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fileSharing readOnlyRecommended="1" userName="Beth Sullivan" algorithmName="SHA-512" hashValue="nFPbcP14WfKc2jRaE95xmDYRi5DzjyWfqOebLrP72P9pdOd0mP2RZjA7MOSLNwGwNlLeHnYzsqQOPwlq7e+FKQ==" saltValue="ziQEJfFcWTv3l0NNsh5ckQ==" spinCount="100000"/>
  <workbookPr defaultThemeVersion="166925"/>
  <mc:AlternateContent xmlns:mc="http://schemas.openxmlformats.org/markup-compatibility/2006">
    <mc:Choice Requires="x15">
      <x15ac:absPath xmlns:x15ac="http://schemas.microsoft.com/office/spreadsheetml/2010/11/ac" url="U:\CityWide\Permanent\DC Policy Updates\DCP_2025\Transport capex models\"/>
    </mc:Choice>
  </mc:AlternateContent>
  <xr:revisionPtr revIDLastSave="0" documentId="13_ncr:10001_{24053AD9-E6EF-499D-BD43-982ED1F9AC20}" xr6:coauthVersionLast="47" xr6:coauthVersionMax="47" xr10:uidLastSave="{00000000-0000-0000-0000-000000000000}"/>
  <bookViews>
    <workbookView xWindow="-120" yWindow="-120" windowWidth="29040" windowHeight="15840" activeTab="1" xr2:uid="{EA1AE21C-B4D0-47BC-AED0-748F6ED2D4DC}"/>
  </bookViews>
  <sheets>
    <sheet name="Schematic" sheetId="1" r:id="rId1"/>
    <sheet name="Project_Summary" sheetId="48" r:id="rId2"/>
    <sheet name="I1 Assumptions" sheetId="2" r:id="rId3"/>
    <sheet name="I2 Escalation factors" sheetId="4" r:id="rId4"/>
    <sheet name="I3 Project list" sheetId="6" r:id="rId5"/>
    <sheet name="I4 Con PW Unit Rates" sheetId="10" r:id="rId6"/>
    <sheet name="I5 Mitigation" sheetId="17" r:id="rId7"/>
    <sheet name="I6 Land price model" sheetId="19" r:id="rId8"/>
    <sheet name="I7 Land transaction List" sheetId="20" r:id="rId9"/>
    <sheet name="I8_PropertyData" sheetId="21" r:id="rId10"/>
    <sheet name="I9_AlternativePricing" sheetId="24" r:id="rId11"/>
    <sheet name="I10_Renewals" sheetId="36" r:id="rId12"/>
    <sheet name="P1 Date Adjustment" sheetId="8" r:id="rId13"/>
    <sheet name="Lnd1_AquisDate" sheetId="23" r:id="rId14"/>
    <sheet name="Lnd2_LandPriceForAcq" sheetId="22" r:id="rId15"/>
    <sheet name="Lnd2a_LandCostAqc" sheetId="25" r:id="rId16"/>
    <sheet name="Lnd3_LeaseCost" sheetId="26" r:id="rId17"/>
    <sheet name="Lnd4_TransCost" sheetId="27" r:id="rId18"/>
    <sheet name="Lnd5_TotalPropertyCost" sheetId="28" r:id="rId19"/>
    <sheet name="Lnd6_Proj_Prop_map" sheetId="29" r:id="rId20"/>
    <sheet name="Lnd7_Total_Proj_Prop_Cost" sheetId="32" r:id="rId21"/>
    <sheet name="Lnd8_Mitigation" sheetId="33" r:id="rId22"/>
    <sheet name="Con1_Base_Cost" sheetId="7" r:id="rId23"/>
    <sheet name="Con2_CostAllowances" sheetId="11" r:id="rId24"/>
    <sheet name="Con3_ClientCosts" sheetId="12" r:id="rId25"/>
    <sheet name="Con4_Contigency" sheetId="13" r:id="rId26"/>
    <sheet name="Con5_UnescalatedConst" sheetId="14" r:id="rId27"/>
    <sheet name="Con6_EscalatedConst" sheetId="15" r:id="rId28"/>
    <sheet name="Con6_Mitigation" sheetId="16" r:id="rId29"/>
    <sheet name="Con7_Renewal" sheetId="37" r:id="rId30"/>
    <sheet name="Prj1_GrowthLOSCost" sheetId="34" r:id="rId31"/>
    <sheet name="Total project cost for DCs" sheetId="45" r:id="rId32"/>
    <sheet name="LTP_for DC_model" sheetId="44" r:id="rId33"/>
    <sheet name="Beyond_LTP_for_DC_model" sheetId="46" r:id="rId34"/>
    <sheet name="DC_growth_AGS" sheetId="40" r:id="rId35"/>
    <sheet name="Drury_beneficiary_allocation" sheetId="41" r:id="rId36"/>
    <sheet name="DC_growth" sheetId="42" state="hidden" r:id="rId37"/>
  </sheets>
  <externalReferences>
    <externalReference r:id="rId38"/>
    <externalReference r:id="rId39"/>
  </externalReferences>
  <definedNames>
    <definedName name="_xlnm._FilterDatabase" localSheetId="33" hidden="1">Beyond_LTP_for_DC_model!$A$3:$AO$851</definedName>
    <definedName name="_xlnm._FilterDatabase" localSheetId="26" hidden="1">Con5_UnescalatedConst!$A$4:$AR$112</definedName>
    <definedName name="_xlnm._FilterDatabase" localSheetId="35" hidden="1">Drury_beneficiary_allocation!$A$4:$J$4</definedName>
    <definedName name="_xlnm._FilterDatabase" localSheetId="4" hidden="1">'I3 Project list'!$A$4:$AO$112</definedName>
    <definedName name="_xlnm._FilterDatabase" localSheetId="8" hidden="1">'I7 Land transaction List'!$A$3:$T$266</definedName>
    <definedName name="_xlnm._FilterDatabase" localSheetId="9" hidden="1">I8_PropertyData!$A$4:$T$143</definedName>
    <definedName name="_xlnm._FilterDatabase" localSheetId="13" hidden="1">Lnd1_AquisDate!$A$4:$E$220</definedName>
    <definedName name="_xlnm._FilterDatabase" localSheetId="15" hidden="1">Lnd2a_LandCostAqc!$A$4:$T$143</definedName>
    <definedName name="_xlnm._FilterDatabase" localSheetId="16" hidden="1">Lnd3_LeaseCost!$A$4:$Z$220</definedName>
    <definedName name="_xlnm._FilterDatabase" localSheetId="17" hidden="1">Lnd4_TransCost!$A$4:$AL$143</definedName>
    <definedName name="_xlnm._FilterDatabase" localSheetId="18" hidden="1">Lnd5_TotalPropertyCost!$A$4:$R$143</definedName>
    <definedName name="_xlnm._FilterDatabase" localSheetId="19" hidden="1">Lnd6_Proj_Prop_map!$A$4:$AC$220</definedName>
    <definedName name="_xlnm._FilterDatabase" localSheetId="32" hidden="1">'LTP_for DC_model'!$A$3:$AF$851</definedName>
    <definedName name="_xlnm._FilterDatabase" localSheetId="1" hidden="1">Project_Summary!$A$4:$AC$112</definedName>
    <definedName name="_xlnm._FilterDatabase" localSheetId="31" hidden="1">'Total project cost for DCs'!$A$3:$AY$111</definedName>
    <definedName name="Con_2020_Escalation">'I2 Escalation factors'!$G$12</definedName>
    <definedName name="Con_2021_Escalation">'I2 Escalation factors'!$G$13</definedName>
    <definedName name="Con2_Traffic_Mgmt_Lookup">Con2_CostAllowances!$G$3:$H$6</definedName>
    <definedName name="HistoricConstructEscalation">'I2 Escalation factors'!$A$17:$D$18</definedName>
    <definedName name="I1_CurrentYear">'I1 Assumptions'!$F$8</definedName>
    <definedName name="I1_Traffic_Mgmt_Lookup">'I1 Assumptions'!$C$27:$D$30</definedName>
    <definedName name="I10_RenewalProject">I10_Renewals!$A$4:$A$60</definedName>
    <definedName name="I10_RenewalRate">I10_Renewals!$O$4:$O$60</definedName>
    <definedName name="I2_Const_Escal">'I2 Escalation factors'!$A$3:$AR$5</definedName>
    <definedName name="I2_LandPriceEscalation">'I2 Escalation factors'!$A$3:$AR$8</definedName>
    <definedName name="I2_LndPrcYearLkUP">'I2 Escalation factors'!$A$3:$AR$3</definedName>
    <definedName name="I2_LndPrice_Lkup">'I2 Escalation factors'!$A$3:$A$8</definedName>
    <definedName name="I2_LndPriceEsclrate">'I2 Escalation factors'!$A$48:$AR$49</definedName>
    <definedName name="I2_LndPriceEscrate">'I2 Escalation factors'!$A$7:$AR$8</definedName>
    <definedName name="I6_CurrentYear_DevStagePrice">'I6 Land price model'!$F$4:$F$25</definedName>
    <definedName name="I6_CurrentYearDevStagePrice">'I6 Land price model'!$F$4:$F$16</definedName>
    <definedName name="I6_DevelopmentArea">'I6 Land price model'!$B$4:$B$25</definedName>
    <definedName name="I6_LandPriceModelYear">'I6 Land price model'!$B$4:$AR$4</definedName>
    <definedName name="I6_UnescLandPriceModel">'I6 Land price model'!$B$4:$AR$25</definedName>
    <definedName name="I9_AltPricePercent">I9_AlternativePricing!$D$4:$D$12</definedName>
    <definedName name="I9_AltPriceProperties">I9_AlternativePricing!$A$4:$A$12</definedName>
    <definedName name="I9_StandardPricePercent">I9_AlternativePricing!$E$4:$E$12</definedName>
    <definedName name="Land_2021_Escalation">'I2 Escalation factors'!$G$14</definedName>
    <definedName name="Land_RID_Escalation">'I2 Escalation factors'!$B$20</definedName>
    <definedName name="LandZoneEscalated" localSheetId="33">'[1]Land zone costs'!$B$32:$AR$48</definedName>
    <definedName name="LandZoneEscalated" localSheetId="32">'[1]Land zone costs'!$B$32:$AR$48</definedName>
    <definedName name="LandZoneEscalated" localSheetId="31">'[1]Land zone costs'!$B$32:$AR$48</definedName>
    <definedName name="LandZoneEscalated">'[2]Land zone costs'!$B$32:$AR$48</definedName>
    <definedName name="LandZoneUnescalated" localSheetId="33">'[1]Land zone costs'!$B$5:$AR$20</definedName>
    <definedName name="LandZoneUnescalated" localSheetId="32">'[1]Land zone costs'!$B$5:$AR$20</definedName>
    <definedName name="LandZoneUnescalated" localSheetId="31">'[1]Land zone costs'!$B$5:$AR$20</definedName>
    <definedName name="LandZoneUnescalated">'[2]Land zone costs'!$B$5:$AR$20</definedName>
    <definedName name="xxx">'[1]Land zone costs'!$B$5:$AR$20</definedName>
    <definedName name="xxxx">'[1]Land zone costs'!$B$32:$AR$48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58" i="44" l="1" a="1"/>
  <c r="X858" i="44" s="1"/>
  <c r="W872" i="44"/>
  <c r="AW121" i="45"/>
  <c r="AW119" i="45"/>
  <c r="AW117" i="45"/>
  <c r="AX1" i="45"/>
  <c r="AW1" i="45"/>
  <c r="Y5" i="48" l="1"/>
  <c r="E111" i="45" l="1"/>
  <c r="F112" i="48" s="1"/>
  <c r="D111" i="45"/>
  <c r="E112" i="48" s="1"/>
  <c r="C111" i="45"/>
  <c r="D112" i="48" s="1"/>
  <c r="B111" i="45"/>
  <c r="C112" i="48" s="1"/>
  <c r="A111" i="45"/>
  <c r="B112" i="48" s="1"/>
  <c r="E110" i="45"/>
  <c r="F111" i="48" s="1"/>
  <c r="D110" i="45"/>
  <c r="E111" i="48" s="1"/>
  <c r="C110" i="45"/>
  <c r="D111" i="48" s="1"/>
  <c r="B110" i="45"/>
  <c r="C111" i="48" s="1"/>
  <c r="A110" i="45"/>
  <c r="B111" i="48" s="1"/>
  <c r="E109" i="45"/>
  <c r="F110" i="48" s="1"/>
  <c r="D109" i="45"/>
  <c r="E110" i="48" s="1"/>
  <c r="C109" i="45"/>
  <c r="D110" i="48" s="1"/>
  <c r="B109" i="45"/>
  <c r="C110" i="48" s="1"/>
  <c r="A109" i="45"/>
  <c r="B110" i="48" s="1"/>
  <c r="E108" i="45"/>
  <c r="F109" i="48" s="1"/>
  <c r="D108" i="45"/>
  <c r="E109" i="48" s="1"/>
  <c r="C108" i="45"/>
  <c r="D109" i="48" s="1"/>
  <c r="B108" i="45"/>
  <c r="C109" i="48" s="1"/>
  <c r="A108" i="45"/>
  <c r="A109" i="48" s="1"/>
  <c r="E107" i="45"/>
  <c r="F108" i="48" s="1"/>
  <c r="D107" i="45"/>
  <c r="E108" i="48" s="1"/>
  <c r="C107" i="45"/>
  <c r="D108" i="48" s="1"/>
  <c r="B107" i="45"/>
  <c r="C108" i="48" s="1"/>
  <c r="A107" i="45"/>
  <c r="A108" i="48" s="1"/>
  <c r="E106" i="45"/>
  <c r="F107" i="48" s="1"/>
  <c r="D106" i="45"/>
  <c r="E107" i="48" s="1"/>
  <c r="C106" i="45"/>
  <c r="D107" i="48" s="1"/>
  <c r="B106" i="45"/>
  <c r="C107" i="48" s="1"/>
  <c r="A106" i="45"/>
  <c r="A107" i="48" s="1"/>
  <c r="E105" i="45"/>
  <c r="F106" i="48" s="1"/>
  <c r="D105" i="45"/>
  <c r="E106" i="48" s="1"/>
  <c r="C105" i="45"/>
  <c r="D106" i="48" s="1"/>
  <c r="B105" i="45"/>
  <c r="C106" i="48" s="1"/>
  <c r="A105" i="45"/>
  <c r="A106" i="48" s="1"/>
  <c r="E104" i="45"/>
  <c r="F105" i="48" s="1"/>
  <c r="D104" i="45"/>
  <c r="E105" i="48" s="1"/>
  <c r="C104" i="45"/>
  <c r="D105" i="48" s="1"/>
  <c r="B104" i="45"/>
  <c r="C105" i="48" s="1"/>
  <c r="A104" i="45"/>
  <c r="B105" i="48" s="1"/>
  <c r="E103" i="45"/>
  <c r="F104" i="48" s="1"/>
  <c r="D103" i="45"/>
  <c r="E104" i="48" s="1"/>
  <c r="C103" i="45"/>
  <c r="D104" i="48" s="1"/>
  <c r="B103" i="45"/>
  <c r="C104" i="48" s="1"/>
  <c r="A103" i="45"/>
  <c r="B104" i="48" s="1"/>
  <c r="E102" i="45"/>
  <c r="F103" i="48" s="1"/>
  <c r="D102" i="45"/>
  <c r="E103" i="48" s="1"/>
  <c r="C102" i="45"/>
  <c r="D103" i="48" s="1"/>
  <c r="B102" i="45"/>
  <c r="C103" i="48" s="1"/>
  <c r="A102" i="45"/>
  <c r="B103" i="48" s="1"/>
  <c r="AA103" i="48" s="1"/>
  <c r="E101" i="45"/>
  <c r="F102" i="48" s="1"/>
  <c r="D101" i="45"/>
  <c r="E102" i="48" s="1"/>
  <c r="C101" i="45"/>
  <c r="D102" i="48" s="1"/>
  <c r="B101" i="45"/>
  <c r="C102" i="48" s="1"/>
  <c r="A101" i="45"/>
  <c r="B102" i="48" s="1"/>
  <c r="AA102" i="48" s="1"/>
  <c r="E100" i="45"/>
  <c r="F101" i="48" s="1"/>
  <c r="D100" i="45"/>
  <c r="E101" i="48" s="1"/>
  <c r="C100" i="45"/>
  <c r="D101" i="48" s="1"/>
  <c r="B100" i="45"/>
  <c r="C101" i="48" s="1"/>
  <c r="A100" i="45"/>
  <c r="A101" i="48" s="1"/>
  <c r="E99" i="45"/>
  <c r="F100" i="48" s="1"/>
  <c r="D99" i="45"/>
  <c r="E100" i="48" s="1"/>
  <c r="C99" i="45"/>
  <c r="D100" i="48" s="1"/>
  <c r="B99" i="45"/>
  <c r="C100" i="48" s="1"/>
  <c r="A99" i="45"/>
  <c r="A100" i="48" s="1"/>
  <c r="E98" i="45"/>
  <c r="F99" i="48" s="1"/>
  <c r="D98" i="45"/>
  <c r="E99" i="48" s="1"/>
  <c r="C98" i="45"/>
  <c r="D99" i="48" s="1"/>
  <c r="B98" i="45"/>
  <c r="C99" i="48" s="1"/>
  <c r="A98" i="45"/>
  <c r="A99" i="48" s="1"/>
  <c r="E97" i="45"/>
  <c r="F98" i="48" s="1"/>
  <c r="D97" i="45"/>
  <c r="E98" i="48" s="1"/>
  <c r="C97" i="45"/>
  <c r="D98" i="48" s="1"/>
  <c r="B97" i="45"/>
  <c r="C98" i="48" s="1"/>
  <c r="A97" i="45"/>
  <c r="A98" i="48" s="1"/>
  <c r="E96" i="45"/>
  <c r="F97" i="48" s="1"/>
  <c r="D96" i="45"/>
  <c r="E97" i="48" s="1"/>
  <c r="C96" i="45"/>
  <c r="D97" i="48" s="1"/>
  <c r="B96" i="45"/>
  <c r="C97" i="48" s="1"/>
  <c r="A96" i="45"/>
  <c r="B97" i="48" s="1"/>
  <c r="AA97" i="48" s="1"/>
  <c r="E95" i="45"/>
  <c r="F96" i="48" s="1"/>
  <c r="D95" i="45"/>
  <c r="E96" i="48" s="1"/>
  <c r="C95" i="45"/>
  <c r="D96" i="48" s="1"/>
  <c r="B95" i="45"/>
  <c r="C96" i="48" s="1"/>
  <c r="A95" i="45"/>
  <c r="B96" i="48" s="1"/>
  <c r="E94" i="45"/>
  <c r="F95" i="48" s="1"/>
  <c r="D94" i="45"/>
  <c r="E95" i="48" s="1"/>
  <c r="C94" i="45"/>
  <c r="D95" i="48" s="1"/>
  <c r="B94" i="45"/>
  <c r="C95" i="48" s="1"/>
  <c r="A94" i="45"/>
  <c r="B95" i="48" s="1"/>
  <c r="AA95" i="48" s="1"/>
  <c r="E93" i="45"/>
  <c r="F94" i="48" s="1"/>
  <c r="D93" i="45"/>
  <c r="E94" i="48" s="1"/>
  <c r="C93" i="45"/>
  <c r="D94" i="48" s="1"/>
  <c r="B93" i="45"/>
  <c r="C94" i="48" s="1"/>
  <c r="A93" i="45"/>
  <c r="B94" i="48" s="1"/>
  <c r="AA94" i="48" s="1"/>
  <c r="E92" i="45"/>
  <c r="F93" i="48" s="1"/>
  <c r="D92" i="45"/>
  <c r="E93" i="48" s="1"/>
  <c r="C92" i="45"/>
  <c r="D93" i="48" s="1"/>
  <c r="B92" i="45"/>
  <c r="C93" i="48" s="1"/>
  <c r="A92" i="45"/>
  <c r="A93" i="48" s="1"/>
  <c r="E91" i="45"/>
  <c r="F92" i="48" s="1"/>
  <c r="D91" i="45"/>
  <c r="E92" i="48" s="1"/>
  <c r="C91" i="45"/>
  <c r="D92" i="48" s="1"/>
  <c r="B91" i="45"/>
  <c r="C92" i="48" s="1"/>
  <c r="A91" i="45"/>
  <c r="A92" i="48" s="1"/>
  <c r="E90" i="45"/>
  <c r="F91" i="48" s="1"/>
  <c r="D90" i="45"/>
  <c r="E91" i="48" s="1"/>
  <c r="C90" i="45"/>
  <c r="D91" i="48" s="1"/>
  <c r="B90" i="45"/>
  <c r="C91" i="48" s="1"/>
  <c r="A90" i="45"/>
  <c r="A91" i="48" s="1"/>
  <c r="E89" i="45"/>
  <c r="F90" i="48" s="1"/>
  <c r="D89" i="45"/>
  <c r="E90" i="48" s="1"/>
  <c r="C89" i="45"/>
  <c r="D90" i="48" s="1"/>
  <c r="B89" i="45"/>
  <c r="C90" i="48" s="1"/>
  <c r="A89" i="45"/>
  <c r="A90" i="48" s="1"/>
  <c r="E88" i="45"/>
  <c r="F89" i="48" s="1"/>
  <c r="D88" i="45"/>
  <c r="E89" i="48" s="1"/>
  <c r="C88" i="45"/>
  <c r="D89" i="48" s="1"/>
  <c r="B88" i="45"/>
  <c r="C89" i="48" s="1"/>
  <c r="A88" i="45"/>
  <c r="B89" i="48" s="1"/>
  <c r="AA89" i="48" s="1"/>
  <c r="E87" i="45"/>
  <c r="F88" i="48" s="1"/>
  <c r="D87" i="45"/>
  <c r="E88" i="48" s="1"/>
  <c r="C87" i="45"/>
  <c r="D88" i="48" s="1"/>
  <c r="B87" i="45"/>
  <c r="C88" i="48" s="1"/>
  <c r="A87" i="45"/>
  <c r="B88" i="48" s="1"/>
  <c r="AA88" i="48" s="1"/>
  <c r="E86" i="45"/>
  <c r="F87" i="48" s="1"/>
  <c r="D86" i="45"/>
  <c r="E87" i="48" s="1"/>
  <c r="C86" i="45"/>
  <c r="D87" i="48" s="1"/>
  <c r="B86" i="45"/>
  <c r="C87" i="48" s="1"/>
  <c r="A86" i="45"/>
  <c r="B87" i="48" s="1"/>
  <c r="AA87" i="48" s="1"/>
  <c r="E85" i="45"/>
  <c r="F86" i="48" s="1"/>
  <c r="D85" i="45"/>
  <c r="E86" i="48" s="1"/>
  <c r="C85" i="45"/>
  <c r="D86" i="48" s="1"/>
  <c r="B85" i="45"/>
  <c r="C86" i="48" s="1"/>
  <c r="A85" i="45"/>
  <c r="B86" i="48" s="1"/>
  <c r="AA86" i="48" s="1"/>
  <c r="E84" i="45"/>
  <c r="F85" i="48" s="1"/>
  <c r="D84" i="45"/>
  <c r="E85" i="48" s="1"/>
  <c r="C84" i="45"/>
  <c r="D85" i="48" s="1"/>
  <c r="B84" i="45"/>
  <c r="C85" i="48" s="1"/>
  <c r="A84" i="45"/>
  <c r="A85" i="48" s="1"/>
  <c r="E83" i="45"/>
  <c r="F84" i="48" s="1"/>
  <c r="D83" i="45"/>
  <c r="E84" i="48" s="1"/>
  <c r="C83" i="45"/>
  <c r="D84" i="48" s="1"/>
  <c r="B83" i="45"/>
  <c r="C84" i="48" s="1"/>
  <c r="A83" i="45"/>
  <c r="A84" i="48" s="1"/>
  <c r="E82" i="45"/>
  <c r="F83" i="48" s="1"/>
  <c r="D82" i="45"/>
  <c r="E83" i="48" s="1"/>
  <c r="C82" i="45"/>
  <c r="D83" i="48" s="1"/>
  <c r="B82" i="45"/>
  <c r="C83" i="48" s="1"/>
  <c r="A82" i="45"/>
  <c r="A83" i="48" s="1"/>
  <c r="E81" i="45"/>
  <c r="F82" i="48" s="1"/>
  <c r="D81" i="45"/>
  <c r="E82" i="48" s="1"/>
  <c r="C81" i="45"/>
  <c r="D82" i="48" s="1"/>
  <c r="B81" i="45"/>
  <c r="C82" i="48" s="1"/>
  <c r="A81" i="45"/>
  <c r="A82" i="48" s="1"/>
  <c r="E80" i="45"/>
  <c r="F81" i="48" s="1"/>
  <c r="D80" i="45"/>
  <c r="E81" i="48" s="1"/>
  <c r="C80" i="45"/>
  <c r="D81" i="48" s="1"/>
  <c r="B80" i="45"/>
  <c r="C81" i="48" s="1"/>
  <c r="A80" i="45"/>
  <c r="B81" i="48" s="1"/>
  <c r="AA81" i="48" s="1"/>
  <c r="E79" i="45"/>
  <c r="F80" i="48" s="1"/>
  <c r="D79" i="45"/>
  <c r="E80" i="48" s="1"/>
  <c r="C79" i="45"/>
  <c r="D80" i="48" s="1"/>
  <c r="B79" i="45"/>
  <c r="C80" i="48" s="1"/>
  <c r="A79" i="45"/>
  <c r="B80" i="48" s="1"/>
  <c r="E78" i="45"/>
  <c r="F79" i="48" s="1"/>
  <c r="D78" i="45"/>
  <c r="E79" i="48" s="1"/>
  <c r="C78" i="45"/>
  <c r="D79" i="48" s="1"/>
  <c r="B78" i="45"/>
  <c r="C79" i="48" s="1"/>
  <c r="A78" i="45"/>
  <c r="B79" i="48" s="1"/>
  <c r="E77" i="45"/>
  <c r="F78" i="48" s="1"/>
  <c r="D77" i="45"/>
  <c r="E78" i="48" s="1"/>
  <c r="C77" i="45"/>
  <c r="D78" i="48" s="1"/>
  <c r="B77" i="45"/>
  <c r="C78" i="48" s="1"/>
  <c r="A77" i="45"/>
  <c r="B78" i="48" s="1"/>
  <c r="E76" i="45"/>
  <c r="F77" i="48" s="1"/>
  <c r="D76" i="45"/>
  <c r="E77" i="48" s="1"/>
  <c r="C76" i="45"/>
  <c r="D77" i="48" s="1"/>
  <c r="B76" i="45"/>
  <c r="C77" i="48" s="1"/>
  <c r="A76" i="45"/>
  <c r="A77" i="48" s="1"/>
  <c r="E75" i="45"/>
  <c r="F76" i="48" s="1"/>
  <c r="D75" i="45"/>
  <c r="E76" i="48" s="1"/>
  <c r="C75" i="45"/>
  <c r="D76" i="48" s="1"/>
  <c r="B75" i="45"/>
  <c r="C76" i="48" s="1"/>
  <c r="A75" i="45"/>
  <c r="A76" i="48" s="1"/>
  <c r="E74" i="45"/>
  <c r="F75" i="48" s="1"/>
  <c r="D74" i="45"/>
  <c r="E75" i="48" s="1"/>
  <c r="C74" i="45"/>
  <c r="D75" i="48" s="1"/>
  <c r="B74" i="45"/>
  <c r="C75" i="48" s="1"/>
  <c r="A74" i="45"/>
  <c r="A75" i="48" s="1"/>
  <c r="E73" i="45"/>
  <c r="F74" i="48" s="1"/>
  <c r="D73" i="45"/>
  <c r="E74" i="48" s="1"/>
  <c r="C73" i="45"/>
  <c r="D74" i="48" s="1"/>
  <c r="B73" i="45"/>
  <c r="C74" i="48" s="1"/>
  <c r="A73" i="45"/>
  <c r="A74" i="48" s="1"/>
  <c r="E72" i="45"/>
  <c r="F73" i="48" s="1"/>
  <c r="D72" i="45"/>
  <c r="E73" i="48" s="1"/>
  <c r="C72" i="45"/>
  <c r="D73" i="48" s="1"/>
  <c r="B72" i="45"/>
  <c r="C73" i="48" s="1"/>
  <c r="A72" i="45"/>
  <c r="B73" i="48" s="1"/>
  <c r="E71" i="45"/>
  <c r="F72" i="48" s="1"/>
  <c r="D71" i="45"/>
  <c r="E72" i="48" s="1"/>
  <c r="C71" i="45"/>
  <c r="D72" i="48" s="1"/>
  <c r="B71" i="45"/>
  <c r="C72" i="48" s="1"/>
  <c r="A71" i="45"/>
  <c r="B72" i="48" s="1"/>
  <c r="E70" i="45"/>
  <c r="F71" i="48" s="1"/>
  <c r="D70" i="45"/>
  <c r="E71" i="48" s="1"/>
  <c r="C70" i="45"/>
  <c r="D71" i="48" s="1"/>
  <c r="B70" i="45"/>
  <c r="C71" i="48" s="1"/>
  <c r="A70" i="45"/>
  <c r="B71" i="48" s="1"/>
  <c r="AA71" i="48" s="1"/>
  <c r="E69" i="45"/>
  <c r="F70" i="48" s="1"/>
  <c r="D69" i="45"/>
  <c r="E70" i="48" s="1"/>
  <c r="C69" i="45"/>
  <c r="D70" i="48" s="1"/>
  <c r="B69" i="45"/>
  <c r="C70" i="48" s="1"/>
  <c r="A69" i="45"/>
  <c r="B70" i="48" s="1"/>
  <c r="AA70" i="48" s="1"/>
  <c r="E68" i="45"/>
  <c r="F69" i="48" s="1"/>
  <c r="D68" i="45"/>
  <c r="E69" i="48" s="1"/>
  <c r="C68" i="45"/>
  <c r="D69" i="48" s="1"/>
  <c r="B68" i="45"/>
  <c r="C69" i="48" s="1"/>
  <c r="A68" i="45"/>
  <c r="A69" i="48" s="1"/>
  <c r="E67" i="45"/>
  <c r="F68" i="48" s="1"/>
  <c r="D67" i="45"/>
  <c r="E68" i="48" s="1"/>
  <c r="C67" i="45"/>
  <c r="D68" i="48" s="1"/>
  <c r="B67" i="45"/>
  <c r="C68" i="48" s="1"/>
  <c r="A67" i="45"/>
  <c r="A68" i="48" s="1"/>
  <c r="E66" i="45"/>
  <c r="F67" i="48" s="1"/>
  <c r="D66" i="45"/>
  <c r="E67" i="48" s="1"/>
  <c r="C66" i="45"/>
  <c r="D67" i="48" s="1"/>
  <c r="B66" i="45"/>
  <c r="C67" i="48" s="1"/>
  <c r="A66" i="45"/>
  <c r="A67" i="48" s="1"/>
  <c r="E65" i="45"/>
  <c r="F66" i="48" s="1"/>
  <c r="D65" i="45"/>
  <c r="E66" i="48" s="1"/>
  <c r="C65" i="45"/>
  <c r="D66" i="48" s="1"/>
  <c r="B65" i="45"/>
  <c r="C66" i="48" s="1"/>
  <c r="A65" i="45"/>
  <c r="A66" i="48" s="1"/>
  <c r="E64" i="45"/>
  <c r="F65" i="48" s="1"/>
  <c r="D64" i="45"/>
  <c r="E65" i="48" s="1"/>
  <c r="C64" i="45"/>
  <c r="D65" i="48" s="1"/>
  <c r="B64" i="45"/>
  <c r="C65" i="48" s="1"/>
  <c r="A64" i="45"/>
  <c r="B65" i="48" s="1"/>
  <c r="E63" i="45"/>
  <c r="F64" i="48" s="1"/>
  <c r="D63" i="45"/>
  <c r="E64" i="48" s="1"/>
  <c r="C63" i="45"/>
  <c r="D64" i="48" s="1"/>
  <c r="B63" i="45"/>
  <c r="C64" i="48" s="1"/>
  <c r="A63" i="45"/>
  <c r="B64" i="48" s="1"/>
  <c r="E62" i="45"/>
  <c r="F63" i="48" s="1"/>
  <c r="D62" i="45"/>
  <c r="E63" i="48" s="1"/>
  <c r="C62" i="45"/>
  <c r="D63" i="48" s="1"/>
  <c r="B62" i="45"/>
  <c r="C63" i="48" s="1"/>
  <c r="A62" i="45"/>
  <c r="B63" i="48" s="1"/>
  <c r="E61" i="45"/>
  <c r="F62" i="48" s="1"/>
  <c r="D61" i="45"/>
  <c r="E62" i="48" s="1"/>
  <c r="C61" i="45"/>
  <c r="D62" i="48" s="1"/>
  <c r="B61" i="45"/>
  <c r="C62" i="48" s="1"/>
  <c r="A61" i="45"/>
  <c r="B62" i="48" s="1"/>
  <c r="E60" i="45"/>
  <c r="F61" i="48" s="1"/>
  <c r="D60" i="45"/>
  <c r="E61" i="48" s="1"/>
  <c r="C60" i="45"/>
  <c r="D61" i="48" s="1"/>
  <c r="B60" i="45"/>
  <c r="C61" i="48" s="1"/>
  <c r="A60" i="45"/>
  <c r="A61" i="48" s="1"/>
  <c r="E59" i="45"/>
  <c r="F60" i="48" s="1"/>
  <c r="D59" i="45"/>
  <c r="E60" i="48" s="1"/>
  <c r="C59" i="45"/>
  <c r="D60" i="48" s="1"/>
  <c r="B59" i="45"/>
  <c r="C60" i="48" s="1"/>
  <c r="A59" i="45"/>
  <c r="A60" i="48" s="1"/>
  <c r="E58" i="45"/>
  <c r="F59" i="48" s="1"/>
  <c r="D58" i="45"/>
  <c r="E59" i="48" s="1"/>
  <c r="C58" i="45"/>
  <c r="D59" i="48" s="1"/>
  <c r="B58" i="45"/>
  <c r="C59" i="48" s="1"/>
  <c r="A58" i="45"/>
  <c r="A59" i="48" s="1"/>
  <c r="E57" i="45"/>
  <c r="F58" i="48" s="1"/>
  <c r="D57" i="45"/>
  <c r="E58" i="48" s="1"/>
  <c r="C57" i="45"/>
  <c r="D58" i="48" s="1"/>
  <c r="B57" i="45"/>
  <c r="C58" i="48" s="1"/>
  <c r="A57" i="45"/>
  <c r="A58" i="48" s="1"/>
  <c r="E56" i="45"/>
  <c r="F57" i="48" s="1"/>
  <c r="D56" i="45"/>
  <c r="E57" i="48" s="1"/>
  <c r="C56" i="45"/>
  <c r="D57" i="48" s="1"/>
  <c r="B56" i="45"/>
  <c r="C57" i="48" s="1"/>
  <c r="A56" i="45"/>
  <c r="B57" i="48" s="1"/>
  <c r="AA57" i="48" s="1"/>
  <c r="E55" i="45"/>
  <c r="F56" i="48" s="1"/>
  <c r="D55" i="45"/>
  <c r="E56" i="48" s="1"/>
  <c r="C55" i="45"/>
  <c r="D56" i="48" s="1"/>
  <c r="B55" i="45"/>
  <c r="C56" i="48" s="1"/>
  <c r="A55" i="45"/>
  <c r="B56" i="48" s="1"/>
  <c r="AA56" i="48" s="1"/>
  <c r="E54" i="45"/>
  <c r="F55" i="48" s="1"/>
  <c r="D54" i="45"/>
  <c r="E55" i="48" s="1"/>
  <c r="C54" i="45"/>
  <c r="D55" i="48" s="1"/>
  <c r="B54" i="45"/>
  <c r="C55" i="48" s="1"/>
  <c r="A54" i="45"/>
  <c r="B55" i="48" s="1"/>
  <c r="E53" i="45"/>
  <c r="F54" i="48" s="1"/>
  <c r="D53" i="45"/>
  <c r="E54" i="48" s="1"/>
  <c r="C53" i="45"/>
  <c r="D54" i="48" s="1"/>
  <c r="B53" i="45"/>
  <c r="C54" i="48" s="1"/>
  <c r="A53" i="45"/>
  <c r="B54" i="48" s="1"/>
  <c r="E52" i="45"/>
  <c r="F53" i="48" s="1"/>
  <c r="D52" i="45"/>
  <c r="E53" i="48" s="1"/>
  <c r="C52" i="45"/>
  <c r="D53" i="48" s="1"/>
  <c r="B52" i="45"/>
  <c r="C53" i="48" s="1"/>
  <c r="A52" i="45"/>
  <c r="A53" i="48" s="1"/>
  <c r="E51" i="45"/>
  <c r="F52" i="48" s="1"/>
  <c r="D51" i="45"/>
  <c r="E52" i="48" s="1"/>
  <c r="C51" i="45"/>
  <c r="D52" i="48" s="1"/>
  <c r="B51" i="45"/>
  <c r="C52" i="48" s="1"/>
  <c r="A51" i="45"/>
  <c r="A52" i="48" s="1"/>
  <c r="E50" i="45"/>
  <c r="F51" i="48" s="1"/>
  <c r="D50" i="45"/>
  <c r="E51" i="48" s="1"/>
  <c r="C50" i="45"/>
  <c r="D51" i="48" s="1"/>
  <c r="B50" i="45"/>
  <c r="C51" i="48" s="1"/>
  <c r="A50" i="45"/>
  <c r="A51" i="48" s="1"/>
  <c r="E49" i="45"/>
  <c r="F50" i="48" s="1"/>
  <c r="D49" i="45"/>
  <c r="E50" i="48" s="1"/>
  <c r="C49" i="45"/>
  <c r="D50" i="48" s="1"/>
  <c r="B49" i="45"/>
  <c r="C50" i="48" s="1"/>
  <c r="A49" i="45"/>
  <c r="A50" i="48" s="1"/>
  <c r="E48" i="45"/>
  <c r="F49" i="48" s="1"/>
  <c r="D48" i="45"/>
  <c r="E49" i="48" s="1"/>
  <c r="C48" i="45"/>
  <c r="D49" i="48" s="1"/>
  <c r="B48" i="45"/>
  <c r="C49" i="48" s="1"/>
  <c r="A48" i="45"/>
  <c r="B49" i="48" s="1"/>
  <c r="AA49" i="48" s="1"/>
  <c r="E47" i="45"/>
  <c r="F48" i="48" s="1"/>
  <c r="D47" i="45"/>
  <c r="E48" i="48" s="1"/>
  <c r="C47" i="45"/>
  <c r="D48" i="48" s="1"/>
  <c r="B47" i="45"/>
  <c r="C48" i="48" s="1"/>
  <c r="A47" i="45"/>
  <c r="B48" i="48" s="1"/>
  <c r="E46" i="45"/>
  <c r="F47" i="48" s="1"/>
  <c r="D46" i="45"/>
  <c r="E47" i="48" s="1"/>
  <c r="C46" i="45"/>
  <c r="D47" i="48" s="1"/>
  <c r="B46" i="45"/>
  <c r="C47" i="48" s="1"/>
  <c r="A46" i="45"/>
  <c r="B47" i="48" s="1"/>
  <c r="AA47" i="48" s="1"/>
  <c r="E45" i="45"/>
  <c r="F46" i="48" s="1"/>
  <c r="D45" i="45"/>
  <c r="E46" i="48" s="1"/>
  <c r="C45" i="45"/>
  <c r="D46" i="48" s="1"/>
  <c r="B45" i="45"/>
  <c r="C46" i="48" s="1"/>
  <c r="A45" i="45"/>
  <c r="B46" i="48" s="1"/>
  <c r="AA46" i="48" s="1"/>
  <c r="E44" i="45"/>
  <c r="F45" i="48" s="1"/>
  <c r="D44" i="45"/>
  <c r="E45" i="48" s="1"/>
  <c r="C44" i="45"/>
  <c r="D45" i="48" s="1"/>
  <c r="B44" i="45"/>
  <c r="C45" i="48" s="1"/>
  <c r="A44" i="45"/>
  <c r="A45" i="48" s="1"/>
  <c r="E43" i="45"/>
  <c r="F44" i="48" s="1"/>
  <c r="D43" i="45"/>
  <c r="E44" i="48" s="1"/>
  <c r="C43" i="45"/>
  <c r="D44" i="48" s="1"/>
  <c r="B43" i="45"/>
  <c r="C44" i="48" s="1"/>
  <c r="A43" i="45"/>
  <c r="A44" i="48" s="1"/>
  <c r="E42" i="45"/>
  <c r="F43" i="48" s="1"/>
  <c r="D42" i="45"/>
  <c r="E43" i="48" s="1"/>
  <c r="C42" i="45"/>
  <c r="D43" i="48" s="1"/>
  <c r="B42" i="45"/>
  <c r="C43" i="48" s="1"/>
  <c r="A42" i="45"/>
  <c r="A43" i="48" s="1"/>
  <c r="E41" i="45"/>
  <c r="F42" i="48" s="1"/>
  <c r="D41" i="45"/>
  <c r="E42" i="48" s="1"/>
  <c r="C41" i="45"/>
  <c r="D42" i="48" s="1"/>
  <c r="B41" i="45"/>
  <c r="C42" i="48" s="1"/>
  <c r="A41" i="45"/>
  <c r="A42" i="48" s="1"/>
  <c r="E40" i="45"/>
  <c r="F41" i="48" s="1"/>
  <c r="D40" i="45"/>
  <c r="E41" i="48" s="1"/>
  <c r="C40" i="45"/>
  <c r="D41" i="48" s="1"/>
  <c r="B40" i="45"/>
  <c r="C41" i="48" s="1"/>
  <c r="A40" i="45"/>
  <c r="B41" i="48" s="1"/>
  <c r="E39" i="45"/>
  <c r="F40" i="48" s="1"/>
  <c r="D39" i="45"/>
  <c r="E40" i="48" s="1"/>
  <c r="C39" i="45"/>
  <c r="D40" i="48" s="1"/>
  <c r="B39" i="45"/>
  <c r="C40" i="48" s="1"/>
  <c r="A39" i="45"/>
  <c r="B40" i="48" s="1"/>
  <c r="E38" i="45"/>
  <c r="F39" i="48" s="1"/>
  <c r="D38" i="45"/>
  <c r="E39" i="48" s="1"/>
  <c r="C38" i="45"/>
  <c r="D39" i="48" s="1"/>
  <c r="B38" i="45"/>
  <c r="C39" i="48" s="1"/>
  <c r="A38" i="45"/>
  <c r="B39" i="48" s="1"/>
  <c r="AA39" i="48" s="1"/>
  <c r="E37" i="45"/>
  <c r="F38" i="48" s="1"/>
  <c r="D37" i="45"/>
  <c r="E38" i="48" s="1"/>
  <c r="C37" i="45"/>
  <c r="D38" i="48" s="1"/>
  <c r="B37" i="45"/>
  <c r="C38" i="48" s="1"/>
  <c r="A37" i="45"/>
  <c r="B38" i="48" s="1"/>
  <c r="AA38" i="48" s="1"/>
  <c r="E36" i="45"/>
  <c r="F37" i="48" s="1"/>
  <c r="D36" i="45"/>
  <c r="E37" i="48" s="1"/>
  <c r="C36" i="45"/>
  <c r="D37" i="48" s="1"/>
  <c r="B36" i="45"/>
  <c r="C37" i="48" s="1"/>
  <c r="A36" i="45"/>
  <c r="A37" i="48" s="1"/>
  <c r="E35" i="45"/>
  <c r="F36" i="48" s="1"/>
  <c r="D35" i="45"/>
  <c r="E36" i="48" s="1"/>
  <c r="C35" i="45"/>
  <c r="D36" i="48" s="1"/>
  <c r="B35" i="45"/>
  <c r="C36" i="48" s="1"/>
  <c r="A35" i="45"/>
  <c r="A36" i="48" s="1"/>
  <c r="E34" i="45"/>
  <c r="F35" i="48" s="1"/>
  <c r="D34" i="45"/>
  <c r="E35" i="48" s="1"/>
  <c r="C34" i="45"/>
  <c r="D35" i="48" s="1"/>
  <c r="B34" i="45"/>
  <c r="C35" i="48" s="1"/>
  <c r="A34" i="45"/>
  <c r="A35" i="48" s="1"/>
  <c r="E33" i="45"/>
  <c r="F34" i="48" s="1"/>
  <c r="D33" i="45"/>
  <c r="E34" i="48" s="1"/>
  <c r="C33" i="45"/>
  <c r="D34" i="48" s="1"/>
  <c r="B33" i="45"/>
  <c r="C34" i="48" s="1"/>
  <c r="A33" i="45"/>
  <c r="A34" i="48" s="1"/>
  <c r="E32" i="45"/>
  <c r="F33" i="48" s="1"/>
  <c r="D32" i="45"/>
  <c r="E33" i="48" s="1"/>
  <c r="C32" i="45"/>
  <c r="D33" i="48" s="1"/>
  <c r="B32" i="45"/>
  <c r="C33" i="48" s="1"/>
  <c r="A32" i="45"/>
  <c r="B33" i="48" s="1"/>
  <c r="AA33" i="48" s="1"/>
  <c r="E31" i="45"/>
  <c r="F32" i="48" s="1"/>
  <c r="D31" i="45"/>
  <c r="E32" i="48" s="1"/>
  <c r="C31" i="45"/>
  <c r="D32" i="48" s="1"/>
  <c r="B31" i="45"/>
  <c r="C32" i="48" s="1"/>
  <c r="A31" i="45"/>
  <c r="B32" i="48" s="1"/>
  <c r="AA32" i="48" s="1"/>
  <c r="E30" i="45"/>
  <c r="F31" i="48" s="1"/>
  <c r="D30" i="45"/>
  <c r="E31" i="48" s="1"/>
  <c r="C30" i="45"/>
  <c r="D31" i="48" s="1"/>
  <c r="B30" i="45"/>
  <c r="C31" i="48" s="1"/>
  <c r="A30" i="45"/>
  <c r="B31" i="48" s="1"/>
  <c r="AA31" i="48" s="1"/>
  <c r="E29" i="45"/>
  <c r="F30" i="48" s="1"/>
  <c r="D29" i="45"/>
  <c r="E30" i="48" s="1"/>
  <c r="C29" i="45"/>
  <c r="D30" i="48" s="1"/>
  <c r="B29" i="45"/>
  <c r="C30" i="48" s="1"/>
  <c r="A29" i="45"/>
  <c r="B30" i="48" s="1"/>
  <c r="E28" i="45"/>
  <c r="F29" i="48" s="1"/>
  <c r="D28" i="45"/>
  <c r="E29" i="48" s="1"/>
  <c r="C28" i="45"/>
  <c r="D29" i="48" s="1"/>
  <c r="B28" i="45"/>
  <c r="C29" i="48" s="1"/>
  <c r="A28" i="45"/>
  <c r="A29" i="48" s="1"/>
  <c r="E27" i="45"/>
  <c r="F28" i="48" s="1"/>
  <c r="D27" i="45"/>
  <c r="E28" i="48" s="1"/>
  <c r="C27" i="45"/>
  <c r="D28" i="48" s="1"/>
  <c r="B27" i="45"/>
  <c r="C28" i="48" s="1"/>
  <c r="A27" i="45"/>
  <c r="A28" i="48" s="1"/>
  <c r="E26" i="45"/>
  <c r="F27" i="48" s="1"/>
  <c r="D26" i="45"/>
  <c r="E27" i="48" s="1"/>
  <c r="C26" i="45"/>
  <c r="D27" i="48" s="1"/>
  <c r="B26" i="45"/>
  <c r="C27" i="48" s="1"/>
  <c r="A26" i="45"/>
  <c r="A27" i="48" s="1"/>
  <c r="E25" i="45"/>
  <c r="F26" i="48" s="1"/>
  <c r="D25" i="45"/>
  <c r="E26" i="48" s="1"/>
  <c r="C25" i="45"/>
  <c r="D26" i="48" s="1"/>
  <c r="B25" i="45"/>
  <c r="C26" i="48" s="1"/>
  <c r="A25" i="45"/>
  <c r="A26" i="48" s="1"/>
  <c r="E24" i="45"/>
  <c r="F25" i="48" s="1"/>
  <c r="D24" i="45"/>
  <c r="E25" i="48" s="1"/>
  <c r="C24" i="45"/>
  <c r="D25" i="48" s="1"/>
  <c r="B24" i="45"/>
  <c r="C25" i="48" s="1"/>
  <c r="A24" i="45"/>
  <c r="B25" i="48" s="1"/>
  <c r="AA25" i="48" s="1"/>
  <c r="E23" i="45"/>
  <c r="F24" i="48" s="1"/>
  <c r="D23" i="45"/>
  <c r="E24" i="48" s="1"/>
  <c r="C23" i="45"/>
  <c r="D24" i="48" s="1"/>
  <c r="B23" i="45"/>
  <c r="C24" i="48" s="1"/>
  <c r="A23" i="45"/>
  <c r="B24" i="48" s="1"/>
  <c r="E22" i="45"/>
  <c r="F23" i="48" s="1"/>
  <c r="D22" i="45"/>
  <c r="E23" i="48" s="1"/>
  <c r="C22" i="45"/>
  <c r="D23" i="48" s="1"/>
  <c r="B22" i="45"/>
  <c r="C23" i="48" s="1"/>
  <c r="A22" i="45"/>
  <c r="B23" i="48" s="1"/>
  <c r="E21" i="45"/>
  <c r="F22" i="48" s="1"/>
  <c r="D21" i="45"/>
  <c r="E22" i="48" s="1"/>
  <c r="C21" i="45"/>
  <c r="D22" i="48" s="1"/>
  <c r="B21" i="45"/>
  <c r="C22" i="48" s="1"/>
  <c r="A21" i="45"/>
  <c r="B22" i="48" s="1"/>
  <c r="E20" i="45"/>
  <c r="F21" i="48" s="1"/>
  <c r="D20" i="45"/>
  <c r="E21" i="48" s="1"/>
  <c r="C20" i="45"/>
  <c r="D21" i="48" s="1"/>
  <c r="B20" i="45"/>
  <c r="C21" i="48" s="1"/>
  <c r="A20" i="45"/>
  <c r="A21" i="48" s="1"/>
  <c r="E19" i="45"/>
  <c r="F20" i="48" s="1"/>
  <c r="D19" i="45"/>
  <c r="E20" i="48" s="1"/>
  <c r="C19" i="45"/>
  <c r="D20" i="48" s="1"/>
  <c r="B19" i="45"/>
  <c r="C20" i="48" s="1"/>
  <c r="A19" i="45"/>
  <c r="A20" i="48" s="1"/>
  <c r="E18" i="45"/>
  <c r="F19" i="48" s="1"/>
  <c r="D18" i="45"/>
  <c r="E19" i="48" s="1"/>
  <c r="C18" i="45"/>
  <c r="D19" i="48" s="1"/>
  <c r="B18" i="45"/>
  <c r="C19" i="48" s="1"/>
  <c r="A18" i="45"/>
  <c r="A19" i="48" s="1"/>
  <c r="E17" i="45"/>
  <c r="F18" i="48" s="1"/>
  <c r="D17" i="45"/>
  <c r="E18" i="48" s="1"/>
  <c r="C17" i="45"/>
  <c r="D18" i="48" s="1"/>
  <c r="B17" i="45"/>
  <c r="C18" i="48" s="1"/>
  <c r="A17" i="45"/>
  <c r="A18" i="48" s="1"/>
  <c r="E16" i="45"/>
  <c r="F17" i="48" s="1"/>
  <c r="D16" i="45"/>
  <c r="E17" i="48" s="1"/>
  <c r="C16" i="45"/>
  <c r="D17" i="48" s="1"/>
  <c r="B16" i="45"/>
  <c r="C17" i="48" s="1"/>
  <c r="A16" i="45"/>
  <c r="B17" i="48" s="1"/>
  <c r="AA17" i="48" s="1"/>
  <c r="E15" i="45"/>
  <c r="F16" i="48" s="1"/>
  <c r="D15" i="45"/>
  <c r="E16" i="48" s="1"/>
  <c r="C15" i="45"/>
  <c r="D16" i="48" s="1"/>
  <c r="B15" i="45"/>
  <c r="C16" i="48" s="1"/>
  <c r="A15" i="45"/>
  <c r="B16" i="48" s="1"/>
  <c r="E14" i="45"/>
  <c r="F15" i="48" s="1"/>
  <c r="D14" i="45"/>
  <c r="E15" i="48" s="1"/>
  <c r="C14" i="45"/>
  <c r="D15" i="48" s="1"/>
  <c r="B14" i="45"/>
  <c r="C15" i="48" s="1"/>
  <c r="A14" i="45"/>
  <c r="B15" i="48" s="1"/>
  <c r="E13" i="45"/>
  <c r="F14" i="48" s="1"/>
  <c r="D13" i="45"/>
  <c r="E14" i="48" s="1"/>
  <c r="C13" i="45"/>
  <c r="D14" i="48" s="1"/>
  <c r="B13" i="45"/>
  <c r="C14" i="48" s="1"/>
  <c r="A13" i="45"/>
  <c r="B14" i="48" s="1"/>
  <c r="AA14" i="48" s="1"/>
  <c r="E12" i="45"/>
  <c r="F13" i="48" s="1"/>
  <c r="D12" i="45"/>
  <c r="E13" i="48" s="1"/>
  <c r="C12" i="45"/>
  <c r="D13" i="48" s="1"/>
  <c r="B12" i="45"/>
  <c r="C13" i="48" s="1"/>
  <c r="A12" i="45"/>
  <c r="A13" i="48" s="1"/>
  <c r="E11" i="45"/>
  <c r="F12" i="48" s="1"/>
  <c r="D11" i="45"/>
  <c r="E12" i="48" s="1"/>
  <c r="C11" i="45"/>
  <c r="D12" i="48" s="1"/>
  <c r="B11" i="45"/>
  <c r="C12" i="48" s="1"/>
  <c r="A11" i="45"/>
  <c r="A12" i="48" s="1"/>
  <c r="E10" i="45"/>
  <c r="F11" i="48" s="1"/>
  <c r="D10" i="45"/>
  <c r="E11" i="48" s="1"/>
  <c r="C10" i="45"/>
  <c r="D11" i="48" s="1"/>
  <c r="B10" i="45"/>
  <c r="C11" i="48" s="1"/>
  <c r="A10" i="45"/>
  <c r="A11" i="48" s="1"/>
  <c r="E9" i="45"/>
  <c r="F10" i="48" s="1"/>
  <c r="D9" i="45"/>
  <c r="E10" i="48" s="1"/>
  <c r="C9" i="45"/>
  <c r="D10" i="48" s="1"/>
  <c r="B9" i="45"/>
  <c r="C10" i="48" s="1"/>
  <c r="A9" i="45"/>
  <c r="A10" i="48" s="1"/>
  <c r="E8" i="45"/>
  <c r="F9" i="48" s="1"/>
  <c r="D8" i="45"/>
  <c r="E9" i="48" s="1"/>
  <c r="C8" i="45"/>
  <c r="D9" i="48" s="1"/>
  <c r="B8" i="45"/>
  <c r="C9" i="48" s="1"/>
  <c r="A8" i="45"/>
  <c r="B9" i="48" s="1"/>
  <c r="AA9" i="48" s="1"/>
  <c r="E7" i="45"/>
  <c r="F8" i="48" s="1"/>
  <c r="D7" i="45"/>
  <c r="E8" i="48" s="1"/>
  <c r="C7" i="45"/>
  <c r="D8" i="48" s="1"/>
  <c r="B7" i="45"/>
  <c r="C8" i="48" s="1"/>
  <c r="A7" i="45"/>
  <c r="B8" i="48" s="1"/>
  <c r="AA8" i="48" s="1"/>
  <c r="E6" i="45"/>
  <c r="F7" i="48" s="1"/>
  <c r="D6" i="45"/>
  <c r="E7" i="48" s="1"/>
  <c r="C6" i="45"/>
  <c r="D7" i="48" s="1"/>
  <c r="B6" i="45"/>
  <c r="C7" i="48" s="1"/>
  <c r="A6" i="45"/>
  <c r="B7" i="48" s="1"/>
  <c r="E5" i="45"/>
  <c r="F6" i="48" s="1"/>
  <c r="D5" i="45"/>
  <c r="E6" i="48" s="1"/>
  <c r="C5" i="45"/>
  <c r="D6" i="48" s="1"/>
  <c r="B5" i="45"/>
  <c r="C6" i="48" s="1"/>
  <c r="A5" i="45"/>
  <c r="B6" i="48" s="1"/>
  <c r="E4" i="45"/>
  <c r="F5" i="48" s="1"/>
  <c r="D4" i="45"/>
  <c r="E5" i="48" s="1"/>
  <c r="B4" i="45"/>
  <c r="C5" i="48" s="1"/>
  <c r="C4" i="45"/>
  <c r="D5" i="48" s="1"/>
  <c r="A4" i="45"/>
  <c r="B5" i="48" s="1"/>
  <c r="A5" i="48" l="1"/>
  <c r="A105" i="48"/>
  <c r="A97" i="48"/>
  <c r="A89" i="48"/>
  <c r="A81" i="48"/>
  <c r="A73" i="48"/>
  <c r="A65" i="48"/>
  <c r="A57" i="48"/>
  <c r="A49" i="48"/>
  <c r="A41" i="48"/>
  <c r="A33" i="48"/>
  <c r="A25" i="48"/>
  <c r="A17" i="48"/>
  <c r="A9" i="48"/>
  <c r="B109" i="48"/>
  <c r="B101" i="48"/>
  <c r="AA101" i="48" s="1"/>
  <c r="B93" i="48"/>
  <c r="AA93" i="48" s="1"/>
  <c r="B85" i="48"/>
  <c r="B77" i="48"/>
  <c r="B69" i="48"/>
  <c r="AA69" i="48" s="1"/>
  <c r="B61" i="48"/>
  <c r="B53" i="48"/>
  <c r="B45" i="48"/>
  <c r="B37" i="48"/>
  <c r="B29" i="48"/>
  <c r="AA29" i="48" s="1"/>
  <c r="B21" i="48"/>
  <c r="B13" i="48"/>
  <c r="AA13" i="48" s="1"/>
  <c r="A112" i="48"/>
  <c r="A104" i="48"/>
  <c r="A96" i="48"/>
  <c r="A88" i="48"/>
  <c r="A80" i="48"/>
  <c r="A72" i="48"/>
  <c r="A64" i="48"/>
  <c r="A56" i="48"/>
  <c r="A48" i="48"/>
  <c r="A40" i="48"/>
  <c r="A32" i="48"/>
  <c r="A24" i="48"/>
  <c r="A16" i="48"/>
  <c r="A8" i="48"/>
  <c r="B108" i="48"/>
  <c r="AA108" i="48" s="1"/>
  <c r="B100" i="48"/>
  <c r="B92" i="48"/>
  <c r="AA92" i="48" s="1"/>
  <c r="B84" i="48"/>
  <c r="AA84" i="48" s="1"/>
  <c r="B76" i="48"/>
  <c r="AA76" i="48" s="1"/>
  <c r="B68" i="48"/>
  <c r="AA68" i="48" s="1"/>
  <c r="B60" i="48"/>
  <c r="B52" i="48"/>
  <c r="AA52" i="48" s="1"/>
  <c r="B44" i="48"/>
  <c r="B36" i="48"/>
  <c r="B28" i="48"/>
  <c r="AA28" i="48" s="1"/>
  <c r="B20" i="48"/>
  <c r="B12" i="48"/>
  <c r="AA12" i="48" s="1"/>
  <c r="A111" i="48"/>
  <c r="A103" i="48"/>
  <c r="A95" i="48"/>
  <c r="A87" i="48"/>
  <c r="A79" i="48"/>
  <c r="A71" i="48"/>
  <c r="A63" i="48"/>
  <c r="A55" i="48"/>
  <c r="A47" i="48"/>
  <c r="A39" i="48"/>
  <c r="A31" i="48"/>
  <c r="A23" i="48"/>
  <c r="A15" i="48"/>
  <c r="A7" i="48"/>
  <c r="B107" i="48"/>
  <c r="B99" i="48"/>
  <c r="B91" i="48"/>
  <c r="AA91" i="48" s="1"/>
  <c r="B83" i="48"/>
  <c r="AA83" i="48" s="1"/>
  <c r="B75" i="48"/>
  <c r="B67" i="48"/>
  <c r="AA67" i="48" s="1"/>
  <c r="B59" i="48"/>
  <c r="AA59" i="48" s="1"/>
  <c r="B51" i="48"/>
  <c r="AA51" i="48" s="1"/>
  <c r="B43" i="48"/>
  <c r="B35" i="48"/>
  <c r="B27" i="48"/>
  <c r="B19" i="48"/>
  <c r="B11" i="48"/>
  <c r="A110" i="48"/>
  <c r="A102" i="48"/>
  <c r="A94" i="48"/>
  <c r="A86" i="48"/>
  <c r="A78" i="48"/>
  <c r="A70" i="48"/>
  <c r="A62" i="48"/>
  <c r="A54" i="48"/>
  <c r="A46" i="48"/>
  <c r="A38" i="48"/>
  <c r="A30" i="48"/>
  <c r="A22" i="48"/>
  <c r="A14" i="48"/>
  <c r="A6" i="48"/>
  <c r="B106" i="48"/>
  <c r="B98" i="48"/>
  <c r="AA98" i="48" s="1"/>
  <c r="B90" i="48"/>
  <c r="AA90" i="48" s="1"/>
  <c r="B82" i="48"/>
  <c r="AA82" i="48" s="1"/>
  <c r="B74" i="48"/>
  <c r="B66" i="48"/>
  <c r="B58" i="48"/>
  <c r="AA58" i="48" s="1"/>
  <c r="B50" i="48"/>
  <c r="AA50" i="48" s="1"/>
  <c r="B42" i="48"/>
  <c r="AA42" i="48" s="1"/>
  <c r="B34" i="48"/>
  <c r="AA34" i="48" s="1"/>
  <c r="B26" i="48"/>
  <c r="B18" i="48"/>
  <c r="AA18" i="48" s="1"/>
  <c r="B10" i="48"/>
  <c r="AA10" i="48" s="1"/>
  <c r="AA5" i="48"/>
  <c r="X85" i="48"/>
  <c r="X77" i="48"/>
  <c r="X53" i="48"/>
  <c r="X45" i="48"/>
  <c r="X21" i="48"/>
  <c r="X105" i="48"/>
  <c r="X73" i="48"/>
  <c r="X65" i="48"/>
  <c r="X41" i="48"/>
  <c r="X109" i="48"/>
  <c r="X61" i="48"/>
  <c r="X37" i="48"/>
  <c r="X91" i="48"/>
  <c r="X83" i="48"/>
  <c r="O75" i="48"/>
  <c r="X75" i="48"/>
  <c r="X67" i="48"/>
  <c r="X59" i="48"/>
  <c r="X51" i="48"/>
  <c r="X43" i="48"/>
  <c r="X35" i="48"/>
  <c r="P27" i="48"/>
  <c r="X27" i="48"/>
  <c r="X19" i="48"/>
  <c r="O11" i="48"/>
  <c r="X11" i="48"/>
  <c r="Q97" i="48"/>
  <c r="X97" i="48"/>
  <c r="X89" i="48"/>
  <c r="O44" i="48"/>
  <c r="X44" i="48"/>
  <c r="S5" i="48"/>
  <c r="X5" i="48"/>
  <c r="X81" i="48"/>
  <c r="X57" i="48"/>
  <c r="Q49" i="48"/>
  <c r="X49" i="48"/>
  <c r="X33" i="48"/>
  <c r="Q25" i="48"/>
  <c r="X25" i="48"/>
  <c r="X17" i="48"/>
  <c r="X9" i="48"/>
  <c r="X108" i="48"/>
  <c r="O100" i="48"/>
  <c r="X100" i="48"/>
  <c r="X92" i="48"/>
  <c r="X84" i="48"/>
  <c r="X76" i="48"/>
  <c r="X68" i="48"/>
  <c r="O60" i="48"/>
  <c r="X60" i="48"/>
  <c r="X52" i="48"/>
  <c r="O36" i="48"/>
  <c r="X36" i="48"/>
  <c r="X28" i="48"/>
  <c r="O20" i="48"/>
  <c r="X20" i="48"/>
  <c r="X12" i="48"/>
  <c r="X111" i="48"/>
  <c r="M103" i="48"/>
  <c r="X103" i="48"/>
  <c r="M95" i="48"/>
  <c r="X95" i="48"/>
  <c r="M87" i="48"/>
  <c r="X87" i="48"/>
  <c r="X79" i="48"/>
  <c r="M71" i="48"/>
  <c r="X71" i="48"/>
  <c r="X63" i="48"/>
  <c r="X55" i="48"/>
  <c r="M47" i="48"/>
  <c r="X47" i="48"/>
  <c r="M39" i="48"/>
  <c r="X39" i="48"/>
  <c r="M31" i="48"/>
  <c r="X31" i="48"/>
  <c r="X23" i="48"/>
  <c r="X15" i="48"/>
  <c r="X7" i="48"/>
  <c r="X107" i="48"/>
  <c r="X99" i="48"/>
  <c r="P106" i="48"/>
  <c r="X106" i="48"/>
  <c r="X98" i="48"/>
  <c r="X90" i="48"/>
  <c r="X82" i="48"/>
  <c r="P74" i="48"/>
  <c r="X74" i="48"/>
  <c r="P66" i="48"/>
  <c r="X66" i="48"/>
  <c r="X58" i="48"/>
  <c r="X50" i="48"/>
  <c r="X42" i="48"/>
  <c r="X34" i="48"/>
  <c r="P26" i="48"/>
  <c r="X26" i="48"/>
  <c r="X18" i="48"/>
  <c r="X10" i="48"/>
  <c r="O110" i="48"/>
  <c r="X110" i="48"/>
  <c r="M102" i="48"/>
  <c r="X102" i="48"/>
  <c r="M94" i="48"/>
  <c r="X94" i="48"/>
  <c r="M86" i="48"/>
  <c r="X86" i="48"/>
  <c r="O78" i="48"/>
  <c r="X78" i="48"/>
  <c r="M70" i="48"/>
  <c r="X70" i="48"/>
  <c r="O62" i="48"/>
  <c r="X62" i="48"/>
  <c r="O54" i="48"/>
  <c r="X54" i="48"/>
  <c r="M46" i="48"/>
  <c r="X46" i="48"/>
  <c r="M38" i="48"/>
  <c r="X38" i="48"/>
  <c r="O30" i="48"/>
  <c r="X30" i="48"/>
  <c r="O22" i="48"/>
  <c r="X22" i="48"/>
  <c r="M14" i="48"/>
  <c r="X14" i="48"/>
  <c r="O6" i="48"/>
  <c r="X6" i="48"/>
  <c r="X101" i="48"/>
  <c r="X93" i="48"/>
  <c r="X69" i="48"/>
  <c r="X29" i="48"/>
  <c r="X13" i="48"/>
  <c r="P112" i="48"/>
  <c r="X112" i="48"/>
  <c r="P104" i="48"/>
  <c r="X104" i="48"/>
  <c r="P96" i="48"/>
  <c r="X96" i="48"/>
  <c r="M88" i="48"/>
  <c r="X88" i="48"/>
  <c r="P80" i="48"/>
  <c r="X80" i="48"/>
  <c r="P72" i="48"/>
  <c r="X72" i="48"/>
  <c r="P64" i="48"/>
  <c r="X64" i="48"/>
  <c r="M56" i="48"/>
  <c r="X56" i="48"/>
  <c r="P48" i="48"/>
  <c r="X48" i="48"/>
  <c r="P40" i="48"/>
  <c r="X40" i="48"/>
  <c r="M32" i="48"/>
  <c r="X32" i="48"/>
  <c r="P24" i="48"/>
  <c r="X24" i="48"/>
  <c r="P16" i="48"/>
  <c r="X16" i="48"/>
  <c r="M8" i="48"/>
  <c r="X8" i="48"/>
  <c r="P35" i="48"/>
  <c r="S18" i="48"/>
  <c r="S10" i="48"/>
  <c r="O23" i="48"/>
  <c r="P99" i="48"/>
  <c r="P67" i="48"/>
  <c r="S42" i="48"/>
  <c r="O95" i="48"/>
  <c r="O63" i="48"/>
  <c r="O31" i="48"/>
  <c r="P107" i="48"/>
  <c r="P75" i="48"/>
  <c r="P43" i="48"/>
  <c r="P11" i="48"/>
  <c r="Q56" i="48"/>
  <c r="S82" i="48"/>
  <c r="S50" i="48"/>
  <c r="O91" i="48"/>
  <c r="O59" i="48"/>
  <c r="O27" i="48"/>
  <c r="P103" i="48"/>
  <c r="P71" i="48"/>
  <c r="P39" i="48"/>
  <c r="P7" i="48"/>
  <c r="S46" i="48"/>
  <c r="S14" i="48"/>
  <c r="O87" i="48"/>
  <c r="O55" i="48"/>
  <c r="Q103" i="48"/>
  <c r="Q39" i="48"/>
  <c r="O83" i="48"/>
  <c r="O51" i="48"/>
  <c r="O19" i="48"/>
  <c r="P95" i="48"/>
  <c r="P63" i="48"/>
  <c r="P31" i="48"/>
  <c r="Q92" i="48"/>
  <c r="Q32" i="48"/>
  <c r="S102" i="48"/>
  <c r="S70" i="48"/>
  <c r="S38" i="48"/>
  <c r="O111" i="48"/>
  <c r="O79" i="48"/>
  <c r="O47" i="48"/>
  <c r="O15" i="48"/>
  <c r="P91" i="48"/>
  <c r="P59" i="48"/>
  <c r="Q88" i="48"/>
  <c r="Q8" i="48"/>
  <c r="S98" i="48"/>
  <c r="S34" i="48"/>
  <c r="O107" i="48"/>
  <c r="O43" i="48"/>
  <c r="P87" i="48"/>
  <c r="P55" i="48"/>
  <c r="P23" i="48"/>
  <c r="Q83" i="48"/>
  <c r="S94" i="48"/>
  <c r="O103" i="48"/>
  <c r="O71" i="48"/>
  <c r="O39" i="48"/>
  <c r="O7" i="48"/>
  <c r="P83" i="48"/>
  <c r="P51" i="48"/>
  <c r="P19" i="48"/>
  <c r="Q71" i="48"/>
  <c r="S90" i="48"/>
  <c r="S58" i="48"/>
  <c r="O99" i="48"/>
  <c r="O67" i="48"/>
  <c r="O35" i="48"/>
  <c r="P111" i="48"/>
  <c r="P79" i="48"/>
  <c r="P47" i="48"/>
  <c r="P15" i="48"/>
  <c r="Q67" i="48"/>
  <c r="S86" i="48"/>
  <c r="O109" i="48"/>
  <c r="P109" i="48"/>
  <c r="O93" i="48"/>
  <c r="Q93" i="48"/>
  <c r="P93" i="48"/>
  <c r="S93" i="48"/>
  <c r="O85" i="48"/>
  <c r="P85" i="48"/>
  <c r="O69" i="48"/>
  <c r="Q69" i="48"/>
  <c r="P69" i="48"/>
  <c r="S69" i="48"/>
  <c r="O61" i="48"/>
  <c r="P61" i="48"/>
  <c r="O53" i="48"/>
  <c r="P53" i="48"/>
  <c r="O37" i="48"/>
  <c r="P37" i="48"/>
  <c r="O21" i="48"/>
  <c r="P21" i="48"/>
  <c r="Q101" i="48"/>
  <c r="O101" i="48"/>
  <c r="P101" i="48"/>
  <c r="S101" i="48"/>
  <c r="O45" i="48"/>
  <c r="P45" i="48"/>
  <c r="O77" i="48"/>
  <c r="P77" i="48"/>
  <c r="Q29" i="48"/>
  <c r="O29" i="48"/>
  <c r="P29" i="48"/>
  <c r="S29" i="48"/>
  <c r="O13" i="48"/>
  <c r="P13" i="48"/>
  <c r="S13" i="48"/>
  <c r="Q13" i="48"/>
  <c r="P97" i="48"/>
  <c r="S97" i="48"/>
  <c r="O97" i="48"/>
  <c r="P5" i="48"/>
  <c r="Q5" i="48"/>
  <c r="O5" i="48"/>
  <c r="P105" i="48"/>
  <c r="O105" i="48"/>
  <c r="Q89" i="48"/>
  <c r="P89" i="48"/>
  <c r="S89" i="48"/>
  <c r="O89" i="48"/>
  <c r="Q81" i="48"/>
  <c r="P81" i="48"/>
  <c r="S81" i="48"/>
  <c r="O81" i="48"/>
  <c r="P73" i="48"/>
  <c r="O73" i="48"/>
  <c r="P65" i="48"/>
  <c r="O65" i="48"/>
  <c r="Q57" i="48"/>
  <c r="P57" i="48"/>
  <c r="S57" i="48"/>
  <c r="O57" i="48"/>
  <c r="P49" i="48"/>
  <c r="S49" i="48"/>
  <c r="O49" i="48"/>
  <c r="P41" i="48"/>
  <c r="O41" i="48"/>
  <c r="P33" i="48"/>
  <c r="S33" i="48"/>
  <c r="Q33" i="48"/>
  <c r="O33" i="48"/>
  <c r="P25" i="48"/>
  <c r="S25" i="48"/>
  <c r="O25" i="48"/>
  <c r="P17" i="48"/>
  <c r="S17" i="48"/>
  <c r="Q17" i="48"/>
  <c r="O17" i="48"/>
  <c r="Q9" i="48"/>
  <c r="P9" i="48"/>
  <c r="S9" i="48"/>
  <c r="O9" i="48"/>
  <c r="O106" i="48"/>
  <c r="O98" i="48"/>
  <c r="O90" i="48"/>
  <c r="O82" i="48"/>
  <c r="O74" i="48"/>
  <c r="O66" i="48"/>
  <c r="O58" i="48"/>
  <c r="O50" i="48"/>
  <c r="O42" i="48"/>
  <c r="O34" i="48"/>
  <c r="O26" i="48"/>
  <c r="O18" i="48"/>
  <c r="O10" i="48"/>
  <c r="P110" i="48"/>
  <c r="P102" i="48"/>
  <c r="P94" i="48"/>
  <c r="P86" i="48"/>
  <c r="P78" i="48"/>
  <c r="P70" i="48"/>
  <c r="P62" i="48"/>
  <c r="P54" i="48"/>
  <c r="P46" i="48"/>
  <c r="P38" i="48"/>
  <c r="P30" i="48"/>
  <c r="P22" i="48"/>
  <c r="P14" i="48"/>
  <c r="P6" i="48"/>
  <c r="Q95" i="48"/>
  <c r="Q87" i="48"/>
  <c r="Q70" i="48"/>
  <c r="Q52" i="48"/>
  <c r="Q38" i="48"/>
  <c r="Q18" i="48"/>
  <c r="Q94" i="48"/>
  <c r="Q86" i="48"/>
  <c r="Q51" i="48"/>
  <c r="Q34" i="48"/>
  <c r="S108" i="48"/>
  <c r="S92" i="48"/>
  <c r="S84" i="48"/>
  <c r="S76" i="48"/>
  <c r="S68" i="48"/>
  <c r="S52" i="48"/>
  <c r="S28" i="48"/>
  <c r="S12" i="48"/>
  <c r="O112" i="48"/>
  <c r="O104" i="48"/>
  <c r="O96" i="48"/>
  <c r="O88" i="48"/>
  <c r="O80" i="48"/>
  <c r="O72" i="48"/>
  <c r="O64" i="48"/>
  <c r="O56" i="48"/>
  <c r="O48" i="48"/>
  <c r="O40" i="48"/>
  <c r="O32" i="48"/>
  <c r="O24" i="48"/>
  <c r="O16" i="48"/>
  <c r="O8" i="48"/>
  <c r="P108" i="48"/>
  <c r="P100" i="48"/>
  <c r="P92" i="48"/>
  <c r="P84" i="48"/>
  <c r="P76" i="48"/>
  <c r="P68" i="48"/>
  <c r="P60" i="48"/>
  <c r="P52" i="48"/>
  <c r="P44" i="48"/>
  <c r="P36" i="48"/>
  <c r="P28" i="48"/>
  <c r="P20" i="48"/>
  <c r="P12" i="48"/>
  <c r="Q108" i="48"/>
  <c r="Q84" i="48"/>
  <c r="Q68" i="48"/>
  <c r="Q50" i="48"/>
  <c r="Q14" i="48"/>
  <c r="S91" i="48"/>
  <c r="S83" i="48"/>
  <c r="S67" i="48"/>
  <c r="S59" i="48"/>
  <c r="S51" i="48"/>
  <c r="O102" i="48"/>
  <c r="O94" i="48"/>
  <c r="O86" i="48"/>
  <c r="O70" i="48"/>
  <c r="O46" i="48"/>
  <c r="O38" i="48"/>
  <c r="O14" i="48"/>
  <c r="P98" i="48"/>
  <c r="P90" i="48"/>
  <c r="P82" i="48"/>
  <c r="P58" i="48"/>
  <c r="P50" i="48"/>
  <c r="P42" i="48"/>
  <c r="P34" i="48"/>
  <c r="P18" i="48"/>
  <c r="P10" i="48"/>
  <c r="Q102" i="48"/>
  <c r="Q91" i="48"/>
  <c r="Q82" i="48"/>
  <c r="Q59" i="48"/>
  <c r="Q47" i="48"/>
  <c r="Q31" i="48"/>
  <c r="Q12" i="48"/>
  <c r="Q90" i="48"/>
  <c r="Q58" i="48"/>
  <c r="Q46" i="48"/>
  <c r="Q10" i="48"/>
  <c r="S88" i="48"/>
  <c r="S56" i="48"/>
  <c r="S32" i="48"/>
  <c r="S8" i="48"/>
  <c r="O108" i="48"/>
  <c r="O92" i="48"/>
  <c r="O84" i="48"/>
  <c r="O76" i="48"/>
  <c r="O68" i="48"/>
  <c r="O52" i="48"/>
  <c r="O28" i="48"/>
  <c r="O12" i="48"/>
  <c r="P88" i="48"/>
  <c r="P56" i="48"/>
  <c r="P32" i="48"/>
  <c r="P8" i="48"/>
  <c r="Q98" i="48"/>
  <c r="Q76" i="48"/>
  <c r="Q42" i="48"/>
  <c r="Q28" i="48"/>
  <c r="S103" i="48"/>
  <c r="S95" i="48"/>
  <c r="S87" i="48"/>
  <c r="S71" i="48"/>
  <c r="S47" i="48"/>
  <c r="S39" i="48"/>
  <c r="S31" i="48"/>
  <c r="M57" i="48"/>
  <c r="M5" i="48"/>
  <c r="M49" i="48"/>
  <c r="M97" i="48"/>
  <c r="M33" i="48"/>
  <c r="M89" i="48"/>
  <c r="M25" i="48"/>
  <c r="M81" i="48"/>
  <c r="M17" i="48"/>
  <c r="M9" i="48"/>
  <c r="M101" i="48"/>
  <c r="M93" i="48"/>
  <c r="M69" i="48"/>
  <c r="M29" i="48"/>
  <c r="M13" i="48"/>
  <c r="M108" i="48"/>
  <c r="M92" i="48"/>
  <c r="M84" i="48"/>
  <c r="M76" i="48"/>
  <c r="M68" i="48"/>
  <c r="M52" i="48"/>
  <c r="M28" i="48"/>
  <c r="M12" i="48"/>
  <c r="M91" i="48"/>
  <c r="M83" i="48"/>
  <c r="M67" i="48"/>
  <c r="M59" i="48"/>
  <c r="M51" i="48"/>
  <c r="M98" i="48"/>
  <c r="M90" i="48"/>
  <c r="M82" i="48"/>
  <c r="M58" i="48"/>
  <c r="M50" i="48"/>
  <c r="M42" i="48"/>
  <c r="M34" i="48"/>
  <c r="M18" i="48"/>
  <c r="M10" i="48"/>
  <c r="N56" i="48"/>
  <c r="N46" i="48"/>
  <c r="N14" i="48"/>
  <c r="K1" i="46"/>
  <c r="G9" i="8"/>
  <c r="F9" i="45" s="1"/>
  <c r="G11" i="8"/>
  <c r="F11" i="45" s="1"/>
  <c r="G14" i="8"/>
  <c r="F14" i="45" s="1"/>
  <c r="G15" i="8"/>
  <c r="F15" i="45" s="1"/>
  <c r="G19" i="8"/>
  <c r="F19" i="45" s="1"/>
  <c r="G20" i="8"/>
  <c r="F20" i="45" s="1"/>
  <c r="G21" i="8"/>
  <c r="F21" i="45" s="1"/>
  <c r="G22" i="8"/>
  <c r="F22" i="45" s="1"/>
  <c r="G24" i="8"/>
  <c r="F24" i="45" s="1"/>
  <c r="G25" i="8"/>
  <c r="F25" i="45" s="1"/>
  <c r="G26" i="8"/>
  <c r="F26" i="45" s="1"/>
  <c r="G34" i="8"/>
  <c r="F34" i="45" s="1"/>
  <c r="G36" i="8"/>
  <c r="F36" i="45" s="1"/>
  <c r="G40" i="8"/>
  <c r="F40" i="45" s="1"/>
  <c r="G41" i="8"/>
  <c r="F41" i="45" s="1"/>
  <c r="G49" i="8"/>
  <c r="F49" i="45" s="1"/>
  <c r="G54" i="8"/>
  <c r="F54" i="45" s="1"/>
  <c r="G58" i="8"/>
  <c r="F58" i="45" s="1"/>
  <c r="G59" i="8"/>
  <c r="F59" i="45" s="1"/>
  <c r="G73" i="8"/>
  <c r="F73" i="45" s="1"/>
  <c r="G78" i="8"/>
  <c r="F78" i="45" s="1"/>
  <c r="G80" i="8"/>
  <c r="F80" i="45" s="1"/>
  <c r="G84" i="8"/>
  <c r="F84" i="45" s="1"/>
  <c r="G94" i="8"/>
  <c r="F94" i="45" s="1"/>
  <c r="G95" i="8"/>
  <c r="F95" i="45" s="1"/>
  <c r="G98" i="8"/>
  <c r="F98" i="45" s="1"/>
  <c r="G99" i="8"/>
  <c r="F99" i="45" s="1"/>
  <c r="G108" i="8"/>
  <c r="F108" i="45" s="1"/>
  <c r="I851" i="44"/>
  <c r="I850" i="44"/>
  <c r="I849" i="44"/>
  <c r="I848" i="44"/>
  <c r="I847" i="44"/>
  <c r="I846" i="44"/>
  <c r="I845" i="44"/>
  <c r="I844" i="44"/>
  <c r="I843" i="44"/>
  <c r="I842" i="44"/>
  <c r="I841" i="44"/>
  <c r="I840" i="44"/>
  <c r="I839" i="44"/>
  <c r="I838" i="44"/>
  <c r="I837" i="44"/>
  <c r="I836" i="44"/>
  <c r="I835" i="44"/>
  <c r="I834" i="44"/>
  <c r="I833" i="44"/>
  <c r="I832" i="44"/>
  <c r="I831" i="44"/>
  <c r="I830" i="44"/>
  <c r="I829" i="44"/>
  <c r="I828" i="44"/>
  <c r="I827" i="44"/>
  <c r="I826" i="44"/>
  <c r="I825" i="44"/>
  <c r="I824" i="44"/>
  <c r="I823" i="44"/>
  <c r="I822" i="44"/>
  <c r="I821" i="44"/>
  <c r="I820" i="44"/>
  <c r="I819" i="44"/>
  <c r="I818" i="44"/>
  <c r="I817" i="44"/>
  <c r="I816" i="44"/>
  <c r="I815" i="44"/>
  <c r="I814" i="44"/>
  <c r="I813" i="44"/>
  <c r="I812" i="44"/>
  <c r="I811" i="44"/>
  <c r="I810" i="44"/>
  <c r="I809" i="44"/>
  <c r="I808" i="44"/>
  <c r="I807" i="44"/>
  <c r="I806" i="44"/>
  <c r="I805" i="44"/>
  <c r="I804" i="44"/>
  <c r="I803" i="44"/>
  <c r="I802" i="44"/>
  <c r="I801" i="44"/>
  <c r="I800" i="44"/>
  <c r="I799" i="44"/>
  <c r="I798" i="44"/>
  <c r="I797" i="44"/>
  <c r="I796" i="44"/>
  <c r="I795" i="44"/>
  <c r="I794" i="44"/>
  <c r="I793" i="44"/>
  <c r="I792" i="44"/>
  <c r="I791" i="44"/>
  <c r="I790" i="44"/>
  <c r="I789" i="44"/>
  <c r="I788" i="44"/>
  <c r="I787" i="44"/>
  <c r="I786" i="44"/>
  <c r="I785" i="44"/>
  <c r="I784" i="44"/>
  <c r="I783" i="44"/>
  <c r="I782" i="44"/>
  <c r="I781" i="44"/>
  <c r="I780" i="44"/>
  <c r="I779" i="44"/>
  <c r="I778" i="44"/>
  <c r="I777" i="44"/>
  <c r="I776" i="44"/>
  <c r="I775" i="44"/>
  <c r="I774" i="44"/>
  <c r="I773" i="44"/>
  <c r="I772" i="44"/>
  <c r="I771" i="44"/>
  <c r="I770" i="44"/>
  <c r="I769" i="44"/>
  <c r="I768" i="44"/>
  <c r="I767" i="44"/>
  <c r="I766" i="44"/>
  <c r="I765" i="44"/>
  <c r="I764" i="44"/>
  <c r="I763" i="44"/>
  <c r="I762" i="44"/>
  <c r="I761" i="44"/>
  <c r="I760" i="44"/>
  <c r="I759" i="44"/>
  <c r="I758" i="44"/>
  <c r="I757" i="44"/>
  <c r="I756" i="44"/>
  <c r="I755" i="44"/>
  <c r="I754" i="44"/>
  <c r="I753" i="44"/>
  <c r="I752" i="44"/>
  <c r="I751" i="44"/>
  <c r="I750" i="44"/>
  <c r="I749" i="44"/>
  <c r="I748" i="44"/>
  <c r="I747" i="44"/>
  <c r="I746" i="44"/>
  <c r="I745" i="44"/>
  <c r="I744" i="44"/>
  <c r="I743" i="44"/>
  <c r="I742" i="44"/>
  <c r="I741" i="44"/>
  <c r="I740" i="44"/>
  <c r="I739" i="44"/>
  <c r="I738" i="44"/>
  <c r="I737" i="44"/>
  <c r="I736" i="44"/>
  <c r="I735" i="44"/>
  <c r="I734" i="44"/>
  <c r="I733" i="44"/>
  <c r="I732" i="44"/>
  <c r="I731" i="44"/>
  <c r="I730" i="44"/>
  <c r="I729" i="44"/>
  <c r="I728" i="44"/>
  <c r="I727" i="44"/>
  <c r="I726" i="44"/>
  <c r="I725" i="44"/>
  <c r="I724" i="44"/>
  <c r="I723" i="44"/>
  <c r="I722" i="44"/>
  <c r="I721" i="44"/>
  <c r="I720" i="44"/>
  <c r="I719" i="44"/>
  <c r="I718" i="44"/>
  <c r="I717" i="44"/>
  <c r="I716" i="44"/>
  <c r="I715" i="44"/>
  <c r="I714" i="44"/>
  <c r="I713" i="44"/>
  <c r="I712" i="44"/>
  <c r="I711" i="44"/>
  <c r="I710" i="44"/>
  <c r="I709" i="44"/>
  <c r="I708" i="44"/>
  <c r="I707" i="44"/>
  <c r="I706" i="44"/>
  <c r="I705" i="44"/>
  <c r="I704" i="44"/>
  <c r="I703" i="44"/>
  <c r="I702" i="44"/>
  <c r="I701" i="44"/>
  <c r="I700" i="44"/>
  <c r="I699" i="44"/>
  <c r="I698" i="44"/>
  <c r="I697" i="44"/>
  <c r="I696" i="44"/>
  <c r="I695" i="44"/>
  <c r="I694" i="44"/>
  <c r="I693" i="44"/>
  <c r="I692" i="44"/>
  <c r="I691" i="44"/>
  <c r="I690" i="44"/>
  <c r="I689" i="44"/>
  <c r="I688" i="44"/>
  <c r="I687" i="44"/>
  <c r="I686" i="44"/>
  <c r="I685" i="44"/>
  <c r="I684" i="44"/>
  <c r="I683" i="44"/>
  <c r="I682" i="44"/>
  <c r="I681" i="44"/>
  <c r="I680" i="44"/>
  <c r="I679" i="44"/>
  <c r="I678" i="44"/>
  <c r="I677" i="44"/>
  <c r="I676" i="44"/>
  <c r="I675" i="44"/>
  <c r="I674" i="44"/>
  <c r="I673" i="44"/>
  <c r="I672" i="44"/>
  <c r="I671" i="44"/>
  <c r="I670" i="44"/>
  <c r="I669" i="44"/>
  <c r="I668" i="44"/>
  <c r="I667" i="44"/>
  <c r="I666" i="44"/>
  <c r="I665" i="44"/>
  <c r="I664" i="44"/>
  <c r="I663" i="44"/>
  <c r="I662" i="44"/>
  <c r="I661" i="44"/>
  <c r="I660" i="44"/>
  <c r="I659" i="44"/>
  <c r="I658" i="44"/>
  <c r="I657" i="44"/>
  <c r="I656" i="44"/>
  <c r="I655" i="44"/>
  <c r="I654" i="44"/>
  <c r="I653" i="44"/>
  <c r="I652" i="44"/>
  <c r="I651" i="44"/>
  <c r="I650" i="44"/>
  <c r="I649" i="44"/>
  <c r="I648" i="44"/>
  <c r="I647" i="44"/>
  <c r="I646" i="44"/>
  <c r="I645" i="44"/>
  <c r="I644" i="44"/>
  <c r="I643" i="44"/>
  <c r="I642" i="44"/>
  <c r="I641" i="44"/>
  <c r="I640" i="44"/>
  <c r="I639" i="44"/>
  <c r="I638" i="44"/>
  <c r="I637" i="44"/>
  <c r="I636" i="44"/>
  <c r="I635" i="44"/>
  <c r="I634" i="44"/>
  <c r="I633" i="44"/>
  <c r="I632" i="44"/>
  <c r="I631" i="44"/>
  <c r="I630" i="44"/>
  <c r="I629" i="44"/>
  <c r="I628" i="44"/>
  <c r="I627" i="44"/>
  <c r="I626" i="44"/>
  <c r="I625" i="44"/>
  <c r="I624" i="44"/>
  <c r="I623" i="44"/>
  <c r="I622" i="44"/>
  <c r="I621" i="44"/>
  <c r="I620" i="44"/>
  <c r="I619" i="44"/>
  <c r="I618" i="44"/>
  <c r="I617" i="44"/>
  <c r="I616" i="44"/>
  <c r="I615" i="44"/>
  <c r="I614" i="44"/>
  <c r="I613" i="44"/>
  <c r="I612" i="44"/>
  <c r="I611" i="44"/>
  <c r="I610" i="44"/>
  <c r="I609" i="44"/>
  <c r="I608" i="44"/>
  <c r="I607" i="44"/>
  <c r="I606" i="44"/>
  <c r="I605" i="44"/>
  <c r="I604" i="44"/>
  <c r="I603" i="44"/>
  <c r="I602" i="44"/>
  <c r="I601" i="44"/>
  <c r="I600" i="44"/>
  <c r="I599" i="44"/>
  <c r="I598" i="44"/>
  <c r="I597" i="44"/>
  <c r="I596" i="44"/>
  <c r="I595" i="44"/>
  <c r="I594" i="44"/>
  <c r="I593" i="44"/>
  <c r="I592" i="44"/>
  <c r="I591" i="44"/>
  <c r="I590" i="44"/>
  <c r="I589" i="44"/>
  <c r="I588" i="44"/>
  <c r="I587" i="44"/>
  <c r="I586" i="44"/>
  <c r="I585" i="44"/>
  <c r="I584" i="44"/>
  <c r="I583" i="44"/>
  <c r="I582" i="44"/>
  <c r="I581" i="44"/>
  <c r="I580" i="44"/>
  <c r="I579" i="44"/>
  <c r="I578" i="44"/>
  <c r="I577" i="44"/>
  <c r="I576" i="44"/>
  <c r="I575" i="44"/>
  <c r="I574" i="44"/>
  <c r="I573" i="44"/>
  <c r="I572" i="44"/>
  <c r="I571" i="44"/>
  <c r="I570" i="44"/>
  <c r="I569" i="44"/>
  <c r="I568" i="44"/>
  <c r="I567" i="44"/>
  <c r="I566" i="44"/>
  <c r="I565" i="44"/>
  <c r="I564" i="44"/>
  <c r="I563" i="44"/>
  <c r="I562" i="44"/>
  <c r="I561" i="44"/>
  <c r="I560" i="44"/>
  <c r="I559" i="44"/>
  <c r="I558" i="44"/>
  <c r="I557" i="44"/>
  <c r="I556" i="44"/>
  <c r="I555" i="44"/>
  <c r="I554" i="44"/>
  <c r="I553" i="44"/>
  <c r="I552" i="44"/>
  <c r="I551" i="44"/>
  <c r="I550" i="44"/>
  <c r="I549" i="44"/>
  <c r="I548" i="44"/>
  <c r="I547" i="44"/>
  <c r="I546" i="44"/>
  <c r="I545" i="44"/>
  <c r="I544" i="44"/>
  <c r="I543" i="44"/>
  <c r="I542" i="44"/>
  <c r="I541" i="44"/>
  <c r="I540" i="44"/>
  <c r="I539" i="44"/>
  <c r="I538" i="44"/>
  <c r="I537" i="44"/>
  <c r="I536" i="44"/>
  <c r="I535" i="44"/>
  <c r="I534" i="44"/>
  <c r="I533" i="44"/>
  <c r="I532" i="44"/>
  <c r="I531" i="44"/>
  <c r="I530" i="44"/>
  <c r="I529" i="44"/>
  <c r="I528" i="44"/>
  <c r="I527" i="44"/>
  <c r="I526" i="44"/>
  <c r="I525" i="44"/>
  <c r="I524" i="44"/>
  <c r="I523" i="44"/>
  <c r="I522" i="44"/>
  <c r="I521" i="44"/>
  <c r="I520" i="44"/>
  <c r="I519" i="44"/>
  <c r="I518" i="44"/>
  <c r="I517" i="44"/>
  <c r="I516" i="44"/>
  <c r="I515" i="44"/>
  <c r="I514" i="44"/>
  <c r="I513" i="44"/>
  <c r="I512" i="44"/>
  <c r="I511" i="44"/>
  <c r="I510" i="44"/>
  <c r="I509" i="44"/>
  <c r="I508" i="44"/>
  <c r="I507" i="44"/>
  <c r="I506" i="44"/>
  <c r="I505" i="44"/>
  <c r="I504" i="44"/>
  <c r="I503" i="44"/>
  <c r="I502" i="44"/>
  <c r="I501" i="44"/>
  <c r="I500" i="44"/>
  <c r="I499" i="44"/>
  <c r="I498" i="44"/>
  <c r="I497" i="44"/>
  <c r="I496" i="44"/>
  <c r="I495" i="44"/>
  <c r="I494" i="44"/>
  <c r="I493" i="44"/>
  <c r="I492" i="44"/>
  <c r="I491" i="44"/>
  <c r="I490" i="44"/>
  <c r="I489" i="44"/>
  <c r="I488" i="44"/>
  <c r="I487" i="44"/>
  <c r="I486" i="44"/>
  <c r="I485" i="44"/>
  <c r="I484" i="44"/>
  <c r="I483" i="44"/>
  <c r="I482" i="44"/>
  <c r="I481" i="44"/>
  <c r="I480" i="44"/>
  <c r="I479" i="44"/>
  <c r="I478" i="44"/>
  <c r="I477" i="44"/>
  <c r="I476" i="44"/>
  <c r="I475" i="44"/>
  <c r="I474" i="44"/>
  <c r="I473" i="44"/>
  <c r="I472" i="44"/>
  <c r="I471" i="44"/>
  <c r="I470" i="44"/>
  <c r="I469" i="44"/>
  <c r="I468" i="44"/>
  <c r="I467" i="44"/>
  <c r="I466" i="44"/>
  <c r="I465" i="44"/>
  <c r="I464" i="44"/>
  <c r="I463" i="44"/>
  <c r="I462" i="44"/>
  <c r="I461" i="44"/>
  <c r="I460" i="44"/>
  <c r="I459" i="44"/>
  <c r="I458" i="44"/>
  <c r="I457" i="44"/>
  <c r="I456" i="44"/>
  <c r="I455" i="44"/>
  <c r="I454" i="44"/>
  <c r="I453" i="44"/>
  <c r="I452" i="44"/>
  <c r="I451" i="44"/>
  <c r="I450" i="44"/>
  <c r="I449" i="44"/>
  <c r="I448" i="44"/>
  <c r="I447" i="44"/>
  <c r="I446" i="44"/>
  <c r="I445" i="44"/>
  <c r="I444" i="44"/>
  <c r="I443" i="44"/>
  <c r="I442" i="44"/>
  <c r="I441" i="44"/>
  <c r="I440" i="44"/>
  <c r="I439" i="44"/>
  <c r="I438" i="44"/>
  <c r="I437" i="44"/>
  <c r="I436" i="44"/>
  <c r="I435" i="44"/>
  <c r="I434" i="44"/>
  <c r="I433" i="44"/>
  <c r="I432" i="44"/>
  <c r="I431" i="44"/>
  <c r="I430" i="44"/>
  <c r="I429" i="44"/>
  <c r="I428" i="44"/>
  <c r="I427" i="44"/>
  <c r="I426" i="44"/>
  <c r="I425" i="44"/>
  <c r="I424" i="44"/>
  <c r="I423" i="44"/>
  <c r="I422" i="44"/>
  <c r="I421" i="44"/>
  <c r="I420" i="44"/>
  <c r="I419" i="44"/>
  <c r="I418" i="44"/>
  <c r="I417" i="44"/>
  <c r="I416" i="44"/>
  <c r="I415" i="44"/>
  <c r="I414" i="44"/>
  <c r="I413" i="44"/>
  <c r="I412" i="44"/>
  <c r="I411" i="44"/>
  <c r="I410" i="44"/>
  <c r="I409" i="44"/>
  <c r="I408" i="44"/>
  <c r="I407" i="44"/>
  <c r="I406" i="44"/>
  <c r="I405" i="44"/>
  <c r="I404" i="44"/>
  <c r="I403" i="44"/>
  <c r="I402" i="44"/>
  <c r="I401" i="44"/>
  <c r="I400" i="44"/>
  <c r="I399" i="44"/>
  <c r="I398" i="44"/>
  <c r="I397" i="44"/>
  <c r="I396" i="44"/>
  <c r="I395" i="44"/>
  <c r="I394" i="44"/>
  <c r="I393" i="44"/>
  <c r="I392" i="44"/>
  <c r="I391" i="44"/>
  <c r="I390" i="44"/>
  <c r="I389" i="44"/>
  <c r="I388" i="44"/>
  <c r="I387" i="44"/>
  <c r="I386" i="44"/>
  <c r="I385" i="44"/>
  <c r="I384" i="44"/>
  <c r="I383" i="44"/>
  <c r="I382" i="44"/>
  <c r="I381" i="44"/>
  <c r="I380" i="44"/>
  <c r="I379" i="44"/>
  <c r="I378" i="44"/>
  <c r="I377" i="44"/>
  <c r="I376" i="44"/>
  <c r="I375" i="44"/>
  <c r="I374" i="44"/>
  <c r="I373" i="44"/>
  <c r="I372" i="44"/>
  <c r="I371" i="44"/>
  <c r="I370" i="44"/>
  <c r="I369" i="44"/>
  <c r="I368" i="44"/>
  <c r="I367" i="44"/>
  <c r="I366" i="44"/>
  <c r="I365" i="44"/>
  <c r="I364" i="44"/>
  <c r="I363" i="44"/>
  <c r="I362" i="44"/>
  <c r="I361" i="44"/>
  <c r="I360" i="44"/>
  <c r="I359" i="44"/>
  <c r="I358" i="44"/>
  <c r="I357" i="44"/>
  <c r="I356" i="44"/>
  <c r="I355" i="44"/>
  <c r="I354" i="44"/>
  <c r="I353" i="44"/>
  <c r="I352" i="44"/>
  <c r="I351" i="44"/>
  <c r="I350" i="44"/>
  <c r="I349" i="44"/>
  <c r="I348" i="44"/>
  <c r="I347" i="44"/>
  <c r="I346" i="44"/>
  <c r="I345" i="44"/>
  <c r="I344" i="44"/>
  <c r="I343" i="44"/>
  <c r="I342" i="44"/>
  <c r="I341" i="44"/>
  <c r="I340" i="44"/>
  <c r="I339" i="44"/>
  <c r="I338" i="44"/>
  <c r="I337" i="44"/>
  <c r="I336" i="44"/>
  <c r="I335" i="44"/>
  <c r="I334" i="44"/>
  <c r="I333" i="44"/>
  <c r="I332" i="44"/>
  <c r="I331" i="44"/>
  <c r="I330" i="44"/>
  <c r="I329" i="44"/>
  <c r="I328" i="44"/>
  <c r="I327" i="44"/>
  <c r="I326" i="44"/>
  <c r="I325" i="44"/>
  <c r="I324" i="44"/>
  <c r="I323" i="44"/>
  <c r="I322" i="44"/>
  <c r="I321" i="44"/>
  <c r="I320" i="44"/>
  <c r="I319" i="44"/>
  <c r="I318" i="44"/>
  <c r="I317" i="44"/>
  <c r="I316" i="44"/>
  <c r="I315" i="44"/>
  <c r="I314" i="44"/>
  <c r="I313" i="44"/>
  <c r="I312" i="44"/>
  <c r="I311" i="44"/>
  <c r="I310" i="44"/>
  <c r="I309" i="44"/>
  <c r="I308" i="44"/>
  <c r="I307" i="44"/>
  <c r="I306" i="44"/>
  <c r="I305" i="44"/>
  <c r="I304" i="44"/>
  <c r="I303" i="44"/>
  <c r="I302" i="44"/>
  <c r="I301" i="44"/>
  <c r="I300" i="44"/>
  <c r="I299" i="44"/>
  <c r="I298" i="44"/>
  <c r="I297" i="44"/>
  <c r="I296" i="44"/>
  <c r="I295" i="44"/>
  <c r="I294" i="44"/>
  <c r="I293" i="44"/>
  <c r="I292" i="44"/>
  <c r="I291" i="44"/>
  <c r="I290" i="44"/>
  <c r="I289" i="44"/>
  <c r="I288" i="44"/>
  <c r="I287" i="44"/>
  <c r="I286" i="44"/>
  <c r="I285" i="44"/>
  <c r="I284" i="44"/>
  <c r="I283" i="44"/>
  <c r="I282" i="44"/>
  <c r="I281" i="44"/>
  <c r="I280" i="44"/>
  <c r="I279" i="44"/>
  <c r="I278" i="44"/>
  <c r="I277" i="44"/>
  <c r="I276" i="44"/>
  <c r="I275" i="44"/>
  <c r="I274" i="44"/>
  <c r="I273" i="44"/>
  <c r="I272" i="44"/>
  <c r="I271" i="44"/>
  <c r="I270" i="44"/>
  <c r="I269" i="44"/>
  <c r="I268" i="44"/>
  <c r="I267" i="44"/>
  <c r="I266" i="44"/>
  <c r="I265" i="44"/>
  <c r="I264" i="44"/>
  <c r="I263" i="44"/>
  <c r="I262" i="44"/>
  <c r="I261" i="44"/>
  <c r="I260" i="44"/>
  <c r="I259" i="44"/>
  <c r="I258" i="44"/>
  <c r="I257" i="44"/>
  <c r="I256" i="44"/>
  <c r="I255" i="44"/>
  <c r="I254" i="44"/>
  <c r="I253" i="44"/>
  <c r="I252" i="44"/>
  <c r="I251" i="44"/>
  <c r="I250" i="44"/>
  <c r="I249" i="44"/>
  <c r="I248" i="44"/>
  <c r="I247" i="44"/>
  <c r="I246" i="44"/>
  <c r="I245" i="44"/>
  <c r="I244" i="44"/>
  <c r="I243" i="44"/>
  <c r="I242" i="44"/>
  <c r="I241" i="44"/>
  <c r="I240" i="44"/>
  <c r="I239" i="44"/>
  <c r="I238" i="44"/>
  <c r="I237" i="44"/>
  <c r="I236" i="44"/>
  <c r="I235" i="44"/>
  <c r="I234" i="44"/>
  <c r="I233" i="44"/>
  <c r="I232" i="44"/>
  <c r="I231" i="44"/>
  <c r="I230" i="44"/>
  <c r="I229" i="44"/>
  <c r="I228" i="44"/>
  <c r="I227" i="44"/>
  <c r="I226" i="44"/>
  <c r="I225" i="44"/>
  <c r="I224" i="44"/>
  <c r="I223" i="44"/>
  <c r="I222" i="44"/>
  <c r="I221" i="44"/>
  <c r="I220" i="44"/>
  <c r="I219" i="44"/>
  <c r="I218" i="44"/>
  <c r="I217" i="44"/>
  <c r="I216" i="44"/>
  <c r="I215" i="44"/>
  <c r="I214" i="44"/>
  <c r="I213" i="44"/>
  <c r="I212" i="44"/>
  <c r="I211" i="44"/>
  <c r="I210" i="44"/>
  <c r="I209" i="44"/>
  <c r="I208" i="44"/>
  <c r="I207" i="44"/>
  <c r="I206" i="44"/>
  <c r="I205" i="44"/>
  <c r="I204" i="44"/>
  <c r="I203" i="44"/>
  <c r="I202" i="44"/>
  <c r="I201" i="44"/>
  <c r="I200" i="44"/>
  <c r="I199" i="44"/>
  <c r="I198" i="44"/>
  <c r="I197" i="44"/>
  <c r="I196" i="44"/>
  <c r="I195" i="44"/>
  <c r="I194" i="44"/>
  <c r="I193" i="44"/>
  <c r="I192" i="44"/>
  <c r="I191" i="44"/>
  <c r="I190" i="44"/>
  <c r="I189" i="44"/>
  <c r="I188" i="44"/>
  <c r="I187" i="44"/>
  <c r="I186" i="44"/>
  <c r="I185" i="44"/>
  <c r="I184" i="44"/>
  <c r="I183" i="44"/>
  <c r="I182" i="44"/>
  <c r="I181" i="44"/>
  <c r="I180" i="44"/>
  <c r="I179" i="44"/>
  <c r="I178" i="44"/>
  <c r="I177" i="44"/>
  <c r="I176" i="44"/>
  <c r="I175" i="44"/>
  <c r="I174" i="44"/>
  <c r="I173" i="44"/>
  <c r="I172" i="44"/>
  <c r="I171" i="44"/>
  <c r="I170" i="44"/>
  <c r="I169" i="44"/>
  <c r="I168" i="44"/>
  <c r="I167" i="44"/>
  <c r="I166" i="44"/>
  <c r="I165" i="44"/>
  <c r="I164" i="44"/>
  <c r="I163" i="44"/>
  <c r="I162" i="44"/>
  <c r="I161" i="44"/>
  <c r="I160" i="44"/>
  <c r="I159" i="44"/>
  <c r="I158" i="44"/>
  <c r="I157" i="44"/>
  <c r="I156" i="44"/>
  <c r="I155" i="44"/>
  <c r="I154" i="44"/>
  <c r="I153" i="44"/>
  <c r="I152" i="44"/>
  <c r="I151" i="44"/>
  <c r="I150" i="44"/>
  <c r="I149" i="44"/>
  <c r="I148" i="44"/>
  <c r="I147" i="44"/>
  <c r="I146" i="44"/>
  <c r="I145" i="44"/>
  <c r="I144" i="44"/>
  <c r="I143" i="44"/>
  <c r="I142" i="44"/>
  <c r="I141" i="44"/>
  <c r="I140" i="44"/>
  <c r="I139" i="44"/>
  <c r="I138" i="44"/>
  <c r="I137" i="44"/>
  <c r="I136" i="44"/>
  <c r="I135" i="44"/>
  <c r="I134" i="44"/>
  <c r="I133" i="44"/>
  <c r="I132" i="44"/>
  <c r="I131" i="44"/>
  <c r="I130" i="44"/>
  <c r="I129" i="44"/>
  <c r="I128" i="44"/>
  <c r="I127" i="44"/>
  <c r="I126" i="44"/>
  <c r="I125" i="44"/>
  <c r="I124" i="44"/>
  <c r="I123" i="44"/>
  <c r="I122" i="44"/>
  <c r="I121" i="44"/>
  <c r="I120" i="44"/>
  <c r="I119" i="44"/>
  <c r="I118" i="44"/>
  <c r="I117" i="44"/>
  <c r="I116" i="44"/>
  <c r="I115" i="44"/>
  <c r="I114" i="44"/>
  <c r="I113" i="44"/>
  <c r="I112" i="44"/>
  <c r="I111" i="44"/>
  <c r="I110" i="44"/>
  <c r="I56" i="44"/>
  <c r="I55" i="44"/>
  <c r="I54" i="44"/>
  <c r="I53" i="44"/>
  <c r="I52" i="44"/>
  <c r="I51" i="44"/>
  <c r="I50" i="44"/>
  <c r="I49" i="44"/>
  <c r="I48" i="44"/>
  <c r="I47" i="44"/>
  <c r="I46" i="44"/>
  <c r="I45" i="44"/>
  <c r="I44" i="44"/>
  <c r="I43" i="44"/>
  <c r="I42" i="44"/>
  <c r="I41" i="44"/>
  <c r="I40" i="44"/>
  <c r="I39" i="44"/>
  <c r="I38" i="44"/>
  <c r="I37" i="44"/>
  <c r="I36" i="44"/>
  <c r="I35" i="44"/>
  <c r="I34" i="44"/>
  <c r="I33" i="44"/>
  <c r="I32" i="44"/>
  <c r="I31" i="44"/>
  <c r="I30" i="44"/>
  <c r="I29" i="44"/>
  <c r="I28" i="44"/>
  <c r="I27" i="44"/>
  <c r="I26" i="44"/>
  <c r="I25" i="44"/>
  <c r="I24" i="44"/>
  <c r="I23" i="44"/>
  <c r="I22" i="44"/>
  <c r="I21" i="44"/>
  <c r="I20" i="44"/>
  <c r="I19" i="44"/>
  <c r="I18" i="44"/>
  <c r="I17" i="44"/>
  <c r="I16" i="44"/>
  <c r="I15" i="44"/>
  <c r="I14" i="44"/>
  <c r="I13" i="44"/>
  <c r="I12" i="44"/>
  <c r="I11" i="44"/>
  <c r="I10" i="44"/>
  <c r="I9" i="44"/>
  <c r="I8" i="44"/>
  <c r="I7" i="44"/>
  <c r="I6" i="44"/>
  <c r="I5" i="44"/>
  <c r="I851" i="46"/>
  <c r="I850" i="46"/>
  <c r="I849" i="46"/>
  <c r="I848" i="46"/>
  <c r="I847" i="46"/>
  <c r="I846" i="46"/>
  <c r="I845" i="46"/>
  <c r="I844" i="46"/>
  <c r="I843" i="46"/>
  <c r="I842" i="46"/>
  <c r="I841" i="46"/>
  <c r="I840" i="46"/>
  <c r="I839" i="46"/>
  <c r="I838" i="46"/>
  <c r="I837" i="46"/>
  <c r="I836" i="46"/>
  <c r="I835" i="46"/>
  <c r="I834" i="46"/>
  <c r="I833" i="46"/>
  <c r="I832" i="46"/>
  <c r="I831" i="46"/>
  <c r="I830" i="46"/>
  <c r="I829" i="46"/>
  <c r="I828" i="46"/>
  <c r="I827" i="46"/>
  <c r="I826" i="46"/>
  <c r="I825" i="46"/>
  <c r="I824" i="46"/>
  <c r="I823" i="46"/>
  <c r="I822" i="46"/>
  <c r="I821" i="46"/>
  <c r="I820" i="46"/>
  <c r="I819" i="46"/>
  <c r="I818" i="46"/>
  <c r="I817" i="46"/>
  <c r="I816" i="46"/>
  <c r="I815" i="46"/>
  <c r="I814" i="46"/>
  <c r="I813" i="46"/>
  <c r="I812" i="46"/>
  <c r="I811" i="46"/>
  <c r="I810" i="46"/>
  <c r="I809" i="46"/>
  <c r="I808" i="46"/>
  <c r="I807" i="46"/>
  <c r="I806" i="46"/>
  <c r="I805" i="46"/>
  <c r="I804" i="46"/>
  <c r="I803" i="46"/>
  <c r="I802" i="46"/>
  <c r="I801" i="46"/>
  <c r="I800" i="46"/>
  <c r="I799" i="46"/>
  <c r="I798" i="46"/>
  <c r="I797" i="46"/>
  <c r="I796" i="46"/>
  <c r="I795" i="46"/>
  <c r="I794" i="46"/>
  <c r="I793" i="46"/>
  <c r="I792" i="46"/>
  <c r="I791" i="46"/>
  <c r="I790" i="46"/>
  <c r="I789" i="46"/>
  <c r="I788" i="46"/>
  <c r="I787" i="46"/>
  <c r="I786" i="46"/>
  <c r="I785" i="46"/>
  <c r="I784" i="46"/>
  <c r="I783" i="46"/>
  <c r="I782" i="46"/>
  <c r="I781" i="46"/>
  <c r="I780" i="46"/>
  <c r="I779" i="46"/>
  <c r="I778" i="46"/>
  <c r="I777" i="46"/>
  <c r="I776" i="46"/>
  <c r="I775" i="46"/>
  <c r="I774" i="46"/>
  <c r="I773" i="46"/>
  <c r="I772" i="46"/>
  <c r="I771" i="46"/>
  <c r="I770" i="46"/>
  <c r="I769" i="46"/>
  <c r="I768" i="46"/>
  <c r="I767" i="46"/>
  <c r="I766" i="46"/>
  <c r="I765" i="46"/>
  <c r="I764" i="46"/>
  <c r="I763" i="46"/>
  <c r="I762" i="46"/>
  <c r="I761" i="46"/>
  <c r="I760" i="46"/>
  <c r="I759" i="46"/>
  <c r="I758" i="46"/>
  <c r="I757" i="46"/>
  <c r="I756" i="46"/>
  <c r="I755" i="46"/>
  <c r="I754" i="46"/>
  <c r="I753" i="46"/>
  <c r="I752" i="46"/>
  <c r="I751" i="46"/>
  <c r="I750" i="46"/>
  <c r="I749" i="46"/>
  <c r="I748" i="46"/>
  <c r="I747" i="46"/>
  <c r="I746" i="46"/>
  <c r="I745" i="46"/>
  <c r="I744" i="46"/>
  <c r="I743" i="46"/>
  <c r="I742" i="46"/>
  <c r="I741" i="46"/>
  <c r="I740" i="46"/>
  <c r="I739" i="46"/>
  <c r="I738" i="46"/>
  <c r="I737" i="46"/>
  <c r="I736" i="46"/>
  <c r="I735" i="46"/>
  <c r="I734" i="46"/>
  <c r="I733" i="46"/>
  <c r="I732" i="46"/>
  <c r="I731" i="46"/>
  <c r="I730" i="46"/>
  <c r="I729" i="46"/>
  <c r="I728" i="46"/>
  <c r="I727" i="46"/>
  <c r="I726" i="46"/>
  <c r="I725" i="46"/>
  <c r="I724" i="46"/>
  <c r="I723" i="46"/>
  <c r="I722" i="46"/>
  <c r="I721" i="46"/>
  <c r="I720" i="46"/>
  <c r="I719" i="46"/>
  <c r="I718" i="46"/>
  <c r="I717" i="46"/>
  <c r="I716" i="46"/>
  <c r="I715" i="46"/>
  <c r="I714" i="46"/>
  <c r="I713" i="46"/>
  <c r="I712" i="46"/>
  <c r="I711" i="46"/>
  <c r="I710" i="46"/>
  <c r="I709" i="46"/>
  <c r="I708" i="46"/>
  <c r="I707" i="46"/>
  <c r="I706" i="46"/>
  <c r="I705" i="46"/>
  <c r="I704" i="46"/>
  <c r="I703" i="46"/>
  <c r="I702" i="46"/>
  <c r="I701" i="46"/>
  <c r="I700" i="46"/>
  <c r="I699" i="46"/>
  <c r="I698" i="46"/>
  <c r="I697" i="46"/>
  <c r="I696" i="46"/>
  <c r="I695" i="46"/>
  <c r="I694" i="46"/>
  <c r="I693" i="46"/>
  <c r="I692" i="46"/>
  <c r="I691" i="46"/>
  <c r="I690" i="46"/>
  <c r="I689" i="46"/>
  <c r="I688" i="46"/>
  <c r="I687" i="46"/>
  <c r="I686" i="46"/>
  <c r="I685" i="46"/>
  <c r="I684" i="46"/>
  <c r="I683" i="46"/>
  <c r="I682" i="46"/>
  <c r="I681" i="46"/>
  <c r="I680" i="46"/>
  <c r="I679" i="46"/>
  <c r="I678" i="46"/>
  <c r="I677" i="46"/>
  <c r="I676" i="46"/>
  <c r="I675" i="46"/>
  <c r="I674" i="46"/>
  <c r="I673" i="46"/>
  <c r="I672" i="46"/>
  <c r="I671" i="46"/>
  <c r="I670" i="46"/>
  <c r="I669" i="46"/>
  <c r="I668" i="46"/>
  <c r="I667" i="46"/>
  <c r="I666" i="46"/>
  <c r="I665" i="46"/>
  <c r="I664" i="46"/>
  <c r="I663" i="46"/>
  <c r="I662" i="46"/>
  <c r="I661" i="46"/>
  <c r="I660" i="46"/>
  <c r="I659" i="46"/>
  <c r="I658" i="46"/>
  <c r="I657" i="46"/>
  <c r="I656" i="46"/>
  <c r="I655" i="46"/>
  <c r="I654" i="46"/>
  <c r="I653" i="46"/>
  <c r="I652" i="46"/>
  <c r="I651" i="46"/>
  <c r="I650" i="46"/>
  <c r="I649" i="46"/>
  <c r="I648" i="46"/>
  <c r="I647" i="46"/>
  <c r="I646" i="46"/>
  <c r="I645" i="46"/>
  <c r="I644" i="46"/>
  <c r="I643" i="46"/>
  <c r="I642" i="46"/>
  <c r="I641" i="46"/>
  <c r="I640" i="46"/>
  <c r="I639" i="46"/>
  <c r="I638" i="46"/>
  <c r="I637" i="46"/>
  <c r="I636" i="46"/>
  <c r="I635" i="46"/>
  <c r="I634" i="46"/>
  <c r="I633" i="46"/>
  <c r="I632" i="46"/>
  <c r="I631" i="46"/>
  <c r="I630" i="46"/>
  <c r="I629" i="46"/>
  <c r="I628" i="46"/>
  <c r="I627" i="46"/>
  <c r="I626" i="46"/>
  <c r="I625" i="46"/>
  <c r="I624" i="46"/>
  <c r="I623" i="46"/>
  <c r="I622" i="46"/>
  <c r="I621" i="46"/>
  <c r="I620" i="46"/>
  <c r="I619" i="46"/>
  <c r="I618" i="46"/>
  <c r="I617" i="46"/>
  <c r="I616" i="46"/>
  <c r="I615" i="46"/>
  <c r="I614" i="46"/>
  <c r="I613" i="46"/>
  <c r="I612" i="46"/>
  <c r="I611" i="46"/>
  <c r="I610" i="46"/>
  <c r="I609" i="46"/>
  <c r="I608" i="46"/>
  <c r="I607" i="46"/>
  <c r="I606" i="46"/>
  <c r="I605" i="46"/>
  <c r="I604" i="46"/>
  <c r="I603" i="46"/>
  <c r="I602" i="46"/>
  <c r="I601" i="46"/>
  <c r="I600" i="46"/>
  <c r="I599" i="46"/>
  <c r="I598" i="46"/>
  <c r="I597" i="46"/>
  <c r="I596" i="46"/>
  <c r="I595" i="46"/>
  <c r="I594" i="46"/>
  <c r="I593" i="46"/>
  <c r="I592" i="46"/>
  <c r="I591" i="46"/>
  <c r="I590" i="46"/>
  <c r="I589" i="46"/>
  <c r="I588" i="46"/>
  <c r="I587" i="46"/>
  <c r="I586" i="46"/>
  <c r="I585" i="46"/>
  <c r="I584" i="46"/>
  <c r="I583" i="46"/>
  <c r="I582" i="46"/>
  <c r="I581" i="46"/>
  <c r="I580" i="46"/>
  <c r="I579" i="46"/>
  <c r="I578" i="46"/>
  <c r="I577" i="46"/>
  <c r="I576" i="46"/>
  <c r="I575" i="46"/>
  <c r="I574" i="46"/>
  <c r="I573" i="46"/>
  <c r="I572" i="46"/>
  <c r="I571" i="46"/>
  <c r="I570" i="46"/>
  <c r="I569" i="46"/>
  <c r="I568" i="46"/>
  <c r="I567" i="46"/>
  <c r="I566" i="46"/>
  <c r="I565" i="46"/>
  <c r="I564" i="46"/>
  <c r="I563" i="46"/>
  <c r="I562" i="46"/>
  <c r="I561" i="46"/>
  <c r="I560" i="46"/>
  <c r="I559" i="46"/>
  <c r="I558" i="46"/>
  <c r="I557" i="46"/>
  <c r="I556" i="46"/>
  <c r="I555" i="46"/>
  <c r="I554" i="46"/>
  <c r="I553" i="46"/>
  <c r="I552" i="46"/>
  <c r="I551" i="46"/>
  <c r="I550" i="46"/>
  <c r="I549" i="46"/>
  <c r="I548" i="46"/>
  <c r="I547" i="46"/>
  <c r="I546" i="46"/>
  <c r="I545" i="46"/>
  <c r="I544" i="46"/>
  <c r="I543" i="46"/>
  <c r="I542" i="46"/>
  <c r="I541" i="46"/>
  <c r="I540" i="46"/>
  <c r="I539" i="46"/>
  <c r="I538" i="46"/>
  <c r="I537" i="46"/>
  <c r="I536" i="46"/>
  <c r="I535" i="46"/>
  <c r="I534" i="46"/>
  <c r="I533" i="46"/>
  <c r="I532" i="46"/>
  <c r="I531" i="46"/>
  <c r="I530" i="46"/>
  <c r="I529" i="46"/>
  <c r="I528" i="46"/>
  <c r="I527" i="46"/>
  <c r="I526" i="46"/>
  <c r="I525" i="46"/>
  <c r="I524" i="46"/>
  <c r="I523" i="46"/>
  <c r="I522" i="46"/>
  <c r="I521" i="46"/>
  <c r="I520" i="46"/>
  <c r="I519" i="46"/>
  <c r="I518" i="46"/>
  <c r="I517" i="46"/>
  <c r="I516" i="46"/>
  <c r="I515" i="46"/>
  <c r="I514" i="46"/>
  <c r="I513" i="46"/>
  <c r="I512" i="46"/>
  <c r="I511" i="46"/>
  <c r="I510" i="46"/>
  <c r="I509" i="46"/>
  <c r="I508" i="46"/>
  <c r="I507" i="46"/>
  <c r="I506" i="46"/>
  <c r="I505" i="46"/>
  <c r="I504" i="46"/>
  <c r="I503" i="46"/>
  <c r="I502" i="46"/>
  <c r="I501" i="46"/>
  <c r="I500" i="46"/>
  <c r="I499" i="46"/>
  <c r="I498" i="46"/>
  <c r="I497" i="46"/>
  <c r="I496" i="46"/>
  <c r="I495" i="46"/>
  <c r="I494" i="46"/>
  <c r="I493" i="46"/>
  <c r="I492" i="46"/>
  <c r="I491" i="46"/>
  <c r="I490" i="46"/>
  <c r="I489" i="46"/>
  <c r="I488" i="46"/>
  <c r="I487" i="46"/>
  <c r="I486" i="46"/>
  <c r="I485" i="46"/>
  <c r="I484" i="46"/>
  <c r="I483" i="46"/>
  <c r="I482" i="46"/>
  <c r="I481" i="46"/>
  <c r="I480" i="46"/>
  <c r="I479" i="46"/>
  <c r="I478" i="46"/>
  <c r="I477" i="46"/>
  <c r="I476" i="46"/>
  <c r="I475" i="46"/>
  <c r="I474" i="46"/>
  <c r="I473" i="46"/>
  <c r="I472" i="46"/>
  <c r="I471" i="46"/>
  <c r="I470" i="46"/>
  <c r="I469" i="46"/>
  <c r="I468" i="46"/>
  <c r="I467" i="46"/>
  <c r="I466" i="46"/>
  <c r="I465" i="46"/>
  <c r="I464" i="46"/>
  <c r="I463" i="46"/>
  <c r="I462" i="46"/>
  <c r="I461" i="46"/>
  <c r="I460" i="46"/>
  <c r="I459" i="46"/>
  <c r="I458" i="46"/>
  <c r="I457" i="46"/>
  <c r="I456" i="46"/>
  <c r="I455" i="46"/>
  <c r="I454" i="46"/>
  <c r="I453" i="46"/>
  <c r="I452" i="46"/>
  <c r="I451" i="46"/>
  <c r="I450" i="46"/>
  <c r="I449" i="46"/>
  <c r="I448" i="46"/>
  <c r="I447" i="46"/>
  <c r="I446" i="46"/>
  <c r="I445" i="46"/>
  <c r="I444" i="46"/>
  <c r="I443" i="46"/>
  <c r="I442" i="46"/>
  <c r="I441" i="46"/>
  <c r="I440" i="46"/>
  <c r="I439" i="46"/>
  <c r="I438" i="46"/>
  <c r="I437" i="46"/>
  <c r="I436" i="46"/>
  <c r="I435" i="46"/>
  <c r="I434" i="46"/>
  <c r="I433" i="46"/>
  <c r="I432" i="46"/>
  <c r="I431" i="46"/>
  <c r="I430" i="46"/>
  <c r="I429" i="46"/>
  <c r="I428" i="46"/>
  <c r="I427" i="46"/>
  <c r="I426" i="46"/>
  <c r="I425" i="46"/>
  <c r="I424" i="46"/>
  <c r="I423" i="46"/>
  <c r="I422" i="46"/>
  <c r="I421" i="46"/>
  <c r="I420" i="46"/>
  <c r="I419" i="46"/>
  <c r="I418" i="46"/>
  <c r="I417" i="46"/>
  <c r="I416" i="46"/>
  <c r="I415" i="46"/>
  <c r="I414" i="46"/>
  <c r="I413" i="46"/>
  <c r="I412" i="46"/>
  <c r="I411" i="46"/>
  <c r="I410" i="46"/>
  <c r="I409" i="46"/>
  <c r="I408" i="46"/>
  <c r="I407" i="46"/>
  <c r="I406" i="46"/>
  <c r="I405" i="46"/>
  <c r="I404" i="46"/>
  <c r="I403" i="46"/>
  <c r="I402" i="46"/>
  <c r="I401" i="46"/>
  <c r="I400" i="46"/>
  <c r="I399" i="46"/>
  <c r="I398" i="46"/>
  <c r="I397" i="46"/>
  <c r="I396" i="46"/>
  <c r="I395" i="46"/>
  <c r="I394" i="46"/>
  <c r="I393" i="46"/>
  <c r="I392" i="46"/>
  <c r="I391" i="46"/>
  <c r="I390" i="46"/>
  <c r="I389" i="46"/>
  <c r="I388" i="46"/>
  <c r="I387" i="46"/>
  <c r="I386" i="46"/>
  <c r="I385" i="46"/>
  <c r="I384" i="46"/>
  <c r="I383" i="46"/>
  <c r="I382" i="46"/>
  <c r="I381" i="46"/>
  <c r="I380" i="46"/>
  <c r="I379" i="46"/>
  <c r="I378" i="46"/>
  <c r="I377" i="46"/>
  <c r="I376" i="46"/>
  <c r="I375" i="46"/>
  <c r="I374" i="46"/>
  <c r="I373" i="46"/>
  <c r="I372" i="46"/>
  <c r="I371" i="46"/>
  <c r="I370" i="46"/>
  <c r="I369" i="46"/>
  <c r="I368" i="46"/>
  <c r="I367" i="46"/>
  <c r="I366" i="46"/>
  <c r="I365" i="46"/>
  <c r="I364" i="46"/>
  <c r="I363" i="46"/>
  <c r="I362" i="46"/>
  <c r="I361" i="46"/>
  <c r="I360" i="46"/>
  <c r="I359" i="46"/>
  <c r="I358" i="46"/>
  <c r="I357" i="46"/>
  <c r="I356" i="46"/>
  <c r="I355" i="46"/>
  <c r="I354" i="46"/>
  <c r="I353" i="46"/>
  <c r="I352" i="46"/>
  <c r="I351" i="46"/>
  <c r="I350" i="46"/>
  <c r="I349" i="46"/>
  <c r="I348" i="46"/>
  <c r="I347" i="46"/>
  <c r="I346" i="46"/>
  <c r="I345" i="46"/>
  <c r="I344" i="46"/>
  <c r="I343" i="46"/>
  <c r="I342" i="46"/>
  <c r="I341" i="46"/>
  <c r="I340" i="46"/>
  <c r="I339" i="46"/>
  <c r="I338" i="46"/>
  <c r="I337" i="46"/>
  <c r="I336" i="46"/>
  <c r="I335" i="46"/>
  <c r="I334" i="46"/>
  <c r="I333" i="46"/>
  <c r="I332" i="46"/>
  <c r="I331" i="46"/>
  <c r="I330" i="46"/>
  <c r="I329" i="46"/>
  <c r="I328" i="46"/>
  <c r="I327" i="46"/>
  <c r="I326" i="46"/>
  <c r="I325" i="46"/>
  <c r="I324" i="46"/>
  <c r="I323" i="46"/>
  <c r="I322" i="46"/>
  <c r="I321" i="46"/>
  <c r="I320" i="46"/>
  <c r="I319" i="46"/>
  <c r="I318" i="46"/>
  <c r="I317" i="46"/>
  <c r="I316" i="46"/>
  <c r="I315" i="46"/>
  <c r="I314" i="46"/>
  <c r="I313" i="46"/>
  <c r="I312" i="46"/>
  <c r="I311" i="46"/>
  <c r="I310" i="46"/>
  <c r="I309" i="46"/>
  <c r="I308" i="46"/>
  <c r="I307" i="46"/>
  <c r="I306" i="46"/>
  <c r="I305" i="46"/>
  <c r="I304" i="46"/>
  <c r="I303" i="46"/>
  <c r="I302" i="46"/>
  <c r="I301" i="46"/>
  <c r="I300" i="46"/>
  <c r="I299" i="46"/>
  <c r="I298" i="46"/>
  <c r="I297" i="46"/>
  <c r="I296" i="46"/>
  <c r="I295" i="46"/>
  <c r="I294" i="46"/>
  <c r="I293" i="46"/>
  <c r="I292" i="46"/>
  <c r="I291" i="46"/>
  <c r="I290" i="46"/>
  <c r="I289" i="46"/>
  <c r="I288" i="46"/>
  <c r="I287" i="46"/>
  <c r="I286" i="46"/>
  <c r="I285" i="46"/>
  <c r="I284" i="46"/>
  <c r="I283" i="46"/>
  <c r="I282" i="46"/>
  <c r="I281" i="46"/>
  <c r="I280" i="46"/>
  <c r="I279" i="46"/>
  <c r="I278" i="46"/>
  <c r="I277" i="46"/>
  <c r="I276" i="46"/>
  <c r="I275" i="46"/>
  <c r="I274" i="46"/>
  <c r="I273" i="46"/>
  <c r="I272" i="46"/>
  <c r="I271" i="46"/>
  <c r="I270" i="46"/>
  <c r="I269" i="46"/>
  <c r="I268" i="46"/>
  <c r="I267" i="46"/>
  <c r="I266" i="46"/>
  <c r="I265" i="46"/>
  <c r="I264" i="46"/>
  <c r="I263" i="46"/>
  <c r="I262" i="46"/>
  <c r="I261" i="46"/>
  <c r="I260" i="46"/>
  <c r="I259" i="46"/>
  <c r="I258" i="46"/>
  <c r="I257" i="46"/>
  <c r="I256" i="46"/>
  <c r="I255" i="46"/>
  <c r="I254" i="46"/>
  <c r="I253" i="46"/>
  <c r="I252" i="46"/>
  <c r="I251" i="46"/>
  <c r="I250" i="46"/>
  <c r="I249" i="46"/>
  <c r="I248" i="46"/>
  <c r="I247" i="46"/>
  <c r="I246" i="46"/>
  <c r="I245" i="46"/>
  <c r="I244" i="46"/>
  <c r="I243" i="46"/>
  <c r="I242" i="46"/>
  <c r="I241" i="46"/>
  <c r="I240" i="46"/>
  <c r="I239" i="46"/>
  <c r="I238" i="46"/>
  <c r="I237" i="46"/>
  <c r="I236" i="46"/>
  <c r="I235" i="46"/>
  <c r="I234" i="46"/>
  <c r="I233" i="46"/>
  <c r="I232" i="46"/>
  <c r="I231" i="46"/>
  <c r="I230" i="46"/>
  <c r="I229" i="46"/>
  <c r="I228" i="46"/>
  <c r="I227" i="46"/>
  <c r="I226" i="46"/>
  <c r="I225" i="46"/>
  <c r="I224" i="46"/>
  <c r="I223" i="46"/>
  <c r="I222" i="46"/>
  <c r="I221" i="46"/>
  <c r="I220" i="46"/>
  <c r="I219" i="46"/>
  <c r="I218" i="46"/>
  <c r="I217" i="46"/>
  <c r="I216" i="46"/>
  <c r="I215" i="46"/>
  <c r="I214" i="46"/>
  <c r="I213" i="46"/>
  <c r="I212" i="46"/>
  <c r="I211" i="46"/>
  <c r="I210" i="46"/>
  <c r="I209" i="46"/>
  <c r="I208" i="46"/>
  <c r="I207" i="46"/>
  <c r="I206" i="46"/>
  <c r="I205" i="46"/>
  <c r="I204" i="46"/>
  <c r="I203" i="46"/>
  <c r="I202" i="46"/>
  <c r="I201" i="46"/>
  <c r="I200" i="46"/>
  <c r="I199" i="46"/>
  <c r="I198" i="46"/>
  <c r="I197" i="46"/>
  <c r="I196" i="46"/>
  <c r="I195" i="46"/>
  <c r="I194" i="46"/>
  <c r="I193" i="46"/>
  <c r="I192" i="46"/>
  <c r="I191" i="46"/>
  <c r="I190" i="46"/>
  <c r="I189" i="46"/>
  <c r="I188" i="46"/>
  <c r="I187" i="46"/>
  <c r="I186" i="46"/>
  <c r="I185" i="46"/>
  <c r="I184" i="46"/>
  <c r="I183" i="46"/>
  <c r="I182" i="46"/>
  <c r="I181" i="46"/>
  <c r="I180" i="46"/>
  <c r="I179" i="46"/>
  <c r="I178" i="46"/>
  <c r="I177" i="46"/>
  <c r="I176" i="46"/>
  <c r="I175" i="46"/>
  <c r="I174" i="46"/>
  <c r="I173" i="46"/>
  <c r="I172" i="46"/>
  <c r="I171" i="46"/>
  <c r="I170" i="46"/>
  <c r="I169" i="46"/>
  <c r="I168" i="46"/>
  <c r="I167" i="46"/>
  <c r="I166" i="46"/>
  <c r="I165" i="46"/>
  <c r="I164" i="46"/>
  <c r="I163" i="46"/>
  <c r="I162" i="46"/>
  <c r="I161" i="46"/>
  <c r="I160" i="46"/>
  <c r="I159" i="46"/>
  <c r="I158" i="46"/>
  <c r="I157" i="46"/>
  <c r="I156" i="46"/>
  <c r="I155" i="46"/>
  <c r="I154" i="46"/>
  <c r="I153" i="46"/>
  <c r="I152" i="46"/>
  <c r="I151" i="46"/>
  <c r="I150" i="46"/>
  <c r="I149" i="46"/>
  <c r="I148" i="46"/>
  <c r="I147" i="46"/>
  <c r="I146" i="46"/>
  <c r="I145" i="46"/>
  <c r="I144" i="46"/>
  <c r="I143" i="46"/>
  <c r="I142" i="46"/>
  <c r="I141" i="46"/>
  <c r="I140" i="46"/>
  <c r="I139" i="46"/>
  <c r="I138" i="46"/>
  <c r="I137" i="46"/>
  <c r="I136" i="46"/>
  <c r="I135" i="46"/>
  <c r="I134" i="46"/>
  <c r="I133" i="46"/>
  <c r="I132" i="46"/>
  <c r="I131" i="46"/>
  <c r="I130" i="46"/>
  <c r="I129" i="46"/>
  <c r="I128" i="46"/>
  <c r="I127" i="46"/>
  <c r="I126" i="46"/>
  <c r="I125" i="46"/>
  <c r="I124" i="46"/>
  <c r="I123" i="46"/>
  <c r="I122" i="46"/>
  <c r="I121" i="46"/>
  <c r="I120" i="46"/>
  <c r="I119" i="46"/>
  <c r="I118" i="46"/>
  <c r="I117" i="46"/>
  <c r="I116" i="46"/>
  <c r="I115" i="46"/>
  <c r="I114" i="46"/>
  <c r="I113" i="46"/>
  <c r="I112" i="46"/>
  <c r="I111" i="46"/>
  <c r="I110" i="46"/>
  <c r="I109" i="46"/>
  <c r="I108" i="46"/>
  <c r="I107" i="46"/>
  <c r="I106" i="46"/>
  <c r="I105" i="46"/>
  <c r="I104" i="46"/>
  <c r="I103" i="46"/>
  <c r="I102" i="46"/>
  <c r="I101" i="46"/>
  <c r="I100" i="46"/>
  <c r="I99" i="46"/>
  <c r="I98" i="46"/>
  <c r="I97" i="46"/>
  <c r="I96" i="46"/>
  <c r="I95" i="46"/>
  <c r="I94" i="46"/>
  <c r="I93" i="46"/>
  <c r="I92" i="46"/>
  <c r="I91" i="46"/>
  <c r="I90" i="46"/>
  <c r="I89" i="46"/>
  <c r="I88" i="46"/>
  <c r="I87" i="46"/>
  <c r="I86" i="46"/>
  <c r="I85" i="46"/>
  <c r="I84" i="46"/>
  <c r="I83" i="46"/>
  <c r="I82" i="46"/>
  <c r="I81" i="46"/>
  <c r="I80" i="46"/>
  <c r="I79" i="46"/>
  <c r="I78" i="46"/>
  <c r="I77" i="46"/>
  <c r="I76" i="46"/>
  <c r="I75" i="46"/>
  <c r="I74" i="46"/>
  <c r="I73" i="46"/>
  <c r="I72" i="46"/>
  <c r="I71" i="46"/>
  <c r="I70" i="46"/>
  <c r="I69" i="46"/>
  <c r="I68" i="46"/>
  <c r="I67" i="46"/>
  <c r="I66" i="46"/>
  <c r="I65" i="46"/>
  <c r="I64" i="46"/>
  <c r="I63" i="46"/>
  <c r="I62" i="46"/>
  <c r="I61" i="46"/>
  <c r="I60" i="46"/>
  <c r="I59" i="46"/>
  <c r="I58" i="46"/>
  <c r="I57" i="46"/>
  <c r="I56" i="46"/>
  <c r="I55" i="46"/>
  <c r="I54" i="46"/>
  <c r="I53" i="46"/>
  <c r="I52" i="46"/>
  <c r="I51" i="46"/>
  <c r="I50" i="46"/>
  <c r="I49" i="46"/>
  <c r="I48" i="46"/>
  <c r="I47" i="46"/>
  <c r="I46" i="46"/>
  <c r="I45" i="46"/>
  <c r="I44" i="46"/>
  <c r="I43" i="46"/>
  <c r="I42" i="46"/>
  <c r="I41" i="46"/>
  <c r="I40" i="46"/>
  <c r="I39" i="46"/>
  <c r="I38" i="46"/>
  <c r="I37" i="46"/>
  <c r="I36" i="46"/>
  <c r="I35" i="46"/>
  <c r="I34" i="46"/>
  <c r="I33" i="46"/>
  <c r="I32" i="46"/>
  <c r="I31" i="46"/>
  <c r="I30" i="46"/>
  <c r="I29" i="46"/>
  <c r="I28" i="46"/>
  <c r="I27" i="46"/>
  <c r="I26" i="46"/>
  <c r="I25" i="46"/>
  <c r="I24" i="46"/>
  <c r="I23" i="46"/>
  <c r="I22" i="46"/>
  <c r="I21" i="46"/>
  <c r="I20" i="46"/>
  <c r="I19" i="46"/>
  <c r="I18" i="46"/>
  <c r="I17" i="46"/>
  <c r="I16" i="46"/>
  <c r="I15" i="46"/>
  <c r="I14" i="46"/>
  <c r="I13" i="46"/>
  <c r="I12" i="46"/>
  <c r="I11" i="46"/>
  <c r="I10" i="46"/>
  <c r="I9" i="46"/>
  <c r="I8" i="46"/>
  <c r="I7" i="46"/>
  <c r="I6" i="46"/>
  <c r="I5" i="46"/>
  <c r="I4" i="46"/>
  <c r="L737" i="44"/>
  <c r="M803" i="44"/>
  <c r="AF870" i="46"/>
  <c r="AF869" i="46"/>
  <c r="AF868" i="46"/>
  <c r="AF867" i="46"/>
  <c r="AF866" i="46"/>
  <c r="AF865" i="46"/>
  <c r="AF864" i="46"/>
  <c r="AF863" i="46"/>
  <c r="AF862" i="46"/>
  <c r="AI851" i="46"/>
  <c r="AI850" i="46"/>
  <c r="Q850" i="46" s="1"/>
  <c r="AI849" i="46"/>
  <c r="AI848" i="46"/>
  <c r="AI847" i="46"/>
  <c r="AI846" i="46"/>
  <c r="AI845" i="46"/>
  <c r="AI844" i="46"/>
  <c r="AI843" i="46"/>
  <c r="W843" i="46"/>
  <c r="AI842" i="46"/>
  <c r="U842" i="46" s="1"/>
  <c r="AI841" i="46"/>
  <c r="AB841" i="46" s="1"/>
  <c r="AI840" i="46"/>
  <c r="AI839" i="46"/>
  <c r="AI838" i="46"/>
  <c r="AI837" i="46"/>
  <c r="AI836" i="46"/>
  <c r="AI835" i="46"/>
  <c r="AI834" i="46"/>
  <c r="AI833" i="46"/>
  <c r="AI832" i="46"/>
  <c r="AI831" i="46"/>
  <c r="AI830" i="46"/>
  <c r="AI829" i="46"/>
  <c r="AI828" i="46"/>
  <c r="AI827" i="46"/>
  <c r="AI826" i="46"/>
  <c r="AI825" i="46"/>
  <c r="AI824" i="46"/>
  <c r="V824" i="46" s="1"/>
  <c r="AI823" i="46"/>
  <c r="AI822" i="46"/>
  <c r="W822" i="46" s="1"/>
  <c r="X822" i="46"/>
  <c r="K822" i="46"/>
  <c r="AI821" i="46"/>
  <c r="W821" i="46" s="1"/>
  <c r="AI820" i="46"/>
  <c r="AA820" i="46" s="1"/>
  <c r="AC820" i="46"/>
  <c r="U820" i="46"/>
  <c r="S820" i="46"/>
  <c r="M820" i="46"/>
  <c r="K820" i="46"/>
  <c r="AI819" i="46"/>
  <c r="W819" i="46" s="1"/>
  <c r="S819" i="46"/>
  <c r="AI818" i="46"/>
  <c r="AI817" i="46"/>
  <c r="AI816" i="46"/>
  <c r="AI815" i="46"/>
  <c r="V815" i="46" s="1"/>
  <c r="AI814" i="46"/>
  <c r="AI813" i="46"/>
  <c r="Q813" i="46" s="1"/>
  <c r="AI812" i="46"/>
  <c r="AI811" i="46"/>
  <c r="AA811" i="46" s="1"/>
  <c r="X811" i="46"/>
  <c r="N811" i="46"/>
  <c r="M811" i="46"/>
  <c r="AI810" i="46"/>
  <c r="V810" i="46" s="1"/>
  <c r="Z810" i="46"/>
  <c r="AI809" i="46"/>
  <c r="AI808" i="46"/>
  <c r="AI807" i="46"/>
  <c r="AA807" i="46" s="1"/>
  <c r="X807" i="46"/>
  <c r="U807" i="46"/>
  <c r="Q807" i="46"/>
  <c r="L807" i="46"/>
  <c r="AI806" i="46"/>
  <c r="AI805" i="46"/>
  <c r="AI804" i="46"/>
  <c r="AI803" i="46"/>
  <c r="AA803" i="46" s="1"/>
  <c r="AI802" i="46"/>
  <c r="X802" i="46" s="1"/>
  <c r="AI801" i="46"/>
  <c r="AI800" i="46"/>
  <c r="AI799" i="46"/>
  <c r="AI798" i="46"/>
  <c r="AI797" i="46"/>
  <c r="AI796" i="46"/>
  <c r="AI795" i="46"/>
  <c r="AI794" i="46"/>
  <c r="AI793" i="46"/>
  <c r="AI792" i="46"/>
  <c r="AI791" i="46"/>
  <c r="AI790" i="46"/>
  <c r="AI789" i="46"/>
  <c r="AI788" i="46"/>
  <c r="AI787" i="46"/>
  <c r="AI786" i="46"/>
  <c r="AI785" i="46"/>
  <c r="AI784" i="46"/>
  <c r="AI783" i="46"/>
  <c r="AI782" i="46"/>
  <c r="AI781" i="46"/>
  <c r="AI780" i="46"/>
  <c r="AI779" i="46"/>
  <c r="AI778" i="46"/>
  <c r="AI777" i="46"/>
  <c r="AI776" i="46"/>
  <c r="AI775" i="46"/>
  <c r="AI774" i="46"/>
  <c r="AI773" i="46"/>
  <c r="AI772" i="46"/>
  <c r="AI771" i="46"/>
  <c r="AI770" i="46"/>
  <c r="AI769" i="46"/>
  <c r="AI768" i="46"/>
  <c r="AI767" i="46"/>
  <c r="AI766" i="46"/>
  <c r="AI765" i="46"/>
  <c r="AI764" i="46"/>
  <c r="AI763" i="46"/>
  <c r="AI762" i="46"/>
  <c r="AI761" i="46"/>
  <c r="AI760" i="46"/>
  <c r="AI759" i="46"/>
  <c r="AI758" i="46"/>
  <c r="AI757" i="46"/>
  <c r="AI756" i="46"/>
  <c r="AI755" i="46"/>
  <c r="AI754" i="46"/>
  <c r="AI753" i="46"/>
  <c r="AI752" i="46"/>
  <c r="AI751" i="46"/>
  <c r="AI750" i="46"/>
  <c r="AI749" i="46"/>
  <c r="AI748" i="46"/>
  <c r="AI747" i="46"/>
  <c r="AI746" i="46"/>
  <c r="AI745" i="46"/>
  <c r="AI744" i="46"/>
  <c r="AI743" i="46"/>
  <c r="AI742" i="46"/>
  <c r="AI741" i="46"/>
  <c r="AI740" i="46"/>
  <c r="AI739" i="46"/>
  <c r="AI738" i="46"/>
  <c r="AI737" i="46"/>
  <c r="AI736" i="46"/>
  <c r="V736" i="46" s="1"/>
  <c r="AA736" i="46"/>
  <c r="P736" i="46"/>
  <c r="AI735" i="46"/>
  <c r="Y735" i="46" s="1"/>
  <c r="W735" i="46"/>
  <c r="O735" i="46"/>
  <c r="AI734" i="46"/>
  <c r="AI733" i="46"/>
  <c r="AI732" i="46"/>
  <c r="AI731" i="46"/>
  <c r="AI730" i="46"/>
  <c r="AI729" i="46"/>
  <c r="AI728" i="46"/>
  <c r="AI727" i="46"/>
  <c r="AI726" i="46"/>
  <c r="AI725" i="46"/>
  <c r="AI724" i="46"/>
  <c r="AI723" i="46"/>
  <c r="AI722" i="46"/>
  <c r="AI721" i="46"/>
  <c r="AI720" i="46"/>
  <c r="AI719" i="46"/>
  <c r="AI718" i="46"/>
  <c r="Y718" i="46" s="1"/>
  <c r="AI717" i="46"/>
  <c r="AI716" i="46"/>
  <c r="AC716" i="46" s="1"/>
  <c r="AI715" i="46"/>
  <c r="Q715" i="46" s="1"/>
  <c r="AI714" i="46"/>
  <c r="K714" i="46" s="1"/>
  <c r="AI713" i="46"/>
  <c r="S713" i="46" s="1"/>
  <c r="Z713" i="46"/>
  <c r="R713" i="46"/>
  <c r="AI712" i="46"/>
  <c r="AI711" i="46"/>
  <c r="AI710" i="46"/>
  <c r="AI709" i="46"/>
  <c r="R709" i="46" s="1"/>
  <c r="Z709" i="46"/>
  <c r="AI708" i="46"/>
  <c r="AC708" i="46" s="1"/>
  <c r="AD708" i="46"/>
  <c r="Y708" i="46"/>
  <c r="N708" i="46"/>
  <c r="AI707" i="46"/>
  <c r="Y707" i="46" s="1"/>
  <c r="AI706" i="46"/>
  <c r="AI705" i="46"/>
  <c r="Z705" i="46" s="1"/>
  <c r="AI704" i="46"/>
  <c r="W704" i="46" s="1"/>
  <c r="AI703" i="46"/>
  <c r="AI702" i="46"/>
  <c r="AI701" i="46"/>
  <c r="S701" i="46" s="1"/>
  <c r="AI700" i="46"/>
  <c r="AI699" i="46"/>
  <c r="AI698" i="46"/>
  <c r="AI697" i="46"/>
  <c r="AC697" i="46" s="1"/>
  <c r="AD697" i="46"/>
  <c r="AA697" i="46"/>
  <c r="S697" i="46"/>
  <c r="AI696" i="46"/>
  <c r="X696" i="46" s="1"/>
  <c r="Y696" i="46"/>
  <c r="T696" i="46"/>
  <c r="AI695" i="46"/>
  <c r="AI694" i="46"/>
  <c r="AI693" i="46"/>
  <c r="AI692" i="46"/>
  <c r="AI691" i="46"/>
  <c r="AI690" i="46"/>
  <c r="AI689" i="46"/>
  <c r="AI688" i="46"/>
  <c r="AI687" i="46"/>
  <c r="AI686" i="46"/>
  <c r="AI685" i="46"/>
  <c r="AI684" i="46"/>
  <c r="AI683" i="46"/>
  <c r="AI682" i="46"/>
  <c r="AI681" i="46"/>
  <c r="AI680" i="46"/>
  <c r="AI679" i="46"/>
  <c r="AI678" i="46"/>
  <c r="AI677" i="46"/>
  <c r="AI676" i="46"/>
  <c r="AI675" i="46"/>
  <c r="AI674" i="46"/>
  <c r="AI673" i="46"/>
  <c r="AI672" i="46"/>
  <c r="AI671" i="46"/>
  <c r="AI670" i="46"/>
  <c r="AI669" i="46"/>
  <c r="AI668" i="46"/>
  <c r="AI667" i="46"/>
  <c r="AI666" i="46"/>
  <c r="AI665" i="46"/>
  <c r="AI664" i="46"/>
  <c r="AI663" i="46"/>
  <c r="AI662" i="46"/>
  <c r="AI661" i="46"/>
  <c r="AI660" i="46"/>
  <c r="AI659" i="46"/>
  <c r="AI658" i="46"/>
  <c r="AI657" i="46"/>
  <c r="AI656" i="46"/>
  <c r="AI655" i="46"/>
  <c r="AI654" i="46"/>
  <c r="AI653" i="46"/>
  <c r="AI652" i="46"/>
  <c r="AI651" i="46"/>
  <c r="AI650" i="46"/>
  <c r="AI649" i="46"/>
  <c r="AI648" i="46"/>
  <c r="AI647" i="46"/>
  <c r="AI646" i="46"/>
  <c r="AI645" i="46"/>
  <c r="AI644" i="46"/>
  <c r="AI643" i="46"/>
  <c r="AI642" i="46"/>
  <c r="AI641" i="46"/>
  <c r="AI640" i="46"/>
  <c r="AI639" i="46"/>
  <c r="AI638" i="46"/>
  <c r="AC638" i="46" s="1"/>
  <c r="AI637" i="46"/>
  <c r="AI636" i="46"/>
  <c r="AI635" i="46"/>
  <c r="AI634" i="46"/>
  <c r="AI633" i="46"/>
  <c r="AI632" i="46"/>
  <c r="AI631" i="46"/>
  <c r="AI630" i="46"/>
  <c r="AC630" i="46" s="1"/>
  <c r="AI629" i="46"/>
  <c r="AC629" i="46" s="1"/>
  <c r="Z629" i="46"/>
  <c r="X629" i="46"/>
  <c r="U629" i="46"/>
  <c r="AI628" i="46"/>
  <c r="AI627" i="46"/>
  <c r="AI626" i="46"/>
  <c r="AI625" i="46"/>
  <c r="AI624" i="46"/>
  <c r="AI623" i="46"/>
  <c r="AI622" i="46"/>
  <c r="AI621" i="46"/>
  <c r="AI620" i="46"/>
  <c r="AI619" i="46"/>
  <c r="AI618" i="46"/>
  <c r="AI617" i="46"/>
  <c r="AI616" i="46"/>
  <c r="AI615" i="46"/>
  <c r="AI614" i="46"/>
  <c r="AI613" i="46"/>
  <c r="AI612" i="46"/>
  <c r="AC612" i="46" s="1"/>
  <c r="W612" i="46"/>
  <c r="R612" i="46"/>
  <c r="AI611" i="46"/>
  <c r="AI610" i="46"/>
  <c r="AB610" i="46" s="1"/>
  <c r="U610" i="46"/>
  <c r="AI609" i="46"/>
  <c r="T609" i="46" s="1"/>
  <c r="AI608" i="46"/>
  <c r="AC608" i="46" s="1"/>
  <c r="U608" i="46"/>
  <c r="R608" i="46"/>
  <c r="AI607" i="46"/>
  <c r="AC607" i="46" s="1"/>
  <c r="AI606" i="46"/>
  <c r="AI605" i="46"/>
  <c r="AI604" i="46"/>
  <c r="AI603" i="46"/>
  <c r="V603" i="46" s="1"/>
  <c r="X603" i="46"/>
  <c r="L603" i="46"/>
  <c r="AI602" i="46"/>
  <c r="AI601" i="46"/>
  <c r="AB601" i="46" s="1"/>
  <c r="AI600" i="46"/>
  <c r="AI599" i="46"/>
  <c r="AC599" i="46" s="1"/>
  <c r="Y599" i="46"/>
  <c r="U599" i="46"/>
  <c r="AI598" i="46"/>
  <c r="AB598" i="46" s="1"/>
  <c r="AD598" i="46"/>
  <c r="AI597" i="46"/>
  <c r="AI596" i="46"/>
  <c r="AI595" i="46"/>
  <c r="AA595" i="46" s="1"/>
  <c r="AD595" i="46"/>
  <c r="W595" i="46"/>
  <c r="N595" i="46"/>
  <c r="L595" i="46"/>
  <c r="AI594" i="46"/>
  <c r="AI593" i="46"/>
  <c r="AI592" i="46"/>
  <c r="AI591" i="46"/>
  <c r="AC591" i="46" s="1"/>
  <c r="AD591" i="46"/>
  <c r="Y591" i="46"/>
  <c r="O591" i="46"/>
  <c r="AI590" i="46"/>
  <c r="W590" i="46" s="1"/>
  <c r="AI589" i="46"/>
  <c r="AI588" i="46"/>
  <c r="AI587" i="46"/>
  <c r="AI586" i="46"/>
  <c r="AI585" i="46"/>
  <c r="AI584" i="46"/>
  <c r="AI583" i="46"/>
  <c r="AI582" i="46"/>
  <c r="AI581" i="46"/>
  <c r="AI580" i="46"/>
  <c r="AI579" i="46"/>
  <c r="AI578" i="46"/>
  <c r="AI577" i="46"/>
  <c r="AI576" i="46"/>
  <c r="AI575" i="46"/>
  <c r="AI574" i="46"/>
  <c r="AI573" i="46"/>
  <c r="AI572" i="46"/>
  <c r="AI571" i="46"/>
  <c r="AI570" i="46"/>
  <c r="AI569" i="46"/>
  <c r="AI568" i="46"/>
  <c r="AI567" i="46"/>
  <c r="AI566" i="46"/>
  <c r="AI565" i="46"/>
  <c r="AI564" i="46"/>
  <c r="AI563" i="46"/>
  <c r="AI562" i="46"/>
  <c r="AI561" i="46"/>
  <c r="AI560" i="46"/>
  <c r="AI559" i="46"/>
  <c r="AI558" i="46"/>
  <c r="AI557" i="46"/>
  <c r="AI556" i="46"/>
  <c r="AI555" i="46"/>
  <c r="AI554" i="46"/>
  <c r="AI553" i="46"/>
  <c r="AI552" i="46"/>
  <c r="AI551" i="46"/>
  <c r="AI550" i="46"/>
  <c r="AI549" i="46"/>
  <c r="AI548" i="46"/>
  <c r="AI547" i="46"/>
  <c r="AI546" i="46"/>
  <c r="AI545" i="46"/>
  <c r="AI544" i="46"/>
  <c r="AI543" i="46"/>
  <c r="AI542" i="46"/>
  <c r="AI541" i="46"/>
  <c r="AI540" i="46"/>
  <c r="AI539" i="46"/>
  <c r="AI538" i="46"/>
  <c r="AI537" i="46"/>
  <c r="AI536" i="46"/>
  <c r="AI535" i="46"/>
  <c r="AI534" i="46"/>
  <c r="AI533" i="46"/>
  <c r="AI532" i="46"/>
  <c r="AD532" i="46" s="1"/>
  <c r="M532" i="46"/>
  <c r="AI531" i="46"/>
  <c r="AI530" i="46"/>
  <c r="AI529" i="46"/>
  <c r="AI528" i="46"/>
  <c r="AI527" i="46"/>
  <c r="AI526" i="46"/>
  <c r="AI525" i="46"/>
  <c r="AI524" i="46"/>
  <c r="AB524" i="46" s="1"/>
  <c r="AI523" i="46"/>
  <c r="AC523" i="46" s="1"/>
  <c r="S523" i="46"/>
  <c r="AI522" i="46"/>
  <c r="AI521" i="46"/>
  <c r="AI520" i="46"/>
  <c r="AI519" i="46"/>
  <c r="AI518" i="46"/>
  <c r="AI517" i="46"/>
  <c r="AI516" i="46"/>
  <c r="AI515" i="46"/>
  <c r="AI514" i="46"/>
  <c r="AI513" i="46"/>
  <c r="AI512" i="46"/>
  <c r="AI511" i="46"/>
  <c r="AI510" i="46"/>
  <c r="AI509" i="46"/>
  <c r="AI508" i="46"/>
  <c r="AI507" i="46"/>
  <c r="AI506" i="46"/>
  <c r="Y506" i="46"/>
  <c r="AI505" i="46"/>
  <c r="AI504" i="46"/>
  <c r="AI503" i="46"/>
  <c r="Y503" i="46" s="1"/>
  <c r="AI502" i="46"/>
  <c r="AI501" i="46"/>
  <c r="AI500" i="46"/>
  <c r="AI499" i="46"/>
  <c r="AI498" i="46"/>
  <c r="AI497" i="46"/>
  <c r="Z497" i="46" s="1"/>
  <c r="AI496" i="46"/>
  <c r="AB496" i="46" s="1"/>
  <c r="U496" i="46"/>
  <c r="S496" i="46"/>
  <c r="Q496" i="46"/>
  <c r="AI495" i="46"/>
  <c r="AI494" i="46"/>
  <c r="AI493" i="46"/>
  <c r="AI492" i="46"/>
  <c r="AB492" i="46" s="1"/>
  <c r="AD492" i="46"/>
  <c r="AA492" i="46"/>
  <c r="Q492" i="46"/>
  <c r="N492" i="46"/>
  <c r="M492" i="46"/>
  <c r="AI491" i="46"/>
  <c r="AI490" i="46"/>
  <c r="AI489" i="46"/>
  <c r="Y489" i="46" s="1"/>
  <c r="K489" i="46"/>
  <c r="AI488" i="46"/>
  <c r="AI487" i="46"/>
  <c r="AI486" i="46"/>
  <c r="AI485" i="46"/>
  <c r="AB485" i="46" s="1"/>
  <c r="AI484" i="46"/>
  <c r="S484" i="46" s="1"/>
  <c r="AI483" i="46"/>
  <c r="AI482" i="46"/>
  <c r="AI481" i="46"/>
  <c r="AI480" i="46"/>
  <c r="AI479" i="46"/>
  <c r="AI478" i="46"/>
  <c r="AI477" i="46"/>
  <c r="AI476" i="46"/>
  <c r="AI475" i="46"/>
  <c r="AI474" i="46"/>
  <c r="AI473" i="46"/>
  <c r="AI472" i="46"/>
  <c r="AI471" i="46"/>
  <c r="AI470" i="46"/>
  <c r="AI469" i="46"/>
  <c r="AI468" i="46"/>
  <c r="AI467" i="46"/>
  <c r="AI466" i="46"/>
  <c r="AI465" i="46"/>
  <c r="AI464" i="46"/>
  <c r="AI463" i="46"/>
  <c r="AI462" i="46"/>
  <c r="AI461" i="46"/>
  <c r="AI460" i="46"/>
  <c r="AI459" i="46"/>
  <c r="AI458" i="46"/>
  <c r="AI457" i="46"/>
  <c r="AI456" i="46"/>
  <c r="AI455" i="46"/>
  <c r="AI454" i="46"/>
  <c r="AI453" i="46"/>
  <c r="AI452" i="46"/>
  <c r="AI451" i="46"/>
  <c r="AI450" i="46"/>
  <c r="AI449" i="46"/>
  <c r="AI448" i="46"/>
  <c r="AI447" i="46"/>
  <c r="AI446" i="46"/>
  <c r="AI445" i="46"/>
  <c r="AI444" i="46"/>
  <c r="AI443" i="46"/>
  <c r="AI442" i="46"/>
  <c r="AI441" i="46"/>
  <c r="AI440" i="46"/>
  <c r="AI439" i="46"/>
  <c r="AI438" i="46"/>
  <c r="AI437" i="46"/>
  <c r="AI436" i="46"/>
  <c r="AI435" i="46"/>
  <c r="AI434" i="46"/>
  <c r="AI433" i="46"/>
  <c r="AI432" i="46"/>
  <c r="AI431" i="46"/>
  <c r="AI430" i="46"/>
  <c r="AI429" i="46"/>
  <c r="AI428" i="46"/>
  <c r="AI427" i="46"/>
  <c r="AI426" i="46"/>
  <c r="U426" i="46" s="1"/>
  <c r="W426" i="46"/>
  <c r="K426" i="46"/>
  <c r="AI425" i="46"/>
  <c r="AI424" i="46"/>
  <c r="AI423" i="46"/>
  <c r="AI422" i="46"/>
  <c r="AI421" i="46"/>
  <c r="AI420" i="46"/>
  <c r="AI419" i="46"/>
  <c r="K419" i="46" s="1"/>
  <c r="AI418" i="46"/>
  <c r="U418" i="46" s="1"/>
  <c r="X418" i="46"/>
  <c r="W418" i="46"/>
  <c r="R418" i="46"/>
  <c r="K418" i="46"/>
  <c r="AI417" i="46"/>
  <c r="Y417" i="46" s="1"/>
  <c r="AI416" i="46"/>
  <c r="AI415" i="46"/>
  <c r="AI414" i="46"/>
  <c r="AI413" i="46"/>
  <c r="AI412" i="46"/>
  <c r="AI411" i="46"/>
  <c r="AI410" i="46"/>
  <c r="AI409" i="46"/>
  <c r="AI408" i="46"/>
  <c r="AI407" i="46"/>
  <c r="AI406" i="46"/>
  <c r="AI405" i="46"/>
  <c r="AI404" i="46"/>
  <c r="AI403" i="46"/>
  <c r="AI402" i="46"/>
  <c r="AI401" i="46"/>
  <c r="AI400" i="46"/>
  <c r="X400" i="46" s="1"/>
  <c r="AC400" i="46"/>
  <c r="AA400" i="46"/>
  <c r="Z400" i="46"/>
  <c r="R400" i="46"/>
  <c r="Q400" i="46"/>
  <c r="M400" i="46"/>
  <c r="K400" i="46"/>
  <c r="AI399" i="46"/>
  <c r="AI398" i="46"/>
  <c r="AC398" i="46" s="1"/>
  <c r="Y398" i="46"/>
  <c r="Q398" i="46"/>
  <c r="AI397" i="46"/>
  <c r="W397" i="46" s="1"/>
  <c r="Q397" i="46"/>
  <c r="AI396" i="46"/>
  <c r="X396" i="46" s="1"/>
  <c r="Z396" i="46"/>
  <c r="Y396" i="46"/>
  <c r="U396" i="46"/>
  <c r="Q396" i="46"/>
  <c r="AI395" i="46"/>
  <c r="X395" i="46" s="1"/>
  <c r="V395" i="46"/>
  <c r="O395" i="46"/>
  <c r="N395" i="46"/>
  <c r="M395" i="46"/>
  <c r="AI394" i="46"/>
  <c r="AI393" i="46"/>
  <c r="AI392" i="46"/>
  <c r="AI391" i="46"/>
  <c r="X391" i="46" s="1"/>
  <c r="AI390" i="46"/>
  <c r="AI389" i="46"/>
  <c r="W389" i="46" s="1"/>
  <c r="AI388" i="46"/>
  <c r="AI387" i="46"/>
  <c r="X387" i="46" s="1"/>
  <c r="AI386" i="46"/>
  <c r="AI385" i="46"/>
  <c r="AI384" i="46"/>
  <c r="AI383" i="46"/>
  <c r="X383" i="46" s="1"/>
  <c r="R383" i="46"/>
  <c r="O383" i="46"/>
  <c r="AI382" i="46"/>
  <c r="AI381" i="46"/>
  <c r="AI380" i="46"/>
  <c r="AI379" i="46"/>
  <c r="X379" i="46" s="1"/>
  <c r="AA379" i="46"/>
  <c r="Z379" i="46"/>
  <c r="R379" i="46"/>
  <c r="L379" i="46"/>
  <c r="AI378" i="46"/>
  <c r="AC378" i="46" s="1"/>
  <c r="AD378" i="46"/>
  <c r="V378" i="46"/>
  <c r="AI377" i="46"/>
  <c r="AI376" i="46"/>
  <c r="AI375" i="46"/>
  <c r="AI374" i="46"/>
  <c r="AI373" i="46"/>
  <c r="AI372" i="46"/>
  <c r="AI371" i="46"/>
  <c r="AI370" i="46"/>
  <c r="AI369" i="46"/>
  <c r="AI368" i="46"/>
  <c r="AI367" i="46"/>
  <c r="AI366" i="46"/>
  <c r="AI365" i="46"/>
  <c r="AI364" i="46"/>
  <c r="AI363" i="46"/>
  <c r="AI362" i="46"/>
  <c r="AI361" i="46"/>
  <c r="AI360" i="46"/>
  <c r="AI359" i="46"/>
  <c r="AI358" i="46"/>
  <c r="AI357" i="46"/>
  <c r="AI356" i="46"/>
  <c r="AI355" i="46"/>
  <c r="AI354" i="46"/>
  <c r="AI353" i="46"/>
  <c r="AI352" i="46"/>
  <c r="AI351" i="46"/>
  <c r="AI350" i="46"/>
  <c r="AI349" i="46"/>
  <c r="AI348" i="46"/>
  <c r="AI347" i="46"/>
  <c r="AI346" i="46"/>
  <c r="AI345" i="46"/>
  <c r="AI344" i="46"/>
  <c r="AI343" i="46"/>
  <c r="AI342" i="46"/>
  <c r="AI341" i="46"/>
  <c r="AI340" i="46"/>
  <c r="AI339" i="46"/>
  <c r="AI338" i="46"/>
  <c r="AI337" i="46"/>
  <c r="AI336" i="46"/>
  <c r="AI335" i="46"/>
  <c r="AI334" i="46"/>
  <c r="AI333" i="46"/>
  <c r="AI332" i="46"/>
  <c r="AI331" i="46"/>
  <c r="AI330" i="46"/>
  <c r="AI329" i="46"/>
  <c r="AI328" i="46"/>
  <c r="AI327" i="46"/>
  <c r="AI326" i="46"/>
  <c r="AI325" i="46"/>
  <c r="AI324" i="46"/>
  <c r="AI323" i="46"/>
  <c r="AI322" i="46"/>
  <c r="AI321" i="46"/>
  <c r="AI320" i="46"/>
  <c r="W320" i="46" s="1"/>
  <c r="AI319" i="46"/>
  <c r="AI318" i="46"/>
  <c r="AI317" i="46"/>
  <c r="AI316" i="46"/>
  <c r="AI315" i="46"/>
  <c r="AI314" i="46"/>
  <c r="AI313" i="46"/>
  <c r="AI312" i="46"/>
  <c r="R312" i="46" s="1"/>
  <c r="AI311" i="46"/>
  <c r="AD311" i="46"/>
  <c r="Z311" i="46"/>
  <c r="W311" i="46"/>
  <c r="U311" i="46"/>
  <c r="S311" i="46"/>
  <c r="R311" i="46"/>
  <c r="Q311" i="46"/>
  <c r="AI310" i="46"/>
  <c r="AI309" i="46"/>
  <c r="AI308" i="46"/>
  <c r="AI307" i="46"/>
  <c r="AI306" i="46"/>
  <c r="AI305" i="46"/>
  <c r="AI304" i="46"/>
  <c r="AI303" i="46"/>
  <c r="AI302" i="46"/>
  <c r="AI301" i="46"/>
  <c r="AI300" i="46"/>
  <c r="AI299" i="46"/>
  <c r="AI298" i="46"/>
  <c r="AI297" i="46"/>
  <c r="AI296" i="46"/>
  <c r="AI295" i="46"/>
  <c r="AI294" i="46"/>
  <c r="W294" i="46" s="1"/>
  <c r="AI293" i="46"/>
  <c r="AI292" i="46"/>
  <c r="AC292" i="46" s="1"/>
  <c r="L292" i="46"/>
  <c r="AI291" i="46"/>
  <c r="AC291" i="46" s="1"/>
  <c r="AI290" i="46"/>
  <c r="AB290" i="46" s="1"/>
  <c r="AI289" i="46"/>
  <c r="S289" i="46" s="1"/>
  <c r="AI288" i="46"/>
  <c r="AI287" i="46"/>
  <c r="AI286" i="46"/>
  <c r="AI285" i="46"/>
  <c r="O285" i="46" s="1"/>
  <c r="AI284" i="46"/>
  <c r="X284" i="46" s="1"/>
  <c r="AI283" i="46"/>
  <c r="AD283" i="46" s="1"/>
  <c r="AC283" i="46"/>
  <c r="AA283" i="46"/>
  <c r="Z283" i="46"/>
  <c r="Y283" i="46"/>
  <c r="W283" i="46"/>
  <c r="V283" i="46"/>
  <c r="U283" i="46"/>
  <c r="R283" i="46"/>
  <c r="Q283" i="46"/>
  <c r="O283" i="46"/>
  <c r="N283" i="46"/>
  <c r="M283" i="46"/>
  <c r="L283" i="46"/>
  <c r="K283" i="46"/>
  <c r="AI282" i="46"/>
  <c r="AI281" i="46"/>
  <c r="V281" i="46" s="1"/>
  <c r="O281" i="46"/>
  <c r="AI280" i="46"/>
  <c r="AA280" i="46" s="1"/>
  <c r="X280" i="46"/>
  <c r="P280" i="46"/>
  <c r="AI279" i="46"/>
  <c r="AI278" i="46"/>
  <c r="AI277" i="46"/>
  <c r="X277" i="46"/>
  <c r="AI276" i="46"/>
  <c r="AI275" i="46"/>
  <c r="AI274" i="46"/>
  <c r="AI273" i="46"/>
  <c r="AI272" i="46"/>
  <c r="Y272" i="46" s="1"/>
  <c r="AI271" i="46"/>
  <c r="AI270" i="46"/>
  <c r="AI269" i="46"/>
  <c r="AI268" i="46"/>
  <c r="AI267" i="46"/>
  <c r="AI266" i="46"/>
  <c r="AI265" i="46"/>
  <c r="AI264" i="46"/>
  <c r="AI263" i="46"/>
  <c r="AI262" i="46"/>
  <c r="AI261" i="46"/>
  <c r="AI260" i="46"/>
  <c r="AI259" i="46"/>
  <c r="AI258" i="46"/>
  <c r="AI257" i="46"/>
  <c r="AI256" i="46"/>
  <c r="AI255" i="46"/>
  <c r="AI254" i="46"/>
  <c r="AI253" i="46"/>
  <c r="AI252" i="46"/>
  <c r="AI251" i="46"/>
  <c r="AI250" i="46"/>
  <c r="AI249" i="46"/>
  <c r="AI248" i="46"/>
  <c r="AI247" i="46"/>
  <c r="AI246" i="46"/>
  <c r="AI245" i="46"/>
  <c r="AI244" i="46"/>
  <c r="AI243" i="46"/>
  <c r="AI242" i="46"/>
  <c r="AI241" i="46"/>
  <c r="AI240" i="46"/>
  <c r="AI239" i="46"/>
  <c r="AI238" i="46"/>
  <c r="AI237" i="46"/>
  <c r="AI236" i="46"/>
  <c r="AI235" i="46"/>
  <c r="AI234" i="46"/>
  <c r="AI233" i="46"/>
  <c r="AI232" i="46"/>
  <c r="AI231" i="46"/>
  <c r="AI230" i="46"/>
  <c r="AI229" i="46"/>
  <c r="AI228" i="46"/>
  <c r="AI227" i="46"/>
  <c r="AI226" i="46"/>
  <c r="AI225" i="46"/>
  <c r="AI224" i="46"/>
  <c r="AI223" i="46"/>
  <c r="AI222" i="46"/>
  <c r="AI221" i="46"/>
  <c r="AI220" i="46"/>
  <c r="AI219" i="46"/>
  <c r="AI218" i="46"/>
  <c r="AI217" i="46"/>
  <c r="AI216" i="46"/>
  <c r="AI215" i="46"/>
  <c r="AI214" i="46"/>
  <c r="Z214" i="46" s="1"/>
  <c r="AI213" i="46"/>
  <c r="AI212" i="46"/>
  <c r="AI211" i="46"/>
  <c r="AI210" i="46"/>
  <c r="AI209" i="46"/>
  <c r="AI208" i="46"/>
  <c r="AI207" i="46"/>
  <c r="S207" i="46" s="1"/>
  <c r="M207" i="46"/>
  <c r="AI206" i="46"/>
  <c r="Q206" i="46" s="1"/>
  <c r="AI205" i="46"/>
  <c r="AB205" i="46" s="1"/>
  <c r="AA205" i="46"/>
  <c r="T205" i="46"/>
  <c r="L205" i="46"/>
  <c r="K205" i="46"/>
  <c r="AI204" i="46"/>
  <c r="AI203" i="46"/>
  <c r="AI202" i="46"/>
  <c r="AI201" i="46"/>
  <c r="AI200" i="46"/>
  <c r="AI199" i="46"/>
  <c r="AI198" i="46"/>
  <c r="AI197" i="46"/>
  <c r="AI196" i="46"/>
  <c r="AI195" i="46"/>
  <c r="AI194" i="46"/>
  <c r="AI193" i="46"/>
  <c r="AI192" i="46"/>
  <c r="AI191" i="46"/>
  <c r="AI190" i="46"/>
  <c r="AI189" i="46"/>
  <c r="AI188" i="46"/>
  <c r="U188" i="46"/>
  <c r="AI187" i="46"/>
  <c r="AI186" i="46"/>
  <c r="M186" i="46" s="1"/>
  <c r="R186" i="46"/>
  <c r="AI185" i="46"/>
  <c r="S185" i="46" s="1"/>
  <c r="AB185" i="46"/>
  <c r="T185" i="46"/>
  <c r="AI184" i="46"/>
  <c r="AA184" i="46" s="1"/>
  <c r="AI183" i="46"/>
  <c r="AA183" i="46" s="1"/>
  <c r="AI182" i="46"/>
  <c r="AI181" i="46"/>
  <c r="AI180" i="46"/>
  <c r="AI179" i="46"/>
  <c r="U179" i="46" s="1"/>
  <c r="AI178" i="46"/>
  <c r="AC178" i="46" s="1"/>
  <c r="AI177" i="46"/>
  <c r="S177" i="46" s="1"/>
  <c r="Y177" i="46"/>
  <c r="L177" i="46"/>
  <c r="AI176" i="46"/>
  <c r="AI175" i="46"/>
  <c r="S175" i="46" s="1"/>
  <c r="X175" i="46"/>
  <c r="Q175" i="46"/>
  <c r="M175" i="46"/>
  <c r="AI174" i="46"/>
  <c r="U174" i="46" s="1"/>
  <c r="AI173" i="46"/>
  <c r="AI172" i="46"/>
  <c r="AI171" i="46"/>
  <c r="U171" i="46" s="1"/>
  <c r="AI170" i="46"/>
  <c r="AI169" i="46"/>
  <c r="AI168" i="46"/>
  <c r="AI167" i="46"/>
  <c r="AC167" i="46" s="1"/>
  <c r="P167" i="46"/>
  <c r="O167" i="46"/>
  <c r="AI166" i="46"/>
  <c r="S166" i="46" s="1"/>
  <c r="AI165" i="46"/>
  <c r="AI164" i="46"/>
  <c r="AI163" i="46"/>
  <c r="AI162" i="46"/>
  <c r="AI161" i="46"/>
  <c r="AI160" i="46"/>
  <c r="AI159" i="46"/>
  <c r="AI158" i="46"/>
  <c r="AI157" i="46"/>
  <c r="AI156" i="46"/>
  <c r="AI155" i="46"/>
  <c r="AI154" i="46"/>
  <c r="AI153" i="46"/>
  <c r="AI152" i="46"/>
  <c r="AI151" i="46"/>
  <c r="AI150" i="46"/>
  <c r="AI149" i="46"/>
  <c r="AI148" i="46"/>
  <c r="AI147" i="46"/>
  <c r="AI146" i="46"/>
  <c r="AI145" i="46"/>
  <c r="AI144" i="46"/>
  <c r="AI143" i="46"/>
  <c r="AI142" i="46"/>
  <c r="AI141" i="46"/>
  <c r="AI140" i="46"/>
  <c r="AI139" i="46"/>
  <c r="AI138" i="46"/>
  <c r="AI137" i="46"/>
  <c r="AI136" i="46"/>
  <c r="AI135" i="46"/>
  <c r="AI134" i="46"/>
  <c r="AI133" i="46"/>
  <c r="AI132" i="46"/>
  <c r="AI131" i="46"/>
  <c r="AI130" i="46"/>
  <c r="AI129" i="46"/>
  <c r="AI128" i="46"/>
  <c r="AI127" i="46"/>
  <c r="AI126" i="46"/>
  <c r="AI125" i="46"/>
  <c r="AI124" i="46"/>
  <c r="AI123" i="46"/>
  <c r="AI122" i="46"/>
  <c r="AI121" i="46"/>
  <c r="AI120" i="46"/>
  <c r="AI119" i="46"/>
  <c r="AI118" i="46"/>
  <c r="AI117" i="46"/>
  <c r="AI116" i="46"/>
  <c r="AI115" i="46"/>
  <c r="AI114" i="46"/>
  <c r="AI113" i="46"/>
  <c r="AI112" i="46"/>
  <c r="AI111" i="46"/>
  <c r="AI110" i="46"/>
  <c r="AI109" i="46"/>
  <c r="H109" i="46"/>
  <c r="AI108" i="46"/>
  <c r="AA108" i="46" s="1"/>
  <c r="AD108" i="46"/>
  <c r="AC108" i="46"/>
  <c r="W108" i="46"/>
  <c r="V108" i="46"/>
  <c r="U108" i="46"/>
  <c r="T108" i="46"/>
  <c r="Q108" i="46"/>
  <c r="P108" i="46"/>
  <c r="M108" i="46"/>
  <c r="H108" i="46"/>
  <c r="AI107" i="46"/>
  <c r="H107" i="46"/>
  <c r="AI106" i="46"/>
  <c r="H106" i="46"/>
  <c r="AI105" i="46"/>
  <c r="H105" i="46"/>
  <c r="AI104" i="46"/>
  <c r="H104" i="46"/>
  <c r="AI103" i="46"/>
  <c r="H103" i="46"/>
  <c r="AI102" i="46"/>
  <c r="H102" i="46"/>
  <c r="AI101" i="46"/>
  <c r="Y101" i="46" s="1"/>
  <c r="H101" i="46"/>
  <c r="AI100" i="46"/>
  <c r="AA100" i="46" s="1"/>
  <c r="W100" i="46"/>
  <c r="T100" i="46"/>
  <c r="H100" i="46"/>
  <c r="AI99" i="46"/>
  <c r="Y99" i="46" s="1"/>
  <c r="H99" i="46"/>
  <c r="AI98" i="46"/>
  <c r="H98" i="46"/>
  <c r="AI97" i="46"/>
  <c r="H97" i="46"/>
  <c r="AI96" i="46"/>
  <c r="H96" i="46"/>
  <c r="AI95" i="46"/>
  <c r="H95" i="46"/>
  <c r="AI94" i="46"/>
  <c r="H94" i="46"/>
  <c r="AI93" i="46"/>
  <c r="H93" i="46"/>
  <c r="AI92" i="46"/>
  <c r="H92" i="46"/>
  <c r="AI91" i="46"/>
  <c r="H91" i="46"/>
  <c r="AI90" i="46"/>
  <c r="H90" i="46"/>
  <c r="AI89" i="46"/>
  <c r="H89" i="46"/>
  <c r="AI88" i="46"/>
  <c r="H88" i="46"/>
  <c r="AI87" i="46"/>
  <c r="H87" i="46"/>
  <c r="AI86" i="46"/>
  <c r="H86" i="46"/>
  <c r="AI85" i="46"/>
  <c r="H85" i="46"/>
  <c r="AI84" i="46"/>
  <c r="H84" i="46"/>
  <c r="AI83" i="46"/>
  <c r="H83" i="46"/>
  <c r="AI82" i="46"/>
  <c r="AA82" i="46" s="1"/>
  <c r="AB82" i="46"/>
  <c r="N82" i="46"/>
  <c r="H82" i="46"/>
  <c r="AI81" i="46"/>
  <c r="H81" i="46"/>
  <c r="AI80" i="46"/>
  <c r="AA80" i="46" s="1"/>
  <c r="V80" i="46"/>
  <c r="M80" i="46"/>
  <c r="H80" i="46"/>
  <c r="AI79" i="46"/>
  <c r="AB79" i="46" s="1"/>
  <c r="H79" i="46"/>
  <c r="AI78" i="46"/>
  <c r="AA78" i="46" s="1"/>
  <c r="Z78" i="46"/>
  <c r="P78" i="46"/>
  <c r="H78" i="46"/>
  <c r="AI77" i="46"/>
  <c r="L77" i="46" s="1"/>
  <c r="T77" i="46"/>
  <c r="Q77" i="46"/>
  <c r="H77" i="46"/>
  <c r="AI76" i="46"/>
  <c r="H76" i="46"/>
  <c r="AI75" i="46"/>
  <c r="H75" i="46"/>
  <c r="AI74" i="46"/>
  <c r="H74" i="46"/>
  <c r="AI73" i="46"/>
  <c r="Y73" i="46" s="1"/>
  <c r="H73" i="46"/>
  <c r="AI72" i="46"/>
  <c r="AA72" i="46" s="1"/>
  <c r="H72" i="46"/>
  <c r="AI71" i="46"/>
  <c r="P71" i="46" s="1"/>
  <c r="H71" i="46"/>
  <c r="AI70" i="46"/>
  <c r="H70" i="46"/>
  <c r="AI69" i="46"/>
  <c r="P69" i="46" s="1"/>
  <c r="H69" i="46"/>
  <c r="AI68" i="46"/>
  <c r="AA68" i="46" s="1"/>
  <c r="Y68" i="46"/>
  <c r="V68" i="46"/>
  <c r="Q68" i="46"/>
  <c r="N68" i="46"/>
  <c r="H68" i="46"/>
  <c r="AI67" i="46"/>
  <c r="H67" i="46"/>
  <c r="AI66" i="46"/>
  <c r="H66" i="46"/>
  <c r="AI65" i="46"/>
  <c r="Q65" i="46" s="1"/>
  <c r="H65" i="46"/>
  <c r="AI64" i="46"/>
  <c r="H64" i="46"/>
  <c r="AI63" i="46"/>
  <c r="H63" i="46"/>
  <c r="AI62" i="46"/>
  <c r="H62" i="46"/>
  <c r="AI61" i="46"/>
  <c r="AD61" i="46" s="1"/>
  <c r="H61" i="46"/>
  <c r="AI60" i="46"/>
  <c r="AA60" i="46" s="1"/>
  <c r="V60" i="46"/>
  <c r="T60" i="46"/>
  <c r="H60" i="46"/>
  <c r="AI59" i="46"/>
  <c r="H59" i="46"/>
  <c r="AI58" i="46"/>
  <c r="H58" i="46"/>
  <c r="AI57" i="46"/>
  <c r="H57" i="46"/>
  <c r="AI56" i="46"/>
  <c r="AI55" i="46"/>
  <c r="AI54" i="46"/>
  <c r="AI53" i="46"/>
  <c r="AI52" i="46"/>
  <c r="AI51" i="46"/>
  <c r="AI50" i="46"/>
  <c r="AI49" i="46"/>
  <c r="AI48" i="46"/>
  <c r="AI47" i="46"/>
  <c r="AI46" i="46"/>
  <c r="AI45" i="46"/>
  <c r="AI44" i="46"/>
  <c r="AI43" i="46"/>
  <c r="AI42" i="46"/>
  <c r="AI41" i="46"/>
  <c r="AI40" i="46"/>
  <c r="AI39" i="46"/>
  <c r="AI38" i="46"/>
  <c r="AI37" i="46"/>
  <c r="AI36" i="46"/>
  <c r="AI35" i="46"/>
  <c r="AI34" i="46"/>
  <c r="AI33" i="46"/>
  <c r="AI32" i="46"/>
  <c r="AI31" i="46"/>
  <c r="AI30" i="46"/>
  <c r="AI29" i="46"/>
  <c r="AI28" i="46"/>
  <c r="AI27" i="46"/>
  <c r="AI26" i="46"/>
  <c r="AI25" i="46"/>
  <c r="AI24" i="46"/>
  <c r="AI23" i="46"/>
  <c r="AI22" i="46"/>
  <c r="AI21" i="46"/>
  <c r="AI20" i="46"/>
  <c r="AI19" i="46"/>
  <c r="AI18" i="46"/>
  <c r="AI17" i="46"/>
  <c r="AI16" i="46"/>
  <c r="AI15" i="46"/>
  <c r="AI14" i="46"/>
  <c r="AI13" i="46"/>
  <c r="AI12" i="46"/>
  <c r="AI11" i="46"/>
  <c r="AI10" i="46"/>
  <c r="AI9" i="46"/>
  <c r="AI8" i="46"/>
  <c r="AI7" i="46"/>
  <c r="AI6" i="46"/>
  <c r="AI5" i="46"/>
  <c r="AI4" i="46"/>
  <c r="L1" i="46"/>
  <c r="M1" i="46" s="1"/>
  <c r="N1" i="46" s="1"/>
  <c r="O1" i="46" s="1"/>
  <c r="P1" i="46" s="1"/>
  <c r="Q1" i="46" s="1"/>
  <c r="R1" i="46" s="1"/>
  <c r="S1" i="46" s="1"/>
  <c r="T1" i="46" s="1"/>
  <c r="U1" i="46" s="1"/>
  <c r="V1" i="46" s="1"/>
  <c r="W1" i="46" s="1"/>
  <c r="X1" i="46" s="1"/>
  <c r="Y1" i="46" s="1"/>
  <c r="Z1" i="46" s="1"/>
  <c r="AA1" i="46" s="1"/>
  <c r="AB1" i="46" s="1"/>
  <c r="AC1" i="46" s="1"/>
  <c r="AD1" i="46" s="1"/>
  <c r="AE1" i="46" s="1"/>
  <c r="AF1" i="46" s="1"/>
  <c r="AG1" i="46" s="1"/>
  <c r="AH1" i="46" s="1"/>
  <c r="B1" i="46"/>
  <c r="I4" i="44"/>
  <c r="B6" i="34"/>
  <c r="B7" i="34"/>
  <c r="B8" i="34"/>
  <c r="B9" i="34"/>
  <c r="B10" i="34"/>
  <c r="B11" i="34"/>
  <c r="B12" i="34"/>
  <c r="B13" i="34"/>
  <c r="B14" i="34"/>
  <c r="B15" i="34"/>
  <c r="B16" i="34"/>
  <c r="B17" i="34"/>
  <c r="B18" i="34"/>
  <c r="B19" i="34"/>
  <c r="B20" i="34"/>
  <c r="B21" i="34"/>
  <c r="B22" i="34"/>
  <c r="B23" i="34"/>
  <c r="B24" i="34"/>
  <c r="B25" i="34"/>
  <c r="B26" i="34"/>
  <c r="B27" i="34"/>
  <c r="B28" i="34"/>
  <c r="B29" i="34"/>
  <c r="B30" i="34"/>
  <c r="B31" i="34"/>
  <c r="B32" i="34"/>
  <c r="B33" i="34"/>
  <c r="B34" i="34"/>
  <c r="B35" i="34"/>
  <c r="B36" i="34"/>
  <c r="B37" i="34"/>
  <c r="B38" i="34"/>
  <c r="B39" i="34"/>
  <c r="B40" i="34"/>
  <c r="B41" i="34"/>
  <c r="B42" i="34"/>
  <c r="B43" i="34"/>
  <c r="B44" i="34"/>
  <c r="B45" i="34"/>
  <c r="B46" i="34"/>
  <c r="B47" i="34"/>
  <c r="B48" i="34"/>
  <c r="B49" i="34"/>
  <c r="B50" i="34"/>
  <c r="B51" i="34"/>
  <c r="B52" i="34"/>
  <c r="B53" i="34"/>
  <c r="B54" i="34"/>
  <c r="B55" i="34"/>
  <c r="B56" i="34"/>
  <c r="B57" i="34"/>
  <c r="B58" i="34"/>
  <c r="B59" i="34"/>
  <c r="B60" i="34"/>
  <c r="B61" i="34"/>
  <c r="B62" i="34"/>
  <c r="B63" i="34"/>
  <c r="B64" i="34"/>
  <c r="B65" i="34"/>
  <c r="B66" i="34"/>
  <c r="B67" i="34"/>
  <c r="B68" i="34"/>
  <c r="B69" i="34"/>
  <c r="B70" i="34"/>
  <c r="B71" i="34"/>
  <c r="B72" i="34"/>
  <c r="B73" i="34"/>
  <c r="B74" i="34"/>
  <c r="B75" i="34"/>
  <c r="B76" i="34"/>
  <c r="B77" i="34"/>
  <c r="B78" i="34"/>
  <c r="B79" i="34"/>
  <c r="B80" i="34"/>
  <c r="B81" i="34"/>
  <c r="B82" i="34"/>
  <c r="B83" i="34"/>
  <c r="B84" i="34"/>
  <c r="B85" i="34"/>
  <c r="B86" i="34"/>
  <c r="B87" i="34"/>
  <c r="B88" i="34"/>
  <c r="B89" i="34"/>
  <c r="B90" i="34"/>
  <c r="B91" i="34"/>
  <c r="B92" i="34"/>
  <c r="B93" i="34"/>
  <c r="B94" i="34"/>
  <c r="B95" i="34"/>
  <c r="B96" i="34"/>
  <c r="B97" i="34"/>
  <c r="B98" i="34"/>
  <c r="B99" i="34"/>
  <c r="B100" i="34"/>
  <c r="B101" i="34"/>
  <c r="B102" i="34"/>
  <c r="B103" i="34"/>
  <c r="B104" i="34"/>
  <c r="B105" i="34"/>
  <c r="B106" i="34"/>
  <c r="B107" i="34"/>
  <c r="B108" i="34"/>
  <c r="B109" i="34"/>
  <c r="B110" i="34"/>
  <c r="B111" i="34"/>
  <c r="B112" i="34"/>
  <c r="B5" i="34"/>
  <c r="AO116" i="45"/>
  <c r="AS111" i="45"/>
  <c r="AS110" i="45"/>
  <c r="AS109" i="45"/>
  <c r="AS108" i="45"/>
  <c r="AS107" i="45"/>
  <c r="AS106" i="45"/>
  <c r="AS105" i="45"/>
  <c r="AS104" i="45"/>
  <c r="AS103" i="45"/>
  <c r="AS102" i="45"/>
  <c r="AS101" i="45"/>
  <c r="AS100" i="45"/>
  <c r="AS99" i="45"/>
  <c r="AU99" i="45" s="1"/>
  <c r="AS98" i="45"/>
  <c r="AS97" i="45"/>
  <c r="AS96" i="45"/>
  <c r="AU96" i="45" s="1"/>
  <c r="AS95" i="45"/>
  <c r="AT95" i="45" s="1"/>
  <c r="AS94" i="45"/>
  <c r="AS93" i="45"/>
  <c r="AT93" i="45" s="1"/>
  <c r="AS92" i="45"/>
  <c r="AS91" i="45"/>
  <c r="AS90" i="45"/>
  <c r="AS89" i="45"/>
  <c r="AS88" i="45"/>
  <c r="AS87" i="45"/>
  <c r="AS86" i="45"/>
  <c r="AS85" i="45"/>
  <c r="AS84" i="45"/>
  <c r="AS83" i="45"/>
  <c r="AS82" i="45"/>
  <c r="AS81" i="45"/>
  <c r="AS80" i="45"/>
  <c r="AS79" i="45"/>
  <c r="AS78" i="45"/>
  <c r="AS77" i="45"/>
  <c r="AS76" i="45"/>
  <c r="AS75" i="45"/>
  <c r="AS74" i="45"/>
  <c r="AS73" i="45"/>
  <c r="AS72" i="45"/>
  <c r="AS71" i="45"/>
  <c r="AS70" i="45"/>
  <c r="AS69" i="45"/>
  <c r="AS68" i="45"/>
  <c r="AS67" i="45"/>
  <c r="AS66" i="45"/>
  <c r="AS65" i="45"/>
  <c r="AS64" i="45"/>
  <c r="AS63" i="45"/>
  <c r="AS62" i="45"/>
  <c r="AS61" i="45"/>
  <c r="AS60" i="45"/>
  <c r="AS59" i="45"/>
  <c r="AS58" i="45"/>
  <c r="AS57" i="45"/>
  <c r="AS56" i="45"/>
  <c r="AS55" i="45"/>
  <c r="AS54" i="45"/>
  <c r="AS53" i="45"/>
  <c r="AS52" i="45"/>
  <c r="AS51" i="45"/>
  <c r="AT51" i="45" s="1"/>
  <c r="AS50" i="45"/>
  <c r="AS49" i="45"/>
  <c r="AS48" i="45"/>
  <c r="AS47" i="45"/>
  <c r="AS46" i="45"/>
  <c r="AS45" i="45"/>
  <c r="AS44" i="45"/>
  <c r="AS43" i="45"/>
  <c r="AU43" i="45" s="1"/>
  <c r="AS42" i="45"/>
  <c r="AS41" i="45"/>
  <c r="AS40" i="45"/>
  <c r="AS39" i="45"/>
  <c r="AS38" i="45"/>
  <c r="AS37" i="45"/>
  <c r="AS36" i="45"/>
  <c r="AT36" i="45" s="1"/>
  <c r="AS35" i="45"/>
  <c r="AU35" i="45" s="1"/>
  <c r="AS34" i="45"/>
  <c r="AS33" i="45"/>
  <c r="AS32" i="45"/>
  <c r="AS31" i="45"/>
  <c r="AS30" i="45"/>
  <c r="AS29" i="45"/>
  <c r="AS28" i="45"/>
  <c r="AT28" i="45" s="1"/>
  <c r="AS27" i="45"/>
  <c r="AU27" i="45" s="1"/>
  <c r="AS26" i="45"/>
  <c r="AS25" i="45"/>
  <c r="AS24" i="45"/>
  <c r="AS23" i="45"/>
  <c r="AS22" i="45"/>
  <c r="AS21" i="45"/>
  <c r="AU21" i="45" s="1"/>
  <c r="AS20" i="45"/>
  <c r="AS19" i="45"/>
  <c r="AS18" i="45"/>
  <c r="AS17" i="45"/>
  <c r="AS16" i="45"/>
  <c r="AS15" i="45"/>
  <c r="AS14" i="45"/>
  <c r="AS13" i="45"/>
  <c r="AS12" i="45"/>
  <c r="AS11" i="45"/>
  <c r="AS10" i="45"/>
  <c r="AS9" i="45"/>
  <c r="AS8" i="45"/>
  <c r="AS7" i="45"/>
  <c r="AS6" i="45"/>
  <c r="AS5" i="45"/>
  <c r="AS4" i="45"/>
  <c r="B1" i="45"/>
  <c r="D1" i="45" s="1"/>
  <c r="E1" i="45" s="1"/>
  <c r="F1" i="45" s="1"/>
  <c r="G1" i="45" s="1"/>
  <c r="H1" i="45" s="1"/>
  <c r="I1" i="45" s="1"/>
  <c r="J1" i="45" s="1"/>
  <c r="K1" i="45" s="1"/>
  <c r="L1" i="45" s="1"/>
  <c r="M1" i="45" s="1"/>
  <c r="N1" i="45" s="1"/>
  <c r="O1" i="45" s="1"/>
  <c r="P1" i="45" s="1"/>
  <c r="Q1" i="45" s="1"/>
  <c r="R1" i="45" s="1"/>
  <c r="S1" i="45" s="1"/>
  <c r="T1" i="45" s="1"/>
  <c r="U1" i="45" s="1"/>
  <c r="V1" i="45" s="1"/>
  <c r="W1" i="45" s="1"/>
  <c r="X1" i="45" s="1"/>
  <c r="Y1" i="45" s="1"/>
  <c r="Z1" i="45" s="1"/>
  <c r="AA1" i="45" s="1"/>
  <c r="AB1" i="45" s="1"/>
  <c r="AC1" i="45" s="1"/>
  <c r="AD1" i="45" s="1"/>
  <c r="AE1" i="45" s="1"/>
  <c r="AF1" i="45" s="1"/>
  <c r="AG1" i="45" s="1"/>
  <c r="AH1" i="45" s="1"/>
  <c r="AI1" i="45" s="1"/>
  <c r="AJ1" i="45" s="1"/>
  <c r="AK1" i="45" s="1"/>
  <c r="AL1" i="45" s="1"/>
  <c r="AM1" i="45" s="1"/>
  <c r="AN1" i="45" s="1"/>
  <c r="AO1" i="45" s="1"/>
  <c r="AP1" i="45" s="1"/>
  <c r="AQ1" i="45" s="1"/>
  <c r="AR1" i="45" s="1"/>
  <c r="AS1" i="45" s="1"/>
  <c r="AT1" i="45" s="1"/>
  <c r="AU1" i="45" s="1"/>
  <c r="AV1" i="45" s="1"/>
  <c r="AA870" i="44"/>
  <c r="AA869" i="44"/>
  <c r="AA868" i="44"/>
  <c r="AA867" i="44"/>
  <c r="AA866" i="44"/>
  <c r="AA865" i="44"/>
  <c r="AA864" i="44"/>
  <c r="AA863" i="44"/>
  <c r="AA862" i="44"/>
  <c r="AC851" i="44"/>
  <c r="AC850" i="44"/>
  <c r="O850" i="44" s="1"/>
  <c r="AC849" i="44"/>
  <c r="AC848" i="44"/>
  <c r="AC847" i="44"/>
  <c r="AC846" i="44"/>
  <c r="AC845" i="44"/>
  <c r="AC844" i="44"/>
  <c r="AC843" i="44"/>
  <c r="W843" i="44" s="1"/>
  <c r="AC842" i="44"/>
  <c r="R842" i="44" s="1"/>
  <c r="AC841" i="44"/>
  <c r="P841" i="44" s="1"/>
  <c r="AC840" i="44"/>
  <c r="AC839" i="44"/>
  <c r="AC838" i="44"/>
  <c r="AC837" i="44"/>
  <c r="AC836" i="44"/>
  <c r="AC835" i="44"/>
  <c r="AC834" i="44"/>
  <c r="AC833" i="44"/>
  <c r="AC832" i="44"/>
  <c r="AC831" i="44"/>
  <c r="AC830" i="44"/>
  <c r="AC829" i="44"/>
  <c r="AC828" i="44"/>
  <c r="AC827" i="44"/>
  <c r="AC826" i="44"/>
  <c r="AC825" i="44"/>
  <c r="AC824" i="44"/>
  <c r="T824" i="44" s="1"/>
  <c r="AC823" i="44"/>
  <c r="AC822" i="44"/>
  <c r="P822" i="44" s="1"/>
  <c r="AC821" i="44"/>
  <c r="K821" i="44" s="1"/>
  <c r="AC820" i="44"/>
  <c r="N820" i="44" s="1"/>
  <c r="AC819" i="44"/>
  <c r="L819" i="44" s="1"/>
  <c r="AC818" i="44"/>
  <c r="AC817" i="44"/>
  <c r="AC816" i="44"/>
  <c r="AC815" i="44"/>
  <c r="L815" i="44" s="1"/>
  <c r="AC814" i="44"/>
  <c r="L814" i="44" s="1"/>
  <c r="AC813" i="44"/>
  <c r="U813" i="44" s="1"/>
  <c r="AC812" i="44"/>
  <c r="AC811" i="44"/>
  <c r="T811" i="44" s="1"/>
  <c r="AC810" i="44"/>
  <c r="P810" i="44" s="1"/>
  <c r="AC809" i="44"/>
  <c r="AC808" i="44"/>
  <c r="AC807" i="44"/>
  <c r="V807" i="44" s="1"/>
  <c r="AC806" i="44"/>
  <c r="AC805" i="44"/>
  <c r="AC804" i="44"/>
  <c r="AC803" i="44"/>
  <c r="X803" i="44" s="1"/>
  <c r="AC802" i="44"/>
  <c r="AC801" i="44"/>
  <c r="AC800" i="44"/>
  <c r="AC799" i="44"/>
  <c r="AC798" i="44"/>
  <c r="AC797" i="44"/>
  <c r="AC796" i="44"/>
  <c r="AC795" i="44"/>
  <c r="AC794" i="44"/>
  <c r="AC793" i="44"/>
  <c r="AC792" i="44"/>
  <c r="AC791" i="44"/>
  <c r="AC790" i="44"/>
  <c r="AC789" i="44"/>
  <c r="AC788" i="44"/>
  <c r="AC787" i="44"/>
  <c r="AC786" i="44"/>
  <c r="AC785" i="44"/>
  <c r="AC784" i="44"/>
  <c r="AC783" i="44"/>
  <c r="AC782" i="44"/>
  <c r="AC781" i="44"/>
  <c r="AC780" i="44"/>
  <c r="AC779" i="44"/>
  <c r="AC778" i="44"/>
  <c r="AC777" i="44"/>
  <c r="AC776" i="44"/>
  <c r="AC775" i="44"/>
  <c r="AC774" i="44"/>
  <c r="AC773" i="44"/>
  <c r="AC772" i="44"/>
  <c r="AC771" i="44"/>
  <c r="AC770" i="44"/>
  <c r="AC769" i="44"/>
  <c r="AC768" i="44"/>
  <c r="AC767" i="44"/>
  <c r="AC766" i="44"/>
  <c r="AC765" i="44"/>
  <c r="AC764" i="44"/>
  <c r="AC763" i="44"/>
  <c r="AC762" i="44"/>
  <c r="AC761" i="44"/>
  <c r="AC760" i="44"/>
  <c r="AC759" i="44"/>
  <c r="AC758" i="44"/>
  <c r="AC757" i="44"/>
  <c r="AC756" i="44"/>
  <c r="AC755" i="44"/>
  <c r="AC754" i="44"/>
  <c r="AC753" i="44"/>
  <c r="AC752" i="44"/>
  <c r="AC751" i="44"/>
  <c r="AC750" i="44"/>
  <c r="AC749" i="44"/>
  <c r="AC748" i="44"/>
  <c r="AC747" i="44"/>
  <c r="AC746" i="44"/>
  <c r="AC745" i="44"/>
  <c r="AC744" i="44"/>
  <c r="AC743" i="44"/>
  <c r="AC742" i="44"/>
  <c r="AC741" i="44"/>
  <c r="AC740" i="44"/>
  <c r="AC739" i="44"/>
  <c r="AC738" i="44"/>
  <c r="AC737" i="44"/>
  <c r="AC736" i="44"/>
  <c r="AC735" i="44"/>
  <c r="AC734" i="44"/>
  <c r="AC733" i="44"/>
  <c r="AC732" i="44"/>
  <c r="AC731" i="44"/>
  <c r="AC730" i="44"/>
  <c r="AC729" i="44"/>
  <c r="AC728" i="44"/>
  <c r="AC727" i="44"/>
  <c r="AC726" i="44"/>
  <c r="AC725" i="44"/>
  <c r="AC724" i="44"/>
  <c r="AC723" i="44"/>
  <c r="AC722" i="44"/>
  <c r="AC721" i="44"/>
  <c r="AC720" i="44"/>
  <c r="AC719" i="44"/>
  <c r="AC718" i="44"/>
  <c r="AC717" i="44"/>
  <c r="AC716" i="44"/>
  <c r="AC715" i="44"/>
  <c r="AC714" i="44"/>
  <c r="AC713" i="44"/>
  <c r="T713" i="44" s="1"/>
  <c r="AC712" i="44"/>
  <c r="AC711" i="44"/>
  <c r="AC710" i="44"/>
  <c r="AC709" i="44"/>
  <c r="N709" i="44" s="1"/>
  <c r="AC708" i="44"/>
  <c r="AC707" i="44"/>
  <c r="AC706" i="44"/>
  <c r="AC705" i="44"/>
  <c r="M705" i="44" s="1"/>
  <c r="AC704" i="44"/>
  <c r="AC703" i="44"/>
  <c r="AC702" i="44"/>
  <c r="AC701" i="44"/>
  <c r="K701" i="44" s="1"/>
  <c r="AC700" i="44"/>
  <c r="AC699" i="44"/>
  <c r="AC698" i="44"/>
  <c r="AC697" i="44"/>
  <c r="P697" i="44" s="1"/>
  <c r="AC696" i="44"/>
  <c r="AC695" i="44"/>
  <c r="AC694" i="44"/>
  <c r="AC693" i="44"/>
  <c r="AC692" i="44"/>
  <c r="AC691" i="44"/>
  <c r="AC690" i="44"/>
  <c r="AC689" i="44"/>
  <c r="AC688" i="44"/>
  <c r="AC687" i="44"/>
  <c r="AC686" i="44"/>
  <c r="AC685" i="44"/>
  <c r="AC684" i="44"/>
  <c r="AC683" i="44"/>
  <c r="AC682" i="44"/>
  <c r="AC681" i="44"/>
  <c r="AC680" i="44"/>
  <c r="AC679" i="44"/>
  <c r="AC678" i="44"/>
  <c r="AC677" i="44"/>
  <c r="AC676" i="44"/>
  <c r="AC675" i="44"/>
  <c r="AC674" i="44"/>
  <c r="AC673" i="44"/>
  <c r="AC672" i="44"/>
  <c r="AC671" i="44"/>
  <c r="AC670" i="44"/>
  <c r="AC669" i="44"/>
  <c r="AC668" i="44"/>
  <c r="AC667" i="44"/>
  <c r="AC666" i="44"/>
  <c r="AC665" i="44"/>
  <c r="AC664" i="44"/>
  <c r="AC663" i="44"/>
  <c r="AC662" i="44"/>
  <c r="AC661" i="44"/>
  <c r="AC660" i="44"/>
  <c r="AC659" i="44"/>
  <c r="AC658" i="44"/>
  <c r="AC657" i="44"/>
  <c r="AC656" i="44"/>
  <c r="AC655" i="44"/>
  <c r="AC654" i="44"/>
  <c r="AC653" i="44"/>
  <c r="AC652" i="44"/>
  <c r="AC651" i="44"/>
  <c r="AC650" i="44"/>
  <c r="AC649" i="44"/>
  <c r="AC648" i="44"/>
  <c r="AC647" i="44"/>
  <c r="AC646" i="44"/>
  <c r="AC645" i="44"/>
  <c r="AC644" i="44"/>
  <c r="AC643" i="44"/>
  <c r="AC642" i="44"/>
  <c r="AC641" i="44"/>
  <c r="AC640" i="44"/>
  <c r="AC639" i="44"/>
  <c r="AC638" i="44"/>
  <c r="AC637" i="44"/>
  <c r="AC636" i="44"/>
  <c r="AC635" i="44"/>
  <c r="AC634" i="44"/>
  <c r="AC633" i="44"/>
  <c r="AC632" i="44"/>
  <c r="AC631" i="44"/>
  <c r="AC630" i="44"/>
  <c r="AC629" i="44"/>
  <c r="AC628" i="44"/>
  <c r="AC627" i="44"/>
  <c r="AC626" i="44"/>
  <c r="AC625" i="44"/>
  <c r="AC624" i="44"/>
  <c r="AC623" i="44"/>
  <c r="AC622" i="44"/>
  <c r="AC621" i="44"/>
  <c r="AC620" i="44"/>
  <c r="AC619" i="44"/>
  <c r="AC618" i="44"/>
  <c r="AC617" i="44"/>
  <c r="AC616" i="44"/>
  <c r="AC615" i="44"/>
  <c r="AC614" i="44"/>
  <c r="AC613" i="44"/>
  <c r="AC612" i="44"/>
  <c r="AC611" i="44"/>
  <c r="AC610" i="44"/>
  <c r="AC609" i="44"/>
  <c r="AC608" i="44"/>
  <c r="AC607" i="44"/>
  <c r="AC606" i="44"/>
  <c r="AC605" i="44"/>
  <c r="AC604" i="44"/>
  <c r="AC603" i="44"/>
  <c r="AC602" i="44"/>
  <c r="AC601" i="44"/>
  <c r="AC600" i="44"/>
  <c r="AC599" i="44"/>
  <c r="AC598" i="44"/>
  <c r="AC597" i="44"/>
  <c r="AC596" i="44"/>
  <c r="AC595" i="44"/>
  <c r="AC594" i="44"/>
  <c r="AC593" i="44"/>
  <c r="AC592" i="44"/>
  <c r="AC591" i="44"/>
  <c r="AC590" i="44"/>
  <c r="AC589" i="44"/>
  <c r="AC588" i="44"/>
  <c r="AC587" i="44"/>
  <c r="AC586" i="44"/>
  <c r="AC585" i="44"/>
  <c r="AC584" i="44"/>
  <c r="AC583" i="44"/>
  <c r="AC582" i="44"/>
  <c r="AC581" i="44"/>
  <c r="AC580" i="44"/>
  <c r="AC579" i="44"/>
  <c r="AC578" i="44"/>
  <c r="AC577" i="44"/>
  <c r="AC576" i="44"/>
  <c r="AC575" i="44"/>
  <c r="AC574" i="44"/>
  <c r="AC573" i="44"/>
  <c r="AC572" i="44"/>
  <c r="AC571" i="44"/>
  <c r="AC570" i="44"/>
  <c r="AC569" i="44"/>
  <c r="AC568" i="44"/>
  <c r="AC567" i="44"/>
  <c r="AC566" i="44"/>
  <c r="AC565" i="44"/>
  <c r="AC564" i="44"/>
  <c r="AC563" i="44"/>
  <c r="AC562" i="44"/>
  <c r="AC561" i="44"/>
  <c r="AC560" i="44"/>
  <c r="AC559" i="44"/>
  <c r="AC558" i="44"/>
  <c r="AC557" i="44"/>
  <c r="AC556" i="44"/>
  <c r="AC555" i="44"/>
  <c r="AC554" i="44"/>
  <c r="AC553" i="44"/>
  <c r="AC552" i="44"/>
  <c r="AC551" i="44"/>
  <c r="AC550" i="44"/>
  <c r="AC549" i="44"/>
  <c r="AC548" i="44"/>
  <c r="AC547" i="44"/>
  <c r="AC546" i="44"/>
  <c r="AC545" i="44"/>
  <c r="AC544" i="44"/>
  <c r="AC543" i="44"/>
  <c r="AC542" i="44"/>
  <c r="AC541" i="44"/>
  <c r="AC540" i="44"/>
  <c r="AC539" i="44"/>
  <c r="AC538" i="44"/>
  <c r="AC537" i="44"/>
  <c r="AC536" i="44"/>
  <c r="AC535" i="44"/>
  <c r="AC534" i="44"/>
  <c r="AC533" i="44"/>
  <c r="AC532" i="44"/>
  <c r="AC531" i="44"/>
  <c r="AC530" i="44"/>
  <c r="AC529" i="44"/>
  <c r="AC528" i="44"/>
  <c r="AC527" i="44"/>
  <c r="AC526" i="44"/>
  <c r="AC525" i="44"/>
  <c r="AC524" i="44"/>
  <c r="AC523" i="44"/>
  <c r="AC522" i="44"/>
  <c r="AC521" i="44"/>
  <c r="AC520" i="44"/>
  <c r="AC519" i="44"/>
  <c r="AC518" i="44"/>
  <c r="AC517" i="44"/>
  <c r="AC516" i="44"/>
  <c r="AC515" i="44"/>
  <c r="AC514" i="44"/>
  <c r="AC513" i="44"/>
  <c r="AC512" i="44"/>
  <c r="AC511" i="44"/>
  <c r="AC510" i="44"/>
  <c r="AC509" i="44"/>
  <c r="AC508" i="44"/>
  <c r="AC507" i="44"/>
  <c r="AC506" i="44"/>
  <c r="AC505" i="44"/>
  <c r="AC504" i="44"/>
  <c r="AC503" i="44"/>
  <c r="AC502" i="44"/>
  <c r="AC501" i="44"/>
  <c r="AC500" i="44"/>
  <c r="AC499" i="44"/>
  <c r="AC498" i="44"/>
  <c r="AC497" i="44"/>
  <c r="AC496" i="44"/>
  <c r="AC495" i="44"/>
  <c r="AC494" i="44"/>
  <c r="AC493" i="44"/>
  <c r="AC492" i="44"/>
  <c r="AC491" i="44"/>
  <c r="AC490" i="44"/>
  <c r="AC489" i="44"/>
  <c r="AC488" i="44"/>
  <c r="AC487" i="44"/>
  <c r="AC486" i="44"/>
  <c r="AC485" i="44"/>
  <c r="AC484" i="44"/>
  <c r="AC483" i="44"/>
  <c r="AC482" i="44"/>
  <c r="AC481" i="44"/>
  <c r="AC480" i="44"/>
  <c r="AC479" i="44"/>
  <c r="AC478" i="44"/>
  <c r="AC477" i="44"/>
  <c r="AC476" i="44"/>
  <c r="AC475" i="44"/>
  <c r="AC474" i="44"/>
  <c r="AC473" i="44"/>
  <c r="AC472" i="44"/>
  <c r="AC471" i="44"/>
  <c r="AC470" i="44"/>
  <c r="AC469" i="44"/>
  <c r="AC468" i="44"/>
  <c r="AC467" i="44"/>
  <c r="AC466" i="44"/>
  <c r="AC465" i="44"/>
  <c r="AC464" i="44"/>
  <c r="AC463" i="44"/>
  <c r="AC462" i="44"/>
  <c r="AC461" i="44"/>
  <c r="AC460" i="44"/>
  <c r="AC459" i="44"/>
  <c r="AC458" i="44"/>
  <c r="AC457" i="44"/>
  <c r="AC456" i="44"/>
  <c r="AC455" i="44"/>
  <c r="AC454" i="44"/>
  <c r="AC453" i="44"/>
  <c r="AC452" i="44"/>
  <c r="AC451" i="44"/>
  <c r="AC450" i="44"/>
  <c r="AC449" i="44"/>
  <c r="AC448" i="44"/>
  <c r="AC447" i="44"/>
  <c r="AC446" i="44"/>
  <c r="AC445" i="44"/>
  <c r="AC444" i="44"/>
  <c r="AC443" i="44"/>
  <c r="AC442" i="44"/>
  <c r="AC441" i="44"/>
  <c r="AC440" i="44"/>
  <c r="AC439" i="44"/>
  <c r="AC438" i="44"/>
  <c r="AC437" i="44"/>
  <c r="AC436" i="44"/>
  <c r="AC435" i="44"/>
  <c r="AC434" i="44"/>
  <c r="AC433" i="44"/>
  <c r="AC432" i="44"/>
  <c r="AC431" i="44"/>
  <c r="AC430" i="44"/>
  <c r="AC429" i="44"/>
  <c r="AC428" i="44"/>
  <c r="AC427" i="44"/>
  <c r="AC426" i="44"/>
  <c r="AC425" i="44"/>
  <c r="AC424" i="44"/>
  <c r="AC423" i="44"/>
  <c r="AC422" i="44"/>
  <c r="AC421" i="44"/>
  <c r="AC420" i="44"/>
  <c r="AC419" i="44"/>
  <c r="AC418" i="44"/>
  <c r="AC417" i="44"/>
  <c r="AC416" i="44"/>
  <c r="AC415" i="44"/>
  <c r="AC414" i="44"/>
  <c r="AC413" i="44"/>
  <c r="AC412" i="44"/>
  <c r="AC411" i="44"/>
  <c r="AC410" i="44"/>
  <c r="AC409" i="44"/>
  <c r="AC408" i="44"/>
  <c r="AC407" i="44"/>
  <c r="AC406" i="44"/>
  <c r="AC405" i="44"/>
  <c r="AC404" i="44"/>
  <c r="AC403" i="44"/>
  <c r="AC402" i="44"/>
  <c r="AC401" i="44"/>
  <c r="AC400" i="44"/>
  <c r="AC399" i="44"/>
  <c r="AC398" i="44"/>
  <c r="AC397" i="44"/>
  <c r="AC396" i="44"/>
  <c r="AC395" i="44"/>
  <c r="AC394" i="44"/>
  <c r="AC393" i="44"/>
  <c r="AC392" i="44"/>
  <c r="AC391" i="44"/>
  <c r="AC390" i="44"/>
  <c r="AC389" i="44"/>
  <c r="AC388" i="44"/>
  <c r="AC387" i="44"/>
  <c r="AC386" i="44"/>
  <c r="AC385" i="44"/>
  <c r="AC384" i="44"/>
  <c r="AC383" i="44"/>
  <c r="AC382" i="44"/>
  <c r="AC381" i="44"/>
  <c r="AC380" i="44"/>
  <c r="AC379" i="44"/>
  <c r="AC378" i="44"/>
  <c r="AC377" i="44"/>
  <c r="AC376" i="44"/>
  <c r="AC375" i="44"/>
  <c r="AC374" i="44"/>
  <c r="AC373" i="44"/>
  <c r="AC372" i="44"/>
  <c r="AC371" i="44"/>
  <c r="AC370" i="44"/>
  <c r="AC369" i="44"/>
  <c r="AC368" i="44"/>
  <c r="AC367" i="44"/>
  <c r="AC366" i="44"/>
  <c r="AC365" i="44"/>
  <c r="AC364" i="44"/>
  <c r="AC363" i="44"/>
  <c r="AC362" i="44"/>
  <c r="AC361" i="44"/>
  <c r="AC360" i="44"/>
  <c r="AC359" i="44"/>
  <c r="AC358" i="44"/>
  <c r="AC357" i="44"/>
  <c r="AC356" i="44"/>
  <c r="AC355" i="44"/>
  <c r="AC354" i="44"/>
  <c r="AC353" i="44"/>
  <c r="AC352" i="44"/>
  <c r="AC351" i="44"/>
  <c r="AC350" i="44"/>
  <c r="AC349" i="44"/>
  <c r="AC348" i="44"/>
  <c r="AC347" i="44"/>
  <c r="AC346" i="44"/>
  <c r="AC345" i="44"/>
  <c r="AC344" i="44"/>
  <c r="AC343" i="44"/>
  <c r="AC342" i="44"/>
  <c r="AC341" i="44"/>
  <c r="AC340" i="44"/>
  <c r="AC339" i="44"/>
  <c r="AC338" i="44"/>
  <c r="AC337" i="44"/>
  <c r="AC336" i="44"/>
  <c r="AC335" i="44"/>
  <c r="AC334" i="44"/>
  <c r="AC333" i="44"/>
  <c r="AC332" i="44"/>
  <c r="AC331" i="44"/>
  <c r="AC330" i="44"/>
  <c r="AC329" i="44"/>
  <c r="AC328" i="44"/>
  <c r="AC327" i="44"/>
  <c r="AC326" i="44"/>
  <c r="AC325" i="44"/>
  <c r="AC324" i="44"/>
  <c r="AC323" i="44"/>
  <c r="AC322" i="44"/>
  <c r="AC321" i="44"/>
  <c r="AC320" i="44"/>
  <c r="AC319" i="44"/>
  <c r="AC318" i="44"/>
  <c r="AC317" i="44"/>
  <c r="AC316" i="44"/>
  <c r="AC315" i="44"/>
  <c r="AC314" i="44"/>
  <c r="AC313" i="44"/>
  <c r="AC312" i="44"/>
  <c r="AC311" i="44"/>
  <c r="AC310" i="44"/>
  <c r="AC309" i="44"/>
  <c r="AC308" i="44"/>
  <c r="AC307" i="44"/>
  <c r="AC306" i="44"/>
  <c r="AC305" i="44"/>
  <c r="AC304" i="44"/>
  <c r="AC303" i="44"/>
  <c r="AC302" i="44"/>
  <c r="AC301" i="44"/>
  <c r="AC300" i="44"/>
  <c r="AC299" i="44"/>
  <c r="AC298" i="44"/>
  <c r="AC297" i="44"/>
  <c r="AC296" i="44"/>
  <c r="AC295" i="44"/>
  <c r="AC294" i="44"/>
  <c r="AC293" i="44"/>
  <c r="AC292" i="44"/>
  <c r="AC291" i="44"/>
  <c r="AC290" i="44"/>
  <c r="AC289" i="44"/>
  <c r="AC288" i="44"/>
  <c r="AC287" i="44"/>
  <c r="AC286" i="44"/>
  <c r="AC285" i="44"/>
  <c r="AC284" i="44"/>
  <c r="AC283" i="44"/>
  <c r="AC282" i="44"/>
  <c r="AC281" i="44"/>
  <c r="AC280" i="44"/>
  <c r="AC279" i="44"/>
  <c r="AC278" i="44"/>
  <c r="AC277" i="44"/>
  <c r="AC276" i="44"/>
  <c r="AC275" i="44"/>
  <c r="AC274" i="44"/>
  <c r="AC273" i="44"/>
  <c r="AC272" i="44"/>
  <c r="AC271" i="44"/>
  <c r="AC270" i="44"/>
  <c r="AC269" i="44"/>
  <c r="AC268" i="44"/>
  <c r="AC267" i="44"/>
  <c r="AC266" i="44"/>
  <c r="AC265" i="44"/>
  <c r="AC264" i="44"/>
  <c r="AC263" i="44"/>
  <c r="AC262" i="44"/>
  <c r="AC261" i="44"/>
  <c r="AC260" i="44"/>
  <c r="AC259" i="44"/>
  <c r="AC258" i="44"/>
  <c r="AC257" i="44"/>
  <c r="AC256" i="44"/>
  <c r="AC255" i="44"/>
  <c r="AC254" i="44"/>
  <c r="AC253" i="44"/>
  <c r="AC252" i="44"/>
  <c r="AC251" i="44"/>
  <c r="AC250" i="44"/>
  <c r="AC249" i="44"/>
  <c r="AC248" i="44"/>
  <c r="AC247" i="44"/>
  <c r="AC246" i="44"/>
  <c r="AC245" i="44"/>
  <c r="AC244" i="44"/>
  <c r="AC243" i="44"/>
  <c r="AC242" i="44"/>
  <c r="AC241" i="44"/>
  <c r="AC240" i="44"/>
  <c r="AC239" i="44"/>
  <c r="AC238" i="44"/>
  <c r="AC237" i="44"/>
  <c r="AC236" i="44"/>
  <c r="AC235" i="44"/>
  <c r="AC234" i="44"/>
  <c r="AC233" i="44"/>
  <c r="AC232" i="44"/>
  <c r="AC231" i="44"/>
  <c r="AC230" i="44"/>
  <c r="AC229" i="44"/>
  <c r="AC228" i="44"/>
  <c r="AC227" i="44"/>
  <c r="AC226" i="44"/>
  <c r="AC225" i="44"/>
  <c r="AC224" i="44"/>
  <c r="AC223" i="44"/>
  <c r="AC222" i="44"/>
  <c r="AC221" i="44"/>
  <c r="AC220" i="44"/>
  <c r="AC219" i="44"/>
  <c r="AC218" i="44"/>
  <c r="AC217" i="44"/>
  <c r="AC216" i="44"/>
  <c r="AC215" i="44"/>
  <c r="AC214" i="44"/>
  <c r="AC213" i="44"/>
  <c r="AC212" i="44"/>
  <c r="AC211" i="44"/>
  <c r="AC210" i="44"/>
  <c r="AC209" i="44"/>
  <c r="AC208" i="44"/>
  <c r="AC207" i="44"/>
  <c r="AC206" i="44"/>
  <c r="AC205" i="44"/>
  <c r="AC204" i="44"/>
  <c r="AC203" i="44"/>
  <c r="AC202" i="44"/>
  <c r="AC201" i="44"/>
  <c r="AC200" i="44"/>
  <c r="AC199" i="44"/>
  <c r="AC198" i="44"/>
  <c r="AC197" i="44"/>
  <c r="AC196" i="44"/>
  <c r="AC195" i="44"/>
  <c r="AC194" i="44"/>
  <c r="AC193" i="44"/>
  <c r="AC192" i="44"/>
  <c r="AC191" i="44"/>
  <c r="AC190" i="44"/>
  <c r="AC189" i="44"/>
  <c r="AC188" i="44"/>
  <c r="AC187" i="44"/>
  <c r="AC186" i="44"/>
  <c r="AC185" i="44"/>
  <c r="AC184" i="44"/>
  <c r="AC183" i="44"/>
  <c r="AC182" i="44"/>
  <c r="AC181" i="44"/>
  <c r="AC180" i="44"/>
  <c r="AC179" i="44"/>
  <c r="AC178" i="44"/>
  <c r="AC177" i="44"/>
  <c r="AC176" i="44"/>
  <c r="AC175" i="44"/>
  <c r="AC174" i="44"/>
  <c r="AC173" i="44"/>
  <c r="AC172" i="44"/>
  <c r="AC171" i="44"/>
  <c r="AC170" i="44"/>
  <c r="AC169" i="44"/>
  <c r="AC168" i="44"/>
  <c r="AC167" i="44"/>
  <c r="AC166" i="44"/>
  <c r="AC165" i="44"/>
  <c r="AC164" i="44"/>
  <c r="AC163" i="44"/>
  <c r="AC162" i="44"/>
  <c r="AC161" i="44"/>
  <c r="AC160" i="44"/>
  <c r="AC159" i="44"/>
  <c r="AC158" i="44"/>
  <c r="AC157" i="44"/>
  <c r="AC156" i="44"/>
  <c r="AC155" i="44"/>
  <c r="AC154" i="44"/>
  <c r="AC153" i="44"/>
  <c r="AC152" i="44"/>
  <c r="AC151" i="44"/>
  <c r="AC150" i="44"/>
  <c r="AC149" i="44"/>
  <c r="AC148" i="44"/>
  <c r="AC147" i="44"/>
  <c r="AC146" i="44"/>
  <c r="AC145" i="44"/>
  <c r="AC144" i="44"/>
  <c r="AC143" i="44"/>
  <c r="AC142" i="44"/>
  <c r="AC141" i="44"/>
  <c r="AC140" i="44"/>
  <c r="AC139" i="44"/>
  <c r="AC138" i="44"/>
  <c r="AC137" i="44"/>
  <c r="AC136" i="44"/>
  <c r="AC135" i="44"/>
  <c r="AC134" i="44"/>
  <c r="AC133" i="44"/>
  <c r="AC132" i="44"/>
  <c r="AC131" i="44"/>
  <c r="AC130" i="44"/>
  <c r="AC129" i="44"/>
  <c r="AC128" i="44"/>
  <c r="AC127" i="44"/>
  <c r="AC126" i="44"/>
  <c r="AC125" i="44"/>
  <c r="AC124" i="44"/>
  <c r="AC123" i="44"/>
  <c r="AC122" i="44"/>
  <c r="AC121" i="44"/>
  <c r="AC120" i="44"/>
  <c r="AC119" i="44"/>
  <c r="AC118" i="44"/>
  <c r="AC117" i="44"/>
  <c r="AC116" i="44"/>
  <c r="AC115" i="44"/>
  <c r="AC114" i="44"/>
  <c r="AC113" i="44"/>
  <c r="AC112" i="44"/>
  <c r="AC111" i="44"/>
  <c r="AC110" i="44"/>
  <c r="AC109" i="44"/>
  <c r="H109" i="44"/>
  <c r="AC108" i="44"/>
  <c r="H108" i="44"/>
  <c r="I108" i="44" s="1"/>
  <c r="AC107" i="44"/>
  <c r="H107" i="44"/>
  <c r="I107" i="44" s="1"/>
  <c r="AC106" i="44"/>
  <c r="H106" i="44"/>
  <c r="I106" i="44" s="1"/>
  <c r="AC105" i="44"/>
  <c r="H105" i="44"/>
  <c r="AC104" i="44"/>
  <c r="H104" i="44"/>
  <c r="I104" i="44" s="1"/>
  <c r="AC103" i="44"/>
  <c r="H103" i="44"/>
  <c r="I103" i="44" s="1"/>
  <c r="AC102" i="44"/>
  <c r="H102" i="44"/>
  <c r="I102" i="44" s="1"/>
  <c r="AC101" i="44"/>
  <c r="H101" i="44"/>
  <c r="AC100" i="44"/>
  <c r="H100" i="44"/>
  <c r="I100" i="44" s="1"/>
  <c r="AC99" i="44"/>
  <c r="H99" i="44"/>
  <c r="I99" i="44" s="1"/>
  <c r="AC98" i="44"/>
  <c r="H98" i="44"/>
  <c r="I98" i="44" s="1"/>
  <c r="AC97" i="44"/>
  <c r="H97" i="44"/>
  <c r="I97" i="44" s="1"/>
  <c r="AC96" i="44"/>
  <c r="H96" i="44"/>
  <c r="I96" i="44" s="1"/>
  <c r="AC95" i="44"/>
  <c r="H95" i="44"/>
  <c r="I95" i="44" s="1"/>
  <c r="AC94" i="44"/>
  <c r="H94" i="44"/>
  <c r="I94" i="44" s="1"/>
  <c r="AC93" i="44"/>
  <c r="H93" i="44"/>
  <c r="AC92" i="44"/>
  <c r="H92" i="44"/>
  <c r="I92" i="44" s="1"/>
  <c r="AC91" i="44"/>
  <c r="H91" i="44"/>
  <c r="I91" i="44" s="1"/>
  <c r="AC90" i="44"/>
  <c r="H90" i="44"/>
  <c r="I90" i="44" s="1"/>
  <c r="AC89" i="44"/>
  <c r="H89" i="44"/>
  <c r="AC88" i="44"/>
  <c r="H88" i="44"/>
  <c r="I88" i="44" s="1"/>
  <c r="AC87" i="44"/>
  <c r="H87" i="44"/>
  <c r="AC86" i="44"/>
  <c r="H86" i="44"/>
  <c r="AC85" i="44"/>
  <c r="H85" i="44"/>
  <c r="AC84" i="44"/>
  <c r="H84" i="44"/>
  <c r="I84" i="44" s="1"/>
  <c r="AC83" i="44"/>
  <c r="H83" i="44"/>
  <c r="AC82" i="44"/>
  <c r="H82" i="44"/>
  <c r="AC81" i="44"/>
  <c r="H81" i="44"/>
  <c r="I81" i="44" s="1"/>
  <c r="AC80" i="44"/>
  <c r="H80" i="44"/>
  <c r="I80" i="44" s="1"/>
  <c r="AC79" i="44"/>
  <c r="H79" i="44"/>
  <c r="AC78" i="44"/>
  <c r="H78" i="44"/>
  <c r="I78" i="44" s="1"/>
  <c r="AC77" i="44"/>
  <c r="H77" i="44"/>
  <c r="AC76" i="44"/>
  <c r="H76" i="44"/>
  <c r="I76" i="44" s="1"/>
  <c r="AC75" i="44"/>
  <c r="H75" i="44"/>
  <c r="I75" i="44" s="1"/>
  <c r="AC74" i="44"/>
  <c r="H74" i="44"/>
  <c r="AC73" i="44"/>
  <c r="H73" i="44"/>
  <c r="AC72" i="44"/>
  <c r="H72" i="44"/>
  <c r="I72" i="44" s="1"/>
  <c r="AC71" i="44"/>
  <c r="H71" i="44"/>
  <c r="AC70" i="44"/>
  <c r="H70" i="44"/>
  <c r="AC69" i="44"/>
  <c r="H69" i="44"/>
  <c r="AC68" i="44"/>
  <c r="H68" i="44"/>
  <c r="I68" i="44" s="1"/>
  <c r="AC67" i="44"/>
  <c r="H67" i="44"/>
  <c r="AC66" i="44"/>
  <c r="H66" i="44"/>
  <c r="AC65" i="44"/>
  <c r="H65" i="44"/>
  <c r="AC64" i="44"/>
  <c r="H64" i="44"/>
  <c r="I64" i="44" s="1"/>
  <c r="AC63" i="44"/>
  <c r="H63" i="44"/>
  <c r="AC62" i="44"/>
  <c r="H62" i="44"/>
  <c r="AC61" i="44"/>
  <c r="H61" i="44"/>
  <c r="AC60" i="44"/>
  <c r="H60" i="44"/>
  <c r="I60" i="44" s="1"/>
  <c r="AC59" i="44"/>
  <c r="H59" i="44"/>
  <c r="AC58" i="44"/>
  <c r="H58" i="44"/>
  <c r="AC57" i="44"/>
  <c r="H57" i="44"/>
  <c r="AC56" i="44"/>
  <c r="AC55" i="44"/>
  <c r="AC54" i="44"/>
  <c r="AC53" i="44"/>
  <c r="AC52" i="44"/>
  <c r="AC51" i="44"/>
  <c r="AC50" i="44"/>
  <c r="AC49" i="44"/>
  <c r="AC48" i="44"/>
  <c r="AC47" i="44"/>
  <c r="AC46" i="44"/>
  <c r="AC45" i="44"/>
  <c r="AC44" i="44"/>
  <c r="AC43" i="44"/>
  <c r="AC42" i="44"/>
  <c r="AC41" i="44"/>
  <c r="AC40" i="44"/>
  <c r="AC39" i="44"/>
  <c r="AC38" i="44"/>
  <c r="AC37" i="44"/>
  <c r="AC36" i="44"/>
  <c r="AC35" i="44"/>
  <c r="AC34" i="44"/>
  <c r="AC33" i="44"/>
  <c r="AC32" i="44"/>
  <c r="AC31" i="44"/>
  <c r="AC30" i="44"/>
  <c r="AC29" i="44"/>
  <c r="AC28" i="44"/>
  <c r="AC27" i="44"/>
  <c r="AC26" i="44"/>
  <c r="AC25" i="44"/>
  <c r="AC24" i="44"/>
  <c r="AC23" i="44"/>
  <c r="AC22" i="44"/>
  <c r="AC21" i="44"/>
  <c r="AC20" i="44"/>
  <c r="AC19" i="44"/>
  <c r="AC18" i="44"/>
  <c r="AC17" i="44"/>
  <c r="AC16" i="44"/>
  <c r="AC15" i="44"/>
  <c r="AC14" i="44"/>
  <c r="AC13" i="44"/>
  <c r="AC12" i="44"/>
  <c r="AC11" i="44"/>
  <c r="AC10" i="44"/>
  <c r="AC9" i="44"/>
  <c r="AC8" i="44"/>
  <c r="AC7" i="44"/>
  <c r="AC6" i="44"/>
  <c r="AC5" i="44"/>
  <c r="AC4" i="44"/>
  <c r="B1" i="44"/>
  <c r="D1" i="44" s="1"/>
  <c r="E1" i="44" s="1"/>
  <c r="J1" i="44" s="1"/>
  <c r="K1" i="44" s="1"/>
  <c r="L1" i="44" s="1"/>
  <c r="M1" i="44" s="1"/>
  <c r="N1" i="44" s="1"/>
  <c r="O1" i="44" s="1"/>
  <c r="P1" i="44" s="1"/>
  <c r="Q1" i="44" s="1"/>
  <c r="R1" i="44" s="1"/>
  <c r="S1" i="44" s="1"/>
  <c r="T1" i="44" s="1"/>
  <c r="U1" i="44" s="1"/>
  <c r="V1" i="44" s="1"/>
  <c r="W1" i="44" s="1"/>
  <c r="X1" i="44" s="1"/>
  <c r="Y1" i="44" s="1"/>
  <c r="Z1" i="44" s="1"/>
  <c r="AA1" i="44" s="1"/>
  <c r="AB1" i="44" s="1"/>
  <c r="A20" i="42"/>
  <c r="A19" i="42"/>
  <c r="A18" i="42"/>
  <c r="A17" i="42"/>
  <c r="A16" i="42"/>
  <c r="A15" i="42"/>
  <c r="A14" i="42"/>
  <c r="A13" i="42"/>
  <c r="A12" i="42"/>
  <c r="A11" i="42"/>
  <c r="A10" i="42"/>
  <c r="B8" i="42"/>
  <c r="C8" i="42" s="1"/>
  <c r="D8" i="42" s="1"/>
  <c r="E8" i="42" s="1"/>
  <c r="F8" i="42" s="1"/>
  <c r="G8" i="42" s="1"/>
  <c r="H8" i="42" s="1"/>
  <c r="I8" i="42" s="1"/>
  <c r="J8" i="42" s="1"/>
  <c r="K8" i="42" s="1"/>
  <c r="L8" i="42" s="1"/>
  <c r="M8" i="42" s="1"/>
  <c r="N8" i="42" s="1"/>
  <c r="J672" i="40"/>
  <c r="I672" i="40"/>
  <c r="H672" i="40"/>
  <c r="M672" i="40" s="1"/>
  <c r="G672" i="40"/>
  <c r="F672" i="40"/>
  <c r="H671" i="40"/>
  <c r="M660" i="40"/>
  <c r="N660" i="40" s="1"/>
  <c r="O660" i="40" s="1"/>
  <c r="I660" i="40"/>
  <c r="K660" i="40" s="1"/>
  <c r="H660" i="40"/>
  <c r="J660" i="40" s="1"/>
  <c r="G660" i="40"/>
  <c r="F660" i="40"/>
  <c r="L660" i="40" s="1"/>
  <c r="I659" i="40"/>
  <c r="M659" i="40" s="1"/>
  <c r="H659" i="40"/>
  <c r="J659" i="40" s="1"/>
  <c r="G659" i="40"/>
  <c r="F659" i="40"/>
  <c r="L658" i="40"/>
  <c r="J658" i="40"/>
  <c r="I658" i="40"/>
  <c r="H658" i="40"/>
  <c r="G658" i="40"/>
  <c r="F658" i="40"/>
  <c r="L657" i="40"/>
  <c r="K657" i="40"/>
  <c r="I657" i="40"/>
  <c r="M657" i="40" s="1"/>
  <c r="N657" i="40" s="1"/>
  <c r="O657" i="40" s="1"/>
  <c r="H657" i="40"/>
  <c r="G657" i="40"/>
  <c r="F657" i="40"/>
  <c r="J657" i="40" s="1"/>
  <c r="M656" i="40"/>
  <c r="N656" i="40" s="1"/>
  <c r="O656" i="40" s="1"/>
  <c r="I656" i="40"/>
  <c r="K656" i="40" s="1"/>
  <c r="H656" i="40"/>
  <c r="J656" i="40" s="1"/>
  <c r="G656" i="40"/>
  <c r="F656" i="40"/>
  <c r="L656" i="40" s="1"/>
  <c r="I655" i="40"/>
  <c r="M655" i="40" s="1"/>
  <c r="H655" i="40"/>
  <c r="J655" i="40" s="1"/>
  <c r="G655" i="40"/>
  <c r="F655" i="40"/>
  <c r="J654" i="40"/>
  <c r="I654" i="40"/>
  <c r="H654" i="40"/>
  <c r="G654" i="40"/>
  <c r="F654" i="40"/>
  <c r="L654" i="40" s="1"/>
  <c r="M653" i="40"/>
  <c r="N653" i="40" s="1"/>
  <c r="O653" i="40" s="1"/>
  <c r="L653" i="40"/>
  <c r="K653" i="40"/>
  <c r="I653" i="40"/>
  <c r="H653" i="40"/>
  <c r="J653" i="40" s="1"/>
  <c r="G653" i="40"/>
  <c r="F653" i="40"/>
  <c r="M652" i="40"/>
  <c r="I652" i="40"/>
  <c r="K652" i="40" s="1"/>
  <c r="H652" i="40"/>
  <c r="J652" i="40" s="1"/>
  <c r="G652" i="40"/>
  <c r="F652" i="40"/>
  <c r="L652" i="40" s="1"/>
  <c r="I651" i="40"/>
  <c r="M651" i="40" s="1"/>
  <c r="H651" i="40"/>
  <c r="J651" i="40" s="1"/>
  <c r="G651" i="40"/>
  <c r="F651" i="40"/>
  <c r="L651" i="40" s="1"/>
  <c r="J650" i="40"/>
  <c r="I650" i="40"/>
  <c r="H650" i="40"/>
  <c r="G650" i="40"/>
  <c r="F650" i="40"/>
  <c r="L650" i="40" s="1"/>
  <c r="L649" i="40"/>
  <c r="K649" i="40"/>
  <c r="I649" i="40"/>
  <c r="M649" i="40" s="1"/>
  <c r="N649" i="40" s="1"/>
  <c r="O649" i="40" s="1"/>
  <c r="H649" i="40"/>
  <c r="J649" i="40" s="1"/>
  <c r="G649" i="40"/>
  <c r="F649" i="40"/>
  <c r="M648" i="40"/>
  <c r="N648" i="40" s="1"/>
  <c r="O648" i="40" s="1"/>
  <c r="I648" i="40"/>
  <c r="K648" i="40" s="1"/>
  <c r="H648" i="40"/>
  <c r="J648" i="40" s="1"/>
  <c r="G648" i="40"/>
  <c r="F648" i="40"/>
  <c r="L648" i="40" s="1"/>
  <c r="I647" i="40"/>
  <c r="M647" i="40" s="1"/>
  <c r="H647" i="40"/>
  <c r="J647" i="40" s="1"/>
  <c r="G647" i="40"/>
  <c r="F647" i="40"/>
  <c r="J646" i="40"/>
  <c r="I646" i="40"/>
  <c r="H646" i="40"/>
  <c r="G646" i="40"/>
  <c r="F646" i="40"/>
  <c r="L646" i="40" s="1"/>
  <c r="M645" i="40"/>
  <c r="N645" i="40" s="1"/>
  <c r="O645" i="40" s="1"/>
  <c r="L645" i="40"/>
  <c r="K645" i="40"/>
  <c r="I645" i="40"/>
  <c r="H645" i="40"/>
  <c r="J645" i="40" s="1"/>
  <c r="G645" i="40"/>
  <c r="F645" i="40"/>
  <c r="M644" i="40"/>
  <c r="I644" i="40"/>
  <c r="I671" i="40" s="1"/>
  <c r="H644" i="40"/>
  <c r="J644" i="40" s="1"/>
  <c r="G644" i="40"/>
  <c r="F644" i="40"/>
  <c r="L644" i="40" s="1"/>
  <c r="I643" i="40"/>
  <c r="M643" i="40" s="1"/>
  <c r="H643" i="40"/>
  <c r="J643" i="40" s="1"/>
  <c r="G643" i="40"/>
  <c r="F643" i="40"/>
  <c r="L643" i="40" s="1"/>
  <c r="J642" i="40"/>
  <c r="I642" i="40"/>
  <c r="H642" i="40"/>
  <c r="G642" i="40"/>
  <c r="F642" i="40"/>
  <c r="L642" i="40" s="1"/>
  <c r="L641" i="40"/>
  <c r="K641" i="40"/>
  <c r="I641" i="40"/>
  <c r="M641" i="40" s="1"/>
  <c r="N641" i="40" s="1"/>
  <c r="O641" i="40" s="1"/>
  <c r="H641" i="40"/>
  <c r="J641" i="40" s="1"/>
  <c r="G641" i="40"/>
  <c r="F641" i="40"/>
  <c r="M640" i="40"/>
  <c r="I640" i="40"/>
  <c r="K640" i="40" s="1"/>
  <c r="H640" i="40"/>
  <c r="J640" i="40" s="1"/>
  <c r="G640" i="40"/>
  <c r="F640" i="40"/>
  <c r="L640" i="40" s="1"/>
  <c r="I639" i="40"/>
  <c r="M639" i="40" s="1"/>
  <c r="H639" i="40"/>
  <c r="J639" i="40" s="1"/>
  <c r="G639" i="40"/>
  <c r="F639" i="40"/>
  <c r="I638" i="40"/>
  <c r="H638" i="40"/>
  <c r="J638" i="40" s="1"/>
  <c r="G638" i="40"/>
  <c r="F638" i="40"/>
  <c r="L638" i="40" s="1"/>
  <c r="L637" i="40"/>
  <c r="K637" i="40"/>
  <c r="J637" i="40"/>
  <c r="I637" i="40"/>
  <c r="M637" i="40" s="1"/>
  <c r="N637" i="40" s="1"/>
  <c r="O637" i="40" s="1"/>
  <c r="H637" i="40"/>
  <c r="G637" i="40"/>
  <c r="F637" i="40"/>
  <c r="M636" i="40"/>
  <c r="N636" i="40" s="1"/>
  <c r="O636" i="40" s="1"/>
  <c r="I636" i="40"/>
  <c r="K636" i="40" s="1"/>
  <c r="H636" i="40"/>
  <c r="J636" i="40" s="1"/>
  <c r="G636" i="40"/>
  <c r="F636" i="40"/>
  <c r="L636" i="40" s="1"/>
  <c r="I635" i="40"/>
  <c r="M635" i="40" s="1"/>
  <c r="H635" i="40"/>
  <c r="J635" i="40" s="1"/>
  <c r="G635" i="40"/>
  <c r="F635" i="40"/>
  <c r="I634" i="40"/>
  <c r="H634" i="40"/>
  <c r="J634" i="40" s="1"/>
  <c r="G634" i="40"/>
  <c r="F634" i="40"/>
  <c r="L634" i="40" s="1"/>
  <c r="L633" i="40"/>
  <c r="K633" i="40"/>
  <c r="J633" i="40"/>
  <c r="I633" i="40"/>
  <c r="M633" i="40" s="1"/>
  <c r="N633" i="40" s="1"/>
  <c r="O633" i="40" s="1"/>
  <c r="H633" i="40"/>
  <c r="G633" i="40"/>
  <c r="F633" i="40"/>
  <c r="M632" i="40"/>
  <c r="N632" i="40" s="1"/>
  <c r="O632" i="40" s="1"/>
  <c r="I632" i="40"/>
  <c r="K632" i="40" s="1"/>
  <c r="H632" i="40"/>
  <c r="H670" i="40" s="1"/>
  <c r="G632" i="40"/>
  <c r="G670" i="40" s="1"/>
  <c r="F632" i="40"/>
  <c r="L632" i="40" s="1"/>
  <c r="I631" i="40"/>
  <c r="I669" i="40" s="1"/>
  <c r="M669" i="40" s="1"/>
  <c r="H631" i="40"/>
  <c r="H669" i="40" s="1"/>
  <c r="G631" i="40"/>
  <c r="G669" i="40" s="1"/>
  <c r="F631" i="40"/>
  <c r="J630" i="40"/>
  <c r="I630" i="40"/>
  <c r="H630" i="40"/>
  <c r="G630" i="40"/>
  <c r="F630" i="40"/>
  <c r="L630" i="40" s="1"/>
  <c r="K629" i="40"/>
  <c r="I629" i="40"/>
  <c r="M629" i="40" s="1"/>
  <c r="H629" i="40"/>
  <c r="H668" i="40" s="1"/>
  <c r="G629" i="40"/>
  <c r="G668" i="40" s="1"/>
  <c r="F629" i="40"/>
  <c r="F668" i="40" s="1"/>
  <c r="L668" i="40" s="1"/>
  <c r="M628" i="40"/>
  <c r="K628" i="40"/>
  <c r="I628" i="40"/>
  <c r="H628" i="40"/>
  <c r="J628" i="40" s="1"/>
  <c r="G628" i="40"/>
  <c r="F628" i="40"/>
  <c r="L628" i="40" s="1"/>
  <c r="J627" i="40"/>
  <c r="I627" i="40"/>
  <c r="M627" i="40" s="1"/>
  <c r="H627" i="40"/>
  <c r="G627" i="40"/>
  <c r="G667" i="40" s="1"/>
  <c r="F627" i="40"/>
  <c r="L626" i="40"/>
  <c r="J626" i="40"/>
  <c r="I626" i="40"/>
  <c r="M626" i="40" s="1"/>
  <c r="N626" i="40" s="1"/>
  <c r="O626" i="40" s="1"/>
  <c r="H626" i="40"/>
  <c r="G626" i="40"/>
  <c r="F626" i="40"/>
  <c r="M625" i="40"/>
  <c r="K625" i="40"/>
  <c r="I625" i="40"/>
  <c r="H625" i="40"/>
  <c r="H667" i="40" s="1"/>
  <c r="G625" i="40"/>
  <c r="F625" i="40"/>
  <c r="L625" i="40" s="1"/>
  <c r="M624" i="40"/>
  <c r="I624" i="40"/>
  <c r="H624" i="40"/>
  <c r="J624" i="40" s="1"/>
  <c r="G624" i="40"/>
  <c r="K624" i="40" s="1"/>
  <c r="F624" i="40"/>
  <c r="L624" i="40" s="1"/>
  <c r="J623" i="40"/>
  <c r="I623" i="40"/>
  <c r="H623" i="40"/>
  <c r="H666" i="40" s="1"/>
  <c r="G623" i="40"/>
  <c r="G666" i="40" s="1"/>
  <c r="F623" i="40"/>
  <c r="F666" i="40" s="1"/>
  <c r="L666" i="40" s="1"/>
  <c r="L622" i="40"/>
  <c r="K622" i="40"/>
  <c r="J622" i="40"/>
  <c r="I622" i="40"/>
  <c r="M622" i="40" s="1"/>
  <c r="N622" i="40" s="1"/>
  <c r="O622" i="40" s="1"/>
  <c r="H622" i="40"/>
  <c r="G622" i="40"/>
  <c r="F622" i="40"/>
  <c r="M621" i="40"/>
  <c r="N621" i="40" s="1"/>
  <c r="O621" i="40" s="1"/>
  <c r="K621" i="40"/>
  <c r="I621" i="40"/>
  <c r="I665" i="40" s="1"/>
  <c r="H621" i="40"/>
  <c r="H665" i="40" s="1"/>
  <c r="G621" i="40"/>
  <c r="G665" i="40" s="1"/>
  <c r="F621" i="40"/>
  <c r="L621" i="40" s="1"/>
  <c r="F619" i="40"/>
  <c r="F6" i="34"/>
  <c r="AV6" i="34" s="1"/>
  <c r="F7" i="34"/>
  <c r="AV7" i="34" s="1"/>
  <c r="F8" i="34"/>
  <c r="AV8" i="34" s="1"/>
  <c r="F9" i="34"/>
  <c r="AV9" i="34" s="1"/>
  <c r="F10" i="34"/>
  <c r="AV10" i="34" s="1"/>
  <c r="F11" i="34"/>
  <c r="AV11" i="34" s="1"/>
  <c r="F12" i="34"/>
  <c r="AV12" i="34" s="1"/>
  <c r="F13" i="34"/>
  <c r="AV13" i="34" s="1"/>
  <c r="AW13" i="34" s="1"/>
  <c r="F14" i="34"/>
  <c r="AV14" i="34" s="1"/>
  <c r="F15" i="34"/>
  <c r="AV15" i="34" s="1"/>
  <c r="F16" i="34"/>
  <c r="AV16" i="34" s="1"/>
  <c r="F17" i="34"/>
  <c r="AV17" i="34" s="1"/>
  <c r="F18" i="34"/>
  <c r="AV18" i="34" s="1"/>
  <c r="F19" i="34"/>
  <c r="AV19" i="34" s="1"/>
  <c r="F20" i="34"/>
  <c r="AV20" i="34" s="1"/>
  <c r="F21" i="34"/>
  <c r="AV21" i="34" s="1"/>
  <c r="AW21" i="34" s="1"/>
  <c r="F22" i="34"/>
  <c r="AV22" i="34" s="1"/>
  <c r="F23" i="34"/>
  <c r="AV23" i="34" s="1"/>
  <c r="F24" i="34"/>
  <c r="AV24" i="34" s="1"/>
  <c r="F25" i="34"/>
  <c r="AV25" i="34" s="1"/>
  <c r="F26" i="34"/>
  <c r="AV26" i="34" s="1"/>
  <c r="F27" i="34"/>
  <c r="AV27" i="34" s="1"/>
  <c r="F28" i="34"/>
  <c r="AV28" i="34" s="1"/>
  <c r="F29" i="34"/>
  <c r="AV29" i="34" s="1"/>
  <c r="AW29" i="34" s="1"/>
  <c r="F30" i="34"/>
  <c r="AV30" i="34" s="1"/>
  <c r="F31" i="34"/>
  <c r="AV31" i="34" s="1"/>
  <c r="F32" i="34"/>
  <c r="AV32" i="34" s="1"/>
  <c r="F33" i="34"/>
  <c r="AV33" i="34" s="1"/>
  <c r="F34" i="34"/>
  <c r="AV34" i="34" s="1"/>
  <c r="F35" i="34"/>
  <c r="AV35" i="34" s="1"/>
  <c r="F36" i="34"/>
  <c r="AV36" i="34" s="1"/>
  <c r="F37" i="34"/>
  <c r="AV37" i="34" s="1"/>
  <c r="AX37" i="34" s="1"/>
  <c r="F38" i="34"/>
  <c r="AV38" i="34" s="1"/>
  <c r="F39" i="34"/>
  <c r="AV39" i="34" s="1"/>
  <c r="F40" i="34"/>
  <c r="AV40" i="34" s="1"/>
  <c r="F41" i="34"/>
  <c r="AV41" i="34" s="1"/>
  <c r="F42" i="34"/>
  <c r="AV42" i="34" s="1"/>
  <c r="F43" i="34"/>
  <c r="AV43" i="34" s="1"/>
  <c r="F44" i="34"/>
  <c r="AV44" i="34" s="1"/>
  <c r="F45" i="34"/>
  <c r="AV45" i="34" s="1"/>
  <c r="AW45" i="34" s="1"/>
  <c r="F46" i="34"/>
  <c r="AV46" i="34" s="1"/>
  <c r="F47" i="34"/>
  <c r="AV47" i="34" s="1"/>
  <c r="F48" i="34"/>
  <c r="AV48" i="34" s="1"/>
  <c r="F49" i="34"/>
  <c r="AV49" i="34" s="1"/>
  <c r="F50" i="34"/>
  <c r="AV50" i="34" s="1"/>
  <c r="F51" i="34"/>
  <c r="AV51" i="34" s="1"/>
  <c r="F52" i="34"/>
  <c r="AV52" i="34" s="1"/>
  <c r="F53" i="34"/>
  <c r="AV53" i="34" s="1"/>
  <c r="AX53" i="34" s="1"/>
  <c r="F54" i="34"/>
  <c r="AV54" i="34" s="1"/>
  <c r="F55" i="34"/>
  <c r="AV55" i="34" s="1"/>
  <c r="F56" i="34"/>
  <c r="AV56" i="34" s="1"/>
  <c r="F57" i="34"/>
  <c r="AV57" i="34" s="1"/>
  <c r="F58" i="34"/>
  <c r="AV58" i="34" s="1"/>
  <c r="F59" i="34"/>
  <c r="AV59" i="34" s="1"/>
  <c r="F60" i="34"/>
  <c r="AV60" i="34" s="1"/>
  <c r="F61" i="34"/>
  <c r="AV61" i="34" s="1"/>
  <c r="AW61" i="34" s="1"/>
  <c r="F62" i="34"/>
  <c r="AV62" i="34" s="1"/>
  <c r="F63" i="34"/>
  <c r="AV63" i="34" s="1"/>
  <c r="F64" i="34"/>
  <c r="AV64" i="34" s="1"/>
  <c r="F65" i="34"/>
  <c r="AV65" i="34" s="1"/>
  <c r="F66" i="34"/>
  <c r="AV66" i="34" s="1"/>
  <c r="F67" i="34"/>
  <c r="AV67" i="34" s="1"/>
  <c r="F68" i="34"/>
  <c r="AV68" i="34" s="1"/>
  <c r="F69" i="34"/>
  <c r="AV69" i="34" s="1"/>
  <c r="AW69" i="34" s="1"/>
  <c r="F70" i="34"/>
  <c r="AV70" i="34" s="1"/>
  <c r="F71" i="34"/>
  <c r="AV71" i="34" s="1"/>
  <c r="F72" i="34"/>
  <c r="AV72" i="34" s="1"/>
  <c r="F73" i="34"/>
  <c r="AV73" i="34" s="1"/>
  <c r="F74" i="34"/>
  <c r="AV74" i="34" s="1"/>
  <c r="F75" i="34"/>
  <c r="AV75" i="34" s="1"/>
  <c r="F76" i="34"/>
  <c r="AV76" i="34" s="1"/>
  <c r="F77" i="34"/>
  <c r="AV77" i="34" s="1"/>
  <c r="AW77" i="34" s="1"/>
  <c r="F78" i="34"/>
  <c r="AV78" i="34" s="1"/>
  <c r="F79" i="34"/>
  <c r="AV79" i="34" s="1"/>
  <c r="F80" i="34"/>
  <c r="AV80" i="34" s="1"/>
  <c r="F81" i="34"/>
  <c r="AV81" i="34" s="1"/>
  <c r="F82" i="34"/>
  <c r="AV82" i="34" s="1"/>
  <c r="F83" i="34"/>
  <c r="AV83" i="34" s="1"/>
  <c r="F84" i="34"/>
  <c r="AV84" i="34" s="1"/>
  <c r="F85" i="34"/>
  <c r="AV85" i="34" s="1"/>
  <c r="AW85" i="34" s="1"/>
  <c r="F86" i="34"/>
  <c r="AV86" i="34" s="1"/>
  <c r="F87" i="34"/>
  <c r="AV87" i="34" s="1"/>
  <c r="F88" i="34"/>
  <c r="AV88" i="34" s="1"/>
  <c r="F89" i="34"/>
  <c r="AV89" i="34" s="1"/>
  <c r="F90" i="34"/>
  <c r="AV90" i="34" s="1"/>
  <c r="F91" i="34"/>
  <c r="AV91" i="34" s="1"/>
  <c r="F92" i="34"/>
  <c r="AV92" i="34" s="1"/>
  <c r="F93" i="34"/>
  <c r="AV93" i="34" s="1"/>
  <c r="AX93" i="34" s="1"/>
  <c r="F94" i="34"/>
  <c r="AV94" i="34" s="1"/>
  <c r="F95" i="34"/>
  <c r="AV95" i="34" s="1"/>
  <c r="F96" i="34"/>
  <c r="AV96" i="34" s="1"/>
  <c r="F97" i="34"/>
  <c r="AV97" i="34" s="1"/>
  <c r="F98" i="34"/>
  <c r="AV98" i="34" s="1"/>
  <c r="F99" i="34"/>
  <c r="AV99" i="34" s="1"/>
  <c r="F100" i="34"/>
  <c r="AV100" i="34" s="1"/>
  <c r="F101" i="34"/>
  <c r="AV101" i="34" s="1"/>
  <c r="AX101" i="34" s="1"/>
  <c r="F102" i="34"/>
  <c r="AV102" i="34" s="1"/>
  <c r="F103" i="34"/>
  <c r="AV103" i="34" s="1"/>
  <c r="F104" i="34"/>
  <c r="AV104" i="34" s="1"/>
  <c r="F105" i="34"/>
  <c r="AV105" i="34" s="1"/>
  <c r="F106" i="34"/>
  <c r="AV106" i="34" s="1"/>
  <c r="F107" i="34"/>
  <c r="AV107" i="34" s="1"/>
  <c r="F108" i="34"/>
  <c r="AV108" i="34" s="1"/>
  <c r="F109" i="34"/>
  <c r="AV109" i="34" s="1"/>
  <c r="AW109" i="34" s="1"/>
  <c r="F110" i="34"/>
  <c r="AV110" i="34" s="1"/>
  <c r="F111" i="34"/>
  <c r="AV111" i="34" s="1"/>
  <c r="F112" i="34"/>
  <c r="AV112" i="34" s="1"/>
  <c r="F5" i="34"/>
  <c r="AV5" i="34" s="1"/>
  <c r="E6" i="34"/>
  <c r="E7" i="34"/>
  <c r="E8" i="34"/>
  <c r="E9" i="34"/>
  <c r="E10" i="34"/>
  <c r="E11" i="34"/>
  <c r="E12" i="34"/>
  <c r="E13" i="34"/>
  <c r="E14" i="34"/>
  <c r="E15" i="34"/>
  <c r="E16" i="34"/>
  <c r="E17" i="34"/>
  <c r="E18" i="34"/>
  <c r="E19" i="34"/>
  <c r="E20" i="34"/>
  <c r="E21" i="34"/>
  <c r="E22" i="34"/>
  <c r="E23" i="34"/>
  <c r="E24" i="34"/>
  <c r="E25" i="34"/>
  <c r="E26" i="34"/>
  <c r="E27" i="34"/>
  <c r="E28" i="34"/>
  <c r="E29" i="34"/>
  <c r="E30" i="34"/>
  <c r="E31" i="34"/>
  <c r="E32" i="34"/>
  <c r="E33" i="34"/>
  <c r="E34" i="34"/>
  <c r="E35" i="34"/>
  <c r="E36" i="34"/>
  <c r="E37" i="34"/>
  <c r="E38" i="34"/>
  <c r="E39" i="34"/>
  <c r="E40" i="34"/>
  <c r="E41" i="34"/>
  <c r="E42" i="34"/>
  <c r="E43" i="34"/>
  <c r="E44" i="34"/>
  <c r="E45" i="34"/>
  <c r="E46" i="34"/>
  <c r="E47" i="34"/>
  <c r="E48" i="34"/>
  <c r="E49" i="34"/>
  <c r="E50" i="34"/>
  <c r="E51" i="34"/>
  <c r="E52" i="34"/>
  <c r="E53" i="34"/>
  <c r="E54" i="34"/>
  <c r="E55" i="34"/>
  <c r="E56" i="34"/>
  <c r="E57" i="34"/>
  <c r="E58" i="34"/>
  <c r="E59" i="34"/>
  <c r="E60" i="34"/>
  <c r="E61" i="34"/>
  <c r="E62" i="34"/>
  <c r="E63" i="34"/>
  <c r="E64" i="34"/>
  <c r="E65" i="34"/>
  <c r="E66" i="34"/>
  <c r="E67" i="34"/>
  <c r="E68" i="34"/>
  <c r="E69" i="34"/>
  <c r="E70" i="34"/>
  <c r="E71" i="34"/>
  <c r="E72" i="34"/>
  <c r="E73" i="34"/>
  <c r="E74" i="34"/>
  <c r="E75" i="34"/>
  <c r="E76" i="34"/>
  <c r="E77" i="34"/>
  <c r="E78" i="34"/>
  <c r="E79" i="34"/>
  <c r="E80" i="34"/>
  <c r="E81" i="34"/>
  <c r="E82" i="34"/>
  <c r="E83" i="34"/>
  <c r="E84" i="34"/>
  <c r="E85" i="34"/>
  <c r="E86" i="34"/>
  <c r="E87" i="34"/>
  <c r="E88" i="34"/>
  <c r="E89" i="34"/>
  <c r="E90" i="34"/>
  <c r="E91" i="34"/>
  <c r="E92" i="34"/>
  <c r="E93" i="34"/>
  <c r="E94" i="34"/>
  <c r="E95" i="34"/>
  <c r="E96" i="34"/>
  <c r="E97" i="34"/>
  <c r="E98" i="34"/>
  <c r="E99" i="34"/>
  <c r="E100" i="34"/>
  <c r="E101" i="34"/>
  <c r="E102" i="34"/>
  <c r="E103" i="34"/>
  <c r="E104" i="34"/>
  <c r="E105" i="34"/>
  <c r="E106" i="34"/>
  <c r="E107" i="34"/>
  <c r="E108" i="34"/>
  <c r="E109" i="34"/>
  <c r="E110" i="34"/>
  <c r="E111" i="34"/>
  <c r="E112" i="34"/>
  <c r="E5" i="34"/>
  <c r="N103" i="48" l="1"/>
  <c r="N8" i="48"/>
  <c r="N47" i="48"/>
  <c r="N71" i="48"/>
  <c r="N88" i="48"/>
  <c r="N94" i="48"/>
  <c r="N38" i="48"/>
  <c r="N39" i="48"/>
  <c r="G100" i="48"/>
  <c r="G60" i="48"/>
  <c r="G27" i="48"/>
  <c r="G15" i="48"/>
  <c r="G99" i="48"/>
  <c r="G59" i="48"/>
  <c r="G26" i="48"/>
  <c r="G12" i="48"/>
  <c r="G96" i="48"/>
  <c r="G55" i="48"/>
  <c r="G25" i="48"/>
  <c r="G10" i="48"/>
  <c r="G95" i="48"/>
  <c r="G50" i="48"/>
  <c r="G23" i="48"/>
  <c r="G85" i="48"/>
  <c r="G42" i="48"/>
  <c r="G22" i="48"/>
  <c r="G81" i="48"/>
  <c r="G41" i="48"/>
  <c r="G21" i="48"/>
  <c r="G79" i="48"/>
  <c r="G37" i="48"/>
  <c r="G20" i="48"/>
  <c r="G109" i="48"/>
  <c r="G74" i="48"/>
  <c r="G35" i="48"/>
  <c r="G16" i="48"/>
  <c r="N70" i="48"/>
  <c r="N102" i="48"/>
  <c r="N95" i="48"/>
  <c r="Z5" i="48"/>
  <c r="N32" i="48"/>
  <c r="N86" i="48"/>
  <c r="N87" i="48"/>
  <c r="X114" i="48"/>
  <c r="N31" i="48"/>
  <c r="O114" i="48"/>
  <c r="P114" i="48"/>
  <c r="R92" i="48"/>
  <c r="R91" i="48"/>
  <c r="N57" i="48"/>
  <c r="R59" i="48"/>
  <c r="T59" i="48" s="1"/>
  <c r="R49" i="48"/>
  <c r="R51" i="48"/>
  <c r="R12" i="48"/>
  <c r="R67" i="48"/>
  <c r="T67" i="48" s="1"/>
  <c r="R71" i="48"/>
  <c r="T71" i="48" s="1"/>
  <c r="T701" i="44"/>
  <c r="V824" i="44"/>
  <c r="L820" i="44"/>
  <c r="Q815" i="44"/>
  <c r="R32" i="48"/>
  <c r="T32" i="48" s="1"/>
  <c r="R39" i="48"/>
  <c r="T39" i="48" s="1"/>
  <c r="R83" i="48"/>
  <c r="T83" i="48" s="1"/>
  <c r="R103" i="48"/>
  <c r="T103" i="48" s="1"/>
  <c r="N89" i="48"/>
  <c r="R94" i="48"/>
  <c r="T94" i="48" s="1"/>
  <c r="R95" i="48"/>
  <c r="N50" i="48"/>
  <c r="N91" i="48"/>
  <c r="N52" i="48"/>
  <c r="N33" i="48"/>
  <c r="R31" i="48"/>
  <c r="R8" i="48"/>
  <c r="T8" i="48" s="1"/>
  <c r="R97" i="48"/>
  <c r="T97" i="48" s="1"/>
  <c r="N58" i="48"/>
  <c r="N97" i="48"/>
  <c r="P824" i="44"/>
  <c r="O819" i="44"/>
  <c r="T737" i="44"/>
  <c r="I61" i="44"/>
  <c r="I69" i="44"/>
  <c r="I77" i="44"/>
  <c r="I85" i="44"/>
  <c r="I93" i="44"/>
  <c r="I101" i="44"/>
  <c r="I109" i="44"/>
  <c r="I62" i="44"/>
  <c r="I70" i="44"/>
  <c r="I86" i="44"/>
  <c r="X821" i="44"/>
  <c r="X813" i="44"/>
  <c r="I63" i="44"/>
  <c r="I71" i="44"/>
  <c r="I79" i="44"/>
  <c r="I87" i="44"/>
  <c r="K824" i="44"/>
  <c r="L843" i="44"/>
  <c r="S821" i="44"/>
  <c r="R813" i="44"/>
  <c r="W709" i="44"/>
  <c r="X841" i="44"/>
  <c r="N821" i="44"/>
  <c r="M813" i="44"/>
  <c r="I57" i="44"/>
  <c r="I65" i="44"/>
  <c r="I73" i="44"/>
  <c r="I89" i="44"/>
  <c r="I105" i="44"/>
  <c r="S841" i="44"/>
  <c r="V820" i="44"/>
  <c r="W811" i="44"/>
  <c r="V705" i="44"/>
  <c r="I58" i="44"/>
  <c r="I66" i="44"/>
  <c r="I74" i="44"/>
  <c r="I82" i="44"/>
  <c r="M841" i="44"/>
  <c r="Q820" i="44"/>
  <c r="K807" i="44"/>
  <c r="I59" i="44"/>
  <c r="I67" i="44"/>
  <c r="I83" i="44"/>
  <c r="R47" i="48"/>
  <c r="T47" i="48" s="1"/>
  <c r="R84" i="48"/>
  <c r="R29" i="48"/>
  <c r="T29" i="48" s="1"/>
  <c r="N34" i="48"/>
  <c r="N98" i="48"/>
  <c r="N29" i="48"/>
  <c r="N93" i="48"/>
  <c r="N81" i="48"/>
  <c r="R42" i="48"/>
  <c r="T42" i="48" s="1"/>
  <c r="R90" i="48"/>
  <c r="T90" i="48" s="1"/>
  <c r="R14" i="48"/>
  <c r="T14" i="48" s="1"/>
  <c r="R56" i="48"/>
  <c r="T56" i="48" s="1"/>
  <c r="R87" i="48"/>
  <c r="T87" i="48" s="1"/>
  <c r="R25" i="48"/>
  <c r="T25" i="48" s="1"/>
  <c r="N42" i="48"/>
  <c r="N83" i="48"/>
  <c r="N108" i="48"/>
  <c r="N101" i="48"/>
  <c r="R76" i="48"/>
  <c r="T76" i="48" s="1"/>
  <c r="R50" i="48"/>
  <c r="T50" i="48" s="1"/>
  <c r="R57" i="48"/>
  <c r="T57" i="48" s="1"/>
  <c r="R81" i="48"/>
  <c r="T81" i="48" s="1"/>
  <c r="R68" i="48"/>
  <c r="T68" i="48" s="1"/>
  <c r="R17" i="48"/>
  <c r="T17" i="48" s="1"/>
  <c r="N68" i="48"/>
  <c r="N5" i="48"/>
  <c r="R108" i="48"/>
  <c r="T108" i="48" s="1"/>
  <c r="R88" i="48"/>
  <c r="T88" i="48" s="1"/>
  <c r="R18" i="48"/>
  <c r="T18" i="48" s="1"/>
  <c r="N10" i="48"/>
  <c r="N51" i="48"/>
  <c r="N12" i="48"/>
  <c r="N76" i="48"/>
  <c r="N69" i="48"/>
  <c r="R10" i="48"/>
  <c r="T10" i="48" s="1"/>
  <c r="R82" i="48"/>
  <c r="T82" i="48" s="1"/>
  <c r="R34" i="48"/>
  <c r="T34" i="48" s="1"/>
  <c r="R38" i="48"/>
  <c r="T38" i="48" s="1"/>
  <c r="R33" i="48"/>
  <c r="T33" i="48" s="1"/>
  <c r="R5" i="48"/>
  <c r="T5" i="48" s="1"/>
  <c r="R101" i="48"/>
  <c r="T101" i="48" s="1"/>
  <c r="R69" i="48"/>
  <c r="T69" i="48" s="1"/>
  <c r="N18" i="48"/>
  <c r="N82" i="48"/>
  <c r="N59" i="48"/>
  <c r="N84" i="48"/>
  <c r="N13" i="48"/>
  <c r="N49" i="48"/>
  <c r="R46" i="48"/>
  <c r="T46" i="48" s="1"/>
  <c r="R52" i="48"/>
  <c r="T52" i="48" s="1"/>
  <c r="R9" i="48"/>
  <c r="T9" i="48" s="1"/>
  <c r="R89" i="48"/>
  <c r="T89" i="48" s="1"/>
  <c r="R93" i="48"/>
  <c r="T93" i="48" s="1"/>
  <c r="R98" i="48"/>
  <c r="T98" i="48" s="1"/>
  <c r="N90" i="48"/>
  <c r="N67" i="48"/>
  <c r="N28" i="48"/>
  <c r="N92" i="48"/>
  <c r="N9" i="48"/>
  <c r="N17" i="48"/>
  <c r="N25" i="48"/>
  <c r="R28" i="48"/>
  <c r="T28" i="48" s="1"/>
  <c r="R58" i="48"/>
  <c r="T58" i="48" s="1"/>
  <c r="R102" i="48"/>
  <c r="T102" i="48" s="1"/>
  <c r="R86" i="48"/>
  <c r="T86" i="48" s="1"/>
  <c r="R70" i="48"/>
  <c r="T70" i="48" s="1"/>
  <c r="R13" i="48"/>
  <c r="T13" i="48" s="1"/>
  <c r="AT96" i="45"/>
  <c r="AU51" i="45"/>
  <c r="AT26" i="45"/>
  <c r="AU26" i="45"/>
  <c r="AT50" i="45"/>
  <c r="AU50" i="45"/>
  <c r="AT34" i="45"/>
  <c r="AU34" i="45"/>
  <c r="AT44" i="45"/>
  <c r="AU44" i="45"/>
  <c r="C120" i="44"/>
  <c r="K52" i="44"/>
  <c r="K44" i="44"/>
  <c r="K36" i="44"/>
  <c r="K28" i="44"/>
  <c r="K20" i="44"/>
  <c r="K12" i="44"/>
  <c r="C4" i="44"/>
  <c r="C844" i="44"/>
  <c r="C836" i="44"/>
  <c r="C828" i="44"/>
  <c r="C820" i="44"/>
  <c r="C804" i="44"/>
  <c r="C788" i="44"/>
  <c r="C780" i="44"/>
  <c r="C772" i="44"/>
  <c r="C764" i="44"/>
  <c r="C740" i="44"/>
  <c r="C732" i="44"/>
  <c r="C724" i="44"/>
  <c r="C716" i="44"/>
  <c r="C692" i="44"/>
  <c r="C684" i="44"/>
  <c r="C668" i="44"/>
  <c r="C660" i="44"/>
  <c r="C652" i="44"/>
  <c r="C644" i="44"/>
  <c r="C628" i="44"/>
  <c r="C620" i="44"/>
  <c r="C612" i="44"/>
  <c r="C604" i="44"/>
  <c r="C588" i="44"/>
  <c r="C580" i="44"/>
  <c r="C572" i="44"/>
  <c r="C564" i="44"/>
  <c r="C556" i="44"/>
  <c r="C548" i="44"/>
  <c r="C540" i="44"/>
  <c r="C524" i="44"/>
  <c r="C516" i="44"/>
  <c r="C508" i="44"/>
  <c r="C500" i="44"/>
  <c r="C492" i="44"/>
  <c r="C476" i="44"/>
  <c r="C468" i="44"/>
  <c r="C460" i="44"/>
  <c r="C444" i="44"/>
  <c r="C428" i="44"/>
  <c r="C420" i="44"/>
  <c r="C412" i="44"/>
  <c r="C404" i="44"/>
  <c r="C396" i="44"/>
  <c r="C380" i="44"/>
  <c r="C364" i="44"/>
  <c r="C356" i="44"/>
  <c r="C348" i="44"/>
  <c r="C340" i="44"/>
  <c r="C316" i="44"/>
  <c r="C308" i="44"/>
  <c r="C300" i="44"/>
  <c r="C292" i="44"/>
  <c r="C268" i="44"/>
  <c r="C260" i="44"/>
  <c r="C244" i="44"/>
  <c r="C236" i="44"/>
  <c r="C228" i="44"/>
  <c r="C220" i="44"/>
  <c r="C204" i="44"/>
  <c r="C196" i="44"/>
  <c r="C188" i="44"/>
  <c r="C180" i="44"/>
  <c r="C164" i="44"/>
  <c r="C156" i="44"/>
  <c r="C148" i="44"/>
  <c r="C140" i="44"/>
  <c r="C132" i="44"/>
  <c r="C124" i="44"/>
  <c r="C116" i="44"/>
  <c r="C100" i="44"/>
  <c r="C92" i="44"/>
  <c r="C84" i="44"/>
  <c r="C108" i="44"/>
  <c r="C172" i="44"/>
  <c r="C484" i="44"/>
  <c r="K51" i="44"/>
  <c r="K43" i="44"/>
  <c r="K35" i="44"/>
  <c r="K27" i="44"/>
  <c r="K19" i="44"/>
  <c r="K11" i="44"/>
  <c r="C851" i="44"/>
  <c r="C843" i="44"/>
  <c r="C827" i="44"/>
  <c r="C819" i="44"/>
  <c r="C811" i="44"/>
  <c r="C803" i="44"/>
  <c r="C787" i="44"/>
  <c r="C779" i="44"/>
  <c r="C771" i="44"/>
  <c r="C763" i="44"/>
  <c r="C747" i="44"/>
  <c r="C739" i="44"/>
  <c r="C731" i="44"/>
  <c r="C723" i="44"/>
  <c r="C715" i="44"/>
  <c r="C707" i="44"/>
  <c r="C699" i="44"/>
  <c r="C683" i="44"/>
  <c r="C675" i="44"/>
  <c r="C667" i="44"/>
  <c r="C659" i="44"/>
  <c r="C651" i="44"/>
  <c r="C643" i="44"/>
  <c r="C635" i="44"/>
  <c r="C627" i="44"/>
  <c r="C619" i="44"/>
  <c r="C603" i="44"/>
  <c r="C587" i="44"/>
  <c r="C579" i="44"/>
  <c r="C571" i="44"/>
  <c r="C563" i="44"/>
  <c r="C555" i="44"/>
  <c r="C539" i="44"/>
  <c r="C523" i="44"/>
  <c r="C515" i="44"/>
  <c r="C507" i="44"/>
  <c r="C499" i="44"/>
  <c r="C491" i="44"/>
  <c r="C475" i="44"/>
  <c r="C467" i="44"/>
  <c r="C459" i="44"/>
  <c r="C451" i="44"/>
  <c r="C427" i="44"/>
  <c r="C419" i="44"/>
  <c r="C403" i="44"/>
  <c r="C395" i="44"/>
  <c r="C387" i="44"/>
  <c r="C379" i="44"/>
  <c r="C363" i="44"/>
  <c r="C355" i="44"/>
  <c r="C347" i="44"/>
  <c r="C339" i="44"/>
  <c r="C331" i="44"/>
  <c r="C323" i="44"/>
  <c r="C315" i="44"/>
  <c r="C307" i="44"/>
  <c r="C299" i="44"/>
  <c r="C291" i="44"/>
  <c r="C283" i="44"/>
  <c r="C275" i="44"/>
  <c r="C267" i="44"/>
  <c r="C259" i="44"/>
  <c r="C251" i="44"/>
  <c r="C243" i="44"/>
  <c r="C235" i="44"/>
  <c r="C227" i="44"/>
  <c r="C219" i="44"/>
  <c r="C211" i="44"/>
  <c r="C203" i="44"/>
  <c r="C195" i="44"/>
  <c r="C179" i="44"/>
  <c r="C163" i="44"/>
  <c r="C155" i="44"/>
  <c r="C147" i="44"/>
  <c r="C139" i="44"/>
  <c r="C131" i="44"/>
  <c r="C115" i="44"/>
  <c r="C99" i="44"/>
  <c r="C91" i="44"/>
  <c r="C83" i="44"/>
  <c r="C372" i="44"/>
  <c r="C611" i="44"/>
  <c r="C812" i="44"/>
  <c r="C436" i="44"/>
  <c r="U56" i="44"/>
  <c r="K50" i="44"/>
  <c r="K42" i="44"/>
  <c r="K34" i="44"/>
  <c r="K26" i="44"/>
  <c r="K18" i="44"/>
  <c r="K10" i="44"/>
  <c r="C850" i="44"/>
  <c r="C842" i="44"/>
  <c r="C834" i="44"/>
  <c r="C826" i="44"/>
  <c r="C818" i="44"/>
  <c r="C810" i="44"/>
  <c r="C794" i="44"/>
  <c r="C786" i="44"/>
  <c r="C778" i="44"/>
  <c r="C762" i="44"/>
  <c r="C746" i="44"/>
  <c r="C738" i="44"/>
  <c r="C730" i="44"/>
  <c r="C722" i="44"/>
  <c r="C714" i="44"/>
  <c r="C706" i="44"/>
  <c r="C698" i="44"/>
  <c r="C682" i="44"/>
  <c r="C674" i="44"/>
  <c r="C666" i="44"/>
  <c r="C658" i="44"/>
  <c r="C634" i="44"/>
  <c r="C626" i="44"/>
  <c r="C618" i="44"/>
  <c r="C610" i="44"/>
  <c r="C586" i="44"/>
  <c r="C578" i="44"/>
  <c r="C562" i="44"/>
  <c r="C554" i="44"/>
  <c r="C546" i="44"/>
  <c r="C538" i="44"/>
  <c r="C522" i="44"/>
  <c r="C514" i="44"/>
  <c r="C506" i="44"/>
  <c r="C498" i="44"/>
  <c r="C490" i="44"/>
  <c r="C482" i="44"/>
  <c r="C474" i="44"/>
  <c r="C466" i="44"/>
  <c r="C458" i="44"/>
  <c r="C450" i="44"/>
  <c r="C442" i="44"/>
  <c r="C434" i="44"/>
  <c r="C426" i="44"/>
  <c r="C418" i="44"/>
  <c r="C410" i="44"/>
  <c r="C402" i="44"/>
  <c r="C394" i="44"/>
  <c r="C386" i="44"/>
  <c r="C370" i="44"/>
  <c r="C362" i="44"/>
  <c r="C354" i="44"/>
  <c r="C338" i="44"/>
  <c r="C322" i="44"/>
  <c r="C314" i="44"/>
  <c r="C306" i="44"/>
  <c r="C298" i="44"/>
  <c r="C290" i="44"/>
  <c r="C282" i="44"/>
  <c r="C274" i="44"/>
  <c r="C258" i="44"/>
  <c r="C250" i="44"/>
  <c r="C242" i="44"/>
  <c r="C234" i="44"/>
  <c r="C210" i="44"/>
  <c r="C202" i="44"/>
  <c r="C194" i="44"/>
  <c r="C186" i="44"/>
  <c r="C162" i="44"/>
  <c r="C154" i="44"/>
  <c r="C138" i="44"/>
  <c r="C130" i="44"/>
  <c r="C122" i="44"/>
  <c r="C114" i="44"/>
  <c r="C98" i="44"/>
  <c r="C90" i="44"/>
  <c r="C82" i="44"/>
  <c r="C371" i="44"/>
  <c r="C435" i="44"/>
  <c r="K4" i="44"/>
  <c r="T56" i="44"/>
  <c r="K49" i="44"/>
  <c r="K41" i="44"/>
  <c r="K33" i="44"/>
  <c r="K25" i="44"/>
  <c r="K17" i="44"/>
  <c r="K9" i="44"/>
  <c r="C849" i="44"/>
  <c r="C841" i="44"/>
  <c r="C833" i="44"/>
  <c r="C825" i="44"/>
  <c r="C817" i="44"/>
  <c r="C793" i="44"/>
  <c r="C785" i="44"/>
  <c r="C777" i="44"/>
  <c r="C769" i="44"/>
  <c r="C753" i="44"/>
  <c r="C745" i="44"/>
  <c r="C737" i="44"/>
  <c r="C721" i="44"/>
  <c r="C713" i="44"/>
  <c r="C705" i="44"/>
  <c r="C697" i="44"/>
  <c r="C681" i="44"/>
  <c r="C673" i="44"/>
  <c r="C665" i="44"/>
  <c r="C657" i="44"/>
  <c r="C649" i="44"/>
  <c r="C641" i="44"/>
  <c r="C633" i="44"/>
  <c r="C625" i="44"/>
  <c r="C617" i="44"/>
  <c r="C609" i="44"/>
  <c r="C601" i="44"/>
  <c r="C593" i="44"/>
  <c r="C585" i="44"/>
  <c r="C577" i="44"/>
  <c r="C569" i="44"/>
  <c r="C561" i="44"/>
  <c r="C553" i="44"/>
  <c r="C545" i="44"/>
  <c r="C537" i="44"/>
  <c r="C529" i="44"/>
  <c r="C521" i="44"/>
  <c r="C513" i="44"/>
  <c r="C497" i="44"/>
  <c r="C481" i="44"/>
  <c r="C473" i="44"/>
  <c r="C465" i="44"/>
  <c r="C457" i="44"/>
  <c r="C449" i="44"/>
  <c r="C441" i="44"/>
  <c r="C433" i="44"/>
  <c r="C417" i="44"/>
  <c r="C409" i="44"/>
  <c r="C401" i="44"/>
  <c r="C393" i="44"/>
  <c r="C369" i="44"/>
  <c r="C361" i="44"/>
  <c r="C353" i="44"/>
  <c r="C345" i="44"/>
  <c r="C329" i="44"/>
  <c r="C321" i="44"/>
  <c r="C313" i="44"/>
  <c r="C297" i="44"/>
  <c r="C289" i="44"/>
  <c r="C281" i="44"/>
  <c r="C273" i="44"/>
  <c r="C257" i="44"/>
  <c r="C249" i="44"/>
  <c r="C241" i="44"/>
  <c r="C233" i="44"/>
  <c r="C225" i="44"/>
  <c r="C217" i="44"/>
  <c r="C209" i="44"/>
  <c r="C201" i="44"/>
  <c r="C193" i="44"/>
  <c r="C185" i="44"/>
  <c r="C177" i="44"/>
  <c r="C169" i="44"/>
  <c r="C161" i="44"/>
  <c r="C153" i="44"/>
  <c r="C145" i="44"/>
  <c r="C137" i="44"/>
  <c r="C129" i="44"/>
  <c r="C121" i="44"/>
  <c r="C113" i="44"/>
  <c r="C105" i="44"/>
  <c r="C97" i="44"/>
  <c r="C89" i="44"/>
  <c r="K796" i="44"/>
  <c r="K792" i="44"/>
  <c r="K845" i="44" s="1"/>
  <c r="K788" i="44"/>
  <c r="K784" i="44"/>
  <c r="K780" i="44"/>
  <c r="K776" i="44"/>
  <c r="K772" i="44"/>
  <c r="K768" i="44"/>
  <c r="K764" i="44"/>
  <c r="K760" i="44"/>
  <c r="K756" i="44"/>
  <c r="K752" i="44"/>
  <c r="K748" i="44"/>
  <c r="K585" i="44"/>
  <c r="K581" i="44"/>
  <c r="K577" i="44"/>
  <c r="K573" i="44"/>
  <c r="K569" i="44"/>
  <c r="K622" i="44" s="1"/>
  <c r="K565" i="44"/>
  <c r="K561" i="44"/>
  <c r="K557" i="44"/>
  <c r="K553" i="44"/>
  <c r="K549" i="44"/>
  <c r="K545" i="44"/>
  <c r="K541" i="44"/>
  <c r="K537" i="44"/>
  <c r="K374" i="44"/>
  <c r="K370" i="44"/>
  <c r="K366" i="44"/>
  <c r="K362" i="44"/>
  <c r="K358" i="44"/>
  <c r="K354" i="44"/>
  <c r="K350" i="44"/>
  <c r="K346" i="44"/>
  <c r="K399" i="44" s="1"/>
  <c r="K342" i="44"/>
  <c r="K338" i="44"/>
  <c r="K334" i="44"/>
  <c r="K330" i="44"/>
  <c r="K326" i="44"/>
  <c r="K322" i="44"/>
  <c r="T268" i="44"/>
  <c r="U162" i="44"/>
  <c r="U215" i="44" s="1"/>
  <c r="K159" i="44"/>
  <c r="K155" i="44"/>
  <c r="K151" i="44"/>
  <c r="K147" i="44"/>
  <c r="K143" i="44"/>
  <c r="K139" i="44"/>
  <c r="K135" i="44"/>
  <c r="K131" i="44"/>
  <c r="K127" i="44"/>
  <c r="K123" i="44"/>
  <c r="K119" i="44"/>
  <c r="K115" i="44"/>
  <c r="K111" i="44"/>
  <c r="C10" i="46"/>
  <c r="C18" i="46"/>
  <c r="C26" i="46"/>
  <c r="C34" i="46"/>
  <c r="C42" i="46"/>
  <c r="C50" i="46"/>
  <c r="C58" i="46"/>
  <c r="C66" i="46"/>
  <c r="C74" i="46"/>
  <c r="C82" i="46"/>
  <c r="C90" i="46"/>
  <c r="C98" i="46"/>
  <c r="C114" i="46"/>
  <c r="C122" i="46"/>
  <c r="C130" i="46"/>
  <c r="C138" i="46"/>
  <c r="C154" i="46"/>
  <c r="C162" i="46"/>
  <c r="C170" i="46"/>
  <c r="C186" i="46"/>
  <c r="C194" i="46"/>
  <c r="C202" i="46"/>
  <c r="C210" i="46"/>
  <c r="C234" i="46"/>
  <c r="C242" i="46"/>
  <c r="K690" i="44"/>
  <c r="K686" i="44"/>
  <c r="K682" i="44"/>
  <c r="K678" i="44"/>
  <c r="K674" i="44"/>
  <c r="K670" i="44"/>
  <c r="K666" i="44"/>
  <c r="K662" i="44"/>
  <c r="K658" i="44"/>
  <c r="K654" i="44"/>
  <c r="K650" i="44"/>
  <c r="K646" i="44"/>
  <c r="K642" i="44"/>
  <c r="K479" i="44"/>
  <c r="K475" i="44"/>
  <c r="K471" i="44"/>
  <c r="K467" i="44"/>
  <c r="K463" i="44"/>
  <c r="K459" i="44"/>
  <c r="K455" i="44"/>
  <c r="K451" i="44"/>
  <c r="K447" i="44"/>
  <c r="K443" i="44"/>
  <c r="K439" i="44"/>
  <c r="K435" i="44"/>
  <c r="K431" i="44"/>
  <c r="K268" i="44"/>
  <c r="K264" i="44"/>
  <c r="K260" i="44"/>
  <c r="K256" i="44"/>
  <c r="K252" i="44"/>
  <c r="K248" i="44"/>
  <c r="K244" i="44"/>
  <c r="K240" i="44"/>
  <c r="K236" i="44"/>
  <c r="K232" i="44"/>
  <c r="K228" i="44"/>
  <c r="K224" i="44"/>
  <c r="K220" i="44"/>
  <c r="K216" i="44"/>
  <c r="T162" i="44"/>
  <c r="C11" i="46"/>
  <c r="C27" i="46"/>
  <c r="C35" i="46"/>
  <c r="C43" i="46"/>
  <c r="C51" i="46"/>
  <c r="C75" i="46"/>
  <c r="C83" i="46"/>
  <c r="C91" i="46"/>
  <c r="C99" i="46"/>
  <c r="C107" i="46"/>
  <c r="C115" i="46"/>
  <c r="C123" i="46"/>
  <c r="C131" i="46"/>
  <c r="C139" i="46"/>
  <c r="C147" i="46"/>
  <c r="C155" i="46"/>
  <c r="C163" i="46"/>
  <c r="C171" i="46"/>
  <c r="C179" i="46"/>
  <c r="C195" i="46"/>
  <c r="C203" i="46"/>
  <c r="C211" i="46"/>
  <c r="C219" i="46"/>
  <c r="C227" i="46"/>
  <c r="C235" i="46"/>
  <c r="C243" i="46"/>
  <c r="U798" i="44"/>
  <c r="K795" i="44"/>
  <c r="K791" i="44"/>
  <c r="K787" i="44"/>
  <c r="K783" i="44"/>
  <c r="K779" i="44"/>
  <c r="K775" i="44"/>
  <c r="K828" i="44" s="1"/>
  <c r="K771" i="44"/>
  <c r="K767" i="44"/>
  <c r="K763" i="44"/>
  <c r="K816" i="44" s="1"/>
  <c r="K759" i="44"/>
  <c r="K755" i="44"/>
  <c r="K751" i="44"/>
  <c r="K747" i="44"/>
  <c r="K584" i="44"/>
  <c r="K637" i="44" s="1"/>
  <c r="K580" i="44"/>
  <c r="K576" i="44"/>
  <c r="K572" i="44"/>
  <c r="K568" i="44"/>
  <c r="K564" i="44"/>
  <c r="K560" i="44"/>
  <c r="K556" i="44"/>
  <c r="K552" i="44"/>
  <c r="K605" i="44" s="1"/>
  <c r="K548" i="44"/>
  <c r="K544" i="44"/>
  <c r="K540" i="44"/>
  <c r="K536" i="44"/>
  <c r="K373" i="44"/>
  <c r="K369" i="44"/>
  <c r="K365" i="44"/>
  <c r="K361" i="44"/>
  <c r="K414" i="44" s="1"/>
  <c r="K357" i="44"/>
  <c r="K353" i="44"/>
  <c r="K349" i="44"/>
  <c r="K345" i="44"/>
  <c r="K341" i="44"/>
  <c r="K337" i="44"/>
  <c r="K333" i="44"/>
  <c r="K329" i="44"/>
  <c r="K382" i="44" s="1"/>
  <c r="K325" i="44"/>
  <c r="K162" i="44"/>
  <c r="K158" i="44"/>
  <c r="K154" i="44"/>
  <c r="K150" i="44"/>
  <c r="K146" i="44"/>
  <c r="K142" i="44"/>
  <c r="K138" i="44"/>
  <c r="K134" i="44"/>
  <c r="K130" i="44"/>
  <c r="K126" i="44"/>
  <c r="K122" i="44"/>
  <c r="K118" i="44"/>
  <c r="K114" i="44"/>
  <c r="K110" i="44"/>
  <c r="C12" i="46"/>
  <c r="C20" i="46"/>
  <c r="C36" i="46"/>
  <c r="C44" i="46"/>
  <c r="C52" i="46"/>
  <c r="C60" i="46"/>
  <c r="C68" i="46"/>
  <c r="C76" i="46"/>
  <c r="C84" i="46"/>
  <c r="C92" i="46"/>
  <c r="C100" i="46"/>
  <c r="C108" i="46"/>
  <c r="C116" i="46"/>
  <c r="C124" i="46"/>
  <c r="C132" i="46"/>
  <c r="C140" i="46"/>
  <c r="C148" i="46"/>
  <c r="C156" i="46"/>
  <c r="C164" i="46"/>
  <c r="C172" i="46"/>
  <c r="C180" i="46"/>
  <c r="C188" i="46"/>
  <c r="C196" i="46"/>
  <c r="C204" i="46"/>
  <c r="C220" i="46"/>
  <c r="C228" i="46"/>
  <c r="C236" i="46"/>
  <c r="C244" i="46"/>
  <c r="T798" i="44"/>
  <c r="U692" i="44"/>
  <c r="K689" i="44"/>
  <c r="K685" i="44"/>
  <c r="K681" i="44"/>
  <c r="K734" i="44" s="1"/>
  <c r="K677" i="44"/>
  <c r="K673" i="44"/>
  <c r="K669" i="44"/>
  <c r="K665" i="44"/>
  <c r="K661" i="44"/>
  <c r="K657" i="44"/>
  <c r="K653" i="44"/>
  <c r="K649" i="44"/>
  <c r="K645" i="44"/>
  <c r="K641" i="44"/>
  <c r="K478" i="44"/>
  <c r="K474" i="44"/>
  <c r="K470" i="44"/>
  <c r="K466" i="44"/>
  <c r="K462" i="44"/>
  <c r="K458" i="44"/>
  <c r="K454" i="44"/>
  <c r="K450" i="44"/>
  <c r="K446" i="44"/>
  <c r="K442" i="44"/>
  <c r="K438" i="44"/>
  <c r="K434" i="44"/>
  <c r="K430" i="44"/>
  <c r="K267" i="44"/>
  <c r="K263" i="44"/>
  <c r="K259" i="44"/>
  <c r="K255" i="44"/>
  <c r="K308" i="44" s="1"/>
  <c r="K251" i="44"/>
  <c r="K247" i="44"/>
  <c r="K243" i="44"/>
  <c r="K239" i="44"/>
  <c r="K235" i="44"/>
  <c r="K231" i="44"/>
  <c r="K227" i="44"/>
  <c r="K223" i="44"/>
  <c r="K219" i="44"/>
  <c r="C5" i="46"/>
  <c r="C13" i="46"/>
  <c r="C21" i="46"/>
  <c r="C29" i="46"/>
  <c r="C37" i="46"/>
  <c r="C45" i="46"/>
  <c r="C61" i="46"/>
  <c r="C69" i="46"/>
  <c r="C77" i="46"/>
  <c r="C85" i="46"/>
  <c r="C101" i="46"/>
  <c r="C109" i="46"/>
  <c r="C117" i="46"/>
  <c r="C133" i="46"/>
  <c r="C141" i="46"/>
  <c r="C149" i="46"/>
  <c r="C157" i="46"/>
  <c r="C181" i="46"/>
  <c r="C189" i="46"/>
  <c r="C197" i="46"/>
  <c r="C205" i="46"/>
  <c r="C213" i="46"/>
  <c r="C221" i="46"/>
  <c r="C229" i="46"/>
  <c r="C237" i="46"/>
  <c r="K798" i="44"/>
  <c r="K794" i="44"/>
  <c r="K790" i="44"/>
  <c r="K786" i="44"/>
  <c r="K782" i="44"/>
  <c r="K778" i="44"/>
  <c r="K831" i="44" s="1"/>
  <c r="K774" i="44"/>
  <c r="K770" i="44"/>
  <c r="K766" i="44"/>
  <c r="K762" i="44"/>
  <c r="K758" i="44"/>
  <c r="K754" i="44"/>
  <c r="K750" i="44"/>
  <c r="K746" i="44"/>
  <c r="T692" i="44"/>
  <c r="U586" i="44"/>
  <c r="K583" i="44"/>
  <c r="K579" i="44"/>
  <c r="K575" i="44"/>
  <c r="K571" i="44"/>
  <c r="K567" i="44"/>
  <c r="K563" i="44"/>
  <c r="K559" i="44"/>
  <c r="K555" i="44"/>
  <c r="K551" i="44"/>
  <c r="K547" i="44"/>
  <c r="K543" i="44"/>
  <c r="K596" i="44" s="1"/>
  <c r="K539" i="44"/>
  <c r="K535" i="44"/>
  <c r="K372" i="44"/>
  <c r="K425" i="44" s="1"/>
  <c r="K368" i="44"/>
  <c r="K364" i="44"/>
  <c r="K360" i="44"/>
  <c r="K356" i="44"/>
  <c r="K352" i="44"/>
  <c r="K405" i="44" s="1"/>
  <c r="K348" i="44"/>
  <c r="K344" i="44"/>
  <c r="K340" i="44"/>
  <c r="K393" i="44" s="1"/>
  <c r="K336" i="44"/>
  <c r="K332" i="44"/>
  <c r="K328" i="44"/>
  <c r="K324" i="44"/>
  <c r="K161" i="44"/>
  <c r="K157" i="44"/>
  <c r="K153" i="44"/>
  <c r="K149" i="44"/>
  <c r="K202" i="44" s="1"/>
  <c r="K145" i="44"/>
  <c r="K141" i="44"/>
  <c r="K137" i="44"/>
  <c r="K133" i="44"/>
  <c r="K129" i="44"/>
  <c r="K182" i="44" s="1"/>
  <c r="K125" i="44"/>
  <c r="K121" i="44"/>
  <c r="K117" i="44"/>
  <c r="K113" i="44"/>
  <c r="C22" i="46"/>
  <c r="C30" i="46"/>
  <c r="C38" i="46"/>
  <c r="C46" i="46"/>
  <c r="C54" i="46"/>
  <c r="C62" i="46"/>
  <c r="C70" i="46"/>
  <c r="C78" i="46"/>
  <c r="C86" i="46"/>
  <c r="C94" i="46"/>
  <c r="C102" i="46"/>
  <c r="C110" i="46"/>
  <c r="C118" i="46"/>
  <c r="C126" i="46"/>
  <c r="C142" i="46"/>
  <c r="C150" i="46"/>
  <c r="C158" i="46"/>
  <c r="C166" i="46"/>
  <c r="C174" i="46"/>
  <c r="C182" i="46"/>
  <c r="C190" i="46"/>
  <c r="C198" i="46"/>
  <c r="C206" i="46"/>
  <c r="C214" i="46"/>
  <c r="C222" i="46"/>
  <c r="C230" i="46"/>
  <c r="C238" i="46"/>
  <c r="K692" i="44"/>
  <c r="K745" i="44" s="1"/>
  <c r="K688" i="44"/>
  <c r="K684" i="44"/>
  <c r="K680" i="44"/>
  <c r="K676" i="44"/>
  <c r="K672" i="44"/>
  <c r="K668" i="44"/>
  <c r="K664" i="44"/>
  <c r="K660" i="44"/>
  <c r="K656" i="44"/>
  <c r="K652" i="44"/>
  <c r="K648" i="44"/>
  <c r="K644" i="44"/>
  <c r="K640" i="44"/>
  <c r="T586" i="44"/>
  <c r="U480" i="44"/>
  <c r="K477" i="44"/>
  <c r="K530" i="44" s="1"/>
  <c r="K473" i="44"/>
  <c r="K469" i="44"/>
  <c r="K465" i="44"/>
  <c r="K461" i="44"/>
  <c r="K457" i="44"/>
  <c r="K453" i="44"/>
  <c r="K449" i="44"/>
  <c r="K445" i="44"/>
  <c r="K498" i="44" s="1"/>
  <c r="K441" i="44"/>
  <c r="K437" i="44"/>
  <c r="K433" i="44"/>
  <c r="K486" i="44" s="1"/>
  <c r="K429" i="44"/>
  <c r="K266" i="44"/>
  <c r="K262" i="44"/>
  <c r="K258" i="44"/>
  <c r="K254" i="44"/>
  <c r="K307" i="44" s="1"/>
  <c r="K250" i="44"/>
  <c r="K246" i="44"/>
  <c r="K242" i="44"/>
  <c r="K238" i="44"/>
  <c r="K234" i="44"/>
  <c r="K230" i="44"/>
  <c r="K226" i="44"/>
  <c r="K222" i="44"/>
  <c r="K275" i="44" s="1"/>
  <c r="K218" i="44"/>
  <c r="C7" i="46"/>
  <c r="C15" i="46"/>
  <c r="C23" i="46"/>
  <c r="C31" i="46"/>
  <c r="C39" i="46"/>
  <c r="C47" i="46"/>
  <c r="C55" i="46"/>
  <c r="C63" i="46"/>
  <c r="C71" i="46"/>
  <c r="C79" i="46"/>
  <c r="C87" i="46"/>
  <c r="C95" i="46"/>
  <c r="C103" i="46"/>
  <c r="C111" i="46"/>
  <c r="C119" i="46"/>
  <c r="C127" i="46"/>
  <c r="C135" i="46"/>
  <c r="C143" i="46"/>
  <c r="C151" i="46"/>
  <c r="C159" i="46"/>
  <c r="C167" i="46"/>
  <c r="C175" i="46"/>
  <c r="C183" i="46"/>
  <c r="C191" i="46"/>
  <c r="C207" i="46"/>
  <c r="C215" i="46"/>
  <c r="C223" i="46"/>
  <c r="C239" i="46"/>
  <c r="C247" i="46"/>
  <c r="K797" i="44"/>
  <c r="K793" i="44"/>
  <c r="K846" i="44" s="1"/>
  <c r="K789" i="44"/>
  <c r="K785" i="44"/>
  <c r="K781" i="44"/>
  <c r="K777" i="44"/>
  <c r="K773" i="44"/>
  <c r="K769" i="44"/>
  <c r="K765" i="44"/>
  <c r="K761" i="44"/>
  <c r="K757" i="44"/>
  <c r="K753" i="44"/>
  <c r="K749" i="44"/>
  <c r="K586" i="44"/>
  <c r="K582" i="44"/>
  <c r="K578" i="44"/>
  <c r="K574" i="44"/>
  <c r="K570" i="44"/>
  <c r="K623" i="44" s="1"/>
  <c r="K566" i="44"/>
  <c r="K562" i="44"/>
  <c r="K558" i="44"/>
  <c r="K554" i="44"/>
  <c r="K550" i="44"/>
  <c r="K546" i="44"/>
  <c r="K542" i="44"/>
  <c r="K538" i="44"/>
  <c r="K534" i="44"/>
  <c r="T480" i="44"/>
  <c r="U374" i="44"/>
  <c r="K371" i="44"/>
  <c r="K367" i="44"/>
  <c r="K363" i="44"/>
  <c r="K359" i="44"/>
  <c r="K355" i="44"/>
  <c r="K351" i="44"/>
  <c r="K347" i="44"/>
  <c r="K343" i="44"/>
  <c r="K339" i="44"/>
  <c r="K335" i="44"/>
  <c r="K331" i="44"/>
  <c r="K327" i="44"/>
  <c r="K323" i="44"/>
  <c r="K376" i="44" s="1"/>
  <c r="K160" i="44"/>
  <c r="K156" i="44"/>
  <c r="K152" i="44"/>
  <c r="K148" i="44"/>
  <c r="K144" i="44"/>
  <c r="K140" i="44"/>
  <c r="K136" i="44"/>
  <c r="K132" i="44"/>
  <c r="K128" i="44"/>
  <c r="K124" i="44"/>
  <c r="K120" i="44"/>
  <c r="K116" i="44"/>
  <c r="K112" i="44"/>
  <c r="C8" i="46"/>
  <c r="C16" i="46"/>
  <c r="C24" i="46"/>
  <c r="C32" i="46"/>
  <c r="C48" i="46"/>
  <c r="C56" i="46"/>
  <c r="C64" i="46"/>
  <c r="C80" i="46"/>
  <c r="C88" i="46"/>
  <c r="C96" i="46"/>
  <c r="C104" i="46"/>
  <c r="C128" i="46"/>
  <c r="C136" i="46"/>
  <c r="C144" i="46"/>
  <c r="C152" i="46"/>
  <c r="C160" i="46"/>
  <c r="C168" i="46"/>
  <c r="C176" i="46"/>
  <c r="C184" i="46"/>
  <c r="C192" i="46"/>
  <c r="C200" i="46"/>
  <c r="C208" i="46"/>
  <c r="C216" i="46"/>
  <c r="C224" i="46"/>
  <c r="C232" i="46"/>
  <c r="K691" i="44"/>
  <c r="K687" i="44"/>
  <c r="K740" i="44" s="1"/>
  <c r="K683" i="44"/>
  <c r="K679" i="44"/>
  <c r="K675" i="44"/>
  <c r="K671" i="44"/>
  <c r="K667" i="44"/>
  <c r="K663" i="44"/>
  <c r="K659" i="44"/>
  <c r="K655" i="44"/>
  <c r="K651" i="44"/>
  <c r="K647" i="44"/>
  <c r="K643" i="44"/>
  <c r="K480" i="44"/>
  <c r="K476" i="44"/>
  <c r="K472" i="44"/>
  <c r="K468" i="44"/>
  <c r="K464" i="44"/>
  <c r="K460" i="44"/>
  <c r="K456" i="44"/>
  <c r="K452" i="44"/>
  <c r="K448" i="44"/>
  <c r="K444" i="44"/>
  <c r="K440" i="44"/>
  <c r="K436" i="44"/>
  <c r="K432" i="44"/>
  <c r="K428" i="44"/>
  <c r="T374" i="44"/>
  <c r="U268" i="44"/>
  <c r="K265" i="44"/>
  <c r="K261" i="44"/>
  <c r="K257" i="44"/>
  <c r="K253" i="44"/>
  <c r="K249" i="44"/>
  <c r="K302" i="44" s="1"/>
  <c r="K245" i="44"/>
  <c r="K241" i="44"/>
  <c r="K237" i="44"/>
  <c r="K233" i="44"/>
  <c r="K229" i="44"/>
  <c r="K225" i="44"/>
  <c r="K221" i="44"/>
  <c r="K217" i="44"/>
  <c r="K270" i="44" s="1"/>
  <c r="C9" i="46"/>
  <c r="C17" i="46"/>
  <c r="C25" i="46"/>
  <c r="C33" i="46"/>
  <c r="C41" i="46"/>
  <c r="C49" i="46"/>
  <c r="C57" i="46"/>
  <c r="C65" i="46"/>
  <c r="C73" i="46"/>
  <c r="C89" i="46"/>
  <c r="C97" i="46"/>
  <c r="C105" i="46"/>
  <c r="C113" i="46"/>
  <c r="C121" i="46"/>
  <c r="C129" i="46"/>
  <c r="C137" i="46"/>
  <c r="C145" i="46"/>
  <c r="C153" i="46"/>
  <c r="C161" i="46"/>
  <c r="C169" i="46"/>
  <c r="C177" i="46"/>
  <c r="C185" i="46"/>
  <c r="C193" i="46"/>
  <c r="C201" i="46"/>
  <c r="C209" i="46"/>
  <c r="C217" i="46"/>
  <c r="C225" i="46"/>
  <c r="C233" i="46"/>
  <c r="C241" i="46"/>
  <c r="C253" i="46"/>
  <c r="C261" i="46"/>
  <c r="C269" i="46"/>
  <c r="C277" i="46"/>
  <c r="C285" i="46"/>
  <c r="C301" i="46"/>
  <c r="C309" i="46"/>
  <c r="C317" i="46"/>
  <c r="C325" i="46"/>
  <c r="C333" i="46"/>
  <c r="C341" i="46"/>
  <c r="C349" i="46"/>
  <c r="C357" i="46"/>
  <c r="C365" i="46"/>
  <c r="C373" i="46"/>
  <c r="C381" i="46"/>
  <c r="C389" i="46"/>
  <c r="C397" i="46"/>
  <c r="C405" i="46"/>
  <c r="C413" i="46"/>
  <c r="C421" i="46"/>
  <c r="C429" i="46"/>
  <c r="C437" i="46"/>
  <c r="C445" i="46"/>
  <c r="C453" i="46"/>
  <c r="C461" i="46"/>
  <c r="C469" i="46"/>
  <c r="C477" i="46"/>
  <c r="C485" i="46"/>
  <c r="C493" i="46"/>
  <c r="C501" i="46"/>
  <c r="C509" i="46"/>
  <c r="C525" i="46"/>
  <c r="C533" i="46"/>
  <c r="C541" i="46"/>
  <c r="C557" i="46"/>
  <c r="C565" i="46"/>
  <c r="C573" i="46"/>
  <c r="C581" i="46"/>
  <c r="C605" i="46"/>
  <c r="C613" i="46"/>
  <c r="C621" i="46"/>
  <c r="C629" i="46"/>
  <c r="C637" i="46"/>
  <c r="C645" i="46"/>
  <c r="C653" i="46"/>
  <c r="C661" i="46"/>
  <c r="C669" i="46"/>
  <c r="C677" i="46"/>
  <c r="C685" i="46"/>
  <c r="C693" i="46"/>
  <c r="C701" i="46"/>
  <c r="C709" i="46"/>
  <c r="C725" i="46"/>
  <c r="C733" i="46"/>
  <c r="C741" i="46"/>
  <c r="C749" i="46"/>
  <c r="C757" i="46"/>
  <c r="C765" i="46"/>
  <c r="C773" i="46"/>
  <c r="C781" i="46"/>
  <c r="C789" i="46"/>
  <c r="C797" i="46"/>
  <c r="C805" i="46"/>
  <c r="C813" i="46"/>
  <c r="C821" i="46"/>
  <c r="C829" i="46"/>
  <c r="C837" i="46"/>
  <c r="C845" i="46"/>
  <c r="C5" i="44"/>
  <c r="C13" i="44"/>
  <c r="C21" i="44"/>
  <c r="C29" i="44"/>
  <c r="C37" i="44"/>
  <c r="C45" i="44"/>
  <c r="C61" i="44"/>
  <c r="C69" i="44"/>
  <c r="C254" i="46"/>
  <c r="C262" i="46"/>
  <c r="C270" i="46"/>
  <c r="C278" i="46"/>
  <c r="C286" i="46"/>
  <c r="C294" i="46"/>
  <c r="C302" i="46"/>
  <c r="C310" i="46"/>
  <c r="C326" i="46"/>
  <c r="C334" i="46"/>
  <c r="C342" i="46"/>
  <c r="C350" i="46"/>
  <c r="C366" i="46"/>
  <c r="C374" i="46"/>
  <c r="C382" i="46"/>
  <c r="C398" i="46"/>
  <c r="C406" i="46"/>
  <c r="C414" i="46"/>
  <c r="C422" i="46"/>
  <c r="C446" i="46"/>
  <c r="C454" i="46"/>
  <c r="C462" i="46"/>
  <c r="C470" i="46"/>
  <c r="C478" i="46"/>
  <c r="C486" i="46"/>
  <c r="C494" i="46"/>
  <c r="C502" i="46"/>
  <c r="C510" i="46"/>
  <c r="C518" i="46"/>
  <c r="C526" i="46"/>
  <c r="C534" i="46"/>
  <c r="C542" i="46"/>
  <c r="C550" i="46"/>
  <c r="C566" i="46"/>
  <c r="C574" i="46"/>
  <c r="C582" i="46"/>
  <c r="C590" i="46"/>
  <c r="C598" i="46"/>
  <c r="C606" i="46"/>
  <c r="C614" i="46"/>
  <c r="C622" i="46"/>
  <c r="C630" i="46"/>
  <c r="C638" i="46"/>
  <c r="C646" i="46"/>
  <c r="C654" i="46"/>
  <c r="C662" i="46"/>
  <c r="C670" i="46"/>
  <c r="C678" i="46"/>
  <c r="C686" i="46"/>
  <c r="C694" i="46"/>
  <c r="C702" i="46"/>
  <c r="C710" i="46"/>
  <c r="C718" i="46"/>
  <c r="C726" i="46"/>
  <c r="C734" i="46"/>
  <c r="C750" i="46"/>
  <c r="C758" i="46"/>
  <c r="C766" i="46"/>
  <c r="C774" i="46"/>
  <c r="C790" i="46"/>
  <c r="C798" i="46"/>
  <c r="C806" i="46"/>
  <c r="C822" i="46"/>
  <c r="C830" i="46"/>
  <c r="C838" i="46"/>
  <c r="C846" i="46"/>
  <c r="C14" i="44"/>
  <c r="C22" i="44"/>
  <c r="C30" i="44"/>
  <c r="C38" i="44"/>
  <c r="C46" i="44"/>
  <c r="C54" i="44"/>
  <c r="C62" i="44"/>
  <c r="C70" i="44"/>
  <c r="C78" i="44"/>
  <c r="C245" i="46"/>
  <c r="C255" i="46"/>
  <c r="C263" i="46"/>
  <c r="C287" i="46"/>
  <c r="C295" i="46"/>
  <c r="C303" i="46"/>
  <c r="C311" i="46"/>
  <c r="C319" i="46"/>
  <c r="C327" i="46"/>
  <c r="C335" i="46"/>
  <c r="C343" i="46"/>
  <c r="C351" i="46"/>
  <c r="C359" i="46"/>
  <c r="C367" i="46"/>
  <c r="C375" i="46"/>
  <c r="C383" i="46"/>
  <c r="C391" i="46"/>
  <c r="C407" i="46"/>
  <c r="C415" i="46"/>
  <c r="C423" i="46"/>
  <c r="C431" i="46"/>
  <c r="C439" i="46"/>
  <c r="C447" i="46"/>
  <c r="C455" i="46"/>
  <c r="C463" i="46"/>
  <c r="C471" i="46"/>
  <c r="C479" i="46"/>
  <c r="C487" i="46"/>
  <c r="C495" i="46"/>
  <c r="C503" i="46"/>
  <c r="C511" i="46"/>
  <c r="C519" i="46"/>
  <c r="C527" i="46"/>
  <c r="C535" i="46"/>
  <c r="C543" i="46"/>
  <c r="C551" i="46"/>
  <c r="C559" i="46"/>
  <c r="C567" i="46"/>
  <c r="C575" i="46"/>
  <c r="C591" i="46"/>
  <c r="C599" i="46"/>
  <c r="C607" i="46"/>
  <c r="C615" i="46"/>
  <c r="C631" i="46"/>
  <c r="C639" i="46"/>
  <c r="C647" i="46"/>
  <c r="C663" i="46"/>
  <c r="C671" i="46"/>
  <c r="C679" i="46"/>
  <c r="C687" i="46"/>
  <c r="C711" i="46"/>
  <c r="C719" i="46"/>
  <c r="C727" i="46"/>
  <c r="C735" i="46"/>
  <c r="C743" i="46"/>
  <c r="C751" i="46"/>
  <c r="C759" i="46"/>
  <c r="C767" i="46"/>
  <c r="C775" i="46"/>
  <c r="C783" i="46"/>
  <c r="C791" i="46"/>
  <c r="C799" i="46"/>
  <c r="C807" i="46"/>
  <c r="C815" i="46"/>
  <c r="C831" i="46"/>
  <c r="C839" i="46"/>
  <c r="C847" i="46"/>
  <c r="C7" i="44"/>
  <c r="C15" i="44"/>
  <c r="C23" i="44"/>
  <c r="C31" i="44"/>
  <c r="C39" i="44"/>
  <c r="C47" i="44"/>
  <c r="C55" i="44"/>
  <c r="C63" i="44"/>
  <c r="C71" i="44"/>
  <c r="C79" i="44"/>
  <c r="C246" i="46"/>
  <c r="C256" i="46"/>
  <c r="C264" i="46"/>
  <c r="C272" i="46"/>
  <c r="C280" i="46"/>
  <c r="C288" i="46"/>
  <c r="C296" i="46"/>
  <c r="C304" i="46"/>
  <c r="C312" i="46"/>
  <c r="C320" i="46"/>
  <c r="C328" i="46"/>
  <c r="C336" i="46"/>
  <c r="C344" i="46"/>
  <c r="C352" i="46"/>
  <c r="C360" i="46"/>
  <c r="C368" i="46"/>
  <c r="C376" i="46"/>
  <c r="C384" i="46"/>
  <c r="C392" i="46"/>
  <c r="C400" i="46"/>
  <c r="C408" i="46"/>
  <c r="C416" i="46"/>
  <c r="C432" i="46"/>
  <c r="C440" i="46"/>
  <c r="C448" i="46"/>
  <c r="C456" i="46"/>
  <c r="C472" i="46"/>
  <c r="C480" i="46"/>
  <c r="C488" i="46"/>
  <c r="C504" i="46"/>
  <c r="C512" i="46"/>
  <c r="C520" i="46"/>
  <c r="C528" i="46"/>
  <c r="C552" i="46"/>
  <c r="C560" i="46"/>
  <c r="C568" i="46"/>
  <c r="C576" i="46"/>
  <c r="C584" i="46"/>
  <c r="C592" i="46"/>
  <c r="C600" i="46"/>
  <c r="C608" i="46"/>
  <c r="C616" i="46"/>
  <c r="C624" i="46"/>
  <c r="C632" i="46"/>
  <c r="C640" i="46"/>
  <c r="C648" i="46"/>
  <c r="C656" i="46"/>
  <c r="C672" i="46"/>
  <c r="C680" i="46"/>
  <c r="C688" i="46"/>
  <c r="C696" i="46"/>
  <c r="C704" i="46"/>
  <c r="C712" i="46"/>
  <c r="C720" i="46"/>
  <c r="C728" i="46"/>
  <c r="C736" i="46"/>
  <c r="C744" i="46"/>
  <c r="C752" i="46"/>
  <c r="C760" i="46"/>
  <c r="C768" i="46"/>
  <c r="C776" i="46"/>
  <c r="C784" i="46"/>
  <c r="C792" i="46"/>
  <c r="C800" i="46"/>
  <c r="C808" i="46"/>
  <c r="C816" i="46"/>
  <c r="C824" i="46"/>
  <c r="C832" i="46"/>
  <c r="C840" i="46"/>
  <c r="C8" i="44"/>
  <c r="C16" i="44"/>
  <c r="C24" i="44"/>
  <c r="C32" i="44"/>
  <c r="C48" i="44"/>
  <c r="C56" i="44"/>
  <c r="C64" i="44"/>
  <c r="C248" i="46"/>
  <c r="C257" i="46"/>
  <c r="C265" i="46"/>
  <c r="C273" i="46"/>
  <c r="C281" i="46"/>
  <c r="C289" i="46"/>
  <c r="C297" i="46"/>
  <c r="C313" i="46"/>
  <c r="C321" i="46"/>
  <c r="C329" i="46"/>
  <c r="C345" i="46"/>
  <c r="C353" i="46"/>
  <c r="C361" i="46"/>
  <c r="C369" i="46"/>
  <c r="C393" i="46"/>
  <c r="C401" i="46"/>
  <c r="C409" i="46"/>
  <c r="C417" i="46"/>
  <c r="C425" i="46"/>
  <c r="C433" i="46"/>
  <c r="C441" i="46"/>
  <c r="C449" i="46"/>
  <c r="C457" i="46"/>
  <c r="C465" i="46"/>
  <c r="C473" i="46"/>
  <c r="C481" i="46"/>
  <c r="C489" i="46"/>
  <c r="C497" i="46"/>
  <c r="C513" i="46"/>
  <c r="C521" i="46"/>
  <c r="C529" i="46"/>
  <c r="C537" i="46"/>
  <c r="C545" i="46"/>
  <c r="C553" i="46"/>
  <c r="C561" i="46"/>
  <c r="C569" i="46"/>
  <c r="C577" i="46"/>
  <c r="C585" i="46"/>
  <c r="C593" i="46"/>
  <c r="C601" i="46"/>
  <c r="C609" i="46"/>
  <c r="C617" i="46"/>
  <c r="C625" i="46"/>
  <c r="C633" i="46"/>
  <c r="C641" i="46"/>
  <c r="C649" i="46"/>
  <c r="C657" i="46"/>
  <c r="C665" i="46"/>
  <c r="C673" i="46"/>
  <c r="C681" i="46"/>
  <c r="C697" i="46"/>
  <c r="C705" i="46"/>
  <c r="C713" i="46"/>
  <c r="C721" i="46"/>
  <c r="C737" i="46"/>
  <c r="C745" i="46"/>
  <c r="C753" i="46"/>
  <c r="C769" i="46"/>
  <c r="C777" i="46"/>
  <c r="C785" i="46"/>
  <c r="C793" i="46"/>
  <c r="C817" i="46"/>
  <c r="C825" i="46"/>
  <c r="C833" i="46"/>
  <c r="C841" i="46"/>
  <c r="C849" i="46"/>
  <c r="C9" i="44"/>
  <c r="C17" i="44"/>
  <c r="C25" i="44"/>
  <c r="C33" i="44"/>
  <c r="C41" i="44"/>
  <c r="C49" i="44"/>
  <c r="C57" i="44"/>
  <c r="C65" i="44"/>
  <c r="C73" i="44"/>
  <c r="C249" i="46"/>
  <c r="C258" i="46"/>
  <c r="C266" i="46"/>
  <c r="C274" i="46"/>
  <c r="C282" i="46"/>
  <c r="C290" i="46"/>
  <c r="C298" i="46"/>
  <c r="C306" i="46"/>
  <c r="C314" i="46"/>
  <c r="C322" i="46"/>
  <c r="C330" i="46"/>
  <c r="C338" i="46"/>
  <c r="C354" i="46"/>
  <c r="C362" i="46"/>
  <c r="C370" i="46"/>
  <c r="C378" i="46"/>
  <c r="C386" i="46"/>
  <c r="C394" i="46"/>
  <c r="C402" i="46"/>
  <c r="C410" i="46"/>
  <c r="C418" i="46"/>
  <c r="C426" i="46"/>
  <c r="C434" i="46"/>
  <c r="C442" i="46"/>
  <c r="C450" i="46"/>
  <c r="C458" i="46"/>
  <c r="C466" i="46"/>
  <c r="C474" i="46"/>
  <c r="C482" i="46"/>
  <c r="C490" i="46"/>
  <c r="C498" i="46"/>
  <c r="C506" i="46"/>
  <c r="C514" i="46"/>
  <c r="C522" i="46"/>
  <c r="C530" i="46"/>
  <c r="C538" i="46"/>
  <c r="C546" i="46"/>
  <c r="C554" i="46"/>
  <c r="C562" i="46"/>
  <c r="C578" i="46"/>
  <c r="C586" i="46"/>
  <c r="C594" i="46"/>
  <c r="C610" i="46"/>
  <c r="C618" i="46"/>
  <c r="C626" i="46"/>
  <c r="C634" i="46"/>
  <c r="C658" i="46"/>
  <c r="C666" i="46"/>
  <c r="C674" i="46"/>
  <c r="C682" i="46"/>
  <c r="C690" i="46"/>
  <c r="C698" i="46"/>
  <c r="C706" i="46"/>
  <c r="C714" i="46"/>
  <c r="C722" i="46"/>
  <c r="C730" i="46"/>
  <c r="C738" i="46"/>
  <c r="C746" i="46"/>
  <c r="C754" i="46"/>
  <c r="C762" i="46"/>
  <c r="C778" i="46"/>
  <c r="C786" i="46"/>
  <c r="C794" i="46"/>
  <c r="C802" i="46"/>
  <c r="C810" i="46"/>
  <c r="C818" i="46"/>
  <c r="C826" i="46"/>
  <c r="C834" i="46"/>
  <c r="C842" i="46"/>
  <c r="C850" i="46"/>
  <c r="C10" i="44"/>
  <c r="C18" i="44"/>
  <c r="C26" i="44"/>
  <c r="C34" i="44"/>
  <c r="C42" i="44"/>
  <c r="C50" i="44"/>
  <c r="C58" i="44"/>
  <c r="C66" i="44"/>
  <c r="C74" i="44"/>
  <c r="C250" i="46"/>
  <c r="C259" i="46"/>
  <c r="C267" i="46"/>
  <c r="C275" i="46"/>
  <c r="C283" i="46"/>
  <c r="C291" i="46"/>
  <c r="C299" i="46"/>
  <c r="C307" i="46"/>
  <c r="C315" i="46"/>
  <c r="C323" i="46"/>
  <c r="C331" i="46"/>
  <c r="C339" i="46"/>
  <c r="C347" i="46"/>
  <c r="C355" i="46"/>
  <c r="C363" i="46"/>
  <c r="C379" i="46"/>
  <c r="C387" i="46"/>
  <c r="C395" i="46"/>
  <c r="C403" i="46"/>
  <c r="C419" i="46"/>
  <c r="C427" i="46"/>
  <c r="C435" i="46"/>
  <c r="C451" i="46"/>
  <c r="C459" i="46"/>
  <c r="C467" i="46"/>
  <c r="C475" i="46"/>
  <c r="C499" i="46"/>
  <c r="C507" i="46"/>
  <c r="C515" i="46"/>
  <c r="C523" i="46"/>
  <c r="C531" i="46"/>
  <c r="C539" i="46"/>
  <c r="C547" i="46"/>
  <c r="C555" i="46"/>
  <c r="C563" i="46"/>
  <c r="C571" i="46"/>
  <c r="C579" i="46"/>
  <c r="C587" i="46"/>
  <c r="C595" i="46"/>
  <c r="C603" i="46"/>
  <c r="C619" i="46"/>
  <c r="C627" i="46"/>
  <c r="C635" i="46"/>
  <c r="C643" i="46"/>
  <c r="C651" i="46"/>
  <c r="C659" i="46"/>
  <c r="C667" i="46"/>
  <c r="C675" i="46"/>
  <c r="C683" i="46"/>
  <c r="C691" i="46"/>
  <c r="C699" i="46"/>
  <c r="C707" i="46"/>
  <c r="C715" i="46"/>
  <c r="C723" i="46"/>
  <c r="C731" i="46"/>
  <c r="C739" i="46"/>
  <c r="C747" i="46"/>
  <c r="C755" i="46"/>
  <c r="C763" i="46"/>
  <c r="C771" i="46"/>
  <c r="C779" i="46"/>
  <c r="C787" i="46"/>
  <c r="C795" i="46"/>
  <c r="C803" i="46"/>
  <c r="C811" i="46"/>
  <c r="C819" i="46"/>
  <c r="C827" i="46"/>
  <c r="C843" i="46"/>
  <c r="C851" i="46"/>
  <c r="C11" i="44"/>
  <c r="C27" i="44"/>
  <c r="C35" i="44"/>
  <c r="C43" i="44"/>
  <c r="C51" i="44"/>
  <c r="C75" i="44"/>
  <c r="C251" i="46"/>
  <c r="C260" i="46"/>
  <c r="C268" i="46"/>
  <c r="C276" i="46"/>
  <c r="C292" i="46"/>
  <c r="C300" i="46"/>
  <c r="C308" i="46"/>
  <c r="C316" i="46"/>
  <c r="C340" i="46"/>
  <c r="C348" i="46"/>
  <c r="C356" i="46"/>
  <c r="C364" i="46"/>
  <c r="C372" i="46"/>
  <c r="C380" i="46"/>
  <c r="C388" i="46"/>
  <c r="C396" i="46"/>
  <c r="C404" i="46"/>
  <c r="C412" i="46"/>
  <c r="C420" i="46"/>
  <c r="C428" i="46"/>
  <c r="C436" i="46"/>
  <c r="C444" i="46"/>
  <c r="C460" i="46"/>
  <c r="C468" i="46"/>
  <c r="C476" i="46"/>
  <c r="C484" i="46"/>
  <c r="C492" i="46"/>
  <c r="C500" i="46"/>
  <c r="C508" i="46"/>
  <c r="C516" i="46"/>
  <c r="C524" i="46"/>
  <c r="C532" i="46"/>
  <c r="C540" i="46"/>
  <c r="C548" i="46"/>
  <c r="C556" i="46"/>
  <c r="C564" i="46"/>
  <c r="C572" i="46"/>
  <c r="C580" i="46"/>
  <c r="C588" i="46"/>
  <c r="C596" i="46"/>
  <c r="C604" i="46"/>
  <c r="C612" i="46"/>
  <c r="C620" i="46"/>
  <c r="C628" i="46"/>
  <c r="C644" i="46"/>
  <c r="C652" i="46"/>
  <c r="C660" i="46"/>
  <c r="C668" i="46"/>
  <c r="C684" i="46"/>
  <c r="C692" i="46"/>
  <c r="C700" i="46"/>
  <c r="C716" i="46"/>
  <c r="C724" i="46"/>
  <c r="C732" i="46"/>
  <c r="C740" i="46"/>
  <c r="C764" i="46"/>
  <c r="C772" i="46"/>
  <c r="C780" i="46"/>
  <c r="C788" i="46"/>
  <c r="C796" i="46"/>
  <c r="C804" i="46"/>
  <c r="C812" i="46"/>
  <c r="C820" i="46"/>
  <c r="C828" i="46"/>
  <c r="C836" i="46"/>
  <c r="C844" i="46"/>
  <c r="C4" i="46"/>
  <c r="C12" i="44"/>
  <c r="C20" i="44"/>
  <c r="C36" i="44"/>
  <c r="C44" i="44"/>
  <c r="C52" i="44"/>
  <c r="C60" i="44"/>
  <c r="C68" i="44"/>
  <c r="C76" i="44"/>
  <c r="AU93" i="45"/>
  <c r="AU95" i="45"/>
  <c r="C443" i="44"/>
  <c r="K56" i="44"/>
  <c r="K48" i="44"/>
  <c r="K40" i="44"/>
  <c r="K32" i="44"/>
  <c r="K24" i="44"/>
  <c r="K16" i="44"/>
  <c r="K8" i="44"/>
  <c r="C840" i="44"/>
  <c r="C832" i="44"/>
  <c r="C824" i="44"/>
  <c r="C816" i="44"/>
  <c r="C808" i="44"/>
  <c r="C800" i="44"/>
  <c r="C792" i="44"/>
  <c r="C784" i="44"/>
  <c r="C776" i="44"/>
  <c r="C768" i="44"/>
  <c r="C760" i="44"/>
  <c r="C752" i="44"/>
  <c r="C744" i="44"/>
  <c r="C736" i="44"/>
  <c r="C728" i="44"/>
  <c r="C720" i="44"/>
  <c r="C712" i="44"/>
  <c r="C704" i="44"/>
  <c r="C696" i="44"/>
  <c r="C688" i="44"/>
  <c r="C680" i="44"/>
  <c r="C672" i="44"/>
  <c r="C656" i="44"/>
  <c r="C648" i="44"/>
  <c r="C640" i="44"/>
  <c r="C632" i="44"/>
  <c r="C624" i="44"/>
  <c r="C616" i="44"/>
  <c r="C608" i="44"/>
  <c r="C600" i="44"/>
  <c r="C592" i="44"/>
  <c r="C584" i="44"/>
  <c r="C576" i="44"/>
  <c r="C568" i="44"/>
  <c r="C560" i="44"/>
  <c r="C552" i="44"/>
  <c r="C544" i="44"/>
  <c r="C528" i="44"/>
  <c r="C520" i="44"/>
  <c r="C512" i="44"/>
  <c r="C504" i="44"/>
  <c r="C488" i="44"/>
  <c r="C480" i="44"/>
  <c r="C472" i="44"/>
  <c r="C456" i="44"/>
  <c r="C448" i="44"/>
  <c r="C440" i="44"/>
  <c r="C432" i="44"/>
  <c r="C416" i="44"/>
  <c r="C408" i="44"/>
  <c r="C400" i="44"/>
  <c r="C392" i="44"/>
  <c r="C384" i="44"/>
  <c r="C376" i="44"/>
  <c r="C368" i="44"/>
  <c r="C360" i="44"/>
  <c r="C352" i="44"/>
  <c r="C344" i="44"/>
  <c r="C336" i="44"/>
  <c r="C328" i="44"/>
  <c r="C320" i="44"/>
  <c r="C312" i="44"/>
  <c r="C304" i="44"/>
  <c r="C296" i="44"/>
  <c r="C288" i="44"/>
  <c r="C280" i="44"/>
  <c r="C272" i="44"/>
  <c r="C264" i="44"/>
  <c r="C256" i="44"/>
  <c r="C248" i="44"/>
  <c r="C232" i="44"/>
  <c r="C224" i="44"/>
  <c r="C216" i="44"/>
  <c r="C208" i="44"/>
  <c r="C200" i="44"/>
  <c r="C192" i="44"/>
  <c r="C184" i="44"/>
  <c r="C176" i="44"/>
  <c r="C168" i="44"/>
  <c r="C160" i="44"/>
  <c r="C152" i="44"/>
  <c r="C144" i="44"/>
  <c r="C136" i="44"/>
  <c r="C128" i="44"/>
  <c r="C104" i="44"/>
  <c r="C96" i="44"/>
  <c r="C88" i="44"/>
  <c r="C80" i="44"/>
  <c r="K805" i="44"/>
  <c r="C305" i="44"/>
  <c r="C59" i="46"/>
  <c r="K55" i="44"/>
  <c r="K47" i="44"/>
  <c r="K39" i="44"/>
  <c r="K31" i="44"/>
  <c r="K23" i="44"/>
  <c r="K76" i="44" s="1"/>
  <c r="K15" i="44"/>
  <c r="K7" i="44"/>
  <c r="C847" i="44"/>
  <c r="C839" i="44"/>
  <c r="C831" i="44"/>
  <c r="C815" i="44"/>
  <c r="C807" i="44"/>
  <c r="C799" i="44"/>
  <c r="C791" i="44"/>
  <c r="C783" i="44"/>
  <c r="C775" i="44"/>
  <c r="C767" i="44"/>
  <c r="C759" i="44"/>
  <c r="C751" i="44"/>
  <c r="C743" i="44"/>
  <c r="C735" i="44"/>
  <c r="C727" i="44"/>
  <c r="C719" i="44"/>
  <c r="C711" i="44"/>
  <c r="C687" i="44"/>
  <c r="C679" i="44"/>
  <c r="C671" i="44"/>
  <c r="C663" i="44"/>
  <c r="C647" i="44"/>
  <c r="C639" i="44"/>
  <c r="C631" i="44"/>
  <c r="C615" i="44"/>
  <c r="C607" i="44"/>
  <c r="C599" i="44"/>
  <c r="C591" i="44"/>
  <c r="C575" i="44"/>
  <c r="C567" i="44"/>
  <c r="C559" i="44"/>
  <c r="C551" i="44"/>
  <c r="C543" i="44"/>
  <c r="C535" i="44"/>
  <c r="C527" i="44"/>
  <c r="C519" i="44"/>
  <c r="C511" i="44"/>
  <c r="C503" i="44"/>
  <c r="C495" i="44"/>
  <c r="C487" i="44"/>
  <c r="C479" i="44"/>
  <c r="C471" i="44"/>
  <c r="C463" i="44"/>
  <c r="C455" i="44"/>
  <c r="C447" i="44"/>
  <c r="C439" i="44"/>
  <c r="C431" i="44"/>
  <c r="C423" i="44"/>
  <c r="C415" i="44"/>
  <c r="C407" i="44"/>
  <c r="C399" i="44"/>
  <c r="C391" i="44"/>
  <c r="C383" i="44"/>
  <c r="C375" i="44"/>
  <c r="C367" i="44"/>
  <c r="C359" i="44"/>
  <c r="C351" i="44"/>
  <c r="C343" i="44"/>
  <c r="C335" i="44"/>
  <c r="C327" i="44"/>
  <c r="C319" i="44"/>
  <c r="C311" i="44"/>
  <c r="C303" i="44"/>
  <c r="C295" i="44"/>
  <c r="C287" i="44"/>
  <c r="C263" i="44"/>
  <c r="C255" i="44"/>
  <c r="C247" i="44"/>
  <c r="C239" i="44"/>
  <c r="C223" i="44"/>
  <c r="C215" i="44"/>
  <c r="C207" i="44"/>
  <c r="C191" i="44"/>
  <c r="C183" i="44"/>
  <c r="C175" i="44"/>
  <c r="C167" i="44"/>
  <c r="C159" i="44"/>
  <c r="C151" i="44"/>
  <c r="C143" i="44"/>
  <c r="C135" i="44"/>
  <c r="C127" i="44"/>
  <c r="C119" i="44"/>
  <c r="C111" i="44"/>
  <c r="C103" i="44"/>
  <c r="C95" i="44"/>
  <c r="C87" i="44"/>
  <c r="C77" i="44"/>
  <c r="K54" i="44"/>
  <c r="K46" i="44"/>
  <c r="K38" i="44"/>
  <c r="K30" i="44"/>
  <c r="K22" i="44"/>
  <c r="K14" i="44"/>
  <c r="K6" i="44"/>
  <c r="C846" i="44"/>
  <c r="C838" i="44"/>
  <c r="C830" i="44"/>
  <c r="C822" i="44"/>
  <c r="C806" i="44"/>
  <c r="C798" i="44"/>
  <c r="C790" i="44"/>
  <c r="C774" i="44"/>
  <c r="C766" i="44"/>
  <c r="C758" i="44"/>
  <c r="C750" i="44"/>
  <c r="C734" i="44"/>
  <c r="C726" i="44"/>
  <c r="C718" i="44"/>
  <c r="C710" i="44"/>
  <c r="C702" i="44"/>
  <c r="C694" i="44"/>
  <c r="C686" i="44"/>
  <c r="C678" i="44"/>
  <c r="C670" i="44"/>
  <c r="C662" i="44"/>
  <c r="C654" i="44"/>
  <c r="C646" i="44"/>
  <c r="C638" i="44"/>
  <c r="C630" i="44"/>
  <c r="C622" i="44"/>
  <c r="C614" i="44"/>
  <c r="C606" i="44"/>
  <c r="C598" i="44"/>
  <c r="C590" i="44"/>
  <c r="C582" i="44"/>
  <c r="C574" i="44"/>
  <c r="C566" i="44"/>
  <c r="C550" i="44"/>
  <c r="C542" i="44"/>
  <c r="C534" i="44"/>
  <c r="C526" i="44"/>
  <c r="C518" i="44"/>
  <c r="C510" i="44"/>
  <c r="C502" i="44"/>
  <c r="C494" i="44"/>
  <c r="C486" i="44"/>
  <c r="C478" i="44"/>
  <c r="C470" i="44"/>
  <c r="C462" i="44"/>
  <c r="C454" i="44"/>
  <c r="C446" i="44"/>
  <c r="C422" i="44"/>
  <c r="C414" i="44"/>
  <c r="C406" i="44"/>
  <c r="C398" i="44"/>
  <c r="C382" i="44"/>
  <c r="C374" i="44"/>
  <c r="C366" i="44"/>
  <c r="C350" i="44"/>
  <c r="C342" i="44"/>
  <c r="C334" i="44"/>
  <c r="C326" i="44"/>
  <c r="C310" i="44"/>
  <c r="C302" i="44"/>
  <c r="C294" i="44"/>
  <c r="C286" i="44"/>
  <c r="C278" i="44"/>
  <c r="C270" i="44"/>
  <c r="C262" i="44"/>
  <c r="C254" i="44"/>
  <c r="C246" i="44"/>
  <c r="C238" i="44"/>
  <c r="C230" i="44"/>
  <c r="C222" i="44"/>
  <c r="C214" i="44"/>
  <c r="C206" i="44"/>
  <c r="C198" i="44"/>
  <c r="C190" i="44"/>
  <c r="C182" i="44"/>
  <c r="C174" i="44"/>
  <c r="C166" i="44"/>
  <c r="C158" i="44"/>
  <c r="C150" i="44"/>
  <c r="C142" i="44"/>
  <c r="C126" i="44"/>
  <c r="C118" i="44"/>
  <c r="C110" i="44"/>
  <c r="C102" i="44"/>
  <c r="C94" i="44"/>
  <c r="C86" i="44"/>
  <c r="K53" i="44"/>
  <c r="K45" i="44"/>
  <c r="K98" i="44" s="1"/>
  <c r="K37" i="44"/>
  <c r="K29" i="44"/>
  <c r="K21" i="44"/>
  <c r="K13" i="44"/>
  <c r="K5" i="44"/>
  <c r="C845" i="44"/>
  <c r="C837" i="44"/>
  <c r="C829" i="44"/>
  <c r="C821" i="44"/>
  <c r="C813" i="44"/>
  <c r="C805" i="44"/>
  <c r="C797" i="44"/>
  <c r="C789" i="44"/>
  <c r="C781" i="44"/>
  <c r="C773" i="44"/>
  <c r="C765" i="44"/>
  <c r="C757" i="44"/>
  <c r="C749" i="44"/>
  <c r="C741" i="44"/>
  <c r="C733" i="44"/>
  <c r="C725" i="44"/>
  <c r="C717" i="44"/>
  <c r="C709" i="44"/>
  <c r="C701" i="44"/>
  <c r="C693" i="44"/>
  <c r="C685" i="44"/>
  <c r="C677" i="44"/>
  <c r="C669" i="44"/>
  <c r="C661" i="44"/>
  <c r="C653" i="44"/>
  <c r="C645" i="44"/>
  <c r="C637" i="44"/>
  <c r="C629" i="44"/>
  <c r="C621" i="44"/>
  <c r="C613" i="44"/>
  <c r="C605" i="44"/>
  <c r="C581" i="44"/>
  <c r="C573" i="44"/>
  <c r="C565" i="44"/>
  <c r="C557" i="44"/>
  <c r="C549" i="44"/>
  <c r="C541" i="44"/>
  <c r="C533" i="44"/>
  <c r="C525" i="44"/>
  <c r="C509" i="44"/>
  <c r="C501" i="44"/>
  <c r="C493" i="44"/>
  <c r="C485" i="44"/>
  <c r="C469" i="44"/>
  <c r="C461" i="44"/>
  <c r="C453" i="44"/>
  <c r="C445" i="44"/>
  <c r="C437" i="44"/>
  <c r="C429" i="44"/>
  <c r="C421" i="44"/>
  <c r="C413" i="44"/>
  <c r="C405" i="44"/>
  <c r="C397" i="44"/>
  <c r="C389" i="44"/>
  <c r="C381" i="44"/>
  <c r="C373" i="44"/>
  <c r="C365" i="44"/>
  <c r="C357" i="44"/>
  <c r="C349" i="44"/>
  <c r="C341" i="44"/>
  <c r="C333" i="44"/>
  <c r="C325" i="44"/>
  <c r="C317" i="44"/>
  <c r="C309" i="44"/>
  <c r="C301" i="44"/>
  <c r="C285" i="44"/>
  <c r="C277" i="44"/>
  <c r="C269" i="44"/>
  <c r="C261" i="44"/>
  <c r="C253" i="44"/>
  <c r="C245" i="44"/>
  <c r="C237" i="44"/>
  <c r="C229" i="44"/>
  <c r="C221" i="44"/>
  <c r="C213" i="44"/>
  <c r="C205" i="44"/>
  <c r="C197" i="44"/>
  <c r="C189" i="44"/>
  <c r="C181" i="44"/>
  <c r="C173" i="44"/>
  <c r="C157" i="44"/>
  <c r="C149" i="44"/>
  <c r="C141" i="44"/>
  <c r="C133" i="44"/>
  <c r="C125" i="44"/>
  <c r="C117" i="44"/>
  <c r="C109" i="44"/>
  <c r="C101" i="44"/>
  <c r="C93" i="44"/>
  <c r="C85" i="44"/>
  <c r="O82" i="44"/>
  <c r="W82" i="44"/>
  <c r="P82" i="44"/>
  <c r="X82" i="44"/>
  <c r="Q82" i="44"/>
  <c r="R82" i="44"/>
  <c r="K82" i="44"/>
  <c r="S82" i="44"/>
  <c r="L82" i="44"/>
  <c r="T82" i="44"/>
  <c r="M82" i="44"/>
  <c r="U82" i="44"/>
  <c r="N82" i="44"/>
  <c r="V82" i="44"/>
  <c r="K203" i="44"/>
  <c r="K269" i="44"/>
  <c r="O281" i="44"/>
  <c r="W281" i="44"/>
  <c r="R281" i="44"/>
  <c r="S281" i="44"/>
  <c r="K281" i="44"/>
  <c r="T281" i="44"/>
  <c r="L281" i="44"/>
  <c r="U281" i="44"/>
  <c r="N281" i="44"/>
  <c r="P281" i="44"/>
  <c r="Q281" i="44"/>
  <c r="V281" i="44"/>
  <c r="X281" i="44"/>
  <c r="M281" i="44"/>
  <c r="K321" i="44"/>
  <c r="Q495" i="44"/>
  <c r="S495" i="44"/>
  <c r="K495" i="44"/>
  <c r="T495" i="44"/>
  <c r="L495" i="44"/>
  <c r="U495" i="44"/>
  <c r="M495" i="44"/>
  <c r="V495" i="44"/>
  <c r="P495" i="44"/>
  <c r="O495" i="44"/>
  <c r="R495" i="44"/>
  <c r="W495" i="44"/>
  <c r="X495" i="44"/>
  <c r="N495" i="44"/>
  <c r="Q802" i="44"/>
  <c r="R802" i="44"/>
  <c r="M802" i="44"/>
  <c r="U802" i="44"/>
  <c r="O802" i="44"/>
  <c r="W802" i="44"/>
  <c r="O814" i="44"/>
  <c r="K61" i="44"/>
  <c r="S61" i="44"/>
  <c r="L61" i="44"/>
  <c r="T61" i="44"/>
  <c r="M61" i="44"/>
  <c r="U61" i="44"/>
  <c r="N61" i="44"/>
  <c r="V61" i="44"/>
  <c r="O61" i="44"/>
  <c r="W61" i="44"/>
  <c r="P61" i="44"/>
  <c r="X61" i="44"/>
  <c r="Q61" i="44"/>
  <c r="R61" i="44"/>
  <c r="L79" i="44"/>
  <c r="T79" i="44"/>
  <c r="M79" i="44"/>
  <c r="U79" i="44"/>
  <c r="N79" i="44"/>
  <c r="V79" i="44"/>
  <c r="O79" i="44"/>
  <c r="W79" i="44"/>
  <c r="P79" i="44"/>
  <c r="X79" i="44"/>
  <c r="Q79" i="44"/>
  <c r="R79" i="44"/>
  <c r="K79" i="44"/>
  <c r="S79" i="44"/>
  <c r="K164" i="44"/>
  <c r="K385" i="44"/>
  <c r="R389" i="44"/>
  <c r="S389" i="44"/>
  <c r="K389" i="44"/>
  <c r="T389" i="44"/>
  <c r="L389" i="44"/>
  <c r="U389" i="44"/>
  <c r="N389" i="44"/>
  <c r="W389" i="44"/>
  <c r="O389" i="44"/>
  <c r="X389" i="44"/>
  <c r="P389" i="44"/>
  <c r="M389" i="44"/>
  <c r="Q389" i="44"/>
  <c r="V389" i="44"/>
  <c r="P397" i="44"/>
  <c r="X397" i="44"/>
  <c r="M397" i="44"/>
  <c r="V397" i="44"/>
  <c r="N397" i="44"/>
  <c r="W397" i="44"/>
  <c r="O397" i="44"/>
  <c r="R397" i="44"/>
  <c r="S397" i="44"/>
  <c r="K397" i="44"/>
  <c r="T397" i="44"/>
  <c r="L397" i="44"/>
  <c r="Q397" i="44"/>
  <c r="U397" i="44"/>
  <c r="M417" i="44"/>
  <c r="U417" i="44"/>
  <c r="K417" i="44"/>
  <c r="T417" i="44"/>
  <c r="L417" i="44"/>
  <c r="V417" i="44"/>
  <c r="N417" i="44"/>
  <c r="W417" i="44"/>
  <c r="P417" i="44"/>
  <c r="Q417" i="44"/>
  <c r="R417" i="44"/>
  <c r="O417" i="44"/>
  <c r="S417" i="44"/>
  <c r="X417" i="44"/>
  <c r="M591" i="44"/>
  <c r="U591" i="44"/>
  <c r="N591" i="44"/>
  <c r="W591" i="44"/>
  <c r="O591" i="44"/>
  <c r="X591" i="44"/>
  <c r="P591" i="44"/>
  <c r="Q591" i="44"/>
  <c r="R591" i="44"/>
  <c r="K591" i="44"/>
  <c r="T591" i="44"/>
  <c r="L591" i="44"/>
  <c r="V591" i="44"/>
  <c r="S591" i="44"/>
  <c r="M595" i="44"/>
  <c r="U595" i="44"/>
  <c r="L595" i="44"/>
  <c r="V595" i="44"/>
  <c r="N595" i="44"/>
  <c r="W595" i="44"/>
  <c r="O595" i="44"/>
  <c r="X595" i="44"/>
  <c r="P595" i="44"/>
  <c r="Q595" i="44"/>
  <c r="S595" i="44"/>
  <c r="K595" i="44"/>
  <c r="T595" i="44"/>
  <c r="R595" i="44"/>
  <c r="M599" i="44"/>
  <c r="U599" i="44"/>
  <c r="K599" i="44"/>
  <c r="T599" i="44"/>
  <c r="L599" i="44"/>
  <c r="V599" i="44"/>
  <c r="N599" i="44"/>
  <c r="W599" i="44"/>
  <c r="O599" i="44"/>
  <c r="X599" i="44"/>
  <c r="P599" i="44"/>
  <c r="R599" i="44"/>
  <c r="S599" i="44"/>
  <c r="Q599" i="44"/>
  <c r="M603" i="44"/>
  <c r="U603" i="44"/>
  <c r="S603" i="44"/>
  <c r="K603" i="44"/>
  <c r="T603" i="44"/>
  <c r="L603" i="44"/>
  <c r="V603" i="44"/>
  <c r="N603" i="44"/>
  <c r="W603" i="44"/>
  <c r="O603" i="44"/>
  <c r="X603" i="44"/>
  <c r="Q603" i="44"/>
  <c r="R603" i="44"/>
  <c r="P603" i="44"/>
  <c r="Q607" i="44"/>
  <c r="M607" i="44"/>
  <c r="V607" i="44"/>
  <c r="N607" i="44"/>
  <c r="W607" i="44"/>
  <c r="O607" i="44"/>
  <c r="X607" i="44"/>
  <c r="P607" i="44"/>
  <c r="R607" i="44"/>
  <c r="K607" i="44"/>
  <c r="T607" i="44"/>
  <c r="L607" i="44"/>
  <c r="U607" i="44"/>
  <c r="S607" i="44"/>
  <c r="Q631" i="44"/>
  <c r="R631" i="44"/>
  <c r="K631" i="44"/>
  <c r="S631" i="44"/>
  <c r="L631" i="44"/>
  <c r="T631" i="44"/>
  <c r="M631" i="44"/>
  <c r="U631" i="44"/>
  <c r="O631" i="44"/>
  <c r="W631" i="44"/>
  <c r="P631" i="44"/>
  <c r="X631" i="44"/>
  <c r="N631" i="44"/>
  <c r="V631" i="44"/>
  <c r="P696" i="44"/>
  <c r="X696" i="44"/>
  <c r="N696" i="44"/>
  <c r="W696" i="44"/>
  <c r="O696" i="44"/>
  <c r="Q696" i="44"/>
  <c r="R696" i="44"/>
  <c r="S696" i="44"/>
  <c r="K696" i="44"/>
  <c r="T696" i="44"/>
  <c r="L696" i="44"/>
  <c r="U696" i="44"/>
  <c r="M696" i="44"/>
  <c r="V696" i="44"/>
  <c r="P704" i="44"/>
  <c r="X704" i="44"/>
  <c r="K704" i="44"/>
  <c r="T704" i="44"/>
  <c r="L704" i="44"/>
  <c r="U704" i="44"/>
  <c r="M704" i="44"/>
  <c r="V704" i="44"/>
  <c r="N704" i="44"/>
  <c r="W704" i="44"/>
  <c r="O704" i="44"/>
  <c r="Q704" i="44"/>
  <c r="R704" i="44"/>
  <c r="S704" i="44"/>
  <c r="R708" i="44"/>
  <c r="L708" i="44"/>
  <c r="U708" i="44"/>
  <c r="M708" i="44"/>
  <c r="V708" i="44"/>
  <c r="N708" i="44"/>
  <c r="W708" i="44"/>
  <c r="O708" i="44"/>
  <c r="X708" i="44"/>
  <c r="P708" i="44"/>
  <c r="Q708" i="44"/>
  <c r="S708" i="44"/>
  <c r="K708" i="44"/>
  <c r="T708" i="44"/>
  <c r="Q716" i="44"/>
  <c r="P716" i="44"/>
  <c r="R716" i="44"/>
  <c r="S716" i="44"/>
  <c r="K716" i="44"/>
  <c r="T716" i="44"/>
  <c r="L716" i="44"/>
  <c r="U716" i="44"/>
  <c r="M716" i="44"/>
  <c r="V716" i="44"/>
  <c r="N716" i="44"/>
  <c r="W716" i="44"/>
  <c r="O716" i="44"/>
  <c r="X716" i="44"/>
  <c r="K720" i="44"/>
  <c r="L736" i="44"/>
  <c r="T736" i="44"/>
  <c r="M736" i="44"/>
  <c r="U736" i="44"/>
  <c r="N736" i="44"/>
  <c r="V736" i="44"/>
  <c r="O736" i="44"/>
  <c r="W736" i="44"/>
  <c r="P736" i="44"/>
  <c r="X736" i="44"/>
  <c r="Q736" i="44"/>
  <c r="R736" i="44"/>
  <c r="K736" i="44"/>
  <c r="S736" i="44"/>
  <c r="Q744" i="44"/>
  <c r="R744" i="44"/>
  <c r="K744" i="44"/>
  <c r="S744" i="44"/>
  <c r="L744" i="44"/>
  <c r="T744" i="44"/>
  <c r="M744" i="44"/>
  <c r="U744" i="44"/>
  <c r="N744" i="44"/>
  <c r="V744" i="44"/>
  <c r="O744" i="44"/>
  <c r="W744" i="44"/>
  <c r="P744" i="44"/>
  <c r="X744" i="44"/>
  <c r="Q850" i="44"/>
  <c r="W842" i="44"/>
  <c r="U841" i="44"/>
  <c r="X824" i="44"/>
  <c r="R822" i="44"/>
  <c r="P821" i="44"/>
  <c r="N815" i="44"/>
  <c r="R810" i="44"/>
  <c r="X807" i="44"/>
  <c r="X802" i="44"/>
  <c r="Q99" i="44"/>
  <c r="R99" i="44"/>
  <c r="K99" i="44"/>
  <c r="S99" i="44"/>
  <c r="L99" i="44"/>
  <c r="T99" i="44"/>
  <c r="M99" i="44"/>
  <c r="U99" i="44"/>
  <c r="N99" i="44"/>
  <c r="V99" i="44"/>
  <c r="O99" i="44"/>
  <c r="W99" i="44"/>
  <c r="P99" i="44"/>
  <c r="X99" i="44"/>
  <c r="R183" i="44"/>
  <c r="K183" i="44"/>
  <c r="S183" i="44"/>
  <c r="L183" i="44"/>
  <c r="T183" i="44"/>
  <c r="M183" i="44"/>
  <c r="U183" i="44"/>
  <c r="N183" i="44"/>
  <c r="O183" i="44"/>
  <c r="P183" i="44"/>
  <c r="Q183" i="44"/>
  <c r="V183" i="44"/>
  <c r="W183" i="44"/>
  <c r="X183" i="44"/>
  <c r="M503" i="44"/>
  <c r="U503" i="44"/>
  <c r="K503" i="44"/>
  <c r="T503" i="44"/>
  <c r="L503" i="44"/>
  <c r="V503" i="44"/>
  <c r="N503" i="44"/>
  <c r="W503" i="44"/>
  <c r="O503" i="44"/>
  <c r="X503" i="44"/>
  <c r="R503" i="44"/>
  <c r="P503" i="44"/>
  <c r="Q503" i="44"/>
  <c r="S503" i="44"/>
  <c r="O523" i="44"/>
  <c r="W523" i="44"/>
  <c r="P523" i="44"/>
  <c r="X523" i="44"/>
  <c r="Q523" i="44"/>
  <c r="R523" i="44"/>
  <c r="M523" i="44"/>
  <c r="U523" i="44"/>
  <c r="L523" i="44"/>
  <c r="N523" i="44"/>
  <c r="S523" i="44"/>
  <c r="T523" i="44"/>
  <c r="V523" i="44"/>
  <c r="K523" i="44"/>
  <c r="M814" i="44"/>
  <c r="U814" i="44"/>
  <c r="N814" i="44"/>
  <c r="V814" i="44"/>
  <c r="Q814" i="44"/>
  <c r="K814" i="44"/>
  <c r="S814" i="44"/>
  <c r="K96" i="44"/>
  <c r="K278" i="44"/>
  <c r="M294" i="44"/>
  <c r="U294" i="44"/>
  <c r="N294" i="44"/>
  <c r="V294" i="44"/>
  <c r="O294" i="44"/>
  <c r="W294" i="44"/>
  <c r="P294" i="44"/>
  <c r="X294" i="44"/>
  <c r="K294" i="44"/>
  <c r="L294" i="44"/>
  <c r="Q294" i="44"/>
  <c r="R294" i="44"/>
  <c r="S294" i="44"/>
  <c r="T294" i="44"/>
  <c r="M811" i="44"/>
  <c r="U811" i="44"/>
  <c r="N811" i="44"/>
  <c r="V811" i="44"/>
  <c r="Q811" i="44"/>
  <c r="K811" i="44"/>
  <c r="S811" i="44"/>
  <c r="R811" i="44"/>
  <c r="V802" i="44"/>
  <c r="M175" i="44"/>
  <c r="U175" i="44"/>
  <c r="N175" i="44"/>
  <c r="V175" i="44"/>
  <c r="O175" i="44"/>
  <c r="W175" i="44"/>
  <c r="P175" i="44"/>
  <c r="X175" i="44"/>
  <c r="T175" i="44"/>
  <c r="K175" i="44"/>
  <c r="L175" i="44"/>
  <c r="S175" i="44"/>
  <c r="Q175" i="44"/>
  <c r="R175" i="44"/>
  <c r="R207" i="44"/>
  <c r="K207" i="44"/>
  <c r="S207" i="44"/>
  <c r="T207" i="44"/>
  <c r="U207" i="44"/>
  <c r="L207" i="44"/>
  <c r="V207" i="44"/>
  <c r="M207" i="44"/>
  <c r="W207" i="44"/>
  <c r="N207" i="44"/>
  <c r="X207" i="44"/>
  <c r="O207" i="44"/>
  <c r="P207" i="44"/>
  <c r="Q207" i="44"/>
  <c r="K810" i="44"/>
  <c r="S810" i="44"/>
  <c r="L810" i="44"/>
  <c r="T810" i="44"/>
  <c r="O810" i="44"/>
  <c r="W810" i="44"/>
  <c r="Q810" i="44"/>
  <c r="K822" i="44"/>
  <c r="S822" i="44"/>
  <c r="L822" i="44"/>
  <c r="T822" i="44"/>
  <c r="O822" i="44"/>
  <c r="W822" i="44"/>
  <c r="Q822" i="44"/>
  <c r="R850" i="44"/>
  <c r="K850" i="44"/>
  <c r="S850" i="44"/>
  <c r="N850" i="44"/>
  <c r="V850" i="44"/>
  <c r="P850" i="44"/>
  <c r="X850" i="44"/>
  <c r="Q73" i="44"/>
  <c r="R73" i="44"/>
  <c r="K73" i="44"/>
  <c r="S73" i="44"/>
  <c r="L73" i="44"/>
  <c r="T73" i="44"/>
  <c r="M73" i="44"/>
  <c r="U73" i="44"/>
  <c r="N73" i="44"/>
  <c r="V73" i="44"/>
  <c r="O73" i="44"/>
  <c r="W73" i="44"/>
  <c r="P73" i="44"/>
  <c r="X73" i="44"/>
  <c r="L184" i="44"/>
  <c r="T184" i="44"/>
  <c r="M184" i="44"/>
  <c r="U184" i="44"/>
  <c r="N184" i="44"/>
  <c r="V184" i="44"/>
  <c r="O184" i="44"/>
  <c r="W184" i="44"/>
  <c r="K184" i="44"/>
  <c r="P184" i="44"/>
  <c r="Q184" i="44"/>
  <c r="R184" i="44"/>
  <c r="S184" i="44"/>
  <c r="X184" i="44"/>
  <c r="K196" i="44"/>
  <c r="K212" i="44"/>
  <c r="K282" i="44"/>
  <c r="K290" i="44"/>
  <c r="S290" i="44"/>
  <c r="L290" i="44"/>
  <c r="T290" i="44"/>
  <c r="M290" i="44"/>
  <c r="U290" i="44"/>
  <c r="N290" i="44"/>
  <c r="V290" i="44"/>
  <c r="P290" i="44"/>
  <c r="Q290" i="44"/>
  <c r="R290" i="44"/>
  <c r="W290" i="44"/>
  <c r="X290" i="44"/>
  <c r="O290" i="44"/>
  <c r="K484" i="44"/>
  <c r="S484" i="44"/>
  <c r="Q484" i="44"/>
  <c r="R484" i="44"/>
  <c r="T484" i="44"/>
  <c r="L484" i="44"/>
  <c r="U484" i="44"/>
  <c r="O484" i="44"/>
  <c r="X484" i="44"/>
  <c r="W484" i="44"/>
  <c r="M484" i="44"/>
  <c r="P484" i="44"/>
  <c r="V484" i="44"/>
  <c r="N484" i="44"/>
  <c r="K492" i="44"/>
  <c r="S492" i="44"/>
  <c r="O492" i="44"/>
  <c r="X492" i="44"/>
  <c r="P492" i="44"/>
  <c r="Q492" i="44"/>
  <c r="R492" i="44"/>
  <c r="M492" i="44"/>
  <c r="V492" i="44"/>
  <c r="L492" i="44"/>
  <c r="N492" i="44"/>
  <c r="T492" i="44"/>
  <c r="U492" i="44"/>
  <c r="W492" i="44"/>
  <c r="K496" i="44"/>
  <c r="S496" i="44"/>
  <c r="N496" i="44"/>
  <c r="W496" i="44"/>
  <c r="O496" i="44"/>
  <c r="X496" i="44"/>
  <c r="P496" i="44"/>
  <c r="Q496" i="44"/>
  <c r="L496" i="44"/>
  <c r="U496" i="44"/>
  <c r="M496" i="44"/>
  <c r="T496" i="44"/>
  <c r="V496" i="44"/>
  <c r="R496" i="44"/>
  <c r="O504" i="44"/>
  <c r="W504" i="44"/>
  <c r="P504" i="44"/>
  <c r="Q504" i="44"/>
  <c r="R504" i="44"/>
  <c r="S504" i="44"/>
  <c r="M504" i="44"/>
  <c r="V504" i="44"/>
  <c r="N504" i="44"/>
  <c r="T504" i="44"/>
  <c r="U504" i="44"/>
  <c r="X504" i="44"/>
  <c r="K504" i="44"/>
  <c r="L504" i="44"/>
  <c r="Q524" i="44"/>
  <c r="R524" i="44"/>
  <c r="K524" i="44"/>
  <c r="S524" i="44"/>
  <c r="L524" i="44"/>
  <c r="T524" i="44"/>
  <c r="O524" i="44"/>
  <c r="W524" i="44"/>
  <c r="U524" i="44"/>
  <c r="V524" i="44"/>
  <c r="X524" i="44"/>
  <c r="N524" i="44"/>
  <c r="P524" i="44"/>
  <c r="M524" i="44"/>
  <c r="Q532" i="44"/>
  <c r="R532" i="44"/>
  <c r="K532" i="44"/>
  <c r="S532" i="44"/>
  <c r="L532" i="44"/>
  <c r="T532" i="44"/>
  <c r="O532" i="44"/>
  <c r="W532" i="44"/>
  <c r="P532" i="44"/>
  <c r="U532" i="44"/>
  <c r="V532" i="44"/>
  <c r="X532" i="44"/>
  <c r="M532" i="44"/>
  <c r="N532" i="44"/>
  <c r="K803" i="44"/>
  <c r="S803" i="44"/>
  <c r="L803" i="44"/>
  <c r="T803" i="44"/>
  <c r="O803" i="44"/>
  <c r="W803" i="44"/>
  <c r="Q803" i="44"/>
  <c r="Q807" i="44"/>
  <c r="R807" i="44"/>
  <c r="M807" i="44"/>
  <c r="U807" i="44"/>
  <c r="O807" i="44"/>
  <c r="W807" i="44"/>
  <c r="O815" i="44"/>
  <c r="W815" i="44"/>
  <c r="P815" i="44"/>
  <c r="X815" i="44"/>
  <c r="K815" i="44"/>
  <c r="S815" i="44"/>
  <c r="M815" i="44"/>
  <c r="U815" i="44"/>
  <c r="M819" i="44"/>
  <c r="U819" i="44"/>
  <c r="N819" i="44"/>
  <c r="V819" i="44"/>
  <c r="Q819" i="44"/>
  <c r="K819" i="44"/>
  <c r="S819" i="44"/>
  <c r="R843" i="44"/>
  <c r="K843" i="44"/>
  <c r="S843" i="44"/>
  <c r="N843" i="44"/>
  <c r="V843" i="44"/>
  <c r="P843" i="44"/>
  <c r="X843" i="44"/>
  <c r="U842" i="44"/>
  <c r="N80" i="44"/>
  <c r="V80" i="44"/>
  <c r="O80" i="44"/>
  <c r="W80" i="44"/>
  <c r="P80" i="44"/>
  <c r="X80" i="44"/>
  <c r="Q80" i="44"/>
  <c r="R80" i="44"/>
  <c r="K80" i="44"/>
  <c r="S80" i="44"/>
  <c r="L80" i="44"/>
  <c r="T80" i="44"/>
  <c r="M80" i="44"/>
  <c r="U80" i="44"/>
  <c r="K89" i="44"/>
  <c r="M850" i="44"/>
  <c r="U843" i="44"/>
  <c r="S842" i="44"/>
  <c r="Q841" i="44"/>
  <c r="N822" i="44"/>
  <c r="L821" i="44"/>
  <c r="X819" i="44"/>
  <c r="X814" i="44"/>
  <c r="V813" i="44"/>
  <c r="P811" i="44"/>
  <c r="N810" i="44"/>
  <c r="T807" i="44"/>
  <c r="V803" i="44"/>
  <c r="T802" i="44"/>
  <c r="K305" i="44"/>
  <c r="K491" i="44"/>
  <c r="K100" i="44"/>
  <c r="S100" i="44"/>
  <c r="L100" i="44"/>
  <c r="T100" i="44"/>
  <c r="M100" i="44"/>
  <c r="U100" i="44"/>
  <c r="N100" i="44"/>
  <c r="V100" i="44"/>
  <c r="O100" i="44"/>
  <c r="W100" i="44"/>
  <c r="P100" i="44"/>
  <c r="X100" i="44"/>
  <c r="Q100" i="44"/>
  <c r="R100" i="44"/>
  <c r="K176" i="44"/>
  <c r="N188" i="44"/>
  <c r="V188" i="44"/>
  <c r="O188" i="44"/>
  <c r="W188" i="44"/>
  <c r="P188" i="44"/>
  <c r="X188" i="44"/>
  <c r="Q188" i="44"/>
  <c r="U188" i="44"/>
  <c r="K188" i="44"/>
  <c r="L188" i="44"/>
  <c r="M188" i="44"/>
  <c r="S188" i="44"/>
  <c r="T188" i="44"/>
  <c r="R188" i="44"/>
  <c r="K208" i="44"/>
  <c r="R65" i="44"/>
  <c r="K65" i="44"/>
  <c r="S65" i="44"/>
  <c r="L65" i="44"/>
  <c r="T65" i="44"/>
  <c r="M65" i="44"/>
  <c r="U65" i="44"/>
  <c r="N65" i="44"/>
  <c r="V65" i="44"/>
  <c r="O65" i="44"/>
  <c r="W65" i="44"/>
  <c r="P65" i="44"/>
  <c r="X65" i="44"/>
  <c r="Q65" i="44"/>
  <c r="R68" i="44"/>
  <c r="K68" i="44"/>
  <c r="S68" i="44"/>
  <c r="L68" i="44"/>
  <c r="T68" i="44"/>
  <c r="M68" i="44"/>
  <c r="U68" i="44"/>
  <c r="N68" i="44"/>
  <c r="V68" i="44"/>
  <c r="O68" i="44"/>
  <c r="W68" i="44"/>
  <c r="P68" i="44"/>
  <c r="X68" i="44"/>
  <c r="Q68" i="44"/>
  <c r="P77" i="44"/>
  <c r="X77" i="44"/>
  <c r="Q77" i="44"/>
  <c r="R77" i="44"/>
  <c r="K77" i="44"/>
  <c r="S77" i="44"/>
  <c r="L77" i="44"/>
  <c r="T77" i="44"/>
  <c r="M77" i="44"/>
  <c r="U77" i="44"/>
  <c r="N77" i="44"/>
  <c r="V77" i="44"/>
  <c r="W77" i="44"/>
  <c r="O77" i="44"/>
  <c r="K97" i="44"/>
  <c r="Q108" i="44"/>
  <c r="R108" i="44"/>
  <c r="K108" i="44"/>
  <c r="S108" i="44"/>
  <c r="L108" i="44"/>
  <c r="T108" i="44"/>
  <c r="M108" i="44"/>
  <c r="U108" i="44"/>
  <c r="N108" i="44"/>
  <c r="V108" i="44"/>
  <c r="O108" i="44"/>
  <c r="W108" i="44"/>
  <c r="P108" i="44"/>
  <c r="X108" i="44"/>
  <c r="Q177" i="44"/>
  <c r="R177" i="44"/>
  <c r="K177" i="44"/>
  <c r="S177" i="44"/>
  <c r="L177" i="44"/>
  <c r="T177" i="44"/>
  <c r="X177" i="44"/>
  <c r="M177" i="44"/>
  <c r="N177" i="44"/>
  <c r="O177" i="44"/>
  <c r="P177" i="44"/>
  <c r="U177" i="44"/>
  <c r="V177" i="44"/>
  <c r="W177" i="44"/>
  <c r="N185" i="44"/>
  <c r="V185" i="44"/>
  <c r="O185" i="44"/>
  <c r="W185" i="44"/>
  <c r="P185" i="44"/>
  <c r="X185" i="44"/>
  <c r="Q185" i="44"/>
  <c r="M185" i="44"/>
  <c r="R185" i="44"/>
  <c r="S185" i="44"/>
  <c r="T185" i="44"/>
  <c r="U185" i="44"/>
  <c r="L185" i="44"/>
  <c r="K185" i="44"/>
  <c r="K193" i="44"/>
  <c r="N205" i="44"/>
  <c r="V205" i="44"/>
  <c r="O205" i="44"/>
  <c r="W205" i="44"/>
  <c r="P205" i="44"/>
  <c r="Q205" i="44"/>
  <c r="R205" i="44"/>
  <c r="S205" i="44"/>
  <c r="T205" i="44"/>
  <c r="K205" i="44"/>
  <c r="L205" i="44"/>
  <c r="M205" i="44"/>
  <c r="U205" i="44"/>
  <c r="X205" i="44"/>
  <c r="K271" i="44"/>
  <c r="M283" i="44"/>
  <c r="U283" i="44"/>
  <c r="S283" i="44"/>
  <c r="K283" i="44"/>
  <c r="T283" i="44"/>
  <c r="L283" i="44"/>
  <c r="V283" i="44"/>
  <c r="N283" i="44"/>
  <c r="W283" i="44"/>
  <c r="O283" i="44"/>
  <c r="P283" i="44"/>
  <c r="Q283" i="44"/>
  <c r="R283" i="44"/>
  <c r="X283" i="44"/>
  <c r="M291" i="44"/>
  <c r="U291" i="44"/>
  <c r="N291" i="44"/>
  <c r="V291" i="44"/>
  <c r="O291" i="44"/>
  <c r="W291" i="44"/>
  <c r="P291" i="44"/>
  <c r="X291" i="44"/>
  <c r="R291" i="44"/>
  <c r="S291" i="44"/>
  <c r="T291" i="44"/>
  <c r="K291" i="44"/>
  <c r="L291" i="44"/>
  <c r="Q291" i="44"/>
  <c r="K303" i="44"/>
  <c r="P311" i="44"/>
  <c r="X311" i="44"/>
  <c r="Q311" i="44"/>
  <c r="R311" i="44"/>
  <c r="K311" i="44"/>
  <c r="S311" i="44"/>
  <c r="U311" i="44"/>
  <c r="V311" i="44"/>
  <c r="W311" i="44"/>
  <c r="L311" i="44"/>
  <c r="M311" i="44"/>
  <c r="N311" i="44"/>
  <c r="O311" i="44"/>
  <c r="T311" i="44"/>
  <c r="M485" i="44"/>
  <c r="U485" i="44"/>
  <c r="L485" i="44"/>
  <c r="V485" i="44"/>
  <c r="N485" i="44"/>
  <c r="W485" i="44"/>
  <c r="O485" i="44"/>
  <c r="X485" i="44"/>
  <c r="P485" i="44"/>
  <c r="S485" i="44"/>
  <c r="K485" i="44"/>
  <c r="Q485" i="44"/>
  <c r="R485" i="44"/>
  <c r="T485" i="44"/>
  <c r="M489" i="44"/>
  <c r="U489" i="44"/>
  <c r="K489" i="44"/>
  <c r="T489" i="44"/>
  <c r="L489" i="44"/>
  <c r="V489" i="44"/>
  <c r="N489" i="44"/>
  <c r="W489" i="44"/>
  <c r="O489" i="44"/>
  <c r="X489" i="44"/>
  <c r="R489" i="44"/>
  <c r="P489" i="44"/>
  <c r="S489" i="44"/>
  <c r="Q489" i="44"/>
  <c r="M493" i="44"/>
  <c r="U493" i="44"/>
  <c r="S493" i="44"/>
  <c r="K493" i="44"/>
  <c r="T493" i="44"/>
  <c r="L493" i="44"/>
  <c r="V493" i="44"/>
  <c r="N493" i="44"/>
  <c r="W493" i="44"/>
  <c r="Q493" i="44"/>
  <c r="R493" i="44"/>
  <c r="X493" i="44"/>
  <c r="O493" i="44"/>
  <c r="P493" i="44"/>
  <c r="M497" i="44"/>
  <c r="U497" i="44"/>
  <c r="R497" i="44"/>
  <c r="S497" i="44"/>
  <c r="K497" i="44"/>
  <c r="T497" i="44"/>
  <c r="L497" i="44"/>
  <c r="V497" i="44"/>
  <c r="P497" i="44"/>
  <c r="N497" i="44"/>
  <c r="O497" i="44"/>
  <c r="Q497" i="44"/>
  <c r="W497" i="44"/>
  <c r="X497" i="44"/>
  <c r="Q501" i="44"/>
  <c r="L501" i="44"/>
  <c r="U501" i="44"/>
  <c r="M501" i="44"/>
  <c r="V501" i="44"/>
  <c r="N501" i="44"/>
  <c r="W501" i="44"/>
  <c r="O501" i="44"/>
  <c r="X501" i="44"/>
  <c r="S501" i="44"/>
  <c r="K501" i="44"/>
  <c r="P501" i="44"/>
  <c r="R501" i="44"/>
  <c r="T501" i="44"/>
  <c r="K517" i="44"/>
  <c r="K525" i="44"/>
  <c r="S525" i="44"/>
  <c r="L525" i="44"/>
  <c r="T525" i="44"/>
  <c r="M525" i="44"/>
  <c r="U525" i="44"/>
  <c r="N525" i="44"/>
  <c r="V525" i="44"/>
  <c r="Q525" i="44"/>
  <c r="O525" i="44"/>
  <c r="P525" i="44"/>
  <c r="W525" i="44"/>
  <c r="X525" i="44"/>
  <c r="R525" i="44"/>
  <c r="K529" i="44"/>
  <c r="K808" i="44"/>
  <c r="O820" i="44"/>
  <c r="W820" i="44"/>
  <c r="P820" i="44"/>
  <c r="X820" i="44"/>
  <c r="K820" i="44"/>
  <c r="S820" i="44"/>
  <c r="M820" i="44"/>
  <c r="U820" i="44"/>
  <c r="Q824" i="44"/>
  <c r="R824" i="44"/>
  <c r="M824" i="44"/>
  <c r="U824" i="44"/>
  <c r="O824" i="44"/>
  <c r="W824" i="44"/>
  <c r="L850" i="44"/>
  <c r="T843" i="44"/>
  <c r="K840" i="44"/>
  <c r="S824" i="44"/>
  <c r="M822" i="44"/>
  <c r="W819" i="44"/>
  <c r="W814" i="44"/>
  <c r="O811" i="44"/>
  <c r="M810" i="44"/>
  <c r="S807" i="44"/>
  <c r="U803" i="44"/>
  <c r="S802" i="44"/>
  <c r="M171" i="44"/>
  <c r="U171" i="44"/>
  <c r="N171" i="44"/>
  <c r="V171" i="44"/>
  <c r="O171" i="44"/>
  <c r="W171" i="44"/>
  <c r="P171" i="44"/>
  <c r="X171" i="44"/>
  <c r="L171" i="44"/>
  <c r="Q171" i="44"/>
  <c r="R171" i="44"/>
  <c r="S171" i="44"/>
  <c r="T171" i="44"/>
  <c r="K171" i="44"/>
  <c r="K199" i="44"/>
  <c r="O273" i="44"/>
  <c r="W273" i="44"/>
  <c r="L273" i="44"/>
  <c r="U273" i="44"/>
  <c r="M273" i="44"/>
  <c r="V273" i="44"/>
  <c r="N273" i="44"/>
  <c r="X273" i="44"/>
  <c r="P273" i="44"/>
  <c r="K273" i="44"/>
  <c r="Q273" i="44"/>
  <c r="R273" i="44"/>
  <c r="S273" i="44"/>
  <c r="T273" i="44"/>
  <c r="Q289" i="44"/>
  <c r="R289" i="44"/>
  <c r="K289" i="44"/>
  <c r="S289" i="44"/>
  <c r="L289" i="44"/>
  <c r="T289" i="44"/>
  <c r="N289" i="44"/>
  <c r="O289" i="44"/>
  <c r="P289" i="44"/>
  <c r="U289" i="44"/>
  <c r="V289" i="44"/>
  <c r="W289" i="44"/>
  <c r="X289" i="44"/>
  <c r="M289" i="44"/>
  <c r="L313" i="44"/>
  <c r="T313" i="44"/>
  <c r="M313" i="44"/>
  <c r="U313" i="44"/>
  <c r="N313" i="44"/>
  <c r="V313" i="44"/>
  <c r="O313" i="44"/>
  <c r="W313" i="44"/>
  <c r="K313" i="44"/>
  <c r="P313" i="44"/>
  <c r="Q313" i="44"/>
  <c r="R313" i="44"/>
  <c r="S313" i="44"/>
  <c r="X313" i="44"/>
  <c r="P842" i="44"/>
  <c r="X842" i="44"/>
  <c r="Q842" i="44"/>
  <c r="L842" i="44"/>
  <c r="T842" i="44"/>
  <c r="N842" i="44"/>
  <c r="V842" i="44"/>
  <c r="T850" i="44"/>
  <c r="U810" i="44"/>
  <c r="K802" i="44"/>
  <c r="M71" i="44"/>
  <c r="U71" i="44"/>
  <c r="N71" i="44"/>
  <c r="V71" i="44"/>
  <c r="O71" i="44"/>
  <c r="W71" i="44"/>
  <c r="P71" i="44"/>
  <c r="X71" i="44"/>
  <c r="Q71" i="44"/>
  <c r="R71" i="44"/>
  <c r="K71" i="44"/>
  <c r="S71" i="44"/>
  <c r="L71" i="44"/>
  <c r="T71" i="44"/>
  <c r="M101" i="44"/>
  <c r="U101" i="44"/>
  <c r="N101" i="44"/>
  <c r="V101" i="44"/>
  <c r="O101" i="44"/>
  <c r="W101" i="44"/>
  <c r="P101" i="44"/>
  <c r="X101" i="44"/>
  <c r="Q101" i="44"/>
  <c r="R101" i="44"/>
  <c r="K101" i="44"/>
  <c r="S101" i="44"/>
  <c r="L101" i="44"/>
  <c r="T101" i="44"/>
  <c r="K375" i="44"/>
  <c r="R379" i="44"/>
  <c r="S379" i="44"/>
  <c r="K379" i="44"/>
  <c r="T379" i="44"/>
  <c r="L379" i="44"/>
  <c r="U379" i="44"/>
  <c r="N379" i="44"/>
  <c r="W379" i="44"/>
  <c r="O379" i="44"/>
  <c r="X379" i="44"/>
  <c r="P379" i="44"/>
  <c r="Q379" i="44"/>
  <c r="V379" i="44"/>
  <c r="M379" i="44"/>
  <c r="P383" i="44"/>
  <c r="X383" i="44"/>
  <c r="N383" i="44"/>
  <c r="W383" i="44"/>
  <c r="O383" i="44"/>
  <c r="Q383" i="44"/>
  <c r="S383" i="44"/>
  <c r="K383" i="44"/>
  <c r="T383" i="44"/>
  <c r="L383" i="44"/>
  <c r="U383" i="44"/>
  <c r="M383" i="44"/>
  <c r="R383" i="44"/>
  <c r="V383" i="44"/>
  <c r="L387" i="44"/>
  <c r="T387" i="44"/>
  <c r="Q387" i="44"/>
  <c r="R387" i="44"/>
  <c r="S387" i="44"/>
  <c r="M387" i="44"/>
  <c r="V387" i="44"/>
  <c r="N387" i="44"/>
  <c r="W387" i="44"/>
  <c r="O387" i="44"/>
  <c r="X387" i="44"/>
  <c r="K387" i="44"/>
  <c r="P387" i="44"/>
  <c r="U387" i="44"/>
  <c r="N391" i="44"/>
  <c r="V391" i="44"/>
  <c r="R391" i="44"/>
  <c r="S391" i="44"/>
  <c r="K391" i="44"/>
  <c r="T391" i="44"/>
  <c r="M391" i="44"/>
  <c r="W391" i="44"/>
  <c r="O391" i="44"/>
  <c r="X391" i="44"/>
  <c r="P391" i="44"/>
  <c r="Q391" i="44"/>
  <c r="U391" i="44"/>
  <c r="L391" i="44"/>
  <c r="L395" i="44"/>
  <c r="T395" i="44"/>
  <c r="N395" i="44"/>
  <c r="W395" i="44"/>
  <c r="O395" i="44"/>
  <c r="X395" i="44"/>
  <c r="P395" i="44"/>
  <c r="R395" i="44"/>
  <c r="S395" i="44"/>
  <c r="K395" i="44"/>
  <c r="U395" i="44"/>
  <c r="M395" i="44"/>
  <c r="Q395" i="44"/>
  <c r="V395" i="44"/>
  <c r="K407" i="44"/>
  <c r="K411" i="44"/>
  <c r="K419" i="44"/>
  <c r="S419" i="44"/>
  <c r="L419" i="44"/>
  <c r="T419" i="44"/>
  <c r="M419" i="44"/>
  <c r="U419" i="44"/>
  <c r="O419" i="44"/>
  <c r="W419" i="44"/>
  <c r="P419" i="44"/>
  <c r="X419" i="44"/>
  <c r="Q419" i="44"/>
  <c r="N419" i="44"/>
  <c r="R419" i="44"/>
  <c r="V419" i="44"/>
  <c r="K423" i="44"/>
  <c r="Q601" i="44"/>
  <c r="K601" i="44"/>
  <c r="T601" i="44"/>
  <c r="L601" i="44"/>
  <c r="U601" i="44"/>
  <c r="M601" i="44"/>
  <c r="V601" i="44"/>
  <c r="N601" i="44"/>
  <c r="W601" i="44"/>
  <c r="O601" i="44"/>
  <c r="X601" i="44"/>
  <c r="R601" i="44"/>
  <c r="S601" i="44"/>
  <c r="P601" i="44"/>
  <c r="M609" i="44"/>
  <c r="U609" i="44"/>
  <c r="L609" i="44"/>
  <c r="V609" i="44"/>
  <c r="N609" i="44"/>
  <c r="W609" i="44"/>
  <c r="O609" i="44"/>
  <c r="X609" i="44"/>
  <c r="P609" i="44"/>
  <c r="Q609" i="44"/>
  <c r="S609" i="44"/>
  <c r="K609" i="44"/>
  <c r="T609" i="44"/>
  <c r="R609" i="44"/>
  <c r="K617" i="44"/>
  <c r="M629" i="44"/>
  <c r="U629" i="44"/>
  <c r="N629" i="44"/>
  <c r="V629" i="44"/>
  <c r="O629" i="44"/>
  <c r="W629" i="44"/>
  <c r="P629" i="44"/>
  <c r="X629" i="44"/>
  <c r="Q629" i="44"/>
  <c r="K629" i="44"/>
  <c r="S629" i="44"/>
  <c r="L629" i="44"/>
  <c r="T629" i="44"/>
  <c r="R629" i="44"/>
  <c r="K694" i="44"/>
  <c r="K710" i="44"/>
  <c r="M714" i="44"/>
  <c r="U714" i="44"/>
  <c r="Q714" i="44"/>
  <c r="R714" i="44"/>
  <c r="S714" i="44"/>
  <c r="K714" i="44"/>
  <c r="T714" i="44"/>
  <c r="L714" i="44"/>
  <c r="V714" i="44"/>
  <c r="N714" i="44"/>
  <c r="W714" i="44"/>
  <c r="O714" i="44"/>
  <c r="X714" i="44"/>
  <c r="P714" i="44"/>
  <c r="Q718" i="44"/>
  <c r="K718" i="44"/>
  <c r="T718" i="44"/>
  <c r="L718" i="44"/>
  <c r="U718" i="44"/>
  <c r="M718" i="44"/>
  <c r="V718" i="44"/>
  <c r="N718" i="44"/>
  <c r="W718" i="44"/>
  <c r="O718" i="44"/>
  <c r="X718" i="44"/>
  <c r="P718" i="44"/>
  <c r="R718" i="44"/>
  <c r="S718" i="44"/>
  <c r="Q843" i="44"/>
  <c r="O842" i="44"/>
  <c r="T819" i="44"/>
  <c r="V815" i="44"/>
  <c r="T814" i="44"/>
  <c r="L811" i="44"/>
  <c r="P807" i="44"/>
  <c r="R803" i="44"/>
  <c r="P802" i="44"/>
  <c r="M179" i="44"/>
  <c r="U179" i="44"/>
  <c r="N179" i="44"/>
  <c r="V179" i="44"/>
  <c r="O179" i="44"/>
  <c r="W179" i="44"/>
  <c r="P179" i="44"/>
  <c r="X179" i="44"/>
  <c r="L179" i="44"/>
  <c r="Q179" i="44"/>
  <c r="R179" i="44"/>
  <c r="S179" i="44"/>
  <c r="T179" i="44"/>
  <c r="K179" i="44"/>
  <c r="L277" i="44"/>
  <c r="T277" i="44"/>
  <c r="P277" i="44"/>
  <c r="Q277" i="44"/>
  <c r="R277" i="44"/>
  <c r="S277" i="44"/>
  <c r="M277" i="44"/>
  <c r="N277" i="44"/>
  <c r="O277" i="44"/>
  <c r="U277" i="44"/>
  <c r="V277" i="44"/>
  <c r="W277" i="44"/>
  <c r="X277" i="44"/>
  <c r="K277" i="44"/>
  <c r="U822" i="44"/>
  <c r="Q60" i="44"/>
  <c r="R60" i="44"/>
  <c r="K60" i="44"/>
  <c r="S60" i="44"/>
  <c r="L60" i="44"/>
  <c r="T60" i="44"/>
  <c r="M60" i="44"/>
  <c r="U60" i="44"/>
  <c r="N60" i="44"/>
  <c r="V60" i="44"/>
  <c r="O60" i="44"/>
  <c r="W60" i="44"/>
  <c r="P60" i="44"/>
  <c r="X60" i="44"/>
  <c r="R78" i="44"/>
  <c r="K78" i="44"/>
  <c r="S78" i="44"/>
  <c r="L78" i="44"/>
  <c r="T78" i="44"/>
  <c r="M78" i="44"/>
  <c r="U78" i="44"/>
  <c r="N78" i="44"/>
  <c r="V78" i="44"/>
  <c r="O78" i="44"/>
  <c r="W78" i="44"/>
  <c r="P78" i="44"/>
  <c r="X78" i="44"/>
  <c r="Q78" i="44"/>
  <c r="K166" i="44"/>
  <c r="S166" i="44"/>
  <c r="L166" i="44"/>
  <c r="T166" i="44"/>
  <c r="M166" i="44"/>
  <c r="U166" i="44"/>
  <c r="N166" i="44"/>
  <c r="V166" i="44"/>
  <c r="R166" i="44"/>
  <c r="W166" i="44"/>
  <c r="X166" i="44"/>
  <c r="Q166" i="44"/>
  <c r="O166" i="44"/>
  <c r="P166" i="44"/>
  <c r="K174" i="44"/>
  <c r="S174" i="44"/>
  <c r="L174" i="44"/>
  <c r="T174" i="44"/>
  <c r="M174" i="44"/>
  <c r="U174" i="44"/>
  <c r="N174" i="44"/>
  <c r="V174" i="44"/>
  <c r="R174" i="44"/>
  <c r="W174" i="44"/>
  <c r="X174" i="44"/>
  <c r="O174" i="44"/>
  <c r="P174" i="44"/>
  <c r="Q174" i="44"/>
  <c r="K178" i="44"/>
  <c r="S178" i="44"/>
  <c r="L178" i="44"/>
  <c r="T178" i="44"/>
  <c r="M178" i="44"/>
  <c r="U178" i="44"/>
  <c r="N178" i="44"/>
  <c r="V178" i="44"/>
  <c r="O178" i="44"/>
  <c r="P178" i="44"/>
  <c r="Q178" i="44"/>
  <c r="R178" i="44"/>
  <c r="X178" i="44"/>
  <c r="W178" i="44"/>
  <c r="P186" i="44"/>
  <c r="X186" i="44"/>
  <c r="Q186" i="44"/>
  <c r="R186" i="44"/>
  <c r="K186" i="44"/>
  <c r="S186" i="44"/>
  <c r="O186" i="44"/>
  <c r="T186" i="44"/>
  <c r="U186" i="44"/>
  <c r="V186" i="44"/>
  <c r="W186" i="44"/>
  <c r="L186" i="44"/>
  <c r="M186" i="44"/>
  <c r="N186" i="44"/>
  <c r="K194" i="44"/>
  <c r="P206" i="44"/>
  <c r="X206" i="44"/>
  <c r="Q206" i="44"/>
  <c r="L206" i="44"/>
  <c r="V206" i="44"/>
  <c r="M206" i="44"/>
  <c r="W206" i="44"/>
  <c r="N206" i="44"/>
  <c r="O206" i="44"/>
  <c r="R206" i="44"/>
  <c r="S206" i="44"/>
  <c r="T206" i="44"/>
  <c r="U206" i="44"/>
  <c r="K206" i="44"/>
  <c r="K214" i="44"/>
  <c r="S214" i="44"/>
  <c r="L214" i="44"/>
  <c r="T214" i="44"/>
  <c r="U214" i="44"/>
  <c r="V214" i="44"/>
  <c r="M214" i="44"/>
  <c r="W214" i="44"/>
  <c r="N214" i="44"/>
  <c r="X214" i="44"/>
  <c r="O214" i="44"/>
  <c r="R214" i="44"/>
  <c r="P214" i="44"/>
  <c r="Q214" i="44"/>
  <c r="M272" i="44"/>
  <c r="U272" i="44"/>
  <c r="Q272" i="44"/>
  <c r="R272" i="44"/>
  <c r="S272" i="44"/>
  <c r="K272" i="44"/>
  <c r="T272" i="44"/>
  <c r="N272" i="44"/>
  <c r="W272" i="44"/>
  <c r="V272" i="44"/>
  <c r="X272" i="44"/>
  <c r="L272" i="44"/>
  <c r="O272" i="44"/>
  <c r="P272" i="44"/>
  <c r="M280" i="44"/>
  <c r="U280" i="44"/>
  <c r="N280" i="44"/>
  <c r="W280" i="44"/>
  <c r="O280" i="44"/>
  <c r="X280" i="44"/>
  <c r="P280" i="44"/>
  <c r="Q280" i="44"/>
  <c r="K280" i="44"/>
  <c r="L280" i="44"/>
  <c r="R280" i="44"/>
  <c r="S280" i="44"/>
  <c r="T280" i="44"/>
  <c r="V280" i="44"/>
  <c r="O284" i="44"/>
  <c r="W284" i="44"/>
  <c r="N284" i="44"/>
  <c r="X284" i="44"/>
  <c r="P284" i="44"/>
  <c r="Q284" i="44"/>
  <c r="R284" i="44"/>
  <c r="K284" i="44"/>
  <c r="L284" i="44"/>
  <c r="M284" i="44"/>
  <c r="S284" i="44"/>
  <c r="T284" i="44"/>
  <c r="U284" i="44"/>
  <c r="V284" i="44"/>
  <c r="O292" i="44"/>
  <c r="W292" i="44"/>
  <c r="P292" i="44"/>
  <c r="X292" i="44"/>
  <c r="Q292" i="44"/>
  <c r="R292" i="44"/>
  <c r="T292" i="44"/>
  <c r="U292" i="44"/>
  <c r="V292" i="44"/>
  <c r="K292" i="44"/>
  <c r="L292" i="44"/>
  <c r="M292" i="44"/>
  <c r="N292" i="44"/>
  <c r="S292" i="44"/>
  <c r="K300" i="44"/>
  <c r="R312" i="44"/>
  <c r="K312" i="44"/>
  <c r="S312" i="44"/>
  <c r="L312" i="44"/>
  <c r="T312" i="44"/>
  <c r="M312" i="44"/>
  <c r="U312" i="44"/>
  <c r="W312" i="44"/>
  <c r="X312" i="44"/>
  <c r="N312" i="44"/>
  <c r="O312" i="44"/>
  <c r="P312" i="44"/>
  <c r="Q312" i="44"/>
  <c r="V312" i="44"/>
  <c r="Q320" i="44"/>
  <c r="R320" i="44"/>
  <c r="K320" i="44"/>
  <c r="S320" i="44"/>
  <c r="L320" i="44"/>
  <c r="T320" i="44"/>
  <c r="V320" i="44"/>
  <c r="W320" i="44"/>
  <c r="X320" i="44"/>
  <c r="M320" i="44"/>
  <c r="N320" i="44"/>
  <c r="O320" i="44"/>
  <c r="P320" i="44"/>
  <c r="U320" i="44"/>
  <c r="K502" i="44"/>
  <c r="S502" i="44"/>
  <c r="P502" i="44"/>
  <c r="Q502" i="44"/>
  <c r="R502" i="44"/>
  <c r="T502" i="44"/>
  <c r="N502" i="44"/>
  <c r="W502" i="44"/>
  <c r="U502" i="44"/>
  <c r="V502" i="44"/>
  <c r="X502" i="44"/>
  <c r="M502" i="44"/>
  <c r="O502" i="44"/>
  <c r="L502" i="44"/>
  <c r="M506" i="44"/>
  <c r="U506" i="44"/>
  <c r="Q506" i="44"/>
  <c r="R506" i="44"/>
  <c r="S506" i="44"/>
  <c r="K506" i="44"/>
  <c r="T506" i="44"/>
  <c r="O506" i="44"/>
  <c r="X506" i="44"/>
  <c r="N506" i="44"/>
  <c r="P506" i="44"/>
  <c r="V506" i="44"/>
  <c r="W506" i="44"/>
  <c r="L506" i="44"/>
  <c r="K514" i="44"/>
  <c r="K813" i="44"/>
  <c r="S813" i="44"/>
  <c r="L813" i="44"/>
  <c r="T813" i="44"/>
  <c r="O813" i="44"/>
  <c r="W813" i="44"/>
  <c r="Q813" i="44"/>
  <c r="Q821" i="44"/>
  <c r="R821" i="44"/>
  <c r="M821" i="44"/>
  <c r="U821" i="44"/>
  <c r="O821" i="44"/>
  <c r="W821" i="44"/>
  <c r="K825" i="44"/>
  <c r="N841" i="44"/>
  <c r="V841" i="44"/>
  <c r="O841" i="44"/>
  <c r="W841" i="44"/>
  <c r="R841" i="44"/>
  <c r="L841" i="44"/>
  <c r="T841" i="44"/>
  <c r="W850" i="44"/>
  <c r="O843" i="44"/>
  <c r="M842" i="44"/>
  <c r="K841" i="44"/>
  <c r="N824" i="44"/>
  <c r="X822" i="44"/>
  <c r="V821" i="44"/>
  <c r="T820" i="44"/>
  <c r="R819" i="44"/>
  <c r="T815" i="44"/>
  <c r="R814" i="44"/>
  <c r="P813" i="44"/>
  <c r="X810" i="44"/>
  <c r="N807" i="44"/>
  <c r="P803" i="44"/>
  <c r="N802" i="44"/>
  <c r="M167" i="44"/>
  <c r="U167" i="44"/>
  <c r="N167" i="44"/>
  <c r="V167" i="44"/>
  <c r="O167" i="44"/>
  <c r="W167" i="44"/>
  <c r="P167" i="44"/>
  <c r="X167" i="44"/>
  <c r="T167" i="44"/>
  <c r="K167" i="44"/>
  <c r="L167" i="44"/>
  <c r="Q167" i="44"/>
  <c r="R167" i="44"/>
  <c r="S167" i="44"/>
  <c r="K191" i="44"/>
  <c r="Q285" i="44"/>
  <c r="S285" i="44"/>
  <c r="K285" i="44"/>
  <c r="T285" i="44"/>
  <c r="L285" i="44"/>
  <c r="U285" i="44"/>
  <c r="M285" i="44"/>
  <c r="V285" i="44"/>
  <c r="O285" i="44"/>
  <c r="P285" i="44"/>
  <c r="R285" i="44"/>
  <c r="W285" i="44"/>
  <c r="X285" i="44"/>
  <c r="N285" i="44"/>
  <c r="K527" i="44"/>
  <c r="K806" i="44"/>
  <c r="K81" i="44"/>
  <c r="K75" i="44"/>
  <c r="N396" i="44"/>
  <c r="V396" i="44"/>
  <c r="R396" i="44"/>
  <c r="S396" i="44"/>
  <c r="K396" i="44"/>
  <c r="T396" i="44"/>
  <c r="M396" i="44"/>
  <c r="W396" i="44"/>
  <c r="O396" i="44"/>
  <c r="X396" i="44"/>
  <c r="P396" i="44"/>
  <c r="Q396" i="44"/>
  <c r="U396" i="44"/>
  <c r="L396" i="44"/>
  <c r="N400" i="44"/>
  <c r="V400" i="44"/>
  <c r="Q400" i="44"/>
  <c r="R400" i="44"/>
  <c r="S400" i="44"/>
  <c r="L400" i="44"/>
  <c r="U400" i="44"/>
  <c r="M400" i="44"/>
  <c r="W400" i="44"/>
  <c r="O400" i="44"/>
  <c r="X400" i="44"/>
  <c r="K400" i="44"/>
  <c r="P400" i="44"/>
  <c r="T400" i="44"/>
  <c r="K408" i="44"/>
  <c r="K590" i="44"/>
  <c r="S590" i="44"/>
  <c r="R590" i="44"/>
  <c r="T590" i="44"/>
  <c r="L590" i="44"/>
  <c r="U590" i="44"/>
  <c r="M590" i="44"/>
  <c r="V590" i="44"/>
  <c r="N590" i="44"/>
  <c r="W590" i="44"/>
  <c r="P590" i="44"/>
  <c r="Q590" i="44"/>
  <c r="O590" i="44"/>
  <c r="X590" i="44"/>
  <c r="K598" i="44"/>
  <c r="S598" i="44"/>
  <c r="P598" i="44"/>
  <c r="Q598" i="44"/>
  <c r="R598" i="44"/>
  <c r="T598" i="44"/>
  <c r="L598" i="44"/>
  <c r="U598" i="44"/>
  <c r="N598" i="44"/>
  <c r="W598" i="44"/>
  <c r="O598" i="44"/>
  <c r="X598" i="44"/>
  <c r="M598" i="44"/>
  <c r="V598" i="44"/>
  <c r="K602" i="44"/>
  <c r="S602" i="44"/>
  <c r="O602" i="44"/>
  <c r="X602" i="44"/>
  <c r="P602" i="44"/>
  <c r="Q602" i="44"/>
  <c r="R602" i="44"/>
  <c r="T602" i="44"/>
  <c r="M602" i="44"/>
  <c r="V602" i="44"/>
  <c r="N602" i="44"/>
  <c r="W602" i="44"/>
  <c r="L602" i="44"/>
  <c r="U602" i="44"/>
  <c r="O610" i="44"/>
  <c r="W610" i="44"/>
  <c r="Q610" i="44"/>
  <c r="R610" i="44"/>
  <c r="S610" i="44"/>
  <c r="K610" i="44"/>
  <c r="T610" i="44"/>
  <c r="L610" i="44"/>
  <c r="U610" i="44"/>
  <c r="N610" i="44"/>
  <c r="X610" i="44"/>
  <c r="P610" i="44"/>
  <c r="M610" i="44"/>
  <c r="V610" i="44"/>
  <c r="O630" i="44"/>
  <c r="W630" i="44"/>
  <c r="P630" i="44"/>
  <c r="X630" i="44"/>
  <c r="Q630" i="44"/>
  <c r="R630" i="44"/>
  <c r="K630" i="44"/>
  <c r="S630" i="44"/>
  <c r="M630" i="44"/>
  <c r="U630" i="44"/>
  <c r="N630" i="44"/>
  <c r="V630" i="44"/>
  <c r="L630" i="44"/>
  <c r="T630" i="44"/>
  <c r="K634" i="44"/>
  <c r="K638" i="44"/>
  <c r="S638" i="44"/>
  <c r="L638" i="44"/>
  <c r="T638" i="44"/>
  <c r="M638" i="44"/>
  <c r="U638" i="44"/>
  <c r="N638" i="44"/>
  <c r="V638" i="44"/>
  <c r="O638" i="44"/>
  <c r="W638" i="44"/>
  <c r="Q638" i="44"/>
  <c r="R638" i="44"/>
  <c r="P638" i="44"/>
  <c r="X638" i="44"/>
  <c r="P707" i="44"/>
  <c r="X707" i="44"/>
  <c r="Q707" i="44"/>
  <c r="R707" i="44"/>
  <c r="S707" i="44"/>
  <c r="K707" i="44"/>
  <c r="T707" i="44"/>
  <c r="L707" i="44"/>
  <c r="U707" i="44"/>
  <c r="M707" i="44"/>
  <c r="V707" i="44"/>
  <c r="N707" i="44"/>
  <c r="W707" i="44"/>
  <c r="O707" i="44"/>
  <c r="O715" i="44"/>
  <c r="W715" i="44"/>
  <c r="L715" i="44"/>
  <c r="U715" i="44"/>
  <c r="M715" i="44"/>
  <c r="V715" i="44"/>
  <c r="N715" i="44"/>
  <c r="X715" i="44"/>
  <c r="P715" i="44"/>
  <c r="Q715" i="44"/>
  <c r="R715" i="44"/>
  <c r="S715" i="44"/>
  <c r="K715" i="44"/>
  <c r="T715" i="44"/>
  <c r="R735" i="44"/>
  <c r="K735" i="44"/>
  <c r="S735" i="44"/>
  <c r="L735" i="44"/>
  <c r="T735" i="44"/>
  <c r="M735" i="44"/>
  <c r="U735" i="44"/>
  <c r="N735" i="44"/>
  <c r="V735" i="44"/>
  <c r="O735" i="44"/>
  <c r="W735" i="44"/>
  <c r="P735" i="44"/>
  <c r="X735" i="44"/>
  <c r="Q735" i="44"/>
  <c r="U850" i="44"/>
  <c r="M843" i="44"/>
  <c r="K842" i="44"/>
  <c r="L824" i="44"/>
  <c r="V822" i="44"/>
  <c r="T821" i="44"/>
  <c r="R820" i="44"/>
  <c r="P819" i="44"/>
  <c r="R815" i="44"/>
  <c r="P814" i="44"/>
  <c r="N813" i="44"/>
  <c r="X811" i="44"/>
  <c r="V810" i="44"/>
  <c r="L807" i="44"/>
  <c r="N803" i="44"/>
  <c r="L802" i="44"/>
  <c r="K63" i="44"/>
  <c r="L69" i="44"/>
  <c r="T69" i="44"/>
  <c r="M69" i="44"/>
  <c r="U69" i="44"/>
  <c r="N69" i="44"/>
  <c r="V69" i="44"/>
  <c r="O69" i="44"/>
  <c r="W69" i="44"/>
  <c r="P69" i="44"/>
  <c r="X69" i="44"/>
  <c r="Q69" i="44"/>
  <c r="R69" i="44"/>
  <c r="S69" i="44"/>
  <c r="K69" i="44"/>
  <c r="O72" i="44"/>
  <c r="W72" i="44"/>
  <c r="P72" i="44"/>
  <c r="X72" i="44"/>
  <c r="Q72" i="44"/>
  <c r="R72" i="44"/>
  <c r="K72" i="44"/>
  <c r="S72" i="44"/>
  <c r="L72" i="44"/>
  <c r="T72" i="44"/>
  <c r="M72" i="44"/>
  <c r="U72" i="44"/>
  <c r="N72" i="44"/>
  <c r="V72" i="44"/>
  <c r="K104" i="44"/>
  <c r="P378" i="44"/>
  <c r="X378" i="44"/>
  <c r="N378" i="44"/>
  <c r="W378" i="44"/>
  <c r="O378" i="44"/>
  <c r="Q378" i="44"/>
  <c r="S378" i="44"/>
  <c r="K378" i="44"/>
  <c r="T378" i="44"/>
  <c r="L378" i="44"/>
  <c r="U378" i="44"/>
  <c r="M378" i="44"/>
  <c r="R378" i="44"/>
  <c r="V378" i="44"/>
  <c r="R386" i="44"/>
  <c r="M386" i="44"/>
  <c r="V386" i="44"/>
  <c r="N386" i="44"/>
  <c r="W386" i="44"/>
  <c r="O386" i="44"/>
  <c r="X386" i="44"/>
  <c r="Q386" i="44"/>
  <c r="S386" i="44"/>
  <c r="K386" i="44"/>
  <c r="T386" i="44"/>
  <c r="L386" i="44"/>
  <c r="P386" i="44"/>
  <c r="U386" i="44"/>
  <c r="L390" i="44"/>
  <c r="T390" i="44"/>
  <c r="N390" i="44"/>
  <c r="W390" i="44"/>
  <c r="O390" i="44"/>
  <c r="X390" i="44"/>
  <c r="P390" i="44"/>
  <c r="R390" i="44"/>
  <c r="S390" i="44"/>
  <c r="K390" i="44"/>
  <c r="U390" i="44"/>
  <c r="M390" i="44"/>
  <c r="V390" i="44"/>
  <c r="Q390" i="44"/>
  <c r="K394" i="44"/>
  <c r="R398" i="44"/>
  <c r="Q398" i="44"/>
  <c r="S398" i="44"/>
  <c r="K398" i="44"/>
  <c r="T398" i="44"/>
  <c r="M398" i="44"/>
  <c r="V398" i="44"/>
  <c r="N398" i="44"/>
  <c r="W398" i="44"/>
  <c r="O398" i="44"/>
  <c r="X398" i="44"/>
  <c r="L398" i="44"/>
  <c r="P398" i="44"/>
  <c r="U398" i="44"/>
  <c r="K406" i="44"/>
  <c r="O418" i="44"/>
  <c r="W418" i="44"/>
  <c r="P418" i="44"/>
  <c r="Q418" i="44"/>
  <c r="R418" i="44"/>
  <c r="K418" i="44"/>
  <c r="T418" i="44"/>
  <c r="L418" i="44"/>
  <c r="U418" i="44"/>
  <c r="M418" i="44"/>
  <c r="V418" i="44"/>
  <c r="X418" i="44"/>
  <c r="N418" i="44"/>
  <c r="S418" i="44"/>
  <c r="K426" i="44"/>
  <c r="S426" i="44"/>
  <c r="L426" i="44"/>
  <c r="T426" i="44"/>
  <c r="M426" i="44"/>
  <c r="U426" i="44"/>
  <c r="O426" i="44"/>
  <c r="W426" i="44"/>
  <c r="P426" i="44"/>
  <c r="X426" i="44"/>
  <c r="Q426" i="44"/>
  <c r="N426" i="44"/>
  <c r="R426" i="44"/>
  <c r="V426" i="44"/>
  <c r="K608" i="44"/>
  <c r="S608" i="44"/>
  <c r="Q608" i="44"/>
  <c r="R608" i="44"/>
  <c r="T608" i="44"/>
  <c r="L608" i="44"/>
  <c r="U608" i="44"/>
  <c r="M608" i="44"/>
  <c r="V608" i="44"/>
  <c r="O608" i="44"/>
  <c r="X608" i="44"/>
  <c r="P608" i="44"/>
  <c r="L612" i="44"/>
  <c r="T612" i="44"/>
  <c r="Q612" i="44"/>
  <c r="R612" i="44"/>
  <c r="S612" i="44"/>
  <c r="K612" i="44"/>
  <c r="U612" i="44"/>
  <c r="M612" i="44"/>
  <c r="V612" i="44"/>
  <c r="O612" i="44"/>
  <c r="X612" i="44"/>
  <c r="P612" i="44"/>
  <c r="R697" i="44"/>
  <c r="O701" i="44"/>
  <c r="W701" i="44"/>
  <c r="R705" i="44"/>
  <c r="L709" i="44"/>
  <c r="T709" i="44"/>
  <c r="K713" i="44"/>
  <c r="S713" i="44"/>
  <c r="U737" i="44"/>
  <c r="M737" i="44"/>
  <c r="K721" i="44"/>
  <c r="U713" i="44"/>
  <c r="L713" i="44"/>
  <c r="X709" i="44"/>
  <c r="O709" i="44"/>
  <c r="W705" i="44"/>
  <c r="N705" i="44"/>
  <c r="U701" i="44"/>
  <c r="L701" i="44"/>
  <c r="Q697" i="44"/>
  <c r="S737" i="44"/>
  <c r="K737" i="44"/>
  <c r="R713" i="44"/>
  <c r="V709" i="44"/>
  <c r="M709" i="44"/>
  <c r="U705" i="44"/>
  <c r="L705" i="44"/>
  <c r="S701" i="44"/>
  <c r="X697" i="44"/>
  <c r="O697" i="44"/>
  <c r="R737" i="44"/>
  <c r="Q713" i="44"/>
  <c r="U709" i="44"/>
  <c r="K709" i="44"/>
  <c r="T705" i="44"/>
  <c r="K705" i="44"/>
  <c r="R701" i="44"/>
  <c r="W697" i="44"/>
  <c r="N697" i="44"/>
  <c r="W608" i="44"/>
  <c r="Q737" i="44"/>
  <c r="P713" i="44"/>
  <c r="S709" i="44"/>
  <c r="S705" i="44"/>
  <c r="Q701" i="44"/>
  <c r="V697" i="44"/>
  <c r="M697" i="44"/>
  <c r="K723" i="44"/>
  <c r="K719" i="44"/>
  <c r="N608" i="44"/>
  <c r="X737" i="44"/>
  <c r="P737" i="44"/>
  <c r="X713" i="44"/>
  <c r="O713" i="44"/>
  <c r="R709" i="44"/>
  <c r="Q705" i="44"/>
  <c r="P701" i="44"/>
  <c r="U697" i="44"/>
  <c r="L697" i="44"/>
  <c r="W612" i="44"/>
  <c r="T851" i="44"/>
  <c r="W737" i="44"/>
  <c r="O737" i="44"/>
  <c r="W713" i="44"/>
  <c r="N713" i="44"/>
  <c r="Q709" i="44"/>
  <c r="P705" i="44"/>
  <c r="X701" i="44"/>
  <c r="N701" i="44"/>
  <c r="T697" i="44"/>
  <c r="K697" i="44"/>
  <c r="N612" i="44"/>
  <c r="K839" i="44"/>
  <c r="K823" i="44"/>
  <c r="V737" i="44"/>
  <c r="N737" i="44"/>
  <c r="V713" i="44"/>
  <c r="M713" i="44"/>
  <c r="P709" i="44"/>
  <c r="X705" i="44"/>
  <c r="O705" i="44"/>
  <c r="V701" i="44"/>
  <c r="M701" i="44"/>
  <c r="S697" i="44"/>
  <c r="K628" i="44"/>
  <c r="K528" i="44"/>
  <c r="K512" i="44"/>
  <c r="K500" i="44"/>
  <c r="T533" i="44"/>
  <c r="K314" i="44"/>
  <c r="K316" i="44"/>
  <c r="K304" i="44"/>
  <c r="T109" i="44"/>
  <c r="L68" i="46"/>
  <c r="W68" i="46"/>
  <c r="AD78" i="46"/>
  <c r="Y80" i="46"/>
  <c r="O82" i="46"/>
  <c r="AC82" i="46"/>
  <c r="Z100" i="46"/>
  <c r="U175" i="46"/>
  <c r="O284" i="46"/>
  <c r="K312" i="46"/>
  <c r="S397" i="46"/>
  <c r="AC419" i="46"/>
  <c r="M426" i="46"/>
  <c r="R524" i="46"/>
  <c r="AA599" i="46"/>
  <c r="AD610" i="46"/>
  <c r="M803" i="46"/>
  <c r="M807" i="46"/>
  <c r="Y807" i="46"/>
  <c r="Z811" i="46"/>
  <c r="W820" i="46"/>
  <c r="U822" i="46"/>
  <c r="M68" i="46"/>
  <c r="X68" i="46"/>
  <c r="R82" i="46"/>
  <c r="AD82" i="46"/>
  <c r="AC174" i="46"/>
  <c r="W175" i="46"/>
  <c r="L294" i="46"/>
  <c r="U312" i="46"/>
  <c r="X397" i="46"/>
  <c r="O426" i="46"/>
  <c r="O492" i="46"/>
  <c r="S524" i="46"/>
  <c r="L716" i="46"/>
  <c r="K718" i="46"/>
  <c r="R803" i="46"/>
  <c r="O807" i="46"/>
  <c r="Z807" i="46"/>
  <c r="T82" i="46"/>
  <c r="Q591" i="46"/>
  <c r="O595" i="46"/>
  <c r="O599" i="46"/>
  <c r="Q609" i="46"/>
  <c r="L629" i="46"/>
  <c r="O708" i="46"/>
  <c r="O716" i="46"/>
  <c r="P718" i="46"/>
  <c r="T803" i="46"/>
  <c r="P807" i="46"/>
  <c r="AC807" i="46"/>
  <c r="N842" i="46"/>
  <c r="M60" i="46"/>
  <c r="O68" i="46"/>
  <c r="Z68" i="46"/>
  <c r="U82" i="46"/>
  <c r="L100" i="46"/>
  <c r="L108" i="46"/>
  <c r="Z108" i="46"/>
  <c r="Y175" i="46"/>
  <c r="U207" i="46"/>
  <c r="AD281" i="46"/>
  <c r="O292" i="46"/>
  <c r="N378" i="46"/>
  <c r="M379" i="46"/>
  <c r="M387" i="46"/>
  <c r="Q389" i="46"/>
  <c r="M391" i="46"/>
  <c r="W395" i="46"/>
  <c r="S418" i="46"/>
  <c r="X426" i="46"/>
  <c r="S492" i="46"/>
  <c r="AD496" i="46"/>
  <c r="O503" i="46"/>
  <c r="R532" i="46"/>
  <c r="R591" i="46"/>
  <c r="T595" i="46"/>
  <c r="P599" i="46"/>
  <c r="AA609" i="46"/>
  <c r="M629" i="46"/>
  <c r="M630" i="46"/>
  <c r="P697" i="46"/>
  <c r="Q708" i="46"/>
  <c r="W716" i="46"/>
  <c r="Q718" i="46"/>
  <c r="U803" i="46"/>
  <c r="P68" i="46"/>
  <c r="AC68" i="46"/>
  <c r="V82" i="46"/>
  <c r="Q100" i="46"/>
  <c r="K175" i="46"/>
  <c r="AA175" i="46"/>
  <c r="O280" i="46"/>
  <c r="X292" i="46"/>
  <c r="Q378" i="46"/>
  <c r="O379" i="46"/>
  <c r="V387" i="46"/>
  <c r="S389" i="46"/>
  <c r="V391" i="46"/>
  <c r="N398" i="46"/>
  <c r="Y426" i="46"/>
  <c r="Y492" i="46"/>
  <c r="Q590" i="46"/>
  <c r="S591" i="46"/>
  <c r="V595" i="46"/>
  <c r="Q599" i="46"/>
  <c r="O629" i="46"/>
  <c r="V630" i="46"/>
  <c r="R697" i="46"/>
  <c r="AB716" i="46"/>
  <c r="S718" i="46"/>
  <c r="W803" i="46"/>
  <c r="T807" i="46"/>
  <c r="R821" i="46"/>
  <c r="L82" i="46"/>
  <c r="W82" i="46"/>
  <c r="S178" i="46"/>
  <c r="W387" i="46"/>
  <c r="X389" i="46"/>
  <c r="W391" i="46"/>
  <c r="K397" i="46"/>
  <c r="T590" i="46"/>
  <c r="T638" i="46"/>
  <c r="N707" i="46"/>
  <c r="AC803" i="46"/>
  <c r="U68" i="46"/>
  <c r="U72" i="46"/>
  <c r="T78" i="46"/>
  <c r="P80" i="46"/>
  <c r="M82" i="46"/>
  <c r="X82" i="46"/>
  <c r="U100" i="46"/>
  <c r="M166" i="46"/>
  <c r="O175" i="46"/>
  <c r="AA178" i="46"/>
  <c r="W185" i="46"/>
  <c r="S280" i="46"/>
  <c r="Y378" i="46"/>
  <c r="Y379" i="46"/>
  <c r="Y387" i="46"/>
  <c r="Y389" i="46"/>
  <c r="Y391" i="46"/>
  <c r="K396" i="46"/>
  <c r="P397" i="46"/>
  <c r="V398" i="46"/>
  <c r="AC492" i="46"/>
  <c r="AB497" i="46"/>
  <c r="AD590" i="46"/>
  <c r="AA591" i="46"/>
  <c r="AB595" i="46"/>
  <c r="Y598" i="46"/>
  <c r="X599" i="46"/>
  <c r="T608" i="46"/>
  <c r="S610" i="46"/>
  <c r="T612" i="46"/>
  <c r="W629" i="46"/>
  <c r="V638" i="46"/>
  <c r="U697" i="46"/>
  <c r="AB707" i="46"/>
  <c r="AD803" i="46"/>
  <c r="V807" i="46"/>
  <c r="W811" i="46"/>
  <c r="P61" i="46"/>
  <c r="O814" i="46"/>
  <c r="Y814" i="46"/>
  <c r="P814" i="46"/>
  <c r="Q166" i="46"/>
  <c r="Q171" i="46"/>
  <c r="AC386" i="46"/>
  <c r="AD386" i="46"/>
  <c r="Y386" i="46"/>
  <c r="V386" i="46"/>
  <c r="Q386" i="46"/>
  <c r="AC390" i="46"/>
  <c r="AD390" i="46"/>
  <c r="Y390" i="46"/>
  <c r="V390" i="46"/>
  <c r="Q390" i="46"/>
  <c r="X502" i="46"/>
  <c r="Z502" i="46"/>
  <c r="Y502" i="46"/>
  <c r="R502" i="46"/>
  <c r="Q502" i="46"/>
  <c r="AD602" i="46"/>
  <c r="AB602" i="46"/>
  <c r="Z602" i="46"/>
  <c r="X602" i="46"/>
  <c r="V602" i="46"/>
  <c r="T602" i="46"/>
  <c r="R602" i="46"/>
  <c r="Q602" i="46"/>
  <c r="Q61" i="46"/>
  <c r="L72" i="46"/>
  <c r="U78" i="46"/>
  <c r="W60" i="46"/>
  <c r="T61" i="46"/>
  <c r="L65" i="46"/>
  <c r="T68" i="46"/>
  <c r="AD68" i="46"/>
  <c r="M72" i="46"/>
  <c r="W72" i="46"/>
  <c r="L73" i="46"/>
  <c r="L78" i="46"/>
  <c r="V78" i="46"/>
  <c r="P82" i="46"/>
  <c r="Y82" i="46"/>
  <c r="M100" i="46"/>
  <c r="AC100" i="46"/>
  <c r="N108" i="46"/>
  <c r="X108" i="46"/>
  <c r="W166" i="46"/>
  <c r="Q167" i="46"/>
  <c r="S171" i="46"/>
  <c r="M184" i="46"/>
  <c r="K185" i="46"/>
  <c r="Y186" i="46"/>
  <c r="Y207" i="46"/>
  <c r="AB280" i="46"/>
  <c r="T283" i="46"/>
  <c r="N291" i="46"/>
  <c r="P294" i="46"/>
  <c r="AB493" i="46"/>
  <c r="T493" i="46"/>
  <c r="S493" i="46"/>
  <c r="Q493" i="46"/>
  <c r="O171" i="46"/>
  <c r="V72" i="46"/>
  <c r="AC60" i="46"/>
  <c r="V61" i="46"/>
  <c r="T65" i="46"/>
  <c r="N72" i="46"/>
  <c r="X72" i="46"/>
  <c r="Q73" i="46"/>
  <c r="M78" i="46"/>
  <c r="W78" i="46"/>
  <c r="L79" i="46"/>
  <c r="Q82" i="46"/>
  <c r="Z82" i="46"/>
  <c r="N100" i="46"/>
  <c r="AD100" i="46"/>
  <c r="O108" i="46"/>
  <c r="Y108" i="46"/>
  <c r="X166" i="46"/>
  <c r="U167" i="46"/>
  <c r="V171" i="46"/>
  <c r="K178" i="46"/>
  <c r="Q184" i="46"/>
  <c r="O185" i="46"/>
  <c r="AC207" i="46"/>
  <c r="M272" i="46"/>
  <c r="M290" i="46"/>
  <c r="R291" i="46"/>
  <c r="S294" i="46"/>
  <c r="Q313" i="46"/>
  <c r="K313" i="46"/>
  <c r="X61" i="46"/>
  <c r="O72" i="46"/>
  <c r="Y72" i="46"/>
  <c r="T73" i="46"/>
  <c r="N78" i="46"/>
  <c r="X78" i="46"/>
  <c r="Z166" i="46"/>
  <c r="Y167" i="46"/>
  <c r="W171" i="46"/>
  <c r="Q178" i="46"/>
  <c r="O183" i="46"/>
  <c r="S184" i="46"/>
  <c r="Y206" i="46"/>
  <c r="O290" i="46"/>
  <c r="S291" i="46"/>
  <c r="Y61" i="46"/>
  <c r="Q69" i="46"/>
  <c r="Q71" i="46"/>
  <c r="P72" i="46"/>
  <c r="Z72" i="46"/>
  <c r="O78" i="46"/>
  <c r="Y78" i="46"/>
  <c r="AA166" i="46"/>
  <c r="K171" i="46"/>
  <c r="X171" i="46"/>
  <c r="R178" i="46"/>
  <c r="U183" i="46"/>
  <c r="U184" i="46"/>
  <c r="Z206" i="46"/>
  <c r="Q290" i="46"/>
  <c r="T291" i="46"/>
  <c r="AD294" i="46"/>
  <c r="AB294" i="46"/>
  <c r="L61" i="46"/>
  <c r="T69" i="46"/>
  <c r="Q72" i="46"/>
  <c r="AC72" i="46"/>
  <c r="M171" i="46"/>
  <c r="W183" i="46"/>
  <c r="X290" i="46"/>
  <c r="W291" i="46"/>
  <c r="X495" i="46"/>
  <c r="U495" i="46"/>
  <c r="Q495" i="46"/>
  <c r="P495" i="46"/>
  <c r="O495" i="46"/>
  <c r="R504" i="46"/>
  <c r="Q504" i="46"/>
  <c r="AB61" i="46"/>
  <c r="Y171" i="46"/>
  <c r="V184" i="46"/>
  <c r="N60" i="46"/>
  <c r="N61" i="46"/>
  <c r="X69" i="46"/>
  <c r="T72" i="46"/>
  <c r="AD72" i="46"/>
  <c r="Q78" i="46"/>
  <c r="AC78" i="46"/>
  <c r="V100" i="46"/>
  <c r="K166" i="46"/>
  <c r="N171" i="46"/>
  <c r="AC171" i="46"/>
  <c r="T177" i="46"/>
  <c r="Y178" i="46"/>
  <c r="AC290" i="46"/>
  <c r="AB291" i="46"/>
  <c r="S312" i="46"/>
  <c r="N602" i="46"/>
  <c r="X744" i="46"/>
  <c r="M744" i="46"/>
  <c r="Q379" i="46"/>
  <c r="AB379" i="46"/>
  <c r="T383" i="46"/>
  <c r="Z387" i="46"/>
  <c r="Z391" i="46"/>
  <c r="L489" i="46"/>
  <c r="V496" i="46"/>
  <c r="K497" i="46"/>
  <c r="T532" i="46"/>
  <c r="K601" i="46"/>
  <c r="AB696" i="46"/>
  <c r="P705" i="46"/>
  <c r="N716" i="46"/>
  <c r="AD716" i="46"/>
  <c r="N803" i="46"/>
  <c r="X803" i="46"/>
  <c r="P810" i="46"/>
  <c r="O811" i="46"/>
  <c r="Y819" i="46"/>
  <c r="N820" i="46"/>
  <c r="Y820" i="46"/>
  <c r="S821" i="46"/>
  <c r="V822" i="46"/>
  <c r="L841" i="46"/>
  <c r="Q842" i="46"/>
  <c r="Y383" i="46"/>
  <c r="Q489" i="46"/>
  <c r="K496" i="46"/>
  <c r="W496" i="46"/>
  <c r="L497" i="46"/>
  <c r="U532" i="46"/>
  <c r="S601" i="46"/>
  <c r="Q705" i="46"/>
  <c r="O802" i="46"/>
  <c r="O803" i="46"/>
  <c r="Y803" i="46"/>
  <c r="AD807" i="46"/>
  <c r="T810" i="46"/>
  <c r="Q811" i="46"/>
  <c r="M815" i="46"/>
  <c r="AA819" i="46"/>
  <c r="O820" i="46"/>
  <c r="Z820" i="46"/>
  <c r="T821" i="46"/>
  <c r="O841" i="46"/>
  <c r="S842" i="46"/>
  <c r="T379" i="46"/>
  <c r="Z383" i="46"/>
  <c r="N387" i="46"/>
  <c r="N391" i="46"/>
  <c r="Y395" i="46"/>
  <c r="AA396" i="46"/>
  <c r="Y397" i="46"/>
  <c r="S400" i="46"/>
  <c r="AC426" i="46"/>
  <c r="S489" i="46"/>
  <c r="U492" i="46"/>
  <c r="M496" i="46"/>
  <c r="Y496" i="46"/>
  <c r="Q497" i="46"/>
  <c r="X503" i="46"/>
  <c r="AC524" i="46"/>
  <c r="Y532" i="46"/>
  <c r="V591" i="46"/>
  <c r="M595" i="46"/>
  <c r="AC595" i="46"/>
  <c r="L598" i="46"/>
  <c r="L599" i="46"/>
  <c r="Z599" i="46"/>
  <c r="T601" i="46"/>
  <c r="O603" i="46"/>
  <c r="AD608" i="46"/>
  <c r="Q610" i="46"/>
  <c r="O612" i="46"/>
  <c r="N629" i="46"/>
  <c r="AD629" i="46"/>
  <c r="L696" i="46"/>
  <c r="V697" i="46"/>
  <c r="U705" i="46"/>
  <c r="T707" i="46"/>
  <c r="T708" i="46"/>
  <c r="M709" i="46"/>
  <c r="Q716" i="46"/>
  <c r="W718" i="46"/>
  <c r="Q802" i="46"/>
  <c r="P803" i="46"/>
  <c r="AB803" i="46"/>
  <c r="W810" i="46"/>
  <c r="V811" i="46"/>
  <c r="AA813" i="46"/>
  <c r="AB819" i="46"/>
  <c r="Q820" i="46"/>
  <c r="AB820" i="46"/>
  <c r="Z821" i="46"/>
  <c r="Y841" i="46"/>
  <c r="AC842" i="46"/>
  <c r="U379" i="46"/>
  <c r="AA383" i="46"/>
  <c r="O387" i="46"/>
  <c r="O391" i="46"/>
  <c r="AA397" i="46"/>
  <c r="U400" i="46"/>
  <c r="T489" i="46"/>
  <c r="V492" i="46"/>
  <c r="N496" i="46"/>
  <c r="AA496" i="46"/>
  <c r="S497" i="46"/>
  <c r="M523" i="46"/>
  <c r="Z532" i="46"/>
  <c r="K591" i="46"/>
  <c r="W591" i="46"/>
  <c r="P598" i="46"/>
  <c r="V601" i="46"/>
  <c r="O696" i="46"/>
  <c r="K697" i="46"/>
  <c r="Y697" i="46"/>
  <c r="AA705" i="46"/>
  <c r="V708" i="46"/>
  <c r="T716" i="46"/>
  <c r="W802" i="46"/>
  <c r="K379" i="46"/>
  <c r="W379" i="46"/>
  <c r="M383" i="46"/>
  <c r="AB383" i="46"/>
  <c r="Q387" i="46"/>
  <c r="Q391" i="46"/>
  <c r="Y400" i="46"/>
  <c r="M419" i="46"/>
  <c r="K492" i="46"/>
  <c r="W492" i="46"/>
  <c r="O496" i="46"/>
  <c r="AC496" i="46"/>
  <c r="T497" i="46"/>
  <c r="N523" i="46"/>
  <c r="L532" i="46"/>
  <c r="AB532" i="46"/>
  <c r="N591" i="46"/>
  <c r="X591" i="46"/>
  <c r="Q598" i="46"/>
  <c r="AD601" i="46"/>
  <c r="T629" i="46"/>
  <c r="Q696" i="46"/>
  <c r="N697" i="46"/>
  <c r="Z697" i="46"/>
  <c r="AC705" i="46"/>
  <c r="W708" i="46"/>
  <c r="M713" i="46"/>
  <c r="V716" i="46"/>
  <c r="O819" i="46"/>
  <c r="T820" i="46"/>
  <c r="AD820" i="46"/>
  <c r="P819" i="46"/>
  <c r="K842" i="46"/>
  <c r="Q383" i="46"/>
  <c r="Q532" i="46"/>
  <c r="R590" i="46"/>
  <c r="P591" i="46"/>
  <c r="Z591" i="46"/>
  <c r="U595" i="46"/>
  <c r="R599" i="46"/>
  <c r="V629" i="46"/>
  <c r="S630" i="46"/>
  <c r="W696" i="46"/>
  <c r="Q697" i="46"/>
  <c r="L708" i="46"/>
  <c r="AB708" i="46"/>
  <c r="U713" i="46"/>
  <c r="Y716" i="46"/>
  <c r="O718" i="46"/>
  <c r="L803" i="46"/>
  <c r="V803" i="46"/>
  <c r="Q819" i="46"/>
  <c r="L820" i="46"/>
  <c r="V820" i="46"/>
  <c r="N822" i="46"/>
  <c r="M842" i="46"/>
  <c r="O60" i="46"/>
  <c r="X60" i="46"/>
  <c r="V65" i="46"/>
  <c r="V71" i="46"/>
  <c r="Y77" i="46"/>
  <c r="Q80" i="46"/>
  <c r="Z80" i="46"/>
  <c r="S183" i="46"/>
  <c r="Q183" i="46"/>
  <c r="Y184" i="46"/>
  <c r="K184" i="46"/>
  <c r="W184" i="46"/>
  <c r="AD184" i="46"/>
  <c r="N184" i="46"/>
  <c r="P207" i="46"/>
  <c r="AC277" i="46"/>
  <c r="S277" i="46"/>
  <c r="AD277" i="46"/>
  <c r="R277" i="46"/>
  <c r="AA277" i="46"/>
  <c r="Q277" i="46"/>
  <c r="Z277" i="46"/>
  <c r="P277" i="46"/>
  <c r="Y277" i="46"/>
  <c r="O277" i="46"/>
  <c r="W277" i="46"/>
  <c r="M277" i="46"/>
  <c r="V277" i="46"/>
  <c r="K277" i="46"/>
  <c r="P60" i="46"/>
  <c r="Y60" i="46"/>
  <c r="X65" i="46"/>
  <c r="R80" i="46"/>
  <c r="AB80" i="46"/>
  <c r="W167" i="46"/>
  <c r="V167" i="46"/>
  <c r="AA167" i="46"/>
  <c r="M167" i="46"/>
  <c r="W178" i="46"/>
  <c r="U178" i="46"/>
  <c r="Z178" i="46"/>
  <c r="M178" i="46"/>
  <c r="K186" i="46"/>
  <c r="O206" i="46"/>
  <c r="Q207" i="46"/>
  <c r="R272" i="46"/>
  <c r="X313" i="46"/>
  <c r="W313" i="46"/>
  <c r="AC313" i="46"/>
  <c r="Y313" i="46"/>
  <c r="U313" i="46"/>
  <c r="S313" i="46"/>
  <c r="P313" i="46"/>
  <c r="M313" i="46"/>
  <c r="Q60" i="46"/>
  <c r="Z60" i="46"/>
  <c r="Y65" i="46"/>
  <c r="R68" i="46"/>
  <c r="AB68" i="46"/>
  <c r="R72" i="46"/>
  <c r="AB72" i="46"/>
  <c r="R78" i="46"/>
  <c r="AB78" i="46"/>
  <c r="T80" i="46"/>
  <c r="AC80" i="46"/>
  <c r="O100" i="46"/>
  <c r="X100" i="46"/>
  <c r="R108" i="46"/>
  <c r="AB108" i="46"/>
  <c r="K167" i="46"/>
  <c r="M174" i="46"/>
  <c r="O178" i="46"/>
  <c r="R206" i="46"/>
  <c r="O320" i="46"/>
  <c r="R60" i="46"/>
  <c r="AB60" i="46"/>
  <c r="AB65" i="46"/>
  <c r="L80" i="46"/>
  <c r="U80" i="46"/>
  <c r="AD80" i="46"/>
  <c r="P100" i="46"/>
  <c r="Y100" i="46"/>
  <c r="Z272" i="46"/>
  <c r="P272" i="46"/>
  <c r="X272" i="46"/>
  <c r="L272" i="46"/>
  <c r="W272" i="46"/>
  <c r="K272" i="46"/>
  <c r="U272" i="46"/>
  <c r="T272" i="46"/>
  <c r="AC272" i="46"/>
  <c r="Q272" i="46"/>
  <c r="AA272" i="46"/>
  <c r="O272" i="46"/>
  <c r="W285" i="46"/>
  <c r="X285" i="46"/>
  <c r="Y285" i="46"/>
  <c r="P285" i="46"/>
  <c r="O289" i="46"/>
  <c r="U320" i="46"/>
  <c r="S320" i="46"/>
  <c r="AC320" i="46"/>
  <c r="M320" i="46"/>
  <c r="AA320" i="46"/>
  <c r="K320" i="46"/>
  <c r="Z320" i="46"/>
  <c r="Y320" i="46"/>
  <c r="R320" i="46"/>
  <c r="Q320" i="46"/>
  <c r="L60" i="46"/>
  <c r="U60" i="46"/>
  <c r="AD60" i="46"/>
  <c r="P65" i="46"/>
  <c r="N80" i="46"/>
  <c r="W80" i="46"/>
  <c r="R100" i="46"/>
  <c r="AB100" i="46"/>
  <c r="R174" i="46"/>
  <c r="S174" i="46"/>
  <c r="Q174" i="46"/>
  <c r="Z174" i="46"/>
  <c r="AC186" i="46"/>
  <c r="U186" i="46"/>
  <c r="S186" i="46"/>
  <c r="Z186" i="46"/>
  <c r="N277" i="46"/>
  <c r="W289" i="46"/>
  <c r="AA289" i="46"/>
  <c r="M289" i="46"/>
  <c r="AC289" i="46"/>
  <c r="Z289" i="46"/>
  <c r="X289" i="46"/>
  <c r="V289" i="46"/>
  <c r="R289" i="46"/>
  <c r="Q289" i="46"/>
  <c r="O80" i="46"/>
  <c r="X80" i="46"/>
  <c r="AD207" i="46"/>
  <c r="X207" i="46"/>
  <c r="K207" i="46"/>
  <c r="W207" i="46"/>
  <c r="AA207" i="46"/>
  <c r="O207" i="46"/>
  <c r="U277" i="46"/>
  <c r="U166" i="46"/>
  <c r="K280" i="46"/>
  <c r="Y280" i="46"/>
  <c r="U281" i="46"/>
  <c r="AA290" i="46"/>
  <c r="O291" i="46"/>
  <c r="M294" i="46"/>
  <c r="X294" i="46"/>
  <c r="V311" i="46"/>
  <c r="AB311" i="46"/>
  <c r="N311" i="46"/>
  <c r="AA311" i="46"/>
  <c r="L311" i="46"/>
  <c r="Z501" i="46"/>
  <c r="L501" i="46"/>
  <c r="AB501" i="46"/>
  <c r="AA501" i="46"/>
  <c r="Y501" i="46"/>
  <c r="T501" i="46"/>
  <c r="S501" i="46"/>
  <c r="Q501" i="46"/>
  <c r="K501" i="46"/>
  <c r="M280" i="46"/>
  <c r="K290" i="46"/>
  <c r="AD291" i="46"/>
  <c r="V291" i="46"/>
  <c r="W292" i="46"/>
  <c r="K292" i="46"/>
  <c r="N294" i="46"/>
  <c r="AA294" i="46"/>
  <c r="AB631" i="46"/>
  <c r="S631" i="46"/>
  <c r="AD631" i="46"/>
  <c r="V631" i="46"/>
  <c r="Q631" i="46"/>
  <c r="N631" i="46"/>
  <c r="K631" i="46"/>
  <c r="AA631" i="46"/>
  <c r="U280" i="46"/>
  <c r="AC280" i="46"/>
  <c r="R280" i="46"/>
  <c r="W281" i="46"/>
  <c r="X281" i="46"/>
  <c r="W290" i="46"/>
  <c r="S290" i="46"/>
  <c r="Q294" i="46"/>
  <c r="X419" i="46"/>
  <c r="W419" i="46"/>
  <c r="V419" i="46"/>
  <c r="U419" i="46"/>
  <c r="Q419" i="46"/>
  <c r="N419" i="46"/>
  <c r="AB484" i="46"/>
  <c r="AD484" i="46"/>
  <c r="Q484" i="46"/>
  <c r="AC484" i="46"/>
  <c r="O484" i="46"/>
  <c r="AA484" i="46"/>
  <c r="N484" i="46"/>
  <c r="Y484" i="46"/>
  <c r="M484" i="46"/>
  <c r="W484" i="46"/>
  <c r="K484" i="46"/>
  <c r="V484" i="46"/>
  <c r="U484" i="46"/>
  <c r="Y294" i="46"/>
  <c r="O294" i="46"/>
  <c r="T280" i="46"/>
  <c r="K281" i="46"/>
  <c r="T290" i="46"/>
  <c r="K291" i="46"/>
  <c r="Y291" i="46"/>
  <c r="T292" i="46"/>
  <c r="U294" i="46"/>
  <c r="R525" i="46"/>
  <c r="W525" i="46"/>
  <c r="S525" i="46"/>
  <c r="P166" i="46"/>
  <c r="W280" i="46"/>
  <c r="M281" i="46"/>
  <c r="V290" i="46"/>
  <c r="M291" i="46"/>
  <c r="AA291" i="46"/>
  <c r="U292" i="46"/>
  <c r="V294" i="46"/>
  <c r="Z485" i="46"/>
  <c r="AA485" i="46"/>
  <c r="AD504" i="46"/>
  <c r="V504" i="46"/>
  <c r="N504" i="46"/>
  <c r="AB504" i="46"/>
  <c r="T504" i="46"/>
  <c r="L504" i="46"/>
  <c r="AA504" i="46"/>
  <c r="S504" i="46"/>
  <c r="K504" i="46"/>
  <c r="W506" i="46"/>
  <c r="P506" i="46"/>
  <c r="Y607" i="46"/>
  <c r="Q607" i="46"/>
  <c r="AD607" i="46"/>
  <c r="U607" i="46"/>
  <c r="L607" i="46"/>
  <c r="AB607" i="46"/>
  <c r="S607" i="46"/>
  <c r="AA607" i="46"/>
  <c r="R607" i="46"/>
  <c r="Z607" i="46"/>
  <c r="P607" i="46"/>
  <c r="X607" i="46"/>
  <c r="O607" i="46"/>
  <c r="W607" i="46"/>
  <c r="N607" i="46"/>
  <c r="AD737" i="46"/>
  <c r="U737" i="46"/>
  <c r="T737" i="46"/>
  <c r="K737" i="46"/>
  <c r="S383" i="46"/>
  <c r="AC383" i="46"/>
  <c r="R387" i="46"/>
  <c r="AA387" i="46"/>
  <c r="AA389" i="46"/>
  <c r="R391" i="46"/>
  <c r="AA391" i="46"/>
  <c r="Q395" i="46"/>
  <c r="Z395" i="46"/>
  <c r="M396" i="46"/>
  <c r="AC396" i="46"/>
  <c r="AD398" i="46"/>
  <c r="K417" i="46"/>
  <c r="M418" i="46"/>
  <c r="Y418" i="46"/>
  <c r="K485" i="46"/>
  <c r="Z493" i="46"/>
  <c r="AA493" i="46"/>
  <c r="Y493" i="46"/>
  <c r="U504" i="46"/>
  <c r="U523" i="46"/>
  <c r="S387" i="46"/>
  <c r="AB387" i="46"/>
  <c r="S391" i="46"/>
  <c r="AB391" i="46"/>
  <c r="R395" i="46"/>
  <c r="AA395" i="46"/>
  <c r="M417" i="46"/>
  <c r="O418" i="46"/>
  <c r="Z418" i="46"/>
  <c r="L485" i="46"/>
  <c r="W503" i="46"/>
  <c r="P503" i="46"/>
  <c r="W504" i="46"/>
  <c r="V523" i="46"/>
  <c r="Y638" i="46"/>
  <c r="Q638" i="46"/>
  <c r="AD638" i="46"/>
  <c r="U638" i="46"/>
  <c r="L638" i="46"/>
  <c r="AB638" i="46"/>
  <c r="S638" i="46"/>
  <c r="AA638" i="46"/>
  <c r="R638" i="46"/>
  <c r="Z638" i="46"/>
  <c r="P638" i="46"/>
  <c r="X638" i="46"/>
  <c r="O638" i="46"/>
  <c r="W638" i="46"/>
  <c r="N638" i="46"/>
  <c r="S379" i="46"/>
  <c r="AC379" i="46"/>
  <c r="K383" i="46"/>
  <c r="U383" i="46"/>
  <c r="K387" i="46"/>
  <c r="T387" i="46"/>
  <c r="AC387" i="46"/>
  <c r="K389" i="46"/>
  <c r="K391" i="46"/>
  <c r="T391" i="46"/>
  <c r="AC391" i="46"/>
  <c r="S395" i="46"/>
  <c r="AB395" i="46"/>
  <c r="R396" i="46"/>
  <c r="T417" i="46"/>
  <c r="P418" i="46"/>
  <c r="AA418" i="46"/>
  <c r="R426" i="46"/>
  <c r="Q485" i="46"/>
  <c r="K493" i="46"/>
  <c r="W495" i="46"/>
  <c r="X504" i="46"/>
  <c r="W523" i="46"/>
  <c r="AC603" i="46"/>
  <c r="U603" i="46"/>
  <c r="M603" i="46"/>
  <c r="W603" i="46"/>
  <c r="N603" i="46"/>
  <c r="AD603" i="46"/>
  <c r="T603" i="46"/>
  <c r="K603" i="46"/>
  <c r="AB603" i="46"/>
  <c r="S603" i="46"/>
  <c r="AA603" i="46"/>
  <c r="R603" i="46"/>
  <c r="Z603" i="46"/>
  <c r="Q603" i="46"/>
  <c r="Y603" i="46"/>
  <c r="P603" i="46"/>
  <c r="K607" i="46"/>
  <c r="AC609" i="46"/>
  <c r="AB609" i="46"/>
  <c r="S609" i="46"/>
  <c r="AD609" i="46"/>
  <c r="R609" i="46"/>
  <c r="Z609" i="46"/>
  <c r="P609" i="46"/>
  <c r="Y609" i="46"/>
  <c r="O609" i="46"/>
  <c r="X609" i="46"/>
  <c r="N609" i="46"/>
  <c r="W609" i="46"/>
  <c r="L609" i="46"/>
  <c r="V609" i="46"/>
  <c r="K609" i="46"/>
  <c r="L383" i="46"/>
  <c r="W383" i="46"/>
  <c r="N386" i="46"/>
  <c r="L387" i="46"/>
  <c r="U387" i="46"/>
  <c r="AD387" i="46"/>
  <c r="P389" i="46"/>
  <c r="N390" i="46"/>
  <c r="L391" i="46"/>
  <c r="U391" i="46"/>
  <c r="AD391" i="46"/>
  <c r="K395" i="46"/>
  <c r="T395" i="46"/>
  <c r="AC395" i="46"/>
  <c r="S396" i="46"/>
  <c r="U417" i="46"/>
  <c r="Q418" i="46"/>
  <c r="AC418" i="46"/>
  <c r="S485" i="46"/>
  <c r="Z489" i="46"/>
  <c r="AB489" i="46"/>
  <c r="AA489" i="46"/>
  <c r="L493" i="46"/>
  <c r="M504" i="46"/>
  <c r="Y504" i="46"/>
  <c r="K523" i="46"/>
  <c r="Y523" i="46"/>
  <c r="M607" i="46"/>
  <c r="AB630" i="46"/>
  <c r="T630" i="46"/>
  <c r="L630" i="46"/>
  <c r="AD630" i="46"/>
  <c r="U630" i="46"/>
  <c r="K630" i="46"/>
  <c r="AA630" i="46"/>
  <c r="R630" i="46"/>
  <c r="Z630" i="46"/>
  <c r="Q630" i="46"/>
  <c r="Y630" i="46"/>
  <c r="P630" i="46"/>
  <c r="X630" i="46"/>
  <c r="O630" i="46"/>
  <c r="W630" i="46"/>
  <c r="N630" i="46"/>
  <c r="L395" i="46"/>
  <c r="U395" i="46"/>
  <c r="AD395" i="46"/>
  <c r="T485" i="46"/>
  <c r="AD495" i="46"/>
  <c r="AC495" i="46"/>
  <c r="M495" i="46"/>
  <c r="Y495" i="46"/>
  <c r="O504" i="46"/>
  <c r="Z504" i="46"/>
  <c r="O506" i="46"/>
  <c r="L523" i="46"/>
  <c r="T607" i="46"/>
  <c r="K638" i="46"/>
  <c r="Y485" i="46"/>
  <c r="P504" i="46"/>
  <c r="AC504" i="46"/>
  <c r="X506" i="46"/>
  <c r="X523" i="46"/>
  <c r="AD523" i="46"/>
  <c r="T523" i="46"/>
  <c r="AB523" i="46"/>
  <c r="Q523" i="46"/>
  <c r="AA523" i="46"/>
  <c r="O523" i="46"/>
  <c r="V607" i="46"/>
  <c r="M638" i="46"/>
  <c r="V590" i="46"/>
  <c r="W598" i="46"/>
  <c r="Z598" i="46"/>
  <c r="N598" i="46"/>
  <c r="L601" i="46"/>
  <c r="W601" i="46"/>
  <c r="X608" i="46"/>
  <c r="V610" i="46"/>
  <c r="X612" i="46"/>
  <c r="Y497" i="46"/>
  <c r="T524" i="46"/>
  <c r="X590" i="46"/>
  <c r="L591" i="46"/>
  <c r="T591" i="46"/>
  <c r="AB591" i="46"/>
  <c r="P595" i="46"/>
  <c r="X595" i="46"/>
  <c r="R598" i="46"/>
  <c r="S599" i="46"/>
  <c r="AB599" i="46"/>
  <c r="N601" i="46"/>
  <c r="Y601" i="46"/>
  <c r="P602" i="46"/>
  <c r="M608" i="46"/>
  <c r="Y608" i="46"/>
  <c r="L610" i="46"/>
  <c r="W610" i="46"/>
  <c r="Y612" i="46"/>
  <c r="Q629" i="46"/>
  <c r="AB629" i="46"/>
  <c r="AA497" i="46"/>
  <c r="U524" i="46"/>
  <c r="L590" i="46"/>
  <c r="Y590" i="46"/>
  <c r="M591" i="46"/>
  <c r="U591" i="46"/>
  <c r="Q595" i="46"/>
  <c r="Y595" i="46"/>
  <c r="T598" i="46"/>
  <c r="K599" i="46"/>
  <c r="T599" i="46"/>
  <c r="P601" i="46"/>
  <c r="Z601" i="46"/>
  <c r="W602" i="46"/>
  <c r="Y602" i="46"/>
  <c r="L602" i="46"/>
  <c r="N608" i="46"/>
  <c r="Z608" i="46"/>
  <c r="M610" i="46"/>
  <c r="X610" i="46"/>
  <c r="K612" i="46"/>
  <c r="R629" i="46"/>
  <c r="AA714" i="46"/>
  <c r="Y714" i="46"/>
  <c r="X714" i="46"/>
  <c r="W714" i="46"/>
  <c r="Q714" i="46"/>
  <c r="P714" i="46"/>
  <c r="O714" i="46"/>
  <c r="N590" i="46"/>
  <c r="Z590" i="46"/>
  <c r="R595" i="46"/>
  <c r="Z595" i="46"/>
  <c r="V598" i="46"/>
  <c r="AD599" i="46"/>
  <c r="V599" i="46"/>
  <c r="N599" i="46"/>
  <c r="Q601" i="46"/>
  <c r="AA601" i="46"/>
  <c r="P608" i="46"/>
  <c r="AB608" i="46"/>
  <c r="N610" i="46"/>
  <c r="Y610" i="46"/>
  <c r="U612" i="46"/>
  <c r="AA612" i="46"/>
  <c r="M612" i="46"/>
  <c r="O704" i="46"/>
  <c r="AA815" i="46"/>
  <c r="AD815" i="46"/>
  <c r="U815" i="46"/>
  <c r="L815" i="46"/>
  <c r="AC815" i="46"/>
  <c r="T815" i="46"/>
  <c r="AB815" i="46"/>
  <c r="R815" i="46"/>
  <c r="Z815" i="46"/>
  <c r="Q815" i="46"/>
  <c r="Y815" i="46"/>
  <c r="P815" i="46"/>
  <c r="X815" i="46"/>
  <c r="O815" i="46"/>
  <c r="W815" i="46"/>
  <c r="N815" i="46"/>
  <c r="P590" i="46"/>
  <c r="AB590" i="46"/>
  <c r="K595" i="46"/>
  <c r="S595" i="46"/>
  <c r="X598" i="46"/>
  <c r="M599" i="46"/>
  <c r="W599" i="46"/>
  <c r="R601" i="46"/>
  <c r="Q608" i="46"/>
  <c r="O610" i="46"/>
  <c r="P612" i="46"/>
  <c r="AA629" i="46"/>
  <c r="Y629" i="46"/>
  <c r="P629" i="46"/>
  <c r="AD704" i="46"/>
  <c r="V704" i="46"/>
  <c r="N704" i="46"/>
  <c r="AC704" i="46"/>
  <c r="U704" i="46"/>
  <c r="M704" i="46"/>
  <c r="AB704" i="46"/>
  <c r="T704" i="46"/>
  <c r="L704" i="46"/>
  <c r="AA704" i="46"/>
  <c r="S704" i="46"/>
  <c r="K704" i="46"/>
  <c r="Z704" i="46"/>
  <c r="R704" i="46"/>
  <c r="Y704" i="46"/>
  <c r="Q704" i="46"/>
  <c r="X704" i="46"/>
  <c r="P704" i="46"/>
  <c r="AC601" i="46"/>
  <c r="X601" i="46"/>
  <c r="O601" i="46"/>
  <c r="AA608" i="46"/>
  <c r="V608" i="46"/>
  <c r="L608" i="46"/>
  <c r="AC610" i="46"/>
  <c r="AA610" i="46"/>
  <c r="P610" i="46"/>
  <c r="R696" i="46"/>
  <c r="Z696" i="46"/>
  <c r="O707" i="46"/>
  <c r="AC707" i="46"/>
  <c r="X713" i="46"/>
  <c r="M736" i="46"/>
  <c r="AC736" i="46"/>
  <c r="Y802" i="46"/>
  <c r="R811" i="46"/>
  <c r="AB811" i="46"/>
  <c r="Q814" i="46"/>
  <c r="K821" i="46"/>
  <c r="AA821" i="46"/>
  <c r="O822" i="46"/>
  <c r="Y822" i="46"/>
  <c r="M841" i="46"/>
  <c r="AC841" i="46"/>
  <c r="R842" i="46"/>
  <c r="AD842" i="46"/>
  <c r="K696" i="46"/>
  <c r="S696" i="46"/>
  <c r="AA696" i="46"/>
  <c r="Q707" i="46"/>
  <c r="AD707" i="46"/>
  <c r="P708" i="46"/>
  <c r="X708" i="46"/>
  <c r="K713" i="46"/>
  <c r="Y713" i="46"/>
  <c r="P716" i="46"/>
  <c r="X716" i="46"/>
  <c r="O736" i="46"/>
  <c r="AD736" i="46"/>
  <c r="K744" i="46"/>
  <c r="Z802" i="46"/>
  <c r="L810" i="46"/>
  <c r="T811" i="46"/>
  <c r="AC811" i="46"/>
  <c r="P813" i="46"/>
  <c r="V814" i="46"/>
  <c r="O821" i="46"/>
  <c r="AB821" i="46"/>
  <c r="P822" i="46"/>
  <c r="AA822" i="46"/>
  <c r="S824" i="46"/>
  <c r="L802" i="46"/>
  <c r="AB802" i="46"/>
  <c r="Q803" i="46"/>
  <c r="Z803" i="46"/>
  <c r="N807" i="46"/>
  <c r="W807" i="46"/>
  <c r="N810" i="46"/>
  <c r="L811" i="46"/>
  <c r="U811" i="46"/>
  <c r="AD811" i="46"/>
  <c r="R813" i="46"/>
  <c r="W814" i="46"/>
  <c r="R820" i="46"/>
  <c r="Q821" i="46"/>
  <c r="AC821" i="46"/>
  <c r="R822" i="46"/>
  <c r="AC822" i="46"/>
  <c r="S841" i="46"/>
  <c r="V842" i="46"/>
  <c r="Y850" i="46"/>
  <c r="M696" i="46"/>
  <c r="U696" i="46"/>
  <c r="AC696" i="46"/>
  <c r="R705" i="46"/>
  <c r="U707" i="46"/>
  <c r="R708" i="46"/>
  <c r="Z708" i="46"/>
  <c r="S709" i="46"/>
  <c r="P713" i="46"/>
  <c r="AA713" i="46"/>
  <c r="R716" i="46"/>
  <c r="Z716" i="46"/>
  <c r="AA718" i="46"/>
  <c r="K735" i="46"/>
  <c r="Q736" i="46"/>
  <c r="V744" i="46"/>
  <c r="S822" i="46"/>
  <c r="AD822" i="46"/>
  <c r="T841" i="46"/>
  <c r="W842" i="46"/>
  <c r="N696" i="46"/>
  <c r="V696" i="46"/>
  <c r="AD696" i="46"/>
  <c r="S705" i="46"/>
  <c r="V707" i="46"/>
  <c r="K708" i="46"/>
  <c r="S708" i="46"/>
  <c r="AA708" i="46"/>
  <c r="U709" i="46"/>
  <c r="Q713" i="46"/>
  <c r="AC713" i="46"/>
  <c r="K716" i="46"/>
  <c r="S716" i="46"/>
  <c r="AA716" i="46"/>
  <c r="S736" i="46"/>
  <c r="W744" i="46"/>
  <c r="U841" i="46"/>
  <c r="Y842" i="46"/>
  <c r="L707" i="46"/>
  <c r="W707" i="46"/>
  <c r="W736" i="46"/>
  <c r="R802" i="46"/>
  <c r="W841" i="46"/>
  <c r="Z842" i="46"/>
  <c r="P696" i="46"/>
  <c r="X705" i="46"/>
  <c r="M707" i="46"/>
  <c r="M708" i="46"/>
  <c r="U708" i="46"/>
  <c r="M716" i="46"/>
  <c r="U716" i="46"/>
  <c r="Y736" i="46"/>
  <c r="T802" i="46"/>
  <c r="R807" i="46"/>
  <c r="AB807" i="46"/>
  <c r="X810" i="46"/>
  <c r="P811" i="46"/>
  <c r="Y811" i="46"/>
  <c r="X819" i="46"/>
  <c r="X821" i="46"/>
  <c r="M822" i="46"/>
  <c r="K841" i="46"/>
  <c r="X841" i="46"/>
  <c r="O842" i="46"/>
  <c r="AA842" i="46"/>
  <c r="N69" i="46"/>
  <c r="AD69" i="46"/>
  <c r="L71" i="46"/>
  <c r="AB71" i="46"/>
  <c r="W73" i="46"/>
  <c r="O73" i="46"/>
  <c r="AD73" i="46"/>
  <c r="V73" i="46"/>
  <c r="N73" i="46"/>
  <c r="AC73" i="46"/>
  <c r="U73" i="46"/>
  <c r="M73" i="46"/>
  <c r="AA73" i="46"/>
  <c r="S73" i="46"/>
  <c r="K73" i="46"/>
  <c r="Z73" i="46"/>
  <c r="R73" i="46"/>
  <c r="W77" i="46"/>
  <c r="O77" i="46"/>
  <c r="AD77" i="46"/>
  <c r="V77" i="46"/>
  <c r="N77" i="46"/>
  <c r="AC77" i="46"/>
  <c r="U77" i="46"/>
  <c r="M77" i="46"/>
  <c r="AA77" i="46"/>
  <c r="S77" i="46"/>
  <c r="K77" i="46"/>
  <c r="Z77" i="46"/>
  <c r="R77" i="46"/>
  <c r="T79" i="46"/>
  <c r="W65" i="46"/>
  <c r="O65" i="46"/>
  <c r="AC65" i="46"/>
  <c r="U65" i="46"/>
  <c r="M65" i="46"/>
  <c r="AA65" i="46"/>
  <c r="S65" i="46"/>
  <c r="K65" i="46"/>
  <c r="Z65" i="46"/>
  <c r="R65" i="46"/>
  <c r="N71" i="46"/>
  <c r="AD71" i="46"/>
  <c r="P73" i="46"/>
  <c r="P77" i="46"/>
  <c r="X79" i="46"/>
  <c r="Q101" i="46"/>
  <c r="AB870" i="46"/>
  <c r="T870" i="46"/>
  <c r="L870" i="46"/>
  <c r="AA870" i="46"/>
  <c r="S870" i="46"/>
  <c r="K870" i="46"/>
  <c r="Z870" i="46"/>
  <c r="R870" i="46"/>
  <c r="AG870" i="46"/>
  <c r="Y870" i="46"/>
  <c r="Q870" i="46"/>
  <c r="X870" i="46"/>
  <c r="P870" i="46"/>
  <c r="AE870" i="46"/>
  <c r="W870" i="46"/>
  <c r="O870" i="46"/>
  <c r="AD870" i="46"/>
  <c r="V870" i="46"/>
  <c r="N870" i="46"/>
  <c r="M870" i="46"/>
  <c r="AC870" i="46"/>
  <c r="U870" i="46"/>
  <c r="W69" i="46"/>
  <c r="O69" i="46"/>
  <c r="AC69" i="46"/>
  <c r="U69" i="46"/>
  <c r="M69" i="46"/>
  <c r="AA69" i="46"/>
  <c r="S69" i="46"/>
  <c r="K69" i="46"/>
  <c r="Z69" i="46"/>
  <c r="R69" i="46"/>
  <c r="Y79" i="46"/>
  <c r="W71" i="46"/>
  <c r="O71" i="46"/>
  <c r="AC71" i="46"/>
  <c r="U71" i="46"/>
  <c r="M71" i="46"/>
  <c r="AA71" i="46"/>
  <c r="S71" i="46"/>
  <c r="K71" i="46"/>
  <c r="Z71" i="46"/>
  <c r="R71" i="46"/>
  <c r="Q99" i="46"/>
  <c r="X101" i="46"/>
  <c r="P101" i="46"/>
  <c r="W101" i="46"/>
  <c r="O101" i="46"/>
  <c r="AD101" i="46"/>
  <c r="V101" i="46"/>
  <c r="N101" i="46"/>
  <c r="AC101" i="46"/>
  <c r="U101" i="46"/>
  <c r="M101" i="46"/>
  <c r="AB101" i="46"/>
  <c r="T101" i="46"/>
  <c r="L101" i="46"/>
  <c r="AA101" i="46"/>
  <c r="S101" i="46"/>
  <c r="K101" i="46"/>
  <c r="Z101" i="46"/>
  <c r="R101" i="46"/>
  <c r="V69" i="46"/>
  <c r="T71" i="46"/>
  <c r="X73" i="46"/>
  <c r="X77" i="46"/>
  <c r="W79" i="46"/>
  <c r="O79" i="46"/>
  <c r="AD79" i="46"/>
  <c r="V79" i="46"/>
  <c r="N79" i="46"/>
  <c r="AC79" i="46"/>
  <c r="U79" i="46"/>
  <c r="M79" i="46"/>
  <c r="AA79" i="46"/>
  <c r="S79" i="46"/>
  <c r="K79" i="46"/>
  <c r="Z79" i="46"/>
  <c r="R79" i="46"/>
  <c r="X99" i="46"/>
  <c r="P99" i="46"/>
  <c r="W99" i="46"/>
  <c r="O99" i="46"/>
  <c r="AD99" i="46"/>
  <c r="V99" i="46"/>
  <c r="N99" i="46"/>
  <c r="AC99" i="46"/>
  <c r="U99" i="46"/>
  <c r="M99" i="46"/>
  <c r="AB99" i="46"/>
  <c r="T99" i="46"/>
  <c r="L99" i="46"/>
  <c r="AA99" i="46"/>
  <c r="S99" i="46"/>
  <c r="K99" i="46"/>
  <c r="Z99" i="46"/>
  <c r="R99" i="46"/>
  <c r="Y69" i="46"/>
  <c r="X71" i="46"/>
  <c r="AB73" i="46"/>
  <c r="AB77" i="46"/>
  <c r="P79" i="46"/>
  <c r="W61" i="46"/>
  <c r="O61" i="46"/>
  <c r="AC61" i="46"/>
  <c r="U61" i="46"/>
  <c r="M61" i="46"/>
  <c r="AA61" i="46"/>
  <c r="S61" i="46"/>
  <c r="K61" i="46"/>
  <c r="Z61" i="46"/>
  <c r="R61" i="46"/>
  <c r="N65" i="46"/>
  <c r="AD65" i="46"/>
  <c r="L69" i="46"/>
  <c r="AB69" i="46"/>
  <c r="Y71" i="46"/>
  <c r="Q79" i="46"/>
  <c r="AD179" i="46"/>
  <c r="V179" i="46"/>
  <c r="N179" i="46"/>
  <c r="AB179" i="46"/>
  <c r="T179" i="46"/>
  <c r="L179" i="46"/>
  <c r="Z179" i="46"/>
  <c r="R179" i="46"/>
  <c r="AB188" i="46"/>
  <c r="T188" i="46"/>
  <c r="L188" i="46"/>
  <c r="Z188" i="46"/>
  <c r="R188" i="46"/>
  <c r="X188" i="46"/>
  <c r="P188" i="46"/>
  <c r="AB273" i="46"/>
  <c r="T273" i="46"/>
  <c r="L273" i="46"/>
  <c r="W273" i="46"/>
  <c r="N273" i="46"/>
  <c r="V273" i="46"/>
  <c r="M273" i="46"/>
  <c r="AD273" i="46"/>
  <c r="U273" i="46"/>
  <c r="K273" i="46"/>
  <c r="AC273" i="46"/>
  <c r="S273" i="46"/>
  <c r="AA273" i="46"/>
  <c r="R273" i="46"/>
  <c r="Z273" i="46"/>
  <c r="Q273" i="46"/>
  <c r="Y273" i="46"/>
  <c r="P273" i="46"/>
  <c r="R166" i="46"/>
  <c r="AC166" i="46"/>
  <c r="AB167" i="46"/>
  <c r="T167" i="46"/>
  <c r="L167" i="46"/>
  <c r="Z167" i="46"/>
  <c r="R167" i="46"/>
  <c r="W174" i="46"/>
  <c r="AD175" i="46"/>
  <c r="V175" i="46"/>
  <c r="N175" i="46"/>
  <c r="AB175" i="46"/>
  <c r="T175" i="46"/>
  <c r="L175" i="46"/>
  <c r="Z175" i="46"/>
  <c r="R175" i="46"/>
  <c r="M177" i="46"/>
  <c r="AA177" i="46"/>
  <c r="W179" i="46"/>
  <c r="K183" i="46"/>
  <c r="X183" i="46"/>
  <c r="AB184" i="46"/>
  <c r="T184" i="46"/>
  <c r="L184" i="46"/>
  <c r="Z184" i="46"/>
  <c r="R184" i="46"/>
  <c r="X184" i="46"/>
  <c r="P184" i="46"/>
  <c r="Q185" i="46"/>
  <c r="AC185" i="46"/>
  <c r="O186" i="46"/>
  <c r="AA186" i="46"/>
  <c r="V188" i="46"/>
  <c r="Q205" i="46"/>
  <c r="X206" i="46"/>
  <c r="P206" i="46"/>
  <c r="AD206" i="46"/>
  <c r="V206" i="46"/>
  <c r="N206" i="46"/>
  <c r="AC206" i="46"/>
  <c r="U206" i="46"/>
  <c r="M206" i="46"/>
  <c r="AB206" i="46"/>
  <c r="T206" i="46"/>
  <c r="L206" i="46"/>
  <c r="AA206" i="46"/>
  <c r="S206" i="46"/>
  <c r="K206" i="46"/>
  <c r="Q214" i="46"/>
  <c r="N167" i="46"/>
  <c r="X167" i="46"/>
  <c r="AD171" i="46"/>
  <c r="AB171" i="46"/>
  <c r="T171" i="46"/>
  <c r="L171" i="46"/>
  <c r="Z171" i="46"/>
  <c r="R171" i="46"/>
  <c r="K174" i="46"/>
  <c r="Y174" i="46"/>
  <c r="O177" i="46"/>
  <c r="AB177" i="46"/>
  <c r="K179" i="46"/>
  <c r="X179" i="46"/>
  <c r="M183" i="46"/>
  <c r="Y183" i="46"/>
  <c r="Q186" i="46"/>
  <c r="K188" i="46"/>
  <c r="W188" i="46"/>
  <c r="S205" i="46"/>
  <c r="R214" i="46"/>
  <c r="AD284" i="46"/>
  <c r="V284" i="46"/>
  <c r="N284" i="46"/>
  <c r="W284" i="46"/>
  <c r="M284" i="46"/>
  <c r="U284" i="46"/>
  <c r="L284" i="46"/>
  <c r="AC284" i="46"/>
  <c r="T284" i="46"/>
  <c r="K284" i="46"/>
  <c r="AB284" i="46"/>
  <c r="S284" i="46"/>
  <c r="AA284" i="46"/>
  <c r="R284" i="46"/>
  <c r="Z284" i="46"/>
  <c r="Q284" i="46"/>
  <c r="Y284" i="46"/>
  <c r="P284" i="46"/>
  <c r="Q177" i="46"/>
  <c r="AC177" i="46"/>
  <c r="M179" i="46"/>
  <c r="Y179" i="46"/>
  <c r="Z185" i="46"/>
  <c r="R185" i="46"/>
  <c r="X185" i="46"/>
  <c r="P185" i="46"/>
  <c r="AD185" i="46"/>
  <c r="V185" i="46"/>
  <c r="N185" i="46"/>
  <c r="M188" i="46"/>
  <c r="Y188" i="46"/>
  <c r="Y214" i="46"/>
  <c r="AD166" i="46"/>
  <c r="V166" i="46"/>
  <c r="N166" i="46"/>
  <c r="AB166" i="46"/>
  <c r="T166" i="46"/>
  <c r="L166" i="46"/>
  <c r="O174" i="46"/>
  <c r="AA174" i="46"/>
  <c r="O179" i="46"/>
  <c r="AA179" i="46"/>
  <c r="P183" i="46"/>
  <c r="AC183" i="46"/>
  <c r="U185" i="46"/>
  <c r="X186" i="46"/>
  <c r="P186" i="46"/>
  <c r="AD186" i="46"/>
  <c r="V186" i="46"/>
  <c r="N186" i="46"/>
  <c r="AB186" i="46"/>
  <c r="T186" i="46"/>
  <c r="L186" i="46"/>
  <c r="N188" i="46"/>
  <c r="AA188" i="46"/>
  <c r="Y205" i="46"/>
  <c r="Z177" i="46"/>
  <c r="R177" i="46"/>
  <c r="X177" i="46"/>
  <c r="P177" i="46"/>
  <c r="AD177" i="46"/>
  <c r="V177" i="46"/>
  <c r="N177" i="46"/>
  <c r="P179" i="46"/>
  <c r="AC179" i="46"/>
  <c r="O188" i="46"/>
  <c r="AC188" i="46"/>
  <c r="X214" i="46"/>
  <c r="P214" i="46"/>
  <c r="W214" i="46"/>
  <c r="O214" i="46"/>
  <c r="AD214" i="46"/>
  <c r="V214" i="46"/>
  <c r="N214" i="46"/>
  <c r="AC214" i="46"/>
  <c r="U214" i="46"/>
  <c r="M214" i="46"/>
  <c r="AB214" i="46"/>
  <c r="T214" i="46"/>
  <c r="L214" i="46"/>
  <c r="AA214" i="46"/>
  <c r="S214" i="46"/>
  <c r="K214" i="46"/>
  <c r="K60" i="46"/>
  <c r="S60" i="46"/>
  <c r="K68" i="46"/>
  <c r="S68" i="46"/>
  <c r="K72" i="46"/>
  <c r="S72" i="46"/>
  <c r="K78" i="46"/>
  <c r="S78" i="46"/>
  <c r="K80" i="46"/>
  <c r="S80" i="46"/>
  <c r="K82" i="46"/>
  <c r="S82" i="46"/>
  <c r="K100" i="46"/>
  <c r="S100" i="46"/>
  <c r="K108" i="46"/>
  <c r="S108" i="46"/>
  <c r="O166" i="46"/>
  <c r="Y166" i="46"/>
  <c r="S167" i="46"/>
  <c r="AD167" i="46"/>
  <c r="P171" i="46"/>
  <c r="AA171" i="46"/>
  <c r="P175" i="46"/>
  <c r="AC175" i="46"/>
  <c r="U177" i="46"/>
  <c r="X178" i="46"/>
  <c r="P178" i="46"/>
  <c r="AD178" i="46"/>
  <c r="V178" i="46"/>
  <c r="N178" i="46"/>
  <c r="AB178" i="46"/>
  <c r="T178" i="46"/>
  <c r="L178" i="46"/>
  <c r="Q179" i="46"/>
  <c r="O184" i="46"/>
  <c r="AC184" i="46"/>
  <c r="L185" i="46"/>
  <c r="Y185" i="46"/>
  <c r="W186" i="46"/>
  <c r="Q188" i="46"/>
  <c r="AD188" i="46"/>
  <c r="W206" i="46"/>
  <c r="O273" i="46"/>
  <c r="X174" i="46"/>
  <c r="P174" i="46"/>
  <c r="AD174" i="46"/>
  <c r="V174" i="46"/>
  <c r="N174" i="46"/>
  <c r="AB174" i="46"/>
  <c r="T174" i="46"/>
  <c r="L174" i="46"/>
  <c r="K177" i="46"/>
  <c r="W177" i="46"/>
  <c r="S179" i="46"/>
  <c r="AD183" i="46"/>
  <c r="V183" i="46"/>
  <c r="N183" i="46"/>
  <c r="AB183" i="46"/>
  <c r="T183" i="46"/>
  <c r="L183" i="46"/>
  <c r="Z183" i="46"/>
  <c r="R183" i="46"/>
  <c r="M185" i="46"/>
  <c r="AA185" i="46"/>
  <c r="S188" i="46"/>
  <c r="Z205" i="46"/>
  <c r="R205" i="46"/>
  <c r="X205" i="46"/>
  <c r="P205" i="46"/>
  <c r="W205" i="46"/>
  <c r="O205" i="46"/>
  <c r="AD205" i="46"/>
  <c r="V205" i="46"/>
  <c r="N205" i="46"/>
  <c r="AC205" i="46"/>
  <c r="U205" i="46"/>
  <c r="M205" i="46"/>
  <c r="X273" i="46"/>
  <c r="AD272" i="46"/>
  <c r="V272" i="46"/>
  <c r="N272" i="46"/>
  <c r="L280" i="46"/>
  <c r="N281" i="46"/>
  <c r="X283" i="46"/>
  <c r="P283" i="46"/>
  <c r="Q285" i="46"/>
  <c r="Z285" i="46"/>
  <c r="K289" i="46"/>
  <c r="U289" i="46"/>
  <c r="AD289" i="46"/>
  <c r="L290" i="46"/>
  <c r="U290" i="46"/>
  <c r="AD290" i="46"/>
  <c r="L291" i="46"/>
  <c r="U291" i="46"/>
  <c r="M292" i="46"/>
  <c r="Z294" i="46"/>
  <c r="R294" i="46"/>
  <c r="K311" i="46"/>
  <c r="T311" i="46"/>
  <c r="AC311" i="46"/>
  <c r="L312" i="46"/>
  <c r="W312" i="46"/>
  <c r="AD313" i="46"/>
  <c r="V313" i="46"/>
  <c r="N313" i="46"/>
  <c r="AB313" i="46"/>
  <c r="T313" i="46"/>
  <c r="L313" i="46"/>
  <c r="Z313" i="46"/>
  <c r="R313" i="46"/>
  <c r="R207" i="46"/>
  <c r="Z207" i="46"/>
  <c r="AB281" i="46"/>
  <c r="T281" i="46"/>
  <c r="L281" i="46"/>
  <c r="R285" i="46"/>
  <c r="AA285" i="46"/>
  <c r="AD292" i="46"/>
  <c r="V292" i="46"/>
  <c r="N292" i="46"/>
  <c r="M312" i="46"/>
  <c r="Y312" i="46"/>
  <c r="AD280" i="46"/>
  <c r="V280" i="46"/>
  <c r="N280" i="46"/>
  <c r="P281" i="46"/>
  <c r="Y281" i="46"/>
  <c r="S285" i="46"/>
  <c r="AC285" i="46"/>
  <c r="N289" i="46"/>
  <c r="N290" i="46"/>
  <c r="X291" i="46"/>
  <c r="P291" i="46"/>
  <c r="P292" i="46"/>
  <c r="Y292" i="46"/>
  <c r="M311" i="46"/>
  <c r="O312" i="46"/>
  <c r="Z312" i="46"/>
  <c r="L207" i="46"/>
  <c r="T207" i="46"/>
  <c r="AB207" i="46"/>
  <c r="Q281" i="46"/>
  <c r="Z281" i="46"/>
  <c r="K285" i="46"/>
  <c r="U285" i="46"/>
  <c r="AD285" i="46"/>
  <c r="AB289" i="46"/>
  <c r="T289" i="46"/>
  <c r="L289" i="46"/>
  <c r="Z290" i="46"/>
  <c r="R290" i="46"/>
  <c r="Q292" i="46"/>
  <c r="Z292" i="46"/>
  <c r="X311" i="46"/>
  <c r="P311" i="46"/>
  <c r="P312" i="46"/>
  <c r="AA312" i="46"/>
  <c r="S272" i="46"/>
  <c r="AB272" i="46"/>
  <c r="AB277" i="46"/>
  <c r="T277" i="46"/>
  <c r="L277" i="46"/>
  <c r="Q280" i="46"/>
  <c r="Z280" i="46"/>
  <c r="R281" i="46"/>
  <c r="AA281" i="46"/>
  <c r="S283" i="46"/>
  <c r="AB283" i="46"/>
  <c r="M285" i="46"/>
  <c r="V285" i="46"/>
  <c r="P289" i="46"/>
  <c r="Y289" i="46"/>
  <c r="P290" i="46"/>
  <c r="Y290" i="46"/>
  <c r="Q291" i="46"/>
  <c r="Z291" i="46"/>
  <c r="R292" i="46"/>
  <c r="AA292" i="46"/>
  <c r="K294" i="46"/>
  <c r="T294" i="46"/>
  <c r="AC294" i="46"/>
  <c r="O311" i="46"/>
  <c r="Y311" i="46"/>
  <c r="Q312" i="46"/>
  <c r="AC312" i="46"/>
  <c r="O313" i="46"/>
  <c r="AA313" i="46"/>
  <c r="X320" i="46"/>
  <c r="P320" i="46"/>
  <c r="AD320" i="46"/>
  <c r="V320" i="46"/>
  <c r="N320" i="46"/>
  <c r="AB320" i="46"/>
  <c r="T320" i="46"/>
  <c r="L320" i="46"/>
  <c r="N207" i="46"/>
  <c r="V207" i="46"/>
  <c r="S281" i="46"/>
  <c r="AC281" i="46"/>
  <c r="N285" i="46"/>
  <c r="S292" i="46"/>
  <c r="AB292" i="46"/>
  <c r="AB285" i="46"/>
  <c r="T285" i="46"/>
  <c r="L285" i="46"/>
  <c r="X312" i="46"/>
  <c r="AD312" i="46"/>
  <c r="V312" i="46"/>
  <c r="N312" i="46"/>
  <c r="AB312" i="46"/>
  <c r="T312" i="46"/>
  <c r="O378" i="46"/>
  <c r="W378" i="46"/>
  <c r="O386" i="46"/>
  <c r="W386" i="46"/>
  <c r="O390" i="46"/>
  <c r="W390" i="46"/>
  <c r="O398" i="46"/>
  <c r="W398" i="46"/>
  <c r="X417" i="46"/>
  <c r="P417" i="46"/>
  <c r="AD417" i="46"/>
  <c r="V417" i="46"/>
  <c r="N417" i="46"/>
  <c r="AD426" i="46"/>
  <c r="V426" i="46"/>
  <c r="N426" i="46"/>
  <c r="AB426" i="46"/>
  <c r="T426" i="46"/>
  <c r="L426" i="46"/>
  <c r="P378" i="46"/>
  <c r="X378" i="46"/>
  <c r="N379" i="46"/>
  <c r="V379" i="46"/>
  <c r="AD379" i="46"/>
  <c r="N383" i="46"/>
  <c r="V383" i="46"/>
  <c r="AD383" i="46"/>
  <c r="P386" i="46"/>
  <c r="X386" i="46"/>
  <c r="R389" i="46"/>
  <c r="Z389" i="46"/>
  <c r="P390" i="46"/>
  <c r="X390" i="46"/>
  <c r="L396" i="46"/>
  <c r="T396" i="46"/>
  <c r="AB396" i="46"/>
  <c r="R397" i="46"/>
  <c r="Z397" i="46"/>
  <c r="P398" i="46"/>
  <c r="X398" i="46"/>
  <c r="L400" i="46"/>
  <c r="T400" i="46"/>
  <c r="AB400" i="46"/>
  <c r="L417" i="46"/>
  <c r="W417" i="46"/>
  <c r="AB419" i="46"/>
  <c r="T419" i="46"/>
  <c r="L419" i="46"/>
  <c r="Z419" i="46"/>
  <c r="R419" i="46"/>
  <c r="R378" i="46"/>
  <c r="Z378" i="46"/>
  <c r="P379" i="46"/>
  <c r="P383" i="46"/>
  <c r="R386" i="46"/>
  <c r="Z386" i="46"/>
  <c r="P387" i="46"/>
  <c r="L389" i="46"/>
  <c r="T389" i="46"/>
  <c r="AB389" i="46"/>
  <c r="R390" i="46"/>
  <c r="Z390" i="46"/>
  <c r="P391" i="46"/>
  <c r="P395" i="46"/>
  <c r="N396" i="46"/>
  <c r="V396" i="46"/>
  <c r="AD396" i="46"/>
  <c r="L397" i="46"/>
  <c r="T397" i="46"/>
  <c r="AB397" i="46"/>
  <c r="R398" i="46"/>
  <c r="Z398" i="46"/>
  <c r="N400" i="46"/>
  <c r="V400" i="46"/>
  <c r="AD400" i="46"/>
  <c r="O417" i="46"/>
  <c r="Z417" i="46"/>
  <c r="O419" i="46"/>
  <c r="Y419" i="46"/>
  <c r="P426" i="46"/>
  <c r="Z426" i="46"/>
  <c r="K378" i="46"/>
  <c r="S378" i="46"/>
  <c r="AA378" i="46"/>
  <c r="K386" i="46"/>
  <c r="S386" i="46"/>
  <c r="AA386" i="46"/>
  <c r="M389" i="46"/>
  <c r="U389" i="46"/>
  <c r="AC389" i="46"/>
  <c r="K390" i="46"/>
  <c r="S390" i="46"/>
  <c r="AA390" i="46"/>
  <c r="O396" i="46"/>
  <c r="W396" i="46"/>
  <c r="M397" i="46"/>
  <c r="U397" i="46"/>
  <c r="AC397" i="46"/>
  <c r="K398" i="46"/>
  <c r="S398" i="46"/>
  <c r="AA398" i="46"/>
  <c r="O400" i="46"/>
  <c r="W400" i="46"/>
  <c r="Q417" i="46"/>
  <c r="AA417" i="46"/>
  <c r="AD418" i="46"/>
  <c r="V418" i="46"/>
  <c r="N418" i="46"/>
  <c r="AB418" i="46"/>
  <c r="T418" i="46"/>
  <c r="L418" i="46"/>
  <c r="P419" i="46"/>
  <c r="AA419" i="46"/>
  <c r="Q426" i="46"/>
  <c r="AA426" i="46"/>
  <c r="L378" i="46"/>
  <c r="T378" i="46"/>
  <c r="AB378" i="46"/>
  <c r="L386" i="46"/>
  <c r="T386" i="46"/>
  <c r="AB386" i="46"/>
  <c r="N389" i="46"/>
  <c r="V389" i="46"/>
  <c r="AD389" i="46"/>
  <c r="L390" i="46"/>
  <c r="T390" i="46"/>
  <c r="AB390" i="46"/>
  <c r="P396" i="46"/>
  <c r="N397" i="46"/>
  <c r="V397" i="46"/>
  <c r="AD397" i="46"/>
  <c r="L398" i="46"/>
  <c r="T398" i="46"/>
  <c r="AB398" i="46"/>
  <c r="P400" i="46"/>
  <c r="R417" i="46"/>
  <c r="AB417" i="46"/>
  <c r="M378" i="46"/>
  <c r="U378" i="46"/>
  <c r="M386" i="46"/>
  <c r="U386" i="46"/>
  <c r="O389" i="46"/>
  <c r="M390" i="46"/>
  <c r="U390" i="46"/>
  <c r="O397" i="46"/>
  <c r="M398" i="46"/>
  <c r="U398" i="46"/>
  <c r="S417" i="46"/>
  <c r="AC417" i="46"/>
  <c r="S419" i="46"/>
  <c r="AD419" i="46"/>
  <c r="S426" i="46"/>
  <c r="M485" i="46"/>
  <c r="U485" i="46"/>
  <c r="AC485" i="46"/>
  <c r="M489" i="46"/>
  <c r="U489" i="46"/>
  <c r="AC489" i="46"/>
  <c r="M493" i="46"/>
  <c r="U493" i="46"/>
  <c r="AC493" i="46"/>
  <c r="M497" i="46"/>
  <c r="U497" i="46"/>
  <c r="AC497" i="46"/>
  <c r="M501" i="46"/>
  <c r="U501" i="46"/>
  <c r="AC501" i="46"/>
  <c r="K502" i="46"/>
  <c r="S502" i="46"/>
  <c r="AA502" i="46"/>
  <c r="Q503" i="46"/>
  <c r="Z503" i="46"/>
  <c r="Q506" i="46"/>
  <c r="Z506" i="46"/>
  <c r="K524" i="46"/>
  <c r="Y524" i="46"/>
  <c r="X525" i="46"/>
  <c r="P484" i="46"/>
  <c r="X484" i="46"/>
  <c r="N485" i="46"/>
  <c r="V485" i="46"/>
  <c r="AD485" i="46"/>
  <c r="N489" i="46"/>
  <c r="V489" i="46"/>
  <c r="AD489" i="46"/>
  <c r="P492" i="46"/>
  <c r="X492" i="46"/>
  <c r="N493" i="46"/>
  <c r="V493" i="46"/>
  <c r="AD493" i="46"/>
  <c r="R495" i="46"/>
  <c r="Z495" i="46"/>
  <c r="P496" i="46"/>
  <c r="X496" i="46"/>
  <c r="N497" i="46"/>
  <c r="V497" i="46"/>
  <c r="AD497" i="46"/>
  <c r="N501" i="46"/>
  <c r="V501" i="46"/>
  <c r="AD501" i="46"/>
  <c r="L502" i="46"/>
  <c r="T502" i="46"/>
  <c r="AB502" i="46"/>
  <c r="R503" i="46"/>
  <c r="AB503" i="46"/>
  <c r="R506" i="46"/>
  <c r="AA506" i="46"/>
  <c r="L524" i="46"/>
  <c r="Z524" i="46"/>
  <c r="K525" i="46"/>
  <c r="Y525" i="46"/>
  <c r="O485" i="46"/>
  <c r="W485" i="46"/>
  <c r="O489" i="46"/>
  <c r="W489" i="46"/>
  <c r="O493" i="46"/>
  <c r="W493" i="46"/>
  <c r="K495" i="46"/>
  <c r="S495" i="46"/>
  <c r="AA495" i="46"/>
  <c r="O497" i="46"/>
  <c r="W497" i="46"/>
  <c r="O501" i="46"/>
  <c r="W501" i="46"/>
  <c r="M502" i="46"/>
  <c r="U502" i="46"/>
  <c r="AC502" i="46"/>
  <c r="K503" i="46"/>
  <c r="T503" i="46"/>
  <c r="AC503" i="46"/>
  <c r="S506" i="46"/>
  <c r="AB506" i="46"/>
  <c r="M524" i="46"/>
  <c r="AA524" i="46"/>
  <c r="O525" i="46"/>
  <c r="Z525" i="46"/>
  <c r="R484" i="46"/>
  <c r="Z484" i="46"/>
  <c r="P485" i="46"/>
  <c r="X485" i="46"/>
  <c r="P489" i="46"/>
  <c r="X489" i="46"/>
  <c r="R492" i="46"/>
  <c r="Z492" i="46"/>
  <c r="P493" i="46"/>
  <c r="X493" i="46"/>
  <c r="L495" i="46"/>
  <c r="T495" i="46"/>
  <c r="AB495" i="46"/>
  <c r="R496" i="46"/>
  <c r="Z496" i="46"/>
  <c r="P497" i="46"/>
  <c r="X497" i="46"/>
  <c r="P501" i="46"/>
  <c r="X501" i="46"/>
  <c r="N502" i="46"/>
  <c r="V502" i="46"/>
  <c r="AD502" i="46"/>
  <c r="L503" i="46"/>
  <c r="U503" i="46"/>
  <c r="AD503" i="46"/>
  <c r="K506" i="46"/>
  <c r="T506" i="46"/>
  <c r="AD506" i="46"/>
  <c r="Q524" i="46"/>
  <c r="P525" i="46"/>
  <c r="AA525" i="46"/>
  <c r="O502" i="46"/>
  <c r="W502" i="46"/>
  <c r="M503" i="46"/>
  <c r="V503" i="46"/>
  <c r="L506" i="46"/>
  <c r="V506" i="46"/>
  <c r="Q525" i="46"/>
  <c r="L484" i="46"/>
  <c r="T484" i="46"/>
  <c r="R485" i="46"/>
  <c r="R489" i="46"/>
  <c r="L492" i="46"/>
  <c r="T492" i="46"/>
  <c r="R493" i="46"/>
  <c r="N495" i="46"/>
  <c r="V495" i="46"/>
  <c r="L496" i="46"/>
  <c r="T496" i="46"/>
  <c r="R497" i="46"/>
  <c r="R501" i="46"/>
  <c r="P502" i="46"/>
  <c r="N503" i="46"/>
  <c r="N506" i="46"/>
  <c r="AD524" i="46"/>
  <c r="V524" i="46"/>
  <c r="N524" i="46"/>
  <c r="X524" i="46"/>
  <c r="P524" i="46"/>
  <c r="W524" i="46"/>
  <c r="O524" i="46"/>
  <c r="AA503" i="46"/>
  <c r="S503" i="46"/>
  <c r="AC506" i="46"/>
  <c r="U506" i="46"/>
  <c r="M506" i="46"/>
  <c r="AB525" i="46"/>
  <c r="T525" i="46"/>
  <c r="L525" i="46"/>
  <c r="AD525" i="46"/>
  <c r="V525" i="46"/>
  <c r="N525" i="46"/>
  <c r="AC525" i="46"/>
  <c r="U525" i="46"/>
  <c r="M525" i="46"/>
  <c r="O532" i="46"/>
  <c r="W532" i="46"/>
  <c r="K590" i="46"/>
  <c r="S590" i="46"/>
  <c r="AA590" i="46"/>
  <c r="K598" i="46"/>
  <c r="S598" i="46"/>
  <c r="AA598" i="46"/>
  <c r="M601" i="46"/>
  <c r="U601" i="46"/>
  <c r="K602" i="46"/>
  <c r="S602" i="46"/>
  <c r="AA602" i="46"/>
  <c r="O608" i="46"/>
  <c r="W608" i="46"/>
  <c r="M609" i="46"/>
  <c r="U609" i="46"/>
  <c r="K610" i="46"/>
  <c r="T610" i="46"/>
  <c r="L612" i="46"/>
  <c r="T631" i="46"/>
  <c r="R523" i="46"/>
  <c r="Z523" i="46"/>
  <c r="P532" i="46"/>
  <c r="X532" i="46"/>
  <c r="M590" i="46"/>
  <c r="U590" i="46"/>
  <c r="AC590" i="46"/>
  <c r="M598" i="46"/>
  <c r="U598" i="46"/>
  <c r="AC598" i="46"/>
  <c r="M602" i="46"/>
  <c r="U602" i="46"/>
  <c r="AC602" i="46"/>
  <c r="AD612" i="46"/>
  <c r="V612" i="46"/>
  <c r="N612" i="46"/>
  <c r="Y631" i="46"/>
  <c r="K532" i="46"/>
  <c r="S532" i="46"/>
  <c r="AA532" i="46"/>
  <c r="O590" i="46"/>
  <c r="O598" i="46"/>
  <c r="O602" i="46"/>
  <c r="K608" i="46"/>
  <c r="S608" i="46"/>
  <c r="Z610" i="46"/>
  <c r="R610" i="46"/>
  <c r="Q612" i="46"/>
  <c r="Z612" i="46"/>
  <c r="L631" i="46"/>
  <c r="AC532" i="46"/>
  <c r="S612" i="46"/>
  <c r="AB612" i="46"/>
  <c r="W631" i="46"/>
  <c r="O631" i="46"/>
  <c r="AC631" i="46"/>
  <c r="U631" i="46"/>
  <c r="M631" i="46"/>
  <c r="Z631" i="46"/>
  <c r="R631" i="46"/>
  <c r="X631" i="46"/>
  <c r="P631" i="46"/>
  <c r="P523" i="46"/>
  <c r="N532" i="46"/>
  <c r="V532" i="46"/>
  <c r="K629" i="46"/>
  <c r="S629" i="46"/>
  <c r="W701" i="46"/>
  <c r="O701" i="46"/>
  <c r="AD701" i="46"/>
  <c r="V701" i="46"/>
  <c r="N701" i="46"/>
  <c r="AB701" i="46"/>
  <c r="T701" i="46"/>
  <c r="L701" i="46"/>
  <c r="AB715" i="46"/>
  <c r="T715" i="46"/>
  <c r="L715" i="46"/>
  <c r="AA715" i="46"/>
  <c r="S715" i="46"/>
  <c r="K715" i="46"/>
  <c r="Z715" i="46"/>
  <c r="R715" i="46"/>
  <c r="X715" i="46"/>
  <c r="P715" i="46"/>
  <c r="W697" i="46"/>
  <c r="O697" i="46"/>
  <c r="AB697" i="46"/>
  <c r="T697" i="46"/>
  <c r="L697" i="46"/>
  <c r="U701" i="46"/>
  <c r="K705" i="46"/>
  <c r="Y705" i="46"/>
  <c r="P709" i="46"/>
  <c r="AA709" i="46"/>
  <c r="AD714" i="46"/>
  <c r="V714" i="46"/>
  <c r="N714" i="46"/>
  <c r="AC714" i="46"/>
  <c r="U714" i="46"/>
  <c r="M714" i="46"/>
  <c r="AB714" i="46"/>
  <c r="T714" i="46"/>
  <c r="L714" i="46"/>
  <c r="Z714" i="46"/>
  <c r="R714" i="46"/>
  <c r="U715" i="46"/>
  <c r="X718" i="46"/>
  <c r="X735" i="46"/>
  <c r="V737" i="46"/>
  <c r="M697" i="46"/>
  <c r="X697" i="46"/>
  <c r="X701" i="46"/>
  <c r="M705" i="46"/>
  <c r="AA707" i="46"/>
  <c r="S707" i="46"/>
  <c r="K707" i="46"/>
  <c r="Z707" i="46"/>
  <c r="R707" i="46"/>
  <c r="X707" i="46"/>
  <c r="P707" i="46"/>
  <c r="Q709" i="46"/>
  <c r="AC709" i="46"/>
  <c r="W713" i="46"/>
  <c r="O713" i="46"/>
  <c r="AD713" i="46"/>
  <c r="V713" i="46"/>
  <c r="N713" i="46"/>
  <c r="AB713" i="46"/>
  <c r="T713" i="46"/>
  <c r="L713" i="46"/>
  <c r="S714" i="46"/>
  <c r="V715" i="46"/>
  <c r="K701" i="46"/>
  <c r="Y701" i="46"/>
  <c r="W715" i="46"/>
  <c r="AD735" i="46"/>
  <c r="V735" i="46"/>
  <c r="N735" i="46"/>
  <c r="AB735" i="46"/>
  <c r="T735" i="46"/>
  <c r="L735" i="46"/>
  <c r="U735" i="46"/>
  <c r="S735" i="46"/>
  <c r="AC735" i="46"/>
  <c r="R735" i="46"/>
  <c r="AA735" i="46"/>
  <c r="Q735" i="46"/>
  <c r="Z735" i="46"/>
  <c r="P735" i="46"/>
  <c r="AB744" i="46"/>
  <c r="T744" i="46"/>
  <c r="L744" i="46"/>
  <c r="Z744" i="46"/>
  <c r="R744" i="46"/>
  <c r="U744" i="46"/>
  <c r="AD744" i="46"/>
  <c r="S744" i="46"/>
  <c r="AC744" i="46"/>
  <c r="Q744" i="46"/>
  <c r="AA744" i="46"/>
  <c r="P744" i="46"/>
  <c r="Y744" i="46"/>
  <c r="O744" i="46"/>
  <c r="M701" i="46"/>
  <c r="Z701" i="46"/>
  <c r="W709" i="46"/>
  <c r="O709" i="46"/>
  <c r="AD709" i="46"/>
  <c r="V709" i="46"/>
  <c r="N709" i="46"/>
  <c r="AB709" i="46"/>
  <c r="T709" i="46"/>
  <c r="L709" i="46"/>
  <c r="Y715" i="46"/>
  <c r="Z737" i="46"/>
  <c r="R737" i="46"/>
  <c r="X737" i="46"/>
  <c r="P737" i="46"/>
  <c r="AC737" i="46"/>
  <c r="S737" i="46"/>
  <c r="AB737" i="46"/>
  <c r="Q737" i="46"/>
  <c r="AA737" i="46"/>
  <c r="O737" i="46"/>
  <c r="Y737" i="46"/>
  <c r="N737" i="46"/>
  <c r="W737" i="46"/>
  <c r="M737" i="46"/>
  <c r="P701" i="46"/>
  <c r="AA701" i="46"/>
  <c r="M715" i="46"/>
  <c r="AC715" i="46"/>
  <c r="Q701" i="46"/>
  <c r="AC701" i="46"/>
  <c r="W705" i="46"/>
  <c r="O705" i="46"/>
  <c r="AD705" i="46"/>
  <c r="V705" i="46"/>
  <c r="N705" i="46"/>
  <c r="AB705" i="46"/>
  <c r="T705" i="46"/>
  <c r="L705" i="46"/>
  <c r="X709" i="46"/>
  <c r="N715" i="46"/>
  <c r="AD715" i="46"/>
  <c r="AD718" i="46"/>
  <c r="V718" i="46"/>
  <c r="N718" i="46"/>
  <c r="AC718" i="46"/>
  <c r="U718" i="46"/>
  <c r="M718" i="46"/>
  <c r="AB718" i="46"/>
  <c r="T718" i="46"/>
  <c r="L718" i="46"/>
  <c r="Z718" i="46"/>
  <c r="R718" i="46"/>
  <c r="M735" i="46"/>
  <c r="L737" i="46"/>
  <c r="N744" i="46"/>
  <c r="R701" i="46"/>
  <c r="K709" i="46"/>
  <c r="Y709" i="46"/>
  <c r="O715" i="46"/>
  <c r="U736" i="46"/>
  <c r="K736" i="46"/>
  <c r="AB736" i="46"/>
  <c r="T736" i="46"/>
  <c r="L736" i="46"/>
  <c r="Z736" i="46"/>
  <c r="R736" i="46"/>
  <c r="N736" i="46"/>
  <c r="X736" i="46"/>
  <c r="K802" i="46"/>
  <c r="S802" i="46"/>
  <c r="AA802" i="46"/>
  <c r="O810" i="46"/>
  <c r="Y810" i="46"/>
  <c r="AC814" i="46"/>
  <c r="U814" i="46"/>
  <c r="M814" i="46"/>
  <c r="AB814" i="46"/>
  <c r="T814" i="46"/>
  <c r="L814" i="46"/>
  <c r="AA814" i="46"/>
  <c r="S814" i="46"/>
  <c r="K814" i="46"/>
  <c r="Z814" i="46"/>
  <c r="R814" i="46"/>
  <c r="AB824" i="46"/>
  <c r="T824" i="46"/>
  <c r="L824" i="46"/>
  <c r="X824" i="46"/>
  <c r="P824" i="46"/>
  <c r="W824" i="46"/>
  <c r="O824" i="46"/>
  <c r="U824" i="46"/>
  <c r="AD824" i="46"/>
  <c r="R824" i="46"/>
  <c r="AC824" i="46"/>
  <c r="Q824" i="46"/>
  <c r="AA824" i="46"/>
  <c r="N824" i="46"/>
  <c r="Z824" i="46"/>
  <c r="M824" i="46"/>
  <c r="Y824" i="46"/>
  <c r="K824" i="46"/>
  <c r="W813" i="46"/>
  <c r="O813" i="46"/>
  <c r="AD813" i="46"/>
  <c r="AC813" i="46"/>
  <c r="U813" i="46"/>
  <c r="M813" i="46"/>
  <c r="AB813" i="46"/>
  <c r="T813" i="46"/>
  <c r="L813" i="46"/>
  <c r="M802" i="46"/>
  <c r="U802" i="46"/>
  <c r="AC802" i="46"/>
  <c r="Q810" i="46"/>
  <c r="AB810" i="46"/>
  <c r="S813" i="46"/>
  <c r="Z843" i="46"/>
  <c r="R843" i="46"/>
  <c r="AD843" i="46"/>
  <c r="V843" i="46"/>
  <c r="N843" i="46"/>
  <c r="U843" i="46"/>
  <c r="K843" i="46"/>
  <c r="T843" i="46"/>
  <c r="AC843" i="46"/>
  <c r="S843" i="46"/>
  <c r="AA843" i="46"/>
  <c r="P843" i="46"/>
  <c r="Y843" i="46"/>
  <c r="O843" i="46"/>
  <c r="X843" i="46"/>
  <c r="M843" i="46"/>
  <c r="AB843" i="46"/>
  <c r="Q843" i="46"/>
  <c r="L843" i="46"/>
  <c r="N802" i="46"/>
  <c r="V802" i="46"/>
  <c r="AD802" i="46"/>
  <c r="R810" i="46"/>
  <c r="AD810" i="46"/>
  <c r="V813" i="46"/>
  <c r="X814" i="46"/>
  <c r="X813" i="46"/>
  <c r="P802" i="46"/>
  <c r="K813" i="46"/>
  <c r="Y813" i="46"/>
  <c r="N814" i="46"/>
  <c r="AD814" i="46"/>
  <c r="AC810" i="46"/>
  <c r="U810" i="46"/>
  <c r="M810" i="46"/>
  <c r="AA810" i="46"/>
  <c r="S810" i="46"/>
  <c r="K810" i="46"/>
  <c r="N813" i="46"/>
  <c r="Z813" i="46"/>
  <c r="K819" i="46"/>
  <c r="T819" i="46"/>
  <c r="AC819" i="46"/>
  <c r="L821" i="46"/>
  <c r="U821" i="46"/>
  <c r="L819" i="46"/>
  <c r="U819" i="46"/>
  <c r="AD819" i="46"/>
  <c r="M821" i="46"/>
  <c r="AB822" i="46"/>
  <c r="T822" i="46"/>
  <c r="L822" i="46"/>
  <c r="M819" i="46"/>
  <c r="V819" i="46"/>
  <c r="AD821" i="46"/>
  <c r="V821" i="46"/>
  <c r="N821" i="46"/>
  <c r="K803" i="46"/>
  <c r="S803" i="46"/>
  <c r="K807" i="46"/>
  <c r="S807" i="46"/>
  <c r="K811" i="46"/>
  <c r="S811" i="46"/>
  <c r="K815" i="46"/>
  <c r="S815" i="46"/>
  <c r="N819" i="46"/>
  <c r="X820" i="46"/>
  <c r="P820" i="46"/>
  <c r="P821" i="46"/>
  <c r="Y821" i="46"/>
  <c r="Q822" i="46"/>
  <c r="Z822" i="46"/>
  <c r="AC850" i="46"/>
  <c r="U850" i="46"/>
  <c r="M850" i="46"/>
  <c r="AB850" i="46"/>
  <c r="T850" i="46"/>
  <c r="L850" i="46"/>
  <c r="Z850" i="46"/>
  <c r="R850" i="46"/>
  <c r="X850" i="46"/>
  <c r="P850" i="46"/>
  <c r="W850" i="46"/>
  <c r="V850" i="46"/>
  <c r="S850" i="46"/>
  <c r="O850" i="46"/>
  <c r="AD850" i="46"/>
  <c r="N850" i="46"/>
  <c r="AA850" i="46"/>
  <c r="K850" i="46"/>
  <c r="Z819" i="46"/>
  <c r="R819" i="46"/>
  <c r="P841" i="46"/>
  <c r="AA841" i="46"/>
  <c r="Q841" i="46"/>
  <c r="AB842" i="46"/>
  <c r="T842" i="46"/>
  <c r="L842" i="46"/>
  <c r="X842" i="46"/>
  <c r="P842" i="46"/>
  <c r="AD841" i="46"/>
  <c r="V841" i="46"/>
  <c r="N841" i="46"/>
  <c r="Z841" i="46"/>
  <c r="R841" i="46"/>
  <c r="AF871" i="46"/>
  <c r="AU46" i="45"/>
  <c r="AT46" i="45"/>
  <c r="AU30" i="45"/>
  <c r="AT30" i="45"/>
  <c r="AU14" i="45"/>
  <c r="AT14" i="45"/>
  <c r="G121" i="45"/>
  <c r="AS117" i="45"/>
  <c r="AS119" i="45"/>
  <c r="AU52" i="45"/>
  <c r="AT52" i="45"/>
  <c r="AU15" i="45"/>
  <c r="AT15" i="45"/>
  <c r="AT35" i="45"/>
  <c r="AT98" i="45"/>
  <c r="AU98" i="45"/>
  <c r="AU48" i="45"/>
  <c r="AT48" i="45"/>
  <c r="G119" i="45"/>
  <c r="G117" i="45"/>
  <c r="AU47" i="45"/>
  <c r="AT47" i="45"/>
  <c r="AU24" i="45"/>
  <c r="AT24" i="45"/>
  <c r="AT27" i="45"/>
  <c r="AU36" i="45"/>
  <c r="AT43" i="45"/>
  <c r="AT21" i="45"/>
  <c r="AU49" i="45"/>
  <c r="AT49" i="45"/>
  <c r="AU94" i="45"/>
  <c r="AT94" i="45"/>
  <c r="AS121" i="45"/>
  <c r="AU102" i="45"/>
  <c r="AT102" i="45"/>
  <c r="AU110" i="45"/>
  <c r="AT110" i="45"/>
  <c r="AU25" i="45"/>
  <c r="AT25" i="45"/>
  <c r="AU28" i="45"/>
  <c r="AU54" i="45"/>
  <c r="AT54" i="45"/>
  <c r="AT99" i="45"/>
  <c r="AX79" i="34"/>
  <c r="AW79" i="34"/>
  <c r="AX7" i="34"/>
  <c r="AW7" i="34"/>
  <c r="AX112" i="34"/>
  <c r="AW112" i="34"/>
  <c r="AX72" i="34"/>
  <c r="AW72" i="34"/>
  <c r="AX40" i="34"/>
  <c r="AW40" i="34"/>
  <c r="AX16" i="34"/>
  <c r="AW16" i="34"/>
  <c r="AX103" i="34"/>
  <c r="AW103" i="34"/>
  <c r="AX63" i="34"/>
  <c r="AW63" i="34"/>
  <c r="AX15" i="34"/>
  <c r="AW15" i="34"/>
  <c r="AX110" i="34"/>
  <c r="AW110" i="34"/>
  <c r="AX102" i="34"/>
  <c r="AW102" i="34"/>
  <c r="AX94" i="34"/>
  <c r="AW94" i="34"/>
  <c r="AX86" i="34"/>
  <c r="AW86" i="34"/>
  <c r="AX78" i="34"/>
  <c r="AW78" i="34"/>
  <c r="AX70" i="34"/>
  <c r="AW70" i="34"/>
  <c r="AX62" i="34"/>
  <c r="AW62" i="34"/>
  <c r="AX54" i="34"/>
  <c r="AW54" i="34"/>
  <c r="AX46" i="34"/>
  <c r="AW46" i="34"/>
  <c r="AX38" i="34"/>
  <c r="AW38" i="34"/>
  <c r="AX30" i="34"/>
  <c r="AW30" i="34"/>
  <c r="AX22" i="34"/>
  <c r="AW22" i="34"/>
  <c r="AX14" i="34"/>
  <c r="AW14" i="34"/>
  <c r="AX6" i="34"/>
  <c r="AW6" i="34"/>
  <c r="AX95" i="34"/>
  <c r="AW95" i="34"/>
  <c r="AX47" i="34"/>
  <c r="AW47" i="34"/>
  <c r="AW108" i="34"/>
  <c r="AX108" i="34"/>
  <c r="AW100" i="34"/>
  <c r="AX100" i="34"/>
  <c r="AW92" i="34"/>
  <c r="AX92" i="34"/>
  <c r="AW84" i="34"/>
  <c r="AX84" i="34"/>
  <c r="AW76" i="34"/>
  <c r="AX76" i="34"/>
  <c r="AW68" i="34"/>
  <c r="AX68" i="34"/>
  <c r="AW60" i="34"/>
  <c r="AX60" i="34"/>
  <c r="AW52" i="34"/>
  <c r="AX52" i="34"/>
  <c r="AW44" i="34"/>
  <c r="AX44" i="34"/>
  <c r="AW36" i="34"/>
  <c r="AX36" i="34"/>
  <c r="AW28" i="34"/>
  <c r="AX28" i="34"/>
  <c r="AW20" i="34"/>
  <c r="AX20" i="34"/>
  <c r="AW12" i="34"/>
  <c r="AX12" i="34"/>
  <c r="AX88" i="34"/>
  <c r="AW88" i="34"/>
  <c r="AX56" i="34"/>
  <c r="AW56" i="34"/>
  <c r="AX24" i="34"/>
  <c r="AW24" i="34"/>
  <c r="AX71" i="34"/>
  <c r="AW71" i="34"/>
  <c r="AX23" i="34"/>
  <c r="AW23" i="34"/>
  <c r="AW107" i="34"/>
  <c r="AX107" i="34"/>
  <c r="AW99" i="34"/>
  <c r="AX99" i="34"/>
  <c r="AW91" i="34"/>
  <c r="AX91" i="34"/>
  <c r="AW83" i="34"/>
  <c r="AX83" i="34"/>
  <c r="AW75" i="34"/>
  <c r="AX75" i="34"/>
  <c r="AW67" i="34"/>
  <c r="AX67" i="34"/>
  <c r="AW59" i="34"/>
  <c r="AX59" i="34"/>
  <c r="AW51" i="34"/>
  <c r="AX51" i="34"/>
  <c r="AW43" i="34"/>
  <c r="AX43" i="34"/>
  <c r="AW35" i="34"/>
  <c r="AX35" i="34"/>
  <c r="AW27" i="34"/>
  <c r="AX27" i="34"/>
  <c r="AW19" i="34"/>
  <c r="AX19" i="34"/>
  <c r="AW11" i="34"/>
  <c r="AX11" i="34"/>
  <c r="AX96" i="34"/>
  <c r="AW96" i="34"/>
  <c r="AX64" i="34"/>
  <c r="AW64" i="34"/>
  <c r="AX32" i="34"/>
  <c r="AW32" i="34"/>
  <c r="AX87" i="34"/>
  <c r="AW87" i="34"/>
  <c r="AX39" i="34"/>
  <c r="AW39" i="34"/>
  <c r="AX106" i="34"/>
  <c r="AW106" i="34"/>
  <c r="AW98" i="34"/>
  <c r="AX98" i="34"/>
  <c r="AX90" i="34"/>
  <c r="AW90" i="34"/>
  <c r="AW82" i="34"/>
  <c r="AX82" i="34"/>
  <c r="AW74" i="34"/>
  <c r="AX74" i="34"/>
  <c r="AX66" i="34"/>
  <c r="AW66" i="34"/>
  <c r="AX58" i="34"/>
  <c r="AW58" i="34"/>
  <c r="AW50" i="34"/>
  <c r="AX50" i="34"/>
  <c r="AW42" i="34"/>
  <c r="AX42" i="34"/>
  <c r="AX34" i="34"/>
  <c r="AW34" i="34"/>
  <c r="AW26" i="34"/>
  <c r="AX26" i="34"/>
  <c r="AW18" i="34"/>
  <c r="AX18" i="34"/>
  <c r="AX10" i="34"/>
  <c r="AW10" i="34"/>
  <c r="AX104" i="34"/>
  <c r="AW104" i="34"/>
  <c r="AX80" i="34"/>
  <c r="AW80" i="34"/>
  <c r="AX48" i="34"/>
  <c r="AW48" i="34"/>
  <c r="AX8" i="34"/>
  <c r="AW8" i="34"/>
  <c r="AX111" i="34"/>
  <c r="AW111" i="34"/>
  <c r="AX55" i="34"/>
  <c r="AW55" i="34"/>
  <c r="AX31" i="34"/>
  <c r="AW31" i="34"/>
  <c r="AX5" i="34"/>
  <c r="AW5" i="34"/>
  <c r="AX105" i="34"/>
  <c r="AW105" i="34"/>
  <c r="AX97" i="34"/>
  <c r="AW97" i="34"/>
  <c r="AX89" i="34"/>
  <c r="AW89" i="34"/>
  <c r="AX81" i="34"/>
  <c r="AW81" i="34"/>
  <c r="AX73" i="34"/>
  <c r="AW73" i="34"/>
  <c r="AX65" i="34"/>
  <c r="AW65" i="34"/>
  <c r="AX57" i="34"/>
  <c r="AW57" i="34"/>
  <c r="AX49" i="34"/>
  <c r="AW49" i="34"/>
  <c r="AX41" i="34"/>
  <c r="AW41" i="34"/>
  <c r="AX33" i="34"/>
  <c r="AW33" i="34"/>
  <c r="AX25" i="34"/>
  <c r="AW25" i="34"/>
  <c r="AX17" i="34"/>
  <c r="AW17" i="34"/>
  <c r="AX9" i="34"/>
  <c r="AW9" i="34"/>
  <c r="AX69" i="34"/>
  <c r="AX13" i="34"/>
  <c r="AX109" i="34"/>
  <c r="AX29" i="34"/>
  <c r="AX85" i="34"/>
  <c r="AX21" i="34"/>
  <c r="AX61" i="34"/>
  <c r="AX77" i="34"/>
  <c r="AX45" i="34"/>
  <c r="AW101" i="34"/>
  <c r="AW93" i="34"/>
  <c r="AW53" i="34"/>
  <c r="AW37" i="34"/>
  <c r="S870" i="44"/>
  <c r="K870" i="44"/>
  <c r="Z870" i="44"/>
  <c r="R870" i="44"/>
  <c r="Y870" i="44"/>
  <c r="Q870" i="44"/>
  <c r="X870" i="44"/>
  <c r="P870" i="44"/>
  <c r="W870" i="44"/>
  <c r="O870" i="44"/>
  <c r="V870" i="44"/>
  <c r="N870" i="44"/>
  <c r="U870" i="44"/>
  <c r="M870" i="44"/>
  <c r="T870" i="44"/>
  <c r="L870" i="44"/>
  <c r="AA871" i="44"/>
  <c r="M623" i="40"/>
  <c r="N623" i="40" s="1"/>
  <c r="O623" i="40" s="1"/>
  <c r="K623" i="40"/>
  <c r="I666" i="40"/>
  <c r="N629" i="40"/>
  <c r="O629" i="40" s="1"/>
  <c r="K634" i="40"/>
  <c r="M634" i="40"/>
  <c r="N634" i="40" s="1"/>
  <c r="O634" i="40" s="1"/>
  <c r="I670" i="40"/>
  <c r="G673" i="40"/>
  <c r="N628" i="40"/>
  <c r="O628" i="40" s="1"/>
  <c r="L635" i="40"/>
  <c r="N639" i="40"/>
  <c r="O639" i="40" s="1"/>
  <c r="K642" i="40"/>
  <c r="M642" i="40"/>
  <c r="N642" i="40" s="1"/>
  <c r="O642" i="40" s="1"/>
  <c r="G671" i="40"/>
  <c r="K671" i="40" s="1"/>
  <c r="L647" i="40"/>
  <c r="N647" i="40" s="1"/>
  <c r="O647" i="40" s="1"/>
  <c r="N651" i="40"/>
  <c r="O651" i="40" s="1"/>
  <c r="K669" i="40"/>
  <c r="M665" i="40"/>
  <c r="H673" i="40"/>
  <c r="K630" i="40"/>
  <c r="M630" i="40"/>
  <c r="N630" i="40" s="1"/>
  <c r="O630" i="40" s="1"/>
  <c r="K654" i="40"/>
  <c r="M654" i="40"/>
  <c r="N654" i="40" s="1"/>
  <c r="O654" i="40" s="1"/>
  <c r="L659" i="40"/>
  <c r="N659" i="40" s="1"/>
  <c r="O659" i="40" s="1"/>
  <c r="M671" i="40"/>
  <c r="I667" i="40"/>
  <c r="K626" i="40"/>
  <c r="J668" i="40"/>
  <c r="L631" i="40"/>
  <c r="N635" i="40"/>
  <c r="O635" i="40" s="1"/>
  <c r="N644" i="40"/>
  <c r="O644" i="40" s="1"/>
  <c r="K650" i="40"/>
  <c r="M650" i="40"/>
  <c r="N650" i="40" s="1"/>
  <c r="O650" i="40" s="1"/>
  <c r="L655" i="40"/>
  <c r="K665" i="40"/>
  <c r="L672" i="40"/>
  <c r="K638" i="40"/>
  <c r="M638" i="40"/>
  <c r="N638" i="40" s="1"/>
  <c r="O638" i="40" s="1"/>
  <c r="N625" i="40"/>
  <c r="O625" i="40" s="1"/>
  <c r="L627" i="40"/>
  <c r="N627" i="40" s="1"/>
  <c r="O627" i="40" s="1"/>
  <c r="L639" i="40"/>
  <c r="N643" i="40"/>
  <c r="O643" i="40" s="1"/>
  <c r="N672" i="40"/>
  <c r="O672" i="40" s="1"/>
  <c r="J666" i="40"/>
  <c r="N624" i="40"/>
  <c r="O624" i="40" s="1"/>
  <c r="N640" i="40"/>
  <c r="O640" i="40" s="1"/>
  <c r="K646" i="40"/>
  <c r="M646" i="40"/>
  <c r="N646" i="40" s="1"/>
  <c r="O646" i="40" s="1"/>
  <c r="N652" i="40"/>
  <c r="O652" i="40" s="1"/>
  <c r="N655" i="40"/>
  <c r="O655" i="40" s="1"/>
  <c r="K658" i="40"/>
  <c r="M658" i="40"/>
  <c r="N658" i="40" s="1"/>
  <c r="O658" i="40" s="1"/>
  <c r="K672" i="40"/>
  <c r="J631" i="40"/>
  <c r="F665" i="40"/>
  <c r="J665" i="40" s="1"/>
  <c r="F669" i="40"/>
  <c r="L669" i="40" s="1"/>
  <c r="N669" i="40" s="1"/>
  <c r="O669" i="40" s="1"/>
  <c r="K627" i="40"/>
  <c r="K631" i="40"/>
  <c r="K635" i="40"/>
  <c r="K639" i="40"/>
  <c r="K643" i="40"/>
  <c r="K647" i="40"/>
  <c r="K651" i="40"/>
  <c r="K655" i="40"/>
  <c r="K659" i="40"/>
  <c r="I668" i="40"/>
  <c r="L623" i="40"/>
  <c r="J632" i="40"/>
  <c r="F670" i="40"/>
  <c r="L670" i="40" s="1"/>
  <c r="M631" i="40"/>
  <c r="N631" i="40" s="1"/>
  <c r="O631" i="40" s="1"/>
  <c r="K644" i="40"/>
  <c r="F671" i="40"/>
  <c r="J621" i="40"/>
  <c r="J625" i="40"/>
  <c r="J629" i="40"/>
  <c r="F667" i="40"/>
  <c r="L667" i="40" s="1"/>
  <c r="L629" i="40"/>
  <c r="K90" i="44" l="1"/>
  <c r="K84" i="44"/>
  <c r="K168" i="44"/>
  <c r="K200" i="44"/>
  <c r="K415" i="44"/>
  <c r="K606" i="44"/>
  <c r="K829" i="44"/>
  <c r="K812" i="44"/>
  <c r="K639" i="44"/>
  <c r="K92" i="44"/>
  <c r="K109" i="44"/>
  <c r="K505" i="44"/>
  <c r="K728" i="44"/>
  <c r="K173" i="44"/>
  <c r="K611" i="44"/>
  <c r="K834" i="44"/>
  <c r="K295" i="44"/>
  <c r="K518" i="44"/>
  <c r="K733" i="44"/>
  <c r="K170" i="44"/>
  <c r="K616" i="44"/>
  <c r="K799" i="44"/>
  <c r="K276" i="44"/>
  <c r="K499" i="44"/>
  <c r="K531" i="44"/>
  <c r="K722" i="44"/>
  <c r="K211" i="44"/>
  <c r="K402" i="44"/>
  <c r="K593" i="44"/>
  <c r="K625" i="44"/>
  <c r="K848" i="44"/>
  <c r="K695" i="44"/>
  <c r="K727" i="44"/>
  <c r="K172" i="44"/>
  <c r="K204" i="44"/>
  <c r="K801" i="44"/>
  <c r="K833" i="44"/>
  <c r="K62" i="44"/>
  <c r="K509" i="44"/>
  <c r="K700" i="44"/>
  <c r="K209" i="44"/>
  <c r="K615" i="44"/>
  <c r="K838" i="44"/>
  <c r="K299" i="44"/>
  <c r="K490" i="44"/>
  <c r="K522" i="44"/>
  <c r="K588" i="44"/>
  <c r="K620" i="44"/>
  <c r="K215" i="44"/>
  <c r="K597" i="44"/>
  <c r="K317" i="44"/>
  <c r="K508" i="44"/>
  <c r="K699" i="44"/>
  <c r="K731" i="44"/>
  <c r="K614" i="44"/>
  <c r="K837" i="44"/>
  <c r="K844" i="44"/>
  <c r="K67" i="44"/>
  <c r="K298" i="44"/>
  <c r="K481" i="44"/>
  <c r="K513" i="44"/>
  <c r="K181" i="44"/>
  <c r="K213" i="44"/>
  <c r="K404" i="44"/>
  <c r="K587" i="44"/>
  <c r="K619" i="44"/>
  <c r="K494" i="44"/>
  <c r="K526" i="44"/>
  <c r="K741" i="44"/>
  <c r="K210" i="44"/>
  <c r="K401" i="44"/>
  <c r="K592" i="44"/>
  <c r="K624" i="44"/>
  <c r="K507" i="44"/>
  <c r="K698" i="44"/>
  <c r="K730" i="44"/>
  <c r="K187" i="44"/>
  <c r="K410" i="44"/>
  <c r="K633" i="44"/>
  <c r="K703" i="44"/>
  <c r="K180" i="44"/>
  <c r="K427" i="44"/>
  <c r="K618" i="44"/>
  <c r="K809" i="44"/>
  <c r="K87" i="44"/>
  <c r="K64" i="44"/>
  <c r="K827" i="44"/>
  <c r="K198" i="44"/>
  <c r="K726" i="44"/>
  <c r="K107" i="44"/>
  <c r="K732" i="44"/>
  <c r="K58" i="44"/>
  <c r="K288" i="44"/>
  <c r="K511" i="44"/>
  <c r="K702" i="44"/>
  <c r="K293" i="44"/>
  <c r="K516" i="44"/>
  <c r="K739" i="44"/>
  <c r="K86" i="44"/>
  <c r="K95" i="44"/>
  <c r="K318" i="44"/>
  <c r="K589" i="44"/>
  <c r="K169" i="44"/>
  <c r="K309" i="44"/>
  <c r="K66" i="44"/>
  <c r="K83" i="44"/>
  <c r="K274" i="44"/>
  <c r="K306" i="44"/>
  <c r="K521" i="44"/>
  <c r="K712" i="44"/>
  <c r="K189" i="44"/>
  <c r="K380" i="44"/>
  <c r="K412" i="44"/>
  <c r="K627" i="44"/>
  <c r="K818" i="44"/>
  <c r="K279" i="44"/>
  <c r="K717" i="44"/>
  <c r="K377" i="44"/>
  <c r="K409" i="44"/>
  <c r="K600" i="44"/>
  <c r="K632" i="44"/>
  <c r="K847" i="44"/>
  <c r="K483" i="44"/>
  <c r="K515" i="44"/>
  <c r="K706" i="44"/>
  <c r="K738" i="44"/>
  <c r="K163" i="44"/>
  <c r="K195" i="44"/>
  <c r="K800" i="44"/>
  <c r="K832" i="44"/>
  <c r="K297" i="44"/>
  <c r="K488" i="44"/>
  <c r="K520" i="44"/>
  <c r="K711" i="44"/>
  <c r="K743" i="44"/>
  <c r="K403" i="44"/>
  <c r="K594" i="44"/>
  <c r="K626" i="44"/>
  <c r="K817" i="44"/>
  <c r="K849" i="44"/>
  <c r="K94" i="44"/>
  <c r="K103" i="44"/>
  <c r="K105" i="44"/>
  <c r="K106" i="44"/>
  <c r="K59" i="44"/>
  <c r="K533" i="44"/>
  <c r="T745" i="44"/>
  <c r="K835" i="44"/>
  <c r="K621" i="44"/>
  <c r="K70" i="44"/>
  <c r="K74" i="44"/>
  <c r="K91" i="44"/>
  <c r="K85" i="44"/>
  <c r="K310" i="44"/>
  <c r="K384" i="44"/>
  <c r="K416" i="44"/>
  <c r="K315" i="44"/>
  <c r="K190" i="44"/>
  <c r="K381" i="44"/>
  <c r="K413" i="44"/>
  <c r="K604" i="44"/>
  <c r="K636" i="44"/>
  <c r="K851" i="44"/>
  <c r="K296" i="44"/>
  <c r="K487" i="44"/>
  <c r="K519" i="44"/>
  <c r="K742" i="44"/>
  <c r="K422" i="44"/>
  <c r="K613" i="44"/>
  <c r="K804" i="44"/>
  <c r="K836" i="44"/>
  <c r="K301" i="44"/>
  <c r="K192" i="44"/>
  <c r="K102" i="44"/>
  <c r="K88" i="44"/>
  <c r="K424" i="44"/>
  <c r="K729" i="44"/>
  <c r="K392" i="44"/>
  <c r="K830" i="44"/>
  <c r="K482" i="44"/>
  <c r="K57" i="44"/>
  <c r="K201" i="44"/>
  <c r="K286" i="44"/>
  <c r="K724" i="44"/>
  <c r="K421" i="44"/>
  <c r="K93" i="44"/>
  <c r="K165" i="44"/>
  <c r="K197" i="44"/>
  <c r="K388" i="44"/>
  <c r="K420" i="44"/>
  <c r="K635" i="44"/>
  <c r="K826" i="44"/>
  <c r="K287" i="44"/>
  <c r="K319" i="44"/>
  <c r="K510" i="44"/>
  <c r="K693" i="44"/>
  <c r="K725" i="44"/>
  <c r="Y28" i="48"/>
  <c r="U639" i="44"/>
  <c r="Y45" i="48"/>
  <c r="Y29" i="48"/>
  <c r="U745" i="44"/>
  <c r="Y55" i="48"/>
  <c r="Y103" i="48"/>
  <c r="Y16" i="48"/>
  <c r="Y15" i="48"/>
  <c r="U321" i="44"/>
  <c r="U427" i="44"/>
  <c r="Y111" i="48"/>
  <c r="Y50" i="48"/>
  <c r="Y25" i="48"/>
  <c r="T427" i="44"/>
  <c r="U851" i="44"/>
  <c r="Y35" i="48"/>
  <c r="Y97" i="48"/>
  <c r="Y94" i="48"/>
  <c r="Y48" i="48"/>
  <c r="Y49" i="48"/>
  <c r="Y31" i="48"/>
  <c r="Y53" i="48"/>
  <c r="Y22" i="48"/>
  <c r="Y51" i="48"/>
  <c r="Y52" i="48"/>
  <c r="Y37" i="48"/>
  <c r="Y96" i="48"/>
  <c r="Y36" i="48"/>
  <c r="Y95" i="48"/>
  <c r="Y47" i="48"/>
  <c r="U533" i="44"/>
  <c r="T215" i="44"/>
  <c r="T321" i="44"/>
  <c r="Y26" i="48"/>
  <c r="Y100" i="48"/>
  <c r="Y44" i="48"/>
  <c r="Y99" i="48"/>
  <c r="T639" i="44"/>
  <c r="U109" i="44"/>
  <c r="Y27" i="48"/>
  <c r="U12" i="48"/>
  <c r="T12" i="48"/>
  <c r="U84" i="48"/>
  <c r="T84" i="48"/>
  <c r="U31" i="48"/>
  <c r="T31" i="48"/>
  <c r="V31" i="48" s="1"/>
  <c r="U51" i="48"/>
  <c r="T51" i="48"/>
  <c r="V51" i="48" s="1"/>
  <c r="U95" i="48"/>
  <c r="T95" i="48"/>
  <c r="V95" i="48" s="1"/>
  <c r="U49" i="48"/>
  <c r="T49" i="48"/>
  <c r="U91" i="48"/>
  <c r="T91" i="48"/>
  <c r="U92" i="48"/>
  <c r="T92" i="48"/>
  <c r="U89" i="48"/>
  <c r="V88" i="48"/>
  <c r="U88" i="48"/>
  <c r="V9" i="48"/>
  <c r="U9" i="48"/>
  <c r="U108" i="48"/>
  <c r="V14" i="48"/>
  <c r="U14" i="48"/>
  <c r="V47" i="48"/>
  <c r="U47" i="48"/>
  <c r="V13" i="48"/>
  <c r="U13" i="48"/>
  <c r="V52" i="48"/>
  <c r="U52" i="48"/>
  <c r="V33" i="48"/>
  <c r="U33" i="48"/>
  <c r="U17" i="48"/>
  <c r="V50" i="48"/>
  <c r="U50" i="48"/>
  <c r="U90" i="48"/>
  <c r="V70" i="48"/>
  <c r="U70" i="48"/>
  <c r="V38" i="48"/>
  <c r="U38" i="48"/>
  <c r="U76" i="48"/>
  <c r="U42" i="48"/>
  <c r="V94" i="48"/>
  <c r="U94" i="48"/>
  <c r="U5" i="48"/>
  <c r="V56" i="48"/>
  <c r="U56" i="48"/>
  <c r="V32" i="48"/>
  <c r="U32" i="48"/>
  <c r="V86" i="48"/>
  <c r="U86" i="48"/>
  <c r="V46" i="48"/>
  <c r="U46" i="48"/>
  <c r="V34" i="48"/>
  <c r="U34" i="48"/>
  <c r="U68" i="48"/>
  <c r="U59" i="48"/>
  <c r="V102" i="48"/>
  <c r="U102" i="48"/>
  <c r="U82" i="48"/>
  <c r="V103" i="48"/>
  <c r="U103" i="48"/>
  <c r="V71" i="48"/>
  <c r="U71" i="48"/>
  <c r="U58" i="48"/>
  <c r="U98" i="48"/>
  <c r="U69" i="48"/>
  <c r="V10" i="48"/>
  <c r="U10" i="48"/>
  <c r="V81" i="48"/>
  <c r="U81" i="48"/>
  <c r="U25" i="48"/>
  <c r="V97" i="48"/>
  <c r="U97" i="48"/>
  <c r="U83" i="48"/>
  <c r="U67" i="48"/>
  <c r="V57" i="48"/>
  <c r="U57" i="48"/>
  <c r="V28" i="48"/>
  <c r="U28" i="48"/>
  <c r="V93" i="48"/>
  <c r="U93" i="48"/>
  <c r="U101" i="48"/>
  <c r="U18" i="48"/>
  <c r="V87" i="48"/>
  <c r="U87" i="48"/>
  <c r="U29" i="48"/>
  <c r="V8" i="48"/>
  <c r="U8" i="48"/>
  <c r="V39" i="48"/>
  <c r="U39" i="48"/>
  <c r="C589" i="44"/>
  <c r="C597" i="44"/>
  <c r="C134" i="44"/>
  <c r="C756" i="46"/>
  <c r="C809" i="46"/>
  <c r="C438" i="46"/>
  <c r="C81" i="46"/>
  <c r="C14" i="46"/>
  <c r="C173" i="46"/>
  <c r="C226" i="44"/>
  <c r="C594" i="44"/>
  <c r="C123" i="44"/>
  <c r="C28" i="44"/>
  <c r="C332" i="46"/>
  <c r="C385" i="46"/>
  <c r="C558" i="46"/>
  <c r="C809" i="44"/>
  <c r="C271" i="44"/>
  <c r="C452" i="46"/>
  <c r="C650" i="46"/>
  <c r="C505" i="46"/>
  <c r="C703" i="46"/>
  <c r="C67" i="46"/>
  <c r="C165" i="44"/>
  <c r="C293" i="44"/>
  <c r="C358" i="44"/>
  <c r="C430" i="44"/>
  <c r="C558" i="44"/>
  <c r="C279" i="44"/>
  <c r="C67" i="44"/>
  <c r="C770" i="46"/>
  <c r="C823" i="46"/>
  <c r="C279" i="46"/>
  <c r="C597" i="46"/>
  <c r="C120" i="46"/>
  <c r="C226" i="46"/>
  <c r="C385" i="44"/>
  <c r="C438" i="44"/>
  <c r="C695" i="44"/>
  <c r="C823" i="44"/>
  <c r="C544" i="46"/>
  <c r="C399" i="46"/>
  <c r="C717" i="46"/>
  <c r="C240" i="46"/>
  <c r="C332" i="44"/>
  <c r="C703" i="44"/>
  <c r="C240" i="44"/>
  <c r="C491" i="46"/>
  <c r="C346" i="46"/>
  <c r="C664" i="46"/>
  <c r="C650" i="44"/>
  <c r="C756" i="44"/>
  <c r="C517" i="44"/>
  <c r="C782" i="44"/>
  <c r="C664" i="44"/>
  <c r="C611" i="46"/>
  <c r="C293" i="46"/>
  <c r="C477" i="44"/>
  <c r="C623" i="44"/>
  <c r="C424" i="44"/>
  <c r="C742" i="46"/>
  <c r="C212" i="46"/>
  <c r="C530" i="44"/>
  <c r="C371" i="46"/>
  <c r="C848" i="46"/>
  <c r="C106" i="46"/>
  <c r="C170" i="44"/>
  <c r="C742" i="44"/>
  <c r="C848" i="44"/>
  <c r="C583" i="46"/>
  <c r="C318" i="46"/>
  <c r="C689" i="44"/>
  <c r="C583" i="44"/>
  <c r="C636" i="46"/>
  <c r="C424" i="46"/>
  <c r="C265" i="44"/>
  <c r="C199" i="44"/>
  <c r="C53" i="46"/>
  <c r="C689" i="46"/>
  <c r="C53" i="44"/>
  <c r="C318" i="44"/>
  <c r="C676" i="46"/>
  <c r="C187" i="44"/>
  <c r="C505" i="44"/>
  <c r="C106" i="44"/>
  <c r="C770" i="44"/>
  <c r="C28" i="46"/>
  <c r="C187" i="46"/>
  <c r="C346" i="44"/>
  <c r="C452" i="44"/>
  <c r="C388" i="44"/>
  <c r="C536" i="44"/>
  <c r="C134" i="46"/>
  <c r="C59" i="44"/>
  <c r="C729" i="46"/>
  <c r="C623" i="46"/>
  <c r="C231" i="46"/>
  <c r="C377" i="44"/>
  <c r="C761" i="44"/>
  <c r="C146" i="44"/>
  <c r="C835" i="44"/>
  <c r="C252" i="44"/>
  <c r="C636" i="44"/>
  <c r="C700" i="44"/>
  <c r="C284" i="46"/>
  <c r="C835" i="46"/>
  <c r="C337" i="46"/>
  <c r="C40" i="44"/>
  <c r="C6" i="44"/>
  <c r="C112" i="46"/>
  <c r="C218" i="44"/>
  <c r="C602" i="44"/>
  <c r="C324" i="44"/>
  <c r="C708" i="44"/>
  <c r="C231" i="44"/>
  <c r="C464" i="44"/>
  <c r="C443" i="46"/>
  <c r="C496" i="46"/>
  <c r="C782" i="46"/>
  <c r="C40" i="46"/>
  <c r="C125" i="46"/>
  <c r="C218" i="46"/>
  <c r="C802" i="44"/>
  <c r="C531" i="44"/>
  <c r="C595" i="44"/>
  <c r="C602" i="46"/>
  <c r="C390" i="46"/>
  <c r="C549" i="46"/>
  <c r="C252" i="46"/>
  <c r="C146" i="46"/>
  <c r="C337" i="44"/>
  <c r="C411" i="44"/>
  <c r="C795" i="44"/>
  <c r="C212" i="44"/>
  <c r="C276" i="44"/>
  <c r="C532" i="44"/>
  <c r="C596" i="44"/>
  <c r="C81" i="44"/>
  <c r="C814" i="44"/>
  <c r="C708" i="46"/>
  <c r="C324" i="46"/>
  <c r="C761" i="46"/>
  <c r="C377" i="46"/>
  <c r="C655" i="46"/>
  <c r="C271" i="46"/>
  <c r="C199" i="46"/>
  <c r="C6" i="46"/>
  <c r="C19" i="46"/>
  <c r="C729" i="44"/>
  <c r="C178" i="44"/>
  <c r="C690" i="44"/>
  <c r="C754" i="44"/>
  <c r="C483" i="44"/>
  <c r="C547" i="44"/>
  <c r="C284" i="44"/>
  <c r="C796" i="44"/>
  <c r="C19" i="44"/>
  <c r="C483" i="46"/>
  <c r="C305" i="46"/>
  <c r="C72" i="44"/>
  <c r="C536" i="46"/>
  <c r="C165" i="46"/>
  <c r="C801" i="44"/>
  <c r="C378" i="44"/>
  <c r="C570" i="44"/>
  <c r="C107" i="44"/>
  <c r="C171" i="44"/>
  <c r="C676" i="44"/>
  <c r="C112" i="44"/>
  <c r="C496" i="44"/>
  <c r="C411" i="46"/>
  <c r="C642" i="46"/>
  <c r="C464" i="46"/>
  <c r="C814" i="46"/>
  <c r="C430" i="46"/>
  <c r="C589" i="46"/>
  <c r="C72" i="46"/>
  <c r="C93" i="46"/>
  <c r="C425" i="44"/>
  <c r="C489" i="44"/>
  <c r="C642" i="44"/>
  <c r="C691" i="44"/>
  <c r="C755" i="44"/>
  <c r="C748" i="44"/>
  <c r="C390" i="44"/>
  <c r="C655" i="44"/>
  <c r="C748" i="46"/>
  <c r="C570" i="46"/>
  <c r="C801" i="46"/>
  <c r="C695" i="46"/>
  <c r="C358" i="46"/>
  <c r="C517" i="46"/>
  <c r="C178" i="46"/>
  <c r="C266" i="44"/>
  <c r="C330" i="44"/>
  <c r="Z503" i="44"/>
  <c r="Y631" i="44"/>
  <c r="Y294" i="44"/>
  <c r="Y289" i="44"/>
  <c r="Z629" i="44"/>
  <c r="Y612" i="44"/>
  <c r="Y72" i="44"/>
  <c r="Z167" i="44"/>
  <c r="Y419" i="44"/>
  <c r="Z383" i="44"/>
  <c r="Y493" i="44"/>
  <c r="Y68" i="44"/>
  <c r="Y815" i="44"/>
  <c r="Y290" i="44"/>
  <c r="Y73" i="44"/>
  <c r="Z822" i="44"/>
  <c r="Z294" i="44"/>
  <c r="Z603" i="44"/>
  <c r="Z495" i="44"/>
  <c r="Y281" i="44"/>
  <c r="Z819" i="44"/>
  <c r="Z709" i="44"/>
  <c r="Z631" i="44"/>
  <c r="Y603" i="44"/>
  <c r="Y595" i="44"/>
  <c r="Z810" i="44"/>
  <c r="Z397" i="44"/>
  <c r="Z418" i="44"/>
  <c r="Z523" i="44"/>
  <c r="Y99" i="44"/>
  <c r="Z289" i="44"/>
  <c r="Z273" i="44"/>
  <c r="Y417" i="44"/>
  <c r="Z292" i="44"/>
  <c r="Z389" i="44"/>
  <c r="Y715" i="44"/>
  <c r="Z78" i="44"/>
  <c r="Z312" i="44"/>
  <c r="Y813" i="44"/>
  <c r="Y602" i="44"/>
  <c r="Z72" i="44"/>
  <c r="Z69" i="44"/>
  <c r="Z598" i="44"/>
  <c r="Y60" i="44"/>
  <c r="Y811" i="44"/>
  <c r="Z814" i="44"/>
  <c r="Z73" i="44"/>
  <c r="Z82" i="44"/>
  <c r="Y77" i="44"/>
  <c r="Z68" i="44"/>
  <c r="Z65" i="44"/>
  <c r="Z61" i="44"/>
  <c r="Y495" i="44"/>
  <c r="Z281" i="44"/>
  <c r="Z71" i="44"/>
  <c r="Z101" i="44"/>
  <c r="Z79" i="44"/>
  <c r="Z80" i="44"/>
  <c r="Z811" i="44"/>
  <c r="Z718" i="44"/>
  <c r="Z609" i="44"/>
  <c r="Z419" i="44"/>
  <c r="Z395" i="44"/>
  <c r="Z387" i="44"/>
  <c r="Z285" i="44"/>
  <c r="Y502" i="44"/>
  <c r="Z320" i="44"/>
  <c r="Z284" i="44"/>
  <c r="Y280" i="44"/>
  <c r="Z272" i="44"/>
  <c r="Z174" i="44"/>
  <c r="Y819" i="44"/>
  <c r="Z735" i="44"/>
  <c r="Y598" i="44"/>
  <c r="Z590" i="44"/>
  <c r="Z277" i="44"/>
  <c r="Z815" i="44"/>
  <c r="Y503" i="44"/>
  <c r="Z736" i="44"/>
  <c r="Z607" i="44"/>
  <c r="Y810" i="44"/>
  <c r="Y713" i="44"/>
  <c r="Z737" i="44"/>
  <c r="Z612" i="44"/>
  <c r="Y608" i="44"/>
  <c r="Z426" i="44"/>
  <c r="Y418" i="44"/>
  <c r="Z390" i="44"/>
  <c r="Y386" i="44"/>
  <c r="Z378" i="44"/>
  <c r="Z843" i="44"/>
  <c r="Y807" i="44"/>
  <c r="Y803" i="44"/>
  <c r="Z504" i="44"/>
  <c r="Z484" i="44"/>
  <c r="Z290" i="44"/>
  <c r="Z313" i="44"/>
  <c r="Y273" i="44"/>
  <c r="Z824" i="44"/>
  <c r="Y501" i="44"/>
  <c r="Y497" i="44"/>
  <c r="Z489" i="44"/>
  <c r="Y485" i="44"/>
  <c r="Y311" i="44"/>
  <c r="Z291" i="44"/>
  <c r="Y504" i="44"/>
  <c r="Z501" i="44"/>
  <c r="Y277" i="44"/>
  <c r="Z807" i="44"/>
  <c r="Z60" i="44"/>
  <c r="Z813" i="44"/>
  <c r="Y824" i="44"/>
  <c r="Y320" i="44"/>
  <c r="Y69" i="44"/>
  <c r="Z99" i="44"/>
  <c r="Y82" i="44"/>
  <c r="Z77" i="44"/>
  <c r="Z608" i="44"/>
  <c r="Y591" i="44"/>
  <c r="Z497" i="44"/>
  <c r="Z502" i="44"/>
  <c r="Y312" i="44"/>
  <c r="Y395" i="44"/>
  <c r="Y284" i="44"/>
  <c r="Y65" i="44"/>
  <c r="Y78" i="44"/>
  <c r="Y80" i="44"/>
  <c r="Z803" i="44"/>
  <c r="Y843" i="44"/>
  <c r="Y390" i="44"/>
  <c r="Z311" i="44"/>
  <c r="Y101" i="44"/>
  <c r="Y61" i="44"/>
  <c r="Z166" i="44"/>
  <c r="Y426" i="44"/>
  <c r="Y718" i="44"/>
  <c r="Z379" i="44"/>
  <c r="Z386" i="44"/>
  <c r="Y285" i="44"/>
  <c r="Y272" i="44"/>
  <c r="Y166" i="44"/>
  <c r="AG391" i="46"/>
  <c r="AG395" i="46"/>
  <c r="AG708" i="46"/>
  <c r="AE638" i="46"/>
  <c r="AE601" i="46"/>
  <c r="AE704" i="46"/>
  <c r="AG599" i="46"/>
  <c r="AE630" i="46"/>
  <c r="AG638" i="46"/>
  <c r="AG716" i="46"/>
  <c r="AE387" i="46"/>
  <c r="AE820" i="46"/>
  <c r="AG523" i="46"/>
  <c r="AE595" i="46"/>
  <c r="AG379" i="46"/>
  <c r="AE842" i="46"/>
  <c r="AG496" i="46"/>
  <c r="AE277" i="46"/>
  <c r="AG603" i="46"/>
  <c r="AE603" i="46"/>
  <c r="AE716" i="46"/>
  <c r="AE631" i="46"/>
  <c r="AG696" i="46"/>
  <c r="AG630" i="46"/>
  <c r="AE609" i="46"/>
  <c r="AE501" i="46"/>
  <c r="AG291" i="46"/>
  <c r="AG290" i="46"/>
  <c r="AG383" i="46"/>
  <c r="AE599" i="46"/>
  <c r="AG184" i="46"/>
  <c r="AG841" i="46"/>
  <c r="AG821" i="46"/>
  <c r="AE735" i="46"/>
  <c r="AG492" i="46"/>
  <c r="AE493" i="46"/>
  <c r="AG501" i="46"/>
  <c r="AE418" i="46"/>
  <c r="AE397" i="46"/>
  <c r="AG277" i="46"/>
  <c r="AE591" i="46"/>
  <c r="AE504" i="46"/>
  <c r="AG591" i="46"/>
  <c r="AG504" i="46"/>
  <c r="AE841" i="46"/>
  <c r="AG744" i="46"/>
  <c r="AG713" i="46"/>
  <c r="AG631" i="46"/>
  <c r="AE497" i="46"/>
  <c r="AE492" i="46"/>
  <c r="AE485" i="46"/>
  <c r="AG489" i="46"/>
  <c r="AG400" i="46"/>
  <c r="AE379" i="46"/>
  <c r="AG205" i="46"/>
  <c r="AG185" i="46"/>
  <c r="AG167" i="46"/>
  <c r="AE696" i="46"/>
  <c r="AE489" i="46"/>
  <c r="AE396" i="46"/>
  <c r="AG280" i="46"/>
  <c r="AE395" i="46"/>
  <c r="AG312" i="46"/>
  <c r="AE167" i="46"/>
  <c r="AG704" i="46"/>
  <c r="AE607" i="46"/>
  <c r="AE737" i="46"/>
  <c r="AE484" i="46"/>
  <c r="AG485" i="46"/>
  <c r="AG320" i="46"/>
  <c r="AE205" i="46"/>
  <c r="AG737" i="46"/>
  <c r="AG735" i="46"/>
  <c r="AG281" i="46"/>
  <c r="AG595" i="46"/>
  <c r="AE697" i="46"/>
  <c r="AG497" i="46"/>
  <c r="AG417" i="46"/>
  <c r="AE291" i="46"/>
  <c r="AE283" i="46"/>
  <c r="AG601" i="46"/>
  <c r="AG292" i="46"/>
  <c r="AG186" i="46"/>
  <c r="AE708" i="46"/>
  <c r="AG607" i="46"/>
  <c r="AG842" i="46"/>
  <c r="AG803" i="46"/>
  <c r="AE803" i="46"/>
  <c r="AE713" i="46"/>
  <c r="AE744" i="46"/>
  <c r="AG707" i="46"/>
  <c r="AE707" i="46"/>
  <c r="AG506" i="46"/>
  <c r="AE506" i="46"/>
  <c r="AE495" i="46"/>
  <c r="AG495" i="46"/>
  <c r="AG502" i="46"/>
  <c r="AE502" i="46"/>
  <c r="AG398" i="46"/>
  <c r="AE398" i="46"/>
  <c r="AE178" i="46"/>
  <c r="AG108" i="46"/>
  <c r="AE108" i="46"/>
  <c r="AG100" i="46"/>
  <c r="AE100" i="46"/>
  <c r="AE68" i="46"/>
  <c r="AG68" i="46"/>
  <c r="AE60" i="46"/>
  <c r="AG60" i="46"/>
  <c r="AE272" i="46"/>
  <c r="AG284" i="46"/>
  <c r="AE284" i="46"/>
  <c r="AG179" i="46"/>
  <c r="AE179" i="46"/>
  <c r="AE171" i="46"/>
  <c r="AG175" i="46"/>
  <c r="AG272" i="46"/>
  <c r="AG819" i="46"/>
  <c r="AE819" i="46"/>
  <c r="AE701" i="46"/>
  <c r="AG701" i="46"/>
  <c r="AG610" i="46"/>
  <c r="AE610" i="46"/>
  <c r="AG390" i="46"/>
  <c r="AE390" i="46"/>
  <c r="AG386" i="46"/>
  <c r="AE386" i="46"/>
  <c r="AG378" i="46"/>
  <c r="AE378" i="46"/>
  <c r="AG397" i="46"/>
  <c r="AG283" i="46"/>
  <c r="AE281" i="46"/>
  <c r="AG177" i="46"/>
  <c r="AE177" i="46"/>
  <c r="AG188" i="46"/>
  <c r="AE188" i="46"/>
  <c r="AG178" i="46"/>
  <c r="AE312" i="46"/>
  <c r="AG99" i="46"/>
  <c r="AE99" i="46"/>
  <c r="AG815" i="46"/>
  <c r="AE815" i="46"/>
  <c r="AG810" i="46"/>
  <c r="AE810" i="46"/>
  <c r="AG824" i="46"/>
  <c r="AE824" i="46"/>
  <c r="AG736" i="46"/>
  <c r="AE736" i="46"/>
  <c r="AE496" i="46"/>
  <c r="AG484" i="46"/>
  <c r="AE290" i="46"/>
  <c r="AE82" i="46"/>
  <c r="AG82" i="46"/>
  <c r="AG609" i="46"/>
  <c r="AE69" i="46"/>
  <c r="AG69" i="46"/>
  <c r="AE175" i="46"/>
  <c r="AE73" i="46"/>
  <c r="AG73" i="46"/>
  <c r="AG850" i="46"/>
  <c r="AE850" i="46"/>
  <c r="AE822" i="46"/>
  <c r="AG843" i="46"/>
  <c r="AE843" i="46"/>
  <c r="AG629" i="46"/>
  <c r="AE629" i="46"/>
  <c r="AE612" i="46"/>
  <c r="AG493" i="46"/>
  <c r="AE400" i="46"/>
  <c r="AG389" i="46"/>
  <c r="AE419" i="46"/>
  <c r="AG426" i="46"/>
  <c r="AG396" i="46"/>
  <c r="AG387" i="46"/>
  <c r="AG419" i="46"/>
  <c r="AG285" i="46"/>
  <c r="AE285" i="46"/>
  <c r="AG214" i="46"/>
  <c r="AE214" i="46"/>
  <c r="AG183" i="46"/>
  <c r="AE183" i="46"/>
  <c r="AE391" i="46"/>
  <c r="AE71" i="46"/>
  <c r="AG71" i="46"/>
  <c r="AG811" i="46"/>
  <c r="AE811" i="46"/>
  <c r="AG822" i="46"/>
  <c r="AG718" i="46"/>
  <c r="AE718" i="46"/>
  <c r="AG612" i="46"/>
  <c r="AG590" i="46"/>
  <c r="AE590" i="46"/>
  <c r="AE523" i="46"/>
  <c r="AE383" i="46"/>
  <c r="AG418" i="46"/>
  <c r="AE313" i="46"/>
  <c r="AG313" i="46"/>
  <c r="AE80" i="46"/>
  <c r="AG80" i="46"/>
  <c r="AE72" i="46"/>
  <c r="AG72" i="46"/>
  <c r="AG174" i="46"/>
  <c r="AE174" i="46"/>
  <c r="AE320" i="46"/>
  <c r="AG273" i="46"/>
  <c r="AE273" i="46"/>
  <c r="AE185" i="46"/>
  <c r="AE65" i="46"/>
  <c r="AG65" i="46"/>
  <c r="AG697" i="46"/>
  <c r="AE294" i="46"/>
  <c r="AG294" i="46"/>
  <c r="AE426" i="46"/>
  <c r="AG206" i="46"/>
  <c r="AE206" i="46"/>
  <c r="AG171" i="46"/>
  <c r="AE77" i="46"/>
  <c r="AG77" i="46"/>
  <c r="AG807" i="46"/>
  <c r="AE807" i="46"/>
  <c r="AG820" i="46"/>
  <c r="AE821" i="46"/>
  <c r="AE814" i="46"/>
  <c r="AG814" i="46"/>
  <c r="AG802" i="46"/>
  <c r="AE802" i="46"/>
  <c r="AE709" i="46"/>
  <c r="AG709" i="46"/>
  <c r="AG715" i="46"/>
  <c r="AE715" i="46"/>
  <c r="AG598" i="46"/>
  <c r="AE598" i="46"/>
  <c r="AG503" i="46"/>
  <c r="AE503" i="46"/>
  <c r="AG524" i="46"/>
  <c r="AE524" i="46"/>
  <c r="AG311" i="46"/>
  <c r="AE311" i="46"/>
  <c r="AE280" i="46"/>
  <c r="AE78" i="46"/>
  <c r="AG78" i="46"/>
  <c r="AG166" i="46"/>
  <c r="AE61" i="46"/>
  <c r="AG61" i="46"/>
  <c r="AE166" i="46"/>
  <c r="AG101" i="46"/>
  <c r="AE101" i="46"/>
  <c r="AE813" i="46"/>
  <c r="AG813" i="46"/>
  <c r="AE714" i="46"/>
  <c r="AG714" i="46"/>
  <c r="AE705" i="46"/>
  <c r="AG705" i="46"/>
  <c r="AG608" i="46"/>
  <c r="AE608" i="46"/>
  <c r="AG532" i="46"/>
  <c r="AE532" i="46"/>
  <c r="AG602" i="46"/>
  <c r="AE602" i="46"/>
  <c r="AG525" i="46"/>
  <c r="AE525" i="46"/>
  <c r="AE417" i="46"/>
  <c r="AG207" i="46"/>
  <c r="AE207" i="46"/>
  <c r="AE389" i="46"/>
  <c r="AE292" i="46"/>
  <c r="AG289" i="46"/>
  <c r="AE289" i="46"/>
  <c r="AE186" i="46"/>
  <c r="AE184" i="46"/>
  <c r="AE79" i="46"/>
  <c r="AG79" i="46"/>
  <c r="Y822" i="44"/>
  <c r="Y696" i="44"/>
  <c r="Z696" i="44"/>
  <c r="Z704" i="44"/>
  <c r="Y704" i="44"/>
  <c r="Z630" i="44"/>
  <c r="Y630" i="44"/>
  <c r="Z707" i="44"/>
  <c r="Y707" i="44"/>
  <c r="Z506" i="44"/>
  <c r="Y506" i="44"/>
  <c r="Z493" i="44"/>
  <c r="Z417" i="44"/>
  <c r="Z485" i="44"/>
  <c r="Y389" i="44"/>
  <c r="Z396" i="44"/>
  <c r="Y396" i="44"/>
  <c r="Y379" i="44"/>
  <c r="Y292" i="44"/>
  <c r="Z188" i="44"/>
  <c r="Y188" i="44"/>
  <c r="Z184" i="44"/>
  <c r="Y184" i="44"/>
  <c r="Z842" i="44"/>
  <c r="Y842" i="44"/>
  <c r="Z841" i="44"/>
  <c r="Y841" i="44"/>
  <c r="Z715" i="44"/>
  <c r="Y709" i="44"/>
  <c r="Z714" i="44"/>
  <c r="Y714" i="44"/>
  <c r="Y607" i="44"/>
  <c r="Z591" i="44"/>
  <c r="Z400" i="44"/>
  <c r="Y400" i="44"/>
  <c r="Y291" i="44"/>
  <c r="Y175" i="44"/>
  <c r="Z175" i="44"/>
  <c r="Y79" i="44"/>
  <c r="Z716" i="44"/>
  <c r="Y716" i="44"/>
  <c r="Z713" i="44"/>
  <c r="Y523" i="44"/>
  <c r="Z496" i="44"/>
  <c r="Y496" i="44"/>
  <c r="Z398" i="44"/>
  <c r="Y398" i="44"/>
  <c r="Y387" i="44"/>
  <c r="Z280" i="44"/>
  <c r="Z207" i="44"/>
  <c r="Y207" i="44"/>
  <c r="Z183" i="44"/>
  <c r="Y183" i="44"/>
  <c r="Z179" i="44"/>
  <c r="Y179" i="44"/>
  <c r="Y174" i="44"/>
  <c r="Y108" i="44"/>
  <c r="Z108" i="44"/>
  <c r="Z802" i="44"/>
  <c r="Y802" i="44"/>
  <c r="Z821" i="44"/>
  <c r="Y821" i="44"/>
  <c r="Z708" i="44"/>
  <c r="Y708" i="44"/>
  <c r="Y609" i="44"/>
  <c r="Z602" i="44"/>
  <c r="Z595" i="44"/>
  <c r="Z525" i="44"/>
  <c r="Y525" i="44"/>
  <c r="Y484" i="44"/>
  <c r="Y397" i="44"/>
  <c r="Z820" i="44"/>
  <c r="Y820" i="44"/>
  <c r="Y814" i="44"/>
  <c r="Z697" i="44"/>
  <c r="Y697" i="44"/>
  <c r="Y737" i="44"/>
  <c r="Y735" i="44"/>
  <c r="Y489" i="44"/>
  <c r="Z492" i="44"/>
  <c r="Y492" i="44"/>
  <c r="Y378" i="44"/>
  <c r="Y313" i="44"/>
  <c r="Z214" i="44"/>
  <c r="Y214" i="44"/>
  <c r="Z206" i="44"/>
  <c r="Y206" i="44"/>
  <c r="Z186" i="44"/>
  <c r="Y186" i="44"/>
  <c r="Y100" i="44"/>
  <c r="Z100" i="44"/>
  <c r="Z705" i="44"/>
  <c r="Y705" i="44"/>
  <c r="Z599" i="44"/>
  <c r="Y599" i="44"/>
  <c r="Z283" i="44"/>
  <c r="Y283" i="44"/>
  <c r="Z177" i="44"/>
  <c r="Y177" i="44"/>
  <c r="Y171" i="44"/>
  <c r="Z171" i="44"/>
  <c r="Z701" i="44"/>
  <c r="Y701" i="44"/>
  <c r="Y629" i="44"/>
  <c r="Y736" i="44"/>
  <c r="Z601" i="44"/>
  <c r="Y601" i="44"/>
  <c r="Y590" i="44"/>
  <c r="Z532" i="44"/>
  <c r="Y532" i="44"/>
  <c r="Z524" i="44"/>
  <c r="Y524" i="44"/>
  <c r="Y391" i="44"/>
  <c r="Y383" i="44"/>
  <c r="Z391" i="44"/>
  <c r="Z205" i="44"/>
  <c r="Y205" i="44"/>
  <c r="Z185" i="44"/>
  <c r="Y185" i="44"/>
  <c r="Z178" i="44"/>
  <c r="Y178" i="44"/>
  <c r="Y167" i="44"/>
  <c r="Y71" i="44"/>
  <c r="Z850" i="44"/>
  <c r="Y850" i="44"/>
  <c r="Z744" i="44"/>
  <c r="Y744" i="44"/>
  <c r="Z638" i="44"/>
  <c r="Y638" i="44"/>
  <c r="Z610" i="44"/>
  <c r="Y610" i="44"/>
  <c r="N671" i="40"/>
  <c r="L671" i="40"/>
  <c r="J670" i="40"/>
  <c r="J669" i="40"/>
  <c r="J667" i="40"/>
  <c r="K666" i="40"/>
  <c r="M666" i="40"/>
  <c r="N666" i="40" s="1"/>
  <c r="O666" i="40" s="1"/>
  <c r="F673" i="40"/>
  <c r="L673" i="40" s="1"/>
  <c r="L665" i="40"/>
  <c r="N665" i="40" s="1"/>
  <c r="O665" i="40" s="1"/>
  <c r="M667" i="40"/>
  <c r="N667" i="40" s="1"/>
  <c r="O667" i="40" s="1"/>
  <c r="K667" i="40"/>
  <c r="I673" i="40"/>
  <c r="K673" i="40" s="1"/>
  <c r="K668" i="40"/>
  <c r="M668" i="40"/>
  <c r="N668" i="40" s="1"/>
  <c r="O668" i="40" s="1"/>
  <c r="J671" i="40"/>
  <c r="K670" i="40"/>
  <c r="M670" i="40"/>
  <c r="N670" i="40" s="1"/>
  <c r="Z28" i="48" l="1"/>
  <c r="Z47" i="48"/>
  <c r="Z103" i="48"/>
  <c r="Z95" i="48"/>
  <c r="Z31" i="48"/>
  <c r="Z25" i="48"/>
  <c r="Z49" i="48"/>
  <c r="Z50" i="48"/>
  <c r="Z51" i="48"/>
  <c r="Z29" i="48"/>
  <c r="Z94" i="48"/>
  <c r="Z52" i="48"/>
  <c r="Z97" i="48"/>
  <c r="K863" i="44"/>
  <c r="K867" i="44"/>
  <c r="K868" i="44"/>
  <c r="K864" i="44"/>
  <c r="K869" i="44"/>
  <c r="K862" i="44"/>
  <c r="K865" i="44"/>
  <c r="K866" i="44"/>
  <c r="AM709" i="46"/>
  <c r="AG532" i="44"/>
  <c r="AG599" i="44"/>
  <c r="AG206" i="44"/>
  <c r="AG708" i="44"/>
  <c r="AG205" i="44"/>
  <c r="AG179" i="44"/>
  <c r="AG391" i="44"/>
  <c r="AG705" i="44"/>
  <c r="AG214" i="44"/>
  <c r="AG821" i="44"/>
  <c r="AG417" i="44"/>
  <c r="AM705" i="46"/>
  <c r="AM311" i="46"/>
  <c r="AM715" i="46"/>
  <c r="AM820" i="46"/>
  <c r="AM273" i="46"/>
  <c r="AM313" i="46"/>
  <c r="AM396" i="46"/>
  <c r="AM629" i="46"/>
  <c r="AM815" i="46"/>
  <c r="AM177" i="46"/>
  <c r="AM272" i="46"/>
  <c r="AM60" i="46"/>
  <c r="AM506" i="46"/>
  <c r="AM607" i="46"/>
  <c r="AM497" i="46"/>
  <c r="AM485" i="46"/>
  <c r="AM280" i="46"/>
  <c r="AM400" i="46"/>
  <c r="AM501" i="46"/>
  <c r="AM383" i="46"/>
  <c r="AM523" i="46"/>
  <c r="AG166" i="44"/>
  <c r="AG608" i="44"/>
  <c r="AG60" i="44"/>
  <c r="AG489" i="44"/>
  <c r="AG484" i="44"/>
  <c r="AG390" i="44"/>
  <c r="AG607" i="44"/>
  <c r="AG285" i="44"/>
  <c r="AG80" i="44"/>
  <c r="AG68" i="44"/>
  <c r="AG69" i="44"/>
  <c r="AG292" i="44"/>
  <c r="AG810" i="44"/>
  <c r="AG603" i="44"/>
  <c r="AG383" i="44"/>
  <c r="AM718" i="46"/>
  <c r="AM183" i="46"/>
  <c r="AM426" i="46"/>
  <c r="AM69" i="46"/>
  <c r="AM390" i="46"/>
  <c r="AM175" i="46"/>
  <c r="AM489" i="46"/>
  <c r="AM504" i="46"/>
  <c r="AM290" i="46"/>
  <c r="AG77" i="44"/>
  <c r="AG807" i="44"/>
  <c r="AG504" i="44"/>
  <c r="AG736" i="44"/>
  <c r="AG174" i="44"/>
  <c r="AG387" i="44"/>
  <c r="AG79" i="44"/>
  <c r="AG72" i="44"/>
  <c r="AG294" i="44"/>
  <c r="AG503" i="44"/>
  <c r="AG177" i="44"/>
  <c r="AG595" i="44"/>
  <c r="AG802" i="44"/>
  <c r="AG696" i="44"/>
  <c r="AM289" i="46"/>
  <c r="AM714" i="46"/>
  <c r="AM524" i="46"/>
  <c r="AM807" i="46"/>
  <c r="AM418" i="46"/>
  <c r="AM822" i="46"/>
  <c r="AM843" i="46"/>
  <c r="AM736" i="46"/>
  <c r="AM99" i="46"/>
  <c r="AM283" i="46"/>
  <c r="AM68" i="46"/>
  <c r="AM398" i="46"/>
  <c r="AM707" i="46"/>
  <c r="AM186" i="46"/>
  <c r="AM595" i="46"/>
  <c r="AM591" i="46"/>
  <c r="AM492" i="46"/>
  <c r="AM291" i="46"/>
  <c r="AM603" i="46"/>
  <c r="AG426" i="44"/>
  <c r="AG272" i="44"/>
  <c r="AG395" i="44"/>
  <c r="AG101" i="44"/>
  <c r="AG82" i="44"/>
  <c r="AG273" i="44"/>
  <c r="AG822" i="44"/>
  <c r="AG167" i="44"/>
  <c r="AG697" i="44"/>
  <c r="AG525" i="44"/>
  <c r="AG183" i="44"/>
  <c r="AG715" i="44"/>
  <c r="AG602" i="44"/>
  <c r="AG108" i="44"/>
  <c r="AG207" i="44"/>
  <c r="AG713" i="44"/>
  <c r="AG400" i="44"/>
  <c r="AG841" i="44"/>
  <c r="AG506" i="44"/>
  <c r="AM602" i="46"/>
  <c r="AM166" i="46"/>
  <c r="AM77" i="46"/>
  <c r="AM697" i="46"/>
  <c r="AM174" i="46"/>
  <c r="AM214" i="46"/>
  <c r="AM389" i="46"/>
  <c r="AM609" i="46"/>
  <c r="AM397" i="46"/>
  <c r="AM610" i="46"/>
  <c r="AM292" i="46"/>
  <c r="AM281" i="46"/>
  <c r="AM716" i="46"/>
  <c r="AM708" i="46"/>
  <c r="AG386" i="44"/>
  <c r="AG311" i="44"/>
  <c r="AG99" i="44"/>
  <c r="AG501" i="44"/>
  <c r="AG824" i="44"/>
  <c r="AG815" i="44"/>
  <c r="AG419" i="44"/>
  <c r="AG71" i="44"/>
  <c r="AG73" i="44"/>
  <c r="AG289" i="44"/>
  <c r="AG631" i="44"/>
  <c r="AG188" i="44"/>
  <c r="AG638" i="44"/>
  <c r="AG280" i="44"/>
  <c r="AM72" i="46"/>
  <c r="AM811" i="46"/>
  <c r="AM82" i="46"/>
  <c r="AM824" i="46"/>
  <c r="AM178" i="46"/>
  <c r="AM701" i="46"/>
  <c r="AM179" i="46"/>
  <c r="AM502" i="46"/>
  <c r="AM601" i="46"/>
  <c r="AM735" i="46"/>
  <c r="AM704" i="46"/>
  <c r="AM167" i="46"/>
  <c r="AM821" i="46"/>
  <c r="AM496" i="46"/>
  <c r="AM638" i="46"/>
  <c r="AG379" i="44"/>
  <c r="AG843" i="44"/>
  <c r="AG612" i="44"/>
  <c r="AG277" i="44"/>
  <c r="AG284" i="44"/>
  <c r="AG609" i="44"/>
  <c r="AG281" i="44"/>
  <c r="AG814" i="44"/>
  <c r="AG312" i="44"/>
  <c r="AG709" i="44"/>
  <c r="AG601" i="44"/>
  <c r="AG496" i="44"/>
  <c r="AG704" i="44"/>
  <c r="AM61" i="46"/>
  <c r="AM294" i="46"/>
  <c r="AG178" i="44"/>
  <c r="AG524" i="44"/>
  <c r="AG283" i="44"/>
  <c r="AG186" i="44"/>
  <c r="AG492" i="44"/>
  <c r="AG820" i="44"/>
  <c r="AG591" i="44"/>
  <c r="AM813" i="46"/>
  <c r="AM78" i="46"/>
  <c r="AM503" i="46"/>
  <c r="AM802" i="46"/>
  <c r="AM65" i="46"/>
  <c r="AG744" i="44"/>
  <c r="AG185" i="44"/>
  <c r="AG701" i="44"/>
  <c r="AG716" i="44"/>
  <c r="AG842" i="44"/>
  <c r="AG396" i="44"/>
  <c r="AG707" i="44"/>
  <c r="AM79" i="46"/>
  <c r="AM532" i="46"/>
  <c r="AM814" i="46"/>
  <c r="AM171" i="46"/>
  <c r="AM71" i="46"/>
  <c r="AM285" i="46"/>
  <c r="AM493" i="46"/>
  <c r="AM850" i="46"/>
  <c r="AM378" i="46"/>
  <c r="AM100" i="46"/>
  <c r="AM495" i="46"/>
  <c r="AM737" i="46"/>
  <c r="AM185" i="46"/>
  <c r="AM631" i="46"/>
  <c r="AM277" i="46"/>
  <c r="AM841" i="46"/>
  <c r="AM630" i="46"/>
  <c r="AM395" i="46"/>
  <c r="AG502" i="44"/>
  <c r="AG291" i="44"/>
  <c r="AG313" i="44"/>
  <c r="AG737" i="44"/>
  <c r="AG590" i="44"/>
  <c r="AG320" i="44"/>
  <c r="AG78" i="44"/>
  <c r="AG523" i="44"/>
  <c r="AG819" i="44"/>
  <c r="AG629" i="44"/>
  <c r="AG610" i="44"/>
  <c r="AM598" i="46"/>
  <c r="AM80" i="46"/>
  <c r="AM590" i="46"/>
  <c r="AM419" i="46"/>
  <c r="AM73" i="46"/>
  <c r="AM810" i="46"/>
  <c r="AM188" i="46"/>
  <c r="AM284" i="46"/>
  <c r="AM803" i="46"/>
  <c r="AM312" i="46"/>
  <c r="AM205" i="46"/>
  <c r="AM713" i="46"/>
  <c r="AM184" i="46"/>
  <c r="AM696" i="46"/>
  <c r="AM379" i="46"/>
  <c r="AM599" i="46"/>
  <c r="AG803" i="44"/>
  <c r="AG497" i="44"/>
  <c r="AG378" i="44"/>
  <c r="AG718" i="44"/>
  <c r="AG61" i="44"/>
  <c r="AG418" i="44"/>
  <c r="AG100" i="44"/>
  <c r="AG493" i="44"/>
  <c r="AM525" i="46"/>
  <c r="AM207" i="46"/>
  <c r="AG850" i="44"/>
  <c r="AG171" i="44"/>
  <c r="AG398" i="44"/>
  <c r="AG175" i="44"/>
  <c r="AG714" i="44"/>
  <c r="AG184" i="44"/>
  <c r="AG485" i="44"/>
  <c r="AG630" i="44"/>
  <c r="AM608" i="46"/>
  <c r="AM101" i="46"/>
  <c r="AM206" i="46"/>
  <c r="AM612" i="46"/>
  <c r="AM387" i="46"/>
  <c r="AM484" i="46"/>
  <c r="AM386" i="46"/>
  <c r="AM819" i="46"/>
  <c r="AM108" i="46"/>
  <c r="AM842" i="46"/>
  <c r="AM417" i="46"/>
  <c r="AM320" i="46"/>
  <c r="AM744" i="46"/>
  <c r="AM391" i="46"/>
  <c r="AG813" i="44"/>
  <c r="AG290" i="44"/>
  <c r="AG735" i="44"/>
  <c r="AG811" i="44"/>
  <c r="AG65" i="44"/>
  <c r="AG598" i="44"/>
  <c r="AG389" i="44"/>
  <c r="AG397" i="44"/>
  <c r="AG495" i="44"/>
  <c r="V12" i="48"/>
  <c r="V49" i="48"/>
  <c r="V92" i="48"/>
  <c r="V69" i="48"/>
  <c r="V59" i="48"/>
  <c r="V17" i="48"/>
  <c r="V18" i="48"/>
  <c r="V25" i="48"/>
  <c r="V98" i="48"/>
  <c r="V68" i="48"/>
  <c r="V42" i="48"/>
  <c r="V29" i="48"/>
  <c r="V101" i="48"/>
  <c r="V67" i="48"/>
  <c r="V58" i="48"/>
  <c r="V82" i="48"/>
  <c r="V5" i="48"/>
  <c r="V76" i="48"/>
  <c r="V90" i="48"/>
  <c r="V91" i="48"/>
  <c r="V83" i="48"/>
  <c r="V84" i="48"/>
  <c r="V108" i="48"/>
  <c r="V89" i="48"/>
  <c r="M673" i="40"/>
  <c r="N673" i="40" s="1"/>
  <c r="O673" i="40" s="1"/>
  <c r="J673" i="40"/>
  <c r="K871" i="44" l="1"/>
  <c r="K872" i="44" s="1"/>
  <c r="E7" i="37"/>
  <c r="E8" i="37"/>
  <c r="E9" i="37"/>
  <c r="E10" i="37"/>
  <c r="E11" i="37"/>
  <c r="E12" i="37"/>
  <c r="E13" i="37"/>
  <c r="E14" i="37"/>
  <c r="E15" i="37"/>
  <c r="E16" i="37"/>
  <c r="E17" i="37"/>
  <c r="E18" i="37"/>
  <c r="E19" i="37"/>
  <c r="E20" i="37"/>
  <c r="E21" i="37"/>
  <c r="E22" i="37"/>
  <c r="E23" i="37"/>
  <c r="E24" i="37"/>
  <c r="E25" i="37"/>
  <c r="E26" i="37"/>
  <c r="E27" i="37"/>
  <c r="E28" i="37"/>
  <c r="E29" i="37"/>
  <c r="E30" i="37"/>
  <c r="E31" i="37"/>
  <c r="E32" i="37"/>
  <c r="E33" i="37"/>
  <c r="E34" i="37"/>
  <c r="E35" i="37"/>
  <c r="E36" i="37"/>
  <c r="E37" i="37"/>
  <c r="E38" i="37"/>
  <c r="E39" i="37"/>
  <c r="E40" i="37"/>
  <c r="E41" i="37"/>
  <c r="E42" i="37"/>
  <c r="E43" i="37"/>
  <c r="E44" i="37"/>
  <c r="E45" i="37"/>
  <c r="E46" i="37"/>
  <c r="E47" i="37"/>
  <c r="E48" i="37"/>
  <c r="E49" i="37"/>
  <c r="E50" i="37"/>
  <c r="E51" i="37"/>
  <c r="E52" i="37"/>
  <c r="E53" i="37"/>
  <c r="E54" i="37"/>
  <c r="E55" i="37"/>
  <c r="E56" i="37"/>
  <c r="E57" i="37"/>
  <c r="E58" i="37"/>
  <c r="E59" i="37"/>
  <c r="E60" i="37"/>
  <c r="E61" i="37"/>
  <c r="E62" i="37"/>
  <c r="E63" i="37"/>
  <c r="E64" i="37"/>
  <c r="E65" i="37"/>
  <c r="E66" i="37"/>
  <c r="E67" i="37"/>
  <c r="E68" i="37"/>
  <c r="E69" i="37"/>
  <c r="E70" i="37"/>
  <c r="E71" i="37"/>
  <c r="E72" i="37"/>
  <c r="E73" i="37"/>
  <c r="E74" i="37"/>
  <c r="E75" i="37"/>
  <c r="E76" i="37"/>
  <c r="E77" i="37"/>
  <c r="E78" i="37"/>
  <c r="E79" i="37"/>
  <c r="E80" i="37"/>
  <c r="E81" i="37"/>
  <c r="E82" i="37"/>
  <c r="E83" i="37"/>
  <c r="E84" i="37"/>
  <c r="E85" i="37"/>
  <c r="E86" i="37"/>
  <c r="E87" i="37"/>
  <c r="E88" i="37"/>
  <c r="E89" i="37"/>
  <c r="E90" i="37"/>
  <c r="E91" i="37"/>
  <c r="E92" i="37"/>
  <c r="E93" i="37"/>
  <c r="E94" i="37"/>
  <c r="E95" i="37"/>
  <c r="E96" i="37"/>
  <c r="E97" i="37"/>
  <c r="E98" i="37"/>
  <c r="E99" i="37"/>
  <c r="E100" i="37"/>
  <c r="E101" i="37"/>
  <c r="E102" i="37"/>
  <c r="E103" i="37"/>
  <c r="E104" i="37"/>
  <c r="E105" i="37"/>
  <c r="E106" i="37"/>
  <c r="E107" i="37"/>
  <c r="E108" i="37"/>
  <c r="E109" i="37"/>
  <c r="E110" i="37"/>
  <c r="E111" i="37"/>
  <c r="E112" i="37"/>
  <c r="E6" i="37"/>
  <c r="E5" i="37"/>
  <c r="D112" i="37"/>
  <c r="C112" i="37"/>
  <c r="B112" i="37"/>
  <c r="A112" i="37"/>
  <c r="D111" i="37"/>
  <c r="C111" i="37"/>
  <c r="B111" i="37"/>
  <c r="A111" i="37"/>
  <c r="D110" i="37"/>
  <c r="C110" i="37"/>
  <c r="B110" i="37"/>
  <c r="A110" i="37"/>
  <c r="D109" i="37"/>
  <c r="C109" i="37"/>
  <c r="B109" i="37"/>
  <c r="A109" i="37"/>
  <c r="D108" i="37"/>
  <c r="C108" i="37"/>
  <c r="B108" i="37"/>
  <c r="A108" i="37"/>
  <c r="D107" i="37"/>
  <c r="C107" i="37"/>
  <c r="B107" i="37"/>
  <c r="A107" i="37"/>
  <c r="D106" i="37"/>
  <c r="C106" i="37"/>
  <c r="B106" i="37"/>
  <c r="A106" i="37"/>
  <c r="D105" i="37"/>
  <c r="C105" i="37"/>
  <c r="B105" i="37"/>
  <c r="A105" i="37"/>
  <c r="D104" i="37"/>
  <c r="C104" i="37"/>
  <c r="B104" i="37"/>
  <c r="A104" i="37"/>
  <c r="D103" i="37"/>
  <c r="C103" i="37"/>
  <c r="B103" i="37"/>
  <c r="A103" i="37"/>
  <c r="D102" i="37"/>
  <c r="C102" i="37"/>
  <c r="B102" i="37"/>
  <c r="A102" i="37"/>
  <c r="D101" i="37"/>
  <c r="C101" i="37"/>
  <c r="B101" i="37"/>
  <c r="A101" i="37"/>
  <c r="D100" i="37"/>
  <c r="C100" i="37"/>
  <c r="B100" i="37"/>
  <c r="A100" i="37"/>
  <c r="D99" i="37"/>
  <c r="C99" i="37"/>
  <c r="B99" i="37"/>
  <c r="A99" i="37"/>
  <c r="D98" i="37"/>
  <c r="C98" i="37"/>
  <c r="B98" i="37"/>
  <c r="A98" i="37"/>
  <c r="D97" i="37"/>
  <c r="C97" i="37"/>
  <c r="B97" i="37"/>
  <c r="A97" i="37"/>
  <c r="D96" i="37"/>
  <c r="C96" i="37"/>
  <c r="B96" i="37"/>
  <c r="A96" i="37"/>
  <c r="D95" i="37"/>
  <c r="C95" i="37"/>
  <c r="B95" i="37"/>
  <c r="A95" i="37"/>
  <c r="D94" i="37"/>
  <c r="C94" i="37"/>
  <c r="B94" i="37"/>
  <c r="A94" i="37"/>
  <c r="D93" i="37"/>
  <c r="C93" i="37"/>
  <c r="B93" i="37"/>
  <c r="A93" i="37"/>
  <c r="D92" i="37"/>
  <c r="C92" i="37"/>
  <c r="B92" i="37"/>
  <c r="A92" i="37"/>
  <c r="D91" i="37"/>
  <c r="C91" i="37"/>
  <c r="B91" i="37"/>
  <c r="A91" i="37"/>
  <c r="D90" i="37"/>
  <c r="C90" i="37"/>
  <c r="B90" i="37"/>
  <c r="A90" i="37"/>
  <c r="D89" i="37"/>
  <c r="C89" i="37"/>
  <c r="B89" i="37"/>
  <c r="A89" i="37"/>
  <c r="D88" i="37"/>
  <c r="C88" i="37"/>
  <c r="B88" i="37"/>
  <c r="A88" i="37"/>
  <c r="D87" i="37"/>
  <c r="C87" i="37"/>
  <c r="B87" i="37"/>
  <c r="A87" i="37"/>
  <c r="D86" i="37"/>
  <c r="C86" i="37"/>
  <c r="B86" i="37"/>
  <c r="A86" i="37"/>
  <c r="D85" i="37"/>
  <c r="C85" i="37"/>
  <c r="B85" i="37"/>
  <c r="A85" i="37"/>
  <c r="D84" i="37"/>
  <c r="C84" i="37"/>
  <c r="B84" i="37"/>
  <c r="A84" i="37"/>
  <c r="D83" i="37"/>
  <c r="C83" i="37"/>
  <c r="B83" i="37"/>
  <c r="A83" i="37"/>
  <c r="D82" i="37"/>
  <c r="C82" i="37"/>
  <c r="B82" i="37"/>
  <c r="A82" i="37"/>
  <c r="D81" i="37"/>
  <c r="C81" i="37"/>
  <c r="B81" i="37"/>
  <c r="A81" i="37"/>
  <c r="D80" i="37"/>
  <c r="C80" i="37"/>
  <c r="B80" i="37"/>
  <c r="A80" i="37"/>
  <c r="D79" i="37"/>
  <c r="C79" i="37"/>
  <c r="B79" i="37"/>
  <c r="A79" i="37"/>
  <c r="D78" i="37"/>
  <c r="C78" i="37"/>
  <c r="B78" i="37"/>
  <c r="A78" i="37"/>
  <c r="D77" i="37"/>
  <c r="C77" i="37"/>
  <c r="B77" i="37"/>
  <c r="A77" i="37"/>
  <c r="D76" i="37"/>
  <c r="C76" i="37"/>
  <c r="B76" i="37"/>
  <c r="A76" i="37"/>
  <c r="D75" i="37"/>
  <c r="C75" i="37"/>
  <c r="B75" i="37"/>
  <c r="A75" i="37"/>
  <c r="D74" i="37"/>
  <c r="C74" i="37"/>
  <c r="B74" i="37"/>
  <c r="A74" i="37"/>
  <c r="D73" i="37"/>
  <c r="C73" i="37"/>
  <c r="B73" i="37"/>
  <c r="A73" i="37"/>
  <c r="D72" i="37"/>
  <c r="C72" i="37"/>
  <c r="B72" i="37"/>
  <c r="A72" i="37"/>
  <c r="D71" i="37"/>
  <c r="C71" i="37"/>
  <c r="B71" i="37"/>
  <c r="A71" i="37"/>
  <c r="D70" i="37"/>
  <c r="C70" i="37"/>
  <c r="B70" i="37"/>
  <c r="A70" i="37"/>
  <c r="D69" i="37"/>
  <c r="C69" i="37"/>
  <c r="B69" i="37"/>
  <c r="A69" i="37"/>
  <c r="D68" i="37"/>
  <c r="C68" i="37"/>
  <c r="B68" i="37"/>
  <c r="A68" i="37"/>
  <c r="D67" i="37"/>
  <c r="C67" i="37"/>
  <c r="B67" i="37"/>
  <c r="A67" i="37"/>
  <c r="D66" i="37"/>
  <c r="C66" i="37"/>
  <c r="B66" i="37"/>
  <c r="A66" i="37"/>
  <c r="D65" i="37"/>
  <c r="C65" i="37"/>
  <c r="B65" i="37"/>
  <c r="A65" i="37"/>
  <c r="D64" i="37"/>
  <c r="C64" i="37"/>
  <c r="B64" i="37"/>
  <c r="A64" i="37"/>
  <c r="D63" i="37"/>
  <c r="C63" i="37"/>
  <c r="B63" i="37"/>
  <c r="A63" i="37"/>
  <c r="D62" i="37"/>
  <c r="C62" i="37"/>
  <c r="B62" i="37"/>
  <c r="A62" i="37"/>
  <c r="D61" i="37"/>
  <c r="C61" i="37"/>
  <c r="B61" i="37"/>
  <c r="A61" i="37"/>
  <c r="D60" i="37"/>
  <c r="C60" i="37"/>
  <c r="B60" i="37"/>
  <c r="A60" i="37"/>
  <c r="D59" i="37"/>
  <c r="C59" i="37"/>
  <c r="B59" i="37"/>
  <c r="A59" i="37"/>
  <c r="D58" i="37"/>
  <c r="C58" i="37"/>
  <c r="B58" i="37"/>
  <c r="A58" i="37"/>
  <c r="D57" i="37"/>
  <c r="C57" i="37"/>
  <c r="B57" i="37"/>
  <c r="A57" i="37"/>
  <c r="D56" i="37"/>
  <c r="C56" i="37"/>
  <c r="B56" i="37"/>
  <c r="A56" i="37"/>
  <c r="D55" i="37"/>
  <c r="C55" i="37"/>
  <c r="B55" i="37"/>
  <c r="A55" i="37"/>
  <c r="D54" i="37"/>
  <c r="C54" i="37"/>
  <c r="B54" i="37"/>
  <c r="A54" i="37"/>
  <c r="D53" i="37"/>
  <c r="C53" i="37"/>
  <c r="B53" i="37"/>
  <c r="A53" i="37"/>
  <c r="D52" i="37"/>
  <c r="C52" i="37"/>
  <c r="B52" i="37"/>
  <c r="A52" i="37"/>
  <c r="D51" i="37"/>
  <c r="C51" i="37"/>
  <c r="B51" i="37"/>
  <c r="A51" i="37"/>
  <c r="D50" i="37"/>
  <c r="C50" i="37"/>
  <c r="B50" i="37"/>
  <c r="A50" i="37"/>
  <c r="D49" i="37"/>
  <c r="C49" i="37"/>
  <c r="B49" i="37"/>
  <c r="A49" i="37"/>
  <c r="D48" i="37"/>
  <c r="C48" i="37"/>
  <c r="B48" i="37"/>
  <c r="A48" i="37"/>
  <c r="D47" i="37"/>
  <c r="C47" i="37"/>
  <c r="B47" i="37"/>
  <c r="A47" i="37"/>
  <c r="D46" i="37"/>
  <c r="C46" i="37"/>
  <c r="B46" i="37"/>
  <c r="A46" i="37"/>
  <c r="D45" i="37"/>
  <c r="C45" i="37"/>
  <c r="B45" i="37"/>
  <c r="A45" i="37"/>
  <c r="D44" i="37"/>
  <c r="C44" i="37"/>
  <c r="B44" i="37"/>
  <c r="A44" i="37"/>
  <c r="D43" i="37"/>
  <c r="C43" i="37"/>
  <c r="B43" i="37"/>
  <c r="A43" i="37"/>
  <c r="D42" i="37"/>
  <c r="C42" i="37"/>
  <c r="B42" i="37"/>
  <c r="A42" i="37"/>
  <c r="D41" i="37"/>
  <c r="C41" i="37"/>
  <c r="B41" i="37"/>
  <c r="A41" i="37"/>
  <c r="D40" i="37"/>
  <c r="C40" i="37"/>
  <c r="B40" i="37"/>
  <c r="A40" i="37"/>
  <c r="D39" i="37"/>
  <c r="C39" i="37"/>
  <c r="B39" i="37"/>
  <c r="A39" i="37"/>
  <c r="D38" i="37"/>
  <c r="C38" i="37"/>
  <c r="B38" i="37"/>
  <c r="A38" i="37"/>
  <c r="D37" i="37"/>
  <c r="C37" i="37"/>
  <c r="B37" i="37"/>
  <c r="A37" i="37"/>
  <c r="D36" i="37"/>
  <c r="C36" i="37"/>
  <c r="B36" i="37"/>
  <c r="A36" i="37"/>
  <c r="D35" i="37"/>
  <c r="C35" i="37"/>
  <c r="B35" i="37"/>
  <c r="A35" i="37"/>
  <c r="D34" i="37"/>
  <c r="C34" i="37"/>
  <c r="B34" i="37"/>
  <c r="A34" i="37"/>
  <c r="D33" i="37"/>
  <c r="C33" i="37"/>
  <c r="B33" i="37"/>
  <c r="A33" i="37"/>
  <c r="D32" i="37"/>
  <c r="C32" i="37"/>
  <c r="B32" i="37"/>
  <c r="A32" i="37"/>
  <c r="D31" i="37"/>
  <c r="C31" i="37"/>
  <c r="B31" i="37"/>
  <c r="A31" i="37"/>
  <c r="D30" i="37"/>
  <c r="C30" i="37"/>
  <c r="B30" i="37"/>
  <c r="A30" i="37"/>
  <c r="D29" i="37"/>
  <c r="C29" i="37"/>
  <c r="B29" i="37"/>
  <c r="A29" i="37"/>
  <c r="D28" i="37"/>
  <c r="C28" i="37"/>
  <c r="B28" i="37"/>
  <c r="A28" i="37"/>
  <c r="D27" i="37"/>
  <c r="C27" i="37"/>
  <c r="B27" i="37"/>
  <c r="A27" i="37"/>
  <c r="D26" i="37"/>
  <c r="C26" i="37"/>
  <c r="B26" i="37"/>
  <c r="A26" i="37"/>
  <c r="D25" i="37"/>
  <c r="C25" i="37"/>
  <c r="B25" i="37"/>
  <c r="A25" i="37"/>
  <c r="D24" i="37"/>
  <c r="C24" i="37"/>
  <c r="B24" i="37"/>
  <c r="A24" i="37"/>
  <c r="D23" i="37"/>
  <c r="C23" i="37"/>
  <c r="B23" i="37"/>
  <c r="A23" i="37"/>
  <c r="D22" i="37"/>
  <c r="C22" i="37"/>
  <c r="B22" i="37"/>
  <c r="A22" i="37"/>
  <c r="D21" i="37"/>
  <c r="C21" i="37"/>
  <c r="B21" i="37"/>
  <c r="A21" i="37"/>
  <c r="D20" i="37"/>
  <c r="C20" i="37"/>
  <c r="B20" i="37"/>
  <c r="A20" i="37"/>
  <c r="D19" i="37"/>
  <c r="C19" i="37"/>
  <c r="B19" i="37"/>
  <c r="A19" i="37"/>
  <c r="D18" i="37"/>
  <c r="C18" i="37"/>
  <c r="B18" i="37"/>
  <c r="A18" i="37"/>
  <c r="D17" i="37"/>
  <c r="C17" i="37"/>
  <c r="B17" i="37"/>
  <c r="A17" i="37"/>
  <c r="D16" i="37"/>
  <c r="C16" i="37"/>
  <c r="B16" i="37"/>
  <c r="A16" i="37"/>
  <c r="D15" i="37"/>
  <c r="C15" i="37"/>
  <c r="B15" i="37"/>
  <c r="A15" i="37"/>
  <c r="D14" i="37"/>
  <c r="C14" i="37"/>
  <c r="B14" i="37"/>
  <c r="A14" i="37"/>
  <c r="D13" i="37"/>
  <c r="C13" i="37"/>
  <c r="B13" i="37"/>
  <c r="A13" i="37"/>
  <c r="D12" i="37"/>
  <c r="C12" i="37"/>
  <c r="B12" i="37"/>
  <c r="A12" i="37"/>
  <c r="D11" i="37"/>
  <c r="C11" i="37"/>
  <c r="B11" i="37"/>
  <c r="A11" i="37"/>
  <c r="D10" i="37"/>
  <c r="C10" i="37"/>
  <c r="B10" i="37"/>
  <c r="A10" i="37"/>
  <c r="D9" i="37"/>
  <c r="C9" i="37"/>
  <c r="B9" i="37"/>
  <c r="A9" i="37"/>
  <c r="D8" i="37"/>
  <c r="C8" i="37"/>
  <c r="B8" i="37"/>
  <c r="A8" i="37"/>
  <c r="D7" i="37"/>
  <c r="C7" i="37"/>
  <c r="B7" i="37"/>
  <c r="A7" i="37"/>
  <c r="D6" i="37"/>
  <c r="C6" i="37"/>
  <c r="B6" i="37"/>
  <c r="A6" i="37"/>
  <c r="D5" i="37"/>
  <c r="C5" i="37"/>
  <c r="B5" i="37"/>
  <c r="A5" i="37"/>
  <c r="A6" i="34"/>
  <c r="C6" i="34"/>
  <c r="D6" i="34"/>
  <c r="A7" i="34"/>
  <c r="C7" i="34"/>
  <c r="D7" i="34"/>
  <c r="A8" i="34"/>
  <c r="C8" i="34"/>
  <c r="D8" i="34"/>
  <c r="A9" i="34"/>
  <c r="C9" i="34"/>
  <c r="D9" i="34"/>
  <c r="A10" i="34"/>
  <c r="C10" i="34"/>
  <c r="D10" i="34"/>
  <c r="A11" i="34"/>
  <c r="C11" i="34"/>
  <c r="D11" i="34"/>
  <c r="A12" i="34"/>
  <c r="C12" i="34"/>
  <c r="D12" i="34"/>
  <c r="A13" i="34"/>
  <c r="C13" i="34"/>
  <c r="D13" i="34"/>
  <c r="A14" i="34"/>
  <c r="C14" i="34"/>
  <c r="D14" i="34"/>
  <c r="A15" i="34"/>
  <c r="C15" i="34"/>
  <c r="D15" i="34"/>
  <c r="A16" i="34"/>
  <c r="C16" i="34"/>
  <c r="D16" i="34"/>
  <c r="A17" i="34"/>
  <c r="C17" i="34"/>
  <c r="D17" i="34"/>
  <c r="A18" i="34"/>
  <c r="C18" i="34"/>
  <c r="D18" i="34"/>
  <c r="A19" i="34"/>
  <c r="C19" i="34"/>
  <c r="D19" i="34"/>
  <c r="A20" i="34"/>
  <c r="C20" i="34"/>
  <c r="D20" i="34"/>
  <c r="A21" i="34"/>
  <c r="C21" i="34"/>
  <c r="D21" i="34"/>
  <c r="A22" i="34"/>
  <c r="C22" i="34"/>
  <c r="D22" i="34"/>
  <c r="A23" i="34"/>
  <c r="C23" i="34"/>
  <c r="D23" i="34"/>
  <c r="A24" i="34"/>
  <c r="C24" i="34"/>
  <c r="D24" i="34"/>
  <c r="A25" i="34"/>
  <c r="C25" i="34"/>
  <c r="D25" i="34"/>
  <c r="A26" i="34"/>
  <c r="C26" i="34"/>
  <c r="D26" i="34"/>
  <c r="A27" i="34"/>
  <c r="C27" i="34"/>
  <c r="D27" i="34"/>
  <c r="A28" i="34"/>
  <c r="C28" i="34"/>
  <c r="D28" i="34"/>
  <c r="A29" i="34"/>
  <c r="C29" i="34"/>
  <c r="D29" i="34"/>
  <c r="A30" i="34"/>
  <c r="C30" i="34"/>
  <c r="D30" i="34"/>
  <c r="A31" i="34"/>
  <c r="C31" i="34"/>
  <c r="D31" i="34"/>
  <c r="A32" i="34"/>
  <c r="C32" i="34"/>
  <c r="D32" i="34"/>
  <c r="A33" i="34"/>
  <c r="C33" i="34"/>
  <c r="D33" i="34"/>
  <c r="A34" i="34"/>
  <c r="C34" i="34"/>
  <c r="D34" i="34"/>
  <c r="A35" i="34"/>
  <c r="C35" i="34"/>
  <c r="D35" i="34"/>
  <c r="A36" i="34"/>
  <c r="C36" i="34"/>
  <c r="D36" i="34"/>
  <c r="A37" i="34"/>
  <c r="C37" i="34"/>
  <c r="D37" i="34"/>
  <c r="A38" i="34"/>
  <c r="C38" i="34"/>
  <c r="D38" i="34"/>
  <c r="A39" i="34"/>
  <c r="C39" i="34"/>
  <c r="D39" i="34"/>
  <c r="A40" i="34"/>
  <c r="C40" i="34"/>
  <c r="D40" i="34"/>
  <c r="A41" i="34"/>
  <c r="C41" i="34"/>
  <c r="D41" i="34"/>
  <c r="A42" i="34"/>
  <c r="C42" i="34"/>
  <c r="D42" i="34"/>
  <c r="A43" i="34"/>
  <c r="C43" i="34"/>
  <c r="D43" i="34"/>
  <c r="A44" i="34"/>
  <c r="C44" i="34"/>
  <c r="D44" i="34"/>
  <c r="A45" i="34"/>
  <c r="C45" i="34"/>
  <c r="D45" i="34"/>
  <c r="A46" i="34"/>
  <c r="C46" i="34"/>
  <c r="D46" i="34"/>
  <c r="A47" i="34"/>
  <c r="C47" i="34"/>
  <c r="D47" i="34"/>
  <c r="A48" i="34"/>
  <c r="C48" i="34"/>
  <c r="D48" i="34"/>
  <c r="A49" i="34"/>
  <c r="C49" i="34"/>
  <c r="D49" i="34"/>
  <c r="A50" i="34"/>
  <c r="C50" i="34"/>
  <c r="D50" i="34"/>
  <c r="A51" i="34"/>
  <c r="C51" i="34"/>
  <c r="D51" i="34"/>
  <c r="A52" i="34"/>
  <c r="C52" i="34"/>
  <c r="D52" i="34"/>
  <c r="A53" i="34"/>
  <c r="C53" i="34"/>
  <c r="D53" i="34"/>
  <c r="A54" i="34"/>
  <c r="C54" i="34"/>
  <c r="D54" i="34"/>
  <c r="A55" i="34"/>
  <c r="C55" i="34"/>
  <c r="D55" i="34"/>
  <c r="A56" i="34"/>
  <c r="C56" i="34"/>
  <c r="D56" i="34"/>
  <c r="A57" i="34"/>
  <c r="C57" i="34"/>
  <c r="D57" i="34"/>
  <c r="A58" i="34"/>
  <c r="C58" i="34"/>
  <c r="D58" i="34"/>
  <c r="A59" i="34"/>
  <c r="C59" i="34"/>
  <c r="D59" i="34"/>
  <c r="A60" i="34"/>
  <c r="C60" i="34"/>
  <c r="D60" i="34"/>
  <c r="A61" i="34"/>
  <c r="C61" i="34"/>
  <c r="D61" i="34"/>
  <c r="A62" i="34"/>
  <c r="C62" i="34"/>
  <c r="D62" i="34"/>
  <c r="A63" i="34"/>
  <c r="C63" i="34"/>
  <c r="D63" i="34"/>
  <c r="A64" i="34"/>
  <c r="C64" i="34"/>
  <c r="D64" i="34"/>
  <c r="A65" i="34"/>
  <c r="C65" i="34"/>
  <c r="D65" i="34"/>
  <c r="A66" i="34"/>
  <c r="C66" i="34"/>
  <c r="D66" i="34"/>
  <c r="A67" i="34"/>
  <c r="C67" i="34"/>
  <c r="D67" i="34"/>
  <c r="A68" i="34"/>
  <c r="C68" i="34"/>
  <c r="D68" i="34"/>
  <c r="A69" i="34"/>
  <c r="C69" i="34"/>
  <c r="D69" i="34"/>
  <c r="A70" i="34"/>
  <c r="C70" i="34"/>
  <c r="D70" i="34"/>
  <c r="A71" i="34"/>
  <c r="C71" i="34"/>
  <c r="D71" i="34"/>
  <c r="A72" i="34"/>
  <c r="C72" i="34"/>
  <c r="D72" i="34"/>
  <c r="A73" i="34"/>
  <c r="C73" i="34"/>
  <c r="D73" i="34"/>
  <c r="A74" i="34"/>
  <c r="C74" i="34"/>
  <c r="D74" i="34"/>
  <c r="A75" i="34"/>
  <c r="C75" i="34"/>
  <c r="D75" i="34"/>
  <c r="A76" i="34"/>
  <c r="C76" i="34"/>
  <c r="D76" i="34"/>
  <c r="A77" i="34"/>
  <c r="C77" i="34"/>
  <c r="D77" i="34"/>
  <c r="A78" i="34"/>
  <c r="C78" i="34"/>
  <c r="D78" i="34"/>
  <c r="A79" i="34"/>
  <c r="C79" i="34"/>
  <c r="D79" i="34"/>
  <c r="A80" i="34"/>
  <c r="C80" i="34"/>
  <c r="D80" i="34"/>
  <c r="A81" i="34"/>
  <c r="C81" i="34"/>
  <c r="D81" i="34"/>
  <c r="A82" i="34"/>
  <c r="C82" i="34"/>
  <c r="D82" i="34"/>
  <c r="A83" i="34"/>
  <c r="C83" i="34"/>
  <c r="D83" i="34"/>
  <c r="A84" i="34"/>
  <c r="C84" i="34"/>
  <c r="D84" i="34"/>
  <c r="A85" i="34"/>
  <c r="C85" i="34"/>
  <c r="D85" i="34"/>
  <c r="A86" i="34"/>
  <c r="C86" i="34"/>
  <c r="D86" i="34"/>
  <c r="A87" i="34"/>
  <c r="C87" i="34"/>
  <c r="D87" i="34"/>
  <c r="A88" i="34"/>
  <c r="C88" i="34"/>
  <c r="D88" i="34"/>
  <c r="A89" i="34"/>
  <c r="C89" i="34"/>
  <c r="D89" i="34"/>
  <c r="A90" i="34"/>
  <c r="C90" i="34"/>
  <c r="D90" i="34"/>
  <c r="A91" i="34"/>
  <c r="C91" i="34"/>
  <c r="D91" i="34"/>
  <c r="A92" i="34"/>
  <c r="C92" i="34"/>
  <c r="D92" i="34"/>
  <c r="A93" i="34"/>
  <c r="C93" i="34"/>
  <c r="D93" i="34"/>
  <c r="A94" i="34"/>
  <c r="C94" i="34"/>
  <c r="D94" i="34"/>
  <c r="A95" i="34"/>
  <c r="C95" i="34"/>
  <c r="D95" i="34"/>
  <c r="A96" i="34"/>
  <c r="C96" i="34"/>
  <c r="D96" i="34"/>
  <c r="A97" i="34"/>
  <c r="C97" i="34"/>
  <c r="D97" i="34"/>
  <c r="A98" i="34"/>
  <c r="C98" i="34"/>
  <c r="D98" i="34"/>
  <c r="A99" i="34"/>
  <c r="C99" i="34"/>
  <c r="D99" i="34"/>
  <c r="A100" i="34"/>
  <c r="C100" i="34"/>
  <c r="D100" i="34"/>
  <c r="A101" i="34"/>
  <c r="C101" i="34"/>
  <c r="D101" i="34"/>
  <c r="A102" i="34"/>
  <c r="C102" i="34"/>
  <c r="D102" i="34"/>
  <c r="A103" i="34"/>
  <c r="C103" i="34"/>
  <c r="D103" i="34"/>
  <c r="A104" i="34"/>
  <c r="C104" i="34"/>
  <c r="D104" i="34"/>
  <c r="A105" i="34"/>
  <c r="C105" i="34"/>
  <c r="D105" i="34"/>
  <c r="A106" i="34"/>
  <c r="C106" i="34"/>
  <c r="D106" i="34"/>
  <c r="A107" i="34"/>
  <c r="C107" i="34"/>
  <c r="D107" i="34"/>
  <c r="A108" i="34"/>
  <c r="C108" i="34"/>
  <c r="D108" i="34"/>
  <c r="A109" i="34"/>
  <c r="C109" i="34"/>
  <c r="D109" i="34"/>
  <c r="A110" i="34"/>
  <c r="C110" i="34"/>
  <c r="D110" i="34"/>
  <c r="A111" i="34"/>
  <c r="C111" i="34"/>
  <c r="D111" i="34"/>
  <c r="A112" i="34"/>
  <c r="C112" i="34"/>
  <c r="D112" i="34"/>
  <c r="C5" i="34"/>
  <c r="D5" i="34"/>
  <c r="A5" i="34"/>
  <c r="G82" i="34" l="1"/>
  <c r="G98" i="34"/>
  <c r="G34" i="34"/>
  <c r="G32" i="34"/>
  <c r="G52" i="34"/>
  <c r="G59" i="34"/>
  <c r="G14" i="34"/>
  <c r="G8" i="34"/>
  <c r="G47" i="34"/>
  <c r="G51" i="34"/>
  <c r="G68" i="34"/>
  <c r="G87" i="34"/>
  <c r="G91" i="34"/>
  <c r="G33" i="34"/>
  <c r="G25" i="34"/>
  <c r="G12" i="34"/>
  <c r="G69" i="34"/>
  <c r="G83" i="34"/>
  <c r="G95" i="34"/>
  <c r="G92" i="34"/>
  <c r="G49" i="34"/>
  <c r="G28" i="34"/>
  <c r="G31" i="34"/>
  <c r="G70" i="34"/>
  <c r="G84" i="34"/>
  <c r="G58" i="34"/>
  <c r="G89" i="34"/>
  <c r="G50" i="34"/>
  <c r="G39" i="34"/>
  <c r="G108" i="34"/>
  <c r="G9" i="34"/>
  <c r="G88" i="34"/>
  <c r="G81" i="34"/>
  <c r="G103" i="34"/>
  <c r="G86" i="34"/>
  <c r="G56" i="34"/>
  <c r="G29" i="34"/>
  <c r="G42" i="34"/>
  <c r="G13" i="34"/>
  <c r="G101" i="34"/>
  <c r="G97" i="34"/>
  <c r="G94" i="34"/>
  <c r="G71" i="34"/>
  <c r="G46" i="34"/>
  <c r="G57" i="34"/>
  <c r="G18" i="34"/>
  <c r="G102" i="34"/>
  <c r="G67" i="34"/>
  <c r="G10" i="34"/>
  <c r="G76" i="34"/>
  <c r="G17" i="34"/>
  <c r="G90" i="34"/>
  <c r="G38" i="34"/>
  <c r="G93" i="34"/>
  <c r="G5" i="34"/>
  <c r="I9" i="4" l="1"/>
  <c r="J9" i="4"/>
  <c r="K9" i="4"/>
  <c r="L9" i="4"/>
  <c r="M9" i="4"/>
  <c r="N9" i="4"/>
  <c r="O9" i="4"/>
  <c r="P9" i="4"/>
  <c r="Q9" i="4"/>
  <c r="R9" i="4"/>
  <c r="S9" i="4"/>
  <c r="T9" i="4"/>
  <c r="U9" i="4"/>
  <c r="V9" i="4"/>
  <c r="H9" i="4"/>
  <c r="F17" i="2" l="1"/>
  <c r="AD4" i="29" l="1"/>
  <c r="H4" i="27" l="1"/>
  <c r="G4" i="27"/>
  <c r="N4" i="25"/>
  <c r="M4" i="25"/>
  <c r="L4" i="25"/>
  <c r="I4" i="25"/>
  <c r="D7" i="4" l="1"/>
  <c r="E7" i="4" s="1"/>
  <c r="F7" i="4" s="1"/>
  <c r="G7" i="4" s="1"/>
  <c r="H7" i="4" s="1"/>
  <c r="I7" i="4" s="1"/>
  <c r="J7" i="4" s="1"/>
  <c r="K7" i="4" s="1"/>
  <c r="L7" i="4" s="1"/>
  <c r="M7" i="4" s="1"/>
  <c r="N7" i="4" s="1"/>
  <c r="O7" i="4" s="1"/>
  <c r="P7" i="4" s="1"/>
  <c r="Q7" i="4" s="1"/>
  <c r="R7" i="4" s="1"/>
  <c r="S7" i="4" s="1"/>
  <c r="T7" i="4" s="1"/>
  <c r="U7" i="4" s="1"/>
  <c r="V7" i="4" s="1"/>
  <c r="W7" i="4" s="1"/>
  <c r="X7" i="4" s="1"/>
  <c r="Y7" i="4" s="1"/>
  <c r="Z7" i="4" s="1"/>
  <c r="AA7" i="4" s="1"/>
  <c r="AB7" i="4" s="1"/>
  <c r="AC7" i="4" s="1"/>
  <c r="AD7" i="4" s="1"/>
  <c r="AE7" i="4" s="1"/>
  <c r="AF7" i="4" s="1"/>
  <c r="AG7" i="4" s="1"/>
  <c r="AH7" i="4" s="1"/>
  <c r="AI7" i="4" s="1"/>
  <c r="AJ7" i="4" s="1"/>
  <c r="AK7" i="4" s="1"/>
  <c r="AL7" i="4" s="1"/>
  <c r="AM7" i="4" s="1"/>
  <c r="AN7" i="4" s="1"/>
  <c r="AO7" i="4" s="1"/>
  <c r="AP7" i="4" s="1"/>
  <c r="AQ7" i="4" s="1"/>
  <c r="AR7" i="4" s="1"/>
  <c r="D48" i="4" l="1"/>
  <c r="E48" i="4" l="1"/>
  <c r="F48" i="4" s="1"/>
  <c r="G48" i="4" s="1"/>
  <c r="H48" i="4" s="1"/>
  <c r="I48" i="4" s="1"/>
  <c r="J48" i="4" s="1"/>
  <c r="K48" i="4" s="1"/>
  <c r="L48" i="4" s="1"/>
  <c r="M48" i="4" s="1"/>
  <c r="N48" i="4" s="1"/>
  <c r="O48" i="4" s="1"/>
  <c r="P48" i="4" s="1"/>
  <c r="Q48" i="4" s="1"/>
  <c r="R48" i="4" s="1"/>
  <c r="S48" i="4" s="1"/>
  <c r="T48" i="4" s="1"/>
  <c r="U48" i="4" s="1"/>
  <c r="V48" i="4" s="1"/>
  <c r="W48" i="4" s="1"/>
  <c r="X48" i="4" s="1"/>
  <c r="Y48" i="4" s="1"/>
  <c r="Z48" i="4" s="1"/>
  <c r="AA48" i="4" s="1"/>
  <c r="AB48" i="4" s="1"/>
  <c r="AC48" i="4" s="1"/>
  <c r="AD48" i="4" s="1"/>
  <c r="AE48" i="4" s="1"/>
  <c r="AF48" i="4" s="1"/>
  <c r="AG48" i="4" s="1"/>
  <c r="AH48" i="4" s="1"/>
  <c r="AI48" i="4" s="1"/>
  <c r="AJ48" i="4" s="1"/>
  <c r="AK48" i="4" s="1"/>
  <c r="AL48" i="4" s="1"/>
  <c r="AM48" i="4" s="1"/>
  <c r="AN48" i="4" s="1"/>
  <c r="AO48" i="4" s="1"/>
  <c r="AP48" i="4" s="1"/>
  <c r="AQ48" i="4" s="1"/>
  <c r="AR48" i="4" s="1"/>
  <c r="M4" i="19"/>
  <c r="N4" i="19" s="1"/>
  <c r="O4" i="19" s="1"/>
  <c r="P4" i="19" s="1"/>
  <c r="Q4" i="19" s="1"/>
  <c r="R4" i="19" s="1"/>
  <c r="S4" i="19" s="1"/>
  <c r="T4" i="19" s="1"/>
  <c r="U4" i="19" s="1"/>
  <c r="V4" i="19" s="1"/>
  <c r="W4" i="19" s="1"/>
  <c r="X4" i="19" s="1"/>
  <c r="Y4" i="19" s="1"/>
  <c r="Z4" i="19" s="1"/>
  <c r="AA4" i="19" s="1"/>
  <c r="AB4" i="19" s="1"/>
  <c r="AC4" i="19" s="1"/>
  <c r="AD4" i="19" s="1"/>
  <c r="AE4" i="19" s="1"/>
  <c r="AF4" i="19" s="1"/>
  <c r="AG4" i="19" s="1"/>
  <c r="I4" i="22" l="1"/>
  <c r="A6" i="7"/>
  <c r="B6" i="7"/>
  <c r="A7" i="7"/>
  <c r="B7" i="7"/>
  <c r="A8" i="7"/>
  <c r="B8" i="7"/>
  <c r="A9" i="7"/>
  <c r="B9" i="7"/>
  <c r="A10" i="7"/>
  <c r="B10" i="7"/>
  <c r="A11" i="7"/>
  <c r="B11" i="7"/>
  <c r="A12" i="7"/>
  <c r="B12" i="7"/>
  <c r="A13" i="7"/>
  <c r="B13" i="7"/>
  <c r="A14" i="7"/>
  <c r="B14" i="7"/>
  <c r="A15" i="7"/>
  <c r="B15" i="7"/>
  <c r="A16" i="7"/>
  <c r="B16" i="7"/>
  <c r="A17" i="7"/>
  <c r="B17" i="7"/>
  <c r="A18" i="7"/>
  <c r="B18" i="7"/>
  <c r="A19" i="7"/>
  <c r="B19" i="7"/>
  <c r="A20" i="7"/>
  <c r="B20" i="7"/>
  <c r="A21" i="7"/>
  <c r="B21" i="7"/>
  <c r="A22" i="7"/>
  <c r="B22" i="7"/>
  <c r="A23" i="7"/>
  <c r="B23" i="7"/>
  <c r="A24" i="7"/>
  <c r="B24" i="7"/>
  <c r="A25" i="7"/>
  <c r="B25" i="7"/>
  <c r="A26" i="7"/>
  <c r="B26" i="7"/>
  <c r="A27" i="7"/>
  <c r="B27" i="7"/>
  <c r="A28" i="7"/>
  <c r="B28" i="7"/>
  <c r="A29" i="7"/>
  <c r="B29" i="7"/>
  <c r="A30" i="7"/>
  <c r="B30" i="7"/>
  <c r="A31" i="7"/>
  <c r="B31" i="7"/>
  <c r="A32" i="7"/>
  <c r="B32" i="7"/>
  <c r="A33" i="7"/>
  <c r="B33" i="7"/>
  <c r="A34" i="7"/>
  <c r="B34" i="7"/>
  <c r="A35" i="7"/>
  <c r="B35" i="7"/>
  <c r="A36" i="7"/>
  <c r="B36" i="7"/>
  <c r="A37" i="7"/>
  <c r="B37" i="7"/>
  <c r="A38" i="7"/>
  <c r="B38" i="7"/>
  <c r="A39" i="7"/>
  <c r="B39" i="7"/>
  <c r="A40" i="7"/>
  <c r="B40" i="7"/>
  <c r="A41" i="7"/>
  <c r="B41" i="7"/>
  <c r="A42" i="7"/>
  <c r="B42" i="7"/>
  <c r="A43" i="7"/>
  <c r="B43" i="7"/>
  <c r="A44" i="7"/>
  <c r="B44" i="7"/>
  <c r="A45" i="7"/>
  <c r="B45" i="7"/>
  <c r="A46" i="7"/>
  <c r="B46" i="7"/>
  <c r="A47" i="7"/>
  <c r="B47" i="7"/>
  <c r="A48" i="7"/>
  <c r="B48" i="7"/>
  <c r="A49" i="7"/>
  <c r="B49" i="7"/>
  <c r="A50" i="7"/>
  <c r="B50" i="7"/>
  <c r="A51" i="7"/>
  <c r="B51" i="7"/>
  <c r="A52" i="7"/>
  <c r="B52" i="7"/>
  <c r="A53" i="7"/>
  <c r="B53" i="7"/>
  <c r="A54" i="7"/>
  <c r="B54" i="7"/>
  <c r="A55" i="7"/>
  <c r="B55" i="7"/>
  <c r="A56" i="7"/>
  <c r="B56" i="7"/>
  <c r="A57" i="7"/>
  <c r="B57" i="7"/>
  <c r="A58" i="7"/>
  <c r="B58" i="7"/>
  <c r="A59" i="7"/>
  <c r="B59" i="7"/>
  <c r="A60" i="7"/>
  <c r="B60" i="7"/>
  <c r="A61" i="7"/>
  <c r="B61" i="7"/>
  <c r="A62" i="7"/>
  <c r="B62" i="7"/>
  <c r="A63" i="7"/>
  <c r="B63" i="7"/>
  <c r="A64" i="7"/>
  <c r="B64" i="7"/>
  <c r="A65" i="7"/>
  <c r="B65" i="7"/>
  <c r="A66" i="7"/>
  <c r="B66" i="7"/>
  <c r="A67" i="7"/>
  <c r="B67" i="7"/>
  <c r="A68" i="7"/>
  <c r="B68" i="7"/>
  <c r="A69" i="7"/>
  <c r="B69" i="7"/>
  <c r="A70" i="7"/>
  <c r="B70" i="7"/>
  <c r="A71" i="7"/>
  <c r="B71" i="7"/>
  <c r="A72" i="7"/>
  <c r="B72" i="7"/>
  <c r="A73" i="7"/>
  <c r="B73" i="7"/>
  <c r="A74" i="7"/>
  <c r="B74" i="7"/>
  <c r="A75" i="7"/>
  <c r="B75" i="7"/>
  <c r="A76" i="7"/>
  <c r="B76" i="7"/>
  <c r="A77" i="7"/>
  <c r="B77" i="7"/>
  <c r="A78" i="7"/>
  <c r="B78" i="7"/>
  <c r="A79" i="7"/>
  <c r="B79" i="7"/>
  <c r="A80" i="7"/>
  <c r="B80" i="7"/>
  <c r="A81" i="7"/>
  <c r="B81" i="7"/>
  <c r="A82" i="7"/>
  <c r="B82" i="7"/>
  <c r="A83" i="7"/>
  <c r="B83" i="7"/>
  <c r="A84" i="7"/>
  <c r="B84" i="7"/>
  <c r="A85" i="7"/>
  <c r="B85" i="7"/>
  <c r="A86" i="7"/>
  <c r="B86" i="7"/>
  <c r="A87" i="7"/>
  <c r="B87" i="7"/>
  <c r="A88" i="7"/>
  <c r="B88" i="7"/>
  <c r="A89" i="7"/>
  <c r="B89" i="7"/>
  <c r="A90" i="7"/>
  <c r="B90" i="7"/>
  <c r="A91" i="7"/>
  <c r="B91" i="7"/>
  <c r="A92" i="7"/>
  <c r="B92" i="7"/>
  <c r="A93" i="7"/>
  <c r="B93" i="7"/>
  <c r="A94" i="7"/>
  <c r="B94" i="7"/>
  <c r="A95" i="7"/>
  <c r="B95" i="7"/>
  <c r="A96" i="7"/>
  <c r="B96" i="7"/>
  <c r="A97" i="7"/>
  <c r="B97" i="7"/>
  <c r="A98" i="7"/>
  <c r="B98" i="7"/>
  <c r="A99" i="7"/>
  <c r="B99" i="7"/>
  <c r="A100" i="7"/>
  <c r="B100" i="7"/>
  <c r="A101" i="7"/>
  <c r="B101" i="7"/>
  <c r="A102" i="7"/>
  <c r="B102" i="7"/>
  <c r="A103" i="7"/>
  <c r="B103" i="7"/>
  <c r="A104" i="7"/>
  <c r="B104" i="7"/>
  <c r="A105" i="7"/>
  <c r="B105" i="7"/>
  <c r="A106" i="7"/>
  <c r="B106" i="7"/>
  <c r="A107" i="7"/>
  <c r="B107" i="7"/>
  <c r="A108" i="7"/>
  <c r="B108" i="7"/>
  <c r="A109" i="7"/>
  <c r="B109" i="7"/>
  <c r="A110" i="7"/>
  <c r="B110" i="7"/>
  <c r="A111" i="7"/>
  <c r="B111" i="7"/>
  <c r="A112" i="7"/>
  <c r="B112" i="7"/>
  <c r="B5" i="7"/>
  <c r="C6" i="6"/>
  <c r="C6" i="7" s="1"/>
  <c r="C7" i="6"/>
  <c r="C7" i="7" s="1"/>
  <c r="C8" i="6"/>
  <c r="C8" i="7" s="1"/>
  <c r="C9" i="6"/>
  <c r="C9" i="7" s="1"/>
  <c r="C10" i="6"/>
  <c r="C10" i="7" s="1"/>
  <c r="C11" i="6"/>
  <c r="C11" i="7" s="1"/>
  <c r="C12" i="6"/>
  <c r="C12" i="7" s="1"/>
  <c r="C13" i="6"/>
  <c r="C13" i="7" s="1"/>
  <c r="C14" i="6"/>
  <c r="C14" i="7" s="1"/>
  <c r="C15" i="6"/>
  <c r="C15" i="7" s="1"/>
  <c r="C16" i="6"/>
  <c r="C16" i="7" s="1"/>
  <c r="C17" i="6"/>
  <c r="C17" i="7" s="1"/>
  <c r="C18" i="6"/>
  <c r="C18" i="7" s="1"/>
  <c r="C19" i="6"/>
  <c r="C19" i="7" s="1"/>
  <c r="C20" i="6"/>
  <c r="C20" i="7" s="1"/>
  <c r="C21" i="6"/>
  <c r="C21" i="7" s="1"/>
  <c r="C22" i="6"/>
  <c r="C22" i="7" s="1"/>
  <c r="C23" i="6"/>
  <c r="C23" i="7" s="1"/>
  <c r="C24" i="6"/>
  <c r="C24" i="7" s="1"/>
  <c r="C25" i="6"/>
  <c r="C25" i="7" s="1"/>
  <c r="C26" i="6"/>
  <c r="C26" i="7" s="1"/>
  <c r="C27" i="6"/>
  <c r="C27" i="7" s="1"/>
  <c r="C28" i="6"/>
  <c r="C28" i="7" s="1"/>
  <c r="C29" i="6"/>
  <c r="C29" i="7" s="1"/>
  <c r="C30" i="6"/>
  <c r="C30" i="7" s="1"/>
  <c r="C31" i="6"/>
  <c r="C31" i="7" s="1"/>
  <c r="C32" i="6"/>
  <c r="C32" i="7" s="1"/>
  <c r="C33" i="6"/>
  <c r="C33" i="7" s="1"/>
  <c r="C34" i="6"/>
  <c r="C34" i="7" s="1"/>
  <c r="C35" i="6"/>
  <c r="C35" i="7" s="1"/>
  <c r="C36" i="6"/>
  <c r="C36" i="7" s="1"/>
  <c r="C37" i="6"/>
  <c r="C37" i="7" s="1"/>
  <c r="C38" i="6"/>
  <c r="C38" i="7" s="1"/>
  <c r="C39" i="6"/>
  <c r="C39" i="7" s="1"/>
  <c r="C40" i="6"/>
  <c r="C40" i="7" s="1"/>
  <c r="C41" i="6"/>
  <c r="C41" i="7" s="1"/>
  <c r="C42" i="6"/>
  <c r="C42" i="7" s="1"/>
  <c r="C43" i="6"/>
  <c r="C43" i="7" s="1"/>
  <c r="C44" i="6"/>
  <c r="C44" i="7" s="1"/>
  <c r="C45" i="6"/>
  <c r="C45" i="7" s="1"/>
  <c r="C46" i="6"/>
  <c r="C46" i="7" s="1"/>
  <c r="C47" i="6"/>
  <c r="C47" i="7" s="1"/>
  <c r="C48" i="6"/>
  <c r="C48" i="7" s="1"/>
  <c r="C49" i="6"/>
  <c r="C49" i="7" s="1"/>
  <c r="C50" i="6"/>
  <c r="C50" i="7" s="1"/>
  <c r="C51" i="6"/>
  <c r="C51" i="7" s="1"/>
  <c r="C52" i="6"/>
  <c r="C52" i="7" s="1"/>
  <c r="C53" i="6"/>
  <c r="C53" i="7" s="1"/>
  <c r="C54" i="6"/>
  <c r="C54" i="7" s="1"/>
  <c r="C55" i="6"/>
  <c r="C55" i="7" s="1"/>
  <c r="C56" i="6"/>
  <c r="C56" i="7" s="1"/>
  <c r="C57" i="6"/>
  <c r="C57" i="7" s="1"/>
  <c r="C58" i="6"/>
  <c r="C58" i="7" s="1"/>
  <c r="C59" i="6"/>
  <c r="C59" i="7" s="1"/>
  <c r="C60" i="6"/>
  <c r="C60" i="7" s="1"/>
  <c r="C61" i="6"/>
  <c r="C61" i="7" s="1"/>
  <c r="C62" i="6"/>
  <c r="C62" i="7" s="1"/>
  <c r="C63" i="6"/>
  <c r="C63" i="7" s="1"/>
  <c r="C64" i="6"/>
  <c r="C64" i="7" s="1"/>
  <c r="C65" i="6"/>
  <c r="C65" i="7" s="1"/>
  <c r="C66" i="6"/>
  <c r="C66" i="7" s="1"/>
  <c r="C67" i="6"/>
  <c r="C67" i="7" s="1"/>
  <c r="C68" i="6"/>
  <c r="C68" i="7" s="1"/>
  <c r="C69" i="6"/>
  <c r="C69" i="7" s="1"/>
  <c r="C70" i="6"/>
  <c r="C70" i="7" s="1"/>
  <c r="C71" i="6"/>
  <c r="C71" i="7" s="1"/>
  <c r="C72" i="6"/>
  <c r="C72" i="7" s="1"/>
  <c r="C73" i="6"/>
  <c r="C73" i="7" s="1"/>
  <c r="C74" i="6"/>
  <c r="C74" i="7" s="1"/>
  <c r="C75" i="6"/>
  <c r="C75" i="7" s="1"/>
  <c r="C76" i="6"/>
  <c r="C76" i="7" s="1"/>
  <c r="C77" i="6"/>
  <c r="C77" i="7" s="1"/>
  <c r="C78" i="6"/>
  <c r="C78" i="7" s="1"/>
  <c r="C79" i="6"/>
  <c r="C79" i="7" s="1"/>
  <c r="C80" i="6"/>
  <c r="C80" i="7" s="1"/>
  <c r="C81" i="6"/>
  <c r="C81" i="7" s="1"/>
  <c r="C82" i="6"/>
  <c r="C82" i="7" s="1"/>
  <c r="C83" i="6"/>
  <c r="C83" i="7" s="1"/>
  <c r="C84" i="6"/>
  <c r="C84" i="7" s="1"/>
  <c r="C85" i="6"/>
  <c r="C85" i="7" s="1"/>
  <c r="C86" i="6"/>
  <c r="C86" i="7" s="1"/>
  <c r="C87" i="6"/>
  <c r="C87" i="7" s="1"/>
  <c r="C88" i="6"/>
  <c r="C88" i="7" s="1"/>
  <c r="C89" i="6"/>
  <c r="C89" i="7" s="1"/>
  <c r="C90" i="6"/>
  <c r="C90" i="7" s="1"/>
  <c r="C91" i="6"/>
  <c r="C91" i="7" s="1"/>
  <c r="C92" i="6"/>
  <c r="C92" i="7" s="1"/>
  <c r="C93" i="6"/>
  <c r="C93" i="7" s="1"/>
  <c r="C94" i="6"/>
  <c r="C94" i="7" s="1"/>
  <c r="C95" i="6"/>
  <c r="C95" i="7" s="1"/>
  <c r="C96" i="6"/>
  <c r="C96" i="7" s="1"/>
  <c r="C97" i="6"/>
  <c r="C97" i="7" s="1"/>
  <c r="C98" i="6"/>
  <c r="C98" i="7" s="1"/>
  <c r="C99" i="6"/>
  <c r="C99" i="7" s="1"/>
  <c r="C100" i="6"/>
  <c r="C100" i="7" s="1"/>
  <c r="C101" i="6"/>
  <c r="C101" i="7" s="1"/>
  <c r="C102" i="6"/>
  <c r="C102" i="7" s="1"/>
  <c r="C103" i="6"/>
  <c r="C103" i="7" s="1"/>
  <c r="C104" i="6"/>
  <c r="C104" i="7" s="1"/>
  <c r="C105" i="6"/>
  <c r="C105" i="7" s="1"/>
  <c r="C106" i="6"/>
  <c r="C106" i="7" s="1"/>
  <c r="C107" i="6"/>
  <c r="C107" i="7" s="1"/>
  <c r="C108" i="6"/>
  <c r="C108" i="7" s="1"/>
  <c r="C109" i="6"/>
  <c r="C109" i="7" s="1"/>
  <c r="C110" i="6"/>
  <c r="C110" i="7" s="1"/>
  <c r="C111" i="6"/>
  <c r="C111" i="7" s="1"/>
  <c r="C112" i="6"/>
  <c r="C112" i="7" s="1"/>
  <c r="C5" i="6"/>
  <c r="C5" i="7" l="1"/>
  <c r="E6" i="16"/>
  <c r="E7" i="16"/>
  <c r="E8" i="16"/>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E47" i="16"/>
  <c r="E48" i="16"/>
  <c r="E49" i="16"/>
  <c r="E50" i="16"/>
  <c r="E51" i="16"/>
  <c r="E52" i="16"/>
  <c r="E53" i="16"/>
  <c r="E54" i="16"/>
  <c r="E55" i="16"/>
  <c r="E56" i="16"/>
  <c r="E57" i="16"/>
  <c r="E58" i="16"/>
  <c r="E59" i="16"/>
  <c r="E60" i="16"/>
  <c r="E61" i="16"/>
  <c r="E62" i="16"/>
  <c r="E63" i="16"/>
  <c r="E64" i="16"/>
  <c r="E65" i="16"/>
  <c r="E66" i="16"/>
  <c r="E67" i="16"/>
  <c r="E68" i="16"/>
  <c r="E69" i="16"/>
  <c r="E70" i="16"/>
  <c r="E71" i="16"/>
  <c r="E72" i="16"/>
  <c r="E73" i="16"/>
  <c r="E74" i="16"/>
  <c r="E75" i="16"/>
  <c r="E76" i="16"/>
  <c r="E77" i="16"/>
  <c r="E78" i="16"/>
  <c r="E79" i="16"/>
  <c r="E80" i="16"/>
  <c r="E81" i="16"/>
  <c r="E82" i="16"/>
  <c r="E83" i="16"/>
  <c r="E84" i="16"/>
  <c r="E85" i="16"/>
  <c r="E86" i="16"/>
  <c r="E87" i="16"/>
  <c r="E88" i="16"/>
  <c r="E89" i="16"/>
  <c r="E90" i="16"/>
  <c r="E91" i="16"/>
  <c r="E92" i="16"/>
  <c r="E93" i="16"/>
  <c r="E94" i="16"/>
  <c r="E95" i="16"/>
  <c r="E96" i="16"/>
  <c r="E97" i="16"/>
  <c r="E98" i="16"/>
  <c r="E99" i="16"/>
  <c r="E100" i="16"/>
  <c r="E101" i="16"/>
  <c r="E102" i="16"/>
  <c r="E103" i="16"/>
  <c r="E104" i="16"/>
  <c r="E105" i="16"/>
  <c r="E106" i="16"/>
  <c r="E107" i="16"/>
  <c r="E108" i="16"/>
  <c r="E109" i="16"/>
  <c r="E110" i="16"/>
  <c r="E111" i="16"/>
  <c r="E112" i="16"/>
  <c r="A6" i="16"/>
  <c r="B6" i="16"/>
  <c r="C6" i="16"/>
  <c r="D6" i="16"/>
  <c r="A7" i="16"/>
  <c r="B7" i="16"/>
  <c r="C7" i="16"/>
  <c r="D7" i="16"/>
  <c r="A8" i="16"/>
  <c r="B8" i="16"/>
  <c r="C8" i="16"/>
  <c r="D8" i="16"/>
  <c r="A9" i="16"/>
  <c r="B9" i="16"/>
  <c r="C9" i="16"/>
  <c r="D9" i="16"/>
  <c r="A10" i="16"/>
  <c r="B10" i="16"/>
  <c r="C10" i="16"/>
  <c r="D10" i="16"/>
  <c r="A11" i="16"/>
  <c r="B11" i="16"/>
  <c r="C11" i="16"/>
  <c r="D11" i="16"/>
  <c r="A12" i="16"/>
  <c r="B12" i="16"/>
  <c r="C12" i="16"/>
  <c r="D12" i="16"/>
  <c r="A13" i="16"/>
  <c r="B13" i="16"/>
  <c r="C13" i="16"/>
  <c r="D13" i="16"/>
  <c r="A14" i="16"/>
  <c r="B14" i="16"/>
  <c r="C14" i="16"/>
  <c r="D14" i="16"/>
  <c r="A15" i="16"/>
  <c r="B15" i="16"/>
  <c r="C15" i="16"/>
  <c r="D15" i="16"/>
  <c r="A16" i="16"/>
  <c r="B16" i="16"/>
  <c r="C16" i="16"/>
  <c r="D16" i="16"/>
  <c r="A17" i="16"/>
  <c r="B17" i="16"/>
  <c r="C17" i="16"/>
  <c r="D17" i="16"/>
  <c r="A18" i="16"/>
  <c r="B18" i="16"/>
  <c r="C18" i="16"/>
  <c r="D18" i="16"/>
  <c r="A19" i="16"/>
  <c r="B19" i="16"/>
  <c r="C19" i="16"/>
  <c r="D19" i="16"/>
  <c r="A20" i="16"/>
  <c r="B20" i="16"/>
  <c r="C20" i="16"/>
  <c r="D20" i="16"/>
  <c r="A21" i="16"/>
  <c r="B21" i="16"/>
  <c r="C21" i="16"/>
  <c r="D21" i="16"/>
  <c r="A22" i="16"/>
  <c r="B22" i="16"/>
  <c r="C22" i="16"/>
  <c r="D22" i="16"/>
  <c r="A23" i="16"/>
  <c r="B23" i="16"/>
  <c r="C23" i="16"/>
  <c r="D23" i="16"/>
  <c r="A24" i="16"/>
  <c r="B24" i="16"/>
  <c r="C24" i="16"/>
  <c r="D24" i="16"/>
  <c r="A25" i="16"/>
  <c r="B25" i="16"/>
  <c r="C25" i="16"/>
  <c r="D25" i="16"/>
  <c r="A26" i="16"/>
  <c r="B26" i="16"/>
  <c r="C26" i="16"/>
  <c r="D26" i="16"/>
  <c r="A27" i="16"/>
  <c r="B27" i="16"/>
  <c r="C27" i="16"/>
  <c r="D27" i="16"/>
  <c r="A28" i="16"/>
  <c r="B28" i="16"/>
  <c r="C28" i="16"/>
  <c r="D28" i="16"/>
  <c r="A29" i="16"/>
  <c r="B29" i="16"/>
  <c r="C29" i="16"/>
  <c r="D29" i="16"/>
  <c r="A30" i="16"/>
  <c r="B30" i="16"/>
  <c r="C30" i="16"/>
  <c r="D30" i="16"/>
  <c r="A31" i="16"/>
  <c r="B31" i="16"/>
  <c r="C31" i="16"/>
  <c r="D31" i="16"/>
  <c r="A32" i="16"/>
  <c r="B32" i="16"/>
  <c r="C32" i="16"/>
  <c r="D32" i="16"/>
  <c r="A33" i="16"/>
  <c r="B33" i="16"/>
  <c r="C33" i="16"/>
  <c r="D33" i="16"/>
  <c r="A34" i="16"/>
  <c r="B34" i="16"/>
  <c r="C34" i="16"/>
  <c r="D34" i="16"/>
  <c r="A35" i="16"/>
  <c r="B35" i="16"/>
  <c r="C35" i="16"/>
  <c r="D35" i="16"/>
  <c r="A36" i="16"/>
  <c r="B36" i="16"/>
  <c r="C36" i="16"/>
  <c r="D36" i="16"/>
  <c r="A37" i="16"/>
  <c r="B37" i="16"/>
  <c r="C37" i="16"/>
  <c r="D37" i="16"/>
  <c r="A38" i="16"/>
  <c r="B38" i="16"/>
  <c r="C38" i="16"/>
  <c r="D38" i="16"/>
  <c r="A39" i="16"/>
  <c r="B39" i="16"/>
  <c r="C39" i="16"/>
  <c r="D39" i="16"/>
  <c r="A40" i="16"/>
  <c r="B40" i="16"/>
  <c r="C40" i="16"/>
  <c r="D40" i="16"/>
  <c r="A41" i="16"/>
  <c r="B41" i="16"/>
  <c r="C41" i="16"/>
  <c r="D41" i="16"/>
  <c r="A42" i="16"/>
  <c r="B42" i="16"/>
  <c r="C42" i="16"/>
  <c r="D42" i="16"/>
  <c r="A43" i="16"/>
  <c r="B43" i="16"/>
  <c r="C43" i="16"/>
  <c r="D43" i="16"/>
  <c r="A44" i="16"/>
  <c r="B44" i="16"/>
  <c r="C44" i="16"/>
  <c r="D44" i="16"/>
  <c r="A45" i="16"/>
  <c r="B45" i="16"/>
  <c r="C45" i="16"/>
  <c r="D45" i="16"/>
  <c r="A46" i="16"/>
  <c r="B46" i="16"/>
  <c r="C46" i="16"/>
  <c r="D46" i="16"/>
  <c r="A47" i="16"/>
  <c r="B47" i="16"/>
  <c r="C47" i="16"/>
  <c r="D47" i="16"/>
  <c r="A48" i="16"/>
  <c r="B48" i="16"/>
  <c r="C48" i="16"/>
  <c r="D48" i="16"/>
  <c r="A49" i="16"/>
  <c r="B49" i="16"/>
  <c r="C49" i="16"/>
  <c r="D49" i="16"/>
  <c r="A50" i="16"/>
  <c r="B50" i="16"/>
  <c r="C50" i="16"/>
  <c r="D50" i="16"/>
  <c r="A51" i="16"/>
  <c r="B51" i="16"/>
  <c r="C51" i="16"/>
  <c r="D51" i="16"/>
  <c r="A52" i="16"/>
  <c r="B52" i="16"/>
  <c r="C52" i="16"/>
  <c r="D52" i="16"/>
  <c r="A53" i="16"/>
  <c r="B53" i="16"/>
  <c r="C53" i="16"/>
  <c r="D53" i="16"/>
  <c r="A54" i="16"/>
  <c r="B54" i="16"/>
  <c r="C54" i="16"/>
  <c r="D54" i="16"/>
  <c r="A55" i="16"/>
  <c r="B55" i="16"/>
  <c r="C55" i="16"/>
  <c r="D55" i="16"/>
  <c r="A56" i="16"/>
  <c r="B56" i="16"/>
  <c r="C56" i="16"/>
  <c r="D56" i="16"/>
  <c r="A57" i="16"/>
  <c r="B57" i="16"/>
  <c r="C57" i="16"/>
  <c r="D57" i="16"/>
  <c r="A58" i="16"/>
  <c r="B58" i="16"/>
  <c r="C58" i="16"/>
  <c r="D58" i="16"/>
  <c r="A59" i="16"/>
  <c r="B59" i="16"/>
  <c r="C59" i="16"/>
  <c r="D59" i="16"/>
  <c r="A60" i="16"/>
  <c r="B60" i="16"/>
  <c r="C60" i="16"/>
  <c r="D60" i="16"/>
  <c r="A61" i="16"/>
  <c r="B61" i="16"/>
  <c r="C61" i="16"/>
  <c r="D61" i="16"/>
  <c r="A62" i="16"/>
  <c r="B62" i="16"/>
  <c r="C62" i="16"/>
  <c r="D62" i="16"/>
  <c r="A63" i="16"/>
  <c r="B63" i="16"/>
  <c r="C63" i="16"/>
  <c r="D63" i="16"/>
  <c r="A64" i="16"/>
  <c r="B64" i="16"/>
  <c r="C64" i="16"/>
  <c r="D64" i="16"/>
  <c r="A65" i="16"/>
  <c r="B65" i="16"/>
  <c r="C65" i="16"/>
  <c r="D65" i="16"/>
  <c r="A66" i="16"/>
  <c r="B66" i="16"/>
  <c r="C66" i="16"/>
  <c r="D66" i="16"/>
  <c r="A67" i="16"/>
  <c r="B67" i="16"/>
  <c r="C67" i="16"/>
  <c r="D67" i="16"/>
  <c r="A68" i="16"/>
  <c r="B68" i="16"/>
  <c r="C68" i="16"/>
  <c r="D68" i="16"/>
  <c r="A69" i="16"/>
  <c r="B69" i="16"/>
  <c r="C69" i="16"/>
  <c r="D69" i="16"/>
  <c r="A70" i="16"/>
  <c r="B70" i="16"/>
  <c r="C70" i="16"/>
  <c r="D70" i="16"/>
  <c r="A71" i="16"/>
  <c r="B71" i="16"/>
  <c r="C71" i="16"/>
  <c r="D71" i="16"/>
  <c r="A72" i="16"/>
  <c r="B72" i="16"/>
  <c r="C72" i="16"/>
  <c r="D72" i="16"/>
  <c r="A73" i="16"/>
  <c r="B73" i="16"/>
  <c r="C73" i="16"/>
  <c r="D73" i="16"/>
  <c r="A74" i="16"/>
  <c r="B74" i="16"/>
  <c r="C74" i="16"/>
  <c r="D74" i="16"/>
  <c r="A75" i="16"/>
  <c r="B75" i="16"/>
  <c r="C75" i="16"/>
  <c r="D75" i="16"/>
  <c r="A76" i="16"/>
  <c r="B76" i="16"/>
  <c r="C76" i="16"/>
  <c r="D76" i="16"/>
  <c r="A77" i="16"/>
  <c r="B77" i="16"/>
  <c r="C77" i="16"/>
  <c r="D77" i="16"/>
  <c r="A78" i="16"/>
  <c r="B78" i="16"/>
  <c r="C78" i="16"/>
  <c r="D78" i="16"/>
  <c r="A79" i="16"/>
  <c r="B79" i="16"/>
  <c r="C79" i="16"/>
  <c r="D79" i="16"/>
  <c r="A80" i="16"/>
  <c r="B80" i="16"/>
  <c r="C80" i="16"/>
  <c r="D80" i="16"/>
  <c r="A81" i="16"/>
  <c r="B81" i="16"/>
  <c r="C81" i="16"/>
  <c r="D81" i="16"/>
  <c r="A82" i="16"/>
  <c r="B82" i="16"/>
  <c r="C82" i="16"/>
  <c r="D82" i="16"/>
  <c r="A83" i="16"/>
  <c r="B83" i="16"/>
  <c r="C83" i="16"/>
  <c r="D83" i="16"/>
  <c r="A84" i="16"/>
  <c r="B84" i="16"/>
  <c r="C84" i="16"/>
  <c r="D84" i="16"/>
  <c r="A85" i="16"/>
  <c r="B85" i="16"/>
  <c r="C85" i="16"/>
  <c r="D85" i="16"/>
  <c r="A86" i="16"/>
  <c r="B86" i="16"/>
  <c r="C86" i="16"/>
  <c r="D86" i="16"/>
  <c r="A87" i="16"/>
  <c r="B87" i="16"/>
  <c r="C87" i="16"/>
  <c r="D87" i="16"/>
  <c r="A88" i="16"/>
  <c r="B88" i="16"/>
  <c r="C88" i="16"/>
  <c r="D88" i="16"/>
  <c r="A89" i="16"/>
  <c r="B89" i="16"/>
  <c r="C89" i="16"/>
  <c r="D89" i="16"/>
  <c r="A90" i="16"/>
  <c r="B90" i="16"/>
  <c r="C90" i="16"/>
  <c r="D90" i="16"/>
  <c r="A91" i="16"/>
  <c r="B91" i="16"/>
  <c r="C91" i="16"/>
  <c r="D91" i="16"/>
  <c r="A92" i="16"/>
  <c r="B92" i="16"/>
  <c r="C92" i="16"/>
  <c r="D92" i="16"/>
  <c r="A93" i="16"/>
  <c r="B93" i="16"/>
  <c r="C93" i="16"/>
  <c r="D93" i="16"/>
  <c r="A94" i="16"/>
  <c r="B94" i="16"/>
  <c r="C94" i="16"/>
  <c r="D94" i="16"/>
  <c r="A95" i="16"/>
  <c r="B95" i="16"/>
  <c r="C95" i="16"/>
  <c r="D95" i="16"/>
  <c r="A96" i="16"/>
  <c r="B96" i="16"/>
  <c r="C96" i="16"/>
  <c r="D96" i="16"/>
  <c r="A97" i="16"/>
  <c r="B97" i="16"/>
  <c r="C97" i="16"/>
  <c r="D97" i="16"/>
  <c r="A98" i="16"/>
  <c r="B98" i="16"/>
  <c r="C98" i="16"/>
  <c r="D98" i="16"/>
  <c r="A99" i="16"/>
  <c r="B99" i="16"/>
  <c r="C99" i="16"/>
  <c r="D99" i="16"/>
  <c r="A100" i="16"/>
  <c r="B100" i="16"/>
  <c r="C100" i="16"/>
  <c r="D100" i="16"/>
  <c r="A101" i="16"/>
  <c r="B101" i="16"/>
  <c r="C101" i="16"/>
  <c r="D101" i="16"/>
  <c r="A102" i="16"/>
  <c r="B102" i="16"/>
  <c r="C102" i="16"/>
  <c r="D102" i="16"/>
  <c r="A103" i="16"/>
  <c r="B103" i="16"/>
  <c r="C103" i="16"/>
  <c r="D103" i="16"/>
  <c r="A104" i="16"/>
  <c r="B104" i="16"/>
  <c r="C104" i="16"/>
  <c r="D104" i="16"/>
  <c r="A105" i="16"/>
  <c r="B105" i="16"/>
  <c r="C105" i="16"/>
  <c r="D105" i="16"/>
  <c r="A106" i="16"/>
  <c r="B106" i="16"/>
  <c r="C106" i="16"/>
  <c r="D106" i="16"/>
  <c r="A107" i="16"/>
  <c r="B107" i="16"/>
  <c r="C107" i="16"/>
  <c r="D107" i="16"/>
  <c r="A108" i="16"/>
  <c r="B108" i="16"/>
  <c r="C108" i="16"/>
  <c r="D108" i="16"/>
  <c r="A109" i="16"/>
  <c r="B109" i="16"/>
  <c r="C109" i="16"/>
  <c r="D109" i="16"/>
  <c r="A110" i="16"/>
  <c r="B110" i="16"/>
  <c r="C110" i="16"/>
  <c r="D110" i="16"/>
  <c r="A111" i="16"/>
  <c r="B111" i="16"/>
  <c r="C111" i="16"/>
  <c r="D111" i="16"/>
  <c r="A112" i="16"/>
  <c r="B112" i="16"/>
  <c r="C112" i="16"/>
  <c r="D112" i="16"/>
  <c r="E4" i="16"/>
  <c r="I3" i="15"/>
  <c r="J3" i="15"/>
  <c r="H3" i="15"/>
  <c r="D5" i="16" l="1"/>
  <c r="C5" i="16"/>
  <c r="B5" i="16"/>
  <c r="A5" i="16"/>
  <c r="A117" i="11"/>
  <c r="A6" i="15"/>
  <c r="B6" i="15"/>
  <c r="C6" i="15"/>
  <c r="D6" i="15"/>
  <c r="E6" i="15"/>
  <c r="A7" i="15"/>
  <c r="B7" i="15"/>
  <c r="C7" i="15"/>
  <c r="D7" i="15"/>
  <c r="E7" i="15"/>
  <c r="A8" i="15"/>
  <c r="B8" i="15"/>
  <c r="C8" i="15"/>
  <c r="D8" i="15"/>
  <c r="E8" i="15"/>
  <c r="A9" i="15"/>
  <c r="B9" i="15"/>
  <c r="C9" i="15"/>
  <c r="D9" i="15"/>
  <c r="E9" i="15"/>
  <c r="A10" i="15"/>
  <c r="B10" i="15"/>
  <c r="C10" i="15"/>
  <c r="D10" i="15"/>
  <c r="E10" i="15"/>
  <c r="A11" i="15"/>
  <c r="B11" i="15"/>
  <c r="C11" i="15"/>
  <c r="D11" i="15"/>
  <c r="E11" i="15"/>
  <c r="A12" i="15"/>
  <c r="B12" i="15"/>
  <c r="C12" i="15"/>
  <c r="D12" i="15"/>
  <c r="E12" i="15"/>
  <c r="A13" i="15"/>
  <c r="B13" i="15"/>
  <c r="C13" i="15"/>
  <c r="D13" i="15"/>
  <c r="E13" i="15"/>
  <c r="A14" i="15"/>
  <c r="B14" i="15"/>
  <c r="C14" i="15"/>
  <c r="D14" i="15"/>
  <c r="E14" i="15"/>
  <c r="A15" i="15"/>
  <c r="B15" i="15"/>
  <c r="C15" i="15"/>
  <c r="D15" i="15"/>
  <c r="E15" i="15"/>
  <c r="A16" i="15"/>
  <c r="B16" i="15"/>
  <c r="C16" i="15"/>
  <c r="D16" i="15"/>
  <c r="E16" i="15"/>
  <c r="A17" i="15"/>
  <c r="B17" i="15"/>
  <c r="C17" i="15"/>
  <c r="D17" i="15"/>
  <c r="E17" i="15"/>
  <c r="A18" i="15"/>
  <c r="B18" i="15"/>
  <c r="C18" i="15"/>
  <c r="D18" i="15"/>
  <c r="E18" i="15"/>
  <c r="A19" i="15"/>
  <c r="B19" i="15"/>
  <c r="C19" i="15"/>
  <c r="D19" i="15"/>
  <c r="E19" i="15"/>
  <c r="A20" i="15"/>
  <c r="B20" i="15"/>
  <c r="C20" i="15"/>
  <c r="D20" i="15"/>
  <c r="E20" i="15"/>
  <c r="A21" i="15"/>
  <c r="B21" i="15"/>
  <c r="C21" i="15"/>
  <c r="D21" i="15"/>
  <c r="E21" i="15"/>
  <c r="A22" i="15"/>
  <c r="B22" i="15"/>
  <c r="C22" i="15"/>
  <c r="D22" i="15"/>
  <c r="E22" i="15"/>
  <c r="A23" i="15"/>
  <c r="B23" i="15"/>
  <c r="C23" i="15"/>
  <c r="D23" i="15"/>
  <c r="E23" i="15"/>
  <c r="A24" i="15"/>
  <c r="B24" i="15"/>
  <c r="C24" i="15"/>
  <c r="D24" i="15"/>
  <c r="E24" i="15"/>
  <c r="A25" i="15"/>
  <c r="B25" i="15"/>
  <c r="C25" i="15"/>
  <c r="D25" i="15"/>
  <c r="E25" i="15"/>
  <c r="A26" i="15"/>
  <c r="B26" i="15"/>
  <c r="C26" i="15"/>
  <c r="D26" i="15"/>
  <c r="E26" i="15"/>
  <c r="A27" i="15"/>
  <c r="B27" i="15"/>
  <c r="C27" i="15"/>
  <c r="D27" i="15"/>
  <c r="E27" i="15"/>
  <c r="A28" i="15"/>
  <c r="B28" i="15"/>
  <c r="C28" i="15"/>
  <c r="D28" i="15"/>
  <c r="E28" i="15"/>
  <c r="A29" i="15"/>
  <c r="B29" i="15"/>
  <c r="C29" i="15"/>
  <c r="D29" i="15"/>
  <c r="E29" i="15"/>
  <c r="A30" i="15"/>
  <c r="B30" i="15"/>
  <c r="C30" i="15"/>
  <c r="D30" i="15"/>
  <c r="E30" i="15"/>
  <c r="A31" i="15"/>
  <c r="B31" i="15"/>
  <c r="C31" i="15"/>
  <c r="D31" i="15"/>
  <c r="E31" i="15"/>
  <c r="A32" i="15"/>
  <c r="B32" i="15"/>
  <c r="C32" i="15"/>
  <c r="D32" i="15"/>
  <c r="E32" i="15"/>
  <c r="A33" i="15"/>
  <c r="B33" i="15"/>
  <c r="C33" i="15"/>
  <c r="D33" i="15"/>
  <c r="E33" i="15"/>
  <c r="A34" i="15"/>
  <c r="B34" i="15"/>
  <c r="C34" i="15"/>
  <c r="D34" i="15"/>
  <c r="E34" i="15"/>
  <c r="A35" i="15"/>
  <c r="B35" i="15"/>
  <c r="C35" i="15"/>
  <c r="D35" i="15"/>
  <c r="E35" i="15"/>
  <c r="A36" i="15"/>
  <c r="B36" i="15"/>
  <c r="C36" i="15"/>
  <c r="D36" i="15"/>
  <c r="E36" i="15"/>
  <c r="A37" i="15"/>
  <c r="B37" i="15"/>
  <c r="C37" i="15"/>
  <c r="D37" i="15"/>
  <c r="E37" i="15"/>
  <c r="A38" i="15"/>
  <c r="B38" i="15"/>
  <c r="C38" i="15"/>
  <c r="D38" i="15"/>
  <c r="E38" i="15"/>
  <c r="A39" i="15"/>
  <c r="B39" i="15"/>
  <c r="C39" i="15"/>
  <c r="D39" i="15"/>
  <c r="E39" i="15"/>
  <c r="A40" i="15"/>
  <c r="B40" i="15"/>
  <c r="C40" i="15"/>
  <c r="D40" i="15"/>
  <c r="E40" i="15"/>
  <c r="A41" i="15"/>
  <c r="B41" i="15"/>
  <c r="C41" i="15"/>
  <c r="D41" i="15"/>
  <c r="E41" i="15"/>
  <c r="A42" i="15"/>
  <c r="B42" i="15"/>
  <c r="C42" i="15"/>
  <c r="D42" i="15"/>
  <c r="E42" i="15"/>
  <c r="A43" i="15"/>
  <c r="B43" i="15"/>
  <c r="C43" i="15"/>
  <c r="D43" i="15"/>
  <c r="E43" i="15"/>
  <c r="A44" i="15"/>
  <c r="B44" i="15"/>
  <c r="C44" i="15"/>
  <c r="D44" i="15"/>
  <c r="E44" i="15"/>
  <c r="A45" i="15"/>
  <c r="B45" i="15"/>
  <c r="C45" i="15"/>
  <c r="D45" i="15"/>
  <c r="E45" i="15"/>
  <c r="A46" i="15"/>
  <c r="B46" i="15"/>
  <c r="C46" i="15"/>
  <c r="D46" i="15"/>
  <c r="E46" i="15"/>
  <c r="A47" i="15"/>
  <c r="B47" i="15"/>
  <c r="C47" i="15"/>
  <c r="D47" i="15"/>
  <c r="E47" i="15"/>
  <c r="A48" i="15"/>
  <c r="B48" i="15"/>
  <c r="C48" i="15"/>
  <c r="D48" i="15"/>
  <c r="E48" i="15"/>
  <c r="A49" i="15"/>
  <c r="B49" i="15"/>
  <c r="C49" i="15"/>
  <c r="D49" i="15"/>
  <c r="E49" i="15"/>
  <c r="A50" i="15"/>
  <c r="B50" i="15"/>
  <c r="C50" i="15"/>
  <c r="D50" i="15"/>
  <c r="E50" i="15"/>
  <c r="A51" i="15"/>
  <c r="B51" i="15"/>
  <c r="C51" i="15"/>
  <c r="D51" i="15"/>
  <c r="E51" i="15"/>
  <c r="A52" i="15"/>
  <c r="B52" i="15"/>
  <c r="C52" i="15"/>
  <c r="D52" i="15"/>
  <c r="E52" i="15"/>
  <c r="A53" i="15"/>
  <c r="B53" i="15"/>
  <c r="C53" i="15"/>
  <c r="D53" i="15"/>
  <c r="E53" i="15"/>
  <c r="A54" i="15"/>
  <c r="B54" i="15"/>
  <c r="C54" i="15"/>
  <c r="D54" i="15"/>
  <c r="E54" i="15"/>
  <c r="A55" i="15"/>
  <c r="B55" i="15"/>
  <c r="C55" i="15"/>
  <c r="D55" i="15"/>
  <c r="E55" i="15"/>
  <c r="A56" i="15"/>
  <c r="B56" i="15"/>
  <c r="C56" i="15"/>
  <c r="D56" i="15"/>
  <c r="E56" i="15"/>
  <c r="A57" i="15"/>
  <c r="B57" i="15"/>
  <c r="C57" i="15"/>
  <c r="D57" i="15"/>
  <c r="E57" i="15"/>
  <c r="A58" i="15"/>
  <c r="B58" i="15"/>
  <c r="C58" i="15"/>
  <c r="D58" i="15"/>
  <c r="E58" i="15"/>
  <c r="A59" i="15"/>
  <c r="B59" i="15"/>
  <c r="C59" i="15"/>
  <c r="D59" i="15"/>
  <c r="E59" i="15"/>
  <c r="A60" i="15"/>
  <c r="B60" i="15"/>
  <c r="C60" i="15"/>
  <c r="D60" i="15"/>
  <c r="E60" i="15"/>
  <c r="A61" i="15"/>
  <c r="B61" i="15"/>
  <c r="C61" i="15"/>
  <c r="D61" i="15"/>
  <c r="E61" i="15"/>
  <c r="A62" i="15"/>
  <c r="B62" i="15"/>
  <c r="C62" i="15"/>
  <c r="D62" i="15"/>
  <c r="E62" i="15"/>
  <c r="A63" i="15"/>
  <c r="B63" i="15"/>
  <c r="C63" i="15"/>
  <c r="D63" i="15"/>
  <c r="E63" i="15"/>
  <c r="A64" i="15"/>
  <c r="B64" i="15"/>
  <c r="C64" i="15"/>
  <c r="D64" i="15"/>
  <c r="E64" i="15"/>
  <c r="A65" i="15"/>
  <c r="B65" i="15"/>
  <c r="C65" i="15"/>
  <c r="D65" i="15"/>
  <c r="E65" i="15"/>
  <c r="A66" i="15"/>
  <c r="B66" i="15"/>
  <c r="C66" i="15"/>
  <c r="D66" i="15"/>
  <c r="E66" i="15"/>
  <c r="A67" i="15"/>
  <c r="B67" i="15"/>
  <c r="C67" i="15"/>
  <c r="D67" i="15"/>
  <c r="E67" i="15"/>
  <c r="A68" i="15"/>
  <c r="B68" i="15"/>
  <c r="C68" i="15"/>
  <c r="D68" i="15"/>
  <c r="E68" i="15"/>
  <c r="A69" i="15"/>
  <c r="B69" i="15"/>
  <c r="C69" i="15"/>
  <c r="D69" i="15"/>
  <c r="E69" i="15"/>
  <c r="A70" i="15"/>
  <c r="B70" i="15"/>
  <c r="C70" i="15"/>
  <c r="D70" i="15"/>
  <c r="E70" i="15"/>
  <c r="A71" i="15"/>
  <c r="B71" i="15"/>
  <c r="C71" i="15"/>
  <c r="D71" i="15"/>
  <c r="E71" i="15"/>
  <c r="A72" i="15"/>
  <c r="B72" i="15"/>
  <c r="C72" i="15"/>
  <c r="D72" i="15"/>
  <c r="E72" i="15"/>
  <c r="A73" i="15"/>
  <c r="B73" i="15"/>
  <c r="C73" i="15"/>
  <c r="D73" i="15"/>
  <c r="E73" i="15"/>
  <c r="A74" i="15"/>
  <c r="B74" i="15"/>
  <c r="C74" i="15"/>
  <c r="D74" i="15"/>
  <c r="E74" i="15"/>
  <c r="A75" i="15"/>
  <c r="B75" i="15"/>
  <c r="C75" i="15"/>
  <c r="D75" i="15"/>
  <c r="E75" i="15"/>
  <c r="A76" i="15"/>
  <c r="B76" i="15"/>
  <c r="C76" i="15"/>
  <c r="D76" i="15"/>
  <c r="E76" i="15"/>
  <c r="A77" i="15"/>
  <c r="B77" i="15"/>
  <c r="C77" i="15"/>
  <c r="D77" i="15"/>
  <c r="E77" i="15"/>
  <c r="A78" i="15"/>
  <c r="B78" i="15"/>
  <c r="C78" i="15"/>
  <c r="D78" i="15"/>
  <c r="E78" i="15"/>
  <c r="A79" i="15"/>
  <c r="B79" i="15"/>
  <c r="C79" i="15"/>
  <c r="D79" i="15"/>
  <c r="E79" i="15"/>
  <c r="A80" i="15"/>
  <c r="B80" i="15"/>
  <c r="C80" i="15"/>
  <c r="D80" i="15"/>
  <c r="E80" i="15"/>
  <c r="A81" i="15"/>
  <c r="B81" i="15"/>
  <c r="C81" i="15"/>
  <c r="D81" i="15"/>
  <c r="E81" i="15"/>
  <c r="A82" i="15"/>
  <c r="B82" i="15"/>
  <c r="C82" i="15"/>
  <c r="D82" i="15"/>
  <c r="E82" i="15"/>
  <c r="A83" i="15"/>
  <c r="B83" i="15"/>
  <c r="C83" i="15"/>
  <c r="D83" i="15"/>
  <c r="E83" i="15"/>
  <c r="A84" i="15"/>
  <c r="B84" i="15"/>
  <c r="C84" i="15"/>
  <c r="D84" i="15"/>
  <c r="E84" i="15"/>
  <c r="A85" i="15"/>
  <c r="B85" i="15"/>
  <c r="C85" i="15"/>
  <c r="D85" i="15"/>
  <c r="E85" i="15"/>
  <c r="A86" i="15"/>
  <c r="B86" i="15"/>
  <c r="C86" i="15"/>
  <c r="D86" i="15"/>
  <c r="E86" i="15"/>
  <c r="A87" i="15"/>
  <c r="B87" i="15"/>
  <c r="C87" i="15"/>
  <c r="D87" i="15"/>
  <c r="E87" i="15"/>
  <c r="A88" i="15"/>
  <c r="B88" i="15"/>
  <c r="C88" i="15"/>
  <c r="D88" i="15"/>
  <c r="E88" i="15"/>
  <c r="A89" i="15"/>
  <c r="B89" i="15"/>
  <c r="C89" i="15"/>
  <c r="D89" i="15"/>
  <c r="E89" i="15"/>
  <c r="A90" i="15"/>
  <c r="B90" i="15"/>
  <c r="C90" i="15"/>
  <c r="D90" i="15"/>
  <c r="E90" i="15"/>
  <c r="A91" i="15"/>
  <c r="B91" i="15"/>
  <c r="C91" i="15"/>
  <c r="D91" i="15"/>
  <c r="E91" i="15"/>
  <c r="A92" i="15"/>
  <c r="B92" i="15"/>
  <c r="C92" i="15"/>
  <c r="D92" i="15"/>
  <c r="E92" i="15"/>
  <c r="A93" i="15"/>
  <c r="B93" i="15"/>
  <c r="C93" i="15"/>
  <c r="D93" i="15"/>
  <c r="E93" i="15"/>
  <c r="A94" i="15"/>
  <c r="B94" i="15"/>
  <c r="C94" i="15"/>
  <c r="D94" i="15"/>
  <c r="E94" i="15"/>
  <c r="A95" i="15"/>
  <c r="B95" i="15"/>
  <c r="C95" i="15"/>
  <c r="D95" i="15"/>
  <c r="E95" i="15"/>
  <c r="A96" i="15"/>
  <c r="B96" i="15"/>
  <c r="C96" i="15"/>
  <c r="D96" i="15"/>
  <c r="E96" i="15"/>
  <c r="A97" i="15"/>
  <c r="B97" i="15"/>
  <c r="C97" i="15"/>
  <c r="D97" i="15"/>
  <c r="E97" i="15"/>
  <c r="A98" i="15"/>
  <c r="B98" i="15"/>
  <c r="C98" i="15"/>
  <c r="D98" i="15"/>
  <c r="E98" i="15"/>
  <c r="A99" i="15"/>
  <c r="B99" i="15"/>
  <c r="C99" i="15"/>
  <c r="D99" i="15"/>
  <c r="E99" i="15"/>
  <c r="A100" i="15"/>
  <c r="B100" i="15"/>
  <c r="C100" i="15"/>
  <c r="D100" i="15"/>
  <c r="E100" i="15"/>
  <c r="A101" i="15"/>
  <c r="B101" i="15"/>
  <c r="C101" i="15"/>
  <c r="D101" i="15"/>
  <c r="E101" i="15"/>
  <c r="A102" i="15"/>
  <c r="B102" i="15"/>
  <c r="C102" i="15"/>
  <c r="D102" i="15"/>
  <c r="E102" i="15"/>
  <c r="A103" i="15"/>
  <c r="B103" i="15"/>
  <c r="C103" i="15"/>
  <c r="D103" i="15"/>
  <c r="E103" i="15"/>
  <c r="A104" i="15"/>
  <c r="B104" i="15"/>
  <c r="C104" i="15"/>
  <c r="D104" i="15"/>
  <c r="E104" i="15"/>
  <c r="A105" i="15"/>
  <c r="B105" i="15"/>
  <c r="C105" i="15"/>
  <c r="D105" i="15"/>
  <c r="E105" i="15"/>
  <c r="A106" i="15"/>
  <c r="B106" i="15"/>
  <c r="C106" i="15"/>
  <c r="D106" i="15"/>
  <c r="E106" i="15"/>
  <c r="A107" i="15"/>
  <c r="B107" i="15"/>
  <c r="C107" i="15"/>
  <c r="D107" i="15"/>
  <c r="E107" i="15"/>
  <c r="A108" i="15"/>
  <c r="B108" i="15"/>
  <c r="C108" i="15"/>
  <c r="D108" i="15"/>
  <c r="E108" i="15"/>
  <c r="A109" i="15"/>
  <c r="B109" i="15"/>
  <c r="C109" i="15"/>
  <c r="D109" i="15"/>
  <c r="E109" i="15"/>
  <c r="A110" i="15"/>
  <c r="B110" i="15"/>
  <c r="C110" i="15"/>
  <c r="D110" i="15"/>
  <c r="E110" i="15"/>
  <c r="A111" i="15"/>
  <c r="B111" i="15"/>
  <c r="C111" i="15"/>
  <c r="D111" i="15"/>
  <c r="E111" i="15"/>
  <c r="A112" i="15"/>
  <c r="B112" i="15"/>
  <c r="C112" i="15"/>
  <c r="D112" i="15"/>
  <c r="E112" i="15"/>
  <c r="E5" i="15"/>
  <c r="D5" i="15"/>
  <c r="C5" i="15"/>
  <c r="B5" i="15"/>
  <c r="A5" i="15"/>
  <c r="H10" i="14"/>
  <c r="H12" i="14"/>
  <c r="H15" i="14"/>
  <c r="H16" i="14"/>
  <c r="H20" i="14"/>
  <c r="H21" i="14"/>
  <c r="H22" i="14"/>
  <c r="H23" i="14"/>
  <c r="H25" i="14"/>
  <c r="H26" i="14"/>
  <c r="H27" i="14"/>
  <c r="H35" i="14"/>
  <c r="H37" i="14"/>
  <c r="H41" i="14"/>
  <c r="H42" i="14"/>
  <c r="H50" i="14"/>
  <c r="H55" i="14"/>
  <c r="H59" i="14"/>
  <c r="H60" i="14"/>
  <c r="H74" i="14"/>
  <c r="H79" i="14"/>
  <c r="H81" i="14"/>
  <c r="H85" i="14"/>
  <c r="H95" i="14"/>
  <c r="H96" i="14"/>
  <c r="H99" i="14"/>
  <c r="H100" i="14"/>
  <c r="H109" i="14"/>
  <c r="A112" i="14"/>
  <c r="B112" i="14"/>
  <c r="C112" i="14"/>
  <c r="D112" i="14"/>
  <c r="E112" i="14"/>
  <c r="A6" i="14"/>
  <c r="B6" i="14"/>
  <c r="C6" i="14"/>
  <c r="D6" i="14"/>
  <c r="E6" i="14"/>
  <c r="A7" i="14"/>
  <c r="B7" i="14"/>
  <c r="C7" i="14"/>
  <c r="D7" i="14"/>
  <c r="E7" i="14"/>
  <c r="A8" i="14"/>
  <c r="B8" i="14"/>
  <c r="C8" i="14"/>
  <c r="D8" i="14"/>
  <c r="E8" i="14"/>
  <c r="A9" i="14"/>
  <c r="B9" i="14"/>
  <c r="C9" i="14"/>
  <c r="D9" i="14"/>
  <c r="E9" i="14"/>
  <c r="A10" i="14"/>
  <c r="B10" i="14"/>
  <c r="C10" i="14"/>
  <c r="D10" i="14"/>
  <c r="E10" i="14"/>
  <c r="A11" i="14"/>
  <c r="B11" i="14"/>
  <c r="C11" i="14"/>
  <c r="D11" i="14"/>
  <c r="E11" i="14"/>
  <c r="A12" i="14"/>
  <c r="B12" i="14"/>
  <c r="C12" i="14"/>
  <c r="D12" i="14"/>
  <c r="E12" i="14"/>
  <c r="A13" i="14"/>
  <c r="B13" i="14"/>
  <c r="C13" i="14"/>
  <c r="D13" i="14"/>
  <c r="E13" i="14"/>
  <c r="A14" i="14"/>
  <c r="B14" i="14"/>
  <c r="C14" i="14"/>
  <c r="D14" i="14"/>
  <c r="E14" i="14"/>
  <c r="A15" i="14"/>
  <c r="B15" i="14"/>
  <c r="C15" i="14"/>
  <c r="D15" i="14"/>
  <c r="E15" i="14"/>
  <c r="A16" i="14"/>
  <c r="B16" i="14"/>
  <c r="C16" i="14"/>
  <c r="D16" i="14"/>
  <c r="E16" i="14"/>
  <c r="A17" i="14"/>
  <c r="B17" i="14"/>
  <c r="C17" i="14"/>
  <c r="D17" i="14"/>
  <c r="E17" i="14"/>
  <c r="A18" i="14"/>
  <c r="B18" i="14"/>
  <c r="C18" i="14"/>
  <c r="D18" i="14"/>
  <c r="E18" i="14"/>
  <c r="A19" i="14"/>
  <c r="B19" i="14"/>
  <c r="C19" i="14"/>
  <c r="D19" i="14"/>
  <c r="E19" i="14"/>
  <c r="A20" i="14"/>
  <c r="B20" i="14"/>
  <c r="C20" i="14"/>
  <c r="D20" i="14"/>
  <c r="E20" i="14"/>
  <c r="A21" i="14"/>
  <c r="B21" i="14"/>
  <c r="C21" i="14"/>
  <c r="D21" i="14"/>
  <c r="E21" i="14"/>
  <c r="A22" i="14"/>
  <c r="B22" i="14"/>
  <c r="C22" i="14"/>
  <c r="D22" i="14"/>
  <c r="E22" i="14"/>
  <c r="A23" i="14"/>
  <c r="B23" i="14"/>
  <c r="C23" i="14"/>
  <c r="D23" i="14"/>
  <c r="E23" i="14"/>
  <c r="A24" i="14"/>
  <c r="B24" i="14"/>
  <c r="C24" i="14"/>
  <c r="D24" i="14"/>
  <c r="E24" i="14"/>
  <c r="A25" i="14"/>
  <c r="B25" i="14"/>
  <c r="C25" i="14"/>
  <c r="D25" i="14"/>
  <c r="E25" i="14"/>
  <c r="A26" i="14"/>
  <c r="B26" i="14"/>
  <c r="C26" i="14"/>
  <c r="D26" i="14"/>
  <c r="E26" i="14"/>
  <c r="A27" i="14"/>
  <c r="B27" i="14"/>
  <c r="C27" i="14"/>
  <c r="D27" i="14"/>
  <c r="E27" i="14"/>
  <c r="A28" i="14"/>
  <c r="B28" i="14"/>
  <c r="C28" i="14"/>
  <c r="D28" i="14"/>
  <c r="E28" i="14"/>
  <c r="A29" i="14"/>
  <c r="B29" i="14"/>
  <c r="C29" i="14"/>
  <c r="D29" i="14"/>
  <c r="E29" i="14"/>
  <c r="A30" i="14"/>
  <c r="B30" i="14"/>
  <c r="C30" i="14"/>
  <c r="D30" i="14"/>
  <c r="E30" i="14"/>
  <c r="A31" i="14"/>
  <c r="B31" i="14"/>
  <c r="C31" i="14"/>
  <c r="D31" i="14"/>
  <c r="E31" i="14"/>
  <c r="A32" i="14"/>
  <c r="B32" i="14"/>
  <c r="C32" i="14"/>
  <c r="D32" i="14"/>
  <c r="E32" i="14"/>
  <c r="A33" i="14"/>
  <c r="B33" i="14"/>
  <c r="C33" i="14"/>
  <c r="D33" i="14"/>
  <c r="E33" i="14"/>
  <c r="A34" i="14"/>
  <c r="B34" i="14"/>
  <c r="C34" i="14"/>
  <c r="D34" i="14"/>
  <c r="E34" i="14"/>
  <c r="A35" i="14"/>
  <c r="B35" i="14"/>
  <c r="C35" i="14"/>
  <c r="D35" i="14"/>
  <c r="E35" i="14"/>
  <c r="A36" i="14"/>
  <c r="B36" i="14"/>
  <c r="C36" i="14"/>
  <c r="D36" i="14"/>
  <c r="E36" i="14"/>
  <c r="A37" i="14"/>
  <c r="B37" i="14"/>
  <c r="C37" i="14"/>
  <c r="D37" i="14"/>
  <c r="E37" i="14"/>
  <c r="A38" i="14"/>
  <c r="B38" i="14"/>
  <c r="C38" i="14"/>
  <c r="D38" i="14"/>
  <c r="E38" i="14"/>
  <c r="A39" i="14"/>
  <c r="B39" i="14"/>
  <c r="C39" i="14"/>
  <c r="D39" i="14"/>
  <c r="E39" i="14"/>
  <c r="A40" i="14"/>
  <c r="B40" i="14"/>
  <c r="C40" i="14"/>
  <c r="D40" i="14"/>
  <c r="E40" i="14"/>
  <c r="A41" i="14"/>
  <c r="B41" i="14"/>
  <c r="C41" i="14"/>
  <c r="D41" i="14"/>
  <c r="E41" i="14"/>
  <c r="A42" i="14"/>
  <c r="B42" i="14"/>
  <c r="C42" i="14"/>
  <c r="D42" i="14"/>
  <c r="E42" i="14"/>
  <c r="A43" i="14"/>
  <c r="B43" i="14"/>
  <c r="C43" i="14"/>
  <c r="D43" i="14"/>
  <c r="E43" i="14"/>
  <c r="A44" i="14"/>
  <c r="B44" i="14"/>
  <c r="C44" i="14"/>
  <c r="D44" i="14"/>
  <c r="E44" i="14"/>
  <c r="A45" i="14"/>
  <c r="B45" i="14"/>
  <c r="C45" i="14"/>
  <c r="D45" i="14"/>
  <c r="E45" i="14"/>
  <c r="A46" i="14"/>
  <c r="B46" i="14"/>
  <c r="C46" i="14"/>
  <c r="D46" i="14"/>
  <c r="E46" i="14"/>
  <c r="A47" i="14"/>
  <c r="B47" i="14"/>
  <c r="C47" i="14"/>
  <c r="D47" i="14"/>
  <c r="E47" i="14"/>
  <c r="A48" i="14"/>
  <c r="B48" i="14"/>
  <c r="C48" i="14"/>
  <c r="D48" i="14"/>
  <c r="E48" i="14"/>
  <c r="A49" i="14"/>
  <c r="B49" i="14"/>
  <c r="C49" i="14"/>
  <c r="D49" i="14"/>
  <c r="E49" i="14"/>
  <c r="A50" i="14"/>
  <c r="B50" i="14"/>
  <c r="C50" i="14"/>
  <c r="D50" i="14"/>
  <c r="E50" i="14"/>
  <c r="A51" i="14"/>
  <c r="B51" i="14"/>
  <c r="C51" i="14"/>
  <c r="D51" i="14"/>
  <c r="E51" i="14"/>
  <c r="A52" i="14"/>
  <c r="B52" i="14"/>
  <c r="C52" i="14"/>
  <c r="D52" i="14"/>
  <c r="E52" i="14"/>
  <c r="A53" i="14"/>
  <c r="B53" i="14"/>
  <c r="C53" i="14"/>
  <c r="D53" i="14"/>
  <c r="E53" i="14"/>
  <c r="A54" i="14"/>
  <c r="B54" i="14"/>
  <c r="C54" i="14"/>
  <c r="D54" i="14"/>
  <c r="E54" i="14"/>
  <c r="A55" i="14"/>
  <c r="B55" i="14"/>
  <c r="C55" i="14"/>
  <c r="D55" i="14"/>
  <c r="E55" i="14"/>
  <c r="A56" i="14"/>
  <c r="B56" i="14"/>
  <c r="C56" i="14"/>
  <c r="D56" i="14"/>
  <c r="E56" i="14"/>
  <c r="A57" i="14"/>
  <c r="B57" i="14"/>
  <c r="C57" i="14"/>
  <c r="D57" i="14"/>
  <c r="E57" i="14"/>
  <c r="A58" i="14"/>
  <c r="B58" i="14"/>
  <c r="C58" i="14"/>
  <c r="D58" i="14"/>
  <c r="E58" i="14"/>
  <c r="A59" i="14"/>
  <c r="B59" i="14"/>
  <c r="C59" i="14"/>
  <c r="D59" i="14"/>
  <c r="E59" i="14"/>
  <c r="A60" i="14"/>
  <c r="B60" i="14"/>
  <c r="C60" i="14"/>
  <c r="D60" i="14"/>
  <c r="E60" i="14"/>
  <c r="A61" i="14"/>
  <c r="B61" i="14"/>
  <c r="C61" i="14"/>
  <c r="D61" i="14"/>
  <c r="E61" i="14"/>
  <c r="A62" i="14"/>
  <c r="B62" i="14"/>
  <c r="C62" i="14"/>
  <c r="D62" i="14"/>
  <c r="E62" i="14"/>
  <c r="A63" i="14"/>
  <c r="B63" i="14"/>
  <c r="C63" i="14"/>
  <c r="D63" i="14"/>
  <c r="E63" i="14"/>
  <c r="A64" i="14"/>
  <c r="B64" i="14"/>
  <c r="C64" i="14"/>
  <c r="D64" i="14"/>
  <c r="E64" i="14"/>
  <c r="A65" i="14"/>
  <c r="B65" i="14"/>
  <c r="C65" i="14"/>
  <c r="D65" i="14"/>
  <c r="E65" i="14"/>
  <c r="A66" i="14"/>
  <c r="B66" i="14"/>
  <c r="C66" i="14"/>
  <c r="D66" i="14"/>
  <c r="E66" i="14"/>
  <c r="A67" i="14"/>
  <c r="B67" i="14"/>
  <c r="C67" i="14"/>
  <c r="D67" i="14"/>
  <c r="E67" i="14"/>
  <c r="A68" i="14"/>
  <c r="B68" i="14"/>
  <c r="C68" i="14"/>
  <c r="D68" i="14"/>
  <c r="E68" i="14"/>
  <c r="A69" i="14"/>
  <c r="B69" i="14"/>
  <c r="C69" i="14"/>
  <c r="D69" i="14"/>
  <c r="E69" i="14"/>
  <c r="A70" i="14"/>
  <c r="B70" i="14"/>
  <c r="C70" i="14"/>
  <c r="D70" i="14"/>
  <c r="E70" i="14"/>
  <c r="A71" i="14"/>
  <c r="B71" i="14"/>
  <c r="C71" i="14"/>
  <c r="D71" i="14"/>
  <c r="E71" i="14"/>
  <c r="A72" i="14"/>
  <c r="B72" i="14"/>
  <c r="C72" i="14"/>
  <c r="D72" i="14"/>
  <c r="E72" i="14"/>
  <c r="A73" i="14"/>
  <c r="B73" i="14"/>
  <c r="C73" i="14"/>
  <c r="D73" i="14"/>
  <c r="E73" i="14"/>
  <c r="A74" i="14"/>
  <c r="B74" i="14"/>
  <c r="C74" i="14"/>
  <c r="D74" i="14"/>
  <c r="E74" i="14"/>
  <c r="A75" i="14"/>
  <c r="B75" i="14"/>
  <c r="C75" i="14"/>
  <c r="D75" i="14"/>
  <c r="E75" i="14"/>
  <c r="A76" i="14"/>
  <c r="B76" i="14"/>
  <c r="C76" i="14"/>
  <c r="D76" i="14"/>
  <c r="E76" i="14"/>
  <c r="A77" i="14"/>
  <c r="B77" i="14"/>
  <c r="C77" i="14"/>
  <c r="D77" i="14"/>
  <c r="E77" i="14"/>
  <c r="A78" i="14"/>
  <c r="B78" i="14"/>
  <c r="C78" i="14"/>
  <c r="D78" i="14"/>
  <c r="E78" i="14"/>
  <c r="A79" i="14"/>
  <c r="B79" i="14"/>
  <c r="C79" i="14"/>
  <c r="D79" i="14"/>
  <c r="E79" i="14"/>
  <c r="A80" i="14"/>
  <c r="B80" i="14"/>
  <c r="C80" i="14"/>
  <c r="D80" i="14"/>
  <c r="E80" i="14"/>
  <c r="A81" i="14"/>
  <c r="B81" i="14"/>
  <c r="C81" i="14"/>
  <c r="D81" i="14"/>
  <c r="E81" i="14"/>
  <c r="A82" i="14"/>
  <c r="B82" i="14"/>
  <c r="C82" i="14"/>
  <c r="D82" i="14"/>
  <c r="E82" i="14"/>
  <c r="A83" i="14"/>
  <c r="B83" i="14"/>
  <c r="C83" i="14"/>
  <c r="D83" i="14"/>
  <c r="E83" i="14"/>
  <c r="A84" i="14"/>
  <c r="B84" i="14"/>
  <c r="C84" i="14"/>
  <c r="D84" i="14"/>
  <c r="E84" i="14"/>
  <c r="A85" i="14"/>
  <c r="B85" i="14"/>
  <c r="C85" i="14"/>
  <c r="D85" i="14"/>
  <c r="E85" i="14"/>
  <c r="A86" i="14"/>
  <c r="B86" i="14"/>
  <c r="C86" i="14"/>
  <c r="D86" i="14"/>
  <c r="E86" i="14"/>
  <c r="A87" i="14"/>
  <c r="B87" i="14"/>
  <c r="C87" i="14"/>
  <c r="D87" i="14"/>
  <c r="E87" i="14"/>
  <c r="A88" i="14"/>
  <c r="B88" i="14"/>
  <c r="C88" i="14"/>
  <c r="D88" i="14"/>
  <c r="E88" i="14"/>
  <c r="A89" i="14"/>
  <c r="B89" i="14"/>
  <c r="C89" i="14"/>
  <c r="D89" i="14"/>
  <c r="E89" i="14"/>
  <c r="A90" i="14"/>
  <c r="B90" i="14"/>
  <c r="C90" i="14"/>
  <c r="D90" i="14"/>
  <c r="E90" i="14"/>
  <c r="A91" i="14"/>
  <c r="B91" i="14"/>
  <c r="C91" i="14"/>
  <c r="D91" i="14"/>
  <c r="E91" i="14"/>
  <c r="A92" i="14"/>
  <c r="B92" i="14"/>
  <c r="C92" i="14"/>
  <c r="D92" i="14"/>
  <c r="E92" i="14"/>
  <c r="A93" i="14"/>
  <c r="B93" i="14"/>
  <c r="C93" i="14"/>
  <c r="D93" i="14"/>
  <c r="E93" i="14"/>
  <c r="A94" i="14"/>
  <c r="B94" i="14"/>
  <c r="C94" i="14"/>
  <c r="D94" i="14"/>
  <c r="E94" i="14"/>
  <c r="A95" i="14"/>
  <c r="B95" i="14"/>
  <c r="C95" i="14"/>
  <c r="D95" i="14"/>
  <c r="E95" i="14"/>
  <c r="A96" i="14"/>
  <c r="B96" i="14"/>
  <c r="C96" i="14"/>
  <c r="D96" i="14"/>
  <c r="E96" i="14"/>
  <c r="A97" i="14"/>
  <c r="B97" i="14"/>
  <c r="C97" i="14"/>
  <c r="D97" i="14"/>
  <c r="E97" i="14"/>
  <c r="A98" i="14"/>
  <c r="B98" i="14"/>
  <c r="C98" i="14"/>
  <c r="D98" i="14"/>
  <c r="E98" i="14"/>
  <c r="A99" i="14"/>
  <c r="B99" i="14"/>
  <c r="C99" i="14"/>
  <c r="D99" i="14"/>
  <c r="E99" i="14"/>
  <c r="A100" i="14"/>
  <c r="B100" i="14"/>
  <c r="C100" i="14"/>
  <c r="D100" i="14"/>
  <c r="E100" i="14"/>
  <c r="A101" i="14"/>
  <c r="B101" i="14"/>
  <c r="C101" i="14"/>
  <c r="D101" i="14"/>
  <c r="E101" i="14"/>
  <c r="A102" i="14"/>
  <c r="B102" i="14"/>
  <c r="C102" i="14"/>
  <c r="D102" i="14"/>
  <c r="E102" i="14"/>
  <c r="A103" i="14"/>
  <c r="B103" i="14"/>
  <c r="C103" i="14"/>
  <c r="D103" i="14"/>
  <c r="E103" i="14"/>
  <c r="A104" i="14"/>
  <c r="B104" i="14"/>
  <c r="C104" i="14"/>
  <c r="D104" i="14"/>
  <c r="E104" i="14"/>
  <c r="A105" i="14"/>
  <c r="B105" i="14"/>
  <c r="C105" i="14"/>
  <c r="D105" i="14"/>
  <c r="E105" i="14"/>
  <c r="A106" i="14"/>
  <c r="B106" i="14"/>
  <c r="C106" i="14"/>
  <c r="D106" i="14"/>
  <c r="E106" i="14"/>
  <c r="A107" i="14"/>
  <c r="B107" i="14"/>
  <c r="C107" i="14"/>
  <c r="D107" i="14"/>
  <c r="E107" i="14"/>
  <c r="A108" i="14"/>
  <c r="B108" i="14"/>
  <c r="C108" i="14"/>
  <c r="D108" i="14"/>
  <c r="E108" i="14"/>
  <c r="A109" i="14"/>
  <c r="B109" i="14"/>
  <c r="C109" i="14"/>
  <c r="D109" i="14"/>
  <c r="E109" i="14"/>
  <c r="A110" i="14"/>
  <c r="B110" i="14"/>
  <c r="C110" i="14"/>
  <c r="D110" i="14"/>
  <c r="E110" i="14"/>
  <c r="A111" i="14"/>
  <c r="B111" i="14"/>
  <c r="C111" i="14"/>
  <c r="D111" i="14"/>
  <c r="E111" i="14"/>
  <c r="B5" i="14"/>
  <c r="C5" i="14"/>
  <c r="D5" i="14"/>
  <c r="E5" i="14"/>
  <c r="A5" i="14"/>
  <c r="A6" i="13"/>
  <c r="B6" i="13"/>
  <c r="C6" i="13"/>
  <c r="D6" i="13"/>
  <c r="E6" i="13"/>
  <c r="A7" i="13"/>
  <c r="B7" i="13"/>
  <c r="C7" i="13"/>
  <c r="D7" i="13"/>
  <c r="E7" i="13"/>
  <c r="A8" i="13"/>
  <c r="B8" i="13"/>
  <c r="C8" i="13"/>
  <c r="D8" i="13"/>
  <c r="E8" i="13"/>
  <c r="A9" i="13"/>
  <c r="B9" i="13"/>
  <c r="C9" i="13"/>
  <c r="D9" i="13"/>
  <c r="E9" i="13"/>
  <c r="A10" i="13"/>
  <c r="B10" i="13"/>
  <c r="C10" i="13"/>
  <c r="D10" i="13"/>
  <c r="E10" i="13"/>
  <c r="A11" i="13"/>
  <c r="B11" i="13"/>
  <c r="C11" i="13"/>
  <c r="D11" i="13"/>
  <c r="E11" i="13"/>
  <c r="A12" i="13"/>
  <c r="B12" i="13"/>
  <c r="C12" i="13"/>
  <c r="D12" i="13"/>
  <c r="E12" i="13"/>
  <c r="A13" i="13"/>
  <c r="B13" i="13"/>
  <c r="C13" i="13"/>
  <c r="D13" i="13"/>
  <c r="E13" i="13"/>
  <c r="A14" i="13"/>
  <c r="B14" i="13"/>
  <c r="C14" i="13"/>
  <c r="D14" i="13"/>
  <c r="E14" i="13"/>
  <c r="A15" i="13"/>
  <c r="B15" i="13"/>
  <c r="C15" i="13"/>
  <c r="D15" i="13"/>
  <c r="E15" i="13"/>
  <c r="A16" i="13"/>
  <c r="B16" i="13"/>
  <c r="C16" i="13"/>
  <c r="D16" i="13"/>
  <c r="E16" i="13"/>
  <c r="A17" i="13"/>
  <c r="B17" i="13"/>
  <c r="C17" i="13"/>
  <c r="D17" i="13"/>
  <c r="E17" i="13"/>
  <c r="A18" i="13"/>
  <c r="B18" i="13"/>
  <c r="C18" i="13"/>
  <c r="D18" i="13"/>
  <c r="E18" i="13"/>
  <c r="A19" i="13"/>
  <c r="B19" i="13"/>
  <c r="C19" i="13"/>
  <c r="D19" i="13"/>
  <c r="E19" i="13"/>
  <c r="A20" i="13"/>
  <c r="B20" i="13"/>
  <c r="C20" i="13"/>
  <c r="D20" i="13"/>
  <c r="E20" i="13"/>
  <c r="A21" i="13"/>
  <c r="B21" i="13"/>
  <c r="C21" i="13"/>
  <c r="D21" i="13"/>
  <c r="E21" i="13"/>
  <c r="A22" i="13"/>
  <c r="B22" i="13"/>
  <c r="C22" i="13"/>
  <c r="D22" i="13"/>
  <c r="E22" i="13"/>
  <c r="A23" i="13"/>
  <c r="B23" i="13"/>
  <c r="C23" i="13"/>
  <c r="D23" i="13"/>
  <c r="E23" i="13"/>
  <c r="A24" i="13"/>
  <c r="B24" i="13"/>
  <c r="C24" i="13"/>
  <c r="D24" i="13"/>
  <c r="E24" i="13"/>
  <c r="A25" i="13"/>
  <c r="B25" i="13"/>
  <c r="C25" i="13"/>
  <c r="D25" i="13"/>
  <c r="E25" i="13"/>
  <c r="A26" i="13"/>
  <c r="B26" i="13"/>
  <c r="C26" i="13"/>
  <c r="D26" i="13"/>
  <c r="E26" i="13"/>
  <c r="A27" i="13"/>
  <c r="B27" i="13"/>
  <c r="C27" i="13"/>
  <c r="D27" i="13"/>
  <c r="E27" i="13"/>
  <c r="A28" i="13"/>
  <c r="B28" i="13"/>
  <c r="C28" i="13"/>
  <c r="D28" i="13"/>
  <c r="E28" i="13"/>
  <c r="A29" i="13"/>
  <c r="B29" i="13"/>
  <c r="C29" i="13"/>
  <c r="D29" i="13"/>
  <c r="E29" i="13"/>
  <c r="A30" i="13"/>
  <c r="B30" i="13"/>
  <c r="C30" i="13"/>
  <c r="D30" i="13"/>
  <c r="E30" i="13"/>
  <c r="A31" i="13"/>
  <c r="B31" i="13"/>
  <c r="C31" i="13"/>
  <c r="D31" i="13"/>
  <c r="E31" i="13"/>
  <c r="A32" i="13"/>
  <c r="B32" i="13"/>
  <c r="C32" i="13"/>
  <c r="D32" i="13"/>
  <c r="E32" i="13"/>
  <c r="A33" i="13"/>
  <c r="B33" i="13"/>
  <c r="C33" i="13"/>
  <c r="D33" i="13"/>
  <c r="E33" i="13"/>
  <c r="A34" i="13"/>
  <c r="B34" i="13"/>
  <c r="C34" i="13"/>
  <c r="D34" i="13"/>
  <c r="E34" i="13"/>
  <c r="A35" i="13"/>
  <c r="B35" i="13"/>
  <c r="C35" i="13"/>
  <c r="D35" i="13"/>
  <c r="E35" i="13"/>
  <c r="A36" i="13"/>
  <c r="B36" i="13"/>
  <c r="C36" i="13"/>
  <c r="D36" i="13"/>
  <c r="E36" i="13"/>
  <c r="A37" i="13"/>
  <c r="B37" i="13"/>
  <c r="C37" i="13"/>
  <c r="D37" i="13"/>
  <c r="E37" i="13"/>
  <c r="A38" i="13"/>
  <c r="B38" i="13"/>
  <c r="C38" i="13"/>
  <c r="D38" i="13"/>
  <c r="E38" i="13"/>
  <c r="A39" i="13"/>
  <c r="B39" i="13"/>
  <c r="C39" i="13"/>
  <c r="D39" i="13"/>
  <c r="E39" i="13"/>
  <c r="A40" i="13"/>
  <c r="B40" i="13"/>
  <c r="C40" i="13"/>
  <c r="D40" i="13"/>
  <c r="E40" i="13"/>
  <c r="A41" i="13"/>
  <c r="B41" i="13"/>
  <c r="C41" i="13"/>
  <c r="D41" i="13"/>
  <c r="E41" i="13"/>
  <c r="A42" i="13"/>
  <c r="B42" i="13"/>
  <c r="C42" i="13"/>
  <c r="D42" i="13"/>
  <c r="E42" i="13"/>
  <c r="A43" i="13"/>
  <c r="B43" i="13"/>
  <c r="C43" i="13"/>
  <c r="D43" i="13"/>
  <c r="E43" i="13"/>
  <c r="A44" i="13"/>
  <c r="B44" i="13"/>
  <c r="C44" i="13"/>
  <c r="D44" i="13"/>
  <c r="E44" i="13"/>
  <c r="A45" i="13"/>
  <c r="B45" i="13"/>
  <c r="C45" i="13"/>
  <c r="D45" i="13"/>
  <c r="E45" i="13"/>
  <c r="A46" i="13"/>
  <c r="B46" i="13"/>
  <c r="C46" i="13"/>
  <c r="D46" i="13"/>
  <c r="E46" i="13"/>
  <c r="A47" i="13"/>
  <c r="B47" i="13"/>
  <c r="C47" i="13"/>
  <c r="D47" i="13"/>
  <c r="E47" i="13"/>
  <c r="A48" i="13"/>
  <c r="B48" i="13"/>
  <c r="C48" i="13"/>
  <c r="D48" i="13"/>
  <c r="E48" i="13"/>
  <c r="A49" i="13"/>
  <c r="B49" i="13"/>
  <c r="C49" i="13"/>
  <c r="D49" i="13"/>
  <c r="E49" i="13"/>
  <c r="A50" i="13"/>
  <c r="B50" i="13"/>
  <c r="C50" i="13"/>
  <c r="D50" i="13"/>
  <c r="E50" i="13"/>
  <c r="A51" i="13"/>
  <c r="B51" i="13"/>
  <c r="C51" i="13"/>
  <c r="D51" i="13"/>
  <c r="E51" i="13"/>
  <c r="A52" i="13"/>
  <c r="B52" i="13"/>
  <c r="C52" i="13"/>
  <c r="D52" i="13"/>
  <c r="E52" i="13"/>
  <c r="A53" i="13"/>
  <c r="B53" i="13"/>
  <c r="C53" i="13"/>
  <c r="D53" i="13"/>
  <c r="E53" i="13"/>
  <c r="A54" i="13"/>
  <c r="B54" i="13"/>
  <c r="C54" i="13"/>
  <c r="D54" i="13"/>
  <c r="E54" i="13"/>
  <c r="A55" i="13"/>
  <c r="B55" i="13"/>
  <c r="C55" i="13"/>
  <c r="D55" i="13"/>
  <c r="E55" i="13"/>
  <c r="A56" i="13"/>
  <c r="B56" i="13"/>
  <c r="C56" i="13"/>
  <c r="D56" i="13"/>
  <c r="E56" i="13"/>
  <c r="A57" i="13"/>
  <c r="B57" i="13"/>
  <c r="C57" i="13"/>
  <c r="D57" i="13"/>
  <c r="E57" i="13"/>
  <c r="A58" i="13"/>
  <c r="B58" i="13"/>
  <c r="C58" i="13"/>
  <c r="D58" i="13"/>
  <c r="E58" i="13"/>
  <c r="A59" i="13"/>
  <c r="B59" i="13"/>
  <c r="C59" i="13"/>
  <c r="D59" i="13"/>
  <c r="E59" i="13"/>
  <c r="A60" i="13"/>
  <c r="B60" i="13"/>
  <c r="C60" i="13"/>
  <c r="D60" i="13"/>
  <c r="E60" i="13"/>
  <c r="A61" i="13"/>
  <c r="B61" i="13"/>
  <c r="C61" i="13"/>
  <c r="D61" i="13"/>
  <c r="E61" i="13"/>
  <c r="A62" i="13"/>
  <c r="B62" i="13"/>
  <c r="C62" i="13"/>
  <c r="D62" i="13"/>
  <c r="E62" i="13"/>
  <c r="A63" i="13"/>
  <c r="B63" i="13"/>
  <c r="C63" i="13"/>
  <c r="D63" i="13"/>
  <c r="E63" i="13"/>
  <c r="A64" i="13"/>
  <c r="B64" i="13"/>
  <c r="C64" i="13"/>
  <c r="D64" i="13"/>
  <c r="E64" i="13"/>
  <c r="A65" i="13"/>
  <c r="B65" i="13"/>
  <c r="C65" i="13"/>
  <c r="D65" i="13"/>
  <c r="E65" i="13"/>
  <c r="A66" i="13"/>
  <c r="B66" i="13"/>
  <c r="C66" i="13"/>
  <c r="D66" i="13"/>
  <c r="E66" i="13"/>
  <c r="A67" i="13"/>
  <c r="B67" i="13"/>
  <c r="C67" i="13"/>
  <c r="D67" i="13"/>
  <c r="E67" i="13"/>
  <c r="A68" i="13"/>
  <c r="B68" i="13"/>
  <c r="C68" i="13"/>
  <c r="D68" i="13"/>
  <c r="E68" i="13"/>
  <c r="A69" i="13"/>
  <c r="B69" i="13"/>
  <c r="C69" i="13"/>
  <c r="D69" i="13"/>
  <c r="E69" i="13"/>
  <c r="A70" i="13"/>
  <c r="B70" i="13"/>
  <c r="C70" i="13"/>
  <c r="D70" i="13"/>
  <c r="E70" i="13"/>
  <c r="A71" i="13"/>
  <c r="B71" i="13"/>
  <c r="C71" i="13"/>
  <c r="D71" i="13"/>
  <c r="E71" i="13"/>
  <c r="A72" i="13"/>
  <c r="B72" i="13"/>
  <c r="C72" i="13"/>
  <c r="D72" i="13"/>
  <c r="E72" i="13"/>
  <c r="A73" i="13"/>
  <c r="B73" i="13"/>
  <c r="C73" i="13"/>
  <c r="D73" i="13"/>
  <c r="E73" i="13"/>
  <c r="A74" i="13"/>
  <c r="B74" i="13"/>
  <c r="C74" i="13"/>
  <c r="D74" i="13"/>
  <c r="E74" i="13"/>
  <c r="A75" i="13"/>
  <c r="B75" i="13"/>
  <c r="C75" i="13"/>
  <c r="D75" i="13"/>
  <c r="E75" i="13"/>
  <c r="A76" i="13"/>
  <c r="B76" i="13"/>
  <c r="C76" i="13"/>
  <c r="D76" i="13"/>
  <c r="E76" i="13"/>
  <c r="A77" i="13"/>
  <c r="B77" i="13"/>
  <c r="C77" i="13"/>
  <c r="D77" i="13"/>
  <c r="E77" i="13"/>
  <c r="A78" i="13"/>
  <c r="B78" i="13"/>
  <c r="C78" i="13"/>
  <c r="D78" i="13"/>
  <c r="E78" i="13"/>
  <c r="A79" i="13"/>
  <c r="B79" i="13"/>
  <c r="C79" i="13"/>
  <c r="D79" i="13"/>
  <c r="E79" i="13"/>
  <c r="A80" i="13"/>
  <c r="B80" i="13"/>
  <c r="C80" i="13"/>
  <c r="D80" i="13"/>
  <c r="E80" i="13"/>
  <c r="A81" i="13"/>
  <c r="B81" i="13"/>
  <c r="C81" i="13"/>
  <c r="D81" i="13"/>
  <c r="E81" i="13"/>
  <c r="A82" i="13"/>
  <c r="B82" i="13"/>
  <c r="C82" i="13"/>
  <c r="D82" i="13"/>
  <c r="E82" i="13"/>
  <c r="A83" i="13"/>
  <c r="B83" i="13"/>
  <c r="C83" i="13"/>
  <c r="D83" i="13"/>
  <c r="E83" i="13"/>
  <c r="A84" i="13"/>
  <c r="B84" i="13"/>
  <c r="C84" i="13"/>
  <c r="D84" i="13"/>
  <c r="E84" i="13"/>
  <c r="A85" i="13"/>
  <c r="B85" i="13"/>
  <c r="C85" i="13"/>
  <c r="D85" i="13"/>
  <c r="E85" i="13"/>
  <c r="A86" i="13"/>
  <c r="B86" i="13"/>
  <c r="C86" i="13"/>
  <c r="D86" i="13"/>
  <c r="E86" i="13"/>
  <c r="A87" i="13"/>
  <c r="B87" i="13"/>
  <c r="C87" i="13"/>
  <c r="D87" i="13"/>
  <c r="E87" i="13"/>
  <c r="A88" i="13"/>
  <c r="B88" i="13"/>
  <c r="C88" i="13"/>
  <c r="D88" i="13"/>
  <c r="E88" i="13"/>
  <c r="A89" i="13"/>
  <c r="B89" i="13"/>
  <c r="C89" i="13"/>
  <c r="D89" i="13"/>
  <c r="E89" i="13"/>
  <c r="A90" i="13"/>
  <c r="B90" i="13"/>
  <c r="C90" i="13"/>
  <c r="D90" i="13"/>
  <c r="E90" i="13"/>
  <c r="A91" i="13"/>
  <c r="B91" i="13"/>
  <c r="C91" i="13"/>
  <c r="D91" i="13"/>
  <c r="E91" i="13"/>
  <c r="A92" i="13"/>
  <c r="B92" i="13"/>
  <c r="C92" i="13"/>
  <c r="D92" i="13"/>
  <c r="E92" i="13"/>
  <c r="A93" i="13"/>
  <c r="B93" i="13"/>
  <c r="C93" i="13"/>
  <c r="D93" i="13"/>
  <c r="E93" i="13"/>
  <c r="A94" i="13"/>
  <c r="B94" i="13"/>
  <c r="C94" i="13"/>
  <c r="D94" i="13"/>
  <c r="E94" i="13"/>
  <c r="A95" i="13"/>
  <c r="B95" i="13"/>
  <c r="C95" i="13"/>
  <c r="D95" i="13"/>
  <c r="E95" i="13"/>
  <c r="A96" i="13"/>
  <c r="B96" i="13"/>
  <c r="C96" i="13"/>
  <c r="D96" i="13"/>
  <c r="E96" i="13"/>
  <c r="A97" i="13"/>
  <c r="B97" i="13"/>
  <c r="C97" i="13"/>
  <c r="D97" i="13"/>
  <c r="E97" i="13"/>
  <c r="A98" i="13"/>
  <c r="B98" i="13"/>
  <c r="C98" i="13"/>
  <c r="D98" i="13"/>
  <c r="E98" i="13"/>
  <c r="A99" i="13"/>
  <c r="B99" i="13"/>
  <c r="C99" i="13"/>
  <c r="D99" i="13"/>
  <c r="E99" i="13"/>
  <c r="A100" i="13"/>
  <c r="B100" i="13"/>
  <c r="C100" i="13"/>
  <c r="D100" i="13"/>
  <c r="E100" i="13"/>
  <c r="A101" i="13"/>
  <c r="B101" i="13"/>
  <c r="C101" i="13"/>
  <c r="D101" i="13"/>
  <c r="E101" i="13"/>
  <c r="A102" i="13"/>
  <c r="B102" i="13"/>
  <c r="C102" i="13"/>
  <c r="D102" i="13"/>
  <c r="E102" i="13"/>
  <c r="A103" i="13"/>
  <c r="B103" i="13"/>
  <c r="C103" i="13"/>
  <c r="D103" i="13"/>
  <c r="E103" i="13"/>
  <c r="A104" i="13"/>
  <c r="B104" i="13"/>
  <c r="C104" i="13"/>
  <c r="D104" i="13"/>
  <c r="E104" i="13"/>
  <c r="A105" i="13"/>
  <c r="B105" i="13"/>
  <c r="C105" i="13"/>
  <c r="D105" i="13"/>
  <c r="E105" i="13"/>
  <c r="A106" i="13"/>
  <c r="B106" i="13"/>
  <c r="C106" i="13"/>
  <c r="D106" i="13"/>
  <c r="E106" i="13"/>
  <c r="A107" i="13"/>
  <c r="B107" i="13"/>
  <c r="C107" i="13"/>
  <c r="D107" i="13"/>
  <c r="E107" i="13"/>
  <c r="A108" i="13"/>
  <c r="B108" i="13"/>
  <c r="C108" i="13"/>
  <c r="D108" i="13"/>
  <c r="E108" i="13"/>
  <c r="A109" i="13"/>
  <c r="B109" i="13"/>
  <c r="C109" i="13"/>
  <c r="D109" i="13"/>
  <c r="E109" i="13"/>
  <c r="A110" i="13"/>
  <c r="B110" i="13"/>
  <c r="C110" i="13"/>
  <c r="D110" i="13"/>
  <c r="E110" i="13"/>
  <c r="A111" i="13"/>
  <c r="B111" i="13"/>
  <c r="C111" i="13"/>
  <c r="D111" i="13"/>
  <c r="E111" i="13"/>
  <c r="A112" i="13"/>
  <c r="B112" i="13"/>
  <c r="C112" i="13"/>
  <c r="D112" i="13"/>
  <c r="E112" i="13"/>
  <c r="B5" i="13"/>
  <c r="C5" i="13"/>
  <c r="D5" i="13"/>
  <c r="E5" i="13"/>
  <c r="A5" i="13"/>
  <c r="A6" i="12"/>
  <c r="B6" i="12"/>
  <c r="C6" i="12"/>
  <c r="D6" i="12"/>
  <c r="E6" i="12"/>
  <c r="A7" i="12"/>
  <c r="B7" i="12"/>
  <c r="C7" i="12"/>
  <c r="D7" i="12"/>
  <c r="E7" i="12"/>
  <c r="A8" i="12"/>
  <c r="B8" i="12"/>
  <c r="C8" i="12"/>
  <c r="D8" i="12"/>
  <c r="E8" i="12"/>
  <c r="A9" i="12"/>
  <c r="B9" i="12"/>
  <c r="C9" i="12"/>
  <c r="D9" i="12"/>
  <c r="E9" i="12"/>
  <c r="A10" i="12"/>
  <c r="B10" i="12"/>
  <c r="C10" i="12"/>
  <c r="D10" i="12"/>
  <c r="E10" i="12"/>
  <c r="A11" i="12"/>
  <c r="B11" i="12"/>
  <c r="C11" i="12"/>
  <c r="D11" i="12"/>
  <c r="E11" i="12"/>
  <c r="A12" i="12"/>
  <c r="B12" i="12"/>
  <c r="C12" i="12"/>
  <c r="D12" i="12"/>
  <c r="E12" i="12"/>
  <c r="A13" i="12"/>
  <c r="B13" i="12"/>
  <c r="C13" i="12"/>
  <c r="D13" i="12"/>
  <c r="E13" i="12"/>
  <c r="A14" i="12"/>
  <c r="B14" i="12"/>
  <c r="C14" i="12"/>
  <c r="D14" i="12"/>
  <c r="E14" i="12"/>
  <c r="A15" i="12"/>
  <c r="B15" i="12"/>
  <c r="C15" i="12"/>
  <c r="D15" i="12"/>
  <c r="E15" i="12"/>
  <c r="A16" i="12"/>
  <c r="B16" i="12"/>
  <c r="C16" i="12"/>
  <c r="D16" i="12"/>
  <c r="E16" i="12"/>
  <c r="A17" i="12"/>
  <c r="B17" i="12"/>
  <c r="C17" i="12"/>
  <c r="D17" i="12"/>
  <c r="E17" i="12"/>
  <c r="A18" i="12"/>
  <c r="B18" i="12"/>
  <c r="C18" i="12"/>
  <c r="D18" i="12"/>
  <c r="E18" i="12"/>
  <c r="A19" i="12"/>
  <c r="B19" i="12"/>
  <c r="C19" i="12"/>
  <c r="D19" i="12"/>
  <c r="E19" i="12"/>
  <c r="A20" i="12"/>
  <c r="B20" i="12"/>
  <c r="C20" i="12"/>
  <c r="D20" i="12"/>
  <c r="E20" i="12"/>
  <c r="A21" i="12"/>
  <c r="B21" i="12"/>
  <c r="C21" i="12"/>
  <c r="D21" i="12"/>
  <c r="E21" i="12"/>
  <c r="A22" i="12"/>
  <c r="B22" i="12"/>
  <c r="C22" i="12"/>
  <c r="D22" i="12"/>
  <c r="E22" i="12"/>
  <c r="A23" i="12"/>
  <c r="B23" i="12"/>
  <c r="C23" i="12"/>
  <c r="D23" i="12"/>
  <c r="E23" i="12"/>
  <c r="A24" i="12"/>
  <c r="B24" i="12"/>
  <c r="C24" i="12"/>
  <c r="D24" i="12"/>
  <c r="E24" i="12"/>
  <c r="A25" i="12"/>
  <c r="B25" i="12"/>
  <c r="C25" i="12"/>
  <c r="D25" i="12"/>
  <c r="E25" i="12"/>
  <c r="A26" i="12"/>
  <c r="B26" i="12"/>
  <c r="C26" i="12"/>
  <c r="D26" i="12"/>
  <c r="E26" i="12"/>
  <c r="A27" i="12"/>
  <c r="B27" i="12"/>
  <c r="C27" i="12"/>
  <c r="D27" i="12"/>
  <c r="E27" i="12"/>
  <c r="A28" i="12"/>
  <c r="B28" i="12"/>
  <c r="C28" i="12"/>
  <c r="D28" i="12"/>
  <c r="E28" i="12"/>
  <c r="A29" i="12"/>
  <c r="B29" i="12"/>
  <c r="C29" i="12"/>
  <c r="D29" i="12"/>
  <c r="E29" i="12"/>
  <c r="A30" i="12"/>
  <c r="B30" i="12"/>
  <c r="C30" i="12"/>
  <c r="D30" i="12"/>
  <c r="E30" i="12"/>
  <c r="A31" i="12"/>
  <c r="B31" i="12"/>
  <c r="C31" i="12"/>
  <c r="D31" i="12"/>
  <c r="E31" i="12"/>
  <c r="A32" i="12"/>
  <c r="B32" i="12"/>
  <c r="C32" i="12"/>
  <c r="D32" i="12"/>
  <c r="E32" i="12"/>
  <c r="A33" i="12"/>
  <c r="B33" i="12"/>
  <c r="C33" i="12"/>
  <c r="D33" i="12"/>
  <c r="E33" i="12"/>
  <c r="A34" i="12"/>
  <c r="B34" i="12"/>
  <c r="C34" i="12"/>
  <c r="D34" i="12"/>
  <c r="E34" i="12"/>
  <c r="A35" i="12"/>
  <c r="B35" i="12"/>
  <c r="C35" i="12"/>
  <c r="D35" i="12"/>
  <c r="E35" i="12"/>
  <c r="A36" i="12"/>
  <c r="B36" i="12"/>
  <c r="C36" i="12"/>
  <c r="D36" i="12"/>
  <c r="E36" i="12"/>
  <c r="A37" i="12"/>
  <c r="B37" i="12"/>
  <c r="C37" i="12"/>
  <c r="D37" i="12"/>
  <c r="E37" i="12"/>
  <c r="A38" i="12"/>
  <c r="B38" i="12"/>
  <c r="C38" i="12"/>
  <c r="D38" i="12"/>
  <c r="E38" i="12"/>
  <c r="A39" i="12"/>
  <c r="B39" i="12"/>
  <c r="C39" i="12"/>
  <c r="D39" i="12"/>
  <c r="E39" i="12"/>
  <c r="A40" i="12"/>
  <c r="B40" i="12"/>
  <c r="C40" i="12"/>
  <c r="D40" i="12"/>
  <c r="E40" i="12"/>
  <c r="A41" i="12"/>
  <c r="B41" i="12"/>
  <c r="C41" i="12"/>
  <c r="D41" i="12"/>
  <c r="E41" i="12"/>
  <c r="A42" i="12"/>
  <c r="B42" i="12"/>
  <c r="C42" i="12"/>
  <c r="D42" i="12"/>
  <c r="E42" i="12"/>
  <c r="A43" i="12"/>
  <c r="B43" i="12"/>
  <c r="C43" i="12"/>
  <c r="D43" i="12"/>
  <c r="E43" i="12"/>
  <c r="A44" i="12"/>
  <c r="B44" i="12"/>
  <c r="C44" i="12"/>
  <c r="D44" i="12"/>
  <c r="E44" i="12"/>
  <c r="A45" i="12"/>
  <c r="B45" i="12"/>
  <c r="C45" i="12"/>
  <c r="D45" i="12"/>
  <c r="E45" i="12"/>
  <c r="A46" i="12"/>
  <c r="B46" i="12"/>
  <c r="C46" i="12"/>
  <c r="D46" i="12"/>
  <c r="E46" i="12"/>
  <c r="A47" i="12"/>
  <c r="B47" i="12"/>
  <c r="C47" i="12"/>
  <c r="D47" i="12"/>
  <c r="E47" i="12"/>
  <c r="A48" i="12"/>
  <c r="B48" i="12"/>
  <c r="C48" i="12"/>
  <c r="D48" i="12"/>
  <c r="E48" i="12"/>
  <c r="A49" i="12"/>
  <c r="B49" i="12"/>
  <c r="C49" i="12"/>
  <c r="D49" i="12"/>
  <c r="E49" i="12"/>
  <c r="A50" i="12"/>
  <c r="B50" i="12"/>
  <c r="C50" i="12"/>
  <c r="D50" i="12"/>
  <c r="E50" i="12"/>
  <c r="A51" i="12"/>
  <c r="B51" i="12"/>
  <c r="C51" i="12"/>
  <c r="D51" i="12"/>
  <c r="E51" i="12"/>
  <c r="A52" i="12"/>
  <c r="B52" i="12"/>
  <c r="C52" i="12"/>
  <c r="D52" i="12"/>
  <c r="E52" i="12"/>
  <c r="A53" i="12"/>
  <c r="B53" i="12"/>
  <c r="C53" i="12"/>
  <c r="D53" i="12"/>
  <c r="E53" i="12"/>
  <c r="A54" i="12"/>
  <c r="B54" i="12"/>
  <c r="C54" i="12"/>
  <c r="D54" i="12"/>
  <c r="E54" i="12"/>
  <c r="A55" i="12"/>
  <c r="B55" i="12"/>
  <c r="C55" i="12"/>
  <c r="D55" i="12"/>
  <c r="E55" i="12"/>
  <c r="A56" i="12"/>
  <c r="B56" i="12"/>
  <c r="C56" i="12"/>
  <c r="D56" i="12"/>
  <c r="E56" i="12"/>
  <c r="A57" i="12"/>
  <c r="B57" i="12"/>
  <c r="C57" i="12"/>
  <c r="D57" i="12"/>
  <c r="E57" i="12"/>
  <c r="A58" i="12"/>
  <c r="B58" i="12"/>
  <c r="C58" i="12"/>
  <c r="D58" i="12"/>
  <c r="E58" i="12"/>
  <c r="A59" i="12"/>
  <c r="B59" i="12"/>
  <c r="C59" i="12"/>
  <c r="D59" i="12"/>
  <c r="E59" i="12"/>
  <c r="A60" i="12"/>
  <c r="B60" i="12"/>
  <c r="C60" i="12"/>
  <c r="D60" i="12"/>
  <c r="E60" i="12"/>
  <c r="A61" i="12"/>
  <c r="B61" i="12"/>
  <c r="C61" i="12"/>
  <c r="D61" i="12"/>
  <c r="E61" i="12"/>
  <c r="A62" i="12"/>
  <c r="B62" i="12"/>
  <c r="C62" i="12"/>
  <c r="D62" i="12"/>
  <c r="E62" i="12"/>
  <c r="A63" i="12"/>
  <c r="B63" i="12"/>
  <c r="C63" i="12"/>
  <c r="D63" i="12"/>
  <c r="E63" i="12"/>
  <c r="A64" i="12"/>
  <c r="B64" i="12"/>
  <c r="C64" i="12"/>
  <c r="D64" i="12"/>
  <c r="E64" i="12"/>
  <c r="A65" i="12"/>
  <c r="B65" i="12"/>
  <c r="C65" i="12"/>
  <c r="D65" i="12"/>
  <c r="E65" i="12"/>
  <c r="A66" i="12"/>
  <c r="B66" i="12"/>
  <c r="C66" i="12"/>
  <c r="D66" i="12"/>
  <c r="E66" i="12"/>
  <c r="A67" i="12"/>
  <c r="B67" i="12"/>
  <c r="C67" i="12"/>
  <c r="D67" i="12"/>
  <c r="E67" i="12"/>
  <c r="A68" i="12"/>
  <c r="B68" i="12"/>
  <c r="C68" i="12"/>
  <c r="D68" i="12"/>
  <c r="E68" i="12"/>
  <c r="A69" i="12"/>
  <c r="B69" i="12"/>
  <c r="C69" i="12"/>
  <c r="D69" i="12"/>
  <c r="E69" i="12"/>
  <c r="A70" i="12"/>
  <c r="B70" i="12"/>
  <c r="C70" i="12"/>
  <c r="D70" i="12"/>
  <c r="E70" i="12"/>
  <c r="A71" i="12"/>
  <c r="B71" i="12"/>
  <c r="C71" i="12"/>
  <c r="D71" i="12"/>
  <c r="E71" i="12"/>
  <c r="A72" i="12"/>
  <c r="B72" i="12"/>
  <c r="C72" i="12"/>
  <c r="D72" i="12"/>
  <c r="E72" i="12"/>
  <c r="A73" i="12"/>
  <c r="B73" i="12"/>
  <c r="C73" i="12"/>
  <c r="D73" i="12"/>
  <c r="E73" i="12"/>
  <c r="A74" i="12"/>
  <c r="B74" i="12"/>
  <c r="C74" i="12"/>
  <c r="D74" i="12"/>
  <c r="E74" i="12"/>
  <c r="A75" i="12"/>
  <c r="B75" i="12"/>
  <c r="C75" i="12"/>
  <c r="D75" i="12"/>
  <c r="E75" i="12"/>
  <c r="A76" i="12"/>
  <c r="B76" i="12"/>
  <c r="C76" i="12"/>
  <c r="D76" i="12"/>
  <c r="E76" i="12"/>
  <c r="A77" i="12"/>
  <c r="B77" i="12"/>
  <c r="C77" i="12"/>
  <c r="D77" i="12"/>
  <c r="E77" i="12"/>
  <c r="A78" i="12"/>
  <c r="B78" i="12"/>
  <c r="C78" i="12"/>
  <c r="D78" i="12"/>
  <c r="E78" i="12"/>
  <c r="A79" i="12"/>
  <c r="B79" i="12"/>
  <c r="C79" i="12"/>
  <c r="D79" i="12"/>
  <c r="E79" i="12"/>
  <c r="A80" i="12"/>
  <c r="B80" i="12"/>
  <c r="C80" i="12"/>
  <c r="D80" i="12"/>
  <c r="E80" i="12"/>
  <c r="A81" i="12"/>
  <c r="B81" i="12"/>
  <c r="C81" i="12"/>
  <c r="D81" i="12"/>
  <c r="E81" i="12"/>
  <c r="A82" i="12"/>
  <c r="B82" i="12"/>
  <c r="C82" i="12"/>
  <c r="D82" i="12"/>
  <c r="E82" i="12"/>
  <c r="A83" i="12"/>
  <c r="B83" i="12"/>
  <c r="C83" i="12"/>
  <c r="D83" i="12"/>
  <c r="E83" i="12"/>
  <c r="A84" i="12"/>
  <c r="B84" i="12"/>
  <c r="C84" i="12"/>
  <c r="D84" i="12"/>
  <c r="E84" i="12"/>
  <c r="A85" i="12"/>
  <c r="B85" i="12"/>
  <c r="C85" i="12"/>
  <c r="D85" i="12"/>
  <c r="E85" i="12"/>
  <c r="A86" i="12"/>
  <c r="B86" i="12"/>
  <c r="C86" i="12"/>
  <c r="D86" i="12"/>
  <c r="E86" i="12"/>
  <c r="A87" i="12"/>
  <c r="B87" i="12"/>
  <c r="C87" i="12"/>
  <c r="D87" i="12"/>
  <c r="E87" i="12"/>
  <c r="A88" i="12"/>
  <c r="B88" i="12"/>
  <c r="C88" i="12"/>
  <c r="D88" i="12"/>
  <c r="E88" i="12"/>
  <c r="A89" i="12"/>
  <c r="B89" i="12"/>
  <c r="C89" i="12"/>
  <c r="D89" i="12"/>
  <c r="E89" i="12"/>
  <c r="A90" i="12"/>
  <c r="B90" i="12"/>
  <c r="C90" i="12"/>
  <c r="D90" i="12"/>
  <c r="E90" i="12"/>
  <c r="A91" i="12"/>
  <c r="B91" i="12"/>
  <c r="C91" i="12"/>
  <c r="D91" i="12"/>
  <c r="E91" i="12"/>
  <c r="A92" i="12"/>
  <c r="B92" i="12"/>
  <c r="C92" i="12"/>
  <c r="D92" i="12"/>
  <c r="E92" i="12"/>
  <c r="A93" i="12"/>
  <c r="B93" i="12"/>
  <c r="C93" i="12"/>
  <c r="D93" i="12"/>
  <c r="E93" i="12"/>
  <c r="A94" i="12"/>
  <c r="B94" i="12"/>
  <c r="C94" i="12"/>
  <c r="D94" i="12"/>
  <c r="E94" i="12"/>
  <c r="A95" i="12"/>
  <c r="B95" i="12"/>
  <c r="C95" i="12"/>
  <c r="D95" i="12"/>
  <c r="E95" i="12"/>
  <c r="A96" i="12"/>
  <c r="B96" i="12"/>
  <c r="C96" i="12"/>
  <c r="D96" i="12"/>
  <c r="E96" i="12"/>
  <c r="A97" i="12"/>
  <c r="B97" i="12"/>
  <c r="C97" i="12"/>
  <c r="D97" i="12"/>
  <c r="E97" i="12"/>
  <c r="A98" i="12"/>
  <c r="B98" i="12"/>
  <c r="C98" i="12"/>
  <c r="D98" i="12"/>
  <c r="E98" i="12"/>
  <c r="A99" i="12"/>
  <c r="B99" i="12"/>
  <c r="C99" i="12"/>
  <c r="D99" i="12"/>
  <c r="E99" i="12"/>
  <c r="A100" i="12"/>
  <c r="B100" i="12"/>
  <c r="C100" i="12"/>
  <c r="D100" i="12"/>
  <c r="E100" i="12"/>
  <c r="A101" i="12"/>
  <c r="B101" i="12"/>
  <c r="C101" i="12"/>
  <c r="D101" i="12"/>
  <c r="E101" i="12"/>
  <c r="A102" i="12"/>
  <c r="B102" i="12"/>
  <c r="C102" i="12"/>
  <c r="D102" i="12"/>
  <c r="E102" i="12"/>
  <c r="A103" i="12"/>
  <c r="B103" i="12"/>
  <c r="C103" i="12"/>
  <c r="D103" i="12"/>
  <c r="E103" i="12"/>
  <c r="A104" i="12"/>
  <c r="B104" i="12"/>
  <c r="C104" i="12"/>
  <c r="D104" i="12"/>
  <c r="E104" i="12"/>
  <c r="A105" i="12"/>
  <c r="B105" i="12"/>
  <c r="C105" i="12"/>
  <c r="D105" i="12"/>
  <c r="E105" i="12"/>
  <c r="A106" i="12"/>
  <c r="B106" i="12"/>
  <c r="C106" i="12"/>
  <c r="D106" i="12"/>
  <c r="E106" i="12"/>
  <c r="A107" i="12"/>
  <c r="B107" i="12"/>
  <c r="C107" i="12"/>
  <c r="D107" i="12"/>
  <c r="E107" i="12"/>
  <c r="A108" i="12"/>
  <c r="B108" i="12"/>
  <c r="C108" i="12"/>
  <c r="D108" i="12"/>
  <c r="E108" i="12"/>
  <c r="A109" i="12"/>
  <c r="B109" i="12"/>
  <c r="C109" i="12"/>
  <c r="D109" i="12"/>
  <c r="E109" i="12"/>
  <c r="A110" i="12"/>
  <c r="B110" i="12"/>
  <c r="C110" i="12"/>
  <c r="D110" i="12"/>
  <c r="E110" i="12"/>
  <c r="A111" i="12"/>
  <c r="B111" i="12"/>
  <c r="C111" i="12"/>
  <c r="D111" i="12"/>
  <c r="E111" i="12"/>
  <c r="A112" i="12"/>
  <c r="B112" i="12"/>
  <c r="C112" i="12"/>
  <c r="D112" i="12"/>
  <c r="E112" i="12"/>
  <c r="B5" i="12"/>
  <c r="C5" i="12"/>
  <c r="D5" i="12"/>
  <c r="E5" i="12"/>
  <c r="A5" i="12"/>
  <c r="B11" i="11"/>
  <c r="C11" i="11"/>
  <c r="D11" i="11"/>
  <c r="E11" i="11"/>
  <c r="H11" i="11"/>
  <c r="B12" i="11"/>
  <c r="C12" i="11"/>
  <c r="D12" i="11"/>
  <c r="E12" i="11"/>
  <c r="H12" i="11"/>
  <c r="B13" i="11"/>
  <c r="C13" i="11"/>
  <c r="D13" i="11"/>
  <c r="E13" i="11"/>
  <c r="H13" i="11"/>
  <c r="B14" i="11"/>
  <c r="C14" i="11"/>
  <c r="D14" i="11"/>
  <c r="E14" i="11"/>
  <c r="H14" i="11"/>
  <c r="B15" i="11"/>
  <c r="C15" i="11"/>
  <c r="D15" i="11"/>
  <c r="E15" i="11"/>
  <c r="H15" i="11"/>
  <c r="B16" i="11"/>
  <c r="C16" i="11"/>
  <c r="D16" i="11"/>
  <c r="E16" i="11"/>
  <c r="H16" i="11"/>
  <c r="B17" i="11"/>
  <c r="C17" i="11"/>
  <c r="D17" i="11"/>
  <c r="E17" i="11"/>
  <c r="H17" i="11"/>
  <c r="B18" i="11"/>
  <c r="C18" i="11"/>
  <c r="D18" i="11"/>
  <c r="E18" i="11"/>
  <c r="H18" i="11"/>
  <c r="B19" i="11"/>
  <c r="C19" i="11"/>
  <c r="D19" i="11"/>
  <c r="E19" i="11"/>
  <c r="H19" i="11"/>
  <c r="B20" i="11"/>
  <c r="C20" i="11"/>
  <c r="D20" i="11"/>
  <c r="E20" i="11"/>
  <c r="H20" i="11"/>
  <c r="B21" i="11"/>
  <c r="C21" i="11"/>
  <c r="D21" i="11"/>
  <c r="E21" i="11"/>
  <c r="H21" i="11"/>
  <c r="B22" i="11"/>
  <c r="C22" i="11"/>
  <c r="D22" i="11"/>
  <c r="E22" i="11"/>
  <c r="H22" i="11"/>
  <c r="B23" i="11"/>
  <c r="C23" i="11"/>
  <c r="D23" i="11"/>
  <c r="E23" i="11"/>
  <c r="H23" i="11"/>
  <c r="B24" i="11"/>
  <c r="C24" i="11"/>
  <c r="D24" i="11"/>
  <c r="E24" i="11"/>
  <c r="H24" i="11"/>
  <c r="B25" i="11"/>
  <c r="C25" i="11"/>
  <c r="D25" i="11"/>
  <c r="E25" i="11"/>
  <c r="H25" i="11"/>
  <c r="B26" i="11"/>
  <c r="C26" i="11"/>
  <c r="D26" i="11"/>
  <c r="E26" i="11"/>
  <c r="H26" i="11"/>
  <c r="B27" i="11"/>
  <c r="C27" i="11"/>
  <c r="D27" i="11"/>
  <c r="E27" i="11"/>
  <c r="H27" i="11"/>
  <c r="B28" i="11"/>
  <c r="C28" i="11"/>
  <c r="D28" i="11"/>
  <c r="E28" i="11"/>
  <c r="H28" i="11"/>
  <c r="B29" i="11"/>
  <c r="C29" i="11"/>
  <c r="D29" i="11"/>
  <c r="E29" i="11"/>
  <c r="H29" i="11"/>
  <c r="B30" i="11"/>
  <c r="C30" i="11"/>
  <c r="D30" i="11"/>
  <c r="E30" i="11"/>
  <c r="H30" i="11"/>
  <c r="B31" i="11"/>
  <c r="C31" i="11"/>
  <c r="D31" i="11"/>
  <c r="E31" i="11"/>
  <c r="H31" i="11"/>
  <c r="B32" i="11"/>
  <c r="C32" i="11"/>
  <c r="D32" i="11"/>
  <c r="E32" i="11"/>
  <c r="H32" i="11"/>
  <c r="B33" i="11"/>
  <c r="C33" i="11"/>
  <c r="D33" i="11"/>
  <c r="E33" i="11"/>
  <c r="H33" i="11"/>
  <c r="B34" i="11"/>
  <c r="C34" i="11"/>
  <c r="D34" i="11"/>
  <c r="E34" i="11"/>
  <c r="H34" i="11"/>
  <c r="B35" i="11"/>
  <c r="C35" i="11"/>
  <c r="D35" i="11"/>
  <c r="E35" i="11"/>
  <c r="H35" i="11"/>
  <c r="B36" i="11"/>
  <c r="C36" i="11"/>
  <c r="D36" i="11"/>
  <c r="E36" i="11"/>
  <c r="H36" i="11"/>
  <c r="B37" i="11"/>
  <c r="C37" i="11"/>
  <c r="D37" i="11"/>
  <c r="E37" i="11"/>
  <c r="H37" i="11"/>
  <c r="B38" i="11"/>
  <c r="C38" i="11"/>
  <c r="D38" i="11"/>
  <c r="E38" i="11"/>
  <c r="H38" i="11"/>
  <c r="B39" i="11"/>
  <c r="C39" i="11"/>
  <c r="D39" i="11"/>
  <c r="E39" i="11"/>
  <c r="H39" i="11"/>
  <c r="B40" i="11"/>
  <c r="C40" i="11"/>
  <c r="D40" i="11"/>
  <c r="E40" i="11"/>
  <c r="H40" i="11"/>
  <c r="B41" i="11"/>
  <c r="C41" i="11"/>
  <c r="D41" i="11"/>
  <c r="E41" i="11"/>
  <c r="H41" i="11"/>
  <c r="B42" i="11"/>
  <c r="C42" i="11"/>
  <c r="D42" i="11"/>
  <c r="E42" i="11"/>
  <c r="H42" i="11"/>
  <c r="B43" i="11"/>
  <c r="C43" i="11"/>
  <c r="D43" i="11"/>
  <c r="E43" i="11"/>
  <c r="H43" i="11"/>
  <c r="B44" i="11"/>
  <c r="C44" i="11"/>
  <c r="D44" i="11"/>
  <c r="E44" i="11"/>
  <c r="H44" i="11"/>
  <c r="B45" i="11"/>
  <c r="C45" i="11"/>
  <c r="D45" i="11"/>
  <c r="E45" i="11"/>
  <c r="H45" i="11"/>
  <c r="B46" i="11"/>
  <c r="C46" i="11"/>
  <c r="D46" i="11"/>
  <c r="E46" i="11"/>
  <c r="H46" i="11"/>
  <c r="B47" i="11"/>
  <c r="C47" i="11"/>
  <c r="D47" i="11"/>
  <c r="E47" i="11"/>
  <c r="H47" i="11"/>
  <c r="B48" i="11"/>
  <c r="C48" i="11"/>
  <c r="D48" i="11"/>
  <c r="E48" i="11"/>
  <c r="H48" i="11"/>
  <c r="B49" i="11"/>
  <c r="C49" i="11"/>
  <c r="D49" i="11"/>
  <c r="E49" i="11"/>
  <c r="H49" i="11"/>
  <c r="B50" i="11"/>
  <c r="C50" i="11"/>
  <c r="D50" i="11"/>
  <c r="E50" i="11"/>
  <c r="H50" i="11"/>
  <c r="B51" i="11"/>
  <c r="C51" i="11"/>
  <c r="D51" i="11"/>
  <c r="E51" i="11"/>
  <c r="H51" i="11"/>
  <c r="B52" i="11"/>
  <c r="C52" i="11"/>
  <c r="D52" i="11"/>
  <c r="E52" i="11"/>
  <c r="H52" i="11"/>
  <c r="B53" i="11"/>
  <c r="C53" i="11"/>
  <c r="D53" i="11"/>
  <c r="E53" i="11"/>
  <c r="H53" i="11"/>
  <c r="B54" i="11"/>
  <c r="C54" i="11"/>
  <c r="D54" i="11"/>
  <c r="E54" i="11"/>
  <c r="H54" i="11"/>
  <c r="B55" i="11"/>
  <c r="C55" i="11"/>
  <c r="D55" i="11"/>
  <c r="E55" i="11"/>
  <c r="H55" i="11"/>
  <c r="B56" i="11"/>
  <c r="C56" i="11"/>
  <c r="D56" i="11"/>
  <c r="E56" i="11"/>
  <c r="H56" i="11"/>
  <c r="B57" i="11"/>
  <c r="C57" i="11"/>
  <c r="D57" i="11"/>
  <c r="E57" i="11"/>
  <c r="H57" i="11"/>
  <c r="B58" i="11"/>
  <c r="C58" i="11"/>
  <c r="D58" i="11"/>
  <c r="E58" i="11"/>
  <c r="H58" i="11"/>
  <c r="B59" i="11"/>
  <c r="C59" i="11"/>
  <c r="D59" i="11"/>
  <c r="E59" i="11"/>
  <c r="H59" i="11"/>
  <c r="B60" i="11"/>
  <c r="C60" i="11"/>
  <c r="D60" i="11"/>
  <c r="E60" i="11"/>
  <c r="H60" i="11"/>
  <c r="B61" i="11"/>
  <c r="C61" i="11"/>
  <c r="D61" i="11"/>
  <c r="E61" i="11"/>
  <c r="H61" i="11"/>
  <c r="B62" i="11"/>
  <c r="C62" i="11"/>
  <c r="D62" i="11"/>
  <c r="E62" i="11"/>
  <c r="H62" i="11"/>
  <c r="B63" i="11"/>
  <c r="C63" i="11"/>
  <c r="D63" i="11"/>
  <c r="E63" i="11"/>
  <c r="H63" i="11"/>
  <c r="B64" i="11"/>
  <c r="C64" i="11"/>
  <c r="D64" i="11"/>
  <c r="E64" i="11"/>
  <c r="H64" i="11"/>
  <c r="B65" i="11"/>
  <c r="C65" i="11"/>
  <c r="D65" i="11"/>
  <c r="E65" i="11"/>
  <c r="H65" i="11"/>
  <c r="B66" i="11"/>
  <c r="C66" i="11"/>
  <c r="D66" i="11"/>
  <c r="E66" i="11"/>
  <c r="H66" i="11"/>
  <c r="B67" i="11"/>
  <c r="C67" i="11"/>
  <c r="D67" i="11"/>
  <c r="E67" i="11"/>
  <c r="H67" i="11"/>
  <c r="B68" i="11"/>
  <c r="C68" i="11"/>
  <c r="D68" i="11"/>
  <c r="E68" i="11"/>
  <c r="H68" i="11"/>
  <c r="B69" i="11"/>
  <c r="C69" i="11"/>
  <c r="D69" i="11"/>
  <c r="E69" i="11"/>
  <c r="H69" i="11"/>
  <c r="B70" i="11"/>
  <c r="C70" i="11"/>
  <c r="D70" i="11"/>
  <c r="E70" i="11"/>
  <c r="H70" i="11"/>
  <c r="B71" i="11"/>
  <c r="C71" i="11"/>
  <c r="D71" i="11"/>
  <c r="E71" i="11"/>
  <c r="H71" i="11"/>
  <c r="B72" i="11"/>
  <c r="C72" i="11"/>
  <c r="D72" i="11"/>
  <c r="E72" i="11"/>
  <c r="H72" i="11"/>
  <c r="B73" i="11"/>
  <c r="C73" i="11"/>
  <c r="D73" i="11"/>
  <c r="E73" i="11"/>
  <c r="H73" i="11"/>
  <c r="B74" i="11"/>
  <c r="C74" i="11"/>
  <c r="D74" i="11"/>
  <c r="E74" i="11"/>
  <c r="H74" i="11"/>
  <c r="B75" i="11"/>
  <c r="C75" i="11"/>
  <c r="D75" i="11"/>
  <c r="E75" i="11"/>
  <c r="H75" i="11"/>
  <c r="B76" i="11"/>
  <c r="C76" i="11"/>
  <c r="D76" i="11"/>
  <c r="E76" i="11"/>
  <c r="H76" i="11"/>
  <c r="B77" i="11"/>
  <c r="C77" i="11"/>
  <c r="D77" i="11"/>
  <c r="E77" i="11"/>
  <c r="H77" i="11"/>
  <c r="B78" i="11"/>
  <c r="C78" i="11"/>
  <c r="D78" i="11"/>
  <c r="E78" i="11"/>
  <c r="H78" i="11"/>
  <c r="B79" i="11"/>
  <c r="C79" i="11"/>
  <c r="D79" i="11"/>
  <c r="E79" i="11"/>
  <c r="H79" i="11"/>
  <c r="B80" i="11"/>
  <c r="C80" i="11"/>
  <c r="D80" i="11"/>
  <c r="E80" i="11"/>
  <c r="H80" i="11"/>
  <c r="B81" i="11"/>
  <c r="C81" i="11"/>
  <c r="D81" i="11"/>
  <c r="E81" i="11"/>
  <c r="H81" i="11"/>
  <c r="B82" i="11"/>
  <c r="C82" i="11"/>
  <c r="D82" i="11"/>
  <c r="E82" i="11"/>
  <c r="H82" i="11"/>
  <c r="B83" i="11"/>
  <c r="C83" i="11"/>
  <c r="D83" i="11"/>
  <c r="E83" i="11"/>
  <c r="H83" i="11"/>
  <c r="B84" i="11"/>
  <c r="C84" i="11"/>
  <c r="D84" i="11"/>
  <c r="E84" i="11"/>
  <c r="H84" i="11"/>
  <c r="B85" i="11"/>
  <c r="C85" i="11"/>
  <c r="D85" i="11"/>
  <c r="E85" i="11"/>
  <c r="H85" i="11"/>
  <c r="B86" i="11"/>
  <c r="C86" i="11"/>
  <c r="D86" i="11"/>
  <c r="E86" i="11"/>
  <c r="H86" i="11"/>
  <c r="B87" i="11"/>
  <c r="C87" i="11"/>
  <c r="D87" i="11"/>
  <c r="E87" i="11"/>
  <c r="H87" i="11"/>
  <c r="B88" i="11"/>
  <c r="C88" i="11"/>
  <c r="D88" i="11"/>
  <c r="E88" i="11"/>
  <c r="H88" i="11"/>
  <c r="B89" i="11"/>
  <c r="C89" i="11"/>
  <c r="D89" i="11"/>
  <c r="E89" i="11"/>
  <c r="H89" i="11"/>
  <c r="B90" i="11"/>
  <c r="C90" i="11"/>
  <c r="D90" i="11"/>
  <c r="E90" i="11"/>
  <c r="H90" i="11"/>
  <c r="B91" i="11"/>
  <c r="C91" i="11"/>
  <c r="D91" i="11"/>
  <c r="E91" i="11"/>
  <c r="H91" i="11"/>
  <c r="B92" i="11"/>
  <c r="C92" i="11"/>
  <c r="D92" i="11"/>
  <c r="E92" i="11"/>
  <c r="H92" i="11"/>
  <c r="B93" i="11"/>
  <c r="C93" i="11"/>
  <c r="D93" i="11"/>
  <c r="E93" i="11"/>
  <c r="H93" i="11"/>
  <c r="B94" i="11"/>
  <c r="C94" i="11"/>
  <c r="D94" i="11"/>
  <c r="E94" i="11"/>
  <c r="H94" i="11"/>
  <c r="B95" i="11"/>
  <c r="C95" i="11"/>
  <c r="D95" i="11"/>
  <c r="E95" i="11"/>
  <c r="H95" i="11"/>
  <c r="B96" i="11"/>
  <c r="C96" i="11"/>
  <c r="D96" i="11"/>
  <c r="E96" i="11"/>
  <c r="H96" i="11"/>
  <c r="B97" i="11"/>
  <c r="C97" i="11"/>
  <c r="D97" i="11"/>
  <c r="E97" i="11"/>
  <c r="H97" i="11"/>
  <c r="B98" i="11"/>
  <c r="C98" i="11"/>
  <c r="D98" i="11"/>
  <c r="E98" i="11"/>
  <c r="H98" i="11"/>
  <c r="B99" i="11"/>
  <c r="C99" i="11"/>
  <c r="D99" i="11"/>
  <c r="E99" i="11"/>
  <c r="H99" i="11"/>
  <c r="B100" i="11"/>
  <c r="C100" i="11"/>
  <c r="D100" i="11"/>
  <c r="E100" i="11"/>
  <c r="H100" i="11"/>
  <c r="B101" i="11"/>
  <c r="C101" i="11"/>
  <c r="D101" i="11"/>
  <c r="E101" i="11"/>
  <c r="H101" i="11"/>
  <c r="B102" i="11"/>
  <c r="C102" i="11"/>
  <c r="D102" i="11"/>
  <c r="E102" i="11"/>
  <c r="H102" i="11"/>
  <c r="B103" i="11"/>
  <c r="C103" i="11"/>
  <c r="D103" i="11"/>
  <c r="E103" i="11"/>
  <c r="H103" i="11"/>
  <c r="B104" i="11"/>
  <c r="C104" i="11"/>
  <c r="D104" i="11"/>
  <c r="E104" i="11"/>
  <c r="H104" i="11"/>
  <c r="B105" i="11"/>
  <c r="C105" i="11"/>
  <c r="D105" i="11"/>
  <c r="E105" i="11"/>
  <c r="H105" i="11"/>
  <c r="B106" i="11"/>
  <c r="C106" i="11"/>
  <c r="D106" i="11"/>
  <c r="E106" i="11"/>
  <c r="H106" i="11"/>
  <c r="B107" i="11"/>
  <c r="C107" i="11"/>
  <c r="D107" i="11"/>
  <c r="E107" i="11"/>
  <c r="H107" i="11"/>
  <c r="B108" i="11"/>
  <c r="C108" i="11"/>
  <c r="D108" i="11"/>
  <c r="E108" i="11"/>
  <c r="H108" i="11"/>
  <c r="B109" i="11"/>
  <c r="C109" i="11"/>
  <c r="D109" i="11"/>
  <c r="E109" i="11"/>
  <c r="H109" i="11"/>
  <c r="B110" i="11"/>
  <c r="C110" i="11"/>
  <c r="D110" i="11"/>
  <c r="E110" i="11"/>
  <c r="H110" i="11"/>
  <c r="B111" i="11"/>
  <c r="C111" i="11"/>
  <c r="D111" i="11"/>
  <c r="E111" i="11"/>
  <c r="H111" i="11"/>
  <c r="B112" i="11"/>
  <c r="C112" i="11"/>
  <c r="D112" i="11"/>
  <c r="E112" i="11"/>
  <c r="H112" i="11"/>
  <c r="B113" i="11"/>
  <c r="C113" i="11"/>
  <c r="D113" i="11"/>
  <c r="E113" i="11"/>
  <c r="H113" i="11"/>
  <c r="B114" i="11"/>
  <c r="C114" i="11"/>
  <c r="D114" i="11"/>
  <c r="E114" i="11"/>
  <c r="H114" i="11"/>
  <c r="B115" i="11"/>
  <c r="C115" i="11"/>
  <c r="D115" i="11"/>
  <c r="E115" i="11"/>
  <c r="H115" i="11"/>
  <c r="B116" i="11"/>
  <c r="C116" i="11"/>
  <c r="D116" i="11"/>
  <c r="E116" i="11"/>
  <c r="H116" i="11"/>
  <c r="B117" i="11"/>
  <c r="C117" i="11"/>
  <c r="D117" i="11"/>
  <c r="E117" i="11"/>
  <c r="H117" i="11"/>
  <c r="C10" i="11"/>
  <c r="D10" i="11"/>
  <c r="E10" i="11"/>
  <c r="B10" i="11"/>
  <c r="G96" i="15" l="1"/>
  <c r="F96" i="14"/>
  <c r="F96" i="15" s="1"/>
  <c r="G55" i="15"/>
  <c r="F55" i="14"/>
  <c r="F55" i="15" s="1"/>
  <c r="G25" i="15"/>
  <c r="F25" i="14"/>
  <c r="F25" i="15" s="1"/>
  <c r="G10" i="15"/>
  <c r="F10" i="14"/>
  <c r="F10" i="15" s="1"/>
  <c r="G95" i="15"/>
  <c r="F95" i="14"/>
  <c r="F95" i="15" s="1"/>
  <c r="G50" i="15"/>
  <c r="F50" i="14"/>
  <c r="F50" i="15" s="1"/>
  <c r="G23" i="15"/>
  <c r="F23" i="14"/>
  <c r="F23" i="15" s="1"/>
  <c r="G35" i="15"/>
  <c r="F35" i="14"/>
  <c r="F35" i="15" s="1"/>
  <c r="G85" i="15"/>
  <c r="F85" i="14"/>
  <c r="F85" i="15" s="1"/>
  <c r="G42" i="15"/>
  <c r="F42" i="14"/>
  <c r="F42" i="15" s="1"/>
  <c r="G22" i="15"/>
  <c r="F22" i="14"/>
  <c r="F22" i="15" s="1"/>
  <c r="G81" i="15"/>
  <c r="F81" i="14"/>
  <c r="F81" i="15" s="1"/>
  <c r="G41" i="15"/>
  <c r="F41" i="14"/>
  <c r="F41" i="15" s="1"/>
  <c r="G21" i="15"/>
  <c r="F21" i="14"/>
  <c r="F21" i="15" s="1"/>
  <c r="G79" i="15"/>
  <c r="F79" i="14"/>
  <c r="F79" i="15" s="1"/>
  <c r="G37" i="15"/>
  <c r="F37" i="14"/>
  <c r="F37" i="15" s="1"/>
  <c r="G20" i="15"/>
  <c r="F20" i="14"/>
  <c r="F20" i="15" s="1"/>
  <c r="G109" i="15"/>
  <c r="F109" i="14"/>
  <c r="F109" i="15" s="1"/>
  <c r="G16" i="15"/>
  <c r="F16" i="14"/>
  <c r="F16" i="15" s="1"/>
  <c r="G74" i="15"/>
  <c r="F74" i="14"/>
  <c r="F74" i="15" s="1"/>
  <c r="G100" i="15"/>
  <c r="F100" i="14"/>
  <c r="F100" i="15" s="1"/>
  <c r="G60" i="15"/>
  <c r="F60" i="14"/>
  <c r="F60" i="15" s="1"/>
  <c r="G27" i="15"/>
  <c r="F27" i="14"/>
  <c r="F27" i="15" s="1"/>
  <c r="G15" i="15"/>
  <c r="F15" i="14"/>
  <c r="F15" i="15" s="1"/>
  <c r="G99" i="15"/>
  <c r="F99" i="14"/>
  <c r="F99" i="15" s="1"/>
  <c r="G59" i="15"/>
  <c r="F59" i="14"/>
  <c r="F59" i="15" s="1"/>
  <c r="G26" i="15"/>
  <c r="F26" i="14"/>
  <c r="F26" i="15" s="1"/>
  <c r="G12" i="15"/>
  <c r="F12" i="14"/>
  <c r="F12" i="15" s="1"/>
  <c r="L23" i="14"/>
  <c r="I23" i="15" s="1"/>
  <c r="K25" i="14"/>
  <c r="H25" i="15" s="1"/>
  <c r="L79" i="14"/>
  <c r="I79" i="15" s="1"/>
  <c r="K74" i="14"/>
  <c r="H74" i="15" s="1"/>
  <c r="K27" i="14"/>
  <c r="H27" i="15" s="1"/>
  <c r="L15" i="14"/>
  <c r="I15" i="15" s="1"/>
  <c r="L109" i="14"/>
  <c r="I109" i="15" s="1"/>
  <c r="K109" i="14"/>
  <c r="H109" i="15" s="1"/>
  <c r="K21" i="14"/>
  <c r="H21" i="15" s="1"/>
  <c r="L55" i="14"/>
  <c r="I55" i="15" s="1"/>
  <c r="K22" i="14"/>
  <c r="H22" i="15" s="1"/>
  <c r="K23" i="14"/>
  <c r="H23" i="15" s="1"/>
  <c r="K55" i="14"/>
  <c r="H55" i="15" s="1"/>
  <c r="R26" i="14"/>
  <c r="L26" i="14"/>
  <c r="AL59" i="14"/>
  <c r="AC50" i="14"/>
  <c r="L50" i="14"/>
  <c r="AH42" i="14"/>
  <c r="O60" i="14"/>
  <c r="L60" i="14"/>
  <c r="AM79" i="14"/>
  <c r="AE79" i="14"/>
  <c r="K81" i="14"/>
  <c r="H81" i="15" s="1"/>
  <c r="K12" i="14"/>
  <c r="H12" i="15" s="1"/>
  <c r="W109" i="14"/>
  <c r="AA109" i="14"/>
  <c r="V109" i="14"/>
  <c r="AR85" i="14"/>
  <c r="N109" i="14"/>
  <c r="O59" i="14"/>
  <c r="AM109" i="14"/>
  <c r="AJ109" i="14"/>
  <c r="M55" i="14"/>
  <c r="AI109" i="14"/>
  <c r="P74" i="14"/>
  <c r="X74" i="14"/>
  <c r="AF74" i="14"/>
  <c r="AN74" i="14"/>
  <c r="Q74" i="14"/>
  <c r="AG74" i="14"/>
  <c r="AO74" i="14"/>
  <c r="S74" i="14"/>
  <c r="AA74" i="14"/>
  <c r="AI74" i="14"/>
  <c r="AQ74" i="14"/>
  <c r="N74" i="14"/>
  <c r="V74" i="14"/>
  <c r="AD74" i="14"/>
  <c r="AL74" i="14"/>
  <c r="W74" i="14"/>
  <c r="AM74" i="14"/>
  <c r="AP74" i="14"/>
  <c r="AB74" i="14"/>
  <c r="AR74" i="14"/>
  <c r="M74" i="14"/>
  <c r="AC74" i="14"/>
  <c r="T74" i="14"/>
  <c r="AJ74" i="14"/>
  <c r="Q50" i="14"/>
  <c r="Y50" i="14"/>
  <c r="AG50" i="14"/>
  <c r="AO50" i="14"/>
  <c r="R50" i="14"/>
  <c r="Z50" i="14"/>
  <c r="AH50" i="14"/>
  <c r="AP50" i="14"/>
  <c r="S50" i="14"/>
  <c r="AA50" i="14"/>
  <c r="AI50" i="14"/>
  <c r="AQ50" i="14"/>
  <c r="T50" i="14"/>
  <c r="AB50" i="14"/>
  <c r="AJ50" i="14"/>
  <c r="AR50" i="14"/>
  <c r="O50" i="14"/>
  <c r="W50" i="14"/>
  <c r="AE50" i="14"/>
  <c r="AM50" i="14"/>
  <c r="N50" i="14"/>
  <c r="AK50" i="14"/>
  <c r="P50" i="14"/>
  <c r="AL50" i="14"/>
  <c r="U50" i="14"/>
  <c r="AN50" i="14"/>
  <c r="V50" i="14"/>
  <c r="AD50" i="14"/>
  <c r="AF50" i="14"/>
  <c r="X50" i="14"/>
  <c r="N26" i="14"/>
  <c r="V26" i="14"/>
  <c r="AD26" i="14"/>
  <c r="AL26" i="14"/>
  <c r="O26" i="14"/>
  <c r="W26" i="14"/>
  <c r="AE26" i="14"/>
  <c r="AM26" i="14"/>
  <c r="P26" i="14"/>
  <c r="X26" i="14"/>
  <c r="AF26" i="14"/>
  <c r="AN26" i="14"/>
  <c r="Q26" i="14"/>
  <c r="AG26" i="14"/>
  <c r="AO26" i="14"/>
  <c r="T26" i="14"/>
  <c r="AB26" i="14"/>
  <c r="AJ26" i="14"/>
  <c r="AR26" i="14"/>
  <c r="S26" i="14"/>
  <c r="AP26" i="14"/>
  <c r="U26" i="14"/>
  <c r="AQ26" i="14"/>
  <c r="AA26" i="14"/>
  <c r="AC26" i="14"/>
  <c r="AH26" i="14"/>
  <c r="AI26" i="14"/>
  <c r="AK26" i="14"/>
  <c r="M26" i="14"/>
  <c r="AO10" i="14"/>
  <c r="AN79" i="14"/>
  <c r="O74" i="14"/>
  <c r="AI41" i="14"/>
  <c r="N25" i="14"/>
  <c r="V25" i="14"/>
  <c r="AD25" i="14"/>
  <c r="AL25" i="14"/>
  <c r="O25" i="14"/>
  <c r="W25" i="14"/>
  <c r="AE25" i="14"/>
  <c r="AM25" i="14"/>
  <c r="P25" i="14"/>
  <c r="X25" i="14"/>
  <c r="AF25" i="14"/>
  <c r="AN25" i="14"/>
  <c r="Q25" i="14"/>
  <c r="Y25" i="14"/>
  <c r="AG25" i="14"/>
  <c r="AO25" i="14"/>
  <c r="T25" i="14"/>
  <c r="AB25" i="14"/>
  <c r="AJ25" i="14"/>
  <c r="AR25" i="14"/>
  <c r="AC25" i="14"/>
  <c r="AH25" i="14"/>
  <c r="M25" i="14"/>
  <c r="AI25" i="14"/>
  <c r="R25" i="14"/>
  <c r="AK25" i="14"/>
  <c r="S25" i="14"/>
  <c r="U25" i="14"/>
  <c r="Z25" i="14"/>
  <c r="AA25" i="14"/>
  <c r="AP25" i="14"/>
  <c r="AQ25" i="14"/>
  <c r="AL109" i="14"/>
  <c r="AO99" i="14"/>
  <c r="Q79" i="14"/>
  <c r="Y79" i="14"/>
  <c r="AG79" i="14"/>
  <c r="AO79" i="14"/>
  <c r="S79" i="14"/>
  <c r="AI79" i="14"/>
  <c r="AQ79" i="14"/>
  <c r="N79" i="14"/>
  <c r="V79" i="14"/>
  <c r="AD79" i="14"/>
  <c r="AL79" i="14"/>
  <c r="T79" i="14"/>
  <c r="AF79" i="14"/>
  <c r="U79" i="14"/>
  <c r="AH79" i="14"/>
  <c r="W79" i="14"/>
  <c r="AJ79" i="14"/>
  <c r="X79" i="14"/>
  <c r="AK79" i="14"/>
  <c r="P79" i="14"/>
  <c r="AC79" i="14"/>
  <c r="AP79" i="14"/>
  <c r="U23" i="14"/>
  <c r="N22" i="14"/>
  <c r="V22" i="14"/>
  <c r="AD22" i="14"/>
  <c r="AL22" i="14"/>
  <c r="O22" i="14"/>
  <c r="W22" i="14"/>
  <c r="AE22" i="14"/>
  <c r="AM22" i="14"/>
  <c r="P22" i="14"/>
  <c r="AF22" i="14"/>
  <c r="AN22" i="14"/>
  <c r="Q22" i="14"/>
  <c r="AG22" i="14"/>
  <c r="AO22" i="14"/>
  <c r="T22" i="14"/>
  <c r="AB22" i="14"/>
  <c r="AJ22" i="14"/>
  <c r="AR22" i="14"/>
  <c r="S22" i="14"/>
  <c r="AP22" i="14"/>
  <c r="U22" i="14"/>
  <c r="AQ22" i="14"/>
  <c r="Z22" i="14"/>
  <c r="AA22" i="14"/>
  <c r="AC22" i="14"/>
  <c r="AH22" i="14"/>
  <c r="AI22" i="14"/>
  <c r="AK22" i="14"/>
  <c r="M22" i="14"/>
  <c r="R22" i="14"/>
  <c r="AG109" i="14"/>
  <c r="AH74" i="14"/>
  <c r="P109" i="14"/>
  <c r="X109" i="14"/>
  <c r="AF109" i="14"/>
  <c r="AN109" i="14"/>
  <c r="R109" i="14"/>
  <c r="AH109" i="14"/>
  <c r="AP109" i="14"/>
  <c r="M109" i="14"/>
  <c r="U109" i="14"/>
  <c r="AC109" i="14"/>
  <c r="AK109" i="14"/>
  <c r="AC85" i="14"/>
  <c r="Q37" i="14"/>
  <c r="AA37" i="14"/>
  <c r="AD37" i="14"/>
  <c r="AM37" i="14"/>
  <c r="N21" i="14"/>
  <c r="V21" i="14"/>
  <c r="AD21" i="14"/>
  <c r="AL21" i="14"/>
  <c r="O21" i="14"/>
  <c r="W21" i="14"/>
  <c r="AE21" i="14"/>
  <c r="AM21" i="14"/>
  <c r="P21" i="14"/>
  <c r="X21" i="14"/>
  <c r="AF21" i="14"/>
  <c r="AN21" i="14"/>
  <c r="Q21" i="14"/>
  <c r="AG21" i="14"/>
  <c r="AO21" i="14"/>
  <c r="T21" i="14"/>
  <c r="AB21" i="14"/>
  <c r="AJ21" i="14"/>
  <c r="AR21" i="14"/>
  <c r="AC21" i="14"/>
  <c r="AH21" i="14"/>
  <c r="M21" i="14"/>
  <c r="AI21" i="14"/>
  <c r="R21" i="14"/>
  <c r="AK21" i="14"/>
  <c r="S21" i="14"/>
  <c r="U21" i="14"/>
  <c r="AA21" i="14"/>
  <c r="AP21" i="14"/>
  <c r="AQ21" i="14"/>
  <c r="AR109" i="14"/>
  <c r="AE109" i="14"/>
  <c r="S109" i="14"/>
  <c r="R79" i="14"/>
  <c r="AE74" i="14"/>
  <c r="AE16" i="14"/>
  <c r="T16" i="14"/>
  <c r="Z16" i="14"/>
  <c r="Q55" i="14"/>
  <c r="AG55" i="14"/>
  <c r="AO55" i="14"/>
  <c r="R55" i="14"/>
  <c r="Z55" i="14"/>
  <c r="AH55" i="14"/>
  <c r="AP55" i="14"/>
  <c r="S55" i="14"/>
  <c r="AA55" i="14"/>
  <c r="AI55" i="14"/>
  <c r="AQ55" i="14"/>
  <c r="T55" i="14"/>
  <c r="AB55" i="14"/>
  <c r="AJ55" i="14"/>
  <c r="N55" i="14"/>
  <c r="AD55" i="14"/>
  <c r="O55" i="14"/>
  <c r="AE55" i="14"/>
  <c r="P55" i="14"/>
  <c r="AF55" i="14"/>
  <c r="U55" i="14"/>
  <c r="AK55" i="14"/>
  <c r="AN55" i="14"/>
  <c r="AC55" i="14"/>
  <c r="AL55" i="14"/>
  <c r="AM55" i="14"/>
  <c r="V55" i="14"/>
  <c r="N23" i="14"/>
  <c r="V23" i="14"/>
  <c r="AD23" i="14"/>
  <c r="AL23" i="14"/>
  <c r="O23" i="14"/>
  <c r="W23" i="14"/>
  <c r="AE23" i="14"/>
  <c r="AM23" i="14"/>
  <c r="P23" i="14"/>
  <c r="X23" i="14"/>
  <c r="AF23" i="14"/>
  <c r="AN23" i="14"/>
  <c r="Q23" i="14"/>
  <c r="AG23" i="14"/>
  <c r="AO23" i="14"/>
  <c r="T23" i="14"/>
  <c r="AB23" i="14"/>
  <c r="AJ23" i="14"/>
  <c r="AR23" i="14"/>
  <c r="AC23" i="14"/>
  <c r="AH23" i="14"/>
  <c r="M23" i="14"/>
  <c r="AI23" i="14"/>
  <c r="R23" i="14"/>
  <c r="AK23" i="14"/>
  <c r="AP23" i="14"/>
  <c r="AQ23" i="14"/>
  <c r="AA23" i="14"/>
  <c r="AB79" i="14"/>
  <c r="AK74" i="14"/>
  <c r="M50" i="14"/>
  <c r="P100" i="14"/>
  <c r="AH60" i="14"/>
  <c r="AP60" i="14"/>
  <c r="M60" i="14"/>
  <c r="W60" i="14"/>
  <c r="AM60" i="14"/>
  <c r="P60" i="14"/>
  <c r="AA20" i="14"/>
  <c r="P12" i="14"/>
  <c r="AQ109" i="14"/>
  <c r="AD109" i="14"/>
  <c r="Q109" i="14"/>
  <c r="O79" i="14"/>
  <c r="U74" i="14"/>
  <c r="N15" i="14"/>
  <c r="V15" i="14"/>
  <c r="AD15" i="14"/>
  <c r="AL15" i="14"/>
  <c r="O15" i="14"/>
  <c r="W15" i="14"/>
  <c r="AE15" i="14"/>
  <c r="AM15" i="14"/>
  <c r="P15" i="14"/>
  <c r="AF15" i="14"/>
  <c r="AN15" i="14"/>
  <c r="Q15" i="14"/>
  <c r="AG15" i="14"/>
  <c r="AO15" i="14"/>
  <c r="T15" i="14"/>
  <c r="AB15" i="14"/>
  <c r="AJ15" i="14"/>
  <c r="AR15" i="14"/>
  <c r="AC15" i="14"/>
  <c r="AH15" i="14"/>
  <c r="M15" i="14"/>
  <c r="AI15" i="14"/>
  <c r="R15" i="14"/>
  <c r="AK15" i="14"/>
  <c r="AP15" i="14"/>
  <c r="AQ15" i="14"/>
  <c r="Z15" i="14"/>
  <c r="S15" i="14"/>
  <c r="U15" i="14"/>
  <c r="AA15" i="14"/>
  <c r="AN99" i="14"/>
  <c r="AH59" i="14"/>
  <c r="AR59" i="14"/>
  <c r="AM59" i="14"/>
  <c r="AF35" i="14"/>
  <c r="AP35" i="14"/>
  <c r="AC35" i="14"/>
  <c r="AK35" i="14"/>
  <c r="N27" i="14"/>
  <c r="O27" i="14"/>
  <c r="P27" i="14"/>
  <c r="Q27" i="14"/>
  <c r="T27" i="14"/>
  <c r="AF27" i="14"/>
  <c r="AN27" i="14"/>
  <c r="AG27" i="14"/>
  <c r="AO27" i="14"/>
  <c r="M27" i="14"/>
  <c r="Z27" i="14"/>
  <c r="AH27" i="14"/>
  <c r="AP27" i="14"/>
  <c r="R27" i="14"/>
  <c r="AA27" i="14"/>
  <c r="AI27" i="14"/>
  <c r="AQ27" i="14"/>
  <c r="AB27" i="14"/>
  <c r="AR27" i="14"/>
  <c r="AC27" i="14"/>
  <c r="AD27" i="14"/>
  <c r="AE27" i="14"/>
  <c r="V27" i="14"/>
  <c r="AL27" i="14"/>
  <c r="AJ27" i="14"/>
  <c r="AK27" i="14"/>
  <c r="AM27" i="14"/>
  <c r="U27" i="14"/>
  <c r="S27" i="14"/>
  <c r="W27" i="14"/>
  <c r="AO109" i="14"/>
  <c r="AB109" i="14"/>
  <c r="O109" i="14"/>
  <c r="AR79" i="14"/>
  <c r="M79" i="14"/>
  <c r="R74" i="14"/>
  <c r="AK59" i="14"/>
  <c r="AM100" i="14" l="1"/>
  <c r="AI96" i="14"/>
  <c r="Y100" i="14"/>
  <c r="AB85" i="14"/>
  <c r="S20" i="14"/>
  <c r="AG100" i="14"/>
  <c r="AL85" i="14"/>
  <c r="AD96" i="14"/>
  <c r="AP96" i="14"/>
  <c r="Q41" i="14"/>
  <c r="AG99" i="14"/>
  <c r="T41" i="14"/>
  <c r="AR96" i="14"/>
  <c r="AO20" i="14"/>
  <c r="AO85" i="14"/>
  <c r="AG96" i="14"/>
  <c r="O41" i="14"/>
  <c r="AQ99" i="14"/>
  <c r="AG41" i="14"/>
  <c r="AR100" i="14"/>
  <c r="AM20" i="14"/>
  <c r="AG85" i="14"/>
  <c r="X96" i="14"/>
  <c r="X41" i="14"/>
  <c r="AK99" i="14"/>
  <c r="AE20" i="14"/>
  <c r="U100" i="14"/>
  <c r="P96" i="14"/>
  <c r="M41" i="14"/>
  <c r="AQ20" i="14"/>
  <c r="P85" i="14"/>
  <c r="AK96" i="14"/>
  <c r="T20" i="14"/>
  <c r="AD85" i="14"/>
  <c r="AH96" i="14"/>
  <c r="L96" i="14"/>
  <c r="I96" i="15" s="1"/>
  <c r="R99" i="14"/>
  <c r="AK20" i="14"/>
  <c r="AL20" i="14"/>
  <c r="M100" i="14"/>
  <c r="J100" i="15" s="1"/>
  <c r="W96" i="14"/>
  <c r="AQ41" i="14"/>
  <c r="Z85" i="14"/>
  <c r="AC99" i="14"/>
  <c r="AF99" i="14"/>
  <c r="AA96" i="14"/>
  <c r="AH20" i="14"/>
  <c r="U20" i="14"/>
  <c r="AG20" i="14"/>
  <c r="W20" i="14"/>
  <c r="AP100" i="14"/>
  <c r="AE100" i="14"/>
  <c r="AK85" i="14"/>
  <c r="V85" i="14"/>
  <c r="Y85" i="14"/>
  <c r="S99" i="14"/>
  <c r="R96" i="14"/>
  <c r="AM96" i="14"/>
  <c r="AO100" i="14"/>
  <c r="N41" i="14"/>
  <c r="AK41" i="14"/>
  <c r="AA41" i="14"/>
  <c r="AJ99" i="14"/>
  <c r="T99" i="14"/>
  <c r="L85" i="14"/>
  <c r="I85" i="15" s="1"/>
  <c r="K96" i="14"/>
  <c r="H96" i="15" s="1"/>
  <c r="F96" i="16" s="1"/>
  <c r="F96" i="37" s="1"/>
  <c r="V96" i="14"/>
  <c r="U99" i="14"/>
  <c r="P99" i="14"/>
  <c r="AD99" i="14"/>
  <c r="AC20" i="14"/>
  <c r="AP20" i="14"/>
  <c r="Q20" i="14"/>
  <c r="O20" i="14"/>
  <c r="AH100" i="14"/>
  <c r="W100" i="14"/>
  <c r="AJ85" i="14"/>
  <c r="N85" i="14"/>
  <c r="Q85" i="14"/>
  <c r="AI99" i="14"/>
  <c r="AO96" i="14"/>
  <c r="AE96" i="14"/>
  <c r="AN41" i="14"/>
  <c r="W41" i="14"/>
  <c r="S41" i="14"/>
  <c r="AQ100" i="14"/>
  <c r="S96" i="14"/>
  <c r="R100" i="14"/>
  <c r="AJ41" i="14"/>
  <c r="AL100" i="14"/>
  <c r="K100" i="14"/>
  <c r="H100" i="15" s="1"/>
  <c r="AM99" i="14"/>
  <c r="N100" i="14"/>
  <c r="AN20" i="14"/>
  <c r="O100" i="14"/>
  <c r="AQ85" i="14"/>
  <c r="S100" i="14"/>
  <c r="AM41" i="14"/>
  <c r="AP41" i="14"/>
  <c r="R85" i="14"/>
  <c r="AP99" i="14"/>
  <c r="AE99" i="14"/>
  <c r="AD100" i="14"/>
  <c r="AI20" i="14"/>
  <c r="AR20" i="14"/>
  <c r="AF20" i="14"/>
  <c r="AD20" i="14"/>
  <c r="AN100" i="14"/>
  <c r="AE85" i="14"/>
  <c r="U85" i="14"/>
  <c r="AI85" i="14"/>
  <c r="AI100" i="14"/>
  <c r="AC96" i="14"/>
  <c r="Q96" i="14"/>
  <c r="O96" i="14"/>
  <c r="AC41" i="14"/>
  <c r="AD41" i="14"/>
  <c r="V41" i="14"/>
  <c r="AH41" i="14"/>
  <c r="AQ96" i="14"/>
  <c r="T100" i="14"/>
  <c r="AJ100" i="14"/>
  <c r="Q100" i="14"/>
  <c r="L41" i="14"/>
  <c r="I41" i="15" s="1"/>
  <c r="M99" i="14"/>
  <c r="AB99" i="14"/>
  <c r="AR99" i="14"/>
  <c r="AH99" i="14"/>
  <c r="W99" i="14"/>
  <c r="R20" i="14"/>
  <c r="AJ20" i="14"/>
  <c r="X20" i="14"/>
  <c r="V20" i="14"/>
  <c r="AK100" i="14"/>
  <c r="AF100" i="14"/>
  <c r="AB96" i="14"/>
  <c r="AF85" i="14"/>
  <c r="AA85" i="14"/>
  <c r="U96" i="14"/>
  <c r="AN96" i="14"/>
  <c r="O85" i="14"/>
  <c r="AB41" i="14"/>
  <c r="P41" i="14"/>
  <c r="AF41" i="14"/>
  <c r="R41" i="14"/>
  <c r="AL99" i="14"/>
  <c r="AN85" i="14"/>
  <c r="V99" i="14"/>
  <c r="K99" i="14"/>
  <c r="H99" i="15" s="1"/>
  <c r="AH85" i="14"/>
  <c r="AR41" i="14"/>
  <c r="T96" i="14"/>
  <c r="AB100" i="14"/>
  <c r="Z99" i="14"/>
  <c r="O99" i="14"/>
  <c r="M20" i="14"/>
  <c r="AB20" i="14"/>
  <c r="P20" i="14"/>
  <c r="N20" i="14"/>
  <c r="AC100" i="14"/>
  <c r="X100" i="14"/>
  <c r="N96" i="14"/>
  <c r="Q99" i="14"/>
  <c r="AP85" i="14"/>
  <c r="T85" i="14"/>
  <c r="S85" i="14"/>
  <c r="AJ96" i="14"/>
  <c r="M96" i="14"/>
  <c r="J96" i="15" s="1"/>
  <c r="AF96" i="14"/>
  <c r="AL96" i="14"/>
  <c r="AE41" i="14"/>
  <c r="AL41" i="14"/>
  <c r="U41" i="14"/>
  <c r="AO41" i="14"/>
  <c r="V100" i="14"/>
  <c r="AA99" i="14"/>
  <c r="K85" i="14"/>
  <c r="H85" i="15" s="1"/>
  <c r="M85" i="14"/>
  <c r="K95" i="14"/>
  <c r="H95" i="15" s="1"/>
  <c r="F95" i="16" s="1"/>
  <c r="F95" i="37" s="1"/>
  <c r="I95" i="34" s="1"/>
  <c r="H94" i="45" s="1"/>
  <c r="N99" i="14"/>
  <c r="K20" i="14"/>
  <c r="H20" i="15" s="1"/>
  <c r="AC59" i="14"/>
  <c r="W16" i="14"/>
  <c r="W37" i="14"/>
  <c r="R35" i="14"/>
  <c r="AO59" i="14"/>
  <c r="Q16" i="14"/>
  <c r="AH37" i="14"/>
  <c r="AI35" i="14"/>
  <c r="M59" i="14"/>
  <c r="AQ60" i="14"/>
  <c r="AR16" i="14"/>
  <c r="V16" i="14"/>
  <c r="V37" i="14"/>
  <c r="R37" i="14"/>
  <c r="U35" i="14"/>
  <c r="AD35" i="14"/>
  <c r="AA35" i="14"/>
  <c r="Q35" i="14"/>
  <c r="AA59" i="14"/>
  <c r="AI59" i="14"/>
  <c r="S59" i="14"/>
  <c r="Q59" i="14"/>
  <c r="AL60" i="14"/>
  <c r="N60" i="14"/>
  <c r="AE60" i="14"/>
  <c r="Y60" i="14"/>
  <c r="M16" i="14"/>
  <c r="J16" i="15" s="1"/>
  <c r="AJ16" i="14"/>
  <c r="P16" i="14"/>
  <c r="N16" i="14"/>
  <c r="AE37" i="14"/>
  <c r="AQ37" i="14"/>
  <c r="AO37" i="14"/>
  <c r="AQ10" i="14"/>
  <c r="L16" i="14"/>
  <c r="I16" i="15" s="1"/>
  <c r="G16" i="16" s="1"/>
  <c r="G16" i="37" s="1"/>
  <c r="P35" i="14"/>
  <c r="AO16" i="14"/>
  <c r="V35" i="14"/>
  <c r="AP16" i="14"/>
  <c r="T37" i="14"/>
  <c r="P37" i="14"/>
  <c r="T35" i="14"/>
  <c r="AG35" i="14"/>
  <c r="U59" i="14"/>
  <c r="X60" i="14"/>
  <c r="R16" i="14"/>
  <c r="AF16" i="14"/>
  <c r="AM35" i="14"/>
  <c r="N35" i="14"/>
  <c r="S35" i="14"/>
  <c r="AN35" i="14"/>
  <c r="T59" i="14"/>
  <c r="W59" i="14"/>
  <c r="AP59" i="14"/>
  <c r="T60" i="14"/>
  <c r="AI60" i="14"/>
  <c r="U60" i="14"/>
  <c r="Q60" i="14"/>
  <c r="AA16" i="14"/>
  <c r="AB16" i="14"/>
  <c r="AM16" i="14"/>
  <c r="AK37" i="14"/>
  <c r="O37" i="14"/>
  <c r="AI37" i="14"/>
  <c r="AG37" i="14"/>
  <c r="AR10" i="14"/>
  <c r="AN60" i="14"/>
  <c r="L59" i="14"/>
  <c r="K37" i="14"/>
  <c r="H37" i="15" s="1"/>
  <c r="AC16" i="14"/>
  <c r="K26" i="14"/>
  <c r="H26" i="15" s="1"/>
  <c r="F26" i="16" s="1"/>
  <c r="F26" i="37" s="1"/>
  <c r="L74" i="14"/>
  <c r="I74" i="15" s="1"/>
  <c r="M35" i="14"/>
  <c r="Z59" i="14"/>
  <c r="S37" i="14"/>
  <c r="AN10" i="14"/>
  <c r="AL35" i="14"/>
  <c r="AR35" i="14"/>
  <c r="Z35" i="14"/>
  <c r="AN59" i="14"/>
  <c r="P59" i="14"/>
  <c r="V59" i="14"/>
  <c r="R59" i="14"/>
  <c r="AC60" i="14"/>
  <c r="AR60" i="14"/>
  <c r="Z60" i="14"/>
  <c r="AK16" i="14"/>
  <c r="U16" i="14"/>
  <c r="AG16" i="14"/>
  <c r="O16" i="14"/>
  <c r="U37" i="14"/>
  <c r="AC37" i="14"/>
  <c r="AP37" i="14"/>
  <c r="AF37" i="14"/>
  <c r="X10" i="14"/>
  <c r="K59" i="14"/>
  <c r="H59" i="15" s="1"/>
  <c r="F59" i="16" s="1"/>
  <c r="F59" i="37" s="1"/>
  <c r="I59" i="34" s="1"/>
  <c r="H58" i="45" s="1"/>
  <c r="K16" i="14"/>
  <c r="H16" i="15" s="1"/>
  <c r="F16" i="16" s="1"/>
  <c r="F16" i="37" s="1"/>
  <c r="AJ35" i="14"/>
  <c r="AQ16" i="14"/>
  <c r="AN37" i="14"/>
  <c r="L37" i="14"/>
  <c r="I37" i="15" s="1"/>
  <c r="G37" i="16" s="1"/>
  <c r="G37" i="37" s="1"/>
  <c r="K35" i="14"/>
  <c r="H35" i="15" s="1"/>
  <c r="F35" i="16" s="1"/>
  <c r="F35" i="37" s="1"/>
  <c r="N59" i="14"/>
  <c r="R60" i="14"/>
  <c r="AH16" i="14"/>
  <c r="AL10" i="14"/>
  <c r="AK60" i="14"/>
  <c r="AQ59" i="14"/>
  <c r="AF60" i="14"/>
  <c r="M37" i="14"/>
  <c r="J37" i="15" s="1"/>
  <c r="W35" i="14"/>
  <c r="AE35" i="14"/>
  <c r="AQ35" i="14"/>
  <c r="AO35" i="14"/>
  <c r="AD59" i="14"/>
  <c r="X59" i="14"/>
  <c r="AE59" i="14"/>
  <c r="AG59" i="14"/>
  <c r="AJ60" i="14"/>
  <c r="V60" i="14"/>
  <c r="AO60" i="14"/>
  <c r="AI16" i="14"/>
  <c r="S16" i="14"/>
  <c r="AN16" i="14"/>
  <c r="AD16" i="14"/>
  <c r="AL37" i="14"/>
  <c r="AR37" i="14"/>
  <c r="Z37" i="14"/>
  <c r="AN81" i="14"/>
  <c r="AH35" i="14"/>
  <c r="AF59" i="14"/>
  <c r="N37" i="14"/>
  <c r="AH81" i="14"/>
  <c r="AB35" i="14"/>
  <c r="AJ59" i="14"/>
  <c r="S60" i="14"/>
  <c r="AL16" i="14"/>
  <c r="AD10" i="14"/>
  <c r="O35" i="14"/>
  <c r="AB59" i="14"/>
  <c r="Y59" i="14"/>
  <c r="AG60" i="14"/>
  <c r="AB37" i="14"/>
  <c r="AD60" i="14"/>
  <c r="T109" i="14"/>
  <c r="L100" i="14"/>
  <c r="I100" i="15" s="1"/>
  <c r="G100" i="16" s="1"/>
  <c r="G100" i="37" s="1"/>
  <c r="K41" i="14"/>
  <c r="H41" i="15" s="1"/>
  <c r="F41" i="16" s="1"/>
  <c r="F41" i="37" s="1"/>
  <c r="S23" i="14"/>
  <c r="L27" i="14"/>
  <c r="I27" i="15" s="1"/>
  <c r="K79" i="14"/>
  <c r="H79" i="15" s="1"/>
  <c r="F79" i="16" s="1"/>
  <c r="F79" i="37" s="1"/>
  <c r="AM85" i="14"/>
  <c r="L25" i="14"/>
  <c r="I25" i="15" s="1"/>
  <c r="G25" i="16" s="1"/>
  <c r="G25" i="37" s="1"/>
  <c r="J25" i="34" s="1"/>
  <c r="I24" i="45" s="1"/>
  <c r="K50" i="14"/>
  <c r="H50" i="15" s="1"/>
  <c r="F50" i="16" s="1"/>
  <c r="F50" i="37" s="1"/>
  <c r="I50" i="34" s="1"/>
  <c r="H49" i="45" s="1"/>
  <c r="L99" i="14"/>
  <c r="I99" i="15" s="1"/>
  <c r="L20" i="14"/>
  <c r="I20" i="15" s="1"/>
  <c r="G20" i="16" s="1"/>
  <c r="G20" i="37" s="1"/>
  <c r="K60" i="14"/>
  <c r="H60" i="15" s="1"/>
  <c r="F60" i="16" s="1"/>
  <c r="F60" i="37" s="1"/>
  <c r="L21" i="14"/>
  <c r="I21" i="15" s="1"/>
  <c r="G21" i="16" s="1"/>
  <c r="G21" i="37" s="1"/>
  <c r="L22" i="14"/>
  <c r="I22" i="15" s="1"/>
  <c r="G22" i="16" s="1"/>
  <c r="G22" i="37" s="1"/>
  <c r="L35" i="14"/>
  <c r="I35" i="15" s="1"/>
  <c r="W55" i="14"/>
  <c r="K15" i="14"/>
  <c r="H15" i="15" s="1"/>
  <c r="F15" i="16" s="1"/>
  <c r="F15" i="37" s="1"/>
  <c r="AJ37" i="14"/>
  <c r="AF42" i="14"/>
  <c r="M42" i="14"/>
  <c r="O81" i="14"/>
  <c r="Z81" i="14"/>
  <c r="V81" i="14"/>
  <c r="AQ81" i="14"/>
  <c r="AK81" i="14"/>
  <c r="AI81" i="14"/>
  <c r="AB81" i="14"/>
  <c r="AD81" i="14"/>
  <c r="R81" i="14"/>
  <c r="X81" i="14"/>
  <c r="AA81" i="14"/>
  <c r="U81" i="14"/>
  <c r="AJ81" i="14"/>
  <c r="Y81" i="14"/>
  <c r="AP81" i="14"/>
  <c r="AF81" i="14"/>
  <c r="S81" i="14"/>
  <c r="R10" i="14"/>
  <c r="V10" i="14"/>
  <c r="R95" i="14"/>
  <c r="AC81" i="14"/>
  <c r="T81" i="14"/>
  <c r="AO81" i="14"/>
  <c r="AA10" i="14"/>
  <c r="P81" i="14"/>
  <c r="AL81" i="14"/>
  <c r="AG81" i="14"/>
  <c r="AP42" i="14"/>
  <c r="S42" i="14"/>
  <c r="AC42" i="14"/>
  <c r="AN42" i="14"/>
  <c r="U42" i="14"/>
  <c r="AB10" i="14"/>
  <c r="AH10" i="14"/>
  <c r="AM10" i="14"/>
  <c r="W81" i="14"/>
  <c r="N81" i="14"/>
  <c r="Q81" i="14"/>
  <c r="AR81" i="14"/>
  <c r="Z10" i="14"/>
  <c r="T10" i="14"/>
  <c r="P10" i="14"/>
  <c r="N10" i="14"/>
  <c r="M10" i="14"/>
  <c r="J10" i="15" s="1"/>
  <c r="U10" i="14"/>
  <c r="AG10" i="14"/>
  <c r="AE10" i="14"/>
  <c r="AK10" i="14"/>
  <c r="AP10" i="14"/>
  <c r="Y10" i="14"/>
  <c r="W10" i="14"/>
  <c r="AI10" i="14"/>
  <c r="S10" i="14"/>
  <c r="Q10" i="14"/>
  <c r="O10" i="14"/>
  <c r="AC10" i="14"/>
  <c r="AJ10" i="14"/>
  <c r="AF10" i="14"/>
  <c r="G15" i="16"/>
  <c r="G15" i="37" s="1"/>
  <c r="G35" i="16"/>
  <c r="G35" i="37" s="1"/>
  <c r="F21" i="16"/>
  <c r="F21" i="37" s="1"/>
  <c r="F85" i="16"/>
  <c r="F85" i="37" s="1"/>
  <c r="G96" i="16"/>
  <c r="G96" i="37" s="1"/>
  <c r="F25" i="16"/>
  <c r="F25" i="37" s="1"/>
  <c r="I25" i="34" s="1"/>
  <c r="H24" i="45" s="1"/>
  <c r="G55" i="16"/>
  <c r="G55" i="37" s="1"/>
  <c r="G99" i="16"/>
  <c r="G99" i="37" s="1"/>
  <c r="F100" i="16"/>
  <c r="F100" i="37" s="1"/>
  <c r="F99" i="16"/>
  <c r="F99" i="37" s="1"/>
  <c r="F23" i="16"/>
  <c r="F23" i="37" s="1"/>
  <c r="F81" i="16"/>
  <c r="F81" i="37" s="1"/>
  <c r="I81" i="34" s="1"/>
  <c r="H80" i="45" s="1"/>
  <c r="G74" i="16"/>
  <c r="G74" i="37" s="1"/>
  <c r="G41" i="16"/>
  <c r="G41" i="37" s="1"/>
  <c r="F37" i="16"/>
  <c r="F37" i="37" s="1"/>
  <c r="F55" i="16"/>
  <c r="F55" i="37" s="1"/>
  <c r="F22" i="16"/>
  <c r="F22" i="37" s="1"/>
  <c r="F20" i="16"/>
  <c r="F20" i="37" s="1"/>
  <c r="F74" i="16"/>
  <c r="F74" i="37" s="1"/>
  <c r="F12" i="16"/>
  <c r="F12" i="37" s="1"/>
  <c r="I12" i="34" s="1"/>
  <c r="H11" i="45" s="1"/>
  <c r="G27" i="16"/>
  <c r="G27" i="37" s="1"/>
  <c r="G109" i="16"/>
  <c r="G109" i="37" s="1"/>
  <c r="F27" i="16"/>
  <c r="F27" i="37" s="1"/>
  <c r="G79" i="16"/>
  <c r="G79" i="37" s="1"/>
  <c r="F109" i="16"/>
  <c r="F109" i="37" s="1"/>
  <c r="G85" i="16"/>
  <c r="G85" i="37" s="1"/>
  <c r="G23" i="16"/>
  <c r="G23" i="37" s="1"/>
  <c r="AL42" i="14"/>
  <c r="AK42" i="14"/>
  <c r="AM42" i="14"/>
  <c r="Z42" i="14"/>
  <c r="Z12" i="14"/>
  <c r="AE42" i="14"/>
  <c r="AB42" i="14"/>
  <c r="R42" i="14"/>
  <c r="T12" i="14"/>
  <c r="AR95" i="14"/>
  <c r="T42" i="14"/>
  <c r="N42" i="14"/>
  <c r="AO42" i="14"/>
  <c r="X42" i="14"/>
  <c r="AR42" i="14"/>
  <c r="AQ42" i="14"/>
  <c r="AG42" i="14"/>
  <c r="N12" i="14"/>
  <c r="P95" i="14"/>
  <c r="AJ42" i="14"/>
  <c r="AD42" i="14"/>
  <c r="AI42" i="14"/>
  <c r="Y42" i="14"/>
  <c r="V42" i="14"/>
  <c r="P42" i="14"/>
  <c r="AA42" i="14"/>
  <c r="Q42" i="14"/>
  <c r="AM81" i="14"/>
  <c r="AE81" i="14"/>
  <c r="L10" i="14"/>
  <c r="I10" i="15" s="1"/>
  <c r="K10" i="14"/>
  <c r="H10" i="15" s="1"/>
  <c r="W42" i="14"/>
  <c r="O42" i="14"/>
  <c r="L42" i="14"/>
  <c r="I42" i="15" s="1"/>
  <c r="K42" i="14"/>
  <c r="H42" i="15" s="1"/>
  <c r="AS25" i="14"/>
  <c r="J23" i="15"/>
  <c r="I26" i="15"/>
  <c r="J59" i="15"/>
  <c r="I50" i="15"/>
  <c r="AS50" i="14"/>
  <c r="J21" i="15"/>
  <c r="J26" i="15"/>
  <c r="J20" i="15"/>
  <c r="J109" i="15"/>
  <c r="J41" i="15"/>
  <c r="M81" i="14"/>
  <c r="L81" i="14"/>
  <c r="J60" i="15"/>
  <c r="J50" i="15"/>
  <c r="AT50" i="14"/>
  <c r="J99" i="15"/>
  <c r="J15" i="15"/>
  <c r="J79" i="15"/>
  <c r="J35" i="15"/>
  <c r="J55" i="15"/>
  <c r="V12" i="14"/>
  <c r="L12" i="14"/>
  <c r="V95" i="14"/>
  <c r="L95" i="14"/>
  <c r="J22" i="15"/>
  <c r="J27" i="15"/>
  <c r="J25" i="15"/>
  <c r="AT25" i="14"/>
  <c r="J42" i="15"/>
  <c r="J74" i="15"/>
  <c r="J85" i="15"/>
  <c r="I60" i="15"/>
  <c r="I59" i="15"/>
  <c r="AH12" i="14"/>
  <c r="AC12" i="14"/>
  <c r="U12" i="14"/>
  <c r="AG12" i="14"/>
  <c r="AE12" i="14"/>
  <c r="AC95" i="14"/>
  <c r="AG95" i="14"/>
  <c r="AE95" i="14"/>
  <c r="AQ95" i="14"/>
  <c r="AQ12" i="14"/>
  <c r="AK12" i="14"/>
  <c r="AP12" i="14"/>
  <c r="Y12" i="14"/>
  <c r="W12" i="14"/>
  <c r="U95" i="14"/>
  <c r="Y95" i="14"/>
  <c r="W95" i="14"/>
  <c r="AB95" i="14"/>
  <c r="AM95" i="14"/>
  <c r="AI12" i="14"/>
  <c r="O12" i="14"/>
  <c r="S95" i="14"/>
  <c r="M95" i="14"/>
  <c r="Q95" i="14"/>
  <c r="O95" i="14"/>
  <c r="AD95" i="14"/>
  <c r="AO12" i="14"/>
  <c r="AK95" i="14"/>
  <c r="S12" i="14"/>
  <c r="N95" i="14"/>
  <c r="R12" i="14"/>
  <c r="AR12" i="14"/>
  <c r="AN12" i="14"/>
  <c r="AL12" i="14"/>
  <c r="AL95" i="14"/>
  <c r="AP95" i="14"/>
  <c r="AN95" i="14"/>
  <c r="T95" i="14"/>
  <c r="AA95" i="14"/>
  <c r="AM12" i="14"/>
  <c r="AO95" i="14"/>
  <c r="AI95" i="14"/>
  <c r="Q12" i="14"/>
  <c r="AJ95" i="14"/>
  <c r="M12" i="14"/>
  <c r="AJ12" i="14"/>
  <c r="AF12" i="14"/>
  <c r="AD12" i="14"/>
  <c r="AH95" i="14"/>
  <c r="AF95" i="14"/>
  <c r="AA12" i="14"/>
  <c r="AB12" i="14"/>
  <c r="X12" i="14"/>
  <c r="Z95" i="14"/>
  <c r="X95" i="14"/>
  <c r="AS59" i="14" l="1"/>
  <c r="AT59" i="14"/>
  <c r="AT10" i="14"/>
  <c r="H85" i="16"/>
  <c r="H85" i="37" s="1"/>
  <c r="H35" i="16"/>
  <c r="H35" i="37" s="1"/>
  <c r="H20" i="16"/>
  <c r="H20" i="37" s="1"/>
  <c r="H16" i="16"/>
  <c r="H16" i="37" s="1"/>
  <c r="H55" i="16"/>
  <c r="H55" i="37" s="1"/>
  <c r="G50" i="16"/>
  <c r="G50" i="37" s="1"/>
  <c r="J50" i="34" s="1"/>
  <c r="I49" i="45" s="1"/>
  <c r="H74" i="16"/>
  <c r="H74" i="37" s="1"/>
  <c r="H37" i="16"/>
  <c r="H37" i="37" s="1"/>
  <c r="H96" i="16"/>
  <c r="H96" i="37" s="1"/>
  <c r="H79" i="16"/>
  <c r="H79" i="37" s="1"/>
  <c r="H60" i="16"/>
  <c r="H60" i="37" s="1"/>
  <c r="G60" i="16"/>
  <c r="G60" i="37" s="1"/>
  <c r="H100" i="16"/>
  <c r="H100" i="37" s="1"/>
  <c r="H42" i="16"/>
  <c r="H42" i="37" s="1"/>
  <c r="K42" i="34" s="1"/>
  <c r="J41" i="45" s="1"/>
  <c r="G26" i="16"/>
  <c r="G26" i="37" s="1"/>
  <c r="H41" i="16"/>
  <c r="H41" i="37" s="1"/>
  <c r="F42" i="16"/>
  <c r="F42" i="37" s="1"/>
  <c r="I42" i="34" s="1"/>
  <c r="H41" i="45" s="1"/>
  <c r="F10" i="16"/>
  <c r="F10" i="37" s="1"/>
  <c r="I10" i="34" s="1"/>
  <c r="H9" i="45" s="1"/>
  <c r="H23" i="16"/>
  <c r="H23" i="37" s="1"/>
  <c r="G42" i="16"/>
  <c r="G42" i="37" s="1"/>
  <c r="J42" i="34" s="1"/>
  <c r="I41" i="45" s="1"/>
  <c r="G10" i="16"/>
  <c r="G10" i="37" s="1"/>
  <c r="J10" i="34" s="1"/>
  <c r="I9" i="45" s="1"/>
  <c r="H21" i="16"/>
  <c r="H21" i="37" s="1"/>
  <c r="G59" i="16"/>
  <c r="G59" i="37" s="1"/>
  <c r="J59" i="34" s="1"/>
  <c r="I58" i="45" s="1"/>
  <c r="H27" i="16"/>
  <c r="H27" i="37" s="1"/>
  <c r="H15" i="16"/>
  <c r="H15" i="37" s="1"/>
  <c r="H109" i="16"/>
  <c r="H109" i="37" s="1"/>
  <c r="H26" i="16"/>
  <c r="H26" i="37" s="1"/>
  <c r="H25" i="16"/>
  <c r="H25" i="37" s="1"/>
  <c r="K25" i="34" s="1"/>
  <c r="J24" i="45" s="1"/>
  <c r="H22" i="16"/>
  <c r="H22" i="37" s="1"/>
  <c r="H99" i="16"/>
  <c r="H99" i="37" s="1"/>
  <c r="H10" i="16"/>
  <c r="H10" i="37" s="1"/>
  <c r="K10" i="34" s="1"/>
  <c r="J9" i="45" s="1"/>
  <c r="H50" i="16"/>
  <c r="H50" i="37" s="1"/>
  <c r="K50" i="34" s="1"/>
  <c r="J49" i="45" s="1"/>
  <c r="H59" i="16"/>
  <c r="H59" i="37" s="1"/>
  <c r="K59" i="34" s="1"/>
  <c r="J58" i="45" s="1"/>
  <c r="AS10" i="14"/>
  <c r="AT42" i="14"/>
  <c r="AS42" i="14"/>
  <c r="J81" i="15"/>
  <c r="AT81" i="14"/>
  <c r="AT95" i="14"/>
  <c r="J95" i="15"/>
  <c r="I95" i="15"/>
  <c r="AS95" i="14"/>
  <c r="J12" i="15"/>
  <c r="AT12" i="14"/>
  <c r="I12" i="15"/>
  <c r="AS12" i="14"/>
  <c r="I81" i="15"/>
  <c r="AS81" i="14"/>
  <c r="G12" i="16" l="1"/>
  <c r="G12" i="37" s="1"/>
  <c r="J12" i="34" s="1"/>
  <c r="I11" i="45" s="1"/>
  <c r="H12" i="16"/>
  <c r="H12" i="37" s="1"/>
  <c r="K12" i="34" s="1"/>
  <c r="J11" i="45" s="1"/>
  <c r="G81" i="16"/>
  <c r="G81" i="37" s="1"/>
  <c r="J81" i="34" s="1"/>
  <c r="I80" i="45" s="1"/>
  <c r="G95" i="16"/>
  <c r="G95" i="37" s="1"/>
  <c r="J95" i="34" s="1"/>
  <c r="I94" i="45" s="1"/>
  <c r="H81" i="16"/>
  <c r="H81" i="37" s="1"/>
  <c r="K81" i="34" s="1"/>
  <c r="J80" i="45" s="1"/>
  <c r="H95" i="16"/>
  <c r="H95" i="37" s="1"/>
  <c r="K95" i="34" s="1"/>
  <c r="J94" i="45" s="1"/>
  <c r="H10" i="11" l="1"/>
  <c r="A11" i="11"/>
  <c r="A12" i="11"/>
  <c r="A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0" i="11"/>
  <c r="K6" i="7"/>
  <c r="G11" i="11" s="1"/>
  <c r="K7" i="7"/>
  <c r="G12" i="11" s="1"/>
  <c r="K8" i="7"/>
  <c r="G13" i="11" s="1"/>
  <c r="K9" i="7"/>
  <c r="G14" i="11" s="1"/>
  <c r="K10" i="7"/>
  <c r="G15" i="11" s="1"/>
  <c r="K11" i="7"/>
  <c r="G16" i="11" s="1"/>
  <c r="K12" i="7"/>
  <c r="G17" i="11" s="1"/>
  <c r="K13" i="7"/>
  <c r="G18" i="11" s="1"/>
  <c r="K14" i="7"/>
  <c r="G19" i="11" s="1"/>
  <c r="K15" i="7"/>
  <c r="G20" i="11" s="1"/>
  <c r="K16" i="7"/>
  <c r="G21" i="11" s="1"/>
  <c r="K17" i="7"/>
  <c r="G22" i="11" s="1"/>
  <c r="K18" i="7"/>
  <c r="G23" i="11" s="1"/>
  <c r="K19" i="7"/>
  <c r="G24" i="11" s="1"/>
  <c r="K20" i="7"/>
  <c r="G25" i="11" s="1"/>
  <c r="K21" i="7"/>
  <c r="G26" i="11" s="1"/>
  <c r="K22" i="7"/>
  <c r="G27" i="11" s="1"/>
  <c r="K23" i="7"/>
  <c r="G28" i="11" s="1"/>
  <c r="K24" i="7"/>
  <c r="G29" i="11" s="1"/>
  <c r="K25" i="7"/>
  <c r="G30" i="11" s="1"/>
  <c r="K26" i="7"/>
  <c r="G31" i="11" s="1"/>
  <c r="K27" i="7"/>
  <c r="G32" i="11" s="1"/>
  <c r="K28" i="7"/>
  <c r="G33" i="11" s="1"/>
  <c r="K29" i="7"/>
  <c r="G34" i="11" s="1"/>
  <c r="K30" i="7"/>
  <c r="G35" i="11" s="1"/>
  <c r="K31" i="7"/>
  <c r="G36" i="11" s="1"/>
  <c r="K32" i="7"/>
  <c r="G37" i="11" s="1"/>
  <c r="K33" i="7"/>
  <c r="G38" i="11" s="1"/>
  <c r="K34" i="7"/>
  <c r="G39" i="11" s="1"/>
  <c r="K35" i="7"/>
  <c r="G40" i="11" s="1"/>
  <c r="K36" i="7"/>
  <c r="G41" i="11" s="1"/>
  <c r="K37" i="7"/>
  <c r="G42" i="11" s="1"/>
  <c r="K38" i="7"/>
  <c r="G43" i="11" s="1"/>
  <c r="K39" i="7"/>
  <c r="G44" i="11" s="1"/>
  <c r="K40" i="7"/>
  <c r="G45" i="11" s="1"/>
  <c r="K41" i="7"/>
  <c r="G46" i="11" s="1"/>
  <c r="K42" i="7"/>
  <c r="G47" i="11" s="1"/>
  <c r="K43" i="7"/>
  <c r="G48" i="11" s="1"/>
  <c r="K44" i="7"/>
  <c r="G49" i="11" s="1"/>
  <c r="K45" i="7"/>
  <c r="G50" i="11" s="1"/>
  <c r="K46" i="7"/>
  <c r="G51" i="11" s="1"/>
  <c r="K47" i="7"/>
  <c r="G52" i="11" s="1"/>
  <c r="K48" i="7"/>
  <c r="G53" i="11" s="1"/>
  <c r="K49" i="7"/>
  <c r="G54" i="11" s="1"/>
  <c r="K50" i="7"/>
  <c r="G55" i="11" s="1"/>
  <c r="K51" i="7"/>
  <c r="G56" i="11" s="1"/>
  <c r="K52" i="7"/>
  <c r="G57" i="11" s="1"/>
  <c r="K53" i="7"/>
  <c r="G58" i="11" s="1"/>
  <c r="K54" i="7"/>
  <c r="G59" i="11" s="1"/>
  <c r="K55" i="7"/>
  <c r="G60" i="11" s="1"/>
  <c r="K56" i="7"/>
  <c r="G61" i="11" s="1"/>
  <c r="K57" i="7"/>
  <c r="G62" i="11" s="1"/>
  <c r="K58" i="7"/>
  <c r="G63" i="11" s="1"/>
  <c r="K59" i="7"/>
  <c r="G64" i="11" s="1"/>
  <c r="K60" i="7"/>
  <c r="G65" i="11" s="1"/>
  <c r="K61" i="7"/>
  <c r="G66" i="11" s="1"/>
  <c r="K62" i="7"/>
  <c r="G67" i="11" s="1"/>
  <c r="K63" i="7"/>
  <c r="G68" i="11" s="1"/>
  <c r="K64" i="7"/>
  <c r="G69" i="11" s="1"/>
  <c r="K65" i="7"/>
  <c r="G70" i="11" s="1"/>
  <c r="K66" i="7"/>
  <c r="G71" i="11" s="1"/>
  <c r="K67" i="7"/>
  <c r="G72" i="11" s="1"/>
  <c r="K68" i="7"/>
  <c r="G73" i="11" s="1"/>
  <c r="K69" i="7"/>
  <c r="G74" i="11" s="1"/>
  <c r="K70" i="7"/>
  <c r="G75" i="11" s="1"/>
  <c r="K71" i="7"/>
  <c r="G76" i="11" s="1"/>
  <c r="K72" i="7"/>
  <c r="G77" i="11" s="1"/>
  <c r="K73" i="7"/>
  <c r="G78" i="11" s="1"/>
  <c r="K74" i="7"/>
  <c r="G79" i="11" s="1"/>
  <c r="K75" i="7"/>
  <c r="G80" i="11" s="1"/>
  <c r="K76" i="7"/>
  <c r="G81" i="11" s="1"/>
  <c r="K77" i="7"/>
  <c r="G82" i="11" s="1"/>
  <c r="K78" i="7"/>
  <c r="G83" i="11" s="1"/>
  <c r="K79" i="7"/>
  <c r="G84" i="11" s="1"/>
  <c r="K80" i="7"/>
  <c r="G85" i="11" s="1"/>
  <c r="K81" i="7"/>
  <c r="G86" i="11" s="1"/>
  <c r="K82" i="7"/>
  <c r="G87" i="11" s="1"/>
  <c r="K83" i="7"/>
  <c r="G88" i="11" s="1"/>
  <c r="K84" i="7"/>
  <c r="G89" i="11" s="1"/>
  <c r="K85" i="7"/>
  <c r="G90" i="11" s="1"/>
  <c r="K86" i="7"/>
  <c r="G91" i="11" s="1"/>
  <c r="K87" i="7"/>
  <c r="G92" i="11" s="1"/>
  <c r="K88" i="7"/>
  <c r="G93" i="11" s="1"/>
  <c r="K89" i="7"/>
  <c r="G94" i="11" s="1"/>
  <c r="K90" i="7"/>
  <c r="G95" i="11" s="1"/>
  <c r="K91" i="7"/>
  <c r="G96" i="11" s="1"/>
  <c r="K92" i="7"/>
  <c r="G97" i="11" s="1"/>
  <c r="K93" i="7"/>
  <c r="G98" i="11" s="1"/>
  <c r="K94" i="7"/>
  <c r="G99" i="11" s="1"/>
  <c r="K95" i="7"/>
  <c r="G100" i="11" s="1"/>
  <c r="K96" i="7"/>
  <c r="G101" i="11" s="1"/>
  <c r="K97" i="7"/>
  <c r="G102" i="11" s="1"/>
  <c r="K98" i="7"/>
  <c r="G103" i="11" s="1"/>
  <c r="K99" i="7"/>
  <c r="G104" i="11" s="1"/>
  <c r="K100" i="7"/>
  <c r="G105" i="11" s="1"/>
  <c r="K101" i="7"/>
  <c r="G106" i="11" s="1"/>
  <c r="K102" i="7"/>
  <c r="G107" i="11" s="1"/>
  <c r="K103" i="7"/>
  <c r="G108" i="11" s="1"/>
  <c r="K104" i="7"/>
  <c r="G109" i="11" s="1"/>
  <c r="K105" i="7"/>
  <c r="G110" i="11" s="1"/>
  <c r="K106" i="7"/>
  <c r="G111" i="11" s="1"/>
  <c r="K107" i="7"/>
  <c r="G112" i="11" s="1"/>
  <c r="K108" i="7"/>
  <c r="G113" i="11" s="1"/>
  <c r="K109" i="7"/>
  <c r="G114" i="11" s="1"/>
  <c r="K110" i="7"/>
  <c r="G115" i="11" s="1"/>
  <c r="K111" i="7"/>
  <c r="G116" i="11" s="1"/>
  <c r="K112" i="7"/>
  <c r="G117" i="11" s="1"/>
  <c r="K5" i="7"/>
  <c r="G10" i="11" s="1"/>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5" i="7"/>
  <c r="F6" i="7"/>
  <c r="F7" i="7"/>
  <c r="F8" i="7"/>
  <c r="F9" i="7"/>
  <c r="F10" i="7"/>
  <c r="F11" i="7"/>
  <c r="F13" i="7"/>
  <c r="F14" i="7"/>
  <c r="F15" i="7"/>
  <c r="F16" i="7"/>
  <c r="F17" i="7"/>
  <c r="F19" i="7"/>
  <c r="F20" i="7"/>
  <c r="F21" i="7"/>
  <c r="F22" i="7"/>
  <c r="F23" i="7"/>
  <c r="F24" i="7"/>
  <c r="F25" i="7"/>
  <c r="F26" i="7"/>
  <c r="F27" i="7"/>
  <c r="F28" i="7"/>
  <c r="F29" i="7"/>
  <c r="F30" i="7"/>
  <c r="F31" i="7"/>
  <c r="F32" i="7"/>
  <c r="F33" i="7"/>
  <c r="F34" i="7"/>
  <c r="F35" i="7"/>
  <c r="F36" i="7"/>
  <c r="F37" i="7"/>
  <c r="F38" i="7"/>
  <c r="F40" i="7"/>
  <c r="F41" i="7"/>
  <c r="F44" i="7"/>
  <c r="F45" i="7"/>
  <c r="F46" i="7"/>
  <c r="F47" i="7"/>
  <c r="F48" i="7"/>
  <c r="F49" i="7"/>
  <c r="F50" i="7"/>
  <c r="F51" i="7"/>
  <c r="F52" i="7"/>
  <c r="F53" i="7"/>
  <c r="F54" i="7"/>
  <c r="F55" i="7"/>
  <c r="F56" i="7"/>
  <c r="F57" i="7"/>
  <c r="F58" i="7"/>
  <c r="F60" i="7"/>
  <c r="F61" i="7"/>
  <c r="F62" i="7"/>
  <c r="F65" i="7"/>
  <c r="F66" i="7"/>
  <c r="F67" i="7"/>
  <c r="F68" i="7"/>
  <c r="F69" i="7"/>
  <c r="F70" i="7"/>
  <c r="F71" i="7"/>
  <c r="F72" i="7"/>
  <c r="F73" i="7"/>
  <c r="F74" i="7"/>
  <c r="F75" i="7"/>
  <c r="F76" i="7"/>
  <c r="F77" i="7"/>
  <c r="F78" i="7"/>
  <c r="F79" i="7"/>
  <c r="F80" i="7"/>
  <c r="F81" i="7"/>
  <c r="F82" i="7"/>
  <c r="F83" i="7"/>
  <c r="F84" i="7"/>
  <c r="F85" i="7"/>
  <c r="F86" i="7"/>
  <c r="F87" i="7"/>
  <c r="F89" i="7"/>
  <c r="F91" i="7"/>
  <c r="F92" i="7"/>
  <c r="F93" i="7"/>
  <c r="F94" i="7"/>
  <c r="F95" i="7"/>
  <c r="F96" i="7"/>
  <c r="F97" i="7"/>
  <c r="F98" i="7"/>
  <c r="F99" i="7"/>
  <c r="F100" i="7"/>
  <c r="F101" i="7"/>
  <c r="F102" i="7"/>
  <c r="F103" i="7"/>
  <c r="F104" i="7"/>
  <c r="F105" i="7"/>
  <c r="F106" i="7"/>
  <c r="F107" i="7"/>
  <c r="F111" i="7"/>
  <c r="F112" i="7"/>
  <c r="F5" i="7"/>
  <c r="D6" i="7"/>
  <c r="E6" i="7"/>
  <c r="D7" i="7"/>
  <c r="E7" i="7"/>
  <c r="D8" i="7"/>
  <c r="E8" i="7"/>
  <c r="D9" i="7"/>
  <c r="E9" i="7"/>
  <c r="D10" i="7"/>
  <c r="E10" i="7"/>
  <c r="D11" i="7"/>
  <c r="E11" i="7"/>
  <c r="D12" i="7"/>
  <c r="E12" i="7"/>
  <c r="D13" i="7"/>
  <c r="E13" i="7"/>
  <c r="D14" i="7"/>
  <c r="E14" i="7"/>
  <c r="D15" i="7"/>
  <c r="E15" i="7"/>
  <c r="D16" i="7"/>
  <c r="E16" i="7"/>
  <c r="D17" i="7"/>
  <c r="E17" i="7"/>
  <c r="D18" i="7"/>
  <c r="E18" i="7"/>
  <c r="D19" i="7"/>
  <c r="E19" i="7"/>
  <c r="D20" i="7"/>
  <c r="E20" i="7"/>
  <c r="D21" i="7"/>
  <c r="E21" i="7"/>
  <c r="D22" i="7"/>
  <c r="E22" i="7"/>
  <c r="D23" i="7"/>
  <c r="E23" i="7"/>
  <c r="D24" i="7"/>
  <c r="E24" i="7"/>
  <c r="D25" i="7"/>
  <c r="E25" i="7"/>
  <c r="D26" i="7"/>
  <c r="E26" i="7"/>
  <c r="D27" i="7"/>
  <c r="E27" i="7"/>
  <c r="D28" i="7"/>
  <c r="E28" i="7"/>
  <c r="D29" i="7"/>
  <c r="E29" i="7"/>
  <c r="D30" i="7"/>
  <c r="E30" i="7"/>
  <c r="D31" i="7"/>
  <c r="E31" i="7"/>
  <c r="D32" i="7"/>
  <c r="E32" i="7"/>
  <c r="D33" i="7"/>
  <c r="E33" i="7"/>
  <c r="D34" i="7"/>
  <c r="E34" i="7"/>
  <c r="D35" i="7"/>
  <c r="E35" i="7"/>
  <c r="D36" i="7"/>
  <c r="E36" i="7"/>
  <c r="D37" i="7"/>
  <c r="E37" i="7"/>
  <c r="D38" i="7"/>
  <c r="E38" i="7"/>
  <c r="D39" i="7"/>
  <c r="E39" i="7"/>
  <c r="D40" i="7"/>
  <c r="E40" i="7"/>
  <c r="D41" i="7"/>
  <c r="E41" i="7"/>
  <c r="D42" i="7"/>
  <c r="E42" i="7"/>
  <c r="D43" i="7"/>
  <c r="E43" i="7"/>
  <c r="D44" i="7"/>
  <c r="E44" i="7"/>
  <c r="D45" i="7"/>
  <c r="E45" i="7"/>
  <c r="D46" i="7"/>
  <c r="E46" i="7"/>
  <c r="D47" i="7"/>
  <c r="E47" i="7"/>
  <c r="D48" i="7"/>
  <c r="E48" i="7"/>
  <c r="D49" i="7"/>
  <c r="E49" i="7"/>
  <c r="D50" i="7"/>
  <c r="E50" i="7"/>
  <c r="D51" i="7"/>
  <c r="E51" i="7"/>
  <c r="D52" i="7"/>
  <c r="E52" i="7"/>
  <c r="D53" i="7"/>
  <c r="E53" i="7"/>
  <c r="D54" i="7"/>
  <c r="E54" i="7"/>
  <c r="D55" i="7"/>
  <c r="E55" i="7"/>
  <c r="D56" i="7"/>
  <c r="E56" i="7"/>
  <c r="D57" i="7"/>
  <c r="E57" i="7"/>
  <c r="D58" i="7"/>
  <c r="E58" i="7"/>
  <c r="D59" i="7"/>
  <c r="E59" i="7"/>
  <c r="D60" i="7"/>
  <c r="E60" i="7"/>
  <c r="D61" i="7"/>
  <c r="E61" i="7"/>
  <c r="D62" i="7"/>
  <c r="E62" i="7"/>
  <c r="D63" i="7"/>
  <c r="E63" i="7"/>
  <c r="D64" i="7"/>
  <c r="E64" i="7"/>
  <c r="D65" i="7"/>
  <c r="E65" i="7"/>
  <c r="D66" i="7"/>
  <c r="E66" i="7"/>
  <c r="D67" i="7"/>
  <c r="E67" i="7"/>
  <c r="D68" i="7"/>
  <c r="E68" i="7"/>
  <c r="D69" i="7"/>
  <c r="E69" i="7"/>
  <c r="D70" i="7"/>
  <c r="E70" i="7"/>
  <c r="D71" i="7"/>
  <c r="E71" i="7"/>
  <c r="D72" i="7"/>
  <c r="E72" i="7"/>
  <c r="D73" i="7"/>
  <c r="E73" i="7"/>
  <c r="D74" i="7"/>
  <c r="E74" i="7"/>
  <c r="D75" i="7"/>
  <c r="E75" i="7"/>
  <c r="D76" i="7"/>
  <c r="E76" i="7"/>
  <c r="D77" i="7"/>
  <c r="E77" i="7"/>
  <c r="D78" i="7"/>
  <c r="E78" i="7"/>
  <c r="D79" i="7"/>
  <c r="E79" i="7"/>
  <c r="D80" i="7"/>
  <c r="E80" i="7"/>
  <c r="D81" i="7"/>
  <c r="E81" i="7"/>
  <c r="D82" i="7"/>
  <c r="E82" i="7"/>
  <c r="D83" i="7"/>
  <c r="E83" i="7"/>
  <c r="D84" i="7"/>
  <c r="E84" i="7"/>
  <c r="D85" i="7"/>
  <c r="E85" i="7"/>
  <c r="D86" i="7"/>
  <c r="E86" i="7"/>
  <c r="D87" i="7"/>
  <c r="E87" i="7"/>
  <c r="D88" i="7"/>
  <c r="E88" i="7"/>
  <c r="D89" i="7"/>
  <c r="E89" i="7"/>
  <c r="D90" i="7"/>
  <c r="E90" i="7"/>
  <c r="D91" i="7"/>
  <c r="E91" i="7"/>
  <c r="D92" i="7"/>
  <c r="E92" i="7"/>
  <c r="D93" i="7"/>
  <c r="E93" i="7"/>
  <c r="D94" i="7"/>
  <c r="E94" i="7"/>
  <c r="D95" i="7"/>
  <c r="E95" i="7"/>
  <c r="D96" i="7"/>
  <c r="E96" i="7"/>
  <c r="D97" i="7"/>
  <c r="E97" i="7"/>
  <c r="D98" i="7"/>
  <c r="E98" i="7"/>
  <c r="D99" i="7"/>
  <c r="E99" i="7"/>
  <c r="D100" i="7"/>
  <c r="E100" i="7"/>
  <c r="D101" i="7"/>
  <c r="E101" i="7"/>
  <c r="D102" i="7"/>
  <c r="E102" i="7"/>
  <c r="D103" i="7"/>
  <c r="E103" i="7"/>
  <c r="D104" i="7"/>
  <c r="E104" i="7"/>
  <c r="D105" i="7"/>
  <c r="E105" i="7"/>
  <c r="D106" i="7"/>
  <c r="E106" i="7"/>
  <c r="D107" i="7"/>
  <c r="E107" i="7"/>
  <c r="D108" i="7"/>
  <c r="E108" i="7"/>
  <c r="D109" i="7"/>
  <c r="E109" i="7"/>
  <c r="D110" i="7"/>
  <c r="E110" i="7"/>
  <c r="D111" i="7"/>
  <c r="E111" i="7"/>
  <c r="D112" i="7"/>
  <c r="E112" i="7"/>
  <c r="D5" i="7"/>
  <c r="E5" i="7"/>
  <c r="A5" i="7"/>
  <c r="H112" i="7" l="1"/>
  <c r="H104" i="7"/>
  <c r="H96" i="7"/>
  <c r="H80" i="7"/>
  <c r="H72" i="7"/>
  <c r="H56" i="7"/>
  <c r="H48" i="7"/>
  <c r="H40" i="7"/>
  <c r="H32" i="7"/>
  <c r="H24" i="7"/>
  <c r="H16" i="7"/>
  <c r="H8" i="7"/>
  <c r="H111" i="7"/>
  <c r="H103" i="7"/>
  <c r="H95" i="7"/>
  <c r="H87" i="7"/>
  <c r="H79" i="7"/>
  <c r="H71" i="7"/>
  <c r="H55" i="7"/>
  <c r="H47" i="7"/>
  <c r="H31" i="7"/>
  <c r="H23" i="7"/>
  <c r="H15" i="7"/>
  <c r="H7" i="7"/>
  <c r="H102" i="7"/>
  <c r="H94" i="7"/>
  <c r="H86" i="7"/>
  <c r="H78" i="7"/>
  <c r="H70" i="7"/>
  <c r="H62" i="7"/>
  <c r="H54" i="7"/>
  <c r="H46" i="7"/>
  <c r="H38" i="7"/>
  <c r="H30" i="7"/>
  <c r="H22" i="7"/>
  <c r="H14" i="7"/>
  <c r="H5" i="7"/>
  <c r="H105" i="7"/>
  <c r="H97" i="7"/>
  <c r="H89" i="7"/>
  <c r="H81" i="7"/>
  <c r="H73" i="7"/>
  <c r="H65" i="7"/>
  <c r="H57" i="7"/>
  <c r="H49" i="7"/>
  <c r="H41" i="7"/>
  <c r="H33" i="7"/>
  <c r="H25" i="7"/>
  <c r="H17" i="7"/>
  <c r="H9" i="7"/>
  <c r="H101" i="7"/>
  <c r="H93" i="7"/>
  <c r="H85" i="7"/>
  <c r="H77" i="7"/>
  <c r="H69" i="7"/>
  <c r="H61" i="7"/>
  <c r="H53" i="7"/>
  <c r="H45" i="7"/>
  <c r="H37" i="7"/>
  <c r="H29" i="7"/>
  <c r="H21" i="7"/>
  <c r="H13" i="7"/>
  <c r="H100" i="7"/>
  <c r="H92" i="7"/>
  <c r="H84" i="7"/>
  <c r="H76" i="7"/>
  <c r="H68" i="7"/>
  <c r="H60" i="7"/>
  <c r="H52" i="7"/>
  <c r="H44" i="7"/>
  <c r="H36" i="7"/>
  <c r="H28" i="7"/>
  <c r="H107" i="7"/>
  <c r="H99" i="7"/>
  <c r="H83" i="7"/>
  <c r="H75" i="7"/>
  <c r="H67" i="7"/>
  <c r="H51" i="7"/>
  <c r="H35" i="7"/>
  <c r="H27" i="7"/>
  <c r="H19" i="7"/>
  <c r="H11" i="7"/>
  <c r="H106" i="7"/>
  <c r="H98" i="7"/>
  <c r="H82" i="7"/>
  <c r="H74" i="7"/>
  <c r="H66" i="7"/>
  <c r="H58" i="7"/>
  <c r="H50" i="7"/>
  <c r="H34" i="7"/>
  <c r="H26" i="7"/>
  <c r="H10" i="7"/>
  <c r="O10" i="10" l="1"/>
  <c r="P10" i="10"/>
  <c r="Q10" i="10"/>
  <c r="R10" i="10"/>
  <c r="S10" i="10"/>
  <c r="T10" i="10"/>
  <c r="F5" i="8"/>
  <c r="G5" i="8" s="1"/>
  <c r="F5" i="45" s="1"/>
  <c r="F6" i="8"/>
  <c r="G6" i="8" s="1"/>
  <c r="F6" i="45" s="1"/>
  <c r="F7" i="8"/>
  <c r="G7" i="8" s="1"/>
  <c r="F7" i="45" s="1"/>
  <c r="F8" i="8"/>
  <c r="G8" i="8" s="1"/>
  <c r="F8" i="45" s="1"/>
  <c r="F10" i="8"/>
  <c r="G10" i="8" s="1"/>
  <c r="F10" i="45" s="1"/>
  <c r="F12" i="8"/>
  <c r="G12" i="8" s="1"/>
  <c r="F12" i="45" s="1"/>
  <c r="F13" i="8"/>
  <c r="G13" i="8" s="1"/>
  <c r="F13" i="45" s="1"/>
  <c r="F14" i="8"/>
  <c r="F15" i="8"/>
  <c r="F16" i="8"/>
  <c r="G16" i="8" s="1"/>
  <c r="F16" i="45" s="1"/>
  <c r="F17" i="8"/>
  <c r="G17" i="8" s="1"/>
  <c r="F17" i="45" s="1"/>
  <c r="F18" i="8"/>
  <c r="G18" i="8" s="1"/>
  <c r="F18" i="45" s="1"/>
  <c r="F19" i="8"/>
  <c r="F20" i="8"/>
  <c r="F21" i="8"/>
  <c r="F22" i="8"/>
  <c r="F23" i="8"/>
  <c r="G23" i="8" s="1"/>
  <c r="F23" i="45" s="1"/>
  <c r="F25" i="8"/>
  <c r="F26" i="8"/>
  <c r="F27" i="8"/>
  <c r="G27" i="8" s="1"/>
  <c r="F27" i="45" s="1"/>
  <c r="F28" i="8"/>
  <c r="G28" i="8" s="1"/>
  <c r="F28" i="45" s="1"/>
  <c r="F29" i="8"/>
  <c r="G29" i="8" s="1"/>
  <c r="F29" i="45" s="1"/>
  <c r="F30" i="8"/>
  <c r="G30" i="8" s="1"/>
  <c r="F30" i="45" s="1"/>
  <c r="F31" i="8"/>
  <c r="G31" i="8" s="1"/>
  <c r="F31" i="45" s="1"/>
  <c r="F32" i="8"/>
  <c r="G32" i="8" s="1"/>
  <c r="F32" i="45" s="1"/>
  <c r="F33" i="8"/>
  <c r="G33" i="8" s="1"/>
  <c r="F33" i="45" s="1"/>
  <c r="F34" i="8"/>
  <c r="F35" i="8"/>
  <c r="G35" i="8" s="1"/>
  <c r="F35" i="45" s="1"/>
  <c r="F36" i="8"/>
  <c r="F37" i="8"/>
  <c r="G37" i="8" s="1"/>
  <c r="F37" i="45" s="1"/>
  <c r="F38" i="8"/>
  <c r="G38" i="8" s="1"/>
  <c r="F38" i="45" s="1"/>
  <c r="F39" i="8"/>
  <c r="G39" i="8" s="1"/>
  <c r="F39" i="45" s="1"/>
  <c r="F40" i="8"/>
  <c r="F42" i="8"/>
  <c r="G42" i="8" s="1"/>
  <c r="F42" i="45" s="1"/>
  <c r="F43" i="8"/>
  <c r="G43" i="8" s="1"/>
  <c r="F43" i="45" s="1"/>
  <c r="F44" i="8"/>
  <c r="G44" i="8" s="1"/>
  <c r="F44" i="45" s="1"/>
  <c r="F45" i="8"/>
  <c r="G45" i="8" s="1"/>
  <c r="F45" i="45" s="1"/>
  <c r="F46" i="8"/>
  <c r="G46" i="8" s="1"/>
  <c r="F46" i="45" s="1"/>
  <c r="F47" i="8"/>
  <c r="G47" i="8" s="1"/>
  <c r="F47" i="45" s="1"/>
  <c r="F48" i="8"/>
  <c r="G48" i="8" s="1"/>
  <c r="F48" i="45" s="1"/>
  <c r="F50" i="8"/>
  <c r="G50" i="8" s="1"/>
  <c r="F50" i="45" s="1"/>
  <c r="F51" i="8"/>
  <c r="G51" i="8" s="1"/>
  <c r="F51" i="45" s="1"/>
  <c r="F52" i="8"/>
  <c r="G52" i="8" s="1"/>
  <c r="F52" i="45" s="1"/>
  <c r="F53" i="8"/>
  <c r="G53" i="8" s="1"/>
  <c r="F53" i="45" s="1"/>
  <c r="F54" i="8"/>
  <c r="F55" i="8"/>
  <c r="G55" i="8" s="1"/>
  <c r="F55" i="45" s="1"/>
  <c r="F56" i="8"/>
  <c r="G56" i="8" s="1"/>
  <c r="F56" i="45" s="1"/>
  <c r="F57" i="8"/>
  <c r="G57" i="8" s="1"/>
  <c r="F57" i="45" s="1"/>
  <c r="F59" i="8"/>
  <c r="F60" i="8"/>
  <c r="G60" i="8" s="1"/>
  <c r="F60" i="45" s="1"/>
  <c r="F61" i="8"/>
  <c r="G61" i="8" s="1"/>
  <c r="F61" i="45" s="1"/>
  <c r="F62" i="8"/>
  <c r="G62" i="8" s="1"/>
  <c r="F62" i="45" s="1"/>
  <c r="F63" i="8"/>
  <c r="G63" i="8" s="1"/>
  <c r="F63" i="45" s="1"/>
  <c r="F64" i="8"/>
  <c r="G64" i="8" s="1"/>
  <c r="F64" i="45" s="1"/>
  <c r="F65" i="8"/>
  <c r="G65" i="8" s="1"/>
  <c r="F65" i="45" s="1"/>
  <c r="F66" i="8"/>
  <c r="G66" i="8" s="1"/>
  <c r="F66" i="45" s="1"/>
  <c r="F67" i="8"/>
  <c r="G67" i="8" s="1"/>
  <c r="F67" i="45" s="1"/>
  <c r="F68" i="8"/>
  <c r="G68" i="8" s="1"/>
  <c r="F68" i="45" s="1"/>
  <c r="F69" i="8"/>
  <c r="G69" i="8" s="1"/>
  <c r="F69" i="45" s="1"/>
  <c r="F70" i="8"/>
  <c r="G70" i="8" s="1"/>
  <c r="F70" i="45" s="1"/>
  <c r="F71" i="8"/>
  <c r="G71" i="8" s="1"/>
  <c r="F71" i="45" s="1"/>
  <c r="F72" i="8"/>
  <c r="G72" i="8" s="1"/>
  <c r="F72" i="45" s="1"/>
  <c r="F73" i="8"/>
  <c r="F74" i="8"/>
  <c r="G74" i="8" s="1"/>
  <c r="F74" i="45" s="1"/>
  <c r="F75" i="8"/>
  <c r="G75" i="8" s="1"/>
  <c r="F75" i="45" s="1"/>
  <c r="F76" i="8"/>
  <c r="G76" i="8" s="1"/>
  <c r="F76" i="45" s="1"/>
  <c r="F77" i="8"/>
  <c r="G77" i="8" s="1"/>
  <c r="F77" i="45" s="1"/>
  <c r="F78" i="8"/>
  <c r="F79" i="8"/>
  <c r="G79" i="8" s="1"/>
  <c r="F79" i="45" s="1"/>
  <c r="F81" i="8"/>
  <c r="G81" i="8" s="1"/>
  <c r="F81" i="45" s="1"/>
  <c r="F82" i="8"/>
  <c r="G82" i="8" s="1"/>
  <c r="F82" i="45" s="1"/>
  <c r="F83" i="8"/>
  <c r="G83" i="8" s="1"/>
  <c r="F83" i="45" s="1"/>
  <c r="F84" i="8"/>
  <c r="F85" i="8"/>
  <c r="G85" i="8" s="1"/>
  <c r="F85" i="45" s="1"/>
  <c r="F86" i="8"/>
  <c r="G86" i="8" s="1"/>
  <c r="F86" i="45" s="1"/>
  <c r="F87" i="8"/>
  <c r="G87" i="8" s="1"/>
  <c r="F87" i="45" s="1"/>
  <c r="F88" i="8"/>
  <c r="G88" i="8" s="1"/>
  <c r="F88" i="45" s="1"/>
  <c r="F89" i="8"/>
  <c r="G89" i="8" s="1"/>
  <c r="F89" i="45" s="1"/>
  <c r="F90" i="8"/>
  <c r="G90" i="8" s="1"/>
  <c r="F90" i="45" s="1"/>
  <c r="F91" i="8"/>
  <c r="G91" i="8" s="1"/>
  <c r="F91" i="45" s="1"/>
  <c r="F92" i="8"/>
  <c r="G92" i="8" s="1"/>
  <c r="F92" i="45" s="1"/>
  <c r="F93" i="8"/>
  <c r="G93" i="8" s="1"/>
  <c r="F93" i="45" s="1"/>
  <c r="F95" i="8"/>
  <c r="F96" i="8"/>
  <c r="G96" i="8" s="1"/>
  <c r="F96" i="45" s="1"/>
  <c r="F97" i="8"/>
  <c r="G97" i="8" s="1"/>
  <c r="F97" i="45" s="1"/>
  <c r="F98" i="8"/>
  <c r="F99" i="8"/>
  <c r="F100" i="8"/>
  <c r="G100" i="8" s="1"/>
  <c r="F100" i="45" s="1"/>
  <c r="F101" i="8"/>
  <c r="G101" i="8" s="1"/>
  <c r="F101" i="45" s="1"/>
  <c r="F102" i="8"/>
  <c r="G102" i="8" s="1"/>
  <c r="F102" i="45" s="1"/>
  <c r="F103" i="8"/>
  <c r="G103" i="8" s="1"/>
  <c r="F103" i="45" s="1"/>
  <c r="F104" i="8"/>
  <c r="G104" i="8" s="1"/>
  <c r="F104" i="45" s="1"/>
  <c r="F105" i="8"/>
  <c r="G105" i="8" s="1"/>
  <c r="F105" i="45" s="1"/>
  <c r="F106" i="8"/>
  <c r="G106" i="8" s="1"/>
  <c r="F106" i="45" s="1"/>
  <c r="F107" i="8"/>
  <c r="G107" i="8" s="1"/>
  <c r="F107" i="45" s="1"/>
  <c r="F108" i="8"/>
  <c r="F109" i="8"/>
  <c r="G109" i="8" s="1"/>
  <c r="F109" i="45" s="1"/>
  <c r="F110" i="8"/>
  <c r="G110" i="8" s="1"/>
  <c r="F110" i="45" s="1"/>
  <c r="F111" i="8"/>
  <c r="G111" i="8" s="1"/>
  <c r="F111" i="45" s="1"/>
  <c r="F4" i="8"/>
  <c r="G4" i="8" s="1"/>
  <c r="F4" i="45" s="1"/>
  <c r="A88" i="8"/>
  <c r="C88" i="8"/>
  <c r="B88" i="8"/>
  <c r="D88" i="8"/>
  <c r="E88" i="8"/>
  <c r="A89" i="8"/>
  <c r="C89" i="8"/>
  <c r="B89" i="8"/>
  <c r="D89" i="8"/>
  <c r="E89" i="8"/>
  <c r="A90" i="8"/>
  <c r="C90" i="8"/>
  <c r="B90" i="8"/>
  <c r="D90" i="8"/>
  <c r="E90" i="8"/>
  <c r="A91" i="8"/>
  <c r="C91" i="8"/>
  <c r="B91" i="8"/>
  <c r="D91" i="8"/>
  <c r="E91" i="8"/>
  <c r="A92" i="8"/>
  <c r="C92" i="8"/>
  <c r="B92" i="8"/>
  <c r="D92" i="8"/>
  <c r="E92" i="8"/>
  <c r="A93" i="8"/>
  <c r="C93" i="8"/>
  <c r="B93" i="8"/>
  <c r="D93" i="8"/>
  <c r="E93" i="8"/>
  <c r="A94" i="8"/>
  <c r="C94" i="8"/>
  <c r="B94" i="8"/>
  <c r="D94" i="8"/>
  <c r="E94" i="8"/>
  <c r="A95" i="8"/>
  <c r="C95" i="8"/>
  <c r="B95" i="8"/>
  <c r="D95" i="8"/>
  <c r="E95" i="8"/>
  <c r="A96" i="8"/>
  <c r="C96" i="8"/>
  <c r="B96" i="8"/>
  <c r="D96" i="8"/>
  <c r="E96" i="8"/>
  <c r="A97" i="8"/>
  <c r="C97" i="8"/>
  <c r="B97" i="8"/>
  <c r="D97" i="8"/>
  <c r="E97" i="8"/>
  <c r="A98" i="8"/>
  <c r="C98" i="8"/>
  <c r="B98" i="8"/>
  <c r="D98" i="8"/>
  <c r="E98" i="8"/>
  <c r="A99" i="8"/>
  <c r="C99" i="8"/>
  <c r="B99" i="8"/>
  <c r="D99" i="8"/>
  <c r="E99" i="8"/>
  <c r="A100" i="8"/>
  <c r="C100" i="8"/>
  <c r="B100" i="8"/>
  <c r="D100" i="8"/>
  <c r="E100" i="8"/>
  <c r="A101" i="8"/>
  <c r="C101" i="8"/>
  <c r="B101" i="8"/>
  <c r="D101" i="8"/>
  <c r="E101" i="8"/>
  <c r="A102" i="8"/>
  <c r="C102" i="8"/>
  <c r="B102" i="8"/>
  <c r="D102" i="8"/>
  <c r="E102" i="8"/>
  <c r="A103" i="8"/>
  <c r="C103" i="8"/>
  <c r="B103" i="8"/>
  <c r="D103" i="8"/>
  <c r="E103" i="8"/>
  <c r="A104" i="8"/>
  <c r="C104" i="8"/>
  <c r="B104" i="8"/>
  <c r="D104" i="8"/>
  <c r="E104" i="8"/>
  <c r="A105" i="8"/>
  <c r="C105" i="8"/>
  <c r="B105" i="8"/>
  <c r="D105" i="8"/>
  <c r="E105" i="8"/>
  <c r="A106" i="8"/>
  <c r="C106" i="8"/>
  <c r="B106" i="8"/>
  <c r="D106" i="8"/>
  <c r="E106" i="8"/>
  <c r="A107" i="8"/>
  <c r="C107" i="8"/>
  <c r="B107" i="8"/>
  <c r="D107" i="8"/>
  <c r="E107" i="8"/>
  <c r="A108" i="8"/>
  <c r="C108" i="8"/>
  <c r="B108" i="8"/>
  <c r="D108" i="8"/>
  <c r="E108" i="8"/>
  <c r="A109" i="8"/>
  <c r="C109" i="8"/>
  <c r="B109" i="8"/>
  <c r="D109" i="8"/>
  <c r="E109" i="8"/>
  <c r="A110" i="8"/>
  <c r="C110" i="8"/>
  <c r="B110" i="8"/>
  <c r="D110" i="8"/>
  <c r="E110" i="8"/>
  <c r="A111" i="8"/>
  <c r="C111" i="8"/>
  <c r="B111" i="8"/>
  <c r="D111" i="8"/>
  <c r="E111" i="8"/>
  <c r="A5" i="8"/>
  <c r="C5" i="8"/>
  <c r="B5" i="8"/>
  <c r="D5" i="8"/>
  <c r="E5" i="8"/>
  <c r="A6" i="8"/>
  <c r="C6" i="8"/>
  <c r="B6" i="8"/>
  <c r="D6" i="8"/>
  <c r="E6" i="8"/>
  <c r="A7" i="8"/>
  <c r="C7" i="8"/>
  <c r="B7" i="8"/>
  <c r="D7" i="8"/>
  <c r="E7" i="8"/>
  <c r="A8" i="8"/>
  <c r="C8" i="8"/>
  <c r="B8" i="8"/>
  <c r="D8" i="8"/>
  <c r="E8" i="8"/>
  <c r="A9" i="8"/>
  <c r="C9" i="8"/>
  <c r="B9" i="8"/>
  <c r="D9" i="8"/>
  <c r="E9" i="8"/>
  <c r="A10" i="8"/>
  <c r="C10" i="8"/>
  <c r="B10" i="8"/>
  <c r="D10" i="8"/>
  <c r="E10" i="8"/>
  <c r="A11" i="8"/>
  <c r="C11" i="8"/>
  <c r="B11" i="8"/>
  <c r="D11" i="8"/>
  <c r="E11" i="8"/>
  <c r="A12" i="8"/>
  <c r="C12" i="8"/>
  <c r="B12" i="8"/>
  <c r="D12" i="8"/>
  <c r="E12" i="8"/>
  <c r="A13" i="8"/>
  <c r="C13" i="8"/>
  <c r="B13" i="8"/>
  <c r="D13" i="8"/>
  <c r="E13" i="8"/>
  <c r="A14" i="8"/>
  <c r="C14" i="8"/>
  <c r="B14" i="8"/>
  <c r="D14" i="8"/>
  <c r="E14" i="8"/>
  <c r="A15" i="8"/>
  <c r="C15" i="8"/>
  <c r="B15" i="8"/>
  <c r="D15" i="8"/>
  <c r="E15" i="8"/>
  <c r="A16" i="8"/>
  <c r="C16" i="8"/>
  <c r="B16" i="8"/>
  <c r="D16" i="8"/>
  <c r="E16" i="8"/>
  <c r="A17" i="8"/>
  <c r="C17" i="8"/>
  <c r="B17" i="8"/>
  <c r="D17" i="8"/>
  <c r="E17" i="8"/>
  <c r="A18" i="8"/>
  <c r="C18" i="8"/>
  <c r="B18" i="8"/>
  <c r="D18" i="8"/>
  <c r="E18" i="8"/>
  <c r="A19" i="8"/>
  <c r="C19" i="8"/>
  <c r="B19" i="8"/>
  <c r="D19" i="8"/>
  <c r="E19" i="8"/>
  <c r="A20" i="8"/>
  <c r="C20" i="8"/>
  <c r="B20" i="8"/>
  <c r="D20" i="8"/>
  <c r="E20" i="8"/>
  <c r="A21" i="8"/>
  <c r="C21" i="8"/>
  <c r="B21" i="8"/>
  <c r="D21" i="8"/>
  <c r="E21" i="8"/>
  <c r="A22" i="8"/>
  <c r="C22" i="8"/>
  <c r="B22" i="8"/>
  <c r="D22" i="8"/>
  <c r="E22" i="8"/>
  <c r="A23" i="8"/>
  <c r="C23" i="8"/>
  <c r="B23" i="8"/>
  <c r="D23" i="8"/>
  <c r="E23" i="8"/>
  <c r="A24" i="8"/>
  <c r="C24" i="8"/>
  <c r="B24" i="8"/>
  <c r="D24" i="8"/>
  <c r="E24" i="8"/>
  <c r="A25" i="8"/>
  <c r="C25" i="8"/>
  <c r="B25" i="8"/>
  <c r="D25" i="8"/>
  <c r="E25" i="8"/>
  <c r="A26" i="8"/>
  <c r="C26" i="8"/>
  <c r="B26" i="8"/>
  <c r="D26" i="8"/>
  <c r="E26" i="8"/>
  <c r="A27" i="8"/>
  <c r="C27" i="8"/>
  <c r="B27" i="8"/>
  <c r="D27" i="8"/>
  <c r="E27" i="8"/>
  <c r="A28" i="8"/>
  <c r="C28" i="8"/>
  <c r="B28" i="8"/>
  <c r="D28" i="8"/>
  <c r="E28" i="8"/>
  <c r="A29" i="8"/>
  <c r="C29" i="8"/>
  <c r="B29" i="8"/>
  <c r="D29" i="8"/>
  <c r="E29" i="8"/>
  <c r="A30" i="8"/>
  <c r="C30" i="8"/>
  <c r="B30" i="8"/>
  <c r="D30" i="8"/>
  <c r="E30" i="8"/>
  <c r="A31" i="8"/>
  <c r="C31" i="8"/>
  <c r="B31" i="8"/>
  <c r="D31" i="8"/>
  <c r="E31" i="8"/>
  <c r="A32" i="8"/>
  <c r="C32" i="8"/>
  <c r="B32" i="8"/>
  <c r="D32" i="8"/>
  <c r="E32" i="8"/>
  <c r="A33" i="8"/>
  <c r="C33" i="8"/>
  <c r="B33" i="8"/>
  <c r="D33" i="8"/>
  <c r="E33" i="8"/>
  <c r="A34" i="8"/>
  <c r="C34" i="8"/>
  <c r="B34" i="8"/>
  <c r="D34" i="8"/>
  <c r="E34" i="8"/>
  <c r="A35" i="8"/>
  <c r="C35" i="8"/>
  <c r="B35" i="8"/>
  <c r="D35" i="8"/>
  <c r="E35" i="8"/>
  <c r="A36" i="8"/>
  <c r="C36" i="8"/>
  <c r="B36" i="8"/>
  <c r="D36" i="8"/>
  <c r="E36" i="8"/>
  <c r="A37" i="8"/>
  <c r="C37" i="8"/>
  <c r="B37" i="8"/>
  <c r="D37" i="8"/>
  <c r="E37" i="8"/>
  <c r="A38" i="8"/>
  <c r="C38" i="8"/>
  <c r="B38" i="8"/>
  <c r="D38" i="8"/>
  <c r="E38" i="8"/>
  <c r="A39" i="8"/>
  <c r="C39" i="8"/>
  <c r="B39" i="8"/>
  <c r="D39" i="8"/>
  <c r="E39" i="8"/>
  <c r="A40" i="8"/>
  <c r="C40" i="8"/>
  <c r="B40" i="8"/>
  <c r="D40" i="8"/>
  <c r="E40" i="8"/>
  <c r="A41" i="8"/>
  <c r="C41" i="8"/>
  <c r="B41" i="8"/>
  <c r="D41" i="8"/>
  <c r="E41" i="8"/>
  <c r="A42" i="8"/>
  <c r="C42" i="8"/>
  <c r="B42" i="8"/>
  <c r="D42" i="8"/>
  <c r="E42" i="8"/>
  <c r="A43" i="8"/>
  <c r="C43" i="8"/>
  <c r="B43" i="8"/>
  <c r="D43" i="8"/>
  <c r="E43" i="8"/>
  <c r="A44" i="8"/>
  <c r="C44" i="8"/>
  <c r="B44" i="8"/>
  <c r="D44" i="8"/>
  <c r="E44" i="8"/>
  <c r="A45" i="8"/>
  <c r="C45" i="8"/>
  <c r="B45" i="8"/>
  <c r="D45" i="8"/>
  <c r="E45" i="8"/>
  <c r="A46" i="8"/>
  <c r="C46" i="8"/>
  <c r="B46" i="8"/>
  <c r="D46" i="8"/>
  <c r="E46" i="8"/>
  <c r="A47" i="8"/>
  <c r="C47" i="8"/>
  <c r="B47" i="8"/>
  <c r="D47" i="8"/>
  <c r="E47" i="8"/>
  <c r="A48" i="8"/>
  <c r="C48" i="8"/>
  <c r="B48" i="8"/>
  <c r="D48" i="8"/>
  <c r="E48" i="8"/>
  <c r="A49" i="8"/>
  <c r="C49" i="8"/>
  <c r="B49" i="8"/>
  <c r="D49" i="8"/>
  <c r="E49" i="8"/>
  <c r="A50" i="8"/>
  <c r="C50" i="8"/>
  <c r="B50" i="8"/>
  <c r="D50" i="8"/>
  <c r="E50" i="8"/>
  <c r="A51" i="8"/>
  <c r="C51" i="8"/>
  <c r="B51" i="8"/>
  <c r="D51" i="8"/>
  <c r="E51" i="8"/>
  <c r="A52" i="8"/>
  <c r="C52" i="8"/>
  <c r="B52" i="8"/>
  <c r="D52" i="8"/>
  <c r="E52" i="8"/>
  <c r="A53" i="8"/>
  <c r="C53" i="8"/>
  <c r="B53" i="8"/>
  <c r="D53" i="8"/>
  <c r="E53" i="8"/>
  <c r="A54" i="8"/>
  <c r="C54" i="8"/>
  <c r="B54" i="8"/>
  <c r="D54" i="8"/>
  <c r="E54" i="8"/>
  <c r="A55" i="8"/>
  <c r="C55" i="8"/>
  <c r="B55" i="8"/>
  <c r="D55" i="8"/>
  <c r="E55" i="8"/>
  <c r="A56" i="8"/>
  <c r="C56" i="8"/>
  <c r="B56" i="8"/>
  <c r="D56" i="8"/>
  <c r="E56" i="8"/>
  <c r="A57" i="8"/>
  <c r="C57" i="8"/>
  <c r="B57" i="8"/>
  <c r="D57" i="8"/>
  <c r="E57" i="8"/>
  <c r="A58" i="8"/>
  <c r="C58" i="8"/>
  <c r="B58" i="8"/>
  <c r="D58" i="8"/>
  <c r="E58" i="8"/>
  <c r="A59" i="8"/>
  <c r="C59" i="8"/>
  <c r="B59" i="8"/>
  <c r="D59" i="8"/>
  <c r="E59" i="8"/>
  <c r="A60" i="8"/>
  <c r="C60" i="8"/>
  <c r="B60" i="8"/>
  <c r="D60" i="8"/>
  <c r="E60" i="8"/>
  <c r="A61" i="8"/>
  <c r="C61" i="8"/>
  <c r="B61" i="8"/>
  <c r="D61" i="8"/>
  <c r="E61" i="8"/>
  <c r="A62" i="8"/>
  <c r="C62" i="8"/>
  <c r="B62" i="8"/>
  <c r="D62" i="8"/>
  <c r="E62" i="8"/>
  <c r="A63" i="8"/>
  <c r="C63" i="8"/>
  <c r="B63" i="8"/>
  <c r="D63" i="8"/>
  <c r="E63" i="8"/>
  <c r="A64" i="8"/>
  <c r="C64" i="8"/>
  <c r="B64" i="8"/>
  <c r="D64" i="8"/>
  <c r="E64" i="8"/>
  <c r="A65" i="8"/>
  <c r="C65" i="8"/>
  <c r="B65" i="8"/>
  <c r="D65" i="8"/>
  <c r="E65" i="8"/>
  <c r="A66" i="8"/>
  <c r="C66" i="8"/>
  <c r="B66" i="8"/>
  <c r="D66" i="8"/>
  <c r="E66" i="8"/>
  <c r="A67" i="8"/>
  <c r="C67" i="8"/>
  <c r="B67" i="8"/>
  <c r="D67" i="8"/>
  <c r="E67" i="8"/>
  <c r="A68" i="8"/>
  <c r="C68" i="8"/>
  <c r="B68" i="8"/>
  <c r="D68" i="8"/>
  <c r="E68" i="8"/>
  <c r="A69" i="8"/>
  <c r="C69" i="8"/>
  <c r="B69" i="8"/>
  <c r="D69" i="8"/>
  <c r="E69" i="8"/>
  <c r="A70" i="8"/>
  <c r="C70" i="8"/>
  <c r="B70" i="8"/>
  <c r="D70" i="8"/>
  <c r="E70" i="8"/>
  <c r="A71" i="8"/>
  <c r="C71" i="8"/>
  <c r="B71" i="8"/>
  <c r="D71" i="8"/>
  <c r="E71" i="8"/>
  <c r="A72" i="8"/>
  <c r="C72" i="8"/>
  <c r="B72" i="8"/>
  <c r="D72" i="8"/>
  <c r="E72" i="8"/>
  <c r="A73" i="8"/>
  <c r="C73" i="8"/>
  <c r="B73" i="8"/>
  <c r="D73" i="8"/>
  <c r="E73" i="8"/>
  <c r="A74" i="8"/>
  <c r="C74" i="8"/>
  <c r="B74" i="8"/>
  <c r="D74" i="8"/>
  <c r="E74" i="8"/>
  <c r="A75" i="8"/>
  <c r="C75" i="8"/>
  <c r="B75" i="8"/>
  <c r="D75" i="8"/>
  <c r="E75" i="8"/>
  <c r="A76" i="8"/>
  <c r="C76" i="8"/>
  <c r="B76" i="8"/>
  <c r="D76" i="8"/>
  <c r="E76" i="8"/>
  <c r="A77" i="8"/>
  <c r="C77" i="8"/>
  <c r="B77" i="8"/>
  <c r="D77" i="8"/>
  <c r="E77" i="8"/>
  <c r="A78" i="8"/>
  <c r="C78" i="8"/>
  <c r="B78" i="8"/>
  <c r="D78" i="8"/>
  <c r="E78" i="8"/>
  <c r="A79" i="8"/>
  <c r="C79" i="8"/>
  <c r="B79" i="8"/>
  <c r="D79" i="8"/>
  <c r="E79" i="8"/>
  <c r="A80" i="8"/>
  <c r="C80" i="8"/>
  <c r="B80" i="8"/>
  <c r="D80" i="8"/>
  <c r="E80" i="8"/>
  <c r="A81" i="8"/>
  <c r="C81" i="8"/>
  <c r="B81" i="8"/>
  <c r="D81" i="8"/>
  <c r="E81" i="8"/>
  <c r="A82" i="8"/>
  <c r="C82" i="8"/>
  <c r="B82" i="8"/>
  <c r="D82" i="8"/>
  <c r="E82" i="8"/>
  <c r="A83" i="8"/>
  <c r="C83" i="8"/>
  <c r="B83" i="8"/>
  <c r="D83" i="8"/>
  <c r="E83" i="8"/>
  <c r="A84" i="8"/>
  <c r="C84" i="8"/>
  <c r="B84" i="8"/>
  <c r="D84" i="8"/>
  <c r="E84" i="8"/>
  <c r="A85" i="8"/>
  <c r="C85" i="8"/>
  <c r="B85" i="8"/>
  <c r="D85" i="8"/>
  <c r="E85" i="8"/>
  <c r="A86" i="8"/>
  <c r="C86" i="8"/>
  <c r="B86" i="8"/>
  <c r="D86" i="8"/>
  <c r="E86" i="8"/>
  <c r="A87" i="8"/>
  <c r="C87" i="8"/>
  <c r="B87" i="8"/>
  <c r="D87" i="8"/>
  <c r="E87" i="8"/>
  <c r="C4" i="8"/>
  <c r="B4" i="8"/>
  <c r="D4" i="8"/>
  <c r="E4" i="8"/>
  <c r="A4" i="8"/>
  <c r="G103" i="48" l="1"/>
  <c r="G77" i="48"/>
  <c r="G52" i="48"/>
  <c r="G34" i="48"/>
  <c r="G17" i="48"/>
  <c r="G7" i="48"/>
  <c r="G110" i="48"/>
  <c r="G102" i="48"/>
  <c r="G93" i="48"/>
  <c r="G76" i="48"/>
  <c r="G68" i="48"/>
  <c r="G51" i="48"/>
  <c r="G33" i="48"/>
  <c r="G24" i="48"/>
  <c r="G6" i="48"/>
  <c r="G111" i="48"/>
  <c r="G86" i="48"/>
  <c r="G69" i="48"/>
  <c r="G43" i="48"/>
  <c r="G101" i="48"/>
  <c r="G92" i="48"/>
  <c r="G84" i="48"/>
  <c r="G75" i="48"/>
  <c r="G67" i="48"/>
  <c r="G58" i="48"/>
  <c r="G49" i="48"/>
  <c r="G40" i="48"/>
  <c r="G32" i="48"/>
  <c r="G108" i="48"/>
  <c r="G91" i="48"/>
  <c r="G83" i="48"/>
  <c r="G66" i="48"/>
  <c r="G57" i="48"/>
  <c r="G48" i="48"/>
  <c r="G39" i="48"/>
  <c r="G31" i="48"/>
  <c r="G14" i="48"/>
  <c r="G94" i="48"/>
  <c r="G61" i="48"/>
  <c r="G107" i="48"/>
  <c r="G90" i="48"/>
  <c r="G82" i="48"/>
  <c r="G73" i="48"/>
  <c r="G65" i="48"/>
  <c r="G56" i="48"/>
  <c r="G47" i="48"/>
  <c r="G38" i="48"/>
  <c r="G30" i="48"/>
  <c r="G13" i="48"/>
  <c r="G29" i="48"/>
  <c r="G11" i="48"/>
  <c r="G106" i="48"/>
  <c r="G89" i="48"/>
  <c r="G80" i="48"/>
  <c r="G46" i="48"/>
  <c r="G5" i="48"/>
  <c r="G63" i="48"/>
  <c r="G54" i="48"/>
  <c r="G45" i="48"/>
  <c r="G36" i="48"/>
  <c r="G28" i="48"/>
  <c r="G19" i="48"/>
  <c r="G9" i="48"/>
  <c r="G98" i="48"/>
  <c r="G72" i="48"/>
  <c r="G64" i="48"/>
  <c r="G105" i="48"/>
  <c r="G97" i="48"/>
  <c r="G88" i="48"/>
  <c r="G71" i="48"/>
  <c r="G112" i="48"/>
  <c r="G104" i="48"/>
  <c r="G87" i="48"/>
  <c r="G78" i="48"/>
  <c r="G70" i="48"/>
  <c r="G62" i="48"/>
  <c r="G53" i="48"/>
  <c r="G44" i="48"/>
  <c r="G18" i="48"/>
  <c r="G8" i="48"/>
  <c r="H111" i="14"/>
  <c r="H103" i="14"/>
  <c r="H94" i="14"/>
  <c r="H86" i="14"/>
  <c r="H77" i="14"/>
  <c r="H69" i="14"/>
  <c r="H61" i="14"/>
  <c r="H52" i="14"/>
  <c r="H43" i="14"/>
  <c r="H34" i="14"/>
  <c r="H17" i="14"/>
  <c r="H7" i="14"/>
  <c r="H110" i="14"/>
  <c r="H102" i="14"/>
  <c r="H93" i="14"/>
  <c r="H76" i="14"/>
  <c r="H68" i="14"/>
  <c r="H51" i="14"/>
  <c r="H33" i="14"/>
  <c r="H24" i="14"/>
  <c r="H6" i="14"/>
  <c r="H101" i="14"/>
  <c r="H92" i="14"/>
  <c r="H84" i="14"/>
  <c r="H75" i="14"/>
  <c r="H67" i="14"/>
  <c r="H58" i="14"/>
  <c r="H49" i="14"/>
  <c r="H40" i="14"/>
  <c r="H32" i="14"/>
  <c r="H108" i="14"/>
  <c r="H91" i="14"/>
  <c r="H83" i="14"/>
  <c r="H66" i="14"/>
  <c r="H57" i="14"/>
  <c r="H48" i="14"/>
  <c r="H39" i="14"/>
  <c r="H31" i="14"/>
  <c r="H14" i="14"/>
  <c r="H107" i="14"/>
  <c r="H90" i="14"/>
  <c r="H82" i="14"/>
  <c r="H73" i="14"/>
  <c r="H65" i="14"/>
  <c r="H56" i="14"/>
  <c r="H47" i="14"/>
  <c r="H38" i="14"/>
  <c r="H30" i="14"/>
  <c r="H13" i="14"/>
  <c r="AL7" i="46"/>
  <c r="AL15" i="46"/>
  <c r="AL23" i="46"/>
  <c r="AL31" i="46"/>
  <c r="AL39" i="46"/>
  <c r="AL47" i="46"/>
  <c r="AL55" i="46"/>
  <c r="AL63" i="46"/>
  <c r="AL71" i="46"/>
  <c r="AL79" i="46"/>
  <c r="AL87" i="46"/>
  <c r="AL95" i="46"/>
  <c r="AL103" i="46"/>
  <c r="AL111" i="46"/>
  <c r="AL119" i="46"/>
  <c r="AL127" i="46"/>
  <c r="AL135" i="46"/>
  <c r="AL143" i="46"/>
  <c r="AL151" i="46"/>
  <c r="AL159" i="46"/>
  <c r="AL167" i="46"/>
  <c r="AL175" i="46"/>
  <c r="AL183" i="46"/>
  <c r="AL191" i="46"/>
  <c r="AL199" i="46"/>
  <c r="AL207" i="46"/>
  <c r="AL215" i="46"/>
  <c r="AL223" i="46"/>
  <c r="AL231" i="46"/>
  <c r="AL239" i="46"/>
  <c r="AL247" i="46"/>
  <c r="AL255" i="46"/>
  <c r="AL263" i="46"/>
  <c r="AL271" i="46"/>
  <c r="AL279" i="46"/>
  <c r="AL287" i="46"/>
  <c r="AL295" i="46"/>
  <c r="AL303" i="46"/>
  <c r="AL311" i="46"/>
  <c r="AL319" i="46"/>
  <c r="AL327" i="46"/>
  <c r="AL335" i="46"/>
  <c r="AL343" i="46"/>
  <c r="AL351" i="46"/>
  <c r="AL359" i="46"/>
  <c r="AL367" i="46"/>
  <c r="AL375" i="46"/>
  <c r="AL383" i="46"/>
  <c r="AL391" i="46"/>
  <c r="AL399" i="46"/>
  <c r="AL407" i="46"/>
  <c r="AL415" i="46"/>
  <c r="AL423" i="46"/>
  <c r="AL431" i="46"/>
  <c r="AL439" i="46"/>
  <c r="AL447" i="46"/>
  <c r="AL455" i="46"/>
  <c r="AL463" i="46"/>
  <c r="AL471" i="46"/>
  <c r="AL479" i="46"/>
  <c r="AL487" i="46"/>
  <c r="AL495" i="46"/>
  <c r="AL503" i="46"/>
  <c r="AL511" i="46"/>
  <c r="AL519" i="46"/>
  <c r="AL527" i="46"/>
  <c r="AL535" i="46"/>
  <c r="AL543" i="46"/>
  <c r="AL551" i="46"/>
  <c r="AL559" i="46"/>
  <c r="AL567" i="46"/>
  <c r="AL575" i="46"/>
  <c r="AL8" i="46"/>
  <c r="AL16" i="46"/>
  <c r="AL24" i="46"/>
  <c r="AL32" i="46"/>
  <c r="AL40" i="46"/>
  <c r="AL48" i="46"/>
  <c r="AL56" i="46"/>
  <c r="AL64" i="46"/>
  <c r="AL72" i="46"/>
  <c r="AL80" i="46"/>
  <c r="AL88" i="46"/>
  <c r="AL96" i="46"/>
  <c r="AL104" i="46"/>
  <c r="AL112" i="46"/>
  <c r="AL120" i="46"/>
  <c r="AL128" i="46"/>
  <c r="AL136" i="46"/>
  <c r="AL144" i="46"/>
  <c r="AL152" i="46"/>
  <c r="AL160" i="46"/>
  <c r="AL168" i="46"/>
  <c r="AL176" i="46"/>
  <c r="AL184" i="46"/>
  <c r="AL192" i="46"/>
  <c r="AL200" i="46"/>
  <c r="AL208" i="46"/>
  <c r="AL216" i="46"/>
  <c r="AL224" i="46"/>
  <c r="AL232" i="46"/>
  <c r="AL240" i="46"/>
  <c r="AL248" i="46"/>
  <c r="AL256" i="46"/>
  <c r="AL264" i="46"/>
  <c r="AL272" i="46"/>
  <c r="AL280" i="46"/>
  <c r="AL288" i="46"/>
  <c r="AL296" i="46"/>
  <c r="AL304" i="46"/>
  <c r="AL312" i="46"/>
  <c r="AL320" i="46"/>
  <c r="AL328" i="46"/>
  <c r="AL336" i="46"/>
  <c r="AL344" i="46"/>
  <c r="AL352" i="46"/>
  <c r="AL360" i="46"/>
  <c r="AL368" i="46"/>
  <c r="AL376" i="46"/>
  <c r="AL384" i="46"/>
  <c r="AL392" i="46"/>
  <c r="AL400" i="46"/>
  <c r="AL408" i="46"/>
  <c r="AL416" i="46"/>
  <c r="AL424" i="46"/>
  <c r="AL432" i="46"/>
  <c r="AL440" i="46"/>
  <c r="AL448" i="46"/>
  <c r="AL456" i="46"/>
  <c r="AL464" i="46"/>
  <c r="AL472" i="46"/>
  <c r="AL480" i="46"/>
  <c r="AL488" i="46"/>
  <c r="AL496" i="46"/>
  <c r="AL504" i="46"/>
  <c r="AL512" i="46"/>
  <c r="AL520" i="46"/>
  <c r="AL528" i="46"/>
  <c r="AL536" i="46"/>
  <c r="AL544" i="46"/>
  <c r="AL552" i="46"/>
  <c r="AL560" i="46"/>
  <c r="AL568" i="46"/>
  <c r="AL576" i="46"/>
  <c r="AL584" i="46"/>
  <c r="AL9" i="46"/>
  <c r="AL17" i="46"/>
  <c r="AL25" i="46"/>
  <c r="AL33" i="46"/>
  <c r="AL41" i="46"/>
  <c r="AL49" i="46"/>
  <c r="AL57" i="46"/>
  <c r="AL65" i="46"/>
  <c r="AL73" i="46"/>
  <c r="AL81" i="46"/>
  <c r="AL89" i="46"/>
  <c r="AL97" i="46"/>
  <c r="AL105" i="46"/>
  <c r="AL113" i="46"/>
  <c r="AL121" i="46"/>
  <c r="AL129" i="46"/>
  <c r="AL137" i="46"/>
  <c r="AL145" i="46"/>
  <c r="AL153" i="46"/>
  <c r="AL161" i="46"/>
  <c r="AL169" i="46"/>
  <c r="AL177" i="46"/>
  <c r="AL185" i="46"/>
  <c r="AL193" i="46"/>
  <c r="AL201" i="46"/>
  <c r="AL209" i="46"/>
  <c r="AL217" i="46"/>
  <c r="AL225" i="46"/>
  <c r="AL233" i="46"/>
  <c r="AL241" i="46"/>
  <c r="AL249" i="46"/>
  <c r="AL257" i="46"/>
  <c r="AL265" i="46"/>
  <c r="AL273" i="46"/>
  <c r="AL281" i="46"/>
  <c r="AL289" i="46"/>
  <c r="AL297" i="46"/>
  <c r="AL305" i="46"/>
  <c r="AL313" i="46"/>
  <c r="AL321" i="46"/>
  <c r="AL329" i="46"/>
  <c r="AL337" i="46"/>
  <c r="AL345" i="46"/>
  <c r="AL353" i="46"/>
  <c r="AL361" i="46"/>
  <c r="AL369" i="46"/>
  <c r="AL377" i="46"/>
  <c r="AL385" i="46"/>
  <c r="AL393" i="46"/>
  <c r="AL401" i="46"/>
  <c r="AL409" i="46"/>
  <c r="AL417" i="46"/>
  <c r="AL425" i="46"/>
  <c r="AL433" i="46"/>
  <c r="AL441" i="46"/>
  <c r="AL449" i="46"/>
  <c r="AL457" i="46"/>
  <c r="AL465" i="46"/>
  <c r="AL473" i="46"/>
  <c r="AL481" i="46"/>
  <c r="AL489" i="46"/>
  <c r="AL497" i="46"/>
  <c r="AL505" i="46"/>
  <c r="AL513" i="46"/>
  <c r="AL521" i="46"/>
  <c r="AL529" i="46"/>
  <c r="AL537" i="46"/>
  <c r="AL545" i="46"/>
  <c r="AL553" i="46"/>
  <c r="AL561" i="46"/>
  <c r="AL569" i="46"/>
  <c r="AL577" i="46"/>
  <c r="AL585" i="46"/>
  <c r="AL10" i="46"/>
  <c r="AL18" i="46"/>
  <c r="AL26" i="46"/>
  <c r="AL34" i="46"/>
  <c r="AL42" i="46"/>
  <c r="AL50" i="46"/>
  <c r="AL58" i="46"/>
  <c r="AL66" i="46"/>
  <c r="AL74" i="46"/>
  <c r="AL82" i="46"/>
  <c r="AL90" i="46"/>
  <c r="AL98" i="46"/>
  <c r="AL106" i="46"/>
  <c r="AL114" i="46"/>
  <c r="AL122" i="46"/>
  <c r="AL130" i="46"/>
  <c r="AL138" i="46"/>
  <c r="AL146" i="46"/>
  <c r="AL154" i="46"/>
  <c r="AL162" i="46"/>
  <c r="AL170" i="46"/>
  <c r="AL178" i="46"/>
  <c r="AL186" i="46"/>
  <c r="AL194" i="46"/>
  <c r="AL202" i="46"/>
  <c r="AL210" i="46"/>
  <c r="AL218" i="46"/>
  <c r="AL226" i="46"/>
  <c r="AL234" i="46"/>
  <c r="AL242" i="46"/>
  <c r="AL250" i="46"/>
  <c r="AL258" i="46"/>
  <c r="AL266" i="46"/>
  <c r="AL274" i="46"/>
  <c r="AL282" i="46"/>
  <c r="AL290" i="46"/>
  <c r="AL298" i="46"/>
  <c r="AL306" i="46"/>
  <c r="AL314" i="46"/>
  <c r="AL322" i="46"/>
  <c r="AL330" i="46"/>
  <c r="AL338" i="46"/>
  <c r="AL346" i="46"/>
  <c r="AL354" i="46"/>
  <c r="AL362" i="46"/>
  <c r="AL370" i="46"/>
  <c r="AL378" i="46"/>
  <c r="AL386" i="46"/>
  <c r="AL394" i="46"/>
  <c r="AL402" i="46"/>
  <c r="AL410" i="46"/>
  <c r="AL418" i="46"/>
  <c r="AL426" i="46"/>
  <c r="AL434" i="46"/>
  <c r="AL442" i="46"/>
  <c r="AL450" i="46"/>
  <c r="AL458" i="46"/>
  <c r="AL466" i="46"/>
  <c r="AL474" i="46"/>
  <c r="AL482" i="46"/>
  <c r="AL490" i="46"/>
  <c r="AL498" i="46"/>
  <c r="AL506" i="46"/>
  <c r="AL514" i="46"/>
  <c r="AL522" i="46"/>
  <c r="AL530" i="46"/>
  <c r="AL538" i="46"/>
  <c r="AL546" i="46"/>
  <c r="AL554" i="46"/>
  <c r="AL562" i="46"/>
  <c r="AL570" i="46"/>
  <c r="AL578" i="46"/>
  <c r="AL586" i="46"/>
  <c r="AL11" i="46"/>
  <c r="AL19" i="46"/>
  <c r="AL27" i="46"/>
  <c r="AL35" i="46"/>
  <c r="AL43" i="46"/>
  <c r="AL51" i="46"/>
  <c r="AL59" i="46"/>
  <c r="AL67" i="46"/>
  <c r="AL75" i="46"/>
  <c r="AL83" i="46"/>
  <c r="AL91" i="46"/>
  <c r="AL99" i="46"/>
  <c r="AL107" i="46"/>
  <c r="AL115" i="46"/>
  <c r="AL123" i="46"/>
  <c r="AL131" i="46"/>
  <c r="AL139" i="46"/>
  <c r="AL147" i="46"/>
  <c r="AL155" i="46"/>
  <c r="AL163" i="46"/>
  <c r="AL171" i="46"/>
  <c r="AL179" i="46"/>
  <c r="AL187" i="46"/>
  <c r="AL195" i="46"/>
  <c r="AL203" i="46"/>
  <c r="AL211" i="46"/>
  <c r="AL219" i="46"/>
  <c r="AL227" i="46"/>
  <c r="AL235" i="46"/>
  <c r="AL243" i="46"/>
  <c r="AL251" i="46"/>
  <c r="AL259" i="46"/>
  <c r="AL267" i="46"/>
  <c r="AL275" i="46"/>
  <c r="AL283" i="46"/>
  <c r="AL291" i="46"/>
  <c r="AL299" i="46"/>
  <c r="AL307" i="46"/>
  <c r="AL315" i="46"/>
  <c r="AL323" i="46"/>
  <c r="AL331" i="46"/>
  <c r="AL339" i="46"/>
  <c r="AL347" i="46"/>
  <c r="AL355" i="46"/>
  <c r="AL363" i="46"/>
  <c r="AL371" i="46"/>
  <c r="AL379" i="46"/>
  <c r="AL387" i="46"/>
  <c r="AL395" i="46"/>
  <c r="AL403" i="46"/>
  <c r="AL411" i="46"/>
  <c r="AL419" i="46"/>
  <c r="AL427" i="46"/>
  <c r="AL435" i="46"/>
  <c r="AL443" i="46"/>
  <c r="AL451" i="46"/>
  <c r="AL459" i="46"/>
  <c r="AL467" i="46"/>
  <c r="AL475" i="46"/>
  <c r="AL483" i="46"/>
  <c r="AL491" i="46"/>
  <c r="AL499" i="46"/>
  <c r="AL507" i="46"/>
  <c r="AL515" i="46"/>
  <c r="AL523" i="46"/>
  <c r="AL531" i="46"/>
  <c r="AL539" i="46"/>
  <c r="AL547" i="46"/>
  <c r="AL555" i="46"/>
  <c r="AL563" i="46"/>
  <c r="AL571" i="46"/>
  <c r="AL579" i="46"/>
  <c r="AL587" i="46"/>
  <c r="AL595" i="46"/>
  <c r="AL603" i="46"/>
  <c r="AL5" i="46"/>
  <c r="AL13" i="46"/>
  <c r="AL21" i="46"/>
  <c r="AL29" i="46"/>
  <c r="AL37" i="46"/>
  <c r="AL45" i="46"/>
  <c r="AL53" i="46"/>
  <c r="AL61" i="46"/>
  <c r="AL69" i="46"/>
  <c r="AL77" i="46"/>
  <c r="AL85" i="46"/>
  <c r="AL93" i="46"/>
  <c r="AL101" i="46"/>
  <c r="AL109" i="46"/>
  <c r="AL117" i="46"/>
  <c r="AL125" i="46"/>
  <c r="AL133" i="46"/>
  <c r="AL141" i="46"/>
  <c r="AL149" i="46"/>
  <c r="AL157" i="46"/>
  <c r="AL165" i="46"/>
  <c r="AL173" i="46"/>
  <c r="AL181" i="46"/>
  <c r="AL189" i="46"/>
  <c r="AL197" i="46"/>
  <c r="AL205" i="46"/>
  <c r="AL213" i="46"/>
  <c r="AL221" i="46"/>
  <c r="AL229" i="46"/>
  <c r="AL237" i="46"/>
  <c r="AL245" i="46"/>
  <c r="AL253" i="46"/>
  <c r="AL261" i="46"/>
  <c r="AL269" i="46"/>
  <c r="AL277" i="46"/>
  <c r="AL285" i="46"/>
  <c r="AL293" i="46"/>
  <c r="AL301" i="46"/>
  <c r="AL309" i="46"/>
  <c r="AL317" i="46"/>
  <c r="AL325" i="46"/>
  <c r="AL333" i="46"/>
  <c r="AL341" i="46"/>
  <c r="AL349" i="46"/>
  <c r="AL357" i="46"/>
  <c r="AL365" i="46"/>
  <c r="AL373" i="46"/>
  <c r="AL381" i="46"/>
  <c r="AL389" i="46"/>
  <c r="AL397" i="46"/>
  <c r="AL405" i="46"/>
  <c r="AL413" i="46"/>
  <c r="AL421" i="46"/>
  <c r="AL429" i="46"/>
  <c r="AL437" i="46"/>
  <c r="AL445" i="46"/>
  <c r="AL453" i="46"/>
  <c r="AL461" i="46"/>
  <c r="AL469" i="46"/>
  <c r="AL477" i="46"/>
  <c r="AL485" i="46"/>
  <c r="AL493" i="46"/>
  <c r="AL501" i="46"/>
  <c r="AL509" i="46"/>
  <c r="AL517" i="46"/>
  <c r="AL525" i="46"/>
  <c r="AL533" i="46"/>
  <c r="AL541" i="46"/>
  <c r="AL549" i="46"/>
  <c r="AL557" i="46"/>
  <c r="AL565" i="46"/>
  <c r="AL573" i="46"/>
  <c r="AL581" i="46"/>
  <c r="AL589" i="46"/>
  <c r="AL12" i="46"/>
  <c r="AL44" i="46"/>
  <c r="AL76" i="46"/>
  <c r="AL108" i="46"/>
  <c r="AL140" i="46"/>
  <c r="AL172" i="46"/>
  <c r="AL204" i="46"/>
  <c r="AL236" i="46"/>
  <c r="AL268" i="46"/>
  <c r="AL300" i="46"/>
  <c r="AL332" i="46"/>
  <c r="AL364" i="46"/>
  <c r="AL396" i="46"/>
  <c r="AL428" i="46"/>
  <c r="AL460" i="46"/>
  <c r="AL492" i="46"/>
  <c r="AL524" i="46"/>
  <c r="AL556" i="46"/>
  <c r="AL583" i="46"/>
  <c r="AL597" i="46"/>
  <c r="AL606" i="46"/>
  <c r="AL614" i="46"/>
  <c r="AL622" i="46"/>
  <c r="AL630" i="46"/>
  <c r="AL638" i="46"/>
  <c r="AL646" i="46"/>
  <c r="AL654" i="46"/>
  <c r="AL662" i="46"/>
  <c r="AL670" i="46"/>
  <c r="AL678" i="46"/>
  <c r="AL686" i="46"/>
  <c r="AL694" i="46"/>
  <c r="AL702" i="46"/>
  <c r="AL710" i="46"/>
  <c r="AL718" i="46"/>
  <c r="AL726" i="46"/>
  <c r="AL734" i="46"/>
  <c r="AL742" i="46"/>
  <c r="AL750" i="46"/>
  <c r="AL758" i="46"/>
  <c r="AL766" i="46"/>
  <c r="AL774" i="46"/>
  <c r="AL782" i="46"/>
  <c r="AL790" i="46"/>
  <c r="AL798" i="46"/>
  <c r="AL806" i="46"/>
  <c r="AL814" i="46"/>
  <c r="AL822" i="46"/>
  <c r="AL830" i="46"/>
  <c r="AL838" i="46"/>
  <c r="AL846" i="46"/>
  <c r="AF5" i="44"/>
  <c r="AF13" i="44"/>
  <c r="AF21" i="44"/>
  <c r="AF29" i="44"/>
  <c r="AF37" i="44"/>
  <c r="AF45" i="44"/>
  <c r="AF53" i="44"/>
  <c r="AF61" i="44"/>
  <c r="AF69" i="44"/>
  <c r="AF77" i="44"/>
  <c r="AF85" i="44"/>
  <c r="AF93" i="44"/>
  <c r="AF101" i="44"/>
  <c r="AF109" i="44"/>
  <c r="AF117" i="44"/>
  <c r="AF125" i="44"/>
  <c r="AF133" i="44"/>
  <c r="AF141" i="44"/>
  <c r="AF149" i="44"/>
  <c r="AF157" i="44"/>
  <c r="AF165" i="44"/>
  <c r="AF173" i="44"/>
  <c r="AF181" i="44"/>
  <c r="AF189" i="44"/>
  <c r="AF197" i="44"/>
  <c r="AF205" i="44"/>
  <c r="AF213" i="44"/>
  <c r="AF221" i="44"/>
  <c r="AF229" i="44"/>
  <c r="AF237" i="44"/>
  <c r="AF245" i="44"/>
  <c r="AF253" i="44"/>
  <c r="AF261" i="44"/>
  <c r="AL14" i="46"/>
  <c r="AL46" i="46"/>
  <c r="AL78" i="46"/>
  <c r="AL110" i="46"/>
  <c r="AL142" i="46"/>
  <c r="AL174" i="46"/>
  <c r="AL206" i="46"/>
  <c r="AL238" i="46"/>
  <c r="AL270" i="46"/>
  <c r="AL302" i="46"/>
  <c r="AL334" i="46"/>
  <c r="AL366" i="46"/>
  <c r="AL398" i="46"/>
  <c r="AL430" i="46"/>
  <c r="AL462" i="46"/>
  <c r="AL494" i="46"/>
  <c r="AL526" i="46"/>
  <c r="AL558" i="46"/>
  <c r="AL588" i="46"/>
  <c r="AL598" i="46"/>
  <c r="AL607" i="46"/>
  <c r="AL615" i="46"/>
  <c r="AL623" i="46"/>
  <c r="AL631" i="46"/>
  <c r="AL639" i="46"/>
  <c r="AL647" i="46"/>
  <c r="AL655" i="46"/>
  <c r="AL663" i="46"/>
  <c r="AL671" i="46"/>
  <c r="AL679" i="46"/>
  <c r="AL687" i="46"/>
  <c r="AL695" i="46"/>
  <c r="AL703" i="46"/>
  <c r="AL711" i="46"/>
  <c r="AL719" i="46"/>
  <c r="AL727" i="46"/>
  <c r="AL735" i="46"/>
  <c r="AL743" i="46"/>
  <c r="AL751" i="46"/>
  <c r="AL759" i="46"/>
  <c r="AL767" i="46"/>
  <c r="AL775" i="46"/>
  <c r="AL783" i="46"/>
  <c r="AL791" i="46"/>
  <c r="AL799" i="46"/>
  <c r="AL807" i="46"/>
  <c r="AL815" i="46"/>
  <c r="AL823" i="46"/>
  <c r="AL831" i="46"/>
  <c r="AL839" i="46"/>
  <c r="AL847" i="46"/>
  <c r="AF6" i="44"/>
  <c r="AF14" i="44"/>
  <c r="AF22" i="44"/>
  <c r="AF30" i="44"/>
  <c r="AF38" i="44"/>
  <c r="AF46" i="44"/>
  <c r="AF54" i="44"/>
  <c r="AF62" i="44"/>
  <c r="AF70" i="44"/>
  <c r="AF78" i="44"/>
  <c r="AF86" i="44"/>
  <c r="AF94" i="44"/>
  <c r="AF102" i="44"/>
  <c r="AF110" i="44"/>
  <c r="AF118" i="44"/>
  <c r="AF126" i="44"/>
  <c r="AF134" i="44"/>
  <c r="AF142" i="44"/>
  <c r="AF150" i="44"/>
  <c r="AF158" i="44"/>
  <c r="AF166" i="44"/>
  <c r="AF174" i="44"/>
  <c r="AF182" i="44"/>
  <c r="AF190" i="44"/>
  <c r="AF198" i="44"/>
  <c r="AF206" i="44"/>
  <c r="AF214" i="44"/>
  <c r="AF222" i="44"/>
  <c r="AF230" i="44"/>
  <c r="AF238" i="44"/>
  <c r="AF246" i="44"/>
  <c r="AF254" i="44"/>
  <c r="AF262" i="44"/>
  <c r="AL20" i="46"/>
  <c r="AL52" i="46"/>
  <c r="AL84" i="46"/>
  <c r="AL116" i="46"/>
  <c r="AL148" i="46"/>
  <c r="AL180" i="46"/>
  <c r="AL212" i="46"/>
  <c r="AL244" i="46"/>
  <c r="AL276" i="46"/>
  <c r="AL308" i="46"/>
  <c r="AL340" i="46"/>
  <c r="AL372" i="46"/>
  <c r="AL404" i="46"/>
  <c r="AL436" i="46"/>
  <c r="AL468" i="46"/>
  <c r="AL500" i="46"/>
  <c r="AL532" i="46"/>
  <c r="AL564" i="46"/>
  <c r="AL590" i="46"/>
  <c r="AL599" i="46"/>
  <c r="AL608" i="46"/>
  <c r="AL616" i="46"/>
  <c r="AL624" i="46"/>
  <c r="AL632" i="46"/>
  <c r="AL640" i="46"/>
  <c r="AL648" i="46"/>
  <c r="AL656" i="46"/>
  <c r="AL664" i="46"/>
  <c r="AL672" i="46"/>
  <c r="AL680" i="46"/>
  <c r="AL688" i="46"/>
  <c r="AL696" i="46"/>
  <c r="AL704" i="46"/>
  <c r="AL712" i="46"/>
  <c r="AL720" i="46"/>
  <c r="AL728" i="46"/>
  <c r="AL736" i="46"/>
  <c r="AL744" i="46"/>
  <c r="AL752" i="46"/>
  <c r="AL760" i="46"/>
  <c r="AL768" i="46"/>
  <c r="AL776" i="46"/>
  <c r="AL784" i="46"/>
  <c r="AL792" i="46"/>
  <c r="AL800" i="46"/>
  <c r="AL808" i="46"/>
  <c r="AL816" i="46"/>
  <c r="AL824" i="46"/>
  <c r="AL832" i="46"/>
  <c r="AL840" i="46"/>
  <c r="AL848" i="46"/>
  <c r="AF7" i="44"/>
  <c r="AF15" i="44"/>
  <c r="AF23" i="44"/>
  <c r="AF31" i="44"/>
  <c r="AF39" i="44"/>
  <c r="AF47" i="44"/>
  <c r="AF55" i="44"/>
  <c r="AF63" i="44"/>
  <c r="AF71" i="44"/>
  <c r="AF79" i="44"/>
  <c r="AF87" i="44"/>
  <c r="AF95" i="44"/>
  <c r="AF103" i="44"/>
  <c r="AF111" i="44"/>
  <c r="AF119" i="44"/>
  <c r="AF127" i="44"/>
  <c r="AF135" i="44"/>
  <c r="AF143" i="44"/>
  <c r="AF151" i="44"/>
  <c r="AF159" i="44"/>
  <c r="AF167" i="44"/>
  <c r="AF175" i="44"/>
  <c r="AF183" i="44"/>
  <c r="AF191" i="44"/>
  <c r="AF199" i="44"/>
  <c r="AF207" i="44"/>
  <c r="AF215" i="44"/>
  <c r="AF223" i="44"/>
  <c r="AF231" i="44"/>
  <c r="AF239" i="44"/>
  <c r="AF247" i="44"/>
  <c r="AF255" i="44"/>
  <c r="AF263" i="44"/>
  <c r="AL22" i="46"/>
  <c r="AL54" i="46"/>
  <c r="AL86" i="46"/>
  <c r="AL118" i="46"/>
  <c r="AL150" i="46"/>
  <c r="AL182" i="46"/>
  <c r="AL214" i="46"/>
  <c r="AL246" i="46"/>
  <c r="AL278" i="46"/>
  <c r="AL310" i="46"/>
  <c r="AL342" i="46"/>
  <c r="AL374" i="46"/>
  <c r="AL406" i="46"/>
  <c r="AL438" i="46"/>
  <c r="AL470" i="46"/>
  <c r="AL502" i="46"/>
  <c r="AL534" i="46"/>
  <c r="AL566" i="46"/>
  <c r="AL591" i="46"/>
  <c r="AL600" i="46"/>
  <c r="AL609" i="46"/>
  <c r="AL617" i="46"/>
  <c r="AL625" i="46"/>
  <c r="AL633" i="46"/>
  <c r="AL641" i="46"/>
  <c r="AL649" i="46"/>
  <c r="AL657" i="46"/>
  <c r="AL665" i="46"/>
  <c r="AL673" i="46"/>
  <c r="AL681" i="46"/>
  <c r="AL689" i="46"/>
  <c r="AL697" i="46"/>
  <c r="AL705" i="46"/>
  <c r="AL713" i="46"/>
  <c r="AL721" i="46"/>
  <c r="AL729" i="46"/>
  <c r="AL737" i="46"/>
  <c r="AL745" i="46"/>
  <c r="AL753" i="46"/>
  <c r="AL761" i="46"/>
  <c r="AL769" i="46"/>
  <c r="AL777" i="46"/>
  <c r="AL785" i="46"/>
  <c r="AL793" i="46"/>
  <c r="AL801" i="46"/>
  <c r="AL809" i="46"/>
  <c r="AL817" i="46"/>
  <c r="AL825" i="46"/>
  <c r="AL833" i="46"/>
  <c r="AL841" i="46"/>
  <c r="AL849" i="46"/>
  <c r="AF8" i="44"/>
  <c r="AF16" i="44"/>
  <c r="AF24" i="44"/>
  <c r="AF32" i="44"/>
  <c r="AF40" i="44"/>
  <c r="AF48" i="44"/>
  <c r="AF56" i="44"/>
  <c r="AF64" i="44"/>
  <c r="AF72" i="44"/>
  <c r="AF80" i="44"/>
  <c r="AF88" i="44"/>
  <c r="AF96" i="44"/>
  <c r="AF104" i="44"/>
  <c r="AF112" i="44"/>
  <c r="AF120" i="44"/>
  <c r="AF128" i="44"/>
  <c r="AF136" i="44"/>
  <c r="AF144" i="44"/>
  <c r="AF152" i="44"/>
  <c r="AF160" i="44"/>
  <c r="AF168" i="44"/>
  <c r="AF176" i="44"/>
  <c r="AF184" i="44"/>
  <c r="AF192" i="44"/>
  <c r="AF200" i="44"/>
  <c r="AF208" i="44"/>
  <c r="AF216" i="44"/>
  <c r="AF224" i="44"/>
  <c r="AF232" i="44"/>
  <c r="AF240" i="44"/>
  <c r="AF248" i="44"/>
  <c r="AF256" i="44"/>
  <c r="AL28" i="46"/>
  <c r="AL60" i="46"/>
  <c r="AL92" i="46"/>
  <c r="AL124" i="46"/>
  <c r="AL156" i="46"/>
  <c r="AL188" i="46"/>
  <c r="AL220" i="46"/>
  <c r="AL252" i="46"/>
  <c r="AL30" i="46"/>
  <c r="AL62" i="46"/>
  <c r="AL94" i="46"/>
  <c r="AL126" i="46"/>
  <c r="AL158" i="46"/>
  <c r="AL190" i="46"/>
  <c r="AL222" i="46"/>
  <c r="AL254" i="46"/>
  <c r="AL286" i="46"/>
  <c r="AL318" i="46"/>
  <c r="AL350" i="46"/>
  <c r="AL382" i="46"/>
  <c r="AL414" i="46"/>
  <c r="AL446" i="46"/>
  <c r="AL478" i="46"/>
  <c r="AL510" i="46"/>
  <c r="AL542" i="46"/>
  <c r="AL574" i="46"/>
  <c r="AL593" i="46"/>
  <c r="AL602" i="46"/>
  <c r="AL611" i="46"/>
  <c r="AL619" i="46"/>
  <c r="AL627" i="46"/>
  <c r="AL635" i="46"/>
  <c r="AL643" i="46"/>
  <c r="AL651" i="46"/>
  <c r="AL659" i="46"/>
  <c r="AL667" i="46"/>
  <c r="AL675" i="46"/>
  <c r="AL683" i="46"/>
  <c r="AL691" i="46"/>
  <c r="AL699" i="46"/>
  <c r="AL707" i="46"/>
  <c r="AL715" i="46"/>
  <c r="AL723" i="46"/>
  <c r="AL731" i="46"/>
  <c r="AL739" i="46"/>
  <c r="AL747" i="46"/>
  <c r="AL755" i="46"/>
  <c r="AL763" i="46"/>
  <c r="AL771" i="46"/>
  <c r="AL779" i="46"/>
  <c r="AL787" i="46"/>
  <c r="AL795" i="46"/>
  <c r="AL803" i="46"/>
  <c r="AL811" i="46"/>
  <c r="AL819" i="46"/>
  <c r="AL827" i="46"/>
  <c r="AL835" i="46"/>
  <c r="AL843" i="46"/>
  <c r="AL851" i="46"/>
  <c r="AF10" i="44"/>
  <c r="AF18" i="44"/>
  <c r="AF26" i="44"/>
  <c r="AF34" i="44"/>
  <c r="AF42" i="44"/>
  <c r="AF50" i="44"/>
  <c r="AF58" i="44"/>
  <c r="AF66" i="44"/>
  <c r="AF74" i="44"/>
  <c r="AF82" i="44"/>
  <c r="AF90" i="44"/>
  <c r="AF98" i="44"/>
  <c r="AF106" i="44"/>
  <c r="AF114" i="44"/>
  <c r="AF122" i="44"/>
  <c r="AF130" i="44"/>
  <c r="AF138" i="44"/>
  <c r="AF146" i="44"/>
  <c r="AF154" i="44"/>
  <c r="AF162" i="44"/>
  <c r="AF170" i="44"/>
  <c r="AF178" i="44"/>
  <c r="AF186" i="44"/>
  <c r="AF194" i="44"/>
  <c r="AF202" i="44"/>
  <c r="AF210" i="44"/>
  <c r="AF218" i="44"/>
  <c r="AF226" i="44"/>
  <c r="AF234" i="44"/>
  <c r="AF242" i="44"/>
  <c r="AF250" i="44"/>
  <c r="AF258" i="44"/>
  <c r="AF266" i="44"/>
  <c r="AL36" i="46"/>
  <c r="AL68" i="46"/>
  <c r="AL100" i="46"/>
  <c r="AL132" i="46"/>
  <c r="AL164" i="46"/>
  <c r="AL196" i="46"/>
  <c r="AL228" i="46"/>
  <c r="AL260" i="46"/>
  <c r="AL292" i="46"/>
  <c r="AL324" i="46"/>
  <c r="AL356" i="46"/>
  <c r="AL388" i="46"/>
  <c r="AL420" i="46"/>
  <c r="AL452" i="46"/>
  <c r="AL484" i="46"/>
  <c r="AL516" i="46"/>
  <c r="AL548" i="46"/>
  <c r="AL580" i="46"/>
  <c r="AL594" i="46"/>
  <c r="AL604" i="46"/>
  <c r="AL612" i="46"/>
  <c r="AL620" i="46"/>
  <c r="AL628" i="46"/>
  <c r="AL636" i="46"/>
  <c r="AL644" i="46"/>
  <c r="AL652" i="46"/>
  <c r="AL660" i="46"/>
  <c r="AL668" i="46"/>
  <c r="AL676" i="46"/>
  <c r="AL684" i="46"/>
  <c r="AL692" i="46"/>
  <c r="AL700" i="46"/>
  <c r="AL708" i="46"/>
  <c r="AL716" i="46"/>
  <c r="AL724" i="46"/>
  <c r="AL732" i="46"/>
  <c r="AL740" i="46"/>
  <c r="AL748" i="46"/>
  <c r="AL756" i="46"/>
  <c r="AL764" i="46"/>
  <c r="AL772" i="46"/>
  <c r="AL780" i="46"/>
  <c r="AL788" i="46"/>
  <c r="AL796" i="46"/>
  <c r="AL804" i="46"/>
  <c r="AL812" i="46"/>
  <c r="AL820" i="46"/>
  <c r="AL828" i="46"/>
  <c r="AL836" i="46"/>
  <c r="AL844" i="46"/>
  <c r="AL4" i="46"/>
  <c r="AF11" i="44"/>
  <c r="AF19" i="44"/>
  <c r="AF27" i="44"/>
  <c r="AF35" i="44"/>
  <c r="AF43" i="44"/>
  <c r="AF51" i="44"/>
  <c r="AF59" i="44"/>
  <c r="AF67" i="44"/>
  <c r="AF75" i="44"/>
  <c r="AF83" i="44"/>
  <c r="AF91" i="44"/>
  <c r="AF99" i="44"/>
  <c r="AF107" i="44"/>
  <c r="AF115" i="44"/>
  <c r="AF123" i="44"/>
  <c r="AF131" i="44"/>
  <c r="AF139" i="44"/>
  <c r="AF147" i="44"/>
  <c r="AF155" i="44"/>
  <c r="AF163" i="44"/>
  <c r="AF171" i="44"/>
  <c r="AF179" i="44"/>
  <c r="AF187" i="44"/>
  <c r="AF195" i="44"/>
  <c r="AF203" i="44"/>
  <c r="AF211" i="44"/>
  <c r="AL6" i="46"/>
  <c r="AL38" i="46"/>
  <c r="AL70" i="46"/>
  <c r="AL102" i="46"/>
  <c r="AL134" i="46"/>
  <c r="AL166" i="46"/>
  <c r="AL198" i="46"/>
  <c r="AL230" i="46"/>
  <c r="AL262" i="46"/>
  <c r="AL294" i="46"/>
  <c r="AL326" i="46"/>
  <c r="AL358" i="46"/>
  <c r="AL390" i="46"/>
  <c r="AL422" i="46"/>
  <c r="AL454" i="46"/>
  <c r="AL486" i="46"/>
  <c r="AL518" i="46"/>
  <c r="AL550" i="46"/>
  <c r="AL582" i="46"/>
  <c r="AL596" i="46"/>
  <c r="AL348" i="46"/>
  <c r="AL592" i="46"/>
  <c r="AL629" i="46"/>
  <c r="AL661" i="46"/>
  <c r="AL693" i="46"/>
  <c r="AL725" i="46"/>
  <c r="AL757" i="46"/>
  <c r="AL789" i="46"/>
  <c r="AL821" i="46"/>
  <c r="AF36" i="44"/>
  <c r="AF68" i="44"/>
  <c r="AF100" i="44"/>
  <c r="AF132" i="44"/>
  <c r="AF164" i="44"/>
  <c r="AF196" i="44"/>
  <c r="AF225" i="44"/>
  <c r="AF244" i="44"/>
  <c r="AF265" i="44"/>
  <c r="AF274" i="44"/>
  <c r="AF282" i="44"/>
  <c r="AF290" i="44"/>
  <c r="AF298" i="44"/>
  <c r="AF306" i="44"/>
  <c r="AF314" i="44"/>
  <c r="AF322" i="44"/>
  <c r="AF330" i="44"/>
  <c r="AF338" i="44"/>
  <c r="AF346" i="44"/>
  <c r="AF354" i="44"/>
  <c r="AF362" i="44"/>
  <c r="AF370" i="44"/>
  <c r="AF378" i="44"/>
  <c r="AF386" i="44"/>
  <c r="AF394" i="44"/>
  <c r="AF402" i="44"/>
  <c r="AF410" i="44"/>
  <c r="AF418" i="44"/>
  <c r="AF426" i="44"/>
  <c r="AF434" i="44"/>
  <c r="AF442" i="44"/>
  <c r="AF450" i="44"/>
  <c r="AF458" i="44"/>
  <c r="AF466" i="44"/>
  <c r="AF474" i="44"/>
  <c r="AF482" i="44"/>
  <c r="AF490" i="44"/>
  <c r="AF498" i="44"/>
  <c r="AF506" i="44"/>
  <c r="AF514" i="44"/>
  <c r="AF522" i="44"/>
  <c r="AF530" i="44"/>
  <c r="AF538" i="44"/>
  <c r="AF546" i="44"/>
  <c r="AF554" i="44"/>
  <c r="AF562" i="44"/>
  <c r="AF570" i="44"/>
  <c r="AF578" i="44"/>
  <c r="AF586" i="44"/>
  <c r="AF594" i="44"/>
  <c r="AF602" i="44"/>
  <c r="AF610" i="44"/>
  <c r="AF618" i="44"/>
  <c r="AF626" i="44"/>
  <c r="AF634" i="44"/>
  <c r="AF642" i="44"/>
  <c r="AF650" i="44"/>
  <c r="AF658" i="44"/>
  <c r="AF666" i="44"/>
  <c r="AF674" i="44"/>
  <c r="AF682" i="44"/>
  <c r="AF690" i="44"/>
  <c r="AF698" i="44"/>
  <c r="AF706" i="44"/>
  <c r="AF714" i="44"/>
  <c r="AF722" i="44"/>
  <c r="AF730" i="44"/>
  <c r="AF738" i="44"/>
  <c r="AF746" i="44"/>
  <c r="AF754" i="44"/>
  <c r="AF762" i="44"/>
  <c r="AF770" i="44"/>
  <c r="AF778" i="44"/>
  <c r="AF786" i="44"/>
  <c r="AF794" i="44"/>
  <c r="AL380" i="46"/>
  <c r="AL601" i="46"/>
  <c r="AL634" i="46"/>
  <c r="AL666" i="46"/>
  <c r="AL698" i="46"/>
  <c r="AL730" i="46"/>
  <c r="AL762" i="46"/>
  <c r="AL794" i="46"/>
  <c r="AL826" i="46"/>
  <c r="AF9" i="44"/>
  <c r="AF41" i="44"/>
  <c r="AF73" i="44"/>
  <c r="AF105" i="44"/>
  <c r="AF137" i="44"/>
  <c r="AF169" i="44"/>
  <c r="AF201" i="44"/>
  <c r="AF227" i="44"/>
  <c r="AF249" i="44"/>
  <c r="AF267" i="44"/>
  <c r="AF275" i="44"/>
  <c r="AF283" i="44"/>
  <c r="AF291" i="44"/>
  <c r="AF299" i="44"/>
  <c r="AF307" i="44"/>
  <c r="AF315" i="44"/>
  <c r="AF323" i="44"/>
  <c r="AF331" i="44"/>
  <c r="AF339" i="44"/>
  <c r="AF347" i="44"/>
  <c r="AF355" i="44"/>
  <c r="AF363" i="44"/>
  <c r="AF371" i="44"/>
  <c r="AF379" i="44"/>
  <c r="AF387" i="44"/>
  <c r="AF395" i="44"/>
  <c r="AF403" i="44"/>
  <c r="AF411" i="44"/>
  <c r="AF419" i="44"/>
  <c r="AF427" i="44"/>
  <c r="AF435" i="44"/>
  <c r="AF443" i="44"/>
  <c r="AF451" i="44"/>
  <c r="AF459" i="44"/>
  <c r="AF467" i="44"/>
  <c r="AF475" i="44"/>
  <c r="AF483" i="44"/>
  <c r="AF491" i="44"/>
  <c r="AF499" i="44"/>
  <c r="AF507" i="44"/>
  <c r="AF515" i="44"/>
  <c r="AF523" i="44"/>
  <c r="AF531" i="44"/>
  <c r="AF539" i="44"/>
  <c r="AF547" i="44"/>
  <c r="AF555" i="44"/>
  <c r="AF563" i="44"/>
  <c r="AF571" i="44"/>
  <c r="AF579" i="44"/>
  <c r="AF587" i="44"/>
  <c r="AF595" i="44"/>
  <c r="AF603" i="44"/>
  <c r="AF611" i="44"/>
  <c r="AF619" i="44"/>
  <c r="AF627" i="44"/>
  <c r="AF635" i="44"/>
  <c r="AF643" i="44"/>
  <c r="AF651" i="44"/>
  <c r="AF659" i="44"/>
  <c r="AF667" i="44"/>
  <c r="AF675" i="44"/>
  <c r="AF683" i="44"/>
  <c r="AF691" i="44"/>
  <c r="AF699" i="44"/>
  <c r="AF707" i="44"/>
  <c r="AF715" i="44"/>
  <c r="AF723" i="44"/>
  <c r="AF731" i="44"/>
  <c r="AF739" i="44"/>
  <c r="AL412" i="46"/>
  <c r="AL605" i="46"/>
  <c r="AL637" i="46"/>
  <c r="AL669" i="46"/>
  <c r="AL701" i="46"/>
  <c r="AL733" i="46"/>
  <c r="AL765" i="46"/>
  <c r="AL797" i="46"/>
  <c r="AL829" i="46"/>
  <c r="AF12" i="44"/>
  <c r="AF44" i="44"/>
  <c r="AF76" i="44"/>
  <c r="AF108" i="44"/>
  <c r="AF140" i="44"/>
  <c r="AF172" i="44"/>
  <c r="AF204" i="44"/>
  <c r="AF228" i="44"/>
  <c r="AF251" i="44"/>
  <c r="AF268" i="44"/>
  <c r="AF276" i="44"/>
  <c r="AF284" i="44"/>
  <c r="AF292" i="44"/>
  <c r="AF300" i="44"/>
  <c r="AF308" i="44"/>
  <c r="AF316" i="44"/>
  <c r="AF324" i="44"/>
  <c r="AF332" i="44"/>
  <c r="AF340" i="44"/>
  <c r="AF348" i="44"/>
  <c r="AF356" i="44"/>
  <c r="AF364" i="44"/>
  <c r="AF372" i="44"/>
  <c r="AF380" i="44"/>
  <c r="AF388" i="44"/>
  <c r="AF396" i="44"/>
  <c r="AF404" i="44"/>
  <c r="AF412" i="44"/>
  <c r="AF420" i="44"/>
  <c r="AF428" i="44"/>
  <c r="AF436" i="44"/>
  <c r="AF444" i="44"/>
  <c r="AF452" i="44"/>
  <c r="AF460" i="44"/>
  <c r="AF468" i="44"/>
  <c r="AF476" i="44"/>
  <c r="AF484" i="44"/>
  <c r="AF492" i="44"/>
  <c r="AF500" i="44"/>
  <c r="AF508" i="44"/>
  <c r="AF516" i="44"/>
  <c r="AF524" i="44"/>
  <c r="AF532" i="44"/>
  <c r="AF540" i="44"/>
  <c r="AF548" i="44"/>
  <c r="AF556" i="44"/>
  <c r="AF564" i="44"/>
  <c r="AF572" i="44"/>
  <c r="AF580" i="44"/>
  <c r="AF588" i="44"/>
  <c r="AF596" i="44"/>
  <c r="AF604" i="44"/>
  <c r="AF612" i="44"/>
  <c r="AF620" i="44"/>
  <c r="AF628" i="44"/>
  <c r="AF636" i="44"/>
  <c r="AF644" i="44"/>
  <c r="AF652" i="44"/>
  <c r="AF660" i="44"/>
  <c r="AF668" i="44"/>
  <c r="AF676" i="44"/>
  <c r="AF684" i="44"/>
  <c r="AF692" i="44"/>
  <c r="AF700" i="44"/>
  <c r="AF708" i="44"/>
  <c r="AF716" i="44"/>
  <c r="AF724" i="44"/>
  <c r="AF732" i="44"/>
  <c r="AF740" i="44"/>
  <c r="AF748" i="44"/>
  <c r="AF756" i="44"/>
  <c r="AF764" i="44"/>
  <c r="AF772" i="44"/>
  <c r="AF780" i="44"/>
  <c r="AF788" i="44"/>
  <c r="AL444" i="46"/>
  <c r="AL610" i="46"/>
  <c r="AL642" i="46"/>
  <c r="AL674" i="46"/>
  <c r="AL706" i="46"/>
  <c r="AL738" i="46"/>
  <c r="AL770" i="46"/>
  <c r="AL802" i="46"/>
  <c r="AL834" i="46"/>
  <c r="AF17" i="44"/>
  <c r="AF49" i="44"/>
  <c r="AF81" i="44"/>
  <c r="AF113" i="44"/>
  <c r="AF145" i="44"/>
  <c r="AF177" i="44"/>
  <c r="AF209" i="44"/>
  <c r="AF233" i="44"/>
  <c r="AF252" i="44"/>
  <c r="AF269" i="44"/>
  <c r="AF277" i="44"/>
  <c r="AF285" i="44"/>
  <c r="AF293" i="44"/>
  <c r="AF301" i="44"/>
  <c r="AF309" i="44"/>
  <c r="AF317" i="44"/>
  <c r="AF325" i="44"/>
  <c r="AF333" i="44"/>
  <c r="AF341" i="44"/>
  <c r="AF349" i="44"/>
  <c r="AF357" i="44"/>
  <c r="AF365" i="44"/>
  <c r="AF373" i="44"/>
  <c r="AF381" i="44"/>
  <c r="AF389" i="44"/>
  <c r="AF397" i="44"/>
  <c r="AF405" i="44"/>
  <c r="AF413" i="44"/>
  <c r="AF421" i="44"/>
  <c r="AF429" i="44"/>
  <c r="AF437" i="44"/>
  <c r="AF445" i="44"/>
  <c r="AF453" i="44"/>
  <c r="AF461" i="44"/>
  <c r="AF469" i="44"/>
  <c r="AF477" i="44"/>
  <c r="AF485" i="44"/>
  <c r="AF493" i="44"/>
  <c r="AF501" i="44"/>
  <c r="AF509" i="44"/>
  <c r="AF517" i="44"/>
  <c r="AF525" i="44"/>
  <c r="AF533" i="44"/>
  <c r="AF541" i="44"/>
  <c r="AF549" i="44"/>
  <c r="AF557" i="44"/>
  <c r="AF565" i="44"/>
  <c r="AF573" i="44"/>
  <c r="AF581" i="44"/>
  <c r="AF589" i="44"/>
  <c r="AF597" i="44"/>
  <c r="AF605" i="44"/>
  <c r="AF613" i="44"/>
  <c r="AF621" i="44"/>
  <c r="AF629" i="44"/>
  <c r="AF637" i="44"/>
  <c r="AF645" i="44"/>
  <c r="AF653" i="44"/>
  <c r="AF661" i="44"/>
  <c r="AF669" i="44"/>
  <c r="AF677" i="44"/>
  <c r="AF685" i="44"/>
  <c r="AF693" i="44"/>
  <c r="AF701" i="44"/>
  <c r="AF709" i="44"/>
  <c r="AF717" i="44"/>
  <c r="AF725" i="44"/>
  <c r="AF733" i="44"/>
  <c r="AF741" i="44"/>
  <c r="AF749" i="44"/>
  <c r="AF757" i="44"/>
  <c r="AF765" i="44"/>
  <c r="AF773" i="44"/>
  <c r="AF781" i="44"/>
  <c r="AF789" i="44"/>
  <c r="AF797" i="44"/>
  <c r="AL476" i="46"/>
  <c r="AL613" i="46"/>
  <c r="AL645" i="46"/>
  <c r="AL677" i="46"/>
  <c r="AL709" i="46"/>
  <c r="AL741" i="46"/>
  <c r="AL773" i="46"/>
  <c r="AL805" i="46"/>
  <c r="AL837" i="46"/>
  <c r="AF20" i="44"/>
  <c r="AF52" i="44"/>
  <c r="AF84" i="44"/>
  <c r="AF116" i="44"/>
  <c r="AF148" i="44"/>
  <c r="AF180" i="44"/>
  <c r="AF212" i="44"/>
  <c r="AF235" i="44"/>
  <c r="AF257" i="44"/>
  <c r="AF270" i="44"/>
  <c r="AF278" i="44"/>
  <c r="AF286" i="44"/>
  <c r="AF294" i="44"/>
  <c r="AF302" i="44"/>
  <c r="AF310" i="44"/>
  <c r="AF318" i="44"/>
  <c r="AF326" i="44"/>
  <c r="AF334" i="44"/>
  <c r="AF342" i="44"/>
  <c r="AF350" i="44"/>
  <c r="AF358" i="44"/>
  <c r="AF366" i="44"/>
  <c r="AF374" i="44"/>
  <c r="AF382" i="44"/>
  <c r="AF390" i="44"/>
  <c r="AF398" i="44"/>
  <c r="AF406" i="44"/>
  <c r="AF414" i="44"/>
  <c r="AF422" i="44"/>
  <c r="AF430" i="44"/>
  <c r="AF438" i="44"/>
  <c r="AF446" i="44"/>
  <c r="AF454" i="44"/>
  <c r="AF462" i="44"/>
  <c r="AF470" i="44"/>
  <c r="AF478" i="44"/>
  <c r="AF486" i="44"/>
  <c r="AF494" i="44"/>
  <c r="AF502" i="44"/>
  <c r="AF510" i="44"/>
  <c r="AF518" i="44"/>
  <c r="AF526" i="44"/>
  <c r="AF534" i="44"/>
  <c r="AF542" i="44"/>
  <c r="AF550" i="44"/>
  <c r="AF558" i="44"/>
  <c r="AF566" i="44"/>
  <c r="AF574" i="44"/>
  <c r="AF582" i="44"/>
  <c r="AF590" i="44"/>
  <c r="AF598" i="44"/>
  <c r="AF606" i="44"/>
  <c r="AL508" i="46"/>
  <c r="AL618" i="46"/>
  <c r="AL650" i="46"/>
  <c r="AL682" i="46"/>
  <c r="AL714" i="46"/>
  <c r="AL746" i="46"/>
  <c r="AL778" i="46"/>
  <c r="AL810" i="46"/>
  <c r="AL842" i="46"/>
  <c r="AF25" i="44"/>
  <c r="AF57" i="44"/>
  <c r="AF89" i="44"/>
  <c r="AF121" i="44"/>
  <c r="AF153" i="44"/>
  <c r="AF185" i="44"/>
  <c r="AF217" i="44"/>
  <c r="AF236" i="44"/>
  <c r="AF259" i="44"/>
  <c r="AF271" i="44"/>
  <c r="AF279" i="44"/>
  <c r="AF287" i="44"/>
  <c r="AF295" i="44"/>
  <c r="AF303" i="44"/>
  <c r="AF311" i="44"/>
  <c r="AF319" i="44"/>
  <c r="AF327" i="44"/>
  <c r="AF335" i="44"/>
  <c r="AF343" i="44"/>
  <c r="AF351" i="44"/>
  <c r="AF359" i="44"/>
  <c r="AF367" i="44"/>
  <c r="AF375" i="44"/>
  <c r="AF383" i="44"/>
  <c r="AF391" i="44"/>
  <c r="AF399" i="44"/>
  <c r="AF407" i="44"/>
  <c r="AF415" i="44"/>
  <c r="AF423" i="44"/>
  <c r="AF431" i="44"/>
  <c r="AF439" i="44"/>
  <c r="AF447" i="44"/>
  <c r="AF455" i="44"/>
  <c r="AF463" i="44"/>
  <c r="AF471" i="44"/>
  <c r="AF479" i="44"/>
  <c r="AF487" i="44"/>
  <c r="AF495" i="44"/>
  <c r="AF503" i="44"/>
  <c r="AF511" i="44"/>
  <c r="AF519" i="44"/>
  <c r="AF527" i="44"/>
  <c r="AF535" i="44"/>
  <c r="AF543" i="44"/>
  <c r="AF551" i="44"/>
  <c r="AF559" i="44"/>
  <c r="AF567" i="44"/>
  <c r="AF575" i="44"/>
  <c r="AF583" i="44"/>
  <c r="AF591" i="44"/>
  <c r="AF599" i="44"/>
  <c r="AF607" i="44"/>
  <c r="AF615" i="44"/>
  <c r="AF623" i="44"/>
  <c r="AF631" i="44"/>
  <c r="AF639" i="44"/>
  <c r="AF647" i="44"/>
  <c r="AF655" i="44"/>
  <c r="AF663" i="44"/>
  <c r="AF671" i="44"/>
  <c r="AF679" i="44"/>
  <c r="AF687" i="44"/>
  <c r="AF695" i="44"/>
  <c r="AF703" i="44"/>
  <c r="AF711" i="44"/>
  <c r="AF719" i="44"/>
  <c r="AF727" i="44"/>
  <c r="AF735" i="44"/>
  <c r="AF743" i="44"/>
  <c r="AF751" i="44"/>
  <c r="AF759" i="44"/>
  <c r="AL284" i="46"/>
  <c r="AL540" i="46"/>
  <c r="AL621" i="46"/>
  <c r="AL653" i="46"/>
  <c r="AL685" i="46"/>
  <c r="AL717" i="46"/>
  <c r="AL749" i="46"/>
  <c r="AL781" i="46"/>
  <c r="AL813" i="46"/>
  <c r="AL845" i="46"/>
  <c r="AF28" i="44"/>
  <c r="AF60" i="44"/>
  <c r="AF92" i="44"/>
  <c r="AF124" i="44"/>
  <c r="AF156" i="44"/>
  <c r="AF188" i="44"/>
  <c r="AF219" i="44"/>
  <c r="AF241" i="44"/>
  <c r="AF260" i="44"/>
  <c r="AF272" i="44"/>
  <c r="AF280" i="44"/>
  <c r="AF288" i="44"/>
  <c r="AF296" i="44"/>
  <c r="AF304" i="44"/>
  <c r="AF312" i="44"/>
  <c r="AF320" i="44"/>
  <c r="AF328" i="44"/>
  <c r="AF336" i="44"/>
  <c r="AF344" i="44"/>
  <c r="AF352" i="44"/>
  <c r="AF360" i="44"/>
  <c r="AF368" i="44"/>
  <c r="AF376" i="44"/>
  <c r="AF384" i="44"/>
  <c r="AF392" i="44"/>
  <c r="AF400" i="44"/>
  <c r="AF408" i="44"/>
  <c r="AF416" i="44"/>
  <c r="AF424" i="44"/>
  <c r="AF432" i="44"/>
  <c r="AF440" i="44"/>
  <c r="AF448" i="44"/>
  <c r="AF456" i="44"/>
  <c r="AF464" i="44"/>
  <c r="AF472" i="44"/>
  <c r="AF480" i="44"/>
  <c r="AF488" i="44"/>
  <c r="AF496" i="44"/>
  <c r="AF504" i="44"/>
  <c r="AF512" i="44"/>
  <c r="AF520" i="44"/>
  <c r="AF528" i="44"/>
  <c r="AF536" i="44"/>
  <c r="AF544" i="44"/>
  <c r="AF552" i="44"/>
  <c r="AF560" i="44"/>
  <c r="AF568" i="44"/>
  <c r="AF576" i="44"/>
  <c r="AF584" i="44"/>
  <c r="AF592" i="44"/>
  <c r="AF600" i="44"/>
  <c r="AF608" i="44"/>
  <c r="AF616" i="44"/>
  <c r="AF624" i="44"/>
  <c r="AF632" i="44"/>
  <c r="AF640" i="44"/>
  <c r="AF648" i="44"/>
  <c r="AF656" i="44"/>
  <c r="AF664" i="44"/>
  <c r="AF672" i="44"/>
  <c r="AF680" i="44"/>
  <c r="AF688" i="44"/>
  <c r="AF696" i="44"/>
  <c r="AF704" i="44"/>
  <c r="AF712" i="44"/>
  <c r="AF720" i="44"/>
  <c r="AF728" i="44"/>
  <c r="AF736" i="44"/>
  <c r="AF744" i="44"/>
  <c r="AF752" i="44"/>
  <c r="AF760" i="44"/>
  <c r="AF768" i="44"/>
  <c r="AF776" i="44"/>
  <c r="AF784" i="44"/>
  <c r="AF792" i="44"/>
  <c r="AL626" i="46"/>
  <c r="AF243" i="44"/>
  <c r="AF321" i="44"/>
  <c r="AF385" i="44"/>
  <c r="AF449" i="44"/>
  <c r="AF513" i="44"/>
  <c r="AF577" i="44"/>
  <c r="AF625" i="44"/>
  <c r="AF807" i="44"/>
  <c r="AF815" i="44"/>
  <c r="AF823" i="44"/>
  <c r="AL658" i="46"/>
  <c r="AF33" i="44"/>
  <c r="AF264" i="44"/>
  <c r="AF329" i="44"/>
  <c r="AF393" i="44"/>
  <c r="AF457" i="44"/>
  <c r="AF521" i="44"/>
  <c r="AF585" i="44"/>
  <c r="AF630" i="44"/>
  <c r="AF662" i="44"/>
  <c r="AF694" i="44"/>
  <c r="AF726" i="44"/>
  <c r="AF753" i="44"/>
  <c r="AF771" i="44"/>
  <c r="AF787" i="44"/>
  <c r="AF800" i="44"/>
  <c r="AF808" i="44"/>
  <c r="AF816" i="44"/>
  <c r="AF824" i="44"/>
  <c r="AF832" i="44"/>
  <c r="AF840" i="44"/>
  <c r="AF848" i="44"/>
  <c r="AF799" i="44"/>
  <c r="AL690" i="46"/>
  <c r="AF65" i="44"/>
  <c r="AF273" i="44"/>
  <c r="AF337" i="44"/>
  <c r="AF401" i="44"/>
  <c r="AF465" i="44"/>
  <c r="AF529" i="44"/>
  <c r="AF593" i="44"/>
  <c r="AF633" i="44"/>
  <c r="AF665" i="44"/>
  <c r="AF697" i="44"/>
  <c r="AF729" i="44"/>
  <c r="AF755" i="44"/>
  <c r="AF774" i="44"/>
  <c r="AF790" i="44"/>
  <c r="AF801" i="44"/>
  <c r="AF809" i="44"/>
  <c r="AF817" i="44"/>
  <c r="AF825" i="44"/>
  <c r="AF833" i="44"/>
  <c r="AF841" i="44"/>
  <c r="AF849" i="44"/>
  <c r="AF750" i="44"/>
  <c r="AF831" i="44"/>
  <c r="AL722" i="46"/>
  <c r="AF97" i="44"/>
  <c r="AF281" i="44"/>
  <c r="AF345" i="44"/>
  <c r="AF409" i="44"/>
  <c r="AF473" i="44"/>
  <c r="AF537" i="44"/>
  <c r="AF601" i="44"/>
  <c r="AF638" i="44"/>
  <c r="AF670" i="44"/>
  <c r="AF702" i="44"/>
  <c r="AF734" i="44"/>
  <c r="AF758" i="44"/>
  <c r="AF775" i="44"/>
  <c r="AF791" i="44"/>
  <c r="AF802" i="44"/>
  <c r="AF810" i="44"/>
  <c r="AF818" i="44"/>
  <c r="AF826" i="44"/>
  <c r="AF834" i="44"/>
  <c r="AF842" i="44"/>
  <c r="AF850" i="44"/>
  <c r="AF785" i="44"/>
  <c r="AL754" i="46"/>
  <c r="AF129" i="44"/>
  <c r="AF289" i="44"/>
  <c r="AF353" i="44"/>
  <c r="AF417" i="44"/>
  <c r="AF481" i="44"/>
  <c r="AF545" i="44"/>
  <c r="AF609" i="44"/>
  <c r="AF641" i="44"/>
  <c r="AF673" i="44"/>
  <c r="AF705" i="44"/>
  <c r="AF737" i="44"/>
  <c r="AF761" i="44"/>
  <c r="AF777" i="44"/>
  <c r="AF793" i="44"/>
  <c r="AF803" i="44"/>
  <c r="AF811" i="44"/>
  <c r="AF819" i="44"/>
  <c r="AF827" i="44"/>
  <c r="AF835" i="44"/>
  <c r="AF843" i="44"/>
  <c r="AF851" i="44"/>
  <c r="AF769" i="44"/>
  <c r="AL786" i="46"/>
  <c r="AF161" i="44"/>
  <c r="AF297" i="44"/>
  <c r="AF361" i="44"/>
  <c r="AF425" i="44"/>
  <c r="AF489" i="44"/>
  <c r="AF553" i="44"/>
  <c r="AF614" i="44"/>
  <c r="AF646" i="44"/>
  <c r="AF678" i="44"/>
  <c r="AF710" i="44"/>
  <c r="AF742" i="44"/>
  <c r="AF763" i="44"/>
  <c r="AF779" i="44"/>
  <c r="AF795" i="44"/>
  <c r="AF804" i="44"/>
  <c r="AF812" i="44"/>
  <c r="AF820" i="44"/>
  <c r="AF828" i="44"/>
  <c r="AF836" i="44"/>
  <c r="AF844" i="44"/>
  <c r="AF4" i="44"/>
  <c r="AF689" i="44"/>
  <c r="AF839" i="44"/>
  <c r="AL316" i="46"/>
  <c r="AL818" i="46"/>
  <c r="AF193" i="44"/>
  <c r="AF305" i="44"/>
  <c r="AF369" i="44"/>
  <c r="AF433" i="44"/>
  <c r="AF497" i="44"/>
  <c r="AF561" i="44"/>
  <c r="AF617" i="44"/>
  <c r="AF649" i="44"/>
  <c r="AF681" i="44"/>
  <c r="AF713" i="44"/>
  <c r="AF745" i="44"/>
  <c r="AF766" i="44"/>
  <c r="AF782" i="44"/>
  <c r="AF796" i="44"/>
  <c r="AF805" i="44"/>
  <c r="AF813" i="44"/>
  <c r="AF821" i="44"/>
  <c r="AF829" i="44"/>
  <c r="AF837" i="44"/>
  <c r="AF845" i="44"/>
  <c r="AF721" i="44"/>
  <c r="AL572" i="46"/>
  <c r="AL850" i="46"/>
  <c r="AF220" i="44"/>
  <c r="AF313" i="44"/>
  <c r="AF377" i="44"/>
  <c r="AF441" i="44"/>
  <c r="AF505" i="44"/>
  <c r="AF569" i="44"/>
  <c r="AF622" i="44"/>
  <c r="AF654" i="44"/>
  <c r="AF686" i="44"/>
  <c r="AF718" i="44"/>
  <c r="AF747" i="44"/>
  <c r="AF767" i="44"/>
  <c r="AF783" i="44"/>
  <c r="AF798" i="44"/>
  <c r="AF806" i="44"/>
  <c r="AF814" i="44"/>
  <c r="AF822" i="44"/>
  <c r="AF830" i="44"/>
  <c r="AF838" i="44"/>
  <c r="AF846" i="44"/>
  <c r="AF657" i="44"/>
  <c r="AF847" i="44"/>
  <c r="H106" i="14"/>
  <c r="H98" i="14"/>
  <c r="H89" i="14"/>
  <c r="H80" i="14"/>
  <c r="H72" i="14"/>
  <c r="H64" i="14"/>
  <c r="H46" i="14"/>
  <c r="H29" i="14"/>
  <c r="H11" i="14"/>
  <c r="H5" i="14"/>
  <c r="H105" i="14"/>
  <c r="H97" i="14"/>
  <c r="H88" i="14"/>
  <c r="H71" i="14"/>
  <c r="H63" i="14"/>
  <c r="H54" i="14"/>
  <c r="H45" i="14"/>
  <c r="H36" i="14"/>
  <c r="H28" i="14"/>
  <c r="H19" i="14"/>
  <c r="H9" i="14"/>
  <c r="H112" i="14"/>
  <c r="H104" i="14"/>
  <c r="H87" i="14"/>
  <c r="H78" i="14"/>
  <c r="H70" i="14"/>
  <c r="H62" i="14"/>
  <c r="H53" i="14"/>
  <c r="H44" i="14"/>
  <c r="H18" i="14"/>
  <c r="H8" i="14"/>
  <c r="X112" i="6"/>
  <c r="X111" i="6"/>
  <c r="Q110" i="6"/>
  <c r="F110" i="7" s="1"/>
  <c r="Q109" i="6"/>
  <c r="F109" i="7" s="1"/>
  <c r="Q108" i="6"/>
  <c r="F108" i="7" s="1"/>
  <c r="X107" i="6"/>
  <c r="AD106" i="6"/>
  <c r="X105" i="6"/>
  <c r="AC104" i="6"/>
  <c r="Q90" i="6"/>
  <c r="F90" i="7" s="1"/>
  <c r="Q88" i="6"/>
  <c r="F88" i="7" s="1"/>
  <c r="X73" i="6"/>
  <c r="X66" i="6"/>
  <c r="Q64" i="6"/>
  <c r="F64" i="7" s="1"/>
  <c r="Q63" i="6"/>
  <c r="F63" i="7" s="1"/>
  <c r="X62" i="6"/>
  <c r="X60" i="6"/>
  <c r="Q59" i="6"/>
  <c r="F59" i="7" s="1"/>
  <c r="U55" i="6"/>
  <c r="X48" i="6"/>
  <c r="X47" i="6"/>
  <c r="U44" i="6"/>
  <c r="Q43" i="6"/>
  <c r="Q42" i="6"/>
  <c r="F42" i="7" s="1"/>
  <c r="Q39" i="6"/>
  <c r="F39" i="7" s="1"/>
  <c r="X30" i="6"/>
  <c r="X29" i="6"/>
  <c r="AG27" i="6"/>
  <c r="AA27" i="6"/>
  <c r="X26" i="6"/>
  <c r="X25" i="6"/>
  <c r="Q18" i="6"/>
  <c r="F18" i="7" s="1"/>
  <c r="Q12" i="6"/>
  <c r="F12" i="7" s="1"/>
  <c r="AG11" i="6"/>
  <c r="U10" i="6"/>
  <c r="T1" i="6"/>
  <c r="G63" i="15" l="1"/>
  <c r="F63" i="14"/>
  <c r="F63" i="15" s="1"/>
  <c r="G46" i="15"/>
  <c r="F46" i="14"/>
  <c r="F46" i="15" s="1"/>
  <c r="G30" i="15"/>
  <c r="F30" i="14"/>
  <c r="F30" i="15" s="1"/>
  <c r="G107" i="15"/>
  <c r="F107" i="14"/>
  <c r="F107" i="15" s="1"/>
  <c r="G91" i="15"/>
  <c r="F91" i="14"/>
  <c r="F91" i="15" s="1"/>
  <c r="G84" i="15"/>
  <c r="F84" i="14"/>
  <c r="F84" i="15" s="1"/>
  <c r="G76" i="15"/>
  <c r="F76" i="14"/>
  <c r="F76" i="15" s="1"/>
  <c r="G52" i="15"/>
  <c r="F52" i="14"/>
  <c r="F52" i="15" s="1"/>
  <c r="G53" i="15"/>
  <c r="F53" i="14"/>
  <c r="F53" i="15" s="1"/>
  <c r="G19" i="15"/>
  <c r="F19" i="14"/>
  <c r="F19" i="15" s="1"/>
  <c r="G97" i="15"/>
  <c r="F97" i="14"/>
  <c r="F97" i="15" s="1"/>
  <c r="G80" i="15"/>
  <c r="F80" i="14"/>
  <c r="F80" i="15" s="1"/>
  <c r="G56" i="15"/>
  <c r="F56" i="14"/>
  <c r="F56" i="15" s="1"/>
  <c r="G39" i="15"/>
  <c r="F39" i="14"/>
  <c r="F39" i="15" s="1"/>
  <c r="G40" i="15"/>
  <c r="F40" i="14"/>
  <c r="F40" i="15" s="1"/>
  <c r="G6" i="15"/>
  <c r="F6" i="14"/>
  <c r="F6" i="15" s="1"/>
  <c r="G110" i="15"/>
  <c r="F110" i="14"/>
  <c r="F110" i="15" s="1"/>
  <c r="G77" i="15"/>
  <c r="F77" i="14"/>
  <c r="F77" i="15" s="1"/>
  <c r="G78" i="15"/>
  <c r="F78" i="14"/>
  <c r="F78" i="15" s="1"/>
  <c r="G45" i="15"/>
  <c r="F45" i="14"/>
  <c r="F45" i="15" s="1"/>
  <c r="G11" i="15"/>
  <c r="F11" i="14"/>
  <c r="F11" i="15" s="1"/>
  <c r="G106" i="15"/>
  <c r="F106" i="14"/>
  <c r="F106" i="15" s="1"/>
  <c r="G82" i="15"/>
  <c r="F82" i="14"/>
  <c r="F82" i="15" s="1"/>
  <c r="G66" i="15"/>
  <c r="F66" i="14"/>
  <c r="F66" i="15" s="1"/>
  <c r="G67" i="15"/>
  <c r="F67" i="14"/>
  <c r="F67" i="15" s="1"/>
  <c r="G51" i="15"/>
  <c r="F51" i="14"/>
  <c r="F51" i="15" s="1"/>
  <c r="G34" i="15"/>
  <c r="F34" i="14"/>
  <c r="F34" i="15" s="1"/>
  <c r="G103" i="15"/>
  <c r="F103" i="14"/>
  <c r="F103" i="15" s="1"/>
  <c r="G8" i="15"/>
  <c r="F8" i="14"/>
  <c r="F8" i="15" s="1"/>
  <c r="G104" i="15"/>
  <c r="F104" i="14"/>
  <c r="F104" i="15" s="1"/>
  <c r="G18" i="15"/>
  <c r="F18" i="14"/>
  <c r="F18" i="15" s="1"/>
  <c r="G112" i="15"/>
  <c r="F112" i="14"/>
  <c r="F112" i="15" s="1"/>
  <c r="G71" i="15"/>
  <c r="F71" i="14"/>
  <c r="F71" i="15" s="1"/>
  <c r="G64" i="15"/>
  <c r="F64" i="14"/>
  <c r="F64" i="15" s="1"/>
  <c r="G38" i="15"/>
  <c r="F38" i="14"/>
  <c r="F38" i="15" s="1"/>
  <c r="G14" i="15"/>
  <c r="F14" i="14"/>
  <c r="F14" i="15" s="1"/>
  <c r="G108" i="15"/>
  <c r="F108" i="14"/>
  <c r="F108" i="15" s="1"/>
  <c r="G92" i="15"/>
  <c r="F92" i="14"/>
  <c r="F92" i="15" s="1"/>
  <c r="G93" i="15"/>
  <c r="F93" i="14"/>
  <c r="F93" i="15" s="1"/>
  <c r="G61" i="15"/>
  <c r="F61" i="14"/>
  <c r="F61" i="15" s="1"/>
  <c r="G62" i="15"/>
  <c r="F62" i="14"/>
  <c r="F62" i="15" s="1"/>
  <c r="G28" i="15"/>
  <c r="F28" i="14"/>
  <c r="F28" i="15" s="1"/>
  <c r="G105" i="15"/>
  <c r="F105" i="14"/>
  <c r="F105" i="15" s="1"/>
  <c r="G89" i="15"/>
  <c r="F89" i="14"/>
  <c r="F89" i="15" s="1"/>
  <c r="G65" i="15"/>
  <c r="F65" i="14"/>
  <c r="F65" i="15" s="1"/>
  <c r="G48" i="15"/>
  <c r="F48" i="14"/>
  <c r="F48" i="15" s="1"/>
  <c r="G49" i="15"/>
  <c r="F49" i="14"/>
  <c r="F49" i="15" s="1"/>
  <c r="G24" i="15"/>
  <c r="F24" i="14"/>
  <c r="F24" i="15" s="1"/>
  <c r="G7" i="15"/>
  <c r="F7" i="14"/>
  <c r="F7" i="15" s="1"/>
  <c r="G86" i="15"/>
  <c r="F86" i="14"/>
  <c r="F86" i="15" s="1"/>
  <c r="G87" i="15"/>
  <c r="F87" i="14"/>
  <c r="F87" i="15" s="1"/>
  <c r="G54" i="15"/>
  <c r="F54" i="14"/>
  <c r="F54" i="15" s="1"/>
  <c r="G29" i="15"/>
  <c r="F29" i="14"/>
  <c r="F29" i="15" s="1"/>
  <c r="G13" i="15"/>
  <c r="F13" i="14"/>
  <c r="F13" i="15" s="1"/>
  <c r="G90" i="15"/>
  <c r="F90" i="14"/>
  <c r="F90" i="15" s="1"/>
  <c r="G83" i="15"/>
  <c r="F83" i="14"/>
  <c r="F83" i="15" s="1"/>
  <c r="G75" i="15"/>
  <c r="F75" i="14"/>
  <c r="F75" i="15" s="1"/>
  <c r="G68" i="15"/>
  <c r="F68" i="14"/>
  <c r="F68" i="15" s="1"/>
  <c r="G43" i="15"/>
  <c r="F43" i="14"/>
  <c r="F43" i="15" s="1"/>
  <c r="G111" i="15"/>
  <c r="F111" i="14"/>
  <c r="F111" i="15" s="1"/>
  <c r="F44" i="14"/>
  <c r="F44" i="15" s="1"/>
  <c r="G44" i="15"/>
  <c r="G9" i="15"/>
  <c r="F9" i="14"/>
  <c r="F9" i="15" s="1"/>
  <c r="G88" i="15"/>
  <c r="F88" i="14"/>
  <c r="F88" i="15" s="1"/>
  <c r="G72" i="15"/>
  <c r="F72" i="14"/>
  <c r="F72" i="15" s="1"/>
  <c r="G47" i="15"/>
  <c r="F47" i="14"/>
  <c r="F47" i="15" s="1"/>
  <c r="G31" i="15"/>
  <c r="F31" i="14"/>
  <c r="F31" i="15" s="1"/>
  <c r="G32" i="15"/>
  <c r="F32" i="14"/>
  <c r="F32" i="15" s="1"/>
  <c r="G101" i="15"/>
  <c r="F101" i="14"/>
  <c r="F101" i="15" s="1"/>
  <c r="G102" i="15"/>
  <c r="F102" i="14"/>
  <c r="F102" i="15" s="1"/>
  <c r="G69" i="15"/>
  <c r="F69" i="14"/>
  <c r="F69" i="15" s="1"/>
  <c r="G70" i="15"/>
  <c r="F70" i="14"/>
  <c r="F70" i="15" s="1"/>
  <c r="G36" i="15"/>
  <c r="F36" i="14"/>
  <c r="F36" i="15" s="1"/>
  <c r="G5" i="15"/>
  <c r="F5" i="14"/>
  <c r="F5" i="15" s="1"/>
  <c r="G98" i="15"/>
  <c r="F98" i="14"/>
  <c r="F98" i="15" s="1"/>
  <c r="G73" i="15"/>
  <c r="F73" i="14"/>
  <c r="F73" i="15" s="1"/>
  <c r="G57" i="15"/>
  <c r="F57" i="14"/>
  <c r="F57" i="15" s="1"/>
  <c r="G58" i="15"/>
  <c r="F58" i="14"/>
  <c r="F58" i="15" s="1"/>
  <c r="G33" i="15"/>
  <c r="F33" i="14"/>
  <c r="F33" i="15" s="1"/>
  <c r="G17" i="15"/>
  <c r="F17" i="14"/>
  <c r="F17" i="15" s="1"/>
  <c r="G94" i="15"/>
  <c r="F94" i="14"/>
  <c r="F94" i="15" s="1"/>
  <c r="W104" i="14"/>
  <c r="T104" i="14"/>
  <c r="S104" i="14"/>
  <c r="AQ104" i="14"/>
  <c r="AA104" i="14"/>
  <c r="P104" i="14"/>
  <c r="O104" i="14"/>
  <c r="AK104" i="14"/>
  <c r="R104" i="14"/>
  <c r="AO104" i="14"/>
  <c r="AL104" i="14"/>
  <c r="AC104" i="14"/>
  <c r="Z104" i="14"/>
  <c r="V104" i="14"/>
  <c r="AP104" i="14"/>
  <c r="L30" i="14"/>
  <c r="I30" i="15" s="1"/>
  <c r="G30" i="16" s="1"/>
  <c r="G30" i="37" s="1"/>
  <c r="K30" i="14"/>
  <c r="H30" i="15" s="1"/>
  <c r="F30" i="16" s="1"/>
  <c r="F30" i="37" s="1"/>
  <c r="AE30" i="14"/>
  <c r="P30" i="14"/>
  <c r="R30" i="14"/>
  <c r="AB30" i="14"/>
  <c r="V30" i="14"/>
  <c r="X30" i="14"/>
  <c r="U30" i="14"/>
  <c r="Y30" i="14"/>
  <c r="AA30" i="14"/>
  <c r="AD30" i="14"/>
  <c r="S30" i="14"/>
  <c r="AK30" i="14"/>
  <c r="M30" i="14"/>
  <c r="J30" i="15" s="1"/>
  <c r="H30" i="16" s="1"/>
  <c r="H30" i="37" s="1"/>
  <c r="AN30" i="14"/>
  <c r="AC30" i="14"/>
  <c r="Q30" i="14"/>
  <c r="N30" i="14"/>
  <c r="AH30" i="14"/>
  <c r="T30" i="14"/>
  <c r="AP30" i="14"/>
  <c r="O30" i="14"/>
  <c r="AJ30" i="14"/>
  <c r="N107" i="14"/>
  <c r="AM107" i="14"/>
  <c r="K107" i="14"/>
  <c r="H107" i="15" s="1"/>
  <c r="F107" i="16" s="1"/>
  <c r="F107" i="37" s="1"/>
  <c r="V107" i="14"/>
  <c r="AL107" i="14"/>
  <c r="T107" i="14"/>
  <c r="AA107" i="14"/>
  <c r="P107" i="14"/>
  <c r="M107" i="14"/>
  <c r="J107" i="15" s="1"/>
  <c r="H107" i="16" s="1"/>
  <c r="H107" i="37" s="1"/>
  <c r="S107" i="14"/>
  <c r="X107" i="14"/>
  <c r="U107" i="14"/>
  <c r="AN107" i="14"/>
  <c r="AQ107" i="14"/>
  <c r="R107" i="14"/>
  <c r="AH107" i="14"/>
  <c r="Z107" i="14"/>
  <c r="AO107" i="14"/>
  <c r="O107" i="14"/>
  <c r="AB107" i="14"/>
  <c r="AR107" i="14"/>
  <c r="AG107" i="14"/>
  <c r="AD107" i="14"/>
  <c r="AF107" i="14"/>
  <c r="L91" i="14"/>
  <c r="I91" i="15" s="1"/>
  <c r="G91" i="16" s="1"/>
  <c r="G91" i="37" s="1"/>
  <c r="J91" i="34" s="1"/>
  <c r="I90" i="45" s="1"/>
  <c r="AJ91" i="14"/>
  <c r="AR91" i="14"/>
  <c r="R91" i="14"/>
  <c r="AQ91" i="14"/>
  <c r="O91" i="14"/>
  <c r="T91" i="14"/>
  <c r="AO91" i="14"/>
  <c r="Q91" i="14"/>
  <c r="U91" i="14"/>
  <c r="AP91" i="14"/>
  <c r="AA91" i="14"/>
  <c r="AL91" i="14"/>
  <c r="S91" i="14"/>
  <c r="V91" i="14"/>
  <c r="W91" i="14"/>
  <c r="AK91" i="14"/>
  <c r="AB91" i="14"/>
  <c r="AD91" i="14"/>
  <c r="N91" i="14"/>
  <c r="AH91" i="14"/>
  <c r="AN91" i="14"/>
  <c r="AI91" i="14"/>
  <c r="AG91" i="14"/>
  <c r="K84" i="14"/>
  <c r="H84" i="15" s="1"/>
  <c r="F84" i="16" s="1"/>
  <c r="F84" i="37" s="1"/>
  <c r="I84" i="34" s="1"/>
  <c r="H83" i="45" s="1"/>
  <c r="AF84" i="14"/>
  <c r="AA84" i="14"/>
  <c r="AM84" i="14"/>
  <c r="AE84" i="14"/>
  <c r="X84" i="14"/>
  <c r="AI84" i="14"/>
  <c r="O84" i="14"/>
  <c r="AB84" i="14"/>
  <c r="W84" i="14"/>
  <c r="Q84" i="14"/>
  <c r="N84" i="14"/>
  <c r="AN84" i="14"/>
  <c r="AJ84" i="14"/>
  <c r="P84" i="14"/>
  <c r="AO84" i="14"/>
  <c r="AL84" i="14"/>
  <c r="AP84" i="14"/>
  <c r="AG84" i="14"/>
  <c r="S84" i="14"/>
  <c r="Z84" i="14"/>
  <c r="AC84" i="14"/>
  <c r="R84" i="14"/>
  <c r="AH84" i="14"/>
  <c r="K76" i="14"/>
  <c r="H76" i="15" s="1"/>
  <c r="F76" i="16" s="1"/>
  <c r="F76" i="37" s="1"/>
  <c r="I76" i="34" s="1"/>
  <c r="H75" i="45" s="1"/>
  <c r="L76" i="14"/>
  <c r="I76" i="15" s="1"/>
  <c r="G76" i="16" s="1"/>
  <c r="G76" i="37" s="1"/>
  <c r="J76" i="34" s="1"/>
  <c r="I75" i="45" s="1"/>
  <c r="AH76" i="14"/>
  <c r="AG76" i="14"/>
  <c r="AD76" i="14"/>
  <c r="M76" i="14"/>
  <c r="J76" i="15" s="1"/>
  <c r="H76" i="16" s="1"/>
  <c r="H76" i="37" s="1"/>
  <c r="K76" i="34" s="1"/>
  <c r="J75" i="45" s="1"/>
  <c r="AE76" i="14"/>
  <c r="AO76" i="14"/>
  <c r="S76" i="14"/>
  <c r="W76" i="14"/>
  <c r="AR76" i="14"/>
  <c r="AA76" i="14"/>
  <c r="AM76" i="14"/>
  <c r="T76" i="14"/>
  <c r="Z76" i="14"/>
  <c r="AJ76" i="14"/>
  <c r="Q76" i="14"/>
  <c r="N76" i="14"/>
  <c r="AB76" i="14"/>
  <c r="AQ76" i="14"/>
  <c r="AP76" i="14"/>
  <c r="AK76" i="14"/>
  <c r="AF76" i="14"/>
  <c r="Y76" i="14"/>
  <c r="L52" i="14"/>
  <c r="I52" i="15" s="1"/>
  <c r="G52" i="16" s="1"/>
  <c r="G52" i="37" s="1"/>
  <c r="J52" i="34" s="1"/>
  <c r="I51" i="45" s="1"/>
  <c r="K52" i="14"/>
  <c r="H52" i="15" s="1"/>
  <c r="F52" i="16" s="1"/>
  <c r="F52" i="37" s="1"/>
  <c r="I52" i="34" s="1"/>
  <c r="H51" i="45" s="1"/>
  <c r="AP52" i="14"/>
  <c r="W52" i="14"/>
  <c r="AN52" i="14"/>
  <c r="Q52" i="14"/>
  <c r="S52" i="14"/>
  <c r="AE52" i="14"/>
  <c r="V52" i="14"/>
  <c r="Y52" i="14"/>
  <c r="AI52" i="14"/>
  <c r="AM52" i="14"/>
  <c r="AD52" i="14"/>
  <c r="AG52" i="14"/>
  <c r="AQ52" i="14"/>
  <c r="N52" i="14"/>
  <c r="AC52" i="14"/>
  <c r="AO52" i="14"/>
  <c r="T52" i="14"/>
  <c r="AK52" i="14"/>
  <c r="AF52" i="14"/>
  <c r="Z52" i="14"/>
  <c r="AR52" i="14"/>
  <c r="AL52" i="14"/>
  <c r="O52" i="14"/>
  <c r="P52" i="14"/>
  <c r="U52" i="14"/>
  <c r="M52" i="14"/>
  <c r="J52" i="15" s="1"/>
  <c r="H52" i="16" s="1"/>
  <c r="H52" i="37" s="1"/>
  <c r="K52" i="34" s="1"/>
  <c r="J51" i="45" s="1"/>
  <c r="R52" i="14"/>
  <c r="X52" i="14"/>
  <c r="AH52" i="14"/>
  <c r="AJ52" i="14"/>
  <c r="K53" i="14"/>
  <c r="H53" i="15" s="1"/>
  <c r="F53" i="16" s="1"/>
  <c r="F53" i="37" s="1"/>
  <c r="L53" i="14"/>
  <c r="I53" i="15" s="1"/>
  <c r="G53" i="16" s="1"/>
  <c r="G53" i="37" s="1"/>
  <c r="AR53" i="14"/>
  <c r="M53" i="14"/>
  <c r="J53" i="15" s="1"/>
  <c r="H53" i="16" s="1"/>
  <c r="H53" i="37" s="1"/>
  <c r="AH53" i="14"/>
  <c r="O53" i="14"/>
  <c r="AF53" i="14"/>
  <c r="Q53" i="14"/>
  <c r="AQ53" i="14"/>
  <c r="Y53" i="14"/>
  <c r="T53" i="14"/>
  <c r="U53" i="14"/>
  <c r="AG53" i="14"/>
  <c r="AJ53" i="14"/>
  <c r="AN53" i="14"/>
  <c r="AO53" i="14"/>
  <c r="N53" i="14"/>
  <c r="R53" i="14"/>
  <c r="AE53" i="14"/>
  <c r="P53" i="14"/>
  <c r="S53" i="14"/>
  <c r="X53" i="14"/>
  <c r="V53" i="14"/>
  <c r="AI53" i="14"/>
  <c r="AM53" i="14"/>
  <c r="AC53" i="14"/>
  <c r="AL53" i="14"/>
  <c r="AK53" i="14"/>
  <c r="L19" i="14"/>
  <c r="I19" i="15" s="1"/>
  <c r="G19" i="16" s="1"/>
  <c r="G19" i="37" s="1"/>
  <c r="K19" i="14"/>
  <c r="H19" i="15" s="1"/>
  <c r="F19" i="16" s="1"/>
  <c r="F19" i="37" s="1"/>
  <c r="AK19" i="14"/>
  <c r="AD19" i="14"/>
  <c r="AN19" i="14"/>
  <c r="AH19" i="14"/>
  <c r="AA19" i="14"/>
  <c r="AL19" i="14"/>
  <c r="S19" i="14"/>
  <c r="Y19" i="14"/>
  <c r="AP19" i="14"/>
  <c r="N19" i="14"/>
  <c r="AR19" i="14"/>
  <c r="AF19" i="14"/>
  <c r="AI19" i="14"/>
  <c r="AO19" i="14"/>
  <c r="V19" i="14"/>
  <c r="U19" i="14"/>
  <c r="AE19" i="14"/>
  <c r="AB19" i="14"/>
  <c r="AC19" i="14"/>
  <c r="P19" i="14"/>
  <c r="AJ19" i="14"/>
  <c r="Z19" i="14"/>
  <c r="G97" i="14"/>
  <c r="J97" i="14"/>
  <c r="K80" i="14"/>
  <c r="H80" i="15" s="1"/>
  <c r="F80" i="16" s="1"/>
  <c r="F80" i="37" s="1"/>
  <c r="X80" i="14"/>
  <c r="L80" i="14"/>
  <c r="I80" i="15" s="1"/>
  <c r="G80" i="16" s="1"/>
  <c r="G80" i="37" s="1"/>
  <c r="AG80" i="14"/>
  <c r="AL80" i="14"/>
  <c r="AC80" i="14"/>
  <c r="AO80" i="14"/>
  <c r="M80" i="14"/>
  <c r="J80" i="15" s="1"/>
  <c r="H80" i="16" s="1"/>
  <c r="H80" i="37" s="1"/>
  <c r="AP80" i="14"/>
  <c r="AK80" i="14"/>
  <c r="Q80" i="14"/>
  <c r="V80" i="14"/>
  <c r="AN80" i="14"/>
  <c r="N80" i="14"/>
  <c r="AE80" i="14"/>
  <c r="AD80" i="14"/>
  <c r="AR80" i="14"/>
  <c r="Z80" i="14"/>
  <c r="W80" i="14"/>
  <c r="AM80" i="14"/>
  <c r="U80" i="14"/>
  <c r="T80" i="14"/>
  <c r="Y80" i="14"/>
  <c r="O80" i="14"/>
  <c r="AA80" i="14"/>
  <c r="P80" i="14"/>
  <c r="S80" i="14"/>
  <c r="AH80" i="14"/>
  <c r="AQ80" i="14"/>
  <c r="AB80" i="14"/>
  <c r="R80" i="14"/>
  <c r="AF80" i="14"/>
  <c r="L56" i="14"/>
  <c r="I56" i="15" s="1"/>
  <c r="G56" i="16" s="1"/>
  <c r="G56" i="37" s="1"/>
  <c r="J56" i="34" s="1"/>
  <c r="I55" i="45" s="1"/>
  <c r="Z56" i="14"/>
  <c r="AB56" i="14"/>
  <c r="AF56" i="14"/>
  <c r="K56" i="14"/>
  <c r="H56" i="15" s="1"/>
  <c r="F56" i="16" s="1"/>
  <c r="F56" i="37" s="1"/>
  <c r="I56" i="34" s="1"/>
  <c r="H55" i="45" s="1"/>
  <c r="Y56" i="14"/>
  <c r="AA56" i="14"/>
  <c r="AD56" i="14"/>
  <c r="AN56" i="14"/>
  <c r="S56" i="14"/>
  <c r="AE56" i="14"/>
  <c r="AI56" i="14"/>
  <c r="P56" i="14"/>
  <c r="Q56" i="14"/>
  <c r="AQ56" i="14"/>
  <c r="U56" i="14"/>
  <c r="AH56" i="14"/>
  <c r="N56" i="14"/>
  <c r="M56" i="14"/>
  <c r="J56" i="15" s="1"/>
  <c r="H56" i="16" s="1"/>
  <c r="H56" i="37" s="1"/>
  <c r="K56" i="34" s="1"/>
  <c r="J55" i="45" s="1"/>
  <c r="AP56" i="14"/>
  <c r="O56" i="14"/>
  <c r="AC56" i="14"/>
  <c r="T56" i="14"/>
  <c r="AJ56" i="14"/>
  <c r="AR56" i="14"/>
  <c r="AK56" i="14"/>
  <c r="X56" i="14"/>
  <c r="AO56" i="14"/>
  <c r="AG56" i="14"/>
  <c r="R56" i="14"/>
  <c r="AM56" i="14"/>
  <c r="AL56" i="14"/>
  <c r="W39" i="14"/>
  <c r="Y39" i="14"/>
  <c r="AI39" i="14"/>
  <c r="O39" i="14"/>
  <c r="AG39" i="14"/>
  <c r="AQ39" i="14"/>
  <c r="AE39" i="14"/>
  <c r="K39" i="14"/>
  <c r="H39" i="15" s="1"/>
  <c r="F39" i="16" s="1"/>
  <c r="F39" i="37" s="1"/>
  <c r="I39" i="34" s="1"/>
  <c r="H38" i="45" s="1"/>
  <c r="AP39" i="14"/>
  <c r="N39" i="14"/>
  <c r="AM39" i="14"/>
  <c r="Z39" i="14"/>
  <c r="V39" i="14"/>
  <c r="AH39" i="14"/>
  <c r="AL39" i="14"/>
  <c r="AA39" i="14"/>
  <c r="AJ39" i="14"/>
  <c r="X39" i="14"/>
  <c r="AB39" i="14"/>
  <c r="AK39" i="14"/>
  <c r="AF39" i="14"/>
  <c r="AR39" i="14"/>
  <c r="AO39" i="14"/>
  <c r="AC39" i="14"/>
  <c r="Q39" i="14"/>
  <c r="R39" i="14"/>
  <c r="M39" i="14"/>
  <c r="J39" i="15" s="1"/>
  <c r="H39" i="16" s="1"/>
  <c r="H39" i="37" s="1"/>
  <c r="K39" i="34" s="1"/>
  <c r="J38" i="45" s="1"/>
  <c r="AD39" i="14"/>
  <c r="AG40" i="14"/>
  <c r="AB40" i="14"/>
  <c r="Z40" i="14"/>
  <c r="AK40" i="14"/>
  <c r="T40" i="14"/>
  <c r="AF40" i="14"/>
  <c r="Q40" i="14"/>
  <c r="U40" i="14"/>
  <c r="L6" i="14"/>
  <c r="I6" i="15" s="1"/>
  <c r="G6" i="16" s="1"/>
  <c r="G6" i="37" s="1"/>
  <c r="K6" i="14"/>
  <c r="H6" i="15" s="1"/>
  <c r="F6" i="16" s="1"/>
  <c r="F6" i="37" s="1"/>
  <c r="W6" i="14"/>
  <c r="Y6" i="14"/>
  <c r="AP6" i="14"/>
  <c r="AK6" i="14"/>
  <c r="AE6" i="14"/>
  <c r="AG6" i="14"/>
  <c r="R6" i="14"/>
  <c r="AM6" i="14"/>
  <c r="AO6" i="14"/>
  <c r="AQ6" i="14"/>
  <c r="AL6" i="14"/>
  <c r="AN6" i="14"/>
  <c r="AR6" i="14"/>
  <c r="AH6" i="14"/>
  <c r="AD6" i="14"/>
  <c r="AJ6" i="14"/>
  <c r="O6" i="14"/>
  <c r="M6" i="14"/>
  <c r="J6" i="15" s="1"/>
  <c r="H6" i="16" s="1"/>
  <c r="H6" i="37" s="1"/>
  <c r="P6" i="14"/>
  <c r="U6" i="14"/>
  <c r="X6" i="14"/>
  <c r="Z6" i="14"/>
  <c r="AF6" i="14"/>
  <c r="AC6" i="14"/>
  <c r="N6" i="14"/>
  <c r="AA6" i="14"/>
  <c r="V6" i="14"/>
  <c r="Q6" i="14"/>
  <c r="AB6" i="14"/>
  <c r="AI6" i="14"/>
  <c r="L110" i="14"/>
  <c r="I110" i="15" s="1"/>
  <c r="G110" i="16" s="1"/>
  <c r="G110" i="37" s="1"/>
  <c r="AO110" i="14"/>
  <c r="S110" i="14"/>
  <c r="O110" i="14"/>
  <c r="AQ110" i="14"/>
  <c r="AB110" i="14"/>
  <c r="AD110" i="14"/>
  <c r="K110" i="14"/>
  <c r="H110" i="15" s="1"/>
  <c r="F110" i="16" s="1"/>
  <c r="F110" i="37" s="1"/>
  <c r="Q110" i="14"/>
  <c r="AG110" i="14"/>
  <c r="AE110" i="14"/>
  <c r="R110" i="14"/>
  <c r="AM110" i="14"/>
  <c r="AH110" i="14"/>
  <c r="AA110" i="14"/>
  <c r="T110" i="14"/>
  <c r="AP110" i="14"/>
  <c r="N110" i="14"/>
  <c r="AF110" i="14"/>
  <c r="AK110" i="14"/>
  <c r="AN110" i="14"/>
  <c r="U110" i="14"/>
  <c r="AR110" i="14"/>
  <c r="AC110" i="14"/>
  <c r="AL110" i="14"/>
  <c r="X110" i="14"/>
  <c r="W110" i="14"/>
  <c r="P110" i="14"/>
  <c r="M110" i="14"/>
  <c r="J110" i="15" s="1"/>
  <c r="H110" i="16" s="1"/>
  <c r="H110" i="37" s="1"/>
  <c r="AJ110" i="14"/>
  <c r="AI110" i="14"/>
  <c r="V110" i="14"/>
  <c r="R77" i="14"/>
  <c r="Z77" i="14"/>
  <c r="K77" i="14"/>
  <c r="H77" i="15" s="1"/>
  <c r="F77" i="16" s="1"/>
  <c r="F77" i="37" s="1"/>
  <c r="L77" i="14"/>
  <c r="I77" i="15" s="1"/>
  <c r="G77" i="16" s="1"/>
  <c r="G77" i="37" s="1"/>
  <c r="AB77" i="14"/>
  <c r="W77" i="14"/>
  <c r="Q77" i="14"/>
  <c r="V77" i="14"/>
  <c r="X77" i="14"/>
  <c r="AM77" i="14"/>
  <c r="AE77" i="14"/>
  <c r="AL77" i="14"/>
  <c r="Y77" i="14"/>
  <c r="T77" i="14"/>
  <c r="AG77" i="14"/>
  <c r="AF77" i="14"/>
  <c r="AO77" i="14"/>
  <c r="U77" i="14"/>
  <c r="S77" i="14"/>
  <c r="AH77" i="14"/>
  <c r="AQ77" i="14"/>
  <c r="P77" i="14"/>
  <c r="O77" i="14"/>
  <c r="M77" i="14"/>
  <c r="J77" i="15" s="1"/>
  <c r="H77" i="16" s="1"/>
  <c r="H77" i="37" s="1"/>
  <c r="AA77" i="14"/>
  <c r="AN77" i="14"/>
  <c r="AR77" i="14"/>
  <c r="AD77" i="14"/>
  <c r="AK77" i="14"/>
  <c r="AC77" i="14"/>
  <c r="K46" i="14"/>
  <c r="H46" i="15" s="1"/>
  <c r="F46" i="16" s="1"/>
  <c r="F46" i="37" s="1"/>
  <c r="I46" i="34" s="1"/>
  <c r="H45" i="45" s="1"/>
  <c r="T46" i="14"/>
  <c r="AH46" i="14"/>
  <c r="N46" i="14"/>
  <c r="U46" i="14"/>
  <c r="AC46" i="14"/>
  <c r="AP46" i="14"/>
  <c r="X46" i="14"/>
  <c r="AE46" i="14"/>
  <c r="V46" i="14"/>
  <c r="S46" i="14"/>
  <c r="AJ46" i="14"/>
  <c r="AO46" i="14"/>
  <c r="AD46" i="14"/>
  <c r="R46" i="14"/>
  <c r="W46" i="14"/>
  <c r="P46" i="14"/>
  <c r="Q46" i="14"/>
  <c r="Z46" i="14"/>
  <c r="M46" i="14"/>
  <c r="J46" i="15" s="1"/>
  <c r="H46" i="16" s="1"/>
  <c r="H46" i="37" s="1"/>
  <c r="K46" i="34" s="1"/>
  <c r="J45" i="45" s="1"/>
  <c r="AN46" i="14"/>
  <c r="AG46" i="14"/>
  <c r="AR46" i="14"/>
  <c r="L46" i="14"/>
  <c r="I46" i="15" s="1"/>
  <c r="G46" i="16" s="1"/>
  <c r="G46" i="37" s="1"/>
  <c r="J46" i="34" s="1"/>
  <c r="I45" i="45" s="1"/>
  <c r="O46" i="14"/>
  <c r="Y46" i="14"/>
  <c r="AK46" i="14"/>
  <c r="AI46" i="14"/>
  <c r="AF46" i="14"/>
  <c r="AQ46" i="14"/>
  <c r="AL46" i="14"/>
  <c r="AM46" i="14"/>
  <c r="X78" i="14"/>
  <c r="AD78" i="14"/>
  <c r="AF78" i="14"/>
  <c r="K78" i="14"/>
  <c r="H78" i="15" s="1"/>
  <c r="F78" i="16" s="1"/>
  <c r="F78" i="37" s="1"/>
  <c r="AJ78" i="14"/>
  <c r="V78" i="14"/>
  <c r="AI78" i="14"/>
  <c r="O78" i="14"/>
  <c r="AA78" i="14"/>
  <c r="AC45" i="14"/>
  <c r="Z45" i="14"/>
  <c r="AG45" i="14"/>
  <c r="AL45" i="14"/>
  <c r="T45" i="14"/>
  <c r="AH45" i="14"/>
  <c r="N45" i="14"/>
  <c r="U45" i="14"/>
  <c r="AD45" i="14"/>
  <c r="L45" i="14"/>
  <c r="I45" i="15" s="1"/>
  <c r="G45" i="16" s="1"/>
  <c r="G45" i="37" s="1"/>
  <c r="K45" i="14"/>
  <c r="H45" i="15" s="1"/>
  <c r="F45" i="16" s="1"/>
  <c r="F45" i="37" s="1"/>
  <c r="S45" i="14"/>
  <c r="Y45" i="14"/>
  <c r="AR45" i="14"/>
  <c r="AI45" i="14"/>
  <c r="AK45" i="14"/>
  <c r="AF45" i="14"/>
  <c r="AQ45" i="14"/>
  <c r="P45" i="14"/>
  <c r="M45" i="14"/>
  <c r="J45" i="15" s="1"/>
  <c r="H45" i="16" s="1"/>
  <c r="H45" i="37" s="1"/>
  <c r="AE45" i="14"/>
  <c r="W45" i="14"/>
  <c r="AO45" i="14"/>
  <c r="R45" i="14"/>
  <c r="AJ45" i="14"/>
  <c r="AN45" i="14"/>
  <c r="AM45" i="14"/>
  <c r="Q45" i="14"/>
  <c r="AP45" i="14"/>
  <c r="X45" i="14"/>
  <c r="V45" i="14"/>
  <c r="O45" i="14"/>
  <c r="L11" i="14"/>
  <c r="I11" i="15" s="1"/>
  <c r="G11" i="16" s="1"/>
  <c r="G11" i="37" s="1"/>
  <c r="K11" i="14"/>
  <c r="H11" i="15" s="1"/>
  <c r="F11" i="16" s="1"/>
  <c r="F11" i="37" s="1"/>
  <c r="V11" i="14"/>
  <c r="X11" i="14"/>
  <c r="AJ11" i="14"/>
  <c r="AQ11" i="14"/>
  <c r="P11" i="14"/>
  <c r="AR11" i="14"/>
  <c r="S11" i="14"/>
  <c r="AF11" i="14"/>
  <c r="U11" i="14"/>
  <c r="AL11" i="14"/>
  <c r="Z11" i="14"/>
  <c r="N11" i="14"/>
  <c r="AC11" i="14"/>
  <c r="M11" i="14"/>
  <c r="J11" i="15" s="1"/>
  <c r="H11" i="16" s="1"/>
  <c r="H11" i="37" s="1"/>
  <c r="AB11" i="14"/>
  <c r="AD11" i="14"/>
  <c r="AN11" i="14"/>
  <c r="AH11" i="14"/>
  <c r="AA11" i="14"/>
  <c r="Y11" i="14"/>
  <c r="T11" i="14"/>
  <c r="O11" i="14"/>
  <c r="AG11" i="14"/>
  <c r="AI11" i="14"/>
  <c r="AP11" i="14"/>
  <c r="W11" i="14"/>
  <c r="AO11" i="14"/>
  <c r="AK11" i="14"/>
  <c r="AE11" i="14"/>
  <c r="AM11" i="14"/>
  <c r="K106" i="14"/>
  <c r="H106" i="15" s="1"/>
  <c r="F106" i="16" s="1"/>
  <c r="F106" i="37" s="1"/>
  <c r="R106" i="14"/>
  <c r="AH106" i="14"/>
  <c r="AP106" i="14"/>
  <c r="Q106" i="14"/>
  <c r="P106" i="14"/>
  <c r="M106" i="14"/>
  <c r="J106" i="15" s="1"/>
  <c r="H106" i="16" s="1"/>
  <c r="H106" i="37" s="1"/>
  <c r="L106" i="14"/>
  <c r="I106" i="15" s="1"/>
  <c r="G106" i="16" s="1"/>
  <c r="G106" i="37" s="1"/>
  <c r="AF106" i="14"/>
  <c r="AC106" i="14"/>
  <c r="T106" i="14"/>
  <c r="AE106" i="14"/>
  <c r="X106" i="14"/>
  <c r="AM106" i="14"/>
  <c r="AN106" i="14"/>
  <c r="AR106" i="14"/>
  <c r="AA106" i="14"/>
  <c r="Z106" i="14"/>
  <c r="AD106" i="14"/>
  <c r="AG106" i="14"/>
  <c r="AO106" i="14"/>
  <c r="U106" i="14"/>
  <c r="AK106" i="14"/>
  <c r="O106" i="14"/>
  <c r="AL106" i="14"/>
  <c r="AQ106" i="14"/>
  <c r="S106" i="14"/>
  <c r="Y106" i="14"/>
  <c r="AB106" i="14"/>
  <c r="N106" i="14"/>
  <c r="W106" i="14"/>
  <c r="V106" i="14"/>
  <c r="AA82" i="14"/>
  <c r="AE82" i="14"/>
  <c r="AQ82" i="14"/>
  <c r="W82" i="14"/>
  <c r="Y82" i="14"/>
  <c r="N82" i="14"/>
  <c r="AC82" i="14"/>
  <c r="X82" i="14"/>
  <c r="AN82" i="14"/>
  <c r="K66" i="14"/>
  <c r="H66" i="15" s="1"/>
  <c r="F66" i="16" s="1"/>
  <c r="F66" i="37" s="1"/>
  <c r="AB66" i="14"/>
  <c r="AF66" i="14"/>
  <c r="AH66" i="14"/>
  <c r="AD66" i="14"/>
  <c r="Q66" i="14"/>
  <c r="S66" i="14"/>
  <c r="AE66" i="14"/>
  <c r="Y66" i="14"/>
  <c r="AA66" i="14"/>
  <c r="M66" i="14"/>
  <c r="J66" i="15" s="1"/>
  <c r="H66" i="16" s="1"/>
  <c r="H66" i="37" s="1"/>
  <c r="AG66" i="14"/>
  <c r="AI66" i="14"/>
  <c r="AJ66" i="14"/>
  <c r="P66" i="14"/>
  <c r="R66" i="14"/>
  <c r="N66" i="14"/>
  <c r="W66" i="14"/>
  <c r="X66" i="14"/>
  <c r="O66" i="14"/>
  <c r="U66" i="14"/>
  <c r="AN66" i="14"/>
  <c r="AR66" i="14"/>
  <c r="AO66" i="14"/>
  <c r="Z66" i="14"/>
  <c r="V66" i="14"/>
  <c r="T66" i="14"/>
  <c r="L66" i="14"/>
  <c r="I66" i="15" s="1"/>
  <c r="G66" i="16" s="1"/>
  <c r="G66" i="37" s="1"/>
  <c r="AC66" i="14"/>
  <c r="AM66" i="14"/>
  <c r="AP66" i="14"/>
  <c r="AQ66" i="14"/>
  <c r="K67" i="14"/>
  <c r="H67" i="15" s="1"/>
  <c r="F67" i="16" s="1"/>
  <c r="F67" i="37" s="1"/>
  <c r="I67" i="34" s="1"/>
  <c r="H66" i="45" s="1"/>
  <c r="AC67" i="14"/>
  <c r="L67" i="14"/>
  <c r="I67" i="15" s="1"/>
  <c r="G67" i="16" s="1"/>
  <c r="G67" i="37" s="1"/>
  <c r="J67" i="34" s="1"/>
  <c r="I66" i="45" s="1"/>
  <c r="AF67" i="14"/>
  <c r="AP67" i="14"/>
  <c r="T67" i="14"/>
  <c r="AN67" i="14"/>
  <c r="S67" i="14"/>
  <c r="AM67" i="14"/>
  <c r="AE67" i="14"/>
  <c r="Y67" i="14"/>
  <c r="AQ67" i="14"/>
  <c r="AR67" i="14"/>
  <c r="P67" i="14"/>
  <c r="R67" i="14"/>
  <c r="AD67" i="14"/>
  <c r="M67" i="14"/>
  <c r="J67" i="15" s="1"/>
  <c r="H67" i="16" s="1"/>
  <c r="H67" i="37" s="1"/>
  <c r="K67" i="34" s="1"/>
  <c r="J66" i="45" s="1"/>
  <c r="AK67" i="14"/>
  <c r="AO67" i="14"/>
  <c r="AB67" i="14"/>
  <c r="AJ67" i="14"/>
  <c r="AG67" i="14"/>
  <c r="Z67" i="14"/>
  <c r="N67" i="14"/>
  <c r="Q67" i="14"/>
  <c r="W67" i="14"/>
  <c r="AA67" i="14"/>
  <c r="V67" i="14"/>
  <c r="O67" i="14"/>
  <c r="X67" i="14"/>
  <c r="AL67" i="14"/>
  <c r="U67" i="14"/>
  <c r="L51" i="14"/>
  <c r="I51" i="15" s="1"/>
  <c r="G51" i="16" s="1"/>
  <c r="G51" i="37" s="1"/>
  <c r="J51" i="34" s="1"/>
  <c r="I50" i="45" s="1"/>
  <c r="AK51" i="14"/>
  <c r="K51" i="14"/>
  <c r="H51" i="15" s="1"/>
  <c r="F51" i="16" s="1"/>
  <c r="F51" i="37" s="1"/>
  <c r="I51" i="34" s="1"/>
  <c r="H50" i="45" s="1"/>
  <c r="AL51" i="14"/>
  <c r="AO51" i="14"/>
  <c r="AQ51" i="14"/>
  <c r="AM51" i="14"/>
  <c r="P51" i="14"/>
  <c r="R51" i="14"/>
  <c r="T51" i="14"/>
  <c r="X51" i="14"/>
  <c r="Y51" i="14"/>
  <c r="AB51" i="14"/>
  <c r="M51" i="14"/>
  <c r="J51" i="15" s="1"/>
  <c r="H51" i="16" s="1"/>
  <c r="H51" i="37" s="1"/>
  <c r="K51" i="34" s="1"/>
  <c r="J50" i="45" s="1"/>
  <c r="AJ51" i="14"/>
  <c r="AH51" i="14"/>
  <c r="AC51" i="14"/>
  <c r="AG51" i="14"/>
  <c r="AF51" i="14"/>
  <c r="O51" i="14"/>
  <c r="AA51" i="14"/>
  <c r="AI51" i="14"/>
  <c r="Z51" i="14"/>
  <c r="AR51" i="14"/>
  <c r="AN51" i="14"/>
  <c r="N51" i="14"/>
  <c r="Q51" i="14"/>
  <c r="AP51" i="14"/>
  <c r="W51" i="14"/>
  <c r="S51" i="14"/>
  <c r="AE51" i="14"/>
  <c r="AD51" i="14"/>
  <c r="Q34" i="14"/>
  <c r="AD34" i="14"/>
  <c r="AG34" i="14"/>
  <c r="Z34" i="14"/>
  <c r="U34" i="14"/>
  <c r="W34" i="14"/>
  <c r="AJ34" i="14"/>
  <c r="V34" i="14"/>
  <c r="AC34" i="14"/>
  <c r="K103" i="14"/>
  <c r="H103" i="15" s="1"/>
  <c r="F103" i="16" s="1"/>
  <c r="F103" i="37" s="1"/>
  <c r="I103" i="34" s="1"/>
  <c r="H102" i="45" s="1"/>
  <c r="L103" i="14"/>
  <c r="I103" i="15" s="1"/>
  <c r="G103" i="16" s="1"/>
  <c r="G103" i="37" s="1"/>
  <c r="J103" i="34" s="1"/>
  <c r="I102" i="45" s="1"/>
  <c r="AA103" i="14"/>
  <c r="AJ103" i="14"/>
  <c r="Q103" i="14"/>
  <c r="Y103" i="14"/>
  <c r="AI103" i="14"/>
  <c r="W103" i="14"/>
  <c r="AG103" i="14"/>
  <c r="T103" i="14"/>
  <c r="AM103" i="14"/>
  <c r="AL103" i="14"/>
  <c r="AE103" i="14"/>
  <c r="P103" i="14"/>
  <c r="M103" i="14"/>
  <c r="J103" i="15" s="1"/>
  <c r="H103" i="16" s="1"/>
  <c r="H103" i="37" s="1"/>
  <c r="K103" i="34" s="1"/>
  <c r="J102" i="45" s="1"/>
  <c r="S103" i="14"/>
  <c r="X103" i="14"/>
  <c r="U103" i="14"/>
  <c r="V103" i="14"/>
  <c r="AQ103" i="14"/>
  <c r="AN103" i="14"/>
  <c r="AK103" i="14"/>
  <c r="AD103" i="14"/>
  <c r="R103" i="14"/>
  <c r="AH103" i="14"/>
  <c r="AC103" i="14"/>
  <c r="AB103" i="14"/>
  <c r="AO103" i="14"/>
  <c r="AF103" i="14"/>
  <c r="Z103" i="14"/>
  <c r="AR103" i="14"/>
  <c r="AP103" i="14"/>
  <c r="AC18" i="14"/>
  <c r="X18" i="14"/>
  <c r="AF18" i="14"/>
  <c r="AI18" i="14"/>
  <c r="Q18" i="14"/>
  <c r="AP18" i="14"/>
  <c r="AN18" i="14"/>
  <c r="AA18" i="14"/>
  <c r="R18" i="14"/>
  <c r="L112" i="14"/>
  <c r="I112" i="15" s="1"/>
  <c r="G112" i="16" s="1"/>
  <c r="G112" i="37" s="1"/>
  <c r="AR112" i="14"/>
  <c r="AG112" i="14"/>
  <c r="Y112" i="14"/>
  <c r="AH112" i="14"/>
  <c r="AE112" i="14"/>
  <c r="AD112" i="14"/>
  <c r="K112" i="14"/>
  <c r="H112" i="15" s="1"/>
  <c r="F112" i="16" s="1"/>
  <c r="F112" i="37" s="1"/>
  <c r="N112" i="14"/>
  <c r="AP112" i="14"/>
  <c r="AJ112" i="14"/>
  <c r="AO112" i="14"/>
  <c r="M112" i="14"/>
  <c r="J112" i="15" s="1"/>
  <c r="H112" i="16" s="1"/>
  <c r="H112" i="37" s="1"/>
  <c r="Q112" i="14"/>
  <c r="W112" i="14"/>
  <c r="AI112" i="14"/>
  <c r="P112" i="14"/>
  <c r="U112" i="14"/>
  <c r="X112" i="14"/>
  <c r="AC112" i="14"/>
  <c r="AF112" i="14"/>
  <c r="AK112" i="14"/>
  <c r="AM112" i="14"/>
  <c r="AL112" i="14"/>
  <c r="R112" i="14"/>
  <c r="Z112" i="14"/>
  <c r="O112" i="14"/>
  <c r="V112" i="14"/>
  <c r="AQ112" i="14"/>
  <c r="AA112" i="14"/>
  <c r="AB112" i="14"/>
  <c r="AN112" i="14"/>
  <c r="J71" i="14"/>
  <c r="G71" i="14"/>
  <c r="L64" i="14"/>
  <c r="I64" i="15" s="1"/>
  <c r="G64" i="16" s="1"/>
  <c r="G64" i="37" s="1"/>
  <c r="K64" i="14"/>
  <c r="H64" i="15" s="1"/>
  <c r="F64" i="16" s="1"/>
  <c r="F64" i="37" s="1"/>
  <c r="AO64" i="14"/>
  <c r="AQ64" i="14"/>
  <c r="AJ64" i="14"/>
  <c r="Z64" i="14"/>
  <c r="V64" i="14"/>
  <c r="AK64" i="14"/>
  <c r="AR64" i="14"/>
  <c r="P64" i="14"/>
  <c r="AH64" i="14"/>
  <c r="AD64" i="14"/>
  <c r="W64" i="14"/>
  <c r="X64" i="14"/>
  <c r="AP64" i="14"/>
  <c r="AL64" i="14"/>
  <c r="Q64" i="14"/>
  <c r="AA64" i="14"/>
  <c r="AE64" i="14"/>
  <c r="AN64" i="14"/>
  <c r="O64" i="14"/>
  <c r="Y64" i="14"/>
  <c r="AB64" i="14"/>
  <c r="R64" i="14"/>
  <c r="S64" i="14"/>
  <c r="AC64" i="14"/>
  <c r="M64" i="14"/>
  <c r="J64" i="15" s="1"/>
  <c r="H64" i="16" s="1"/>
  <c r="H64" i="37" s="1"/>
  <c r="N64" i="14"/>
  <c r="AM64" i="14"/>
  <c r="T64" i="14"/>
  <c r="U64" i="14"/>
  <c r="AI64" i="14"/>
  <c r="L38" i="14"/>
  <c r="I38" i="15" s="1"/>
  <c r="G38" i="16" s="1"/>
  <c r="G38" i="37" s="1"/>
  <c r="J38" i="34" s="1"/>
  <c r="I37" i="45" s="1"/>
  <c r="V38" i="14"/>
  <c r="AQ38" i="14"/>
  <c r="AN38" i="14"/>
  <c r="AH38" i="14"/>
  <c r="S38" i="14"/>
  <c r="P38" i="14"/>
  <c r="O38" i="14"/>
  <c r="K14" i="14"/>
  <c r="H14" i="15" s="1"/>
  <c r="F14" i="16" s="1"/>
  <c r="F14" i="37" s="1"/>
  <c r="I14" i="34" s="1"/>
  <c r="H13" i="45" s="1"/>
  <c r="O14" i="14"/>
  <c r="Q14" i="14"/>
  <c r="S14" i="14"/>
  <c r="AI14" i="14"/>
  <c r="W14" i="14"/>
  <c r="Y14" i="14"/>
  <c r="AP14" i="14"/>
  <c r="AK14" i="14"/>
  <c r="AE14" i="14"/>
  <c r="AG14" i="14"/>
  <c r="U14" i="14"/>
  <c r="R14" i="14"/>
  <c r="AD14" i="14"/>
  <c r="AF14" i="14"/>
  <c r="AJ14" i="14"/>
  <c r="AC14" i="14"/>
  <c r="V14" i="14"/>
  <c r="AB14" i="14"/>
  <c r="AL14" i="14"/>
  <c r="AR14" i="14"/>
  <c r="AM14" i="14"/>
  <c r="AQ14" i="14"/>
  <c r="P14" i="14"/>
  <c r="Z14" i="14"/>
  <c r="X14" i="14"/>
  <c r="AA14" i="14"/>
  <c r="AO14" i="14"/>
  <c r="N14" i="14"/>
  <c r="AN14" i="14"/>
  <c r="T14" i="14"/>
  <c r="AH14" i="14"/>
  <c r="L108" i="14"/>
  <c r="I108" i="15" s="1"/>
  <c r="G108" i="16" s="1"/>
  <c r="G108" i="37" s="1"/>
  <c r="J108" i="34" s="1"/>
  <c r="I107" i="45" s="1"/>
  <c r="AD108" i="14"/>
  <c r="AG108" i="14"/>
  <c r="AO108" i="14"/>
  <c r="Q108" i="14"/>
  <c r="N108" i="14"/>
  <c r="AN108" i="14"/>
  <c r="AJ108" i="14"/>
  <c r="Z108" i="14"/>
  <c r="AL108" i="14"/>
  <c r="M108" i="14"/>
  <c r="J108" i="15" s="1"/>
  <c r="H108" i="16" s="1"/>
  <c r="H108" i="37" s="1"/>
  <c r="K108" i="34" s="1"/>
  <c r="J107" i="45" s="1"/>
  <c r="X108" i="14"/>
  <c r="K92" i="14"/>
  <c r="H92" i="15" s="1"/>
  <c r="F92" i="16" s="1"/>
  <c r="F92" i="37" s="1"/>
  <c r="I92" i="34" s="1"/>
  <c r="H91" i="45" s="1"/>
  <c r="AQ92" i="14"/>
  <c r="T92" i="14"/>
  <c r="AL92" i="14"/>
  <c r="AJ92" i="14"/>
  <c r="AI92" i="14"/>
  <c r="AB92" i="14"/>
  <c r="N92" i="14"/>
  <c r="O92" i="14"/>
  <c r="Q92" i="14"/>
  <c r="U92" i="14"/>
  <c r="W92" i="14"/>
  <c r="Y92" i="14"/>
  <c r="AC92" i="14"/>
  <c r="AA92" i="14"/>
  <c r="AE92" i="14"/>
  <c r="AG92" i="14"/>
  <c r="AK92" i="14"/>
  <c r="S92" i="14"/>
  <c r="AM92" i="14"/>
  <c r="AO92" i="14"/>
  <c r="AD92" i="14"/>
  <c r="P92" i="14"/>
  <c r="R92" i="14"/>
  <c r="AF92" i="14"/>
  <c r="AH92" i="14"/>
  <c r="X92" i="14"/>
  <c r="AR92" i="14"/>
  <c r="AN92" i="14"/>
  <c r="V92" i="14"/>
  <c r="Z92" i="14"/>
  <c r="AP92" i="14"/>
  <c r="T93" i="14"/>
  <c r="O93" i="14"/>
  <c r="U93" i="14"/>
  <c r="AQ93" i="14"/>
  <c r="P93" i="14"/>
  <c r="X93" i="14"/>
  <c r="AL93" i="14"/>
  <c r="AG93" i="14"/>
  <c r="AA61" i="14"/>
  <c r="K61" i="14"/>
  <c r="H61" i="15" s="1"/>
  <c r="F61" i="16" s="1"/>
  <c r="F61" i="37" s="1"/>
  <c r="L61" i="14"/>
  <c r="I61" i="15" s="1"/>
  <c r="G61" i="16" s="1"/>
  <c r="G61" i="37" s="1"/>
  <c r="AC61" i="14"/>
  <c r="Q61" i="14"/>
  <c r="AE61" i="14"/>
  <c r="AH61" i="14"/>
  <c r="T61" i="14"/>
  <c r="Y61" i="14"/>
  <c r="AN61" i="14"/>
  <c r="AQ61" i="14"/>
  <c r="Z61" i="14"/>
  <c r="U61" i="14"/>
  <c r="X61" i="14"/>
  <c r="AD61" i="14"/>
  <c r="S61" i="14"/>
  <c r="V61" i="14"/>
  <c r="AB61" i="14"/>
  <c r="M61" i="14"/>
  <c r="J61" i="15" s="1"/>
  <c r="H61" i="16" s="1"/>
  <c r="H61" i="37" s="1"/>
  <c r="AK61" i="14"/>
  <c r="W61" i="14"/>
  <c r="O61" i="14"/>
  <c r="AO61" i="14"/>
  <c r="AP61" i="14"/>
  <c r="AR61" i="14"/>
  <c r="AG61" i="14"/>
  <c r="R61" i="14"/>
  <c r="AJ61" i="14"/>
  <c r="AF61" i="14"/>
  <c r="N61" i="14"/>
  <c r="P61" i="14"/>
  <c r="AI61" i="14"/>
  <c r="O63" i="14"/>
  <c r="K63" i="14"/>
  <c r="H63" i="15" s="1"/>
  <c r="F63" i="16" s="1"/>
  <c r="F63" i="37" s="1"/>
  <c r="AC63" i="14"/>
  <c r="Z63" i="14"/>
  <c r="V63" i="14"/>
  <c r="AB63" i="14"/>
  <c r="P63" i="14"/>
  <c r="AH63" i="14"/>
  <c r="AD63" i="14"/>
  <c r="M63" i="14"/>
  <c r="J63" i="15" s="1"/>
  <c r="H63" i="16" s="1"/>
  <c r="H63" i="37" s="1"/>
  <c r="L63" i="14"/>
  <c r="I63" i="15" s="1"/>
  <c r="G63" i="16" s="1"/>
  <c r="G63" i="37" s="1"/>
  <c r="AO63" i="14"/>
  <c r="AQ63" i="14"/>
  <c r="AR63" i="14"/>
  <c r="S63" i="14"/>
  <c r="W63" i="14"/>
  <c r="AA63" i="14"/>
  <c r="AJ63" i="14"/>
  <c r="X63" i="14"/>
  <c r="AI63" i="14"/>
  <c r="AN63" i="14"/>
  <c r="N63" i="14"/>
  <c r="AK63" i="14"/>
  <c r="Q63" i="14"/>
  <c r="AL63" i="14"/>
  <c r="R63" i="14"/>
  <c r="AM63" i="14"/>
  <c r="T63" i="14"/>
  <c r="U63" i="14"/>
  <c r="AE63" i="14"/>
  <c r="Y63" i="14"/>
  <c r="AP63" i="14"/>
  <c r="AR62" i="14"/>
  <c r="R62" i="14"/>
  <c r="X62" i="14"/>
  <c r="V62" i="14"/>
  <c r="AF62" i="14"/>
  <c r="AG62" i="14"/>
  <c r="AJ62" i="14"/>
  <c r="AQ62" i="14"/>
  <c r="M62" i="14"/>
  <c r="J62" i="15" s="1"/>
  <c r="H62" i="16" s="1"/>
  <c r="H62" i="37" s="1"/>
  <c r="Y62" i="14"/>
  <c r="T62" i="14"/>
  <c r="AC62" i="14"/>
  <c r="K28" i="14"/>
  <c r="H28" i="15" s="1"/>
  <c r="F28" i="16" s="1"/>
  <c r="F28" i="37" s="1"/>
  <c r="I28" i="34" s="1"/>
  <c r="H27" i="45" s="1"/>
  <c r="AK28" i="14"/>
  <c r="L28" i="14"/>
  <c r="I28" i="15" s="1"/>
  <c r="G28" i="16" s="1"/>
  <c r="G28" i="37" s="1"/>
  <c r="J28" i="34" s="1"/>
  <c r="I27" i="45" s="1"/>
  <c r="AO28" i="14"/>
  <c r="AQ28" i="14"/>
  <c r="AE28" i="14"/>
  <c r="P28" i="14"/>
  <c r="R28" i="14"/>
  <c r="AB28" i="14"/>
  <c r="AL28" i="14"/>
  <c r="X28" i="14"/>
  <c r="Z28" i="14"/>
  <c r="AR28" i="14"/>
  <c r="AM28" i="14"/>
  <c r="AF28" i="14"/>
  <c r="AH28" i="14"/>
  <c r="M28" i="14"/>
  <c r="J28" i="15" s="1"/>
  <c r="H28" i="16" s="1"/>
  <c r="H28" i="37" s="1"/>
  <c r="K28" i="34" s="1"/>
  <c r="J27" i="45" s="1"/>
  <c r="T28" i="14"/>
  <c r="AN28" i="14"/>
  <c r="AP28" i="14"/>
  <c r="AC28" i="14"/>
  <c r="AJ28" i="14"/>
  <c r="Y28" i="14"/>
  <c r="AA28" i="14"/>
  <c r="AD28" i="14"/>
  <c r="O28" i="14"/>
  <c r="W28" i="14"/>
  <c r="AG28" i="14"/>
  <c r="Q28" i="14"/>
  <c r="S28" i="14"/>
  <c r="AI28" i="14"/>
  <c r="N28" i="14"/>
  <c r="K105" i="14"/>
  <c r="H105" i="15" s="1"/>
  <c r="F105" i="16" s="1"/>
  <c r="F105" i="37" s="1"/>
  <c r="N105" i="14"/>
  <c r="AK105" i="14"/>
  <c r="U105" i="14"/>
  <c r="T105" i="14"/>
  <c r="Q105" i="14"/>
  <c r="O105" i="14"/>
  <c r="AG105" i="14"/>
  <c r="L89" i="14"/>
  <c r="I89" i="15" s="1"/>
  <c r="G89" i="16" s="1"/>
  <c r="G89" i="37" s="1"/>
  <c r="J89" i="34" s="1"/>
  <c r="I88" i="45" s="1"/>
  <c r="K89" i="14"/>
  <c r="H89" i="15" s="1"/>
  <c r="F89" i="16" s="1"/>
  <c r="F89" i="37" s="1"/>
  <c r="I89" i="34" s="1"/>
  <c r="H88" i="45" s="1"/>
  <c r="AO89" i="14"/>
  <c r="T89" i="14"/>
  <c r="P89" i="14"/>
  <c r="AB89" i="14"/>
  <c r="AA89" i="14"/>
  <c r="U89" i="14"/>
  <c r="AP89" i="14"/>
  <c r="AQ89" i="14"/>
  <c r="W89" i="14"/>
  <c r="Z89" i="14"/>
  <c r="R89" i="14"/>
  <c r="AD89" i="14"/>
  <c r="AL89" i="14"/>
  <c r="Q89" i="14"/>
  <c r="AF89" i="14"/>
  <c r="AR89" i="14"/>
  <c r="AI89" i="14"/>
  <c r="AK89" i="14"/>
  <c r="V89" i="14"/>
  <c r="AC89" i="14"/>
  <c r="Y89" i="14"/>
  <c r="AG89" i="14"/>
  <c r="S89" i="14"/>
  <c r="AM89" i="14"/>
  <c r="AH89" i="14"/>
  <c r="X89" i="14"/>
  <c r="AN89" i="14"/>
  <c r="AE89" i="14"/>
  <c r="M89" i="14"/>
  <c r="J89" i="15" s="1"/>
  <c r="H89" i="16" s="1"/>
  <c r="H89" i="37" s="1"/>
  <c r="K89" i="34" s="1"/>
  <c r="J88" i="45" s="1"/>
  <c r="AJ89" i="14"/>
  <c r="L65" i="14"/>
  <c r="I65" i="15" s="1"/>
  <c r="G65" i="16" s="1"/>
  <c r="G65" i="37" s="1"/>
  <c r="AQ65" i="14"/>
  <c r="V65" i="14"/>
  <c r="AN65" i="14"/>
  <c r="T65" i="14"/>
  <c r="AR65" i="14"/>
  <c r="Q65" i="14"/>
  <c r="P65" i="14"/>
  <c r="S65" i="14"/>
  <c r="AB65" i="14"/>
  <c r="AE65" i="14"/>
  <c r="K48" i="14"/>
  <c r="H48" i="15" s="1"/>
  <c r="F48" i="16" s="1"/>
  <c r="F48" i="37" s="1"/>
  <c r="V48" i="14"/>
  <c r="L48" i="14"/>
  <c r="I48" i="15" s="1"/>
  <c r="G48" i="16" s="1"/>
  <c r="G48" i="37" s="1"/>
  <c r="Z48" i="14"/>
  <c r="AG48" i="14"/>
  <c r="AL48" i="14"/>
  <c r="T48" i="14"/>
  <c r="AH48" i="14"/>
  <c r="N48" i="14"/>
  <c r="U48" i="14"/>
  <c r="AN48" i="14"/>
  <c r="AP48" i="14"/>
  <c r="AJ48" i="14"/>
  <c r="AE48" i="14"/>
  <c r="AR48" i="14"/>
  <c r="S48" i="14"/>
  <c r="O48" i="14"/>
  <c r="AO48" i="14"/>
  <c r="Q48" i="14"/>
  <c r="AA48" i="14"/>
  <c r="Y48" i="14"/>
  <c r="AC48" i="14"/>
  <c r="AQ48" i="14"/>
  <c r="P48" i="14"/>
  <c r="AF48" i="14"/>
  <c r="R48" i="14"/>
  <c r="AI48" i="14"/>
  <c r="M48" i="14"/>
  <c r="J48" i="15" s="1"/>
  <c r="H48" i="16" s="1"/>
  <c r="H48" i="37" s="1"/>
  <c r="AK48" i="14"/>
  <c r="AB48" i="14"/>
  <c r="AD48" i="14"/>
  <c r="AM48" i="14"/>
  <c r="R49" i="14"/>
  <c r="AI49" i="14"/>
  <c r="AK49" i="14"/>
  <c r="V49" i="14"/>
  <c r="S49" i="14"/>
  <c r="AD49" i="14"/>
  <c r="U49" i="14"/>
  <c r="AO49" i="14"/>
  <c r="AR49" i="14"/>
  <c r="T49" i="14"/>
  <c r="L24" i="14"/>
  <c r="I24" i="15" s="1"/>
  <c r="G24" i="16" s="1"/>
  <c r="G24" i="37" s="1"/>
  <c r="N24" i="14"/>
  <c r="AF24" i="14"/>
  <c r="AJ24" i="14"/>
  <c r="M24" i="14"/>
  <c r="J24" i="15" s="1"/>
  <c r="H24" i="16" s="1"/>
  <c r="H24" i="37" s="1"/>
  <c r="W24" i="14"/>
  <c r="AG24" i="14"/>
  <c r="U24" i="14"/>
  <c r="AK24" i="14"/>
  <c r="V24" i="14"/>
  <c r="Y24" i="14"/>
  <c r="Z24" i="14"/>
  <c r="K24" i="14"/>
  <c r="H24" i="15" s="1"/>
  <c r="F24" i="16" s="1"/>
  <c r="F24" i="37" s="1"/>
  <c r="AD24" i="14"/>
  <c r="AO24" i="14"/>
  <c r="AA24" i="14"/>
  <c r="O24" i="14"/>
  <c r="T24" i="14"/>
  <c r="R24" i="14"/>
  <c r="AN24" i="14"/>
  <c r="AP24" i="14"/>
  <c r="Q24" i="14"/>
  <c r="AQ24" i="14"/>
  <c r="X24" i="14"/>
  <c r="AB24" i="14"/>
  <c r="AR24" i="14"/>
  <c r="S24" i="14"/>
  <c r="AI24" i="14"/>
  <c r="AE24" i="14"/>
  <c r="AC24" i="14"/>
  <c r="P24" i="14"/>
  <c r="AH24" i="14"/>
  <c r="K7" i="14"/>
  <c r="H7" i="15" s="1"/>
  <c r="F7" i="16" s="1"/>
  <c r="F7" i="37" s="1"/>
  <c r="N7" i="14"/>
  <c r="T7" i="14"/>
  <c r="AK7" i="14"/>
  <c r="AB7" i="14"/>
  <c r="L7" i="14"/>
  <c r="I7" i="15" s="1"/>
  <c r="G7" i="16" s="1"/>
  <c r="G7" i="37" s="1"/>
  <c r="AG7" i="14"/>
  <c r="M7" i="14"/>
  <c r="J7" i="15" s="1"/>
  <c r="H7" i="16" s="1"/>
  <c r="H7" i="37" s="1"/>
  <c r="AM7" i="14"/>
  <c r="AC7" i="14"/>
  <c r="AF7" i="14"/>
  <c r="AN7" i="14"/>
  <c r="AL7" i="14"/>
  <c r="AO7" i="14"/>
  <c r="U7" i="14"/>
  <c r="AJ7" i="14"/>
  <c r="Z7" i="14"/>
  <c r="O7" i="14"/>
  <c r="J86" i="14"/>
  <c r="G86" i="14"/>
  <c r="L8" i="14"/>
  <c r="I8" i="15" s="1"/>
  <c r="G8" i="16" s="1"/>
  <c r="G8" i="37" s="1"/>
  <c r="J8" i="34" s="1"/>
  <c r="I7" i="45" s="1"/>
  <c r="K8" i="14"/>
  <c r="H8" i="15" s="1"/>
  <c r="F8" i="16" s="1"/>
  <c r="F8" i="37" s="1"/>
  <c r="I8" i="34" s="1"/>
  <c r="H7" i="45" s="1"/>
  <c r="AM8" i="14"/>
  <c r="AO8" i="14"/>
  <c r="Z8" i="14"/>
  <c r="N8" i="14"/>
  <c r="P8" i="14"/>
  <c r="T8" i="14"/>
  <c r="AA8" i="14"/>
  <c r="AD8" i="14"/>
  <c r="AF8" i="14"/>
  <c r="AR8" i="14"/>
  <c r="R8" i="14"/>
  <c r="AL8" i="14"/>
  <c r="AN8" i="14"/>
  <c r="S8" i="14"/>
  <c r="AI8" i="14"/>
  <c r="W8" i="14"/>
  <c r="Y8" i="14"/>
  <c r="U8" i="14"/>
  <c r="AK8" i="14"/>
  <c r="AP8" i="14"/>
  <c r="V8" i="14"/>
  <c r="AQ8" i="14"/>
  <c r="M8" i="14"/>
  <c r="J8" i="15" s="1"/>
  <c r="H8" i="16" s="1"/>
  <c r="H8" i="37" s="1"/>
  <c r="K8" i="34" s="1"/>
  <c r="J7" i="45" s="1"/>
  <c r="O8" i="14"/>
  <c r="X8" i="14"/>
  <c r="AE8" i="14"/>
  <c r="AH8" i="14"/>
  <c r="Q8" i="14"/>
  <c r="AG8" i="14"/>
  <c r="AJ8" i="14"/>
  <c r="G87" i="14"/>
  <c r="J87" i="14"/>
  <c r="K54" i="14"/>
  <c r="H54" i="15" s="1"/>
  <c r="F54" i="16" s="1"/>
  <c r="F54" i="37" s="1"/>
  <c r="AM54" i="14"/>
  <c r="AH54" i="14"/>
  <c r="N54" i="14"/>
  <c r="X54" i="14"/>
  <c r="AP54" i="14"/>
  <c r="AD54" i="14"/>
  <c r="AN54" i="14"/>
  <c r="Q54" i="14"/>
  <c r="S54" i="14"/>
  <c r="O54" i="14"/>
  <c r="V54" i="14"/>
  <c r="L54" i="14"/>
  <c r="I54" i="15" s="1"/>
  <c r="G54" i="16" s="1"/>
  <c r="G54" i="37" s="1"/>
  <c r="R54" i="14"/>
  <c r="AJ54" i="14"/>
  <c r="U54" i="14"/>
  <c r="Z54" i="14"/>
  <c r="AR54" i="14"/>
  <c r="AK54" i="14"/>
  <c r="AE54" i="14"/>
  <c r="P54" i="14"/>
  <c r="M54" i="14"/>
  <c r="J54" i="15" s="1"/>
  <c r="H54" i="16" s="1"/>
  <c r="H54" i="37" s="1"/>
  <c r="Y54" i="14"/>
  <c r="AF54" i="14"/>
  <c r="AG54" i="14"/>
  <c r="W54" i="14"/>
  <c r="AO54" i="14"/>
  <c r="AC54" i="14"/>
  <c r="AQ54" i="14"/>
  <c r="AI54" i="14"/>
  <c r="T54" i="14"/>
  <c r="AL54" i="14"/>
  <c r="AJ29" i="14"/>
  <c r="AB29" i="14"/>
  <c r="AL29" i="14"/>
  <c r="X29" i="14"/>
  <c r="AR29" i="14"/>
  <c r="T29" i="14"/>
  <c r="AA29" i="14"/>
  <c r="AE29" i="14"/>
  <c r="Q29" i="14"/>
  <c r="AI29" i="14"/>
  <c r="W29" i="14"/>
  <c r="K29" i="14"/>
  <c r="H29" i="15" s="1"/>
  <c r="F29" i="16" s="1"/>
  <c r="F29" i="37" s="1"/>
  <c r="I29" i="34" s="1"/>
  <c r="H28" i="45" s="1"/>
  <c r="AM29" i="14"/>
  <c r="AG29" i="14"/>
  <c r="M29" i="14"/>
  <c r="J29" i="15" s="1"/>
  <c r="H29" i="16" s="1"/>
  <c r="H29" i="37" s="1"/>
  <c r="K29" i="34" s="1"/>
  <c r="J28" i="45" s="1"/>
  <c r="AK29" i="14"/>
  <c r="AO29" i="14"/>
  <c r="AC29" i="14"/>
  <c r="AH29" i="14"/>
  <c r="S29" i="14"/>
  <c r="N29" i="14"/>
  <c r="O29" i="14"/>
  <c r="AF29" i="14"/>
  <c r="K13" i="14"/>
  <c r="H13" i="15" s="1"/>
  <c r="F13" i="16" s="1"/>
  <c r="F13" i="37" s="1"/>
  <c r="I13" i="34" s="1"/>
  <c r="H12" i="45" s="1"/>
  <c r="AE13" i="14"/>
  <c r="AG13" i="14"/>
  <c r="AI13" i="14"/>
  <c r="AM13" i="14"/>
  <c r="T13" i="14"/>
  <c r="S13" i="14"/>
  <c r="AP13" i="14"/>
  <c r="P13" i="14"/>
  <c r="AB13" i="14"/>
  <c r="U13" i="14"/>
  <c r="N13" i="14"/>
  <c r="X13" i="14"/>
  <c r="AJ13" i="14"/>
  <c r="Z13" i="14"/>
  <c r="V13" i="14"/>
  <c r="AF13" i="14"/>
  <c r="AR13" i="14"/>
  <c r="AA13" i="14"/>
  <c r="AD13" i="14"/>
  <c r="AN13" i="14"/>
  <c r="AC13" i="14"/>
  <c r="AQ13" i="14"/>
  <c r="O13" i="14"/>
  <c r="Y13" i="14"/>
  <c r="R13" i="14"/>
  <c r="AL13" i="14"/>
  <c r="W13" i="14"/>
  <c r="Q13" i="14"/>
  <c r="AO13" i="14"/>
  <c r="AH13" i="14"/>
  <c r="AK13" i="14"/>
  <c r="AA90" i="14"/>
  <c r="K90" i="14"/>
  <c r="H90" i="15" s="1"/>
  <c r="F90" i="16" s="1"/>
  <c r="F90" i="37" s="1"/>
  <c r="I90" i="34" s="1"/>
  <c r="H89" i="45" s="1"/>
  <c r="AQ90" i="14"/>
  <c r="O90" i="14"/>
  <c r="AR90" i="14"/>
  <c r="Q90" i="14"/>
  <c r="Y90" i="14"/>
  <c r="V90" i="14"/>
  <c r="AN90" i="14"/>
  <c r="AJ90" i="14"/>
  <c r="AO90" i="14"/>
  <c r="AL90" i="14"/>
  <c r="M90" i="14"/>
  <c r="J90" i="15" s="1"/>
  <c r="H90" i="16" s="1"/>
  <c r="H90" i="37" s="1"/>
  <c r="K90" i="34" s="1"/>
  <c r="J89" i="45" s="1"/>
  <c r="P90" i="14"/>
  <c r="L90" i="14"/>
  <c r="I90" i="15" s="1"/>
  <c r="G90" i="16" s="1"/>
  <c r="G90" i="37" s="1"/>
  <c r="J90" i="34" s="1"/>
  <c r="I89" i="45" s="1"/>
  <c r="S90" i="14"/>
  <c r="AI90" i="14"/>
  <c r="AG90" i="14"/>
  <c r="AE90" i="14"/>
  <c r="AP90" i="14"/>
  <c r="X90" i="14"/>
  <c r="O83" i="14"/>
  <c r="AN83" i="14"/>
  <c r="M83" i="14"/>
  <c r="Z83" i="14"/>
  <c r="AB83" i="14"/>
  <c r="AM83" i="14"/>
  <c r="AE83" i="14"/>
  <c r="AR83" i="14"/>
  <c r="Y83" i="14"/>
  <c r="V83" i="14"/>
  <c r="AJ83" i="14"/>
  <c r="AG83" i="14"/>
  <c r="AD83" i="14"/>
  <c r="X83" i="14"/>
  <c r="S83" i="14"/>
  <c r="T83" i="14"/>
  <c r="P83" i="14"/>
  <c r="AA83" i="14"/>
  <c r="AF83" i="14"/>
  <c r="AC83" i="14"/>
  <c r="AQ83" i="14"/>
  <c r="AH83" i="14"/>
  <c r="AK83" i="14"/>
  <c r="Q83" i="14"/>
  <c r="AP83" i="14"/>
  <c r="AI83" i="14"/>
  <c r="AO83" i="14"/>
  <c r="N83" i="14"/>
  <c r="R83" i="14"/>
  <c r="AL83" i="14"/>
  <c r="U83" i="14"/>
  <c r="W83" i="14"/>
  <c r="K75" i="14"/>
  <c r="H75" i="15" s="1"/>
  <c r="F75" i="16" s="1"/>
  <c r="F75" i="37" s="1"/>
  <c r="AH75" i="14"/>
  <c r="L75" i="14"/>
  <c r="I75" i="15" s="1"/>
  <c r="G75" i="16" s="1"/>
  <c r="G75" i="37" s="1"/>
  <c r="O75" i="14"/>
  <c r="R75" i="14"/>
  <c r="AF75" i="14"/>
  <c r="AQ75" i="14"/>
  <c r="AP75" i="14"/>
  <c r="N75" i="14"/>
  <c r="AB75" i="14"/>
  <c r="Y75" i="14"/>
  <c r="AD75" i="14"/>
  <c r="M75" i="14"/>
  <c r="J75" i="15" s="1"/>
  <c r="H75" i="16" s="1"/>
  <c r="H75" i="37" s="1"/>
  <c r="AG75" i="14"/>
  <c r="P75" i="14"/>
  <c r="AM75" i="14"/>
  <c r="W75" i="14"/>
  <c r="Z75" i="14"/>
  <c r="AC75" i="14"/>
  <c r="AK75" i="14"/>
  <c r="X75" i="14"/>
  <c r="AR75" i="14"/>
  <c r="AE75" i="14"/>
  <c r="AL75" i="14"/>
  <c r="AO75" i="14"/>
  <c r="AJ75" i="14"/>
  <c r="AI75" i="14"/>
  <c r="V75" i="14"/>
  <c r="K68" i="14"/>
  <c r="H68" i="15" s="1"/>
  <c r="F68" i="16" s="1"/>
  <c r="F68" i="37" s="1"/>
  <c r="I68" i="34" s="1"/>
  <c r="H67" i="45" s="1"/>
  <c r="AB68" i="14"/>
  <c r="AM68" i="14"/>
  <c r="L68" i="14"/>
  <c r="I68" i="15" s="1"/>
  <c r="G68" i="16" s="1"/>
  <c r="G68" i="37" s="1"/>
  <c r="J68" i="34" s="1"/>
  <c r="I67" i="45" s="1"/>
  <c r="U68" i="14"/>
  <c r="T68" i="14"/>
  <c r="AN68" i="14"/>
  <c r="AP68" i="14"/>
  <c r="AC68" i="14"/>
  <c r="Q68" i="14"/>
  <c r="S68" i="14"/>
  <c r="AE68" i="14"/>
  <c r="Y68" i="14"/>
  <c r="AA68" i="14"/>
  <c r="M68" i="14"/>
  <c r="J68" i="15" s="1"/>
  <c r="H68" i="16" s="1"/>
  <c r="H68" i="37" s="1"/>
  <c r="K68" i="34" s="1"/>
  <c r="J67" i="45" s="1"/>
  <c r="AG68" i="14"/>
  <c r="AI68" i="14"/>
  <c r="AJ68" i="14"/>
  <c r="AO68" i="14"/>
  <c r="N68" i="14"/>
  <c r="O68" i="14"/>
  <c r="X68" i="14"/>
  <c r="Z68" i="14"/>
  <c r="AD68" i="14"/>
  <c r="W68" i="14"/>
  <c r="V68" i="14"/>
  <c r="AL68" i="14"/>
  <c r="AK68" i="14"/>
  <c r="P68" i="14"/>
  <c r="AF68" i="14"/>
  <c r="R68" i="14"/>
  <c r="AH68" i="14"/>
  <c r="K43" i="14"/>
  <c r="H43" i="15" s="1"/>
  <c r="F43" i="16" s="1"/>
  <c r="F43" i="37" s="1"/>
  <c r="AE43" i="14"/>
  <c r="AI43" i="14"/>
  <c r="M43" i="14"/>
  <c r="J43" i="15" s="1"/>
  <c r="H43" i="16" s="1"/>
  <c r="H43" i="37" s="1"/>
  <c r="O43" i="14"/>
  <c r="Q43" i="14"/>
  <c r="AQ43" i="14"/>
  <c r="X43" i="14"/>
  <c r="AP43" i="14"/>
  <c r="AL43" i="14"/>
  <c r="AN43" i="14"/>
  <c r="S43" i="14"/>
  <c r="AC43" i="14"/>
  <c r="AF43" i="14"/>
  <c r="AH43" i="14"/>
  <c r="AO43" i="14"/>
  <c r="W43" i="14"/>
  <c r="U43" i="14"/>
  <c r="AD43" i="14"/>
  <c r="AB43" i="14"/>
  <c r="AM43" i="14"/>
  <c r="Y43" i="14"/>
  <c r="N43" i="14"/>
  <c r="AK43" i="14"/>
  <c r="AG43" i="14"/>
  <c r="AJ43" i="14"/>
  <c r="AR43" i="14"/>
  <c r="R43" i="14"/>
  <c r="K111" i="14"/>
  <c r="H111" i="15" s="1"/>
  <c r="F111" i="16" s="1"/>
  <c r="F111" i="37" s="1"/>
  <c r="P111" i="14"/>
  <c r="U111" i="14"/>
  <c r="Y111" i="14"/>
  <c r="AJ111" i="14"/>
  <c r="AA111" i="14"/>
  <c r="L111" i="14"/>
  <c r="I111" i="15" s="1"/>
  <c r="G111" i="16" s="1"/>
  <c r="G111" i="37" s="1"/>
  <c r="Z111" i="14"/>
  <c r="AM111" i="14"/>
  <c r="AF111" i="14"/>
  <c r="AN111" i="14"/>
  <c r="R111" i="14"/>
  <c r="AC111" i="14"/>
  <c r="AG111" i="14"/>
  <c r="AI111" i="14"/>
  <c r="AK111" i="14"/>
  <c r="N111" i="14"/>
  <c r="AL111" i="14"/>
  <c r="AP111" i="14"/>
  <c r="AE111" i="14"/>
  <c r="V111" i="14"/>
  <c r="M111" i="14"/>
  <c r="J111" i="15" s="1"/>
  <c r="H111" i="16" s="1"/>
  <c r="H111" i="37" s="1"/>
  <c r="T111" i="14"/>
  <c r="S111" i="14"/>
  <c r="AQ111" i="14"/>
  <c r="AD111" i="14"/>
  <c r="Q111" i="14"/>
  <c r="AH111" i="14"/>
  <c r="AR111" i="14"/>
  <c r="AB111" i="14"/>
  <c r="O111" i="14"/>
  <c r="AO111" i="14"/>
  <c r="L44" i="14"/>
  <c r="I44" i="15" s="1"/>
  <c r="G44" i="16" s="1"/>
  <c r="G44" i="37" s="1"/>
  <c r="K44" i="14"/>
  <c r="H44" i="15" s="1"/>
  <c r="F44" i="16" s="1"/>
  <c r="F44" i="37" s="1"/>
  <c r="AH44" i="14"/>
  <c r="N44" i="14"/>
  <c r="U44" i="14"/>
  <c r="AF44" i="14"/>
  <c r="AP44" i="14"/>
  <c r="X44" i="14"/>
  <c r="AE44" i="14"/>
  <c r="AC44" i="14"/>
  <c r="S44" i="14"/>
  <c r="AJ44" i="14"/>
  <c r="AO44" i="14"/>
  <c r="AD44" i="14"/>
  <c r="AI44" i="14"/>
  <c r="O44" i="14"/>
  <c r="AN44" i="14"/>
  <c r="AM44" i="14"/>
  <c r="AQ44" i="14"/>
  <c r="Y44" i="14"/>
  <c r="Q44" i="14"/>
  <c r="R44" i="14"/>
  <c r="W44" i="14"/>
  <c r="P44" i="14"/>
  <c r="T44" i="14"/>
  <c r="AL44" i="14"/>
  <c r="AR44" i="14"/>
  <c r="V44" i="14"/>
  <c r="Z44" i="14"/>
  <c r="M44" i="14"/>
  <c r="J44" i="15" s="1"/>
  <c r="H44" i="16" s="1"/>
  <c r="H44" i="37" s="1"/>
  <c r="AG44" i="14"/>
  <c r="AK44" i="14"/>
  <c r="L9" i="14"/>
  <c r="I9" i="15" s="1"/>
  <c r="G9" i="16" s="1"/>
  <c r="G9" i="37" s="1"/>
  <c r="J9" i="34" s="1"/>
  <c r="I8" i="45" s="1"/>
  <c r="V9" i="14"/>
  <c r="AF9" i="14"/>
  <c r="AJ9" i="14"/>
  <c r="S9" i="14"/>
  <c r="K9" i="14"/>
  <c r="H9" i="15" s="1"/>
  <c r="F9" i="16" s="1"/>
  <c r="F9" i="37" s="1"/>
  <c r="I9" i="34" s="1"/>
  <c r="H8" i="45" s="1"/>
  <c r="AE9" i="14"/>
  <c r="AG9" i="14"/>
  <c r="M9" i="14"/>
  <c r="J9" i="15" s="1"/>
  <c r="H9" i="16" s="1"/>
  <c r="H9" i="37" s="1"/>
  <c r="K9" i="34" s="1"/>
  <c r="J8" i="45" s="1"/>
  <c r="AP9" i="14"/>
  <c r="AN9" i="14"/>
  <c r="AH9" i="14"/>
  <c r="Q9" i="14"/>
  <c r="AI9" i="14"/>
  <c r="AD9" i="14"/>
  <c r="Y9" i="14"/>
  <c r="R9" i="14"/>
  <c r="P9" i="14"/>
  <c r="AR9" i="14"/>
  <c r="AA9" i="14"/>
  <c r="X9" i="14"/>
  <c r="AC9" i="14"/>
  <c r="AQ9" i="14"/>
  <c r="W9" i="14"/>
  <c r="AM9" i="14"/>
  <c r="AO9" i="14"/>
  <c r="T9" i="14"/>
  <c r="AB9" i="14"/>
  <c r="U9" i="14"/>
  <c r="AL9" i="14"/>
  <c r="AK9" i="14"/>
  <c r="Z9" i="14"/>
  <c r="K88" i="14"/>
  <c r="H88" i="15" s="1"/>
  <c r="F88" i="16" s="1"/>
  <c r="F88" i="37" s="1"/>
  <c r="I88" i="34" s="1"/>
  <c r="H87" i="45" s="1"/>
  <c r="AK88" i="14"/>
  <c r="AO88" i="14"/>
  <c r="AL88" i="14"/>
  <c r="AC88" i="14"/>
  <c r="L88" i="14"/>
  <c r="I88" i="15" s="1"/>
  <c r="G88" i="16" s="1"/>
  <c r="G88" i="37" s="1"/>
  <c r="J88" i="34" s="1"/>
  <c r="I87" i="45" s="1"/>
  <c r="S88" i="14"/>
  <c r="M88" i="14"/>
  <c r="J88" i="15" s="1"/>
  <c r="H88" i="16" s="1"/>
  <c r="H88" i="37" s="1"/>
  <c r="K88" i="34" s="1"/>
  <c r="J87" i="45" s="1"/>
  <c r="AP88" i="14"/>
  <c r="AA88" i="14"/>
  <c r="Z88" i="14"/>
  <c r="R88" i="14"/>
  <c r="AI88" i="14"/>
  <c r="AM88" i="14"/>
  <c r="AE88" i="14"/>
  <c r="AQ88" i="14"/>
  <c r="O88" i="14"/>
  <c r="AR88" i="14"/>
  <c r="AH88" i="14"/>
  <c r="Y88" i="14"/>
  <c r="V88" i="14"/>
  <c r="AN88" i="14"/>
  <c r="AJ88" i="14"/>
  <c r="Q88" i="14"/>
  <c r="AF88" i="14"/>
  <c r="AG88" i="14"/>
  <c r="N88" i="14"/>
  <c r="AD88" i="14"/>
  <c r="AB88" i="14"/>
  <c r="P88" i="14"/>
  <c r="W88" i="14"/>
  <c r="K72" i="14"/>
  <c r="H72" i="15" s="1"/>
  <c r="F72" i="16" s="1"/>
  <c r="F72" i="37" s="1"/>
  <c r="U72" i="14"/>
  <c r="AM72" i="14"/>
  <c r="L72" i="14"/>
  <c r="I72" i="15" s="1"/>
  <c r="G72" i="16" s="1"/>
  <c r="G72" i="37" s="1"/>
  <c r="T72" i="14"/>
  <c r="Q72" i="14"/>
  <c r="S72" i="14"/>
  <c r="AE72" i="14"/>
  <c r="AR72" i="14"/>
  <c r="Y72" i="14"/>
  <c r="AA72" i="14"/>
  <c r="M72" i="14"/>
  <c r="J72" i="15" s="1"/>
  <c r="H72" i="16" s="1"/>
  <c r="H72" i="37" s="1"/>
  <c r="AO72" i="14"/>
  <c r="N72" i="14"/>
  <c r="AK72" i="14"/>
  <c r="P72" i="14"/>
  <c r="R72" i="14"/>
  <c r="V72" i="14"/>
  <c r="W72" i="14"/>
  <c r="AF72" i="14"/>
  <c r="AH72" i="14"/>
  <c r="AL72" i="14"/>
  <c r="Z72" i="14"/>
  <c r="AP72" i="14"/>
  <c r="AQ72" i="14"/>
  <c r="AD72" i="14"/>
  <c r="AC72" i="14"/>
  <c r="X72" i="14"/>
  <c r="O72" i="14"/>
  <c r="AN72" i="14"/>
  <c r="AB72" i="14"/>
  <c r="AG72" i="14"/>
  <c r="AR47" i="14"/>
  <c r="K47" i="14"/>
  <c r="H47" i="15" s="1"/>
  <c r="F47" i="16" s="1"/>
  <c r="F47" i="37" s="1"/>
  <c r="I47" i="34" s="1"/>
  <c r="H46" i="45" s="1"/>
  <c r="L47" i="14"/>
  <c r="I47" i="15" s="1"/>
  <c r="G47" i="16" s="1"/>
  <c r="G47" i="37" s="1"/>
  <c r="J47" i="34" s="1"/>
  <c r="I46" i="45" s="1"/>
  <c r="R47" i="14"/>
  <c r="M47" i="14"/>
  <c r="J47" i="15" s="1"/>
  <c r="H47" i="16" s="1"/>
  <c r="H47" i="37" s="1"/>
  <c r="K47" i="34" s="1"/>
  <c r="J46" i="45" s="1"/>
  <c r="AB47" i="14"/>
  <c r="AN47" i="14"/>
  <c r="Z47" i="14"/>
  <c r="AG47" i="14"/>
  <c r="AL47" i="14"/>
  <c r="V47" i="14"/>
  <c r="AP47" i="14"/>
  <c r="AJ47" i="14"/>
  <c r="AE47" i="14"/>
  <c r="T47" i="14"/>
  <c r="S47" i="14"/>
  <c r="O47" i="14"/>
  <c r="AO47" i="14"/>
  <c r="AI47" i="14"/>
  <c r="AK47" i="14"/>
  <c r="AF47" i="14"/>
  <c r="P47" i="14"/>
  <c r="Y47" i="14"/>
  <c r="U47" i="14"/>
  <c r="AH47" i="14"/>
  <c r="AD47" i="14"/>
  <c r="AM47" i="14"/>
  <c r="AA47" i="14"/>
  <c r="Q47" i="14"/>
  <c r="AQ47" i="14"/>
  <c r="AC47" i="14"/>
  <c r="N47" i="14"/>
  <c r="K31" i="14"/>
  <c r="H31" i="15" s="1"/>
  <c r="F31" i="16" s="1"/>
  <c r="F31" i="37" s="1"/>
  <c r="I31" i="34" s="1"/>
  <c r="H30" i="45" s="1"/>
  <c r="L31" i="14"/>
  <c r="I31" i="15" s="1"/>
  <c r="G31" i="16" s="1"/>
  <c r="G31" i="37" s="1"/>
  <c r="J31" i="34" s="1"/>
  <c r="I30" i="45" s="1"/>
  <c r="Q31" i="14"/>
  <c r="AN31" i="14"/>
  <c r="AA31" i="14"/>
  <c r="AD31" i="14"/>
  <c r="U31" i="14"/>
  <c r="AG31" i="14"/>
  <c r="AI31" i="14"/>
  <c r="O31" i="14"/>
  <c r="T31" i="14"/>
  <c r="AO31" i="14"/>
  <c r="AQ31" i="14"/>
  <c r="AE31" i="14"/>
  <c r="W31" i="14"/>
  <c r="P31" i="14"/>
  <c r="AP31" i="14"/>
  <c r="AC31" i="14"/>
  <c r="AK31" i="14"/>
  <c r="AF31" i="14"/>
  <c r="S31" i="14"/>
  <c r="N31" i="14"/>
  <c r="AM31" i="14"/>
  <c r="R31" i="14"/>
  <c r="AJ31" i="14"/>
  <c r="Z31" i="14"/>
  <c r="AH31" i="14"/>
  <c r="AB31" i="14"/>
  <c r="AR31" i="14"/>
  <c r="V31" i="14"/>
  <c r="AL31" i="14"/>
  <c r="M31" i="14"/>
  <c r="J31" i="15" s="1"/>
  <c r="H31" i="16" s="1"/>
  <c r="H31" i="37" s="1"/>
  <c r="K31" i="34" s="1"/>
  <c r="J30" i="45" s="1"/>
  <c r="G32" i="14"/>
  <c r="J32" i="14"/>
  <c r="S101" i="14"/>
  <c r="L101" i="14"/>
  <c r="I101" i="15" s="1"/>
  <c r="G101" i="16" s="1"/>
  <c r="G101" i="37" s="1"/>
  <c r="J101" i="34" s="1"/>
  <c r="I100" i="45" s="1"/>
  <c r="K101" i="14"/>
  <c r="H101" i="15" s="1"/>
  <c r="F101" i="16" s="1"/>
  <c r="F101" i="37" s="1"/>
  <c r="I101" i="34" s="1"/>
  <c r="H100" i="45" s="1"/>
  <c r="AA101" i="14"/>
  <c r="AJ101" i="14"/>
  <c r="AM101" i="14"/>
  <c r="AI101" i="14"/>
  <c r="T101" i="14"/>
  <c r="V101" i="14"/>
  <c r="AN101" i="14"/>
  <c r="AK101" i="14"/>
  <c r="R101" i="14"/>
  <c r="AR101" i="14"/>
  <c r="AL101" i="14"/>
  <c r="AG101" i="14"/>
  <c r="Z101" i="14"/>
  <c r="AD101" i="14"/>
  <c r="AH101" i="14"/>
  <c r="AP101" i="14"/>
  <c r="M101" i="14"/>
  <c r="J101" i="15" s="1"/>
  <c r="H101" i="16" s="1"/>
  <c r="H101" i="37" s="1"/>
  <c r="K101" i="34" s="1"/>
  <c r="J100" i="45" s="1"/>
  <c r="AE101" i="14"/>
  <c r="W101" i="14"/>
  <c r="U101" i="14"/>
  <c r="Q101" i="14"/>
  <c r="Y101" i="14"/>
  <c r="X101" i="14"/>
  <c r="AF101" i="14"/>
  <c r="AC101" i="14"/>
  <c r="AQ101" i="14"/>
  <c r="AO101" i="14"/>
  <c r="P101" i="14"/>
  <c r="AB101" i="14"/>
  <c r="L102" i="14"/>
  <c r="I102" i="15" s="1"/>
  <c r="G102" i="16" s="1"/>
  <c r="G102" i="37" s="1"/>
  <c r="J102" i="34" s="1"/>
  <c r="I101" i="45" s="1"/>
  <c r="AO102" i="14"/>
  <c r="AG102" i="14"/>
  <c r="Q102" i="14"/>
  <c r="K102" i="14"/>
  <c r="H102" i="15" s="1"/>
  <c r="F102" i="16" s="1"/>
  <c r="F102" i="37" s="1"/>
  <c r="I102" i="34" s="1"/>
  <c r="H101" i="45" s="1"/>
  <c r="O102" i="14"/>
  <c r="AB102" i="14"/>
  <c r="AR102" i="14"/>
  <c r="X102" i="14"/>
  <c r="AC102" i="14"/>
  <c r="AE102" i="14"/>
  <c r="AF102" i="14"/>
  <c r="AK102" i="14"/>
  <c r="S102" i="14"/>
  <c r="AN102" i="14"/>
  <c r="AQ102" i="14"/>
  <c r="T102" i="14"/>
  <c r="M102" i="14"/>
  <c r="J102" i="15" s="1"/>
  <c r="H102" i="16" s="1"/>
  <c r="H102" i="37" s="1"/>
  <c r="K102" i="34" s="1"/>
  <c r="J101" i="45" s="1"/>
  <c r="AD102" i="14"/>
  <c r="P102" i="14"/>
  <c r="U102" i="14"/>
  <c r="R102" i="14"/>
  <c r="AM102" i="14"/>
  <c r="AL102" i="14"/>
  <c r="AH102" i="14"/>
  <c r="AA102" i="14"/>
  <c r="AP102" i="14"/>
  <c r="N102" i="14"/>
  <c r="W102" i="14"/>
  <c r="AJ102" i="14"/>
  <c r="AI102" i="14"/>
  <c r="V102" i="14"/>
  <c r="AE69" i="14"/>
  <c r="AK69" i="14"/>
  <c r="K69" i="14"/>
  <c r="H69" i="15" s="1"/>
  <c r="F69" i="16" s="1"/>
  <c r="F69" i="37" s="1"/>
  <c r="I69" i="34" s="1"/>
  <c r="H68" i="45" s="1"/>
  <c r="L69" i="14"/>
  <c r="I69" i="15" s="1"/>
  <c r="G69" i="16" s="1"/>
  <c r="G69" i="37" s="1"/>
  <c r="J69" i="34" s="1"/>
  <c r="I68" i="45" s="1"/>
  <c r="AN69" i="14"/>
  <c r="S69" i="14"/>
  <c r="T69" i="14"/>
  <c r="Q69" i="14"/>
  <c r="AA69" i="14"/>
  <c r="AM69" i="14"/>
  <c r="AP69" i="14"/>
  <c r="AR69" i="14"/>
  <c r="P69" i="14"/>
  <c r="AI69" i="14"/>
  <c r="W69" i="14"/>
  <c r="O69" i="14"/>
  <c r="AF69" i="14"/>
  <c r="AQ69" i="14"/>
  <c r="AB69" i="14"/>
  <c r="AC69" i="14"/>
  <c r="AG69" i="14"/>
  <c r="N69" i="14"/>
  <c r="M69" i="14"/>
  <c r="J69" i="15" s="1"/>
  <c r="H69" i="16" s="1"/>
  <c r="H69" i="37" s="1"/>
  <c r="K69" i="34" s="1"/>
  <c r="J68" i="45" s="1"/>
  <c r="AO69" i="14"/>
  <c r="V69" i="14"/>
  <c r="AJ69" i="14"/>
  <c r="Z69" i="14"/>
  <c r="AL69" i="14"/>
  <c r="AD69" i="14"/>
  <c r="U69" i="14"/>
  <c r="R69" i="14"/>
  <c r="AH69" i="14"/>
  <c r="L70" i="14"/>
  <c r="I70" i="15" s="1"/>
  <c r="G70" i="16" s="1"/>
  <c r="G70" i="37" s="1"/>
  <c r="J70" i="34" s="1"/>
  <c r="I69" i="45" s="1"/>
  <c r="U70" i="14"/>
  <c r="AB70" i="14"/>
  <c r="T70" i="14"/>
  <c r="K70" i="14"/>
  <c r="H70" i="15" s="1"/>
  <c r="F70" i="16" s="1"/>
  <c r="F70" i="37" s="1"/>
  <c r="I70" i="34" s="1"/>
  <c r="H69" i="45" s="1"/>
  <c r="X70" i="14"/>
  <c r="AP70" i="14"/>
  <c r="AL70" i="14"/>
  <c r="AF70" i="14"/>
  <c r="S70" i="14"/>
  <c r="AC70" i="14"/>
  <c r="Q70" i="14"/>
  <c r="AA70" i="14"/>
  <c r="AE70" i="14"/>
  <c r="Z70" i="14"/>
  <c r="V70" i="14"/>
  <c r="AK70" i="14"/>
  <c r="P70" i="14"/>
  <c r="AH70" i="14"/>
  <c r="AD70" i="14"/>
  <c r="W70" i="14"/>
  <c r="Y70" i="14"/>
  <c r="O70" i="14"/>
  <c r="AR70" i="14"/>
  <c r="AG70" i="14"/>
  <c r="R70" i="14"/>
  <c r="AI70" i="14"/>
  <c r="AQ70" i="14"/>
  <c r="M70" i="14"/>
  <c r="J70" i="15" s="1"/>
  <c r="H70" i="16" s="1"/>
  <c r="H70" i="37" s="1"/>
  <c r="K70" i="34" s="1"/>
  <c r="J69" i="45" s="1"/>
  <c r="AM70" i="14"/>
  <c r="N70" i="14"/>
  <c r="AJ70" i="14"/>
  <c r="K36" i="14"/>
  <c r="H36" i="15" s="1"/>
  <c r="F36" i="16" s="1"/>
  <c r="F36" i="37" s="1"/>
  <c r="L36" i="14"/>
  <c r="I36" i="15" s="1"/>
  <c r="G36" i="16" s="1"/>
  <c r="G36" i="37" s="1"/>
  <c r="Y36" i="14"/>
  <c r="AA36" i="14"/>
  <c r="AD36" i="14"/>
  <c r="AK36" i="14"/>
  <c r="AG36" i="14"/>
  <c r="AI36" i="14"/>
  <c r="O36" i="14"/>
  <c r="AO36" i="14"/>
  <c r="AQ36" i="14"/>
  <c r="AE36" i="14"/>
  <c r="R36" i="14"/>
  <c r="AB36" i="14"/>
  <c r="V36" i="14"/>
  <c r="P36" i="14"/>
  <c r="Z36" i="14"/>
  <c r="AR36" i="14"/>
  <c r="AL36" i="14"/>
  <c r="U36" i="14"/>
  <c r="AN36" i="14"/>
  <c r="AP36" i="14"/>
  <c r="AC36" i="14"/>
  <c r="T36" i="14"/>
  <c r="N36" i="14"/>
  <c r="AM36" i="14"/>
  <c r="Q36" i="14"/>
  <c r="AJ36" i="14"/>
  <c r="AF36" i="14"/>
  <c r="AH36" i="14"/>
  <c r="S36" i="14"/>
  <c r="M36" i="14"/>
  <c r="J36" i="15" s="1"/>
  <c r="H36" i="16" s="1"/>
  <c r="H36" i="37" s="1"/>
  <c r="K5" i="14"/>
  <c r="H5" i="15" s="1"/>
  <c r="E5" i="16" s="1"/>
  <c r="F5" i="16" s="1"/>
  <c r="F5" i="37" s="1"/>
  <c r="I5" i="34" s="1"/>
  <c r="H4" i="45" s="1"/>
  <c r="AB5" i="14"/>
  <c r="AA5" i="14"/>
  <c r="AK5" i="14"/>
  <c r="O5" i="14"/>
  <c r="AQ5" i="14"/>
  <c r="Y5" i="14"/>
  <c r="V5" i="14"/>
  <c r="AD5" i="14"/>
  <c r="AM5" i="14"/>
  <c r="AL5" i="14"/>
  <c r="Z5" i="14"/>
  <c r="AH5" i="14"/>
  <c r="AF5" i="14"/>
  <c r="Q5" i="14"/>
  <c r="U5" i="14"/>
  <c r="AJ5" i="14"/>
  <c r="AN5" i="14"/>
  <c r="AI5" i="14"/>
  <c r="N5" i="14"/>
  <c r="W5" i="14"/>
  <c r="AG5" i="14"/>
  <c r="X5" i="14"/>
  <c r="AO5" i="14"/>
  <c r="AE5" i="14"/>
  <c r="T5" i="14"/>
  <c r="AR5" i="14"/>
  <c r="AP5" i="14"/>
  <c r="R5" i="14"/>
  <c r="S5" i="14"/>
  <c r="AC5" i="14"/>
  <c r="P5" i="14"/>
  <c r="L98" i="14"/>
  <c r="I98" i="15" s="1"/>
  <c r="G98" i="16" s="1"/>
  <c r="G98" i="37" s="1"/>
  <c r="J98" i="34" s="1"/>
  <c r="I97" i="45" s="1"/>
  <c r="W98" i="14"/>
  <c r="Y98" i="14"/>
  <c r="U98" i="14"/>
  <c r="AM98" i="14"/>
  <c r="AO98" i="14"/>
  <c r="AK98" i="14"/>
  <c r="T98" i="14"/>
  <c r="P98" i="14"/>
  <c r="R98" i="14"/>
  <c r="X98" i="14"/>
  <c r="Z98" i="14"/>
  <c r="K98" i="14"/>
  <c r="H98" i="15" s="1"/>
  <c r="F98" i="16" s="1"/>
  <c r="F98" i="37" s="1"/>
  <c r="I98" i="34" s="1"/>
  <c r="H97" i="45" s="1"/>
  <c r="AJ98" i="14"/>
  <c r="AN98" i="14"/>
  <c r="AP98" i="14"/>
  <c r="S98" i="14"/>
  <c r="Q98" i="14"/>
  <c r="AG98" i="14"/>
  <c r="AH98" i="14"/>
  <c r="AQ98" i="14"/>
  <c r="M98" i="14"/>
  <c r="J98" i="15" s="1"/>
  <c r="H98" i="16" s="1"/>
  <c r="H98" i="37" s="1"/>
  <c r="K98" i="34" s="1"/>
  <c r="J97" i="45" s="1"/>
  <c r="AE98" i="14"/>
  <c r="AF98" i="14"/>
  <c r="AL98" i="14"/>
  <c r="AB98" i="14"/>
  <c r="AD98" i="14"/>
  <c r="AC98" i="14"/>
  <c r="AA98" i="14"/>
  <c r="AI98" i="14"/>
  <c r="AR98" i="14"/>
  <c r="V98" i="14"/>
  <c r="AC73" i="14"/>
  <c r="X73" i="14"/>
  <c r="Z73" i="14"/>
  <c r="AL73" i="14"/>
  <c r="M73" i="14"/>
  <c r="J73" i="15" s="1"/>
  <c r="H73" i="16" s="1"/>
  <c r="H73" i="37" s="1"/>
  <c r="L73" i="14"/>
  <c r="I73" i="15" s="1"/>
  <c r="G73" i="16" s="1"/>
  <c r="G73" i="37" s="1"/>
  <c r="AN73" i="14"/>
  <c r="S73" i="14"/>
  <c r="AM73" i="14"/>
  <c r="K73" i="14"/>
  <c r="H73" i="15" s="1"/>
  <c r="F73" i="16" s="1"/>
  <c r="F73" i="37" s="1"/>
  <c r="AE73" i="14"/>
  <c r="Y73" i="14"/>
  <c r="AQ73" i="14"/>
  <c r="AP73" i="14"/>
  <c r="AO73" i="14"/>
  <c r="U73" i="14"/>
  <c r="R73" i="14"/>
  <c r="W73" i="14"/>
  <c r="AH73" i="14"/>
  <c r="AR73" i="14"/>
  <c r="Q73" i="14"/>
  <c r="AD73" i="14"/>
  <c r="AG73" i="14"/>
  <c r="T73" i="14"/>
  <c r="AB73" i="14"/>
  <c r="AK73" i="14"/>
  <c r="P73" i="14"/>
  <c r="O73" i="14"/>
  <c r="AF73" i="14"/>
  <c r="N73" i="14"/>
  <c r="AA73" i="14"/>
  <c r="V73" i="14"/>
  <c r="L57" i="14"/>
  <c r="I57" i="15" s="1"/>
  <c r="G57" i="16" s="1"/>
  <c r="G57" i="37" s="1"/>
  <c r="J57" i="34" s="1"/>
  <c r="I56" i="45" s="1"/>
  <c r="R57" i="14"/>
  <c r="T57" i="14"/>
  <c r="U57" i="14"/>
  <c r="AH57" i="14"/>
  <c r="Q57" i="14"/>
  <c r="S57" i="14"/>
  <c r="N57" i="14"/>
  <c r="M57" i="14"/>
  <c r="J57" i="15" s="1"/>
  <c r="H57" i="16" s="1"/>
  <c r="H57" i="37" s="1"/>
  <c r="K57" i="34" s="1"/>
  <c r="J56" i="45" s="1"/>
  <c r="Z57" i="14"/>
  <c r="AD57" i="14"/>
  <c r="AM57" i="14"/>
  <c r="AP57" i="14"/>
  <c r="O57" i="14"/>
  <c r="AA57" i="14"/>
  <c r="P57" i="14"/>
  <c r="AG57" i="14"/>
  <c r="AJ57" i="14"/>
  <c r="V57" i="14"/>
  <c r="AO57" i="14"/>
  <c r="AR57" i="14"/>
  <c r="W57" i="14"/>
  <c r="Y57" i="14"/>
  <c r="AL57" i="14"/>
  <c r="AI57" i="14"/>
  <c r="AQ57" i="14"/>
  <c r="AB57" i="14"/>
  <c r="AK57" i="14"/>
  <c r="AN57" i="14"/>
  <c r="AC57" i="14"/>
  <c r="K57" i="14"/>
  <c r="H57" i="15" s="1"/>
  <c r="F57" i="16" s="1"/>
  <c r="F57" i="37" s="1"/>
  <c r="I57" i="34" s="1"/>
  <c r="H56" i="45" s="1"/>
  <c r="X57" i="14"/>
  <c r="K58" i="14"/>
  <c r="H58" i="15" s="1"/>
  <c r="F58" i="16" s="1"/>
  <c r="F58" i="37" s="1"/>
  <c r="I58" i="34" s="1"/>
  <c r="H57" i="45" s="1"/>
  <c r="Y58" i="14"/>
  <c r="AA58" i="14"/>
  <c r="P58" i="14"/>
  <c r="V58" i="14"/>
  <c r="AJ58" i="14"/>
  <c r="AO58" i="14"/>
  <c r="AQ58" i="14"/>
  <c r="AR58" i="14"/>
  <c r="AF58" i="14"/>
  <c r="L58" i="14"/>
  <c r="I58" i="15" s="1"/>
  <c r="G58" i="16" s="1"/>
  <c r="G58" i="37" s="1"/>
  <c r="J58" i="34" s="1"/>
  <c r="I57" i="45" s="1"/>
  <c r="R58" i="14"/>
  <c r="N58" i="14"/>
  <c r="T58" i="14"/>
  <c r="Z58" i="14"/>
  <c r="AB58" i="14"/>
  <c r="AE58" i="14"/>
  <c r="AP58" i="14"/>
  <c r="AC58" i="14"/>
  <c r="AK58" i="14"/>
  <c r="AD58" i="14"/>
  <c r="Q58" i="14"/>
  <c r="W58" i="14"/>
  <c r="AG58" i="14"/>
  <c r="U58" i="14"/>
  <c r="M58" i="14"/>
  <c r="J58" i="15" s="1"/>
  <c r="H58" i="16" s="1"/>
  <c r="H58" i="37" s="1"/>
  <c r="K58" i="34" s="1"/>
  <c r="J57" i="45" s="1"/>
  <c r="AH58" i="14"/>
  <c r="X58" i="14"/>
  <c r="O58" i="14"/>
  <c r="AN58" i="14"/>
  <c r="S58" i="14"/>
  <c r="AI58" i="14"/>
  <c r="J33" i="14"/>
  <c r="G33" i="14"/>
  <c r="L17" i="14"/>
  <c r="I17" i="15" s="1"/>
  <c r="G17" i="16" s="1"/>
  <c r="G17" i="37" s="1"/>
  <c r="J17" i="34" s="1"/>
  <c r="I16" i="45" s="1"/>
  <c r="P17" i="14"/>
  <c r="T17" i="14"/>
  <c r="R17" i="14"/>
  <c r="K17" i="14"/>
  <c r="H17" i="15" s="1"/>
  <c r="F17" i="16" s="1"/>
  <c r="F17" i="37" s="1"/>
  <c r="I17" i="34" s="1"/>
  <c r="H16" i="45" s="1"/>
  <c r="AL17" i="14"/>
  <c r="Q17" i="14"/>
  <c r="AC17" i="14"/>
  <c r="Z17" i="14"/>
  <c r="X17" i="14"/>
  <c r="AR17" i="14"/>
  <c r="AP17" i="14"/>
  <c r="AF17" i="14"/>
  <c r="AH17" i="14"/>
  <c r="AQ17" i="14"/>
  <c r="AN17" i="14"/>
  <c r="M17" i="14"/>
  <c r="J17" i="15" s="1"/>
  <c r="H17" i="16" s="1"/>
  <c r="H17" i="37" s="1"/>
  <c r="K17" i="34" s="1"/>
  <c r="J16" i="45" s="1"/>
  <c r="AE17" i="14"/>
  <c r="AB17" i="14"/>
  <c r="U17" i="14"/>
  <c r="AM17" i="14"/>
  <c r="AJ17" i="14"/>
  <c r="AA17" i="14"/>
  <c r="W17" i="14"/>
  <c r="Y17" i="14"/>
  <c r="AG17" i="14"/>
  <c r="AO17" i="14"/>
  <c r="AI17" i="14"/>
  <c r="V17" i="14"/>
  <c r="S17" i="14"/>
  <c r="AD17" i="14"/>
  <c r="AK17" i="14"/>
  <c r="K94" i="14"/>
  <c r="H94" i="15" s="1"/>
  <c r="F94" i="16" s="1"/>
  <c r="F94" i="37" s="1"/>
  <c r="I94" i="34" s="1"/>
  <c r="H93" i="45" s="1"/>
  <c r="S94" i="14"/>
  <c r="AI94" i="14"/>
  <c r="T94" i="14"/>
  <c r="L94" i="14"/>
  <c r="I94" i="15" s="1"/>
  <c r="G94" i="16" s="1"/>
  <c r="G94" i="37" s="1"/>
  <c r="J94" i="34" s="1"/>
  <c r="I93" i="45" s="1"/>
  <c r="AF94" i="14"/>
  <c r="AH94" i="14"/>
  <c r="AL94" i="14"/>
  <c r="AN94" i="14"/>
  <c r="AP94" i="14"/>
  <c r="AB94" i="14"/>
  <c r="O94" i="14"/>
  <c r="Q94" i="14"/>
  <c r="U94" i="14"/>
  <c r="P94" i="14"/>
  <c r="R94" i="14"/>
  <c r="AQ94" i="14"/>
  <c r="AJ94" i="14"/>
  <c r="X94" i="14"/>
  <c r="Z94" i="14"/>
  <c r="Y94" i="14"/>
  <c r="AG94" i="14"/>
  <c r="AO94" i="14"/>
  <c r="AC94" i="14"/>
  <c r="AD94" i="14"/>
  <c r="AK94" i="14"/>
  <c r="AE94" i="14"/>
  <c r="AA94" i="14"/>
  <c r="AR94" i="14"/>
  <c r="V94" i="14"/>
  <c r="W94" i="14"/>
  <c r="AM94" i="14"/>
  <c r="P1" i="6"/>
  <c r="F43" i="7"/>
  <c r="X27" i="6"/>
  <c r="H8" i="4"/>
  <c r="I8" i="4" s="1"/>
  <c r="J8" i="4" s="1"/>
  <c r="K8" i="4" s="1"/>
  <c r="L8" i="4" s="1"/>
  <c r="M8" i="4" s="1"/>
  <c r="N8" i="4" s="1"/>
  <c r="O8" i="4" s="1"/>
  <c r="P8" i="4" s="1"/>
  <c r="Q8" i="4" s="1"/>
  <c r="R8" i="4" s="1"/>
  <c r="S8" i="4" s="1"/>
  <c r="T8" i="4" s="1"/>
  <c r="U8" i="4" s="1"/>
  <c r="V8" i="4" s="1"/>
  <c r="W8" i="4" s="1"/>
  <c r="X8" i="4" s="1"/>
  <c r="Y8" i="4" s="1"/>
  <c r="Z8" i="4" s="1"/>
  <c r="AA8" i="4" s="1"/>
  <c r="AB8" i="4" s="1"/>
  <c r="AC8" i="4" s="1"/>
  <c r="AD8" i="4" s="1"/>
  <c r="AE8" i="4" s="1"/>
  <c r="AF8" i="4" s="1"/>
  <c r="AG8" i="4" s="1"/>
  <c r="AH8" i="4" s="1"/>
  <c r="AI8" i="4" s="1"/>
  <c r="AJ8" i="4" s="1"/>
  <c r="AK8" i="4" s="1"/>
  <c r="AL8" i="4" s="1"/>
  <c r="AM8" i="4" s="1"/>
  <c r="AN8" i="4" s="1"/>
  <c r="AO8" i="4" s="1"/>
  <c r="AP8" i="4" s="1"/>
  <c r="AQ8" i="4" s="1"/>
  <c r="AR8" i="4" s="1"/>
  <c r="D14" i="4"/>
  <c r="E14" i="4" s="1"/>
  <c r="F14" i="4" s="1"/>
  <c r="G14" i="4" s="1"/>
  <c r="B20" i="4" s="1"/>
  <c r="E13" i="4"/>
  <c r="F13" i="4" s="1"/>
  <c r="G13" i="4" s="1"/>
  <c r="H5" i="4"/>
  <c r="D12" i="4"/>
  <c r="E12" i="4" s="1"/>
  <c r="F12" i="4" s="1"/>
  <c r="G12" i="4" s="1"/>
  <c r="D3" i="4"/>
  <c r="F36" i="2"/>
  <c r="F37" i="2"/>
  <c r="F35" i="2"/>
  <c r="F28" i="2"/>
  <c r="H4" i="11" s="1"/>
  <c r="F29" i="2"/>
  <c r="H5" i="11" s="1"/>
  <c r="F30" i="2"/>
  <c r="H6" i="11" s="1"/>
  <c r="F26" i="2"/>
  <c r="H2" i="11" s="1"/>
  <c r="F31" i="2"/>
  <c r="H7" i="11" s="1"/>
  <c r="F32" i="2"/>
  <c r="F33" i="2"/>
  <c r="F27" i="2"/>
  <c r="H3" i="11" s="1"/>
  <c r="F24" i="2"/>
  <c r="F25" i="2"/>
  <c r="F23" i="2"/>
  <c r="F16" i="2"/>
  <c r="F15" i="2"/>
  <c r="F19" i="2"/>
  <c r="F20" i="2"/>
  <c r="F21" i="2"/>
  <c r="F18" i="2"/>
  <c r="D22" i="2"/>
  <c r="F22" i="2" s="1"/>
  <c r="F10" i="2"/>
  <c r="F11" i="2"/>
  <c r="F9" i="2"/>
  <c r="AH90" i="14" l="1"/>
  <c r="AM90" i="14"/>
  <c r="N90" i="14"/>
  <c r="AI7" i="14"/>
  <c r="AP7" i="14"/>
  <c r="AL49" i="14"/>
  <c r="AJ49" i="14"/>
  <c r="U65" i="14"/>
  <c r="AQ105" i="14"/>
  <c r="AF105" i="14"/>
  <c r="AO93" i="14"/>
  <c r="AR93" i="14"/>
  <c r="R38" i="14"/>
  <c r="AE38" i="14"/>
  <c r="Z18" i="14"/>
  <c r="P18" i="14"/>
  <c r="AE34" i="14"/>
  <c r="R82" i="14"/>
  <c r="AL82" i="14"/>
  <c r="M78" i="14"/>
  <c r="J78" i="15" s="1"/>
  <c r="H78" i="16" s="1"/>
  <c r="H78" i="37" s="1"/>
  <c r="AP77" i="14"/>
  <c r="N77" i="14"/>
  <c r="P40" i="14"/>
  <c r="AR40" i="14"/>
  <c r="U39" i="14"/>
  <c r="P39" i="14"/>
  <c r="AN39" i="14"/>
  <c r="L39" i="14"/>
  <c r="I39" i="15" s="1"/>
  <c r="G39" i="16" s="1"/>
  <c r="G39" i="37" s="1"/>
  <c r="J39" i="34" s="1"/>
  <c r="I38" i="45" s="1"/>
  <c r="X19" i="14"/>
  <c r="AG19" i="14"/>
  <c r="W19" i="14"/>
  <c r="T19" i="14"/>
  <c r="AN76" i="14"/>
  <c r="AI76" i="14"/>
  <c r="AC76" i="14"/>
  <c r="R76" i="14"/>
  <c r="AD84" i="14"/>
  <c r="V84" i="14"/>
  <c r="AQ84" i="14"/>
  <c r="AK84" i="14"/>
  <c r="AM91" i="14"/>
  <c r="P91" i="14"/>
  <c r="X91" i="14"/>
  <c r="K91" i="14"/>
  <c r="H91" i="15" s="1"/>
  <c r="F91" i="16" s="1"/>
  <c r="F91" i="37" s="1"/>
  <c r="I91" i="34" s="1"/>
  <c r="H90" i="45" s="1"/>
  <c r="AG30" i="14"/>
  <c r="AF30" i="14"/>
  <c r="AR30" i="14"/>
  <c r="AQ30" i="14"/>
  <c r="AI104" i="14"/>
  <c r="Q104" i="14"/>
  <c r="N104" i="14"/>
  <c r="W105" i="14"/>
  <c r="AI105" i="14"/>
  <c r="Y93" i="14"/>
  <c r="AA93" i="14"/>
  <c r="AF38" i="14"/>
  <c r="Y38" i="14"/>
  <c r="AQ18" i="14"/>
  <c r="AB34" i="14"/>
  <c r="AO34" i="14"/>
  <c r="Z82" i="14"/>
  <c r="AE78" i="14"/>
  <c r="U78" i="14"/>
  <c r="AC40" i="14"/>
  <c r="Y40" i="14"/>
  <c r="AQ19" i="14"/>
  <c r="O19" i="14"/>
  <c r="M19" i="14"/>
  <c r="J19" i="15" s="1"/>
  <c r="H19" i="16" s="1"/>
  <c r="H19" i="37" s="1"/>
  <c r="AM19" i="14"/>
  <c r="AP53" i="14"/>
  <c r="W53" i="14"/>
  <c r="AD53" i="14"/>
  <c r="Z53" i="14"/>
  <c r="V76" i="14"/>
  <c r="X76" i="14"/>
  <c r="AL76" i="14"/>
  <c r="U76" i="14"/>
  <c r="U84" i="14"/>
  <c r="Y84" i="14"/>
  <c r="AR84" i="14"/>
  <c r="T84" i="14"/>
  <c r="M91" i="14"/>
  <c r="J91" i="15" s="1"/>
  <c r="H91" i="16" s="1"/>
  <c r="H91" i="37" s="1"/>
  <c r="K91" i="34" s="1"/>
  <c r="J90" i="45" s="1"/>
  <c r="AF91" i="14"/>
  <c r="AE91" i="14"/>
  <c r="AC91" i="14"/>
  <c r="W30" i="14"/>
  <c r="AI30" i="14"/>
  <c r="Z30" i="14"/>
  <c r="AO30" i="14"/>
  <c r="AR104" i="14"/>
  <c r="U104" i="14"/>
  <c r="AG104" i="14"/>
  <c r="AD104" i="14"/>
  <c r="AB104" i="14"/>
  <c r="AE104" i="14"/>
  <c r="X88" i="14"/>
  <c r="V43" i="14"/>
  <c r="P43" i="14"/>
  <c r="T43" i="14"/>
  <c r="L43" i="14"/>
  <c r="I43" i="15" s="1"/>
  <c r="G43" i="16" s="1"/>
  <c r="G43" i="37" s="1"/>
  <c r="Q75" i="14"/>
  <c r="AA75" i="14"/>
  <c r="AN75" i="14"/>
  <c r="U75" i="14"/>
  <c r="AF90" i="14"/>
  <c r="AC90" i="14"/>
  <c r="AB90" i="14"/>
  <c r="Z90" i="14"/>
  <c r="AP29" i="14"/>
  <c r="Y29" i="14"/>
  <c r="L29" i="14"/>
  <c r="I29" i="15" s="1"/>
  <c r="G29" i="16" s="1"/>
  <c r="G29" i="37" s="1"/>
  <c r="J29" i="34" s="1"/>
  <c r="I28" i="45" s="1"/>
  <c r="P29" i="14"/>
  <c r="AA7" i="14"/>
  <c r="Q7" i="14"/>
  <c r="W7" i="14"/>
  <c r="V7" i="14"/>
  <c r="AA49" i="14"/>
  <c r="AE49" i="14"/>
  <c r="Y49" i="14"/>
  <c r="K49" i="14"/>
  <c r="H49" i="15" s="1"/>
  <c r="F49" i="16" s="1"/>
  <c r="F49" i="37" s="1"/>
  <c r="I49" i="34" s="1"/>
  <c r="H48" i="45" s="1"/>
  <c r="AI65" i="14"/>
  <c r="Y65" i="14"/>
  <c r="AM65" i="14"/>
  <c r="X65" i="14"/>
  <c r="S105" i="14"/>
  <c r="AE105" i="14"/>
  <c r="P105" i="14"/>
  <c r="AM105" i="14"/>
  <c r="U62" i="14"/>
  <c r="AE62" i="14"/>
  <c r="AD62" i="14"/>
  <c r="AK62" i="14"/>
  <c r="R93" i="14"/>
  <c r="AK93" i="14"/>
  <c r="Z93" i="14"/>
  <c r="AP93" i="14"/>
  <c r="AC108" i="14"/>
  <c r="AA108" i="14"/>
  <c r="AF108" i="14"/>
  <c r="AB108" i="14"/>
  <c r="Q38" i="14"/>
  <c r="X38" i="14"/>
  <c r="AD38" i="14"/>
  <c r="AG38" i="14"/>
  <c r="AG18" i="14"/>
  <c r="M18" i="14"/>
  <c r="J18" i="15" s="1"/>
  <c r="H18" i="16" s="1"/>
  <c r="H18" i="37" s="1"/>
  <c r="K18" i="34" s="1"/>
  <c r="J17" i="45" s="1"/>
  <c r="AH18" i="14"/>
  <c r="L18" i="14"/>
  <c r="I18" i="15" s="1"/>
  <c r="G18" i="16" s="1"/>
  <c r="G18" i="37" s="1"/>
  <c r="J18" i="34" s="1"/>
  <c r="I17" i="45" s="1"/>
  <c r="N34" i="14"/>
  <c r="AL34" i="14"/>
  <c r="O34" i="14"/>
  <c r="L34" i="14"/>
  <c r="I34" i="15" s="1"/>
  <c r="G34" i="16" s="1"/>
  <c r="G34" i="37" s="1"/>
  <c r="J34" i="34" s="1"/>
  <c r="I33" i="45" s="1"/>
  <c r="AG82" i="14"/>
  <c r="P82" i="14"/>
  <c r="O82" i="14"/>
  <c r="K82" i="14"/>
  <c r="H82" i="15" s="1"/>
  <c r="F82" i="16" s="1"/>
  <c r="F82" i="37" s="1"/>
  <c r="I82" i="34" s="1"/>
  <c r="H81" i="45" s="1"/>
  <c r="Z78" i="14"/>
  <c r="N78" i="14"/>
  <c r="AL78" i="14"/>
  <c r="L78" i="14"/>
  <c r="I78" i="15" s="1"/>
  <c r="G78" i="16" s="1"/>
  <c r="G78" i="37" s="1"/>
  <c r="AQ40" i="14"/>
  <c r="AP40" i="14"/>
  <c r="O40" i="14"/>
  <c r="AJ40" i="14"/>
  <c r="AN49" i="14"/>
  <c r="AP49" i="14"/>
  <c r="Z49" i="14"/>
  <c r="AF49" i="14"/>
  <c r="AC65" i="14"/>
  <c r="N65" i="14"/>
  <c r="AG65" i="14"/>
  <c r="W65" i="14"/>
  <c r="Z105" i="14"/>
  <c r="AL105" i="14"/>
  <c r="AR105" i="14"/>
  <c r="AC105" i="14"/>
  <c r="AA62" i="14"/>
  <c r="O62" i="14"/>
  <c r="AH62" i="14"/>
  <c r="N62" i="14"/>
  <c r="AI93" i="14"/>
  <c r="AF93" i="14"/>
  <c r="AM93" i="14"/>
  <c r="AN93" i="14"/>
  <c r="AP108" i="14"/>
  <c r="W108" i="14"/>
  <c r="AE108" i="14"/>
  <c r="S108" i="14"/>
  <c r="W38" i="14"/>
  <c r="AB38" i="14"/>
  <c r="AP38" i="14"/>
  <c r="AM38" i="14"/>
  <c r="AM18" i="14"/>
  <c r="K18" i="14"/>
  <c r="H18" i="15" s="1"/>
  <c r="F18" i="16" s="1"/>
  <c r="F18" i="37" s="1"/>
  <c r="I18" i="34" s="1"/>
  <c r="H17" i="45" s="1"/>
  <c r="U18" i="14"/>
  <c r="AJ18" i="14"/>
  <c r="P34" i="14"/>
  <c r="AN34" i="14"/>
  <c r="AR34" i="14"/>
  <c r="AI34" i="14"/>
  <c r="T82" i="14"/>
  <c r="AH82" i="14"/>
  <c r="V82" i="14"/>
  <c r="AI82" i="14"/>
  <c r="W78" i="14"/>
  <c r="AQ78" i="14"/>
  <c r="AK78" i="14"/>
  <c r="AO78" i="14"/>
  <c r="S40" i="14"/>
  <c r="X40" i="14"/>
  <c r="AI40" i="14"/>
  <c r="K40" i="14"/>
  <c r="H40" i="15" s="1"/>
  <c r="F40" i="16" s="1"/>
  <c r="F40" i="37" s="1"/>
  <c r="AC107" i="14"/>
  <c r="AK107" i="14"/>
  <c r="AE107" i="14"/>
  <c r="Q107" i="14"/>
  <c r="AF104" i="14"/>
  <c r="AN104" i="14"/>
  <c r="M104" i="14"/>
  <c r="J104" i="15" s="1"/>
  <c r="H104" i="16" s="1"/>
  <c r="H104" i="37" s="1"/>
  <c r="L104" i="14"/>
  <c r="I104" i="15" s="1"/>
  <c r="G104" i="16" s="1"/>
  <c r="G104" i="37" s="1"/>
  <c r="Z29" i="14"/>
  <c r="Y7" i="14"/>
  <c r="AH7" i="14"/>
  <c r="AE7" i="14"/>
  <c r="P7" i="14"/>
  <c r="AB49" i="14"/>
  <c r="N49" i="14"/>
  <c r="O49" i="14"/>
  <c r="AH49" i="14"/>
  <c r="AA65" i="14"/>
  <c r="O65" i="14"/>
  <c r="AP65" i="14"/>
  <c r="AO65" i="14"/>
  <c r="AB105" i="14"/>
  <c r="AD105" i="14"/>
  <c r="AH105" i="14"/>
  <c r="V105" i="14"/>
  <c r="AP62" i="14"/>
  <c r="AO62" i="14"/>
  <c r="W62" i="14"/>
  <c r="P62" i="14"/>
  <c r="AE93" i="14"/>
  <c r="AC93" i="14"/>
  <c r="AB93" i="14"/>
  <c r="V93" i="14"/>
  <c r="V108" i="14"/>
  <c r="AM108" i="14"/>
  <c r="AR108" i="14"/>
  <c r="Y108" i="14"/>
  <c r="U38" i="14"/>
  <c r="T38" i="14"/>
  <c r="AL38" i="14"/>
  <c r="AA38" i="14"/>
  <c r="AK18" i="14"/>
  <c r="AE18" i="14"/>
  <c r="O18" i="14"/>
  <c r="V18" i="14"/>
  <c r="AF34" i="14"/>
  <c r="S34" i="14"/>
  <c r="AM34" i="14"/>
  <c r="AK34" i="14"/>
  <c r="U82" i="14"/>
  <c r="Q82" i="14"/>
  <c r="AK82" i="14"/>
  <c r="AM82" i="14"/>
  <c r="T78" i="14"/>
  <c r="AN78" i="14"/>
  <c r="R78" i="14"/>
  <c r="AC78" i="14"/>
  <c r="AL40" i="14"/>
  <c r="AH40" i="14"/>
  <c r="AM40" i="14"/>
  <c r="W40" i="14"/>
  <c r="AP107" i="14"/>
  <c r="W107" i="14"/>
  <c r="Y107" i="14"/>
  <c r="L107" i="14"/>
  <c r="I107" i="15" s="1"/>
  <c r="G107" i="16" s="1"/>
  <c r="G107" i="37" s="1"/>
  <c r="AH104" i="14"/>
  <c r="AJ104" i="14"/>
  <c r="AM104" i="14"/>
  <c r="K104" i="14"/>
  <c r="H104" i="15" s="1"/>
  <c r="F104" i="16" s="1"/>
  <c r="F104" i="37" s="1"/>
  <c r="P49" i="14"/>
  <c r="AQ49" i="14"/>
  <c r="AM49" i="14"/>
  <c r="L49" i="14"/>
  <c r="I49" i="15" s="1"/>
  <c r="G49" i="16" s="1"/>
  <c r="G49" i="37" s="1"/>
  <c r="J49" i="34" s="1"/>
  <c r="I48" i="45" s="1"/>
  <c r="AF65" i="14"/>
  <c r="AH65" i="14"/>
  <c r="M65" i="14"/>
  <c r="J65" i="15" s="1"/>
  <c r="H65" i="16" s="1"/>
  <c r="H65" i="37" s="1"/>
  <c r="K65" i="14"/>
  <c r="H65" i="15" s="1"/>
  <c r="F65" i="16" s="1"/>
  <c r="F65" i="37" s="1"/>
  <c r="AN105" i="14"/>
  <c r="AP105" i="14"/>
  <c r="AJ105" i="14"/>
  <c r="L105" i="14"/>
  <c r="I105" i="15" s="1"/>
  <c r="G105" i="16" s="1"/>
  <c r="G105" i="37" s="1"/>
  <c r="Q62" i="14"/>
  <c r="AI62" i="14"/>
  <c r="Z62" i="14"/>
  <c r="K62" i="14"/>
  <c r="H62" i="15" s="1"/>
  <c r="F62" i="16" s="1"/>
  <c r="F62" i="37" s="1"/>
  <c r="W93" i="14"/>
  <c r="AH93" i="14"/>
  <c r="Q93" i="14"/>
  <c r="AD93" i="14"/>
  <c r="P108" i="14"/>
  <c r="R108" i="14"/>
  <c r="K108" i="14"/>
  <c r="H108" i="15" s="1"/>
  <c r="F108" i="16" s="1"/>
  <c r="F108" i="37" s="1"/>
  <c r="I108" i="34" s="1"/>
  <c r="H107" i="45" s="1"/>
  <c r="O108" i="14"/>
  <c r="AC38" i="14"/>
  <c r="AJ38" i="14"/>
  <c r="AO38" i="14"/>
  <c r="K38" i="14"/>
  <c r="H38" i="15" s="1"/>
  <c r="F38" i="16" s="1"/>
  <c r="F38" i="37" s="1"/>
  <c r="I38" i="34" s="1"/>
  <c r="H37" i="45" s="1"/>
  <c r="Y18" i="14"/>
  <c r="W18" i="14"/>
  <c r="AR18" i="14"/>
  <c r="AB18" i="14"/>
  <c r="M34" i="14"/>
  <c r="J34" i="15" s="1"/>
  <c r="H34" i="16" s="1"/>
  <c r="H34" i="37" s="1"/>
  <c r="K34" i="34" s="1"/>
  <c r="J33" i="45" s="1"/>
  <c r="AP34" i="14"/>
  <c r="AQ34" i="14"/>
  <c r="AA34" i="14"/>
  <c r="AF82" i="14"/>
  <c r="AD82" i="14"/>
  <c r="AB82" i="14"/>
  <c r="AP82" i="14"/>
  <c r="AR78" i="14"/>
  <c r="Y78" i="14"/>
  <c r="S78" i="14"/>
  <c r="AG78" i="14"/>
  <c r="AE40" i="14"/>
  <c r="AO40" i="14"/>
  <c r="V40" i="14"/>
  <c r="AA40" i="14"/>
  <c r="AK90" i="14"/>
  <c r="AD90" i="14"/>
  <c r="W90" i="14"/>
  <c r="R90" i="14"/>
  <c r="AD29" i="14"/>
  <c r="AQ29" i="14"/>
  <c r="AN29" i="14"/>
  <c r="R29" i="14"/>
  <c r="AD7" i="14"/>
  <c r="AQ7" i="14"/>
  <c r="AR7" i="14"/>
  <c r="X7" i="14"/>
  <c r="Q49" i="14"/>
  <c r="AG49" i="14"/>
  <c r="AC49" i="14"/>
  <c r="M49" i="14"/>
  <c r="J49" i="15" s="1"/>
  <c r="H49" i="16" s="1"/>
  <c r="H49" i="37" s="1"/>
  <c r="K49" i="34" s="1"/>
  <c r="J48" i="45" s="1"/>
  <c r="AJ65" i="14"/>
  <c r="AD65" i="14"/>
  <c r="R65" i="14"/>
  <c r="Z65" i="14"/>
  <c r="AO105" i="14"/>
  <c r="AA105" i="14"/>
  <c r="M105" i="14"/>
  <c r="J105" i="15" s="1"/>
  <c r="H105" i="16" s="1"/>
  <c r="H105" i="37" s="1"/>
  <c r="R105" i="14"/>
  <c r="S62" i="14"/>
  <c r="AN62" i="14"/>
  <c r="L62" i="14"/>
  <c r="I62" i="15" s="1"/>
  <c r="G62" i="16" s="1"/>
  <c r="G62" i="37" s="1"/>
  <c r="AB62" i="14"/>
  <c r="AJ93" i="14"/>
  <c r="S93" i="14"/>
  <c r="N93" i="14"/>
  <c r="K93" i="14"/>
  <c r="H93" i="15" s="1"/>
  <c r="F93" i="16" s="1"/>
  <c r="F93" i="37" s="1"/>
  <c r="I93" i="34" s="1"/>
  <c r="H92" i="45" s="1"/>
  <c r="AI108" i="14"/>
  <c r="AH108" i="14"/>
  <c r="AK108" i="14"/>
  <c r="AQ108" i="14"/>
  <c r="Z38" i="14"/>
  <c r="AR38" i="14"/>
  <c r="AK38" i="14"/>
  <c r="AI38" i="14"/>
  <c r="AO18" i="14"/>
  <c r="AL18" i="14"/>
  <c r="AD18" i="14"/>
  <c r="N18" i="14"/>
  <c r="R34" i="14"/>
  <c r="AH34" i="14"/>
  <c r="T34" i="14"/>
  <c r="K34" i="14"/>
  <c r="H34" i="15" s="1"/>
  <c r="F34" i="16" s="1"/>
  <c r="F34" i="37" s="1"/>
  <c r="I34" i="34" s="1"/>
  <c r="H33" i="45" s="1"/>
  <c r="AJ82" i="14"/>
  <c r="S82" i="14"/>
  <c r="AR82" i="14"/>
  <c r="AO82" i="14"/>
  <c r="AM78" i="14"/>
  <c r="AB78" i="14"/>
  <c r="AP78" i="14"/>
  <c r="AH78" i="14"/>
  <c r="AD40" i="14"/>
  <c r="AN40" i="14"/>
  <c r="R40" i="14"/>
  <c r="L40" i="14"/>
  <c r="I40" i="15" s="1"/>
  <c r="G40" i="16" s="1"/>
  <c r="G40" i="37" s="1"/>
  <c r="AA87" i="14"/>
  <c r="Z87" i="14"/>
  <c r="S87" i="14"/>
  <c r="P87" i="14"/>
  <c r="AE87" i="14"/>
  <c r="T87" i="14"/>
  <c r="Q87" i="14"/>
  <c r="U87" i="14"/>
  <c r="L87" i="14"/>
  <c r="AJ87" i="14"/>
  <c r="AI87" i="14"/>
  <c r="K87" i="14"/>
  <c r="H87" i="15" s="1"/>
  <c r="F87" i="16" s="1"/>
  <c r="F87" i="37" s="1"/>
  <c r="I87" i="34" s="1"/>
  <c r="H86" i="45" s="1"/>
  <c r="AP87" i="14"/>
  <c r="V87" i="14"/>
  <c r="AH87" i="14"/>
  <c r="AC87" i="14"/>
  <c r="AN87" i="14"/>
  <c r="AD87" i="14"/>
  <c r="M87" i="14"/>
  <c r="AB87" i="14"/>
  <c r="X87" i="14"/>
  <c r="Y87" i="14"/>
  <c r="AQ87" i="14"/>
  <c r="AF87" i="14"/>
  <c r="N87" i="14"/>
  <c r="K87" i="15" s="1"/>
  <c r="AL87" i="14"/>
  <c r="AG87" i="14"/>
  <c r="AK87" i="14"/>
  <c r="R87" i="14"/>
  <c r="AR87" i="14"/>
  <c r="AM87" i="14"/>
  <c r="AO87" i="14"/>
  <c r="W87" i="14"/>
  <c r="O87" i="14"/>
  <c r="O71" i="14"/>
  <c r="AK71" i="14"/>
  <c r="K71" i="14"/>
  <c r="H71" i="15" s="1"/>
  <c r="F71" i="16" s="1"/>
  <c r="F71" i="37" s="1"/>
  <c r="I71" i="34" s="1"/>
  <c r="H70" i="45" s="1"/>
  <c r="L71" i="14"/>
  <c r="AE71" i="14"/>
  <c r="Q71" i="14"/>
  <c r="S71" i="14"/>
  <c r="T71" i="14"/>
  <c r="Y71" i="14"/>
  <c r="AA71" i="14"/>
  <c r="AM71" i="14"/>
  <c r="AO71" i="14"/>
  <c r="AQ71" i="14"/>
  <c r="AR71" i="14"/>
  <c r="AC71" i="14"/>
  <c r="P71" i="14"/>
  <c r="R71" i="14"/>
  <c r="N71" i="14"/>
  <c r="W71" i="14"/>
  <c r="AF71" i="14"/>
  <c r="AH71" i="14"/>
  <c r="AD71" i="14"/>
  <c r="M71" i="14"/>
  <c r="X71" i="14"/>
  <c r="U71" i="14"/>
  <c r="Z71" i="14"/>
  <c r="AN71" i="14"/>
  <c r="AB71" i="14"/>
  <c r="AL71" i="14"/>
  <c r="AG71" i="14"/>
  <c r="AJ71" i="14"/>
  <c r="AP71" i="14"/>
  <c r="AI71" i="14"/>
  <c r="V71" i="14"/>
  <c r="Y33" i="14"/>
  <c r="AA33" i="14"/>
  <c r="AD33" i="14"/>
  <c r="AM33" i="14"/>
  <c r="X33" i="14"/>
  <c r="Z33" i="14"/>
  <c r="AR33" i="14"/>
  <c r="AL33" i="14"/>
  <c r="AG33" i="14"/>
  <c r="AB33" i="14"/>
  <c r="U33" i="14"/>
  <c r="AO33" i="14"/>
  <c r="M33" i="14"/>
  <c r="W33" i="14"/>
  <c r="R33" i="14"/>
  <c r="AC33" i="14"/>
  <c r="AJ33" i="14"/>
  <c r="AN33" i="14"/>
  <c r="AI33" i="14"/>
  <c r="V33" i="14"/>
  <c r="Q33" i="14"/>
  <c r="AQ33" i="14"/>
  <c r="T33" i="14"/>
  <c r="AH33" i="14"/>
  <c r="AP33" i="14"/>
  <c r="S33" i="14"/>
  <c r="N33" i="14"/>
  <c r="K33" i="15" s="1"/>
  <c r="AK33" i="14"/>
  <c r="O33" i="14"/>
  <c r="P33" i="14"/>
  <c r="AF33" i="14"/>
  <c r="AE33" i="14"/>
  <c r="L33" i="14"/>
  <c r="K33" i="14"/>
  <c r="H33" i="15" s="1"/>
  <c r="F33" i="16" s="1"/>
  <c r="F33" i="37" s="1"/>
  <c r="I33" i="34" s="1"/>
  <c r="H32" i="45" s="1"/>
  <c r="AO86" i="14"/>
  <c r="AL86" i="14"/>
  <c r="AC86" i="14"/>
  <c r="S86" i="14"/>
  <c r="M86" i="14"/>
  <c r="AP86" i="14"/>
  <c r="AA86" i="14"/>
  <c r="Z86" i="14"/>
  <c r="R86" i="14"/>
  <c r="Y86" i="14"/>
  <c r="V86" i="14"/>
  <c r="AN86" i="14"/>
  <c r="AJ86" i="14"/>
  <c r="AG86" i="14"/>
  <c r="AD86" i="14"/>
  <c r="P86" i="14"/>
  <c r="N86" i="14"/>
  <c r="K86" i="15" s="1"/>
  <c r="AM86" i="14"/>
  <c r="O86" i="14"/>
  <c r="AB86" i="14"/>
  <c r="AE86" i="14"/>
  <c r="AI86" i="14"/>
  <c r="W86" i="14"/>
  <c r="AK86" i="14"/>
  <c r="AF86" i="14"/>
  <c r="AR86" i="14"/>
  <c r="X86" i="14"/>
  <c r="AH86" i="14"/>
  <c r="Q86" i="14"/>
  <c r="AQ86" i="14"/>
  <c r="T86" i="14"/>
  <c r="L86" i="14"/>
  <c r="U86" i="14"/>
  <c r="K86" i="14"/>
  <c r="H86" i="15" s="1"/>
  <c r="F86" i="16" s="1"/>
  <c r="F86" i="37" s="1"/>
  <c r="I86" i="34" s="1"/>
  <c r="H85" i="45" s="1"/>
  <c r="P97" i="14"/>
  <c r="AM97" i="14"/>
  <c r="AK97" i="14"/>
  <c r="AO97" i="14"/>
  <c r="AR97" i="14"/>
  <c r="AE97" i="14"/>
  <c r="Y97" i="14"/>
  <c r="O97" i="14"/>
  <c r="V97" i="14"/>
  <c r="T97" i="14"/>
  <c r="AB97" i="14"/>
  <c r="R97" i="14"/>
  <c r="Q97" i="14"/>
  <c r="AA97" i="14"/>
  <c r="AI97" i="14"/>
  <c r="W97" i="14"/>
  <c r="AL97" i="14"/>
  <c r="K97" i="14"/>
  <c r="H97" i="15" s="1"/>
  <c r="F97" i="16" s="1"/>
  <c r="F97" i="37" s="1"/>
  <c r="I97" i="34" s="1"/>
  <c r="H96" i="45" s="1"/>
  <c r="AD97" i="14"/>
  <c r="AJ97" i="14"/>
  <c r="L97" i="14"/>
  <c r="AQ97" i="14"/>
  <c r="S97" i="14"/>
  <c r="N97" i="14"/>
  <c r="Z97" i="14"/>
  <c r="U97" i="14"/>
  <c r="AP97" i="14"/>
  <c r="AH97" i="14"/>
  <c r="X97" i="14"/>
  <c r="AC97" i="14"/>
  <c r="M97" i="14"/>
  <c r="AN97" i="14"/>
  <c r="AF97" i="14"/>
  <c r="AG97" i="14"/>
  <c r="AF32" i="14"/>
  <c r="AH32" i="14"/>
  <c r="M32" i="14"/>
  <c r="AM32" i="14"/>
  <c r="AN32" i="14"/>
  <c r="AP32" i="14"/>
  <c r="AC32" i="14"/>
  <c r="T32" i="14"/>
  <c r="P32" i="14"/>
  <c r="R32" i="14"/>
  <c r="AB32" i="14"/>
  <c r="V32" i="14"/>
  <c r="Z32" i="14"/>
  <c r="O32" i="14"/>
  <c r="S32" i="14"/>
  <c r="AE32" i="14"/>
  <c r="AK32" i="14"/>
  <c r="AA32" i="14"/>
  <c r="AL32" i="14"/>
  <c r="X32" i="14"/>
  <c r="AI32" i="14"/>
  <c r="AJ32" i="14"/>
  <c r="Q32" i="14"/>
  <c r="AQ32" i="14"/>
  <c r="U32" i="14"/>
  <c r="AG32" i="14"/>
  <c r="N32" i="14"/>
  <c r="AO32" i="14"/>
  <c r="W32" i="14"/>
  <c r="AR32" i="14"/>
  <c r="AD32" i="14"/>
  <c r="Y32" i="14"/>
  <c r="L32" i="14"/>
  <c r="K32" i="14"/>
  <c r="H32" i="15" s="1"/>
  <c r="F32" i="16" s="1"/>
  <c r="F32" i="37" s="1"/>
  <c r="I32" i="34" s="1"/>
  <c r="H31" i="45" s="1"/>
  <c r="J83" i="15"/>
  <c r="H83" i="16" s="1"/>
  <c r="H83" i="37" s="1"/>
  <c r="K83" i="34" s="1"/>
  <c r="J82" i="45" s="1"/>
  <c r="AT83" i="14"/>
  <c r="J117" i="11"/>
  <c r="J53" i="11"/>
  <c r="J99" i="11"/>
  <c r="J116" i="11"/>
  <c r="J52" i="11"/>
  <c r="J109" i="11"/>
  <c r="J108" i="11"/>
  <c r="J101" i="11"/>
  <c r="J70" i="11"/>
  <c r="J57" i="11"/>
  <c r="J100" i="11"/>
  <c r="J79" i="11"/>
  <c r="J28" i="11"/>
  <c r="J71" i="11"/>
  <c r="J54" i="11"/>
  <c r="J110" i="11"/>
  <c r="J33" i="11"/>
  <c r="J55" i="11"/>
  <c r="J98" i="11"/>
  <c r="J69" i="11"/>
  <c r="J56" i="11"/>
  <c r="J102" i="11"/>
  <c r="J68" i="11"/>
  <c r="J74" i="11"/>
  <c r="J91" i="11"/>
  <c r="J44" i="11"/>
  <c r="J23" i="11"/>
  <c r="J37" i="11"/>
  <c r="J93" i="11"/>
  <c r="J75" i="11"/>
  <c r="J92" i="11"/>
  <c r="J114" i="11"/>
  <c r="J76" i="11"/>
  <c r="J115" i="11"/>
  <c r="J38" i="11"/>
  <c r="J47" i="11"/>
  <c r="J48" i="11"/>
  <c r="J17" i="11"/>
  <c r="J103" i="11"/>
  <c r="J39" i="11"/>
  <c r="J18" i="11"/>
  <c r="J104" i="11"/>
  <c r="J40" i="11"/>
  <c r="J35" i="11"/>
  <c r="J86" i="11"/>
  <c r="J22" i="11"/>
  <c r="J73" i="11"/>
  <c r="J95" i="11"/>
  <c r="J31" i="11"/>
  <c r="J45" i="11"/>
  <c r="J96" i="11"/>
  <c r="J32" i="11"/>
  <c r="J27" i="11"/>
  <c r="J78" i="11"/>
  <c r="J14" i="11"/>
  <c r="J65" i="11"/>
  <c r="J87" i="11"/>
  <c r="J66" i="11"/>
  <c r="J88" i="11"/>
  <c r="J24" i="11"/>
  <c r="J83" i="11"/>
  <c r="J19" i="11"/>
  <c r="J36" i="11"/>
  <c r="J15" i="11"/>
  <c r="J58" i="11"/>
  <c r="J29" i="11"/>
  <c r="J80" i="11"/>
  <c r="J16" i="11"/>
  <c r="J11" i="11"/>
  <c r="J62" i="11"/>
  <c r="J113" i="11"/>
  <c r="J49" i="11"/>
  <c r="J50" i="11"/>
  <c r="J85" i="11"/>
  <c r="J21" i="11"/>
  <c r="J72" i="11"/>
  <c r="J67" i="11"/>
  <c r="J105" i="11"/>
  <c r="J41" i="11"/>
  <c r="J84" i="11"/>
  <c r="J20" i="11"/>
  <c r="J63" i="11"/>
  <c r="J106" i="11"/>
  <c r="J42" i="11"/>
  <c r="J77" i="11"/>
  <c r="J13" i="11"/>
  <c r="J64" i="11"/>
  <c r="J59" i="11"/>
  <c r="J46" i="11"/>
  <c r="J97" i="11"/>
  <c r="J12" i="11"/>
  <c r="J34" i="11"/>
  <c r="J51" i="11"/>
  <c r="J89" i="11"/>
  <c r="J25" i="11"/>
  <c r="J111" i="11"/>
  <c r="J90" i="11"/>
  <c r="J26" i="11"/>
  <c r="J61" i="11"/>
  <c r="J112" i="11"/>
  <c r="J107" i="11"/>
  <c r="J43" i="11"/>
  <c r="J94" i="11"/>
  <c r="J30" i="11"/>
  <c r="J81" i="11"/>
  <c r="J60" i="11"/>
  <c r="J82" i="11"/>
  <c r="J10" i="11"/>
  <c r="I5" i="4"/>
  <c r="K3" i="15"/>
  <c r="K61" i="15"/>
  <c r="K96" i="15"/>
  <c r="K11" i="15"/>
  <c r="K78" i="15"/>
  <c r="K39" i="15"/>
  <c r="K79" i="15"/>
  <c r="K35" i="15"/>
  <c r="K8" i="15"/>
  <c r="K80" i="15"/>
  <c r="K112" i="15"/>
  <c r="K28" i="15"/>
  <c r="K93" i="15"/>
  <c r="K60" i="15"/>
  <c r="K108" i="15"/>
  <c r="K22" i="15"/>
  <c r="K16" i="15"/>
  <c r="K32" i="15"/>
  <c r="K20" i="15"/>
  <c r="K36" i="15"/>
  <c r="K25" i="15"/>
  <c r="K91" i="15"/>
  <c r="K92" i="15"/>
  <c r="K6" i="15"/>
  <c r="K63" i="15"/>
  <c r="K100" i="15"/>
  <c r="K45" i="15"/>
  <c r="K59" i="15"/>
  <c r="K50" i="15"/>
  <c r="K107" i="15"/>
  <c r="K29" i="15"/>
  <c r="K85" i="15"/>
  <c r="K47" i="15"/>
  <c r="K76" i="15"/>
  <c r="K110" i="15"/>
  <c r="K68" i="15"/>
  <c r="K13" i="15"/>
  <c r="K106" i="15"/>
  <c r="K70" i="15"/>
  <c r="K83" i="15"/>
  <c r="K44" i="15"/>
  <c r="K71" i="15"/>
  <c r="K88" i="15"/>
  <c r="K37" i="15"/>
  <c r="K48" i="15"/>
  <c r="K72" i="15"/>
  <c r="K69" i="15"/>
  <c r="K104" i="15"/>
  <c r="K43" i="15"/>
  <c r="K77" i="15"/>
  <c r="K46" i="15"/>
  <c r="K57" i="15"/>
  <c r="K34" i="15"/>
  <c r="K109" i="15"/>
  <c r="K75" i="15"/>
  <c r="K23" i="15"/>
  <c r="K7" i="15"/>
  <c r="K56" i="15"/>
  <c r="K41" i="15"/>
  <c r="K21" i="15"/>
  <c r="K51" i="15"/>
  <c r="K84" i="15"/>
  <c r="K53" i="15"/>
  <c r="K24" i="15"/>
  <c r="K54" i="15"/>
  <c r="K65" i="15"/>
  <c r="K102" i="15"/>
  <c r="K62" i="15"/>
  <c r="K31" i="15"/>
  <c r="K105" i="15"/>
  <c r="K58" i="15"/>
  <c r="K30" i="15"/>
  <c r="K67" i="15"/>
  <c r="K26" i="15"/>
  <c r="K111" i="15"/>
  <c r="K90" i="15"/>
  <c r="K19" i="15"/>
  <c r="K55" i="15"/>
  <c r="K15" i="15"/>
  <c r="K27" i="15"/>
  <c r="K74" i="15"/>
  <c r="K49" i="15"/>
  <c r="K14" i="15"/>
  <c r="K66" i="15"/>
  <c r="K5" i="15"/>
  <c r="K73" i="15"/>
  <c r="K52" i="15"/>
  <c r="K64" i="15"/>
  <c r="K99" i="15"/>
  <c r="K82" i="15"/>
  <c r="K10" i="15"/>
  <c r="K18" i="15"/>
  <c r="K81" i="15"/>
  <c r="K42" i="15"/>
  <c r="K12" i="15"/>
  <c r="K97" i="15"/>
  <c r="K95" i="15"/>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3" i="12"/>
  <c r="G34" i="12"/>
  <c r="G35" i="12"/>
  <c r="G36" i="12"/>
  <c r="G39" i="12"/>
  <c r="G40" i="12"/>
  <c r="G41" i="12"/>
  <c r="G42" i="12"/>
  <c r="G43" i="12"/>
  <c r="G44" i="12"/>
  <c r="G45" i="12"/>
  <c r="G46" i="12"/>
  <c r="G47" i="12"/>
  <c r="G48" i="12"/>
  <c r="G49" i="12"/>
  <c r="G50" i="12"/>
  <c r="G51" i="12"/>
  <c r="G52" i="12"/>
  <c r="G53" i="12"/>
  <c r="G54" i="12"/>
  <c r="G55" i="12"/>
  <c r="G56" i="12"/>
  <c r="G57" i="12"/>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91" i="12"/>
  <c r="G92" i="12"/>
  <c r="G93" i="12"/>
  <c r="G94" i="12"/>
  <c r="G95" i="12"/>
  <c r="G96" i="12"/>
  <c r="G97" i="12"/>
  <c r="G98" i="12"/>
  <c r="G99" i="12"/>
  <c r="G100" i="12"/>
  <c r="G101" i="12"/>
  <c r="G102" i="12"/>
  <c r="G38" i="12"/>
  <c r="G110" i="12"/>
  <c r="G109" i="12"/>
  <c r="G105" i="12"/>
  <c r="G112" i="12"/>
  <c r="G103" i="12"/>
  <c r="G37" i="12"/>
  <c r="G108" i="12"/>
  <c r="G107" i="12"/>
  <c r="G104" i="12"/>
  <c r="G111" i="12"/>
  <c r="G106" i="12"/>
  <c r="G5" i="12"/>
  <c r="G11" i="13"/>
  <c r="G22" i="13"/>
  <c r="G23" i="13"/>
  <c r="G24" i="13"/>
  <c r="G25" i="13"/>
  <c r="G36" i="13"/>
  <c r="G50" i="13"/>
  <c r="G62" i="13"/>
  <c r="G63" i="13"/>
  <c r="G64" i="13"/>
  <c r="G65" i="13"/>
  <c r="G78" i="13"/>
  <c r="G79" i="13"/>
  <c r="G80" i="13"/>
  <c r="G81" i="13"/>
  <c r="G93" i="13"/>
  <c r="G107" i="13"/>
  <c r="G10" i="13"/>
  <c r="G21" i="13"/>
  <c r="G35" i="13"/>
  <c r="G46" i="13"/>
  <c r="G47" i="13"/>
  <c r="G48" i="13"/>
  <c r="G49" i="13"/>
  <c r="G61" i="13"/>
  <c r="G77" i="13"/>
  <c r="G92" i="13"/>
  <c r="G106" i="13"/>
  <c r="G6" i="13"/>
  <c r="G7" i="13"/>
  <c r="G8" i="13"/>
  <c r="G9" i="13"/>
  <c r="G20" i="13"/>
  <c r="G34" i="13"/>
  <c r="G45" i="13"/>
  <c r="G60" i="13"/>
  <c r="G76" i="13"/>
  <c r="G91" i="13"/>
  <c r="G102" i="13"/>
  <c r="G103" i="13"/>
  <c r="G104" i="13"/>
  <c r="G105" i="13"/>
  <c r="G19" i="13"/>
  <c r="G30" i="13"/>
  <c r="G31" i="13"/>
  <c r="G32" i="13"/>
  <c r="G33" i="13"/>
  <c r="G44" i="13"/>
  <c r="G58" i="13"/>
  <c r="G59" i="13"/>
  <c r="G74" i="13"/>
  <c r="G75" i="13"/>
  <c r="G90" i="13"/>
  <c r="G18" i="13"/>
  <c r="G29" i="13"/>
  <c r="G43" i="13"/>
  <c r="G54" i="13"/>
  <c r="G55" i="13"/>
  <c r="G56" i="13"/>
  <c r="G57" i="13"/>
  <c r="G70" i="13"/>
  <c r="G71" i="13"/>
  <c r="G72" i="13"/>
  <c r="G73" i="13"/>
  <c r="G86" i="13"/>
  <c r="G87" i="13"/>
  <c r="G88" i="13"/>
  <c r="G89" i="13"/>
  <c r="G100" i="13"/>
  <c r="G14" i="13"/>
  <c r="G15" i="13"/>
  <c r="G16" i="13"/>
  <c r="G17" i="13"/>
  <c r="G28" i="13"/>
  <c r="G42" i="13"/>
  <c r="H42" i="13" s="1"/>
  <c r="G53" i="13"/>
  <c r="G69" i="13"/>
  <c r="G85" i="13"/>
  <c r="G99" i="13"/>
  <c r="G110" i="13"/>
  <c r="G111" i="13"/>
  <c r="G112" i="13"/>
  <c r="G66" i="13"/>
  <c r="G83" i="13"/>
  <c r="G97" i="13"/>
  <c r="G108" i="13"/>
  <c r="G13" i="13"/>
  <c r="G27" i="13"/>
  <c r="G41" i="13"/>
  <c r="G82" i="13"/>
  <c r="G96" i="13"/>
  <c r="G40" i="13"/>
  <c r="G95" i="13"/>
  <c r="G12" i="13"/>
  <c r="G26" i="13"/>
  <c r="G39" i="13"/>
  <c r="G94" i="13"/>
  <c r="G38" i="13"/>
  <c r="G52" i="13"/>
  <c r="G68" i="13"/>
  <c r="G109" i="13"/>
  <c r="G67" i="13"/>
  <c r="G37" i="13"/>
  <c r="G84" i="13"/>
  <c r="G98" i="13"/>
  <c r="G101" i="13"/>
  <c r="G51" i="13"/>
  <c r="G5" i="13"/>
  <c r="I7" i="12"/>
  <c r="I11" i="12"/>
  <c r="I15" i="12"/>
  <c r="I19" i="12"/>
  <c r="I23" i="12"/>
  <c r="I27" i="12"/>
  <c r="I31" i="12"/>
  <c r="I35" i="12"/>
  <c r="I6" i="12"/>
  <c r="I10" i="12"/>
  <c r="I14" i="12"/>
  <c r="I18" i="12"/>
  <c r="I22" i="12"/>
  <c r="I26" i="12"/>
  <c r="I30" i="12"/>
  <c r="I34" i="12"/>
  <c r="I9" i="12"/>
  <c r="I12" i="12"/>
  <c r="I25" i="12"/>
  <c r="I28" i="12"/>
  <c r="I103" i="12"/>
  <c r="I111" i="12"/>
  <c r="I48" i="12"/>
  <c r="I100" i="12"/>
  <c r="I16" i="12"/>
  <c r="I51" i="12"/>
  <c r="I38" i="12"/>
  <c r="I42" i="12"/>
  <c r="I46" i="12"/>
  <c r="I50" i="12"/>
  <c r="I54" i="12"/>
  <c r="I58" i="12"/>
  <c r="I62" i="12"/>
  <c r="I66" i="12"/>
  <c r="I70" i="12"/>
  <c r="I74" i="12"/>
  <c r="I78" i="12"/>
  <c r="I82" i="12"/>
  <c r="I86" i="12"/>
  <c r="I90" i="12"/>
  <c r="I94" i="12"/>
  <c r="I98" i="12"/>
  <c r="I102" i="12"/>
  <c r="I110" i="12"/>
  <c r="I44" i="12"/>
  <c r="I60" i="12"/>
  <c r="I72" i="12"/>
  <c r="I80" i="12"/>
  <c r="I88" i="12"/>
  <c r="I43" i="12"/>
  <c r="I71" i="12"/>
  <c r="I91" i="12"/>
  <c r="I8" i="12"/>
  <c r="I21" i="12"/>
  <c r="I24" i="12"/>
  <c r="I109" i="12"/>
  <c r="I64" i="12"/>
  <c r="I84" i="12"/>
  <c r="I32" i="12"/>
  <c r="I55" i="12"/>
  <c r="I63" i="12"/>
  <c r="I79" i="12"/>
  <c r="I87" i="12"/>
  <c r="I95" i="12"/>
  <c r="I112" i="12"/>
  <c r="I37" i="12"/>
  <c r="I41" i="12"/>
  <c r="I45" i="12"/>
  <c r="I49" i="12"/>
  <c r="I53" i="12"/>
  <c r="I57" i="12"/>
  <c r="I61" i="12"/>
  <c r="I65" i="12"/>
  <c r="I69" i="12"/>
  <c r="I73" i="12"/>
  <c r="I77" i="12"/>
  <c r="I81" i="12"/>
  <c r="I85" i="12"/>
  <c r="I89" i="12"/>
  <c r="I93" i="12"/>
  <c r="I97" i="12"/>
  <c r="I101" i="12"/>
  <c r="I108" i="12"/>
  <c r="I40" i="12"/>
  <c r="I52" i="12"/>
  <c r="I68" i="12"/>
  <c r="I76" i="12"/>
  <c r="I96" i="12"/>
  <c r="I106" i="12"/>
  <c r="I13" i="12"/>
  <c r="I39" i="12"/>
  <c r="I59" i="12"/>
  <c r="I67" i="12"/>
  <c r="I75" i="12"/>
  <c r="I83" i="12"/>
  <c r="I99" i="12"/>
  <c r="I17" i="12"/>
  <c r="I20" i="12"/>
  <c r="I33" i="12"/>
  <c r="I36" i="12"/>
  <c r="I107" i="12"/>
  <c r="I56" i="12"/>
  <c r="I92" i="12"/>
  <c r="I29" i="12"/>
  <c r="I105" i="12"/>
  <c r="I47" i="12"/>
  <c r="I104" i="12"/>
  <c r="I5" i="12"/>
  <c r="F10" i="13"/>
  <c r="H10" i="13" s="1"/>
  <c r="F21" i="13"/>
  <c r="F35" i="13"/>
  <c r="F46" i="13"/>
  <c r="F47" i="13"/>
  <c r="H47" i="13" s="1"/>
  <c r="F48" i="13"/>
  <c r="F49" i="13"/>
  <c r="F61" i="13"/>
  <c r="F77" i="13"/>
  <c r="H77" i="13" s="1"/>
  <c r="F92" i="13"/>
  <c r="F106" i="13"/>
  <c r="F6" i="13"/>
  <c r="F7" i="13"/>
  <c r="H7" i="13" s="1"/>
  <c r="F8" i="13"/>
  <c r="F9" i="13"/>
  <c r="F20" i="13"/>
  <c r="F34" i="13"/>
  <c r="F45" i="13"/>
  <c r="F60" i="13"/>
  <c r="F76" i="13"/>
  <c r="F91" i="13"/>
  <c r="F102" i="13"/>
  <c r="F103" i="13"/>
  <c r="F104" i="13"/>
  <c r="F105" i="13"/>
  <c r="F19" i="13"/>
  <c r="F30" i="13"/>
  <c r="F31" i="13"/>
  <c r="F32" i="13"/>
  <c r="H32" i="13" s="1"/>
  <c r="F33" i="13"/>
  <c r="F44" i="13"/>
  <c r="F58" i="13"/>
  <c r="F59" i="13"/>
  <c r="H59" i="13" s="1"/>
  <c r="F74" i="13"/>
  <c r="F75" i="13"/>
  <c r="F90" i="13"/>
  <c r="F101" i="13"/>
  <c r="H101" i="13" s="1"/>
  <c r="F18" i="13"/>
  <c r="H18" i="13" s="1"/>
  <c r="F29" i="13"/>
  <c r="H29" i="13" s="1"/>
  <c r="F43" i="13"/>
  <c r="H43" i="13" s="1"/>
  <c r="F54" i="13"/>
  <c r="H54" i="13" s="1"/>
  <c r="F55" i="13"/>
  <c r="H55" i="13" s="1"/>
  <c r="F56" i="13"/>
  <c r="H56" i="13" s="1"/>
  <c r="F57" i="13"/>
  <c r="H57" i="13" s="1"/>
  <c r="F70" i="13"/>
  <c r="H70" i="13" s="1"/>
  <c r="F71" i="13"/>
  <c r="H71" i="13" s="1"/>
  <c r="F72" i="13"/>
  <c r="H72" i="13" s="1"/>
  <c r="F73" i="13"/>
  <c r="F86" i="13"/>
  <c r="H86" i="13" s="1"/>
  <c r="F87" i="13"/>
  <c r="H87" i="13" s="1"/>
  <c r="F88" i="13"/>
  <c r="H88" i="13" s="1"/>
  <c r="F89" i="13"/>
  <c r="F14" i="13"/>
  <c r="H14" i="13" s="1"/>
  <c r="F15" i="13"/>
  <c r="F16" i="13"/>
  <c r="F17" i="13"/>
  <c r="F28" i="13"/>
  <c r="H28" i="13" s="1"/>
  <c r="F42" i="13"/>
  <c r="F53" i="13"/>
  <c r="F69" i="13"/>
  <c r="F85" i="13"/>
  <c r="H85" i="13" s="1"/>
  <c r="F99" i="13"/>
  <c r="F110" i="13"/>
  <c r="F111" i="13"/>
  <c r="F112" i="13"/>
  <c r="H112" i="13" s="1"/>
  <c r="F13" i="13"/>
  <c r="F27" i="13"/>
  <c r="H27" i="13" s="1"/>
  <c r="F38" i="13"/>
  <c r="H38" i="13" s="1"/>
  <c r="F39" i="13"/>
  <c r="F40" i="13"/>
  <c r="F41" i="13"/>
  <c r="H41" i="13" s="1"/>
  <c r="F52" i="13"/>
  <c r="F68" i="13"/>
  <c r="F84" i="13"/>
  <c r="F98" i="13"/>
  <c r="F109" i="13"/>
  <c r="F23" i="13"/>
  <c r="F78" i="13"/>
  <c r="F82" i="13"/>
  <c r="H82" i="13" s="1"/>
  <c r="F96" i="13"/>
  <c r="F65" i="13"/>
  <c r="F95" i="13"/>
  <c r="F100" i="13"/>
  <c r="F107" i="13"/>
  <c r="F12" i="13"/>
  <c r="H12" i="13" s="1"/>
  <c r="F22" i="13"/>
  <c r="H22" i="13" s="1"/>
  <c r="F26" i="13"/>
  <c r="H26" i="13" s="1"/>
  <c r="F81" i="13"/>
  <c r="F94" i="13"/>
  <c r="H94" i="13" s="1"/>
  <c r="F64" i="13"/>
  <c r="H64" i="13" s="1"/>
  <c r="F11" i="13"/>
  <c r="F25" i="13"/>
  <c r="F80" i="13"/>
  <c r="H80" i="13" s="1"/>
  <c r="F93" i="13"/>
  <c r="H93" i="13" s="1"/>
  <c r="F79" i="13"/>
  <c r="F108" i="13"/>
  <c r="H108" i="13" s="1"/>
  <c r="F67" i="13"/>
  <c r="H67" i="13" s="1"/>
  <c r="F62" i="13"/>
  <c r="H62" i="13" s="1"/>
  <c r="F37" i="13"/>
  <c r="H37" i="13" s="1"/>
  <c r="F83" i="13"/>
  <c r="F63" i="13"/>
  <c r="H63" i="13" s="1"/>
  <c r="F66" i="13"/>
  <c r="F50" i="13"/>
  <c r="F36" i="13"/>
  <c r="H36" i="13" s="1"/>
  <c r="F51" i="13"/>
  <c r="F97" i="13"/>
  <c r="F24" i="13"/>
  <c r="F5" i="13"/>
  <c r="H5" i="13" s="1"/>
  <c r="H6" i="12"/>
  <c r="H7" i="12"/>
  <c r="H8" i="12"/>
  <c r="H9" i="12"/>
  <c r="H10" i="12"/>
  <c r="H11" i="12"/>
  <c r="H12" i="12"/>
  <c r="H13" i="12"/>
  <c r="H14" i="12"/>
  <c r="H15" i="12"/>
  <c r="H16" i="12"/>
  <c r="H17" i="12"/>
  <c r="H18" i="12"/>
  <c r="H19" i="12"/>
  <c r="H20" i="12"/>
  <c r="H21" i="12"/>
  <c r="H22" i="12"/>
  <c r="H23" i="12"/>
  <c r="H24" i="12"/>
  <c r="H25" i="12"/>
  <c r="H26" i="12"/>
  <c r="H27" i="12"/>
  <c r="H28" i="12"/>
  <c r="H29" i="12"/>
  <c r="H30" i="12"/>
  <c r="H31" i="12"/>
  <c r="H32" i="12"/>
  <c r="H33" i="12"/>
  <c r="H34" i="12"/>
  <c r="H35" i="12"/>
  <c r="H36" i="12"/>
  <c r="H37" i="12"/>
  <c r="H38" i="12"/>
  <c r="H39" i="12"/>
  <c r="H40" i="12"/>
  <c r="H41" i="12"/>
  <c r="H42" i="12"/>
  <c r="H43" i="12"/>
  <c r="H44" i="12"/>
  <c r="H45" i="12"/>
  <c r="H46" i="12"/>
  <c r="H47" i="12"/>
  <c r="H48" i="12"/>
  <c r="H49" i="12"/>
  <c r="H50" i="12"/>
  <c r="H51" i="12"/>
  <c r="H52" i="12"/>
  <c r="H53" i="12"/>
  <c r="H54" i="12"/>
  <c r="H55" i="12"/>
  <c r="H56" i="12"/>
  <c r="H57" i="12"/>
  <c r="H58" i="12"/>
  <c r="H59" i="12"/>
  <c r="H60" i="12"/>
  <c r="H61" i="12"/>
  <c r="H62" i="12"/>
  <c r="H63" i="12"/>
  <c r="H64" i="12"/>
  <c r="H65" i="12"/>
  <c r="H66" i="12"/>
  <c r="H67" i="12"/>
  <c r="H68" i="12"/>
  <c r="H69" i="12"/>
  <c r="H70" i="12"/>
  <c r="H71" i="12"/>
  <c r="H72" i="12"/>
  <c r="H73" i="12"/>
  <c r="H74" i="12"/>
  <c r="H75" i="12"/>
  <c r="H76" i="12"/>
  <c r="H77" i="12"/>
  <c r="H78" i="12"/>
  <c r="H79" i="12"/>
  <c r="H80" i="12"/>
  <c r="H81" i="12"/>
  <c r="H82" i="12"/>
  <c r="H83" i="12"/>
  <c r="H84" i="12"/>
  <c r="H85" i="12"/>
  <c r="H86" i="12"/>
  <c r="H87" i="12"/>
  <c r="H88" i="12"/>
  <c r="H89" i="12"/>
  <c r="H90" i="12"/>
  <c r="H91" i="12"/>
  <c r="H92" i="12"/>
  <c r="H93" i="12"/>
  <c r="H94" i="12"/>
  <c r="H95" i="12"/>
  <c r="H96" i="12"/>
  <c r="H97" i="12"/>
  <c r="H98" i="12"/>
  <c r="H99" i="12"/>
  <c r="H100" i="12"/>
  <c r="H101" i="12"/>
  <c r="H102" i="12"/>
  <c r="H103" i="12"/>
  <c r="H104" i="12"/>
  <c r="H105" i="12"/>
  <c r="H106" i="12"/>
  <c r="H107" i="12"/>
  <c r="H108" i="12"/>
  <c r="H109" i="12"/>
  <c r="H110" i="12"/>
  <c r="H111" i="12"/>
  <c r="H112" i="12"/>
  <c r="H5" i="12"/>
  <c r="F13" i="2"/>
  <c r="B18" i="4"/>
  <c r="C18" i="4"/>
  <c r="I10" i="10"/>
  <c r="J10" i="10"/>
  <c r="C10" i="10"/>
  <c r="K10" i="10"/>
  <c r="L10" i="10"/>
  <c r="D10" i="10"/>
  <c r="E10" i="10"/>
  <c r="M10" i="10"/>
  <c r="B10" i="10"/>
  <c r="F10" i="10"/>
  <c r="N10" i="10"/>
  <c r="G10" i="10"/>
  <c r="H10" i="10"/>
  <c r="F12" i="2"/>
  <c r="F14" i="2"/>
  <c r="E3" i="4"/>
  <c r="J32" i="15" l="1"/>
  <c r="H32" i="16" s="1"/>
  <c r="H32" i="37" s="1"/>
  <c r="K32" i="34" s="1"/>
  <c r="J31" i="45" s="1"/>
  <c r="AT32" i="14"/>
  <c r="I97" i="15"/>
  <c r="G97" i="16" s="1"/>
  <c r="G97" i="37" s="1"/>
  <c r="J97" i="34" s="1"/>
  <c r="I96" i="45" s="1"/>
  <c r="AS97" i="14"/>
  <c r="I33" i="15"/>
  <c r="G33" i="16" s="1"/>
  <c r="G33" i="37" s="1"/>
  <c r="J33" i="34" s="1"/>
  <c r="I32" i="45" s="1"/>
  <c r="AS33" i="14"/>
  <c r="I71" i="15"/>
  <c r="G71" i="16" s="1"/>
  <c r="G71" i="37" s="1"/>
  <c r="J71" i="34" s="1"/>
  <c r="I70" i="45" s="1"/>
  <c r="AS71" i="14"/>
  <c r="I32" i="15"/>
  <c r="G32" i="16" s="1"/>
  <c r="G32" i="37" s="1"/>
  <c r="J32" i="34" s="1"/>
  <c r="I31" i="45" s="1"/>
  <c r="AS32" i="14"/>
  <c r="J86" i="15"/>
  <c r="H86" i="16" s="1"/>
  <c r="H86" i="37" s="1"/>
  <c r="K86" i="34" s="1"/>
  <c r="J85" i="45" s="1"/>
  <c r="AT86" i="14"/>
  <c r="J33" i="15"/>
  <c r="H33" i="16" s="1"/>
  <c r="H33" i="37" s="1"/>
  <c r="K33" i="34" s="1"/>
  <c r="J32" i="45" s="1"/>
  <c r="AT33" i="14"/>
  <c r="J87" i="15"/>
  <c r="H87" i="16" s="1"/>
  <c r="H87" i="37" s="1"/>
  <c r="K87" i="34" s="1"/>
  <c r="J86" i="45" s="1"/>
  <c r="AT87" i="14"/>
  <c r="J97" i="15"/>
  <c r="H97" i="16" s="1"/>
  <c r="H97" i="37" s="1"/>
  <c r="K97" i="34" s="1"/>
  <c r="J96" i="45" s="1"/>
  <c r="AT97" i="14"/>
  <c r="J71" i="15"/>
  <c r="H71" i="16" s="1"/>
  <c r="H71" i="37" s="1"/>
  <c r="K71" i="34" s="1"/>
  <c r="J70" i="45" s="1"/>
  <c r="AT71" i="14"/>
  <c r="I87" i="15"/>
  <c r="G87" i="16" s="1"/>
  <c r="G87" i="37" s="1"/>
  <c r="J87" i="34" s="1"/>
  <c r="I86" i="45" s="1"/>
  <c r="AS87" i="14"/>
  <c r="I86" i="15"/>
  <c r="G86" i="16" s="1"/>
  <c r="G86" i="37" s="1"/>
  <c r="J86" i="34" s="1"/>
  <c r="I85" i="45" s="1"/>
  <c r="AS86" i="14"/>
  <c r="I56" i="16"/>
  <c r="I56" i="37" s="1"/>
  <c r="L56" i="34" s="1"/>
  <c r="K55" i="45" s="1"/>
  <c r="I99" i="16"/>
  <c r="I99" i="37" s="1"/>
  <c r="I74" i="16"/>
  <c r="I74" i="37" s="1"/>
  <c r="I67" i="16"/>
  <c r="I67" i="37" s="1"/>
  <c r="L67" i="34" s="1"/>
  <c r="K66" i="45" s="1"/>
  <c r="I54" i="16"/>
  <c r="I54" i="37" s="1"/>
  <c r="I46" i="16"/>
  <c r="I46" i="37" s="1"/>
  <c r="L46" i="34" s="1"/>
  <c r="K45" i="45" s="1"/>
  <c r="I88" i="16"/>
  <c r="I88" i="37" s="1"/>
  <c r="L88" i="34" s="1"/>
  <c r="K87" i="45" s="1"/>
  <c r="I110" i="16"/>
  <c r="I110" i="37" s="1"/>
  <c r="I45" i="16"/>
  <c r="I45" i="37" s="1"/>
  <c r="I20" i="16"/>
  <c r="I20" i="37" s="1"/>
  <c r="I112" i="16"/>
  <c r="I112" i="37" s="1"/>
  <c r="I96" i="16"/>
  <c r="I96" i="37" s="1"/>
  <c r="I65" i="16"/>
  <c r="I65" i="37" s="1"/>
  <c r="I68" i="16"/>
  <c r="I68" i="37" s="1"/>
  <c r="L68" i="34" s="1"/>
  <c r="K67" i="45" s="1"/>
  <c r="I28" i="16"/>
  <c r="I28" i="37" s="1"/>
  <c r="L28" i="34" s="1"/>
  <c r="K27" i="45" s="1"/>
  <c r="I64" i="16"/>
  <c r="I64" i="37" s="1"/>
  <c r="I27" i="16"/>
  <c r="I27" i="37" s="1"/>
  <c r="I30" i="16"/>
  <c r="I30" i="37" s="1"/>
  <c r="I24" i="16"/>
  <c r="I24" i="37" s="1"/>
  <c r="I7" i="16"/>
  <c r="I7" i="37" s="1"/>
  <c r="I77" i="16"/>
  <c r="I77" i="37" s="1"/>
  <c r="I76" i="16"/>
  <c r="I76" i="37" s="1"/>
  <c r="L76" i="34" s="1"/>
  <c r="K75" i="45" s="1"/>
  <c r="I100" i="16"/>
  <c r="I100" i="37" s="1"/>
  <c r="I80" i="16"/>
  <c r="I80" i="37" s="1"/>
  <c r="I61" i="16"/>
  <c r="I61" i="37" s="1"/>
  <c r="I49" i="16"/>
  <c r="I49" i="37" s="1"/>
  <c r="L49" i="34" s="1"/>
  <c r="K48" i="45" s="1"/>
  <c r="I37" i="16"/>
  <c r="I37" i="37" s="1"/>
  <c r="I36" i="16"/>
  <c r="I36" i="37" s="1"/>
  <c r="I52" i="16"/>
  <c r="I52" i="37" s="1"/>
  <c r="L52" i="34" s="1"/>
  <c r="K51" i="45" s="1"/>
  <c r="I15" i="16"/>
  <c r="I15" i="37" s="1"/>
  <c r="I58" i="16"/>
  <c r="I58" i="37" s="1"/>
  <c r="L58" i="34" s="1"/>
  <c r="K57" i="45" s="1"/>
  <c r="I53" i="16"/>
  <c r="I53" i="37" s="1"/>
  <c r="I23" i="16"/>
  <c r="I23" i="37" s="1"/>
  <c r="I43" i="16"/>
  <c r="I43" i="37" s="1"/>
  <c r="I44" i="16"/>
  <c r="I44" i="37" s="1"/>
  <c r="I47" i="16"/>
  <c r="I47" i="37" s="1"/>
  <c r="L47" i="34" s="1"/>
  <c r="K46" i="45" s="1"/>
  <c r="I63" i="16"/>
  <c r="I63" i="37" s="1"/>
  <c r="I16" i="16"/>
  <c r="I16" i="37" s="1"/>
  <c r="I8" i="16"/>
  <c r="I8" i="37" s="1"/>
  <c r="L8" i="34" s="1"/>
  <c r="K7" i="45" s="1"/>
  <c r="I11" i="16"/>
  <c r="I11" i="37" s="1"/>
  <c r="I73" i="16"/>
  <c r="I73" i="37" s="1"/>
  <c r="I105" i="16"/>
  <c r="I105" i="37" s="1"/>
  <c r="I84" i="16"/>
  <c r="I84" i="37" s="1"/>
  <c r="L84" i="34" s="1"/>
  <c r="K83" i="45" s="1"/>
  <c r="I104" i="16"/>
  <c r="I104" i="37" s="1"/>
  <c r="I85" i="16"/>
  <c r="I85" i="37" s="1"/>
  <c r="I6" i="16"/>
  <c r="I6" i="37" s="1"/>
  <c r="I22" i="16"/>
  <c r="I22" i="37" s="1"/>
  <c r="I35" i="16"/>
  <c r="I35" i="37" s="1"/>
  <c r="I57" i="16"/>
  <c r="I57" i="37" s="1"/>
  <c r="L57" i="34" s="1"/>
  <c r="K56" i="45" s="1"/>
  <c r="I5" i="16"/>
  <c r="I5" i="37" s="1"/>
  <c r="L5" i="34" s="1"/>
  <c r="K4" i="45" s="1"/>
  <c r="I19" i="16"/>
  <c r="I19" i="37" s="1"/>
  <c r="I31" i="16"/>
  <c r="I31" i="37" s="1"/>
  <c r="L31" i="34" s="1"/>
  <c r="K30" i="45" s="1"/>
  <c r="I51" i="16"/>
  <c r="I51" i="37" s="1"/>
  <c r="L51" i="34" s="1"/>
  <c r="K50" i="45" s="1"/>
  <c r="I75" i="16"/>
  <c r="I75" i="37" s="1"/>
  <c r="I69" i="16"/>
  <c r="I69" i="37" s="1"/>
  <c r="L69" i="34" s="1"/>
  <c r="K68" i="45" s="1"/>
  <c r="I70" i="16"/>
  <c r="I70" i="37" s="1"/>
  <c r="L70" i="34" s="1"/>
  <c r="K69" i="45" s="1"/>
  <c r="I29" i="16"/>
  <c r="I29" i="37" s="1"/>
  <c r="L29" i="34" s="1"/>
  <c r="K28" i="45" s="1"/>
  <c r="I92" i="16"/>
  <c r="I92" i="37" s="1"/>
  <c r="L92" i="34" s="1"/>
  <c r="K91" i="45" s="1"/>
  <c r="I108" i="16"/>
  <c r="I108" i="37" s="1"/>
  <c r="L108" i="34" s="1"/>
  <c r="K107" i="45" s="1"/>
  <c r="I79" i="16"/>
  <c r="I79" i="37" s="1"/>
  <c r="I82" i="16"/>
  <c r="I82" i="37" s="1"/>
  <c r="L82" i="34" s="1"/>
  <c r="K81" i="45" s="1"/>
  <c r="I18" i="16"/>
  <c r="I18" i="37" s="1"/>
  <c r="L18" i="34" s="1"/>
  <c r="K17" i="45" s="1"/>
  <c r="I66" i="16"/>
  <c r="I66" i="37" s="1"/>
  <c r="I90" i="16"/>
  <c r="I90" i="37" s="1"/>
  <c r="L90" i="34" s="1"/>
  <c r="K89" i="45" s="1"/>
  <c r="I62" i="16"/>
  <c r="I62" i="37" s="1"/>
  <c r="I21" i="16"/>
  <c r="I21" i="37" s="1"/>
  <c r="I109" i="16"/>
  <c r="I109" i="37" s="1"/>
  <c r="I72" i="16"/>
  <c r="I72" i="37" s="1"/>
  <c r="I106" i="16"/>
  <c r="I106" i="37" s="1"/>
  <c r="I107" i="16"/>
  <c r="I107" i="37" s="1"/>
  <c r="I91" i="16"/>
  <c r="I91" i="37" s="1"/>
  <c r="L91" i="34" s="1"/>
  <c r="K90" i="45" s="1"/>
  <c r="I60" i="16"/>
  <c r="I60" i="37" s="1"/>
  <c r="I39" i="16"/>
  <c r="I39" i="37" s="1"/>
  <c r="L39" i="34" s="1"/>
  <c r="K38" i="45" s="1"/>
  <c r="I26" i="16"/>
  <c r="I26" i="37" s="1"/>
  <c r="I14" i="16"/>
  <c r="I14" i="37" s="1"/>
  <c r="L14" i="34" s="1"/>
  <c r="K13" i="45" s="1"/>
  <c r="I111" i="16"/>
  <c r="I111" i="37" s="1"/>
  <c r="I102" i="16"/>
  <c r="I102" i="37" s="1"/>
  <c r="L102" i="34" s="1"/>
  <c r="K101" i="45" s="1"/>
  <c r="I41" i="16"/>
  <c r="I41" i="37" s="1"/>
  <c r="I34" i="16"/>
  <c r="I34" i="37" s="1"/>
  <c r="L34" i="34" s="1"/>
  <c r="K33" i="45" s="1"/>
  <c r="I48" i="16"/>
  <c r="I48" i="37" s="1"/>
  <c r="I13" i="16"/>
  <c r="I13" i="37" s="1"/>
  <c r="L13" i="34" s="1"/>
  <c r="K12" i="45" s="1"/>
  <c r="I93" i="16"/>
  <c r="I93" i="37" s="1"/>
  <c r="L93" i="34" s="1"/>
  <c r="K92" i="45" s="1"/>
  <c r="I78" i="16"/>
  <c r="I78" i="37" s="1"/>
  <c r="H111" i="13"/>
  <c r="H58" i="13"/>
  <c r="H104" i="13"/>
  <c r="H20" i="13"/>
  <c r="H61" i="13"/>
  <c r="H9" i="13"/>
  <c r="H79" i="13"/>
  <c r="H15" i="13"/>
  <c r="H102" i="13"/>
  <c r="H8" i="13"/>
  <c r="H48" i="13"/>
  <c r="H109" i="13"/>
  <c r="H69" i="13"/>
  <c r="H31" i="13"/>
  <c r="H76" i="13"/>
  <c r="H6" i="13"/>
  <c r="H46" i="13"/>
  <c r="H106" i="13"/>
  <c r="H25" i="13"/>
  <c r="H100" i="13"/>
  <c r="H65" i="13"/>
  <c r="H97" i="13"/>
  <c r="H95" i="13"/>
  <c r="H13" i="13"/>
  <c r="I95" i="16"/>
  <c r="I95" i="37" s="1"/>
  <c r="L95" i="34" s="1"/>
  <c r="K94" i="45" s="1"/>
  <c r="I59" i="16"/>
  <c r="I59" i="37" s="1"/>
  <c r="L59" i="34" s="1"/>
  <c r="K58" i="45" s="1"/>
  <c r="I25" i="16"/>
  <c r="I25" i="37" s="1"/>
  <c r="L25" i="34" s="1"/>
  <c r="K24" i="45" s="1"/>
  <c r="I97" i="16"/>
  <c r="I97" i="37" s="1"/>
  <c r="L97" i="34" s="1"/>
  <c r="K96" i="45" s="1"/>
  <c r="I33" i="16"/>
  <c r="I33" i="37" s="1"/>
  <c r="L33" i="34" s="1"/>
  <c r="K32" i="45" s="1"/>
  <c r="I10" i="16"/>
  <c r="I10" i="37" s="1"/>
  <c r="L10" i="34" s="1"/>
  <c r="K9" i="45" s="1"/>
  <c r="I50" i="16"/>
  <c r="I50" i="37" s="1"/>
  <c r="L50" i="34" s="1"/>
  <c r="K49" i="45" s="1"/>
  <c r="I12" i="16"/>
  <c r="I12" i="37" s="1"/>
  <c r="L12" i="34" s="1"/>
  <c r="K11" i="45" s="1"/>
  <c r="I71" i="16"/>
  <c r="I71" i="37" s="1"/>
  <c r="L71" i="34" s="1"/>
  <c r="K70" i="45" s="1"/>
  <c r="I32" i="16"/>
  <c r="I32" i="37" s="1"/>
  <c r="L32" i="34" s="1"/>
  <c r="K31" i="45" s="1"/>
  <c r="I81" i="16"/>
  <c r="I81" i="37" s="1"/>
  <c r="L81" i="34" s="1"/>
  <c r="K80" i="45" s="1"/>
  <c r="I87" i="16"/>
  <c r="I87" i="37" s="1"/>
  <c r="L87" i="34" s="1"/>
  <c r="K86" i="45" s="1"/>
  <c r="I42" i="16"/>
  <c r="I42" i="37" s="1"/>
  <c r="L42" i="34" s="1"/>
  <c r="K41" i="45" s="1"/>
  <c r="I55" i="16"/>
  <c r="I55" i="37" s="1"/>
  <c r="I86" i="16"/>
  <c r="I86" i="37" s="1"/>
  <c r="L86" i="34" s="1"/>
  <c r="K85" i="45" s="1"/>
  <c r="I83" i="16"/>
  <c r="I83" i="37" s="1"/>
  <c r="L83" i="34" s="1"/>
  <c r="K82" i="45" s="1"/>
  <c r="J5" i="4"/>
  <c r="L3" i="15"/>
  <c r="L71" i="15"/>
  <c r="L63" i="15"/>
  <c r="L81" i="15"/>
  <c r="L36" i="15"/>
  <c r="L51" i="15"/>
  <c r="L22" i="15"/>
  <c r="L25" i="15"/>
  <c r="L100" i="15"/>
  <c r="L61" i="15"/>
  <c r="L19" i="15"/>
  <c r="L78" i="15"/>
  <c r="L67" i="15"/>
  <c r="L29" i="15"/>
  <c r="L27" i="15"/>
  <c r="L35" i="15"/>
  <c r="L72" i="15"/>
  <c r="L84" i="15"/>
  <c r="L107" i="15"/>
  <c r="L109" i="15"/>
  <c r="L48" i="15"/>
  <c r="L43" i="15"/>
  <c r="L16" i="15"/>
  <c r="L8" i="15"/>
  <c r="L69" i="15"/>
  <c r="L104" i="15"/>
  <c r="L31" i="15"/>
  <c r="L15" i="15"/>
  <c r="L112" i="15"/>
  <c r="L40" i="15"/>
  <c r="L52" i="15"/>
  <c r="L23" i="15"/>
  <c r="L83" i="15"/>
  <c r="L41" i="15"/>
  <c r="L77" i="15"/>
  <c r="L38" i="15"/>
  <c r="L88" i="15"/>
  <c r="L91" i="15"/>
  <c r="L99" i="15"/>
  <c r="L47" i="15"/>
  <c r="L68" i="15"/>
  <c r="L13" i="15"/>
  <c r="L45" i="15"/>
  <c r="L70" i="15"/>
  <c r="L56" i="15"/>
  <c r="L55" i="15"/>
  <c r="L44" i="15"/>
  <c r="L37" i="15"/>
  <c r="L20" i="15"/>
  <c r="L49" i="15"/>
  <c r="L28" i="15"/>
  <c r="L94" i="15"/>
  <c r="L93" i="15"/>
  <c r="L92" i="15"/>
  <c r="L85" i="15"/>
  <c r="L30" i="15"/>
  <c r="L54" i="15"/>
  <c r="L7" i="15"/>
  <c r="L58" i="15"/>
  <c r="L21" i="15"/>
  <c r="L79" i="15"/>
  <c r="L86" i="15"/>
  <c r="L106" i="15"/>
  <c r="L24" i="15"/>
  <c r="L60" i="15"/>
  <c r="L33" i="15"/>
  <c r="L11" i="15"/>
  <c r="L74" i="15"/>
  <c r="L66" i="15"/>
  <c r="L10" i="15"/>
  <c r="L53" i="15"/>
  <c r="L39" i="15"/>
  <c r="L14" i="15"/>
  <c r="L32" i="15"/>
  <c r="L6" i="15"/>
  <c r="L46" i="15"/>
  <c r="L64" i="15"/>
  <c r="L59" i="15"/>
  <c r="L18" i="15"/>
  <c r="L111" i="15"/>
  <c r="L73" i="15"/>
  <c r="L102" i="15"/>
  <c r="L108" i="15"/>
  <c r="L80" i="15"/>
  <c r="L110" i="15"/>
  <c r="L34" i="15"/>
  <c r="L82" i="15"/>
  <c r="L57" i="15"/>
  <c r="L26" i="15"/>
  <c r="L96" i="15"/>
  <c r="L65" i="15"/>
  <c r="L90" i="15"/>
  <c r="L5" i="15"/>
  <c r="L75" i="15"/>
  <c r="L105" i="15"/>
  <c r="L50" i="15"/>
  <c r="L62" i="15"/>
  <c r="L42" i="15"/>
  <c r="L97" i="15"/>
  <c r="L87" i="15"/>
  <c r="L95" i="15"/>
  <c r="L12" i="15"/>
  <c r="H30" i="13"/>
  <c r="H84" i="13"/>
  <c r="H74" i="13"/>
  <c r="H19" i="13"/>
  <c r="H45" i="13"/>
  <c r="H92" i="13"/>
  <c r="H21" i="13"/>
  <c r="H105" i="13"/>
  <c r="H34" i="13"/>
  <c r="H75" i="13"/>
  <c r="H51" i="13"/>
  <c r="H68" i="13"/>
  <c r="H98" i="13"/>
  <c r="H17" i="13"/>
  <c r="H107" i="13"/>
  <c r="H11" i="13"/>
  <c r="H24" i="13"/>
  <c r="H53" i="13"/>
  <c r="H35" i="13"/>
  <c r="H96" i="13"/>
  <c r="H73" i="13"/>
  <c r="H83" i="13"/>
  <c r="H89" i="13"/>
  <c r="H52" i="13"/>
  <c r="H110" i="13"/>
  <c r="H16" i="13"/>
  <c r="H44" i="13"/>
  <c r="H103" i="13"/>
  <c r="H49" i="13"/>
  <c r="H99" i="13"/>
  <c r="H33" i="13"/>
  <c r="H81" i="13"/>
  <c r="H50" i="13"/>
  <c r="H66" i="13"/>
  <c r="H78" i="13"/>
  <c r="H40" i="13"/>
  <c r="H91" i="13"/>
  <c r="H60" i="13"/>
  <c r="H23" i="13"/>
  <c r="H39" i="13"/>
  <c r="H90" i="13"/>
  <c r="H20" i="7"/>
  <c r="H6" i="7"/>
  <c r="H91" i="7"/>
  <c r="H42" i="7"/>
  <c r="H64" i="7"/>
  <c r="H109" i="7"/>
  <c r="H90" i="7"/>
  <c r="H12" i="7"/>
  <c r="H59" i="7"/>
  <c r="H88" i="7"/>
  <c r="H63" i="7"/>
  <c r="H110" i="7"/>
  <c r="H39" i="7"/>
  <c r="H18" i="7"/>
  <c r="H108" i="7"/>
  <c r="I15" i="7"/>
  <c r="J15" i="7" s="1"/>
  <c r="F20" i="11" s="1"/>
  <c r="I23" i="7"/>
  <c r="J23" i="7" s="1"/>
  <c r="F28" i="11" s="1"/>
  <c r="I36" i="7"/>
  <c r="J36" i="7" s="1"/>
  <c r="F41" i="11" s="1"/>
  <c r="I45" i="7"/>
  <c r="J45" i="7" s="1"/>
  <c r="F50" i="11" s="1"/>
  <c r="I56" i="7"/>
  <c r="J56" i="7" s="1"/>
  <c r="F61" i="11" s="1"/>
  <c r="I67" i="7"/>
  <c r="J67" i="7" s="1"/>
  <c r="F72" i="11" s="1"/>
  <c r="I76" i="7"/>
  <c r="J76" i="7" s="1"/>
  <c r="F81" i="11" s="1"/>
  <c r="I84" i="7"/>
  <c r="J84" i="7" s="1"/>
  <c r="F89" i="11" s="1"/>
  <c r="I92" i="7"/>
  <c r="J92" i="7" s="1"/>
  <c r="F97" i="11" s="1"/>
  <c r="I100" i="7"/>
  <c r="J100" i="7" s="1"/>
  <c r="F105" i="11" s="1"/>
  <c r="I22" i="7"/>
  <c r="J22" i="7" s="1"/>
  <c r="F27" i="11" s="1"/>
  <c r="I91" i="7"/>
  <c r="I6" i="7"/>
  <c r="I16" i="7"/>
  <c r="J16" i="7" s="1"/>
  <c r="F21" i="11" s="1"/>
  <c r="I24" i="7"/>
  <c r="J24" i="7" s="1"/>
  <c r="F29" i="11" s="1"/>
  <c r="I37" i="7"/>
  <c r="J37" i="7" s="1"/>
  <c r="F42" i="11" s="1"/>
  <c r="I46" i="7"/>
  <c r="J46" i="7" s="1"/>
  <c r="F51" i="11" s="1"/>
  <c r="I57" i="7"/>
  <c r="J57" i="7" s="1"/>
  <c r="F62" i="11" s="1"/>
  <c r="I68" i="7"/>
  <c r="J68" i="7" s="1"/>
  <c r="F73" i="11" s="1"/>
  <c r="I77" i="7"/>
  <c r="J77" i="7" s="1"/>
  <c r="F82" i="11" s="1"/>
  <c r="I85" i="7"/>
  <c r="J85" i="7" s="1"/>
  <c r="F90" i="11" s="1"/>
  <c r="I93" i="7"/>
  <c r="J93" i="7" s="1"/>
  <c r="F98" i="11" s="1"/>
  <c r="I101" i="7"/>
  <c r="J101" i="7" s="1"/>
  <c r="F106" i="11" s="1"/>
  <c r="I7" i="7"/>
  <c r="J7" i="7" s="1"/>
  <c r="F12" i="11" s="1"/>
  <c r="I17" i="7"/>
  <c r="J17" i="7" s="1"/>
  <c r="F22" i="11" s="1"/>
  <c r="I28" i="7"/>
  <c r="J28" i="7" s="1"/>
  <c r="F33" i="11" s="1"/>
  <c r="I38" i="7"/>
  <c r="J38" i="7" s="1"/>
  <c r="F43" i="11" s="1"/>
  <c r="I49" i="7"/>
  <c r="J49" i="7" s="1"/>
  <c r="F54" i="11" s="1"/>
  <c r="I58" i="7"/>
  <c r="J58" i="7" s="1"/>
  <c r="F63" i="11" s="1"/>
  <c r="I69" i="7"/>
  <c r="J69" i="7" s="1"/>
  <c r="F74" i="11" s="1"/>
  <c r="I78" i="7"/>
  <c r="J78" i="7" s="1"/>
  <c r="F83" i="11" s="1"/>
  <c r="I86" i="7"/>
  <c r="J86" i="7" s="1"/>
  <c r="F91" i="11" s="1"/>
  <c r="I94" i="7"/>
  <c r="J94" i="7" s="1"/>
  <c r="F99" i="11" s="1"/>
  <c r="I102" i="7"/>
  <c r="J102" i="7" s="1"/>
  <c r="F107" i="11" s="1"/>
  <c r="I43" i="7"/>
  <c r="I83" i="7"/>
  <c r="J83" i="7" s="1"/>
  <c r="F88" i="11" s="1"/>
  <c r="I8" i="7"/>
  <c r="J8" i="7" s="1"/>
  <c r="F13" i="11" s="1"/>
  <c r="I18" i="7"/>
  <c r="I31" i="7"/>
  <c r="J31" i="7" s="1"/>
  <c r="F36" i="11" s="1"/>
  <c r="I39" i="7"/>
  <c r="I50" i="7"/>
  <c r="J50" i="7" s="1"/>
  <c r="F55" i="11" s="1"/>
  <c r="I59" i="7"/>
  <c r="I70" i="7"/>
  <c r="J70" i="7" s="1"/>
  <c r="F75" i="11" s="1"/>
  <c r="I79" i="7"/>
  <c r="J79" i="7" s="1"/>
  <c r="F84" i="11" s="1"/>
  <c r="I87" i="7"/>
  <c r="J87" i="7" s="1"/>
  <c r="F92" i="11" s="1"/>
  <c r="I95" i="7"/>
  <c r="J95" i="7" s="1"/>
  <c r="F100" i="11" s="1"/>
  <c r="I103" i="7"/>
  <c r="J103" i="7" s="1"/>
  <c r="F108" i="11" s="1"/>
  <c r="I14" i="7"/>
  <c r="J14" i="7" s="1"/>
  <c r="F19" i="11" s="1"/>
  <c r="I9" i="7"/>
  <c r="J9" i="7" s="1"/>
  <c r="F14" i="11" s="1"/>
  <c r="I19" i="7"/>
  <c r="J19" i="7" s="1"/>
  <c r="F24" i="11" s="1"/>
  <c r="I32" i="7"/>
  <c r="J32" i="7" s="1"/>
  <c r="F37" i="11" s="1"/>
  <c r="I40" i="7"/>
  <c r="J40" i="7" s="1"/>
  <c r="F45" i="11" s="1"/>
  <c r="I51" i="7"/>
  <c r="J51" i="7" s="1"/>
  <c r="F56" i="11" s="1"/>
  <c r="I61" i="7"/>
  <c r="J61" i="7" s="1"/>
  <c r="F66" i="11" s="1"/>
  <c r="I71" i="7"/>
  <c r="J71" i="7" s="1"/>
  <c r="F76" i="11" s="1"/>
  <c r="I80" i="7"/>
  <c r="J80" i="7" s="1"/>
  <c r="F85" i="11" s="1"/>
  <c r="I88" i="7"/>
  <c r="I96" i="7"/>
  <c r="J96" i="7" s="1"/>
  <c r="F101" i="11" s="1"/>
  <c r="I108" i="7"/>
  <c r="I54" i="7"/>
  <c r="J54" i="7" s="1"/>
  <c r="F59" i="11" s="1"/>
  <c r="I99" i="7"/>
  <c r="J99" i="7" s="1"/>
  <c r="F104" i="11" s="1"/>
  <c r="I12" i="7"/>
  <c r="I20" i="7"/>
  <c r="I33" i="7"/>
  <c r="J33" i="7" s="1"/>
  <c r="F38" i="11" s="1"/>
  <c r="I41" i="7"/>
  <c r="J41" i="7" s="1"/>
  <c r="F46" i="11" s="1"/>
  <c r="I52" i="7"/>
  <c r="J52" i="7" s="1"/>
  <c r="F57" i="11" s="1"/>
  <c r="I63" i="7"/>
  <c r="I72" i="7"/>
  <c r="J72" i="7" s="1"/>
  <c r="F77" i="11" s="1"/>
  <c r="I81" i="7"/>
  <c r="J81" i="7" s="1"/>
  <c r="F86" i="11" s="1"/>
  <c r="I89" i="7"/>
  <c r="J89" i="7" s="1"/>
  <c r="F94" i="11" s="1"/>
  <c r="I97" i="7"/>
  <c r="J97" i="7" s="1"/>
  <c r="F102" i="11" s="1"/>
  <c r="I109" i="7"/>
  <c r="I35" i="7"/>
  <c r="J35" i="7" s="1"/>
  <c r="F40" i="11" s="1"/>
  <c r="I5" i="7"/>
  <c r="J5" i="7" s="1"/>
  <c r="F10" i="11" s="1"/>
  <c r="I13" i="7"/>
  <c r="J13" i="7" s="1"/>
  <c r="F18" i="11" s="1"/>
  <c r="I21" i="7"/>
  <c r="J21" i="7" s="1"/>
  <c r="F26" i="11" s="1"/>
  <c r="I34" i="7"/>
  <c r="J34" i="7" s="1"/>
  <c r="F39" i="11" s="1"/>
  <c r="I42" i="7"/>
  <c r="I53" i="7"/>
  <c r="J53" i="7" s="1"/>
  <c r="F58" i="11" s="1"/>
  <c r="I64" i="7"/>
  <c r="I74" i="7"/>
  <c r="J74" i="7" s="1"/>
  <c r="F79" i="11" s="1"/>
  <c r="I82" i="7"/>
  <c r="J82" i="7" s="1"/>
  <c r="F87" i="11" s="1"/>
  <c r="I90" i="7"/>
  <c r="I98" i="7"/>
  <c r="J98" i="7" s="1"/>
  <c r="F103" i="11" s="1"/>
  <c r="I110" i="7"/>
  <c r="I65" i="7"/>
  <c r="J65" i="7" s="1"/>
  <c r="F70" i="11" s="1"/>
  <c r="I75" i="7"/>
  <c r="J75" i="7" s="1"/>
  <c r="F80" i="11" s="1"/>
  <c r="I11" i="7"/>
  <c r="J11" i="7" s="1"/>
  <c r="F16" i="11" s="1"/>
  <c r="I105" i="7"/>
  <c r="J105" i="7" s="1"/>
  <c r="F110" i="11" s="1"/>
  <c r="I107" i="7"/>
  <c r="J107" i="7" s="1"/>
  <c r="F112" i="11" s="1"/>
  <c r="I29" i="7"/>
  <c r="J29" i="7" s="1"/>
  <c r="F34" i="11" s="1"/>
  <c r="I111" i="7"/>
  <c r="J111" i="7" s="1"/>
  <c r="F116" i="11" s="1"/>
  <c r="I25" i="7"/>
  <c r="J25" i="7" s="1"/>
  <c r="F30" i="11" s="1"/>
  <c r="I62" i="7"/>
  <c r="J62" i="7" s="1"/>
  <c r="F67" i="11" s="1"/>
  <c r="I55" i="7"/>
  <c r="J55" i="7" s="1"/>
  <c r="F60" i="11" s="1"/>
  <c r="I73" i="7"/>
  <c r="J73" i="7" s="1"/>
  <c r="F78" i="11" s="1"/>
  <c r="I47" i="7"/>
  <c r="J47" i="7" s="1"/>
  <c r="F52" i="11" s="1"/>
  <c r="I104" i="7"/>
  <c r="J104" i="7" s="1"/>
  <c r="F109" i="11" s="1"/>
  <c r="I106" i="7"/>
  <c r="J106" i="7" s="1"/>
  <c r="F111" i="11" s="1"/>
  <c r="I66" i="7"/>
  <c r="J66" i="7" s="1"/>
  <c r="F71" i="11" s="1"/>
  <c r="I44" i="7"/>
  <c r="J44" i="7" s="1"/>
  <c r="F49" i="11" s="1"/>
  <c r="I10" i="7"/>
  <c r="J10" i="7" s="1"/>
  <c r="F15" i="11" s="1"/>
  <c r="I60" i="7"/>
  <c r="J60" i="7" s="1"/>
  <c r="F65" i="11" s="1"/>
  <c r="I26" i="7"/>
  <c r="J26" i="7" s="1"/>
  <c r="F31" i="11" s="1"/>
  <c r="I48" i="7"/>
  <c r="J48" i="7" s="1"/>
  <c r="F53" i="11" s="1"/>
  <c r="I30" i="7"/>
  <c r="J30" i="7" s="1"/>
  <c r="F35" i="11" s="1"/>
  <c r="I112" i="7"/>
  <c r="J112" i="7" s="1"/>
  <c r="F117" i="11" s="1"/>
  <c r="H43" i="7"/>
  <c r="I27" i="7"/>
  <c r="J27" i="7" s="1"/>
  <c r="F32" i="11" s="1"/>
  <c r="F3" i="4"/>
  <c r="J12" i="16" l="1"/>
  <c r="J12" i="37" s="1"/>
  <c r="M12" i="34" s="1"/>
  <c r="L11" i="45" s="1"/>
  <c r="J75" i="16"/>
  <c r="J75" i="37" s="1"/>
  <c r="J34" i="16"/>
  <c r="J34" i="37" s="1"/>
  <c r="M34" i="34" s="1"/>
  <c r="L33" i="45" s="1"/>
  <c r="J59" i="16"/>
  <c r="J59" i="37" s="1"/>
  <c r="M59" i="34" s="1"/>
  <c r="L58" i="45" s="1"/>
  <c r="J10" i="16"/>
  <c r="J10" i="37" s="1"/>
  <c r="M10" i="34" s="1"/>
  <c r="L9" i="45" s="1"/>
  <c r="J86" i="16"/>
  <c r="J86" i="37" s="1"/>
  <c r="M86" i="34" s="1"/>
  <c r="L85" i="45" s="1"/>
  <c r="J92" i="16"/>
  <c r="J92" i="37" s="1"/>
  <c r="M92" i="34" s="1"/>
  <c r="L91" i="45" s="1"/>
  <c r="J55" i="16"/>
  <c r="J55" i="37" s="1"/>
  <c r="J91" i="16"/>
  <c r="J91" i="37" s="1"/>
  <c r="M91" i="34" s="1"/>
  <c r="L90" i="45" s="1"/>
  <c r="J40" i="16"/>
  <c r="J40" i="37" s="1"/>
  <c r="J43" i="16"/>
  <c r="J43" i="37" s="1"/>
  <c r="J29" i="16"/>
  <c r="J29" i="37" s="1"/>
  <c r="M29" i="34" s="1"/>
  <c r="L28" i="45" s="1"/>
  <c r="J51" i="16"/>
  <c r="J51" i="37" s="1"/>
  <c r="M51" i="34" s="1"/>
  <c r="L50" i="45" s="1"/>
  <c r="J105" i="16"/>
  <c r="J105" i="37" s="1"/>
  <c r="J106" i="16"/>
  <c r="J106" i="37" s="1"/>
  <c r="J85" i="16"/>
  <c r="J85" i="37" s="1"/>
  <c r="J27" i="16"/>
  <c r="J27" i="37" s="1"/>
  <c r="J95" i="16"/>
  <c r="J95" i="37" s="1"/>
  <c r="M95" i="34" s="1"/>
  <c r="L94" i="45" s="1"/>
  <c r="J5" i="16"/>
  <c r="J5" i="37" s="1"/>
  <c r="M5" i="34" s="1"/>
  <c r="L4" i="45" s="1"/>
  <c r="J110" i="16"/>
  <c r="J110" i="37" s="1"/>
  <c r="J64" i="16"/>
  <c r="J64" i="37" s="1"/>
  <c r="J66" i="16"/>
  <c r="J66" i="37" s="1"/>
  <c r="J79" i="16"/>
  <c r="J79" i="37" s="1"/>
  <c r="J93" i="16"/>
  <c r="J93" i="37" s="1"/>
  <c r="M93" i="34" s="1"/>
  <c r="L92" i="45" s="1"/>
  <c r="J56" i="16"/>
  <c r="J56" i="37" s="1"/>
  <c r="M56" i="34" s="1"/>
  <c r="L55" i="45" s="1"/>
  <c r="J88" i="16"/>
  <c r="J88" i="37" s="1"/>
  <c r="M88" i="34" s="1"/>
  <c r="L87" i="45" s="1"/>
  <c r="J112" i="16"/>
  <c r="J112" i="37" s="1"/>
  <c r="J48" i="16"/>
  <c r="J48" i="37" s="1"/>
  <c r="J67" i="16"/>
  <c r="J67" i="37" s="1"/>
  <c r="M67" i="34" s="1"/>
  <c r="L66" i="45" s="1"/>
  <c r="J36" i="16"/>
  <c r="J36" i="37" s="1"/>
  <c r="J99" i="16"/>
  <c r="J99" i="37" s="1"/>
  <c r="J87" i="16"/>
  <c r="J87" i="37" s="1"/>
  <c r="M87" i="34" s="1"/>
  <c r="L86" i="45" s="1"/>
  <c r="J90" i="16"/>
  <c r="J90" i="37" s="1"/>
  <c r="M90" i="34" s="1"/>
  <c r="L89" i="45" s="1"/>
  <c r="J80" i="16"/>
  <c r="J80" i="37" s="1"/>
  <c r="J46" i="16"/>
  <c r="J46" i="37" s="1"/>
  <c r="M46" i="34" s="1"/>
  <c r="L45" i="45" s="1"/>
  <c r="J74" i="16"/>
  <c r="J74" i="37" s="1"/>
  <c r="J21" i="16"/>
  <c r="J21" i="37" s="1"/>
  <c r="J94" i="16"/>
  <c r="J94" i="37" s="1"/>
  <c r="M94" i="34" s="1"/>
  <c r="L93" i="45" s="1"/>
  <c r="J70" i="16"/>
  <c r="J70" i="37" s="1"/>
  <c r="M70" i="34" s="1"/>
  <c r="L69" i="45" s="1"/>
  <c r="J38" i="16"/>
  <c r="J38" i="37" s="1"/>
  <c r="M38" i="34" s="1"/>
  <c r="L37" i="45" s="1"/>
  <c r="J15" i="16"/>
  <c r="J15" i="37" s="1"/>
  <c r="J109" i="16"/>
  <c r="J109" i="37" s="1"/>
  <c r="J78" i="16"/>
  <c r="J78" i="37" s="1"/>
  <c r="J81" i="16"/>
  <c r="J81" i="37" s="1"/>
  <c r="M81" i="34" s="1"/>
  <c r="L80" i="45" s="1"/>
  <c r="J18" i="16"/>
  <c r="J18" i="37" s="1"/>
  <c r="M18" i="34" s="1"/>
  <c r="L17" i="45" s="1"/>
  <c r="J44" i="16"/>
  <c r="J44" i="37" s="1"/>
  <c r="J22" i="16"/>
  <c r="J22" i="37" s="1"/>
  <c r="J97" i="16"/>
  <c r="J97" i="37" s="1"/>
  <c r="M97" i="34" s="1"/>
  <c r="L96" i="45" s="1"/>
  <c r="J65" i="16"/>
  <c r="J65" i="37" s="1"/>
  <c r="J108" i="16"/>
  <c r="J108" i="37" s="1"/>
  <c r="M108" i="34" s="1"/>
  <c r="L107" i="45" s="1"/>
  <c r="J6" i="16"/>
  <c r="J6" i="37" s="1"/>
  <c r="J11" i="16"/>
  <c r="J11" i="37" s="1"/>
  <c r="J58" i="16"/>
  <c r="J58" i="37" s="1"/>
  <c r="M58" i="34" s="1"/>
  <c r="L57" i="45" s="1"/>
  <c r="J28" i="16"/>
  <c r="J28" i="37" s="1"/>
  <c r="M28" i="34" s="1"/>
  <c r="L27" i="45" s="1"/>
  <c r="J45" i="16"/>
  <c r="J45" i="37" s="1"/>
  <c r="J77" i="16"/>
  <c r="J77" i="37" s="1"/>
  <c r="J31" i="16"/>
  <c r="J31" i="37" s="1"/>
  <c r="M31" i="34" s="1"/>
  <c r="L30" i="45" s="1"/>
  <c r="J107" i="16"/>
  <c r="J107" i="37" s="1"/>
  <c r="J19" i="16"/>
  <c r="J19" i="37" s="1"/>
  <c r="J63" i="16"/>
  <c r="J63" i="37" s="1"/>
  <c r="J53" i="16"/>
  <c r="J53" i="37" s="1"/>
  <c r="J42" i="16"/>
  <c r="J42" i="37" s="1"/>
  <c r="M42" i="34" s="1"/>
  <c r="L41" i="45" s="1"/>
  <c r="J96" i="16"/>
  <c r="J96" i="37" s="1"/>
  <c r="J102" i="16"/>
  <c r="J102" i="37" s="1"/>
  <c r="M102" i="34" s="1"/>
  <c r="L101" i="45" s="1"/>
  <c r="J32" i="16"/>
  <c r="J32" i="37" s="1"/>
  <c r="M32" i="34" s="1"/>
  <c r="L31" i="45" s="1"/>
  <c r="J33" i="16"/>
  <c r="J33" i="37" s="1"/>
  <c r="M33" i="34" s="1"/>
  <c r="L32" i="45" s="1"/>
  <c r="J7" i="16"/>
  <c r="J7" i="37" s="1"/>
  <c r="J49" i="16"/>
  <c r="J49" i="37" s="1"/>
  <c r="M49" i="34" s="1"/>
  <c r="L48" i="45" s="1"/>
  <c r="J13" i="16"/>
  <c r="J13" i="37" s="1"/>
  <c r="M13" i="34" s="1"/>
  <c r="L12" i="45" s="1"/>
  <c r="J41" i="16"/>
  <c r="J41" i="37" s="1"/>
  <c r="J104" i="16"/>
  <c r="J104" i="37" s="1"/>
  <c r="J84" i="16"/>
  <c r="J84" i="37" s="1"/>
  <c r="M84" i="34" s="1"/>
  <c r="L83" i="45" s="1"/>
  <c r="J61" i="16"/>
  <c r="J61" i="37" s="1"/>
  <c r="J71" i="16"/>
  <c r="J71" i="37" s="1"/>
  <c r="M71" i="34" s="1"/>
  <c r="L70" i="45" s="1"/>
  <c r="J52" i="16"/>
  <c r="J52" i="37" s="1"/>
  <c r="M52" i="34" s="1"/>
  <c r="L51" i="45" s="1"/>
  <c r="J62" i="16"/>
  <c r="J62" i="37" s="1"/>
  <c r="J26" i="16"/>
  <c r="J26" i="37" s="1"/>
  <c r="J73" i="16"/>
  <c r="J73" i="37" s="1"/>
  <c r="J14" i="16"/>
  <c r="J14" i="37" s="1"/>
  <c r="M14" i="34" s="1"/>
  <c r="L13" i="45" s="1"/>
  <c r="J60" i="16"/>
  <c r="J60" i="37" s="1"/>
  <c r="J54" i="16"/>
  <c r="J54" i="37" s="1"/>
  <c r="J20" i="16"/>
  <c r="J20" i="37" s="1"/>
  <c r="J68" i="16"/>
  <c r="J68" i="37" s="1"/>
  <c r="M68" i="34" s="1"/>
  <c r="L67" i="45" s="1"/>
  <c r="J83" i="16"/>
  <c r="J83" i="37" s="1"/>
  <c r="M83" i="34" s="1"/>
  <c r="L82" i="45" s="1"/>
  <c r="J69" i="16"/>
  <c r="J69" i="37" s="1"/>
  <c r="M69" i="34" s="1"/>
  <c r="L68" i="45" s="1"/>
  <c r="J72" i="16"/>
  <c r="J72" i="37" s="1"/>
  <c r="J100" i="16"/>
  <c r="J100" i="37" s="1"/>
  <c r="J82" i="16"/>
  <c r="J82" i="37" s="1"/>
  <c r="M82" i="34" s="1"/>
  <c r="L81" i="45" s="1"/>
  <c r="J16" i="16"/>
  <c r="J16" i="37" s="1"/>
  <c r="J50" i="16"/>
  <c r="J50" i="37" s="1"/>
  <c r="M50" i="34" s="1"/>
  <c r="L49" i="45" s="1"/>
  <c r="J57" i="16"/>
  <c r="J57" i="37" s="1"/>
  <c r="M57" i="34" s="1"/>
  <c r="L56" i="45" s="1"/>
  <c r="J111" i="16"/>
  <c r="J111" i="37" s="1"/>
  <c r="J39" i="16"/>
  <c r="J39" i="37" s="1"/>
  <c r="M39" i="34" s="1"/>
  <c r="L38" i="45" s="1"/>
  <c r="J24" i="16"/>
  <c r="J24" i="37" s="1"/>
  <c r="J30" i="16"/>
  <c r="J30" i="37" s="1"/>
  <c r="J37" i="16"/>
  <c r="J37" i="37" s="1"/>
  <c r="J47" i="16"/>
  <c r="J47" i="37" s="1"/>
  <c r="M47" i="34" s="1"/>
  <c r="L46" i="45" s="1"/>
  <c r="J23" i="16"/>
  <c r="J23" i="37" s="1"/>
  <c r="J8" i="16"/>
  <c r="J8" i="37" s="1"/>
  <c r="M8" i="34" s="1"/>
  <c r="L7" i="45" s="1"/>
  <c r="J35" i="16"/>
  <c r="J35" i="37" s="1"/>
  <c r="J25" i="16"/>
  <c r="J25" i="37" s="1"/>
  <c r="M25" i="34" s="1"/>
  <c r="L24" i="45" s="1"/>
  <c r="K5" i="4"/>
  <c r="M3" i="15"/>
  <c r="M85" i="15"/>
  <c r="M75" i="15"/>
  <c r="M32" i="15"/>
  <c r="M20" i="15"/>
  <c r="M94" i="15"/>
  <c r="M25" i="15"/>
  <c r="M60" i="15"/>
  <c r="M47" i="15"/>
  <c r="M9" i="15"/>
  <c r="M68" i="15"/>
  <c r="M43" i="15"/>
  <c r="M107" i="15"/>
  <c r="M21" i="15"/>
  <c r="M108" i="15"/>
  <c r="M27" i="15"/>
  <c r="M19" i="15"/>
  <c r="M28" i="15"/>
  <c r="M104" i="15"/>
  <c r="M46" i="15"/>
  <c r="M24" i="15"/>
  <c r="M88" i="15"/>
  <c r="M63" i="15"/>
  <c r="M44" i="15"/>
  <c r="M79" i="15"/>
  <c r="M100" i="15"/>
  <c r="M16" i="15"/>
  <c r="M11" i="15"/>
  <c r="M8" i="15"/>
  <c r="M67" i="15"/>
  <c r="M84" i="15"/>
  <c r="M7" i="15"/>
  <c r="M70" i="15"/>
  <c r="M55" i="15"/>
  <c r="M53" i="15"/>
  <c r="M40" i="15"/>
  <c r="M59" i="15"/>
  <c r="M13" i="15"/>
  <c r="M69" i="15"/>
  <c r="M31" i="15"/>
  <c r="M30" i="15"/>
  <c r="M96" i="15"/>
  <c r="M72" i="15"/>
  <c r="M77" i="15"/>
  <c r="M93" i="15"/>
  <c r="M61" i="15"/>
  <c r="M101" i="15"/>
  <c r="M22" i="15"/>
  <c r="M99" i="15"/>
  <c r="M103" i="15"/>
  <c r="M92" i="15"/>
  <c r="M37" i="15"/>
  <c r="M39" i="15"/>
  <c r="M87" i="15"/>
  <c r="M51" i="15"/>
  <c r="M110" i="15"/>
  <c r="M41" i="15"/>
  <c r="M91" i="15"/>
  <c r="M83" i="15"/>
  <c r="M23" i="15"/>
  <c r="M48" i="15"/>
  <c r="M111" i="15"/>
  <c r="M62" i="15"/>
  <c r="M105" i="15"/>
  <c r="M57" i="15"/>
  <c r="M58" i="15"/>
  <c r="M18" i="15"/>
  <c r="M52" i="15"/>
  <c r="M71" i="15"/>
  <c r="M36" i="15"/>
  <c r="M38" i="15"/>
  <c r="M81" i="15"/>
  <c r="M73" i="15"/>
  <c r="M74" i="15"/>
  <c r="M6" i="15"/>
  <c r="M80" i="15"/>
  <c r="M102" i="15"/>
  <c r="M49" i="15"/>
  <c r="M12" i="15"/>
  <c r="M29" i="15"/>
  <c r="M54" i="15"/>
  <c r="M26" i="15"/>
  <c r="M65" i="15"/>
  <c r="M5" i="15"/>
  <c r="M34" i="15"/>
  <c r="M45" i="15"/>
  <c r="M66" i="15"/>
  <c r="M56" i="15"/>
  <c r="M109" i="15"/>
  <c r="M14" i="15"/>
  <c r="M89" i="15"/>
  <c r="M106" i="15"/>
  <c r="M97" i="15"/>
  <c r="M35" i="15"/>
  <c r="M17" i="15"/>
  <c r="M86" i="15"/>
  <c r="M98" i="15"/>
  <c r="M33" i="15"/>
  <c r="M112" i="15"/>
  <c r="M10" i="15"/>
  <c r="M15" i="15"/>
  <c r="M50" i="15"/>
  <c r="M90" i="15"/>
  <c r="M82" i="15"/>
  <c r="M64" i="15"/>
  <c r="M95" i="15"/>
  <c r="M42" i="15"/>
  <c r="J43" i="7"/>
  <c r="F48" i="11" s="1"/>
  <c r="I48" i="11" s="1"/>
  <c r="K48" i="11" s="1"/>
  <c r="L48" i="11" s="1"/>
  <c r="M48" i="11" s="1"/>
  <c r="F43" i="12" s="1"/>
  <c r="I109" i="11"/>
  <c r="K109" i="11" s="1"/>
  <c r="L109" i="11" s="1"/>
  <c r="M109" i="11" s="1"/>
  <c r="F104" i="12" s="1"/>
  <c r="I53" i="11"/>
  <c r="K53" i="11" s="1"/>
  <c r="L53" i="11" s="1"/>
  <c r="M53" i="11" s="1"/>
  <c r="F48" i="12" s="1"/>
  <c r="K48" i="12" s="1"/>
  <c r="I31" i="11"/>
  <c r="K31" i="11" s="1"/>
  <c r="L31" i="11" s="1"/>
  <c r="M31" i="11" s="1"/>
  <c r="F26" i="12" s="1"/>
  <c r="I78" i="11"/>
  <c r="K78" i="11" s="1"/>
  <c r="L78" i="11" s="1"/>
  <c r="M78" i="11" s="1"/>
  <c r="F73" i="12" s="1"/>
  <c r="I16" i="11"/>
  <c r="K16" i="11" s="1"/>
  <c r="L16" i="11" s="1"/>
  <c r="M16" i="11" s="1"/>
  <c r="F11" i="12" s="1"/>
  <c r="I38" i="11"/>
  <c r="K38" i="11" s="1"/>
  <c r="L38" i="11" s="1"/>
  <c r="M38" i="11" s="1"/>
  <c r="F33" i="12" s="1"/>
  <c r="I85" i="11"/>
  <c r="K85" i="11" s="1"/>
  <c r="L85" i="11" s="1"/>
  <c r="M85" i="11" s="1"/>
  <c r="F80" i="12" s="1"/>
  <c r="I19" i="11"/>
  <c r="K19" i="11" s="1"/>
  <c r="L19" i="11" s="1"/>
  <c r="M19" i="11" s="1"/>
  <c r="F14" i="12" s="1"/>
  <c r="I91" i="11"/>
  <c r="K91" i="11" s="1"/>
  <c r="L91" i="11" s="1"/>
  <c r="M91" i="11" s="1"/>
  <c r="F86" i="12" s="1"/>
  <c r="I12" i="11"/>
  <c r="K12" i="11" s="1"/>
  <c r="L12" i="11" s="1"/>
  <c r="M12" i="11" s="1"/>
  <c r="F7" i="12" s="1"/>
  <c r="I42" i="11"/>
  <c r="K42" i="11" s="1"/>
  <c r="L42" i="11" s="1"/>
  <c r="M42" i="11" s="1"/>
  <c r="F37" i="12" s="1"/>
  <c r="J37" i="12" s="1"/>
  <c r="I89" i="11"/>
  <c r="K89" i="11" s="1"/>
  <c r="L89" i="11" s="1"/>
  <c r="M89" i="11" s="1"/>
  <c r="F84" i="12" s="1"/>
  <c r="I35" i="11"/>
  <c r="K35" i="11" s="1"/>
  <c r="L35" i="11" s="1"/>
  <c r="M35" i="11" s="1"/>
  <c r="F30" i="12" s="1"/>
  <c r="I65" i="11"/>
  <c r="K65" i="11" s="1"/>
  <c r="L65" i="11" s="1"/>
  <c r="M65" i="11" s="1"/>
  <c r="F60" i="12" s="1"/>
  <c r="I60" i="11"/>
  <c r="K60" i="11" s="1"/>
  <c r="L60" i="11" s="1"/>
  <c r="M60" i="11" s="1"/>
  <c r="F55" i="12" s="1"/>
  <c r="I80" i="11"/>
  <c r="K80" i="11" s="1"/>
  <c r="L80" i="11" s="1"/>
  <c r="M80" i="11" s="1"/>
  <c r="F75" i="12" s="1"/>
  <c r="I58" i="11"/>
  <c r="K58" i="11" s="1"/>
  <c r="L58" i="11" s="1"/>
  <c r="M58" i="11" s="1"/>
  <c r="F53" i="12" s="1"/>
  <c r="I102" i="11"/>
  <c r="K102" i="11" s="1"/>
  <c r="L102" i="11" s="1"/>
  <c r="M102" i="11" s="1"/>
  <c r="F97" i="12" s="1"/>
  <c r="L97" i="12" s="1"/>
  <c r="N97" i="12" s="1"/>
  <c r="J97" i="13" s="1"/>
  <c r="I76" i="11"/>
  <c r="K76" i="11" s="1"/>
  <c r="L76" i="11" s="1"/>
  <c r="M76" i="11" s="1"/>
  <c r="F71" i="12" s="1"/>
  <c r="I108" i="11"/>
  <c r="K108" i="11" s="1"/>
  <c r="L108" i="11" s="1"/>
  <c r="M108" i="11" s="1"/>
  <c r="F103" i="12" s="1"/>
  <c r="I36" i="11"/>
  <c r="K36" i="11" s="1"/>
  <c r="L36" i="11" s="1"/>
  <c r="M36" i="11" s="1"/>
  <c r="F31" i="12" s="1"/>
  <c r="I83" i="11"/>
  <c r="K83" i="11" s="1"/>
  <c r="L83" i="11" s="1"/>
  <c r="M83" i="11" s="1"/>
  <c r="F78" i="12" s="1"/>
  <c r="I106" i="11"/>
  <c r="K106" i="11" s="1"/>
  <c r="L106" i="11" s="1"/>
  <c r="M106" i="11" s="1"/>
  <c r="F101" i="12" s="1"/>
  <c r="I29" i="11"/>
  <c r="K29" i="11" s="1"/>
  <c r="L29" i="11" s="1"/>
  <c r="M29" i="11" s="1"/>
  <c r="F24" i="12" s="1"/>
  <c r="I81" i="11"/>
  <c r="K81" i="11" s="1"/>
  <c r="L81" i="11" s="1"/>
  <c r="M81" i="11" s="1"/>
  <c r="F76" i="12" s="1"/>
  <c r="I70" i="11"/>
  <c r="K70" i="11" s="1"/>
  <c r="L70" i="11" s="1"/>
  <c r="M70" i="11" s="1"/>
  <c r="F65" i="12" s="1"/>
  <c r="I94" i="11"/>
  <c r="K94" i="11" s="1"/>
  <c r="L94" i="11" s="1"/>
  <c r="M94" i="11" s="1"/>
  <c r="F89" i="12" s="1"/>
  <c r="I66" i="11"/>
  <c r="K66" i="11" s="1"/>
  <c r="L66" i="11" s="1"/>
  <c r="M66" i="11" s="1"/>
  <c r="F61" i="12" s="1"/>
  <c r="I100" i="11"/>
  <c r="K100" i="11" s="1"/>
  <c r="L100" i="11" s="1"/>
  <c r="M100" i="11" s="1"/>
  <c r="F95" i="12" s="1"/>
  <c r="I74" i="11"/>
  <c r="K74" i="11" s="1"/>
  <c r="L74" i="11" s="1"/>
  <c r="M74" i="11" s="1"/>
  <c r="F69" i="12" s="1"/>
  <c r="I98" i="11"/>
  <c r="K98" i="11" s="1"/>
  <c r="L98" i="11" s="1"/>
  <c r="M98" i="11" s="1"/>
  <c r="F93" i="12" s="1"/>
  <c r="I21" i="11"/>
  <c r="K21" i="11" s="1"/>
  <c r="L21" i="11" s="1"/>
  <c r="M21" i="11" s="1"/>
  <c r="F16" i="12" s="1"/>
  <c r="I72" i="11"/>
  <c r="K72" i="11" s="1"/>
  <c r="L72" i="11" s="1"/>
  <c r="M72" i="11" s="1"/>
  <c r="F67" i="12" s="1"/>
  <c r="I15" i="11"/>
  <c r="K15" i="11" s="1"/>
  <c r="L15" i="11" s="1"/>
  <c r="M15" i="11" s="1"/>
  <c r="F10" i="12" s="1"/>
  <c r="I49" i="11"/>
  <c r="K49" i="11" s="1"/>
  <c r="L49" i="11" s="1"/>
  <c r="M49" i="11" s="1"/>
  <c r="F44" i="12" s="1"/>
  <c r="I39" i="11"/>
  <c r="K39" i="11" s="1"/>
  <c r="L39" i="11" s="1"/>
  <c r="M39" i="11" s="1"/>
  <c r="F34" i="12" s="1"/>
  <c r="I86" i="11"/>
  <c r="K86" i="11" s="1"/>
  <c r="L86" i="11" s="1"/>
  <c r="M86" i="11" s="1"/>
  <c r="F81" i="12" s="1"/>
  <c r="I104" i="11"/>
  <c r="K104" i="11" s="1"/>
  <c r="L104" i="11" s="1"/>
  <c r="M104" i="11" s="1"/>
  <c r="F99" i="12" s="1"/>
  <c r="I56" i="11"/>
  <c r="K56" i="11" s="1"/>
  <c r="L56" i="11" s="1"/>
  <c r="M56" i="11" s="1"/>
  <c r="F51" i="12" s="1"/>
  <c r="I92" i="11"/>
  <c r="K92" i="11" s="1"/>
  <c r="L92" i="11" s="1"/>
  <c r="M92" i="11" s="1"/>
  <c r="F87" i="12" s="1"/>
  <c r="I13" i="11"/>
  <c r="K13" i="11" s="1"/>
  <c r="L13" i="11" s="1"/>
  <c r="M13" i="11" s="1"/>
  <c r="F8" i="12" s="1"/>
  <c r="I63" i="11"/>
  <c r="K63" i="11" s="1"/>
  <c r="L63" i="11" s="1"/>
  <c r="M63" i="11" s="1"/>
  <c r="F58" i="12" s="1"/>
  <c r="I90" i="11"/>
  <c r="K90" i="11" s="1"/>
  <c r="L90" i="11" s="1"/>
  <c r="M90" i="11" s="1"/>
  <c r="F85" i="12" s="1"/>
  <c r="L85" i="12" s="1"/>
  <c r="N85" i="12" s="1"/>
  <c r="J85" i="13" s="1"/>
  <c r="J85" i="14" s="1"/>
  <c r="X85" i="14" s="1"/>
  <c r="I61" i="11"/>
  <c r="K61" i="11" s="1"/>
  <c r="L61" i="11" s="1"/>
  <c r="M61" i="11" s="1"/>
  <c r="F56" i="12" s="1"/>
  <c r="I32" i="11"/>
  <c r="K32" i="11" s="1"/>
  <c r="L32" i="11" s="1"/>
  <c r="M32" i="11" s="1"/>
  <c r="F27" i="12" s="1"/>
  <c r="I30" i="11"/>
  <c r="K30" i="11" s="1"/>
  <c r="L30" i="11" s="1"/>
  <c r="M30" i="11" s="1"/>
  <c r="F25" i="12" s="1"/>
  <c r="I71" i="11"/>
  <c r="K71" i="11" s="1"/>
  <c r="L71" i="11" s="1"/>
  <c r="M71" i="11" s="1"/>
  <c r="F66" i="12" s="1"/>
  <c r="I116" i="11"/>
  <c r="K116" i="11" s="1"/>
  <c r="L116" i="11" s="1"/>
  <c r="M116" i="11" s="1"/>
  <c r="F111" i="12" s="1"/>
  <c r="I103" i="11"/>
  <c r="K103" i="11" s="1"/>
  <c r="L103" i="11" s="1"/>
  <c r="M103" i="11" s="1"/>
  <c r="F98" i="12" s="1"/>
  <c r="I26" i="11"/>
  <c r="K26" i="11" s="1"/>
  <c r="L26" i="11" s="1"/>
  <c r="M26" i="11" s="1"/>
  <c r="F21" i="12" s="1"/>
  <c r="I77" i="11"/>
  <c r="K77" i="11" s="1"/>
  <c r="L77" i="11" s="1"/>
  <c r="M77" i="11" s="1"/>
  <c r="F72" i="12" s="1"/>
  <c r="I59" i="11"/>
  <c r="K59" i="11" s="1"/>
  <c r="L59" i="11" s="1"/>
  <c r="M59" i="11" s="1"/>
  <c r="F54" i="12" s="1"/>
  <c r="I45" i="11"/>
  <c r="K45" i="11" s="1"/>
  <c r="L45" i="11" s="1"/>
  <c r="M45" i="11" s="1"/>
  <c r="F40" i="12" s="1"/>
  <c r="I84" i="11"/>
  <c r="K84" i="11" s="1"/>
  <c r="L84" i="11" s="1"/>
  <c r="M84" i="11" s="1"/>
  <c r="F79" i="12" s="1"/>
  <c r="I88" i="11"/>
  <c r="K88" i="11" s="1"/>
  <c r="L88" i="11" s="1"/>
  <c r="M88" i="11" s="1"/>
  <c r="F83" i="12" s="1"/>
  <c r="I54" i="11"/>
  <c r="K54" i="11" s="1"/>
  <c r="L54" i="11" s="1"/>
  <c r="M54" i="11" s="1"/>
  <c r="F49" i="12" s="1"/>
  <c r="I82" i="11"/>
  <c r="K82" i="11" s="1"/>
  <c r="L82" i="11" s="1"/>
  <c r="M82" i="11" s="1"/>
  <c r="F77" i="12" s="1"/>
  <c r="I50" i="11"/>
  <c r="K50" i="11" s="1"/>
  <c r="L50" i="11" s="1"/>
  <c r="M50" i="11" s="1"/>
  <c r="F45" i="12" s="1"/>
  <c r="I111" i="11"/>
  <c r="K111" i="11" s="1"/>
  <c r="L111" i="11" s="1"/>
  <c r="M111" i="11" s="1"/>
  <c r="F106" i="12" s="1"/>
  <c r="I34" i="11"/>
  <c r="K34" i="11" s="1"/>
  <c r="L34" i="11" s="1"/>
  <c r="M34" i="11" s="1"/>
  <c r="F29" i="12" s="1"/>
  <c r="I18" i="11"/>
  <c r="K18" i="11" s="1"/>
  <c r="L18" i="11" s="1"/>
  <c r="M18" i="11" s="1"/>
  <c r="F13" i="12" s="1"/>
  <c r="I37" i="11"/>
  <c r="K37" i="11" s="1"/>
  <c r="L37" i="11" s="1"/>
  <c r="M37" i="11" s="1"/>
  <c r="F32" i="12" s="1"/>
  <c r="I75" i="11"/>
  <c r="K75" i="11" s="1"/>
  <c r="L75" i="11" s="1"/>
  <c r="M75" i="11" s="1"/>
  <c r="F70" i="12" s="1"/>
  <c r="I43" i="11"/>
  <c r="K43" i="11" s="1"/>
  <c r="L43" i="11" s="1"/>
  <c r="M43" i="11" s="1"/>
  <c r="F38" i="12" s="1"/>
  <c r="I73" i="11"/>
  <c r="K73" i="11" s="1"/>
  <c r="L73" i="11" s="1"/>
  <c r="M73" i="11" s="1"/>
  <c r="F68" i="12" s="1"/>
  <c r="I27" i="11"/>
  <c r="K27" i="11" s="1"/>
  <c r="L27" i="11" s="1"/>
  <c r="M27" i="11" s="1"/>
  <c r="F22" i="12" s="1"/>
  <c r="I41" i="11"/>
  <c r="K41" i="11" s="1"/>
  <c r="L41" i="11" s="1"/>
  <c r="M41" i="11" s="1"/>
  <c r="F36" i="12" s="1"/>
  <c r="I67" i="11"/>
  <c r="K67" i="11" s="1"/>
  <c r="L67" i="11" s="1"/>
  <c r="M67" i="11" s="1"/>
  <c r="F62" i="12" s="1"/>
  <c r="I112" i="11"/>
  <c r="K112" i="11" s="1"/>
  <c r="L112" i="11" s="1"/>
  <c r="M112" i="11" s="1"/>
  <c r="F107" i="12" s="1"/>
  <c r="I87" i="11"/>
  <c r="K87" i="11" s="1"/>
  <c r="L87" i="11" s="1"/>
  <c r="M87" i="11" s="1"/>
  <c r="F82" i="12" s="1"/>
  <c r="I10" i="11"/>
  <c r="K10" i="11" s="1"/>
  <c r="L10" i="11" s="1"/>
  <c r="M10" i="11" s="1"/>
  <c r="F5" i="12" s="1"/>
  <c r="I57" i="11"/>
  <c r="K57" i="11" s="1"/>
  <c r="L57" i="11" s="1"/>
  <c r="M57" i="11" s="1"/>
  <c r="F52" i="12" s="1"/>
  <c r="I101" i="11"/>
  <c r="K101" i="11" s="1"/>
  <c r="L101" i="11" s="1"/>
  <c r="M101" i="11" s="1"/>
  <c r="F96" i="12" s="1"/>
  <c r="I24" i="11"/>
  <c r="K24" i="11" s="1"/>
  <c r="L24" i="11" s="1"/>
  <c r="M24" i="11" s="1"/>
  <c r="F19" i="12" s="1"/>
  <c r="I107" i="11"/>
  <c r="K107" i="11" s="1"/>
  <c r="L107" i="11" s="1"/>
  <c r="M107" i="11" s="1"/>
  <c r="F102" i="12" s="1"/>
  <c r="I33" i="11"/>
  <c r="K33" i="11" s="1"/>
  <c r="L33" i="11" s="1"/>
  <c r="M33" i="11" s="1"/>
  <c r="F28" i="12" s="1"/>
  <c r="I62" i="11"/>
  <c r="K62" i="11" s="1"/>
  <c r="L62" i="11" s="1"/>
  <c r="M62" i="11" s="1"/>
  <c r="F57" i="12" s="1"/>
  <c r="I105" i="11"/>
  <c r="K105" i="11" s="1"/>
  <c r="L105" i="11" s="1"/>
  <c r="M105" i="11" s="1"/>
  <c r="F100" i="12" s="1"/>
  <c r="L100" i="12" s="1"/>
  <c r="N100" i="12" s="1"/>
  <c r="J100" i="13" s="1"/>
  <c r="J100" i="14" s="1"/>
  <c r="AA100" i="14" s="1"/>
  <c r="I28" i="11"/>
  <c r="K28" i="11" s="1"/>
  <c r="L28" i="11" s="1"/>
  <c r="M28" i="11" s="1"/>
  <c r="F23" i="12" s="1"/>
  <c r="I117" i="11"/>
  <c r="K117" i="11" s="1"/>
  <c r="L117" i="11" s="1"/>
  <c r="M117" i="11" s="1"/>
  <c r="F112" i="12" s="1"/>
  <c r="I52" i="11"/>
  <c r="K52" i="11" s="1"/>
  <c r="L52" i="11" s="1"/>
  <c r="M52" i="11" s="1"/>
  <c r="F47" i="12" s="1"/>
  <c r="I110" i="11"/>
  <c r="K110" i="11" s="1"/>
  <c r="L110" i="11" s="1"/>
  <c r="M110" i="11" s="1"/>
  <c r="F105" i="12" s="1"/>
  <c r="I79" i="11"/>
  <c r="K79" i="11" s="1"/>
  <c r="L79" i="11" s="1"/>
  <c r="M79" i="11" s="1"/>
  <c r="F74" i="12" s="1"/>
  <c r="I40" i="11"/>
  <c r="K40" i="11" s="1"/>
  <c r="L40" i="11" s="1"/>
  <c r="M40" i="11" s="1"/>
  <c r="F35" i="12" s="1"/>
  <c r="J35" i="12" s="1"/>
  <c r="I46" i="11"/>
  <c r="K46" i="11" s="1"/>
  <c r="L46" i="11" s="1"/>
  <c r="M46" i="11" s="1"/>
  <c r="F41" i="12" s="1"/>
  <c r="I14" i="11"/>
  <c r="K14" i="11" s="1"/>
  <c r="L14" i="11" s="1"/>
  <c r="M14" i="11" s="1"/>
  <c r="F9" i="12" s="1"/>
  <c r="I55" i="11"/>
  <c r="K55" i="11" s="1"/>
  <c r="L55" i="11" s="1"/>
  <c r="M55" i="11" s="1"/>
  <c r="F50" i="12" s="1"/>
  <c r="I99" i="11"/>
  <c r="K99" i="11" s="1"/>
  <c r="L99" i="11" s="1"/>
  <c r="M99" i="11" s="1"/>
  <c r="F94" i="12" s="1"/>
  <c r="I22" i="11"/>
  <c r="K22" i="11" s="1"/>
  <c r="L22" i="11" s="1"/>
  <c r="M22" i="11" s="1"/>
  <c r="F17" i="12" s="1"/>
  <c r="I51" i="11"/>
  <c r="K51" i="11" s="1"/>
  <c r="L51" i="11" s="1"/>
  <c r="M51" i="11" s="1"/>
  <c r="F46" i="12" s="1"/>
  <c r="I97" i="11"/>
  <c r="K97" i="11" s="1"/>
  <c r="L97" i="11" s="1"/>
  <c r="M97" i="11" s="1"/>
  <c r="F92" i="12" s="1"/>
  <c r="I20" i="11"/>
  <c r="K20" i="11" s="1"/>
  <c r="L20" i="11" s="1"/>
  <c r="M20" i="11" s="1"/>
  <c r="F15" i="12" s="1"/>
  <c r="J12" i="7"/>
  <c r="F17" i="11" s="1"/>
  <c r="J108" i="7"/>
  <c r="F113" i="11" s="1"/>
  <c r="J90" i="7"/>
  <c r="F95" i="11" s="1"/>
  <c r="J18" i="7"/>
  <c r="F23" i="11" s="1"/>
  <c r="J109" i="7"/>
  <c r="F114" i="11" s="1"/>
  <c r="J39" i="7"/>
  <c r="F44" i="11" s="1"/>
  <c r="J64" i="7"/>
  <c r="F69" i="11" s="1"/>
  <c r="J110" i="7"/>
  <c r="F115" i="11" s="1"/>
  <c r="J42" i="7"/>
  <c r="F47" i="11" s="1"/>
  <c r="J63" i="7"/>
  <c r="F68" i="11" s="1"/>
  <c r="J91" i="7"/>
  <c r="F96" i="11" s="1"/>
  <c r="J88" i="7"/>
  <c r="F93" i="11" s="1"/>
  <c r="J6" i="7"/>
  <c r="F11" i="11" s="1"/>
  <c r="J59" i="7"/>
  <c r="F64" i="11" s="1"/>
  <c r="J20" i="7"/>
  <c r="F25" i="11" s="1"/>
  <c r="G3" i="4"/>
  <c r="K27" i="16" l="1"/>
  <c r="K27" i="37" s="1"/>
  <c r="K12" i="16"/>
  <c r="K12" i="37" s="1"/>
  <c r="N12" i="34" s="1"/>
  <c r="M11" i="45" s="1"/>
  <c r="K101" i="16"/>
  <c r="K101" i="37" s="1"/>
  <c r="N101" i="34" s="1"/>
  <c r="M100" i="45" s="1"/>
  <c r="K108" i="16"/>
  <c r="K108" i="37" s="1"/>
  <c r="N108" i="34" s="1"/>
  <c r="M107" i="45" s="1"/>
  <c r="K66" i="16"/>
  <c r="K66" i="37" s="1"/>
  <c r="K69" i="16"/>
  <c r="K69" i="37" s="1"/>
  <c r="N69" i="34" s="1"/>
  <c r="M68" i="45" s="1"/>
  <c r="K50" i="16"/>
  <c r="K50" i="37" s="1"/>
  <c r="N50" i="34" s="1"/>
  <c r="M49" i="45" s="1"/>
  <c r="K35" i="16"/>
  <c r="K35" i="37" s="1"/>
  <c r="K45" i="16"/>
  <c r="K45" i="37" s="1"/>
  <c r="K49" i="16"/>
  <c r="K49" i="37" s="1"/>
  <c r="N49" i="34" s="1"/>
  <c r="M48" i="45" s="1"/>
  <c r="K36" i="16"/>
  <c r="K36" i="37" s="1"/>
  <c r="K111" i="16"/>
  <c r="K111" i="37" s="1"/>
  <c r="K87" i="16"/>
  <c r="K87" i="37" s="1"/>
  <c r="N87" i="34" s="1"/>
  <c r="M86" i="45" s="1"/>
  <c r="K61" i="16"/>
  <c r="K61" i="37" s="1"/>
  <c r="K13" i="16"/>
  <c r="K13" i="37" s="1"/>
  <c r="N13" i="34" s="1"/>
  <c r="M12" i="45" s="1"/>
  <c r="K67" i="16"/>
  <c r="K67" i="37" s="1"/>
  <c r="N67" i="34" s="1"/>
  <c r="M66" i="45" s="1"/>
  <c r="K88" i="16"/>
  <c r="K88" i="37" s="1"/>
  <c r="N88" i="34" s="1"/>
  <c r="M87" i="45" s="1"/>
  <c r="K21" i="16"/>
  <c r="K21" i="37" s="1"/>
  <c r="K94" i="16"/>
  <c r="K94" i="37" s="1"/>
  <c r="N94" i="34" s="1"/>
  <c r="M93" i="45" s="1"/>
  <c r="K56" i="16"/>
  <c r="K56" i="37" s="1"/>
  <c r="N56" i="34" s="1"/>
  <c r="M55" i="45" s="1"/>
  <c r="K105" i="16"/>
  <c r="K105" i="37" s="1"/>
  <c r="K7" i="16"/>
  <c r="K7" i="37" s="1"/>
  <c r="K63" i="16"/>
  <c r="K63" i="37" s="1"/>
  <c r="K15" i="16"/>
  <c r="K15" i="37" s="1"/>
  <c r="K97" i="16"/>
  <c r="K97" i="37" s="1"/>
  <c r="N97" i="34" s="1"/>
  <c r="M96" i="45" s="1"/>
  <c r="K34" i="16"/>
  <c r="K34" i="37" s="1"/>
  <c r="N34" i="34" s="1"/>
  <c r="M33" i="45" s="1"/>
  <c r="K102" i="16"/>
  <c r="K102" i="37" s="1"/>
  <c r="N102" i="34" s="1"/>
  <c r="M101" i="45" s="1"/>
  <c r="K71" i="16"/>
  <c r="K71" i="37" s="1"/>
  <c r="N71" i="34" s="1"/>
  <c r="M70" i="45" s="1"/>
  <c r="K48" i="16"/>
  <c r="K48" i="37" s="1"/>
  <c r="K39" i="16"/>
  <c r="K39" i="37" s="1"/>
  <c r="N39" i="34" s="1"/>
  <c r="M38" i="45" s="1"/>
  <c r="K93" i="16"/>
  <c r="K93" i="37" s="1"/>
  <c r="N93" i="34" s="1"/>
  <c r="M92" i="45" s="1"/>
  <c r="K59" i="16"/>
  <c r="K59" i="37" s="1"/>
  <c r="N59" i="34" s="1"/>
  <c r="M58" i="45" s="1"/>
  <c r="K8" i="16"/>
  <c r="K8" i="37" s="1"/>
  <c r="N8" i="34" s="1"/>
  <c r="M7" i="45" s="1"/>
  <c r="K24" i="16"/>
  <c r="K24" i="37" s="1"/>
  <c r="K107" i="16"/>
  <c r="K107" i="37" s="1"/>
  <c r="K20" i="16"/>
  <c r="K20" i="37" s="1"/>
  <c r="K44" i="16"/>
  <c r="K44" i="37" s="1"/>
  <c r="K62" i="16"/>
  <c r="K62" i="37" s="1"/>
  <c r="K10" i="16"/>
  <c r="K10" i="37" s="1"/>
  <c r="N10" i="34" s="1"/>
  <c r="M9" i="45" s="1"/>
  <c r="K106" i="16"/>
  <c r="K106" i="37" s="1"/>
  <c r="K5" i="16"/>
  <c r="K5" i="37" s="1"/>
  <c r="N5" i="34" s="1"/>
  <c r="M4" i="45" s="1"/>
  <c r="K80" i="16"/>
  <c r="K80" i="37" s="1"/>
  <c r="K52" i="16"/>
  <c r="K52" i="37" s="1"/>
  <c r="N52" i="34" s="1"/>
  <c r="M51" i="45" s="1"/>
  <c r="K23" i="16"/>
  <c r="K23" i="37" s="1"/>
  <c r="K37" i="16"/>
  <c r="K37" i="37" s="1"/>
  <c r="K77" i="16"/>
  <c r="K77" i="37" s="1"/>
  <c r="K40" i="16"/>
  <c r="K40" i="37" s="1"/>
  <c r="K11" i="16"/>
  <c r="K11" i="37" s="1"/>
  <c r="K46" i="16"/>
  <c r="K46" i="37" s="1"/>
  <c r="N46" i="34" s="1"/>
  <c r="M45" i="45" s="1"/>
  <c r="K43" i="16"/>
  <c r="K43" i="37" s="1"/>
  <c r="K82" i="16"/>
  <c r="K82" i="37" s="1"/>
  <c r="N82" i="34" s="1"/>
  <c r="M81" i="45" s="1"/>
  <c r="K31" i="16"/>
  <c r="K31" i="37" s="1"/>
  <c r="N31" i="34" s="1"/>
  <c r="M30" i="45" s="1"/>
  <c r="K112" i="16"/>
  <c r="K112" i="37" s="1"/>
  <c r="K89" i="16"/>
  <c r="K89" i="37" s="1"/>
  <c r="N89" i="34" s="1"/>
  <c r="M88" i="45" s="1"/>
  <c r="K65" i="16"/>
  <c r="K65" i="37" s="1"/>
  <c r="K6" i="16"/>
  <c r="K6" i="37" s="1"/>
  <c r="K18" i="16"/>
  <c r="K18" i="37" s="1"/>
  <c r="N18" i="34" s="1"/>
  <c r="M17" i="45" s="1"/>
  <c r="K83" i="16"/>
  <c r="K83" i="37" s="1"/>
  <c r="N83" i="34" s="1"/>
  <c r="M82" i="45" s="1"/>
  <c r="K92" i="16"/>
  <c r="K92" i="37" s="1"/>
  <c r="N92" i="34" s="1"/>
  <c r="M91" i="45" s="1"/>
  <c r="K72" i="16"/>
  <c r="K72" i="37" s="1"/>
  <c r="K53" i="16"/>
  <c r="K53" i="37" s="1"/>
  <c r="K16" i="16"/>
  <c r="K16" i="37" s="1"/>
  <c r="K104" i="16"/>
  <c r="K104" i="37" s="1"/>
  <c r="K68" i="16"/>
  <c r="K68" i="37" s="1"/>
  <c r="N68" i="34" s="1"/>
  <c r="M67" i="45" s="1"/>
  <c r="K75" i="16"/>
  <c r="K75" i="37" s="1"/>
  <c r="K86" i="16"/>
  <c r="K86" i="37" s="1"/>
  <c r="N86" i="34" s="1"/>
  <c r="M85" i="45" s="1"/>
  <c r="K29" i="16"/>
  <c r="K29" i="37" s="1"/>
  <c r="N29" i="34" s="1"/>
  <c r="M28" i="45" s="1"/>
  <c r="K110" i="16"/>
  <c r="K110" i="37" s="1"/>
  <c r="K22" i="16"/>
  <c r="K22" i="37" s="1"/>
  <c r="K60" i="16"/>
  <c r="K60" i="37" s="1"/>
  <c r="K17" i="16"/>
  <c r="K17" i="37" s="1"/>
  <c r="N17" i="34" s="1"/>
  <c r="M16" i="45" s="1"/>
  <c r="K51" i="16"/>
  <c r="K51" i="37" s="1"/>
  <c r="N51" i="34" s="1"/>
  <c r="M50" i="45" s="1"/>
  <c r="K25" i="16"/>
  <c r="K25" i="37" s="1"/>
  <c r="N25" i="34" s="1"/>
  <c r="M24" i="45" s="1"/>
  <c r="K95" i="16"/>
  <c r="K95" i="37" s="1"/>
  <c r="N95" i="34" s="1"/>
  <c r="M94" i="45" s="1"/>
  <c r="K14" i="16"/>
  <c r="K14" i="37" s="1"/>
  <c r="N14" i="34" s="1"/>
  <c r="M13" i="45" s="1"/>
  <c r="K26" i="16"/>
  <c r="K26" i="37" s="1"/>
  <c r="K74" i="16"/>
  <c r="K74" i="37" s="1"/>
  <c r="K58" i="16"/>
  <c r="K58" i="37" s="1"/>
  <c r="N58" i="34" s="1"/>
  <c r="M57" i="45" s="1"/>
  <c r="K91" i="16"/>
  <c r="K91" i="37" s="1"/>
  <c r="N91" i="34" s="1"/>
  <c r="M90" i="45" s="1"/>
  <c r="K103" i="16"/>
  <c r="K103" i="37" s="1"/>
  <c r="N103" i="34" s="1"/>
  <c r="M102" i="45" s="1"/>
  <c r="K96" i="16"/>
  <c r="K96" i="37" s="1"/>
  <c r="K55" i="16"/>
  <c r="K55" i="37" s="1"/>
  <c r="K100" i="16"/>
  <c r="K100" i="37" s="1"/>
  <c r="K28" i="16"/>
  <c r="K28" i="37" s="1"/>
  <c r="N28" i="34" s="1"/>
  <c r="M27" i="45" s="1"/>
  <c r="K9" i="16"/>
  <c r="K9" i="37" s="1"/>
  <c r="N9" i="34" s="1"/>
  <c r="M8" i="45" s="1"/>
  <c r="K85" i="16"/>
  <c r="K85" i="37" s="1"/>
  <c r="K90" i="16"/>
  <c r="K90" i="37" s="1"/>
  <c r="N90" i="34" s="1"/>
  <c r="M89" i="45" s="1"/>
  <c r="K38" i="16"/>
  <c r="K38" i="37" s="1"/>
  <c r="N38" i="34" s="1"/>
  <c r="M37" i="45" s="1"/>
  <c r="K84" i="16"/>
  <c r="K84" i="37" s="1"/>
  <c r="N84" i="34" s="1"/>
  <c r="M83" i="45" s="1"/>
  <c r="K64" i="16"/>
  <c r="K64" i="37" s="1"/>
  <c r="K98" i="16"/>
  <c r="K98" i="37" s="1"/>
  <c r="N98" i="34" s="1"/>
  <c r="M97" i="45" s="1"/>
  <c r="K109" i="16"/>
  <c r="K109" i="37" s="1"/>
  <c r="K54" i="16"/>
  <c r="K54" i="37" s="1"/>
  <c r="K73" i="16"/>
  <c r="K73" i="37" s="1"/>
  <c r="K57" i="16"/>
  <c r="K57" i="37" s="1"/>
  <c r="N57" i="34" s="1"/>
  <c r="M56" i="45" s="1"/>
  <c r="K41" i="16"/>
  <c r="K41" i="37" s="1"/>
  <c r="K99" i="16"/>
  <c r="K99" i="37" s="1"/>
  <c r="K30" i="16"/>
  <c r="K30" i="37" s="1"/>
  <c r="K70" i="16"/>
  <c r="K70" i="37" s="1"/>
  <c r="N70" i="34" s="1"/>
  <c r="M69" i="45" s="1"/>
  <c r="K79" i="16"/>
  <c r="K79" i="37" s="1"/>
  <c r="K19" i="16"/>
  <c r="K19" i="37" s="1"/>
  <c r="K47" i="16"/>
  <c r="K47" i="37" s="1"/>
  <c r="N47" i="34" s="1"/>
  <c r="M46" i="45" s="1"/>
  <c r="M37" i="34"/>
  <c r="L36" i="45" s="1"/>
  <c r="K6" i="34"/>
  <c r="J5" i="45" s="1"/>
  <c r="L7" i="34"/>
  <c r="K6" i="45" s="1"/>
  <c r="M35" i="34"/>
  <c r="L34" i="45" s="1"/>
  <c r="I35" i="34"/>
  <c r="H34" i="45" s="1"/>
  <c r="J6" i="34"/>
  <c r="I5" i="45" s="1"/>
  <c r="M23" i="34"/>
  <c r="L22" i="45" s="1"/>
  <c r="I23" i="34"/>
  <c r="H22" i="45" s="1"/>
  <c r="J54" i="34"/>
  <c r="I53" i="45" s="1"/>
  <c r="L30" i="34"/>
  <c r="K29" i="45" s="1"/>
  <c r="I37" i="34"/>
  <c r="H36" i="45" s="1"/>
  <c r="L61" i="34"/>
  <c r="K60" i="45" s="1"/>
  <c r="L54" i="34"/>
  <c r="K53" i="45" s="1"/>
  <c r="J11" i="34"/>
  <c r="I10" i="45" s="1"/>
  <c r="I65" i="34"/>
  <c r="H64" i="45" s="1"/>
  <c r="M11" i="34"/>
  <c r="L10" i="45" s="1"/>
  <c r="L15" i="34"/>
  <c r="K14" i="45" s="1"/>
  <c r="L11" i="34"/>
  <c r="K10" i="45" s="1"/>
  <c r="M7" i="34"/>
  <c r="L6" i="45" s="1"/>
  <c r="I7" i="34"/>
  <c r="H6" i="45" s="1"/>
  <c r="J7" i="34"/>
  <c r="I6" i="45" s="1"/>
  <c r="K27" i="34"/>
  <c r="J26" i="45" s="1"/>
  <c r="L80" i="34"/>
  <c r="K79" i="45" s="1"/>
  <c r="L6" i="34"/>
  <c r="K5" i="45" s="1"/>
  <c r="L44" i="34"/>
  <c r="K43" i="45" s="1"/>
  <c r="L63" i="34"/>
  <c r="K62" i="45" s="1"/>
  <c r="J16" i="34"/>
  <c r="I15" i="45" s="1"/>
  <c r="K16" i="34"/>
  <c r="J15" i="45" s="1"/>
  <c r="K19" i="34"/>
  <c r="J18" i="45" s="1"/>
  <c r="J15" i="34"/>
  <c r="I14" i="45" s="1"/>
  <c r="K30" i="34"/>
  <c r="J29" i="45" s="1"/>
  <c r="J36" i="34"/>
  <c r="I35" i="45" s="1"/>
  <c r="K55" i="34"/>
  <c r="J54" i="45" s="1"/>
  <c r="M41" i="34"/>
  <c r="L40" i="45" s="1"/>
  <c r="J20" i="34"/>
  <c r="I19" i="45" s="1"/>
  <c r="M21" i="34"/>
  <c r="L20" i="45" s="1"/>
  <c r="M16" i="34"/>
  <c r="L15" i="45" s="1"/>
  <c r="M15" i="34"/>
  <c r="L14" i="45" s="1"/>
  <c r="I15" i="34"/>
  <c r="H14" i="45" s="1"/>
  <c r="I19" i="34"/>
  <c r="H18" i="45" s="1"/>
  <c r="M19" i="34"/>
  <c r="L18" i="45" s="1"/>
  <c r="I6" i="34"/>
  <c r="H5" i="45" s="1"/>
  <c r="I36" i="34"/>
  <c r="H35" i="45" s="1"/>
  <c r="I53" i="34"/>
  <c r="H52" i="45" s="1"/>
  <c r="J45" i="34"/>
  <c r="I44" i="45" s="1"/>
  <c r="I61" i="34"/>
  <c r="H60" i="45" s="1"/>
  <c r="L45" i="34"/>
  <c r="K44" i="45" s="1"/>
  <c r="J55" i="34"/>
  <c r="I54" i="45" s="1"/>
  <c r="J60" i="34"/>
  <c r="I59" i="45" s="1"/>
  <c r="I22" i="34"/>
  <c r="H21" i="45" s="1"/>
  <c r="K22" i="34"/>
  <c r="J21" i="45" s="1"/>
  <c r="L22" i="34"/>
  <c r="K21" i="45" s="1"/>
  <c r="J21" i="34"/>
  <c r="I20" i="45" s="1"/>
  <c r="I20" i="34"/>
  <c r="H19" i="45" s="1"/>
  <c r="J19" i="34"/>
  <c r="I18" i="45" s="1"/>
  <c r="K21" i="34"/>
  <c r="J20" i="45" s="1"/>
  <c r="L21" i="34"/>
  <c r="K20" i="45" s="1"/>
  <c r="K11" i="34"/>
  <c r="J10" i="45" s="1"/>
  <c r="M22" i="34"/>
  <c r="L21" i="45" s="1"/>
  <c r="J43" i="34"/>
  <c r="I42" i="45" s="1"/>
  <c r="L20" i="34"/>
  <c r="K19" i="45" s="1"/>
  <c r="L53" i="34"/>
  <c r="K52" i="45" s="1"/>
  <c r="J53" i="34"/>
  <c r="I52" i="45" s="1"/>
  <c r="M6" i="34"/>
  <c r="L5" i="45" s="1"/>
  <c r="J40" i="34"/>
  <c r="I39" i="45" s="1"/>
  <c r="L62" i="34"/>
  <c r="K61" i="45" s="1"/>
  <c r="I24" i="34"/>
  <c r="H23" i="45" s="1"/>
  <c r="K24" i="34"/>
  <c r="J23" i="45" s="1"/>
  <c r="J24" i="34"/>
  <c r="I23" i="45" s="1"/>
  <c r="M24" i="34"/>
  <c r="L23" i="45" s="1"/>
  <c r="J23" i="34"/>
  <c r="I22" i="45" s="1"/>
  <c r="I16" i="34"/>
  <c r="H15" i="45" s="1"/>
  <c r="L16" i="34"/>
  <c r="K15" i="45" s="1"/>
  <c r="J48" i="34"/>
  <c r="I47" i="45" s="1"/>
  <c r="L48" i="34"/>
  <c r="K47" i="45" s="1"/>
  <c r="M30" i="34"/>
  <c r="L29" i="45" s="1"/>
  <c r="L55" i="34"/>
  <c r="K54" i="45" s="1"/>
  <c r="K41" i="34"/>
  <c r="J40" i="45" s="1"/>
  <c r="K36" i="34"/>
  <c r="J35" i="45" s="1"/>
  <c r="J27" i="34"/>
  <c r="I26" i="45" s="1"/>
  <c r="J30" i="34"/>
  <c r="I29" i="45" s="1"/>
  <c r="L27" i="34"/>
  <c r="K26" i="45" s="1"/>
  <c r="L23" i="34"/>
  <c r="K22" i="45" s="1"/>
  <c r="K26" i="34"/>
  <c r="J25" i="45" s="1"/>
  <c r="L26" i="34"/>
  <c r="K25" i="45" s="1"/>
  <c r="K35" i="34"/>
  <c r="J34" i="45" s="1"/>
  <c r="K63" i="34"/>
  <c r="J62" i="45" s="1"/>
  <c r="J61" i="34"/>
  <c r="I60" i="45" s="1"/>
  <c r="J44" i="34"/>
  <c r="I43" i="45" s="1"/>
  <c r="J35" i="34"/>
  <c r="I34" i="45" s="1"/>
  <c r="L35" i="34"/>
  <c r="K34" i="45" s="1"/>
  <c r="I27" i="34"/>
  <c r="H26" i="45" s="1"/>
  <c r="M27" i="34"/>
  <c r="L26" i="45" s="1"/>
  <c r="M26" i="34"/>
  <c r="L25" i="45" s="1"/>
  <c r="I30" i="34"/>
  <c r="H29" i="45" s="1"/>
  <c r="J22" i="34"/>
  <c r="I21" i="45" s="1"/>
  <c r="J26" i="34"/>
  <c r="I25" i="45" s="1"/>
  <c r="I11" i="34"/>
  <c r="H10" i="45" s="1"/>
  <c r="J85" i="34"/>
  <c r="I84" i="45" s="1"/>
  <c r="I66" i="34"/>
  <c r="H65" i="45" s="1"/>
  <c r="K111" i="34"/>
  <c r="J110" i="45" s="1"/>
  <c r="J112" i="34"/>
  <c r="I111" i="45" s="1"/>
  <c r="J111" i="34"/>
  <c r="I110" i="45" s="1"/>
  <c r="M65" i="34"/>
  <c r="L64" i="45" s="1"/>
  <c r="M104" i="34"/>
  <c r="L103" i="45" s="1"/>
  <c r="L107" i="34"/>
  <c r="K106" i="45" s="1"/>
  <c r="J100" i="34"/>
  <c r="I99" i="45" s="1"/>
  <c r="J41" i="34"/>
  <c r="I40" i="45" s="1"/>
  <c r="K73" i="34"/>
  <c r="J72" i="45" s="1"/>
  <c r="M110" i="34"/>
  <c r="L109" i="45" s="1"/>
  <c r="M66" i="34"/>
  <c r="L65" i="45" s="1"/>
  <c r="M48" i="34"/>
  <c r="L47" i="45" s="1"/>
  <c r="K64" i="34"/>
  <c r="J63" i="45" s="1"/>
  <c r="J99" i="34"/>
  <c r="I98" i="45" s="1"/>
  <c r="K75" i="34"/>
  <c r="J74" i="45" s="1"/>
  <c r="K74" i="34"/>
  <c r="J73" i="45" s="1"/>
  <c r="I104" i="34"/>
  <c r="H103" i="45" s="1"/>
  <c r="M74" i="34"/>
  <c r="L73" i="45" s="1"/>
  <c r="J74" i="34"/>
  <c r="I73" i="45" s="1"/>
  <c r="L43" i="34"/>
  <c r="K42" i="45" s="1"/>
  <c r="I21" i="34"/>
  <c r="H20" i="45" s="1"/>
  <c r="M80" i="34"/>
  <c r="L79" i="45" s="1"/>
  <c r="M85" i="34"/>
  <c r="L84" i="45" s="1"/>
  <c r="I48" i="34"/>
  <c r="H47" i="45" s="1"/>
  <c r="K45" i="34"/>
  <c r="J44" i="45" s="1"/>
  <c r="I60" i="34"/>
  <c r="H59" i="45" s="1"/>
  <c r="J64" i="34"/>
  <c r="I63" i="45" s="1"/>
  <c r="K79" i="34"/>
  <c r="J78" i="45" s="1"/>
  <c r="I80" i="34"/>
  <c r="H79" i="45" s="1"/>
  <c r="L37" i="34"/>
  <c r="K36" i="45" s="1"/>
  <c r="J75" i="34"/>
  <c r="I74" i="45" s="1"/>
  <c r="I63" i="34"/>
  <c r="H62" i="45" s="1"/>
  <c r="M64" i="34"/>
  <c r="L63" i="45" s="1"/>
  <c r="L85" i="34"/>
  <c r="K84" i="45" s="1"/>
  <c r="I40" i="34"/>
  <c r="H39" i="45" s="1"/>
  <c r="M106" i="34"/>
  <c r="L105" i="45" s="1"/>
  <c r="L77" i="34"/>
  <c r="K76" i="45" s="1"/>
  <c r="M54" i="34"/>
  <c r="L53" i="45" s="1"/>
  <c r="L24" i="34"/>
  <c r="K23" i="45" s="1"/>
  <c r="I77" i="34"/>
  <c r="H76" i="45" s="1"/>
  <c r="M96" i="34"/>
  <c r="L95" i="45" s="1"/>
  <c r="J72" i="34"/>
  <c r="I71" i="45" s="1"/>
  <c r="I45" i="34"/>
  <c r="H44" i="45" s="1"/>
  <c r="I43" i="34"/>
  <c r="H42" i="45" s="1"/>
  <c r="I106" i="34"/>
  <c r="H105" i="45" s="1"/>
  <c r="L96" i="34"/>
  <c r="K95" i="45" s="1"/>
  <c r="J109" i="34"/>
  <c r="I108" i="45" s="1"/>
  <c r="M73" i="34"/>
  <c r="L72" i="45" s="1"/>
  <c r="K110" i="34"/>
  <c r="J109" i="45" s="1"/>
  <c r="J106" i="34"/>
  <c r="I105" i="45" s="1"/>
  <c r="I100" i="34"/>
  <c r="H99" i="45" s="1"/>
  <c r="L112" i="34"/>
  <c r="K111" i="45" s="1"/>
  <c r="K54" i="34"/>
  <c r="J53" i="45" s="1"/>
  <c r="L66" i="34"/>
  <c r="K65" i="45" s="1"/>
  <c r="J37" i="34"/>
  <c r="I36" i="45" s="1"/>
  <c r="L109" i="34"/>
  <c r="K108" i="45" s="1"/>
  <c r="L74" i="34"/>
  <c r="K73" i="45" s="1"/>
  <c r="M99" i="34"/>
  <c r="L98" i="45" s="1"/>
  <c r="I44" i="34"/>
  <c r="H43" i="45" s="1"/>
  <c r="K112" i="34"/>
  <c r="J111" i="45" s="1"/>
  <c r="I55" i="34"/>
  <c r="H54" i="45" s="1"/>
  <c r="I62" i="34"/>
  <c r="H61" i="45" s="1"/>
  <c r="K78" i="34"/>
  <c r="J77" i="45" s="1"/>
  <c r="K37" i="34"/>
  <c r="J36" i="45" s="1"/>
  <c r="M44" i="34"/>
  <c r="L43" i="45" s="1"/>
  <c r="I110" i="34"/>
  <c r="H109" i="45" s="1"/>
  <c r="M111" i="34"/>
  <c r="L110" i="45" s="1"/>
  <c r="L105" i="34"/>
  <c r="K104" i="45" s="1"/>
  <c r="L36" i="34"/>
  <c r="K35" i="45" s="1"/>
  <c r="K99" i="34"/>
  <c r="J98" i="45" s="1"/>
  <c r="M107" i="34"/>
  <c r="L106" i="45" s="1"/>
  <c r="I107" i="34"/>
  <c r="H106" i="45" s="1"/>
  <c r="M100" i="34"/>
  <c r="L99" i="45" s="1"/>
  <c r="J110" i="34"/>
  <c r="I109" i="45" s="1"/>
  <c r="L79" i="34"/>
  <c r="K78" i="45" s="1"/>
  <c r="I75" i="34"/>
  <c r="H74" i="45" s="1"/>
  <c r="L64" i="34"/>
  <c r="K63" i="45" s="1"/>
  <c r="I74" i="34"/>
  <c r="H73" i="45" s="1"/>
  <c r="K85" i="34"/>
  <c r="J84" i="45" s="1"/>
  <c r="L65" i="34"/>
  <c r="K64" i="45" s="1"/>
  <c r="I85" i="34"/>
  <c r="H84" i="45" s="1"/>
  <c r="K77" i="34"/>
  <c r="J76" i="45" s="1"/>
  <c r="K62" i="34"/>
  <c r="J61" i="45" s="1"/>
  <c r="M78" i="34"/>
  <c r="L77" i="45" s="1"/>
  <c r="L73" i="34"/>
  <c r="K72" i="45" s="1"/>
  <c r="M63" i="34"/>
  <c r="L62" i="45" s="1"/>
  <c r="L19" i="34"/>
  <c r="K18" i="45" s="1"/>
  <c r="L75" i="34"/>
  <c r="K74" i="45" s="1"/>
  <c r="M77" i="34"/>
  <c r="L76" i="45" s="1"/>
  <c r="M61" i="34"/>
  <c r="L60" i="45" s="1"/>
  <c r="K80" i="34"/>
  <c r="J79" i="45" s="1"/>
  <c r="K66" i="34"/>
  <c r="J65" i="45" s="1"/>
  <c r="K109" i="34"/>
  <c r="J108" i="45" s="1"/>
  <c r="L110" i="34"/>
  <c r="K109" i="45" s="1"/>
  <c r="M72" i="34"/>
  <c r="L71" i="45" s="1"/>
  <c r="K106" i="34"/>
  <c r="J105" i="45" s="1"/>
  <c r="J105" i="34"/>
  <c r="I104" i="45" s="1"/>
  <c r="K107" i="34"/>
  <c r="J106" i="45" s="1"/>
  <c r="L41" i="34"/>
  <c r="K40" i="45" s="1"/>
  <c r="K105" i="34"/>
  <c r="J104" i="45" s="1"/>
  <c r="J79" i="34"/>
  <c r="I78" i="45" s="1"/>
  <c r="I99" i="34"/>
  <c r="H98" i="45" s="1"/>
  <c r="J78" i="34"/>
  <c r="I77" i="45" s="1"/>
  <c r="M79" i="34"/>
  <c r="L78" i="45" s="1"/>
  <c r="K100" i="34"/>
  <c r="J99" i="45" s="1"/>
  <c r="I79" i="34"/>
  <c r="H78" i="45" s="1"/>
  <c r="J73" i="34"/>
  <c r="I72" i="45" s="1"/>
  <c r="I73" i="34"/>
  <c r="H72" i="45" s="1"/>
  <c r="J65" i="34"/>
  <c r="I64" i="45" s="1"/>
  <c r="K61" i="34"/>
  <c r="J60" i="45" s="1"/>
  <c r="M105" i="34"/>
  <c r="L104" i="45" s="1"/>
  <c r="L100" i="34"/>
  <c r="K99" i="45" s="1"/>
  <c r="M40" i="34"/>
  <c r="L39" i="45" s="1"/>
  <c r="L104" i="34"/>
  <c r="K103" i="45" s="1"/>
  <c r="K15" i="34"/>
  <c r="J14" i="45" s="1"/>
  <c r="J63" i="34"/>
  <c r="I62" i="45" s="1"/>
  <c r="M43" i="34"/>
  <c r="L42" i="45" s="1"/>
  <c r="M60" i="34"/>
  <c r="L59" i="45" s="1"/>
  <c r="M45" i="34"/>
  <c r="L44" i="45" s="1"/>
  <c r="I54" i="34"/>
  <c r="H53" i="45" s="1"/>
  <c r="M55" i="34"/>
  <c r="L54" i="45" s="1"/>
  <c r="L72" i="34"/>
  <c r="K71" i="45" s="1"/>
  <c r="M53" i="34"/>
  <c r="L52" i="45" s="1"/>
  <c r="K96" i="34"/>
  <c r="J95" i="45" s="1"/>
  <c r="I111" i="34"/>
  <c r="H110" i="45" s="1"/>
  <c r="K60" i="34"/>
  <c r="J59" i="45" s="1"/>
  <c r="J96" i="34"/>
  <c r="I95" i="45" s="1"/>
  <c r="L106" i="34"/>
  <c r="K105" i="45" s="1"/>
  <c r="I112" i="34"/>
  <c r="H111" i="45" s="1"/>
  <c r="I109" i="34"/>
  <c r="H108" i="45" s="1"/>
  <c r="M112" i="34"/>
  <c r="L111" i="45" s="1"/>
  <c r="J107" i="34"/>
  <c r="I106" i="45" s="1"/>
  <c r="I78" i="34"/>
  <c r="H77" i="45" s="1"/>
  <c r="L78" i="34"/>
  <c r="K77" i="45" s="1"/>
  <c r="M109" i="34"/>
  <c r="L108" i="45" s="1"/>
  <c r="I64" i="34"/>
  <c r="H63" i="45" s="1"/>
  <c r="J104" i="34"/>
  <c r="I103" i="45" s="1"/>
  <c r="K65" i="34"/>
  <c r="J64" i="45" s="1"/>
  <c r="M62" i="34"/>
  <c r="L61" i="45" s="1"/>
  <c r="K48" i="34"/>
  <c r="J47" i="45" s="1"/>
  <c r="K53" i="34"/>
  <c r="J52" i="45" s="1"/>
  <c r="L99" i="34"/>
  <c r="K98" i="45" s="1"/>
  <c r="J80" i="34"/>
  <c r="I79" i="45" s="1"/>
  <c r="L111" i="34"/>
  <c r="K110" i="45" s="1"/>
  <c r="J66" i="34"/>
  <c r="I65" i="45" s="1"/>
  <c r="I41" i="34"/>
  <c r="H40" i="45" s="1"/>
  <c r="J77" i="34"/>
  <c r="I76" i="45" s="1"/>
  <c r="I72" i="34"/>
  <c r="H71" i="45" s="1"/>
  <c r="I96" i="34"/>
  <c r="H95" i="45" s="1"/>
  <c r="I105" i="34"/>
  <c r="H104" i="45" s="1"/>
  <c r="M75" i="34"/>
  <c r="L74" i="45" s="1"/>
  <c r="K44" i="34"/>
  <c r="J43" i="45" s="1"/>
  <c r="J62" i="34"/>
  <c r="I61" i="45" s="1"/>
  <c r="K7" i="34"/>
  <c r="J6" i="45" s="1"/>
  <c r="K104" i="34"/>
  <c r="J103" i="45" s="1"/>
  <c r="K23" i="34"/>
  <c r="J22" i="45" s="1"/>
  <c r="K72" i="34"/>
  <c r="J71" i="45" s="1"/>
  <c r="M36" i="34"/>
  <c r="L35" i="45" s="1"/>
  <c r="L60" i="34"/>
  <c r="K59" i="45" s="1"/>
  <c r="I26" i="34"/>
  <c r="H25" i="45" s="1"/>
  <c r="M20" i="34"/>
  <c r="L19" i="45" s="1"/>
  <c r="K43" i="34"/>
  <c r="J42" i="45" s="1"/>
  <c r="K20" i="34"/>
  <c r="J19" i="45" s="1"/>
  <c r="K32" i="16"/>
  <c r="K32" i="37" s="1"/>
  <c r="N32" i="34" s="1"/>
  <c r="M31" i="45" s="1"/>
  <c r="K42" i="16"/>
  <c r="K42" i="37" s="1"/>
  <c r="N42" i="34" s="1"/>
  <c r="M41" i="45" s="1"/>
  <c r="K33" i="16"/>
  <c r="K33" i="37" s="1"/>
  <c r="N33" i="34" s="1"/>
  <c r="M32" i="45" s="1"/>
  <c r="K81" i="16"/>
  <c r="K81" i="37" s="1"/>
  <c r="N81" i="34" s="1"/>
  <c r="M80" i="45" s="1"/>
  <c r="L5" i="4"/>
  <c r="N3" i="15"/>
  <c r="N99" i="15"/>
  <c r="N52" i="15"/>
  <c r="N43" i="15"/>
  <c r="N24" i="15"/>
  <c r="N30" i="15"/>
  <c r="N105" i="15"/>
  <c r="N51" i="15"/>
  <c r="N16" i="15"/>
  <c r="N68" i="15"/>
  <c r="N80" i="15"/>
  <c r="N67" i="15"/>
  <c r="N75" i="15"/>
  <c r="N48" i="15"/>
  <c r="N59" i="15"/>
  <c r="N77" i="15"/>
  <c r="N8" i="15"/>
  <c r="N45" i="15"/>
  <c r="N46" i="15"/>
  <c r="N96" i="15"/>
  <c r="N94" i="15"/>
  <c r="N28" i="15"/>
  <c r="N21" i="15"/>
  <c r="N35" i="15"/>
  <c r="N54" i="15"/>
  <c r="N13" i="15"/>
  <c r="N61" i="15"/>
  <c r="N20" i="15"/>
  <c r="N47" i="15"/>
  <c r="N70" i="15"/>
  <c r="N93" i="15"/>
  <c r="N63" i="15"/>
  <c r="N109" i="15"/>
  <c r="N9" i="15"/>
  <c r="N25" i="15"/>
  <c r="N111" i="15"/>
  <c r="N91" i="15"/>
  <c r="N85" i="15"/>
  <c r="N7" i="15"/>
  <c r="N27" i="15"/>
  <c r="N83" i="15"/>
  <c r="N22" i="15"/>
  <c r="N84" i="15"/>
  <c r="N15" i="15"/>
  <c r="N72" i="15"/>
  <c r="N92" i="15"/>
  <c r="N98" i="15"/>
  <c r="N29" i="15"/>
  <c r="N101" i="15"/>
  <c r="N60" i="15"/>
  <c r="N88" i="15"/>
  <c r="N104" i="15"/>
  <c r="N62" i="15"/>
  <c r="N10" i="15"/>
  <c r="N106" i="15"/>
  <c r="N65" i="15"/>
  <c r="N50" i="15"/>
  <c r="N34" i="15"/>
  <c r="N37" i="15"/>
  <c r="N40" i="15"/>
  <c r="N69" i="15"/>
  <c r="N14" i="15"/>
  <c r="N86" i="15"/>
  <c r="N23" i="15"/>
  <c r="N58" i="15"/>
  <c r="N44" i="15"/>
  <c r="N6" i="15"/>
  <c r="N41" i="15"/>
  <c r="N57" i="15"/>
  <c r="N32" i="15"/>
  <c r="N76" i="15"/>
  <c r="N36" i="15"/>
  <c r="N71" i="15"/>
  <c r="N53" i="15"/>
  <c r="N39" i="15"/>
  <c r="N31" i="15"/>
  <c r="N79" i="15"/>
  <c r="N89" i="15"/>
  <c r="N82" i="15"/>
  <c r="N66" i="15"/>
  <c r="N81" i="15"/>
  <c r="N18" i="15"/>
  <c r="N108" i="15"/>
  <c r="N102" i="15"/>
  <c r="N33" i="15"/>
  <c r="N17" i="15"/>
  <c r="N73" i="15"/>
  <c r="N26" i="15"/>
  <c r="N112" i="15"/>
  <c r="N5" i="15"/>
  <c r="N49" i="15"/>
  <c r="N110" i="15"/>
  <c r="N90" i="15"/>
  <c r="N103" i="15"/>
  <c r="N74" i="15"/>
  <c r="N55" i="15"/>
  <c r="N107" i="15"/>
  <c r="N100" i="15"/>
  <c r="N56" i="15"/>
  <c r="N38" i="15"/>
  <c r="N64" i="15"/>
  <c r="N87" i="15"/>
  <c r="N97" i="15"/>
  <c r="N95" i="15"/>
  <c r="N12" i="15"/>
  <c r="N42" i="15"/>
  <c r="I47" i="11"/>
  <c r="K47" i="11" s="1"/>
  <c r="L47" i="11" s="1"/>
  <c r="M47" i="11" s="1"/>
  <c r="F42" i="12" s="1"/>
  <c r="I25" i="11"/>
  <c r="K25" i="11" s="1"/>
  <c r="L25" i="11" s="1"/>
  <c r="M25" i="11" s="1"/>
  <c r="F20" i="12" s="1"/>
  <c r="I69" i="11"/>
  <c r="K69" i="11" s="1"/>
  <c r="L69" i="11" s="1"/>
  <c r="M69" i="11" s="1"/>
  <c r="F64" i="12" s="1"/>
  <c r="I11" i="11"/>
  <c r="K11" i="11" s="1"/>
  <c r="L11" i="11" s="1"/>
  <c r="M11" i="11" s="1"/>
  <c r="F6" i="12" s="1"/>
  <c r="I114" i="11"/>
  <c r="K114" i="11" s="1"/>
  <c r="L114" i="11" s="1"/>
  <c r="M114" i="11" s="1"/>
  <c r="F109" i="12" s="1"/>
  <c r="I23" i="11"/>
  <c r="K23" i="11" s="1"/>
  <c r="L23" i="11" s="1"/>
  <c r="M23" i="11" s="1"/>
  <c r="F18" i="12" s="1"/>
  <c r="I93" i="11"/>
  <c r="K93" i="11" s="1"/>
  <c r="L93" i="11" s="1"/>
  <c r="M93" i="11" s="1"/>
  <c r="F88" i="12" s="1"/>
  <c r="I95" i="11"/>
  <c r="K95" i="11" s="1"/>
  <c r="L95" i="11" s="1"/>
  <c r="M95" i="11" s="1"/>
  <c r="F90" i="12" s="1"/>
  <c r="I44" i="11"/>
  <c r="K44" i="11" s="1"/>
  <c r="L44" i="11" s="1"/>
  <c r="M44" i="11" s="1"/>
  <c r="F39" i="12" s="1"/>
  <c r="J39" i="12" s="1"/>
  <c r="I96" i="11"/>
  <c r="K96" i="11" s="1"/>
  <c r="L96" i="11" s="1"/>
  <c r="M96" i="11" s="1"/>
  <c r="F91" i="12" s="1"/>
  <c r="J91" i="12" s="1"/>
  <c r="I68" i="11"/>
  <c r="K68" i="11" s="1"/>
  <c r="L68" i="11" s="1"/>
  <c r="M68" i="11" s="1"/>
  <c r="F63" i="12" s="1"/>
  <c r="J63" i="12" s="1"/>
  <c r="I113" i="11"/>
  <c r="K113" i="11" s="1"/>
  <c r="L113" i="11" s="1"/>
  <c r="M113" i="11" s="1"/>
  <c r="F108" i="12" s="1"/>
  <c r="I64" i="11"/>
  <c r="K64" i="11" s="1"/>
  <c r="L64" i="11" s="1"/>
  <c r="M64" i="11" s="1"/>
  <c r="F59" i="12" s="1"/>
  <c r="I17" i="11"/>
  <c r="K17" i="11" s="1"/>
  <c r="L17" i="11" s="1"/>
  <c r="M17" i="11" s="1"/>
  <c r="F12" i="12" s="1"/>
  <c r="I115" i="11"/>
  <c r="K115" i="11" s="1"/>
  <c r="L115" i="11" s="1"/>
  <c r="M115" i="11" s="1"/>
  <c r="F110" i="12" s="1"/>
  <c r="L66" i="12"/>
  <c r="N66" i="12" s="1"/>
  <c r="J66" i="13" s="1"/>
  <c r="J66" i="14" s="1"/>
  <c r="AL66" i="14" s="1"/>
  <c r="K66" i="12"/>
  <c r="L111" i="12"/>
  <c r="N111" i="12" s="1"/>
  <c r="J111" i="13" s="1"/>
  <c r="J111" i="14" s="1"/>
  <c r="X111" i="14" s="1"/>
  <c r="J111" i="12"/>
  <c r="K111" i="12"/>
  <c r="K45" i="12"/>
  <c r="L45" i="12"/>
  <c r="N45" i="12" s="1"/>
  <c r="J45" i="13" s="1"/>
  <c r="J45" i="14" s="1"/>
  <c r="AB45" i="14" s="1"/>
  <c r="J45" i="12"/>
  <c r="K19" i="12"/>
  <c r="J19" i="12"/>
  <c r="J89" i="12"/>
  <c r="K89" i="12"/>
  <c r="L89" i="12"/>
  <c r="N89" i="12" s="1"/>
  <c r="J89" i="13" s="1"/>
  <c r="J89" i="14" s="1"/>
  <c r="O89" i="14" s="1"/>
  <c r="L89" i="15" s="1"/>
  <c r="K94" i="12"/>
  <c r="J94" i="12"/>
  <c r="J31" i="12"/>
  <c r="L31" i="12"/>
  <c r="N31" i="12" s="1"/>
  <c r="J31" i="13" s="1"/>
  <c r="J31" i="14" s="1"/>
  <c r="Y31" i="14" s="1"/>
  <c r="K31" i="12"/>
  <c r="K76" i="12"/>
  <c r="J76" i="12"/>
  <c r="J66" i="12"/>
  <c r="K85" i="12"/>
  <c r="K80" i="12"/>
  <c r="L80" i="12"/>
  <c r="N80" i="12" s="1"/>
  <c r="J80" i="13" s="1"/>
  <c r="J80" i="14" s="1"/>
  <c r="AJ80" i="14" s="1"/>
  <c r="J80" i="12"/>
  <c r="J15" i="12"/>
  <c r="K15" i="12"/>
  <c r="L13" i="12"/>
  <c r="N13" i="12" s="1"/>
  <c r="J13" i="13" s="1"/>
  <c r="J13" i="14" s="1"/>
  <c r="M13" i="14" s="1"/>
  <c r="AT13" i="14" s="1"/>
  <c r="K13" i="12"/>
  <c r="J13" i="12"/>
  <c r="L49" i="12"/>
  <c r="N49" i="12" s="1"/>
  <c r="J49" i="13" s="1"/>
  <c r="J49" i="14" s="1"/>
  <c r="X49" i="14" s="1"/>
  <c r="J49" i="12"/>
  <c r="K49" i="12"/>
  <c r="J93" i="12"/>
  <c r="L93" i="12"/>
  <c r="N93" i="12" s="1"/>
  <c r="J93" i="13" s="1"/>
  <c r="J93" i="14" s="1"/>
  <c r="M93" i="14" s="1"/>
  <c r="J93" i="15" s="1"/>
  <c r="K93" i="12"/>
  <c r="J51" i="12"/>
  <c r="K51" i="12"/>
  <c r="L51" i="12"/>
  <c r="N51" i="12" s="1"/>
  <c r="J51" i="13" s="1"/>
  <c r="J51" i="14" s="1"/>
  <c r="V51" i="14" s="1"/>
  <c r="K68" i="12"/>
  <c r="L68" i="12"/>
  <c r="N68" i="12" s="1"/>
  <c r="J68" i="13" s="1"/>
  <c r="J68" i="14" s="1"/>
  <c r="AR68" i="14" s="1"/>
  <c r="J68" i="12"/>
  <c r="L82" i="12"/>
  <c r="N82" i="12" s="1"/>
  <c r="J82" i="13" s="1"/>
  <c r="J82" i="14" s="1"/>
  <c r="M82" i="14" s="1"/>
  <c r="J82" i="15" s="1"/>
  <c r="J82" i="12"/>
  <c r="J25" i="12"/>
  <c r="K25" i="12"/>
  <c r="L25" i="12"/>
  <c r="N25" i="12" s="1"/>
  <c r="J25" i="13" s="1"/>
  <c r="J25" i="14" s="1"/>
  <c r="K26" i="12"/>
  <c r="J26" i="12"/>
  <c r="L26" i="12"/>
  <c r="N26" i="12" s="1"/>
  <c r="J26" i="13" s="1"/>
  <c r="J26" i="14" s="1"/>
  <c r="Z26" i="14" s="1"/>
  <c r="J85" i="12"/>
  <c r="K97" i="12"/>
  <c r="L19" i="12"/>
  <c r="N19" i="12" s="1"/>
  <c r="J19" i="13" s="1"/>
  <c r="J19" i="14" s="1"/>
  <c r="R19" i="14" s="1"/>
  <c r="O19" i="15" s="1"/>
  <c r="L94" i="12"/>
  <c r="N94" i="12" s="1"/>
  <c r="J94" i="13" s="1"/>
  <c r="J94" i="14" s="1"/>
  <c r="N94" i="14" s="1"/>
  <c r="K94" i="15" s="1"/>
  <c r="J97" i="12"/>
  <c r="L76" i="12"/>
  <c r="N76" i="12" s="1"/>
  <c r="J76" i="13" s="1"/>
  <c r="J76" i="14" s="1"/>
  <c r="P76" i="14" s="1"/>
  <c r="M76" i="15" s="1"/>
  <c r="J100" i="12"/>
  <c r="J103" i="12"/>
  <c r="L103" i="12"/>
  <c r="N103" i="12" s="1"/>
  <c r="J103" i="13" s="1"/>
  <c r="J103" i="14" s="1"/>
  <c r="O103" i="14" s="1"/>
  <c r="L103" i="15" s="1"/>
  <c r="K103" i="12"/>
  <c r="K47" i="12"/>
  <c r="J47" i="12"/>
  <c r="L47" i="12"/>
  <c r="N47" i="12" s="1"/>
  <c r="J47" i="13" s="1"/>
  <c r="J47" i="14" s="1"/>
  <c r="X47" i="14" s="1"/>
  <c r="J84" i="12"/>
  <c r="L84" i="12"/>
  <c r="N84" i="12" s="1"/>
  <c r="J84" i="13" s="1"/>
  <c r="J84" i="14" s="1"/>
  <c r="M84" i="14" s="1"/>
  <c r="J84" i="15" s="1"/>
  <c r="K84" i="12"/>
  <c r="K104" i="12"/>
  <c r="J104" i="12"/>
  <c r="L104" i="12"/>
  <c r="N104" i="12" s="1"/>
  <c r="J104" i="13" s="1"/>
  <c r="J104" i="14" s="1"/>
  <c r="Y104" i="14" s="1"/>
  <c r="L32" i="12"/>
  <c r="N32" i="12" s="1"/>
  <c r="J32" i="13" s="1"/>
  <c r="K32" i="12"/>
  <c r="J32" i="12"/>
  <c r="J83" i="12"/>
  <c r="L83" i="12"/>
  <c r="N83" i="12" s="1"/>
  <c r="J83" i="13" s="1"/>
  <c r="J83" i="14" s="1"/>
  <c r="L83" i="14" s="1"/>
  <c r="AS83" i="14" s="1"/>
  <c r="K83" i="12"/>
  <c r="L81" i="12"/>
  <c r="N81" i="12" s="1"/>
  <c r="J81" i="13" s="1"/>
  <c r="J81" i="14" s="1"/>
  <c r="K81" i="12"/>
  <c r="J81" i="12"/>
  <c r="L16" i="12"/>
  <c r="N16" i="12" s="1"/>
  <c r="J16" i="13" s="1"/>
  <c r="J16" i="14" s="1"/>
  <c r="Y16" i="14" s="1"/>
  <c r="K16" i="12"/>
  <c r="J16" i="12"/>
  <c r="J65" i="12"/>
  <c r="K65" i="12"/>
  <c r="L65" i="12"/>
  <c r="N65" i="12" s="1"/>
  <c r="J65" i="13" s="1"/>
  <c r="J65" i="14" s="1"/>
  <c r="AL65" i="14" s="1"/>
  <c r="J74" i="12"/>
  <c r="L74" i="12"/>
  <c r="N74" i="12" s="1"/>
  <c r="J74" i="13" s="1"/>
  <c r="J74" i="14" s="1"/>
  <c r="Z74" i="14" s="1"/>
  <c r="K74" i="12"/>
  <c r="L28" i="12"/>
  <c r="N28" i="12" s="1"/>
  <c r="J28" i="13" s="1"/>
  <c r="J28" i="14" s="1"/>
  <c r="V28" i="14" s="1"/>
  <c r="J28" i="12"/>
  <c r="K28" i="12"/>
  <c r="K102" i="12"/>
  <c r="L102" i="12"/>
  <c r="N102" i="12" s="1"/>
  <c r="J102" i="13" s="1"/>
  <c r="J102" i="14" s="1"/>
  <c r="Z102" i="14" s="1"/>
  <c r="J102" i="12"/>
  <c r="J56" i="12"/>
  <c r="L56" i="12"/>
  <c r="N56" i="12" s="1"/>
  <c r="J56" i="13" s="1"/>
  <c r="J56" i="14" s="1"/>
  <c r="W56" i="14" s="1"/>
  <c r="K56" i="12"/>
  <c r="L50" i="12"/>
  <c r="N50" i="12" s="1"/>
  <c r="J50" i="13" s="1"/>
  <c r="J50" i="14" s="1"/>
  <c r="K50" i="12"/>
  <c r="J50" i="12"/>
  <c r="J14" i="12"/>
  <c r="K14" i="12"/>
  <c r="L14" i="12"/>
  <c r="N14" i="12" s="1"/>
  <c r="J14" i="13" s="1"/>
  <c r="J14" i="14" s="1"/>
  <c r="M14" i="14" s="1"/>
  <c r="J14" i="15" s="1"/>
  <c r="K30" i="12"/>
  <c r="L30" i="12"/>
  <c r="N30" i="12" s="1"/>
  <c r="J30" i="13" s="1"/>
  <c r="J30" i="14" s="1"/>
  <c r="AM30" i="14" s="1"/>
  <c r="J30" i="12"/>
  <c r="J11" i="12"/>
  <c r="L11" i="12"/>
  <c r="N11" i="12" s="1"/>
  <c r="J11" i="13" s="1"/>
  <c r="J11" i="14" s="1"/>
  <c r="R11" i="14" s="1"/>
  <c r="O11" i="15" s="1"/>
  <c r="K11" i="12"/>
  <c r="J54" i="12"/>
  <c r="L54" i="12"/>
  <c r="N54" i="12" s="1"/>
  <c r="J54" i="13" s="1"/>
  <c r="J54" i="14" s="1"/>
  <c r="AB54" i="14" s="1"/>
  <c r="K54" i="12"/>
  <c r="L34" i="12"/>
  <c r="N34" i="12" s="1"/>
  <c r="J34" i="13" s="1"/>
  <c r="J34" i="14" s="1"/>
  <c r="Y34" i="14" s="1"/>
  <c r="K34" i="12"/>
  <c r="J34" i="12"/>
  <c r="K71" i="12"/>
  <c r="L71" i="12"/>
  <c r="N71" i="12" s="1"/>
  <c r="J71" i="13" s="1"/>
  <c r="J71" i="12"/>
  <c r="J62" i="12"/>
  <c r="K62" i="12"/>
  <c r="L62" i="12"/>
  <c r="N62" i="12" s="1"/>
  <c r="J62" i="13" s="1"/>
  <c r="J62" i="14" s="1"/>
  <c r="AM62" i="14" s="1"/>
  <c r="J17" i="12"/>
  <c r="L17" i="12"/>
  <c r="N17" i="12" s="1"/>
  <c r="J17" i="13" s="1"/>
  <c r="J17" i="14" s="1"/>
  <c r="O17" i="14" s="1"/>
  <c r="L17" i="15" s="1"/>
  <c r="K17" i="12"/>
  <c r="L43" i="12"/>
  <c r="N43" i="12" s="1"/>
  <c r="J43" i="13" s="1"/>
  <c r="J43" i="14" s="1"/>
  <c r="AA43" i="14" s="1"/>
  <c r="J43" i="12"/>
  <c r="K43" i="12"/>
  <c r="L107" i="12"/>
  <c r="N107" i="12" s="1"/>
  <c r="J107" i="13" s="1"/>
  <c r="J107" i="14" s="1"/>
  <c r="AJ107" i="14" s="1"/>
  <c r="J107" i="12"/>
  <c r="K107" i="12"/>
  <c r="J99" i="12"/>
  <c r="L99" i="12"/>
  <c r="N99" i="12" s="1"/>
  <c r="J99" i="13" s="1"/>
  <c r="J99" i="14" s="1"/>
  <c r="Y99" i="14" s="1"/>
  <c r="K99" i="12"/>
  <c r="K36" i="12"/>
  <c r="J36" i="12"/>
  <c r="L36" i="12"/>
  <c r="N36" i="12" s="1"/>
  <c r="J36" i="13" s="1"/>
  <c r="J36" i="14" s="1"/>
  <c r="X36" i="14" s="1"/>
  <c r="J53" i="12"/>
  <c r="K53" i="12"/>
  <c r="L53" i="12"/>
  <c r="N53" i="12" s="1"/>
  <c r="J53" i="13" s="1"/>
  <c r="J53" i="14" s="1"/>
  <c r="AB53" i="14" s="1"/>
  <c r="J10" i="12"/>
  <c r="L10" i="12"/>
  <c r="N10" i="12" s="1"/>
  <c r="J10" i="13" s="1"/>
  <c r="J10" i="14" s="1"/>
  <c r="K10" i="12"/>
  <c r="J75" i="12"/>
  <c r="K75" i="12"/>
  <c r="L75" i="12"/>
  <c r="N75" i="12" s="1"/>
  <c r="J75" i="13" s="1"/>
  <c r="J75" i="14" s="1"/>
  <c r="T75" i="14" s="1"/>
  <c r="J9" i="12"/>
  <c r="K9" i="12"/>
  <c r="L9" i="12"/>
  <c r="N9" i="12" s="1"/>
  <c r="J9" i="13" s="1"/>
  <c r="J9" i="14" s="1"/>
  <c r="O9" i="14" s="1"/>
  <c r="L9" i="15" s="1"/>
  <c r="K96" i="12"/>
  <c r="J96" i="12"/>
  <c r="L96" i="12"/>
  <c r="N96" i="12" s="1"/>
  <c r="J96" i="13" s="1"/>
  <c r="J96" i="14" s="1"/>
  <c r="Z96" i="14" s="1"/>
  <c r="L98" i="12"/>
  <c r="N98" i="12" s="1"/>
  <c r="J98" i="13" s="1"/>
  <c r="J98" i="14" s="1"/>
  <c r="O98" i="14" s="1"/>
  <c r="L98" i="15" s="1"/>
  <c r="K98" i="12"/>
  <c r="J98" i="12"/>
  <c r="L41" i="12"/>
  <c r="N41" i="12" s="1"/>
  <c r="J41" i="13" s="1"/>
  <c r="J41" i="14" s="1"/>
  <c r="Z41" i="14" s="1"/>
  <c r="K41" i="12"/>
  <c r="J41" i="12"/>
  <c r="J22" i="12"/>
  <c r="K22" i="12"/>
  <c r="L22" i="12"/>
  <c r="N22" i="12" s="1"/>
  <c r="J22" i="13" s="1"/>
  <c r="J22" i="14" s="1"/>
  <c r="Y22" i="14" s="1"/>
  <c r="K29" i="12"/>
  <c r="L29" i="12"/>
  <c r="N29" i="12" s="1"/>
  <c r="J29" i="13" s="1"/>
  <c r="J29" i="14" s="1"/>
  <c r="V29" i="14" s="1"/>
  <c r="J29" i="12"/>
  <c r="L8" i="12"/>
  <c r="N8" i="12" s="1"/>
  <c r="J8" i="13" s="1"/>
  <c r="J8" i="14" s="1"/>
  <c r="AC8" i="14" s="1"/>
  <c r="K8" i="12"/>
  <c r="J8" i="12"/>
  <c r="J55" i="12"/>
  <c r="L55" i="12"/>
  <c r="N55" i="12" s="1"/>
  <c r="J55" i="13" s="1"/>
  <c r="J55" i="14" s="1"/>
  <c r="Y55" i="14" s="1"/>
  <c r="K55" i="12"/>
  <c r="K69" i="12"/>
  <c r="J69" i="12"/>
  <c r="L69" i="12"/>
  <c r="N69" i="12" s="1"/>
  <c r="J69" i="13" s="1"/>
  <c r="J69" i="14" s="1"/>
  <c r="Y69" i="14" s="1"/>
  <c r="K60" i="12"/>
  <c r="L60" i="12"/>
  <c r="N60" i="12" s="1"/>
  <c r="J60" i="13" s="1"/>
  <c r="J60" i="14" s="1"/>
  <c r="AB60" i="14" s="1"/>
  <c r="J60" i="12"/>
  <c r="L77" i="12"/>
  <c r="N77" i="12" s="1"/>
  <c r="J77" i="13" s="1"/>
  <c r="J77" i="14" s="1"/>
  <c r="AJ77" i="14" s="1"/>
  <c r="K77" i="12"/>
  <c r="J77" i="12"/>
  <c r="K92" i="12"/>
  <c r="L92" i="12"/>
  <c r="N92" i="12" s="1"/>
  <c r="J92" i="13" s="1"/>
  <c r="J92" i="14" s="1"/>
  <c r="M92" i="14" s="1"/>
  <c r="J92" i="15" s="1"/>
  <c r="J92" i="12"/>
  <c r="K5" i="12"/>
  <c r="L5" i="12"/>
  <c r="N5" i="12" s="1"/>
  <c r="J5" i="13" s="1"/>
  <c r="J5" i="14" s="1"/>
  <c r="M5" i="14" s="1"/>
  <c r="J5" i="12"/>
  <c r="K40" i="12"/>
  <c r="J40" i="12"/>
  <c r="L40" i="12"/>
  <c r="N40" i="12" s="1"/>
  <c r="J40" i="13" s="1"/>
  <c r="J40" i="14" s="1"/>
  <c r="N40" i="14" s="1"/>
  <c r="K40" i="15" s="1"/>
  <c r="L106" i="12"/>
  <c r="N106" i="12" s="1"/>
  <c r="J106" i="13" s="1"/>
  <c r="J106" i="14" s="1"/>
  <c r="AJ106" i="14" s="1"/>
  <c r="J106" i="12"/>
  <c r="K106" i="12"/>
  <c r="J87" i="12"/>
  <c r="L87" i="12"/>
  <c r="N87" i="12" s="1"/>
  <c r="J87" i="13" s="1"/>
  <c r="K87" i="12"/>
  <c r="J44" i="12"/>
  <c r="K44" i="12"/>
  <c r="L44" i="12"/>
  <c r="N44" i="12" s="1"/>
  <c r="J44" i="13" s="1"/>
  <c r="J44" i="14" s="1"/>
  <c r="AB44" i="14" s="1"/>
  <c r="J95" i="12"/>
  <c r="L95" i="12"/>
  <c r="N95" i="12" s="1"/>
  <c r="J95" i="13" s="1"/>
  <c r="J95" i="14" s="1"/>
  <c r="K95" i="12"/>
  <c r="K86" i="12"/>
  <c r="L86" i="12"/>
  <c r="N86" i="12" s="1"/>
  <c r="J86" i="13" s="1"/>
  <c r="J86" i="12"/>
  <c r="L105" i="12"/>
  <c r="N105" i="12" s="1"/>
  <c r="J105" i="13" s="1"/>
  <c r="J105" i="14" s="1"/>
  <c r="Y105" i="14" s="1"/>
  <c r="K105" i="12"/>
  <c r="J105" i="12"/>
  <c r="K70" i="12"/>
  <c r="L70" i="12"/>
  <c r="N70" i="12" s="1"/>
  <c r="J70" i="13" s="1"/>
  <c r="J70" i="14" s="1"/>
  <c r="AO70" i="14" s="1"/>
  <c r="J70" i="12"/>
  <c r="L67" i="12"/>
  <c r="N67" i="12" s="1"/>
  <c r="J67" i="13" s="1"/>
  <c r="J67" i="14" s="1"/>
  <c r="AI67" i="14" s="1"/>
  <c r="K67" i="12"/>
  <c r="J67" i="12"/>
  <c r="J23" i="12"/>
  <c r="K23" i="12"/>
  <c r="L23" i="12"/>
  <c r="N23" i="12" s="1"/>
  <c r="J23" i="13" s="1"/>
  <c r="J23" i="14" s="1"/>
  <c r="Z23" i="14" s="1"/>
  <c r="L58" i="12"/>
  <c r="N58" i="12" s="1"/>
  <c r="J58" i="13" s="1"/>
  <c r="J58" i="14" s="1"/>
  <c r="AM58" i="14" s="1"/>
  <c r="J58" i="12"/>
  <c r="K58" i="12"/>
  <c r="L52" i="12"/>
  <c r="N52" i="12" s="1"/>
  <c r="J52" i="13" s="1"/>
  <c r="J52" i="14" s="1"/>
  <c r="AB52" i="14" s="1"/>
  <c r="K52" i="12"/>
  <c r="J52" i="12"/>
  <c r="K79" i="12"/>
  <c r="L79" i="12"/>
  <c r="N79" i="12" s="1"/>
  <c r="J79" i="13" s="1"/>
  <c r="J79" i="14" s="1"/>
  <c r="AA79" i="14" s="1"/>
  <c r="J79" i="12"/>
  <c r="J46" i="12"/>
  <c r="L46" i="12"/>
  <c r="N46" i="12" s="1"/>
  <c r="J46" i="13" s="1"/>
  <c r="J46" i="14" s="1"/>
  <c r="AB46" i="14" s="1"/>
  <c r="K46" i="12"/>
  <c r="L72" i="12"/>
  <c r="N72" i="12" s="1"/>
  <c r="J72" i="13" s="1"/>
  <c r="J72" i="14" s="1"/>
  <c r="AJ72" i="14" s="1"/>
  <c r="J72" i="12"/>
  <c r="K72" i="12"/>
  <c r="K57" i="12"/>
  <c r="L57" i="12"/>
  <c r="N57" i="12" s="1"/>
  <c r="J57" i="13" s="1"/>
  <c r="J57" i="14" s="1"/>
  <c r="AF57" i="14" s="1"/>
  <c r="J57" i="12"/>
  <c r="J21" i="12"/>
  <c r="K21" i="12"/>
  <c r="L21" i="12"/>
  <c r="N21" i="12" s="1"/>
  <c r="J21" i="13" s="1"/>
  <c r="J21" i="14" s="1"/>
  <c r="Z21" i="14" s="1"/>
  <c r="K112" i="12"/>
  <c r="J112" i="12"/>
  <c r="L112" i="12"/>
  <c r="N112" i="12" s="1"/>
  <c r="J112" i="13" s="1"/>
  <c r="J112" i="14" s="1"/>
  <c r="T112" i="14" s="1"/>
  <c r="J7" i="12"/>
  <c r="L7" i="12"/>
  <c r="N7" i="12" s="1"/>
  <c r="J7" i="13" s="1"/>
  <c r="J7" i="14" s="1"/>
  <c r="S7" i="14" s="1"/>
  <c r="K7" i="12"/>
  <c r="J27" i="12"/>
  <c r="K27" i="12"/>
  <c r="L27" i="12"/>
  <c r="N27" i="12" s="1"/>
  <c r="J27" i="13" s="1"/>
  <c r="J27" i="14" s="1"/>
  <c r="Y27" i="14" s="1"/>
  <c r="J61" i="12"/>
  <c r="L61" i="12"/>
  <c r="N61" i="12" s="1"/>
  <c r="J61" i="13" s="1"/>
  <c r="J61" i="14" s="1"/>
  <c r="AM61" i="14" s="1"/>
  <c r="K61" i="12"/>
  <c r="K101" i="12"/>
  <c r="L101" i="12"/>
  <c r="N101" i="12" s="1"/>
  <c r="J101" i="13" s="1"/>
  <c r="J101" i="14" s="1"/>
  <c r="O101" i="14" s="1"/>
  <c r="L101" i="15" s="1"/>
  <c r="J101" i="12"/>
  <c r="J38" i="12"/>
  <c r="K38" i="12"/>
  <c r="L38" i="12"/>
  <c r="N38" i="12" s="1"/>
  <c r="J38" i="13" s="1"/>
  <c r="J38" i="14" s="1"/>
  <c r="N38" i="14" s="1"/>
  <c r="K38" i="15" s="1"/>
  <c r="L33" i="12"/>
  <c r="N33" i="12" s="1"/>
  <c r="J33" i="13" s="1"/>
  <c r="J33" i="12"/>
  <c r="K33" i="12"/>
  <c r="L24" i="12"/>
  <c r="N24" i="12" s="1"/>
  <c r="J24" i="13" s="1"/>
  <c r="J24" i="14" s="1"/>
  <c r="AM24" i="14" s="1"/>
  <c r="K24" i="12"/>
  <c r="J24" i="12"/>
  <c r="L73" i="12"/>
  <c r="N73" i="12" s="1"/>
  <c r="J73" i="13" s="1"/>
  <c r="J73" i="14" s="1"/>
  <c r="AJ73" i="14" s="1"/>
  <c r="J73" i="12"/>
  <c r="K73" i="12"/>
  <c r="L78" i="12"/>
  <c r="N78" i="12" s="1"/>
  <c r="J78" i="13" s="1"/>
  <c r="J78" i="14" s="1"/>
  <c r="Q78" i="14" s="1"/>
  <c r="N78" i="15" s="1"/>
  <c r="K78" i="12"/>
  <c r="J78" i="12"/>
  <c r="L15" i="12"/>
  <c r="N15" i="12" s="1"/>
  <c r="J15" i="13" s="1"/>
  <c r="J15" i="14" s="1"/>
  <c r="Y15" i="14" s="1"/>
  <c r="K37" i="12"/>
  <c r="M37" i="12" s="1"/>
  <c r="L37" i="12"/>
  <c r="N37" i="12" s="1"/>
  <c r="J37" i="13" s="1"/>
  <c r="J37" i="14" s="1"/>
  <c r="Y37" i="14" s="1"/>
  <c r="L35" i="12"/>
  <c r="N35" i="12" s="1"/>
  <c r="J35" i="13" s="1"/>
  <c r="J35" i="14" s="1"/>
  <c r="Y35" i="14" s="1"/>
  <c r="K35" i="12"/>
  <c r="M35" i="12" s="1"/>
  <c r="L48" i="12"/>
  <c r="N48" i="12" s="1"/>
  <c r="J48" i="13" s="1"/>
  <c r="J48" i="14" s="1"/>
  <c r="X48" i="14" s="1"/>
  <c r="K100" i="12"/>
  <c r="K82" i="12"/>
  <c r="J48" i="12"/>
  <c r="M48" i="12" s="1"/>
  <c r="H3" i="4"/>
  <c r="M41" i="44" l="1"/>
  <c r="M783" i="44"/>
  <c r="M677" i="44"/>
  <c r="M571" i="44"/>
  <c r="M465" i="44"/>
  <c r="M359" i="44"/>
  <c r="M253" i="44"/>
  <c r="M147" i="44"/>
  <c r="N35" i="44"/>
  <c r="N777" i="44"/>
  <c r="N671" i="44"/>
  <c r="N565" i="44"/>
  <c r="N459" i="44"/>
  <c r="N353" i="44"/>
  <c r="N247" i="44"/>
  <c r="N141" i="44"/>
  <c r="P23" i="44"/>
  <c r="P765" i="44"/>
  <c r="P659" i="44"/>
  <c r="P553" i="44"/>
  <c r="P447" i="44"/>
  <c r="P341" i="44"/>
  <c r="P235" i="44"/>
  <c r="P129" i="44"/>
  <c r="M50" i="44"/>
  <c r="M792" i="44"/>
  <c r="M686" i="44"/>
  <c r="M580" i="44"/>
  <c r="M474" i="44"/>
  <c r="M368" i="44"/>
  <c r="M262" i="44"/>
  <c r="M156" i="44"/>
  <c r="N36" i="44"/>
  <c r="N778" i="44"/>
  <c r="N672" i="44"/>
  <c r="N566" i="44"/>
  <c r="N460" i="44"/>
  <c r="N354" i="44"/>
  <c r="N248" i="44"/>
  <c r="N142" i="44"/>
  <c r="N45" i="44"/>
  <c r="N787" i="44"/>
  <c r="N681" i="44"/>
  <c r="N575" i="44"/>
  <c r="N469" i="44"/>
  <c r="N363" i="44"/>
  <c r="N257" i="44"/>
  <c r="N151" i="44"/>
  <c r="N47" i="44"/>
  <c r="N789" i="44"/>
  <c r="N683" i="44"/>
  <c r="N577" i="44"/>
  <c r="N471" i="44"/>
  <c r="N365" i="44"/>
  <c r="N259" i="44"/>
  <c r="N153" i="44"/>
  <c r="N42" i="44"/>
  <c r="N784" i="44"/>
  <c r="N678" i="44"/>
  <c r="N572" i="44"/>
  <c r="N466" i="44"/>
  <c r="N360" i="44"/>
  <c r="N254" i="44"/>
  <c r="N148" i="44"/>
  <c r="L32" i="44"/>
  <c r="L774" i="44"/>
  <c r="L668" i="44"/>
  <c r="L562" i="44"/>
  <c r="L456" i="44"/>
  <c r="L350" i="44"/>
  <c r="L244" i="44"/>
  <c r="L138" i="44"/>
  <c r="M20" i="44"/>
  <c r="M762" i="44"/>
  <c r="M656" i="44"/>
  <c r="M550" i="44"/>
  <c r="M444" i="44"/>
  <c r="M338" i="44"/>
  <c r="M232" i="44"/>
  <c r="M126" i="44"/>
  <c r="M37" i="44"/>
  <c r="M779" i="44"/>
  <c r="M673" i="44"/>
  <c r="M567" i="44"/>
  <c r="M461" i="44"/>
  <c r="M355" i="44"/>
  <c r="M143" i="44"/>
  <c r="M249" i="44"/>
  <c r="P51" i="44"/>
  <c r="P793" i="44"/>
  <c r="P687" i="44"/>
  <c r="P581" i="44"/>
  <c r="P475" i="44"/>
  <c r="P369" i="44"/>
  <c r="P263" i="44"/>
  <c r="P157" i="44"/>
  <c r="N25" i="44"/>
  <c r="N767" i="44"/>
  <c r="N661" i="44"/>
  <c r="N555" i="44"/>
  <c r="N449" i="44"/>
  <c r="N343" i="44"/>
  <c r="N237" i="44"/>
  <c r="N131" i="44"/>
  <c r="P44" i="44"/>
  <c r="P786" i="44"/>
  <c r="P680" i="44"/>
  <c r="P574" i="44"/>
  <c r="P468" i="44"/>
  <c r="P362" i="44"/>
  <c r="P256" i="44"/>
  <c r="P150" i="44"/>
  <c r="M48" i="44"/>
  <c r="M790" i="44"/>
  <c r="M684" i="44"/>
  <c r="M578" i="44"/>
  <c r="M472" i="44"/>
  <c r="M366" i="44"/>
  <c r="M260" i="44"/>
  <c r="M154" i="44"/>
  <c r="L36" i="44"/>
  <c r="L778" i="44"/>
  <c r="L672" i="44"/>
  <c r="L566" i="44"/>
  <c r="L460" i="44"/>
  <c r="L354" i="44"/>
  <c r="L142" i="44"/>
  <c r="L248" i="44"/>
  <c r="P15" i="44"/>
  <c r="P757" i="44"/>
  <c r="P651" i="44"/>
  <c r="P545" i="44"/>
  <c r="P439" i="44"/>
  <c r="P333" i="44"/>
  <c r="P227" i="44"/>
  <c r="P121" i="44"/>
  <c r="L16" i="44"/>
  <c r="L758" i="44"/>
  <c r="L652" i="44"/>
  <c r="L546" i="44"/>
  <c r="L440" i="44"/>
  <c r="L334" i="44"/>
  <c r="L228" i="44"/>
  <c r="L122" i="44"/>
  <c r="M31" i="44"/>
  <c r="M667" i="44"/>
  <c r="M773" i="44"/>
  <c r="M561" i="44"/>
  <c r="M455" i="44"/>
  <c r="M349" i="44"/>
  <c r="M243" i="44"/>
  <c r="M137" i="44"/>
  <c r="N22" i="44"/>
  <c r="N764" i="44"/>
  <c r="N658" i="44"/>
  <c r="N552" i="44"/>
  <c r="N446" i="44"/>
  <c r="N340" i="44"/>
  <c r="N234" i="44"/>
  <c r="N128" i="44"/>
  <c r="M14" i="44"/>
  <c r="M756" i="44"/>
  <c r="M650" i="44"/>
  <c r="M544" i="44"/>
  <c r="M332" i="44"/>
  <c r="M226" i="44"/>
  <c r="M438" i="44"/>
  <c r="M120" i="44"/>
  <c r="P746" i="44"/>
  <c r="P640" i="44"/>
  <c r="P534" i="44"/>
  <c r="P428" i="44"/>
  <c r="P322" i="44"/>
  <c r="P216" i="44"/>
  <c r="P110" i="44"/>
  <c r="M27" i="44"/>
  <c r="M769" i="44"/>
  <c r="M663" i="44"/>
  <c r="M557" i="44"/>
  <c r="M451" i="44"/>
  <c r="M345" i="44"/>
  <c r="M239" i="44"/>
  <c r="M133" i="44"/>
  <c r="O27" i="44"/>
  <c r="O769" i="44"/>
  <c r="O663" i="44"/>
  <c r="O451" i="44"/>
  <c r="O557" i="44"/>
  <c r="O345" i="44"/>
  <c r="O239" i="44"/>
  <c r="O133" i="44"/>
  <c r="M23" i="44"/>
  <c r="M765" i="44"/>
  <c r="M659" i="44"/>
  <c r="M553" i="44"/>
  <c r="M447" i="44"/>
  <c r="M341" i="44"/>
  <c r="M235" i="44"/>
  <c r="M129" i="44"/>
  <c r="N6" i="44"/>
  <c r="N748" i="44"/>
  <c r="N642" i="44"/>
  <c r="N536" i="44"/>
  <c r="N430" i="44"/>
  <c r="N324" i="44"/>
  <c r="N218" i="44"/>
  <c r="N112" i="44"/>
  <c r="N11" i="44"/>
  <c r="N753" i="44"/>
  <c r="N647" i="44"/>
  <c r="N541" i="44"/>
  <c r="N435" i="44"/>
  <c r="N329" i="44"/>
  <c r="N223" i="44"/>
  <c r="N117" i="44"/>
  <c r="O12" i="44"/>
  <c r="O754" i="44"/>
  <c r="O648" i="44"/>
  <c r="O436" i="44"/>
  <c r="O542" i="44"/>
  <c r="O330" i="44"/>
  <c r="O224" i="44"/>
  <c r="O118" i="44"/>
  <c r="M25" i="44"/>
  <c r="M767" i="44"/>
  <c r="M661" i="44"/>
  <c r="M555" i="44"/>
  <c r="M449" i="44"/>
  <c r="M343" i="44"/>
  <c r="M237" i="44"/>
  <c r="M131" i="44"/>
  <c r="L7" i="44"/>
  <c r="L749" i="44"/>
  <c r="L643" i="44"/>
  <c r="L537" i="44"/>
  <c r="L431" i="44"/>
  <c r="L325" i="44"/>
  <c r="L219" i="44"/>
  <c r="L113" i="44"/>
  <c r="P8" i="44"/>
  <c r="P750" i="44"/>
  <c r="P644" i="44"/>
  <c r="P538" i="44"/>
  <c r="P432" i="44"/>
  <c r="P326" i="44"/>
  <c r="P220" i="44"/>
  <c r="P114" i="44"/>
  <c r="P11" i="44"/>
  <c r="P753" i="44"/>
  <c r="P647" i="44"/>
  <c r="P541" i="44"/>
  <c r="P435" i="44"/>
  <c r="P329" i="44"/>
  <c r="P223" i="44"/>
  <c r="P117" i="44"/>
  <c r="O33" i="44"/>
  <c r="O669" i="44"/>
  <c r="O775" i="44"/>
  <c r="O563" i="44"/>
  <c r="O457" i="44"/>
  <c r="O351" i="44"/>
  <c r="O245" i="44"/>
  <c r="O139" i="44"/>
  <c r="P5" i="44"/>
  <c r="P747" i="44"/>
  <c r="P641" i="44"/>
  <c r="P429" i="44"/>
  <c r="P535" i="44"/>
  <c r="P323" i="44"/>
  <c r="P217" i="44"/>
  <c r="P111" i="44"/>
  <c r="O7" i="44"/>
  <c r="O749" i="44"/>
  <c r="O643" i="44"/>
  <c r="O537" i="44"/>
  <c r="O431" i="44"/>
  <c r="O325" i="44"/>
  <c r="O219" i="44"/>
  <c r="O113" i="44"/>
  <c r="L18" i="44"/>
  <c r="L760" i="44"/>
  <c r="L654" i="44"/>
  <c r="L548" i="44"/>
  <c r="L442" i="44"/>
  <c r="L336" i="44"/>
  <c r="L230" i="44"/>
  <c r="L124" i="44"/>
  <c r="P20" i="44"/>
  <c r="P762" i="44"/>
  <c r="P656" i="44"/>
  <c r="P550" i="44"/>
  <c r="P444" i="44"/>
  <c r="P338" i="44"/>
  <c r="P232" i="44"/>
  <c r="P126" i="44"/>
  <c r="P10" i="44"/>
  <c r="P752" i="44"/>
  <c r="P646" i="44"/>
  <c r="P540" i="44"/>
  <c r="P434" i="44"/>
  <c r="P328" i="44"/>
  <c r="P222" i="44"/>
  <c r="P116" i="44"/>
  <c r="M32" i="44"/>
  <c r="M774" i="44"/>
  <c r="M668" i="44"/>
  <c r="M562" i="44"/>
  <c r="M456" i="44"/>
  <c r="M350" i="44"/>
  <c r="M244" i="44"/>
  <c r="M138" i="44"/>
  <c r="M49" i="44"/>
  <c r="M791" i="44"/>
  <c r="M685" i="44"/>
  <c r="M579" i="44"/>
  <c r="M473" i="44"/>
  <c r="M367" i="44"/>
  <c r="M261" i="44"/>
  <c r="M155" i="44"/>
  <c r="N30" i="44"/>
  <c r="N772" i="44"/>
  <c r="N666" i="44"/>
  <c r="N560" i="44"/>
  <c r="N454" i="44"/>
  <c r="N348" i="44"/>
  <c r="N136" i="44"/>
  <c r="N242" i="44"/>
  <c r="M33" i="44"/>
  <c r="M775" i="44"/>
  <c r="M669" i="44"/>
  <c r="M563" i="44"/>
  <c r="M457" i="44"/>
  <c r="M351" i="44"/>
  <c r="M245" i="44"/>
  <c r="M139" i="44"/>
  <c r="N51" i="44"/>
  <c r="N793" i="44"/>
  <c r="N687" i="44"/>
  <c r="N581" i="44"/>
  <c r="N369" i="44"/>
  <c r="N475" i="44"/>
  <c r="N263" i="44"/>
  <c r="N157" i="44"/>
  <c r="N44" i="44"/>
  <c r="N786" i="44"/>
  <c r="N680" i="44"/>
  <c r="N574" i="44"/>
  <c r="N468" i="44"/>
  <c r="N362" i="44"/>
  <c r="N256" i="44"/>
  <c r="N150" i="44"/>
  <c r="P42" i="44"/>
  <c r="P678" i="44"/>
  <c r="P784" i="44"/>
  <c r="P466" i="44"/>
  <c r="P572" i="44"/>
  <c r="P360" i="44"/>
  <c r="P254" i="44"/>
  <c r="P148" i="44"/>
  <c r="L45" i="44"/>
  <c r="L787" i="44"/>
  <c r="L681" i="44"/>
  <c r="L575" i="44"/>
  <c r="L469" i="44"/>
  <c r="L363" i="44"/>
  <c r="L257" i="44"/>
  <c r="L151" i="44"/>
  <c r="L39" i="44"/>
  <c r="L781" i="44"/>
  <c r="L675" i="44"/>
  <c r="L569" i="44"/>
  <c r="L463" i="44"/>
  <c r="L357" i="44"/>
  <c r="L251" i="44"/>
  <c r="L145" i="44"/>
  <c r="P24" i="44"/>
  <c r="P766" i="44"/>
  <c r="P660" i="44"/>
  <c r="P554" i="44"/>
  <c r="P448" i="44"/>
  <c r="P342" i="44"/>
  <c r="P236" i="44"/>
  <c r="P130" i="44"/>
  <c r="L24" i="44"/>
  <c r="L766" i="44"/>
  <c r="L660" i="44"/>
  <c r="L554" i="44"/>
  <c r="L448" i="44"/>
  <c r="L342" i="44"/>
  <c r="L236" i="44"/>
  <c r="L130" i="44"/>
  <c r="L48" i="44"/>
  <c r="L790" i="44"/>
  <c r="L684" i="44"/>
  <c r="L578" i="44"/>
  <c r="L472" i="44"/>
  <c r="L366" i="44"/>
  <c r="L260" i="44"/>
  <c r="L154" i="44"/>
  <c r="L23" i="44"/>
  <c r="L765" i="44"/>
  <c r="L659" i="44"/>
  <c r="L553" i="44"/>
  <c r="L447" i="44"/>
  <c r="L341" i="44"/>
  <c r="L235" i="44"/>
  <c r="L129" i="44"/>
  <c r="O14" i="44"/>
  <c r="O756" i="44"/>
  <c r="O650" i="44"/>
  <c r="O544" i="44"/>
  <c r="O438" i="44"/>
  <c r="O332" i="44"/>
  <c r="O226" i="44"/>
  <c r="O120" i="44"/>
  <c r="N43" i="44"/>
  <c r="N785" i="44"/>
  <c r="N679" i="44"/>
  <c r="N573" i="44"/>
  <c r="N467" i="44"/>
  <c r="N361" i="44"/>
  <c r="N255" i="44"/>
  <c r="N149" i="44"/>
  <c r="L26" i="44"/>
  <c r="L768" i="44"/>
  <c r="L662" i="44"/>
  <c r="L556" i="44"/>
  <c r="L450" i="44"/>
  <c r="L344" i="44"/>
  <c r="L238" i="44"/>
  <c r="L132" i="44"/>
  <c r="M39" i="44"/>
  <c r="M675" i="44"/>
  <c r="M781" i="44"/>
  <c r="M569" i="44"/>
  <c r="M463" i="44"/>
  <c r="M357" i="44"/>
  <c r="M251" i="44"/>
  <c r="M145" i="44"/>
  <c r="N40" i="44"/>
  <c r="N676" i="44"/>
  <c r="N782" i="44"/>
  <c r="N570" i="44"/>
  <c r="N464" i="44"/>
  <c r="N358" i="44"/>
  <c r="N252" i="44"/>
  <c r="N146" i="44"/>
  <c r="M47" i="44"/>
  <c r="M683" i="44"/>
  <c r="M789" i="44"/>
  <c r="M577" i="44"/>
  <c r="M471" i="44"/>
  <c r="M365" i="44"/>
  <c r="M259" i="44"/>
  <c r="M153" i="44"/>
  <c r="N55" i="44"/>
  <c r="N797" i="44"/>
  <c r="N691" i="44"/>
  <c r="N585" i="44"/>
  <c r="N479" i="44"/>
  <c r="N373" i="44"/>
  <c r="N267" i="44"/>
  <c r="N161" i="44"/>
  <c r="N33" i="44"/>
  <c r="N775" i="44"/>
  <c r="N669" i="44"/>
  <c r="N563" i="44"/>
  <c r="N457" i="44"/>
  <c r="N351" i="44"/>
  <c r="N245" i="44"/>
  <c r="N139" i="44"/>
  <c r="N15" i="44"/>
  <c r="N757" i="44"/>
  <c r="N651" i="44"/>
  <c r="N545" i="44"/>
  <c r="N439" i="44"/>
  <c r="N333" i="44"/>
  <c r="N227" i="44"/>
  <c r="N121" i="44"/>
  <c r="O16" i="44"/>
  <c r="O758" i="44"/>
  <c r="O652" i="44"/>
  <c r="O546" i="44"/>
  <c r="O334" i="44"/>
  <c r="O228" i="44"/>
  <c r="O440" i="44"/>
  <c r="O122" i="44"/>
  <c r="M16" i="44"/>
  <c r="M758" i="44"/>
  <c r="M652" i="44"/>
  <c r="M546" i="44"/>
  <c r="M440" i="44"/>
  <c r="M334" i="44"/>
  <c r="M228" i="44"/>
  <c r="M122" i="44"/>
  <c r="O32" i="44"/>
  <c r="O774" i="44"/>
  <c r="O668" i="44"/>
  <c r="O562" i="44"/>
  <c r="O456" i="44"/>
  <c r="O350" i="44"/>
  <c r="O244" i="44"/>
  <c r="O138" i="44"/>
  <c r="N12" i="44"/>
  <c r="N754" i="44"/>
  <c r="N648" i="44"/>
  <c r="N542" i="44"/>
  <c r="N436" i="44"/>
  <c r="N330" i="44"/>
  <c r="N224" i="44"/>
  <c r="N118" i="44"/>
  <c r="L31" i="44"/>
  <c r="L773" i="44"/>
  <c r="L667" i="44"/>
  <c r="L561" i="44"/>
  <c r="L455" i="44"/>
  <c r="L349" i="44"/>
  <c r="L243" i="44"/>
  <c r="L137" i="44"/>
  <c r="L27" i="44"/>
  <c r="L769" i="44"/>
  <c r="L663" i="44"/>
  <c r="L557" i="44"/>
  <c r="L451" i="44"/>
  <c r="L239" i="44"/>
  <c r="L133" i="44"/>
  <c r="L345" i="44"/>
  <c r="P6" i="44"/>
  <c r="P748" i="44"/>
  <c r="P642" i="44"/>
  <c r="P536" i="44"/>
  <c r="P430" i="44"/>
  <c r="P324" i="44"/>
  <c r="P218" i="44"/>
  <c r="P112" i="44"/>
  <c r="L35" i="44"/>
  <c r="L777" i="44"/>
  <c r="L671" i="44"/>
  <c r="L565" i="44"/>
  <c r="L459" i="44"/>
  <c r="L353" i="44"/>
  <c r="L247" i="44"/>
  <c r="L141" i="44"/>
  <c r="M6" i="44"/>
  <c r="M748" i="44"/>
  <c r="M642" i="44"/>
  <c r="M536" i="44"/>
  <c r="M430" i="44"/>
  <c r="M324" i="44"/>
  <c r="M218" i="44"/>
  <c r="M112" i="44"/>
  <c r="L20" i="44"/>
  <c r="L762" i="44"/>
  <c r="L656" i="44"/>
  <c r="L550" i="44"/>
  <c r="L444" i="44"/>
  <c r="L338" i="44"/>
  <c r="L232" i="44"/>
  <c r="L126" i="44"/>
  <c r="P18" i="44"/>
  <c r="P760" i="44"/>
  <c r="P548" i="44"/>
  <c r="P442" i="44"/>
  <c r="P654" i="44"/>
  <c r="P336" i="44"/>
  <c r="P230" i="44"/>
  <c r="P124" i="44"/>
  <c r="N746" i="44"/>
  <c r="N640" i="44"/>
  <c r="N534" i="44"/>
  <c r="N428" i="44"/>
  <c r="N322" i="44"/>
  <c r="N216" i="44"/>
  <c r="N110" i="44"/>
  <c r="L15" i="44"/>
  <c r="L757" i="44"/>
  <c r="L651" i="44"/>
  <c r="L545" i="44"/>
  <c r="L439" i="44"/>
  <c r="L333" i="44"/>
  <c r="L227" i="44"/>
  <c r="L121" i="44"/>
  <c r="P19" i="44"/>
  <c r="P761" i="44"/>
  <c r="P655" i="44"/>
  <c r="P549" i="44"/>
  <c r="P443" i="44"/>
  <c r="P337" i="44"/>
  <c r="P231" i="44"/>
  <c r="P125" i="44"/>
  <c r="P32" i="44"/>
  <c r="P774" i="44"/>
  <c r="P668" i="44"/>
  <c r="P562" i="44"/>
  <c r="P456" i="44"/>
  <c r="P350" i="44"/>
  <c r="P138" i="44"/>
  <c r="P244" i="44"/>
  <c r="O51" i="44"/>
  <c r="O793" i="44"/>
  <c r="O687" i="44"/>
  <c r="O581" i="44"/>
  <c r="O475" i="44"/>
  <c r="O369" i="44"/>
  <c r="O263" i="44"/>
  <c r="O157" i="44"/>
  <c r="L55" i="44"/>
  <c r="L797" i="44"/>
  <c r="L691" i="44"/>
  <c r="L585" i="44"/>
  <c r="L479" i="44"/>
  <c r="L373" i="44"/>
  <c r="L267" i="44"/>
  <c r="L161" i="44"/>
  <c r="P21" i="44"/>
  <c r="P763" i="44"/>
  <c r="P657" i="44"/>
  <c r="P551" i="44"/>
  <c r="P445" i="44"/>
  <c r="P339" i="44"/>
  <c r="P233" i="44"/>
  <c r="P127" i="44"/>
  <c r="M38" i="44"/>
  <c r="M780" i="44"/>
  <c r="M674" i="44"/>
  <c r="M568" i="44"/>
  <c r="M462" i="44"/>
  <c r="M356" i="44"/>
  <c r="M250" i="44"/>
  <c r="M144" i="44"/>
  <c r="N48" i="44"/>
  <c r="N790" i="44"/>
  <c r="N684" i="44"/>
  <c r="N578" i="44"/>
  <c r="N472" i="44"/>
  <c r="N366" i="44"/>
  <c r="N260" i="44"/>
  <c r="N154" i="44"/>
  <c r="M42" i="44"/>
  <c r="M784" i="44"/>
  <c r="M678" i="44"/>
  <c r="M572" i="44"/>
  <c r="M360" i="44"/>
  <c r="M254" i="44"/>
  <c r="M148" i="44"/>
  <c r="M466" i="44"/>
  <c r="O34" i="44"/>
  <c r="O776" i="44"/>
  <c r="O670" i="44"/>
  <c r="O564" i="44"/>
  <c r="O458" i="44"/>
  <c r="O352" i="44"/>
  <c r="O246" i="44"/>
  <c r="O140" i="44"/>
  <c r="L52" i="44"/>
  <c r="L794" i="44"/>
  <c r="L582" i="44"/>
  <c r="L688" i="44"/>
  <c r="L476" i="44"/>
  <c r="L370" i="44"/>
  <c r="L158" i="44"/>
  <c r="L264" i="44"/>
  <c r="L29" i="44"/>
  <c r="L771" i="44"/>
  <c r="L665" i="44"/>
  <c r="L559" i="44"/>
  <c r="L453" i="44"/>
  <c r="L347" i="44"/>
  <c r="L241" i="44"/>
  <c r="L135" i="44"/>
  <c r="P47" i="44"/>
  <c r="P789" i="44"/>
  <c r="P683" i="44"/>
  <c r="P577" i="44"/>
  <c r="P471" i="44"/>
  <c r="P365" i="44"/>
  <c r="P259" i="44"/>
  <c r="P153" i="44"/>
  <c r="L51" i="44"/>
  <c r="L793" i="44"/>
  <c r="L687" i="44"/>
  <c r="L581" i="44"/>
  <c r="L475" i="44"/>
  <c r="L369" i="44"/>
  <c r="L263" i="44"/>
  <c r="L157" i="44"/>
  <c r="P28" i="44"/>
  <c r="P770" i="44"/>
  <c r="P664" i="44"/>
  <c r="P558" i="44"/>
  <c r="P452" i="44"/>
  <c r="P346" i="44"/>
  <c r="P240" i="44"/>
  <c r="P134" i="44"/>
  <c r="O45" i="44"/>
  <c r="O787" i="44"/>
  <c r="O681" i="44"/>
  <c r="O575" i="44"/>
  <c r="O469" i="44"/>
  <c r="O363" i="44"/>
  <c r="O257" i="44"/>
  <c r="O151" i="44"/>
  <c r="L33" i="44"/>
  <c r="L775" i="44"/>
  <c r="L669" i="44"/>
  <c r="L563" i="44"/>
  <c r="L457" i="44"/>
  <c r="L351" i="44"/>
  <c r="L245" i="44"/>
  <c r="L139" i="44"/>
  <c r="N38" i="44"/>
  <c r="N780" i="44"/>
  <c r="N674" i="44"/>
  <c r="N568" i="44"/>
  <c r="N462" i="44"/>
  <c r="N356" i="44"/>
  <c r="N144" i="44"/>
  <c r="N250" i="44"/>
  <c r="P49" i="44"/>
  <c r="P791" i="44"/>
  <c r="P685" i="44"/>
  <c r="P579" i="44"/>
  <c r="P473" i="44"/>
  <c r="P367" i="44"/>
  <c r="P261" i="44"/>
  <c r="P155" i="44"/>
  <c r="L17" i="44"/>
  <c r="L759" i="44"/>
  <c r="L653" i="44"/>
  <c r="L547" i="44"/>
  <c r="L441" i="44"/>
  <c r="L335" i="44"/>
  <c r="L229" i="44"/>
  <c r="L123" i="44"/>
  <c r="M17" i="44"/>
  <c r="M759" i="44"/>
  <c r="M653" i="44"/>
  <c r="M547" i="44"/>
  <c r="M441" i="44"/>
  <c r="M335" i="44"/>
  <c r="M229" i="44"/>
  <c r="M123" i="44"/>
  <c r="L10" i="44"/>
  <c r="L752" i="44"/>
  <c r="L646" i="44"/>
  <c r="L540" i="44"/>
  <c r="L434" i="44"/>
  <c r="L328" i="44"/>
  <c r="L222" i="44"/>
  <c r="L116" i="44"/>
  <c r="L12" i="44"/>
  <c r="L754" i="44"/>
  <c r="L648" i="44"/>
  <c r="L542" i="44"/>
  <c r="L436" i="44"/>
  <c r="L330" i="44"/>
  <c r="L224" i="44"/>
  <c r="L118" i="44"/>
  <c r="P9" i="44"/>
  <c r="P751" i="44"/>
  <c r="P645" i="44"/>
  <c r="P539" i="44"/>
  <c r="P433" i="44"/>
  <c r="P327" i="44"/>
  <c r="P221" i="44"/>
  <c r="P115" i="44"/>
  <c r="N17" i="44"/>
  <c r="N759" i="44"/>
  <c r="N653" i="44"/>
  <c r="N547" i="44"/>
  <c r="N441" i="44"/>
  <c r="N335" i="44"/>
  <c r="N229" i="44"/>
  <c r="N123" i="44"/>
  <c r="N16" i="44"/>
  <c r="N758" i="44"/>
  <c r="N652" i="44"/>
  <c r="N546" i="44"/>
  <c r="N440" i="44"/>
  <c r="N334" i="44"/>
  <c r="N228" i="44"/>
  <c r="N122" i="44"/>
  <c r="P13" i="44"/>
  <c r="P755" i="44"/>
  <c r="P649" i="44"/>
  <c r="P543" i="44"/>
  <c r="P437" i="44"/>
  <c r="P331" i="44"/>
  <c r="P225" i="44"/>
  <c r="P119" i="44"/>
  <c r="O30" i="44"/>
  <c r="O772" i="44"/>
  <c r="O666" i="44"/>
  <c r="O560" i="44"/>
  <c r="O454" i="44"/>
  <c r="O348" i="44"/>
  <c r="O242" i="44"/>
  <c r="O136" i="44"/>
  <c r="N37" i="44"/>
  <c r="N779" i="44"/>
  <c r="N673" i="44"/>
  <c r="N567" i="44"/>
  <c r="N461" i="44"/>
  <c r="N355" i="44"/>
  <c r="N249" i="44"/>
  <c r="N143" i="44"/>
  <c r="N24" i="44"/>
  <c r="N766" i="44"/>
  <c r="N660" i="44"/>
  <c r="N554" i="44"/>
  <c r="N448" i="44"/>
  <c r="N342" i="44"/>
  <c r="N236" i="44"/>
  <c r="N130" i="44"/>
  <c r="L50" i="44"/>
  <c r="L792" i="44"/>
  <c r="L686" i="44"/>
  <c r="L580" i="44"/>
  <c r="L474" i="44"/>
  <c r="L368" i="44"/>
  <c r="L262" i="44"/>
  <c r="L156" i="44"/>
  <c r="L46" i="44"/>
  <c r="L788" i="44"/>
  <c r="L682" i="44"/>
  <c r="L576" i="44"/>
  <c r="L470" i="44"/>
  <c r="L364" i="44"/>
  <c r="L258" i="44"/>
  <c r="L152" i="44"/>
  <c r="L22" i="44"/>
  <c r="L764" i="44"/>
  <c r="L658" i="44"/>
  <c r="L552" i="44"/>
  <c r="L446" i="44"/>
  <c r="L340" i="44"/>
  <c r="L234" i="44"/>
  <c r="L128" i="44"/>
  <c r="O55" i="44"/>
  <c r="O797" i="44"/>
  <c r="O691" i="44"/>
  <c r="O585" i="44"/>
  <c r="O479" i="44"/>
  <c r="O373" i="44"/>
  <c r="O267" i="44"/>
  <c r="O161" i="44"/>
  <c r="P27" i="44"/>
  <c r="P769" i="44"/>
  <c r="P663" i="44"/>
  <c r="P557" i="44"/>
  <c r="P451" i="44"/>
  <c r="P345" i="44"/>
  <c r="P239" i="44"/>
  <c r="P133" i="44"/>
  <c r="P29" i="44"/>
  <c r="P771" i="44"/>
  <c r="P665" i="44"/>
  <c r="P559" i="44"/>
  <c r="P453" i="44"/>
  <c r="P347" i="44"/>
  <c r="P241" i="44"/>
  <c r="P135" i="44"/>
  <c r="N7" i="44"/>
  <c r="N749" i="44"/>
  <c r="N643" i="44"/>
  <c r="N537" i="44"/>
  <c r="N431" i="44"/>
  <c r="N325" i="44"/>
  <c r="N219" i="44"/>
  <c r="N113" i="44"/>
  <c r="O49" i="44"/>
  <c r="O685" i="44"/>
  <c r="O791" i="44"/>
  <c r="O579" i="44"/>
  <c r="O473" i="44"/>
  <c r="O367" i="44"/>
  <c r="O261" i="44"/>
  <c r="O155" i="44"/>
  <c r="L43" i="44"/>
  <c r="L785" i="44"/>
  <c r="L679" i="44"/>
  <c r="L573" i="44"/>
  <c r="L467" i="44"/>
  <c r="L361" i="44"/>
  <c r="L255" i="44"/>
  <c r="L149" i="44"/>
  <c r="P43" i="44"/>
  <c r="P785" i="44"/>
  <c r="P679" i="44"/>
  <c r="P573" i="44"/>
  <c r="P467" i="44"/>
  <c r="P361" i="44"/>
  <c r="P255" i="44"/>
  <c r="P149" i="44"/>
  <c r="P37" i="44"/>
  <c r="P779" i="44"/>
  <c r="P673" i="44"/>
  <c r="P567" i="44"/>
  <c r="P461" i="44"/>
  <c r="P355" i="44"/>
  <c r="P249" i="44"/>
  <c r="P143" i="44"/>
  <c r="P31" i="44"/>
  <c r="P773" i="44"/>
  <c r="P667" i="44"/>
  <c r="P561" i="44"/>
  <c r="P455" i="44"/>
  <c r="P243" i="44"/>
  <c r="P137" i="44"/>
  <c r="P349" i="44"/>
  <c r="P33" i="44"/>
  <c r="P775" i="44"/>
  <c r="P669" i="44"/>
  <c r="P563" i="44"/>
  <c r="P457" i="44"/>
  <c r="P351" i="44"/>
  <c r="P245" i="44"/>
  <c r="P139" i="44"/>
  <c r="N32" i="44"/>
  <c r="N668" i="44"/>
  <c r="N774" i="44"/>
  <c r="N562" i="44"/>
  <c r="N456" i="44"/>
  <c r="N350" i="44"/>
  <c r="N244" i="44"/>
  <c r="N138" i="44"/>
  <c r="O19" i="44"/>
  <c r="O761" i="44"/>
  <c r="O655" i="44"/>
  <c r="O549" i="44"/>
  <c r="O443" i="44"/>
  <c r="O337" i="44"/>
  <c r="O231" i="44"/>
  <c r="O125" i="44"/>
  <c r="O50" i="44"/>
  <c r="O792" i="44"/>
  <c r="O686" i="44"/>
  <c r="O580" i="44"/>
  <c r="O474" i="44"/>
  <c r="O368" i="44"/>
  <c r="O262" i="44"/>
  <c r="O156" i="44"/>
  <c r="N20" i="44"/>
  <c r="N762" i="44"/>
  <c r="N656" i="44"/>
  <c r="N550" i="44"/>
  <c r="N444" i="44"/>
  <c r="N338" i="44"/>
  <c r="N232" i="44"/>
  <c r="N126" i="44"/>
  <c r="M51" i="44"/>
  <c r="M793" i="44"/>
  <c r="M687" i="44"/>
  <c r="M581" i="44"/>
  <c r="M475" i="44"/>
  <c r="M369" i="44"/>
  <c r="M263" i="44"/>
  <c r="M157" i="44"/>
  <c r="O46" i="44"/>
  <c r="O788" i="44"/>
  <c r="O682" i="44"/>
  <c r="O576" i="44"/>
  <c r="O470" i="44"/>
  <c r="O364" i="44"/>
  <c r="O258" i="44"/>
  <c r="O152" i="44"/>
  <c r="L25" i="44"/>
  <c r="L767" i="44"/>
  <c r="L661" i="44"/>
  <c r="L449" i="44"/>
  <c r="L555" i="44"/>
  <c r="L343" i="44"/>
  <c r="L237" i="44"/>
  <c r="L131" i="44"/>
  <c r="L44" i="44"/>
  <c r="L786" i="44"/>
  <c r="L680" i="44"/>
  <c r="L574" i="44"/>
  <c r="L468" i="44"/>
  <c r="L362" i="44"/>
  <c r="L150" i="44"/>
  <c r="L256" i="44"/>
  <c r="P39" i="44"/>
  <c r="P781" i="44"/>
  <c r="P675" i="44"/>
  <c r="P569" i="44"/>
  <c r="P463" i="44"/>
  <c r="P357" i="44"/>
  <c r="P251" i="44"/>
  <c r="P145" i="44"/>
  <c r="P36" i="44"/>
  <c r="P778" i="44"/>
  <c r="P672" i="44"/>
  <c r="P566" i="44"/>
  <c r="P460" i="44"/>
  <c r="P354" i="44"/>
  <c r="P248" i="44"/>
  <c r="P142" i="44"/>
  <c r="M12" i="44"/>
  <c r="M754" i="44"/>
  <c r="M648" i="44"/>
  <c r="M542" i="44"/>
  <c r="M436" i="44"/>
  <c r="M330" i="44"/>
  <c r="M224" i="44"/>
  <c r="M118" i="44"/>
  <c r="O26" i="44"/>
  <c r="O768" i="44"/>
  <c r="O662" i="44"/>
  <c r="O556" i="44"/>
  <c r="O450" i="44"/>
  <c r="O344" i="44"/>
  <c r="O238" i="44"/>
  <c r="O132" i="44"/>
  <c r="M29" i="44"/>
  <c r="M771" i="44"/>
  <c r="M665" i="44"/>
  <c r="M559" i="44"/>
  <c r="M453" i="44"/>
  <c r="M347" i="44"/>
  <c r="M241" i="44"/>
  <c r="M135" i="44"/>
  <c r="P22" i="44"/>
  <c r="P764" i="44"/>
  <c r="P658" i="44"/>
  <c r="P552" i="44"/>
  <c r="P446" i="44"/>
  <c r="P340" i="44"/>
  <c r="P234" i="44"/>
  <c r="P128" i="44"/>
  <c r="M5" i="44"/>
  <c r="M641" i="44"/>
  <c r="M535" i="44"/>
  <c r="M747" i="44"/>
  <c r="M429" i="44"/>
  <c r="M323" i="44"/>
  <c r="M217" i="44"/>
  <c r="M111" i="44"/>
  <c r="N49" i="44"/>
  <c r="N791" i="44"/>
  <c r="N685" i="44"/>
  <c r="N579" i="44"/>
  <c r="N473" i="44"/>
  <c r="N261" i="44"/>
  <c r="N367" i="44"/>
  <c r="N155" i="44"/>
  <c r="L37" i="44"/>
  <c r="L779" i="44"/>
  <c r="L673" i="44"/>
  <c r="L567" i="44"/>
  <c r="L461" i="44"/>
  <c r="L355" i="44"/>
  <c r="L249" i="44"/>
  <c r="L143" i="44"/>
  <c r="L34" i="44"/>
  <c r="L776" i="44"/>
  <c r="L670" i="44"/>
  <c r="L564" i="44"/>
  <c r="L458" i="44"/>
  <c r="L352" i="44"/>
  <c r="L246" i="44"/>
  <c r="L140" i="44"/>
  <c r="P53" i="44"/>
  <c r="P795" i="44"/>
  <c r="P689" i="44"/>
  <c r="P583" i="44"/>
  <c r="P371" i="44"/>
  <c r="P477" i="44"/>
  <c r="P265" i="44"/>
  <c r="P159" i="44"/>
  <c r="M46" i="44"/>
  <c r="M788" i="44"/>
  <c r="M682" i="44"/>
  <c r="M576" i="44"/>
  <c r="M470" i="44"/>
  <c r="M364" i="44"/>
  <c r="M258" i="44"/>
  <c r="M152" i="44"/>
  <c r="L28" i="44"/>
  <c r="L770" i="44"/>
  <c r="L664" i="44"/>
  <c r="L558" i="44"/>
  <c r="L452" i="44"/>
  <c r="L346" i="44"/>
  <c r="L134" i="44"/>
  <c r="L240" i="44"/>
  <c r="P30" i="44"/>
  <c r="P772" i="44"/>
  <c r="P666" i="44"/>
  <c r="P560" i="44"/>
  <c r="P454" i="44"/>
  <c r="P348" i="44"/>
  <c r="P242" i="44"/>
  <c r="P136" i="44"/>
  <c r="O22" i="44"/>
  <c r="O764" i="44"/>
  <c r="O658" i="44"/>
  <c r="O552" i="44"/>
  <c r="O446" i="44"/>
  <c r="O340" i="44"/>
  <c r="O234" i="44"/>
  <c r="O128" i="44"/>
  <c r="M54" i="44"/>
  <c r="M796" i="44"/>
  <c r="M690" i="44"/>
  <c r="M584" i="44"/>
  <c r="M478" i="44"/>
  <c r="M372" i="44"/>
  <c r="M266" i="44"/>
  <c r="M160" i="44"/>
  <c r="P55" i="44"/>
  <c r="P797" i="44"/>
  <c r="P691" i="44"/>
  <c r="P585" i="44"/>
  <c r="P479" i="44"/>
  <c r="P373" i="44"/>
  <c r="P267" i="44"/>
  <c r="P161" i="44"/>
  <c r="N56" i="44"/>
  <c r="N798" i="44"/>
  <c r="N692" i="44"/>
  <c r="N586" i="44"/>
  <c r="N480" i="44"/>
  <c r="N374" i="44"/>
  <c r="N268" i="44"/>
  <c r="N162" i="44"/>
  <c r="O39" i="44"/>
  <c r="O781" i="44"/>
  <c r="O675" i="44"/>
  <c r="O569" i="44"/>
  <c r="O463" i="44"/>
  <c r="O357" i="44"/>
  <c r="O145" i="44"/>
  <c r="O251" i="44"/>
  <c r="O53" i="44"/>
  <c r="O795" i="44"/>
  <c r="O689" i="44"/>
  <c r="O583" i="44"/>
  <c r="O477" i="44"/>
  <c r="O371" i="44"/>
  <c r="O265" i="44"/>
  <c r="O159" i="44"/>
  <c r="O36" i="44"/>
  <c r="O778" i="44"/>
  <c r="O672" i="44"/>
  <c r="O566" i="44"/>
  <c r="O460" i="44"/>
  <c r="O354" i="44"/>
  <c r="O248" i="44"/>
  <c r="O142" i="44"/>
  <c r="L21" i="44"/>
  <c r="L763" i="44"/>
  <c r="L657" i="44"/>
  <c r="L551" i="44"/>
  <c r="L445" i="44"/>
  <c r="L339" i="44"/>
  <c r="L233" i="44"/>
  <c r="L127" i="44"/>
  <c r="P34" i="44"/>
  <c r="P670" i="44"/>
  <c r="P776" i="44"/>
  <c r="P564" i="44"/>
  <c r="P458" i="44"/>
  <c r="P352" i="44"/>
  <c r="P246" i="44"/>
  <c r="P140" i="44"/>
  <c r="M34" i="44"/>
  <c r="M776" i="44"/>
  <c r="M670" i="44"/>
  <c r="M564" i="44"/>
  <c r="M458" i="44"/>
  <c r="M352" i="44"/>
  <c r="M246" i="44"/>
  <c r="M140" i="44"/>
  <c r="O23" i="44"/>
  <c r="O765" i="44"/>
  <c r="O659" i="44"/>
  <c r="O553" i="44"/>
  <c r="O447" i="44"/>
  <c r="O341" i="44"/>
  <c r="O129" i="44"/>
  <c r="O235" i="44"/>
  <c r="L49" i="44"/>
  <c r="L791" i="44"/>
  <c r="L685" i="44"/>
  <c r="L579" i="44"/>
  <c r="L367" i="44"/>
  <c r="L473" i="44"/>
  <c r="L261" i="44"/>
  <c r="L155" i="44"/>
  <c r="M22" i="44"/>
  <c r="M764" i="44"/>
  <c r="M658" i="44"/>
  <c r="M552" i="44"/>
  <c r="M446" i="44"/>
  <c r="M340" i="44"/>
  <c r="M234" i="44"/>
  <c r="M128" i="44"/>
  <c r="L6" i="44"/>
  <c r="L748" i="44"/>
  <c r="L642" i="44"/>
  <c r="L536" i="44"/>
  <c r="L430" i="44"/>
  <c r="L324" i="44"/>
  <c r="L218" i="44"/>
  <c r="L112" i="44"/>
  <c r="M15" i="44"/>
  <c r="M757" i="44"/>
  <c r="M651" i="44"/>
  <c r="M545" i="44"/>
  <c r="M439" i="44"/>
  <c r="M333" i="44"/>
  <c r="M227" i="44"/>
  <c r="M121" i="44"/>
  <c r="P16" i="44"/>
  <c r="P758" i="44"/>
  <c r="P546" i="44"/>
  <c r="P652" i="44"/>
  <c r="P440" i="44"/>
  <c r="P334" i="44"/>
  <c r="P228" i="44"/>
  <c r="P122" i="44"/>
  <c r="O18" i="44"/>
  <c r="O760" i="44"/>
  <c r="O654" i="44"/>
  <c r="O548" i="44"/>
  <c r="O442" i="44"/>
  <c r="O336" i="44"/>
  <c r="O230" i="44"/>
  <c r="O124" i="44"/>
  <c r="M24" i="44"/>
  <c r="M766" i="44"/>
  <c r="M660" i="44"/>
  <c r="M554" i="44"/>
  <c r="M448" i="44"/>
  <c r="M342" i="44"/>
  <c r="M236" i="44"/>
  <c r="M130" i="44"/>
  <c r="O29" i="44"/>
  <c r="O771" i="44"/>
  <c r="O665" i="44"/>
  <c r="O559" i="44"/>
  <c r="O453" i="44"/>
  <c r="O347" i="44"/>
  <c r="O241" i="44"/>
  <c r="O135" i="44"/>
  <c r="O8" i="44"/>
  <c r="O750" i="44"/>
  <c r="O644" i="44"/>
  <c r="O538" i="44"/>
  <c r="O432" i="44"/>
  <c r="O326" i="44"/>
  <c r="O220" i="44"/>
  <c r="O114" i="44"/>
  <c r="M13" i="44"/>
  <c r="M755" i="44"/>
  <c r="M649" i="44"/>
  <c r="M543" i="44"/>
  <c r="M437" i="44"/>
  <c r="M331" i="44"/>
  <c r="M225" i="44"/>
  <c r="M119" i="44"/>
  <c r="O10" i="44"/>
  <c r="O752" i="44"/>
  <c r="O646" i="44"/>
  <c r="O540" i="44"/>
  <c r="O434" i="44"/>
  <c r="O328" i="44"/>
  <c r="O222" i="44"/>
  <c r="O116" i="44"/>
  <c r="P12" i="44"/>
  <c r="P754" i="44"/>
  <c r="P648" i="44"/>
  <c r="P542" i="44"/>
  <c r="P436" i="44"/>
  <c r="P330" i="44"/>
  <c r="P224" i="44"/>
  <c r="P118" i="44"/>
  <c r="L19" i="44"/>
  <c r="L761" i="44"/>
  <c r="L655" i="44"/>
  <c r="L549" i="44"/>
  <c r="L443" i="44"/>
  <c r="L337" i="44"/>
  <c r="L231" i="44"/>
  <c r="L125" i="44"/>
  <c r="P7" i="44"/>
  <c r="P749" i="44"/>
  <c r="P643" i="44"/>
  <c r="P537" i="44"/>
  <c r="P431" i="44"/>
  <c r="P325" i="44"/>
  <c r="P219" i="44"/>
  <c r="P113" i="44"/>
  <c r="M19" i="44"/>
  <c r="M761" i="44"/>
  <c r="M655" i="44"/>
  <c r="M549" i="44"/>
  <c r="M443" i="44"/>
  <c r="M337" i="44"/>
  <c r="M231" i="44"/>
  <c r="M125" i="44"/>
  <c r="M7" i="44"/>
  <c r="M749" i="44"/>
  <c r="M537" i="44"/>
  <c r="M643" i="44"/>
  <c r="M431" i="44"/>
  <c r="M325" i="44"/>
  <c r="M219" i="44"/>
  <c r="M113" i="44"/>
  <c r="O24" i="44"/>
  <c r="O766" i="44"/>
  <c r="O660" i="44"/>
  <c r="O554" i="44"/>
  <c r="O448" i="44"/>
  <c r="O342" i="44"/>
  <c r="O236" i="44"/>
  <c r="O130" i="44"/>
  <c r="L5" i="44"/>
  <c r="L747" i="44"/>
  <c r="L641" i="44"/>
  <c r="L535" i="44"/>
  <c r="L429" i="44"/>
  <c r="L323" i="44"/>
  <c r="L217" i="44"/>
  <c r="L111" i="44"/>
  <c r="O6" i="44"/>
  <c r="O748" i="44"/>
  <c r="O642" i="44"/>
  <c r="O536" i="44"/>
  <c r="O430" i="44"/>
  <c r="O324" i="44"/>
  <c r="O218" i="44"/>
  <c r="O112" i="44"/>
  <c r="O28" i="44"/>
  <c r="O770" i="44"/>
  <c r="O664" i="44"/>
  <c r="O558" i="44"/>
  <c r="O452" i="44"/>
  <c r="O346" i="44"/>
  <c r="O240" i="44"/>
  <c r="O134" i="44"/>
  <c r="N23" i="44"/>
  <c r="N765" i="44"/>
  <c r="N659" i="44"/>
  <c r="N553" i="44"/>
  <c r="N447" i="44"/>
  <c r="N341" i="44"/>
  <c r="N235" i="44"/>
  <c r="N129" i="44"/>
  <c r="N13" i="44"/>
  <c r="N755" i="44"/>
  <c r="N649" i="44"/>
  <c r="N543" i="44"/>
  <c r="N437" i="44"/>
  <c r="N331" i="44"/>
  <c r="N225" i="44"/>
  <c r="N119" i="44"/>
  <c r="P40" i="44"/>
  <c r="P782" i="44"/>
  <c r="P676" i="44"/>
  <c r="P570" i="44"/>
  <c r="P464" i="44"/>
  <c r="P358" i="44"/>
  <c r="P146" i="44"/>
  <c r="P252" i="44"/>
  <c r="M36" i="44"/>
  <c r="M778" i="44"/>
  <c r="M672" i="44"/>
  <c r="M566" i="44"/>
  <c r="M460" i="44"/>
  <c r="M354" i="44"/>
  <c r="M248" i="44"/>
  <c r="M142" i="44"/>
  <c r="O47" i="44"/>
  <c r="O789" i="44"/>
  <c r="O577" i="44"/>
  <c r="O471" i="44"/>
  <c r="O683" i="44"/>
  <c r="O365" i="44"/>
  <c r="O153" i="44"/>
  <c r="O259" i="44"/>
  <c r="L42" i="44"/>
  <c r="L784" i="44"/>
  <c r="L678" i="44"/>
  <c r="L572" i="44"/>
  <c r="L466" i="44"/>
  <c r="L360" i="44"/>
  <c r="L254" i="44"/>
  <c r="L148" i="44"/>
  <c r="P56" i="44"/>
  <c r="P798" i="44"/>
  <c r="P586" i="44"/>
  <c r="P692" i="44"/>
  <c r="P480" i="44"/>
  <c r="P374" i="44"/>
  <c r="P268" i="44"/>
  <c r="P162" i="44"/>
  <c r="N46" i="44"/>
  <c r="N788" i="44"/>
  <c r="N682" i="44"/>
  <c r="N576" i="44"/>
  <c r="N470" i="44"/>
  <c r="N364" i="44"/>
  <c r="N152" i="44"/>
  <c r="N258" i="44"/>
  <c r="O37" i="44"/>
  <c r="O779" i="44"/>
  <c r="O673" i="44"/>
  <c r="O567" i="44"/>
  <c r="O461" i="44"/>
  <c r="O355" i="44"/>
  <c r="O249" i="44"/>
  <c r="O143" i="44"/>
  <c r="P25" i="44"/>
  <c r="P767" i="44"/>
  <c r="P661" i="44"/>
  <c r="P555" i="44"/>
  <c r="P449" i="44"/>
  <c r="P343" i="44"/>
  <c r="P237" i="44"/>
  <c r="P131" i="44"/>
  <c r="O48" i="44"/>
  <c r="O790" i="44"/>
  <c r="O684" i="44"/>
  <c r="O578" i="44"/>
  <c r="O472" i="44"/>
  <c r="O366" i="44"/>
  <c r="O260" i="44"/>
  <c r="O154" i="44"/>
  <c r="P50" i="44"/>
  <c r="P792" i="44"/>
  <c r="P686" i="44"/>
  <c r="P580" i="44"/>
  <c r="P474" i="44"/>
  <c r="P368" i="44"/>
  <c r="P262" i="44"/>
  <c r="P156" i="44"/>
  <c r="M35" i="44"/>
  <c r="M777" i="44"/>
  <c r="M671" i="44"/>
  <c r="M565" i="44"/>
  <c r="M459" i="44"/>
  <c r="M353" i="44"/>
  <c r="M247" i="44"/>
  <c r="M141" i="44"/>
  <c r="O54" i="44"/>
  <c r="O796" i="44"/>
  <c r="O690" i="44"/>
  <c r="O584" i="44"/>
  <c r="O478" i="44"/>
  <c r="O372" i="44"/>
  <c r="O160" i="44"/>
  <c r="O266" i="44"/>
  <c r="P41" i="44"/>
  <c r="P783" i="44"/>
  <c r="P677" i="44"/>
  <c r="P571" i="44"/>
  <c r="P465" i="44"/>
  <c r="P359" i="44"/>
  <c r="P253" i="44"/>
  <c r="P147" i="44"/>
  <c r="N41" i="44"/>
  <c r="N783" i="44"/>
  <c r="N677" i="44"/>
  <c r="N571" i="44"/>
  <c r="N465" i="44"/>
  <c r="N359" i="44"/>
  <c r="N253" i="44"/>
  <c r="N147" i="44"/>
  <c r="L40" i="44"/>
  <c r="L782" i="44"/>
  <c r="L676" i="44"/>
  <c r="L570" i="44"/>
  <c r="L464" i="44"/>
  <c r="L358" i="44"/>
  <c r="L252" i="44"/>
  <c r="L146" i="44"/>
  <c r="N28" i="44"/>
  <c r="N770" i="44"/>
  <c r="N664" i="44"/>
  <c r="N558" i="44"/>
  <c r="N452" i="44"/>
  <c r="N346" i="44"/>
  <c r="N240" i="44"/>
  <c r="N134" i="44"/>
  <c r="M53" i="44"/>
  <c r="M795" i="44"/>
  <c r="M689" i="44"/>
  <c r="M583" i="44"/>
  <c r="M477" i="44"/>
  <c r="M371" i="44"/>
  <c r="M265" i="44"/>
  <c r="M159" i="44"/>
  <c r="P46" i="44"/>
  <c r="P788" i="44"/>
  <c r="P682" i="44"/>
  <c r="P576" i="44"/>
  <c r="P470" i="44"/>
  <c r="P364" i="44"/>
  <c r="P258" i="44"/>
  <c r="P152" i="44"/>
  <c r="O20" i="44"/>
  <c r="O762" i="44"/>
  <c r="O656" i="44"/>
  <c r="O444" i="44"/>
  <c r="O550" i="44"/>
  <c r="O338" i="44"/>
  <c r="O232" i="44"/>
  <c r="O126" i="44"/>
  <c r="L30" i="44"/>
  <c r="L666" i="44"/>
  <c r="L772" i="44"/>
  <c r="L560" i="44"/>
  <c r="L454" i="44"/>
  <c r="L348" i="44"/>
  <c r="L242" i="44"/>
  <c r="L136" i="44"/>
  <c r="N39" i="44"/>
  <c r="N781" i="44"/>
  <c r="N675" i="44"/>
  <c r="N569" i="44"/>
  <c r="N463" i="44"/>
  <c r="N357" i="44"/>
  <c r="N251" i="44"/>
  <c r="N145" i="44"/>
  <c r="P35" i="44"/>
  <c r="P777" i="44"/>
  <c r="P671" i="44"/>
  <c r="P565" i="44"/>
  <c r="P459" i="44"/>
  <c r="P353" i="44"/>
  <c r="P247" i="44"/>
  <c r="P141" i="44"/>
  <c r="N18" i="44"/>
  <c r="N760" i="44"/>
  <c r="N654" i="44"/>
  <c r="N548" i="44"/>
  <c r="N442" i="44"/>
  <c r="N336" i="44"/>
  <c r="N230" i="44"/>
  <c r="N124" i="44"/>
  <c r="O15" i="44"/>
  <c r="O757" i="44"/>
  <c r="O651" i="44"/>
  <c r="O545" i="44"/>
  <c r="O439" i="44"/>
  <c r="O333" i="44"/>
  <c r="O227" i="44"/>
  <c r="O121" i="44"/>
  <c r="M26" i="44"/>
  <c r="M768" i="44"/>
  <c r="M662" i="44"/>
  <c r="M556" i="44"/>
  <c r="M450" i="44"/>
  <c r="M344" i="44"/>
  <c r="M238" i="44"/>
  <c r="M132" i="44"/>
  <c r="P14" i="44"/>
  <c r="P756" i="44"/>
  <c r="P650" i="44"/>
  <c r="P544" i="44"/>
  <c r="P438" i="44"/>
  <c r="P332" i="44"/>
  <c r="P226" i="44"/>
  <c r="P120" i="44"/>
  <c r="N14" i="44"/>
  <c r="N756" i="44"/>
  <c r="N650" i="44"/>
  <c r="N544" i="44"/>
  <c r="N438" i="44"/>
  <c r="N332" i="44"/>
  <c r="N226" i="44"/>
  <c r="N120" i="44"/>
  <c r="M21" i="44"/>
  <c r="M763" i="44"/>
  <c r="M657" i="44"/>
  <c r="M551" i="44"/>
  <c r="M445" i="44"/>
  <c r="M339" i="44"/>
  <c r="M127" i="44"/>
  <c r="M233" i="44"/>
  <c r="M9" i="44"/>
  <c r="M751" i="44"/>
  <c r="M645" i="44"/>
  <c r="M539" i="44"/>
  <c r="M433" i="44"/>
  <c r="M327" i="44"/>
  <c r="M221" i="44"/>
  <c r="M115" i="44"/>
  <c r="M10" i="44"/>
  <c r="M752" i="44"/>
  <c r="M646" i="44"/>
  <c r="M434" i="44"/>
  <c r="M540" i="44"/>
  <c r="M328" i="44"/>
  <c r="M222" i="44"/>
  <c r="M116" i="44"/>
  <c r="N8" i="44"/>
  <c r="N750" i="44"/>
  <c r="N644" i="44"/>
  <c r="N538" i="44"/>
  <c r="N432" i="44"/>
  <c r="N326" i="44"/>
  <c r="N220" i="44"/>
  <c r="N114" i="44"/>
  <c r="O746" i="44"/>
  <c r="O640" i="44"/>
  <c r="O534" i="44"/>
  <c r="O428" i="44"/>
  <c r="O322" i="44"/>
  <c r="O216" i="44"/>
  <c r="O110" i="44"/>
  <c r="O17" i="44"/>
  <c r="O759" i="44"/>
  <c r="O653" i="44"/>
  <c r="O547" i="44"/>
  <c r="O441" i="44"/>
  <c r="O335" i="44"/>
  <c r="O229" i="44"/>
  <c r="O123" i="44"/>
  <c r="N5" i="44"/>
  <c r="N747" i="44"/>
  <c r="N641" i="44"/>
  <c r="N535" i="44"/>
  <c r="N429" i="44"/>
  <c r="N323" i="44"/>
  <c r="N217" i="44"/>
  <c r="N111" i="44"/>
  <c r="M44" i="44"/>
  <c r="M786" i="44"/>
  <c r="M680" i="44"/>
  <c r="M574" i="44"/>
  <c r="M468" i="44"/>
  <c r="M362" i="44"/>
  <c r="M256" i="44"/>
  <c r="M150" i="44"/>
  <c r="N27" i="44"/>
  <c r="N769" i="44"/>
  <c r="N663" i="44"/>
  <c r="N557" i="44"/>
  <c r="N451" i="44"/>
  <c r="N345" i="44"/>
  <c r="N239" i="44"/>
  <c r="N133" i="44"/>
  <c r="O42" i="44"/>
  <c r="O784" i="44"/>
  <c r="O678" i="44"/>
  <c r="O572" i="44"/>
  <c r="O466" i="44"/>
  <c r="O360" i="44"/>
  <c r="O254" i="44"/>
  <c r="O148" i="44"/>
  <c r="M52" i="44"/>
  <c r="M794" i="44"/>
  <c r="M688" i="44"/>
  <c r="M582" i="44"/>
  <c r="M476" i="44"/>
  <c r="M370" i="44"/>
  <c r="M264" i="44"/>
  <c r="M158" i="44"/>
  <c r="L56" i="44"/>
  <c r="L798" i="44"/>
  <c r="L692" i="44"/>
  <c r="L586" i="44"/>
  <c r="L480" i="44"/>
  <c r="L374" i="44"/>
  <c r="L268" i="44"/>
  <c r="L162" i="44"/>
  <c r="N31" i="44"/>
  <c r="N773" i="44"/>
  <c r="N667" i="44"/>
  <c r="N561" i="44"/>
  <c r="N455" i="44"/>
  <c r="N349" i="44"/>
  <c r="N243" i="44"/>
  <c r="N137" i="44"/>
  <c r="L47" i="44"/>
  <c r="L789" i="44"/>
  <c r="L683" i="44"/>
  <c r="L577" i="44"/>
  <c r="L471" i="44"/>
  <c r="L365" i="44"/>
  <c r="L259" i="44"/>
  <c r="L153" i="44"/>
  <c r="N50" i="44"/>
  <c r="N792" i="44"/>
  <c r="N686" i="44"/>
  <c r="N580" i="44"/>
  <c r="N474" i="44"/>
  <c r="N368" i="44"/>
  <c r="N262" i="44"/>
  <c r="N156" i="44"/>
  <c r="O40" i="44"/>
  <c r="O782" i="44"/>
  <c r="O676" i="44"/>
  <c r="O570" i="44"/>
  <c r="O464" i="44"/>
  <c r="O358" i="44"/>
  <c r="O252" i="44"/>
  <c r="O146" i="44"/>
  <c r="O38" i="44"/>
  <c r="O780" i="44"/>
  <c r="O674" i="44"/>
  <c r="O568" i="44"/>
  <c r="O462" i="44"/>
  <c r="O356" i="44"/>
  <c r="O250" i="44"/>
  <c r="O144" i="44"/>
  <c r="O35" i="44"/>
  <c r="O777" i="44"/>
  <c r="O671" i="44"/>
  <c r="O565" i="44"/>
  <c r="O459" i="44"/>
  <c r="O353" i="44"/>
  <c r="O247" i="44"/>
  <c r="O141" i="44"/>
  <c r="P48" i="44"/>
  <c r="P790" i="44"/>
  <c r="P684" i="44"/>
  <c r="P578" i="44"/>
  <c r="P472" i="44"/>
  <c r="P366" i="44"/>
  <c r="P154" i="44"/>
  <c r="P260" i="44"/>
  <c r="L54" i="44"/>
  <c r="L690" i="44"/>
  <c r="L796" i="44"/>
  <c r="L584" i="44"/>
  <c r="L478" i="44"/>
  <c r="L372" i="44"/>
  <c r="L266" i="44"/>
  <c r="L160" i="44"/>
  <c r="P38" i="44"/>
  <c r="P780" i="44"/>
  <c r="P674" i="44"/>
  <c r="P568" i="44"/>
  <c r="P462" i="44"/>
  <c r="P356" i="44"/>
  <c r="P250" i="44"/>
  <c r="P144" i="44"/>
  <c r="L11" i="44"/>
  <c r="L753" i="44"/>
  <c r="L647" i="44"/>
  <c r="L541" i="44"/>
  <c r="L435" i="44"/>
  <c r="L329" i="44"/>
  <c r="L223" i="44"/>
  <c r="L117" i="44"/>
  <c r="N34" i="44"/>
  <c r="N776" i="44"/>
  <c r="N670" i="44"/>
  <c r="N564" i="44"/>
  <c r="N458" i="44"/>
  <c r="N352" i="44"/>
  <c r="N246" i="44"/>
  <c r="N140" i="44"/>
  <c r="P54" i="44"/>
  <c r="P796" i="44"/>
  <c r="P690" i="44"/>
  <c r="P584" i="44"/>
  <c r="P478" i="44"/>
  <c r="P372" i="44"/>
  <c r="P266" i="44"/>
  <c r="P160" i="44"/>
  <c r="M55" i="44"/>
  <c r="M797" i="44"/>
  <c r="M691" i="44"/>
  <c r="M479" i="44"/>
  <c r="M373" i="44"/>
  <c r="M585" i="44"/>
  <c r="M267" i="44"/>
  <c r="M161" i="44"/>
  <c r="M18" i="44"/>
  <c r="M760" i="44"/>
  <c r="M654" i="44"/>
  <c r="M442" i="44"/>
  <c r="M548" i="44"/>
  <c r="M336" i="44"/>
  <c r="M230" i="44"/>
  <c r="M124" i="44"/>
  <c r="P17" i="44"/>
  <c r="P759" i="44"/>
  <c r="P653" i="44"/>
  <c r="P547" i="44"/>
  <c r="P441" i="44"/>
  <c r="P335" i="44"/>
  <c r="P229" i="44"/>
  <c r="P123" i="44"/>
  <c r="M11" i="44"/>
  <c r="M753" i="44"/>
  <c r="M647" i="44"/>
  <c r="M541" i="44"/>
  <c r="M435" i="44"/>
  <c r="M329" i="44"/>
  <c r="M223" i="44"/>
  <c r="M117" i="44"/>
  <c r="O25" i="44"/>
  <c r="O661" i="44"/>
  <c r="O767" i="44"/>
  <c r="O555" i="44"/>
  <c r="O449" i="44"/>
  <c r="O343" i="44"/>
  <c r="O237" i="44"/>
  <c r="O131" i="44"/>
  <c r="L9" i="44"/>
  <c r="L751" i="44"/>
  <c r="L645" i="44"/>
  <c r="L539" i="44"/>
  <c r="L433" i="44"/>
  <c r="L327" i="44"/>
  <c r="L221" i="44"/>
  <c r="L115" i="44"/>
  <c r="N9" i="44"/>
  <c r="N751" i="44"/>
  <c r="N645" i="44"/>
  <c r="N539" i="44"/>
  <c r="N433" i="44"/>
  <c r="N327" i="44"/>
  <c r="N221" i="44"/>
  <c r="N115" i="44"/>
  <c r="M8" i="44"/>
  <c r="M644" i="44"/>
  <c r="M750" i="44"/>
  <c r="M538" i="44"/>
  <c r="M432" i="44"/>
  <c r="M326" i="44"/>
  <c r="M220" i="44"/>
  <c r="M114" i="44"/>
  <c r="O31" i="44"/>
  <c r="O773" i="44"/>
  <c r="O667" i="44"/>
  <c r="O561" i="44"/>
  <c r="O455" i="44"/>
  <c r="O349" i="44"/>
  <c r="O243" i="44"/>
  <c r="O137" i="44"/>
  <c r="L13" i="44"/>
  <c r="L755" i="44"/>
  <c r="L649" i="44"/>
  <c r="L543" i="44"/>
  <c r="L437" i="44"/>
  <c r="L331" i="44"/>
  <c r="L225" i="44"/>
  <c r="L119" i="44"/>
  <c r="O5" i="44"/>
  <c r="O747" i="44"/>
  <c r="O641" i="44"/>
  <c r="O535" i="44"/>
  <c r="O429" i="44"/>
  <c r="O323" i="44"/>
  <c r="O217" i="44"/>
  <c r="O111" i="44"/>
  <c r="N10" i="44"/>
  <c r="N752" i="44"/>
  <c r="N646" i="44"/>
  <c r="N540" i="44"/>
  <c r="N434" i="44"/>
  <c r="N328" i="44"/>
  <c r="N222" i="44"/>
  <c r="N116" i="44"/>
  <c r="N26" i="44"/>
  <c r="N768" i="44"/>
  <c r="N662" i="44"/>
  <c r="N556" i="44"/>
  <c r="N450" i="44"/>
  <c r="N344" i="44"/>
  <c r="N238" i="44"/>
  <c r="N132" i="44"/>
  <c r="L53" i="44"/>
  <c r="L795" i="44"/>
  <c r="L689" i="44"/>
  <c r="L583" i="44"/>
  <c r="L477" i="44"/>
  <c r="L371" i="44"/>
  <c r="L265" i="44"/>
  <c r="L159" i="44"/>
  <c r="L38" i="44"/>
  <c r="L674" i="44"/>
  <c r="L780" i="44"/>
  <c r="L568" i="44"/>
  <c r="L462" i="44"/>
  <c r="L356" i="44"/>
  <c r="L250" i="44"/>
  <c r="L144" i="44"/>
  <c r="M43" i="44"/>
  <c r="M785" i="44"/>
  <c r="M679" i="44"/>
  <c r="M573" i="44"/>
  <c r="M467" i="44"/>
  <c r="M361" i="44"/>
  <c r="M255" i="44"/>
  <c r="M149" i="44"/>
  <c r="N52" i="44"/>
  <c r="N794" i="44"/>
  <c r="N688" i="44"/>
  <c r="N582" i="44"/>
  <c r="N476" i="44"/>
  <c r="N370" i="44"/>
  <c r="N264" i="44"/>
  <c r="N158" i="44"/>
  <c r="N53" i="44"/>
  <c r="N795" i="44"/>
  <c r="N689" i="44"/>
  <c r="N583" i="44"/>
  <c r="N477" i="44"/>
  <c r="N371" i="44"/>
  <c r="N265" i="44"/>
  <c r="N159" i="44"/>
  <c r="O9" i="44"/>
  <c r="O751" i="44"/>
  <c r="O539" i="44"/>
  <c r="O645" i="44"/>
  <c r="O433" i="44"/>
  <c r="O327" i="44"/>
  <c r="O221" i="44"/>
  <c r="O115" i="44"/>
  <c r="O43" i="44"/>
  <c r="O785" i="44"/>
  <c r="O679" i="44"/>
  <c r="O573" i="44"/>
  <c r="O467" i="44"/>
  <c r="O361" i="44"/>
  <c r="O255" i="44"/>
  <c r="O149" i="44"/>
  <c r="P52" i="44"/>
  <c r="P794" i="44"/>
  <c r="P688" i="44"/>
  <c r="P582" i="44"/>
  <c r="P476" i="44"/>
  <c r="P370" i="44"/>
  <c r="P264" i="44"/>
  <c r="P158" i="44"/>
  <c r="O56" i="44"/>
  <c r="O798" i="44"/>
  <c r="O692" i="44"/>
  <c r="O586" i="44"/>
  <c r="O480" i="44"/>
  <c r="O374" i="44"/>
  <c r="O268" i="44"/>
  <c r="O162" i="44"/>
  <c r="N54" i="44"/>
  <c r="N796" i="44"/>
  <c r="N584" i="44"/>
  <c r="N690" i="44"/>
  <c r="N478" i="44"/>
  <c r="N372" i="44"/>
  <c r="N266" i="44"/>
  <c r="N160" i="44"/>
  <c r="L41" i="44"/>
  <c r="L783" i="44"/>
  <c r="L677" i="44"/>
  <c r="L571" i="44"/>
  <c r="L465" i="44"/>
  <c r="L359" i="44"/>
  <c r="L253" i="44"/>
  <c r="L147" i="44"/>
  <c r="O41" i="44"/>
  <c r="O677" i="44"/>
  <c r="O783" i="44"/>
  <c r="O571" i="44"/>
  <c r="O465" i="44"/>
  <c r="O359" i="44"/>
  <c r="O253" i="44"/>
  <c r="O147" i="44"/>
  <c r="M40" i="44"/>
  <c r="M782" i="44"/>
  <c r="M676" i="44"/>
  <c r="M570" i="44"/>
  <c r="M464" i="44"/>
  <c r="M358" i="44"/>
  <c r="M252" i="44"/>
  <c r="M146" i="44"/>
  <c r="P45" i="44"/>
  <c r="P787" i="44"/>
  <c r="P681" i="44"/>
  <c r="P575" i="44"/>
  <c r="P469" i="44"/>
  <c r="P363" i="44"/>
  <c r="P257" i="44"/>
  <c r="P151" i="44"/>
  <c r="P26" i="44"/>
  <c r="P768" i="44"/>
  <c r="P662" i="44"/>
  <c r="P556" i="44"/>
  <c r="P450" i="44"/>
  <c r="P344" i="44"/>
  <c r="P238" i="44"/>
  <c r="P132" i="44"/>
  <c r="O52" i="44"/>
  <c r="O794" i="44"/>
  <c r="O688" i="44"/>
  <c r="O582" i="44"/>
  <c r="O476" i="44"/>
  <c r="O370" i="44"/>
  <c r="O264" i="44"/>
  <c r="O158" i="44"/>
  <c r="M56" i="44"/>
  <c r="M798" i="44"/>
  <c r="M692" i="44"/>
  <c r="M586" i="44"/>
  <c r="M480" i="44"/>
  <c r="M374" i="44"/>
  <c r="M268" i="44"/>
  <c r="M162" i="44"/>
  <c r="M45" i="44"/>
  <c r="M787" i="44"/>
  <c r="M575" i="44"/>
  <c r="M681" i="44"/>
  <c r="M469" i="44"/>
  <c r="M363" i="44"/>
  <c r="M151" i="44"/>
  <c r="M257" i="44"/>
  <c r="O13" i="44"/>
  <c r="O755" i="44"/>
  <c r="O649" i="44"/>
  <c r="O543" i="44"/>
  <c r="O437" i="44"/>
  <c r="O331" i="44"/>
  <c r="O225" i="44"/>
  <c r="O119" i="44"/>
  <c r="N19" i="44"/>
  <c r="N761" i="44"/>
  <c r="N655" i="44"/>
  <c r="N549" i="44"/>
  <c r="N443" i="44"/>
  <c r="N337" i="44"/>
  <c r="N231" i="44"/>
  <c r="N125" i="44"/>
  <c r="L8" i="44"/>
  <c r="L750" i="44"/>
  <c r="L644" i="44"/>
  <c r="L538" i="44"/>
  <c r="L432" i="44"/>
  <c r="L326" i="44"/>
  <c r="L220" i="44"/>
  <c r="L114" i="44"/>
  <c r="L14" i="44"/>
  <c r="L756" i="44"/>
  <c r="L544" i="44"/>
  <c r="L650" i="44"/>
  <c r="L438" i="44"/>
  <c r="L332" i="44"/>
  <c r="L226" i="44"/>
  <c r="L120" i="44"/>
  <c r="O11" i="44"/>
  <c r="O753" i="44"/>
  <c r="O647" i="44"/>
  <c r="O541" i="44"/>
  <c r="O435" i="44"/>
  <c r="O329" i="44"/>
  <c r="O223" i="44"/>
  <c r="O117" i="44"/>
  <c r="M30" i="44"/>
  <c r="M772" i="44"/>
  <c r="M666" i="44"/>
  <c r="M560" i="44"/>
  <c r="M454" i="44"/>
  <c r="M348" i="44"/>
  <c r="M242" i="44"/>
  <c r="M136" i="44"/>
  <c r="L746" i="44"/>
  <c r="L640" i="44"/>
  <c r="L534" i="44"/>
  <c r="L428" i="44"/>
  <c r="L322" i="44"/>
  <c r="L216" i="44"/>
  <c r="L110" i="44"/>
  <c r="N29" i="44"/>
  <c r="N771" i="44"/>
  <c r="N665" i="44"/>
  <c r="N559" i="44"/>
  <c r="N453" i="44"/>
  <c r="N241" i="44"/>
  <c r="N135" i="44"/>
  <c r="N347" i="44"/>
  <c r="O44" i="44"/>
  <c r="O786" i="44"/>
  <c r="O680" i="44"/>
  <c r="O574" i="44"/>
  <c r="O468" i="44"/>
  <c r="O362" i="44"/>
  <c r="O256" i="44"/>
  <c r="O150" i="44"/>
  <c r="M28" i="44"/>
  <c r="M770" i="44"/>
  <c r="M664" i="44"/>
  <c r="M558" i="44"/>
  <c r="M452" i="44"/>
  <c r="M346" i="44"/>
  <c r="M240" i="44"/>
  <c r="M134" i="44"/>
  <c r="M746" i="44"/>
  <c r="M640" i="44"/>
  <c r="M534" i="44"/>
  <c r="M428" i="44"/>
  <c r="M322" i="44"/>
  <c r="M216" i="44"/>
  <c r="M110" i="44"/>
  <c r="L98" i="44"/>
  <c r="L92" i="44"/>
  <c r="L76" i="44"/>
  <c r="L84" i="44"/>
  <c r="L88" i="44"/>
  <c r="L70" i="44"/>
  <c r="L81" i="44"/>
  <c r="L85" i="44"/>
  <c r="L89" i="44"/>
  <c r="N64" i="44"/>
  <c r="N4" i="44"/>
  <c r="O4" i="44"/>
  <c r="L4" i="44"/>
  <c r="H121" i="45"/>
  <c r="M4" i="44"/>
  <c r="I121" i="45"/>
  <c r="P4" i="44"/>
  <c r="L121" i="45"/>
  <c r="N79" i="34"/>
  <c r="M78" i="45" s="1"/>
  <c r="N109" i="34"/>
  <c r="M108" i="45" s="1"/>
  <c r="N26" i="34"/>
  <c r="M25" i="45" s="1"/>
  <c r="N110" i="34"/>
  <c r="M109" i="45" s="1"/>
  <c r="N72" i="34"/>
  <c r="M71" i="45" s="1"/>
  <c r="N37" i="34"/>
  <c r="M36" i="45" s="1"/>
  <c r="N44" i="34"/>
  <c r="M43" i="45" s="1"/>
  <c r="N7" i="34"/>
  <c r="M6" i="45" s="1"/>
  <c r="N61" i="34"/>
  <c r="M60" i="45" s="1"/>
  <c r="N100" i="34"/>
  <c r="M99" i="45" s="1"/>
  <c r="N48" i="34"/>
  <c r="M47" i="45" s="1"/>
  <c r="N105" i="34"/>
  <c r="M104" i="45" s="1"/>
  <c r="N66" i="34"/>
  <c r="M65" i="45" s="1"/>
  <c r="N30" i="34"/>
  <c r="M29" i="45" s="1"/>
  <c r="N64" i="34"/>
  <c r="M63" i="45" s="1"/>
  <c r="N55" i="34"/>
  <c r="M54" i="45" s="1"/>
  <c r="N20" i="34"/>
  <c r="M19" i="45" s="1"/>
  <c r="N111" i="34"/>
  <c r="M110" i="45" s="1"/>
  <c r="N99" i="34"/>
  <c r="M98" i="45" s="1"/>
  <c r="N96" i="34"/>
  <c r="M95" i="45" s="1"/>
  <c r="N75" i="34"/>
  <c r="M74" i="45" s="1"/>
  <c r="N80" i="34"/>
  <c r="M79" i="45" s="1"/>
  <c r="N107" i="34"/>
  <c r="M106" i="45" s="1"/>
  <c r="N36" i="34"/>
  <c r="M35" i="45" s="1"/>
  <c r="N41" i="34"/>
  <c r="M40" i="45" s="1"/>
  <c r="N6" i="34"/>
  <c r="M5" i="45" s="1"/>
  <c r="N24" i="34"/>
  <c r="M23" i="45" s="1"/>
  <c r="N104" i="34"/>
  <c r="M103" i="45" s="1"/>
  <c r="N65" i="34"/>
  <c r="M64" i="45" s="1"/>
  <c r="N106" i="34"/>
  <c r="M105" i="45" s="1"/>
  <c r="N45" i="34"/>
  <c r="M44" i="45" s="1"/>
  <c r="N27" i="34"/>
  <c r="M26" i="45" s="1"/>
  <c r="N73" i="34"/>
  <c r="M72" i="45" s="1"/>
  <c r="N85" i="34"/>
  <c r="M84" i="45" s="1"/>
  <c r="N60" i="34"/>
  <c r="M59" i="45" s="1"/>
  <c r="N16" i="34"/>
  <c r="M15" i="45" s="1"/>
  <c r="N40" i="34"/>
  <c r="M39" i="45" s="1"/>
  <c r="N15" i="34"/>
  <c r="M14" i="45" s="1"/>
  <c r="N35" i="34"/>
  <c r="M34" i="45" s="1"/>
  <c r="N54" i="34"/>
  <c r="M53" i="45" s="1"/>
  <c r="N74" i="34"/>
  <c r="M73" i="45" s="1"/>
  <c r="N22" i="34"/>
  <c r="M21" i="45" s="1"/>
  <c r="N53" i="34"/>
  <c r="M52" i="45" s="1"/>
  <c r="N112" i="34"/>
  <c r="M111" i="45" s="1"/>
  <c r="N77" i="34"/>
  <c r="M76" i="45" s="1"/>
  <c r="N62" i="34"/>
  <c r="M61" i="45" s="1"/>
  <c r="N63" i="34"/>
  <c r="M62" i="45" s="1"/>
  <c r="L64" i="16"/>
  <c r="L64" i="37" s="1"/>
  <c r="O64" i="34" s="1"/>
  <c r="N63" i="45" s="1"/>
  <c r="M11" i="16"/>
  <c r="M11" i="37" s="1"/>
  <c r="J103" i="16"/>
  <c r="J103" i="37" s="1"/>
  <c r="M103" i="34" s="1"/>
  <c r="L102" i="45" s="1"/>
  <c r="L67" i="16"/>
  <c r="L67" i="37" s="1"/>
  <c r="O67" i="34" s="1"/>
  <c r="N66" i="45" s="1"/>
  <c r="L100" i="16"/>
  <c r="L100" i="37" s="1"/>
  <c r="O100" i="34" s="1"/>
  <c r="N99" i="45" s="1"/>
  <c r="L53" i="16"/>
  <c r="L53" i="37" s="1"/>
  <c r="O53" i="34" s="1"/>
  <c r="N52" i="45" s="1"/>
  <c r="L60" i="16"/>
  <c r="L60" i="37" s="1"/>
  <c r="O60" i="34" s="1"/>
  <c r="N59" i="45" s="1"/>
  <c r="L9" i="16"/>
  <c r="L9" i="37" s="1"/>
  <c r="O9" i="34" s="1"/>
  <c r="N8" i="45" s="1"/>
  <c r="L13" i="16"/>
  <c r="L13" i="37" s="1"/>
  <c r="O13" i="34" s="1"/>
  <c r="N12" i="45" s="1"/>
  <c r="L68" i="16"/>
  <c r="L68" i="37" s="1"/>
  <c r="O68" i="34" s="1"/>
  <c r="N67" i="45" s="1"/>
  <c r="L99" i="16"/>
  <c r="L99" i="37" s="1"/>
  <c r="O99" i="34" s="1"/>
  <c r="N98" i="45" s="1"/>
  <c r="L69" i="16"/>
  <c r="L69" i="37" s="1"/>
  <c r="O69" i="34" s="1"/>
  <c r="N68" i="45" s="1"/>
  <c r="L62" i="16"/>
  <c r="L62" i="37" s="1"/>
  <c r="O62" i="34" s="1"/>
  <c r="N61" i="45" s="1"/>
  <c r="L91" i="16"/>
  <c r="L91" i="37" s="1"/>
  <c r="O91" i="34" s="1"/>
  <c r="N90" i="45" s="1"/>
  <c r="L47" i="16"/>
  <c r="L47" i="37" s="1"/>
  <c r="O47" i="34" s="1"/>
  <c r="N46" i="45" s="1"/>
  <c r="L24" i="16"/>
  <c r="L24" i="37" s="1"/>
  <c r="O24" i="34" s="1"/>
  <c r="N23" i="45" s="1"/>
  <c r="L110" i="16"/>
  <c r="L110" i="37" s="1"/>
  <c r="O110" i="34" s="1"/>
  <c r="N109" i="45" s="1"/>
  <c r="L41" i="16"/>
  <c r="L41" i="37" s="1"/>
  <c r="O41" i="34" s="1"/>
  <c r="N40" i="45" s="1"/>
  <c r="L104" i="16"/>
  <c r="L104" i="37" s="1"/>
  <c r="O104" i="34" s="1"/>
  <c r="N103" i="45" s="1"/>
  <c r="L15" i="16"/>
  <c r="L15" i="37" s="1"/>
  <c r="O15" i="34" s="1"/>
  <c r="N14" i="45" s="1"/>
  <c r="L111" i="16"/>
  <c r="L111" i="37" s="1"/>
  <c r="O111" i="34" s="1"/>
  <c r="N110" i="45" s="1"/>
  <c r="L20" i="16"/>
  <c r="L20" i="37" s="1"/>
  <c r="O20" i="34" s="1"/>
  <c r="N19" i="45" s="1"/>
  <c r="L43" i="16"/>
  <c r="L43" i="37" s="1"/>
  <c r="O43" i="34" s="1"/>
  <c r="N42" i="45" s="1"/>
  <c r="H84" i="16"/>
  <c r="H84" i="37" s="1"/>
  <c r="K84" i="34" s="1"/>
  <c r="J83" i="45" s="1"/>
  <c r="L5" i="16"/>
  <c r="L5" i="37" s="1"/>
  <c r="O5" i="34" s="1"/>
  <c r="N4" i="45" s="1"/>
  <c r="L44" i="16"/>
  <c r="L44" i="37" s="1"/>
  <c r="O44" i="34" s="1"/>
  <c r="N43" i="45" s="1"/>
  <c r="L34" i="16"/>
  <c r="L34" i="37" s="1"/>
  <c r="O34" i="34" s="1"/>
  <c r="N33" i="45" s="1"/>
  <c r="L22" i="16"/>
  <c r="L22" i="37" s="1"/>
  <c r="O22" i="34" s="1"/>
  <c r="N21" i="45" s="1"/>
  <c r="L45" i="16"/>
  <c r="L45" i="37" s="1"/>
  <c r="O45" i="34" s="1"/>
  <c r="N44" i="45" s="1"/>
  <c r="J101" i="16"/>
  <c r="J101" i="37" s="1"/>
  <c r="M101" i="34" s="1"/>
  <c r="L100" i="45" s="1"/>
  <c r="K76" i="16"/>
  <c r="K76" i="37" s="1"/>
  <c r="N76" i="34" s="1"/>
  <c r="M75" i="45" s="1"/>
  <c r="L12" i="16"/>
  <c r="L12" i="37" s="1"/>
  <c r="O12" i="34" s="1"/>
  <c r="N11" i="45" s="1"/>
  <c r="L107" i="16"/>
  <c r="L107" i="37" s="1"/>
  <c r="O107" i="34" s="1"/>
  <c r="N106" i="45" s="1"/>
  <c r="L112" i="16"/>
  <c r="L112" i="37" s="1"/>
  <c r="O112" i="34" s="1"/>
  <c r="N111" i="45" s="1"/>
  <c r="L81" i="16"/>
  <c r="L81" i="37" s="1"/>
  <c r="O81" i="34" s="1"/>
  <c r="N80" i="45" s="1"/>
  <c r="L71" i="16"/>
  <c r="L71" i="37" s="1"/>
  <c r="O71" i="34" s="1"/>
  <c r="N70" i="45" s="1"/>
  <c r="L58" i="16"/>
  <c r="L58" i="37" s="1"/>
  <c r="O58" i="34" s="1"/>
  <c r="N57" i="45" s="1"/>
  <c r="L101" i="16"/>
  <c r="L101" i="37" s="1"/>
  <c r="O101" i="34" s="1"/>
  <c r="N100" i="45" s="1"/>
  <c r="L109" i="16"/>
  <c r="L109" i="37" s="1"/>
  <c r="O109" i="34" s="1"/>
  <c r="N108" i="45" s="1"/>
  <c r="L54" i="16"/>
  <c r="L54" i="37" s="1"/>
  <c r="O54" i="34" s="1"/>
  <c r="N53" i="45" s="1"/>
  <c r="L8" i="16"/>
  <c r="L8" i="37" s="1"/>
  <c r="O8" i="34" s="1"/>
  <c r="N7" i="45" s="1"/>
  <c r="L16" i="16"/>
  <c r="L16" i="37" s="1"/>
  <c r="O16" i="34" s="1"/>
  <c r="N15" i="45" s="1"/>
  <c r="L75" i="16"/>
  <c r="L75" i="37" s="1"/>
  <c r="O75" i="34" s="1"/>
  <c r="N74" i="45" s="1"/>
  <c r="J9" i="16"/>
  <c r="J9" i="37" s="1"/>
  <c r="M9" i="34" s="1"/>
  <c r="L8" i="45" s="1"/>
  <c r="L31" i="16"/>
  <c r="L31" i="37" s="1"/>
  <c r="O31" i="34" s="1"/>
  <c r="N30" i="45" s="1"/>
  <c r="L18" i="16"/>
  <c r="L18" i="37" s="1"/>
  <c r="O18" i="34" s="1"/>
  <c r="N17" i="45" s="1"/>
  <c r="J98" i="16"/>
  <c r="J98" i="37" s="1"/>
  <c r="M98" i="34" s="1"/>
  <c r="L97" i="45" s="1"/>
  <c r="L26" i="16"/>
  <c r="L26" i="37" s="1"/>
  <c r="O26" i="34" s="1"/>
  <c r="N25" i="45" s="1"/>
  <c r="L66" i="16"/>
  <c r="L66" i="37" s="1"/>
  <c r="O66" i="34" s="1"/>
  <c r="N65" i="45" s="1"/>
  <c r="L36" i="16"/>
  <c r="L36" i="37" s="1"/>
  <c r="O36" i="34" s="1"/>
  <c r="N35" i="45" s="1"/>
  <c r="L23" i="16"/>
  <c r="L23" i="37" s="1"/>
  <c r="O23" i="34" s="1"/>
  <c r="N22" i="45" s="1"/>
  <c r="L65" i="16"/>
  <c r="L65" i="37" s="1"/>
  <c r="O65" i="34" s="1"/>
  <c r="N64" i="45" s="1"/>
  <c r="L29" i="16"/>
  <c r="L29" i="37" s="1"/>
  <c r="O29" i="34" s="1"/>
  <c r="N28" i="45" s="1"/>
  <c r="L27" i="16"/>
  <c r="L27" i="37" s="1"/>
  <c r="O27" i="34" s="1"/>
  <c r="N26" i="45" s="1"/>
  <c r="L63" i="16"/>
  <c r="L63" i="37" s="1"/>
  <c r="O63" i="34" s="1"/>
  <c r="N62" i="45" s="1"/>
  <c r="L35" i="16"/>
  <c r="L35" i="37" s="1"/>
  <c r="O35" i="34" s="1"/>
  <c r="N34" i="45" s="1"/>
  <c r="L77" i="16"/>
  <c r="L77" i="37" s="1"/>
  <c r="O77" i="34" s="1"/>
  <c r="N76" i="45" s="1"/>
  <c r="L51" i="16"/>
  <c r="L51" i="37" s="1"/>
  <c r="O51" i="34" s="1"/>
  <c r="N50" i="45" s="1"/>
  <c r="L78" i="16"/>
  <c r="L78" i="37" s="1"/>
  <c r="O78" i="34" s="1"/>
  <c r="N77" i="45" s="1"/>
  <c r="I94" i="16"/>
  <c r="I94" i="37" s="1"/>
  <c r="L94" i="34" s="1"/>
  <c r="K93" i="45" s="1"/>
  <c r="L97" i="16"/>
  <c r="L97" i="37" s="1"/>
  <c r="O97" i="34" s="1"/>
  <c r="N96" i="45" s="1"/>
  <c r="L74" i="16"/>
  <c r="L74" i="37" s="1"/>
  <c r="O74" i="34" s="1"/>
  <c r="N73" i="45" s="1"/>
  <c r="L73" i="16"/>
  <c r="L73" i="37" s="1"/>
  <c r="O73" i="34" s="1"/>
  <c r="N72" i="45" s="1"/>
  <c r="L82" i="16"/>
  <c r="L82" i="37" s="1"/>
  <c r="O82" i="34" s="1"/>
  <c r="N81" i="45" s="1"/>
  <c r="L76" i="16"/>
  <c r="L76" i="37" s="1"/>
  <c r="O76" i="34" s="1"/>
  <c r="N75" i="45" s="1"/>
  <c r="L106" i="16"/>
  <c r="L106" i="37" s="1"/>
  <c r="O106" i="34" s="1"/>
  <c r="N105" i="45" s="1"/>
  <c r="L98" i="16"/>
  <c r="L98" i="37" s="1"/>
  <c r="O98" i="34" s="1"/>
  <c r="N97" i="45" s="1"/>
  <c r="L7" i="16"/>
  <c r="L7" i="37" s="1"/>
  <c r="O7" i="34" s="1"/>
  <c r="N6" i="45" s="1"/>
  <c r="L93" i="16"/>
  <c r="L93" i="37" s="1"/>
  <c r="O93" i="34" s="1"/>
  <c r="N92" i="45" s="1"/>
  <c r="L21" i="16"/>
  <c r="L21" i="37" s="1"/>
  <c r="O21" i="34" s="1"/>
  <c r="N20" i="45" s="1"/>
  <c r="L59" i="16"/>
  <c r="L59" i="37" s="1"/>
  <c r="O59" i="34" s="1"/>
  <c r="N58" i="45" s="1"/>
  <c r="L105" i="16"/>
  <c r="L105" i="37" s="1"/>
  <c r="O105" i="34" s="1"/>
  <c r="N104" i="45" s="1"/>
  <c r="M19" i="16"/>
  <c r="M19" i="37" s="1"/>
  <c r="J89" i="16"/>
  <c r="J89" i="37" s="1"/>
  <c r="M89" i="34" s="1"/>
  <c r="L88" i="45" s="1"/>
  <c r="L103" i="16"/>
  <c r="L103" i="37" s="1"/>
  <c r="O103" i="34" s="1"/>
  <c r="N102" i="45" s="1"/>
  <c r="L17" i="16"/>
  <c r="L17" i="37" s="1"/>
  <c r="O17" i="34" s="1"/>
  <c r="N16" i="45" s="1"/>
  <c r="L89" i="16"/>
  <c r="L89" i="37" s="1"/>
  <c r="O89" i="34" s="1"/>
  <c r="N88" i="45" s="1"/>
  <c r="L32" i="16"/>
  <c r="L32" i="37" s="1"/>
  <c r="O32" i="34" s="1"/>
  <c r="N31" i="45" s="1"/>
  <c r="L14" i="16"/>
  <c r="L14" i="37" s="1"/>
  <c r="O14" i="34" s="1"/>
  <c r="N13" i="45" s="1"/>
  <c r="L10" i="16"/>
  <c r="L10" i="37" s="1"/>
  <c r="O10" i="34" s="1"/>
  <c r="N9" i="45" s="1"/>
  <c r="L92" i="16"/>
  <c r="L92" i="37" s="1"/>
  <c r="O92" i="34" s="1"/>
  <c r="N91" i="45" s="1"/>
  <c r="L85" i="16"/>
  <c r="L85" i="37" s="1"/>
  <c r="O85" i="34" s="1"/>
  <c r="N84" i="45" s="1"/>
  <c r="L70" i="16"/>
  <c r="L70" i="37" s="1"/>
  <c r="O70" i="34" s="1"/>
  <c r="N69" i="45" s="1"/>
  <c r="L28" i="16"/>
  <c r="L28" i="37" s="1"/>
  <c r="O28" i="34" s="1"/>
  <c r="N27" i="45" s="1"/>
  <c r="L48" i="16"/>
  <c r="L48" i="37" s="1"/>
  <c r="O48" i="34" s="1"/>
  <c r="N47" i="45" s="1"/>
  <c r="L30" i="16"/>
  <c r="L30" i="37" s="1"/>
  <c r="O30" i="34" s="1"/>
  <c r="N29" i="45" s="1"/>
  <c r="I38" i="16"/>
  <c r="I38" i="37" s="1"/>
  <c r="L38" i="34" s="1"/>
  <c r="K37" i="45" s="1"/>
  <c r="L79" i="16"/>
  <c r="L79" i="37" s="1"/>
  <c r="O79" i="34" s="1"/>
  <c r="N78" i="45" s="1"/>
  <c r="L90" i="16"/>
  <c r="L90" i="37" s="1"/>
  <c r="O90" i="34" s="1"/>
  <c r="N89" i="45" s="1"/>
  <c r="L57" i="16"/>
  <c r="L57" i="37" s="1"/>
  <c r="O57" i="34" s="1"/>
  <c r="N56" i="45" s="1"/>
  <c r="L72" i="16"/>
  <c r="L72" i="37" s="1"/>
  <c r="O72" i="34" s="1"/>
  <c r="N71" i="45" s="1"/>
  <c r="L94" i="16"/>
  <c r="L94" i="37" s="1"/>
  <c r="O94" i="34" s="1"/>
  <c r="N93" i="45" s="1"/>
  <c r="H92" i="16"/>
  <c r="H92" i="37" s="1"/>
  <c r="K92" i="34" s="1"/>
  <c r="J91" i="45" s="1"/>
  <c r="L38" i="16"/>
  <c r="L38" i="37" s="1"/>
  <c r="O38" i="34" s="1"/>
  <c r="N37" i="45" s="1"/>
  <c r="L102" i="16"/>
  <c r="L102" i="37" s="1"/>
  <c r="O102" i="34" s="1"/>
  <c r="N101" i="45" s="1"/>
  <c r="L40" i="16"/>
  <c r="L40" i="37" s="1"/>
  <c r="O40" i="34" s="1"/>
  <c r="N39" i="45" s="1"/>
  <c r="L96" i="16"/>
  <c r="L96" i="37" s="1"/>
  <c r="O96" i="34" s="1"/>
  <c r="N95" i="45" s="1"/>
  <c r="I40" i="16"/>
  <c r="I40" i="37" s="1"/>
  <c r="L40" i="34" s="1"/>
  <c r="K39" i="45" s="1"/>
  <c r="J17" i="16"/>
  <c r="J17" i="37" s="1"/>
  <c r="M17" i="34" s="1"/>
  <c r="L16" i="45" s="1"/>
  <c r="L56" i="16"/>
  <c r="L56" i="37" s="1"/>
  <c r="O56" i="34" s="1"/>
  <c r="N55" i="45" s="1"/>
  <c r="L49" i="16"/>
  <c r="L49" i="37" s="1"/>
  <c r="O49" i="34" s="1"/>
  <c r="N48" i="45" s="1"/>
  <c r="L108" i="16"/>
  <c r="L108" i="37" s="1"/>
  <c r="O108" i="34" s="1"/>
  <c r="N107" i="45" s="1"/>
  <c r="L39" i="16"/>
  <c r="L39" i="37" s="1"/>
  <c r="O39" i="34" s="1"/>
  <c r="N38" i="45" s="1"/>
  <c r="L6" i="16"/>
  <c r="L6" i="37" s="1"/>
  <c r="O6" i="34" s="1"/>
  <c r="N5" i="45" s="1"/>
  <c r="L37" i="16"/>
  <c r="L37" i="37" s="1"/>
  <c r="O37" i="34" s="1"/>
  <c r="N36" i="45" s="1"/>
  <c r="L88" i="16"/>
  <c r="L88" i="37" s="1"/>
  <c r="O88" i="34" s="1"/>
  <c r="N87" i="45" s="1"/>
  <c r="L84" i="16"/>
  <c r="L84" i="37" s="1"/>
  <c r="O84" i="34" s="1"/>
  <c r="N83" i="45" s="1"/>
  <c r="L25" i="16"/>
  <c r="L25" i="37" s="1"/>
  <c r="O25" i="34" s="1"/>
  <c r="N24" i="45" s="1"/>
  <c r="L61" i="16"/>
  <c r="L61" i="37" s="1"/>
  <c r="O61" i="34" s="1"/>
  <c r="N60" i="45" s="1"/>
  <c r="L46" i="16"/>
  <c r="L46" i="37" s="1"/>
  <c r="O46" i="34" s="1"/>
  <c r="N45" i="45" s="1"/>
  <c r="L80" i="16"/>
  <c r="L80" i="37" s="1"/>
  <c r="O80" i="34" s="1"/>
  <c r="N79" i="45" s="1"/>
  <c r="L52" i="16"/>
  <c r="L52" i="37" s="1"/>
  <c r="O52" i="34" s="1"/>
  <c r="N51" i="45" s="1"/>
  <c r="M13" i="12"/>
  <c r="I13" i="13" s="1"/>
  <c r="G13" i="14" s="1"/>
  <c r="L13" i="14" s="1"/>
  <c r="M89" i="12"/>
  <c r="O89" i="12" s="1"/>
  <c r="K89" i="13" s="1"/>
  <c r="M85" i="12"/>
  <c r="J13" i="15"/>
  <c r="M82" i="12"/>
  <c r="I82" i="13" s="1"/>
  <c r="G82" i="14" s="1"/>
  <c r="L82" i="14" s="1"/>
  <c r="I82" i="15" s="1"/>
  <c r="M79" i="12"/>
  <c r="O79" i="12" s="1"/>
  <c r="K79" i="13" s="1"/>
  <c r="M66" i="12"/>
  <c r="I66" i="13" s="1"/>
  <c r="G66" i="14" s="1"/>
  <c r="AK66" i="14" s="1"/>
  <c r="AT66" i="14" s="1"/>
  <c r="M47" i="12"/>
  <c r="I47" i="13" s="1"/>
  <c r="G47" i="14" s="1"/>
  <c r="W47" i="14" s="1"/>
  <c r="AS47" i="14" s="1"/>
  <c r="M97" i="12"/>
  <c r="I97" i="13" s="1"/>
  <c r="M38" i="12"/>
  <c r="O38" i="12" s="1"/>
  <c r="K38" i="13" s="1"/>
  <c r="M52" i="12"/>
  <c r="O52" i="12" s="1"/>
  <c r="K52" i="13" s="1"/>
  <c r="L42" i="16"/>
  <c r="L42" i="37" s="1"/>
  <c r="O42" i="34" s="1"/>
  <c r="N41" i="45" s="1"/>
  <c r="L95" i="16"/>
  <c r="L95" i="37" s="1"/>
  <c r="O95" i="34" s="1"/>
  <c r="N94" i="45" s="1"/>
  <c r="L55" i="16"/>
  <c r="L55" i="37" s="1"/>
  <c r="O55" i="34" s="1"/>
  <c r="N54" i="45" s="1"/>
  <c r="M5" i="4"/>
  <c r="P7" i="15" s="1"/>
  <c r="O3" i="15"/>
  <c r="O77" i="15"/>
  <c r="O93" i="15"/>
  <c r="O79" i="15"/>
  <c r="O83" i="15"/>
  <c r="O25" i="15"/>
  <c r="O86" i="15"/>
  <c r="O109" i="15"/>
  <c r="O67" i="15"/>
  <c r="O6" i="15"/>
  <c r="O30" i="15"/>
  <c r="O68" i="15"/>
  <c r="O15" i="15"/>
  <c r="O32" i="15"/>
  <c r="O28" i="15"/>
  <c r="O27" i="15"/>
  <c r="O14" i="15"/>
  <c r="O51" i="15"/>
  <c r="O20" i="15"/>
  <c r="O101" i="15"/>
  <c r="O81" i="15"/>
  <c r="O46" i="15"/>
  <c r="O100" i="15"/>
  <c r="O94" i="15"/>
  <c r="O54" i="15"/>
  <c r="O24" i="15"/>
  <c r="O48" i="15"/>
  <c r="O44" i="15"/>
  <c r="O45" i="15"/>
  <c r="O95" i="15"/>
  <c r="O47" i="15"/>
  <c r="O10" i="15"/>
  <c r="O35" i="15"/>
  <c r="O72" i="15"/>
  <c r="O40" i="15"/>
  <c r="O61" i="15"/>
  <c r="O78" i="15"/>
  <c r="O107" i="15"/>
  <c r="O60" i="15"/>
  <c r="O23" i="15"/>
  <c r="O55" i="15"/>
  <c r="O70" i="15"/>
  <c r="O84" i="15"/>
  <c r="O69" i="15"/>
  <c r="O22" i="15"/>
  <c r="O37" i="15"/>
  <c r="O50" i="15"/>
  <c r="O104" i="15"/>
  <c r="O39" i="15"/>
  <c r="O102" i="15"/>
  <c r="O56" i="15"/>
  <c r="O62" i="15"/>
  <c r="O18" i="15"/>
  <c r="O43" i="15"/>
  <c r="O71" i="15"/>
  <c r="O53" i="15"/>
  <c r="O38" i="15"/>
  <c r="O96" i="15"/>
  <c r="O89" i="15"/>
  <c r="O73" i="15"/>
  <c r="O105" i="15"/>
  <c r="O98" i="15"/>
  <c r="O112" i="15"/>
  <c r="O41" i="15"/>
  <c r="O34" i="15"/>
  <c r="O82" i="15"/>
  <c r="O108" i="15"/>
  <c r="O52" i="15"/>
  <c r="O103" i="15"/>
  <c r="O36" i="15"/>
  <c r="O29" i="15"/>
  <c r="O75" i="15"/>
  <c r="O59" i="15"/>
  <c r="O92" i="15"/>
  <c r="O99" i="15"/>
  <c r="O8" i="15"/>
  <c r="O16" i="15"/>
  <c r="O33" i="15"/>
  <c r="O76" i="15"/>
  <c r="O58" i="15"/>
  <c r="O49" i="15"/>
  <c r="O13" i="15"/>
  <c r="O17" i="15"/>
  <c r="O111" i="15"/>
  <c r="O5" i="15"/>
  <c r="O57" i="15"/>
  <c r="O106" i="15"/>
  <c r="O91" i="15"/>
  <c r="O90" i="15"/>
  <c r="O88" i="15"/>
  <c r="O63" i="15"/>
  <c r="O31" i="15"/>
  <c r="O85" i="15"/>
  <c r="O64" i="15"/>
  <c r="O110" i="15"/>
  <c r="O74" i="15"/>
  <c r="O66" i="15"/>
  <c r="O80" i="15"/>
  <c r="O9" i="15"/>
  <c r="O26" i="15"/>
  <c r="O21" i="15"/>
  <c r="O65" i="15"/>
  <c r="O42" i="15"/>
  <c r="O87" i="15"/>
  <c r="O12" i="15"/>
  <c r="O97" i="15"/>
  <c r="L86" i="16"/>
  <c r="L86" i="37" s="1"/>
  <c r="O86" i="34" s="1"/>
  <c r="N85" i="45" s="1"/>
  <c r="AT14" i="14"/>
  <c r="L87" i="16"/>
  <c r="L87" i="37" s="1"/>
  <c r="O87" i="34" s="1"/>
  <c r="N86" i="45" s="1"/>
  <c r="I83" i="15"/>
  <c r="L50" i="16"/>
  <c r="L50" i="37" s="1"/>
  <c r="O50" i="34" s="1"/>
  <c r="N49" i="45" s="1"/>
  <c r="L83" i="16"/>
  <c r="L83" i="37" s="1"/>
  <c r="O83" i="34" s="1"/>
  <c r="N82" i="45" s="1"/>
  <c r="L33" i="16"/>
  <c r="L33" i="37" s="1"/>
  <c r="O33" i="34" s="1"/>
  <c r="N32" i="45" s="1"/>
  <c r="AT93" i="14"/>
  <c r="M55" i="12"/>
  <c r="I55" i="13" s="1"/>
  <c r="G55" i="14" s="1"/>
  <c r="M75" i="12"/>
  <c r="O75" i="12" s="1"/>
  <c r="K75" i="13" s="1"/>
  <c r="M96" i="12"/>
  <c r="I96" i="13" s="1"/>
  <c r="G96" i="14" s="1"/>
  <c r="Y96" i="14" s="1"/>
  <c r="AT96" i="14" s="1"/>
  <c r="M100" i="12"/>
  <c r="O100" i="12" s="1"/>
  <c r="K100" i="13" s="1"/>
  <c r="M112" i="12"/>
  <c r="I112" i="13" s="1"/>
  <c r="G112" i="14" s="1"/>
  <c r="S112" i="14" s="1"/>
  <c r="M72" i="12"/>
  <c r="I72" i="13" s="1"/>
  <c r="G72" i="14" s="1"/>
  <c r="AI72" i="14" s="1"/>
  <c r="AT72" i="14" s="1"/>
  <c r="M23" i="12"/>
  <c r="O23" i="12" s="1"/>
  <c r="K23" i="13" s="1"/>
  <c r="M105" i="12"/>
  <c r="I105" i="13" s="1"/>
  <c r="G105" i="14" s="1"/>
  <c r="X105" i="14" s="1"/>
  <c r="AT105" i="14" s="1"/>
  <c r="M76" i="12"/>
  <c r="O76" i="12" s="1"/>
  <c r="K76" i="13" s="1"/>
  <c r="M103" i="12"/>
  <c r="I103" i="13" s="1"/>
  <c r="G103" i="14" s="1"/>
  <c r="N103" i="14" s="1"/>
  <c r="AS103" i="14" s="1"/>
  <c r="M87" i="12"/>
  <c r="I87" i="13" s="1"/>
  <c r="M99" i="12"/>
  <c r="I99" i="13" s="1"/>
  <c r="G99" i="14" s="1"/>
  <c r="X99" i="14" s="1"/>
  <c r="AS99" i="14" s="1"/>
  <c r="M93" i="12"/>
  <c r="I93" i="13" s="1"/>
  <c r="G93" i="14" s="1"/>
  <c r="L93" i="14" s="1"/>
  <c r="M94" i="12"/>
  <c r="I94" i="13" s="1"/>
  <c r="G94" i="14" s="1"/>
  <c r="M94" i="14" s="1"/>
  <c r="M78" i="12"/>
  <c r="O78" i="12" s="1"/>
  <c r="K78" i="13" s="1"/>
  <c r="M7" i="12"/>
  <c r="O7" i="12" s="1"/>
  <c r="K7" i="13" s="1"/>
  <c r="M21" i="12"/>
  <c r="O21" i="12" s="1"/>
  <c r="K21" i="13" s="1"/>
  <c r="M29" i="12"/>
  <c r="I29" i="13" s="1"/>
  <c r="G29" i="14" s="1"/>
  <c r="U29" i="14" s="1"/>
  <c r="AT29" i="14" s="1"/>
  <c r="M107" i="12"/>
  <c r="I107" i="13" s="1"/>
  <c r="G107" i="14" s="1"/>
  <c r="AI107" i="14" s="1"/>
  <c r="AS107" i="14" s="1"/>
  <c r="M68" i="12"/>
  <c r="O68" i="12" s="1"/>
  <c r="K68" i="13" s="1"/>
  <c r="M14" i="12"/>
  <c r="O14" i="12" s="1"/>
  <c r="K14" i="13" s="1"/>
  <c r="M10" i="12"/>
  <c r="O10" i="12" s="1"/>
  <c r="K10" i="13" s="1"/>
  <c r="M71" i="12"/>
  <c r="O71" i="12" s="1"/>
  <c r="K71" i="13" s="1"/>
  <c r="M15" i="12"/>
  <c r="O15" i="12" s="1"/>
  <c r="K15" i="13" s="1"/>
  <c r="M27" i="12"/>
  <c r="O27" i="12" s="1"/>
  <c r="K27" i="13" s="1"/>
  <c r="M28" i="12"/>
  <c r="I28" i="13" s="1"/>
  <c r="G28" i="14" s="1"/>
  <c r="U28" i="14" s="1"/>
  <c r="AT82" i="14"/>
  <c r="M106" i="12"/>
  <c r="I106" i="13" s="1"/>
  <c r="G106" i="14" s="1"/>
  <c r="AI106" i="14" s="1"/>
  <c r="M8" i="12"/>
  <c r="I8" i="13" s="1"/>
  <c r="G8" i="14" s="1"/>
  <c r="AB8" i="14" s="1"/>
  <c r="M51" i="12"/>
  <c r="I51" i="13" s="1"/>
  <c r="G51" i="14" s="1"/>
  <c r="U51" i="14" s="1"/>
  <c r="AT51" i="14" s="1"/>
  <c r="M111" i="12"/>
  <c r="O111" i="12" s="1"/>
  <c r="K111" i="13" s="1"/>
  <c r="M41" i="12"/>
  <c r="O41" i="12" s="1"/>
  <c r="K41" i="13" s="1"/>
  <c r="M92" i="12"/>
  <c r="I92" i="13" s="1"/>
  <c r="G92" i="14" s="1"/>
  <c r="L92" i="14" s="1"/>
  <c r="M31" i="12"/>
  <c r="I31" i="13" s="1"/>
  <c r="G31" i="14" s="1"/>
  <c r="X31" i="14" s="1"/>
  <c r="M57" i="12"/>
  <c r="I57" i="13" s="1"/>
  <c r="G57" i="14" s="1"/>
  <c r="AE57" i="14" s="1"/>
  <c r="M70" i="12"/>
  <c r="I70" i="13" s="1"/>
  <c r="G70" i="14" s="1"/>
  <c r="AN70" i="14" s="1"/>
  <c r="M5" i="12"/>
  <c r="I5" i="13" s="1"/>
  <c r="G5" i="14" s="1"/>
  <c r="L5" i="14" s="1"/>
  <c r="M54" i="12"/>
  <c r="O54" i="12" s="1"/>
  <c r="K54" i="13" s="1"/>
  <c r="M60" i="12"/>
  <c r="I60" i="13" s="1"/>
  <c r="G60" i="14" s="1"/>
  <c r="AA60" i="14" s="1"/>
  <c r="AT60" i="14" s="1"/>
  <c r="M22" i="12"/>
  <c r="O22" i="12" s="1"/>
  <c r="K22" i="13" s="1"/>
  <c r="M43" i="12"/>
  <c r="I43" i="13" s="1"/>
  <c r="G43" i="14" s="1"/>
  <c r="Z43" i="14" s="1"/>
  <c r="M25" i="12"/>
  <c r="I25" i="13" s="1"/>
  <c r="G25" i="14" s="1"/>
  <c r="M95" i="12"/>
  <c r="I95" i="13" s="1"/>
  <c r="G95" i="14" s="1"/>
  <c r="M50" i="12"/>
  <c r="I50" i="13" s="1"/>
  <c r="G50" i="14" s="1"/>
  <c r="M65" i="12"/>
  <c r="I65" i="13" s="1"/>
  <c r="G65" i="14" s="1"/>
  <c r="AK65" i="14" s="1"/>
  <c r="AS65" i="14" s="1"/>
  <c r="M58" i="12"/>
  <c r="I58" i="13" s="1"/>
  <c r="G58" i="14" s="1"/>
  <c r="AL58" i="14" s="1"/>
  <c r="M56" i="12"/>
  <c r="I56" i="13" s="1"/>
  <c r="G56" i="14" s="1"/>
  <c r="V56" i="14" s="1"/>
  <c r="M84" i="12"/>
  <c r="O84" i="12" s="1"/>
  <c r="K84" i="13" s="1"/>
  <c r="M45" i="12"/>
  <c r="O45" i="12" s="1"/>
  <c r="K45" i="13" s="1"/>
  <c r="H93" i="16"/>
  <c r="H93" i="37" s="1"/>
  <c r="K93" i="34" s="1"/>
  <c r="J92" i="45" s="1"/>
  <c r="H14" i="16"/>
  <c r="H14" i="37" s="1"/>
  <c r="K14" i="34" s="1"/>
  <c r="J13" i="45" s="1"/>
  <c r="H82" i="16"/>
  <c r="H82" i="37" s="1"/>
  <c r="K82" i="34" s="1"/>
  <c r="J81" i="45" s="1"/>
  <c r="M32" i="12"/>
  <c r="I32" i="13" s="1"/>
  <c r="M61" i="12"/>
  <c r="O61" i="12" s="1"/>
  <c r="K61" i="13" s="1"/>
  <c r="M26" i="12"/>
  <c r="O26" i="12" s="1"/>
  <c r="K26" i="13" s="1"/>
  <c r="M49" i="12"/>
  <c r="I49" i="13" s="1"/>
  <c r="G49" i="14" s="1"/>
  <c r="W49" i="14" s="1"/>
  <c r="M74" i="12"/>
  <c r="O74" i="12" s="1"/>
  <c r="K74" i="13" s="1"/>
  <c r="M102" i="12"/>
  <c r="I102" i="13" s="1"/>
  <c r="G102" i="14" s="1"/>
  <c r="Y102" i="14" s="1"/>
  <c r="M62" i="12"/>
  <c r="O62" i="12" s="1"/>
  <c r="K62" i="13" s="1"/>
  <c r="M80" i="12"/>
  <c r="I80" i="13" s="1"/>
  <c r="G80" i="14" s="1"/>
  <c r="AI80" i="14" s="1"/>
  <c r="AS80" i="14" s="1"/>
  <c r="M34" i="12"/>
  <c r="I34" i="13" s="1"/>
  <c r="G34" i="14" s="1"/>
  <c r="X34" i="14" s="1"/>
  <c r="J59" i="12"/>
  <c r="L59" i="12"/>
  <c r="N59" i="12" s="1"/>
  <c r="J59" i="13" s="1"/>
  <c r="J59" i="14" s="1"/>
  <c r="M24" i="12"/>
  <c r="O24" i="12" s="1"/>
  <c r="K24" i="13" s="1"/>
  <c r="M67" i="12"/>
  <c r="O67" i="12" s="1"/>
  <c r="K67" i="13" s="1"/>
  <c r="M30" i="12"/>
  <c r="I30" i="13" s="1"/>
  <c r="G30" i="14" s="1"/>
  <c r="AL30" i="14" s="1"/>
  <c r="M16" i="12"/>
  <c r="O16" i="12" s="1"/>
  <c r="K16" i="13" s="1"/>
  <c r="M19" i="12"/>
  <c r="M81" i="12"/>
  <c r="M73" i="12"/>
  <c r="I73" i="13" s="1"/>
  <c r="G73" i="14" s="1"/>
  <c r="AI73" i="14" s="1"/>
  <c r="AS73" i="14" s="1"/>
  <c r="K90" i="12"/>
  <c r="L90" i="12"/>
  <c r="N90" i="12" s="1"/>
  <c r="J90" i="13" s="1"/>
  <c r="J90" i="14" s="1"/>
  <c r="U90" i="14" s="1"/>
  <c r="J90" i="12"/>
  <c r="J20" i="12"/>
  <c r="K20" i="12"/>
  <c r="L20" i="12"/>
  <c r="N20" i="12" s="1"/>
  <c r="J20" i="13" s="1"/>
  <c r="J20" i="14" s="1"/>
  <c r="Z20" i="14" s="1"/>
  <c r="J110" i="12"/>
  <c r="L110" i="12"/>
  <c r="N110" i="12" s="1"/>
  <c r="J110" i="13" s="1"/>
  <c r="J110" i="14" s="1"/>
  <c r="Z110" i="14" s="1"/>
  <c r="K110" i="12"/>
  <c r="J42" i="12"/>
  <c r="K42" i="12"/>
  <c r="L42" i="12"/>
  <c r="N42" i="12" s="1"/>
  <c r="J42" i="13" s="1"/>
  <c r="J42" i="14" s="1"/>
  <c r="K88" i="12"/>
  <c r="L88" i="12"/>
  <c r="N88" i="12" s="1"/>
  <c r="J88" i="13" s="1"/>
  <c r="J88" i="14" s="1"/>
  <c r="U88" i="14" s="1"/>
  <c r="J64" i="12"/>
  <c r="K64" i="12"/>
  <c r="L64" i="12"/>
  <c r="N64" i="12" s="1"/>
  <c r="J64" i="13" s="1"/>
  <c r="J64" i="14" s="1"/>
  <c r="AG64" i="14" s="1"/>
  <c r="M33" i="12"/>
  <c r="I33" i="13" s="1"/>
  <c r="AT92" i="14"/>
  <c r="M11" i="12"/>
  <c r="O11" i="12" s="1"/>
  <c r="K11" i="13" s="1"/>
  <c r="K59" i="12"/>
  <c r="M101" i="12"/>
  <c r="O101" i="12" s="1"/>
  <c r="K101" i="13" s="1"/>
  <c r="M46" i="12"/>
  <c r="O46" i="12" s="1"/>
  <c r="K46" i="13" s="1"/>
  <c r="M86" i="12"/>
  <c r="O86" i="12" s="1"/>
  <c r="K86" i="13" s="1"/>
  <c r="M44" i="12"/>
  <c r="I44" i="13" s="1"/>
  <c r="G44" i="14" s="1"/>
  <c r="AA44" i="14" s="1"/>
  <c r="M40" i="12"/>
  <c r="I40" i="13" s="1"/>
  <c r="G40" i="14" s="1"/>
  <c r="M40" i="14" s="1"/>
  <c r="AS40" i="14" s="1"/>
  <c r="M77" i="12"/>
  <c r="O77" i="12" s="1"/>
  <c r="K77" i="13" s="1"/>
  <c r="M69" i="12"/>
  <c r="O69" i="12" s="1"/>
  <c r="K69" i="13" s="1"/>
  <c r="M98" i="12"/>
  <c r="O98" i="12" s="1"/>
  <c r="K98" i="13" s="1"/>
  <c r="M9" i="12"/>
  <c r="O9" i="12" s="1"/>
  <c r="K9" i="13" s="1"/>
  <c r="M53" i="12"/>
  <c r="I53" i="13" s="1"/>
  <c r="G53" i="14" s="1"/>
  <c r="AA53" i="14" s="1"/>
  <c r="M17" i="12"/>
  <c r="I17" i="13" s="1"/>
  <c r="G17" i="14" s="1"/>
  <c r="N17" i="14" s="1"/>
  <c r="K17" i="15" s="1"/>
  <c r="M83" i="12"/>
  <c r="O83" i="12" s="1"/>
  <c r="K83" i="13" s="1"/>
  <c r="K108" i="12"/>
  <c r="J108" i="12"/>
  <c r="L108" i="12"/>
  <c r="N108" i="12" s="1"/>
  <c r="J108" i="13" s="1"/>
  <c r="J108" i="14" s="1"/>
  <c r="U108" i="14" s="1"/>
  <c r="L6" i="12"/>
  <c r="N6" i="12" s="1"/>
  <c r="J6" i="13" s="1"/>
  <c r="J6" i="14" s="1"/>
  <c r="T6" i="14" s="1"/>
  <c r="J6" i="12"/>
  <c r="K6" i="12"/>
  <c r="J12" i="12"/>
  <c r="K12" i="12"/>
  <c r="L12" i="12"/>
  <c r="N12" i="12" s="1"/>
  <c r="J12" i="13" s="1"/>
  <c r="J12" i="14" s="1"/>
  <c r="L109" i="12"/>
  <c r="N109" i="12" s="1"/>
  <c r="J109" i="13" s="1"/>
  <c r="J109" i="14" s="1"/>
  <c r="Z109" i="14" s="1"/>
  <c r="K109" i="12"/>
  <c r="J109" i="12"/>
  <c r="L18" i="12"/>
  <c r="N18" i="12" s="1"/>
  <c r="J18" i="13" s="1"/>
  <c r="J18" i="14" s="1"/>
  <c r="T18" i="14" s="1"/>
  <c r="K18" i="12"/>
  <c r="J18" i="12"/>
  <c r="K63" i="12"/>
  <c r="M63" i="12" s="1"/>
  <c r="J88" i="12"/>
  <c r="K39" i="12"/>
  <c r="M39" i="12" s="1"/>
  <c r="L63" i="12"/>
  <c r="N63" i="12" s="1"/>
  <c r="J63" i="13" s="1"/>
  <c r="J63" i="14" s="1"/>
  <c r="AG63" i="14" s="1"/>
  <c r="L91" i="12"/>
  <c r="N91" i="12" s="1"/>
  <c r="J91" i="13" s="1"/>
  <c r="J91" i="14" s="1"/>
  <c r="Z91" i="14" s="1"/>
  <c r="L39" i="12"/>
  <c r="N39" i="12" s="1"/>
  <c r="J39" i="13" s="1"/>
  <c r="J39" i="14" s="1"/>
  <c r="T39" i="14" s="1"/>
  <c r="K91" i="12"/>
  <c r="M91" i="12" s="1"/>
  <c r="M36" i="12"/>
  <c r="AT84" i="14"/>
  <c r="M104" i="12"/>
  <c r="I52" i="13"/>
  <c r="G52" i="14" s="1"/>
  <c r="AA52" i="14" s="1"/>
  <c r="AT52" i="14" s="1"/>
  <c r="J5" i="15"/>
  <c r="AT5" i="14"/>
  <c r="O48" i="12"/>
  <c r="K48" i="13" s="1"/>
  <c r="I48" i="13"/>
  <c r="G48" i="14" s="1"/>
  <c r="W48" i="14" s="1"/>
  <c r="O35" i="12"/>
  <c r="K35" i="13" s="1"/>
  <c r="I35" i="13"/>
  <c r="G35" i="14" s="1"/>
  <c r="X35" i="14" s="1"/>
  <c r="O85" i="12"/>
  <c r="K85" i="13" s="1"/>
  <c r="I85" i="13"/>
  <c r="G85" i="14" s="1"/>
  <c r="W85" i="14" s="1"/>
  <c r="O37" i="12"/>
  <c r="K37" i="13" s="1"/>
  <c r="I37" i="13"/>
  <c r="G37" i="14" s="1"/>
  <c r="X37" i="14" s="1"/>
  <c r="I3" i="4"/>
  <c r="X55" i="14" l="1"/>
  <c r="AR55" i="14"/>
  <c r="G53" i="34"/>
  <c r="G27" i="34"/>
  <c r="G66" i="34"/>
  <c r="G6" i="34"/>
  <c r="L57" i="44"/>
  <c r="M293" i="44"/>
  <c r="O309" i="44"/>
  <c r="M401" i="44"/>
  <c r="O382" i="44"/>
  <c r="O384" i="44"/>
  <c r="M416" i="44"/>
  <c r="M427" i="44"/>
  <c r="O423" i="44"/>
  <c r="P416" i="44"/>
  <c r="M411" i="44"/>
  <c r="O412" i="44"/>
  <c r="N425" i="44"/>
  <c r="O427" i="44"/>
  <c r="P423" i="44"/>
  <c r="O414" i="44"/>
  <c r="O380" i="44"/>
  <c r="N424" i="44"/>
  <c r="N423" i="44"/>
  <c r="M414" i="44"/>
  <c r="N381" i="44"/>
  <c r="O376" i="44"/>
  <c r="O402" i="44"/>
  <c r="N380" i="44"/>
  <c r="M382" i="44"/>
  <c r="P388" i="44"/>
  <c r="P425" i="44"/>
  <c r="N405" i="44"/>
  <c r="P409" i="44"/>
  <c r="O406" i="44"/>
  <c r="O409" i="44"/>
  <c r="O411" i="44"/>
  <c r="N421" i="44"/>
  <c r="N402" i="44"/>
  <c r="M423" i="44"/>
  <c r="O413" i="44"/>
  <c r="M415" i="44"/>
  <c r="N376" i="44"/>
  <c r="O388" i="44"/>
  <c r="M593" i="44"/>
  <c r="M486" i="44"/>
  <c r="M498" i="44"/>
  <c r="N491" i="44"/>
  <c r="P491" i="44"/>
  <c r="P512" i="44"/>
  <c r="N516" i="44"/>
  <c r="M530" i="44"/>
  <c r="N505" i="44"/>
  <c r="N518" i="44"/>
  <c r="P518" i="44"/>
  <c r="O531" i="44"/>
  <c r="M512" i="44"/>
  <c r="P527" i="44"/>
  <c r="O514" i="44"/>
  <c r="P533" i="44"/>
  <c r="M513" i="44"/>
  <c r="P517" i="44"/>
  <c r="N490" i="44"/>
  <c r="N500" i="44"/>
  <c r="O505" i="44"/>
  <c r="O483" i="44"/>
  <c r="O487" i="44"/>
  <c r="M490" i="44"/>
  <c r="M499" i="44"/>
  <c r="O500" i="44"/>
  <c r="M511" i="44"/>
  <c r="P511" i="44"/>
  <c r="O513" i="44"/>
  <c r="O530" i="44"/>
  <c r="O516" i="44"/>
  <c r="N533" i="44"/>
  <c r="M531" i="44"/>
  <c r="O499" i="44"/>
  <c r="P507" i="44"/>
  <c r="P424" i="44"/>
  <c r="N526" i="44"/>
  <c r="M482" i="44"/>
  <c r="P499" i="44"/>
  <c r="P513" i="44"/>
  <c r="P516" i="44"/>
  <c r="M528" i="44"/>
  <c r="O527" i="44"/>
  <c r="N509" i="44"/>
  <c r="P510" i="44"/>
  <c r="P508" i="44"/>
  <c r="P514" i="44"/>
  <c r="P520" i="44"/>
  <c r="O526" i="44"/>
  <c r="N514" i="44"/>
  <c r="O507" i="44"/>
  <c r="P490" i="44"/>
  <c r="N494" i="44"/>
  <c r="P486" i="44"/>
  <c r="M494" i="44"/>
  <c r="P526" i="44"/>
  <c r="N515" i="44"/>
  <c r="O522" i="44"/>
  <c r="P505" i="44"/>
  <c r="O511" i="44"/>
  <c r="M413" i="44"/>
  <c r="M515" i="44"/>
  <c r="P498" i="44"/>
  <c r="O528" i="44"/>
  <c r="P509" i="44"/>
  <c r="M589" i="44"/>
  <c r="P589" i="44"/>
  <c r="O615" i="44"/>
  <c r="N616" i="44"/>
  <c r="N623" i="44"/>
  <c r="M622" i="44"/>
  <c r="N626" i="44"/>
  <c r="O597" i="44"/>
  <c r="P519" i="44"/>
  <c r="N627" i="44"/>
  <c r="N634" i="44"/>
  <c r="M616" i="44"/>
  <c r="N613" i="44"/>
  <c r="M632" i="44"/>
  <c r="M615" i="44"/>
  <c r="P593" i="44"/>
  <c r="P482" i="44"/>
  <c r="O616" i="44"/>
  <c r="P594" i="44"/>
  <c r="N594" i="44"/>
  <c r="N589" i="44"/>
  <c r="M606" i="44"/>
  <c r="M703" i="44"/>
  <c r="N711" i="44"/>
  <c r="M826" i="44"/>
  <c r="P733" i="44"/>
  <c r="P740" i="44"/>
  <c r="M726" i="44"/>
  <c r="N731" i="44"/>
  <c r="N734" i="44"/>
  <c r="N725" i="44"/>
  <c r="M739" i="44"/>
  <c r="P712" i="44"/>
  <c r="N724" i="44"/>
  <c r="M730" i="44"/>
  <c r="G99" i="34"/>
  <c r="G85" i="34"/>
  <c r="G65" i="34"/>
  <c r="G37" i="34"/>
  <c r="O57" i="44"/>
  <c r="M399" i="44"/>
  <c r="O415" i="44"/>
  <c r="M507" i="44"/>
  <c r="O488" i="44"/>
  <c r="O490" i="44"/>
  <c r="M522" i="44"/>
  <c r="M533" i="44"/>
  <c r="O529" i="44"/>
  <c r="P522" i="44"/>
  <c r="M517" i="44"/>
  <c r="O518" i="44"/>
  <c r="N531" i="44"/>
  <c r="O533" i="44"/>
  <c r="P529" i="44"/>
  <c r="O520" i="44"/>
  <c r="O486" i="44"/>
  <c r="N530" i="44"/>
  <c r="N529" i="44"/>
  <c r="M520" i="44"/>
  <c r="N487" i="44"/>
  <c r="O482" i="44"/>
  <c r="O508" i="44"/>
  <c r="N486" i="44"/>
  <c r="M488" i="44"/>
  <c r="P494" i="44"/>
  <c r="P531" i="44"/>
  <c r="N511" i="44"/>
  <c r="P515" i="44"/>
  <c r="O512" i="44"/>
  <c r="O515" i="44"/>
  <c r="O517" i="44"/>
  <c r="N527" i="44"/>
  <c r="N508" i="44"/>
  <c r="M529" i="44"/>
  <c r="O519" i="44"/>
  <c r="M521" i="44"/>
  <c r="N482" i="44"/>
  <c r="O494" i="44"/>
  <c r="O481" i="44"/>
  <c r="M487" i="44"/>
  <c r="M592" i="44"/>
  <c r="M604" i="44"/>
  <c r="N597" i="44"/>
  <c r="P597" i="44"/>
  <c r="P618" i="44"/>
  <c r="N622" i="44"/>
  <c r="M636" i="44"/>
  <c r="N611" i="44"/>
  <c r="N624" i="44"/>
  <c r="P624" i="44"/>
  <c r="O637" i="44"/>
  <c r="M618" i="44"/>
  <c r="P633" i="44"/>
  <c r="O620" i="44"/>
  <c r="P745" i="44"/>
  <c r="M619" i="44"/>
  <c r="P623" i="44"/>
  <c r="N596" i="44"/>
  <c r="N606" i="44"/>
  <c r="O611" i="44"/>
  <c r="O589" i="44"/>
  <c r="O593" i="44"/>
  <c r="M596" i="44"/>
  <c r="M605" i="44"/>
  <c r="O606" i="44"/>
  <c r="M617" i="44"/>
  <c r="P617" i="44"/>
  <c r="O619" i="44"/>
  <c r="O636" i="44"/>
  <c r="O622" i="44"/>
  <c r="N639" i="44"/>
  <c r="M637" i="44"/>
  <c r="O605" i="44"/>
  <c r="P613" i="44"/>
  <c r="P636" i="44"/>
  <c r="N632" i="44"/>
  <c r="M800" i="44"/>
  <c r="P605" i="44"/>
  <c r="P619" i="44"/>
  <c r="P622" i="44"/>
  <c r="M634" i="44"/>
  <c r="O633" i="44"/>
  <c r="N615" i="44"/>
  <c r="P616" i="44"/>
  <c r="P614" i="44"/>
  <c r="P620" i="44"/>
  <c r="P626" i="44"/>
  <c r="O632" i="44"/>
  <c r="N620" i="44"/>
  <c r="O613" i="44"/>
  <c r="P596" i="44"/>
  <c r="N600" i="44"/>
  <c r="P592" i="44"/>
  <c r="M600" i="44"/>
  <c r="P632" i="44"/>
  <c r="N621" i="44"/>
  <c r="O628" i="44"/>
  <c r="P611" i="44"/>
  <c r="O617" i="44"/>
  <c r="M625" i="44"/>
  <c r="M621" i="44"/>
  <c r="P604" i="44"/>
  <c r="O634" i="44"/>
  <c r="P615" i="44"/>
  <c r="M695" i="44"/>
  <c r="P695" i="44"/>
  <c r="O721" i="44"/>
  <c r="N722" i="44"/>
  <c r="N835" i="44"/>
  <c r="M834" i="44"/>
  <c r="N732" i="44"/>
  <c r="O703" i="44"/>
  <c r="P837" i="44"/>
  <c r="N733" i="44"/>
  <c r="N740" i="44"/>
  <c r="M722" i="44"/>
  <c r="N719" i="44"/>
  <c r="M738" i="44"/>
  <c r="M721" i="44"/>
  <c r="P699" i="44"/>
  <c r="P694" i="44"/>
  <c r="O828" i="44"/>
  <c r="P700" i="44"/>
  <c r="N700" i="44"/>
  <c r="N695" i="44"/>
  <c r="M712" i="44"/>
  <c r="P693" i="44"/>
  <c r="M809" i="44"/>
  <c r="N817" i="44"/>
  <c r="M720" i="44"/>
  <c r="P839" i="44"/>
  <c r="P846" i="44"/>
  <c r="M832" i="44"/>
  <c r="N837" i="44"/>
  <c r="N840" i="44"/>
  <c r="N831" i="44"/>
  <c r="M845" i="44"/>
  <c r="P818" i="44"/>
  <c r="N830" i="44"/>
  <c r="M836" i="44"/>
  <c r="G79" i="34"/>
  <c r="G105" i="34"/>
  <c r="G16" i="34"/>
  <c r="G35" i="34"/>
  <c r="M505" i="44"/>
  <c r="O521" i="44"/>
  <c r="M613" i="44"/>
  <c r="O594" i="44"/>
  <c r="O596" i="44"/>
  <c r="M734" i="44"/>
  <c r="M639" i="44"/>
  <c r="O635" i="44"/>
  <c r="P628" i="44"/>
  <c r="M623" i="44"/>
  <c r="O624" i="44"/>
  <c r="N743" i="44"/>
  <c r="O639" i="44"/>
  <c r="P635" i="44"/>
  <c r="O626" i="44"/>
  <c r="O698" i="44"/>
  <c r="N636" i="44"/>
  <c r="N635" i="44"/>
  <c r="M626" i="44"/>
  <c r="N593" i="44"/>
  <c r="O588" i="44"/>
  <c r="O614" i="44"/>
  <c r="N592" i="44"/>
  <c r="M594" i="44"/>
  <c r="P600" i="44"/>
  <c r="P637" i="44"/>
  <c r="N617" i="44"/>
  <c r="P621" i="44"/>
  <c r="O618" i="44"/>
  <c r="O621" i="44"/>
  <c r="O623" i="44"/>
  <c r="N633" i="44"/>
  <c r="N614" i="44"/>
  <c r="M635" i="44"/>
  <c r="O625" i="44"/>
  <c r="M627" i="44"/>
  <c r="N588" i="44"/>
  <c r="O600" i="44"/>
  <c r="M699" i="44"/>
  <c r="M698" i="44"/>
  <c r="M710" i="44"/>
  <c r="N703" i="44"/>
  <c r="P703" i="44"/>
  <c r="P724" i="44"/>
  <c r="N728" i="44"/>
  <c r="M742" i="44"/>
  <c r="N717" i="44"/>
  <c r="N730" i="44"/>
  <c r="P730" i="44"/>
  <c r="O743" i="44"/>
  <c r="M724" i="44"/>
  <c r="P739" i="44"/>
  <c r="O726" i="44"/>
  <c r="P639" i="44"/>
  <c r="M725" i="44"/>
  <c r="P729" i="44"/>
  <c r="N702" i="44"/>
  <c r="N712" i="44"/>
  <c r="O717" i="44"/>
  <c r="O695" i="44"/>
  <c r="O699" i="44"/>
  <c r="M702" i="44"/>
  <c r="M711" i="44"/>
  <c r="O712" i="44"/>
  <c r="M723" i="44"/>
  <c r="P829" i="44"/>
  <c r="O725" i="44"/>
  <c r="O742" i="44"/>
  <c r="O728" i="44"/>
  <c r="N745" i="44"/>
  <c r="M743" i="44"/>
  <c r="O711" i="44"/>
  <c r="P719" i="44"/>
  <c r="P742" i="44"/>
  <c r="N738" i="44"/>
  <c r="M588" i="44"/>
  <c r="P711" i="44"/>
  <c r="P725" i="44"/>
  <c r="P728" i="44"/>
  <c r="M740" i="44"/>
  <c r="O739" i="44"/>
  <c r="N827" i="44"/>
  <c r="P722" i="44"/>
  <c r="P720" i="44"/>
  <c r="P726" i="44"/>
  <c r="P732" i="44"/>
  <c r="O844" i="44"/>
  <c r="N726" i="44"/>
  <c r="O719" i="44"/>
  <c r="P702" i="44"/>
  <c r="N706" i="44"/>
  <c r="P698" i="44"/>
  <c r="M706" i="44"/>
  <c r="P738" i="44"/>
  <c r="N727" i="44"/>
  <c r="O734" i="44"/>
  <c r="P717" i="44"/>
  <c r="O723" i="44"/>
  <c r="M731" i="44"/>
  <c r="M727" i="44"/>
  <c r="P710" i="44"/>
  <c r="O740" i="44"/>
  <c r="P721" i="44"/>
  <c r="M801" i="44"/>
  <c r="P801" i="44"/>
  <c r="O827" i="44"/>
  <c r="N828" i="44"/>
  <c r="N729" i="44"/>
  <c r="M728" i="44"/>
  <c r="N838" i="44"/>
  <c r="O809" i="44"/>
  <c r="P731" i="44"/>
  <c r="N839" i="44"/>
  <c r="N846" i="44"/>
  <c r="M828" i="44"/>
  <c r="N825" i="44"/>
  <c r="M844" i="44"/>
  <c r="M827" i="44"/>
  <c r="P805" i="44"/>
  <c r="P800" i="44"/>
  <c r="O722" i="44"/>
  <c r="P806" i="44"/>
  <c r="N806" i="44"/>
  <c r="N801" i="44"/>
  <c r="M818" i="44"/>
  <c r="M67" i="44"/>
  <c r="N75" i="44"/>
  <c r="M84" i="44"/>
  <c r="P97" i="44"/>
  <c r="P104" i="44"/>
  <c r="M90" i="44"/>
  <c r="N95" i="44"/>
  <c r="N98" i="44"/>
  <c r="N89" i="44"/>
  <c r="M103" i="44"/>
  <c r="P76" i="44"/>
  <c r="N88" i="44"/>
  <c r="M94" i="44"/>
  <c r="G24" i="34"/>
  <c r="G106" i="34"/>
  <c r="G45" i="34"/>
  <c r="G64" i="34"/>
  <c r="M611" i="44"/>
  <c r="O627" i="44"/>
  <c r="M719" i="44"/>
  <c r="O700" i="44"/>
  <c r="O702" i="44"/>
  <c r="M628" i="44"/>
  <c r="M745" i="44"/>
  <c r="O741" i="44"/>
  <c r="P734" i="44"/>
  <c r="M729" i="44"/>
  <c r="O836" i="44"/>
  <c r="N637" i="44"/>
  <c r="O745" i="44"/>
  <c r="P741" i="44"/>
  <c r="O732" i="44"/>
  <c r="O592" i="44"/>
  <c r="N742" i="44"/>
  <c r="N741" i="44"/>
  <c r="M732" i="44"/>
  <c r="N699" i="44"/>
  <c r="O694" i="44"/>
  <c r="O720" i="44"/>
  <c r="N698" i="44"/>
  <c r="M700" i="44"/>
  <c r="P706" i="44"/>
  <c r="P743" i="44"/>
  <c r="N723" i="44"/>
  <c r="P727" i="44"/>
  <c r="O724" i="44"/>
  <c r="O727" i="44"/>
  <c r="O729" i="44"/>
  <c r="N739" i="44"/>
  <c r="N720" i="44"/>
  <c r="M741" i="44"/>
  <c r="O731" i="44"/>
  <c r="M733" i="44"/>
  <c r="N694" i="44"/>
  <c r="O706" i="44"/>
  <c r="M805" i="44"/>
  <c r="M804" i="44"/>
  <c r="M816" i="44"/>
  <c r="N809" i="44"/>
  <c r="P809" i="44"/>
  <c r="P830" i="44"/>
  <c r="N834" i="44"/>
  <c r="M848" i="44"/>
  <c r="N823" i="44"/>
  <c r="N836" i="44"/>
  <c r="P836" i="44"/>
  <c r="O849" i="44"/>
  <c r="M830" i="44"/>
  <c r="P845" i="44"/>
  <c r="O832" i="44"/>
  <c r="P851" i="44"/>
  <c r="M831" i="44"/>
  <c r="P835" i="44"/>
  <c r="N808" i="44"/>
  <c r="N818" i="44"/>
  <c r="O823" i="44"/>
  <c r="O801" i="44"/>
  <c r="O805" i="44"/>
  <c r="M808" i="44"/>
  <c r="M817" i="44"/>
  <c r="O818" i="44"/>
  <c r="M829" i="44"/>
  <c r="P723" i="44"/>
  <c r="O831" i="44"/>
  <c r="O848" i="44"/>
  <c r="O834" i="44"/>
  <c r="N851" i="44"/>
  <c r="M849" i="44"/>
  <c r="O817" i="44"/>
  <c r="P825" i="44"/>
  <c r="P848" i="44"/>
  <c r="N844" i="44"/>
  <c r="M694" i="44"/>
  <c r="P817" i="44"/>
  <c r="P831" i="44"/>
  <c r="P834" i="44"/>
  <c r="M846" i="44"/>
  <c r="O845" i="44"/>
  <c r="N721" i="44"/>
  <c r="P828" i="44"/>
  <c r="P826" i="44"/>
  <c r="P832" i="44"/>
  <c r="P838" i="44"/>
  <c r="O738" i="44"/>
  <c r="N832" i="44"/>
  <c r="O825" i="44"/>
  <c r="P808" i="44"/>
  <c r="N812" i="44"/>
  <c r="P804" i="44"/>
  <c r="M812" i="44"/>
  <c r="P844" i="44"/>
  <c r="N833" i="44"/>
  <c r="O840" i="44"/>
  <c r="P823" i="44"/>
  <c r="O829" i="44"/>
  <c r="M837" i="44"/>
  <c r="M833" i="44"/>
  <c r="P816" i="44"/>
  <c r="O846" i="44"/>
  <c r="P827" i="44"/>
  <c r="N799" i="44"/>
  <c r="M59" i="44"/>
  <c r="P59" i="44"/>
  <c r="O85" i="44"/>
  <c r="N86" i="44"/>
  <c r="N93" i="44"/>
  <c r="M92" i="44"/>
  <c r="N96" i="44"/>
  <c r="O67" i="44"/>
  <c r="P95" i="44"/>
  <c r="N97" i="44"/>
  <c r="N104" i="44"/>
  <c r="M86" i="44"/>
  <c r="N83" i="44"/>
  <c r="M102" i="44"/>
  <c r="M85" i="44"/>
  <c r="P63" i="44"/>
  <c r="P58" i="44"/>
  <c r="O86" i="44"/>
  <c r="P64" i="44"/>
  <c r="N59" i="44"/>
  <c r="M76" i="44"/>
  <c r="M173" i="44"/>
  <c r="N181" i="44"/>
  <c r="M190" i="44"/>
  <c r="P203" i="44"/>
  <c r="P210" i="44"/>
  <c r="M302" i="44"/>
  <c r="N201" i="44"/>
  <c r="N204" i="44"/>
  <c r="N195" i="44"/>
  <c r="M209" i="44"/>
  <c r="P182" i="44"/>
  <c r="N194" i="44"/>
  <c r="M200" i="44"/>
  <c r="G100" i="34"/>
  <c r="G107" i="34"/>
  <c r="G111" i="34"/>
  <c r="G78" i="34"/>
  <c r="M717" i="44"/>
  <c r="O733" i="44"/>
  <c r="M825" i="44"/>
  <c r="O806" i="44"/>
  <c r="O808" i="44"/>
  <c r="M840" i="44"/>
  <c r="M851" i="44"/>
  <c r="O847" i="44"/>
  <c r="P840" i="44"/>
  <c r="M835" i="44"/>
  <c r="O730" i="44"/>
  <c r="N849" i="44"/>
  <c r="O851" i="44"/>
  <c r="P847" i="44"/>
  <c r="O838" i="44"/>
  <c r="O804" i="44"/>
  <c r="N848" i="44"/>
  <c r="N847" i="44"/>
  <c r="M838" i="44"/>
  <c r="N805" i="44"/>
  <c r="O800" i="44"/>
  <c r="O826" i="44"/>
  <c r="N804" i="44"/>
  <c r="M806" i="44"/>
  <c r="P812" i="44"/>
  <c r="P849" i="44"/>
  <c r="N829" i="44"/>
  <c r="P833" i="44"/>
  <c r="O830" i="44"/>
  <c r="O833" i="44"/>
  <c r="O835" i="44"/>
  <c r="N845" i="44"/>
  <c r="N826" i="44"/>
  <c r="M847" i="44"/>
  <c r="O837" i="44"/>
  <c r="M839" i="44"/>
  <c r="N800" i="44"/>
  <c r="O812" i="44"/>
  <c r="M63" i="44"/>
  <c r="M62" i="44"/>
  <c r="M74" i="44"/>
  <c r="N67" i="44"/>
  <c r="P67" i="44"/>
  <c r="P88" i="44"/>
  <c r="N92" i="44"/>
  <c r="L83" i="44"/>
  <c r="M106" i="44"/>
  <c r="N81" i="44"/>
  <c r="L93" i="44"/>
  <c r="N94" i="44"/>
  <c r="P94" i="44"/>
  <c r="O107" i="44"/>
  <c r="M88" i="44"/>
  <c r="P103" i="44"/>
  <c r="O90" i="44"/>
  <c r="P109" i="44"/>
  <c r="L95" i="44"/>
  <c r="M89" i="44"/>
  <c r="P93" i="44"/>
  <c r="N66" i="44"/>
  <c r="N76" i="44"/>
  <c r="O81" i="44"/>
  <c r="O59" i="44"/>
  <c r="L58" i="44"/>
  <c r="O63" i="44"/>
  <c r="M66" i="44"/>
  <c r="L59" i="44"/>
  <c r="M75" i="44"/>
  <c r="L102" i="44"/>
  <c r="O76" i="44"/>
  <c r="M87" i="44"/>
  <c r="P87" i="44"/>
  <c r="L74" i="44"/>
  <c r="O89" i="44"/>
  <c r="O106" i="44"/>
  <c r="O92" i="44"/>
  <c r="N109" i="44"/>
  <c r="M107" i="44"/>
  <c r="O75" i="44"/>
  <c r="P83" i="44"/>
  <c r="P106" i="44"/>
  <c r="L87" i="44"/>
  <c r="L90" i="44"/>
  <c r="N102" i="44"/>
  <c r="M58" i="44"/>
  <c r="P75" i="44"/>
  <c r="P89" i="44"/>
  <c r="P92" i="44"/>
  <c r="L97" i="44"/>
  <c r="M104" i="44"/>
  <c r="O103" i="44"/>
  <c r="N85" i="44"/>
  <c r="P86" i="44"/>
  <c r="P84" i="44"/>
  <c r="P90" i="44"/>
  <c r="P96" i="44"/>
  <c r="L96" i="44"/>
  <c r="O102" i="44"/>
  <c r="L75" i="44"/>
  <c r="L103" i="44"/>
  <c r="N90" i="44"/>
  <c r="O83" i="44"/>
  <c r="P66" i="44"/>
  <c r="N70" i="44"/>
  <c r="P62" i="44"/>
  <c r="L63" i="44"/>
  <c r="M70" i="44"/>
  <c r="P102" i="44"/>
  <c r="N91" i="44"/>
  <c r="L86" i="44"/>
  <c r="O98" i="44"/>
  <c r="P81" i="44"/>
  <c r="L104" i="44"/>
  <c r="L105" i="44"/>
  <c r="O87" i="44"/>
  <c r="M95" i="44"/>
  <c r="M91" i="44"/>
  <c r="P74" i="44"/>
  <c r="O104" i="44"/>
  <c r="P85" i="44"/>
  <c r="M165" i="44"/>
  <c r="P165" i="44"/>
  <c r="O191" i="44"/>
  <c r="N192" i="44"/>
  <c r="N199" i="44"/>
  <c r="M198" i="44"/>
  <c r="N202" i="44"/>
  <c r="O173" i="44"/>
  <c r="P201" i="44"/>
  <c r="N203" i="44"/>
  <c r="N210" i="44"/>
  <c r="M192" i="44"/>
  <c r="N295" i="44"/>
  <c r="M208" i="44"/>
  <c r="M191" i="44"/>
  <c r="P169" i="44"/>
  <c r="P164" i="44"/>
  <c r="O192" i="44"/>
  <c r="N170" i="44"/>
  <c r="N165" i="44"/>
  <c r="M182" i="44"/>
  <c r="M491" i="44"/>
  <c r="N287" i="44"/>
  <c r="M296" i="44"/>
  <c r="P309" i="44"/>
  <c r="P316" i="44"/>
  <c r="M196" i="44"/>
  <c r="N307" i="44"/>
  <c r="N310" i="44"/>
  <c r="N301" i="44"/>
  <c r="M315" i="44"/>
  <c r="P288" i="44"/>
  <c r="N300" i="44"/>
  <c r="M306" i="44"/>
  <c r="G62" i="34"/>
  <c r="G40" i="34"/>
  <c r="G72" i="34"/>
  <c r="M823" i="44"/>
  <c r="O839" i="44"/>
  <c r="M83" i="44"/>
  <c r="O64" i="44"/>
  <c r="L67" i="44"/>
  <c r="O66" i="44"/>
  <c r="M98" i="44"/>
  <c r="M109" i="44"/>
  <c r="O105" i="44"/>
  <c r="P98" i="44"/>
  <c r="M93" i="44"/>
  <c r="O94" i="44"/>
  <c r="L94" i="44"/>
  <c r="N107" i="44"/>
  <c r="O109" i="44"/>
  <c r="P105" i="44"/>
  <c r="O96" i="44"/>
  <c r="O62" i="44"/>
  <c r="N106" i="44"/>
  <c r="N105" i="44"/>
  <c r="M96" i="44"/>
  <c r="L91" i="44"/>
  <c r="L106" i="44"/>
  <c r="N63" i="44"/>
  <c r="O58" i="44"/>
  <c r="L66" i="44"/>
  <c r="O84" i="44"/>
  <c r="N62" i="44"/>
  <c r="L62" i="44"/>
  <c r="M64" i="44"/>
  <c r="P70" i="44"/>
  <c r="P107" i="44"/>
  <c r="N87" i="44"/>
  <c r="L64" i="44"/>
  <c r="P91" i="44"/>
  <c r="L107" i="44"/>
  <c r="O88" i="44"/>
  <c r="O91" i="44"/>
  <c r="O93" i="44"/>
  <c r="N103" i="44"/>
  <c r="N84" i="44"/>
  <c r="L109" i="44"/>
  <c r="M105" i="44"/>
  <c r="O95" i="44"/>
  <c r="M97" i="44"/>
  <c r="N58" i="44"/>
  <c r="O70" i="44"/>
  <c r="M169" i="44"/>
  <c r="M168" i="44"/>
  <c r="M286" i="44"/>
  <c r="N173" i="44"/>
  <c r="P173" i="44"/>
  <c r="P194" i="44"/>
  <c r="M212" i="44"/>
  <c r="N187" i="44"/>
  <c r="P200" i="44"/>
  <c r="O319" i="44"/>
  <c r="M194" i="44"/>
  <c r="P209" i="44"/>
  <c r="O196" i="44"/>
  <c r="P215" i="44"/>
  <c r="M195" i="44"/>
  <c r="P305" i="44"/>
  <c r="N172" i="44"/>
  <c r="N182" i="44"/>
  <c r="O187" i="44"/>
  <c r="O165" i="44"/>
  <c r="O169" i="44"/>
  <c r="M172" i="44"/>
  <c r="M181" i="44"/>
  <c r="O288" i="44"/>
  <c r="M193" i="44"/>
  <c r="P193" i="44"/>
  <c r="O195" i="44"/>
  <c r="O212" i="44"/>
  <c r="O304" i="44"/>
  <c r="N215" i="44"/>
  <c r="O181" i="44"/>
  <c r="P189" i="44"/>
  <c r="P212" i="44"/>
  <c r="N208" i="44"/>
  <c r="M164" i="44"/>
  <c r="P181" i="44"/>
  <c r="P195" i="44"/>
  <c r="P198" i="44"/>
  <c r="M210" i="44"/>
  <c r="O209" i="44"/>
  <c r="N191" i="44"/>
  <c r="P402" i="44"/>
  <c r="P196" i="44"/>
  <c r="P202" i="44"/>
  <c r="O208" i="44"/>
  <c r="N196" i="44"/>
  <c r="O189" i="44"/>
  <c r="P172" i="44"/>
  <c r="P168" i="44"/>
  <c r="M176" i="44"/>
  <c r="N303" i="44"/>
  <c r="O204" i="44"/>
  <c r="P187" i="44"/>
  <c r="O193" i="44"/>
  <c r="M519" i="44"/>
  <c r="M197" i="44"/>
  <c r="P180" i="44"/>
  <c r="O210" i="44"/>
  <c r="P297" i="44"/>
  <c r="P271" i="44"/>
  <c r="O297" i="44"/>
  <c r="N298" i="44"/>
  <c r="N305" i="44"/>
  <c r="M304" i="44"/>
  <c r="N308" i="44"/>
  <c r="O279" i="44"/>
  <c r="P307" i="44"/>
  <c r="N309" i="44"/>
  <c r="N316" i="44"/>
  <c r="M298" i="44"/>
  <c r="N189" i="44"/>
  <c r="M314" i="44"/>
  <c r="M297" i="44"/>
  <c r="P275" i="44"/>
  <c r="P270" i="44"/>
  <c r="O298" i="44"/>
  <c r="P276" i="44"/>
  <c r="N276" i="44"/>
  <c r="N271" i="44"/>
  <c r="M288" i="44"/>
  <c r="P269" i="44"/>
  <c r="M279" i="44"/>
  <c r="N393" i="44"/>
  <c r="M402" i="44"/>
  <c r="P415" i="44"/>
  <c r="P422" i="44"/>
  <c r="M408" i="44"/>
  <c r="N413" i="44"/>
  <c r="N416" i="44"/>
  <c r="N407" i="44"/>
  <c r="M421" i="44"/>
  <c r="P394" i="44"/>
  <c r="N406" i="44"/>
  <c r="M412" i="44"/>
  <c r="G73" i="34"/>
  <c r="G36" i="34"/>
  <c r="G55" i="34"/>
  <c r="G44" i="34"/>
  <c r="M81" i="44"/>
  <c r="O97" i="44"/>
  <c r="M189" i="44"/>
  <c r="O170" i="44"/>
  <c r="O172" i="44"/>
  <c r="M310" i="44"/>
  <c r="M215" i="44"/>
  <c r="O211" i="44"/>
  <c r="P204" i="44"/>
  <c r="M199" i="44"/>
  <c r="O200" i="44"/>
  <c r="N213" i="44"/>
  <c r="O215" i="44"/>
  <c r="P211" i="44"/>
  <c r="O202" i="44"/>
  <c r="O168" i="44"/>
  <c r="N212" i="44"/>
  <c r="N211" i="44"/>
  <c r="M202" i="44"/>
  <c r="N169" i="44"/>
  <c r="O164" i="44"/>
  <c r="O190" i="44"/>
  <c r="M170" i="44"/>
  <c r="P176" i="44"/>
  <c r="P213" i="44"/>
  <c r="N193" i="44"/>
  <c r="P197" i="44"/>
  <c r="O194" i="44"/>
  <c r="O197" i="44"/>
  <c r="O199" i="44"/>
  <c r="N209" i="44"/>
  <c r="N190" i="44"/>
  <c r="M211" i="44"/>
  <c r="O201" i="44"/>
  <c r="M203" i="44"/>
  <c r="N164" i="44"/>
  <c r="O176" i="44"/>
  <c r="M275" i="44"/>
  <c r="M274" i="44"/>
  <c r="M180" i="44"/>
  <c r="N279" i="44"/>
  <c r="P279" i="44"/>
  <c r="P300" i="44"/>
  <c r="N304" i="44"/>
  <c r="M318" i="44"/>
  <c r="N293" i="44"/>
  <c r="N306" i="44"/>
  <c r="P306" i="44"/>
  <c r="O213" i="44"/>
  <c r="M300" i="44"/>
  <c r="P315" i="44"/>
  <c r="O302" i="44"/>
  <c r="P321" i="44"/>
  <c r="M301" i="44"/>
  <c r="P199" i="44"/>
  <c r="N278" i="44"/>
  <c r="N288" i="44"/>
  <c r="O293" i="44"/>
  <c r="O271" i="44"/>
  <c r="O275" i="44"/>
  <c r="M278" i="44"/>
  <c r="M287" i="44"/>
  <c r="O182" i="44"/>
  <c r="M299" i="44"/>
  <c r="P299" i="44"/>
  <c r="O301" i="44"/>
  <c r="O318" i="44"/>
  <c r="O198" i="44"/>
  <c r="N321" i="44"/>
  <c r="M319" i="44"/>
  <c r="O287" i="44"/>
  <c r="P295" i="44"/>
  <c r="P318" i="44"/>
  <c r="N420" i="44"/>
  <c r="M270" i="44"/>
  <c r="P287" i="44"/>
  <c r="P301" i="44"/>
  <c r="P304" i="44"/>
  <c r="M316" i="44"/>
  <c r="O315" i="44"/>
  <c r="N297" i="44"/>
  <c r="P298" i="44"/>
  <c r="P190" i="44"/>
  <c r="P302" i="44"/>
  <c r="P308" i="44"/>
  <c r="O314" i="44"/>
  <c r="N302" i="44"/>
  <c r="O295" i="44"/>
  <c r="P278" i="44"/>
  <c r="N282" i="44"/>
  <c r="M282" i="44"/>
  <c r="P314" i="44"/>
  <c r="N197" i="44"/>
  <c r="O310" i="44"/>
  <c r="P293" i="44"/>
  <c r="O299" i="44"/>
  <c r="M201" i="44"/>
  <c r="M303" i="44"/>
  <c r="P286" i="44"/>
  <c r="O316" i="44"/>
  <c r="P191" i="44"/>
  <c r="M377" i="44"/>
  <c r="P377" i="44"/>
  <c r="O403" i="44"/>
  <c r="N404" i="44"/>
  <c r="N411" i="44"/>
  <c r="M410" i="44"/>
  <c r="N414" i="44"/>
  <c r="O385" i="44"/>
  <c r="P413" i="44"/>
  <c r="N415" i="44"/>
  <c r="N528" i="44"/>
  <c r="M404" i="44"/>
  <c r="N401" i="44"/>
  <c r="M420" i="44"/>
  <c r="M403" i="44"/>
  <c r="P381" i="44"/>
  <c r="P376" i="44"/>
  <c r="O404" i="44"/>
  <c r="P382" i="44"/>
  <c r="N382" i="44"/>
  <c r="N377" i="44"/>
  <c r="M394" i="44"/>
  <c r="M385" i="44"/>
  <c r="N499" i="44"/>
  <c r="M508" i="44"/>
  <c r="P521" i="44"/>
  <c r="P528" i="44"/>
  <c r="M514" i="44"/>
  <c r="N519" i="44"/>
  <c r="N522" i="44"/>
  <c r="N513" i="44"/>
  <c r="M527" i="44"/>
  <c r="P500" i="44"/>
  <c r="N512" i="44"/>
  <c r="M518" i="44"/>
  <c r="G30" i="34"/>
  <c r="G22" i="34"/>
  <c r="G15" i="34"/>
  <c r="G7" i="34"/>
  <c r="G75" i="34"/>
  <c r="M187" i="44"/>
  <c r="O203" i="44"/>
  <c r="M295" i="44"/>
  <c r="O276" i="44"/>
  <c r="O278" i="44"/>
  <c r="M204" i="44"/>
  <c r="M321" i="44"/>
  <c r="O317" i="44"/>
  <c r="P310" i="44"/>
  <c r="M305" i="44"/>
  <c r="O306" i="44"/>
  <c r="N319" i="44"/>
  <c r="O321" i="44"/>
  <c r="P317" i="44"/>
  <c r="O308" i="44"/>
  <c r="O274" i="44"/>
  <c r="N318" i="44"/>
  <c r="N317" i="44"/>
  <c r="M308" i="44"/>
  <c r="N275" i="44"/>
  <c r="O270" i="44"/>
  <c r="O296" i="44"/>
  <c r="N274" i="44"/>
  <c r="M276" i="44"/>
  <c r="P282" i="44"/>
  <c r="P319" i="44"/>
  <c r="N299" i="44"/>
  <c r="P303" i="44"/>
  <c r="O300" i="44"/>
  <c r="O303" i="44"/>
  <c r="O305" i="44"/>
  <c r="N315" i="44"/>
  <c r="N296" i="44"/>
  <c r="M317" i="44"/>
  <c r="O307" i="44"/>
  <c r="M309" i="44"/>
  <c r="N270" i="44"/>
  <c r="O282" i="44"/>
  <c r="M381" i="44"/>
  <c r="M380" i="44"/>
  <c r="M392" i="44"/>
  <c r="N385" i="44"/>
  <c r="P385" i="44"/>
  <c r="P406" i="44"/>
  <c r="N410" i="44"/>
  <c r="M424" i="44"/>
  <c r="N399" i="44"/>
  <c r="N412" i="44"/>
  <c r="P412" i="44"/>
  <c r="O425" i="44"/>
  <c r="M406" i="44"/>
  <c r="P421" i="44"/>
  <c r="O408" i="44"/>
  <c r="P427" i="44"/>
  <c r="M407" i="44"/>
  <c r="P411" i="44"/>
  <c r="N384" i="44"/>
  <c r="N394" i="44"/>
  <c r="O399" i="44"/>
  <c r="O377" i="44"/>
  <c r="O381" i="44"/>
  <c r="M384" i="44"/>
  <c r="M393" i="44"/>
  <c r="O394" i="44"/>
  <c r="M405" i="44"/>
  <c r="P405" i="44"/>
  <c r="O407" i="44"/>
  <c r="O424" i="44"/>
  <c r="O410" i="44"/>
  <c r="N427" i="44"/>
  <c r="M425" i="44"/>
  <c r="O393" i="44"/>
  <c r="P401" i="44"/>
  <c r="P530" i="44"/>
  <c r="N314" i="44"/>
  <c r="M376" i="44"/>
  <c r="P393" i="44"/>
  <c r="P407" i="44"/>
  <c r="P410" i="44"/>
  <c r="M422" i="44"/>
  <c r="O421" i="44"/>
  <c r="N403" i="44"/>
  <c r="P404" i="44"/>
  <c r="P296" i="44"/>
  <c r="P408" i="44"/>
  <c r="P414" i="44"/>
  <c r="O420" i="44"/>
  <c r="N408" i="44"/>
  <c r="O401" i="44"/>
  <c r="P384" i="44"/>
  <c r="N388" i="44"/>
  <c r="P380" i="44"/>
  <c r="M388" i="44"/>
  <c r="P420" i="44"/>
  <c r="N409" i="44"/>
  <c r="O416" i="44"/>
  <c r="P399" i="44"/>
  <c r="O405" i="44"/>
  <c r="M307" i="44"/>
  <c r="M409" i="44"/>
  <c r="P392" i="44"/>
  <c r="O422" i="44"/>
  <c r="P403" i="44"/>
  <c r="M483" i="44"/>
  <c r="P483" i="44"/>
  <c r="O509" i="44"/>
  <c r="N510" i="44"/>
  <c r="N517" i="44"/>
  <c r="M516" i="44"/>
  <c r="N520" i="44"/>
  <c r="O491" i="44"/>
  <c r="P625" i="44"/>
  <c r="N521" i="44"/>
  <c r="N422" i="44"/>
  <c r="M510" i="44"/>
  <c r="N507" i="44"/>
  <c r="M526" i="44"/>
  <c r="M509" i="44"/>
  <c r="P487" i="44"/>
  <c r="P588" i="44"/>
  <c r="O510" i="44"/>
  <c r="P488" i="44"/>
  <c r="N488" i="44"/>
  <c r="N483" i="44"/>
  <c r="M500" i="44"/>
  <c r="M597" i="44"/>
  <c r="N605" i="44"/>
  <c r="M614" i="44"/>
  <c r="P627" i="44"/>
  <c r="P634" i="44"/>
  <c r="M620" i="44"/>
  <c r="N625" i="44"/>
  <c r="N628" i="44"/>
  <c r="N619" i="44"/>
  <c r="M633" i="44"/>
  <c r="P606" i="44"/>
  <c r="N618" i="44"/>
  <c r="M624" i="44"/>
  <c r="AS66" i="14"/>
  <c r="O47" i="12"/>
  <c r="K47" i="13" s="1"/>
  <c r="AS82" i="14"/>
  <c r="R43" i="44"/>
  <c r="R785" i="44"/>
  <c r="R679" i="44"/>
  <c r="R573" i="44"/>
  <c r="R467" i="44"/>
  <c r="R361" i="44"/>
  <c r="R255" i="44"/>
  <c r="R149" i="44"/>
  <c r="R45" i="44"/>
  <c r="R787" i="44"/>
  <c r="R681" i="44"/>
  <c r="R575" i="44"/>
  <c r="R469" i="44"/>
  <c r="R363" i="44"/>
  <c r="R257" i="44"/>
  <c r="R151" i="44"/>
  <c r="R5" i="44"/>
  <c r="R747" i="44"/>
  <c r="R641" i="44"/>
  <c r="R535" i="44"/>
  <c r="R429" i="44"/>
  <c r="R323" i="44"/>
  <c r="R217" i="44"/>
  <c r="R111" i="44"/>
  <c r="R33" i="44"/>
  <c r="R775" i="44"/>
  <c r="R669" i="44"/>
  <c r="R563" i="44"/>
  <c r="R457" i="44"/>
  <c r="R351" i="44"/>
  <c r="R245" i="44"/>
  <c r="R139" i="44"/>
  <c r="R53" i="44"/>
  <c r="R795" i="44"/>
  <c r="R689" i="44"/>
  <c r="R583" i="44"/>
  <c r="R477" i="44"/>
  <c r="R371" i="44"/>
  <c r="R265" i="44"/>
  <c r="R159" i="44"/>
  <c r="R23" i="44"/>
  <c r="R765" i="44"/>
  <c r="R659" i="44"/>
  <c r="R447" i="44"/>
  <c r="R553" i="44"/>
  <c r="R341" i="44"/>
  <c r="R235" i="44"/>
  <c r="R129" i="44"/>
  <c r="R30" i="44"/>
  <c r="R772" i="44"/>
  <c r="R666" i="44"/>
  <c r="R560" i="44"/>
  <c r="R454" i="44"/>
  <c r="R348" i="44"/>
  <c r="R242" i="44"/>
  <c r="R136" i="44"/>
  <c r="Q28" i="44"/>
  <c r="Q770" i="44"/>
  <c r="Q664" i="44"/>
  <c r="Q558" i="44"/>
  <c r="Q452" i="44"/>
  <c r="Q346" i="44"/>
  <c r="Q240" i="44"/>
  <c r="Q134" i="44"/>
  <c r="Q30" i="44"/>
  <c r="Q772" i="44"/>
  <c r="Q666" i="44"/>
  <c r="Q560" i="44"/>
  <c r="Q454" i="44"/>
  <c r="Q348" i="44"/>
  <c r="Q242" i="44"/>
  <c r="Q136" i="44"/>
  <c r="Q49" i="44"/>
  <c r="Q791" i="44"/>
  <c r="Q579" i="44"/>
  <c r="Q685" i="44"/>
  <c r="Q473" i="44"/>
  <c r="Q367" i="44"/>
  <c r="Q155" i="44"/>
  <c r="Q261" i="44"/>
  <c r="Q52" i="44"/>
  <c r="Q794" i="44"/>
  <c r="Q688" i="44"/>
  <c r="Q582" i="44"/>
  <c r="Q476" i="44"/>
  <c r="Q370" i="44"/>
  <c r="Q264" i="44"/>
  <c r="Q158" i="44"/>
  <c r="Q55" i="44"/>
  <c r="Q797" i="44"/>
  <c r="Q691" i="44"/>
  <c r="Q585" i="44"/>
  <c r="Q479" i="44"/>
  <c r="Q373" i="44"/>
  <c r="Q267" i="44"/>
  <c r="Q161" i="44"/>
  <c r="Q26" i="44"/>
  <c r="Q768" i="44"/>
  <c r="Q662" i="44"/>
  <c r="Q556" i="44"/>
  <c r="Q450" i="44"/>
  <c r="Q344" i="44"/>
  <c r="Q238" i="44"/>
  <c r="Q132" i="44"/>
  <c r="Q15" i="44"/>
  <c r="Q757" i="44"/>
  <c r="Q651" i="44"/>
  <c r="Q545" i="44"/>
  <c r="Q439" i="44"/>
  <c r="Q333" i="44"/>
  <c r="Q227" i="44"/>
  <c r="Q121" i="44"/>
  <c r="M481" i="44"/>
  <c r="L587" i="44"/>
  <c r="L597" i="44"/>
  <c r="L730" i="44"/>
  <c r="L833" i="44"/>
  <c r="L742" i="44"/>
  <c r="L702" i="44"/>
  <c r="L698" i="44"/>
  <c r="L700" i="44"/>
  <c r="L849" i="44"/>
  <c r="L745" i="44"/>
  <c r="O693" i="44"/>
  <c r="L719" i="44"/>
  <c r="L835" i="44"/>
  <c r="L837" i="44"/>
  <c r="L800" i="44"/>
  <c r="L801" i="44"/>
  <c r="L844" i="44"/>
  <c r="L816" i="44"/>
  <c r="L823" i="44"/>
  <c r="L829" i="44"/>
  <c r="L832" i="44"/>
  <c r="L839" i="44"/>
  <c r="L838" i="44"/>
  <c r="L817" i="44"/>
  <c r="L845" i="44"/>
  <c r="L805" i="44"/>
  <c r="L812" i="44"/>
  <c r="L828" i="44"/>
  <c r="L846" i="44"/>
  <c r="L847" i="44"/>
  <c r="L301" i="44"/>
  <c r="L191" i="44"/>
  <c r="R31" i="44"/>
  <c r="R773" i="44"/>
  <c r="R667" i="44"/>
  <c r="R561" i="44"/>
  <c r="R455" i="44"/>
  <c r="R349" i="44"/>
  <c r="R243" i="44"/>
  <c r="R137" i="44"/>
  <c r="R42" i="44"/>
  <c r="R784" i="44"/>
  <c r="R678" i="44"/>
  <c r="R572" i="44"/>
  <c r="R466" i="44"/>
  <c r="R360" i="44"/>
  <c r="R254" i="44"/>
  <c r="R148" i="44"/>
  <c r="R16" i="44"/>
  <c r="R758" i="44"/>
  <c r="R652" i="44"/>
  <c r="R546" i="44"/>
  <c r="R440" i="44"/>
  <c r="R334" i="44"/>
  <c r="R228" i="44"/>
  <c r="R122" i="44"/>
  <c r="R10" i="44"/>
  <c r="R752" i="44"/>
  <c r="R646" i="44"/>
  <c r="R540" i="44"/>
  <c r="R434" i="44"/>
  <c r="R328" i="44"/>
  <c r="R222" i="44"/>
  <c r="R116" i="44"/>
  <c r="R27" i="44"/>
  <c r="R769" i="44"/>
  <c r="R663" i="44"/>
  <c r="R557" i="44"/>
  <c r="R345" i="44"/>
  <c r="R239" i="44"/>
  <c r="R133" i="44"/>
  <c r="R451" i="44"/>
  <c r="Q33" i="44"/>
  <c r="Q775" i="44"/>
  <c r="Q669" i="44"/>
  <c r="Q563" i="44"/>
  <c r="Q457" i="44"/>
  <c r="Q351" i="44"/>
  <c r="Q245" i="44"/>
  <c r="Q139" i="44"/>
  <c r="Q45" i="44"/>
  <c r="Q787" i="44"/>
  <c r="Q681" i="44"/>
  <c r="Q575" i="44"/>
  <c r="Q469" i="44"/>
  <c r="Q363" i="44"/>
  <c r="Q257" i="44"/>
  <c r="Q151" i="44"/>
  <c r="Q44" i="44"/>
  <c r="Q786" i="44"/>
  <c r="Q680" i="44"/>
  <c r="Q574" i="44"/>
  <c r="Q468" i="44"/>
  <c r="Q362" i="44"/>
  <c r="Q256" i="44"/>
  <c r="Q150" i="44"/>
  <c r="Q10" i="44"/>
  <c r="Q752" i="44"/>
  <c r="Q646" i="44"/>
  <c r="Q540" i="44"/>
  <c r="Q434" i="44"/>
  <c r="Q328" i="44"/>
  <c r="Q116" i="44"/>
  <c r="Q222" i="44"/>
  <c r="Q48" i="44"/>
  <c r="Q790" i="44"/>
  <c r="Q684" i="44"/>
  <c r="Q578" i="44"/>
  <c r="Q472" i="44"/>
  <c r="Q366" i="44"/>
  <c r="Q260" i="44"/>
  <c r="Q154" i="44"/>
  <c r="Q53" i="44"/>
  <c r="Q795" i="44"/>
  <c r="Q689" i="44"/>
  <c r="Q583" i="44"/>
  <c r="Q477" i="44"/>
  <c r="Q371" i="44"/>
  <c r="Q265" i="44"/>
  <c r="Q159" i="44"/>
  <c r="M587" i="44"/>
  <c r="L693" i="44"/>
  <c r="L809" i="44"/>
  <c r="L836" i="44"/>
  <c r="L727" i="44"/>
  <c r="L848" i="44"/>
  <c r="L808" i="44"/>
  <c r="L804" i="44"/>
  <c r="L806" i="44"/>
  <c r="L743" i="44"/>
  <c r="L851" i="44"/>
  <c r="O799" i="44"/>
  <c r="L194" i="44"/>
  <c r="L190" i="44"/>
  <c r="L182" i="44"/>
  <c r="L198" i="44"/>
  <c r="L204" i="44"/>
  <c r="P170" i="44"/>
  <c r="P163" i="44"/>
  <c r="L195" i="44"/>
  <c r="L297" i="44"/>
  <c r="R51" i="44"/>
  <c r="R793" i="44"/>
  <c r="R687" i="44"/>
  <c r="R581" i="44"/>
  <c r="R475" i="44"/>
  <c r="R369" i="44"/>
  <c r="R263" i="44"/>
  <c r="R157" i="44"/>
  <c r="R25" i="44"/>
  <c r="R767" i="44"/>
  <c r="R661" i="44"/>
  <c r="R555" i="44"/>
  <c r="R449" i="44"/>
  <c r="R343" i="44"/>
  <c r="R237" i="44"/>
  <c r="R131" i="44"/>
  <c r="R55" i="44"/>
  <c r="R797" i="44"/>
  <c r="R691" i="44"/>
  <c r="R585" i="44"/>
  <c r="R373" i="44"/>
  <c r="R479" i="44"/>
  <c r="R267" i="44"/>
  <c r="R161" i="44"/>
  <c r="R32" i="44"/>
  <c r="R774" i="44"/>
  <c r="R668" i="44"/>
  <c r="R562" i="44"/>
  <c r="R456" i="44"/>
  <c r="R350" i="44"/>
  <c r="R244" i="44"/>
  <c r="R138" i="44"/>
  <c r="R48" i="44"/>
  <c r="R790" i="44"/>
  <c r="R684" i="44"/>
  <c r="R578" i="44"/>
  <c r="R472" i="44"/>
  <c r="R366" i="44"/>
  <c r="R260" i="44"/>
  <c r="R154" i="44"/>
  <c r="Q32" i="44"/>
  <c r="Q774" i="44"/>
  <c r="Q668" i="44"/>
  <c r="Q562" i="44"/>
  <c r="Q456" i="44"/>
  <c r="Q350" i="44"/>
  <c r="Q244" i="44"/>
  <c r="Q138" i="44"/>
  <c r="Q38" i="44"/>
  <c r="Q780" i="44"/>
  <c r="Q674" i="44"/>
  <c r="Q568" i="44"/>
  <c r="Q462" i="44"/>
  <c r="Q356" i="44"/>
  <c r="Q250" i="44"/>
  <c r="Q144" i="44"/>
  <c r="Q40" i="44"/>
  <c r="Q782" i="44"/>
  <c r="Q676" i="44"/>
  <c r="Q570" i="44"/>
  <c r="Q464" i="44"/>
  <c r="Q358" i="44"/>
  <c r="Q252" i="44"/>
  <c r="Q146" i="44"/>
  <c r="Q29" i="44"/>
  <c r="Q771" i="44"/>
  <c r="Q665" i="44"/>
  <c r="Q559" i="44"/>
  <c r="Q453" i="44"/>
  <c r="Q347" i="44"/>
  <c r="Q241" i="44"/>
  <c r="Q135" i="44"/>
  <c r="Q31" i="44"/>
  <c r="Q773" i="44"/>
  <c r="Q667" i="44"/>
  <c r="Q561" i="44"/>
  <c r="Q455" i="44"/>
  <c r="Q349" i="44"/>
  <c r="Q243" i="44"/>
  <c r="Q137" i="44"/>
  <c r="Q43" i="44"/>
  <c r="Q679" i="44"/>
  <c r="Q785" i="44"/>
  <c r="Q573" i="44"/>
  <c r="Q467" i="44"/>
  <c r="Q361" i="44"/>
  <c r="Q255" i="44"/>
  <c r="Q149" i="44"/>
  <c r="M693" i="44"/>
  <c r="L799" i="44"/>
  <c r="N198" i="44"/>
  <c r="L189" i="44"/>
  <c r="L199" i="44"/>
  <c r="N200" i="44"/>
  <c r="L201" i="44"/>
  <c r="L164" i="44"/>
  <c r="L165" i="44"/>
  <c r="L208" i="44"/>
  <c r="L180" i="44"/>
  <c r="M213" i="44"/>
  <c r="L293" i="44"/>
  <c r="L193" i="44"/>
  <c r="L196" i="44"/>
  <c r="L309" i="44"/>
  <c r="P192" i="44"/>
  <c r="L202" i="44"/>
  <c r="L181" i="44"/>
  <c r="L209" i="44"/>
  <c r="N176" i="44"/>
  <c r="L169" i="44"/>
  <c r="L176" i="44"/>
  <c r="P208" i="44"/>
  <c r="L192" i="44"/>
  <c r="L210" i="44"/>
  <c r="L317" i="44"/>
  <c r="N163" i="44"/>
  <c r="M271" i="44"/>
  <c r="L300" i="44"/>
  <c r="L296" i="44"/>
  <c r="L288" i="44"/>
  <c r="L304" i="44"/>
  <c r="L310" i="44"/>
  <c r="L407" i="44"/>
  <c r="L403" i="44"/>
  <c r="R29" i="44"/>
  <c r="R771" i="44"/>
  <c r="R665" i="44"/>
  <c r="R559" i="44"/>
  <c r="R453" i="44"/>
  <c r="R347" i="44"/>
  <c r="R241" i="44"/>
  <c r="R135" i="44"/>
  <c r="R37" i="44"/>
  <c r="R779" i="44"/>
  <c r="R673" i="44"/>
  <c r="R567" i="44"/>
  <c r="R461" i="44"/>
  <c r="R355" i="44"/>
  <c r="R249" i="44"/>
  <c r="R143" i="44"/>
  <c r="R35" i="44"/>
  <c r="R777" i="44"/>
  <c r="R671" i="44"/>
  <c r="R565" i="44"/>
  <c r="R459" i="44"/>
  <c r="R353" i="44"/>
  <c r="R247" i="44"/>
  <c r="R141" i="44"/>
  <c r="R12" i="44"/>
  <c r="R754" i="44"/>
  <c r="R648" i="44"/>
  <c r="R542" i="44"/>
  <c r="R436" i="44"/>
  <c r="R330" i="44"/>
  <c r="R224" i="44"/>
  <c r="R118" i="44"/>
  <c r="R7" i="44"/>
  <c r="R749" i="44"/>
  <c r="R643" i="44"/>
  <c r="R431" i="44"/>
  <c r="R537" i="44"/>
  <c r="R325" i="44"/>
  <c r="R219" i="44"/>
  <c r="R113" i="44"/>
  <c r="Q41" i="44"/>
  <c r="Q783" i="44"/>
  <c r="Q677" i="44"/>
  <c r="Q571" i="44"/>
  <c r="Q465" i="44"/>
  <c r="Q359" i="44"/>
  <c r="Q147" i="44"/>
  <c r="Q253" i="44"/>
  <c r="Q46" i="44"/>
  <c r="Q788" i="44"/>
  <c r="Q682" i="44"/>
  <c r="Q576" i="44"/>
  <c r="Q364" i="44"/>
  <c r="Q470" i="44"/>
  <c r="Q258" i="44"/>
  <c r="Q152" i="44"/>
  <c r="Q34" i="44"/>
  <c r="Q776" i="44"/>
  <c r="Q670" i="44"/>
  <c r="Q564" i="44"/>
  <c r="Q458" i="44"/>
  <c r="Q352" i="44"/>
  <c r="Q246" i="44"/>
  <c r="Q140" i="44"/>
  <c r="Q5" i="44"/>
  <c r="Q747" i="44"/>
  <c r="Q641" i="44"/>
  <c r="Q535" i="44"/>
  <c r="Q429" i="44"/>
  <c r="Q323" i="44"/>
  <c r="Q217" i="44"/>
  <c r="Q111" i="44"/>
  <c r="M799" i="44"/>
  <c r="L173" i="44"/>
  <c r="L200" i="44"/>
  <c r="L197" i="44"/>
  <c r="L212" i="44"/>
  <c r="L172" i="44"/>
  <c r="N168" i="44"/>
  <c r="L168" i="44"/>
  <c r="L170" i="44"/>
  <c r="L213" i="44"/>
  <c r="L215" i="44"/>
  <c r="O163" i="44"/>
  <c r="L295" i="44"/>
  <c r="L305" i="44"/>
  <c r="L307" i="44"/>
  <c r="L270" i="44"/>
  <c r="L271" i="44"/>
  <c r="L314" i="44"/>
  <c r="L286" i="44"/>
  <c r="L187" i="44"/>
  <c r="L299" i="44"/>
  <c r="L302" i="44"/>
  <c r="L203" i="44"/>
  <c r="L308" i="44"/>
  <c r="L287" i="44"/>
  <c r="L315" i="44"/>
  <c r="P274" i="44"/>
  <c r="L275" i="44"/>
  <c r="L282" i="44"/>
  <c r="L298" i="44"/>
  <c r="L316" i="44"/>
  <c r="L211" i="44"/>
  <c r="N269" i="44"/>
  <c r="L406" i="44"/>
  <c r="L402" i="44"/>
  <c r="L394" i="44"/>
  <c r="L410" i="44"/>
  <c r="L416" i="44"/>
  <c r="P375" i="44"/>
  <c r="L513" i="44"/>
  <c r="L509" i="44"/>
  <c r="O21" i="44"/>
  <c r="O763" i="44"/>
  <c r="O657" i="44"/>
  <c r="O551" i="44"/>
  <c r="O445" i="44"/>
  <c r="O339" i="44"/>
  <c r="O233" i="44"/>
  <c r="O127" i="44"/>
  <c r="R17" i="44"/>
  <c r="R759" i="44"/>
  <c r="R653" i="44"/>
  <c r="R547" i="44"/>
  <c r="R441" i="44"/>
  <c r="R335" i="44"/>
  <c r="R229" i="44"/>
  <c r="R123" i="44"/>
  <c r="R50" i="44"/>
  <c r="R792" i="44"/>
  <c r="R686" i="44"/>
  <c r="R580" i="44"/>
  <c r="R474" i="44"/>
  <c r="R368" i="44"/>
  <c r="R156" i="44"/>
  <c r="R262" i="44"/>
  <c r="R13" i="44"/>
  <c r="R755" i="44"/>
  <c r="R649" i="44"/>
  <c r="R543" i="44"/>
  <c r="R437" i="44"/>
  <c r="R331" i="44"/>
  <c r="R225" i="44"/>
  <c r="R119" i="44"/>
  <c r="R40" i="44"/>
  <c r="R782" i="44"/>
  <c r="R676" i="44"/>
  <c r="R570" i="44"/>
  <c r="R464" i="44"/>
  <c r="R358" i="44"/>
  <c r="R252" i="44"/>
  <c r="R146" i="44"/>
  <c r="R49" i="44"/>
  <c r="R791" i="44"/>
  <c r="R685" i="44"/>
  <c r="R579" i="44"/>
  <c r="R473" i="44"/>
  <c r="R367" i="44"/>
  <c r="R261" i="44"/>
  <c r="R155" i="44"/>
  <c r="R47" i="44"/>
  <c r="R789" i="44"/>
  <c r="R683" i="44"/>
  <c r="R577" i="44"/>
  <c r="R471" i="44"/>
  <c r="R365" i="44"/>
  <c r="R259" i="44"/>
  <c r="R153" i="44"/>
  <c r="Q56" i="44"/>
  <c r="Q798" i="44"/>
  <c r="Q692" i="44"/>
  <c r="Q586" i="44"/>
  <c r="Q480" i="44"/>
  <c r="Q374" i="44"/>
  <c r="Q268" i="44"/>
  <c r="Q162" i="44"/>
  <c r="Q18" i="44"/>
  <c r="Q760" i="44"/>
  <c r="Q654" i="44"/>
  <c r="Q548" i="44"/>
  <c r="Q336" i="44"/>
  <c r="Q230" i="44"/>
  <c r="Q442" i="44"/>
  <c r="Q124" i="44"/>
  <c r="Q16" i="44"/>
  <c r="Q758" i="44"/>
  <c r="Q652" i="44"/>
  <c r="Q546" i="44"/>
  <c r="Q440" i="44"/>
  <c r="Q334" i="44"/>
  <c r="Q228" i="44"/>
  <c r="Q122" i="44"/>
  <c r="Q14" i="44"/>
  <c r="Q756" i="44"/>
  <c r="Q650" i="44"/>
  <c r="Q438" i="44"/>
  <c r="Q544" i="44"/>
  <c r="Q332" i="44"/>
  <c r="Q226" i="44"/>
  <c r="Q120" i="44"/>
  <c r="Q47" i="44"/>
  <c r="Q789" i="44"/>
  <c r="Q683" i="44"/>
  <c r="Q577" i="44"/>
  <c r="Q471" i="44"/>
  <c r="Q365" i="44"/>
  <c r="Q259" i="44"/>
  <c r="Q153" i="44"/>
  <c r="Q17" i="44"/>
  <c r="Q759" i="44"/>
  <c r="Q653" i="44"/>
  <c r="Q547" i="44"/>
  <c r="Q441" i="44"/>
  <c r="Q335" i="44"/>
  <c r="Q123" i="44"/>
  <c r="Q229" i="44"/>
  <c r="Q24" i="44"/>
  <c r="Q766" i="44"/>
  <c r="Q660" i="44"/>
  <c r="Q554" i="44"/>
  <c r="Q448" i="44"/>
  <c r="Q342" i="44"/>
  <c r="Q236" i="44"/>
  <c r="Q130" i="44"/>
  <c r="L163" i="44"/>
  <c r="L279" i="44"/>
  <c r="L306" i="44"/>
  <c r="L303" i="44"/>
  <c r="L318" i="44"/>
  <c r="L278" i="44"/>
  <c r="L274" i="44"/>
  <c r="L276" i="44"/>
  <c r="L319" i="44"/>
  <c r="L321" i="44"/>
  <c r="O269" i="44"/>
  <c r="L401" i="44"/>
  <c r="L411" i="44"/>
  <c r="L413" i="44"/>
  <c r="L376" i="44"/>
  <c r="L377" i="44"/>
  <c r="L526" i="44"/>
  <c r="L392" i="44"/>
  <c r="L399" i="44"/>
  <c r="L405" i="44"/>
  <c r="L408" i="44"/>
  <c r="L415" i="44"/>
  <c r="L414" i="44"/>
  <c r="L393" i="44"/>
  <c r="L421" i="44"/>
  <c r="L381" i="44"/>
  <c r="L388" i="44"/>
  <c r="L404" i="44"/>
  <c r="L422" i="44"/>
  <c r="L423" i="44"/>
  <c r="N375" i="44"/>
  <c r="L512" i="44"/>
  <c r="L508" i="44"/>
  <c r="L500" i="44"/>
  <c r="L516" i="44"/>
  <c r="L522" i="44"/>
  <c r="P481" i="44"/>
  <c r="L619" i="44"/>
  <c r="L615" i="44"/>
  <c r="R20" i="44"/>
  <c r="R762" i="44"/>
  <c r="R656" i="44"/>
  <c r="R550" i="44"/>
  <c r="R444" i="44"/>
  <c r="R338" i="44"/>
  <c r="R232" i="44"/>
  <c r="R126" i="44"/>
  <c r="R46" i="44"/>
  <c r="R788" i="44"/>
  <c r="R682" i="44"/>
  <c r="R576" i="44"/>
  <c r="R470" i="44"/>
  <c r="R364" i="44"/>
  <c r="R258" i="44"/>
  <c r="R152" i="44"/>
  <c r="R26" i="44"/>
  <c r="R768" i="44"/>
  <c r="R662" i="44"/>
  <c r="R556" i="44"/>
  <c r="R450" i="44"/>
  <c r="R344" i="44"/>
  <c r="R132" i="44"/>
  <c r="R238" i="44"/>
  <c r="R38" i="44"/>
  <c r="R780" i="44"/>
  <c r="R674" i="44"/>
  <c r="R568" i="44"/>
  <c r="R462" i="44"/>
  <c r="R356" i="44"/>
  <c r="R250" i="44"/>
  <c r="R144" i="44"/>
  <c r="R19" i="44"/>
  <c r="R761" i="44"/>
  <c r="R655" i="44"/>
  <c r="R549" i="44"/>
  <c r="R443" i="44"/>
  <c r="R337" i="44"/>
  <c r="R231" i="44"/>
  <c r="R125" i="44"/>
  <c r="R8" i="44"/>
  <c r="R750" i="44"/>
  <c r="R644" i="44"/>
  <c r="R538" i="44"/>
  <c r="R432" i="44"/>
  <c r="R326" i="44"/>
  <c r="R220" i="44"/>
  <c r="R114" i="44"/>
  <c r="R56" i="44"/>
  <c r="R798" i="44"/>
  <c r="R692" i="44"/>
  <c r="R586" i="44"/>
  <c r="R480" i="44"/>
  <c r="R374" i="44"/>
  <c r="R268" i="44"/>
  <c r="R162" i="44"/>
  <c r="R24" i="44"/>
  <c r="R766" i="44"/>
  <c r="R660" i="44"/>
  <c r="R554" i="44"/>
  <c r="R448" i="44"/>
  <c r="R342" i="44"/>
  <c r="R236" i="44"/>
  <c r="R130" i="44"/>
  <c r="R22" i="44"/>
  <c r="R764" i="44"/>
  <c r="R658" i="44"/>
  <c r="R552" i="44"/>
  <c r="R446" i="44"/>
  <c r="R340" i="44"/>
  <c r="R234" i="44"/>
  <c r="R128" i="44"/>
  <c r="Q27" i="44"/>
  <c r="Q663" i="44"/>
  <c r="Q769" i="44"/>
  <c r="Q557" i="44"/>
  <c r="Q451" i="44"/>
  <c r="Q345" i="44"/>
  <c r="Q239" i="44"/>
  <c r="Q133" i="44"/>
  <c r="Q7" i="44"/>
  <c r="Q749" i="44"/>
  <c r="Q643" i="44"/>
  <c r="Q537" i="44"/>
  <c r="Q431" i="44"/>
  <c r="Q325" i="44"/>
  <c r="Q219" i="44"/>
  <c r="Q113" i="44"/>
  <c r="Q25" i="44"/>
  <c r="Q767" i="44"/>
  <c r="Q661" i="44"/>
  <c r="Q555" i="44"/>
  <c r="Q449" i="44"/>
  <c r="Q343" i="44"/>
  <c r="Q131" i="44"/>
  <c r="Q237" i="44"/>
  <c r="Q746" i="44"/>
  <c r="Q640" i="44"/>
  <c r="Q534" i="44"/>
  <c r="Q428" i="44"/>
  <c r="Q322" i="44"/>
  <c r="Q216" i="44"/>
  <c r="Q110" i="44"/>
  <c r="Q20" i="44"/>
  <c r="Q762" i="44"/>
  <c r="Q656" i="44"/>
  <c r="Q550" i="44"/>
  <c r="Q444" i="44"/>
  <c r="Q338" i="44"/>
  <c r="Q232" i="44"/>
  <c r="Q126" i="44"/>
  <c r="M163" i="44"/>
  <c r="L269" i="44"/>
  <c r="L385" i="44"/>
  <c r="L412" i="44"/>
  <c r="L409" i="44"/>
  <c r="L424" i="44"/>
  <c r="L384" i="44"/>
  <c r="L380" i="44"/>
  <c r="L382" i="44"/>
  <c r="L425" i="44"/>
  <c r="L427" i="44"/>
  <c r="O375" i="44"/>
  <c r="L507" i="44"/>
  <c r="L517" i="44"/>
  <c r="L519" i="44"/>
  <c r="L482" i="44"/>
  <c r="L483" i="44"/>
  <c r="L420" i="44"/>
  <c r="L498" i="44"/>
  <c r="L505" i="44"/>
  <c r="L511" i="44"/>
  <c r="L514" i="44"/>
  <c r="L521" i="44"/>
  <c r="L520" i="44"/>
  <c r="L499" i="44"/>
  <c r="L527" i="44"/>
  <c r="L487" i="44"/>
  <c r="L494" i="44"/>
  <c r="L510" i="44"/>
  <c r="L528" i="44"/>
  <c r="L529" i="44"/>
  <c r="N481" i="44"/>
  <c r="L618" i="44"/>
  <c r="L614" i="44"/>
  <c r="L606" i="44"/>
  <c r="L622" i="44"/>
  <c r="L628" i="44"/>
  <c r="P587" i="44"/>
  <c r="L725" i="44"/>
  <c r="L721" i="44"/>
  <c r="R746" i="44"/>
  <c r="R640" i="44"/>
  <c r="R534" i="44"/>
  <c r="R428" i="44"/>
  <c r="R322" i="44"/>
  <c r="R216" i="44"/>
  <c r="R110" i="44"/>
  <c r="R21" i="44"/>
  <c r="R763" i="44"/>
  <c r="R657" i="44"/>
  <c r="R551" i="44"/>
  <c r="R445" i="44"/>
  <c r="R339" i="44"/>
  <c r="R233" i="44"/>
  <c r="R127" i="44"/>
  <c r="R11" i="44"/>
  <c r="R753" i="44"/>
  <c r="R647" i="44"/>
  <c r="R541" i="44"/>
  <c r="R435" i="44"/>
  <c r="R329" i="44"/>
  <c r="R223" i="44"/>
  <c r="R117" i="44"/>
  <c r="R39" i="44"/>
  <c r="R781" i="44"/>
  <c r="R675" i="44"/>
  <c r="R569" i="44"/>
  <c r="R463" i="44"/>
  <c r="R357" i="44"/>
  <c r="R251" i="44"/>
  <c r="R145" i="44"/>
  <c r="R41" i="44"/>
  <c r="R783" i="44"/>
  <c r="R677" i="44"/>
  <c r="R571" i="44"/>
  <c r="R465" i="44"/>
  <c r="R359" i="44"/>
  <c r="R253" i="44"/>
  <c r="R147" i="44"/>
  <c r="R36" i="44"/>
  <c r="R672" i="44"/>
  <c r="R778" i="44"/>
  <c r="R566" i="44"/>
  <c r="R460" i="44"/>
  <c r="R354" i="44"/>
  <c r="R248" i="44"/>
  <c r="R142" i="44"/>
  <c r="R52" i="44"/>
  <c r="R688" i="44"/>
  <c r="R794" i="44"/>
  <c r="R582" i="44"/>
  <c r="R476" i="44"/>
  <c r="R370" i="44"/>
  <c r="R264" i="44"/>
  <c r="R158" i="44"/>
  <c r="R54" i="44"/>
  <c r="R796" i="44"/>
  <c r="R690" i="44"/>
  <c r="R584" i="44"/>
  <c r="R478" i="44"/>
  <c r="R372" i="44"/>
  <c r="R266" i="44"/>
  <c r="R160" i="44"/>
  <c r="R34" i="44"/>
  <c r="R776" i="44"/>
  <c r="R564" i="44"/>
  <c r="R670" i="44"/>
  <c r="R458" i="44"/>
  <c r="R352" i="44"/>
  <c r="R140" i="44"/>
  <c r="R246" i="44"/>
  <c r="Q12" i="44"/>
  <c r="Q648" i="44"/>
  <c r="Q542" i="44"/>
  <c r="Q436" i="44"/>
  <c r="Q330" i="44"/>
  <c r="Q754" i="44"/>
  <c r="Q224" i="44"/>
  <c r="Q118" i="44"/>
  <c r="Q21" i="44"/>
  <c r="Q763" i="44"/>
  <c r="Q657" i="44"/>
  <c r="Q551" i="44"/>
  <c r="Q445" i="44"/>
  <c r="Q339" i="44"/>
  <c r="Q233" i="44"/>
  <c r="Q127" i="44"/>
  <c r="Q51" i="44"/>
  <c r="Q687" i="44"/>
  <c r="Q793" i="44"/>
  <c r="Q581" i="44"/>
  <c r="Q475" i="44"/>
  <c r="Q369" i="44"/>
  <c r="Q263" i="44"/>
  <c r="Q157" i="44"/>
  <c r="Q22" i="44"/>
  <c r="Q764" i="44"/>
  <c r="Q658" i="44"/>
  <c r="Q446" i="44"/>
  <c r="Q340" i="44"/>
  <c r="Q552" i="44"/>
  <c r="Q234" i="44"/>
  <c r="Q128" i="44"/>
  <c r="Q36" i="44"/>
  <c r="Q778" i="44"/>
  <c r="Q672" i="44"/>
  <c r="Q566" i="44"/>
  <c r="Q460" i="44"/>
  <c r="Q354" i="44"/>
  <c r="Q248" i="44"/>
  <c r="Q142" i="44"/>
  <c r="Q37" i="44"/>
  <c r="Q779" i="44"/>
  <c r="Q673" i="44"/>
  <c r="Q567" i="44"/>
  <c r="Q461" i="44"/>
  <c r="Q355" i="44"/>
  <c r="Q249" i="44"/>
  <c r="Q143" i="44"/>
  <c r="M269" i="44"/>
  <c r="L375" i="44"/>
  <c r="L491" i="44"/>
  <c r="L518" i="44"/>
  <c r="L515" i="44"/>
  <c r="L530" i="44"/>
  <c r="L490" i="44"/>
  <c r="L486" i="44"/>
  <c r="L488" i="44"/>
  <c r="L531" i="44"/>
  <c r="L533" i="44"/>
  <c r="L613" i="44"/>
  <c r="L623" i="44"/>
  <c r="L625" i="44"/>
  <c r="L588" i="44"/>
  <c r="L589" i="44"/>
  <c r="L632" i="44"/>
  <c r="L604" i="44"/>
  <c r="L611" i="44"/>
  <c r="L617" i="44"/>
  <c r="L620" i="44"/>
  <c r="L627" i="44"/>
  <c r="L626" i="44"/>
  <c r="L605" i="44"/>
  <c r="L633" i="44"/>
  <c r="L593" i="44"/>
  <c r="L600" i="44"/>
  <c r="L616" i="44"/>
  <c r="L634" i="44"/>
  <c r="L741" i="44"/>
  <c r="N587" i="44"/>
  <c r="L724" i="44"/>
  <c r="L720" i="44"/>
  <c r="L712" i="44"/>
  <c r="L728" i="44"/>
  <c r="L734" i="44"/>
  <c r="L831" i="44"/>
  <c r="L827" i="44"/>
  <c r="AS55" i="14"/>
  <c r="AT55" i="14"/>
  <c r="R44" i="44"/>
  <c r="R680" i="44"/>
  <c r="R786" i="44"/>
  <c r="R468" i="44"/>
  <c r="R574" i="44"/>
  <c r="R362" i="44"/>
  <c r="R256" i="44"/>
  <c r="R150" i="44"/>
  <c r="R18" i="44"/>
  <c r="R760" i="44"/>
  <c r="R654" i="44"/>
  <c r="R548" i="44"/>
  <c r="R442" i="44"/>
  <c r="R336" i="44"/>
  <c r="R124" i="44"/>
  <c r="R230" i="44"/>
  <c r="R15" i="44"/>
  <c r="R757" i="44"/>
  <c r="R651" i="44"/>
  <c r="R545" i="44"/>
  <c r="R439" i="44"/>
  <c r="R333" i="44"/>
  <c r="R227" i="44"/>
  <c r="R121" i="44"/>
  <c r="R28" i="44"/>
  <c r="R770" i="44"/>
  <c r="R664" i="44"/>
  <c r="R558" i="44"/>
  <c r="R452" i="44"/>
  <c r="R346" i="44"/>
  <c r="R240" i="44"/>
  <c r="R134" i="44"/>
  <c r="R14" i="44"/>
  <c r="R756" i="44"/>
  <c r="R650" i="44"/>
  <c r="R544" i="44"/>
  <c r="R438" i="44"/>
  <c r="R332" i="44"/>
  <c r="R226" i="44"/>
  <c r="R120" i="44"/>
  <c r="Q39" i="44"/>
  <c r="Q781" i="44"/>
  <c r="Q675" i="44"/>
  <c r="Q569" i="44"/>
  <c r="Q463" i="44"/>
  <c r="Q357" i="44"/>
  <c r="Q251" i="44"/>
  <c r="Q145" i="44"/>
  <c r="Q8" i="44"/>
  <c r="Q750" i="44"/>
  <c r="Q644" i="44"/>
  <c r="Q538" i="44"/>
  <c r="Q432" i="44"/>
  <c r="Q326" i="44"/>
  <c r="Q220" i="44"/>
  <c r="Q114" i="44"/>
  <c r="Q35" i="44"/>
  <c r="Q671" i="44"/>
  <c r="Q777" i="44"/>
  <c r="Q565" i="44"/>
  <c r="Q459" i="44"/>
  <c r="Q353" i="44"/>
  <c r="Q247" i="44"/>
  <c r="Q141" i="44"/>
  <c r="Q19" i="44"/>
  <c r="Q761" i="44"/>
  <c r="Q655" i="44"/>
  <c r="Q549" i="44"/>
  <c r="Q443" i="44"/>
  <c r="Q337" i="44"/>
  <c r="Q231" i="44"/>
  <c r="Q125" i="44"/>
  <c r="Q50" i="44"/>
  <c r="Q792" i="44"/>
  <c r="Q686" i="44"/>
  <c r="Q580" i="44"/>
  <c r="Q474" i="44"/>
  <c r="Q262" i="44"/>
  <c r="Q368" i="44"/>
  <c r="Q156" i="44"/>
  <c r="Q54" i="44"/>
  <c r="Q796" i="44"/>
  <c r="Q690" i="44"/>
  <c r="Q584" i="44"/>
  <c r="Q478" i="44"/>
  <c r="Q372" i="44"/>
  <c r="Q266" i="44"/>
  <c r="Q160" i="44"/>
  <c r="M375" i="44"/>
  <c r="L481" i="44"/>
  <c r="L703" i="44"/>
  <c r="L624" i="44"/>
  <c r="L621" i="44"/>
  <c r="L636" i="44"/>
  <c r="L596" i="44"/>
  <c r="L592" i="44"/>
  <c r="L594" i="44"/>
  <c r="L637" i="44"/>
  <c r="L639" i="44"/>
  <c r="O587" i="44"/>
  <c r="L825" i="44"/>
  <c r="L729" i="44"/>
  <c r="L731" i="44"/>
  <c r="L694" i="44"/>
  <c r="L695" i="44"/>
  <c r="L738" i="44"/>
  <c r="L710" i="44"/>
  <c r="L717" i="44"/>
  <c r="L723" i="44"/>
  <c r="L726" i="44"/>
  <c r="L733" i="44"/>
  <c r="L732" i="44"/>
  <c r="L711" i="44"/>
  <c r="L739" i="44"/>
  <c r="L699" i="44"/>
  <c r="L706" i="44"/>
  <c r="L722" i="44"/>
  <c r="L740" i="44"/>
  <c r="L635" i="44"/>
  <c r="N693" i="44"/>
  <c r="L830" i="44"/>
  <c r="L826" i="44"/>
  <c r="L818" i="44"/>
  <c r="L834" i="44"/>
  <c r="L840" i="44"/>
  <c r="P799" i="44"/>
  <c r="N57" i="44"/>
  <c r="P57" i="44"/>
  <c r="M57" i="44"/>
  <c r="Q4" i="44"/>
  <c r="R4" i="44"/>
  <c r="K121" i="45"/>
  <c r="AT47" i="14"/>
  <c r="O13" i="12"/>
  <c r="K13" i="13" s="1"/>
  <c r="O66" i="12"/>
  <c r="K66" i="13" s="1"/>
  <c r="O82" i="12"/>
  <c r="K82" i="13" s="1"/>
  <c r="M110" i="16"/>
  <c r="M110" i="37" s="1"/>
  <c r="P110" i="34" s="1"/>
  <c r="O109" i="45" s="1"/>
  <c r="M29" i="16"/>
  <c r="M29" i="37" s="1"/>
  <c r="P29" i="34" s="1"/>
  <c r="O28" i="45" s="1"/>
  <c r="M47" i="16"/>
  <c r="M47" i="37" s="1"/>
  <c r="P47" i="34" s="1"/>
  <c r="O46" i="45" s="1"/>
  <c r="G83" i="16"/>
  <c r="G83" i="37" s="1"/>
  <c r="J83" i="34" s="1"/>
  <c r="I82" i="45" s="1"/>
  <c r="M65" i="16"/>
  <c r="M65" i="37" s="1"/>
  <c r="P65" i="34" s="1"/>
  <c r="O64" i="45" s="1"/>
  <c r="M64" i="16"/>
  <c r="M64" i="37" s="1"/>
  <c r="P64" i="34" s="1"/>
  <c r="O63" i="45" s="1"/>
  <c r="M57" i="16"/>
  <c r="M57" i="37" s="1"/>
  <c r="P57" i="34" s="1"/>
  <c r="O56" i="45" s="1"/>
  <c r="M36" i="16"/>
  <c r="M36" i="37" s="1"/>
  <c r="P36" i="34" s="1"/>
  <c r="O35" i="45" s="1"/>
  <c r="M98" i="16"/>
  <c r="M98" i="37" s="1"/>
  <c r="P98" i="34" s="1"/>
  <c r="O97" i="45" s="1"/>
  <c r="M43" i="16"/>
  <c r="M43" i="37" s="1"/>
  <c r="P43" i="34" s="1"/>
  <c r="O42" i="45" s="1"/>
  <c r="M37" i="16"/>
  <c r="M37" i="37" s="1"/>
  <c r="P37" i="34" s="1"/>
  <c r="O36" i="45" s="1"/>
  <c r="M107" i="16"/>
  <c r="M107" i="37" s="1"/>
  <c r="P107" i="34" s="1"/>
  <c r="O106" i="45" s="1"/>
  <c r="M95" i="16"/>
  <c r="M95" i="37" s="1"/>
  <c r="P95" i="34" s="1"/>
  <c r="O94" i="45" s="1"/>
  <c r="M46" i="16"/>
  <c r="M46" i="37" s="1"/>
  <c r="P46" i="34" s="1"/>
  <c r="O45" i="45" s="1"/>
  <c r="M32" i="16"/>
  <c r="M32" i="37" s="1"/>
  <c r="P32" i="34" s="1"/>
  <c r="O31" i="45" s="1"/>
  <c r="M25" i="16"/>
  <c r="M25" i="37" s="1"/>
  <c r="P25" i="34" s="1"/>
  <c r="O24" i="45" s="1"/>
  <c r="M42" i="16"/>
  <c r="M42" i="37" s="1"/>
  <c r="P42" i="34" s="1"/>
  <c r="O41" i="45" s="1"/>
  <c r="M112" i="16"/>
  <c r="M112" i="37" s="1"/>
  <c r="M28" i="16"/>
  <c r="M28" i="37" s="1"/>
  <c r="P28" i="34" s="1"/>
  <c r="O27" i="45" s="1"/>
  <c r="M21" i="16"/>
  <c r="M21" i="37" s="1"/>
  <c r="P21" i="34" s="1"/>
  <c r="O20" i="45" s="1"/>
  <c r="M85" i="16"/>
  <c r="M85" i="37" s="1"/>
  <c r="P85" i="34" s="1"/>
  <c r="O84" i="45" s="1"/>
  <c r="M5" i="16"/>
  <c r="M5" i="37" s="1"/>
  <c r="P5" i="34" s="1"/>
  <c r="O4" i="45" s="1"/>
  <c r="M16" i="16"/>
  <c r="M16" i="37" s="1"/>
  <c r="P16" i="34" s="1"/>
  <c r="O15" i="45" s="1"/>
  <c r="M103" i="16"/>
  <c r="M103" i="37" s="1"/>
  <c r="P103" i="34" s="1"/>
  <c r="O102" i="45" s="1"/>
  <c r="M105" i="16"/>
  <c r="M105" i="37" s="1"/>
  <c r="P105" i="34" s="1"/>
  <c r="O104" i="45" s="1"/>
  <c r="M18" i="16"/>
  <c r="M18" i="37" s="1"/>
  <c r="P18" i="34" s="1"/>
  <c r="O17" i="45" s="1"/>
  <c r="M22" i="16"/>
  <c r="M22" i="37" s="1"/>
  <c r="P22" i="34" s="1"/>
  <c r="O21" i="45" s="1"/>
  <c r="M78" i="16"/>
  <c r="M78" i="37" s="1"/>
  <c r="P78" i="34" s="1"/>
  <c r="O77" i="45" s="1"/>
  <c r="M45" i="16"/>
  <c r="M45" i="37" s="1"/>
  <c r="P45" i="34" s="1"/>
  <c r="O44" i="45" s="1"/>
  <c r="M81" i="16"/>
  <c r="M81" i="37" s="1"/>
  <c r="P81" i="34" s="1"/>
  <c r="O80" i="45" s="1"/>
  <c r="M15" i="16"/>
  <c r="M15" i="37" s="1"/>
  <c r="P15" i="34" s="1"/>
  <c r="O14" i="45" s="1"/>
  <c r="M83" i="16"/>
  <c r="M83" i="37" s="1"/>
  <c r="P83" i="34" s="1"/>
  <c r="O82" i="45" s="1"/>
  <c r="H13" i="16"/>
  <c r="H13" i="37" s="1"/>
  <c r="K13" i="34" s="1"/>
  <c r="J12" i="45" s="1"/>
  <c r="M50" i="16"/>
  <c r="M50" i="37" s="1"/>
  <c r="P50" i="34" s="1"/>
  <c r="O49" i="45" s="1"/>
  <c r="M31" i="16"/>
  <c r="M31" i="37" s="1"/>
  <c r="P31" i="34" s="1"/>
  <c r="O30" i="45" s="1"/>
  <c r="M52" i="16"/>
  <c r="M52" i="37" s="1"/>
  <c r="P52" i="34" s="1"/>
  <c r="O51" i="45" s="1"/>
  <c r="M62" i="16"/>
  <c r="M62" i="37" s="1"/>
  <c r="P62" i="34" s="1"/>
  <c r="O61" i="45" s="1"/>
  <c r="M101" i="16"/>
  <c r="M101" i="37" s="1"/>
  <c r="P101" i="34" s="1"/>
  <c r="O100" i="45" s="1"/>
  <c r="M100" i="16"/>
  <c r="M100" i="37" s="1"/>
  <c r="P100" i="34" s="1"/>
  <c r="O99" i="45" s="1"/>
  <c r="M111" i="16"/>
  <c r="M111" i="37" s="1"/>
  <c r="P111" i="34" s="1"/>
  <c r="O110" i="45" s="1"/>
  <c r="M68" i="16"/>
  <c r="M68" i="37" s="1"/>
  <c r="P68" i="34" s="1"/>
  <c r="O67" i="45" s="1"/>
  <c r="M9" i="16"/>
  <c r="M9" i="37" s="1"/>
  <c r="P9" i="34" s="1"/>
  <c r="O8" i="45" s="1"/>
  <c r="M63" i="16"/>
  <c r="M63" i="37" s="1"/>
  <c r="P63" i="34" s="1"/>
  <c r="O62" i="45" s="1"/>
  <c r="M17" i="16"/>
  <c r="M17" i="37" s="1"/>
  <c r="P17" i="34" s="1"/>
  <c r="O16" i="45" s="1"/>
  <c r="M99" i="16"/>
  <c r="M99" i="37" s="1"/>
  <c r="P99" i="34" s="1"/>
  <c r="O98" i="45" s="1"/>
  <c r="M108" i="16"/>
  <c r="M108" i="37" s="1"/>
  <c r="P108" i="34" s="1"/>
  <c r="O107" i="45" s="1"/>
  <c r="M89" i="16"/>
  <c r="M89" i="37" s="1"/>
  <c r="P89" i="34" s="1"/>
  <c r="O88" i="45" s="1"/>
  <c r="M56" i="16"/>
  <c r="M56" i="37" s="1"/>
  <c r="P56" i="34" s="1"/>
  <c r="O55" i="45" s="1"/>
  <c r="M84" i="16"/>
  <c r="M84" i="37" s="1"/>
  <c r="P84" i="34" s="1"/>
  <c r="O83" i="45" s="1"/>
  <c r="M40" i="16"/>
  <c r="M40" i="37" s="1"/>
  <c r="P40" i="34" s="1"/>
  <c r="O39" i="45" s="1"/>
  <c r="M48" i="16"/>
  <c r="M48" i="37" s="1"/>
  <c r="P48" i="34" s="1"/>
  <c r="O47" i="45" s="1"/>
  <c r="M20" i="16"/>
  <c r="M20" i="37" s="1"/>
  <c r="P20" i="34" s="1"/>
  <c r="O19" i="45" s="1"/>
  <c r="M30" i="16"/>
  <c r="M30" i="37" s="1"/>
  <c r="P30" i="34" s="1"/>
  <c r="O29" i="45" s="1"/>
  <c r="M93" i="16"/>
  <c r="M93" i="37" s="1"/>
  <c r="P93" i="34" s="1"/>
  <c r="O92" i="45" s="1"/>
  <c r="M106" i="16"/>
  <c r="M106" i="37" s="1"/>
  <c r="P106" i="34" s="1"/>
  <c r="O105" i="45" s="1"/>
  <c r="M60" i="16"/>
  <c r="M60" i="37" s="1"/>
  <c r="P60" i="34" s="1"/>
  <c r="O59" i="45" s="1"/>
  <c r="M86" i="16"/>
  <c r="M86" i="37" s="1"/>
  <c r="P86" i="34" s="1"/>
  <c r="O85" i="45" s="1"/>
  <c r="M26" i="16"/>
  <c r="M26" i="37" s="1"/>
  <c r="P26" i="34" s="1"/>
  <c r="O25" i="45" s="1"/>
  <c r="M69" i="16"/>
  <c r="M69" i="37" s="1"/>
  <c r="P69" i="34" s="1"/>
  <c r="O68" i="45" s="1"/>
  <c r="M88" i="16"/>
  <c r="M88" i="37" s="1"/>
  <c r="P88" i="34" s="1"/>
  <c r="O87" i="45" s="1"/>
  <c r="M92" i="16"/>
  <c r="M92" i="37" s="1"/>
  <c r="P92" i="34" s="1"/>
  <c r="O91" i="45" s="1"/>
  <c r="M96" i="16"/>
  <c r="M96" i="37" s="1"/>
  <c r="P96" i="34" s="1"/>
  <c r="O95" i="45" s="1"/>
  <c r="M102" i="16"/>
  <c r="M102" i="37" s="1"/>
  <c r="P102" i="34" s="1"/>
  <c r="O101" i="45" s="1"/>
  <c r="M70" i="16"/>
  <c r="M70" i="37" s="1"/>
  <c r="P70" i="34" s="1"/>
  <c r="O69" i="45" s="1"/>
  <c r="M72" i="16"/>
  <c r="M72" i="37" s="1"/>
  <c r="P72" i="34" s="1"/>
  <c r="O71" i="45" s="1"/>
  <c r="M51" i="16"/>
  <c r="M51" i="37" s="1"/>
  <c r="P51" i="34" s="1"/>
  <c r="O50" i="45" s="1"/>
  <c r="M6" i="16"/>
  <c r="M6" i="37" s="1"/>
  <c r="P6" i="34" s="1"/>
  <c r="O5" i="45" s="1"/>
  <c r="M77" i="16"/>
  <c r="M77" i="37" s="1"/>
  <c r="P77" i="34" s="1"/>
  <c r="O76" i="45" s="1"/>
  <c r="M76" i="16"/>
  <c r="M76" i="37" s="1"/>
  <c r="P76" i="34" s="1"/>
  <c r="O75" i="45" s="1"/>
  <c r="M8" i="16"/>
  <c r="M8" i="37" s="1"/>
  <c r="P8" i="34" s="1"/>
  <c r="O7" i="45" s="1"/>
  <c r="M73" i="16"/>
  <c r="M73" i="37" s="1"/>
  <c r="P73" i="34" s="1"/>
  <c r="O72" i="45" s="1"/>
  <c r="M61" i="16"/>
  <c r="M61" i="37" s="1"/>
  <c r="P61" i="34" s="1"/>
  <c r="O60" i="45" s="1"/>
  <c r="M44" i="16"/>
  <c r="M44" i="37" s="1"/>
  <c r="P44" i="34" s="1"/>
  <c r="O43" i="45" s="1"/>
  <c r="M79" i="16"/>
  <c r="M79" i="37" s="1"/>
  <c r="P79" i="34" s="1"/>
  <c r="O78" i="45" s="1"/>
  <c r="M80" i="16"/>
  <c r="M80" i="37" s="1"/>
  <c r="P80" i="34" s="1"/>
  <c r="O79" i="45" s="1"/>
  <c r="M13" i="16"/>
  <c r="M13" i="37" s="1"/>
  <c r="P13" i="34" s="1"/>
  <c r="O12" i="45" s="1"/>
  <c r="M82" i="16"/>
  <c r="M82" i="37" s="1"/>
  <c r="P82" i="34" s="1"/>
  <c r="O81" i="45" s="1"/>
  <c r="M24" i="16"/>
  <c r="M24" i="37" s="1"/>
  <c r="P24" i="34" s="1"/>
  <c r="O23" i="45" s="1"/>
  <c r="O99" i="12"/>
  <c r="K99" i="13" s="1"/>
  <c r="M12" i="16"/>
  <c r="M12" i="37" s="1"/>
  <c r="P12" i="34" s="1"/>
  <c r="O11" i="45" s="1"/>
  <c r="M66" i="16"/>
  <c r="M66" i="37" s="1"/>
  <c r="P66" i="34" s="1"/>
  <c r="O65" i="45" s="1"/>
  <c r="M90" i="16"/>
  <c r="M90" i="37" s="1"/>
  <c r="P90" i="34" s="1"/>
  <c r="O89" i="45" s="1"/>
  <c r="M49" i="16"/>
  <c r="M49" i="37" s="1"/>
  <c r="P49" i="34" s="1"/>
  <c r="O48" i="45" s="1"/>
  <c r="M34" i="16"/>
  <c r="M34" i="37" s="1"/>
  <c r="P34" i="34" s="1"/>
  <c r="O33" i="45" s="1"/>
  <c r="M38" i="16"/>
  <c r="M38" i="37" s="1"/>
  <c r="P38" i="34" s="1"/>
  <c r="O37" i="45" s="1"/>
  <c r="M39" i="16"/>
  <c r="M39" i="37" s="1"/>
  <c r="P39" i="34" s="1"/>
  <c r="O38" i="45" s="1"/>
  <c r="M55" i="16"/>
  <c r="M55" i="37" s="1"/>
  <c r="P55" i="34" s="1"/>
  <c r="O54" i="45" s="1"/>
  <c r="M35" i="16"/>
  <c r="M35" i="37" s="1"/>
  <c r="P35" i="34" s="1"/>
  <c r="O34" i="45" s="1"/>
  <c r="M54" i="16"/>
  <c r="M54" i="37" s="1"/>
  <c r="P54" i="34" s="1"/>
  <c r="O53" i="45" s="1"/>
  <c r="M14" i="16"/>
  <c r="M14" i="37" s="1"/>
  <c r="P14" i="34" s="1"/>
  <c r="O13" i="45" s="1"/>
  <c r="M67" i="16"/>
  <c r="M67" i="37" s="1"/>
  <c r="P67" i="34" s="1"/>
  <c r="O66" i="45" s="1"/>
  <c r="M87" i="16"/>
  <c r="M87" i="37" s="1"/>
  <c r="P87" i="34" s="1"/>
  <c r="O86" i="45" s="1"/>
  <c r="M74" i="16"/>
  <c r="M74" i="37" s="1"/>
  <c r="P74" i="34" s="1"/>
  <c r="O73" i="45" s="1"/>
  <c r="M91" i="16"/>
  <c r="M91" i="37" s="1"/>
  <c r="P91" i="34" s="1"/>
  <c r="O90" i="45" s="1"/>
  <c r="M58" i="16"/>
  <c r="M58" i="37" s="1"/>
  <c r="P58" i="34" s="1"/>
  <c r="O57" i="45" s="1"/>
  <c r="M75" i="16"/>
  <c r="M75" i="37" s="1"/>
  <c r="P75" i="34" s="1"/>
  <c r="O74" i="45" s="1"/>
  <c r="M41" i="16"/>
  <c r="M41" i="37" s="1"/>
  <c r="P41" i="34" s="1"/>
  <c r="O40" i="45" s="1"/>
  <c r="M53" i="16"/>
  <c r="M53" i="37" s="1"/>
  <c r="P53" i="34" s="1"/>
  <c r="O52" i="45" s="1"/>
  <c r="M104" i="16"/>
  <c r="M104" i="37" s="1"/>
  <c r="P104" i="34" s="1"/>
  <c r="O103" i="45" s="1"/>
  <c r="M23" i="16"/>
  <c r="M23" i="37" s="1"/>
  <c r="P23" i="34" s="1"/>
  <c r="O22" i="45" s="1"/>
  <c r="M94" i="16"/>
  <c r="M94" i="37" s="1"/>
  <c r="P94" i="34" s="1"/>
  <c r="O93" i="45" s="1"/>
  <c r="M27" i="16"/>
  <c r="M27" i="37" s="1"/>
  <c r="P27" i="34" s="1"/>
  <c r="O26" i="45" s="1"/>
  <c r="M109" i="16"/>
  <c r="M109" i="37" s="1"/>
  <c r="P109" i="34" s="1"/>
  <c r="O108" i="45" s="1"/>
  <c r="N7" i="16"/>
  <c r="N7" i="37" s="1"/>
  <c r="Q7" i="34" s="1"/>
  <c r="P6" i="45" s="1"/>
  <c r="O96" i="12"/>
  <c r="K96" i="13" s="1"/>
  <c r="AT107" i="14"/>
  <c r="AS96" i="14"/>
  <c r="O97" i="12"/>
  <c r="K97" i="13" s="1"/>
  <c r="I23" i="13"/>
  <c r="G23" i="14" s="1"/>
  <c r="Y23" i="14" s="1"/>
  <c r="AT23" i="14" s="1"/>
  <c r="I79" i="13"/>
  <c r="G79" i="14" s="1"/>
  <c r="Z79" i="14" s="1"/>
  <c r="AT79" i="14" s="1"/>
  <c r="I89" i="13"/>
  <c r="G89" i="14" s="1"/>
  <c r="N89" i="14" s="1"/>
  <c r="K89" i="15" s="1"/>
  <c r="I38" i="13"/>
  <c r="G38" i="14" s="1"/>
  <c r="M38" i="14" s="1"/>
  <c r="J38" i="15" s="1"/>
  <c r="H38" i="16" s="1"/>
  <c r="H38" i="37" s="1"/>
  <c r="K38" i="34" s="1"/>
  <c r="J37" i="45" s="1"/>
  <c r="O51" i="12"/>
  <c r="K51" i="13" s="1"/>
  <c r="I111" i="13"/>
  <c r="G111" i="14" s="1"/>
  <c r="W111" i="14" s="1"/>
  <c r="AS111" i="14" s="1"/>
  <c r="AS105" i="14"/>
  <c r="O112" i="12"/>
  <c r="K112" i="13" s="1"/>
  <c r="O93" i="12"/>
  <c r="K93" i="13" s="1"/>
  <c r="O49" i="12"/>
  <c r="K49" i="13" s="1"/>
  <c r="I100" i="13"/>
  <c r="G100" i="14" s="1"/>
  <c r="Z100" i="14" s="1"/>
  <c r="AT100" i="14" s="1"/>
  <c r="I68" i="13"/>
  <c r="G68" i="14" s="1"/>
  <c r="AQ68" i="14" s="1"/>
  <c r="AS68" i="14" s="1"/>
  <c r="O56" i="12"/>
  <c r="K56" i="13" s="1"/>
  <c r="I78" i="13"/>
  <c r="G78" i="14" s="1"/>
  <c r="P78" i="14" s="1"/>
  <c r="AS78" i="14" s="1"/>
  <c r="AS51" i="14"/>
  <c r="O58" i="12"/>
  <c r="K58" i="13" s="1"/>
  <c r="I21" i="13"/>
  <c r="G21" i="14" s="1"/>
  <c r="Y21" i="14" s="1"/>
  <c r="AT21" i="14" s="1"/>
  <c r="I10" i="13"/>
  <c r="G10" i="14" s="1"/>
  <c r="I54" i="13"/>
  <c r="G54" i="14" s="1"/>
  <c r="AA54" i="14" s="1"/>
  <c r="AS54" i="14" s="1"/>
  <c r="O57" i="12"/>
  <c r="K57" i="13" s="1"/>
  <c r="M33" i="16"/>
  <c r="M33" i="37" s="1"/>
  <c r="P33" i="34" s="1"/>
  <c r="O32" i="45" s="1"/>
  <c r="M71" i="16"/>
  <c r="M71" i="37" s="1"/>
  <c r="P71" i="34" s="1"/>
  <c r="O70" i="45" s="1"/>
  <c r="N5" i="4"/>
  <c r="P3" i="15"/>
  <c r="P101" i="15"/>
  <c r="P23" i="15"/>
  <c r="P68" i="15"/>
  <c r="P80" i="15"/>
  <c r="P76" i="15"/>
  <c r="P73" i="15"/>
  <c r="P70" i="15"/>
  <c r="P11" i="15"/>
  <c r="P92" i="15"/>
  <c r="P71" i="15"/>
  <c r="P107" i="15"/>
  <c r="P48" i="15"/>
  <c r="P37" i="15"/>
  <c r="P35" i="15"/>
  <c r="P59" i="15"/>
  <c r="P87" i="15"/>
  <c r="P24" i="15"/>
  <c r="P61" i="15"/>
  <c r="P46" i="15"/>
  <c r="P86" i="15"/>
  <c r="P52" i="15"/>
  <c r="P27" i="15"/>
  <c r="P32" i="15"/>
  <c r="P99" i="15"/>
  <c r="P49" i="15"/>
  <c r="P15" i="15"/>
  <c r="P36" i="15"/>
  <c r="P72" i="15"/>
  <c r="P51" i="15"/>
  <c r="P60" i="15"/>
  <c r="P85" i="15"/>
  <c r="P17" i="15"/>
  <c r="P109" i="15"/>
  <c r="P8" i="15"/>
  <c r="P13" i="15"/>
  <c r="P77" i="15"/>
  <c r="P20" i="15"/>
  <c r="P104" i="15"/>
  <c r="P90" i="15"/>
  <c r="P47" i="15"/>
  <c r="P29" i="15"/>
  <c r="P93" i="15"/>
  <c r="P53" i="15"/>
  <c r="P78" i="15"/>
  <c r="P44" i="15"/>
  <c r="P89" i="15"/>
  <c r="P105" i="15"/>
  <c r="P30" i="15"/>
  <c r="P28" i="15"/>
  <c r="P62" i="15"/>
  <c r="P79" i="15"/>
  <c r="P25" i="15"/>
  <c r="P31" i="15"/>
  <c r="P41" i="15"/>
  <c r="P19" i="15"/>
  <c r="P40" i="15"/>
  <c r="P54" i="15"/>
  <c r="P9" i="15"/>
  <c r="P14" i="15"/>
  <c r="P111" i="15"/>
  <c r="P58" i="15"/>
  <c r="P63" i="15"/>
  <c r="P57" i="15"/>
  <c r="P34" i="15"/>
  <c r="P110" i="15"/>
  <c r="P43" i="15"/>
  <c r="P91" i="15"/>
  <c r="P83" i="15"/>
  <c r="P45" i="15"/>
  <c r="P103" i="15"/>
  <c r="P33" i="15"/>
  <c r="P56" i="15"/>
  <c r="P81" i="15"/>
  <c r="P82" i="15"/>
  <c r="P108" i="15"/>
  <c r="P22" i="15"/>
  <c r="P10" i="15"/>
  <c r="P94" i="15"/>
  <c r="P106" i="15"/>
  <c r="P69" i="15"/>
  <c r="P74" i="15"/>
  <c r="P5" i="15"/>
  <c r="P65" i="15"/>
  <c r="P88" i="15"/>
  <c r="P100" i="15"/>
  <c r="P102" i="15"/>
  <c r="P96" i="15"/>
  <c r="P64" i="15"/>
  <c r="P42" i="15"/>
  <c r="P50" i="15"/>
  <c r="P67" i="15"/>
  <c r="P55" i="15"/>
  <c r="P84" i="15"/>
  <c r="P38" i="15"/>
  <c r="P66" i="15"/>
  <c r="P21" i="15"/>
  <c r="P16" i="15"/>
  <c r="P98" i="15"/>
  <c r="P26" i="15"/>
  <c r="P97" i="15"/>
  <c r="P95" i="15"/>
  <c r="P12" i="15"/>
  <c r="Q18" i="15"/>
  <c r="K103" i="15"/>
  <c r="O72" i="12"/>
  <c r="K72" i="13" s="1"/>
  <c r="I15" i="13"/>
  <c r="G15" i="14" s="1"/>
  <c r="X15" i="14" s="1"/>
  <c r="AS15" i="14" s="1"/>
  <c r="I84" i="13"/>
  <c r="G84" i="14" s="1"/>
  <c r="L84" i="14" s="1"/>
  <c r="AS84" i="14" s="1"/>
  <c r="Q6" i="15"/>
  <c r="M97" i="16"/>
  <c r="M97" i="37" s="1"/>
  <c r="P97" i="34" s="1"/>
  <c r="O96" i="45" s="1"/>
  <c r="M10" i="16"/>
  <c r="M10" i="37" s="1"/>
  <c r="P10" i="34" s="1"/>
  <c r="O9" i="45" s="1"/>
  <c r="AT103" i="14"/>
  <c r="Q39" i="15"/>
  <c r="I75" i="13"/>
  <c r="G75" i="14" s="1"/>
  <c r="S75" i="14" s="1"/>
  <c r="P75" i="15" s="1"/>
  <c r="O94" i="12"/>
  <c r="K94" i="13" s="1"/>
  <c r="O29" i="12"/>
  <c r="K29" i="13" s="1"/>
  <c r="O55" i="12"/>
  <c r="K55" i="13" s="1"/>
  <c r="M59" i="16"/>
  <c r="M59" i="37" s="1"/>
  <c r="P59" i="34" s="1"/>
  <c r="O58" i="45" s="1"/>
  <c r="O60" i="12"/>
  <c r="K60" i="13" s="1"/>
  <c r="I76" i="13"/>
  <c r="G76" i="14" s="1"/>
  <c r="O76" i="14" s="1"/>
  <c r="L76" i="15" s="1"/>
  <c r="AS72" i="14"/>
  <c r="AT57" i="14"/>
  <c r="AS57" i="14"/>
  <c r="O105" i="12"/>
  <c r="K105" i="13" s="1"/>
  <c r="I41" i="13"/>
  <c r="G41" i="14" s="1"/>
  <c r="Y41" i="14" s="1"/>
  <c r="I7" i="13"/>
  <c r="G7" i="14" s="1"/>
  <c r="R7" i="14" s="1"/>
  <c r="AS7" i="14" s="1"/>
  <c r="AS60" i="14"/>
  <c r="I45" i="13"/>
  <c r="G45" i="14" s="1"/>
  <c r="AA45" i="14" s="1"/>
  <c r="AT45" i="14" s="1"/>
  <c r="I61" i="13"/>
  <c r="G61" i="14" s="1"/>
  <c r="AL61" i="14" s="1"/>
  <c r="AS61" i="14" s="1"/>
  <c r="O103" i="12"/>
  <c r="K103" i="13" s="1"/>
  <c r="O87" i="12"/>
  <c r="K87" i="13" s="1"/>
  <c r="O107" i="12"/>
  <c r="K107" i="13" s="1"/>
  <c r="AT65" i="14"/>
  <c r="AT28" i="14"/>
  <c r="O28" i="12"/>
  <c r="K28" i="13" s="1"/>
  <c r="AS28" i="14"/>
  <c r="AT99" i="14"/>
  <c r="O95" i="12"/>
  <c r="K95" i="13" s="1"/>
  <c r="O65" i="12"/>
  <c r="K65" i="13" s="1"/>
  <c r="O34" i="12"/>
  <c r="K34" i="13" s="1"/>
  <c r="O31" i="12"/>
  <c r="K31" i="13" s="1"/>
  <c r="I14" i="13"/>
  <c r="G14" i="14" s="1"/>
  <c r="L14" i="14" s="1"/>
  <c r="I14" i="15" s="1"/>
  <c r="O25" i="12"/>
  <c r="K25" i="13" s="1"/>
  <c r="I67" i="13"/>
  <c r="G67" i="14" s="1"/>
  <c r="AH67" i="14" s="1"/>
  <c r="AS67" i="14" s="1"/>
  <c r="O5" i="12"/>
  <c r="K5" i="13" s="1"/>
  <c r="I22" i="13"/>
  <c r="G22" i="14" s="1"/>
  <c r="X22" i="14" s="1"/>
  <c r="I16" i="13"/>
  <c r="G16" i="14" s="1"/>
  <c r="X16" i="14" s="1"/>
  <c r="AS16" i="14" s="1"/>
  <c r="O80" i="12"/>
  <c r="K80" i="13" s="1"/>
  <c r="O92" i="12"/>
  <c r="K92" i="13" s="1"/>
  <c r="AT43" i="14"/>
  <c r="AS43" i="14"/>
  <c r="AS29" i="14"/>
  <c r="I27" i="13"/>
  <c r="G27" i="14" s="1"/>
  <c r="X27" i="14" s="1"/>
  <c r="AT27" i="14" s="1"/>
  <c r="I71" i="13"/>
  <c r="I74" i="13"/>
  <c r="G74" i="14" s="1"/>
  <c r="Y74" i="14" s="1"/>
  <c r="AT8" i="14"/>
  <c r="AS8" i="14"/>
  <c r="I26" i="13"/>
  <c r="G26" i="14" s="1"/>
  <c r="Y26" i="14" s="1"/>
  <c r="AS26" i="14" s="1"/>
  <c r="O43" i="12"/>
  <c r="K43" i="13" s="1"/>
  <c r="I62" i="13"/>
  <c r="G62" i="14" s="1"/>
  <c r="AL62" i="14" s="1"/>
  <c r="AT62" i="14" s="1"/>
  <c r="O8" i="12"/>
  <c r="K8" i="13" s="1"/>
  <c r="O50" i="12"/>
  <c r="K50" i="13" s="1"/>
  <c r="M6" i="12"/>
  <c r="O6" i="12" s="1"/>
  <c r="K6" i="13" s="1"/>
  <c r="O70" i="12"/>
  <c r="K70" i="13" s="1"/>
  <c r="O106" i="12"/>
  <c r="K106" i="13" s="1"/>
  <c r="AT80" i="14"/>
  <c r="O40" i="12"/>
  <c r="K40" i="13" s="1"/>
  <c r="M59" i="12"/>
  <c r="O59" i="12" s="1"/>
  <c r="K59" i="13" s="1"/>
  <c r="O53" i="12"/>
  <c r="K53" i="13" s="1"/>
  <c r="I9" i="13"/>
  <c r="G9" i="14" s="1"/>
  <c r="N9" i="14" s="1"/>
  <c r="I98" i="13"/>
  <c r="G98" i="14" s="1"/>
  <c r="N98" i="14" s="1"/>
  <c r="AS98" i="14" s="1"/>
  <c r="AT106" i="14"/>
  <c r="AT73" i="14"/>
  <c r="I101" i="13"/>
  <c r="G101" i="14" s="1"/>
  <c r="N101" i="14" s="1"/>
  <c r="K101" i="15" s="1"/>
  <c r="O32" i="12"/>
  <c r="K32" i="13" s="1"/>
  <c r="M88" i="12"/>
  <c r="O88" i="12" s="1"/>
  <c r="K88" i="13" s="1"/>
  <c r="O30" i="12"/>
  <c r="K30" i="13" s="1"/>
  <c r="H5" i="16"/>
  <c r="H5" i="37" s="1"/>
  <c r="K5" i="34" s="1"/>
  <c r="J4" i="45" s="1"/>
  <c r="O102" i="12"/>
  <c r="K102" i="13" s="1"/>
  <c r="I17" i="16"/>
  <c r="I17" i="37" s="1"/>
  <c r="L17" i="34" s="1"/>
  <c r="K16" i="45" s="1"/>
  <c r="M20" i="12"/>
  <c r="O20" i="12" s="1"/>
  <c r="K20" i="13" s="1"/>
  <c r="AS106" i="14"/>
  <c r="G82" i="16"/>
  <c r="G82" i="37" s="1"/>
  <c r="J82" i="34" s="1"/>
  <c r="I81" i="45" s="1"/>
  <c r="M109" i="12"/>
  <c r="O109" i="12" s="1"/>
  <c r="K109" i="13" s="1"/>
  <c r="O73" i="12"/>
  <c r="K73" i="13" s="1"/>
  <c r="M110" i="12"/>
  <c r="O110" i="12" s="1"/>
  <c r="K110" i="13" s="1"/>
  <c r="M90" i="12"/>
  <c r="O90" i="12" s="1"/>
  <c r="K90" i="13" s="1"/>
  <c r="I69" i="13"/>
  <c r="G69" i="14" s="1"/>
  <c r="X69" i="14" s="1"/>
  <c r="AT40" i="14"/>
  <c r="M108" i="12"/>
  <c r="I108" i="13" s="1"/>
  <c r="G108" i="14" s="1"/>
  <c r="T108" i="14" s="1"/>
  <c r="J40" i="15"/>
  <c r="M12" i="12"/>
  <c r="O12" i="12" s="1"/>
  <c r="K12" i="13" s="1"/>
  <c r="O39" i="12"/>
  <c r="K39" i="13" s="1"/>
  <c r="O33" i="12"/>
  <c r="K33" i="13" s="1"/>
  <c r="I46" i="13"/>
  <c r="G46" i="14" s="1"/>
  <c r="AA46" i="14" s="1"/>
  <c r="AS46" i="14" s="1"/>
  <c r="I24" i="13"/>
  <c r="G24" i="14" s="1"/>
  <c r="AL24" i="14" s="1"/>
  <c r="I86" i="13"/>
  <c r="M64" i="12"/>
  <c r="I64" i="13" s="1"/>
  <c r="G64" i="14" s="1"/>
  <c r="AF64" i="14" s="1"/>
  <c r="M42" i="12"/>
  <c r="I42" i="13" s="1"/>
  <c r="G42" i="14" s="1"/>
  <c r="O17" i="12"/>
  <c r="K17" i="13" s="1"/>
  <c r="I11" i="13"/>
  <c r="G11" i="14" s="1"/>
  <c r="Q11" i="14" s="1"/>
  <c r="I81" i="13"/>
  <c r="G81" i="14" s="1"/>
  <c r="O81" i="12"/>
  <c r="K81" i="13" s="1"/>
  <c r="O19" i="12"/>
  <c r="K19" i="13" s="1"/>
  <c r="I19" i="13"/>
  <c r="G19" i="14" s="1"/>
  <c r="Q19" i="14" s="1"/>
  <c r="I83" i="13"/>
  <c r="G83" i="14" s="1"/>
  <c r="K83" i="14" s="1"/>
  <c r="H83" i="15" s="1"/>
  <c r="AT44" i="14"/>
  <c r="AS44" i="14"/>
  <c r="M18" i="12"/>
  <c r="O18" i="12" s="1"/>
  <c r="K18" i="13" s="1"/>
  <c r="I77" i="13"/>
  <c r="G77" i="14" s="1"/>
  <c r="AI77" i="14" s="1"/>
  <c r="AT102" i="14"/>
  <c r="AT17" i="14"/>
  <c r="AS70" i="14"/>
  <c r="AS102" i="14"/>
  <c r="AT70" i="14"/>
  <c r="AT30" i="14"/>
  <c r="O44" i="12"/>
  <c r="K44" i="13" s="1"/>
  <c r="AS30" i="14"/>
  <c r="I63" i="13"/>
  <c r="G63" i="14" s="1"/>
  <c r="AF63" i="14" s="1"/>
  <c r="AT63" i="14" s="1"/>
  <c r="O63" i="12"/>
  <c r="K63" i="13" s="1"/>
  <c r="AS52" i="14"/>
  <c r="AS58" i="14"/>
  <c r="I104" i="13"/>
  <c r="G104" i="14" s="1"/>
  <c r="X104" i="14" s="1"/>
  <c r="O104" i="12"/>
  <c r="K104" i="13" s="1"/>
  <c r="AT58" i="14"/>
  <c r="AS17" i="14"/>
  <c r="O36" i="12"/>
  <c r="K36" i="13" s="1"/>
  <c r="I36" i="13"/>
  <c r="G36" i="14" s="1"/>
  <c r="W36" i="14" s="1"/>
  <c r="I39" i="13"/>
  <c r="G39" i="14" s="1"/>
  <c r="S39" i="14" s="1"/>
  <c r="P39" i="15" s="1"/>
  <c r="AS85" i="14"/>
  <c r="AT85" i="14"/>
  <c r="I92" i="15"/>
  <c r="AS92" i="14"/>
  <c r="AT34" i="14"/>
  <c r="AS34" i="14"/>
  <c r="P112" i="15"/>
  <c r="AT112" i="14"/>
  <c r="AS112" i="14"/>
  <c r="AT49" i="14"/>
  <c r="AS49" i="14"/>
  <c r="AS53" i="14"/>
  <c r="AT53" i="14"/>
  <c r="I93" i="15"/>
  <c r="AS93" i="14"/>
  <c r="I5" i="15"/>
  <c r="AS5" i="14"/>
  <c r="I13" i="15"/>
  <c r="AS13" i="14"/>
  <c r="AS31" i="14"/>
  <c r="AT31" i="14"/>
  <c r="AT48" i="14"/>
  <c r="AS48" i="14"/>
  <c r="AT37" i="14"/>
  <c r="AS37" i="14"/>
  <c r="AS35" i="14"/>
  <c r="AT35" i="14"/>
  <c r="J94" i="15"/>
  <c r="AT94" i="14"/>
  <c r="AS94" i="14"/>
  <c r="AS56" i="14"/>
  <c r="AT56" i="14"/>
  <c r="O91" i="12"/>
  <c r="K91" i="13" s="1"/>
  <c r="I91" i="13"/>
  <c r="G91" i="14" s="1"/>
  <c r="Y91" i="14" s="1"/>
  <c r="J3" i="4"/>
  <c r="Q92" i="44" l="1"/>
  <c r="Q831" i="44"/>
  <c r="Q816" i="44"/>
  <c r="R741" i="44"/>
  <c r="R806" i="44"/>
  <c r="R197" i="44"/>
  <c r="Q215" i="44"/>
  <c r="R176" i="44"/>
  <c r="Q94" i="44"/>
  <c r="R528" i="44"/>
  <c r="Q805" i="44"/>
  <c r="R805" i="44"/>
  <c r="R712" i="44"/>
  <c r="Q421" i="44"/>
  <c r="R279" i="44"/>
  <c r="R293" i="44"/>
  <c r="R309" i="44"/>
  <c r="Q195" i="44"/>
  <c r="Q181" i="44"/>
  <c r="R57" i="44"/>
  <c r="P869" i="44"/>
  <c r="Q425" i="44"/>
  <c r="Q315" i="44"/>
  <c r="Q406" i="44"/>
  <c r="Q410" i="44"/>
  <c r="R385" i="44"/>
  <c r="R399" i="44"/>
  <c r="R415" i="44"/>
  <c r="Q302" i="44"/>
  <c r="Q301" i="44"/>
  <c r="Q287" i="44"/>
  <c r="Q316" i="44"/>
  <c r="Q286" i="44"/>
  <c r="R193" i="44"/>
  <c r="R319" i="44"/>
  <c r="R317" i="44"/>
  <c r="R301" i="44"/>
  <c r="R306" i="44"/>
  <c r="R304" i="44"/>
  <c r="R276" i="44"/>
  <c r="R286" i="44"/>
  <c r="R269" i="44"/>
  <c r="P868" i="44"/>
  <c r="R499" i="44"/>
  <c r="R533" i="44"/>
  <c r="R515" i="44"/>
  <c r="Q494" i="44"/>
  <c r="Q597" i="44"/>
  <c r="Q533" i="44"/>
  <c r="R526" i="44"/>
  <c r="R517" i="44"/>
  <c r="R490" i="44"/>
  <c r="R527" i="44"/>
  <c r="R494" i="44"/>
  <c r="O498" i="44"/>
  <c r="O866" i="44" s="1"/>
  <c r="Q376" i="44"/>
  <c r="Q405" i="44"/>
  <c r="Q412" i="44"/>
  <c r="R406" i="44"/>
  <c r="R408" i="44"/>
  <c r="Q732" i="44"/>
  <c r="Q826" i="44"/>
  <c r="Q835" i="44"/>
  <c r="Q833" i="44"/>
  <c r="Q827" i="44"/>
  <c r="R827" i="44"/>
  <c r="R846" i="44"/>
  <c r="Q318" i="44"/>
  <c r="Q169" i="44"/>
  <c r="Q309" i="44"/>
  <c r="Q310" i="44"/>
  <c r="Q298" i="44"/>
  <c r="R275" i="44"/>
  <c r="R307" i="44"/>
  <c r="R296" i="44"/>
  <c r="Q211" i="44"/>
  <c r="Q314" i="44"/>
  <c r="Q189" i="44"/>
  <c r="Q187" i="44"/>
  <c r="R189" i="44"/>
  <c r="R182" i="44"/>
  <c r="R212" i="44"/>
  <c r="R192" i="44"/>
  <c r="R164" i="44"/>
  <c r="R204" i="44"/>
  <c r="R202" i="44"/>
  <c r="M44" i="48"/>
  <c r="M45" i="48"/>
  <c r="M79" i="48"/>
  <c r="M99" i="48"/>
  <c r="M27" i="48"/>
  <c r="M865" i="44"/>
  <c r="R97" i="44"/>
  <c r="R315" i="44"/>
  <c r="Q58" i="44"/>
  <c r="Q839" i="44"/>
  <c r="R719" i="44"/>
  <c r="R722" i="44"/>
  <c r="Q57" i="44"/>
  <c r="Q531" i="44"/>
  <c r="Q527" i="44"/>
  <c r="Q512" i="44"/>
  <c r="Q516" i="44"/>
  <c r="R491" i="44"/>
  <c r="R505" i="44"/>
  <c r="R627" i="44"/>
  <c r="Q408" i="44"/>
  <c r="Q407" i="44"/>
  <c r="Q605" i="44"/>
  <c r="Q422" i="44"/>
  <c r="Q392" i="44"/>
  <c r="R405" i="44"/>
  <c r="R425" i="44"/>
  <c r="R423" i="44"/>
  <c r="R407" i="44"/>
  <c r="R412" i="44"/>
  <c r="R410" i="44"/>
  <c r="R382" i="44"/>
  <c r="R392" i="44"/>
  <c r="R605" i="44"/>
  <c r="R639" i="44"/>
  <c r="R621" i="44"/>
  <c r="Q600" i="44"/>
  <c r="Q491" i="44"/>
  <c r="Q639" i="44"/>
  <c r="R632" i="44"/>
  <c r="R623" i="44"/>
  <c r="R596" i="44"/>
  <c r="R633" i="44"/>
  <c r="R600" i="44"/>
  <c r="O604" i="44"/>
  <c r="Q482" i="44"/>
  <c r="Q511" i="44"/>
  <c r="Q518" i="44"/>
  <c r="R512" i="44"/>
  <c r="R514" i="44"/>
  <c r="M867" i="44"/>
  <c r="Q96" i="44"/>
  <c r="Q84" i="44"/>
  <c r="Q93" i="44"/>
  <c r="Q91" i="44"/>
  <c r="Q85" i="44"/>
  <c r="R85" i="44"/>
  <c r="R104" i="44"/>
  <c r="Q424" i="44"/>
  <c r="Q381" i="44"/>
  <c r="Q415" i="44"/>
  <c r="Q416" i="44"/>
  <c r="Q404" i="44"/>
  <c r="R381" i="44"/>
  <c r="R413" i="44"/>
  <c r="R402" i="44"/>
  <c r="Q317" i="44"/>
  <c r="Q208" i="44"/>
  <c r="Q295" i="44"/>
  <c r="Q293" i="44"/>
  <c r="R295" i="44"/>
  <c r="R288" i="44"/>
  <c r="R318" i="44"/>
  <c r="R298" i="44"/>
  <c r="R270" i="44"/>
  <c r="R310" i="44"/>
  <c r="R308" i="44"/>
  <c r="M75" i="48"/>
  <c r="M30" i="48"/>
  <c r="M107" i="48"/>
  <c r="R181" i="44"/>
  <c r="Q282" i="44"/>
  <c r="O180" i="44"/>
  <c r="M869" i="44"/>
  <c r="R88" i="44"/>
  <c r="Q517" i="44"/>
  <c r="R509" i="44"/>
  <c r="Q840" i="44"/>
  <c r="R826" i="44"/>
  <c r="Q741" i="44"/>
  <c r="R732" i="44"/>
  <c r="M15" i="48"/>
  <c r="Q637" i="44"/>
  <c r="Q618" i="44"/>
  <c r="R597" i="44"/>
  <c r="R611" i="44"/>
  <c r="R521" i="44"/>
  <c r="Q514" i="44"/>
  <c r="Q513" i="44"/>
  <c r="Q393" i="44"/>
  <c r="Q528" i="44"/>
  <c r="Q498" i="44"/>
  <c r="R511" i="44"/>
  <c r="R531" i="44"/>
  <c r="R529" i="44"/>
  <c r="R513" i="44"/>
  <c r="R518" i="44"/>
  <c r="R516" i="44"/>
  <c r="R488" i="44"/>
  <c r="R498" i="44"/>
  <c r="R711" i="44"/>
  <c r="R745" i="44"/>
  <c r="R727" i="44"/>
  <c r="P864" i="44"/>
  <c r="Q706" i="44"/>
  <c r="Q703" i="44"/>
  <c r="Q745" i="44"/>
  <c r="R738" i="44"/>
  <c r="R729" i="44"/>
  <c r="R702" i="44"/>
  <c r="R739" i="44"/>
  <c r="R706" i="44"/>
  <c r="O710" i="44"/>
  <c r="Q588" i="44"/>
  <c r="Q617" i="44"/>
  <c r="Q624" i="44"/>
  <c r="R618" i="44"/>
  <c r="R620" i="44"/>
  <c r="Q202" i="44"/>
  <c r="Q190" i="44"/>
  <c r="Q199" i="44"/>
  <c r="Q197" i="44"/>
  <c r="Q191" i="44"/>
  <c r="R191" i="44"/>
  <c r="Q530" i="44"/>
  <c r="Q487" i="44"/>
  <c r="Q521" i="44"/>
  <c r="Q522" i="44"/>
  <c r="Q510" i="44"/>
  <c r="R487" i="44"/>
  <c r="R519" i="44"/>
  <c r="R508" i="44"/>
  <c r="Q423" i="44"/>
  <c r="Q420" i="44"/>
  <c r="Q401" i="44"/>
  <c r="Q399" i="44"/>
  <c r="R401" i="44"/>
  <c r="R394" i="44"/>
  <c r="R424" i="44"/>
  <c r="R404" i="44"/>
  <c r="R376" i="44"/>
  <c r="R416" i="44"/>
  <c r="R414" i="44"/>
  <c r="M55" i="48"/>
  <c r="M72" i="48"/>
  <c r="M106" i="48"/>
  <c r="M35" i="48"/>
  <c r="M37" i="48"/>
  <c r="M53" i="48"/>
  <c r="R67" i="44"/>
  <c r="R836" i="44"/>
  <c r="R215" i="44"/>
  <c r="R208" i="44"/>
  <c r="Q87" i="44"/>
  <c r="Q508" i="44"/>
  <c r="Q828" i="44"/>
  <c r="Q632" i="44"/>
  <c r="M78" i="48"/>
  <c r="Q633" i="44"/>
  <c r="Q622" i="44"/>
  <c r="M862" i="44"/>
  <c r="Q743" i="44"/>
  <c r="Q739" i="44"/>
  <c r="Q830" i="44"/>
  <c r="Q728" i="44"/>
  <c r="R703" i="44"/>
  <c r="R717" i="44"/>
  <c r="R839" i="44"/>
  <c r="Q620" i="44"/>
  <c r="Q619" i="44"/>
  <c r="Q499" i="44"/>
  <c r="Q634" i="44"/>
  <c r="Q604" i="44"/>
  <c r="R723" i="44"/>
  <c r="R637" i="44"/>
  <c r="R635" i="44"/>
  <c r="R619" i="44"/>
  <c r="R624" i="44"/>
  <c r="R622" i="44"/>
  <c r="R594" i="44"/>
  <c r="R604" i="44"/>
  <c r="R817" i="44"/>
  <c r="R851" i="44"/>
  <c r="R833" i="44"/>
  <c r="Q812" i="44"/>
  <c r="Q809" i="44"/>
  <c r="Q851" i="44"/>
  <c r="R844" i="44"/>
  <c r="R835" i="44"/>
  <c r="R808" i="44"/>
  <c r="R845" i="44"/>
  <c r="R812" i="44"/>
  <c r="O816" i="44"/>
  <c r="Q694" i="44"/>
  <c r="Q723" i="44"/>
  <c r="Q730" i="44"/>
  <c r="R724" i="44"/>
  <c r="R726" i="44"/>
  <c r="Q308" i="44"/>
  <c r="Q296" i="44"/>
  <c r="Q305" i="44"/>
  <c r="Q303" i="44"/>
  <c r="Q297" i="44"/>
  <c r="R297" i="44"/>
  <c r="R316" i="44"/>
  <c r="Q636" i="44"/>
  <c r="Q593" i="44"/>
  <c r="Q627" i="44"/>
  <c r="Q628" i="44"/>
  <c r="Q616" i="44"/>
  <c r="R593" i="44"/>
  <c r="R625" i="44"/>
  <c r="R614" i="44"/>
  <c r="Q529" i="44"/>
  <c r="Q526" i="44"/>
  <c r="Q507" i="44"/>
  <c r="Q505" i="44"/>
  <c r="R507" i="44"/>
  <c r="R606" i="44"/>
  <c r="R530" i="44"/>
  <c r="R510" i="44"/>
  <c r="R482" i="44"/>
  <c r="R522" i="44"/>
  <c r="R520" i="44"/>
  <c r="M7" i="48"/>
  <c r="M100" i="48"/>
  <c r="Q88" i="44"/>
  <c r="Q520" i="44"/>
  <c r="Q509" i="44"/>
  <c r="R837" i="44"/>
  <c r="Q717" i="44"/>
  <c r="R734" i="44"/>
  <c r="P862" i="44"/>
  <c r="Q849" i="44"/>
  <c r="Q845" i="44"/>
  <c r="Q724" i="44"/>
  <c r="Q834" i="44"/>
  <c r="R809" i="44"/>
  <c r="R823" i="44"/>
  <c r="R733" i="44"/>
  <c r="Q726" i="44"/>
  <c r="Q725" i="44"/>
  <c r="Q711" i="44"/>
  <c r="Q846" i="44"/>
  <c r="Q710" i="44"/>
  <c r="R617" i="44"/>
  <c r="R743" i="44"/>
  <c r="R847" i="44"/>
  <c r="R831" i="44"/>
  <c r="R730" i="44"/>
  <c r="R728" i="44"/>
  <c r="R700" i="44"/>
  <c r="R710" i="44"/>
  <c r="R75" i="44"/>
  <c r="R109" i="44"/>
  <c r="R91" i="44"/>
  <c r="Q70" i="44"/>
  <c r="Q67" i="44"/>
  <c r="Q109" i="44"/>
  <c r="R102" i="44"/>
  <c r="R93" i="44"/>
  <c r="R66" i="44"/>
  <c r="R103" i="44"/>
  <c r="R70" i="44"/>
  <c r="O74" i="44"/>
  <c r="Q800" i="44"/>
  <c r="Q829" i="44"/>
  <c r="Q836" i="44"/>
  <c r="R830" i="44"/>
  <c r="R832" i="44"/>
  <c r="Q414" i="44"/>
  <c r="Q402" i="44"/>
  <c r="Q411" i="44"/>
  <c r="Q409" i="44"/>
  <c r="Q403" i="44"/>
  <c r="R403" i="44"/>
  <c r="R422" i="44"/>
  <c r="Q742" i="44"/>
  <c r="Q699" i="44"/>
  <c r="Q733" i="44"/>
  <c r="Q734" i="44"/>
  <c r="Q722" i="44"/>
  <c r="R699" i="44"/>
  <c r="R731" i="44"/>
  <c r="R720" i="44"/>
  <c r="Q635" i="44"/>
  <c r="Q738" i="44"/>
  <c r="Q613" i="44"/>
  <c r="Q611" i="44"/>
  <c r="R613" i="44"/>
  <c r="R500" i="44"/>
  <c r="R636" i="44"/>
  <c r="R616" i="44"/>
  <c r="R588" i="44"/>
  <c r="R628" i="44"/>
  <c r="R626" i="44"/>
  <c r="M36" i="48"/>
  <c r="M40" i="48"/>
  <c r="M24" i="48"/>
  <c r="M16" i="48"/>
  <c r="M65" i="48"/>
  <c r="M6" i="48"/>
  <c r="F1" i="48"/>
  <c r="Q107" i="44"/>
  <c r="Q832" i="44"/>
  <c r="Q817" i="44"/>
  <c r="R849" i="44"/>
  <c r="R834" i="44"/>
  <c r="Q173" i="44"/>
  <c r="R199" i="44"/>
  <c r="R90" i="44"/>
  <c r="Q515" i="44"/>
  <c r="Q848" i="44"/>
  <c r="R742" i="44"/>
  <c r="R694" i="44"/>
  <c r="Q213" i="44"/>
  <c r="Q209" i="44"/>
  <c r="Q194" i="44"/>
  <c r="Q198" i="44"/>
  <c r="R173" i="44"/>
  <c r="R187" i="44"/>
  <c r="R203" i="44"/>
  <c r="P867" i="44"/>
  <c r="Q90" i="44"/>
  <c r="Q89" i="44"/>
  <c r="Q75" i="44"/>
  <c r="Q104" i="44"/>
  <c r="Q74" i="44"/>
  <c r="R87" i="44"/>
  <c r="R107" i="44"/>
  <c r="R105" i="44"/>
  <c r="R89" i="44"/>
  <c r="R94" i="44"/>
  <c r="R92" i="44"/>
  <c r="R64" i="44"/>
  <c r="R74" i="44"/>
  <c r="R287" i="44"/>
  <c r="R321" i="44"/>
  <c r="R303" i="44"/>
  <c r="Q176" i="44"/>
  <c r="Q279" i="44"/>
  <c r="Q321" i="44"/>
  <c r="R314" i="44"/>
  <c r="R305" i="44"/>
  <c r="R278" i="44"/>
  <c r="R209" i="44"/>
  <c r="R282" i="44"/>
  <c r="O286" i="44"/>
  <c r="O864" i="44" s="1"/>
  <c r="Q164" i="44"/>
  <c r="Q193" i="44"/>
  <c r="Q306" i="44"/>
  <c r="R194" i="44"/>
  <c r="R196" i="44"/>
  <c r="Q626" i="44"/>
  <c r="Q614" i="44"/>
  <c r="Q623" i="44"/>
  <c r="Q621" i="44"/>
  <c r="Q615" i="44"/>
  <c r="R615" i="44"/>
  <c r="R634" i="44"/>
  <c r="M868" i="44"/>
  <c r="Q106" i="44"/>
  <c r="Q63" i="44"/>
  <c r="Q97" i="44"/>
  <c r="Q98" i="44"/>
  <c r="Q86" i="44"/>
  <c r="R63" i="44"/>
  <c r="R95" i="44"/>
  <c r="R84" i="44"/>
  <c r="Q847" i="44"/>
  <c r="Q844" i="44"/>
  <c r="Q825" i="44"/>
  <c r="Q823" i="44"/>
  <c r="R825" i="44"/>
  <c r="R818" i="44"/>
  <c r="R848" i="44"/>
  <c r="R828" i="44"/>
  <c r="R800" i="44"/>
  <c r="R840" i="44"/>
  <c r="R838" i="44"/>
  <c r="M73" i="48"/>
  <c r="M62" i="48"/>
  <c r="M64" i="48"/>
  <c r="M105" i="48"/>
  <c r="M85" i="48"/>
  <c r="M66" i="48"/>
  <c r="Q103" i="44"/>
  <c r="R81" i="44"/>
  <c r="Q740" i="44"/>
  <c r="R829" i="44"/>
  <c r="R725" i="44"/>
  <c r="R816" i="44"/>
  <c r="R172" i="44"/>
  <c r="Q719" i="44"/>
  <c r="Q319" i="44"/>
  <c r="Q300" i="44"/>
  <c r="Q304" i="44"/>
  <c r="Q196" i="44"/>
  <c r="Q210" i="44"/>
  <c r="Q180" i="44"/>
  <c r="R299" i="44"/>
  <c r="R213" i="44"/>
  <c r="R211" i="44"/>
  <c r="R195" i="44"/>
  <c r="R200" i="44"/>
  <c r="R198" i="44"/>
  <c r="R170" i="44"/>
  <c r="R180" i="44"/>
  <c r="R393" i="44"/>
  <c r="R427" i="44"/>
  <c r="R409" i="44"/>
  <c r="P866" i="44"/>
  <c r="Q388" i="44"/>
  <c r="Q385" i="44"/>
  <c r="Q427" i="44"/>
  <c r="R420" i="44"/>
  <c r="R411" i="44"/>
  <c r="R384" i="44"/>
  <c r="R421" i="44"/>
  <c r="R388" i="44"/>
  <c r="O392" i="44"/>
  <c r="P865" i="44"/>
  <c r="Q270" i="44"/>
  <c r="Q299" i="44"/>
  <c r="Q200" i="44"/>
  <c r="R300" i="44"/>
  <c r="R302" i="44"/>
  <c r="Q838" i="44"/>
  <c r="Q720" i="44"/>
  <c r="Q729" i="44"/>
  <c r="Q727" i="44"/>
  <c r="Q721" i="44"/>
  <c r="R721" i="44"/>
  <c r="R740" i="44"/>
  <c r="Q212" i="44"/>
  <c r="Q275" i="44"/>
  <c r="Q203" i="44"/>
  <c r="Q204" i="44"/>
  <c r="Q192" i="44"/>
  <c r="R169" i="44"/>
  <c r="R201" i="44"/>
  <c r="R190" i="44"/>
  <c r="M866" i="44"/>
  <c r="Q105" i="44"/>
  <c r="Q102" i="44"/>
  <c r="Q83" i="44"/>
  <c r="Q81" i="44"/>
  <c r="R83" i="44"/>
  <c r="R76" i="44"/>
  <c r="R106" i="44"/>
  <c r="R86" i="44"/>
  <c r="R58" i="44"/>
  <c r="R98" i="44"/>
  <c r="R96" i="44"/>
  <c r="M22" i="48"/>
  <c r="M111" i="48"/>
  <c r="O868" i="44"/>
  <c r="M864" i="44"/>
  <c r="M863" i="44"/>
  <c r="AT111" i="14"/>
  <c r="AS23" i="14"/>
  <c r="L866" i="44"/>
  <c r="M78" i="15"/>
  <c r="AS79" i="14"/>
  <c r="L864" i="44"/>
  <c r="L863" i="44"/>
  <c r="O865" i="44"/>
  <c r="L865" i="44"/>
  <c r="P863" i="44"/>
  <c r="L867" i="44"/>
  <c r="S27" i="44"/>
  <c r="S769" i="44"/>
  <c r="S663" i="44"/>
  <c r="S557" i="44"/>
  <c r="S451" i="44"/>
  <c r="S345" i="44"/>
  <c r="S133" i="44"/>
  <c r="S239" i="44"/>
  <c r="O863" i="44"/>
  <c r="O867" i="44"/>
  <c r="S11" i="44"/>
  <c r="S753" i="44"/>
  <c r="S647" i="44"/>
  <c r="S541" i="44"/>
  <c r="S435" i="44"/>
  <c r="S329" i="44"/>
  <c r="S223" i="44"/>
  <c r="S117" i="44"/>
  <c r="S34" i="44"/>
  <c r="S776" i="44"/>
  <c r="S670" i="44"/>
  <c r="S564" i="44"/>
  <c r="S458" i="44"/>
  <c r="S352" i="44"/>
  <c r="S246" i="44"/>
  <c r="S140" i="44"/>
  <c r="S26" i="44"/>
  <c r="S768" i="44"/>
  <c r="S662" i="44"/>
  <c r="S556" i="44"/>
  <c r="S450" i="44"/>
  <c r="S344" i="44"/>
  <c r="S238" i="44"/>
  <c r="S132" i="44"/>
  <c r="S12" i="44"/>
  <c r="S754" i="44"/>
  <c r="S648" i="44"/>
  <c r="S542" i="44"/>
  <c r="S436" i="44"/>
  <c r="S330" i="44"/>
  <c r="S224" i="44"/>
  <c r="S118" i="44"/>
  <c r="S35" i="44"/>
  <c r="S777" i="44"/>
  <c r="S671" i="44"/>
  <c r="S565" i="44"/>
  <c r="S459" i="44"/>
  <c r="S353" i="44"/>
  <c r="S141" i="44"/>
  <c r="S247" i="44"/>
  <c r="R163" i="44"/>
  <c r="Q163" i="44"/>
  <c r="Q269" i="44"/>
  <c r="L868" i="44"/>
  <c r="S44" i="44"/>
  <c r="S786" i="44"/>
  <c r="S680" i="44"/>
  <c r="S574" i="44"/>
  <c r="S468" i="44"/>
  <c r="S362" i="44"/>
  <c r="S256" i="44"/>
  <c r="S150" i="44"/>
  <c r="S28" i="44"/>
  <c r="S770" i="44"/>
  <c r="S664" i="44"/>
  <c r="S558" i="44"/>
  <c r="S452" i="44"/>
  <c r="S346" i="44"/>
  <c r="S240" i="44"/>
  <c r="S134" i="44"/>
  <c r="S24" i="44"/>
  <c r="S766" i="44"/>
  <c r="S660" i="44"/>
  <c r="S554" i="44"/>
  <c r="S448" i="44"/>
  <c r="S342" i="44"/>
  <c r="S236" i="44"/>
  <c r="S130" i="44"/>
  <c r="S10" i="44"/>
  <c r="S646" i="44"/>
  <c r="S752" i="44"/>
  <c r="S540" i="44"/>
  <c r="S434" i="44"/>
  <c r="S328" i="44"/>
  <c r="S222" i="44"/>
  <c r="S116" i="44"/>
  <c r="S18" i="44"/>
  <c r="S760" i="44"/>
  <c r="S654" i="44"/>
  <c r="S548" i="44"/>
  <c r="S442" i="44"/>
  <c r="S230" i="44"/>
  <c r="S124" i="44"/>
  <c r="S336" i="44"/>
  <c r="S31" i="44"/>
  <c r="S773" i="44"/>
  <c r="S667" i="44"/>
  <c r="S561" i="44"/>
  <c r="S455" i="44"/>
  <c r="S349" i="44"/>
  <c r="S243" i="44"/>
  <c r="S137" i="44"/>
  <c r="S16" i="44"/>
  <c r="S758" i="44"/>
  <c r="S652" i="44"/>
  <c r="S440" i="44"/>
  <c r="S546" i="44"/>
  <c r="S334" i="44"/>
  <c r="S228" i="44"/>
  <c r="S122" i="44"/>
  <c r="S38" i="44"/>
  <c r="S780" i="44"/>
  <c r="S674" i="44"/>
  <c r="S568" i="44"/>
  <c r="S462" i="44"/>
  <c r="S356" i="44"/>
  <c r="S250" i="44"/>
  <c r="S144" i="44"/>
  <c r="R375" i="44"/>
  <c r="Q375" i="44"/>
  <c r="S19" i="44"/>
  <c r="S761" i="44"/>
  <c r="S655" i="44"/>
  <c r="S549" i="44"/>
  <c r="S443" i="44"/>
  <c r="S337" i="44"/>
  <c r="S125" i="44"/>
  <c r="S231" i="44"/>
  <c r="T5" i="44"/>
  <c r="T747" i="44"/>
  <c r="T641" i="44"/>
  <c r="T535" i="44"/>
  <c r="T323" i="44"/>
  <c r="T429" i="44"/>
  <c r="T217" i="44"/>
  <c r="T111" i="44"/>
  <c r="S42" i="44"/>
  <c r="S784" i="44"/>
  <c r="S678" i="44"/>
  <c r="S572" i="44"/>
  <c r="S466" i="44"/>
  <c r="S360" i="44"/>
  <c r="S254" i="44"/>
  <c r="S148" i="44"/>
  <c r="S37" i="44"/>
  <c r="S779" i="44"/>
  <c r="S673" i="44"/>
  <c r="S567" i="44"/>
  <c r="S461" i="44"/>
  <c r="S355" i="44"/>
  <c r="S249" i="44"/>
  <c r="S143" i="44"/>
  <c r="S29" i="44"/>
  <c r="S665" i="44"/>
  <c r="S771" i="44"/>
  <c r="S559" i="44"/>
  <c r="S453" i="44"/>
  <c r="S347" i="44"/>
  <c r="S241" i="44"/>
  <c r="S135" i="44"/>
  <c r="S30" i="44"/>
  <c r="S772" i="44"/>
  <c r="S666" i="44"/>
  <c r="S454" i="44"/>
  <c r="S560" i="44"/>
  <c r="S348" i="44"/>
  <c r="S242" i="44"/>
  <c r="S136" i="44"/>
  <c r="S21" i="44"/>
  <c r="S763" i="44"/>
  <c r="S657" i="44"/>
  <c r="S551" i="44"/>
  <c r="S445" i="44"/>
  <c r="S339" i="44"/>
  <c r="S233" i="44"/>
  <c r="S127" i="44"/>
  <c r="S52" i="44"/>
  <c r="S794" i="44"/>
  <c r="S688" i="44"/>
  <c r="S582" i="44"/>
  <c r="S476" i="44"/>
  <c r="S370" i="44"/>
  <c r="S264" i="44"/>
  <c r="S158" i="44"/>
  <c r="S50" i="44"/>
  <c r="S792" i="44"/>
  <c r="S686" i="44"/>
  <c r="S580" i="44"/>
  <c r="S474" i="44"/>
  <c r="S368" i="44"/>
  <c r="S262" i="44"/>
  <c r="S156" i="44"/>
  <c r="S20" i="44"/>
  <c r="S762" i="44"/>
  <c r="S656" i="44"/>
  <c r="S550" i="44"/>
  <c r="S444" i="44"/>
  <c r="S338" i="44"/>
  <c r="S232" i="44"/>
  <c r="S126" i="44"/>
  <c r="S13" i="44"/>
  <c r="S755" i="44"/>
  <c r="S649" i="44"/>
  <c r="S543" i="44"/>
  <c r="S437" i="44"/>
  <c r="S331" i="44"/>
  <c r="S225" i="44"/>
  <c r="S119" i="44"/>
  <c r="S46" i="44"/>
  <c r="S788" i="44"/>
  <c r="S682" i="44"/>
  <c r="S576" i="44"/>
  <c r="S470" i="44"/>
  <c r="S364" i="44"/>
  <c r="S258" i="44"/>
  <c r="S152" i="44"/>
  <c r="S55" i="44"/>
  <c r="S797" i="44"/>
  <c r="S691" i="44"/>
  <c r="S585" i="44"/>
  <c r="S479" i="44"/>
  <c r="S373" i="44"/>
  <c r="S267" i="44"/>
  <c r="S161" i="44"/>
  <c r="S23" i="44"/>
  <c r="S765" i="44"/>
  <c r="S659" i="44"/>
  <c r="S553" i="44"/>
  <c r="S447" i="44"/>
  <c r="S341" i="44"/>
  <c r="S235" i="44"/>
  <c r="S129" i="44"/>
  <c r="R481" i="44"/>
  <c r="Q481" i="44"/>
  <c r="R210" i="44"/>
  <c r="S40" i="44"/>
  <c r="S782" i="44"/>
  <c r="S676" i="44"/>
  <c r="S570" i="44"/>
  <c r="S464" i="44"/>
  <c r="S358" i="44"/>
  <c r="S252" i="44"/>
  <c r="S146" i="44"/>
  <c r="S36" i="44"/>
  <c r="S778" i="44"/>
  <c r="S672" i="44"/>
  <c r="S566" i="44"/>
  <c r="S460" i="44"/>
  <c r="S354" i="44"/>
  <c r="S248" i="44"/>
  <c r="S142" i="44"/>
  <c r="S15" i="44"/>
  <c r="S757" i="44"/>
  <c r="S651" i="44"/>
  <c r="S545" i="44"/>
  <c r="S439" i="44"/>
  <c r="S333" i="44"/>
  <c r="S227" i="44"/>
  <c r="S121" i="44"/>
  <c r="S53" i="44"/>
  <c r="S689" i="44"/>
  <c r="S795" i="44"/>
  <c r="S477" i="44"/>
  <c r="S583" i="44"/>
  <c r="S371" i="44"/>
  <c r="S265" i="44"/>
  <c r="S159" i="44"/>
  <c r="S33" i="44"/>
  <c r="S775" i="44"/>
  <c r="S669" i="44"/>
  <c r="S563" i="44"/>
  <c r="S457" i="44"/>
  <c r="S351" i="44"/>
  <c r="S245" i="44"/>
  <c r="S139" i="44"/>
  <c r="S39" i="44"/>
  <c r="S781" i="44"/>
  <c r="S675" i="44"/>
  <c r="S569" i="44"/>
  <c r="S463" i="44"/>
  <c r="S357" i="44"/>
  <c r="S251" i="44"/>
  <c r="S145" i="44"/>
  <c r="S14" i="44"/>
  <c r="S756" i="44"/>
  <c r="S650" i="44"/>
  <c r="S544" i="44"/>
  <c r="S438" i="44"/>
  <c r="S332" i="44"/>
  <c r="S226" i="44"/>
  <c r="S120" i="44"/>
  <c r="S51" i="44"/>
  <c r="S793" i="44"/>
  <c r="S687" i="44"/>
  <c r="S581" i="44"/>
  <c r="S475" i="44"/>
  <c r="S369" i="44"/>
  <c r="S263" i="44"/>
  <c r="S157" i="44"/>
  <c r="S49" i="44"/>
  <c r="S791" i="44"/>
  <c r="S685" i="44"/>
  <c r="S579" i="44"/>
  <c r="S473" i="44"/>
  <c r="S367" i="44"/>
  <c r="S261" i="44"/>
  <c r="S155" i="44"/>
  <c r="S48" i="44"/>
  <c r="S790" i="44"/>
  <c r="S684" i="44"/>
  <c r="S578" i="44"/>
  <c r="S472" i="44"/>
  <c r="S366" i="44"/>
  <c r="S260" i="44"/>
  <c r="S154" i="44"/>
  <c r="S7" i="44"/>
  <c r="S749" i="44"/>
  <c r="S643" i="44"/>
  <c r="S537" i="44"/>
  <c r="S431" i="44"/>
  <c r="S325" i="44"/>
  <c r="S219" i="44"/>
  <c r="S113" i="44"/>
  <c r="S8" i="44"/>
  <c r="S750" i="44"/>
  <c r="S644" i="44"/>
  <c r="S538" i="44"/>
  <c r="S432" i="44"/>
  <c r="S326" i="44"/>
  <c r="S220" i="44"/>
  <c r="S114" i="44"/>
  <c r="S54" i="44"/>
  <c r="S796" i="44"/>
  <c r="S690" i="44"/>
  <c r="S584" i="44"/>
  <c r="S478" i="44"/>
  <c r="S372" i="44"/>
  <c r="S266" i="44"/>
  <c r="S160" i="44"/>
  <c r="R587" i="44"/>
  <c r="Q587" i="44"/>
  <c r="O869" i="44"/>
  <c r="R693" i="44"/>
  <c r="Q693" i="44"/>
  <c r="L869" i="44"/>
  <c r="S41" i="44"/>
  <c r="S783" i="44"/>
  <c r="S677" i="44"/>
  <c r="S571" i="44"/>
  <c r="S465" i="44"/>
  <c r="S359" i="44"/>
  <c r="S253" i="44"/>
  <c r="S147" i="44"/>
  <c r="S22" i="44"/>
  <c r="S764" i="44"/>
  <c r="S658" i="44"/>
  <c r="S552" i="44"/>
  <c r="S446" i="44"/>
  <c r="S340" i="44"/>
  <c r="S234" i="44"/>
  <c r="S128" i="44"/>
  <c r="S43" i="44"/>
  <c r="S785" i="44"/>
  <c r="S573" i="44"/>
  <c r="S679" i="44"/>
  <c r="S467" i="44"/>
  <c r="S361" i="44"/>
  <c r="S149" i="44"/>
  <c r="S255" i="44"/>
  <c r="S746" i="44"/>
  <c r="S640" i="44"/>
  <c r="S534" i="44"/>
  <c r="S428" i="44"/>
  <c r="S322" i="44"/>
  <c r="S216" i="44"/>
  <c r="S110" i="44"/>
  <c r="S17" i="44"/>
  <c r="S759" i="44"/>
  <c r="S653" i="44"/>
  <c r="S547" i="44"/>
  <c r="S441" i="44"/>
  <c r="S335" i="44"/>
  <c r="S229" i="44"/>
  <c r="S123" i="44"/>
  <c r="S47" i="44"/>
  <c r="S789" i="44"/>
  <c r="S683" i="44"/>
  <c r="S577" i="44"/>
  <c r="S471" i="44"/>
  <c r="S365" i="44"/>
  <c r="S259" i="44"/>
  <c r="S153" i="44"/>
  <c r="S32" i="44"/>
  <c r="S774" i="44"/>
  <c r="S668" i="44"/>
  <c r="S562" i="44"/>
  <c r="S456" i="44"/>
  <c r="S350" i="44"/>
  <c r="S244" i="44"/>
  <c r="S138" i="44"/>
  <c r="S25" i="44"/>
  <c r="S767" i="44"/>
  <c r="S661" i="44"/>
  <c r="S555" i="44"/>
  <c r="S449" i="44"/>
  <c r="S343" i="44"/>
  <c r="S237" i="44"/>
  <c r="S131" i="44"/>
  <c r="S45" i="44"/>
  <c r="S681" i="44"/>
  <c r="S787" i="44"/>
  <c r="S575" i="44"/>
  <c r="S469" i="44"/>
  <c r="S363" i="44"/>
  <c r="S257" i="44"/>
  <c r="S151" i="44"/>
  <c r="R799" i="44"/>
  <c r="Q799" i="44"/>
  <c r="L862" i="44"/>
  <c r="AT68" i="14"/>
  <c r="S4" i="44"/>
  <c r="AT78" i="14"/>
  <c r="AS21" i="14"/>
  <c r="N15" i="16"/>
  <c r="N15" i="37" s="1"/>
  <c r="Q15" i="34" s="1"/>
  <c r="P14" i="45" s="1"/>
  <c r="N16" i="16"/>
  <c r="N16" i="37" s="1"/>
  <c r="Q16" i="34" s="1"/>
  <c r="P15" i="45" s="1"/>
  <c r="N74" i="16"/>
  <c r="N74" i="37" s="1"/>
  <c r="Q74" i="34" s="1"/>
  <c r="P73" i="45" s="1"/>
  <c r="N110" i="16"/>
  <c r="N110" i="37" s="1"/>
  <c r="Q110" i="34" s="1"/>
  <c r="P109" i="45" s="1"/>
  <c r="N54" i="16"/>
  <c r="N54" i="37" s="1"/>
  <c r="Q54" i="34" s="1"/>
  <c r="P53" i="45" s="1"/>
  <c r="N28" i="16"/>
  <c r="N28" i="37" s="1"/>
  <c r="Q28" i="34" s="1"/>
  <c r="P27" i="45" s="1"/>
  <c r="N29" i="16"/>
  <c r="N29" i="37" s="1"/>
  <c r="Q29" i="34" s="1"/>
  <c r="P28" i="45" s="1"/>
  <c r="N109" i="16"/>
  <c r="N109" i="37" s="1"/>
  <c r="Q109" i="34" s="1"/>
  <c r="P108" i="45" s="1"/>
  <c r="N49" i="16"/>
  <c r="N49" i="37" s="1"/>
  <c r="Q49" i="34" s="1"/>
  <c r="P48" i="45" s="1"/>
  <c r="N24" i="16"/>
  <c r="N24" i="37" s="1"/>
  <c r="Q24" i="34" s="1"/>
  <c r="P23" i="45" s="1"/>
  <c r="N101" i="16"/>
  <c r="N101" i="37" s="1"/>
  <c r="Q101" i="34" s="1"/>
  <c r="P100" i="45" s="1"/>
  <c r="N9" i="16"/>
  <c r="N9" i="37" s="1"/>
  <c r="Q9" i="34" s="1"/>
  <c r="P8" i="45" s="1"/>
  <c r="N61" i="16"/>
  <c r="N61" i="37" s="1"/>
  <c r="Q61" i="34" s="1"/>
  <c r="P60" i="45" s="1"/>
  <c r="O39" i="16"/>
  <c r="O39" i="37" s="1"/>
  <c r="R39" i="34" s="1"/>
  <c r="Q38" i="45" s="1"/>
  <c r="I103" i="16"/>
  <c r="I103" i="37" s="1"/>
  <c r="L103" i="34" s="1"/>
  <c r="K102" i="45" s="1"/>
  <c r="N21" i="16"/>
  <c r="N21" i="37" s="1"/>
  <c r="Q21" i="34" s="1"/>
  <c r="P20" i="45" s="1"/>
  <c r="N64" i="16"/>
  <c r="N64" i="37" s="1"/>
  <c r="Q64" i="34" s="1"/>
  <c r="P63" i="45" s="1"/>
  <c r="N69" i="16"/>
  <c r="N69" i="37" s="1"/>
  <c r="Q69" i="34" s="1"/>
  <c r="P68" i="45" s="1"/>
  <c r="N56" i="16"/>
  <c r="N56" i="37" s="1"/>
  <c r="Q56" i="34" s="1"/>
  <c r="P55" i="45" s="1"/>
  <c r="N34" i="16"/>
  <c r="N34" i="37" s="1"/>
  <c r="Q34" i="34" s="1"/>
  <c r="P33" i="45" s="1"/>
  <c r="N40" i="16"/>
  <c r="N40" i="37" s="1"/>
  <c r="Q40" i="34" s="1"/>
  <c r="P39" i="45" s="1"/>
  <c r="N30" i="16"/>
  <c r="N30" i="37" s="1"/>
  <c r="Q30" i="34" s="1"/>
  <c r="P29" i="45" s="1"/>
  <c r="N47" i="16"/>
  <c r="N47" i="37" s="1"/>
  <c r="Q47" i="34" s="1"/>
  <c r="P46" i="45" s="1"/>
  <c r="N17" i="16"/>
  <c r="N17" i="37" s="1"/>
  <c r="Q17" i="34" s="1"/>
  <c r="P16" i="45" s="1"/>
  <c r="N99" i="16"/>
  <c r="N99" i="37" s="1"/>
  <c r="Q99" i="34" s="1"/>
  <c r="P98" i="45" s="1"/>
  <c r="N11" i="16"/>
  <c r="N11" i="37" s="1"/>
  <c r="Q11" i="34" s="1"/>
  <c r="P10" i="45" s="1"/>
  <c r="N91" i="16"/>
  <c r="N91" i="37" s="1"/>
  <c r="Q91" i="34" s="1"/>
  <c r="P90" i="45" s="1"/>
  <c r="N68" i="16"/>
  <c r="N68" i="37" s="1"/>
  <c r="Q68" i="34" s="1"/>
  <c r="P67" i="45" s="1"/>
  <c r="J76" i="16"/>
  <c r="J76" i="37" s="1"/>
  <c r="M76" i="34" s="1"/>
  <c r="L75" i="45" s="1"/>
  <c r="O18" i="16"/>
  <c r="O18" i="37" s="1"/>
  <c r="R18" i="34" s="1"/>
  <c r="Q17" i="45" s="1"/>
  <c r="N66" i="16"/>
  <c r="N66" i="37" s="1"/>
  <c r="Q66" i="34" s="1"/>
  <c r="P65" i="45" s="1"/>
  <c r="N96" i="16"/>
  <c r="N96" i="37" s="1"/>
  <c r="Q96" i="34" s="1"/>
  <c r="P95" i="45" s="1"/>
  <c r="N106" i="16"/>
  <c r="N106" i="37" s="1"/>
  <c r="Q106" i="34" s="1"/>
  <c r="P105" i="45" s="1"/>
  <c r="N57" i="16"/>
  <c r="N57" i="37" s="1"/>
  <c r="Q57" i="34" s="1"/>
  <c r="P56" i="45" s="1"/>
  <c r="N19" i="16"/>
  <c r="N19" i="37" s="1"/>
  <c r="Q19" i="34" s="1"/>
  <c r="P18" i="45" s="1"/>
  <c r="N105" i="16"/>
  <c r="N105" i="37" s="1"/>
  <c r="Q105" i="34" s="1"/>
  <c r="P104" i="45" s="1"/>
  <c r="N90" i="16"/>
  <c r="N90" i="37" s="1"/>
  <c r="Q90" i="34" s="1"/>
  <c r="P89" i="45" s="1"/>
  <c r="N85" i="16"/>
  <c r="N85" i="37" s="1"/>
  <c r="Q85" i="34" s="1"/>
  <c r="P84" i="45" s="1"/>
  <c r="N70" i="16"/>
  <c r="N70" i="37" s="1"/>
  <c r="Q70" i="34" s="1"/>
  <c r="P69" i="45" s="1"/>
  <c r="N26" i="16"/>
  <c r="N26" i="37" s="1"/>
  <c r="Q26" i="34" s="1"/>
  <c r="P25" i="45" s="1"/>
  <c r="N65" i="16"/>
  <c r="N65" i="37" s="1"/>
  <c r="Q65" i="34" s="1"/>
  <c r="P64" i="45" s="1"/>
  <c r="N79" i="16"/>
  <c r="N79" i="37" s="1"/>
  <c r="Q79" i="34" s="1"/>
  <c r="P78" i="45" s="1"/>
  <c r="N46" i="16"/>
  <c r="N46" i="37" s="1"/>
  <c r="Q46" i="34" s="1"/>
  <c r="P45" i="45" s="1"/>
  <c r="N98" i="16"/>
  <c r="N98" i="37" s="1"/>
  <c r="Q98" i="34" s="1"/>
  <c r="P97" i="45" s="1"/>
  <c r="N43" i="16"/>
  <c r="N43" i="37" s="1"/>
  <c r="Q43" i="34" s="1"/>
  <c r="P42" i="45" s="1"/>
  <c r="N8" i="16"/>
  <c r="N8" i="37" s="1"/>
  <c r="Q8" i="34" s="1"/>
  <c r="P7" i="45" s="1"/>
  <c r="AT54" i="14"/>
  <c r="I101" i="16"/>
  <c r="I101" i="37" s="1"/>
  <c r="L101" i="34" s="1"/>
  <c r="K100" i="45" s="1"/>
  <c r="N38" i="16"/>
  <c r="N38" i="37" s="1"/>
  <c r="Q38" i="34" s="1"/>
  <c r="P37" i="45" s="1"/>
  <c r="N102" i="16"/>
  <c r="N102" i="37" s="1"/>
  <c r="Q102" i="34" s="1"/>
  <c r="P101" i="45" s="1"/>
  <c r="N94" i="16"/>
  <c r="N94" i="37" s="1"/>
  <c r="Q94" i="34" s="1"/>
  <c r="P93" i="45" s="1"/>
  <c r="N103" i="16"/>
  <c r="N103" i="37" s="1"/>
  <c r="Q103" i="34" s="1"/>
  <c r="P102" i="45" s="1"/>
  <c r="N63" i="16"/>
  <c r="N63" i="37" s="1"/>
  <c r="Q63" i="34" s="1"/>
  <c r="P62" i="45" s="1"/>
  <c r="N41" i="16"/>
  <c r="N41" i="37" s="1"/>
  <c r="Q41" i="34" s="1"/>
  <c r="P40" i="45" s="1"/>
  <c r="N89" i="16"/>
  <c r="N89" i="37" s="1"/>
  <c r="Q89" i="34" s="1"/>
  <c r="P88" i="45" s="1"/>
  <c r="N104" i="16"/>
  <c r="N104" i="37" s="1"/>
  <c r="Q104" i="34" s="1"/>
  <c r="P103" i="45" s="1"/>
  <c r="N60" i="16"/>
  <c r="N60" i="37" s="1"/>
  <c r="Q60" i="34" s="1"/>
  <c r="P59" i="45" s="1"/>
  <c r="N27" i="16"/>
  <c r="N27" i="37" s="1"/>
  <c r="Q27" i="34" s="1"/>
  <c r="P26" i="45" s="1"/>
  <c r="N35" i="16"/>
  <c r="N35" i="37" s="1"/>
  <c r="Q35" i="34" s="1"/>
  <c r="P34" i="45" s="1"/>
  <c r="N73" i="16"/>
  <c r="N73" i="37" s="1"/>
  <c r="Q73" i="34" s="1"/>
  <c r="P72" i="45" s="1"/>
  <c r="N67" i="16"/>
  <c r="N67" i="37" s="1"/>
  <c r="Q67" i="34" s="1"/>
  <c r="P66" i="45" s="1"/>
  <c r="N108" i="16"/>
  <c r="N108" i="37" s="1"/>
  <c r="Q108" i="34" s="1"/>
  <c r="P107" i="45" s="1"/>
  <c r="N36" i="16"/>
  <c r="N36" i="37" s="1"/>
  <c r="Q36" i="34" s="1"/>
  <c r="P35" i="45" s="1"/>
  <c r="N5" i="16"/>
  <c r="N5" i="37" s="1"/>
  <c r="Q5" i="34" s="1"/>
  <c r="P4" i="45" s="1"/>
  <c r="N62" i="16"/>
  <c r="N62" i="37" s="1"/>
  <c r="Q62" i="34" s="1"/>
  <c r="P61" i="45" s="1"/>
  <c r="N23" i="16"/>
  <c r="N23" i="37" s="1"/>
  <c r="Q23" i="34" s="1"/>
  <c r="P22" i="45" s="1"/>
  <c r="AT16" i="14"/>
  <c r="N100" i="16"/>
  <c r="N100" i="37" s="1"/>
  <c r="Q100" i="34" s="1"/>
  <c r="P99" i="45" s="1"/>
  <c r="N10" i="16"/>
  <c r="N10" i="37" s="1"/>
  <c r="Q10" i="34" s="1"/>
  <c r="P9" i="45" s="1"/>
  <c r="N45" i="16"/>
  <c r="N45" i="37" s="1"/>
  <c r="Q45" i="34" s="1"/>
  <c r="P44" i="45" s="1"/>
  <c r="N58" i="16"/>
  <c r="N58" i="37" s="1"/>
  <c r="Q58" i="34" s="1"/>
  <c r="P57" i="45" s="1"/>
  <c r="N31" i="16"/>
  <c r="N31" i="37" s="1"/>
  <c r="Q31" i="34" s="1"/>
  <c r="P30" i="45" s="1"/>
  <c r="N44" i="16"/>
  <c r="N44" i="37" s="1"/>
  <c r="Q44" i="34" s="1"/>
  <c r="P43" i="45" s="1"/>
  <c r="N20" i="16"/>
  <c r="N20" i="37" s="1"/>
  <c r="Q20" i="34" s="1"/>
  <c r="P19" i="45" s="1"/>
  <c r="N51" i="16"/>
  <c r="N51" i="37" s="1"/>
  <c r="Q51" i="34" s="1"/>
  <c r="P50" i="45" s="1"/>
  <c r="N52" i="16"/>
  <c r="N52" i="37" s="1"/>
  <c r="Q52" i="34" s="1"/>
  <c r="P51" i="45" s="1"/>
  <c r="N37" i="16"/>
  <c r="N37" i="37" s="1"/>
  <c r="Q37" i="34" s="1"/>
  <c r="P36" i="45" s="1"/>
  <c r="N76" i="16"/>
  <c r="N76" i="37" s="1"/>
  <c r="Q76" i="34" s="1"/>
  <c r="P75" i="45" s="1"/>
  <c r="N53" i="16"/>
  <c r="N53" i="37" s="1"/>
  <c r="Q53" i="34" s="1"/>
  <c r="P52" i="45" s="1"/>
  <c r="N107" i="16"/>
  <c r="N107" i="37" s="1"/>
  <c r="Q107" i="34" s="1"/>
  <c r="P106" i="45" s="1"/>
  <c r="N71" i="16"/>
  <c r="N71" i="37" s="1"/>
  <c r="Q71" i="34" s="1"/>
  <c r="P70" i="45" s="1"/>
  <c r="O6" i="16"/>
  <c r="O6" i="37" s="1"/>
  <c r="R6" i="34" s="1"/>
  <c r="Q5" i="45" s="1"/>
  <c r="N88" i="16"/>
  <c r="N88" i="37" s="1"/>
  <c r="Q88" i="34" s="1"/>
  <c r="P87" i="45" s="1"/>
  <c r="N22" i="16"/>
  <c r="N22" i="37" s="1"/>
  <c r="Q22" i="34" s="1"/>
  <c r="P21" i="45" s="1"/>
  <c r="N111" i="16"/>
  <c r="N111" i="37" s="1"/>
  <c r="Q111" i="34" s="1"/>
  <c r="P110" i="45" s="1"/>
  <c r="N78" i="16"/>
  <c r="N78" i="37" s="1"/>
  <c r="Q78" i="34" s="1"/>
  <c r="P77" i="45" s="1"/>
  <c r="N77" i="16"/>
  <c r="N77" i="37" s="1"/>
  <c r="Q77" i="34" s="1"/>
  <c r="P76" i="45" s="1"/>
  <c r="N72" i="16"/>
  <c r="N72" i="37" s="1"/>
  <c r="Q72" i="34" s="1"/>
  <c r="P71" i="45" s="1"/>
  <c r="N48" i="16"/>
  <c r="N48" i="37" s="1"/>
  <c r="Q48" i="34" s="1"/>
  <c r="P47" i="45" s="1"/>
  <c r="N80" i="16"/>
  <c r="N80" i="37" s="1"/>
  <c r="Q80" i="34" s="1"/>
  <c r="P79" i="45" s="1"/>
  <c r="AS100" i="14"/>
  <c r="AS89" i="14"/>
  <c r="AT89" i="14"/>
  <c r="AT38" i="14"/>
  <c r="AS38" i="14"/>
  <c r="I84" i="15"/>
  <c r="G84" i="16" s="1"/>
  <c r="G84" i="37" s="1"/>
  <c r="J84" i="34" s="1"/>
  <c r="I83" i="45" s="1"/>
  <c r="AS75" i="14"/>
  <c r="AT75" i="14"/>
  <c r="AT67" i="14"/>
  <c r="AS27" i="14"/>
  <c r="AT15" i="14"/>
  <c r="AT76" i="14"/>
  <c r="AS45" i="14"/>
  <c r="AS76" i="14"/>
  <c r="O7" i="15"/>
  <c r="M7" i="16" s="1"/>
  <c r="M7" i="37" s="1"/>
  <c r="P7" i="34" s="1"/>
  <c r="O6" i="45" s="1"/>
  <c r="AT7" i="14"/>
  <c r="N97" i="16"/>
  <c r="N97" i="37" s="1"/>
  <c r="Q97" i="34" s="1"/>
  <c r="P96" i="45" s="1"/>
  <c r="N83" i="16"/>
  <c r="N83" i="37" s="1"/>
  <c r="Q83" i="34" s="1"/>
  <c r="P82" i="45" s="1"/>
  <c r="N14" i="16"/>
  <c r="N14" i="37" s="1"/>
  <c r="Q14" i="34" s="1"/>
  <c r="P13" i="45" s="1"/>
  <c r="N13" i="16"/>
  <c r="N13" i="37" s="1"/>
  <c r="Q13" i="34" s="1"/>
  <c r="P12" i="45" s="1"/>
  <c r="N95" i="16"/>
  <c r="N95" i="37" s="1"/>
  <c r="Q95" i="34" s="1"/>
  <c r="P94" i="45" s="1"/>
  <c r="N84" i="16"/>
  <c r="N84" i="37" s="1"/>
  <c r="Q84" i="34" s="1"/>
  <c r="P83" i="45" s="1"/>
  <c r="N55" i="16"/>
  <c r="N55" i="37" s="1"/>
  <c r="Q55" i="34" s="1"/>
  <c r="P54" i="45" s="1"/>
  <c r="N25" i="16"/>
  <c r="N25" i="37" s="1"/>
  <c r="Q25" i="34" s="1"/>
  <c r="P24" i="45" s="1"/>
  <c r="N86" i="16"/>
  <c r="N86" i="37" s="1"/>
  <c r="Q86" i="34" s="1"/>
  <c r="P85" i="45" s="1"/>
  <c r="AS22" i="14"/>
  <c r="N50" i="16"/>
  <c r="N50" i="37" s="1"/>
  <c r="Q50" i="34" s="1"/>
  <c r="P49" i="45" s="1"/>
  <c r="N82" i="16"/>
  <c r="N82" i="37" s="1"/>
  <c r="Q82" i="34" s="1"/>
  <c r="P81" i="45" s="1"/>
  <c r="N93" i="16"/>
  <c r="N93" i="37" s="1"/>
  <c r="Q93" i="34" s="1"/>
  <c r="P92" i="45" s="1"/>
  <c r="N92" i="16"/>
  <c r="N92" i="37" s="1"/>
  <c r="Q92" i="34" s="1"/>
  <c r="P91" i="45" s="1"/>
  <c r="N81" i="16"/>
  <c r="N81" i="37" s="1"/>
  <c r="Q81" i="34" s="1"/>
  <c r="P80" i="45" s="1"/>
  <c r="N87" i="16"/>
  <c r="N87" i="37" s="1"/>
  <c r="Q87" i="34" s="1"/>
  <c r="P86" i="45" s="1"/>
  <c r="AT22" i="14"/>
  <c r="N33" i="16"/>
  <c r="N33" i="37" s="1"/>
  <c r="Q33" i="34" s="1"/>
  <c r="P32" i="45" s="1"/>
  <c r="N32" i="16"/>
  <c r="N32" i="37" s="1"/>
  <c r="Q32" i="34" s="1"/>
  <c r="P31" i="45" s="1"/>
  <c r="N59" i="16"/>
  <c r="N59" i="37" s="1"/>
  <c r="Q59" i="34" s="1"/>
  <c r="P58" i="45" s="1"/>
  <c r="O5" i="4"/>
  <c r="Q3" i="15"/>
  <c r="Q93" i="15"/>
  <c r="Q109" i="15"/>
  <c r="Q25" i="15"/>
  <c r="Q40" i="15"/>
  <c r="Q9" i="15"/>
  <c r="Q19" i="15"/>
  <c r="Q54" i="15"/>
  <c r="Q72" i="15"/>
  <c r="Q20" i="15"/>
  <c r="Q43" i="15"/>
  <c r="Q59" i="15"/>
  <c r="Q24" i="15"/>
  <c r="Q15" i="15"/>
  <c r="Q23" i="15"/>
  <c r="Q36" i="15"/>
  <c r="Q51" i="15"/>
  <c r="Q8" i="15"/>
  <c r="Q67" i="15"/>
  <c r="Q103" i="15"/>
  <c r="Q105" i="15"/>
  <c r="Q11" i="15"/>
  <c r="Q80" i="15"/>
  <c r="Q13" i="15"/>
  <c r="Q111" i="15"/>
  <c r="Q78" i="15"/>
  <c r="Q55" i="15"/>
  <c r="Q30" i="15"/>
  <c r="Q91" i="15"/>
  <c r="Q71" i="15"/>
  <c r="Q60" i="15"/>
  <c r="Q50" i="15"/>
  <c r="Q47" i="15"/>
  <c r="Q28" i="15"/>
  <c r="Q87" i="15"/>
  <c r="Q37" i="15"/>
  <c r="Q27" i="15"/>
  <c r="Q82" i="15"/>
  <c r="Q64" i="15"/>
  <c r="Q44" i="15"/>
  <c r="Q31" i="15"/>
  <c r="Q68" i="15"/>
  <c r="Q62" i="15"/>
  <c r="Q52" i="15"/>
  <c r="Q48" i="15"/>
  <c r="Q22" i="15"/>
  <c r="Q66" i="15"/>
  <c r="Q63" i="15"/>
  <c r="Q7" i="15"/>
  <c r="Q49" i="15"/>
  <c r="Q74" i="15"/>
  <c r="Q92" i="15"/>
  <c r="Q89" i="15"/>
  <c r="Q34" i="15"/>
  <c r="Q41" i="15"/>
  <c r="Q83" i="15"/>
  <c r="Q76" i="15"/>
  <c r="Q77" i="15"/>
  <c r="Q107" i="15"/>
  <c r="Q29" i="15"/>
  <c r="Q16" i="15"/>
  <c r="Q61" i="15"/>
  <c r="Q85" i="15"/>
  <c r="Q81" i="15"/>
  <c r="Q79" i="15"/>
  <c r="Q65" i="15"/>
  <c r="Q56" i="15"/>
  <c r="Q100" i="15"/>
  <c r="Q94" i="15"/>
  <c r="Q21" i="15"/>
  <c r="Q45" i="15"/>
  <c r="Q53" i="15"/>
  <c r="Q69" i="15"/>
  <c r="Q14" i="15"/>
  <c r="Q57" i="15"/>
  <c r="Q96" i="15"/>
  <c r="Q101" i="15"/>
  <c r="Q46" i="15"/>
  <c r="Q73" i="15"/>
  <c r="Q106" i="15"/>
  <c r="Q102" i="15"/>
  <c r="Q110" i="15"/>
  <c r="Q32" i="15"/>
  <c r="Q17" i="15"/>
  <c r="Q33" i="15"/>
  <c r="Q38" i="15"/>
  <c r="Q10" i="15"/>
  <c r="Q5" i="15"/>
  <c r="Q26" i="15"/>
  <c r="Q70" i="15"/>
  <c r="Q84" i="15"/>
  <c r="Q98" i="15"/>
  <c r="Q104" i="15"/>
  <c r="Q35" i="15"/>
  <c r="Q58" i="15"/>
  <c r="Q99" i="15"/>
  <c r="Q95" i="15"/>
  <c r="Q42" i="15"/>
  <c r="Q86" i="15"/>
  <c r="Q12" i="15"/>
  <c r="Q97" i="15"/>
  <c r="Q112" i="15"/>
  <c r="Q75" i="15"/>
  <c r="N42" i="16"/>
  <c r="N42" i="37" s="1"/>
  <c r="Q42" i="34" s="1"/>
  <c r="P41" i="45" s="1"/>
  <c r="I6" i="13"/>
  <c r="G6" i="14" s="1"/>
  <c r="S6" i="14" s="1"/>
  <c r="P6" i="15" s="1"/>
  <c r="N12" i="16"/>
  <c r="N12" i="37" s="1"/>
  <c r="Q12" i="34" s="1"/>
  <c r="P11" i="45" s="1"/>
  <c r="AT41" i="14"/>
  <c r="AS41" i="14"/>
  <c r="AT61" i="14"/>
  <c r="AS74" i="14"/>
  <c r="I20" i="13"/>
  <c r="G20" i="14" s="1"/>
  <c r="Y20" i="14" s="1"/>
  <c r="AT20" i="14" s="1"/>
  <c r="AT74" i="14"/>
  <c r="AS62" i="14"/>
  <c r="G14" i="16"/>
  <c r="G14" i="37" s="1"/>
  <c r="J14" i="34" s="1"/>
  <c r="I13" i="45" s="1"/>
  <c r="AS14" i="14"/>
  <c r="AT98" i="14"/>
  <c r="AS101" i="14"/>
  <c r="AT26" i="14"/>
  <c r="I59" i="13"/>
  <c r="G59" i="14" s="1"/>
  <c r="I88" i="13"/>
  <c r="G88" i="14" s="1"/>
  <c r="T88" i="14" s="1"/>
  <c r="Q88" i="15" s="1"/>
  <c r="K98" i="15"/>
  <c r="I90" i="13"/>
  <c r="G90" i="14" s="1"/>
  <c r="T90" i="14" s="1"/>
  <c r="AT90" i="14" s="1"/>
  <c r="I109" i="13"/>
  <c r="G109" i="14" s="1"/>
  <c r="Y109" i="14" s="1"/>
  <c r="AT101" i="14"/>
  <c r="AS9" i="14"/>
  <c r="K9" i="15"/>
  <c r="AT9" i="14"/>
  <c r="G5" i="16"/>
  <c r="G5" i="37" s="1"/>
  <c r="J5" i="34" s="1"/>
  <c r="I4" i="45" s="1"/>
  <c r="K78" i="16"/>
  <c r="K78" i="37" s="1"/>
  <c r="N78" i="34" s="1"/>
  <c r="M77" i="45" s="1"/>
  <c r="I89" i="16"/>
  <c r="I89" i="37" s="1"/>
  <c r="L89" i="34" s="1"/>
  <c r="K88" i="45" s="1"/>
  <c r="H40" i="16"/>
  <c r="H40" i="37" s="1"/>
  <c r="K40" i="34" s="1"/>
  <c r="J39" i="45" s="1"/>
  <c r="G92" i="16"/>
  <c r="G92" i="37" s="1"/>
  <c r="J92" i="34" s="1"/>
  <c r="I91" i="45" s="1"/>
  <c r="N39" i="16"/>
  <c r="N39" i="37" s="1"/>
  <c r="Q39" i="34" s="1"/>
  <c r="P38" i="45" s="1"/>
  <c r="N75" i="16"/>
  <c r="N75" i="37" s="1"/>
  <c r="Q75" i="34" s="1"/>
  <c r="P74" i="45" s="1"/>
  <c r="G93" i="16"/>
  <c r="G93" i="37" s="1"/>
  <c r="J93" i="34" s="1"/>
  <c r="I92" i="45" s="1"/>
  <c r="H94" i="16"/>
  <c r="H94" i="37" s="1"/>
  <c r="K94" i="34" s="1"/>
  <c r="J93" i="45" s="1"/>
  <c r="N112" i="16"/>
  <c r="N112" i="37" s="1"/>
  <c r="Q112" i="34" s="1"/>
  <c r="G13" i="16"/>
  <c r="G13" i="37" s="1"/>
  <c r="J13" i="34" s="1"/>
  <c r="I12" i="45" s="1"/>
  <c r="F83" i="16"/>
  <c r="F83" i="37" s="1"/>
  <c r="I83" i="34" s="1"/>
  <c r="H82" i="45" s="1"/>
  <c r="Q108" i="15"/>
  <c r="AS108" i="14"/>
  <c r="O108" i="12"/>
  <c r="K108" i="13" s="1"/>
  <c r="I110" i="13"/>
  <c r="G110" i="14" s="1"/>
  <c r="Y110" i="14" s="1"/>
  <c r="AS24" i="14"/>
  <c r="AT108" i="14"/>
  <c r="O42" i="12"/>
  <c r="K42" i="13" s="1"/>
  <c r="AT69" i="14"/>
  <c r="AS69" i="14"/>
  <c r="I12" i="13"/>
  <c r="G12" i="14" s="1"/>
  <c r="AT64" i="14"/>
  <c r="AS64" i="14"/>
  <c r="AT24" i="14"/>
  <c r="AT46" i="14"/>
  <c r="O64" i="12"/>
  <c r="K64" i="13" s="1"/>
  <c r="AS63" i="14"/>
  <c r="AT19" i="14"/>
  <c r="N19" i="15"/>
  <c r="AS19" i="14"/>
  <c r="AS11" i="14"/>
  <c r="AT11" i="14"/>
  <c r="N11" i="15"/>
  <c r="I18" i="13"/>
  <c r="G18" i="14" s="1"/>
  <c r="S18" i="14" s="1"/>
  <c r="AT18" i="14" s="1"/>
  <c r="AS39" i="14"/>
  <c r="AT77" i="14"/>
  <c r="AS77" i="14"/>
  <c r="AT39" i="14"/>
  <c r="AS104" i="14"/>
  <c r="AT104" i="14"/>
  <c r="AS36" i="14"/>
  <c r="AT36" i="14"/>
  <c r="AS91" i="14"/>
  <c r="AT91" i="14"/>
  <c r="K3" i="4"/>
  <c r="N62" i="48" l="1"/>
  <c r="N78" i="48"/>
  <c r="N107" i="48"/>
  <c r="N64" i="48"/>
  <c r="N73" i="48"/>
  <c r="N65" i="48"/>
  <c r="N53" i="48"/>
  <c r="N30" i="48"/>
  <c r="N16" i="48"/>
  <c r="N37" i="48"/>
  <c r="N75" i="48"/>
  <c r="N22" i="48"/>
  <c r="N24" i="48"/>
  <c r="N35" i="48"/>
  <c r="N27" i="48"/>
  <c r="N44" i="48"/>
  <c r="N66" i="48"/>
  <c r="N40" i="48"/>
  <c r="N100" i="48"/>
  <c r="N106" i="48"/>
  <c r="N15" i="48"/>
  <c r="N99" i="48"/>
  <c r="N85" i="48"/>
  <c r="N36" i="48"/>
  <c r="N7" i="48"/>
  <c r="N72" i="48"/>
  <c r="N79" i="48"/>
  <c r="N111" i="48"/>
  <c r="N105" i="48"/>
  <c r="N55" i="48"/>
  <c r="N45" i="48"/>
  <c r="O862" i="44"/>
  <c r="O871" i="44" s="1"/>
  <c r="O872" i="44" s="1"/>
  <c r="S94" i="44"/>
  <c r="S316" i="44"/>
  <c r="S306" i="44"/>
  <c r="S531" i="44"/>
  <c r="S491" i="44"/>
  <c r="S297" i="44"/>
  <c r="S282" i="44"/>
  <c r="S393" i="44"/>
  <c r="S412" i="44"/>
  <c r="S597" i="44"/>
  <c r="S619" i="44"/>
  <c r="S288" i="44"/>
  <c r="S278" i="44"/>
  <c r="S315" i="44"/>
  <c r="S317" i="44"/>
  <c r="S286" i="44"/>
  <c r="S302" i="44"/>
  <c r="S307" i="44"/>
  <c r="T270" i="44"/>
  <c r="S91" i="44"/>
  <c r="S84" i="44"/>
  <c r="S63" i="44"/>
  <c r="S81" i="44"/>
  <c r="S97" i="44"/>
  <c r="S512" i="44"/>
  <c r="S511" i="44"/>
  <c r="S488" i="44"/>
  <c r="P871" i="44"/>
  <c r="P872" i="44" s="1"/>
  <c r="S75" i="44"/>
  <c r="S279" i="44"/>
  <c r="S743" i="44"/>
  <c r="S725" i="44"/>
  <c r="S394" i="44"/>
  <c r="S384" i="44"/>
  <c r="S421" i="44"/>
  <c r="S423" i="44"/>
  <c r="S392" i="44"/>
  <c r="S408" i="44"/>
  <c r="S413" i="44"/>
  <c r="T482" i="44"/>
  <c r="S197" i="44"/>
  <c r="S190" i="44"/>
  <c r="S187" i="44"/>
  <c r="S203" i="44"/>
  <c r="S618" i="44"/>
  <c r="S594" i="44"/>
  <c r="S96" i="44"/>
  <c r="S818" i="44"/>
  <c r="S57" i="44"/>
  <c r="S849" i="44"/>
  <c r="S844" i="44"/>
  <c r="S846" i="44"/>
  <c r="S809" i="44"/>
  <c r="S828" i="44"/>
  <c r="S742" i="44"/>
  <c r="S835" i="44"/>
  <c r="S500" i="44"/>
  <c r="S490" i="44"/>
  <c r="S527" i="44"/>
  <c r="S498" i="44"/>
  <c r="S519" i="44"/>
  <c r="T376" i="44"/>
  <c r="S303" i="44"/>
  <c r="S293" i="44"/>
  <c r="S309" i="44"/>
  <c r="S724" i="44"/>
  <c r="S700" i="44"/>
  <c r="S730" i="44"/>
  <c r="S107" i="44"/>
  <c r="S102" i="44"/>
  <c r="S104" i="44"/>
  <c r="S67" i="44"/>
  <c r="S92" i="44"/>
  <c r="S86" i="44"/>
  <c r="S106" i="44"/>
  <c r="S89" i="44"/>
  <c r="S93" i="44"/>
  <c r="S606" i="44"/>
  <c r="S596" i="44"/>
  <c r="S633" i="44"/>
  <c r="S604" i="44"/>
  <c r="S625" i="44"/>
  <c r="T588" i="44"/>
  <c r="S399" i="44"/>
  <c r="S415" i="44"/>
  <c r="S829" i="44"/>
  <c r="S806" i="44"/>
  <c r="S838" i="44"/>
  <c r="S817" i="44"/>
  <c r="S836" i="44"/>
  <c r="S213" i="44"/>
  <c r="S208" i="44"/>
  <c r="S210" i="44"/>
  <c r="S173" i="44"/>
  <c r="S198" i="44"/>
  <c r="S195" i="44"/>
  <c r="S199" i="44"/>
  <c r="S712" i="44"/>
  <c r="S702" i="44"/>
  <c r="S710" i="44"/>
  <c r="S731" i="44"/>
  <c r="T694" i="44"/>
  <c r="S505" i="44"/>
  <c r="S88" i="44"/>
  <c r="S87" i="44"/>
  <c r="S64" i="44"/>
  <c r="S812" i="44"/>
  <c r="S808" i="44"/>
  <c r="S845" i="44"/>
  <c r="S847" i="44"/>
  <c r="S816" i="44"/>
  <c r="S832" i="44"/>
  <c r="S837" i="44"/>
  <c r="T800" i="44"/>
  <c r="S627" i="44"/>
  <c r="S300" i="44"/>
  <c r="S193" i="44"/>
  <c r="S170" i="44"/>
  <c r="S314" i="44"/>
  <c r="S301" i="44"/>
  <c r="S98" i="44"/>
  <c r="S85" i="44"/>
  <c r="S70" i="44"/>
  <c r="S181" i="44"/>
  <c r="S200" i="44"/>
  <c r="S425" i="44"/>
  <c r="S422" i="44"/>
  <c r="S385" i="44"/>
  <c r="S410" i="44"/>
  <c r="S407" i="44"/>
  <c r="S76" i="44"/>
  <c r="S66" i="44"/>
  <c r="S103" i="44"/>
  <c r="S105" i="44"/>
  <c r="S74" i="44"/>
  <c r="S83" i="44"/>
  <c r="S90" i="44"/>
  <c r="S95" i="44"/>
  <c r="T58" i="44"/>
  <c r="S727" i="44"/>
  <c r="S805" i="44"/>
  <c r="S194" i="44"/>
  <c r="S299" i="44"/>
  <c r="S276" i="44"/>
  <c r="N6" i="48"/>
  <c r="S319" i="44"/>
  <c r="S304" i="44"/>
  <c r="S305" i="44"/>
  <c r="S191" i="44"/>
  <c r="S176" i="44"/>
  <c r="S287" i="44"/>
  <c r="S528" i="44"/>
  <c r="S516" i="44"/>
  <c r="S513" i="44"/>
  <c r="S182" i="44"/>
  <c r="S172" i="44"/>
  <c r="S209" i="44"/>
  <c r="S211" i="44"/>
  <c r="S180" i="44"/>
  <c r="S196" i="44"/>
  <c r="S201" i="44"/>
  <c r="T164" i="44"/>
  <c r="S833" i="44"/>
  <c r="S823" i="44"/>
  <c r="S839" i="44"/>
  <c r="S406" i="44"/>
  <c r="S405" i="44"/>
  <c r="S382" i="44"/>
  <c r="M871" i="44"/>
  <c r="M872" i="44" s="1"/>
  <c r="L871" i="44"/>
  <c r="L872" i="44" s="1"/>
  <c r="T29" i="44"/>
  <c r="T771" i="44"/>
  <c r="T665" i="44"/>
  <c r="T559" i="44"/>
  <c r="T453" i="44"/>
  <c r="T347" i="44"/>
  <c r="T241" i="44"/>
  <c r="T135" i="44"/>
  <c r="Q42" i="44"/>
  <c r="Q784" i="44"/>
  <c r="Q678" i="44"/>
  <c r="Q572" i="44"/>
  <c r="Q466" i="44"/>
  <c r="Q360" i="44"/>
  <c r="Q254" i="44"/>
  <c r="Q148" i="44"/>
  <c r="T12" i="44"/>
  <c r="T754" i="44"/>
  <c r="T648" i="44"/>
  <c r="T542" i="44"/>
  <c r="T436" i="44"/>
  <c r="T330" i="44"/>
  <c r="T224" i="44"/>
  <c r="T118" i="44"/>
  <c r="T48" i="44"/>
  <c r="T790" i="44"/>
  <c r="T684" i="44"/>
  <c r="T578" i="44"/>
  <c r="T472" i="44"/>
  <c r="T366" i="44"/>
  <c r="T260" i="44"/>
  <c r="T154" i="44"/>
  <c r="T38" i="44"/>
  <c r="T674" i="44"/>
  <c r="T780" i="44"/>
  <c r="T568" i="44"/>
  <c r="T462" i="44"/>
  <c r="T356" i="44"/>
  <c r="T250" i="44"/>
  <c r="T144" i="44"/>
  <c r="T50" i="44"/>
  <c r="T792" i="44"/>
  <c r="T686" i="44"/>
  <c r="T580" i="44"/>
  <c r="T474" i="44"/>
  <c r="T368" i="44"/>
  <c r="T262" i="44"/>
  <c r="T156" i="44"/>
  <c r="T54" i="44"/>
  <c r="T690" i="44"/>
  <c r="T796" i="44"/>
  <c r="T584" i="44"/>
  <c r="T478" i="44"/>
  <c r="T372" i="44"/>
  <c r="T266" i="44"/>
  <c r="T160" i="44"/>
  <c r="S310" i="44"/>
  <c r="S269" i="44"/>
  <c r="S414" i="44"/>
  <c r="S624" i="44"/>
  <c r="S637" i="44"/>
  <c r="S632" i="44"/>
  <c r="S634" i="44"/>
  <c r="S622" i="44"/>
  <c r="S616" i="44"/>
  <c r="S530" i="44"/>
  <c r="S623" i="44"/>
  <c r="S401" i="44"/>
  <c r="S169" i="44"/>
  <c r="S723" i="44"/>
  <c r="T32" i="44"/>
  <c r="T774" i="44"/>
  <c r="T668" i="44"/>
  <c r="T562" i="44"/>
  <c r="T456" i="44"/>
  <c r="T350" i="44"/>
  <c r="T244" i="44"/>
  <c r="T138" i="44"/>
  <c r="T20" i="44"/>
  <c r="T762" i="44"/>
  <c r="T656" i="44"/>
  <c r="T550" i="44"/>
  <c r="T444" i="44"/>
  <c r="T338" i="44"/>
  <c r="T232" i="44"/>
  <c r="T126" i="44"/>
  <c r="T23" i="44"/>
  <c r="T765" i="44"/>
  <c r="T659" i="44"/>
  <c r="T553" i="44"/>
  <c r="T447" i="44"/>
  <c r="T341" i="44"/>
  <c r="T235" i="44"/>
  <c r="T129" i="44"/>
  <c r="T39" i="44"/>
  <c r="T781" i="44"/>
  <c r="T675" i="44"/>
  <c r="T569" i="44"/>
  <c r="T463" i="44"/>
  <c r="T357" i="44"/>
  <c r="T251" i="44"/>
  <c r="T145" i="44"/>
  <c r="S416" i="44"/>
  <c r="S403" i="44"/>
  <c r="S388" i="44"/>
  <c r="S375" i="44"/>
  <c r="S520" i="44"/>
  <c r="S499" i="44"/>
  <c r="S738" i="44"/>
  <c r="S740" i="44"/>
  <c r="S703" i="44"/>
  <c r="S728" i="44"/>
  <c r="S722" i="44"/>
  <c r="S848" i="44"/>
  <c r="S729" i="44"/>
  <c r="S529" i="44"/>
  <c r="S613" i="44"/>
  <c r="S514" i="44"/>
  <c r="S296" i="44"/>
  <c r="S275" i="44"/>
  <c r="S830" i="44"/>
  <c r="T40" i="44"/>
  <c r="T782" i="44"/>
  <c r="T676" i="44"/>
  <c r="T570" i="44"/>
  <c r="T464" i="44"/>
  <c r="T358" i="44"/>
  <c r="T252" i="44"/>
  <c r="T146" i="44"/>
  <c r="T24" i="44"/>
  <c r="T766" i="44"/>
  <c r="T660" i="44"/>
  <c r="T554" i="44"/>
  <c r="T448" i="44"/>
  <c r="T342" i="44"/>
  <c r="T236" i="44"/>
  <c r="T130" i="44"/>
  <c r="S5" i="44"/>
  <c r="S747" i="44"/>
  <c r="S535" i="44"/>
  <c r="S641" i="44"/>
  <c r="S429" i="44"/>
  <c r="S323" i="44"/>
  <c r="S217" i="44"/>
  <c r="S111" i="44"/>
  <c r="T55" i="44"/>
  <c r="T797" i="44"/>
  <c r="T691" i="44"/>
  <c r="T585" i="44"/>
  <c r="T479" i="44"/>
  <c r="T373" i="44"/>
  <c r="T267" i="44"/>
  <c r="T161" i="44"/>
  <c r="T18" i="44"/>
  <c r="T760" i="44"/>
  <c r="T654" i="44"/>
  <c r="T548" i="44"/>
  <c r="T442" i="44"/>
  <c r="T336" i="44"/>
  <c r="T230" i="44"/>
  <c r="T124" i="44"/>
  <c r="T9" i="44"/>
  <c r="T751" i="44"/>
  <c r="T645" i="44"/>
  <c r="T433" i="44"/>
  <c r="T327" i="44"/>
  <c r="T221" i="44"/>
  <c r="T539" i="44"/>
  <c r="T115" i="44"/>
  <c r="T44" i="44"/>
  <c r="T786" i="44"/>
  <c r="T680" i="44"/>
  <c r="T574" i="44"/>
  <c r="T468" i="44"/>
  <c r="T362" i="44"/>
  <c r="T256" i="44"/>
  <c r="T150" i="44"/>
  <c r="U746" i="44"/>
  <c r="U640" i="44"/>
  <c r="U534" i="44"/>
  <c r="U428" i="44"/>
  <c r="U322" i="44"/>
  <c r="U216" i="44"/>
  <c r="U110" i="44"/>
  <c r="T10" i="44"/>
  <c r="T752" i="44"/>
  <c r="T646" i="44"/>
  <c r="T540" i="44"/>
  <c r="T434" i="44"/>
  <c r="T328" i="44"/>
  <c r="T222" i="44"/>
  <c r="T116" i="44"/>
  <c r="T13" i="44"/>
  <c r="T755" i="44"/>
  <c r="T649" i="44"/>
  <c r="T543" i="44"/>
  <c r="T437" i="44"/>
  <c r="T331" i="44"/>
  <c r="T225" i="44"/>
  <c r="T119" i="44"/>
  <c r="T16" i="44"/>
  <c r="T758" i="44"/>
  <c r="T652" i="44"/>
  <c r="T546" i="44"/>
  <c r="T440" i="44"/>
  <c r="T334" i="44"/>
  <c r="T228" i="44"/>
  <c r="T122" i="44"/>
  <c r="T43" i="44"/>
  <c r="T785" i="44"/>
  <c r="T679" i="44"/>
  <c r="T573" i="44"/>
  <c r="T467" i="44"/>
  <c r="T361" i="44"/>
  <c r="T255" i="44"/>
  <c r="T149" i="44"/>
  <c r="T6" i="44"/>
  <c r="T748" i="44"/>
  <c r="T642" i="44"/>
  <c r="T536" i="44"/>
  <c r="T430" i="44"/>
  <c r="T324" i="44"/>
  <c r="T218" i="44"/>
  <c r="T112" i="44"/>
  <c r="T14" i="44"/>
  <c r="T756" i="44"/>
  <c r="T650" i="44"/>
  <c r="T544" i="44"/>
  <c r="T438" i="44"/>
  <c r="T332" i="44"/>
  <c r="T226" i="44"/>
  <c r="T120" i="44"/>
  <c r="T8" i="44"/>
  <c r="T750" i="44"/>
  <c r="T644" i="44"/>
  <c r="T538" i="44"/>
  <c r="T432" i="44"/>
  <c r="T326" i="44"/>
  <c r="T220" i="44"/>
  <c r="T114" i="44"/>
  <c r="S522" i="44"/>
  <c r="S509" i="44"/>
  <c r="S494" i="44"/>
  <c r="S481" i="44"/>
  <c r="S732" i="44"/>
  <c r="S605" i="44"/>
  <c r="S834" i="44"/>
  <c r="S831" i="44"/>
  <c r="S635" i="44"/>
  <c r="S507" i="44"/>
  <c r="S620" i="44"/>
  <c r="S409" i="44"/>
  <c r="S402" i="44"/>
  <c r="S381" i="44"/>
  <c r="S739" i="44"/>
  <c r="S741" i="44"/>
  <c r="S719" i="44"/>
  <c r="S726" i="44"/>
  <c r="S515" i="44"/>
  <c r="S508" i="44"/>
  <c r="S487" i="44"/>
  <c r="S521" i="44"/>
  <c r="T26" i="44"/>
  <c r="T768" i="44"/>
  <c r="T662" i="44"/>
  <c r="T556" i="44"/>
  <c r="T450" i="44"/>
  <c r="T344" i="44"/>
  <c r="T238" i="44"/>
  <c r="T132" i="44"/>
  <c r="T35" i="44"/>
  <c r="T777" i="44"/>
  <c r="T671" i="44"/>
  <c r="T565" i="44"/>
  <c r="T459" i="44"/>
  <c r="T353" i="44"/>
  <c r="T247" i="44"/>
  <c r="T141" i="44"/>
  <c r="T51" i="44"/>
  <c r="T793" i="44"/>
  <c r="T687" i="44"/>
  <c r="T581" i="44"/>
  <c r="T475" i="44"/>
  <c r="T369" i="44"/>
  <c r="T263" i="44"/>
  <c r="T157" i="44"/>
  <c r="T47" i="44"/>
  <c r="T789" i="44"/>
  <c r="T683" i="44"/>
  <c r="T577" i="44"/>
  <c r="T471" i="44"/>
  <c r="T365" i="44"/>
  <c r="T259" i="44"/>
  <c r="T153" i="44"/>
  <c r="T34" i="44"/>
  <c r="T776" i="44"/>
  <c r="T670" i="44"/>
  <c r="T564" i="44"/>
  <c r="T458" i="44"/>
  <c r="T352" i="44"/>
  <c r="T246" i="44"/>
  <c r="T140" i="44"/>
  <c r="T7" i="44"/>
  <c r="T749" i="44"/>
  <c r="T643" i="44"/>
  <c r="T537" i="44"/>
  <c r="T431" i="44"/>
  <c r="T325" i="44"/>
  <c r="T219" i="44"/>
  <c r="T113" i="44"/>
  <c r="S628" i="44"/>
  <c r="S615" i="44"/>
  <c r="S600" i="44"/>
  <c r="S587" i="44"/>
  <c r="S626" i="44"/>
  <c r="S711" i="44"/>
  <c r="T37" i="44"/>
  <c r="T779" i="44"/>
  <c r="T673" i="44"/>
  <c r="T567" i="44"/>
  <c r="T461" i="44"/>
  <c r="T355" i="44"/>
  <c r="T249" i="44"/>
  <c r="T143" i="44"/>
  <c r="T52" i="44"/>
  <c r="T794" i="44"/>
  <c r="T688" i="44"/>
  <c r="T582" i="44"/>
  <c r="T476" i="44"/>
  <c r="T370" i="44"/>
  <c r="T158" i="44"/>
  <c r="T264" i="44"/>
  <c r="T49" i="44"/>
  <c r="T791" i="44"/>
  <c r="T685" i="44"/>
  <c r="T579" i="44"/>
  <c r="T367" i="44"/>
  <c r="T473" i="44"/>
  <c r="T261" i="44"/>
  <c r="T155" i="44"/>
  <c r="T15" i="44"/>
  <c r="T757" i="44"/>
  <c r="T651" i="44"/>
  <c r="T545" i="44"/>
  <c r="T439" i="44"/>
  <c r="T333" i="44"/>
  <c r="T227" i="44"/>
  <c r="T121" i="44"/>
  <c r="T46" i="44"/>
  <c r="T788" i="44"/>
  <c r="T682" i="44"/>
  <c r="T470" i="44"/>
  <c r="T364" i="44"/>
  <c r="T576" i="44"/>
  <c r="T258" i="44"/>
  <c r="T152" i="44"/>
  <c r="T11" i="44"/>
  <c r="T753" i="44"/>
  <c r="T647" i="44"/>
  <c r="T541" i="44"/>
  <c r="T435" i="44"/>
  <c r="T329" i="44"/>
  <c r="T223" i="44"/>
  <c r="T117" i="44"/>
  <c r="T53" i="44"/>
  <c r="T795" i="44"/>
  <c r="T689" i="44"/>
  <c r="T583" i="44"/>
  <c r="T477" i="44"/>
  <c r="T371" i="44"/>
  <c r="T265" i="44"/>
  <c r="T159" i="44"/>
  <c r="S840" i="44"/>
  <c r="S721" i="44"/>
  <c r="S706" i="44"/>
  <c r="S693" i="44"/>
  <c r="S192" i="44"/>
  <c r="S212" i="44"/>
  <c r="S825" i="44"/>
  <c r="S621" i="44"/>
  <c r="S614" i="44"/>
  <c r="S593" i="44"/>
  <c r="S611" i="44"/>
  <c r="T30" i="44"/>
  <c r="T666" i="44"/>
  <c r="T772" i="44"/>
  <c r="T560" i="44"/>
  <c r="T454" i="44"/>
  <c r="T348" i="44"/>
  <c r="T242" i="44"/>
  <c r="T136" i="44"/>
  <c r="T41" i="44"/>
  <c r="T783" i="44"/>
  <c r="T677" i="44"/>
  <c r="T571" i="44"/>
  <c r="T465" i="44"/>
  <c r="T359" i="44"/>
  <c r="T253" i="44"/>
  <c r="T147" i="44"/>
  <c r="T27" i="44"/>
  <c r="T769" i="44"/>
  <c r="T663" i="44"/>
  <c r="T557" i="44"/>
  <c r="T451" i="44"/>
  <c r="T345" i="44"/>
  <c r="T239" i="44"/>
  <c r="T133" i="44"/>
  <c r="T19" i="44"/>
  <c r="T761" i="44"/>
  <c r="T655" i="44"/>
  <c r="T549" i="44"/>
  <c r="T443" i="44"/>
  <c r="T337" i="44"/>
  <c r="T231" i="44"/>
  <c r="T125" i="44"/>
  <c r="S799" i="44"/>
  <c r="S298" i="44"/>
  <c r="S318" i="44"/>
  <c r="S720" i="44"/>
  <c r="S717" i="44"/>
  <c r="S733" i="44"/>
  <c r="T36" i="44"/>
  <c r="T778" i="44"/>
  <c r="T566" i="44"/>
  <c r="T672" i="44"/>
  <c r="T354" i="44"/>
  <c r="T460" i="44"/>
  <c r="T142" i="44"/>
  <c r="T248" i="44"/>
  <c r="S734" i="44"/>
  <c r="S827" i="44"/>
  <c r="N763" i="44"/>
  <c r="N657" i="44"/>
  <c r="N551" i="44"/>
  <c r="N445" i="44"/>
  <c r="N339" i="44"/>
  <c r="N233" i="44"/>
  <c r="N127" i="44"/>
  <c r="T42" i="44"/>
  <c r="T784" i="44"/>
  <c r="T678" i="44"/>
  <c r="T572" i="44"/>
  <c r="T466" i="44"/>
  <c r="T360" i="44"/>
  <c r="T254" i="44"/>
  <c r="T148" i="44"/>
  <c r="T25" i="44"/>
  <c r="T767" i="44"/>
  <c r="T661" i="44"/>
  <c r="T449" i="44"/>
  <c r="T555" i="44"/>
  <c r="T343" i="44"/>
  <c r="T237" i="44"/>
  <c r="T131" i="44"/>
  <c r="T22" i="44"/>
  <c r="T764" i="44"/>
  <c r="T658" i="44"/>
  <c r="T552" i="44"/>
  <c r="T446" i="44"/>
  <c r="T340" i="44"/>
  <c r="T234" i="44"/>
  <c r="T128" i="44"/>
  <c r="T45" i="44"/>
  <c r="T787" i="44"/>
  <c r="T681" i="44"/>
  <c r="T575" i="44"/>
  <c r="T469" i="44"/>
  <c r="T363" i="44"/>
  <c r="T257" i="44"/>
  <c r="T151" i="44"/>
  <c r="T17" i="44"/>
  <c r="T759" i="44"/>
  <c r="T653" i="44"/>
  <c r="T547" i="44"/>
  <c r="T441" i="44"/>
  <c r="T335" i="44"/>
  <c r="T229" i="44"/>
  <c r="T123" i="44"/>
  <c r="S308" i="44"/>
  <c r="S420" i="44"/>
  <c r="S404" i="44"/>
  <c r="S424" i="44"/>
  <c r="S411" i="44"/>
  <c r="S189" i="44"/>
  <c r="S826" i="44"/>
  <c r="S699" i="44"/>
  <c r="T33" i="44"/>
  <c r="T775" i="44"/>
  <c r="T669" i="44"/>
  <c r="T563" i="44"/>
  <c r="T457" i="44"/>
  <c r="T351" i="44"/>
  <c r="T245" i="44"/>
  <c r="T139" i="44"/>
  <c r="T21" i="44"/>
  <c r="T763" i="44"/>
  <c r="T657" i="44"/>
  <c r="T551" i="44"/>
  <c r="T445" i="44"/>
  <c r="T339" i="44"/>
  <c r="T233" i="44"/>
  <c r="T127" i="44"/>
  <c r="T31" i="44"/>
  <c r="T773" i="44"/>
  <c r="T667" i="44"/>
  <c r="T561" i="44"/>
  <c r="T455" i="44"/>
  <c r="T349" i="44"/>
  <c r="T243" i="44"/>
  <c r="T137" i="44"/>
  <c r="T28" i="44"/>
  <c r="T770" i="44"/>
  <c r="T664" i="44"/>
  <c r="T558" i="44"/>
  <c r="T452" i="44"/>
  <c r="T346" i="44"/>
  <c r="T134" i="44"/>
  <c r="T240" i="44"/>
  <c r="S204" i="44"/>
  <c r="S163" i="44"/>
  <c r="S202" i="44"/>
  <c r="S518" i="44"/>
  <c r="S526" i="44"/>
  <c r="S510" i="44"/>
  <c r="S636" i="44"/>
  <c r="S517" i="44"/>
  <c r="S295" i="44"/>
  <c r="S617" i="44"/>
  <c r="J121" i="45"/>
  <c r="N21" i="44"/>
  <c r="T107" i="44"/>
  <c r="S58" i="44"/>
  <c r="Q95" i="44"/>
  <c r="H119" i="45"/>
  <c r="H117" i="45"/>
  <c r="L119" i="45"/>
  <c r="L117" i="45"/>
  <c r="J119" i="45"/>
  <c r="I119" i="45"/>
  <c r="I117" i="45"/>
  <c r="J117" i="45"/>
  <c r="U4" i="44"/>
  <c r="O53" i="16"/>
  <c r="O53" i="37" s="1"/>
  <c r="R53" i="34" s="1"/>
  <c r="Q52" i="45" s="1"/>
  <c r="O81" i="16"/>
  <c r="O81" i="37" s="1"/>
  <c r="R81" i="34" s="1"/>
  <c r="Q80" i="45" s="1"/>
  <c r="O83" i="16"/>
  <c r="O83" i="37" s="1"/>
  <c r="R83" i="34" s="1"/>
  <c r="Q82" i="45" s="1"/>
  <c r="O44" i="16"/>
  <c r="O44" i="37" s="1"/>
  <c r="R44" i="34" s="1"/>
  <c r="Q43" i="45" s="1"/>
  <c r="O54" i="16"/>
  <c r="O54" i="37" s="1"/>
  <c r="R54" i="34" s="1"/>
  <c r="Q53" i="45" s="1"/>
  <c r="O64" i="16"/>
  <c r="O64" i="37" s="1"/>
  <c r="R64" i="34" s="1"/>
  <c r="Q63" i="45" s="1"/>
  <c r="O42" i="16"/>
  <c r="O42" i="37" s="1"/>
  <c r="R42" i="34" s="1"/>
  <c r="Q41" i="45" s="1"/>
  <c r="O110" i="16"/>
  <c r="O110" i="37" s="1"/>
  <c r="R110" i="34" s="1"/>
  <c r="Q109" i="45" s="1"/>
  <c r="O14" i="16"/>
  <c r="O14" i="37" s="1"/>
  <c r="R14" i="34" s="1"/>
  <c r="Q13" i="45" s="1"/>
  <c r="O77" i="16"/>
  <c r="O77" i="37" s="1"/>
  <c r="R77" i="34" s="1"/>
  <c r="Q76" i="45" s="1"/>
  <c r="O49" i="16"/>
  <c r="O49" i="37" s="1"/>
  <c r="R49" i="34" s="1"/>
  <c r="Q48" i="45" s="1"/>
  <c r="O68" i="16"/>
  <c r="O68" i="37" s="1"/>
  <c r="R68" i="34" s="1"/>
  <c r="Q67" i="45" s="1"/>
  <c r="O28" i="16"/>
  <c r="O28" i="37" s="1"/>
  <c r="R28" i="34" s="1"/>
  <c r="Q27" i="45" s="1"/>
  <c r="O78" i="16"/>
  <c r="O78" i="37" s="1"/>
  <c r="R78" i="34" s="1"/>
  <c r="Q77" i="45" s="1"/>
  <c r="O20" i="16"/>
  <c r="O20" i="37" s="1"/>
  <c r="R20" i="34" s="1"/>
  <c r="Q19" i="45" s="1"/>
  <c r="O93" i="16"/>
  <c r="O93" i="37" s="1"/>
  <c r="R93" i="34" s="1"/>
  <c r="Q92" i="45" s="1"/>
  <c r="L19" i="16"/>
  <c r="L19" i="37" s="1"/>
  <c r="O19" i="34" s="1"/>
  <c r="N18" i="45" s="1"/>
  <c r="O80" i="16"/>
  <c r="O80" i="37" s="1"/>
  <c r="R80" i="34" s="1"/>
  <c r="Q79" i="45" s="1"/>
  <c r="O95" i="16"/>
  <c r="O95" i="37" s="1"/>
  <c r="R95" i="34" s="1"/>
  <c r="Q94" i="45" s="1"/>
  <c r="O26" i="16"/>
  <c r="O26" i="37" s="1"/>
  <c r="R26" i="34" s="1"/>
  <c r="Q25" i="45" s="1"/>
  <c r="O69" i="16"/>
  <c r="O69" i="37" s="1"/>
  <c r="R69" i="34" s="1"/>
  <c r="Q68" i="45" s="1"/>
  <c r="O76" i="16"/>
  <c r="O76" i="37" s="1"/>
  <c r="R76" i="34" s="1"/>
  <c r="Q75" i="45" s="1"/>
  <c r="O7" i="16"/>
  <c r="O7" i="37" s="1"/>
  <c r="R7" i="34" s="1"/>
  <c r="Q6" i="45" s="1"/>
  <c r="O31" i="16"/>
  <c r="O31" i="37" s="1"/>
  <c r="R31" i="34" s="1"/>
  <c r="Q30" i="45" s="1"/>
  <c r="O111" i="16"/>
  <c r="O111" i="37" s="1"/>
  <c r="R111" i="34" s="1"/>
  <c r="Q110" i="45" s="1"/>
  <c r="O51" i="16"/>
  <c r="O51" i="37" s="1"/>
  <c r="R51" i="34" s="1"/>
  <c r="Q50" i="45" s="1"/>
  <c r="O13" i="16"/>
  <c r="O13" i="37" s="1"/>
  <c r="R13" i="34" s="1"/>
  <c r="Q12" i="45" s="1"/>
  <c r="O75" i="16"/>
  <c r="O75" i="37" s="1"/>
  <c r="R75" i="34" s="1"/>
  <c r="Q74" i="45" s="1"/>
  <c r="O50" i="16"/>
  <c r="O50" i="37" s="1"/>
  <c r="R50" i="34" s="1"/>
  <c r="Q49" i="45" s="1"/>
  <c r="O73" i="16"/>
  <c r="O73" i="37" s="1"/>
  <c r="R73" i="34" s="1"/>
  <c r="Q72" i="45" s="1"/>
  <c r="O19" i="16"/>
  <c r="O19" i="37" s="1"/>
  <c r="R19" i="34" s="1"/>
  <c r="Q18" i="45" s="1"/>
  <c r="O88" i="16"/>
  <c r="O88" i="37" s="1"/>
  <c r="R88" i="34" s="1"/>
  <c r="Q87" i="45" s="1"/>
  <c r="O36" i="16"/>
  <c r="O36" i="37" s="1"/>
  <c r="R36" i="34" s="1"/>
  <c r="Q35" i="45" s="1"/>
  <c r="O45" i="16"/>
  <c r="O45" i="37" s="1"/>
  <c r="R45" i="34" s="1"/>
  <c r="Q44" i="45" s="1"/>
  <c r="O112" i="16"/>
  <c r="O112" i="37" s="1"/>
  <c r="O61" i="16"/>
  <c r="O61" i="37" s="1"/>
  <c r="R61" i="34" s="1"/>
  <c r="Q60" i="45" s="1"/>
  <c r="O34" i="16"/>
  <c r="O34" i="37" s="1"/>
  <c r="R34" i="34" s="1"/>
  <c r="Q33" i="45" s="1"/>
  <c r="O22" i="16"/>
  <c r="O22" i="37" s="1"/>
  <c r="R22" i="34" s="1"/>
  <c r="Q21" i="45" s="1"/>
  <c r="O11" i="16"/>
  <c r="O11" i="37" s="1"/>
  <c r="R11" i="34" s="1"/>
  <c r="Q10" i="45" s="1"/>
  <c r="O15" i="16"/>
  <c r="O15" i="37" s="1"/>
  <c r="R15" i="34" s="1"/>
  <c r="Q14" i="45" s="1"/>
  <c r="O9" i="16"/>
  <c r="O9" i="37" s="1"/>
  <c r="R9" i="34" s="1"/>
  <c r="Q8" i="45" s="1"/>
  <c r="O97" i="16"/>
  <c r="O97" i="37" s="1"/>
  <c r="R97" i="34" s="1"/>
  <c r="Q96" i="45" s="1"/>
  <c r="O104" i="16"/>
  <c r="O104" i="37" s="1"/>
  <c r="R104" i="34" s="1"/>
  <c r="Q103" i="45" s="1"/>
  <c r="O101" i="16"/>
  <c r="O101" i="37" s="1"/>
  <c r="R101" i="34" s="1"/>
  <c r="Q100" i="45" s="1"/>
  <c r="O94" i="16"/>
  <c r="O94" i="37" s="1"/>
  <c r="R94" i="34" s="1"/>
  <c r="Q93" i="45" s="1"/>
  <c r="O16" i="16"/>
  <c r="O16" i="37" s="1"/>
  <c r="R16" i="34" s="1"/>
  <c r="Q15" i="45" s="1"/>
  <c r="O89" i="16"/>
  <c r="O89" i="37" s="1"/>
  <c r="R89" i="34" s="1"/>
  <c r="Q88" i="45" s="1"/>
  <c r="O48" i="16"/>
  <c r="O48" i="37" s="1"/>
  <c r="R48" i="34" s="1"/>
  <c r="Q47" i="45" s="1"/>
  <c r="O91" i="16"/>
  <c r="O91" i="37" s="1"/>
  <c r="R91" i="34" s="1"/>
  <c r="Q90" i="45" s="1"/>
  <c r="O24" i="16"/>
  <c r="O24" i="37" s="1"/>
  <c r="R24" i="34" s="1"/>
  <c r="Q23" i="45" s="1"/>
  <c r="O40" i="16"/>
  <c r="O40" i="37" s="1"/>
  <c r="R40" i="34" s="1"/>
  <c r="Q39" i="45" s="1"/>
  <c r="O58" i="16"/>
  <c r="O58" i="37" s="1"/>
  <c r="R58" i="34" s="1"/>
  <c r="Q57" i="45" s="1"/>
  <c r="O23" i="16"/>
  <c r="O23" i="37" s="1"/>
  <c r="R23" i="34" s="1"/>
  <c r="Q22" i="45" s="1"/>
  <c r="O35" i="16"/>
  <c r="O35" i="37" s="1"/>
  <c r="R35" i="34" s="1"/>
  <c r="Q34" i="45" s="1"/>
  <c r="O46" i="16"/>
  <c r="O46" i="37" s="1"/>
  <c r="R46" i="34" s="1"/>
  <c r="Q45" i="45" s="1"/>
  <c r="O12" i="16"/>
  <c r="O12" i="37" s="1"/>
  <c r="R12" i="34" s="1"/>
  <c r="Q11" i="45" s="1"/>
  <c r="O98" i="16"/>
  <c r="O98" i="37" s="1"/>
  <c r="R98" i="34" s="1"/>
  <c r="Q97" i="45" s="1"/>
  <c r="O92" i="16"/>
  <c r="O92" i="37" s="1"/>
  <c r="R92" i="34" s="1"/>
  <c r="Q91" i="45" s="1"/>
  <c r="O52" i="16"/>
  <c r="O52" i="37" s="1"/>
  <c r="R52" i="34" s="1"/>
  <c r="Q51" i="45" s="1"/>
  <c r="O37" i="16"/>
  <c r="O37" i="37" s="1"/>
  <c r="R37" i="34" s="1"/>
  <c r="Q36" i="45" s="1"/>
  <c r="O25" i="16"/>
  <c r="O25" i="37" s="1"/>
  <c r="R25" i="34" s="1"/>
  <c r="Q24" i="45" s="1"/>
  <c r="O63" i="16"/>
  <c r="O63" i="37" s="1"/>
  <c r="R63" i="34" s="1"/>
  <c r="Q62" i="45" s="1"/>
  <c r="O85" i="16"/>
  <c r="O85" i="37" s="1"/>
  <c r="R85" i="34" s="1"/>
  <c r="Q84" i="45" s="1"/>
  <c r="L11" i="16"/>
  <c r="L11" i="37" s="1"/>
  <c r="O11" i="34" s="1"/>
  <c r="N10" i="45" s="1"/>
  <c r="O86" i="16"/>
  <c r="O86" i="37" s="1"/>
  <c r="R86" i="34" s="1"/>
  <c r="Q85" i="45" s="1"/>
  <c r="O84" i="16"/>
  <c r="O84" i="37" s="1"/>
  <c r="R84" i="34" s="1"/>
  <c r="Q83" i="45" s="1"/>
  <c r="O32" i="16"/>
  <c r="O32" i="37" s="1"/>
  <c r="R32" i="34" s="1"/>
  <c r="Q31" i="45" s="1"/>
  <c r="O56" i="16"/>
  <c r="O56" i="37" s="1"/>
  <c r="R56" i="34" s="1"/>
  <c r="Q55" i="45" s="1"/>
  <c r="O74" i="16"/>
  <c r="O74" i="37" s="1"/>
  <c r="R74" i="34" s="1"/>
  <c r="Q73" i="45" s="1"/>
  <c r="O62" i="16"/>
  <c r="O62" i="37" s="1"/>
  <c r="R62" i="34" s="1"/>
  <c r="Q61" i="45" s="1"/>
  <c r="O87" i="16"/>
  <c r="O87" i="37" s="1"/>
  <c r="R87" i="34" s="1"/>
  <c r="Q86" i="45" s="1"/>
  <c r="O67" i="16"/>
  <c r="O67" i="37" s="1"/>
  <c r="R67" i="34" s="1"/>
  <c r="Q66" i="45" s="1"/>
  <c r="O109" i="16"/>
  <c r="O109" i="37" s="1"/>
  <c r="R109" i="34" s="1"/>
  <c r="Q108" i="45" s="1"/>
  <c r="AS20" i="14"/>
  <c r="AT6" i="14"/>
  <c r="O57" i="16"/>
  <c r="O57" i="37" s="1"/>
  <c r="R57" i="34" s="1"/>
  <c r="Q56" i="45" s="1"/>
  <c r="O55" i="16"/>
  <c r="O55" i="37" s="1"/>
  <c r="R55" i="34" s="1"/>
  <c r="Q54" i="45" s="1"/>
  <c r="O43" i="16"/>
  <c r="O43" i="37" s="1"/>
  <c r="R43" i="34" s="1"/>
  <c r="Q42" i="45" s="1"/>
  <c r="AS6" i="14"/>
  <c r="O70" i="16"/>
  <c r="O70" i="37" s="1"/>
  <c r="R70" i="34" s="1"/>
  <c r="Q69" i="45" s="1"/>
  <c r="O65" i="16"/>
  <c r="O65" i="37" s="1"/>
  <c r="R65" i="34" s="1"/>
  <c r="Q64" i="45" s="1"/>
  <c r="O8" i="16"/>
  <c r="O8" i="37" s="1"/>
  <c r="R8" i="34" s="1"/>
  <c r="Q7" i="45" s="1"/>
  <c r="O107" i="16"/>
  <c r="O107" i="37" s="1"/>
  <c r="R107" i="34" s="1"/>
  <c r="Q106" i="45" s="1"/>
  <c r="O102" i="16"/>
  <c r="O102" i="37" s="1"/>
  <c r="R102" i="34" s="1"/>
  <c r="Q101" i="45" s="1"/>
  <c r="O47" i="16"/>
  <c r="O47" i="37" s="1"/>
  <c r="R47" i="34" s="1"/>
  <c r="Q46" i="45" s="1"/>
  <c r="O99" i="16"/>
  <c r="O99" i="37" s="1"/>
  <c r="R99" i="34" s="1"/>
  <c r="Q98" i="45" s="1"/>
  <c r="O5" i="16"/>
  <c r="O5" i="37" s="1"/>
  <c r="R5" i="34" s="1"/>
  <c r="Q4" i="45" s="1"/>
  <c r="O10" i="16"/>
  <c r="O10" i="37" s="1"/>
  <c r="R10" i="34" s="1"/>
  <c r="Q9" i="45" s="1"/>
  <c r="O41" i="16"/>
  <c r="O41" i="37" s="1"/>
  <c r="R41" i="34" s="1"/>
  <c r="Q40" i="45" s="1"/>
  <c r="O66" i="16"/>
  <c r="O66" i="37" s="1"/>
  <c r="R66" i="34" s="1"/>
  <c r="Q65" i="45" s="1"/>
  <c r="O60" i="16"/>
  <c r="O60" i="37" s="1"/>
  <c r="R60" i="34" s="1"/>
  <c r="Q59" i="45" s="1"/>
  <c r="O79" i="16"/>
  <c r="O79" i="37" s="1"/>
  <c r="R79" i="34" s="1"/>
  <c r="Q78" i="45" s="1"/>
  <c r="O72" i="16"/>
  <c r="O72" i="37" s="1"/>
  <c r="R72" i="34" s="1"/>
  <c r="Q71" i="45" s="1"/>
  <c r="O106" i="16"/>
  <c r="O106" i="37" s="1"/>
  <c r="R106" i="34" s="1"/>
  <c r="Q105" i="45" s="1"/>
  <c r="P5" i="4"/>
  <c r="R3" i="15"/>
  <c r="R67" i="15"/>
  <c r="R13" i="15"/>
  <c r="R107" i="15"/>
  <c r="R82" i="15"/>
  <c r="R85" i="15"/>
  <c r="R63" i="15"/>
  <c r="R56" i="15"/>
  <c r="R62" i="15"/>
  <c r="R61" i="15"/>
  <c r="R16" i="15"/>
  <c r="R30" i="15"/>
  <c r="R33" i="15"/>
  <c r="R93" i="15"/>
  <c r="R77" i="15"/>
  <c r="R71" i="15"/>
  <c r="R53" i="15"/>
  <c r="R47" i="15"/>
  <c r="R19" i="15"/>
  <c r="R27" i="15"/>
  <c r="R14" i="15"/>
  <c r="R94" i="15"/>
  <c r="R45" i="15"/>
  <c r="R101" i="15"/>
  <c r="R43" i="15"/>
  <c r="R8" i="15"/>
  <c r="R59" i="15"/>
  <c r="R69" i="15"/>
  <c r="R109" i="15"/>
  <c r="R40" i="15"/>
  <c r="R81" i="15"/>
  <c r="R112" i="15"/>
  <c r="R7" i="15"/>
  <c r="R32" i="15"/>
  <c r="R103" i="15"/>
  <c r="R22" i="15"/>
  <c r="R65" i="15"/>
  <c r="R25" i="15"/>
  <c r="R91" i="15"/>
  <c r="R49" i="15"/>
  <c r="R104" i="15"/>
  <c r="R78" i="15"/>
  <c r="R92" i="15"/>
  <c r="R48" i="15"/>
  <c r="R21" i="15"/>
  <c r="R35" i="15"/>
  <c r="R54" i="15"/>
  <c r="R9" i="15"/>
  <c r="R60" i="15"/>
  <c r="R58" i="15"/>
  <c r="R37" i="15"/>
  <c r="R99" i="15"/>
  <c r="R44" i="15"/>
  <c r="R11" i="15"/>
  <c r="R80" i="15"/>
  <c r="R111" i="15"/>
  <c r="R96" i="15"/>
  <c r="R41" i="15"/>
  <c r="R46" i="15"/>
  <c r="R66" i="15"/>
  <c r="R105" i="15"/>
  <c r="R83" i="15"/>
  <c r="R84" i="15"/>
  <c r="R15" i="15"/>
  <c r="R6" i="15"/>
  <c r="R23" i="15"/>
  <c r="R31" i="15"/>
  <c r="R70" i="15"/>
  <c r="R36" i="15"/>
  <c r="R39" i="15"/>
  <c r="R24" i="15"/>
  <c r="R102" i="15"/>
  <c r="R17" i="15"/>
  <c r="R76" i="15"/>
  <c r="R18" i="15"/>
  <c r="R74" i="15"/>
  <c r="R55" i="15"/>
  <c r="R73" i="15"/>
  <c r="R57" i="15"/>
  <c r="R42" i="15"/>
  <c r="R26" i="15"/>
  <c r="R10" i="15"/>
  <c r="R100" i="15"/>
  <c r="R79" i="15"/>
  <c r="R38" i="15"/>
  <c r="R98" i="15"/>
  <c r="R106" i="15"/>
  <c r="R68" i="15"/>
  <c r="R89" i="15"/>
  <c r="R52" i="15"/>
  <c r="R5" i="15"/>
  <c r="R20" i="15"/>
  <c r="R34" i="15"/>
  <c r="R75" i="15"/>
  <c r="R72" i="15"/>
  <c r="R50" i="15"/>
  <c r="R64" i="15"/>
  <c r="R110" i="15"/>
  <c r="R95" i="15"/>
  <c r="R86" i="15"/>
  <c r="R87" i="15"/>
  <c r="R97" i="15"/>
  <c r="R12" i="15"/>
  <c r="R88" i="15"/>
  <c r="R29" i="15"/>
  <c r="R51" i="15"/>
  <c r="R90" i="15"/>
  <c r="R28" i="15"/>
  <c r="R108" i="15"/>
  <c r="O38" i="16"/>
  <c r="O38" i="37" s="1"/>
  <c r="R38" i="34" s="1"/>
  <c r="Q37" i="45" s="1"/>
  <c r="O21" i="16"/>
  <c r="O21" i="37" s="1"/>
  <c r="R21" i="34" s="1"/>
  <c r="Q20" i="45" s="1"/>
  <c r="O82" i="16"/>
  <c r="O82" i="37" s="1"/>
  <c r="R82" i="34" s="1"/>
  <c r="Q81" i="45" s="1"/>
  <c r="O71" i="16"/>
  <c r="O71" i="37" s="1"/>
  <c r="R71" i="34" s="1"/>
  <c r="Q70" i="45" s="1"/>
  <c r="O33" i="16"/>
  <c r="O33" i="37" s="1"/>
  <c r="R33" i="34" s="1"/>
  <c r="Q32" i="45" s="1"/>
  <c r="O27" i="16"/>
  <c r="O27" i="37" s="1"/>
  <c r="R27" i="34" s="1"/>
  <c r="Q26" i="45" s="1"/>
  <c r="O105" i="16"/>
  <c r="O105" i="37" s="1"/>
  <c r="R105" i="34" s="1"/>
  <c r="Q104" i="45" s="1"/>
  <c r="AS88" i="14"/>
  <c r="O17" i="16"/>
  <c r="O17" i="37" s="1"/>
  <c r="R17" i="34" s="1"/>
  <c r="Q16" i="45" s="1"/>
  <c r="O96" i="16"/>
  <c r="O96" i="37" s="1"/>
  <c r="R96" i="34" s="1"/>
  <c r="Q95" i="45" s="1"/>
  <c r="O100" i="16"/>
  <c r="O100" i="37" s="1"/>
  <c r="R100" i="34" s="1"/>
  <c r="Q99" i="45" s="1"/>
  <c r="O29" i="16"/>
  <c r="O29" i="37" s="1"/>
  <c r="R29" i="34" s="1"/>
  <c r="Q28" i="45" s="1"/>
  <c r="O30" i="16"/>
  <c r="O30" i="37" s="1"/>
  <c r="R30" i="34" s="1"/>
  <c r="Q29" i="45" s="1"/>
  <c r="O103" i="16"/>
  <c r="O103" i="37" s="1"/>
  <c r="R103" i="34" s="1"/>
  <c r="Q102" i="45" s="1"/>
  <c r="O59" i="16"/>
  <c r="O59" i="37" s="1"/>
  <c r="R59" i="34" s="1"/>
  <c r="Q58" i="45" s="1"/>
  <c r="AS90" i="14"/>
  <c r="AS109" i="14"/>
  <c r="AS110" i="14"/>
  <c r="AT88" i="14"/>
  <c r="Q90" i="15"/>
  <c r="AT109" i="14"/>
  <c r="I98" i="16"/>
  <c r="I98" i="37" s="1"/>
  <c r="L98" i="34" s="1"/>
  <c r="K97" i="45" s="1"/>
  <c r="I9" i="16"/>
  <c r="I9" i="37" s="1"/>
  <c r="L9" i="34" s="1"/>
  <c r="K8" i="45" s="1"/>
  <c r="O108" i="16"/>
  <c r="O108" i="37" s="1"/>
  <c r="R108" i="34" s="1"/>
  <c r="Q107" i="45" s="1"/>
  <c r="N6" i="16"/>
  <c r="N6" i="37" s="1"/>
  <c r="Q6" i="34" s="1"/>
  <c r="P5" i="45" s="1"/>
  <c r="AT110" i="14"/>
  <c r="P18" i="15"/>
  <c r="AS18" i="14"/>
  <c r="L3" i="4"/>
  <c r="H114" i="48" l="1"/>
  <c r="I114" i="48"/>
  <c r="T70" i="44"/>
  <c r="T741" i="44"/>
  <c r="T308" i="44"/>
  <c r="T319" i="44"/>
  <c r="T180" i="44"/>
  <c r="T192" i="44"/>
  <c r="T204" i="44"/>
  <c r="T201" i="44"/>
  <c r="T89" i="44"/>
  <c r="T306" i="44"/>
  <c r="T295" i="44"/>
  <c r="T848" i="44"/>
  <c r="T806" i="44"/>
  <c r="T844" i="44"/>
  <c r="T210" i="44"/>
  <c r="T385" i="44"/>
  <c r="T377" i="44"/>
  <c r="T414" i="44"/>
  <c r="T384" i="44"/>
  <c r="T381" i="44"/>
  <c r="T380" i="44"/>
  <c r="T517" i="44"/>
  <c r="T182" i="44"/>
  <c r="T191" i="44"/>
  <c r="T425" i="44"/>
  <c r="T421" i="44"/>
  <c r="T409" i="44"/>
  <c r="T98" i="44"/>
  <c r="T87" i="44"/>
  <c r="T271" i="44"/>
  <c r="T92" i="44"/>
  <c r="T286" i="44"/>
  <c r="T298" i="44"/>
  <c r="T310" i="44"/>
  <c r="T307" i="44"/>
  <c r="T412" i="44"/>
  <c r="T401" i="44"/>
  <c r="T106" i="44"/>
  <c r="T64" i="44"/>
  <c r="T102" i="44"/>
  <c r="T105" i="44"/>
  <c r="T90" i="44"/>
  <c r="T316" i="44"/>
  <c r="T491" i="44"/>
  <c r="T483" i="44"/>
  <c r="T520" i="44"/>
  <c r="T490" i="44"/>
  <c r="T487" i="44"/>
  <c r="T486" i="44"/>
  <c r="T623" i="44"/>
  <c r="T288" i="44"/>
  <c r="T297" i="44"/>
  <c r="T531" i="44"/>
  <c r="T527" i="44"/>
  <c r="T515" i="44"/>
  <c r="T86" i="44"/>
  <c r="T831" i="44"/>
  <c r="T738" i="44"/>
  <c r="T88" i="44"/>
  <c r="T278" i="44"/>
  <c r="T274" i="44"/>
  <c r="T85" i="44"/>
  <c r="T303" i="44"/>
  <c r="T399" i="44"/>
  <c r="T402" i="44"/>
  <c r="T392" i="44"/>
  <c r="T404" i="44"/>
  <c r="T388" i="44"/>
  <c r="T416" i="44"/>
  <c r="T393" i="44"/>
  <c r="T413" i="44"/>
  <c r="T518" i="44"/>
  <c r="T507" i="44"/>
  <c r="T212" i="44"/>
  <c r="T170" i="44"/>
  <c r="T196" i="44"/>
  <c r="T589" i="44"/>
  <c r="T626" i="44"/>
  <c r="T596" i="44"/>
  <c r="T593" i="44"/>
  <c r="U587" i="44"/>
  <c r="T698" i="44"/>
  <c r="T729" i="44"/>
  <c r="T410" i="44"/>
  <c r="T394" i="44"/>
  <c r="T403" i="44"/>
  <c r="T637" i="44"/>
  <c r="T633" i="44"/>
  <c r="T621" i="44"/>
  <c r="T74" i="44"/>
  <c r="T75" i="44"/>
  <c r="T742" i="44"/>
  <c r="T104" i="44"/>
  <c r="T415" i="44"/>
  <c r="J114" i="48"/>
  <c r="T508" i="44"/>
  <c r="T498" i="44"/>
  <c r="T510" i="44"/>
  <c r="T494" i="44"/>
  <c r="T522" i="44"/>
  <c r="T499" i="44"/>
  <c r="T519" i="44"/>
  <c r="T513" i="44"/>
  <c r="T624" i="44"/>
  <c r="T613" i="44"/>
  <c r="T318" i="44"/>
  <c r="T276" i="44"/>
  <c r="T302" i="44"/>
  <c r="T528" i="44"/>
  <c r="T703" i="44"/>
  <c r="T695" i="44"/>
  <c r="T732" i="44"/>
  <c r="T702" i="44"/>
  <c r="T699" i="44"/>
  <c r="T804" i="44"/>
  <c r="T835" i="44"/>
  <c r="T516" i="44"/>
  <c r="T500" i="44"/>
  <c r="T509" i="44"/>
  <c r="T739" i="44"/>
  <c r="T189" i="44"/>
  <c r="T726" i="44"/>
  <c r="T76" i="44"/>
  <c r="T611" i="44"/>
  <c r="T614" i="44"/>
  <c r="T604" i="44"/>
  <c r="T616" i="44"/>
  <c r="T600" i="44"/>
  <c r="T628" i="44"/>
  <c r="T605" i="44"/>
  <c r="T625" i="44"/>
  <c r="T730" i="44"/>
  <c r="T825" i="44"/>
  <c r="T424" i="44"/>
  <c r="T382" i="44"/>
  <c r="T526" i="44"/>
  <c r="T423" i="44"/>
  <c r="T634" i="44"/>
  <c r="T801" i="44"/>
  <c r="T808" i="44"/>
  <c r="U799" i="44"/>
  <c r="T97" i="44"/>
  <c r="T62" i="44"/>
  <c r="T93" i="44"/>
  <c r="T622" i="44"/>
  <c r="T606" i="44"/>
  <c r="T615" i="44"/>
  <c r="T743" i="44"/>
  <c r="T84" i="44"/>
  <c r="T700" i="44"/>
  <c r="T279" i="44"/>
  <c r="T275" i="44"/>
  <c r="T717" i="44"/>
  <c r="T720" i="44"/>
  <c r="T710" i="44"/>
  <c r="T722" i="44"/>
  <c r="T706" i="44"/>
  <c r="T734" i="44"/>
  <c r="T711" i="44"/>
  <c r="T731" i="44"/>
  <c r="T725" i="44"/>
  <c r="T719" i="44"/>
  <c r="T530" i="44"/>
  <c r="T488" i="44"/>
  <c r="T420" i="44"/>
  <c r="T514" i="44"/>
  <c r="T723" i="44"/>
  <c r="T740" i="44"/>
  <c r="T67" i="44"/>
  <c r="T59" i="44"/>
  <c r="T96" i="44"/>
  <c r="T66" i="44"/>
  <c r="T63" i="44"/>
  <c r="T168" i="44"/>
  <c r="T728" i="44"/>
  <c r="T712" i="44"/>
  <c r="T721" i="44"/>
  <c r="T103" i="44"/>
  <c r="T91" i="44"/>
  <c r="T81" i="44"/>
  <c r="T95" i="44"/>
  <c r="T411" i="44"/>
  <c r="T315" i="44"/>
  <c r="T826" i="44"/>
  <c r="T816" i="44"/>
  <c r="T840" i="44"/>
  <c r="T837" i="44"/>
  <c r="T94" i="44"/>
  <c r="T83" i="44"/>
  <c r="T636" i="44"/>
  <c r="T594" i="44"/>
  <c r="T632" i="44"/>
  <c r="T635" i="44"/>
  <c r="T620" i="44"/>
  <c r="T846" i="44"/>
  <c r="T830" i="44"/>
  <c r="T165" i="44"/>
  <c r="T202" i="44"/>
  <c r="T172" i="44"/>
  <c r="T169" i="44"/>
  <c r="T592" i="44"/>
  <c r="T305" i="44"/>
  <c r="T834" i="44"/>
  <c r="T818" i="44"/>
  <c r="T827" i="44"/>
  <c r="T209" i="44"/>
  <c r="U5" i="44"/>
  <c r="U747" i="44"/>
  <c r="U641" i="44"/>
  <c r="U535" i="44"/>
  <c r="U429" i="44"/>
  <c r="U323" i="44"/>
  <c r="U217" i="44"/>
  <c r="U111" i="44"/>
  <c r="N392" i="44"/>
  <c r="T619" i="44"/>
  <c r="T847" i="44"/>
  <c r="T832" i="44"/>
  <c r="T405" i="44"/>
  <c r="T422" i="44"/>
  <c r="T406" i="44"/>
  <c r="T809" i="44"/>
  <c r="T838" i="44"/>
  <c r="T805" i="44"/>
  <c r="U45" i="44"/>
  <c r="U787" i="44"/>
  <c r="U575" i="44"/>
  <c r="U681" i="44"/>
  <c r="U469" i="44"/>
  <c r="U363" i="44"/>
  <c r="U151" i="44"/>
  <c r="U257" i="44"/>
  <c r="U9" i="44"/>
  <c r="U751" i="44"/>
  <c r="U645" i="44"/>
  <c r="U539" i="44"/>
  <c r="U433" i="44"/>
  <c r="U327" i="44"/>
  <c r="U221" i="44"/>
  <c r="U115" i="44"/>
  <c r="U51" i="44"/>
  <c r="U793" i="44"/>
  <c r="U687" i="44"/>
  <c r="U581" i="44"/>
  <c r="U475" i="44"/>
  <c r="U369" i="44"/>
  <c r="U263" i="44"/>
  <c r="U157" i="44"/>
  <c r="U23" i="44"/>
  <c r="U659" i="44"/>
  <c r="U765" i="44"/>
  <c r="U553" i="44"/>
  <c r="U447" i="44"/>
  <c r="U341" i="44"/>
  <c r="U235" i="44"/>
  <c r="U129" i="44"/>
  <c r="U32" i="44"/>
  <c r="U774" i="44"/>
  <c r="U668" i="44"/>
  <c r="U562" i="44"/>
  <c r="U456" i="44"/>
  <c r="U350" i="44"/>
  <c r="U244" i="44"/>
  <c r="U138" i="44"/>
  <c r="U33" i="44"/>
  <c r="U775" i="44"/>
  <c r="U669" i="44"/>
  <c r="U563" i="44"/>
  <c r="U457" i="44"/>
  <c r="U351" i="44"/>
  <c r="U245" i="44"/>
  <c r="U139" i="44"/>
  <c r="U18" i="44"/>
  <c r="U760" i="44"/>
  <c r="U654" i="44"/>
  <c r="U442" i="44"/>
  <c r="U548" i="44"/>
  <c r="U336" i="44"/>
  <c r="U230" i="44"/>
  <c r="U124" i="44"/>
  <c r="U8" i="44"/>
  <c r="U750" i="44"/>
  <c r="U644" i="44"/>
  <c r="U538" i="44"/>
  <c r="U432" i="44"/>
  <c r="U326" i="44"/>
  <c r="U220" i="44"/>
  <c r="U114" i="44"/>
  <c r="U12" i="44"/>
  <c r="U754" i="44"/>
  <c r="U648" i="44"/>
  <c r="U542" i="44"/>
  <c r="U436" i="44"/>
  <c r="U330" i="44"/>
  <c r="U224" i="44"/>
  <c r="U118" i="44"/>
  <c r="U38" i="44"/>
  <c r="U780" i="44"/>
  <c r="U674" i="44"/>
  <c r="U568" i="44"/>
  <c r="U462" i="44"/>
  <c r="U356" i="44"/>
  <c r="U250" i="44"/>
  <c r="U144" i="44"/>
  <c r="U42" i="44"/>
  <c r="U784" i="44"/>
  <c r="U678" i="44"/>
  <c r="U572" i="44"/>
  <c r="U466" i="44"/>
  <c r="U360" i="44"/>
  <c r="U254" i="44"/>
  <c r="U148" i="44"/>
  <c r="U34" i="44"/>
  <c r="U776" i="44"/>
  <c r="U670" i="44"/>
  <c r="U564" i="44"/>
  <c r="U458" i="44"/>
  <c r="U352" i="44"/>
  <c r="U246" i="44"/>
  <c r="U140" i="44"/>
  <c r="T293" i="44"/>
  <c r="T190" i="44"/>
  <c r="N498" i="44"/>
  <c r="T511" i="44"/>
  <c r="T512" i="44"/>
  <c r="T203" i="44"/>
  <c r="S164" i="44"/>
  <c r="T199" i="44"/>
  <c r="T213" i="44"/>
  <c r="T197" i="44"/>
  <c r="Q201" i="44"/>
  <c r="U48" i="44"/>
  <c r="U790" i="44"/>
  <c r="U684" i="44"/>
  <c r="U578" i="44"/>
  <c r="U472" i="44"/>
  <c r="U366" i="44"/>
  <c r="U260" i="44"/>
  <c r="U154" i="44"/>
  <c r="U6" i="44"/>
  <c r="U748" i="44"/>
  <c r="U642" i="44"/>
  <c r="U536" i="44"/>
  <c r="U430" i="44"/>
  <c r="U324" i="44"/>
  <c r="U218" i="44"/>
  <c r="U112" i="44"/>
  <c r="U10" i="44"/>
  <c r="U752" i="44"/>
  <c r="U646" i="44"/>
  <c r="U540" i="44"/>
  <c r="U434" i="44"/>
  <c r="U328" i="44"/>
  <c r="U222" i="44"/>
  <c r="U116" i="44"/>
  <c r="U46" i="44"/>
  <c r="U788" i="44"/>
  <c r="U682" i="44"/>
  <c r="U576" i="44"/>
  <c r="U470" i="44"/>
  <c r="U364" i="44"/>
  <c r="U258" i="44"/>
  <c r="U152" i="44"/>
  <c r="U11" i="44"/>
  <c r="U753" i="44"/>
  <c r="U647" i="44"/>
  <c r="U541" i="44"/>
  <c r="U435" i="44"/>
  <c r="U329" i="44"/>
  <c r="U223" i="44"/>
  <c r="U117" i="44"/>
  <c r="U47" i="44"/>
  <c r="U683" i="44"/>
  <c r="U789" i="44"/>
  <c r="U577" i="44"/>
  <c r="U471" i="44"/>
  <c r="U365" i="44"/>
  <c r="U259" i="44"/>
  <c r="U153" i="44"/>
  <c r="T746" i="44"/>
  <c r="T640" i="44"/>
  <c r="T534" i="44"/>
  <c r="T428" i="44"/>
  <c r="T322" i="44"/>
  <c r="T216" i="44"/>
  <c r="T110" i="44"/>
  <c r="U37" i="44"/>
  <c r="U779" i="44"/>
  <c r="U673" i="44"/>
  <c r="U567" i="44"/>
  <c r="U461" i="44"/>
  <c r="U355" i="44"/>
  <c r="U143" i="44"/>
  <c r="U249" i="44"/>
  <c r="U29" i="44"/>
  <c r="U771" i="44"/>
  <c r="U665" i="44"/>
  <c r="U559" i="44"/>
  <c r="U453" i="44"/>
  <c r="U347" i="44"/>
  <c r="U135" i="44"/>
  <c r="U241" i="44"/>
  <c r="U39" i="44"/>
  <c r="U781" i="44"/>
  <c r="U675" i="44"/>
  <c r="U569" i="44"/>
  <c r="U463" i="44"/>
  <c r="U357" i="44"/>
  <c r="U251" i="44"/>
  <c r="U145" i="44"/>
  <c r="U13" i="44"/>
  <c r="U755" i="44"/>
  <c r="U649" i="44"/>
  <c r="U543" i="44"/>
  <c r="U437" i="44"/>
  <c r="U331" i="44"/>
  <c r="U225" i="44"/>
  <c r="U119" i="44"/>
  <c r="U28" i="44"/>
  <c r="U770" i="44"/>
  <c r="U664" i="44"/>
  <c r="U558" i="44"/>
  <c r="U452" i="44"/>
  <c r="U346" i="44"/>
  <c r="U240" i="44"/>
  <c r="U134" i="44"/>
  <c r="T187" i="44"/>
  <c r="T296" i="44"/>
  <c r="N604" i="44"/>
  <c r="T208" i="44"/>
  <c r="T317" i="44"/>
  <c r="T617" i="44"/>
  <c r="T618" i="44"/>
  <c r="T173" i="44"/>
  <c r="U163" i="44"/>
  <c r="T309" i="44"/>
  <c r="S270" i="44"/>
  <c r="Q307" i="44"/>
  <c r="U43" i="44"/>
  <c r="U785" i="44"/>
  <c r="U679" i="44"/>
  <c r="U573" i="44"/>
  <c r="U467" i="44"/>
  <c r="U361" i="44"/>
  <c r="U255" i="44"/>
  <c r="U149" i="44"/>
  <c r="U31" i="44"/>
  <c r="U667" i="44"/>
  <c r="U773" i="44"/>
  <c r="U455" i="44"/>
  <c r="U561" i="44"/>
  <c r="U349" i="44"/>
  <c r="U243" i="44"/>
  <c r="U137" i="44"/>
  <c r="U40" i="44"/>
  <c r="U782" i="44"/>
  <c r="U676" i="44"/>
  <c r="U570" i="44"/>
  <c r="U464" i="44"/>
  <c r="U358" i="44"/>
  <c r="U252" i="44"/>
  <c r="U146" i="44"/>
  <c r="U15" i="44"/>
  <c r="U757" i="44"/>
  <c r="U651" i="44"/>
  <c r="U545" i="44"/>
  <c r="U439" i="44"/>
  <c r="U333" i="44"/>
  <c r="U227" i="44"/>
  <c r="U121" i="44"/>
  <c r="U24" i="44"/>
  <c r="U766" i="44"/>
  <c r="U660" i="44"/>
  <c r="U554" i="44"/>
  <c r="U448" i="44"/>
  <c r="U342" i="44"/>
  <c r="U236" i="44"/>
  <c r="U130" i="44"/>
  <c r="N710" i="44"/>
  <c r="T301" i="44"/>
  <c r="T314" i="44"/>
  <c r="T211" i="44"/>
  <c r="T724" i="44"/>
  <c r="U269" i="44"/>
  <c r="S376" i="44"/>
  <c r="Q413" i="44"/>
  <c r="U52" i="44"/>
  <c r="U794" i="44"/>
  <c r="U688" i="44"/>
  <c r="U582" i="44"/>
  <c r="U476" i="44"/>
  <c r="U370" i="44"/>
  <c r="U264" i="44"/>
  <c r="U158" i="44"/>
  <c r="U21" i="44"/>
  <c r="U763" i="44"/>
  <c r="U657" i="44"/>
  <c r="U551" i="44"/>
  <c r="U445" i="44"/>
  <c r="U339" i="44"/>
  <c r="U127" i="44"/>
  <c r="U233" i="44"/>
  <c r="U49" i="44"/>
  <c r="U791" i="44"/>
  <c r="U685" i="44"/>
  <c r="U579" i="44"/>
  <c r="U473" i="44"/>
  <c r="U367" i="44"/>
  <c r="U261" i="44"/>
  <c r="U155" i="44"/>
  <c r="T505" i="44"/>
  <c r="T812" i="44"/>
  <c r="T817" i="44"/>
  <c r="N816" i="44"/>
  <c r="T195" i="44"/>
  <c r="T408" i="44"/>
  <c r="T829" i="44"/>
  <c r="U375" i="44"/>
  <c r="T521" i="44"/>
  <c r="S482" i="44"/>
  <c r="T198" i="44"/>
  <c r="Q519" i="44"/>
  <c r="U20" i="44"/>
  <c r="U762" i="44"/>
  <c r="U656" i="44"/>
  <c r="U550" i="44"/>
  <c r="U444" i="44"/>
  <c r="U232" i="44"/>
  <c r="U126" i="44"/>
  <c r="U338" i="44"/>
  <c r="U16" i="44"/>
  <c r="U758" i="44"/>
  <c r="U652" i="44"/>
  <c r="U546" i="44"/>
  <c r="U440" i="44"/>
  <c r="U334" i="44"/>
  <c r="U228" i="44"/>
  <c r="U122" i="44"/>
  <c r="U36" i="44"/>
  <c r="U778" i="44"/>
  <c r="U672" i="44"/>
  <c r="U566" i="44"/>
  <c r="U460" i="44"/>
  <c r="U354" i="44"/>
  <c r="U248" i="44"/>
  <c r="U142" i="44"/>
  <c r="U14" i="44"/>
  <c r="U756" i="44"/>
  <c r="U650" i="44"/>
  <c r="U544" i="44"/>
  <c r="U438" i="44"/>
  <c r="U332" i="44"/>
  <c r="U226" i="44"/>
  <c r="U120" i="44"/>
  <c r="U25" i="44"/>
  <c r="U767" i="44"/>
  <c r="U661" i="44"/>
  <c r="U555" i="44"/>
  <c r="U449" i="44"/>
  <c r="U343" i="44"/>
  <c r="U237" i="44"/>
  <c r="U131" i="44"/>
  <c r="U44" i="44"/>
  <c r="U786" i="44"/>
  <c r="U680" i="44"/>
  <c r="U574" i="44"/>
  <c r="U468" i="44"/>
  <c r="U362" i="44"/>
  <c r="U256" i="44"/>
  <c r="U150" i="44"/>
  <c r="U41" i="44"/>
  <c r="U783" i="44"/>
  <c r="U677" i="44"/>
  <c r="U571" i="44"/>
  <c r="U465" i="44"/>
  <c r="U359" i="44"/>
  <c r="U253" i="44"/>
  <c r="U147" i="44"/>
  <c r="T836" i="44"/>
  <c r="T529" i="44"/>
  <c r="U481" i="44"/>
  <c r="T627" i="44"/>
  <c r="S694" i="44"/>
  <c r="T304" i="44"/>
  <c r="Q625" i="44"/>
  <c r="U50" i="44"/>
  <c r="U792" i="44"/>
  <c r="U686" i="44"/>
  <c r="U580" i="44"/>
  <c r="U474" i="44"/>
  <c r="U368" i="44"/>
  <c r="U262" i="44"/>
  <c r="U156" i="44"/>
  <c r="U30" i="44"/>
  <c r="U772" i="44"/>
  <c r="U666" i="44"/>
  <c r="U560" i="44"/>
  <c r="U454" i="44"/>
  <c r="U348" i="44"/>
  <c r="U242" i="44"/>
  <c r="U136" i="44"/>
  <c r="U17" i="44"/>
  <c r="U759" i="44"/>
  <c r="U653" i="44"/>
  <c r="U547" i="44"/>
  <c r="U441" i="44"/>
  <c r="U335" i="44"/>
  <c r="U229" i="44"/>
  <c r="U123" i="44"/>
  <c r="U22" i="44"/>
  <c r="U764" i="44"/>
  <c r="U658" i="44"/>
  <c r="U552" i="44"/>
  <c r="U446" i="44"/>
  <c r="U340" i="44"/>
  <c r="U234" i="44"/>
  <c r="U128" i="44"/>
  <c r="U35" i="44"/>
  <c r="U777" i="44"/>
  <c r="U671" i="44"/>
  <c r="U565" i="44"/>
  <c r="U459" i="44"/>
  <c r="U353" i="44"/>
  <c r="U247" i="44"/>
  <c r="U141" i="44"/>
  <c r="U53" i="44"/>
  <c r="U795" i="44"/>
  <c r="U689" i="44"/>
  <c r="U583" i="44"/>
  <c r="U477" i="44"/>
  <c r="U371" i="44"/>
  <c r="U265" i="44"/>
  <c r="U159" i="44"/>
  <c r="U19" i="44"/>
  <c r="U761" i="44"/>
  <c r="U655" i="44"/>
  <c r="U549" i="44"/>
  <c r="U443" i="44"/>
  <c r="U337" i="44"/>
  <c r="U231" i="44"/>
  <c r="U125" i="44"/>
  <c r="U55" i="44"/>
  <c r="U797" i="44"/>
  <c r="U691" i="44"/>
  <c r="U479" i="44"/>
  <c r="U585" i="44"/>
  <c r="U373" i="44"/>
  <c r="U267" i="44"/>
  <c r="U161" i="44"/>
  <c r="R9" i="44"/>
  <c r="R751" i="44"/>
  <c r="R645" i="44"/>
  <c r="R539" i="44"/>
  <c r="R433" i="44"/>
  <c r="R221" i="44"/>
  <c r="R327" i="44"/>
  <c r="R115" i="44"/>
  <c r="U27" i="44"/>
  <c r="U769" i="44"/>
  <c r="U663" i="44"/>
  <c r="U557" i="44"/>
  <c r="U451" i="44"/>
  <c r="U345" i="44"/>
  <c r="U239" i="44"/>
  <c r="U133" i="44"/>
  <c r="T176" i="44"/>
  <c r="T181" i="44"/>
  <c r="N180" i="44"/>
  <c r="T407" i="44"/>
  <c r="T193" i="44"/>
  <c r="T194" i="44"/>
  <c r="T597" i="44"/>
  <c r="T733" i="44"/>
  <c r="S588" i="44"/>
  <c r="T849" i="44"/>
  <c r="T833" i="44"/>
  <c r="Q731" i="44"/>
  <c r="R6" i="44"/>
  <c r="R748" i="44"/>
  <c r="R642" i="44"/>
  <c r="R536" i="44"/>
  <c r="R430" i="44"/>
  <c r="R324" i="44"/>
  <c r="R218" i="44"/>
  <c r="R112" i="44"/>
  <c r="U26" i="44"/>
  <c r="U768" i="44"/>
  <c r="U662" i="44"/>
  <c r="U556" i="44"/>
  <c r="U450" i="44"/>
  <c r="U344" i="44"/>
  <c r="U238" i="44"/>
  <c r="U132" i="44"/>
  <c r="U7" i="44"/>
  <c r="U749" i="44"/>
  <c r="U537" i="44"/>
  <c r="U643" i="44"/>
  <c r="U431" i="44"/>
  <c r="U325" i="44"/>
  <c r="U219" i="44"/>
  <c r="U113" i="44"/>
  <c r="U54" i="44"/>
  <c r="U796" i="44"/>
  <c r="U690" i="44"/>
  <c r="U584" i="44"/>
  <c r="U478" i="44"/>
  <c r="U372" i="44"/>
  <c r="U266" i="44"/>
  <c r="U160" i="44"/>
  <c r="T823" i="44"/>
  <c r="T828" i="44"/>
  <c r="T282" i="44"/>
  <c r="T287" i="44"/>
  <c r="N286" i="44"/>
  <c r="T200" i="44"/>
  <c r="T299" i="44"/>
  <c r="T300" i="44"/>
  <c r="U693" i="44"/>
  <c r="T839" i="44"/>
  <c r="S800" i="44"/>
  <c r="T845" i="44"/>
  <c r="T727" i="44"/>
  <c r="Q837" i="44"/>
  <c r="U67" i="44"/>
  <c r="N74" i="44"/>
  <c r="U57" i="44"/>
  <c r="K119" i="45"/>
  <c r="K117" i="45"/>
  <c r="N121" i="45"/>
  <c r="N117" i="45"/>
  <c r="N119" i="45"/>
  <c r="T4" i="44"/>
  <c r="P121" i="45"/>
  <c r="P97" i="16"/>
  <c r="P97" i="37" s="1"/>
  <c r="S97" i="34" s="1"/>
  <c r="R96" i="45" s="1"/>
  <c r="P98" i="16"/>
  <c r="P98" i="37" s="1"/>
  <c r="S98" i="34" s="1"/>
  <c r="R97" i="45" s="1"/>
  <c r="P11" i="16"/>
  <c r="P11" i="37" s="1"/>
  <c r="S11" i="34" s="1"/>
  <c r="R10" i="45" s="1"/>
  <c r="P108" i="16"/>
  <c r="P108" i="37" s="1"/>
  <c r="S108" i="34" s="1"/>
  <c r="R107" i="45" s="1"/>
  <c r="P87" i="16"/>
  <c r="P87" i="37" s="1"/>
  <c r="S87" i="34" s="1"/>
  <c r="R86" i="45" s="1"/>
  <c r="P38" i="16"/>
  <c r="P38" i="37" s="1"/>
  <c r="S38" i="34" s="1"/>
  <c r="R37" i="45" s="1"/>
  <c r="P55" i="16"/>
  <c r="P55" i="37" s="1"/>
  <c r="S55" i="34" s="1"/>
  <c r="R54" i="45" s="1"/>
  <c r="P36" i="16"/>
  <c r="P36" i="37" s="1"/>
  <c r="S36" i="34" s="1"/>
  <c r="R35" i="45" s="1"/>
  <c r="P105" i="16"/>
  <c r="P105" i="37" s="1"/>
  <c r="S105" i="34" s="1"/>
  <c r="R104" i="45" s="1"/>
  <c r="P21" i="16"/>
  <c r="P21" i="37" s="1"/>
  <c r="S21" i="34" s="1"/>
  <c r="R20" i="45" s="1"/>
  <c r="P65" i="16"/>
  <c r="P65" i="37" s="1"/>
  <c r="S65" i="34" s="1"/>
  <c r="R64" i="45" s="1"/>
  <c r="P109" i="16"/>
  <c r="P109" i="37" s="1"/>
  <c r="S109" i="34" s="1"/>
  <c r="R108" i="45" s="1"/>
  <c r="P14" i="16"/>
  <c r="P14" i="37" s="1"/>
  <c r="S14" i="34" s="1"/>
  <c r="R13" i="45" s="1"/>
  <c r="P33" i="16"/>
  <c r="P33" i="37" s="1"/>
  <c r="S33" i="34" s="1"/>
  <c r="R32" i="45" s="1"/>
  <c r="P74" i="16"/>
  <c r="P74" i="37" s="1"/>
  <c r="S74" i="34" s="1"/>
  <c r="R73" i="45" s="1"/>
  <c r="P69" i="16"/>
  <c r="P69" i="37" s="1"/>
  <c r="S69" i="34" s="1"/>
  <c r="R68" i="45" s="1"/>
  <c r="P27" i="16"/>
  <c r="P27" i="37" s="1"/>
  <c r="S27" i="34" s="1"/>
  <c r="R26" i="45" s="1"/>
  <c r="P30" i="16"/>
  <c r="P30" i="37" s="1"/>
  <c r="S30" i="34" s="1"/>
  <c r="R29" i="45" s="1"/>
  <c r="P107" i="16"/>
  <c r="P107" i="37" s="1"/>
  <c r="S107" i="34" s="1"/>
  <c r="R106" i="45" s="1"/>
  <c r="P90" i="16"/>
  <c r="P90" i="37" s="1"/>
  <c r="S90" i="34" s="1"/>
  <c r="R89" i="45" s="1"/>
  <c r="P95" i="16"/>
  <c r="P95" i="37" s="1"/>
  <c r="S95" i="34" s="1"/>
  <c r="R94" i="45" s="1"/>
  <c r="P18" i="16"/>
  <c r="P18" i="37" s="1"/>
  <c r="S18" i="34" s="1"/>
  <c r="R17" i="45" s="1"/>
  <c r="P46" i="16"/>
  <c r="P46" i="37" s="1"/>
  <c r="S46" i="34" s="1"/>
  <c r="R45" i="45" s="1"/>
  <c r="P103" i="16"/>
  <c r="P103" i="37" s="1"/>
  <c r="S103" i="34" s="1"/>
  <c r="R102" i="45" s="1"/>
  <c r="P59" i="16"/>
  <c r="P59" i="37" s="1"/>
  <c r="S59" i="34" s="1"/>
  <c r="R58" i="45" s="1"/>
  <c r="P19" i="16"/>
  <c r="P19" i="37" s="1"/>
  <c r="S19" i="34" s="1"/>
  <c r="R18" i="45" s="1"/>
  <c r="P20" i="16"/>
  <c r="P20" i="37" s="1"/>
  <c r="S20" i="34" s="1"/>
  <c r="R19" i="45" s="1"/>
  <c r="P70" i="16"/>
  <c r="P70" i="37" s="1"/>
  <c r="S70" i="34" s="1"/>
  <c r="R69" i="45" s="1"/>
  <c r="P66" i="16"/>
  <c r="P66" i="37" s="1"/>
  <c r="S66" i="34" s="1"/>
  <c r="R65" i="45" s="1"/>
  <c r="P99" i="16"/>
  <c r="P99" i="37" s="1"/>
  <c r="S99" i="34" s="1"/>
  <c r="R98" i="45" s="1"/>
  <c r="P51" i="16"/>
  <c r="P51" i="37" s="1"/>
  <c r="S51" i="34" s="1"/>
  <c r="R50" i="45" s="1"/>
  <c r="P110" i="16"/>
  <c r="P110" i="37" s="1"/>
  <c r="S110" i="34" s="1"/>
  <c r="R109" i="45" s="1"/>
  <c r="P10" i="16"/>
  <c r="P10" i="37" s="1"/>
  <c r="S10" i="34" s="1"/>
  <c r="R9" i="45" s="1"/>
  <c r="P41" i="16"/>
  <c r="P41" i="37" s="1"/>
  <c r="S41" i="34" s="1"/>
  <c r="R40" i="45" s="1"/>
  <c r="P58" i="16"/>
  <c r="P58" i="37" s="1"/>
  <c r="S58" i="34" s="1"/>
  <c r="R57" i="45" s="1"/>
  <c r="P32" i="16"/>
  <c r="P32" i="37" s="1"/>
  <c r="S32" i="34" s="1"/>
  <c r="R31" i="45" s="1"/>
  <c r="P8" i="16"/>
  <c r="P8" i="37" s="1"/>
  <c r="S8" i="34" s="1"/>
  <c r="R7" i="45" s="1"/>
  <c r="P47" i="16"/>
  <c r="P47" i="37" s="1"/>
  <c r="S47" i="34" s="1"/>
  <c r="R46" i="45" s="1"/>
  <c r="P67" i="16"/>
  <c r="P67" i="37" s="1"/>
  <c r="S67" i="34" s="1"/>
  <c r="R66" i="45" s="1"/>
  <c r="P25" i="16"/>
  <c r="P25" i="37" s="1"/>
  <c r="S25" i="34" s="1"/>
  <c r="R24" i="45" s="1"/>
  <c r="P79" i="16"/>
  <c r="P79" i="37" s="1"/>
  <c r="S79" i="34" s="1"/>
  <c r="R78" i="45" s="1"/>
  <c r="P29" i="16"/>
  <c r="P29" i="37" s="1"/>
  <c r="S29" i="34" s="1"/>
  <c r="R28" i="45" s="1"/>
  <c r="P64" i="16"/>
  <c r="P64" i="37" s="1"/>
  <c r="S64" i="34" s="1"/>
  <c r="R63" i="45" s="1"/>
  <c r="P26" i="16"/>
  <c r="P26" i="37" s="1"/>
  <c r="S26" i="34" s="1"/>
  <c r="R25" i="45" s="1"/>
  <c r="P17" i="16"/>
  <c r="P17" i="37" s="1"/>
  <c r="S17" i="34" s="1"/>
  <c r="R16" i="45" s="1"/>
  <c r="P6" i="16"/>
  <c r="P6" i="37" s="1"/>
  <c r="S6" i="34" s="1"/>
  <c r="R5" i="45" s="1"/>
  <c r="P96" i="16"/>
  <c r="P96" i="37" s="1"/>
  <c r="S96" i="34" s="1"/>
  <c r="R95" i="45" s="1"/>
  <c r="P60" i="16"/>
  <c r="P60" i="37" s="1"/>
  <c r="S60" i="34" s="1"/>
  <c r="R59" i="45" s="1"/>
  <c r="P104" i="16"/>
  <c r="P104" i="37" s="1"/>
  <c r="S104" i="34" s="1"/>
  <c r="R103" i="45" s="1"/>
  <c r="P43" i="16"/>
  <c r="P43" i="37" s="1"/>
  <c r="S43" i="34" s="1"/>
  <c r="R42" i="45" s="1"/>
  <c r="P62" i="16"/>
  <c r="P62" i="37" s="1"/>
  <c r="S62" i="34" s="1"/>
  <c r="R61" i="45" s="1"/>
  <c r="P86" i="16"/>
  <c r="P86" i="37" s="1"/>
  <c r="S86" i="34" s="1"/>
  <c r="R85" i="45" s="1"/>
  <c r="P88" i="16"/>
  <c r="P88" i="37" s="1"/>
  <c r="S88" i="34" s="1"/>
  <c r="R87" i="45" s="1"/>
  <c r="P102" i="16"/>
  <c r="P102" i="37" s="1"/>
  <c r="S102" i="34" s="1"/>
  <c r="R101" i="45" s="1"/>
  <c r="P9" i="16"/>
  <c r="P9" i="37" s="1"/>
  <c r="S9" i="34" s="1"/>
  <c r="R8" i="45" s="1"/>
  <c r="P71" i="16"/>
  <c r="P71" i="37" s="1"/>
  <c r="S71" i="34" s="1"/>
  <c r="R70" i="45" s="1"/>
  <c r="P56" i="16"/>
  <c r="P56" i="37" s="1"/>
  <c r="S56" i="34" s="1"/>
  <c r="R55" i="45" s="1"/>
  <c r="P12" i="16"/>
  <c r="P12" i="37" s="1"/>
  <c r="S12" i="34" s="1"/>
  <c r="R11" i="45" s="1"/>
  <c r="P72" i="16"/>
  <c r="P72" i="37" s="1"/>
  <c r="S72" i="34" s="1"/>
  <c r="R71" i="45" s="1"/>
  <c r="P106" i="16"/>
  <c r="P106" i="37" s="1"/>
  <c r="S106" i="34" s="1"/>
  <c r="R105" i="45" s="1"/>
  <c r="P57" i="16"/>
  <c r="P57" i="37" s="1"/>
  <c r="S57" i="34" s="1"/>
  <c r="R56" i="45" s="1"/>
  <c r="P54" i="16"/>
  <c r="P54" i="37" s="1"/>
  <c r="S54" i="34" s="1"/>
  <c r="R53" i="45" s="1"/>
  <c r="P91" i="16"/>
  <c r="P91" i="37" s="1"/>
  <c r="S91" i="34" s="1"/>
  <c r="R90" i="45" s="1"/>
  <c r="P77" i="16"/>
  <c r="P77" i="37" s="1"/>
  <c r="S77" i="34" s="1"/>
  <c r="R76" i="45" s="1"/>
  <c r="P63" i="16"/>
  <c r="P63" i="37" s="1"/>
  <c r="S63" i="34" s="1"/>
  <c r="R62" i="45" s="1"/>
  <c r="N19" i="34"/>
  <c r="M18" i="45" s="1"/>
  <c r="P44" i="16"/>
  <c r="P44" i="37" s="1"/>
  <c r="S44" i="34" s="1"/>
  <c r="R43" i="45" s="1"/>
  <c r="P82" i="16"/>
  <c r="P82" i="37" s="1"/>
  <c r="S82" i="34" s="1"/>
  <c r="R81" i="45" s="1"/>
  <c r="P28" i="16"/>
  <c r="P28" i="37" s="1"/>
  <c r="S28" i="34" s="1"/>
  <c r="R27" i="45" s="1"/>
  <c r="P48" i="16"/>
  <c r="P48" i="37" s="1"/>
  <c r="S48" i="34" s="1"/>
  <c r="R47" i="45" s="1"/>
  <c r="P22" i="16"/>
  <c r="P22" i="37" s="1"/>
  <c r="S22" i="34" s="1"/>
  <c r="R21" i="45" s="1"/>
  <c r="P34" i="16"/>
  <c r="P34" i="37" s="1"/>
  <c r="S34" i="34" s="1"/>
  <c r="R33" i="45" s="1"/>
  <c r="P5" i="16"/>
  <c r="P5" i="37" s="1"/>
  <c r="S5" i="34" s="1"/>
  <c r="R4" i="45" s="1"/>
  <c r="P100" i="16"/>
  <c r="P100" i="37" s="1"/>
  <c r="S100" i="34" s="1"/>
  <c r="R99" i="45" s="1"/>
  <c r="P31" i="16"/>
  <c r="P31" i="37" s="1"/>
  <c r="S31" i="34" s="1"/>
  <c r="R30" i="45" s="1"/>
  <c r="P37" i="16"/>
  <c r="P37" i="37" s="1"/>
  <c r="S37" i="34" s="1"/>
  <c r="R36" i="45" s="1"/>
  <c r="P92" i="16"/>
  <c r="P92" i="37" s="1"/>
  <c r="S92" i="34" s="1"/>
  <c r="R91" i="45" s="1"/>
  <c r="P16" i="16"/>
  <c r="P16" i="37" s="1"/>
  <c r="S16" i="34" s="1"/>
  <c r="R15" i="45" s="1"/>
  <c r="P13" i="16"/>
  <c r="P13" i="37" s="1"/>
  <c r="S13" i="34" s="1"/>
  <c r="R12" i="45" s="1"/>
  <c r="P52" i="16"/>
  <c r="P52" i="37" s="1"/>
  <c r="S52" i="34" s="1"/>
  <c r="R51" i="45" s="1"/>
  <c r="P76" i="16"/>
  <c r="P76" i="37" s="1"/>
  <c r="S76" i="34" s="1"/>
  <c r="R75" i="45" s="1"/>
  <c r="P23" i="16"/>
  <c r="P23" i="37" s="1"/>
  <c r="S23" i="34" s="1"/>
  <c r="R22" i="45" s="1"/>
  <c r="P78" i="16"/>
  <c r="P78" i="37" s="1"/>
  <c r="S78" i="34" s="1"/>
  <c r="R77" i="45" s="1"/>
  <c r="P61" i="16"/>
  <c r="P61" i="37" s="1"/>
  <c r="S61" i="34" s="1"/>
  <c r="R60" i="45" s="1"/>
  <c r="P89" i="16"/>
  <c r="P89" i="37" s="1"/>
  <c r="S89" i="34" s="1"/>
  <c r="R88" i="45" s="1"/>
  <c r="P7" i="16"/>
  <c r="P7" i="37" s="1"/>
  <c r="S7" i="34" s="1"/>
  <c r="R6" i="45" s="1"/>
  <c r="P53" i="16"/>
  <c r="P53" i="37" s="1"/>
  <c r="S53" i="34" s="1"/>
  <c r="R52" i="45" s="1"/>
  <c r="P50" i="16"/>
  <c r="P50" i="37" s="1"/>
  <c r="S50" i="34" s="1"/>
  <c r="R49" i="45" s="1"/>
  <c r="P68" i="16"/>
  <c r="P68" i="37" s="1"/>
  <c r="S68" i="34" s="1"/>
  <c r="R67" i="45" s="1"/>
  <c r="P42" i="16"/>
  <c r="P42" i="37" s="1"/>
  <c r="S42" i="34" s="1"/>
  <c r="R41" i="45" s="1"/>
  <c r="P15" i="16"/>
  <c r="P15" i="37" s="1"/>
  <c r="S15" i="34" s="1"/>
  <c r="R14" i="45" s="1"/>
  <c r="P111" i="16"/>
  <c r="P111" i="37" s="1"/>
  <c r="S111" i="34" s="1"/>
  <c r="R110" i="45" s="1"/>
  <c r="P49" i="16"/>
  <c r="P49" i="37" s="1"/>
  <c r="S49" i="34" s="1"/>
  <c r="R48" i="45" s="1"/>
  <c r="P112" i="16"/>
  <c r="P112" i="37" s="1"/>
  <c r="S112" i="34" s="1"/>
  <c r="R111" i="45" s="1"/>
  <c r="P101" i="16"/>
  <c r="P101" i="37" s="1"/>
  <c r="S101" i="34" s="1"/>
  <c r="R100" i="45" s="1"/>
  <c r="Q5" i="4"/>
  <c r="S3" i="15"/>
  <c r="S75" i="15"/>
  <c r="S86" i="15"/>
  <c r="S80" i="15"/>
  <c r="S8" i="15"/>
  <c r="S112" i="15"/>
  <c r="S14" i="15"/>
  <c r="S71" i="15"/>
  <c r="S27" i="15"/>
  <c r="S69" i="15"/>
  <c r="S70" i="15"/>
  <c r="S47" i="15"/>
  <c r="S91" i="15"/>
  <c r="S60" i="15"/>
  <c r="S92" i="15"/>
  <c r="S106" i="15"/>
  <c r="S17" i="15"/>
  <c r="S102" i="15"/>
  <c r="S83" i="15"/>
  <c r="S68" i="15"/>
  <c r="S104" i="15"/>
  <c r="S110" i="15"/>
  <c r="S54" i="15"/>
  <c r="S46" i="15"/>
  <c r="S96" i="15"/>
  <c r="S30" i="15"/>
  <c r="S111" i="15"/>
  <c r="S66" i="15"/>
  <c r="S72" i="15"/>
  <c r="S61" i="15"/>
  <c r="S94" i="15"/>
  <c r="S62" i="15"/>
  <c r="S108" i="15"/>
  <c r="S84" i="15"/>
  <c r="S39" i="15"/>
  <c r="S67" i="15"/>
  <c r="S37" i="15"/>
  <c r="S76" i="15"/>
  <c r="S59" i="15"/>
  <c r="S103" i="15"/>
  <c r="S20" i="15"/>
  <c r="S52" i="15"/>
  <c r="S85" i="15"/>
  <c r="S98" i="15"/>
  <c r="S43" i="15"/>
  <c r="S13" i="15"/>
  <c r="S21" i="15"/>
  <c r="S15" i="15"/>
  <c r="S23" i="15"/>
  <c r="S34" i="15"/>
  <c r="S32" i="15"/>
  <c r="S73" i="15"/>
  <c r="S36" i="15"/>
  <c r="S25" i="15"/>
  <c r="S90" i="15"/>
  <c r="S100" i="15"/>
  <c r="S10" i="15"/>
  <c r="S38" i="15"/>
  <c r="S19" i="15"/>
  <c r="S22" i="15"/>
  <c r="S33" i="15"/>
  <c r="S77" i="15"/>
  <c r="S78" i="15"/>
  <c r="S31" i="15"/>
  <c r="S79" i="15"/>
  <c r="S50" i="15"/>
  <c r="S55" i="15"/>
  <c r="S65" i="15"/>
  <c r="S101" i="15"/>
  <c r="S88" i="15"/>
  <c r="S6" i="15"/>
  <c r="S9" i="15"/>
  <c r="S49" i="15"/>
  <c r="S82" i="15"/>
  <c r="S44" i="15"/>
  <c r="S35" i="15"/>
  <c r="S40" i="15"/>
  <c r="S41" i="15"/>
  <c r="S5" i="15"/>
  <c r="S11" i="15"/>
  <c r="S63" i="15"/>
  <c r="S53" i="15"/>
  <c r="S24" i="15"/>
  <c r="S64" i="15"/>
  <c r="S45" i="15"/>
  <c r="S16" i="15"/>
  <c r="S105" i="15"/>
  <c r="S93" i="15"/>
  <c r="S48" i="15"/>
  <c r="S18" i="15"/>
  <c r="S7" i="15"/>
  <c r="S57" i="15"/>
  <c r="S89" i="15"/>
  <c r="S26" i="15"/>
  <c r="S109" i="15"/>
  <c r="S81" i="15"/>
  <c r="S74" i="15"/>
  <c r="S107" i="15"/>
  <c r="S58" i="15"/>
  <c r="S99" i="15"/>
  <c r="S12" i="15"/>
  <c r="S97" i="15"/>
  <c r="S87" i="15"/>
  <c r="S42" i="15"/>
  <c r="S95" i="15"/>
  <c r="S51" i="15"/>
  <c r="S29" i="15"/>
  <c r="S28" i="15"/>
  <c r="S56" i="15"/>
  <c r="P24" i="16"/>
  <c r="P24" i="37" s="1"/>
  <c r="S24" i="34" s="1"/>
  <c r="R23" i="45" s="1"/>
  <c r="P84" i="16"/>
  <c r="P84" i="37" s="1"/>
  <c r="S84" i="34" s="1"/>
  <c r="R83" i="45" s="1"/>
  <c r="P80" i="16"/>
  <c r="P80" i="37" s="1"/>
  <c r="S80" i="34" s="1"/>
  <c r="R79" i="45" s="1"/>
  <c r="P81" i="16"/>
  <c r="P81" i="37" s="1"/>
  <c r="S81" i="34" s="1"/>
  <c r="R80" i="45" s="1"/>
  <c r="P45" i="16"/>
  <c r="P45" i="37" s="1"/>
  <c r="S45" i="34" s="1"/>
  <c r="R44" i="45" s="1"/>
  <c r="P75" i="16"/>
  <c r="P75" i="37" s="1"/>
  <c r="S75" i="34" s="1"/>
  <c r="R74" i="45" s="1"/>
  <c r="P73" i="16"/>
  <c r="P73" i="37" s="1"/>
  <c r="S73" i="34" s="1"/>
  <c r="R72" i="45" s="1"/>
  <c r="P39" i="16"/>
  <c r="P39" i="37" s="1"/>
  <c r="S39" i="34" s="1"/>
  <c r="R38" i="45" s="1"/>
  <c r="P83" i="16"/>
  <c r="P83" i="37" s="1"/>
  <c r="S83" i="34" s="1"/>
  <c r="R82" i="45" s="1"/>
  <c r="P35" i="16"/>
  <c r="P35" i="37" s="1"/>
  <c r="S35" i="34" s="1"/>
  <c r="R34" i="45" s="1"/>
  <c r="P40" i="16"/>
  <c r="P40" i="37" s="1"/>
  <c r="S40" i="34" s="1"/>
  <c r="R39" i="45" s="1"/>
  <c r="P94" i="16"/>
  <c r="P94" i="37" s="1"/>
  <c r="S94" i="34" s="1"/>
  <c r="R93" i="45" s="1"/>
  <c r="P93" i="16"/>
  <c r="P93" i="37" s="1"/>
  <c r="S93" i="34" s="1"/>
  <c r="R92" i="45" s="1"/>
  <c r="P85" i="16"/>
  <c r="P85" i="37" s="1"/>
  <c r="S85" i="34" s="1"/>
  <c r="R84" i="45" s="1"/>
  <c r="O90" i="16"/>
  <c r="O90" i="37" s="1"/>
  <c r="R90" i="34" s="1"/>
  <c r="Q89" i="45" s="1"/>
  <c r="N18" i="16"/>
  <c r="N18" i="37" s="1"/>
  <c r="Q18" i="34" s="1"/>
  <c r="P17" i="45" s="1"/>
  <c r="P117" i="45" s="1"/>
  <c r="M3" i="4"/>
  <c r="N862" i="44" l="1"/>
  <c r="R804" i="44"/>
  <c r="U848" i="44"/>
  <c r="U830" i="44"/>
  <c r="U817" i="44"/>
  <c r="U812" i="44"/>
  <c r="U825" i="44"/>
  <c r="U94" i="44"/>
  <c r="U97" i="44"/>
  <c r="U89" i="44"/>
  <c r="U498" i="44"/>
  <c r="U529" i="44"/>
  <c r="U614" i="44"/>
  <c r="U520" i="44"/>
  <c r="U81" i="44"/>
  <c r="U66" i="44"/>
  <c r="U92" i="44"/>
  <c r="U90" i="44"/>
  <c r="U170" i="44"/>
  <c r="U169" i="44"/>
  <c r="U165" i="44"/>
  <c r="N866" i="44"/>
  <c r="U723" i="44"/>
  <c r="U731" i="44"/>
  <c r="U727" i="44"/>
  <c r="U722" i="44"/>
  <c r="U818" i="44"/>
  <c r="U740" i="44"/>
  <c r="U698" i="44"/>
  <c r="U628" i="44"/>
  <c r="U482" i="44"/>
  <c r="N864" i="44"/>
  <c r="R62" i="44"/>
  <c r="U106" i="44"/>
  <c r="U88" i="44"/>
  <c r="U75" i="44"/>
  <c r="U70" i="44"/>
  <c r="U83" i="44"/>
  <c r="U103" i="44"/>
  <c r="U200" i="44"/>
  <c r="U203" i="44"/>
  <c r="U195" i="44"/>
  <c r="N869" i="44"/>
  <c r="U632" i="44"/>
  <c r="U604" i="44"/>
  <c r="U635" i="44"/>
  <c r="U623" i="44"/>
  <c r="U508" i="44"/>
  <c r="U187" i="44"/>
  <c r="U172" i="44"/>
  <c r="U198" i="44"/>
  <c r="U276" i="44"/>
  <c r="U275" i="44"/>
  <c r="U271" i="44"/>
  <c r="U829" i="44"/>
  <c r="U837" i="44"/>
  <c r="U828" i="44"/>
  <c r="U712" i="44"/>
  <c r="U804" i="44"/>
  <c r="U840" i="44"/>
  <c r="U588" i="44"/>
  <c r="R168" i="44"/>
  <c r="U194" i="44"/>
  <c r="U176" i="44"/>
  <c r="U306" i="44"/>
  <c r="U301" i="44"/>
  <c r="U738" i="44"/>
  <c r="U710" i="44"/>
  <c r="U729" i="44"/>
  <c r="U826" i="44"/>
  <c r="U293" i="44"/>
  <c r="U278" i="44"/>
  <c r="U382" i="44"/>
  <c r="U377" i="44"/>
  <c r="U87" i="44"/>
  <c r="U95" i="44"/>
  <c r="U91" i="44"/>
  <c r="U86" i="44"/>
  <c r="U85" i="44"/>
  <c r="U76" i="44"/>
  <c r="U104" i="44"/>
  <c r="U62" i="44"/>
  <c r="U98" i="44"/>
  <c r="U694" i="44"/>
  <c r="R380" i="44"/>
  <c r="U287" i="44"/>
  <c r="U282" i="44"/>
  <c r="U407" i="44"/>
  <c r="U816" i="44"/>
  <c r="U847" i="44"/>
  <c r="U720" i="44"/>
  <c r="U399" i="44"/>
  <c r="U384" i="44"/>
  <c r="U408" i="44"/>
  <c r="U488" i="44"/>
  <c r="U483" i="44"/>
  <c r="U193" i="44"/>
  <c r="U201" i="44"/>
  <c r="U197" i="44"/>
  <c r="U192" i="44"/>
  <c r="U182" i="44"/>
  <c r="U168" i="44"/>
  <c r="U310" i="44"/>
  <c r="U800" i="44"/>
  <c r="R274" i="44"/>
  <c r="U406" i="44"/>
  <c r="U393" i="44"/>
  <c r="U388" i="44"/>
  <c r="U401" i="44"/>
  <c r="U513" i="44"/>
  <c r="U102" i="44"/>
  <c r="U74" i="44"/>
  <c r="U105" i="44"/>
  <c r="N867" i="44"/>
  <c r="U93" i="44"/>
  <c r="U84" i="44"/>
  <c r="U96" i="44"/>
  <c r="U490" i="44"/>
  <c r="U594" i="44"/>
  <c r="U589" i="44"/>
  <c r="U299" i="44"/>
  <c r="U307" i="44"/>
  <c r="U288" i="44"/>
  <c r="U274" i="44"/>
  <c r="N865" i="44"/>
  <c r="U58" i="44"/>
  <c r="U107" i="44"/>
  <c r="R59" i="44"/>
  <c r="R486" i="44"/>
  <c r="U530" i="44"/>
  <c r="U512" i="44"/>
  <c r="U499" i="44"/>
  <c r="U494" i="44"/>
  <c r="U507" i="44"/>
  <c r="U624" i="44"/>
  <c r="U286" i="44"/>
  <c r="U211" i="44"/>
  <c r="U199" i="44"/>
  <c r="U190" i="44"/>
  <c r="U611" i="44"/>
  <c r="U596" i="44"/>
  <c r="U620" i="44"/>
  <c r="U700" i="44"/>
  <c r="U695" i="44"/>
  <c r="U405" i="44"/>
  <c r="U413" i="44"/>
  <c r="U404" i="44"/>
  <c r="U394" i="44"/>
  <c r="U380" i="44"/>
  <c r="U416" i="44"/>
  <c r="U164" i="44"/>
  <c r="R592" i="44"/>
  <c r="U618" i="44"/>
  <c r="U605" i="44"/>
  <c r="U600" i="44"/>
  <c r="U613" i="44"/>
  <c r="U703" i="44"/>
  <c r="U314" i="44"/>
  <c r="U180" i="44"/>
  <c r="U317" i="44"/>
  <c r="U296" i="44"/>
  <c r="N868" i="44"/>
  <c r="U717" i="44"/>
  <c r="U702" i="44"/>
  <c r="U726" i="44"/>
  <c r="U806" i="44"/>
  <c r="U805" i="44"/>
  <c r="U801" i="44"/>
  <c r="U511" i="44"/>
  <c r="U519" i="44"/>
  <c r="U500" i="44"/>
  <c r="U486" i="44"/>
  <c r="U522" i="44"/>
  <c r="U270" i="44"/>
  <c r="R271" i="44"/>
  <c r="N863" i="44"/>
  <c r="R698" i="44"/>
  <c r="U724" i="44"/>
  <c r="U711" i="44"/>
  <c r="U706" i="44"/>
  <c r="U719" i="44"/>
  <c r="U836" i="44"/>
  <c r="U839" i="44"/>
  <c r="U809" i="44"/>
  <c r="U831" i="44"/>
  <c r="U392" i="44"/>
  <c r="U402" i="44"/>
  <c r="U414" i="44"/>
  <c r="U823" i="44"/>
  <c r="U808" i="44"/>
  <c r="U832" i="44"/>
  <c r="U64" i="44"/>
  <c r="U63" i="44"/>
  <c r="U59" i="44"/>
  <c r="U862" i="44" s="1"/>
  <c r="U625" i="44"/>
  <c r="U616" i="44"/>
  <c r="U606" i="44"/>
  <c r="U592" i="44"/>
  <c r="U734" i="44"/>
  <c r="U376" i="44"/>
  <c r="R862" i="44"/>
  <c r="V40" i="44"/>
  <c r="V676" i="44"/>
  <c r="V782" i="44"/>
  <c r="V570" i="44"/>
  <c r="V464" i="44"/>
  <c r="V358" i="44"/>
  <c r="V252" i="44"/>
  <c r="V146" i="44"/>
  <c r="V24" i="44"/>
  <c r="V660" i="44"/>
  <c r="V766" i="44"/>
  <c r="V554" i="44"/>
  <c r="V448" i="44"/>
  <c r="V342" i="44"/>
  <c r="V236" i="44"/>
  <c r="V130" i="44"/>
  <c r="V39" i="44"/>
  <c r="V781" i="44"/>
  <c r="V675" i="44"/>
  <c r="V569" i="44"/>
  <c r="V463" i="44"/>
  <c r="V357" i="44"/>
  <c r="V251" i="44"/>
  <c r="V145" i="44"/>
  <c r="V13" i="44"/>
  <c r="V755" i="44"/>
  <c r="V649" i="44"/>
  <c r="V543" i="44"/>
  <c r="V437" i="44"/>
  <c r="V331" i="44"/>
  <c r="V225" i="44"/>
  <c r="V119" i="44"/>
  <c r="V47" i="44"/>
  <c r="V789" i="44"/>
  <c r="V683" i="44"/>
  <c r="V577" i="44"/>
  <c r="V471" i="44"/>
  <c r="V365" i="44"/>
  <c r="V259" i="44"/>
  <c r="V153" i="44"/>
  <c r="V21" i="44"/>
  <c r="V763" i="44"/>
  <c r="V657" i="44"/>
  <c r="V551" i="44"/>
  <c r="V445" i="44"/>
  <c r="V339" i="44"/>
  <c r="V233" i="44"/>
  <c r="V127" i="44"/>
  <c r="V44" i="44"/>
  <c r="V786" i="44"/>
  <c r="V680" i="44"/>
  <c r="V574" i="44"/>
  <c r="V468" i="44"/>
  <c r="V362" i="44"/>
  <c r="V256" i="44"/>
  <c r="V150" i="44"/>
  <c r="V51" i="44"/>
  <c r="V793" i="44"/>
  <c r="V687" i="44"/>
  <c r="V581" i="44"/>
  <c r="V369" i="44"/>
  <c r="V475" i="44"/>
  <c r="V263" i="44"/>
  <c r="V157" i="44"/>
  <c r="V15" i="44"/>
  <c r="V757" i="44"/>
  <c r="V651" i="44"/>
  <c r="V545" i="44"/>
  <c r="V439" i="44"/>
  <c r="V333" i="44"/>
  <c r="V227" i="44"/>
  <c r="V121" i="44"/>
  <c r="V53" i="44"/>
  <c r="V795" i="44"/>
  <c r="V689" i="44"/>
  <c r="V583" i="44"/>
  <c r="V477" i="44"/>
  <c r="V371" i="44"/>
  <c r="V265" i="44"/>
  <c r="V159" i="44"/>
  <c r="U637" i="44"/>
  <c r="R589" i="44"/>
  <c r="U845" i="44"/>
  <c r="U173" i="44"/>
  <c r="U741" i="44"/>
  <c r="U411" i="44"/>
  <c r="U410" i="44"/>
  <c r="T375" i="44"/>
  <c r="U487" i="44"/>
  <c r="U191" i="44"/>
  <c r="U210" i="44"/>
  <c r="U743" i="44"/>
  <c r="R695" i="44"/>
  <c r="U309" i="44"/>
  <c r="U279" i="44"/>
  <c r="U844" i="44"/>
  <c r="U517" i="44"/>
  <c r="U505" i="44"/>
  <c r="U516" i="44"/>
  <c r="U514" i="44"/>
  <c r="T481" i="44"/>
  <c r="U593" i="44"/>
  <c r="U303" i="44"/>
  <c r="U298" i="44"/>
  <c r="U297" i="44"/>
  <c r="U316" i="44"/>
  <c r="V42" i="44"/>
  <c r="V784" i="44"/>
  <c r="V678" i="44"/>
  <c r="V572" i="44"/>
  <c r="V466" i="44"/>
  <c r="V360" i="44"/>
  <c r="V254" i="44"/>
  <c r="V148" i="44"/>
  <c r="V12" i="44"/>
  <c r="V754" i="44"/>
  <c r="V648" i="44"/>
  <c r="V542" i="44"/>
  <c r="V436" i="44"/>
  <c r="V330" i="44"/>
  <c r="V224" i="44"/>
  <c r="V118" i="44"/>
  <c r="V32" i="44"/>
  <c r="V668" i="44"/>
  <c r="V774" i="44"/>
  <c r="V562" i="44"/>
  <c r="V456" i="44"/>
  <c r="V350" i="44"/>
  <c r="V244" i="44"/>
  <c r="V138" i="44"/>
  <c r="V52" i="44"/>
  <c r="V794" i="44"/>
  <c r="V688" i="44"/>
  <c r="V582" i="44"/>
  <c r="V476" i="44"/>
  <c r="V370" i="44"/>
  <c r="V264" i="44"/>
  <c r="V158" i="44"/>
  <c r="V6" i="44"/>
  <c r="V748" i="44"/>
  <c r="V642" i="44"/>
  <c r="V536" i="44"/>
  <c r="V430" i="44"/>
  <c r="V324" i="44"/>
  <c r="V218" i="44"/>
  <c r="V112" i="44"/>
  <c r="V8" i="44"/>
  <c r="V750" i="44"/>
  <c r="V644" i="44"/>
  <c r="V538" i="44"/>
  <c r="V432" i="44"/>
  <c r="V326" i="44"/>
  <c r="V220" i="44"/>
  <c r="V114" i="44"/>
  <c r="U212" i="44"/>
  <c r="U181" i="44"/>
  <c r="U189" i="44"/>
  <c r="U209" i="44"/>
  <c r="U412" i="44"/>
  <c r="U415" i="44"/>
  <c r="U385" i="44"/>
  <c r="U626" i="44"/>
  <c r="U622" i="44"/>
  <c r="T587" i="44"/>
  <c r="U699" i="44"/>
  <c r="U409" i="44"/>
  <c r="U403" i="44"/>
  <c r="U422" i="44"/>
  <c r="Q9" i="44"/>
  <c r="Q751" i="44"/>
  <c r="Q645" i="44"/>
  <c r="Q539" i="44"/>
  <c r="Q433" i="44"/>
  <c r="Q327" i="44"/>
  <c r="Q221" i="44"/>
  <c r="Q115" i="44"/>
  <c r="V9" i="44"/>
  <c r="V751" i="44"/>
  <c r="V645" i="44"/>
  <c r="V539" i="44"/>
  <c r="V433" i="44"/>
  <c r="V327" i="44"/>
  <c r="V221" i="44"/>
  <c r="V115" i="44"/>
  <c r="U849" i="44"/>
  <c r="R801" i="44"/>
  <c r="V49" i="44"/>
  <c r="V791" i="44"/>
  <c r="V685" i="44"/>
  <c r="V579" i="44"/>
  <c r="V473" i="44"/>
  <c r="V367" i="44"/>
  <c r="V261" i="44"/>
  <c r="V155" i="44"/>
  <c r="V16" i="44"/>
  <c r="V758" i="44"/>
  <c r="V652" i="44"/>
  <c r="V546" i="44"/>
  <c r="V440" i="44"/>
  <c r="V334" i="44"/>
  <c r="V228" i="44"/>
  <c r="V122" i="44"/>
  <c r="U318" i="44"/>
  <c r="U300" i="44"/>
  <c r="U295" i="44"/>
  <c r="U315" i="44"/>
  <c r="U518" i="44"/>
  <c r="U521" i="44"/>
  <c r="U491" i="44"/>
  <c r="U208" i="44"/>
  <c r="U732" i="44"/>
  <c r="U728" i="44"/>
  <c r="T693" i="44"/>
  <c r="U515" i="44"/>
  <c r="U510" i="44"/>
  <c r="U509" i="44"/>
  <c r="U528" i="44"/>
  <c r="U204" i="44"/>
  <c r="V45" i="44"/>
  <c r="V787" i="44"/>
  <c r="V681" i="44"/>
  <c r="V575" i="44"/>
  <c r="V469" i="44"/>
  <c r="V363" i="44"/>
  <c r="V257" i="44"/>
  <c r="V151" i="44"/>
  <c r="V46" i="44"/>
  <c r="V788" i="44"/>
  <c r="V682" i="44"/>
  <c r="V576" i="44"/>
  <c r="V470" i="44"/>
  <c r="V364" i="44"/>
  <c r="V258" i="44"/>
  <c r="V152" i="44"/>
  <c r="V18" i="44"/>
  <c r="V760" i="44"/>
  <c r="V654" i="44"/>
  <c r="V548" i="44"/>
  <c r="V442" i="44"/>
  <c r="V336" i="44"/>
  <c r="V230" i="44"/>
  <c r="V124" i="44"/>
  <c r="V27" i="44"/>
  <c r="V769" i="44"/>
  <c r="V663" i="44"/>
  <c r="V557" i="44"/>
  <c r="V451" i="44"/>
  <c r="V345" i="44"/>
  <c r="V239" i="44"/>
  <c r="V133" i="44"/>
  <c r="V37" i="44"/>
  <c r="V779" i="44"/>
  <c r="V673" i="44"/>
  <c r="V567" i="44"/>
  <c r="V461" i="44"/>
  <c r="V355" i="44"/>
  <c r="V249" i="44"/>
  <c r="V143" i="44"/>
  <c r="V34" i="44"/>
  <c r="V776" i="44"/>
  <c r="V670" i="44"/>
  <c r="V564" i="44"/>
  <c r="V458" i="44"/>
  <c r="V352" i="44"/>
  <c r="V246" i="44"/>
  <c r="V140" i="44"/>
  <c r="V10" i="44"/>
  <c r="V752" i="44"/>
  <c r="V646" i="44"/>
  <c r="V540" i="44"/>
  <c r="V434" i="44"/>
  <c r="V328" i="44"/>
  <c r="V222" i="44"/>
  <c r="V116" i="44"/>
  <c r="V35" i="44"/>
  <c r="V777" i="44"/>
  <c r="V671" i="44"/>
  <c r="V565" i="44"/>
  <c r="V459" i="44"/>
  <c r="V353" i="44"/>
  <c r="V247" i="44"/>
  <c r="V141" i="44"/>
  <c r="V14" i="44"/>
  <c r="V756" i="44"/>
  <c r="V650" i="44"/>
  <c r="V544" i="44"/>
  <c r="V438" i="44"/>
  <c r="V332" i="44"/>
  <c r="V226" i="44"/>
  <c r="V120" i="44"/>
  <c r="V56" i="44"/>
  <c r="V798" i="44"/>
  <c r="V692" i="44"/>
  <c r="V586" i="44"/>
  <c r="V480" i="44"/>
  <c r="V374" i="44"/>
  <c r="V268" i="44"/>
  <c r="V162" i="44"/>
  <c r="V5" i="44"/>
  <c r="V641" i="44"/>
  <c r="V747" i="44"/>
  <c r="V535" i="44"/>
  <c r="V429" i="44"/>
  <c r="V323" i="44"/>
  <c r="V217" i="44"/>
  <c r="V111" i="44"/>
  <c r="V26" i="44"/>
  <c r="V768" i="44"/>
  <c r="V662" i="44"/>
  <c r="V556" i="44"/>
  <c r="V450" i="44"/>
  <c r="V344" i="44"/>
  <c r="V238" i="44"/>
  <c r="V132" i="44"/>
  <c r="V23" i="44"/>
  <c r="V765" i="44"/>
  <c r="V659" i="44"/>
  <c r="V553" i="44"/>
  <c r="V447" i="44"/>
  <c r="V341" i="44"/>
  <c r="V235" i="44"/>
  <c r="V129" i="44"/>
  <c r="V22" i="44"/>
  <c r="V764" i="44"/>
  <c r="V658" i="44"/>
  <c r="V552" i="44"/>
  <c r="V446" i="44"/>
  <c r="V340" i="44"/>
  <c r="V234" i="44"/>
  <c r="V128" i="44"/>
  <c r="V17" i="44"/>
  <c r="V759" i="44"/>
  <c r="V653" i="44"/>
  <c r="V547" i="44"/>
  <c r="V441" i="44"/>
  <c r="V335" i="44"/>
  <c r="V229" i="44"/>
  <c r="V123" i="44"/>
  <c r="V11" i="44"/>
  <c r="V753" i="44"/>
  <c r="V647" i="44"/>
  <c r="V435" i="44"/>
  <c r="V541" i="44"/>
  <c r="V329" i="44"/>
  <c r="V223" i="44"/>
  <c r="V117" i="44"/>
  <c r="V33" i="44"/>
  <c r="V775" i="44"/>
  <c r="V669" i="44"/>
  <c r="V563" i="44"/>
  <c r="V457" i="44"/>
  <c r="V351" i="44"/>
  <c r="V245" i="44"/>
  <c r="V139" i="44"/>
  <c r="V43" i="44"/>
  <c r="V785" i="44"/>
  <c r="V679" i="44"/>
  <c r="V573" i="44"/>
  <c r="V467" i="44"/>
  <c r="V361" i="44"/>
  <c r="V255" i="44"/>
  <c r="V149" i="44"/>
  <c r="V50" i="44"/>
  <c r="V792" i="44"/>
  <c r="V686" i="44"/>
  <c r="V580" i="44"/>
  <c r="V474" i="44"/>
  <c r="V368" i="44"/>
  <c r="V262" i="44"/>
  <c r="V156" i="44"/>
  <c r="V38" i="44"/>
  <c r="V780" i="44"/>
  <c r="V568" i="44"/>
  <c r="V674" i="44"/>
  <c r="V462" i="44"/>
  <c r="V356" i="44"/>
  <c r="V144" i="44"/>
  <c r="V250" i="44"/>
  <c r="V55" i="44"/>
  <c r="V797" i="44"/>
  <c r="V691" i="44"/>
  <c r="V585" i="44"/>
  <c r="V479" i="44"/>
  <c r="V373" i="44"/>
  <c r="V267" i="44"/>
  <c r="V161" i="44"/>
  <c r="V31" i="44"/>
  <c r="V773" i="44"/>
  <c r="V667" i="44"/>
  <c r="V561" i="44"/>
  <c r="V455" i="44"/>
  <c r="V349" i="44"/>
  <c r="V243" i="44"/>
  <c r="V137" i="44"/>
  <c r="V20" i="44"/>
  <c r="V762" i="44"/>
  <c r="V656" i="44"/>
  <c r="V550" i="44"/>
  <c r="V444" i="44"/>
  <c r="V338" i="44"/>
  <c r="V232" i="44"/>
  <c r="V126" i="44"/>
  <c r="V41" i="44"/>
  <c r="V783" i="44"/>
  <c r="V677" i="44"/>
  <c r="V571" i="44"/>
  <c r="V465" i="44"/>
  <c r="V359" i="44"/>
  <c r="V253" i="44"/>
  <c r="V147" i="44"/>
  <c r="V30" i="44"/>
  <c r="V772" i="44"/>
  <c r="V666" i="44"/>
  <c r="V560" i="44"/>
  <c r="V454" i="44"/>
  <c r="V348" i="44"/>
  <c r="V136" i="44"/>
  <c r="V242" i="44"/>
  <c r="V54" i="44"/>
  <c r="V796" i="44"/>
  <c r="V690" i="44"/>
  <c r="V584" i="44"/>
  <c r="V478" i="44"/>
  <c r="V372" i="44"/>
  <c r="V266" i="44"/>
  <c r="V160" i="44"/>
  <c r="V19" i="44"/>
  <c r="V761" i="44"/>
  <c r="V655" i="44"/>
  <c r="V549" i="44"/>
  <c r="V443" i="44"/>
  <c r="V337" i="44"/>
  <c r="V231" i="44"/>
  <c r="V125" i="44"/>
  <c r="U213" i="44"/>
  <c r="R165" i="44"/>
  <c r="U424" i="44"/>
  <c r="U421" i="44"/>
  <c r="U627" i="44"/>
  <c r="U597" i="44"/>
  <c r="U619" i="44"/>
  <c r="U835" i="44"/>
  <c r="U838" i="44"/>
  <c r="U834" i="44"/>
  <c r="T799" i="44"/>
  <c r="U617" i="44"/>
  <c r="U621" i="44"/>
  <c r="U615" i="44"/>
  <c r="U634" i="44"/>
  <c r="V7" i="44"/>
  <c r="V749" i="44"/>
  <c r="V643" i="44"/>
  <c r="V537" i="44"/>
  <c r="V325" i="44"/>
  <c r="V431" i="44"/>
  <c r="V219" i="44"/>
  <c r="V113" i="44"/>
  <c r="V29" i="44"/>
  <c r="V771" i="44"/>
  <c r="V665" i="44"/>
  <c r="V559" i="44"/>
  <c r="V453" i="44"/>
  <c r="V347" i="44"/>
  <c r="V241" i="44"/>
  <c r="V135" i="44"/>
  <c r="U319" i="44"/>
  <c r="U527" i="44"/>
  <c r="U730" i="44"/>
  <c r="U733" i="44"/>
  <c r="U725" i="44"/>
  <c r="U420" i="44"/>
  <c r="U423" i="44"/>
  <c r="U721" i="44"/>
  <c r="V25" i="44"/>
  <c r="V767" i="44"/>
  <c r="V661" i="44"/>
  <c r="V555" i="44"/>
  <c r="V449" i="44"/>
  <c r="V343" i="44"/>
  <c r="V237" i="44"/>
  <c r="V131" i="44"/>
  <c r="V48" i="44"/>
  <c r="V790" i="44"/>
  <c r="V684" i="44"/>
  <c r="V472" i="44"/>
  <c r="V366" i="44"/>
  <c r="V578" i="44"/>
  <c r="V260" i="44"/>
  <c r="V154" i="44"/>
  <c r="V28" i="44"/>
  <c r="V770" i="44"/>
  <c r="V664" i="44"/>
  <c r="V558" i="44"/>
  <c r="V452" i="44"/>
  <c r="V346" i="44"/>
  <c r="V240" i="44"/>
  <c r="V134" i="44"/>
  <c r="V746" i="44"/>
  <c r="V640" i="44"/>
  <c r="V534" i="44"/>
  <c r="V428" i="44"/>
  <c r="V322" i="44"/>
  <c r="V216" i="44"/>
  <c r="V110" i="44"/>
  <c r="U425" i="44"/>
  <c r="U636" i="44"/>
  <c r="U633" i="44"/>
  <c r="U526" i="44"/>
  <c r="U202" i="44"/>
  <c r="U302" i="44"/>
  <c r="T163" i="44"/>
  <c r="U833" i="44"/>
  <c r="U827" i="44"/>
  <c r="U846" i="44"/>
  <c r="R377" i="44"/>
  <c r="V36" i="44"/>
  <c r="V778" i="44"/>
  <c r="V672" i="44"/>
  <c r="V566" i="44"/>
  <c r="V460" i="44"/>
  <c r="V354" i="44"/>
  <c r="V248" i="44"/>
  <c r="V142" i="44"/>
  <c r="U531" i="44"/>
  <c r="R483" i="44"/>
  <c r="U742" i="44"/>
  <c r="U739" i="44"/>
  <c r="U305" i="44"/>
  <c r="U308" i="44"/>
  <c r="U304" i="44"/>
  <c r="U196" i="44"/>
  <c r="T269" i="44"/>
  <c r="U381" i="44"/>
  <c r="Q62" i="44"/>
  <c r="T57" i="44"/>
  <c r="V4" i="44"/>
  <c r="R121" i="45"/>
  <c r="P119" i="45"/>
  <c r="R117" i="45"/>
  <c r="R119" i="45"/>
  <c r="Q26" i="16"/>
  <c r="Q26" i="37" s="1"/>
  <c r="T26" i="34" s="1"/>
  <c r="S25" i="45" s="1"/>
  <c r="Q25" i="16"/>
  <c r="Q25" i="37" s="1"/>
  <c r="T25" i="34" s="1"/>
  <c r="S24" i="45" s="1"/>
  <c r="Q60" i="16"/>
  <c r="Q60" i="37" s="1"/>
  <c r="T60" i="34" s="1"/>
  <c r="S59" i="45" s="1"/>
  <c r="Q12" i="16"/>
  <c r="Q12" i="37" s="1"/>
  <c r="T12" i="34" s="1"/>
  <c r="S11" i="45" s="1"/>
  <c r="Q37" i="16"/>
  <c r="Q37" i="37" s="1"/>
  <c r="T37" i="34" s="1"/>
  <c r="S36" i="45" s="1"/>
  <c r="Q72" i="16"/>
  <c r="Q72" i="37" s="1"/>
  <c r="T72" i="34" s="1"/>
  <c r="S71" i="45" s="1"/>
  <c r="Q28" i="16"/>
  <c r="Q28" i="37" s="1"/>
  <c r="T28" i="34" s="1"/>
  <c r="S27" i="45" s="1"/>
  <c r="Q35" i="16"/>
  <c r="Q35" i="37" s="1"/>
  <c r="T35" i="34" s="1"/>
  <c r="S34" i="45" s="1"/>
  <c r="Q65" i="16"/>
  <c r="Q65" i="37" s="1"/>
  <c r="T65" i="34" s="1"/>
  <c r="S64" i="45" s="1"/>
  <c r="Q22" i="16"/>
  <c r="Q22" i="37" s="1"/>
  <c r="T22" i="34" s="1"/>
  <c r="S21" i="45" s="1"/>
  <c r="Q73" i="16"/>
  <c r="Q73" i="37" s="1"/>
  <c r="T73" i="34" s="1"/>
  <c r="S72" i="45" s="1"/>
  <c r="Q68" i="16"/>
  <c r="Q68" i="37" s="1"/>
  <c r="T68" i="34" s="1"/>
  <c r="S67" i="45" s="1"/>
  <c r="Q80" i="16"/>
  <c r="Q80" i="37" s="1"/>
  <c r="T80" i="34" s="1"/>
  <c r="S79" i="45" s="1"/>
  <c r="Q97" i="16"/>
  <c r="Q97" i="37" s="1"/>
  <c r="T97" i="34" s="1"/>
  <c r="S96" i="45" s="1"/>
  <c r="Q41" i="16"/>
  <c r="Q41" i="37" s="1"/>
  <c r="T41" i="34" s="1"/>
  <c r="S40" i="45" s="1"/>
  <c r="Q13" i="16"/>
  <c r="Q13" i="37" s="1"/>
  <c r="T13" i="34" s="1"/>
  <c r="S12" i="45" s="1"/>
  <c r="Q55" i="16"/>
  <c r="Q55" i="37" s="1"/>
  <c r="T55" i="34" s="1"/>
  <c r="S54" i="45" s="1"/>
  <c r="Q107" i="16"/>
  <c r="Q107" i="37" s="1"/>
  <c r="T107" i="34" s="1"/>
  <c r="S106" i="45" s="1"/>
  <c r="Q50" i="16"/>
  <c r="Q50" i="37" s="1"/>
  <c r="T50" i="34" s="1"/>
  <c r="S49" i="45" s="1"/>
  <c r="Q95" i="16"/>
  <c r="Q95" i="37" s="1"/>
  <c r="T95" i="34" s="1"/>
  <c r="S94" i="45" s="1"/>
  <c r="Q48" i="16"/>
  <c r="Q48" i="37" s="1"/>
  <c r="Q49" i="16"/>
  <c r="Q49" i="37" s="1"/>
  <c r="T49" i="34" s="1"/>
  <c r="S48" i="45" s="1"/>
  <c r="Q79" i="16"/>
  <c r="Q79" i="37" s="1"/>
  <c r="T79" i="34" s="1"/>
  <c r="S78" i="45" s="1"/>
  <c r="Q10" i="16"/>
  <c r="Q10" i="37" s="1"/>
  <c r="T10" i="34" s="1"/>
  <c r="S9" i="45" s="1"/>
  <c r="Q23" i="16"/>
  <c r="Q23" i="37" s="1"/>
  <c r="T23" i="34" s="1"/>
  <c r="S22" i="45" s="1"/>
  <c r="Q108" i="16"/>
  <c r="Q108" i="37" s="1"/>
  <c r="T108" i="34" s="1"/>
  <c r="S107" i="45" s="1"/>
  <c r="Q44" i="16"/>
  <c r="Q44" i="37" s="1"/>
  <c r="T44" i="34" s="1"/>
  <c r="S43" i="45" s="1"/>
  <c r="Q32" i="16"/>
  <c r="Q32" i="37" s="1"/>
  <c r="T32" i="34" s="1"/>
  <c r="S31" i="45" s="1"/>
  <c r="Q85" i="16"/>
  <c r="Q85" i="37" s="1"/>
  <c r="T85" i="34" s="1"/>
  <c r="S84" i="45" s="1"/>
  <c r="Q39" i="16"/>
  <c r="Q39" i="37" s="1"/>
  <c r="T39" i="34" s="1"/>
  <c r="S38" i="45" s="1"/>
  <c r="Q111" i="16"/>
  <c r="Q111" i="37" s="1"/>
  <c r="T111" i="34" s="1"/>
  <c r="S110" i="45" s="1"/>
  <c r="Q83" i="16"/>
  <c r="Q83" i="37" s="1"/>
  <c r="T83" i="34" s="1"/>
  <c r="S82" i="45" s="1"/>
  <c r="Q70" i="16"/>
  <c r="Q70" i="37" s="1"/>
  <c r="T70" i="34" s="1"/>
  <c r="S69" i="45" s="1"/>
  <c r="Q86" i="16"/>
  <c r="Q86" i="37" s="1"/>
  <c r="T86" i="34" s="1"/>
  <c r="S85" i="45" s="1"/>
  <c r="Q84" i="16"/>
  <c r="Q84" i="37" s="1"/>
  <c r="T84" i="34" s="1"/>
  <c r="S83" i="45" s="1"/>
  <c r="Q81" i="16"/>
  <c r="Q81" i="37" s="1"/>
  <c r="T81" i="34" s="1"/>
  <c r="S80" i="45" s="1"/>
  <c r="Q15" i="16"/>
  <c r="Q15" i="37" s="1"/>
  <c r="T15" i="34" s="1"/>
  <c r="S14" i="45" s="1"/>
  <c r="Q106" i="16"/>
  <c r="Q106" i="37" s="1"/>
  <c r="T106" i="34" s="1"/>
  <c r="S105" i="45" s="1"/>
  <c r="Q71" i="16"/>
  <c r="Q71" i="37" s="1"/>
  <c r="T71" i="34" s="1"/>
  <c r="S70" i="45" s="1"/>
  <c r="Q24" i="16"/>
  <c r="Q24" i="37" s="1"/>
  <c r="T24" i="34" s="1"/>
  <c r="S23" i="45" s="1"/>
  <c r="Q18" i="16"/>
  <c r="Q18" i="37" s="1"/>
  <c r="T18" i="34" s="1"/>
  <c r="S17" i="45" s="1"/>
  <c r="Q38" i="16"/>
  <c r="Q38" i="37" s="1"/>
  <c r="T38" i="34" s="1"/>
  <c r="S37" i="45" s="1"/>
  <c r="Q34" i="16"/>
  <c r="Q34" i="37" s="1"/>
  <c r="T34" i="34" s="1"/>
  <c r="S33" i="45" s="1"/>
  <c r="Q52" i="16"/>
  <c r="Q52" i="37" s="1"/>
  <c r="T52" i="34" s="1"/>
  <c r="S51" i="45" s="1"/>
  <c r="Q102" i="16"/>
  <c r="Q102" i="37" s="1"/>
  <c r="T102" i="34" s="1"/>
  <c r="S101" i="45" s="1"/>
  <c r="Q75" i="16"/>
  <c r="Q75" i="37" s="1"/>
  <c r="T75" i="34" s="1"/>
  <c r="S74" i="45" s="1"/>
  <c r="Q42" i="16"/>
  <c r="Q42" i="37" s="1"/>
  <c r="T42" i="34" s="1"/>
  <c r="S41" i="45" s="1"/>
  <c r="Q31" i="16"/>
  <c r="Q31" i="37" s="1"/>
  <c r="T31" i="34" s="1"/>
  <c r="S30" i="45" s="1"/>
  <c r="Q87" i="16"/>
  <c r="Q87" i="37" s="1"/>
  <c r="T87" i="34" s="1"/>
  <c r="S86" i="45" s="1"/>
  <c r="Q109" i="16"/>
  <c r="Q109" i="37" s="1"/>
  <c r="T109" i="34" s="1"/>
  <c r="S108" i="45" s="1"/>
  <c r="Q105" i="16"/>
  <c r="Q105" i="37" s="1"/>
  <c r="T105" i="34" s="1"/>
  <c r="S104" i="45" s="1"/>
  <c r="Q5" i="16"/>
  <c r="Q5" i="37" s="1"/>
  <c r="T5" i="34" s="1"/>
  <c r="S4" i="45" s="1"/>
  <c r="Q78" i="16"/>
  <c r="Q78" i="37" s="1"/>
  <c r="T78" i="34" s="1"/>
  <c r="S77" i="45" s="1"/>
  <c r="Q90" i="16"/>
  <c r="Q90" i="37" s="1"/>
  <c r="T90" i="34" s="1"/>
  <c r="S89" i="45" s="1"/>
  <c r="Q21" i="16"/>
  <c r="Q21" i="37" s="1"/>
  <c r="T21" i="34" s="1"/>
  <c r="S20" i="45" s="1"/>
  <c r="Q59" i="16"/>
  <c r="Q59" i="37" s="1"/>
  <c r="T59" i="34" s="1"/>
  <c r="S58" i="45" s="1"/>
  <c r="Q94" i="16"/>
  <c r="Q94" i="37" s="1"/>
  <c r="T94" i="34" s="1"/>
  <c r="S93" i="45" s="1"/>
  <c r="Q92" i="16"/>
  <c r="Q92" i="37" s="1"/>
  <c r="T92" i="34" s="1"/>
  <c r="S91" i="45" s="1"/>
  <c r="Q61" i="16"/>
  <c r="Q61" i="37" s="1"/>
  <c r="T61" i="34" s="1"/>
  <c r="S60" i="45" s="1"/>
  <c r="Q112" i="16"/>
  <c r="Q112" i="37" s="1"/>
  <c r="T112" i="34" s="1"/>
  <c r="S111" i="45" s="1"/>
  <c r="Q89" i="16"/>
  <c r="Q89" i="37" s="1"/>
  <c r="T89" i="34" s="1"/>
  <c r="S88" i="45" s="1"/>
  <c r="Q45" i="16"/>
  <c r="Q45" i="37" s="1"/>
  <c r="T45" i="34" s="1"/>
  <c r="S44" i="45" s="1"/>
  <c r="Q40" i="16"/>
  <c r="Q40" i="37" s="1"/>
  <c r="T40" i="34" s="1"/>
  <c r="S39" i="45" s="1"/>
  <c r="N23" i="34"/>
  <c r="M22" i="45" s="1"/>
  <c r="Q110" i="16"/>
  <c r="Q110" i="37" s="1"/>
  <c r="T110" i="34" s="1"/>
  <c r="S109" i="45" s="1"/>
  <c r="Q56" i="16"/>
  <c r="Q56" i="37" s="1"/>
  <c r="T56" i="34" s="1"/>
  <c r="S55" i="45" s="1"/>
  <c r="Q101" i="16"/>
  <c r="Q101" i="37" s="1"/>
  <c r="T101" i="34" s="1"/>
  <c r="S100" i="45" s="1"/>
  <c r="Q33" i="16"/>
  <c r="Q33" i="37" s="1"/>
  <c r="T33" i="34" s="1"/>
  <c r="S32" i="45" s="1"/>
  <c r="Q36" i="16"/>
  <c r="Q36" i="37" s="1"/>
  <c r="T36" i="34" s="1"/>
  <c r="S35" i="45" s="1"/>
  <c r="Q43" i="16"/>
  <c r="Q43" i="37" s="1"/>
  <c r="T43" i="34" s="1"/>
  <c r="S42" i="45" s="1"/>
  <c r="Q104" i="16"/>
  <c r="Q104" i="37" s="1"/>
  <c r="T104" i="34" s="1"/>
  <c r="S103" i="45" s="1"/>
  <c r="Q91" i="16"/>
  <c r="Q91" i="37" s="1"/>
  <c r="T91" i="34" s="1"/>
  <c r="S90" i="45" s="1"/>
  <c r="Q8" i="16"/>
  <c r="Q8" i="37" s="1"/>
  <c r="T8" i="34" s="1"/>
  <c r="S7" i="45" s="1"/>
  <c r="Q16" i="16"/>
  <c r="Q16" i="37" s="1"/>
  <c r="T16" i="34" s="1"/>
  <c r="S15" i="45" s="1"/>
  <c r="Q88" i="16"/>
  <c r="Q88" i="37" s="1"/>
  <c r="T88" i="34" s="1"/>
  <c r="S87" i="45" s="1"/>
  <c r="Q77" i="16"/>
  <c r="Q77" i="37" s="1"/>
  <c r="T77" i="34" s="1"/>
  <c r="S76" i="45" s="1"/>
  <c r="Q76" i="16"/>
  <c r="Q76" i="37" s="1"/>
  <c r="T76" i="34" s="1"/>
  <c r="S75" i="45" s="1"/>
  <c r="Q99" i="16"/>
  <c r="Q99" i="37" s="1"/>
  <c r="T99" i="34" s="1"/>
  <c r="S98" i="45" s="1"/>
  <c r="Q57" i="16"/>
  <c r="Q57" i="37" s="1"/>
  <c r="T57" i="34" s="1"/>
  <c r="S56" i="45" s="1"/>
  <c r="Q64" i="16"/>
  <c r="Q64" i="37" s="1"/>
  <c r="T64" i="34" s="1"/>
  <c r="S63" i="45" s="1"/>
  <c r="Q98" i="16"/>
  <c r="Q98" i="37" s="1"/>
  <c r="T98" i="34" s="1"/>
  <c r="S97" i="45" s="1"/>
  <c r="Q67" i="16"/>
  <c r="Q67" i="37" s="1"/>
  <c r="T67" i="34" s="1"/>
  <c r="S66" i="45" s="1"/>
  <c r="Q66" i="16"/>
  <c r="Q66" i="37" s="1"/>
  <c r="T66" i="34" s="1"/>
  <c r="S65" i="45" s="1"/>
  <c r="Q47" i="16"/>
  <c r="Q47" i="37" s="1"/>
  <c r="T47" i="34" s="1"/>
  <c r="S46" i="45" s="1"/>
  <c r="Q29" i="16"/>
  <c r="Q29" i="37" s="1"/>
  <c r="T29" i="34" s="1"/>
  <c r="S28" i="45" s="1"/>
  <c r="Q7" i="16"/>
  <c r="Q7" i="37" s="1"/>
  <c r="T7" i="34" s="1"/>
  <c r="S6" i="45" s="1"/>
  <c r="Q19" i="16"/>
  <c r="Q19" i="37" s="1"/>
  <c r="T19" i="34" s="1"/>
  <c r="S18" i="45" s="1"/>
  <c r="Q51" i="16"/>
  <c r="Q51" i="37" s="1"/>
  <c r="T51" i="34" s="1"/>
  <c r="S50" i="45" s="1"/>
  <c r="Q30" i="16"/>
  <c r="Q30" i="37" s="1"/>
  <c r="T30" i="34" s="1"/>
  <c r="S29" i="45" s="1"/>
  <c r="Q69" i="16"/>
  <c r="Q69" i="37" s="1"/>
  <c r="T69" i="34" s="1"/>
  <c r="S68" i="45" s="1"/>
  <c r="Q58" i="16"/>
  <c r="Q58" i="37" s="1"/>
  <c r="T58" i="34" s="1"/>
  <c r="S57" i="45" s="1"/>
  <c r="Q53" i="16"/>
  <c r="Q53" i="37" s="1"/>
  <c r="T53" i="34" s="1"/>
  <c r="S52" i="45" s="1"/>
  <c r="Q82" i="16"/>
  <c r="Q82" i="37" s="1"/>
  <c r="T82" i="34" s="1"/>
  <c r="S81" i="45" s="1"/>
  <c r="Q74" i="16"/>
  <c r="Q74" i="37" s="1"/>
  <c r="T74" i="34" s="1"/>
  <c r="S73" i="45" s="1"/>
  <c r="Q63" i="16"/>
  <c r="Q63" i="37" s="1"/>
  <c r="T63" i="34" s="1"/>
  <c r="S62" i="45" s="1"/>
  <c r="Q20" i="16"/>
  <c r="Q20" i="37" s="1"/>
  <c r="T20" i="34" s="1"/>
  <c r="S19" i="45" s="1"/>
  <c r="Q96" i="16"/>
  <c r="Q96" i="37" s="1"/>
  <c r="T96" i="34" s="1"/>
  <c r="S95" i="45" s="1"/>
  <c r="Q17" i="16"/>
  <c r="Q17" i="37" s="1"/>
  <c r="T17" i="34" s="1"/>
  <c r="S16" i="45" s="1"/>
  <c r="Q27" i="16"/>
  <c r="Q27" i="37" s="1"/>
  <c r="T27" i="34" s="1"/>
  <c r="S26" i="45" s="1"/>
  <c r="Q93" i="16"/>
  <c r="Q93" i="37" s="1"/>
  <c r="T93" i="34" s="1"/>
  <c r="S92" i="45" s="1"/>
  <c r="Q11" i="16"/>
  <c r="Q11" i="37" s="1"/>
  <c r="T11" i="34" s="1"/>
  <c r="S10" i="45" s="1"/>
  <c r="Q9" i="16"/>
  <c r="Q9" i="37" s="1"/>
  <c r="T9" i="34" s="1"/>
  <c r="S8" i="45" s="1"/>
  <c r="Q100" i="16"/>
  <c r="Q100" i="37" s="1"/>
  <c r="T100" i="34" s="1"/>
  <c r="S99" i="45" s="1"/>
  <c r="Q103" i="16"/>
  <c r="Q103" i="37" s="1"/>
  <c r="T103" i="34" s="1"/>
  <c r="S102" i="45" s="1"/>
  <c r="Q62" i="16"/>
  <c r="Q62" i="37" s="1"/>
  <c r="T62" i="34" s="1"/>
  <c r="S61" i="45" s="1"/>
  <c r="Q46" i="16"/>
  <c r="Q46" i="37" s="1"/>
  <c r="T46" i="34" s="1"/>
  <c r="S45" i="45" s="1"/>
  <c r="R5" i="4"/>
  <c r="T3" i="15"/>
  <c r="T55" i="15"/>
  <c r="T39" i="15"/>
  <c r="T92" i="15"/>
  <c r="T46" i="15"/>
  <c r="T102" i="15"/>
  <c r="T8" i="15"/>
  <c r="T93" i="15"/>
  <c r="T79" i="15"/>
  <c r="T78" i="15"/>
  <c r="T31" i="15"/>
  <c r="T100" i="15"/>
  <c r="T37" i="15"/>
  <c r="T43" i="15"/>
  <c r="T106" i="15"/>
  <c r="T15" i="15"/>
  <c r="T110" i="15"/>
  <c r="T51" i="15"/>
  <c r="T19" i="15"/>
  <c r="T91" i="15"/>
  <c r="T7" i="15"/>
  <c r="T86" i="15"/>
  <c r="T59" i="15"/>
  <c r="T28" i="15"/>
  <c r="T76" i="15"/>
  <c r="T84" i="15"/>
  <c r="T96" i="15"/>
  <c r="T75" i="15"/>
  <c r="T83" i="15"/>
  <c r="T32" i="15"/>
  <c r="T62" i="15"/>
  <c r="T14" i="15"/>
  <c r="T35" i="15"/>
  <c r="T16" i="15"/>
  <c r="T18" i="15"/>
  <c r="T17" i="15"/>
  <c r="T30" i="15"/>
  <c r="T68" i="15"/>
  <c r="T21" i="15"/>
  <c r="T20" i="15"/>
  <c r="T60" i="15"/>
  <c r="T112" i="15"/>
  <c r="T23" i="15"/>
  <c r="T88" i="15"/>
  <c r="T69" i="15"/>
  <c r="T99" i="15"/>
  <c r="T29" i="15"/>
  <c r="T67" i="15"/>
  <c r="T108" i="15"/>
  <c r="T77" i="15"/>
  <c r="T11" i="15"/>
  <c r="T71" i="15"/>
  <c r="T22" i="15"/>
  <c r="T25" i="15"/>
  <c r="T9" i="15"/>
  <c r="T104" i="15"/>
  <c r="T52" i="15"/>
  <c r="T33" i="15"/>
  <c r="T98" i="15"/>
  <c r="T105" i="15"/>
  <c r="T73" i="15"/>
  <c r="T53" i="15"/>
  <c r="T44" i="15"/>
  <c r="T80" i="15"/>
  <c r="T24" i="15"/>
  <c r="T82" i="15"/>
  <c r="T66" i="15"/>
  <c r="T64" i="15"/>
  <c r="T61" i="15"/>
  <c r="T70" i="15"/>
  <c r="T109" i="15"/>
  <c r="T10" i="15"/>
  <c r="T40" i="15"/>
  <c r="T57" i="15"/>
  <c r="T72" i="15"/>
  <c r="T103" i="15"/>
  <c r="T74" i="15"/>
  <c r="T26" i="15"/>
  <c r="T89" i="15"/>
  <c r="T45" i="15"/>
  <c r="T63" i="15"/>
  <c r="T94" i="15"/>
  <c r="T50" i="15"/>
  <c r="T107" i="15"/>
  <c r="T34" i="15"/>
  <c r="T101" i="15"/>
  <c r="T81" i="15"/>
  <c r="T13" i="15"/>
  <c r="T54" i="15"/>
  <c r="T65" i="15"/>
  <c r="T6" i="15"/>
  <c r="T27" i="15"/>
  <c r="T38" i="15"/>
  <c r="T58" i="15"/>
  <c r="T41" i="15"/>
  <c r="T90" i="15"/>
  <c r="T5" i="15"/>
  <c r="T87" i="15"/>
  <c r="T42" i="15"/>
  <c r="T97" i="15"/>
  <c r="T95" i="15"/>
  <c r="T12" i="15"/>
  <c r="T56" i="15"/>
  <c r="T47" i="15"/>
  <c r="T48" i="15"/>
  <c r="T85" i="15"/>
  <c r="T111" i="15"/>
  <c r="T49" i="15"/>
  <c r="T36" i="15"/>
  <c r="Q6" i="16"/>
  <c r="Q6" i="37" s="1"/>
  <c r="T6" i="34" s="1"/>
  <c r="S5" i="45" s="1"/>
  <c r="Q54" i="16"/>
  <c r="Q54" i="37" s="1"/>
  <c r="T54" i="34" s="1"/>
  <c r="S53" i="45" s="1"/>
  <c r="Q14" i="16"/>
  <c r="Q14" i="37" s="1"/>
  <c r="T14" i="34" s="1"/>
  <c r="S13" i="45" s="1"/>
  <c r="N3" i="4"/>
  <c r="N871" i="44" l="1"/>
  <c r="N872" i="44" s="1"/>
  <c r="T864" i="44"/>
  <c r="V743" i="44"/>
  <c r="V720" i="44"/>
  <c r="R865" i="44"/>
  <c r="R863" i="44"/>
  <c r="V849" i="44"/>
  <c r="V825" i="44"/>
  <c r="V836" i="44"/>
  <c r="V739" i="44"/>
  <c r="V732" i="44"/>
  <c r="V700" i="44"/>
  <c r="V711" i="44"/>
  <c r="V712" i="44"/>
  <c r="V745" i="44"/>
  <c r="V703" i="44"/>
  <c r="V724" i="44"/>
  <c r="V699" i="44"/>
  <c r="T867" i="44"/>
  <c r="V486" i="44"/>
  <c r="V695" i="44"/>
  <c r="V827" i="44"/>
  <c r="R867" i="44"/>
  <c r="V422" i="44"/>
  <c r="V521" i="44"/>
  <c r="V498" i="44"/>
  <c r="V490" i="44"/>
  <c r="V516" i="44"/>
  <c r="V517" i="44"/>
  <c r="V89" i="44"/>
  <c r="V107" i="44"/>
  <c r="V83" i="44"/>
  <c r="V94" i="44"/>
  <c r="V84" i="44"/>
  <c r="V91" i="44"/>
  <c r="V838" i="44"/>
  <c r="V806" i="44"/>
  <c r="V812" i="44"/>
  <c r="V817" i="44"/>
  <c r="V818" i="44"/>
  <c r="V851" i="44"/>
  <c r="V809" i="44"/>
  <c r="V844" i="44"/>
  <c r="V592" i="44"/>
  <c r="T868" i="44"/>
  <c r="V801" i="44"/>
  <c r="V847" i="44"/>
  <c r="V721" i="44"/>
  <c r="V636" i="44"/>
  <c r="V604" i="44"/>
  <c r="V596" i="44"/>
  <c r="V719" i="44"/>
  <c r="V621" i="44"/>
  <c r="V81" i="44"/>
  <c r="V407" i="44"/>
  <c r="V213" i="44"/>
  <c r="V295" i="44"/>
  <c r="V190" i="44"/>
  <c r="V303" i="44"/>
  <c r="V103" i="44"/>
  <c r="V96" i="44"/>
  <c r="V86" i="44"/>
  <c r="V64" i="44"/>
  <c r="V70" i="44"/>
  <c r="V75" i="44"/>
  <c r="V76" i="44"/>
  <c r="V58" i="44"/>
  <c r="V109" i="44"/>
  <c r="V67" i="44"/>
  <c r="V88" i="44"/>
  <c r="V63" i="44"/>
  <c r="V87" i="44"/>
  <c r="V90" i="44"/>
  <c r="V98" i="44"/>
  <c r="V102" i="44"/>
  <c r="V698" i="44"/>
  <c r="V59" i="44"/>
  <c r="V105" i="44"/>
  <c r="V85" i="44"/>
  <c r="V95" i="44"/>
  <c r="V742" i="44"/>
  <c r="V702" i="44"/>
  <c r="V728" i="44"/>
  <c r="V835" i="44"/>
  <c r="V319" i="44"/>
  <c r="V296" i="44"/>
  <c r="V209" i="44"/>
  <c r="V202" i="44"/>
  <c r="V170" i="44"/>
  <c r="V176" i="44"/>
  <c r="V182" i="44"/>
  <c r="V215" i="44"/>
  <c r="V173" i="44"/>
  <c r="V196" i="44"/>
  <c r="V204" i="44"/>
  <c r="V208" i="44"/>
  <c r="R869" i="44"/>
  <c r="V804" i="44"/>
  <c r="V165" i="44"/>
  <c r="V191" i="44"/>
  <c r="R868" i="44"/>
  <c r="V848" i="44"/>
  <c r="V808" i="44"/>
  <c r="V834" i="44"/>
  <c r="V633" i="44"/>
  <c r="V293" i="44"/>
  <c r="V189" i="44"/>
  <c r="T862" i="44"/>
  <c r="V619" i="44"/>
  <c r="T863" i="44"/>
  <c r="V425" i="44"/>
  <c r="V401" i="44"/>
  <c r="V412" i="44"/>
  <c r="V409" i="44"/>
  <c r="V315" i="44"/>
  <c r="V308" i="44"/>
  <c r="V276" i="44"/>
  <c r="V288" i="44"/>
  <c r="V321" i="44"/>
  <c r="V279" i="44"/>
  <c r="V275" i="44"/>
  <c r="V62" i="44"/>
  <c r="V271" i="44"/>
  <c r="V106" i="44"/>
  <c r="V104" i="44"/>
  <c r="V97" i="44"/>
  <c r="V74" i="44"/>
  <c r="V66" i="44"/>
  <c r="V92" i="44"/>
  <c r="V93" i="44"/>
  <c r="V531" i="44"/>
  <c r="V507" i="44"/>
  <c r="V518" i="44"/>
  <c r="V508" i="44"/>
  <c r="V515" i="44"/>
  <c r="V421" i="44"/>
  <c r="V382" i="44"/>
  <c r="V388" i="44"/>
  <c r="V394" i="44"/>
  <c r="V427" i="44"/>
  <c r="V385" i="44"/>
  <c r="V406" i="44"/>
  <c r="V381" i="44"/>
  <c r="V405" i="44"/>
  <c r="V420" i="44"/>
  <c r="V168" i="44"/>
  <c r="V377" i="44"/>
  <c r="V403" i="44"/>
  <c r="T865" i="44"/>
  <c r="V212" i="44"/>
  <c r="V203" i="44"/>
  <c r="V172" i="44"/>
  <c r="V199" i="44"/>
  <c r="R866" i="44"/>
  <c r="V831" i="44"/>
  <c r="V637" i="44"/>
  <c r="V527" i="44"/>
  <c r="V520" i="44"/>
  <c r="V510" i="44"/>
  <c r="V594" i="44"/>
  <c r="V500" i="44"/>
  <c r="V533" i="44"/>
  <c r="V491" i="44"/>
  <c r="V512" i="44"/>
  <c r="V487" i="44"/>
  <c r="V526" i="44"/>
  <c r="V274" i="44"/>
  <c r="V483" i="44"/>
  <c r="V509" i="44"/>
  <c r="V318" i="44"/>
  <c r="V309" i="44"/>
  <c r="V278" i="44"/>
  <c r="V305" i="44"/>
  <c r="R864" i="44"/>
  <c r="R871" i="44" s="1"/>
  <c r="R872" i="44" s="1"/>
  <c r="V626" i="44"/>
  <c r="V488" i="44"/>
  <c r="V600" i="44"/>
  <c r="V605" i="44"/>
  <c r="V606" i="44"/>
  <c r="V639" i="44"/>
  <c r="V618" i="44"/>
  <c r="V593" i="44"/>
  <c r="V632" i="44"/>
  <c r="V380" i="44"/>
  <c r="V589" i="44"/>
  <c r="V615" i="44"/>
  <c r="V424" i="44"/>
  <c r="V415" i="44"/>
  <c r="V392" i="44"/>
  <c r="V384" i="44"/>
  <c r="V411" i="44"/>
  <c r="U868" i="44"/>
  <c r="U869" i="44"/>
  <c r="U867" i="44"/>
  <c r="U863" i="44"/>
  <c r="U866" i="44"/>
  <c r="V301" i="44"/>
  <c r="W17" i="44"/>
  <c r="W759" i="44"/>
  <c r="W653" i="44"/>
  <c r="W547" i="44"/>
  <c r="W441" i="44"/>
  <c r="W335" i="44"/>
  <c r="W229" i="44"/>
  <c r="W123" i="44"/>
  <c r="W54" i="44"/>
  <c r="W796" i="44"/>
  <c r="W690" i="44"/>
  <c r="W584" i="44"/>
  <c r="W478" i="44"/>
  <c r="W372" i="44"/>
  <c r="W266" i="44"/>
  <c r="W160" i="44"/>
  <c r="W13" i="44"/>
  <c r="W755" i="44"/>
  <c r="W649" i="44"/>
  <c r="W543" i="44"/>
  <c r="W437" i="44"/>
  <c r="W331" i="44"/>
  <c r="W225" i="44"/>
  <c r="W119" i="44"/>
  <c r="W29" i="44"/>
  <c r="W771" i="44"/>
  <c r="W665" i="44"/>
  <c r="W559" i="44"/>
  <c r="W453" i="44"/>
  <c r="W347" i="44"/>
  <c r="W241" i="44"/>
  <c r="W135" i="44"/>
  <c r="W35" i="44"/>
  <c r="W777" i="44"/>
  <c r="W671" i="44"/>
  <c r="W565" i="44"/>
  <c r="W459" i="44"/>
  <c r="W353" i="44"/>
  <c r="W247" i="44"/>
  <c r="W141" i="44"/>
  <c r="W15" i="44"/>
  <c r="W757" i="44"/>
  <c r="W651" i="44"/>
  <c r="W545" i="44"/>
  <c r="W439" i="44"/>
  <c r="W333" i="44"/>
  <c r="W227" i="44"/>
  <c r="W121" i="44"/>
  <c r="V481" i="44"/>
  <c r="V611" i="44"/>
  <c r="V192" i="44"/>
  <c r="V723" i="44"/>
  <c r="V726" i="44"/>
  <c r="V734" i="44"/>
  <c r="Q380" i="44"/>
  <c r="V529" i="44"/>
  <c r="V519" i="44"/>
  <c r="V210" i="44"/>
  <c r="V180" i="44"/>
  <c r="V198" i="44"/>
  <c r="W746" i="44"/>
  <c r="W640" i="44"/>
  <c r="W534" i="44"/>
  <c r="W428" i="44"/>
  <c r="W322" i="44"/>
  <c r="W216" i="44"/>
  <c r="W110" i="44"/>
  <c r="W46" i="44"/>
  <c r="W788" i="44"/>
  <c r="W682" i="44"/>
  <c r="W576" i="44"/>
  <c r="W470" i="44"/>
  <c r="W364" i="44"/>
  <c r="W258" i="44"/>
  <c r="W152" i="44"/>
  <c r="W10" i="44"/>
  <c r="W752" i="44"/>
  <c r="W646" i="44"/>
  <c r="W540" i="44"/>
  <c r="W434" i="44"/>
  <c r="W328" i="44"/>
  <c r="W222" i="44"/>
  <c r="W116" i="44"/>
  <c r="W34" i="44"/>
  <c r="W776" i="44"/>
  <c r="W670" i="44"/>
  <c r="W564" i="44"/>
  <c r="W458" i="44"/>
  <c r="W352" i="44"/>
  <c r="W246" i="44"/>
  <c r="W140" i="44"/>
  <c r="W18" i="44"/>
  <c r="W760" i="44"/>
  <c r="W654" i="44"/>
  <c r="W548" i="44"/>
  <c r="W442" i="44"/>
  <c r="W336" i="44"/>
  <c r="W230" i="44"/>
  <c r="W124" i="44"/>
  <c r="V200" i="44"/>
  <c r="V298" i="44"/>
  <c r="V181" i="44"/>
  <c r="V164" i="44"/>
  <c r="V830" i="44"/>
  <c r="V805" i="44"/>
  <c r="V829" i="44"/>
  <c r="V832" i="44"/>
  <c r="V840" i="44"/>
  <c r="Q486" i="44"/>
  <c r="V635" i="44"/>
  <c r="V625" i="44"/>
  <c r="V316" i="44"/>
  <c r="V286" i="44"/>
  <c r="V304" i="44"/>
  <c r="W8" i="44"/>
  <c r="W750" i="44"/>
  <c r="W644" i="44"/>
  <c r="W538" i="44"/>
  <c r="W432" i="44"/>
  <c r="W326" i="44"/>
  <c r="W220" i="44"/>
  <c r="W114" i="44"/>
  <c r="W53" i="44"/>
  <c r="W795" i="44"/>
  <c r="W689" i="44"/>
  <c r="W583" i="44"/>
  <c r="W477" i="44"/>
  <c r="W371" i="44"/>
  <c r="W265" i="44"/>
  <c r="W159" i="44"/>
  <c r="W32" i="44"/>
  <c r="W774" i="44"/>
  <c r="W668" i="44"/>
  <c r="W562" i="44"/>
  <c r="W456" i="44"/>
  <c r="W350" i="44"/>
  <c r="W244" i="44"/>
  <c r="W138" i="44"/>
  <c r="V587" i="44"/>
  <c r="W9" i="44"/>
  <c r="W751" i="44"/>
  <c r="W539" i="44"/>
  <c r="W645" i="44"/>
  <c r="W433" i="44"/>
  <c r="W327" i="44"/>
  <c r="W221" i="44"/>
  <c r="W115" i="44"/>
  <c r="W49" i="44"/>
  <c r="W685" i="44"/>
  <c r="W791" i="44"/>
  <c r="W579" i="44"/>
  <c r="W473" i="44"/>
  <c r="W367" i="44"/>
  <c r="W261" i="44"/>
  <c r="W155" i="44"/>
  <c r="W43" i="44"/>
  <c r="W785" i="44"/>
  <c r="W679" i="44"/>
  <c r="W573" i="44"/>
  <c r="W467" i="44"/>
  <c r="W361" i="44"/>
  <c r="W255" i="44"/>
  <c r="W149" i="44"/>
  <c r="W22" i="44"/>
  <c r="W764" i="44"/>
  <c r="W658" i="44"/>
  <c r="W552" i="44"/>
  <c r="W446" i="44"/>
  <c r="W234" i="44"/>
  <c r="W128" i="44"/>
  <c r="W340" i="44"/>
  <c r="V693" i="44"/>
  <c r="V823" i="44"/>
  <c r="T869" i="44"/>
  <c r="V306" i="44"/>
  <c r="V197" i="44"/>
  <c r="V414" i="44"/>
  <c r="V404" i="44"/>
  <c r="V282" i="44"/>
  <c r="V287" i="44"/>
  <c r="V270" i="44"/>
  <c r="Q592" i="44"/>
  <c r="V741" i="44"/>
  <c r="V731" i="44"/>
  <c r="V528" i="44"/>
  <c r="V410" i="44"/>
  <c r="W33" i="44"/>
  <c r="W669" i="44"/>
  <c r="W775" i="44"/>
  <c r="W563" i="44"/>
  <c r="W457" i="44"/>
  <c r="W351" i="44"/>
  <c r="W245" i="44"/>
  <c r="W139" i="44"/>
  <c r="W21" i="44"/>
  <c r="W763" i="44"/>
  <c r="W657" i="44"/>
  <c r="W551" i="44"/>
  <c r="W445" i="44"/>
  <c r="W339" i="44"/>
  <c r="W233" i="44"/>
  <c r="W127" i="44"/>
  <c r="W55" i="44"/>
  <c r="W797" i="44"/>
  <c r="W691" i="44"/>
  <c r="W585" i="44"/>
  <c r="W479" i="44"/>
  <c r="W373" i="44"/>
  <c r="W267" i="44"/>
  <c r="W161" i="44"/>
  <c r="W47" i="44"/>
  <c r="W789" i="44"/>
  <c r="W577" i="44"/>
  <c r="W683" i="44"/>
  <c r="W471" i="44"/>
  <c r="W365" i="44"/>
  <c r="W153" i="44"/>
  <c r="W259" i="44"/>
  <c r="W23" i="44"/>
  <c r="W765" i="44"/>
  <c r="W659" i="44"/>
  <c r="W553" i="44"/>
  <c r="W447" i="44"/>
  <c r="W341" i="44"/>
  <c r="W129" i="44"/>
  <c r="W235" i="44"/>
  <c r="W40" i="44"/>
  <c r="W782" i="44"/>
  <c r="W676" i="44"/>
  <c r="W570" i="44"/>
  <c r="W464" i="44"/>
  <c r="W358" i="44"/>
  <c r="W252" i="44"/>
  <c r="W146" i="44"/>
  <c r="W37" i="44"/>
  <c r="W779" i="44"/>
  <c r="W673" i="44"/>
  <c r="W567" i="44"/>
  <c r="W461" i="44"/>
  <c r="W355" i="44"/>
  <c r="W249" i="44"/>
  <c r="W143" i="44"/>
  <c r="V725" i="44"/>
  <c r="V799" i="44"/>
  <c r="V402" i="44"/>
  <c r="V393" i="44"/>
  <c r="V376" i="44"/>
  <c r="V194" i="44"/>
  <c r="V169" i="44"/>
  <c r="V193" i="44"/>
  <c r="V314" i="44"/>
  <c r="Q698" i="44"/>
  <c r="V837" i="44"/>
  <c r="V530" i="44"/>
  <c r="Q13" i="44"/>
  <c r="Q755" i="44"/>
  <c r="Q649" i="44"/>
  <c r="Q543" i="44"/>
  <c r="Q437" i="44"/>
  <c r="Q331" i="44"/>
  <c r="Q225" i="44"/>
  <c r="Q119" i="44"/>
  <c r="W14" i="44"/>
  <c r="W756" i="44"/>
  <c r="W650" i="44"/>
  <c r="W544" i="44"/>
  <c r="W438" i="44"/>
  <c r="W332" i="44"/>
  <c r="W226" i="44"/>
  <c r="W120" i="44"/>
  <c r="V513" i="44"/>
  <c r="V717" i="44"/>
  <c r="W48" i="44"/>
  <c r="W790" i="44"/>
  <c r="W684" i="44"/>
  <c r="W578" i="44"/>
  <c r="W472" i="44"/>
  <c r="W366" i="44"/>
  <c r="W260" i="44"/>
  <c r="W154" i="44"/>
  <c r="W11" i="44"/>
  <c r="W753" i="44"/>
  <c r="W647" i="44"/>
  <c r="W541" i="44"/>
  <c r="W435" i="44"/>
  <c r="W329" i="44"/>
  <c r="W223" i="44"/>
  <c r="W117" i="44"/>
  <c r="W39" i="44"/>
  <c r="W781" i="44"/>
  <c r="W675" i="44"/>
  <c r="W569" i="44"/>
  <c r="W463" i="44"/>
  <c r="W357" i="44"/>
  <c r="W145" i="44"/>
  <c r="W251" i="44"/>
  <c r="W5" i="44"/>
  <c r="W747" i="44"/>
  <c r="W641" i="44"/>
  <c r="W535" i="44"/>
  <c r="W429" i="44"/>
  <c r="W323" i="44"/>
  <c r="W217" i="44"/>
  <c r="W111" i="44"/>
  <c r="W25" i="44"/>
  <c r="W661" i="44"/>
  <c r="W767" i="44"/>
  <c r="W555" i="44"/>
  <c r="W449" i="44"/>
  <c r="W343" i="44"/>
  <c r="W237" i="44"/>
  <c r="W131" i="44"/>
  <c r="W51" i="44"/>
  <c r="W793" i="44"/>
  <c r="W687" i="44"/>
  <c r="W581" i="44"/>
  <c r="W475" i="44"/>
  <c r="W369" i="44"/>
  <c r="W263" i="44"/>
  <c r="W157" i="44"/>
  <c r="W6" i="44"/>
  <c r="W748" i="44"/>
  <c r="W642" i="44"/>
  <c r="W536" i="44"/>
  <c r="W430" i="44"/>
  <c r="W324" i="44"/>
  <c r="W218" i="44"/>
  <c r="W112" i="44"/>
  <c r="W19" i="44"/>
  <c r="W761" i="44"/>
  <c r="W655" i="44"/>
  <c r="W549" i="44"/>
  <c r="W443" i="44"/>
  <c r="W337" i="44"/>
  <c r="W231" i="44"/>
  <c r="W125" i="44"/>
  <c r="W42" i="44"/>
  <c r="W784" i="44"/>
  <c r="W678" i="44"/>
  <c r="W572" i="44"/>
  <c r="W466" i="44"/>
  <c r="W360" i="44"/>
  <c r="W254" i="44"/>
  <c r="W148" i="44"/>
  <c r="W7" i="44"/>
  <c r="W749" i="44"/>
  <c r="W643" i="44"/>
  <c r="W537" i="44"/>
  <c r="W431" i="44"/>
  <c r="W325" i="44"/>
  <c r="W219" i="44"/>
  <c r="W113" i="44"/>
  <c r="W45" i="44"/>
  <c r="W787" i="44"/>
  <c r="W681" i="44"/>
  <c r="W575" i="44"/>
  <c r="W469" i="44"/>
  <c r="W363" i="44"/>
  <c r="W257" i="44"/>
  <c r="W151" i="44"/>
  <c r="W44" i="44"/>
  <c r="W786" i="44"/>
  <c r="W680" i="44"/>
  <c r="W574" i="44"/>
  <c r="W362" i="44"/>
  <c r="W468" i="44"/>
  <c r="W256" i="44"/>
  <c r="W150" i="44"/>
  <c r="W20" i="44"/>
  <c r="W762" i="44"/>
  <c r="W656" i="44"/>
  <c r="W444" i="44"/>
  <c r="W550" i="44"/>
  <c r="W338" i="44"/>
  <c r="W232" i="44"/>
  <c r="W126" i="44"/>
  <c r="V187" i="44"/>
  <c r="V616" i="44"/>
  <c r="V494" i="44"/>
  <c r="V499" i="44"/>
  <c r="V482" i="44"/>
  <c r="V300" i="44"/>
  <c r="V299" i="44"/>
  <c r="V302" i="44"/>
  <c r="V310" i="44"/>
  <c r="Q804" i="44"/>
  <c r="V634" i="44"/>
  <c r="V627" i="44"/>
  <c r="V622" i="44"/>
  <c r="V623" i="44"/>
  <c r="V163" i="44"/>
  <c r="V613" i="44"/>
  <c r="V624" i="44"/>
  <c r="V614" i="44"/>
  <c r="V727" i="44"/>
  <c r="V722" i="44"/>
  <c r="V588" i="44"/>
  <c r="V597" i="44"/>
  <c r="V408" i="44"/>
  <c r="V416" i="44"/>
  <c r="V211" i="44"/>
  <c r="V201" i="44"/>
  <c r="V740" i="44"/>
  <c r="V733" i="44"/>
  <c r="V710" i="44"/>
  <c r="W28" i="44"/>
  <c r="W770" i="44"/>
  <c r="W664" i="44"/>
  <c r="W558" i="44"/>
  <c r="W452" i="44"/>
  <c r="W346" i="44"/>
  <c r="W240" i="44"/>
  <c r="W134" i="44"/>
  <c r="W12" i="44"/>
  <c r="W754" i="44"/>
  <c r="W648" i="44"/>
  <c r="W542" i="44"/>
  <c r="W436" i="44"/>
  <c r="W330" i="44"/>
  <c r="W224" i="44"/>
  <c r="W118" i="44"/>
  <c r="W27" i="44"/>
  <c r="W769" i="44"/>
  <c r="W663" i="44"/>
  <c r="W557" i="44"/>
  <c r="W451" i="44"/>
  <c r="W345" i="44"/>
  <c r="W239" i="44"/>
  <c r="W133" i="44"/>
  <c r="W41" i="44"/>
  <c r="W783" i="44"/>
  <c r="W677" i="44"/>
  <c r="W571" i="44"/>
  <c r="W465" i="44"/>
  <c r="W359" i="44"/>
  <c r="W253" i="44"/>
  <c r="W147" i="44"/>
  <c r="W56" i="44"/>
  <c r="W798" i="44"/>
  <c r="W692" i="44"/>
  <c r="W586" i="44"/>
  <c r="W480" i="44"/>
  <c r="W374" i="44"/>
  <c r="W268" i="44"/>
  <c r="W162" i="44"/>
  <c r="W16" i="44"/>
  <c r="W758" i="44"/>
  <c r="W652" i="44"/>
  <c r="W546" i="44"/>
  <c r="W440" i="44"/>
  <c r="W334" i="44"/>
  <c r="W228" i="44"/>
  <c r="W122" i="44"/>
  <c r="W36" i="44"/>
  <c r="W778" i="44"/>
  <c r="W672" i="44"/>
  <c r="W566" i="44"/>
  <c r="W460" i="44"/>
  <c r="W354" i="44"/>
  <c r="W248" i="44"/>
  <c r="W142" i="44"/>
  <c r="W31" i="44"/>
  <c r="W773" i="44"/>
  <c r="W667" i="44"/>
  <c r="W561" i="44"/>
  <c r="W455" i="44"/>
  <c r="W349" i="44"/>
  <c r="W137" i="44"/>
  <c r="W243" i="44"/>
  <c r="W50" i="44"/>
  <c r="W792" i="44"/>
  <c r="W686" i="44"/>
  <c r="W580" i="44"/>
  <c r="W474" i="44"/>
  <c r="W368" i="44"/>
  <c r="W262" i="44"/>
  <c r="W156" i="44"/>
  <c r="W24" i="44"/>
  <c r="W766" i="44"/>
  <c r="W660" i="44"/>
  <c r="W554" i="44"/>
  <c r="W448" i="44"/>
  <c r="W342" i="44"/>
  <c r="W236" i="44"/>
  <c r="W130" i="44"/>
  <c r="W38" i="44"/>
  <c r="W780" i="44"/>
  <c r="W674" i="44"/>
  <c r="W568" i="44"/>
  <c r="W462" i="44"/>
  <c r="W356" i="44"/>
  <c r="W250" i="44"/>
  <c r="W144" i="44"/>
  <c r="W30" i="44"/>
  <c r="W772" i="44"/>
  <c r="W666" i="44"/>
  <c r="W560" i="44"/>
  <c r="W454" i="44"/>
  <c r="W348" i="44"/>
  <c r="W242" i="44"/>
  <c r="W136" i="44"/>
  <c r="V195" i="44"/>
  <c r="V269" i="44"/>
  <c r="V399" i="44"/>
  <c r="V730" i="44"/>
  <c r="V845" i="44"/>
  <c r="V828" i="44"/>
  <c r="V706" i="44"/>
  <c r="V800" i="44"/>
  <c r="V511" i="44"/>
  <c r="V514" i="44"/>
  <c r="V522" i="44"/>
  <c r="Q168" i="44"/>
  <c r="V317" i="44"/>
  <c r="V297" i="44"/>
  <c r="V307" i="44"/>
  <c r="V846" i="44"/>
  <c r="V839" i="44"/>
  <c r="V816" i="44"/>
  <c r="V729" i="44"/>
  <c r="W52" i="44"/>
  <c r="W794" i="44"/>
  <c r="W688" i="44"/>
  <c r="W582" i="44"/>
  <c r="W476" i="44"/>
  <c r="W370" i="44"/>
  <c r="W264" i="44"/>
  <c r="W158" i="44"/>
  <c r="V375" i="44"/>
  <c r="V505" i="44"/>
  <c r="V826" i="44"/>
  <c r="V833" i="44"/>
  <c r="V694" i="44"/>
  <c r="V617" i="44"/>
  <c r="V620" i="44"/>
  <c r="V628" i="44"/>
  <c r="V738" i="44"/>
  <c r="Q274" i="44"/>
  <c r="V423" i="44"/>
  <c r="V413" i="44"/>
  <c r="T866" i="44"/>
  <c r="T871" i="44" s="1"/>
  <c r="T872" i="44" s="1"/>
  <c r="U864" i="44"/>
  <c r="U865" i="44"/>
  <c r="V57" i="44"/>
  <c r="W4" i="44"/>
  <c r="R95" i="16"/>
  <c r="R95" i="37" s="1"/>
  <c r="U95" i="34" s="1"/>
  <c r="T94" i="45" s="1"/>
  <c r="AP94" i="45" s="1"/>
  <c r="R74" i="16"/>
  <c r="R74" i="37" s="1"/>
  <c r="U74" i="34" s="1"/>
  <c r="T73" i="45" s="1"/>
  <c r="R98" i="16"/>
  <c r="R98" i="37" s="1"/>
  <c r="U98" i="34" s="1"/>
  <c r="T97" i="45" s="1"/>
  <c r="AP97" i="45" s="1"/>
  <c r="AT97" i="45" s="1"/>
  <c r="R11" i="16"/>
  <c r="R11" i="37" s="1"/>
  <c r="U11" i="34" s="1"/>
  <c r="T10" i="45" s="1"/>
  <c r="R31" i="16"/>
  <c r="R31" i="37" s="1"/>
  <c r="U31" i="34" s="1"/>
  <c r="T30" i="45" s="1"/>
  <c r="AP30" i="45" s="1"/>
  <c r="R112" i="16"/>
  <c r="R112" i="37" s="1"/>
  <c r="U112" i="34" s="1"/>
  <c r="T111" i="45" s="1"/>
  <c r="R48" i="16"/>
  <c r="R48" i="37" s="1"/>
  <c r="U48" i="34" s="1"/>
  <c r="T47" i="45" s="1"/>
  <c r="R5" i="16"/>
  <c r="R5" i="37" s="1"/>
  <c r="U5" i="34" s="1"/>
  <c r="T4" i="45" s="1"/>
  <c r="R54" i="16"/>
  <c r="R54" i="37" s="1"/>
  <c r="U54" i="34" s="1"/>
  <c r="T53" i="45" s="1"/>
  <c r="R63" i="16"/>
  <c r="R63" i="37" s="1"/>
  <c r="U63" i="34" s="1"/>
  <c r="T62" i="45" s="1"/>
  <c r="R76" i="16"/>
  <c r="R76" i="37" s="1"/>
  <c r="U76" i="34" s="1"/>
  <c r="T75" i="45" s="1"/>
  <c r="AP75" i="45" s="1"/>
  <c r="AT75" i="45" s="1"/>
  <c r="R51" i="16"/>
  <c r="R51" i="37" s="1"/>
  <c r="U51" i="34" s="1"/>
  <c r="T50" i="45" s="1"/>
  <c r="AP50" i="45" s="1"/>
  <c r="R55" i="16"/>
  <c r="R55" i="37" s="1"/>
  <c r="U55" i="34" s="1"/>
  <c r="T54" i="45" s="1"/>
  <c r="R52" i="16"/>
  <c r="R52" i="37" s="1"/>
  <c r="U52" i="34" s="1"/>
  <c r="T51" i="45" s="1"/>
  <c r="AP51" i="45" s="1"/>
  <c r="R108" i="16"/>
  <c r="R108" i="37" s="1"/>
  <c r="U108" i="34" s="1"/>
  <c r="T107" i="45" s="1"/>
  <c r="AP107" i="45" s="1"/>
  <c r="AT107" i="45" s="1"/>
  <c r="R110" i="16"/>
  <c r="R110" i="37" s="1"/>
  <c r="U110" i="34" s="1"/>
  <c r="T109" i="45" s="1"/>
  <c r="R13" i="16"/>
  <c r="R13" i="37" s="1"/>
  <c r="U13" i="34" s="1"/>
  <c r="T12" i="45" s="1"/>
  <c r="AP12" i="45" s="1"/>
  <c r="AT12" i="45" s="1"/>
  <c r="R10" i="16"/>
  <c r="R10" i="37" s="1"/>
  <c r="U10" i="34" s="1"/>
  <c r="T9" i="45" s="1"/>
  <c r="AP9" i="45" s="1"/>
  <c r="AT9" i="45" s="1"/>
  <c r="R104" i="16"/>
  <c r="R104" i="37" s="1"/>
  <c r="R67" i="16"/>
  <c r="R67" i="37" s="1"/>
  <c r="U67" i="34" s="1"/>
  <c r="T66" i="45" s="1"/>
  <c r="AP66" i="45" s="1"/>
  <c r="AT66" i="45" s="1"/>
  <c r="R20" i="16"/>
  <c r="R20" i="37" s="1"/>
  <c r="U20" i="34" s="1"/>
  <c r="T19" i="45" s="1"/>
  <c r="R14" i="16"/>
  <c r="R14" i="37" s="1"/>
  <c r="U14" i="34" s="1"/>
  <c r="T13" i="45" s="1"/>
  <c r="AP13" i="45" s="1"/>
  <c r="AT13" i="45" s="1"/>
  <c r="R15" i="16"/>
  <c r="R15" i="37" s="1"/>
  <c r="U15" i="34" s="1"/>
  <c r="T14" i="45" s="1"/>
  <c r="R93" i="16"/>
  <c r="R93" i="37" s="1"/>
  <c r="U93" i="34" s="1"/>
  <c r="T92" i="45" s="1"/>
  <c r="AP92" i="45" s="1"/>
  <c r="AT92" i="45" s="1"/>
  <c r="R42" i="16"/>
  <c r="R42" i="37" s="1"/>
  <c r="U42" i="34" s="1"/>
  <c r="T41" i="45" s="1"/>
  <c r="AP41" i="45" s="1"/>
  <c r="AT41" i="45" s="1"/>
  <c r="R19" i="16"/>
  <c r="R19" i="37" s="1"/>
  <c r="U19" i="34" s="1"/>
  <c r="T18" i="45" s="1"/>
  <c r="R81" i="16"/>
  <c r="R81" i="37" s="1"/>
  <c r="U81" i="34" s="1"/>
  <c r="T80" i="45" s="1"/>
  <c r="AP80" i="45" s="1"/>
  <c r="AT80" i="45" s="1"/>
  <c r="R23" i="16"/>
  <c r="R23" i="37" s="1"/>
  <c r="U23" i="34" s="1"/>
  <c r="T22" i="45" s="1"/>
  <c r="R56" i="16"/>
  <c r="R56" i="37" s="1"/>
  <c r="U56" i="34" s="1"/>
  <c r="T55" i="45" s="1"/>
  <c r="AP55" i="45" s="1"/>
  <c r="AT55" i="45" s="1"/>
  <c r="R41" i="16"/>
  <c r="R41" i="37" s="1"/>
  <c r="U41" i="34" s="1"/>
  <c r="T40" i="45" s="1"/>
  <c r="R89" i="16"/>
  <c r="R89" i="37" s="1"/>
  <c r="U89" i="34" s="1"/>
  <c r="T88" i="45" s="1"/>
  <c r="AP88" i="45" s="1"/>
  <c r="AT88" i="45" s="1"/>
  <c r="R109" i="16"/>
  <c r="R109" i="37" s="1"/>
  <c r="U109" i="34" s="1"/>
  <c r="T108" i="45" s="1"/>
  <c r="R44" i="16"/>
  <c r="R44" i="37" s="1"/>
  <c r="U44" i="34" s="1"/>
  <c r="T43" i="45" s="1"/>
  <c r="R9" i="16"/>
  <c r="R9" i="37" s="1"/>
  <c r="U9" i="34" s="1"/>
  <c r="T8" i="45" s="1"/>
  <c r="AP8" i="45" s="1"/>
  <c r="AT8" i="45" s="1"/>
  <c r="R29" i="16"/>
  <c r="R29" i="37" s="1"/>
  <c r="U29" i="34" s="1"/>
  <c r="T28" i="45" s="1"/>
  <c r="AP28" i="45" s="1"/>
  <c r="R21" i="16"/>
  <c r="R21" i="37" s="1"/>
  <c r="U21" i="34" s="1"/>
  <c r="T20" i="45" s="1"/>
  <c r="R62" i="16"/>
  <c r="R62" i="37" s="1"/>
  <c r="U62" i="34" s="1"/>
  <c r="T61" i="45" s="1"/>
  <c r="R59" i="16"/>
  <c r="R59" i="37" s="1"/>
  <c r="U59" i="34" s="1"/>
  <c r="T58" i="45" s="1"/>
  <c r="AP58" i="45" s="1"/>
  <c r="AT58" i="45" s="1"/>
  <c r="R8" i="16"/>
  <c r="R8" i="37" s="1"/>
  <c r="U8" i="34" s="1"/>
  <c r="T7" i="45" s="1"/>
  <c r="AP7" i="45" s="1"/>
  <c r="AT7" i="45" s="1"/>
  <c r="R12" i="16"/>
  <c r="R12" i="37" s="1"/>
  <c r="U12" i="34" s="1"/>
  <c r="T11" i="45" s="1"/>
  <c r="AP11" i="45" s="1"/>
  <c r="AT11" i="45" s="1"/>
  <c r="R58" i="16"/>
  <c r="R58" i="37" s="1"/>
  <c r="U58" i="34" s="1"/>
  <c r="T57" i="45" s="1"/>
  <c r="AP57" i="45" s="1"/>
  <c r="AT57" i="45" s="1"/>
  <c r="R101" i="16"/>
  <c r="R101" i="37" s="1"/>
  <c r="U101" i="34" s="1"/>
  <c r="T100" i="45" s="1"/>
  <c r="AP100" i="45" s="1"/>
  <c r="AT100" i="45" s="1"/>
  <c r="R26" i="16"/>
  <c r="R26" i="37" s="1"/>
  <c r="U26" i="34" s="1"/>
  <c r="T25" i="45" s="1"/>
  <c r="R53" i="16"/>
  <c r="R53" i="37" s="1"/>
  <c r="U53" i="34" s="1"/>
  <c r="T52" i="45" s="1"/>
  <c r="R25" i="16"/>
  <c r="R25" i="37" s="1"/>
  <c r="U25" i="34" s="1"/>
  <c r="T24" i="45" s="1"/>
  <c r="AP24" i="45" s="1"/>
  <c r="R99" i="16"/>
  <c r="R99" i="37" s="1"/>
  <c r="U99" i="34" s="1"/>
  <c r="T98" i="45" s="1"/>
  <c r="R32" i="16"/>
  <c r="R32" i="37" s="1"/>
  <c r="U32" i="34" s="1"/>
  <c r="T31" i="45" s="1"/>
  <c r="AP31" i="45" s="1"/>
  <c r="AT31" i="45" s="1"/>
  <c r="R86" i="16"/>
  <c r="R86" i="37" s="1"/>
  <c r="U86" i="34" s="1"/>
  <c r="T85" i="45" s="1"/>
  <c r="AP85" i="45" s="1"/>
  <c r="AT85" i="45" s="1"/>
  <c r="R43" i="16"/>
  <c r="R43" i="37" s="1"/>
  <c r="U43" i="34" s="1"/>
  <c r="T42" i="45" s="1"/>
  <c r="R22" i="16"/>
  <c r="R22" i="37" s="1"/>
  <c r="U22" i="34" s="1"/>
  <c r="T21" i="45" s="1"/>
  <c r="R69" i="16"/>
  <c r="R69" i="37" s="1"/>
  <c r="U69" i="34" s="1"/>
  <c r="T68" i="45" s="1"/>
  <c r="AP68" i="45" s="1"/>
  <c r="AT68" i="45" s="1"/>
  <c r="R30" i="16"/>
  <c r="R30" i="37" s="1"/>
  <c r="U30" i="34" s="1"/>
  <c r="T29" i="45" s="1"/>
  <c r="R7" i="16"/>
  <c r="R7" i="37" s="1"/>
  <c r="U7" i="34" s="1"/>
  <c r="T6" i="45" s="1"/>
  <c r="R37" i="16"/>
  <c r="R37" i="37" s="1"/>
  <c r="U37" i="34" s="1"/>
  <c r="T36" i="45" s="1"/>
  <c r="R46" i="16"/>
  <c r="R46" i="37" s="1"/>
  <c r="U46" i="34" s="1"/>
  <c r="T45" i="45" s="1"/>
  <c r="AP45" i="45" s="1"/>
  <c r="AT45" i="45" s="1"/>
  <c r="R49" i="16"/>
  <c r="R49" i="37" s="1"/>
  <c r="U49" i="34" s="1"/>
  <c r="T48" i="45" s="1"/>
  <c r="AP48" i="45" s="1"/>
  <c r="R97" i="16"/>
  <c r="R97" i="37" s="1"/>
  <c r="U97" i="34" s="1"/>
  <c r="T96" i="45" s="1"/>
  <c r="AP96" i="45" s="1"/>
  <c r="R27" i="16"/>
  <c r="R27" i="37" s="1"/>
  <c r="U27" i="34" s="1"/>
  <c r="T26" i="45" s="1"/>
  <c r="R107" i="16"/>
  <c r="R107" i="37" s="1"/>
  <c r="U107" i="34" s="1"/>
  <c r="T106" i="45" s="1"/>
  <c r="R103" i="16"/>
  <c r="R103" i="37" s="1"/>
  <c r="U103" i="34" s="1"/>
  <c r="T102" i="45" s="1"/>
  <c r="AP102" i="45" s="1"/>
  <c r="R64" i="16"/>
  <c r="R64" i="37" s="1"/>
  <c r="U64" i="34" s="1"/>
  <c r="T63" i="45" s="1"/>
  <c r="R71" i="16"/>
  <c r="R71" i="37" s="1"/>
  <c r="U71" i="34" s="1"/>
  <c r="T70" i="45" s="1"/>
  <c r="AP70" i="45" s="1"/>
  <c r="AT70" i="45" s="1"/>
  <c r="R88" i="16"/>
  <c r="R88" i="37" s="1"/>
  <c r="U88" i="34" s="1"/>
  <c r="T87" i="45" s="1"/>
  <c r="AP87" i="45" s="1"/>
  <c r="AT87" i="45" s="1"/>
  <c r="R17" i="16"/>
  <c r="R17" i="37" s="1"/>
  <c r="U17" i="34" s="1"/>
  <c r="T16" i="45" s="1"/>
  <c r="AP16" i="45" s="1"/>
  <c r="AT16" i="45" s="1"/>
  <c r="R91" i="16"/>
  <c r="R91" i="37" s="1"/>
  <c r="U91" i="34" s="1"/>
  <c r="T90" i="45" s="1"/>
  <c r="AP90" i="45" s="1"/>
  <c r="AT90" i="45" s="1"/>
  <c r="R100" i="16"/>
  <c r="R100" i="37" s="1"/>
  <c r="U100" i="34" s="1"/>
  <c r="T99" i="45" s="1"/>
  <c r="R38" i="16"/>
  <c r="R38" i="37" s="1"/>
  <c r="U38" i="34" s="1"/>
  <c r="T37" i="45" s="1"/>
  <c r="AP37" i="45" s="1"/>
  <c r="AT37" i="45" s="1"/>
  <c r="R34" i="16"/>
  <c r="R34" i="37" s="1"/>
  <c r="U34" i="34" s="1"/>
  <c r="T33" i="45" s="1"/>
  <c r="AP33" i="45" s="1"/>
  <c r="AT33" i="45" s="1"/>
  <c r="R61" i="16"/>
  <c r="R61" i="37" s="1"/>
  <c r="U61" i="34" s="1"/>
  <c r="T60" i="45" s="1"/>
  <c r="R6" i="16"/>
  <c r="R6" i="37" s="1"/>
  <c r="U6" i="34" s="1"/>
  <c r="T5" i="45" s="1"/>
  <c r="R50" i="16"/>
  <c r="R50" i="37" s="1"/>
  <c r="U50" i="34" s="1"/>
  <c r="T49" i="45" s="1"/>
  <c r="AP49" i="45" s="1"/>
  <c r="R66" i="16"/>
  <c r="R66" i="37" s="1"/>
  <c r="U66" i="34" s="1"/>
  <c r="T65" i="45" s="1"/>
  <c r="R96" i="16"/>
  <c r="R96" i="37" s="1"/>
  <c r="U96" i="34" s="1"/>
  <c r="T95" i="45" s="1"/>
  <c r="R87" i="16"/>
  <c r="R87" i="37" s="1"/>
  <c r="U87" i="34" s="1"/>
  <c r="T86" i="45" s="1"/>
  <c r="AP86" i="45" s="1"/>
  <c r="AT86" i="45" s="1"/>
  <c r="R82" i="16"/>
  <c r="R82" i="37" s="1"/>
  <c r="U82" i="34" s="1"/>
  <c r="T81" i="45" s="1"/>
  <c r="AP81" i="45" s="1"/>
  <c r="AT81" i="45" s="1"/>
  <c r="R33" i="16"/>
  <c r="R33" i="37" s="1"/>
  <c r="U33" i="34" s="1"/>
  <c r="T32" i="45" s="1"/>
  <c r="AP32" i="45" s="1"/>
  <c r="AT32" i="45" s="1"/>
  <c r="R77" i="16"/>
  <c r="R77" i="37" s="1"/>
  <c r="U77" i="34" s="1"/>
  <c r="T76" i="45" s="1"/>
  <c r="R16" i="16"/>
  <c r="R16" i="37" s="1"/>
  <c r="U16" i="34" s="1"/>
  <c r="T15" i="45" s="1"/>
  <c r="R78" i="16"/>
  <c r="R78" i="37" s="1"/>
  <c r="U78" i="34" s="1"/>
  <c r="T77" i="45" s="1"/>
  <c r="R65" i="16"/>
  <c r="R65" i="37" s="1"/>
  <c r="U65" i="34" s="1"/>
  <c r="T64" i="45" s="1"/>
  <c r="R84" i="16"/>
  <c r="R84" i="37" s="1"/>
  <c r="U84" i="34" s="1"/>
  <c r="T83" i="45" s="1"/>
  <c r="AP83" i="45" s="1"/>
  <c r="AT83" i="45" s="1"/>
  <c r="R40" i="16"/>
  <c r="R40" i="37" s="1"/>
  <c r="U40" i="34" s="1"/>
  <c r="T39" i="45" s="1"/>
  <c r="R24" i="16"/>
  <c r="R24" i="37" s="1"/>
  <c r="U24" i="34" s="1"/>
  <c r="T23" i="45" s="1"/>
  <c r="R60" i="16"/>
  <c r="R60" i="37" s="1"/>
  <c r="U60" i="34" s="1"/>
  <c r="T59" i="45" s="1"/>
  <c r="R35" i="16"/>
  <c r="R35" i="37" s="1"/>
  <c r="U35" i="34" s="1"/>
  <c r="T34" i="45" s="1"/>
  <c r="R79" i="16"/>
  <c r="R79" i="37" s="1"/>
  <c r="U79" i="34" s="1"/>
  <c r="T78" i="45" s="1"/>
  <c r="R47" i="16"/>
  <c r="R47" i="37" s="1"/>
  <c r="U47" i="34" s="1"/>
  <c r="T46" i="45" s="1"/>
  <c r="AP46" i="45" s="1"/>
  <c r="R90" i="16"/>
  <c r="R90" i="37" s="1"/>
  <c r="U90" i="34" s="1"/>
  <c r="T89" i="45" s="1"/>
  <c r="AP89" i="45" s="1"/>
  <c r="AT89" i="45" s="1"/>
  <c r="R45" i="16"/>
  <c r="R45" i="37" s="1"/>
  <c r="U45" i="34" s="1"/>
  <c r="T44" i="45" s="1"/>
  <c r="R80" i="16"/>
  <c r="R80" i="37" s="1"/>
  <c r="U80" i="34" s="1"/>
  <c r="T79" i="45" s="1"/>
  <c r="R28" i="16"/>
  <c r="R28" i="37" s="1"/>
  <c r="U28" i="34" s="1"/>
  <c r="T27" i="45" s="1"/>
  <c r="AP27" i="45" s="1"/>
  <c r="S5" i="4"/>
  <c r="U3" i="15"/>
  <c r="U101" i="15"/>
  <c r="U65" i="15"/>
  <c r="U11" i="15"/>
  <c r="U14" i="15"/>
  <c r="U67" i="15"/>
  <c r="U96" i="15"/>
  <c r="U93" i="15"/>
  <c r="U107" i="15"/>
  <c r="U100" i="15"/>
  <c r="U63" i="15"/>
  <c r="U59" i="15"/>
  <c r="U21" i="15"/>
  <c r="U52" i="15"/>
  <c r="U44" i="15"/>
  <c r="U43" i="15"/>
  <c r="U57" i="15"/>
  <c r="U51" i="15"/>
  <c r="U86" i="15"/>
  <c r="U45" i="15"/>
  <c r="U109" i="15"/>
  <c r="U110" i="15"/>
  <c r="U75" i="15"/>
  <c r="U8" i="15"/>
  <c r="U103" i="15"/>
  <c r="U68" i="15"/>
  <c r="U82" i="15"/>
  <c r="U30" i="15"/>
  <c r="U92" i="15"/>
  <c r="U17" i="15"/>
  <c r="U28" i="15"/>
  <c r="U29" i="15"/>
  <c r="U112" i="15"/>
  <c r="U53" i="15"/>
  <c r="U20" i="15"/>
  <c r="U66" i="15"/>
  <c r="U23" i="15"/>
  <c r="U60" i="15"/>
  <c r="U55" i="15"/>
  <c r="U108" i="15"/>
  <c r="U40" i="15"/>
  <c r="U91" i="15"/>
  <c r="U72" i="15"/>
  <c r="U38" i="15"/>
  <c r="U25" i="15"/>
  <c r="U19" i="15"/>
  <c r="U9" i="15"/>
  <c r="U94" i="15"/>
  <c r="U90" i="15"/>
  <c r="U88" i="15"/>
  <c r="U84" i="15"/>
  <c r="U39" i="15"/>
  <c r="U32" i="15"/>
  <c r="U56" i="15"/>
  <c r="U33" i="15"/>
  <c r="U89" i="15"/>
  <c r="U81" i="15"/>
  <c r="U71" i="15"/>
  <c r="U41" i="15"/>
  <c r="U76" i="15"/>
  <c r="U61" i="15"/>
  <c r="U54" i="15"/>
  <c r="U7" i="15"/>
  <c r="U77" i="15"/>
  <c r="U46" i="15"/>
  <c r="U13" i="15"/>
  <c r="U6" i="15"/>
  <c r="U24" i="15"/>
  <c r="U70" i="15"/>
  <c r="U98" i="15"/>
  <c r="U73" i="15"/>
  <c r="U50" i="15"/>
  <c r="U18" i="15"/>
  <c r="U58" i="15"/>
  <c r="U64" i="15"/>
  <c r="U62" i="15"/>
  <c r="U74" i="15"/>
  <c r="U106" i="15"/>
  <c r="U83" i="15"/>
  <c r="U26" i="15"/>
  <c r="U5" i="15"/>
  <c r="U78" i="15"/>
  <c r="U102" i="15"/>
  <c r="U10" i="15"/>
  <c r="U79" i="15"/>
  <c r="U80" i="15"/>
  <c r="U42" i="15"/>
  <c r="U95" i="15"/>
  <c r="U87" i="15"/>
  <c r="U97" i="15"/>
  <c r="U12" i="15"/>
  <c r="U85" i="15"/>
  <c r="U111" i="15"/>
  <c r="U49" i="15"/>
  <c r="U36" i="15"/>
  <c r="U48" i="15"/>
  <c r="U105" i="15"/>
  <c r="U47" i="15"/>
  <c r="U37" i="15"/>
  <c r="U99" i="15"/>
  <c r="U15" i="15"/>
  <c r="U34" i="15"/>
  <c r="U31" i="15"/>
  <c r="U35" i="15"/>
  <c r="U16" i="15"/>
  <c r="U69" i="15"/>
  <c r="U22" i="15"/>
  <c r="U104" i="15"/>
  <c r="U27" i="15"/>
  <c r="R106" i="16"/>
  <c r="R106" i="37" s="1"/>
  <c r="U106" i="34" s="1"/>
  <c r="T105" i="45" s="1"/>
  <c r="R94" i="16"/>
  <c r="R94" i="37" s="1"/>
  <c r="U94" i="34" s="1"/>
  <c r="T93" i="45" s="1"/>
  <c r="AP93" i="45" s="1"/>
  <c r="R70" i="16"/>
  <c r="R70" i="37" s="1"/>
  <c r="U70" i="34" s="1"/>
  <c r="T69" i="45" s="1"/>
  <c r="AP69" i="45" s="1"/>
  <c r="AT69" i="45" s="1"/>
  <c r="R68" i="16"/>
  <c r="R68" i="37" s="1"/>
  <c r="U68" i="34" s="1"/>
  <c r="T67" i="45" s="1"/>
  <c r="AP67" i="45" s="1"/>
  <c r="AT67" i="45" s="1"/>
  <c r="R102" i="16"/>
  <c r="R102" i="37" s="1"/>
  <c r="U102" i="34" s="1"/>
  <c r="T101" i="45" s="1"/>
  <c r="AP101" i="45" s="1"/>
  <c r="AT101" i="45" s="1"/>
  <c r="R36" i="16"/>
  <c r="R36" i="37" s="1"/>
  <c r="U36" i="34" s="1"/>
  <c r="T35" i="45" s="1"/>
  <c r="R73" i="16"/>
  <c r="R73" i="37" s="1"/>
  <c r="U73" i="34" s="1"/>
  <c r="T72" i="45" s="1"/>
  <c r="R83" i="16"/>
  <c r="R83" i="37" s="1"/>
  <c r="U83" i="34" s="1"/>
  <c r="T82" i="45" s="1"/>
  <c r="AP82" i="45" s="1"/>
  <c r="AT82" i="45" s="1"/>
  <c r="R105" i="16"/>
  <c r="R105" i="37" s="1"/>
  <c r="U105" i="34" s="1"/>
  <c r="T104" i="45" s="1"/>
  <c r="R75" i="16"/>
  <c r="R75" i="37" s="1"/>
  <c r="U75" i="34" s="1"/>
  <c r="T74" i="45" s="1"/>
  <c r="R92" i="16"/>
  <c r="R92" i="37" s="1"/>
  <c r="U92" i="34" s="1"/>
  <c r="T91" i="45" s="1"/>
  <c r="AP91" i="45" s="1"/>
  <c r="AT91" i="45" s="1"/>
  <c r="R85" i="16"/>
  <c r="R85" i="37" s="1"/>
  <c r="U85" i="34" s="1"/>
  <c r="T84" i="45" s="1"/>
  <c r="R57" i="16"/>
  <c r="R57" i="37" s="1"/>
  <c r="U57" i="34" s="1"/>
  <c r="T56" i="45" s="1"/>
  <c r="AP56" i="45" s="1"/>
  <c r="AT56" i="45" s="1"/>
  <c r="R111" i="16"/>
  <c r="R111" i="37" s="1"/>
  <c r="U111" i="34" s="1"/>
  <c r="T110" i="45" s="1"/>
  <c r="R72" i="16"/>
  <c r="R72" i="37" s="1"/>
  <c r="U72" i="34" s="1"/>
  <c r="T71" i="45" s="1"/>
  <c r="R18" i="16"/>
  <c r="R18" i="37" s="1"/>
  <c r="U18" i="34" s="1"/>
  <c r="T17" i="45" s="1"/>
  <c r="AP17" i="45" s="1"/>
  <c r="AT17" i="45" s="1"/>
  <c r="R39" i="16"/>
  <c r="R39" i="37" s="1"/>
  <c r="U39" i="34" s="1"/>
  <c r="T38" i="45" s="1"/>
  <c r="AP38" i="45" s="1"/>
  <c r="AT38" i="45" s="1"/>
  <c r="O3" i="4"/>
  <c r="W507" i="44" l="1"/>
  <c r="W513" i="44"/>
  <c r="W533" i="44"/>
  <c r="W505" i="44"/>
  <c r="W839" i="44"/>
  <c r="W840" i="44"/>
  <c r="W837" i="44"/>
  <c r="W801" i="44"/>
  <c r="W800" i="44"/>
  <c r="W806" i="44"/>
  <c r="W288" i="44"/>
  <c r="W180" i="44"/>
  <c r="W192" i="44"/>
  <c r="W181" i="44"/>
  <c r="W314" i="44"/>
  <c r="W274" i="44"/>
  <c r="W299" i="44"/>
  <c r="W830" i="44"/>
  <c r="W808" i="44"/>
  <c r="W849" i="44"/>
  <c r="W812" i="44"/>
  <c r="W515" i="44"/>
  <c r="W518" i="44"/>
  <c r="W57" i="44"/>
  <c r="W105" i="44"/>
  <c r="W613" i="44"/>
  <c r="W614" i="44"/>
  <c r="W619" i="44"/>
  <c r="W639" i="44"/>
  <c r="W624" i="44"/>
  <c r="W611" i="44"/>
  <c r="W97" i="44"/>
  <c r="W98" i="44"/>
  <c r="W95" i="44"/>
  <c r="W59" i="44"/>
  <c r="W104" i="44"/>
  <c r="W58" i="44"/>
  <c r="W92" i="44"/>
  <c r="W64" i="44"/>
  <c r="W182" i="44"/>
  <c r="W286" i="44"/>
  <c r="W298" i="44"/>
  <c r="W287" i="44"/>
  <c r="W380" i="44"/>
  <c r="W297" i="44"/>
  <c r="W405" i="44"/>
  <c r="W88" i="44"/>
  <c r="W66" i="44"/>
  <c r="W107" i="44"/>
  <c r="W70" i="44"/>
  <c r="V862" i="44"/>
  <c r="W727" i="44"/>
  <c r="W725" i="44"/>
  <c r="W745" i="44"/>
  <c r="W717" i="44"/>
  <c r="W204" i="44"/>
  <c r="W201" i="44"/>
  <c r="W165" i="44"/>
  <c r="W164" i="44"/>
  <c r="W170" i="44"/>
  <c r="W809" i="44"/>
  <c r="W408" i="44"/>
  <c r="W394" i="44"/>
  <c r="W404" i="44"/>
  <c r="W499" i="44"/>
  <c r="W520" i="44"/>
  <c r="W486" i="44"/>
  <c r="W403" i="44"/>
  <c r="W511" i="44"/>
  <c r="W487" i="44"/>
  <c r="W194" i="44"/>
  <c r="W172" i="44"/>
  <c r="W213" i="44"/>
  <c r="W176" i="44"/>
  <c r="W317" i="44"/>
  <c r="W845" i="44"/>
  <c r="W826" i="44"/>
  <c r="W831" i="44"/>
  <c r="W851" i="44"/>
  <c r="W836" i="44"/>
  <c r="W823" i="44"/>
  <c r="W310" i="44"/>
  <c r="W307" i="44"/>
  <c r="W271" i="44"/>
  <c r="W270" i="44"/>
  <c r="W198" i="44"/>
  <c r="W276" i="44"/>
  <c r="W67" i="44"/>
  <c r="Q66" i="44"/>
  <c r="W514" i="44"/>
  <c r="W500" i="44"/>
  <c r="W510" i="44"/>
  <c r="W626" i="44"/>
  <c r="W698" i="44"/>
  <c r="W530" i="44"/>
  <c r="W593" i="44"/>
  <c r="W278" i="44"/>
  <c r="W319" i="44"/>
  <c r="W282" i="44"/>
  <c r="W83" i="44"/>
  <c r="W91" i="44"/>
  <c r="W103" i="44"/>
  <c r="W84" i="44"/>
  <c r="W89" i="44"/>
  <c r="W109" i="44"/>
  <c r="W94" i="44"/>
  <c r="W81" i="44"/>
  <c r="W416" i="44"/>
  <c r="W413" i="44"/>
  <c r="W377" i="44"/>
  <c r="W376" i="44"/>
  <c r="W382" i="44"/>
  <c r="W173" i="44"/>
  <c r="W620" i="44"/>
  <c r="W606" i="44"/>
  <c r="W616" i="44"/>
  <c r="W711" i="44"/>
  <c r="W732" i="44"/>
  <c r="W844" i="44"/>
  <c r="W592" i="44"/>
  <c r="W723" i="44"/>
  <c r="W699" i="44"/>
  <c r="W384" i="44"/>
  <c r="W529" i="44"/>
  <c r="W189" i="44"/>
  <c r="W197" i="44"/>
  <c r="W209" i="44"/>
  <c r="W296" i="44"/>
  <c r="W195" i="44"/>
  <c r="W215" i="44"/>
  <c r="W200" i="44"/>
  <c r="W187" i="44"/>
  <c r="W519" i="44"/>
  <c r="W483" i="44"/>
  <c r="W482" i="44"/>
  <c r="W488" i="44"/>
  <c r="W279" i="44"/>
  <c r="W726" i="44"/>
  <c r="W729" i="44"/>
  <c r="W712" i="44"/>
  <c r="W828" i="44"/>
  <c r="W817" i="44"/>
  <c r="W738" i="44"/>
  <c r="W804" i="44"/>
  <c r="W829" i="44"/>
  <c r="W490" i="44"/>
  <c r="W635" i="44"/>
  <c r="W295" i="44"/>
  <c r="W303" i="44"/>
  <c r="W315" i="44"/>
  <c r="W301" i="44"/>
  <c r="W321" i="44"/>
  <c r="W306" i="44"/>
  <c r="W293" i="44"/>
  <c r="W628" i="44"/>
  <c r="W625" i="44"/>
  <c r="W589" i="44"/>
  <c r="W588" i="44"/>
  <c r="W594" i="44"/>
  <c r="W385" i="44"/>
  <c r="W832" i="44"/>
  <c r="W818" i="44"/>
  <c r="W722" i="44"/>
  <c r="W75" i="44"/>
  <c r="W96" i="44"/>
  <c r="W102" i="44"/>
  <c r="W62" i="44"/>
  <c r="W87" i="44"/>
  <c r="W63" i="44"/>
  <c r="W618" i="44"/>
  <c r="W596" i="44"/>
  <c r="W637" i="44"/>
  <c r="W741" i="44"/>
  <c r="W409" i="44"/>
  <c r="W402" i="44"/>
  <c r="W407" i="44"/>
  <c r="W427" i="44"/>
  <c r="W412" i="44"/>
  <c r="W399" i="44"/>
  <c r="W731" i="44"/>
  <c r="W695" i="44"/>
  <c r="W740" i="44"/>
  <c r="W694" i="44"/>
  <c r="W700" i="44"/>
  <c r="W90" i="44"/>
  <c r="W93" i="44"/>
  <c r="W76" i="44"/>
  <c r="W74" i="44"/>
  <c r="W86" i="44"/>
  <c r="W393" i="44"/>
  <c r="W168" i="44"/>
  <c r="W85" i="44"/>
  <c r="W106" i="44"/>
  <c r="W193" i="44"/>
  <c r="W169" i="44"/>
  <c r="W702" i="44"/>
  <c r="W743" i="44"/>
  <c r="W706" i="44"/>
  <c r="U871" i="44"/>
  <c r="V863" i="44"/>
  <c r="V865" i="44"/>
  <c r="V866" i="44"/>
  <c r="X756" i="44"/>
  <c r="X650" i="44"/>
  <c r="X544" i="44"/>
  <c r="X438" i="44"/>
  <c r="X332" i="44"/>
  <c r="X226" i="44"/>
  <c r="X120" i="44"/>
  <c r="X767" i="44"/>
  <c r="X661" i="44"/>
  <c r="X555" i="44"/>
  <c r="X449" i="44"/>
  <c r="X343" i="44"/>
  <c r="X237" i="44"/>
  <c r="X131" i="44"/>
  <c r="X780" i="44"/>
  <c r="X674" i="44"/>
  <c r="X568" i="44"/>
  <c r="X356" i="44"/>
  <c r="X462" i="44"/>
  <c r="X250" i="44"/>
  <c r="X144" i="44"/>
  <c r="Z144" i="44" s="1"/>
  <c r="X777" i="44"/>
  <c r="X671" i="44"/>
  <c r="X565" i="44"/>
  <c r="X459" i="44"/>
  <c r="X353" i="44"/>
  <c r="X247" i="44"/>
  <c r="X141" i="44"/>
  <c r="X778" i="44"/>
  <c r="X672" i="44"/>
  <c r="X566" i="44"/>
  <c r="X460" i="44"/>
  <c r="X354" i="44"/>
  <c r="X248" i="44"/>
  <c r="X142" i="44"/>
  <c r="X795" i="44"/>
  <c r="X689" i="44"/>
  <c r="X583" i="44"/>
  <c r="X371" i="44"/>
  <c r="X477" i="44"/>
  <c r="X265" i="44"/>
  <c r="Y265" i="44" s="1"/>
  <c r="X159" i="44"/>
  <c r="Y159" i="44" s="1"/>
  <c r="X796" i="44"/>
  <c r="X690" i="44"/>
  <c r="X584" i="44"/>
  <c r="X478" i="44"/>
  <c r="X372" i="44"/>
  <c r="X266" i="44"/>
  <c r="X160" i="44"/>
  <c r="W190" i="44"/>
  <c r="W309" i="44"/>
  <c r="W210" i="44"/>
  <c r="W304" i="44"/>
  <c r="W491" i="44"/>
  <c r="Q490" i="44"/>
  <c r="W623" i="44"/>
  <c r="W604" i="44"/>
  <c r="W202" i="44"/>
  <c r="W208" i="44"/>
  <c r="V868" i="44"/>
  <c r="W381" i="44"/>
  <c r="W375" i="44"/>
  <c r="X788" i="44"/>
  <c r="X682" i="44"/>
  <c r="X576" i="44"/>
  <c r="X470" i="44"/>
  <c r="X364" i="44"/>
  <c r="X258" i="44"/>
  <c r="X152" i="44"/>
  <c r="X770" i="44"/>
  <c r="X664" i="44"/>
  <c r="X452" i="44"/>
  <c r="X558" i="44"/>
  <c r="X346" i="44"/>
  <c r="X240" i="44"/>
  <c r="X134" i="44"/>
  <c r="X749" i="44"/>
  <c r="X643" i="44"/>
  <c r="X537" i="44"/>
  <c r="X431" i="44"/>
  <c r="X325" i="44"/>
  <c r="X219" i="44"/>
  <c r="X113" i="44"/>
  <c r="X26" i="44"/>
  <c r="X662" i="44"/>
  <c r="X768" i="44"/>
  <c r="X556" i="44"/>
  <c r="X450" i="44"/>
  <c r="X344" i="44"/>
  <c r="X238" i="44"/>
  <c r="X132" i="44"/>
  <c r="W847" i="44"/>
  <c r="W401" i="44"/>
  <c r="W421" i="44"/>
  <c r="W521" i="44"/>
  <c r="W316" i="44"/>
  <c r="W597" i="44"/>
  <c r="Q596" i="44"/>
  <c r="W710" i="44"/>
  <c r="W308" i="44"/>
  <c r="W212" i="44"/>
  <c r="W481" i="44"/>
  <c r="W300" i="44"/>
  <c r="X793" i="44"/>
  <c r="X687" i="44"/>
  <c r="X581" i="44"/>
  <c r="X475" i="44"/>
  <c r="X369" i="44"/>
  <c r="X263" i="44"/>
  <c r="X157" i="44"/>
  <c r="X23" i="44"/>
  <c r="X765" i="44"/>
  <c r="X659" i="44"/>
  <c r="X553" i="44"/>
  <c r="X447" i="44"/>
  <c r="X341" i="44"/>
  <c r="X235" i="44"/>
  <c r="X129" i="44"/>
  <c r="X750" i="44"/>
  <c r="X644" i="44"/>
  <c r="X538" i="44"/>
  <c r="X432" i="44"/>
  <c r="X326" i="44"/>
  <c r="X220" i="44"/>
  <c r="X114" i="44"/>
  <c r="X789" i="44"/>
  <c r="X683" i="44"/>
  <c r="X577" i="44"/>
  <c r="X471" i="44"/>
  <c r="X365" i="44"/>
  <c r="X259" i="44"/>
  <c r="X153" i="44"/>
  <c r="X56" i="44"/>
  <c r="X798" i="44"/>
  <c r="X692" i="44"/>
  <c r="X586" i="44"/>
  <c r="X480" i="44"/>
  <c r="X374" i="44"/>
  <c r="X268" i="44"/>
  <c r="X162" i="44"/>
  <c r="W527" i="44"/>
  <c r="W508" i="44"/>
  <c r="W415" i="44"/>
  <c r="W522" i="44"/>
  <c r="W422" i="44"/>
  <c r="W410" i="44"/>
  <c r="W703" i="44"/>
  <c r="Z650" i="44"/>
  <c r="Q702" i="44"/>
  <c r="W835" i="44"/>
  <c r="W816" i="44"/>
  <c r="W414" i="44"/>
  <c r="W420" i="44"/>
  <c r="W509" i="44"/>
  <c r="W318" i="44"/>
  <c r="W617" i="44"/>
  <c r="W587" i="44"/>
  <c r="W406" i="44"/>
  <c r="Y353" i="44"/>
  <c r="Z353" i="44"/>
  <c r="W425" i="44"/>
  <c r="W388" i="44"/>
  <c r="X782" i="44"/>
  <c r="X570" i="44"/>
  <c r="X464" i="44"/>
  <c r="X676" i="44"/>
  <c r="X358" i="44"/>
  <c r="X146" i="44"/>
  <c r="X252" i="44"/>
  <c r="X792" i="44"/>
  <c r="X686" i="44"/>
  <c r="X474" i="44"/>
  <c r="X368" i="44"/>
  <c r="X580" i="44"/>
  <c r="X262" i="44"/>
  <c r="X156" i="44"/>
  <c r="X763" i="44"/>
  <c r="X657" i="44"/>
  <c r="X551" i="44"/>
  <c r="X445" i="44"/>
  <c r="X339" i="44"/>
  <c r="X233" i="44"/>
  <c r="X127" i="44"/>
  <c r="X758" i="44"/>
  <c r="X652" i="44"/>
  <c r="X546" i="44"/>
  <c r="X440" i="44"/>
  <c r="X334" i="44"/>
  <c r="X122" i="44"/>
  <c r="X228" i="44"/>
  <c r="X797" i="44"/>
  <c r="X691" i="44"/>
  <c r="X585" i="44"/>
  <c r="X479" i="44"/>
  <c r="X373" i="44"/>
  <c r="X161" i="44"/>
  <c r="X267" i="44"/>
  <c r="X785" i="44"/>
  <c r="X679" i="44"/>
  <c r="X573" i="44"/>
  <c r="X467" i="44"/>
  <c r="X361" i="44"/>
  <c r="X255" i="44"/>
  <c r="X149" i="44"/>
  <c r="AP5" i="45"/>
  <c r="X746" i="44"/>
  <c r="X640" i="44"/>
  <c r="X534" i="44"/>
  <c r="X428" i="44"/>
  <c r="X322" i="44"/>
  <c r="X216" i="44"/>
  <c r="X110" i="44"/>
  <c r="X762" i="44"/>
  <c r="X656" i="44"/>
  <c r="X550" i="44"/>
  <c r="X444" i="44"/>
  <c r="X338" i="44"/>
  <c r="X232" i="44"/>
  <c r="X126" i="44"/>
  <c r="X764" i="44"/>
  <c r="X658" i="44"/>
  <c r="X552" i="44"/>
  <c r="X446" i="44"/>
  <c r="X340" i="44"/>
  <c r="X234" i="44"/>
  <c r="X128" i="44"/>
  <c r="X787" i="44"/>
  <c r="X681" i="44"/>
  <c r="X575" i="44"/>
  <c r="X469" i="44"/>
  <c r="X363" i="44"/>
  <c r="X257" i="44"/>
  <c r="X151" i="44"/>
  <c r="X760" i="44"/>
  <c r="X654" i="44"/>
  <c r="X548" i="44"/>
  <c r="X442" i="44"/>
  <c r="X336" i="44"/>
  <c r="X230" i="44"/>
  <c r="X124" i="44"/>
  <c r="X783" i="44"/>
  <c r="X677" i="44"/>
  <c r="X571" i="44"/>
  <c r="X465" i="44"/>
  <c r="X359" i="44"/>
  <c r="X253" i="44"/>
  <c r="X147" i="44"/>
  <c r="X670" i="44"/>
  <c r="X776" i="44"/>
  <c r="X564" i="44"/>
  <c r="X458" i="44"/>
  <c r="X352" i="44"/>
  <c r="X246" i="44"/>
  <c r="X140" i="44"/>
  <c r="X747" i="44"/>
  <c r="X641" i="44"/>
  <c r="X429" i="44"/>
  <c r="X535" i="44"/>
  <c r="X323" i="44"/>
  <c r="X217" i="44"/>
  <c r="X111" i="44"/>
  <c r="Y111" i="44" s="1"/>
  <c r="X774" i="44"/>
  <c r="X668" i="44"/>
  <c r="X562" i="44"/>
  <c r="X456" i="44"/>
  <c r="X350" i="44"/>
  <c r="X138" i="44"/>
  <c r="X244" i="44"/>
  <c r="X752" i="44"/>
  <c r="X646" i="44"/>
  <c r="X540" i="44"/>
  <c r="X434" i="44"/>
  <c r="X328" i="44"/>
  <c r="X222" i="44"/>
  <c r="X116" i="44"/>
  <c r="X771" i="44"/>
  <c r="X665" i="44"/>
  <c r="X559" i="44"/>
  <c r="X453" i="44"/>
  <c r="X347" i="44"/>
  <c r="X241" i="44"/>
  <c r="X135" i="44"/>
  <c r="W211" i="44"/>
  <c r="W621" i="44"/>
  <c r="Z568" i="44"/>
  <c r="Y568" i="44"/>
  <c r="W633" i="44"/>
  <c r="W627" i="44"/>
  <c r="W528" i="44"/>
  <c r="W516" i="44"/>
  <c r="Q808" i="44"/>
  <c r="W526" i="44"/>
  <c r="W615" i="44"/>
  <c r="W424" i="44"/>
  <c r="Y371" i="44"/>
  <c r="W693" i="44"/>
  <c r="W512" i="44"/>
  <c r="Y459" i="44"/>
  <c r="Z459" i="44"/>
  <c r="W531" i="44"/>
  <c r="Y478" i="44"/>
  <c r="Z478" i="44"/>
  <c r="W494" i="44"/>
  <c r="X786" i="44"/>
  <c r="X680" i="44"/>
  <c r="X574" i="44"/>
  <c r="X468" i="44"/>
  <c r="X362" i="44"/>
  <c r="X256" i="44"/>
  <c r="X150" i="44"/>
  <c r="X779" i="44"/>
  <c r="X673" i="44"/>
  <c r="X567" i="44"/>
  <c r="X461" i="44"/>
  <c r="X355" i="44"/>
  <c r="X249" i="44"/>
  <c r="X143" i="44"/>
  <c r="X761" i="44"/>
  <c r="X655" i="44"/>
  <c r="X549" i="44"/>
  <c r="X443" i="44"/>
  <c r="X337" i="44"/>
  <c r="X231" i="44"/>
  <c r="X125" i="44"/>
  <c r="X678" i="44"/>
  <c r="X784" i="44"/>
  <c r="X572" i="44"/>
  <c r="X466" i="44"/>
  <c r="X360" i="44"/>
  <c r="X254" i="44"/>
  <c r="X148" i="44"/>
  <c r="X773" i="44"/>
  <c r="X667" i="44"/>
  <c r="X561" i="44"/>
  <c r="X455" i="44"/>
  <c r="X349" i="44"/>
  <c r="X243" i="44"/>
  <c r="X137" i="44"/>
  <c r="X772" i="44"/>
  <c r="X666" i="44"/>
  <c r="X560" i="44"/>
  <c r="X454" i="44"/>
  <c r="X348" i="44"/>
  <c r="X242" i="44"/>
  <c r="X136" i="44"/>
  <c r="X759" i="44"/>
  <c r="X653" i="44"/>
  <c r="X547" i="44"/>
  <c r="X441" i="44"/>
  <c r="X335" i="44"/>
  <c r="X229" i="44"/>
  <c r="X123" i="44"/>
  <c r="X769" i="44"/>
  <c r="X663" i="44"/>
  <c r="X557" i="44"/>
  <c r="X451" i="44"/>
  <c r="X345" i="44"/>
  <c r="X239" i="44"/>
  <c r="X133" i="44"/>
  <c r="X11" i="44"/>
  <c r="X753" i="44"/>
  <c r="X647" i="44"/>
  <c r="X541" i="44"/>
  <c r="X435" i="44"/>
  <c r="X329" i="44"/>
  <c r="X223" i="44"/>
  <c r="X117" i="44"/>
  <c r="X13" i="44"/>
  <c r="X755" i="44"/>
  <c r="X649" i="44"/>
  <c r="X437" i="44"/>
  <c r="X543" i="44"/>
  <c r="X331" i="44"/>
  <c r="X225" i="44"/>
  <c r="X119" i="44"/>
  <c r="X6" i="44"/>
  <c r="X748" i="44"/>
  <c r="X642" i="44"/>
  <c r="X536" i="44"/>
  <c r="X430" i="44"/>
  <c r="X324" i="44"/>
  <c r="X218" i="44"/>
  <c r="X112" i="44"/>
  <c r="W719" i="44"/>
  <c r="W739" i="44"/>
  <c r="W720" i="44"/>
  <c r="Y652" i="44"/>
  <c r="Z652" i="44"/>
  <c r="W730" i="44"/>
  <c r="W733" i="44"/>
  <c r="W734" i="44"/>
  <c r="Z681" i="44"/>
  <c r="W634" i="44"/>
  <c r="W622" i="44"/>
  <c r="W196" i="44"/>
  <c r="W199" i="44"/>
  <c r="Y770" i="44"/>
  <c r="W605" i="44"/>
  <c r="W632" i="44"/>
  <c r="W721" i="44"/>
  <c r="Z356" i="44"/>
  <c r="W805" i="44"/>
  <c r="W799" i="44"/>
  <c r="W600" i="44"/>
  <c r="W423" i="44"/>
  <c r="W825" i="44"/>
  <c r="W833" i="44"/>
  <c r="W728" i="44"/>
  <c r="Q172" i="44"/>
  <c r="V869" i="44"/>
  <c r="W302" i="44"/>
  <c r="W305" i="44"/>
  <c r="Z252" i="44"/>
  <c r="Y252" i="44"/>
  <c r="Z770" i="44"/>
  <c r="W827" i="44"/>
  <c r="W636" i="44"/>
  <c r="Z583" i="44"/>
  <c r="Y583" i="44"/>
  <c r="W724" i="44"/>
  <c r="Z671" i="44"/>
  <c r="X790" i="44"/>
  <c r="X684" i="44"/>
  <c r="X578" i="44"/>
  <c r="X472" i="44"/>
  <c r="X366" i="44"/>
  <c r="X260" i="44"/>
  <c r="X154" i="44"/>
  <c r="X9" i="44"/>
  <c r="X751" i="44"/>
  <c r="X645" i="44"/>
  <c r="X539" i="44"/>
  <c r="X327" i="44"/>
  <c r="X433" i="44"/>
  <c r="X221" i="44"/>
  <c r="X115" i="44"/>
  <c r="X775" i="44"/>
  <c r="X669" i="44"/>
  <c r="X563" i="44"/>
  <c r="X457" i="44"/>
  <c r="X351" i="44"/>
  <c r="X245" i="44"/>
  <c r="X139" i="44"/>
  <c r="X781" i="44"/>
  <c r="X675" i="44"/>
  <c r="X569" i="44"/>
  <c r="X463" i="44"/>
  <c r="X357" i="44"/>
  <c r="X251" i="44"/>
  <c r="X145" i="44"/>
  <c r="Z674" i="44"/>
  <c r="W846" i="44"/>
  <c r="W834" i="44"/>
  <c r="Q278" i="44"/>
  <c r="W411" i="44"/>
  <c r="W392" i="44"/>
  <c r="Y339" i="44"/>
  <c r="W838" i="44"/>
  <c r="W742" i="44"/>
  <c r="W163" i="44"/>
  <c r="X52" i="44"/>
  <c r="X794" i="44"/>
  <c r="X688" i="44"/>
  <c r="X582" i="44"/>
  <c r="X476" i="44"/>
  <c r="X370" i="44"/>
  <c r="X264" i="44"/>
  <c r="X158" i="44"/>
  <c r="X757" i="44"/>
  <c r="X651" i="44"/>
  <c r="X545" i="44"/>
  <c r="X439" i="44"/>
  <c r="X333" i="44"/>
  <c r="X227" i="44"/>
  <c r="X121" i="44"/>
  <c r="X754" i="44"/>
  <c r="X648" i="44"/>
  <c r="X542" i="44"/>
  <c r="X436" i="44"/>
  <c r="X330" i="44"/>
  <c r="X224" i="44"/>
  <c r="X118" i="44"/>
  <c r="X766" i="44"/>
  <c r="X660" i="44"/>
  <c r="X554" i="44"/>
  <c r="X448" i="44"/>
  <c r="X342" i="44"/>
  <c r="X236" i="44"/>
  <c r="X130" i="44"/>
  <c r="V864" i="44"/>
  <c r="Y674" i="44"/>
  <c r="W203" i="44"/>
  <c r="Q384" i="44"/>
  <c r="W517" i="44"/>
  <c r="Y464" i="44"/>
  <c r="Z464" i="44"/>
  <c r="W498" i="44"/>
  <c r="Z445" i="44"/>
  <c r="V867" i="44"/>
  <c r="W191" i="44"/>
  <c r="W848" i="44"/>
  <c r="W275" i="44"/>
  <c r="W269" i="44"/>
  <c r="AP64" i="45"/>
  <c r="AT64" i="45" s="1"/>
  <c r="X35" i="44"/>
  <c r="AP65" i="45"/>
  <c r="AT65" i="45" s="1"/>
  <c r="X36" i="44"/>
  <c r="AP108" i="45"/>
  <c r="AT108" i="45" s="1"/>
  <c r="X53" i="44"/>
  <c r="Y13" i="44"/>
  <c r="AP110" i="45"/>
  <c r="X55" i="44"/>
  <c r="AP35" i="45"/>
  <c r="X19" i="44"/>
  <c r="AP77" i="45"/>
  <c r="AT77" i="45" s="1"/>
  <c r="X42" i="44"/>
  <c r="AP78" i="45"/>
  <c r="AT78" i="45" s="1"/>
  <c r="X43" i="44"/>
  <c r="AP15" i="45"/>
  <c r="X8" i="44"/>
  <c r="AP36" i="45"/>
  <c r="X20" i="44"/>
  <c r="AP98" i="45"/>
  <c r="X47" i="44"/>
  <c r="AP40" i="45"/>
  <c r="AT40" i="45" s="1"/>
  <c r="X22" i="44"/>
  <c r="AP34" i="45"/>
  <c r="X18" i="44"/>
  <c r="AP76" i="45"/>
  <c r="AT76" i="45" s="1"/>
  <c r="X41" i="44"/>
  <c r="AP60" i="45"/>
  <c r="AT60" i="45" s="1"/>
  <c r="X31" i="44"/>
  <c r="AP63" i="45"/>
  <c r="AT63" i="45" s="1"/>
  <c r="X34" i="44"/>
  <c r="AP6" i="45"/>
  <c r="AT6" i="45" s="1"/>
  <c r="X5" i="44"/>
  <c r="AP61" i="45"/>
  <c r="AT61" i="45" s="1"/>
  <c r="X32" i="44"/>
  <c r="AP19" i="45"/>
  <c r="AT19" i="45" s="1"/>
  <c r="X10" i="44"/>
  <c r="AP54" i="45"/>
  <c r="X29" i="44"/>
  <c r="AP29" i="45"/>
  <c r="AT29" i="45" s="1"/>
  <c r="X17" i="44"/>
  <c r="AP72" i="45"/>
  <c r="AT72" i="45" s="1"/>
  <c r="X38" i="44"/>
  <c r="AP59" i="45"/>
  <c r="AT59" i="45" s="1"/>
  <c r="X30" i="44"/>
  <c r="AP74" i="45"/>
  <c r="AT74" i="45" s="1"/>
  <c r="X40" i="44"/>
  <c r="AP23" i="45"/>
  <c r="AT23" i="45" s="1"/>
  <c r="X14" i="44"/>
  <c r="AP25" i="45"/>
  <c r="X15" i="44"/>
  <c r="AP44" i="45"/>
  <c r="X25" i="44"/>
  <c r="AP84" i="45"/>
  <c r="AT84" i="45" s="1"/>
  <c r="X45" i="44"/>
  <c r="AP52" i="45"/>
  <c r="X27" i="44"/>
  <c r="AP104" i="45"/>
  <c r="AT104" i="45" s="1"/>
  <c r="X50" i="44"/>
  <c r="AP105" i="45"/>
  <c r="AT105" i="45" s="1"/>
  <c r="X51" i="44"/>
  <c r="AP79" i="45"/>
  <c r="AT79" i="45" s="1"/>
  <c r="X44" i="44"/>
  <c r="AP39" i="45"/>
  <c r="AT39" i="45" s="1"/>
  <c r="X21" i="44"/>
  <c r="AP99" i="45"/>
  <c r="X48" i="44"/>
  <c r="AP26" i="45"/>
  <c r="X16" i="44"/>
  <c r="AP21" i="45"/>
  <c r="X12" i="44"/>
  <c r="AP62" i="45"/>
  <c r="AT62" i="45" s="1"/>
  <c r="X33" i="44"/>
  <c r="AP73" i="45"/>
  <c r="AT73" i="45" s="1"/>
  <c r="X39" i="44"/>
  <c r="AP95" i="45"/>
  <c r="X46" i="44"/>
  <c r="AP43" i="45"/>
  <c r="X24" i="44"/>
  <c r="AP53" i="45"/>
  <c r="AT53" i="45" s="1"/>
  <c r="X28" i="44"/>
  <c r="AP71" i="45"/>
  <c r="AT71" i="45" s="1"/>
  <c r="X37" i="44"/>
  <c r="AP109" i="45"/>
  <c r="AT109" i="45" s="1"/>
  <c r="X54" i="44"/>
  <c r="AP14" i="45"/>
  <c r="X7" i="44"/>
  <c r="AT5" i="45"/>
  <c r="AP106" i="45"/>
  <c r="AT106" i="45" s="1"/>
  <c r="AP22" i="45"/>
  <c r="AT22" i="45" s="1"/>
  <c r="X4" i="44"/>
  <c r="AP4" i="45"/>
  <c r="S42" i="16"/>
  <c r="S42" i="37" s="1"/>
  <c r="V42" i="34" s="1"/>
  <c r="U41" i="45" s="1"/>
  <c r="S83" i="16"/>
  <c r="S83" i="37" s="1"/>
  <c r="V83" i="34" s="1"/>
  <c r="U82" i="45" s="1"/>
  <c r="S7" i="16"/>
  <c r="S7" i="37" s="1"/>
  <c r="V7" i="34" s="1"/>
  <c r="U6" i="45" s="1"/>
  <c r="S33" i="16"/>
  <c r="S33" i="37" s="1"/>
  <c r="V33" i="34" s="1"/>
  <c r="U32" i="45" s="1"/>
  <c r="S9" i="16"/>
  <c r="S9" i="37" s="1"/>
  <c r="V9" i="34" s="1"/>
  <c r="U8" i="45" s="1"/>
  <c r="S28" i="16"/>
  <c r="S28" i="37" s="1"/>
  <c r="V28" i="34" s="1"/>
  <c r="U27" i="45" s="1"/>
  <c r="S92" i="16"/>
  <c r="S92" i="37" s="1"/>
  <c r="V92" i="34" s="1"/>
  <c r="U91" i="45" s="1"/>
  <c r="S58" i="16"/>
  <c r="S58" i="37" s="1"/>
  <c r="V58" i="34" s="1"/>
  <c r="U57" i="45" s="1"/>
  <c r="S16" i="16"/>
  <c r="S16" i="37" s="1"/>
  <c r="V16" i="34" s="1"/>
  <c r="U15" i="45" s="1"/>
  <c r="S87" i="16"/>
  <c r="S87" i="37" s="1"/>
  <c r="V87" i="34" s="1"/>
  <c r="U86" i="45" s="1"/>
  <c r="S5" i="16"/>
  <c r="S5" i="37" s="1"/>
  <c r="V5" i="34" s="1"/>
  <c r="U4" i="45" s="1"/>
  <c r="S18" i="16"/>
  <c r="S18" i="37" s="1"/>
  <c r="V18" i="34" s="1"/>
  <c r="U17" i="45" s="1"/>
  <c r="S81" i="16"/>
  <c r="S81" i="37" s="1"/>
  <c r="V81" i="34" s="1"/>
  <c r="U80" i="45" s="1"/>
  <c r="S40" i="16"/>
  <c r="S40" i="37" s="1"/>
  <c r="V40" i="34" s="1"/>
  <c r="U39" i="45" s="1"/>
  <c r="S112" i="16"/>
  <c r="S112" i="37" s="1"/>
  <c r="V112" i="34" s="1"/>
  <c r="U111" i="45" s="1"/>
  <c r="S57" i="16"/>
  <c r="S57" i="37" s="1"/>
  <c r="V57" i="34" s="1"/>
  <c r="U56" i="45" s="1"/>
  <c r="S107" i="16"/>
  <c r="S107" i="37" s="1"/>
  <c r="V107" i="34" s="1"/>
  <c r="U106" i="45" s="1"/>
  <c r="S49" i="16"/>
  <c r="S49" i="37" s="1"/>
  <c r="V49" i="34" s="1"/>
  <c r="U48" i="45" s="1"/>
  <c r="S106" i="16"/>
  <c r="S106" i="37" s="1"/>
  <c r="V106" i="34" s="1"/>
  <c r="U105" i="45" s="1"/>
  <c r="S15" i="16"/>
  <c r="S15" i="37" s="1"/>
  <c r="V15" i="34" s="1"/>
  <c r="U14" i="45" s="1"/>
  <c r="S69" i="16"/>
  <c r="S69" i="37" s="1"/>
  <c r="V69" i="34" s="1"/>
  <c r="U68" i="45" s="1"/>
  <c r="S78" i="16"/>
  <c r="S78" i="37" s="1"/>
  <c r="V78" i="34" s="1"/>
  <c r="U77" i="45" s="1"/>
  <c r="S35" i="16"/>
  <c r="S35" i="37" s="1"/>
  <c r="V35" i="34" s="1"/>
  <c r="U34" i="45" s="1"/>
  <c r="S95" i="16"/>
  <c r="S95" i="37" s="1"/>
  <c r="V95" i="34" s="1"/>
  <c r="U94" i="45" s="1"/>
  <c r="S26" i="16"/>
  <c r="S26" i="37" s="1"/>
  <c r="S50" i="16"/>
  <c r="S50" i="37" s="1"/>
  <c r="V50" i="34" s="1"/>
  <c r="U49" i="45" s="1"/>
  <c r="S77" i="16"/>
  <c r="S77" i="37" s="1"/>
  <c r="V77" i="34" s="1"/>
  <c r="U76" i="45" s="1"/>
  <c r="S89" i="16"/>
  <c r="S89" i="37" s="1"/>
  <c r="V89" i="34" s="1"/>
  <c r="U88" i="45" s="1"/>
  <c r="S94" i="16"/>
  <c r="S94" i="37" s="1"/>
  <c r="V94" i="34" s="1"/>
  <c r="U93" i="45" s="1"/>
  <c r="S8" i="16"/>
  <c r="S8" i="37" s="1"/>
  <c r="V8" i="34" s="1"/>
  <c r="U7" i="45" s="1"/>
  <c r="S31" i="16"/>
  <c r="S31" i="37" s="1"/>
  <c r="V31" i="34" s="1"/>
  <c r="U30" i="45" s="1"/>
  <c r="S80" i="16"/>
  <c r="S80" i="37" s="1"/>
  <c r="V80" i="34" s="1"/>
  <c r="U79" i="45" s="1"/>
  <c r="S98" i="16"/>
  <c r="S98" i="37" s="1"/>
  <c r="V98" i="34" s="1"/>
  <c r="U97" i="45" s="1"/>
  <c r="S54" i="16"/>
  <c r="S54" i="37" s="1"/>
  <c r="V54" i="34" s="1"/>
  <c r="U53" i="45" s="1"/>
  <c r="S56" i="16"/>
  <c r="S56" i="37" s="1"/>
  <c r="V56" i="34" s="1"/>
  <c r="U55" i="45" s="1"/>
  <c r="S19" i="16"/>
  <c r="S19" i="37" s="1"/>
  <c r="V19" i="34" s="1"/>
  <c r="U18" i="45" s="1"/>
  <c r="S60" i="16"/>
  <c r="S60" i="37" s="1"/>
  <c r="V60" i="34" s="1"/>
  <c r="U59" i="45" s="1"/>
  <c r="S17" i="16"/>
  <c r="S17" i="37" s="1"/>
  <c r="V17" i="34" s="1"/>
  <c r="U16" i="45" s="1"/>
  <c r="S110" i="16"/>
  <c r="S110" i="37" s="1"/>
  <c r="S36" i="16"/>
  <c r="S36" i="37" s="1"/>
  <c r="V36" i="34" s="1"/>
  <c r="U35" i="45" s="1"/>
  <c r="S73" i="16"/>
  <c r="S73" i="37" s="1"/>
  <c r="V73" i="34" s="1"/>
  <c r="U72" i="45" s="1"/>
  <c r="S75" i="16"/>
  <c r="S75" i="37" s="1"/>
  <c r="V75" i="34" s="1"/>
  <c r="U74" i="45" s="1"/>
  <c r="S70" i="16"/>
  <c r="S70" i="37" s="1"/>
  <c r="V70" i="34" s="1"/>
  <c r="U69" i="45" s="1"/>
  <c r="S61" i="16"/>
  <c r="S61" i="37" s="1"/>
  <c r="V61" i="34" s="1"/>
  <c r="U60" i="45" s="1"/>
  <c r="S25" i="16"/>
  <c r="S25" i="37" s="1"/>
  <c r="V25" i="34" s="1"/>
  <c r="U24" i="45" s="1"/>
  <c r="S23" i="16"/>
  <c r="S23" i="37" s="1"/>
  <c r="S104" i="16"/>
  <c r="S104" i="37" s="1"/>
  <c r="V104" i="34" s="1"/>
  <c r="U103" i="45" s="1"/>
  <c r="S99" i="16"/>
  <c r="S99" i="37" s="1"/>
  <c r="V99" i="34" s="1"/>
  <c r="U98" i="45" s="1"/>
  <c r="S85" i="16"/>
  <c r="S85" i="37" s="1"/>
  <c r="V85" i="34" s="1"/>
  <c r="U84" i="45" s="1"/>
  <c r="S10" i="16"/>
  <c r="S10" i="37" s="1"/>
  <c r="V10" i="34" s="1"/>
  <c r="U9" i="45" s="1"/>
  <c r="S62" i="16"/>
  <c r="S62" i="37" s="1"/>
  <c r="V62" i="34" s="1"/>
  <c r="U61" i="45" s="1"/>
  <c r="S24" i="16"/>
  <c r="S24" i="37" s="1"/>
  <c r="V24" i="34" s="1"/>
  <c r="U23" i="45" s="1"/>
  <c r="S76" i="16"/>
  <c r="S76" i="37" s="1"/>
  <c r="V76" i="34" s="1"/>
  <c r="U75" i="45" s="1"/>
  <c r="S39" i="16"/>
  <c r="S39" i="37" s="1"/>
  <c r="V39" i="34" s="1"/>
  <c r="U38" i="45" s="1"/>
  <c r="S38" i="16"/>
  <c r="S38" i="37" s="1"/>
  <c r="V38" i="34" s="1"/>
  <c r="U37" i="45" s="1"/>
  <c r="S66" i="16"/>
  <c r="S66" i="37" s="1"/>
  <c r="V66" i="34" s="1"/>
  <c r="U65" i="45" s="1"/>
  <c r="S30" i="16"/>
  <c r="S30" i="37" s="1"/>
  <c r="V30" i="34" s="1"/>
  <c r="U29" i="45" s="1"/>
  <c r="S45" i="16"/>
  <c r="S45" i="37" s="1"/>
  <c r="V45" i="34" s="1"/>
  <c r="U44" i="45" s="1"/>
  <c r="S59" i="16"/>
  <c r="S59" i="37" s="1"/>
  <c r="V59" i="34" s="1"/>
  <c r="U58" i="45" s="1"/>
  <c r="S55" i="16"/>
  <c r="S55" i="37" s="1"/>
  <c r="V55" i="34" s="1"/>
  <c r="U54" i="45" s="1"/>
  <c r="S32" i="16"/>
  <c r="S32" i="37" s="1"/>
  <c r="V32" i="34" s="1"/>
  <c r="U31" i="45" s="1"/>
  <c r="S109" i="16"/>
  <c r="S109" i="37" s="1"/>
  <c r="S22" i="16"/>
  <c r="S22" i="37" s="1"/>
  <c r="V22" i="34" s="1"/>
  <c r="U21" i="45" s="1"/>
  <c r="S37" i="16"/>
  <c r="S37" i="37" s="1"/>
  <c r="V37" i="34" s="1"/>
  <c r="U36" i="45" s="1"/>
  <c r="S12" i="16"/>
  <c r="S12" i="37" s="1"/>
  <c r="V12" i="34" s="1"/>
  <c r="U11" i="45" s="1"/>
  <c r="S102" i="16"/>
  <c r="S102" i="37" s="1"/>
  <c r="V102" i="34" s="1"/>
  <c r="U101" i="45" s="1"/>
  <c r="S64" i="16"/>
  <c r="S64" i="37" s="1"/>
  <c r="V64" i="34" s="1"/>
  <c r="U63" i="45" s="1"/>
  <c r="S41" i="16"/>
  <c r="S41" i="37" s="1"/>
  <c r="S84" i="16"/>
  <c r="S84" i="37" s="1"/>
  <c r="V84" i="34" s="1"/>
  <c r="U83" i="45" s="1"/>
  <c r="S72" i="16"/>
  <c r="S72" i="37" s="1"/>
  <c r="V72" i="34" s="1"/>
  <c r="U71" i="45" s="1"/>
  <c r="S20" i="16"/>
  <c r="S20" i="37" s="1"/>
  <c r="S82" i="16"/>
  <c r="S82" i="37" s="1"/>
  <c r="V82" i="34" s="1"/>
  <c r="U81" i="45" s="1"/>
  <c r="S86" i="16"/>
  <c r="S86" i="37" s="1"/>
  <c r="V86" i="34" s="1"/>
  <c r="U85" i="45" s="1"/>
  <c r="S63" i="16"/>
  <c r="S63" i="37" s="1"/>
  <c r="V63" i="34" s="1"/>
  <c r="U62" i="45" s="1"/>
  <c r="S65" i="16"/>
  <c r="S65" i="37" s="1"/>
  <c r="V65" i="34" s="1"/>
  <c r="U64" i="45" s="1"/>
  <c r="S79" i="16"/>
  <c r="S79" i="37" s="1"/>
  <c r="V79" i="34" s="1"/>
  <c r="U78" i="45" s="1"/>
  <c r="S21" i="16"/>
  <c r="S21" i="37" s="1"/>
  <c r="S47" i="16"/>
  <c r="S47" i="37" s="1"/>
  <c r="V47" i="34" s="1"/>
  <c r="U46" i="45" s="1"/>
  <c r="S97" i="16"/>
  <c r="S97" i="37" s="1"/>
  <c r="V97" i="34" s="1"/>
  <c r="U96" i="45" s="1"/>
  <c r="S13" i="16"/>
  <c r="S13" i="37" s="1"/>
  <c r="V13" i="34" s="1"/>
  <c r="U12" i="45" s="1"/>
  <c r="S71" i="16"/>
  <c r="S71" i="37" s="1"/>
  <c r="V71" i="34" s="1"/>
  <c r="U70" i="45" s="1"/>
  <c r="S91" i="16"/>
  <c r="S91" i="37" s="1"/>
  <c r="V91" i="34" s="1"/>
  <c r="U90" i="45" s="1"/>
  <c r="S51" i="16"/>
  <c r="S51" i="37" s="1"/>
  <c r="V51" i="34" s="1"/>
  <c r="U50" i="45" s="1"/>
  <c r="S11" i="16"/>
  <c r="S11" i="37" s="1"/>
  <c r="V11" i="34" s="1"/>
  <c r="U10" i="45" s="1"/>
  <c r="S44" i="16"/>
  <c r="S44" i="37" s="1"/>
  <c r="V44" i="34" s="1"/>
  <c r="U43" i="45" s="1"/>
  <c r="S27" i="16"/>
  <c r="S27" i="37" s="1"/>
  <c r="V27" i="34" s="1"/>
  <c r="U26" i="45" s="1"/>
  <c r="S111" i="16"/>
  <c r="S111" i="37" s="1"/>
  <c r="V111" i="34" s="1"/>
  <c r="U110" i="45" s="1"/>
  <c r="S74" i="16"/>
  <c r="S74" i="37" s="1"/>
  <c r="S6" i="16"/>
  <c r="S6" i="37" s="1"/>
  <c r="V6" i="34" s="1"/>
  <c r="U5" i="45" s="1"/>
  <c r="S96" i="16"/>
  <c r="S96" i="37" s="1"/>
  <c r="S52" i="16"/>
  <c r="S52" i="37" s="1"/>
  <c r="V52" i="34" s="1"/>
  <c r="U51" i="45" s="1"/>
  <c r="S88" i="16"/>
  <c r="S88" i="37" s="1"/>
  <c r="V88" i="34" s="1"/>
  <c r="U87" i="45" s="1"/>
  <c r="S53" i="16"/>
  <c r="S53" i="37" s="1"/>
  <c r="V53" i="34" s="1"/>
  <c r="U52" i="45" s="1"/>
  <c r="S68" i="16"/>
  <c r="S68" i="37" s="1"/>
  <c r="V68" i="34" s="1"/>
  <c r="U67" i="45" s="1"/>
  <c r="S100" i="16"/>
  <c r="S100" i="37" s="1"/>
  <c r="V100" i="34" s="1"/>
  <c r="U99" i="45" s="1"/>
  <c r="S101" i="16"/>
  <c r="S101" i="37" s="1"/>
  <c r="V101" i="34" s="1"/>
  <c r="U100" i="45" s="1"/>
  <c r="S34" i="16"/>
  <c r="S34" i="37" s="1"/>
  <c r="V34" i="34" s="1"/>
  <c r="U33" i="45" s="1"/>
  <c r="S67" i="16"/>
  <c r="S67" i="37" s="1"/>
  <c r="V67" i="34" s="1"/>
  <c r="U66" i="45" s="1"/>
  <c r="S105" i="16"/>
  <c r="S105" i="37" s="1"/>
  <c r="V105" i="34" s="1"/>
  <c r="U104" i="45" s="1"/>
  <c r="S46" i="16"/>
  <c r="S46" i="37" s="1"/>
  <c r="V46" i="34" s="1"/>
  <c r="U45" i="45" s="1"/>
  <c r="S90" i="16"/>
  <c r="S90" i="37" s="1"/>
  <c r="V90" i="34" s="1"/>
  <c r="U89" i="45" s="1"/>
  <c r="S103" i="16"/>
  <c r="S103" i="37" s="1"/>
  <c r="V103" i="34" s="1"/>
  <c r="U102" i="45" s="1"/>
  <c r="S14" i="16"/>
  <c r="S14" i="37" s="1"/>
  <c r="V14" i="34" s="1"/>
  <c r="U13" i="45" s="1"/>
  <c r="S48" i="16"/>
  <c r="S48" i="37" s="1"/>
  <c r="S108" i="16"/>
  <c r="S108" i="37" s="1"/>
  <c r="V108" i="34" s="1"/>
  <c r="U107" i="45" s="1"/>
  <c r="S29" i="16"/>
  <c r="S29" i="37" s="1"/>
  <c r="V29" i="34" s="1"/>
  <c r="U28" i="45" s="1"/>
  <c r="S43" i="16"/>
  <c r="S43" i="37" s="1"/>
  <c r="V43" i="34" s="1"/>
  <c r="U42" i="45" s="1"/>
  <c r="S93" i="16"/>
  <c r="S93" i="37" s="1"/>
  <c r="V93" i="34" s="1"/>
  <c r="U92" i="45" s="1"/>
  <c r="T5" i="4"/>
  <c r="V3" i="15"/>
  <c r="V68" i="15"/>
  <c r="V48" i="15"/>
  <c r="V51" i="15"/>
  <c r="V55" i="15"/>
  <c r="V43" i="15"/>
  <c r="V86" i="15"/>
  <c r="V71" i="15"/>
  <c r="V93" i="15"/>
  <c r="V7" i="15"/>
  <c r="V63" i="15"/>
  <c r="V30" i="15"/>
  <c r="V72" i="15"/>
  <c r="V29" i="15"/>
  <c r="V45" i="15"/>
  <c r="V85" i="15"/>
  <c r="V62" i="15"/>
  <c r="V83" i="15"/>
  <c r="V14" i="15"/>
  <c r="V92" i="15"/>
  <c r="V59" i="15"/>
  <c r="V44" i="15"/>
  <c r="V19" i="15"/>
  <c r="V100" i="15"/>
  <c r="V40" i="15"/>
  <c r="V8" i="15"/>
  <c r="V61" i="15"/>
  <c r="V36" i="15"/>
  <c r="V60" i="15"/>
  <c r="V84" i="15"/>
  <c r="V107" i="15"/>
  <c r="V77" i="15"/>
  <c r="V28" i="15"/>
  <c r="V39" i="15"/>
  <c r="V46" i="15"/>
  <c r="V52" i="15"/>
  <c r="V65" i="15"/>
  <c r="V25" i="15"/>
  <c r="V56" i="15"/>
  <c r="V24" i="15"/>
  <c r="V9" i="15"/>
  <c r="V47" i="15"/>
  <c r="V67" i="15"/>
  <c r="V11" i="15"/>
  <c r="V54" i="15"/>
  <c r="V73" i="15"/>
  <c r="V98" i="15"/>
  <c r="V106" i="15"/>
  <c r="V50" i="15"/>
  <c r="V90" i="15"/>
  <c r="V75" i="15"/>
  <c r="V18" i="15"/>
  <c r="V64" i="15"/>
  <c r="V17" i="15"/>
  <c r="V103" i="15"/>
  <c r="V49" i="15"/>
  <c r="V76" i="15"/>
  <c r="V32" i="15"/>
  <c r="V80" i="15"/>
  <c r="V101" i="15"/>
  <c r="V78" i="15"/>
  <c r="V89" i="15"/>
  <c r="V81" i="15"/>
  <c r="V108" i="15"/>
  <c r="V58" i="15"/>
  <c r="V82" i="15"/>
  <c r="V94" i="15"/>
  <c r="V79" i="15"/>
  <c r="V111" i="15"/>
  <c r="V5" i="15"/>
  <c r="V10" i="15"/>
  <c r="V6" i="15"/>
  <c r="V53" i="15"/>
  <c r="V13" i="15"/>
  <c r="V66" i="15"/>
  <c r="V57" i="15"/>
  <c r="V88" i="15"/>
  <c r="V38" i="15"/>
  <c r="V112" i="15"/>
  <c r="V33" i="15"/>
  <c r="V70" i="15"/>
  <c r="V87" i="15"/>
  <c r="V95" i="15"/>
  <c r="V42" i="15"/>
  <c r="V12" i="15"/>
  <c r="V97" i="15"/>
  <c r="V31" i="15"/>
  <c r="V69" i="15"/>
  <c r="V22" i="15"/>
  <c r="V34" i="15"/>
  <c r="V15" i="15"/>
  <c r="V16" i="15"/>
  <c r="V99" i="15"/>
  <c r="V37" i="15"/>
  <c r="V104" i="15"/>
  <c r="V27" i="15"/>
  <c r="V35" i="15"/>
  <c r="V96" i="15"/>
  <c r="V105" i="15"/>
  <c r="V21" i="15"/>
  <c r="V23" i="15"/>
  <c r="V102" i="15"/>
  <c r="V74" i="15"/>
  <c r="V20" i="15"/>
  <c r="V91" i="15"/>
  <c r="V26" i="15"/>
  <c r="V41" i="15"/>
  <c r="V110" i="15"/>
  <c r="V109" i="15"/>
  <c r="P3" i="4"/>
  <c r="AG144" i="44" l="1"/>
  <c r="X702" i="44"/>
  <c r="Z702" i="44" s="1"/>
  <c r="Y574" i="44"/>
  <c r="Y323" i="44"/>
  <c r="X604" i="44"/>
  <c r="X394" i="44"/>
  <c r="Z766" i="44"/>
  <c r="Y689" i="44"/>
  <c r="X516" i="44"/>
  <c r="X698" i="44"/>
  <c r="Y684" i="44"/>
  <c r="AG770" i="44"/>
  <c r="AG356" i="44"/>
  <c r="X801" i="44"/>
  <c r="X808" i="44"/>
  <c r="Z808" i="44" s="1"/>
  <c r="X806" i="44"/>
  <c r="Z769" i="44"/>
  <c r="X733" i="44"/>
  <c r="Y733" i="44" s="1"/>
  <c r="Y222" i="44"/>
  <c r="Z677" i="44"/>
  <c r="Z128" i="44"/>
  <c r="X414" i="44"/>
  <c r="Y414" i="44" s="1"/>
  <c r="Y479" i="44"/>
  <c r="Z546" i="44"/>
  <c r="X321" i="44"/>
  <c r="X500" i="44"/>
  <c r="Z475" i="44"/>
  <c r="Y134" i="44"/>
  <c r="X848" i="44"/>
  <c r="Z438" i="44"/>
  <c r="Z660" i="44"/>
  <c r="X190" i="44"/>
  <c r="Z190" i="44" s="1"/>
  <c r="Z654" i="44"/>
  <c r="X835" i="44"/>
  <c r="Z835" i="44" s="1"/>
  <c r="AG650" i="44"/>
  <c r="AG445" i="44"/>
  <c r="Z569" i="44"/>
  <c r="X804" i="44"/>
  <c r="AG681" i="44"/>
  <c r="X59" i="44"/>
  <c r="X66" i="44"/>
  <c r="Z66" i="44" s="1"/>
  <c r="X64" i="44"/>
  <c r="X295" i="44"/>
  <c r="X402" i="44"/>
  <c r="X519" i="44"/>
  <c r="Z519" i="44" s="1"/>
  <c r="Z673" i="44"/>
  <c r="X381" i="44"/>
  <c r="X509" i="44"/>
  <c r="Y509" i="44" s="1"/>
  <c r="X204" i="44"/>
  <c r="Y585" i="44"/>
  <c r="X305" i="44"/>
  <c r="X427" i="44"/>
  <c r="X606" i="44"/>
  <c r="Y581" i="44"/>
  <c r="Y247" i="44"/>
  <c r="X515" i="44"/>
  <c r="Y515" i="44" s="1"/>
  <c r="Z544" i="44"/>
  <c r="X211" i="44"/>
  <c r="Y211" i="44" s="1"/>
  <c r="X308" i="44"/>
  <c r="X197" i="44"/>
  <c r="Z476" i="44"/>
  <c r="X728" i="44"/>
  <c r="Z728" i="44" s="1"/>
  <c r="X62" i="44"/>
  <c r="AG671" i="44"/>
  <c r="X165" i="44"/>
  <c r="X172" i="44"/>
  <c r="Z172" i="44" s="1"/>
  <c r="X170" i="44"/>
  <c r="Y348" i="44"/>
  <c r="X508" i="44"/>
  <c r="X625" i="44"/>
  <c r="Z625" i="44" s="1"/>
  <c r="X615" i="44"/>
  <c r="X723" i="44"/>
  <c r="Z723" i="44" s="1"/>
  <c r="Y691" i="44"/>
  <c r="Z758" i="44"/>
  <c r="X199" i="44"/>
  <c r="Y199" i="44" s="1"/>
  <c r="AG353" i="44"/>
  <c r="X533" i="44"/>
  <c r="Z471" i="44"/>
  <c r="X712" i="44"/>
  <c r="X212" i="44"/>
  <c r="Z212" i="44" s="1"/>
  <c r="X406" i="44"/>
  <c r="Y406" i="44" s="1"/>
  <c r="X592" i="44"/>
  <c r="X695" i="44"/>
  <c r="Z663" i="44"/>
  <c r="Y138" i="44"/>
  <c r="Z369" i="44"/>
  <c r="AG464" i="44"/>
  <c r="X635" i="44"/>
  <c r="Z635" i="44" s="1"/>
  <c r="X834" i="44"/>
  <c r="X168" i="44"/>
  <c r="AG252" i="44"/>
  <c r="X271" i="44"/>
  <c r="X278" i="44"/>
  <c r="X276" i="44"/>
  <c r="X614" i="44"/>
  <c r="X837" i="44"/>
  <c r="Y837" i="44" s="1"/>
  <c r="X203" i="44"/>
  <c r="AG478" i="44"/>
  <c r="X593" i="44"/>
  <c r="X721" i="44"/>
  <c r="Z147" i="44"/>
  <c r="Z550" i="44"/>
  <c r="Y679" i="44"/>
  <c r="X180" i="44"/>
  <c r="Z180" i="44" s="1"/>
  <c r="X411" i="44"/>
  <c r="X639" i="44"/>
  <c r="Y577" i="44"/>
  <c r="X818" i="44"/>
  <c r="Y793" i="44"/>
  <c r="Y558" i="44"/>
  <c r="X318" i="44"/>
  <c r="X512" i="44"/>
  <c r="Y512" i="44" s="1"/>
  <c r="X621" i="44"/>
  <c r="X840" i="44"/>
  <c r="Z840" i="44" s="1"/>
  <c r="Y436" i="44"/>
  <c r="AG674" i="44"/>
  <c r="X192" i="44"/>
  <c r="Y192" i="44" s="1"/>
  <c r="X274" i="44"/>
  <c r="Z260" i="44"/>
  <c r="X377" i="44"/>
  <c r="X384" i="44"/>
  <c r="X382" i="44"/>
  <c r="Y441" i="44"/>
  <c r="Y560" i="44"/>
  <c r="Y667" i="44"/>
  <c r="X731" i="44"/>
  <c r="Y731" i="44" s="1"/>
  <c r="X196" i="44"/>
  <c r="Z196" i="44" s="1"/>
  <c r="X309" i="44"/>
  <c r="Y309" i="44" s="1"/>
  <c r="X827" i="44"/>
  <c r="Y469" i="44"/>
  <c r="Z552" i="44"/>
  <c r="Y746" i="44"/>
  <c r="Y785" i="44"/>
  <c r="X286" i="44"/>
  <c r="X633" i="44"/>
  <c r="Y633" i="44" s="1"/>
  <c r="X745" i="44"/>
  <c r="X76" i="44"/>
  <c r="X727" i="44"/>
  <c r="Z727" i="44" s="1"/>
  <c r="X739" i="44"/>
  <c r="Z448" i="44"/>
  <c r="X847" i="44"/>
  <c r="Y847" i="44" s="1"/>
  <c r="Y144" i="44"/>
  <c r="X198" i="44"/>
  <c r="Z198" i="44" s="1"/>
  <c r="Y245" i="44"/>
  <c r="X486" i="44"/>
  <c r="Z366" i="44"/>
  <c r="AG583" i="44"/>
  <c r="AG652" i="44"/>
  <c r="X483" i="44"/>
  <c r="X596" i="44"/>
  <c r="Y596" i="44" s="1"/>
  <c r="X488" i="44"/>
  <c r="X600" i="44"/>
  <c r="Y600" i="44" s="1"/>
  <c r="Z666" i="44"/>
  <c r="Y249" i="44"/>
  <c r="AG568" i="44"/>
  <c r="Y752" i="44"/>
  <c r="X164" i="44"/>
  <c r="Y164" i="44" s="1"/>
  <c r="Z762" i="44"/>
  <c r="X392" i="44"/>
  <c r="X421" i="44"/>
  <c r="Z421" i="44" s="1"/>
  <c r="X517" i="44"/>
  <c r="X851" i="44"/>
  <c r="X182" i="44"/>
  <c r="X717" i="44"/>
  <c r="X425" i="44"/>
  <c r="X424" i="44"/>
  <c r="Z424" i="44" s="1"/>
  <c r="X724" i="44"/>
  <c r="Z780" i="44"/>
  <c r="X700" i="44"/>
  <c r="Y571" i="44"/>
  <c r="Y216" i="44"/>
  <c r="X215" i="44"/>
  <c r="X57" i="44"/>
  <c r="Z554" i="44"/>
  <c r="Z648" i="44"/>
  <c r="Z52" i="44"/>
  <c r="X304" i="44"/>
  <c r="Y304" i="44" s="1"/>
  <c r="X404" i="44"/>
  <c r="Y404" i="44" s="1"/>
  <c r="X380" i="44"/>
  <c r="Z472" i="44"/>
  <c r="X589" i="44"/>
  <c r="X490" i="44"/>
  <c r="X594" i="44"/>
  <c r="Y772" i="44"/>
  <c r="X521" i="44"/>
  <c r="Y521" i="44" s="1"/>
  <c r="AG459" i="44"/>
  <c r="X270" i="44"/>
  <c r="Z270" i="44" s="1"/>
  <c r="Z465" i="44"/>
  <c r="X734" i="44"/>
  <c r="Y110" i="44"/>
  <c r="Z149" i="44"/>
  <c r="Z474" i="44"/>
  <c r="X109" i="44"/>
  <c r="X288" i="44"/>
  <c r="Z263" i="44"/>
  <c r="X823" i="44"/>
  <c r="X531" i="44"/>
  <c r="X636" i="44"/>
  <c r="Y636" i="44" s="1"/>
  <c r="Z717" i="44"/>
  <c r="Z265" i="44"/>
  <c r="Y225" i="44"/>
  <c r="Z225" i="44"/>
  <c r="Y668" i="44"/>
  <c r="Y150" i="44"/>
  <c r="Z150" i="44"/>
  <c r="Z371" i="44"/>
  <c r="Y372" i="44"/>
  <c r="Y787" i="44"/>
  <c r="Z466" i="44"/>
  <c r="Y471" i="44"/>
  <c r="Y686" i="44"/>
  <c r="Y462" i="44"/>
  <c r="Y671" i="44"/>
  <c r="Z686" i="44"/>
  <c r="Z13" i="44"/>
  <c r="Z787" i="44"/>
  <c r="Z159" i="44"/>
  <c r="Y143" i="44"/>
  <c r="Y546" i="44"/>
  <c r="Z331" i="44"/>
  <c r="Z479" i="44"/>
  <c r="Y466" i="44"/>
  <c r="Z349" i="44"/>
  <c r="Z361" i="44"/>
  <c r="Z372" i="44"/>
  <c r="Z358" i="44"/>
  <c r="Y358" i="44"/>
  <c r="Z680" i="44"/>
  <c r="Y331" i="44"/>
  <c r="Z462" i="44"/>
  <c r="Z146" i="44"/>
  <c r="Y758" i="44"/>
  <c r="Y146" i="44"/>
  <c r="Y52" i="44"/>
  <c r="Y670" i="44"/>
  <c r="Y654" i="44"/>
  <c r="X105" i="44"/>
  <c r="Z664" i="44"/>
  <c r="Y774" i="44"/>
  <c r="Z795" i="44"/>
  <c r="Z774" i="44"/>
  <c r="Y795" i="44"/>
  <c r="Y233" i="44"/>
  <c r="Z580" i="44"/>
  <c r="Y286" i="44"/>
  <c r="Z233" i="44"/>
  <c r="Y580" i="44"/>
  <c r="Z784" i="44"/>
  <c r="Z562" i="44"/>
  <c r="Y547" i="44"/>
  <c r="Z143" i="44"/>
  <c r="Z668" i="44"/>
  <c r="Y663" i="44"/>
  <c r="Z339" i="44"/>
  <c r="Y762" i="44"/>
  <c r="Z111" i="44"/>
  <c r="Z242" i="44"/>
  <c r="Z402" i="44"/>
  <c r="Y782" i="44"/>
  <c r="V871" i="44"/>
  <c r="V872" i="44" s="1"/>
  <c r="Z577" i="44"/>
  <c r="Z542" i="44"/>
  <c r="Y542" i="44"/>
  <c r="Y651" i="44"/>
  <c r="Z651" i="44"/>
  <c r="Y145" i="44"/>
  <c r="Y781" i="44"/>
  <c r="X616" i="44"/>
  <c r="Y563" i="44"/>
  <c r="Z563" i="44"/>
  <c r="Z675" i="44"/>
  <c r="Y766" i="44"/>
  <c r="Y239" i="44"/>
  <c r="Z239" i="44"/>
  <c r="X388" i="44"/>
  <c r="Z335" i="44"/>
  <c r="X507" i="44"/>
  <c r="Y454" i="44"/>
  <c r="Z454" i="44"/>
  <c r="Z761" i="44"/>
  <c r="Y761" i="44"/>
  <c r="Y784" i="44"/>
  <c r="X169" i="44"/>
  <c r="Y116" i="44"/>
  <c r="Z116" i="44"/>
  <c r="X191" i="44"/>
  <c r="Z138" i="44"/>
  <c r="X376" i="44"/>
  <c r="Z323" i="44"/>
  <c r="X511" i="44"/>
  <c r="Z458" i="44"/>
  <c r="Y458" i="44"/>
  <c r="X624" i="44"/>
  <c r="Z571" i="44"/>
  <c r="Z126" i="44"/>
  <c r="Y126" i="44"/>
  <c r="X269" i="44"/>
  <c r="Z216" i="44"/>
  <c r="Y373" i="44"/>
  <c r="Z373" i="44"/>
  <c r="Z440" i="44"/>
  <c r="Y440" i="44"/>
  <c r="Y649" i="44"/>
  <c r="Y550" i="44"/>
  <c r="Z436" i="44"/>
  <c r="Y448" i="44"/>
  <c r="Z153" i="44"/>
  <c r="Y153" i="44"/>
  <c r="Z220" i="44"/>
  <c r="Y220" i="44"/>
  <c r="X422" i="44"/>
  <c r="Y369" i="44"/>
  <c r="Z255" i="44"/>
  <c r="Z691" i="44"/>
  <c r="X187" i="44"/>
  <c r="Z134" i="44"/>
  <c r="Z258" i="44"/>
  <c r="Y258" i="44"/>
  <c r="Z670" i="44"/>
  <c r="Z437" i="44"/>
  <c r="X743" i="44"/>
  <c r="Y690" i="44"/>
  <c r="Z690" i="44"/>
  <c r="X194" i="44"/>
  <c r="Y141" i="44"/>
  <c r="Z141" i="44"/>
  <c r="X303" i="44"/>
  <c r="Y250" i="44"/>
  <c r="Z250" i="44"/>
  <c r="Z343" i="44"/>
  <c r="Y343" i="44"/>
  <c r="X491" i="44"/>
  <c r="Y438" i="44"/>
  <c r="Y757" i="44"/>
  <c r="Z757" i="44"/>
  <c r="Z781" i="44"/>
  <c r="X622" i="44"/>
  <c r="Y569" i="44"/>
  <c r="X722" i="44"/>
  <c r="Z669" i="44"/>
  <c r="Y669" i="44"/>
  <c r="Y790" i="44"/>
  <c r="Z790" i="44"/>
  <c r="Y728" i="44"/>
  <c r="Y582" i="44"/>
  <c r="Y660" i="44"/>
  <c r="Z345" i="44"/>
  <c r="Y345" i="44"/>
  <c r="X494" i="44"/>
  <c r="Z441" i="44"/>
  <c r="X613" i="44"/>
  <c r="Z560" i="44"/>
  <c r="X720" i="44"/>
  <c r="Z667" i="44"/>
  <c r="Y139" i="44"/>
  <c r="Y755" i="44"/>
  <c r="Y554" i="44"/>
  <c r="Y158" i="44"/>
  <c r="Z135" i="44"/>
  <c r="Y135" i="44"/>
  <c r="X275" i="44"/>
  <c r="Z222" i="44"/>
  <c r="X403" i="44"/>
  <c r="Z350" i="44"/>
  <c r="Y350" i="44"/>
  <c r="X588" i="44"/>
  <c r="Y535" i="44"/>
  <c r="Z535" i="44"/>
  <c r="X617" i="44"/>
  <c r="Z564" i="44"/>
  <c r="X730" i="44"/>
  <c r="Y677" i="44"/>
  <c r="Z760" i="44"/>
  <c r="Y760" i="44"/>
  <c r="X181" i="44"/>
  <c r="Y128" i="44"/>
  <c r="Z232" i="44"/>
  <c r="Y232" i="44"/>
  <c r="X375" i="44"/>
  <c r="Z322" i="44"/>
  <c r="Y322" i="44"/>
  <c r="X710" i="44"/>
  <c r="Z657" i="44"/>
  <c r="X845" i="44"/>
  <c r="Y792" i="44"/>
  <c r="Z792" i="44"/>
  <c r="Y564" i="44"/>
  <c r="Y361" i="44"/>
  <c r="Z782" i="44"/>
  <c r="Z259" i="44"/>
  <c r="Y259" i="44"/>
  <c r="Y326" i="44"/>
  <c r="Z326" i="44"/>
  <c r="X528" i="44"/>
  <c r="Y475" i="44"/>
  <c r="Y255" i="44"/>
  <c r="Z113" i="44"/>
  <c r="Y113" i="44"/>
  <c r="X293" i="44"/>
  <c r="Z240" i="44"/>
  <c r="Y240" i="44"/>
  <c r="Z364" i="44"/>
  <c r="Y364" i="44"/>
  <c r="Y540" i="44"/>
  <c r="Y351" i="44"/>
  <c r="Z490" i="44"/>
  <c r="Z256" i="44"/>
  <c r="X849" i="44"/>
  <c r="Z796" i="44"/>
  <c r="Y796" i="44"/>
  <c r="X195" i="44"/>
  <c r="Y142" i="44"/>
  <c r="Z142" i="44"/>
  <c r="X300" i="44"/>
  <c r="Z247" i="44"/>
  <c r="Z449" i="44"/>
  <c r="Y449" i="44"/>
  <c r="X597" i="44"/>
  <c r="Y544" i="44"/>
  <c r="Z754" i="44"/>
  <c r="Y754" i="44"/>
  <c r="X828" i="44"/>
  <c r="Z775" i="44"/>
  <c r="Y775" i="44"/>
  <c r="Z582" i="44"/>
  <c r="Z211" i="44"/>
  <c r="Z451" i="44"/>
  <c r="Y451" i="44"/>
  <c r="X719" i="44"/>
  <c r="Y666" i="44"/>
  <c r="X826" i="44"/>
  <c r="Y773" i="44"/>
  <c r="Z773" i="44"/>
  <c r="Y125" i="44"/>
  <c r="Z125" i="44"/>
  <c r="X302" i="44"/>
  <c r="Z249" i="44"/>
  <c r="X415" i="44"/>
  <c r="Z362" i="44"/>
  <c r="Z755" i="44"/>
  <c r="Z241" i="44"/>
  <c r="Y241" i="44"/>
  <c r="X482" i="44"/>
  <c r="Z429" i="44"/>
  <c r="Y429" i="44"/>
  <c r="X829" i="44"/>
  <c r="Z776" i="44"/>
  <c r="Y776" i="44"/>
  <c r="X836" i="44"/>
  <c r="Z783" i="44"/>
  <c r="Y783" i="44"/>
  <c r="X287" i="44"/>
  <c r="Y234" i="44"/>
  <c r="Z234" i="44"/>
  <c r="Z338" i="44"/>
  <c r="Y338" i="44"/>
  <c r="X481" i="44"/>
  <c r="Y428" i="44"/>
  <c r="Z428" i="44"/>
  <c r="X520" i="44"/>
  <c r="Z467" i="44"/>
  <c r="Y467" i="44"/>
  <c r="X816" i="44"/>
  <c r="Z763" i="44"/>
  <c r="Y335" i="44"/>
  <c r="Z455" i="44"/>
  <c r="Z365" i="44"/>
  <c r="Y365" i="44"/>
  <c r="Z432" i="44"/>
  <c r="Y432" i="44"/>
  <c r="X634" i="44"/>
  <c r="Z581" i="44"/>
  <c r="Z572" i="44"/>
  <c r="Z308" i="44"/>
  <c r="Y260" i="44"/>
  <c r="Y368" i="44"/>
  <c r="Y219" i="44"/>
  <c r="Z219" i="44"/>
  <c r="X399" i="44"/>
  <c r="Z346" i="44"/>
  <c r="Y346" i="44"/>
  <c r="Y470" i="44"/>
  <c r="Z470" i="44"/>
  <c r="Y127" i="44"/>
  <c r="Y551" i="44"/>
  <c r="Y256" i="44"/>
  <c r="X301" i="44"/>
  <c r="Z248" i="44"/>
  <c r="Y248" i="44"/>
  <c r="X409" i="44"/>
  <c r="Y356" i="44"/>
  <c r="Z555" i="44"/>
  <c r="Y555" i="44"/>
  <c r="X703" i="44"/>
  <c r="Y650" i="44"/>
  <c r="Z684" i="44"/>
  <c r="Z121" i="44"/>
  <c r="Y121" i="44"/>
  <c r="X317" i="44"/>
  <c r="Z264" i="44"/>
  <c r="Y264" i="44"/>
  <c r="Z154" i="44"/>
  <c r="Y154" i="44"/>
  <c r="Z158" i="44"/>
  <c r="Z557" i="44"/>
  <c r="Y557" i="44"/>
  <c r="X706" i="44"/>
  <c r="Z653" i="44"/>
  <c r="Y653" i="44"/>
  <c r="X825" i="44"/>
  <c r="Z772" i="44"/>
  <c r="X201" i="44"/>
  <c r="Y148" i="44"/>
  <c r="Z148" i="44"/>
  <c r="Y231" i="44"/>
  <c r="Z231" i="44"/>
  <c r="X408" i="44"/>
  <c r="Y355" i="44"/>
  <c r="Z355" i="44"/>
  <c r="Y808" i="44"/>
  <c r="Z347" i="44"/>
  <c r="Y347" i="44"/>
  <c r="X487" i="44"/>
  <c r="Z434" i="44"/>
  <c r="Y434" i="44"/>
  <c r="X694" i="44"/>
  <c r="Z641" i="44"/>
  <c r="Y641" i="44"/>
  <c r="Y124" i="44"/>
  <c r="Z124" i="44"/>
  <c r="X310" i="44"/>
  <c r="Z257" i="44"/>
  <c r="Y257" i="44"/>
  <c r="X393" i="44"/>
  <c r="Z340" i="44"/>
  <c r="Y340" i="44"/>
  <c r="Z444" i="44"/>
  <c r="Y444" i="44"/>
  <c r="X587" i="44"/>
  <c r="Y534" i="44"/>
  <c r="Z534" i="44"/>
  <c r="X626" i="44"/>
  <c r="Z573" i="44"/>
  <c r="X209" i="44"/>
  <c r="Z156" i="44"/>
  <c r="Y156" i="44"/>
  <c r="Z139" i="44"/>
  <c r="Z456" i="44"/>
  <c r="Z561" i="44"/>
  <c r="Y455" i="44"/>
  <c r="Y538" i="44"/>
  <c r="Z538" i="44"/>
  <c r="X740" i="44"/>
  <c r="Z687" i="44"/>
  <c r="Y687" i="44"/>
  <c r="Z351" i="44"/>
  <c r="Y151" i="44"/>
  <c r="Z368" i="44"/>
  <c r="Z325" i="44"/>
  <c r="Y325" i="44"/>
  <c r="X611" i="44"/>
  <c r="Z558" i="44"/>
  <c r="Y576" i="44"/>
  <c r="Z576" i="44"/>
  <c r="Z551" i="44"/>
  <c r="Z137" i="44"/>
  <c r="X213" i="44"/>
  <c r="Y160" i="44"/>
  <c r="Z160" i="44"/>
  <c r="X407" i="44"/>
  <c r="Y354" i="44"/>
  <c r="Z354" i="44"/>
  <c r="Y661" i="44"/>
  <c r="Z661" i="44"/>
  <c r="X809" i="44"/>
  <c r="Z756" i="44"/>
  <c r="Y756" i="44"/>
  <c r="Y681" i="44"/>
  <c r="Z118" i="44"/>
  <c r="Y118" i="44"/>
  <c r="Y227" i="44"/>
  <c r="Z227" i="44"/>
  <c r="X423" i="44"/>
  <c r="Z370" i="44"/>
  <c r="Y724" i="44"/>
  <c r="Z119" i="44"/>
  <c r="Z547" i="44"/>
  <c r="Y648" i="44"/>
  <c r="X812" i="44"/>
  <c r="Y759" i="44"/>
  <c r="Z759" i="44"/>
  <c r="X307" i="44"/>
  <c r="Z254" i="44"/>
  <c r="Y254" i="44"/>
  <c r="Y337" i="44"/>
  <c r="Z337" i="44"/>
  <c r="X514" i="44"/>
  <c r="Y461" i="44"/>
  <c r="Z461" i="44"/>
  <c r="X627" i="44"/>
  <c r="Z574" i="44"/>
  <c r="Y562" i="44"/>
  <c r="Y678" i="44"/>
  <c r="Z453" i="44"/>
  <c r="Y453" i="44"/>
  <c r="X800" i="44"/>
  <c r="Y747" i="44"/>
  <c r="Z747" i="44"/>
  <c r="X200" i="44"/>
  <c r="Y147" i="44"/>
  <c r="Z230" i="44"/>
  <c r="Y230" i="44"/>
  <c r="X416" i="44"/>
  <c r="Y363" i="44"/>
  <c r="Z363" i="44"/>
  <c r="X499" i="44"/>
  <c r="Y446" i="44"/>
  <c r="Z446" i="44"/>
  <c r="X693" i="44"/>
  <c r="Y640" i="44"/>
  <c r="Z640" i="44"/>
  <c r="X732" i="44"/>
  <c r="Z679" i="44"/>
  <c r="Y797" i="44"/>
  <c r="Z797" i="44"/>
  <c r="X315" i="44"/>
  <c r="Y262" i="44"/>
  <c r="Z262" i="44"/>
  <c r="Y456" i="44"/>
  <c r="Y644" i="44"/>
  <c r="Z644" i="44"/>
  <c r="X846" i="44"/>
  <c r="Z793" i="44"/>
  <c r="Y251" i="44"/>
  <c r="Y217" i="44"/>
  <c r="Z543" i="44"/>
  <c r="Z431" i="44"/>
  <c r="Y431" i="44"/>
  <c r="X505" i="44"/>
  <c r="Z452" i="44"/>
  <c r="Y452" i="44"/>
  <c r="Y682" i="44"/>
  <c r="Z682" i="44"/>
  <c r="Z604" i="44"/>
  <c r="Y604" i="44"/>
  <c r="Y664" i="44"/>
  <c r="Y137" i="44"/>
  <c r="X319" i="44"/>
  <c r="Y266" i="44"/>
  <c r="Z266" i="44"/>
  <c r="X530" i="44"/>
  <c r="Z477" i="44"/>
  <c r="Y477" i="44"/>
  <c r="X513" i="44"/>
  <c r="Z460" i="44"/>
  <c r="Y460" i="44"/>
  <c r="X618" i="44"/>
  <c r="Y565" i="44"/>
  <c r="Z565" i="44"/>
  <c r="Y767" i="44"/>
  <c r="Z767" i="44"/>
  <c r="Y680" i="44"/>
  <c r="Y130" i="44"/>
  <c r="Z130" i="44"/>
  <c r="Y224" i="44"/>
  <c r="Z224" i="44"/>
  <c r="Y333" i="44"/>
  <c r="Z333" i="44"/>
  <c r="X529" i="44"/>
  <c r="Y476" i="44"/>
  <c r="X298" i="44"/>
  <c r="Z245" i="44"/>
  <c r="Y119" i="44"/>
  <c r="Y370" i="44"/>
  <c r="Z600" i="44"/>
  <c r="Y721" i="44"/>
  <c r="Z721" i="44"/>
  <c r="X189" i="44"/>
  <c r="Y136" i="44"/>
  <c r="Z136" i="44"/>
  <c r="X296" i="44"/>
  <c r="Y243" i="44"/>
  <c r="Z243" i="44"/>
  <c r="X413" i="44"/>
  <c r="Z360" i="44"/>
  <c r="Y360" i="44"/>
  <c r="Z443" i="44"/>
  <c r="Y443" i="44"/>
  <c r="X620" i="44"/>
  <c r="Y567" i="44"/>
  <c r="Z567" i="44"/>
  <c r="Y615" i="44"/>
  <c r="Y349" i="44"/>
  <c r="Z559" i="44"/>
  <c r="Y559" i="44"/>
  <c r="X699" i="44"/>
  <c r="Y646" i="44"/>
  <c r="Z646" i="44"/>
  <c r="X193" i="44"/>
  <c r="Y140" i="44"/>
  <c r="Z140" i="44"/>
  <c r="X306" i="44"/>
  <c r="Z253" i="44"/>
  <c r="Y253" i="44"/>
  <c r="Z336" i="44"/>
  <c r="Y336" i="44"/>
  <c r="X522" i="44"/>
  <c r="Z469" i="44"/>
  <c r="X605" i="44"/>
  <c r="Y552" i="44"/>
  <c r="Z656" i="44"/>
  <c r="Y656" i="44"/>
  <c r="X799" i="44"/>
  <c r="Z746" i="44"/>
  <c r="X838" i="44"/>
  <c r="Z785" i="44"/>
  <c r="Y228" i="44"/>
  <c r="Z228" i="44"/>
  <c r="X729" i="44"/>
  <c r="Z676" i="44"/>
  <c r="Y676" i="44"/>
  <c r="Z217" i="44"/>
  <c r="Y362" i="44"/>
  <c r="Z683" i="44"/>
  <c r="Y683" i="44"/>
  <c r="Y750" i="44"/>
  <c r="Z750" i="44"/>
  <c r="Y657" i="44"/>
  <c r="Y543" i="44"/>
  <c r="Y537" i="44"/>
  <c r="Z537" i="44"/>
  <c r="Z788" i="44"/>
  <c r="Y788" i="44"/>
  <c r="Y328" i="44"/>
  <c r="Z585" i="44"/>
  <c r="Z251" i="44"/>
  <c r="X619" i="44"/>
  <c r="Y566" i="44"/>
  <c r="Z566" i="44"/>
  <c r="X833" i="44"/>
  <c r="Y780" i="44"/>
  <c r="X173" i="44"/>
  <c r="Z120" i="44"/>
  <c r="Y120" i="44"/>
  <c r="Z236" i="44"/>
  <c r="Y236" i="44"/>
  <c r="Z330" i="44"/>
  <c r="Y330" i="44"/>
  <c r="Y439" i="44"/>
  <c r="Z439" i="44"/>
  <c r="X176" i="44"/>
  <c r="Y123" i="44"/>
  <c r="Z123" i="44"/>
  <c r="Z549" i="44"/>
  <c r="Y549" i="44"/>
  <c r="X726" i="44"/>
  <c r="Y673" i="44"/>
  <c r="X839" i="44"/>
  <c r="Y786" i="44"/>
  <c r="Z786" i="44"/>
  <c r="Z512" i="44"/>
  <c r="Z463" i="44"/>
  <c r="Z665" i="44"/>
  <c r="Y665" i="44"/>
  <c r="X805" i="44"/>
  <c r="Z752" i="44"/>
  <c r="X299" i="44"/>
  <c r="Z246" i="44"/>
  <c r="Y246" i="44"/>
  <c r="X412" i="44"/>
  <c r="Y359" i="44"/>
  <c r="Z359" i="44"/>
  <c r="Z442" i="44"/>
  <c r="Y442" i="44"/>
  <c r="X628" i="44"/>
  <c r="Z575" i="44"/>
  <c r="Y575" i="44"/>
  <c r="X711" i="44"/>
  <c r="Z658" i="44"/>
  <c r="Y658" i="44"/>
  <c r="Y267" i="44"/>
  <c r="Z267" i="44"/>
  <c r="Z122" i="44"/>
  <c r="Y122" i="44"/>
  <c r="Y421" i="44"/>
  <c r="Y573" i="44"/>
  <c r="Z678" i="44"/>
  <c r="Y366" i="44"/>
  <c r="Z789" i="44"/>
  <c r="Y789" i="44"/>
  <c r="X210" i="44"/>
  <c r="Y157" i="44"/>
  <c r="Z540" i="44"/>
  <c r="Z468" i="44"/>
  <c r="Y794" i="44"/>
  <c r="Y643" i="44"/>
  <c r="Z643" i="44"/>
  <c r="Z328" i="44"/>
  <c r="Z151" i="44"/>
  <c r="X725" i="44"/>
  <c r="Z672" i="44"/>
  <c r="Y672" i="44"/>
  <c r="X830" i="44"/>
  <c r="Y777" i="44"/>
  <c r="Z777" i="44"/>
  <c r="Y131" i="44"/>
  <c r="Z131" i="44"/>
  <c r="X279" i="44"/>
  <c r="Y226" i="44"/>
  <c r="Z226" i="44"/>
  <c r="Y769" i="44"/>
  <c r="Y472" i="44"/>
  <c r="Z384" i="44"/>
  <c r="Z342" i="44"/>
  <c r="Y342" i="44"/>
  <c r="Z545" i="44"/>
  <c r="Y545" i="44"/>
  <c r="X741" i="44"/>
  <c r="Z688" i="44"/>
  <c r="X410" i="44"/>
  <c r="Z357" i="44"/>
  <c r="X510" i="44"/>
  <c r="Y457" i="44"/>
  <c r="Z457" i="44"/>
  <c r="Y578" i="44"/>
  <c r="Z578" i="44"/>
  <c r="Z145" i="44"/>
  <c r="Y688" i="44"/>
  <c r="Y675" i="44"/>
  <c r="Z133" i="44"/>
  <c r="Y133" i="44"/>
  <c r="X282" i="44"/>
  <c r="Z229" i="44"/>
  <c r="Y229" i="44"/>
  <c r="X401" i="44"/>
  <c r="Z348" i="44"/>
  <c r="Z655" i="44"/>
  <c r="Y655" i="44"/>
  <c r="X832" i="44"/>
  <c r="Y779" i="44"/>
  <c r="Z779" i="44"/>
  <c r="Y463" i="44"/>
  <c r="Y242" i="44"/>
  <c r="Y771" i="44"/>
  <c r="Z771" i="44"/>
  <c r="X297" i="44"/>
  <c r="Z244" i="44"/>
  <c r="Y244" i="44"/>
  <c r="X405" i="44"/>
  <c r="Y352" i="44"/>
  <c r="Z352" i="44"/>
  <c r="X518" i="44"/>
  <c r="Y465" i="44"/>
  <c r="Y548" i="44"/>
  <c r="Z548" i="44"/>
  <c r="X817" i="44"/>
  <c r="Y764" i="44"/>
  <c r="Z764" i="44"/>
  <c r="X163" i="44"/>
  <c r="Z110" i="44"/>
  <c r="X202" i="44"/>
  <c r="Y149" i="44"/>
  <c r="Z161" i="44"/>
  <c r="Y161" i="44"/>
  <c r="Z334" i="44"/>
  <c r="Y334" i="44"/>
  <c r="X498" i="44"/>
  <c r="Y445" i="44"/>
  <c r="X527" i="44"/>
  <c r="Y474" i="44"/>
  <c r="X623" i="44"/>
  <c r="Z570" i="44"/>
  <c r="Y572" i="44"/>
  <c r="Y763" i="44"/>
  <c r="Z649" i="44"/>
  <c r="Y357" i="44"/>
  <c r="Z114" i="44"/>
  <c r="Y114" i="44"/>
  <c r="X316" i="44"/>
  <c r="Y263" i="44"/>
  <c r="Z127" i="44"/>
  <c r="Y468" i="44"/>
  <c r="Y561" i="44"/>
  <c r="Z794" i="44"/>
  <c r="Z749" i="44"/>
  <c r="Y749" i="44"/>
  <c r="Y152" i="44"/>
  <c r="Z152" i="44"/>
  <c r="Y570" i="44"/>
  <c r="Y437" i="44"/>
  <c r="Z157" i="44"/>
  <c r="X637" i="44"/>
  <c r="Z584" i="44"/>
  <c r="Y584" i="44"/>
  <c r="X742" i="44"/>
  <c r="Z689" i="44"/>
  <c r="X831" i="44"/>
  <c r="Y778" i="44"/>
  <c r="Z778" i="44"/>
  <c r="Z237" i="44"/>
  <c r="Y237" i="44"/>
  <c r="X385" i="44"/>
  <c r="Y332" i="44"/>
  <c r="Z332" i="44"/>
  <c r="K661" i="46"/>
  <c r="K767" i="46"/>
  <c r="K449" i="46"/>
  <c r="K555" i="46"/>
  <c r="K237" i="46"/>
  <c r="K25" i="46"/>
  <c r="K343" i="46"/>
  <c r="K131" i="46"/>
  <c r="K678" i="46"/>
  <c r="K466" i="46"/>
  <c r="K784" i="46"/>
  <c r="K572" i="46"/>
  <c r="K360" i="46"/>
  <c r="K42" i="46"/>
  <c r="K148" i="46"/>
  <c r="K254" i="46"/>
  <c r="K769" i="46"/>
  <c r="K663" i="46"/>
  <c r="K345" i="46"/>
  <c r="K557" i="46"/>
  <c r="K27" i="46"/>
  <c r="K451" i="46"/>
  <c r="K133" i="46"/>
  <c r="K239" i="46"/>
  <c r="K748" i="46"/>
  <c r="K642" i="46"/>
  <c r="K324" i="46"/>
  <c r="K430" i="46"/>
  <c r="K536" i="46"/>
  <c r="K218" i="46"/>
  <c r="K6" i="46"/>
  <c r="K112" i="46"/>
  <c r="K785" i="46"/>
  <c r="K679" i="46"/>
  <c r="K361" i="46"/>
  <c r="K573" i="46"/>
  <c r="K255" i="46"/>
  <c r="K43" i="46"/>
  <c r="K467" i="46"/>
  <c r="K149" i="46"/>
  <c r="K756" i="46"/>
  <c r="K650" i="46"/>
  <c r="K332" i="46"/>
  <c r="K438" i="46"/>
  <c r="K544" i="46"/>
  <c r="K226" i="46"/>
  <c r="K14" i="46"/>
  <c r="K120" i="46"/>
  <c r="X107" i="44"/>
  <c r="Y54" i="44"/>
  <c r="Z54" i="44"/>
  <c r="X67" i="44"/>
  <c r="Y14" i="44"/>
  <c r="Z14" i="44"/>
  <c r="K659" i="46"/>
  <c r="K765" i="46"/>
  <c r="K553" i="46"/>
  <c r="K341" i="46"/>
  <c r="K447" i="46"/>
  <c r="K129" i="46"/>
  <c r="K235" i="46"/>
  <c r="K23" i="46"/>
  <c r="K686" i="46"/>
  <c r="K474" i="46"/>
  <c r="K580" i="46"/>
  <c r="K262" i="46"/>
  <c r="K792" i="46"/>
  <c r="K368" i="46"/>
  <c r="K50" i="46"/>
  <c r="K156" i="46"/>
  <c r="K777" i="46"/>
  <c r="K671" i="46"/>
  <c r="K353" i="46"/>
  <c r="K565" i="46"/>
  <c r="K459" i="46"/>
  <c r="K35" i="46"/>
  <c r="K141" i="46"/>
  <c r="K247" i="46"/>
  <c r="K670" i="46"/>
  <c r="K458" i="46"/>
  <c r="K564" i="46"/>
  <c r="K776" i="46"/>
  <c r="K352" i="46"/>
  <c r="K34" i="46"/>
  <c r="K140" i="46"/>
  <c r="K246" i="46"/>
  <c r="K774" i="46"/>
  <c r="K350" i="46"/>
  <c r="K456" i="46"/>
  <c r="K668" i="46"/>
  <c r="K562" i="46"/>
  <c r="K32" i="46"/>
  <c r="K138" i="46"/>
  <c r="K244" i="46"/>
  <c r="K677" i="46"/>
  <c r="K783" i="46"/>
  <c r="K465" i="46"/>
  <c r="K571" i="46"/>
  <c r="K359" i="46"/>
  <c r="K253" i="46"/>
  <c r="K41" i="46"/>
  <c r="K147" i="46"/>
  <c r="K793" i="46"/>
  <c r="K687" i="46"/>
  <c r="K369" i="46"/>
  <c r="K581" i="46"/>
  <c r="K475" i="46"/>
  <c r="K51" i="46"/>
  <c r="K263" i="46"/>
  <c r="K157" i="46"/>
  <c r="K641" i="46"/>
  <c r="K747" i="46"/>
  <c r="K429" i="46"/>
  <c r="K535" i="46"/>
  <c r="K111" i="46"/>
  <c r="K217" i="46"/>
  <c r="K323" i="46"/>
  <c r="K5" i="46"/>
  <c r="Y46" i="44"/>
  <c r="Z46" i="44"/>
  <c r="Z16" i="44"/>
  <c r="Y16" i="44"/>
  <c r="X104" i="44"/>
  <c r="Y51" i="44"/>
  <c r="Z51" i="44"/>
  <c r="K782" i="46"/>
  <c r="K358" i="46"/>
  <c r="K464" i="46"/>
  <c r="K570" i="46"/>
  <c r="K676" i="46"/>
  <c r="K40" i="46"/>
  <c r="K146" i="46"/>
  <c r="K252" i="46"/>
  <c r="X90" i="44"/>
  <c r="Y37" i="44"/>
  <c r="Z37" i="44"/>
  <c r="X98" i="44"/>
  <c r="Y45" i="44"/>
  <c r="Z45" i="44"/>
  <c r="X93" i="44"/>
  <c r="Y40" i="44"/>
  <c r="Z40" i="44"/>
  <c r="Y29" i="44"/>
  <c r="Z29" i="44"/>
  <c r="X87" i="44"/>
  <c r="Z34" i="44"/>
  <c r="Y34" i="44"/>
  <c r="X75" i="44"/>
  <c r="Y22" i="44"/>
  <c r="Z22" i="44"/>
  <c r="X96" i="44"/>
  <c r="Y43" i="44"/>
  <c r="Z43" i="44"/>
  <c r="K669" i="46"/>
  <c r="K775" i="46"/>
  <c r="K457" i="46"/>
  <c r="K563" i="46"/>
  <c r="K245" i="46"/>
  <c r="K33" i="46"/>
  <c r="K351" i="46"/>
  <c r="K139" i="46"/>
  <c r="K653" i="46"/>
  <c r="K759" i="46"/>
  <c r="K441" i="46"/>
  <c r="K547" i="46"/>
  <c r="K229" i="46"/>
  <c r="K17" i="46"/>
  <c r="K335" i="46"/>
  <c r="K123" i="46"/>
  <c r="K780" i="46"/>
  <c r="K674" i="46"/>
  <c r="K356" i="46"/>
  <c r="K462" i="46"/>
  <c r="K568" i="46"/>
  <c r="K250" i="46"/>
  <c r="K38" i="46"/>
  <c r="K144" i="46"/>
  <c r="K750" i="46"/>
  <c r="K326" i="46"/>
  <c r="K432" i="46"/>
  <c r="K538" i="46"/>
  <c r="K644" i="46"/>
  <c r="K8" i="46"/>
  <c r="K114" i="46"/>
  <c r="K220" i="46"/>
  <c r="Y48" i="44"/>
  <c r="Z48" i="44"/>
  <c r="X103" i="44"/>
  <c r="Z50" i="44"/>
  <c r="Y50" i="44"/>
  <c r="X106" i="44"/>
  <c r="Z53" i="44"/>
  <c r="Y53" i="44"/>
  <c r="K664" i="46"/>
  <c r="K770" i="46"/>
  <c r="K558" i="46"/>
  <c r="K346" i="46"/>
  <c r="K452" i="46"/>
  <c r="K134" i="46"/>
  <c r="K240" i="46"/>
  <c r="K28" i="46"/>
  <c r="K681" i="46"/>
  <c r="K787" i="46"/>
  <c r="K469" i="46"/>
  <c r="K363" i="46"/>
  <c r="K45" i="46"/>
  <c r="K151" i="46"/>
  <c r="K257" i="46"/>
  <c r="K575" i="46"/>
  <c r="K688" i="46"/>
  <c r="K794" i="46"/>
  <c r="K582" i="46"/>
  <c r="K264" i="46"/>
  <c r="K370" i="46"/>
  <c r="K476" i="46"/>
  <c r="K158" i="46"/>
  <c r="K52" i="46"/>
  <c r="K656" i="46"/>
  <c r="K762" i="46"/>
  <c r="K550" i="46"/>
  <c r="K338" i="46"/>
  <c r="K444" i="46"/>
  <c r="K126" i="46"/>
  <c r="K232" i="46"/>
  <c r="K20" i="46"/>
  <c r="K683" i="46"/>
  <c r="K789" i="46"/>
  <c r="K577" i="46"/>
  <c r="K365" i="46"/>
  <c r="K471" i="46"/>
  <c r="K153" i="46"/>
  <c r="K259" i="46"/>
  <c r="K47" i="46"/>
  <c r="K680" i="46"/>
  <c r="K786" i="46"/>
  <c r="K574" i="46"/>
  <c r="K362" i="46"/>
  <c r="K468" i="46"/>
  <c r="K150" i="46"/>
  <c r="K256" i="46"/>
  <c r="K44" i="46"/>
  <c r="Y4" i="44"/>
  <c r="X83" i="44"/>
  <c r="Y30" i="44"/>
  <c r="Z30" i="44"/>
  <c r="X84" i="44"/>
  <c r="Y31" i="44"/>
  <c r="Z31" i="44"/>
  <c r="Z47" i="44"/>
  <c r="Y47" i="44"/>
  <c r="X95" i="44"/>
  <c r="Y42" i="44"/>
  <c r="Z42" i="44"/>
  <c r="K640" i="46"/>
  <c r="K746" i="46"/>
  <c r="K534" i="46"/>
  <c r="K322" i="46"/>
  <c r="K428" i="46"/>
  <c r="K110" i="46"/>
  <c r="K216" i="46"/>
  <c r="K4" i="46"/>
  <c r="X92" i="44"/>
  <c r="Y39" i="44"/>
  <c r="Z39" i="44"/>
  <c r="K672" i="46"/>
  <c r="K778" i="46"/>
  <c r="K566" i="46"/>
  <c r="K354" i="46"/>
  <c r="K460" i="46"/>
  <c r="K142" i="46"/>
  <c r="K248" i="46"/>
  <c r="K36" i="46"/>
  <c r="K761" i="46"/>
  <c r="K655" i="46"/>
  <c r="K337" i="46"/>
  <c r="K549" i="46"/>
  <c r="K443" i="46"/>
  <c r="K19" i="46"/>
  <c r="K125" i="46"/>
  <c r="K231" i="46"/>
  <c r="Y25" i="44"/>
  <c r="Z25" i="44"/>
  <c r="X63" i="44"/>
  <c r="Z10" i="44"/>
  <c r="Y10" i="44"/>
  <c r="K790" i="46"/>
  <c r="K366" i="46"/>
  <c r="K472" i="46"/>
  <c r="K684" i="46"/>
  <c r="K578" i="46"/>
  <c r="K260" i="46"/>
  <c r="K48" i="46"/>
  <c r="K154" i="46"/>
  <c r="K585" i="46"/>
  <c r="K691" i="46"/>
  <c r="K797" i="46"/>
  <c r="K373" i="46"/>
  <c r="K479" i="46"/>
  <c r="K161" i="46"/>
  <c r="K267" i="46"/>
  <c r="K55" i="46"/>
  <c r="K648" i="46"/>
  <c r="K754" i="46"/>
  <c r="K542" i="46"/>
  <c r="K330" i="46"/>
  <c r="K436" i="46"/>
  <c r="K118" i="46"/>
  <c r="K224" i="46"/>
  <c r="K12" i="46"/>
  <c r="K685" i="46"/>
  <c r="K791" i="46"/>
  <c r="K261" i="46"/>
  <c r="K473" i="46"/>
  <c r="K579" i="46"/>
  <c r="K367" i="46"/>
  <c r="K49" i="46"/>
  <c r="K155" i="46"/>
  <c r="K654" i="46"/>
  <c r="K442" i="46"/>
  <c r="K548" i="46"/>
  <c r="K760" i="46"/>
  <c r="K336" i="46"/>
  <c r="K18" i="46"/>
  <c r="K124" i="46"/>
  <c r="K230" i="46"/>
  <c r="K586" i="46"/>
  <c r="K798" i="46"/>
  <c r="K374" i="46"/>
  <c r="K480" i="46"/>
  <c r="K268" i="46"/>
  <c r="K692" i="46"/>
  <c r="K56" i="46"/>
  <c r="K162" i="46"/>
  <c r="X81" i="44"/>
  <c r="Y28" i="44"/>
  <c r="Z28" i="44"/>
  <c r="X86" i="44"/>
  <c r="Y33" i="44"/>
  <c r="Z33" i="44"/>
  <c r="X74" i="44"/>
  <c r="Z21" i="44"/>
  <c r="Y21" i="44"/>
  <c r="X89" i="44"/>
  <c r="Z36" i="44"/>
  <c r="Y36" i="44"/>
  <c r="K657" i="46"/>
  <c r="K763" i="46"/>
  <c r="K445" i="46"/>
  <c r="K21" i="46"/>
  <c r="K551" i="46"/>
  <c r="K127" i="46"/>
  <c r="K233" i="46"/>
  <c r="K339" i="46"/>
  <c r="Y7" i="44"/>
  <c r="Z7" i="44"/>
  <c r="Y15" i="44"/>
  <c r="Z15" i="44"/>
  <c r="X91" i="44"/>
  <c r="Y38" i="44"/>
  <c r="Z38" i="44"/>
  <c r="X85" i="44"/>
  <c r="Y32" i="44"/>
  <c r="Z32" i="44"/>
  <c r="X94" i="44"/>
  <c r="Z41" i="44"/>
  <c r="Y41" i="44"/>
  <c r="Z20" i="44"/>
  <c r="Y20" i="44"/>
  <c r="Z19" i="44"/>
  <c r="Y19" i="44"/>
  <c r="K758" i="46"/>
  <c r="K334" i="46"/>
  <c r="K440" i="46"/>
  <c r="K652" i="46"/>
  <c r="K546" i="46"/>
  <c r="K16" i="46"/>
  <c r="K122" i="46"/>
  <c r="K228" i="46"/>
  <c r="K766" i="46"/>
  <c r="K342" i="46"/>
  <c r="K448" i="46"/>
  <c r="K554" i="46"/>
  <c r="K660" i="46"/>
  <c r="K24" i="46"/>
  <c r="K130" i="46"/>
  <c r="K236" i="46"/>
  <c r="K772" i="46"/>
  <c r="K666" i="46"/>
  <c r="K348" i="46"/>
  <c r="K454" i="46"/>
  <c r="K560" i="46"/>
  <c r="K242" i="46"/>
  <c r="K30" i="46"/>
  <c r="K136" i="46"/>
  <c r="Y24" i="44"/>
  <c r="Z24" i="44"/>
  <c r="Z12" i="44"/>
  <c r="Y12" i="44"/>
  <c r="X97" i="44"/>
  <c r="Y44" i="44"/>
  <c r="Z44" i="44"/>
  <c r="X88" i="44"/>
  <c r="Y35" i="44"/>
  <c r="Z35" i="44"/>
  <c r="K673" i="46"/>
  <c r="K779" i="46"/>
  <c r="K461" i="46"/>
  <c r="K37" i="46"/>
  <c r="K567" i="46"/>
  <c r="K143" i="46"/>
  <c r="K249" i="46"/>
  <c r="K355" i="46"/>
  <c r="K665" i="46"/>
  <c r="K771" i="46"/>
  <c r="K453" i="46"/>
  <c r="K29" i="46"/>
  <c r="K135" i="46"/>
  <c r="K241" i="46"/>
  <c r="K347" i="46"/>
  <c r="K559" i="46"/>
  <c r="K667" i="46"/>
  <c r="K773" i="46"/>
  <c r="K561" i="46"/>
  <c r="K349" i="46"/>
  <c r="K455" i="46"/>
  <c r="K137" i="46"/>
  <c r="K243" i="46"/>
  <c r="K31" i="46"/>
  <c r="K645" i="46"/>
  <c r="K751" i="46"/>
  <c r="K433" i="46"/>
  <c r="K539" i="46"/>
  <c r="K221" i="46"/>
  <c r="K9" i="46"/>
  <c r="K327" i="46"/>
  <c r="K115" i="46"/>
  <c r="K643" i="46"/>
  <c r="K749" i="46"/>
  <c r="K537" i="46"/>
  <c r="K325" i="46"/>
  <c r="K431" i="46"/>
  <c r="K113" i="46"/>
  <c r="K219" i="46"/>
  <c r="K7" i="46"/>
  <c r="Z27" i="44"/>
  <c r="Y27" i="44"/>
  <c r="X70" i="44"/>
  <c r="Z17" i="44"/>
  <c r="Y17" i="44"/>
  <c r="X58" i="44"/>
  <c r="Z5" i="44"/>
  <c r="Y5" i="44"/>
  <c r="Z18" i="44"/>
  <c r="Y18" i="44"/>
  <c r="Z8" i="44"/>
  <c r="Y8" i="44"/>
  <c r="Z55" i="44"/>
  <c r="Y55" i="44"/>
  <c r="Y57" i="44"/>
  <c r="Z4" i="44"/>
  <c r="T50" i="16"/>
  <c r="T50" i="37" s="1"/>
  <c r="W50" i="34" s="1"/>
  <c r="V49" i="45" s="1"/>
  <c r="T9" i="16"/>
  <c r="T9" i="37" s="1"/>
  <c r="W9" i="34" s="1"/>
  <c r="V8" i="45" s="1"/>
  <c r="T93" i="16"/>
  <c r="T93" i="37" s="1"/>
  <c r="W93" i="34" s="1"/>
  <c r="V92" i="45" s="1"/>
  <c r="T27" i="16"/>
  <c r="T27" i="37" s="1"/>
  <c r="W27" i="34" s="1"/>
  <c r="V26" i="45" s="1"/>
  <c r="T19" i="16"/>
  <c r="T19" i="37" s="1"/>
  <c r="W19" i="34" s="1"/>
  <c r="V18" i="45" s="1"/>
  <c r="T45" i="16"/>
  <c r="T45" i="37" s="1"/>
  <c r="W45" i="34" s="1"/>
  <c r="V44" i="45" s="1"/>
  <c r="T86" i="16"/>
  <c r="T86" i="37" s="1"/>
  <c r="W86" i="34" s="1"/>
  <c r="V85" i="45" s="1"/>
  <c r="T71" i="16"/>
  <c r="T71" i="37" s="1"/>
  <c r="W71" i="34" s="1"/>
  <c r="V70" i="45" s="1"/>
  <c r="T31" i="16"/>
  <c r="T31" i="37" s="1"/>
  <c r="W31" i="34" s="1"/>
  <c r="V30" i="45" s="1"/>
  <c r="T10" i="16"/>
  <c r="T10" i="37" s="1"/>
  <c r="W10" i="34" s="1"/>
  <c r="V9" i="45" s="1"/>
  <c r="T103" i="16"/>
  <c r="T103" i="37" s="1"/>
  <c r="W103" i="34" s="1"/>
  <c r="V102" i="45" s="1"/>
  <c r="T97" i="16"/>
  <c r="T97" i="37" s="1"/>
  <c r="W97" i="34" s="1"/>
  <c r="V96" i="45" s="1"/>
  <c r="T73" i="16"/>
  <c r="T73" i="37" s="1"/>
  <c r="W73" i="34" s="1"/>
  <c r="V72" i="45" s="1"/>
  <c r="T25" i="16"/>
  <c r="T25" i="37" s="1"/>
  <c r="W25" i="34" s="1"/>
  <c r="V24" i="45" s="1"/>
  <c r="T84" i="16"/>
  <c r="T84" i="37" s="1"/>
  <c r="W84" i="34" s="1"/>
  <c r="V83" i="45" s="1"/>
  <c r="T44" i="16"/>
  <c r="T44" i="37" s="1"/>
  <c r="W44" i="34" s="1"/>
  <c r="V43" i="45" s="1"/>
  <c r="T54" i="16"/>
  <c r="T54" i="37" s="1"/>
  <c r="T40" i="16"/>
  <c r="T40" i="37" s="1"/>
  <c r="W40" i="34" s="1"/>
  <c r="V39" i="45" s="1"/>
  <c r="T33" i="16"/>
  <c r="T33" i="37" s="1"/>
  <c r="W33" i="34" s="1"/>
  <c r="V32" i="45" s="1"/>
  <c r="T6" i="16"/>
  <c r="T6" i="37" s="1"/>
  <c r="W6" i="34" s="1"/>
  <c r="V5" i="45" s="1"/>
  <c r="T49" i="16"/>
  <c r="T49" i="37" s="1"/>
  <c r="W49" i="34" s="1"/>
  <c r="V48" i="45" s="1"/>
  <c r="T100" i="16"/>
  <c r="T100" i="37" s="1"/>
  <c r="W100" i="34" s="1"/>
  <c r="V99" i="45" s="1"/>
  <c r="T74" i="16"/>
  <c r="T74" i="37" s="1"/>
  <c r="W74" i="34" s="1"/>
  <c r="V73" i="45" s="1"/>
  <c r="T81" i="16"/>
  <c r="T81" i="37" s="1"/>
  <c r="W81" i="34" s="1"/>
  <c r="V80" i="45" s="1"/>
  <c r="T23" i="16"/>
  <c r="T23" i="37" s="1"/>
  <c r="W23" i="34" s="1"/>
  <c r="V22" i="45" s="1"/>
  <c r="T12" i="16"/>
  <c r="T12" i="37" s="1"/>
  <c r="W12" i="34" s="1"/>
  <c r="V11" i="45" s="1"/>
  <c r="T60" i="16"/>
  <c r="T60" i="37" s="1"/>
  <c r="W60" i="34" s="1"/>
  <c r="V59" i="45" s="1"/>
  <c r="T59" i="16"/>
  <c r="T59" i="37" s="1"/>
  <c r="W59" i="34" s="1"/>
  <c r="V58" i="45" s="1"/>
  <c r="T72" i="16"/>
  <c r="T72" i="37" s="1"/>
  <c r="W72" i="34" s="1"/>
  <c r="V71" i="45" s="1"/>
  <c r="T55" i="16"/>
  <c r="T55" i="37" s="1"/>
  <c r="W55" i="34" s="1"/>
  <c r="V54" i="45" s="1"/>
  <c r="T21" i="16"/>
  <c r="T21" i="37" s="1"/>
  <c r="W21" i="34" s="1"/>
  <c r="V20" i="45" s="1"/>
  <c r="T42" i="16"/>
  <c r="T42" i="37" s="1"/>
  <c r="W42" i="34" s="1"/>
  <c r="V41" i="45" s="1"/>
  <c r="T79" i="16"/>
  <c r="T79" i="37" s="1"/>
  <c r="W79" i="34" s="1"/>
  <c r="V78" i="45" s="1"/>
  <c r="T11" i="16"/>
  <c r="T11" i="37" s="1"/>
  <c r="W11" i="34" s="1"/>
  <c r="V10" i="45" s="1"/>
  <c r="T52" i="16"/>
  <c r="T52" i="37" s="1"/>
  <c r="W52" i="34" s="1"/>
  <c r="V51" i="45" s="1"/>
  <c r="T92" i="16"/>
  <c r="T92" i="37" s="1"/>
  <c r="W92" i="34" s="1"/>
  <c r="V91" i="45" s="1"/>
  <c r="T66" i="16"/>
  <c r="T66" i="37" s="1"/>
  <c r="W66" i="34" s="1"/>
  <c r="V65" i="45" s="1"/>
  <c r="T61" i="16"/>
  <c r="T61" i="37" s="1"/>
  <c r="W61" i="34" s="1"/>
  <c r="V60" i="45" s="1"/>
  <c r="T14" i="16"/>
  <c r="T14" i="37" s="1"/>
  <c r="W14" i="34" s="1"/>
  <c r="V13" i="45" s="1"/>
  <c r="T95" i="16"/>
  <c r="T95" i="37" s="1"/>
  <c r="W95" i="34" s="1"/>
  <c r="V94" i="45" s="1"/>
  <c r="T80" i="16"/>
  <c r="T80" i="37" s="1"/>
  <c r="W80" i="34" s="1"/>
  <c r="V79" i="45" s="1"/>
  <c r="T67" i="16"/>
  <c r="T67" i="37" s="1"/>
  <c r="W67" i="34" s="1"/>
  <c r="V66" i="45" s="1"/>
  <c r="T96" i="16"/>
  <c r="T96" i="37" s="1"/>
  <c r="W96" i="34" s="1"/>
  <c r="V95" i="45" s="1"/>
  <c r="T34" i="16"/>
  <c r="T34" i="37" s="1"/>
  <c r="W34" i="34" s="1"/>
  <c r="V33" i="45" s="1"/>
  <c r="T87" i="16"/>
  <c r="T87" i="37" s="1"/>
  <c r="W87" i="34" s="1"/>
  <c r="V86" i="45" s="1"/>
  <c r="T32" i="16"/>
  <c r="T32" i="37" s="1"/>
  <c r="W32" i="34" s="1"/>
  <c r="V31" i="45" s="1"/>
  <c r="T90" i="16"/>
  <c r="T90" i="37" s="1"/>
  <c r="W90" i="34" s="1"/>
  <c r="V89" i="45" s="1"/>
  <c r="T83" i="16"/>
  <c r="T83" i="37" s="1"/>
  <c r="W83" i="34" s="1"/>
  <c r="V82" i="45" s="1"/>
  <c r="T7" i="16"/>
  <c r="T7" i="37" s="1"/>
  <c r="W7" i="34" s="1"/>
  <c r="V6" i="45" s="1"/>
  <c r="T88" i="16"/>
  <c r="T88" i="37" s="1"/>
  <c r="W88" i="34" s="1"/>
  <c r="V87" i="45" s="1"/>
  <c r="T51" i="16"/>
  <c r="T51" i="37" s="1"/>
  <c r="W51" i="34" s="1"/>
  <c r="V50" i="45" s="1"/>
  <c r="T46" i="16"/>
  <c r="T46" i="37" s="1"/>
  <c r="W46" i="34" s="1"/>
  <c r="V45" i="45" s="1"/>
  <c r="T63" i="16"/>
  <c r="T63" i="37" s="1"/>
  <c r="W63" i="34" s="1"/>
  <c r="V62" i="45" s="1"/>
  <c r="T48" i="16"/>
  <c r="T48" i="37" s="1"/>
  <c r="W48" i="34" s="1"/>
  <c r="V47" i="45" s="1"/>
  <c r="T64" i="16"/>
  <c r="T64" i="37" s="1"/>
  <c r="W64" i="34" s="1"/>
  <c r="V63" i="45" s="1"/>
  <c r="T16" i="16"/>
  <c r="T16" i="37" s="1"/>
  <c r="W16" i="34" s="1"/>
  <c r="V15" i="45" s="1"/>
  <c r="T57" i="16"/>
  <c r="T57" i="37" s="1"/>
  <c r="W57" i="34" s="1"/>
  <c r="V56" i="45" s="1"/>
  <c r="T18" i="16"/>
  <c r="T18" i="37" s="1"/>
  <c r="W18" i="34" s="1"/>
  <c r="V17" i="45" s="1"/>
  <c r="T30" i="16"/>
  <c r="T30" i="37" s="1"/>
  <c r="W30" i="34" s="1"/>
  <c r="V29" i="45" s="1"/>
  <c r="T105" i="16"/>
  <c r="T105" i="37" s="1"/>
  <c r="W105" i="34" s="1"/>
  <c r="V104" i="45" s="1"/>
  <c r="T94" i="16"/>
  <c r="T94" i="37" s="1"/>
  <c r="W94" i="34" s="1"/>
  <c r="V93" i="45" s="1"/>
  <c r="T75" i="16"/>
  <c r="T75" i="37" s="1"/>
  <c r="W75" i="34" s="1"/>
  <c r="V74" i="45" s="1"/>
  <c r="T26" i="16"/>
  <c r="T26" i="37" s="1"/>
  <c r="W26" i="34" s="1"/>
  <c r="V25" i="45" s="1"/>
  <c r="T13" i="16"/>
  <c r="T13" i="37" s="1"/>
  <c r="W13" i="34" s="1"/>
  <c r="V12" i="45" s="1"/>
  <c r="T82" i="16"/>
  <c r="T82" i="37" s="1"/>
  <c r="W82" i="34" s="1"/>
  <c r="V81" i="45" s="1"/>
  <c r="T47" i="16"/>
  <c r="T47" i="37" s="1"/>
  <c r="W47" i="34" s="1"/>
  <c r="V46" i="45" s="1"/>
  <c r="T39" i="16"/>
  <c r="T39" i="37" s="1"/>
  <c r="W39" i="34" s="1"/>
  <c r="V38" i="45" s="1"/>
  <c r="T8" i="16"/>
  <c r="T8" i="37" s="1"/>
  <c r="W8" i="34" s="1"/>
  <c r="V7" i="45" s="1"/>
  <c r="T68" i="16"/>
  <c r="T68" i="37" s="1"/>
  <c r="W68" i="34" s="1"/>
  <c r="V67" i="45" s="1"/>
  <c r="T78" i="16"/>
  <c r="T78" i="37" s="1"/>
  <c r="W78" i="34" s="1"/>
  <c r="V77" i="45" s="1"/>
  <c r="T110" i="16"/>
  <c r="T110" i="37" s="1"/>
  <c r="W110" i="34" s="1"/>
  <c r="V109" i="45" s="1"/>
  <c r="T101" i="16"/>
  <c r="T101" i="37" s="1"/>
  <c r="W101" i="34" s="1"/>
  <c r="V100" i="45" s="1"/>
  <c r="T36" i="16"/>
  <c r="T36" i="37" s="1"/>
  <c r="W36" i="34" s="1"/>
  <c r="V35" i="45" s="1"/>
  <c r="T41" i="16"/>
  <c r="T41" i="37" s="1"/>
  <c r="W41" i="34" s="1"/>
  <c r="V40" i="45" s="1"/>
  <c r="T15" i="16"/>
  <c r="T15" i="37" s="1"/>
  <c r="W15" i="34" s="1"/>
  <c r="V14" i="45" s="1"/>
  <c r="T91" i="16"/>
  <c r="T91" i="37" s="1"/>
  <c r="W91" i="34" s="1"/>
  <c r="V90" i="45" s="1"/>
  <c r="T35" i="16"/>
  <c r="T35" i="37" s="1"/>
  <c r="W35" i="34" s="1"/>
  <c r="V34" i="45" s="1"/>
  <c r="T22" i="16"/>
  <c r="T22" i="37" s="1"/>
  <c r="W22" i="34" s="1"/>
  <c r="V21" i="45" s="1"/>
  <c r="T70" i="16"/>
  <c r="T70" i="37" s="1"/>
  <c r="W70" i="34" s="1"/>
  <c r="V69" i="45" s="1"/>
  <c r="T53" i="16"/>
  <c r="T53" i="37" s="1"/>
  <c r="W53" i="34" s="1"/>
  <c r="V52" i="45" s="1"/>
  <c r="T58" i="16"/>
  <c r="T58" i="37" s="1"/>
  <c r="W58" i="34" s="1"/>
  <c r="V57" i="45" s="1"/>
  <c r="T76" i="16"/>
  <c r="T76" i="37" s="1"/>
  <c r="W76" i="34" s="1"/>
  <c r="V75" i="45" s="1"/>
  <c r="T28" i="16"/>
  <c r="T28" i="37" s="1"/>
  <c r="W28" i="34" s="1"/>
  <c r="V27" i="45" s="1"/>
  <c r="T62" i="16"/>
  <c r="T62" i="37" s="1"/>
  <c r="W62" i="34" s="1"/>
  <c r="V61" i="45" s="1"/>
  <c r="T20" i="16"/>
  <c r="T20" i="37" s="1"/>
  <c r="W20" i="34" s="1"/>
  <c r="V19" i="45" s="1"/>
  <c r="T69" i="16"/>
  <c r="T69" i="37" s="1"/>
  <c r="W69" i="34" s="1"/>
  <c r="V68" i="45" s="1"/>
  <c r="T108" i="16"/>
  <c r="T108" i="37" s="1"/>
  <c r="W108" i="34" s="1"/>
  <c r="V107" i="45" s="1"/>
  <c r="T106" i="16"/>
  <c r="T106" i="37" s="1"/>
  <c r="W106" i="34" s="1"/>
  <c r="V105" i="45" s="1"/>
  <c r="T24" i="16"/>
  <c r="T24" i="37" s="1"/>
  <c r="W24" i="34" s="1"/>
  <c r="V23" i="45" s="1"/>
  <c r="T77" i="16"/>
  <c r="T77" i="37" s="1"/>
  <c r="W77" i="34" s="1"/>
  <c r="V76" i="45" s="1"/>
  <c r="T85" i="16"/>
  <c r="T85" i="37" s="1"/>
  <c r="W85" i="34" s="1"/>
  <c r="V84" i="45" s="1"/>
  <c r="U5" i="4"/>
  <c r="W3" i="15"/>
  <c r="W11" i="15"/>
  <c r="W101" i="15"/>
  <c r="W47" i="15"/>
  <c r="W27" i="15"/>
  <c r="W68" i="15"/>
  <c r="W75" i="15"/>
  <c r="W86" i="15"/>
  <c r="W24" i="15"/>
  <c r="W29" i="15"/>
  <c r="W71" i="15"/>
  <c r="W48" i="15"/>
  <c r="W59" i="15"/>
  <c r="W69" i="15"/>
  <c r="W37" i="15"/>
  <c r="W35" i="15"/>
  <c r="W30" i="15"/>
  <c r="W61" i="15"/>
  <c r="W28" i="15"/>
  <c r="W13" i="15"/>
  <c r="W55" i="15"/>
  <c r="W65" i="15"/>
  <c r="W52" i="15"/>
  <c r="W85" i="15"/>
  <c r="W15" i="15"/>
  <c r="W8" i="15"/>
  <c r="W25" i="15"/>
  <c r="W99" i="15"/>
  <c r="W60" i="15"/>
  <c r="W112" i="15"/>
  <c r="W22" i="15"/>
  <c r="W9" i="15"/>
  <c r="W66" i="15"/>
  <c r="W108" i="15"/>
  <c r="W6" i="15"/>
  <c r="W81" i="15"/>
  <c r="W67" i="15"/>
  <c r="W62" i="15"/>
  <c r="W104" i="15"/>
  <c r="W107" i="15"/>
  <c r="W53" i="15"/>
  <c r="W14" i="15"/>
  <c r="W78" i="15"/>
  <c r="W111" i="15"/>
  <c r="W94" i="15"/>
  <c r="W36" i="15"/>
  <c r="W76" i="15"/>
  <c r="W39" i="15"/>
  <c r="W45" i="15"/>
  <c r="W32" i="15"/>
  <c r="W33" i="15"/>
  <c r="W18" i="15"/>
  <c r="W77" i="15"/>
  <c r="W16" i="15"/>
  <c r="W46" i="15"/>
  <c r="W51" i="15"/>
  <c r="W19" i="15"/>
  <c r="W70" i="15"/>
  <c r="W54" i="15"/>
  <c r="W31" i="15"/>
  <c r="W89" i="15"/>
  <c r="W17" i="15"/>
  <c r="W92" i="15"/>
  <c r="W40" i="15"/>
  <c r="W63" i="15"/>
  <c r="W80" i="15"/>
  <c r="W103" i="15"/>
  <c r="W44" i="15"/>
  <c r="W83" i="15"/>
  <c r="W72" i="15"/>
  <c r="W105" i="15"/>
  <c r="W10" i="15"/>
  <c r="W73" i="15"/>
  <c r="W93" i="15"/>
  <c r="W84" i="15"/>
  <c r="W7" i="15"/>
  <c r="W49" i="15"/>
  <c r="W106" i="15"/>
  <c r="W64" i="15"/>
  <c r="W98" i="15"/>
  <c r="W34" i="15"/>
  <c r="W38" i="15"/>
  <c r="W82" i="15"/>
  <c r="W50" i="15"/>
  <c r="W88" i="15"/>
  <c r="W58" i="15"/>
  <c r="W5" i="15"/>
  <c r="W56" i="15"/>
  <c r="W57" i="15"/>
  <c r="W87" i="15"/>
  <c r="W90" i="15"/>
  <c r="W97" i="15"/>
  <c r="W95" i="15"/>
  <c r="W12" i="15"/>
  <c r="W42" i="15"/>
  <c r="W21" i="15"/>
  <c r="W41" i="15"/>
  <c r="W23" i="15"/>
  <c r="W96" i="15"/>
  <c r="W26" i="15"/>
  <c r="W74" i="15"/>
  <c r="W102" i="15"/>
  <c r="W20" i="15"/>
  <c r="W110" i="15"/>
  <c r="W43" i="15"/>
  <c r="W91" i="15"/>
  <c r="W109" i="15"/>
  <c r="W100" i="15"/>
  <c r="W79" i="15"/>
  <c r="T109" i="16"/>
  <c r="T109" i="37" s="1"/>
  <c r="W109" i="34" s="1"/>
  <c r="V108" i="45" s="1"/>
  <c r="T99" i="16"/>
  <c r="T99" i="37" s="1"/>
  <c r="W99" i="34" s="1"/>
  <c r="V98" i="45" s="1"/>
  <c r="T111" i="16"/>
  <c r="T111" i="37" s="1"/>
  <c r="W111" i="34" s="1"/>
  <c r="V110" i="45" s="1"/>
  <c r="T65" i="16"/>
  <c r="T65" i="37" s="1"/>
  <c r="W65" i="34" s="1"/>
  <c r="V64" i="45" s="1"/>
  <c r="T104" i="16"/>
  <c r="T104" i="37" s="1"/>
  <c r="T112" i="16"/>
  <c r="T112" i="37" s="1"/>
  <c r="W112" i="34" s="1"/>
  <c r="V111" i="45" s="1"/>
  <c r="T98" i="16"/>
  <c r="T98" i="37" s="1"/>
  <c r="W98" i="34" s="1"/>
  <c r="V97" i="45" s="1"/>
  <c r="T56" i="16"/>
  <c r="T56" i="37" s="1"/>
  <c r="W56" i="34" s="1"/>
  <c r="V55" i="45" s="1"/>
  <c r="T107" i="16"/>
  <c r="T107" i="37" s="1"/>
  <c r="W107" i="34" s="1"/>
  <c r="V106" i="45" s="1"/>
  <c r="T102" i="16"/>
  <c r="T102" i="37" s="1"/>
  <c r="W102" i="34" s="1"/>
  <c r="V101" i="45" s="1"/>
  <c r="T37" i="16"/>
  <c r="T37" i="37" s="1"/>
  <c r="W37" i="34" s="1"/>
  <c r="V36" i="45" s="1"/>
  <c r="T38" i="16"/>
  <c r="T38" i="37" s="1"/>
  <c r="W38" i="34" s="1"/>
  <c r="V37" i="45" s="1"/>
  <c r="T5" i="16"/>
  <c r="T5" i="37" s="1"/>
  <c r="W5" i="34" s="1"/>
  <c r="V4" i="45" s="1"/>
  <c r="T89" i="16"/>
  <c r="T89" i="37" s="1"/>
  <c r="W89" i="34" s="1"/>
  <c r="V88" i="45" s="1"/>
  <c r="T17" i="16"/>
  <c r="T17" i="37" s="1"/>
  <c r="W17" i="34" s="1"/>
  <c r="V16" i="45" s="1"/>
  <c r="T29" i="16"/>
  <c r="T29" i="37" s="1"/>
  <c r="W29" i="34" s="1"/>
  <c r="V28" i="45" s="1"/>
  <c r="T43" i="16"/>
  <c r="T43" i="37" s="1"/>
  <c r="Q3" i="4"/>
  <c r="Z636" i="44" l="1"/>
  <c r="Y702" i="44"/>
  <c r="Z596" i="44"/>
  <c r="Y424" i="44"/>
  <c r="Z733" i="44"/>
  <c r="Y172" i="44"/>
  <c r="Y212" i="44"/>
  <c r="Y190" i="44"/>
  <c r="Z509" i="44"/>
  <c r="Z309" i="44"/>
  <c r="AG309" i="44" s="1"/>
  <c r="Y835" i="44"/>
  <c r="Z633" i="44"/>
  <c r="Y196" i="44"/>
  <c r="Y531" i="44"/>
  <c r="Z392" i="44"/>
  <c r="Z425" i="44"/>
  <c r="Y392" i="44"/>
  <c r="Z834" i="44"/>
  <c r="AG834" i="44" s="1"/>
  <c r="Y278" i="44"/>
  <c r="Z621" i="44"/>
  <c r="AG621" i="44" s="1"/>
  <c r="Z278" i="44"/>
  <c r="Y517" i="44"/>
  <c r="Z724" i="44"/>
  <c r="Y508" i="44"/>
  <c r="Z508" i="44"/>
  <c r="AG508" i="44" s="1"/>
  <c r="Y621" i="44"/>
  <c r="Y834" i="44"/>
  <c r="Z406" i="44"/>
  <c r="Y516" i="44"/>
  <c r="Z516" i="44"/>
  <c r="AG516" i="44" s="1"/>
  <c r="Z203" i="44"/>
  <c r="AG203" i="44" s="1"/>
  <c r="Y848" i="44"/>
  <c r="Z848" i="44"/>
  <c r="AG848" i="44" s="1"/>
  <c r="Y411" i="44"/>
  <c r="Z517" i="44"/>
  <c r="AG517" i="44" s="1"/>
  <c r="Z531" i="44"/>
  <c r="Z411" i="44"/>
  <c r="Y425" i="44"/>
  <c r="Z734" i="44"/>
  <c r="Y203" i="44"/>
  <c r="Y490" i="44"/>
  <c r="AG270" i="44"/>
  <c r="AG17" i="44"/>
  <c r="AG38" i="44"/>
  <c r="AG36" i="44"/>
  <c r="AG28" i="44"/>
  <c r="AG39" i="44"/>
  <c r="AG31" i="44"/>
  <c r="AG53" i="44"/>
  <c r="AG29" i="44"/>
  <c r="AG37" i="44"/>
  <c r="AG46" i="44"/>
  <c r="AG332" i="44"/>
  <c r="AG689" i="44"/>
  <c r="Y381" i="44"/>
  <c r="AG110" i="44"/>
  <c r="AG348" i="44"/>
  <c r="AG545" i="44"/>
  <c r="AG672" i="44"/>
  <c r="AG122" i="44"/>
  <c r="AG786" i="44"/>
  <c r="AG251" i="44"/>
  <c r="AG509" i="44"/>
  <c r="AG785" i="44"/>
  <c r="AG469" i="44"/>
  <c r="AG793" i="44"/>
  <c r="AG230" i="44"/>
  <c r="AG227" i="44"/>
  <c r="AG756" i="44"/>
  <c r="AG558" i="44"/>
  <c r="AG456" i="44"/>
  <c r="AG257" i="44"/>
  <c r="AG434" i="44"/>
  <c r="Y634" i="44"/>
  <c r="AG783" i="44"/>
  <c r="AG249" i="44"/>
  <c r="Z719" i="44"/>
  <c r="AG582" i="44"/>
  <c r="AG142" i="44"/>
  <c r="AG259" i="44"/>
  <c r="AG792" i="44"/>
  <c r="AG564" i="44"/>
  <c r="AG222" i="44"/>
  <c r="AG757" i="44"/>
  <c r="AG437" i="44"/>
  <c r="AG153" i="44"/>
  <c r="AG373" i="44"/>
  <c r="AG761" i="44"/>
  <c r="Z739" i="44"/>
  <c r="AG784" i="44"/>
  <c r="AG774" i="44"/>
  <c r="AG680" i="44"/>
  <c r="AG159" i="44"/>
  <c r="Z404" i="44"/>
  <c r="AG554" i="44"/>
  <c r="Z164" i="44"/>
  <c r="AG666" i="44"/>
  <c r="AG654" i="44"/>
  <c r="AG546" i="44"/>
  <c r="AG677" i="44"/>
  <c r="AG8" i="44"/>
  <c r="AG20" i="44"/>
  <c r="Z742" i="44"/>
  <c r="Z381" i="44"/>
  <c r="AG649" i="44"/>
  <c r="Z498" i="44"/>
  <c r="AG352" i="44"/>
  <c r="Z401" i="44"/>
  <c r="AG357" i="44"/>
  <c r="AG789" i="44"/>
  <c r="AG267" i="44"/>
  <c r="AG752" i="44"/>
  <c r="AG330" i="44"/>
  <c r="AG566" i="44"/>
  <c r="AG585" i="44"/>
  <c r="Z522" i="44"/>
  <c r="AG136" i="44"/>
  <c r="AG245" i="44"/>
  <c r="AG130" i="44"/>
  <c r="AG452" i="44"/>
  <c r="AG446" i="44"/>
  <c r="AG453" i="44"/>
  <c r="AG337" i="44"/>
  <c r="AG687" i="44"/>
  <c r="AG139" i="44"/>
  <c r="AG231" i="44"/>
  <c r="AG653" i="44"/>
  <c r="AG264" i="44"/>
  <c r="AG555" i="44"/>
  <c r="Z305" i="44"/>
  <c r="Y481" i="44"/>
  <c r="AG241" i="44"/>
  <c r="AG113" i="44"/>
  <c r="AG702" i="44"/>
  <c r="AG232" i="44"/>
  <c r="Y275" i="44"/>
  <c r="AG196" i="44"/>
  <c r="AG345" i="44"/>
  <c r="AG669" i="44"/>
  <c r="AG141" i="44"/>
  <c r="AG670" i="44"/>
  <c r="AG691" i="44"/>
  <c r="AG458" i="44"/>
  <c r="AG454" i="44"/>
  <c r="Y739" i="44"/>
  <c r="AG635" i="44"/>
  <c r="AG795" i="44"/>
  <c r="AG787" i="44"/>
  <c r="AG466" i="44"/>
  <c r="AG225" i="44"/>
  <c r="AG448" i="44"/>
  <c r="Y727" i="44"/>
  <c r="Z286" i="44"/>
  <c r="Z731" i="44"/>
  <c r="AG260" i="44"/>
  <c r="Y180" i="44"/>
  <c r="Z837" i="44"/>
  <c r="Y635" i="44"/>
  <c r="AG663" i="44"/>
  <c r="Y723" i="44"/>
  <c r="Y197" i="44"/>
  <c r="Z197" i="44"/>
  <c r="Z515" i="44"/>
  <c r="Y402" i="44"/>
  <c r="AG766" i="44"/>
  <c r="AG22" i="44"/>
  <c r="AG40" i="44"/>
  <c r="AG14" i="44"/>
  <c r="AG152" i="44"/>
  <c r="AG212" i="44"/>
  <c r="AG764" i="44"/>
  <c r="AG636" i="44"/>
  <c r="AG342" i="44"/>
  <c r="AG131" i="44"/>
  <c r="AG468" i="44"/>
  <c r="AG442" i="44"/>
  <c r="Z805" i="44"/>
  <c r="AG840" i="44"/>
  <c r="AG750" i="44"/>
  <c r="AG180" i="44"/>
  <c r="AG746" i="44"/>
  <c r="AG646" i="44"/>
  <c r="Z615" i="44"/>
  <c r="AG443" i="44"/>
  <c r="AG460" i="44"/>
  <c r="AG644" i="44"/>
  <c r="AG797" i="44"/>
  <c r="AG547" i="44"/>
  <c r="AG661" i="44"/>
  <c r="AG137" i="44"/>
  <c r="AG124" i="44"/>
  <c r="AG470" i="44"/>
  <c r="AG432" i="44"/>
  <c r="AG763" i="44"/>
  <c r="AG755" i="44"/>
  <c r="AG125" i="44"/>
  <c r="AG451" i="44"/>
  <c r="AG775" i="44"/>
  <c r="AG535" i="44"/>
  <c r="AG667" i="44"/>
  <c r="AG255" i="44"/>
  <c r="AG436" i="44"/>
  <c r="AG216" i="44"/>
  <c r="AG633" i="44"/>
  <c r="AG339" i="44"/>
  <c r="AG233" i="44"/>
  <c r="AG358" i="44"/>
  <c r="AG479" i="44"/>
  <c r="AG13" i="44"/>
  <c r="Z521" i="44"/>
  <c r="Z304" i="44"/>
  <c r="AG780" i="44"/>
  <c r="Y717" i="44"/>
  <c r="AG519" i="44"/>
  <c r="AG475" i="44"/>
  <c r="AG18" i="44"/>
  <c r="AG42" i="44"/>
  <c r="AG30" i="44"/>
  <c r="AG127" i="44"/>
  <c r="AG336" i="44"/>
  <c r="AG747" i="44"/>
  <c r="AG119" i="44"/>
  <c r="AG118" i="44"/>
  <c r="AG325" i="44"/>
  <c r="AG538" i="44"/>
  <c r="AG156" i="44"/>
  <c r="AG444" i="44"/>
  <c r="AG347" i="44"/>
  <c r="AG148" i="44"/>
  <c r="AG308" i="44"/>
  <c r="Z816" i="44"/>
  <c r="AG338" i="44"/>
  <c r="AG776" i="44"/>
  <c r="AG782" i="44"/>
  <c r="AG657" i="44"/>
  <c r="AG135" i="44"/>
  <c r="Y720" i="44"/>
  <c r="Z491" i="44"/>
  <c r="AG258" i="44"/>
  <c r="Y269" i="44"/>
  <c r="AG323" i="44"/>
  <c r="AG651" i="44"/>
  <c r="AG664" i="44"/>
  <c r="AG372" i="44"/>
  <c r="AG686" i="44"/>
  <c r="AG265" i="44"/>
  <c r="Z614" i="44"/>
  <c r="Y295" i="44"/>
  <c r="AG334" i="44"/>
  <c r="AG779" i="44"/>
  <c r="AG229" i="44"/>
  <c r="AG145" i="44"/>
  <c r="AG384" i="44"/>
  <c r="AG35" i="44"/>
  <c r="AG24" i="44"/>
  <c r="AG10" i="44"/>
  <c r="AG237" i="44"/>
  <c r="AG570" i="44"/>
  <c r="AG578" i="44"/>
  <c r="AG278" i="44"/>
  <c r="Y384" i="44"/>
  <c r="AG777" i="44"/>
  <c r="AG151" i="44"/>
  <c r="AG596" i="44"/>
  <c r="AG658" i="44"/>
  <c r="AG665" i="44"/>
  <c r="AG392" i="44"/>
  <c r="AG425" i="44"/>
  <c r="AG676" i="44"/>
  <c r="AG625" i="44"/>
  <c r="AG360" i="44"/>
  <c r="AG721" i="44"/>
  <c r="AG767" i="44"/>
  <c r="AG431" i="44"/>
  <c r="AG679" i="44"/>
  <c r="AG363" i="44"/>
  <c r="AG574" i="44"/>
  <c r="AG254" i="44"/>
  <c r="AG354" i="44"/>
  <c r="Z295" i="44"/>
  <c r="AG557" i="44"/>
  <c r="AG121" i="44"/>
  <c r="Y308" i="44"/>
  <c r="AG365" i="44"/>
  <c r="AG234" i="44"/>
  <c r="AG424" i="44"/>
  <c r="AG773" i="44"/>
  <c r="Z199" i="44"/>
  <c r="AG796" i="44"/>
  <c r="AG364" i="44"/>
  <c r="AG560" i="44"/>
  <c r="Y622" i="44"/>
  <c r="AG134" i="44"/>
  <c r="Z422" i="44"/>
  <c r="AG335" i="44"/>
  <c r="AG675" i="44"/>
  <c r="AG668" i="44"/>
  <c r="AG146" i="44"/>
  <c r="AG361" i="44"/>
  <c r="AG331" i="44"/>
  <c r="Y734" i="44"/>
  <c r="Z823" i="44"/>
  <c r="Y823" i="44"/>
  <c r="AG474" i="44"/>
  <c r="AG465" i="44"/>
  <c r="AG472" i="44"/>
  <c r="AG52" i="44"/>
  <c r="Y198" i="44"/>
  <c r="AG660" i="44"/>
  <c r="AG438" i="44"/>
  <c r="Z414" i="44"/>
  <c r="AG41" i="44"/>
  <c r="AG15" i="44"/>
  <c r="AG21" i="44"/>
  <c r="AG531" i="44"/>
  <c r="AG678" i="44"/>
  <c r="AG172" i="44"/>
  <c r="AG236" i="44"/>
  <c r="AG5" i="44"/>
  <c r="AG32" i="44"/>
  <c r="AG7" i="44"/>
  <c r="AG33" i="44"/>
  <c r="AG48" i="44"/>
  <c r="AG45" i="44"/>
  <c r="AG54" i="44"/>
  <c r="AG778" i="44"/>
  <c r="AG157" i="44"/>
  <c r="AG749" i="44"/>
  <c r="AG161" i="44"/>
  <c r="AG548" i="44"/>
  <c r="AG244" i="44"/>
  <c r="AG688" i="44"/>
  <c r="AG540" i="44"/>
  <c r="AG421" i="44"/>
  <c r="AG463" i="44"/>
  <c r="AG120" i="44"/>
  <c r="AG788" i="44"/>
  <c r="AG683" i="44"/>
  <c r="AG656" i="44"/>
  <c r="AG253" i="44"/>
  <c r="AG733" i="44"/>
  <c r="AG333" i="44"/>
  <c r="AG477" i="44"/>
  <c r="AG604" i="44"/>
  <c r="AG543" i="44"/>
  <c r="AG724" i="44"/>
  <c r="AG551" i="44"/>
  <c r="AG368" i="44"/>
  <c r="AG573" i="44"/>
  <c r="AG340" i="44"/>
  <c r="AG641" i="44"/>
  <c r="AG808" i="44"/>
  <c r="AG158" i="44"/>
  <c r="AG684" i="44"/>
  <c r="AG248" i="44"/>
  <c r="AG346" i="44"/>
  <c r="AG572" i="44"/>
  <c r="AG455" i="44"/>
  <c r="AG467" i="44"/>
  <c r="AG734" i="44"/>
  <c r="AG211" i="44"/>
  <c r="AG449" i="44"/>
  <c r="AG326" i="44"/>
  <c r="AG760" i="44"/>
  <c r="AG728" i="44"/>
  <c r="AG781" i="44"/>
  <c r="AG343" i="44"/>
  <c r="AG690" i="44"/>
  <c r="AG835" i="44"/>
  <c r="AG126" i="44"/>
  <c r="AG138" i="44"/>
  <c r="AG563" i="44"/>
  <c r="AG402" i="44"/>
  <c r="AG143" i="44"/>
  <c r="AG580" i="44"/>
  <c r="Y105" i="44"/>
  <c r="AG462" i="44"/>
  <c r="AG727" i="44"/>
  <c r="AG371" i="44"/>
  <c r="AG717" i="44"/>
  <c r="Z192" i="44"/>
  <c r="Y840" i="44"/>
  <c r="AG550" i="44"/>
  <c r="AG369" i="44"/>
  <c r="AG471" i="44"/>
  <c r="AG758" i="44"/>
  <c r="Y625" i="44"/>
  <c r="AG673" i="44"/>
  <c r="AG12" i="44"/>
  <c r="AG584" i="44"/>
  <c r="AG359" i="44"/>
  <c r="AG4" i="44"/>
  <c r="AG25" i="44"/>
  <c r="AG34" i="44"/>
  <c r="AG794" i="44"/>
  <c r="AG133" i="44"/>
  <c r="AG457" i="44"/>
  <c r="AG328" i="44"/>
  <c r="AG512" i="44"/>
  <c r="AG549" i="44"/>
  <c r="AG439" i="44"/>
  <c r="AG537" i="44"/>
  <c r="AG228" i="44"/>
  <c r="AG559" i="44"/>
  <c r="AG567" i="44"/>
  <c r="AG243" i="44"/>
  <c r="AG600" i="44"/>
  <c r="AG565" i="44"/>
  <c r="AG682" i="44"/>
  <c r="AG640" i="44"/>
  <c r="Z593" i="44"/>
  <c r="AG461" i="44"/>
  <c r="AG759" i="44"/>
  <c r="AG370" i="44"/>
  <c r="AG576" i="44"/>
  <c r="AG561" i="44"/>
  <c r="AG355" i="44"/>
  <c r="AG772" i="44"/>
  <c r="AG723" i="44"/>
  <c r="Y318" i="44"/>
  <c r="AG429" i="44"/>
  <c r="AG362" i="44"/>
  <c r="Z827" i="44"/>
  <c r="AG247" i="44"/>
  <c r="AG256" i="44"/>
  <c r="AG240" i="44"/>
  <c r="AG322" i="44"/>
  <c r="AG350" i="44"/>
  <c r="Y614" i="44"/>
  <c r="AG441" i="44"/>
  <c r="AG790" i="44"/>
  <c r="AG250" i="44"/>
  <c r="Z847" i="44"/>
  <c r="AG220" i="44"/>
  <c r="AG571" i="44"/>
  <c r="Z191" i="44"/>
  <c r="AG239" i="44"/>
  <c r="AG542" i="44"/>
  <c r="AG242" i="44"/>
  <c r="AG198" i="44"/>
  <c r="AG349" i="44"/>
  <c r="AG66" i="44"/>
  <c r="AG150" i="44"/>
  <c r="AG263" i="44"/>
  <c r="AG149" i="44"/>
  <c r="Y270" i="44"/>
  <c r="AG648" i="44"/>
  <c r="AG762" i="44"/>
  <c r="AG366" i="44"/>
  <c r="AG128" i="44"/>
  <c r="AG769" i="44"/>
  <c r="AG27" i="44"/>
  <c r="AG50" i="44"/>
  <c r="AG51" i="44"/>
  <c r="AG55" i="44"/>
  <c r="AG44" i="44"/>
  <c r="AG19" i="44"/>
  <c r="AG47" i="44"/>
  <c r="AG43" i="44"/>
  <c r="AG16" i="44"/>
  <c r="AG114" i="44"/>
  <c r="Y527" i="44"/>
  <c r="Y202" i="44"/>
  <c r="AG771" i="44"/>
  <c r="AG655" i="44"/>
  <c r="AG226" i="44"/>
  <c r="AG643" i="44"/>
  <c r="AG575" i="44"/>
  <c r="AG246" i="44"/>
  <c r="AG123" i="44"/>
  <c r="AG190" i="44"/>
  <c r="AG217" i="44"/>
  <c r="Z605" i="44"/>
  <c r="AG140" i="44"/>
  <c r="AG224" i="44"/>
  <c r="AG266" i="44"/>
  <c r="AG262" i="44"/>
  <c r="Y593" i="44"/>
  <c r="AG160" i="44"/>
  <c r="AG351" i="44"/>
  <c r="AG534" i="44"/>
  <c r="Z825" i="44"/>
  <c r="AG154" i="44"/>
  <c r="Z703" i="44"/>
  <c r="AG219" i="44"/>
  <c r="AG581" i="44"/>
  <c r="Z318" i="44"/>
  <c r="AG428" i="44"/>
  <c r="Z415" i="44"/>
  <c r="Y827" i="44"/>
  <c r="AG754" i="44"/>
  <c r="AG490" i="44"/>
  <c r="AG406" i="44"/>
  <c r="AG411" i="44"/>
  <c r="AG440" i="44"/>
  <c r="AG116" i="44"/>
  <c r="AG577" i="44"/>
  <c r="AG111" i="44"/>
  <c r="AG562" i="44"/>
  <c r="AG552" i="44"/>
  <c r="Y305" i="44"/>
  <c r="AG147" i="44"/>
  <c r="AG476" i="44"/>
  <c r="AG544" i="44"/>
  <c r="Z204" i="44"/>
  <c r="Y204" i="44"/>
  <c r="Y519" i="44"/>
  <c r="Y66" i="44"/>
  <c r="AG569" i="44"/>
  <c r="Y191" i="44"/>
  <c r="Y415" i="44"/>
  <c r="Z269" i="44"/>
  <c r="Y491" i="44"/>
  <c r="Z720" i="44"/>
  <c r="Z105" i="44"/>
  <c r="Y825" i="44"/>
  <c r="Y816" i="44"/>
  <c r="Y422" i="44"/>
  <c r="Z275" i="44"/>
  <c r="Y401" i="44"/>
  <c r="Z481" i="44"/>
  <c r="Z202" i="44"/>
  <c r="Z316" i="44"/>
  <c r="Y316" i="44"/>
  <c r="Z623" i="44"/>
  <c r="Y623" i="44"/>
  <c r="Z832" i="44"/>
  <c r="Y832" i="44"/>
  <c r="Z726" i="44"/>
  <c r="Y726" i="44"/>
  <c r="Z413" i="44"/>
  <c r="Y413" i="44"/>
  <c r="Z529" i="44"/>
  <c r="Y529" i="44"/>
  <c r="Y719" i="44"/>
  <c r="Y742" i="44"/>
  <c r="Z393" i="44"/>
  <c r="Y393" i="44"/>
  <c r="Y694" i="44"/>
  <c r="Z694" i="44"/>
  <c r="Y301" i="44"/>
  <c r="Z301" i="44"/>
  <c r="Z399" i="44"/>
  <c r="Y399" i="44"/>
  <c r="Z528" i="44"/>
  <c r="Y528" i="44"/>
  <c r="Y710" i="44"/>
  <c r="Z710" i="44"/>
  <c r="Y181" i="44"/>
  <c r="Z181" i="44"/>
  <c r="Y605" i="44"/>
  <c r="Y722" i="44"/>
  <c r="Z722" i="44"/>
  <c r="Y385" i="44"/>
  <c r="Z385" i="44"/>
  <c r="Y297" i="44"/>
  <c r="Z297" i="44"/>
  <c r="Y498" i="44"/>
  <c r="Y210" i="44"/>
  <c r="Z210" i="44"/>
  <c r="Y711" i="44"/>
  <c r="Z711" i="44"/>
  <c r="Y412" i="44"/>
  <c r="Z412" i="44"/>
  <c r="Y306" i="44"/>
  <c r="Z306" i="44"/>
  <c r="Y200" i="44"/>
  <c r="Z200" i="44"/>
  <c r="Y588" i="44"/>
  <c r="Z588" i="44"/>
  <c r="Y624" i="44"/>
  <c r="Z624" i="44"/>
  <c r="Y388" i="44"/>
  <c r="Z388" i="44"/>
  <c r="Z741" i="44"/>
  <c r="Y741" i="44"/>
  <c r="Z619" i="44"/>
  <c r="Y619" i="44"/>
  <c r="Z530" i="44"/>
  <c r="Y530" i="44"/>
  <c r="Y499" i="44"/>
  <c r="Z499" i="44"/>
  <c r="Z423" i="44"/>
  <c r="Y423" i="44"/>
  <c r="Z407" i="44"/>
  <c r="Y407" i="44"/>
  <c r="Y740" i="44"/>
  <c r="Z740" i="44"/>
  <c r="Z408" i="44"/>
  <c r="Y408" i="44"/>
  <c r="Z829" i="44"/>
  <c r="Y829" i="44"/>
  <c r="Y828" i="44"/>
  <c r="Z828" i="44"/>
  <c r="Z195" i="44"/>
  <c r="Y195" i="44"/>
  <c r="Z613" i="44"/>
  <c r="Y613" i="44"/>
  <c r="Z194" i="44"/>
  <c r="Y194" i="44"/>
  <c r="Z637" i="44"/>
  <c r="Y637" i="44"/>
  <c r="Z518" i="44"/>
  <c r="Y518" i="44"/>
  <c r="Z838" i="44"/>
  <c r="Y838" i="44"/>
  <c r="Z620" i="44"/>
  <c r="Y620" i="44"/>
  <c r="Y296" i="44"/>
  <c r="Z296" i="44"/>
  <c r="Z732" i="44"/>
  <c r="Y732" i="44"/>
  <c r="Y805" i="44"/>
  <c r="Z587" i="44"/>
  <c r="Y587" i="44"/>
  <c r="Z310" i="44"/>
  <c r="Y310" i="44"/>
  <c r="Y487" i="44"/>
  <c r="Z487" i="44"/>
  <c r="Z597" i="44"/>
  <c r="Y597" i="44"/>
  <c r="Y169" i="44"/>
  <c r="Z169" i="44"/>
  <c r="Z616" i="44"/>
  <c r="Y616" i="44"/>
  <c r="Z163" i="44"/>
  <c r="Y163" i="44"/>
  <c r="Y510" i="44"/>
  <c r="Z510" i="44"/>
  <c r="Z830" i="44"/>
  <c r="Y830" i="44"/>
  <c r="Z527" i="44"/>
  <c r="Y628" i="44"/>
  <c r="Z628" i="44"/>
  <c r="Z299" i="44"/>
  <c r="Y299" i="44"/>
  <c r="Z193" i="44"/>
  <c r="Y193" i="44"/>
  <c r="Y618" i="44"/>
  <c r="Z618" i="44"/>
  <c r="Z800" i="44"/>
  <c r="Y800" i="44"/>
  <c r="Y627" i="44"/>
  <c r="Z627" i="44"/>
  <c r="Z307" i="44"/>
  <c r="Y307" i="44"/>
  <c r="Y706" i="44"/>
  <c r="Z706" i="44"/>
  <c r="Z317" i="44"/>
  <c r="Y317" i="44"/>
  <c r="Z520" i="44"/>
  <c r="Y520" i="44"/>
  <c r="Z287" i="44"/>
  <c r="Y287" i="44"/>
  <c r="Z826" i="44"/>
  <c r="Y826" i="44"/>
  <c r="Y375" i="44"/>
  <c r="Z375" i="44"/>
  <c r="Y730" i="44"/>
  <c r="Z730" i="44"/>
  <c r="Z403" i="44"/>
  <c r="Y403" i="44"/>
  <c r="Z494" i="44"/>
  <c r="Y494" i="44"/>
  <c r="Y187" i="44"/>
  <c r="Z187" i="44"/>
  <c r="Z511" i="44"/>
  <c r="Y511" i="44"/>
  <c r="Z176" i="44"/>
  <c r="Y176" i="44"/>
  <c r="Y173" i="44"/>
  <c r="Z173" i="44"/>
  <c r="Z319" i="44"/>
  <c r="Y319" i="44"/>
  <c r="Y416" i="44"/>
  <c r="Z416" i="44"/>
  <c r="Y809" i="44"/>
  <c r="Z809" i="44"/>
  <c r="Y213" i="44"/>
  <c r="Z213" i="44"/>
  <c r="Y209" i="44"/>
  <c r="Z209" i="44"/>
  <c r="Z409" i="44"/>
  <c r="Y409" i="44"/>
  <c r="Y482" i="44"/>
  <c r="Z482" i="44"/>
  <c r="Y849" i="44"/>
  <c r="Z849" i="44"/>
  <c r="Z634" i="44"/>
  <c r="Z831" i="44"/>
  <c r="Y831" i="44"/>
  <c r="Z405" i="44"/>
  <c r="Y405" i="44"/>
  <c r="Z410" i="44"/>
  <c r="Y410" i="44"/>
  <c r="Y839" i="44"/>
  <c r="Z839" i="44"/>
  <c r="Y799" i="44"/>
  <c r="Z799" i="44"/>
  <c r="Y189" i="44"/>
  <c r="Z189" i="44"/>
  <c r="Z298" i="44"/>
  <c r="Y298" i="44"/>
  <c r="Z505" i="44"/>
  <c r="Y505" i="44"/>
  <c r="Z845" i="44"/>
  <c r="Y845" i="44"/>
  <c r="Y617" i="44"/>
  <c r="Z617" i="44"/>
  <c r="Z743" i="44"/>
  <c r="Y743" i="44"/>
  <c r="Z376" i="44"/>
  <c r="Y376" i="44"/>
  <c r="Y522" i="44"/>
  <c r="Y817" i="44"/>
  <c r="Z817" i="44"/>
  <c r="Z282" i="44"/>
  <c r="Y282" i="44"/>
  <c r="Z279" i="44"/>
  <c r="Y279" i="44"/>
  <c r="Z725" i="44"/>
  <c r="Y725" i="44"/>
  <c r="Z833" i="44"/>
  <c r="Y833" i="44"/>
  <c r="Y729" i="44"/>
  <c r="Z729" i="44"/>
  <c r="Y699" i="44"/>
  <c r="Z699" i="44"/>
  <c r="Z513" i="44"/>
  <c r="Y513" i="44"/>
  <c r="Z846" i="44"/>
  <c r="Y846" i="44"/>
  <c r="Z315" i="44"/>
  <c r="Y315" i="44"/>
  <c r="Y693" i="44"/>
  <c r="Z693" i="44"/>
  <c r="Z514" i="44"/>
  <c r="Y514" i="44"/>
  <c r="Z812" i="44"/>
  <c r="Y812" i="44"/>
  <c r="Z611" i="44"/>
  <c r="Y611" i="44"/>
  <c r="Y703" i="44"/>
  <c r="Z626" i="44"/>
  <c r="Y626" i="44"/>
  <c r="Y201" i="44"/>
  <c r="Z201" i="44"/>
  <c r="Z836" i="44"/>
  <c r="Y836" i="44"/>
  <c r="Y302" i="44"/>
  <c r="Z302" i="44"/>
  <c r="Y300" i="44"/>
  <c r="Z300" i="44"/>
  <c r="Y293" i="44"/>
  <c r="Z293" i="44"/>
  <c r="Z303" i="44"/>
  <c r="Y303" i="44"/>
  <c r="Z507" i="44"/>
  <c r="Y507" i="44"/>
  <c r="Z622" i="44"/>
  <c r="L670" i="46"/>
  <c r="L776" i="46"/>
  <c r="L564" i="46"/>
  <c r="L352" i="46"/>
  <c r="L458" i="46"/>
  <c r="L140" i="46"/>
  <c r="L246" i="46"/>
  <c r="L34" i="46"/>
  <c r="L641" i="46"/>
  <c r="L429" i="46"/>
  <c r="L535" i="46"/>
  <c r="L747" i="46"/>
  <c r="L323" i="46"/>
  <c r="L111" i="46"/>
  <c r="L217" i="46"/>
  <c r="L5" i="46"/>
  <c r="L785" i="46"/>
  <c r="L361" i="46"/>
  <c r="L467" i="46"/>
  <c r="L679" i="46"/>
  <c r="L573" i="46"/>
  <c r="L255" i="46"/>
  <c r="L43" i="46"/>
  <c r="L149" i="46"/>
  <c r="L649" i="46"/>
  <c r="L437" i="46"/>
  <c r="L543" i="46"/>
  <c r="L331" i="46"/>
  <c r="L755" i="46"/>
  <c r="L13" i="46"/>
  <c r="L119" i="46"/>
  <c r="L225" i="46"/>
  <c r="Z70" i="44"/>
  <c r="Y70" i="44"/>
  <c r="K486" i="46"/>
  <c r="L793" i="46"/>
  <c r="L687" i="46"/>
  <c r="L369" i="46"/>
  <c r="L475" i="46"/>
  <c r="L581" i="46"/>
  <c r="L263" i="46"/>
  <c r="L51" i="46"/>
  <c r="L157" i="46"/>
  <c r="L769" i="46"/>
  <c r="L345" i="46"/>
  <c r="L451" i="46"/>
  <c r="L663" i="46"/>
  <c r="L557" i="46"/>
  <c r="L27" i="46"/>
  <c r="L133" i="46"/>
  <c r="L239" i="46"/>
  <c r="L644" i="46"/>
  <c r="L750" i="46"/>
  <c r="L432" i="46"/>
  <c r="L538" i="46"/>
  <c r="L8" i="46"/>
  <c r="L114" i="46"/>
  <c r="L326" i="46"/>
  <c r="L220" i="46"/>
  <c r="L660" i="46"/>
  <c r="L766" i="46"/>
  <c r="L448" i="46"/>
  <c r="L554" i="46"/>
  <c r="L24" i="46"/>
  <c r="L130" i="46"/>
  <c r="L342" i="46"/>
  <c r="L236" i="46"/>
  <c r="K804" i="46"/>
  <c r="K826" i="46"/>
  <c r="K832" i="46"/>
  <c r="K295" i="46"/>
  <c r="K286" i="46"/>
  <c r="K427" i="46"/>
  <c r="K314" i="46"/>
  <c r="K89" i="46"/>
  <c r="K587" i="46"/>
  <c r="K309" i="46"/>
  <c r="K211" i="46"/>
  <c r="K310" i="46"/>
  <c r="K293" i="46"/>
  <c r="K91" i="46"/>
  <c r="K388" i="46"/>
  <c r="K404" i="46"/>
  <c r="K517" i="46"/>
  <c r="K800" i="46"/>
  <c r="K740" i="46"/>
  <c r="K836" i="46"/>
  <c r="K403" i="46"/>
  <c r="K511" i="46"/>
  <c r="K724" i="46"/>
  <c r="K527" i="46"/>
  <c r="K818" i="46"/>
  <c r="K173" i="46"/>
  <c r="K202" i="46"/>
  <c r="K165" i="46"/>
  <c r="K307" i="46"/>
  <c r="L753" i="46"/>
  <c r="L329" i="46"/>
  <c r="L435" i="46"/>
  <c r="L647" i="46"/>
  <c r="L541" i="46"/>
  <c r="L11" i="46"/>
  <c r="L117" i="46"/>
  <c r="L223" i="46"/>
  <c r="L675" i="46"/>
  <c r="L781" i="46"/>
  <c r="L569" i="46"/>
  <c r="L357" i="46"/>
  <c r="L463" i="46"/>
  <c r="L145" i="46"/>
  <c r="L251" i="46"/>
  <c r="L39" i="46"/>
  <c r="K698" i="46"/>
  <c r="K720" i="46"/>
  <c r="K726" i="46"/>
  <c r="Z97" i="44"/>
  <c r="Y97" i="44"/>
  <c r="K613" i="46"/>
  <c r="K180" i="46"/>
  <c r="Z89" i="44"/>
  <c r="Y89" i="44"/>
  <c r="K851" i="46"/>
  <c r="K844" i="46"/>
  <c r="K301" i="46"/>
  <c r="K799" i="46"/>
  <c r="K203" i="46"/>
  <c r="K529" i="46"/>
  <c r="K204" i="46"/>
  <c r="K187" i="46"/>
  <c r="Z106" i="44"/>
  <c r="Y106" i="44"/>
  <c r="K303" i="46"/>
  <c r="K70" i="46"/>
  <c r="K86" i="46"/>
  <c r="Z96" i="44"/>
  <c r="Y96" i="44"/>
  <c r="K411" i="46"/>
  <c r="K694" i="46"/>
  <c r="K846" i="46"/>
  <c r="K730" i="46"/>
  <c r="K827" i="46"/>
  <c r="K723" i="46"/>
  <c r="K830" i="46"/>
  <c r="K739" i="46"/>
  <c r="K712" i="46"/>
  <c r="K67" i="46"/>
  <c r="K520" i="46"/>
  <c r="K59" i="46"/>
  <c r="K201" i="46"/>
  <c r="K168" i="46"/>
  <c r="K84" i="46"/>
  <c r="K408" i="46"/>
  <c r="K507" i="46"/>
  <c r="Y91" i="44"/>
  <c r="Z91" i="44"/>
  <c r="K604" i="46"/>
  <c r="Z81" i="44"/>
  <c r="Y81" i="44"/>
  <c r="K639" i="46"/>
  <c r="K738" i="46"/>
  <c r="K195" i="46"/>
  <c r="Z92" i="44"/>
  <c r="Y92" i="44"/>
  <c r="K693" i="46"/>
  <c r="Z84" i="44"/>
  <c r="Y84" i="44"/>
  <c r="K521" i="46"/>
  <c r="K423" i="46"/>
  <c r="K98" i="46"/>
  <c r="K505" i="46"/>
  <c r="K621" i="46"/>
  <c r="K282" i="46"/>
  <c r="K298" i="46"/>
  <c r="Y90" i="44"/>
  <c r="Z90" i="44"/>
  <c r="K835" i="46"/>
  <c r="K58" i="46"/>
  <c r="K210" i="46"/>
  <c r="K200" i="46"/>
  <c r="K297" i="46"/>
  <c r="K299" i="46"/>
  <c r="K300" i="46"/>
  <c r="K209" i="46"/>
  <c r="K76" i="46"/>
  <c r="K279" i="46"/>
  <c r="K96" i="46"/>
  <c r="K271" i="46"/>
  <c r="K95" i="46"/>
  <c r="L586" i="46"/>
  <c r="L692" i="46"/>
  <c r="L798" i="46"/>
  <c r="L480" i="46"/>
  <c r="L268" i="46"/>
  <c r="L374" i="46"/>
  <c r="L56" i="46"/>
  <c r="L162" i="46"/>
  <c r="L678" i="46"/>
  <c r="L784" i="46"/>
  <c r="L572" i="46"/>
  <c r="L360" i="46"/>
  <c r="L466" i="46"/>
  <c r="L148" i="46"/>
  <c r="L254" i="46"/>
  <c r="L42" i="46"/>
  <c r="L684" i="46"/>
  <c r="L790" i="46"/>
  <c r="L472" i="46"/>
  <c r="L578" i="46"/>
  <c r="L366" i="46"/>
  <c r="L48" i="46"/>
  <c r="L260" i="46"/>
  <c r="L154" i="46"/>
  <c r="L777" i="46"/>
  <c r="L671" i="46"/>
  <c r="L353" i="46"/>
  <c r="L459" i="46"/>
  <c r="L565" i="46"/>
  <c r="L35" i="46"/>
  <c r="L141" i="46"/>
  <c r="L247" i="46"/>
  <c r="L646" i="46"/>
  <c r="L752" i="46"/>
  <c r="L540" i="46"/>
  <c r="L328" i="46"/>
  <c r="L434" i="46"/>
  <c r="L116" i="46"/>
  <c r="L222" i="46"/>
  <c r="L10" i="46"/>
  <c r="L654" i="46"/>
  <c r="L760" i="46"/>
  <c r="L548" i="46"/>
  <c r="L336" i="46"/>
  <c r="L442" i="46"/>
  <c r="L124" i="46"/>
  <c r="L230" i="46"/>
  <c r="L18" i="46"/>
  <c r="L775" i="46"/>
  <c r="L669" i="46"/>
  <c r="L351" i="46"/>
  <c r="L457" i="46"/>
  <c r="L563" i="46"/>
  <c r="L245" i="46"/>
  <c r="L33" i="46"/>
  <c r="L139" i="46"/>
  <c r="L672" i="46"/>
  <c r="L778" i="46"/>
  <c r="L460" i="46"/>
  <c r="L566" i="46"/>
  <c r="L248" i="46"/>
  <c r="L354" i="46"/>
  <c r="L36" i="46"/>
  <c r="L142" i="46"/>
  <c r="L673" i="46"/>
  <c r="L461" i="46"/>
  <c r="L567" i="46"/>
  <c r="L779" i="46"/>
  <c r="L355" i="46"/>
  <c r="L37" i="46"/>
  <c r="L143" i="46"/>
  <c r="L249" i="46"/>
  <c r="L780" i="46"/>
  <c r="L674" i="46"/>
  <c r="L356" i="46"/>
  <c r="L568" i="46"/>
  <c r="L38" i="46"/>
  <c r="L462" i="46"/>
  <c r="L144" i="46"/>
  <c r="L250" i="46"/>
  <c r="L751" i="46"/>
  <c r="L645" i="46"/>
  <c r="L327" i="46"/>
  <c r="L433" i="46"/>
  <c r="L539" i="46"/>
  <c r="L221" i="46"/>
  <c r="L9" i="46"/>
  <c r="L115" i="46"/>
  <c r="K296" i="46"/>
  <c r="K302" i="46"/>
  <c r="K401" i="46"/>
  <c r="K74" i="46"/>
  <c r="K215" i="46"/>
  <c r="K208" i="46"/>
  <c r="K513" i="46"/>
  <c r="K57" i="46"/>
  <c r="K415" i="46"/>
  <c r="K317" i="46"/>
  <c r="K416" i="46"/>
  <c r="K399" i="46"/>
  <c r="K515" i="46"/>
  <c r="K600" i="46"/>
  <c r="K616" i="46"/>
  <c r="K305" i="46"/>
  <c r="K376" i="46"/>
  <c r="K316" i="46"/>
  <c r="K94" i="46"/>
  <c r="K191" i="46"/>
  <c r="K193" i="46"/>
  <c r="K194" i="46"/>
  <c r="K103" i="46"/>
  <c r="K288" i="46"/>
  <c r="K597" i="46"/>
  <c r="K308" i="46"/>
  <c r="K589" i="46"/>
  <c r="K413" i="46"/>
  <c r="L651" i="46"/>
  <c r="L757" i="46"/>
  <c r="L545" i="46"/>
  <c r="L333" i="46"/>
  <c r="L439" i="46"/>
  <c r="L121" i="46"/>
  <c r="L227" i="46"/>
  <c r="L15" i="46"/>
  <c r="L662" i="46"/>
  <c r="L768" i="46"/>
  <c r="L556" i="46"/>
  <c r="L344" i="46"/>
  <c r="L450" i="46"/>
  <c r="L132" i="46"/>
  <c r="L238" i="46"/>
  <c r="L26" i="46"/>
  <c r="L667" i="46"/>
  <c r="L773" i="46"/>
  <c r="L561" i="46"/>
  <c r="L349" i="46"/>
  <c r="L455" i="46"/>
  <c r="L137" i="46"/>
  <c r="L243" i="46"/>
  <c r="L31" i="46"/>
  <c r="L767" i="46"/>
  <c r="L661" i="46"/>
  <c r="L343" i="46"/>
  <c r="L449" i="46"/>
  <c r="L555" i="46"/>
  <c r="L237" i="46"/>
  <c r="L25" i="46"/>
  <c r="L131" i="46"/>
  <c r="K380" i="46"/>
  <c r="L656" i="46"/>
  <c r="L762" i="46"/>
  <c r="L444" i="46"/>
  <c r="L550" i="46"/>
  <c r="L232" i="46"/>
  <c r="L338" i="46"/>
  <c r="L20" i="46"/>
  <c r="L126" i="46"/>
  <c r="L691" i="46"/>
  <c r="L797" i="46"/>
  <c r="L267" i="46"/>
  <c r="L585" i="46"/>
  <c r="L373" i="46"/>
  <c r="L479" i="46"/>
  <c r="L161" i="46"/>
  <c r="L55" i="46"/>
  <c r="L668" i="46"/>
  <c r="L774" i="46"/>
  <c r="L456" i="46"/>
  <c r="L32" i="46"/>
  <c r="L138" i="46"/>
  <c r="L562" i="46"/>
  <c r="L350" i="46"/>
  <c r="L244" i="46"/>
  <c r="L686" i="46"/>
  <c r="L792" i="46"/>
  <c r="L580" i="46"/>
  <c r="L368" i="46"/>
  <c r="L474" i="46"/>
  <c r="L156" i="46"/>
  <c r="L262" i="46"/>
  <c r="L50" i="46"/>
  <c r="L640" i="46"/>
  <c r="L746" i="46"/>
  <c r="L428" i="46"/>
  <c r="L534" i="46"/>
  <c r="L216" i="46"/>
  <c r="L4" i="46"/>
  <c r="L322" i="46"/>
  <c r="L110" i="46"/>
  <c r="L652" i="46"/>
  <c r="L758" i="46"/>
  <c r="L440" i="46"/>
  <c r="L16" i="46"/>
  <c r="L122" i="46"/>
  <c r="L546" i="46"/>
  <c r="L334" i="46"/>
  <c r="L228" i="46"/>
  <c r="Y58" i="44"/>
  <c r="Z58" i="44"/>
  <c r="K62" i="46"/>
  <c r="K190" i="46"/>
  <c r="K196" i="46"/>
  <c r="Y88" i="44"/>
  <c r="Z88" i="44"/>
  <c r="K719" i="46"/>
  <c r="Y94" i="44"/>
  <c r="Z94" i="44"/>
  <c r="K498" i="46"/>
  <c r="Z74" i="44"/>
  <c r="Y74" i="44"/>
  <c r="K109" i="46"/>
  <c r="K102" i="46"/>
  <c r="K407" i="46"/>
  <c r="K269" i="46"/>
  <c r="K627" i="46"/>
  <c r="K635" i="46"/>
  <c r="K522" i="46"/>
  <c r="K611" i="46"/>
  <c r="Y103" i="44"/>
  <c r="Z103" i="44"/>
  <c r="K409" i="46"/>
  <c r="K494" i="46"/>
  <c r="K510" i="46"/>
  <c r="Z75" i="44"/>
  <c r="Y75" i="44"/>
  <c r="Y93" i="44"/>
  <c r="Z93" i="44"/>
  <c r="K199" i="46"/>
  <c r="K270" i="46"/>
  <c r="K104" i="46"/>
  <c r="K306" i="46"/>
  <c r="K85" i="46"/>
  <c r="K87" i="46"/>
  <c r="K88" i="46"/>
  <c r="K421" i="46"/>
  <c r="K182" i="46"/>
  <c r="Z67" i="44"/>
  <c r="Y67" i="44"/>
  <c r="K491" i="46"/>
  <c r="K626" i="46"/>
  <c r="K483" i="46"/>
  <c r="K625" i="46"/>
  <c r="L796" i="46"/>
  <c r="L690" i="46"/>
  <c r="L372" i="46"/>
  <c r="L584" i="46"/>
  <c r="L266" i="46"/>
  <c r="L54" i="46"/>
  <c r="L478" i="46"/>
  <c r="L160" i="46"/>
  <c r="L676" i="46"/>
  <c r="L782" i="46"/>
  <c r="L464" i="46"/>
  <c r="L358" i="46"/>
  <c r="L570" i="46"/>
  <c r="L40" i="46"/>
  <c r="L146" i="46"/>
  <c r="L252" i="46"/>
  <c r="L683" i="46"/>
  <c r="L789" i="46"/>
  <c r="L577" i="46"/>
  <c r="L259" i="46"/>
  <c r="L365" i="46"/>
  <c r="L471" i="46"/>
  <c r="L153" i="46"/>
  <c r="L47" i="46"/>
  <c r="L681" i="46"/>
  <c r="L469" i="46"/>
  <c r="L575" i="46"/>
  <c r="L363" i="46"/>
  <c r="L787" i="46"/>
  <c r="L45" i="46"/>
  <c r="L151" i="46"/>
  <c r="L257" i="46"/>
  <c r="L759" i="46"/>
  <c r="L653" i="46"/>
  <c r="L335" i="46"/>
  <c r="L441" i="46"/>
  <c r="L547" i="46"/>
  <c r="L229" i="46"/>
  <c r="L17" i="46"/>
  <c r="L123" i="46"/>
  <c r="L788" i="46"/>
  <c r="L682" i="46"/>
  <c r="L364" i="46"/>
  <c r="L576" i="46"/>
  <c r="L470" i="46"/>
  <c r="L258" i="46"/>
  <c r="L46" i="46"/>
  <c r="L152" i="46"/>
  <c r="L772" i="46"/>
  <c r="L666" i="46"/>
  <c r="L348" i="46"/>
  <c r="L560" i="46"/>
  <c r="L454" i="46"/>
  <c r="L30" i="46"/>
  <c r="L136" i="46"/>
  <c r="L242" i="46"/>
  <c r="K274" i="46"/>
  <c r="K508" i="46"/>
  <c r="K620" i="46"/>
  <c r="K825" i="46"/>
  <c r="K816" i="46"/>
  <c r="K745" i="46"/>
  <c r="K420" i="46"/>
  <c r="Z63" i="44"/>
  <c r="Y63" i="44"/>
  <c r="K619" i="46"/>
  <c r="K163" i="46"/>
  <c r="Z95" i="44"/>
  <c r="Y95" i="44"/>
  <c r="Y83" i="44"/>
  <c r="Z83" i="44"/>
  <c r="K839" i="46"/>
  <c r="K847" i="46"/>
  <c r="K840" i="46"/>
  <c r="K823" i="46"/>
  <c r="K727" i="46"/>
  <c r="K812" i="46"/>
  <c r="K828" i="46"/>
  <c r="K93" i="46"/>
  <c r="Z104" i="44"/>
  <c r="Y104" i="44"/>
  <c r="K164" i="46"/>
  <c r="K528" i="46"/>
  <c r="K412" i="46"/>
  <c r="K615" i="46"/>
  <c r="K405" i="46"/>
  <c r="K512" i="46"/>
  <c r="K845" i="46"/>
  <c r="K500" i="46"/>
  <c r="K385" i="46"/>
  <c r="K414" i="46"/>
  <c r="K377" i="46"/>
  <c r="K837" i="46"/>
  <c r="L665" i="46"/>
  <c r="L453" i="46"/>
  <c r="L559" i="46"/>
  <c r="L347" i="46"/>
  <c r="L771" i="46"/>
  <c r="L29" i="46"/>
  <c r="L135" i="46"/>
  <c r="L241" i="46"/>
  <c r="L689" i="46"/>
  <c r="L477" i="46"/>
  <c r="L583" i="46"/>
  <c r="L795" i="46"/>
  <c r="L265" i="46"/>
  <c r="L371" i="46"/>
  <c r="L53" i="46"/>
  <c r="L159" i="46"/>
  <c r="L748" i="46"/>
  <c r="L642" i="46"/>
  <c r="L324" i="46"/>
  <c r="L536" i="46"/>
  <c r="L6" i="46"/>
  <c r="L430" i="46"/>
  <c r="L112" i="46"/>
  <c r="L218" i="46"/>
  <c r="L657" i="46"/>
  <c r="L445" i="46"/>
  <c r="L551" i="46"/>
  <c r="L763" i="46"/>
  <c r="L339" i="46"/>
  <c r="L21" i="46"/>
  <c r="L127" i="46"/>
  <c r="L233" i="46"/>
  <c r="K592" i="46"/>
  <c r="K402" i="46"/>
  <c r="K90" i="46"/>
  <c r="K189" i="46"/>
  <c r="K710" i="46"/>
  <c r="K321" i="46"/>
  <c r="K632" i="46"/>
  <c r="K831" i="46"/>
  <c r="K481" i="46"/>
  <c r="K733" i="46"/>
  <c r="K741" i="46"/>
  <c r="K734" i="46"/>
  <c r="K717" i="46"/>
  <c r="K833" i="46"/>
  <c r="K706" i="46"/>
  <c r="K722" i="46"/>
  <c r="K729" i="46"/>
  <c r="K588" i="46"/>
  <c r="K634" i="46"/>
  <c r="K624" i="46"/>
  <c r="K721" i="46"/>
  <c r="K829" i="46"/>
  <c r="K618" i="46"/>
  <c r="K315" i="46"/>
  <c r="K394" i="46"/>
  <c r="K703" i="46"/>
  <c r="K732" i="46"/>
  <c r="K695" i="46"/>
  <c r="K519" i="46"/>
  <c r="L648" i="46"/>
  <c r="L754" i="46"/>
  <c r="L436" i="46"/>
  <c r="L542" i="46"/>
  <c r="L224" i="46"/>
  <c r="L330" i="46"/>
  <c r="L12" i="46"/>
  <c r="L118" i="46"/>
  <c r="L643" i="46"/>
  <c r="L749" i="46"/>
  <c r="L537" i="46"/>
  <c r="L325" i="46"/>
  <c r="L431" i="46"/>
  <c r="L113" i="46"/>
  <c r="L219" i="46"/>
  <c r="L7" i="46"/>
  <c r="L688" i="46"/>
  <c r="L794" i="46"/>
  <c r="L264" i="46"/>
  <c r="L476" i="46"/>
  <c r="L582" i="46"/>
  <c r="L370" i="46"/>
  <c r="L52" i="46"/>
  <c r="L158" i="46"/>
  <c r="L783" i="46"/>
  <c r="L677" i="46"/>
  <c r="L359" i="46"/>
  <c r="L465" i="46"/>
  <c r="L571" i="46"/>
  <c r="L253" i="46"/>
  <c r="L41" i="46"/>
  <c r="L147" i="46"/>
  <c r="L764" i="46"/>
  <c r="L658" i="46"/>
  <c r="L340" i="46"/>
  <c r="L552" i="46"/>
  <c r="L22" i="46"/>
  <c r="L446" i="46"/>
  <c r="L128" i="46"/>
  <c r="L234" i="46"/>
  <c r="L756" i="46"/>
  <c r="L650" i="46"/>
  <c r="L332" i="46"/>
  <c r="L544" i="46"/>
  <c r="L438" i="46"/>
  <c r="L14" i="46"/>
  <c r="L120" i="46"/>
  <c r="L226" i="46"/>
  <c r="L761" i="46"/>
  <c r="L655" i="46"/>
  <c r="L337" i="46"/>
  <c r="L443" i="46"/>
  <c r="L549" i="46"/>
  <c r="L19" i="46"/>
  <c r="L125" i="46"/>
  <c r="L231" i="46"/>
  <c r="L680" i="46"/>
  <c r="L786" i="46"/>
  <c r="L468" i="46"/>
  <c r="L574" i="46"/>
  <c r="L256" i="46"/>
  <c r="L44" i="46"/>
  <c r="L362" i="46"/>
  <c r="L150" i="46"/>
  <c r="K614" i="46"/>
  <c r="K514" i="46"/>
  <c r="K83" i="46"/>
  <c r="Y85" i="44"/>
  <c r="Z85" i="44"/>
  <c r="K392" i="46"/>
  <c r="Z86" i="44"/>
  <c r="Y86" i="44"/>
  <c r="K533" i="46"/>
  <c r="K526" i="46"/>
  <c r="K725" i="46"/>
  <c r="K375" i="46"/>
  <c r="K97" i="46"/>
  <c r="K105" i="46"/>
  <c r="K628" i="46"/>
  <c r="K81" i="46"/>
  <c r="K197" i="46"/>
  <c r="K176" i="46"/>
  <c r="K192" i="46"/>
  <c r="Y87" i="44"/>
  <c r="Z87" i="44"/>
  <c r="Y98" i="44"/>
  <c r="Z98" i="44"/>
  <c r="K623" i="46"/>
  <c r="K482" i="46"/>
  <c r="K422" i="46"/>
  <c r="K518" i="46"/>
  <c r="K509" i="46"/>
  <c r="K617" i="46"/>
  <c r="K406" i="46"/>
  <c r="K633" i="46"/>
  <c r="K606" i="46"/>
  <c r="Y107" i="44"/>
  <c r="Z107" i="44"/>
  <c r="K809" i="46"/>
  <c r="K838" i="46"/>
  <c r="K801" i="46"/>
  <c r="K731" i="46"/>
  <c r="Z57" i="44"/>
  <c r="U26" i="16"/>
  <c r="U26" i="37" s="1"/>
  <c r="U7" i="16"/>
  <c r="U7" i="37" s="1"/>
  <c r="X7" i="34" s="1"/>
  <c r="W6" i="45" s="1"/>
  <c r="U31" i="16"/>
  <c r="U31" i="37" s="1"/>
  <c r="X31" i="34" s="1"/>
  <c r="W30" i="45" s="1"/>
  <c r="U111" i="16"/>
  <c r="U111" i="37" s="1"/>
  <c r="X111" i="34" s="1"/>
  <c r="W110" i="45" s="1"/>
  <c r="U81" i="16"/>
  <c r="U81" i="37" s="1"/>
  <c r="X81" i="34" s="1"/>
  <c r="W80" i="45" s="1"/>
  <c r="U99" i="16"/>
  <c r="U99" i="37" s="1"/>
  <c r="X99" i="34" s="1"/>
  <c r="W98" i="45" s="1"/>
  <c r="U47" i="16"/>
  <c r="U47" i="37" s="1"/>
  <c r="X47" i="34" s="1"/>
  <c r="W46" i="45" s="1"/>
  <c r="U84" i="16"/>
  <c r="U84" i="37" s="1"/>
  <c r="X84" i="34" s="1"/>
  <c r="W83" i="45" s="1"/>
  <c r="U78" i="16"/>
  <c r="U78" i="37" s="1"/>
  <c r="X78" i="34" s="1"/>
  <c r="W77" i="45" s="1"/>
  <c r="U70" i="16"/>
  <c r="U70" i="37" s="1"/>
  <c r="X70" i="34" s="1"/>
  <c r="W69" i="45" s="1"/>
  <c r="U32" i="16"/>
  <c r="U32" i="37" s="1"/>
  <c r="X32" i="34" s="1"/>
  <c r="W31" i="45" s="1"/>
  <c r="U108" i="16"/>
  <c r="U108" i="37" s="1"/>
  <c r="X108" i="34" s="1"/>
  <c r="W107" i="45" s="1"/>
  <c r="U8" i="16"/>
  <c r="U8" i="37" s="1"/>
  <c r="X8" i="34" s="1"/>
  <c r="W7" i="45" s="1"/>
  <c r="U61" i="16"/>
  <c r="U61" i="37" s="1"/>
  <c r="X61" i="34" s="1"/>
  <c r="W60" i="45" s="1"/>
  <c r="U11" i="16"/>
  <c r="U11" i="37" s="1"/>
  <c r="X11" i="34" s="1"/>
  <c r="W10" i="45" s="1"/>
  <c r="U109" i="16"/>
  <c r="U109" i="37" s="1"/>
  <c r="U96" i="16"/>
  <c r="U96" i="37" s="1"/>
  <c r="U82" i="16"/>
  <c r="U82" i="37" s="1"/>
  <c r="X82" i="34" s="1"/>
  <c r="W81" i="45" s="1"/>
  <c r="U103" i="16"/>
  <c r="U103" i="37" s="1"/>
  <c r="X103" i="34" s="1"/>
  <c r="W102" i="45" s="1"/>
  <c r="U54" i="16"/>
  <c r="U54" i="37" s="1"/>
  <c r="U33" i="16"/>
  <c r="U33" i="37" s="1"/>
  <c r="X33" i="34" s="1"/>
  <c r="W32" i="45" s="1"/>
  <c r="U6" i="16"/>
  <c r="U6" i="37" s="1"/>
  <c r="X6" i="34" s="1"/>
  <c r="W5" i="45" s="1"/>
  <c r="U25" i="16"/>
  <c r="U25" i="37" s="1"/>
  <c r="X25" i="34" s="1"/>
  <c r="W24" i="45" s="1"/>
  <c r="U28" i="16"/>
  <c r="U28" i="37" s="1"/>
  <c r="X28" i="34" s="1"/>
  <c r="W27" i="45" s="1"/>
  <c r="U71" i="16"/>
  <c r="U71" i="37" s="1"/>
  <c r="X71" i="34" s="1"/>
  <c r="W70" i="45" s="1"/>
  <c r="U101" i="16"/>
  <c r="U101" i="37" s="1"/>
  <c r="X101" i="34" s="1"/>
  <c r="W100" i="45" s="1"/>
  <c r="U91" i="16"/>
  <c r="U91" i="37" s="1"/>
  <c r="X91" i="34" s="1"/>
  <c r="W90" i="45" s="1"/>
  <c r="U23" i="16"/>
  <c r="U23" i="37" s="1"/>
  <c r="U87" i="16"/>
  <c r="U87" i="37" s="1"/>
  <c r="X87" i="34" s="1"/>
  <c r="W86" i="45" s="1"/>
  <c r="U38" i="16"/>
  <c r="U38" i="37" s="1"/>
  <c r="X38" i="34" s="1"/>
  <c r="W37" i="45" s="1"/>
  <c r="U80" i="16"/>
  <c r="U80" i="37" s="1"/>
  <c r="X80" i="34" s="1"/>
  <c r="W79" i="45" s="1"/>
  <c r="U14" i="16"/>
  <c r="U14" i="37" s="1"/>
  <c r="X14" i="34" s="1"/>
  <c r="W13" i="45" s="1"/>
  <c r="U29" i="16"/>
  <c r="U29" i="37" s="1"/>
  <c r="X29" i="34" s="1"/>
  <c r="W28" i="45" s="1"/>
  <c r="U41" i="16"/>
  <c r="U41" i="37" s="1"/>
  <c r="U57" i="16"/>
  <c r="U57" i="37" s="1"/>
  <c r="X57" i="34" s="1"/>
  <c r="W56" i="45" s="1"/>
  <c r="U73" i="16"/>
  <c r="U73" i="37" s="1"/>
  <c r="X73" i="34" s="1"/>
  <c r="W72" i="45" s="1"/>
  <c r="U63" i="16"/>
  <c r="U63" i="37" s="1"/>
  <c r="X63" i="34" s="1"/>
  <c r="W62" i="45" s="1"/>
  <c r="U19" i="16"/>
  <c r="U19" i="37" s="1"/>
  <c r="X19" i="34" s="1"/>
  <c r="W18" i="45" s="1"/>
  <c r="U45" i="16"/>
  <c r="U45" i="37" s="1"/>
  <c r="X45" i="34" s="1"/>
  <c r="W44" i="45" s="1"/>
  <c r="U53" i="16"/>
  <c r="U53" i="37" s="1"/>
  <c r="X53" i="34" s="1"/>
  <c r="W52" i="45" s="1"/>
  <c r="U66" i="16"/>
  <c r="U66" i="37" s="1"/>
  <c r="X66" i="34" s="1"/>
  <c r="W65" i="45" s="1"/>
  <c r="U15" i="16"/>
  <c r="U15" i="37" s="1"/>
  <c r="X15" i="34" s="1"/>
  <c r="W14" i="45" s="1"/>
  <c r="U30" i="16"/>
  <c r="U30" i="37" s="1"/>
  <c r="X30" i="34" s="1"/>
  <c r="W29" i="45" s="1"/>
  <c r="U24" i="16"/>
  <c r="U24" i="37" s="1"/>
  <c r="X24" i="34" s="1"/>
  <c r="W23" i="45" s="1"/>
  <c r="U35" i="16"/>
  <c r="U35" i="37" s="1"/>
  <c r="X35" i="34" s="1"/>
  <c r="W34" i="45" s="1"/>
  <c r="U50" i="16"/>
  <c r="U50" i="37" s="1"/>
  <c r="X50" i="34" s="1"/>
  <c r="W49" i="45" s="1"/>
  <c r="U18" i="16"/>
  <c r="U18" i="37" s="1"/>
  <c r="X18" i="34" s="1"/>
  <c r="W17" i="45" s="1"/>
  <c r="U48" i="16"/>
  <c r="U48" i="37" s="1"/>
  <c r="X48" i="34" s="1"/>
  <c r="W47" i="45" s="1"/>
  <c r="U110" i="16"/>
  <c r="U110" i="37" s="1"/>
  <c r="U21" i="16"/>
  <c r="U21" i="37" s="1"/>
  <c r="U56" i="16"/>
  <c r="U56" i="37" s="1"/>
  <c r="X56" i="34" s="1"/>
  <c r="W55" i="45" s="1"/>
  <c r="U98" i="16"/>
  <c r="U98" i="37" s="1"/>
  <c r="X98" i="34" s="1"/>
  <c r="W97" i="45" s="1"/>
  <c r="U10" i="16"/>
  <c r="U10" i="37" s="1"/>
  <c r="X10" i="34" s="1"/>
  <c r="W9" i="45" s="1"/>
  <c r="U40" i="16"/>
  <c r="U40" i="37" s="1"/>
  <c r="X40" i="34" s="1"/>
  <c r="W39" i="45" s="1"/>
  <c r="U51" i="16"/>
  <c r="U51" i="37" s="1"/>
  <c r="X51" i="34" s="1"/>
  <c r="W50" i="45" s="1"/>
  <c r="U39" i="16"/>
  <c r="U39" i="37" s="1"/>
  <c r="X39" i="34" s="1"/>
  <c r="W38" i="45" s="1"/>
  <c r="U107" i="16"/>
  <c r="U107" i="37" s="1"/>
  <c r="X107" i="34" s="1"/>
  <c r="W106" i="45" s="1"/>
  <c r="U9" i="16"/>
  <c r="U9" i="37" s="1"/>
  <c r="X9" i="34" s="1"/>
  <c r="W8" i="45" s="1"/>
  <c r="U85" i="16"/>
  <c r="U85" i="37" s="1"/>
  <c r="X85" i="34" s="1"/>
  <c r="W84" i="45" s="1"/>
  <c r="U86" i="16"/>
  <c r="U86" i="37" s="1"/>
  <c r="X86" i="34" s="1"/>
  <c r="W85" i="45" s="1"/>
  <c r="U20" i="16"/>
  <c r="U20" i="37" s="1"/>
  <c r="U42" i="16"/>
  <c r="U42" i="37" s="1"/>
  <c r="X42" i="34" s="1"/>
  <c r="W41" i="45" s="1"/>
  <c r="U5" i="16"/>
  <c r="U5" i="37" s="1"/>
  <c r="X5" i="34" s="1"/>
  <c r="W4" i="45" s="1"/>
  <c r="U64" i="16"/>
  <c r="U64" i="37" s="1"/>
  <c r="X64" i="34" s="1"/>
  <c r="W63" i="45" s="1"/>
  <c r="U105" i="16"/>
  <c r="U105" i="37" s="1"/>
  <c r="X105" i="34" s="1"/>
  <c r="W104" i="45" s="1"/>
  <c r="U92" i="16"/>
  <c r="U92" i="37" s="1"/>
  <c r="X92" i="34" s="1"/>
  <c r="W91" i="45" s="1"/>
  <c r="U46" i="16"/>
  <c r="U46" i="37" s="1"/>
  <c r="X46" i="34" s="1"/>
  <c r="W45" i="45" s="1"/>
  <c r="U76" i="16"/>
  <c r="U76" i="37" s="1"/>
  <c r="X76" i="34" s="1"/>
  <c r="W75" i="45" s="1"/>
  <c r="U22" i="16"/>
  <c r="U22" i="37" s="1"/>
  <c r="X22" i="34" s="1"/>
  <c r="W21" i="45" s="1"/>
  <c r="U52" i="16"/>
  <c r="U52" i="37" s="1"/>
  <c r="X52" i="34" s="1"/>
  <c r="W51" i="45" s="1"/>
  <c r="U37" i="16"/>
  <c r="U37" i="37" s="1"/>
  <c r="X37" i="34" s="1"/>
  <c r="W36" i="45" s="1"/>
  <c r="U112" i="16"/>
  <c r="U112" i="37" s="1"/>
  <c r="X112" i="34" s="1"/>
  <c r="W111" i="45" s="1"/>
  <c r="U97" i="16"/>
  <c r="U97" i="37" s="1"/>
  <c r="X97" i="34" s="1"/>
  <c r="W96" i="45" s="1"/>
  <c r="U102" i="16"/>
  <c r="U102" i="37" s="1"/>
  <c r="X102" i="34" s="1"/>
  <c r="W101" i="45" s="1"/>
  <c r="U12" i="16"/>
  <c r="U12" i="37" s="1"/>
  <c r="X12" i="34" s="1"/>
  <c r="W11" i="45" s="1"/>
  <c r="U58" i="16"/>
  <c r="U58" i="37" s="1"/>
  <c r="X58" i="34" s="1"/>
  <c r="W57" i="45" s="1"/>
  <c r="U106" i="16"/>
  <c r="U106" i="37" s="1"/>
  <c r="X106" i="34" s="1"/>
  <c r="W105" i="45" s="1"/>
  <c r="U72" i="16"/>
  <c r="U72" i="37" s="1"/>
  <c r="X72" i="34" s="1"/>
  <c r="W71" i="45" s="1"/>
  <c r="U17" i="16"/>
  <c r="U17" i="37" s="1"/>
  <c r="X17" i="34" s="1"/>
  <c r="W16" i="45" s="1"/>
  <c r="U16" i="16"/>
  <c r="U16" i="37" s="1"/>
  <c r="X16" i="34" s="1"/>
  <c r="W15" i="45" s="1"/>
  <c r="U36" i="16"/>
  <c r="U36" i="37" s="1"/>
  <c r="X36" i="34" s="1"/>
  <c r="W35" i="45" s="1"/>
  <c r="U62" i="16"/>
  <c r="U62" i="37" s="1"/>
  <c r="X62" i="34" s="1"/>
  <c r="W61" i="45" s="1"/>
  <c r="U65" i="16"/>
  <c r="U65" i="37" s="1"/>
  <c r="X65" i="34" s="1"/>
  <c r="W64" i="45" s="1"/>
  <c r="U69" i="16"/>
  <c r="U69" i="37" s="1"/>
  <c r="X69" i="34" s="1"/>
  <c r="W68" i="45" s="1"/>
  <c r="U68" i="16"/>
  <c r="U68" i="37" s="1"/>
  <c r="X68" i="34" s="1"/>
  <c r="W67" i="45" s="1"/>
  <c r="U74" i="16"/>
  <c r="U74" i="37" s="1"/>
  <c r="U95" i="16"/>
  <c r="U95" i="37" s="1"/>
  <c r="X95" i="34" s="1"/>
  <c r="W94" i="45" s="1"/>
  <c r="U88" i="16"/>
  <c r="U88" i="37" s="1"/>
  <c r="X88" i="34" s="1"/>
  <c r="W87" i="45" s="1"/>
  <c r="U49" i="16"/>
  <c r="U49" i="37" s="1"/>
  <c r="X49" i="34" s="1"/>
  <c r="W48" i="45" s="1"/>
  <c r="U83" i="16"/>
  <c r="U83" i="37" s="1"/>
  <c r="X83" i="34" s="1"/>
  <c r="W82" i="45" s="1"/>
  <c r="U89" i="16"/>
  <c r="U89" i="37" s="1"/>
  <c r="X89" i="34" s="1"/>
  <c r="W88" i="45" s="1"/>
  <c r="U77" i="16"/>
  <c r="U77" i="37" s="1"/>
  <c r="X77" i="34" s="1"/>
  <c r="W76" i="45" s="1"/>
  <c r="U94" i="16"/>
  <c r="U94" i="37" s="1"/>
  <c r="X94" i="34" s="1"/>
  <c r="W93" i="45" s="1"/>
  <c r="U67" i="16"/>
  <c r="U67" i="37" s="1"/>
  <c r="X67" i="34" s="1"/>
  <c r="W66" i="45" s="1"/>
  <c r="U60" i="16"/>
  <c r="U60" i="37" s="1"/>
  <c r="U55" i="16"/>
  <c r="U55" i="37" s="1"/>
  <c r="X55" i="34" s="1"/>
  <c r="W54" i="45" s="1"/>
  <c r="U59" i="16"/>
  <c r="U59" i="37" s="1"/>
  <c r="X59" i="34" s="1"/>
  <c r="W58" i="45" s="1"/>
  <c r="U44" i="16"/>
  <c r="U44" i="37" s="1"/>
  <c r="X44" i="34" s="1"/>
  <c r="W43" i="45" s="1"/>
  <c r="U13" i="16"/>
  <c r="U13" i="37" s="1"/>
  <c r="X13" i="34" s="1"/>
  <c r="W12" i="45" s="1"/>
  <c r="U79" i="16"/>
  <c r="U79" i="37" s="1"/>
  <c r="X79" i="34" s="1"/>
  <c r="W78" i="45" s="1"/>
  <c r="U27" i="16"/>
  <c r="U27" i="37" s="1"/>
  <c r="X27" i="34" s="1"/>
  <c r="W26" i="45" s="1"/>
  <c r="U75" i="16"/>
  <c r="U75" i="37" s="1"/>
  <c r="X75" i="34" s="1"/>
  <c r="W74" i="45" s="1"/>
  <c r="U100" i="16"/>
  <c r="U100" i="37" s="1"/>
  <c r="X100" i="34" s="1"/>
  <c r="W99" i="45" s="1"/>
  <c r="U104" i="16"/>
  <c r="U104" i="37" s="1"/>
  <c r="X104" i="34" s="1"/>
  <c r="W103" i="45" s="1"/>
  <c r="U93" i="16"/>
  <c r="U93" i="37" s="1"/>
  <c r="X93" i="34" s="1"/>
  <c r="W92" i="45" s="1"/>
  <c r="U43" i="16"/>
  <c r="U43" i="37" s="1"/>
  <c r="X43" i="34" s="1"/>
  <c r="W42" i="45" s="1"/>
  <c r="U34" i="16"/>
  <c r="U34" i="37" s="1"/>
  <c r="X34" i="34" s="1"/>
  <c r="W33" i="45" s="1"/>
  <c r="U90" i="16"/>
  <c r="U90" i="37" s="1"/>
  <c r="X90" i="34" s="1"/>
  <c r="W89" i="45" s="1"/>
  <c r="V5" i="4"/>
  <c r="X3" i="15"/>
  <c r="X61" i="15"/>
  <c r="X108" i="15"/>
  <c r="X59" i="15"/>
  <c r="X19" i="15"/>
  <c r="X7" i="15"/>
  <c r="X48" i="15"/>
  <c r="X16" i="15"/>
  <c r="X35" i="15"/>
  <c r="X110" i="15"/>
  <c r="X69" i="15"/>
  <c r="X20" i="15"/>
  <c r="X40" i="15"/>
  <c r="X68" i="15"/>
  <c r="X23" i="15"/>
  <c r="X72" i="15"/>
  <c r="X75" i="15"/>
  <c r="X94" i="15"/>
  <c r="X11" i="15"/>
  <c r="X22" i="15"/>
  <c r="X86" i="15"/>
  <c r="X27" i="15"/>
  <c r="X37" i="15"/>
  <c r="X15" i="15"/>
  <c r="X29" i="15"/>
  <c r="X71" i="15"/>
  <c r="X55" i="15"/>
  <c r="X62" i="15"/>
  <c r="X8" i="15"/>
  <c r="X30" i="15"/>
  <c r="X91" i="15"/>
  <c r="X51" i="15"/>
  <c r="X28" i="15"/>
  <c r="X70" i="15"/>
  <c r="X85" i="15"/>
  <c r="X76" i="15"/>
  <c r="X63" i="15"/>
  <c r="X112" i="15"/>
  <c r="X92" i="15"/>
  <c r="X106" i="15"/>
  <c r="X96" i="15"/>
  <c r="X36" i="15"/>
  <c r="X84" i="15"/>
  <c r="X67" i="15"/>
  <c r="X14" i="15"/>
  <c r="X65" i="15"/>
  <c r="X32" i="15"/>
  <c r="X83" i="15"/>
  <c r="X21" i="15"/>
  <c r="X104" i="15"/>
  <c r="X17" i="15"/>
  <c r="X102" i="15"/>
  <c r="X78" i="15"/>
  <c r="X57" i="15"/>
  <c r="X50" i="15"/>
  <c r="X74" i="15"/>
  <c r="X93" i="15"/>
  <c r="X47" i="15"/>
  <c r="X99" i="15"/>
  <c r="X6" i="15"/>
  <c r="X24" i="15"/>
  <c r="X18" i="15"/>
  <c r="X109" i="15"/>
  <c r="X58" i="15"/>
  <c r="X98" i="15"/>
  <c r="X39" i="15"/>
  <c r="X31" i="15"/>
  <c r="X77" i="15"/>
  <c r="X49" i="15"/>
  <c r="X87" i="15"/>
  <c r="X9" i="15"/>
  <c r="X73" i="15"/>
  <c r="X90" i="15"/>
  <c r="X111" i="15"/>
  <c r="X13" i="15"/>
  <c r="X81" i="15"/>
  <c r="X66" i="15"/>
  <c r="X82" i="15"/>
  <c r="X105" i="15"/>
  <c r="X103" i="15"/>
  <c r="X38" i="15"/>
  <c r="X41" i="15"/>
  <c r="X33" i="15"/>
  <c r="X56" i="15"/>
  <c r="X26" i="15"/>
  <c r="X10" i="15"/>
  <c r="X34" i="15"/>
  <c r="X101" i="15"/>
  <c r="X88" i="15"/>
  <c r="X25" i="15"/>
  <c r="X5" i="15"/>
  <c r="X64" i="15"/>
  <c r="X80" i="15"/>
  <c r="X89" i="15"/>
  <c r="X107" i="15"/>
  <c r="X95" i="15"/>
  <c r="X12" i="15"/>
  <c r="X97" i="15"/>
  <c r="X42" i="15"/>
  <c r="X100" i="15"/>
  <c r="X79" i="15"/>
  <c r="X43" i="15"/>
  <c r="X52" i="15"/>
  <c r="X45" i="15"/>
  <c r="X60" i="15"/>
  <c r="X54" i="15"/>
  <c r="X44" i="15"/>
  <c r="X53" i="15"/>
  <c r="X46" i="15"/>
  <c r="R3" i="4"/>
  <c r="AG70" i="44" l="1"/>
  <c r="AG317" i="44"/>
  <c r="AG528" i="44"/>
  <c r="AG58" i="44"/>
  <c r="AG622" i="44"/>
  <c r="AG626" i="44"/>
  <c r="AG693" i="44"/>
  <c r="AG699" i="44"/>
  <c r="AG376" i="44"/>
  <c r="AG505" i="44"/>
  <c r="AG849" i="44"/>
  <c r="AG213" i="44"/>
  <c r="AG173" i="44"/>
  <c r="AG706" i="44"/>
  <c r="AG618" i="44"/>
  <c r="AG527" i="44"/>
  <c r="AG616" i="44"/>
  <c r="AG310" i="44"/>
  <c r="AG200" i="44"/>
  <c r="AG210" i="44"/>
  <c r="AG269" i="44"/>
  <c r="AG847" i="44"/>
  <c r="AG593" i="44"/>
  <c r="AG491" i="44"/>
  <c r="AG615" i="44"/>
  <c r="AG515" i="44"/>
  <c r="AG404" i="44"/>
  <c r="AG513" i="44"/>
  <c r="AG637" i="44"/>
  <c r="AG619" i="44"/>
  <c r="AG481" i="44"/>
  <c r="AG422" i="44"/>
  <c r="AG98" i="44"/>
  <c r="AG93" i="44"/>
  <c r="AG94" i="44"/>
  <c r="AG96" i="44"/>
  <c r="AG302" i="44"/>
  <c r="AG279" i="44"/>
  <c r="AG494" i="44"/>
  <c r="AG826" i="44"/>
  <c r="AG169" i="44"/>
  <c r="AG620" i="44"/>
  <c r="AG194" i="44"/>
  <c r="AG829" i="44"/>
  <c r="AG423" i="44"/>
  <c r="AG741" i="44"/>
  <c r="AG399" i="44"/>
  <c r="AG832" i="44"/>
  <c r="AG275" i="44"/>
  <c r="AG415" i="44"/>
  <c r="AG605" i="44"/>
  <c r="AG304" i="44"/>
  <c r="AG197" i="44"/>
  <c r="AG731" i="44"/>
  <c r="AG305" i="44"/>
  <c r="AG498" i="44"/>
  <c r="AG739" i="44"/>
  <c r="AG719" i="44"/>
  <c r="AG300" i="44"/>
  <c r="AG514" i="44"/>
  <c r="AG725" i="44"/>
  <c r="AG839" i="44"/>
  <c r="AG319" i="44"/>
  <c r="AG800" i="44"/>
  <c r="AG722" i="44"/>
  <c r="AG393" i="44"/>
  <c r="AG57" i="44"/>
  <c r="AG83" i="44"/>
  <c r="AG84" i="44"/>
  <c r="AG106" i="44"/>
  <c r="AG507" i="44"/>
  <c r="AG729" i="44"/>
  <c r="AG743" i="44"/>
  <c r="AG298" i="44"/>
  <c r="AG410" i="44"/>
  <c r="AG482" i="44"/>
  <c r="AG809" i="44"/>
  <c r="AG830" i="44"/>
  <c r="AG587" i="44"/>
  <c r="AG499" i="44"/>
  <c r="AG388" i="44"/>
  <c r="AG306" i="44"/>
  <c r="AG181" i="44"/>
  <c r="AG301" i="44"/>
  <c r="AG703" i="44"/>
  <c r="AG827" i="44"/>
  <c r="AG295" i="44"/>
  <c r="AG88" i="44"/>
  <c r="AG634" i="44"/>
  <c r="AG726" i="44"/>
  <c r="AG87" i="44"/>
  <c r="AG81" i="44"/>
  <c r="AG89" i="44"/>
  <c r="AG97" i="44"/>
  <c r="AG611" i="44"/>
  <c r="AG315" i="44"/>
  <c r="AG282" i="44"/>
  <c r="AG617" i="44"/>
  <c r="AG189" i="44"/>
  <c r="AG176" i="44"/>
  <c r="AG403" i="44"/>
  <c r="AG287" i="44"/>
  <c r="AG307" i="44"/>
  <c r="AG193" i="44"/>
  <c r="AG510" i="44"/>
  <c r="AG838" i="44"/>
  <c r="AG613" i="44"/>
  <c r="AG408" i="44"/>
  <c r="AG297" i="44"/>
  <c r="AG529" i="44"/>
  <c r="AG623" i="44"/>
  <c r="AG204" i="44"/>
  <c r="AG191" i="44"/>
  <c r="AG521" i="44"/>
  <c r="AG837" i="44"/>
  <c r="AG286" i="44"/>
  <c r="AG85" i="44"/>
  <c r="AG407" i="44"/>
  <c r="AG63" i="44"/>
  <c r="AG75" i="44"/>
  <c r="AG103" i="44"/>
  <c r="AG303" i="44"/>
  <c r="AG836" i="44"/>
  <c r="AG817" i="44"/>
  <c r="AG405" i="44"/>
  <c r="AG416" i="44"/>
  <c r="AG730" i="44"/>
  <c r="AG627" i="44"/>
  <c r="AG597" i="44"/>
  <c r="AG740" i="44"/>
  <c r="AG624" i="44"/>
  <c r="AG412" i="44"/>
  <c r="AG710" i="44"/>
  <c r="AG694" i="44"/>
  <c r="AG318" i="44"/>
  <c r="AG199" i="44"/>
  <c r="AG805" i="44"/>
  <c r="AG381" i="44"/>
  <c r="AG164" i="44"/>
  <c r="AG86" i="44"/>
  <c r="AG107" i="44"/>
  <c r="AG95" i="44"/>
  <c r="AG293" i="44"/>
  <c r="AG201" i="44"/>
  <c r="AG812" i="44"/>
  <c r="AG846" i="44"/>
  <c r="AG833" i="44"/>
  <c r="AG799" i="44"/>
  <c r="AG409" i="44"/>
  <c r="AG511" i="44"/>
  <c r="AG520" i="44"/>
  <c r="AG299" i="44"/>
  <c r="AG487" i="44"/>
  <c r="AG732" i="44"/>
  <c r="AG518" i="44"/>
  <c r="AG195" i="44"/>
  <c r="AG530" i="44"/>
  <c r="AG385" i="44"/>
  <c r="AG413" i="44"/>
  <c r="AG316" i="44"/>
  <c r="AG105" i="44"/>
  <c r="AG192" i="44"/>
  <c r="AG414" i="44"/>
  <c r="AG823" i="44"/>
  <c r="AG614" i="44"/>
  <c r="AG522" i="44"/>
  <c r="AG401" i="44"/>
  <c r="AG104" i="44"/>
  <c r="AG67" i="44"/>
  <c r="AG74" i="44"/>
  <c r="AG90" i="44"/>
  <c r="AG92" i="44"/>
  <c r="AG91" i="44"/>
  <c r="AG845" i="44"/>
  <c r="AG831" i="44"/>
  <c r="AG209" i="44"/>
  <c r="AG187" i="44"/>
  <c r="AG375" i="44"/>
  <c r="AG628" i="44"/>
  <c r="AG163" i="44"/>
  <c r="AG296" i="44"/>
  <c r="AG828" i="44"/>
  <c r="AG588" i="44"/>
  <c r="AG711" i="44"/>
  <c r="AG202" i="44"/>
  <c r="AG720" i="44"/>
  <c r="AG825" i="44"/>
  <c r="AG816" i="44"/>
  <c r="AG742" i="44"/>
  <c r="M759" i="46"/>
  <c r="M653" i="46"/>
  <c r="M335" i="46"/>
  <c r="M547" i="46"/>
  <c r="M17" i="46"/>
  <c r="M123" i="46"/>
  <c r="M441" i="46"/>
  <c r="M229" i="46"/>
  <c r="M659" i="46"/>
  <c r="M765" i="46"/>
  <c r="M447" i="46"/>
  <c r="M553" i="46"/>
  <c r="M235" i="46"/>
  <c r="M341" i="46"/>
  <c r="M23" i="46"/>
  <c r="M129" i="46"/>
  <c r="M655" i="46"/>
  <c r="M761" i="46"/>
  <c r="M443" i="46"/>
  <c r="M19" i="46"/>
  <c r="M549" i="46"/>
  <c r="M337" i="46"/>
  <c r="M125" i="46"/>
  <c r="M231" i="46"/>
  <c r="M686" i="46"/>
  <c r="M792" i="46"/>
  <c r="M580" i="46"/>
  <c r="M262" i="46"/>
  <c r="M368" i="46"/>
  <c r="M474" i="46"/>
  <c r="M156" i="46"/>
  <c r="M50" i="46"/>
  <c r="M794" i="46"/>
  <c r="M688" i="46"/>
  <c r="M264" i="46"/>
  <c r="M370" i="46"/>
  <c r="M476" i="46"/>
  <c r="M582" i="46"/>
  <c r="M52" i="46"/>
  <c r="M158" i="46"/>
  <c r="M778" i="46"/>
  <c r="M672" i="46"/>
  <c r="M354" i="46"/>
  <c r="M460" i="46"/>
  <c r="M566" i="46"/>
  <c r="M248" i="46"/>
  <c r="M36" i="46"/>
  <c r="M142" i="46"/>
  <c r="M678" i="46"/>
  <c r="M784" i="46"/>
  <c r="M572" i="46"/>
  <c r="M360" i="46"/>
  <c r="M466" i="46"/>
  <c r="M148" i="46"/>
  <c r="M254" i="46"/>
  <c r="M42" i="46"/>
  <c r="L733" i="46"/>
  <c r="L809" i="46"/>
  <c r="L817" i="46"/>
  <c r="L836" i="46"/>
  <c r="L741" i="46"/>
  <c r="L286" i="46"/>
  <c r="L271" i="46"/>
  <c r="L212" i="46"/>
  <c r="L189" i="46"/>
  <c r="L70" i="46"/>
  <c r="L204" i="46"/>
  <c r="L199" i="46"/>
  <c r="L531" i="46"/>
  <c r="L269" i="46"/>
  <c r="L527" i="46"/>
  <c r="L191" i="46"/>
  <c r="L720" i="46"/>
  <c r="L486" i="46"/>
  <c r="L621" i="46"/>
  <c r="L832" i="46"/>
  <c r="L619" i="46"/>
  <c r="L510" i="46"/>
  <c r="L381" i="46"/>
  <c r="L512" i="46"/>
  <c r="L413" i="46"/>
  <c r="L533" i="46"/>
  <c r="L622" i="46"/>
  <c r="L488" i="46"/>
  <c r="L740" i="46"/>
  <c r="L278" i="46"/>
  <c r="L202" i="46"/>
  <c r="L58" i="46"/>
  <c r="L87" i="46"/>
  <c r="L203" i="46"/>
  <c r="L279" i="46"/>
  <c r="L287" i="46"/>
  <c r="L200" i="46"/>
  <c r="L211" i="46"/>
  <c r="L180" i="46"/>
  <c r="L165" i="46"/>
  <c r="L106" i="46"/>
  <c r="L83" i="46"/>
  <c r="L282" i="46"/>
  <c r="L98" i="46"/>
  <c r="L93" i="46"/>
  <c r="L107" i="46"/>
  <c r="L587" i="46"/>
  <c r="L421" i="46"/>
  <c r="L85" i="46"/>
  <c r="L84" i="46"/>
  <c r="L380" i="46"/>
  <c r="L409" i="46"/>
  <c r="L620" i="46"/>
  <c r="L513" i="46"/>
  <c r="L404" i="46"/>
  <c r="L593" i="46"/>
  <c r="L406" i="46"/>
  <c r="L625" i="46"/>
  <c r="L851" i="46"/>
  <c r="L834" i="46"/>
  <c r="L382" i="46"/>
  <c r="L846" i="46"/>
  <c r="L172" i="46"/>
  <c r="L96" i="46"/>
  <c r="L270" i="46"/>
  <c r="L299" i="46"/>
  <c r="L415" i="46"/>
  <c r="L173" i="46"/>
  <c r="L181" i="46"/>
  <c r="L94" i="46"/>
  <c r="L105" i="46"/>
  <c r="L74" i="46"/>
  <c r="L483" i="46"/>
  <c r="L424" i="46"/>
  <c r="L507" i="46"/>
  <c r="L600" i="46"/>
  <c r="L840" i="46"/>
  <c r="L623" i="46"/>
  <c r="L319" i="46"/>
  <c r="L481" i="46"/>
  <c r="L633" i="46"/>
  <c r="L509" i="46"/>
  <c r="L296" i="46"/>
  <c r="L698" i="46"/>
  <c r="L727" i="46"/>
  <c r="L514" i="46"/>
  <c r="L831" i="46"/>
  <c r="L722" i="46"/>
  <c r="L805" i="46"/>
  <c r="L724" i="46"/>
  <c r="L837" i="46"/>
  <c r="L745" i="46"/>
  <c r="L728" i="46"/>
  <c r="L806" i="46"/>
  <c r="L210" i="46"/>
  <c r="L66" i="46"/>
  <c r="L308" i="46"/>
  <c r="L164" i="46"/>
  <c r="L193" i="46"/>
  <c r="M762" i="46"/>
  <c r="M656" i="46"/>
  <c r="M338" i="46"/>
  <c r="M444" i="46"/>
  <c r="M550" i="46"/>
  <c r="M232" i="46"/>
  <c r="M20" i="46"/>
  <c r="M126" i="46"/>
  <c r="L97" i="46"/>
  <c r="L67" i="46"/>
  <c r="L499" i="46"/>
  <c r="L306" i="46"/>
  <c r="L423" i="46"/>
  <c r="L392" i="46"/>
  <c r="L59" i="46"/>
  <c r="L318" i="46"/>
  <c r="L613" i="46"/>
  <c r="L494" i="46"/>
  <c r="L416" i="46"/>
  <c r="L411" i="46"/>
  <c r="L637" i="46"/>
  <c r="L799" i="46"/>
  <c r="L845" i="46"/>
  <c r="L827" i="46"/>
  <c r="L190" i="46"/>
  <c r="L804" i="46"/>
  <c r="L833" i="46"/>
  <c r="L726" i="46"/>
  <c r="L725" i="46"/>
  <c r="L828" i="46"/>
  <c r="L699" i="46"/>
  <c r="L830" i="46"/>
  <c r="L731" i="46"/>
  <c r="L639" i="46"/>
  <c r="L92" i="46"/>
  <c r="L276" i="46"/>
  <c r="L104" i="46"/>
  <c r="L808" i="46"/>
  <c r="L626" i="46"/>
  <c r="L376" i="46"/>
  <c r="L511" i="46"/>
  <c r="M644" i="46"/>
  <c r="M432" i="46"/>
  <c r="M750" i="46"/>
  <c r="M538" i="46"/>
  <c r="M326" i="46"/>
  <c r="M114" i="46"/>
  <c r="M220" i="46"/>
  <c r="M8" i="46"/>
  <c r="M586" i="46"/>
  <c r="M692" i="46"/>
  <c r="M480" i="46"/>
  <c r="M798" i="46"/>
  <c r="M268" i="46"/>
  <c r="M374" i="46"/>
  <c r="M56" i="46"/>
  <c r="M162" i="46"/>
  <c r="M670" i="46"/>
  <c r="M776" i="46"/>
  <c r="M564" i="46"/>
  <c r="M352" i="46"/>
  <c r="M458" i="46"/>
  <c r="M140" i="46"/>
  <c r="M246" i="46"/>
  <c r="M34" i="46"/>
  <c r="M662" i="46"/>
  <c r="M768" i="46"/>
  <c r="M556" i="46"/>
  <c r="M344" i="46"/>
  <c r="M450" i="46"/>
  <c r="M132" i="46"/>
  <c r="M238" i="46"/>
  <c r="M26" i="46"/>
  <c r="M663" i="46"/>
  <c r="M769" i="46"/>
  <c r="M451" i="46"/>
  <c r="M27" i="46"/>
  <c r="M345" i="46"/>
  <c r="M133" i="46"/>
  <c r="M239" i="46"/>
  <c r="M557" i="46"/>
  <c r="M684" i="46"/>
  <c r="M472" i="46"/>
  <c r="M578" i="46"/>
  <c r="M790" i="46"/>
  <c r="M366" i="46"/>
  <c r="M48" i="46"/>
  <c r="M260" i="46"/>
  <c r="M154" i="46"/>
  <c r="M767" i="46"/>
  <c r="M661" i="46"/>
  <c r="M343" i="46"/>
  <c r="M555" i="46"/>
  <c r="M449" i="46"/>
  <c r="M25" i="46"/>
  <c r="M131" i="46"/>
  <c r="M237" i="46"/>
  <c r="M786" i="46"/>
  <c r="M680" i="46"/>
  <c r="M362" i="46"/>
  <c r="M468" i="46"/>
  <c r="M574" i="46"/>
  <c r="M44" i="46"/>
  <c r="M150" i="46"/>
  <c r="M256" i="46"/>
  <c r="M748" i="46"/>
  <c r="M324" i="46"/>
  <c r="M430" i="46"/>
  <c r="M536" i="46"/>
  <c r="M642" i="46"/>
  <c r="M112" i="46"/>
  <c r="M218" i="46"/>
  <c r="M6" i="46"/>
  <c r="M676" i="46"/>
  <c r="M464" i="46"/>
  <c r="M782" i="46"/>
  <c r="M570" i="46"/>
  <c r="M358" i="46"/>
  <c r="M40" i="46"/>
  <c r="M146" i="46"/>
  <c r="M252" i="46"/>
  <c r="M673" i="46"/>
  <c r="M779" i="46"/>
  <c r="M567" i="46"/>
  <c r="M355" i="46"/>
  <c r="M461" i="46"/>
  <c r="M143" i="46"/>
  <c r="M249" i="46"/>
  <c r="M37" i="46"/>
  <c r="M657" i="46"/>
  <c r="M763" i="46"/>
  <c r="M551" i="46"/>
  <c r="M339" i="46"/>
  <c r="M445" i="46"/>
  <c r="M127" i="46"/>
  <c r="M233" i="46"/>
  <c r="M21" i="46"/>
  <c r="M751" i="46"/>
  <c r="M645" i="46"/>
  <c r="M327" i="46"/>
  <c r="M539" i="46"/>
  <c r="M9" i="46"/>
  <c r="M433" i="46"/>
  <c r="M115" i="46"/>
  <c r="M221" i="46"/>
  <c r="M746" i="46"/>
  <c r="M640" i="46"/>
  <c r="M322" i="46"/>
  <c r="M428" i="46"/>
  <c r="M534" i="46"/>
  <c r="M216" i="46"/>
  <c r="M4" i="46"/>
  <c r="M110" i="46"/>
  <c r="M667" i="46"/>
  <c r="M773" i="46"/>
  <c r="M455" i="46"/>
  <c r="M561" i="46"/>
  <c r="M243" i="46"/>
  <c r="M349" i="46"/>
  <c r="M31" i="46"/>
  <c r="M137" i="46"/>
  <c r="M683" i="46"/>
  <c r="M789" i="46"/>
  <c r="M471" i="46"/>
  <c r="M577" i="46"/>
  <c r="M259" i="46"/>
  <c r="M365" i="46"/>
  <c r="M47" i="46"/>
  <c r="M153" i="46"/>
  <c r="M652" i="46"/>
  <c r="M440" i="46"/>
  <c r="M546" i="46"/>
  <c r="M758" i="46"/>
  <c r="M334" i="46"/>
  <c r="M16" i="46"/>
  <c r="M122" i="46"/>
  <c r="M228" i="46"/>
  <c r="M687" i="46"/>
  <c r="M793" i="46"/>
  <c r="M475" i="46"/>
  <c r="M581" i="46"/>
  <c r="M263" i="46"/>
  <c r="M369" i="46"/>
  <c r="M51" i="46"/>
  <c r="M157" i="46"/>
  <c r="M754" i="46"/>
  <c r="M648" i="46"/>
  <c r="M330" i="46"/>
  <c r="M436" i="46"/>
  <c r="M542" i="46"/>
  <c r="M224" i="46"/>
  <c r="M12" i="46"/>
  <c r="M118" i="46"/>
  <c r="M654" i="46"/>
  <c r="M760" i="46"/>
  <c r="M548" i="46"/>
  <c r="M336" i="46"/>
  <c r="M442" i="46"/>
  <c r="M124" i="46"/>
  <c r="M230" i="46"/>
  <c r="M18" i="46"/>
  <c r="M775" i="46"/>
  <c r="M669" i="46"/>
  <c r="M351" i="46"/>
  <c r="M563" i="46"/>
  <c r="M33" i="46"/>
  <c r="M139" i="46"/>
  <c r="M457" i="46"/>
  <c r="M245" i="46"/>
  <c r="L309" i="46"/>
  <c r="L491" i="46"/>
  <c r="L75" i="46"/>
  <c r="L624" i="46"/>
  <c r="L635" i="46"/>
  <c r="L816" i="46"/>
  <c r="L589" i="46"/>
  <c r="L848" i="46"/>
  <c r="L401" i="46"/>
  <c r="L388" i="46"/>
  <c r="L628" i="46"/>
  <c r="L517" i="46"/>
  <c r="L425" i="46"/>
  <c r="L693" i="46"/>
  <c r="L739" i="46"/>
  <c r="L721" i="46"/>
  <c r="L508" i="46"/>
  <c r="L168" i="46"/>
  <c r="L303" i="46"/>
  <c r="L302" i="46"/>
  <c r="L195" i="46"/>
  <c r="L192" i="46"/>
  <c r="L63" i="46"/>
  <c r="L300" i="46"/>
  <c r="L95" i="46"/>
  <c r="L215" i="46"/>
  <c r="L304" i="46"/>
  <c r="L170" i="46"/>
  <c r="L316" i="46"/>
  <c r="L384" i="46"/>
  <c r="L732" i="46"/>
  <c r="L800" i="46"/>
  <c r="L405" i="46"/>
  <c r="M756" i="46"/>
  <c r="M332" i="46"/>
  <c r="M650" i="46"/>
  <c r="M438" i="46"/>
  <c r="M544" i="46"/>
  <c r="M14" i="46"/>
  <c r="M120" i="46"/>
  <c r="M226" i="46"/>
  <c r="M780" i="46"/>
  <c r="M356" i="46"/>
  <c r="M462" i="46"/>
  <c r="M568" i="46"/>
  <c r="M674" i="46"/>
  <c r="M38" i="46"/>
  <c r="M144" i="46"/>
  <c r="M250" i="46"/>
  <c r="M691" i="46"/>
  <c r="M797" i="46"/>
  <c r="M585" i="46"/>
  <c r="M267" i="46"/>
  <c r="M479" i="46"/>
  <c r="M373" i="46"/>
  <c r="M55" i="46"/>
  <c r="M161" i="46"/>
  <c r="L627" i="46"/>
  <c r="L597" i="46"/>
  <c r="L605" i="46"/>
  <c r="L518" i="46"/>
  <c r="L529" i="46"/>
  <c r="L604" i="46"/>
  <c r="L377" i="46"/>
  <c r="L636" i="46"/>
  <c r="L719" i="46"/>
  <c r="L706" i="46"/>
  <c r="L522" i="46"/>
  <c r="L835" i="46"/>
  <c r="L743" i="46"/>
  <c r="L163" i="46"/>
  <c r="L103" i="46"/>
  <c r="L297" i="46"/>
  <c r="L402" i="46"/>
  <c r="L62" i="46"/>
  <c r="L197" i="46"/>
  <c r="L196" i="46"/>
  <c r="L89" i="46"/>
  <c r="L86" i="46"/>
  <c r="L275" i="46"/>
  <c r="L194" i="46"/>
  <c r="L307" i="46"/>
  <c r="L109" i="46"/>
  <c r="L198" i="46"/>
  <c r="L64" i="46"/>
  <c r="L634" i="46"/>
  <c r="L596" i="46"/>
  <c r="L520" i="46"/>
  <c r="L588" i="46"/>
  <c r="L617" i="46"/>
  <c r="M791" i="46"/>
  <c r="M685" i="46"/>
  <c r="M367" i="46"/>
  <c r="M579" i="46"/>
  <c r="M261" i="46"/>
  <c r="M49" i="46"/>
  <c r="M155" i="46"/>
  <c r="M473" i="46"/>
  <c r="M679" i="46"/>
  <c r="M785" i="46"/>
  <c r="M467" i="46"/>
  <c r="M361" i="46"/>
  <c r="M43" i="46"/>
  <c r="M255" i="46"/>
  <c r="M149" i="46"/>
  <c r="M573" i="46"/>
  <c r="M671" i="46"/>
  <c r="M777" i="46"/>
  <c r="M459" i="46"/>
  <c r="M35" i="46"/>
  <c r="M565" i="46"/>
  <c r="M353" i="46"/>
  <c r="M141" i="46"/>
  <c r="M247" i="46"/>
  <c r="M681" i="46"/>
  <c r="M787" i="46"/>
  <c r="M575" i="46"/>
  <c r="M363" i="46"/>
  <c r="M469" i="46"/>
  <c r="M151" i="46"/>
  <c r="M257" i="46"/>
  <c r="M45" i="46"/>
  <c r="L521" i="46"/>
  <c r="L385" i="46"/>
  <c r="L393" i="46"/>
  <c r="L412" i="46"/>
  <c r="L317" i="46"/>
  <c r="L498" i="46"/>
  <c r="L695" i="46"/>
  <c r="L530" i="46"/>
  <c r="L825" i="46"/>
  <c r="L812" i="46"/>
  <c r="L734" i="46"/>
  <c r="L729" i="46"/>
  <c r="L849" i="46"/>
  <c r="L375" i="46"/>
  <c r="L315" i="46"/>
  <c r="L403" i="46"/>
  <c r="L614" i="46"/>
  <c r="L274" i="46"/>
  <c r="L515" i="46"/>
  <c r="L90" i="46"/>
  <c r="L407" i="46"/>
  <c r="L298" i="46"/>
  <c r="L169" i="46"/>
  <c r="L88" i="46"/>
  <c r="L201" i="46"/>
  <c r="L427" i="46"/>
  <c r="L516" i="46"/>
  <c r="L594" i="46"/>
  <c r="L528" i="46"/>
  <c r="L490" i="46"/>
  <c r="L414" i="46"/>
  <c r="L482" i="46"/>
  <c r="L829" i="46"/>
  <c r="M665" i="46"/>
  <c r="M771" i="46"/>
  <c r="M559" i="46"/>
  <c r="M347" i="46"/>
  <c r="M453" i="46"/>
  <c r="M135" i="46"/>
  <c r="M241" i="46"/>
  <c r="M29" i="46"/>
  <c r="M783" i="46"/>
  <c r="M677" i="46"/>
  <c r="M359" i="46"/>
  <c r="M571" i="46"/>
  <c r="M465" i="46"/>
  <c r="M41" i="46"/>
  <c r="M147" i="46"/>
  <c r="M253" i="46"/>
  <c r="M660" i="46"/>
  <c r="M448" i="46"/>
  <c r="M766" i="46"/>
  <c r="M554" i="46"/>
  <c r="M342" i="46"/>
  <c r="M24" i="46"/>
  <c r="M130" i="46"/>
  <c r="M236" i="46"/>
  <c r="M668" i="46"/>
  <c r="M456" i="46"/>
  <c r="M562" i="46"/>
  <c r="M774" i="46"/>
  <c r="M350" i="46"/>
  <c r="M32" i="46"/>
  <c r="M138" i="46"/>
  <c r="M244" i="46"/>
  <c r="M643" i="46"/>
  <c r="M749" i="46"/>
  <c r="M431" i="46"/>
  <c r="M537" i="46"/>
  <c r="M219" i="46"/>
  <c r="M325" i="46"/>
  <c r="M7" i="46"/>
  <c r="M113" i="46"/>
  <c r="M641" i="46"/>
  <c r="M747" i="46"/>
  <c r="M535" i="46"/>
  <c r="M323" i="46"/>
  <c r="M429" i="46"/>
  <c r="M111" i="46"/>
  <c r="M217" i="46"/>
  <c r="M5" i="46"/>
  <c r="L839" i="46"/>
  <c r="L703" i="46"/>
  <c r="L711" i="46"/>
  <c r="L730" i="46"/>
  <c r="L847" i="46"/>
  <c r="L710" i="46"/>
  <c r="L801" i="46"/>
  <c r="L742" i="46"/>
  <c r="L295" i="46"/>
  <c r="L176" i="46"/>
  <c r="L310" i="46"/>
  <c r="L305" i="46"/>
  <c r="L213" i="46"/>
  <c r="L57" i="46"/>
  <c r="L209" i="46"/>
  <c r="L615" i="46"/>
  <c r="L826" i="46"/>
  <c r="L592" i="46"/>
  <c r="L91" i="46"/>
  <c r="L408" i="46"/>
  <c r="L301" i="46"/>
  <c r="L616" i="46"/>
  <c r="L487" i="46"/>
  <c r="L618" i="46"/>
  <c r="L519" i="46"/>
  <c r="L321" i="46"/>
  <c r="L410" i="46"/>
  <c r="L700" i="46"/>
  <c r="L422" i="46"/>
  <c r="L702" i="46"/>
  <c r="L838" i="46"/>
  <c r="L694" i="46"/>
  <c r="L723" i="46"/>
  <c r="V58" i="16"/>
  <c r="V58" i="37" s="1"/>
  <c r="Y58" i="34" s="1"/>
  <c r="X57" i="45" s="1"/>
  <c r="V51" i="16"/>
  <c r="V51" i="37" s="1"/>
  <c r="Y51" i="34" s="1"/>
  <c r="X50" i="45" s="1"/>
  <c r="V105" i="16"/>
  <c r="V105" i="37" s="1"/>
  <c r="Y105" i="34" s="1"/>
  <c r="X104" i="45" s="1"/>
  <c r="V50" i="16"/>
  <c r="V50" i="37" s="1"/>
  <c r="Y50" i="34" s="1"/>
  <c r="X49" i="45" s="1"/>
  <c r="V32" i="16"/>
  <c r="V32" i="37" s="1"/>
  <c r="Y32" i="34" s="1"/>
  <c r="X31" i="45" s="1"/>
  <c r="V37" i="16"/>
  <c r="V37" i="37" s="1"/>
  <c r="Y37" i="34" s="1"/>
  <c r="X36" i="45" s="1"/>
  <c r="V23" i="16"/>
  <c r="V23" i="37" s="1"/>
  <c r="Y23" i="34" s="1"/>
  <c r="X22" i="45" s="1"/>
  <c r="V42" i="16"/>
  <c r="V42" i="37" s="1"/>
  <c r="Y42" i="34" s="1"/>
  <c r="X41" i="45" s="1"/>
  <c r="V93" i="16"/>
  <c r="V93" i="37" s="1"/>
  <c r="Y93" i="34" s="1"/>
  <c r="X92" i="45" s="1"/>
  <c r="V21" i="16"/>
  <c r="V21" i="37" s="1"/>
  <c r="Y21" i="34" s="1"/>
  <c r="X20" i="45" s="1"/>
  <c r="V96" i="16"/>
  <c r="V96" i="37" s="1"/>
  <c r="Y96" i="34" s="1"/>
  <c r="X95" i="45" s="1"/>
  <c r="V75" i="16"/>
  <c r="V75" i="37" s="1"/>
  <c r="Y75" i="34" s="1"/>
  <c r="X74" i="45" s="1"/>
  <c r="V95" i="16"/>
  <c r="V95" i="37" s="1"/>
  <c r="Y95" i="34" s="1"/>
  <c r="X94" i="45" s="1"/>
  <c r="V103" i="16"/>
  <c r="V103" i="37" s="1"/>
  <c r="Y103" i="34" s="1"/>
  <c r="X102" i="45" s="1"/>
  <c r="V106" i="16"/>
  <c r="V106" i="37" s="1"/>
  <c r="Y106" i="34" s="1"/>
  <c r="X105" i="45" s="1"/>
  <c r="V52" i="16"/>
  <c r="V52" i="37" s="1"/>
  <c r="Y52" i="34" s="1"/>
  <c r="X51" i="45" s="1"/>
  <c r="V107" i="16"/>
  <c r="V107" i="37" s="1"/>
  <c r="Y107" i="34" s="1"/>
  <c r="X106" i="45" s="1"/>
  <c r="V34" i="16"/>
  <c r="V34" i="37" s="1"/>
  <c r="Y34" i="34" s="1"/>
  <c r="X33" i="45" s="1"/>
  <c r="V92" i="16"/>
  <c r="V92" i="37" s="1"/>
  <c r="Y92" i="34" s="1"/>
  <c r="X91" i="45" s="1"/>
  <c r="V10" i="16"/>
  <c r="V10" i="37" s="1"/>
  <c r="Y10" i="34" s="1"/>
  <c r="X9" i="45" s="1"/>
  <c r="V82" i="16"/>
  <c r="V82" i="37" s="1"/>
  <c r="Y82" i="34" s="1"/>
  <c r="X81" i="45" s="1"/>
  <c r="V87" i="16"/>
  <c r="V87" i="37" s="1"/>
  <c r="Y87" i="34" s="1"/>
  <c r="X86" i="45" s="1"/>
  <c r="V18" i="16"/>
  <c r="V18" i="37" s="1"/>
  <c r="Y18" i="34" s="1"/>
  <c r="X17" i="45" s="1"/>
  <c r="V57" i="16"/>
  <c r="V57" i="37" s="1"/>
  <c r="Y57" i="34" s="1"/>
  <c r="X56" i="45" s="1"/>
  <c r="V65" i="16"/>
  <c r="V65" i="37" s="1"/>
  <c r="Y65" i="34" s="1"/>
  <c r="X64" i="45" s="1"/>
  <c r="V112" i="16"/>
  <c r="V112" i="37" s="1"/>
  <c r="Y112" i="34" s="1"/>
  <c r="X111" i="45" s="1"/>
  <c r="V68" i="16"/>
  <c r="V68" i="37" s="1"/>
  <c r="Y68" i="34" s="1"/>
  <c r="X67" i="45" s="1"/>
  <c r="V7" i="16"/>
  <c r="V7" i="37" s="1"/>
  <c r="Y7" i="34" s="1"/>
  <c r="X6" i="45" s="1"/>
  <c r="V44" i="16"/>
  <c r="V44" i="37" s="1"/>
  <c r="Y44" i="34" s="1"/>
  <c r="X43" i="45" s="1"/>
  <c r="V5" i="16"/>
  <c r="V5" i="37" s="1"/>
  <c r="Y5" i="34" s="1"/>
  <c r="X4" i="45" s="1"/>
  <c r="V33" i="16"/>
  <c r="V33" i="37" s="1"/>
  <c r="Y33" i="34" s="1"/>
  <c r="X32" i="45" s="1"/>
  <c r="V60" i="16"/>
  <c r="V60" i="37" s="1"/>
  <c r="Y60" i="34" s="1"/>
  <c r="X59" i="45" s="1"/>
  <c r="V38" i="16"/>
  <c r="V38" i="37" s="1"/>
  <c r="Y38" i="34" s="1"/>
  <c r="X37" i="45" s="1"/>
  <c r="V66" i="16"/>
  <c r="V66" i="37" s="1"/>
  <c r="Y66" i="34" s="1"/>
  <c r="X65" i="45" s="1"/>
  <c r="V78" i="16"/>
  <c r="V78" i="37" s="1"/>
  <c r="Y78" i="34" s="1"/>
  <c r="X77" i="45" s="1"/>
  <c r="V14" i="16"/>
  <c r="V14" i="37" s="1"/>
  <c r="Y14" i="34" s="1"/>
  <c r="X13" i="45" s="1"/>
  <c r="V86" i="16"/>
  <c r="V86" i="37" s="1"/>
  <c r="Y86" i="34" s="1"/>
  <c r="X85" i="45" s="1"/>
  <c r="V12" i="16"/>
  <c r="V12" i="37" s="1"/>
  <c r="Y12" i="34" s="1"/>
  <c r="X11" i="45" s="1"/>
  <c r="V72" i="16"/>
  <c r="V72" i="37" s="1"/>
  <c r="Y72" i="34" s="1"/>
  <c r="X71" i="45" s="1"/>
  <c r="V46" i="16"/>
  <c r="V46" i="37" s="1"/>
  <c r="Y46" i="34" s="1"/>
  <c r="X45" i="45" s="1"/>
  <c r="V79" i="16"/>
  <c r="V79" i="37" s="1"/>
  <c r="Y79" i="34" s="1"/>
  <c r="X78" i="45" s="1"/>
  <c r="V49" i="16"/>
  <c r="V49" i="37" s="1"/>
  <c r="Y49" i="34" s="1"/>
  <c r="X48" i="45" s="1"/>
  <c r="V64" i="16"/>
  <c r="V64" i="37" s="1"/>
  <c r="Y64" i="34" s="1"/>
  <c r="X63" i="45" s="1"/>
  <c r="V81" i="16"/>
  <c r="V81" i="37" s="1"/>
  <c r="Y81" i="34" s="1"/>
  <c r="X80" i="45" s="1"/>
  <c r="V102" i="16"/>
  <c r="V102" i="37" s="1"/>
  <c r="Y102" i="34" s="1"/>
  <c r="X101" i="45" s="1"/>
  <c r="V67" i="16"/>
  <c r="V67" i="37" s="1"/>
  <c r="Y67" i="34" s="1"/>
  <c r="X66" i="45" s="1"/>
  <c r="V76" i="16"/>
  <c r="V76" i="37" s="1"/>
  <c r="Y76" i="34" s="1"/>
  <c r="X75" i="45" s="1"/>
  <c r="V62" i="16"/>
  <c r="V62" i="37" s="1"/>
  <c r="Y62" i="34" s="1"/>
  <c r="X61" i="45" s="1"/>
  <c r="V22" i="16"/>
  <c r="V22" i="37" s="1"/>
  <c r="Y22" i="34" s="1"/>
  <c r="X21" i="45" s="1"/>
  <c r="V20" i="16"/>
  <c r="V20" i="37" s="1"/>
  <c r="Y20" i="34" s="1"/>
  <c r="X19" i="45" s="1"/>
  <c r="V59" i="16"/>
  <c r="V59" i="37" s="1"/>
  <c r="Y59" i="34" s="1"/>
  <c r="X58" i="45" s="1"/>
  <c r="V55" i="16"/>
  <c r="V55" i="37" s="1"/>
  <c r="Y55" i="34" s="1"/>
  <c r="X54" i="45" s="1"/>
  <c r="V69" i="16"/>
  <c r="V69" i="37" s="1"/>
  <c r="Y69" i="34" s="1"/>
  <c r="X68" i="45" s="1"/>
  <c r="V31" i="16"/>
  <c r="V31" i="37" s="1"/>
  <c r="Y31" i="34" s="1"/>
  <c r="X30" i="45" s="1"/>
  <c r="V108" i="16"/>
  <c r="V108" i="37" s="1"/>
  <c r="Y108" i="34" s="1"/>
  <c r="X107" i="45" s="1"/>
  <c r="V54" i="16"/>
  <c r="V54" i="37" s="1"/>
  <c r="Y54" i="34" s="1"/>
  <c r="X53" i="45" s="1"/>
  <c r="V97" i="16"/>
  <c r="V97" i="37" s="1"/>
  <c r="Y97" i="34" s="1"/>
  <c r="X96" i="45" s="1"/>
  <c r="V25" i="16"/>
  <c r="V25" i="37" s="1"/>
  <c r="Y25" i="34" s="1"/>
  <c r="X24" i="45" s="1"/>
  <c r="V41" i="16"/>
  <c r="V41" i="37" s="1"/>
  <c r="Y41" i="34" s="1"/>
  <c r="X40" i="45" s="1"/>
  <c r="V47" i="16"/>
  <c r="V47" i="37" s="1"/>
  <c r="Y47" i="34" s="1"/>
  <c r="X46" i="45" s="1"/>
  <c r="V104" i="16"/>
  <c r="V104" i="37" s="1"/>
  <c r="Y104" i="34" s="1"/>
  <c r="X103" i="45" s="1"/>
  <c r="V70" i="16"/>
  <c r="V70" i="37" s="1"/>
  <c r="Y70" i="34" s="1"/>
  <c r="X69" i="45" s="1"/>
  <c r="V71" i="16"/>
  <c r="V71" i="37" s="1"/>
  <c r="Y71" i="34" s="1"/>
  <c r="X70" i="45" s="1"/>
  <c r="V61" i="16"/>
  <c r="V61" i="37" s="1"/>
  <c r="Y61" i="34" s="1"/>
  <c r="X60" i="45" s="1"/>
  <c r="V9" i="16"/>
  <c r="V9" i="37" s="1"/>
  <c r="Y9" i="34" s="1"/>
  <c r="X8" i="45" s="1"/>
  <c r="V89" i="16"/>
  <c r="V89" i="37" s="1"/>
  <c r="Y89" i="34" s="1"/>
  <c r="X88" i="45" s="1"/>
  <c r="V80" i="16"/>
  <c r="V80" i="37" s="1"/>
  <c r="Y80" i="34" s="1"/>
  <c r="X79" i="45" s="1"/>
  <c r="V26" i="16"/>
  <c r="V26" i="37" s="1"/>
  <c r="Y26" i="34" s="1"/>
  <c r="X25" i="45" s="1"/>
  <c r="V24" i="16"/>
  <c r="V24" i="37" s="1"/>
  <c r="Y24" i="34" s="1"/>
  <c r="X23" i="45" s="1"/>
  <c r="V63" i="16"/>
  <c r="V63" i="37" s="1"/>
  <c r="Y63" i="34" s="1"/>
  <c r="X62" i="45" s="1"/>
  <c r="V8" i="16"/>
  <c r="V8" i="37" s="1"/>
  <c r="Y8" i="34" s="1"/>
  <c r="X7" i="45" s="1"/>
  <c r="V40" i="16"/>
  <c r="V40" i="37" s="1"/>
  <c r="Y40" i="34" s="1"/>
  <c r="X39" i="45" s="1"/>
  <c r="V19" i="16"/>
  <c r="V19" i="37" s="1"/>
  <c r="Y19" i="34" s="1"/>
  <c r="X18" i="45" s="1"/>
  <c r="V109" i="16"/>
  <c r="V109" i="37" s="1"/>
  <c r="Y109" i="34" s="1"/>
  <c r="X108" i="45" s="1"/>
  <c r="V48" i="16"/>
  <c r="V48" i="37" s="1"/>
  <c r="Y48" i="34" s="1"/>
  <c r="X47" i="45" s="1"/>
  <c r="V91" i="16"/>
  <c r="V91" i="37" s="1"/>
  <c r="Y91" i="34" s="1"/>
  <c r="X90" i="45" s="1"/>
  <c r="V30" i="16"/>
  <c r="V30" i="37" s="1"/>
  <c r="Y30" i="34" s="1"/>
  <c r="X29" i="45" s="1"/>
  <c r="V53" i="16"/>
  <c r="V53" i="37" s="1"/>
  <c r="Y53" i="34" s="1"/>
  <c r="X52" i="45" s="1"/>
  <c r="V77" i="16"/>
  <c r="V77" i="37" s="1"/>
  <c r="Y77" i="34" s="1"/>
  <c r="X76" i="45" s="1"/>
  <c r="V6" i="16"/>
  <c r="V6" i="37" s="1"/>
  <c r="Y6" i="34" s="1"/>
  <c r="X5" i="45" s="1"/>
  <c r="V13" i="16"/>
  <c r="V13" i="37" s="1"/>
  <c r="Y13" i="34" s="1"/>
  <c r="X12" i="45" s="1"/>
  <c r="V99" i="16"/>
  <c r="V99" i="37" s="1"/>
  <c r="Y99" i="34" s="1"/>
  <c r="X98" i="45" s="1"/>
  <c r="V17" i="16"/>
  <c r="V17" i="37" s="1"/>
  <c r="Y17" i="34" s="1"/>
  <c r="X16" i="45" s="1"/>
  <c r="V84" i="16"/>
  <c r="V84" i="37" s="1"/>
  <c r="Y84" i="34" s="1"/>
  <c r="X83" i="45" s="1"/>
  <c r="V85" i="16"/>
  <c r="V85" i="37" s="1"/>
  <c r="Y85" i="34" s="1"/>
  <c r="X84" i="45" s="1"/>
  <c r="V11" i="16"/>
  <c r="V11" i="37" s="1"/>
  <c r="Y11" i="34" s="1"/>
  <c r="X10" i="45" s="1"/>
  <c r="V27" i="16"/>
  <c r="V27" i="37" s="1"/>
  <c r="Y27" i="34" s="1"/>
  <c r="X26" i="45" s="1"/>
  <c r="V100" i="16"/>
  <c r="V100" i="37" s="1"/>
  <c r="Y100" i="34" s="1"/>
  <c r="X99" i="45" s="1"/>
  <c r="V56" i="16"/>
  <c r="V56" i="37" s="1"/>
  <c r="Y56" i="34" s="1"/>
  <c r="X55" i="45" s="1"/>
  <c r="V111" i="16"/>
  <c r="V111" i="37" s="1"/>
  <c r="Y111" i="34" s="1"/>
  <c r="X110" i="45" s="1"/>
  <c r="V39" i="16"/>
  <c r="V39" i="37" s="1"/>
  <c r="Y39" i="34" s="1"/>
  <c r="X38" i="45" s="1"/>
  <c r="V36" i="16"/>
  <c r="V36" i="37" s="1"/>
  <c r="Y36" i="34" s="1"/>
  <c r="X35" i="45" s="1"/>
  <c r="V94" i="16"/>
  <c r="V94" i="37" s="1"/>
  <c r="Y94" i="34" s="1"/>
  <c r="X93" i="45" s="1"/>
  <c r="V110" i="16"/>
  <c r="V110" i="37" s="1"/>
  <c r="Y110" i="34" s="1"/>
  <c r="X109" i="45" s="1"/>
  <c r="V43" i="16"/>
  <c r="V43" i="37" s="1"/>
  <c r="V88" i="16"/>
  <c r="V88" i="37" s="1"/>
  <c r="Y88" i="34" s="1"/>
  <c r="X87" i="45" s="1"/>
  <c r="V90" i="16"/>
  <c r="V90" i="37" s="1"/>
  <c r="Y90" i="34" s="1"/>
  <c r="X89" i="45" s="1"/>
  <c r="V98" i="16"/>
  <c r="V98" i="37" s="1"/>
  <c r="Y98" i="34" s="1"/>
  <c r="X97" i="45" s="1"/>
  <c r="V28" i="16"/>
  <c r="V28" i="37" s="1"/>
  <c r="Y28" i="34" s="1"/>
  <c r="X27" i="45" s="1"/>
  <c r="V29" i="16"/>
  <c r="V29" i="37" s="1"/>
  <c r="Y29" i="34" s="1"/>
  <c r="X28" i="45" s="1"/>
  <c r="V35" i="16"/>
  <c r="V35" i="37" s="1"/>
  <c r="Y35" i="34" s="1"/>
  <c r="X34" i="45" s="1"/>
  <c r="V45" i="16"/>
  <c r="V45" i="37" s="1"/>
  <c r="Y45" i="34" s="1"/>
  <c r="X44" i="45" s="1"/>
  <c r="V101" i="16"/>
  <c r="V101" i="37" s="1"/>
  <c r="Y101" i="34" s="1"/>
  <c r="X100" i="45" s="1"/>
  <c r="V73" i="16"/>
  <c r="V73" i="37" s="1"/>
  <c r="Y73" i="34" s="1"/>
  <c r="X72" i="45" s="1"/>
  <c r="V74" i="16"/>
  <c r="V74" i="37" s="1"/>
  <c r="Y74" i="34" s="1"/>
  <c r="X73" i="45" s="1"/>
  <c r="V83" i="16"/>
  <c r="V83" i="37" s="1"/>
  <c r="Y83" i="34" s="1"/>
  <c r="X82" i="45" s="1"/>
  <c r="V15" i="16"/>
  <c r="V15" i="37" s="1"/>
  <c r="Y15" i="34" s="1"/>
  <c r="X14" i="45" s="1"/>
  <c r="V16" i="16"/>
  <c r="V16" i="37" s="1"/>
  <c r="Y16" i="34" s="1"/>
  <c r="X15" i="45" s="1"/>
  <c r="W5" i="4"/>
  <c r="Y3" i="15"/>
  <c r="Y55" i="15"/>
  <c r="Y43" i="15"/>
  <c r="Y16" i="15"/>
  <c r="Y32" i="15"/>
  <c r="Y100" i="15"/>
  <c r="Y80" i="15"/>
  <c r="Y59" i="15"/>
  <c r="Y76" i="15"/>
  <c r="Y39" i="15"/>
  <c r="Y99" i="15"/>
  <c r="Y48" i="15"/>
  <c r="Y64" i="15"/>
  <c r="Y69" i="15"/>
  <c r="Y72" i="15"/>
  <c r="Y67" i="15"/>
  <c r="Y103" i="15"/>
  <c r="Y19" i="15"/>
  <c r="Y84" i="15"/>
  <c r="Y20" i="15"/>
  <c r="Y91" i="15"/>
  <c r="Y22" i="15"/>
  <c r="Y27" i="15"/>
  <c r="Y86" i="15"/>
  <c r="Y94" i="15"/>
  <c r="Y51" i="15"/>
  <c r="Y85" i="15"/>
  <c r="Y17" i="15"/>
  <c r="Y47" i="15"/>
  <c r="Y35" i="15"/>
  <c r="Y15" i="15"/>
  <c r="Y40" i="15"/>
  <c r="Y81" i="15"/>
  <c r="Y78" i="15"/>
  <c r="Y75" i="15"/>
  <c r="Y30" i="15"/>
  <c r="Y105" i="15"/>
  <c r="Y111" i="15"/>
  <c r="Y79" i="15"/>
  <c r="Y98" i="15"/>
  <c r="Y13" i="15"/>
  <c r="Y6" i="15"/>
  <c r="Y14" i="15"/>
  <c r="Y109" i="15"/>
  <c r="Y107" i="15"/>
  <c r="Y23" i="15"/>
  <c r="Y61" i="15"/>
  <c r="Y96" i="15"/>
  <c r="Y83" i="15"/>
  <c r="Y88" i="15"/>
  <c r="Y38" i="15"/>
  <c r="Y9" i="15"/>
  <c r="Y104" i="15"/>
  <c r="Y112" i="15"/>
  <c r="Y34" i="15"/>
  <c r="Y37" i="15"/>
  <c r="Y36" i="15"/>
  <c r="Y29" i="15"/>
  <c r="Y21" i="15"/>
  <c r="Y24" i="15"/>
  <c r="Y93" i="15"/>
  <c r="Y33" i="15"/>
  <c r="Y28" i="15"/>
  <c r="Y31" i="15"/>
  <c r="Y58" i="15"/>
  <c r="Y89" i="15"/>
  <c r="Y102" i="15"/>
  <c r="Y71" i="15"/>
  <c r="Y90" i="15"/>
  <c r="Y5" i="15"/>
  <c r="Y65" i="15"/>
  <c r="Y11" i="15"/>
  <c r="Y62" i="15"/>
  <c r="Y82" i="15"/>
  <c r="Y41" i="15"/>
  <c r="Y18" i="15"/>
  <c r="Y73" i="15"/>
  <c r="Y77" i="15"/>
  <c r="Y66" i="15"/>
  <c r="Y108" i="15"/>
  <c r="Y50" i="15"/>
  <c r="Y7" i="15"/>
  <c r="Y74" i="15"/>
  <c r="Y10" i="15"/>
  <c r="Y92" i="15"/>
  <c r="Y63" i="15"/>
  <c r="Y26" i="15"/>
  <c r="Y106" i="15"/>
  <c r="Y56" i="15"/>
  <c r="Y25" i="15"/>
  <c r="Y57" i="15"/>
  <c r="Y49" i="15"/>
  <c r="Y70" i="15"/>
  <c r="Y110" i="15"/>
  <c r="Y101" i="15"/>
  <c r="Y68" i="15"/>
  <c r="Y87" i="15"/>
  <c r="Y12" i="15"/>
  <c r="Y42" i="15"/>
  <c r="Y97" i="15"/>
  <c r="Y95" i="15"/>
  <c r="Y45" i="15"/>
  <c r="Y53" i="15"/>
  <c r="Y54" i="15"/>
  <c r="Y46" i="15"/>
  <c r="Y44" i="15"/>
  <c r="Y52" i="15"/>
  <c r="Y60" i="15"/>
  <c r="Y8" i="15"/>
  <c r="S3" i="4"/>
  <c r="N746" i="46" l="1"/>
  <c r="N640" i="46"/>
  <c r="N322" i="46"/>
  <c r="N534" i="46"/>
  <c r="N4" i="46"/>
  <c r="N428" i="46"/>
  <c r="N110" i="46"/>
  <c r="N216" i="46"/>
  <c r="N657" i="46"/>
  <c r="N763" i="46"/>
  <c r="N551" i="46"/>
  <c r="N339" i="46"/>
  <c r="N445" i="46"/>
  <c r="N127" i="46"/>
  <c r="N233" i="46"/>
  <c r="N21" i="46"/>
  <c r="N770" i="46"/>
  <c r="N664" i="46"/>
  <c r="N346" i="46"/>
  <c r="N558" i="46"/>
  <c r="N452" i="46"/>
  <c r="N28" i="46"/>
  <c r="N134" i="46"/>
  <c r="N240" i="46"/>
  <c r="N666" i="46"/>
  <c r="N772" i="46"/>
  <c r="N454" i="46"/>
  <c r="N348" i="46"/>
  <c r="N30" i="46"/>
  <c r="N560" i="46"/>
  <c r="N136" i="46"/>
  <c r="N242" i="46"/>
  <c r="N783" i="46"/>
  <c r="N359" i="46"/>
  <c r="N465" i="46"/>
  <c r="N677" i="46"/>
  <c r="N571" i="46"/>
  <c r="N41" i="46"/>
  <c r="N147" i="46"/>
  <c r="N253" i="46"/>
  <c r="M827" i="46"/>
  <c r="N767" i="46"/>
  <c r="N343" i="46"/>
  <c r="N449" i="46"/>
  <c r="N661" i="46"/>
  <c r="N555" i="46"/>
  <c r="N25" i="46"/>
  <c r="N131" i="46"/>
  <c r="N237" i="46"/>
  <c r="N642" i="46"/>
  <c r="N748" i="46"/>
  <c r="N430" i="46"/>
  <c r="N324" i="46"/>
  <c r="N112" i="46"/>
  <c r="N218" i="46"/>
  <c r="N6" i="46"/>
  <c r="N536" i="46"/>
  <c r="M588" i="46"/>
  <c r="N654" i="46"/>
  <c r="N760" i="46"/>
  <c r="N442" i="46"/>
  <c r="N548" i="46"/>
  <c r="N336" i="46"/>
  <c r="N230" i="46"/>
  <c r="N18" i="46"/>
  <c r="N124" i="46"/>
  <c r="N681" i="46"/>
  <c r="N787" i="46"/>
  <c r="N575" i="46"/>
  <c r="N363" i="46"/>
  <c r="N469" i="46"/>
  <c r="N151" i="46"/>
  <c r="N257" i="46"/>
  <c r="N45" i="46"/>
  <c r="N759" i="46"/>
  <c r="N335" i="46"/>
  <c r="N441" i="46"/>
  <c r="N547" i="46"/>
  <c r="N653" i="46"/>
  <c r="N17" i="46"/>
  <c r="N123" i="46"/>
  <c r="N229" i="46"/>
  <c r="N650" i="46"/>
  <c r="N756" i="46"/>
  <c r="N438" i="46"/>
  <c r="N332" i="46"/>
  <c r="N14" i="46"/>
  <c r="N544" i="46"/>
  <c r="N120" i="46"/>
  <c r="N226" i="46"/>
  <c r="N791" i="46"/>
  <c r="N367" i="46"/>
  <c r="N473" i="46"/>
  <c r="N579" i="46"/>
  <c r="N261" i="46"/>
  <c r="N685" i="46"/>
  <c r="N49" i="46"/>
  <c r="N155" i="46"/>
  <c r="N660" i="46"/>
  <c r="N766" i="46"/>
  <c r="N554" i="46"/>
  <c r="N342" i="46"/>
  <c r="N448" i="46"/>
  <c r="N130" i="46"/>
  <c r="N236" i="46"/>
  <c r="N24" i="46"/>
  <c r="M800" i="46"/>
  <c r="M509" i="46"/>
  <c r="M518" i="46"/>
  <c r="M734" i="46"/>
  <c r="M724" i="46"/>
  <c r="M732" i="46"/>
  <c r="M844" i="46"/>
  <c r="M91" i="46"/>
  <c r="M67" i="46"/>
  <c r="M510" i="46"/>
  <c r="M104" i="46"/>
  <c r="M84" i="46"/>
  <c r="M57" i="46"/>
  <c r="M168" i="46"/>
  <c r="M286" i="46"/>
  <c r="M302" i="46"/>
  <c r="M199" i="46"/>
  <c r="M271" i="46"/>
  <c r="M203" i="46"/>
  <c r="M299" i="46"/>
  <c r="M109" i="46"/>
  <c r="M413" i="46"/>
  <c r="M513" i="46"/>
  <c r="M423" i="46"/>
  <c r="M315" i="46"/>
  <c r="M606" i="46"/>
  <c r="M70" i="46"/>
  <c r="N655" i="46"/>
  <c r="N443" i="46"/>
  <c r="N761" i="46"/>
  <c r="N549" i="46"/>
  <c r="N337" i="46"/>
  <c r="N19" i="46"/>
  <c r="N125" i="46"/>
  <c r="N231" i="46"/>
  <c r="N665" i="46"/>
  <c r="N771" i="46"/>
  <c r="N559" i="46"/>
  <c r="N347" i="46"/>
  <c r="N453" i="46"/>
  <c r="N135" i="46"/>
  <c r="N241" i="46"/>
  <c r="N29" i="46"/>
  <c r="N641" i="46"/>
  <c r="N747" i="46"/>
  <c r="N535" i="46"/>
  <c r="N323" i="46"/>
  <c r="N429" i="46"/>
  <c r="N111" i="46"/>
  <c r="N217" i="46"/>
  <c r="N5" i="46"/>
  <c r="N676" i="46"/>
  <c r="N782" i="46"/>
  <c r="N570" i="46"/>
  <c r="N358" i="46"/>
  <c r="N464" i="46"/>
  <c r="N146" i="46"/>
  <c r="N252" i="46"/>
  <c r="N40" i="46"/>
  <c r="M694" i="46"/>
  <c r="M721" i="46"/>
  <c r="M624" i="46"/>
  <c r="M98" i="46"/>
  <c r="M300" i="46"/>
  <c r="M626" i="46"/>
  <c r="M526" i="46"/>
  <c r="M727" i="46"/>
  <c r="M597" i="46"/>
  <c r="M192" i="46"/>
  <c r="M422" i="46"/>
  <c r="M402" i="46"/>
  <c r="M269" i="46"/>
  <c r="M486" i="46"/>
  <c r="M180" i="46"/>
  <c r="M196" i="46"/>
  <c r="M93" i="46"/>
  <c r="M165" i="46"/>
  <c r="M97" i="46"/>
  <c r="M193" i="46"/>
  <c r="M427" i="46"/>
  <c r="M625" i="46"/>
  <c r="M407" i="46"/>
  <c r="M317" i="46"/>
  <c r="M633" i="46"/>
  <c r="M500" i="46"/>
  <c r="M600" i="46"/>
  <c r="N749" i="46"/>
  <c r="N643" i="46"/>
  <c r="N325" i="46"/>
  <c r="N431" i="46"/>
  <c r="N537" i="46"/>
  <c r="N219" i="46"/>
  <c r="N7" i="46"/>
  <c r="N113" i="46"/>
  <c r="N786" i="46"/>
  <c r="N680" i="46"/>
  <c r="N362" i="46"/>
  <c r="N574" i="46"/>
  <c r="N468" i="46"/>
  <c r="N44" i="46"/>
  <c r="N150" i="46"/>
  <c r="N256" i="46"/>
  <c r="N670" i="46"/>
  <c r="N776" i="46"/>
  <c r="N458" i="46"/>
  <c r="N564" i="46"/>
  <c r="N352" i="46"/>
  <c r="N246" i="46"/>
  <c r="N34" i="46"/>
  <c r="N140" i="46"/>
  <c r="N682" i="46"/>
  <c r="N788" i="46"/>
  <c r="N470" i="46"/>
  <c r="N364" i="46"/>
  <c r="N258" i="46"/>
  <c r="N46" i="46"/>
  <c r="N576" i="46"/>
  <c r="N152" i="46"/>
  <c r="N686" i="46"/>
  <c r="N792" i="46"/>
  <c r="N262" i="46"/>
  <c r="N474" i="46"/>
  <c r="N580" i="46"/>
  <c r="N368" i="46"/>
  <c r="N50" i="46"/>
  <c r="N156" i="46"/>
  <c r="M58" i="46"/>
  <c r="M297" i="46"/>
  <c r="M412" i="46"/>
  <c r="M310" i="46"/>
  <c r="M194" i="46"/>
  <c r="M202" i="46"/>
  <c r="M208" i="46"/>
  <c r="M621" i="46"/>
  <c r="M491" i="46"/>
  <c r="M86" i="46"/>
  <c r="M316" i="46"/>
  <c r="M296" i="46"/>
  <c r="M587" i="46"/>
  <c r="M62" i="46"/>
  <c r="M498" i="46"/>
  <c r="M514" i="46"/>
  <c r="M411" i="46"/>
  <c r="M695" i="46"/>
  <c r="M627" i="46"/>
  <c r="M511" i="46"/>
  <c r="M321" i="46"/>
  <c r="M837" i="46"/>
  <c r="M725" i="46"/>
  <c r="M741" i="46"/>
  <c r="M845" i="46"/>
  <c r="M818" i="46"/>
  <c r="M388" i="46"/>
  <c r="N644" i="46"/>
  <c r="N750" i="46"/>
  <c r="N538" i="46"/>
  <c r="N326" i="46"/>
  <c r="N432" i="46"/>
  <c r="N114" i="46"/>
  <c r="N220" i="46"/>
  <c r="N8" i="46"/>
  <c r="N662" i="46"/>
  <c r="N768" i="46"/>
  <c r="N450" i="46"/>
  <c r="N556" i="46"/>
  <c r="N344" i="46"/>
  <c r="N238" i="46"/>
  <c r="N26" i="46"/>
  <c r="N132" i="46"/>
  <c r="N658" i="46"/>
  <c r="N764" i="46"/>
  <c r="N446" i="46"/>
  <c r="N340" i="46"/>
  <c r="N22" i="46"/>
  <c r="N128" i="46"/>
  <c r="N234" i="46"/>
  <c r="N552" i="46"/>
  <c r="N678" i="46"/>
  <c r="N784" i="46"/>
  <c r="N466" i="46"/>
  <c r="N572" i="46"/>
  <c r="N254" i="46"/>
  <c r="N360" i="46"/>
  <c r="N42" i="46"/>
  <c r="N148" i="46"/>
  <c r="N797" i="46"/>
  <c r="N691" i="46"/>
  <c r="N267" i="46"/>
  <c r="N373" i="46"/>
  <c r="N585" i="46"/>
  <c r="N479" i="46"/>
  <c r="N55" i="46"/>
  <c r="N161" i="46"/>
  <c r="N789" i="46"/>
  <c r="N683" i="46"/>
  <c r="N365" i="46"/>
  <c r="N471" i="46"/>
  <c r="N577" i="46"/>
  <c r="N259" i="46"/>
  <c r="N47" i="46"/>
  <c r="N153" i="46"/>
  <c r="N689" i="46"/>
  <c r="N795" i="46"/>
  <c r="N583" i="46"/>
  <c r="N265" i="46"/>
  <c r="N371" i="46"/>
  <c r="N477" i="46"/>
  <c r="N159" i="46"/>
  <c r="N53" i="46"/>
  <c r="N778" i="46"/>
  <c r="N672" i="46"/>
  <c r="N354" i="46"/>
  <c r="N566" i="46"/>
  <c r="N36" i="46"/>
  <c r="N460" i="46"/>
  <c r="N142" i="46"/>
  <c r="N248" i="46"/>
  <c r="M270" i="46"/>
  <c r="M191" i="46"/>
  <c r="M730" i="46"/>
  <c r="M204" i="46"/>
  <c r="M406" i="46"/>
  <c r="M308" i="46"/>
  <c r="M102" i="46"/>
  <c r="M515" i="46"/>
  <c r="M703" i="46"/>
  <c r="M616" i="46"/>
  <c r="M634" i="46"/>
  <c r="M614" i="46"/>
  <c r="M481" i="46"/>
  <c r="M592" i="46"/>
  <c r="M392" i="46"/>
  <c r="M408" i="46"/>
  <c r="M623" i="46"/>
  <c r="M589" i="46"/>
  <c r="M521" i="46"/>
  <c r="M405" i="46"/>
  <c r="M851" i="46"/>
  <c r="M731" i="46"/>
  <c r="M831" i="46"/>
  <c r="M847" i="46"/>
  <c r="M739" i="46"/>
  <c r="M712" i="46"/>
  <c r="M706" i="46"/>
  <c r="N646" i="46"/>
  <c r="N752" i="46"/>
  <c r="N434" i="46"/>
  <c r="N540" i="46"/>
  <c r="N328" i="46"/>
  <c r="N222" i="46"/>
  <c r="N10" i="46"/>
  <c r="N116" i="46"/>
  <c r="N586" i="46"/>
  <c r="N692" i="46"/>
  <c r="N798" i="46"/>
  <c r="N374" i="46"/>
  <c r="N480" i="46"/>
  <c r="N162" i="46"/>
  <c r="N268" i="46"/>
  <c r="N56" i="46"/>
  <c r="N647" i="46"/>
  <c r="N435" i="46"/>
  <c r="N541" i="46"/>
  <c r="N753" i="46"/>
  <c r="N329" i="46"/>
  <c r="N117" i="46"/>
  <c r="N223" i="46"/>
  <c r="N11" i="46"/>
  <c r="N781" i="46"/>
  <c r="N675" i="46"/>
  <c r="N357" i="46"/>
  <c r="N463" i="46"/>
  <c r="N569" i="46"/>
  <c r="N251" i="46"/>
  <c r="N39" i="46"/>
  <c r="N145" i="46"/>
  <c r="N751" i="46"/>
  <c r="N327" i="46"/>
  <c r="N433" i="46"/>
  <c r="N645" i="46"/>
  <c r="N539" i="46"/>
  <c r="N9" i="46"/>
  <c r="N115" i="46"/>
  <c r="N221" i="46"/>
  <c r="N754" i="46"/>
  <c r="N648" i="46"/>
  <c r="N330" i="46"/>
  <c r="N542" i="46"/>
  <c r="N436" i="46"/>
  <c r="N12" i="46"/>
  <c r="N118" i="46"/>
  <c r="N224" i="46"/>
  <c r="N679" i="46"/>
  <c r="N467" i="46"/>
  <c r="N573" i="46"/>
  <c r="N785" i="46"/>
  <c r="N361" i="46"/>
  <c r="N43" i="46"/>
  <c r="N255" i="46"/>
  <c r="N149" i="46"/>
  <c r="N671" i="46"/>
  <c r="N459" i="46"/>
  <c r="N777" i="46"/>
  <c r="N565" i="46"/>
  <c r="N353" i="46"/>
  <c r="N35" i="46"/>
  <c r="N141" i="46"/>
  <c r="N247" i="46"/>
  <c r="N794" i="46"/>
  <c r="N688" i="46"/>
  <c r="N370" i="46"/>
  <c r="N582" i="46"/>
  <c r="N52" i="46"/>
  <c r="N476" i="46"/>
  <c r="N158" i="46"/>
  <c r="N264" i="46"/>
  <c r="M164" i="46"/>
  <c r="M85" i="46"/>
  <c r="M836" i="46"/>
  <c r="M522" i="46"/>
  <c r="M618" i="46"/>
  <c r="M96" i="46"/>
  <c r="M314" i="46"/>
  <c r="M409" i="46"/>
  <c r="M385" i="46"/>
  <c r="M404" i="46"/>
  <c r="M528" i="46"/>
  <c r="M508" i="46"/>
  <c r="M375" i="46"/>
  <c r="M380" i="46"/>
  <c r="M604" i="46"/>
  <c r="M620" i="46"/>
  <c r="M835" i="46"/>
  <c r="M483" i="46"/>
  <c r="M415" i="46"/>
  <c r="M617" i="46"/>
  <c r="M533" i="46"/>
  <c r="M95" i="46"/>
  <c r="M195" i="46"/>
  <c r="M211" i="46"/>
  <c r="M103" i="46"/>
  <c r="M182" i="46"/>
  <c r="M812" i="46"/>
  <c r="N674" i="46"/>
  <c r="N780" i="46"/>
  <c r="N462" i="46"/>
  <c r="N356" i="46"/>
  <c r="N38" i="46"/>
  <c r="N144" i="46"/>
  <c r="N250" i="46"/>
  <c r="N568" i="46"/>
  <c r="N684" i="46"/>
  <c r="N790" i="46"/>
  <c r="N578" i="46"/>
  <c r="N366" i="46"/>
  <c r="N472" i="46"/>
  <c r="N260" i="46"/>
  <c r="N154" i="46"/>
  <c r="N48" i="46"/>
  <c r="N773" i="46"/>
  <c r="N667" i="46"/>
  <c r="N349" i="46"/>
  <c r="N455" i="46"/>
  <c r="N561" i="46"/>
  <c r="N243" i="46"/>
  <c r="N31" i="46"/>
  <c r="N137" i="46"/>
  <c r="N668" i="46"/>
  <c r="N774" i="46"/>
  <c r="N562" i="46"/>
  <c r="N350" i="46"/>
  <c r="N456" i="46"/>
  <c r="N138" i="46"/>
  <c r="N244" i="46"/>
  <c r="N32" i="46"/>
  <c r="M482" i="46"/>
  <c r="M403" i="46"/>
  <c r="M306" i="46"/>
  <c r="M416" i="46"/>
  <c r="M88" i="46"/>
  <c r="M414" i="46"/>
  <c r="M632" i="46"/>
  <c r="M833" i="46"/>
  <c r="M809" i="46"/>
  <c r="M722" i="46"/>
  <c r="M846" i="46"/>
  <c r="M826" i="46"/>
  <c r="M693" i="46"/>
  <c r="M698" i="46"/>
  <c r="M816" i="46"/>
  <c r="M832" i="46"/>
  <c r="M517" i="46"/>
  <c r="M377" i="46"/>
  <c r="M733" i="46"/>
  <c r="M829" i="46"/>
  <c r="M745" i="46"/>
  <c r="M307" i="46"/>
  <c r="M89" i="46"/>
  <c r="M105" i="46"/>
  <c r="M209" i="46"/>
  <c r="M76" i="46"/>
  <c r="M282" i="46"/>
  <c r="N673" i="46"/>
  <c r="N779" i="46"/>
  <c r="N567" i="46"/>
  <c r="N355" i="46"/>
  <c r="N461" i="46"/>
  <c r="N143" i="46"/>
  <c r="N249" i="46"/>
  <c r="N37" i="46"/>
  <c r="N687" i="46"/>
  <c r="N475" i="46"/>
  <c r="N793" i="46"/>
  <c r="N581" i="46"/>
  <c r="N263" i="46"/>
  <c r="N369" i="46"/>
  <c r="N51" i="46"/>
  <c r="N157" i="46"/>
  <c r="M376" i="46"/>
  <c r="M628" i="46"/>
  <c r="M512" i="46"/>
  <c r="M520" i="46"/>
  <c r="M420" i="46"/>
  <c r="M303" i="46"/>
  <c r="M279" i="46"/>
  <c r="M828" i="46"/>
  <c r="M740" i="46"/>
  <c r="M720" i="46"/>
  <c r="M799" i="46"/>
  <c r="M804" i="46"/>
  <c r="M710" i="46"/>
  <c r="M726" i="46"/>
  <c r="M729" i="46"/>
  <c r="M801" i="46"/>
  <c r="M839" i="46"/>
  <c r="M723" i="46"/>
  <c r="M639" i="46"/>
  <c r="M201" i="46"/>
  <c r="M301" i="46"/>
  <c r="M635" i="46"/>
  <c r="M527" i="46"/>
  <c r="M394" i="46"/>
  <c r="M494" i="46"/>
  <c r="N757" i="46"/>
  <c r="N651" i="46"/>
  <c r="N333" i="46"/>
  <c r="N439" i="46"/>
  <c r="N545" i="46"/>
  <c r="N227" i="46"/>
  <c r="N15" i="46"/>
  <c r="N121" i="46"/>
  <c r="N652" i="46"/>
  <c r="N758" i="46"/>
  <c r="N546" i="46"/>
  <c r="N334" i="46"/>
  <c r="N440" i="46"/>
  <c r="N122" i="46"/>
  <c r="N228" i="46"/>
  <c r="N16" i="46"/>
  <c r="N649" i="46"/>
  <c r="N755" i="46"/>
  <c r="N543" i="46"/>
  <c r="N331" i="46"/>
  <c r="N437" i="46"/>
  <c r="N119" i="46"/>
  <c r="N225" i="46"/>
  <c r="N13" i="46"/>
  <c r="M200" i="46"/>
  <c r="N690" i="46"/>
  <c r="N796" i="46"/>
  <c r="N478" i="46"/>
  <c r="N584" i="46"/>
  <c r="N266" i="46"/>
  <c r="N372" i="46"/>
  <c r="N54" i="46"/>
  <c r="N160" i="46"/>
  <c r="N663" i="46"/>
  <c r="N451" i="46"/>
  <c r="N557" i="46"/>
  <c r="N769" i="46"/>
  <c r="N345" i="46"/>
  <c r="N27" i="46"/>
  <c r="N133" i="46"/>
  <c r="N239" i="46"/>
  <c r="N775" i="46"/>
  <c r="N351" i="46"/>
  <c r="N457" i="46"/>
  <c r="N563" i="46"/>
  <c r="N669" i="46"/>
  <c r="N33" i="46"/>
  <c r="N139" i="46"/>
  <c r="N245" i="46"/>
  <c r="N762" i="46"/>
  <c r="N656" i="46"/>
  <c r="N338" i="46"/>
  <c r="N550" i="46"/>
  <c r="N20" i="46"/>
  <c r="N444" i="46"/>
  <c r="N126" i="46"/>
  <c r="N232" i="46"/>
  <c r="M615" i="46"/>
  <c r="M94" i="46"/>
  <c r="M840" i="46"/>
  <c r="M830" i="46"/>
  <c r="M838" i="46"/>
  <c r="M738" i="46"/>
  <c r="M197" i="46"/>
  <c r="M173" i="46"/>
  <c r="M298" i="46"/>
  <c r="M210" i="46"/>
  <c r="M190" i="46"/>
  <c r="M163" i="46"/>
  <c r="M274" i="46"/>
  <c r="M74" i="46"/>
  <c r="M90" i="46"/>
  <c r="M305" i="46"/>
  <c r="M59" i="46"/>
  <c r="M309" i="46"/>
  <c r="M87" i="46"/>
  <c r="M215" i="46"/>
  <c r="M519" i="46"/>
  <c r="M619" i="46"/>
  <c r="M529" i="46"/>
  <c r="M421" i="46"/>
  <c r="M288" i="46"/>
  <c r="M176" i="46"/>
  <c r="W68" i="16"/>
  <c r="W68" i="37" s="1"/>
  <c r="Z68" i="34" s="1"/>
  <c r="Y67" i="45" s="1"/>
  <c r="W31" i="16"/>
  <c r="W31" i="37" s="1"/>
  <c r="Z31" i="34" s="1"/>
  <c r="Y30" i="45" s="1"/>
  <c r="W98" i="16"/>
  <c r="W98" i="37" s="1"/>
  <c r="Z98" i="34" s="1"/>
  <c r="Y97" i="45" s="1"/>
  <c r="W67" i="16"/>
  <c r="W67" i="37" s="1"/>
  <c r="Z67" i="34" s="1"/>
  <c r="Y66" i="45" s="1"/>
  <c r="W110" i="16"/>
  <c r="W110" i="37" s="1"/>
  <c r="Z110" i="34" s="1"/>
  <c r="Y109" i="45" s="1"/>
  <c r="W77" i="16"/>
  <c r="W77" i="37" s="1"/>
  <c r="Z77" i="34" s="1"/>
  <c r="Y76" i="45" s="1"/>
  <c r="W33" i="16"/>
  <c r="W33" i="37" s="1"/>
  <c r="Z33" i="34" s="1"/>
  <c r="Y32" i="45" s="1"/>
  <c r="W111" i="16"/>
  <c r="W111" i="37" s="1"/>
  <c r="Z111" i="34" s="1"/>
  <c r="Y110" i="45" s="1"/>
  <c r="W60" i="16"/>
  <c r="W60" i="37" s="1"/>
  <c r="W12" i="16"/>
  <c r="W12" i="37" s="1"/>
  <c r="Z12" i="34" s="1"/>
  <c r="Y11" i="45" s="1"/>
  <c r="W29" i="16"/>
  <c r="W29" i="37" s="1"/>
  <c r="Z29" i="34" s="1"/>
  <c r="Y28" i="45" s="1"/>
  <c r="W78" i="16"/>
  <c r="W78" i="37" s="1"/>
  <c r="Z78" i="34" s="1"/>
  <c r="Y77" i="45" s="1"/>
  <c r="W51" i="16"/>
  <c r="W51" i="37" s="1"/>
  <c r="Z51" i="34" s="1"/>
  <c r="Y50" i="45" s="1"/>
  <c r="W19" i="16"/>
  <c r="W19" i="37" s="1"/>
  <c r="Z19" i="34" s="1"/>
  <c r="Y18" i="45" s="1"/>
  <c r="W39" i="16"/>
  <c r="W39" i="37" s="1"/>
  <c r="Z39" i="34" s="1"/>
  <c r="Y38" i="45" s="1"/>
  <c r="W55" i="16"/>
  <c r="W55" i="37" s="1"/>
  <c r="Z55" i="34" s="1"/>
  <c r="Y54" i="45" s="1"/>
  <c r="W10" i="16"/>
  <c r="W10" i="37" s="1"/>
  <c r="Z10" i="34" s="1"/>
  <c r="Y9" i="45" s="1"/>
  <c r="W48" i="16"/>
  <c r="W48" i="37" s="1"/>
  <c r="Z48" i="34" s="1"/>
  <c r="Y47" i="45" s="1"/>
  <c r="W52" i="16"/>
  <c r="W52" i="37" s="1"/>
  <c r="Z52" i="34" s="1"/>
  <c r="Y51" i="45" s="1"/>
  <c r="W42" i="16"/>
  <c r="W42" i="37" s="1"/>
  <c r="Z42" i="34" s="1"/>
  <c r="Y41" i="45" s="1"/>
  <c r="W57" i="16"/>
  <c r="W57" i="37" s="1"/>
  <c r="Z57" i="34" s="1"/>
  <c r="Y56" i="45" s="1"/>
  <c r="W74" i="16"/>
  <c r="W74" i="37" s="1"/>
  <c r="Z74" i="34" s="1"/>
  <c r="Y73" i="45" s="1"/>
  <c r="W41" i="16"/>
  <c r="W41" i="37" s="1"/>
  <c r="Z41" i="34" s="1"/>
  <c r="Y40" i="45" s="1"/>
  <c r="W102" i="16"/>
  <c r="W102" i="37" s="1"/>
  <c r="Z102" i="34" s="1"/>
  <c r="Y101" i="45" s="1"/>
  <c r="W21" i="16"/>
  <c r="W21" i="37" s="1"/>
  <c r="Z21" i="34" s="1"/>
  <c r="Y20" i="45" s="1"/>
  <c r="W38" i="16"/>
  <c r="W38" i="37" s="1"/>
  <c r="Z38" i="34" s="1"/>
  <c r="Y37" i="45" s="1"/>
  <c r="W14" i="16"/>
  <c r="W14" i="37" s="1"/>
  <c r="Z14" i="34" s="1"/>
  <c r="Y13" i="45" s="1"/>
  <c r="W75" i="16"/>
  <c r="W75" i="37" s="1"/>
  <c r="Z75" i="34" s="1"/>
  <c r="Y74" i="45" s="1"/>
  <c r="W85" i="16"/>
  <c r="W85" i="37" s="1"/>
  <c r="Z85" i="34" s="1"/>
  <c r="Y84" i="45" s="1"/>
  <c r="W84" i="16"/>
  <c r="W84" i="37" s="1"/>
  <c r="Z84" i="34" s="1"/>
  <c r="Y83" i="45" s="1"/>
  <c r="W99" i="16"/>
  <c r="W99" i="37" s="1"/>
  <c r="Z99" i="34" s="1"/>
  <c r="Y98" i="45" s="1"/>
  <c r="W43" i="16"/>
  <c r="W43" i="37" s="1"/>
  <c r="Z43" i="34" s="1"/>
  <c r="Y42" i="45" s="1"/>
  <c r="W44" i="16"/>
  <c r="W44" i="37" s="1"/>
  <c r="Z44" i="34" s="1"/>
  <c r="Y43" i="45" s="1"/>
  <c r="W25" i="16"/>
  <c r="W25" i="37" s="1"/>
  <c r="Z25" i="34" s="1"/>
  <c r="Y24" i="45" s="1"/>
  <c r="W7" i="16"/>
  <c r="W7" i="37" s="1"/>
  <c r="Z7" i="34" s="1"/>
  <c r="Y6" i="45" s="1"/>
  <c r="W82" i="16"/>
  <c r="W82" i="37" s="1"/>
  <c r="Z82" i="34" s="1"/>
  <c r="Y81" i="45" s="1"/>
  <c r="W89" i="16"/>
  <c r="W89" i="37" s="1"/>
  <c r="Z89" i="34" s="1"/>
  <c r="Y88" i="45" s="1"/>
  <c r="W88" i="16"/>
  <c r="W88" i="37" s="1"/>
  <c r="Z88" i="34" s="1"/>
  <c r="Y87" i="45" s="1"/>
  <c r="W46" i="16"/>
  <c r="W46" i="37" s="1"/>
  <c r="Z46" i="34" s="1"/>
  <c r="Y45" i="45" s="1"/>
  <c r="W87" i="16"/>
  <c r="W87" i="37" s="1"/>
  <c r="Z87" i="34" s="1"/>
  <c r="Y86" i="45" s="1"/>
  <c r="W56" i="16"/>
  <c r="W56" i="37" s="1"/>
  <c r="Z56" i="34" s="1"/>
  <c r="Y55" i="45" s="1"/>
  <c r="W50" i="16"/>
  <c r="W50" i="37" s="1"/>
  <c r="Z50" i="34" s="1"/>
  <c r="Y49" i="45" s="1"/>
  <c r="W62" i="16"/>
  <c r="W62" i="37" s="1"/>
  <c r="Z62" i="34" s="1"/>
  <c r="Y61" i="45" s="1"/>
  <c r="W58" i="16"/>
  <c r="W58" i="37" s="1"/>
  <c r="Z58" i="34" s="1"/>
  <c r="Y57" i="45" s="1"/>
  <c r="W36" i="16"/>
  <c r="W36" i="37" s="1"/>
  <c r="Z36" i="34" s="1"/>
  <c r="Y35" i="45" s="1"/>
  <c r="W83" i="16"/>
  <c r="W83" i="37" s="1"/>
  <c r="Z83" i="34" s="1"/>
  <c r="Y82" i="45" s="1"/>
  <c r="W13" i="16"/>
  <c r="W13" i="37" s="1"/>
  <c r="Z13" i="34" s="1"/>
  <c r="Y12" i="45" s="1"/>
  <c r="W81" i="16"/>
  <c r="W81" i="37" s="1"/>
  <c r="Z81" i="34" s="1"/>
  <c r="Y80" i="45" s="1"/>
  <c r="W94" i="16"/>
  <c r="W94" i="37" s="1"/>
  <c r="Z94" i="34" s="1"/>
  <c r="Y93" i="45" s="1"/>
  <c r="W103" i="16"/>
  <c r="W103" i="37" s="1"/>
  <c r="Z103" i="34" s="1"/>
  <c r="Y102" i="45" s="1"/>
  <c r="W76" i="16"/>
  <c r="W76" i="37" s="1"/>
  <c r="Z76" i="34" s="1"/>
  <c r="Y75" i="45" s="1"/>
  <c r="W40" i="16"/>
  <c r="W40" i="37" s="1"/>
  <c r="Z40" i="34" s="1"/>
  <c r="Y39" i="45" s="1"/>
  <c r="W53" i="16"/>
  <c r="W53" i="37" s="1"/>
  <c r="Z53" i="34" s="1"/>
  <c r="Y52" i="45" s="1"/>
  <c r="W101" i="16"/>
  <c r="W101" i="37" s="1"/>
  <c r="Z101" i="34" s="1"/>
  <c r="Y100" i="45" s="1"/>
  <c r="W26" i="16"/>
  <c r="W26" i="37" s="1"/>
  <c r="Z26" i="34" s="1"/>
  <c r="Y25" i="45" s="1"/>
  <c r="W66" i="16"/>
  <c r="W66" i="37" s="1"/>
  <c r="Z66" i="34" s="1"/>
  <c r="Y65" i="45" s="1"/>
  <c r="W65" i="16"/>
  <c r="W65" i="37" s="1"/>
  <c r="Z65" i="34" s="1"/>
  <c r="Y64" i="45" s="1"/>
  <c r="W28" i="16"/>
  <c r="W28" i="37" s="1"/>
  <c r="Z28" i="34" s="1"/>
  <c r="Y27" i="45" s="1"/>
  <c r="W34" i="16"/>
  <c r="W34" i="37" s="1"/>
  <c r="Z34" i="34" s="1"/>
  <c r="Y33" i="45" s="1"/>
  <c r="W61" i="16"/>
  <c r="W61" i="37" s="1"/>
  <c r="Z61" i="34" s="1"/>
  <c r="Y60" i="45" s="1"/>
  <c r="W79" i="16"/>
  <c r="W79" i="37" s="1"/>
  <c r="Z79" i="34" s="1"/>
  <c r="Y78" i="45" s="1"/>
  <c r="W15" i="16"/>
  <c r="W15" i="37" s="1"/>
  <c r="Z15" i="34" s="1"/>
  <c r="Y14" i="45" s="1"/>
  <c r="W27" i="16"/>
  <c r="W27" i="37" s="1"/>
  <c r="Z27" i="34" s="1"/>
  <c r="Y26" i="45" s="1"/>
  <c r="W72" i="16"/>
  <c r="W72" i="37" s="1"/>
  <c r="Z72" i="34" s="1"/>
  <c r="Y71" i="45" s="1"/>
  <c r="W80" i="16"/>
  <c r="W80" i="37" s="1"/>
  <c r="Z80" i="34" s="1"/>
  <c r="Y79" i="45" s="1"/>
  <c r="W54" i="16"/>
  <c r="W54" i="37" s="1"/>
  <c r="W108" i="16"/>
  <c r="W108" i="37" s="1"/>
  <c r="Z108" i="34" s="1"/>
  <c r="Y107" i="45" s="1"/>
  <c r="W96" i="16"/>
  <c r="W96" i="37" s="1"/>
  <c r="Z96" i="34" s="1"/>
  <c r="Y95" i="45" s="1"/>
  <c r="W86" i="16"/>
  <c r="W86" i="37" s="1"/>
  <c r="Z86" i="34" s="1"/>
  <c r="Y85" i="45" s="1"/>
  <c r="W59" i="16"/>
  <c r="W59" i="37" s="1"/>
  <c r="Z59" i="34" s="1"/>
  <c r="Y58" i="45" s="1"/>
  <c r="W45" i="16"/>
  <c r="W45" i="37" s="1"/>
  <c r="Z45" i="34" s="1"/>
  <c r="Y44" i="45" s="1"/>
  <c r="W63" i="16"/>
  <c r="W63" i="37" s="1"/>
  <c r="Z63" i="34" s="1"/>
  <c r="Y62" i="45" s="1"/>
  <c r="W5" i="16"/>
  <c r="W5" i="37" s="1"/>
  <c r="Z5" i="34" s="1"/>
  <c r="Y4" i="45" s="1"/>
  <c r="W23" i="16"/>
  <c r="W23" i="37" s="1"/>
  <c r="Z23" i="34" s="1"/>
  <c r="Y22" i="45" s="1"/>
  <c r="W35" i="16"/>
  <c r="W35" i="37" s="1"/>
  <c r="Z35" i="34" s="1"/>
  <c r="Y34" i="45" s="1"/>
  <c r="W22" i="16"/>
  <c r="W22" i="37" s="1"/>
  <c r="Z22" i="34" s="1"/>
  <c r="Y21" i="45" s="1"/>
  <c r="W100" i="16"/>
  <c r="W100" i="37" s="1"/>
  <c r="Z100" i="34" s="1"/>
  <c r="Y99" i="45" s="1"/>
  <c r="W8" i="16"/>
  <c r="W8" i="37" s="1"/>
  <c r="Z8" i="34" s="1"/>
  <c r="Y7" i="45" s="1"/>
  <c r="W95" i="16"/>
  <c r="W95" i="37" s="1"/>
  <c r="Z95" i="34" s="1"/>
  <c r="Y94" i="45" s="1"/>
  <c r="W70" i="16"/>
  <c r="W70" i="37" s="1"/>
  <c r="Z70" i="34" s="1"/>
  <c r="Y69" i="45" s="1"/>
  <c r="W92" i="16"/>
  <c r="W92" i="37" s="1"/>
  <c r="Z92" i="34" s="1"/>
  <c r="Y91" i="45" s="1"/>
  <c r="W73" i="16"/>
  <c r="W73" i="37" s="1"/>
  <c r="Z73" i="34" s="1"/>
  <c r="Y72" i="45" s="1"/>
  <c r="W90" i="16"/>
  <c r="W90" i="37" s="1"/>
  <c r="Z90" i="34" s="1"/>
  <c r="Y89" i="45" s="1"/>
  <c r="W93" i="16"/>
  <c r="W93" i="37" s="1"/>
  <c r="Z93" i="34" s="1"/>
  <c r="Y92" i="45" s="1"/>
  <c r="W104" i="16"/>
  <c r="W104" i="37" s="1"/>
  <c r="Z104" i="34" s="1"/>
  <c r="Y103" i="45" s="1"/>
  <c r="W107" i="16"/>
  <c r="W107" i="37" s="1"/>
  <c r="Z107" i="34" s="1"/>
  <c r="Y106" i="45" s="1"/>
  <c r="W105" i="16"/>
  <c r="W105" i="37" s="1"/>
  <c r="Z105" i="34" s="1"/>
  <c r="Y104" i="45" s="1"/>
  <c r="W47" i="16"/>
  <c r="W47" i="37" s="1"/>
  <c r="Z47" i="34" s="1"/>
  <c r="Y46" i="45" s="1"/>
  <c r="W91" i="16"/>
  <c r="W91" i="37" s="1"/>
  <c r="Z91" i="34" s="1"/>
  <c r="Y90" i="45" s="1"/>
  <c r="W64" i="16"/>
  <c r="W64" i="37" s="1"/>
  <c r="Z64" i="34" s="1"/>
  <c r="Y63" i="45" s="1"/>
  <c r="W32" i="16"/>
  <c r="W32" i="37" s="1"/>
  <c r="Z32" i="34" s="1"/>
  <c r="Y31" i="45" s="1"/>
  <c r="W106" i="16"/>
  <c r="W106" i="37" s="1"/>
  <c r="Z106" i="34" s="1"/>
  <c r="Y105" i="45" s="1"/>
  <c r="W37" i="16"/>
  <c r="W37" i="37" s="1"/>
  <c r="Z37" i="34" s="1"/>
  <c r="Y36" i="45" s="1"/>
  <c r="W112" i="16"/>
  <c r="W112" i="37" s="1"/>
  <c r="Z112" i="34" s="1"/>
  <c r="Y111" i="45" s="1"/>
  <c r="W97" i="16"/>
  <c r="W97" i="37" s="1"/>
  <c r="Z97" i="34" s="1"/>
  <c r="Y96" i="45" s="1"/>
  <c r="W49" i="16"/>
  <c r="W49" i="37" s="1"/>
  <c r="Z49" i="34" s="1"/>
  <c r="Y48" i="45" s="1"/>
  <c r="W18" i="16"/>
  <c r="W18" i="37" s="1"/>
  <c r="Z18" i="34" s="1"/>
  <c r="Y17" i="45" s="1"/>
  <c r="W71" i="16"/>
  <c r="W71" i="37" s="1"/>
  <c r="Z71" i="34" s="1"/>
  <c r="Y70" i="45" s="1"/>
  <c r="W24" i="16"/>
  <c r="W24" i="37" s="1"/>
  <c r="Z24" i="34" s="1"/>
  <c r="Y23" i="45" s="1"/>
  <c r="W9" i="16"/>
  <c r="W9" i="37" s="1"/>
  <c r="Z9" i="34" s="1"/>
  <c r="Y8" i="45" s="1"/>
  <c r="W109" i="16"/>
  <c r="W109" i="37" s="1"/>
  <c r="Z109" i="34" s="1"/>
  <c r="Y108" i="45" s="1"/>
  <c r="W30" i="16"/>
  <c r="W30" i="37" s="1"/>
  <c r="Z30" i="34" s="1"/>
  <c r="Y29" i="45" s="1"/>
  <c r="W17" i="16"/>
  <c r="W17" i="37" s="1"/>
  <c r="Z17" i="34" s="1"/>
  <c r="Y16" i="45" s="1"/>
  <c r="W16" i="16"/>
  <c r="W16" i="37" s="1"/>
  <c r="Z16" i="34" s="1"/>
  <c r="Y15" i="45" s="1"/>
  <c r="W6" i="16"/>
  <c r="W6" i="37" s="1"/>
  <c r="Z6" i="34" s="1"/>
  <c r="Y5" i="45" s="1"/>
  <c r="W11" i="16"/>
  <c r="W11" i="37" s="1"/>
  <c r="Z11" i="34" s="1"/>
  <c r="Y10" i="45" s="1"/>
  <c r="X5" i="4"/>
  <c r="Z3" i="15"/>
  <c r="Z73" i="15"/>
  <c r="Z45" i="15"/>
  <c r="Z20" i="15"/>
  <c r="Z99" i="15"/>
  <c r="Z15" i="15"/>
  <c r="Z88" i="15"/>
  <c r="Z23" i="15"/>
  <c r="Z35" i="15"/>
  <c r="Z72" i="15"/>
  <c r="Z22" i="15"/>
  <c r="Z44" i="15"/>
  <c r="Z76" i="15"/>
  <c r="Z109" i="15"/>
  <c r="Z59" i="15"/>
  <c r="Z107" i="15"/>
  <c r="Z31" i="15"/>
  <c r="Z47" i="15"/>
  <c r="Z36" i="15"/>
  <c r="Z6" i="15"/>
  <c r="Z38" i="15"/>
  <c r="Z110" i="15"/>
  <c r="Z111" i="15"/>
  <c r="Z33" i="15"/>
  <c r="Z103" i="15"/>
  <c r="Z96" i="15"/>
  <c r="Z84" i="15"/>
  <c r="Z112" i="15"/>
  <c r="Z14" i="15"/>
  <c r="Z19" i="15"/>
  <c r="Z27" i="15"/>
  <c r="Z32" i="15"/>
  <c r="Z68" i="15"/>
  <c r="Z53" i="15"/>
  <c r="Z104" i="15"/>
  <c r="Z9" i="15"/>
  <c r="Z39" i="15"/>
  <c r="Z40" i="15"/>
  <c r="Z28" i="15"/>
  <c r="Z69" i="15"/>
  <c r="Z25" i="15"/>
  <c r="Z65" i="15"/>
  <c r="Z11" i="15"/>
  <c r="Z55" i="15"/>
  <c r="Z7" i="15"/>
  <c r="Z49" i="15"/>
  <c r="Z89" i="15"/>
  <c r="Z83" i="15"/>
  <c r="Z71" i="15"/>
  <c r="Z51" i="15"/>
  <c r="Z93" i="15"/>
  <c r="Z52" i="15"/>
  <c r="Z80" i="15"/>
  <c r="Z101" i="15"/>
  <c r="Z30" i="15"/>
  <c r="Z48" i="15"/>
  <c r="Z108" i="15"/>
  <c r="Z86" i="15"/>
  <c r="Z37" i="15"/>
  <c r="Z77" i="15"/>
  <c r="Z85" i="15"/>
  <c r="Z34" i="15"/>
  <c r="Z43" i="15"/>
  <c r="Z62" i="15"/>
  <c r="Z63" i="15"/>
  <c r="Z58" i="15"/>
  <c r="Z24" i="15"/>
  <c r="Z57" i="15"/>
  <c r="Z54" i="15"/>
  <c r="Z70" i="15"/>
  <c r="Z26" i="15"/>
  <c r="Z41" i="15"/>
  <c r="Z66" i="15"/>
  <c r="Z16" i="15"/>
  <c r="Z64" i="15"/>
  <c r="Z94" i="15"/>
  <c r="Z17" i="15"/>
  <c r="Z67" i="15"/>
  <c r="Z92" i="15"/>
  <c r="Z78" i="15"/>
  <c r="Z90" i="15"/>
  <c r="Z13" i="15"/>
  <c r="Z29" i="15"/>
  <c r="Z98" i="15"/>
  <c r="Z50" i="15"/>
  <c r="Z10" i="15"/>
  <c r="Z18" i="15"/>
  <c r="Z82" i="15"/>
  <c r="Z75" i="15"/>
  <c r="Z105" i="15"/>
  <c r="Z42" i="15"/>
  <c r="Z74" i="15"/>
  <c r="Z91" i="15"/>
  <c r="Z100" i="15"/>
  <c r="Z56" i="15"/>
  <c r="Z21" i="15"/>
  <c r="Z79" i="15"/>
  <c r="Z102" i="15"/>
  <c r="Z61" i="15"/>
  <c r="Z106" i="15"/>
  <c r="Z5" i="15"/>
  <c r="Z46" i="15"/>
  <c r="Z60" i="15"/>
  <c r="Z81" i="15"/>
  <c r="Z87" i="15"/>
  <c r="Z95" i="15"/>
  <c r="Z97" i="15"/>
  <c r="Z12" i="15"/>
  <c r="Z8" i="15"/>
  <c r="W69" i="16"/>
  <c r="W69" i="37" s="1"/>
  <c r="Z69" i="34" s="1"/>
  <c r="Y68" i="45" s="1"/>
  <c r="W20" i="16"/>
  <c r="W20" i="37" s="1"/>
  <c r="Z20" i="34" s="1"/>
  <c r="Y19" i="45" s="1"/>
  <c r="T3" i="4"/>
  <c r="O692" i="46" l="1"/>
  <c r="O798" i="46"/>
  <c r="O586" i="46"/>
  <c r="O268" i="46"/>
  <c r="O374" i="46"/>
  <c r="O480" i="46"/>
  <c r="O162" i="46"/>
  <c r="O56" i="46"/>
  <c r="O749" i="46"/>
  <c r="O643" i="46"/>
  <c r="O325" i="46"/>
  <c r="O537" i="46"/>
  <c r="O431" i="46"/>
  <c r="O7" i="46"/>
  <c r="O113" i="46"/>
  <c r="O219" i="46"/>
  <c r="O762" i="46"/>
  <c r="O338" i="46"/>
  <c r="O444" i="46"/>
  <c r="O656" i="46"/>
  <c r="O550" i="46"/>
  <c r="O20" i="46"/>
  <c r="O126" i="46"/>
  <c r="O232" i="46"/>
  <c r="O684" i="46"/>
  <c r="O790" i="46"/>
  <c r="O578" i="46"/>
  <c r="O260" i="46"/>
  <c r="O366" i="46"/>
  <c r="O472" i="46"/>
  <c r="O154" i="46"/>
  <c r="O48" i="46"/>
  <c r="O679" i="46"/>
  <c r="O785" i="46"/>
  <c r="O573" i="46"/>
  <c r="O361" i="46"/>
  <c r="O467" i="46"/>
  <c r="O255" i="46"/>
  <c r="O149" i="46"/>
  <c r="O43" i="46"/>
  <c r="O655" i="46"/>
  <c r="O761" i="46"/>
  <c r="O549" i="46"/>
  <c r="O337" i="46"/>
  <c r="O443" i="46"/>
  <c r="O125" i="46"/>
  <c r="O231" i="46"/>
  <c r="O19" i="46"/>
  <c r="O690" i="46"/>
  <c r="O478" i="46"/>
  <c r="O584" i="46"/>
  <c r="O266" i="46"/>
  <c r="O372" i="46"/>
  <c r="O796" i="46"/>
  <c r="O54" i="46"/>
  <c r="O160" i="46"/>
  <c r="N86" i="46"/>
  <c r="O687" i="46"/>
  <c r="O793" i="46"/>
  <c r="O581" i="46"/>
  <c r="O369" i="46"/>
  <c r="O475" i="46"/>
  <c r="O157" i="46"/>
  <c r="O263" i="46"/>
  <c r="O51" i="46"/>
  <c r="O754" i="46"/>
  <c r="O648" i="46"/>
  <c r="O330" i="46"/>
  <c r="O436" i="46"/>
  <c r="O542" i="46"/>
  <c r="O12" i="46"/>
  <c r="O118" i="46"/>
  <c r="O224" i="46"/>
  <c r="O773" i="46"/>
  <c r="O667" i="46"/>
  <c r="O349" i="46"/>
  <c r="O561" i="46"/>
  <c r="O31" i="46"/>
  <c r="O455" i="46"/>
  <c r="O137" i="46"/>
  <c r="O243" i="46"/>
  <c r="O650" i="46"/>
  <c r="O438" i="46"/>
  <c r="O544" i="46"/>
  <c r="O756" i="46"/>
  <c r="O332" i="46"/>
  <c r="O14" i="46"/>
  <c r="O120" i="46"/>
  <c r="O226" i="46"/>
  <c r="O760" i="46"/>
  <c r="O654" i="46"/>
  <c r="O336" i="46"/>
  <c r="O442" i="46"/>
  <c r="O548" i="46"/>
  <c r="O230" i="46"/>
  <c r="O18" i="46"/>
  <c r="O124" i="46"/>
  <c r="O668" i="46"/>
  <c r="O774" i="46"/>
  <c r="O562" i="46"/>
  <c r="O350" i="46"/>
  <c r="O456" i="46"/>
  <c r="O138" i="46"/>
  <c r="O244" i="46"/>
  <c r="O32" i="46"/>
  <c r="O641" i="46"/>
  <c r="O747" i="46"/>
  <c r="O429" i="46"/>
  <c r="O535" i="46"/>
  <c r="O217" i="46"/>
  <c r="O5" i="46"/>
  <c r="O323" i="46"/>
  <c r="O111" i="46"/>
  <c r="N616" i="46"/>
  <c r="N637" i="46"/>
  <c r="N172" i="46"/>
  <c r="N740" i="46"/>
  <c r="N726" i="46"/>
  <c r="N615" i="46"/>
  <c r="N402" i="46"/>
  <c r="N515" i="46"/>
  <c r="N105" i="46"/>
  <c r="N406" i="46"/>
  <c r="N414" i="46"/>
  <c r="N592" i="46"/>
  <c r="N622" i="46"/>
  <c r="N382" i="46"/>
  <c r="N533" i="46"/>
  <c r="N381" i="46"/>
  <c r="N301" i="46"/>
  <c r="N106" i="46"/>
  <c r="N201" i="46"/>
  <c r="N605" i="46"/>
  <c r="N315" i="46"/>
  <c r="N511" i="46"/>
  <c r="N415" i="46"/>
  <c r="N623" i="46"/>
  <c r="N588" i="46"/>
  <c r="N314" i="46"/>
  <c r="N67" i="46"/>
  <c r="N706" i="46"/>
  <c r="N522" i="46"/>
  <c r="N165" i="46"/>
  <c r="N306" i="46"/>
  <c r="N295" i="46"/>
  <c r="N293" i="46"/>
  <c r="N74" i="46"/>
  <c r="N269" i="46"/>
  <c r="O674" i="46"/>
  <c r="O462" i="46"/>
  <c r="O568" i="46"/>
  <c r="O356" i="46"/>
  <c r="O780" i="46"/>
  <c r="O38" i="46"/>
  <c r="O144" i="46"/>
  <c r="O250" i="46"/>
  <c r="O768" i="46"/>
  <c r="O662" i="46"/>
  <c r="O344" i="46"/>
  <c r="O450" i="46"/>
  <c r="O556" i="46"/>
  <c r="O238" i="46"/>
  <c r="O26" i="46"/>
  <c r="O132" i="46"/>
  <c r="N510" i="46"/>
  <c r="N531" i="46"/>
  <c r="N490" i="46"/>
  <c r="N210" i="46"/>
  <c r="N90" i="46"/>
  <c r="N827" i="46"/>
  <c r="N720" i="46"/>
  <c r="N833" i="46"/>
  <c r="N635" i="46"/>
  <c r="N618" i="46"/>
  <c r="N838" i="46"/>
  <c r="N698" i="46"/>
  <c r="N516" i="46"/>
  <c r="N806" i="46"/>
  <c r="N427" i="46"/>
  <c r="N593" i="46"/>
  <c r="N195" i="46"/>
  <c r="N212" i="46"/>
  <c r="N95" i="46"/>
  <c r="N287" i="46"/>
  <c r="N845" i="46"/>
  <c r="N829" i="46"/>
  <c r="N733" i="46"/>
  <c r="N835" i="46"/>
  <c r="N800" i="46"/>
  <c r="N632" i="46"/>
  <c r="N385" i="46"/>
  <c r="N600" i="46"/>
  <c r="N416" i="46"/>
  <c r="N377" i="46"/>
  <c r="N200" i="46"/>
  <c r="N189" i="46"/>
  <c r="N187" i="46"/>
  <c r="N286" i="46"/>
  <c r="N163" i="46"/>
  <c r="O776" i="46"/>
  <c r="O670" i="46"/>
  <c r="O352" i="46"/>
  <c r="O458" i="46"/>
  <c r="O564" i="46"/>
  <c r="O246" i="46"/>
  <c r="O34" i="46"/>
  <c r="O140" i="46"/>
  <c r="O649" i="46"/>
  <c r="O755" i="46"/>
  <c r="O437" i="46"/>
  <c r="O543" i="46"/>
  <c r="O225" i="46"/>
  <c r="O331" i="46"/>
  <c r="O13" i="46"/>
  <c r="O119" i="46"/>
  <c r="O746" i="46"/>
  <c r="O322" i="46"/>
  <c r="O428" i="46"/>
  <c r="O640" i="46"/>
  <c r="O534" i="46"/>
  <c r="O4" i="46"/>
  <c r="O110" i="46"/>
  <c r="O216" i="46"/>
  <c r="O786" i="46"/>
  <c r="O680" i="46"/>
  <c r="O362" i="46"/>
  <c r="O468" i="46"/>
  <c r="O574" i="46"/>
  <c r="O256" i="46"/>
  <c r="O44" i="46"/>
  <c r="O150" i="46"/>
  <c r="O671" i="46"/>
  <c r="O777" i="46"/>
  <c r="O565" i="46"/>
  <c r="O353" i="46"/>
  <c r="O459" i="46"/>
  <c r="O141" i="46"/>
  <c r="O247" i="46"/>
  <c r="O35" i="46"/>
  <c r="N404" i="46"/>
  <c r="N849" i="46"/>
  <c r="N384" i="46"/>
  <c r="N104" i="46"/>
  <c r="N302" i="46"/>
  <c r="N721" i="46"/>
  <c r="N826" i="46"/>
  <c r="N727" i="46"/>
  <c r="N423" i="46"/>
  <c r="N830" i="46"/>
  <c r="N626" i="46"/>
  <c r="N486" i="46"/>
  <c r="N410" i="46"/>
  <c r="N594" i="46"/>
  <c r="N851" i="46"/>
  <c r="N487" i="46"/>
  <c r="N513" i="46"/>
  <c r="N530" i="46"/>
  <c r="N413" i="46"/>
  <c r="N181" i="46"/>
  <c r="N739" i="46"/>
  <c r="N723" i="46"/>
  <c r="N839" i="46"/>
  <c r="N729" i="46"/>
  <c r="N694" i="46"/>
  <c r="N526" i="46"/>
  <c r="N491" i="46"/>
  <c r="N494" i="46"/>
  <c r="N628" i="46"/>
  <c r="N483" i="46"/>
  <c r="N94" i="46"/>
  <c r="N613" i="46"/>
  <c r="N81" i="46"/>
  <c r="N180" i="46"/>
  <c r="N481" i="46"/>
  <c r="O653" i="46"/>
  <c r="O759" i="46"/>
  <c r="O441" i="46"/>
  <c r="O547" i="46"/>
  <c r="O17" i="46"/>
  <c r="O123" i="46"/>
  <c r="O335" i="46"/>
  <c r="O229" i="46"/>
  <c r="O752" i="46"/>
  <c r="O646" i="46"/>
  <c r="O328" i="46"/>
  <c r="O434" i="46"/>
  <c r="O540" i="46"/>
  <c r="O222" i="46"/>
  <c r="O10" i="46"/>
  <c r="O116" i="46"/>
  <c r="O642" i="46"/>
  <c r="O430" i="46"/>
  <c r="O536" i="46"/>
  <c r="O324" i="46"/>
  <c r="O748" i="46"/>
  <c r="O112" i="46"/>
  <c r="O218" i="46"/>
  <c r="O6" i="46"/>
  <c r="O660" i="46"/>
  <c r="O766" i="46"/>
  <c r="O554" i="46"/>
  <c r="O342" i="46"/>
  <c r="O448" i="46"/>
  <c r="O130" i="46"/>
  <c r="O236" i="46"/>
  <c r="O24" i="46"/>
  <c r="O647" i="46"/>
  <c r="O753" i="46"/>
  <c r="O541" i="46"/>
  <c r="O329" i="46"/>
  <c r="O435" i="46"/>
  <c r="O117" i="46"/>
  <c r="O223" i="46"/>
  <c r="O11" i="46"/>
  <c r="O644" i="46"/>
  <c r="O750" i="46"/>
  <c r="O538" i="46"/>
  <c r="O326" i="46"/>
  <c r="O432" i="46"/>
  <c r="O114" i="46"/>
  <c r="O220" i="46"/>
  <c r="O8" i="46"/>
  <c r="O669" i="46"/>
  <c r="O775" i="46"/>
  <c r="O457" i="46"/>
  <c r="O563" i="46"/>
  <c r="O33" i="46"/>
  <c r="O139" i="46"/>
  <c r="O351" i="46"/>
  <c r="O245" i="46"/>
  <c r="O673" i="46"/>
  <c r="O779" i="46"/>
  <c r="O461" i="46"/>
  <c r="O567" i="46"/>
  <c r="O249" i="46"/>
  <c r="O355" i="46"/>
  <c r="O37" i="46"/>
  <c r="O143" i="46"/>
  <c r="O778" i="46"/>
  <c r="O354" i="46"/>
  <c r="O460" i="46"/>
  <c r="O672" i="46"/>
  <c r="O566" i="46"/>
  <c r="O36" i="46"/>
  <c r="O142" i="46"/>
  <c r="O248" i="46"/>
  <c r="O765" i="46"/>
  <c r="O659" i="46"/>
  <c r="O341" i="46"/>
  <c r="O553" i="46"/>
  <c r="O447" i="46"/>
  <c r="O23" i="46"/>
  <c r="O129" i="46"/>
  <c r="O235" i="46"/>
  <c r="O665" i="46"/>
  <c r="O771" i="46"/>
  <c r="O453" i="46"/>
  <c r="O559" i="46"/>
  <c r="O241" i="46"/>
  <c r="O347" i="46"/>
  <c r="O29" i="46"/>
  <c r="O135" i="46"/>
  <c r="O797" i="46"/>
  <c r="O585" i="46"/>
  <c r="O691" i="46"/>
  <c r="O373" i="46"/>
  <c r="O479" i="46"/>
  <c r="O55" i="46"/>
  <c r="O267" i="46"/>
  <c r="O161" i="46"/>
  <c r="N828" i="46"/>
  <c r="N743" i="46"/>
  <c r="N596" i="46"/>
  <c r="N422" i="46"/>
  <c r="N196" i="46"/>
  <c r="N85" i="46"/>
  <c r="N190" i="46"/>
  <c r="N621" i="46"/>
  <c r="N741" i="46"/>
  <c r="N512" i="46"/>
  <c r="N520" i="46"/>
  <c r="N380" i="46"/>
  <c r="N728" i="46"/>
  <c r="N488" i="46"/>
  <c r="N745" i="46"/>
  <c r="N805" i="46"/>
  <c r="N89" i="46"/>
  <c r="N424" i="46"/>
  <c r="N307" i="46"/>
  <c r="N75" i="46"/>
  <c r="N209" i="46"/>
  <c r="N193" i="46"/>
  <c r="N309" i="46"/>
  <c r="N93" i="46"/>
  <c r="N58" i="46"/>
  <c r="N420" i="46"/>
  <c r="N809" i="46"/>
  <c r="N388" i="46"/>
  <c r="N840" i="46"/>
  <c r="N801" i="46"/>
  <c r="N624" i="46"/>
  <c r="N83" i="46"/>
  <c r="N505" i="46"/>
  <c r="N498" i="46"/>
  <c r="N57" i="46"/>
  <c r="O794" i="46"/>
  <c r="O370" i="46"/>
  <c r="O476" i="46"/>
  <c r="O688" i="46"/>
  <c r="O582" i="46"/>
  <c r="O264" i="46"/>
  <c r="O52" i="46"/>
  <c r="O158" i="46"/>
  <c r="O792" i="46"/>
  <c r="O686" i="46"/>
  <c r="O262" i="46"/>
  <c r="O368" i="46"/>
  <c r="O474" i="46"/>
  <c r="O580" i="46"/>
  <c r="O50" i="46"/>
  <c r="O156" i="46"/>
  <c r="O661" i="46"/>
  <c r="O767" i="46"/>
  <c r="O449" i="46"/>
  <c r="O25" i="46"/>
  <c r="O131" i="46"/>
  <c r="O555" i="46"/>
  <c r="O343" i="46"/>
  <c r="O237" i="46"/>
  <c r="O652" i="46"/>
  <c r="O758" i="46"/>
  <c r="O546" i="46"/>
  <c r="O334" i="46"/>
  <c r="O440" i="46"/>
  <c r="O122" i="46"/>
  <c r="O228" i="46"/>
  <c r="O16" i="46"/>
  <c r="O757" i="46"/>
  <c r="O651" i="46"/>
  <c r="O333" i="46"/>
  <c r="O545" i="46"/>
  <c r="O15" i="46"/>
  <c r="O439" i="46"/>
  <c r="O121" i="46"/>
  <c r="O227" i="46"/>
  <c r="O789" i="46"/>
  <c r="O683" i="46"/>
  <c r="O365" i="46"/>
  <c r="O577" i="46"/>
  <c r="O47" i="46"/>
  <c r="O471" i="46"/>
  <c r="O153" i="46"/>
  <c r="O259" i="46"/>
  <c r="O658" i="46"/>
  <c r="O446" i="46"/>
  <c r="O552" i="46"/>
  <c r="O340" i="46"/>
  <c r="O764" i="46"/>
  <c r="O22" i="46"/>
  <c r="O128" i="46"/>
  <c r="O234" i="46"/>
  <c r="N298" i="46"/>
  <c r="N213" i="46"/>
  <c r="N808" i="46"/>
  <c r="N316" i="46"/>
  <c r="N514" i="46"/>
  <c r="N297" i="46"/>
  <c r="N84" i="46"/>
  <c r="N303" i="46"/>
  <c r="N847" i="46"/>
  <c r="N724" i="46"/>
  <c r="N732" i="46"/>
  <c r="N804" i="46"/>
  <c r="N834" i="46"/>
  <c r="N700" i="46"/>
  <c r="N639" i="46"/>
  <c r="N699" i="46"/>
  <c r="N619" i="46"/>
  <c r="N318" i="46"/>
  <c r="N625" i="46"/>
  <c r="N393" i="46"/>
  <c r="N103" i="46"/>
  <c r="N87" i="46"/>
  <c r="N203" i="46"/>
  <c r="N305" i="46"/>
  <c r="N270" i="46"/>
  <c r="N844" i="46"/>
  <c r="N703" i="46"/>
  <c r="N812" i="46"/>
  <c r="N734" i="46"/>
  <c r="N695" i="46"/>
  <c r="N730" i="46"/>
  <c r="N401" i="46"/>
  <c r="N611" i="46"/>
  <c r="N392" i="46"/>
  <c r="N587" i="46"/>
  <c r="O677" i="46"/>
  <c r="O783" i="46"/>
  <c r="O465" i="46"/>
  <c r="O359" i="46"/>
  <c r="O41" i="46"/>
  <c r="O147" i="46"/>
  <c r="O571" i="46"/>
  <c r="O253" i="46"/>
  <c r="N192" i="46"/>
  <c r="N107" i="46"/>
  <c r="N702" i="46"/>
  <c r="N634" i="46"/>
  <c r="N408" i="46"/>
  <c r="N191" i="46"/>
  <c r="N296" i="46"/>
  <c r="N197" i="46"/>
  <c r="N317" i="46"/>
  <c r="N300" i="46"/>
  <c r="N202" i="46"/>
  <c r="N274" i="46"/>
  <c r="N198" i="46"/>
  <c r="N64" i="46"/>
  <c r="N109" i="46"/>
  <c r="N169" i="46"/>
  <c r="N407" i="46"/>
  <c r="N636" i="46"/>
  <c r="N519" i="46"/>
  <c r="N499" i="46"/>
  <c r="N421" i="46"/>
  <c r="N299" i="46"/>
  <c r="N97" i="46"/>
  <c r="N199" i="46"/>
  <c r="N164" i="46"/>
  <c r="N208" i="46"/>
  <c r="N279" i="46"/>
  <c r="N282" i="46"/>
  <c r="N98" i="46"/>
  <c r="N589" i="46"/>
  <c r="N518" i="46"/>
  <c r="N507" i="46"/>
  <c r="N399" i="46"/>
  <c r="N604" i="46"/>
  <c r="N375" i="46"/>
  <c r="O663" i="46"/>
  <c r="O769" i="46"/>
  <c r="O557" i="46"/>
  <c r="O345" i="46"/>
  <c r="O451" i="46"/>
  <c r="O133" i="46"/>
  <c r="O239" i="46"/>
  <c r="O27" i="46"/>
  <c r="N425" i="46"/>
  <c r="N66" i="46"/>
  <c r="N846" i="46"/>
  <c r="N620" i="46"/>
  <c r="N509" i="46"/>
  <c r="N614" i="46"/>
  <c r="N91" i="46"/>
  <c r="N211" i="46"/>
  <c r="N194" i="46"/>
  <c r="N308" i="46"/>
  <c r="N168" i="46"/>
  <c r="N92" i="46"/>
  <c r="N276" i="46"/>
  <c r="N321" i="46"/>
  <c r="N63" i="46"/>
  <c r="N725" i="46"/>
  <c r="N848" i="46"/>
  <c r="N837" i="46"/>
  <c r="N817" i="46"/>
  <c r="N633" i="46"/>
  <c r="N405" i="46"/>
  <c r="N521" i="46"/>
  <c r="N517" i="46"/>
  <c r="N482" i="46"/>
  <c r="N102" i="46"/>
  <c r="N173" i="46"/>
  <c r="N176" i="46"/>
  <c r="N310" i="46"/>
  <c r="N59" i="46"/>
  <c r="N412" i="46"/>
  <c r="N825" i="46"/>
  <c r="N717" i="46"/>
  <c r="N816" i="46"/>
  <c r="N693" i="46"/>
  <c r="O781" i="46"/>
  <c r="O675" i="46"/>
  <c r="O357" i="46"/>
  <c r="O569" i="46"/>
  <c r="O463" i="46"/>
  <c r="O39" i="46"/>
  <c r="O145" i="46"/>
  <c r="O251" i="46"/>
  <c r="O645" i="46"/>
  <c r="O751" i="46"/>
  <c r="O433" i="46"/>
  <c r="O9" i="46"/>
  <c r="O115" i="46"/>
  <c r="O539" i="46"/>
  <c r="O327" i="46"/>
  <c r="O221" i="46"/>
  <c r="O689" i="46"/>
  <c r="O795" i="46"/>
  <c r="O265" i="46"/>
  <c r="O477" i="46"/>
  <c r="O583" i="46"/>
  <c r="O53" i="46"/>
  <c r="O371" i="46"/>
  <c r="O159" i="46"/>
  <c r="O685" i="46"/>
  <c r="O791" i="46"/>
  <c r="O473" i="46"/>
  <c r="O579" i="46"/>
  <c r="O261" i="46"/>
  <c r="O367" i="46"/>
  <c r="O49" i="46"/>
  <c r="O155" i="46"/>
  <c r="O681" i="46"/>
  <c r="O787" i="46"/>
  <c r="O469" i="46"/>
  <c r="O575" i="46"/>
  <c r="O363" i="46"/>
  <c r="O257" i="46"/>
  <c r="O45" i="46"/>
  <c r="O151" i="46"/>
  <c r="O682" i="46"/>
  <c r="O470" i="46"/>
  <c r="O576" i="46"/>
  <c r="O788" i="46"/>
  <c r="O364" i="46"/>
  <c r="O258" i="46"/>
  <c r="O46" i="46"/>
  <c r="O152" i="46"/>
  <c r="O657" i="46"/>
  <c r="O763" i="46"/>
  <c r="O445" i="46"/>
  <c r="O551" i="46"/>
  <c r="O233" i="46"/>
  <c r="O339" i="46"/>
  <c r="O21" i="46"/>
  <c r="O127" i="46"/>
  <c r="O676" i="46"/>
  <c r="O782" i="46"/>
  <c r="O570" i="46"/>
  <c r="O358" i="46"/>
  <c r="O464" i="46"/>
  <c r="O146" i="46"/>
  <c r="O252" i="46"/>
  <c r="O40" i="46"/>
  <c r="O784" i="46"/>
  <c r="O678" i="46"/>
  <c r="O360" i="46"/>
  <c r="O466" i="46"/>
  <c r="O572" i="46"/>
  <c r="O254" i="46"/>
  <c r="O42" i="46"/>
  <c r="O148" i="46"/>
  <c r="N722" i="46"/>
  <c r="N319" i="46"/>
  <c r="N278" i="46"/>
  <c r="N528" i="46"/>
  <c r="N832" i="46"/>
  <c r="N403" i="46"/>
  <c r="N508" i="46"/>
  <c r="N409" i="46"/>
  <c r="N529" i="46"/>
  <c r="N88" i="46"/>
  <c r="N96" i="46"/>
  <c r="N62" i="46"/>
  <c r="N304" i="46"/>
  <c r="N170" i="46"/>
  <c r="N215" i="46"/>
  <c r="N275" i="46"/>
  <c r="N831" i="46"/>
  <c r="N742" i="46"/>
  <c r="N731" i="46"/>
  <c r="N711" i="46"/>
  <c r="N527" i="46"/>
  <c r="N617" i="46"/>
  <c r="N627" i="46"/>
  <c r="N411" i="46"/>
  <c r="N376" i="46"/>
  <c r="N738" i="46"/>
  <c r="N597" i="46"/>
  <c r="N70" i="46"/>
  <c r="N204" i="46"/>
  <c r="N271" i="46"/>
  <c r="N836" i="46"/>
  <c r="N719" i="46"/>
  <c r="N823" i="46"/>
  <c r="N710" i="46"/>
  <c r="N799" i="46"/>
  <c r="X10" i="16"/>
  <c r="X10" i="37" s="1"/>
  <c r="AA10" i="34" s="1"/>
  <c r="Z9" i="45" s="1"/>
  <c r="X54" i="16"/>
  <c r="X54" i="37" s="1"/>
  <c r="AA54" i="34" s="1"/>
  <c r="Z53" i="45" s="1"/>
  <c r="X99" i="16"/>
  <c r="X99" i="37" s="1"/>
  <c r="AA99" i="34" s="1"/>
  <c r="Z98" i="45" s="1"/>
  <c r="X100" i="16"/>
  <c r="X100" i="37" s="1"/>
  <c r="AA100" i="34" s="1"/>
  <c r="Z99" i="45" s="1"/>
  <c r="X91" i="16"/>
  <c r="X91" i="37" s="1"/>
  <c r="AA91" i="34" s="1"/>
  <c r="Z90" i="45" s="1"/>
  <c r="X14" i="16"/>
  <c r="X14" i="37" s="1"/>
  <c r="AA14" i="34" s="1"/>
  <c r="Z13" i="45" s="1"/>
  <c r="X52" i="16"/>
  <c r="X52" i="37" s="1"/>
  <c r="AA52" i="34" s="1"/>
  <c r="Z51" i="45" s="1"/>
  <c r="X55" i="16"/>
  <c r="X55" i="37" s="1"/>
  <c r="AA55" i="34" s="1"/>
  <c r="Z54" i="45" s="1"/>
  <c r="X9" i="16"/>
  <c r="X9" i="37" s="1"/>
  <c r="AA9" i="34" s="1"/>
  <c r="Z8" i="45" s="1"/>
  <c r="X112" i="16"/>
  <c r="X112" i="37" s="1"/>
  <c r="AA112" i="34" s="1"/>
  <c r="Z111" i="45" s="1"/>
  <c r="X6" i="16"/>
  <c r="X6" i="37" s="1"/>
  <c r="AA6" i="34" s="1"/>
  <c r="Z5" i="45" s="1"/>
  <c r="X44" i="16"/>
  <c r="X44" i="37" s="1"/>
  <c r="AA44" i="34" s="1"/>
  <c r="Z43" i="45" s="1"/>
  <c r="X20" i="16"/>
  <c r="X20" i="37" s="1"/>
  <c r="AA20" i="34" s="1"/>
  <c r="Z19" i="45" s="1"/>
  <c r="X97" i="16"/>
  <c r="X97" i="37" s="1"/>
  <c r="AA97" i="34" s="1"/>
  <c r="Z96" i="45" s="1"/>
  <c r="X61" i="16"/>
  <c r="X61" i="37" s="1"/>
  <c r="AA61" i="34" s="1"/>
  <c r="Z60" i="45" s="1"/>
  <c r="X42" i="16"/>
  <c r="X42" i="37" s="1"/>
  <c r="AA42" i="34" s="1"/>
  <c r="Z41" i="45" s="1"/>
  <c r="X29" i="16"/>
  <c r="X29" i="37" s="1"/>
  <c r="AA29" i="34" s="1"/>
  <c r="Z28" i="45" s="1"/>
  <c r="X64" i="16"/>
  <c r="X64" i="37" s="1"/>
  <c r="AA64" i="34" s="1"/>
  <c r="Z63" i="45" s="1"/>
  <c r="X24" i="16"/>
  <c r="X24" i="37" s="1"/>
  <c r="AA24" i="34" s="1"/>
  <c r="Z23" i="45" s="1"/>
  <c r="X37" i="16"/>
  <c r="X37" i="37" s="1"/>
  <c r="AA37" i="34" s="1"/>
  <c r="Z36" i="45" s="1"/>
  <c r="X93" i="16"/>
  <c r="X93" i="37" s="1"/>
  <c r="AA93" i="34" s="1"/>
  <c r="Z92" i="45" s="1"/>
  <c r="X11" i="16"/>
  <c r="X11" i="37" s="1"/>
  <c r="AA11" i="34" s="1"/>
  <c r="Z10" i="45" s="1"/>
  <c r="X104" i="16"/>
  <c r="X104" i="37" s="1"/>
  <c r="AA104" i="34" s="1"/>
  <c r="Z103" i="45" s="1"/>
  <c r="X84" i="16"/>
  <c r="X84" i="37" s="1"/>
  <c r="AA84" i="34" s="1"/>
  <c r="Z83" i="45" s="1"/>
  <c r="X36" i="16"/>
  <c r="X36" i="37" s="1"/>
  <c r="AA36" i="34" s="1"/>
  <c r="Z35" i="45" s="1"/>
  <c r="X22" i="16"/>
  <c r="X22" i="37" s="1"/>
  <c r="AA22" i="34" s="1"/>
  <c r="Z21" i="45" s="1"/>
  <c r="X45" i="16"/>
  <c r="X45" i="37" s="1"/>
  <c r="AA45" i="34" s="1"/>
  <c r="Z44" i="45" s="1"/>
  <c r="X5" i="16"/>
  <c r="X5" i="37" s="1"/>
  <c r="AA5" i="34" s="1"/>
  <c r="Z4" i="45" s="1"/>
  <c r="X80" i="16"/>
  <c r="X80" i="37" s="1"/>
  <c r="AA80" i="34" s="1"/>
  <c r="Z79" i="45" s="1"/>
  <c r="X76" i="16"/>
  <c r="X76" i="37" s="1"/>
  <c r="AA76" i="34" s="1"/>
  <c r="Z75" i="45" s="1"/>
  <c r="X96" i="16"/>
  <c r="X96" i="37" s="1"/>
  <c r="AA96" i="34" s="1"/>
  <c r="Z95" i="45" s="1"/>
  <c r="X46" i="16"/>
  <c r="X46" i="37" s="1"/>
  <c r="AA46" i="34" s="1"/>
  <c r="Z45" i="45" s="1"/>
  <c r="X50" i="16"/>
  <c r="X50" i="37" s="1"/>
  <c r="AA50" i="34" s="1"/>
  <c r="Z49" i="45" s="1"/>
  <c r="X38" i="16"/>
  <c r="X38" i="37" s="1"/>
  <c r="AA38" i="34" s="1"/>
  <c r="Z37" i="45" s="1"/>
  <c r="X12" i="16"/>
  <c r="X12" i="37" s="1"/>
  <c r="AA12" i="34" s="1"/>
  <c r="Z11" i="45" s="1"/>
  <c r="X106" i="16"/>
  <c r="X106" i="37" s="1"/>
  <c r="AA106" i="34" s="1"/>
  <c r="Z105" i="45" s="1"/>
  <c r="X74" i="16"/>
  <c r="X74" i="37" s="1"/>
  <c r="AA74" i="34" s="1"/>
  <c r="Z73" i="45" s="1"/>
  <c r="X98" i="16"/>
  <c r="X98" i="37" s="1"/>
  <c r="AA98" i="34" s="1"/>
  <c r="Z97" i="45" s="1"/>
  <c r="X57" i="16"/>
  <c r="X57" i="37" s="1"/>
  <c r="AA57" i="34" s="1"/>
  <c r="Z56" i="45" s="1"/>
  <c r="X95" i="16"/>
  <c r="X95" i="37" s="1"/>
  <c r="AA95" i="34" s="1"/>
  <c r="Z94" i="45" s="1"/>
  <c r="X102" i="16"/>
  <c r="X102" i="37" s="1"/>
  <c r="AA102" i="34" s="1"/>
  <c r="Z101" i="45" s="1"/>
  <c r="X105" i="16"/>
  <c r="X105" i="37" s="1"/>
  <c r="AA105" i="34" s="1"/>
  <c r="Z104" i="45" s="1"/>
  <c r="X13" i="16"/>
  <c r="X13" i="37" s="1"/>
  <c r="AA13" i="34" s="1"/>
  <c r="Z12" i="45" s="1"/>
  <c r="X16" i="16"/>
  <c r="X16" i="37" s="1"/>
  <c r="AA16" i="34" s="1"/>
  <c r="Z15" i="45" s="1"/>
  <c r="X58" i="16"/>
  <c r="X58" i="37" s="1"/>
  <c r="AA58" i="34" s="1"/>
  <c r="Z57" i="45" s="1"/>
  <c r="X86" i="16"/>
  <c r="X86" i="37" s="1"/>
  <c r="AA86" i="34" s="1"/>
  <c r="Z85" i="45" s="1"/>
  <c r="X51" i="16"/>
  <c r="X51" i="37" s="1"/>
  <c r="AA51" i="34" s="1"/>
  <c r="Z50" i="45" s="1"/>
  <c r="X65" i="16"/>
  <c r="X65" i="37" s="1"/>
  <c r="AA65" i="34" s="1"/>
  <c r="Z64" i="45" s="1"/>
  <c r="X53" i="16"/>
  <c r="X53" i="37" s="1"/>
  <c r="AA53" i="34" s="1"/>
  <c r="Z52" i="45" s="1"/>
  <c r="X47" i="16"/>
  <c r="X47" i="37" s="1"/>
  <c r="AA47" i="34" s="1"/>
  <c r="Z46" i="45" s="1"/>
  <c r="X72" i="16"/>
  <c r="X72" i="37" s="1"/>
  <c r="AA72" i="34" s="1"/>
  <c r="Z71" i="45" s="1"/>
  <c r="X73" i="16"/>
  <c r="X73" i="37" s="1"/>
  <c r="AA73" i="34" s="1"/>
  <c r="Z72" i="45" s="1"/>
  <c r="X87" i="16"/>
  <c r="X87" i="37" s="1"/>
  <c r="AA87" i="34" s="1"/>
  <c r="Z86" i="45" s="1"/>
  <c r="X79" i="16"/>
  <c r="X79" i="37" s="1"/>
  <c r="AA79" i="34" s="1"/>
  <c r="Z78" i="45" s="1"/>
  <c r="X75" i="16"/>
  <c r="X75" i="37" s="1"/>
  <c r="AA75" i="34" s="1"/>
  <c r="Z74" i="45" s="1"/>
  <c r="X90" i="16"/>
  <c r="X90" i="37" s="1"/>
  <c r="AA90" i="34" s="1"/>
  <c r="Z89" i="45" s="1"/>
  <c r="X66" i="16"/>
  <c r="X66" i="37" s="1"/>
  <c r="AA66" i="34" s="1"/>
  <c r="Z65" i="45" s="1"/>
  <c r="X108" i="16"/>
  <c r="X108" i="37" s="1"/>
  <c r="AA108" i="34" s="1"/>
  <c r="Z107" i="45" s="1"/>
  <c r="X71" i="16"/>
  <c r="X71" i="37" s="1"/>
  <c r="AA71" i="34" s="1"/>
  <c r="Z70" i="45" s="1"/>
  <c r="X25" i="16"/>
  <c r="X25" i="37" s="1"/>
  <c r="AA25" i="34" s="1"/>
  <c r="Z24" i="45" s="1"/>
  <c r="X68" i="16"/>
  <c r="X68" i="37" s="1"/>
  <c r="AA68" i="34" s="1"/>
  <c r="Z67" i="45" s="1"/>
  <c r="X103" i="16"/>
  <c r="X103" i="37" s="1"/>
  <c r="AA103" i="34" s="1"/>
  <c r="Z102" i="45" s="1"/>
  <c r="X31" i="16"/>
  <c r="X31" i="37" s="1"/>
  <c r="AA31" i="34" s="1"/>
  <c r="Z30" i="45" s="1"/>
  <c r="X70" i="16"/>
  <c r="X70" i="37" s="1"/>
  <c r="AA70" i="34" s="1"/>
  <c r="Z69" i="45" s="1"/>
  <c r="X8" i="16"/>
  <c r="X8" i="37" s="1"/>
  <c r="AA8" i="34" s="1"/>
  <c r="Z7" i="45" s="1"/>
  <c r="X17" i="16"/>
  <c r="X17" i="37" s="1"/>
  <c r="AA17" i="34" s="1"/>
  <c r="Z16" i="45" s="1"/>
  <c r="X85" i="16"/>
  <c r="X85" i="37" s="1"/>
  <c r="AA85" i="34" s="1"/>
  <c r="Z84" i="45" s="1"/>
  <c r="X7" i="16"/>
  <c r="X7" i="37" s="1"/>
  <c r="AA7" i="34" s="1"/>
  <c r="Z6" i="45" s="1"/>
  <c r="X39" i="16"/>
  <c r="X39" i="37" s="1"/>
  <c r="AA39" i="34" s="1"/>
  <c r="Z38" i="45" s="1"/>
  <c r="X81" i="16"/>
  <c r="X81" i="37" s="1"/>
  <c r="AA81" i="34" s="1"/>
  <c r="Z80" i="45" s="1"/>
  <c r="X21" i="16"/>
  <c r="X21" i="37" s="1"/>
  <c r="AA21" i="34" s="1"/>
  <c r="Z20" i="45" s="1"/>
  <c r="X82" i="16"/>
  <c r="X82" i="37" s="1"/>
  <c r="AA82" i="34" s="1"/>
  <c r="Z81" i="45" s="1"/>
  <c r="X78" i="16"/>
  <c r="X78" i="37" s="1"/>
  <c r="AA78" i="34" s="1"/>
  <c r="Z77" i="45" s="1"/>
  <c r="X41" i="16"/>
  <c r="X41" i="37" s="1"/>
  <c r="AA41" i="34" s="1"/>
  <c r="Z40" i="45" s="1"/>
  <c r="X62" i="16"/>
  <c r="X62" i="37" s="1"/>
  <c r="AA62" i="34" s="1"/>
  <c r="Z61" i="45" s="1"/>
  <c r="X48" i="16"/>
  <c r="X48" i="37" s="1"/>
  <c r="AA48" i="34" s="1"/>
  <c r="Z47" i="45" s="1"/>
  <c r="X83" i="16"/>
  <c r="X83" i="37" s="1"/>
  <c r="AA83" i="34" s="1"/>
  <c r="Z82" i="45" s="1"/>
  <c r="X69" i="16"/>
  <c r="X69" i="37" s="1"/>
  <c r="AA69" i="34" s="1"/>
  <c r="Z68" i="45" s="1"/>
  <c r="X32" i="16"/>
  <c r="X32" i="37" s="1"/>
  <c r="AA32" i="34" s="1"/>
  <c r="Z31" i="45" s="1"/>
  <c r="X33" i="16"/>
  <c r="X33" i="37" s="1"/>
  <c r="AA33" i="34" s="1"/>
  <c r="Z32" i="45" s="1"/>
  <c r="X107" i="16"/>
  <c r="X107" i="37" s="1"/>
  <c r="AA107" i="34" s="1"/>
  <c r="Z106" i="45" s="1"/>
  <c r="X23" i="16"/>
  <c r="X23" i="37" s="1"/>
  <c r="AA23" i="34" s="1"/>
  <c r="Z22" i="45" s="1"/>
  <c r="X60" i="16"/>
  <c r="X60" i="37" s="1"/>
  <c r="AA60" i="34" s="1"/>
  <c r="Z59" i="45" s="1"/>
  <c r="X56" i="16"/>
  <c r="X56" i="37" s="1"/>
  <c r="AA56" i="34" s="1"/>
  <c r="Z55" i="45" s="1"/>
  <c r="X18" i="16"/>
  <c r="X18" i="37" s="1"/>
  <c r="AA18" i="34" s="1"/>
  <c r="Z17" i="45" s="1"/>
  <c r="X92" i="16"/>
  <c r="X92" i="37" s="1"/>
  <c r="AA92" i="34" s="1"/>
  <c r="Z91" i="45" s="1"/>
  <c r="X26" i="16"/>
  <c r="X26" i="37" s="1"/>
  <c r="AA26" i="34" s="1"/>
  <c r="Z25" i="45" s="1"/>
  <c r="X43" i="16"/>
  <c r="X43" i="37" s="1"/>
  <c r="AA43" i="34" s="1"/>
  <c r="Z42" i="45" s="1"/>
  <c r="X30" i="16"/>
  <c r="X30" i="37" s="1"/>
  <c r="AA30" i="34" s="1"/>
  <c r="Z29" i="45" s="1"/>
  <c r="X89" i="16"/>
  <c r="X89" i="37" s="1"/>
  <c r="AA89" i="34" s="1"/>
  <c r="Z88" i="45" s="1"/>
  <c r="X28" i="16"/>
  <c r="X28" i="37" s="1"/>
  <c r="AA28" i="34" s="1"/>
  <c r="Z27" i="45" s="1"/>
  <c r="X27" i="16"/>
  <c r="X27" i="37" s="1"/>
  <c r="AA27" i="34" s="1"/>
  <c r="Z26" i="45" s="1"/>
  <c r="X59" i="16"/>
  <c r="X59" i="37" s="1"/>
  <c r="AA59" i="34" s="1"/>
  <c r="Z58" i="45" s="1"/>
  <c r="X88" i="16"/>
  <c r="X88" i="37" s="1"/>
  <c r="AA88" i="34" s="1"/>
  <c r="Z87" i="45" s="1"/>
  <c r="X67" i="16"/>
  <c r="X67" i="37" s="1"/>
  <c r="AA67" i="34" s="1"/>
  <c r="Z66" i="45" s="1"/>
  <c r="X34" i="16"/>
  <c r="X34" i="37" s="1"/>
  <c r="AA34" i="34" s="1"/>
  <c r="Z33" i="45" s="1"/>
  <c r="X101" i="16"/>
  <c r="X101" i="37" s="1"/>
  <c r="AA101" i="34" s="1"/>
  <c r="Z100" i="45" s="1"/>
  <c r="X49" i="16"/>
  <c r="X49" i="37" s="1"/>
  <c r="AA49" i="34" s="1"/>
  <c r="Z48" i="45" s="1"/>
  <c r="X40" i="16"/>
  <c r="X40" i="37" s="1"/>
  <c r="AA40" i="34" s="1"/>
  <c r="Z39" i="45" s="1"/>
  <c r="X19" i="16"/>
  <c r="X19" i="37" s="1"/>
  <c r="AA19" i="34" s="1"/>
  <c r="Z18" i="45" s="1"/>
  <c r="X110" i="16"/>
  <c r="X110" i="37" s="1"/>
  <c r="AA110" i="34" s="1"/>
  <c r="Z109" i="45" s="1"/>
  <c r="X109" i="16"/>
  <c r="X109" i="37" s="1"/>
  <c r="AA109" i="34" s="1"/>
  <c r="Z108" i="45" s="1"/>
  <c r="X15" i="16"/>
  <c r="X15" i="37" s="1"/>
  <c r="AA15" i="34" s="1"/>
  <c r="Z14" i="45" s="1"/>
  <c r="X63" i="16"/>
  <c r="X63" i="37" s="1"/>
  <c r="AA63" i="34" s="1"/>
  <c r="Z62" i="45" s="1"/>
  <c r="X35" i="16"/>
  <c r="X35" i="37" s="1"/>
  <c r="AA35" i="34" s="1"/>
  <c r="Z34" i="45" s="1"/>
  <c r="Y5" i="4"/>
  <c r="AA3" i="15"/>
  <c r="AA29" i="15"/>
  <c r="AA91" i="15"/>
  <c r="AA46" i="15"/>
  <c r="AA62" i="15"/>
  <c r="AA112" i="15"/>
  <c r="AA69" i="15"/>
  <c r="AA52" i="15"/>
  <c r="AA15" i="15"/>
  <c r="AA55" i="15"/>
  <c r="AA45" i="15"/>
  <c r="AA9" i="15"/>
  <c r="AA20" i="15"/>
  <c r="AA30" i="15"/>
  <c r="AA28" i="15"/>
  <c r="AA38" i="15"/>
  <c r="AA85" i="15"/>
  <c r="AA37" i="15"/>
  <c r="AA83" i="15"/>
  <c r="AA24" i="15"/>
  <c r="AA68" i="15"/>
  <c r="AA104" i="15"/>
  <c r="AA54" i="15"/>
  <c r="AA13" i="15"/>
  <c r="AA7" i="15"/>
  <c r="AA100" i="15"/>
  <c r="AA81" i="15"/>
  <c r="AA72" i="15"/>
  <c r="AA51" i="15"/>
  <c r="AA109" i="15"/>
  <c r="AA60" i="15"/>
  <c r="AA63" i="15"/>
  <c r="AA105" i="15"/>
  <c r="AA36" i="15"/>
  <c r="AA103" i="15"/>
  <c r="AA98" i="15"/>
  <c r="AA16" i="15"/>
  <c r="AA80" i="15"/>
  <c r="AA27" i="15"/>
  <c r="AA77" i="15"/>
  <c r="AA6" i="15"/>
  <c r="AA88" i="15"/>
  <c r="AA53" i="15"/>
  <c r="AA32" i="15"/>
  <c r="AA107" i="15"/>
  <c r="AA19" i="15"/>
  <c r="AA99" i="15"/>
  <c r="AA14" i="15"/>
  <c r="AA71" i="15"/>
  <c r="AA11" i="15"/>
  <c r="AA40" i="15"/>
  <c r="AA47" i="15"/>
  <c r="AA26" i="15"/>
  <c r="AA96" i="15"/>
  <c r="AA39" i="15"/>
  <c r="AA92" i="15"/>
  <c r="AA43" i="15"/>
  <c r="AA70" i="15"/>
  <c r="AA57" i="15"/>
  <c r="AA59" i="15"/>
  <c r="AA21" i="15"/>
  <c r="AA65" i="15"/>
  <c r="AA58" i="15"/>
  <c r="AA44" i="15"/>
  <c r="AA75" i="15"/>
  <c r="AA49" i="15"/>
  <c r="AA31" i="15"/>
  <c r="AA67" i="15"/>
  <c r="AA101" i="15"/>
  <c r="AA25" i="15"/>
  <c r="AA33" i="15"/>
  <c r="AA66" i="15"/>
  <c r="AA79" i="15"/>
  <c r="AA8" i="15"/>
  <c r="AA41" i="15"/>
  <c r="AA111" i="15"/>
  <c r="AA84" i="15"/>
  <c r="AA61" i="15"/>
  <c r="AA22" i="15"/>
  <c r="AA78" i="15"/>
  <c r="AA17" i="15"/>
  <c r="AA106" i="15"/>
  <c r="AA64" i="15"/>
  <c r="AA50" i="15"/>
  <c r="AA90" i="15"/>
  <c r="AA23" i="15"/>
  <c r="AA56" i="15"/>
  <c r="AA18" i="15"/>
  <c r="AA73" i="15"/>
  <c r="AA34" i="15"/>
  <c r="AA5" i="15"/>
  <c r="AA82" i="15"/>
  <c r="AA48" i="15"/>
  <c r="AA86" i="15"/>
  <c r="AA89" i="15"/>
  <c r="AA102" i="15"/>
  <c r="AA74" i="15"/>
  <c r="AA110" i="15"/>
  <c r="AA10" i="15"/>
  <c r="AA35" i="15"/>
  <c r="AA76" i="15"/>
  <c r="AA93" i="15"/>
  <c r="AA108" i="15"/>
  <c r="AA94" i="15"/>
  <c r="AA97" i="15"/>
  <c r="AA12" i="15"/>
  <c r="AA87" i="15"/>
  <c r="AA95" i="15"/>
  <c r="AA42" i="15"/>
  <c r="X111" i="16"/>
  <c r="X111" i="37" s="1"/>
  <c r="AA111" i="34" s="1"/>
  <c r="Z110" i="45" s="1"/>
  <c r="X94" i="16"/>
  <c r="X94" i="37" s="1"/>
  <c r="AA94" i="34" s="1"/>
  <c r="Z93" i="45" s="1"/>
  <c r="X77" i="16"/>
  <c r="X77" i="37" s="1"/>
  <c r="AA77" i="34" s="1"/>
  <c r="Z76" i="45" s="1"/>
  <c r="U3" i="4"/>
  <c r="P652" i="46" l="1"/>
  <c r="P758" i="46"/>
  <c r="P440" i="46"/>
  <c r="P546" i="46"/>
  <c r="P228" i="46"/>
  <c r="P334" i="46"/>
  <c r="P16" i="46"/>
  <c r="P122" i="46"/>
  <c r="P747" i="46"/>
  <c r="P641" i="46"/>
  <c r="P323" i="46"/>
  <c r="P429" i="46"/>
  <c r="P535" i="46"/>
  <c r="P217" i="46"/>
  <c r="P5" i="46"/>
  <c r="P111" i="46"/>
  <c r="P674" i="46"/>
  <c r="P780" i="46"/>
  <c r="P568" i="46"/>
  <c r="P356" i="46"/>
  <c r="P462" i="46"/>
  <c r="P144" i="46"/>
  <c r="P250" i="46"/>
  <c r="P38" i="46"/>
  <c r="P660" i="46"/>
  <c r="P766" i="46"/>
  <c r="P448" i="46"/>
  <c r="P554" i="46"/>
  <c r="P236" i="46"/>
  <c r="P342" i="46"/>
  <c r="P24" i="46"/>
  <c r="P130" i="46"/>
  <c r="P666" i="46"/>
  <c r="P772" i="46"/>
  <c r="P560" i="46"/>
  <c r="P348" i="46"/>
  <c r="P454" i="46"/>
  <c r="P136" i="46"/>
  <c r="P242" i="46"/>
  <c r="P30" i="46"/>
  <c r="P668" i="46"/>
  <c r="P774" i="46"/>
  <c r="P456" i="46"/>
  <c r="P562" i="46"/>
  <c r="P244" i="46"/>
  <c r="P350" i="46"/>
  <c r="P32" i="46"/>
  <c r="P138" i="46"/>
  <c r="P787" i="46"/>
  <c r="P681" i="46"/>
  <c r="P363" i="46"/>
  <c r="P469" i="46"/>
  <c r="P575" i="46"/>
  <c r="P257" i="46"/>
  <c r="P45" i="46"/>
  <c r="P151" i="46"/>
  <c r="P779" i="46"/>
  <c r="P673" i="46"/>
  <c r="P355" i="46"/>
  <c r="P461" i="46"/>
  <c r="P567" i="46"/>
  <c r="P249" i="46"/>
  <c r="P37" i="46"/>
  <c r="P143" i="46"/>
  <c r="P661" i="46"/>
  <c r="P449" i="46"/>
  <c r="P555" i="46"/>
  <c r="P767" i="46"/>
  <c r="P343" i="46"/>
  <c r="P25" i="46"/>
  <c r="P131" i="46"/>
  <c r="P237" i="46"/>
  <c r="P650" i="46"/>
  <c r="P756" i="46"/>
  <c r="P544" i="46"/>
  <c r="P332" i="46"/>
  <c r="P438" i="46"/>
  <c r="P120" i="46"/>
  <c r="P226" i="46"/>
  <c r="P14" i="46"/>
  <c r="P640" i="46"/>
  <c r="P746" i="46"/>
  <c r="P428" i="46"/>
  <c r="P322" i="46"/>
  <c r="P110" i="46"/>
  <c r="P216" i="46"/>
  <c r="P534" i="46"/>
  <c r="P4" i="46"/>
  <c r="P789" i="46"/>
  <c r="P365" i="46"/>
  <c r="P471" i="46"/>
  <c r="P577" i="46"/>
  <c r="P683" i="46"/>
  <c r="P259" i="46"/>
  <c r="P47" i="46"/>
  <c r="P153" i="46"/>
  <c r="O837" i="46"/>
  <c r="O729" i="46"/>
  <c r="O710" i="46"/>
  <c r="O734" i="46"/>
  <c r="O738" i="46"/>
  <c r="O742" i="46"/>
  <c r="O698" i="46"/>
  <c r="O834" i="46"/>
  <c r="O412" i="46"/>
  <c r="O817" i="46"/>
  <c r="O527" i="46"/>
  <c r="O635" i="46"/>
  <c r="O712" i="46"/>
  <c r="O407" i="46"/>
  <c r="O832" i="46"/>
  <c r="O828" i="46"/>
  <c r="O806" i="46"/>
  <c r="O483" i="46"/>
  <c r="O699" i="46"/>
  <c r="O812" i="46"/>
  <c r="O88" i="46"/>
  <c r="O203" i="46"/>
  <c r="O269" i="46"/>
  <c r="O172" i="46"/>
  <c r="O193" i="46"/>
  <c r="O621" i="46"/>
  <c r="O58" i="46"/>
  <c r="O191" i="46"/>
  <c r="O67" i="46"/>
  <c r="O508" i="46"/>
  <c r="O210" i="46"/>
  <c r="O213" i="46"/>
  <c r="O96" i="46"/>
  <c r="O639" i="46"/>
  <c r="P680" i="46"/>
  <c r="P786" i="46"/>
  <c r="P468" i="46"/>
  <c r="P362" i="46"/>
  <c r="P44" i="46"/>
  <c r="P574" i="46"/>
  <c r="P150" i="46"/>
  <c r="P256" i="46"/>
  <c r="P645" i="46"/>
  <c r="P433" i="46"/>
  <c r="P539" i="46"/>
  <c r="P751" i="46"/>
  <c r="P327" i="46"/>
  <c r="P115" i="46"/>
  <c r="P221" i="46"/>
  <c r="P9" i="46"/>
  <c r="P687" i="46"/>
  <c r="P793" i="46"/>
  <c r="P581" i="46"/>
  <c r="P263" i="46"/>
  <c r="P369" i="46"/>
  <c r="P475" i="46"/>
  <c r="P157" i="46"/>
  <c r="P51" i="46"/>
  <c r="P684" i="46"/>
  <c r="P790" i="46"/>
  <c r="P260" i="46"/>
  <c r="P472" i="46"/>
  <c r="P578" i="46"/>
  <c r="P366" i="46"/>
  <c r="P48" i="46"/>
  <c r="P154" i="46"/>
  <c r="P763" i="46"/>
  <c r="P657" i="46"/>
  <c r="P339" i="46"/>
  <c r="P445" i="46"/>
  <c r="P551" i="46"/>
  <c r="P233" i="46"/>
  <c r="P21" i="46"/>
  <c r="P127" i="46"/>
  <c r="P677" i="46"/>
  <c r="P465" i="46"/>
  <c r="P571" i="46"/>
  <c r="P783" i="46"/>
  <c r="P359" i="46"/>
  <c r="P41" i="46"/>
  <c r="P147" i="46"/>
  <c r="P253" i="46"/>
  <c r="P755" i="46"/>
  <c r="P649" i="46"/>
  <c r="P331" i="46"/>
  <c r="P437" i="46"/>
  <c r="P543" i="46"/>
  <c r="P225" i="46"/>
  <c r="P13" i="46"/>
  <c r="P119" i="46"/>
  <c r="P658" i="46"/>
  <c r="P764" i="46"/>
  <c r="P552" i="46"/>
  <c r="P340" i="46"/>
  <c r="P446" i="46"/>
  <c r="P128" i="46"/>
  <c r="P234" i="46"/>
  <c r="P22" i="46"/>
  <c r="P792" i="46"/>
  <c r="P686" i="46"/>
  <c r="P368" i="46"/>
  <c r="P580" i="46"/>
  <c r="P262" i="46"/>
  <c r="P474" i="46"/>
  <c r="P50" i="46"/>
  <c r="P156" i="46"/>
  <c r="P648" i="46"/>
  <c r="P754" i="46"/>
  <c r="P436" i="46"/>
  <c r="P12" i="46"/>
  <c r="P542" i="46"/>
  <c r="P330" i="46"/>
  <c r="P118" i="46"/>
  <c r="P224" i="46"/>
  <c r="P776" i="46"/>
  <c r="P670" i="46"/>
  <c r="P352" i="46"/>
  <c r="P564" i="46"/>
  <c r="P458" i="46"/>
  <c r="P34" i="46"/>
  <c r="P140" i="46"/>
  <c r="P246" i="46"/>
  <c r="P692" i="46"/>
  <c r="P798" i="46"/>
  <c r="P586" i="46"/>
  <c r="P268" i="46"/>
  <c r="P480" i="46"/>
  <c r="P374" i="46"/>
  <c r="P56" i="46"/>
  <c r="P162" i="46"/>
  <c r="P664" i="46"/>
  <c r="P770" i="46"/>
  <c r="P452" i="46"/>
  <c r="P28" i="46"/>
  <c r="P558" i="46"/>
  <c r="P346" i="46"/>
  <c r="P134" i="46"/>
  <c r="P240" i="46"/>
  <c r="O201" i="46"/>
  <c r="O93" i="46"/>
  <c r="O180" i="46"/>
  <c r="O204" i="46"/>
  <c r="O208" i="46"/>
  <c r="O212" i="46"/>
  <c r="O274" i="46"/>
  <c r="O304" i="46"/>
  <c r="O518" i="46"/>
  <c r="O393" i="46"/>
  <c r="O421" i="46"/>
  <c r="O741" i="46"/>
  <c r="O818" i="46"/>
  <c r="O831" i="46"/>
  <c r="O726" i="46"/>
  <c r="O722" i="46"/>
  <c r="O700" i="46"/>
  <c r="O695" i="46"/>
  <c r="O805" i="46"/>
  <c r="O706" i="46"/>
  <c r="O300" i="46"/>
  <c r="O97" i="46"/>
  <c r="O163" i="46"/>
  <c r="O66" i="46"/>
  <c r="O87" i="46"/>
  <c r="O515" i="46"/>
  <c r="O270" i="46"/>
  <c r="O509" i="46"/>
  <c r="O385" i="46"/>
  <c r="O84" i="46"/>
  <c r="O528" i="46"/>
  <c r="O107" i="46"/>
  <c r="O202" i="46"/>
  <c r="O851" i="46"/>
  <c r="P760" i="46"/>
  <c r="P654" i="46"/>
  <c r="P336" i="46"/>
  <c r="P548" i="46"/>
  <c r="P442" i="46"/>
  <c r="P18" i="46"/>
  <c r="P124" i="46"/>
  <c r="P230" i="46"/>
  <c r="P784" i="46"/>
  <c r="P678" i="46"/>
  <c r="P360" i="46"/>
  <c r="P572" i="46"/>
  <c r="P254" i="46"/>
  <c r="P42" i="46"/>
  <c r="P148" i="46"/>
  <c r="P466" i="46"/>
  <c r="P655" i="46"/>
  <c r="P761" i="46"/>
  <c r="P549" i="46"/>
  <c r="P337" i="46"/>
  <c r="P443" i="46"/>
  <c r="P125" i="46"/>
  <c r="P231" i="46"/>
  <c r="P19" i="46"/>
  <c r="O95" i="46"/>
  <c r="O305" i="46"/>
  <c r="O74" i="46"/>
  <c r="O98" i="46"/>
  <c r="O102" i="46"/>
  <c r="O424" i="46"/>
  <c r="O380" i="46"/>
  <c r="O198" i="46"/>
  <c r="O836" i="46"/>
  <c r="O605" i="46"/>
  <c r="O315" i="46"/>
  <c r="O529" i="46"/>
  <c r="O288" i="46"/>
  <c r="O301" i="46"/>
  <c r="O196" i="46"/>
  <c r="O298" i="46"/>
  <c r="O64" i="46"/>
  <c r="O59" i="46"/>
  <c r="O169" i="46"/>
  <c r="O282" i="46"/>
  <c r="O194" i="46"/>
  <c r="O309" i="46"/>
  <c r="O57" i="46"/>
  <c r="O384" i="46"/>
  <c r="O299" i="46"/>
  <c r="O727" i="46"/>
  <c r="O588" i="46"/>
  <c r="O403" i="46"/>
  <c r="O809" i="46"/>
  <c r="O614" i="46"/>
  <c r="O422" i="46"/>
  <c r="O849" i="46"/>
  <c r="O308" i="46"/>
  <c r="O745" i="46"/>
  <c r="P653" i="46"/>
  <c r="P441" i="46"/>
  <c r="P759" i="46"/>
  <c r="P547" i="46"/>
  <c r="P335" i="46"/>
  <c r="P17" i="46"/>
  <c r="P123" i="46"/>
  <c r="P229" i="46"/>
  <c r="P688" i="46"/>
  <c r="P794" i="46"/>
  <c r="P476" i="46"/>
  <c r="P582" i="46"/>
  <c r="P264" i="46"/>
  <c r="P370" i="46"/>
  <c r="P52" i="46"/>
  <c r="P158" i="46"/>
  <c r="P672" i="46"/>
  <c r="P778" i="46"/>
  <c r="P460" i="46"/>
  <c r="P36" i="46"/>
  <c r="P354" i="46"/>
  <c r="P142" i="46"/>
  <c r="P248" i="46"/>
  <c r="P566" i="46"/>
  <c r="P663" i="46"/>
  <c r="P769" i="46"/>
  <c r="P557" i="46"/>
  <c r="P345" i="46"/>
  <c r="P451" i="46"/>
  <c r="P133" i="46"/>
  <c r="P239" i="46"/>
  <c r="P27" i="46"/>
  <c r="P585" i="46"/>
  <c r="P797" i="46"/>
  <c r="P373" i="46"/>
  <c r="P691" i="46"/>
  <c r="P479" i="46"/>
  <c r="P267" i="46"/>
  <c r="P55" i="46"/>
  <c r="P161" i="46"/>
  <c r="P669" i="46"/>
  <c r="P457" i="46"/>
  <c r="P775" i="46"/>
  <c r="P563" i="46"/>
  <c r="P351" i="46"/>
  <c r="P33" i="46"/>
  <c r="P139" i="46"/>
  <c r="P245" i="46"/>
  <c r="P765" i="46"/>
  <c r="P341" i="46"/>
  <c r="P659" i="46"/>
  <c r="P447" i="46"/>
  <c r="P553" i="46"/>
  <c r="P23" i="46"/>
  <c r="P129" i="46"/>
  <c r="P235" i="46"/>
  <c r="P671" i="46"/>
  <c r="P777" i="46"/>
  <c r="P565" i="46"/>
  <c r="P353" i="46"/>
  <c r="P459" i="46"/>
  <c r="P141" i="46"/>
  <c r="P247" i="46"/>
  <c r="P35" i="46"/>
  <c r="P771" i="46"/>
  <c r="P665" i="46"/>
  <c r="P347" i="46"/>
  <c r="P453" i="46"/>
  <c r="P559" i="46"/>
  <c r="P241" i="46"/>
  <c r="P29" i="46"/>
  <c r="P135" i="46"/>
  <c r="O307" i="46"/>
  <c r="O199" i="46"/>
  <c r="O392" i="46"/>
  <c r="O310" i="46"/>
  <c r="O420" i="46"/>
  <c r="O106" i="46"/>
  <c r="O592" i="46"/>
  <c r="O92" i="46"/>
  <c r="O730" i="46"/>
  <c r="O499" i="46"/>
  <c r="O739" i="46"/>
  <c r="O423" i="46"/>
  <c r="O182" i="46"/>
  <c r="O195" i="46"/>
  <c r="O90" i="46"/>
  <c r="O404" i="46"/>
  <c r="O276" i="46"/>
  <c r="O271" i="46"/>
  <c r="O63" i="46"/>
  <c r="O388" i="46"/>
  <c r="O512" i="46"/>
  <c r="O627" i="46"/>
  <c r="O587" i="46"/>
  <c r="O278" i="46"/>
  <c r="O617" i="46"/>
  <c r="O303" i="46"/>
  <c r="O482" i="46"/>
  <c r="O615" i="46"/>
  <c r="O597" i="46"/>
  <c r="O402" i="46"/>
  <c r="O634" i="46"/>
  <c r="O425" i="46"/>
  <c r="O520" i="46"/>
  <c r="O109" i="46"/>
  <c r="P749" i="46"/>
  <c r="P325" i="46"/>
  <c r="P643" i="46"/>
  <c r="P431" i="46"/>
  <c r="P537" i="46"/>
  <c r="P7" i="46"/>
  <c r="P113" i="46"/>
  <c r="P219" i="46"/>
  <c r="P647" i="46"/>
  <c r="P753" i="46"/>
  <c r="P541" i="46"/>
  <c r="P329" i="46"/>
  <c r="P435" i="46"/>
  <c r="P117" i="46"/>
  <c r="P223" i="46"/>
  <c r="P11" i="46"/>
  <c r="P682" i="46"/>
  <c r="P788" i="46"/>
  <c r="P576" i="46"/>
  <c r="P364" i="46"/>
  <c r="P470" i="46"/>
  <c r="P152" i="46"/>
  <c r="P258" i="46"/>
  <c r="P46" i="46"/>
  <c r="P685" i="46"/>
  <c r="P473" i="46"/>
  <c r="P791" i="46"/>
  <c r="P579" i="46"/>
  <c r="P261" i="46"/>
  <c r="P367" i="46"/>
  <c r="P49" i="46"/>
  <c r="P155" i="46"/>
  <c r="P773" i="46"/>
  <c r="P349" i="46"/>
  <c r="P455" i="46"/>
  <c r="P561" i="46"/>
  <c r="P667" i="46"/>
  <c r="P31" i="46"/>
  <c r="P137" i="46"/>
  <c r="P243" i="46"/>
  <c r="O517" i="46"/>
  <c r="O286" i="46"/>
  <c r="O416" i="46"/>
  <c r="O636" i="46"/>
  <c r="O516" i="46"/>
  <c r="O306" i="46"/>
  <c r="O711" i="46"/>
  <c r="O845" i="46"/>
  <c r="O847" i="46"/>
  <c r="O76" i="46"/>
  <c r="O89" i="46"/>
  <c r="O408" i="46"/>
  <c r="O192" i="46"/>
  <c r="O170" i="46"/>
  <c r="O165" i="46"/>
  <c r="O275" i="46"/>
  <c r="O176" i="46"/>
  <c r="O406" i="46"/>
  <c r="O521" i="46"/>
  <c r="O693" i="46"/>
  <c r="O596" i="46"/>
  <c r="O511" i="46"/>
  <c r="O197" i="46"/>
  <c r="O800" i="46"/>
  <c r="O827" i="46"/>
  <c r="O491" i="46"/>
  <c r="O720" i="46"/>
  <c r="O846" i="46"/>
  <c r="O319" i="46"/>
  <c r="O414" i="46"/>
  <c r="O215" i="46"/>
  <c r="P757" i="46"/>
  <c r="P333" i="46"/>
  <c r="P439" i="46"/>
  <c r="P545" i="46"/>
  <c r="P651" i="46"/>
  <c r="P15" i="46"/>
  <c r="P121" i="46"/>
  <c r="P227" i="46"/>
  <c r="P676" i="46"/>
  <c r="P782" i="46"/>
  <c r="P464" i="46"/>
  <c r="P570" i="46"/>
  <c r="P252" i="46"/>
  <c r="P358" i="46"/>
  <c r="P40" i="46"/>
  <c r="P146" i="46"/>
  <c r="O625" i="46"/>
  <c r="O314" i="46"/>
  <c r="O168" i="46"/>
  <c r="P795" i="46"/>
  <c r="P689" i="46"/>
  <c r="P265" i="46"/>
  <c r="P371" i="46"/>
  <c r="P477" i="46"/>
  <c r="P583" i="46"/>
  <c r="P53" i="46"/>
  <c r="P159" i="46"/>
  <c r="P679" i="46"/>
  <c r="P785" i="46"/>
  <c r="P573" i="46"/>
  <c r="P361" i="46"/>
  <c r="P467" i="46"/>
  <c r="P149" i="46"/>
  <c r="P43" i="46"/>
  <c r="P255" i="46"/>
  <c r="P642" i="46"/>
  <c r="P748" i="46"/>
  <c r="P536" i="46"/>
  <c r="P324" i="46"/>
  <c r="P430" i="46"/>
  <c r="P112" i="46"/>
  <c r="P218" i="46"/>
  <c r="P6" i="46"/>
  <c r="O519" i="46"/>
  <c r="O411" i="46"/>
  <c r="O604" i="46"/>
  <c r="O628" i="46"/>
  <c r="O632" i="46"/>
  <c r="O530" i="46"/>
  <c r="O62" i="46"/>
  <c r="O622" i="46"/>
  <c r="O624" i="46"/>
  <c r="O287" i="46"/>
  <c r="O209" i="46"/>
  <c r="O211" i="46"/>
  <c r="O500" i="46"/>
  <c r="O619" i="46"/>
  <c r="O302" i="46"/>
  <c r="O86" i="46"/>
  <c r="O488" i="46"/>
  <c r="O801" i="46"/>
  <c r="O593" i="46"/>
  <c r="O70" i="46"/>
  <c r="O618" i="46"/>
  <c r="O415" i="46"/>
  <c r="O481" i="46"/>
  <c r="O490" i="46"/>
  <c r="O405" i="46"/>
  <c r="O91" i="46"/>
  <c r="O694" i="46"/>
  <c r="O721" i="46"/>
  <c r="O703" i="46"/>
  <c r="O826" i="46"/>
  <c r="O740" i="46"/>
  <c r="O637" i="46"/>
  <c r="O626" i="46"/>
  <c r="O533" i="46"/>
  <c r="P690" i="46"/>
  <c r="P796" i="46"/>
  <c r="P584" i="46"/>
  <c r="P372" i="46"/>
  <c r="P478" i="46"/>
  <c r="P160" i="46"/>
  <c r="P266" i="46"/>
  <c r="P54" i="46"/>
  <c r="P752" i="46"/>
  <c r="P646" i="46"/>
  <c r="P328" i="46"/>
  <c r="P540" i="46"/>
  <c r="P10" i="46"/>
  <c r="P116" i="46"/>
  <c r="P434" i="46"/>
  <c r="P222" i="46"/>
  <c r="O413" i="46"/>
  <c r="O623" i="46"/>
  <c r="O498" i="46"/>
  <c r="O522" i="46"/>
  <c r="O526" i="46"/>
  <c r="O318" i="46"/>
  <c r="O486" i="46"/>
  <c r="O410" i="46"/>
  <c r="O200" i="46"/>
  <c r="O181" i="46"/>
  <c r="O103" i="46"/>
  <c r="O105" i="46"/>
  <c r="O606" i="46"/>
  <c r="O725" i="46"/>
  <c r="O620" i="46"/>
  <c r="O616" i="46"/>
  <c r="O382" i="46"/>
  <c r="O377" i="46"/>
  <c r="O487" i="46"/>
  <c r="O600" i="46"/>
  <c r="O830" i="46"/>
  <c r="O733" i="46"/>
  <c r="O375" i="46"/>
  <c r="O808" i="46"/>
  <c r="O723" i="46"/>
  <c r="O833" i="46"/>
  <c r="O164" i="46"/>
  <c r="O85" i="46"/>
  <c r="O279" i="46"/>
  <c r="O296" i="46"/>
  <c r="O104" i="46"/>
  <c r="O531" i="46"/>
  <c r="O838" i="46"/>
  <c r="O427" i="46"/>
  <c r="P781" i="46"/>
  <c r="P357" i="46"/>
  <c r="P675" i="46"/>
  <c r="P463" i="46"/>
  <c r="P569" i="46"/>
  <c r="P39" i="46"/>
  <c r="P145" i="46"/>
  <c r="P251" i="46"/>
  <c r="P768" i="46"/>
  <c r="P662" i="46"/>
  <c r="P344" i="46"/>
  <c r="P556" i="46"/>
  <c r="P26" i="46"/>
  <c r="P132" i="46"/>
  <c r="P450" i="46"/>
  <c r="P238" i="46"/>
  <c r="P644" i="46"/>
  <c r="P750" i="46"/>
  <c r="P432" i="46"/>
  <c r="P538" i="46"/>
  <c r="P220" i="46"/>
  <c r="P326" i="46"/>
  <c r="P8" i="46"/>
  <c r="P114" i="46"/>
  <c r="P656" i="46"/>
  <c r="P762" i="46"/>
  <c r="P444" i="46"/>
  <c r="P20" i="46"/>
  <c r="P338" i="46"/>
  <c r="P126" i="46"/>
  <c r="P232" i="46"/>
  <c r="P550" i="46"/>
  <c r="O731" i="46"/>
  <c r="O835" i="46"/>
  <c r="O816" i="46"/>
  <c r="O840" i="46"/>
  <c r="O844" i="46"/>
  <c r="O848" i="46"/>
  <c r="O804" i="46"/>
  <c r="O728" i="46"/>
  <c r="O94" i="46"/>
  <c r="O75" i="46"/>
  <c r="O633" i="46"/>
  <c r="O317" i="46"/>
  <c r="O394" i="46"/>
  <c r="O513" i="46"/>
  <c r="O514" i="46"/>
  <c r="O510" i="46"/>
  <c r="O594" i="46"/>
  <c r="O589" i="46"/>
  <c r="O381" i="46"/>
  <c r="O494" i="46"/>
  <c r="O724" i="46"/>
  <c r="O839" i="46"/>
  <c r="O799" i="46"/>
  <c r="O702" i="46"/>
  <c r="O829" i="46"/>
  <c r="O409" i="46"/>
  <c r="O376" i="46"/>
  <c r="O297" i="46"/>
  <c r="O173" i="46"/>
  <c r="O190" i="46"/>
  <c r="O316" i="46"/>
  <c r="O743" i="46"/>
  <c r="O732" i="46"/>
  <c r="O321" i="46"/>
  <c r="Z121" i="45"/>
  <c r="Z119" i="45"/>
  <c r="Z117" i="45"/>
  <c r="Y11" i="16"/>
  <c r="Y11" i="37" s="1"/>
  <c r="AB11" i="34" s="1"/>
  <c r="AA10" i="45" s="1"/>
  <c r="Y89" i="16"/>
  <c r="Y89" i="37" s="1"/>
  <c r="AB89" i="34" s="1"/>
  <c r="AA88" i="45" s="1"/>
  <c r="Y22" i="16"/>
  <c r="Y22" i="37" s="1"/>
  <c r="AB22" i="34" s="1"/>
  <c r="AA21" i="45" s="1"/>
  <c r="Y99" i="16"/>
  <c r="Y99" i="37" s="1"/>
  <c r="AB99" i="34" s="1"/>
  <c r="AA98" i="45" s="1"/>
  <c r="Y107" i="16"/>
  <c r="Y107" i="37" s="1"/>
  <c r="AB107" i="34" s="1"/>
  <c r="AA106" i="45" s="1"/>
  <c r="Y16" i="16"/>
  <c r="Y16" i="37" s="1"/>
  <c r="AB16" i="34" s="1"/>
  <c r="AA15" i="45" s="1"/>
  <c r="Y51" i="16"/>
  <c r="Y51" i="37" s="1"/>
  <c r="AB51" i="34" s="1"/>
  <c r="AA50" i="45" s="1"/>
  <c r="Y68" i="16"/>
  <c r="Y68" i="37" s="1"/>
  <c r="AB68" i="34" s="1"/>
  <c r="AA67" i="45" s="1"/>
  <c r="Y20" i="16"/>
  <c r="Y20" i="37" s="1"/>
  <c r="AB20" i="34" s="1"/>
  <c r="AA19" i="45" s="1"/>
  <c r="Y62" i="16"/>
  <c r="Y62" i="37" s="1"/>
  <c r="AB62" i="34" s="1"/>
  <c r="AA61" i="45" s="1"/>
  <c r="Y8" i="16"/>
  <c r="Y8" i="37" s="1"/>
  <c r="AB8" i="34" s="1"/>
  <c r="AA7" i="45" s="1"/>
  <c r="Y18" i="16"/>
  <c r="Y18" i="37" s="1"/>
  <c r="AB18" i="34" s="1"/>
  <c r="AA17" i="45" s="1"/>
  <c r="Y44" i="16"/>
  <c r="Y44" i="37" s="1"/>
  <c r="AB44" i="34" s="1"/>
  <c r="AA43" i="45" s="1"/>
  <c r="Y13" i="16"/>
  <c r="Y13" i="37" s="1"/>
  <c r="AB13" i="34" s="1"/>
  <c r="AA12" i="45" s="1"/>
  <c r="Y108" i="16"/>
  <c r="Y108" i="37" s="1"/>
  <c r="AB108" i="34" s="1"/>
  <c r="AA107" i="45" s="1"/>
  <c r="Y56" i="16"/>
  <c r="Y56" i="37" s="1"/>
  <c r="AB56" i="34" s="1"/>
  <c r="AA55" i="45" s="1"/>
  <c r="Y33" i="16"/>
  <c r="Y33" i="37" s="1"/>
  <c r="AB33" i="34" s="1"/>
  <c r="AA32" i="45" s="1"/>
  <c r="Y58" i="16"/>
  <c r="Y58" i="37" s="1"/>
  <c r="AB58" i="34" s="1"/>
  <c r="AA57" i="45" s="1"/>
  <c r="Y39" i="16"/>
  <c r="Y39" i="37" s="1"/>
  <c r="AB39" i="34" s="1"/>
  <c r="AA38" i="45" s="1"/>
  <c r="Y69" i="16"/>
  <c r="Y69" i="37" s="1"/>
  <c r="AB69" i="34" s="1"/>
  <c r="AA68" i="45" s="1"/>
  <c r="Y93" i="16"/>
  <c r="Y93" i="37" s="1"/>
  <c r="AB93" i="34" s="1"/>
  <c r="AA92" i="45" s="1"/>
  <c r="Y86" i="16"/>
  <c r="Y86" i="37" s="1"/>
  <c r="AB86" i="34" s="1"/>
  <c r="AA85" i="45" s="1"/>
  <c r="Y23" i="16"/>
  <c r="Y23" i="37" s="1"/>
  <c r="AB23" i="34" s="1"/>
  <c r="AA22" i="45" s="1"/>
  <c r="Y25" i="16"/>
  <c r="Y25" i="37" s="1"/>
  <c r="AB25" i="34" s="1"/>
  <c r="AA24" i="45" s="1"/>
  <c r="Y65" i="16"/>
  <c r="Y65" i="37" s="1"/>
  <c r="AB65" i="34" s="1"/>
  <c r="AA64" i="45" s="1"/>
  <c r="Y96" i="16"/>
  <c r="Y96" i="37" s="1"/>
  <c r="AB96" i="34" s="1"/>
  <c r="AA95" i="45" s="1"/>
  <c r="Y19" i="16"/>
  <c r="Y19" i="37" s="1"/>
  <c r="AB19" i="34" s="1"/>
  <c r="AA18" i="45" s="1"/>
  <c r="Y109" i="16"/>
  <c r="Y109" i="37" s="1"/>
  <c r="AB109" i="34" s="1"/>
  <c r="AA108" i="45" s="1"/>
  <c r="Y104" i="16"/>
  <c r="Y104" i="37" s="1"/>
  <c r="AB104" i="34" s="1"/>
  <c r="AA103" i="45" s="1"/>
  <c r="Y30" i="16"/>
  <c r="Y30" i="37" s="1"/>
  <c r="AB30" i="34" s="1"/>
  <c r="AA29" i="45" s="1"/>
  <c r="Y112" i="16"/>
  <c r="Y112" i="37" s="1"/>
  <c r="AB112" i="34" s="1"/>
  <c r="AA111" i="45" s="1"/>
  <c r="Y76" i="16"/>
  <c r="Y76" i="37" s="1"/>
  <c r="AB76" i="34" s="1"/>
  <c r="AA75" i="45" s="1"/>
  <c r="Y48" i="16"/>
  <c r="Y48" i="37" s="1"/>
  <c r="AB48" i="34" s="1"/>
  <c r="AA47" i="45" s="1"/>
  <c r="Y84" i="16"/>
  <c r="Y84" i="37" s="1"/>
  <c r="AB84" i="34" s="1"/>
  <c r="AA83" i="45" s="1"/>
  <c r="Y21" i="16"/>
  <c r="Y21" i="37" s="1"/>
  <c r="AB21" i="34" s="1"/>
  <c r="AA20" i="45" s="1"/>
  <c r="Y35" i="16"/>
  <c r="Y35" i="37" s="1"/>
  <c r="AB35" i="34" s="1"/>
  <c r="AA34" i="45" s="1"/>
  <c r="Y82" i="16"/>
  <c r="Y82" i="37" s="1"/>
  <c r="AB82" i="34" s="1"/>
  <c r="AA81" i="45" s="1"/>
  <c r="Y111" i="16"/>
  <c r="Y111" i="37" s="1"/>
  <c r="AB111" i="34" s="1"/>
  <c r="AA110" i="45" s="1"/>
  <c r="Y67" i="16"/>
  <c r="Y67" i="37" s="1"/>
  <c r="AB67" i="34" s="1"/>
  <c r="AA66" i="45" s="1"/>
  <c r="Y59" i="16"/>
  <c r="Y59" i="37" s="1"/>
  <c r="AB59" i="34" s="1"/>
  <c r="AA58" i="45" s="1"/>
  <c r="Y47" i="16"/>
  <c r="Y47" i="37" s="1"/>
  <c r="AB47" i="34" s="1"/>
  <c r="AA46" i="45" s="1"/>
  <c r="Y32" i="16"/>
  <c r="Y32" i="37" s="1"/>
  <c r="AB32" i="34" s="1"/>
  <c r="AA31" i="45" s="1"/>
  <c r="Y98" i="16"/>
  <c r="Y98" i="37" s="1"/>
  <c r="AB98" i="34" s="1"/>
  <c r="AA97" i="45" s="1"/>
  <c r="Y72" i="16"/>
  <c r="Y72" i="37" s="1"/>
  <c r="AB72" i="34" s="1"/>
  <c r="AA71" i="45" s="1"/>
  <c r="Y24" i="16"/>
  <c r="Y24" i="37" s="1"/>
  <c r="AB24" i="34" s="1"/>
  <c r="AA23" i="45" s="1"/>
  <c r="Y9" i="16"/>
  <c r="Y9" i="37" s="1"/>
  <c r="AB9" i="34" s="1"/>
  <c r="AA8" i="45" s="1"/>
  <c r="Y12" i="16"/>
  <c r="Y12" i="37" s="1"/>
  <c r="AB12" i="34" s="1"/>
  <c r="AA11" i="45" s="1"/>
  <c r="Y106" i="16"/>
  <c r="Y106" i="37" s="1"/>
  <c r="AB106" i="34" s="1"/>
  <c r="AA105" i="45" s="1"/>
  <c r="Y70" i="16"/>
  <c r="Y70" i="37" s="1"/>
  <c r="AB70" i="34" s="1"/>
  <c r="AA69" i="45" s="1"/>
  <c r="Y100" i="16"/>
  <c r="Y100" i="37" s="1"/>
  <c r="AB100" i="34" s="1"/>
  <c r="AA99" i="45" s="1"/>
  <c r="Y102" i="16"/>
  <c r="Y102" i="37" s="1"/>
  <c r="AB102" i="34" s="1"/>
  <c r="AA101" i="45" s="1"/>
  <c r="Y78" i="16"/>
  <c r="Y78" i="37" s="1"/>
  <c r="AB78" i="34" s="1"/>
  <c r="AA77" i="45" s="1"/>
  <c r="Y66" i="16"/>
  <c r="Y66" i="37" s="1"/>
  <c r="AB66" i="34" s="1"/>
  <c r="AA65" i="45" s="1"/>
  <c r="Y92" i="16"/>
  <c r="Y92" i="37" s="1"/>
  <c r="AB92" i="34" s="1"/>
  <c r="AA91" i="45" s="1"/>
  <c r="Y14" i="16"/>
  <c r="Y14" i="37" s="1"/>
  <c r="AB14" i="34" s="1"/>
  <c r="AA13" i="45" s="1"/>
  <c r="Y77" i="16"/>
  <c r="Y77" i="37" s="1"/>
  <c r="AB77" i="34" s="1"/>
  <c r="AA76" i="45" s="1"/>
  <c r="Y63" i="16"/>
  <c r="Y63" i="37" s="1"/>
  <c r="AB63" i="34" s="1"/>
  <c r="AA62" i="45" s="1"/>
  <c r="Y38" i="16"/>
  <c r="Y38" i="37" s="1"/>
  <c r="AB38" i="34" s="1"/>
  <c r="AA37" i="45" s="1"/>
  <c r="Y52" i="16"/>
  <c r="Y52" i="37" s="1"/>
  <c r="AB52" i="34" s="1"/>
  <c r="AA51" i="45" s="1"/>
  <c r="Y60" i="16"/>
  <c r="Y60" i="37" s="1"/>
  <c r="AB60" i="34" s="1"/>
  <c r="AA59" i="45" s="1"/>
  <c r="Y54" i="16"/>
  <c r="Y54" i="37" s="1"/>
  <c r="AB54" i="34" s="1"/>
  <c r="AA53" i="45" s="1"/>
  <c r="Y28" i="16"/>
  <c r="Y28" i="37" s="1"/>
  <c r="AB28" i="34" s="1"/>
  <c r="AA27" i="45" s="1"/>
  <c r="Y61" i="16"/>
  <c r="Y61" i="37" s="1"/>
  <c r="AB61" i="34" s="1"/>
  <c r="AA60" i="45" s="1"/>
  <c r="Y80" i="16"/>
  <c r="Y80" i="37" s="1"/>
  <c r="AB80" i="34" s="1"/>
  <c r="AA79" i="45" s="1"/>
  <c r="Y42" i="16"/>
  <c r="Y42" i="37" s="1"/>
  <c r="AB42" i="34" s="1"/>
  <c r="AA41" i="45" s="1"/>
  <c r="Y90" i="16"/>
  <c r="Y90" i="37" s="1"/>
  <c r="AB90" i="34" s="1"/>
  <c r="AA89" i="45" s="1"/>
  <c r="Y101" i="16"/>
  <c r="Y101" i="37" s="1"/>
  <c r="AB101" i="34" s="1"/>
  <c r="AA100" i="45" s="1"/>
  <c r="Y95" i="16"/>
  <c r="Y95" i="37" s="1"/>
  <c r="AB95" i="34" s="1"/>
  <c r="AA94" i="45" s="1"/>
  <c r="Y50" i="16"/>
  <c r="Y50" i="37" s="1"/>
  <c r="AB50" i="34" s="1"/>
  <c r="AA49" i="45" s="1"/>
  <c r="Y46" i="16"/>
  <c r="Y46" i="37" s="1"/>
  <c r="AB46" i="34" s="1"/>
  <c r="AA45" i="45" s="1"/>
  <c r="Y87" i="16"/>
  <c r="Y87" i="37" s="1"/>
  <c r="AB87" i="34" s="1"/>
  <c r="AA86" i="45" s="1"/>
  <c r="Y10" i="16"/>
  <c r="Y10" i="37" s="1"/>
  <c r="AB10" i="34" s="1"/>
  <c r="AA9" i="45" s="1"/>
  <c r="Y5" i="16"/>
  <c r="Y5" i="37" s="1"/>
  <c r="AB5" i="34" s="1"/>
  <c r="AA4" i="45" s="1"/>
  <c r="Y64" i="16"/>
  <c r="Y64" i="37" s="1"/>
  <c r="AB64" i="34" s="1"/>
  <c r="AA63" i="45" s="1"/>
  <c r="Y31" i="16"/>
  <c r="Y31" i="37" s="1"/>
  <c r="AB31" i="34" s="1"/>
  <c r="AA30" i="45" s="1"/>
  <c r="Y57" i="16"/>
  <c r="Y57" i="37" s="1"/>
  <c r="AB57" i="34" s="1"/>
  <c r="AA56" i="45" s="1"/>
  <c r="Y40" i="16"/>
  <c r="Y40" i="37" s="1"/>
  <c r="AB40" i="34" s="1"/>
  <c r="AA39" i="45" s="1"/>
  <c r="Y53" i="16"/>
  <c r="Y53" i="37" s="1"/>
  <c r="AB53" i="34" s="1"/>
  <c r="AA52" i="45" s="1"/>
  <c r="Y103" i="16"/>
  <c r="Y103" i="37" s="1"/>
  <c r="AB103" i="34" s="1"/>
  <c r="AA102" i="45" s="1"/>
  <c r="Y81" i="16"/>
  <c r="Y81" i="37" s="1"/>
  <c r="AB81" i="34" s="1"/>
  <c r="AA80" i="45" s="1"/>
  <c r="Y83" i="16"/>
  <c r="Y83" i="37" s="1"/>
  <c r="AB83" i="34" s="1"/>
  <c r="AA82" i="45" s="1"/>
  <c r="Y45" i="16"/>
  <c r="Y45" i="37" s="1"/>
  <c r="AB45" i="34" s="1"/>
  <c r="AA44" i="45" s="1"/>
  <c r="Y91" i="16"/>
  <c r="Y91" i="37" s="1"/>
  <c r="AB91" i="34" s="1"/>
  <c r="AA90" i="45" s="1"/>
  <c r="Y34" i="16"/>
  <c r="Y34" i="37" s="1"/>
  <c r="AB34" i="34" s="1"/>
  <c r="AA33" i="45" s="1"/>
  <c r="Y49" i="16"/>
  <c r="Y49" i="37" s="1"/>
  <c r="AB49" i="34" s="1"/>
  <c r="AA48" i="45" s="1"/>
  <c r="Y88" i="16"/>
  <c r="Y88" i="37" s="1"/>
  <c r="AB88" i="34" s="1"/>
  <c r="AA87" i="45" s="1"/>
  <c r="Y36" i="16"/>
  <c r="Y36" i="37" s="1"/>
  <c r="AB36" i="34" s="1"/>
  <c r="AA35" i="45" s="1"/>
  <c r="Y37" i="16"/>
  <c r="Y37" i="37" s="1"/>
  <c r="AB37" i="34" s="1"/>
  <c r="AA36" i="45" s="1"/>
  <c r="Y55" i="16"/>
  <c r="Y55" i="37" s="1"/>
  <c r="AB55" i="34" s="1"/>
  <c r="AA54" i="45" s="1"/>
  <c r="Y29" i="16"/>
  <c r="Y29" i="37" s="1"/>
  <c r="AB29" i="34" s="1"/>
  <c r="AA28" i="45" s="1"/>
  <c r="Y97" i="16"/>
  <c r="Y97" i="37" s="1"/>
  <c r="AB97" i="34" s="1"/>
  <c r="AA96" i="45" s="1"/>
  <c r="Y74" i="16"/>
  <c r="Y74" i="37" s="1"/>
  <c r="AB74" i="34" s="1"/>
  <c r="AA73" i="45" s="1"/>
  <c r="Y73" i="16"/>
  <c r="Y73" i="37" s="1"/>
  <c r="AB73" i="34" s="1"/>
  <c r="AA72" i="45" s="1"/>
  <c r="Y17" i="16"/>
  <c r="Y17" i="37" s="1"/>
  <c r="AB17" i="34" s="1"/>
  <c r="AA16" i="45" s="1"/>
  <c r="Y79" i="16"/>
  <c r="Y79" i="37" s="1"/>
  <c r="AB79" i="34" s="1"/>
  <c r="AA78" i="45" s="1"/>
  <c r="Y75" i="16"/>
  <c r="Y75" i="37" s="1"/>
  <c r="AB75" i="34" s="1"/>
  <c r="AA74" i="45" s="1"/>
  <c r="Y43" i="16"/>
  <c r="Y43" i="37" s="1"/>
  <c r="AB43" i="34" s="1"/>
  <c r="AA42" i="45" s="1"/>
  <c r="Y71" i="16"/>
  <c r="Y71" i="37" s="1"/>
  <c r="AB71" i="34" s="1"/>
  <c r="AA70" i="45" s="1"/>
  <c r="Y6" i="16"/>
  <c r="Y6" i="37" s="1"/>
  <c r="AB6" i="34" s="1"/>
  <c r="AA5" i="45" s="1"/>
  <c r="Y105" i="16"/>
  <c r="Y105" i="37" s="1"/>
  <c r="AB105" i="34" s="1"/>
  <c r="AA104" i="45" s="1"/>
  <c r="Y7" i="16"/>
  <c r="Y7" i="37" s="1"/>
  <c r="AB7" i="34" s="1"/>
  <c r="AA6" i="45" s="1"/>
  <c r="Y85" i="16"/>
  <c r="Y85" i="37" s="1"/>
  <c r="AB85" i="34" s="1"/>
  <c r="AA84" i="45" s="1"/>
  <c r="Y15" i="16"/>
  <c r="Y15" i="37" s="1"/>
  <c r="AB15" i="34" s="1"/>
  <c r="AA14" i="45" s="1"/>
  <c r="Y94" i="16"/>
  <c r="Y94" i="37" s="1"/>
  <c r="AB94" i="34" s="1"/>
  <c r="AA93" i="45" s="1"/>
  <c r="Y110" i="16"/>
  <c r="Y110" i="37" s="1"/>
  <c r="AB110" i="34" s="1"/>
  <c r="AA109" i="45" s="1"/>
  <c r="Z5" i="4"/>
  <c r="AB3" i="15"/>
  <c r="AB69" i="15"/>
  <c r="AB33" i="15"/>
  <c r="AB101" i="15"/>
  <c r="AB11" i="15"/>
  <c r="AB27" i="15"/>
  <c r="AB7" i="15"/>
  <c r="AB45" i="15"/>
  <c r="AB31" i="15"/>
  <c r="AB46" i="15"/>
  <c r="AB92" i="15"/>
  <c r="AB40" i="15"/>
  <c r="AB107" i="15"/>
  <c r="AB77" i="15"/>
  <c r="AB105" i="15"/>
  <c r="AB65" i="15"/>
  <c r="AB19" i="15"/>
  <c r="AB8" i="15"/>
  <c r="AB70" i="15"/>
  <c r="AB32" i="15"/>
  <c r="AB56" i="15"/>
  <c r="AB17" i="15"/>
  <c r="AB74" i="15"/>
  <c r="AB91" i="15"/>
  <c r="AB63" i="15"/>
  <c r="AB14" i="15"/>
  <c r="AB24" i="15"/>
  <c r="AB100" i="15"/>
  <c r="AB16" i="15"/>
  <c r="AB15" i="15"/>
  <c r="AB59" i="15"/>
  <c r="AB23" i="15"/>
  <c r="AB83" i="15"/>
  <c r="AB35" i="15"/>
  <c r="AB60" i="15"/>
  <c r="AB53" i="15"/>
  <c r="AB93" i="15"/>
  <c r="AB88" i="15"/>
  <c r="AB109" i="15"/>
  <c r="AB72" i="15"/>
  <c r="AB55" i="15"/>
  <c r="AB48" i="15"/>
  <c r="AB67" i="15"/>
  <c r="AB103" i="15"/>
  <c r="AB44" i="15"/>
  <c r="AB36" i="15"/>
  <c r="AB99" i="15"/>
  <c r="AB39" i="15"/>
  <c r="AB89" i="15"/>
  <c r="AB80" i="15"/>
  <c r="AB37" i="15"/>
  <c r="AB68" i="15"/>
  <c r="AB75" i="15"/>
  <c r="AB47" i="15"/>
  <c r="AB85" i="15"/>
  <c r="AB30" i="15"/>
  <c r="AB110" i="15"/>
  <c r="AB76" i="15"/>
  <c r="AB6" i="15"/>
  <c r="AB13" i="15"/>
  <c r="AB22" i="15"/>
  <c r="AB10" i="15"/>
  <c r="AB29" i="15"/>
  <c r="AB25" i="15"/>
  <c r="AB86" i="15"/>
  <c r="AB49" i="15"/>
  <c r="AB98" i="15"/>
  <c r="AB52" i="15"/>
  <c r="AB9" i="15"/>
  <c r="AB87" i="15"/>
  <c r="AB112" i="15"/>
  <c r="AB38" i="15"/>
  <c r="AB50" i="15"/>
  <c r="AB79" i="15"/>
  <c r="AB61" i="15"/>
  <c r="AB41" i="15"/>
  <c r="AB26" i="15"/>
  <c r="AB18" i="15"/>
  <c r="AB104" i="15"/>
  <c r="AB106" i="15"/>
  <c r="AB102" i="15"/>
  <c r="AB62" i="15"/>
  <c r="AB71" i="15"/>
  <c r="AB5" i="15"/>
  <c r="AB84" i="15"/>
  <c r="AB28" i="15"/>
  <c r="AB108" i="15"/>
  <c r="AB43" i="15"/>
  <c r="AB111" i="15"/>
  <c r="AB20" i="15"/>
  <c r="AB58" i="15"/>
  <c r="AB73" i="15"/>
  <c r="AB66" i="15"/>
  <c r="AB34" i="15"/>
  <c r="AB54" i="15"/>
  <c r="AB51" i="15"/>
  <c r="AB21" i="15"/>
  <c r="AB94" i="15"/>
  <c r="AB64" i="15"/>
  <c r="AB96" i="15"/>
  <c r="AB78" i="15"/>
  <c r="AB82" i="15"/>
  <c r="AB90" i="15"/>
  <c r="AB12" i="15"/>
  <c r="AB42" i="15"/>
  <c r="AB95" i="15"/>
  <c r="AB97" i="15"/>
  <c r="AB81" i="15"/>
  <c r="AB57" i="15"/>
  <c r="Y41" i="16"/>
  <c r="Y41" i="37" s="1"/>
  <c r="AB41" i="34" s="1"/>
  <c r="AA40" i="45" s="1"/>
  <c r="Y27" i="16"/>
  <c r="Y27" i="37" s="1"/>
  <c r="AB27" i="34" s="1"/>
  <c r="AA26" i="45" s="1"/>
  <c r="Y26" i="16"/>
  <c r="Y26" i="37" s="1"/>
  <c r="AB26" i="34" s="1"/>
  <c r="AA25" i="45" s="1"/>
  <c r="V3" i="4"/>
  <c r="Q661" i="46" l="1"/>
  <c r="Q767" i="46"/>
  <c r="Q555" i="46"/>
  <c r="Q343" i="46"/>
  <c r="Q449" i="46"/>
  <c r="Q131" i="46"/>
  <c r="Q237" i="46"/>
  <c r="Q25" i="46"/>
  <c r="Q774" i="46"/>
  <c r="Q668" i="46"/>
  <c r="Q350" i="46"/>
  <c r="Q456" i="46"/>
  <c r="Q562" i="46"/>
  <c r="Q244" i="46"/>
  <c r="Q32" i="46"/>
  <c r="Q138" i="46"/>
  <c r="P424" i="46"/>
  <c r="P618" i="46"/>
  <c r="P712" i="46"/>
  <c r="P828" i="46"/>
  <c r="P513" i="46"/>
  <c r="P529" i="46"/>
  <c r="P812" i="46"/>
  <c r="P307" i="46"/>
  <c r="P399" i="46"/>
  <c r="P427" i="46"/>
  <c r="P87" i="46"/>
  <c r="P527" i="46"/>
  <c r="P181" i="46"/>
  <c r="P278" i="46"/>
  <c r="P94" i="46"/>
  <c r="P286" i="46"/>
  <c r="P528" i="46"/>
  <c r="P168" i="46"/>
  <c r="P627" i="46"/>
  <c r="P375" i="46"/>
  <c r="P385" i="46"/>
  <c r="P514" i="46"/>
  <c r="P522" i="46"/>
  <c r="P615" i="46"/>
  <c r="P401" i="46"/>
  <c r="P409" i="46"/>
  <c r="P482" i="46"/>
  <c r="P64" i="46"/>
  <c r="Q771" i="46"/>
  <c r="Q665" i="46"/>
  <c r="Q347" i="46"/>
  <c r="Q559" i="46"/>
  <c r="Q29" i="46"/>
  <c r="Q453" i="46"/>
  <c r="Q135" i="46"/>
  <c r="Q241" i="46"/>
  <c r="Q768" i="46"/>
  <c r="Q344" i="46"/>
  <c r="Q450" i="46"/>
  <c r="Q556" i="46"/>
  <c r="Q662" i="46"/>
  <c r="Q26" i="46"/>
  <c r="Q132" i="46"/>
  <c r="Q238" i="46"/>
  <c r="Q671" i="46"/>
  <c r="Q777" i="46"/>
  <c r="Q459" i="46"/>
  <c r="Q565" i="46"/>
  <c r="Q353" i="46"/>
  <c r="Q247" i="46"/>
  <c r="Q35" i="46"/>
  <c r="Q141" i="46"/>
  <c r="Q752" i="46"/>
  <c r="Q328" i="46"/>
  <c r="Q434" i="46"/>
  <c r="Q540" i="46"/>
  <c r="Q646" i="46"/>
  <c r="Q10" i="46"/>
  <c r="Q116" i="46"/>
  <c r="Q222" i="46"/>
  <c r="Q642" i="46"/>
  <c r="Q748" i="46"/>
  <c r="Q536" i="46"/>
  <c r="Q324" i="46"/>
  <c r="Q430" i="46"/>
  <c r="Q112" i="46"/>
  <c r="Q218" i="46"/>
  <c r="Q6" i="46"/>
  <c r="P834" i="46"/>
  <c r="P805" i="46"/>
  <c r="P743" i="46"/>
  <c r="P589" i="46"/>
  <c r="P626" i="46"/>
  <c r="P318" i="46"/>
  <c r="P729" i="46"/>
  <c r="P190" i="46"/>
  <c r="P102" i="46"/>
  <c r="P276" i="46"/>
  <c r="P830" i="46"/>
  <c r="P394" i="46"/>
  <c r="P510" i="46"/>
  <c r="P831" i="46"/>
  <c r="P847" i="46"/>
  <c r="P494" i="46"/>
  <c r="P625" i="46"/>
  <c r="P611" i="46"/>
  <c r="P533" i="46"/>
  <c r="P511" i="46"/>
  <c r="P315" i="46"/>
  <c r="P499" i="46"/>
  <c r="P596" i="46"/>
  <c r="P412" i="46"/>
  <c r="P604" i="46"/>
  <c r="P422" i="46"/>
  <c r="P380" i="46"/>
  <c r="P97" i="46"/>
  <c r="P481" i="46"/>
  <c r="P597" i="46"/>
  <c r="P408" i="46"/>
  <c r="P416" i="46"/>
  <c r="P509" i="46"/>
  <c r="P613" i="46"/>
  <c r="P621" i="46"/>
  <c r="P376" i="46"/>
  <c r="Q790" i="46"/>
  <c r="Q684" i="46"/>
  <c r="Q260" i="46"/>
  <c r="Q366" i="46"/>
  <c r="Q472" i="46"/>
  <c r="Q578" i="46"/>
  <c r="Q48" i="46"/>
  <c r="Q154" i="46"/>
  <c r="P410" i="46"/>
  <c r="P699" i="46"/>
  <c r="Q690" i="46"/>
  <c r="Q796" i="46"/>
  <c r="Q584" i="46"/>
  <c r="Q266" i="46"/>
  <c r="Q372" i="46"/>
  <c r="Q478" i="46"/>
  <c r="Q160" i="46"/>
  <c r="Q54" i="46"/>
  <c r="Q669" i="46"/>
  <c r="Q775" i="46"/>
  <c r="Q563" i="46"/>
  <c r="Q351" i="46"/>
  <c r="Q457" i="46"/>
  <c r="Q139" i="46"/>
  <c r="Q245" i="46"/>
  <c r="Q33" i="46"/>
  <c r="Q658" i="46"/>
  <c r="Q764" i="46"/>
  <c r="Q552" i="46"/>
  <c r="Q340" i="46"/>
  <c r="Q446" i="46"/>
  <c r="Q128" i="46"/>
  <c r="Q234" i="46"/>
  <c r="Q22" i="46"/>
  <c r="Q782" i="46"/>
  <c r="Q676" i="46"/>
  <c r="Q358" i="46"/>
  <c r="Q464" i="46"/>
  <c r="Q570" i="46"/>
  <c r="Q252" i="46"/>
  <c r="Q40" i="46"/>
  <c r="Q146" i="46"/>
  <c r="Q656" i="46"/>
  <c r="Q444" i="46"/>
  <c r="Q550" i="46"/>
  <c r="Q762" i="46"/>
  <c r="Q338" i="46"/>
  <c r="Q20" i="46"/>
  <c r="Q126" i="46"/>
  <c r="Q232" i="46"/>
  <c r="Q680" i="46"/>
  <c r="Q468" i="46"/>
  <c r="Q786" i="46"/>
  <c r="Q574" i="46"/>
  <c r="Q362" i="46"/>
  <c r="Q44" i="46"/>
  <c r="Q150" i="46"/>
  <c r="Q256" i="46"/>
  <c r="Q677" i="46"/>
  <c r="Q783" i="46"/>
  <c r="Q571" i="46"/>
  <c r="Q359" i="46"/>
  <c r="Q465" i="46"/>
  <c r="Q147" i="46"/>
  <c r="Q253" i="46"/>
  <c r="Q41" i="46"/>
  <c r="Q687" i="46"/>
  <c r="Q793" i="46"/>
  <c r="Q263" i="46"/>
  <c r="Q475" i="46"/>
  <c r="Q581" i="46"/>
  <c r="Q369" i="46"/>
  <c r="Q51" i="46"/>
  <c r="Q157" i="46"/>
  <c r="P304" i="46"/>
  <c r="P275" i="46"/>
  <c r="P107" i="46"/>
  <c r="P801" i="46"/>
  <c r="P838" i="46"/>
  <c r="P742" i="46"/>
  <c r="P199" i="46"/>
  <c r="P84" i="46"/>
  <c r="P420" i="46"/>
  <c r="P170" i="46"/>
  <c r="P724" i="46"/>
  <c r="P818" i="46"/>
  <c r="P722" i="46"/>
  <c r="P725" i="46"/>
  <c r="P741" i="46"/>
  <c r="P706" i="46"/>
  <c r="P413" i="46"/>
  <c r="P81" i="46"/>
  <c r="P321" i="46"/>
  <c r="P617" i="46"/>
  <c r="P633" i="46"/>
  <c r="P393" i="46"/>
  <c r="P490" i="46"/>
  <c r="P836" i="46"/>
  <c r="P498" i="46"/>
  <c r="P316" i="46"/>
  <c r="P804" i="46"/>
  <c r="P415" i="46"/>
  <c r="P799" i="46"/>
  <c r="P809" i="46"/>
  <c r="P726" i="46"/>
  <c r="P734" i="46"/>
  <c r="P827" i="46"/>
  <c r="P825" i="46"/>
  <c r="P833" i="46"/>
  <c r="P694" i="46"/>
  <c r="P208" i="46"/>
  <c r="Q758" i="46"/>
  <c r="Q652" i="46"/>
  <c r="Q334" i="46"/>
  <c r="Q440" i="46"/>
  <c r="Q546" i="46"/>
  <c r="Q228" i="46"/>
  <c r="Q16" i="46"/>
  <c r="Q122" i="46"/>
  <c r="Q659" i="46"/>
  <c r="Q765" i="46"/>
  <c r="Q447" i="46"/>
  <c r="Q341" i="46"/>
  <c r="Q23" i="46"/>
  <c r="Q553" i="46"/>
  <c r="Q129" i="46"/>
  <c r="Q235" i="46"/>
  <c r="Q643" i="46"/>
  <c r="Q749" i="46"/>
  <c r="Q431" i="46"/>
  <c r="Q7" i="46"/>
  <c r="Q325" i="46"/>
  <c r="Q537" i="46"/>
  <c r="Q113" i="46"/>
  <c r="Q219" i="46"/>
  <c r="Q679" i="46"/>
  <c r="Q785" i="46"/>
  <c r="Q467" i="46"/>
  <c r="Q573" i="46"/>
  <c r="Q361" i="46"/>
  <c r="Q43" i="46"/>
  <c r="Q255" i="46"/>
  <c r="Q149" i="46"/>
  <c r="Q655" i="46"/>
  <c r="Q761" i="46"/>
  <c r="Q443" i="46"/>
  <c r="Q549" i="46"/>
  <c r="Q337" i="46"/>
  <c r="Q231" i="46"/>
  <c r="Q19" i="46"/>
  <c r="Q125" i="46"/>
  <c r="Q667" i="46"/>
  <c r="Q773" i="46"/>
  <c r="Q455" i="46"/>
  <c r="Q349" i="46"/>
  <c r="Q31" i="46"/>
  <c r="Q137" i="46"/>
  <c r="Q243" i="46"/>
  <c r="Q561" i="46"/>
  <c r="Q798" i="46"/>
  <c r="Q692" i="46"/>
  <c r="Q268" i="46"/>
  <c r="Q374" i="46"/>
  <c r="Q586" i="46"/>
  <c r="Q480" i="46"/>
  <c r="Q56" i="46"/>
  <c r="Q162" i="46"/>
  <c r="Q755" i="46"/>
  <c r="Q649" i="46"/>
  <c r="Q331" i="46"/>
  <c r="Q543" i="46"/>
  <c r="Q13" i="46"/>
  <c r="Q437" i="46"/>
  <c r="Q119" i="46"/>
  <c r="Q225" i="46"/>
  <c r="P198" i="46"/>
  <c r="P487" i="46"/>
  <c r="P319" i="46"/>
  <c r="P695" i="46"/>
  <c r="P732" i="46"/>
  <c r="P848" i="46"/>
  <c r="P93" i="46"/>
  <c r="P720" i="46"/>
  <c r="P314" i="46"/>
  <c r="P488" i="46"/>
  <c r="P88" i="46"/>
  <c r="P288" i="46"/>
  <c r="P298" i="46"/>
  <c r="P619" i="46"/>
  <c r="P211" i="46"/>
  <c r="P282" i="46"/>
  <c r="P731" i="46"/>
  <c r="P505" i="46"/>
  <c r="P639" i="46"/>
  <c r="P405" i="46"/>
  <c r="P421" i="46"/>
  <c r="P605" i="46"/>
  <c r="P384" i="46"/>
  <c r="P624" i="46"/>
  <c r="P392" i="46"/>
  <c r="P634" i="46"/>
  <c r="P592" i="46"/>
  <c r="P521" i="46"/>
  <c r="P693" i="46"/>
  <c r="P703" i="46"/>
  <c r="P832" i="46"/>
  <c r="P840" i="46"/>
  <c r="P721" i="46"/>
  <c r="P719" i="46"/>
  <c r="P727" i="46"/>
  <c r="P800" i="46"/>
  <c r="Q682" i="46"/>
  <c r="Q788" i="46"/>
  <c r="Q576" i="46"/>
  <c r="Q364" i="46"/>
  <c r="Q470" i="46"/>
  <c r="Q152" i="46"/>
  <c r="Q258" i="46"/>
  <c r="Q46" i="46"/>
  <c r="P414" i="46"/>
  <c r="Q750" i="46"/>
  <c r="Q644" i="46"/>
  <c r="Q326" i="46"/>
  <c r="Q432" i="46"/>
  <c r="Q538" i="46"/>
  <c r="Q220" i="46"/>
  <c r="Q8" i="46"/>
  <c r="Q114" i="46"/>
  <c r="P92" i="46"/>
  <c r="P169" i="46"/>
  <c r="P213" i="46"/>
  <c r="P59" i="46"/>
  <c r="P308" i="46"/>
  <c r="P212" i="46"/>
  <c r="P411" i="46"/>
  <c r="P614" i="46"/>
  <c r="P632" i="46"/>
  <c r="P382" i="46"/>
  <c r="P300" i="46"/>
  <c r="P182" i="46"/>
  <c r="P192" i="46"/>
  <c r="P301" i="46"/>
  <c r="P105" i="46"/>
  <c r="P176" i="46"/>
  <c r="P837" i="46"/>
  <c r="P823" i="46"/>
  <c r="P851" i="46"/>
  <c r="P723" i="46"/>
  <c r="P739" i="46"/>
  <c r="P817" i="46"/>
  <c r="P702" i="46"/>
  <c r="P518" i="46"/>
  <c r="P710" i="46"/>
  <c r="P846" i="46"/>
  <c r="P486" i="46"/>
  <c r="P839" i="46"/>
  <c r="P57" i="46"/>
  <c r="P67" i="46"/>
  <c r="P196" i="46"/>
  <c r="P204" i="46"/>
  <c r="P191" i="46"/>
  <c r="P83" i="46"/>
  <c r="P91" i="46"/>
  <c r="P164" i="46"/>
  <c r="Q776" i="46"/>
  <c r="Q352" i="46"/>
  <c r="Q458" i="46"/>
  <c r="Q670" i="46"/>
  <c r="Q564" i="46"/>
  <c r="Q34" i="46"/>
  <c r="Q140" i="46"/>
  <c r="Q246" i="46"/>
  <c r="P835" i="46"/>
  <c r="Q787" i="46"/>
  <c r="Q681" i="46"/>
  <c r="Q363" i="46"/>
  <c r="Q575" i="46"/>
  <c r="Q257" i="46"/>
  <c r="Q45" i="46"/>
  <c r="Q469" i="46"/>
  <c r="Q151" i="46"/>
  <c r="Q653" i="46"/>
  <c r="Q759" i="46"/>
  <c r="Q547" i="46"/>
  <c r="Q335" i="46"/>
  <c r="Q441" i="46"/>
  <c r="Q123" i="46"/>
  <c r="Q229" i="46"/>
  <c r="Q17" i="46"/>
  <c r="Q747" i="46"/>
  <c r="Q641" i="46"/>
  <c r="Q323" i="46"/>
  <c r="Q535" i="46"/>
  <c r="Q429" i="46"/>
  <c r="Q5" i="46"/>
  <c r="Q111" i="46"/>
  <c r="Q217" i="46"/>
  <c r="Q688" i="46"/>
  <c r="Q476" i="46"/>
  <c r="Q582" i="46"/>
  <c r="Q264" i="46"/>
  <c r="Q794" i="46"/>
  <c r="Q370" i="46"/>
  <c r="Q52" i="46"/>
  <c r="Q158" i="46"/>
  <c r="P622" i="46"/>
  <c r="P63" i="46"/>
  <c r="P531" i="46"/>
  <c r="P271" i="46"/>
  <c r="P96" i="46"/>
  <c r="P106" i="46"/>
  <c r="P305" i="46"/>
  <c r="P508" i="46"/>
  <c r="P844" i="46"/>
  <c r="P594" i="46"/>
  <c r="P194" i="46"/>
  <c r="P76" i="46"/>
  <c r="P86" i="46"/>
  <c r="P195" i="46"/>
  <c r="P423" i="46"/>
  <c r="P70" i="46"/>
  <c r="P519" i="46"/>
  <c r="P717" i="46"/>
  <c r="P745" i="46"/>
  <c r="P829" i="46"/>
  <c r="P845" i="46"/>
  <c r="P711" i="46"/>
  <c r="P808" i="46"/>
  <c r="P730" i="46"/>
  <c r="P816" i="46"/>
  <c r="P740" i="46"/>
  <c r="P698" i="46"/>
  <c r="P733" i="46"/>
  <c r="P587" i="46"/>
  <c r="P279" i="46"/>
  <c r="P90" i="46"/>
  <c r="P98" i="46"/>
  <c r="P85" i="46"/>
  <c r="P295" i="46"/>
  <c r="P303" i="46"/>
  <c r="P58" i="46"/>
  <c r="P377" i="46"/>
  <c r="P296" i="46"/>
  <c r="Q674" i="46"/>
  <c r="Q780" i="46"/>
  <c r="Q568" i="46"/>
  <c r="Q356" i="46"/>
  <c r="Q462" i="46"/>
  <c r="Q144" i="46"/>
  <c r="Q250" i="46"/>
  <c r="Q38" i="46"/>
  <c r="Q763" i="46"/>
  <c r="Q657" i="46"/>
  <c r="Q339" i="46"/>
  <c r="Q551" i="46"/>
  <c r="Q445" i="46"/>
  <c r="Q21" i="46"/>
  <c r="Q127" i="46"/>
  <c r="Q233" i="46"/>
  <c r="Q685" i="46"/>
  <c r="Q791" i="46"/>
  <c r="Q579" i="46"/>
  <c r="Q367" i="46"/>
  <c r="Q473" i="46"/>
  <c r="Q261" i="46"/>
  <c r="Q155" i="46"/>
  <c r="Q49" i="46"/>
  <c r="Q766" i="46"/>
  <c r="Q660" i="46"/>
  <c r="Q342" i="46"/>
  <c r="Q448" i="46"/>
  <c r="Q554" i="46"/>
  <c r="Q236" i="46"/>
  <c r="Q24" i="46"/>
  <c r="Q130" i="46"/>
  <c r="Q792" i="46"/>
  <c r="Q368" i="46"/>
  <c r="Q474" i="46"/>
  <c r="Q686" i="46"/>
  <c r="Q580" i="46"/>
  <c r="Q262" i="46"/>
  <c r="Q50" i="46"/>
  <c r="Q156" i="46"/>
  <c r="Q784" i="46"/>
  <c r="Q360" i="46"/>
  <c r="Q466" i="46"/>
  <c r="Q572" i="46"/>
  <c r="Q254" i="46"/>
  <c r="Q678" i="46"/>
  <c r="Q42" i="46"/>
  <c r="Q148" i="46"/>
  <c r="P516" i="46"/>
  <c r="P593" i="46"/>
  <c r="P425" i="46"/>
  <c r="P165" i="46"/>
  <c r="P202" i="46"/>
  <c r="P636" i="46"/>
  <c r="P623" i="46"/>
  <c r="P402" i="46"/>
  <c r="P526" i="46"/>
  <c r="P806" i="46"/>
  <c r="P512" i="46"/>
  <c r="P606" i="46"/>
  <c r="P404" i="46"/>
  <c r="P407" i="46"/>
  <c r="P317" i="46"/>
  <c r="P388" i="46"/>
  <c r="P201" i="46"/>
  <c r="P293" i="46"/>
  <c r="P215" i="46"/>
  <c r="P299" i="46"/>
  <c r="P209" i="46"/>
  <c r="P75" i="46"/>
  <c r="P172" i="46"/>
  <c r="P306" i="46"/>
  <c r="P180" i="46"/>
  <c r="P104" i="46"/>
  <c r="P62" i="46"/>
  <c r="P309" i="46"/>
  <c r="P269" i="46"/>
  <c r="P173" i="46"/>
  <c r="P302" i="46"/>
  <c r="P310" i="46"/>
  <c r="P403" i="46"/>
  <c r="P189" i="46"/>
  <c r="P197" i="46"/>
  <c r="P270" i="46"/>
  <c r="Q651" i="46"/>
  <c r="Q757" i="46"/>
  <c r="Q439" i="46"/>
  <c r="Q333" i="46"/>
  <c r="Q15" i="46"/>
  <c r="Q121" i="46"/>
  <c r="Q227" i="46"/>
  <c r="Q545" i="46"/>
  <c r="P849" i="46"/>
  <c r="Q663" i="46"/>
  <c r="Q769" i="46"/>
  <c r="Q451" i="46"/>
  <c r="Q557" i="46"/>
  <c r="Q345" i="46"/>
  <c r="Q239" i="46"/>
  <c r="Q27" i="46"/>
  <c r="Q133" i="46"/>
  <c r="Q585" i="46"/>
  <c r="Q691" i="46"/>
  <c r="Q797" i="46"/>
  <c r="Q479" i="46"/>
  <c r="Q267" i="46"/>
  <c r="Q373" i="46"/>
  <c r="Q55" i="46"/>
  <c r="Q161" i="46"/>
  <c r="Q664" i="46"/>
  <c r="Q452" i="46"/>
  <c r="Q770" i="46"/>
  <c r="Q558" i="46"/>
  <c r="Q346" i="46"/>
  <c r="Q28" i="46"/>
  <c r="Q134" i="46"/>
  <c r="Q240" i="46"/>
  <c r="Q672" i="46"/>
  <c r="Q460" i="46"/>
  <c r="Q566" i="46"/>
  <c r="Q778" i="46"/>
  <c r="Q354" i="46"/>
  <c r="Q36" i="46"/>
  <c r="Q142" i="46"/>
  <c r="Q248" i="46"/>
  <c r="Q650" i="46"/>
  <c r="Q756" i="46"/>
  <c r="Q544" i="46"/>
  <c r="Q332" i="46"/>
  <c r="Q438" i="46"/>
  <c r="Q120" i="46"/>
  <c r="Q226" i="46"/>
  <c r="Q14" i="46"/>
  <c r="Q675" i="46"/>
  <c r="Q781" i="46"/>
  <c r="Q463" i="46"/>
  <c r="Q357" i="46"/>
  <c r="Q39" i="46"/>
  <c r="Q569" i="46"/>
  <c r="Q145" i="46"/>
  <c r="Q251" i="46"/>
  <c r="Q666" i="46"/>
  <c r="Q772" i="46"/>
  <c r="Q560" i="46"/>
  <c r="Q348" i="46"/>
  <c r="Q454" i="46"/>
  <c r="Q136" i="46"/>
  <c r="Q242" i="46"/>
  <c r="Q30" i="46"/>
  <c r="Q779" i="46"/>
  <c r="Q673" i="46"/>
  <c r="Q355" i="46"/>
  <c r="Q567" i="46"/>
  <c r="Q461" i="46"/>
  <c r="Q37" i="46"/>
  <c r="Q143" i="46"/>
  <c r="Q249" i="46"/>
  <c r="Q760" i="46"/>
  <c r="Q336" i="46"/>
  <c r="Q442" i="46"/>
  <c r="Q654" i="46"/>
  <c r="Q548" i="46"/>
  <c r="Q18" i="46"/>
  <c r="Q124" i="46"/>
  <c r="Q230" i="46"/>
  <c r="Q795" i="46"/>
  <c r="Q689" i="46"/>
  <c r="Q371" i="46"/>
  <c r="Q583" i="46"/>
  <c r="Q477" i="46"/>
  <c r="Q265" i="46"/>
  <c r="Q53" i="46"/>
  <c r="Q159" i="46"/>
  <c r="Q683" i="46"/>
  <c r="Q789" i="46"/>
  <c r="Q471" i="46"/>
  <c r="Q577" i="46"/>
  <c r="Q365" i="46"/>
  <c r="Q47" i="46"/>
  <c r="Q153" i="46"/>
  <c r="Q259" i="46"/>
  <c r="Q640" i="46"/>
  <c r="Q428" i="46"/>
  <c r="Q534" i="46"/>
  <c r="Q746" i="46"/>
  <c r="Q322" i="46"/>
  <c r="Q110" i="46"/>
  <c r="Q216" i="46"/>
  <c r="Q4" i="46"/>
  <c r="Q647" i="46"/>
  <c r="Q753" i="46"/>
  <c r="Q435" i="46"/>
  <c r="Q541" i="46"/>
  <c r="Q329" i="46"/>
  <c r="Q223" i="46"/>
  <c r="Q11" i="46"/>
  <c r="Q117" i="46"/>
  <c r="Q645" i="46"/>
  <c r="Q751" i="46"/>
  <c r="Q539" i="46"/>
  <c r="Q327" i="46"/>
  <c r="Q433" i="46"/>
  <c r="Q115" i="46"/>
  <c r="Q221" i="46"/>
  <c r="Q9" i="46"/>
  <c r="Q648" i="46"/>
  <c r="Q436" i="46"/>
  <c r="Q754" i="46"/>
  <c r="Q542" i="46"/>
  <c r="Q330" i="46"/>
  <c r="Q118" i="46"/>
  <c r="Q224" i="46"/>
  <c r="Q12" i="46"/>
  <c r="P728" i="46"/>
  <c r="P381" i="46"/>
  <c r="P637" i="46"/>
  <c r="P483" i="46"/>
  <c r="P520" i="46"/>
  <c r="P530" i="46"/>
  <c r="P517" i="46"/>
  <c r="P826" i="46"/>
  <c r="P738" i="46"/>
  <c r="P700" i="46"/>
  <c r="P406" i="46"/>
  <c r="P500" i="46"/>
  <c r="P616" i="46"/>
  <c r="P89" i="46"/>
  <c r="P635" i="46"/>
  <c r="P600" i="46"/>
  <c r="P95" i="46"/>
  <c r="P187" i="46"/>
  <c r="P109" i="46"/>
  <c r="P193" i="46"/>
  <c r="P103" i="46"/>
  <c r="P287" i="46"/>
  <c r="P66" i="46"/>
  <c r="P200" i="46"/>
  <c r="P74" i="46"/>
  <c r="P210" i="46"/>
  <c r="P274" i="46"/>
  <c r="P203" i="46"/>
  <c r="P163" i="46"/>
  <c r="P491" i="46"/>
  <c r="P620" i="46"/>
  <c r="P628" i="46"/>
  <c r="P297" i="46"/>
  <c r="P507" i="46"/>
  <c r="P515" i="46"/>
  <c r="P588" i="46"/>
  <c r="AA121" i="45"/>
  <c r="AA119" i="45"/>
  <c r="AA117" i="45"/>
  <c r="Z38" i="16"/>
  <c r="Z38" i="37" s="1"/>
  <c r="AC38" i="34" s="1"/>
  <c r="AB37" i="45" s="1"/>
  <c r="Z18" i="16"/>
  <c r="Z18" i="37" s="1"/>
  <c r="AC18" i="34" s="1"/>
  <c r="AB17" i="45" s="1"/>
  <c r="Z27" i="16"/>
  <c r="Z27" i="37" s="1"/>
  <c r="AC27" i="34" s="1"/>
  <c r="AB26" i="45" s="1"/>
  <c r="Z66" i="16"/>
  <c r="Z66" i="37" s="1"/>
  <c r="AC66" i="34" s="1"/>
  <c r="AB65" i="45" s="1"/>
  <c r="Z75" i="16"/>
  <c r="Z75" i="37" s="1"/>
  <c r="AC75" i="34" s="1"/>
  <c r="AB74" i="45" s="1"/>
  <c r="Z107" i="16"/>
  <c r="Z107" i="37" s="1"/>
  <c r="AC107" i="34" s="1"/>
  <c r="AB106" i="45" s="1"/>
  <c r="Z81" i="16"/>
  <c r="Z81" i="37" s="1"/>
  <c r="AC81" i="34" s="1"/>
  <c r="AB80" i="45" s="1"/>
  <c r="Z96" i="16"/>
  <c r="Z96" i="37" s="1"/>
  <c r="AC96" i="34" s="1"/>
  <c r="AB95" i="45" s="1"/>
  <c r="Z73" i="16"/>
  <c r="Z73" i="37" s="1"/>
  <c r="AC73" i="34" s="1"/>
  <c r="AB72" i="45" s="1"/>
  <c r="Z5" i="16"/>
  <c r="Z5" i="37" s="1"/>
  <c r="AC5" i="34" s="1"/>
  <c r="AB4" i="45" s="1"/>
  <c r="Z41" i="16"/>
  <c r="Z41" i="37" s="1"/>
  <c r="AC41" i="34" s="1"/>
  <c r="AB40" i="45" s="1"/>
  <c r="Z52" i="16"/>
  <c r="Z52" i="37" s="1"/>
  <c r="AC52" i="34" s="1"/>
  <c r="AB51" i="45" s="1"/>
  <c r="Z13" i="16"/>
  <c r="Z13" i="37" s="1"/>
  <c r="AC13" i="34" s="1"/>
  <c r="AB12" i="45" s="1"/>
  <c r="Z68" i="16"/>
  <c r="Z68" i="37" s="1"/>
  <c r="AC68" i="34" s="1"/>
  <c r="AB67" i="45" s="1"/>
  <c r="Z103" i="16"/>
  <c r="Z103" i="37" s="1"/>
  <c r="AC103" i="34" s="1"/>
  <c r="AB102" i="45" s="1"/>
  <c r="Z53" i="16"/>
  <c r="Z53" i="37" s="1"/>
  <c r="AC53" i="34" s="1"/>
  <c r="AB52" i="45" s="1"/>
  <c r="Z100" i="16"/>
  <c r="Z100" i="37" s="1"/>
  <c r="AC100" i="34" s="1"/>
  <c r="AB99" i="45" s="1"/>
  <c r="Z32" i="16"/>
  <c r="Z32" i="37" s="1"/>
  <c r="AC32" i="34" s="1"/>
  <c r="AB31" i="45" s="1"/>
  <c r="Z40" i="16"/>
  <c r="Z40" i="37" s="1"/>
  <c r="AC40" i="34" s="1"/>
  <c r="AB39" i="45" s="1"/>
  <c r="Z101" i="16"/>
  <c r="Z101" i="37" s="1"/>
  <c r="AC101" i="34" s="1"/>
  <c r="AB100" i="45" s="1"/>
  <c r="Z12" i="16"/>
  <c r="Z12" i="37" s="1"/>
  <c r="AC12" i="34" s="1"/>
  <c r="AB11" i="45" s="1"/>
  <c r="Z25" i="16"/>
  <c r="Z25" i="37" s="1"/>
  <c r="AC25" i="34" s="1"/>
  <c r="AB24" i="45" s="1"/>
  <c r="Z72" i="16"/>
  <c r="Z72" i="37" s="1"/>
  <c r="AC72" i="34" s="1"/>
  <c r="AB71" i="45" s="1"/>
  <c r="Z91" i="16"/>
  <c r="Z91" i="37" s="1"/>
  <c r="AC91" i="34" s="1"/>
  <c r="AB90" i="45" s="1"/>
  <c r="Z85" i="16"/>
  <c r="Z85" i="37" s="1"/>
  <c r="AC85" i="34" s="1"/>
  <c r="AB84" i="45" s="1"/>
  <c r="Z82" i="16"/>
  <c r="Z82" i="37" s="1"/>
  <c r="AC82" i="34" s="1"/>
  <c r="AB81" i="45" s="1"/>
  <c r="Z28" i="16"/>
  <c r="Z28" i="37" s="1"/>
  <c r="AC28" i="34" s="1"/>
  <c r="AB27" i="45" s="1"/>
  <c r="Z10" i="16"/>
  <c r="Z10" i="37" s="1"/>
  <c r="AC10" i="34" s="1"/>
  <c r="AB9" i="45" s="1"/>
  <c r="Z36" i="16"/>
  <c r="Z36" i="37" s="1"/>
  <c r="AC36" i="34" s="1"/>
  <c r="AB35" i="45" s="1"/>
  <c r="Z17" i="16"/>
  <c r="Z17" i="37" s="1"/>
  <c r="AC17" i="34" s="1"/>
  <c r="AB16" i="45" s="1"/>
  <c r="Z57" i="16"/>
  <c r="Z57" i="37" s="1"/>
  <c r="AC57" i="34" s="1"/>
  <c r="AB56" i="45" s="1"/>
  <c r="Z78" i="16"/>
  <c r="Z78" i="37" s="1"/>
  <c r="AC78" i="34" s="1"/>
  <c r="AB77" i="45" s="1"/>
  <c r="Z84" i="16"/>
  <c r="Z84" i="37" s="1"/>
  <c r="AC84" i="34" s="1"/>
  <c r="AB83" i="45" s="1"/>
  <c r="Z9" i="16"/>
  <c r="Z9" i="37" s="1"/>
  <c r="AC9" i="34" s="1"/>
  <c r="AB8" i="45" s="1"/>
  <c r="Z22" i="16"/>
  <c r="Z22" i="37" s="1"/>
  <c r="AC22" i="34" s="1"/>
  <c r="AB21" i="45" s="1"/>
  <c r="Z44" i="16"/>
  <c r="Z44" i="37" s="1"/>
  <c r="AC44" i="34" s="1"/>
  <c r="AB43" i="45" s="1"/>
  <c r="Z93" i="16"/>
  <c r="Z93" i="37" s="1"/>
  <c r="AC93" i="34" s="1"/>
  <c r="AB92" i="45" s="1"/>
  <c r="Z16" i="16"/>
  <c r="Z16" i="37" s="1"/>
  <c r="AC16" i="34" s="1"/>
  <c r="AB15" i="45" s="1"/>
  <c r="Z56" i="16"/>
  <c r="Z56" i="37" s="1"/>
  <c r="AC56" i="34" s="1"/>
  <c r="AB55" i="45" s="1"/>
  <c r="Z11" i="16"/>
  <c r="Z11" i="37" s="1"/>
  <c r="AC11" i="34" s="1"/>
  <c r="AB10" i="45" s="1"/>
  <c r="Z97" i="16"/>
  <c r="Z97" i="37" s="1"/>
  <c r="AC97" i="34" s="1"/>
  <c r="AB96" i="45" s="1"/>
  <c r="Z58" i="16"/>
  <c r="Z58" i="37" s="1"/>
  <c r="AC58" i="34" s="1"/>
  <c r="AB57" i="45" s="1"/>
  <c r="Z61" i="16"/>
  <c r="Z61" i="37" s="1"/>
  <c r="AC61" i="34" s="1"/>
  <c r="AB60" i="45" s="1"/>
  <c r="Z6" i="16"/>
  <c r="Z6" i="37" s="1"/>
  <c r="AC6" i="34" s="1"/>
  <c r="AB5" i="45" s="1"/>
  <c r="Z67" i="16"/>
  <c r="Z67" i="37" s="1"/>
  <c r="AC67" i="34" s="1"/>
  <c r="AB66" i="45" s="1"/>
  <c r="Z24" i="16"/>
  <c r="Z24" i="37" s="1"/>
  <c r="AC24" i="34" s="1"/>
  <c r="AB23" i="45" s="1"/>
  <c r="Z33" i="16"/>
  <c r="Z33" i="37" s="1"/>
  <c r="AC33" i="34" s="1"/>
  <c r="AB32" i="45" s="1"/>
  <c r="Z106" i="16"/>
  <c r="Z106" i="37" s="1"/>
  <c r="AC106" i="34" s="1"/>
  <c r="AB105" i="45" s="1"/>
  <c r="Z108" i="16"/>
  <c r="Z108" i="37" s="1"/>
  <c r="AC108" i="34" s="1"/>
  <c r="AB107" i="45" s="1"/>
  <c r="Z104" i="16"/>
  <c r="Z104" i="37" s="1"/>
  <c r="AC104" i="34" s="1"/>
  <c r="AB103" i="45" s="1"/>
  <c r="Z29" i="16"/>
  <c r="Z29" i="37" s="1"/>
  <c r="AC29" i="34" s="1"/>
  <c r="AB28" i="45" s="1"/>
  <c r="Z99" i="16"/>
  <c r="Z99" i="37" s="1"/>
  <c r="AC99" i="34" s="1"/>
  <c r="AB98" i="45" s="1"/>
  <c r="Z59" i="16"/>
  <c r="Z59" i="37" s="1"/>
  <c r="AC59" i="34" s="1"/>
  <c r="AB58" i="45" s="1"/>
  <c r="Z74" i="16"/>
  <c r="Z74" i="37" s="1"/>
  <c r="AC74" i="34" s="1"/>
  <c r="AB73" i="45" s="1"/>
  <c r="Z105" i="16"/>
  <c r="Z105" i="37" s="1"/>
  <c r="AC105" i="34" s="1"/>
  <c r="AB104" i="45" s="1"/>
  <c r="Z7" i="16"/>
  <c r="Z7" i="37" s="1"/>
  <c r="AC7" i="34" s="1"/>
  <c r="AB6" i="45" s="1"/>
  <c r="Z34" i="16"/>
  <c r="Z34" i="37" s="1"/>
  <c r="AC34" i="34" s="1"/>
  <c r="AB33" i="45" s="1"/>
  <c r="Z87" i="16"/>
  <c r="Z87" i="37" s="1"/>
  <c r="AC87" i="34" s="1"/>
  <c r="AB86" i="45" s="1"/>
  <c r="Z47" i="16"/>
  <c r="Z47" i="37" s="1"/>
  <c r="AC47" i="34" s="1"/>
  <c r="AB46" i="45" s="1"/>
  <c r="Z88" i="16"/>
  <c r="Z88" i="37" s="1"/>
  <c r="AC88" i="34" s="1"/>
  <c r="AB87" i="45" s="1"/>
  <c r="Z15" i="16"/>
  <c r="Z15" i="37" s="1"/>
  <c r="AC15" i="34" s="1"/>
  <c r="AB14" i="45" s="1"/>
  <c r="Z77" i="16"/>
  <c r="Z77" i="37" s="1"/>
  <c r="AC77" i="34" s="1"/>
  <c r="AB76" i="45" s="1"/>
  <c r="Z26" i="16"/>
  <c r="Z26" i="37" s="1"/>
  <c r="AC26" i="34" s="1"/>
  <c r="AB25" i="45" s="1"/>
  <c r="Z64" i="16"/>
  <c r="Z64" i="37" s="1"/>
  <c r="AC64" i="34" s="1"/>
  <c r="AB63" i="45" s="1"/>
  <c r="Z71" i="16"/>
  <c r="Z71" i="37" s="1"/>
  <c r="AC71" i="34" s="1"/>
  <c r="AB70" i="45" s="1"/>
  <c r="Z98" i="16"/>
  <c r="Z98" i="37" s="1"/>
  <c r="AC98" i="34" s="1"/>
  <c r="AB97" i="45" s="1"/>
  <c r="Z37" i="16"/>
  <c r="Z37" i="37" s="1"/>
  <c r="AC37" i="34" s="1"/>
  <c r="AB36" i="45" s="1"/>
  <c r="Z60" i="16"/>
  <c r="Z60" i="37" s="1"/>
  <c r="AC60" i="34" s="1"/>
  <c r="AB59" i="45" s="1"/>
  <c r="Z70" i="16"/>
  <c r="Z70" i="37" s="1"/>
  <c r="AC70" i="34" s="1"/>
  <c r="AB69" i="45" s="1"/>
  <c r="Z92" i="16"/>
  <c r="Z92" i="37" s="1"/>
  <c r="AC92" i="34" s="1"/>
  <c r="AB91" i="45" s="1"/>
  <c r="Z95" i="16"/>
  <c r="Z95" i="37" s="1"/>
  <c r="AC95" i="34" s="1"/>
  <c r="AB94" i="45" s="1"/>
  <c r="Z94" i="16"/>
  <c r="Z94" i="37" s="1"/>
  <c r="AC94" i="34" s="1"/>
  <c r="AB93" i="45" s="1"/>
  <c r="Z20" i="16"/>
  <c r="Z20" i="37" s="1"/>
  <c r="AC20" i="34" s="1"/>
  <c r="AB19" i="45" s="1"/>
  <c r="Z62" i="16"/>
  <c r="Z62" i="37" s="1"/>
  <c r="AC62" i="34" s="1"/>
  <c r="AB61" i="45" s="1"/>
  <c r="Z79" i="16"/>
  <c r="Z79" i="37" s="1"/>
  <c r="AC79" i="34" s="1"/>
  <c r="AB78" i="45" s="1"/>
  <c r="Z49" i="16"/>
  <c r="Z49" i="37" s="1"/>
  <c r="AC49" i="34" s="1"/>
  <c r="AB48" i="45" s="1"/>
  <c r="Z76" i="16"/>
  <c r="Z76" i="37" s="1"/>
  <c r="AC76" i="34" s="1"/>
  <c r="AB75" i="45" s="1"/>
  <c r="Z80" i="16"/>
  <c r="Z80" i="37" s="1"/>
  <c r="AC80" i="34" s="1"/>
  <c r="AB79" i="45" s="1"/>
  <c r="Z48" i="16"/>
  <c r="Z48" i="37" s="1"/>
  <c r="AC48" i="34" s="1"/>
  <c r="AB47" i="45" s="1"/>
  <c r="Z35" i="16"/>
  <c r="Z35" i="37" s="1"/>
  <c r="AC35" i="34" s="1"/>
  <c r="AB34" i="45" s="1"/>
  <c r="Z14" i="16"/>
  <c r="Z14" i="37" s="1"/>
  <c r="AC14" i="34" s="1"/>
  <c r="AB13" i="45" s="1"/>
  <c r="Z8" i="16"/>
  <c r="Z8" i="37" s="1"/>
  <c r="AC8" i="34" s="1"/>
  <c r="AB7" i="45" s="1"/>
  <c r="Z46" i="16"/>
  <c r="Z46" i="37" s="1"/>
  <c r="AC46" i="34" s="1"/>
  <c r="AB45" i="45" s="1"/>
  <c r="Z69" i="16"/>
  <c r="Z69" i="37" s="1"/>
  <c r="AC69" i="34" s="1"/>
  <c r="AB68" i="45" s="1"/>
  <c r="Z43" i="16"/>
  <c r="Z43" i="37" s="1"/>
  <c r="AC43" i="34" s="1"/>
  <c r="AB42" i="45" s="1"/>
  <c r="Z39" i="16"/>
  <c r="Z39" i="37" s="1"/>
  <c r="AC39" i="34" s="1"/>
  <c r="AB38" i="45" s="1"/>
  <c r="Z65" i="16"/>
  <c r="Z65" i="37" s="1"/>
  <c r="AC65" i="34" s="1"/>
  <c r="AB64" i="45" s="1"/>
  <c r="Z90" i="16"/>
  <c r="Z90" i="37" s="1"/>
  <c r="AC90" i="34" s="1"/>
  <c r="AB89" i="45" s="1"/>
  <c r="Z112" i="16"/>
  <c r="Z112" i="37" s="1"/>
  <c r="AC112" i="34" s="1"/>
  <c r="AB111" i="45" s="1"/>
  <c r="Z42" i="16"/>
  <c r="Z42" i="37" s="1"/>
  <c r="AC42" i="34" s="1"/>
  <c r="AB41" i="45" s="1"/>
  <c r="Z21" i="16"/>
  <c r="Z21" i="37" s="1"/>
  <c r="AC21" i="34" s="1"/>
  <c r="AB20" i="45" s="1"/>
  <c r="Z111" i="16"/>
  <c r="Z111" i="37" s="1"/>
  <c r="AC111" i="34" s="1"/>
  <c r="AB110" i="45" s="1"/>
  <c r="Z102" i="16"/>
  <c r="Z102" i="37" s="1"/>
  <c r="AC102" i="34" s="1"/>
  <c r="AB101" i="45" s="1"/>
  <c r="Z50" i="16"/>
  <c r="Z50" i="37" s="1"/>
  <c r="AC50" i="34" s="1"/>
  <c r="AB49" i="45" s="1"/>
  <c r="Z86" i="16"/>
  <c r="Z86" i="37" s="1"/>
  <c r="AC86" i="34" s="1"/>
  <c r="AB85" i="45" s="1"/>
  <c r="Z110" i="16"/>
  <c r="Z110" i="37" s="1"/>
  <c r="AC110" i="34" s="1"/>
  <c r="AB109" i="45" s="1"/>
  <c r="Z89" i="16"/>
  <c r="Z89" i="37" s="1"/>
  <c r="AC89" i="34" s="1"/>
  <c r="AB88" i="45" s="1"/>
  <c r="Z55" i="16"/>
  <c r="Z55" i="37" s="1"/>
  <c r="AC55" i="34" s="1"/>
  <c r="AB54" i="45" s="1"/>
  <c r="Z83" i="16"/>
  <c r="Z83" i="37" s="1"/>
  <c r="AC83" i="34" s="1"/>
  <c r="AB82" i="45" s="1"/>
  <c r="Z63" i="16"/>
  <c r="Z63" i="37" s="1"/>
  <c r="Z19" i="16"/>
  <c r="Z19" i="37" s="1"/>
  <c r="AC19" i="34" s="1"/>
  <c r="AB18" i="45" s="1"/>
  <c r="Z31" i="16"/>
  <c r="Z31" i="37" s="1"/>
  <c r="AC31" i="34" s="1"/>
  <c r="AB30" i="45" s="1"/>
  <c r="Z51" i="16"/>
  <c r="Z51" i="37" s="1"/>
  <c r="AC51" i="34" s="1"/>
  <c r="AB50" i="45" s="1"/>
  <c r="Z30" i="16"/>
  <c r="Z30" i="37" s="1"/>
  <c r="AC30" i="34" s="1"/>
  <c r="AB29" i="45" s="1"/>
  <c r="Z23" i="16"/>
  <c r="Z23" i="37" s="1"/>
  <c r="AC23" i="34" s="1"/>
  <c r="AB22" i="45" s="1"/>
  <c r="Z54" i="16"/>
  <c r="Z54" i="37" s="1"/>
  <c r="AC54" i="34" s="1"/>
  <c r="AB53" i="45" s="1"/>
  <c r="Z109" i="16"/>
  <c r="Z109" i="37" s="1"/>
  <c r="AC109" i="34" s="1"/>
  <c r="AB108" i="45" s="1"/>
  <c r="Z45" i="16"/>
  <c r="Z45" i="37" s="1"/>
  <c r="AC45" i="34" s="1"/>
  <c r="AB44" i="45" s="1"/>
  <c r="AA5" i="4"/>
  <c r="AC3" i="15"/>
  <c r="AC31" i="15"/>
  <c r="AC92" i="15"/>
  <c r="AC14" i="15"/>
  <c r="AC51" i="15"/>
  <c r="AC54" i="15"/>
  <c r="AC86" i="15"/>
  <c r="AC27" i="15"/>
  <c r="AC75" i="15"/>
  <c r="AC44" i="15"/>
  <c r="AC11" i="15"/>
  <c r="AC29" i="15"/>
  <c r="AC47" i="15"/>
  <c r="AC110" i="15"/>
  <c r="AC45" i="15"/>
  <c r="AC35" i="15"/>
  <c r="AC62" i="15"/>
  <c r="AC13" i="15"/>
  <c r="AC71" i="15"/>
  <c r="AC7" i="15"/>
  <c r="AC111" i="15"/>
  <c r="AC80" i="15"/>
  <c r="AC42" i="15"/>
  <c r="AC88" i="15"/>
  <c r="AC104" i="15"/>
  <c r="AC77" i="15"/>
  <c r="AC6" i="15"/>
  <c r="AC38" i="15"/>
  <c r="AC40" i="15"/>
  <c r="AC15" i="15"/>
  <c r="AC36" i="15"/>
  <c r="AC107" i="15"/>
  <c r="AC72" i="15"/>
  <c r="AC85" i="15"/>
  <c r="AC68" i="15"/>
  <c r="AC50" i="15"/>
  <c r="AC84" i="15"/>
  <c r="AC61" i="15"/>
  <c r="AC59" i="15"/>
  <c r="AC99" i="15"/>
  <c r="AC76" i="15"/>
  <c r="AC19" i="15"/>
  <c r="AC60" i="15"/>
  <c r="AC39" i="15"/>
  <c r="AC67" i="15"/>
  <c r="AC102" i="15"/>
  <c r="AC100" i="15"/>
  <c r="AC52" i="15"/>
  <c r="AC103" i="15"/>
  <c r="AC17" i="15"/>
  <c r="AC55" i="15"/>
  <c r="AC112" i="15"/>
  <c r="AC53" i="15"/>
  <c r="AC70" i="15"/>
  <c r="AC20" i="15"/>
  <c r="AC28" i="15"/>
  <c r="AC21" i="15"/>
  <c r="AC109" i="15"/>
  <c r="AC69" i="15"/>
  <c r="AC83" i="15"/>
  <c r="AC48" i="15"/>
  <c r="AC22" i="15"/>
  <c r="AC41" i="15"/>
  <c r="AC96" i="15"/>
  <c r="AC74" i="15"/>
  <c r="AC78" i="15"/>
  <c r="AC98" i="15"/>
  <c r="AC73" i="15"/>
  <c r="AC91" i="15"/>
  <c r="AC32" i="15"/>
  <c r="AC25" i="15"/>
  <c r="AC108" i="15"/>
  <c r="AC37" i="15"/>
  <c r="AC24" i="15"/>
  <c r="AC9" i="15"/>
  <c r="AC49" i="15"/>
  <c r="AC46" i="15"/>
  <c r="AC65" i="15"/>
  <c r="AC23" i="15"/>
  <c r="AC89" i="15"/>
  <c r="AC26" i="15"/>
  <c r="AC93" i="15"/>
  <c r="AC94" i="15"/>
  <c r="AC90" i="15"/>
  <c r="AC105" i="15"/>
  <c r="AC106" i="15"/>
  <c r="AC30" i="15"/>
  <c r="AC81" i="15"/>
  <c r="AC58" i="15"/>
  <c r="AC43" i="15"/>
  <c r="AC5" i="15"/>
  <c r="AC8" i="15"/>
  <c r="AC82" i="15"/>
  <c r="AC16" i="15"/>
  <c r="AC18" i="15"/>
  <c r="AC66" i="15"/>
  <c r="AC56" i="15"/>
  <c r="AC34" i="15"/>
  <c r="AC10" i="15"/>
  <c r="AC33" i="15"/>
  <c r="AC79" i="15"/>
  <c r="AC101" i="15"/>
  <c r="AC87" i="15"/>
  <c r="AC97" i="15"/>
  <c r="AC95" i="15"/>
  <c r="AC12" i="15"/>
  <c r="AC57" i="15"/>
  <c r="AC64" i="15"/>
  <c r="AC63" i="15"/>
  <c r="W3" i="4"/>
  <c r="P863" i="46" l="1"/>
  <c r="P869" i="46"/>
  <c r="P866" i="46"/>
  <c r="P864" i="46"/>
  <c r="R666" i="46"/>
  <c r="R772" i="46"/>
  <c r="R454" i="46"/>
  <c r="R560" i="46"/>
  <c r="R242" i="46"/>
  <c r="R30" i="46"/>
  <c r="R348" i="46"/>
  <c r="R136" i="46"/>
  <c r="R766" i="46"/>
  <c r="R660" i="46"/>
  <c r="R342" i="46"/>
  <c r="R554" i="46"/>
  <c r="R24" i="46"/>
  <c r="R130" i="46"/>
  <c r="R448" i="46"/>
  <c r="R236" i="46"/>
  <c r="R753" i="46"/>
  <c r="R647" i="46"/>
  <c r="R329" i="46"/>
  <c r="R435" i="46"/>
  <c r="R541" i="46"/>
  <c r="R223" i="46"/>
  <c r="R11" i="46"/>
  <c r="R117" i="46"/>
  <c r="R785" i="46"/>
  <c r="R679" i="46"/>
  <c r="R361" i="46"/>
  <c r="R467" i="46"/>
  <c r="R573" i="46"/>
  <c r="R43" i="46"/>
  <c r="R255" i="46"/>
  <c r="R149" i="46"/>
  <c r="R656" i="46"/>
  <c r="R762" i="46"/>
  <c r="R550" i="46"/>
  <c r="R338" i="46"/>
  <c r="R444" i="46"/>
  <c r="R126" i="46"/>
  <c r="R232" i="46"/>
  <c r="R20" i="46"/>
  <c r="R667" i="46"/>
  <c r="R773" i="46"/>
  <c r="R455" i="46"/>
  <c r="R561" i="46"/>
  <c r="R349" i="46"/>
  <c r="R31" i="46"/>
  <c r="R137" i="46"/>
  <c r="R243" i="46"/>
  <c r="R648" i="46"/>
  <c r="R754" i="46"/>
  <c r="R542" i="46"/>
  <c r="R330" i="46"/>
  <c r="R436" i="46"/>
  <c r="R118" i="46"/>
  <c r="R224" i="46"/>
  <c r="R12" i="46"/>
  <c r="R763" i="46"/>
  <c r="R339" i="46"/>
  <c r="R657" i="46"/>
  <c r="R445" i="46"/>
  <c r="R551" i="46"/>
  <c r="R21" i="46"/>
  <c r="R127" i="46"/>
  <c r="R233" i="46"/>
  <c r="R658" i="46"/>
  <c r="R764" i="46"/>
  <c r="R446" i="46"/>
  <c r="R552" i="46"/>
  <c r="R234" i="46"/>
  <c r="R22" i="46"/>
  <c r="R340" i="46"/>
  <c r="R128" i="46"/>
  <c r="R758" i="46"/>
  <c r="R652" i="46"/>
  <c r="R334" i="46"/>
  <c r="R546" i="46"/>
  <c r="R440" i="46"/>
  <c r="R16" i="46"/>
  <c r="R122" i="46"/>
  <c r="R228" i="46"/>
  <c r="Q698" i="46"/>
  <c r="Q700" i="46"/>
  <c r="Q693" i="46"/>
  <c r="Q848" i="46"/>
  <c r="Q832" i="46"/>
  <c r="Q719" i="46"/>
  <c r="Q728" i="46"/>
  <c r="Q703" i="46"/>
  <c r="Q725" i="46"/>
  <c r="Q717" i="46"/>
  <c r="Q731" i="46"/>
  <c r="Q315" i="46"/>
  <c r="Q314" i="46"/>
  <c r="Q74" i="46"/>
  <c r="Q197" i="46"/>
  <c r="Q529" i="46"/>
  <c r="Q694" i="46"/>
  <c r="Q812" i="46"/>
  <c r="Q734" i="46"/>
  <c r="Q405" i="46"/>
  <c r="P867" i="46"/>
  <c r="Q808" i="46"/>
  <c r="Q851" i="46"/>
  <c r="Q720" i="46"/>
  <c r="Q732" i="46"/>
  <c r="Q712" i="46"/>
  <c r="Q422" i="46"/>
  <c r="Q200" i="46"/>
  <c r="Q97" i="46"/>
  <c r="Q305" i="46"/>
  <c r="Q181" i="46"/>
  <c r="Q192" i="46"/>
  <c r="Q531" i="46"/>
  <c r="Q801" i="46"/>
  <c r="Q381" i="46"/>
  <c r="Q830" i="46"/>
  <c r="Q827" i="46"/>
  <c r="R774" i="46"/>
  <c r="R668" i="46"/>
  <c r="R350" i="46"/>
  <c r="R562" i="46"/>
  <c r="R456" i="46"/>
  <c r="R32" i="46"/>
  <c r="R138" i="46"/>
  <c r="R244" i="46"/>
  <c r="R685" i="46"/>
  <c r="R791" i="46"/>
  <c r="R579" i="46"/>
  <c r="R261" i="46"/>
  <c r="R367" i="46"/>
  <c r="R473" i="46"/>
  <c r="R155" i="46"/>
  <c r="R49" i="46"/>
  <c r="Q62" i="46"/>
  <c r="Q170" i="46"/>
  <c r="Q57" i="46"/>
  <c r="Q212" i="46"/>
  <c r="Q302" i="46"/>
  <c r="Q83" i="46"/>
  <c r="Q304" i="46"/>
  <c r="Q67" i="46"/>
  <c r="Q301" i="46"/>
  <c r="Q293" i="46"/>
  <c r="Q307" i="46"/>
  <c r="Q633" i="46"/>
  <c r="Q526" i="46"/>
  <c r="Q498" i="46"/>
  <c r="Q515" i="46"/>
  <c r="Q741" i="46"/>
  <c r="Q800" i="46"/>
  <c r="Q706" i="46"/>
  <c r="Q840" i="46"/>
  <c r="Q829" i="46"/>
  <c r="P862" i="46"/>
  <c r="Q278" i="46"/>
  <c r="Q215" i="46"/>
  <c r="Q614" i="46"/>
  <c r="Q202" i="46"/>
  <c r="Q288" i="46"/>
  <c r="Q634" i="46"/>
  <c r="Q518" i="46"/>
  <c r="Q415" i="46"/>
  <c r="Q623" i="46"/>
  <c r="Q499" i="46"/>
  <c r="Q510" i="46"/>
  <c r="Q425" i="46"/>
  <c r="Q695" i="46"/>
  <c r="Q805" i="46"/>
  <c r="Q724" i="46"/>
  <c r="Q191" i="46"/>
  <c r="R661" i="46"/>
  <c r="R767" i="46"/>
  <c r="R555" i="46"/>
  <c r="R343" i="46"/>
  <c r="R449" i="46"/>
  <c r="R131" i="46"/>
  <c r="R237" i="46"/>
  <c r="R25" i="46"/>
  <c r="R683" i="46"/>
  <c r="R789" i="46"/>
  <c r="R471" i="46"/>
  <c r="R577" i="46"/>
  <c r="R365" i="46"/>
  <c r="R47" i="46"/>
  <c r="R153" i="46"/>
  <c r="R259" i="46"/>
  <c r="R672" i="46"/>
  <c r="R778" i="46"/>
  <c r="R566" i="46"/>
  <c r="R354" i="46"/>
  <c r="R460" i="46"/>
  <c r="R142" i="46"/>
  <c r="R248" i="46"/>
  <c r="R36" i="46"/>
  <c r="R664" i="46"/>
  <c r="R770" i="46"/>
  <c r="R558" i="46"/>
  <c r="R346" i="46"/>
  <c r="R452" i="46"/>
  <c r="R134" i="46"/>
  <c r="R240" i="46"/>
  <c r="R28" i="46"/>
  <c r="R787" i="46"/>
  <c r="R363" i="46"/>
  <c r="R469" i="46"/>
  <c r="R575" i="46"/>
  <c r="R681" i="46"/>
  <c r="R257" i="46"/>
  <c r="R45" i="46"/>
  <c r="R151" i="46"/>
  <c r="Q274" i="46"/>
  <c r="Q64" i="46"/>
  <c r="Q269" i="46"/>
  <c r="Q106" i="46"/>
  <c r="Q196" i="46"/>
  <c r="Q295" i="46"/>
  <c r="Q198" i="46"/>
  <c r="Q279" i="46"/>
  <c r="Q195" i="46"/>
  <c r="Q187" i="46"/>
  <c r="Q625" i="46"/>
  <c r="Q739" i="46"/>
  <c r="Q420" i="46"/>
  <c r="Q604" i="46"/>
  <c r="Q409" i="46"/>
  <c r="P868" i="46"/>
  <c r="Q211" i="46"/>
  <c r="Q270" i="46"/>
  <c r="Q70" i="46"/>
  <c r="Q204" i="46"/>
  <c r="Q299" i="46"/>
  <c r="Q172" i="46"/>
  <c r="Q109" i="46"/>
  <c r="Q296" i="46"/>
  <c r="Q308" i="46"/>
  <c r="Q182" i="46"/>
  <c r="Q528" i="46"/>
  <c r="Q412" i="46"/>
  <c r="Q627" i="46"/>
  <c r="Q517" i="46"/>
  <c r="Q393" i="46"/>
  <c r="Q404" i="46"/>
  <c r="Q319" i="46"/>
  <c r="Q59" i="46"/>
  <c r="Q275" i="46"/>
  <c r="Q194" i="46"/>
  <c r="Q85" i="46"/>
  <c r="R755" i="46"/>
  <c r="R331" i="46"/>
  <c r="R437" i="46"/>
  <c r="R543" i="46"/>
  <c r="R649" i="46"/>
  <c r="R13" i="46"/>
  <c r="R119" i="46"/>
  <c r="R225" i="46"/>
  <c r="R798" i="46"/>
  <c r="R586" i="46"/>
  <c r="R692" i="46"/>
  <c r="R374" i="46"/>
  <c r="R56" i="46"/>
  <c r="R162" i="46"/>
  <c r="R480" i="46"/>
  <c r="R268" i="46"/>
  <c r="R646" i="46"/>
  <c r="R752" i="46"/>
  <c r="R434" i="46"/>
  <c r="R10" i="46"/>
  <c r="R540" i="46"/>
  <c r="R116" i="46"/>
  <c r="R222" i="46"/>
  <c r="R328" i="46"/>
  <c r="R790" i="46"/>
  <c r="R684" i="46"/>
  <c r="R366" i="46"/>
  <c r="R578" i="46"/>
  <c r="R472" i="46"/>
  <c r="R48" i="46"/>
  <c r="R154" i="46"/>
  <c r="R260" i="46"/>
  <c r="R654" i="46"/>
  <c r="R760" i="46"/>
  <c r="R442" i="46"/>
  <c r="R18" i="46"/>
  <c r="R124" i="46"/>
  <c r="R548" i="46"/>
  <c r="R230" i="46"/>
  <c r="R336" i="46"/>
  <c r="R670" i="46"/>
  <c r="R776" i="46"/>
  <c r="R458" i="46"/>
  <c r="R34" i="46"/>
  <c r="R140" i="46"/>
  <c r="R564" i="46"/>
  <c r="R246" i="46"/>
  <c r="R352" i="46"/>
  <c r="R747" i="46"/>
  <c r="R323" i="46"/>
  <c r="R641" i="46"/>
  <c r="R429" i="46"/>
  <c r="R535" i="46"/>
  <c r="R5" i="46"/>
  <c r="R111" i="46"/>
  <c r="R217" i="46"/>
  <c r="R793" i="46"/>
  <c r="R687" i="46"/>
  <c r="R263" i="46"/>
  <c r="R369" i="46"/>
  <c r="R475" i="46"/>
  <c r="R581" i="46"/>
  <c r="R51" i="46"/>
  <c r="R157" i="46"/>
  <c r="R642" i="46"/>
  <c r="R748" i="46"/>
  <c r="R430" i="46"/>
  <c r="R536" i="46"/>
  <c r="R218" i="46"/>
  <c r="R6" i="46"/>
  <c r="R324" i="46"/>
  <c r="R112" i="46"/>
  <c r="R678" i="46"/>
  <c r="R784" i="46"/>
  <c r="R466" i="46"/>
  <c r="R360" i="46"/>
  <c r="R254" i="46"/>
  <c r="R572" i="46"/>
  <c r="R42" i="46"/>
  <c r="R148" i="46"/>
  <c r="R769" i="46"/>
  <c r="R663" i="46"/>
  <c r="R345" i="46"/>
  <c r="R451" i="46"/>
  <c r="R557" i="46"/>
  <c r="R239" i="46"/>
  <c r="R27" i="46"/>
  <c r="R133" i="46"/>
  <c r="R682" i="46"/>
  <c r="R788" i="46"/>
  <c r="R470" i="46"/>
  <c r="R576" i="46"/>
  <c r="R258" i="46"/>
  <c r="R46" i="46"/>
  <c r="R364" i="46"/>
  <c r="R152" i="46"/>
  <c r="Q168" i="46"/>
  <c r="Q276" i="46"/>
  <c r="Q163" i="46"/>
  <c r="Q318" i="46"/>
  <c r="Q90" i="46"/>
  <c r="Q189" i="46"/>
  <c r="Q622" i="46"/>
  <c r="Q173" i="46"/>
  <c r="Q89" i="46"/>
  <c r="Q81" i="46"/>
  <c r="Q519" i="46"/>
  <c r="Q527" i="46"/>
  <c r="Q632" i="46"/>
  <c r="Q392" i="46"/>
  <c r="Q621" i="46"/>
  <c r="Q105" i="46"/>
  <c r="Q164" i="46"/>
  <c r="Q282" i="46"/>
  <c r="Q522" i="46"/>
  <c r="Q193" i="46"/>
  <c r="Q490" i="46"/>
  <c r="Q533" i="46"/>
  <c r="Q190" i="46"/>
  <c r="Q96" i="46"/>
  <c r="Q606" i="46"/>
  <c r="Q316" i="46"/>
  <c r="Q624" i="46"/>
  <c r="Q839" i="46"/>
  <c r="Q411" i="46"/>
  <c r="Q605" i="46"/>
  <c r="Q616" i="46"/>
  <c r="Q637" i="46"/>
  <c r="Q271" i="46"/>
  <c r="Q169" i="46"/>
  <c r="Q88" i="46"/>
  <c r="Q297" i="46"/>
  <c r="R795" i="46"/>
  <c r="R371" i="46"/>
  <c r="R689" i="46"/>
  <c r="R477" i="46"/>
  <c r="R583" i="46"/>
  <c r="R265" i="46"/>
  <c r="R53" i="46"/>
  <c r="R159" i="46"/>
  <c r="R771" i="46"/>
  <c r="R347" i="46"/>
  <c r="R453" i="46"/>
  <c r="R559" i="46"/>
  <c r="R665" i="46"/>
  <c r="R29" i="46"/>
  <c r="R135" i="46"/>
  <c r="R241" i="46"/>
  <c r="R674" i="46"/>
  <c r="R780" i="46"/>
  <c r="R462" i="46"/>
  <c r="R568" i="46"/>
  <c r="R250" i="46"/>
  <c r="R38" i="46"/>
  <c r="R356" i="46"/>
  <c r="R144" i="46"/>
  <c r="R653" i="46"/>
  <c r="R759" i="46"/>
  <c r="R547" i="46"/>
  <c r="R335" i="46"/>
  <c r="R441" i="46"/>
  <c r="R123" i="46"/>
  <c r="R229" i="46"/>
  <c r="R17" i="46"/>
  <c r="R690" i="46"/>
  <c r="R796" i="46"/>
  <c r="R266" i="46"/>
  <c r="R478" i="46"/>
  <c r="R584" i="46"/>
  <c r="R372" i="46"/>
  <c r="R54" i="46"/>
  <c r="R160" i="46"/>
  <c r="R662" i="46"/>
  <c r="R768" i="46"/>
  <c r="R450" i="46"/>
  <c r="R556" i="46"/>
  <c r="R26" i="46"/>
  <c r="R132" i="46"/>
  <c r="R238" i="46"/>
  <c r="R344" i="46"/>
  <c r="R686" i="46"/>
  <c r="R792" i="46"/>
  <c r="R474" i="46"/>
  <c r="R580" i="46"/>
  <c r="R262" i="46"/>
  <c r="R368" i="46"/>
  <c r="R50" i="46"/>
  <c r="R156" i="46"/>
  <c r="R779" i="46"/>
  <c r="R355" i="46"/>
  <c r="R673" i="46"/>
  <c r="R461" i="46"/>
  <c r="R567" i="46"/>
  <c r="R37" i="46"/>
  <c r="R143" i="46"/>
  <c r="R249" i="46"/>
  <c r="Q486" i="46"/>
  <c r="Q382" i="46"/>
  <c r="Q375" i="46"/>
  <c r="Q530" i="46"/>
  <c r="Q514" i="46"/>
  <c r="Q507" i="46"/>
  <c r="Q92" i="46"/>
  <c r="Q491" i="46"/>
  <c r="Q407" i="46"/>
  <c r="Q399" i="46"/>
  <c r="Q413" i="46"/>
  <c r="Q421" i="46"/>
  <c r="Q844" i="46"/>
  <c r="Q710" i="46"/>
  <c r="Q833" i="46"/>
  <c r="Q423" i="46"/>
  <c r="Q58" i="46"/>
  <c r="Q176" i="46"/>
  <c r="Q98" i="46"/>
  <c r="Q87" i="46"/>
  <c r="Q66" i="46"/>
  <c r="Q639" i="46"/>
  <c r="Q84" i="46"/>
  <c r="Q414" i="46"/>
  <c r="Q76" i="46"/>
  <c r="Q846" i="46"/>
  <c r="Q836" i="46"/>
  <c r="Q521" i="46"/>
  <c r="Q729" i="46"/>
  <c r="Q817" i="46"/>
  <c r="Q828" i="46"/>
  <c r="Q849" i="46"/>
  <c r="Q165" i="46"/>
  <c r="Q63" i="46"/>
  <c r="Q300" i="46"/>
  <c r="Q615" i="46"/>
  <c r="R777" i="46"/>
  <c r="R671" i="46"/>
  <c r="R353" i="46"/>
  <c r="R459" i="46"/>
  <c r="R565" i="46"/>
  <c r="R247" i="46"/>
  <c r="R35" i="46"/>
  <c r="R141" i="46"/>
  <c r="R651" i="46"/>
  <c r="R757" i="46"/>
  <c r="R439" i="46"/>
  <c r="R545" i="46"/>
  <c r="R333" i="46"/>
  <c r="R15" i="46"/>
  <c r="R121" i="46"/>
  <c r="R227" i="46"/>
  <c r="R680" i="46"/>
  <c r="R786" i="46"/>
  <c r="R574" i="46"/>
  <c r="R362" i="46"/>
  <c r="R468" i="46"/>
  <c r="R150" i="46"/>
  <c r="R256" i="46"/>
  <c r="R44" i="46"/>
  <c r="R677" i="46"/>
  <c r="R783" i="46"/>
  <c r="R571" i="46"/>
  <c r="R359" i="46"/>
  <c r="R465" i="46"/>
  <c r="R147" i="46"/>
  <c r="R253" i="46"/>
  <c r="R41" i="46"/>
  <c r="R675" i="46"/>
  <c r="R463" i="46"/>
  <c r="R569" i="46"/>
  <c r="R781" i="46"/>
  <c r="R357" i="46"/>
  <c r="R39" i="46"/>
  <c r="R145" i="46"/>
  <c r="R251" i="46"/>
  <c r="R650" i="46"/>
  <c r="R756" i="46"/>
  <c r="R438" i="46"/>
  <c r="R544" i="46"/>
  <c r="R226" i="46"/>
  <c r="R14" i="46"/>
  <c r="R332" i="46"/>
  <c r="R120" i="46"/>
  <c r="R750" i="46"/>
  <c r="R644" i="46"/>
  <c r="R326" i="46"/>
  <c r="R538" i="46"/>
  <c r="R8" i="46"/>
  <c r="R114" i="46"/>
  <c r="R432" i="46"/>
  <c r="R220" i="46"/>
  <c r="R688" i="46"/>
  <c r="R794" i="46"/>
  <c r="R582" i="46"/>
  <c r="R370" i="46"/>
  <c r="R476" i="46"/>
  <c r="R158" i="46"/>
  <c r="R264" i="46"/>
  <c r="R52" i="46"/>
  <c r="Q380" i="46"/>
  <c r="Q594" i="46"/>
  <c r="Q799" i="46"/>
  <c r="Q636" i="46"/>
  <c r="Q620" i="46"/>
  <c r="Q401" i="46"/>
  <c r="Q410" i="46"/>
  <c r="Q385" i="46"/>
  <c r="Q831" i="46"/>
  <c r="Q611" i="46"/>
  <c r="Q837" i="46"/>
  <c r="Q845" i="46"/>
  <c r="Q738" i="46"/>
  <c r="Q816" i="46"/>
  <c r="Q727" i="46"/>
  <c r="Q847" i="46"/>
  <c r="Q482" i="46"/>
  <c r="Q494" i="46"/>
  <c r="Q310" i="46"/>
  <c r="Q617" i="46"/>
  <c r="Q596" i="46"/>
  <c r="Q427" i="46"/>
  <c r="Q402" i="46"/>
  <c r="Q626" i="46"/>
  <c r="Q394" i="46"/>
  <c r="Q740" i="46"/>
  <c r="Q730" i="46"/>
  <c r="Q733" i="46"/>
  <c r="Q835" i="46"/>
  <c r="Q711" i="46"/>
  <c r="Q722" i="46"/>
  <c r="Q743" i="46"/>
  <c r="Q483" i="46"/>
  <c r="Q699" i="46"/>
  <c r="Q406" i="46"/>
  <c r="P865" i="46"/>
  <c r="P871" i="46" s="1"/>
  <c r="P872" i="46" s="1"/>
  <c r="Q509" i="46"/>
  <c r="R691" i="46"/>
  <c r="R479" i="46"/>
  <c r="R585" i="46"/>
  <c r="R797" i="46"/>
  <c r="R267" i="46"/>
  <c r="R373" i="46"/>
  <c r="R55" i="46"/>
  <c r="R161" i="46"/>
  <c r="R640" i="46"/>
  <c r="R746" i="46"/>
  <c r="R534" i="46"/>
  <c r="R322" i="46"/>
  <c r="R428" i="46"/>
  <c r="R110" i="46"/>
  <c r="R216" i="46"/>
  <c r="R4" i="46"/>
  <c r="R645" i="46"/>
  <c r="R751" i="46"/>
  <c r="R539" i="46"/>
  <c r="R327" i="46"/>
  <c r="R433" i="46"/>
  <c r="R115" i="46"/>
  <c r="R221" i="46"/>
  <c r="R9" i="46"/>
  <c r="R659" i="46"/>
  <c r="R447" i="46"/>
  <c r="R553" i="46"/>
  <c r="R765" i="46"/>
  <c r="R341" i="46"/>
  <c r="R23" i="46"/>
  <c r="R129" i="46"/>
  <c r="R235" i="46"/>
  <c r="R643" i="46"/>
  <c r="R431" i="46"/>
  <c r="R537" i="46"/>
  <c r="R749" i="46"/>
  <c r="R325" i="46"/>
  <c r="R113" i="46"/>
  <c r="R219" i="46"/>
  <c r="R7" i="46"/>
  <c r="R761" i="46"/>
  <c r="R655" i="46"/>
  <c r="R337" i="46"/>
  <c r="R443" i="46"/>
  <c r="R549" i="46"/>
  <c r="R231" i="46"/>
  <c r="R19" i="46"/>
  <c r="R125" i="46"/>
  <c r="R782" i="46"/>
  <c r="R676" i="46"/>
  <c r="R358" i="46"/>
  <c r="R570" i="46"/>
  <c r="R40" i="46"/>
  <c r="R146" i="46"/>
  <c r="R464" i="46"/>
  <c r="R252" i="46"/>
  <c r="Q592" i="46"/>
  <c r="Q488" i="46"/>
  <c r="Q587" i="46"/>
  <c r="Q424" i="46"/>
  <c r="Q408" i="46"/>
  <c r="Q613" i="46"/>
  <c r="Q516" i="46"/>
  <c r="Q597" i="46"/>
  <c r="Q619" i="46"/>
  <c r="Q823" i="46"/>
  <c r="Q201" i="46"/>
  <c r="Q209" i="46"/>
  <c r="Q102" i="46"/>
  <c r="Q286" i="46"/>
  <c r="Q91" i="46"/>
  <c r="Q317" i="46"/>
  <c r="Q588" i="46"/>
  <c r="Q388" i="46"/>
  <c r="Q628" i="46"/>
  <c r="Q723" i="46"/>
  <c r="Q384" i="46"/>
  <c r="Q321" i="46"/>
  <c r="Q508" i="46"/>
  <c r="Q520" i="46"/>
  <c r="Q500" i="46"/>
  <c r="Q210" i="46"/>
  <c r="Q94" i="46"/>
  <c r="Q309" i="46"/>
  <c r="Q199" i="46"/>
  <c r="Q75" i="46"/>
  <c r="Q86" i="46"/>
  <c r="Q107" i="46"/>
  <c r="Q377" i="46"/>
  <c r="Q593" i="46"/>
  <c r="Q618" i="46"/>
  <c r="Q403" i="46"/>
  <c r="Q804" i="46"/>
  <c r="Q806" i="46"/>
  <c r="Q481" i="46"/>
  <c r="Q742" i="46"/>
  <c r="Q726" i="46"/>
  <c r="Q825" i="46"/>
  <c r="Q834" i="46"/>
  <c r="Q809" i="46"/>
  <c r="Q513" i="46"/>
  <c r="Q505" i="46"/>
  <c r="Q95" i="46"/>
  <c r="Q103" i="46"/>
  <c r="Q208" i="46"/>
  <c r="Q180" i="46"/>
  <c r="Q303" i="46"/>
  <c r="Q635" i="46"/>
  <c r="Q376" i="46"/>
  <c r="Q600" i="46"/>
  <c r="Q416" i="46"/>
  <c r="Q511" i="46"/>
  <c r="Q702" i="46"/>
  <c r="Q745" i="46"/>
  <c r="Q826" i="46"/>
  <c r="Q838" i="46"/>
  <c r="Q818" i="46"/>
  <c r="Q104" i="46"/>
  <c r="Q306" i="46"/>
  <c r="Q203" i="46"/>
  <c r="Q93" i="46"/>
  <c r="Q287" i="46"/>
  <c r="Q298" i="46"/>
  <c r="Q213" i="46"/>
  <c r="Q589" i="46"/>
  <c r="Q487" i="46"/>
  <c r="Q512" i="46"/>
  <c r="Q721" i="46"/>
  <c r="AA58" i="16"/>
  <c r="AA58" i="37" s="1"/>
  <c r="AD58" i="34" s="1"/>
  <c r="AC57" i="45" s="1"/>
  <c r="AA74" i="16"/>
  <c r="AA74" i="37" s="1"/>
  <c r="AD74" i="34" s="1"/>
  <c r="AC73" i="45" s="1"/>
  <c r="AA76" i="16"/>
  <c r="AA76" i="37" s="1"/>
  <c r="AD76" i="34" s="1"/>
  <c r="AC75" i="45" s="1"/>
  <c r="AA104" i="16"/>
  <c r="AA104" i="37" s="1"/>
  <c r="AD104" i="34" s="1"/>
  <c r="AC103" i="45" s="1"/>
  <c r="AA75" i="16"/>
  <c r="AA75" i="37" s="1"/>
  <c r="AD75" i="34" s="1"/>
  <c r="AC74" i="45" s="1"/>
  <c r="AA97" i="16"/>
  <c r="AA97" i="37" s="1"/>
  <c r="AD97" i="34" s="1"/>
  <c r="AC96" i="45" s="1"/>
  <c r="AA96" i="16"/>
  <c r="AA96" i="37" s="1"/>
  <c r="AD96" i="34" s="1"/>
  <c r="AC95" i="45" s="1"/>
  <c r="AA35" i="16"/>
  <c r="AA35" i="37" s="1"/>
  <c r="AD35" i="34" s="1"/>
  <c r="AC34" i="45" s="1"/>
  <c r="AA23" i="16"/>
  <c r="AA23" i="37" s="1"/>
  <c r="AD23" i="34" s="1"/>
  <c r="AC22" i="45" s="1"/>
  <c r="AA20" i="16"/>
  <c r="AA20" i="37" s="1"/>
  <c r="AD20" i="34" s="1"/>
  <c r="AC19" i="45" s="1"/>
  <c r="AA59" i="16"/>
  <c r="AA59" i="37" s="1"/>
  <c r="AD59" i="34" s="1"/>
  <c r="AC58" i="45" s="1"/>
  <c r="AA42" i="16"/>
  <c r="AA42" i="37" s="1"/>
  <c r="AD42" i="34" s="1"/>
  <c r="AC41" i="45" s="1"/>
  <c r="AA56" i="16"/>
  <c r="AA56" i="37" s="1"/>
  <c r="AD56" i="34" s="1"/>
  <c r="AC55" i="45" s="1"/>
  <c r="AA26" i="16"/>
  <c r="AA26" i="37" s="1"/>
  <c r="AD26" i="34" s="1"/>
  <c r="AC25" i="45" s="1"/>
  <c r="AA21" i="16"/>
  <c r="AA21" i="37" s="1"/>
  <c r="AD21" i="34" s="1"/>
  <c r="AC20" i="45" s="1"/>
  <c r="AA72" i="16"/>
  <c r="AA72" i="37" s="1"/>
  <c r="AD72" i="34" s="1"/>
  <c r="AC71" i="45" s="1"/>
  <c r="AA62" i="16"/>
  <c r="AA62" i="37" s="1"/>
  <c r="AD62" i="34" s="1"/>
  <c r="AC61" i="45" s="1"/>
  <c r="AA81" i="16"/>
  <c r="AA81" i="37" s="1"/>
  <c r="AD81" i="34" s="1"/>
  <c r="AC80" i="45" s="1"/>
  <c r="AA108" i="16"/>
  <c r="AA108" i="37" s="1"/>
  <c r="AD108" i="34" s="1"/>
  <c r="AC107" i="45" s="1"/>
  <c r="AA52" i="16"/>
  <c r="AA52" i="37" s="1"/>
  <c r="AD52" i="34" s="1"/>
  <c r="AC51" i="45" s="1"/>
  <c r="AA101" i="16"/>
  <c r="AA101" i="37" s="1"/>
  <c r="AD101" i="34" s="1"/>
  <c r="AC100" i="45" s="1"/>
  <c r="AA16" i="16"/>
  <c r="AA16" i="37" s="1"/>
  <c r="AD16" i="34" s="1"/>
  <c r="AC15" i="45" s="1"/>
  <c r="AA106" i="16"/>
  <c r="AA106" i="37" s="1"/>
  <c r="AD106" i="34" s="1"/>
  <c r="AC105" i="45" s="1"/>
  <c r="AA65" i="16"/>
  <c r="AA65" i="37" s="1"/>
  <c r="AD65" i="34" s="1"/>
  <c r="AC64" i="45" s="1"/>
  <c r="AA32" i="16"/>
  <c r="AA32" i="37" s="1"/>
  <c r="AD32" i="34" s="1"/>
  <c r="AC31" i="45" s="1"/>
  <c r="AA22" i="16"/>
  <c r="AA22" i="37" s="1"/>
  <c r="AD22" i="34" s="1"/>
  <c r="AC21" i="45" s="1"/>
  <c r="AA70" i="16"/>
  <c r="AA70" i="37" s="1"/>
  <c r="AD70" i="34" s="1"/>
  <c r="AC69" i="45" s="1"/>
  <c r="AA102" i="16"/>
  <c r="AA102" i="37" s="1"/>
  <c r="AD102" i="34" s="1"/>
  <c r="AC101" i="45" s="1"/>
  <c r="AA61" i="16"/>
  <c r="AA61" i="37" s="1"/>
  <c r="AD61" i="34" s="1"/>
  <c r="AC60" i="45" s="1"/>
  <c r="AA15" i="16"/>
  <c r="AA15" i="37" s="1"/>
  <c r="AD15" i="34" s="1"/>
  <c r="AC14" i="45" s="1"/>
  <c r="AA80" i="16"/>
  <c r="AA80" i="37" s="1"/>
  <c r="AD80" i="34" s="1"/>
  <c r="AC79" i="45" s="1"/>
  <c r="AA110" i="16"/>
  <c r="AA110" i="37" s="1"/>
  <c r="AD110" i="34" s="1"/>
  <c r="AC109" i="45" s="1"/>
  <c r="AA54" i="16"/>
  <c r="AA54" i="37" s="1"/>
  <c r="AD54" i="34" s="1"/>
  <c r="AC53" i="45" s="1"/>
  <c r="AA95" i="16"/>
  <c r="AA95" i="37" s="1"/>
  <c r="AD95" i="34" s="1"/>
  <c r="AC94" i="45" s="1"/>
  <c r="AA37" i="16"/>
  <c r="AA37" i="37" s="1"/>
  <c r="AD37" i="34" s="1"/>
  <c r="AC36" i="45" s="1"/>
  <c r="AA107" i="16"/>
  <c r="AA107" i="37" s="1"/>
  <c r="AD107" i="34" s="1"/>
  <c r="AC106" i="45" s="1"/>
  <c r="AA87" i="16"/>
  <c r="AA87" i="37" s="1"/>
  <c r="AD87" i="34" s="1"/>
  <c r="AC86" i="45" s="1"/>
  <c r="AA47" i="16"/>
  <c r="AA47" i="37" s="1"/>
  <c r="AD47" i="34" s="1"/>
  <c r="AC46" i="45" s="1"/>
  <c r="AA88" i="16"/>
  <c r="AA88" i="37" s="1"/>
  <c r="AD88" i="34" s="1"/>
  <c r="AC87" i="45" s="1"/>
  <c r="AA100" i="16"/>
  <c r="AA100" i="37" s="1"/>
  <c r="AD100" i="34" s="1"/>
  <c r="AC99" i="45" s="1"/>
  <c r="AA36" i="16"/>
  <c r="AA36" i="37" s="1"/>
  <c r="AD36" i="34" s="1"/>
  <c r="AC35" i="45" s="1"/>
  <c r="AA86" i="16"/>
  <c r="AA86" i="37" s="1"/>
  <c r="AD86" i="34" s="1"/>
  <c r="AC85" i="45" s="1"/>
  <c r="AA63" i="16"/>
  <c r="AA63" i="37" s="1"/>
  <c r="AD63" i="34" s="1"/>
  <c r="AC62" i="45" s="1"/>
  <c r="AA79" i="16"/>
  <c r="AA79" i="37" s="1"/>
  <c r="AD79" i="34" s="1"/>
  <c r="AC78" i="45" s="1"/>
  <c r="AA82" i="16"/>
  <c r="AA82" i="37" s="1"/>
  <c r="AD82" i="34" s="1"/>
  <c r="AC81" i="45" s="1"/>
  <c r="AA105" i="16"/>
  <c r="AA105" i="37" s="1"/>
  <c r="AD105" i="34" s="1"/>
  <c r="AC104" i="45" s="1"/>
  <c r="AA46" i="16"/>
  <c r="AA46" i="37" s="1"/>
  <c r="AD46" i="34" s="1"/>
  <c r="AC45" i="45" s="1"/>
  <c r="AA91" i="16"/>
  <c r="AA91" i="37" s="1"/>
  <c r="AD91" i="34" s="1"/>
  <c r="AC90" i="45" s="1"/>
  <c r="AA48" i="16"/>
  <c r="AA48" i="37" s="1"/>
  <c r="AD48" i="34" s="1"/>
  <c r="AC47" i="45" s="1"/>
  <c r="AA53" i="16"/>
  <c r="AA53" i="37" s="1"/>
  <c r="AD53" i="34" s="1"/>
  <c r="AC52" i="45" s="1"/>
  <c r="AA67" i="16"/>
  <c r="AA67" i="37" s="1"/>
  <c r="AD67" i="34" s="1"/>
  <c r="AC66" i="45" s="1"/>
  <c r="AA84" i="16"/>
  <c r="AA84" i="37" s="1"/>
  <c r="AD84" i="34" s="1"/>
  <c r="AC83" i="45" s="1"/>
  <c r="AA40" i="16"/>
  <c r="AA40" i="37" s="1"/>
  <c r="AD40" i="34" s="1"/>
  <c r="AC39" i="45" s="1"/>
  <c r="AA111" i="16"/>
  <c r="AA111" i="37" s="1"/>
  <c r="AD111" i="34" s="1"/>
  <c r="AC110" i="45" s="1"/>
  <c r="AA51" i="16"/>
  <c r="AA51" i="37" s="1"/>
  <c r="AD51" i="34" s="1"/>
  <c r="AC50" i="45" s="1"/>
  <c r="AA64" i="16"/>
  <c r="AA64" i="37" s="1"/>
  <c r="AD64" i="34" s="1"/>
  <c r="AC63" i="45" s="1"/>
  <c r="AA33" i="16"/>
  <c r="AA33" i="37" s="1"/>
  <c r="AD33" i="34" s="1"/>
  <c r="AC32" i="45" s="1"/>
  <c r="AA8" i="16"/>
  <c r="AA8" i="37" s="1"/>
  <c r="AD8" i="34" s="1"/>
  <c r="AC7" i="45" s="1"/>
  <c r="AA90" i="16"/>
  <c r="AA90" i="37" s="1"/>
  <c r="AD90" i="34" s="1"/>
  <c r="AC89" i="45" s="1"/>
  <c r="AA49" i="16"/>
  <c r="AA49" i="37" s="1"/>
  <c r="AD49" i="34" s="1"/>
  <c r="AC48" i="45" s="1"/>
  <c r="AA73" i="16"/>
  <c r="AA73" i="37" s="1"/>
  <c r="AD73" i="34" s="1"/>
  <c r="AC72" i="45" s="1"/>
  <c r="AA83" i="16"/>
  <c r="AA83" i="37" s="1"/>
  <c r="AD83" i="34" s="1"/>
  <c r="AC82" i="45" s="1"/>
  <c r="AA112" i="16"/>
  <c r="AA112" i="37" s="1"/>
  <c r="AD112" i="34" s="1"/>
  <c r="AC111" i="45" s="1"/>
  <c r="AA39" i="16"/>
  <c r="AA39" i="37" s="1"/>
  <c r="AD39" i="34" s="1"/>
  <c r="AC38" i="45" s="1"/>
  <c r="AA50" i="16"/>
  <c r="AA50" i="37" s="1"/>
  <c r="AD50" i="34" s="1"/>
  <c r="AC49" i="45" s="1"/>
  <c r="AA38" i="16"/>
  <c r="AA38" i="37" s="1"/>
  <c r="AD38" i="34" s="1"/>
  <c r="AC37" i="45" s="1"/>
  <c r="AA7" i="16"/>
  <c r="AA7" i="37" s="1"/>
  <c r="AD7" i="34" s="1"/>
  <c r="AC6" i="45" s="1"/>
  <c r="AA29" i="16"/>
  <c r="AA29" i="37" s="1"/>
  <c r="AD29" i="34" s="1"/>
  <c r="AC28" i="45" s="1"/>
  <c r="AA14" i="16"/>
  <c r="AA14" i="37" s="1"/>
  <c r="AD14" i="34" s="1"/>
  <c r="AC13" i="45" s="1"/>
  <c r="AA66" i="16"/>
  <c r="AA66" i="37" s="1"/>
  <c r="AD66" i="34" s="1"/>
  <c r="AC65" i="45" s="1"/>
  <c r="AA89" i="16"/>
  <c r="AA89" i="37" s="1"/>
  <c r="AD89" i="34" s="1"/>
  <c r="AC88" i="45" s="1"/>
  <c r="AA28" i="16"/>
  <c r="AA28" i="37" s="1"/>
  <c r="AD28" i="34" s="1"/>
  <c r="AC27" i="45" s="1"/>
  <c r="AA27" i="16"/>
  <c r="AA27" i="37" s="1"/>
  <c r="AD27" i="34" s="1"/>
  <c r="AC26" i="45" s="1"/>
  <c r="AA18" i="16"/>
  <c r="AA18" i="37" s="1"/>
  <c r="AD18" i="34" s="1"/>
  <c r="AC17" i="45" s="1"/>
  <c r="AA25" i="16"/>
  <c r="AA25" i="37" s="1"/>
  <c r="AD25" i="34" s="1"/>
  <c r="AC24" i="45" s="1"/>
  <c r="AA45" i="16"/>
  <c r="AA45" i="37" s="1"/>
  <c r="AD45" i="34" s="1"/>
  <c r="AC44" i="45" s="1"/>
  <c r="AA57" i="16"/>
  <c r="AA57" i="37" s="1"/>
  <c r="AD57" i="34" s="1"/>
  <c r="AC56" i="45" s="1"/>
  <c r="AA5" i="16"/>
  <c r="AA5" i="37" s="1"/>
  <c r="AD5" i="34" s="1"/>
  <c r="AC4" i="45" s="1"/>
  <c r="AA94" i="16"/>
  <c r="AA94" i="37" s="1"/>
  <c r="AD94" i="34" s="1"/>
  <c r="AC93" i="45" s="1"/>
  <c r="AA9" i="16"/>
  <c r="AA9" i="37" s="1"/>
  <c r="AD9" i="34" s="1"/>
  <c r="AC8" i="45" s="1"/>
  <c r="AA98" i="16"/>
  <c r="AA98" i="37" s="1"/>
  <c r="AD98" i="34" s="1"/>
  <c r="AC97" i="45" s="1"/>
  <c r="AA69" i="16"/>
  <c r="AA69" i="37" s="1"/>
  <c r="AD69" i="34" s="1"/>
  <c r="AC68" i="45" s="1"/>
  <c r="AA55" i="16"/>
  <c r="AA55" i="37" s="1"/>
  <c r="AD55" i="34" s="1"/>
  <c r="AC54" i="45" s="1"/>
  <c r="AA68" i="16"/>
  <c r="AA68" i="37" s="1"/>
  <c r="AD68" i="34" s="1"/>
  <c r="AC67" i="45" s="1"/>
  <c r="AA6" i="16"/>
  <c r="AA6" i="37" s="1"/>
  <c r="AD6" i="34" s="1"/>
  <c r="AC5" i="45" s="1"/>
  <c r="AA71" i="16"/>
  <c r="AA71" i="37" s="1"/>
  <c r="AD71" i="34" s="1"/>
  <c r="AC70" i="45" s="1"/>
  <c r="AA11" i="16"/>
  <c r="AA11" i="37" s="1"/>
  <c r="AD11" i="34" s="1"/>
  <c r="AC10" i="45" s="1"/>
  <c r="AA92" i="16"/>
  <c r="AA92" i="37" s="1"/>
  <c r="AD92" i="34" s="1"/>
  <c r="AC91" i="45" s="1"/>
  <c r="AA99" i="16"/>
  <c r="AA99" i="37" s="1"/>
  <c r="AD99" i="34" s="1"/>
  <c r="AC98" i="45" s="1"/>
  <c r="AA30" i="16"/>
  <c r="AA30" i="37" s="1"/>
  <c r="AD30" i="34" s="1"/>
  <c r="AC29" i="45" s="1"/>
  <c r="AA10" i="16"/>
  <c r="AA10" i="37" s="1"/>
  <c r="AD10" i="34" s="1"/>
  <c r="AC9" i="45" s="1"/>
  <c r="AA60" i="16"/>
  <c r="AA60" i="37" s="1"/>
  <c r="AD60" i="34" s="1"/>
  <c r="AC59" i="45" s="1"/>
  <c r="AA12" i="16"/>
  <c r="AA12" i="37" s="1"/>
  <c r="AD12" i="34" s="1"/>
  <c r="AC11" i="45" s="1"/>
  <c r="AA34" i="16"/>
  <c r="AA34" i="37" s="1"/>
  <c r="AD34" i="34" s="1"/>
  <c r="AC33" i="45" s="1"/>
  <c r="AA43" i="16"/>
  <c r="AA43" i="37" s="1"/>
  <c r="AD43" i="34" s="1"/>
  <c r="AC42" i="45" s="1"/>
  <c r="AA93" i="16"/>
  <c r="AA93" i="37" s="1"/>
  <c r="AD93" i="34" s="1"/>
  <c r="AC92" i="45" s="1"/>
  <c r="AA24" i="16"/>
  <c r="AA24" i="37" s="1"/>
  <c r="AD24" i="34" s="1"/>
  <c r="AC23" i="45" s="1"/>
  <c r="AA78" i="16"/>
  <c r="AA78" i="37" s="1"/>
  <c r="AD78" i="34" s="1"/>
  <c r="AC77" i="45" s="1"/>
  <c r="AA109" i="16"/>
  <c r="AA109" i="37" s="1"/>
  <c r="AD109" i="34" s="1"/>
  <c r="AC108" i="45" s="1"/>
  <c r="AA17" i="16"/>
  <c r="AA17" i="37" s="1"/>
  <c r="AD17" i="34" s="1"/>
  <c r="AC16" i="45" s="1"/>
  <c r="AA19" i="16"/>
  <c r="AA19" i="37" s="1"/>
  <c r="AD19" i="34" s="1"/>
  <c r="AC18" i="45" s="1"/>
  <c r="AA85" i="16"/>
  <c r="AA85" i="37" s="1"/>
  <c r="AD85" i="34" s="1"/>
  <c r="AC84" i="45" s="1"/>
  <c r="AA77" i="16"/>
  <c r="AA77" i="37" s="1"/>
  <c r="AD77" i="34" s="1"/>
  <c r="AC76" i="45" s="1"/>
  <c r="AA13" i="16"/>
  <c r="AA13" i="37" s="1"/>
  <c r="AD13" i="34" s="1"/>
  <c r="AC12" i="45" s="1"/>
  <c r="AA44" i="16"/>
  <c r="AA44" i="37" s="1"/>
  <c r="AD44" i="34" s="1"/>
  <c r="AC43" i="45" s="1"/>
  <c r="AA31" i="16"/>
  <c r="AA31" i="37" s="1"/>
  <c r="AD31" i="34" s="1"/>
  <c r="AC30" i="45" s="1"/>
  <c r="AA103" i="16"/>
  <c r="AA103" i="37" s="1"/>
  <c r="AD103" i="34" s="1"/>
  <c r="AC102" i="45" s="1"/>
  <c r="AA41" i="16"/>
  <c r="AA41" i="37" s="1"/>
  <c r="AD41" i="34" s="1"/>
  <c r="AC40" i="45" s="1"/>
  <c r="AB5" i="4"/>
  <c r="AD3" i="15"/>
  <c r="AD92" i="15"/>
  <c r="AD53" i="15"/>
  <c r="AD47" i="15"/>
  <c r="AD71" i="15"/>
  <c r="AD29" i="15"/>
  <c r="AD60" i="15"/>
  <c r="AD19" i="15"/>
  <c r="AD51" i="15"/>
  <c r="AD28" i="15"/>
  <c r="AD72" i="15"/>
  <c r="AD48" i="15"/>
  <c r="AD8" i="15"/>
  <c r="AD96" i="15"/>
  <c r="AD11" i="15"/>
  <c r="AD17" i="15"/>
  <c r="AD56" i="15"/>
  <c r="AD36" i="15"/>
  <c r="AD14" i="15"/>
  <c r="AD27" i="15"/>
  <c r="AD57" i="15"/>
  <c r="AD82" i="15"/>
  <c r="AD20" i="15"/>
  <c r="AD93" i="15"/>
  <c r="AD7" i="15"/>
  <c r="AD62" i="15"/>
  <c r="AD40" i="15"/>
  <c r="AD88" i="15"/>
  <c r="AD23" i="15"/>
  <c r="AD41" i="15"/>
  <c r="AD75" i="15"/>
  <c r="AD83" i="15"/>
  <c r="AD111" i="15"/>
  <c r="AD81" i="15"/>
  <c r="AD69" i="15"/>
  <c r="AD21" i="15"/>
  <c r="AD22" i="15"/>
  <c r="AD84" i="15"/>
  <c r="AD85" i="15"/>
  <c r="AD35" i="15"/>
  <c r="AD16" i="15"/>
  <c r="AD61" i="15"/>
  <c r="AD103" i="15"/>
  <c r="AD55" i="15"/>
  <c r="AD37" i="15"/>
  <c r="AD77" i="15"/>
  <c r="AD6" i="15"/>
  <c r="AD13" i="15"/>
  <c r="AD109" i="15"/>
  <c r="AD45" i="15"/>
  <c r="AD68" i="15"/>
  <c r="AD100" i="15"/>
  <c r="AD107" i="15"/>
  <c r="AD46" i="15"/>
  <c r="AD25" i="15"/>
  <c r="AD98" i="15"/>
  <c r="AD110" i="15"/>
  <c r="AD74" i="15"/>
  <c r="AD101" i="15"/>
  <c r="AD15" i="15"/>
  <c r="AD105" i="15"/>
  <c r="AD9" i="15"/>
  <c r="AD18" i="15"/>
  <c r="AD38" i="15"/>
  <c r="AD24" i="15"/>
  <c r="AD59" i="15"/>
  <c r="AD80" i="15"/>
  <c r="AD30" i="15"/>
  <c r="AD70" i="15"/>
  <c r="AD94" i="15"/>
  <c r="AD112" i="15"/>
  <c r="AD73" i="15"/>
  <c r="AD34" i="15"/>
  <c r="AD26" i="15"/>
  <c r="AD44" i="15"/>
  <c r="AD54" i="15"/>
  <c r="AD66" i="15"/>
  <c r="AD39" i="15"/>
  <c r="AD58" i="15"/>
  <c r="AD65" i="15"/>
  <c r="AD99" i="15"/>
  <c r="AD43" i="15"/>
  <c r="AD67" i="15"/>
  <c r="AD49" i="15"/>
  <c r="AD78" i="15"/>
  <c r="AD89" i="15"/>
  <c r="AD50" i="15"/>
  <c r="AD106" i="15"/>
  <c r="AD86" i="15"/>
  <c r="AD102" i="15"/>
  <c r="AD52" i="15"/>
  <c r="AD33" i="15"/>
  <c r="AD32" i="15"/>
  <c r="AD5" i="15"/>
  <c r="AD31" i="15"/>
  <c r="AD91" i="15"/>
  <c r="AD79" i="15"/>
  <c r="AD76" i="15"/>
  <c r="AD104" i="15"/>
  <c r="AD10" i="15"/>
  <c r="AD90" i="15"/>
  <c r="AD108" i="15"/>
  <c r="AD95" i="15"/>
  <c r="AD12" i="15"/>
  <c r="AD42" i="15"/>
  <c r="AD97" i="15"/>
  <c r="AD87" i="15"/>
  <c r="AD63" i="15"/>
  <c r="AD64" i="15"/>
  <c r="X3" i="4"/>
  <c r="Q869" i="46" l="1"/>
  <c r="Q862" i="46"/>
  <c r="S678" i="46"/>
  <c r="S466" i="46"/>
  <c r="S784" i="46"/>
  <c r="S572" i="46"/>
  <c r="S360" i="46"/>
  <c r="S42" i="46"/>
  <c r="S148" i="46"/>
  <c r="S254" i="46"/>
  <c r="S675" i="46"/>
  <c r="S781" i="46"/>
  <c r="S569" i="46"/>
  <c r="S357" i="46"/>
  <c r="S463" i="46"/>
  <c r="S145" i="46"/>
  <c r="S251" i="46"/>
  <c r="S39" i="46"/>
  <c r="R198" i="46"/>
  <c r="R318" i="46"/>
  <c r="R376" i="46"/>
  <c r="R721" i="46"/>
  <c r="R605" i="46"/>
  <c r="R614" i="46"/>
  <c r="R613" i="46"/>
  <c r="R693" i="46"/>
  <c r="R176" i="46"/>
  <c r="R844" i="46"/>
  <c r="R498" i="46"/>
  <c r="R520" i="46"/>
  <c r="R488" i="46"/>
  <c r="S766" i="46"/>
  <c r="S342" i="46"/>
  <c r="S448" i="46"/>
  <c r="S554" i="46"/>
  <c r="S660" i="46"/>
  <c r="S24" i="46"/>
  <c r="S130" i="46"/>
  <c r="S236" i="46"/>
  <c r="S756" i="46"/>
  <c r="S650" i="46"/>
  <c r="S332" i="46"/>
  <c r="S438" i="46"/>
  <c r="S544" i="46"/>
  <c r="S226" i="46"/>
  <c r="S14" i="46"/>
  <c r="S120" i="46"/>
  <c r="S683" i="46"/>
  <c r="S789" i="46"/>
  <c r="S577" i="46"/>
  <c r="S365" i="46"/>
  <c r="S471" i="46"/>
  <c r="S153" i="46"/>
  <c r="S259" i="46"/>
  <c r="S47" i="46"/>
  <c r="S758" i="46"/>
  <c r="S334" i="46"/>
  <c r="S652" i="46"/>
  <c r="S440" i="46"/>
  <c r="S546" i="46"/>
  <c r="S16" i="46"/>
  <c r="S122" i="46"/>
  <c r="S228" i="46"/>
  <c r="S662" i="46"/>
  <c r="S450" i="46"/>
  <c r="S768" i="46"/>
  <c r="S556" i="46"/>
  <c r="S344" i="46"/>
  <c r="S26" i="46"/>
  <c r="S132" i="46"/>
  <c r="S238" i="46"/>
  <c r="S761" i="46"/>
  <c r="S655" i="46"/>
  <c r="S337" i="46"/>
  <c r="S549" i="46"/>
  <c r="S19" i="46"/>
  <c r="S125" i="46"/>
  <c r="S443" i="46"/>
  <c r="S231" i="46"/>
  <c r="S664" i="46"/>
  <c r="S770" i="46"/>
  <c r="S558" i="46"/>
  <c r="S346" i="46"/>
  <c r="S452" i="46"/>
  <c r="S134" i="46"/>
  <c r="S240" i="46"/>
  <c r="S28" i="46"/>
  <c r="S774" i="46"/>
  <c r="S350" i="46"/>
  <c r="S668" i="46"/>
  <c r="S456" i="46"/>
  <c r="S562" i="46"/>
  <c r="S32" i="46"/>
  <c r="S138" i="46"/>
  <c r="S244" i="46"/>
  <c r="S649" i="46"/>
  <c r="S755" i="46"/>
  <c r="S437" i="46"/>
  <c r="S13" i="46"/>
  <c r="S119" i="46"/>
  <c r="S331" i="46"/>
  <c r="S225" i="46"/>
  <c r="S543" i="46"/>
  <c r="R305" i="46"/>
  <c r="R288" i="46"/>
  <c r="R62" i="46"/>
  <c r="R57" i="46"/>
  <c r="R211" i="46"/>
  <c r="R67" i="46"/>
  <c r="R92" i="46"/>
  <c r="R200" i="46"/>
  <c r="R203" i="46"/>
  <c r="R300" i="46"/>
  <c r="R620" i="46"/>
  <c r="R315" i="46"/>
  <c r="R637" i="46"/>
  <c r="R494" i="46"/>
  <c r="R303" i="46"/>
  <c r="R636" i="46"/>
  <c r="R731" i="46"/>
  <c r="R695" i="46"/>
  <c r="R846" i="46"/>
  <c r="R800" i="46"/>
  <c r="R723" i="46"/>
  <c r="R63" i="46"/>
  <c r="R427" i="46"/>
  <c r="R596" i="46"/>
  <c r="R840" i="46"/>
  <c r="R717" i="46"/>
  <c r="R725" i="46"/>
  <c r="R738" i="46"/>
  <c r="R827" i="46"/>
  <c r="R499" i="46"/>
  <c r="R710" i="46"/>
  <c r="R508" i="46"/>
  <c r="R414" i="46"/>
  <c r="R382" i="46"/>
  <c r="R507" i="46"/>
  <c r="S648" i="46"/>
  <c r="S754" i="46"/>
  <c r="S542" i="46"/>
  <c r="S330" i="46"/>
  <c r="S436" i="46"/>
  <c r="S118" i="46"/>
  <c r="S224" i="46"/>
  <c r="S12" i="46"/>
  <c r="R712" i="46"/>
  <c r="R91" i="46"/>
  <c r="R829" i="46"/>
  <c r="R831" i="46"/>
  <c r="Q866" i="46"/>
  <c r="R517" i="46"/>
  <c r="R182" i="46"/>
  <c r="R274" i="46"/>
  <c r="R269" i="46"/>
  <c r="R529" i="46"/>
  <c r="R279" i="46"/>
  <c r="R410" i="46"/>
  <c r="R518" i="46"/>
  <c r="R521" i="46"/>
  <c r="R618" i="46"/>
  <c r="R514" i="46"/>
  <c r="R633" i="46"/>
  <c r="R531" i="46"/>
  <c r="R388" i="46"/>
  <c r="R621" i="46"/>
  <c r="R530" i="46"/>
  <c r="R201" i="46"/>
  <c r="R165" i="46"/>
  <c r="R210" i="46"/>
  <c r="R270" i="46"/>
  <c r="R405" i="46"/>
  <c r="R487" i="46"/>
  <c r="R745" i="46"/>
  <c r="R490" i="46"/>
  <c r="R204" i="46"/>
  <c r="R81" i="46"/>
  <c r="R89" i="46"/>
  <c r="R102" i="46"/>
  <c r="R297" i="46"/>
  <c r="R817" i="46"/>
  <c r="R392" i="46"/>
  <c r="R826" i="46"/>
  <c r="R732" i="46"/>
  <c r="R700" i="46"/>
  <c r="R825" i="46"/>
  <c r="R698" i="46"/>
  <c r="R88" i="46"/>
  <c r="R109" i="46"/>
  <c r="S670" i="46"/>
  <c r="S458" i="46"/>
  <c r="S564" i="46"/>
  <c r="S776" i="46"/>
  <c r="S352" i="46"/>
  <c r="S34" i="46"/>
  <c r="S140" i="46"/>
  <c r="S246" i="46"/>
  <c r="S777" i="46"/>
  <c r="S671" i="46"/>
  <c r="S353" i="46"/>
  <c r="S565" i="46"/>
  <c r="S35" i="46"/>
  <c r="S141" i="46"/>
  <c r="S459" i="46"/>
  <c r="S247" i="46"/>
  <c r="S659" i="46"/>
  <c r="S765" i="46"/>
  <c r="S553" i="46"/>
  <c r="S341" i="46"/>
  <c r="S447" i="46"/>
  <c r="S129" i="46"/>
  <c r="S235" i="46"/>
  <c r="S23" i="46"/>
  <c r="S748" i="46"/>
  <c r="S642" i="46"/>
  <c r="S324" i="46"/>
  <c r="S430" i="46"/>
  <c r="S536" i="46"/>
  <c r="S218" i="46"/>
  <c r="S6" i="46"/>
  <c r="S112" i="46"/>
  <c r="S586" i="46"/>
  <c r="S798" i="46"/>
  <c r="S374" i="46"/>
  <c r="S480" i="46"/>
  <c r="S692" i="46"/>
  <c r="S268" i="46"/>
  <c r="S56" i="46"/>
  <c r="S162" i="46"/>
  <c r="S680" i="46"/>
  <c r="S786" i="46"/>
  <c r="S574" i="46"/>
  <c r="S362" i="46"/>
  <c r="S468" i="46"/>
  <c r="S150" i="46"/>
  <c r="S256" i="46"/>
  <c r="S44" i="46"/>
  <c r="S793" i="46"/>
  <c r="S687" i="46"/>
  <c r="S369" i="46"/>
  <c r="S581" i="46"/>
  <c r="S263" i="46"/>
  <c r="S51" i="46"/>
  <c r="S157" i="46"/>
  <c r="S475" i="46"/>
  <c r="S753" i="46"/>
  <c r="S647" i="46"/>
  <c r="S329" i="46"/>
  <c r="S541" i="46"/>
  <c r="S11" i="46"/>
  <c r="S435" i="46"/>
  <c r="S117" i="46"/>
  <c r="S223" i="46"/>
  <c r="S788" i="46"/>
  <c r="S682" i="46"/>
  <c r="S364" i="46"/>
  <c r="S470" i="46"/>
  <c r="S576" i="46"/>
  <c r="S258" i="46"/>
  <c r="S46" i="46"/>
  <c r="S152" i="46"/>
  <c r="R199" i="46"/>
  <c r="R76" i="46"/>
  <c r="R168" i="46"/>
  <c r="R163" i="46"/>
  <c r="R423" i="46"/>
  <c r="R597" i="46"/>
  <c r="R834" i="46"/>
  <c r="R412" i="46"/>
  <c r="R415" i="46"/>
  <c r="R512" i="46"/>
  <c r="R726" i="46"/>
  <c r="R527" i="46"/>
  <c r="R319" i="46"/>
  <c r="R600" i="46"/>
  <c r="R515" i="46"/>
  <c r="R742" i="46"/>
  <c r="R95" i="46"/>
  <c r="R377" i="46"/>
  <c r="R104" i="46"/>
  <c r="R164" i="46"/>
  <c r="R299" i="46"/>
  <c r="R805" i="46"/>
  <c r="R639" i="46"/>
  <c r="R384" i="46"/>
  <c r="R98" i="46"/>
  <c r="R293" i="46"/>
  <c r="R301" i="46"/>
  <c r="R208" i="46"/>
  <c r="R191" i="46"/>
  <c r="R711" i="46"/>
  <c r="R816" i="46"/>
  <c r="R720" i="46"/>
  <c r="R838" i="46"/>
  <c r="R806" i="46"/>
  <c r="R719" i="46"/>
  <c r="S653" i="46"/>
  <c r="S759" i="46"/>
  <c r="S441" i="46"/>
  <c r="S547" i="46"/>
  <c r="S229" i="46"/>
  <c r="S335" i="46"/>
  <c r="S17" i="46"/>
  <c r="S123" i="46"/>
  <c r="R306" i="46"/>
  <c r="R90" i="46"/>
  <c r="R801" i="46"/>
  <c r="R593" i="46"/>
  <c r="S790" i="46"/>
  <c r="S366" i="46"/>
  <c r="S684" i="46"/>
  <c r="S472" i="46"/>
  <c r="S578" i="46"/>
  <c r="S260" i="46"/>
  <c r="S48" i="46"/>
  <c r="S154" i="46"/>
  <c r="S585" i="46"/>
  <c r="S691" i="46"/>
  <c r="S797" i="46"/>
  <c r="S373" i="46"/>
  <c r="S479" i="46"/>
  <c r="S161" i="46"/>
  <c r="S267" i="46"/>
  <c r="S55" i="46"/>
  <c r="S686" i="46"/>
  <c r="S474" i="46"/>
  <c r="S580" i="46"/>
  <c r="S262" i="46"/>
  <c r="S792" i="46"/>
  <c r="S368" i="46"/>
  <c r="S50" i="46"/>
  <c r="S156" i="46"/>
  <c r="S643" i="46"/>
  <c r="S749" i="46"/>
  <c r="S537" i="46"/>
  <c r="S325" i="46"/>
  <c r="S431" i="46"/>
  <c r="S113" i="46"/>
  <c r="S219" i="46"/>
  <c r="S7" i="46"/>
  <c r="S750" i="46"/>
  <c r="S326" i="46"/>
  <c r="S432" i="46"/>
  <c r="S538" i="46"/>
  <c r="S644" i="46"/>
  <c r="S8" i="46"/>
  <c r="S114" i="46"/>
  <c r="S220" i="46"/>
  <c r="S651" i="46"/>
  <c r="S757" i="46"/>
  <c r="S545" i="46"/>
  <c r="S333" i="46"/>
  <c r="S439" i="46"/>
  <c r="S121" i="46"/>
  <c r="S227" i="46"/>
  <c r="S15" i="46"/>
  <c r="R93" i="46"/>
  <c r="R394" i="46"/>
  <c r="R486" i="46"/>
  <c r="R481" i="46"/>
  <c r="R635" i="46"/>
  <c r="R491" i="46"/>
  <c r="R622" i="46"/>
  <c r="R624" i="46"/>
  <c r="R627" i="46"/>
  <c r="R406" i="46"/>
  <c r="R408" i="46"/>
  <c r="R845" i="46"/>
  <c r="R849" i="46"/>
  <c r="R812" i="46"/>
  <c r="R833" i="46"/>
  <c r="R424" i="46"/>
  <c r="R625" i="46"/>
  <c r="R59" i="46"/>
  <c r="R634" i="46"/>
  <c r="R58" i="46"/>
  <c r="R617" i="46"/>
  <c r="R699" i="46"/>
  <c r="R851" i="46"/>
  <c r="R808" i="46"/>
  <c r="R310" i="46"/>
  <c r="R187" i="46"/>
  <c r="R195" i="46"/>
  <c r="R526" i="46"/>
  <c r="R85" i="46"/>
  <c r="R181" i="46"/>
  <c r="R286" i="46"/>
  <c r="R296" i="46"/>
  <c r="R202" i="46"/>
  <c r="R170" i="46"/>
  <c r="R189" i="46"/>
  <c r="S769" i="46"/>
  <c r="S663" i="46"/>
  <c r="S345" i="46"/>
  <c r="S557" i="46"/>
  <c r="S451" i="46"/>
  <c r="S27" i="46"/>
  <c r="S133" i="46"/>
  <c r="S239" i="46"/>
  <c r="R385" i="46"/>
  <c r="R837" i="46"/>
  <c r="R702" i="46"/>
  <c r="R823" i="46"/>
  <c r="S673" i="46"/>
  <c r="S779" i="46"/>
  <c r="S461" i="46"/>
  <c r="S37" i="46"/>
  <c r="S567" i="46"/>
  <c r="S143" i="46"/>
  <c r="S355" i="46"/>
  <c r="S249" i="46"/>
  <c r="S654" i="46"/>
  <c r="S442" i="46"/>
  <c r="S548" i="46"/>
  <c r="S760" i="46"/>
  <c r="S336" i="46"/>
  <c r="S18" i="46"/>
  <c r="S124" i="46"/>
  <c r="S230" i="46"/>
  <c r="S677" i="46"/>
  <c r="S783" i="46"/>
  <c r="S465" i="46"/>
  <c r="S571" i="46"/>
  <c r="S359" i="46"/>
  <c r="S253" i="46"/>
  <c r="S41" i="46"/>
  <c r="S147" i="46"/>
  <c r="S681" i="46"/>
  <c r="S787" i="46"/>
  <c r="S469" i="46"/>
  <c r="S363" i="46"/>
  <c r="S45" i="46"/>
  <c r="S151" i="46"/>
  <c r="S575" i="46"/>
  <c r="S257" i="46"/>
  <c r="S672" i="46"/>
  <c r="S778" i="46"/>
  <c r="S566" i="46"/>
  <c r="S354" i="46"/>
  <c r="S460" i="46"/>
  <c r="S142" i="46"/>
  <c r="S248" i="46"/>
  <c r="S36" i="46"/>
  <c r="S645" i="46"/>
  <c r="S751" i="46"/>
  <c r="S433" i="46"/>
  <c r="S539" i="46"/>
  <c r="S221" i="46"/>
  <c r="S327" i="46"/>
  <c r="S9" i="46"/>
  <c r="S115" i="46"/>
  <c r="S640" i="46"/>
  <c r="S746" i="46"/>
  <c r="S534" i="46"/>
  <c r="S322" i="46"/>
  <c r="S428" i="46"/>
  <c r="S110" i="46"/>
  <c r="S216" i="46"/>
  <c r="S4" i="46"/>
  <c r="S780" i="46"/>
  <c r="S674" i="46"/>
  <c r="S356" i="46"/>
  <c r="S462" i="46"/>
  <c r="S568" i="46"/>
  <c r="S250" i="46"/>
  <c r="S38" i="46"/>
  <c r="S144" i="46"/>
  <c r="S657" i="46"/>
  <c r="S763" i="46"/>
  <c r="S445" i="46"/>
  <c r="S21" i="46"/>
  <c r="S551" i="46"/>
  <c r="S127" i="46"/>
  <c r="S339" i="46"/>
  <c r="S233" i="46"/>
  <c r="S667" i="46"/>
  <c r="S773" i="46"/>
  <c r="S561" i="46"/>
  <c r="S349" i="46"/>
  <c r="S455" i="46"/>
  <c r="S137" i="46"/>
  <c r="S243" i="46"/>
  <c r="S31" i="46"/>
  <c r="S782" i="46"/>
  <c r="S358" i="46"/>
  <c r="S464" i="46"/>
  <c r="S570" i="46"/>
  <c r="S676" i="46"/>
  <c r="S40" i="46"/>
  <c r="S146" i="46"/>
  <c r="S252" i="46"/>
  <c r="R623" i="46"/>
  <c r="R818" i="46"/>
  <c r="R380" i="46"/>
  <c r="R375" i="46"/>
  <c r="R847" i="46"/>
  <c r="R809" i="46"/>
  <c r="R516" i="46"/>
  <c r="R836" i="46"/>
  <c r="R839" i="46"/>
  <c r="R724" i="46"/>
  <c r="Q865" i="46"/>
  <c r="R832" i="46"/>
  <c r="R739" i="46"/>
  <c r="R743" i="46"/>
  <c r="R706" i="46"/>
  <c r="R727" i="46"/>
  <c r="R848" i="46"/>
  <c r="R307" i="46"/>
  <c r="R271" i="46"/>
  <c r="R528" i="46"/>
  <c r="R588" i="46"/>
  <c r="R193" i="46"/>
  <c r="R381" i="46"/>
  <c r="R321" i="46"/>
  <c r="R278" i="46"/>
  <c r="R734" i="46"/>
  <c r="R505" i="46"/>
  <c r="R513" i="46"/>
  <c r="R420" i="46"/>
  <c r="R509" i="46"/>
  <c r="Q867" i="46"/>
  <c r="R393" i="46"/>
  <c r="R180" i="46"/>
  <c r="R190" i="46"/>
  <c r="R308" i="46"/>
  <c r="R64" i="46"/>
  <c r="R401" i="46"/>
  <c r="S646" i="46"/>
  <c r="S434" i="46"/>
  <c r="S752" i="46"/>
  <c r="S540" i="46"/>
  <c r="S328" i="46"/>
  <c r="S116" i="46"/>
  <c r="S222" i="46"/>
  <c r="S10" i="46"/>
  <c r="R317" i="46"/>
  <c r="R421" i="46"/>
  <c r="S796" i="46"/>
  <c r="S690" i="46"/>
  <c r="S266" i="46"/>
  <c r="S372" i="46"/>
  <c r="S478" i="46"/>
  <c r="S584" i="46"/>
  <c r="S54" i="46"/>
  <c r="S160" i="46"/>
  <c r="S764" i="46"/>
  <c r="S658" i="46"/>
  <c r="S340" i="46"/>
  <c r="S446" i="46"/>
  <c r="S552" i="46"/>
  <c r="S234" i="46"/>
  <c r="S22" i="46"/>
  <c r="S128" i="46"/>
  <c r="S772" i="46"/>
  <c r="S666" i="46"/>
  <c r="S348" i="46"/>
  <c r="S454" i="46"/>
  <c r="S560" i="46"/>
  <c r="S242" i="46"/>
  <c r="S30" i="46"/>
  <c r="S136" i="46"/>
  <c r="S661" i="46"/>
  <c r="S767" i="46"/>
  <c r="S449" i="46"/>
  <c r="S555" i="46"/>
  <c r="S237" i="46"/>
  <c r="S343" i="46"/>
  <c r="S25" i="46"/>
  <c r="S131" i="46"/>
  <c r="S785" i="46"/>
  <c r="S679" i="46"/>
  <c r="S361" i="46"/>
  <c r="S573" i="46"/>
  <c r="S467" i="46"/>
  <c r="S43" i="46"/>
  <c r="S255" i="46"/>
  <c r="S149" i="46"/>
  <c r="S688" i="46"/>
  <c r="S794" i="46"/>
  <c r="S582" i="46"/>
  <c r="S264" i="46"/>
  <c r="S370" i="46"/>
  <c r="S476" i="46"/>
  <c r="S158" i="46"/>
  <c r="S52" i="46"/>
  <c r="S685" i="46"/>
  <c r="S791" i="46"/>
  <c r="S261" i="46"/>
  <c r="S473" i="46"/>
  <c r="S579" i="46"/>
  <c r="S367" i="46"/>
  <c r="S49" i="46"/>
  <c r="S155" i="46"/>
  <c r="R411" i="46"/>
  <c r="R606" i="46"/>
  <c r="R592" i="46"/>
  <c r="R587" i="46"/>
  <c r="R741" i="46"/>
  <c r="R703" i="46"/>
  <c r="R728" i="46"/>
  <c r="R730" i="46"/>
  <c r="R733" i="46"/>
  <c r="R830" i="46"/>
  <c r="R302" i="46"/>
  <c r="R209" i="46"/>
  <c r="R213" i="46"/>
  <c r="R70" i="46"/>
  <c r="R197" i="46"/>
  <c r="R212" i="46"/>
  <c r="R413" i="46"/>
  <c r="R589" i="46"/>
  <c r="R422" i="46"/>
  <c r="R482" i="46"/>
  <c r="R87" i="46"/>
  <c r="R275" i="46"/>
  <c r="R533" i="46"/>
  <c r="R172" i="46"/>
  <c r="Q864" i="46"/>
  <c r="R628" i="46"/>
  <c r="R399" i="46"/>
  <c r="R407" i="46"/>
  <c r="R314" i="46"/>
  <c r="R615" i="46"/>
  <c r="R75" i="46"/>
  <c r="R74" i="46"/>
  <c r="R84" i="46"/>
  <c r="R96" i="46"/>
  <c r="R276" i="46"/>
  <c r="R83" i="46"/>
  <c r="R835" i="46"/>
  <c r="R309" i="46"/>
  <c r="R425" i="46"/>
  <c r="R740" i="46"/>
  <c r="R416" i="46"/>
  <c r="S689" i="46"/>
  <c r="S795" i="46"/>
  <c r="S477" i="46"/>
  <c r="S583" i="46"/>
  <c r="S265" i="46"/>
  <c r="S371" i="46"/>
  <c r="S53" i="46"/>
  <c r="S159" i="46"/>
  <c r="S665" i="46"/>
  <c r="S771" i="46"/>
  <c r="S453" i="46"/>
  <c r="S29" i="46"/>
  <c r="S135" i="46"/>
  <c r="S347" i="46"/>
  <c r="S241" i="46"/>
  <c r="S559" i="46"/>
  <c r="S641" i="46"/>
  <c r="S747" i="46"/>
  <c r="S429" i="46"/>
  <c r="S535" i="46"/>
  <c r="S111" i="46"/>
  <c r="S323" i="46"/>
  <c r="S217" i="46"/>
  <c r="S5" i="46"/>
  <c r="S669" i="46"/>
  <c r="S775" i="46"/>
  <c r="S457" i="46"/>
  <c r="S563" i="46"/>
  <c r="S245" i="46"/>
  <c r="S351" i="46"/>
  <c r="S33" i="46"/>
  <c r="S139" i="46"/>
  <c r="S656" i="46"/>
  <c r="S762" i="46"/>
  <c r="S550" i="46"/>
  <c r="S338" i="46"/>
  <c r="S444" i="46"/>
  <c r="S126" i="46"/>
  <c r="S232" i="46"/>
  <c r="S20" i="46"/>
  <c r="Q868" i="46"/>
  <c r="R729" i="46"/>
  <c r="R500" i="46"/>
  <c r="R804" i="46"/>
  <c r="R799" i="46"/>
  <c r="R105" i="46"/>
  <c r="R173" i="46"/>
  <c r="R304" i="46"/>
  <c r="R94" i="46"/>
  <c r="R97" i="46"/>
  <c r="R194" i="46"/>
  <c r="R196" i="46"/>
  <c r="R103" i="46"/>
  <c r="R107" i="46"/>
  <c r="R282" i="46"/>
  <c r="R409" i="46"/>
  <c r="R106" i="46"/>
  <c r="Q863" i="46"/>
  <c r="R519" i="46"/>
  <c r="R483" i="46"/>
  <c r="R316" i="46"/>
  <c r="R694" i="46"/>
  <c r="R511" i="46"/>
  <c r="R169" i="46"/>
  <c r="R215" i="46"/>
  <c r="R66" i="46"/>
  <c r="R522" i="46"/>
  <c r="R611" i="46"/>
  <c r="R619" i="46"/>
  <c r="R632" i="46"/>
  <c r="R403" i="46"/>
  <c r="R287" i="46"/>
  <c r="R604" i="46"/>
  <c r="R402" i="46"/>
  <c r="R626" i="46"/>
  <c r="R594" i="46"/>
  <c r="R295" i="46"/>
  <c r="AC119" i="45"/>
  <c r="AC117" i="45"/>
  <c r="AC121" i="45"/>
  <c r="AB90" i="16"/>
  <c r="AB90" i="37" s="1"/>
  <c r="AE90" i="34" s="1"/>
  <c r="AD89" i="45" s="1"/>
  <c r="AB22" i="16"/>
  <c r="AB22" i="37" s="1"/>
  <c r="AE22" i="34" s="1"/>
  <c r="AD21" i="45" s="1"/>
  <c r="AB10" i="16"/>
  <c r="AB10" i="37" s="1"/>
  <c r="AE10" i="34" s="1"/>
  <c r="AD9" i="45" s="1"/>
  <c r="AB27" i="16"/>
  <c r="AB27" i="37" s="1"/>
  <c r="AE27" i="34" s="1"/>
  <c r="AD26" i="45" s="1"/>
  <c r="AB86" i="16"/>
  <c r="AB86" i="37" s="1"/>
  <c r="AE86" i="34" s="1"/>
  <c r="AD85" i="45" s="1"/>
  <c r="AB16" i="16"/>
  <c r="AB16" i="37" s="1"/>
  <c r="AE16" i="34" s="1"/>
  <c r="AD15" i="45" s="1"/>
  <c r="AB12" i="16"/>
  <c r="AB12" i="37" s="1"/>
  <c r="AE12" i="34" s="1"/>
  <c r="AD11" i="45" s="1"/>
  <c r="AB91" i="16"/>
  <c r="AB91" i="37" s="1"/>
  <c r="AE91" i="34" s="1"/>
  <c r="AD90" i="45" s="1"/>
  <c r="AB106" i="16"/>
  <c r="AB106" i="37" s="1"/>
  <c r="AE106" i="34" s="1"/>
  <c r="AD105" i="45" s="1"/>
  <c r="AB65" i="16"/>
  <c r="AB65" i="37" s="1"/>
  <c r="AE65" i="34" s="1"/>
  <c r="AD64" i="45" s="1"/>
  <c r="AB73" i="16"/>
  <c r="AB73" i="37" s="1"/>
  <c r="AE73" i="34" s="1"/>
  <c r="AD72" i="45" s="1"/>
  <c r="AB38" i="16"/>
  <c r="AB38" i="37" s="1"/>
  <c r="AE38" i="34" s="1"/>
  <c r="AD37" i="45" s="1"/>
  <c r="AB98" i="16"/>
  <c r="AB98" i="37" s="1"/>
  <c r="AE98" i="34" s="1"/>
  <c r="AD97" i="45" s="1"/>
  <c r="AB13" i="16"/>
  <c r="AB13" i="37" s="1"/>
  <c r="AE13" i="34" s="1"/>
  <c r="AD12" i="45" s="1"/>
  <c r="AB35" i="16"/>
  <c r="AB35" i="37" s="1"/>
  <c r="AE35" i="34" s="1"/>
  <c r="AD34" i="45" s="1"/>
  <c r="AB83" i="16"/>
  <c r="AB83" i="37" s="1"/>
  <c r="AE83" i="34" s="1"/>
  <c r="AD82" i="45" s="1"/>
  <c r="AB93" i="16"/>
  <c r="AB93" i="37" s="1"/>
  <c r="AE93" i="34" s="1"/>
  <c r="AD92" i="45" s="1"/>
  <c r="AB17" i="16"/>
  <c r="AB17" i="37" s="1"/>
  <c r="AE17" i="34" s="1"/>
  <c r="AD16" i="45" s="1"/>
  <c r="AB19" i="16"/>
  <c r="AB19" i="37" s="1"/>
  <c r="AE19" i="34" s="1"/>
  <c r="AD18" i="45" s="1"/>
  <c r="AB57" i="16"/>
  <c r="AB57" i="37" s="1"/>
  <c r="AE57" i="34" s="1"/>
  <c r="AD56" i="45" s="1"/>
  <c r="AB33" i="16"/>
  <c r="AB33" i="37" s="1"/>
  <c r="AE33" i="34" s="1"/>
  <c r="AD32" i="45" s="1"/>
  <c r="AB30" i="16"/>
  <c r="AB30" i="37" s="1"/>
  <c r="AE30" i="34" s="1"/>
  <c r="AD29" i="45" s="1"/>
  <c r="AB15" i="16"/>
  <c r="AB15" i="37" s="1"/>
  <c r="AE15" i="34" s="1"/>
  <c r="AD14" i="45" s="1"/>
  <c r="AB55" i="16"/>
  <c r="AB55" i="37" s="1"/>
  <c r="AE55" i="34" s="1"/>
  <c r="AD54" i="45" s="1"/>
  <c r="AB48" i="16"/>
  <c r="AB48" i="37" s="1"/>
  <c r="AE48" i="34" s="1"/>
  <c r="AD47" i="45" s="1"/>
  <c r="AB52" i="16"/>
  <c r="AB52" i="37" s="1"/>
  <c r="AE52" i="34" s="1"/>
  <c r="AD51" i="45" s="1"/>
  <c r="AB44" i="16"/>
  <c r="AB44" i="37" s="1"/>
  <c r="AE44" i="34" s="1"/>
  <c r="AD43" i="45" s="1"/>
  <c r="AB101" i="16"/>
  <c r="AB101" i="37" s="1"/>
  <c r="AE101" i="34" s="1"/>
  <c r="AD100" i="45" s="1"/>
  <c r="AB103" i="16"/>
  <c r="AB103" i="37" s="1"/>
  <c r="AE103" i="34" s="1"/>
  <c r="AD102" i="45" s="1"/>
  <c r="AB40" i="16"/>
  <c r="AB40" i="37" s="1"/>
  <c r="AE40" i="34" s="1"/>
  <c r="AD39" i="45" s="1"/>
  <c r="AB14" i="16"/>
  <c r="AB14" i="37" s="1"/>
  <c r="AE14" i="34" s="1"/>
  <c r="AD13" i="45" s="1"/>
  <c r="AB53" i="16"/>
  <c r="AB53" i="37" s="1"/>
  <c r="AE53" i="34" s="1"/>
  <c r="AD52" i="45" s="1"/>
  <c r="AB42" i="16"/>
  <c r="AB42" i="37" s="1"/>
  <c r="AE42" i="34" s="1"/>
  <c r="AD41" i="45" s="1"/>
  <c r="AB79" i="16"/>
  <c r="AB79" i="37" s="1"/>
  <c r="AE79" i="34" s="1"/>
  <c r="AD78" i="45" s="1"/>
  <c r="AB99" i="16"/>
  <c r="AB99" i="37" s="1"/>
  <c r="AE99" i="34" s="1"/>
  <c r="AD98" i="45" s="1"/>
  <c r="AB34" i="16"/>
  <c r="AB34" i="37" s="1"/>
  <c r="AE34" i="34" s="1"/>
  <c r="AD33" i="45" s="1"/>
  <c r="AB109" i="16"/>
  <c r="AB109" i="37" s="1"/>
  <c r="AE109" i="34" s="1"/>
  <c r="AD108" i="45" s="1"/>
  <c r="AB95" i="16"/>
  <c r="AB95" i="37" s="1"/>
  <c r="AE95" i="34" s="1"/>
  <c r="AD94" i="45" s="1"/>
  <c r="AB31" i="16"/>
  <c r="AB31" i="37" s="1"/>
  <c r="AE31" i="34" s="1"/>
  <c r="AD30" i="45" s="1"/>
  <c r="AB50" i="16"/>
  <c r="AB50" i="37" s="1"/>
  <c r="AE50" i="34" s="1"/>
  <c r="AD49" i="45" s="1"/>
  <c r="AB58" i="16"/>
  <c r="AB58" i="37" s="1"/>
  <c r="AE58" i="34" s="1"/>
  <c r="AD57" i="45" s="1"/>
  <c r="AB18" i="16"/>
  <c r="AB18" i="37" s="1"/>
  <c r="AE18" i="34" s="1"/>
  <c r="AD17" i="45" s="1"/>
  <c r="AB25" i="16"/>
  <c r="AB25" i="37" s="1"/>
  <c r="AE25" i="34" s="1"/>
  <c r="AD24" i="45" s="1"/>
  <c r="AB6" i="16"/>
  <c r="AB6" i="37" s="1"/>
  <c r="AE6" i="34" s="1"/>
  <c r="AD5" i="45" s="1"/>
  <c r="AB85" i="16"/>
  <c r="AB85" i="37" s="1"/>
  <c r="AE85" i="34" s="1"/>
  <c r="AD84" i="45" s="1"/>
  <c r="AB75" i="16"/>
  <c r="AB75" i="37" s="1"/>
  <c r="AE75" i="34" s="1"/>
  <c r="AD74" i="45" s="1"/>
  <c r="AB20" i="16"/>
  <c r="AB20" i="37" s="1"/>
  <c r="AE20" i="34" s="1"/>
  <c r="AD19" i="45" s="1"/>
  <c r="AB11" i="16"/>
  <c r="AB11" i="37" s="1"/>
  <c r="AE11" i="34" s="1"/>
  <c r="AD10" i="45" s="1"/>
  <c r="AB60" i="16"/>
  <c r="AB60" i="37" s="1"/>
  <c r="AE60" i="34" s="1"/>
  <c r="AD59" i="45" s="1"/>
  <c r="AB47" i="16"/>
  <c r="AB47" i="37" s="1"/>
  <c r="AE47" i="34" s="1"/>
  <c r="AD46" i="45" s="1"/>
  <c r="AB87" i="16"/>
  <c r="AB87" i="37" s="1"/>
  <c r="AE87" i="34" s="1"/>
  <c r="AD86" i="45" s="1"/>
  <c r="AB111" i="16"/>
  <c r="AB111" i="37" s="1"/>
  <c r="AE111" i="34" s="1"/>
  <c r="AD110" i="45" s="1"/>
  <c r="AB7" i="16"/>
  <c r="AB7" i="37" s="1"/>
  <c r="AE7" i="34" s="1"/>
  <c r="AD6" i="45" s="1"/>
  <c r="AB56" i="16"/>
  <c r="AB56" i="37" s="1"/>
  <c r="AE56" i="34" s="1"/>
  <c r="AD55" i="45" s="1"/>
  <c r="AB51" i="16"/>
  <c r="AB51" i="37" s="1"/>
  <c r="AE51" i="34" s="1"/>
  <c r="AD50" i="45" s="1"/>
  <c r="AB112" i="16"/>
  <c r="AB112" i="37" s="1"/>
  <c r="AE112" i="34" s="1"/>
  <c r="AD111" i="45" s="1"/>
  <c r="AB108" i="16"/>
  <c r="AB108" i="37" s="1"/>
  <c r="AE108" i="34" s="1"/>
  <c r="AD107" i="45" s="1"/>
  <c r="AB5" i="16"/>
  <c r="AB5" i="37" s="1"/>
  <c r="AE5" i="34" s="1"/>
  <c r="AD4" i="45" s="1"/>
  <c r="AB89" i="16"/>
  <c r="AB89" i="37" s="1"/>
  <c r="AE89" i="34" s="1"/>
  <c r="AD88" i="45" s="1"/>
  <c r="AB39" i="16"/>
  <c r="AB39" i="37" s="1"/>
  <c r="AE39" i="34" s="1"/>
  <c r="AD38" i="45" s="1"/>
  <c r="AB94" i="16"/>
  <c r="AB94" i="37" s="1"/>
  <c r="AE94" i="34" s="1"/>
  <c r="AD93" i="45" s="1"/>
  <c r="AB9" i="16"/>
  <c r="AB9" i="37" s="1"/>
  <c r="AE9" i="34" s="1"/>
  <c r="AD8" i="45" s="1"/>
  <c r="AB46" i="16"/>
  <c r="AB46" i="37" s="1"/>
  <c r="AE46" i="34" s="1"/>
  <c r="AD45" i="45" s="1"/>
  <c r="AB77" i="16"/>
  <c r="AB77" i="37" s="1"/>
  <c r="AE77" i="34" s="1"/>
  <c r="AD76" i="45" s="1"/>
  <c r="AB84" i="16"/>
  <c r="AB84" i="37" s="1"/>
  <c r="AE84" i="34" s="1"/>
  <c r="AD83" i="45" s="1"/>
  <c r="AB41" i="16"/>
  <c r="AB41" i="37" s="1"/>
  <c r="AE41" i="34" s="1"/>
  <c r="AD40" i="45" s="1"/>
  <c r="AB82" i="16"/>
  <c r="AB82" i="37" s="1"/>
  <c r="AE82" i="34" s="1"/>
  <c r="AD81" i="45" s="1"/>
  <c r="AB96" i="16"/>
  <c r="AB96" i="37" s="1"/>
  <c r="AE96" i="34" s="1"/>
  <c r="AD95" i="45" s="1"/>
  <c r="AB29" i="16"/>
  <c r="AB29" i="37" s="1"/>
  <c r="AE29" i="34" s="1"/>
  <c r="AD28" i="45" s="1"/>
  <c r="AB32" i="16"/>
  <c r="AB32" i="37" s="1"/>
  <c r="AE32" i="34" s="1"/>
  <c r="AD31" i="45" s="1"/>
  <c r="AB105" i="16"/>
  <c r="AB105" i="37" s="1"/>
  <c r="AE105" i="34" s="1"/>
  <c r="AD104" i="45" s="1"/>
  <c r="AB8" i="16"/>
  <c r="AB8" i="37" s="1"/>
  <c r="AE8" i="34" s="1"/>
  <c r="AD7" i="45" s="1"/>
  <c r="AB64" i="16"/>
  <c r="AB64" i="37" s="1"/>
  <c r="AE64" i="34" s="1"/>
  <c r="AD63" i="45" s="1"/>
  <c r="AB78" i="16"/>
  <c r="AB78" i="37" s="1"/>
  <c r="AE78" i="34" s="1"/>
  <c r="AD77" i="45" s="1"/>
  <c r="AB70" i="16"/>
  <c r="AB70" i="37" s="1"/>
  <c r="AE70" i="34" s="1"/>
  <c r="AD69" i="45" s="1"/>
  <c r="AB107" i="16"/>
  <c r="AB107" i="37" s="1"/>
  <c r="AE107" i="34" s="1"/>
  <c r="AD106" i="45" s="1"/>
  <c r="AB37" i="16"/>
  <c r="AB37" i="37" s="1"/>
  <c r="AE37" i="34" s="1"/>
  <c r="AD36" i="45" s="1"/>
  <c r="AB71" i="16"/>
  <c r="AB71" i="37" s="1"/>
  <c r="AE71" i="34" s="1"/>
  <c r="AD70" i="45" s="1"/>
  <c r="AB49" i="16"/>
  <c r="AB49" i="37" s="1"/>
  <c r="AE49" i="34" s="1"/>
  <c r="AD48" i="45" s="1"/>
  <c r="AB21" i="16"/>
  <c r="AB21" i="37" s="1"/>
  <c r="AE21" i="34" s="1"/>
  <c r="AD20" i="45" s="1"/>
  <c r="AB97" i="16"/>
  <c r="AB97" i="37" s="1"/>
  <c r="AE97" i="34" s="1"/>
  <c r="AD96" i="45" s="1"/>
  <c r="AB76" i="16"/>
  <c r="AB76" i="37" s="1"/>
  <c r="AE76" i="34" s="1"/>
  <c r="AD75" i="45" s="1"/>
  <c r="AB102" i="16"/>
  <c r="AB102" i="37" s="1"/>
  <c r="AE102" i="34" s="1"/>
  <c r="AD101" i="45" s="1"/>
  <c r="AB43" i="16"/>
  <c r="AB43" i="37" s="1"/>
  <c r="AE43" i="34" s="1"/>
  <c r="AD42" i="45" s="1"/>
  <c r="AB26" i="16"/>
  <c r="AB26" i="37" s="1"/>
  <c r="AE26" i="34" s="1"/>
  <c r="AD25" i="45" s="1"/>
  <c r="AB59" i="16"/>
  <c r="AB59" i="37" s="1"/>
  <c r="AE59" i="34" s="1"/>
  <c r="AD58" i="45" s="1"/>
  <c r="AB74" i="16"/>
  <c r="AB74" i="37" s="1"/>
  <c r="AE74" i="34" s="1"/>
  <c r="AD73" i="45" s="1"/>
  <c r="AB45" i="16"/>
  <c r="AB45" i="37" s="1"/>
  <c r="AE45" i="34" s="1"/>
  <c r="AD44" i="45" s="1"/>
  <c r="AB61" i="16"/>
  <c r="AB61" i="37" s="1"/>
  <c r="AE61" i="34" s="1"/>
  <c r="AD60" i="45" s="1"/>
  <c r="AB81" i="16"/>
  <c r="AB81" i="37" s="1"/>
  <c r="AE81" i="34" s="1"/>
  <c r="AD80" i="45" s="1"/>
  <c r="AB62" i="16"/>
  <c r="AB62" i="37" s="1"/>
  <c r="AE62" i="34" s="1"/>
  <c r="AD61" i="45" s="1"/>
  <c r="AB36" i="16"/>
  <c r="AB36" i="37" s="1"/>
  <c r="AE36" i="34" s="1"/>
  <c r="AD35" i="45" s="1"/>
  <c r="AB28" i="16"/>
  <c r="AB28" i="37" s="1"/>
  <c r="AE28" i="34" s="1"/>
  <c r="AD27" i="45" s="1"/>
  <c r="AB92" i="16"/>
  <c r="AB92" i="37" s="1"/>
  <c r="AE92" i="34" s="1"/>
  <c r="AD91" i="45" s="1"/>
  <c r="AB66" i="16"/>
  <c r="AB66" i="37" s="1"/>
  <c r="AE66" i="34" s="1"/>
  <c r="AD65" i="45" s="1"/>
  <c r="AB23" i="16"/>
  <c r="AB23" i="37" s="1"/>
  <c r="AE23" i="34" s="1"/>
  <c r="AD22" i="45" s="1"/>
  <c r="AB63" i="16"/>
  <c r="AB63" i="37" s="1"/>
  <c r="AB54" i="16"/>
  <c r="AB54" i="37" s="1"/>
  <c r="AE54" i="34" s="1"/>
  <c r="AD53" i="45" s="1"/>
  <c r="AB100" i="16"/>
  <c r="AB100" i="37" s="1"/>
  <c r="AE100" i="34" s="1"/>
  <c r="AD99" i="45" s="1"/>
  <c r="AB88" i="16"/>
  <c r="AB88" i="37" s="1"/>
  <c r="AE88" i="34" s="1"/>
  <c r="AD87" i="45" s="1"/>
  <c r="AB104" i="16"/>
  <c r="AB104" i="37" s="1"/>
  <c r="AE104" i="34" s="1"/>
  <c r="AD103" i="45" s="1"/>
  <c r="AB67" i="16"/>
  <c r="AB67" i="37" s="1"/>
  <c r="AE67" i="34" s="1"/>
  <c r="AD66" i="45" s="1"/>
  <c r="AB80" i="16"/>
  <c r="AB80" i="37" s="1"/>
  <c r="AE80" i="34" s="1"/>
  <c r="AD79" i="45" s="1"/>
  <c r="AB68" i="16"/>
  <c r="AB68" i="37" s="1"/>
  <c r="AE68" i="34" s="1"/>
  <c r="AD67" i="45" s="1"/>
  <c r="AB69" i="16"/>
  <c r="AB69" i="37" s="1"/>
  <c r="AE69" i="34" s="1"/>
  <c r="AD68" i="45" s="1"/>
  <c r="AB72" i="16"/>
  <c r="AB72" i="37" s="1"/>
  <c r="AE72" i="34" s="1"/>
  <c r="AD71" i="45" s="1"/>
  <c r="AB24" i="16"/>
  <c r="AB24" i="37" s="1"/>
  <c r="AE24" i="34" s="1"/>
  <c r="AD23" i="45" s="1"/>
  <c r="AB110" i="16"/>
  <c r="AB110" i="37" s="1"/>
  <c r="AE110" i="34" s="1"/>
  <c r="AD109" i="45" s="1"/>
  <c r="AC5" i="4"/>
  <c r="AE3" i="15"/>
  <c r="AE109" i="15"/>
  <c r="AE47" i="15"/>
  <c r="AE104" i="15"/>
  <c r="AE29" i="15"/>
  <c r="AE79" i="15"/>
  <c r="AE80" i="15"/>
  <c r="AE91" i="15"/>
  <c r="AE7" i="15"/>
  <c r="AE62" i="15"/>
  <c r="AE63" i="15"/>
  <c r="AE16" i="15"/>
  <c r="AE74" i="15"/>
  <c r="AE56" i="15"/>
  <c r="AE6" i="15"/>
  <c r="AE71" i="15"/>
  <c r="AE35" i="15"/>
  <c r="AE107" i="15"/>
  <c r="AE38" i="15"/>
  <c r="AE8" i="15"/>
  <c r="AE43" i="15"/>
  <c r="AE84" i="15"/>
  <c r="AE45" i="15"/>
  <c r="AE40" i="15"/>
  <c r="AE44" i="15"/>
  <c r="AE53" i="15"/>
  <c r="AE60" i="15"/>
  <c r="AE51" i="15"/>
  <c r="AE22" i="15"/>
  <c r="AE90" i="15"/>
  <c r="AE103" i="15"/>
  <c r="AE39" i="15"/>
  <c r="AE31" i="15"/>
  <c r="AE52" i="15"/>
  <c r="AE96" i="15"/>
  <c r="AE55" i="15"/>
  <c r="AE86" i="15"/>
  <c r="AE100" i="15"/>
  <c r="AE83" i="15"/>
  <c r="AE27" i="15"/>
  <c r="AE112" i="15"/>
  <c r="AE101" i="15"/>
  <c r="AE19" i="15"/>
  <c r="AE92" i="15"/>
  <c r="AE57" i="15"/>
  <c r="AE21" i="15"/>
  <c r="AE36" i="15"/>
  <c r="AE11" i="15"/>
  <c r="AE48" i="15"/>
  <c r="AE14" i="15"/>
  <c r="AE69" i="15"/>
  <c r="AE82" i="15"/>
  <c r="AE110" i="15"/>
  <c r="AE28" i="15"/>
  <c r="AE37" i="15"/>
  <c r="AE85" i="15"/>
  <c r="AE32" i="15"/>
  <c r="AE70" i="15"/>
  <c r="AE58" i="15"/>
  <c r="AE59" i="15"/>
  <c r="AE111" i="15"/>
  <c r="AE23" i="15"/>
  <c r="AE17" i="15"/>
  <c r="AE88" i="15"/>
  <c r="AE46" i="15"/>
  <c r="AE65" i="15"/>
  <c r="AE49" i="15"/>
  <c r="AE99" i="15"/>
  <c r="AE68" i="15"/>
  <c r="AE78" i="15"/>
  <c r="AE93" i="15"/>
  <c r="AE94" i="15"/>
  <c r="AE13" i="15"/>
  <c r="AE61" i="15"/>
  <c r="AE18" i="15"/>
  <c r="AE42" i="15"/>
  <c r="AE34" i="15"/>
  <c r="AE10" i="15"/>
  <c r="AE98" i="15"/>
  <c r="AE105" i="15"/>
  <c r="AE106" i="15"/>
  <c r="AE77" i="15"/>
  <c r="AE102" i="15"/>
  <c r="AE25" i="15"/>
  <c r="AE76" i="15"/>
  <c r="AE72" i="15"/>
  <c r="AE108" i="15"/>
  <c r="AE9" i="15"/>
  <c r="AE41" i="15"/>
  <c r="AE89" i="15"/>
  <c r="AE66" i="15"/>
  <c r="AE26" i="15"/>
  <c r="AE15" i="15"/>
  <c r="AE20" i="15"/>
  <c r="AE24" i="15"/>
  <c r="AE75" i="15"/>
  <c r="AE73" i="15"/>
  <c r="AE64" i="15"/>
  <c r="AE30" i="15"/>
  <c r="AE33" i="15"/>
  <c r="AE81" i="15"/>
  <c r="AE54" i="15"/>
  <c r="AE5" i="15"/>
  <c r="AE50" i="15"/>
  <c r="AE12" i="15"/>
  <c r="AE87" i="15"/>
  <c r="AE95" i="15"/>
  <c r="AE97" i="15"/>
  <c r="AE67" i="15"/>
  <c r="Y3" i="4"/>
  <c r="Q871" i="46" l="1"/>
  <c r="Q872" i="46" s="1"/>
  <c r="T686" i="46"/>
  <c r="T792" i="46"/>
  <c r="T580" i="46"/>
  <c r="T368" i="46"/>
  <c r="T474" i="46"/>
  <c r="T262" i="46"/>
  <c r="T156" i="46"/>
  <c r="T50" i="46"/>
  <c r="T646" i="46"/>
  <c r="T752" i="46"/>
  <c r="T540" i="46"/>
  <c r="T328" i="46"/>
  <c r="T434" i="46"/>
  <c r="T116" i="46"/>
  <c r="T222" i="46"/>
  <c r="T10" i="46"/>
  <c r="T791" i="46"/>
  <c r="T685" i="46"/>
  <c r="T261" i="46"/>
  <c r="T367" i="46"/>
  <c r="T473" i="46"/>
  <c r="T579" i="46"/>
  <c r="T49" i="46"/>
  <c r="T155" i="46"/>
  <c r="T681" i="46"/>
  <c r="T469" i="46"/>
  <c r="T575" i="46"/>
  <c r="T787" i="46"/>
  <c r="T363" i="46"/>
  <c r="T45" i="46"/>
  <c r="T151" i="46"/>
  <c r="T257" i="46"/>
  <c r="T691" i="46"/>
  <c r="T797" i="46"/>
  <c r="T585" i="46"/>
  <c r="T267" i="46"/>
  <c r="T373" i="46"/>
  <c r="T479" i="46"/>
  <c r="T161" i="46"/>
  <c r="T55" i="46"/>
  <c r="T684" i="46"/>
  <c r="T790" i="46"/>
  <c r="T472" i="46"/>
  <c r="T578" i="46"/>
  <c r="T260" i="46"/>
  <c r="T366" i="46"/>
  <c r="T48" i="46"/>
  <c r="T154" i="46"/>
  <c r="T668" i="46"/>
  <c r="T774" i="46"/>
  <c r="T456" i="46"/>
  <c r="T32" i="46"/>
  <c r="T350" i="46"/>
  <c r="T562" i="46"/>
  <c r="T138" i="46"/>
  <c r="T244" i="46"/>
  <c r="T683" i="46"/>
  <c r="T789" i="46"/>
  <c r="T577" i="46"/>
  <c r="T259" i="46"/>
  <c r="T365" i="46"/>
  <c r="T471" i="46"/>
  <c r="T153" i="46"/>
  <c r="T47" i="46"/>
  <c r="T660" i="46"/>
  <c r="T766" i="46"/>
  <c r="T448" i="46"/>
  <c r="T24" i="46"/>
  <c r="T342" i="46"/>
  <c r="T130" i="46"/>
  <c r="T236" i="46"/>
  <c r="T554" i="46"/>
  <c r="T751" i="46"/>
  <c r="T645" i="46"/>
  <c r="T327" i="46"/>
  <c r="T433" i="46"/>
  <c r="T539" i="46"/>
  <c r="T221" i="46"/>
  <c r="T9" i="46"/>
  <c r="T115" i="46"/>
  <c r="T780" i="46"/>
  <c r="T674" i="46"/>
  <c r="T356" i="46"/>
  <c r="T568" i="46"/>
  <c r="T38" i="46"/>
  <c r="T462" i="46"/>
  <c r="T144" i="46"/>
  <c r="T250" i="46"/>
  <c r="S722" i="46"/>
  <c r="S694" i="46"/>
  <c r="S742" i="46"/>
  <c r="S208" i="46"/>
  <c r="S105" i="46"/>
  <c r="S202" i="46"/>
  <c r="S189" i="46"/>
  <c r="S181" i="46"/>
  <c r="S213" i="46"/>
  <c r="S699" i="46"/>
  <c r="S93" i="46"/>
  <c r="S190" i="46"/>
  <c r="S180" i="46"/>
  <c r="S303" i="46"/>
  <c r="S163" i="46"/>
  <c r="S380" i="46"/>
  <c r="S195" i="46"/>
  <c r="S204" i="46"/>
  <c r="S306" i="46"/>
  <c r="S196" i="46"/>
  <c r="S633" i="46"/>
  <c r="S706" i="46"/>
  <c r="S806" i="46"/>
  <c r="S846" i="46"/>
  <c r="S733" i="46"/>
  <c r="S639" i="46"/>
  <c r="S801" i="46"/>
  <c r="S712" i="46"/>
  <c r="S830" i="46"/>
  <c r="S723" i="46"/>
  <c r="S596" i="46"/>
  <c r="S297" i="46"/>
  <c r="S81" i="46"/>
  <c r="S173" i="46"/>
  <c r="S728" i="46"/>
  <c r="S731" i="46"/>
  <c r="T656" i="46"/>
  <c r="T762" i="46"/>
  <c r="T444" i="46"/>
  <c r="T550" i="46"/>
  <c r="T232" i="46"/>
  <c r="T338" i="46"/>
  <c r="T20" i="46"/>
  <c r="T126" i="46"/>
  <c r="T689" i="46"/>
  <c r="T477" i="46"/>
  <c r="T795" i="46"/>
  <c r="T583" i="46"/>
  <c r="T265" i="46"/>
  <c r="T371" i="46"/>
  <c r="T53" i="46"/>
  <c r="T159" i="46"/>
  <c r="T796" i="46"/>
  <c r="T584" i="46"/>
  <c r="T690" i="46"/>
  <c r="T372" i="46"/>
  <c r="T266" i="46"/>
  <c r="T54" i="46"/>
  <c r="T478" i="46"/>
  <c r="T160" i="46"/>
  <c r="T761" i="46"/>
  <c r="T337" i="46"/>
  <c r="T443" i="46"/>
  <c r="T549" i="46"/>
  <c r="T655" i="46"/>
  <c r="T19" i="46"/>
  <c r="T125" i="46"/>
  <c r="T231" i="46"/>
  <c r="T652" i="46"/>
  <c r="T758" i="46"/>
  <c r="T440" i="46"/>
  <c r="T16" i="46"/>
  <c r="T334" i="46"/>
  <c r="T546" i="46"/>
  <c r="T122" i="46"/>
  <c r="T228" i="46"/>
  <c r="T756" i="46"/>
  <c r="T650" i="46"/>
  <c r="T332" i="46"/>
  <c r="T544" i="46"/>
  <c r="T438" i="46"/>
  <c r="T14" i="46"/>
  <c r="T120" i="46"/>
  <c r="T226" i="46"/>
  <c r="T673" i="46"/>
  <c r="T461" i="46"/>
  <c r="T779" i="46"/>
  <c r="T567" i="46"/>
  <c r="T355" i="46"/>
  <c r="T37" i="46"/>
  <c r="T143" i="46"/>
  <c r="T249" i="46"/>
  <c r="T664" i="46"/>
  <c r="T770" i="46"/>
  <c r="T452" i="46"/>
  <c r="T558" i="46"/>
  <c r="T240" i="46"/>
  <c r="T346" i="46"/>
  <c r="T28" i="46"/>
  <c r="T134" i="46"/>
  <c r="T678" i="46"/>
  <c r="T784" i="46"/>
  <c r="T572" i="46"/>
  <c r="T360" i="46"/>
  <c r="T466" i="46"/>
  <c r="T148" i="46"/>
  <c r="T254" i="46"/>
  <c r="T42" i="46"/>
  <c r="T764" i="46"/>
  <c r="T658" i="46"/>
  <c r="T340" i="46"/>
  <c r="T552" i="46"/>
  <c r="T22" i="46"/>
  <c r="T446" i="46"/>
  <c r="T128" i="46"/>
  <c r="T234" i="46"/>
  <c r="T785" i="46"/>
  <c r="T361" i="46"/>
  <c r="T467" i="46"/>
  <c r="T679" i="46"/>
  <c r="T573" i="46"/>
  <c r="T255" i="46"/>
  <c r="T43" i="46"/>
  <c r="T149" i="46"/>
  <c r="T777" i="46"/>
  <c r="T353" i="46"/>
  <c r="T459" i="46"/>
  <c r="T565" i="46"/>
  <c r="T671" i="46"/>
  <c r="T35" i="46"/>
  <c r="T141" i="46"/>
  <c r="T247" i="46"/>
  <c r="T648" i="46"/>
  <c r="T754" i="46"/>
  <c r="T436" i="46"/>
  <c r="T542" i="46"/>
  <c r="T224" i="46"/>
  <c r="T330" i="46"/>
  <c r="T12" i="46"/>
  <c r="T118" i="46"/>
  <c r="S192" i="46"/>
  <c r="S58" i="46"/>
  <c r="S212" i="46"/>
  <c r="S102" i="46"/>
  <c r="S211" i="46"/>
  <c r="S308" i="46"/>
  <c r="S83" i="46"/>
  <c r="S75" i="46"/>
  <c r="S107" i="46"/>
  <c r="S63" i="46"/>
  <c r="S729" i="46"/>
  <c r="S508" i="46"/>
  <c r="S604" i="46"/>
  <c r="S621" i="46"/>
  <c r="S481" i="46"/>
  <c r="S274" i="46"/>
  <c r="S513" i="46"/>
  <c r="S98" i="46"/>
  <c r="S412" i="46"/>
  <c r="S620" i="46"/>
  <c r="S527" i="46"/>
  <c r="S176" i="46"/>
  <c r="S276" i="46"/>
  <c r="S528" i="46"/>
  <c r="S97" i="46"/>
  <c r="S215" i="46"/>
  <c r="S165" i="46"/>
  <c r="S76" i="46"/>
  <c r="S300" i="46"/>
  <c r="S299" i="46"/>
  <c r="S278" i="46"/>
  <c r="S191" i="46"/>
  <c r="S293" i="46"/>
  <c r="S67" i="46"/>
  <c r="S92" i="46"/>
  <c r="S307" i="46"/>
  <c r="T688" i="46"/>
  <c r="T794" i="46"/>
  <c r="T264" i="46"/>
  <c r="T476" i="46"/>
  <c r="T582" i="46"/>
  <c r="T370" i="46"/>
  <c r="T52" i="46"/>
  <c r="T158" i="46"/>
  <c r="T788" i="46"/>
  <c r="T682" i="46"/>
  <c r="T364" i="46"/>
  <c r="T576" i="46"/>
  <c r="T470" i="46"/>
  <c r="T258" i="46"/>
  <c r="T46" i="46"/>
  <c r="T152" i="46"/>
  <c r="T640" i="46"/>
  <c r="T746" i="46"/>
  <c r="T428" i="46"/>
  <c r="T534" i="46"/>
  <c r="T216" i="46"/>
  <c r="T322" i="46"/>
  <c r="T4" i="46"/>
  <c r="T110" i="46"/>
  <c r="T667" i="46"/>
  <c r="T773" i="46"/>
  <c r="T561" i="46"/>
  <c r="T349" i="46"/>
  <c r="T455" i="46"/>
  <c r="T137" i="46"/>
  <c r="T243" i="46"/>
  <c r="T31" i="46"/>
  <c r="T670" i="46"/>
  <c r="T776" i="46"/>
  <c r="T564" i="46"/>
  <c r="T352" i="46"/>
  <c r="T458" i="46"/>
  <c r="T140" i="46"/>
  <c r="T246" i="46"/>
  <c r="T34" i="46"/>
  <c r="T772" i="46"/>
  <c r="T666" i="46"/>
  <c r="T348" i="46"/>
  <c r="T560" i="46"/>
  <c r="T454" i="46"/>
  <c r="T30" i="46"/>
  <c r="T136" i="46"/>
  <c r="T242" i="46"/>
  <c r="T662" i="46"/>
  <c r="T768" i="46"/>
  <c r="T556" i="46"/>
  <c r="T344" i="46"/>
  <c r="T450" i="46"/>
  <c r="T132" i="46"/>
  <c r="T238" i="46"/>
  <c r="T26" i="46"/>
  <c r="T793" i="46"/>
  <c r="T369" i="46"/>
  <c r="T475" i="46"/>
  <c r="T581" i="46"/>
  <c r="T263" i="46"/>
  <c r="T687" i="46"/>
  <c r="T51" i="46"/>
  <c r="T157" i="46"/>
  <c r="S86" i="46"/>
  <c r="S270" i="46"/>
  <c r="S106" i="46"/>
  <c r="S420" i="46"/>
  <c r="S529" i="46"/>
  <c r="S96" i="46"/>
  <c r="S295" i="46"/>
  <c r="S287" i="46"/>
  <c r="S637" i="46"/>
  <c r="S275" i="46"/>
  <c r="S623" i="46"/>
  <c r="S402" i="46"/>
  <c r="S74" i="46"/>
  <c r="S515" i="46"/>
  <c r="S375" i="46"/>
  <c r="S592" i="46"/>
  <c r="S407" i="46"/>
  <c r="S416" i="46"/>
  <c r="S624" i="46"/>
  <c r="S90" i="46"/>
  <c r="S739" i="46"/>
  <c r="S70" i="46"/>
  <c r="S170" i="46"/>
  <c r="S210" i="46"/>
  <c r="S309" i="46"/>
  <c r="S109" i="46"/>
  <c r="S59" i="46"/>
  <c r="S288" i="46"/>
  <c r="S512" i="46"/>
  <c r="S193" i="46"/>
  <c r="S384" i="46"/>
  <c r="S85" i="46"/>
  <c r="S187" i="46"/>
  <c r="S279" i="46"/>
  <c r="S304" i="46"/>
  <c r="S201" i="46"/>
  <c r="T649" i="46"/>
  <c r="T437" i="46"/>
  <c r="T543" i="46"/>
  <c r="T755" i="46"/>
  <c r="T331" i="46"/>
  <c r="T13" i="46"/>
  <c r="T119" i="46"/>
  <c r="T225" i="46"/>
  <c r="T767" i="46"/>
  <c r="T661" i="46"/>
  <c r="T343" i="46"/>
  <c r="T449" i="46"/>
  <c r="T555" i="46"/>
  <c r="T237" i="46"/>
  <c r="T25" i="46"/>
  <c r="T131" i="46"/>
  <c r="T753" i="46"/>
  <c r="T329" i="46"/>
  <c r="T435" i="46"/>
  <c r="T647" i="46"/>
  <c r="T541" i="46"/>
  <c r="T11" i="46"/>
  <c r="T117" i="46"/>
  <c r="T223" i="46"/>
  <c r="T783" i="46"/>
  <c r="T677" i="46"/>
  <c r="T359" i="46"/>
  <c r="T465" i="46"/>
  <c r="T571" i="46"/>
  <c r="T253" i="46"/>
  <c r="T41" i="46"/>
  <c r="T147" i="46"/>
  <c r="T586" i="46"/>
  <c r="T692" i="46"/>
  <c r="T798" i="46"/>
  <c r="T480" i="46"/>
  <c r="T268" i="46"/>
  <c r="T374" i="46"/>
  <c r="T56" i="46"/>
  <c r="T162" i="46"/>
  <c r="T748" i="46"/>
  <c r="T642" i="46"/>
  <c r="T324" i="46"/>
  <c r="T536" i="46"/>
  <c r="T6" i="46"/>
  <c r="T430" i="46"/>
  <c r="T112" i="46"/>
  <c r="T218" i="46"/>
  <c r="T769" i="46"/>
  <c r="T345" i="46"/>
  <c r="T451" i="46"/>
  <c r="T663" i="46"/>
  <c r="T557" i="46"/>
  <c r="T27" i="46"/>
  <c r="T133" i="46"/>
  <c r="T239" i="46"/>
  <c r="T665" i="46"/>
  <c r="T453" i="46"/>
  <c r="T559" i="46"/>
  <c r="T771" i="46"/>
  <c r="T347" i="46"/>
  <c r="T29" i="46"/>
  <c r="T135" i="46"/>
  <c r="T241" i="46"/>
  <c r="S404" i="46"/>
  <c r="S376" i="46"/>
  <c r="S424" i="46"/>
  <c r="S632" i="46"/>
  <c r="S423" i="46"/>
  <c r="S520" i="46"/>
  <c r="S613" i="46"/>
  <c r="S605" i="46"/>
  <c r="S531" i="46"/>
  <c r="S169" i="46"/>
  <c r="S517" i="46"/>
  <c r="S614" i="46"/>
  <c r="S498" i="46"/>
  <c r="S409" i="46"/>
  <c r="S587" i="46"/>
  <c r="S486" i="46"/>
  <c r="S619" i="46"/>
  <c r="S522" i="46"/>
  <c r="S518" i="46"/>
  <c r="S514" i="46"/>
  <c r="S209" i="46"/>
  <c r="S388" i="46"/>
  <c r="S488" i="46"/>
  <c r="S104" i="46"/>
  <c r="S203" i="46"/>
  <c r="S321" i="46"/>
  <c r="S271" i="46"/>
  <c r="S182" i="46"/>
  <c r="S194" i="46"/>
  <c r="S87" i="46"/>
  <c r="S172" i="46"/>
  <c r="S615" i="46"/>
  <c r="S505" i="46"/>
  <c r="S597" i="46"/>
  <c r="S198" i="46"/>
  <c r="S95" i="46"/>
  <c r="S298" i="46"/>
  <c r="S164" i="46"/>
  <c r="S318" i="46"/>
  <c r="S526" i="46"/>
  <c r="S317" i="46"/>
  <c r="S626" i="46"/>
  <c r="S507" i="46"/>
  <c r="S499" i="46"/>
  <c r="S425" i="46"/>
  <c r="S381" i="46"/>
  <c r="S411" i="46"/>
  <c r="S826" i="46"/>
  <c r="S816" i="46"/>
  <c r="S727" i="46"/>
  <c r="S799" i="46"/>
  <c r="S804" i="46"/>
  <c r="S831" i="46"/>
  <c r="S840" i="46"/>
  <c r="S836" i="46"/>
  <c r="S832" i="46"/>
  <c r="S103" i="46"/>
  <c r="S282" i="46"/>
  <c r="S64" i="46"/>
  <c r="S316" i="46"/>
  <c r="S521" i="46"/>
  <c r="S745" i="46"/>
  <c r="S589" i="46"/>
  <c r="S500" i="46"/>
  <c r="S88" i="46"/>
  <c r="S405" i="46"/>
  <c r="S66" i="46"/>
  <c r="S509" i="46"/>
  <c r="S399" i="46"/>
  <c r="S491" i="46"/>
  <c r="S516" i="46"/>
  <c r="S413" i="46"/>
  <c r="T643" i="46"/>
  <c r="T749" i="46"/>
  <c r="T537" i="46"/>
  <c r="T325" i="46"/>
  <c r="T431" i="46"/>
  <c r="T113" i="46"/>
  <c r="T219" i="46"/>
  <c r="T7" i="46"/>
  <c r="T759" i="46"/>
  <c r="T653" i="46"/>
  <c r="T335" i="46"/>
  <c r="T441" i="46"/>
  <c r="T547" i="46"/>
  <c r="T229" i="46"/>
  <c r="T17" i="46"/>
  <c r="T123" i="46"/>
  <c r="T644" i="46"/>
  <c r="T750" i="46"/>
  <c r="T432" i="46"/>
  <c r="T8" i="46"/>
  <c r="T326" i="46"/>
  <c r="T114" i="46"/>
  <c r="T220" i="46"/>
  <c r="T538" i="46"/>
  <c r="S616" i="46"/>
  <c r="S588" i="46"/>
  <c r="S636" i="46"/>
  <c r="S314" i="46"/>
  <c r="S635" i="46"/>
  <c r="S414" i="46"/>
  <c r="S401" i="46"/>
  <c r="S393" i="46"/>
  <c r="S319" i="46"/>
  <c r="S593" i="46"/>
  <c r="S835" i="46"/>
  <c r="S720" i="46"/>
  <c r="S710" i="46"/>
  <c r="S833" i="46"/>
  <c r="S693" i="46"/>
  <c r="S698" i="46"/>
  <c r="S725" i="46"/>
  <c r="S734" i="46"/>
  <c r="S730" i="46"/>
  <c r="S726" i="46"/>
  <c r="S421" i="46"/>
  <c r="S600" i="46"/>
  <c r="S594" i="46"/>
  <c r="S634" i="46"/>
  <c r="S415" i="46"/>
  <c r="S533" i="46"/>
  <c r="S483" i="46"/>
  <c r="S394" i="46"/>
  <c r="S618" i="46"/>
  <c r="S829" i="46"/>
  <c r="S490" i="46"/>
  <c r="S721" i="46"/>
  <c r="S611" i="46"/>
  <c r="S385" i="46"/>
  <c r="S410" i="46"/>
  <c r="S625" i="46"/>
  <c r="T680" i="46"/>
  <c r="T786" i="46"/>
  <c r="T468" i="46"/>
  <c r="T574" i="46"/>
  <c r="T256" i="46"/>
  <c r="T362" i="46"/>
  <c r="T44" i="46"/>
  <c r="T150" i="46"/>
  <c r="T675" i="46"/>
  <c r="T781" i="46"/>
  <c r="T569" i="46"/>
  <c r="T357" i="46"/>
  <c r="T463" i="46"/>
  <c r="T145" i="46"/>
  <c r="T251" i="46"/>
  <c r="T39" i="46"/>
  <c r="T654" i="46"/>
  <c r="T760" i="46"/>
  <c r="T548" i="46"/>
  <c r="T336" i="46"/>
  <c r="T442" i="46"/>
  <c r="T124" i="46"/>
  <c r="T230" i="46"/>
  <c r="T18" i="46"/>
  <c r="S510" i="46"/>
  <c r="S482" i="46"/>
  <c r="S530" i="46"/>
  <c r="S844" i="46"/>
  <c r="S847" i="46"/>
  <c r="S732" i="46"/>
  <c r="S719" i="46"/>
  <c r="S711" i="46"/>
  <c r="S743" i="46"/>
  <c r="S805" i="46"/>
  <c r="S305" i="46"/>
  <c r="S84" i="46"/>
  <c r="S286" i="46"/>
  <c r="S197" i="46"/>
  <c r="S57" i="46"/>
  <c r="S168" i="46"/>
  <c r="S89" i="46"/>
  <c r="S310" i="46"/>
  <c r="S200" i="46"/>
  <c r="S302" i="46"/>
  <c r="S845" i="46"/>
  <c r="S494" i="46"/>
  <c r="S382" i="46"/>
  <c r="S422" i="46"/>
  <c r="S627" i="46"/>
  <c r="S427" i="46"/>
  <c r="S377" i="46"/>
  <c r="S606" i="46"/>
  <c r="S406" i="46"/>
  <c r="S617" i="46"/>
  <c r="S808" i="46"/>
  <c r="S403" i="46"/>
  <c r="S823" i="46"/>
  <c r="S703" i="46"/>
  <c r="S622" i="46"/>
  <c r="S837" i="46"/>
  <c r="T672" i="46"/>
  <c r="T778" i="46"/>
  <c r="T460" i="46"/>
  <c r="T566" i="46"/>
  <c r="T248" i="46"/>
  <c r="T354" i="46"/>
  <c r="T36" i="46"/>
  <c r="T142" i="46"/>
  <c r="T676" i="46"/>
  <c r="T782" i="46"/>
  <c r="T464" i="46"/>
  <c r="T358" i="46"/>
  <c r="T40" i="46"/>
  <c r="T146" i="46"/>
  <c r="T252" i="46"/>
  <c r="T570" i="46"/>
  <c r="T657" i="46"/>
  <c r="T445" i="46"/>
  <c r="T763" i="46"/>
  <c r="T551" i="46"/>
  <c r="T339" i="46"/>
  <c r="T21" i="46"/>
  <c r="T127" i="46"/>
  <c r="T233" i="46"/>
  <c r="T651" i="46"/>
  <c r="T757" i="46"/>
  <c r="T545" i="46"/>
  <c r="T333" i="46"/>
  <c r="T439" i="46"/>
  <c r="T121" i="46"/>
  <c r="T227" i="46"/>
  <c r="T15" i="46"/>
  <c r="T641" i="46"/>
  <c r="T429" i="46"/>
  <c r="T747" i="46"/>
  <c r="T535" i="46"/>
  <c r="T323" i="46"/>
  <c r="T111" i="46"/>
  <c r="T217" i="46"/>
  <c r="T5" i="46"/>
  <c r="T659" i="46"/>
  <c r="T765" i="46"/>
  <c r="T553" i="46"/>
  <c r="T341" i="46"/>
  <c r="T447" i="46"/>
  <c r="T129" i="46"/>
  <c r="T235" i="46"/>
  <c r="T23" i="46"/>
  <c r="S828" i="46"/>
  <c r="S800" i="46"/>
  <c r="S848" i="46"/>
  <c r="S738" i="46"/>
  <c r="S741" i="46"/>
  <c r="S838" i="46"/>
  <c r="S825" i="46"/>
  <c r="S817" i="46"/>
  <c r="S849" i="46"/>
  <c r="S487" i="46"/>
  <c r="S199" i="46"/>
  <c r="S296" i="46"/>
  <c r="S392" i="46"/>
  <c r="S91" i="46"/>
  <c r="S269" i="46"/>
  <c r="S62" i="46"/>
  <c r="S301" i="46"/>
  <c r="S628" i="46"/>
  <c r="S94" i="46"/>
  <c r="S408" i="46"/>
  <c r="S315" i="46"/>
  <c r="S812" i="46"/>
  <c r="S700" i="46"/>
  <c r="S740" i="46"/>
  <c r="S839" i="46"/>
  <c r="S851" i="46"/>
  <c r="S695" i="46"/>
  <c r="S818" i="46"/>
  <c r="S724" i="46"/>
  <c r="S511" i="46"/>
  <c r="S702" i="46"/>
  <c r="S827" i="46"/>
  <c r="S717" i="46"/>
  <c r="S809" i="46"/>
  <c r="S834" i="46"/>
  <c r="S519" i="46"/>
  <c r="AC67" i="16"/>
  <c r="AC67" i="37" s="1"/>
  <c r="AF67" i="34" s="1"/>
  <c r="AE66" i="45" s="1"/>
  <c r="AC111" i="16"/>
  <c r="AC111" i="37" s="1"/>
  <c r="AF111" i="34" s="1"/>
  <c r="AE110" i="45" s="1"/>
  <c r="AC73" i="16"/>
  <c r="AC73" i="37" s="1"/>
  <c r="AF73" i="34" s="1"/>
  <c r="AE72" i="45" s="1"/>
  <c r="AC106" i="16"/>
  <c r="AC106" i="37" s="1"/>
  <c r="AF106" i="34" s="1"/>
  <c r="AE105" i="45" s="1"/>
  <c r="AC32" i="16"/>
  <c r="AC32" i="37" s="1"/>
  <c r="AF32" i="34" s="1"/>
  <c r="AE31" i="45" s="1"/>
  <c r="AC44" i="16"/>
  <c r="AC44" i="37" s="1"/>
  <c r="AF44" i="34" s="1"/>
  <c r="AE43" i="45" s="1"/>
  <c r="AC50" i="16"/>
  <c r="AC50" i="37" s="1"/>
  <c r="AF50" i="34" s="1"/>
  <c r="AE49" i="45" s="1"/>
  <c r="AC75" i="16"/>
  <c r="AC75" i="37" s="1"/>
  <c r="AF75" i="34" s="1"/>
  <c r="AE74" i="45" s="1"/>
  <c r="AC9" i="16"/>
  <c r="AC9" i="37" s="1"/>
  <c r="AF9" i="34" s="1"/>
  <c r="AE8" i="45" s="1"/>
  <c r="AC105" i="16"/>
  <c r="AC105" i="37" s="1"/>
  <c r="AF105" i="34" s="1"/>
  <c r="AE104" i="45" s="1"/>
  <c r="AC94" i="16"/>
  <c r="AC94" i="37" s="1"/>
  <c r="AF94" i="34" s="1"/>
  <c r="AE93" i="45" s="1"/>
  <c r="AC88" i="16"/>
  <c r="AC88" i="37" s="1"/>
  <c r="AF88" i="34" s="1"/>
  <c r="AE87" i="45" s="1"/>
  <c r="AC85" i="16"/>
  <c r="AC85" i="37" s="1"/>
  <c r="AF85" i="34" s="1"/>
  <c r="AE84" i="45" s="1"/>
  <c r="AC11" i="16"/>
  <c r="AC11" i="37" s="1"/>
  <c r="AF11" i="34" s="1"/>
  <c r="AE10" i="45" s="1"/>
  <c r="AC27" i="16"/>
  <c r="AC27" i="37" s="1"/>
  <c r="AF27" i="34" s="1"/>
  <c r="AE26" i="45" s="1"/>
  <c r="AC39" i="16"/>
  <c r="AC39" i="37" s="1"/>
  <c r="AF39" i="34" s="1"/>
  <c r="AE38" i="45" s="1"/>
  <c r="AC40" i="16"/>
  <c r="AC40" i="37" s="1"/>
  <c r="AF40" i="34" s="1"/>
  <c r="AE39" i="45" s="1"/>
  <c r="AC71" i="16"/>
  <c r="AC71" i="37" s="1"/>
  <c r="AF71" i="34" s="1"/>
  <c r="AE70" i="45" s="1"/>
  <c r="AC91" i="16"/>
  <c r="AC91" i="37" s="1"/>
  <c r="AF91" i="34" s="1"/>
  <c r="AE90" i="45" s="1"/>
  <c r="AC81" i="16"/>
  <c r="AC81" i="37" s="1"/>
  <c r="AF81" i="34" s="1"/>
  <c r="AE80" i="45" s="1"/>
  <c r="AC22" i="16"/>
  <c r="AC22" i="37" s="1"/>
  <c r="AF22" i="34" s="1"/>
  <c r="AE21" i="45" s="1"/>
  <c r="AC12" i="16"/>
  <c r="AC12" i="37" s="1"/>
  <c r="AF12" i="34" s="1"/>
  <c r="AE11" i="45" s="1"/>
  <c r="AC41" i="16"/>
  <c r="AC41" i="37" s="1"/>
  <c r="AF41" i="34" s="1"/>
  <c r="AE40" i="45" s="1"/>
  <c r="AC13" i="16"/>
  <c r="AC13" i="37" s="1"/>
  <c r="AF13" i="34" s="1"/>
  <c r="AE12" i="45" s="1"/>
  <c r="AC48" i="16"/>
  <c r="AC48" i="37" s="1"/>
  <c r="AF48" i="34" s="1"/>
  <c r="AE47" i="45" s="1"/>
  <c r="AC112" i="16"/>
  <c r="AC112" i="37" s="1"/>
  <c r="AF112" i="34" s="1"/>
  <c r="AE111" i="45" s="1"/>
  <c r="AC31" i="16"/>
  <c r="AC31" i="37" s="1"/>
  <c r="AF31" i="34" s="1"/>
  <c r="AE30" i="45" s="1"/>
  <c r="AC35" i="16"/>
  <c r="AC35" i="37" s="1"/>
  <c r="AF35" i="34" s="1"/>
  <c r="AE34" i="45" s="1"/>
  <c r="AC7" i="16"/>
  <c r="AC7" i="37" s="1"/>
  <c r="AF7" i="34" s="1"/>
  <c r="AE6" i="45" s="1"/>
  <c r="AC37" i="16"/>
  <c r="AC37" i="37" s="1"/>
  <c r="AF37" i="34" s="1"/>
  <c r="AE36" i="45" s="1"/>
  <c r="AC5" i="16"/>
  <c r="AC5" i="37" s="1"/>
  <c r="AF5" i="34" s="1"/>
  <c r="AE4" i="45" s="1"/>
  <c r="AC24" i="16"/>
  <c r="AC24" i="37" s="1"/>
  <c r="AF24" i="34" s="1"/>
  <c r="AE23" i="45" s="1"/>
  <c r="AC108" i="16"/>
  <c r="AC108" i="37" s="1"/>
  <c r="AF108" i="34" s="1"/>
  <c r="AE107" i="45" s="1"/>
  <c r="AC98" i="16"/>
  <c r="AC98" i="37" s="1"/>
  <c r="AF98" i="34" s="1"/>
  <c r="AE97" i="45" s="1"/>
  <c r="AC93" i="16"/>
  <c r="AC93" i="37" s="1"/>
  <c r="AF93" i="34" s="1"/>
  <c r="AE92" i="45" s="1"/>
  <c r="AC17" i="16"/>
  <c r="AC17" i="37" s="1"/>
  <c r="AF17" i="34" s="1"/>
  <c r="AE16" i="45" s="1"/>
  <c r="AC36" i="16"/>
  <c r="AC36" i="37" s="1"/>
  <c r="AF36" i="34" s="1"/>
  <c r="AE35" i="45" s="1"/>
  <c r="AC83" i="16"/>
  <c r="AC83" i="37" s="1"/>
  <c r="AF83" i="34" s="1"/>
  <c r="AE82" i="45" s="1"/>
  <c r="AC103" i="16"/>
  <c r="AC103" i="37" s="1"/>
  <c r="AF103" i="34" s="1"/>
  <c r="AE102" i="45" s="1"/>
  <c r="AC45" i="16"/>
  <c r="AC45" i="37" s="1"/>
  <c r="AF45" i="34" s="1"/>
  <c r="AE44" i="45" s="1"/>
  <c r="AC6" i="16"/>
  <c r="AC6" i="37" s="1"/>
  <c r="AF6" i="34" s="1"/>
  <c r="AE5" i="45" s="1"/>
  <c r="AC80" i="16"/>
  <c r="AC80" i="37" s="1"/>
  <c r="AC54" i="16"/>
  <c r="AC54" i="37" s="1"/>
  <c r="AF54" i="34" s="1"/>
  <c r="AE53" i="45" s="1"/>
  <c r="AC20" i="16"/>
  <c r="AC20" i="37" s="1"/>
  <c r="AF20" i="34" s="1"/>
  <c r="AE19" i="45" s="1"/>
  <c r="AC72" i="16"/>
  <c r="AC72" i="37" s="1"/>
  <c r="AF72" i="34" s="1"/>
  <c r="AE71" i="45" s="1"/>
  <c r="AC10" i="16"/>
  <c r="AC10" i="37" s="1"/>
  <c r="AF10" i="34" s="1"/>
  <c r="AE9" i="45" s="1"/>
  <c r="AC78" i="16"/>
  <c r="AC78" i="37" s="1"/>
  <c r="AF78" i="34" s="1"/>
  <c r="AE77" i="45" s="1"/>
  <c r="AC23" i="16"/>
  <c r="AC23" i="37" s="1"/>
  <c r="AF23" i="34" s="1"/>
  <c r="AE22" i="45" s="1"/>
  <c r="AC28" i="16"/>
  <c r="AC28" i="37" s="1"/>
  <c r="AF28" i="34" s="1"/>
  <c r="AE27" i="45" s="1"/>
  <c r="AC21" i="16"/>
  <c r="AC21" i="37" s="1"/>
  <c r="AF21" i="34" s="1"/>
  <c r="AE20" i="45" s="1"/>
  <c r="AC100" i="16"/>
  <c r="AC100" i="37" s="1"/>
  <c r="AF100" i="34" s="1"/>
  <c r="AE99" i="45" s="1"/>
  <c r="AC90" i="16"/>
  <c r="AC90" i="37" s="1"/>
  <c r="AF90" i="34" s="1"/>
  <c r="AE89" i="45" s="1"/>
  <c r="AC84" i="16"/>
  <c r="AC84" i="37" s="1"/>
  <c r="AF84" i="34" s="1"/>
  <c r="AE83" i="45" s="1"/>
  <c r="AC56" i="16"/>
  <c r="AC56" i="37" s="1"/>
  <c r="AF56" i="34" s="1"/>
  <c r="AE55" i="45" s="1"/>
  <c r="AC79" i="16"/>
  <c r="AC79" i="37" s="1"/>
  <c r="AF79" i="34" s="1"/>
  <c r="AE78" i="45" s="1"/>
  <c r="AC97" i="16"/>
  <c r="AC97" i="37" s="1"/>
  <c r="AF97" i="34" s="1"/>
  <c r="AE96" i="45" s="1"/>
  <c r="AC33" i="16"/>
  <c r="AC33" i="37" s="1"/>
  <c r="AF33" i="34" s="1"/>
  <c r="AE32" i="45" s="1"/>
  <c r="AC26" i="16"/>
  <c r="AC26" i="37" s="1"/>
  <c r="AF26" i="34" s="1"/>
  <c r="AE25" i="45" s="1"/>
  <c r="AC25" i="16"/>
  <c r="AC25" i="37" s="1"/>
  <c r="AF25" i="34" s="1"/>
  <c r="AE24" i="45" s="1"/>
  <c r="AC42" i="16"/>
  <c r="AC42" i="37" s="1"/>
  <c r="AF42" i="34" s="1"/>
  <c r="AE41" i="45" s="1"/>
  <c r="AC99" i="16"/>
  <c r="AC99" i="37" s="1"/>
  <c r="AF99" i="34" s="1"/>
  <c r="AE98" i="45" s="1"/>
  <c r="AC59" i="16"/>
  <c r="AC59" i="37" s="1"/>
  <c r="AF59" i="34" s="1"/>
  <c r="AE58" i="45" s="1"/>
  <c r="AC82" i="16"/>
  <c r="AC82" i="37" s="1"/>
  <c r="AF82" i="34" s="1"/>
  <c r="AE81" i="45" s="1"/>
  <c r="AC92" i="16"/>
  <c r="AC92" i="37" s="1"/>
  <c r="AF92" i="34" s="1"/>
  <c r="AE91" i="45" s="1"/>
  <c r="AC55" i="16"/>
  <c r="AC55" i="37" s="1"/>
  <c r="AF55" i="34" s="1"/>
  <c r="AE54" i="45" s="1"/>
  <c r="AC51" i="16"/>
  <c r="AC51" i="37" s="1"/>
  <c r="AF51" i="34" s="1"/>
  <c r="AE50" i="45" s="1"/>
  <c r="AC8" i="16"/>
  <c r="AC8" i="37" s="1"/>
  <c r="AF8" i="34" s="1"/>
  <c r="AE7" i="45" s="1"/>
  <c r="AC16" i="16"/>
  <c r="AC16" i="37" s="1"/>
  <c r="AF16" i="34" s="1"/>
  <c r="AE15" i="45" s="1"/>
  <c r="AC104" i="16"/>
  <c r="AC104" i="37" s="1"/>
  <c r="AF104" i="34" s="1"/>
  <c r="AE103" i="45" s="1"/>
  <c r="AC76" i="16"/>
  <c r="AC76" i="37" s="1"/>
  <c r="AF76" i="34" s="1"/>
  <c r="AE75" i="45" s="1"/>
  <c r="AC86" i="16"/>
  <c r="AC86" i="37" s="1"/>
  <c r="AF86" i="34" s="1"/>
  <c r="AE85" i="45" s="1"/>
  <c r="AC95" i="16"/>
  <c r="AC95" i="37" s="1"/>
  <c r="AF95" i="34" s="1"/>
  <c r="AE94" i="45" s="1"/>
  <c r="AC66" i="16"/>
  <c r="AC66" i="37" s="1"/>
  <c r="AF66" i="34" s="1"/>
  <c r="AE65" i="45" s="1"/>
  <c r="AC102" i="16"/>
  <c r="AC102" i="37" s="1"/>
  <c r="AF102" i="34" s="1"/>
  <c r="AE101" i="45" s="1"/>
  <c r="AC18" i="16"/>
  <c r="AC18" i="37" s="1"/>
  <c r="AF18" i="34" s="1"/>
  <c r="AE17" i="45" s="1"/>
  <c r="AC49" i="16"/>
  <c r="AC49" i="37" s="1"/>
  <c r="AF49" i="34" s="1"/>
  <c r="AE48" i="45" s="1"/>
  <c r="AC58" i="16"/>
  <c r="AC58" i="37" s="1"/>
  <c r="AF58" i="34" s="1"/>
  <c r="AE57" i="45" s="1"/>
  <c r="AC69" i="16"/>
  <c r="AC69" i="37" s="1"/>
  <c r="AF69" i="34" s="1"/>
  <c r="AE68" i="45" s="1"/>
  <c r="AC19" i="16"/>
  <c r="AC19" i="37" s="1"/>
  <c r="AF19" i="34" s="1"/>
  <c r="AE18" i="45" s="1"/>
  <c r="AC96" i="16"/>
  <c r="AC96" i="37" s="1"/>
  <c r="AF96" i="34" s="1"/>
  <c r="AE95" i="45" s="1"/>
  <c r="AC60" i="16"/>
  <c r="AC60" i="37" s="1"/>
  <c r="AF60" i="34" s="1"/>
  <c r="AE59" i="45" s="1"/>
  <c r="AC38" i="16"/>
  <c r="AC38" i="37" s="1"/>
  <c r="AF38" i="34" s="1"/>
  <c r="AE37" i="45" s="1"/>
  <c r="AC47" i="16"/>
  <c r="AC47" i="37" s="1"/>
  <c r="AF47" i="34" s="1"/>
  <c r="AE46" i="45" s="1"/>
  <c r="AC15" i="16"/>
  <c r="AC15" i="37" s="1"/>
  <c r="AF15" i="34" s="1"/>
  <c r="AE14" i="45" s="1"/>
  <c r="AC34" i="16"/>
  <c r="AC34" i="37" s="1"/>
  <c r="AF34" i="34" s="1"/>
  <c r="AE33" i="45" s="1"/>
  <c r="AC68" i="16"/>
  <c r="AC68" i="37" s="1"/>
  <c r="AF68" i="34" s="1"/>
  <c r="AE67" i="45" s="1"/>
  <c r="AC110" i="16"/>
  <c r="AC110" i="37" s="1"/>
  <c r="AF110" i="34" s="1"/>
  <c r="AE109" i="45" s="1"/>
  <c r="AC57" i="16"/>
  <c r="AC57" i="37" s="1"/>
  <c r="AF57" i="34" s="1"/>
  <c r="AE56" i="45" s="1"/>
  <c r="AC43" i="16"/>
  <c r="AC43" i="37" s="1"/>
  <c r="AF43" i="34" s="1"/>
  <c r="AE42" i="45" s="1"/>
  <c r="AC74" i="16"/>
  <c r="AC74" i="37" s="1"/>
  <c r="AF74" i="34" s="1"/>
  <c r="AE73" i="45" s="1"/>
  <c r="AC29" i="16"/>
  <c r="AC29" i="37" s="1"/>
  <c r="AF29" i="34" s="1"/>
  <c r="AE28" i="45" s="1"/>
  <c r="AC30" i="16"/>
  <c r="AC30" i="37" s="1"/>
  <c r="AF30" i="34" s="1"/>
  <c r="AE29" i="45" s="1"/>
  <c r="AC63" i="16"/>
  <c r="AC63" i="37" s="1"/>
  <c r="AF63" i="34" s="1"/>
  <c r="AE62" i="45" s="1"/>
  <c r="AC87" i="16"/>
  <c r="AC87" i="37" s="1"/>
  <c r="AF87" i="34" s="1"/>
  <c r="AE86" i="45" s="1"/>
  <c r="AC64" i="16"/>
  <c r="AC64" i="37" s="1"/>
  <c r="AF64" i="34" s="1"/>
  <c r="AE63" i="45" s="1"/>
  <c r="AC89" i="16"/>
  <c r="AC89" i="37" s="1"/>
  <c r="AF89" i="34" s="1"/>
  <c r="AE88" i="45" s="1"/>
  <c r="AC77" i="16"/>
  <c r="AC77" i="37" s="1"/>
  <c r="AC61" i="16"/>
  <c r="AC61" i="37" s="1"/>
  <c r="AF61" i="34" s="1"/>
  <c r="AE60" i="45" s="1"/>
  <c r="AC65" i="16"/>
  <c r="AC65" i="37" s="1"/>
  <c r="AF65" i="34" s="1"/>
  <c r="AE64" i="45" s="1"/>
  <c r="AC70" i="16"/>
  <c r="AC70" i="37" s="1"/>
  <c r="AF70" i="34" s="1"/>
  <c r="AE69" i="45" s="1"/>
  <c r="AC14" i="16"/>
  <c r="AC14" i="37" s="1"/>
  <c r="AF14" i="34" s="1"/>
  <c r="AE13" i="45" s="1"/>
  <c r="AC101" i="16"/>
  <c r="AC101" i="37" s="1"/>
  <c r="AF101" i="34" s="1"/>
  <c r="AE100" i="45" s="1"/>
  <c r="AC52" i="16"/>
  <c r="AC52" i="37" s="1"/>
  <c r="AF52" i="34" s="1"/>
  <c r="AE51" i="45" s="1"/>
  <c r="AC53" i="16"/>
  <c r="AC53" i="37" s="1"/>
  <c r="AF53" i="34" s="1"/>
  <c r="AE52" i="45" s="1"/>
  <c r="AC107" i="16"/>
  <c r="AC107" i="37" s="1"/>
  <c r="AF107" i="34" s="1"/>
  <c r="AE106" i="45" s="1"/>
  <c r="AC62" i="16"/>
  <c r="AC62" i="37" s="1"/>
  <c r="AF62" i="34" s="1"/>
  <c r="AE61" i="45" s="1"/>
  <c r="AC109" i="16"/>
  <c r="AC109" i="37" s="1"/>
  <c r="AF109" i="34" s="1"/>
  <c r="AE108" i="45" s="1"/>
  <c r="AC46" i="16"/>
  <c r="AC46" i="37" s="1"/>
  <c r="AF46" i="34" s="1"/>
  <c r="AE45" i="45" s="1"/>
  <c r="AD5" i="4"/>
  <c r="AF3" i="15"/>
  <c r="AF93" i="15"/>
  <c r="AF98" i="15"/>
  <c r="AF51" i="15"/>
  <c r="AF28" i="15"/>
  <c r="AF19" i="15"/>
  <c r="AF62" i="15"/>
  <c r="AF15" i="15"/>
  <c r="AF24" i="15"/>
  <c r="AF85" i="15"/>
  <c r="AF63" i="15"/>
  <c r="AF59" i="15"/>
  <c r="AF56" i="15"/>
  <c r="AF13" i="15"/>
  <c r="AF111" i="15"/>
  <c r="AF52" i="15"/>
  <c r="AF102" i="15"/>
  <c r="AF47" i="15"/>
  <c r="AF83" i="15"/>
  <c r="AF40" i="15"/>
  <c r="AF110" i="15"/>
  <c r="AF75" i="15"/>
  <c r="AF29" i="15"/>
  <c r="AF38" i="15"/>
  <c r="AF31" i="15"/>
  <c r="AF35" i="15"/>
  <c r="AF71" i="15"/>
  <c r="AF23" i="15"/>
  <c r="AF61" i="15"/>
  <c r="AF96" i="15"/>
  <c r="AF8" i="15"/>
  <c r="AF7" i="15"/>
  <c r="AF81" i="15"/>
  <c r="AF26" i="15"/>
  <c r="AF109" i="15"/>
  <c r="AF48" i="15"/>
  <c r="AF20" i="15"/>
  <c r="AF9" i="15"/>
  <c r="AF45" i="15"/>
  <c r="AF88" i="15"/>
  <c r="AF36" i="15"/>
  <c r="AF43" i="15"/>
  <c r="AF74" i="15"/>
  <c r="AF105" i="15"/>
  <c r="AF68" i="15"/>
  <c r="AF32" i="15"/>
  <c r="AF99" i="15"/>
  <c r="AF60" i="15"/>
  <c r="AF54" i="15"/>
  <c r="AF14" i="15"/>
  <c r="AF49" i="15"/>
  <c r="AF11" i="15"/>
  <c r="AF89" i="15"/>
  <c r="AF64" i="15"/>
  <c r="AF76" i="15"/>
  <c r="AF41" i="15"/>
  <c r="AF6" i="15"/>
  <c r="AF33" i="15"/>
  <c r="AF58" i="15"/>
  <c r="AF27" i="15"/>
  <c r="AF30" i="15"/>
  <c r="AF17" i="15"/>
  <c r="AF84" i="15"/>
  <c r="AF91" i="15"/>
  <c r="AF104" i="15"/>
  <c r="AF55" i="15"/>
  <c r="AF44" i="15"/>
  <c r="AF37" i="15"/>
  <c r="AF21" i="15"/>
  <c r="AF39" i="15"/>
  <c r="AF86" i="15"/>
  <c r="AF22" i="15"/>
  <c r="AF94" i="15"/>
  <c r="AF82" i="15"/>
  <c r="AF108" i="15"/>
  <c r="AF65" i="15"/>
  <c r="AF66" i="15"/>
  <c r="AF53" i="15"/>
  <c r="AF18" i="15"/>
  <c r="AF90" i="15"/>
  <c r="AF10" i="15"/>
  <c r="AF112" i="15"/>
  <c r="AF79" i="15"/>
  <c r="AF46" i="15"/>
  <c r="AF50" i="15"/>
  <c r="AF25" i="15"/>
  <c r="AF34" i="15"/>
  <c r="AF92" i="15"/>
  <c r="AF57" i="15"/>
  <c r="AF100" i="15"/>
  <c r="AF16" i="15"/>
  <c r="AF78" i="15"/>
  <c r="AF5" i="15"/>
  <c r="AF69" i="15"/>
  <c r="AF103" i="15"/>
  <c r="AF70" i="15"/>
  <c r="AF101" i="15"/>
  <c r="AF97" i="15"/>
  <c r="AF87" i="15"/>
  <c r="AF95" i="15"/>
  <c r="AF42" i="15"/>
  <c r="AF12" i="15"/>
  <c r="AF67" i="15"/>
  <c r="AF73" i="15"/>
  <c r="AF80" i="15"/>
  <c r="AF72" i="15"/>
  <c r="AF106" i="15"/>
  <c r="AF107" i="15"/>
  <c r="AF77" i="15"/>
  <c r="Z3" i="4"/>
  <c r="S864" i="46" l="1"/>
  <c r="U759" i="46"/>
  <c r="U653" i="46"/>
  <c r="U335" i="46"/>
  <c r="U547" i="46"/>
  <c r="U17" i="46"/>
  <c r="U123" i="46"/>
  <c r="U441" i="46"/>
  <c r="U229" i="46"/>
  <c r="U684" i="46"/>
  <c r="U472" i="46"/>
  <c r="U578" i="46"/>
  <c r="U790" i="46"/>
  <c r="U366" i="46"/>
  <c r="U48" i="46"/>
  <c r="U154" i="46"/>
  <c r="U260" i="46"/>
  <c r="U663" i="46"/>
  <c r="U769" i="46"/>
  <c r="U451" i="46"/>
  <c r="U345" i="46"/>
  <c r="U27" i="46"/>
  <c r="U133" i="46"/>
  <c r="U557" i="46"/>
  <c r="U239" i="46"/>
  <c r="U756" i="46"/>
  <c r="U332" i="46"/>
  <c r="U650" i="46"/>
  <c r="U438" i="46"/>
  <c r="U544" i="46"/>
  <c r="U14" i="46"/>
  <c r="U120" i="46"/>
  <c r="U226" i="46"/>
  <c r="U670" i="46"/>
  <c r="U776" i="46"/>
  <c r="U564" i="46"/>
  <c r="U352" i="46"/>
  <c r="U458" i="46"/>
  <c r="U140" i="46"/>
  <c r="U246" i="46"/>
  <c r="U34" i="46"/>
  <c r="U678" i="46"/>
  <c r="U784" i="46"/>
  <c r="U572" i="46"/>
  <c r="U360" i="46"/>
  <c r="U466" i="46"/>
  <c r="U148" i="46"/>
  <c r="U254" i="46"/>
  <c r="U42" i="46"/>
  <c r="U748" i="46"/>
  <c r="U324" i="46"/>
  <c r="U430" i="46"/>
  <c r="U536" i="46"/>
  <c r="U642" i="46"/>
  <c r="U112" i="46"/>
  <c r="U218" i="46"/>
  <c r="U6" i="46"/>
  <c r="U775" i="46"/>
  <c r="U669" i="46"/>
  <c r="U351" i="46"/>
  <c r="U563" i="46"/>
  <c r="U33" i="46"/>
  <c r="U139" i="46"/>
  <c r="U457" i="46"/>
  <c r="U245" i="46"/>
  <c r="U791" i="46"/>
  <c r="U685" i="46"/>
  <c r="U367" i="46"/>
  <c r="U579" i="46"/>
  <c r="U49" i="46"/>
  <c r="U155" i="46"/>
  <c r="U473" i="46"/>
  <c r="U261" i="46"/>
  <c r="U683" i="46"/>
  <c r="U789" i="46"/>
  <c r="U471" i="46"/>
  <c r="U577" i="46"/>
  <c r="U365" i="46"/>
  <c r="U259" i="46"/>
  <c r="U47" i="46"/>
  <c r="U153" i="46"/>
  <c r="U673" i="46"/>
  <c r="U779" i="46"/>
  <c r="U567" i="46"/>
  <c r="U355" i="46"/>
  <c r="U461" i="46"/>
  <c r="U143" i="46"/>
  <c r="U249" i="46"/>
  <c r="U37" i="46"/>
  <c r="U655" i="46"/>
  <c r="U761" i="46"/>
  <c r="U443" i="46"/>
  <c r="U337" i="46"/>
  <c r="U549" i="46"/>
  <c r="U19" i="46"/>
  <c r="U125" i="46"/>
  <c r="U231" i="46"/>
  <c r="U641" i="46"/>
  <c r="U747" i="46"/>
  <c r="U535" i="46"/>
  <c r="U323" i="46"/>
  <c r="U429" i="46"/>
  <c r="U111" i="46"/>
  <c r="U217" i="46"/>
  <c r="U5" i="46"/>
  <c r="U754" i="46"/>
  <c r="U648" i="46"/>
  <c r="U330" i="46"/>
  <c r="U436" i="46"/>
  <c r="U542" i="46"/>
  <c r="U224" i="46"/>
  <c r="U12" i="46"/>
  <c r="U118" i="46"/>
  <c r="U681" i="46"/>
  <c r="U787" i="46"/>
  <c r="U575" i="46"/>
  <c r="U363" i="46"/>
  <c r="U469" i="46"/>
  <c r="U151" i="46"/>
  <c r="U257" i="46"/>
  <c r="U45" i="46"/>
  <c r="T500" i="46"/>
  <c r="T376" i="46"/>
  <c r="T392" i="46"/>
  <c r="T93" i="46"/>
  <c r="T301" i="46"/>
  <c r="T516" i="46"/>
  <c r="T309" i="46"/>
  <c r="T388" i="46"/>
  <c r="T59" i="46"/>
  <c r="T321" i="46"/>
  <c r="T624" i="46"/>
  <c r="T594" i="46"/>
  <c r="T384" i="46"/>
  <c r="T740" i="46"/>
  <c r="T83" i="46"/>
  <c r="T193" i="46"/>
  <c r="T190" i="46"/>
  <c r="T375" i="46"/>
  <c r="T423" i="46"/>
  <c r="T724" i="46"/>
  <c r="T626" i="46"/>
  <c r="T75" i="46"/>
  <c r="T519" i="46"/>
  <c r="T293" i="46"/>
  <c r="T408" i="46"/>
  <c r="T491" i="46"/>
  <c r="T319" i="46"/>
  <c r="T318" i="46"/>
  <c r="T303" i="46"/>
  <c r="T168" i="46"/>
  <c r="T297" i="46"/>
  <c r="T310" i="46"/>
  <c r="T208" i="46"/>
  <c r="T63" i="46"/>
  <c r="T103" i="46"/>
  <c r="U644" i="46"/>
  <c r="U750" i="46"/>
  <c r="U432" i="46"/>
  <c r="U538" i="46"/>
  <c r="U326" i="46"/>
  <c r="U114" i="46"/>
  <c r="U220" i="46"/>
  <c r="U8" i="46"/>
  <c r="U646" i="46"/>
  <c r="U752" i="46"/>
  <c r="U540" i="46"/>
  <c r="U328" i="46"/>
  <c r="U434" i="46"/>
  <c r="U116" i="46"/>
  <c r="U222" i="46"/>
  <c r="U10" i="46"/>
  <c r="U654" i="46"/>
  <c r="U760" i="46"/>
  <c r="U548" i="46"/>
  <c r="U336" i="46"/>
  <c r="U442" i="46"/>
  <c r="U124" i="46"/>
  <c r="U230" i="46"/>
  <c r="U18" i="46"/>
  <c r="U687" i="46"/>
  <c r="U793" i="46"/>
  <c r="U475" i="46"/>
  <c r="U581" i="46"/>
  <c r="U263" i="46"/>
  <c r="U369" i="46"/>
  <c r="U51" i="46"/>
  <c r="U157" i="46"/>
  <c r="T394" i="46"/>
  <c r="T588" i="46"/>
  <c r="T604" i="46"/>
  <c r="T411" i="46"/>
  <c r="T619" i="46"/>
  <c r="T410" i="46"/>
  <c r="T627" i="46"/>
  <c r="T706" i="46"/>
  <c r="S868" i="46"/>
  <c r="T589" i="46"/>
  <c r="T533" i="46"/>
  <c r="T518" i="46"/>
  <c r="T700" i="46"/>
  <c r="T808" i="46"/>
  <c r="T316" i="46"/>
  <c r="T507" i="46"/>
  <c r="T511" i="46"/>
  <c r="T508" i="46"/>
  <c r="T269" i="46"/>
  <c r="T635" i="46"/>
  <c r="T618" i="46"/>
  <c r="T732" i="46"/>
  <c r="T605" i="46"/>
  <c r="T413" i="46"/>
  <c r="T611" i="46"/>
  <c r="T620" i="46"/>
  <c r="T597" i="46"/>
  <c r="T425" i="46"/>
  <c r="T636" i="46"/>
  <c r="T197" i="46"/>
  <c r="T62" i="46"/>
  <c r="T191" i="46"/>
  <c r="T204" i="46"/>
  <c r="T102" i="46"/>
  <c r="T275" i="46"/>
  <c r="T209" i="46"/>
  <c r="T606" i="46"/>
  <c r="T800" i="46"/>
  <c r="T816" i="46"/>
  <c r="T517" i="46"/>
  <c r="T513" i="46"/>
  <c r="S862" i="46"/>
  <c r="T622" i="46"/>
  <c r="T521" i="46"/>
  <c r="T812" i="46"/>
  <c r="S869" i="46"/>
  <c r="T377" i="46"/>
  <c r="T851" i="46"/>
  <c r="T412" i="46"/>
  <c r="T488" i="46"/>
  <c r="T596" i="46"/>
  <c r="T634" i="46"/>
  <c r="T613" i="46"/>
  <c r="T405" i="46"/>
  <c r="T402" i="46"/>
  <c r="T587" i="46"/>
  <c r="T529" i="46"/>
  <c r="T512" i="46"/>
  <c r="T520" i="46"/>
  <c r="T393" i="46"/>
  <c r="T625" i="46"/>
  <c r="T505" i="46"/>
  <c r="T832" i="46"/>
  <c r="T385" i="46"/>
  <c r="T743" i="46"/>
  <c r="T848" i="46"/>
  <c r="S863" i="46"/>
  <c r="T515" i="46"/>
  <c r="T274" i="46"/>
  <c r="T615" i="46"/>
  <c r="T98" i="46"/>
  <c r="T632" i="46"/>
  <c r="T169" i="46"/>
  <c r="T315" i="46"/>
  <c r="U689" i="46"/>
  <c r="U795" i="46"/>
  <c r="U583" i="46"/>
  <c r="U371" i="46"/>
  <c r="U477" i="46"/>
  <c r="U159" i="46"/>
  <c r="U265" i="46"/>
  <c r="U53" i="46"/>
  <c r="U780" i="46"/>
  <c r="U356" i="46"/>
  <c r="U462" i="46"/>
  <c r="U568" i="46"/>
  <c r="U674" i="46"/>
  <c r="U38" i="46"/>
  <c r="U144" i="46"/>
  <c r="U250" i="46"/>
  <c r="U668" i="46"/>
  <c r="U456" i="46"/>
  <c r="U562" i="46"/>
  <c r="U774" i="46"/>
  <c r="U350" i="46"/>
  <c r="U32" i="46"/>
  <c r="U138" i="46"/>
  <c r="U244" i="46"/>
  <c r="U647" i="46"/>
  <c r="U753" i="46"/>
  <c r="U435" i="46"/>
  <c r="U329" i="46"/>
  <c r="U11" i="46"/>
  <c r="U117" i="46"/>
  <c r="U541" i="46"/>
  <c r="U223" i="46"/>
  <c r="U691" i="46"/>
  <c r="U797" i="46"/>
  <c r="U585" i="46"/>
  <c r="U267" i="46"/>
  <c r="U479" i="46"/>
  <c r="U55" i="46"/>
  <c r="U373" i="46"/>
  <c r="U161" i="46"/>
  <c r="T818" i="46"/>
  <c r="T482" i="46"/>
  <c r="T498" i="46"/>
  <c r="T835" i="46"/>
  <c r="T831" i="46"/>
  <c r="T834" i="46"/>
  <c r="T839" i="46"/>
  <c r="T176" i="46"/>
  <c r="T695" i="46"/>
  <c r="T745" i="46"/>
  <c r="T730" i="46"/>
  <c r="T382" i="46"/>
  <c r="T490" i="46"/>
  <c r="S865" i="46"/>
  <c r="T528" i="46"/>
  <c r="T401" i="46"/>
  <c r="T617" i="46"/>
  <c r="T614" i="46"/>
  <c r="T481" i="46"/>
  <c r="T317" i="46"/>
  <c r="T406" i="46"/>
  <c r="T414" i="46"/>
  <c r="T711" i="46"/>
  <c r="T837" i="46"/>
  <c r="T823" i="46"/>
  <c r="T514" i="46"/>
  <c r="T703" i="46"/>
  <c r="T637" i="46"/>
  <c r="T530" i="46"/>
  <c r="T91" i="46"/>
  <c r="T592" i="46"/>
  <c r="T403" i="46"/>
  <c r="T416" i="46"/>
  <c r="T526" i="46"/>
  <c r="T487" i="46"/>
  <c r="T527" i="46"/>
  <c r="U770" i="46"/>
  <c r="U664" i="46"/>
  <c r="U346" i="46"/>
  <c r="U452" i="46"/>
  <c r="U558" i="46"/>
  <c r="U240" i="46"/>
  <c r="U28" i="46"/>
  <c r="U134" i="46"/>
  <c r="U675" i="46"/>
  <c r="U781" i="46"/>
  <c r="U463" i="46"/>
  <c r="U569" i="46"/>
  <c r="U357" i="46"/>
  <c r="U251" i="46"/>
  <c r="U39" i="46"/>
  <c r="U145" i="46"/>
  <c r="U651" i="46"/>
  <c r="U757" i="46"/>
  <c r="U439" i="46"/>
  <c r="U545" i="46"/>
  <c r="U333" i="46"/>
  <c r="U227" i="46"/>
  <c r="U15" i="46"/>
  <c r="U121" i="46"/>
  <c r="U586" i="46"/>
  <c r="U692" i="46"/>
  <c r="U798" i="46"/>
  <c r="U480" i="46"/>
  <c r="U268" i="46"/>
  <c r="U374" i="46"/>
  <c r="U56" i="46"/>
  <c r="U162" i="46"/>
  <c r="U686" i="46"/>
  <c r="U792" i="46"/>
  <c r="U580" i="46"/>
  <c r="U262" i="46"/>
  <c r="U368" i="46"/>
  <c r="U474" i="46"/>
  <c r="U156" i="46"/>
  <c r="U50" i="46"/>
  <c r="U794" i="46"/>
  <c r="U688" i="46"/>
  <c r="U264" i="46"/>
  <c r="U370" i="46"/>
  <c r="U476" i="46"/>
  <c r="U582" i="46"/>
  <c r="U52" i="46"/>
  <c r="U158" i="46"/>
  <c r="U659" i="46"/>
  <c r="U765" i="46"/>
  <c r="U447" i="46"/>
  <c r="U553" i="46"/>
  <c r="U341" i="46"/>
  <c r="U235" i="46"/>
  <c r="U23" i="46"/>
  <c r="U129" i="46"/>
  <c r="U772" i="46"/>
  <c r="U348" i="46"/>
  <c r="U666" i="46"/>
  <c r="U454" i="46"/>
  <c r="U560" i="46"/>
  <c r="U30" i="46"/>
  <c r="U136" i="46"/>
  <c r="U242" i="46"/>
  <c r="U778" i="46"/>
  <c r="U672" i="46"/>
  <c r="U354" i="46"/>
  <c r="U460" i="46"/>
  <c r="U566" i="46"/>
  <c r="U248" i="46"/>
  <c r="U36" i="46"/>
  <c r="U142" i="46"/>
  <c r="U665" i="46"/>
  <c r="U771" i="46"/>
  <c r="U559" i="46"/>
  <c r="U347" i="46"/>
  <c r="U453" i="46"/>
  <c r="U135" i="46"/>
  <c r="U241" i="46"/>
  <c r="U29" i="46"/>
  <c r="U746" i="46"/>
  <c r="U640" i="46"/>
  <c r="U322" i="46"/>
  <c r="U428" i="46"/>
  <c r="U534" i="46"/>
  <c r="U216" i="46"/>
  <c r="U4" i="46"/>
  <c r="U110" i="46"/>
  <c r="U662" i="46"/>
  <c r="U768" i="46"/>
  <c r="U556" i="46"/>
  <c r="U344" i="46"/>
  <c r="U450" i="46"/>
  <c r="U132" i="46"/>
  <c r="U238" i="46"/>
  <c r="U26" i="46"/>
  <c r="U657" i="46"/>
  <c r="U763" i="46"/>
  <c r="U551" i="46"/>
  <c r="U339" i="46"/>
  <c r="U445" i="46"/>
  <c r="U127" i="46"/>
  <c r="U233" i="46"/>
  <c r="U21" i="46"/>
  <c r="T712" i="46"/>
  <c r="T694" i="46"/>
  <c r="T710" i="46"/>
  <c r="T729" i="46"/>
  <c r="T725" i="46"/>
  <c r="T728" i="46"/>
  <c r="T733" i="46"/>
  <c r="T70" i="46"/>
  <c r="T801" i="46"/>
  <c r="T639" i="46"/>
  <c r="T836" i="46"/>
  <c r="T806" i="46"/>
  <c r="T702" i="46"/>
  <c r="T422" i="46"/>
  <c r="T719" i="46"/>
  <c r="T829" i="46"/>
  <c r="T826" i="46"/>
  <c r="T799" i="46"/>
  <c r="T847" i="46"/>
  <c r="T830" i="46"/>
  <c r="T838" i="46"/>
  <c r="T817" i="46"/>
  <c r="T731" i="46"/>
  <c r="T717" i="46"/>
  <c r="T726" i="46"/>
  <c r="T809" i="46"/>
  <c r="T849" i="46"/>
  <c r="T742" i="46"/>
  <c r="T621" i="46"/>
  <c r="T486" i="46"/>
  <c r="T85" i="46"/>
  <c r="T840" i="46"/>
  <c r="T420" i="46"/>
  <c r="T381" i="46"/>
  <c r="T421" i="46"/>
  <c r="U643" i="46"/>
  <c r="U749" i="46"/>
  <c r="U431" i="46"/>
  <c r="U537" i="46"/>
  <c r="U325" i="46"/>
  <c r="U219" i="46"/>
  <c r="U7" i="46"/>
  <c r="U113" i="46"/>
  <c r="U767" i="46"/>
  <c r="U661" i="46"/>
  <c r="U343" i="46"/>
  <c r="U555" i="46"/>
  <c r="U449" i="46"/>
  <c r="U25" i="46"/>
  <c r="U131" i="46"/>
  <c r="U237" i="46"/>
  <c r="U676" i="46"/>
  <c r="U782" i="46"/>
  <c r="U464" i="46"/>
  <c r="U570" i="46"/>
  <c r="U358" i="46"/>
  <c r="U40" i="46"/>
  <c r="U146" i="46"/>
  <c r="U252" i="46"/>
  <c r="T76" i="46"/>
  <c r="T58" i="46"/>
  <c r="T286" i="46"/>
  <c r="T623" i="46"/>
  <c r="T195" i="46"/>
  <c r="T92" i="46"/>
  <c r="T203" i="46"/>
  <c r="S867" i="46"/>
  <c r="T282" i="46"/>
  <c r="T271" i="46"/>
  <c r="T215" i="46"/>
  <c r="T200" i="46"/>
  <c r="T276" i="46"/>
  <c r="T278" i="46"/>
  <c r="T846" i="46"/>
  <c r="T825" i="46"/>
  <c r="T723" i="46"/>
  <c r="T720" i="46"/>
  <c r="T693" i="46"/>
  <c r="T741" i="46"/>
  <c r="T300" i="46"/>
  <c r="T202" i="46"/>
  <c r="T287" i="46"/>
  <c r="T95" i="46"/>
  <c r="T187" i="46"/>
  <c r="T302" i="46"/>
  <c r="T279" i="46"/>
  <c r="T213" i="46"/>
  <c r="T212" i="46"/>
  <c r="T409" i="46"/>
  <c r="T380" i="46"/>
  <c r="T509" i="46"/>
  <c r="T628" i="46"/>
  <c r="T314" i="46"/>
  <c r="T593" i="46"/>
  <c r="T633" i="46"/>
  <c r="U671" i="46"/>
  <c r="U777" i="46"/>
  <c r="U459" i="46"/>
  <c r="U353" i="46"/>
  <c r="U565" i="46"/>
  <c r="U35" i="46"/>
  <c r="U141" i="46"/>
  <c r="U247" i="46"/>
  <c r="U667" i="46"/>
  <c r="U773" i="46"/>
  <c r="U455" i="46"/>
  <c r="U561" i="46"/>
  <c r="U349" i="46"/>
  <c r="U243" i="46"/>
  <c r="U31" i="46"/>
  <c r="U137" i="46"/>
  <c r="U788" i="46"/>
  <c r="U364" i="46"/>
  <c r="U682" i="46"/>
  <c r="U470" i="46"/>
  <c r="U576" i="46"/>
  <c r="U258" i="46"/>
  <c r="U46" i="46"/>
  <c r="U152" i="46"/>
  <c r="U649" i="46"/>
  <c r="U755" i="46"/>
  <c r="U543" i="46"/>
  <c r="U331" i="46"/>
  <c r="U437" i="46"/>
  <c r="U119" i="46"/>
  <c r="U225" i="46"/>
  <c r="U13" i="46"/>
  <c r="U764" i="46"/>
  <c r="U340" i="46"/>
  <c r="U446" i="46"/>
  <c r="U552" i="46"/>
  <c r="U658" i="46"/>
  <c r="U22" i="46"/>
  <c r="U128" i="46"/>
  <c r="U234" i="46"/>
  <c r="U652" i="46"/>
  <c r="U440" i="46"/>
  <c r="U546" i="46"/>
  <c r="U758" i="46"/>
  <c r="U334" i="46"/>
  <c r="U16" i="46"/>
  <c r="U122" i="46"/>
  <c r="U228" i="46"/>
  <c r="T288" i="46"/>
  <c r="T270" i="46"/>
  <c r="T180" i="46"/>
  <c r="T305" i="46"/>
  <c r="T89" i="46"/>
  <c r="T304" i="46"/>
  <c r="T97" i="46"/>
  <c r="T600" i="46"/>
  <c r="T165" i="46"/>
  <c r="T109" i="46"/>
  <c r="T94" i="46"/>
  <c r="T170" i="46"/>
  <c r="T172" i="46"/>
  <c r="T210" i="46"/>
  <c r="T295" i="46"/>
  <c r="T87" i="46"/>
  <c r="T84" i="46"/>
  <c r="T163" i="46"/>
  <c r="T211" i="46"/>
  <c r="S866" i="46"/>
  <c r="T194" i="46"/>
  <c r="T96" i="46"/>
  <c r="T181" i="46"/>
  <c r="T307" i="46"/>
  <c r="T81" i="46"/>
  <c r="T196" i="46"/>
  <c r="T173" i="46"/>
  <c r="T531" i="46"/>
  <c r="T106" i="46"/>
  <c r="T727" i="46"/>
  <c r="T698" i="46"/>
  <c r="T827" i="46"/>
  <c r="T522" i="46"/>
  <c r="T738" i="46"/>
  <c r="T805" i="46"/>
  <c r="T845" i="46"/>
  <c r="U796" i="46"/>
  <c r="U372" i="46"/>
  <c r="U478" i="46"/>
  <c r="U690" i="46"/>
  <c r="U584" i="46"/>
  <c r="U266" i="46"/>
  <c r="U54" i="46"/>
  <c r="U160" i="46"/>
  <c r="U751" i="46"/>
  <c r="U645" i="46"/>
  <c r="U327" i="46"/>
  <c r="U539" i="46"/>
  <c r="U433" i="46"/>
  <c r="U9" i="46"/>
  <c r="U115" i="46"/>
  <c r="U221" i="46"/>
  <c r="U679" i="46"/>
  <c r="U785" i="46"/>
  <c r="U467" i="46"/>
  <c r="U361" i="46"/>
  <c r="U43" i="46"/>
  <c r="U255" i="46"/>
  <c r="U149" i="46"/>
  <c r="U573" i="46"/>
  <c r="U762" i="46"/>
  <c r="U656" i="46"/>
  <c r="U338" i="46"/>
  <c r="U444" i="46"/>
  <c r="U550" i="46"/>
  <c r="U232" i="46"/>
  <c r="U20" i="46"/>
  <c r="U126" i="46"/>
  <c r="U660" i="46"/>
  <c r="U766" i="46"/>
  <c r="U448" i="46"/>
  <c r="U554" i="46"/>
  <c r="U342" i="46"/>
  <c r="U24" i="46"/>
  <c r="U130" i="46"/>
  <c r="U236" i="46"/>
  <c r="T182" i="46"/>
  <c r="T164" i="46"/>
  <c r="T74" i="46"/>
  <c r="T199" i="46"/>
  <c r="T407" i="46"/>
  <c r="T198" i="46"/>
  <c r="T415" i="46"/>
  <c r="T494" i="46"/>
  <c r="T483" i="46"/>
  <c r="T427" i="46"/>
  <c r="T306" i="46"/>
  <c r="T64" i="46"/>
  <c r="T66" i="46"/>
  <c r="T104" i="46"/>
  <c r="T189" i="46"/>
  <c r="T299" i="46"/>
  <c r="T296" i="46"/>
  <c r="T57" i="46"/>
  <c r="T105" i="46"/>
  <c r="T88" i="46"/>
  <c r="T308" i="46"/>
  <c r="T499" i="46"/>
  <c r="T201" i="46"/>
  <c r="T399" i="46"/>
  <c r="T90" i="46"/>
  <c r="T67" i="46"/>
  <c r="T107" i="46"/>
  <c r="T424" i="46"/>
  <c r="T833" i="46"/>
  <c r="T804" i="46"/>
  <c r="T721" i="46"/>
  <c r="T734" i="46"/>
  <c r="T844" i="46"/>
  <c r="T699" i="46"/>
  <c r="T739" i="46"/>
  <c r="AD70" i="16"/>
  <c r="AD70" i="37" s="1"/>
  <c r="AG70" i="34" s="1"/>
  <c r="AF69" i="45" s="1"/>
  <c r="AD92" i="16"/>
  <c r="AD92" i="37" s="1"/>
  <c r="AG92" i="34" s="1"/>
  <c r="AF91" i="45" s="1"/>
  <c r="AD90" i="16"/>
  <c r="AD90" i="37" s="1"/>
  <c r="AG90" i="34" s="1"/>
  <c r="AF89" i="45" s="1"/>
  <c r="AD22" i="16"/>
  <c r="AD22" i="37" s="1"/>
  <c r="AG22" i="34" s="1"/>
  <c r="AF21" i="45" s="1"/>
  <c r="AD91" i="16"/>
  <c r="AD91" i="37" s="1"/>
  <c r="AG91" i="34" s="1"/>
  <c r="AF90" i="45" s="1"/>
  <c r="AD41" i="16"/>
  <c r="AD41" i="37" s="1"/>
  <c r="AG41" i="34" s="1"/>
  <c r="AF40" i="45" s="1"/>
  <c r="AD88" i="16"/>
  <c r="AD88" i="37" s="1"/>
  <c r="AG88" i="34" s="1"/>
  <c r="AF87" i="45" s="1"/>
  <c r="AD7" i="16"/>
  <c r="AD7" i="37" s="1"/>
  <c r="AG7" i="34" s="1"/>
  <c r="AF6" i="45" s="1"/>
  <c r="AD38" i="16"/>
  <c r="AD38" i="37" s="1"/>
  <c r="AG38" i="34" s="1"/>
  <c r="AF37" i="45" s="1"/>
  <c r="AD15" i="16"/>
  <c r="AD15" i="37" s="1"/>
  <c r="AG15" i="34" s="1"/>
  <c r="AF14" i="45" s="1"/>
  <c r="AD67" i="16"/>
  <c r="AD67" i="37" s="1"/>
  <c r="AG67" i="34" s="1"/>
  <c r="AF66" i="45" s="1"/>
  <c r="AD103" i="16"/>
  <c r="AD103" i="37" s="1"/>
  <c r="AG103" i="34" s="1"/>
  <c r="AF102" i="45" s="1"/>
  <c r="AD34" i="16"/>
  <c r="AD34" i="37" s="1"/>
  <c r="AG34" i="34" s="1"/>
  <c r="AF33" i="45" s="1"/>
  <c r="AD18" i="16"/>
  <c r="AD18" i="37" s="1"/>
  <c r="AG18" i="34" s="1"/>
  <c r="AF17" i="45" s="1"/>
  <c r="AD86" i="16"/>
  <c r="AD86" i="37" s="1"/>
  <c r="AG86" i="34" s="1"/>
  <c r="AF85" i="45" s="1"/>
  <c r="AD84" i="16"/>
  <c r="AD84" i="37" s="1"/>
  <c r="AG84" i="34" s="1"/>
  <c r="AF83" i="45" s="1"/>
  <c r="AD76" i="16"/>
  <c r="AD76" i="37" s="1"/>
  <c r="AG76" i="34" s="1"/>
  <c r="AF75" i="45" s="1"/>
  <c r="AD99" i="16"/>
  <c r="AD99" i="37" s="1"/>
  <c r="AG99" i="34" s="1"/>
  <c r="AF98" i="45" s="1"/>
  <c r="AD45" i="16"/>
  <c r="AD45" i="37" s="1"/>
  <c r="AG45" i="34" s="1"/>
  <c r="AF44" i="45" s="1"/>
  <c r="AD8" i="16"/>
  <c r="AD8" i="37" s="1"/>
  <c r="AG8" i="34" s="1"/>
  <c r="AF7" i="45" s="1"/>
  <c r="AD29" i="16"/>
  <c r="AD29" i="37" s="1"/>
  <c r="AG29" i="34" s="1"/>
  <c r="AF28" i="45" s="1"/>
  <c r="AD111" i="16"/>
  <c r="AD111" i="37" s="1"/>
  <c r="AG111" i="34" s="1"/>
  <c r="AF110" i="45" s="1"/>
  <c r="AD62" i="16"/>
  <c r="AD62" i="37" s="1"/>
  <c r="AG62" i="34" s="1"/>
  <c r="AF61" i="45" s="1"/>
  <c r="AD52" i="16"/>
  <c r="AD52" i="37" s="1"/>
  <c r="AG52" i="34" s="1"/>
  <c r="AF51" i="45" s="1"/>
  <c r="AD12" i="16"/>
  <c r="AD12" i="37" s="1"/>
  <c r="AG12" i="34" s="1"/>
  <c r="AF11" i="45" s="1"/>
  <c r="AD69" i="16"/>
  <c r="AD69" i="37" s="1"/>
  <c r="AG69" i="34" s="1"/>
  <c r="AF68" i="45" s="1"/>
  <c r="AD25" i="16"/>
  <c r="AD25" i="37" s="1"/>
  <c r="AG25" i="34" s="1"/>
  <c r="AF24" i="45" s="1"/>
  <c r="AD53" i="16"/>
  <c r="AD53" i="37" s="1"/>
  <c r="AG53" i="34" s="1"/>
  <c r="AF52" i="45" s="1"/>
  <c r="AD39" i="16"/>
  <c r="AD39" i="37" s="1"/>
  <c r="AG39" i="34" s="1"/>
  <c r="AF38" i="45" s="1"/>
  <c r="AD17" i="16"/>
  <c r="AD17" i="37" s="1"/>
  <c r="AG17" i="34" s="1"/>
  <c r="AF16" i="45" s="1"/>
  <c r="AD64" i="16"/>
  <c r="AD64" i="37" s="1"/>
  <c r="AG64" i="34" s="1"/>
  <c r="AF63" i="45" s="1"/>
  <c r="AD32" i="16"/>
  <c r="AD32" i="37" s="1"/>
  <c r="AG32" i="34" s="1"/>
  <c r="AF31" i="45" s="1"/>
  <c r="AD9" i="16"/>
  <c r="AD9" i="37" s="1"/>
  <c r="AG9" i="34" s="1"/>
  <c r="AF8" i="45" s="1"/>
  <c r="AD96" i="16"/>
  <c r="AD96" i="37" s="1"/>
  <c r="AG96" i="34" s="1"/>
  <c r="AF95" i="45" s="1"/>
  <c r="AD75" i="16"/>
  <c r="AD75" i="37" s="1"/>
  <c r="AG75" i="34" s="1"/>
  <c r="AF74" i="45" s="1"/>
  <c r="AD13" i="16"/>
  <c r="AD13" i="37" s="1"/>
  <c r="AG13" i="34" s="1"/>
  <c r="AF12" i="45" s="1"/>
  <c r="AD19" i="16"/>
  <c r="AD19" i="37" s="1"/>
  <c r="AG19" i="34" s="1"/>
  <c r="AF18" i="45" s="1"/>
  <c r="AD77" i="16"/>
  <c r="AD77" i="37" s="1"/>
  <c r="AG77" i="34" s="1"/>
  <c r="AF76" i="45" s="1"/>
  <c r="AD42" i="16"/>
  <c r="AD42" i="37" s="1"/>
  <c r="AG42" i="34" s="1"/>
  <c r="AF41" i="45" s="1"/>
  <c r="AD5" i="16"/>
  <c r="AD5" i="37" s="1"/>
  <c r="AG5" i="34" s="1"/>
  <c r="AF4" i="45" s="1"/>
  <c r="AD50" i="16"/>
  <c r="AD50" i="37" s="1"/>
  <c r="AG50" i="34" s="1"/>
  <c r="AF49" i="45" s="1"/>
  <c r="AD66" i="16"/>
  <c r="AD66" i="37" s="1"/>
  <c r="AG66" i="34" s="1"/>
  <c r="AF65" i="45" s="1"/>
  <c r="AD21" i="16"/>
  <c r="AD21" i="37" s="1"/>
  <c r="AG21" i="34" s="1"/>
  <c r="AF20" i="45" s="1"/>
  <c r="AD30" i="16"/>
  <c r="AD30" i="37" s="1"/>
  <c r="AG30" i="34" s="1"/>
  <c r="AF29" i="45" s="1"/>
  <c r="AD89" i="16"/>
  <c r="AD89" i="37" s="1"/>
  <c r="AG89" i="34" s="1"/>
  <c r="AF88" i="45" s="1"/>
  <c r="AD68" i="16"/>
  <c r="AD68" i="37" s="1"/>
  <c r="AG68" i="34" s="1"/>
  <c r="AF67" i="45" s="1"/>
  <c r="AD20" i="16"/>
  <c r="AD20" i="37" s="1"/>
  <c r="AG20" i="34" s="1"/>
  <c r="AF19" i="45" s="1"/>
  <c r="AD61" i="16"/>
  <c r="AD61" i="37" s="1"/>
  <c r="AG61" i="34" s="1"/>
  <c r="AF60" i="45" s="1"/>
  <c r="AD110" i="16"/>
  <c r="AD110" i="37" s="1"/>
  <c r="AG110" i="34" s="1"/>
  <c r="AF109" i="45" s="1"/>
  <c r="AD56" i="16"/>
  <c r="AD56" i="37" s="1"/>
  <c r="AG56" i="34" s="1"/>
  <c r="AF55" i="45" s="1"/>
  <c r="AD28" i="16"/>
  <c r="AD28" i="37" s="1"/>
  <c r="AG28" i="34" s="1"/>
  <c r="AF27" i="45" s="1"/>
  <c r="AD95" i="16"/>
  <c r="AD95" i="37" s="1"/>
  <c r="AG95" i="34" s="1"/>
  <c r="AF94" i="45" s="1"/>
  <c r="AD65" i="16"/>
  <c r="AD65" i="37" s="1"/>
  <c r="AG65" i="34" s="1"/>
  <c r="AF64" i="45" s="1"/>
  <c r="AD27" i="16"/>
  <c r="AD27" i="37" s="1"/>
  <c r="AG27" i="34" s="1"/>
  <c r="AF26" i="45" s="1"/>
  <c r="AD11" i="16"/>
  <c r="AD11" i="37" s="1"/>
  <c r="AG11" i="34" s="1"/>
  <c r="AF10" i="45" s="1"/>
  <c r="AD48" i="16"/>
  <c r="AD48" i="37" s="1"/>
  <c r="AG48" i="34" s="1"/>
  <c r="AF47" i="45" s="1"/>
  <c r="AD59" i="16"/>
  <c r="AD59" i="37" s="1"/>
  <c r="AG59" i="34" s="1"/>
  <c r="AF58" i="45" s="1"/>
  <c r="AD106" i="16"/>
  <c r="AD106" i="37" s="1"/>
  <c r="AG106" i="34" s="1"/>
  <c r="AF105" i="45" s="1"/>
  <c r="AD87" i="16"/>
  <c r="AD87" i="37" s="1"/>
  <c r="AG87" i="34" s="1"/>
  <c r="AF86" i="45" s="1"/>
  <c r="AD16" i="16"/>
  <c r="AD16" i="37" s="1"/>
  <c r="AG16" i="34" s="1"/>
  <c r="AF15" i="45" s="1"/>
  <c r="AD79" i="16"/>
  <c r="AD79" i="37" s="1"/>
  <c r="AG79" i="34" s="1"/>
  <c r="AF78" i="45" s="1"/>
  <c r="AD108" i="16"/>
  <c r="AD108" i="37" s="1"/>
  <c r="AG108" i="34" s="1"/>
  <c r="AF107" i="45" s="1"/>
  <c r="AD44" i="16"/>
  <c r="AD44" i="37" s="1"/>
  <c r="AG44" i="34" s="1"/>
  <c r="AF43" i="45" s="1"/>
  <c r="AD58" i="16"/>
  <c r="AD58" i="37" s="1"/>
  <c r="AG58" i="34" s="1"/>
  <c r="AF57" i="45" s="1"/>
  <c r="AD49" i="16"/>
  <c r="AD49" i="37" s="1"/>
  <c r="AG49" i="34" s="1"/>
  <c r="AF48" i="45" s="1"/>
  <c r="AD74" i="16"/>
  <c r="AD74" i="37" s="1"/>
  <c r="AG74" i="34" s="1"/>
  <c r="AF73" i="45" s="1"/>
  <c r="AD109" i="16"/>
  <c r="AD109" i="37" s="1"/>
  <c r="AG109" i="34" s="1"/>
  <c r="AF108" i="45" s="1"/>
  <c r="AD71" i="16"/>
  <c r="AD71" i="37" s="1"/>
  <c r="AG71" i="34" s="1"/>
  <c r="AF70" i="45" s="1"/>
  <c r="AD83" i="16"/>
  <c r="AD83" i="37" s="1"/>
  <c r="AG83" i="34" s="1"/>
  <c r="AF82" i="45" s="1"/>
  <c r="AD63" i="16"/>
  <c r="AD63" i="37" s="1"/>
  <c r="AG63" i="34" s="1"/>
  <c r="AF62" i="45" s="1"/>
  <c r="AD98" i="16"/>
  <c r="AD98" i="37" s="1"/>
  <c r="AG98" i="34" s="1"/>
  <c r="AF97" i="45" s="1"/>
  <c r="AD78" i="16"/>
  <c r="AD78" i="37" s="1"/>
  <c r="AG78" i="34" s="1"/>
  <c r="AF77" i="45" s="1"/>
  <c r="AD37" i="16"/>
  <c r="AD37" i="37" s="1"/>
  <c r="AG37" i="34" s="1"/>
  <c r="AF36" i="45" s="1"/>
  <c r="AD105" i="16"/>
  <c r="AD105" i="37" s="1"/>
  <c r="AG105" i="34" s="1"/>
  <c r="AF104" i="45" s="1"/>
  <c r="AD23" i="16"/>
  <c r="AD23" i="37" s="1"/>
  <c r="AG23" i="34" s="1"/>
  <c r="AF22" i="45" s="1"/>
  <c r="AD51" i="16"/>
  <c r="AD51" i="37" s="1"/>
  <c r="AG51" i="34" s="1"/>
  <c r="AF50" i="45" s="1"/>
  <c r="AD35" i="16"/>
  <c r="AD35" i="37" s="1"/>
  <c r="AG35" i="34" s="1"/>
  <c r="AF34" i="45" s="1"/>
  <c r="AD46" i="16"/>
  <c r="AD46" i="37" s="1"/>
  <c r="AG46" i="34" s="1"/>
  <c r="AF45" i="45" s="1"/>
  <c r="AD40" i="16"/>
  <c r="AD40" i="37" s="1"/>
  <c r="AG40" i="34" s="1"/>
  <c r="AF39" i="45" s="1"/>
  <c r="AD72" i="16"/>
  <c r="AD72" i="37" s="1"/>
  <c r="AG72" i="34" s="1"/>
  <c r="AF71" i="45" s="1"/>
  <c r="AD97" i="16"/>
  <c r="AD97" i="37" s="1"/>
  <c r="AG97" i="34" s="1"/>
  <c r="AF96" i="45" s="1"/>
  <c r="AD100" i="16"/>
  <c r="AD100" i="37" s="1"/>
  <c r="AG100" i="34" s="1"/>
  <c r="AF99" i="45" s="1"/>
  <c r="AD112" i="16"/>
  <c r="AD112" i="37" s="1"/>
  <c r="AG112" i="34" s="1"/>
  <c r="AF111" i="45" s="1"/>
  <c r="AD82" i="16"/>
  <c r="AD82" i="37" s="1"/>
  <c r="AG82" i="34" s="1"/>
  <c r="AF81" i="45" s="1"/>
  <c r="AD55" i="16"/>
  <c r="AD55" i="37" s="1"/>
  <c r="AG55" i="34" s="1"/>
  <c r="AF54" i="45" s="1"/>
  <c r="AD33" i="16"/>
  <c r="AD33" i="37" s="1"/>
  <c r="AG33" i="34" s="1"/>
  <c r="AF32" i="45" s="1"/>
  <c r="AD14" i="16"/>
  <c r="AD14" i="37" s="1"/>
  <c r="AG14" i="34" s="1"/>
  <c r="AF13" i="45" s="1"/>
  <c r="AD43" i="16"/>
  <c r="AD43" i="37" s="1"/>
  <c r="AG43" i="34" s="1"/>
  <c r="AF42" i="45" s="1"/>
  <c r="AD26" i="16"/>
  <c r="AD26" i="37" s="1"/>
  <c r="AG26" i="34" s="1"/>
  <c r="AF25" i="45" s="1"/>
  <c r="AD47" i="16"/>
  <c r="AD47" i="37" s="1"/>
  <c r="AG47" i="34" s="1"/>
  <c r="AF46" i="45" s="1"/>
  <c r="AD85" i="16"/>
  <c r="AD85" i="37" s="1"/>
  <c r="AG85" i="34" s="1"/>
  <c r="AF84" i="45" s="1"/>
  <c r="AD93" i="16"/>
  <c r="AD93" i="37" s="1"/>
  <c r="AG93" i="34" s="1"/>
  <c r="AF92" i="45" s="1"/>
  <c r="AD80" i="16"/>
  <c r="AD80" i="37" s="1"/>
  <c r="AG80" i="34" s="1"/>
  <c r="AF79" i="45" s="1"/>
  <c r="AD101" i="16"/>
  <c r="AD101" i="37" s="1"/>
  <c r="AG101" i="34" s="1"/>
  <c r="AF100" i="45" s="1"/>
  <c r="AD57" i="16"/>
  <c r="AD57" i="37" s="1"/>
  <c r="AG57" i="34" s="1"/>
  <c r="AF56" i="45" s="1"/>
  <c r="AD10" i="16"/>
  <c r="AD10" i="37" s="1"/>
  <c r="AG10" i="34" s="1"/>
  <c r="AF9" i="45" s="1"/>
  <c r="AD94" i="16"/>
  <c r="AD94" i="37" s="1"/>
  <c r="AG94" i="34" s="1"/>
  <c r="AF93" i="45" s="1"/>
  <c r="AD104" i="16"/>
  <c r="AD104" i="37" s="1"/>
  <c r="AG104" i="34" s="1"/>
  <c r="AF103" i="45" s="1"/>
  <c r="AD6" i="16"/>
  <c r="AD6" i="37" s="1"/>
  <c r="AG6" i="34" s="1"/>
  <c r="AF5" i="45" s="1"/>
  <c r="AD54" i="16"/>
  <c r="AD54" i="37" s="1"/>
  <c r="AG54" i="34" s="1"/>
  <c r="AF53" i="45" s="1"/>
  <c r="AD36" i="16"/>
  <c r="AD36" i="37" s="1"/>
  <c r="AG36" i="34" s="1"/>
  <c r="AF35" i="45" s="1"/>
  <c r="AD81" i="16"/>
  <c r="AD81" i="37" s="1"/>
  <c r="AG81" i="34" s="1"/>
  <c r="AF80" i="45" s="1"/>
  <c r="AD31" i="16"/>
  <c r="AD31" i="37" s="1"/>
  <c r="AG31" i="34" s="1"/>
  <c r="AF30" i="45" s="1"/>
  <c r="AD102" i="16"/>
  <c r="AD102" i="37" s="1"/>
  <c r="AG102" i="34" s="1"/>
  <c r="AF101" i="45" s="1"/>
  <c r="AD24" i="16"/>
  <c r="AD24" i="37" s="1"/>
  <c r="AG24" i="34" s="1"/>
  <c r="AF23" i="45" s="1"/>
  <c r="AD60" i="16"/>
  <c r="AD60" i="37" s="1"/>
  <c r="AG60" i="34" s="1"/>
  <c r="AF59" i="45" s="1"/>
  <c r="AD73" i="16"/>
  <c r="AD73" i="37" s="1"/>
  <c r="AG73" i="34" s="1"/>
  <c r="AF72" i="45" s="1"/>
  <c r="AD107" i="16"/>
  <c r="AD107" i="37" s="1"/>
  <c r="AG107" i="34" s="1"/>
  <c r="AF106" i="45" s="1"/>
  <c r="AE5" i="4"/>
  <c r="AG3" i="15"/>
  <c r="AG29" i="15"/>
  <c r="AG37" i="15"/>
  <c r="AG8" i="15"/>
  <c r="AG14" i="15"/>
  <c r="AG11" i="15"/>
  <c r="AG75" i="15"/>
  <c r="AG110" i="15"/>
  <c r="AG21" i="15"/>
  <c r="AG13" i="15"/>
  <c r="AG22" i="15"/>
  <c r="AG38" i="15"/>
  <c r="AG56" i="15"/>
  <c r="AG44" i="15"/>
  <c r="AG41" i="15"/>
  <c r="AG7" i="15"/>
  <c r="AG32" i="15"/>
  <c r="AG83" i="15"/>
  <c r="AG36" i="15"/>
  <c r="AG46" i="15"/>
  <c r="AG60" i="15"/>
  <c r="AG86" i="15"/>
  <c r="AG61" i="15"/>
  <c r="AG57" i="15"/>
  <c r="AG6" i="15"/>
  <c r="AG71" i="15"/>
  <c r="AG96" i="15"/>
  <c r="AG16" i="15"/>
  <c r="AG20" i="15"/>
  <c r="AG104" i="15"/>
  <c r="AG54" i="15"/>
  <c r="AG43" i="15"/>
  <c r="AG31" i="15"/>
  <c r="AG67" i="15"/>
  <c r="AG55" i="15"/>
  <c r="AG85" i="15"/>
  <c r="AG93" i="15"/>
  <c r="AG112" i="15"/>
  <c r="AG23" i="15"/>
  <c r="AG84" i="15"/>
  <c r="AG59" i="15"/>
  <c r="AG63" i="15"/>
  <c r="AG17" i="15"/>
  <c r="AG19" i="15"/>
  <c r="AG76" i="15"/>
  <c r="AG47" i="15"/>
  <c r="AG39" i="15"/>
  <c r="AG88" i="15"/>
  <c r="AG53" i="15"/>
  <c r="AG35" i="15"/>
  <c r="AG68" i="15"/>
  <c r="AG65" i="15"/>
  <c r="AG102" i="15"/>
  <c r="AG25" i="15"/>
  <c r="AG82" i="15"/>
  <c r="AG108" i="15"/>
  <c r="AG45" i="15"/>
  <c r="AG30" i="15"/>
  <c r="AG70" i="15"/>
  <c r="AG24" i="15"/>
  <c r="AG9" i="15"/>
  <c r="AG79" i="15"/>
  <c r="AG89" i="15"/>
  <c r="AG109" i="15"/>
  <c r="AG62" i="15"/>
  <c r="AG78" i="15"/>
  <c r="AG52" i="15"/>
  <c r="AG27" i="15"/>
  <c r="AG48" i="15"/>
  <c r="AG69" i="15"/>
  <c r="AG49" i="15"/>
  <c r="AG100" i="15"/>
  <c r="AG64" i="15"/>
  <c r="AG58" i="15"/>
  <c r="AG10" i="15"/>
  <c r="AG74" i="15"/>
  <c r="AG91" i="15"/>
  <c r="AG98" i="15"/>
  <c r="AG111" i="15"/>
  <c r="AG99" i="15"/>
  <c r="AG40" i="15"/>
  <c r="AG50" i="15"/>
  <c r="AG5" i="15"/>
  <c r="AG103" i="15"/>
  <c r="AG26" i="15"/>
  <c r="AG92" i="15"/>
  <c r="AG51" i="15"/>
  <c r="AG90" i="15"/>
  <c r="AG34" i="15"/>
  <c r="AG81" i="15"/>
  <c r="AG33" i="15"/>
  <c r="AG94" i="15"/>
  <c r="AG15" i="15"/>
  <c r="AG28" i="15"/>
  <c r="AG18" i="15"/>
  <c r="AG66" i="15"/>
  <c r="AG105" i="15"/>
  <c r="AG101" i="15"/>
  <c r="AG97" i="15"/>
  <c r="AG87" i="15"/>
  <c r="AG12" i="15"/>
  <c r="AG95" i="15"/>
  <c r="AG42" i="15"/>
  <c r="AG80" i="15"/>
  <c r="AG72" i="15"/>
  <c r="AG107" i="15"/>
  <c r="AG106" i="15"/>
  <c r="AG73" i="15"/>
  <c r="AG77" i="15"/>
  <c r="AA3" i="4"/>
  <c r="S871" i="46" l="1"/>
  <c r="S872" i="46" s="1"/>
  <c r="V644" i="46"/>
  <c r="V750" i="46"/>
  <c r="V538" i="46"/>
  <c r="V326" i="46"/>
  <c r="V432" i="46"/>
  <c r="V114" i="46"/>
  <c r="V220" i="46"/>
  <c r="V8" i="46"/>
  <c r="V759" i="46"/>
  <c r="V335" i="46"/>
  <c r="V441" i="46"/>
  <c r="V547" i="46"/>
  <c r="V653" i="46"/>
  <c r="V17" i="46"/>
  <c r="V123" i="46"/>
  <c r="V229" i="46"/>
  <c r="V663" i="46"/>
  <c r="V451" i="46"/>
  <c r="V557" i="46"/>
  <c r="V769" i="46"/>
  <c r="V345" i="46"/>
  <c r="V27" i="46"/>
  <c r="V133" i="46"/>
  <c r="V239" i="46"/>
  <c r="V666" i="46"/>
  <c r="V772" i="46"/>
  <c r="V454" i="46"/>
  <c r="V30" i="46"/>
  <c r="V560" i="46"/>
  <c r="V136" i="46"/>
  <c r="V242" i="46"/>
  <c r="V348" i="46"/>
  <c r="V791" i="46"/>
  <c r="V367" i="46"/>
  <c r="V473" i="46"/>
  <c r="V579" i="46"/>
  <c r="V685" i="46"/>
  <c r="V261" i="46"/>
  <c r="V49" i="46"/>
  <c r="V155" i="46"/>
  <c r="V781" i="46"/>
  <c r="V675" i="46"/>
  <c r="V357" i="46"/>
  <c r="V463" i="46"/>
  <c r="V569" i="46"/>
  <c r="V251" i="46"/>
  <c r="V39" i="46"/>
  <c r="V145" i="46"/>
  <c r="V687" i="46"/>
  <c r="V475" i="46"/>
  <c r="V793" i="46"/>
  <c r="V581" i="46"/>
  <c r="V263" i="46"/>
  <c r="V369" i="46"/>
  <c r="V51" i="46"/>
  <c r="V157" i="46"/>
  <c r="U520" i="46"/>
  <c r="U380" i="46"/>
  <c r="U531" i="46"/>
  <c r="U711" i="46"/>
  <c r="U490" i="46"/>
  <c r="U402" i="46"/>
  <c r="U618" i="46"/>
  <c r="U411" i="46"/>
  <c r="U604" i="46"/>
  <c r="U375" i="46"/>
  <c r="U407" i="46"/>
  <c r="U719" i="46"/>
  <c r="U500" i="46"/>
  <c r="U317" i="46"/>
  <c r="U633" i="46"/>
  <c r="U851" i="46"/>
  <c r="U516" i="46"/>
  <c r="U399" i="46"/>
  <c r="U64" i="46"/>
  <c r="U403" i="46"/>
  <c r="U727" i="46"/>
  <c r="U530" i="46"/>
  <c r="U422" i="46"/>
  <c r="U169" i="46"/>
  <c r="U98" i="46"/>
  <c r="U58" i="46"/>
  <c r="U90" i="46"/>
  <c r="U314" i="46"/>
  <c r="U298" i="46"/>
  <c r="U59" i="46"/>
  <c r="U95" i="46"/>
  <c r="U87" i="46"/>
  <c r="U279" i="46"/>
  <c r="U282" i="46"/>
  <c r="V684" i="46"/>
  <c r="V790" i="46"/>
  <c r="V578" i="46"/>
  <c r="V366" i="46"/>
  <c r="V472" i="46"/>
  <c r="V154" i="46"/>
  <c r="V260" i="46"/>
  <c r="V48" i="46"/>
  <c r="V686" i="46"/>
  <c r="V792" i="46"/>
  <c r="V262" i="46"/>
  <c r="V474" i="46"/>
  <c r="V580" i="46"/>
  <c r="V368" i="46"/>
  <c r="V50" i="46"/>
  <c r="V156" i="46"/>
  <c r="V682" i="46"/>
  <c r="V788" i="46"/>
  <c r="V470" i="46"/>
  <c r="V364" i="46"/>
  <c r="V46" i="46"/>
  <c r="V576" i="46"/>
  <c r="V258" i="46"/>
  <c r="V152" i="46"/>
  <c r="V749" i="46"/>
  <c r="V643" i="46"/>
  <c r="V325" i="46"/>
  <c r="V431" i="46"/>
  <c r="V537" i="46"/>
  <c r="V219" i="46"/>
  <c r="V7" i="46"/>
  <c r="V113" i="46"/>
  <c r="V650" i="46"/>
  <c r="V756" i="46"/>
  <c r="V438" i="46"/>
  <c r="V14" i="46"/>
  <c r="V544" i="46"/>
  <c r="V120" i="46"/>
  <c r="V226" i="46"/>
  <c r="V332" i="46"/>
  <c r="V757" i="46"/>
  <c r="V651" i="46"/>
  <c r="V333" i="46"/>
  <c r="V439" i="46"/>
  <c r="V545" i="46"/>
  <c r="V227" i="46"/>
  <c r="V15" i="46"/>
  <c r="V121" i="46"/>
  <c r="V762" i="46"/>
  <c r="V656" i="46"/>
  <c r="V338" i="46"/>
  <c r="V550" i="46"/>
  <c r="V444" i="46"/>
  <c r="V20" i="46"/>
  <c r="V126" i="46"/>
  <c r="V232" i="46"/>
  <c r="V765" i="46"/>
  <c r="V659" i="46"/>
  <c r="V341" i="46"/>
  <c r="V447" i="46"/>
  <c r="V553" i="46"/>
  <c r="V235" i="46"/>
  <c r="V23" i="46"/>
  <c r="V129" i="46"/>
  <c r="V662" i="46"/>
  <c r="V768" i="46"/>
  <c r="V450" i="46"/>
  <c r="V556" i="46"/>
  <c r="V238" i="46"/>
  <c r="V26" i="46"/>
  <c r="V344" i="46"/>
  <c r="V132" i="46"/>
  <c r="V641" i="46"/>
  <c r="V747" i="46"/>
  <c r="V535" i="46"/>
  <c r="V323" i="46"/>
  <c r="V429" i="46"/>
  <c r="V111" i="46"/>
  <c r="V217" i="46"/>
  <c r="V5" i="46"/>
  <c r="U838" i="46"/>
  <c r="U698" i="46"/>
  <c r="U425" i="46"/>
  <c r="U605" i="46"/>
  <c r="U384" i="46"/>
  <c r="U614" i="46"/>
  <c r="U406" i="46"/>
  <c r="U623" i="46"/>
  <c r="U816" i="46"/>
  <c r="U693" i="46"/>
  <c r="U725" i="46"/>
  <c r="U401" i="46"/>
  <c r="U818" i="46"/>
  <c r="U741" i="46"/>
  <c r="U845" i="46"/>
  <c r="U745" i="46"/>
  <c r="U834" i="46"/>
  <c r="U717" i="46"/>
  <c r="U382" i="46"/>
  <c r="U827" i="46"/>
  <c r="U621" i="46"/>
  <c r="U424" i="46"/>
  <c r="U316" i="46"/>
  <c r="U487" i="46"/>
  <c r="U310" i="46"/>
  <c r="U270" i="46"/>
  <c r="U302" i="46"/>
  <c r="U526" i="46"/>
  <c r="U510" i="46"/>
  <c r="U271" i="46"/>
  <c r="U307" i="46"/>
  <c r="U299" i="46"/>
  <c r="U173" i="46"/>
  <c r="U494" i="46"/>
  <c r="V770" i="46"/>
  <c r="V664" i="46"/>
  <c r="V346" i="46"/>
  <c r="V558" i="46"/>
  <c r="V28" i="46"/>
  <c r="V134" i="46"/>
  <c r="V452" i="46"/>
  <c r="V240" i="46"/>
  <c r="V789" i="46"/>
  <c r="V683" i="46"/>
  <c r="V365" i="46"/>
  <c r="V471" i="46"/>
  <c r="V577" i="46"/>
  <c r="V259" i="46"/>
  <c r="V47" i="46"/>
  <c r="V153" i="46"/>
  <c r="V690" i="46"/>
  <c r="V796" i="46"/>
  <c r="V478" i="46"/>
  <c r="V584" i="46"/>
  <c r="V266" i="46"/>
  <c r="V372" i="46"/>
  <c r="V54" i="46"/>
  <c r="V160" i="46"/>
  <c r="V673" i="46"/>
  <c r="V779" i="46"/>
  <c r="V567" i="46"/>
  <c r="V355" i="46"/>
  <c r="V461" i="46"/>
  <c r="V143" i="46"/>
  <c r="V249" i="46"/>
  <c r="V37" i="46"/>
  <c r="V678" i="46"/>
  <c r="V784" i="46"/>
  <c r="V466" i="46"/>
  <c r="V572" i="46"/>
  <c r="V360" i="46"/>
  <c r="V254" i="46"/>
  <c r="V42" i="46"/>
  <c r="V148" i="46"/>
  <c r="V773" i="46"/>
  <c r="V667" i="46"/>
  <c r="V349" i="46"/>
  <c r="V455" i="46"/>
  <c r="V561" i="46"/>
  <c r="V243" i="46"/>
  <c r="V31" i="46"/>
  <c r="V137" i="46"/>
  <c r="V657" i="46"/>
  <c r="V763" i="46"/>
  <c r="V551" i="46"/>
  <c r="V339" i="46"/>
  <c r="V445" i="46"/>
  <c r="V127" i="46"/>
  <c r="V233" i="46"/>
  <c r="V21" i="46"/>
  <c r="V660" i="46"/>
  <c r="V766" i="46"/>
  <c r="V554" i="46"/>
  <c r="V342" i="46"/>
  <c r="V448" i="46"/>
  <c r="V130" i="46"/>
  <c r="V236" i="46"/>
  <c r="V24" i="46"/>
  <c r="V642" i="46"/>
  <c r="V748" i="46"/>
  <c r="V430" i="46"/>
  <c r="V112" i="46"/>
  <c r="V218" i="46"/>
  <c r="V536" i="46"/>
  <c r="V324" i="46"/>
  <c r="V6" i="46"/>
  <c r="V646" i="46"/>
  <c r="V752" i="46"/>
  <c r="V434" i="46"/>
  <c r="V540" i="46"/>
  <c r="V222" i="46"/>
  <c r="V10" i="46"/>
  <c r="V328" i="46"/>
  <c r="V116" i="46"/>
  <c r="V670" i="46"/>
  <c r="V776" i="46"/>
  <c r="V458" i="46"/>
  <c r="V564" i="46"/>
  <c r="V246" i="46"/>
  <c r="V34" i="46"/>
  <c r="V352" i="46"/>
  <c r="V140" i="46"/>
  <c r="V668" i="46"/>
  <c r="V774" i="46"/>
  <c r="V562" i="46"/>
  <c r="V350" i="46"/>
  <c r="V456" i="46"/>
  <c r="V138" i="46"/>
  <c r="V244" i="46"/>
  <c r="V32" i="46"/>
  <c r="U732" i="46"/>
  <c r="U804" i="46"/>
  <c r="U849" i="46"/>
  <c r="U499" i="46"/>
  <c r="U596" i="46"/>
  <c r="U508" i="46"/>
  <c r="U512" i="46"/>
  <c r="U517" i="46"/>
  <c r="U710" i="46"/>
  <c r="U799" i="46"/>
  <c r="U831" i="46"/>
  <c r="U825" i="46"/>
  <c r="U712" i="46"/>
  <c r="U847" i="46"/>
  <c r="U739" i="46"/>
  <c r="U639" i="46"/>
  <c r="U728" i="46"/>
  <c r="U823" i="46"/>
  <c r="U488" i="46"/>
  <c r="U615" i="46"/>
  <c r="U515" i="46"/>
  <c r="U636" i="46"/>
  <c r="U634" i="46"/>
  <c r="U381" i="46"/>
  <c r="U204" i="46"/>
  <c r="U164" i="46"/>
  <c r="U196" i="46"/>
  <c r="U208" i="46"/>
  <c r="U192" i="46"/>
  <c r="U165" i="46"/>
  <c r="U201" i="46"/>
  <c r="U193" i="46"/>
  <c r="U67" i="46"/>
  <c r="U176" i="46"/>
  <c r="V797" i="46"/>
  <c r="V691" i="46"/>
  <c r="V585" i="46"/>
  <c r="V267" i="46"/>
  <c r="V373" i="46"/>
  <c r="V479" i="46"/>
  <c r="V55" i="46"/>
  <c r="V161" i="46"/>
  <c r="U626" i="46"/>
  <c r="U274" i="46"/>
  <c r="U213" i="46"/>
  <c r="U393" i="46"/>
  <c r="U808" i="46"/>
  <c r="U826" i="46"/>
  <c r="U830" i="46"/>
  <c r="U835" i="46"/>
  <c r="U74" i="46"/>
  <c r="U163" i="46"/>
  <c r="U195" i="46"/>
  <c r="U295" i="46"/>
  <c r="U182" i="46"/>
  <c r="U211" i="46"/>
  <c r="U103" i="46"/>
  <c r="U215" i="46"/>
  <c r="U198" i="46"/>
  <c r="U187" i="46"/>
  <c r="U806" i="46"/>
  <c r="U509" i="46"/>
  <c r="U409" i="46"/>
  <c r="U848" i="46"/>
  <c r="U528" i="46"/>
  <c r="U593" i="46"/>
  <c r="U522" i="46"/>
  <c r="U482" i="46"/>
  <c r="U514" i="46"/>
  <c r="U102" i="46"/>
  <c r="U86" i="46"/>
  <c r="U695" i="46"/>
  <c r="U519" i="46"/>
  <c r="U511" i="46"/>
  <c r="U597" i="46"/>
  <c r="U70" i="46"/>
  <c r="V775" i="46"/>
  <c r="V351" i="46"/>
  <c r="V457" i="46"/>
  <c r="V563" i="46"/>
  <c r="V669" i="46"/>
  <c r="V33" i="46"/>
  <c r="V139" i="46"/>
  <c r="V245" i="46"/>
  <c r="V652" i="46"/>
  <c r="V758" i="46"/>
  <c r="V546" i="46"/>
  <c r="V334" i="46"/>
  <c r="V440" i="46"/>
  <c r="V122" i="46"/>
  <c r="V228" i="46"/>
  <c r="V16" i="46"/>
  <c r="V783" i="46"/>
  <c r="V359" i="46"/>
  <c r="V677" i="46"/>
  <c r="V465" i="46"/>
  <c r="V571" i="46"/>
  <c r="V253" i="46"/>
  <c r="V41" i="46"/>
  <c r="V147" i="46"/>
  <c r="V658" i="46"/>
  <c r="V764" i="46"/>
  <c r="V446" i="46"/>
  <c r="V22" i="46"/>
  <c r="V128" i="46"/>
  <c r="V234" i="46"/>
  <c r="V552" i="46"/>
  <c r="V340" i="46"/>
  <c r="V655" i="46"/>
  <c r="V443" i="46"/>
  <c r="V761" i="46"/>
  <c r="V549" i="46"/>
  <c r="V337" i="46"/>
  <c r="V19" i="46"/>
  <c r="V125" i="46"/>
  <c r="V231" i="46"/>
  <c r="V786" i="46"/>
  <c r="V680" i="46"/>
  <c r="V362" i="46"/>
  <c r="V574" i="46"/>
  <c r="V44" i="46"/>
  <c r="V150" i="46"/>
  <c r="V468" i="46"/>
  <c r="V256" i="46"/>
  <c r="V665" i="46"/>
  <c r="V771" i="46"/>
  <c r="V559" i="46"/>
  <c r="V347" i="46"/>
  <c r="V453" i="46"/>
  <c r="V135" i="46"/>
  <c r="V241" i="46"/>
  <c r="V29" i="46"/>
  <c r="V654" i="46"/>
  <c r="V760" i="46"/>
  <c r="V442" i="46"/>
  <c r="V548" i="46"/>
  <c r="V230" i="46"/>
  <c r="V18" i="46"/>
  <c r="V336" i="46"/>
  <c r="V124" i="46"/>
  <c r="V679" i="46"/>
  <c r="V467" i="46"/>
  <c r="V573" i="46"/>
  <c r="V785" i="46"/>
  <c r="V361" i="46"/>
  <c r="V43" i="46"/>
  <c r="V255" i="46"/>
  <c r="V149" i="46"/>
  <c r="V671" i="46"/>
  <c r="V459" i="46"/>
  <c r="V777" i="46"/>
  <c r="V565" i="46"/>
  <c r="V353" i="46"/>
  <c r="V35" i="46"/>
  <c r="V141" i="46"/>
  <c r="V247" i="46"/>
  <c r="V751" i="46"/>
  <c r="V327" i="46"/>
  <c r="V645" i="46"/>
  <c r="V433" i="46"/>
  <c r="V539" i="46"/>
  <c r="V9" i="46"/>
  <c r="V115" i="46"/>
  <c r="V221" i="46"/>
  <c r="U202" i="46"/>
  <c r="U168" i="46"/>
  <c r="U107" i="46"/>
  <c r="U817" i="46"/>
  <c r="U702" i="46"/>
  <c r="U720" i="46"/>
  <c r="U724" i="46"/>
  <c r="U729" i="46"/>
  <c r="U286" i="46"/>
  <c r="U57" i="46"/>
  <c r="U89" i="46"/>
  <c r="U189" i="46"/>
  <c r="U76" i="46"/>
  <c r="U105" i="46"/>
  <c r="U209" i="46"/>
  <c r="U109" i="46"/>
  <c r="U92" i="46"/>
  <c r="U81" i="46"/>
  <c r="U700" i="46"/>
  <c r="U721" i="46"/>
  <c r="U833" i="46"/>
  <c r="U742" i="46"/>
  <c r="U846" i="46"/>
  <c r="U805" i="46"/>
  <c r="U416" i="46"/>
  <c r="U376" i="46"/>
  <c r="U408" i="46"/>
  <c r="U632" i="46"/>
  <c r="U616" i="46"/>
  <c r="U589" i="46"/>
  <c r="U413" i="46"/>
  <c r="U405" i="46"/>
  <c r="U491" i="46"/>
  <c r="U600" i="46"/>
  <c r="U308" i="46"/>
  <c r="U62" i="46"/>
  <c r="U319" i="46"/>
  <c r="U287" i="46"/>
  <c r="U66" i="46"/>
  <c r="U190" i="46"/>
  <c r="U300" i="46"/>
  <c r="U305" i="46"/>
  <c r="U180" i="46"/>
  <c r="U269" i="46"/>
  <c r="U301" i="46"/>
  <c r="U83" i="46"/>
  <c r="U288" i="46"/>
  <c r="U635" i="46"/>
  <c r="U527" i="46"/>
  <c r="U427" i="46"/>
  <c r="U304" i="46"/>
  <c r="U293" i="46"/>
  <c r="U276" i="46"/>
  <c r="U297" i="46"/>
  <c r="U303" i="46"/>
  <c r="U106" i="46"/>
  <c r="U740" i="46"/>
  <c r="U699" i="46"/>
  <c r="U628" i="46"/>
  <c r="U588" i="46"/>
  <c r="U620" i="46"/>
  <c r="U420" i="46"/>
  <c r="U404" i="46"/>
  <c r="U483" i="46"/>
  <c r="U625" i="46"/>
  <c r="U617" i="46"/>
  <c r="U703" i="46"/>
  <c r="U388" i="46"/>
  <c r="V794" i="46"/>
  <c r="V688" i="46"/>
  <c r="V370" i="46"/>
  <c r="V582" i="46"/>
  <c r="V476" i="46"/>
  <c r="V52" i="46"/>
  <c r="V264" i="46"/>
  <c r="V158" i="46"/>
  <c r="V754" i="46"/>
  <c r="V648" i="46"/>
  <c r="V330" i="46"/>
  <c r="V542" i="46"/>
  <c r="V12" i="46"/>
  <c r="V118" i="46"/>
  <c r="V436" i="46"/>
  <c r="V224" i="46"/>
  <c r="V674" i="46"/>
  <c r="V780" i="46"/>
  <c r="V462" i="46"/>
  <c r="V38" i="46"/>
  <c r="V144" i="46"/>
  <c r="V250" i="46"/>
  <c r="V568" i="46"/>
  <c r="V356" i="46"/>
  <c r="V746" i="46"/>
  <c r="V640" i="46"/>
  <c r="V322" i="46"/>
  <c r="V534" i="46"/>
  <c r="V4" i="46"/>
  <c r="V428" i="46"/>
  <c r="V110" i="46"/>
  <c r="V216" i="46"/>
  <c r="V681" i="46"/>
  <c r="V787" i="46"/>
  <c r="V575" i="46"/>
  <c r="V363" i="46"/>
  <c r="V469" i="46"/>
  <c r="V151" i="46"/>
  <c r="V257" i="46"/>
  <c r="V45" i="46"/>
  <c r="V586" i="46"/>
  <c r="V692" i="46"/>
  <c r="V798" i="46"/>
  <c r="V374" i="46"/>
  <c r="V480" i="46"/>
  <c r="V162" i="46"/>
  <c r="V268" i="46"/>
  <c r="V56" i="46"/>
  <c r="V649" i="46"/>
  <c r="V755" i="46"/>
  <c r="V543" i="46"/>
  <c r="V331" i="46"/>
  <c r="V437" i="46"/>
  <c r="V119" i="46"/>
  <c r="V225" i="46"/>
  <c r="V13" i="46"/>
  <c r="V689" i="46"/>
  <c r="V795" i="46"/>
  <c r="V583" i="46"/>
  <c r="V265" i="46"/>
  <c r="V371" i="46"/>
  <c r="V477" i="46"/>
  <c r="V159" i="46"/>
  <c r="V53" i="46"/>
  <c r="V647" i="46"/>
  <c r="V435" i="46"/>
  <c r="V541" i="46"/>
  <c r="V753" i="46"/>
  <c r="V329" i="46"/>
  <c r="V117" i="46"/>
  <c r="V223" i="46"/>
  <c r="V11" i="46"/>
  <c r="V676" i="46"/>
  <c r="V782" i="46"/>
  <c r="V570" i="46"/>
  <c r="V358" i="46"/>
  <c r="V464" i="46"/>
  <c r="V146" i="46"/>
  <c r="V252" i="46"/>
  <c r="V40" i="46"/>
  <c r="V767" i="46"/>
  <c r="V343" i="46"/>
  <c r="V661" i="46"/>
  <c r="V449" i="46"/>
  <c r="V555" i="46"/>
  <c r="V25" i="46"/>
  <c r="V131" i="46"/>
  <c r="V237" i="46"/>
  <c r="U96" i="46"/>
  <c r="U486" i="46"/>
  <c r="U637" i="46"/>
  <c r="U181" i="46"/>
  <c r="U278" i="46"/>
  <c r="U84" i="46"/>
  <c r="U194" i="46"/>
  <c r="U199" i="46"/>
  <c r="U498" i="46"/>
  <c r="U587" i="46"/>
  <c r="U619" i="46"/>
  <c r="U613" i="46"/>
  <c r="U394" i="46"/>
  <c r="U529" i="46"/>
  <c r="U421" i="46"/>
  <c r="U321" i="46"/>
  <c r="U410" i="46"/>
  <c r="U611" i="46"/>
  <c r="U594" i="46"/>
  <c r="U191" i="46"/>
  <c r="U197" i="46"/>
  <c r="U318" i="46"/>
  <c r="U210" i="46"/>
  <c r="U63" i="46"/>
  <c r="U840" i="46"/>
  <c r="U800" i="46"/>
  <c r="U832" i="46"/>
  <c r="U738" i="46"/>
  <c r="U722" i="46"/>
  <c r="U377" i="46"/>
  <c r="U837" i="46"/>
  <c r="U829" i="46"/>
  <c r="U385" i="46"/>
  <c r="U706" i="46"/>
  <c r="V778" i="46"/>
  <c r="V672" i="46"/>
  <c r="V354" i="46"/>
  <c r="V566" i="46"/>
  <c r="V460" i="46"/>
  <c r="V36" i="46"/>
  <c r="V142" i="46"/>
  <c r="V248" i="46"/>
  <c r="U414" i="46"/>
  <c r="U592" i="46"/>
  <c r="U743" i="46"/>
  <c r="U75" i="46"/>
  <c r="U172" i="46"/>
  <c r="U296" i="46"/>
  <c r="U88" i="46"/>
  <c r="U93" i="46"/>
  <c r="U392" i="46"/>
  <c r="U481" i="46"/>
  <c r="U513" i="46"/>
  <c r="U507" i="46"/>
  <c r="U606" i="46"/>
  <c r="U423" i="46"/>
  <c r="U315" i="46"/>
  <c r="U533" i="46"/>
  <c r="U622" i="46"/>
  <c r="U505" i="46"/>
  <c r="U170" i="46"/>
  <c r="U85" i="46"/>
  <c r="U91" i="46"/>
  <c r="U212" i="46"/>
  <c r="U104" i="46"/>
  <c r="U275" i="46"/>
  <c r="U734" i="46"/>
  <c r="U694" i="46"/>
  <c r="U726" i="46"/>
  <c r="U844" i="46"/>
  <c r="U828" i="46"/>
  <c r="U801" i="46"/>
  <c r="U731" i="46"/>
  <c r="U723" i="46"/>
  <c r="U809" i="46"/>
  <c r="U812" i="46"/>
  <c r="AF117" i="45"/>
  <c r="AF119" i="45"/>
  <c r="AF121" i="45"/>
  <c r="AE50" i="16"/>
  <c r="AE50" i="37" s="1"/>
  <c r="AH50" i="34" s="1"/>
  <c r="AG49" i="45" s="1"/>
  <c r="AE105" i="16"/>
  <c r="AE105" i="37" s="1"/>
  <c r="AH105" i="34" s="1"/>
  <c r="AG104" i="45" s="1"/>
  <c r="AE45" i="16"/>
  <c r="AE45" i="37" s="1"/>
  <c r="AH45" i="34" s="1"/>
  <c r="AG44" i="45" s="1"/>
  <c r="AE59" i="16"/>
  <c r="AE59" i="37" s="1"/>
  <c r="AH59" i="34" s="1"/>
  <c r="AG58" i="45" s="1"/>
  <c r="AE21" i="16"/>
  <c r="AE21" i="37" s="1"/>
  <c r="AH21" i="34" s="1"/>
  <c r="AG20" i="45" s="1"/>
  <c r="AE107" i="16"/>
  <c r="AE107" i="37" s="1"/>
  <c r="AH107" i="34" s="1"/>
  <c r="AG106" i="45" s="1"/>
  <c r="AE64" i="16"/>
  <c r="AE64" i="37" s="1"/>
  <c r="AH64" i="34" s="1"/>
  <c r="AG63" i="45" s="1"/>
  <c r="AE6" i="16"/>
  <c r="AE6" i="37" s="1"/>
  <c r="AH6" i="34" s="1"/>
  <c r="AG5" i="45" s="1"/>
  <c r="AE99" i="16"/>
  <c r="AE99" i="37" s="1"/>
  <c r="AH99" i="34" s="1"/>
  <c r="AG98" i="45" s="1"/>
  <c r="AE7" i="16"/>
  <c r="AE7" i="37" s="1"/>
  <c r="AH7" i="34" s="1"/>
  <c r="AG6" i="45" s="1"/>
  <c r="AE42" i="16"/>
  <c r="AE42" i="37" s="1"/>
  <c r="AH42" i="34" s="1"/>
  <c r="AG41" i="45" s="1"/>
  <c r="AE18" i="16"/>
  <c r="AE18" i="37" s="1"/>
  <c r="AH18" i="34" s="1"/>
  <c r="AG17" i="45" s="1"/>
  <c r="AE51" i="16"/>
  <c r="AE51" i="37" s="1"/>
  <c r="AH51" i="34" s="1"/>
  <c r="AG50" i="45" s="1"/>
  <c r="AE111" i="16"/>
  <c r="AE111" i="37" s="1"/>
  <c r="AH111" i="34" s="1"/>
  <c r="AG110" i="45" s="1"/>
  <c r="AE49" i="16"/>
  <c r="AE49" i="37" s="1"/>
  <c r="AH49" i="34" s="1"/>
  <c r="AG48" i="45" s="1"/>
  <c r="AE89" i="16"/>
  <c r="AE89" i="37" s="1"/>
  <c r="AH89" i="34" s="1"/>
  <c r="AG88" i="45" s="1"/>
  <c r="AE82" i="16"/>
  <c r="AE82" i="37" s="1"/>
  <c r="AH82" i="34" s="1"/>
  <c r="AG81" i="45" s="1"/>
  <c r="AE39" i="16"/>
  <c r="AE39" i="37" s="1"/>
  <c r="AH39" i="34" s="1"/>
  <c r="AG38" i="45" s="1"/>
  <c r="AE23" i="16"/>
  <c r="AE23" i="37" s="1"/>
  <c r="AH23" i="34" s="1"/>
  <c r="AG22" i="45" s="1"/>
  <c r="AE54" i="16"/>
  <c r="AE54" i="37" s="1"/>
  <c r="AH54" i="34" s="1"/>
  <c r="AG53" i="45" s="1"/>
  <c r="AE61" i="16"/>
  <c r="AE61" i="37" s="1"/>
  <c r="AH61" i="34" s="1"/>
  <c r="AG60" i="45" s="1"/>
  <c r="AE41" i="16"/>
  <c r="AE41" i="37" s="1"/>
  <c r="AH41" i="34" s="1"/>
  <c r="AG40" i="45" s="1"/>
  <c r="AE75" i="16"/>
  <c r="AE75" i="37" s="1"/>
  <c r="AH75" i="34" s="1"/>
  <c r="AG74" i="45" s="1"/>
  <c r="AE58" i="16"/>
  <c r="AE58" i="37" s="1"/>
  <c r="AH58" i="34" s="1"/>
  <c r="AG57" i="45" s="1"/>
  <c r="AE40" i="16"/>
  <c r="AE40" i="37" s="1"/>
  <c r="AH40" i="34" s="1"/>
  <c r="AG39" i="45" s="1"/>
  <c r="AE31" i="16"/>
  <c r="AE31" i="37" s="1"/>
  <c r="AH31" i="34" s="1"/>
  <c r="AG30" i="45" s="1"/>
  <c r="AE69" i="16"/>
  <c r="AE69" i="37" s="1"/>
  <c r="AH69" i="34" s="1"/>
  <c r="AG68" i="45" s="1"/>
  <c r="AE11" i="16"/>
  <c r="AE11" i="37" s="1"/>
  <c r="AH11" i="34" s="1"/>
  <c r="AG10" i="45" s="1"/>
  <c r="AE81" i="16"/>
  <c r="AE81" i="37" s="1"/>
  <c r="AH81" i="34" s="1"/>
  <c r="AG80" i="45" s="1"/>
  <c r="AE72" i="16"/>
  <c r="AE72" i="37" s="1"/>
  <c r="AH72" i="34" s="1"/>
  <c r="AG71" i="45" s="1"/>
  <c r="AE34" i="16"/>
  <c r="AE34" i="37" s="1"/>
  <c r="AH34" i="34" s="1"/>
  <c r="AG33" i="45" s="1"/>
  <c r="AE62" i="16"/>
  <c r="AE62" i="37" s="1"/>
  <c r="AH62" i="34" s="1"/>
  <c r="AG61" i="45" s="1"/>
  <c r="AE53" i="16"/>
  <c r="AE53" i="37" s="1"/>
  <c r="AH53" i="34" s="1"/>
  <c r="AG52" i="45" s="1"/>
  <c r="AE32" i="16"/>
  <c r="AE32" i="37" s="1"/>
  <c r="AH32" i="34" s="1"/>
  <c r="AG31" i="45" s="1"/>
  <c r="AE80" i="16"/>
  <c r="AE80" i="37" s="1"/>
  <c r="AE66" i="16"/>
  <c r="AE66" i="37" s="1"/>
  <c r="AH66" i="34" s="1"/>
  <c r="AG65" i="45" s="1"/>
  <c r="AE90" i="16"/>
  <c r="AE90" i="37" s="1"/>
  <c r="AH90" i="34" s="1"/>
  <c r="AG89" i="45" s="1"/>
  <c r="AE100" i="16"/>
  <c r="AE100" i="37" s="1"/>
  <c r="AH100" i="34" s="1"/>
  <c r="AG99" i="45" s="1"/>
  <c r="AE109" i="16"/>
  <c r="AE109" i="37" s="1"/>
  <c r="AH109" i="34" s="1"/>
  <c r="AG108" i="45" s="1"/>
  <c r="AE108" i="16"/>
  <c r="AE108" i="37" s="1"/>
  <c r="AH108" i="34" s="1"/>
  <c r="AG107" i="45" s="1"/>
  <c r="AE88" i="16"/>
  <c r="AE88" i="37" s="1"/>
  <c r="AH88" i="34" s="1"/>
  <c r="AG87" i="45" s="1"/>
  <c r="AE84" i="16"/>
  <c r="AE84" i="37" s="1"/>
  <c r="AH84" i="34" s="1"/>
  <c r="AG83" i="45" s="1"/>
  <c r="AE43" i="16"/>
  <c r="AE43" i="37" s="1"/>
  <c r="AH43" i="34" s="1"/>
  <c r="AG42" i="45" s="1"/>
  <c r="AE57" i="16"/>
  <c r="AE57" i="37" s="1"/>
  <c r="AH57" i="34" s="1"/>
  <c r="AG56" i="45" s="1"/>
  <c r="AE110" i="16"/>
  <c r="AE110" i="37" s="1"/>
  <c r="AH110" i="34" s="1"/>
  <c r="AG109" i="45" s="1"/>
  <c r="AE77" i="16"/>
  <c r="AE77" i="37" s="1"/>
  <c r="AE12" i="16"/>
  <c r="AE12" i="37" s="1"/>
  <c r="AH12" i="34" s="1"/>
  <c r="AG11" i="45" s="1"/>
  <c r="AE15" i="16"/>
  <c r="AE15" i="37" s="1"/>
  <c r="AH15" i="34" s="1"/>
  <c r="AG14" i="45" s="1"/>
  <c r="AE26" i="16"/>
  <c r="AE26" i="37" s="1"/>
  <c r="AH26" i="34" s="1"/>
  <c r="AG25" i="45" s="1"/>
  <c r="AE91" i="16"/>
  <c r="AE91" i="37" s="1"/>
  <c r="AH91" i="34" s="1"/>
  <c r="AG90" i="45" s="1"/>
  <c r="AE48" i="16"/>
  <c r="AE48" i="37" s="1"/>
  <c r="AH48" i="34" s="1"/>
  <c r="AG47" i="45" s="1"/>
  <c r="AE9" i="16"/>
  <c r="AE9" i="37" s="1"/>
  <c r="AH9" i="34" s="1"/>
  <c r="AG8" i="45" s="1"/>
  <c r="AE102" i="16"/>
  <c r="AE102" i="37" s="1"/>
  <c r="AH102" i="34" s="1"/>
  <c r="AG101" i="45" s="1"/>
  <c r="AE76" i="16"/>
  <c r="AE76" i="37" s="1"/>
  <c r="AH76" i="34" s="1"/>
  <c r="AG75" i="45" s="1"/>
  <c r="AE93" i="16"/>
  <c r="AE93" i="37" s="1"/>
  <c r="AH93" i="34" s="1"/>
  <c r="AG92" i="45" s="1"/>
  <c r="AE20" i="16"/>
  <c r="AE20" i="37" s="1"/>
  <c r="AH20" i="34" s="1"/>
  <c r="AG19" i="45" s="1"/>
  <c r="AE60" i="16"/>
  <c r="AE60" i="37" s="1"/>
  <c r="AH60" i="34" s="1"/>
  <c r="AG59" i="45" s="1"/>
  <c r="AE56" i="16"/>
  <c r="AE56" i="37" s="1"/>
  <c r="AH56" i="34" s="1"/>
  <c r="AG55" i="45" s="1"/>
  <c r="AE14" i="16"/>
  <c r="AE14" i="37" s="1"/>
  <c r="AH14" i="34" s="1"/>
  <c r="AG13" i="45" s="1"/>
  <c r="AE95" i="16"/>
  <c r="AE95" i="37" s="1"/>
  <c r="AH95" i="34" s="1"/>
  <c r="AG94" i="45" s="1"/>
  <c r="AE98" i="16"/>
  <c r="AE98" i="37" s="1"/>
  <c r="AH98" i="34" s="1"/>
  <c r="AG97" i="45" s="1"/>
  <c r="AE25" i="16"/>
  <c r="AE25" i="37" s="1"/>
  <c r="AH25" i="34" s="1"/>
  <c r="AG24" i="45" s="1"/>
  <c r="AE47" i="16"/>
  <c r="AE47" i="37" s="1"/>
  <c r="AH47" i="34" s="1"/>
  <c r="AG46" i="45" s="1"/>
  <c r="AE104" i="16"/>
  <c r="AE104" i="37" s="1"/>
  <c r="AH104" i="34" s="1"/>
  <c r="AG103" i="45" s="1"/>
  <c r="AE86" i="16"/>
  <c r="AE86" i="37" s="1"/>
  <c r="AH86" i="34" s="1"/>
  <c r="AG85" i="45" s="1"/>
  <c r="AE103" i="16"/>
  <c r="AE103" i="37" s="1"/>
  <c r="AH103" i="34" s="1"/>
  <c r="AG102" i="45" s="1"/>
  <c r="AE8" i="16"/>
  <c r="AE8" i="37" s="1"/>
  <c r="AH8" i="34" s="1"/>
  <c r="AG7" i="45" s="1"/>
  <c r="AE28" i="16"/>
  <c r="AE28" i="37" s="1"/>
  <c r="AH28" i="34" s="1"/>
  <c r="AG27" i="45" s="1"/>
  <c r="AE92" i="16"/>
  <c r="AE92" i="37" s="1"/>
  <c r="AH92" i="34" s="1"/>
  <c r="AG91" i="45" s="1"/>
  <c r="AE79" i="16"/>
  <c r="AE79" i="37" s="1"/>
  <c r="AH79" i="34" s="1"/>
  <c r="AG78" i="45" s="1"/>
  <c r="AE112" i="16"/>
  <c r="AE112" i="37" s="1"/>
  <c r="AH112" i="34" s="1"/>
  <c r="AG111" i="45" s="1"/>
  <c r="AE44" i="16"/>
  <c r="AE44" i="37" s="1"/>
  <c r="AH44" i="34" s="1"/>
  <c r="AG43" i="45" s="1"/>
  <c r="AE73" i="16"/>
  <c r="AE73" i="37" s="1"/>
  <c r="AH73" i="34" s="1"/>
  <c r="AG72" i="45" s="1"/>
  <c r="AE87" i="16"/>
  <c r="AE87" i="37" s="1"/>
  <c r="AH87" i="34" s="1"/>
  <c r="AG86" i="45" s="1"/>
  <c r="AE94" i="16"/>
  <c r="AE94" i="37" s="1"/>
  <c r="AH94" i="34" s="1"/>
  <c r="AG93" i="45" s="1"/>
  <c r="AE74" i="16"/>
  <c r="AE74" i="37" s="1"/>
  <c r="AH74" i="34" s="1"/>
  <c r="AG73" i="45" s="1"/>
  <c r="AE27" i="16"/>
  <c r="AE27" i="37" s="1"/>
  <c r="AH27" i="34" s="1"/>
  <c r="AG26" i="45" s="1"/>
  <c r="AE24" i="16"/>
  <c r="AE24" i="37" s="1"/>
  <c r="AH24" i="34" s="1"/>
  <c r="AG23" i="45" s="1"/>
  <c r="AE65" i="16"/>
  <c r="AE65" i="37" s="1"/>
  <c r="AH65" i="34" s="1"/>
  <c r="AG64" i="45" s="1"/>
  <c r="AE19" i="16"/>
  <c r="AE19" i="37" s="1"/>
  <c r="AH19" i="34" s="1"/>
  <c r="AG18" i="45" s="1"/>
  <c r="AE85" i="16"/>
  <c r="AE85" i="37" s="1"/>
  <c r="AH85" i="34" s="1"/>
  <c r="AG84" i="45" s="1"/>
  <c r="AE16" i="16"/>
  <c r="AE16" i="37" s="1"/>
  <c r="AH16" i="34" s="1"/>
  <c r="AG15" i="45" s="1"/>
  <c r="AE46" i="16"/>
  <c r="AE46" i="37" s="1"/>
  <c r="AH46" i="34" s="1"/>
  <c r="AG45" i="45" s="1"/>
  <c r="AE38" i="16"/>
  <c r="AE38" i="37" s="1"/>
  <c r="AH38" i="34" s="1"/>
  <c r="AG37" i="45" s="1"/>
  <c r="AE106" i="16"/>
  <c r="AE106" i="37" s="1"/>
  <c r="AH106" i="34" s="1"/>
  <c r="AG105" i="45" s="1"/>
  <c r="AE97" i="16"/>
  <c r="AE97" i="37" s="1"/>
  <c r="AH97" i="34" s="1"/>
  <c r="AG96" i="45" s="1"/>
  <c r="AE33" i="16"/>
  <c r="AE33" i="37" s="1"/>
  <c r="AH33" i="34" s="1"/>
  <c r="AG32" i="45" s="1"/>
  <c r="AE5" i="16"/>
  <c r="AE5" i="37" s="1"/>
  <c r="AH5" i="34" s="1"/>
  <c r="AG4" i="45" s="1"/>
  <c r="AE10" i="16"/>
  <c r="AE10" i="37" s="1"/>
  <c r="AH10" i="34" s="1"/>
  <c r="AG9" i="45" s="1"/>
  <c r="AE52" i="16"/>
  <c r="AE52" i="37" s="1"/>
  <c r="AH52" i="34" s="1"/>
  <c r="AG51" i="45" s="1"/>
  <c r="AE70" i="16"/>
  <c r="AE70" i="37" s="1"/>
  <c r="AH70" i="34" s="1"/>
  <c r="AG69" i="45" s="1"/>
  <c r="AE68" i="16"/>
  <c r="AE68" i="37" s="1"/>
  <c r="AH68" i="34" s="1"/>
  <c r="AG67" i="45" s="1"/>
  <c r="AE17" i="16"/>
  <c r="AE17" i="37" s="1"/>
  <c r="AH17" i="34" s="1"/>
  <c r="AG16" i="45" s="1"/>
  <c r="AE55" i="16"/>
  <c r="AE55" i="37" s="1"/>
  <c r="AH55" i="34" s="1"/>
  <c r="AG54" i="45" s="1"/>
  <c r="AE96" i="16"/>
  <c r="AE96" i="37" s="1"/>
  <c r="AH96" i="34" s="1"/>
  <c r="AG95" i="45" s="1"/>
  <c r="AE36" i="16"/>
  <c r="AE36" i="37" s="1"/>
  <c r="AH36" i="34" s="1"/>
  <c r="AG35" i="45" s="1"/>
  <c r="AE22" i="16"/>
  <c r="AE22" i="37" s="1"/>
  <c r="AH22" i="34" s="1"/>
  <c r="AG21" i="45" s="1"/>
  <c r="AE37" i="16"/>
  <c r="AE37" i="37" s="1"/>
  <c r="AH37" i="34" s="1"/>
  <c r="AG36" i="45" s="1"/>
  <c r="AE101" i="16"/>
  <c r="AE101" i="37" s="1"/>
  <c r="AH101" i="34" s="1"/>
  <c r="AG100" i="45" s="1"/>
  <c r="AE78" i="16"/>
  <c r="AE78" i="37" s="1"/>
  <c r="AH78" i="34" s="1"/>
  <c r="AG77" i="45" s="1"/>
  <c r="AE30" i="16"/>
  <c r="AE30" i="37" s="1"/>
  <c r="AH30" i="34" s="1"/>
  <c r="AG29" i="45" s="1"/>
  <c r="AE35" i="16"/>
  <c r="AE35" i="37" s="1"/>
  <c r="AH35" i="34" s="1"/>
  <c r="AG34" i="45" s="1"/>
  <c r="AE63" i="16"/>
  <c r="AE63" i="37" s="1"/>
  <c r="AH63" i="34" s="1"/>
  <c r="AG62" i="45" s="1"/>
  <c r="AE67" i="16"/>
  <c r="AE67" i="37" s="1"/>
  <c r="AH67" i="34" s="1"/>
  <c r="AG66" i="45" s="1"/>
  <c r="AE71" i="16"/>
  <c r="AE71" i="37" s="1"/>
  <c r="AH71" i="34" s="1"/>
  <c r="AG70" i="45" s="1"/>
  <c r="AE83" i="16"/>
  <c r="AE83" i="37" s="1"/>
  <c r="AH83" i="34" s="1"/>
  <c r="AG82" i="45" s="1"/>
  <c r="AE13" i="16"/>
  <c r="AE13" i="37" s="1"/>
  <c r="AH13" i="34" s="1"/>
  <c r="AG12" i="45" s="1"/>
  <c r="AE29" i="16"/>
  <c r="AE29" i="37" s="1"/>
  <c r="AH29" i="34" s="1"/>
  <c r="AG28" i="45" s="1"/>
  <c r="AF5" i="4"/>
  <c r="AH3" i="15"/>
  <c r="AH20" i="15"/>
  <c r="AH99" i="15"/>
  <c r="AH83" i="15"/>
  <c r="AH96" i="15"/>
  <c r="AH27" i="15"/>
  <c r="AH112" i="15"/>
  <c r="AH56" i="15"/>
  <c r="AH33" i="15"/>
  <c r="AH32" i="15"/>
  <c r="AH67" i="15"/>
  <c r="AH14" i="15"/>
  <c r="AH45" i="15"/>
  <c r="AH8" i="15"/>
  <c r="AH39" i="15"/>
  <c r="AH43" i="15"/>
  <c r="AH79" i="15"/>
  <c r="AH70" i="15"/>
  <c r="AH111" i="15"/>
  <c r="AH31" i="15"/>
  <c r="AH46" i="15"/>
  <c r="AH80" i="15"/>
  <c r="AH48" i="15"/>
  <c r="AH29" i="15"/>
  <c r="AH68" i="15"/>
  <c r="AH102" i="15"/>
  <c r="AH100" i="15"/>
  <c r="AH103" i="15"/>
  <c r="AH37" i="15"/>
  <c r="AH92" i="15"/>
  <c r="AH110" i="15"/>
  <c r="AH47" i="15"/>
  <c r="AH69" i="15"/>
  <c r="AH72" i="15"/>
  <c r="AH85" i="15"/>
  <c r="AH91" i="15"/>
  <c r="AH16" i="15"/>
  <c r="AH76" i="15"/>
  <c r="AH30" i="15"/>
  <c r="AH59" i="15"/>
  <c r="AH35" i="15"/>
  <c r="AH44" i="15"/>
  <c r="AH106" i="15"/>
  <c r="AH40" i="15"/>
  <c r="AH55" i="15"/>
  <c r="AH107" i="15"/>
  <c r="AH23" i="15"/>
  <c r="AH86" i="15"/>
  <c r="AH7" i="15"/>
  <c r="AH18" i="15"/>
  <c r="AH51" i="15"/>
  <c r="AH104" i="15"/>
  <c r="AH24" i="15"/>
  <c r="AH58" i="15"/>
  <c r="AH21" i="15"/>
  <c r="AH38" i="15"/>
  <c r="AH11" i="15"/>
  <c r="AH22" i="15"/>
  <c r="AH108" i="15"/>
  <c r="AH71" i="15"/>
  <c r="AH63" i="15"/>
  <c r="AH13" i="15"/>
  <c r="AH93" i="15"/>
  <c r="AH54" i="15"/>
  <c r="AH94" i="15"/>
  <c r="AH73" i="15"/>
  <c r="AH52" i="15"/>
  <c r="AH109" i="15"/>
  <c r="AH6" i="15"/>
  <c r="AH41" i="15"/>
  <c r="AH10" i="15"/>
  <c r="AH57" i="15"/>
  <c r="AH26" i="15"/>
  <c r="AH60" i="15"/>
  <c r="AH53" i="15"/>
  <c r="AH78" i="15"/>
  <c r="AH88" i="15"/>
  <c r="AH75" i="15"/>
  <c r="AH89" i="15"/>
  <c r="AH64" i="15"/>
  <c r="AH98" i="15"/>
  <c r="AH17" i="15"/>
  <c r="AH62" i="15"/>
  <c r="AH19" i="15"/>
  <c r="AH74" i="15"/>
  <c r="AH81" i="15"/>
  <c r="AH34" i="15"/>
  <c r="AH82" i="15"/>
  <c r="AH77" i="15"/>
  <c r="AH28" i="15"/>
  <c r="AH61" i="15"/>
  <c r="AH9" i="15"/>
  <c r="AH25" i="15"/>
  <c r="AH84" i="15"/>
  <c r="AH90" i="15"/>
  <c r="AH36" i="15"/>
  <c r="AH105" i="15"/>
  <c r="AH101" i="15"/>
  <c r="AH49" i="15"/>
  <c r="AH50" i="15"/>
  <c r="AH15" i="15"/>
  <c r="AH97" i="15"/>
  <c r="AH5" i="15"/>
  <c r="AH42" i="15"/>
  <c r="AH12" i="15"/>
  <c r="AH95" i="15"/>
  <c r="AH87" i="15"/>
  <c r="AH66" i="15"/>
  <c r="AH65" i="15"/>
  <c r="AB3" i="4"/>
  <c r="W768" i="46" l="1"/>
  <c r="W662" i="46"/>
  <c r="W344" i="46"/>
  <c r="W450" i="46"/>
  <c r="W556" i="46"/>
  <c r="W238" i="46"/>
  <c r="W26" i="46"/>
  <c r="W132" i="46"/>
  <c r="W655" i="46"/>
  <c r="W761" i="46"/>
  <c r="W549" i="46"/>
  <c r="W337" i="46"/>
  <c r="W443" i="46"/>
  <c r="W125" i="46"/>
  <c r="W231" i="46"/>
  <c r="W19" i="46"/>
  <c r="W752" i="46"/>
  <c r="W646" i="46"/>
  <c r="W328" i="46"/>
  <c r="W434" i="46"/>
  <c r="W540" i="46"/>
  <c r="W222" i="46"/>
  <c r="W10" i="46"/>
  <c r="W116" i="46"/>
  <c r="W682" i="46"/>
  <c r="W470" i="46"/>
  <c r="W788" i="46"/>
  <c r="W576" i="46"/>
  <c r="W364" i="46"/>
  <c r="W46" i="46"/>
  <c r="W258" i="46"/>
  <c r="W152" i="46"/>
  <c r="W676" i="46"/>
  <c r="W782" i="46"/>
  <c r="W570" i="46"/>
  <c r="W358" i="46"/>
  <c r="W464" i="46"/>
  <c r="W146" i="46"/>
  <c r="W252" i="46"/>
  <c r="W40" i="46"/>
  <c r="W653" i="46"/>
  <c r="W759" i="46"/>
  <c r="W441" i="46"/>
  <c r="W17" i="46"/>
  <c r="W335" i="46"/>
  <c r="W123" i="46"/>
  <c r="W229" i="46"/>
  <c r="W547" i="46"/>
  <c r="W687" i="46"/>
  <c r="W793" i="46"/>
  <c r="W581" i="46"/>
  <c r="W369" i="46"/>
  <c r="W475" i="46"/>
  <c r="W157" i="46"/>
  <c r="W263" i="46"/>
  <c r="W51" i="46"/>
  <c r="W690" i="46"/>
  <c r="W478" i="46"/>
  <c r="W584" i="46"/>
  <c r="W266" i="46"/>
  <c r="W796" i="46"/>
  <c r="W372" i="46"/>
  <c r="W54" i="46"/>
  <c r="W160" i="46"/>
  <c r="W773" i="46"/>
  <c r="W667" i="46"/>
  <c r="W349" i="46"/>
  <c r="W561" i="46"/>
  <c r="W31" i="46"/>
  <c r="W455" i="46"/>
  <c r="W137" i="46"/>
  <c r="W243" i="46"/>
  <c r="W647" i="46"/>
  <c r="W753" i="46"/>
  <c r="W541" i="46"/>
  <c r="W329" i="46"/>
  <c r="W435" i="46"/>
  <c r="W117" i="46"/>
  <c r="W223" i="46"/>
  <c r="W11" i="46"/>
  <c r="V513" i="46"/>
  <c r="V835" i="46"/>
  <c r="V488" i="46"/>
  <c r="V848" i="46"/>
  <c r="V808" i="46"/>
  <c r="V745" i="46"/>
  <c r="V840" i="46"/>
  <c r="V693" i="46"/>
  <c r="V833" i="46"/>
  <c r="V741" i="46"/>
  <c r="V486" i="46"/>
  <c r="V618" i="46"/>
  <c r="V838" i="46"/>
  <c r="V627" i="46"/>
  <c r="V75" i="46"/>
  <c r="V518" i="46"/>
  <c r="V616" i="46"/>
  <c r="V191" i="46"/>
  <c r="V87" i="46"/>
  <c r="V63" i="46"/>
  <c r="V589" i="46"/>
  <c r="V180" i="46"/>
  <c r="V296" i="46"/>
  <c r="V307" i="46"/>
  <c r="V196" i="46"/>
  <c r="V425" i="46"/>
  <c r="V187" i="46"/>
  <c r="V588" i="46"/>
  <c r="V394" i="46"/>
  <c r="V491" i="46"/>
  <c r="V315" i="46"/>
  <c r="V210" i="46"/>
  <c r="V198" i="46"/>
  <c r="V208" i="46"/>
  <c r="V401" i="46"/>
  <c r="V282" i="46"/>
  <c r="W645" i="46"/>
  <c r="W751" i="46"/>
  <c r="W433" i="46"/>
  <c r="W9" i="46"/>
  <c r="W539" i="46"/>
  <c r="W327" i="46"/>
  <c r="W115" i="46"/>
  <c r="W221" i="46"/>
  <c r="W671" i="46"/>
  <c r="W777" i="46"/>
  <c r="W565" i="46"/>
  <c r="W353" i="46"/>
  <c r="W459" i="46"/>
  <c r="W141" i="46"/>
  <c r="W247" i="46"/>
  <c r="W35" i="46"/>
  <c r="W776" i="46"/>
  <c r="W670" i="46"/>
  <c r="W352" i="46"/>
  <c r="W458" i="46"/>
  <c r="W564" i="46"/>
  <c r="W246" i="46"/>
  <c r="W34" i="46"/>
  <c r="W140" i="46"/>
  <c r="W760" i="46"/>
  <c r="W654" i="46"/>
  <c r="W336" i="46"/>
  <c r="W442" i="46"/>
  <c r="W548" i="46"/>
  <c r="W230" i="46"/>
  <c r="W18" i="46"/>
  <c r="W124" i="46"/>
  <c r="W665" i="46"/>
  <c r="W771" i="46"/>
  <c r="W453" i="46"/>
  <c r="W559" i="46"/>
  <c r="W241" i="46"/>
  <c r="W347" i="46"/>
  <c r="W29" i="46"/>
  <c r="W135" i="46"/>
  <c r="W650" i="46"/>
  <c r="W438" i="46"/>
  <c r="W756" i="46"/>
  <c r="W544" i="46"/>
  <c r="W332" i="46"/>
  <c r="W14" i="46"/>
  <c r="W120" i="46"/>
  <c r="W226" i="46"/>
  <c r="W673" i="46"/>
  <c r="W779" i="46"/>
  <c r="W461" i="46"/>
  <c r="W567" i="46"/>
  <c r="W249" i="46"/>
  <c r="W355" i="46"/>
  <c r="W37" i="46"/>
  <c r="W143" i="46"/>
  <c r="W794" i="46"/>
  <c r="W370" i="46"/>
  <c r="W476" i="46"/>
  <c r="W688" i="46"/>
  <c r="W582" i="46"/>
  <c r="W264" i="46"/>
  <c r="W52" i="46"/>
  <c r="W158" i="46"/>
  <c r="W652" i="46"/>
  <c r="W758" i="46"/>
  <c r="W546" i="46"/>
  <c r="W334" i="46"/>
  <c r="W440" i="46"/>
  <c r="W122" i="46"/>
  <c r="W228" i="46"/>
  <c r="W16" i="46"/>
  <c r="W784" i="46"/>
  <c r="W678" i="46"/>
  <c r="W360" i="46"/>
  <c r="W466" i="46"/>
  <c r="W572" i="46"/>
  <c r="W254" i="46"/>
  <c r="W42" i="46"/>
  <c r="W148" i="46"/>
  <c r="W781" i="46"/>
  <c r="W675" i="46"/>
  <c r="W357" i="46"/>
  <c r="W569" i="46"/>
  <c r="W463" i="46"/>
  <c r="W39" i="46"/>
  <c r="W145" i="46"/>
  <c r="W251" i="46"/>
  <c r="W778" i="46"/>
  <c r="W354" i="46"/>
  <c r="W460" i="46"/>
  <c r="W672" i="46"/>
  <c r="W566" i="46"/>
  <c r="W36" i="46"/>
  <c r="W142" i="46"/>
  <c r="W248" i="46"/>
  <c r="W642" i="46"/>
  <c r="W430" i="46"/>
  <c r="W536" i="46"/>
  <c r="W748" i="46"/>
  <c r="W324" i="46"/>
  <c r="W112" i="46"/>
  <c r="W218" i="46"/>
  <c r="W6" i="46"/>
  <c r="W770" i="46"/>
  <c r="W346" i="46"/>
  <c r="W452" i="46"/>
  <c r="W558" i="46"/>
  <c r="W664" i="46"/>
  <c r="W28" i="46"/>
  <c r="W134" i="46"/>
  <c r="W240" i="46"/>
  <c r="V619" i="46"/>
  <c r="V729" i="46"/>
  <c r="V700" i="46"/>
  <c r="V742" i="46"/>
  <c r="V702" i="46"/>
  <c r="V639" i="46"/>
  <c r="V734" i="46"/>
  <c r="V799" i="46"/>
  <c r="V727" i="46"/>
  <c r="V847" i="46"/>
  <c r="V698" i="46"/>
  <c r="V830" i="46"/>
  <c r="V626" i="46"/>
  <c r="V415" i="46"/>
  <c r="V499" i="46"/>
  <c r="V730" i="46"/>
  <c r="V510" i="46"/>
  <c r="V509" i="46"/>
  <c r="V299" i="46"/>
  <c r="V275" i="46"/>
  <c r="V271" i="46"/>
  <c r="V498" i="46"/>
  <c r="V614" i="46"/>
  <c r="V413" i="46"/>
  <c r="V514" i="46"/>
  <c r="V319" i="46"/>
  <c r="V81" i="46"/>
  <c r="V800" i="46"/>
  <c r="V712" i="46"/>
  <c r="V809" i="46"/>
  <c r="V845" i="46"/>
  <c r="V104" i="46"/>
  <c r="V92" i="46"/>
  <c r="V102" i="46"/>
  <c r="V295" i="46"/>
  <c r="V176" i="46"/>
  <c r="W765" i="46"/>
  <c r="W659" i="46"/>
  <c r="W341" i="46"/>
  <c r="W553" i="46"/>
  <c r="W447" i="46"/>
  <c r="W23" i="46"/>
  <c r="W129" i="46"/>
  <c r="W235" i="46"/>
  <c r="W649" i="46"/>
  <c r="W755" i="46"/>
  <c r="W437" i="46"/>
  <c r="W543" i="46"/>
  <c r="W225" i="46"/>
  <c r="W331" i="46"/>
  <c r="W13" i="46"/>
  <c r="W119" i="46"/>
  <c r="V407" i="46"/>
  <c r="V93" i="46"/>
  <c r="V64" i="46"/>
  <c r="V106" i="46"/>
  <c r="V66" i="46"/>
  <c r="V109" i="46"/>
  <c r="V98" i="46"/>
  <c r="V269" i="46"/>
  <c r="V409" i="46"/>
  <c r="V211" i="46"/>
  <c r="V380" i="46"/>
  <c r="V512" i="46"/>
  <c r="V520" i="46"/>
  <c r="V733" i="46"/>
  <c r="V817" i="46"/>
  <c r="V412" i="46"/>
  <c r="V404" i="46"/>
  <c r="V403" i="46"/>
  <c r="V617" i="46"/>
  <c r="V593" i="46"/>
  <c r="V165" i="46"/>
  <c r="V392" i="46"/>
  <c r="V508" i="46"/>
  <c r="V625" i="46"/>
  <c r="V408" i="46"/>
  <c r="V637" i="46"/>
  <c r="V611" i="46"/>
  <c r="V694" i="46"/>
  <c r="V818" i="46"/>
  <c r="V703" i="46"/>
  <c r="V739" i="46"/>
  <c r="V422" i="46"/>
  <c r="V304" i="46"/>
  <c r="V314" i="46"/>
  <c r="V189" i="46"/>
  <c r="V70" i="46"/>
  <c r="W661" i="46"/>
  <c r="W767" i="46"/>
  <c r="W449" i="46"/>
  <c r="W25" i="46"/>
  <c r="W555" i="46"/>
  <c r="W343" i="46"/>
  <c r="W131" i="46"/>
  <c r="W237" i="46"/>
  <c r="W762" i="46"/>
  <c r="W338" i="46"/>
  <c r="W444" i="46"/>
  <c r="W656" i="46"/>
  <c r="W550" i="46"/>
  <c r="W20" i="46"/>
  <c r="W126" i="46"/>
  <c r="W232" i="46"/>
  <c r="W644" i="46"/>
  <c r="W750" i="46"/>
  <c r="W538" i="46"/>
  <c r="W326" i="46"/>
  <c r="W432" i="46"/>
  <c r="W114" i="46"/>
  <c r="W220" i="46"/>
  <c r="W8" i="46"/>
  <c r="W641" i="46"/>
  <c r="W747" i="46"/>
  <c r="W429" i="46"/>
  <c r="W535" i="46"/>
  <c r="W217" i="46"/>
  <c r="W323" i="46"/>
  <c r="W5" i="46"/>
  <c r="W111" i="46"/>
  <c r="W792" i="46"/>
  <c r="W686" i="46"/>
  <c r="W262" i="46"/>
  <c r="W368" i="46"/>
  <c r="W474" i="46"/>
  <c r="W580" i="46"/>
  <c r="W50" i="46"/>
  <c r="W156" i="46"/>
  <c r="V725" i="46"/>
  <c r="V305" i="46"/>
  <c r="V276" i="46"/>
  <c r="V212" i="46"/>
  <c r="V278" i="46"/>
  <c r="V321" i="46"/>
  <c r="V310" i="46"/>
  <c r="V163" i="46"/>
  <c r="V621" i="46"/>
  <c r="V317" i="46"/>
  <c r="V804" i="46"/>
  <c r="V724" i="46"/>
  <c r="V732" i="46"/>
  <c r="V839" i="46"/>
  <c r="V711" i="46"/>
  <c r="V836" i="46"/>
  <c r="V828" i="46"/>
  <c r="V615" i="46"/>
  <c r="V511" i="46"/>
  <c r="V487" i="46"/>
  <c r="V483" i="46"/>
  <c r="V604" i="46"/>
  <c r="V402" i="46"/>
  <c r="V519" i="46"/>
  <c r="V620" i="46"/>
  <c r="V531" i="46"/>
  <c r="V399" i="46"/>
  <c r="V58" i="46"/>
  <c r="V182" i="46"/>
  <c r="V385" i="46"/>
  <c r="V209" i="46"/>
  <c r="V316" i="46"/>
  <c r="V622" i="46"/>
  <c r="V738" i="46"/>
  <c r="V613" i="46"/>
  <c r="V706" i="46"/>
  <c r="W674" i="46"/>
  <c r="W462" i="46"/>
  <c r="W568" i="46"/>
  <c r="W780" i="46"/>
  <c r="W356" i="46"/>
  <c r="W38" i="46"/>
  <c r="W144" i="46"/>
  <c r="W250" i="46"/>
  <c r="W666" i="46"/>
  <c r="W454" i="46"/>
  <c r="W772" i="46"/>
  <c r="W560" i="46"/>
  <c r="W348" i="46"/>
  <c r="W30" i="46"/>
  <c r="W136" i="46"/>
  <c r="W242" i="46"/>
  <c r="W757" i="46"/>
  <c r="W651" i="46"/>
  <c r="W333" i="46"/>
  <c r="W545" i="46"/>
  <c r="W15" i="46"/>
  <c r="W439" i="46"/>
  <c r="W121" i="46"/>
  <c r="W227" i="46"/>
  <c r="W663" i="46"/>
  <c r="W769" i="46"/>
  <c r="W557" i="46"/>
  <c r="W345" i="46"/>
  <c r="W451" i="46"/>
  <c r="W133" i="46"/>
  <c r="W239" i="46"/>
  <c r="W27" i="46"/>
  <c r="W657" i="46"/>
  <c r="W763" i="46"/>
  <c r="W445" i="46"/>
  <c r="W551" i="46"/>
  <c r="W233" i="46"/>
  <c r="W339" i="46"/>
  <c r="W21" i="46"/>
  <c r="W127" i="46"/>
  <c r="W789" i="46"/>
  <c r="W683" i="46"/>
  <c r="W365" i="46"/>
  <c r="W577" i="46"/>
  <c r="W259" i="46"/>
  <c r="W47" i="46"/>
  <c r="W471" i="46"/>
  <c r="W153" i="46"/>
  <c r="V831" i="46"/>
  <c r="V199" i="46"/>
  <c r="V170" i="46"/>
  <c r="V530" i="46"/>
  <c r="V172" i="46"/>
  <c r="V215" i="46"/>
  <c r="V204" i="46"/>
  <c r="V481" i="46"/>
  <c r="V303" i="46"/>
  <c r="V105" i="46"/>
  <c r="V274" i="46"/>
  <c r="V300" i="46"/>
  <c r="V202" i="46"/>
  <c r="V309" i="46"/>
  <c r="V393" i="46"/>
  <c r="V200" i="46"/>
  <c r="V298" i="46"/>
  <c r="V827" i="46"/>
  <c r="V829" i="46"/>
  <c r="V805" i="46"/>
  <c r="V801" i="46"/>
  <c r="V816" i="46"/>
  <c r="V720" i="46"/>
  <c r="V837" i="46"/>
  <c r="V832" i="46"/>
  <c r="V849" i="46"/>
  <c r="V717" i="46"/>
  <c r="V270" i="46"/>
  <c r="V76" i="46"/>
  <c r="V279" i="46"/>
  <c r="V103" i="46"/>
  <c r="V634" i="46"/>
  <c r="V516" i="46"/>
  <c r="V632" i="46"/>
  <c r="V83" i="46"/>
  <c r="V600" i="46"/>
  <c r="W754" i="46"/>
  <c r="W330" i="46"/>
  <c r="W436" i="46"/>
  <c r="W542" i="46"/>
  <c r="W648" i="46"/>
  <c r="W12" i="46"/>
  <c r="W118" i="46"/>
  <c r="W224" i="46"/>
  <c r="W660" i="46"/>
  <c r="W766" i="46"/>
  <c r="W554" i="46"/>
  <c r="W342" i="46"/>
  <c r="W448" i="46"/>
  <c r="W130" i="46"/>
  <c r="W236" i="46"/>
  <c r="W24" i="46"/>
  <c r="W749" i="46"/>
  <c r="W643" i="46"/>
  <c r="W325" i="46"/>
  <c r="W537" i="46"/>
  <c r="W431" i="46"/>
  <c r="W7" i="46"/>
  <c r="W113" i="46"/>
  <c r="W219" i="46"/>
  <c r="W668" i="46"/>
  <c r="W774" i="46"/>
  <c r="W562" i="46"/>
  <c r="W350" i="46"/>
  <c r="W456" i="46"/>
  <c r="W138" i="46"/>
  <c r="W244" i="46"/>
  <c r="W32" i="46"/>
  <c r="W746" i="46"/>
  <c r="W322" i="46"/>
  <c r="W428" i="46"/>
  <c r="W640" i="46"/>
  <c r="W534" i="46"/>
  <c r="W4" i="46"/>
  <c r="W110" i="46"/>
  <c r="W216" i="46"/>
  <c r="V301" i="46"/>
  <c r="V517" i="46"/>
  <c r="V382" i="46"/>
  <c r="V424" i="46"/>
  <c r="V490" i="46"/>
  <c r="V533" i="46"/>
  <c r="V522" i="46"/>
  <c r="V57" i="46"/>
  <c r="V197" i="46"/>
  <c r="V529" i="46"/>
  <c r="V168" i="46"/>
  <c r="V194" i="46"/>
  <c r="V308" i="46"/>
  <c r="V521" i="46"/>
  <c r="V605" i="46"/>
  <c r="V94" i="46"/>
  <c r="V192" i="46"/>
  <c r="V721" i="46"/>
  <c r="V723" i="46"/>
  <c r="V699" i="46"/>
  <c r="V695" i="46"/>
  <c r="V710" i="46"/>
  <c r="V826" i="46"/>
  <c r="V731" i="46"/>
  <c r="V726" i="46"/>
  <c r="V743" i="46"/>
  <c r="V823" i="46"/>
  <c r="V164" i="46"/>
  <c r="V288" i="46"/>
  <c r="V173" i="46"/>
  <c r="V421" i="46"/>
  <c r="V846" i="46"/>
  <c r="V410" i="46"/>
  <c r="V526" i="46"/>
  <c r="V507" i="46"/>
  <c r="V494" i="46"/>
  <c r="W692" i="46"/>
  <c r="W798" i="46"/>
  <c r="W586" i="46"/>
  <c r="W268" i="46"/>
  <c r="W374" i="46"/>
  <c r="W480" i="46"/>
  <c r="W162" i="46"/>
  <c r="W56" i="46"/>
  <c r="W689" i="46"/>
  <c r="W795" i="46"/>
  <c r="W265" i="46"/>
  <c r="W477" i="46"/>
  <c r="W583" i="46"/>
  <c r="W371" i="46"/>
  <c r="W53" i="46"/>
  <c r="W159" i="46"/>
  <c r="V195" i="46"/>
  <c r="V411" i="46"/>
  <c r="V806" i="46"/>
  <c r="V318" i="46"/>
  <c r="V384" i="46"/>
  <c r="V427" i="46"/>
  <c r="V416" i="46"/>
  <c r="V587" i="46"/>
  <c r="V91" i="46"/>
  <c r="V635" i="46"/>
  <c r="V62" i="46"/>
  <c r="V88" i="46"/>
  <c r="V96" i="46"/>
  <c r="V203" i="46"/>
  <c r="V287" i="46"/>
  <c r="V306" i="46"/>
  <c r="V86" i="46"/>
  <c r="V85" i="46"/>
  <c r="V193" i="46"/>
  <c r="V169" i="46"/>
  <c r="V59" i="46"/>
  <c r="V74" i="46"/>
  <c r="V190" i="46"/>
  <c r="V201" i="46"/>
  <c r="V90" i="46"/>
  <c r="V213" i="46"/>
  <c r="V293" i="46"/>
  <c r="V482" i="46"/>
  <c r="V606" i="46"/>
  <c r="V597" i="46"/>
  <c r="V633" i="46"/>
  <c r="V528" i="46"/>
  <c r="V728" i="46"/>
  <c r="V420" i="46"/>
  <c r="V825" i="46"/>
  <c r="V388" i="46"/>
  <c r="W681" i="46"/>
  <c r="W787" i="46"/>
  <c r="W469" i="46"/>
  <c r="W575" i="46"/>
  <c r="W363" i="46"/>
  <c r="W257" i="46"/>
  <c r="W45" i="46"/>
  <c r="W151" i="46"/>
  <c r="W685" i="46"/>
  <c r="W791" i="46"/>
  <c r="W473" i="46"/>
  <c r="W579" i="46"/>
  <c r="W261" i="46"/>
  <c r="W367" i="46"/>
  <c r="W49" i="46"/>
  <c r="W155" i="46"/>
  <c r="W669" i="46"/>
  <c r="W775" i="46"/>
  <c r="W457" i="46"/>
  <c r="W33" i="46"/>
  <c r="W351" i="46"/>
  <c r="W139" i="46"/>
  <c r="W245" i="46"/>
  <c r="W563" i="46"/>
  <c r="W679" i="46"/>
  <c r="W785" i="46"/>
  <c r="W573" i="46"/>
  <c r="W361" i="46"/>
  <c r="W467" i="46"/>
  <c r="W255" i="46"/>
  <c r="W149" i="46"/>
  <c r="W43" i="46"/>
  <c r="W684" i="46"/>
  <c r="W790" i="46"/>
  <c r="W578" i="46"/>
  <c r="W260" i="46"/>
  <c r="W366" i="46"/>
  <c r="W472" i="46"/>
  <c r="W154" i="46"/>
  <c r="W48" i="46"/>
  <c r="W658" i="46"/>
  <c r="W446" i="46"/>
  <c r="W552" i="46"/>
  <c r="W764" i="46"/>
  <c r="W340" i="46"/>
  <c r="W22" i="46"/>
  <c r="W128" i="46"/>
  <c r="W234" i="46"/>
  <c r="W797" i="46"/>
  <c r="W585" i="46"/>
  <c r="W691" i="46"/>
  <c r="W373" i="46"/>
  <c r="W479" i="46"/>
  <c r="W267" i="46"/>
  <c r="W55" i="46"/>
  <c r="W161" i="46"/>
  <c r="V89" i="46"/>
  <c r="V623" i="46"/>
  <c r="V594" i="46"/>
  <c r="V636" i="46"/>
  <c r="V596" i="46"/>
  <c r="V851" i="46"/>
  <c r="V628" i="46"/>
  <c r="V375" i="46"/>
  <c r="V515" i="46"/>
  <c r="V423" i="46"/>
  <c r="V592" i="46"/>
  <c r="V406" i="46"/>
  <c r="V414" i="46"/>
  <c r="V97" i="46"/>
  <c r="V181" i="46"/>
  <c r="V624" i="46"/>
  <c r="V722" i="46"/>
  <c r="V297" i="46"/>
  <c r="V405" i="46"/>
  <c r="V381" i="46"/>
  <c r="V377" i="46"/>
  <c r="V286" i="46"/>
  <c r="V84" i="46"/>
  <c r="V95" i="46"/>
  <c r="V302" i="46"/>
  <c r="V107" i="46"/>
  <c r="V505" i="46"/>
  <c r="V376" i="46"/>
  <c r="V500" i="46"/>
  <c r="V67" i="46"/>
  <c r="V527" i="46"/>
  <c r="V740" i="46"/>
  <c r="V834" i="46"/>
  <c r="V844" i="46"/>
  <c r="V719" i="46"/>
  <c r="V812" i="46"/>
  <c r="AF89" i="16"/>
  <c r="AF89" i="37" s="1"/>
  <c r="AI89" i="34" s="1"/>
  <c r="AH88" i="45" s="1"/>
  <c r="AF39" i="16"/>
  <c r="AF39" i="37" s="1"/>
  <c r="AI39" i="34" s="1"/>
  <c r="AH38" i="45" s="1"/>
  <c r="AF58" i="16"/>
  <c r="AF58" i="37" s="1"/>
  <c r="AI58" i="34" s="1"/>
  <c r="AH57" i="45" s="1"/>
  <c r="AF36" i="16"/>
  <c r="AF36" i="37" s="1"/>
  <c r="AI36" i="34" s="1"/>
  <c r="AH35" i="45" s="1"/>
  <c r="AF5" i="16"/>
  <c r="AF5" i="37" s="1"/>
  <c r="AI5" i="34" s="1"/>
  <c r="AH4" i="45" s="1"/>
  <c r="AF30" i="16"/>
  <c r="AF30" i="37" s="1"/>
  <c r="AI30" i="34" s="1"/>
  <c r="AH29" i="45" s="1"/>
  <c r="AF92" i="16"/>
  <c r="AF92" i="37" s="1"/>
  <c r="AI92" i="34" s="1"/>
  <c r="AH91" i="45" s="1"/>
  <c r="AF15" i="16"/>
  <c r="AF15" i="37" s="1"/>
  <c r="AI15" i="34" s="1"/>
  <c r="AH14" i="45" s="1"/>
  <c r="AF25" i="16"/>
  <c r="AF25" i="37" s="1"/>
  <c r="AI25" i="34" s="1"/>
  <c r="AH24" i="45" s="1"/>
  <c r="AF74" i="16"/>
  <c r="AF74" i="37" s="1"/>
  <c r="AI74" i="34" s="1"/>
  <c r="AH73" i="45" s="1"/>
  <c r="AF88" i="16"/>
  <c r="AF88" i="37" s="1"/>
  <c r="AI88" i="34" s="1"/>
  <c r="AH87" i="45" s="1"/>
  <c r="AF6" i="16"/>
  <c r="AF6" i="37" s="1"/>
  <c r="AI6" i="34" s="1"/>
  <c r="AH5" i="45" s="1"/>
  <c r="AF63" i="16"/>
  <c r="AF63" i="37" s="1"/>
  <c r="AI63" i="34" s="1"/>
  <c r="AH62" i="45" s="1"/>
  <c r="AF24" i="16"/>
  <c r="AF24" i="37" s="1"/>
  <c r="AI24" i="34" s="1"/>
  <c r="AH23" i="45" s="1"/>
  <c r="AF55" i="16"/>
  <c r="AF55" i="37" s="1"/>
  <c r="AI55" i="34" s="1"/>
  <c r="AH54" i="45" s="1"/>
  <c r="AF16" i="16"/>
  <c r="AF16" i="37" s="1"/>
  <c r="AI16" i="34" s="1"/>
  <c r="AH15" i="45" s="1"/>
  <c r="AF37" i="16"/>
  <c r="AF37" i="37" s="1"/>
  <c r="AI37" i="34" s="1"/>
  <c r="AH36" i="45" s="1"/>
  <c r="AF46" i="16"/>
  <c r="AF46" i="37" s="1"/>
  <c r="AI46" i="34" s="1"/>
  <c r="AH45" i="45" s="1"/>
  <c r="AF45" i="16"/>
  <c r="AF45" i="37" s="1"/>
  <c r="AI45" i="34" s="1"/>
  <c r="AH44" i="45" s="1"/>
  <c r="AF96" i="16"/>
  <c r="AF96" i="37" s="1"/>
  <c r="AI96" i="34" s="1"/>
  <c r="AH95" i="45" s="1"/>
  <c r="AF42" i="16"/>
  <c r="AF42" i="37" s="1"/>
  <c r="AI42" i="34" s="1"/>
  <c r="AH41" i="45" s="1"/>
  <c r="AF82" i="16"/>
  <c r="AF82" i="37" s="1"/>
  <c r="AI82" i="34" s="1"/>
  <c r="AH81" i="45" s="1"/>
  <c r="AF57" i="16"/>
  <c r="AF57" i="37" s="1"/>
  <c r="AI57" i="34" s="1"/>
  <c r="AH56" i="45" s="1"/>
  <c r="AF38" i="16"/>
  <c r="AF38" i="37" s="1"/>
  <c r="AI38" i="34" s="1"/>
  <c r="AH37" i="45" s="1"/>
  <c r="AF86" i="16"/>
  <c r="AF86" i="37" s="1"/>
  <c r="AI86" i="34" s="1"/>
  <c r="AH85" i="45" s="1"/>
  <c r="AF59" i="16"/>
  <c r="AF59" i="37" s="1"/>
  <c r="AI59" i="34" s="1"/>
  <c r="AH58" i="45" s="1"/>
  <c r="AF47" i="16"/>
  <c r="AF47" i="37" s="1"/>
  <c r="AI47" i="34" s="1"/>
  <c r="AH46" i="45" s="1"/>
  <c r="AF29" i="16"/>
  <c r="AF29" i="37" s="1"/>
  <c r="AI29" i="34" s="1"/>
  <c r="AH28" i="45" s="1"/>
  <c r="AF43" i="16"/>
  <c r="AF43" i="37" s="1"/>
  <c r="AI43" i="34" s="1"/>
  <c r="AH42" i="45" s="1"/>
  <c r="AF110" i="16"/>
  <c r="AF110" i="37" s="1"/>
  <c r="AI110" i="34" s="1"/>
  <c r="AH109" i="45" s="1"/>
  <c r="AF97" i="16"/>
  <c r="AF97" i="37" s="1"/>
  <c r="AI97" i="34" s="1"/>
  <c r="AH96" i="45" s="1"/>
  <c r="AF81" i="16"/>
  <c r="AF81" i="37" s="1"/>
  <c r="AI81" i="34" s="1"/>
  <c r="AH80" i="45" s="1"/>
  <c r="AF75" i="16"/>
  <c r="AF75" i="37" s="1"/>
  <c r="AI75" i="34" s="1"/>
  <c r="AH74" i="45" s="1"/>
  <c r="AF13" i="16"/>
  <c r="AF13" i="37" s="1"/>
  <c r="AI13" i="34" s="1"/>
  <c r="AH12" i="45" s="1"/>
  <c r="AF107" i="16"/>
  <c r="AF107" i="37" s="1"/>
  <c r="AI107" i="34" s="1"/>
  <c r="AH106" i="45" s="1"/>
  <c r="AF80" i="16"/>
  <c r="AF80" i="37" s="1"/>
  <c r="AI80" i="34" s="1"/>
  <c r="AH79" i="45" s="1"/>
  <c r="AF27" i="16"/>
  <c r="AF27" i="37" s="1"/>
  <c r="AI27" i="34" s="1"/>
  <c r="AH26" i="45" s="1"/>
  <c r="AF50" i="16"/>
  <c r="AF50" i="37" s="1"/>
  <c r="AI50" i="34" s="1"/>
  <c r="AH49" i="45" s="1"/>
  <c r="AF78" i="16"/>
  <c r="AF78" i="37" s="1"/>
  <c r="AI78" i="34" s="1"/>
  <c r="AH77" i="45" s="1"/>
  <c r="AF71" i="16"/>
  <c r="AF71" i="37" s="1"/>
  <c r="AI71" i="34" s="1"/>
  <c r="AH70" i="45" s="1"/>
  <c r="AF104" i="16"/>
  <c r="AF104" i="37" s="1"/>
  <c r="AI104" i="34" s="1"/>
  <c r="AH103" i="45" s="1"/>
  <c r="AF40" i="16"/>
  <c r="AF40" i="37" s="1"/>
  <c r="AI40" i="34" s="1"/>
  <c r="AH39" i="45" s="1"/>
  <c r="AF91" i="16"/>
  <c r="AF91" i="37" s="1"/>
  <c r="AI91" i="34" s="1"/>
  <c r="AH90" i="45" s="1"/>
  <c r="AF103" i="16"/>
  <c r="AF103" i="37" s="1"/>
  <c r="AI103" i="34" s="1"/>
  <c r="AH102" i="45" s="1"/>
  <c r="AF31" i="16"/>
  <c r="AF31" i="37" s="1"/>
  <c r="AI31" i="34" s="1"/>
  <c r="AH30" i="45" s="1"/>
  <c r="AF14" i="16"/>
  <c r="AF14" i="37" s="1"/>
  <c r="AI14" i="34" s="1"/>
  <c r="AH13" i="45" s="1"/>
  <c r="AF83" i="16"/>
  <c r="AF83" i="37" s="1"/>
  <c r="AI83" i="34" s="1"/>
  <c r="AH82" i="45" s="1"/>
  <c r="AF87" i="16"/>
  <c r="AF87" i="37" s="1"/>
  <c r="AI87" i="34" s="1"/>
  <c r="AH86" i="45" s="1"/>
  <c r="AF49" i="16"/>
  <c r="AF49" i="37" s="1"/>
  <c r="AI49" i="34" s="1"/>
  <c r="AH48" i="45" s="1"/>
  <c r="AF61" i="16"/>
  <c r="AF61" i="37" s="1"/>
  <c r="AF62" i="16"/>
  <c r="AF62" i="37" s="1"/>
  <c r="AI62" i="34" s="1"/>
  <c r="AH61" i="45" s="1"/>
  <c r="AF53" i="16"/>
  <c r="AF53" i="37" s="1"/>
  <c r="AI53" i="34" s="1"/>
  <c r="AH52" i="45" s="1"/>
  <c r="AF52" i="16"/>
  <c r="AF52" i="37" s="1"/>
  <c r="AI52" i="34" s="1"/>
  <c r="AH51" i="45" s="1"/>
  <c r="AF108" i="16"/>
  <c r="AF108" i="37" s="1"/>
  <c r="AI108" i="34" s="1"/>
  <c r="AH107" i="45" s="1"/>
  <c r="AF51" i="16"/>
  <c r="AF51" i="37" s="1"/>
  <c r="AI51" i="34" s="1"/>
  <c r="AH50" i="45" s="1"/>
  <c r="AF106" i="16"/>
  <c r="AF106" i="37" s="1"/>
  <c r="AI106" i="34" s="1"/>
  <c r="AH105" i="45" s="1"/>
  <c r="AF85" i="16"/>
  <c r="AF85" i="37" s="1"/>
  <c r="AI85" i="34" s="1"/>
  <c r="AH84" i="45" s="1"/>
  <c r="AF100" i="16"/>
  <c r="AF100" i="37" s="1"/>
  <c r="AI100" i="34" s="1"/>
  <c r="AH99" i="45" s="1"/>
  <c r="AF111" i="16"/>
  <c r="AF111" i="37" s="1"/>
  <c r="AI111" i="34" s="1"/>
  <c r="AH110" i="45" s="1"/>
  <c r="AF67" i="16"/>
  <c r="AF67" i="37" s="1"/>
  <c r="AI67" i="34" s="1"/>
  <c r="AH66" i="45" s="1"/>
  <c r="AF99" i="16"/>
  <c r="AF99" i="37" s="1"/>
  <c r="AI99" i="34" s="1"/>
  <c r="AH98" i="45" s="1"/>
  <c r="AF90" i="16"/>
  <c r="AF90" i="37" s="1"/>
  <c r="AI90" i="34" s="1"/>
  <c r="AH89" i="45" s="1"/>
  <c r="AF34" i="16"/>
  <c r="AF34" i="37" s="1"/>
  <c r="AI34" i="34" s="1"/>
  <c r="AH33" i="45" s="1"/>
  <c r="AF10" i="16"/>
  <c r="AF10" i="37" s="1"/>
  <c r="AI10" i="34" s="1"/>
  <c r="AH9" i="45" s="1"/>
  <c r="AF93" i="16"/>
  <c r="AF93" i="37" s="1"/>
  <c r="AI93" i="34" s="1"/>
  <c r="AH92" i="45" s="1"/>
  <c r="AF21" i="16"/>
  <c r="AF21" i="37" s="1"/>
  <c r="AI21" i="34" s="1"/>
  <c r="AH20" i="45" s="1"/>
  <c r="AF23" i="16"/>
  <c r="AF23" i="37" s="1"/>
  <c r="AI23" i="34" s="1"/>
  <c r="AH22" i="45" s="1"/>
  <c r="AF112" i="16"/>
  <c r="AF112" i="37" s="1"/>
  <c r="AI112" i="34" s="1"/>
  <c r="AH111" i="45" s="1"/>
  <c r="AF84" i="16"/>
  <c r="AF84" i="37" s="1"/>
  <c r="AI84" i="34" s="1"/>
  <c r="AH83" i="45" s="1"/>
  <c r="AF41" i="16"/>
  <c r="AF41" i="37" s="1"/>
  <c r="AI41" i="34" s="1"/>
  <c r="AH40" i="45" s="1"/>
  <c r="AF76" i="16"/>
  <c r="AF76" i="37" s="1"/>
  <c r="AI76" i="34" s="1"/>
  <c r="AH75" i="45" s="1"/>
  <c r="AF8" i="16"/>
  <c r="AF8" i="37" s="1"/>
  <c r="AI8" i="34" s="1"/>
  <c r="AH7" i="45" s="1"/>
  <c r="AF66" i="16"/>
  <c r="AF66" i="37" s="1"/>
  <c r="AI66" i="34" s="1"/>
  <c r="AH65" i="45" s="1"/>
  <c r="AF19" i="16"/>
  <c r="AF19" i="37" s="1"/>
  <c r="AI19" i="34" s="1"/>
  <c r="AH18" i="45" s="1"/>
  <c r="AF109" i="16"/>
  <c r="AF109" i="37" s="1"/>
  <c r="AI109" i="34" s="1"/>
  <c r="AH108" i="45" s="1"/>
  <c r="AF101" i="16"/>
  <c r="AF101" i="37" s="1"/>
  <c r="AI101" i="34" s="1"/>
  <c r="AH100" i="45" s="1"/>
  <c r="AF28" i="16"/>
  <c r="AF28" i="37" s="1"/>
  <c r="AI28" i="34" s="1"/>
  <c r="AH27" i="45" s="1"/>
  <c r="AF17" i="16"/>
  <c r="AF17" i="37" s="1"/>
  <c r="AI17" i="34" s="1"/>
  <c r="AH16" i="45" s="1"/>
  <c r="AF60" i="16"/>
  <c r="AF60" i="37" s="1"/>
  <c r="AI60" i="34" s="1"/>
  <c r="AH59" i="45" s="1"/>
  <c r="AF73" i="16"/>
  <c r="AF73" i="37" s="1"/>
  <c r="AI73" i="34" s="1"/>
  <c r="AH72" i="45" s="1"/>
  <c r="AF18" i="16"/>
  <c r="AF18" i="37" s="1"/>
  <c r="AI18" i="34" s="1"/>
  <c r="AH17" i="45" s="1"/>
  <c r="AF44" i="16"/>
  <c r="AF44" i="37" s="1"/>
  <c r="AI44" i="34" s="1"/>
  <c r="AH43" i="45" s="1"/>
  <c r="AF72" i="16"/>
  <c r="AF72" i="37" s="1"/>
  <c r="AI72" i="34" s="1"/>
  <c r="AH71" i="45" s="1"/>
  <c r="AF102" i="16"/>
  <c r="AF102" i="37" s="1"/>
  <c r="AI102" i="34" s="1"/>
  <c r="AH101" i="45" s="1"/>
  <c r="AF70" i="16"/>
  <c r="AF70" i="37" s="1"/>
  <c r="AI70" i="34" s="1"/>
  <c r="AH69" i="45" s="1"/>
  <c r="AF32" i="16"/>
  <c r="AF32" i="37" s="1"/>
  <c r="AI32" i="34" s="1"/>
  <c r="AH31" i="45" s="1"/>
  <c r="AF20" i="16"/>
  <c r="AF20" i="37" s="1"/>
  <c r="AI20" i="34" s="1"/>
  <c r="AH19" i="45" s="1"/>
  <c r="AF64" i="16"/>
  <c r="AF64" i="37" s="1"/>
  <c r="AI64" i="34" s="1"/>
  <c r="AH63" i="45" s="1"/>
  <c r="AF54" i="16"/>
  <c r="AF54" i="37" s="1"/>
  <c r="AI54" i="34" s="1"/>
  <c r="AH53" i="45" s="1"/>
  <c r="AF48" i="16"/>
  <c r="AF48" i="37" s="1"/>
  <c r="AI48" i="34" s="1"/>
  <c r="AH47" i="45" s="1"/>
  <c r="AF9" i="16"/>
  <c r="AF9" i="37" s="1"/>
  <c r="AI9" i="34" s="1"/>
  <c r="AH8" i="45" s="1"/>
  <c r="AF95" i="16"/>
  <c r="AF95" i="37" s="1"/>
  <c r="AI95" i="34" s="1"/>
  <c r="AH94" i="45" s="1"/>
  <c r="AF22" i="16"/>
  <c r="AF22" i="37" s="1"/>
  <c r="AI22" i="34" s="1"/>
  <c r="AH21" i="45" s="1"/>
  <c r="AF12" i="16"/>
  <c r="AF12" i="37" s="1"/>
  <c r="AI12" i="34" s="1"/>
  <c r="AH11" i="45" s="1"/>
  <c r="AF105" i="16"/>
  <c r="AF105" i="37" s="1"/>
  <c r="AI105" i="34" s="1"/>
  <c r="AH104" i="45" s="1"/>
  <c r="AF77" i="16"/>
  <c r="AF77" i="37" s="1"/>
  <c r="AI77" i="34" s="1"/>
  <c r="AH76" i="45" s="1"/>
  <c r="AF98" i="16"/>
  <c r="AF98" i="37" s="1"/>
  <c r="AI98" i="34" s="1"/>
  <c r="AH97" i="45" s="1"/>
  <c r="AF26" i="16"/>
  <c r="AF26" i="37" s="1"/>
  <c r="AI26" i="34" s="1"/>
  <c r="AH25" i="45" s="1"/>
  <c r="AF94" i="16"/>
  <c r="AF94" i="37" s="1"/>
  <c r="AI94" i="34" s="1"/>
  <c r="AH93" i="45" s="1"/>
  <c r="AF11" i="16"/>
  <c r="AF11" i="37" s="1"/>
  <c r="AI11" i="34" s="1"/>
  <c r="AH10" i="45" s="1"/>
  <c r="AF7" i="16"/>
  <c r="AF7" i="37" s="1"/>
  <c r="AI7" i="34" s="1"/>
  <c r="AH6" i="45" s="1"/>
  <c r="AF35" i="16"/>
  <c r="AF35" i="37" s="1"/>
  <c r="AI35" i="34" s="1"/>
  <c r="AH34" i="45" s="1"/>
  <c r="AF69" i="16"/>
  <c r="AF69" i="37" s="1"/>
  <c r="AI69" i="34" s="1"/>
  <c r="AH68" i="45" s="1"/>
  <c r="AF68" i="16"/>
  <c r="AF68" i="37" s="1"/>
  <c r="AI68" i="34" s="1"/>
  <c r="AH67" i="45" s="1"/>
  <c r="AF79" i="16"/>
  <c r="AF79" i="37" s="1"/>
  <c r="AI79" i="34" s="1"/>
  <c r="AH78" i="45" s="1"/>
  <c r="AF33" i="16"/>
  <c r="AF33" i="37" s="1"/>
  <c r="AI33" i="34" s="1"/>
  <c r="AH32" i="45" s="1"/>
  <c r="AF56" i="16"/>
  <c r="AF56" i="37" s="1"/>
  <c r="AI56" i="34" s="1"/>
  <c r="AH55" i="45" s="1"/>
  <c r="AF65" i="16"/>
  <c r="AF65" i="37" s="1"/>
  <c r="AI65" i="34" s="1"/>
  <c r="AH64" i="45" s="1"/>
  <c r="AG5" i="4"/>
  <c r="AI3" i="15"/>
  <c r="AI83" i="15"/>
  <c r="AI13" i="15"/>
  <c r="AI52" i="15"/>
  <c r="AI57" i="15"/>
  <c r="AI72" i="15"/>
  <c r="AI37" i="15"/>
  <c r="AI78" i="15"/>
  <c r="AI27" i="15"/>
  <c r="AI28" i="15"/>
  <c r="AI76" i="15"/>
  <c r="AI94" i="15"/>
  <c r="AI40" i="15"/>
  <c r="AI53" i="15"/>
  <c r="AI47" i="15"/>
  <c r="AI103" i="15"/>
  <c r="AI71" i="15"/>
  <c r="AI101" i="15"/>
  <c r="AI11" i="15"/>
  <c r="AI107" i="15"/>
  <c r="AI23" i="15"/>
  <c r="AI15" i="15"/>
  <c r="AI56" i="15"/>
  <c r="AI60" i="15"/>
  <c r="AI109" i="15"/>
  <c r="AI75" i="15"/>
  <c r="AI7" i="15"/>
  <c r="AI29" i="15"/>
  <c r="AI45" i="15"/>
  <c r="AI85" i="15"/>
  <c r="AI54" i="15"/>
  <c r="AI67" i="15"/>
  <c r="AI49" i="15"/>
  <c r="AI39" i="15"/>
  <c r="AI111" i="15"/>
  <c r="AI19" i="15"/>
  <c r="AI99" i="15"/>
  <c r="AI43" i="15"/>
  <c r="AI20" i="15"/>
  <c r="AI9" i="15"/>
  <c r="AI6" i="15"/>
  <c r="AI38" i="15"/>
  <c r="AI48" i="15"/>
  <c r="AI63" i="15"/>
  <c r="AI44" i="15"/>
  <c r="AI25" i="15"/>
  <c r="AI106" i="15"/>
  <c r="AI91" i="15"/>
  <c r="AI46" i="15"/>
  <c r="AI36" i="15"/>
  <c r="AI77" i="15"/>
  <c r="AI32" i="15"/>
  <c r="AI88" i="15"/>
  <c r="AI35" i="15"/>
  <c r="AI22" i="15"/>
  <c r="AI79" i="15"/>
  <c r="AI108" i="15"/>
  <c r="AI102" i="15"/>
  <c r="AI21" i="15"/>
  <c r="AI86" i="15"/>
  <c r="AI34" i="15"/>
  <c r="AI93" i="15"/>
  <c r="AI68" i="15"/>
  <c r="AI104" i="15"/>
  <c r="AI112" i="15"/>
  <c r="AI31" i="15"/>
  <c r="AI70" i="15"/>
  <c r="AI98" i="15"/>
  <c r="AI74" i="15"/>
  <c r="AI73" i="15"/>
  <c r="AI80" i="15"/>
  <c r="AI18" i="15"/>
  <c r="AI84" i="15"/>
  <c r="AI55" i="15"/>
  <c r="AI8" i="15"/>
  <c r="AI92" i="15"/>
  <c r="AI16" i="15"/>
  <c r="AI96" i="15"/>
  <c r="AI41" i="15"/>
  <c r="AI10" i="15"/>
  <c r="AI26" i="15"/>
  <c r="AI59" i="15"/>
  <c r="AI82" i="15"/>
  <c r="AI51" i="15"/>
  <c r="AI14" i="15"/>
  <c r="AI17" i="15"/>
  <c r="AI33" i="15"/>
  <c r="AI89" i="15"/>
  <c r="AI90" i="15"/>
  <c r="AI105" i="15"/>
  <c r="AI81" i="15"/>
  <c r="AI5" i="15"/>
  <c r="AI69" i="15"/>
  <c r="AI110" i="15"/>
  <c r="AI50" i="15"/>
  <c r="AI64" i="15"/>
  <c r="AI100" i="15"/>
  <c r="AI87" i="15"/>
  <c r="AI95" i="15"/>
  <c r="AI97" i="15"/>
  <c r="AI12" i="15"/>
  <c r="AI42" i="15"/>
  <c r="AI65" i="15"/>
  <c r="AI66" i="15"/>
  <c r="AI30" i="15"/>
  <c r="AI58" i="15"/>
  <c r="AI62" i="15"/>
  <c r="AI24" i="15"/>
  <c r="AI61" i="15"/>
  <c r="AC3" i="4"/>
  <c r="X585" i="46" l="1"/>
  <c r="X797" i="46"/>
  <c r="X373" i="46"/>
  <c r="X691" i="46"/>
  <c r="X479" i="46"/>
  <c r="X267" i="46"/>
  <c r="X55" i="46"/>
  <c r="X161" i="46"/>
  <c r="X661" i="46"/>
  <c r="X449" i="46"/>
  <c r="X555" i="46"/>
  <c r="X767" i="46"/>
  <c r="X343" i="46"/>
  <c r="X25" i="46"/>
  <c r="X131" i="46"/>
  <c r="X237" i="46"/>
  <c r="W817" i="46"/>
  <c r="W414" i="46"/>
  <c r="W86" i="46"/>
  <c r="W632" i="46"/>
  <c r="W628" i="46"/>
  <c r="W636" i="46"/>
  <c r="W427" i="46"/>
  <c r="W57" i="46"/>
  <c r="W191" i="46"/>
  <c r="W74" i="46"/>
  <c r="W189" i="46"/>
  <c r="W197" i="46"/>
  <c r="V863" i="46"/>
  <c r="W845" i="46"/>
  <c r="W694" i="46"/>
  <c r="W808" i="46"/>
  <c r="W712" i="46"/>
  <c r="W505" i="46"/>
  <c r="W589" i="46"/>
  <c r="W513" i="46"/>
  <c r="W410" i="46"/>
  <c r="W413" i="46"/>
  <c r="W529" i="46"/>
  <c r="W514" i="46"/>
  <c r="W809" i="46"/>
  <c r="W405" i="46"/>
  <c r="W618" i="46"/>
  <c r="W486" i="46"/>
  <c r="W64" i="46"/>
  <c r="W296" i="46"/>
  <c r="W213" i="46"/>
  <c r="W104" i="46"/>
  <c r="W600" i="46"/>
  <c r="W93" i="46"/>
  <c r="W169" i="46"/>
  <c r="X752" i="46"/>
  <c r="X646" i="46"/>
  <c r="X328" i="46"/>
  <c r="X540" i="46"/>
  <c r="X10" i="46"/>
  <c r="X116" i="46"/>
  <c r="X434" i="46"/>
  <c r="X222" i="46"/>
  <c r="X771" i="46"/>
  <c r="X665" i="46"/>
  <c r="X347" i="46"/>
  <c r="X453" i="46"/>
  <c r="X559" i="46"/>
  <c r="X241" i="46"/>
  <c r="X29" i="46"/>
  <c r="X135" i="46"/>
  <c r="X760" i="46"/>
  <c r="X654" i="46"/>
  <c r="X336" i="46"/>
  <c r="X548" i="46"/>
  <c r="X442" i="46"/>
  <c r="X18" i="46"/>
  <c r="X124" i="46"/>
  <c r="X230" i="46"/>
  <c r="X779" i="46"/>
  <c r="X673" i="46"/>
  <c r="X355" i="46"/>
  <c r="X461" i="46"/>
  <c r="X567" i="46"/>
  <c r="X249" i="46"/>
  <c r="X37" i="46"/>
  <c r="X143" i="46"/>
  <c r="X795" i="46"/>
  <c r="X689" i="46"/>
  <c r="X265" i="46"/>
  <c r="X371" i="46"/>
  <c r="X477" i="46"/>
  <c r="X583" i="46"/>
  <c r="X53" i="46"/>
  <c r="X159" i="46"/>
  <c r="X755" i="46"/>
  <c r="X649" i="46"/>
  <c r="X331" i="46"/>
  <c r="X437" i="46"/>
  <c r="X543" i="46"/>
  <c r="X225" i="46"/>
  <c r="X13" i="46"/>
  <c r="X119" i="46"/>
  <c r="X668" i="46"/>
  <c r="X774" i="46"/>
  <c r="X456" i="46"/>
  <c r="X562" i="46"/>
  <c r="X350" i="46"/>
  <c r="X244" i="46"/>
  <c r="X32" i="46"/>
  <c r="X138" i="46"/>
  <c r="X768" i="46"/>
  <c r="X662" i="46"/>
  <c r="X344" i="46"/>
  <c r="X556" i="46"/>
  <c r="X26" i="46"/>
  <c r="X132" i="46"/>
  <c r="X450" i="46"/>
  <c r="X238" i="46"/>
  <c r="X645" i="46"/>
  <c r="X433" i="46"/>
  <c r="X539" i="46"/>
  <c r="X751" i="46"/>
  <c r="X327" i="46"/>
  <c r="X115" i="46"/>
  <c r="X221" i="46"/>
  <c r="X9" i="46"/>
  <c r="X763" i="46"/>
  <c r="X657" i="46"/>
  <c r="X339" i="46"/>
  <c r="X445" i="46"/>
  <c r="X551" i="46"/>
  <c r="X233" i="46"/>
  <c r="X21" i="46"/>
  <c r="X127" i="46"/>
  <c r="X781" i="46"/>
  <c r="X357" i="46"/>
  <c r="X675" i="46"/>
  <c r="X463" i="46"/>
  <c r="X569" i="46"/>
  <c r="X39" i="46"/>
  <c r="X145" i="46"/>
  <c r="X251" i="46"/>
  <c r="W605" i="46"/>
  <c r="W626" i="46"/>
  <c r="W510" i="46"/>
  <c r="W526" i="46"/>
  <c r="W522" i="46"/>
  <c r="W530" i="46"/>
  <c r="W321" i="46"/>
  <c r="W587" i="46"/>
  <c r="W509" i="46"/>
  <c r="W392" i="46"/>
  <c r="W83" i="46"/>
  <c r="W91" i="46"/>
  <c r="W209" i="46"/>
  <c r="W164" i="46"/>
  <c r="V864" i="46"/>
  <c r="W702" i="46"/>
  <c r="W818" i="46"/>
  <c r="W399" i="46"/>
  <c r="W483" i="46"/>
  <c r="W407" i="46"/>
  <c r="W728" i="46"/>
  <c r="W731" i="46"/>
  <c r="W423" i="46"/>
  <c r="W832" i="46"/>
  <c r="W491" i="46"/>
  <c r="W723" i="46"/>
  <c r="W830" i="46"/>
  <c r="W804" i="46"/>
  <c r="W276" i="46"/>
  <c r="W190" i="46"/>
  <c r="W107" i="46"/>
  <c r="W316" i="46"/>
  <c r="W282" i="46"/>
  <c r="W305" i="46"/>
  <c r="W63" i="46"/>
  <c r="X688" i="46"/>
  <c r="X794" i="46"/>
  <c r="X476" i="46"/>
  <c r="X582" i="46"/>
  <c r="X264" i="46"/>
  <c r="X370" i="46"/>
  <c r="X52" i="46"/>
  <c r="X158" i="46"/>
  <c r="X757" i="46"/>
  <c r="X333" i="46"/>
  <c r="X439" i="46"/>
  <c r="X545" i="46"/>
  <c r="X651" i="46"/>
  <c r="X15" i="46"/>
  <c r="X121" i="46"/>
  <c r="X227" i="46"/>
  <c r="X660" i="46"/>
  <c r="X766" i="46"/>
  <c r="X448" i="46"/>
  <c r="X554" i="46"/>
  <c r="X342" i="46"/>
  <c r="X236" i="46"/>
  <c r="X24" i="46"/>
  <c r="X130" i="46"/>
  <c r="X647" i="46"/>
  <c r="X753" i="46"/>
  <c r="X541" i="46"/>
  <c r="X329" i="46"/>
  <c r="X435" i="46"/>
  <c r="X117" i="46"/>
  <c r="X223" i="46"/>
  <c r="X11" i="46"/>
  <c r="X684" i="46"/>
  <c r="X790" i="46"/>
  <c r="X260" i="46"/>
  <c r="X472" i="46"/>
  <c r="X578" i="46"/>
  <c r="X48" i="46"/>
  <c r="X366" i="46"/>
  <c r="X154" i="46"/>
  <c r="X679" i="46"/>
  <c r="X785" i="46"/>
  <c r="X573" i="46"/>
  <c r="X361" i="46"/>
  <c r="X467" i="46"/>
  <c r="X255" i="46"/>
  <c r="X149" i="46"/>
  <c r="X43" i="46"/>
  <c r="X664" i="46"/>
  <c r="X770" i="46"/>
  <c r="X452" i="46"/>
  <c r="X558" i="46"/>
  <c r="X346" i="46"/>
  <c r="X28" i="46"/>
  <c r="X134" i="46"/>
  <c r="X240" i="46"/>
  <c r="X672" i="46"/>
  <c r="X778" i="46"/>
  <c r="X460" i="46"/>
  <c r="X354" i="46"/>
  <c r="X36" i="46"/>
  <c r="X142" i="46"/>
  <c r="X566" i="46"/>
  <c r="X248" i="46"/>
  <c r="X787" i="46"/>
  <c r="X681" i="46"/>
  <c r="X363" i="46"/>
  <c r="X469" i="46"/>
  <c r="X575" i="46"/>
  <c r="X257" i="46"/>
  <c r="X45" i="46"/>
  <c r="X151" i="46"/>
  <c r="X685" i="46"/>
  <c r="X791" i="46"/>
  <c r="X473" i="46"/>
  <c r="X579" i="46"/>
  <c r="X261" i="46"/>
  <c r="X367" i="46"/>
  <c r="X49" i="46"/>
  <c r="X155" i="46"/>
  <c r="X676" i="46"/>
  <c r="X782" i="46"/>
  <c r="X464" i="46"/>
  <c r="X570" i="46"/>
  <c r="X252" i="46"/>
  <c r="X358" i="46"/>
  <c r="X40" i="46"/>
  <c r="X146" i="46"/>
  <c r="X656" i="46"/>
  <c r="X762" i="46"/>
  <c r="X444" i="46"/>
  <c r="X338" i="46"/>
  <c r="X20" i="46"/>
  <c r="X126" i="46"/>
  <c r="X550" i="46"/>
  <c r="X232" i="46"/>
  <c r="W499" i="46"/>
  <c r="W838" i="46"/>
  <c r="W828" i="46"/>
  <c r="W844" i="46"/>
  <c r="W840" i="46"/>
  <c r="W318" i="46"/>
  <c r="W639" i="46"/>
  <c r="W693" i="46"/>
  <c r="W403" i="46"/>
  <c r="W286" i="46"/>
  <c r="W401" i="46"/>
  <c r="W409" i="46"/>
  <c r="W103" i="46"/>
  <c r="W58" i="46"/>
  <c r="W172" i="46"/>
  <c r="W288" i="46"/>
  <c r="V869" i="46"/>
  <c r="W823" i="46"/>
  <c r="W695" i="46"/>
  <c r="W831" i="46"/>
  <c r="W834" i="46"/>
  <c r="W837" i="46"/>
  <c r="W847" i="46"/>
  <c r="W726" i="46"/>
  <c r="W703" i="46"/>
  <c r="W829" i="46"/>
  <c r="W724" i="46"/>
  <c r="W698" i="46"/>
  <c r="W170" i="46"/>
  <c r="W508" i="46"/>
  <c r="W425" i="46"/>
  <c r="W210" i="46"/>
  <c r="W176" i="46"/>
  <c r="W199" i="46"/>
  <c r="W275" i="46"/>
  <c r="X792" i="46"/>
  <c r="X686" i="46"/>
  <c r="X368" i="46"/>
  <c r="X580" i="46"/>
  <c r="X262" i="46"/>
  <c r="X474" i="46"/>
  <c r="X50" i="46"/>
  <c r="X156" i="46"/>
  <c r="X747" i="46"/>
  <c r="X641" i="46"/>
  <c r="X323" i="46"/>
  <c r="X429" i="46"/>
  <c r="X535" i="46"/>
  <c r="X217" i="46"/>
  <c r="X5" i="46"/>
  <c r="X111" i="46"/>
  <c r="X677" i="46"/>
  <c r="X465" i="46"/>
  <c r="X571" i="46"/>
  <c r="X783" i="46"/>
  <c r="X359" i="46"/>
  <c r="X41" i="46"/>
  <c r="X147" i="46"/>
  <c r="X253" i="46"/>
  <c r="X776" i="46"/>
  <c r="X670" i="46"/>
  <c r="X352" i="46"/>
  <c r="X564" i="46"/>
  <c r="X458" i="46"/>
  <c r="X34" i="46"/>
  <c r="X140" i="46"/>
  <c r="X246" i="46"/>
  <c r="X674" i="46"/>
  <c r="X780" i="46"/>
  <c r="X568" i="46"/>
  <c r="X356" i="46"/>
  <c r="X462" i="46"/>
  <c r="X144" i="46"/>
  <c r="X250" i="46"/>
  <c r="X38" i="46"/>
  <c r="X687" i="46"/>
  <c r="X793" i="46"/>
  <c r="X581" i="46"/>
  <c r="X263" i="46"/>
  <c r="X369" i="46"/>
  <c r="X475" i="46"/>
  <c r="X157" i="46"/>
  <c r="X51" i="46"/>
  <c r="X644" i="46"/>
  <c r="X750" i="46"/>
  <c r="X432" i="46"/>
  <c r="X538" i="46"/>
  <c r="X326" i="46"/>
  <c r="X220" i="46"/>
  <c r="X8" i="46"/>
  <c r="X114" i="46"/>
  <c r="X749" i="46"/>
  <c r="X325" i="46"/>
  <c r="X643" i="46"/>
  <c r="X431" i="46"/>
  <c r="X537" i="46"/>
  <c r="X7" i="46"/>
  <c r="X113" i="46"/>
  <c r="X219" i="46"/>
  <c r="V865" i="46"/>
  <c r="W711" i="46"/>
  <c r="W732" i="46"/>
  <c r="W722" i="46"/>
  <c r="W738" i="46"/>
  <c r="W734" i="46"/>
  <c r="W848" i="46"/>
  <c r="W851" i="46"/>
  <c r="W481" i="46"/>
  <c r="W615" i="46"/>
  <c r="W604" i="46"/>
  <c r="W613" i="46"/>
  <c r="W833" i="46"/>
  <c r="W633" i="46"/>
  <c r="W376" i="46"/>
  <c r="W66" i="46"/>
  <c r="W182" i="46"/>
  <c r="W293" i="46"/>
  <c r="W59" i="46"/>
  <c r="W301" i="46"/>
  <c r="W304" i="46"/>
  <c r="W201" i="46"/>
  <c r="W211" i="46"/>
  <c r="W196" i="46"/>
  <c r="W279" i="46"/>
  <c r="W193" i="46"/>
  <c r="W88" i="46"/>
  <c r="W274" i="46"/>
  <c r="W488" i="46"/>
  <c r="W84" i="46"/>
  <c r="W849" i="46"/>
  <c r="W528" i="46"/>
  <c r="W388" i="46"/>
  <c r="W517" i="46"/>
  <c r="W593" i="46"/>
  <c r="W96" i="46"/>
  <c r="W616" i="46"/>
  <c r="W208" i="46"/>
  <c r="W204" i="46"/>
  <c r="V868" i="46"/>
  <c r="W742" i="46"/>
  <c r="W745" i="46"/>
  <c r="W375" i="46"/>
  <c r="W827" i="46"/>
  <c r="W498" i="46"/>
  <c r="W825" i="46"/>
  <c r="W621" i="46"/>
  <c r="W527" i="46"/>
  <c r="W270" i="46"/>
  <c r="W384" i="46"/>
  <c r="W76" i="46"/>
  <c r="W187" i="46"/>
  <c r="W271" i="46"/>
  <c r="W195" i="46"/>
  <c r="W198" i="46"/>
  <c r="W95" i="46"/>
  <c r="W105" i="46"/>
  <c r="W90" i="46"/>
  <c r="W173" i="46"/>
  <c r="W87" i="46"/>
  <c r="W300" i="46"/>
  <c r="W168" i="46"/>
  <c r="W382" i="46"/>
  <c r="W614" i="46"/>
  <c r="W319" i="46"/>
  <c r="W422" i="46"/>
  <c r="W70" i="46"/>
  <c r="W411" i="46"/>
  <c r="W487" i="46"/>
  <c r="X690" i="46"/>
  <c r="X796" i="46"/>
  <c r="X584" i="46"/>
  <c r="X372" i="46"/>
  <c r="X478" i="46"/>
  <c r="X266" i="46"/>
  <c r="X160" i="46"/>
  <c r="X54" i="46"/>
  <c r="X650" i="46"/>
  <c r="X756" i="46"/>
  <c r="X544" i="46"/>
  <c r="X332" i="46"/>
  <c r="X438" i="46"/>
  <c r="X120" i="46"/>
  <c r="X226" i="46"/>
  <c r="X14" i="46"/>
  <c r="X653" i="46"/>
  <c r="X759" i="46"/>
  <c r="X441" i="46"/>
  <c r="X547" i="46"/>
  <c r="X335" i="46"/>
  <c r="X17" i="46"/>
  <c r="X123" i="46"/>
  <c r="X229" i="46"/>
  <c r="W181" i="46"/>
  <c r="W202" i="46"/>
  <c r="W298" i="46"/>
  <c r="W102" i="46"/>
  <c r="W98" i="46"/>
  <c r="W212" i="46"/>
  <c r="W109" i="46"/>
  <c r="V862" i="46"/>
  <c r="W799" i="46"/>
  <c r="W721" i="46"/>
  <c r="W816" i="46"/>
  <c r="W507" i="46"/>
  <c r="W515" i="46"/>
  <c r="W421" i="46"/>
  <c r="W588" i="46"/>
  <c r="W278" i="46"/>
  <c r="W500" i="46"/>
  <c r="W81" i="46"/>
  <c r="W165" i="46"/>
  <c r="W89" i="46"/>
  <c r="W92" i="46"/>
  <c r="W307" i="46"/>
  <c r="W317" i="46"/>
  <c r="W408" i="46"/>
  <c r="W67" i="46"/>
  <c r="W299" i="46"/>
  <c r="W194" i="46"/>
  <c r="W380" i="46"/>
  <c r="V867" i="46"/>
  <c r="W594" i="46"/>
  <c r="W402" i="46"/>
  <c r="W637" i="46"/>
  <c r="W634" i="46"/>
  <c r="W494" i="46"/>
  <c r="W623" i="46"/>
  <c r="W381" i="46"/>
  <c r="X666" i="46"/>
  <c r="X772" i="46"/>
  <c r="X560" i="46"/>
  <c r="X348" i="46"/>
  <c r="X454" i="46"/>
  <c r="X136" i="46"/>
  <c r="X242" i="46"/>
  <c r="X30" i="46"/>
  <c r="X784" i="46"/>
  <c r="X678" i="46"/>
  <c r="X360" i="46"/>
  <c r="X572" i="46"/>
  <c r="X254" i="46"/>
  <c r="X42" i="46"/>
  <c r="X148" i="46"/>
  <c r="X466" i="46"/>
  <c r="X648" i="46"/>
  <c r="X754" i="46"/>
  <c r="X436" i="46"/>
  <c r="X12" i="46"/>
  <c r="X542" i="46"/>
  <c r="X330" i="46"/>
  <c r="X118" i="46"/>
  <c r="X224" i="46"/>
  <c r="W308" i="46"/>
  <c r="W192" i="46"/>
  <c r="W420" i="46"/>
  <c r="W310" i="46"/>
  <c r="W106" i="46"/>
  <c r="W215" i="46"/>
  <c r="W269" i="46"/>
  <c r="W85" i="46"/>
  <c r="V866" i="46"/>
  <c r="W710" i="46"/>
  <c r="W719" i="46"/>
  <c r="W727" i="46"/>
  <c r="W315" i="46"/>
  <c r="W482" i="46"/>
  <c r="W596" i="46"/>
  <c r="W606" i="46"/>
  <c r="W717" i="46"/>
  <c r="W377" i="46"/>
  <c r="W619" i="46"/>
  <c r="W516" i="46"/>
  <c r="W625" i="46"/>
  <c r="W635" i="46"/>
  <c r="W302" i="46"/>
  <c r="W385" i="46"/>
  <c r="W617" i="46"/>
  <c r="W512" i="46"/>
  <c r="W592" i="46"/>
  <c r="W806" i="46"/>
  <c r="W720" i="46"/>
  <c r="W531" i="46"/>
  <c r="W846" i="46"/>
  <c r="W812" i="46"/>
  <c r="W835" i="46"/>
  <c r="W699" i="46"/>
  <c r="W287" i="46"/>
  <c r="X658" i="46"/>
  <c r="X764" i="46"/>
  <c r="X552" i="46"/>
  <c r="X340" i="46"/>
  <c r="X446" i="46"/>
  <c r="X128" i="46"/>
  <c r="X234" i="46"/>
  <c r="X22" i="46"/>
  <c r="X789" i="46"/>
  <c r="X365" i="46"/>
  <c r="X471" i="46"/>
  <c r="X577" i="46"/>
  <c r="X683" i="46"/>
  <c r="X259" i="46"/>
  <c r="X47" i="46"/>
  <c r="X153" i="46"/>
  <c r="X652" i="46"/>
  <c r="X758" i="46"/>
  <c r="X440" i="46"/>
  <c r="X546" i="46"/>
  <c r="X334" i="46"/>
  <c r="X228" i="46"/>
  <c r="X16" i="46"/>
  <c r="X122" i="46"/>
  <c r="X765" i="46"/>
  <c r="X341" i="46"/>
  <c r="X659" i="46"/>
  <c r="X447" i="46"/>
  <c r="X553" i="46"/>
  <c r="X23" i="46"/>
  <c r="X129" i="46"/>
  <c r="X235" i="46"/>
  <c r="X669" i="46"/>
  <c r="X775" i="46"/>
  <c r="X457" i="46"/>
  <c r="X563" i="46"/>
  <c r="X351" i="46"/>
  <c r="X33" i="46"/>
  <c r="X139" i="46"/>
  <c r="X245" i="46"/>
  <c r="W75" i="46"/>
  <c r="X671" i="46"/>
  <c r="X777" i="46"/>
  <c r="X565" i="46"/>
  <c r="X353" i="46"/>
  <c r="X459" i="46"/>
  <c r="X141" i="46"/>
  <c r="X247" i="46"/>
  <c r="X35" i="46"/>
  <c r="X642" i="46"/>
  <c r="X748" i="46"/>
  <c r="X536" i="46"/>
  <c r="X324" i="46"/>
  <c r="X430" i="46"/>
  <c r="X112" i="46"/>
  <c r="X218" i="46"/>
  <c r="X6" i="46"/>
  <c r="X692" i="46"/>
  <c r="X798" i="46"/>
  <c r="X586" i="46"/>
  <c r="X268" i="46"/>
  <c r="X480" i="46"/>
  <c r="X374" i="46"/>
  <c r="X56" i="46"/>
  <c r="X162" i="46"/>
  <c r="X663" i="46"/>
  <c r="X769" i="46"/>
  <c r="X557" i="46"/>
  <c r="X345" i="46"/>
  <c r="X451" i="46"/>
  <c r="X133" i="46"/>
  <c r="X239" i="46"/>
  <c r="X27" i="46"/>
  <c r="X680" i="46"/>
  <c r="X786" i="46"/>
  <c r="X468" i="46"/>
  <c r="X362" i="46"/>
  <c r="X574" i="46"/>
  <c r="X44" i="46"/>
  <c r="X150" i="46"/>
  <c r="X256" i="46"/>
  <c r="X682" i="46"/>
  <c r="X788" i="46"/>
  <c r="X576" i="46"/>
  <c r="X364" i="46"/>
  <c r="X470" i="46"/>
  <c r="X258" i="46"/>
  <c r="X152" i="46"/>
  <c r="X46" i="46"/>
  <c r="X640" i="46"/>
  <c r="X746" i="46"/>
  <c r="X428" i="46"/>
  <c r="X322" i="46"/>
  <c r="X110" i="46"/>
  <c r="X534" i="46"/>
  <c r="X216" i="46"/>
  <c r="X4" i="46"/>
  <c r="X655" i="46"/>
  <c r="X761" i="46"/>
  <c r="X549" i="46"/>
  <c r="X337" i="46"/>
  <c r="X443" i="46"/>
  <c r="X125" i="46"/>
  <c r="X231" i="46"/>
  <c r="X19" i="46"/>
  <c r="W393" i="46"/>
  <c r="W520" i="46"/>
  <c r="W404" i="46"/>
  <c r="W314" i="46"/>
  <c r="W416" i="46"/>
  <c r="W424" i="46"/>
  <c r="W533" i="46"/>
  <c r="W163" i="46"/>
  <c r="W297" i="46"/>
  <c r="W180" i="46"/>
  <c r="W295" i="46"/>
  <c r="W303" i="46"/>
  <c r="W739" i="46"/>
  <c r="W800" i="46"/>
  <c r="W490" i="46"/>
  <c r="W394" i="46"/>
  <c r="W611" i="46"/>
  <c r="W801" i="46"/>
  <c r="W725" i="46"/>
  <c r="W622" i="46"/>
  <c r="W519" i="46"/>
  <c r="W741" i="46"/>
  <c r="W620" i="46"/>
  <c r="W597" i="46"/>
  <c r="W511" i="46"/>
  <c r="W406" i="46"/>
  <c r="W62" i="46"/>
  <c r="W700" i="46"/>
  <c r="W826" i="46"/>
  <c r="W743" i="46"/>
  <c r="W740" i="46"/>
  <c r="W706" i="46"/>
  <c r="W729" i="46"/>
  <c r="W805" i="46"/>
  <c r="AG66" i="16"/>
  <c r="AG66" i="37" s="1"/>
  <c r="AJ66" i="34" s="1"/>
  <c r="AI65" i="45" s="1"/>
  <c r="AG64" i="16"/>
  <c r="AG64" i="37" s="1"/>
  <c r="AJ64" i="34" s="1"/>
  <c r="AI63" i="45" s="1"/>
  <c r="AG89" i="16"/>
  <c r="AG89" i="37" s="1"/>
  <c r="AJ89" i="34" s="1"/>
  <c r="AI88" i="45" s="1"/>
  <c r="AG10" i="16"/>
  <c r="AG10" i="37" s="1"/>
  <c r="AJ10" i="34" s="1"/>
  <c r="AI9" i="45" s="1"/>
  <c r="AG18" i="16"/>
  <c r="AG18" i="37" s="1"/>
  <c r="AJ18" i="34" s="1"/>
  <c r="AI17" i="45" s="1"/>
  <c r="AG104" i="16"/>
  <c r="AG104" i="37" s="1"/>
  <c r="AJ104" i="34" s="1"/>
  <c r="AI103" i="45" s="1"/>
  <c r="AG79" i="16"/>
  <c r="AG79" i="37" s="1"/>
  <c r="AJ79" i="34" s="1"/>
  <c r="AI78" i="45" s="1"/>
  <c r="AG91" i="16"/>
  <c r="AG91" i="37" s="1"/>
  <c r="AJ91" i="34" s="1"/>
  <c r="AI90" i="45" s="1"/>
  <c r="AG9" i="16"/>
  <c r="AG9" i="37" s="1"/>
  <c r="AJ9" i="34" s="1"/>
  <c r="AI8" i="45" s="1"/>
  <c r="AG67" i="16"/>
  <c r="AG67" i="37" s="1"/>
  <c r="AJ67" i="34" s="1"/>
  <c r="AI66" i="45" s="1"/>
  <c r="AG60" i="16"/>
  <c r="AG60" i="37" s="1"/>
  <c r="AJ60" i="34" s="1"/>
  <c r="AI59" i="45" s="1"/>
  <c r="AG103" i="16"/>
  <c r="AG103" i="37" s="1"/>
  <c r="AJ103" i="34" s="1"/>
  <c r="AI102" i="45" s="1"/>
  <c r="AG78" i="16"/>
  <c r="AG78" i="37" s="1"/>
  <c r="AJ78" i="34" s="1"/>
  <c r="AI77" i="45" s="1"/>
  <c r="AG13" i="16"/>
  <c r="AG13" i="37" s="1"/>
  <c r="AJ13" i="34" s="1"/>
  <c r="AI12" i="45" s="1"/>
  <c r="AG46" i="16"/>
  <c r="AG46" i="37" s="1"/>
  <c r="AJ46" i="34" s="1"/>
  <c r="AI45" i="45" s="1"/>
  <c r="AG65" i="16"/>
  <c r="AG65" i="37" s="1"/>
  <c r="AJ65" i="34" s="1"/>
  <c r="AI64" i="45" s="1"/>
  <c r="AG33" i="16"/>
  <c r="AG33" i="37" s="1"/>
  <c r="AJ33" i="34" s="1"/>
  <c r="AI32" i="45" s="1"/>
  <c r="AG80" i="16"/>
  <c r="AG80" i="37" s="1"/>
  <c r="AJ80" i="34" s="1"/>
  <c r="AI79" i="45" s="1"/>
  <c r="AG68" i="16"/>
  <c r="AG68" i="37" s="1"/>
  <c r="AJ68" i="34" s="1"/>
  <c r="AI67" i="45" s="1"/>
  <c r="AG22" i="16"/>
  <c r="AG22" i="37" s="1"/>
  <c r="AJ22" i="34" s="1"/>
  <c r="AI21" i="45" s="1"/>
  <c r="AG54" i="16"/>
  <c r="AG54" i="37" s="1"/>
  <c r="AJ54" i="34" s="1"/>
  <c r="AI53" i="45" s="1"/>
  <c r="AG56" i="16"/>
  <c r="AG56" i="37" s="1"/>
  <c r="AJ56" i="34" s="1"/>
  <c r="AI55" i="45" s="1"/>
  <c r="AG47" i="16"/>
  <c r="AG47" i="37" s="1"/>
  <c r="AJ47" i="34" s="1"/>
  <c r="AI46" i="45" s="1"/>
  <c r="AG37" i="16"/>
  <c r="AG37" i="37" s="1"/>
  <c r="AJ37" i="34" s="1"/>
  <c r="AI36" i="45" s="1"/>
  <c r="AG42" i="16"/>
  <c r="AG42" i="37" s="1"/>
  <c r="AJ42" i="34" s="1"/>
  <c r="AI41" i="45" s="1"/>
  <c r="AG110" i="16"/>
  <c r="AG110" i="37" s="1"/>
  <c r="AJ110" i="34" s="1"/>
  <c r="AI109" i="45" s="1"/>
  <c r="AG17" i="16"/>
  <c r="AG17" i="37" s="1"/>
  <c r="AJ17" i="34" s="1"/>
  <c r="AI16" i="45" s="1"/>
  <c r="AG96" i="16"/>
  <c r="AG96" i="37" s="1"/>
  <c r="AJ96" i="34" s="1"/>
  <c r="AI95" i="45" s="1"/>
  <c r="AG93" i="16"/>
  <c r="AG93" i="37" s="1"/>
  <c r="AJ93" i="34" s="1"/>
  <c r="AI92" i="45" s="1"/>
  <c r="AG35" i="16"/>
  <c r="AG35" i="37" s="1"/>
  <c r="AJ35" i="34" s="1"/>
  <c r="AI34" i="45" s="1"/>
  <c r="AG25" i="16"/>
  <c r="AG25" i="37" s="1"/>
  <c r="AJ25" i="34" s="1"/>
  <c r="AI24" i="45" s="1"/>
  <c r="AG43" i="16"/>
  <c r="AG43" i="37" s="1"/>
  <c r="AJ43" i="34" s="1"/>
  <c r="AI42" i="45" s="1"/>
  <c r="AG85" i="16"/>
  <c r="AG85" i="37" s="1"/>
  <c r="AJ85" i="34" s="1"/>
  <c r="AI84" i="45" s="1"/>
  <c r="AG15" i="16"/>
  <c r="AG15" i="37" s="1"/>
  <c r="AJ15" i="34" s="1"/>
  <c r="AI14" i="45" s="1"/>
  <c r="AG53" i="16"/>
  <c r="AG53" i="37" s="1"/>
  <c r="AJ53" i="34" s="1"/>
  <c r="AI52" i="45" s="1"/>
  <c r="AG72" i="16"/>
  <c r="AG72" i="37" s="1"/>
  <c r="AJ72" i="34" s="1"/>
  <c r="AI71" i="45" s="1"/>
  <c r="AG82" i="16"/>
  <c r="AG82" i="37" s="1"/>
  <c r="AJ82" i="34" s="1"/>
  <c r="AI81" i="45" s="1"/>
  <c r="AG100" i="16"/>
  <c r="AG100" i="37" s="1"/>
  <c r="AJ100" i="34" s="1"/>
  <c r="AI99" i="45" s="1"/>
  <c r="AG90" i="16"/>
  <c r="AG90" i="37" s="1"/>
  <c r="AJ90" i="34" s="1"/>
  <c r="AI89" i="45" s="1"/>
  <c r="AG84" i="16"/>
  <c r="AG84" i="37" s="1"/>
  <c r="AJ84" i="34" s="1"/>
  <c r="AI83" i="45" s="1"/>
  <c r="AG108" i="16"/>
  <c r="AG108" i="37" s="1"/>
  <c r="AJ108" i="34" s="1"/>
  <c r="AI107" i="45" s="1"/>
  <c r="AG6" i="16"/>
  <c r="AG6" i="37" s="1"/>
  <c r="AJ6" i="34" s="1"/>
  <c r="AI5" i="45" s="1"/>
  <c r="AG109" i="16"/>
  <c r="AG109" i="37" s="1"/>
  <c r="AJ109" i="34" s="1"/>
  <c r="AI108" i="45" s="1"/>
  <c r="AG71" i="16"/>
  <c r="AG71" i="37" s="1"/>
  <c r="AJ71" i="34" s="1"/>
  <c r="AI70" i="45" s="1"/>
  <c r="AG27" i="16"/>
  <c r="AG27" i="37" s="1"/>
  <c r="AJ27" i="34" s="1"/>
  <c r="AI26" i="45" s="1"/>
  <c r="AG50" i="16"/>
  <c r="AG50" i="37" s="1"/>
  <c r="AJ50" i="34" s="1"/>
  <c r="AI49" i="45" s="1"/>
  <c r="AG20" i="16"/>
  <c r="AG20" i="37" s="1"/>
  <c r="AJ20" i="34" s="1"/>
  <c r="AI19" i="45" s="1"/>
  <c r="AG69" i="16"/>
  <c r="AG69" i="37" s="1"/>
  <c r="AJ69" i="34" s="1"/>
  <c r="AI68" i="45" s="1"/>
  <c r="AG16" i="16"/>
  <c r="AG16" i="37" s="1"/>
  <c r="AJ16" i="34" s="1"/>
  <c r="AI15" i="45" s="1"/>
  <c r="AG88" i="16"/>
  <c r="AG88" i="37" s="1"/>
  <c r="AJ88" i="34" s="1"/>
  <c r="AI87" i="45" s="1"/>
  <c r="AG99" i="16"/>
  <c r="AG99" i="37" s="1"/>
  <c r="AJ99" i="34" s="1"/>
  <c r="AI98" i="45" s="1"/>
  <c r="AG40" i="16"/>
  <c r="AG40" i="37" s="1"/>
  <c r="AJ40" i="34" s="1"/>
  <c r="AI39" i="45" s="1"/>
  <c r="AG95" i="16"/>
  <c r="AG95" i="37" s="1"/>
  <c r="AJ95" i="34" s="1"/>
  <c r="AI94" i="45" s="1"/>
  <c r="AG70" i="16"/>
  <c r="AG70" i="37" s="1"/>
  <c r="AJ70" i="34" s="1"/>
  <c r="AI69" i="45" s="1"/>
  <c r="AG7" i="16"/>
  <c r="AG7" i="37" s="1"/>
  <c r="AJ7" i="34" s="1"/>
  <c r="AI6" i="45" s="1"/>
  <c r="AG30" i="16"/>
  <c r="AG30" i="37" s="1"/>
  <c r="AJ30" i="34" s="1"/>
  <c r="AI29" i="45" s="1"/>
  <c r="AG26" i="16"/>
  <c r="AG26" i="37" s="1"/>
  <c r="AJ26" i="34" s="1"/>
  <c r="AI25" i="45" s="1"/>
  <c r="AG49" i="16"/>
  <c r="AG49" i="37" s="1"/>
  <c r="AJ49" i="34" s="1"/>
  <c r="AI48" i="45" s="1"/>
  <c r="AG41" i="16"/>
  <c r="AG41" i="37" s="1"/>
  <c r="AJ41" i="34" s="1"/>
  <c r="AI40" i="45" s="1"/>
  <c r="AG106" i="16"/>
  <c r="AG106" i="37" s="1"/>
  <c r="AJ106" i="34" s="1"/>
  <c r="AI105" i="45" s="1"/>
  <c r="AG12" i="16"/>
  <c r="AG12" i="37" s="1"/>
  <c r="AJ12" i="34" s="1"/>
  <c r="AI11" i="45" s="1"/>
  <c r="AG14" i="16"/>
  <c r="AG14" i="37" s="1"/>
  <c r="AJ14" i="34" s="1"/>
  <c r="AI13" i="45" s="1"/>
  <c r="AG74" i="16"/>
  <c r="AG74" i="37" s="1"/>
  <c r="AJ74" i="34" s="1"/>
  <c r="AI73" i="45" s="1"/>
  <c r="AG34" i="16"/>
  <c r="AG34" i="37" s="1"/>
  <c r="AJ34" i="34" s="1"/>
  <c r="AI33" i="45" s="1"/>
  <c r="AG44" i="16"/>
  <c r="AG44" i="37" s="1"/>
  <c r="AJ44" i="34" s="1"/>
  <c r="AI43" i="45" s="1"/>
  <c r="AG45" i="16"/>
  <c r="AG45" i="37" s="1"/>
  <c r="AJ45" i="34" s="1"/>
  <c r="AI44" i="45" s="1"/>
  <c r="AG23" i="16"/>
  <c r="AG23" i="37" s="1"/>
  <c r="AJ23" i="34" s="1"/>
  <c r="AI22" i="45" s="1"/>
  <c r="AG57" i="16"/>
  <c r="AG57" i="37" s="1"/>
  <c r="AJ57" i="34" s="1"/>
  <c r="AI56" i="45" s="1"/>
  <c r="AG24" i="16"/>
  <c r="AG24" i="37" s="1"/>
  <c r="AJ24" i="34" s="1"/>
  <c r="AI23" i="45" s="1"/>
  <c r="AG97" i="16"/>
  <c r="AG97" i="37" s="1"/>
  <c r="AJ97" i="34" s="1"/>
  <c r="AI96" i="45" s="1"/>
  <c r="AG5" i="16"/>
  <c r="AG5" i="37" s="1"/>
  <c r="AJ5" i="34" s="1"/>
  <c r="AI4" i="45" s="1"/>
  <c r="AG51" i="16"/>
  <c r="AG51" i="37" s="1"/>
  <c r="AJ51" i="34" s="1"/>
  <c r="AI50" i="45" s="1"/>
  <c r="AG92" i="16"/>
  <c r="AG92" i="37" s="1"/>
  <c r="AJ92" i="34" s="1"/>
  <c r="AI91" i="45" s="1"/>
  <c r="AG98" i="16"/>
  <c r="AG98" i="37" s="1"/>
  <c r="AJ98" i="34" s="1"/>
  <c r="AI97" i="45" s="1"/>
  <c r="AG86" i="16"/>
  <c r="AG86" i="37" s="1"/>
  <c r="AJ86" i="34" s="1"/>
  <c r="AI85" i="45" s="1"/>
  <c r="AG32" i="16"/>
  <c r="AG32" i="37" s="1"/>
  <c r="AJ32" i="34" s="1"/>
  <c r="AI31" i="45" s="1"/>
  <c r="AG63" i="16"/>
  <c r="AG63" i="37" s="1"/>
  <c r="AJ63" i="34" s="1"/>
  <c r="AI62" i="45" s="1"/>
  <c r="AG19" i="16"/>
  <c r="AG19" i="37" s="1"/>
  <c r="AJ19" i="34" s="1"/>
  <c r="AI18" i="45" s="1"/>
  <c r="AG29" i="16"/>
  <c r="AG29" i="37" s="1"/>
  <c r="AJ29" i="34" s="1"/>
  <c r="AI28" i="45" s="1"/>
  <c r="AG94" i="16"/>
  <c r="AG94" i="37" s="1"/>
  <c r="AJ94" i="34" s="1"/>
  <c r="AI93" i="45" s="1"/>
  <c r="AG52" i="16"/>
  <c r="AG52" i="37" s="1"/>
  <c r="AJ52" i="34" s="1"/>
  <c r="AI51" i="45" s="1"/>
  <c r="AG48" i="16"/>
  <c r="AG48" i="37" s="1"/>
  <c r="AJ48" i="34" s="1"/>
  <c r="AI47" i="45" s="1"/>
  <c r="AG58" i="16"/>
  <c r="AG58" i="37" s="1"/>
  <c r="AJ58" i="34" s="1"/>
  <c r="AI57" i="45" s="1"/>
  <c r="AG87" i="16"/>
  <c r="AG87" i="37" s="1"/>
  <c r="AJ87" i="34" s="1"/>
  <c r="AI86" i="45" s="1"/>
  <c r="AG105" i="16"/>
  <c r="AG105" i="37" s="1"/>
  <c r="AJ105" i="34" s="1"/>
  <c r="AI104" i="45" s="1"/>
  <c r="AG59" i="16"/>
  <c r="AG59" i="37" s="1"/>
  <c r="AJ59" i="34" s="1"/>
  <c r="AI58" i="45" s="1"/>
  <c r="AG55" i="16"/>
  <c r="AG55" i="37" s="1"/>
  <c r="AJ55" i="34" s="1"/>
  <c r="AI54" i="45" s="1"/>
  <c r="AG31" i="16"/>
  <c r="AG31" i="37" s="1"/>
  <c r="AJ31" i="34" s="1"/>
  <c r="AI30" i="45" s="1"/>
  <c r="AG102" i="16"/>
  <c r="AG102" i="37" s="1"/>
  <c r="AJ102" i="34" s="1"/>
  <c r="AI101" i="45" s="1"/>
  <c r="AG36" i="16"/>
  <c r="AG36" i="37" s="1"/>
  <c r="AJ36" i="34" s="1"/>
  <c r="AI35" i="45" s="1"/>
  <c r="AG38" i="16"/>
  <c r="AG38" i="37" s="1"/>
  <c r="AJ38" i="34" s="1"/>
  <c r="AI37" i="45" s="1"/>
  <c r="AG39" i="16"/>
  <c r="AG39" i="37" s="1"/>
  <c r="AJ39" i="34" s="1"/>
  <c r="AI38" i="45" s="1"/>
  <c r="AG75" i="16"/>
  <c r="AG75" i="37" s="1"/>
  <c r="AJ75" i="34" s="1"/>
  <c r="AI74" i="45" s="1"/>
  <c r="AG101" i="16"/>
  <c r="AG101" i="37" s="1"/>
  <c r="AJ101" i="34" s="1"/>
  <c r="AI100" i="45" s="1"/>
  <c r="AG28" i="16"/>
  <c r="AG28" i="37" s="1"/>
  <c r="AJ28" i="34" s="1"/>
  <c r="AI27" i="45" s="1"/>
  <c r="AG83" i="16"/>
  <c r="AG83" i="37" s="1"/>
  <c r="AJ83" i="34" s="1"/>
  <c r="AI82" i="45" s="1"/>
  <c r="AG81" i="16"/>
  <c r="AG81" i="37" s="1"/>
  <c r="AJ81" i="34" s="1"/>
  <c r="AI80" i="45" s="1"/>
  <c r="AG8" i="16"/>
  <c r="AG8" i="37" s="1"/>
  <c r="AJ8" i="34" s="1"/>
  <c r="AI7" i="45" s="1"/>
  <c r="AG21" i="16"/>
  <c r="AG21" i="37" s="1"/>
  <c r="AJ21" i="34" s="1"/>
  <c r="AI20" i="45" s="1"/>
  <c r="AG77" i="16"/>
  <c r="AG77" i="37" s="1"/>
  <c r="AJ77" i="34" s="1"/>
  <c r="AI76" i="45" s="1"/>
  <c r="AG111" i="16"/>
  <c r="AG111" i="37" s="1"/>
  <c r="AJ111" i="34" s="1"/>
  <c r="AI110" i="45" s="1"/>
  <c r="AG11" i="16"/>
  <c r="AG11" i="37" s="1"/>
  <c r="AJ11" i="34" s="1"/>
  <c r="AI10" i="45" s="1"/>
  <c r="AG76" i="16"/>
  <c r="AG76" i="37" s="1"/>
  <c r="AJ76" i="34" s="1"/>
  <c r="AI75" i="45" s="1"/>
  <c r="AG112" i="16"/>
  <c r="AG112" i="37" s="1"/>
  <c r="AJ112" i="34" s="1"/>
  <c r="AI111" i="45" s="1"/>
  <c r="AG107" i="16"/>
  <c r="AG107" i="37" s="1"/>
  <c r="AJ107" i="34" s="1"/>
  <c r="AI106" i="45" s="1"/>
  <c r="AG62" i="16"/>
  <c r="AG62" i="37" s="1"/>
  <c r="AJ62" i="34" s="1"/>
  <c r="AI61" i="45" s="1"/>
  <c r="AG61" i="16"/>
  <c r="AG61" i="37" s="1"/>
  <c r="AJ61" i="34" s="1"/>
  <c r="AI60" i="45" s="1"/>
  <c r="AH5" i="4"/>
  <c r="AJ3" i="15"/>
  <c r="AJ85" i="15"/>
  <c r="AJ52" i="15"/>
  <c r="AJ73" i="15"/>
  <c r="AJ35" i="15"/>
  <c r="AJ94" i="15"/>
  <c r="AJ47" i="15"/>
  <c r="AJ28" i="15"/>
  <c r="AJ41" i="15"/>
  <c r="AJ13" i="15"/>
  <c r="AJ104" i="15"/>
  <c r="AJ99" i="15"/>
  <c r="AJ6" i="15"/>
  <c r="AJ56" i="15"/>
  <c r="AJ23" i="15"/>
  <c r="AJ16" i="15"/>
  <c r="AJ20" i="15"/>
  <c r="AJ39" i="15"/>
  <c r="AJ88" i="15"/>
  <c r="AJ59" i="15"/>
  <c r="AJ71" i="15"/>
  <c r="AJ91" i="15"/>
  <c r="AJ55" i="15"/>
  <c r="AJ19" i="15"/>
  <c r="AJ75" i="15"/>
  <c r="AJ67" i="15"/>
  <c r="AJ22" i="15"/>
  <c r="AJ60" i="15"/>
  <c r="AJ48" i="15"/>
  <c r="AJ84" i="15"/>
  <c r="AJ44" i="15"/>
  <c r="AJ45" i="15"/>
  <c r="AJ11" i="15"/>
  <c r="AJ15" i="15"/>
  <c r="AJ89" i="15"/>
  <c r="AJ102" i="15"/>
  <c r="AJ106" i="15"/>
  <c r="AJ70" i="15"/>
  <c r="AJ27" i="15"/>
  <c r="AJ43" i="15"/>
  <c r="AJ10" i="15"/>
  <c r="AJ9" i="15"/>
  <c r="AJ53" i="15"/>
  <c r="AJ93" i="15"/>
  <c r="AJ112" i="15"/>
  <c r="AJ79" i="15"/>
  <c r="AJ32" i="15"/>
  <c r="AJ37" i="15"/>
  <c r="AJ51" i="15"/>
  <c r="AJ69" i="15"/>
  <c r="AJ7" i="15"/>
  <c r="AJ46" i="15"/>
  <c r="AJ26" i="15"/>
  <c r="AJ103" i="15"/>
  <c r="AJ54" i="15"/>
  <c r="AJ36" i="15"/>
  <c r="AJ66" i="15"/>
  <c r="AJ96" i="15"/>
  <c r="AJ34" i="15"/>
  <c r="AJ76" i="15"/>
  <c r="AJ63" i="15"/>
  <c r="AJ108" i="15"/>
  <c r="AJ33" i="15"/>
  <c r="AJ86" i="15"/>
  <c r="AJ110" i="15"/>
  <c r="AJ38" i="15"/>
  <c r="AJ18" i="15"/>
  <c r="AJ72" i="15"/>
  <c r="AJ109" i="15"/>
  <c r="AJ101" i="15"/>
  <c r="AJ8" i="15"/>
  <c r="AJ100" i="15"/>
  <c r="AJ92" i="15"/>
  <c r="AJ21" i="15"/>
  <c r="AJ111" i="15"/>
  <c r="AJ90" i="15"/>
  <c r="AJ97" i="15"/>
  <c r="AJ82" i="15"/>
  <c r="AJ80" i="15"/>
  <c r="AJ105" i="15"/>
  <c r="AJ74" i="15"/>
  <c r="AJ14" i="15"/>
  <c r="AJ5" i="15"/>
  <c r="AJ78" i="15"/>
  <c r="AJ83" i="15"/>
  <c r="AJ29" i="15"/>
  <c r="AJ31" i="15"/>
  <c r="AJ64" i="15"/>
  <c r="AJ17" i="15"/>
  <c r="AJ25" i="15"/>
  <c r="AJ65" i="15"/>
  <c r="AJ107" i="15"/>
  <c r="AJ49" i="15"/>
  <c r="AJ57" i="15"/>
  <c r="AJ68" i="15"/>
  <c r="AJ40" i="15"/>
  <c r="AJ50" i="15"/>
  <c r="AJ98" i="15"/>
  <c r="AJ77" i="15"/>
  <c r="AJ95" i="15"/>
  <c r="AJ42" i="15"/>
  <c r="AJ81" i="15"/>
  <c r="AJ87" i="15"/>
  <c r="AJ12" i="15"/>
  <c r="AJ62" i="15"/>
  <c r="AJ58" i="15"/>
  <c r="AJ30" i="15"/>
  <c r="AJ61" i="15"/>
  <c r="AJ24" i="15"/>
  <c r="AG73" i="16"/>
  <c r="AG73" i="37" s="1"/>
  <c r="AJ73" i="34" s="1"/>
  <c r="AI72" i="45" s="1"/>
  <c r="AD3" i="4"/>
  <c r="Y659" i="46" l="1"/>
  <c r="Y765" i="46"/>
  <c r="Y447" i="46"/>
  <c r="Y23" i="46"/>
  <c r="Y553" i="46"/>
  <c r="Y129" i="46"/>
  <c r="Y235" i="46"/>
  <c r="Y341" i="46"/>
  <c r="X533" i="46"/>
  <c r="X70" i="46"/>
  <c r="Y747" i="46"/>
  <c r="Y641" i="46"/>
  <c r="Y323" i="46"/>
  <c r="Y535" i="46"/>
  <c r="Y5" i="46"/>
  <c r="Y111" i="46"/>
  <c r="Y429" i="46"/>
  <c r="Y217" i="46"/>
  <c r="Y642" i="46"/>
  <c r="Y748" i="46"/>
  <c r="Y536" i="46"/>
  <c r="Y324" i="46"/>
  <c r="Y430" i="46"/>
  <c r="Y112" i="46"/>
  <c r="Y218" i="46"/>
  <c r="Y6" i="46"/>
  <c r="Y645" i="46"/>
  <c r="Y751" i="46"/>
  <c r="Y539" i="46"/>
  <c r="Y327" i="46"/>
  <c r="Y433" i="46"/>
  <c r="Y115" i="46"/>
  <c r="Y221" i="46"/>
  <c r="Y9" i="46"/>
  <c r="X521" i="46"/>
  <c r="X639" i="46"/>
  <c r="X589" i="46"/>
  <c r="X618" i="46"/>
  <c r="X404" i="46"/>
  <c r="X606" i="46"/>
  <c r="X499" i="46"/>
  <c r="X625" i="46"/>
  <c r="X401" i="46"/>
  <c r="X600" i="46"/>
  <c r="X385" i="46"/>
  <c r="X425" i="46"/>
  <c r="X528" i="46"/>
  <c r="X197" i="46"/>
  <c r="X87" i="46"/>
  <c r="X94" i="46"/>
  <c r="X270" i="46"/>
  <c r="X527" i="46"/>
  <c r="X623" i="46"/>
  <c r="X632" i="46"/>
  <c r="X522" i="46"/>
  <c r="X407" i="46"/>
  <c r="X611" i="46"/>
  <c r="X414" i="46"/>
  <c r="X382" i="46"/>
  <c r="X635" i="46"/>
  <c r="X410" i="46"/>
  <c r="X710" i="46"/>
  <c r="X486" i="46"/>
  <c r="X827" i="46"/>
  <c r="X702" i="46"/>
  <c r="X742" i="46"/>
  <c r="X726" i="46"/>
  <c r="X699" i="46"/>
  <c r="Y798" i="46"/>
  <c r="Y692" i="46"/>
  <c r="Y268" i="46"/>
  <c r="Y374" i="46"/>
  <c r="Y586" i="46"/>
  <c r="Y480" i="46"/>
  <c r="Y56" i="46"/>
  <c r="Y162" i="46"/>
  <c r="Y671" i="46"/>
  <c r="Y777" i="46"/>
  <c r="Y459" i="46"/>
  <c r="Y565" i="46"/>
  <c r="Y247" i="46"/>
  <c r="Y35" i="46"/>
  <c r="Y353" i="46"/>
  <c r="Y141" i="46"/>
  <c r="X319" i="46"/>
  <c r="Y771" i="46"/>
  <c r="Y665" i="46"/>
  <c r="Y347" i="46"/>
  <c r="Y559" i="46"/>
  <c r="Y453" i="46"/>
  <c r="Y29" i="46"/>
  <c r="Y135" i="46"/>
  <c r="Y241" i="46"/>
  <c r="Y675" i="46"/>
  <c r="Y781" i="46"/>
  <c r="Y463" i="46"/>
  <c r="Y39" i="46"/>
  <c r="Y569" i="46"/>
  <c r="Y145" i="46"/>
  <c r="Y251" i="46"/>
  <c r="Y357" i="46"/>
  <c r="Y752" i="46"/>
  <c r="Y328" i="46"/>
  <c r="Y434" i="46"/>
  <c r="Y540" i="46"/>
  <c r="Y646" i="46"/>
  <c r="Y10" i="46"/>
  <c r="Y116" i="46"/>
  <c r="Y222" i="46"/>
  <c r="Y790" i="46"/>
  <c r="Y684" i="46"/>
  <c r="Y260" i="46"/>
  <c r="Y366" i="46"/>
  <c r="Y472" i="46"/>
  <c r="Y578" i="46"/>
  <c r="Y48" i="46"/>
  <c r="Y154" i="46"/>
  <c r="Y760" i="46"/>
  <c r="Y336" i="46"/>
  <c r="Y654" i="46"/>
  <c r="Y442" i="46"/>
  <c r="Y548" i="46"/>
  <c r="Y18" i="46"/>
  <c r="Y124" i="46"/>
  <c r="Y230" i="46"/>
  <c r="Y685" i="46"/>
  <c r="Y791" i="46"/>
  <c r="Y579" i="46"/>
  <c r="Y367" i="46"/>
  <c r="Y473" i="46"/>
  <c r="Y155" i="46"/>
  <c r="Y261" i="46"/>
  <c r="Y49" i="46"/>
  <c r="X481" i="46"/>
  <c r="Y585" i="46"/>
  <c r="Y691" i="46"/>
  <c r="Y797" i="46"/>
  <c r="Y479" i="46"/>
  <c r="Y267" i="46"/>
  <c r="Y373" i="46"/>
  <c r="Y55" i="46"/>
  <c r="Y161" i="46"/>
  <c r="Y782" i="46"/>
  <c r="Y676" i="46"/>
  <c r="Y358" i="46"/>
  <c r="Y464" i="46"/>
  <c r="Y570" i="46"/>
  <c r="Y252" i="46"/>
  <c r="Y40" i="46"/>
  <c r="Y146" i="46"/>
  <c r="Y792" i="46"/>
  <c r="Y368" i="46"/>
  <c r="Y686" i="46"/>
  <c r="Y474" i="46"/>
  <c r="Y580" i="46"/>
  <c r="Y262" i="46"/>
  <c r="Y50" i="46"/>
  <c r="Y156" i="46"/>
  <c r="Y669" i="46"/>
  <c r="Y775" i="46"/>
  <c r="Y563" i="46"/>
  <c r="Y351" i="46"/>
  <c r="Y457" i="46"/>
  <c r="Y139" i="46"/>
  <c r="Y245" i="46"/>
  <c r="Y33" i="46"/>
  <c r="Y650" i="46"/>
  <c r="Y756" i="46"/>
  <c r="Y544" i="46"/>
  <c r="Y332" i="46"/>
  <c r="Y438" i="46"/>
  <c r="Y120" i="46"/>
  <c r="Y226" i="46"/>
  <c r="Y14" i="46"/>
  <c r="Y758" i="46"/>
  <c r="Y652" i="46"/>
  <c r="Y334" i="46"/>
  <c r="Y440" i="46"/>
  <c r="Y546" i="46"/>
  <c r="Y228" i="46"/>
  <c r="Y16" i="46"/>
  <c r="Y122" i="46"/>
  <c r="Y664" i="46"/>
  <c r="Y452" i="46"/>
  <c r="Y770" i="46"/>
  <c r="Y558" i="46"/>
  <c r="Y346" i="46"/>
  <c r="Y28" i="46"/>
  <c r="Y134" i="46"/>
  <c r="Y240" i="46"/>
  <c r="Y784" i="46"/>
  <c r="Y360" i="46"/>
  <c r="Y466" i="46"/>
  <c r="Y572" i="46"/>
  <c r="Y678" i="46"/>
  <c r="Y254" i="46"/>
  <c r="Y42" i="46"/>
  <c r="Y148" i="46"/>
  <c r="X799" i="46"/>
  <c r="X839" i="46"/>
  <c r="X851" i="46"/>
  <c r="X801" i="46"/>
  <c r="X830" i="46"/>
  <c r="X616" i="46"/>
  <c r="X500" i="46"/>
  <c r="X393" i="46"/>
  <c r="X413" i="46"/>
  <c r="X613" i="46"/>
  <c r="X494" i="46"/>
  <c r="X597" i="46"/>
  <c r="X637" i="46"/>
  <c r="X422" i="46"/>
  <c r="X515" i="46"/>
  <c r="X511" i="46"/>
  <c r="X412" i="46"/>
  <c r="X588" i="46"/>
  <c r="X315" i="46"/>
  <c r="X517" i="46"/>
  <c r="X526" i="46"/>
  <c r="X416" i="46"/>
  <c r="X513" i="46"/>
  <c r="X505" i="46"/>
  <c r="X626" i="46"/>
  <c r="X594" i="46"/>
  <c r="X529" i="46"/>
  <c r="X834" i="46"/>
  <c r="X816" i="46"/>
  <c r="X698" i="46"/>
  <c r="X721" i="46"/>
  <c r="X808" i="46"/>
  <c r="X848" i="46"/>
  <c r="X832" i="46"/>
  <c r="X805" i="46"/>
  <c r="X483" i="46"/>
  <c r="X95" i="46"/>
  <c r="Y779" i="46"/>
  <c r="Y673" i="46"/>
  <c r="Y355" i="46"/>
  <c r="Y567" i="46"/>
  <c r="Y37" i="46"/>
  <c r="Y143" i="46"/>
  <c r="Y461" i="46"/>
  <c r="Y249" i="46"/>
  <c r="Y682" i="46"/>
  <c r="Y788" i="46"/>
  <c r="Y576" i="46"/>
  <c r="Y258" i="46"/>
  <c r="Y364" i="46"/>
  <c r="Y470" i="46"/>
  <c r="Y152" i="46"/>
  <c r="Y46" i="46"/>
  <c r="Y648" i="46"/>
  <c r="Y436" i="46"/>
  <c r="Y754" i="46"/>
  <c r="Y542" i="46"/>
  <c r="Y330" i="46"/>
  <c r="Y118" i="46"/>
  <c r="Y224" i="46"/>
  <c r="Y12" i="46"/>
  <c r="X745" i="46"/>
  <c r="X695" i="46"/>
  <c r="X724" i="46"/>
  <c r="X510" i="46"/>
  <c r="X712" i="46"/>
  <c r="X605" i="46"/>
  <c r="X731" i="46"/>
  <c r="X825" i="46"/>
  <c r="X812" i="46"/>
  <c r="X809" i="46"/>
  <c r="X849" i="46"/>
  <c r="X316" i="46"/>
  <c r="X409" i="46"/>
  <c r="X617" i="46"/>
  <c r="X836" i="46"/>
  <c r="X482" i="46"/>
  <c r="X633" i="46"/>
  <c r="X835" i="46"/>
  <c r="X844" i="46"/>
  <c r="X734" i="46"/>
  <c r="X831" i="46"/>
  <c r="X823" i="46"/>
  <c r="X838" i="46"/>
  <c r="X806" i="46"/>
  <c r="X847" i="46"/>
  <c r="X304" i="46"/>
  <c r="X180" i="46"/>
  <c r="X62" i="46"/>
  <c r="X191" i="46"/>
  <c r="X172" i="46"/>
  <c r="X212" i="46"/>
  <c r="X196" i="46"/>
  <c r="X275" i="46"/>
  <c r="X192" i="46"/>
  <c r="Y687" i="46"/>
  <c r="Y793" i="46"/>
  <c r="Y263" i="46"/>
  <c r="Y475" i="46"/>
  <c r="Y581" i="46"/>
  <c r="Y369" i="46"/>
  <c r="Y51" i="46"/>
  <c r="Y157" i="46"/>
  <c r="X693" i="46"/>
  <c r="X733" i="46"/>
  <c r="Y667" i="46"/>
  <c r="Y773" i="46"/>
  <c r="Y455" i="46"/>
  <c r="Y31" i="46"/>
  <c r="Y137" i="46"/>
  <c r="Y243" i="46"/>
  <c r="Y561" i="46"/>
  <c r="Y349" i="46"/>
  <c r="Y647" i="46"/>
  <c r="Y753" i="46"/>
  <c r="Y435" i="46"/>
  <c r="Y541" i="46"/>
  <c r="Y223" i="46"/>
  <c r="Y11" i="46"/>
  <c r="Y329" i="46"/>
  <c r="Y117" i="46"/>
  <c r="Y755" i="46"/>
  <c r="Y649" i="46"/>
  <c r="Y331" i="46"/>
  <c r="Y543" i="46"/>
  <c r="Y437" i="46"/>
  <c r="Y13" i="46"/>
  <c r="Y119" i="46"/>
  <c r="Y225" i="46"/>
  <c r="Y658" i="46"/>
  <c r="Y764" i="46"/>
  <c r="Y552" i="46"/>
  <c r="Y340" i="46"/>
  <c r="Y446" i="46"/>
  <c r="Y128" i="46"/>
  <c r="Y234" i="46"/>
  <c r="Y22" i="46"/>
  <c r="Y683" i="46"/>
  <c r="Y789" i="46"/>
  <c r="Y471" i="46"/>
  <c r="Y577" i="46"/>
  <c r="Y365" i="46"/>
  <c r="Y259" i="46"/>
  <c r="Y47" i="46"/>
  <c r="Y153" i="46"/>
  <c r="Y795" i="46"/>
  <c r="Y689" i="46"/>
  <c r="Y371" i="46"/>
  <c r="Y583" i="46"/>
  <c r="Y53" i="46"/>
  <c r="Y159" i="46"/>
  <c r="Y265" i="46"/>
  <c r="Y477" i="46"/>
  <c r="Y663" i="46"/>
  <c r="Y769" i="46"/>
  <c r="Y451" i="46"/>
  <c r="Y557" i="46"/>
  <c r="Y239" i="46"/>
  <c r="Y27" i="46"/>
  <c r="Y345" i="46"/>
  <c r="Y133" i="46"/>
  <c r="Y666" i="46"/>
  <c r="Y772" i="46"/>
  <c r="Y560" i="46"/>
  <c r="Y348" i="46"/>
  <c r="Y454" i="46"/>
  <c r="Y136" i="46"/>
  <c r="Y242" i="46"/>
  <c r="Y30" i="46"/>
  <c r="X57" i="46"/>
  <c r="X309" i="46"/>
  <c r="X215" i="46"/>
  <c r="X59" i="46"/>
  <c r="X88" i="46"/>
  <c r="X828" i="46"/>
  <c r="X394" i="46"/>
  <c r="X817" i="46"/>
  <c r="X837" i="46"/>
  <c r="X719" i="46"/>
  <c r="X706" i="46"/>
  <c r="X703" i="46"/>
  <c r="X743" i="46"/>
  <c r="X634" i="46"/>
  <c r="X621" i="46"/>
  <c r="X405" i="46"/>
  <c r="X624" i="46"/>
  <c r="X376" i="46"/>
  <c r="X421" i="46"/>
  <c r="X729" i="46"/>
  <c r="X738" i="46"/>
  <c r="X840" i="46"/>
  <c r="X725" i="46"/>
  <c r="X717" i="46"/>
  <c r="X732" i="46"/>
  <c r="X700" i="46"/>
  <c r="X741" i="46"/>
  <c r="X198" i="46"/>
  <c r="X74" i="46"/>
  <c r="X274" i="46"/>
  <c r="X85" i="46"/>
  <c r="X66" i="46"/>
  <c r="X106" i="46"/>
  <c r="X90" i="46"/>
  <c r="X487" i="46"/>
  <c r="Y653" i="46"/>
  <c r="Y759" i="46"/>
  <c r="Y547" i="46"/>
  <c r="Y335" i="46"/>
  <c r="Y441" i="46"/>
  <c r="Y123" i="46"/>
  <c r="Y229" i="46"/>
  <c r="Y17" i="46"/>
  <c r="X627" i="46"/>
  <c r="X287" i="46"/>
  <c r="Y677" i="46"/>
  <c r="Y783" i="46"/>
  <c r="Y571" i="46"/>
  <c r="Y359" i="46"/>
  <c r="Y465" i="46"/>
  <c r="Y147" i="46"/>
  <c r="Y253" i="46"/>
  <c r="Y41" i="46"/>
  <c r="Y763" i="46"/>
  <c r="Y657" i="46"/>
  <c r="Y339" i="46"/>
  <c r="Y551" i="46"/>
  <c r="Y21" i="46"/>
  <c r="Y127" i="46"/>
  <c r="Y445" i="46"/>
  <c r="Y233" i="46"/>
  <c r="Y774" i="46"/>
  <c r="Y668" i="46"/>
  <c r="Y350" i="46"/>
  <c r="Y456" i="46"/>
  <c r="Y562" i="46"/>
  <c r="Y244" i="46"/>
  <c r="Y32" i="46"/>
  <c r="Y138" i="46"/>
  <c r="Y655" i="46"/>
  <c r="Y761" i="46"/>
  <c r="Y443" i="46"/>
  <c r="Y549" i="46"/>
  <c r="Y231" i="46"/>
  <c r="Y19" i="46"/>
  <c r="Y337" i="46"/>
  <c r="Y125" i="46"/>
  <c r="Y661" i="46"/>
  <c r="Y767" i="46"/>
  <c r="Y555" i="46"/>
  <c r="Y343" i="46"/>
  <c r="Y449" i="46"/>
  <c r="Y131" i="46"/>
  <c r="Y237" i="46"/>
  <c r="Y25" i="46"/>
  <c r="Y640" i="46"/>
  <c r="Y428" i="46"/>
  <c r="Y534" i="46"/>
  <c r="Y746" i="46"/>
  <c r="Y322" i="46"/>
  <c r="Y110" i="46"/>
  <c r="Y216" i="46"/>
  <c r="Y4" i="46"/>
  <c r="Y690" i="46"/>
  <c r="Y796" i="46"/>
  <c r="Y584" i="46"/>
  <c r="Y266" i="46"/>
  <c r="Y372" i="46"/>
  <c r="Y478" i="46"/>
  <c r="Y160" i="46"/>
  <c r="Y54" i="46"/>
  <c r="X269" i="46"/>
  <c r="X203" i="46"/>
  <c r="X109" i="46"/>
  <c r="X271" i="46"/>
  <c r="X300" i="46"/>
  <c r="X722" i="46"/>
  <c r="X818" i="46"/>
  <c r="X711" i="46"/>
  <c r="X519" i="46"/>
  <c r="X83" i="46"/>
  <c r="X282" i="46"/>
  <c r="X67" i="46"/>
  <c r="X107" i="46"/>
  <c r="X846" i="46"/>
  <c r="X833" i="46"/>
  <c r="X723" i="46"/>
  <c r="X518" i="46"/>
  <c r="X694" i="46"/>
  <c r="X739" i="46"/>
  <c r="X199" i="46"/>
  <c r="X208" i="46"/>
  <c r="X204" i="46"/>
  <c r="X301" i="46"/>
  <c r="X293" i="46"/>
  <c r="X96" i="46"/>
  <c r="X64" i="46"/>
  <c r="X211" i="46"/>
  <c r="X92" i="46"/>
  <c r="X286" i="46"/>
  <c r="X168" i="46"/>
  <c r="X297" i="46"/>
  <c r="X278" i="46"/>
  <c r="X636" i="46"/>
  <c r="X302" i="46"/>
  <c r="X169" i="46"/>
  <c r="X163" i="46"/>
  <c r="X512" i="46"/>
  <c r="X189" i="46"/>
  <c r="Y674" i="46"/>
  <c r="Y780" i="46"/>
  <c r="Y568" i="46"/>
  <c r="Y356" i="46"/>
  <c r="Y462" i="46"/>
  <c r="Y144" i="46"/>
  <c r="Y250" i="46"/>
  <c r="Y38" i="46"/>
  <c r="Y768" i="46"/>
  <c r="Y344" i="46"/>
  <c r="Y450" i="46"/>
  <c r="Y556" i="46"/>
  <c r="Y662" i="46"/>
  <c r="Y26" i="46"/>
  <c r="Y132" i="46"/>
  <c r="Y238" i="46"/>
  <c r="Y643" i="46"/>
  <c r="Y749" i="46"/>
  <c r="Y431" i="46"/>
  <c r="Y7" i="46"/>
  <c r="Y537" i="46"/>
  <c r="Y113" i="46"/>
  <c r="Y219" i="46"/>
  <c r="Y325" i="46"/>
  <c r="Y680" i="46"/>
  <c r="Y468" i="46"/>
  <c r="Y786" i="46"/>
  <c r="Y574" i="46"/>
  <c r="Y362" i="46"/>
  <c r="Y44" i="46"/>
  <c r="Y150" i="46"/>
  <c r="Y256" i="46"/>
  <c r="Y776" i="46"/>
  <c r="Y352" i="46"/>
  <c r="Y670" i="46"/>
  <c r="Y458" i="46"/>
  <c r="Y564" i="46"/>
  <c r="Y34" i="46"/>
  <c r="Y140" i="46"/>
  <c r="Y246" i="46"/>
  <c r="Y688" i="46"/>
  <c r="Y476" i="46"/>
  <c r="Y582" i="46"/>
  <c r="Y264" i="46"/>
  <c r="Y794" i="46"/>
  <c r="Y370" i="46"/>
  <c r="Y52" i="46"/>
  <c r="Y158" i="46"/>
  <c r="Y766" i="46"/>
  <c r="Y660" i="46"/>
  <c r="Y342" i="46"/>
  <c r="Y448" i="46"/>
  <c r="Y554" i="46"/>
  <c r="Y236" i="46"/>
  <c r="Y24" i="46"/>
  <c r="Y130" i="46"/>
  <c r="Y651" i="46"/>
  <c r="Y757" i="46"/>
  <c r="Y439" i="46"/>
  <c r="Y15" i="46"/>
  <c r="Y121" i="46"/>
  <c r="Y227" i="46"/>
  <c r="Y545" i="46"/>
  <c r="Y333" i="46"/>
  <c r="Y750" i="46"/>
  <c r="Y644" i="46"/>
  <c r="Y326" i="46"/>
  <c r="Y432" i="46"/>
  <c r="Y538" i="46"/>
  <c r="Y220" i="46"/>
  <c r="Y8" i="46"/>
  <c r="Y114" i="46"/>
  <c r="Y787" i="46"/>
  <c r="Y681" i="46"/>
  <c r="Y363" i="46"/>
  <c r="Y575" i="46"/>
  <c r="Y257" i="46"/>
  <c r="Y469" i="46"/>
  <c r="Y45" i="46"/>
  <c r="Y151" i="46"/>
  <c r="Y672" i="46"/>
  <c r="Y460" i="46"/>
  <c r="Y566" i="46"/>
  <c r="Y778" i="46"/>
  <c r="Y354" i="46"/>
  <c r="Y36" i="46"/>
  <c r="Y142" i="46"/>
  <c r="Y248" i="46"/>
  <c r="X587" i="46"/>
  <c r="X97" i="46"/>
  <c r="X427" i="46"/>
  <c r="X165" i="46"/>
  <c r="X194" i="46"/>
  <c r="X298" i="46"/>
  <c r="X288" i="46"/>
  <c r="X75" i="46"/>
  <c r="X201" i="46"/>
  <c r="X295" i="46"/>
  <c r="X176" i="46"/>
  <c r="X279" i="46"/>
  <c r="X213" i="46"/>
  <c r="X740" i="46"/>
  <c r="X727" i="46"/>
  <c r="X829" i="46"/>
  <c r="X730" i="46"/>
  <c r="X800" i="46"/>
  <c r="X845" i="46"/>
  <c r="X93" i="46"/>
  <c r="X102" i="46"/>
  <c r="X98" i="46"/>
  <c r="X619" i="46"/>
  <c r="X187" i="46"/>
  <c r="X202" i="46"/>
  <c r="X276" i="46"/>
  <c r="X105" i="46"/>
  <c r="X622" i="46"/>
  <c r="X604" i="46"/>
  <c r="X380" i="46"/>
  <c r="X403" i="46"/>
  <c r="X596" i="46"/>
  <c r="X530" i="46"/>
  <c r="X620" i="46"/>
  <c r="X63" i="46"/>
  <c r="Y656" i="46"/>
  <c r="Y444" i="46"/>
  <c r="Y550" i="46"/>
  <c r="Y762" i="46"/>
  <c r="Y338" i="46"/>
  <c r="Y20" i="46"/>
  <c r="Y126" i="46"/>
  <c r="Y232" i="46"/>
  <c r="X182" i="46"/>
  <c r="X173" i="46"/>
  <c r="X104" i="46"/>
  <c r="X91" i="46"/>
  <c r="X299" i="46"/>
  <c r="X306" i="46"/>
  <c r="X164" i="46"/>
  <c r="X209" i="46"/>
  <c r="X411" i="46"/>
  <c r="X420" i="46"/>
  <c r="X310" i="46"/>
  <c r="X195" i="46"/>
  <c r="X81" i="46"/>
  <c r="X308" i="46"/>
  <c r="X170" i="46"/>
  <c r="X423" i="46"/>
  <c r="X516" i="46"/>
  <c r="X498" i="46"/>
  <c r="X804" i="46"/>
  <c r="X615" i="46"/>
  <c r="X490" i="46"/>
  <c r="X424" i="46"/>
  <c r="X514" i="46"/>
  <c r="X593" i="46"/>
  <c r="Y679" i="46"/>
  <c r="Y785" i="46"/>
  <c r="Y467" i="46"/>
  <c r="Y573" i="46"/>
  <c r="Y361" i="46"/>
  <c r="Y43" i="46"/>
  <c r="Y255" i="46"/>
  <c r="Y149" i="46"/>
  <c r="X375" i="46"/>
  <c r="X415" i="46"/>
  <c r="X321" i="46"/>
  <c r="X377" i="46"/>
  <c r="X406" i="46"/>
  <c r="X86" i="46"/>
  <c r="X76" i="46"/>
  <c r="X181" i="46"/>
  <c r="X307" i="46"/>
  <c r="X507" i="46"/>
  <c r="X388" i="46"/>
  <c r="X491" i="46"/>
  <c r="X531" i="46"/>
  <c r="V871" i="46"/>
  <c r="V872" i="46" s="1"/>
  <c r="X210" i="46"/>
  <c r="X303" i="46"/>
  <c r="X193" i="46"/>
  <c r="X200" i="46"/>
  <c r="X58" i="46"/>
  <c r="X103" i="46"/>
  <c r="X305" i="46"/>
  <c r="X314" i="46"/>
  <c r="X628" i="46"/>
  <c r="X89" i="46"/>
  <c r="X399" i="46"/>
  <c r="X520" i="46"/>
  <c r="X488" i="46"/>
  <c r="X317" i="46"/>
  <c r="X728" i="46"/>
  <c r="X392" i="46"/>
  <c r="X592" i="46"/>
  <c r="X509" i="46"/>
  <c r="X384" i="46"/>
  <c r="X318" i="46"/>
  <c r="X408" i="46"/>
  <c r="X381" i="46"/>
  <c r="AI121" i="45"/>
  <c r="AI119" i="45"/>
  <c r="AI117" i="45"/>
  <c r="AH61" i="16"/>
  <c r="AH61" i="37" s="1"/>
  <c r="AH95" i="16"/>
  <c r="AH95" i="37" s="1"/>
  <c r="AK95" i="34" s="1"/>
  <c r="AJ94" i="45" s="1"/>
  <c r="AH107" i="16"/>
  <c r="AH107" i="37" s="1"/>
  <c r="AK107" i="34" s="1"/>
  <c r="AJ106" i="45" s="1"/>
  <c r="AH78" i="16"/>
  <c r="AH78" i="37" s="1"/>
  <c r="AK78" i="34" s="1"/>
  <c r="AJ77" i="45" s="1"/>
  <c r="AH90" i="16"/>
  <c r="AH90" i="37" s="1"/>
  <c r="AK90" i="34" s="1"/>
  <c r="AJ89" i="45" s="1"/>
  <c r="AH72" i="16"/>
  <c r="AH72" i="37" s="1"/>
  <c r="AK72" i="34" s="1"/>
  <c r="AJ71" i="45" s="1"/>
  <c r="AH76" i="16"/>
  <c r="AH76" i="37" s="1"/>
  <c r="AK76" i="34" s="1"/>
  <c r="AJ75" i="45" s="1"/>
  <c r="AH46" i="16"/>
  <c r="AH46" i="37" s="1"/>
  <c r="AK46" i="34" s="1"/>
  <c r="AJ45" i="45" s="1"/>
  <c r="AH93" i="16"/>
  <c r="AH93" i="37" s="1"/>
  <c r="AK93" i="34" s="1"/>
  <c r="AJ92" i="45" s="1"/>
  <c r="AH102" i="16"/>
  <c r="AH102" i="37" s="1"/>
  <c r="AK102" i="34" s="1"/>
  <c r="AJ101" i="45" s="1"/>
  <c r="AH60" i="16"/>
  <c r="AH60" i="37" s="1"/>
  <c r="AK60" i="34" s="1"/>
  <c r="AJ59" i="45" s="1"/>
  <c r="AH59" i="16"/>
  <c r="AH59" i="37" s="1"/>
  <c r="AK59" i="34" s="1"/>
  <c r="AJ58" i="45" s="1"/>
  <c r="AH99" i="16"/>
  <c r="AH99" i="37" s="1"/>
  <c r="AK99" i="34" s="1"/>
  <c r="AJ98" i="45" s="1"/>
  <c r="AH73" i="16"/>
  <c r="AH73" i="37" s="1"/>
  <c r="AK73" i="34" s="1"/>
  <c r="AJ72" i="45" s="1"/>
  <c r="AH92" i="16"/>
  <c r="AH92" i="37" s="1"/>
  <c r="AK92" i="34" s="1"/>
  <c r="AJ91" i="45" s="1"/>
  <c r="AH30" i="16"/>
  <c r="AH30" i="37" s="1"/>
  <c r="AK30" i="34" s="1"/>
  <c r="AJ29" i="45" s="1"/>
  <c r="AH77" i="16"/>
  <c r="AH77" i="37" s="1"/>
  <c r="AK77" i="34" s="1"/>
  <c r="AJ76" i="45" s="1"/>
  <c r="AH65" i="16"/>
  <c r="AH65" i="37" s="1"/>
  <c r="AK65" i="34" s="1"/>
  <c r="AJ64" i="45" s="1"/>
  <c r="AH5" i="16"/>
  <c r="AH5" i="37" s="1"/>
  <c r="AK5" i="34" s="1"/>
  <c r="AJ4" i="45" s="1"/>
  <c r="AH111" i="16"/>
  <c r="AH111" i="37" s="1"/>
  <c r="AK111" i="34" s="1"/>
  <c r="AJ110" i="45" s="1"/>
  <c r="AH18" i="16"/>
  <c r="AH18" i="37" s="1"/>
  <c r="AK18" i="34" s="1"/>
  <c r="AJ17" i="45" s="1"/>
  <c r="AH34" i="16"/>
  <c r="AH34" i="37" s="1"/>
  <c r="AK34" i="34" s="1"/>
  <c r="AJ33" i="45" s="1"/>
  <c r="AH7" i="16"/>
  <c r="AH7" i="37" s="1"/>
  <c r="AK7" i="34" s="1"/>
  <c r="AJ6" i="45" s="1"/>
  <c r="AH53" i="16"/>
  <c r="AH53" i="37" s="1"/>
  <c r="AK53" i="34" s="1"/>
  <c r="AJ52" i="45" s="1"/>
  <c r="AH89" i="16"/>
  <c r="AH89" i="37" s="1"/>
  <c r="AK89" i="34" s="1"/>
  <c r="AJ88" i="45" s="1"/>
  <c r="AH22" i="16"/>
  <c r="AH22" i="37" s="1"/>
  <c r="AK22" i="34" s="1"/>
  <c r="AJ21" i="45" s="1"/>
  <c r="AH88" i="16"/>
  <c r="AH88" i="37" s="1"/>
  <c r="AK88" i="34" s="1"/>
  <c r="AJ87" i="45" s="1"/>
  <c r="AH104" i="16"/>
  <c r="AH104" i="37" s="1"/>
  <c r="AK104" i="34" s="1"/>
  <c r="AJ103" i="45" s="1"/>
  <c r="AH52" i="16"/>
  <c r="AH52" i="37" s="1"/>
  <c r="AK52" i="34" s="1"/>
  <c r="AJ51" i="45" s="1"/>
  <c r="AH58" i="16"/>
  <c r="AH58" i="37" s="1"/>
  <c r="AK58" i="34" s="1"/>
  <c r="AJ57" i="45" s="1"/>
  <c r="AH98" i="16"/>
  <c r="AH98" i="37" s="1"/>
  <c r="AK98" i="34" s="1"/>
  <c r="AJ97" i="45" s="1"/>
  <c r="AH25" i="16"/>
  <c r="AH25" i="37" s="1"/>
  <c r="AK25" i="34" s="1"/>
  <c r="AJ24" i="45" s="1"/>
  <c r="AH14" i="16"/>
  <c r="AH14" i="37" s="1"/>
  <c r="AK14" i="34" s="1"/>
  <c r="AJ13" i="45" s="1"/>
  <c r="AH21" i="16"/>
  <c r="AH21" i="37" s="1"/>
  <c r="AK21" i="34" s="1"/>
  <c r="AJ20" i="45" s="1"/>
  <c r="AH38" i="16"/>
  <c r="AH38" i="37" s="1"/>
  <c r="AK38" i="34" s="1"/>
  <c r="AJ37" i="45" s="1"/>
  <c r="AH96" i="16"/>
  <c r="AH96" i="37" s="1"/>
  <c r="AK96" i="34" s="1"/>
  <c r="AJ95" i="45" s="1"/>
  <c r="AH69" i="16"/>
  <c r="AH69" i="37" s="1"/>
  <c r="AK69" i="34" s="1"/>
  <c r="AJ68" i="45" s="1"/>
  <c r="AH9" i="16"/>
  <c r="AH9" i="37" s="1"/>
  <c r="AK9" i="34" s="1"/>
  <c r="AJ8" i="45" s="1"/>
  <c r="AH15" i="16"/>
  <c r="AH15" i="37" s="1"/>
  <c r="AK15" i="34" s="1"/>
  <c r="AJ14" i="45" s="1"/>
  <c r="AH67" i="16"/>
  <c r="AH67" i="37" s="1"/>
  <c r="AK67" i="34" s="1"/>
  <c r="AJ66" i="45" s="1"/>
  <c r="AH39" i="16"/>
  <c r="AH39" i="37" s="1"/>
  <c r="AK39" i="34" s="1"/>
  <c r="AJ38" i="45" s="1"/>
  <c r="AH13" i="16"/>
  <c r="AH13" i="37" s="1"/>
  <c r="AK13" i="34" s="1"/>
  <c r="AJ12" i="45" s="1"/>
  <c r="AH85" i="16"/>
  <c r="AH85" i="37" s="1"/>
  <c r="AK85" i="34" s="1"/>
  <c r="AJ84" i="45" s="1"/>
  <c r="AH20" i="16"/>
  <c r="AH20" i="37" s="1"/>
  <c r="AK20" i="34" s="1"/>
  <c r="AJ19" i="45" s="1"/>
  <c r="AH50" i="16"/>
  <c r="AH50" i="37" s="1"/>
  <c r="AK50" i="34" s="1"/>
  <c r="AJ49" i="45" s="1"/>
  <c r="AH110" i="16"/>
  <c r="AH110" i="37" s="1"/>
  <c r="AK110" i="34" s="1"/>
  <c r="AJ109" i="45" s="1"/>
  <c r="AH11" i="16"/>
  <c r="AH11" i="37" s="1"/>
  <c r="AK11" i="34" s="1"/>
  <c r="AJ10" i="45" s="1"/>
  <c r="AH41" i="16"/>
  <c r="AH41" i="37" s="1"/>
  <c r="AK41" i="34" s="1"/>
  <c r="AJ40" i="45" s="1"/>
  <c r="AH12" i="16"/>
  <c r="AH12" i="37" s="1"/>
  <c r="AK12" i="34" s="1"/>
  <c r="AJ11" i="45" s="1"/>
  <c r="AH40" i="16"/>
  <c r="AH40" i="37" s="1"/>
  <c r="AK40" i="34" s="1"/>
  <c r="AJ39" i="45" s="1"/>
  <c r="AH64" i="16"/>
  <c r="AH64" i="37" s="1"/>
  <c r="AK64" i="34" s="1"/>
  <c r="AJ63" i="45" s="1"/>
  <c r="AH105" i="16"/>
  <c r="AH105" i="37" s="1"/>
  <c r="AK105" i="34" s="1"/>
  <c r="AJ104" i="45" s="1"/>
  <c r="AH100" i="16"/>
  <c r="AH100" i="37" s="1"/>
  <c r="AK100" i="34" s="1"/>
  <c r="AJ99" i="45" s="1"/>
  <c r="AH86" i="16"/>
  <c r="AH86" i="37" s="1"/>
  <c r="AK86" i="34" s="1"/>
  <c r="AJ85" i="45" s="1"/>
  <c r="AH36" i="16"/>
  <c r="AH36" i="37" s="1"/>
  <c r="AK36" i="34" s="1"/>
  <c r="AJ35" i="45" s="1"/>
  <c r="AH37" i="16"/>
  <c r="AH37" i="37" s="1"/>
  <c r="AK37" i="34" s="1"/>
  <c r="AJ36" i="45" s="1"/>
  <c r="AH43" i="16"/>
  <c r="AH43" i="37" s="1"/>
  <c r="AK43" i="34" s="1"/>
  <c r="AJ42" i="45" s="1"/>
  <c r="AH45" i="16"/>
  <c r="AH45" i="37" s="1"/>
  <c r="AK45" i="34" s="1"/>
  <c r="AJ44" i="45" s="1"/>
  <c r="AH19" i="16"/>
  <c r="AH19" i="37" s="1"/>
  <c r="AK19" i="34" s="1"/>
  <c r="AJ18" i="45" s="1"/>
  <c r="AH16" i="16"/>
  <c r="AH16" i="37" s="1"/>
  <c r="AK16" i="34" s="1"/>
  <c r="AJ15" i="45" s="1"/>
  <c r="AH28" i="16"/>
  <c r="AH28" i="37" s="1"/>
  <c r="AK28" i="34" s="1"/>
  <c r="AJ27" i="45" s="1"/>
  <c r="AH17" i="16"/>
  <c r="AH17" i="37" s="1"/>
  <c r="AK17" i="34" s="1"/>
  <c r="AJ16" i="45" s="1"/>
  <c r="AH66" i="16"/>
  <c r="AH66" i="37" s="1"/>
  <c r="AK66" i="34" s="1"/>
  <c r="AJ65" i="45" s="1"/>
  <c r="AH75" i="16"/>
  <c r="AH75" i="37" s="1"/>
  <c r="AK75" i="34" s="1"/>
  <c r="AJ74" i="45" s="1"/>
  <c r="AH55" i="16"/>
  <c r="AH55" i="37" s="1"/>
  <c r="AK55" i="34" s="1"/>
  <c r="AJ54" i="45" s="1"/>
  <c r="AH51" i="16"/>
  <c r="AH51" i="37" s="1"/>
  <c r="AK51" i="34" s="1"/>
  <c r="AJ50" i="45" s="1"/>
  <c r="AH87" i="16"/>
  <c r="AH87" i="37" s="1"/>
  <c r="AK87" i="34" s="1"/>
  <c r="AJ86" i="45" s="1"/>
  <c r="AH68" i="16"/>
  <c r="AH68" i="37" s="1"/>
  <c r="AK68" i="34" s="1"/>
  <c r="AJ67" i="45" s="1"/>
  <c r="AH31" i="16"/>
  <c r="AH31" i="37" s="1"/>
  <c r="AK31" i="34" s="1"/>
  <c r="AJ30" i="45" s="1"/>
  <c r="AH80" i="16"/>
  <c r="AH80" i="37" s="1"/>
  <c r="AK80" i="34" s="1"/>
  <c r="AJ79" i="45" s="1"/>
  <c r="AH8" i="16"/>
  <c r="AH8" i="37" s="1"/>
  <c r="AK8" i="34" s="1"/>
  <c r="AJ7" i="45" s="1"/>
  <c r="AH33" i="16"/>
  <c r="AH33" i="37" s="1"/>
  <c r="AK33" i="34" s="1"/>
  <c r="AJ32" i="45" s="1"/>
  <c r="AH54" i="16"/>
  <c r="AH54" i="37" s="1"/>
  <c r="AK54" i="34" s="1"/>
  <c r="AJ53" i="45" s="1"/>
  <c r="AH32" i="16"/>
  <c r="AH32" i="37" s="1"/>
  <c r="AK32" i="34" s="1"/>
  <c r="AJ31" i="45" s="1"/>
  <c r="AH27" i="16"/>
  <c r="AH27" i="37" s="1"/>
  <c r="AK27" i="34" s="1"/>
  <c r="AJ26" i="45" s="1"/>
  <c r="AH44" i="16"/>
  <c r="AH44" i="37" s="1"/>
  <c r="AK44" i="34" s="1"/>
  <c r="AJ43" i="45" s="1"/>
  <c r="AH23" i="16"/>
  <c r="AH23" i="37" s="1"/>
  <c r="AK23" i="34" s="1"/>
  <c r="AJ22" i="45" s="1"/>
  <c r="AH47" i="16"/>
  <c r="AH47" i="37" s="1"/>
  <c r="AK47" i="34" s="1"/>
  <c r="AJ46" i="45" s="1"/>
  <c r="AH81" i="16"/>
  <c r="AH81" i="37" s="1"/>
  <c r="AK81" i="34" s="1"/>
  <c r="AJ80" i="45" s="1"/>
  <c r="AH57" i="16"/>
  <c r="AH57" i="37" s="1"/>
  <c r="AK57" i="34" s="1"/>
  <c r="AJ56" i="45" s="1"/>
  <c r="AH29" i="16"/>
  <c r="AH29" i="37" s="1"/>
  <c r="AK29" i="34" s="1"/>
  <c r="AJ28" i="45" s="1"/>
  <c r="AH82" i="16"/>
  <c r="AH82" i="37" s="1"/>
  <c r="AK82" i="34" s="1"/>
  <c r="AJ81" i="45" s="1"/>
  <c r="AH101" i="16"/>
  <c r="AH101" i="37" s="1"/>
  <c r="AK101" i="34" s="1"/>
  <c r="AJ100" i="45" s="1"/>
  <c r="AH108" i="16"/>
  <c r="AH108" i="37" s="1"/>
  <c r="AK108" i="34" s="1"/>
  <c r="AJ107" i="45" s="1"/>
  <c r="AH103" i="16"/>
  <c r="AH103" i="37" s="1"/>
  <c r="AK103" i="34" s="1"/>
  <c r="AJ102" i="45" s="1"/>
  <c r="AH79" i="16"/>
  <c r="AH79" i="37" s="1"/>
  <c r="AK79" i="34" s="1"/>
  <c r="AJ78" i="45" s="1"/>
  <c r="AH70" i="16"/>
  <c r="AH70" i="37" s="1"/>
  <c r="AK70" i="34" s="1"/>
  <c r="AJ69" i="45" s="1"/>
  <c r="AH84" i="16"/>
  <c r="AH84" i="37" s="1"/>
  <c r="AK84" i="34" s="1"/>
  <c r="AJ83" i="45" s="1"/>
  <c r="AH91" i="16"/>
  <c r="AH91" i="37" s="1"/>
  <c r="AK91" i="34" s="1"/>
  <c r="AJ90" i="45" s="1"/>
  <c r="AH56" i="16"/>
  <c r="AH56" i="37" s="1"/>
  <c r="AK56" i="34" s="1"/>
  <c r="AJ55" i="45" s="1"/>
  <c r="AH94" i="16"/>
  <c r="AH94" i="37" s="1"/>
  <c r="AK94" i="34" s="1"/>
  <c r="AJ93" i="45" s="1"/>
  <c r="AH62" i="16"/>
  <c r="AH62" i="37" s="1"/>
  <c r="AK62" i="34" s="1"/>
  <c r="AJ61" i="45" s="1"/>
  <c r="AH74" i="16"/>
  <c r="AH74" i="37" s="1"/>
  <c r="AK74" i="34" s="1"/>
  <c r="AJ73" i="45" s="1"/>
  <c r="AH10" i="16"/>
  <c r="AH10" i="37" s="1"/>
  <c r="AK10" i="34" s="1"/>
  <c r="AJ9" i="45" s="1"/>
  <c r="AH24" i="16"/>
  <c r="AH24" i="37" s="1"/>
  <c r="AK24" i="34" s="1"/>
  <c r="AJ23" i="45" s="1"/>
  <c r="AH42" i="16"/>
  <c r="AH42" i="37" s="1"/>
  <c r="AK42" i="34" s="1"/>
  <c r="AJ41" i="45" s="1"/>
  <c r="AH49" i="16"/>
  <c r="AH49" i="37" s="1"/>
  <c r="AK49" i="34" s="1"/>
  <c r="AJ48" i="45" s="1"/>
  <c r="AH83" i="16"/>
  <c r="AH83" i="37" s="1"/>
  <c r="AK83" i="34" s="1"/>
  <c r="AJ82" i="45" s="1"/>
  <c r="AH97" i="16"/>
  <c r="AH97" i="37" s="1"/>
  <c r="AK97" i="34" s="1"/>
  <c r="AJ96" i="45" s="1"/>
  <c r="AH109" i="16"/>
  <c r="AH109" i="37" s="1"/>
  <c r="AK109" i="34" s="1"/>
  <c r="AJ108" i="45" s="1"/>
  <c r="AH63" i="16"/>
  <c r="AH63" i="37" s="1"/>
  <c r="AK63" i="34" s="1"/>
  <c r="AJ62" i="45" s="1"/>
  <c r="AH26" i="16"/>
  <c r="AH26" i="37" s="1"/>
  <c r="AK26" i="34" s="1"/>
  <c r="AJ25" i="45" s="1"/>
  <c r="AH112" i="16"/>
  <c r="AH112" i="37" s="1"/>
  <c r="AK112" i="34" s="1"/>
  <c r="AJ111" i="45" s="1"/>
  <c r="AH106" i="16"/>
  <c r="AH106" i="37" s="1"/>
  <c r="AK106" i="34" s="1"/>
  <c r="AJ105" i="45" s="1"/>
  <c r="AH48" i="16"/>
  <c r="AH48" i="37" s="1"/>
  <c r="AK48" i="34" s="1"/>
  <c r="AJ47" i="45" s="1"/>
  <c r="AH71" i="16"/>
  <c r="AH71" i="37" s="1"/>
  <c r="AK71" i="34" s="1"/>
  <c r="AJ70" i="45" s="1"/>
  <c r="AH6" i="16"/>
  <c r="AH6" i="37" s="1"/>
  <c r="AK6" i="34" s="1"/>
  <c r="AJ5" i="45" s="1"/>
  <c r="AH35" i="16"/>
  <c r="AH35" i="37" s="1"/>
  <c r="AK35" i="34" s="1"/>
  <c r="AJ34" i="45" s="1"/>
  <c r="AI5" i="4"/>
  <c r="AK3" i="15"/>
  <c r="AK39" i="15"/>
  <c r="AK80" i="15"/>
  <c r="AK19" i="15"/>
  <c r="AK13" i="15"/>
  <c r="AK20" i="15"/>
  <c r="AK73" i="15"/>
  <c r="AK108" i="15"/>
  <c r="AK111" i="15"/>
  <c r="AK67" i="15"/>
  <c r="AK77" i="15"/>
  <c r="AK72" i="15"/>
  <c r="AK89" i="15"/>
  <c r="AK38" i="15"/>
  <c r="AK37" i="15"/>
  <c r="AK35" i="15"/>
  <c r="AK6" i="15"/>
  <c r="AK36" i="15"/>
  <c r="AK23" i="15"/>
  <c r="AK49" i="15"/>
  <c r="AK27" i="15"/>
  <c r="AK55" i="15"/>
  <c r="AK61" i="15"/>
  <c r="AK76" i="15"/>
  <c r="AK45" i="15"/>
  <c r="AK94" i="15"/>
  <c r="AK92" i="15"/>
  <c r="AK59" i="15"/>
  <c r="AK53" i="15"/>
  <c r="AK15" i="15"/>
  <c r="AK32" i="15"/>
  <c r="AK48" i="15"/>
  <c r="AK44" i="15"/>
  <c r="AK29" i="15"/>
  <c r="AK71" i="15"/>
  <c r="AK11" i="15"/>
  <c r="AK43" i="15"/>
  <c r="AK8" i="15"/>
  <c r="AK28" i="15"/>
  <c r="AK103" i="15"/>
  <c r="AK84" i="15"/>
  <c r="AK24" i="15"/>
  <c r="AK54" i="15"/>
  <c r="AK68" i="15"/>
  <c r="AK101" i="15"/>
  <c r="AK21" i="15"/>
  <c r="AK69" i="15"/>
  <c r="AK112" i="15"/>
  <c r="AK46" i="15"/>
  <c r="AK52" i="15"/>
  <c r="AK100" i="15"/>
  <c r="AK33" i="15"/>
  <c r="AK58" i="15"/>
  <c r="AK106" i="15"/>
  <c r="AK96" i="15"/>
  <c r="AK31" i="15"/>
  <c r="AK74" i="15"/>
  <c r="AK60" i="15"/>
  <c r="AK51" i="15"/>
  <c r="AK91" i="15"/>
  <c r="AK102" i="15"/>
  <c r="AK104" i="15"/>
  <c r="AK78" i="15"/>
  <c r="AK18" i="15"/>
  <c r="AK10" i="15"/>
  <c r="AK98" i="15"/>
  <c r="AK47" i="15"/>
  <c r="AK63" i="15"/>
  <c r="AK88" i="15"/>
  <c r="AK81" i="15"/>
  <c r="AK86" i="15"/>
  <c r="AK25" i="15"/>
  <c r="AK30" i="15"/>
  <c r="AK62" i="15"/>
  <c r="AK110" i="15"/>
  <c r="AK17" i="15"/>
  <c r="AK83" i="15"/>
  <c r="AK99" i="15"/>
  <c r="AK57" i="15"/>
  <c r="AK42" i="15"/>
  <c r="AK26" i="15"/>
  <c r="AK65" i="15"/>
  <c r="AK14" i="15"/>
  <c r="AK22" i="15"/>
  <c r="AK50" i="15"/>
  <c r="AK109" i="15"/>
  <c r="AK16" i="15"/>
  <c r="AK56" i="15"/>
  <c r="AK85" i="15"/>
  <c r="AK41" i="15"/>
  <c r="AK107" i="15"/>
  <c r="AK93" i="15"/>
  <c r="AK66" i="15"/>
  <c r="AK82" i="15"/>
  <c r="AK40" i="15"/>
  <c r="AK90" i="15"/>
  <c r="AK34" i="15"/>
  <c r="AK64" i="15"/>
  <c r="AK75" i="15"/>
  <c r="AK9" i="15"/>
  <c r="AK105" i="15"/>
  <c r="AK7" i="15"/>
  <c r="AK79" i="15"/>
  <c r="AK5" i="15"/>
  <c r="AK12" i="15"/>
  <c r="AK97" i="15"/>
  <c r="AK95" i="15"/>
  <c r="AK87" i="15"/>
  <c r="AK70" i="15"/>
  <c r="AE3" i="4"/>
  <c r="Z755" i="46" l="1"/>
  <c r="Z331" i="46"/>
  <c r="Z437" i="46"/>
  <c r="Z649" i="46"/>
  <c r="Z543" i="46"/>
  <c r="Z13" i="46"/>
  <c r="Z119" i="46"/>
  <c r="Z225" i="46"/>
  <c r="Z640" i="46"/>
  <c r="Z746" i="46"/>
  <c r="Z534" i="46"/>
  <c r="Z322" i="46"/>
  <c r="Z428" i="46"/>
  <c r="Z110" i="46"/>
  <c r="Z216" i="46"/>
  <c r="Z4" i="46"/>
  <c r="Z758" i="46"/>
  <c r="Z652" i="46"/>
  <c r="Z334" i="46"/>
  <c r="Z546" i="46"/>
  <c r="Z440" i="46"/>
  <c r="Z16" i="46"/>
  <c r="Z122" i="46"/>
  <c r="Z228" i="46"/>
  <c r="Z645" i="46"/>
  <c r="Z751" i="46"/>
  <c r="Z539" i="46"/>
  <c r="Z327" i="46"/>
  <c r="Z433" i="46"/>
  <c r="Z115" i="46"/>
  <c r="Z221" i="46"/>
  <c r="Z9" i="46"/>
  <c r="Z670" i="46"/>
  <c r="Z776" i="46"/>
  <c r="Z458" i="46"/>
  <c r="Z34" i="46"/>
  <c r="Z140" i="46"/>
  <c r="Z564" i="46"/>
  <c r="Z352" i="46"/>
  <c r="Z246" i="46"/>
  <c r="Z787" i="46"/>
  <c r="Z363" i="46"/>
  <c r="Z469" i="46"/>
  <c r="Z681" i="46"/>
  <c r="Z575" i="46"/>
  <c r="Z257" i="46"/>
  <c r="Z45" i="46"/>
  <c r="Z151" i="46"/>
  <c r="Z666" i="46"/>
  <c r="Z772" i="46"/>
  <c r="Z454" i="46"/>
  <c r="Z560" i="46"/>
  <c r="Z242" i="46"/>
  <c r="Z348" i="46"/>
  <c r="Z30" i="46"/>
  <c r="Z136" i="46"/>
  <c r="Z688" i="46"/>
  <c r="Z794" i="46"/>
  <c r="Z582" i="46"/>
  <c r="Z370" i="46"/>
  <c r="Z476" i="46"/>
  <c r="Z158" i="46"/>
  <c r="Z264" i="46"/>
  <c r="Z52" i="46"/>
  <c r="Y308" i="46"/>
  <c r="Y89" i="46"/>
  <c r="Y522" i="46"/>
  <c r="Y423" i="46"/>
  <c r="Y87" i="46"/>
  <c r="Y97" i="46"/>
  <c r="Y197" i="46"/>
  <c r="Y319" i="46"/>
  <c r="Y799" i="46"/>
  <c r="Y509" i="46"/>
  <c r="Y604" i="46"/>
  <c r="Y412" i="46"/>
  <c r="Y70" i="46"/>
  <c r="Y295" i="46"/>
  <c r="Y318" i="46"/>
  <c r="Y287" i="46"/>
  <c r="Y172" i="46"/>
  <c r="Y382" i="46"/>
  <c r="Y614" i="46"/>
  <c r="Y528" i="46"/>
  <c r="Y302" i="46"/>
  <c r="Y519" i="46"/>
  <c r="Y823" i="46"/>
  <c r="Y597" i="46"/>
  <c r="Y616" i="46"/>
  <c r="Y739" i="46"/>
  <c r="Y411" i="46"/>
  <c r="Y208" i="46"/>
  <c r="Y63" i="46"/>
  <c r="Y198" i="46"/>
  <c r="Y194" i="46"/>
  <c r="Y215" i="46"/>
  <c r="Y380" i="46"/>
  <c r="Y377" i="46"/>
  <c r="Y588" i="46"/>
  <c r="Y394" i="46"/>
  <c r="Z658" i="46"/>
  <c r="Z764" i="46"/>
  <c r="Z446" i="46"/>
  <c r="Z552" i="46"/>
  <c r="Z234" i="46"/>
  <c r="Z340" i="46"/>
  <c r="Z22" i="46"/>
  <c r="Z128" i="46"/>
  <c r="Z769" i="46"/>
  <c r="Z663" i="46"/>
  <c r="Z345" i="46"/>
  <c r="Z451" i="46"/>
  <c r="Z557" i="46"/>
  <c r="Z239" i="46"/>
  <c r="Z27" i="46"/>
  <c r="Z133" i="46"/>
  <c r="Z675" i="46"/>
  <c r="Z463" i="46"/>
  <c r="Z569" i="46"/>
  <c r="Z781" i="46"/>
  <c r="Z357" i="46"/>
  <c r="Z39" i="46"/>
  <c r="Z145" i="46"/>
  <c r="Z251" i="46"/>
  <c r="Z661" i="46"/>
  <c r="Z767" i="46"/>
  <c r="Z555" i="46"/>
  <c r="Z343" i="46"/>
  <c r="Z449" i="46"/>
  <c r="Z131" i="46"/>
  <c r="Z237" i="46"/>
  <c r="Z25" i="46"/>
  <c r="Z763" i="46"/>
  <c r="Z657" i="46"/>
  <c r="Z339" i="46"/>
  <c r="Z445" i="46"/>
  <c r="Z551" i="46"/>
  <c r="Z21" i="46"/>
  <c r="Z127" i="46"/>
  <c r="Z233" i="46"/>
  <c r="Z753" i="46"/>
  <c r="Z647" i="46"/>
  <c r="Z329" i="46"/>
  <c r="Z435" i="46"/>
  <c r="Z541" i="46"/>
  <c r="Z223" i="46"/>
  <c r="Z11" i="46"/>
  <c r="Z117" i="46"/>
  <c r="Z648" i="46"/>
  <c r="Z754" i="46"/>
  <c r="Z542" i="46"/>
  <c r="Z330" i="46"/>
  <c r="Z436" i="46"/>
  <c r="Z118" i="46"/>
  <c r="Z224" i="46"/>
  <c r="Z12" i="46"/>
  <c r="Z777" i="46"/>
  <c r="Z671" i="46"/>
  <c r="Z353" i="46"/>
  <c r="Z459" i="46"/>
  <c r="Z565" i="46"/>
  <c r="Z247" i="46"/>
  <c r="Z35" i="46"/>
  <c r="Z141" i="46"/>
  <c r="Y96" i="46"/>
  <c r="Y407" i="46"/>
  <c r="Y310" i="46"/>
  <c r="Y847" i="46"/>
  <c r="Y617" i="46"/>
  <c r="Y415" i="46"/>
  <c r="Y515" i="46"/>
  <c r="Y637" i="46"/>
  <c r="Y587" i="46"/>
  <c r="Y403" i="46"/>
  <c r="Y392" i="46"/>
  <c r="Y624" i="46"/>
  <c r="Y282" i="46"/>
  <c r="Y189" i="46"/>
  <c r="Y212" i="46"/>
  <c r="Y181" i="46"/>
  <c r="Y66" i="46"/>
  <c r="Y64" i="46"/>
  <c r="Y296" i="46"/>
  <c r="Y316" i="46"/>
  <c r="Y514" i="46"/>
  <c r="Y413" i="46"/>
  <c r="Y505" i="46"/>
  <c r="Y809" i="46"/>
  <c r="Y828" i="46"/>
  <c r="Y421" i="46"/>
  <c r="Y729" i="46"/>
  <c r="Y526" i="46"/>
  <c r="Y699" i="46"/>
  <c r="Y622" i="46"/>
  <c r="Y406" i="46"/>
  <c r="Y109" i="46"/>
  <c r="Y592" i="46"/>
  <c r="Y589" i="46"/>
  <c r="Y376" i="46"/>
  <c r="Y288" i="46"/>
  <c r="Z662" i="46"/>
  <c r="Z768" i="46"/>
  <c r="Z450" i="46"/>
  <c r="Z556" i="46"/>
  <c r="Z26" i="46"/>
  <c r="Z132" i="46"/>
  <c r="Z344" i="46"/>
  <c r="Z238" i="46"/>
  <c r="Z664" i="46"/>
  <c r="Z770" i="46"/>
  <c r="Z558" i="46"/>
  <c r="Z346" i="46"/>
  <c r="Z452" i="46"/>
  <c r="Z134" i="46"/>
  <c r="Z240" i="46"/>
  <c r="Z28" i="46"/>
  <c r="Z771" i="46"/>
  <c r="Z347" i="46"/>
  <c r="Z453" i="46"/>
  <c r="Z665" i="46"/>
  <c r="Z559" i="46"/>
  <c r="Z29" i="46"/>
  <c r="Z135" i="46"/>
  <c r="Z241" i="46"/>
  <c r="Z659" i="46"/>
  <c r="Z447" i="46"/>
  <c r="Z553" i="46"/>
  <c r="Z765" i="46"/>
  <c r="Z341" i="46"/>
  <c r="Z23" i="46"/>
  <c r="Z129" i="46"/>
  <c r="Z235" i="46"/>
  <c r="Z677" i="46"/>
  <c r="Z783" i="46"/>
  <c r="Z571" i="46"/>
  <c r="Z359" i="46"/>
  <c r="Z465" i="46"/>
  <c r="Z147" i="46"/>
  <c r="Z253" i="46"/>
  <c r="Z41" i="46"/>
  <c r="Y414" i="46"/>
  <c r="Y831" i="46"/>
  <c r="Y628" i="46"/>
  <c r="Y317" i="46"/>
  <c r="Y511" i="46"/>
  <c r="Y627" i="46"/>
  <c r="Y409" i="46"/>
  <c r="Y849" i="46"/>
  <c r="Y481" i="46"/>
  <c r="Y721" i="46"/>
  <c r="Y710" i="46"/>
  <c r="Y836" i="46"/>
  <c r="Y176" i="46"/>
  <c r="Y507" i="46"/>
  <c r="Y106" i="46"/>
  <c r="Y499" i="46"/>
  <c r="Y490" i="46"/>
  <c r="Y276" i="46"/>
  <c r="Y190" i="46"/>
  <c r="Y846" i="46"/>
  <c r="Y196" i="46"/>
  <c r="Y837" i="46"/>
  <c r="Y717" i="46"/>
  <c r="Y703" i="46"/>
  <c r="Y722" i="46"/>
  <c r="Y845" i="46"/>
  <c r="Y835" i="46"/>
  <c r="Y420" i="46"/>
  <c r="Y593" i="46"/>
  <c r="Y92" i="46"/>
  <c r="Y88" i="46"/>
  <c r="Y533" i="46"/>
  <c r="Y804" i="46"/>
  <c r="Y801" i="46"/>
  <c r="Y694" i="46"/>
  <c r="Y182" i="46"/>
  <c r="Z793" i="46"/>
  <c r="Z687" i="46"/>
  <c r="Z263" i="46"/>
  <c r="Z369" i="46"/>
  <c r="Z475" i="46"/>
  <c r="Z581" i="46"/>
  <c r="Z51" i="46"/>
  <c r="Z157" i="46"/>
  <c r="Y619" i="46"/>
  <c r="Y416" i="46"/>
  <c r="Y635" i="46"/>
  <c r="Y723" i="46"/>
  <c r="Y839" i="46"/>
  <c r="Y621" i="46"/>
  <c r="Y743" i="46"/>
  <c r="Y693" i="46"/>
  <c r="Y827" i="46"/>
  <c r="Y816" i="46"/>
  <c r="Y730" i="46"/>
  <c r="Y494" i="46"/>
  <c r="Y401" i="46"/>
  <c r="Y636" i="46"/>
  <c r="Y393" i="46"/>
  <c r="Y596" i="46"/>
  <c r="Y594" i="46"/>
  <c r="Y84" i="46"/>
  <c r="Y740" i="46"/>
  <c r="Y90" i="46"/>
  <c r="Y201" i="46"/>
  <c r="Y293" i="46"/>
  <c r="Y67" i="46"/>
  <c r="Y86" i="46"/>
  <c r="Y209" i="46"/>
  <c r="Y199" i="46"/>
  <c r="Y632" i="46"/>
  <c r="Y487" i="46"/>
  <c r="Y516" i="46"/>
  <c r="Y300" i="46"/>
  <c r="Y639" i="46"/>
  <c r="Y698" i="46"/>
  <c r="Y695" i="46"/>
  <c r="Y800" i="46"/>
  <c r="Y606" i="46"/>
  <c r="Y520" i="46"/>
  <c r="Y513" i="46"/>
  <c r="Y734" i="46"/>
  <c r="Y529" i="46"/>
  <c r="Y405" i="46"/>
  <c r="Y521" i="46"/>
  <c r="Y833" i="46"/>
  <c r="Y107" i="46"/>
  <c r="Y57" i="46"/>
  <c r="Y191" i="46"/>
  <c r="Y286" i="46"/>
  <c r="Y94" i="46"/>
  <c r="Y388" i="46"/>
  <c r="Y613" i="46"/>
  <c r="Y424" i="46"/>
  <c r="Y605" i="46"/>
  <c r="Y384" i="46"/>
  <c r="Y488" i="46"/>
  <c r="Y508" i="46"/>
  <c r="Y210" i="46"/>
  <c r="Y620" i="46"/>
  <c r="Y95" i="46"/>
  <c r="Y187" i="46"/>
  <c r="Y279" i="46"/>
  <c r="Y298" i="46"/>
  <c r="Y103" i="46"/>
  <c r="Y93" i="46"/>
  <c r="Y844" i="46"/>
  <c r="Y381" i="46"/>
  <c r="Y834" i="46"/>
  <c r="Y618" i="46"/>
  <c r="Y427" i="46"/>
  <c r="Y62" i="46"/>
  <c r="Y59" i="46"/>
  <c r="Y270" i="46"/>
  <c r="Y76" i="46"/>
  <c r="Z656" i="46"/>
  <c r="Z762" i="46"/>
  <c r="Z550" i="46"/>
  <c r="Z338" i="46"/>
  <c r="Z444" i="46"/>
  <c r="Z126" i="46"/>
  <c r="Z232" i="46"/>
  <c r="Z20" i="46"/>
  <c r="Z653" i="46"/>
  <c r="Z759" i="46"/>
  <c r="Z547" i="46"/>
  <c r="Z335" i="46"/>
  <c r="Z441" i="46"/>
  <c r="Z123" i="46"/>
  <c r="Z229" i="46"/>
  <c r="Z17" i="46"/>
  <c r="Z798" i="46"/>
  <c r="Z586" i="46"/>
  <c r="Z692" i="46"/>
  <c r="Z374" i="46"/>
  <c r="Z56" i="46"/>
  <c r="Z268" i="46"/>
  <c r="Z480" i="46"/>
  <c r="Z162" i="46"/>
  <c r="Z650" i="46"/>
  <c r="Z756" i="46"/>
  <c r="Z438" i="46"/>
  <c r="Z544" i="46"/>
  <c r="Z226" i="46"/>
  <c r="Z332" i="46"/>
  <c r="Z14" i="46"/>
  <c r="Z120" i="46"/>
  <c r="Z672" i="46"/>
  <c r="Z778" i="46"/>
  <c r="Z566" i="46"/>
  <c r="Z354" i="46"/>
  <c r="Z460" i="46"/>
  <c r="Z142" i="46"/>
  <c r="Z248" i="46"/>
  <c r="Z36" i="46"/>
  <c r="Z761" i="46"/>
  <c r="Z655" i="46"/>
  <c r="Z337" i="46"/>
  <c r="Z443" i="46"/>
  <c r="Z549" i="46"/>
  <c r="Z231" i="46"/>
  <c r="Z19" i="46"/>
  <c r="Z125" i="46"/>
  <c r="Z642" i="46"/>
  <c r="Z748" i="46"/>
  <c r="Z430" i="46"/>
  <c r="Z536" i="46"/>
  <c r="Z218" i="46"/>
  <c r="Z6" i="46"/>
  <c r="Z324" i="46"/>
  <c r="Z112" i="46"/>
  <c r="Z643" i="46"/>
  <c r="Z431" i="46"/>
  <c r="Z537" i="46"/>
  <c r="Z749" i="46"/>
  <c r="Z325" i="46"/>
  <c r="Z113" i="46"/>
  <c r="Z219" i="46"/>
  <c r="Z7" i="46"/>
  <c r="Z747" i="46"/>
  <c r="Z641" i="46"/>
  <c r="Z323" i="46"/>
  <c r="Z429" i="46"/>
  <c r="Z535" i="46"/>
  <c r="Z5" i="46"/>
  <c r="Z111" i="46"/>
  <c r="Z217" i="46"/>
  <c r="Z651" i="46"/>
  <c r="Z439" i="46"/>
  <c r="Z545" i="46"/>
  <c r="Z333" i="46"/>
  <c r="Z757" i="46"/>
  <c r="Z15" i="46"/>
  <c r="Z121" i="46"/>
  <c r="Z227" i="46"/>
  <c r="Z785" i="46"/>
  <c r="Z679" i="46"/>
  <c r="Z361" i="46"/>
  <c r="Z467" i="46"/>
  <c r="Z573" i="46"/>
  <c r="Z43" i="46"/>
  <c r="Z255" i="46"/>
  <c r="Z149" i="46"/>
  <c r="Z680" i="46"/>
  <c r="Z786" i="46"/>
  <c r="Z574" i="46"/>
  <c r="Z362" i="46"/>
  <c r="Z468" i="46"/>
  <c r="Z150" i="46"/>
  <c r="Z256" i="46"/>
  <c r="Z44" i="46"/>
  <c r="Z690" i="46"/>
  <c r="Z796" i="46"/>
  <c r="Z584" i="46"/>
  <c r="Z266" i="46"/>
  <c r="Z478" i="46"/>
  <c r="Z372" i="46"/>
  <c r="Z54" i="46"/>
  <c r="Z160" i="46"/>
  <c r="Z674" i="46"/>
  <c r="Z780" i="46"/>
  <c r="Z462" i="46"/>
  <c r="Z568" i="46"/>
  <c r="Z250" i="46"/>
  <c r="Z356" i="46"/>
  <c r="Z38" i="46"/>
  <c r="Z144" i="46"/>
  <c r="Z779" i="46"/>
  <c r="Z673" i="46"/>
  <c r="Z355" i="46"/>
  <c r="Z461" i="46"/>
  <c r="Z567" i="46"/>
  <c r="Z37" i="46"/>
  <c r="Z143" i="46"/>
  <c r="Z249" i="46"/>
  <c r="Y838" i="46"/>
  <c r="Y725" i="46"/>
  <c r="Y840" i="46"/>
  <c r="Y741" i="46"/>
  <c r="Y829" i="46"/>
  <c r="Y733" i="46"/>
  <c r="Y727" i="46"/>
  <c r="Y213" i="46"/>
  <c r="Y269" i="46"/>
  <c r="Y85" i="46"/>
  <c r="Y498" i="46"/>
  <c r="Y306" i="46"/>
  <c r="Y600" i="46"/>
  <c r="Y825" i="46"/>
  <c r="Y742" i="46"/>
  <c r="Y817" i="46"/>
  <c r="Y702" i="46"/>
  <c r="Y806" i="46"/>
  <c r="Y826" i="46"/>
  <c r="Y104" i="46"/>
  <c r="Y408" i="46"/>
  <c r="Y307" i="46"/>
  <c r="Y81" i="46"/>
  <c r="Y173" i="46"/>
  <c r="Y192" i="46"/>
  <c r="Y315" i="46"/>
  <c r="Y305" i="46"/>
  <c r="Y738" i="46"/>
  <c r="Y805" i="46"/>
  <c r="Y728" i="46"/>
  <c r="Y512" i="46"/>
  <c r="Y321" i="46"/>
  <c r="Y274" i="46"/>
  <c r="Y271" i="46"/>
  <c r="Y482" i="46"/>
  <c r="Y500" i="46"/>
  <c r="Y732" i="46"/>
  <c r="Y301" i="46"/>
  <c r="Y204" i="46"/>
  <c r="Y211" i="46"/>
  <c r="Y299" i="46"/>
  <c r="Y309" i="46"/>
  <c r="Y91" i="46"/>
  <c r="Y531" i="46"/>
  <c r="Y163" i="46"/>
  <c r="Y297" i="46"/>
  <c r="Y180" i="46"/>
  <c r="Y200" i="46"/>
  <c r="Y812" i="46"/>
  <c r="Y719" i="46"/>
  <c r="Y848" i="46"/>
  <c r="Y711" i="46"/>
  <c r="Y808" i="46"/>
  <c r="Y700" i="46"/>
  <c r="Y720" i="46"/>
  <c r="Y422" i="46"/>
  <c r="Y726" i="46"/>
  <c r="Y731" i="46"/>
  <c r="Y399" i="46"/>
  <c r="Y491" i="46"/>
  <c r="Y510" i="46"/>
  <c r="Y633" i="46"/>
  <c r="Y623" i="46"/>
  <c r="Y102" i="46"/>
  <c r="Y275" i="46"/>
  <c r="Y410" i="46"/>
  <c r="Y830" i="46"/>
  <c r="Y745" i="46"/>
  <c r="Y168" i="46"/>
  <c r="Y165" i="46"/>
  <c r="Y164" i="46"/>
  <c r="Y818" i="46"/>
  <c r="Z782" i="46"/>
  <c r="Z676" i="46"/>
  <c r="Z358" i="46"/>
  <c r="Z570" i="46"/>
  <c r="Z40" i="46"/>
  <c r="Z464" i="46"/>
  <c r="Z146" i="46"/>
  <c r="Z252" i="46"/>
  <c r="Y626" i="46"/>
  <c r="Z669" i="46"/>
  <c r="Z775" i="46"/>
  <c r="Z563" i="46"/>
  <c r="Z351" i="46"/>
  <c r="Z457" i="46"/>
  <c r="Z139" i="46"/>
  <c r="Z245" i="46"/>
  <c r="Z33" i="46"/>
  <c r="Z790" i="46"/>
  <c r="Z684" i="46"/>
  <c r="Z366" i="46"/>
  <c r="Z578" i="46"/>
  <c r="Z472" i="46"/>
  <c r="Z48" i="46"/>
  <c r="Z260" i="46"/>
  <c r="Z154" i="46"/>
  <c r="Z683" i="46"/>
  <c r="Z471" i="46"/>
  <c r="Z577" i="46"/>
  <c r="Z365" i="46"/>
  <c r="Z789" i="46"/>
  <c r="Z47" i="46"/>
  <c r="Z153" i="46"/>
  <c r="Z259" i="46"/>
  <c r="Z654" i="46"/>
  <c r="Z760" i="46"/>
  <c r="Z442" i="46"/>
  <c r="Z18" i="46"/>
  <c r="Z124" i="46"/>
  <c r="Z548" i="46"/>
  <c r="Z336" i="46"/>
  <c r="Z230" i="46"/>
  <c r="Z795" i="46"/>
  <c r="Z689" i="46"/>
  <c r="Z371" i="46"/>
  <c r="Z477" i="46"/>
  <c r="Z583" i="46"/>
  <c r="Z265" i="46"/>
  <c r="Z53" i="46"/>
  <c r="Z159" i="46"/>
  <c r="Z774" i="46"/>
  <c r="Z668" i="46"/>
  <c r="Z350" i="46"/>
  <c r="Z562" i="46"/>
  <c r="Z456" i="46"/>
  <c r="Z32" i="46"/>
  <c r="Z138" i="46"/>
  <c r="Z244" i="46"/>
  <c r="Z766" i="46"/>
  <c r="Z660" i="46"/>
  <c r="Z342" i="46"/>
  <c r="Z554" i="46"/>
  <c r="Z24" i="46"/>
  <c r="Z448" i="46"/>
  <c r="Z130" i="46"/>
  <c r="Z236" i="46"/>
  <c r="Z750" i="46"/>
  <c r="Z644" i="46"/>
  <c r="Z326" i="46"/>
  <c r="Z538" i="46"/>
  <c r="Z8" i="46"/>
  <c r="Z432" i="46"/>
  <c r="Z114" i="46"/>
  <c r="Z220" i="46"/>
  <c r="Z686" i="46"/>
  <c r="Z792" i="46"/>
  <c r="Z474" i="46"/>
  <c r="Z580" i="46"/>
  <c r="Z262" i="46"/>
  <c r="Z368" i="46"/>
  <c r="Z50" i="46"/>
  <c r="Z156" i="46"/>
  <c r="Z646" i="46"/>
  <c r="Z752" i="46"/>
  <c r="Z434" i="46"/>
  <c r="Z540" i="46"/>
  <c r="Z10" i="46"/>
  <c r="Z116" i="46"/>
  <c r="Z328" i="46"/>
  <c r="Z222" i="46"/>
  <c r="Z682" i="46"/>
  <c r="Z788" i="46"/>
  <c r="Z470" i="46"/>
  <c r="Z576" i="46"/>
  <c r="Z46" i="46"/>
  <c r="Z364" i="46"/>
  <c r="Z258" i="46"/>
  <c r="Z152" i="46"/>
  <c r="Z685" i="46"/>
  <c r="Z791" i="46"/>
  <c r="Z579" i="46"/>
  <c r="Z261" i="46"/>
  <c r="Z367" i="46"/>
  <c r="Z473" i="46"/>
  <c r="Z155" i="46"/>
  <c r="Z49" i="46"/>
  <c r="Z585" i="46"/>
  <c r="Z691" i="46"/>
  <c r="Z479" i="46"/>
  <c r="Z797" i="46"/>
  <c r="Z267" i="46"/>
  <c r="Z373" i="46"/>
  <c r="Z55" i="46"/>
  <c r="Z161" i="46"/>
  <c r="Z678" i="46"/>
  <c r="Z784" i="46"/>
  <c r="Z466" i="46"/>
  <c r="Z360" i="46"/>
  <c r="Z572" i="46"/>
  <c r="Z254" i="46"/>
  <c r="Z42" i="46"/>
  <c r="Z148" i="46"/>
  <c r="Y202" i="46"/>
  <c r="Y195" i="46"/>
  <c r="Y98" i="46"/>
  <c r="Y105" i="46"/>
  <c r="Y193" i="46"/>
  <c r="Y203" i="46"/>
  <c r="Y303" i="46"/>
  <c r="Y425" i="46"/>
  <c r="Y375" i="46"/>
  <c r="Y615" i="46"/>
  <c r="Y74" i="46"/>
  <c r="Y518" i="46"/>
  <c r="Y706" i="46"/>
  <c r="Y83" i="46"/>
  <c r="Y530" i="46"/>
  <c r="Y75" i="46"/>
  <c r="Y278" i="46"/>
  <c r="Y170" i="46"/>
  <c r="Y402" i="46"/>
  <c r="Y634" i="46"/>
  <c r="Y832" i="46"/>
  <c r="Y625" i="46"/>
  <c r="Y611" i="46"/>
  <c r="Y385" i="46"/>
  <c r="Y404" i="46"/>
  <c r="Y527" i="46"/>
  <c r="Y517" i="46"/>
  <c r="Y314" i="46"/>
  <c r="Y169" i="46"/>
  <c r="Y304" i="46"/>
  <c r="Y724" i="46"/>
  <c r="Y851" i="46"/>
  <c r="Y486" i="46"/>
  <c r="Y483" i="46"/>
  <c r="Y58" i="46"/>
  <c r="Y712" i="46"/>
  <c r="AI22" i="16"/>
  <c r="AI22" i="37" s="1"/>
  <c r="AL22" i="34" s="1"/>
  <c r="AK21" i="45" s="1"/>
  <c r="AI5" i="16"/>
  <c r="AI5" i="37" s="1"/>
  <c r="AL5" i="34" s="1"/>
  <c r="AK4" i="45" s="1"/>
  <c r="AI90" i="16"/>
  <c r="AI90" i="37" s="1"/>
  <c r="AL90" i="34" s="1"/>
  <c r="AK89" i="45" s="1"/>
  <c r="AI42" i="16"/>
  <c r="AI42" i="37" s="1"/>
  <c r="AL42" i="34" s="1"/>
  <c r="AK41" i="45" s="1"/>
  <c r="AI25" i="16"/>
  <c r="AI25" i="37" s="1"/>
  <c r="AL25" i="34" s="1"/>
  <c r="AK24" i="45" s="1"/>
  <c r="AI18" i="16"/>
  <c r="AI18" i="37" s="1"/>
  <c r="AL18" i="34" s="1"/>
  <c r="AK17" i="45" s="1"/>
  <c r="AI31" i="16"/>
  <c r="AI31" i="37" s="1"/>
  <c r="AL31" i="34" s="1"/>
  <c r="AK30" i="45" s="1"/>
  <c r="AI103" i="16"/>
  <c r="AI103" i="37" s="1"/>
  <c r="AL103" i="34" s="1"/>
  <c r="AK102" i="45" s="1"/>
  <c r="AI48" i="16"/>
  <c r="AI48" i="37" s="1"/>
  <c r="AL48" i="34" s="1"/>
  <c r="AK47" i="45" s="1"/>
  <c r="AI76" i="16"/>
  <c r="AI76" i="37" s="1"/>
  <c r="AL76" i="34" s="1"/>
  <c r="AK75" i="45" s="1"/>
  <c r="AI35" i="16"/>
  <c r="AI35" i="37" s="1"/>
  <c r="AL35" i="34" s="1"/>
  <c r="AK34" i="45" s="1"/>
  <c r="AI108" i="16"/>
  <c r="AI108" i="37" s="1"/>
  <c r="AL108" i="34" s="1"/>
  <c r="AK107" i="45" s="1"/>
  <c r="AI16" i="16"/>
  <c r="AI16" i="37" s="1"/>
  <c r="AL16" i="34" s="1"/>
  <c r="AK15" i="45" s="1"/>
  <c r="AI28" i="16"/>
  <c r="AI28" i="37" s="1"/>
  <c r="AL28" i="34" s="1"/>
  <c r="AK27" i="45" s="1"/>
  <c r="AI82" i="16"/>
  <c r="AI82" i="37" s="1"/>
  <c r="AL82" i="34" s="1"/>
  <c r="AK81" i="45" s="1"/>
  <c r="AI99" i="16"/>
  <c r="AI99" i="37" s="1"/>
  <c r="AL99" i="34" s="1"/>
  <c r="AK98" i="45" s="1"/>
  <c r="AI104" i="16"/>
  <c r="AI104" i="37" s="1"/>
  <c r="AL104" i="34" s="1"/>
  <c r="AK103" i="45" s="1"/>
  <c r="AI21" i="16"/>
  <c r="AI21" i="37" s="1"/>
  <c r="AL21" i="34" s="1"/>
  <c r="AK20" i="45" s="1"/>
  <c r="AI15" i="16"/>
  <c r="AI15" i="37" s="1"/>
  <c r="AL15" i="34" s="1"/>
  <c r="AK14" i="45" s="1"/>
  <c r="AI55" i="16"/>
  <c r="AI55" i="37" s="1"/>
  <c r="AL55" i="34" s="1"/>
  <c r="AK54" i="45" s="1"/>
  <c r="AI20" i="16"/>
  <c r="AI20" i="37" s="1"/>
  <c r="AL20" i="34" s="1"/>
  <c r="AK19" i="45" s="1"/>
  <c r="AI79" i="16"/>
  <c r="AI79" i="37" s="1"/>
  <c r="AL79" i="34" s="1"/>
  <c r="AK78" i="45" s="1"/>
  <c r="AI40" i="16"/>
  <c r="AI40" i="37" s="1"/>
  <c r="AL40" i="34" s="1"/>
  <c r="AK39" i="45" s="1"/>
  <c r="AI57" i="16"/>
  <c r="AI57" i="37" s="1"/>
  <c r="AL57" i="34" s="1"/>
  <c r="AK56" i="45" s="1"/>
  <c r="AI86" i="16"/>
  <c r="AI86" i="37" s="1"/>
  <c r="AL86" i="34" s="1"/>
  <c r="AK85" i="45" s="1"/>
  <c r="AI78" i="16"/>
  <c r="AI78" i="37" s="1"/>
  <c r="AL78" i="34" s="1"/>
  <c r="AK77" i="45" s="1"/>
  <c r="AI96" i="16"/>
  <c r="AI96" i="37" s="1"/>
  <c r="AL96" i="34" s="1"/>
  <c r="AK95" i="45" s="1"/>
  <c r="AI69" i="16"/>
  <c r="AI69" i="37" s="1"/>
  <c r="AL69" i="34" s="1"/>
  <c r="AK68" i="45" s="1"/>
  <c r="AI32" i="16"/>
  <c r="AI32" i="37" s="1"/>
  <c r="AL32" i="34" s="1"/>
  <c r="AK31" i="45" s="1"/>
  <c r="AI61" i="16"/>
  <c r="AI61" i="37" s="1"/>
  <c r="AL61" i="34" s="1"/>
  <c r="AK60" i="45" s="1"/>
  <c r="AI37" i="16"/>
  <c r="AI37" i="37" s="1"/>
  <c r="AL37" i="34" s="1"/>
  <c r="AK36" i="45" s="1"/>
  <c r="AI7" i="16"/>
  <c r="AI7" i="37" s="1"/>
  <c r="AL7" i="34" s="1"/>
  <c r="AK6" i="45" s="1"/>
  <c r="AI109" i="16"/>
  <c r="AI109" i="37" s="1"/>
  <c r="AL109" i="34" s="1"/>
  <c r="AK108" i="45" s="1"/>
  <c r="AI81" i="16"/>
  <c r="AI81" i="37" s="1"/>
  <c r="AL81" i="34" s="1"/>
  <c r="AK80" i="45" s="1"/>
  <c r="AI106" i="16"/>
  <c r="AI106" i="37" s="1"/>
  <c r="AL106" i="34" s="1"/>
  <c r="AK105" i="45" s="1"/>
  <c r="AI8" i="16"/>
  <c r="AI8" i="37" s="1"/>
  <c r="AL8" i="34" s="1"/>
  <c r="AK7" i="45" s="1"/>
  <c r="AI38" i="16"/>
  <c r="AI38" i="37" s="1"/>
  <c r="AL38" i="34" s="1"/>
  <c r="AK37" i="45" s="1"/>
  <c r="AI70" i="16"/>
  <c r="AI70" i="37" s="1"/>
  <c r="AL70" i="34" s="1"/>
  <c r="AK69" i="45" s="1"/>
  <c r="AI105" i="16"/>
  <c r="AI105" i="37" s="1"/>
  <c r="AL105" i="34" s="1"/>
  <c r="AK104" i="45" s="1"/>
  <c r="AI66" i="16"/>
  <c r="AI66" i="37" s="1"/>
  <c r="AL66" i="34" s="1"/>
  <c r="AK65" i="45" s="1"/>
  <c r="AI50" i="16"/>
  <c r="AI50" i="37" s="1"/>
  <c r="AL50" i="34" s="1"/>
  <c r="AK49" i="45" s="1"/>
  <c r="AI83" i="16"/>
  <c r="AI83" i="37" s="1"/>
  <c r="AL83" i="34" s="1"/>
  <c r="AK82" i="45" s="1"/>
  <c r="AI88" i="16"/>
  <c r="AI88" i="37" s="1"/>
  <c r="AL88" i="34" s="1"/>
  <c r="AK87" i="45" s="1"/>
  <c r="AI102" i="16"/>
  <c r="AI102" i="37" s="1"/>
  <c r="AL102" i="34" s="1"/>
  <c r="AK101" i="45" s="1"/>
  <c r="AI58" i="16"/>
  <c r="AI58" i="37" s="1"/>
  <c r="AL58" i="34" s="1"/>
  <c r="AK57" i="45" s="1"/>
  <c r="AI101" i="16"/>
  <c r="AI101" i="37" s="1"/>
  <c r="AL101" i="34" s="1"/>
  <c r="AK100" i="45" s="1"/>
  <c r="AI43" i="16"/>
  <c r="AI43" i="37" s="1"/>
  <c r="AL43" i="34" s="1"/>
  <c r="AK42" i="45" s="1"/>
  <c r="AI53" i="16"/>
  <c r="AI53" i="37" s="1"/>
  <c r="AL53" i="34" s="1"/>
  <c r="AK52" i="45" s="1"/>
  <c r="AI27" i="16"/>
  <c r="AI27" i="37" s="1"/>
  <c r="AL27" i="34" s="1"/>
  <c r="AK26" i="45" s="1"/>
  <c r="AI89" i="16"/>
  <c r="AI89" i="37" s="1"/>
  <c r="AL89" i="34" s="1"/>
  <c r="AK88" i="45" s="1"/>
  <c r="AI13" i="16"/>
  <c r="AI13" i="37" s="1"/>
  <c r="AL13" i="34" s="1"/>
  <c r="AK12" i="45" s="1"/>
  <c r="AI91" i="16"/>
  <c r="AI91" i="37" s="1"/>
  <c r="AL91" i="34" s="1"/>
  <c r="AK90" i="45" s="1"/>
  <c r="AI75" i="16"/>
  <c r="AI75" i="37" s="1"/>
  <c r="AL75" i="34" s="1"/>
  <c r="AK74" i="45" s="1"/>
  <c r="AI47" i="16"/>
  <c r="AI47" i="37" s="1"/>
  <c r="AL47" i="34" s="1"/>
  <c r="AK46" i="45" s="1"/>
  <c r="AI54" i="16"/>
  <c r="AI54" i="37" s="1"/>
  <c r="AL54" i="34" s="1"/>
  <c r="AK53" i="45" s="1"/>
  <c r="AI23" i="16"/>
  <c r="AI23" i="37" s="1"/>
  <c r="AL23" i="34" s="1"/>
  <c r="AK22" i="45" s="1"/>
  <c r="AI80" i="16"/>
  <c r="AI80" i="37" s="1"/>
  <c r="AL80" i="34" s="1"/>
  <c r="AK79" i="45" s="1"/>
  <c r="AI33" i="16"/>
  <c r="AI33" i="37" s="1"/>
  <c r="AL33" i="34" s="1"/>
  <c r="AK32" i="45" s="1"/>
  <c r="AI95" i="16"/>
  <c r="AI95" i="37" s="1"/>
  <c r="AL95" i="34" s="1"/>
  <c r="AK94" i="45" s="1"/>
  <c r="AI107" i="16"/>
  <c r="AI107" i="37" s="1"/>
  <c r="AL107" i="34" s="1"/>
  <c r="AK106" i="45" s="1"/>
  <c r="AI14" i="16"/>
  <c r="AI14" i="37" s="1"/>
  <c r="AL14" i="34" s="1"/>
  <c r="AK13" i="45" s="1"/>
  <c r="AI110" i="16"/>
  <c r="AI110" i="37" s="1"/>
  <c r="AL110" i="34" s="1"/>
  <c r="AK109" i="45" s="1"/>
  <c r="AI51" i="16"/>
  <c r="AI51" i="37" s="1"/>
  <c r="AL51" i="34" s="1"/>
  <c r="AK50" i="45" s="1"/>
  <c r="AI100" i="16"/>
  <c r="AI100" i="37" s="1"/>
  <c r="AL100" i="34" s="1"/>
  <c r="AK99" i="45" s="1"/>
  <c r="AI71" i="16"/>
  <c r="AI71" i="37" s="1"/>
  <c r="AL71" i="34" s="1"/>
  <c r="AK70" i="45" s="1"/>
  <c r="AI92" i="16"/>
  <c r="AI92" i="37" s="1"/>
  <c r="AL92" i="34" s="1"/>
  <c r="AK91" i="45" s="1"/>
  <c r="AI77" i="16"/>
  <c r="AI77" i="37" s="1"/>
  <c r="AL77" i="34" s="1"/>
  <c r="AK76" i="45" s="1"/>
  <c r="AI97" i="16"/>
  <c r="AI97" i="37" s="1"/>
  <c r="AL97" i="34" s="1"/>
  <c r="AK96" i="45" s="1"/>
  <c r="AI64" i="16"/>
  <c r="AI64" i="37" s="1"/>
  <c r="AL64" i="34" s="1"/>
  <c r="AK63" i="45" s="1"/>
  <c r="AI41" i="16"/>
  <c r="AI41" i="37" s="1"/>
  <c r="AL41" i="34" s="1"/>
  <c r="AK40" i="45" s="1"/>
  <c r="AI62" i="16"/>
  <c r="AI62" i="37" s="1"/>
  <c r="AL62" i="34" s="1"/>
  <c r="AK61" i="45" s="1"/>
  <c r="AI98" i="16"/>
  <c r="AI98" i="37" s="1"/>
  <c r="AL98" i="34" s="1"/>
  <c r="AK97" i="45" s="1"/>
  <c r="AI60" i="16"/>
  <c r="AI60" i="37" s="1"/>
  <c r="AL60" i="34" s="1"/>
  <c r="AK59" i="45" s="1"/>
  <c r="AI52" i="16"/>
  <c r="AI52" i="37" s="1"/>
  <c r="AL52" i="34" s="1"/>
  <c r="AK51" i="45" s="1"/>
  <c r="AI24" i="16"/>
  <c r="AI24" i="37" s="1"/>
  <c r="AL24" i="34" s="1"/>
  <c r="AK23" i="45" s="1"/>
  <c r="AI29" i="16"/>
  <c r="AI29" i="37" s="1"/>
  <c r="AL29" i="34" s="1"/>
  <c r="AK28" i="45" s="1"/>
  <c r="AI94" i="16"/>
  <c r="AI94" i="37" s="1"/>
  <c r="AL94" i="34" s="1"/>
  <c r="AK93" i="45" s="1"/>
  <c r="AI36" i="16"/>
  <c r="AI36" i="37" s="1"/>
  <c r="AL36" i="34" s="1"/>
  <c r="AK35" i="45" s="1"/>
  <c r="AI67" i="16"/>
  <c r="AI67" i="37" s="1"/>
  <c r="AL67" i="34" s="1"/>
  <c r="AK66" i="45" s="1"/>
  <c r="AI39" i="16"/>
  <c r="AI39" i="37" s="1"/>
  <c r="AL39" i="34" s="1"/>
  <c r="AK38" i="45" s="1"/>
  <c r="AI9" i="16"/>
  <c r="AI9" i="37" s="1"/>
  <c r="AL9" i="34" s="1"/>
  <c r="AK8" i="45" s="1"/>
  <c r="AI12" i="16"/>
  <c r="AI12" i="37" s="1"/>
  <c r="AL12" i="34" s="1"/>
  <c r="AK11" i="45" s="1"/>
  <c r="AI34" i="16"/>
  <c r="AI34" i="37" s="1"/>
  <c r="AL34" i="34" s="1"/>
  <c r="AK33" i="45" s="1"/>
  <c r="AI85" i="16"/>
  <c r="AI85" i="37" s="1"/>
  <c r="AL85" i="34" s="1"/>
  <c r="AK84" i="45" s="1"/>
  <c r="AI26" i="16"/>
  <c r="AI26" i="37" s="1"/>
  <c r="AL26" i="34" s="1"/>
  <c r="AK25" i="45" s="1"/>
  <c r="AI30" i="16"/>
  <c r="AI30" i="37" s="1"/>
  <c r="AL30" i="34" s="1"/>
  <c r="AK29" i="45" s="1"/>
  <c r="AI10" i="16"/>
  <c r="AI10" i="37" s="1"/>
  <c r="AL10" i="34" s="1"/>
  <c r="AK9" i="45" s="1"/>
  <c r="AI74" i="16"/>
  <c r="AI74" i="37" s="1"/>
  <c r="AL74" i="34" s="1"/>
  <c r="AK73" i="45" s="1"/>
  <c r="AI46" i="16"/>
  <c r="AI46" i="37" s="1"/>
  <c r="AL46" i="34" s="1"/>
  <c r="AK45" i="45" s="1"/>
  <c r="AI84" i="16"/>
  <c r="AI84" i="37" s="1"/>
  <c r="AL84" i="34" s="1"/>
  <c r="AK83" i="45" s="1"/>
  <c r="AI44" i="16"/>
  <c r="AI44" i="37" s="1"/>
  <c r="AL44" i="34" s="1"/>
  <c r="AK43" i="45" s="1"/>
  <c r="AI45" i="16"/>
  <c r="AI45" i="37" s="1"/>
  <c r="AL45" i="34" s="1"/>
  <c r="AK44" i="45" s="1"/>
  <c r="AI6" i="16"/>
  <c r="AI6" i="37" s="1"/>
  <c r="AL6" i="34" s="1"/>
  <c r="AK5" i="45" s="1"/>
  <c r="AI111" i="16"/>
  <c r="AI111" i="37" s="1"/>
  <c r="AL111" i="34" s="1"/>
  <c r="AK110" i="45" s="1"/>
  <c r="AI87" i="16"/>
  <c r="AI87" i="37" s="1"/>
  <c r="AL87" i="34" s="1"/>
  <c r="AK86" i="45" s="1"/>
  <c r="AI93" i="16"/>
  <c r="AI93" i="37" s="1"/>
  <c r="AL93" i="34" s="1"/>
  <c r="AK92" i="45" s="1"/>
  <c r="AI17" i="16"/>
  <c r="AI17" i="37" s="1"/>
  <c r="AL17" i="34" s="1"/>
  <c r="AK16" i="45" s="1"/>
  <c r="AI63" i="16"/>
  <c r="AI63" i="37" s="1"/>
  <c r="AL63" i="34" s="1"/>
  <c r="AK62" i="45" s="1"/>
  <c r="AI68" i="16"/>
  <c r="AI68" i="37" s="1"/>
  <c r="AL68" i="34" s="1"/>
  <c r="AK67" i="45" s="1"/>
  <c r="AI11" i="16"/>
  <c r="AI11" i="37" s="1"/>
  <c r="AL11" i="34" s="1"/>
  <c r="AK10" i="45" s="1"/>
  <c r="AI59" i="16"/>
  <c r="AI59" i="37" s="1"/>
  <c r="AL59" i="34" s="1"/>
  <c r="AK58" i="45" s="1"/>
  <c r="AI49" i="16"/>
  <c r="AI49" i="37" s="1"/>
  <c r="AL49" i="34" s="1"/>
  <c r="AK48" i="45" s="1"/>
  <c r="AI72" i="16"/>
  <c r="AI72" i="37" s="1"/>
  <c r="AL72" i="34" s="1"/>
  <c r="AK71" i="45" s="1"/>
  <c r="AI19" i="16"/>
  <c r="AI19" i="37" s="1"/>
  <c r="AL19" i="34" s="1"/>
  <c r="AK18" i="45" s="1"/>
  <c r="AI56" i="16"/>
  <c r="AI56" i="37" s="1"/>
  <c r="AL56" i="34" s="1"/>
  <c r="AK55" i="45" s="1"/>
  <c r="AI112" i="16"/>
  <c r="AI112" i="37" s="1"/>
  <c r="AL112" i="34" s="1"/>
  <c r="AK111" i="45" s="1"/>
  <c r="AI65" i="16"/>
  <c r="AI65" i="37" s="1"/>
  <c r="AL65" i="34" s="1"/>
  <c r="AK64" i="45" s="1"/>
  <c r="AJ5" i="4"/>
  <c r="AL3" i="15"/>
  <c r="AL44" i="15"/>
  <c r="AL6" i="15"/>
  <c r="AL36" i="15"/>
  <c r="AL101" i="15"/>
  <c r="AL60" i="15"/>
  <c r="AL48" i="15"/>
  <c r="AL75" i="15"/>
  <c r="AL103" i="15"/>
  <c r="AL107" i="15"/>
  <c r="AL46" i="15"/>
  <c r="AL63" i="15"/>
  <c r="AL19" i="15"/>
  <c r="AL33" i="15"/>
  <c r="AL54" i="15"/>
  <c r="AL23" i="15"/>
  <c r="AL105" i="15"/>
  <c r="AL13" i="15"/>
  <c r="AL88" i="15"/>
  <c r="AL67" i="15"/>
  <c r="AL31" i="15"/>
  <c r="AL78" i="15"/>
  <c r="AL83" i="15"/>
  <c r="AL76" i="15"/>
  <c r="AL91" i="15"/>
  <c r="AL109" i="15"/>
  <c r="AL28" i="15"/>
  <c r="AL11" i="15"/>
  <c r="AL51" i="15"/>
  <c r="AL79" i="15"/>
  <c r="AL111" i="15"/>
  <c r="AL47" i="15"/>
  <c r="AL71" i="15"/>
  <c r="AL29" i="15"/>
  <c r="AL53" i="15"/>
  <c r="AL24" i="15"/>
  <c r="AL69" i="15"/>
  <c r="AL56" i="15"/>
  <c r="AL40" i="15"/>
  <c r="AL43" i="15"/>
  <c r="AL32" i="15"/>
  <c r="AL49" i="15"/>
  <c r="AL72" i="15"/>
  <c r="AL55" i="15"/>
  <c r="AL21" i="15"/>
  <c r="AL62" i="15"/>
  <c r="AL39" i="15"/>
  <c r="AL59" i="15"/>
  <c r="AL10" i="15"/>
  <c r="AL9" i="15"/>
  <c r="AL68" i="15"/>
  <c r="AL22" i="15"/>
  <c r="AL7" i="15"/>
  <c r="AL45" i="15"/>
  <c r="AL41" i="15"/>
  <c r="AL81" i="15"/>
  <c r="AL65" i="15"/>
  <c r="AL102" i="15"/>
  <c r="AL58" i="15"/>
  <c r="AL73" i="15"/>
  <c r="AL85" i="15"/>
  <c r="AL112" i="15"/>
  <c r="AL30" i="15"/>
  <c r="AL86" i="15"/>
  <c r="AL97" i="15"/>
  <c r="AL110" i="15"/>
  <c r="AL89" i="15"/>
  <c r="AL15" i="15"/>
  <c r="AL77" i="15"/>
  <c r="AL94" i="15"/>
  <c r="AL35" i="15"/>
  <c r="AL104" i="15"/>
  <c r="AL93" i="15"/>
  <c r="AL17" i="15"/>
  <c r="AL66" i="15"/>
  <c r="AL82" i="15"/>
  <c r="AL16" i="15"/>
  <c r="AL74" i="15"/>
  <c r="AL98" i="15"/>
  <c r="AL8" i="15"/>
  <c r="AL61" i="15"/>
  <c r="AL14" i="15"/>
  <c r="AL106" i="15"/>
  <c r="AL50" i="15"/>
  <c r="AL38" i="15"/>
  <c r="AL20" i="15"/>
  <c r="AL100" i="15"/>
  <c r="AL99" i="15"/>
  <c r="AL80" i="15"/>
  <c r="AL108" i="15"/>
  <c r="AL25" i="15"/>
  <c r="AL90" i="15"/>
  <c r="AL52" i="15"/>
  <c r="AL5" i="15"/>
  <c r="AL34" i="15"/>
  <c r="AL84" i="15"/>
  <c r="AL64" i="15"/>
  <c r="AL96" i="15"/>
  <c r="AL27" i="15"/>
  <c r="AL37" i="15"/>
  <c r="AL92" i="15"/>
  <c r="AL57" i="15"/>
  <c r="AL26" i="15"/>
  <c r="AL18" i="15"/>
  <c r="AL95" i="15"/>
  <c r="AL12" i="15"/>
  <c r="AL42" i="15"/>
  <c r="AL87" i="15"/>
  <c r="AL70" i="15"/>
  <c r="AI73" i="16"/>
  <c r="AI73" i="37" s="1"/>
  <c r="AL73" i="34" s="1"/>
  <c r="AK72" i="45" s="1"/>
  <c r="AF3" i="4"/>
  <c r="AA673" i="46" l="1"/>
  <c r="AA779" i="46"/>
  <c r="AA461" i="46"/>
  <c r="AA567" i="46"/>
  <c r="AA37" i="46"/>
  <c r="AA355" i="46"/>
  <c r="AA143" i="46"/>
  <c r="AA249" i="46"/>
  <c r="AA686" i="46"/>
  <c r="AA474" i="46"/>
  <c r="AA580" i="46"/>
  <c r="AA792" i="46"/>
  <c r="AA262" i="46"/>
  <c r="AA368" i="46"/>
  <c r="AA50" i="46"/>
  <c r="AA156" i="46"/>
  <c r="AA656" i="46"/>
  <c r="AA762" i="46"/>
  <c r="AA550" i="46"/>
  <c r="AA338" i="46"/>
  <c r="AA444" i="46"/>
  <c r="AA126" i="46"/>
  <c r="AA232" i="46"/>
  <c r="AA20" i="46"/>
  <c r="AA764" i="46"/>
  <c r="AA658" i="46"/>
  <c r="AA340" i="46"/>
  <c r="AA446" i="46"/>
  <c r="AA552" i="46"/>
  <c r="AA234" i="46"/>
  <c r="AA22" i="46"/>
  <c r="AA128" i="46"/>
  <c r="AA796" i="46"/>
  <c r="AA690" i="46"/>
  <c r="AA266" i="46"/>
  <c r="AA372" i="46"/>
  <c r="AA478" i="46"/>
  <c r="AA584" i="46"/>
  <c r="AA54" i="46"/>
  <c r="AA160" i="46"/>
  <c r="AA667" i="46"/>
  <c r="AA773" i="46"/>
  <c r="AA561" i="46"/>
  <c r="AA349" i="46"/>
  <c r="AA455" i="46"/>
  <c r="AA137" i="46"/>
  <c r="AA243" i="46"/>
  <c r="AA31" i="46"/>
  <c r="AA785" i="46"/>
  <c r="AA679" i="46"/>
  <c r="AA361" i="46"/>
  <c r="AA573" i="46"/>
  <c r="AA467" i="46"/>
  <c r="AA43" i="46"/>
  <c r="AA255" i="46"/>
  <c r="AA149" i="46"/>
  <c r="Z95" i="46"/>
  <c r="Z208" i="46"/>
  <c r="Z381" i="46"/>
  <c r="Z103" i="46"/>
  <c r="Z191" i="46"/>
  <c r="Z106" i="46"/>
  <c r="Z298" i="46"/>
  <c r="Z835" i="46"/>
  <c r="Z620" i="46"/>
  <c r="Z303" i="46"/>
  <c r="Z531" i="46"/>
  <c r="Z521" i="46"/>
  <c r="Z626" i="46"/>
  <c r="Z588" i="46"/>
  <c r="Z271" i="46"/>
  <c r="Z513" i="46"/>
  <c r="Z279" i="46"/>
  <c r="Z109" i="46"/>
  <c r="Z494" i="46"/>
  <c r="Z528" i="46"/>
  <c r="Z200" i="46"/>
  <c r="Z76" i="46"/>
  <c r="Z187" i="46"/>
  <c r="Z88" i="46"/>
  <c r="Z64" i="46"/>
  <c r="Z180" i="46"/>
  <c r="Z198" i="46"/>
  <c r="Z75" i="46"/>
  <c r="Z105" i="46"/>
  <c r="Z189" i="46"/>
  <c r="Z204" i="46"/>
  <c r="Z299" i="46"/>
  <c r="Z62" i="46"/>
  <c r="Z57" i="46"/>
  <c r="Z278" i="46"/>
  <c r="AA657" i="46"/>
  <c r="AA763" i="46"/>
  <c r="AA445" i="46"/>
  <c r="AA551" i="46"/>
  <c r="AA21" i="46"/>
  <c r="AA339" i="46"/>
  <c r="AA127" i="46"/>
  <c r="AA233" i="46"/>
  <c r="AA640" i="46"/>
  <c r="AA746" i="46"/>
  <c r="AA534" i="46"/>
  <c r="AA322" i="46"/>
  <c r="AA428" i="46"/>
  <c r="AA110" i="46"/>
  <c r="AA216" i="46"/>
  <c r="AA4" i="46"/>
  <c r="AA651" i="46"/>
  <c r="AA757" i="46"/>
  <c r="AA545" i="46"/>
  <c r="AA333" i="46"/>
  <c r="AA439" i="46"/>
  <c r="AA121" i="46"/>
  <c r="AA227" i="46"/>
  <c r="AA15" i="46"/>
  <c r="AA670" i="46"/>
  <c r="AA458" i="46"/>
  <c r="AA564" i="46"/>
  <c r="AA776" i="46"/>
  <c r="AA352" i="46"/>
  <c r="AA34" i="46"/>
  <c r="AA140" i="46"/>
  <c r="AA246" i="46"/>
  <c r="AA782" i="46"/>
  <c r="AA358" i="46"/>
  <c r="AA464" i="46"/>
  <c r="AA570" i="46"/>
  <c r="AA676" i="46"/>
  <c r="AA40" i="46"/>
  <c r="AA146" i="46"/>
  <c r="AA252" i="46"/>
  <c r="AA646" i="46"/>
  <c r="AA752" i="46"/>
  <c r="AA434" i="46"/>
  <c r="AA540" i="46"/>
  <c r="AA328" i="46"/>
  <c r="AA116" i="46"/>
  <c r="AA222" i="46"/>
  <c r="AA10" i="46"/>
  <c r="AA750" i="46"/>
  <c r="AA326" i="46"/>
  <c r="AA432" i="46"/>
  <c r="AA538" i="46"/>
  <c r="AA644" i="46"/>
  <c r="AA8" i="46"/>
  <c r="AA114" i="46"/>
  <c r="AA220" i="46"/>
  <c r="Z307" i="46"/>
  <c r="Z526" i="46"/>
  <c r="Z169" i="46"/>
  <c r="Z421" i="46"/>
  <c r="Z85" i="46"/>
  <c r="Z318" i="46"/>
  <c r="Z192" i="46"/>
  <c r="Z305" i="46"/>
  <c r="Y863" i="46"/>
  <c r="Z514" i="46"/>
  <c r="Z621" i="46"/>
  <c r="Z319" i="46"/>
  <c r="Z415" i="46"/>
  <c r="Z520" i="46"/>
  <c r="Z482" i="46"/>
  <c r="Z589" i="46"/>
  <c r="Z407" i="46"/>
  <c r="Z597" i="46"/>
  <c r="Z427" i="46"/>
  <c r="Z388" i="46"/>
  <c r="Z422" i="46"/>
  <c r="Z518" i="46"/>
  <c r="Z394" i="46"/>
  <c r="Z505" i="46"/>
  <c r="Z300" i="46"/>
  <c r="Z276" i="46"/>
  <c r="Z74" i="46"/>
  <c r="Z92" i="46"/>
  <c r="Z393" i="46"/>
  <c r="Z317" i="46"/>
  <c r="Z83" i="46"/>
  <c r="Z98" i="46"/>
  <c r="Z405" i="46"/>
  <c r="Z274" i="46"/>
  <c r="Z269" i="46"/>
  <c r="Z172" i="46"/>
  <c r="AA664" i="46"/>
  <c r="AA770" i="46"/>
  <c r="AA558" i="46"/>
  <c r="AA346" i="46"/>
  <c r="AA452" i="46"/>
  <c r="AA134" i="46"/>
  <c r="AA240" i="46"/>
  <c r="AA28" i="46"/>
  <c r="Z201" i="46"/>
  <c r="AA585" i="46"/>
  <c r="AA691" i="46"/>
  <c r="AA797" i="46"/>
  <c r="AA373" i="46"/>
  <c r="AA479" i="46"/>
  <c r="AA267" i="46"/>
  <c r="AA161" i="46"/>
  <c r="AA55" i="46"/>
  <c r="AA761" i="46"/>
  <c r="AA655" i="46"/>
  <c r="AA337" i="46"/>
  <c r="AA549" i="46"/>
  <c r="AA19" i="46"/>
  <c r="AA125" i="46"/>
  <c r="AA443" i="46"/>
  <c r="AA231" i="46"/>
  <c r="AA748" i="46"/>
  <c r="AA642" i="46"/>
  <c r="AA324" i="46"/>
  <c r="AA430" i="46"/>
  <c r="AA536" i="46"/>
  <c r="AA218" i="46"/>
  <c r="AA6" i="46"/>
  <c r="AA112" i="46"/>
  <c r="AA661" i="46"/>
  <c r="AA767" i="46"/>
  <c r="AA449" i="46"/>
  <c r="AA555" i="46"/>
  <c r="AA237" i="46"/>
  <c r="AA343" i="46"/>
  <c r="AA25" i="46"/>
  <c r="AA131" i="46"/>
  <c r="AA681" i="46"/>
  <c r="AA787" i="46"/>
  <c r="AA469" i="46"/>
  <c r="AA363" i="46"/>
  <c r="AA257" i="46"/>
  <c r="AA45" i="46"/>
  <c r="AA151" i="46"/>
  <c r="AA575" i="46"/>
  <c r="AA688" i="46"/>
  <c r="AA794" i="46"/>
  <c r="AA582" i="46"/>
  <c r="AA264" i="46"/>
  <c r="AA370" i="46"/>
  <c r="AA476" i="46"/>
  <c r="AA158" i="46"/>
  <c r="AA52" i="46"/>
  <c r="AA665" i="46"/>
  <c r="AA771" i="46"/>
  <c r="AA453" i="46"/>
  <c r="AA29" i="46"/>
  <c r="AA347" i="46"/>
  <c r="AA135" i="46"/>
  <c r="AA559" i="46"/>
  <c r="AA241" i="46"/>
  <c r="Z625" i="46"/>
  <c r="Z420" i="46"/>
  <c r="Z63" i="46"/>
  <c r="Z315" i="46"/>
  <c r="Z509" i="46"/>
  <c r="Z636" i="46"/>
  <c r="Z510" i="46"/>
  <c r="Z199" i="46"/>
  <c r="Y864" i="46"/>
  <c r="Z408" i="46"/>
  <c r="Z515" i="46"/>
  <c r="Z637" i="46"/>
  <c r="Z627" i="46"/>
  <c r="Z414" i="46"/>
  <c r="Z376" i="46"/>
  <c r="Z483" i="46"/>
  <c r="Z619" i="46"/>
  <c r="Z491" i="46"/>
  <c r="Z745" i="46"/>
  <c r="Z600" i="46"/>
  <c r="Z316" i="46"/>
  <c r="Z412" i="46"/>
  <c r="Z818" i="46"/>
  <c r="Z399" i="46"/>
  <c r="Z618" i="46"/>
  <c r="Z594" i="46"/>
  <c r="Z604" i="46"/>
  <c r="Z410" i="46"/>
  <c r="Z287" i="46"/>
  <c r="Z211" i="46"/>
  <c r="Z401" i="46"/>
  <c r="Z310" i="46"/>
  <c r="Z617" i="46"/>
  <c r="Z168" i="46"/>
  <c r="Z163" i="46"/>
  <c r="Z66" i="46"/>
  <c r="AA774" i="46"/>
  <c r="AA350" i="46"/>
  <c r="AA668" i="46"/>
  <c r="AA456" i="46"/>
  <c r="AA562" i="46"/>
  <c r="AA32" i="46"/>
  <c r="AA138" i="46"/>
  <c r="AA244" i="46"/>
  <c r="AA659" i="46"/>
  <c r="AA765" i="46"/>
  <c r="AA553" i="46"/>
  <c r="AA341" i="46"/>
  <c r="AA447" i="46"/>
  <c r="AA129" i="46"/>
  <c r="AA235" i="46"/>
  <c r="AA23" i="46"/>
  <c r="AA653" i="46"/>
  <c r="AA759" i="46"/>
  <c r="AA441" i="46"/>
  <c r="AA547" i="46"/>
  <c r="AA229" i="46"/>
  <c r="AA335" i="46"/>
  <c r="AA17" i="46"/>
  <c r="AA123" i="46"/>
  <c r="AA777" i="46"/>
  <c r="AA671" i="46"/>
  <c r="AA353" i="46"/>
  <c r="AA565" i="46"/>
  <c r="AA35" i="46"/>
  <c r="AA141" i="46"/>
  <c r="AA459" i="46"/>
  <c r="AA247" i="46"/>
  <c r="AA766" i="46"/>
  <c r="AA342" i="46"/>
  <c r="AA448" i="46"/>
  <c r="AA554" i="46"/>
  <c r="AA660" i="46"/>
  <c r="AA24" i="46"/>
  <c r="AA130" i="46"/>
  <c r="AA236" i="46"/>
  <c r="AA756" i="46"/>
  <c r="AA650" i="46"/>
  <c r="AA332" i="46"/>
  <c r="AA438" i="46"/>
  <c r="AA544" i="46"/>
  <c r="AA226" i="46"/>
  <c r="AA14" i="46"/>
  <c r="AA120" i="46"/>
  <c r="AA677" i="46"/>
  <c r="AA783" i="46"/>
  <c r="AA465" i="46"/>
  <c r="AA571" i="46"/>
  <c r="AA253" i="46"/>
  <c r="AA41" i="46"/>
  <c r="AA359" i="46"/>
  <c r="AA147" i="46"/>
  <c r="AA793" i="46"/>
  <c r="AA687" i="46"/>
  <c r="AA369" i="46"/>
  <c r="AA581" i="46"/>
  <c r="AA263" i="46"/>
  <c r="AA51" i="46"/>
  <c r="AA157" i="46"/>
  <c r="AA475" i="46"/>
  <c r="AA788" i="46"/>
  <c r="AA682" i="46"/>
  <c r="AA364" i="46"/>
  <c r="AA470" i="46"/>
  <c r="AA576" i="46"/>
  <c r="AA46" i="46"/>
  <c r="AA258" i="46"/>
  <c r="AA152" i="46"/>
  <c r="AA643" i="46"/>
  <c r="AA749" i="46"/>
  <c r="AA537" i="46"/>
  <c r="AA325" i="46"/>
  <c r="AA431" i="46"/>
  <c r="AA113" i="46"/>
  <c r="AA219" i="46"/>
  <c r="AA7" i="46"/>
  <c r="AA654" i="46"/>
  <c r="AA442" i="46"/>
  <c r="AA548" i="46"/>
  <c r="AA760" i="46"/>
  <c r="AA336" i="46"/>
  <c r="AA18" i="46"/>
  <c r="AA124" i="46"/>
  <c r="AA230" i="46"/>
  <c r="Z413" i="46"/>
  <c r="Z314" i="46"/>
  <c r="Z593" i="46"/>
  <c r="Z633" i="46"/>
  <c r="Z615" i="46"/>
  <c r="Z530" i="46"/>
  <c r="Z404" i="46"/>
  <c r="Z517" i="46"/>
  <c r="Z726" i="46"/>
  <c r="Z833" i="46"/>
  <c r="Z849" i="46"/>
  <c r="Z839" i="46"/>
  <c r="Z732" i="46"/>
  <c r="Z694" i="46"/>
  <c r="Z801" i="46"/>
  <c r="Z831" i="46"/>
  <c r="Z809" i="46"/>
  <c r="Z639" i="46"/>
  <c r="Z812" i="46"/>
  <c r="Y862" i="46"/>
  <c r="Z740" i="46"/>
  <c r="Y866" i="46"/>
  <c r="Z624" i="46"/>
  <c r="Z606" i="46"/>
  <c r="Z611" i="46"/>
  <c r="Z512" i="46"/>
  <c r="Z488" i="46"/>
  <c r="Z498" i="46"/>
  <c r="Z834" i="46"/>
  <c r="Z605" i="46"/>
  <c r="Z529" i="46"/>
  <c r="Z295" i="46"/>
  <c r="Z628" i="46"/>
  <c r="Z193" i="46"/>
  <c r="Z486" i="46"/>
  <c r="Z481" i="46"/>
  <c r="Z596" i="46"/>
  <c r="AA669" i="46"/>
  <c r="AA775" i="46"/>
  <c r="AA457" i="46"/>
  <c r="AA563" i="46"/>
  <c r="AA245" i="46"/>
  <c r="AA351" i="46"/>
  <c r="AA33" i="46"/>
  <c r="AA139" i="46"/>
  <c r="AA753" i="46"/>
  <c r="AA647" i="46"/>
  <c r="AA329" i="46"/>
  <c r="AA541" i="46"/>
  <c r="AA435" i="46"/>
  <c r="AA11" i="46"/>
  <c r="AA117" i="46"/>
  <c r="AA223" i="46"/>
  <c r="Y865" i="46"/>
  <c r="Z519" i="46"/>
  <c r="Z632" i="46"/>
  <c r="Z487" i="46"/>
  <c r="Z527" i="46"/>
  <c r="Z403" i="46"/>
  <c r="Z424" i="46"/>
  <c r="Z616" i="46"/>
  <c r="Z93" i="46"/>
  <c r="Z832" i="46"/>
  <c r="Z727" i="46"/>
  <c r="Z743" i="46"/>
  <c r="Z733" i="46"/>
  <c r="Z838" i="46"/>
  <c r="Z800" i="46"/>
  <c r="Z695" i="46"/>
  <c r="Z725" i="46"/>
  <c r="Z703" i="46"/>
  <c r="Z851" i="46"/>
  <c r="Z706" i="46"/>
  <c r="Y867" i="46"/>
  <c r="Z846" i="46"/>
  <c r="Z836" i="46"/>
  <c r="Z500" i="46"/>
  <c r="Z823" i="46"/>
  <c r="Y868" i="46"/>
  <c r="Z406" i="46"/>
  <c r="Z382" i="46"/>
  <c r="Z392" i="46"/>
  <c r="Z622" i="46"/>
  <c r="Z499" i="46"/>
  <c r="Z423" i="46"/>
  <c r="Z613" i="46"/>
  <c r="Z734" i="46"/>
  <c r="Z87" i="46"/>
  <c r="Z380" i="46"/>
  <c r="Z375" i="46"/>
  <c r="Z702" i="46"/>
  <c r="AA780" i="46"/>
  <c r="AA674" i="46"/>
  <c r="AA356" i="46"/>
  <c r="AA462" i="46"/>
  <c r="AA568" i="46"/>
  <c r="AA250" i="46"/>
  <c r="AA38" i="46"/>
  <c r="AA144" i="46"/>
  <c r="AA586" i="46"/>
  <c r="AA798" i="46"/>
  <c r="AA374" i="46"/>
  <c r="AA480" i="46"/>
  <c r="AA692" i="46"/>
  <c r="AA268" i="46"/>
  <c r="AA56" i="46"/>
  <c r="AA162" i="46"/>
  <c r="AA678" i="46"/>
  <c r="AA784" i="46"/>
  <c r="AA466" i="46"/>
  <c r="AA572" i="46"/>
  <c r="AA360" i="46"/>
  <c r="AA254" i="46"/>
  <c r="AA42" i="46"/>
  <c r="AA148" i="46"/>
  <c r="AA772" i="46"/>
  <c r="AA666" i="46"/>
  <c r="AA348" i="46"/>
  <c r="AA454" i="46"/>
  <c r="AA560" i="46"/>
  <c r="AA242" i="46"/>
  <c r="AA30" i="46"/>
  <c r="AA136" i="46"/>
  <c r="AA689" i="46"/>
  <c r="AA795" i="46"/>
  <c r="AA477" i="46"/>
  <c r="AA583" i="46"/>
  <c r="AA265" i="46"/>
  <c r="AA371" i="46"/>
  <c r="AA53" i="46"/>
  <c r="AA159" i="46"/>
  <c r="AA685" i="46"/>
  <c r="AA791" i="46"/>
  <c r="AA261" i="46"/>
  <c r="AA473" i="46"/>
  <c r="AA579" i="46"/>
  <c r="AA367" i="46"/>
  <c r="AA49" i="46"/>
  <c r="AA155" i="46"/>
  <c r="Z837" i="46"/>
  <c r="Z844" i="46"/>
  <c r="Z805" i="46"/>
  <c r="Z845" i="46"/>
  <c r="Z721" i="46"/>
  <c r="Z742" i="46"/>
  <c r="Z828" i="46"/>
  <c r="Z623" i="46"/>
  <c r="Z302" i="46"/>
  <c r="Z197" i="46"/>
  <c r="Z213" i="46"/>
  <c r="Z97" i="46"/>
  <c r="Z202" i="46"/>
  <c r="Z270" i="46"/>
  <c r="Z165" i="46"/>
  <c r="Z89" i="46"/>
  <c r="Z173" i="46"/>
  <c r="Z215" i="46"/>
  <c r="Z70" i="46"/>
  <c r="Z210" i="46"/>
  <c r="Z730" i="46"/>
  <c r="Z712" i="46"/>
  <c r="Z717" i="46"/>
  <c r="Z724" i="46"/>
  <c r="Z700" i="46"/>
  <c r="Z710" i="46"/>
  <c r="Z516" i="46"/>
  <c r="Z817" i="46"/>
  <c r="Y869" i="46"/>
  <c r="Z635" i="46"/>
  <c r="Z507" i="46"/>
  <c r="Z522" i="46"/>
  <c r="Z511" i="46"/>
  <c r="Z592" i="46"/>
  <c r="Z587" i="46"/>
  <c r="Z490" i="46"/>
  <c r="AA680" i="46"/>
  <c r="AA786" i="46"/>
  <c r="AA574" i="46"/>
  <c r="AA362" i="46"/>
  <c r="AA468" i="46"/>
  <c r="AA150" i="46"/>
  <c r="AA256" i="46"/>
  <c r="AA44" i="46"/>
  <c r="AA758" i="46"/>
  <c r="AA334" i="46"/>
  <c r="AA652" i="46"/>
  <c r="AA440" i="46"/>
  <c r="AA546" i="46"/>
  <c r="AA16" i="46"/>
  <c r="AA122" i="46"/>
  <c r="AA228" i="46"/>
  <c r="AA662" i="46"/>
  <c r="AA768" i="46"/>
  <c r="AA450" i="46"/>
  <c r="AA556" i="46"/>
  <c r="AA344" i="46"/>
  <c r="AA26" i="46"/>
  <c r="AA132" i="46"/>
  <c r="AA238" i="46"/>
  <c r="AA648" i="46"/>
  <c r="AA754" i="46"/>
  <c r="AA542" i="46"/>
  <c r="AA330" i="46"/>
  <c r="AA436" i="46"/>
  <c r="AA118" i="46"/>
  <c r="AA224" i="46"/>
  <c r="AA12" i="46"/>
  <c r="AA645" i="46"/>
  <c r="AA751" i="46"/>
  <c r="AA433" i="46"/>
  <c r="AA539" i="46"/>
  <c r="AA221" i="46"/>
  <c r="AA327" i="46"/>
  <c r="AA9" i="46"/>
  <c r="AA115" i="46"/>
  <c r="AA675" i="46"/>
  <c r="AA781" i="46"/>
  <c r="AA569" i="46"/>
  <c r="AA357" i="46"/>
  <c r="AA463" i="46"/>
  <c r="AA145" i="46"/>
  <c r="AA251" i="46"/>
  <c r="AA39" i="46"/>
  <c r="AA790" i="46"/>
  <c r="AA366" i="46"/>
  <c r="AA684" i="46"/>
  <c r="AA472" i="46"/>
  <c r="AA578" i="46"/>
  <c r="AA260" i="46"/>
  <c r="AA48" i="46"/>
  <c r="AA154" i="46"/>
  <c r="AA649" i="46"/>
  <c r="AA755" i="46"/>
  <c r="AA437" i="46"/>
  <c r="AA13" i="46"/>
  <c r="AA331" i="46"/>
  <c r="AA119" i="46"/>
  <c r="AA543" i="46"/>
  <c r="AA225" i="46"/>
  <c r="AA769" i="46"/>
  <c r="AA663" i="46"/>
  <c r="AA345" i="46"/>
  <c r="AA557" i="46"/>
  <c r="AA451" i="46"/>
  <c r="AA27" i="46"/>
  <c r="AA133" i="46"/>
  <c r="AA239" i="46"/>
  <c r="AA672" i="46"/>
  <c r="AA778" i="46"/>
  <c r="AA566" i="46"/>
  <c r="AA354" i="46"/>
  <c r="AA460" i="46"/>
  <c r="AA142" i="46"/>
  <c r="AA248" i="46"/>
  <c r="AA36" i="46"/>
  <c r="AA641" i="46"/>
  <c r="AA747" i="46"/>
  <c r="AA429" i="46"/>
  <c r="AA535" i="46"/>
  <c r="AA323" i="46"/>
  <c r="AA111" i="46"/>
  <c r="AA217" i="46"/>
  <c r="AA5" i="46"/>
  <c r="AA683" i="46"/>
  <c r="AA789" i="46"/>
  <c r="AA577" i="46"/>
  <c r="AA365" i="46"/>
  <c r="AA471" i="46"/>
  <c r="AA153" i="46"/>
  <c r="AA259" i="46"/>
  <c r="AA47" i="46"/>
  <c r="Z731" i="46"/>
  <c r="Z738" i="46"/>
  <c r="Z699" i="46"/>
  <c r="Z739" i="46"/>
  <c r="Z827" i="46"/>
  <c r="Z848" i="46"/>
  <c r="Z722" i="46"/>
  <c r="Z411" i="46"/>
  <c r="Z196" i="46"/>
  <c r="Z91" i="46"/>
  <c r="Z107" i="46"/>
  <c r="Z309" i="46"/>
  <c r="Z308" i="46"/>
  <c r="Z164" i="46"/>
  <c r="Z377" i="46"/>
  <c r="Z301" i="46"/>
  <c r="Z67" i="46"/>
  <c r="Z533" i="46"/>
  <c r="Z282" i="46"/>
  <c r="Z104" i="46"/>
  <c r="Z94" i="46"/>
  <c r="Z288" i="46"/>
  <c r="Z81" i="46"/>
  <c r="Z830" i="46"/>
  <c r="Z806" i="46"/>
  <c r="Z816" i="46"/>
  <c r="Z728" i="46"/>
  <c r="Z711" i="46"/>
  <c r="Z847" i="46"/>
  <c r="Z825" i="46"/>
  <c r="Z416" i="46"/>
  <c r="Z829" i="46"/>
  <c r="Z804" i="46"/>
  <c r="Z799" i="46"/>
  <c r="Z384" i="46"/>
  <c r="Z102" i="46"/>
  <c r="Z275" i="46"/>
  <c r="Z209" i="46"/>
  <c r="Z297" i="46"/>
  <c r="Z212" i="46"/>
  <c r="Z86" i="46"/>
  <c r="Z729" i="46"/>
  <c r="Z90" i="46"/>
  <c r="Z409" i="46"/>
  <c r="Z425" i="46"/>
  <c r="Z203" i="46"/>
  <c r="Z96" i="46"/>
  <c r="Z58" i="46"/>
  <c r="Z59" i="46"/>
  <c r="Z195" i="46"/>
  <c r="Z385" i="46"/>
  <c r="Z321" i="46"/>
  <c r="Z176" i="46"/>
  <c r="Z634" i="46"/>
  <c r="Z306" i="46"/>
  <c r="Z182" i="46"/>
  <c r="Z293" i="46"/>
  <c r="Z194" i="46"/>
  <c r="Z170" i="46"/>
  <c r="Z286" i="46"/>
  <c r="Z304" i="46"/>
  <c r="Z181" i="46"/>
  <c r="Z741" i="46"/>
  <c r="Z719" i="46"/>
  <c r="Z840" i="46"/>
  <c r="Z723" i="46"/>
  <c r="Z698" i="46"/>
  <c r="Z693" i="46"/>
  <c r="Z808" i="46"/>
  <c r="AK121" i="45"/>
  <c r="AK119" i="45"/>
  <c r="AK117" i="45"/>
  <c r="AJ41" i="16"/>
  <c r="AJ41" i="37" s="1"/>
  <c r="AM41" i="34" s="1"/>
  <c r="AL40" i="45" s="1"/>
  <c r="AJ87" i="16"/>
  <c r="AJ87" i="37" s="1"/>
  <c r="AM87" i="34" s="1"/>
  <c r="AL86" i="45" s="1"/>
  <c r="AJ90" i="16"/>
  <c r="AJ90" i="37" s="1"/>
  <c r="AM90" i="34" s="1"/>
  <c r="AL89" i="45" s="1"/>
  <c r="AJ82" i="16"/>
  <c r="AJ82" i="37" s="1"/>
  <c r="AM82" i="34" s="1"/>
  <c r="AL81" i="45" s="1"/>
  <c r="AJ22" i="16"/>
  <c r="AJ22" i="37" s="1"/>
  <c r="AM22" i="34" s="1"/>
  <c r="AL21" i="45" s="1"/>
  <c r="AJ55" i="16"/>
  <c r="AJ55" i="37" s="1"/>
  <c r="AM55" i="34" s="1"/>
  <c r="AL54" i="45" s="1"/>
  <c r="AJ24" i="16"/>
  <c r="AJ24" i="37" s="1"/>
  <c r="AM24" i="34" s="1"/>
  <c r="AL23" i="45" s="1"/>
  <c r="AJ63" i="16"/>
  <c r="AJ63" i="37" s="1"/>
  <c r="AM63" i="34" s="1"/>
  <c r="AL62" i="45" s="1"/>
  <c r="AJ42" i="16"/>
  <c r="AJ42" i="37" s="1"/>
  <c r="AM42" i="34" s="1"/>
  <c r="AL41" i="45" s="1"/>
  <c r="AJ12" i="16"/>
  <c r="AJ12" i="37" s="1"/>
  <c r="AM12" i="34" s="1"/>
  <c r="AL11" i="45" s="1"/>
  <c r="AJ96" i="16"/>
  <c r="AJ96" i="37" s="1"/>
  <c r="AM96" i="34" s="1"/>
  <c r="AL95" i="45" s="1"/>
  <c r="AJ108" i="16"/>
  <c r="AJ108" i="37" s="1"/>
  <c r="AM108" i="34" s="1"/>
  <c r="AL107" i="45" s="1"/>
  <c r="AJ14" i="16"/>
  <c r="AJ14" i="37" s="1"/>
  <c r="AM14" i="34" s="1"/>
  <c r="AL13" i="45" s="1"/>
  <c r="AJ17" i="16"/>
  <c r="AJ17" i="37" s="1"/>
  <c r="AM17" i="34" s="1"/>
  <c r="AL16" i="45" s="1"/>
  <c r="AJ110" i="16"/>
  <c r="AJ110" i="37" s="1"/>
  <c r="AM110" i="34" s="1"/>
  <c r="AL109" i="45" s="1"/>
  <c r="AJ102" i="16"/>
  <c r="AJ102" i="37" s="1"/>
  <c r="AM102" i="34" s="1"/>
  <c r="AL101" i="45" s="1"/>
  <c r="AJ9" i="16"/>
  <c r="AJ9" i="37" s="1"/>
  <c r="AM9" i="34" s="1"/>
  <c r="AL8" i="45" s="1"/>
  <c r="AJ49" i="16"/>
  <c r="AJ49" i="37" s="1"/>
  <c r="AM49" i="34" s="1"/>
  <c r="AL48" i="45" s="1"/>
  <c r="AJ29" i="16"/>
  <c r="AJ29" i="37" s="1"/>
  <c r="AM29" i="34" s="1"/>
  <c r="AL28" i="45" s="1"/>
  <c r="AJ109" i="16"/>
  <c r="AJ109" i="37" s="1"/>
  <c r="AM109" i="34" s="1"/>
  <c r="AL108" i="45" s="1"/>
  <c r="AJ13" i="16"/>
  <c r="AJ13" i="37" s="1"/>
  <c r="AM13" i="34" s="1"/>
  <c r="AL12" i="45" s="1"/>
  <c r="AJ44" i="16"/>
  <c r="AJ44" i="37" s="1"/>
  <c r="AM44" i="34" s="1"/>
  <c r="AL43" i="45" s="1"/>
  <c r="AJ34" i="16"/>
  <c r="AJ34" i="37" s="1"/>
  <c r="AM34" i="34" s="1"/>
  <c r="AL33" i="45" s="1"/>
  <c r="AJ70" i="16"/>
  <c r="AJ70" i="37" s="1"/>
  <c r="AM70" i="34" s="1"/>
  <c r="AL69" i="45" s="1"/>
  <c r="AJ52" i="16"/>
  <c r="AJ52" i="37" s="1"/>
  <c r="AM52" i="34" s="1"/>
  <c r="AL51" i="45" s="1"/>
  <c r="AJ38" i="16"/>
  <c r="AJ38" i="37" s="1"/>
  <c r="AM38" i="34" s="1"/>
  <c r="AL37" i="45" s="1"/>
  <c r="AJ16" i="16"/>
  <c r="AJ16" i="37" s="1"/>
  <c r="AM16" i="34" s="1"/>
  <c r="AL15" i="45" s="1"/>
  <c r="AJ85" i="16"/>
  <c r="AJ85" i="37" s="1"/>
  <c r="AM85" i="34" s="1"/>
  <c r="AL84" i="45" s="1"/>
  <c r="AJ7" i="16"/>
  <c r="AJ7" i="37" s="1"/>
  <c r="AM7" i="34" s="1"/>
  <c r="AL6" i="45" s="1"/>
  <c r="AJ21" i="16"/>
  <c r="AJ21" i="37" s="1"/>
  <c r="AM21" i="34" s="1"/>
  <c r="AL20" i="45" s="1"/>
  <c r="AJ69" i="16"/>
  <c r="AJ69" i="37" s="1"/>
  <c r="AM69" i="34" s="1"/>
  <c r="AL68" i="45" s="1"/>
  <c r="AJ51" i="16"/>
  <c r="AJ51" i="37" s="1"/>
  <c r="AM51" i="34" s="1"/>
  <c r="AL50" i="45" s="1"/>
  <c r="AJ31" i="16"/>
  <c r="AJ31" i="37" s="1"/>
  <c r="AM31" i="34" s="1"/>
  <c r="AL30" i="45" s="1"/>
  <c r="AJ19" i="16"/>
  <c r="AJ19" i="37" s="1"/>
  <c r="AM19" i="34" s="1"/>
  <c r="AL18" i="45" s="1"/>
  <c r="AJ101" i="16"/>
  <c r="AJ101" i="37" s="1"/>
  <c r="AM101" i="34" s="1"/>
  <c r="AL100" i="45" s="1"/>
  <c r="AJ37" i="16"/>
  <c r="AJ37" i="37" s="1"/>
  <c r="AM37" i="34" s="1"/>
  <c r="AL36" i="45" s="1"/>
  <c r="AJ73" i="16"/>
  <c r="AJ73" i="37" s="1"/>
  <c r="AM73" i="34" s="1"/>
  <c r="AL72" i="45" s="1"/>
  <c r="AJ67" i="16"/>
  <c r="AJ67" i="37" s="1"/>
  <c r="AM67" i="34" s="1"/>
  <c r="AL66" i="45" s="1"/>
  <c r="AJ68" i="16"/>
  <c r="AJ68" i="37" s="1"/>
  <c r="AM68" i="34" s="1"/>
  <c r="AL67" i="45" s="1"/>
  <c r="AJ97" i="16"/>
  <c r="AJ97" i="37" s="1"/>
  <c r="AM97" i="34" s="1"/>
  <c r="AL96" i="45" s="1"/>
  <c r="AJ10" i="16"/>
  <c r="AJ10" i="37" s="1"/>
  <c r="AM10" i="34" s="1"/>
  <c r="AL9" i="45" s="1"/>
  <c r="AJ32" i="16"/>
  <c r="AJ32" i="37" s="1"/>
  <c r="AM32" i="34" s="1"/>
  <c r="AL31" i="45" s="1"/>
  <c r="AJ71" i="16"/>
  <c r="AJ71" i="37" s="1"/>
  <c r="AM71" i="34" s="1"/>
  <c r="AL70" i="45" s="1"/>
  <c r="AJ91" i="16"/>
  <c r="AJ91" i="37" s="1"/>
  <c r="AM91" i="34" s="1"/>
  <c r="AL90" i="45" s="1"/>
  <c r="AJ103" i="16"/>
  <c r="AJ103" i="37" s="1"/>
  <c r="AM103" i="34" s="1"/>
  <c r="AL102" i="45" s="1"/>
  <c r="AJ92" i="16"/>
  <c r="AJ92" i="37" s="1"/>
  <c r="AM92" i="34" s="1"/>
  <c r="AL91" i="45" s="1"/>
  <c r="AJ50" i="16"/>
  <c r="AJ50" i="37" s="1"/>
  <c r="AM50" i="34" s="1"/>
  <c r="AL49" i="45" s="1"/>
  <c r="AJ11" i="16"/>
  <c r="AJ11" i="37" s="1"/>
  <c r="AM11" i="34" s="1"/>
  <c r="AL10" i="45" s="1"/>
  <c r="AJ25" i="16"/>
  <c r="AJ25" i="37" s="1"/>
  <c r="AM25" i="34" s="1"/>
  <c r="AL24" i="45" s="1"/>
  <c r="AJ106" i="16"/>
  <c r="AJ106" i="37" s="1"/>
  <c r="AM106" i="34" s="1"/>
  <c r="AL105" i="45" s="1"/>
  <c r="AJ66" i="16"/>
  <c r="AJ66" i="37" s="1"/>
  <c r="AM66" i="34" s="1"/>
  <c r="AL65" i="45" s="1"/>
  <c r="AJ89" i="16"/>
  <c r="AJ89" i="37" s="1"/>
  <c r="AM89" i="34" s="1"/>
  <c r="AL88" i="45" s="1"/>
  <c r="AJ58" i="16"/>
  <c r="AJ58" i="37" s="1"/>
  <c r="AM58" i="34" s="1"/>
  <c r="AL57" i="45" s="1"/>
  <c r="AJ53" i="16"/>
  <c r="AJ53" i="37" s="1"/>
  <c r="AM53" i="34" s="1"/>
  <c r="AL52" i="45" s="1"/>
  <c r="AJ28" i="16"/>
  <c r="AJ28" i="37" s="1"/>
  <c r="AM28" i="34" s="1"/>
  <c r="AL27" i="45" s="1"/>
  <c r="AJ88" i="16"/>
  <c r="AJ88" i="37" s="1"/>
  <c r="AM88" i="34" s="1"/>
  <c r="AL87" i="45" s="1"/>
  <c r="AJ46" i="16"/>
  <c r="AJ46" i="37" s="1"/>
  <c r="AM46" i="34" s="1"/>
  <c r="AL45" i="45" s="1"/>
  <c r="AJ6" i="16"/>
  <c r="AJ6" i="37" s="1"/>
  <c r="AM6" i="34" s="1"/>
  <c r="AL5" i="45" s="1"/>
  <c r="AJ95" i="16"/>
  <c r="AJ95" i="37" s="1"/>
  <c r="AM95" i="34" s="1"/>
  <c r="AL94" i="45" s="1"/>
  <c r="AJ64" i="16"/>
  <c r="AJ64" i="37" s="1"/>
  <c r="AM64" i="34" s="1"/>
  <c r="AL63" i="45" s="1"/>
  <c r="AJ80" i="16"/>
  <c r="AJ80" i="37" s="1"/>
  <c r="AM80" i="34" s="1"/>
  <c r="AL79" i="45" s="1"/>
  <c r="AJ93" i="16"/>
  <c r="AJ93" i="37" s="1"/>
  <c r="AM93" i="34" s="1"/>
  <c r="AL92" i="45" s="1"/>
  <c r="AJ65" i="16"/>
  <c r="AJ65" i="37" s="1"/>
  <c r="AM65" i="34" s="1"/>
  <c r="AL64" i="45" s="1"/>
  <c r="AJ105" i="16"/>
  <c r="AJ105" i="37" s="1"/>
  <c r="AM105" i="34" s="1"/>
  <c r="AL104" i="45" s="1"/>
  <c r="AJ18" i="16"/>
  <c r="AJ18" i="37" s="1"/>
  <c r="AM18" i="34" s="1"/>
  <c r="AL17" i="45" s="1"/>
  <c r="AJ84" i="16"/>
  <c r="AJ84" i="37" s="1"/>
  <c r="AM84" i="34" s="1"/>
  <c r="AL83" i="45" s="1"/>
  <c r="AJ99" i="16"/>
  <c r="AJ99" i="37" s="1"/>
  <c r="AM99" i="34" s="1"/>
  <c r="AL98" i="45" s="1"/>
  <c r="AJ8" i="16"/>
  <c r="AJ8" i="37" s="1"/>
  <c r="AM8" i="34" s="1"/>
  <c r="AL7" i="45" s="1"/>
  <c r="AJ104" i="16"/>
  <c r="AJ104" i="37" s="1"/>
  <c r="AM104" i="34" s="1"/>
  <c r="AL103" i="45" s="1"/>
  <c r="AJ86" i="16"/>
  <c r="AJ86" i="37" s="1"/>
  <c r="AM86" i="34" s="1"/>
  <c r="AL85" i="45" s="1"/>
  <c r="AJ81" i="16"/>
  <c r="AJ81" i="37" s="1"/>
  <c r="AM81" i="34" s="1"/>
  <c r="AL80" i="45" s="1"/>
  <c r="AJ59" i="16"/>
  <c r="AJ59" i="37" s="1"/>
  <c r="AM59" i="34" s="1"/>
  <c r="AL58" i="45" s="1"/>
  <c r="AJ43" i="16"/>
  <c r="AJ43" i="37" s="1"/>
  <c r="AM43" i="34" s="1"/>
  <c r="AL42" i="45" s="1"/>
  <c r="AJ47" i="16"/>
  <c r="AJ47" i="37" s="1"/>
  <c r="AM47" i="34" s="1"/>
  <c r="AL46" i="45" s="1"/>
  <c r="AJ76" i="16"/>
  <c r="AJ76" i="37" s="1"/>
  <c r="AM76" i="34" s="1"/>
  <c r="AL75" i="45" s="1"/>
  <c r="AJ23" i="16"/>
  <c r="AJ23" i="37" s="1"/>
  <c r="AM23" i="34" s="1"/>
  <c r="AL22" i="45" s="1"/>
  <c r="AJ75" i="16"/>
  <c r="AJ75" i="37" s="1"/>
  <c r="AM75" i="34" s="1"/>
  <c r="AL74" i="45" s="1"/>
  <c r="AJ100" i="16"/>
  <c r="AJ100" i="37" s="1"/>
  <c r="AM100" i="34" s="1"/>
  <c r="AL99" i="45" s="1"/>
  <c r="AJ30" i="16"/>
  <c r="AJ30" i="37" s="1"/>
  <c r="AM30" i="34" s="1"/>
  <c r="AL29" i="45" s="1"/>
  <c r="AJ40" i="16"/>
  <c r="AJ40" i="37" s="1"/>
  <c r="AM40" i="34" s="1"/>
  <c r="AL39" i="45" s="1"/>
  <c r="AJ83" i="16"/>
  <c r="AJ83" i="37" s="1"/>
  <c r="AM83" i="34" s="1"/>
  <c r="AL82" i="45" s="1"/>
  <c r="AJ48" i="16"/>
  <c r="AJ48" i="37" s="1"/>
  <c r="AM48" i="34" s="1"/>
  <c r="AL47" i="45" s="1"/>
  <c r="AJ57" i="16"/>
  <c r="AJ57" i="37" s="1"/>
  <c r="AM57" i="34" s="1"/>
  <c r="AL56" i="45" s="1"/>
  <c r="AJ5" i="16"/>
  <c r="AJ5" i="37" s="1"/>
  <c r="AM5" i="34" s="1"/>
  <c r="AL4" i="45" s="1"/>
  <c r="AJ20" i="16"/>
  <c r="AJ20" i="37" s="1"/>
  <c r="AM20" i="34" s="1"/>
  <c r="AL19" i="45" s="1"/>
  <c r="AJ74" i="16"/>
  <c r="AJ74" i="37" s="1"/>
  <c r="AM74" i="34" s="1"/>
  <c r="AL73" i="45" s="1"/>
  <c r="AJ94" i="16"/>
  <c r="AJ94" i="37" s="1"/>
  <c r="AM94" i="34" s="1"/>
  <c r="AL93" i="45" s="1"/>
  <c r="AJ112" i="16"/>
  <c r="AJ112" i="37" s="1"/>
  <c r="AM112" i="34" s="1"/>
  <c r="AL111" i="45" s="1"/>
  <c r="AJ45" i="16"/>
  <c r="AJ45" i="37" s="1"/>
  <c r="AM45" i="34" s="1"/>
  <c r="AL44" i="45" s="1"/>
  <c r="AJ56" i="16"/>
  <c r="AJ56" i="37" s="1"/>
  <c r="AM56" i="34" s="1"/>
  <c r="AL55" i="45" s="1"/>
  <c r="AJ79" i="16"/>
  <c r="AJ79" i="37" s="1"/>
  <c r="AM79" i="34" s="1"/>
  <c r="AL78" i="45" s="1"/>
  <c r="AJ78" i="16"/>
  <c r="AJ78" i="37" s="1"/>
  <c r="AM78" i="34" s="1"/>
  <c r="AL77" i="45" s="1"/>
  <c r="AJ33" i="16"/>
  <c r="AJ33" i="37" s="1"/>
  <c r="AM33" i="34" s="1"/>
  <c r="AL32" i="45" s="1"/>
  <c r="AJ60" i="16"/>
  <c r="AJ60" i="37" s="1"/>
  <c r="AM60" i="34" s="1"/>
  <c r="AL59" i="45" s="1"/>
  <c r="AJ35" i="16"/>
  <c r="AJ35" i="37" s="1"/>
  <c r="AM35" i="34" s="1"/>
  <c r="AL34" i="45" s="1"/>
  <c r="AJ111" i="16"/>
  <c r="AJ111" i="37" s="1"/>
  <c r="AM111" i="34" s="1"/>
  <c r="AL110" i="45" s="1"/>
  <c r="AJ26" i="16"/>
  <c r="AJ26" i="37" s="1"/>
  <c r="AM26" i="34" s="1"/>
  <c r="AL25" i="45" s="1"/>
  <c r="AJ98" i="16"/>
  <c r="AJ98" i="37" s="1"/>
  <c r="AM98" i="34" s="1"/>
  <c r="AL97" i="45" s="1"/>
  <c r="AJ39" i="16"/>
  <c r="AJ39" i="37" s="1"/>
  <c r="AM39" i="34" s="1"/>
  <c r="AL38" i="45" s="1"/>
  <c r="AJ54" i="16"/>
  <c r="AJ54" i="37" s="1"/>
  <c r="AM54" i="34" s="1"/>
  <c r="AL53" i="45" s="1"/>
  <c r="AJ77" i="16"/>
  <c r="AJ77" i="37" s="1"/>
  <c r="AM77" i="34" s="1"/>
  <c r="AL76" i="45" s="1"/>
  <c r="AJ15" i="16"/>
  <c r="AJ15" i="37" s="1"/>
  <c r="AM15" i="34" s="1"/>
  <c r="AL14" i="45" s="1"/>
  <c r="AJ36" i="16"/>
  <c r="AJ36" i="37" s="1"/>
  <c r="AM36" i="34" s="1"/>
  <c r="AL35" i="45" s="1"/>
  <c r="AJ27" i="16"/>
  <c r="AJ27" i="37" s="1"/>
  <c r="AM27" i="34" s="1"/>
  <c r="AL26" i="45" s="1"/>
  <c r="AJ72" i="16"/>
  <c r="AJ72" i="37" s="1"/>
  <c r="AM72" i="34" s="1"/>
  <c r="AL71" i="45" s="1"/>
  <c r="AJ107" i="16"/>
  <c r="AJ107" i="37" s="1"/>
  <c r="AM107" i="34" s="1"/>
  <c r="AL106" i="45" s="1"/>
  <c r="AK5" i="4"/>
  <c r="AM3" i="15"/>
  <c r="AM61" i="15"/>
  <c r="AM43" i="15"/>
  <c r="AM63" i="15"/>
  <c r="AM19" i="15"/>
  <c r="AM112" i="15"/>
  <c r="AM102" i="15"/>
  <c r="AM35" i="15"/>
  <c r="AM72" i="15"/>
  <c r="AM39" i="15"/>
  <c r="AM41" i="15"/>
  <c r="AM60" i="15"/>
  <c r="AM107" i="15"/>
  <c r="AM17" i="15"/>
  <c r="AM44" i="15"/>
  <c r="AM77" i="15"/>
  <c r="AM83" i="15"/>
  <c r="AM104" i="15"/>
  <c r="AM32" i="15"/>
  <c r="AM14" i="15"/>
  <c r="AM45" i="15"/>
  <c r="AM56" i="15"/>
  <c r="AM36" i="15"/>
  <c r="AM99" i="15"/>
  <c r="AM53" i="15"/>
  <c r="AM59" i="15"/>
  <c r="AM80" i="15"/>
  <c r="AM8" i="15"/>
  <c r="AM94" i="15"/>
  <c r="AM46" i="15"/>
  <c r="AM23" i="15"/>
  <c r="AM91" i="15"/>
  <c r="AM29" i="15"/>
  <c r="AM67" i="15"/>
  <c r="AM71" i="15"/>
  <c r="AM111" i="15"/>
  <c r="AM76" i="15"/>
  <c r="AM90" i="15"/>
  <c r="AM28" i="15"/>
  <c r="AM27" i="15"/>
  <c r="AM7" i="15"/>
  <c r="AM75" i="15"/>
  <c r="AM103" i="15"/>
  <c r="AM84" i="15"/>
  <c r="AM96" i="15"/>
  <c r="AM13" i="15"/>
  <c r="AM33" i="15"/>
  <c r="AM15" i="15"/>
  <c r="AM48" i="15"/>
  <c r="AM25" i="15"/>
  <c r="AM31" i="15"/>
  <c r="AM47" i="15"/>
  <c r="AM9" i="15"/>
  <c r="AM18" i="15"/>
  <c r="AM98" i="15"/>
  <c r="AM21" i="15"/>
  <c r="AM37" i="15"/>
  <c r="AM85" i="15"/>
  <c r="AM49" i="15"/>
  <c r="AM34" i="15"/>
  <c r="AM82" i="15"/>
  <c r="AM20" i="15"/>
  <c r="AM110" i="15"/>
  <c r="AM22" i="15"/>
  <c r="AM52" i="15"/>
  <c r="AM81" i="15"/>
  <c r="AM51" i="15"/>
  <c r="AM30" i="15"/>
  <c r="AM62" i="15"/>
  <c r="AM70" i="15"/>
  <c r="AM108" i="15"/>
  <c r="AM68" i="15"/>
  <c r="AM74" i="15"/>
  <c r="AM55" i="15"/>
  <c r="AM93" i="15"/>
  <c r="AM11" i="15"/>
  <c r="AM40" i="15"/>
  <c r="AM109" i="15"/>
  <c r="AM79" i="15"/>
  <c r="AM73" i="15"/>
  <c r="AM64" i="15"/>
  <c r="AM26" i="15"/>
  <c r="AM42" i="15"/>
  <c r="AM100" i="15"/>
  <c r="AM5" i="15"/>
  <c r="AM38" i="15"/>
  <c r="AM88" i="15"/>
  <c r="AM66" i="15"/>
  <c r="AM58" i="15"/>
  <c r="AM24" i="15"/>
  <c r="AM6" i="15"/>
  <c r="AM89" i="15"/>
  <c r="AM65" i="15"/>
  <c r="AM86" i="15"/>
  <c r="AM101" i="15"/>
  <c r="AM10" i="15"/>
  <c r="AM106" i="15"/>
  <c r="AM54" i="15"/>
  <c r="AM16" i="15"/>
  <c r="AM92" i="15"/>
  <c r="AM69" i="15"/>
  <c r="AM105" i="15"/>
  <c r="AM78" i="15"/>
  <c r="AM57" i="15"/>
  <c r="AM50" i="15"/>
  <c r="AM87" i="15"/>
  <c r="AM12" i="15"/>
  <c r="AM95" i="15"/>
  <c r="AM97" i="15"/>
  <c r="AJ61" i="16"/>
  <c r="AJ61" i="37" s="1"/>
  <c r="AM61" i="34" s="1"/>
  <c r="AL60" i="45" s="1"/>
  <c r="AJ62" i="16"/>
  <c r="AJ62" i="37" s="1"/>
  <c r="AM62" i="34" s="1"/>
  <c r="AL61" i="45" s="1"/>
  <c r="AG3" i="4"/>
  <c r="Y871" i="46" l="1"/>
  <c r="Y872" i="46" s="1"/>
  <c r="AB753" i="46"/>
  <c r="AB329" i="46"/>
  <c r="AB647" i="46"/>
  <c r="AB435" i="46"/>
  <c r="AB541" i="46"/>
  <c r="AB11" i="46"/>
  <c r="AB117" i="46"/>
  <c r="AB223" i="46"/>
  <c r="AB780" i="46"/>
  <c r="AB674" i="46"/>
  <c r="AB356" i="46"/>
  <c r="AB568" i="46"/>
  <c r="AB462" i="46"/>
  <c r="AB38" i="46"/>
  <c r="AB144" i="46"/>
  <c r="AB250" i="46"/>
  <c r="AA588" i="46"/>
  <c r="AA415" i="46"/>
  <c r="AA507" i="46"/>
  <c r="AA515" i="46"/>
  <c r="AA64" i="46"/>
  <c r="AA404" i="46"/>
  <c r="AA210" i="46"/>
  <c r="AA412" i="46"/>
  <c r="AA67" i="46"/>
  <c r="AA512" i="46"/>
  <c r="AA70" i="46"/>
  <c r="AA288" i="46"/>
  <c r="AA191" i="46"/>
  <c r="AA211" i="46"/>
  <c r="AA204" i="46"/>
  <c r="AA59" i="46"/>
  <c r="AA717" i="46"/>
  <c r="AA699" i="46"/>
  <c r="AA835" i="46"/>
  <c r="AA723" i="46"/>
  <c r="AA693" i="46"/>
  <c r="AA710" i="46"/>
  <c r="AA202" i="46"/>
  <c r="AA84" i="46"/>
  <c r="AA213" i="46"/>
  <c r="AA181" i="46"/>
  <c r="AA209" i="46"/>
  <c r="AA302" i="46"/>
  <c r="AB643" i="46"/>
  <c r="AB749" i="46"/>
  <c r="AB537" i="46"/>
  <c r="AB325" i="46"/>
  <c r="AB431" i="46"/>
  <c r="AB113" i="46"/>
  <c r="AB219" i="46"/>
  <c r="AB7" i="46"/>
  <c r="AB648" i="46"/>
  <c r="AB754" i="46"/>
  <c r="AB436" i="46"/>
  <c r="AB542" i="46"/>
  <c r="AB330" i="46"/>
  <c r="AB224" i="46"/>
  <c r="AB12" i="46"/>
  <c r="AB118" i="46"/>
  <c r="AA410" i="46"/>
  <c r="AA533" i="46"/>
  <c r="AB664" i="46"/>
  <c r="AB770" i="46"/>
  <c r="AB452" i="46"/>
  <c r="AB558" i="46"/>
  <c r="AB346" i="46"/>
  <c r="AB240" i="46"/>
  <c r="AB28" i="46"/>
  <c r="AB134" i="46"/>
  <c r="AB678" i="46"/>
  <c r="AB784" i="46"/>
  <c r="AB572" i="46"/>
  <c r="AB360" i="46"/>
  <c r="AB466" i="46"/>
  <c r="AB148" i="46"/>
  <c r="AB254" i="46"/>
  <c r="AB42" i="46"/>
  <c r="AB649" i="46"/>
  <c r="AB437" i="46"/>
  <c r="AB543" i="46"/>
  <c r="AB755" i="46"/>
  <c r="AB331" i="46"/>
  <c r="AB13" i="46"/>
  <c r="AB119" i="46"/>
  <c r="AB225" i="46"/>
  <c r="AB670" i="46"/>
  <c r="AB776" i="46"/>
  <c r="AB564" i="46"/>
  <c r="AB352" i="46"/>
  <c r="AB458" i="46"/>
  <c r="AB140" i="46"/>
  <c r="AB246" i="46"/>
  <c r="AB34" i="46"/>
  <c r="AB656" i="46"/>
  <c r="AB762" i="46"/>
  <c r="AB444" i="46"/>
  <c r="AB550" i="46"/>
  <c r="AB338" i="46"/>
  <c r="AB232" i="46"/>
  <c r="AB20" i="46"/>
  <c r="AB126" i="46"/>
  <c r="AB681" i="46"/>
  <c r="AB469" i="46"/>
  <c r="AB575" i="46"/>
  <c r="AB787" i="46"/>
  <c r="AB363" i="46"/>
  <c r="AB45" i="46"/>
  <c r="AB151" i="46"/>
  <c r="AB257" i="46"/>
  <c r="AB689" i="46"/>
  <c r="AB477" i="46"/>
  <c r="AB795" i="46"/>
  <c r="AB583" i="46"/>
  <c r="AB265" i="46"/>
  <c r="AB371" i="46"/>
  <c r="AB53" i="46"/>
  <c r="AB159" i="46"/>
  <c r="AA482" i="46"/>
  <c r="AA619" i="46"/>
  <c r="AA490" i="46"/>
  <c r="AA622" i="46"/>
  <c r="AA486" i="46"/>
  <c r="AA627" i="46"/>
  <c r="AA314" i="46"/>
  <c r="AA530" i="46"/>
  <c r="AA401" i="46"/>
  <c r="AA519" i="46"/>
  <c r="AA427" i="46"/>
  <c r="AA409" i="46"/>
  <c r="AA488" i="46"/>
  <c r="AA298" i="46"/>
  <c r="AA104" i="46"/>
  <c r="AA94" i="46"/>
  <c r="AA279" i="46"/>
  <c r="AA194" i="46"/>
  <c r="AA388" i="46"/>
  <c r="AA182" i="46"/>
  <c r="AA85" i="46"/>
  <c r="AA529" i="46"/>
  <c r="AA98" i="46"/>
  <c r="AA271" i="46"/>
  <c r="AA81" i="46"/>
  <c r="AA63" i="46"/>
  <c r="AA305" i="46"/>
  <c r="AA299" i="46"/>
  <c r="AA57" i="46"/>
  <c r="AA286" i="46"/>
  <c r="AA308" i="46"/>
  <c r="AA296" i="46"/>
  <c r="AA107" i="46"/>
  <c r="AA75" i="46"/>
  <c r="AA103" i="46"/>
  <c r="AA196" i="46"/>
  <c r="AB769" i="46"/>
  <c r="AB345" i="46"/>
  <c r="AB663" i="46"/>
  <c r="AB451" i="46"/>
  <c r="AB557" i="46"/>
  <c r="AB27" i="46"/>
  <c r="AB133" i="46"/>
  <c r="AB239" i="46"/>
  <c r="AB646" i="46"/>
  <c r="AB752" i="46"/>
  <c r="AB540" i="46"/>
  <c r="AB328" i="46"/>
  <c r="AB434" i="46"/>
  <c r="AB116" i="46"/>
  <c r="AB222" i="46"/>
  <c r="AB10" i="46"/>
  <c r="AB680" i="46"/>
  <c r="AB786" i="46"/>
  <c r="AB468" i="46"/>
  <c r="AB574" i="46"/>
  <c r="AB256" i="46"/>
  <c r="AB362" i="46"/>
  <c r="AB44" i="46"/>
  <c r="AB150" i="46"/>
  <c r="AA625" i="46"/>
  <c r="AB785" i="46"/>
  <c r="AB361" i="46"/>
  <c r="AB679" i="46"/>
  <c r="AB467" i="46"/>
  <c r="AB573" i="46"/>
  <c r="AB255" i="46"/>
  <c r="AB43" i="46"/>
  <c r="AB149" i="46"/>
  <c r="AB683" i="46"/>
  <c r="AB789" i="46"/>
  <c r="AB577" i="46"/>
  <c r="AB259" i="46"/>
  <c r="AB365" i="46"/>
  <c r="AB471" i="46"/>
  <c r="AB153" i="46"/>
  <c r="AB47" i="46"/>
  <c r="AB672" i="46"/>
  <c r="AB778" i="46"/>
  <c r="AB460" i="46"/>
  <c r="AB566" i="46"/>
  <c r="AB354" i="46"/>
  <c r="AB248" i="46"/>
  <c r="AB36" i="46"/>
  <c r="AB142" i="46"/>
  <c r="AB644" i="46"/>
  <c r="AB750" i="46"/>
  <c r="AB432" i="46"/>
  <c r="AB326" i="46"/>
  <c r="AB8" i="46"/>
  <c r="AB114" i="46"/>
  <c r="AB220" i="46"/>
  <c r="AB538" i="46"/>
  <c r="AB788" i="46"/>
  <c r="AB682" i="46"/>
  <c r="AB364" i="46"/>
  <c r="AB576" i="46"/>
  <c r="AB46" i="46"/>
  <c r="AB258" i="46"/>
  <c r="AB152" i="46"/>
  <c r="AB470" i="46"/>
  <c r="AA800" i="46"/>
  <c r="AA831" i="46"/>
  <c r="AA808" i="46"/>
  <c r="AA834" i="46"/>
  <c r="AA804" i="46"/>
  <c r="AA839" i="46"/>
  <c r="AA844" i="46"/>
  <c r="AA848" i="46"/>
  <c r="AA719" i="46"/>
  <c r="AA837" i="46"/>
  <c r="AA851" i="46"/>
  <c r="AA727" i="46"/>
  <c r="AA594" i="46"/>
  <c r="AA616" i="46"/>
  <c r="AA316" i="46"/>
  <c r="AA306" i="46"/>
  <c r="AA597" i="46"/>
  <c r="AA88" i="46"/>
  <c r="AA282" i="46"/>
  <c r="AA500" i="46"/>
  <c r="AA615" i="46"/>
  <c r="AA423" i="46"/>
  <c r="AA310" i="46"/>
  <c r="AA589" i="46"/>
  <c r="AA293" i="46"/>
  <c r="AA275" i="46"/>
  <c r="AA199" i="46"/>
  <c r="AA193" i="46"/>
  <c r="AA269" i="46"/>
  <c r="AA180" i="46"/>
  <c r="AA96" i="46"/>
  <c r="AA190" i="46"/>
  <c r="AA637" i="46"/>
  <c r="AA287" i="46"/>
  <c r="AA421" i="46"/>
  <c r="AA408" i="46"/>
  <c r="AB772" i="46"/>
  <c r="AB666" i="46"/>
  <c r="AB348" i="46"/>
  <c r="AB560" i="46"/>
  <c r="AB30" i="46"/>
  <c r="AB136" i="46"/>
  <c r="AB454" i="46"/>
  <c r="AB242" i="46"/>
  <c r="AB791" i="46"/>
  <c r="AB685" i="46"/>
  <c r="AB261" i="46"/>
  <c r="AB367" i="46"/>
  <c r="AB473" i="46"/>
  <c r="AB579" i="46"/>
  <c r="AB49" i="46"/>
  <c r="AB155" i="46"/>
  <c r="AB641" i="46"/>
  <c r="AB429" i="46"/>
  <c r="AB747" i="46"/>
  <c r="AB535" i="46"/>
  <c r="AB323" i="46"/>
  <c r="AB111" i="46"/>
  <c r="AB217" i="46"/>
  <c r="AB5" i="46"/>
  <c r="AA592" i="46"/>
  <c r="AA636" i="46"/>
  <c r="AB662" i="46"/>
  <c r="AB768" i="46"/>
  <c r="AB556" i="46"/>
  <c r="AB344" i="46"/>
  <c r="AB450" i="46"/>
  <c r="AB132" i="46"/>
  <c r="AB238" i="46"/>
  <c r="AB26" i="46"/>
  <c r="AB640" i="46"/>
  <c r="AB746" i="46"/>
  <c r="AB428" i="46"/>
  <c r="AB534" i="46"/>
  <c r="AB322" i="46"/>
  <c r="AB216" i="46"/>
  <c r="AB4" i="46"/>
  <c r="AB110" i="46"/>
  <c r="AB793" i="46"/>
  <c r="AB369" i="46"/>
  <c r="AB475" i="46"/>
  <c r="AB581" i="46"/>
  <c r="AB687" i="46"/>
  <c r="AB263" i="46"/>
  <c r="AB51" i="46"/>
  <c r="AB157" i="46"/>
  <c r="AB751" i="46"/>
  <c r="AB645" i="46"/>
  <c r="AB327" i="46"/>
  <c r="AB433" i="46"/>
  <c r="AB539" i="46"/>
  <c r="AB221" i="46"/>
  <c r="AB9" i="46"/>
  <c r="AB115" i="46"/>
  <c r="AA725" i="46"/>
  <c r="AA728" i="46"/>
  <c r="AA698" i="46"/>
  <c r="AA733" i="46"/>
  <c r="AA738" i="46"/>
  <c r="AA742" i="46"/>
  <c r="AA825" i="46"/>
  <c r="AA731" i="46"/>
  <c r="AA639" i="46"/>
  <c r="AA833" i="46"/>
  <c r="AA382" i="46"/>
  <c r="AA510" i="46"/>
  <c r="AA634" i="46"/>
  <c r="AA624" i="46"/>
  <c r="AA491" i="46"/>
  <c r="AA618" i="46"/>
  <c r="AA600" i="46"/>
  <c r="AA394" i="46"/>
  <c r="AA509" i="46"/>
  <c r="AA317" i="46"/>
  <c r="AA416" i="46"/>
  <c r="AA483" i="46"/>
  <c r="AA187" i="46"/>
  <c r="AA169" i="46"/>
  <c r="AA93" i="46"/>
  <c r="AA87" i="46"/>
  <c r="AA163" i="46"/>
  <c r="AA392" i="46"/>
  <c r="AA520" i="46"/>
  <c r="AA508" i="46"/>
  <c r="AA531" i="46"/>
  <c r="AA605" i="46"/>
  <c r="AA315" i="46"/>
  <c r="AA90" i="46"/>
  <c r="AB654" i="46"/>
  <c r="AB760" i="46"/>
  <c r="AB548" i="46"/>
  <c r="AB336" i="46"/>
  <c r="AB442" i="46"/>
  <c r="AB124" i="46"/>
  <c r="AB230" i="46"/>
  <c r="AB18" i="46"/>
  <c r="AB783" i="46"/>
  <c r="AB677" i="46"/>
  <c r="AB359" i="46"/>
  <c r="AB465" i="46"/>
  <c r="AB571" i="46"/>
  <c r="AB253" i="46"/>
  <c r="AB41" i="46"/>
  <c r="AB147" i="46"/>
  <c r="AB676" i="46"/>
  <c r="AB782" i="46"/>
  <c r="AB464" i="46"/>
  <c r="AB358" i="46"/>
  <c r="AB40" i="46"/>
  <c r="AB146" i="46"/>
  <c r="AB252" i="46"/>
  <c r="AB570" i="46"/>
  <c r="AA66" i="46"/>
  <c r="AB668" i="46"/>
  <c r="AB774" i="46"/>
  <c r="AB456" i="46"/>
  <c r="AB350" i="46"/>
  <c r="AB32" i="46"/>
  <c r="AB562" i="46"/>
  <c r="AB138" i="46"/>
  <c r="AB244" i="46"/>
  <c r="AA694" i="46"/>
  <c r="AA702" i="46"/>
  <c r="AB667" i="46"/>
  <c r="AB773" i="46"/>
  <c r="AB561" i="46"/>
  <c r="AB349" i="46"/>
  <c r="AB455" i="46"/>
  <c r="AB137" i="46"/>
  <c r="AB243" i="46"/>
  <c r="AB31" i="46"/>
  <c r="AB673" i="46"/>
  <c r="AB461" i="46"/>
  <c r="AB779" i="46"/>
  <c r="AB567" i="46"/>
  <c r="AB355" i="46"/>
  <c r="AB37" i="46"/>
  <c r="AB143" i="46"/>
  <c r="AB249" i="46"/>
  <c r="AB651" i="46"/>
  <c r="AB757" i="46"/>
  <c r="AB545" i="46"/>
  <c r="AB333" i="46"/>
  <c r="AB439" i="46"/>
  <c r="AB121" i="46"/>
  <c r="AB227" i="46"/>
  <c r="AB15" i="46"/>
  <c r="AB767" i="46"/>
  <c r="AB661" i="46"/>
  <c r="AB343" i="46"/>
  <c r="AB449" i="46"/>
  <c r="AB555" i="46"/>
  <c r="AB237" i="46"/>
  <c r="AB25" i="46"/>
  <c r="AB131" i="46"/>
  <c r="AB659" i="46"/>
  <c r="AB765" i="46"/>
  <c r="AB553" i="46"/>
  <c r="AB341" i="46"/>
  <c r="AB447" i="46"/>
  <c r="AB129" i="46"/>
  <c r="AB235" i="46"/>
  <c r="AB23" i="46"/>
  <c r="AB764" i="46"/>
  <c r="AB658" i="46"/>
  <c r="AB340" i="46"/>
  <c r="AB552" i="46"/>
  <c r="AB446" i="46"/>
  <c r="AB22" i="46"/>
  <c r="AB128" i="46"/>
  <c r="AB234" i="46"/>
  <c r="AA58" i="46"/>
  <c r="AA89" i="46"/>
  <c r="AA278" i="46"/>
  <c r="AA92" i="46"/>
  <c r="AA168" i="46"/>
  <c r="AA97" i="46"/>
  <c r="AA208" i="46"/>
  <c r="AA212" i="46"/>
  <c r="AA189" i="46"/>
  <c r="AA201" i="46"/>
  <c r="AA215" i="46"/>
  <c r="AA197" i="46"/>
  <c r="AA700" i="46"/>
  <c r="AA828" i="46"/>
  <c r="AA422" i="46"/>
  <c r="AA518" i="46"/>
  <c r="AA385" i="46"/>
  <c r="AA406" i="46"/>
  <c r="AA494" i="46"/>
  <c r="AA606" i="46"/>
  <c r="AA721" i="46"/>
  <c r="AA635" i="46"/>
  <c r="AA522" i="46"/>
  <c r="AA377" i="46"/>
  <c r="AA505" i="46"/>
  <c r="AA381" i="46"/>
  <c r="AA729" i="46"/>
  <c r="AA405" i="46"/>
  <c r="AA481" i="46"/>
  <c r="AA74" i="46"/>
  <c r="AA626" i="46"/>
  <c r="AA402" i="46"/>
  <c r="AA425" i="46"/>
  <c r="AA499" i="46"/>
  <c r="AA845" i="46"/>
  <c r="AA620" i="46"/>
  <c r="AB761" i="46"/>
  <c r="AB337" i="46"/>
  <c r="AB443" i="46"/>
  <c r="AB549" i="46"/>
  <c r="AB655" i="46"/>
  <c r="AB19" i="46"/>
  <c r="AB125" i="46"/>
  <c r="AB231" i="46"/>
  <c r="AB684" i="46"/>
  <c r="AB790" i="46"/>
  <c r="AB472" i="46"/>
  <c r="AB578" i="46"/>
  <c r="AB260" i="46"/>
  <c r="AB366" i="46"/>
  <c r="AB48" i="46"/>
  <c r="AB154" i="46"/>
  <c r="AA407" i="46"/>
  <c r="AA526" i="46"/>
  <c r="AB688" i="46"/>
  <c r="AB794" i="46"/>
  <c r="AB264" i="46"/>
  <c r="AB476" i="46"/>
  <c r="AB582" i="46"/>
  <c r="AB370" i="46"/>
  <c r="AB52" i="46"/>
  <c r="AB158" i="46"/>
  <c r="AB652" i="46"/>
  <c r="AB758" i="46"/>
  <c r="AB440" i="46"/>
  <c r="AB334" i="46"/>
  <c r="AB16" i="46"/>
  <c r="AB546" i="46"/>
  <c r="AB122" i="46"/>
  <c r="AB228" i="46"/>
  <c r="AB691" i="46"/>
  <c r="AB797" i="46"/>
  <c r="AB267" i="46"/>
  <c r="AB373" i="46"/>
  <c r="AB479" i="46"/>
  <c r="AB585" i="46"/>
  <c r="AB161" i="46"/>
  <c r="AB55" i="46"/>
  <c r="AB586" i="46"/>
  <c r="AB692" i="46"/>
  <c r="AB798" i="46"/>
  <c r="AB480" i="46"/>
  <c r="AB268" i="46"/>
  <c r="AB374" i="46"/>
  <c r="AB56" i="46"/>
  <c r="AB162" i="46"/>
  <c r="AB657" i="46"/>
  <c r="AB445" i="46"/>
  <c r="AB763" i="46"/>
  <c r="AB551" i="46"/>
  <c r="AB339" i="46"/>
  <c r="AB21" i="46"/>
  <c r="AB127" i="46"/>
  <c r="AB233" i="46"/>
  <c r="AB686" i="46"/>
  <c r="AB792" i="46"/>
  <c r="AB580" i="46"/>
  <c r="AB368" i="46"/>
  <c r="AB474" i="46"/>
  <c r="AB156" i="46"/>
  <c r="AB262" i="46"/>
  <c r="AB50" i="46"/>
  <c r="AB748" i="46"/>
  <c r="AB642" i="46"/>
  <c r="AB324" i="46"/>
  <c r="AB536" i="46"/>
  <c r="AB6" i="46"/>
  <c r="AB430" i="46"/>
  <c r="AB112" i="46"/>
  <c r="AB218" i="46"/>
  <c r="AB775" i="46"/>
  <c r="AB669" i="46"/>
  <c r="AB351" i="46"/>
  <c r="AB457" i="46"/>
  <c r="AB563" i="46"/>
  <c r="AB245" i="46"/>
  <c r="AB33" i="46"/>
  <c r="AB139" i="46"/>
  <c r="AA270" i="46"/>
  <c r="AA301" i="46"/>
  <c r="AA596" i="46"/>
  <c r="AA304" i="46"/>
  <c r="AA62" i="46"/>
  <c r="AA309" i="46"/>
  <c r="AA102" i="46"/>
  <c r="AA106" i="46"/>
  <c r="AA83" i="46"/>
  <c r="AA95" i="46"/>
  <c r="AA109" i="46"/>
  <c r="AA91" i="46"/>
  <c r="AA806" i="46"/>
  <c r="AA722" i="46"/>
  <c r="AA740" i="46"/>
  <c r="AA836" i="46"/>
  <c r="AA703" i="46"/>
  <c r="AA724" i="46"/>
  <c r="AA812" i="46"/>
  <c r="AA818" i="46"/>
  <c r="AA403" i="46"/>
  <c r="AA847" i="46"/>
  <c r="AA840" i="46"/>
  <c r="AA695" i="46"/>
  <c r="AA399" i="46"/>
  <c r="AA593" i="46"/>
  <c r="AA623" i="46"/>
  <c r="AA829" i="46"/>
  <c r="AA375" i="46"/>
  <c r="AA604" i="46"/>
  <c r="AA414" i="46"/>
  <c r="AA614" i="46"/>
  <c r="AA319" i="46"/>
  <c r="AA393" i="46"/>
  <c r="AA633" i="46"/>
  <c r="AA514" i="46"/>
  <c r="AB759" i="46"/>
  <c r="AB653" i="46"/>
  <c r="AB335" i="46"/>
  <c r="AB441" i="46"/>
  <c r="AB547" i="46"/>
  <c r="AB229" i="46"/>
  <c r="AB17" i="46"/>
  <c r="AB123" i="46"/>
  <c r="AB777" i="46"/>
  <c r="AB353" i="46"/>
  <c r="AB459" i="46"/>
  <c r="AB565" i="46"/>
  <c r="AB671" i="46"/>
  <c r="AB35" i="46"/>
  <c r="AB141" i="46"/>
  <c r="AB247" i="46"/>
  <c r="AB796" i="46"/>
  <c r="AB584" i="46"/>
  <c r="AB690" i="46"/>
  <c r="AB372" i="46"/>
  <c r="AB478" i="46"/>
  <c r="AB54" i="46"/>
  <c r="AB160" i="46"/>
  <c r="AB266" i="46"/>
  <c r="AB756" i="46"/>
  <c r="AB650" i="46"/>
  <c r="AB332" i="46"/>
  <c r="AB544" i="46"/>
  <c r="AB14" i="46"/>
  <c r="AB120" i="46"/>
  <c r="AB438" i="46"/>
  <c r="AB226" i="46"/>
  <c r="AA164" i="46"/>
  <c r="AA195" i="46"/>
  <c r="AA172" i="46"/>
  <c r="AA198" i="46"/>
  <c r="AA380" i="46"/>
  <c r="AA203" i="46"/>
  <c r="AA420" i="46"/>
  <c r="AA424" i="46"/>
  <c r="AA295" i="46"/>
  <c r="AA307" i="46"/>
  <c r="AA321" i="46"/>
  <c r="AA303" i="46"/>
  <c r="AA276" i="46"/>
  <c r="AA192" i="46"/>
  <c r="AA846" i="46"/>
  <c r="AA730" i="46"/>
  <c r="AA809" i="46"/>
  <c r="AA830" i="46"/>
  <c r="AA706" i="46"/>
  <c r="AA712" i="46"/>
  <c r="AA827" i="46"/>
  <c r="AA741" i="46"/>
  <c r="AA734" i="46"/>
  <c r="AA801" i="46"/>
  <c r="AA611" i="46"/>
  <c r="AA487" i="46"/>
  <c r="AA517" i="46"/>
  <c r="AA617" i="46"/>
  <c r="AA587" i="46"/>
  <c r="AA498" i="46"/>
  <c r="AA732" i="46"/>
  <c r="AA826" i="46"/>
  <c r="AA743" i="46"/>
  <c r="AA711" i="46"/>
  <c r="AA527" i="46"/>
  <c r="AA832" i="46"/>
  <c r="AB675" i="46"/>
  <c r="AB781" i="46"/>
  <c r="AB569" i="46"/>
  <c r="AB357" i="46"/>
  <c r="AB463" i="46"/>
  <c r="AB145" i="46"/>
  <c r="AB251" i="46"/>
  <c r="AB39" i="46"/>
  <c r="AB660" i="46"/>
  <c r="AB766" i="46"/>
  <c r="AB448" i="46"/>
  <c r="AB342" i="46"/>
  <c r="AB24" i="46"/>
  <c r="AB130" i="46"/>
  <c r="AB236" i="46"/>
  <c r="AB554" i="46"/>
  <c r="AB665" i="46"/>
  <c r="AB453" i="46"/>
  <c r="AB559" i="46"/>
  <c r="AB771" i="46"/>
  <c r="AB347" i="46"/>
  <c r="AB29" i="46"/>
  <c r="AB135" i="46"/>
  <c r="AB241" i="46"/>
  <c r="AA376" i="46"/>
  <c r="AA513" i="46"/>
  <c r="AA384" i="46"/>
  <c r="AA516" i="46"/>
  <c r="AA274" i="46"/>
  <c r="AA521" i="46"/>
  <c r="AA632" i="46"/>
  <c r="AA318" i="46"/>
  <c r="AA613" i="46"/>
  <c r="AA413" i="46"/>
  <c r="AA745" i="46"/>
  <c r="AA621" i="46"/>
  <c r="AA170" i="46"/>
  <c r="AA86" i="46"/>
  <c r="AA528" i="46"/>
  <c r="AA200" i="46"/>
  <c r="AA173" i="46"/>
  <c r="AA300" i="46"/>
  <c r="AA176" i="46"/>
  <c r="AA76" i="46"/>
  <c r="AA297" i="46"/>
  <c r="AA105" i="46"/>
  <c r="AA628" i="46"/>
  <c r="AA165" i="46"/>
  <c r="AA823" i="46"/>
  <c r="AA805" i="46"/>
  <c r="AA411" i="46"/>
  <c r="AA511" i="46"/>
  <c r="AA799" i="46"/>
  <c r="AA816" i="46"/>
  <c r="AA838" i="46"/>
  <c r="AA720" i="46"/>
  <c r="AA849" i="46"/>
  <c r="AA817" i="46"/>
  <c r="AA739" i="46"/>
  <c r="AA726" i="46"/>
  <c r="AL119" i="45"/>
  <c r="AL117" i="45"/>
  <c r="AL121" i="45"/>
  <c r="AK95" i="16"/>
  <c r="AK95" i="37" s="1"/>
  <c r="AN95" i="34" s="1"/>
  <c r="AM94" i="45" s="1"/>
  <c r="AK100" i="16"/>
  <c r="AK100" i="37" s="1"/>
  <c r="AN100" i="34" s="1"/>
  <c r="AM99" i="45" s="1"/>
  <c r="AK34" i="16"/>
  <c r="AK34" i="37" s="1"/>
  <c r="AN34" i="34" s="1"/>
  <c r="AM33" i="45" s="1"/>
  <c r="AK14" i="16"/>
  <c r="AK14" i="37" s="1"/>
  <c r="AN14" i="34" s="1"/>
  <c r="AM13" i="45" s="1"/>
  <c r="AK12" i="16"/>
  <c r="AK12" i="37" s="1"/>
  <c r="AN12" i="34" s="1"/>
  <c r="AM11" i="45" s="1"/>
  <c r="AK16" i="16"/>
  <c r="AK16" i="37" s="1"/>
  <c r="AN16" i="34" s="1"/>
  <c r="AM15" i="45" s="1"/>
  <c r="AK6" i="16"/>
  <c r="AK6" i="37" s="1"/>
  <c r="AN6" i="34" s="1"/>
  <c r="AM5" i="45" s="1"/>
  <c r="AK42" i="16"/>
  <c r="AK42" i="37" s="1"/>
  <c r="AN42" i="34" s="1"/>
  <c r="AM41" i="45" s="1"/>
  <c r="AK93" i="16"/>
  <c r="AK93" i="37" s="1"/>
  <c r="AN93" i="34" s="1"/>
  <c r="AM92" i="45" s="1"/>
  <c r="AK49" i="16"/>
  <c r="AK49" i="37" s="1"/>
  <c r="AN49" i="34" s="1"/>
  <c r="AM48" i="45" s="1"/>
  <c r="AK31" i="16"/>
  <c r="AK31" i="37" s="1"/>
  <c r="AN31" i="34" s="1"/>
  <c r="AM30" i="45" s="1"/>
  <c r="AK103" i="16"/>
  <c r="AK103" i="37" s="1"/>
  <c r="AN103" i="34" s="1"/>
  <c r="AM102" i="45" s="1"/>
  <c r="AK71" i="16"/>
  <c r="AK71" i="37" s="1"/>
  <c r="AN71" i="34" s="1"/>
  <c r="AM70" i="45" s="1"/>
  <c r="AK80" i="16"/>
  <c r="AK80" i="37" s="1"/>
  <c r="AN80" i="34" s="1"/>
  <c r="AM79" i="45" s="1"/>
  <c r="AK32" i="16"/>
  <c r="AK32" i="37" s="1"/>
  <c r="AN32" i="34" s="1"/>
  <c r="AM31" i="45" s="1"/>
  <c r="AK41" i="16"/>
  <c r="AK41" i="37" s="1"/>
  <c r="AN41" i="34" s="1"/>
  <c r="AM40" i="45" s="1"/>
  <c r="AK43" i="16"/>
  <c r="AK43" i="37" s="1"/>
  <c r="AN43" i="34" s="1"/>
  <c r="AM42" i="45" s="1"/>
  <c r="AK101" i="16"/>
  <c r="AK101" i="37" s="1"/>
  <c r="AN101" i="34" s="1"/>
  <c r="AM100" i="45" s="1"/>
  <c r="AK23" i="16"/>
  <c r="AK23" i="37" s="1"/>
  <c r="AN23" i="34" s="1"/>
  <c r="AM22" i="45" s="1"/>
  <c r="AK97" i="16"/>
  <c r="AK97" i="37" s="1"/>
  <c r="AN97" i="34" s="1"/>
  <c r="AM96" i="45" s="1"/>
  <c r="AK69" i="16"/>
  <c r="AK69" i="37" s="1"/>
  <c r="AN69" i="34" s="1"/>
  <c r="AM68" i="45" s="1"/>
  <c r="AK65" i="16"/>
  <c r="AK65" i="37" s="1"/>
  <c r="AN65" i="34" s="1"/>
  <c r="AM64" i="45" s="1"/>
  <c r="AK40" i="16"/>
  <c r="AK40" i="37" s="1"/>
  <c r="AN40" i="34" s="1"/>
  <c r="AM39" i="45" s="1"/>
  <c r="AK62" i="16"/>
  <c r="AK62" i="37" s="1"/>
  <c r="AN62" i="34" s="1"/>
  <c r="AM61" i="45" s="1"/>
  <c r="AK82" i="16"/>
  <c r="AK82" i="37" s="1"/>
  <c r="AN82" i="34" s="1"/>
  <c r="AM81" i="45" s="1"/>
  <c r="AK9" i="16"/>
  <c r="AK9" i="37" s="1"/>
  <c r="AN9" i="34" s="1"/>
  <c r="AM8" i="45" s="1"/>
  <c r="AK96" i="16"/>
  <c r="AK96" i="37" s="1"/>
  <c r="AN96" i="34" s="1"/>
  <c r="AM95" i="45" s="1"/>
  <c r="AK76" i="16"/>
  <c r="AK76" i="37" s="1"/>
  <c r="AN76" i="34" s="1"/>
  <c r="AM75" i="45" s="1"/>
  <c r="AK45" i="16"/>
  <c r="AK45" i="37" s="1"/>
  <c r="AN45" i="34" s="1"/>
  <c r="AM44" i="45" s="1"/>
  <c r="AK107" i="16"/>
  <c r="AK107" i="37" s="1"/>
  <c r="AN107" i="34" s="1"/>
  <c r="AM106" i="45" s="1"/>
  <c r="AK19" i="16"/>
  <c r="AK19" i="37" s="1"/>
  <c r="AN19" i="34" s="1"/>
  <c r="AM18" i="45" s="1"/>
  <c r="AK63" i="16"/>
  <c r="AK63" i="37" s="1"/>
  <c r="AN63" i="34" s="1"/>
  <c r="AM62" i="45" s="1"/>
  <c r="AK51" i="16"/>
  <c r="AK51" i="37" s="1"/>
  <c r="AN51" i="34" s="1"/>
  <c r="AM50" i="45" s="1"/>
  <c r="AK87" i="16"/>
  <c r="AK87" i="37" s="1"/>
  <c r="AN87" i="34" s="1"/>
  <c r="AM86" i="45" s="1"/>
  <c r="AK54" i="16"/>
  <c r="AK54" i="37" s="1"/>
  <c r="AN54" i="34" s="1"/>
  <c r="AM53" i="45" s="1"/>
  <c r="AK24" i="16"/>
  <c r="AK24" i="37" s="1"/>
  <c r="AN24" i="34" s="1"/>
  <c r="AM23" i="45" s="1"/>
  <c r="AK26" i="16"/>
  <c r="AK26" i="37" s="1"/>
  <c r="AN26" i="34" s="1"/>
  <c r="AM25" i="45" s="1"/>
  <c r="AK55" i="16"/>
  <c r="AK55" i="37" s="1"/>
  <c r="AN55" i="34" s="1"/>
  <c r="AM54" i="45" s="1"/>
  <c r="AK81" i="16"/>
  <c r="AK81" i="37" s="1"/>
  <c r="AN81" i="34" s="1"/>
  <c r="AM80" i="45" s="1"/>
  <c r="AK85" i="16"/>
  <c r="AK85" i="37" s="1"/>
  <c r="AN85" i="34" s="1"/>
  <c r="AM84" i="45" s="1"/>
  <c r="AK25" i="16"/>
  <c r="AK25" i="37" s="1"/>
  <c r="AN25" i="34" s="1"/>
  <c r="AM24" i="45" s="1"/>
  <c r="AK75" i="16"/>
  <c r="AK75" i="37" s="1"/>
  <c r="AN75" i="34" s="1"/>
  <c r="AM74" i="45" s="1"/>
  <c r="AK67" i="16"/>
  <c r="AK67" i="37" s="1"/>
  <c r="AN67" i="34" s="1"/>
  <c r="AM66" i="45" s="1"/>
  <c r="AK59" i="16"/>
  <c r="AK59" i="37" s="1"/>
  <c r="AN59" i="34" s="1"/>
  <c r="AM58" i="45" s="1"/>
  <c r="AK104" i="16"/>
  <c r="AK104" i="37" s="1"/>
  <c r="AN104" i="34" s="1"/>
  <c r="AM103" i="45" s="1"/>
  <c r="AK39" i="16"/>
  <c r="AK39" i="37" s="1"/>
  <c r="AN39" i="34" s="1"/>
  <c r="AM38" i="45" s="1"/>
  <c r="AK61" i="16"/>
  <c r="AK61" i="37" s="1"/>
  <c r="AN61" i="34" s="1"/>
  <c r="AM60" i="45" s="1"/>
  <c r="AK28" i="16"/>
  <c r="AK28" i="37" s="1"/>
  <c r="AN28" i="34" s="1"/>
  <c r="AM27" i="45" s="1"/>
  <c r="AK92" i="16"/>
  <c r="AK92" i="37" s="1"/>
  <c r="AN92" i="34" s="1"/>
  <c r="AM91" i="45" s="1"/>
  <c r="AK11" i="16"/>
  <c r="AK11" i="37" s="1"/>
  <c r="AN11" i="34" s="1"/>
  <c r="AM10" i="45" s="1"/>
  <c r="AK47" i="16"/>
  <c r="AK47" i="37" s="1"/>
  <c r="AN47" i="34" s="1"/>
  <c r="AM46" i="45" s="1"/>
  <c r="AK60" i="16"/>
  <c r="AK60" i="37" s="1"/>
  <c r="AN60" i="34" s="1"/>
  <c r="AM59" i="45" s="1"/>
  <c r="AK106" i="16"/>
  <c r="AK106" i="37" s="1"/>
  <c r="AN106" i="34" s="1"/>
  <c r="AM105" i="45" s="1"/>
  <c r="AK74" i="16"/>
  <c r="AK74" i="37" s="1"/>
  <c r="AN74" i="34" s="1"/>
  <c r="AM73" i="45" s="1"/>
  <c r="AK48" i="16"/>
  <c r="AK48" i="37" s="1"/>
  <c r="AN48" i="34" s="1"/>
  <c r="AM47" i="45" s="1"/>
  <c r="AK83" i="16"/>
  <c r="AK83" i="37" s="1"/>
  <c r="AN83" i="34" s="1"/>
  <c r="AM82" i="45" s="1"/>
  <c r="AK110" i="16"/>
  <c r="AK110" i="37" s="1"/>
  <c r="AN110" i="34" s="1"/>
  <c r="AM109" i="45" s="1"/>
  <c r="AK89" i="16"/>
  <c r="AK89" i="37" s="1"/>
  <c r="AN89" i="34" s="1"/>
  <c r="AM88" i="45" s="1"/>
  <c r="AK30" i="16"/>
  <c r="AK30" i="37" s="1"/>
  <c r="AN30" i="34" s="1"/>
  <c r="AM29" i="45" s="1"/>
  <c r="AK84" i="16"/>
  <c r="AK84" i="37" s="1"/>
  <c r="AN84" i="34" s="1"/>
  <c r="AM83" i="45" s="1"/>
  <c r="AK111" i="16"/>
  <c r="AK111" i="37" s="1"/>
  <c r="AN111" i="34" s="1"/>
  <c r="AM110" i="45" s="1"/>
  <c r="AK8" i="16"/>
  <c r="AK8" i="37" s="1"/>
  <c r="AN8" i="34" s="1"/>
  <c r="AM7" i="45" s="1"/>
  <c r="AK50" i="16"/>
  <c r="AK50" i="37" s="1"/>
  <c r="AN50" i="34" s="1"/>
  <c r="AM49" i="45" s="1"/>
  <c r="AK58" i="16"/>
  <c r="AK58" i="37" s="1"/>
  <c r="AN58" i="34" s="1"/>
  <c r="AM57" i="45" s="1"/>
  <c r="AK64" i="16"/>
  <c r="AK64" i="37" s="1"/>
  <c r="AN64" i="34" s="1"/>
  <c r="AM63" i="45" s="1"/>
  <c r="AK52" i="16"/>
  <c r="AK52" i="37" s="1"/>
  <c r="AN52" i="34" s="1"/>
  <c r="AM51" i="45" s="1"/>
  <c r="AK37" i="16"/>
  <c r="AK37" i="37" s="1"/>
  <c r="AN37" i="34" s="1"/>
  <c r="AM36" i="45" s="1"/>
  <c r="AK7" i="16"/>
  <c r="AK7" i="37" s="1"/>
  <c r="AN7" i="34" s="1"/>
  <c r="AM6" i="45" s="1"/>
  <c r="AK29" i="16"/>
  <c r="AK29" i="37" s="1"/>
  <c r="AN29" i="34" s="1"/>
  <c r="AM28" i="45" s="1"/>
  <c r="AK53" i="16"/>
  <c r="AK53" i="37" s="1"/>
  <c r="AN53" i="34" s="1"/>
  <c r="AM52" i="45" s="1"/>
  <c r="AK72" i="16"/>
  <c r="AK72" i="37" s="1"/>
  <c r="AN72" i="34" s="1"/>
  <c r="AM71" i="45" s="1"/>
  <c r="AK57" i="16"/>
  <c r="AK57" i="37" s="1"/>
  <c r="AN57" i="34" s="1"/>
  <c r="AM56" i="45" s="1"/>
  <c r="AK10" i="16"/>
  <c r="AK10" i="37" s="1"/>
  <c r="AN10" i="34" s="1"/>
  <c r="AM9" i="45" s="1"/>
  <c r="AK66" i="16"/>
  <c r="AK66" i="37" s="1"/>
  <c r="AN66" i="34" s="1"/>
  <c r="AM65" i="45" s="1"/>
  <c r="AK68" i="16"/>
  <c r="AK68" i="37" s="1"/>
  <c r="AN68" i="34" s="1"/>
  <c r="AM67" i="45" s="1"/>
  <c r="AK22" i="16"/>
  <c r="AK22" i="37" s="1"/>
  <c r="AN22" i="34" s="1"/>
  <c r="AM21" i="45" s="1"/>
  <c r="AK21" i="16"/>
  <c r="AK21" i="37" s="1"/>
  <c r="AN21" i="34" s="1"/>
  <c r="AM20" i="45" s="1"/>
  <c r="AK15" i="16"/>
  <c r="AK15" i="37" s="1"/>
  <c r="AN15" i="34" s="1"/>
  <c r="AM14" i="45" s="1"/>
  <c r="AK27" i="16"/>
  <c r="AK27" i="37" s="1"/>
  <c r="AN27" i="34" s="1"/>
  <c r="AM26" i="45" s="1"/>
  <c r="AK91" i="16"/>
  <c r="AK91" i="37" s="1"/>
  <c r="AN91" i="34" s="1"/>
  <c r="AM90" i="45" s="1"/>
  <c r="AK99" i="16"/>
  <c r="AK99" i="37" s="1"/>
  <c r="AN99" i="34" s="1"/>
  <c r="AM98" i="45" s="1"/>
  <c r="AK77" i="16"/>
  <c r="AK77" i="37" s="1"/>
  <c r="AN77" i="34" s="1"/>
  <c r="AM76" i="45" s="1"/>
  <c r="AK35" i="16"/>
  <c r="AK35" i="37" s="1"/>
  <c r="AN35" i="34" s="1"/>
  <c r="AM34" i="45" s="1"/>
  <c r="AK78" i="16"/>
  <c r="AK78" i="37" s="1"/>
  <c r="AN78" i="34" s="1"/>
  <c r="AM77" i="45" s="1"/>
  <c r="AK88" i="16"/>
  <c r="AK88" i="37" s="1"/>
  <c r="AN88" i="34" s="1"/>
  <c r="AM87" i="45" s="1"/>
  <c r="AK79" i="16"/>
  <c r="AK79" i="37" s="1"/>
  <c r="AN79" i="34" s="1"/>
  <c r="AM78" i="45" s="1"/>
  <c r="AK108" i="16"/>
  <c r="AK108" i="37" s="1"/>
  <c r="AN108" i="34" s="1"/>
  <c r="AM107" i="45" s="1"/>
  <c r="AK98" i="16"/>
  <c r="AK98" i="37" s="1"/>
  <c r="AN98" i="34" s="1"/>
  <c r="AM97" i="45" s="1"/>
  <c r="AK33" i="16"/>
  <c r="AK33" i="37" s="1"/>
  <c r="AN33" i="34" s="1"/>
  <c r="AM32" i="45" s="1"/>
  <c r="AK36" i="16"/>
  <c r="AK36" i="37" s="1"/>
  <c r="AN36" i="34" s="1"/>
  <c r="AM35" i="45" s="1"/>
  <c r="AK44" i="16"/>
  <c r="AK44" i="37" s="1"/>
  <c r="AN44" i="34" s="1"/>
  <c r="AM43" i="45" s="1"/>
  <c r="AK102" i="16"/>
  <c r="AK102" i="37" s="1"/>
  <c r="AN102" i="34" s="1"/>
  <c r="AM101" i="45" s="1"/>
  <c r="AK105" i="16"/>
  <c r="AK105" i="37" s="1"/>
  <c r="AN105" i="34" s="1"/>
  <c r="AM104" i="45" s="1"/>
  <c r="AK86" i="16"/>
  <c r="AK86" i="37" s="1"/>
  <c r="AN86" i="34" s="1"/>
  <c r="AM85" i="45" s="1"/>
  <c r="AK38" i="16"/>
  <c r="AK38" i="37" s="1"/>
  <c r="AN38" i="34" s="1"/>
  <c r="AM37" i="45" s="1"/>
  <c r="AK109" i="16"/>
  <c r="AK109" i="37" s="1"/>
  <c r="AN109" i="34" s="1"/>
  <c r="AM108" i="45" s="1"/>
  <c r="AK70" i="16"/>
  <c r="AK70" i="37" s="1"/>
  <c r="AN70" i="34" s="1"/>
  <c r="AM69" i="45" s="1"/>
  <c r="AK20" i="16"/>
  <c r="AK20" i="37" s="1"/>
  <c r="AN20" i="34" s="1"/>
  <c r="AM19" i="45" s="1"/>
  <c r="AK18" i="16"/>
  <c r="AK18" i="37" s="1"/>
  <c r="AN18" i="34" s="1"/>
  <c r="AM17" i="45" s="1"/>
  <c r="AK13" i="16"/>
  <c r="AK13" i="37" s="1"/>
  <c r="AN13" i="34" s="1"/>
  <c r="AM12" i="45" s="1"/>
  <c r="AK90" i="16"/>
  <c r="AK90" i="37" s="1"/>
  <c r="AN90" i="34" s="1"/>
  <c r="AM89" i="45" s="1"/>
  <c r="AK46" i="16"/>
  <c r="AK46" i="37" s="1"/>
  <c r="AN46" i="34" s="1"/>
  <c r="AM45" i="45" s="1"/>
  <c r="AK56" i="16"/>
  <c r="AK56" i="37" s="1"/>
  <c r="AN56" i="34" s="1"/>
  <c r="AM55" i="45" s="1"/>
  <c r="AK17" i="16"/>
  <c r="AK17" i="37" s="1"/>
  <c r="AN17" i="34" s="1"/>
  <c r="AM16" i="45" s="1"/>
  <c r="AK112" i="16"/>
  <c r="AK112" i="37" s="1"/>
  <c r="AN112" i="34" s="1"/>
  <c r="AM111" i="45" s="1"/>
  <c r="AK5" i="16"/>
  <c r="AK5" i="37" s="1"/>
  <c r="AN5" i="34" s="1"/>
  <c r="AM4" i="45" s="1"/>
  <c r="AK94" i="16"/>
  <c r="AK94" i="37" s="1"/>
  <c r="AN94" i="34" s="1"/>
  <c r="AM93" i="45" s="1"/>
  <c r="AK73" i="16"/>
  <c r="AK73" i="37" s="1"/>
  <c r="AN73" i="34" s="1"/>
  <c r="AM72" i="45" s="1"/>
  <c r="AL5" i="4"/>
  <c r="AN3" i="15"/>
  <c r="AN75" i="15"/>
  <c r="AN101" i="15"/>
  <c r="AN93" i="15"/>
  <c r="AN83" i="15"/>
  <c r="AN33" i="15"/>
  <c r="AN79" i="15"/>
  <c r="AN8" i="15"/>
  <c r="AN105" i="15"/>
  <c r="AN39" i="15"/>
  <c r="AN59" i="15"/>
  <c r="AN78" i="15"/>
  <c r="AN47" i="15"/>
  <c r="AN109" i="15"/>
  <c r="AN31" i="15"/>
  <c r="AN43" i="15"/>
  <c r="AN72" i="15"/>
  <c r="AN84" i="15"/>
  <c r="AN11" i="15"/>
  <c r="AN7" i="15"/>
  <c r="AN67" i="15"/>
  <c r="AN45" i="15"/>
  <c r="AN21" i="15"/>
  <c r="AN24" i="15"/>
  <c r="AN23" i="15"/>
  <c r="AN41" i="15"/>
  <c r="AN96" i="15"/>
  <c r="AN80" i="15"/>
  <c r="AN69" i="15"/>
  <c r="AN13" i="15"/>
  <c r="AN53" i="15"/>
  <c r="AN61" i="15"/>
  <c r="AN25" i="15"/>
  <c r="AN9" i="15"/>
  <c r="AN107" i="15"/>
  <c r="AN44" i="15"/>
  <c r="AN63" i="15"/>
  <c r="AN111" i="15"/>
  <c r="AN56" i="15"/>
  <c r="AN76" i="15"/>
  <c r="AN35" i="15"/>
  <c r="AN10" i="15"/>
  <c r="AN112" i="15"/>
  <c r="AN36" i="15"/>
  <c r="AN32" i="15"/>
  <c r="AN88" i="15"/>
  <c r="AN38" i="15"/>
  <c r="AN27" i="15"/>
  <c r="AN20" i="15"/>
  <c r="AN19" i="15"/>
  <c r="AN55" i="15"/>
  <c r="AN77" i="15"/>
  <c r="AN73" i="15"/>
  <c r="AN104" i="15"/>
  <c r="AN30" i="15"/>
  <c r="AN100" i="15"/>
  <c r="AN102" i="15"/>
  <c r="AN15" i="15"/>
  <c r="AN18" i="15"/>
  <c r="AN85" i="15"/>
  <c r="AN48" i="15"/>
  <c r="AN46" i="15"/>
  <c r="AN86" i="15"/>
  <c r="AN17" i="15"/>
  <c r="AN94" i="15"/>
  <c r="AN57" i="15"/>
  <c r="AN71" i="15"/>
  <c r="AN29" i="15"/>
  <c r="AN70" i="15"/>
  <c r="AN98" i="15"/>
  <c r="AN66" i="15"/>
  <c r="AN103" i="15"/>
  <c r="AN14" i="15"/>
  <c r="AN34" i="15"/>
  <c r="AN81" i="15"/>
  <c r="AN40" i="15"/>
  <c r="AN50" i="15"/>
  <c r="AN92" i="15"/>
  <c r="AN26" i="15"/>
  <c r="AN62" i="15"/>
  <c r="AN6" i="15"/>
  <c r="AN110" i="15"/>
  <c r="AN54" i="15"/>
  <c r="AN91" i="15"/>
  <c r="AN49" i="15"/>
  <c r="AN82" i="15"/>
  <c r="AN58" i="15"/>
  <c r="AN28" i="15"/>
  <c r="AN22" i="15"/>
  <c r="AN64" i="15"/>
  <c r="AN106" i="15"/>
  <c r="AN108" i="15"/>
  <c r="AN5" i="15"/>
  <c r="AN89" i="15"/>
  <c r="AN51" i="15"/>
  <c r="AN65" i="15"/>
  <c r="AN74" i="15"/>
  <c r="AN90" i="15"/>
  <c r="AN52" i="15"/>
  <c r="AN37" i="15"/>
  <c r="AN60" i="15"/>
  <c r="AN16" i="15"/>
  <c r="AN99" i="15"/>
  <c r="AN12" i="15"/>
  <c r="AN95" i="15"/>
  <c r="AN87" i="15"/>
  <c r="AN97" i="15"/>
  <c r="AN42" i="15"/>
  <c r="AN68" i="15"/>
  <c r="AH3" i="4"/>
  <c r="AB191" i="46" l="1"/>
  <c r="AB213" i="46"/>
  <c r="AB393" i="46"/>
  <c r="AB614" i="46"/>
  <c r="AB592" i="46"/>
  <c r="AB694" i="46"/>
  <c r="AB848" i="46"/>
  <c r="AB198" i="46"/>
  <c r="AB173" i="46"/>
  <c r="AB107" i="46"/>
  <c r="AB88" i="46"/>
  <c r="AB282" i="46"/>
  <c r="AB298" i="46"/>
  <c r="AB483" i="46"/>
  <c r="AB209" i="46"/>
  <c r="AB74" i="46"/>
  <c r="AB427" i="46"/>
  <c r="AB423" i="46"/>
  <c r="AB711" i="46"/>
  <c r="AB818" i="46"/>
  <c r="AB514" i="46"/>
  <c r="AB826" i="46"/>
  <c r="AB615" i="46"/>
  <c r="AB623" i="46"/>
  <c r="AB200" i="46"/>
  <c r="AB486" i="46"/>
  <c r="AB634" i="46"/>
  <c r="AB58" i="46"/>
  <c r="AB208" i="46"/>
  <c r="AB295" i="46"/>
  <c r="AB195" i="46"/>
  <c r="AB202" i="46"/>
  <c r="AB839" i="46"/>
  <c r="AB805" i="46"/>
  <c r="AB530" i="46"/>
  <c r="AB522" i="46"/>
  <c r="AB829" i="46"/>
  <c r="AB490" i="46"/>
  <c r="AB837" i="46"/>
  <c r="AB823" i="46"/>
  <c r="AB91" i="46"/>
  <c r="AB64" i="46"/>
  <c r="AB315" i="46"/>
  <c r="AB729" i="46"/>
  <c r="AB593" i="46"/>
  <c r="AB516" i="46"/>
  <c r="AB67" i="46"/>
  <c r="AB531" i="46"/>
  <c r="AB724" i="46"/>
  <c r="AB600" i="46"/>
  <c r="AB616" i="46"/>
  <c r="AB59" i="46"/>
  <c r="AB527" i="46"/>
  <c r="AB392" i="46"/>
  <c r="AB321" i="46"/>
  <c r="AB635" i="46"/>
  <c r="AB817" i="46"/>
  <c r="AB712" i="46"/>
  <c r="AB726" i="46"/>
  <c r="AB720" i="46"/>
  <c r="AB85" i="46"/>
  <c r="AB305" i="46"/>
  <c r="AB94" i="46"/>
  <c r="AB380" i="46"/>
  <c r="AB528" i="46"/>
  <c r="AB270" i="46"/>
  <c r="AB102" i="46"/>
  <c r="AB507" i="46"/>
  <c r="AB89" i="46"/>
  <c r="AB96" i="46"/>
  <c r="AB733" i="46"/>
  <c r="AB699" i="46"/>
  <c r="AB742" i="46"/>
  <c r="AB734" i="46"/>
  <c r="AB723" i="46"/>
  <c r="AB702" i="46"/>
  <c r="AB731" i="46"/>
  <c r="AB717" i="46"/>
  <c r="AB515" i="46"/>
  <c r="AB594" i="46"/>
  <c r="AB304" i="46"/>
  <c r="AB165" i="46"/>
  <c r="AB628" i="46"/>
  <c r="AB197" i="46"/>
  <c r="AB410" i="46"/>
  <c r="AB597" i="46"/>
  <c r="AB425" i="46"/>
  <c r="AB618" i="46"/>
  <c r="AB494" i="46"/>
  <c r="AB510" i="46"/>
  <c r="AB589" i="46"/>
  <c r="AB421" i="46"/>
  <c r="AB604" i="46"/>
  <c r="AB533" i="46"/>
  <c r="AB529" i="46"/>
  <c r="AB287" i="46"/>
  <c r="AB76" i="46"/>
  <c r="AB302" i="46"/>
  <c r="AB84" i="46"/>
  <c r="AB403" i="46"/>
  <c r="AB199" i="46"/>
  <c r="AB306" i="46"/>
  <c r="AB698" i="46"/>
  <c r="AB422" i="46"/>
  <c r="AB164" i="46"/>
  <c r="AB632" i="46"/>
  <c r="AB189" i="46"/>
  <c r="AB301" i="46"/>
  <c r="AB308" i="46"/>
  <c r="AB203" i="46"/>
  <c r="AB63" i="46"/>
  <c r="AB212" i="46"/>
  <c r="AB310" i="46"/>
  <c r="AB87" i="46"/>
  <c r="AB278" i="46"/>
  <c r="AB95" i="46"/>
  <c r="AB187" i="46"/>
  <c r="AB621" i="46"/>
  <c r="AB488" i="46"/>
  <c r="AB70" i="46"/>
  <c r="AB109" i="46"/>
  <c r="AB606" i="46"/>
  <c r="AB521" i="46"/>
  <c r="AB596" i="46"/>
  <c r="AB170" i="46"/>
  <c r="AB622" i="46"/>
  <c r="AB385" i="46"/>
  <c r="AB743" i="46"/>
  <c r="AB512" i="46"/>
  <c r="AB388" i="46"/>
  <c r="AB404" i="46"/>
  <c r="AB377" i="46"/>
  <c r="AB633" i="46"/>
  <c r="AB816" i="46"/>
  <c r="AB851" i="46"/>
  <c r="AB317" i="46"/>
  <c r="AB181" i="46"/>
  <c r="AB288" i="46"/>
  <c r="AB196" i="46"/>
  <c r="AB296" i="46"/>
  <c r="AB509" i="46"/>
  <c r="AB93" i="46"/>
  <c r="AB624" i="46"/>
  <c r="AB804" i="46"/>
  <c r="AB846" i="46"/>
  <c r="AB376" i="46"/>
  <c r="AB526" i="46"/>
  <c r="AB83" i="46"/>
  <c r="AB407" i="46"/>
  <c r="AB626" i="46"/>
  <c r="AB97" i="46"/>
  <c r="AB275" i="46"/>
  <c r="AB106" i="46"/>
  <c r="AB204" i="46"/>
  <c r="AB299" i="46"/>
  <c r="AB172" i="46"/>
  <c r="AB307" i="46"/>
  <c r="AB81" i="46"/>
  <c r="AB409" i="46"/>
  <c r="AB700" i="46"/>
  <c r="AB491" i="46"/>
  <c r="AB105" i="46"/>
  <c r="AB832" i="46"/>
  <c r="AB844" i="46"/>
  <c r="AB838" i="46"/>
  <c r="AB625" i="46"/>
  <c r="AB834" i="46"/>
  <c r="AB703" i="46"/>
  <c r="AB637" i="46"/>
  <c r="AB406" i="46"/>
  <c r="AB706" i="46"/>
  <c r="AB722" i="46"/>
  <c r="AB695" i="46"/>
  <c r="AB845" i="46"/>
  <c r="AB498" i="46"/>
  <c r="AB745" i="46"/>
  <c r="AB847" i="46"/>
  <c r="AB75" i="46"/>
  <c r="AB182" i="46"/>
  <c r="AB90" i="46"/>
  <c r="AB190" i="46"/>
  <c r="AB827" i="46"/>
  <c r="AB411" i="46"/>
  <c r="AB518" i="46"/>
  <c r="AB168" i="46"/>
  <c r="AB210" i="46"/>
  <c r="AB588" i="46"/>
  <c r="AB420" i="46"/>
  <c r="AB613" i="46"/>
  <c r="AB619" i="46"/>
  <c r="AB520" i="46"/>
  <c r="AB415" i="46"/>
  <c r="AB169" i="46"/>
  <c r="AB424" i="46"/>
  <c r="AB98" i="46"/>
  <c r="AB193" i="46"/>
  <c r="AB66" i="46"/>
  <c r="AB201" i="46"/>
  <c r="AB293" i="46"/>
  <c r="AB727" i="46"/>
  <c r="AB382" i="46"/>
  <c r="AB194" i="46"/>
  <c r="AB836" i="46"/>
  <c r="AB825" i="46"/>
  <c r="AB505" i="46"/>
  <c r="AB728" i="46"/>
  <c r="AB809" i="46"/>
  <c r="AB849" i="46"/>
  <c r="AB830" i="46"/>
  <c r="AB812" i="46"/>
  <c r="AB828" i="46"/>
  <c r="AB801" i="46"/>
  <c r="AB739" i="46"/>
  <c r="AB710" i="46"/>
  <c r="AB639" i="46"/>
  <c r="AB741" i="46"/>
  <c r="AB499" i="46"/>
  <c r="AB500" i="46"/>
  <c r="AB408" i="46"/>
  <c r="AB508" i="46"/>
  <c r="AB721" i="46"/>
  <c r="AB517" i="46"/>
  <c r="AB412" i="46"/>
  <c r="AB62" i="46"/>
  <c r="AB104" i="46"/>
  <c r="AB800" i="46"/>
  <c r="AB314" i="46"/>
  <c r="AB401" i="46"/>
  <c r="AB513" i="46"/>
  <c r="AB732" i="46"/>
  <c r="AB309" i="46"/>
  <c r="AB487" i="46"/>
  <c r="AB318" i="46"/>
  <c r="AB416" i="46"/>
  <c r="AB511" i="46"/>
  <c r="AB384" i="46"/>
  <c r="AB519" i="46"/>
  <c r="AB399" i="46"/>
  <c r="AB833" i="46"/>
  <c r="AB806" i="46"/>
  <c r="AB86" i="46"/>
  <c r="AB180" i="46"/>
  <c r="AB740" i="46"/>
  <c r="AB725" i="46"/>
  <c r="AB617" i="46"/>
  <c r="AB92" i="46"/>
  <c r="AB279" i="46"/>
  <c r="AB319" i="46"/>
  <c r="AB300" i="46"/>
  <c r="AB176" i="46"/>
  <c r="AB192" i="46"/>
  <c r="AB271" i="46"/>
  <c r="AB103" i="46"/>
  <c r="AB286" i="46"/>
  <c r="AB215" i="46"/>
  <c r="AB211" i="46"/>
  <c r="AB605" i="46"/>
  <c r="AB394" i="46"/>
  <c r="AB620" i="46"/>
  <c r="AB402" i="46"/>
  <c r="AB297" i="46"/>
  <c r="AB835" i="46"/>
  <c r="AB730" i="46"/>
  <c r="AB274" i="46"/>
  <c r="AB316" i="46"/>
  <c r="AB482" i="46"/>
  <c r="AB738" i="46"/>
  <c r="AB719" i="46"/>
  <c r="AB831" i="46"/>
  <c r="AB414" i="46"/>
  <c r="AB627" i="46"/>
  <c r="AB381" i="46"/>
  <c r="AB636" i="46"/>
  <c r="AB840" i="46"/>
  <c r="AB405" i="46"/>
  <c r="AB808" i="46"/>
  <c r="AB413" i="46"/>
  <c r="AB611" i="46"/>
  <c r="AB303" i="46"/>
  <c r="AB276" i="46"/>
  <c r="AC681" i="46"/>
  <c r="AC787" i="46"/>
  <c r="AC575" i="46"/>
  <c r="AC363" i="46"/>
  <c r="AC469" i="46"/>
  <c r="AC151" i="46"/>
  <c r="AC257" i="46"/>
  <c r="AC45" i="46"/>
  <c r="AC663" i="46"/>
  <c r="AC769" i="46"/>
  <c r="AC451" i="46"/>
  <c r="AC27" i="46"/>
  <c r="AC133" i="46"/>
  <c r="AC557" i="46"/>
  <c r="AC239" i="46"/>
  <c r="AC345" i="46"/>
  <c r="AC675" i="46"/>
  <c r="AC781" i="46"/>
  <c r="AC463" i="46"/>
  <c r="AC569" i="46"/>
  <c r="AC251" i="46"/>
  <c r="AC39" i="46"/>
  <c r="AC357" i="46"/>
  <c r="AC145" i="46"/>
  <c r="AC686" i="46"/>
  <c r="AC792" i="46"/>
  <c r="AC580" i="46"/>
  <c r="AC262" i="46"/>
  <c r="AC368" i="46"/>
  <c r="AC474" i="46"/>
  <c r="AC156" i="46"/>
  <c r="AC50" i="46"/>
  <c r="AC791" i="46"/>
  <c r="AC685" i="46"/>
  <c r="AC367" i="46"/>
  <c r="AC579" i="46"/>
  <c r="AC49" i="46"/>
  <c r="AC473" i="46"/>
  <c r="AC261" i="46"/>
  <c r="AC155" i="46"/>
  <c r="AC767" i="46"/>
  <c r="AC661" i="46"/>
  <c r="AC343" i="46"/>
  <c r="AC555" i="46"/>
  <c r="AC449" i="46"/>
  <c r="AC25" i="46"/>
  <c r="AC131" i="46"/>
  <c r="AC237" i="46"/>
  <c r="AA865" i="46"/>
  <c r="AB481" i="46"/>
  <c r="AA862" i="46"/>
  <c r="AC647" i="46"/>
  <c r="AC753" i="46"/>
  <c r="AC435" i="46"/>
  <c r="AC11" i="46"/>
  <c r="AC117" i="46"/>
  <c r="AC541" i="46"/>
  <c r="AC223" i="46"/>
  <c r="AC329" i="46"/>
  <c r="AC691" i="46"/>
  <c r="AC797" i="46"/>
  <c r="AC585" i="46"/>
  <c r="AC267" i="46"/>
  <c r="AC479" i="46"/>
  <c r="AC55" i="46"/>
  <c r="AC373" i="46"/>
  <c r="AC161" i="46"/>
  <c r="AC687" i="46"/>
  <c r="AC793" i="46"/>
  <c r="AC475" i="46"/>
  <c r="AC581" i="46"/>
  <c r="AC263" i="46"/>
  <c r="AC369" i="46"/>
  <c r="AC51" i="46"/>
  <c r="AC157" i="46"/>
  <c r="AC651" i="46"/>
  <c r="AC757" i="46"/>
  <c r="AC439" i="46"/>
  <c r="AC545" i="46"/>
  <c r="AC227" i="46"/>
  <c r="AC15" i="46"/>
  <c r="AC333" i="46"/>
  <c r="AC121" i="46"/>
  <c r="AC780" i="46"/>
  <c r="AC356" i="46"/>
  <c r="AC462" i="46"/>
  <c r="AC674" i="46"/>
  <c r="AC568" i="46"/>
  <c r="AC38" i="46"/>
  <c r="AC144" i="46"/>
  <c r="AC250" i="46"/>
  <c r="AC678" i="46"/>
  <c r="AC784" i="46"/>
  <c r="AC572" i="46"/>
  <c r="AC360" i="46"/>
  <c r="AC466" i="46"/>
  <c r="AC148" i="46"/>
  <c r="AC254" i="46"/>
  <c r="AC42" i="46"/>
  <c r="AC754" i="46"/>
  <c r="AC648" i="46"/>
  <c r="AC330" i="46"/>
  <c r="AC436" i="46"/>
  <c r="AC542" i="46"/>
  <c r="AC224" i="46"/>
  <c r="AC12" i="46"/>
  <c r="AC118" i="46"/>
  <c r="AC641" i="46"/>
  <c r="AC747" i="46"/>
  <c r="AC535" i="46"/>
  <c r="AC323" i="46"/>
  <c r="AC429" i="46"/>
  <c r="AC111" i="46"/>
  <c r="AC217" i="46"/>
  <c r="AC5" i="46"/>
  <c r="AC772" i="46"/>
  <c r="AC666" i="46"/>
  <c r="AC348" i="46"/>
  <c r="AC454" i="46"/>
  <c r="AC560" i="46"/>
  <c r="AC30" i="46"/>
  <c r="AC136" i="46"/>
  <c r="AC242" i="46"/>
  <c r="AC756" i="46"/>
  <c r="AC650" i="46"/>
  <c r="AC332" i="46"/>
  <c r="AC438" i="46"/>
  <c r="AC544" i="46"/>
  <c r="AC14" i="46"/>
  <c r="AC120" i="46"/>
  <c r="AC226" i="46"/>
  <c r="AB799" i="46"/>
  <c r="AC646" i="46"/>
  <c r="AC752" i="46"/>
  <c r="AC540" i="46"/>
  <c r="AC328" i="46"/>
  <c r="AC434" i="46"/>
  <c r="AC116" i="46"/>
  <c r="AC222" i="46"/>
  <c r="AC10" i="46"/>
  <c r="AC748" i="46"/>
  <c r="AC324" i="46"/>
  <c r="AC430" i="46"/>
  <c r="AC642" i="46"/>
  <c r="AC536" i="46"/>
  <c r="AC112" i="46"/>
  <c r="AC218" i="46"/>
  <c r="AC6" i="46"/>
  <c r="AC689" i="46"/>
  <c r="AC795" i="46"/>
  <c r="AC583" i="46"/>
  <c r="AC371" i="46"/>
  <c r="AC477" i="46"/>
  <c r="AC159" i="46"/>
  <c r="AC265" i="46"/>
  <c r="AC53" i="46"/>
  <c r="AC668" i="46"/>
  <c r="AC456" i="46"/>
  <c r="AC562" i="46"/>
  <c r="AC774" i="46"/>
  <c r="AC350" i="46"/>
  <c r="AC32" i="46"/>
  <c r="AC138" i="46"/>
  <c r="AC244" i="46"/>
  <c r="AC679" i="46"/>
  <c r="AC785" i="46"/>
  <c r="AC467" i="46"/>
  <c r="AC361" i="46"/>
  <c r="AC43" i="46"/>
  <c r="AC149" i="46"/>
  <c r="AC573" i="46"/>
  <c r="AC255" i="46"/>
  <c r="AC671" i="46"/>
  <c r="AC777" i="46"/>
  <c r="AC459" i="46"/>
  <c r="AC565" i="46"/>
  <c r="AC35" i="46"/>
  <c r="AC141" i="46"/>
  <c r="AC247" i="46"/>
  <c r="AC353" i="46"/>
  <c r="AC660" i="46"/>
  <c r="AC448" i="46"/>
  <c r="AC554" i="46"/>
  <c r="AC342" i="46"/>
  <c r="AC766" i="46"/>
  <c r="AC24" i="46"/>
  <c r="AC130" i="46"/>
  <c r="AC236" i="46"/>
  <c r="AC654" i="46"/>
  <c r="AC760" i="46"/>
  <c r="AC548" i="46"/>
  <c r="AC336" i="46"/>
  <c r="AC442" i="46"/>
  <c r="AC124" i="46"/>
  <c r="AC230" i="46"/>
  <c r="AC18" i="46"/>
  <c r="AC762" i="46"/>
  <c r="AC656" i="46"/>
  <c r="AC338" i="46"/>
  <c r="AC444" i="46"/>
  <c r="AC550" i="46"/>
  <c r="AC232" i="46"/>
  <c r="AC20" i="46"/>
  <c r="AC126" i="46"/>
  <c r="AC759" i="46"/>
  <c r="AC653" i="46"/>
  <c r="AC335" i="46"/>
  <c r="AC547" i="46"/>
  <c r="AC17" i="46"/>
  <c r="AC441" i="46"/>
  <c r="AC123" i="46"/>
  <c r="AC229" i="46"/>
  <c r="AC770" i="46"/>
  <c r="AC664" i="46"/>
  <c r="AC346" i="46"/>
  <c r="AC452" i="46"/>
  <c r="AC558" i="46"/>
  <c r="AC240" i="46"/>
  <c r="AC28" i="46"/>
  <c r="AC134" i="46"/>
  <c r="AC788" i="46"/>
  <c r="AC682" i="46"/>
  <c r="AC364" i="46"/>
  <c r="AC470" i="46"/>
  <c r="AC576" i="46"/>
  <c r="AC258" i="46"/>
  <c r="AC46" i="46"/>
  <c r="AC152" i="46"/>
  <c r="AC649" i="46"/>
  <c r="AC755" i="46"/>
  <c r="AC543" i="46"/>
  <c r="AC331" i="46"/>
  <c r="AC437" i="46"/>
  <c r="AC119" i="46"/>
  <c r="AC225" i="46"/>
  <c r="AC13" i="46"/>
  <c r="AB693" i="46"/>
  <c r="AC684" i="46"/>
  <c r="AC472" i="46"/>
  <c r="AC578" i="46"/>
  <c r="AC790" i="46"/>
  <c r="AC260" i="46"/>
  <c r="AC366" i="46"/>
  <c r="AC48" i="46"/>
  <c r="AC154" i="46"/>
  <c r="AB163" i="46"/>
  <c r="AC676" i="46"/>
  <c r="AC464" i="46"/>
  <c r="AC570" i="46"/>
  <c r="AC358" i="46"/>
  <c r="AC782" i="46"/>
  <c r="AC40" i="46"/>
  <c r="AC146" i="46"/>
  <c r="AC252" i="46"/>
  <c r="AC586" i="46"/>
  <c r="AC692" i="46"/>
  <c r="AC480" i="46"/>
  <c r="AC268" i="46"/>
  <c r="AC374" i="46"/>
  <c r="AC798" i="46"/>
  <c r="AC56" i="46"/>
  <c r="AC162" i="46"/>
  <c r="AC683" i="46"/>
  <c r="AC789" i="46"/>
  <c r="AC471" i="46"/>
  <c r="AC577" i="46"/>
  <c r="AC365" i="46"/>
  <c r="AC259" i="46"/>
  <c r="AC47" i="46"/>
  <c r="AC153" i="46"/>
  <c r="AC670" i="46"/>
  <c r="AC776" i="46"/>
  <c r="AC564" i="46"/>
  <c r="AC352" i="46"/>
  <c r="AC458" i="46"/>
  <c r="AC140" i="46"/>
  <c r="AC246" i="46"/>
  <c r="AC34" i="46"/>
  <c r="AC584" i="46"/>
  <c r="AC796" i="46"/>
  <c r="AC372" i="46"/>
  <c r="AC478" i="46"/>
  <c r="AC690" i="46"/>
  <c r="AC266" i="46"/>
  <c r="AC54" i="46"/>
  <c r="AC160" i="46"/>
  <c r="AC659" i="46"/>
  <c r="AC765" i="46"/>
  <c r="AC447" i="46"/>
  <c r="AC553" i="46"/>
  <c r="AC235" i="46"/>
  <c r="AC23" i="46"/>
  <c r="AC341" i="46"/>
  <c r="AC129" i="46"/>
  <c r="AA863" i="46"/>
  <c r="AB57" i="46"/>
  <c r="AC655" i="46"/>
  <c r="AC761" i="46"/>
  <c r="AC443" i="46"/>
  <c r="AC549" i="46"/>
  <c r="AC19" i="46"/>
  <c r="AC125" i="46"/>
  <c r="AC231" i="46"/>
  <c r="AC337" i="46"/>
  <c r="AC778" i="46"/>
  <c r="AC672" i="46"/>
  <c r="AC354" i="46"/>
  <c r="AC460" i="46"/>
  <c r="AC566" i="46"/>
  <c r="AC248" i="46"/>
  <c r="AC36" i="46"/>
  <c r="AC142" i="46"/>
  <c r="AA866" i="46"/>
  <c r="AB269" i="46"/>
  <c r="AA864" i="46"/>
  <c r="AA867" i="46"/>
  <c r="AC783" i="46"/>
  <c r="AC677" i="46"/>
  <c r="AC359" i="46"/>
  <c r="AC571" i="46"/>
  <c r="AC253" i="46"/>
  <c r="AC465" i="46"/>
  <c r="AC41" i="46"/>
  <c r="AC147" i="46"/>
  <c r="AC775" i="46"/>
  <c r="AC669" i="46"/>
  <c r="AC351" i="46"/>
  <c r="AC563" i="46"/>
  <c r="AC33" i="46"/>
  <c r="AC457" i="46"/>
  <c r="AC139" i="46"/>
  <c r="AC245" i="46"/>
  <c r="AC652" i="46"/>
  <c r="AC440" i="46"/>
  <c r="AC546" i="46"/>
  <c r="AC758" i="46"/>
  <c r="AC334" i="46"/>
  <c r="AC16" i="46"/>
  <c r="AC122" i="46"/>
  <c r="AC228" i="46"/>
  <c r="AC673" i="46"/>
  <c r="AC779" i="46"/>
  <c r="AC567" i="46"/>
  <c r="AC355" i="46"/>
  <c r="AC461" i="46"/>
  <c r="AC143" i="46"/>
  <c r="AC249" i="46"/>
  <c r="AC37" i="46"/>
  <c r="AC662" i="46"/>
  <c r="AC768" i="46"/>
  <c r="AC556" i="46"/>
  <c r="AC344" i="46"/>
  <c r="AC450" i="46"/>
  <c r="AC132" i="46"/>
  <c r="AC238" i="46"/>
  <c r="AC26" i="46"/>
  <c r="AC667" i="46"/>
  <c r="AC773" i="46"/>
  <c r="AC455" i="46"/>
  <c r="AC561" i="46"/>
  <c r="AC243" i="46"/>
  <c r="AC31" i="46"/>
  <c r="AC349" i="46"/>
  <c r="AC137" i="46"/>
  <c r="AC751" i="46"/>
  <c r="AC645" i="46"/>
  <c r="AC327" i="46"/>
  <c r="AC539" i="46"/>
  <c r="AC433" i="46"/>
  <c r="AC9" i="46"/>
  <c r="AC115" i="46"/>
  <c r="AC221" i="46"/>
  <c r="AC657" i="46"/>
  <c r="AC763" i="46"/>
  <c r="AC551" i="46"/>
  <c r="AC339" i="46"/>
  <c r="AC445" i="46"/>
  <c r="AC127" i="46"/>
  <c r="AC233" i="46"/>
  <c r="AC21" i="46"/>
  <c r="AC746" i="46"/>
  <c r="AC640" i="46"/>
  <c r="AC322" i="46"/>
  <c r="AC428" i="46"/>
  <c r="AC534" i="46"/>
  <c r="AC216" i="46"/>
  <c r="AC4" i="46"/>
  <c r="AC110" i="46"/>
  <c r="AA869" i="46"/>
  <c r="AB375" i="46"/>
  <c r="AC764" i="46"/>
  <c r="AC340" i="46"/>
  <c r="AC446" i="46"/>
  <c r="AC658" i="46"/>
  <c r="AC552" i="46"/>
  <c r="AC22" i="46"/>
  <c r="AC128" i="46"/>
  <c r="AC234" i="46"/>
  <c r="AC643" i="46"/>
  <c r="AC749" i="46"/>
  <c r="AC431" i="46"/>
  <c r="AC537" i="46"/>
  <c r="AC219" i="46"/>
  <c r="AC7" i="46"/>
  <c r="AC325" i="46"/>
  <c r="AC113" i="46"/>
  <c r="AC665" i="46"/>
  <c r="AC771" i="46"/>
  <c r="AC559" i="46"/>
  <c r="AC347" i="46"/>
  <c r="AC453" i="46"/>
  <c r="AC135" i="46"/>
  <c r="AC241" i="46"/>
  <c r="AC29" i="46"/>
  <c r="AC794" i="46"/>
  <c r="AC688" i="46"/>
  <c r="AC264" i="46"/>
  <c r="AC370" i="46"/>
  <c r="AC476" i="46"/>
  <c r="AC582" i="46"/>
  <c r="AC52" i="46"/>
  <c r="AC158" i="46"/>
  <c r="AC786" i="46"/>
  <c r="AC680" i="46"/>
  <c r="AC362" i="46"/>
  <c r="AC468" i="46"/>
  <c r="AC574" i="46"/>
  <c r="AC256" i="46"/>
  <c r="AC44" i="46"/>
  <c r="AC150" i="46"/>
  <c r="AC644" i="46"/>
  <c r="AC432" i="46"/>
  <c r="AC538" i="46"/>
  <c r="AC326" i="46"/>
  <c r="AC750" i="46"/>
  <c r="AC114" i="46"/>
  <c r="AC220" i="46"/>
  <c r="AC8" i="46"/>
  <c r="AA868" i="46"/>
  <c r="AB587" i="46"/>
  <c r="AM119" i="45"/>
  <c r="AM117" i="45"/>
  <c r="AM121" i="45"/>
  <c r="AL73" i="16"/>
  <c r="AL73" i="37" s="1"/>
  <c r="AO73" i="34" s="1"/>
  <c r="AN72" i="45" s="1"/>
  <c r="AL68" i="16"/>
  <c r="AL68" i="37" s="1"/>
  <c r="AO68" i="34" s="1"/>
  <c r="AN67" i="45" s="1"/>
  <c r="AQ68" i="15"/>
  <c r="AL50" i="16"/>
  <c r="AL50" i="37" s="1"/>
  <c r="AO50" i="34" s="1"/>
  <c r="AN49" i="45" s="1"/>
  <c r="AQ50" i="15"/>
  <c r="AL32" i="16"/>
  <c r="AL32" i="37" s="1"/>
  <c r="AO32" i="34" s="1"/>
  <c r="AN31" i="45" s="1"/>
  <c r="AQ32" i="15"/>
  <c r="AL67" i="16"/>
  <c r="AL67" i="37" s="1"/>
  <c r="AO67" i="34" s="1"/>
  <c r="AN66" i="45" s="1"/>
  <c r="AQ67" i="15"/>
  <c r="AL37" i="16"/>
  <c r="AL37" i="37" s="1"/>
  <c r="AO37" i="34" s="1"/>
  <c r="AN36" i="45" s="1"/>
  <c r="AQ37" i="15"/>
  <c r="AL91" i="16"/>
  <c r="AL91" i="37" s="1"/>
  <c r="AO91" i="34" s="1"/>
  <c r="AN90" i="45" s="1"/>
  <c r="AQ91" i="15"/>
  <c r="AL29" i="16"/>
  <c r="AL29" i="37" s="1"/>
  <c r="AO29" i="34" s="1"/>
  <c r="AN28" i="45" s="1"/>
  <c r="AQ29" i="15"/>
  <c r="AL77" i="16"/>
  <c r="AL77" i="37" s="1"/>
  <c r="AO77" i="34" s="1"/>
  <c r="AN76" i="45" s="1"/>
  <c r="AQ77" i="15"/>
  <c r="AL44" i="16"/>
  <c r="AL44" i="37" s="1"/>
  <c r="AO44" i="34" s="1"/>
  <c r="AN43" i="45" s="1"/>
  <c r="AQ44" i="15"/>
  <c r="AL7" i="16"/>
  <c r="AL7" i="37" s="1"/>
  <c r="AO7" i="34" s="1"/>
  <c r="AN6" i="45" s="1"/>
  <c r="AQ7" i="15"/>
  <c r="AL93" i="16"/>
  <c r="AL93" i="37" s="1"/>
  <c r="AO93" i="34" s="1"/>
  <c r="AN92" i="45" s="1"/>
  <c r="AQ93" i="15"/>
  <c r="AL52" i="16"/>
  <c r="AL52" i="37" s="1"/>
  <c r="AO52" i="34" s="1"/>
  <c r="AN51" i="45" s="1"/>
  <c r="AQ52" i="15"/>
  <c r="AL106" i="16"/>
  <c r="AL106" i="37" s="1"/>
  <c r="AO106" i="34" s="1"/>
  <c r="AN105" i="45" s="1"/>
  <c r="AQ106" i="15"/>
  <c r="AL81" i="16"/>
  <c r="AL81" i="37" s="1"/>
  <c r="AO81" i="34" s="1"/>
  <c r="AN80" i="45" s="1"/>
  <c r="AQ81" i="15"/>
  <c r="AL71" i="16"/>
  <c r="AL71" i="37" s="1"/>
  <c r="AO71" i="34" s="1"/>
  <c r="AN70" i="45" s="1"/>
  <c r="AQ71" i="15"/>
  <c r="AL18" i="16"/>
  <c r="AL18" i="37" s="1"/>
  <c r="AO18" i="34" s="1"/>
  <c r="AN17" i="45" s="1"/>
  <c r="AQ18" i="15"/>
  <c r="AL55" i="16"/>
  <c r="AL55" i="37" s="1"/>
  <c r="AO55" i="34" s="1"/>
  <c r="AN54" i="45" s="1"/>
  <c r="AQ55" i="15"/>
  <c r="AL112" i="16"/>
  <c r="AL112" i="37" s="1"/>
  <c r="AO112" i="34" s="1"/>
  <c r="AN111" i="45" s="1"/>
  <c r="AQ112" i="15"/>
  <c r="AL107" i="16"/>
  <c r="AL107" i="37" s="1"/>
  <c r="AO107" i="34" s="1"/>
  <c r="AN106" i="45" s="1"/>
  <c r="AQ107" i="15"/>
  <c r="AL96" i="16"/>
  <c r="AL96" i="37" s="1"/>
  <c r="AO96" i="34" s="1"/>
  <c r="AN95" i="45" s="1"/>
  <c r="AQ96" i="15"/>
  <c r="AL11" i="16"/>
  <c r="AL11" i="37" s="1"/>
  <c r="AO11" i="34" s="1"/>
  <c r="AN10" i="45" s="1"/>
  <c r="AQ11" i="15"/>
  <c r="AL59" i="16"/>
  <c r="AL59" i="37" s="1"/>
  <c r="AO59" i="34" s="1"/>
  <c r="AN58" i="45" s="1"/>
  <c r="AQ59" i="15"/>
  <c r="AL101" i="16"/>
  <c r="AL101" i="37" s="1"/>
  <c r="AO101" i="34" s="1"/>
  <c r="AN100" i="45" s="1"/>
  <c r="AQ101" i="15"/>
  <c r="AL5" i="16"/>
  <c r="AL5" i="37" s="1"/>
  <c r="AO5" i="34" s="1"/>
  <c r="AN4" i="45" s="1"/>
  <c r="AQ5" i="15"/>
  <c r="AL48" i="16"/>
  <c r="AL48" i="37" s="1"/>
  <c r="AO48" i="34" s="1"/>
  <c r="AN47" i="45" s="1"/>
  <c r="AQ48" i="15"/>
  <c r="AL69" i="16"/>
  <c r="AL69" i="37" s="1"/>
  <c r="AO69" i="34" s="1"/>
  <c r="AN68" i="45" s="1"/>
  <c r="AQ69" i="15"/>
  <c r="AL42" i="16"/>
  <c r="AL42" i="37" s="1"/>
  <c r="AO42" i="34" s="1"/>
  <c r="AN41" i="45" s="1"/>
  <c r="AQ42" i="15"/>
  <c r="AL108" i="16"/>
  <c r="AL108" i="37" s="1"/>
  <c r="AO108" i="34" s="1"/>
  <c r="AN107" i="45" s="1"/>
  <c r="AQ108" i="15"/>
  <c r="AL40" i="16"/>
  <c r="AL40" i="37" s="1"/>
  <c r="AO40" i="34" s="1"/>
  <c r="AN39" i="45" s="1"/>
  <c r="AQ40" i="15"/>
  <c r="AL85" i="16"/>
  <c r="AL85" i="37" s="1"/>
  <c r="AO85" i="34" s="1"/>
  <c r="AN84" i="45" s="1"/>
  <c r="AQ85" i="15"/>
  <c r="AL36" i="16"/>
  <c r="AL36" i="37" s="1"/>
  <c r="AO36" i="34" s="1"/>
  <c r="AN35" i="45" s="1"/>
  <c r="AQ36" i="15"/>
  <c r="AL80" i="16"/>
  <c r="AL80" i="37" s="1"/>
  <c r="AO80" i="34" s="1"/>
  <c r="AN79" i="45" s="1"/>
  <c r="AQ80" i="15"/>
  <c r="AL78" i="16"/>
  <c r="AL78" i="37" s="1"/>
  <c r="AO78" i="34" s="1"/>
  <c r="AN77" i="45" s="1"/>
  <c r="AQ78" i="15"/>
  <c r="AL97" i="16"/>
  <c r="AL97" i="37" s="1"/>
  <c r="AO97" i="34" s="1"/>
  <c r="AN96" i="45" s="1"/>
  <c r="AQ97" i="15"/>
  <c r="AL54" i="16"/>
  <c r="AL54" i="37" s="1"/>
  <c r="AO54" i="34" s="1"/>
  <c r="AN53" i="45" s="1"/>
  <c r="AQ54" i="15"/>
  <c r="AL87" i="16"/>
  <c r="AL87" i="37" s="1"/>
  <c r="AO87" i="34" s="1"/>
  <c r="AN86" i="45" s="1"/>
  <c r="AQ87" i="15"/>
  <c r="AL90" i="16"/>
  <c r="AL90" i="37" s="1"/>
  <c r="AO90" i="34" s="1"/>
  <c r="AN89" i="45" s="1"/>
  <c r="AQ90" i="15"/>
  <c r="AL64" i="16"/>
  <c r="AL64" i="37" s="1"/>
  <c r="AO64" i="34" s="1"/>
  <c r="AN63" i="45" s="1"/>
  <c r="AQ64" i="15"/>
  <c r="AL110" i="16"/>
  <c r="AL110" i="37" s="1"/>
  <c r="AO110" i="34" s="1"/>
  <c r="AN109" i="45" s="1"/>
  <c r="AQ110" i="15"/>
  <c r="AL34" i="16"/>
  <c r="AL34" i="37" s="1"/>
  <c r="AO34" i="34" s="1"/>
  <c r="AN33" i="45" s="1"/>
  <c r="AQ34" i="15"/>
  <c r="AL57" i="16"/>
  <c r="AL57" i="37" s="1"/>
  <c r="AO57" i="34" s="1"/>
  <c r="AN56" i="45" s="1"/>
  <c r="AQ57" i="15"/>
  <c r="AL15" i="16"/>
  <c r="AL15" i="37" s="1"/>
  <c r="AO15" i="34" s="1"/>
  <c r="AN14" i="45" s="1"/>
  <c r="AQ15" i="15"/>
  <c r="AL19" i="16"/>
  <c r="AL19" i="37" s="1"/>
  <c r="AO19" i="34" s="1"/>
  <c r="AN18" i="45" s="1"/>
  <c r="AQ19" i="15"/>
  <c r="AL10" i="16"/>
  <c r="AL10" i="37" s="1"/>
  <c r="AO10" i="34" s="1"/>
  <c r="AN9" i="45" s="1"/>
  <c r="AQ10" i="15"/>
  <c r="AL9" i="16"/>
  <c r="AL9" i="37" s="1"/>
  <c r="AO9" i="34" s="1"/>
  <c r="AN8" i="45" s="1"/>
  <c r="AQ9" i="15"/>
  <c r="AL41" i="16"/>
  <c r="AL41" i="37" s="1"/>
  <c r="AO41" i="34" s="1"/>
  <c r="AN40" i="45" s="1"/>
  <c r="AQ41" i="15"/>
  <c r="AL84" i="16"/>
  <c r="AL84" i="37" s="1"/>
  <c r="AO84" i="34" s="1"/>
  <c r="AN83" i="45" s="1"/>
  <c r="AQ84" i="15"/>
  <c r="AL39" i="16"/>
  <c r="AL39" i="37" s="1"/>
  <c r="AO39" i="34" s="1"/>
  <c r="AN38" i="45" s="1"/>
  <c r="AQ39" i="15"/>
  <c r="AL75" i="16"/>
  <c r="AL75" i="37" s="1"/>
  <c r="AO75" i="34" s="1"/>
  <c r="AN74" i="45" s="1"/>
  <c r="AQ75" i="15"/>
  <c r="AL83" i="16"/>
  <c r="AL83" i="37" s="1"/>
  <c r="AO83" i="34" s="1"/>
  <c r="AN82" i="45" s="1"/>
  <c r="AQ83" i="15"/>
  <c r="AL95" i="16"/>
  <c r="AL95" i="37" s="1"/>
  <c r="AO95" i="34" s="1"/>
  <c r="AN94" i="45" s="1"/>
  <c r="AQ95" i="15"/>
  <c r="AL22" i="16"/>
  <c r="AL22" i="37" s="1"/>
  <c r="AO22" i="34" s="1"/>
  <c r="AN21" i="45" s="1"/>
  <c r="AQ22" i="15"/>
  <c r="AL94" i="16"/>
  <c r="AL94" i="37" s="1"/>
  <c r="AO94" i="34" s="1"/>
  <c r="AN93" i="45" s="1"/>
  <c r="AQ94" i="15"/>
  <c r="AL35" i="16"/>
  <c r="AL35" i="37" s="1"/>
  <c r="AO35" i="34" s="1"/>
  <c r="AN34" i="45" s="1"/>
  <c r="AQ35" i="15"/>
  <c r="AL25" i="16"/>
  <c r="AL25" i="37" s="1"/>
  <c r="AO25" i="34" s="1"/>
  <c r="AN24" i="45" s="1"/>
  <c r="AQ25" i="15"/>
  <c r="AL72" i="16"/>
  <c r="AL72" i="37" s="1"/>
  <c r="AO72" i="34" s="1"/>
  <c r="AN71" i="45" s="1"/>
  <c r="AQ72" i="15"/>
  <c r="AL12" i="16"/>
  <c r="AL12" i="37" s="1"/>
  <c r="AO12" i="34" s="1"/>
  <c r="AN11" i="45" s="1"/>
  <c r="AQ12" i="15"/>
  <c r="AL65" i="16"/>
  <c r="AL65" i="37" s="1"/>
  <c r="AO65" i="34" s="1"/>
  <c r="AN64" i="45" s="1"/>
  <c r="AQ65" i="15"/>
  <c r="AL28" i="16"/>
  <c r="AL28" i="37" s="1"/>
  <c r="AO28" i="34" s="1"/>
  <c r="AN27" i="45" s="1"/>
  <c r="AQ28" i="15"/>
  <c r="AL62" i="16"/>
  <c r="AL62" i="37" s="1"/>
  <c r="AO62" i="34" s="1"/>
  <c r="AN61" i="45" s="1"/>
  <c r="AQ62" i="15"/>
  <c r="AL103" i="16"/>
  <c r="AL103" i="37" s="1"/>
  <c r="AO103" i="34" s="1"/>
  <c r="AN102" i="45" s="1"/>
  <c r="AQ103" i="15"/>
  <c r="AL17" i="16"/>
  <c r="AL17" i="37" s="1"/>
  <c r="AO17" i="34" s="1"/>
  <c r="AN16" i="45" s="1"/>
  <c r="AQ17" i="15"/>
  <c r="AL100" i="16"/>
  <c r="AL100" i="37" s="1"/>
  <c r="AO100" i="34" s="1"/>
  <c r="AN99" i="45" s="1"/>
  <c r="AQ100" i="15"/>
  <c r="AL27" i="16"/>
  <c r="AL27" i="37" s="1"/>
  <c r="AO27" i="34" s="1"/>
  <c r="AN26" i="45" s="1"/>
  <c r="AQ27" i="15"/>
  <c r="AL76" i="16"/>
  <c r="AL76" i="37" s="1"/>
  <c r="AO76" i="34" s="1"/>
  <c r="AN75" i="45" s="1"/>
  <c r="AQ76" i="15"/>
  <c r="AL61" i="16"/>
  <c r="AL61" i="37" s="1"/>
  <c r="AO61" i="34" s="1"/>
  <c r="AN60" i="45" s="1"/>
  <c r="AQ61" i="15"/>
  <c r="AL24" i="16"/>
  <c r="AL24" i="37" s="1"/>
  <c r="AO24" i="34" s="1"/>
  <c r="AN23" i="45" s="1"/>
  <c r="AQ24" i="15"/>
  <c r="AL43" i="16"/>
  <c r="AL43" i="37" s="1"/>
  <c r="AO43" i="34" s="1"/>
  <c r="AN42" i="45" s="1"/>
  <c r="AQ43" i="15"/>
  <c r="AL8" i="16"/>
  <c r="AL8" i="37" s="1"/>
  <c r="AO8" i="34" s="1"/>
  <c r="AN7" i="45" s="1"/>
  <c r="AQ8" i="15"/>
  <c r="AM5" i="4"/>
  <c r="AN5" i="4" s="1"/>
  <c r="AO5" i="4" s="1"/>
  <c r="AP5" i="4" s="1"/>
  <c r="AQ5" i="4" s="1"/>
  <c r="AR5" i="4" s="1"/>
  <c r="AO3" i="15"/>
  <c r="AO47" i="15"/>
  <c r="AO96" i="15"/>
  <c r="AO13" i="15"/>
  <c r="AO28" i="15"/>
  <c r="AO37" i="15"/>
  <c r="AO92" i="15"/>
  <c r="AO103" i="15"/>
  <c r="AO98" i="15"/>
  <c r="AO59" i="15"/>
  <c r="AO11" i="15"/>
  <c r="AO76" i="15"/>
  <c r="AO75" i="15"/>
  <c r="AO84" i="15"/>
  <c r="AO30" i="15"/>
  <c r="AO83" i="15"/>
  <c r="AO63" i="15"/>
  <c r="AO56" i="15"/>
  <c r="AO89" i="15"/>
  <c r="AO43" i="15"/>
  <c r="AO88" i="15"/>
  <c r="AO72" i="15"/>
  <c r="AO27" i="15"/>
  <c r="AO94" i="15"/>
  <c r="AO101" i="15"/>
  <c r="AO40" i="15"/>
  <c r="AO19" i="15"/>
  <c r="AO111" i="15"/>
  <c r="AO54" i="15"/>
  <c r="AO41" i="15"/>
  <c r="AO52" i="15"/>
  <c r="AO29" i="15"/>
  <c r="AO48" i="15"/>
  <c r="AO100" i="15"/>
  <c r="AO26" i="15"/>
  <c r="AO25" i="15"/>
  <c r="AO39" i="15"/>
  <c r="AO99" i="15"/>
  <c r="AO35" i="15"/>
  <c r="AO24" i="15"/>
  <c r="AO77" i="15"/>
  <c r="AO15" i="15"/>
  <c r="AO23" i="15"/>
  <c r="AO105" i="15"/>
  <c r="AO67" i="15"/>
  <c r="AO73" i="15"/>
  <c r="AO36" i="15"/>
  <c r="AO8" i="15"/>
  <c r="AO16" i="15"/>
  <c r="AO32" i="15"/>
  <c r="AO21" i="15"/>
  <c r="AO22" i="15"/>
  <c r="AO46" i="15"/>
  <c r="AO86" i="15"/>
  <c r="AO112" i="15"/>
  <c r="AO33" i="15"/>
  <c r="AO44" i="15"/>
  <c r="AO70" i="15"/>
  <c r="AO10" i="15"/>
  <c r="AO49" i="15"/>
  <c r="AO51" i="15"/>
  <c r="AO71" i="15"/>
  <c r="AO53" i="15"/>
  <c r="AO61" i="15"/>
  <c r="AO64" i="15"/>
  <c r="AO34" i="15"/>
  <c r="AO6" i="15"/>
  <c r="AO107" i="15"/>
  <c r="AO55" i="15"/>
  <c r="AO109" i="15"/>
  <c r="AO31" i="15"/>
  <c r="AO17" i="15"/>
  <c r="AO79" i="15"/>
  <c r="AO20" i="15"/>
  <c r="AO106" i="15"/>
  <c r="AO18" i="15"/>
  <c r="AO65" i="15"/>
  <c r="AO50" i="15"/>
  <c r="AO45" i="15"/>
  <c r="AO80" i="15"/>
  <c r="AO14" i="15"/>
  <c r="AO97" i="15"/>
  <c r="AO93" i="15"/>
  <c r="AO102" i="15"/>
  <c r="AO104" i="15"/>
  <c r="AO57" i="15"/>
  <c r="AO58" i="15"/>
  <c r="AO82" i="15"/>
  <c r="AO110" i="15"/>
  <c r="AO69" i="15"/>
  <c r="AO78" i="15"/>
  <c r="AO91" i="15"/>
  <c r="AO90" i="15"/>
  <c r="AO5" i="15"/>
  <c r="AO66" i="15"/>
  <c r="AO60" i="15"/>
  <c r="AO108" i="15"/>
  <c r="AO9" i="15"/>
  <c r="AO7" i="15"/>
  <c r="AO81" i="15"/>
  <c r="AO74" i="15"/>
  <c r="AO38" i="15"/>
  <c r="AO62" i="15"/>
  <c r="AO85" i="15"/>
  <c r="AO12" i="15"/>
  <c r="AO42" i="15"/>
  <c r="AO87" i="15"/>
  <c r="AO95" i="15"/>
  <c r="AO68" i="15"/>
  <c r="AL49" i="16"/>
  <c r="AL49" i="37" s="1"/>
  <c r="AO49" i="34" s="1"/>
  <c r="AN48" i="45" s="1"/>
  <c r="AQ49" i="15"/>
  <c r="AL6" i="16"/>
  <c r="AL6" i="37" s="1"/>
  <c r="AO6" i="34" s="1"/>
  <c r="AN5" i="45" s="1"/>
  <c r="AQ6" i="15"/>
  <c r="AL20" i="16"/>
  <c r="AL20" i="37" s="1"/>
  <c r="AO20" i="34" s="1"/>
  <c r="AN19" i="45" s="1"/>
  <c r="AQ20" i="15"/>
  <c r="AL105" i="16"/>
  <c r="AL105" i="37" s="1"/>
  <c r="AO105" i="34" s="1"/>
  <c r="AN104" i="45" s="1"/>
  <c r="AQ105" i="15"/>
  <c r="AL51" i="16"/>
  <c r="AL51" i="37" s="1"/>
  <c r="AO51" i="34" s="1"/>
  <c r="AN50" i="45" s="1"/>
  <c r="AQ51" i="15"/>
  <c r="AL58" i="16"/>
  <c r="AL58" i="37" s="1"/>
  <c r="AO58" i="34" s="1"/>
  <c r="AN57" i="45" s="1"/>
  <c r="AQ58" i="15"/>
  <c r="AL26" i="16"/>
  <c r="AL26" i="37" s="1"/>
  <c r="AO26" i="34" s="1"/>
  <c r="AN25" i="45" s="1"/>
  <c r="AQ26" i="15"/>
  <c r="AL66" i="16"/>
  <c r="AL66" i="37" s="1"/>
  <c r="AO66" i="34" s="1"/>
  <c r="AN65" i="45" s="1"/>
  <c r="AQ66" i="15"/>
  <c r="AL86" i="16"/>
  <c r="AL86" i="37" s="1"/>
  <c r="AO86" i="34" s="1"/>
  <c r="AN85" i="45" s="1"/>
  <c r="AQ86" i="15"/>
  <c r="AL30" i="16"/>
  <c r="AL30" i="37" s="1"/>
  <c r="AO30" i="34" s="1"/>
  <c r="AN29" i="45" s="1"/>
  <c r="AQ30" i="15"/>
  <c r="AL38" i="16"/>
  <c r="AL38" i="37" s="1"/>
  <c r="AO38" i="34" s="1"/>
  <c r="AN37" i="45" s="1"/>
  <c r="AQ38" i="15"/>
  <c r="AL56" i="16"/>
  <c r="AL56" i="37" s="1"/>
  <c r="AO56" i="34" s="1"/>
  <c r="AN55" i="45" s="1"/>
  <c r="AQ56" i="15"/>
  <c r="AL53" i="16"/>
  <c r="AL53" i="37" s="1"/>
  <c r="AO53" i="34" s="1"/>
  <c r="AN52" i="45" s="1"/>
  <c r="AQ53" i="15"/>
  <c r="AL21" i="16"/>
  <c r="AL21" i="37" s="1"/>
  <c r="AO21" i="34" s="1"/>
  <c r="AN20" i="45" s="1"/>
  <c r="AQ21" i="15"/>
  <c r="AL31" i="16"/>
  <c r="AL31" i="37" s="1"/>
  <c r="AO31" i="34" s="1"/>
  <c r="AN30" i="45" s="1"/>
  <c r="AQ31" i="15"/>
  <c r="AL79" i="16"/>
  <c r="AL79" i="37" s="1"/>
  <c r="AO79" i="34" s="1"/>
  <c r="AN78" i="45" s="1"/>
  <c r="AQ79" i="15"/>
  <c r="AQ73" i="15"/>
  <c r="AL60" i="16"/>
  <c r="AL60" i="37" s="1"/>
  <c r="AO60" i="34" s="1"/>
  <c r="AN59" i="45" s="1"/>
  <c r="AQ60" i="15"/>
  <c r="AL70" i="16"/>
  <c r="AL70" i="37" s="1"/>
  <c r="AO70" i="34" s="1"/>
  <c r="AN69" i="45" s="1"/>
  <c r="AQ70" i="15"/>
  <c r="AL63" i="16"/>
  <c r="AL63" i="37" s="1"/>
  <c r="AO63" i="34" s="1"/>
  <c r="AN62" i="45" s="1"/>
  <c r="AQ63" i="15"/>
  <c r="AL47" i="16"/>
  <c r="AL47" i="37" s="1"/>
  <c r="AO47" i="34" s="1"/>
  <c r="AN46" i="45" s="1"/>
  <c r="AQ47" i="15"/>
  <c r="AL74" i="16"/>
  <c r="AL74" i="37" s="1"/>
  <c r="AO74" i="34" s="1"/>
  <c r="AN73" i="45" s="1"/>
  <c r="AQ74" i="15"/>
  <c r="AL14" i="16"/>
  <c r="AL14" i="37" s="1"/>
  <c r="AO14" i="34" s="1"/>
  <c r="AN13" i="45" s="1"/>
  <c r="AQ14" i="15"/>
  <c r="AL102" i="16"/>
  <c r="AL102" i="37" s="1"/>
  <c r="AO102" i="34" s="1"/>
  <c r="AN101" i="45" s="1"/>
  <c r="AQ102" i="15"/>
  <c r="AL23" i="16"/>
  <c r="AL23" i="37" s="1"/>
  <c r="AO23" i="34" s="1"/>
  <c r="AN22" i="45" s="1"/>
  <c r="AQ23" i="15"/>
  <c r="AL99" i="16"/>
  <c r="AL99" i="37" s="1"/>
  <c r="AO99" i="34" s="1"/>
  <c r="AN98" i="45" s="1"/>
  <c r="AQ99" i="15"/>
  <c r="AL16" i="16"/>
  <c r="AL16" i="37" s="1"/>
  <c r="AO16" i="34" s="1"/>
  <c r="AN15" i="45" s="1"/>
  <c r="AQ16" i="15"/>
  <c r="AL89" i="16"/>
  <c r="AL89" i="37" s="1"/>
  <c r="AO89" i="34" s="1"/>
  <c r="AN88" i="45" s="1"/>
  <c r="AQ89" i="15"/>
  <c r="AL82" i="16"/>
  <c r="AL82" i="37" s="1"/>
  <c r="AO82" i="34" s="1"/>
  <c r="AN81" i="45" s="1"/>
  <c r="AQ82" i="15"/>
  <c r="AL92" i="16"/>
  <c r="AL92" i="37" s="1"/>
  <c r="AO92" i="34" s="1"/>
  <c r="AN91" i="45" s="1"/>
  <c r="AQ92" i="15"/>
  <c r="AL98" i="16"/>
  <c r="AL98" i="37" s="1"/>
  <c r="AO98" i="34" s="1"/>
  <c r="AN97" i="45" s="1"/>
  <c r="AQ98" i="15"/>
  <c r="AL46" i="16"/>
  <c r="AL46" i="37" s="1"/>
  <c r="AO46" i="34" s="1"/>
  <c r="AN45" i="45" s="1"/>
  <c r="AQ46" i="15"/>
  <c r="AL104" i="16"/>
  <c r="AL104" i="37" s="1"/>
  <c r="AO104" i="34" s="1"/>
  <c r="AN103" i="45" s="1"/>
  <c r="AQ104" i="15"/>
  <c r="AL88" i="16"/>
  <c r="AL88" i="37" s="1"/>
  <c r="AO88" i="34" s="1"/>
  <c r="AN87" i="45" s="1"/>
  <c r="AQ88" i="15"/>
  <c r="AL111" i="16"/>
  <c r="AL111" i="37" s="1"/>
  <c r="AO111" i="34" s="1"/>
  <c r="AN110" i="45" s="1"/>
  <c r="AQ111" i="15"/>
  <c r="AL13" i="16"/>
  <c r="AL13" i="37" s="1"/>
  <c r="AO13" i="34" s="1"/>
  <c r="AN12" i="45" s="1"/>
  <c r="AQ13" i="15"/>
  <c r="AL45" i="16"/>
  <c r="AL45" i="37" s="1"/>
  <c r="AO45" i="34" s="1"/>
  <c r="AN44" i="45" s="1"/>
  <c r="AQ45" i="15"/>
  <c r="AL109" i="16"/>
  <c r="AL109" i="37" s="1"/>
  <c r="AO109" i="34" s="1"/>
  <c r="AN108" i="45" s="1"/>
  <c r="AQ109" i="15"/>
  <c r="AL33" i="16"/>
  <c r="AL33" i="37" s="1"/>
  <c r="AO33" i="34" s="1"/>
  <c r="AN32" i="45" s="1"/>
  <c r="AQ33" i="15"/>
  <c r="AI3" i="4"/>
  <c r="AC203" i="46" l="1"/>
  <c r="AC211" i="46"/>
  <c r="AC287" i="46"/>
  <c r="AB865" i="46"/>
  <c r="AC816" i="46"/>
  <c r="AC698" i="46"/>
  <c r="AC826" i="46"/>
  <c r="AC832" i="46"/>
  <c r="AC722" i="46"/>
  <c r="AC730" i="46"/>
  <c r="AC301" i="46"/>
  <c r="AC182" i="46"/>
  <c r="AC213" i="46"/>
  <c r="AC87" i="46"/>
  <c r="AC215" i="46"/>
  <c r="AC305" i="46"/>
  <c r="AB863" i="46"/>
  <c r="AC808" i="46"/>
  <c r="AC717" i="46"/>
  <c r="AC706" i="46"/>
  <c r="AC830" i="46"/>
  <c r="AC838" i="46"/>
  <c r="AC509" i="46"/>
  <c r="AC848" i="46"/>
  <c r="AC377" i="46"/>
  <c r="AC805" i="46"/>
  <c r="AC385" i="46"/>
  <c r="AC401" i="46"/>
  <c r="AC588" i="46"/>
  <c r="AC625" i="46"/>
  <c r="AC515" i="46"/>
  <c r="AC528" i="46"/>
  <c r="AC488" i="46"/>
  <c r="AC526" i="46"/>
  <c r="AC527" i="46"/>
  <c r="AC92" i="46"/>
  <c r="AC204" i="46"/>
  <c r="AC97" i="46"/>
  <c r="AC105" i="46"/>
  <c r="AC181" i="46"/>
  <c r="AC710" i="46"/>
  <c r="AC804" i="46"/>
  <c r="AC720" i="46"/>
  <c r="AC726" i="46"/>
  <c r="AC828" i="46"/>
  <c r="AC836" i="46"/>
  <c r="AC619" i="46"/>
  <c r="AC394" i="46"/>
  <c r="AC107" i="46"/>
  <c r="AC299" i="46"/>
  <c r="AC109" i="46"/>
  <c r="AC199" i="46"/>
  <c r="AB867" i="46"/>
  <c r="AC702" i="46"/>
  <c r="AC823" i="46"/>
  <c r="AC812" i="46"/>
  <c r="AC724" i="46"/>
  <c r="AC732" i="46"/>
  <c r="AC721" i="46"/>
  <c r="AC742" i="46"/>
  <c r="AC801" i="46"/>
  <c r="AC699" i="46"/>
  <c r="AC703" i="46"/>
  <c r="AC719" i="46"/>
  <c r="AC800" i="46"/>
  <c r="AC837" i="46"/>
  <c r="AC409" i="46"/>
  <c r="AC846" i="46"/>
  <c r="AC806" i="46"/>
  <c r="AC102" i="46"/>
  <c r="AC421" i="46"/>
  <c r="AC304" i="46"/>
  <c r="AC522" i="46"/>
  <c r="AC309" i="46"/>
  <c r="AC74" i="46"/>
  <c r="AC274" i="46"/>
  <c r="AC190" i="46"/>
  <c r="AC90" i="46"/>
  <c r="AC298" i="46"/>
  <c r="AC200" i="46"/>
  <c r="AC513" i="46"/>
  <c r="AC76" i="46"/>
  <c r="AC319" i="46"/>
  <c r="AC193" i="46"/>
  <c r="AC851" i="46"/>
  <c r="AC93" i="46"/>
  <c r="AC66" i="46"/>
  <c r="AC187" i="46"/>
  <c r="AC282" i="46"/>
  <c r="AC406" i="46"/>
  <c r="AC308" i="46"/>
  <c r="AC297" i="46"/>
  <c r="AC106" i="46"/>
  <c r="AC59" i="46"/>
  <c r="AC63" i="46"/>
  <c r="AB869" i="46"/>
  <c r="AC809" i="46"/>
  <c r="AC825" i="46"/>
  <c r="AC694" i="46"/>
  <c r="AC731" i="46"/>
  <c r="AC833" i="46"/>
  <c r="AC740" i="46"/>
  <c r="AC700" i="46"/>
  <c r="AC632" i="46"/>
  <c r="AC315" i="46"/>
  <c r="AC622" i="46"/>
  <c r="AC416" i="46"/>
  <c r="AC75" i="46"/>
  <c r="AC627" i="46"/>
  <c r="AC529" i="46"/>
  <c r="AC605" i="46"/>
  <c r="AC286" i="46"/>
  <c r="AC168" i="46"/>
  <c r="AC402" i="46"/>
  <c r="AC302" i="46"/>
  <c r="AC192" i="46"/>
  <c r="AC94" i="46"/>
  <c r="AC407" i="46"/>
  <c r="AC288" i="46"/>
  <c r="AC743" i="46"/>
  <c r="AC511" i="46"/>
  <c r="AC427" i="46"/>
  <c r="AC835" i="46"/>
  <c r="AC278" i="46"/>
  <c r="AC81" i="46"/>
  <c r="AC176" i="46"/>
  <c r="AC300" i="46"/>
  <c r="AC626" i="46"/>
  <c r="AC191" i="46"/>
  <c r="AC318" i="46"/>
  <c r="AC271" i="46"/>
  <c r="AC275" i="46"/>
  <c r="AC279" i="46"/>
  <c r="AC295" i="46"/>
  <c r="AC58" i="46"/>
  <c r="AC95" i="46"/>
  <c r="AC303" i="46"/>
  <c r="AC210" i="46"/>
  <c r="AC382" i="46"/>
  <c r="AC420" i="46"/>
  <c r="AC633" i="46"/>
  <c r="AC516" i="46"/>
  <c r="AC628" i="46"/>
  <c r="AC635" i="46"/>
  <c r="AC423" i="46"/>
  <c r="AC180" i="46"/>
  <c r="AC62" i="46"/>
  <c r="AC84" i="46"/>
  <c r="AC196" i="46"/>
  <c r="AC510" i="46"/>
  <c r="AC518" i="46"/>
  <c r="AB864" i="46"/>
  <c r="AC725" i="46"/>
  <c r="AC606" i="46"/>
  <c r="AC531" i="46"/>
  <c r="AC405" i="46"/>
  <c r="AC321" i="46"/>
  <c r="AC411" i="46"/>
  <c r="AC172" i="46"/>
  <c r="AC293" i="46"/>
  <c r="AC494" i="46"/>
  <c r="AC194" i="46"/>
  <c r="AC202" i="46"/>
  <c r="AC85" i="46"/>
  <c r="AC212" i="46"/>
  <c r="AC165" i="46"/>
  <c r="AC169" i="46"/>
  <c r="AC173" i="46"/>
  <c r="AC189" i="46"/>
  <c r="AC270" i="46"/>
  <c r="AC307" i="46"/>
  <c r="AC197" i="46"/>
  <c r="AC104" i="46"/>
  <c r="AC276" i="46"/>
  <c r="AB866" i="46"/>
  <c r="AC738" i="46"/>
  <c r="AC845" i="46"/>
  <c r="AC834" i="46"/>
  <c r="AC840" i="46"/>
  <c r="AC521" i="46"/>
  <c r="AC711" i="46"/>
  <c r="AC415" i="46"/>
  <c r="AC317" i="46"/>
  <c r="AC499" i="46"/>
  <c r="AC498" i="46"/>
  <c r="AC486" i="46"/>
  <c r="AC296" i="46"/>
  <c r="AC514" i="46"/>
  <c r="AC86" i="46"/>
  <c r="AC306" i="46"/>
  <c r="AC831" i="46"/>
  <c r="AC500" i="46"/>
  <c r="AC425" i="46"/>
  <c r="AC617" i="46"/>
  <c r="AC533" i="46"/>
  <c r="AC623" i="46"/>
  <c r="AC490" i="46"/>
  <c r="AC611" i="46"/>
  <c r="AC70" i="46"/>
  <c r="AC88" i="46"/>
  <c r="AC96" i="46"/>
  <c r="AC403" i="46"/>
  <c r="AC530" i="46"/>
  <c r="AC589" i="46"/>
  <c r="AC487" i="46"/>
  <c r="AC67" i="46"/>
  <c r="AC83" i="46"/>
  <c r="AC164" i="46"/>
  <c r="AC201" i="46"/>
  <c r="AC91" i="46"/>
  <c r="AC422" i="46"/>
  <c r="AC594" i="46"/>
  <c r="AC844" i="46"/>
  <c r="AC739" i="46"/>
  <c r="AC728" i="46"/>
  <c r="AC734" i="46"/>
  <c r="AB868" i="46"/>
  <c r="AC733" i="46"/>
  <c r="AC741" i="46"/>
  <c r="AC393" i="46"/>
  <c r="AC392" i="46"/>
  <c r="AC592" i="46"/>
  <c r="AC614" i="46"/>
  <c r="AC408" i="46"/>
  <c r="AC616" i="46"/>
  <c r="AC624" i="46"/>
  <c r="AC195" i="46"/>
  <c r="AB862" i="46"/>
  <c r="AC818" i="46"/>
  <c r="AC849" i="46"/>
  <c r="AC829" i="46"/>
  <c r="AC745" i="46"/>
  <c r="AC517" i="46"/>
  <c r="AC384" i="46"/>
  <c r="AC505" i="46"/>
  <c r="AC600" i="46"/>
  <c r="AC618" i="46"/>
  <c r="AC414" i="46"/>
  <c r="AC827" i="46"/>
  <c r="AC424" i="46"/>
  <c r="AC695" i="46"/>
  <c r="AC381" i="46"/>
  <c r="AC597" i="46"/>
  <c r="AC613" i="46"/>
  <c r="AC482" i="46"/>
  <c r="AC519" i="46"/>
  <c r="AC621" i="46"/>
  <c r="AC316" i="46"/>
  <c r="AC170" i="46"/>
  <c r="AC208" i="46"/>
  <c r="AC103" i="46"/>
  <c r="AC198" i="46"/>
  <c r="AC98" i="46"/>
  <c r="AC839" i="46"/>
  <c r="AC847" i="46"/>
  <c r="AC817" i="46"/>
  <c r="AC604" i="46"/>
  <c r="AC380" i="46"/>
  <c r="AC508" i="46"/>
  <c r="AC620" i="46"/>
  <c r="AC404" i="46"/>
  <c r="AC412" i="46"/>
  <c r="AC89" i="46"/>
  <c r="AC712" i="46"/>
  <c r="AC637" i="46"/>
  <c r="AC723" i="46"/>
  <c r="AC639" i="46"/>
  <c r="AC729" i="46"/>
  <c r="AC596" i="46"/>
  <c r="AC399" i="46"/>
  <c r="AC388" i="46"/>
  <c r="AC512" i="46"/>
  <c r="AC520" i="46"/>
  <c r="AC615" i="46"/>
  <c r="AC636" i="46"/>
  <c r="AC483" i="46"/>
  <c r="AC593" i="46"/>
  <c r="AC491" i="46"/>
  <c r="AC507" i="46"/>
  <c r="AC376" i="46"/>
  <c r="AC413" i="46"/>
  <c r="AC727" i="46"/>
  <c r="AC634" i="46"/>
  <c r="AC64" i="46"/>
  <c r="AC314" i="46"/>
  <c r="AC209" i="46"/>
  <c r="AC410" i="46"/>
  <c r="AC310" i="46"/>
  <c r="AD767" i="46"/>
  <c r="AD343" i="46"/>
  <c r="AD661" i="46"/>
  <c r="AD449" i="46"/>
  <c r="AD555" i="46"/>
  <c r="AD25" i="46"/>
  <c r="AD131" i="46"/>
  <c r="AD237" i="46"/>
  <c r="AD765" i="46"/>
  <c r="AD659" i="46"/>
  <c r="AD341" i="46"/>
  <c r="AD447" i="46"/>
  <c r="AD553" i="46"/>
  <c r="AD235" i="46"/>
  <c r="AD23" i="46"/>
  <c r="AD129" i="46"/>
  <c r="AC269" i="46"/>
  <c r="AD674" i="46"/>
  <c r="AD780" i="46"/>
  <c r="AD462" i="46"/>
  <c r="AD38" i="46"/>
  <c r="AD144" i="46"/>
  <c r="AD356" i="46"/>
  <c r="AD568" i="46"/>
  <c r="AD250" i="46"/>
  <c r="AD679" i="46"/>
  <c r="AD467" i="46"/>
  <c r="AD573" i="46"/>
  <c r="AD785" i="46"/>
  <c r="AD361" i="46"/>
  <c r="AD43" i="46"/>
  <c r="AD149" i="46"/>
  <c r="AD255" i="46"/>
  <c r="AD668" i="46"/>
  <c r="AD774" i="46"/>
  <c r="AD562" i="46"/>
  <c r="AD350" i="46"/>
  <c r="AD456" i="46"/>
  <c r="AD138" i="46"/>
  <c r="AD244" i="46"/>
  <c r="AD32" i="46"/>
  <c r="AD650" i="46"/>
  <c r="AD756" i="46"/>
  <c r="AD438" i="46"/>
  <c r="AD544" i="46"/>
  <c r="AD14" i="46"/>
  <c r="AD120" i="46"/>
  <c r="AD332" i="46"/>
  <c r="AD226" i="46"/>
  <c r="AD690" i="46"/>
  <c r="AD796" i="46"/>
  <c r="AD478" i="46"/>
  <c r="AD266" i="46"/>
  <c r="AD584" i="46"/>
  <c r="AD372" i="46"/>
  <c r="AD54" i="46"/>
  <c r="AD160" i="46"/>
  <c r="AD655" i="46"/>
  <c r="AD761" i="46"/>
  <c r="AD443" i="46"/>
  <c r="AD549" i="46"/>
  <c r="AD337" i="46"/>
  <c r="AD19" i="46"/>
  <c r="AD125" i="46"/>
  <c r="AD231" i="46"/>
  <c r="AD644" i="46"/>
  <c r="AD750" i="46"/>
  <c r="AD538" i="46"/>
  <c r="AD326" i="46"/>
  <c r="AD432" i="46"/>
  <c r="AD114" i="46"/>
  <c r="AD220" i="46"/>
  <c r="AD8" i="46"/>
  <c r="AD647" i="46"/>
  <c r="AD435" i="46"/>
  <c r="AD541" i="46"/>
  <c r="AD753" i="46"/>
  <c r="AD329" i="46"/>
  <c r="AD117" i="46"/>
  <c r="AD223" i="46"/>
  <c r="AD11" i="46"/>
  <c r="AD759" i="46"/>
  <c r="AD335" i="46"/>
  <c r="AD441" i="46"/>
  <c r="AD547" i="46"/>
  <c r="AD653" i="46"/>
  <c r="AD17" i="46"/>
  <c r="AD123" i="46"/>
  <c r="AD229" i="46"/>
  <c r="AD746" i="46"/>
  <c r="AD640" i="46"/>
  <c r="AD322" i="46"/>
  <c r="AD534" i="46"/>
  <c r="AD4" i="46"/>
  <c r="AD428" i="46"/>
  <c r="AD110" i="46"/>
  <c r="AD216" i="46"/>
  <c r="AD773" i="46"/>
  <c r="AD667" i="46"/>
  <c r="AD349" i="46"/>
  <c r="AD455" i="46"/>
  <c r="AD561" i="46"/>
  <c r="AD243" i="46"/>
  <c r="AD31" i="46"/>
  <c r="AD137" i="46"/>
  <c r="AD671" i="46"/>
  <c r="AD777" i="46"/>
  <c r="AD459" i="46"/>
  <c r="AD565" i="46"/>
  <c r="AD353" i="46"/>
  <c r="AD35" i="46"/>
  <c r="AD141" i="46"/>
  <c r="AD247" i="46"/>
  <c r="AD654" i="46"/>
  <c r="AD760" i="46"/>
  <c r="AD442" i="46"/>
  <c r="AD548" i="46"/>
  <c r="AD230" i="46"/>
  <c r="AD336" i="46"/>
  <c r="AD18" i="46"/>
  <c r="AD124" i="46"/>
  <c r="AD658" i="46"/>
  <c r="AD764" i="46"/>
  <c r="AD446" i="46"/>
  <c r="AD22" i="46"/>
  <c r="AD128" i="46"/>
  <c r="AD340" i="46"/>
  <c r="AD552" i="46"/>
  <c r="AD234" i="46"/>
  <c r="AD749" i="46"/>
  <c r="AD643" i="46"/>
  <c r="AD325" i="46"/>
  <c r="AD431" i="46"/>
  <c r="AD537" i="46"/>
  <c r="AD219" i="46"/>
  <c r="AD7" i="46"/>
  <c r="AD113" i="46"/>
  <c r="AD670" i="46"/>
  <c r="AD776" i="46"/>
  <c r="AD458" i="46"/>
  <c r="AD564" i="46"/>
  <c r="AD246" i="46"/>
  <c r="AD352" i="46"/>
  <c r="AD34" i="46"/>
  <c r="AD140" i="46"/>
  <c r="AD681" i="46"/>
  <c r="AD787" i="46"/>
  <c r="AD575" i="46"/>
  <c r="AD363" i="46"/>
  <c r="AD469" i="46"/>
  <c r="AD151" i="46"/>
  <c r="AD257" i="46"/>
  <c r="AD45" i="46"/>
  <c r="AQ111" i="45"/>
  <c r="AU111" i="45" s="1"/>
  <c r="AD586" i="46"/>
  <c r="AD692" i="46"/>
  <c r="AD798" i="46"/>
  <c r="AD374" i="46"/>
  <c r="AD480" i="46"/>
  <c r="AD162" i="46"/>
  <c r="AD268" i="46"/>
  <c r="AD56" i="46"/>
  <c r="AD641" i="46"/>
  <c r="AD747" i="46"/>
  <c r="AD535" i="46"/>
  <c r="AD323" i="46"/>
  <c r="AD429" i="46"/>
  <c r="AD111" i="46"/>
  <c r="AD217" i="46"/>
  <c r="AD5" i="46"/>
  <c r="AC587" i="46"/>
  <c r="AD791" i="46"/>
  <c r="AD367" i="46"/>
  <c r="AD473" i="46"/>
  <c r="AD579" i="46"/>
  <c r="AD685" i="46"/>
  <c r="AD261" i="46"/>
  <c r="AD49" i="46"/>
  <c r="AD155" i="46"/>
  <c r="AD778" i="46"/>
  <c r="AD672" i="46"/>
  <c r="AD354" i="46"/>
  <c r="AD566" i="46"/>
  <c r="AD460" i="46"/>
  <c r="AD36" i="46"/>
  <c r="AD142" i="46"/>
  <c r="AD248" i="46"/>
  <c r="AD673" i="46"/>
  <c r="AD779" i="46"/>
  <c r="AD567" i="46"/>
  <c r="AD355" i="46"/>
  <c r="AD461" i="46"/>
  <c r="AD143" i="46"/>
  <c r="AD249" i="46"/>
  <c r="AD37" i="46"/>
  <c r="AD646" i="46"/>
  <c r="AD752" i="46"/>
  <c r="AD434" i="46"/>
  <c r="AD540" i="46"/>
  <c r="AD222" i="46"/>
  <c r="AD328" i="46"/>
  <c r="AD10" i="46"/>
  <c r="AD116" i="46"/>
  <c r="AD684" i="46"/>
  <c r="AD790" i="46"/>
  <c r="AD578" i="46"/>
  <c r="AD366" i="46"/>
  <c r="AD472" i="46"/>
  <c r="AD154" i="46"/>
  <c r="AD260" i="46"/>
  <c r="AD48" i="46"/>
  <c r="AQ18" i="45"/>
  <c r="AU18" i="45" s="1"/>
  <c r="AD751" i="46"/>
  <c r="AD327" i="46"/>
  <c r="AD645" i="46"/>
  <c r="AD433" i="46"/>
  <c r="AD539" i="46"/>
  <c r="AD9" i="46"/>
  <c r="AD115" i="46"/>
  <c r="AD221" i="46"/>
  <c r="AD770" i="46"/>
  <c r="AD664" i="46"/>
  <c r="AD346" i="46"/>
  <c r="AD558" i="46"/>
  <c r="AD28" i="46"/>
  <c r="AD134" i="46"/>
  <c r="AD452" i="46"/>
  <c r="AD240" i="46"/>
  <c r="AD794" i="46"/>
  <c r="AD688" i="46"/>
  <c r="AD370" i="46"/>
  <c r="AD582" i="46"/>
  <c r="AD476" i="46"/>
  <c r="AD264" i="46"/>
  <c r="AD52" i="46"/>
  <c r="AD158" i="46"/>
  <c r="AD797" i="46"/>
  <c r="AD691" i="46"/>
  <c r="AD267" i="46"/>
  <c r="AD373" i="46"/>
  <c r="AD479" i="46"/>
  <c r="AD585" i="46"/>
  <c r="AD55" i="46"/>
  <c r="AD161" i="46"/>
  <c r="AD689" i="46"/>
  <c r="AD795" i="46"/>
  <c r="AD583" i="46"/>
  <c r="AD265" i="46"/>
  <c r="AD371" i="46"/>
  <c r="AD477" i="46"/>
  <c r="AD159" i="46"/>
  <c r="AD53" i="46"/>
  <c r="AD789" i="46"/>
  <c r="AD683" i="46"/>
  <c r="AD365" i="46"/>
  <c r="AD471" i="46"/>
  <c r="AD577" i="46"/>
  <c r="AD259" i="46"/>
  <c r="AD47" i="46"/>
  <c r="AD153" i="46"/>
  <c r="AD781" i="46"/>
  <c r="AD675" i="46"/>
  <c r="AD357" i="46"/>
  <c r="AD463" i="46"/>
  <c r="AD569" i="46"/>
  <c r="AD251" i="46"/>
  <c r="AD39" i="46"/>
  <c r="AD145" i="46"/>
  <c r="AD666" i="46"/>
  <c r="AD772" i="46"/>
  <c r="AD454" i="46"/>
  <c r="AD560" i="46"/>
  <c r="AD30" i="46"/>
  <c r="AD136" i="46"/>
  <c r="AD348" i="46"/>
  <c r="AD242" i="46"/>
  <c r="AC481" i="46"/>
  <c r="AD676" i="46"/>
  <c r="AD782" i="46"/>
  <c r="AD570" i="46"/>
  <c r="AD358" i="46"/>
  <c r="AD464" i="46"/>
  <c r="AD146" i="46"/>
  <c r="AD252" i="46"/>
  <c r="AD40" i="46"/>
  <c r="AD678" i="46"/>
  <c r="AD784" i="46"/>
  <c r="AD466" i="46"/>
  <c r="AD572" i="46"/>
  <c r="AD360" i="46"/>
  <c r="AD254" i="46"/>
  <c r="AD42" i="46"/>
  <c r="AD148" i="46"/>
  <c r="AD657" i="46"/>
  <c r="AD763" i="46"/>
  <c r="AD551" i="46"/>
  <c r="AD339" i="46"/>
  <c r="AD445" i="46"/>
  <c r="AD127" i="46"/>
  <c r="AD233" i="46"/>
  <c r="AD21" i="46"/>
  <c r="AD662" i="46"/>
  <c r="AD768" i="46"/>
  <c r="AD450" i="46"/>
  <c r="AD556" i="46"/>
  <c r="AD238" i="46"/>
  <c r="AD344" i="46"/>
  <c r="AD26" i="46"/>
  <c r="AD132" i="46"/>
  <c r="AQ10" i="45"/>
  <c r="AU10" i="45" s="1"/>
  <c r="AD642" i="46"/>
  <c r="AD748" i="46"/>
  <c r="AD430" i="46"/>
  <c r="AD112" i="46"/>
  <c r="AD324" i="46"/>
  <c r="AD536" i="46"/>
  <c r="AD218" i="46"/>
  <c r="AD6" i="46"/>
  <c r="AD665" i="46"/>
  <c r="AD771" i="46"/>
  <c r="AD559" i="46"/>
  <c r="AD347" i="46"/>
  <c r="AD453" i="46"/>
  <c r="AD135" i="46"/>
  <c r="AD241" i="46"/>
  <c r="AD29" i="46"/>
  <c r="AD687" i="46"/>
  <c r="AD793" i="46"/>
  <c r="AD475" i="46"/>
  <c r="AD581" i="46"/>
  <c r="AD263" i="46"/>
  <c r="AD369" i="46"/>
  <c r="AD51" i="46"/>
  <c r="AD157" i="46"/>
  <c r="AD660" i="46"/>
  <c r="AD766" i="46"/>
  <c r="AD554" i="46"/>
  <c r="AD342" i="46"/>
  <c r="AD448" i="46"/>
  <c r="AD130" i="46"/>
  <c r="AD236" i="46"/>
  <c r="AD24" i="46"/>
  <c r="AD762" i="46"/>
  <c r="AD656" i="46"/>
  <c r="AD338" i="46"/>
  <c r="AD550" i="46"/>
  <c r="AD444" i="46"/>
  <c r="AD20" i="46"/>
  <c r="AD126" i="46"/>
  <c r="AD232" i="46"/>
  <c r="AC375" i="46"/>
  <c r="AD649" i="46"/>
  <c r="AD755" i="46"/>
  <c r="AD543" i="46"/>
  <c r="AD331" i="46"/>
  <c r="AD437" i="46"/>
  <c r="AD119" i="46"/>
  <c r="AD225" i="46"/>
  <c r="AD13" i="46"/>
  <c r="AD652" i="46"/>
  <c r="AD758" i="46"/>
  <c r="AD546" i="46"/>
  <c r="AD334" i="46"/>
  <c r="AD440" i="46"/>
  <c r="AD122" i="46"/>
  <c r="AD228" i="46"/>
  <c r="AD16" i="46"/>
  <c r="AD786" i="46"/>
  <c r="AD680" i="46"/>
  <c r="AD362" i="46"/>
  <c r="AD574" i="46"/>
  <c r="AD256" i="46"/>
  <c r="AD44" i="46"/>
  <c r="AD150" i="46"/>
  <c r="AD468" i="46"/>
  <c r="AD682" i="46"/>
  <c r="AD788" i="46"/>
  <c r="AD470" i="46"/>
  <c r="AD576" i="46"/>
  <c r="AD364" i="46"/>
  <c r="AD46" i="46"/>
  <c r="AD152" i="46"/>
  <c r="AD258" i="46"/>
  <c r="AA871" i="46"/>
  <c r="AA872" i="46" s="1"/>
  <c r="AC799" i="46"/>
  <c r="AD686" i="46"/>
  <c r="AD792" i="46"/>
  <c r="AD262" i="46"/>
  <c r="AD474" i="46"/>
  <c r="AD580" i="46"/>
  <c r="AD50" i="46"/>
  <c r="AD368" i="46"/>
  <c r="AD156" i="46"/>
  <c r="AD754" i="46"/>
  <c r="AD648" i="46"/>
  <c r="AD330" i="46"/>
  <c r="AD542" i="46"/>
  <c r="AD12" i="46"/>
  <c r="AD118" i="46"/>
  <c r="AD436" i="46"/>
  <c r="AD224" i="46"/>
  <c r="AD783" i="46"/>
  <c r="AD359" i="46"/>
  <c r="AD677" i="46"/>
  <c r="AD465" i="46"/>
  <c r="AD571" i="46"/>
  <c r="AD253" i="46"/>
  <c r="AD41" i="46"/>
  <c r="AD147" i="46"/>
  <c r="AD775" i="46"/>
  <c r="AD351" i="46"/>
  <c r="AD457" i="46"/>
  <c r="AD563" i="46"/>
  <c r="AD669" i="46"/>
  <c r="AD33" i="46"/>
  <c r="AD139" i="46"/>
  <c r="AD245" i="46"/>
  <c r="AC163" i="46"/>
  <c r="AD663" i="46"/>
  <c r="AD451" i="46"/>
  <c r="AD557" i="46"/>
  <c r="AD769" i="46"/>
  <c r="AD345" i="46"/>
  <c r="AD27" i="46"/>
  <c r="AD133" i="46"/>
  <c r="AD239" i="46"/>
  <c r="AC693" i="46"/>
  <c r="AD757" i="46"/>
  <c r="AD651" i="46"/>
  <c r="AD333" i="46"/>
  <c r="AD439" i="46"/>
  <c r="AD545" i="46"/>
  <c r="AD227" i="46"/>
  <c r="AD15" i="46"/>
  <c r="AD121" i="46"/>
  <c r="AC57" i="46"/>
  <c r="AO99" i="45"/>
  <c r="AW99" i="45" s="1"/>
  <c r="AQ99" i="45"/>
  <c r="AO13" i="45"/>
  <c r="AQ13" i="45"/>
  <c r="AU13" i="45" s="1"/>
  <c r="AO57" i="45"/>
  <c r="AQ57" i="45"/>
  <c r="AU57" i="45" s="1"/>
  <c r="AN121" i="45"/>
  <c r="AO5" i="45"/>
  <c r="AQ5" i="45"/>
  <c r="AO16" i="45"/>
  <c r="AQ16" i="45"/>
  <c r="AU16" i="45" s="1"/>
  <c r="AO64" i="45"/>
  <c r="AQ64" i="45"/>
  <c r="AU64" i="45" s="1"/>
  <c r="AO34" i="45"/>
  <c r="AW34" i="45" s="1"/>
  <c r="AQ34" i="45"/>
  <c r="AO82" i="45"/>
  <c r="AQ82" i="45"/>
  <c r="AU82" i="45" s="1"/>
  <c r="AO14" i="45"/>
  <c r="AW14" i="45" s="1"/>
  <c r="AQ14" i="45"/>
  <c r="AO63" i="45"/>
  <c r="AQ63" i="45"/>
  <c r="AU63" i="45" s="1"/>
  <c r="AO96" i="45"/>
  <c r="AW96" i="45" s="1"/>
  <c r="AQ96" i="45"/>
  <c r="AO84" i="45"/>
  <c r="AQ84" i="45"/>
  <c r="AU84" i="45" s="1"/>
  <c r="AO68" i="45"/>
  <c r="AQ68" i="45"/>
  <c r="AU68" i="45" s="1"/>
  <c r="AO58" i="45"/>
  <c r="AQ58" i="45"/>
  <c r="AU58" i="45" s="1"/>
  <c r="AO80" i="45"/>
  <c r="AQ80" i="45"/>
  <c r="AU80" i="45" s="1"/>
  <c r="AO6" i="45"/>
  <c r="AQ6" i="45"/>
  <c r="AU6" i="45" s="1"/>
  <c r="AO90" i="45"/>
  <c r="AQ90" i="45"/>
  <c r="AU90" i="45" s="1"/>
  <c r="AO49" i="45"/>
  <c r="AW49" i="45" s="1"/>
  <c r="AQ49" i="45"/>
  <c r="AO69" i="45"/>
  <c r="AQ69" i="45"/>
  <c r="AU69" i="45" s="1"/>
  <c r="AO29" i="45"/>
  <c r="AQ29" i="45"/>
  <c r="AU29" i="45" s="1"/>
  <c r="AO87" i="45"/>
  <c r="AQ87" i="45"/>
  <c r="AU87" i="45" s="1"/>
  <c r="AO91" i="45"/>
  <c r="AQ91" i="45"/>
  <c r="AU91" i="45" s="1"/>
  <c r="AO98" i="45"/>
  <c r="AW98" i="45" s="1"/>
  <c r="AQ98" i="45"/>
  <c r="AO27" i="45"/>
  <c r="AW27" i="45" s="1"/>
  <c r="AQ27" i="45"/>
  <c r="AO32" i="45"/>
  <c r="AQ32" i="45"/>
  <c r="AU32" i="45" s="1"/>
  <c r="AO52" i="45"/>
  <c r="AW52" i="45" s="1"/>
  <c r="AQ52" i="45"/>
  <c r="AO7" i="45"/>
  <c r="AQ7" i="45"/>
  <c r="AU7" i="45" s="1"/>
  <c r="AO56" i="45"/>
  <c r="AQ56" i="45"/>
  <c r="AU56" i="45" s="1"/>
  <c r="AO77" i="45"/>
  <c r="AQ77" i="45"/>
  <c r="AU77" i="45" s="1"/>
  <c r="AO54" i="45"/>
  <c r="AW54" i="45" s="1"/>
  <c r="AQ54" i="45"/>
  <c r="AO105" i="45"/>
  <c r="AQ105" i="45"/>
  <c r="AU105" i="45" s="1"/>
  <c r="AO43" i="45"/>
  <c r="AW43" i="45" s="1"/>
  <c r="AQ43" i="45"/>
  <c r="AO36" i="45"/>
  <c r="AW36" i="45" s="1"/>
  <c r="AQ36" i="45"/>
  <c r="AO67" i="45"/>
  <c r="AQ67" i="45"/>
  <c r="AU67" i="45" s="1"/>
  <c r="AO30" i="45"/>
  <c r="AW30" i="45" s="1"/>
  <c r="AQ30" i="45"/>
  <c r="AO97" i="45"/>
  <c r="AQ97" i="45"/>
  <c r="AU97" i="45" s="1"/>
  <c r="AO50" i="45"/>
  <c r="AW50" i="45" s="1"/>
  <c r="AQ50" i="45"/>
  <c r="AO75" i="45"/>
  <c r="AQ75" i="45"/>
  <c r="AU75" i="45" s="1"/>
  <c r="AO102" i="45"/>
  <c r="AW102" i="45" s="1"/>
  <c r="AQ102" i="45"/>
  <c r="AO11" i="45"/>
  <c r="AQ11" i="45"/>
  <c r="AU11" i="45" s="1"/>
  <c r="AO93" i="45"/>
  <c r="AW93" i="45" s="1"/>
  <c r="AQ93" i="45"/>
  <c r="AO74" i="45"/>
  <c r="AQ74" i="45"/>
  <c r="AU74" i="45" s="1"/>
  <c r="AO8" i="45"/>
  <c r="AQ8" i="45"/>
  <c r="AU8" i="45" s="1"/>
  <c r="AO89" i="45"/>
  <c r="AQ89" i="45"/>
  <c r="AU89" i="45" s="1"/>
  <c r="AO39" i="45"/>
  <c r="AQ39" i="45"/>
  <c r="AU39" i="45" s="1"/>
  <c r="AO44" i="45"/>
  <c r="AW44" i="45" s="1"/>
  <c r="AQ44" i="45"/>
  <c r="AO81" i="45"/>
  <c r="AQ81" i="45"/>
  <c r="AU81" i="45" s="1"/>
  <c r="AO46" i="45"/>
  <c r="AW46" i="45" s="1"/>
  <c r="AQ46" i="45"/>
  <c r="AO72" i="45"/>
  <c r="AQ72" i="45"/>
  <c r="AU72" i="45" s="1"/>
  <c r="AO23" i="45"/>
  <c r="AQ23" i="45"/>
  <c r="AU23" i="45" s="1"/>
  <c r="AO94" i="45"/>
  <c r="AW94" i="45" s="1"/>
  <c r="AQ94" i="45"/>
  <c r="AO110" i="45"/>
  <c r="AW110" i="45" s="1"/>
  <c r="AQ110" i="45"/>
  <c r="AO48" i="45"/>
  <c r="AW48" i="45" s="1"/>
  <c r="AQ48" i="45"/>
  <c r="AO55" i="45"/>
  <c r="AQ55" i="45"/>
  <c r="AU55" i="45" s="1"/>
  <c r="AO65" i="45"/>
  <c r="AQ65" i="45"/>
  <c r="AU65" i="45" s="1"/>
  <c r="AO61" i="45"/>
  <c r="AQ61" i="45"/>
  <c r="AU61" i="45" s="1"/>
  <c r="AO71" i="45"/>
  <c r="AQ71" i="45"/>
  <c r="AU71" i="45" s="1"/>
  <c r="AO21" i="45"/>
  <c r="AW21" i="45" s="1"/>
  <c r="AQ21" i="45"/>
  <c r="AO38" i="45"/>
  <c r="AQ38" i="45"/>
  <c r="AU38" i="45" s="1"/>
  <c r="AO9" i="45"/>
  <c r="AQ9" i="45"/>
  <c r="AU9" i="45" s="1"/>
  <c r="AO33" i="45"/>
  <c r="AQ33" i="45"/>
  <c r="AU33" i="45" s="1"/>
  <c r="AO86" i="45"/>
  <c r="AQ86" i="45"/>
  <c r="AU86" i="45" s="1"/>
  <c r="AO107" i="45"/>
  <c r="AQ107" i="45"/>
  <c r="AU107" i="45" s="1"/>
  <c r="AN119" i="45"/>
  <c r="AN117" i="45"/>
  <c r="AO4" i="45"/>
  <c r="AQ4" i="45"/>
  <c r="AO17" i="45"/>
  <c r="AQ17" i="45"/>
  <c r="AU17" i="45" s="1"/>
  <c r="AO51" i="45"/>
  <c r="AW51" i="45" s="1"/>
  <c r="AQ51" i="45"/>
  <c r="AO66" i="45"/>
  <c r="AQ66" i="45"/>
  <c r="AU66" i="45" s="1"/>
  <c r="AO24" i="45"/>
  <c r="AW24" i="45" s="1"/>
  <c r="AQ24" i="45"/>
  <c r="AO15" i="45"/>
  <c r="AW15" i="45" s="1"/>
  <c r="AQ15" i="45"/>
  <c r="AO85" i="45"/>
  <c r="AQ85" i="45"/>
  <c r="AU85" i="45" s="1"/>
  <c r="AO78" i="45"/>
  <c r="AQ78" i="45"/>
  <c r="AU78" i="45" s="1"/>
  <c r="AO104" i="45"/>
  <c r="AQ104" i="45"/>
  <c r="AU104" i="45" s="1"/>
  <c r="AO26" i="45"/>
  <c r="AW26" i="45" s="1"/>
  <c r="AQ26" i="45"/>
  <c r="AO12" i="45"/>
  <c r="AQ12" i="45"/>
  <c r="AU12" i="45" s="1"/>
  <c r="AO45" i="45"/>
  <c r="AQ45" i="45"/>
  <c r="AU45" i="45" s="1"/>
  <c r="AO88" i="45"/>
  <c r="AQ88" i="45"/>
  <c r="AU88" i="45" s="1"/>
  <c r="AO101" i="45"/>
  <c r="AQ101" i="45"/>
  <c r="AU101" i="45" s="1"/>
  <c r="AO37" i="45"/>
  <c r="AQ37" i="45"/>
  <c r="AU37" i="45" s="1"/>
  <c r="AO83" i="45"/>
  <c r="AQ83" i="45"/>
  <c r="AU83" i="45" s="1"/>
  <c r="AO35" i="45"/>
  <c r="AW35" i="45" s="1"/>
  <c r="AQ35" i="45"/>
  <c r="AO41" i="45"/>
  <c r="AQ41" i="45"/>
  <c r="AU41" i="45" s="1"/>
  <c r="AO100" i="45"/>
  <c r="AQ100" i="45"/>
  <c r="AU100" i="45" s="1"/>
  <c r="AO106" i="45"/>
  <c r="AQ106" i="45"/>
  <c r="AU106" i="45" s="1"/>
  <c r="AO70" i="45"/>
  <c r="AQ70" i="45"/>
  <c r="AU70" i="45" s="1"/>
  <c r="AO92" i="45"/>
  <c r="AQ92" i="45"/>
  <c r="AU92" i="45" s="1"/>
  <c r="AO28" i="45"/>
  <c r="AW28" i="45" s="1"/>
  <c r="AQ28" i="45"/>
  <c r="AO31" i="45"/>
  <c r="AQ31" i="45"/>
  <c r="AU31" i="45" s="1"/>
  <c r="AO73" i="16"/>
  <c r="AO105" i="37"/>
  <c r="AO84" i="37"/>
  <c r="AO42" i="37"/>
  <c r="AO58" i="37"/>
  <c r="AO32" i="37"/>
  <c r="AO56" i="37"/>
  <c r="AO103" i="37"/>
  <c r="AO24" i="37"/>
  <c r="AO12" i="37"/>
  <c r="AO74" i="37"/>
  <c r="AO112" i="37"/>
  <c r="AO34" i="37"/>
  <c r="AO33" i="37"/>
  <c r="AO72" i="37"/>
  <c r="AO41" i="37"/>
  <c r="AO83" i="37"/>
  <c r="AO77" i="37"/>
  <c r="AO48" i="37"/>
  <c r="AO38" i="37"/>
  <c r="AO65" i="37"/>
  <c r="AO61" i="37"/>
  <c r="AO81" i="37"/>
  <c r="AO95" i="37"/>
  <c r="AO18" i="37"/>
  <c r="AO64" i="37"/>
  <c r="AO45" i="37"/>
  <c r="AO35" i="37"/>
  <c r="AO57" i="37"/>
  <c r="AO63" i="37"/>
  <c r="AO68" i="37"/>
  <c r="AO70" i="37"/>
  <c r="AO30" i="37"/>
  <c r="AO54" i="37"/>
  <c r="AO76" i="37"/>
  <c r="AO93" i="37"/>
  <c r="AO19" i="37"/>
  <c r="AO106" i="37"/>
  <c r="AO101" i="37"/>
  <c r="AO82" i="37"/>
  <c r="AO75" i="37"/>
  <c r="AO20" i="37"/>
  <c r="AO91" i="37"/>
  <c r="AO60" i="37"/>
  <c r="AO111" i="37"/>
  <c r="AO50" i="37"/>
  <c r="AO86" i="37"/>
  <c r="AO40" i="37"/>
  <c r="AO27" i="37"/>
  <c r="AO44" i="37"/>
  <c r="AO110" i="37"/>
  <c r="AO29" i="37"/>
  <c r="AO96" i="37"/>
  <c r="AO71" i="37"/>
  <c r="AO39" i="37"/>
  <c r="AO102" i="37"/>
  <c r="AO59" i="37"/>
  <c r="AO109" i="37"/>
  <c r="AO92" i="37"/>
  <c r="AO46" i="37"/>
  <c r="AO66" i="37"/>
  <c r="AO37" i="37"/>
  <c r="AO100" i="37"/>
  <c r="AO23" i="37"/>
  <c r="AO90" i="37"/>
  <c r="AO49" i="37"/>
  <c r="AO55" i="37"/>
  <c r="AO52" i="37"/>
  <c r="AO73" i="37"/>
  <c r="AO14" i="37"/>
  <c r="AO97" i="37"/>
  <c r="AO13" i="37"/>
  <c r="AO47" i="37"/>
  <c r="AO31" i="37"/>
  <c r="AO26" i="37"/>
  <c r="AO88" i="37"/>
  <c r="AO17" i="37"/>
  <c r="AO25" i="37"/>
  <c r="AO87" i="37"/>
  <c r="AO9" i="37"/>
  <c r="AO80" i="37"/>
  <c r="AO108" i="37"/>
  <c r="AO22" i="37"/>
  <c r="AO78" i="37"/>
  <c r="AO98" i="37"/>
  <c r="AO67" i="37"/>
  <c r="AO21" i="37"/>
  <c r="AO51" i="37"/>
  <c r="AO89" i="37"/>
  <c r="AO62" i="37"/>
  <c r="AO94" i="37"/>
  <c r="AO11" i="37"/>
  <c r="AO10" i="37"/>
  <c r="AO36" i="37"/>
  <c r="AO104" i="37"/>
  <c r="AO8" i="37"/>
  <c r="AO85" i="37"/>
  <c r="AO7" i="37"/>
  <c r="AO79" i="37"/>
  <c r="AO69" i="37"/>
  <c r="AO53" i="37"/>
  <c r="AO99" i="37"/>
  <c r="AO43" i="37"/>
  <c r="AO28" i="37"/>
  <c r="AO6" i="37"/>
  <c r="AO107" i="37"/>
  <c r="AO15" i="37"/>
  <c r="AO5" i="37"/>
  <c r="AO16" i="37"/>
  <c r="AM62" i="16"/>
  <c r="AM62" i="37" s="1"/>
  <c r="AP62" i="34" s="1"/>
  <c r="AQ62" i="34" s="1"/>
  <c r="AM65" i="16"/>
  <c r="AM65" i="37" s="1"/>
  <c r="AP65" i="34" s="1"/>
  <c r="AQ65" i="34" s="1"/>
  <c r="AO23" i="16"/>
  <c r="AO79" i="16"/>
  <c r="AO56" i="16"/>
  <c r="AO66" i="16"/>
  <c r="AO105" i="16"/>
  <c r="AO43" i="16"/>
  <c r="AO27" i="16"/>
  <c r="AO62" i="16"/>
  <c r="AO72" i="16"/>
  <c r="AO22" i="16"/>
  <c r="AO39" i="16"/>
  <c r="AO10" i="16"/>
  <c r="AO34" i="16"/>
  <c r="AO87" i="16"/>
  <c r="AO80" i="16"/>
  <c r="AO108" i="16"/>
  <c r="AO5" i="16"/>
  <c r="AO96" i="16"/>
  <c r="AO18" i="16"/>
  <c r="AO52" i="16"/>
  <c r="AO77" i="16"/>
  <c r="AO67" i="16"/>
  <c r="AO89" i="16"/>
  <c r="AO63" i="16"/>
  <c r="AO45" i="16"/>
  <c r="AO46" i="16"/>
  <c r="AO102" i="16"/>
  <c r="AO31" i="16"/>
  <c r="AO38" i="16"/>
  <c r="AO26" i="16"/>
  <c r="AO20" i="16"/>
  <c r="AO24" i="16"/>
  <c r="AO100" i="16"/>
  <c r="AO28" i="16"/>
  <c r="AO25" i="16"/>
  <c r="AO95" i="16"/>
  <c r="AO84" i="16"/>
  <c r="AO19" i="16"/>
  <c r="AO110" i="16"/>
  <c r="AO54" i="16"/>
  <c r="AO36" i="16"/>
  <c r="AO42" i="16"/>
  <c r="AO101" i="16"/>
  <c r="AO107" i="16"/>
  <c r="AO71" i="16"/>
  <c r="AO93" i="16"/>
  <c r="AO29" i="16"/>
  <c r="AO32" i="16"/>
  <c r="AO82" i="16"/>
  <c r="AO13" i="16"/>
  <c r="AO33" i="16"/>
  <c r="AO111" i="16"/>
  <c r="AO98" i="16"/>
  <c r="AO16" i="16"/>
  <c r="AO70" i="16"/>
  <c r="AO104" i="16"/>
  <c r="AO14" i="16"/>
  <c r="AO21" i="16"/>
  <c r="AO30" i="16"/>
  <c r="AO58" i="16"/>
  <c r="AO6" i="16"/>
  <c r="AO61" i="16"/>
  <c r="AO17" i="16"/>
  <c r="AO65" i="16"/>
  <c r="AO35" i="16"/>
  <c r="AO83" i="16"/>
  <c r="AO41" i="16"/>
  <c r="AO15" i="16"/>
  <c r="AO64" i="16"/>
  <c r="AO97" i="16"/>
  <c r="AO85" i="16"/>
  <c r="AO69" i="16"/>
  <c r="AO59" i="16"/>
  <c r="AO112" i="16"/>
  <c r="AO81" i="16"/>
  <c r="AO7" i="16"/>
  <c r="AO91" i="16"/>
  <c r="AO50" i="16"/>
  <c r="AO74" i="16"/>
  <c r="AO109" i="16"/>
  <c r="AO88" i="16"/>
  <c r="AO92" i="16"/>
  <c r="AO99" i="16"/>
  <c r="AO60" i="16"/>
  <c r="AO53" i="16"/>
  <c r="AO86" i="16"/>
  <c r="AO51" i="16"/>
  <c r="AO49" i="16"/>
  <c r="AO8" i="16"/>
  <c r="AO76" i="16"/>
  <c r="AO103" i="16"/>
  <c r="AO12" i="16"/>
  <c r="AO94" i="16"/>
  <c r="AO75" i="16"/>
  <c r="AO9" i="16"/>
  <c r="AO57" i="16"/>
  <c r="AO90" i="16"/>
  <c r="AO78" i="16"/>
  <c r="AO40" i="16"/>
  <c r="AO48" i="16"/>
  <c r="AO11" i="16"/>
  <c r="AO55" i="16"/>
  <c r="AO106" i="16"/>
  <c r="AO44" i="16"/>
  <c r="AO37" i="16"/>
  <c r="AO68" i="16"/>
  <c r="AO47" i="16"/>
  <c r="AM87" i="16"/>
  <c r="AM87" i="37" s="1"/>
  <c r="AP87" i="34" s="1"/>
  <c r="AQ87" i="34" s="1"/>
  <c r="AP87" i="15"/>
  <c r="AM106" i="16"/>
  <c r="AM106" i="37" s="1"/>
  <c r="AP106" i="34" s="1"/>
  <c r="AQ106" i="34" s="1"/>
  <c r="AP106" i="15"/>
  <c r="AM26" i="16"/>
  <c r="AM26" i="37" s="1"/>
  <c r="AP26" i="34" s="1"/>
  <c r="AP26" i="15"/>
  <c r="AM96" i="16"/>
  <c r="AM96" i="37" s="1"/>
  <c r="AP96" i="34" s="1"/>
  <c r="AP96" i="15"/>
  <c r="AM9" i="16"/>
  <c r="AM9" i="37" s="1"/>
  <c r="AP9" i="34" s="1"/>
  <c r="AQ9" i="34" s="1"/>
  <c r="AP9" i="15"/>
  <c r="AM56" i="16"/>
  <c r="AM56" i="37" s="1"/>
  <c r="AP56" i="34" s="1"/>
  <c r="AQ56" i="34" s="1"/>
  <c r="AP56" i="15"/>
  <c r="AM110" i="16"/>
  <c r="AM110" i="37" s="1"/>
  <c r="AP110" i="34" s="1"/>
  <c r="AP110" i="15"/>
  <c r="AM44" i="16"/>
  <c r="AM44" i="37" s="1"/>
  <c r="AP44" i="34" s="1"/>
  <c r="AQ44" i="34" s="1"/>
  <c r="AP44" i="15"/>
  <c r="AM101" i="16"/>
  <c r="AM101" i="37" s="1"/>
  <c r="AP101" i="34" s="1"/>
  <c r="AQ101" i="34" s="1"/>
  <c r="AP101" i="15"/>
  <c r="AM85" i="16"/>
  <c r="AM85" i="37" s="1"/>
  <c r="AP85" i="34" s="1"/>
  <c r="AQ85" i="34" s="1"/>
  <c r="AP85" i="15"/>
  <c r="AM60" i="16"/>
  <c r="AM60" i="37" s="1"/>
  <c r="AP60" i="34" s="1"/>
  <c r="AP60" i="15"/>
  <c r="AM82" i="16"/>
  <c r="AM82" i="37" s="1"/>
  <c r="AP82" i="34" s="1"/>
  <c r="AQ82" i="34" s="1"/>
  <c r="AP82" i="15"/>
  <c r="AM80" i="16"/>
  <c r="AM80" i="37" s="1"/>
  <c r="AP80" i="34" s="1"/>
  <c r="AP80" i="15"/>
  <c r="AM17" i="16"/>
  <c r="AM17" i="37" s="1"/>
  <c r="AP17" i="34" s="1"/>
  <c r="AQ17" i="34" s="1"/>
  <c r="AP17" i="15"/>
  <c r="AM61" i="16"/>
  <c r="AM61" i="37" s="1"/>
  <c r="AP61" i="34" s="1"/>
  <c r="AP61" i="15"/>
  <c r="AM33" i="16"/>
  <c r="AM33" i="37" s="1"/>
  <c r="AP33" i="34" s="1"/>
  <c r="AQ33" i="34" s="1"/>
  <c r="AP33" i="15"/>
  <c r="AM8" i="16"/>
  <c r="AM8" i="37" s="1"/>
  <c r="AP8" i="34" s="1"/>
  <c r="AQ8" i="34" s="1"/>
  <c r="AP8" i="15"/>
  <c r="AM24" i="16"/>
  <c r="AM24" i="37" s="1"/>
  <c r="AP24" i="34" s="1"/>
  <c r="AQ24" i="34" s="1"/>
  <c r="AP24" i="15"/>
  <c r="AM29" i="16"/>
  <c r="AM29" i="37" s="1"/>
  <c r="AP29" i="34" s="1"/>
  <c r="AQ29" i="34" s="1"/>
  <c r="AP29" i="15"/>
  <c r="AM94" i="16"/>
  <c r="AM94" i="37" s="1"/>
  <c r="AP94" i="34" s="1"/>
  <c r="AQ94" i="34" s="1"/>
  <c r="AP94" i="15"/>
  <c r="AM83" i="16"/>
  <c r="AM83" i="37" s="1"/>
  <c r="AP83" i="34" s="1"/>
  <c r="AQ83" i="34" s="1"/>
  <c r="AP83" i="15"/>
  <c r="AM103" i="16"/>
  <c r="AM103" i="37" s="1"/>
  <c r="AP103" i="34" s="1"/>
  <c r="AQ103" i="34" s="1"/>
  <c r="AP103" i="15"/>
  <c r="AP65" i="15"/>
  <c r="AM93" i="16"/>
  <c r="AM93" i="37" s="1"/>
  <c r="AP93" i="34" s="1"/>
  <c r="AQ93" i="34" s="1"/>
  <c r="AP93" i="15"/>
  <c r="AM10" i="16"/>
  <c r="AM10" i="37" s="1"/>
  <c r="AP10" i="34" s="1"/>
  <c r="AQ10" i="34" s="1"/>
  <c r="AP10" i="15"/>
  <c r="AM19" i="16"/>
  <c r="AM19" i="37" s="1"/>
  <c r="AP19" i="34" s="1"/>
  <c r="AP19" i="15"/>
  <c r="AM11" i="16"/>
  <c r="AM11" i="37" s="1"/>
  <c r="AP11" i="34" s="1"/>
  <c r="AP11" i="15"/>
  <c r="AM42" i="16"/>
  <c r="AM42" i="37" s="1"/>
  <c r="AP42" i="34" s="1"/>
  <c r="AQ42" i="34" s="1"/>
  <c r="AP42" i="15"/>
  <c r="AM69" i="16"/>
  <c r="AM69" i="37" s="1"/>
  <c r="AP69" i="34" s="1"/>
  <c r="AQ69" i="34" s="1"/>
  <c r="AP69" i="15"/>
  <c r="AM20" i="16"/>
  <c r="AM20" i="37" s="1"/>
  <c r="AP20" i="34" s="1"/>
  <c r="AP20" i="15"/>
  <c r="AM70" i="16"/>
  <c r="AM70" i="37" s="1"/>
  <c r="AP70" i="34" s="1"/>
  <c r="AQ70" i="34" s="1"/>
  <c r="AP70" i="15"/>
  <c r="AM32" i="16"/>
  <c r="AM32" i="37" s="1"/>
  <c r="AP32" i="34" s="1"/>
  <c r="AQ32" i="34" s="1"/>
  <c r="AP32" i="15"/>
  <c r="AM100" i="16"/>
  <c r="AM100" i="37" s="1"/>
  <c r="AP100" i="34" s="1"/>
  <c r="AQ100" i="34" s="1"/>
  <c r="AP100" i="15"/>
  <c r="AM59" i="16"/>
  <c r="AM59" i="37" s="1"/>
  <c r="AP59" i="34" s="1"/>
  <c r="AQ59" i="34" s="1"/>
  <c r="AP59" i="15"/>
  <c r="AM64" i="16"/>
  <c r="AM64" i="37" s="1"/>
  <c r="AP64" i="34" s="1"/>
  <c r="AQ64" i="34" s="1"/>
  <c r="AP64" i="15"/>
  <c r="AN62" i="16"/>
  <c r="AM66" i="16"/>
  <c r="AM66" i="37" s="1"/>
  <c r="AP66" i="34" s="1"/>
  <c r="AQ66" i="34" s="1"/>
  <c r="AP66" i="15"/>
  <c r="AM58" i="16"/>
  <c r="AM58" i="37" s="1"/>
  <c r="AP58" i="34" s="1"/>
  <c r="AQ58" i="34" s="1"/>
  <c r="AP58" i="15"/>
  <c r="AM45" i="16"/>
  <c r="AM45" i="37" s="1"/>
  <c r="AP45" i="34" s="1"/>
  <c r="AQ45" i="34" s="1"/>
  <c r="AP45" i="15"/>
  <c r="AM31" i="16"/>
  <c r="AM31" i="37" s="1"/>
  <c r="AP31" i="34" s="1"/>
  <c r="AQ31" i="34" s="1"/>
  <c r="AP31" i="15"/>
  <c r="AM53" i="16"/>
  <c r="AM53" i="37" s="1"/>
  <c r="AP53" i="34" s="1"/>
  <c r="AQ53" i="34" s="1"/>
  <c r="AP53" i="15"/>
  <c r="AM112" i="16"/>
  <c r="AM112" i="37" s="1"/>
  <c r="AP112" i="34" s="1"/>
  <c r="AP112" i="15"/>
  <c r="AM36" i="16"/>
  <c r="AM36" i="37" s="1"/>
  <c r="AP36" i="34" s="1"/>
  <c r="AQ36" i="34" s="1"/>
  <c r="AP36" i="15"/>
  <c r="AM35" i="16"/>
  <c r="AM35" i="37" s="1"/>
  <c r="AP35" i="34" s="1"/>
  <c r="AQ35" i="34" s="1"/>
  <c r="AP35" i="15"/>
  <c r="AM52" i="16"/>
  <c r="AM52" i="37" s="1"/>
  <c r="AP52" i="34" s="1"/>
  <c r="AQ52" i="34" s="1"/>
  <c r="AP52" i="15"/>
  <c r="AM27" i="16"/>
  <c r="AM27" i="37" s="1"/>
  <c r="AP27" i="34" s="1"/>
  <c r="AQ27" i="34" s="1"/>
  <c r="AP27" i="15"/>
  <c r="AM30" i="16"/>
  <c r="AM30" i="37" s="1"/>
  <c r="AP30" i="34" s="1"/>
  <c r="AQ30" i="34" s="1"/>
  <c r="AP30" i="15"/>
  <c r="AM92" i="16"/>
  <c r="AM92" i="37" s="1"/>
  <c r="AP92" i="34" s="1"/>
  <c r="AQ92" i="34" s="1"/>
  <c r="AP92" i="15"/>
  <c r="AM7" i="16"/>
  <c r="AM7" i="37" s="1"/>
  <c r="AP7" i="34" s="1"/>
  <c r="AQ7" i="34" s="1"/>
  <c r="AP7" i="15"/>
  <c r="AM23" i="16"/>
  <c r="AM23" i="37" s="1"/>
  <c r="AP23" i="34" s="1"/>
  <c r="AP23" i="15"/>
  <c r="AM97" i="16"/>
  <c r="AM97" i="37" s="1"/>
  <c r="AP97" i="34" s="1"/>
  <c r="AQ97" i="34" s="1"/>
  <c r="AP97" i="15"/>
  <c r="AM15" i="16"/>
  <c r="AM15" i="37" s="1"/>
  <c r="AP15" i="34" s="1"/>
  <c r="AQ15" i="34" s="1"/>
  <c r="AP15" i="15"/>
  <c r="AM108" i="16"/>
  <c r="AM108" i="37" s="1"/>
  <c r="AP108" i="34" s="1"/>
  <c r="AQ108" i="34" s="1"/>
  <c r="AP108" i="15"/>
  <c r="AM77" i="16"/>
  <c r="AM77" i="37" s="1"/>
  <c r="AP77" i="34" s="1"/>
  <c r="AP77" i="15"/>
  <c r="AM38" i="16"/>
  <c r="AM38" i="37" s="1"/>
  <c r="AP38" i="34" s="1"/>
  <c r="AQ38" i="34" s="1"/>
  <c r="AP38" i="15"/>
  <c r="AM5" i="16"/>
  <c r="AM5" i="37" s="1"/>
  <c r="AP5" i="34" s="1"/>
  <c r="AQ5" i="34" s="1"/>
  <c r="AP5" i="15"/>
  <c r="AM57" i="16"/>
  <c r="AM57" i="37" s="1"/>
  <c r="AP57" i="34" s="1"/>
  <c r="AQ57" i="34" s="1"/>
  <c r="AP57" i="15"/>
  <c r="AM50" i="16"/>
  <c r="AM50" i="37" s="1"/>
  <c r="AP50" i="34" s="1"/>
  <c r="AQ50" i="34" s="1"/>
  <c r="AP50" i="15"/>
  <c r="AM109" i="16"/>
  <c r="AM109" i="37" s="1"/>
  <c r="AP109" i="34" s="1"/>
  <c r="AP109" i="15"/>
  <c r="AM71" i="16"/>
  <c r="AM71" i="37" s="1"/>
  <c r="AP71" i="34" s="1"/>
  <c r="AQ71" i="34" s="1"/>
  <c r="AP71" i="15"/>
  <c r="AM86" i="16"/>
  <c r="AM86" i="37" s="1"/>
  <c r="AP86" i="34" s="1"/>
  <c r="AQ86" i="34" s="1"/>
  <c r="AP86" i="15"/>
  <c r="AM73" i="16"/>
  <c r="AM73" i="37" s="1"/>
  <c r="AP73" i="34" s="1"/>
  <c r="AQ73" i="34" s="1"/>
  <c r="AP73" i="15"/>
  <c r="AM99" i="16"/>
  <c r="AM99" i="37" s="1"/>
  <c r="AP99" i="34" s="1"/>
  <c r="AQ99" i="34" s="1"/>
  <c r="AP99" i="15"/>
  <c r="AM41" i="16"/>
  <c r="AM41" i="37" s="1"/>
  <c r="AP41" i="34" s="1"/>
  <c r="AP41" i="15"/>
  <c r="AM72" i="16"/>
  <c r="AM72" i="37" s="1"/>
  <c r="AP72" i="34" s="1"/>
  <c r="AQ72" i="34" s="1"/>
  <c r="AP72" i="15"/>
  <c r="AM84" i="16"/>
  <c r="AM84" i="37" s="1"/>
  <c r="AP84" i="34" s="1"/>
  <c r="AQ84" i="34" s="1"/>
  <c r="AP84" i="15"/>
  <c r="AM37" i="16"/>
  <c r="AM37" i="37" s="1"/>
  <c r="AP37" i="34" s="1"/>
  <c r="AQ37" i="34" s="1"/>
  <c r="AP37" i="15"/>
  <c r="AM21" i="16"/>
  <c r="AM21" i="37" s="1"/>
  <c r="AP21" i="34" s="1"/>
  <c r="AP21" i="15"/>
  <c r="AM34" i="16"/>
  <c r="AM34" i="37" s="1"/>
  <c r="AP34" i="34" s="1"/>
  <c r="AQ34" i="34" s="1"/>
  <c r="AP34" i="15"/>
  <c r="AM40" i="16"/>
  <c r="AM40" i="37" s="1"/>
  <c r="AP40" i="34" s="1"/>
  <c r="AQ40" i="34" s="1"/>
  <c r="AP40" i="15"/>
  <c r="AM14" i="16"/>
  <c r="AM14" i="37" s="1"/>
  <c r="AP14" i="34" s="1"/>
  <c r="AQ14" i="34" s="1"/>
  <c r="AP14" i="15"/>
  <c r="AM16" i="16"/>
  <c r="AM16" i="37" s="1"/>
  <c r="AP16" i="34" s="1"/>
  <c r="AQ16" i="34" s="1"/>
  <c r="AP16" i="15"/>
  <c r="AM63" i="16"/>
  <c r="AM63" i="37" s="1"/>
  <c r="AP63" i="34" s="1"/>
  <c r="AP63" i="15"/>
  <c r="AM68" i="16"/>
  <c r="AM68" i="37" s="1"/>
  <c r="AP68" i="34" s="1"/>
  <c r="AQ68" i="34" s="1"/>
  <c r="AP68" i="15"/>
  <c r="AM74" i="16"/>
  <c r="AM74" i="37" s="1"/>
  <c r="AP74" i="34" s="1"/>
  <c r="AP74" i="15"/>
  <c r="AM90" i="16"/>
  <c r="AM90" i="37" s="1"/>
  <c r="AP90" i="34" s="1"/>
  <c r="AQ90" i="34" s="1"/>
  <c r="AP90" i="15"/>
  <c r="AM104" i="16"/>
  <c r="AM104" i="37" s="1"/>
  <c r="AP104" i="34" s="1"/>
  <c r="AP104" i="15"/>
  <c r="AM55" i="16"/>
  <c r="AM55" i="37" s="1"/>
  <c r="AP55" i="34" s="1"/>
  <c r="AQ55" i="34" s="1"/>
  <c r="AP55" i="15"/>
  <c r="AM51" i="16"/>
  <c r="AM51" i="37" s="1"/>
  <c r="AP51" i="34" s="1"/>
  <c r="AQ51" i="34" s="1"/>
  <c r="AP51" i="15"/>
  <c r="AM46" i="16"/>
  <c r="AM46" i="37" s="1"/>
  <c r="AP46" i="34" s="1"/>
  <c r="AQ46" i="34" s="1"/>
  <c r="AP46" i="15"/>
  <c r="AM67" i="16"/>
  <c r="AM67" i="37" s="1"/>
  <c r="AP67" i="34" s="1"/>
  <c r="AQ67" i="34" s="1"/>
  <c r="AP67" i="15"/>
  <c r="AM39" i="16"/>
  <c r="AM39" i="37" s="1"/>
  <c r="AP39" i="34" s="1"/>
  <c r="AQ39" i="34" s="1"/>
  <c r="AP39" i="15"/>
  <c r="AM54" i="16"/>
  <c r="AM54" i="37" s="1"/>
  <c r="AP54" i="34" s="1"/>
  <c r="AP54" i="15"/>
  <c r="AM88" i="16"/>
  <c r="AM88" i="37" s="1"/>
  <c r="AP88" i="34" s="1"/>
  <c r="AQ88" i="34" s="1"/>
  <c r="AP88" i="15"/>
  <c r="AM75" i="16"/>
  <c r="AM75" i="37" s="1"/>
  <c r="AP75" i="34" s="1"/>
  <c r="AQ75" i="34" s="1"/>
  <c r="AP75" i="15"/>
  <c r="AM28" i="16"/>
  <c r="AM28" i="37" s="1"/>
  <c r="AP28" i="34" s="1"/>
  <c r="AQ28" i="34" s="1"/>
  <c r="AP28" i="15"/>
  <c r="AP62" i="15"/>
  <c r="AM78" i="16"/>
  <c r="AM78" i="37" s="1"/>
  <c r="AP78" i="34" s="1"/>
  <c r="AQ78" i="34" s="1"/>
  <c r="AP78" i="15"/>
  <c r="AM6" i="16"/>
  <c r="AM6" i="37" s="1"/>
  <c r="AP6" i="34" s="1"/>
  <c r="AQ6" i="34" s="1"/>
  <c r="AP6" i="15"/>
  <c r="AM89" i="16"/>
  <c r="AM89" i="37" s="1"/>
  <c r="AP89" i="34" s="1"/>
  <c r="AQ89" i="34" s="1"/>
  <c r="AP89" i="15"/>
  <c r="AM47" i="16"/>
  <c r="AM47" i="37" s="1"/>
  <c r="AP47" i="34" s="1"/>
  <c r="AQ47" i="34" s="1"/>
  <c r="AP47" i="15"/>
  <c r="AM12" i="16"/>
  <c r="AM12" i="37" s="1"/>
  <c r="AP12" i="34" s="1"/>
  <c r="AQ12" i="34" s="1"/>
  <c r="AP12" i="15"/>
  <c r="AM79" i="16"/>
  <c r="AM79" i="37" s="1"/>
  <c r="AP79" i="34" s="1"/>
  <c r="AQ79" i="34" s="1"/>
  <c r="AP79" i="15"/>
  <c r="AM48" i="16"/>
  <c r="AM48" i="37" s="1"/>
  <c r="AP48" i="34" s="1"/>
  <c r="AP48" i="15"/>
  <c r="AM98" i="16"/>
  <c r="AM98" i="37" s="1"/>
  <c r="AP98" i="34" s="1"/>
  <c r="AQ98" i="34" s="1"/>
  <c r="AP98" i="15"/>
  <c r="AM95" i="16"/>
  <c r="AM95" i="37" s="1"/>
  <c r="AP95" i="34" s="1"/>
  <c r="AQ95" i="34" s="1"/>
  <c r="AP95" i="15"/>
  <c r="AM81" i="16"/>
  <c r="AM81" i="37" s="1"/>
  <c r="AP81" i="34" s="1"/>
  <c r="AQ81" i="34" s="1"/>
  <c r="AP81" i="15"/>
  <c r="AM91" i="16"/>
  <c r="AM91" i="37" s="1"/>
  <c r="AP91" i="34" s="1"/>
  <c r="AQ91" i="34" s="1"/>
  <c r="AP91" i="15"/>
  <c r="AM102" i="16"/>
  <c r="AM102" i="37" s="1"/>
  <c r="AP102" i="34" s="1"/>
  <c r="AQ102" i="34" s="1"/>
  <c r="AP102" i="15"/>
  <c r="AM18" i="16"/>
  <c r="AM18" i="37" s="1"/>
  <c r="AP18" i="34" s="1"/>
  <c r="AQ18" i="34" s="1"/>
  <c r="AP18" i="15"/>
  <c r="AM107" i="16"/>
  <c r="AM107" i="37" s="1"/>
  <c r="AP107" i="34" s="1"/>
  <c r="AQ107" i="34" s="1"/>
  <c r="AP107" i="15"/>
  <c r="AM49" i="16"/>
  <c r="AM49" i="37" s="1"/>
  <c r="AP49" i="34" s="1"/>
  <c r="AQ49" i="34" s="1"/>
  <c r="AP49" i="15"/>
  <c r="AM22" i="16"/>
  <c r="AM22" i="37" s="1"/>
  <c r="AP22" i="34" s="1"/>
  <c r="AQ22" i="34" s="1"/>
  <c r="AP22" i="15"/>
  <c r="AM105" i="16"/>
  <c r="AM105" i="37" s="1"/>
  <c r="AP105" i="34" s="1"/>
  <c r="AQ105" i="34" s="1"/>
  <c r="AP105" i="15"/>
  <c r="AM25" i="16"/>
  <c r="AM25" i="37" s="1"/>
  <c r="AP25" i="34" s="1"/>
  <c r="AQ25" i="34" s="1"/>
  <c r="AP25" i="15"/>
  <c r="AM111" i="16"/>
  <c r="AM111" i="37" s="1"/>
  <c r="AP111" i="34" s="1"/>
  <c r="AQ111" i="34" s="1"/>
  <c r="AP111" i="15"/>
  <c r="AM43" i="16"/>
  <c r="AM43" i="37" s="1"/>
  <c r="AP43" i="34" s="1"/>
  <c r="AP43" i="15"/>
  <c r="AM76" i="16"/>
  <c r="AM76" i="37" s="1"/>
  <c r="AP76" i="34" s="1"/>
  <c r="AQ76" i="34" s="1"/>
  <c r="AP76" i="15"/>
  <c r="AM13" i="16"/>
  <c r="AM13" i="37" s="1"/>
  <c r="AP13" i="34" s="1"/>
  <c r="AQ13" i="34" s="1"/>
  <c r="AP13" i="15"/>
  <c r="AJ3" i="4"/>
  <c r="Q77" i="48" l="1"/>
  <c r="R77" i="48" s="1"/>
  <c r="AB871" i="46"/>
  <c r="AB872" i="46" s="1"/>
  <c r="Q20" i="48"/>
  <c r="R20" i="48" s="1"/>
  <c r="Q111" i="48"/>
  <c r="R111" i="48" s="1"/>
  <c r="U111" i="48" s="1"/>
  <c r="Q104" i="48"/>
  <c r="R104" i="48" s="1"/>
  <c r="Q66" i="48"/>
  <c r="R66" i="48" s="1"/>
  <c r="U66" i="48" s="1"/>
  <c r="Q96" i="48"/>
  <c r="R96" i="48" s="1"/>
  <c r="Q6" i="48"/>
  <c r="R6" i="48" s="1"/>
  <c r="Q35" i="48"/>
  <c r="R35" i="48" s="1"/>
  <c r="U35" i="48" s="1"/>
  <c r="Q40" i="48"/>
  <c r="R40" i="48" s="1"/>
  <c r="Q73" i="48"/>
  <c r="R73" i="48" s="1"/>
  <c r="U73" i="48" s="1"/>
  <c r="Q23" i="48"/>
  <c r="R23" i="48" s="1"/>
  <c r="Q112" i="48"/>
  <c r="R112" i="48" s="1"/>
  <c r="Q80" i="48"/>
  <c r="R80" i="48" s="1"/>
  <c r="Q72" i="48"/>
  <c r="R72" i="48" s="1"/>
  <c r="U72" i="48" s="1"/>
  <c r="Q53" i="48"/>
  <c r="R53" i="48" s="1"/>
  <c r="U53" i="48" s="1"/>
  <c r="Q16" i="48"/>
  <c r="R16" i="48" s="1"/>
  <c r="U16" i="48" s="1"/>
  <c r="S62" i="48"/>
  <c r="Q78" i="48"/>
  <c r="R78" i="48" s="1"/>
  <c r="Q64" i="48"/>
  <c r="R64" i="48" s="1"/>
  <c r="U64" i="48" s="1"/>
  <c r="Q65" i="48"/>
  <c r="R65" i="48" s="1"/>
  <c r="U65" i="48" s="1"/>
  <c r="Q22" i="48"/>
  <c r="R22" i="48" s="1"/>
  <c r="Q62" i="48"/>
  <c r="R62" i="48" s="1"/>
  <c r="Q48" i="48"/>
  <c r="R48" i="48" s="1"/>
  <c r="Q75" i="48"/>
  <c r="R75" i="48" s="1"/>
  <c r="U75" i="48" s="1"/>
  <c r="Q63" i="48"/>
  <c r="R63" i="48" s="1"/>
  <c r="Q7" i="48"/>
  <c r="R7" i="48" s="1"/>
  <c r="U7" i="48" s="1"/>
  <c r="Q44" i="48"/>
  <c r="R44" i="48" s="1"/>
  <c r="U44" i="48" s="1"/>
  <c r="Q107" i="48"/>
  <c r="R107" i="48" s="1"/>
  <c r="U107" i="48" s="1"/>
  <c r="Q79" i="48"/>
  <c r="R79" i="48" s="1"/>
  <c r="Q21" i="48"/>
  <c r="R21" i="48" s="1"/>
  <c r="Q41" i="48"/>
  <c r="R41" i="48" s="1"/>
  <c r="Q15" i="48"/>
  <c r="R15" i="48" s="1"/>
  <c r="U15" i="48" s="1"/>
  <c r="Q61" i="48"/>
  <c r="R61" i="48" s="1"/>
  <c r="Q60" i="48"/>
  <c r="R60" i="48" s="1"/>
  <c r="Q110" i="48"/>
  <c r="R110" i="48" s="1"/>
  <c r="Q26" i="48"/>
  <c r="R26" i="48" s="1"/>
  <c r="Q105" i="48"/>
  <c r="R105" i="48" s="1"/>
  <c r="Q11" i="48"/>
  <c r="R11" i="48" s="1"/>
  <c r="Q54" i="48"/>
  <c r="R54" i="48" s="1"/>
  <c r="Q74" i="48"/>
  <c r="R74" i="48" s="1"/>
  <c r="Q37" i="48"/>
  <c r="R37" i="48" s="1"/>
  <c r="U37" i="48" s="1"/>
  <c r="Q99" i="48"/>
  <c r="R99" i="48" s="1"/>
  <c r="U99" i="48" s="1"/>
  <c r="Q109" i="48"/>
  <c r="R109" i="48" s="1"/>
  <c r="Q30" i="48"/>
  <c r="R30" i="48" s="1"/>
  <c r="Q36" i="48"/>
  <c r="R36" i="48" s="1"/>
  <c r="Q45" i="48"/>
  <c r="R45" i="48" s="1"/>
  <c r="U45" i="48" s="1"/>
  <c r="Q24" i="48"/>
  <c r="R24" i="48" s="1"/>
  <c r="U24" i="48" s="1"/>
  <c r="Q85" i="48"/>
  <c r="R85" i="48" s="1"/>
  <c r="U85" i="48" s="1"/>
  <c r="Q106" i="48"/>
  <c r="R106" i="48" s="1"/>
  <c r="Q43" i="48"/>
  <c r="R43" i="48" s="1"/>
  <c r="Q19" i="48"/>
  <c r="R19" i="48" s="1"/>
  <c r="Q55" i="48"/>
  <c r="R55" i="48" s="1"/>
  <c r="U55" i="48" s="1"/>
  <c r="Q27" i="48"/>
  <c r="R27" i="48" s="1"/>
  <c r="Q100" i="48"/>
  <c r="R100" i="48" s="1"/>
  <c r="U100" i="48" s="1"/>
  <c r="Y46" i="48"/>
  <c r="Y62" i="48"/>
  <c r="Y30" i="48"/>
  <c r="AC862" i="46"/>
  <c r="AD490" i="46"/>
  <c r="AD295" i="46"/>
  <c r="AD198" i="46"/>
  <c r="AD106" i="46"/>
  <c r="AD293" i="46"/>
  <c r="AD699" i="46"/>
  <c r="AD844" i="46"/>
  <c r="AD499" i="46"/>
  <c r="AD594" i="46"/>
  <c r="AD531" i="46"/>
  <c r="AD500" i="46"/>
  <c r="AC866" i="46"/>
  <c r="Y101" i="48"/>
  <c r="Y38" i="48"/>
  <c r="Y13" i="48"/>
  <c r="Y86" i="48"/>
  <c r="Y108" i="48"/>
  <c r="Y39" i="48"/>
  <c r="Y66" i="48"/>
  <c r="Y82" i="48"/>
  <c r="Y9" i="48"/>
  <c r="Y106" i="48"/>
  <c r="Y8" i="48"/>
  <c r="Y70" i="48"/>
  <c r="Y81" i="48"/>
  <c r="AC867" i="46"/>
  <c r="AD384" i="46"/>
  <c r="AD401" i="46"/>
  <c r="AD92" i="46"/>
  <c r="AD212" i="46"/>
  <c r="AD505" i="46"/>
  <c r="AD169" i="46"/>
  <c r="AD208" i="46"/>
  <c r="AC868" i="46"/>
  <c r="AD817" i="46"/>
  <c r="AD488" i="46"/>
  <c r="AD849" i="46"/>
  <c r="AD394" i="46"/>
  <c r="Y107" i="48"/>
  <c r="Y67" i="48"/>
  <c r="Y85" i="48"/>
  <c r="AD742" i="46"/>
  <c r="AC863" i="46"/>
  <c r="AD596" i="46"/>
  <c r="AD189" i="46"/>
  <c r="AD304" i="46"/>
  <c r="AD530" i="46"/>
  <c r="AD187" i="46"/>
  <c r="AD63" i="46"/>
  <c r="AD102" i="46"/>
  <c r="AD711" i="46"/>
  <c r="AD700" i="46"/>
  <c r="AD743" i="46"/>
  <c r="AD712" i="46"/>
  <c r="Y32" i="48"/>
  <c r="Y79" i="48"/>
  <c r="Y90" i="48"/>
  <c r="Y57" i="48"/>
  <c r="Y7" i="48"/>
  <c r="Y83" i="48"/>
  <c r="AD420" i="46"/>
  <c r="AD319" i="46"/>
  <c r="AD606" i="46"/>
  <c r="Y58" i="48"/>
  <c r="Y93" i="48"/>
  <c r="Y42" i="48"/>
  <c r="Y102" i="48"/>
  <c r="Y18" i="48"/>
  <c r="Y87" i="48"/>
  <c r="Y56" i="48"/>
  <c r="Y24" i="48"/>
  <c r="Y75" i="48"/>
  <c r="Y76" i="48"/>
  <c r="Y68" i="48"/>
  <c r="Y92" i="48"/>
  <c r="Y59" i="48"/>
  <c r="Y64" i="48"/>
  <c r="Y65" i="48"/>
  <c r="AC869" i="46"/>
  <c r="AD808" i="46"/>
  <c r="AD83" i="46"/>
  <c r="AD622" i="46"/>
  <c r="AD424" i="46"/>
  <c r="AD81" i="46"/>
  <c r="AD381" i="46"/>
  <c r="AD314" i="46"/>
  <c r="AD287" i="46"/>
  <c r="AD64" i="46"/>
  <c r="AD213" i="46"/>
  <c r="AC864" i="46"/>
  <c r="AD818" i="46"/>
  <c r="Y12" i="48"/>
  <c r="AD719" i="46"/>
  <c r="AD823" i="46"/>
  <c r="AD805" i="46"/>
  <c r="AD806" i="46"/>
  <c r="Y14" i="48"/>
  <c r="AD702" i="46"/>
  <c r="AD613" i="46"/>
  <c r="AD516" i="46"/>
  <c r="AD318" i="46"/>
  <c r="AD611" i="46"/>
  <c r="AD275" i="46"/>
  <c r="AD738" i="46"/>
  <c r="AD605" i="46"/>
  <c r="AD276" i="46"/>
  <c r="AD107" i="46"/>
  <c r="AD182" i="46"/>
  <c r="Y10" i="48"/>
  <c r="AD172" i="46"/>
  <c r="AD834" i="46"/>
  <c r="Y71" i="48"/>
  <c r="Y89" i="48"/>
  <c r="Y105" i="48"/>
  <c r="Y34" i="48"/>
  <c r="Y72" i="48"/>
  <c r="Y73" i="48"/>
  <c r="Y40" i="48"/>
  <c r="Y78" i="48"/>
  <c r="Y33" i="48"/>
  <c r="Y88" i="48"/>
  <c r="Y91" i="48"/>
  <c r="Y69" i="48"/>
  <c r="Y17" i="48"/>
  <c r="AD66" i="46"/>
  <c r="AC865" i="46"/>
  <c r="AD507" i="46"/>
  <c r="AD410" i="46"/>
  <c r="AD636" i="46"/>
  <c r="AD399" i="46"/>
  <c r="AD593" i="46"/>
  <c r="AD632" i="46"/>
  <c r="AD393" i="46"/>
  <c r="AD170" i="46"/>
  <c r="AD425" i="46"/>
  <c r="AD76" i="46"/>
  <c r="Y84" i="48"/>
  <c r="Y98" i="48"/>
  <c r="AD75" i="46"/>
  <c r="AD278" i="46"/>
  <c r="AD825" i="46"/>
  <c r="AD728" i="46"/>
  <c r="AD848" i="46"/>
  <c r="AD717" i="46"/>
  <c r="AD487" i="46"/>
  <c r="AD526" i="46"/>
  <c r="AD181" i="46"/>
  <c r="AD382" i="46"/>
  <c r="AD637" i="46"/>
  <c r="AD288" i="46"/>
  <c r="U79" i="48"/>
  <c r="U30" i="48"/>
  <c r="U36" i="48"/>
  <c r="U106" i="48"/>
  <c r="U22" i="48"/>
  <c r="U62" i="48"/>
  <c r="U27" i="48"/>
  <c r="U78" i="48"/>
  <c r="AW70" i="45"/>
  <c r="AW88" i="45"/>
  <c r="AW104" i="45"/>
  <c r="AW33" i="45"/>
  <c r="AW71" i="45"/>
  <c r="AW39" i="45"/>
  <c r="AW77" i="45"/>
  <c r="AW32" i="45"/>
  <c r="AW16" i="45"/>
  <c r="AW92" i="45"/>
  <c r="AW41" i="45"/>
  <c r="AW17" i="45"/>
  <c r="AW91" i="45"/>
  <c r="AW58" i="45"/>
  <c r="AW63" i="45"/>
  <c r="AE239" i="46"/>
  <c r="AG239" i="46"/>
  <c r="AD404" i="46"/>
  <c r="AD412" i="46"/>
  <c r="AE648" i="46"/>
  <c r="AG648" i="46"/>
  <c r="AD845" i="46"/>
  <c r="AE792" i="46"/>
  <c r="AG792" i="46"/>
  <c r="AD309" i="46"/>
  <c r="AE440" i="46"/>
  <c r="AG440" i="46"/>
  <c r="AE126" i="46"/>
  <c r="AG126" i="46"/>
  <c r="AG236" i="46"/>
  <c r="AE236" i="46"/>
  <c r="AD104" i="46"/>
  <c r="AG51" i="46"/>
  <c r="AE51" i="46"/>
  <c r="AG241" i="46"/>
  <c r="AE241" i="46"/>
  <c r="AD271" i="46"/>
  <c r="AG218" i="46"/>
  <c r="AE218" i="46"/>
  <c r="AD74" i="46"/>
  <c r="AE21" i="46"/>
  <c r="AG21" i="46"/>
  <c r="AD201" i="46"/>
  <c r="AG148" i="46"/>
  <c r="AE148" i="46"/>
  <c r="AD93" i="46"/>
  <c r="AE40" i="46"/>
  <c r="AG40" i="46"/>
  <c r="AG683" i="46"/>
  <c r="AE683" i="46"/>
  <c r="AE691" i="46"/>
  <c r="AG691" i="46"/>
  <c r="AD741" i="46"/>
  <c r="AE688" i="46"/>
  <c r="AG688" i="46"/>
  <c r="AD380" i="46"/>
  <c r="AG327" i="46"/>
  <c r="AE327" i="46"/>
  <c r="AG578" i="46"/>
  <c r="AE578" i="46"/>
  <c r="AD620" i="46"/>
  <c r="AE567" i="46"/>
  <c r="AG567" i="46"/>
  <c r="AD407" i="46"/>
  <c r="AG354" i="46"/>
  <c r="AE354" i="46"/>
  <c r="AD482" i="46"/>
  <c r="AE429" i="46"/>
  <c r="AG429" i="46"/>
  <c r="AD533" i="46"/>
  <c r="AE480" i="46"/>
  <c r="AG480" i="46"/>
  <c r="AD204" i="46"/>
  <c r="AE151" i="46"/>
  <c r="AG151" i="46"/>
  <c r="AD405" i="46"/>
  <c r="AG352" i="46"/>
  <c r="AE352" i="46"/>
  <c r="AG219" i="46"/>
  <c r="AE219" i="46"/>
  <c r="AE336" i="46"/>
  <c r="AG336" i="46"/>
  <c r="AD88" i="46"/>
  <c r="AG35" i="46"/>
  <c r="AE35" i="46"/>
  <c r="AD296" i="46"/>
  <c r="AD481" i="46"/>
  <c r="AE428" i="46"/>
  <c r="AG428" i="46"/>
  <c r="AD70" i="46"/>
  <c r="AE17" i="46"/>
  <c r="AG17" i="46"/>
  <c r="AE114" i="46"/>
  <c r="AG114" i="46"/>
  <c r="AG19" i="46"/>
  <c r="AE19" i="46"/>
  <c r="AD173" i="46"/>
  <c r="AG120" i="46"/>
  <c r="AE120" i="46"/>
  <c r="AD191" i="46"/>
  <c r="AE138" i="46"/>
  <c r="AG138" i="46"/>
  <c r="AD96" i="46"/>
  <c r="AG43" i="46"/>
  <c r="AE43" i="46"/>
  <c r="AD409" i="46"/>
  <c r="AE356" i="46"/>
  <c r="AG356" i="46"/>
  <c r="AE237" i="46"/>
  <c r="AG237" i="46"/>
  <c r="AG133" i="46"/>
  <c r="AE133" i="46"/>
  <c r="AD828" i="46"/>
  <c r="AD836" i="46"/>
  <c r="AG754" i="46"/>
  <c r="AE754" i="46"/>
  <c r="AD739" i="46"/>
  <c r="AE686" i="46"/>
  <c r="AG686" i="46"/>
  <c r="AD627" i="46"/>
  <c r="AG334" i="46"/>
  <c r="AE334" i="46"/>
  <c r="AG20" i="46"/>
  <c r="AE20" i="46"/>
  <c r="AE130" i="46"/>
  <c r="AG130" i="46"/>
  <c r="AD422" i="46"/>
  <c r="AE369" i="46"/>
  <c r="AG369" i="46"/>
  <c r="AE135" i="46"/>
  <c r="AG135" i="46"/>
  <c r="AD589" i="46"/>
  <c r="AG536" i="46"/>
  <c r="AE536" i="46"/>
  <c r="AD286" i="46"/>
  <c r="AE233" i="46"/>
  <c r="AG233" i="46"/>
  <c r="AD95" i="46"/>
  <c r="AE42" i="46"/>
  <c r="AG42" i="46"/>
  <c r="AD305" i="46"/>
  <c r="AG252" i="46"/>
  <c r="AE252" i="46"/>
  <c r="AG789" i="46"/>
  <c r="AE789" i="46"/>
  <c r="AE797" i="46"/>
  <c r="AG797" i="46"/>
  <c r="AD847" i="46"/>
  <c r="AG794" i="46"/>
  <c r="AE794" i="46"/>
  <c r="AD804" i="46"/>
  <c r="AG751" i="46"/>
  <c r="AE751" i="46"/>
  <c r="AG790" i="46"/>
  <c r="AE790" i="46"/>
  <c r="AD832" i="46"/>
  <c r="AE779" i="46"/>
  <c r="AG779" i="46"/>
  <c r="AD725" i="46"/>
  <c r="AG672" i="46"/>
  <c r="AE672" i="46"/>
  <c r="AD376" i="46"/>
  <c r="AE323" i="46"/>
  <c r="AG323" i="46"/>
  <c r="AD427" i="46"/>
  <c r="AG374" i="46"/>
  <c r="AE374" i="46"/>
  <c r="AD522" i="46"/>
  <c r="AG469" i="46"/>
  <c r="AE469" i="46"/>
  <c r="AD299" i="46"/>
  <c r="AG246" i="46"/>
  <c r="AE246" i="46"/>
  <c r="AG537" i="46"/>
  <c r="AE537" i="46"/>
  <c r="AG230" i="46"/>
  <c r="AE230" i="46"/>
  <c r="AD406" i="46"/>
  <c r="AE353" i="46"/>
  <c r="AG353" i="46"/>
  <c r="AD614" i="46"/>
  <c r="AD57" i="46"/>
  <c r="AG4" i="46"/>
  <c r="AE4" i="46"/>
  <c r="AD706" i="46"/>
  <c r="AE653" i="46"/>
  <c r="AG653" i="46"/>
  <c r="AE432" i="46"/>
  <c r="AG432" i="46"/>
  <c r="AG337" i="46"/>
  <c r="AE337" i="46"/>
  <c r="AD67" i="46"/>
  <c r="AE14" i="46"/>
  <c r="AG14" i="46"/>
  <c r="AD509" i="46"/>
  <c r="AE456" i="46"/>
  <c r="AG456" i="46"/>
  <c r="AD414" i="46"/>
  <c r="AG361" i="46"/>
  <c r="AE361" i="46"/>
  <c r="AD197" i="46"/>
  <c r="AE144" i="46"/>
  <c r="AG144" i="46"/>
  <c r="AG131" i="46"/>
  <c r="AE131" i="46"/>
  <c r="AE27" i="46"/>
  <c r="AG27" i="46"/>
  <c r="AD298" i="46"/>
  <c r="AD200" i="46"/>
  <c r="AG224" i="46"/>
  <c r="AE224" i="46"/>
  <c r="AD209" i="46"/>
  <c r="AG156" i="46"/>
  <c r="AE156" i="46"/>
  <c r="AD415" i="46"/>
  <c r="AG546" i="46"/>
  <c r="AE546" i="46"/>
  <c r="AE444" i="46"/>
  <c r="AG444" i="46"/>
  <c r="AE448" i="46"/>
  <c r="AG448" i="46"/>
  <c r="AD316" i="46"/>
  <c r="AE263" i="46"/>
  <c r="AG263" i="46"/>
  <c r="AE453" i="46"/>
  <c r="AG453" i="46"/>
  <c r="AD377" i="46"/>
  <c r="AG324" i="46"/>
  <c r="AE324" i="46"/>
  <c r="AD180" i="46"/>
  <c r="AG127" i="46"/>
  <c r="AE127" i="46"/>
  <c r="AD307" i="46"/>
  <c r="AE254" i="46"/>
  <c r="AG254" i="46"/>
  <c r="AD199" i="46"/>
  <c r="AE146" i="46"/>
  <c r="AG146" i="46"/>
  <c r="AE153" i="46"/>
  <c r="AG153" i="46"/>
  <c r="AG161" i="46"/>
  <c r="AE161" i="46"/>
  <c r="AD211" i="46"/>
  <c r="AG158" i="46"/>
  <c r="AE158" i="46"/>
  <c r="AD274" i="46"/>
  <c r="AG221" i="46"/>
  <c r="AE221" i="46"/>
  <c r="AG684" i="46"/>
  <c r="AE684" i="46"/>
  <c r="AD726" i="46"/>
  <c r="AE673" i="46"/>
  <c r="AG673" i="46"/>
  <c r="AD831" i="46"/>
  <c r="AE778" i="46"/>
  <c r="AG778" i="46"/>
  <c r="AD588" i="46"/>
  <c r="AG535" i="46"/>
  <c r="AE535" i="46"/>
  <c r="AD851" i="46"/>
  <c r="AE798" i="46"/>
  <c r="AG798" i="46"/>
  <c r="AD416" i="46"/>
  <c r="AE363" i="46"/>
  <c r="AG363" i="46"/>
  <c r="AD617" i="46"/>
  <c r="AE564" i="46"/>
  <c r="AG564" i="46"/>
  <c r="AG431" i="46"/>
  <c r="AE431" i="46"/>
  <c r="AG548" i="46"/>
  <c r="AE548" i="46"/>
  <c r="AD618" i="46"/>
  <c r="AG565" i="46"/>
  <c r="AE565" i="46"/>
  <c r="AD508" i="46"/>
  <c r="AD587" i="46"/>
  <c r="AG534" i="46"/>
  <c r="AE534" i="46"/>
  <c r="AD600" i="46"/>
  <c r="AG547" i="46"/>
  <c r="AE547" i="46"/>
  <c r="AE326" i="46"/>
  <c r="AG326" i="46"/>
  <c r="AE549" i="46"/>
  <c r="AG549" i="46"/>
  <c r="AD597" i="46"/>
  <c r="AG544" i="46"/>
  <c r="AE544" i="46"/>
  <c r="AD403" i="46"/>
  <c r="AE350" i="46"/>
  <c r="AG350" i="46"/>
  <c r="AD838" i="46"/>
  <c r="AE785" i="46"/>
  <c r="AG785" i="46"/>
  <c r="AD91" i="46"/>
  <c r="AG38" i="46"/>
  <c r="AE38" i="46"/>
  <c r="AG25" i="46"/>
  <c r="AE25" i="46"/>
  <c r="AE345" i="46"/>
  <c r="AG345" i="46"/>
  <c r="AD192" i="46"/>
  <c r="AD94" i="46"/>
  <c r="AE436" i="46"/>
  <c r="AG436" i="46"/>
  <c r="AD421" i="46"/>
  <c r="AE368" i="46"/>
  <c r="AG368" i="46"/>
  <c r="AD733" i="46"/>
  <c r="AG758" i="46"/>
  <c r="AE758" i="46"/>
  <c r="AG550" i="46"/>
  <c r="AE550" i="46"/>
  <c r="AG342" i="46"/>
  <c r="AE342" i="46"/>
  <c r="AD634" i="46"/>
  <c r="AE581" i="46"/>
  <c r="AG581" i="46"/>
  <c r="AG347" i="46"/>
  <c r="AE347" i="46"/>
  <c r="AD165" i="46"/>
  <c r="AE112" i="46"/>
  <c r="AG112" i="46"/>
  <c r="AD498" i="46"/>
  <c r="AE445" i="46"/>
  <c r="AG445" i="46"/>
  <c r="AD413" i="46"/>
  <c r="AE360" i="46"/>
  <c r="AG360" i="46"/>
  <c r="AD517" i="46"/>
  <c r="AG464" i="46"/>
  <c r="AE464" i="46"/>
  <c r="AE47" i="46"/>
  <c r="AG47" i="46"/>
  <c r="AG55" i="46"/>
  <c r="AE55" i="46"/>
  <c r="AD105" i="46"/>
  <c r="AE52" i="46"/>
  <c r="AG52" i="46"/>
  <c r="AD168" i="46"/>
  <c r="AE115" i="46"/>
  <c r="AG115" i="46"/>
  <c r="AE48" i="46"/>
  <c r="AG48" i="46"/>
  <c r="AD90" i="46"/>
  <c r="AE37" i="46"/>
  <c r="AG37" i="46"/>
  <c r="AD301" i="46"/>
  <c r="AE248" i="46"/>
  <c r="AG248" i="46"/>
  <c r="AD800" i="46"/>
  <c r="AG747" i="46"/>
  <c r="AE747" i="46"/>
  <c r="AD745" i="46"/>
  <c r="AG692" i="46"/>
  <c r="AE692" i="46"/>
  <c r="AD628" i="46"/>
  <c r="AG575" i="46"/>
  <c r="AE575" i="46"/>
  <c r="AD511" i="46"/>
  <c r="AG458" i="46"/>
  <c r="AE458" i="46"/>
  <c r="AE325" i="46"/>
  <c r="AG325" i="46"/>
  <c r="AE442" i="46"/>
  <c r="AG442" i="46"/>
  <c r="AD512" i="46"/>
  <c r="AE459" i="46"/>
  <c r="AG459" i="46"/>
  <c r="AD402" i="46"/>
  <c r="AD375" i="46"/>
  <c r="AE322" i="46"/>
  <c r="AG322" i="46"/>
  <c r="AD494" i="46"/>
  <c r="AG441" i="46"/>
  <c r="AE441" i="46"/>
  <c r="AG538" i="46"/>
  <c r="AE538" i="46"/>
  <c r="AG443" i="46"/>
  <c r="AE443" i="46"/>
  <c r="AD491" i="46"/>
  <c r="AE438" i="46"/>
  <c r="AG438" i="46"/>
  <c r="AD615" i="46"/>
  <c r="AE562" i="46"/>
  <c r="AG562" i="46"/>
  <c r="AD626" i="46"/>
  <c r="AE573" i="46"/>
  <c r="AG573" i="46"/>
  <c r="AD515" i="46"/>
  <c r="AE462" i="46"/>
  <c r="AG462" i="46"/>
  <c r="AG555" i="46"/>
  <c r="AE555" i="46"/>
  <c r="AW83" i="45"/>
  <c r="AW45" i="45"/>
  <c r="AW78" i="45"/>
  <c r="AW66" i="45"/>
  <c r="AW89" i="45"/>
  <c r="AW11" i="45"/>
  <c r="AW97" i="45"/>
  <c r="AE769" i="46"/>
  <c r="AG769" i="46"/>
  <c r="AD86" i="46"/>
  <c r="AD306" i="46"/>
  <c r="AG118" i="46"/>
  <c r="AE118" i="46"/>
  <c r="AD103" i="46"/>
  <c r="AE50" i="46"/>
  <c r="AG50" i="46"/>
  <c r="AD839" i="46"/>
  <c r="AE652" i="46"/>
  <c r="AG652" i="46"/>
  <c r="AG338" i="46"/>
  <c r="AE338" i="46"/>
  <c r="AG554" i="46"/>
  <c r="AE554" i="46"/>
  <c r="AD528" i="46"/>
  <c r="AE475" i="46"/>
  <c r="AG475" i="46"/>
  <c r="AG559" i="46"/>
  <c r="AE559" i="46"/>
  <c r="AD483" i="46"/>
  <c r="AG430" i="46"/>
  <c r="AE430" i="46"/>
  <c r="AD392" i="46"/>
  <c r="AG339" i="46"/>
  <c r="AE339" i="46"/>
  <c r="AD625" i="46"/>
  <c r="AE572" i="46"/>
  <c r="AG572" i="46"/>
  <c r="AD411" i="46"/>
  <c r="AE358" i="46"/>
  <c r="AG358" i="46"/>
  <c r="AG259" i="46"/>
  <c r="AE259" i="46"/>
  <c r="AE585" i="46"/>
  <c r="AG585" i="46"/>
  <c r="AD317" i="46"/>
  <c r="AG264" i="46"/>
  <c r="AE264" i="46"/>
  <c r="AD62" i="46"/>
  <c r="AG9" i="46"/>
  <c r="AE9" i="46"/>
  <c r="AG260" i="46"/>
  <c r="AE260" i="46"/>
  <c r="AD302" i="46"/>
  <c r="AE249" i="46"/>
  <c r="AG249" i="46"/>
  <c r="AD195" i="46"/>
  <c r="AG142" i="46"/>
  <c r="AE142" i="46"/>
  <c r="AD694" i="46"/>
  <c r="AG641" i="46"/>
  <c r="AE641" i="46"/>
  <c r="AD639" i="46"/>
  <c r="AE586" i="46"/>
  <c r="AG586" i="46"/>
  <c r="AD840" i="46"/>
  <c r="AE787" i="46"/>
  <c r="AG787" i="46"/>
  <c r="AD829" i="46"/>
  <c r="AE776" i="46"/>
  <c r="AG776" i="46"/>
  <c r="AG643" i="46"/>
  <c r="AE643" i="46"/>
  <c r="AG760" i="46"/>
  <c r="AE760" i="46"/>
  <c r="AD830" i="46"/>
  <c r="AE777" i="46"/>
  <c r="AG777" i="46"/>
  <c r="AD720" i="46"/>
  <c r="AD693" i="46"/>
  <c r="AE640" i="46"/>
  <c r="AG640" i="46"/>
  <c r="AD388" i="46"/>
  <c r="AE335" i="46"/>
  <c r="AG335" i="46"/>
  <c r="AE750" i="46"/>
  <c r="AG750" i="46"/>
  <c r="AG761" i="46"/>
  <c r="AE761" i="46"/>
  <c r="AD809" i="46"/>
  <c r="AE756" i="46"/>
  <c r="AG756" i="46"/>
  <c r="AD827" i="46"/>
  <c r="AG774" i="46"/>
  <c r="AE774" i="46"/>
  <c r="AD520" i="46"/>
  <c r="AG467" i="46"/>
  <c r="AE467" i="46"/>
  <c r="AD833" i="46"/>
  <c r="AG780" i="46"/>
  <c r="AE780" i="46"/>
  <c r="AG449" i="46"/>
  <c r="AE449" i="46"/>
  <c r="AG557" i="46"/>
  <c r="AE557" i="46"/>
  <c r="AD722" i="46"/>
  <c r="AD624" i="46"/>
  <c r="AG12" i="46"/>
  <c r="AE12" i="46"/>
  <c r="AD633" i="46"/>
  <c r="AG580" i="46"/>
  <c r="AE580" i="46"/>
  <c r="AD521" i="46"/>
  <c r="AG16" i="46"/>
  <c r="AE16" i="46"/>
  <c r="AE656" i="46"/>
  <c r="AG656" i="46"/>
  <c r="AE766" i="46"/>
  <c r="AG766" i="46"/>
  <c r="AD846" i="46"/>
  <c r="AE793" i="46"/>
  <c r="AG793" i="46"/>
  <c r="AE771" i="46"/>
  <c r="AG771" i="46"/>
  <c r="AD801" i="46"/>
  <c r="AG748" i="46"/>
  <c r="AE748" i="46"/>
  <c r="AD604" i="46"/>
  <c r="AG551" i="46"/>
  <c r="AE551" i="46"/>
  <c r="AD519" i="46"/>
  <c r="AE466" i="46"/>
  <c r="AG466" i="46"/>
  <c r="AD623" i="46"/>
  <c r="AG570" i="46"/>
  <c r="AE570" i="46"/>
  <c r="AG577" i="46"/>
  <c r="AE577" i="46"/>
  <c r="AE479" i="46"/>
  <c r="AG479" i="46"/>
  <c r="AD529" i="46"/>
  <c r="AG476" i="46"/>
  <c r="AE476" i="46"/>
  <c r="AD592" i="46"/>
  <c r="AE539" i="46"/>
  <c r="AG539" i="46"/>
  <c r="AE154" i="46"/>
  <c r="AG154" i="46"/>
  <c r="AD196" i="46"/>
  <c r="AE143" i="46"/>
  <c r="AG143" i="46"/>
  <c r="AD89" i="46"/>
  <c r="AG36" i="46"/>
  <c r="AE36" i="46"/>
  <c r="AD58" i="46"/>
  <c r="AE5" i="46"/>
  <c r="AG5" i="46"/>
  <c r="AD109" i="46"/>
  <c r="AG56" i="46"/>
  <c r="AE56" i="46"/>
  <c r="AD734" i="46"/>
  <c r="AG681" i="46"/>
  <c r="AE681" i="46"/>
  <c r="AD723" i="46"/>
  <c r="AG670" i="46"/>
  <c r="AE670" i="46"/>
  <c r="AE749" i="46"/>
  <c r="AG749" i="46"/>
  <c r="AG654" i="46"/>
  <c r="AE654" i="46"/>
  <c r="AD724" i="46"/>
  <c r="AE671" i="46"/>
  <c r="AG671" i="46"/>
  <c r="AD826" i="46"/>
  <c r="AD799" i="46"/>
  <c r="AG746" i="46"/>
  <c r="AE746" i="46"/>
  <c r="AD812" i="46"/>
  <c r="AG759" i="46"/>
  <c r="AE759" i="46"/>
  <c r="AG644" i="46"/>
  <c r="AE644" i="46"/>
  <c r="AG655" i="46"/>
  <c r="AE655" i="46"/>
  <c r="AD703" i="46"/>
  <c r="AG650" i="46"/>
  <c r="AE650" i="46"/>
  <c r="AD721" i="46"/>
  <c r="AE668" i="46"/>
  <c r="AG668" i="46"/>
  <c r="AD732" i="46"/>
  <c r="AG679" i="46"/>
  <c r="AE679" i="46"/>
  <c r="AD727" i="46"/>
  <c r="AG674" i="46"/>
  <c r="AE674" i="46"/>
  <c r="AG661" i="46"/>
  <c r="AE661" i="46"/>
  <c r="AW100" i="45"/>
  <c r="AW37" i="45"/>
  <c r="AW12" i="45"/>
  <c r="AW85" i="45"/>
  <c r="AW38" i="45"/>
  <c r="AW65" i="45"/>
  <c r="AW7" i="45"/>
  <c r="AG451" i="46"/>
  <c r="AE451" i="46"/>
  <c r="AD616" i="46"/>
  <c r="AD518" i="46"/>
  <c r="AE542" i="46"/>
  <c r="AG542" i="46"/>
  <c r="AD527" i="46"/>
  <c r="AE474" i="46"/>
  <c r="AG474" i="46"/>
  <c r="AD203" i="46"/>
  <c r="AG228" i="46"/>
  <c r="AE228" i="46"/>
  <c r="AG762" i="46"/>
  <c r="AE762" i="46"/>
  <c r="AG660" i="46"/>
  <c r="AE660" i="46"/>
  <c r="AD740" i="46"/>
  <c r="AG687" i="46"/>
  <c r="AE687" i="46"/>
  <c r="AG665" i="46"/>
  <c r="AE665" i="46"/>
  <c r="AD695" i="46"/>
  <c r="AG642" i="46"/>
  <c r="AE642" i="46"/>
  <c r="AD816" i="46"/>
  <c r="AG763" i="46"/>
  <c r="AE763" i="46"/>
  <c r="AD837" i="46"/>
  <c r="AE784" i="46"/>
  <c r="AG784" i="46"/>
  <c r="AD835" i="46"/>
  <c r="AG782" i="46"/>
  <c r="AE782" i="46"/>
  <c r="AE471" i="46"/>
  <c r="AG471" i="46"/>
  <c r="AE373" i="46"/>
  <c r="AG373" i="46"/>
  <c r="AD635" i="46"/>
  <c r="AE582" i="46"/>
  <c r="AG582" i="46"/>
  <c r="AD486" i="46"/>
  <c r="AG433" i="46"/>
  <c r="AE433" i="46"/>
  <c r="AG472" i="46"/>
  <c r="AE472" i="46"/>
  <c r="AD514" i="46"/>
  <c r="AG461" i="46"/>
  <c r="AE461" i="46"/>
  <c r="AD513" i="46"/>
  <c r="AE460" i="46"/>
  <c r="AG460" i="46"/>
  <c r="AD270" i="46"/>
  <c r="AE217" i="46"/>
  <c r="AG217" i="46"/>
  <c r="AD321" i="46"/>
  <c r="AG268" i="46"/>
  <c r="AE268" i="46"/>
  <c r="AD98" i="46"/>
  <c r="AE45" i="46"/>
  <c r="AG45" i="46"/>
  <c r="AD193" i="46"/>
  <c r="AG140" i="46"/>
  <c r="AE140" i="46"/>
  <c r="AE113" i="46"/>
  <c r="AG113" i="46"/>
  <c r="AG124" i="46"/>
  <c r="AE124" i="46"/>
  <c r="AD300" i="46"/>
  <c r="AE247" i="46"/>
  <c r="AG247" i="46"/>
  <c r="AD190" i="46"/>
  <c r="AD269" i="46"/>
  <c r="AE216" i="46"/>
  <c r="AG216" i="46"/>
  <c r="AD282" i="46"/>
  <c r="AG229" i="46"/>
  <c r="AE229" i="46"/>
  <c r="AG8" i="46"/>
  <c r="AE8" i="46"/>
  <c r="AE231" i="46"/>
  <c r="AG231" i="46"/>
  <c r="AD279" i="46"/>
  <c r="AG226" i="46"/>
  <c r="AE226" i="46"/>
  <c r="AD85" i="46"/>
  <c r="AG32" i="46"/>
  <c r="AE32" i="46"/>
  <c r="AD308" i="46"/>
  <c r="AG255" i="46"/>
  <c r="AE255" i="46"/>
  <c r="AD303" i="46"/>
  <c r="AG250" i="46"/>
  <c r="AE250" i="46"/>
  <c r="AG343" i="46"/>
  <c r="AE343" i="46"/>
  <c r="AE663" i="46"/>
  <c r="AG663" i="46"/>
  <c r="AD510" i="46"/>
  <c r="AD730" i="46"/>
  <c r="AG330" i="46"/>
  <c r="AE330" i="46"/>
  <c r="AD315" i="46"/>
  <c r="AE262" i="46"/>
  <c r="AG262" i="46"/>
  <c r="AD97" i="46"/>
  <c r="AG122" i="46"/>
  <c r="AE122" i="46"/>
  <c r="AE232" i="46"/>
  <c r="AG232" i="46"/>
  <c r="AE24" i="46"/>
  <c r="AG24" i="46"/>
  <c r="AD210" i="46"/>
  <c r="AG157" i="46"/>
  <c r="AE157" i="46"/>
  <c r="AG29" i="46"/>
  <c r="AE29" i="46"/>
  <c r="AD59" i="46"/>
  <c r="AE6" i="46"/>
  <c r="AG6" i="46"/>
  <c r="AD710" i="46"/>
  <c r="AG657" i="46"/>
  <c r="AE657" i="46"/>
  <c r="AD731" i="46"/>
  <c r="AG678" i="46"/>
  <c r="AE678" i="46"/>
  <c r="AD729" i="46"/>
  <c r="AG676" i="46"/>
  <c r="AE676" i="46"/>
  <c r="AE365" i="46"/>
  <c r="AG365" i="46"/>
  <c r="AE267" i="46"/>
  <c r="AG267" i="46"/>
  <c r="AD423" i="46"/>
  <c r="AG370" i="46"/>
  <c r="AE370" i="46"/>
  <c r="AD698" i="46"/>
  <c r="AE645" i="46"/>
  <c r="AG645" i="46"/>
  <c r="AG366" i="46"/>
  <c r="AE366" i="46"/>
  <c r="AD408" i="46"/>
  <c r="AG355" i="46"/>
  <c r="AE355" i="46"/>
  <c r="AD619" i="46"/>
  <c r="AE566" i="46"/>
  <c r="AG566" i="46"/>
  <c r="AD164" i="46"/>
  <c r="AG111" i="46"/>
  <c r="AE111" i="46"/>
  <c r="AD215" i="46"/>
  <c r="AG162" i="46"/>
  <c r="AE162" i="46"/>
  <c r="AD310" i="46"/>
  <c r="AG257" i="46"/>
  <c r="AE257" i="46"/>
  <c r="AD87" i="46"/>
  <c r="AG34" i="46"/>
  <c r="AE34" i="46"/>
  <c r="AE7" i="46"/>
  <c r="AG7" i="46"/>
  <c r="AG18" i="46"/>
  <c r="AE18" i="46"/>
  <c r="AD194" i="46"/>
  <c r="AE141" i="46"/>
  <c r="AG141" i="46"/>
  <c r="AD84" i="46"/>
  <c r="AD163" i="46"/>
  <c r="AG110" i="46"/>
  <c r="AE110" i="46"/>
  <c r="AD176" i="46"/>
  <c r="AG123" i="46"/>
  <c r="AE123" i="46"/>
  <c r="AG220" i="46"/>
  <c r="AE220" i="46"/>
  <c r="AE125" i="46"/>
  <c r="AG125" i="46"/>
  <c r="AD385" i="46"/>
  <c r="AG332" i="46"/>
  <c r="AE332" i="46"/>
  <c r="AD297" i="46"/>
  <c r="AG244" i="46"/>
  <c r="AE244" i="46"/>
  <c r="AD202" i="46"/>
  <c r="AE149" i="46"/>
  <c r="AG149" i="46"/>
  <c r="AD621" i="46"/>
  <c r="AE568" i="46"/>
  <c r="AG568" i="46"/>
  <c r="AG767" i="46"/>
  <c r="AE767" i="46"/>
  <c r="AW4" i="45"/>
  <c r="AW86" i="45"/>
  <c r="AW55" i="45"/>
  <c r="AW23" i="45"/>
  <c r="AW81" i="45"/>
  <c r="AW56" i="45"/>
  <c r="AW87" i="45"/>
  <c r="AW64" i="45"/>
  <c r="AW8" i="45"/>
  <c r="AW105" i="45"/>
  <c r="AW90" i="45"/>
  <c r="AW68" i="45"/>
  <c r="AW57" i="45"/>
  <c r="AW31" i="45"/>
  <c r="AW106" i="45"/>
  <c r="AW101" i="45"/>
  <c r="AW72" i="45"/>
  <c r="AW74" i="45"/>
  <c r="AW75" i="45"/>
  <c r="AW67" i="45"/>
  <c r="AW29" i="45"/>
  <c r="AW6" i="45"/>
  <c r="AW84" i="45"/>
  <c r="AW13" i="45"/>
  <c r="AW107" i="45"/>
  <c r="AW9" i="45"/>
  <c r="AW61" i="45"/>
  <c r="AW82" i="45"/>
  <c r="AW69" i="45"/>
  <c r="AW80" i="45"/>
  <c r="AU5" i="45"/>
  <c r="AN65" i="16"/>
  <c r="AN73" i="37"/>
  <c r="AN82" i="37"/>
  <c r="AN63" i="37"/>
  <c r="AN14" i="37"/>
  <c r="AN26" i="37"/>
  <c r="AN7" i="37"/>
  <c r="AN18" i="37"/>
  <c r="AN67" i="37"/>
  <c r="AN69" i="37"/>
  <c r="AN72" i="37"/>
  <c r="AN5" i="37"/>
  <c r="AN35" i="37"/>
  <c r="AN33" i="37"/>
  <c r="AN62" i="37"/>
  <c r="AN103" i="37"/>
  <c r="AN85" i="37"/>
  <c r="AN101" i="37"/>
  <c r="AN110" i="37"/>
  <c r="AN23" i="37"/>
  <c r="AN87" i="37"/>
  <c r="AN91" i="37"/>
  <c r="AN46" i="37"/>
  <c r="AN41" i="37"/>
  <c r="AN38" i="37"/>
  <c r="AN36" i="37"/>
  <c r="AN61" i="37"/>
  <c r="AN83" i="37"/>
  <c r="AN48" i="37"/>
  <c r="AN108" i="37"/>
  <c r="AN56" i="37"/>
  <c r="AN21" i="37"/>
  <c r="AN43" i="37"/>
  <c r="AN81" i="37"/>
  <c r="AN13" i="37"/>
  <c r="AN51" i="37"/>
  <c r="AN99" i="37"/>
  <c r="AN59" i="37"/>
  <c r="AN112" i="37"/>
  <c r="AN80" i="37"/>
  <c r="AN94" i="37"/>
  <c r="AN77" i="37"/>
  <c r="AN12" i="37"/>
  <c r="AN32" i="37"/>
  <c r="AN10" i="37"/>
  <c r="AN25" i="37"/>
  <c r="AN95" i="37"/>
  <c r="AN76" i="37"/>
  <c r="AN28" i="37"/>
  <c r="AN55" i="37"/>
  <c r="AN86" i="37"/>
  <c r="AN100" i="37"/>
  <c r="AN53" i="37"/>
  <c r="AN60" i="37"/>
  <c r="AN29" i="37"/>
  <c r="AN16" i="37"/>
  <c r="AN70" i="37"/>
  <c r="AN96" i="37"/>
  <c r="AN6" i="37"/>
  <c r="AN105" i="37"/>
  <c r="AN111" i="37"/>
  <c r="AN75" i="37"/>
  <c r="AN104" i="37"/>
  <c r="AN71" i="37"/>
  <c r="AN34" i="37"/>
  <c r="AN92" i="37"/>
  <c r="AN31" i="37"/>
  <c r="AN47" i="37"/>
  <c r="AN24" i="37"/>
  <c r="AN44" i="37"/>
  <c r="AN9" i="37"/>
  <c r="AN11" i="37"/>
  <c r="AN106" i="37"/>
  <c r="AN22" i="37"/>
  <c r="AN102" i="37"/>
  <c r="AN88" i="37"/>
  <c r="AN90" i="37"/>
  <c r="AN109" i="37"/>
  <c r="AN20" i="37"/>
  <c r="AN30" i="37"/>
  <c r="AN45" i="37"/>
  <c r="AN40" i="37"/>
  <c r="AN65" i="37"/>
  <c r="AN8" i="37"/>
  <c r="AN64" i="37"/>
  <c r="AN89" i="37"/>
  <c r="AN93" i="37"/>
  <c r="AN49" i="37"/>
  <c r="AN54" i="37"/>
  <c r="AN74" i="37"/>
  <c r="AN37" i="37"/>
  <c r="AN50" i="37"/>
  <c r="AN42" i="37"/>
  <c r="AN27" i="37"/>
  <c r="AN58" i="37"/>
  <c r="AN15" i="37"/>
  <c r="AN17" i="37"/>
  <c r="AN98" i="37"/>
  <c r="AN79" i="37"/>
  <c r="AN19" i="37"/>
  <c r="AN78" i="37"/>
  <c r="AN107" i="37"/>
  <c r="AN39" i="37"/>
  <c r="AN68" i="37"/>
  <c r="AN84" i="37"/>
  <c r="AN57" i="37"/>
  <c r="AN52" i="37"/>
  <c r="AN66" i="37"/>
  <c r="AN97" i="37"/>
  <c r="AN28" i="16"/>
  <c r="AN73" i="16"/>
  <c r="AN80" i="16"/>
  <c r="AN75" i="16"/>
  <c r="AN104" i="16"/>
  <c r="AN34" i="16"/>
  <c r="AN86" i="16"/>
  <c r="AN108" i="16"/>
  <c r="AN52" i="16"/>
  <c r="AN66" i="16"/>
  <c r="AN44" i="16"/>
  <c r="AN39" i="16"/>
  <c r="AN40" i="16"/>
  <c r="AN50" i="16"/>
  <c r="AN23" i="16"/>
  <c r="AN58" i="16"/>
  <c r="AN8" i="16"/>
  <c r="AN67" i="16"/>
  <c r="AN63" i="16"/>
  <c r="AN72" i="16"/>
  <c r="AN57" i="16"/>
  <c r="AN7" i="16"/>
  <c r="AN53" i="16"/>
  <c r="AN94" i="16"/>
  <c r="AN33" i="16"/>
  <c r="AN82" i="16"/>
  <c r="AN96" i="16"/>
  <c r="AN25" i="16"/>
  <c r="AN107" i="16"/>
  <c r="AN79" i="16"/>
  <c r="AN6" i="16"/>
  <c r="AN32" i="16"/>
  <c r="AN42" i="16"/>
  <c r="AN93" i="16"/>
  <c r="AN13" i="16"/>
  <c r="AN81" i="16"/>
  <c r="AN88" i="16"/>
  <c r="AN46" i="16"/>
  <c r="AN90" i="16"/>
  <c r="AN16" i="16"/>
  <c r="AN21" i="16"/>
  <c r="AN41" i="16"/>
  <c r="AN71" i="16"/>
  <c r="AN5" i="16"/>
  <c r="AN15" i="16"/>
  <c r="AN92" i="16"/>
  <c r="AN35" i="16"/>
  <c r="AN31" i="16"/>
  <c r="AN29" i="16"/>
  <c r="AN61" i="16"/>
  <c r="AN60" i="16"/>
  <c r="AN110" i="16"/>
  <c r="AN26" i="16"/>
  <c r="AN68" i="16"/>
  <c r="AN9" i="16"/>
  <c r="AN76" i="16"/>
  <c r="AN18" i="16"/>
  <c r="AN12" i="16"/>
  <c r="AN84" i="16"/>
  <c r="AN27" i="16"/>
  <c r="AN101" i="16"/>
  <c r="AN105" i="16"/>
  <c r="AN95" i="16"/>
  <c r="AN78" i="16"/>
  <c r="AN64" i="16"/>
  <c r="AN70" i="16"/>
  <c r="AN11" i="16"/>
  <c r="AN54" i="16"/>
  <c r="AN51" i="16"/>
  <c r="AN74" i="16"/>
  <c r="AN14" i="16"/>
  <c r="AN37" i="16"/>
  <c r="AN99" i="16"/>
  <c r="AN109" i="16"/>
  <c r="AN38" i="16"/>
  <c r="AN97" i="16"/>
  <c r="AN30" i="16"/>
  <c r="AN36" i="16"/>
  <c r="AN45" i="16"/>
  <c r="AN103" i="16"/>
  <c r="AN24" i="16"/>
  <c r="AN17" i="16"/>
  <c r="AN85" i="16"/>
  <c r="AN56" i="16"/>
  <c r="AN106" i="16"/>
  <c r="AN77" i="16"/>
  <c r="AN43" i="16"/>
  <c r="AN22" i="16"/>
  <c r="AN102" i="16"/>
  <c r="AN98" i="16"/>
  <c r="AN47" i="16"/>
  <c r="AN59" i="16"/>
  <c r="AN20" i="16"/>
  <c r="AN19" i="16"/>
  <c r="AN55" i="16"/>
  <c r="AN112" i="16"/>
  <c r="AN83" i="16"/>
  <c r="AN87" i="16"/>
  <c r="AN111" i="16"/>
  <c r="AN49" i="16"/>
  <c r="AN91" i="16"/>
  <c r="AN48" i="16"/>
  <c r="AN89" i="16"/>
  <c r="AN100" i="16"/>
  <c r="AN69" i="16"/>
  <c r="AN10" i="16"/>
  <c r="R112" i="34"/>
  <c r="AK3" i="4"/>
  <c r="Z67" i="48" l="1"/>
  <c r="Z86" i="48"/>
  <c r="Z32" i="48"/>
  <c r="Z8" i="48"/>
  <c r="Z13" i="48"/>
  <c r="Z56" i="48"/>
  <c r="Z38" i="48"/>
  <c r="Z71" i="48"/>
  <c r="Z58" i="48"/>
  <c r="Z10" i="48"/>
  <c r="Z87" i="48"/>
  <c r="Z9" i="48"/>
  <c r="Z101" i="48"/>
  <c r="Z46" i="48"/>
  <c r="Z17" i="48"/>
  <c r="Z12" i="48"/>
  <c r="Z59" i="48"/>
  <c r="Z18" i="48"/>
  <c r="Z83" i="48"/>
  <c r="Z82" i="48"/>
  <c r="Z33" i="48"/>
  <c r="Z70" i="48"/>
  <c r="Z69" i="48"/>
  <c r="Z34" i="48"/>
  <c r="Z92" i="48"/>
  <c r="Z102" i="48"/>
  <c r="Z98" i="48"/>
  <c r="Z91" i="48"/>
  <c r="Z68" i="48"/>
  <c r="Z42" i="48"/>
  <c r="Z57" i="48"/>
  <c r="Z39" i="48"/>
  <c r="Z84" i="48"/>
  <c r="Z88" i="48"/>
  <c r="Z89" i="48"/>
  <c r="Z14" i="48"/>
  <c r="Z76" i="48"/>
  <c r="Z93" i="48"/>
  <c r="Z90" i="48"/>
  <c r="Z81" i="48"/>
  <c r="Z108" i="48"/>
  <c r="T62" i="48"/>
  <c r="V62" i="48" s="1"/>
  <c r="H86" i="34"/>
  <c r="W86" i="48"/>
  <c r="S54" i="48"/>
  <c r="S27" i="48"/>
  <c r="T27" i="48" s="1"/>
  <c r="V27" i="48" s="1"/>
  <c r="S110" i="48"/>
  <c r="S72" i="48"/>
  <c r="S75" i="48"/>
  <c r="H84" i="34"/>
  <c r="W84" i="48"/>
  <c r="H17" i="34"/>
  <c r="W17" i="48"/>
  <c r="H54" i="34"/>
  <c r="W54" i="48"/>
  <c r="H45" i="34"/>
  <c r="W45" i="48"/>
  <c r="H106" i="34"/>
  <c r="W106" i="48"/>
  <c r="H34" i="34"/>
  <c r="W34" i="48"/>
  <c r="H70" i="34"/>
  <c r="W70" i="48"/>
  <c r="H28" i="34"/>
  <c r="W28" i="48"/>
  <c r="H94" i="34"/>
  <c r="W94" i="48"/>
  <c r="H43" i="34"/>
  <c r="W43" i="48"/>
  <c r="H38" i="34"/>
  <c r="W38" i="48"/>
  <c r="H85" i="34"/>
  <c r="W85" i="48"/>
  <c r="H67" i="34"/>
  <c r="W67" i="48"/>
  <c r="S65" i="48"/>
  <c r="T65" i="48" s="1"/>
  <c r="V65" i="48" s="1"/>
  <c r="U40" i="48"/>
  <c r="T75" i="48"/>
  <c r="V75" i="48" s="1"/>
  <c r="S111" i="48"/>
  <c r="T111" i="48" s="1"/>
  <c r="V111" i="48" s="1"/>
  <c r="S85" i="48"/>
  <c r="T85" i="48" s="1"/>
  <c r="V85" i="48" s="1"/>
  <c r="S11" i="48"/>
  <c r="T11" i="48" s="1"/>
  <c r="S60" i="48"/>
  <c r="S96" i="48"/>
  <c r="T96" i="48" s="1"/>
  <c r="S63" i="48"/>
  <c r="T63" i="48" s="1"/>
  <c r="S44" i="48"/>
  <c r="T44" i="48" s="1"/>
  <c r="V44" i="48" s="1"/>
  <c r="S80" i="48"/>
  <c r="H68" i="34"/>
  <c r="W68" i="48"/>
  <c r="H15" i="34"/>
  <c r="W15" i="48"/>
  <c r="H49" i="34"/>
  <c r="W49" i="48"/>
  <c r="H30" i="34"/>
  <c r="W30" i="48"/>
  <c r="H11" i="34"/>
  <c r="W11" i="48"/>
  <c r="H71" i="34"/>
  <c r="W71" i="48"/>
  <c r="H16" i="34"/>
  <c r="W16" i="48"/>
  <c r="H76" i="34"/>
  <c r="W76" i="48"/>
  <c r="H80" i="34"/>
  <c r="W80" i="48"/>
  <c r="H21" i="34"/>
  <c r="W21" i="48"/>
  <c r="H41" i="34"/>
  <c r="W41" i="48"/>
  <c r="H103" i="34"/>
  <c r="W103" i="48"/>
  <c r="H18" i="34"/>
  <c r="W18" i="48"/>
  <c r="S109" i="48"/>
  <c r="S61" i="48"/>
  <c r="T61" i="48" s="1"/>
  <c r="S41" i="48"/>
  <c r="T41" i="48" s="1"/>
  <c r="S66" i="48"/>
  <c r="S73" i="48"/>
  <c r="H39" i="34"/>
  <c r="W39" i="48"/>
  <c r="H58" i="34"/>
  <c r="W58" i="48"/>
  <c r="H93" i="34"/>
  <c r="W93" i="48"/>
  <c r="H20" i="34"/>
  <c r="W20" i="48"/>
  <c r="H9" i="34"/>
  <c r="W9" i="48"/>
  <c r="H104" i="34"/>
  <c r="W104" i="48"/>
  <c r="H29" i="34"/>
  <c r="W29" i="48"/>
  <c r="H95" i="34"/>
  <c r="W95" i="48"/>
  <c r="H112" i="34"/>
  <c r="W112" i="48"/>
  <c r="H56" i="34"/>
  <c r="W56" i="48"/>
  <c r="H46" i="34"/>
  <c r="W46" i="48"/>
  <c r="H62" i="34"/>
  <c r="W62" i="48"/>
  <c r="H7" i="34"/>
  <c r="W7" i="48"/>
  <c r="U105" i="48"/>
  <c r="T109" i="48"/>
  <c r="T54" i="48"/>
  <c r="T110" i="48"/>
  <c r="S48" i="48"/>
  <c r="T48" i="48" s="1"/>
  <c r="S105" i="48"/>
  <c r="T105" i="48" s="1"/>
  <c r="V105" i="48" s="1"/>
  <c r="H65" i="34"/>
  <c r="W65" i="48"/>
  <c r="H13" i="34"/>
  <c r="W13" i="48"/>
  <c r="S24" i="48"/>
  <c r="T24" i="48" s="1"/>
  <c r="V24" i="48" s="1"/>
  <c r="S99" i="48"/>
  <c r="T99" i="48" s="1"/>
  <c r="V99" i="48" s="1"/>
  <c r="S64" i="48"/>
  <c r="T64" i="48" s="1"/>
  <c r="V64" i="48" s="1"/>
  <c r="S21" i="48"/>
  <c r="T21" i="48" s="1"/>
  <c r="H107" i="34"/>
  <c r="W107" i="48"/>
  <c r="H27" i="34"/>
  <c r="W27" i="48"/>
  <c r="H89" i="34"/>
  <c r="W89" i="48"/>
  <c r="H109" i="34"/>
  <c r="W109" i="48"/>
  <c r="H44" i="34"/>
  <c r="W44" i="48"/>
  <c r="H75" i="34"/>
  <c r="W75" i="48"/>
  <c r="H60" i="34"/>
  <c r="W60" i="48"/>
  <c r="H25" i="34"/>
  <c r="W25" i="48"/>
  <c r="H59" i="34"/>
  <c r="W59" i="48"/>
  <c r="H108" i="34"/>
  <c r="W108" i="48"/>
  <c r="H91" i="34"/>
  <c r="W91" i="48"/>
  <c r="H33" i="34"/>
  <c r="W33" i="48"/>
  <c r="H26" i="34"/>
  <c r="W26" i="48"/>
  <c r="AC871" i="46"/>
  <c r="AC872" i="46" s="1"/>
  <c r="S19" i="48"/>
  <c r="T19" i="48" s="1"/>
  <c r="S74" i="48"/>
  <c r="T74" i="48" s="1"/>
  <c r="H37" i="34"/>
  <c r="W37" i="48"/>
  <c r="H102" i="34"/>
  <c r="W102" i="48"/>
  <c r="H12" i="34"/>
  <c r="W12" i="48"/>
  <c r="H61" i="34"/>
  <c r="W61" i="48"/>
  <c r="H82" i="34"/>
  <c r="W82" i="48"/>
  <c r="T80" i="48"/>
  <c r="S100" i="48"/>
  <c r="T100" i="48" s="1"/>
  <c r="V100" i="48" s="1"/>
  <c r="S112" i="48"/>
  <c r="T112" i="48" s="1"/>
  <c r="S22" i="48"/>
  <c r="T22" i="48" s="1"/>
  <c r="V22" i="48" s="1"/>
  <c r="S37" i="48"/>
  <c r="T37" i="48" s="1"/>
  <c r="V37" i="48" s="1"/>
  <c r="S78" i="48"/>
  <c r="T78" i="48" s="1"/>
  <c r="V78" i="48" s="1"/>
  <c r="S16" i="48"/>
  <c r="T16" i="48" s="1"/>
  <c r="V16" i="48" s="1"/>
  <c r="H97" i="34"/>
  <c r="W97" i="48"/>
  <c r="H78" i="34"/>
  <c r="W78" i="48"/>
  <c r="H42" i="34"/>
  <c r="W42" i="48"/>
  <c r="H64" i="34"/>
  <c r="W64" i="48"/>
  <c r="H90" i="34"/>
  <c r="W90" i="48"/>
  <c r="H24" i="34"/>
  <c r="W24" i="48"/>
  <c r="H111" i="34"/>
  <c r="W111" i="48"/>
  <c r="H53" i="34"/>
  <c r="W53" i="48"/>
  <c r="H10" i="34"/>
  <c r="W10" i="48"/>
  <c r="H99" i="34"/>
  <c r="W99" i="48"/>
  <c r="H48" i="34"/>
  <c r="W48" i="48"/>
  <c r="H87" i="34"/>
  <c r="W87" i="48"/>
  <c r="H35" i="34"/>
  <c r="W35" i="48"/>
  <c r="H14" i="34"/>
  <c r="W14" i="48"/>
  <c r="Q114" i="48"/>
  <c r="T60" i="48"/>
  <c r="T72" i="48"/>
  <c r="V72" i="48" s="1"/>
  <c r="T73" i="48"/>
  <c r="V73" i="48" s="1"/>
  <c r="S77" i="48"/>
  <c r="S79" i="48"/>
  <c r="T79" i="48" s="1"/>
  <c r="V79" i="48" s="1"/>
  <c r="H52" i="34"/>
  <c r="W52" i="48"/>
  <c r="H31" i="34"/>
  <c r="W31" i="48"/>
  <c r="H110" i="34"/>
  <c r="W110" i="48"/>
  <c r="S55" i="48"/>
  <c r="T55" i="48" s="1"/>
  <c r="V55" i="48" s="1"/>
  <c r="S43" i="48"/>
  <c r="T43" i="48" s="1"/>
  <c r="S45" i="48"/>
  <c r="T45" i="48" s="1"/>
  <c r="V45" i="48" s="1"/>
  <c r="S35" i="48"/>
  <c r="T35" i="48" s="1"/>
  <c r="V35" i="48" s="1"/>
  <c r="S6" i="48"/>
  <c r="T6" i="48" s="1"/>
  <c r="S53" i="48"/>
  <c r="T53" i="48" s="1"/>
  <c r="V53" i="48" s="1"/>
  <c r="S23" i="48"/>
  <c r="T23" i="48" s="1"/>
  <c r="H66" i="34"/>
  <c r="W66" i="48"/>
  <c r="H19" i="34"/>
  <c r="W19" i="48"/>
  <c r="H50" i="34"/>
  <c r="W50" i="48"/>
  <c r="H8" i="34"/>
  <c r="W8" i="48"/>
  <c r="H88" i="34"/>
  <c r="W88" i="48"/>
  <c r="H47" i="34"/>
  <c r="W47" i="48"/>
  <c r="H105" i="34"/>
  <c r="W105" i="48"/>
  <c r="H100" i="34"/>
  <c r="W100" i="48"/>
  <c r="H32" i="34"/>
  <c r="W32" i="48"/>
  <c r="H51" i="34"/>
  <c r="W51" i="48"/>
  <c r="H83" i="34"/>
  <c r="W83" i="48"/>
  <c r="H23" i="34"/>
  <c r="W23" i="48"/>
  <c r="H5" i="34"/>
  <c r="W5" i="48"/>
  <c r="H63" i="34"/>
  <c r="W63" i="48"/>
  <c r="S36" i="48"/>
  <c r="T36" i="48" s="1"/>
  <c r="V36" i="48" s="1"/>
  <c r="S7" i="48"/>
  <c r="T7" i="48" s="1"/>
  <c r="V7" i="48" s="1"/>
  <c r="H79" i="34"/>
  <c r="W79" i="48"/>
  <c r="H6" i="34"/>
  <c r="W6" i="48"/>
  <c r="H72" i="34"/>
  <c r="W72" i="48"/>
  <c r="T66" i="48"/>
  <c r="V66" i="48" s="1"/>
  <c r="S20" i="48"/>
  <c r="T20" i="48" s="1"/>
  <c r="S106" i="48"/>
  <c r="T106" i="48" s="1"/>
  <c r="V106" i="48" s="1"/>
  <c r="S30" i="48"/>
  <c r="T30" i="48" s="1"/>
  <c r="V30" i="48" s="1"/>
  <c r="S26" i="48"/>
  <c r="T26" i="48" s="1"/>
  <c r="S15" i="48"/>
  <c r="T15" i="48" s="1"/>
  <c r="V15" i="48" s="1"/>
  <c r="S107" i="48"/>
  <c r="T107" i="48" s="1"/>
  <c r="V107" i="48" s="1"/>
  <c r="S40" i="48"/>
  <c r="T40" i="48" s="1"/>
  <c r="V40" i="48" s="1"/>
  <c r="S104" i="48"/>
  <c r="T104" i="48" s="1"/>
  <c r="H57" i="34"/>
  <c r="W57" i="48"/>
  <c r="H98" i="34"/>
  <c r="W98" i="48"/>
  <c r="H74" i="34"/>
  <c r="W74" i="48"/>
  <c r="H40" i="34"/>
  <c r="W40" i="48"/>
  <c r="H22" i="34"/>
  <c r="W22" i="48"/>
  <c r="H92" i="34"/>
  <c r="W92" i="48"/>
  <c r="H96" i="34"/>
  <c r="W96" i="48"/>
  <c r="H55" i="34"/>
  <c r="W55" i="48"/>
  <c r="H77" i="34"/>
  <c r="W77" i="48"/>
  <c r="H81" i="34"/>
  <c r="W81" i="48"/>
  <c r="H36" i="34"/>
  <c r="W36" i="48"/>
  <c r="H101" i="34"/>
  <c r="W101" i="48"/>
  <c r="H69" i="34"/>
  <c r="W69" i="48"/>
  <c r="H73" i="34"/>
  <c r="W73" i="48"/>
  <c r="T77" i="48"/>
  <c r="AM780" i="46"/>
  <c r="AM787" i="46"/>
  <c r="AM322" i="46"/>
  <c r="AM345" i="46"/>
  <c r="AM549" i="46"/>
  <c r="AM236" i="46"/>
  <c r="AM6" i="46"/>
  <c r="AM154" i="46"/>
  <c r="AM534" i="46"/>
  <c r="AM337" i="46"/>
  <c r="AM237" i="46"/>
  <c r="AM138" i="46"/>
  <c r="AM114" i="46"/>
  <c r="AM355" i="46"/>
  <c r="AM370" i="46"/>
  <c r="AM343" i="46"/>
  <c r="AM32" i="46"/>
  <c r="AM8" i="46"/>
  <c r="AM247" i="46"/>
  <c r="AM140" i="46"/>
  <c r="AM217" i="46"/>
  <c r="AM784" i="46"/>
  <c r="AM542" i="46"/>
  <c r="AM674" i="46"/>
  <c r="AM759" i="46"/>
  <c r="AM475" i="46"/>
  <c r="AM325" i="46"/>
  <c r="AM368" i="46"/>
  <c r="AM431" i="46"/>
  <c r="AM673" i="46"/>
  <c r="AM448" i="46"/>
  <c r="AM156" i="46"/>
  <c r="AM456" i="46"/>
  <c r="AM432" i="46"/>
  <c r="AM794" i="46"/>
  <c r="AM536" i="46"/>
  <c r="AM352" i="46"/>
  <c r="AM429" i="46"/>
  <c r="AM126" i="46"/>
  <c r="AM648" i="46"/>
  <c r="AM24" i="46"/>
  <c r="AM260" i="46"/>
  <c r="AM652" i="46"/>
  <c r="AM537" i="46"/>
  <c r="AM374" i="46"/>
  <c r="AM779" i="46"/>
  <c r="AM252" i="46"/>
  <c r="AM130" i="46"/>
  <c r="AM218" i="46"/>
  <c r="AW5" i="45"/>
  <c r="Y6" i="48"/>
  <c r="AM767" i="46"/>
  <c r="AM244" i="46"/>
  <c r="AM220" i="46"/>
  <c r="AM141" i="46"/>
  <c r="AM34" i="46"/>
  <c r="AM232" i="46"/>
  <c r="AM373" i="46"/>
  <c r="AM762" i="46"/>
  <c r="AM650" i="46"/>
  <c r="AM681" i="46"/>
  <c r="AM539" i="46"/>
  <c r="AM793" i="46"/>
  <c r="AM16" i="46"/>
  <c r="AM640" i="46"/>
  <c r="AM760" i="46"/>
  <c r="AM142" i="46"/>
  <c r="AM9" i="46"/>
  <c r="AM259" i="46"/>
  <c r="AM339" i="46"/>
  <c r="AM769" i="46"/>
  <c r="AM443" i="46"/>
  <c r="AM692" i="46"/>
  <c r="AM37" i="46"/>
  <c r="AM52" i="46"/>
  <c r="AM464" i="46"/>
  <c r="AM112" i="46"/>
  <c r="AM350" i="46"/>
  <c r="AM326" i="46"/>
  <c r="AM564" i="46"/>
  <c r="AM158" i="46"/>
  <c r="AM324" i="46"/>
  <c r="AM131" i="46"/>
  <c r="AM353" i="46"/>
  <c r="AM246" i="46"/>
  <c r="AM323" i="46"/>
  <c r="AM42" i="46"/>
  <c r="AM356" i="46"/>
  <c r="AM17" i="46"/>
  <c r="AM35" i="46"/>
  <c r="AM691" i="46"/>
  <c r="AM148" i="46"/>
  <c r="AM642" i="46"/>
  <c r="AM568" i="46"/>
  <c r="AM111" i="46"/>
  <c r="AM267" i="46"/>
  <c r="AM678" i="46"/>
  <c r="AM330" i="46"/>
  <c r="AM250" i="46"/>
  <c r="AM229" i="46"/>
  <c r="AM45" i="46"/>
  <c r="AM472" i="46"/>
  <c r="AM665" i="46"/>
  <c r="AM654" i="46"/>
  <c r="AM36" i="46"/>
  <c r="AM577" i="46"/>
  <c r="AM551" i="46"/>
  <c r="AM467" i="46"/>
  <c r="AM586" i="46"/>
  <c r="AM358" i="46"/>
  <c r="AM50" i="46"/>
  <c r="AM562" i="46"/>
  <c r="AM342" i="46"/>
  <c r="AM25" i="46"/>
  <c r="AM254" i="46"/>
  <c r="AM444" i="46"/>
  <c r="AM144" i="46"/>
  <c r="AM653" i="46"/>
  <c r="AM797" i="46"/>
  <c r="AM135" i="46"/>
  <c r="AM20" i="46"/>
  <c r="AM754" i="46"/>
  <c r="AM151" i="46"/>
  <c r="AM578" i="46"/>
  <c r="AM241" i="46"/>
  <c r="AM440" i="46"/>
  <c r="AM162" i="46"/>
  <c r="AM461" i="46"/>
  <c r="AM660" i="46"/>
  <c r="AM479" i="46"/>
  <c r="AM12" i="46"/>
  <c r="AM559" i="46"/>
  <c r="AM573" i="46"/>
  <c r="AM146" i="46"/>
  <c r="AM123" i="46"/>
  <c r="AM366" i="46"/>
  <c r="AM29" i="46"/>
  <c r="AM226" i="46"/>
  <c r="AM460" i="46"/>
  <c r="AM471" i="46"/>
  <c r="AM228" i="46"/>
  <c r="AM679" i="46"/>
  <c r="AM746" i="46"/>
  <c r="AM749" i="46"/>
  <c r="AM557" i="46"/>
  <c r="AM761" i="46"/>
  <c r="AM643" i="46"/>
  <c r="AM249" i="46"/>
  <c r="AM555" i="46"/>
  <c r="AM538" i="46"/>
  <c r="AM459" i="46"/>
  <c r="AM458" i="46"/>
  <c r="AM360" i="46"/>
  <c r="AM436" i="46"/>
  <c r="AM565" i="46"/>
  <c r="AM535" i="46"/>
  <c r="AM453" i="46"/>
  <c r="AM224" i="46"/>
  <c r="AM14" i="46"/>
  <c r="AM790" i="46"/>
  <c r="AM120" i="46"/>
  <c r="AM336" i="46"/>
  <c r="AM21" i="46"/>
  <c r="AM332" i="46"/>
  <c r="AM257" i="46"/>
  <c r="AM566" i="46"/>
  <c r="AM645" i="46"/>
  <c r="AM365" i="46"/>
  <c r="AM122" i="46"/>
  <c r="AM216" i="46"/>
  <c r="AM124" i="46"/>
  <c r="AM433" i="46"/>
  <c r="AM763" i="46"/>
  <c r="AM687" i="46"/>
  <c r="AM655" i="46"/>
  <c r="AM56" i="46"/>
  <c r="AM143" i="46"/>
  <c r="AM570" i="46"/>
  <c r="AM766" i="46"/>
  <c r="AM580" i="46"/>
  <c r="AM750" i="46"/>
  <c r="AM776" i="46"/>
  <c r="AM264" i="46"/>
  <c r="AM430" i="46"/>
  <c r="AM554" i="46"/>
  <c r="AM462" i="46"/>
  <c r="AM747" i="46"/>
  <c r="AM48" i="46"/>
  <c r="AM550" i="46"/>
  <c r="AM38" i="46"/>
  <c r="AM547" i="46"/>
  <c r="AM363" i="46"/>
  <c r="AM684" i="46"/>
  <c r="AM161" i="46"/>
  <c r="AM469" i="46"/>
  <c r="AM233" i="46"/>
  <c r="AM369" i="46"/>
  <c r="AM334" i="46"/>
  <c r="AM428" i="46"/>
  <c r="AM354" i="46"/>
  <c r="AM327" i="46"/>
  <c r="AM683" i="46"/>
  <c r="AM51" i="46"/>
  <c r="AM239" i="46"/>
  <c r="AM676" i="46"/>
  <c r="AM771" i="46"/>
  <c r="AM756" i="46"/>
  <c r="AM798" i="46"/>
  <c r="AM149" i="46"/>
  <c r="AM18" i="46"/>
  <c r="AM657" i="46"/>
  <c r="AM157" i="46"/>
  <c r="AM663" i="46"/>
  <c r="AM255" i="46"/>
  <c r="AM231" i="46"/>
  <c r="AM113" i="46"/>
  <c r="AM474" i="46"/>
  <c r="AM451" i="46"/>
  <c r="AM668" i="46"/>
  <c r="AM476" i="46"/>
  <c r="AM748" i="46"/>
  <c r="AM449" i="46"/>
  <c r="AM774" i="46"/>
  <c r="AM777" i="46"/>
  <c r="AM572" i="46"/>
  <c r="AM438" i="46"/>
  <c r="AM441" i="46"/>
  <c r="AM55" i="46"/>
  <c r="AM347" i="46"/>
  <c r="AM544" i="46"/>
  <c r="AM778" i="46"/>
  <c r="AM153" i="46"/>
  <c r="AM263" i="46"/>
  <c r="AM546" i="46"/>
  <c r="AM230" i="46"/>
  <c r="AM672" i="46"/>
  <c r="AM751" i="46"/>
  <c r="AM789" i="46"/>
  <c r="AM43" i="46"/>
  <c r="AM480" i="46"/>
  <c r="AM40" i="46"/>
  <c r="AM792" i="46"/>
  <c r="AM125" i="46"/>
  <c r="AM110" i="46"/>
  <c r="AM7" i="46"/>
  <c r="AM262" i="46"/>
  <c r="AM268" i="46"/>
  <c r="AM582" i="46"/>
  <c r="AM782" i="46"/>
  <c r="AM661" i="46"/>
  <c r="AM644" i="46"/>
  <c r="AM671" i="46"/>
  <c r="AM670" i="46"/>
  <c r="AM5" i="46"/>
  <c r="AM466" i="46"/>
  <c r="AM656" i="46"/>
  <c r="AM335" i="46"/>
  <c r="AM641" i="46"/>
  <c r="AM585" i="46"/>
  <c r="AM338" i="46"/>
  <c r="AM118" i="46"/>
  <c r="AM442" i="46"/>
  <c r="AM575" i="46"/>
  <c r="AM248" i="46"/>
  <c r="AM115" i="46"/>
  <c r="AM47" i="46"/>
  <c r="AM445" i="46"/>
  <c r="AM581" i="46"/>
  <c r="AM758" i="46"/>
  <c r="AM785" i="46"/>
  <c r="AM548" i="46"/>
  <c r="AM221" i="46"/>
  <c r="AM127" i="46"/>
  <c r="AM27" i="46"/>
  <c r="AM361" i="46"/>
  <c r="AM4" i="46"/>
  <c r="AM686" i="46"/>
  <c r="AM133" i="46"/>
  <c r="AM19" i="46"/>
  <c r="AM219" i="46"/>
  <c r="AM567" i="46"/>
  <c r="AM688" i="46"/>
  <c r="U6" i="48"/>
  <c r="R114" i="48"/>
  <c r="AD865" i="46"/>
  <c r="AD864" i="46"/>
  <c r="AD862" i="46"/>
  <c r="AD866" i="46"/>
  <c r="AG297" i="46"/>
  <c r="AE297" i="46"/>
  <c r="AE85" i="46"/>
  <c r="AG85" i="46"/>
  <c r="AE727" i="46"/>
  <c r="AG727" i="46"/>
  <c r="AG812" i="46"/>
  <c r="AE812" i="46"/>
  <c r="AG196" i="46"/>
  <c r="AE196" i="46"/>
  <c r="AG529" i="46"/>
  <c r="AE529" i="46"/>
  <c r="AG801" i="46"/>
  <c r="AE801" i="46"/>
  <c r="AE809" i="46"/>
  <c r="AG809" i="46"/>
  <c r="AE829" i="46"/>
  <c r="AG829" i="46"/>
  <c r="AG103" i="46"/>
  <c r="AE103" i="46"/>
  <c r="AE512" i="46"/>
  <c r="AG512" i="46"/>
  <c r="AE800" i="46"/>
  <c r="AG800" i="46"/>
  <c r="AE413" i="46"/>
  <c r="AG413" i="46"/>
  <c r="AG618" i="46"/>
  <c r="AE618" i="46"/>
  <c r="AE588" i="46"/>
  <c r="AG588" i="46"/>
  <c r="AE307" i="46"/>
  <c r="AG307" i="46"/>
  <c r="AG406" i="46"/>
  <c r="AE406" i="46"/>
  <c r="AE376" i="46"/>
  <c r="AG376" i="46"/>
  <c r="AG95" i="46"/>
  <c r="AE95" i="46"/>
  <c r="AG96" i="46"/>
  <c r="AE96" i="46"/>
  <c r="AG215" i="46"/>
  <c r="AE215" i="46"/>
  <c r="AG729" i="46"/>
  <c r="AE729" i="46"/>
  <c r="AE321" i="46"/>
  <c r="AG321" i="46"/>
  <c r="AG835" i="46"/>
  <c r="AE835" i="46"/>
  <c r="AG703" i="46"/>
  <c r="AE703" i="46"/>
  <c r="AE723" i="46"/>
  <c r="AG723" i="46"/>
  <c r="AE633" i="46"/>
  <c r="AG633" i="46"/>
  <c r="AE830" i="46"/>
  <c r="AG830" i="46"/>
  <c r="AE694" i="46"/>
  <c r="AG694" i="46"/>
  <c r="AG625" i="46"/>
  <c r="AE625" i="46"/>
  <c r="AE626" i="46"/>
  <c r="AG626" i="46"/>
  <c r="AE838" i="46"/>
  <c r="AG838" i="46"/>
  <c r="AD868" i="46"/>
  <c r="AG414" i="46"/>
  <c r="AE414" i="46"/>
  <c r="AG481" i="46"/>
  <c r="AE481" i="46"/>
  <c r="AE204" i="46"/>
  <c r="AG204" i="46"/>
  <c r="AG621" i="46"/>
  <c r="AE621" i="46"/>
  <c r="AG176" i="46"/>
  <c r="AE176" i="46"/>
  <c r="AG408" i="46"/>
  <c r="AE408" i="46"/>
  <c r="AE423" i="46"/>
  <c r="AG423" i="46"/>
  <c r="AE59" i="46"/>
  <c r="AG59" i="46"/>
  <c r="AE303" i="46"/>
  <c r="AG303" i="46"/>
  <c r="AG282" i="46"/>
  <c r="AE282" i="46"/>
  <c r="AE514" i="46"/>
  <c r="AG514" i="46"/>
  <c r="AG635" i="46"/>
  <c r="AE635" i="46"/>
  <c r="AG695" i="46"/>
  <c r="AE695" i="46"/>
  <c r="AG724" i="46"/>
  <c r="AE724" i="46"/>
  <c r="AE58" i="46"/>
  <c r="AG58" i="46"/>
  <c r="AE519" i="46"/>
  <c r="AG519" i="46"/>
  <c r="AE520" i="46"/>
  <c r="AG520" i="46"/>
  <c r="AD867" i="46"/>
  <c r="AE375" i="46"/>
  <c r="AG375" i="46"/>
  <c r="AG628" i="46"/>
  <c r="AE628" i="46"/>
  <c r="AG587" i="46"/>
  <c r="AE587" i="46"/>
  <c r="AG416" i="46"/>
  <c r="AE416" i="46"/>
  <c r="AG57" i="46"/>
  <c r="AE57" i="46"/>
  <c r="AE522" i="46"/>
  <c r="AG522" i="46"/>
  <c r="AE407" i="46"/>
  <c r="AG407" i="46"/>
  <c r="AG380" i="46"/>
  <c r="AE380" i="46"/>
  <c r="AG74" i="46"/>
  <c r="AE74" i="46"/>
  <c r="AE104" i="46"/>
  <c r="AG104" i="46"/>
  <c r="AE385" i="46"/>
  <c r="AG385" i="46"/>
  <c r="AG87" i="46"/>
  <c r="AE87" i="46"/>
  <c r="AG315" i="46"/>
  <c r="AE315" i="46"/>
  <c r="AG279" i="46"/>
  <c r="AE279" i="46"/>
  <c r="AE193" i="46"/>
  <c r="AG193" i="46"/>
  <c r="AE527" i="46"/>
  <c r="AG527" i="46"/>
  <c r="AG732" i="46"/>
  <c r="AE732" i="46"/>
  <c r="AD869" i="46"/>
  <c r="AG693" i="46"/>
  <c r="AE693" i="46"/>
  <c r="AG840" i="46"/>
  <c r="AE840" i="46"/>
  <c r="AG301" i="46"/>
  <c r="AE301" i="46"/>
  <c r="AE168" i="46"/>
  <c r="AG168" i="46"/>
  <c r="AE498" i="46"/>
  <c r="AG498" i="46"/>
  <c r="AG634" i="46"/>
  <c r="AE634" i="46"/>
  <c r="AE831" i="46"/>
  <c r="AG831" i="46"/>
  <c r="AG274" i="46"/>
  <c r="AE274" i="46"/>
  <c r="AE180" i="46"/>
  <c r="AG180" i="46"/>
  <c r="AG316" i="46"/>
  <c r="AE316" i="46"/>
  <c r="AG725" i="46"/>
  <c r="AE725" i="46"/>
  <c r="AE804" i="46"/>
  <c r="AG804" i="46"/>
  <c r="AE286" i="46"/>
  <c r="AG286" i="46"/>
  <c r="AE422" i="46"/>
  <c r="AG422" i="46"/>
  <c r="AG191" i="46"/>
  <c r="AE191" i="46"/>
  <c r="AE194" i="46"/>
  <c r="AG194" i="46"/>
  <c r="AE164" i="46"/>
  <c r="AG164" i="46"/>
  <c r="AG731" i="46"/>
  <c r="AE731" i="46"/>
  <c r="AE300" i="46"/>
  <c r="AG300" i="46"/>
  <c r="AE270" i="46"/>
  <c r="AG270" i="46"/>
  <c r="AE837" i="46"/>
  <c r="AG837" i="46"/>
  <c r="AE799" i="46"/>
  <c r="AG799" i="46"/>
  <c r="AG734" i="46"/>
  <c r="AE734" i="46"/>
  <c r="AG195" i="46"/>
  <c r="AE195" i="46"/>
  <c r="AG62" i="46"/>
  <c r="AE62" i="46"/>
  <c r="AE392" i="46"/>
  <c r="AG392" i="46"/>
  <c r="AG528" i="46"/>
  <c r="AE528" i="46"/>
  <c r="AE615" i="46"/>
  <c r="AG615" i="46"/>
  <c r="AG403" i="46"/>
  <c r="AE403" i="46"/>
  <c r="AE509" i="46"/>
  <c r="AG509" i="46"/>
  <c r="AG533" i="46"/>
  <c r="AE533" i="46"/>
  <c r="AE93" i="46"/>
  <c r="AG93" i="46"/>
  <c r="AE202" i="46"/>
  <c r="AG202" i="46"/>
  <c r="AD863" i="46"/>
  <c r="AG308" i="46"/>
  <c r="AE308" i="46"/>
  <c r="AG89" i="46"/>
  <c r="AE89" i="46"/>
  <c r="AG592" i="46"/>
  <c r="AE592" i="46"/>
  <c r="AE604" i="46"/>
  <c r="AG604" i="46"/>
  <c r="AG846" i="46"/>
  <c r="AE846" i="46"/>
  <c r="AG827" i="46"/>
  <c r="AE827" i="46"/>
  <c r="AG745" i="46"/>
  <c r="AE745" i="46"/>
  <c r="AE517" i="46"/>
  <c r="AG517" i="46"/>
  <c r="AG851" i="46"/>
  <c r="AE851" i="46"/>
  <c r="AE199" i="46"/>
  <c r="AG199" i="46"/>
  <c r="AE427" i="46"/>
  <c r="AG427" i="46"/>
  <c r="AE305" i="46"/>
  <c r="AG305" i="46"/>
  <c r="AE409" i="46"/>
  <c r="AG409" i="46"/>
  <c r="AE70" i="46"/>
  <c r="AG70" i="46"/>
  <c r="AE620" i="46"/>
  <c r="AG620" i="46"/>
  <c r="AE741" i="46"/>
  <c r="AG741" i="46"/>
  <c r="AG271" i="46"/>
  <c r="AE271" i="46"/>
  <c r="AE163" i="46"/>
  <c r="AG163" i="46"/>
  <c r="AG310" i="46"/>
  <c r="AE310" i="46"/>
  <c r="AG269" i="46"/>
  <c r="AE269" i="46"/>
  <c r="AE98" i="46"/>
  <c r="AG98" i="46"/>
  <c r="AG721" i="46"/>
  <c r="AE721" i="46"/>
  <c r="AG639" i="46"/>
  <c r="AE639" i="46"/>
  <c r="AG411" i="46"/>
  <c r="AE411" i="46"/>
  <c r="AE515" i="46"/>
  <c r="AG515" i="46"/>
  <c r="AG494" i="46"/>
  <c r="AE494" i="46"/>
  <c r="AG90" i="46"/>
  <c r="AE90" i="46"/>
  <c r="AE105" i="46"/>
  <c r="AG105" i="46"/>
  <c r="AE165" i="46"/>
  <c r="AG165" i="46"/>
  <c r="AE91" i="46"/>
  <c r="AG91" i="46"/>
  <c r="AE600" i="46"/>
  <c r="AG600" i="46"/>
  <c r="AE726" i="46"/>
  <c r="AG726" i="46"/>
  <c r="AE211" i="46"/>
  <c r="AG211" i="46"/>
  <c r="AE377" i="46"/>
  <c r="AG377" i="46"/>
  <c r="AG197" i="46"/>
  <c r="AE197" i="46"/>
  <c r="AE706" i="46"/>
  <c r="AG706" i="46"/>
  <c r="AE832" i="46"/>
  <c r="AG832" i="46"/>
  <c r="AG847" i="46"/>
  <c r="AE847" i="46"/>
  <c r="AE589" i="46"/>
  <c r="AG589" i="46"/>
  <c r="AE173" i="46"/>
  <c r="AG173" i="46"/>
  <c r="AG405" i="46"/>
  <c r="AE405" i="46"/>
  <c r="AG845" i="46"/>
  <c r="AE845" i="46"/>
  <c r="AE619" i="46"/>
  <c r="AG619" i="46"/>
  <c r="AE698" i="46"/>
  <c r="AG698" i="46"/>
  <c r="AG710" i="46"/>
  <c r="AE710" i="46"/>
  <c r="AE210" i="46"/>
  <c r="AG210" i="46"/>
  <c r="AE513" i="46"/>
  <c r="AG513" i="46"/>
  <c r="AE486" i="46"/>
  <c r="AG486" i="46"/>
  <c r="AE816" i="46"/>
  <c r="AG816" i="46"/>
  <c r="AG740" i="46"/>
  <c r="AE740" i="46"/>
  <c r="AE109" i="46"/>
  <c r="AG109" i="46"/>
  <c r="AE623" i="46"/>
  <c r="AG623" i="46"/>
  <c r="AE833" i="46"/>
  <c r="AG833" i="46"/>
  <c r="AE388" i="46"/>
  <c r="AG388" i="46"/>
  <c r="AG302" i="46"/>
  <c r="AE302" i="46"/>
  <c r="AG317" i="46"/>
  <c r="AE317" i="46"/>
  <c r="AE483" i="46"/>
  <c r="AG483" i="46"/>
  <c r="AG491" i="46"/>
  <c r="AE491" i="46"/>
  <c r="AG511" i="46"/>
  <c r="AE511" i="46"/>
  <c r="AE421" i="46"/>
  <c r="AG421" i="46"/>
  <c r="AG597" i="46"/>
  <c r="AE597" i="46"/>
  <c r="AG617" i="46"/>
  <c r="AE617" i="46"/>
  <c r="AG209" i="46"/>
  <c r="AE209" i="46"/>
  <c r="AE67" i="46"/>
  <c r="AG67" i="46"/>
  <c r="AG299" i="46"/>
  <c r="AE299" i="46"/>
  <c r="AG739" i="46"/>
  <c r="AE739" i="46"/>
  <c r="AG88" i="46"/>
  <c r="AE88" i="46"/>
  <c r="AE482" i="46"/>
  <c r="AG482" i="46"/>
  <c r="AE201" i="46"/>
  <c r="AG201" i="46"/>
  <c r="Q121" i="45"/>
  <c r="U872" i="44" s="1"/>
  <c r="Q117" i="45"/>
  <c r="Q119" i="45"/>
  <c r="X26" i="34"/>
  <c r="W25" i="45" s="1"/>
  <c r="AK61" i="34"/>
  <c r="AJ60" i="45" s="1"/>
  <c r="V48" i="34"/>
  <c r="U47" i="45" s="1"/>
  <c r="AH77" i="34"/>
  <c r="AG76" i="45" s="1"/>
  <c r="AE63" i="34"/>
  <c r="AD62" i="45" s="1"/>
  <c r="X96" i="34"/>
  <c r="W95" i="45" s="1"/>
  <c r="V21" i="34"/>
  <c r="U20" i="45" s="1"/>
  <c r="X23" i="34"/>
  <c r="W22" i="45" s="1"/>
  <c r="W104" i="34"/>
  <c r="V103" i="45" s="1"/>
  <c r="X109" i="34"/>
  <c r="W108" i="45" s="1"/>
  <c r="P11" i="34"/>
  <c r="O10" i="45" s="1"/>
  <c r="X21" i="34"/>
  <c r="W20" i="45" s="1"/>
  <c r="X41" i="34"/>
  <c r="W40" i="45" s="1"/>
  <c r="X74" i="34"/>
  <c r="W73" i="45" s="1"/>
  <c r="X110" i="34"/>
  <c r="W109" i="45" s="1"/>
  <c r="AL3" i="4"/>
  <c r="W114" i="48" l="1"/>
  <c r="S114" i="48"/>
  <c r="AM483" i="46"/>
  <c r="AM832" i="46"/>
  <c r="AM299" i="46"/>
  <c r="AM597" i="46"/>
  <c r="AM710" i="46"/>
  <c r="AM405" i="46"/>
  <c r="AM271" i="46"/>
  <c r="AM851" i="46"/>
  <c r="AM846" i="46"/>
  <c r="AM308" i="46"/>
  <c r="AM509" i="46"/>
  <c r="AM392" i="46"/>
  <c r="AM799" i="46"/>
  <c r="AM422" i="46"/>
  <c r="AM87" i="46"/>
  <c r="AM380" i="46"/>
  <c r="AM416" i="46"/>
  <c r="AM520" i="46"/>
  <c r="AM303" i="46"/>
  <c r="AM625" i="46"/>
  <c r="AM729" i="46"/>
  <c r="AM618" i="46"/>
  <c r="AM103" i="46"/>
  <c r="AM529" i="46"/>
  <c r="AA111" i="48"/>
  <c r="AA100" i="48"/>
  <c r="AA27" i="48"/>
  <c r="AM165" i="46"/>
  <c r="AM533" i="46"/>
  <c r="AM482" i="46"/>
  <c r="AM67" i="46"/>
  <c r="AM421" i="46"/>
  <c r="AM623" i="46"/>
  <c r="AM486" i="46"/>
  <c r="AM698" i="46"/>
  <c r="AM173" i="46"/>
  <c r="AM706" i="46"/>
  <c r="AM726" i="46"/>
  <c r="AM105" i="46"/>
  <c r="AM741" i="46"/>
  <c r="AM305" i="46"/>
  <c r="AM517" i="46"/>
  <c r="AM604" i="46"/>
  <c r="AM731" i="46"/>
  <c r="AM316" i="46"/>
  <c r="AM634" i="46"/>
  <c r="AM840" i="46"/>
  <c r="AM193" i="46"/>
  <c r="AM385" i="46"/>
  <c r="AM407" i="46"/>
  <c r="AM695" i="46"/>
  <c r="AM176" i="46"/>
  <c r="AM414" i="46"/>
  <c r="AM694" i="46"/>
  <c r="AM413" i="46"/>
  <c r="AM829" i="46"/>
  <c r="AA36" i="48"/>
  <c r="AM481" i="46"/>
  <c r="AM85" i="46"/>
  <c r="AM317" i="46"/>
  <c r="AM411" i="46"/>
  <c r="AM269" i="46"/>
  <c r="AM202" i="46"/>
  <c r="AM837" i="46"/>
  <c r="AM164" i="46"/>
  <c r="AM286" i="46"/>
  <c r="AM180" i="46"/>
  <c r="AM498" i="46"/>
  <c r="AM587" i="46"/>
  <c r="AM519" i="46"/>
  <c r="AM59" i="46"/>
  <c r="AM703" i="46"/>
  <c r="AM215" i="46"/>
  <c r="AM406" i="46"/>
  <c r="AM196" i="46"/>
  <c r="AM297" i="46"/>
  <c r="AA22" i="48"/>
  <c r="AM109" i="46"/>
  <c r="AM513" i="46"/>
  <c r="AM619" i="46"/>
  <c r="AM589" i="46"/>
  <c r="AM600" i="46"/>
  <c r="AM620" i="46"/>
  <c r="AM427" i="46"/>
  <c r="AM403" i="46"/>
  <c r="AM62" i="46"/>
  <c r="AM693" i="46"/>
  <c r="AM104" i="46"/>
  <c r="AM522" i="46"/>
  <c r="AM635" i="46"/>
  <c r="AM621" i="46"/>
  <c r="AM838" i="46"/>
  <c r="AM830" i="46"/>
  <c r="AM307" i="46"/>
  <c r="AM800" i="46"/>
  <c r="AM809" i="46"/>
  <c r="AA53" i="48"/>
  <c r="AA99" i="48"/>
  <c r="AA16" i="48"/>
  <c r="AM833" i="46"/>
  <c r="AM528" i="46"/>
  <c r="AM734" i="46"/>
  <c r="AM191" i="46"/>
  <c r="AM301" i="46"/>
  <c r="AM527" i="46"/>
  <c r="AM724" i="46"/>
  <c r="AM723" i="46"/>
  <c r="AM376" i="46"/>
  <c r="AM88" i="46"/>
  <c r="AM209" i="46"/>
  <c r="AM511" i="46"/>
  <c r="AM302" i="46"/>
  <c r="AM197" i="46"/>
  <c r="AM90" i="46"/>
  <c r="AM639" i="46"/>
  <c r="AM310" i="46"/>
  <c r="AM745" i="46"/>
  <c r="AM592" i="46"/>
  <c r="AM93" i="46"/>
  <c r="AM615" i="46"/>
  <c r="AM270" i="46"/>
  <c r="AM194" i="46"/>
  <c r="AM804" i="46"/>
  <c r="AM168" i="46"/>
  <c r="AM279" i="46"/>
  <c r="AM628" i="46"/>
  <c r="AM58" i="46"/>
  <c r="AM514" i="46"/>
  <c r="AM423" i="46"/>
  <c r="AM204" i="46"/>
  <c r="AM835" i="46"/>
  <c r="AM96" i="46"/>
  <c r="AM812" i="46"/>
  <c r="AA35" i="48"/>
  <c r="AA45" i="48"/>
  <c r="AM201" i="46"/>
  <c r="AM211" i="46"/>
  <c r="AM98" i="46"/>
  <c r="AM409" i="46"/>
  <c r="AM725" i="46"/>
  <c r="AM408" i="46"/>
  <c r="AM388" i="46"/>
  <c r="AM210" i="46"/>
  <c r="AM377" i="46"/>
  <c r="AM91" i="46"/>
  <c r="AM163" i="46"/>
  <c r="AM70" i="46"/>
  <c r="AM199" i="46"/>
  <c r="AM195" i="46"/>
  <c r="AM274" i="46"/>
  <c r="AM375" i="46"/>
  <c r="AM626" i="46"/>
  <c r="AM633" i="46"/>
  <c r="AM321" i="46"/>
  <c r="AM588" i="46"/>
  <c r="AM512" i="46"/>
  <c r="AM727" i="46"/>
  <c r="AA15" i="48"/>
  <c r="AA44" i="48"/>
  <c r="AM816" i="46"/>
  <c r="AM515" i="46"/>
  <c r="AM282" i="46"/>
  <c r="AM739" i="46"/>
  <c r="AM617" i="46"/>
  <c r="AM491" i="46"/>
  <c r="AM740" i="46"/>
  <c r="AM845" i="46"/>
  <c r="AM847" i="46"/>
  <c r="AM494" i="46"/>
  <c r="AM721" i="46"/>
  <c r="AM827" i="46"/>
  <c r="AM89" i="46"/>
  <c r="AM300" i="46"/>
  <c r="AM831" i="46"/>
  <c r="AM732" i="46"/>
  <c r="AM315" i="46"/>
  <c r="AM74" i="46"/>
  <c r="AM57" i="46"/>
  <c r="AM95" i="46"/>
  <c r="AM801" i="46"/>
  <c r="AA55" i="48"/>
  <c r="AA37" i="48"/>
  <c r="V6" i="48"/>
  <c r="T114" i="48"/>
  <c r="S6" i="44"/>
  <c r="S748" i="44"/>
  <c r="S642" i="44"/>
  <c r="S536" i="44"/>
  <c r="S430" i="44"/>
  <c r="S324" i="44"/>
  <c r="S218" i="44"/>
  <c r="S112" i="44"/>
  <c r="AD871" i="46"/>
  <c r="AD872" i="46" s="1"/>
  <c r="M675" i="46"/>
  <c r="M781" i="46"/>
  <c r="M463" i="46"/>
  <c r="M569" i="46"/>
  <c r="M251" i="46"/>
  <c r="M357" i="46"/>
  <c r="M39" i="46"/>
  <c r="M145" i="46"/>
  <c r="M796" i="46"/>
  <c r="M372" i="46"/>
  <c r="M478" i="46"/>
  <c r="M584" i="46"/>
  <c r="M690" i="46"/>
  <c r="M266" i="46"/>
  <c r="M54" i="46"/>
  <c r="M160" i="46"/>
  <c r="AQ103" i="45"/>
  <c r="AU103" i="45" s="1"/>
  <c r="L791" i="46"/>
  <c r="L685" i="46"/>
  <c r="L261" i="46"/>
  <c r="L367" i="46"/>
  <c r="L473" i="46"/>
  <c r="L579" i="46"/>
  <c r="L49" i="46"/>
  <c r="L155" i="46"/>
  <c r="W677" i="46"/>
  <c r="W783" i="46"/>
  <c r="W465" i="46"/>
  <c r="W359" i="46"/>
  <c r="W41" i="46"/>
  <c r="W571" i="46"/>
  <c r="W147" i="46"/>
  <c r="W253" i="46"/>
  <c r="M788" i="46"/>
  <c r="M364" i="46"/>
  <c r="M682" i="46"/>
  <c r="M470" i="46"/>
  <c r="M576" i="46"/>
  <c r="M258" i="46"/>
  <c r="M46" i="46"/>
  <c r="M152" i="46"/>
  <c r="AQ47" i="45"/>
  <c r="K662" i="46"/>
  <c r="K450" i="46"/>
  <c r="K768" i="46"/>
  <c r="K556" i="46"/>
  <c r="K344" i="46"/>
  <c r="K26" i="46"/>
  <c r="K132" i="46"/>
  <c r="K238" i="46"/>
  <c r="Z667" i="46"/>
  <c r="Z455" i="46"/>
  <c r="Z561" i="46"/>
  <c r="Z349" i="46"/>
  <c r="Z773" i="46"/>
  <c r="Z31" i="46"/>
  <c r="Z137" i="46"/>
  <c r="Z243" i="46"/>
  <c r="T775" i="46"/>
  <c r="T669" i="46"/>
  <c r="T351" i="46"/>
  <c r="T457" i="46"/>
  <c r="T563" i="46"/>
  <c r="T245" i="46"/>
  <c r="T33" i="46"/>
  <c r="T139" i="46"/>
  <c r="AQ20" i="45"/>
  <c r="AU20" i="45" s="1"/>
  <c r="K753" i="46"/>
  <c r="K647" i="46"/>
  <c r="K329" i="46"/>
  <c r="K541" i="46"/>
  <c r="K11" i="46"/>
  <c r="K435" i="46"/>
  <c r="K117" i="46"/>
  <c r="K223" i="46"/>
  <c r="M651" i="46"/>
  <c r="M757" i="46"/>
  <c r="M439" i="46"/>
  <c r="M545" i="46"/>
  <c r="M227" i="46"/>
  <c r="M333" i="46"/>
  <c r="M15" i="46"/>
  <c r="M121" i="46"/>
  <c r="M689" i="46"/>
  <c r="M795" i="46"/>
  <c r="M583" i="46"/>
  <c r="M371" i="46"/>
  <c r="M477" i="46"/>
  <c r="M265" i="46"/>
  <c r="M159" i="46"/>
  <c r="M53" i="46"/>
  <c r="M647" i="46"/>
  <c r="M753" i="46"/>
  <c r="M435" i="46"/>
  <c r="M11" i="46"/>
  <c r="M329" i="46"/>
  <c r="M117" i="46"/>
  <c r="M223" i="46"/>
  <c r="M541" i="46"/>
  <c r="M764" i="46"/>
  <c r="M340" i="46"/>
  <c r="M446" i="46"/>
  <c r="M552" i="46"/>
  <c r="M658" i="46"/>
  <c r="M22" i="46"/>
  <c r="M128" i="46"/>
  <c r="M234" i="46"/>
  <c r="M649" i="46"/>
  <c r="M755" i="46"/>
  <c r="M543" i="46"/>
  <c r="M331" i="46"/>
  <c r="M437" i="46"/>
  <c r="M119" i="46"/>
  <c r="M225" i="46"/>
  <c r="M13" i="46"/>
  <c r="AD121" i="45"/>
  <c r="AD119" i="45"/>
  <c r="AD117" i="45"/>
  <c r="AJ121" i="45"/>
  <c r="AJ117" i="45"/>
  <c r="AJ119" i="45"/>
  <c r="Z60" i="34"/>
  <c r="Y59" i="45" s="1"/>
  <c r="AH80" i="34"/>
  <c r="AG79" i="45" s="1"/>
  <c r="P19" i="34"/>
  <c r="P112" i="34"/>
  <c r="V20" i="34"/>
  <c r="U19" i="45" s="1"/>
  <c r="N43" i="34"/>
  <c r="M42" i="45" s="1"/>
  <c r="X20" i="34"/>
  <c r="W19" i="45" s="1"/>
  <c r="W54" i="34"/>
  <c r="V53" i="45" s="1"/>
  <c r="W43" i="34"/>
  <c r="V42" i="45" s="1"/>
  <c r="X54" i="34"/>
  <c r="W53" i="45" s="1"/>
  <c r="Y43" i="34"/>
  <c r="X42" i="45" s="1"/>
  <c r="Z54" i="34"/>
  <c r="Y53" i="45" s="1"/>
  <c r="AM3" i="4"/>
  <c r="Z99" i="48" l="1"/>
  <c r="Z100" i="48"/>
  <c r="Z53" i="48"/>
  <c r="Z111" i="48"/>
  <c r="Z16" i="48"/>
  <c r="Z36" i="48"/>
  <c r="Z37" i="48"/>
  <c r="Z44" i="48"/>
  <c r="Z45" i="48"/>
  <c r="Z15" i="48"/>
  <c r="Z35" i="48"/>
  <c r="Z27" i="48"/>
  <c r="Z22" i="48"/>
  <c r="Z55" i="48"/>
  <c r="AA66" i="48"/>
  <c r="AA78" i="48"/>
  <c r="AA72" i="48"/>
  <c r="AA6" i="48"/>
  <c r="Z6" i="48" s="1"/>
  <c r="AA85" i="48"/>
  <c r="U109" i="48"/>
  <c r="U54" i="48"/>
  <c r="AA65" i="48"/>
  <c r="AA62" i="48"/>
  <c r="U61" i="48"/>
  <c r="AA40" i="48"/>
  <c r="AA75" i="48"/>
  <c r="AA30" i="48"/>
  <c r="AA107" i="48"/>
  <c r="AA24" i="48"/>
  <c r="AA106" i="48"/>
  <c r="U80" i="48"/>
  <c r="V26" i="34"/>
  <c r="U41" i="48"/>
  <c r="U21" i="48"/>
  <c r="S59" i="44"/>
  <c r="AA79" i="48"/>
  <c r="U77" i="48"/>
  <c r="U110" i="48"/>
  <c r="U11" i="48"/>
  <c r="U74" i="48"/>
  <c r="U26" i="48"/>
  <c r="U23" i="48"/>
  <c r="U19" i="48"/>
  <c r="U48" i="48"/>
  <c r="U112" i="48"/>
  <c r="Q23" i="44"/>
  <c r="Q765" i="44"/>
  <c r="Q659" i="44"/>
  <c r="Q553" i="44"/>
  <c r="Q447" i="44"/>
  <c r="Q341" i="44"/>
  <c r="Q235" i="44"/>
  <c r="Q129" i="44"/>
  <c r="S165" i="44"/>
  <c r="S271" i="44"/>
  <c r="S377" i="44"/>
  <c r="S483" i="44"/>
  <c r="S589" i="44"/>
  <c r="S695" i="44"/>
  <c r="S801" i="44"/>
  <c r="L664" i="46"/>
  <c r="L770" i="46"/>
  <c r="L452" i="46"/>
  <c r="L558" i="46"/>
  <c r="L240" i="46"/>
  <c r="L346" i="46"/>
  <c r="L28" i="46"/>
  <c r="L134" i="46"/>
  <c r="M596" i="46"/>
  <c r="M499" i="46"/>
  <c r="M488" i="46"/>
  <c r="M636" i="46"/>
  <c r="AG329" i="46"/>
  <c r="AE329" i="46"/>
  <c r="K382" i="46"/>
  <c r="T510" i="46"/>
  <c r="Z402" i="46"/>
  <c r="AG556" i="46"/>
  <c r="AE556" i="46"/>
  <c r="W94" i="46"/>
  <c r="L102" i="46"/>
  <c r="AG49" i="46"/>
  <c r="AE49" i="46"/>
  <c r="M213" i="46"/>
  <c r="M198" i="46"/>
  <c r="AG117" i="45"/>
  <c r="W786" i="46"/>
  <c r="W362" i="46"/>
  <c r="W468" i="46"/>
  <c r="W574" i="46"/>
  <c r="W256" i="46"/>
  <c r="W680" i="46"/>
  <c r="W44" i="46"/>
  <c r="W150" i="46"/>
  <c r="M808" i="46"/>
  <c r="M393" i="46"/>
  <c r="M806" i="46"/>
  <c r="M848" i="46"/>
  <c r="K700" i="46"/>
  <c r="AE647" i="46"/>
  <c r="AG647" i="46"/>
  <c r="T404" i="46"/>
  <c r="Z614" i="46"/>
  <c r="AG768" i="46"/>
  <c r="AE768" i="46"/>
  <c r="W412" i="46"/>
  <c r="L632" i="46"/>
  <c r="AE579" i="46"/>
  <c r="AG579" i="46"/>
  <c r="M107" i="46"/>
  <c r="M92" i="46"/>
  <c r="N765" i="46"/>
  <c r="N659" i="46"/>
  <c r="N341" i="46"/>
  <c r="N447" i="46"/>
  <c r="N553" i="46"/>
  <c r="N235" i="46"/>
  <c r="N23" i="46"/>
  <c r="N129" i="46"/>
  <c r="M702" i="46"/>
  <c r="M817" i="46"/>
  <c r="M700" i="46"/>
  <c r="M742" i="46"/>
  <c r="AG753" i="46"/>
  <c r="AE753" i="46"/>
  <c r="K806" i="46"/>
  <c r="T722" i="46"/>
  <c r="Z508" i="46"/>
  <c r="AE450" i="46"/>
  <c r="AG450" i="46"/>
  <c r="W518" i="46"/>
  <c r="L526" i="46"/>
  <c r="AG473" i="46"/>
  <c r="AE473" i="46"/>
  <c r="M319" i="46"/>
  <c r="M410" i="46"/>
  <c r="K646" i="46"/>
  <c r="K434" i="46"/>
  <c r="K752" i="46"/>
  <c r="K540" i="46"/>
  <c r="K328" i="46"/>
  <c r="K116" i="46"/>
  <c r="K222" i="46"/>
  <c r="K10" i="46"/>
  <c r="Y23" i="44"/>
  <c r="O666" i="46"/>
  <c r="O454" i="46"/>
  <c r="O560" i="46"/>
  <c r="O772" i="46"/>
  <c r="O348" i="46"/>
  <c r="O30" i="46"/>
  <c r="O136" i="46"/>
  <c r="O242" i="46"/>
  <c r="M66" i="46"/>
  <c r="M287" i="46"/>
  <c r="M594" i="46"/>
  <c r="M106" i="46"/>
  <c r="K276" i="46"/>
  <c r="AE223" i="46"/>
  <c r="AG223" i="46"/>
  <c r="T828" i="46"/>
  <c r="Z720" i="46"/>
  <c r="AE662" i="46"/>
  <c r="AG662" i="46"/>
  <c r="W836" i="46"/>
  <c r="L420" i="46"/>
  <c r="AG367" i="46"/>
  <c r="AE367" i="46"/>
  <c r="M743" i="46"/>
  <c r="M304" i="46"/>
  <c r="O770" i="46"/>
  <c r="O664" i="46"/>
  <c r="O346" i="46"/>
  <c r="O452" i="46"/>
  <c r="O558" i="46"/>
  <c r="O28" i="46"/>
  <c r="O134" i="46"/>
  <c r="O240" i="46"/>
  <c r="M770" i="46"/>
  <c r="M664" i="46"/>
  <c r="M346" i="46"/>
  <c r="M452" i="46"/>
  <c r="M558" i="46"/>
  <c r="M240" i="46"/>
  <c r="M28" i="46"/>
  <c r="M134" i="46"/>
  <c r="M278" i="46"/>
  <c r="M181" i="46"/>
  <c r="M276" i="46"/>
  <c r="M212" i="46"/>
  <c r="K170" i="46"/>
  <c r="AE117" i="46"/>
  <c r="AG117" i="46"/>
  <c r="T192" i="46"/>
  <c r="Z296" i="46"/>
  <c r="AE238" i="46"/>
  <c r="AG238" i="46"/>
  <c r="W730" i="46"/>
  <c r="L314" i="46"/>
  <c r="AG261" i="46"/>
  <c r="AE261" i="46"/>
  <c r="M637" i="46"/>
  <c r="M622" i="46"/>
  <c r="L659" i="46"/>
  <c r="L765" i="46"/>
  <c r="L553" i="46"/>
  <c r="L341" i="46"/>
  <c r="L447" i="46"/>
  <c r="L129" i="46"/>
  <c r="L235" i="46"/>
  <c r="L23" i="46"/>
  <c r="M172" i="46"/>
  <c r="M75" i="46"/>
  <c r="M170" i="46"/>
  <c r="M318" i="46"/>
  <c r="K488" i="46"/>
  <c r="AG435" i="46"/>
  <c r="AE435" i="46"/>
  <c r="T86" i="46"/>
  <c r="Z190" i="46"/>
  <c r="AG132" i="46"/>
  <c r="AE132" i="46"/>
  <c r="W306" i="46"/>
  <c r="L738" i="46"/>
  <c r="AE685" i="46"/>
  <c r="AG685" i="46"/>
  <c r="M531" i="46"/>
  <c r="M516" i="46"/>
  <c r="M646" i="46"/>
  <c r="M752" i="46"/>
  <c r="M540" i="46"/>
  <c r="M328" i="46"/>
  <c r="M434" i="46"/>
  <c r="M116" i="46"/>
  <c r="M222" i="46"/>
  <c r="M10" i="46"/>
  <c r="M490" i="46"/>
  <c r="M711" i="46"/>
  <c r="M382" i="46"/>
  <c r="M530" i="46"/>
  <c r="K64" i="46"/>
  <c r="AE11" i="46"/>
  <c r="AG11" i="46"/>
  <c r="T298" i="46"/>
  <c r="Z84" i="46"/>
  <c r="AG26" i="46"/>
  <c r="AE26" i="46"/>
  <c r="W200" i="46"/>
  <c r="L844" i="46"/>
  <c r="AG791" i="46"/>
  <c r="AE791" i="46"/>
  <c r="M425" i="46"/>
  <c r="M834" i="46"/>
  <c r="M384" i="46"/>
  <c r="M605" i="46"/>
  <c r="M64" i="46"/>
  <c r="M424" i="46"/>
  <c r="K594" i="46"/>
  <c r="AE541" i="46"/>
  <c r="AG541" i="46"/>
  <c r="T616" i="46"/>
  <c r="Z826" i="46"/>
  <c r="AG344" i="46"/>
  <c r="AE344" i="46"/>
  <c r="W624" i="46"/>
  <c r="L208" i="46"/>
  <c r="AG155" i="46"/>
  <c r="AE155" i="46"/>
  <c r="M849" i="46"/>
  <c r="M728" i="46"/>
  <c r="AQ19" i="45"/>
  <c r="AO19" i="45"/>
  <c r="AO42" i="45"/>
  <c r="AP42" i="45"/>
  <c r="AT42" i="45" s="1"/>
  <c r="AQ19" i="34"/>
  <c r="O18" i="45"/>
  <c r="X119" i="45"/>
  <c r="X117" i="45"/>
  <c r="X121" i="45"/>
  <c r="AQ42" i="45"/>
  <c r="AU42" i="45" s="1"/>
  <c r="V119" i="45"/>
  <c r="V117" i="45"/>
  <c r="V121" i="45"/>
  <c r="AG121" i="45"/>
  <c r="AG119" i="45"/>
  <c r="Y121" i="45"/>
  <c r="Y119" i="45"/>
  <c r="Y117" i="45"/>
  <c r="AQ53" i="45"/>
  <c r="AU53" i="45" s="1"/>
  <c r="AO53" i="45"/>
  <c r="AQ26" i="34"/>
  <c r="U25" i="45"/>
  <c r="AQ112" i="34"/>
  <c r="O111" i="45"/>
  <c r="AQ20" i="34"/>
  <c r="AQ43" i="34"/>
  <c r="AQ54" i="34"/>
  <c r="AC63" i="34"/>
  <c r="AI61" i="34"/>
  <c r="X60" i="34"/>
  <c r="V109" i="34"/>
  <c r="N11" i="34"/>
  <c r="U104" i="34"/>
  <c r="T48" i="34"/>
  <c r="N21" i="34"/>
  <c r="V74" i="34"/>
  <c r="V41" i="34"/>
  <c r="V23" i="34"/>
  <c r="V96" i="34"/>
  <c r="V110" i="34"/>
  <c r="AF80" i="34"/>
  <c r="AF77" i="34"/>
  <c r="AN3" i="4"/>
  <c r="Z72" i="48" l="1"/>
  <c r="Z78" i="48"/>
  <c r="Z62" i="48"/>
  <c r="Z66" i="48"/>
  <c r="Z40" i="48"/>
  <c r="Z106" i="48"/>
  <c r="Z65" i="48"/>
  <c r="Z79" i="48"/>
  <c r="Z24" i="48"/>
  <c r="Z107" i="48"/>
  <c r="Z85" i="48"/>
  <c r="Z30" i="48"/>
  <c r="Z75" i="48"/>
  <c r="L114" i="48"/>
  <c r="K114" i="48"/>
  <c r="G19" i="34"/>
  <c r="AM473" i="46"/>
  <c r="U104" i="48"/>
  <c r="U96" i="48"/>
  <c r="AM11" i="46"/>
  <c r="AM662" i="46"/>
  <c r="G43" i="34"/>
  <c r="G112" i="34"/>
  <c r="AM26" i="46"/>
  <c r="AM117" i="46"/>
  <c r="AM647" i="46"/>
  <c r="AM556" i="46"/>
  <c r="AM329" i="46"/>
  <c r="Z23" i="44"/>
  <c r="U43" i="48"/>
  <c r="AM367" i="46"/>
  <c r="G26" i="34"/>
  <c r="AM791" i="46"/>
  <c r="AM768" i="46"/>
  <c r="AM49" i="46"/>
  <c r="U60" i="48"/>
  <c r="AM685" i="46"/>
  <c r="AM344" i="46"/>
  <c r="AM579" i="46"/>
  <c r="U20" i="48"/>
  <c r="AM238" i="46"/>
  <c r="Y54" i="48"/>
  <c r="Y43" i="48"/>
  <c r="AM435" i="46"/>
  <c r="AM261" i="46"/>
  <c r="AM450" i="46"/>
  <c r="G20" i="34"/>
  <c r="G54" i="34"/>
  <c r="AM541" i="46"/>
  <c r="AM155" i="46"/>
  <c r="AM132" i="46"/>
  <c r="AM223" i="46"/>
  <c r="AM753" i="46"/>
  <c r="U63" i="48"/>
  <c r="Q76" i="44"/>
  <c r="Z865" i="46"/>
  <c r="T866" i="46"/>
  <c r="Z862" i="46"/>
  <c r="S56" i="44"/>
  <c r="S798" i="44"/>
  <c r="S692" i="44"/>
  <c r="S586" i="44"/>
  <c r="S480" i="44"/>
  <c r="S374" i="44"/>
  <c r="S268" i="44"/>
  <c r="S162" i="44"/>
  <c r="Q182" i="44"/>
  <c r="Y129" i="44"/>
  <c r="Z129" i="44"/>
  <c r="Z868" i="46"/>
  <c r="Q288" i="44"/>
  <c r="Z235" i="44"/>
  <c r="Y235" i="44"/>
  <c r="Q394" i="44"/>
  <c r="Y341" i="44"/>
  <c r="Z341" i="44"/>
  <c r="Q500" i="44"/>
  <c r="Z447" i="44"/>
  <c r="Y447" i="44"/>
  <c r="Q606" i="44"/>
  <c r="Z553" i="44"/>
  <c r="Y553" i="44"/>
  <c r="S9" i="44"/>
  <c r="S751" i="44"/>
  <c r="S645" i="44"/>
  <c r="S539" i="44"/>
  <c r="S433" i="44"/>
  <c r="S327" i="44"/>
  <c r="S221" i="44"/>
  <c r="S115" i="44"/>
  <c r="T867" i="46"/>
  <c r="Q712" i="44"/>
  <c r="Z659" i="44"/>
  <c r="Y659" i="44"/>
  <c r="Q818" i="44"/>
  <c r="Y765" i="44"/>
  <c r="Z765" i="44"/>
  <c r="Z867" i="46"/>
  <c r="T863" i="46"/>
  <c r="T864" i="46"/>
  <c r="T869" i="46"/>
  <c r="Z864" i="46"/>
  <c r="T862" i="46"/>
  <c r="Z869" i="46"/>
  <c r="Z863" i="46"/>
  <c r="Z866" i="46"/>
  <c r="T868" i="46"/>
  <c r="N76" i="46"/>
  <c r="T865" i="46"/>
  <c r="W97" i="46"/>
  <c r="L187" i="46"/>
  <c r="AG134" i="46"/>
  <c r="AE134" i="46"/>
  <c r="L394" i="46"/>
  <c r="AE341" i="46"/>
  <c r="AG341" i="46"/>
  <c r="M505" i="46"/>
  <c r="O505" i="46"/>
  <c r="O825" i="46"/>
  <c r="AE222" i="46"/>
  <c r="AG222" i="46"/>
  <c r="K275" i="46"/>
  <c r="M593" i="46"/>
  <c r="L606" i="46"/>
  <c r="AG553" i="46"/>
  <c r="AE553" i="46"/>
  <c r="M399" i="46"/>
  <c r="O399" i="46"/>
  <c r="O613" i="46"/>
  <c r="AG116" i="46"/>
  <c r="AE116" i="46"/>
  <c r="K169" i="46"/>
  <c r="N288" i="46"/>
  <c r="W733" i="46"/>
  <c r="L81" i="46"/>
  <c r="AE28" i="46"/>
  <c r="AG28" i="46"/>
  <c r="AG594" i="46"/>
  <c r="AE594" i="46"/>
  <c r="AG844" i="46"/>
  <c r="AE844" i="46"/>
  <c r="AE64" i="46"/>
  <c r="AG64" i="46"/>
  <c r="AE276" i="46"/>
  <c r="AG276" i="46"/>
  <c r="O507" i="46"/>
  <c r="AG328" i="46"/>
  <c r="AE328" i="46"/>
  <c r="K381" i="46"/>
  <c r="N606" i="46"/>
  <c r="W309" i="46"/>
  <c r="L399" i="46"/>
  <c r="AG346" i="46"/>
  <c r="AE346" i="46"/>
  <c r="M805" i="46"/>
  <c r="AG738" i="46"/>
  <c r="AE738" i="46"/>
  <c r="AG488" i="46"/>
  <c r="AE488" i="46"/>
  <c r="L818" i="46"/>
  <c r="AG765" i="46"/>
  <c r="AE765" i="46"/>
  <c r="AG314" i="46"/>
  <c r="AE314" i="46"/>
  <c r="AG170" i="46"/>
  <c r="AE170" i="46"/>
  <c r="M717" i="46"/>
  <c r="O717" i="46"/>
  <c r="AE420" i="46"/>
  <c r="AG420" i="46"/>
  <c r="M699" i="46"/>
  <c r="L712" i="46"/>
  <c r="AG659" i="46"/>
  <c r="AE659" i="46"/>
  <c r="M823" i="46"/>
  <c r="O823" i="46"/>
  <c r="O719" i="46"/>
  <c r="K593" i="46"/>
  <c r="AE540" i="46"/>
  <c r="AG540" i="46"/>
  <c r="AE806" i="46"/>
  <c r="AG806" i="46"/>
  <c r="N500" i="46"/>
  <c r="W627" i="46"/>
  <c r="L293" i="46"/>
  <c r="AE240" i="46"/>
  <c r="AG240" i="46"/>
  <c r="M63" i="46"/>
  <c r="L76" i="46"/>
  <c r="AE23" i="46"/>
  <c r="AG23" i="46"/>
  <c r="M187" i="46"/>
  <c r="O293" i="46"/>
  <c r="O295" i="46"/>
  <c r="K805" i="46"/>
  <c r="AE752" i="46"/>
  <c r="AG752" i="46"/>
  <c r="N394" i="46"/>
  <c r="W521" i="46"/>
  <c r="AG382" i="46"/>
  <c r="AE382" i="46"/>
  <c r="L611" i="46"/>
  <c r="AE558" i="46"/>
  <c r="AG558" i="46"/>
  <c r="AG208" i="46"/>
  <c r="AE208" i="46"/>
  <c r="M275" i="46"/>
  <c r="L288" i="46"/>
  <c r="AG235" i="46"/>
  <c r="AE235" i="46"/>
  <c r="M81" i="46"/>
  <c r="O187" i="46"/>
  <c r="O189" i="46"/>
  <c r="AG434" i="46"/>
  <c r="K487" i="46"/>
  <c r="AE434" i="46"/>
  <c r="AG526" i="46"/>
  <c r="AE526" i="46"/>
  <c r="N712" i="46"/>
  <c r="AG632" i="46"/>
  <c r="AE632" i="46"/>
  <c r="AG700" i="46"/>
  <c r="AE700" i="46"/>
  <c r="W415" i="46"/>
  <c r="L505" i="46"/>
  <c r="AG452" i="46"/>
  <c r="AE452" i="46"/>
  <c r="M381" i="46"/>
  <c r="S62" i="44"/>
  <c r="Y9" i="44"/>
  <c r="M169" i="46"/>
  <c r="L182" i="46"/>
  <c r="AE129" i="46"/>
  <c r="AG129" i="46"/>
  <c r="M293" i="46"/>
  <c r="O81" i="46"/>
  <c r="O83" i="46"/>
  <c r="Y76" i="44"/>
  <c r="AG646" i="46"/>
  <c r="AE646" i="46"/>
  <c r="K699" i="46"/>
  <c r="N818" i="46"/>
  <c r="W839" i="46"/>
  <c r="AG102" i="46"/>
  <c r="AE102" i="46"/>
  <c r="L823" i="46"/>
  <c r="AE770" i="46"/>
  <c r="AG770" i="46"/>
  <c r="K651" i="46"/>
  <c r="K757" i="46"/>
  <c r="K545" i="46"/>
  <c r="K333" i="46"/>
  <c r="K439" i="46"/>
  <c r="K121" i="46"/>
  <c r="K227" i="46"/>
  <c r="K15" i="46"/>
  <c r="M487" i="46"/>
  <c r="L500" i="46"/>
  <c r="AE447" i="46"/>
  <c r="AG447" i="46"/>
  <c r="M611" i="46"/>
  <c r="O611" i="46"/>
  <c r="O401" i="46"/>
  <c r="AG10" i="46"/>
  <c r="AE10" i="46"/>
  <c r="K63" i="46"/>
  <c r="N182" i="46"/>
  <c r="W203" i="46"/>
  <c r="L717" i="46"/>
  <c r="AG664" i="46"/>
  <c r="AE664" i="46"/>
  <c r="AQ21" i="34"/>
  <c r="M20" i="45"/>
  <c r="AQ109" i="34"/>
  <c r="U108" i="45"/>
  <c r="AP111" i="45"/>
  <c r="AT111" i="45" s="1"/>
  <c r="AO111" i="45"/>
  <c r="AW42" i="45"/>
  <c r="AQ110" i="34"/>
  <c r="U109" i="45"/>
  <c r="AQ48" i="34"/>
  <c r="S47" i="45"/>
  <c r="AQ60" i="34"/>
  <c r="W59" i="45"/>
  <c r="AQ25" i="45"/>
  <c r="AO25" i="45"/>
  <c r="AW25" i="45" s="1"/>
  <c r="AQ41" i="34"/>
  <c r="U40" i="45"/>
  <c r="AQ104" i="34"/>
  <c r="T103" i="45"/>
  <c r="AQ61" i="34"/>
  <c r="AH60" i="45"/>
  <c r="AW53" i="45"/>
  <c r="AU19" i="45"/>
  <c r="AQ80" i="34"/>
  <c r="AE79" i="45"/>
  <c r="AQ96" i="34"/>
  <c r="U95" i="45"/>
  <c r="AQ77" i="34"/>
  <c r="AE76" i="45"/>
  <c r="AQ74" i="34"/>
  <c r="U73" i="45"/>
  <c r="AQ63" i="34"/>
  <c r="AB62" i="45"/>
  <c r="AQ23" i="34"/>
  <c r="U22" i="45"/>
  <c r="AQ11" i="34"/>
  <c r="M10" i="45"/>
  <c r="AO18" i="45"/>
  <c r="AP18" i="45"/>
  <c r="AT18" i="45" s="1"/>
  <c r="O119" i="45"/>
  <c r="O117" i="45"/>
  <c r="O121" i="45"/>
  <c r="AO3" i="4"/>
  <c r="U114" i="48" l="1"/>
  <c r="G104" i="34"/>
  <c r="G41" i="34"/>
  <c r="G63" i="34"/>
  <c r="G74" i="34"/>
  <c r="G48" i="34"/>
  <c r="G23" i="34"/>
  <c r="G110" i="34"/>
  <c r="L866" i="46"/>
  <c r="AM235" i="46"/>
  <c r="AM558" i="46"/>
  <c r="AM488" i="46"/>
  <c r="AM346" i="46"/>
  <c r="AM64" i="46"/>
  <c r="AM134" i="46"/>
  <c r="Z9" i="44"/>
  <c r="Z56" i="44"/>
  <c r="AM806" i="46"/>
  <c r="G80" i="34"/>
  <c r="AM102" i="46"/>
  <c r="AM646" i="46"/>
  <c r="AM659" i="46"/>
  <c r="AM314" i="46"/>
  <c r="AM328" i="46"/>
  <c r="AM28" i="46"/>
  <c r="G77" i="34"/>
  <c r="G61" i="34"/>
  <c r="AM129" i="46"/>
  <c r="AM222" i="46"/>
  <c r="AG765" i="44"/>
  <c r="AG553" i="44"/>
  <c r="M54" i="48"/>
  <c r="AM116" i="46"/>
  <c r="AM341" i="46"/>
  <c r="AG235" i="44"/>
  <c r="M26" i="48"/>
  <c r="G109" i="34"/>
  <c r="G21" i="34"/>
  <c r="AM770" i="46"/>
  <c r="AM765" i="46"/>
  <c r="AM844" i="46"/>
  <c r="AM553" i="46"/>
  <c r="Z76" i="44"/>
  <c r="M20" i="48"/>
  <c r="AG23" i="44"/>
  <c r="M112" i="48"/>
  <c r="AM526" i="46"/>
  <c r="G96" i="34"/>
  <c r="Y19" i="48"/>
  <c r="Y20" i="48"/>
  <c r="AM664" i="46"/>
  <c r="AM452" i="46"/>
  <c r="AM382" i="46"/>
  <c r="AM23" i="46"/>
  <c r="AM276" i="46"/>
  <c r="AG447" i="44"/>
  <c r="AM700" i="46"/>
  <c r="AM752" i="46"/>
  <c r="G11" i="34"/>
  <c r="G60" i="34"/>
  <c r="AM10" i="46"/>
  <c r="AM447" i="46"/>
  <c r="AM632" i="46"/>
  <c r="AM208" i="46"/>
  <c r="AM540" i="46"/>
  <c r="AM420" i="46"/>
  <c r="AM170" i="46"/>
  <c r="AG659" i="44"/>
  <c r="AG129" i="44"/>
  <c r="M43" i="48"/>
  <c r="M19" i="48"/>
  <c r="AM240" i="46"/>
  <c r="AM738" i="46"/>
  <c r="Y112" i="48"/>
  <c r="AM434" i="46"/>
  <c r="AM594" i="46"/>
  <c r="AG341" i="44"/>
  <c r="Y56" i="44"/>
  <c r="S109" i="44"/>
  <c r="W866" i="46"/>
  <c r="W865" i="46"/>
  <c r="S862" i="44"/>
  <c r="W862" i="46"/>
  <c r="L863" i="46"/>
  <c r="N862" i="46"/>
  <c r="L864" i="46"/>
  <c r="L862" i="46"/>
  <c r="N865" i="46"/>
  <c r="W867" i="46"/>
  <c r="N868" i="46"/>
  <c r="N864" i="46"/>
  <c r="S168" i="44"/>
  <c r="Z115" i="44"/>
  <c r="Y115" i="44"/>
  <c r="Z394" i="44"/>
  <c r="Y394" i="44"/>
  <c r="S215" i="44"/>
  <c r="Z162" i="44"/>
  <c r="Y162" i="44"/>
  <c r="S274" i="44"/>
  <c r="Y221" i="44"/>
  <c r="Z221" i="44"/>
  <c r="S321" i="44"/>
  <c r="Y268" i="44"/>
  <c r="Z268" i="44"/>
  <c r="Q6" i="44"/>
  <c r="Q748" i="44"/>
  <c r="Q642" i="44"/>
  <c r="Q536" i="44"/>
  <c r="Q430" i="44"/>
  <c r="Q324" i="44"/>
  <c r="Q218" i="44"/>
  <c r="Q112" i="44"/>
  <c r="X49" i="44"/>
  <c r="X791" i="44"/>
  <c r="X685" i="44"/>
  <c r="X579" i="44"/>
  <c r="X473" i="44"/>
  <c r="X367" i="44"/>
  <c r="X261" i="44"/>
  <c r="X155" i="44"/>
  <c r="W26" i="44"/>
  <c r="W768" i="44"/>
  <c r="W662" i="44"/>
  <c r="W556" i="44"/>
  <c r="W450" i="44"/>
  <c r="W344" i="44"/>
  <c r="W238" i="44"/>
  <c r="W132" i="44"/>
  <c r="S380" i="44"/>
  <c r="Y327" i="44"/>
  <c r="Z327" i="44"/>
  <c r="Y606" i="44"/>
  <c r="Z606" i="44"/>
  <c r="S427" i="44"/>
  <c r="Y374" i="44"/>
  <c r="Z374" i="44"/>
  <c r="Z818" i="44"/>
  <c r="Y818" i="44"/>
  <c r="S486" i="44"/>
  <c r="Y433" i="44"/>
  <c r="Z433" i="44"/>
  <c r="Z288" i="44"/>
  <c r="Y288" i="44"/>
  <c r="S533" i="44"/>
  <c r="Y480" i="44"/>
  <c r="Z480" i="44"/>
  <c r="S592" i="44"/>
  <c r="Z539" i="44"/>
  <c r="Y539" i="44"/>
  <c r="S639" i="44"/>
  <c r="Z586" i="44"/>
  <c r="Y586" i="44"/>
  <c r="Q11" i="44"/>
  <c r="Q753" i="44"/>
  <c r="Q541" i="44"/>
  <c r="Q647" i="44"/>
  <c r="Q435" i="44"/>
  <c r="Q329" i="44"/>
  <c r="Q223" i="44"/>
  <c r="Q117" i="44"/>
  <c r="S698" i="44"/>
  <c r="Z645" i="44"/>
  <c r="Y645" i="44"/>
  <c r="Z500" i="44"/>
  <c r="Y500" i="44"/>
  <c r="S745" i="44"/>
  <c r="Y692" i="44"/>
  <c r="Z692" i="44"/>
  <c r="Y712" i="44"/>
  <c r="Z712" i="44"/>
  <c r="S804" i="44"/>
  <c r="Y751" i="44"/>
  <c r="Z751" i="44"/>
  <c r="S851" i="44"/>
  <c r="Z798" i="44"/>
  <c r="Y798" i="44"/>
  <c r="Z182" i="44"/>
  <c r="Y182" i="44"/>
  <c r="O862" i="46"/>
  <c r="N869" i="46"/>
  <c r="T871" i="46"/>
  <c r="T872" i="46" s="1"/>
  <c r="W864" i="46"/>
  <c r="Z871" i="46"/>
  <c r="Z872" i="46" s="1"/>
  <c r="L865" i="46"/>
  <c r="N863" i="46"/>
  <c r="N866" i="46"/>
  <c r="AG227" i="46"/>
  <c r="AE227" i="46"/>
  <c r="K675" i="46"/>
  <c r="K781" i="46"/>
  <c r="K569" i="46"/>
  <c r="K357" i="46"/>
  <c r="K463" i="46"/>
  <c r="K145" i="46"/>
  <c r="K251" i="46"/>
  <c r="K39" i="46"/>
  <c r="AE121" i="46"/>
  <c r="AG121" i="46"/>
  <c r="AE823" i="46"/>
  <c r="AG823" i="46"/>
  <c r="AE717" i="46"/>
  <c r="AG717" i="46"/>
  <c r="O868" i="46"/>
  <c r="AE500" i="46"/>
  <c r="AG500" i="46"/>
  <c r="AG439" i="46"/>
  <c r="AE439" i="46"/>
  <c r="O863" i="46"/>
  <c r="AG288" i="46"/>
  <c r="AE288" i="46"/>
  <c r="O867" i="46"/>
  <c r="AE81" i="46"/>
  <c r="AG81" i="46"/>
  <c r="AG169" i="46"/>
  <c r="AE169" i="46"/>
  <c r="R669" i="46"/>
  <c r="R775" i="46"/>
  <c r="R563" i="46"/>
  <c r="R351" i="46"/>
  <c r="R457" i="46"/>
  <c r="R139" i="46"/>
  <c r="R245" i="46"/>
  <c r="R33" i="46"/>
  <c r="U786" i="46"/>
  <c r="U680" i="46"/>
  <c r="U362" i="46"/>
  <c r="U468" i="46"/>
  <c r="U574" i="46"/>
  <c r="U256" i="46"/>
  <c r="U44" i="46"/>
  <c r="U150" i="46"/>
  <c r="K796" i="46"/>
  <c r="K690" i="46"/>
  <c r="K266" i="46"/>
  <c r="K372" i="46"/>
  <c r="K478" i="46"/>
  <c r="K584" i="46"/>
  <c r="K54" i="46"/>
  <c r="K160" i="46"/>
  <c r="Q59" i="44"/>
  <c r="U783" i="46"/>
  <c r="U677" i="46"/>
  <c r="U359" i="46"/>
  <c r="U571" i="46"/>
  <c r="U465" i="46"/>
  <c r="U41" i="46"/>
  <c r="U147" i="46"/>
  <c r="U253" i="46"/>
  <c r="X773" i="46"/>
  <c r="X349" i="46"/>
  <c r="X455" i="46"/>
  <c r="X561" i="46"/>
  <c r="X667" i="46"/>
  <c r="X31" i="46"/>
  <c r="X137" i="46"/>
  <c r="X243" i="46"/>
  <c r="M772" i="46"/>
  <c r="M348" i="46"/>
  <c r="M666" i="46"/>
  <c r="M454" i="46"/>
  <c r="M560" i="46"/>
  <c r="M30" i="46"/>
  <c r="M136" i="46"/>
  <c r="M242" i="46"/>
  <c r="AE505" i="46"/>
  <c r="AG505" i="46"/>
  <c r="K689" i="46"/>
  <c r="K795" i="46"/>
  <c r="K477" i="46"/>
  <c r="K583" i="46"/>
  <c r="K265" i="46"/>
  <c r="K371" i="46"/>
  <c r="K53" i="46"/>
  <c r="K159" i="46"/>
  <c r="W863" i="46"/>
  <c r="AE63" i="46"/>
  <c r="AG63" i="46"/>
  <c r="AG545" i="46"/>
  <c r="AE545" i="46"/>
  <c r="AG699" i="46"/>
  <c r="AE699" i="46"/>
  <c r="AG182" i="46"/>
  <c r="AE182" i="46"/>
  <c r="Y62" i="44"/>
  <c r="Z62" i="44"/>
  <c r="AG611" i="46"/>
  <c r="AE611" i="46"/>
  <c r="AE593" i="46"/>
  <c r="AG593" i="46"/>
  <c r="K764" i="46"/>
  <c r="K658" i="46"/>
  <c r="K340" i="46"/>
  <c r="K446" i="46"/>
  <c r="K552" i="46"/>
  <c r="K234" i="46"/>
  <c r="K22" i="46"/>
  <c r="K128" i="46"/>
  <c r="AE333" i="46"/>
  <c r="AG333" i="46"/>
  <c r="K649" i="46"/>
  <c r="K755" i="46"/>
  <c r="K437" i="46"/>
  <c r="K13" i="46"/>
  <c r="K119" i="46"/>
  <c r="K225" i="46"/>
  <c r="K331" i="46"/>
  <c r="K543" i="46"/>
  <c r="K788" i="46"/>
  <c r="K682" i="46"/>
  <c r="K364" i="46"/>
  <c r="K470" i="46"/>
  <c r="K576" i="46"/>
  <c r="K258" i="46"/>
  <c r="K46" i="46"/>
  <c r="K152" i="46"/>
  <c r="AE757" i="46"/>
  <c r="AG757" i="46"/>
  <c r="N867" i="46"/>
  <c r="AG487" i="46"/>
  <c r="AE487" i="46"/>
  <c r="W869" i="46"/>
  <c r="L867" i="46"/>
  <c r="O866" i="46"/>
  <c r="AE394" i="46"/>
  <c r="AG394" i="46"/>
  <c r="AG651" i="46"/>
  <c r="AE651" i="46"/>
  <c r="O864" i="46"/>
  <c r="L869" i="46"/>
  <c r="L868" i="46"/>
  <c r="AG15" i="46"/>
  <c r="AE15" i="46"/>
  <c r="AG76" i="46"/>
  <c r="AE76" i="46"/>
  <c r="AG293" i="46"/>
  <c r="AE293" i="46"/>
  <c r="Y109" i="44"/>
  <c r="Z109" i="44"/>
  <c r="AE399" i="46"/>
  <c r="AG399" i="46"/>
  <c r="AE381" i="46"/>
  <c r="AG381" i="46"/>
  <c r="AG275" i="46"/>
  <c r="AE275" i="46"/>
  <c r="O869" i="46"/>
  <c r="AE712" i="46"/>
  <c r="AG712" i="46"/>
  <c r="AG805" i="46"/>
  <c r="AE805" i="46"/>
  <c r="W868" i="46"/>
  <c r="AG818" i="46"/>
  <c r="AE818" i="46"/>
  <c r="O865" i="46"/>
  <c r="AE606" i="46"/>
  <c r="AG606" i="46"/>
  <c r="AG187" i="46"/>
  <c r="AE187" i="46"/>
  <c r="AW19" i="45"/>
  <c r="AQ22" i="45"/>
  <c r="AO22" i="45"/>
  <c r="U117" i="45"/>
  <c r="U121" i="45"/>
  <c r="U119" i="45"/>
  <c r="AQ95" i="45"/>
  <c r="AO95" i="45"/>
  <c r="AW95" i="45" s="1"/>
  <c r="AH121" i="45"/>
  <c r="AH119" i="45"/>
  <c r="AH117" i="45"/>
  <c r="AO60" i="45"/>
  <c r="AQ60" i="45"/>
  <c r="AU60" i="45" s="1"/>
  <c r="AW111" i="45"/>
  <c r="AO59" i="45"/>
  <c r="AQ59" i="45"/>
  <c r="AU59" i="45" s="1"/>
  <c r="W121" i="45"/>
  <c r="W119" i="45"/>
  <c r="W117" i="45"/>
  <c r="AO79" i="45"/>
  <c r="AQ79" i="45"/>
  <c r="AU79" i="45" s="1"/>
  <c r="AP103" i="45"/>
  <c r="AT103" i="45" s="1"/>
  <c r="T117" i="45"/>
  <c r="T119" i="45"/>
  <c r="T121" i="45"/>
  <c r="AO103" i="45"/>
  <c r="AQ108" i="45"/>
  <c r="AU108" i="45" s="1"/>
  <c r="AO108" i="45"/>
  <c r="AB117" i="45"/>
  <c r="AB121" i="45"/>
  <c r="AB119" i="45"/>
  <c r="AO62" i="45"/>
  <c r="AQ62" i="45"/>
  <c r="AU62" i="45" s="1"/>
  <c r="AW18" i="45"/>
  <c r="AQ73" i="45"/>
  <c r="AU73" i="45" s="1"/>
  <c r="AO73" i="45"/>
  <c r="S117" i="45"/>
  <c r="S119" i="45"/>
  <c r="S121" i="45"/>
  <c r="AP47" i="45"/>
  <c r="AO47" i="45"/>
  <c r="AW47" i="45" s="1"/>
  <c r="AQ40" i="45"/>
  <c r="AU40" i="45" s="1"/>
  <c r="AO40" i="45"/>
  <c r="AO20" i="45"/>
  <c r="AP20" i="45"/>
  <c r="AT20" i="45" s="1"/>
  <c r="AO10" i="45"/>
  <c r="AP10" i="45"/>
  <c r="M121" i="45"/>
  <c r="M117" i="45"/>
  <c r="M119" i="45"/>
  <c r="AE119" i="45"/>
  <c r="AE117" i="45"/>
  <c r="AE121" i="45"/>
  <c r="AO76" i="45"/>
  <c r="AQ76" i="45"/>
  <c r="AU76" i="45" s="1"/>
  <c r="AO109" i="45"/>
  <c r="AQ109" i="45"/>
  <c r="AU109" i="45" s="1"/>
  <c r="AP3" i="4"/>
  <c r="N19" i="48" l="1"/>
  <c r="N54" i="48"/>
  <c r="N43" i="48"/>
  <c r="N112" i="48"/>
  <c r="N20" i="48"/>
  <c r="N26" i="48"/>
  <c r="Y80" i="48"/>
  <c r="Y61" i="48"/>
  <c r="AM606" i="46"/>
  <c r="AM651" i="46"/>
  <c r="AG62" i="44"/>
  <c r="AM505" i="46"/>
  <c r="AM439" i="46"/>
  <c r="AM227" i="46"/>
  <c r="AG500" i="44"/>
  <c r="AG539" i="44"/>
  <c r="AG115" i="44"/>
  <c r="M109" i="48"/>
  <c r="M110" i="48"/>
  <c r="M63" i="48"/>
  <c r="AM275" i="46"/>
  <c r="AG109" i="44"/>
  <c r="AM487" i="46"/>
  <c r="AM545" i="46"/>
  <c r="AM823" i="46"/>
  <c r="AG327" i="44"/>
  <c r="M11" i="48"/>
  <c r="AG9" i="44"/>
  <c r="Y110" i="48"/>
  <c r="Y74" i="48"/>
  <c r="Y109" i="48"/>
  <c r="AM805" i="46"/>
  <c r="AM15" i="46"/>
  <c r="AM394" i="46"/>
  <c r="AM593" i="46"/>
  <c r="AM500" i="46"/>
  <c r="AG712" i="44"/>
  <c r="AG645" i="44"/>
  <c r="AG480" i="44"/>
  <c r="M96" i="48"/>
  <c r="M61" i="48"/>
  <c r="M80" i="48"/>
  <c r="M23" i="48"/>
  <c r="M41" i="48"/>
  <c r="Y21" i="48"/>
  <c r="Y41" i="48"/>
  <c r="AM381" i="46"/>
  <c r="AM182" i="46"/>
  <c r="AM63" i="46"/>
  <c r="AG182" i="44"/>
  <c r="Z11" i="44"/>
  <c r="AG818" i="44"/>
  <c r="Z26" i="44"/>
  <c r="Y49" i="44"/>
  <c r="Z6" i="44"/>
  <c r="AG162" i="44"/>
  <c r="AG76" i="44"/>
  <c r="Y63" i="48"/>
  <c r="AM712" i="46"/>
  <c r="AM293" i="46"/>
  <c r="AM757" i="46"/>
  <c r="AM288" i="46"/>
  <c r="AM121" i="46"/>
  <c r="AG692" i="44"/>
  <c r="AG374" i="44"/>
  <c r="AG268" i="44"/>
  <c r="M21" i="48"/>
  <c r="M77" i="48"/>
  <c r="M48" i="48"/>
  <c r="M104" i="48"/>
  <c r="Y60" i="48"/>
  <c r="AM818" i="46"/>
  <c r="AM169" i="46"/>
  <c r="AG798" i="44"/>
  <c r="AG586" i="44"/>
  <c r="AM611" i="46"/>
  <c r="AM699" i="46"/>
  <c r="AM717" i="46"/>
  <c r="AG288" i="44"/>
  <c r="AG394" i="44"/>
  <c r="M74" i="48"/>
  <c r="Y77" i="48"/>
  <c r="AM187" i="46"/>
  <c r="AM399" i="46"/>
  <c r="Y104" i="48"/>
  <c r="AM76" i="46"/>
  <c r="AM333" i="46"/>
  <c r="AM81" i="46"/>
  <c r="AA54" i="48" s="1"/>
  <c r="AG751" i="44"/>
  <c r="AG433" i="44"/>
  <c r="AG606" i="44"/>
  <c r="AG221" i="44"/>
  <c r="M60" i="48"/>
  <c r="AG56" i="44"/>
  <c r="W862" i="44"/>
  <c r="Y11" i="44"/>
  <c r="Y26" i="44"/>
  <c r="Q64" i="44"/>
  <c r="Y6" i="44"/>
  <c r="Z49" i="44"/>
  <c r="X102" i="44"/>
  <c r="N871" i="46"/>
  <c r="N872" i="46" s="1"/>
  <c r="S865" i="44"/>
  <c r="S868" i="44"/>
  <c r="S866" i="44"/>
  <c r="S864" i="44"/>
  <c r="S863" i="44"/>
  <c r="S867" i="44"/>
  <c r="Y804" i="44"/>
  <c r="Z804" i="44"/>
  <c r="Q700" i="44"/>
  <c r="Z647" i="44"/>
  <c r="Y647" i="44"/>
  <c r="Y427" i="44"/>
  <c r="Z427" i="44"/>
  <c r="W864" i="44"/>
  <c r="Z238" i="44"/>
  <c r="Y238" i="44"/>
  <c r="X314" i="44"/>
  <c r="Z261" i="44"/>
  <c r="Y261" i="44"/>
  <c r="Q271" i="44"/>
  <c r="Y218" i="44"/>
  <c r="Z218" i="44"/>
  <c r="Q594" i="44"/>
  <c r="Y541" i="44"/>
  <c r="Z541" i="44"/>
  <c r="W865" i="44"/>
  <c r="Z344" i="44"/>
  <c r="Y344" i="44"/>
  <c r="X420" i="44"/>
  <c r="Y367" i="44"/>
  <c r="Z367" i="44"/>
  <c r="Q377" i="44"/>
  <c r="Y324" i="44"/>
  <c r="Z324" i="44"/>
  <c r="Z215" i="44"/>
  <c r="Y215" i="44"/>
  <c r="Q806" i="44"/>
  <c r="Z753" i="44"/>
  <c r="Y753" i="44"/>
  <c r="Y592" i="44"/>
  <c r="Z592" i="44"/>
  <c r="W866" i="44"/>
  <c r="Y450" i="44"/>
  <c r="Z450" i="44"/>
  <c r="X526" i="44"/>
  <c r="Z473" i="44"/>
  <c r="Y473" i="44"/>
  <c r="Q483" i="44"/>
  <c r="Y430" i="44"/>
  <c r="Z430" i="44"/>
  <c r="Z321" i="44"/>
  <c r="Y321" i="44"/>
  <c r="Z698" i="44"/>
  <c r="Y698" i="44"/>
  <c r="Y486" i="44"/>
  <c r="Z486" i="44"/>
  <c r="Z556" i="44"/>
  <c r="W868" i="44"/>
  <c r="Y556" i="44"/>
  <c r="X632" i="44"/>
  <c r="Z579" i="44"/>
  <c r="Y579" i="44"/>
  <c r="Q589" i="44"/>
  <c r="Y536" i="44"/>
  <c r="Z536" i="44"/>
  <c r="Y851" i="44"/>
  <c r="Z851" i="44"/>
  <c r="Q170" i="44"/>
  <c r="Z117" i="44"/>
  <c r="Y117" i="44"/>
  <c r="W867" i="44"/>
  <c r="Y662" i="44"/>
  <c r="Z662" i="44"/>
  <c r="X738" i="44"/>
  <c r="Z685" i="44"/>
  <c r="Y685" i="44"/>
  <c r="Q695" i="44"/>
  <c r="Y642" i="44"/>
  <c r="Z642" i="44"/>
  <c r="S869" i="44"/>
  <c r="Y745" i="44"/>
  <c r="Z745" i="44"/>
  <c r="Q276" i="44"/>
  <c r="Z223" i="44"/>
  <c r="Y223" i="44"/>
  <c r="Z533" i="44"/>
  <c r="Y533" i="44"/>
  <c r="W869" i="44"/>
  <c r="Y768" i="44"/>
  <c r="Z768" i="44"/>
  <c r="X844" i="44"/>
  <c r="Y791" i="44"/>
  <c r="Z791" i="44"/>
  <c r="Q801" i="44"/>
  <c r="Z748" i="44"/>
  <c r="Y748" i="44"/>
  <c r="Q382" i="44"/>
  <c r="Y329" i="44"/>
  <c r="Z329" i="44"/>
  <c r="Y639" i="44"/>
  <c r="Z639" i="44"/>
  <c r="Z380" i="44"/>
  <c r="Y380" i="44"/>
  <c r="Y274" i="44"/>
  <c r="Z274" i="44"/>
  <c r="Q488" i="44"/>
  <c r="Z435" i="44"/>
  <c r="Y435" i="44"/>
  <c r="W863" i="44"/>
  <c r="Z132" i="44"/>
  <c r="Y132" i="44"/>
  <c r="X208" i="44"/>
  <c r="Y155" i="44"/>
  <c r="Z155" i="44"/>
  <c r="Q165" i="44"/>
  <c r="Y112" i="44"/>
  <c r="Z112" i="44"/>
  <c r="Z168" i="44"/>
  <c r="Y168" i="44"/>
  <c r="O871" i="46"/>
  <c r="O872" i="46" s="1"/>
  <c r="W871" i="46"/>
  <c r="W872" i="46" s="1"/>
  <c r="L871" i="46"/>
  <c r="L872" i="46" s="1"/>
  <c r="AG796" i="46"/>
  <c r="AE796" i="46"/>
  <c r="K849" i="46"/>
  <c r="AW103" i="45"/>
  <c r="AE682" i="46"/>
  <c r="AG682" i="46"/>
  <c r="K808" i="46"/>
  <c r="AE755" i="46"/>
  <c r="AG755" i="46"/>
  <c r="K605" i="46"/>
  <c r="AG552" i="46"/>
  <c r="AE552" i="46"/>
  <c r="AG371" i="46"/>
  <c r="K424" i="46"/>
  <c r="AE371" i="46"/>
  <c r="M825" i="46"/>
  <c r="AG772" i="46"/>
  <c r="AE772" i="46"/>
  <c r="X826" i="46"/>
  <c r="AG773" i="46"/>
  <c r="AE773" i="46"/>
  <c r="U836" i="46"/>
  <c r="AE783" i="46"/>
  <c r="AG783" i="46"/>
  <c r="K531" i="46"/>
  <c r="AG478" i="46"/>
  <c r="AE478" i="46"/>
  <c r="U627" i="46"/>
  <c r="AG574" i="46"/>
  <c r="AE574" i="46"/>
  <c r="R510" i="46"/>
  <c r="AG457" i="46"/>
  <c r="AE457" i="46"/>
  <c r="AG357" i="46"/>
  <c r="AE357" i="46"/>
  <c r="K410" i="46"/>
  <c r="Z102" i="44"/>
  <c r="Y102" i="44"/>
  <c r="AG788" i="46"/>
  <c r="AE788" i="46"/>
  <c r="K702" i="46"/>
  <c r="AG649" i="46"/>
  <c r="AE649" i="46"/>
  <c r="AG446" i="46"/>
  <c r="K499" i="46"/>
  <c r="AE446" i="46"/>
  <c r="AE265" i="46"/>
  <c r="AG265" i="46"/>
  <c r="K318" i="46"/>
  <c r="M295" i="46"/>
  <c r="AE242" i="46"/>
  <c r="AG242" i="46"/>
  <c r="X296" i="46"/>
  <c r="AG243" i="46"/>
  <c r="AE243" i="46"/>
  <c r="U306" i="46"/>
  <c r="AE253" i="46"/>
  <c r="AG253" i="46"/>
  <c r="AG372" i="46"/>
  <c r="K425" i="46"/>
  <c r="AE372" i="46"/>
  <c r="U521" i="46"/>
  <c r="AE468" i="46"/>
  <c r="AG468" i="46"/>
  <c r="R404" i="46"/>
  <c r="AE351" i="46"/>
  <c r="AG351" i="46"/>
  <c r="K622" i="46"/>
  <c r="AE569" i="46"/>
  <c r="AG569" i="46"/>
  <c r="AE152" i="46"/>
  <c r="AG152" i="46"/>
  <c r="AE543" i="46"/>
  <c r="K596" i="46"/>
  <c r="AG543" i="46"/>
  <c r="AG340" i="46"/>
  <c r="K393" i="46"/>
  <c r="AE340" i="46"/>
  <c r="AE583" i="46"/>
  <c r="K636" i="46"/>
  <c r="AG583" i="46"/>
  <c r="M189" i="46"/>
  <c r="AG136" i="46"/>
  <c r="AE136" i="46"/>
  <c r="X190" i="46"/>
  <c r="AE137" i="46"/>
  <c r="AG137" i="46"/>
  <c r="U200" i="46"/>
  <c r="AE147" i="46"/>
  <c r="AG147" i="46"/>
  <c r="K319" i="46"/>
  <c r="AE266" i="46"/>
  <c r="AG266" i="46"/>
  <c r="U415" i="46"/>
  <c r="AG362" i="46"/>
  <c r="AE362" i="46"/>
  <c r="R616" i="46"/>
  <c r="AE563" i="46"/>
  <c r="AG563" i="46"/>
  <c r="K834" i="46"/>
  <c r="AE781" i="46"/>
  <c r="AG781" i="46"/>
  <c r="AW59" i="45"/>
  <c r="AG46" i="46"/>
  <c r="AE46" i="46"/>
  <c r="AE331" i="46"/>
  <c r="K384" i="46"/>
  <c r="AG331" i="46"/>
  <c r="AG658" i="46"/>
  <c r="AE658" i="46"/>
  <c r="K711" i="46"/>
  <c r="AE477" i="46"/>
  <c r="AG477" i="46"/>
  <c r="K530" i="46"/>
  <c r="M83" i="46"/>
  <c r="AE30" i="46"/>
  <c r="AG30" i="46"/>
  <c r="X84" i="46"/>
  <c r="AG31" i="46"/>
  <c r="AE31" i="46"/>
  <c r="U94" i="46"/>
  <c r="AG41" i="46"/>
  <c r="AE41" i="46"/>
  <c r="AE690" i="46"/>
  <c r="AG690" i="46"/>
  <c r="K743" i="46"/>
  <c r="U733" i="46"/>
  <c r="AE680" i="46"/>
  <c r="AG680" i="46"/>
  <c r="R828" i="46"/>
  <c r="AG775" i="46"/>
  <c r="AE775" i="46"/>
  <c r="AG675" i="46"/>
  <c r="AE675" i="46"/>
  <c r="K728" i="46"/>
  <c r="K278" i="46"/>
  <c r="AG225" i="46"/>
  <c r="AE225" i="46"/>
  <c r="M613" i="46"/>
  <c r="AG560" i="46"/>
  <c r="AE560" i="46"/>
  <c r="U839" i="46"/>
  <c r="AE786" i="46"/>
  <c r="AG786" i="46"/>
  <c r="R722" i="46"/>
  <c r="AG669" i="46"/>
  <c r="AE669" i="46"/>
  <c r="AE39" i="46"/>
  <c r="AG39" i="46"/>
  <c r="K92" i="46"/>
  <c r="AE764" i="46"/>
  <c r="AG764" i="46"/>
  <c r="K817" i="46"/>
  <c r="U518" i="46"/>
  <c r="AE465" i="46"/>
  <c r="AG465" i="46"/>
  <c r="Y59" i="44"/>
  <c r="Z59" i="44"/>
  <c r="AE576" i="46"/>
  <c r="AG576" i="46"/>
  <c r="K172" i="46"/>
  <c r="AG119" i="46"/>
  <c r="AE119" i="46"/>
  <c r="AE128" i="46"/>
  <c r="K181" i="46"/>
  <c r="AG128" i="46"/>
  <c r="K742" i="46"/>
  <c r="AE689" i="46"/>
  <c r="AG689" i="46"/>
  <c r="M507" i="46"/>
  <c r="AE454" i="46"/>
  <c r="AG454" i="46"/>
  <c r="X614" i="46"/>
  <c r="AE561" i="46"/>
  <c r="AG561" i="46"/>
  <c r="U624" i="46"/>
  <c r="AE571" i="46"/>
  <c r="AG571" i="46"/>
  <c r="AG160" i="46"/>
  <c r="K213" i="46"/>
  <c r="AE160" i="46"/>
  <c r="U203" i="46"/>
  <c r="AG150" i="46"/>
  <c r="AE150" i="46"/>
  <c r="R86" i="46"/>
  <c r="AE33" i="46"/>
  <c r="AG33" i="46"/>
  <c r="K304" i="46"/>
  <c r="AE251" i="46"/>
  <c r="AG251" i="46"/>
  <c r="K848" i="46"/>
  <c r="AG795" i="46"/>
  <c r="AE795" i="46"/>
  <c r="AG470" i="46"/>
  <c r="AE470" i="46"/>
  <c r="AG13" i="46"/>
  <c r="AE13" i="46"/>
  <c r="K66" i="46"/>
  <c r="AE22" i="46"/>
  <c r="K75" i="46"/>
  <c r="AG22" i="46"/>
  <c r="AG159" i="46"/>
  <c r="K212" i="46"/>
  <c r="AE159" i="46"/>
  <c r="M719" i="46"/>
  <c r="AE666" i="46"/>
  <c r="AG666" i="46"/>
  <c r="X508" i="46"/>
  <c r="AE455" i="46"/>
  <c r="AG455" i="46"/>
  <c r="U412" i="46"/>
  <c r="AE359" i="46"/>
  <c r="AG359" i="46"/>
  <c r="AG54" i="46"/>
  <c r="K107" i="46"/>
  <c r="AE54" i="46"/>
  <c r="U97" i="46"/>
  <c r="AE44" i="46"/>
  <c r="AG44" i="46"/>
  <c r="R298" i="46"/>
  <c r="AE245" i="46"/>
  <c r="AG245" i="46"/>
  <c r="K198" i="46"/>
  <c r="AG145" i="46"/>
  <c r="AE145" i="46"/>
  <c r="AG258" i="46"/>
  <c r="AE258" i="46"/>
  <c r="X720" i="46"/>
  <c r="AG667" i="46"/>
  <c r="AE667" i="46"/>
  <c r="AG364" i="46"/>
  <c r="AE364" i="46"/>
  <c r="K490" i="46"/>
  <c r="AG437" i="46"/>
  <c r="AE437" i="46"/>
  <c r="K287" i="46"/>
  <c r="AG234" i="46"/>
  <c r="AE234" i="46"/>
  <c r="AG53" i="46"/>
  <c r="AE53" i="46"/>
  <c r="K106" i="46"/>
  <c r="M401" i="46"/>
  <c r="AE348" i="46"/>
  <c r="AG348" i="46"/>
  <c r="X402" i="46"/>
  <c r="AG349" i="46"/>
  <c r="AE349" i="46"/>
  <c r="U730" i="46"/>
  <c r="AG677" i="46"/>
  <c r="AE677" i="46"/>
  <c r="AE584" i="46"/>
  <c r="AG584" i="46"/>
  <c r="K637" i="46"/>
  <c r="U309" i="46"/>
  <c r="AG256" i="46"/>
  <c r="AE256" i="46"/>
  <c r="R192" i="46"/>
  <c r="AE139" i="46"/>
  <c r="AG139" i="46"/>
  <c r="AE463" i="46"/>
  <c r="K516" i="46"/>
  <c r="AG463" i="46"/>
  <c r="AW20" i="45"/>
  <c r="AW73" i="45"/>
  <c r="AW108" i="45"/>
  <c r="AW79" i="45"/>
  <c r="AW60" i="45"/>
  <c r="AW40" i="45"/>
  <c r="AU22" i="45"/>
  <c r="AQ119" i="45"/>
  <c r="AQ121" i="45"/>
  <c r="AQ117" i="45"/>
  <c r="AW109" i="45"/>
  <c r="AW62" i="45"/>
  <c r="AT10" i="45"/>
  <c r="AP121" i="45"/>
  <c r="AP119" i="45"/>
  <c r="AP117" i="45"/>
  <c r="AW76" i="45"/>
  <c r="AO119" i="45"/>
  <c r="AO117" i="45"/>
  <c r="AO121" i="45"/>
  <c r="AQ3" i="4"/>
  <c r="N80" i="48" l="1"/>
  <c r="N109" i="48"/>
  <c r="N74" i="48"/>
  <c r="N61" i="48"/>
  <c r="V112" i="48"/>
  <c r="Z54" i="48"/>
  <c r="N96" i="48"/>
  <c r="V43" i="48"/>
  <c r="N104" i="48"/>
  <c r="N60" i="48"/>
  <c r="N48" i="48"/>
  <c r="V26" i="48"/>
  <c r="V54" i="48"/>
  <c r="N77" i="48"/>
  <c r="N41" i="48"/>
  <c r="N63" i="48"/>
  <c r="N21" i="48"/>
  <c r="N23" i="48"/>
  <c r="N110" i="48"/>
  <c r="V20" i="48"/>
  <c r="V19" i="48"/>
  <c r="AA43" i="48"/>
  <c r="Y64" i="44"/>
  <c r="AA20" i="48"/>
  <c r="Q862" i="44"/>
  <c r="Z64" i="44"/>
  <c r="AM359" i="46"/>
  <c r="AM666" i="46"/>
  <c r="AM22" i="46"/>
  <c r="AM150" i="46"/>
  <c r="M863" i="46"/>
  <c r="AM340" i="46"/>
  <c r="AM649" i="46"/>
  <c r="AM349" i="46"/>
  <c r="AM561" i="46"/>
  <c r="AM245" i="46"/>
  <c r="AM455" i="46"/>
  <c r="AM160" i="46"/>
  <c r="X868" i="46"/>
  <c r="M864" i="46"/>
  <c r="AM446" i="46"/>
  <c r="AM457" i="46"/>
  <c r="AM478" i="46"/>
  <c r="AM773" i="46"/>
  <c r="AG486" i="44"/>
  <c r="AG804" i="44"/>
  <c r="AA26" i="48"/>
  <c r="R869" i="46"/>
  <c r="M867" i="46"/>
  <c r="AM680" i="46"/>
  <c r="AM30" i="46"/>
  <c r="AM583" i="46"/>
  <c r="AG329" i="44"/>
  <c r="AG851" i="44"/>
  <c r="AM584" i="46"/>
  <c r="AM764" i="46"/>
  <c r="R863" i="46"/>
  <c r="AM463" i="46"/>
  <c r="AM348" i="46"/>
  <c r="AM258" i="46"/>
  <c r="R864" i="46"/>
  <c r="AM54" i="46"/>
  <c r="X866" i="46"/>
  <c r="AM159" i="46"/>
  <c r="AM13" i="46"/>
  <c r="AM465" i="46"/>
  <c r="AM786" i="46"/>
  <c r="AM331" i="46"/>
  <c r="AM781" i="46"/>
  <c r="AM147" i="46"/>
  <c r="AM152" i="46"/>
  <c r="R866" i="46"/>
  <c r="X869" i="46"/>
  <c r="AM371" i="46"/>
  <c r="AM796" i="46"/>
  <c r="AG748" i="44"/>
  <c r="AG642" i="44"/>
  <c r="Q868" i="44"/>
  <c r="AG367" i="44"/>
  <c r="AG238" i="44"/>
  <c r="X862" i="44"/>
  <c r="AG6" i="44"/>
  <c r="AG11" i="44"/>
  <c r="AM357" i="46"/>
  <c r="AG435" i="44"/>
  <c r="AG685" i="44"/>
  <c r="AM437" i="46"/>
  <c r="AM669" i="46"/>
  <c r="AM560" i="46"/>
  <c r="AM41" i="46"/>
  <c r="AM46" i="46"/>
  <c r="AM569" i="46"/>
  <c r="AW22" i="45"/>
  <c r="Y23" i="48"/>
  <c r="AM256" i="46"/>
  <c r="AM677" i="46"/>
  <c r="AM234" i="46"/>
  <c r="AM364" i="46"/>
  <c r="AM251" i="46"/>
  <c r="AM571" i="46"/>
  <c r="AM454" i="46"/>
  <c r="AM128" i="46"/>
  <c r="AM576" i="46"/>
  <c r="AM39" i="46"/>
  <c r="AM225" i="46"/>
  <c r="AM775" i="46"/>
  <c r="AM690" i="46"/>
  <c r="AM31" i="46"/>
  <c r="AM477" i="46"/>
  <c r="AM362" i="46"/>
  <c r="AM136" i="46"/>
  <c r="AM351" i="46"/>
  <c r="AG102" i="44"/>
  <c r="AG168" i="44"/>
  <c r="AG132" i="44"/>
  <c r="AG380" i="44"/>
  <c r="AG533" i="44"/>
  <c r="AG473" i="44"/>
  <c r="AG753" i="44"/>
  <c r="AG218" i="44"/>
  <c r="AG49" i="44"/>
  <c r="AG112" i="44"/>
  <c r="AG639" i="44"/>
  <c r="AG791" i="44"/>
  <c r="AG117" i="44"/>
  <c r="AG579" i="44"/>
  <c r="AG698" i="44"/>
  <c r="X866" i="44"/>
  <c r="X865" i="44"/>
  <c r="AG427" i="44"/>
  <c r="AW10" i="45"/>
  <c r="Y11" i="48"/>
  <c r="AM145" i="46"/>
  <c r="AM470" i="46"/>
  <c r="M866" i="46"/>
  <c r="R865" i="46"/>
  <c r="AM372" i="46"/>
  <c r="X864" i="46"/>
  <c r="AM574" i="46"/>
  <c r="AM772" i="46"/>
  <c r="AM552" i="46"/>
  <c r="AG223" i="44"/>
  <c r="X868" i="44"/>
  <c r="AG450" i="44"/>
  <c r="M114" i="48"/>
  <c r="N11" i="48"/>
  <c r="AG26" i="44"/>
  <c r="U864" i="46"/>
  <c r="AM783" i="46"/>
  <c r="AM682" i="46"/>
  <c r="AM139" i="46"/>
  <c r="AM667" i="46"/>
  <c r="AM266" i="46"/>
  <c r="AM137" i="46"/>
  <c r="AM543" i="46"/>
  <c r="M869" i="46"/>
  <c r="X869" i="44"/>
  <c r="AG215" i="44"/>
  <c r="AG344" i="44"/>
  <c r="AM33" i="46"/>
  <c r="AM689" i="46"/>
  <c r="AM468" i="46"/>
  <c r="AM253" i="46"/>
  <c r="AG155" i="44"/>
  <c r="AG768" i="44"/>
  <c r="AG745" i="44"/>
  <c r="X867" i="44"/>
  <c r="AG430" i="44"/>
  <c r="AG324" i="44"/>
  <c r="AG261" i="44"/>
  <c r="AG647" i="44"/>
  <c r="M865" i="46"/>
  <c r="AM44" i="46"/>
  <c r="X862" i="46"/>
  <c r="AM243" i="46"/>
  <c r="AM265" i="46"/>
  <c r="AM563" i="46"/>
  <c r="AG64" i="44"/>
  <c r="AG321" i="44"/>
  <c r="AM242" i="46"/>
  <c r="X865" i="46"/>
  <c r="AM53" i="46"/>
  <c r="AM795" i="46"/>
  <c r="AM119" i="46"/>
  <c r="AG59" i="44"/>
  <c r="R867" i="46"/>
  <c r="M868" i="46"/>
  <c r="AM675" i="46"/>
  <c r="M862" i="46"/>
  <c r="AM658" i="46"/>
  <c r="R868" i="46"/>
  <c r="X863" i="46"/>
  <c r="AM788" i="46"/>
  <c r="AM755" i="46"/>
  <c r="AG274" i="44"/>
  <c r="AG662" i="44"/>
  <c r="AG536" i="44"/>
  <c r="AG556" i="44"/>
  <c r="AG592" i="44"/>
  <c r="AG541" i="44"/>
  <c r="X864" i="44"/>
  <c r="Q864" i="44"/>
  <c r="Q867" i="44"/>
  <c r="U867" i="46"/>
  <c r="U868" i="46"/>
  <c r="Q869" i="44"/>
  <c r="S871" i="44"/>
  <c r="S872" i="44" s="1"/>
  <c r="Q863" i="44"/>
  <c r="W871" i="44"/>
  <c r="U863" i="46"/>
  <c r="U865" i="46"/>
  <c r="Q866" i="44"/>
  <c r="Z170" i="44"/>
  <c r="Y170" i="44"/>
  <c r="Z271" i="44"/>
  <c r="Y271" i="44"/>
  <c r="Y208" i="44"/>
  <c r="Z208" i="44"/>
  <c r="Z801" i="44"/>
  <c r="Y801" i="44"/>
  <c r="Y738" i="44"/>
  <c r="Z738" i="44"/>
  <c r="Y632" i="44"/>
  <c r="Z632" i="44"/>
  <c r="Z377" i="44"/>
  <c r="Y377" i="44"/>
  <c r="Y526" i="44"/>
  <c r="Z526" i="44"/>
  <c r="Z806" i="44"/>
  <c r="Y806" i="44"/>
  <c r="K864" i="46"/>
  <c r="X863" i="44"/>
  <c r="Z594" i="44"/>
  <c r="Y594" i="44"/>
  <c r="Z314" i="44"/>
  <c r="Y314" i="44"/>
  <c r="Y700" i="44"/>
  <c r="Z700" i="44"/>
  <c r="Z165" i="44"/>
  <c r="Y165" i="44"/>
  <c r="Y488" i="44"/>
  <c r="Z488" i="44"/>
  <c r="Z382" i="44"/>
  <c r="Y382" i="44"/>
  <c r="Z844" i="44"/>
  <c r="Y844" i="44"/>
  <c r="Z276" i="44"/>
  <c r="Y276" i="44"/>
  <c r="Z695" i="44"/>
  <c r="Y695" i="44"/>
  <c r="Z589" i="44"/>
  <c r="Y589" i="44"/>
  <c r="Y420" i="44"/>
  <c r="Z420" i="44"/>
  <c r="Y483" i="44"/>
  <c r="Z483" i="44"/>
  <c r="Q865" i="44"/>
  <c r="Y862" i="44"/>
  <c r="U862" i="46"/>
  <c r="K862" i="46"/>
  <c r="K863" i="46"/>
  <c r="AG490" i="46"/>
  <c r="AE490" i="46"/>
  <c r="AG720" i="46"/>
  <c r="AE720" i="46"/>
  <c r="AE97" i="46"/>
  <c r="AG97" i="46"/>
  <c r="AG86" i="46"/>
  <c r="AE86" i="46"/>
  <c r="AE518" i="46"/>
  <c r="AG518" i="46"/>
  <c r="AG733" i="46"/>
  <c r="AE733" i="46"/>
  <c r="AG384" i="46"/>
  <c r="AE384" i="46"/>
  <c r="AG730" i="46"/>
  <c r="AE730" i="46"/>
  <c r="AG412" i="46"/>
  <c r="AE412" i="46"/>
  <c r="AG839" i="46"/>
  <c r="AE839" i="46"/>
  <c r="AG834" i="46"/>
  <c r="AE834" i="46"/>
  <c r="AG190" i="46"/>
  <c r="AE190" i="46"/>
  <c r="AG636" i="46"/>
  <c r="AE636" i="46"/>
  <c r="AE404" i="46"/>
  <c r="AG404" i="46"/>
  <c r="AG637" i="46"/>
  <c r="AE637" i="46"/>
  <c r="AG75" i="46"/>
  <c r="AE75" i="46"/>
  <c r="AG614" i="46"/>
  <c r="AE614" i="46"/>
  <c r="AG817" i="46"/>
  <c r="AE817" i="46"/>
  <c r="AE743" i="46"/>
  <c r="AG743" i="46"/>
  <c r="AG711" i="46"/>
  <c r="AE711" i="46"/>
  <c r="AG415" i="46"/>
  <c r="AE415" i="46"/>
  <c r="AE596" i="46"/>
  <c r="AG596" i="46"/>
  <c r="AG318" i="46"/>
  <c r="AE318" i="46"/>
  <c r="K867" i="46"/>
  <c r="AE825" i="46"/>
  <c r="AG825" i="46"/>
  <c r="AG605" i="46"/>
  <c r="AE605" i="46"/>
  <c r="AG107" i="46"/>
  <c r="AE107" i="46"/>
  <c r="AG719" i="46"/>
  <c r="AE719" i="46"/>
  <c r="AG304" i="46"/>
  <c r="AE304" i="46"/>
  <c r="AE742" i="46"/>
  <c r="AG742" i="46"/>
  <c r="AG278" i="46"/>
  <c r="AE278" i="46"/>
  <c r="AG94" i="46"/>
  <c r="AE94" i="46"/>
  <c r="AE296" i="46"/>
  <c r="AG296" i="46"/>
  <c r="AG510" i="46"/>
  <c r="AE510" i="46"/>
  <c r="AG531" i="46"/>
  <c r="AE531" i="46"/>
  <c r="AG172" i="46"/>
  <c r="AE172" i="46"/>
  <c r="AG828" i="46"/>
  <c r="AE828" i="46"/>
  <c r="AG83" i="46"/>
  <c r="AE83" i="46"/>
  <c r="AG200" i="46"/>
  <c r="AE200" i="46"/>
  <c r="AE622" i="46"/>
  <c r="AG622" i="46"/>
  <c r="AE410" i="46"/>
  <c r="AG410" i="46"/>
  <c r="K869" i="46"/>
  <c r="AG401" i="46"/>
  <c r="AE401" i="46"/>
  <c r="AG287" i="46"/>
  <c r="AE287" i="46"/>
  <c r="AG192" i="46"/>
  <c r="AE192" i="46"/>
  <c r="AG298" i="46"/>
  <c r="AE298" i="46"/>
  <c r="AE203" i="46"/>
  <c r="AG203" i="46"/>
  <c r="AG106" i="46"/>
  <c r="AE106" i="46"/>
  <c r="K866" i="46"/>
  <c r="AG624" i="46"/>
  <c r="AE624" i="46"/>
  <c r="AG722" i="46"/>
  <c r="AE722" i="46"/>
  <c r="AE728" i="46"/>
  <c r="AG728" i="46"/>
  <c r="AE393" i="46"/>
  <c r="AG393" i="46"/>
  <c r="AE521" i="46"/>
  <c r="AG521" i="46"/>
  <c r="AG702" i="46"/>
  <c r="AE702" i="46"/>
  <c r="AG826" i="46"/>
  <c r="AE826" i="46"/>
  <c r="AG424" i="46"/>
  <c r="AE424" i="46"/>
  <c r="AG849" i="46"/>
  <c r="AE849" i="46"/>
  <c r="AE516" i="46"/>
  <c r="AG516" i="46"/>
  <c r="AG402" i="46"/>
  <c r="AE402" i="46"/>
  <c r="AE508" i="46"/>
  <c r="AG508" i="46"/>
  <c r="AG212" i="46"/>
  <c r="AE212" i="46"/>
  <c r="AE66" i="46"/>
  <c r="AG66" i="46"/>
  <c r="AG181" i="46"/>
  <c r="AE181" i="46"/>
  <c r="AG92" i="46"/>
  <c r="AE92" i="46"/>
  <c r="AE613" i="46"/>
  <c r="AG613" i="46"/>
  <c r="AE530" i="46"/>
  <c r="AG530" i="46"/>
  <c r="K865" i="46"/>
  <c r="AG616" i="46"/>
  <c r="AE616" i="46"/>
  <c r="AE319" i="46"/>
  <c r="AG319" i="46"/>
  <c r="AE189" i="46"/>
  <c r="AG189" i="46"/>
  <c r="AE306" i="46"/>
  <c r="AG306" i="46"/>
  <c r="AE309" i="46"/>
  <c r="AG309" i="46"/>
  <c r="X867" i="46"/>
  <c r="AG198" i="46"/>
  <c r="AE198" i="46"/>
  <c r="AE848" i="46"/>
  <c r="AG848" i="46"/>
  <c r="R862" i="46"/>
  <c r="AG213" i="46"/>
  <c r="AE213" i="46"/>
  <c r="AG507" i="46"/>
  <c r="AE507" i="46"/>
  <c r="U866" i="46"/>
  <c r="AE84" i="46"/>
  <c r="AG84" i="46"/>
  <c r="AE499" i="46"/>
  <c r="AG499" i="46"/>
  <c r="AE627" i="46"/>
  <c r="AG627" i="46"/>
  <c r="U869" i="46"/>
  <c r="AE808" i="46"/>
  <c r="AG808" i="46"/>
  <c r="K868" i="46"/>
  <c r="AG425" i="46"/>
  <c r="AE425" i="46"/>
  <c r="AG295" i="46"/>
  <c r="AE295" i="46"/>
  <c r="AE836" i="46"/>
  <c r="AG836" i="46"/>
  <c r="AT117" i="45"/>
  <c r="AT121" i="45"/>
  <c r="AT119" i="45"/>
  <c r="AU119" i="45"/>
  <c r="AU117" i="45"/>
  <c r="AU121" i="45"/>
  <c r="AR3" i="4"/>
  <c r="Z20" i="48" l="1"/>
  <c r="V110" i="48"/>
  <c r="V41" i="48"/>
  <c r="V48" i="48"/>
  <c r="V96" i="48"/>
  <c r="V74" i="48"/>
  <c r="Z26" i="48"/>
  <c r="Z43" i="48"/>
  <c r="V23" i="48"/>
  <c r="V77" i="48"/>
  <c r="V60" i="48"/>
  <c r="V63" i="48"/>
  <c r="V61" i="48"/>
  <c r="V109" i="48"/>
  <c r="V21" i="48"/>
  <c r="V104" i="48"/>
  <c r="V80" i="48"/>
  <c r="Y114" i="48"/>
  <c r="Z862" i="44"/>
  <c r="AA19" i="48"/>
  <c r="X871" i="44"/>
  <c r="X872" i="44" s="1"/>
  <c r="R871" i="46"/>
  <c r="R872" i="46" s="1"/>
  <c r="M871" i="46"/>
  <c r="M872" i="46" s="1"/>
  <c r="AM198" i="46"/>
  <c r="AM616" i="46"/>
  <c r="AM702" i="46"/>
  <c r="AM728" i="46"/>
  <c r="AM622" i="46"/>
  <c r="AM531" i="46"/>
  <c r="AM107" i="46"/>
  <c r="AM415" i="46"/>
  <c r="AM636" i="46"/>
  <c r="AG844" i="44"/>
  <c r="AG806" i="44"/>
  <c r="AG170" i="44"/>
  <c r="AA48" i="48"/>
  <c r="AA96" i="48"/>
  <c r="AM66" i="46"/>
  <c r="AM287" i="46"/>
  <c r="AM518" i="46"/>
  <c r="AG420" i="44"/>
  <c r="AM298" i="46"/>
  <c r="AM94" i="46"/>
  <c r="AM817" i="46"/>
  <c r="AM839" i="46"/>
  <c r="AM720" i="46"/>
  <c r="AG526" i="44"/>
  <c r="AM808" i="46"/>
  <c r="AM84" i="46"/>
  <c r="X871" i="46"/>
  <c r="X872" i="46" s="1"/>
  <c r="AM92" i="46"/>
  <c r="AM424" i="46"/>
  <c r="AM521" i="46"/>
  <c r="AM401" i="46"/>
  <c r="AM828" i="46"/>
  <c r="AM304" i="46"/>
  <c r="AM318" i="46"/>
  <c r="AM637" i="46"/>
  <c r="AM384" i="46"/>
  <c r="AG589" i="44"/>
  <c r="AG382" i="44"/>
  <c r="AG314" i="44"/>
  <c r="AG801" i="44"/>
  <c r="N114" i="48"/>
  <c r="V11" i="48"/>
  <c r="AA110" i="48"/>
  <c r="AM530" i="46"/>
  <c r="AM212" i="46"/>
  <c r="AM516" i="46"/>
  <c r="AM106" i="46"/>
  <c r="AA109" i="48" s="1"/>
  <c r="AM510" i="46"/>
  <c r="AM605" i="46"/>
  <c r="AM711" i="46"/>
  <c r="AM190" i="46"/>
  <c r="AM86" i="46"/>
  <c r="AG488" i="44"/>
  <c r="AG208" i="44"/>
  <c r="AA112" i="48"/>
  <c r="AM849" i="46"/>
  <c r="AM624" i="46"/>
  <c r="AM83" i="46"/>
  <c r="AG738" i="44"/>
  <c r="AM425" i="46"/>
  <c r="AM848" i="46"/>
  <c r="AM319" i="46"/>
  <c r="AM722" i="46"/>
  <c r="AA63" i="48" s="1"/>
  <c r="AM192" i="46"/>
  <c r="AM200" i="46"/>
  <c r="AM278" i="46"/>
  <c r="AM596" i="46"/>
  <c r="AM614" i="46"/>
  <c r="AM404" i="46"/>
  <c r="AM412" i="46"/>
  <c r="AM490" i="46"/>
  <c r="AG695" i="44"/>
  <c r="AG594" i="44"/>
  <c r="AG377" i="44"/>
  <c r="AM295" i="46"/>
  <c r="AM213" i="46"/>
  <c r="AM402" i="46"/>
  <c r="AM627" i="46"/>
  <c r="AM309" i="46"/>
  <c r="AM836" i="46"/>
  <c r="AM826" i="46"/>
  <c r="AM393" i="46"/>
  <c r="AM172" i="46"/>
  <c r="AM719" i="46"/>
  <c r="AM825" i="46"/>
  <c r="AM743" i="46"/>
  <c r="AM733" i="46"/>
  <c r="AM97" i="46"/>
  <c r="AG483" i="44"/>
  <c r="AM75" i="46"/>
  <c r="AM730" i="46"/>
  <c r="AG700" i="44"/>
  <c r="AM189" i="46"/>
  <c r="AM181" i="46"/>
  <c r="AM508" i="46"/>
  <c r="AM203" i="46"/>
  <c r="AM410" i="46"/>
  <c r="AM296" i="46"/>
  <c r="AG632" i="44"/>
  <c r="AM499" i="46"/>
  <c r="AM507" i="46"/>
  <c r="AM306" i="46"/>
  <c r="AM613" i="46"/>
  <c r="AM742" i="46"/>
  <c r="AM834" i="46"/>
  <c r="AG276" i="44"/>
  <c r="AG165" i="44"/>
  <c r="AG271" i="44"/>
  <c r="Y867" i="44"/>
  <c r="Y864" i="44"/>
  <c r="Y866" i="44"/>
  <c r="Z864" i="44"/>
  <c r="Z868" i="44"/>
  <c r="Q871" i="44"/>
  <c r="Q872" i="44" s="1"/>
  <c r="Z867" i="44"/>
  <c r="Y863" i="44"/>
  <c r="Z869" i="44"/>
  <c r="Y868" i="44"/>
  <c r="Y865" i="44"/>
  <c r="AE862" i="46"/>
  <c r="Z866" i="44"/>
  <c r="Z863" i="44"/>
  <c r="Z865" i="44"/>
  <c r="Y869" i="44"/>
  <c r="AE863" i="46"/>
  <c r="AG866" i="46"/>
  <c r="AE866" i="46"/>
  <c r="U871" i="46"/>
  <c r="U872" i="46" s="1"/>
  <c r="AG867" i="46"/>
  <c r="AG863" i="46"/>
  <c r="K871" i="46"/>
  <c r="K872" i="46" s="1"/>
  <c r="AE868" i="46"/>
  <c r="AG865" i="46"/>
  <c r="AE869" i="46"/>
  <c r="AG864" i="46"/>
  <c r="AE867" i="46"/>
  <c r="AG868" i="46"/>
  <c r="AG862" i="46"/>
  <c r="AG869" i="46"/>
  <c r="AE865" i="46"/>
  <c r="AE864" i="46"/>
  <c r="Z96" i="48" l="1"/>
  <c r="Z48" i="48"/>
  <c r="Z19" i="48"/>
  <c r="Z110" i="48"/>
  <c r="Z112" i="48"/>
  <c r="Z63" i="48"/>
  <c r="Z109" i="48"/>
  <c r="AA80" i="48"/>
  <c r="AA74" i="48"/>
  <c r="AA11" i="48"/>
  <c r="AA104" i="48"/>
  <c r="AA23" i="48"/>
  <c r="AA77" i="48"/>
  <c r="AA64" i="48"/>
  <c r="AA73" i="48"/>
  <c r="AA105" i="48"/>
  <c r="AA7" i="48"/>
  <c r="V114" i="48"/>
  <c r="AA41" i="48"/>
  <c r="AA60" i="48"/>
  <c r="AA21" i="48"/>
  <c r="AA61" i="48"/>
  <c r="Y871" i="44"/>
  <c r="Z871" i="44"/>
  <c r="AE871" i="46"/>
  <c r="AG871" i="46"/>
  <c r="Z80" i="48" l="1"/>
  <c r="Z73" i="48"/>
  <c r="Z105" i="48"/>
  <c r="Z64" i="48"/>
  <c r="Z21" i="48"/>
  <c r="Z77" i="48"/>
  <c r="Z61" i="48"/>
  <c r="Z60" i="48"/>
  <c r="Z23" i="48"/>
  <c r="Z41" i="48"/>
  <c r="Z104" i="48"/>
  <c r="Z11" i="48"/>
  <c r="Z74" i="48"/>
  <c r="Z7" i="48"/>
  <c r="AA114" i="48"/>
  <c r="Y874" i="44"/>
  <c r="Z114" i="4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tc={898EABF7-F9B0-4DA8-B808-428A4056D68D}</author>
  </authors>
  <commentList>
    <comment ref="D32" authorId="0" shapeId="0" xr:uid="{898EABF7-F9B0-4DA8-B808-428A4056D68D}">
      <text>
        <t>[Threaded comment]
Your version of Excel allows you to read this threaded comment; however, any edits to it will get removed if the file is opened in a newer version of Excel. Learn more: https://go.microsoft.com/fwlink/?linkid=870924
Comment:
    Following review by Gary Forgie, contingency was increased to 50% over Drury allowance to align with AT costing guidelines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tc={C1907638-7A45-48A8-9753-104AC5A41F9B}</author>
  </authors>
  <commentList>
    <comment ref="A14" authorId="0" shapeId="0" xr:uid="{C1907638-7A45-48A8-9753-104AC5A41F9B}">
      <text>
        <t>[Threaded comment]
Your version of Excel allows you to read this threaded comment; however, any edits to it will get removed if the file is opened in a newer version of Excel. Learn more: https://go.microsoft.com/fwlink/?linkid=870924
Comment:
    Use to escalate June 2021 RID Valuations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tc={E293FCD2-FEDB-4044-BC75-525A6DE98F9B}</author>
    <author>tc={95EB45CF-54C8-40CB-91EA-A70C3F6AC3A0}</author>
    <author>tc={53BEFB26-B2D8-4474-A94E-C5165E68616F}</author>
    <author>tc={8E01F638-2550-48AC-97C4-06414F4DAC58}</author>
    <author>tc={EA19D938-84CD-45B8-A327-4AEF870267BD}</author>
    <author>tc={4820EAAE-8B55-4ACC-8132-23A5C931D588}</author>
    <author>tc={C18B123F-12E6-4221-8FD0-EA92F7EF857C}</author>
    <author>tc={9247DBD1-33F9-4721-9143-F8EEC6219267}</author>
    <author>tc={A46164AE-2709-46AF-AF58-4353EB12DCB5}</author>
    <author>tc={75947F2B-3603-48E0-8BF9-AA98FEDCC808}</author>
  </authors>
  <commentList>
    <comment ref="L4" authorId="0" shapeId="0" xr:uid="{E293FCD2-FEDB-4044-BC75-525A6DE98F9B}">
      <text>
        <t>[Threaded comment]
Your version of Excel allows you to read this threaded comment; however, any edits to it will get removed if the file is opened in a newer version of Excel. Learn more: https://go.microsoft.com/fwlink/?linkid=870924
Comment:
    Determines level of WK grant applied: 51% for arterials, 0% for collectors</t>
      </text>
    </comment>
    <comment ref="O4" authorId="1" shapeId="0" xr:uid="{95EB45CF-54C8-40CB-91EA-A70C3F6AC3A0}">
      <text>
        <t xml:space="preserve">[Threaded comment]
Your version of Excel allows you to read this threaded comment; however, any edits to it will get removed if the file is opened in a newer version of Excel. Learn more: https://go.microsoft.com/fwlink/?linkid=870924
Comment:
    If project land costs have been assessed through a DBC enter uninflated land cost here and record date costs assessed in L2 </t>
      </text>
    </comment>
    <comment ref="Q6" authorId="2" shapeId="0" xr:uid="{53BEFB26-B2D8-4474-A94E-C5165E68616F}">
      <text>
        <t>[Threaded comment]
Your version of Excel allows you to read this threaded comment; however, any edits to it will get removed if the file is opened in a newer version of Excel. Learn more: https://go.microsoft.com/fwlink/?linkid=870924
Comment:
    Based on estimate from Mar 2020 - $14.17M as per summary page less traffic management</t>
      </text>
    </comment>
    <comment ref="Q12" authorId="3" shapeId="0" xr:uid="{8E01F638-2550-48AC-97C4-06414F4DAC58}">
      <text>
        <t>[Threaded comment]
Your version of Excel allows you to read this threaded comment; however, any edits to it will get removed if the file is opened in a newer version of Excel. Learn more: https://go.microsoft.com/fwlink/?linkid=870924
Comment:
    Rob's SS has 28.889m and 45%;  Diff report has  39.9m, 45% &amp; a result of  15.2m (though should be 17.955)
Reply:
    Rob had used different calc to achieve same answer. I have updated my ss to match with Diff report, result is unchanged</t>
      </text>
    </comment>
    <comment ref="Q18" authorId="4" shapeId="0" xr:uid="{EA19D938-84CD-45B8-A327-4AEF870267BD}">
      <text>
        <t>[Threaded comment]
Your version of Excel allows you to read this threaded comment; however, any edits to it will get removed if the file is opened in a newer version of Excel. Learn more: https://go.microsoft.com/fwlink/?linkid=870924
Comment:
    Based on physical works cost of $6.28M as set out in estimate</t>
      </text>
    </comment>
    <comment ref="O63" authorId="5" shapeId="0" xr:uid="{4820EAAE-8B55-4ACC-8132-23A5C931D588}">
      <text>
        <t>[Threaded comment]
Your version of Excel allows you to read this threaded comment; however, any edits to it will get removed if the file is opened in a newer version of Excel. Learn more: https://go.microsoft.com/fwlink/?linkid=870924
Comment:
    Includes project 12 costs</t>
      </text>
    </comment>
    <comment ref="B69" authorId="6" shapeId="0" xr:uid="{C18B123F-12E6-4221-8FD0-EA92F7EF857C}">
      <text>
        <t>[Threaded comment]
Your version of Excel allows you to read this threaded comment; however, any edits to it will get removed if the file is opened in a newer version of Excel. Learn more: https://go.microsoft.com/fwlink/?linkid=870924
Comment:
    Beth added 10Mar2023 to match Andrew Murray Drury DC Analysis Update_v25</t>
      </text>
    </comment>
    <comment ref="B70" authorId="7" shapeId="0" xr:uid="{9247DBD1-33F9-4721-9143-F8EEC6219267}">
      <text>
        <t>[Threaded comment]
Your version of Excel allows you to read this threaded comment; however, any edits to it will get removed if the file is opened in a newer version of Excel. Learn more: https://go.microsoft.com/fwlink/?linkid=870924
Comment:
    Beth added 10Mar2023 to match Andrew Murray Drury DC Analysis Update_v25</t>
      </text>
    </comment>
    <comment ref="B86" authorId="8" shapeId="0" xr:uid="{A46164AE-2709-46AF-AF58-4353EB12DCB5}">
      <text>
        <t>[Threaded comment]
Your version of Excel allows you to read this threaded comment; however, any edits to it will get removed if the file is opened in a newer version of Excel. Learn more: https://go.microsoft.com/fwlink/?linkid=870924
Comment:
    Beth added 10Mar2023 to match Andrew Murray Dury DC Analysis Update_v25</t>
      </text>
    </comment>
    <comment ref="B87" authorId="9" shapeId="0" xr:uid="{75947F2B-3603-48E0-8BF9-AA98FEDCC808}">
      <text>
        <t>[Threaded comment]
Your version of Excel allows you to read this threaded comment; however, any edits to it will get removed if the file is opened in a newer version of Excel. Learn more: https://go.microsoft.com/fwlink/?linkid=870924
Comment:
    Beth added 10Mar2023 to match Andrew Murray Drury DC Analysis Update_v25</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tc={EE522B00-F860-43AB-B357-1DF0D3454154}</author>
    <author>tc={821C0FC0-AF2F-4228-8C1C-A402A630CFC0}</author>
    <author>tc={FDFA7BEA-8159-4FA6-AFEF-D1DBE0E0248A}</author>
    <author>tc={B22F2CAC-3AA7-40FF-8B91-7A9D94A26054}</author>
  </authors>
  <commentList>
    <comment ref="A69" authorId="0" shapeId="0" xr:uid="{EE522B00-F860-43AB-B357-1DF0D3454154}">
      <text>
        <t>[Threaded comment]
Your version of Excel allows you to read this threaded comment; however, any edits to it will get removed if the file is opened in a newer version of Excel. Learn more: https://go.microsoft.com/fwlink/?linkid=870924
Comment:
    Beth added 10Mar2023 to match Andrew Murray Drury DC Analysis Update_v25</t>
      </text>
    </comment>
    <comment ref="A70" authorId="1" shapeId="0" xr:uid="{821C0FC0-AF2F-4228-8C1C-A402A630CFC0}">
      <text>
        <t>[Threaded comment]
Your version of Excel allows you to read this threaded comment; however, any edits to it will get removed if the file is opened in a newer version of Excel. Learn more: https://go.microsoft.com/fwlink/?linkid=870924
Comment:
    Beth added 10Mar2023 to match Andrew Murray Drury DC Analysis Update_v25</t>
      </text>
    </comment>
    <comment ref="A86" authorId="2" shapeId="0" xr:uid="{FDFA7BEA-8159-4FA6-AFEF-D1DBE0E0248A}">
      <text>
        <t>[Threaded comment]
Your version of Excel allows you to read this threaded comment; however, any edits to it will get removed if the file is opened in a newer version of Excel. Learn more: https://go.microsoft.com/fwlink/?linkid=870924
Comment:
    Beth added 10Mar2023 to match Andrew Murray Dury DC Analysis Update_v25</t>
      </text>
    </comment>
    <comment ref="A87" authorId="3" shapeId="0" xr:uid="{B22F2CAC-3AA7-40FF-8B91-7A9D94A26054}">
      <text>
        <t>[Threaded comment]
Your version of Excel allows you to read this threaded comment; however, any edits to it will get removed if the file is opened in a newer version of Excel. Learn more: https://go.microsoft.com/fwlink/?linkid=870924
Comment:
    Beth added 10Mar2023 to match Andrew Murray Drury DC Analysis Update_v25</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tc={988FF58A-A955-4583-B880-FE5C57CDE9AE}</author>
    <author>tc={04C4DF55-307A-4531-B761-44EF95CBA09D}</author>
    <author>tc={CA27EF59-AFF6-49D1-8422-C7B23F20335B}</author>
    <author>tc={430B6AC5-DC08-4494-8762-43E18B61C771}</author>
    <author>tc={9418DDE3-5D52-4353-96C7-A053E8EF72A9}</author>
    <author>tc={464EA978-4A33-44F0-900B-A390D1CBA03F}</author>
  </authors>
  <commentList>
    <comment ref="H4" authorId="0" shapeId="0" xr:uid="{988FF58A-A955-4583-B880-FE5C57CDE9AE}">
      <text>
        <t>[Threaded comment]
Your version of Excel allows you to read this threaded comment; however, any edits to it will get removed if the file is opened in a newer version of Excel. Learn more: https://go.microsoft.com/fwlink/?linkid=870924
Comment:
    Set to yes if property has one or more dwelling, and is owned (ratepayer) by an individual rather than a company</t>
      </text>
    </comment>
    <comment ref="L4" authorId="1" shapeId="0" xr:uid="{04C4DF55-307A-4531-B761-44EF95CBA09D}">
      <text>
        <t>[Threaded comment]
Your version of Excel allows you to read this threaded comment; however, any edits to it will get removed if the file is opened in a newer version of Excel. Learn more: https://go.microsoft.com/fwlink/?linkid=870924
Comment:
    Supplied by AT, default is 20% on assumptions page, or see RWW model for basis of assessing %s</t>
      </text>
    </comment>
    <comment ref="M4" authorId="2" shapeId="0" xr:uid="{CA27EF59-AFF6-49D1-8422-C7B23F20335B}">
      <text>
        <t xml:space="preserve">[Threaded comment]
Your version of Excel allows you to read this threaded comment; however, any edits to it will get removed if the file is opened in a newer version of Excel. Learn more: https://go.microsoft.com/fwlink/?linkid=870924
Comment:
    Model assumes all acquisitions will be 2 years before project construction. If earlier acquisition required, enter date here to overwrite the model assumption. Otherwise enter "Default" </t>
      </text>
    </comment>
    <comment ref="N4" authorId="3" shapeId="0" xr:uid="{430B6AC5-DC08-4494-8762-43E18B61C771}">
      <text>
        <t>[Threaded comment]
Your version of Excel allows you to read this threaded comment; however, any edits to it will get removed if the file is opened in a newer version of Excel. Learn more: https://go.microsoft.com/fwlink/?linkid=870924
Comment:
    Identify where designation , NOR (Notice of requirement) in place - not sure if we should do this at property level, or just project level?</t>
      </text>
    </comment>
    <comment ref="R4" authorId="4" shapeId="0" xr:uid="{9418DDE3-5D52-4353-96C7-A053E8EF72A9}">
      <text>
        <t>[Threaded comment]
Your version of Excel allows you to read this threaded comment; however, any edits to it will get removed if the file is opened in a newer version of Excel. Learn more: https://go.microsoft.com/fwlink/?linkid=870924
Comment:
    IA category used to assess IA% for RWW. For Drury have used AT supplied %, or default of 20%</t>
      </text>
    </comment>
    <comment ref="S4" authorId="5" shapeId="0" xr:uid="{464EA978-4A33-44F0-900B-A390D1CBA03F}">
      <text>
        <t>[Threaded comment]
Your version of Excel allows you to read this threaded comment; however, any edits to it will get removed if the file is opened in a newer version of Excel. Learn more: https://go.microsoft.com/fwlink/?linkid=870924
Comment:
    Identifies where there are multiple ate accounts on the property</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tc={55D12A67-7BB6-498C-B9B0-C46589116D75}</author>
    <author>tc={BDFA12AD-7104-457D-8B50-2B57C74D0B68}</author>
  </authors>
  <commentList>
    <comment ref="K4" authorId="0" shapeId="0" xr:uid="{55D12A67-7BB6-498C-B9B0-C46589116D75}">
      <text>
        <t>[Threaded comment]
Your version of Excel allows you to read this threaded comment; however, any edits to it will get removed if the file is opened in a newer version of Excel. Learn more: https://go.microsoft.com/fwlink/?linkid=870924
Comment:
    Set to yes if property has one or more dwelling, and is owned (ratepayer) by an individual rather than a company</t>
      </text>
    </comment>
    <comment ref="O4" authorId="1" shapeId="0" xr:uid="{BDFA12AD-7104-457D-8B50-2B57C74D0B68}">
      <text>
        <t>[Threaded comment]
Your version of Excel allows you to read this threaded comment; however, any edits to it will get removed if the file is opened in a newer version of Excel. Learn more: https://go.microsoft.com/fwlink/?linkid=870924
Comment:
    Supplied by AT, default is 20% on assumptions page, or see RWW model for basis of assessing %s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<sst xmlns="http://schemas.openxmlformats.org/spreadsheetml/2006/main" count="14413" uniqueCount="1066">
  <si>
    <t>Cost Assmptions and Allowances</t>
  </si>
  <si>
    <t>Date and soure of cost estimates as shown below.</t>
  </si>
  <si>
    <t>Cost allowances have been prepared in accordance with the requirements of the Cost Estimation Manual (CEM which can be found at https://www.nzta.govt.nz/resources/cost-estimation-manual/) for preparation of a Programme Business Case Estimate (PBE).</t>
  </si>
  <si>
    <t xml:space="preserve">The costs reflect the Expected Estimate as defined in the CEM for a programme level Business Case (PBE). </t>
  </si>
  <si>
    <t>Source/Description</t>
  </si>
  <si>
    <t>Lease cost % of land cost</t>
  </si>
  <si>
    <t>Allowance</t>
  </si>
  <si>
    <t>Applies to</t>
  </si>
  <si>
    <t>Property contingency factor</t>
  </si>
  <si>
    <t>All property</t>
  </si>
  <si>
    <t>All</t>
  </si>
  <si>
    <t xml:space="preserve">A contingency is required for cost estimation in accordance with the CEM to provide for uncertainty in relation to the estimate inputs and specific project related threats and opportunities with a cost impact.Transport property cost allowances for Drury include a 15 per cent contingency for the property valuation and an additional 15 per cent for the uncertainty in project scope. </t>
  </si>
  <si>
    <t>Property risk factor</t>
  </si>
  <si>
    <t>N/A</t>
  </si>
  <si>
    <t>Source:</t>
  </si>
  <si>
    <t>High</t>
  </si>
  <si>
    <t>Medium</t>
  </si>
  <si>
    <t>Low</t>
  </si>
  <si>
    <t>None</t>
  </si>
  <si>
    <t>Default</t>
  </si>
  <si>
    <t xml:space="preserve"> Land Acquisition occurs:</t>
  </si>
  <si>
    <t xml:space="preserve">Construction year is provided on Project List. From experience, permanent land acqusitions  occur in the three years leading up to start pf physical works. An average of 2 years before construction has therefore been used as the assumed acqusition date for property in the model. Where a property is required for multiple projects, the aqusition is assumed to occur two years prior to earliest project construction year </t>
  </si>
  <si>
    <t>project Development and Pre-implentation work occurs:</t>
  </si>
  <si>
    <t>See Client Managed Costs below</t>
  </si>
  <si>
    <t>Temporary Leases incurred only in construction year</t>
  </si>
  <si>
    <t>Physical Works Cost Allowances</t>
  </si>
  <si>
    <t xml:space="preserve">Traffic Management &amp; Temporary Works  </t>
  </si>
  <si>
    <t>No Traffic Management</t>
  </si>
  <si>
    <t>Implementation of traffic management plans, public notification, lane changeovers, road diversions, temporary roads, plant, and equipment hire costs, temporary construction. Note that  Traffic management rates used are as per the Trafiic Management Coloumn on the Project Inout tab, rather than derived from this table</t>
  </si>
  <si>
    <t>% applied to Base PW cost</t>
  </si>
  <si>
    <t>Greenfields</t>
  </si>
  <si>
    <t>Brownfields intersection</t>
  </si>
  <si>
    <t>Brownfields</t>
  </si>
  <si>
    <t>Environmental Compliance allowance</t>
  </si>
  <si>
    <t xml:space="preserve">Management of environmental compliance requirements, 
preparation and management of compliance management plans, construction of permanent 
erosion and sediment control measures, maintenance and monitoring, noise attenuation and 
earthworks bunds. </t>
  </si>
  <si>
    <t>% applied to  (Base PW cost +Traffic Management &amp; Temporary Works  Allowance)</t>
  </si>
  <si>
    <t xml:space="preserve"> Preliminary and general (P&amp;G) allowance</t>
  </si>
  <si>
    <t xml:space="preserve">Site establishment, operation, disestablishment, and clean-up; 
site management, bonds, and insurances, preparing and maintaining quality, health &amp; safety, 
security, temporary erosion and sediment control, temporary traffic management plans, 
programming, and reporting. </t>
  </si>
  <si>
    <t>% applied to (Base PW cost +Traffic Management &amp; Temporary Works  + Environmental Compliance Allowances )</t>
  </si>
  <si>
    <t xml:space="preserve">Contingency rate </t>
  </si>
  <si>
    <t xml:space="preserve">A contingency is required for cost estimation in accordance with the CEM and is added to the ‘Base Estimate’ to provide for uncertainty in relation to the estimate inputs and specific project related threats and opportunities with a cost impact. For the DIFF programme, the cost estimates have been developed using linear rates and proportional assessment of earlier cost estimates prepared for the Drury Arterial Network DBC. Therefore, they reflect a programme wide approach where the specific scope and extent of works is undefined, resulting in significant uncertainty in quantities. Therefore, the physical works cost allowances for the updated DIFF programme’ include a 40% contingency, 
reflecting the uncertainty in the final form of the projects. </t>
  </si>
  <si>
    <t>% applied to (Base PW cost +Traffic Management &amp; Temporary Works  + Environmental Compliance + P&amp;G Allowances )</t>
  </si>
  <si>
    <t>Funding Risk Contingency</t>
  </si>
  <si>
    <t>Client managed costs are incurred throughout the project lifecycle and would vary depending on each project. Basic elements that make up Client Managed Costs include: 
•	Reviews: Economics Peer Review, Cost Estimate Peer Review / Parallel Estimate, Technical Peer Reviews, Constructability Review, O&amp;M Review, Road Safety Audit 
•	 Investigations: Geotechnical Investigations, Utility Location, Pavement Investigations 
•	Third Party Physical Works: Enabling Works such as utilities 
•	Communications and Engagement: Open Days, Production of Engagement Collateral, Iwi Engagement, Communications Consultant 
•	Third Party Professional Services: Procurement Support, Property acquisition support, Investigation and Design, Specialist Advisors, Legal Review, Engineer to Contract, etc 
•	Consenting: Council lodgement and hearing fees, Environment Court / EPA Costs, Legal Advice, Consent Monitoring by Council, Building Consent 
•	Post Construction Monitoring: Noise Monitoring, Traffic counts, speed surveys, consent conditions 
•	Miscellaneous Costs: Insurances, Procurement Disbursements, Statutory Compliance, Revocation costs</t>
  </si>
  <si>
    <t>Project Development allowance</t>
  </si>
  <si>
    <t>Client Managed Costs</t>
  </si>
  <si>
    <t>Pre-implementation</t>
  </si>
  <si>
    <t>Preliminary design, Implementation Business case, Investigations, Engagment</t>
  </si>
  <si>
    <r>
      <t xml:space="preserve">Each calc is % applied to (Base PW cost +Traffic Management &amp; Temporary Works  + Environmental Compliance + P&amp;G Allowances ). Project Development &amp; Pre-implementation costs are assumed to be incurred in the year before construction.  </t>
    </r>
    <r>
      <rPr>
        <b/>
        <sz val="11"/>
        <color theme="1"/>
        <rFont val="Calibri"/>
        <family val="2"/>
        <scheme val="minor"/>
      </rPr>
      <t>Escalated at Construction rate</t>
    </r>
  </si>
  <si>
    <t>Pre-Implementation allowance</t>
  </si>
  <si>
    <t>Speciman/Details Desgn/Investigations,Statutory Applications</t>
  </si>
  <si>
    <t>Implementation allowance</t>
  </si>
  <si>
    <t>Construction</t>
  </si>
  <si>
    <t>Procurment, Construction Monitoring &amp; Supervision</t>
  </si>
  <si>
    <t>Rate</t>
  </si>
  <si>
    <t>All leases</t>
  </si>
  <si>
    <t>Date Rate Assessed</t>
  </si>
  <si>
    <t>Escalation</t>
  </si>
  <si>
    <t xml:space="preserve">Estimated leases cost as a % of land cost. Rate based on experience. </t>
  </si>
  <si>
    <t>Property Cost Allowances</t>
  </si>
  <si>
    <t>Land Escalation (as part of lease cost)</t>
  </si>
  <si>
    <t>Land Escalation (as part of property cost)</t>
  </si>
  <si>
    <t>Public Works Act (PWA) Transaction  Costs</t>
  </si>
  <si>
    <t>Full Acquisitions</t>
  </si>
  <si>
    <t>Partial Acquisitions</t>
  </si>
  <si>
    <t>Temporary Leases</t>
  </si>
  <si>
    <t>S72 compensation for primary residence</t>
  </si>
  <si>
    <t>Partial Acquisitions of land used as primary residence with value &lt; $250,000</t>
  </si>
  <si>
    <t>Partial Acquisitions of land used as primary residence with value &gt;= $250,000</t>
  </si>
  <si>
    <t>Construction Rate</t>
  </si>
  <si>
    <t xml:space="preserve">Total </t>
  </si>
  <si>
    <t>Total (Excluding s72  compensation below)</t>
  </si>
  <si>
    <r>
      <t xml:space="preserve">The PWA entitles owners of land "reasonable" compensation for costs  incurred for legal representation, valuations and moving. PWA Transaction Csts inclue allowances for:
= legal costs ($50k for full and partial acqusitions; $15k for leases)
=section 72 compensation.  Section s72 provides additional compensation where a dwelling on the property is used as a primary residence. It allows compenstation  of up to $50,000 for full aquisition. For partial aquisition, compensation is assessed as 10% of the land value, up to a maximum of $25,000. PWA  compensation limits are reviewed periodically and may increase before the land is aquired. 
We have therefore assumed (based on experience) a flat $45,000 allowance for all full aquisition. </t>
    </r>
    <r>
      <rPr>
        <sz val="11"/>
        <color rgb="FFFF0000"/>
        <rFont val="Calibri"/>
        <family val="2"/>
        <scheme val="minor"/>
      </rPr>
      <t>We have assessed s72 costs for partial acquisitions based on the escalated land price. No escalation has been otherwise applied to these transactions</t>
    </r>
  </si>
  <si>
    <t>Injurious Affection Risk level :</t>
  </si>
  <si>
    <t>PWA Injurious Affection Allowancefor partial acqusition</t>
  </si>
  <si>
    <t xml:space="preserve"> In some cases, primarily where we are acquiring part of a property, we may need to pay an additional amount to compensate an owner for negative effects the project will have on their remaining land. This is known as Injurious Affection (IA), and needs to be considered for all partial land acquisitions. The amount is often subjective and often agreement is not reached with the landowner, resulting in matters being determined by the Land Valuation Tribunal (LVT). Project cost estimates for Drury are based on the risk assessment, and do not include any additional factors/costs for LVT hearings
The level of allowance applied reflects the relative level of risk of these costs being incurred for specific projects.
The table shows the assessed risk profile for Drury based on greenfield developments. Due to the early stage of project planning, it is not possible to assess risks for individual properties. Instead the medium risk profile has been assumed for all permanent partial land aquisitions.
It is escalated for land zone and land aquisition price escalation</t>
  </si>
  <si>
    <t>Land acquisition timing assumption</t>
  </si>
  <si>
    <t>Costruction Escalation as part of PW Costs</t>
  </si>
  <si>
    <t>Client Managed Cost allowances</t>
  </si>
  <si>
    <t>Date</t>
  </si>
  <si>
    <t>Chief Economist Unit</t>
  </si>
  <si>
    <t>Financial year</t>
  </si>
  <si>
    <t>Construction escalation rate</t>
  </si>
  <si>
    <t>Land acquisition price escalation rate</t>
  </si>
  <si>
    <t>Compounded rate from FY24</t>
  </si>
  <si>
    <t>Compounded Construction rate from 2024</t>
  </si>
  <si>
    <t>Compounded Construction rate from 2020 to 2024</t>
  </si>
  <si>
    <t>Compounded Construction rate from 2021 to 2024</t>
  </si>
  <si>
    <t>Compounded Land  Price rate from 2021 to 2024</t>
  </si>
  <si>
    <t>Rate baselined to current Year for model</t>
  </si>
  <si>
    <t>Review Date:</t>
  </si>
  <si>
    <t>Data Source:</t>
  </si>
  <si>
    <t>Date DBc Costs assessed:</t>
  </si>
  <si>
    <t>Andrew Murray's 2022 assessment</t>
  </si>
  <si>
    <t>Dury DC Analysis Update_v25.xlsx Tab: Project Schedule Col M DC Timing (2023)</t>
  </si>
  <si>
    <t>No longer used</t>
  </si>
  <si>
    <t>for Diff projects</t>
  </si>
  <si>
    <t>Check against diff report</t>
  </si>
  <si>
    <t>Rob Mason</t>
  </si>
  <si>
    <t>Project number</t>
  </si>
  <si>
    <t>Project name</t>
  </si>
  <si>
    <t xml:space="preserve">Operational Date: Initial Transport Assessment date </t>
  </si>
  <si>
    <t>Construction Date: Revised Transport Assessment Date Adopted 2023</t>
  </si>
  <si>
    <t>Rational for Date- triggers, or supporting document</t>
  </si>
  <si>
    <t>Include in DC model</t>
  </si>
  <si>
    <t>Project Description</t>
  </si>
  <si>
    <t>Corridor Type (determines if  WK Funding subsidy applied )</t>
  </si>
  <si>
    <t>Current corridor designation status (Designated, NOR, None)</t>
  </si>
  <si>
    <t>Source of Land/Construction cost estimate</t>
  </si>
  <si>
    <t xml:space="preserve"> Land Cost Estimate
(excl escalation)</t>
  </si>
  <si>
    <t>% of  Land Cost to be included in model</t>
  </si>
  <si>
    <t>DBC Construction Cost Estimate (excl allowances &amp; escalation)</t>
  </si>
  <si>
    <t>% DBC Cost Estimate for Council</t>
  </si>
  <si>
    <t>Cost estimate inc allowances</t>
  </si>
  <si>
    <t>Length of Linear Rate 1</t>
  </si>
  <si>
    <t>Length of Linear Rate 2</t>
  </si>
  <si>
    <t>Length of Linear Rate 3</t>
  </si>
  <si>
    <t>Bridge Area (m2)</t>
  </si>
  <si>
    <t>Roundabout 2-lane</t>
  </si>
  <si>
    <t>Roundabout 4-lane</t>
  </si>
  <si>
    <t>New Signals simple</t>
  </si>
  <si>
    <t>New Signals complex</t>
  </si>
  <si>
    <t>2-lane interim</t>
  </si>
  <si>
    <t>E/O for future 4-lane</t>
  </si>
  <si>
    <t>Greenfields 4 lane rate
4</t>
  </si>
  <si>
    <t>Brownfields 4-lane rate
5</t>
  </si>
  <si>
    <t xml:space="preserve"> 2-lane Rate
6</t>
  </si>
  <si>
    <t>footpath retrofit</t>
  </si>
  <si>
    <t>2-Lane collector</t>
  </si>
  <si>
    <t>Urban frontage</t>
  </si>
  <si>
    <t>Footpath only</t>
  </si>
  <si>
    <t>Rural road reseal (chipseal)</t>
  </si>
  <si>
    <t>Rural road pavement upgrade</t>
  </si>
  <si>
    <t>% of Property  costs to be delivered by AT (through DCs, grants or rates)</t>
  </si>
  <si>
    <t>% Construction costs to be delivered by AT (through DCs, grants or rates)</t>
  </si>
  <si>
    <t>Transport corridor/intersection before project:</t>
  </si>
  <si>
    <t>Scope and assumptions in previous DC assessment</t>
  </si>
  <si>
    <t>NZUP project engineering/scope assumptions within project extent</t>
  </si>
  <si>
    <t>Changes to DC assumptions/scope</t>
  </si>
  <si>
    <t>Revised DC assumptions/scope</t>
  </si>
  <si>
    <t>1a</t>
  </si>
  <si>
    <t>GSR improvements - Waihoehoe Rd to Drury Interchange</t>
  </si>
  <si>
    <t/>
  </si>
  <si>
    <t>Exclude</t>
  </si>
  <si>
    <r>
      <rPr>
        <b/>
        <sz val="9"/>
        <rFont val="Calibri"/>
        <family val="2"/>
      </rPr>
      <t>2-lane urban</t>
    </r>
    <r>
      <rPr>
        <sz val="9"/>
        <rFont val="Calibri"/>
        <family val="2"/>
        <scheme val="minor"/>
      </rPr>
      <t>- existing road layout with active modes on both sides + intersection improvements (TDM)</t>
    </r>
  </si>
  <si>
    <t>Interim Arterial</t>
  </si>
  <si>
    <t>Assessed</t>
  </si>
  <si>
    <t>No</t>
  </si>
  <si>
    <t>2-lane urban with kerbline along some of the extents. Crosses Hingaia Stream.</t>
  </si>
  <si>
    <r>
      <t xml:space="preserve">- Linear rate 1 for ‘Roadside Berm Construction’ for the addition of separated footpath and cycleway on each side. This has been applied over a length of </t>
    </r>
    <r>
      <rPr>
        <b/>
        <sz val="9"/>
        <color theme="1"/>
        <rFont val="Calibri"/>
        <family val="2"/>
        <scheme val="minor"/>
      </rPr>
      <t>810m</t>
    </r>
    <r>
      <rPr>
        <sz val="9"/>
        <color theme="1"/>
        <rFont val="Calibri"/>
        <family val="2"/>
        <scheme val="minor"/>
      </rPr>
      <t xml:space="preserve"> to reflect an upgrade to both sides of the road.
- New pedestrian bridge added to both sides of the Hingaia Stream Bridge. Each shared path bridge is</t>
    </r>
    <r>
      <rPr>
        <b/>
        <sz val="9"/>
        <color theme="1"/>
        <rFont val="Calibri"/>
        <family val="2"/>
        <scheme val="minor"/>
      </rPr>
      <t xml:space="preserve"> 40m long and 3m wide</t>
    </r>
    <r>
      <rPr>
        <sz val="9"/>
        <color theme="1"/>
        <rFont val="Calibri"/>
        <family val="2"/>
        <scheme val="minor"/>
      </rPr>
      <t>.
- Signalisation of the Firth St intersection – included as a Simple Signalised intersection.</t>
    </r>
  </si>
  <si>
    <r>
      <t>Overlap with crossing to access train station in Drury Rail Stations Drury Central - VM - Stage 1 design. Partial overlap with Waihoehoe Road Upgrade design on approach to GSR/Waihoehoe Rd intersection. Assume extents of 1a end at the start of LT bay indicated in Waihoehoe Rd Upgrade design.
Drury Rail Stations Drury Central - VM - Stage 1: design indicates new kerbline at midblock crossing on both sides to accommodate crossing facilities, bus stops and active mode improvements. Assume</t>
    </r>
    <r>
      <rPr>
        <b/>
        <sz val="9"/>
        <color theme="1"/>
        <rFont val="Calibri"/>
        <family val="2"/>
        <scheme val="minor"/>
      </rPr>
      <t xml:space="preserve"> 80m</t>
    </r>
    <r>
      <rPr>
        <sz val="9"/>
        <color theme="1"/>
        <rFont val="Calibri"/>
        <family val="2"/>
        <scheme val="minor"/>
      </rPr>
      <t xml:space="preserve"> linear rate 1 on western side, and </t>
    </r>
    <r>
      <rPr>
        <b/>
        <sz val="9"/>
        <color theme="1"/>
        <rFont val="Calibri"/>
        <family val="2"/>
        <scheme val="minor"/>
      </rPr>
      <t>70m</t>
    </r>
    <r>
      <rPr>
        <sz val="9"/>
        <color theme="1"/>
        <rFont val="Calibri"/>
        <family val="2"/>
        <scheme val="minor"/>
      </rPr>
      <t xml:space="preserve"> linear rate 1 on eastern side.
NZUP will provide bi-directional active mode facility on North/West side of Great South Road including parallel bridge at same level as current road one. There will be minimal kerb and channel  work and Firth St will not be signalised. Therefore, almost all of previous assumptions superseded by NZUP design besides Firth St signals.
</t>
    </r>
  </si>
  <si>
    <t>It is accepted that provision of a shared path with kerb and channel on one side of the road will suffice for an interim option. Therefore linear rates for berm upgrades can be removed from the assessment.
A Shared path bridge is provided on one side to support the shared path. Therefore no interim bridge works are required.
The NZUP project does not include signalisation of the Firth Street intersection, so this is required in the interim option.</t>
  </si>
  <si>
    <t>Signalisation of the Firth St intersection – included as a ‘Simple Signalised intersection.</t>
  </si>
  <si>
    <t>no</t>
  </si>
  <si>
    <t>1b</t>
  </si>
  <si>
    <t>Include</t>
  </si>
  <si>
    <r>
      <rPr>
        <b/>
        <sz val="9"/>
        <rFont val="Calibri"/>
        <family val="2"/>
      </rPr>
      <t>4-lane urban</t>
    </r>
    <r>
      <rPr>
        <sz val="9"/>
        <rFont val="Calibri"/>
        <family val="2"/>
        <scheme val="minor"/>
      </rPr>
      <t>- existing road layout with active modes on both sides + intersection improvements (TDM)</t>
    </r>
  </si>
  <si>
    <t>4-lane arterial</t>
  </si>
  <si>
    <t>Extents from GSR/Waihoehoe Rd intersection to Drury Interchange. 2-lane urban with kerb and channel with active modes. Crosses Hingaia Stream with active mode bridges alongside road bridge.</t>
  </si>
  <si>
    <r>
      <t xml:space="preserve">Cost based on measure and value of set of prelim design drawings by Te Tupu Ngātahi. Assumes new pavement, berm, bridge across Hingaia Stream, allowance for upgrade up to GSR/Waihoehoe intersection.
The length that the cost estimate considered was longer than the actual project length, as some of the extents included within the cost estimate were assumed to be constructed as part of the NZUP SH1 Papakura to Drury project at the SH1 interchange.
</t>
    </r>
    <r>
      <rPr>
        <b/>
        <sz val="9"/>
        <color theme="1"/>
        <rFont val="Calibri"/>
        <family val="2"/>
        <scheme val="minor"/>
      </rPr>
      <t>60%</t>
    </r>
    <r>
      <rPr>
        <sz val="9"/>
        <color theme="1"/>
        <rFont val="Calibri"/>
        <family val="2"/>
        <scheme val="minor"/>
      </rPr>
      <t xml:space="preserve"> of cost of full buildout works assumed for full 4-lane to account for reduced length of design relative to cost estimate as well as portion of retained works from interim.</t>
    </r>
  </si>
  <si>
    <r>
      <t>Crossing to rail station from Drury Rail Stations Drury Central - VM - Stage 1 design is likely to be reconstructed, alongside kerblines in design.
Waihoehoe Rd Upgrade accounts for 4-lanes at tie-in, although this tapers to 2-lanes. Assume 4-lane extent up to intersection is included within 9a rather than 1b. Kerblines within extents of 1a near this intersection are likely to be reconstructed to accommodate 4-lanes.
There will be few components retained from NZUP projects, besides minor length near GSR/Waihoehoe intersection, of which little will be retained as new kerb and channel are likely to be reconstructed on both sides. 
As the scale of works for 1a is reduced from its previous assumption, it is assumed that additional works at the bridge across Hingaia Stream will be required to reach the ultimate form for 1b. Therefore, higher rate than cost report (</t>
    </r>
    <r>
      <rPr>
        <b/>
        <sz val="9"/>
        <color theme="1"/>
        <rFont val="Calibri"/>
        <family val="2"/>
        <scheme val="minor"/>
      </rPr>
      <t>65%</t>
    </r>
    <r>
      <rPr>
        <sz val="9"/>
        <color theme="1"/>
        <rFont val="Calibri"/>
        <family val="2"/>
        <scheme val="minor"/>
      </rPr>
      <t xml:space="preserve"> of cost of full 4-lane buildout works).</t>
    </r>
  </si>
  <si>
    <r>
      <t xml:space="preserve">Increase from </t>
    </r>
    <r>
      <rPr>
        <b/>
        <sz val="9"/>
        <color theme="1"/>
        <rFont val="Calibri"/>
        <family val="2"/>
        <scheme val="minor"/>
      </rPr>
      <t>60%</t>
    </r>
    <r>
      <rPr>
        <sz val="9"/>
        <color theme="1"/>
        <rFont val="Calibri"/>
        <family val="2"/>
        <scheme val="minor"/>
      </rPr>
      <t xml:space="preserve"> to </t>
    </r>
    <r>
      <rPr>
        <b/>
        <sz val="9"/>
        <color theme="1"/>
        <rFont val="Calibri"/>
        <family val="2"/>
        <scheme val="minor"/>
      </rPr>
      <t>65%</t>
    </r>
    <r>
      <rPr>
        <sz val="9"/>
        <color theme="1"/>
        <rFont val="Calibri"/>
        <family val="2"/>
        <scheme val="minor"/>
      </rPr>
      <t xml:space="preserve"> of measure and value cost for prelim design drawings.</t>
    </r>
  </si>
  <si>
    <r>
      <rPr>
        <b/>
        <sz val="9"/>
        <color theme="1"/>
        <rFont val="Calibri"/>
        <family val="2"/>
        <scheme val="minor"/>
      </rPr>
      <t>65%</t>
    </r>
    <r>
      <rPr>
        <sz val="9"/>
        <color theme="1"/>
        <rFont val="Calibri"/>
        <family val="2"/>
        <scheme val="minor"/>
      </rPr>
      <t xml:space="preserve"> of cost of full buildout works previously assumed for full 4-lane.</t>
    </r>
  </si>
  <si>
    <t>2a</t>
  </si>
  <si>
    <t>GSR improvements - From Drury School to Waihoehoe Rd</t>
  </si>
  <si>
    <t>2-lane urban arterial with kerbline for almost entire extent.</t>
  </si>
  <si>
    <r>
      <t>Active mode facilities extend 600m from northern boundary of Drury School site.
- Linear rate for ‘Roadside Berm Construction’ for the addition of separated footpath and cycleway on each side.  This has been applied over a length of</t>
    </r>
    <r>
      <rPr>
        <b/>
        <sz val="9"/>
        <color theme="1"/>
        <rFont val="Calibri"/>
        <family val="2"/>
        <scheme val="minor"/>
      </rPr>
      <t xml:space="preserve"> 1200m</t>
    </r>
    <r>
      <rPr>
        <sz val="9"/>
        <color theme="1"/>
        <rFont val="Calibri"/>
        <family val="2"/>
        <scheme val="minor"/>
      </rPr>
      <t xml:space="preserve"> to reflect an upgrade to both sides of the road.
- Signalisation of the Great South Road/ Waihoehoe Road intersection – included as a ‘Simple Signalised intersection</t>
    </r>
  </si>
  <si>
    <r>
      <t xml:space="preserve">Overlap with Waihoehoe Rd Upgrade Design on northern leg of intersection. Assume extents of 2a extend to start of RT bay in Waihoehoe Rd Upgrade design.
Waihoehoe Rd Upgrade western side: design indicates new kerbline, footpath and retaining structure on western side of road, although retaining structure is within the extents of the intersection (9a). </t>
    </r>
    <r>
      <rPr>
        <b/>
        <sz val="9"/>
        <color theme="1"/>
        <rFont val="Calibri"/>
        <family val="2"/>
        <scheme val="minor"/>
      </rPr>
      <t>20m</t>
    </r>
    <r>
      <rPr>
        <sz val="9"/>
        <color theme="1"/>
        <rFont val="Calibri"/>
        <family val="2"/>
        <scheme val="minor"/>
      </rPr>
      <t xml:space="preserve"> linear rate 1 for new kerbline/footpath on western side within extents of 2a.
Waihoehoe Rd Upgrade eastern side: design indicates new footpath on eastern side of road, and new kerb and channel where the road transitions from one lane to 2 on approach to intersection. </t>
    </r>
    <r>
      <rPr>
        <b/>
        <sz val="9"/>
        <color theme="1"/>
        <rFont val="Calibri"/>
        <family val="2"/>
        <scheme val="minor"/>
      </rPr>
      <t>40m</t>
    </r>
    <r>
      <rPr>
        <sz val="9"/>
        <color theme="1"/>
        <rFont val="Calibri"/>
        <family val="2"/>
        <scheme val="minor"/>
      </rPr>
      <t xml:space="preserve"> footpath retrofit for new footpath, </t>
    </r>
    <r>
      <rPr>
        <b/>
        <sz val="9"/>
        <color theme="1"/>
        <rFont val="Calibri"/>
        <family val="2"/>
        <scheme val="minor"/>
      </rPr>
      <t>40m</t>
    </r>
    <r>
      <rPr>
        <sz val="9"/>
        <color theme="1"/>
        <rFont val="Calibri"/>
        <family val="2"/>
        <scheme val="minor"/>
      </rPr>
      <t xml:space="preserve"> linear rate 1 for new kerb and channel.
Waihoehoe Rd Upgrade design does not indicate any cycle facilities within the extents of 2a. Limited space on western side due to retaining structure, assume no cycle facilities to be implemented on western side near intersection, and these will begin on western side outside of the extents of the Waihoehoe Rd Upgrade design.  </t>
    </r>
    <r>
      <rPr>
        <b/>
        <sz val="9"/>
        <color theme="1"/>
        <rFont val="Calibri"/>
        <family val="2"/>
        <scheme val="minor"/>
      </rPr>
      <t>80m</t>
    </r>
    <r>
      <rPr>
        <sz val="9"/>
        <color theme="1"/>
        <rFont val="Calibri"/>
        <family val="2"/>
        <scheme val="minor"/>
      </rPr>
      <t xml:space="preserve"> footpath retrofit rate included in 2a (not NZUP) for cycle facilities on eastern side.</t>
    </r>
  </si>
  <si>
    <r>
      <t xml:space="preserve">All linear rate 1 that has been assumed for NZUP project design overlaps with the linear rate 1 extents originally assumed in DC model, therefore reduce original assumptions by 20+40 = </t>
    </r>
    <r>
      <rPr>
        <b/>
        <sz val="9"/>
        <color theme="1"/>
        <rFont val="Calibri"/>
        <family val="2"/>
        <scheme val="minor"/>
      </rPr>
      <t>60m</t>
    </r>
    <r>
      <rPr>
        <sz val="9"/>
        <color theme="1"/>
        <rFont val="Calibri"/>
        <family val="2"/>
        <scheme val="minor"/>
      </rPr>
      <t xml:space="preserve">. 
Some kerbline in NZUP design does not include cycle facilities, add footpath retrofit rate for </t>
    </r>
    <r>
      <rPr>
        <b/>
        <sz val="9"/>
        <color theme="1"/>
        <rFont val="Calibri"/>
        <family val="2"/>
        <scheme val="minor"/>
      </rPr>
      <t>80m</t>
    </r>
    <r>
      <rPr>
        <sz val="9"/>
        <color theme="1"/>
        <rFont val="Calibri"/>
        <family val="2"/>
        <scheme val="minor"/>
      </rPr>
      <t>.
Signalisation of GSR/Waihoehoe Rd intersection is excluded, as the intersection upgrades will be included within the extents of 9a.</t>
    </r>
  </si>
  <si>
    <r>
      <t xml:space="preserve">- Linear rate 1 for ‘Roadside Berm Construction’ for the addition of separated footpath and cycleway on each side.  This has been applied over a length of </t>
    </r>
    <r>
      <rPr>
        <b/>
        <sz val="9"/>
        <color theme="1"/>
        <rFont val="Calibri"/>
        <family val="2"/>
        <scheme val="minor"/>
      </rPr>
      <t>1140m</t>
    </r>
    <r>
      <rPr>
        <sz val="9"/>
        <color theme="1"/>
        <rFont val="Calibri"/>
        <family val="2"/>
        <scheme val="minor"/>
      </rPr>
      <t xml:space="preserve"> to reflect an upgrade to both sides of the road.
- Footpath retrofit for </t>
    </r>
    <r>
      <rPr>
        <b/>
        <sz val="9"/>
        <color theme="1"/>
        <rFont val="Calibri"/>
        <family val="2"/>
        <scheme val="minor"/>
      </rPr>
      <t>80m</t>
    </r>
    <r>
      <rPr>
        <sz val="9"/>
        <color theme="1"/>
        <rFont val="Calibri"/>
        <family val="2"/>
        <scheme val="minor"/>
      </rPr>
      <t xml:space="preserve"> for additional cycle facilities</t>
    </r>
  </si>
  <si>
    <t>2b</t>
  </si>
  <si>
    <t>Exclude - NZTA</t>
  </si>
  <si>
    <t>2-lane urban with active mode facilities on both sides for almost the entire length, as is outlined in 2a.</t>
  </si>
  <si>
    <r>
      <t xml:space="preserve">Previous DC cost report assumptions:
- Linear rate for ‘4-lane transport corridor brownfields’ for the reconstruction of the existing road and provision of a full width 4-lane corridor with active modes on each side. This has been applied over the full length of </t>
    </r>
    <r>
      <rPr>
        <b/>
        <sz val="9"/>
        <color theme="1"/>
        <rFont val="Calibri"/>
        <family val="2"/>
        <scheme val="minor"/>
      </rPr>
      <t>600m</t>
    </r>
    <r>
      <rPr>
        <sz val="9"/>
        <color theme="1"/>
        <rFont val="Calibri"/>
        <family val="2"/>
        <scheme val="minor"/>
      </rPr>
      <t>.
- Upgrade of the Great South Road/ Waihoehoe Road intersection which was signalised as part of the interim works – included as a ‘Simple Signalised intersection'.
However, this form is superseded by the recent SGA business case that identifies this a a 3-lane corridor with a bus lane in the northbound direction through this section.</t>
    </r>
  </si>
  <si>
    <t>Overlap with Waihoehoe Rd Upgrade design on northern leg of intersection. Northern leg design considers road space for future 2-lane northbound exit, so the costs will be minimal to transition this to a 3-lane bus priority corridor. Assume extents continue to start of RT bay at tie in, same as for 2a.
As corridor is to be 3-lanes with northbound bus lane only, assume the interim project (2a) provides kerb and channel in the correct location so that implementation of the bus lane is a simple line marking exercise on top of the interim form.
Therefore, assume any costs associated with 2b are very minimal and therefore 2b can be excluded from the DC model.</t>
  </si>
  <si>
    <r>
      <t>Removal of all previous DC cost assumptions:
- Linear rate for ‘4-lane transport corridor brownfields’ for the reconstruction of the existing road and provision of a full width 4-lane corridor with active modes on each side. This has been applied over the full length of</t>
    </r>
    <r>
      <rPr>
        <b/>
        <sz val="9"/>
        <color theme="1"/>
        <rFont val="Calibri"/>
        <family val="2"/>
        <scheme val="minor"/>
      </rPr>
      <t xml:space="preserve"> 600m</t>
    </r>
    <r>
      <rPr>
        <sz val="9"/>
        <color theme="1"/>
        <rFont val="Calibri"/>
        <family val="2"/>
        <scheme val="minor"/>
      </rPr>
      <t>.
- Upgrade of the Great South Road/ Waihoehoe Road intersection which was signalised as part of the interim works – included as a ‘Simple Signalised intersection'.</t>
    </r>
  </si>
  <si>
    <t>No significant works required for 2b, no cost included in DC.</t>
  </si>
  <si>
    <t>Intersection upgrade on GSR/Karaka Rd intersection</t>
  </si>
  <si>
    <r>
      <rPr>
        <b/>
        <sz val="9"/>
        <rFont val="Calibri"/>
        <family val="2"/>
      </rPr>
      <t>Intersection upgrades</t>
    </r>
    <r>
      <rPr>
        <sz val="9"/>
        <rFont val="Calibri"/>
        <family val="2"/>
        <scheme val="minor"/>
      </rPr>
      <t>- existing intersection with active modes crossings (TDM)</t>
    </r>
  </si>
  <si>
    <t xml:space="preserve">Rural, unsignalised. </t>
  </si>
  <si>
    <t>Simple signals rate assumed, includes active mode upgrades at intersection.</t>
  </si>
  <si>
    <t>SH22 design indicates 4-lane signalised intersection with active mode improvements.
Full overlap with SH22 design, assume project is excluded from DC model.</t>
  </si>
  <si>
    <t>Removal of simple signals rate.</t>
  </si>
  <si>
    <t>Full overlap with SH22 design, assume no signal rate included for DC.</t>
  </si>
  <si>
    <t>4a</t>
  </si>
  <si>
    <t>Waihoehoe Rd East upgrades- from Fitzgerald Rd to before Cossey Rd (development boundary)</t>
  </si>
  <si>
    <r>
      <rPr>
        <b/>
        <sz val="9"/>
        <rFont val="Calibri"/>
        <family val="2"/>
      </rPr>
      <t>2-lane urban</t>
    </r>
    <r>
      <rPr>
        <sz val="9"/>
        <rFont val="Calibri"/>
        <family val="2"/>
        <scheme val="minor"/>
      </rPr>
      <t xml:space="preserve"> - upgrade existing road layout with active modes on both sides, 20m cross-section </t>
    </r>
  </si>
  <si>
    <t>yes</t>
  </si>
  <si>
    <t>4b</t>
  </si>
  <si>
    <t>Expand to 24m cross section</t>
  </si>
  <si>
    <t>2-lane Arterial</t>
  </si>
  <si>
    <t>Construct Ultimate 24m Cross section initially (i.e. no interim stage)</t>
  </si>
  <si>
    <t>Yes</t>
  </si>
  <si>
    <t xml:space="preserve">Drury Central Station </t>
  </si>
  <si>
    <t>Not feasible without access. Refer to item 6 below</t>
  </si>
  <si>
    <t>Drury Station Connection+ intersection</t>
  </si>
  <si>
    <t>NZUP tbc</t>
  </si>
  <si>
    <t xml:space="preserve">Fitzgerald Rd upgrades (from Waihoehoe Rd to development boundary) </t>
  </si>
  <si>
    <r>
      <rPr>
        <b/>
        <sz val="9"/>
        <rFont val="Calibri"/>
        <family val="2"/>
      </rPr>
      <t>2-lane urban</t>
    </r>
    <r>
      <rPr>
        <sz val="9"/>
        <rFont val="Calibri"/>
        <family val="2"/>
        <scheme val="minor"/>
      </rPr>
      <t xml:space="preserve"> - upgrade existing road layout with active modes on both sides</t>
    </r>
  </si>
  <si>
    <t>Upgrade Collector</t>
  </si>
  <si>
    <t>Fielding Rd upgrades ( from Waihoehoe Rd to development boundary )</t>
  </si>
  <si>
    <t>9a</t>
  </si>
  <si>
    <t>Upgrade in Norrie Rd/GSR/Waihoehoe intersection</t>
  </si>
  <si>
    <r>
      <rPr>
        <b/>
        <sz val="9"/>
        <rFont val="Calibri"/>
        <family val="2"/>
      </rPr>
      <t xml:space="preserve"> 2-lane signalised intersection</t>
    </r>
    <r>
      <rPr>
        <sz val="9"/>
        <rFont val="Calibri"/>
        <family val="2"/>
        <scheme val="minor"/>
      </rPr>
      <t xml:space="preserve"> with active mode crossings</t>
    </r>
  </si>
  <si>
    <t>Urban roundabout.</t>
  </si>
  <si>
    <t>Complex signals rate assumed for full reconstruction to new form.</t>
  </si>
  <si>
    <t>Waihoehoe Road Upgrade includes full signalisation to align with future FTN bus requirements.</t>
  </si>
  <si>
    <t>NZUP project covers the entire extents of the previous DC assumption, Removal of complex signals rate as it is no longer required.</t>
  </si>
  <si>
    <t>9b</t>
  </si>
  <si>
    <r>
      <rPr>
        <b/>
        <sz val="9"/>
        <rFont val="Calibri"/>
        <family val="2"/>
      </rPr>
      <t>multi-lane signalised intersectio</t>
    </r>
    <r>
      <rPr>
        <b/>
        <sz val="9"/>
        <rFont val="Calibri"/>
        <family val="2"/>
        <scheme val="minor"/>
      </rPr>
      <t>n</t>
    </r>
    <r>
      <rPr>
        <sz val="9"/>
        <rFont val="Calibri"/>
        <family val="2"/>
        <scheme val="minor"/>
      </rPr>
      <t xml:space="preserve"> with active mode crossings, SGA design</t>
    </r>
  </si>
  <si>
    <t>Waihoehoe Rd Upgrade design - 2-lane signalised intersection.</t>
  </si>
  <si>
    <t>70% of cost from DBC assessment, accounting for retained facilities from interim.</t>
  </si>
  <si>
    <t>No cost associated with this project, reduction of 70% of DBC cost estimate to 0%.</t>
  </si>
  <si>
    <t>No cost associated with this project as the works to upgrade to 4 lanes are minor.</t>
  </si>
  <si>
    <t>10a</t>
  </si>
  <si>
    <t>New intersection on Waihoehoe Rd/Fitzgerald Rd( including approach cross-sections)</t>
  </si>
  <si>
    <t>Adjusted to 2029 to push out land acquisition date (this project is 100% mitigation so no impact on on costs)</t>
  </si>
  <si>
    <t>10b</t>
  </si>
  <si>
    <r>
      <rPr>
        <b/>
        <sz val="9"/>
        <rFont val="Calibri"/>
        <family val="2"/>
      </rPr>
      <t>multi-lane roundabout</t>
    </r>
    <r>
      <rPr>
        <sz val="9"/>
        <rFont val="Calibri"/>
        <family val="2"/>
        <scheme val="minor"/>
      </rPr>
      <t xml:space="preserve"> with active mode crossings, SGA design</t>
    </r>
  </si>
  <si>
    <t>Intersection upgrade Waihoehoe Rd/Fielding Rd/Appleby Rd</t>
  </si>
  <si>
    <t>Roundabout as per SGA design</t>
  </si>
  <si>
    <t>Interim walking, cycling and bus connections within Drury Centre (includes Bremner/Norrie/Firth Intersection upgrades, active mode on Norrie) -overlap with project 36 and 46</t>
  </si>
  <si>
    <r>
      <rPr>
        <b/>
        <sz val="9"/>
        <rFont val="Calibri"/>
        <family val="2"/>
      </rPr>
      <t>Intersection improvements</t>
    </r>
    <r>
      <rPr>
        <sz val="9"/>
        <rFont val="Calibri"/>
        <family val="2"/>
        <scheme val="minor"/>
      </rPr>
      <t xml:space="preserve"> on Bremner-Firth Rd, Norrie-Firth Rd, GSR-Firth Rd, Active mode facilities on both sides of Firth &amp; Norrie Rd</t>
    </r>
  </si>
  <si>
    <t>New Collector (AT)</t>
  </si>
  <si>
    <t>13a</t>
  </si>
  <si>
    <t>N-S Opaheke Arterial across development (upto Waihoehoe Stream)</t>
  </si>
  <si>
    <r>
      <rPr>
        <b/>
        <sz val="9"/>
        <rFont val="Calibri"/>
        <family val="2"/>
      </rPr>
      <t>2-lane urban</t>
    </r>
    <r>
      <rPr>
        <sz val="9"/>
        <rFont val="Calibri"/>
        <family val="2"/>
        <scheme val="minor"/>
      </rPr>
      <t>- new 2-lane arterial with active modes on both sides + intersection improvements (TDM)</t>
    </r>
  </si>
  <si>
    <t>Interim 2-lane Arterial</t>
  </si>
  <si>
    <t>13b</t>
  </si>
  <si>
    <t>N-S Opaheke Arterial across development (upto Waihoihoi Stream)</t>
  </si>
  <si>
    <r>
      <rPr>
        <b/>
        <sz val="9"/>
        <rFont val="Calibri"/>
        <family val="2"/>
      </rPr>
      <t>4-lane urban</t>
    </r>
    <r>
      <rPr>
        <sz val="9"/>
        <rFont val="Calibri"/>
        <family val="2"/>
        <scheme val="minor"/>
      </rPr>
      <t>- upgrade 2-lane arterial with SGA design + intersection improvements (TDM)</t>
    </r>
  </si>
  <si>
    <t>4-lane arterial upgrade</t>
  </si>
  <si>
    <t xml:space="preserve">Upgrade Brookefield Road from Fitzgerald to Quarry Rd+ New connection + Intersections on Quarry &amp; Fitzgerald </t>
  </si>
  <si>
    <r>
      <rPr>
        <b/>
        <sz val="9"/>
        <rFont val="Calibri"/>
        <family val="2"/>
      </rPr>
      <t>2-lane urban</t>
    </r>
    <r>
      <rPr>
        <sz val="9"/>
        <rFont val="Calibri"/>
        <family val="2"/>
        <scheme val="minor"/>
      </rPr>
      <t xml:space="preserve"> (upgrade existing road layout with active modes on both sides + intersection improvements + new connection to Quarry Rd)</t>
    </r>
  </si>
  <si>
    <t>14a</t>
  </si>
  <si>
    <t>Western end of Brookefield Road Extension tie in with Quarry Rd</t>
  </si>
  <si>
    <r>
      <rPr>
        <b/>
        <sz val="9"/>
        <rFont val="Calibri"/>
        <family val="2"/>
      </rPr>
      <t>2-lane urban</t>
    </r>
    <r>
      <rPr>
        <sz val="9"/>
        <rFont val="Calibri"/>
        <family val="2"/>
        <scheme val="minor"/>
      </rPr>
      <t xml:space="preserve"> (New Road connection to Quarry Road with active modes on both sides + intersection improvements)</t>
    </r>
  </si>
  <si>
    <t>14b</t>
  </si>
  <si>
    <t>Brookefield Road Upgrade</t>
  </si>
  <si>
    <r>
      <rPr>
        <b/>
        <sz val="9"/>
        <rFont val="Calibri"/>
        <family val="2"/>
      </rPr>
      <t>2-lane urban</t>
    </r>
    <r>
      <rPr>
        <sz val="9"/>
        <rFont val="Calibri"/>
        <family val="2"/>
        <scheme val="minor"/>
      </rPr>
      <t xml:space="preserve"> (upgrade existing road layout with active modes on both sides + intersection improvements)</t>
    </r>
  </si>
  <si>
    <t>New Collector road E-W from Fitgerald Rd (collector 1) + Intersections</t>
  </si>
  <si>
    <r>
      <rPr>
        <b/>
        <sz val="9"/>
        <rFont val="Calibri"/>
        <family val="2"/>
      </rPr>
      <t>2-lane collector</t>
    </r>
    <r>
      <rPr>
        <sz val="9"/>
        <rFont val="Calibri"/>
        <family val="2"/>
        <scheme val="minor"/>
      </rPr>
      <t>- new collector with active mode on both sides + intersection improvements (TDM)</t>
    </r>
  </si>
  <si>
    <t>Greenfields Collector</t>
  </si>
  <si>
    <t>16a</t>
  </si>
  <si>
    <t>Replace 2-lane Bremner Road Bridge over State Highway 1</t>
  </si>
  <si>
    <t>2-lane urban with active modes on both sides (replacing existing bridge as part of SH1 P2D NZUP)</t>
  </si>
  <si>
    <t>16b</t>
  </si>
  <si>
    <t>Widen Bremner Road Bridge ove SH1 to 4-lanes</t>
  </si>
  <si>
    <t>4-lane urban- upgrade 2-lane urban with active modes on both sides (SGA design)</t>
  </si>
  <si>
    <t>Oira Road to Jesmond Road Collector</t>
  </si>
  <si>
    <t>New 2-lane urban collector with active modes on both sides</t>
  </si>
  <si>
    <t>19-1</t>
  </si>
  <si>
    <t>SH1 3-laning and cycleway upgrades from Papakura to Drury Interchange</t>
  </si>
  <si>
    <t>Under Construction</t>
  </si>
  <si>
    <t>State Highway</t>
  </si>
  <si>
    <t>19-2</t>
  </si>
  <si>
    <t>SH1 Drury Interchange including ramps</t>
  </si>
  <si>
    <t>19-3</t>
  </si>
  <si>
    <t xml:space="preserve">SH1 3-laning and cycleway upgrades from Drury Interchange To Drury South </t>
  </si>
  <si>
    <t>20a</t>
  </si>
  <si>
    <t xml:space="preserve">Upgrade Fitzgerald Rd from Brookefield to Cossey Rd for active modes </t>
  </si>
  <si>
    <r>
      <rPr>
        <b/>
        <sz val="9"/>
        <rFont val="Calibri"/>
        <family val="2"/>
      </rPr>
      <t>Active mode upgrades</t>
    </r>
    <r>
      <rPr>
        <sz val="9"/>
        <rFont val="Calibri"/>
        <family val="2"/>
        <scheme val="minor"/>
      </rPr>
      <t>- existing road layout with active modes on both sides + intersection upgrades for active mode crossing</t>
    </r>
  </si>
  <si>
    <t>Fielding Rd upgrades for active modes ( from Fitzgerald Rd to development boundary )</t>
  </si>
  <si>
    <t>Upgrade Intersection at Quarry/ GSR</t>
  </si>
  <si>
    <r>
      <rPr>
        <b/>
        <sz val="9"/>
        <rFont val="Calibri"/>
        <family val="2"/>
      </rPr>
      <t>Upgrade intersection</t>
    </r>
    <r>
      <rPr>
        <sz val="9"/>
        <rFont val="Calibri"/>
        <family val="2"/>
        <scheme val="minor"/>
      </rPr>
      <t xml:space="preserve"> with active modes facilities(TDM)</t>
    </r>
  </si>
  <si>
    <t>23a</t>
  </si>
  <si>
    <t>Waihoehoe Rd West upgrades- between GSR &amp; Kath Henry</t>
  </si>
  <si>
    <r>
      <rPr>
        <b/>
        <sz val="9"/>
        <rFont val="Calibri"/>
        <family val="2"/>
        <scheme val="minor"/>
      </rPr>
      <t>Interim 2-lane</t>
    </r>
    <r>
      <rPr>
        <sz val="9"/>
        <rFont val="Calibri"/>
        <family val="2"/>
        <scheme val="minor"/>
      </rPr>
      <t xml:space="preserve"> – install kerb and channel within existing road corridor with provision of active modes on both sides, 20m cross-section </t>
    </r>
  </si>
  <si>
    <t>Rural 2-lane corridor, no kerb and channel.</t>
  </si>
  <si>
    <r>
      <t xml:space="preserve">- Active mode facilities on both sides, </t>
    </r>
    <r>
      <rPr>
        <b/>
        <sz val="9"/>
        <color theme="1"/>
        <rFont val="Calibri"/>
        <family val="2"/>
        <scheme val="minor"/>
      </rPr>
      <t>520m</t>
    </r>
    <r>
      <rPr>
        <sz val="9"/>
        <color theme="1"/>
        <rFont val="Calibri"/>
        <family val="2"/>
        <scheme val="minor"/>
      </rPr>
      <t xml:space="preserve"> linear rate 1 assumed.
- 2 120m2 active mode bridges alongside existing bridge, </t>
    </r>
    <r>
      <rPr>
        <b/>
        <sz val="9"/>
        <color theme="1"/>
        <rFont val="Calibri"/>
        <family val="2"/>
        <scheme val="minor"/>
      </rPr>
      <t>240m2</t>
    </r>
    <r>
      <rPr>
        <sz val="9"/>
        <color theme="1"/>
        <rFont val="Calibri"/>
        <family val="2"/>
        <scheme val="minor"/>
      </rPr>
      <t xml:space="preserve"> total
23a and 23c do not account for the Kath Henry Ln intersection as they are active mode upgrades only. Assume the boundary between the two projects is at the centre of the Kath Henry Ln intersection. </t>
    </r>
  </si>
  <si>
    <t>Overlap with Waihoehoe Road Upgrade design. Design includes final 4 lanes for future FTN with active mode facilities on both sides. This facility accommodates the full corridor upgrade, therefore the full costs of 23a can be removed from the DC model.</t>
  </si>
  <si>
    <r>
      <t xml:space="preserve">Removal of previous DC assumptions as there is full overlap with the NZUP design:
- Active mode facilities on both sides, </t>
    </r>
    <r>
      <rPr>
        <b/>
        <sz val="9"/>
        <color theme="1"/>
        <rFont val="Calibri"/>
        <family val="2"/>
        <scheme val="minor"/>
      </rPr>
      <t>520m</t>
    </r>
    <r>
      <rPr>
        <sz val="9"/>
        <color theme="1"/>
        <rFont val="Calibri"/>
        <family val="2"/>
        <scheme val="minor"/>
      </rPr>
      <t xml:space="preserve"> linear rate 1 assumed.
- 2 120m2 active mode bridges alongside existing bridge, </t>
    </r>
    <r>
      <rPr>
        <b/>
        <sz val="9"/>
        <color theme="1"/>
        <rFont val="Calibri"/>
        <family val="2"/>
        <scheme val="minor"/>
      </rPr>
      <t>240m2</t>
    </r>
    <r>
      <rPr>
        <sz val="9"/>
        <color theme="1"/>
        <rFont val="Calibri"/>
        <family val="2"/>
        <scheme val="minor"/>
      </rPr>
      <t xml:space="preserve"> total</t>
    </r>
  </si>
  <si>
    <t>Full overlap with SH22 design, assume no costs included in DC.</t>
  </si>
  <si>
    <t>23b</t>
  </si>
  <si>
    <t>Waihoehoe Rd West upgrades- between GSR &amp; Kath Henry Lane</t>
  </si>
  <si>
    <r>
      <rPr>
        <b/>
        <sz val="9"/>
        <rFont val="Calibri"/>
        <family val="2"/>
        <scheme val="minor"/>
      </rPr>
      <t>Final 4-lane</t>
    </r>
    <r>
      <rPr>
        <sz val="9"/>
        <rFont val="Calibri"/>
        <family val="2"/>
        <scheme val="minor"/>
      </rPr>
      <t xml:space="preserve"> - following interim option, upgrade Road corridor to provide four lanes with additional turning lanes at intersections where required (as indicated in SGA Design</t>
    </r>
  </si>
  <si>
    <t>2-lane corridor with active mode facilities on both sides as outlined in 23a.</t>
  </si>
  <si>
    <t>Measure and value of DBC design. Assumes full reconstruction of western section, over about 220m to allow extra height for electification requirements for the NIMT. 
Kerb and channel and active modes on southern side remain, although road is reconstructed. 
Intersection with Kath Henry Ln signalised, full intersection included within scope of 23b.
Most interim works redundant (besides southern berm), bridges would also need to be reconstructed. 
Assumed 100% of measure and value cost of DBC design.</t>
  </si>
  <si>
    <t xml:space="preserve">Form of Waihoehoe Rd Upgrade design is realigned, 4 lanes, with Kath Henry Ln signalised. Similar level of works required compared to DBC design. Waihoehoe Rd Upgrade design fully supersedes 23b so no cost associated with 23b. </t>
  </si>
  <si>
    <t>Full overlap with NZUP design, assume no works required for 23b as they are already completed in NZUP design, Reduction of 100% of DBC cost allowance.</t>
  </si>
  <si>
    <t>No cost in DC.</t>
  </si>
  <si>
    <t>23c</t>
  </si>
  <si>
    <t>Waihoehoe Rd West upgrades- between Kath Henry Lane and Fitzgerald Rd</t>
  </si>
  <si>
    <t>Active modes on both sides of the road.
'Linear rate 1 for ‘Roadside Berm Construction’ for the addition of separated footpath and cycleway on each side.  This has been applied over a length of 740m to reflect an upgrade to both sides of the road.
The project does not include the Kath Henry Ln intersection as it is an  active mode upgrade only. Assume the boundary between the two projects is at the centre of the Kath Henry Ln intersection, so the total project length is 370m, up to the Fitzgerald Rd intersection.</t>
  </si>
  <si>
    <r>
      <t xml:space="preserve">Overlap with Waihoehoe Road Upgrade design near Kath Henry Ln intersection. Design indicates 4 lanes with sufficient active mode facilities from Kath Henry Ln intersection, and taper into 2 lanes.
Kerbline for </t>
    </r>
    <r>
      <rPr>
        <b/>
        <sz val="9"/>
        <color theme="1"/>
        <rFont val="Calibri"/>
        <family val="2"/>
        <scheme val="minor"/>
      </rPr>
      <t>120m</t>
    </r>
    <r>
      <rPr>
        <sz val="9"/>
        <color theme="1"/>
        <rFont val="Calibri"/>
        <family val="2"/>
        <scheme val="minor"/>
      </rPr>
      <t xml:space="preserve"> on northern side. </t>
    </r>
    <r>
      <rPr>
        <b/>
        <sz val="9"/>
        <color theme="1"/>
        <rFont val="Calibri"/>
        <family val="2"/>
        <scheme val="minor"/>
      </rPr>
      <t>60m</t>
    </r>
    <r>
      <rPr>
        <sz val="9"/>
        <color theme="1"/>
        <rFont val="Calibri"/>
        <family val="2"/>
        <scheme val="minor"/>
      </rPr>
      <t xml:space="preserve"> of this does not have cycle facility.
Kerbline for </t>
    </r>
    <r>
      <rPr>
        <b/>
        <sz val="9"/>
        <color theme="1"/>
        <rFont val="Calibri"/>
        <family val="2"/>
        <scheme val="minor"/>
      </rPr>
      <t>80m</t>
    </r>
    <r>
      <rPr>
        <sz val="9"/>
        <color theme="1"/>
        <rFont val="Calibri"/>
        <family val="2"/>
        <scheme val="minor"/>
      </rPr>
      <t xml:space="preserve"> on southern side. </t>
    </r>
    <r>
      <rPr>
        <b/>
        <sz val="9"/>
        <color theme="1"/>
        <rFont val="Calibri"/>
        <family val="2"/>
        <scheme val="minor"/>
      </rPr>
      <t>50m</t>
    </r>
    <r>
      <rPr>
        <sz val="9"/>
        <color theme="1"/>
        <rFont val="Calibri"/>
        <family val="2"/>
        <scheme val="minor"/>
      </rPr>
      <t xml:space="preserve"> of this does not have active mode facilities.
Footpath retrofit for </t>
    </r>
    <r>
      <rPr>
        <b/>
        <sz val="9"/>
        <color theme="1"/>
        <rFont val="Calibri"/>
        <family val="2"/>
        <scheme val="minor"/>
      </rPr>
      <t>60m</t>
    </r>
    <r>
      <rPr>
        <sz val="9"/>
        <color theme="1"/>
        <rFont val="Calibri"/>
        <family val="2"/>
        <scheme val="minor"/>
      </rPr>
      <t xml:space="preserve"> on northern side and </t>
    </r>
    <r>
      <rPr>
        <b/>
        <sz val="9"/>
        <color theme="1"/>
        <rFont val="Calibri"/>
        <family val="2"/>
        <scheme val="minor"/>
      </rPr>
      <t>50m</t>
    </r>
    <r>
      <rPr>
        <sz val="9"/>
        <color theme="1"/>
        <rFont val="Calibri"/>
        <family val="2"/>
        <scheme val="minor"/>
      </rPr>
      <t xml:space="preserve"> on southern side should be included in 23c, as these are not included in NZUP design.</t>
    </r>
  </si>
  <si>
    <r>
      <t xml:space="preserve">Remove </t>
    </r>
    <r>
      <rPr>
        <b/>
        <sz val="9"/>
        <color theme="1"/>
        <rFont val="Calibri"/>
        <family val="2"/>
        <scheme val="minor"/>
      </rPr>
      <t>200m</t>
    </r>
    <r>
      <rPr>
        <sz val="9"/>
        <color theme="1"/>
        <rFont val="Calibri"/>
        <family val="2"/>
        <scheme val="minor"/>
      </rPr>
      <t xml:space="preserve"> linear rate 1 from previous DC assumptions for new kerbline included in NZUP design.
Add 60m + 50m = </t>
    </r>
    <r>
      <rPr>
        <b/>
        <sz val="9"/>
        <color theme="1"/>
        <rFont val="Calibri"/>
        <family val="2"/>
        <scheme val="minor"/>
      </rPr>
      <t>110m</t>
    </r>
    <r>
      <rPr>
        <sz val="9"/>
        <color theme="1"/>
        <rFont val="Calibri"/>
        <family val="2"/>
        <scheme val="minor"/>
      </rPr>
      <t xml:space="preserve"> footpath retrofit to DC project assumptions for active mode facilities along NZUP design extents where these facilities are not present.</t>
    </r>
  </si>
  <si>
    <r>
      <t xml:space="preserve">- Linear rate 1 for ‘Roadside Berm Construction’ for the addition of separated footpath and cycleway on each side.  This has been applied over a length of </t>
    </r>
    <r>
      <rPr>
        <b/>
        <sz val="9"/>
        <color theme="1"/>
        <rFont val="Calibri"/>
        <family val="2"/>
        <scheme val="minor"/>
      </rPr>
      <t>540m</t>
    </r>
    <r>
      <rPr>
        <sz val="9"/>
        <color theme="1"/>
        <rFont val="Calibri"/>
        <family val="2"/>
        <scheme val="minor"/>
      </rPr>
      <t xml:space="preserve"> to reflect an upgrade to both sides of the road.
</t>
    </r>
    <r>
      <rPr>
        <b/>
        <sz val="9"/>
        <color theme="1"/>
        <rFont val="Calibri"/>
        <family val="2"/>
        <scheme val="minor"/>
      </rPr>
      <t xml:space="preserve">- 110m </t>
    </r>
    <r>
      <rPr>
        <sz val="9"/>
        <color theme="1"/>
        <rFont val="Calibri"/>
        <family val="2"/>
        <scheme val="minor"/>
      </rPr>
      <t>footpath retrofit along extents of NZUP project where there is insufficient active mode facilities to meet DC proejct requirements.</t>
    </r>
  </si>
  <si>
    <t>23d</t>
  </si>
  <si>
    <t>2-lane corridor with active mode facilities on both sides as outlined in 23c.</t>
  </si>
  <si>
    <r>
      <t xml:space="preserve">Previous DC assumptions state shift in road to the north, carriageway reconstructed. Kerb and channel on southern side remain.
As most interim works redundant, assumed only small section of southern berm area remain, this cost saving is minimal compared to rest of works. 
Linear rate for ‘4 Lane brownfields upgrade’.  This has been applied over a length of </t>
    </r>
    <r>
      <rPr>
        <b/>
        <sz val="9"/>
        <color theme="1"/>
        <rFont val="Calibri"/>
        <family val="2"/>
        <scheme val="minor"/>
      </rPr>
      <t>240m</t>
    </r>
    <r>
      <rPr>
        <sz val="9"/>
        <color theme="1"/>
        <rFont val="Calibri"/>
        <family val="2"/>
        <scheme val="minor"/>
      </rPr>
      <t>.</t>
    </r>
  </si>
  <si>
    <r>
      <t xml:space="preserve">Waihoehoe Road Upgrade design includes 4-lanes at Kath Henry intersection with 50m tie-in, where it tapers to 2-lanes to the east. The intersection at Kath Henry Ln and tie in in the eastern leg is within the extents of project 23b, and is therefore not included in the extents of 23d.
Approximately </t>
    </r>
    <r>
      <rPr>
        <b/>
        <sz val="9"/>
        <color theme="1"/>
        <rFont val="Calibri"/>
        <family val="2"/>
        <scheme val="minor"/>
      </rPr>
      <t>350m</t>
    </r>
    <r>
      <rPr>
        <sz val="9"/>
        <color theme="1"/>
        <rFont val="Calibri"/>
        <family val="2"/>
        <scheme val="minor"/>
      </rPr>
      <t xml:space="preserve"> from Kath Henry Ln to Fitzgerald Rd.</t>
    </r>
    <r>
      <rPr>
        <b/>
        <sz val="9"/>
        <color theme="1"/>
        <rFont val="Calibri"/>
        <family val="2"/>
        <scheme val="minor"/>
      </rPr>
      <t xml:space="preserve"> 50m</t>
    </r>
    <r>
      <rPr>
        <sz val="9"/>
        <color theme="1"/>
        <rFont val="Calibri"/>
        <family val="2"/>
        <scheme val="minor"/>
      </rPr>
      <t xml:space="preserve"> is tie-in in 23b so outside of 23d scope, </t>
    </r>
    <r>
      <rPr>
        <b/>
        <sz val="9"/>
        <color theme="1"/>
        <rFont val="Calibri"/>
        <family val="2"/>
        <scheme val="minor"/>
      </rPr>
      <t>50m</t>
    </r>
    <r>
      <rPr>
        <sz val="9"/>
        <color theme="1"/>
        <rFont val="Calibri"/>
        <family val="2"/>
        <scheme val="minor"/>
      </rPr>
      <t xml:space="preserve"> is assumed to be tie-in for project 10 at Fitzgerald Rd so also outside of 23d scope. Therefore, approx </t>
    </r>
    <r>
      <rPr>
        <b/>
        <sz val="9"/>
        <color theme="1"/>
        <rFont val="Calibri"/>
        <family val="2"/>
        <scheme val="minor"/>
      </rPr>
      <t>250m</t>
    </r>
    <r>
      <rPr>
        <sz val="9"/>
        <color theme="1"/>
        <rFont val="Calibri"/>
        <family val="2"/>
        <scheme val="minor"/>
      </rPr>
      <t xml:space="preserve"> included in scope of 23d which is similar to </t>
    </r>
    <r>
      <rPr>
        <b/>
        <sz val="9"/>
        <color theme="1"/>
        <rFont val="Calibri"/>
        <family val="2"/>
        <scheme val="minor"/>
      </rPr>
      <t>240m</t>
    </r>
    <r>
      <rPr>
        <sz val="9"/>
        <color theme="1"/>
        <rFont val="Calibri"/>
        <family val="2"/>
        <scheme val="minor"/>
      </rPr>
      <t xml:space="preserve"> assumed in previous DC assessment. Therefore, minimal overlap with NZUP design as the components included in the taper in NZUP design are likely to be reconstructed.</t>
    </r>
  </si>
  <si>
    <t>No change.</t>
  </si>
  <si>
    <r>
      <t xml:space="preserve">Linear rate for ‘4 Lane brownfields upgrade’.  This has been applied over a length of </t>
    </r>
    <r>
      <rPr>
        <b/>
        <sz val="9"/>
        <color theme="1"/>
        <rFont val="Calibri"/>
        <family val="2"/>
        <scheme val="minor"/>
      </rPr>
      <t>240m</t>
    </r>
    <r>
      <rPr>
        <sz val="9"/>
        <color theme="1"/>
        <rFont val="Calibri"/>
        <family val="2"/>
        <scheme val="minor"/>
      </rPr>
      <t>.</t>
    </r>
  </si>
  <si>
    <t>Waihoehoe Rd West upgrades- between GSR &amp; Fitzgerald Rd, including bridge replacement over the rail corridor</t>
  </si>
  <si>
    <t>4-lane urban- upgrade 2-lane with active modes on both sides, SGA design</t>
  </si>
  <si>
    <t>Upgrades on Waihoehoe Rd east- from project 4 to Drury Hills + Drury Hills Intersection</t>
  </si>
  <si>
    <t>Upgrades on Drury Hills from Waihoehoe Rd to Macwhinney Dr</t>
  </si>
  <si>
    <r>
      <rPr>
        <b/>
        <sz val="9"/>
        <rFont val="Calibri"/>
        <family val="2"/>
      </rPr>
      <t>2-lane urban</t>
    </r>
    <r>
      <rPr>
        <sz val="9"/>
        <rFont val="Calibri"/>
        <family val="2"/>
        <scheme val="minor"/>
      </rPr>
      <t>- upgrade existing road layout to 2-lane urban with active modes on both sides</t>
    </r>
  </si>
  <si>
    <t>27a</t>
  </si>
  <si>
    <t>Active mode facilities from Drury hills and Fitzgerald to Quarry Rd (2 links and intersections)</t>
  </si>
  <si>
    <t>27b</t>
  </si>
  <si>
    <t>Upgrade from Drury hills and Fitzgerald to Quarry Rd (2 links and intersections)</t>
  </si>
  <si>
    <r>
      <rPr>
        <b/>
        <sz val="9"/>
        <rFont val="Calibri"/>
        <family val="2"/>
      </rPr>
      <t>4-lane urban</t>
    </r>
    <r>
      <rPr>
        <sz val="9"/>
        <rFont val="Calibri"/>
        <family val="2"/>
        <scheme val="minor"/>
      </rPr>
      <t>- upgrade existing road layout with active modes on both sides + intersection upgrades (TDM)</t>
    </r>
  </si>
  <si>
    <t>New collector in N-S direction parallel to Fitzgerald Rd</t>
  </si>
  <si>
    <t>28a</t>
  </si>
  <si>
    <t>Northern Section of new collector in N-S direction parallel to Fitzgerald Rd</t>
  </si>
  <si>
    <r>
      <rPr>
        <b/>
        <sz val="9"/>
        <rFont val="Calibri"/>
        <family val="2"/>
      </rPr>
      <t>2-lane collector t</t>
    </r>
    <r>
      <rPr>
        <sz val="9"/>
        <rFont val="Calibri"/>
        <family val="2"/>
      </rPr>
      <t>o connect with Drury Central Station, including bridge over stream</t>
    </r>
    <r>
      <rPr>
        <sz val="9"/>
        <rFont val="Calibri"/>
        <family val="2"/>
        <scheme val="minor"/>
      </rPr>
      <t>M)</t>
    </r>
  </si>
  <si>
    <t>New collector in E-W direction between Flanagan &amp; Fitzgerald Rd (collector 2)</t>
  </si>
  <si>
    <t>2-lane internal collector between Fitzgerald &amp; Drury Hills E-W direction</t>
  </si>
  <si>
    <t>2-lane internal collector between Fitzgerald &amp; Fielding Road E-W direction</t>
  </si>
  <si>
    <t>2-lane internal collector between Fielding Road &amp; Drury Hills E-W direction</t>
  </si>
  <si>
    <t>Upgrades on Cossey Rd between Fitzgerald &amp; Waihoehoe Rd</t>
  </si>
  <si>
    <r>
      <rPr>
        <b/>
        <sz val="9"/>
        <rFont val="Calibri"/>
        <family val="2"/>
      </rPr>
      <t>2-lane urban</t>
    </r>
    <r>
      <rPr>
        <sz val="9"/>
        <rFont val="Calibri"/>
        <family val="2"/>
        <scheme val="minor"/>
      </rPr>
      <t xml:space="preserve"> - upgrade existing roadwith active modes on both sides / Mill Road design ?</t>
    </r>
  </si>
  <si>
    <t>New Intersection on Cossey Rd/Waihoehoe Rd</t>
  </si>
  <si>
    <t>Assume 1 simple roundabout intesection</t>
  </si>
  <si>
    <t>Upgrade Fitzgerald Rd from project 7 to Brookefield Rd</t>
  </si>
  <si>
    <r>
      <rPr>
        <b/>
        <sz val="9"/>
        <rFont val="Calibri"/>
        <family val="2"/>
      </rPr>
      <t>2-lane urban</t>
    </r>
    <r>
      <rPr>
        <sz val="9"/>
        <rFont val="Calibri"/>
        <family val="2"/>
        <scheme val="minor"/>
      </rPr>
      <t>- upgrade existing road layout to 2-lane urban with active modes on both sides (TDM )</t>
    </r>
  </si>
  <si>
    <t>New Drury Interchange connection to Kiwi development</t>
  </si>
  <si>
    <r>
      <rPr>
        <b/>
        <sz val="9"/>
        <rFont val="Calibri"/>
        <family val="2"/>
      </rPr>
      <t>2-lane urban</t>
    </r>
    <r>
      <rPr>
        <sz val="9"/>
        <rFont val="Calibri"/>
        <family val="2"/>
        <scheme val="minor"/>
      </rPr>
      <t>- new road layout with active modes on both sides (TDM)</t>
    </r>
  </si>
  <si>
    <t>35a</t>
  </si>
  <si>
    <t xml:space="preserve">Mill Road : Drury South connection from Fitzgerald/Cossey intersection to SH1 + Interchange </t>
  </si>
  <si>
    <r>
      <rPr>
        <b/>
        <sz val="9"/>
        <rFont val="Calibri"/>
        <family val="2"/>
      </rPr>
      <t>2-lane</t>
    </r>
    <r>
      <rPr>
        <sz val="9"/>
        <rFont val="Calibri"/>
        <family val="2"/>
        <scheme val="minor"/>
      </rPr>
      <t>- new road layout with active modes on both sides (depends on Mill Road design and sequencing)</t>
    </r>
  </si>
  <si>
    <t>35b</t>
  </si>
  <si>
    <r>
      <rPr>
        <b/>
        <sz val="9"/>
        <rFont val="Calibri"/>
        <family val="2"/>
      </rPr>
      <t>4-lane</t>
    </r>
    <r>
      <rPr>
        <sz val="9"/>
        <rFont val="Calibri"/>
        <family val="2"/>
        <scheme val="minor"/>
      </rPr>
      <t>- new road layout with active modes on both sides (depends on Mill Road design and sequencing)</t>
    </r>
  </si>
  <si>
    <t>Complete Bremner-Norrie Road connection from SH1 upto GSR (overlap with project 12)</t>
  </si>
  <si>
    <r>
      <rPr>
        <b/>
        <sz val="9"/>
        <color rgb="FF000000"/>
        <rFont val="Calibri"/>
        <family val="2"/>
      </rPr>
      <t>4-lane urban</t>
    </r>
    <r>
      <rPr>
        <sz val="9"/>
        <color rgb="FF000000"/>
        <rFont val="Calibri"/>
        <family val="2"/>
      </rPr>
      <t>- upgrade with active modes on both sides (SGA design)</t>
    </r>
  </si>
  <si>
    <t>36a</t>
  </si>
  <si>
    <t>Bremner-Norrie Road east of SH1 up to GSR (overlap with project 12)</t>
  </si>
  <si>
    <r>
      <rPr>
        <b/>
        <sz val="9"/>
        <rFont val="Calibri"/>
        <family val="2"/>
      </rPr>
      <t>2-lane urban</t>
    </r>
    <r>
      <rPr>
        <sz val="9"/>
        <rFont val="Calibri"/>
        <family val="2"/>
        <scheme val="minor"/>
      </rPr>
      <t>- upgrade existing road layout with active modes on both sides (Under construction)</t>
    </r>
  </si>
  <si>
    <t>2 lane urban, with kerb and channel. Brownfields where there will be new alignment of road.</t>
  </si>
  <si>
    <r>
      <t xml:space="preserve">Scope from Creek St to Norrie Rd tie-in.
Retrofitting active modes to existing corridor, and providing a 2-lane connection from Bremner Rod to the western end of Norrie Rd.
- New Bridge of </t>
    </r>
    <r>
      <rPr>
        <b/>
        <sz val="9"/>
        <color theme="1"/>
        <rFont val="Calibri"/>
        <family val="2"/>
        <scheme val="minor"/>
      </rPr>
      <t>1120m2</t>
    </r>
    <r>
      <rPr>
        <sz val="9"/>
        <color theme="1"/>
        <rFont val="Calibri"/>
        <family val="2"/>
        <scheme val="minor"/>
      </rPr>
      <t xml:space="preserve"> over Hingaia Stream
- Linear rate for ‘Roadside Berm Construction’ for the addition of separated footpath and cycleway on each side of the road between Creek Street and Firth Street.  This has been applied over a length of </t>
    </r>
    <r>
      <rPr>
        <b/>
        <sz val="9"/>
        <color theme="1"/>
        <rFont val="Calibri"/>
        <family val="2"/>
        <scheme val="minor"/>
      </rPr>
      <t>200m</t>
    </r>
    <r>
      <rPr>
        <sz val="9"/>
        <color theme="1"/>
        <rFont val="Calibri"/>
        <family val="2"/>
        <scheme val="minor"/>
      </rPr>
      <t xml:space="preserve"> to reflect an upgrade to both sides of the road.
- Linear rate for a new ‘2-lane Transport Corridor’ for the new section of road between Firth street and Norrie Road tie-in, excluding the bridge.  This has been applied over a length of </t>
    </r>
    <r>
      <rPr>
        <b/>
        <sz val="9"/>
        <color theme="1"/>
        <rFont val="Calibri"/>
        <family val="2"/>
        <scheme val="minor"/>
      </rPr>
      <t>210m</t>
    </r>
    <r>
      <rPr>
        <sz val="9"/>
        <color theme="1"/>
        <rFont val="Calibri"/>
        <family val="2"/>
        <scheme val="minor"/>
      </rPr>
      <t>.
- Simple signals rate for Bremner/Firth intersection.</t>
    </r>
  </si>
  <si>
    <r>
      <t>NZUP design has 30m overlap with 36a, of which the previous DC assumption was 2 lane transport corridor rate. Alignment of road should follow the existing alignment for this extent, so this 30m on each side (</t>
    </r>
    <r>
      <rPr>
        <b/>
        <sz val="9"/>
        <color theme="1"/>
        <rFont val="Calibri"/>
        <family val="2"/>
        <scheme val="minor"/>
      </rPr>
      <t>60m</t>
    </r>
    <r>
      <rPr>
        <sz val="9"/>
        <color theme="1"/>
        <rFont val="Calibri"/>
        <family val="2"/>
        <scheme val="minor"/>
      </rPr>
      <t xml:space="preserve"> total) can be assumed to be linear rate 2 for NZUP extents rather than 2 lane transport corridor rate. Linear rate 2 considers retaining structure required indicated by design.</t>
    </r>
  </si>
  <si>
    <r>
      <t xml:space="preserve">Assume 36a ends at start of RT bay at the tie in to GSR/Waihoehoe intersection indicated in the Waihoehoe Rd Upgrade design. Tie-ins are included in project 9a. 
Reduce previous DC assumptions on 2 lane transport corridor rate by </t>
    </r>
    <r>
      <rPr>
        <b/>
        <sz val="9"/>
        <color theme="1"/>
        <rFont val="Calibri"/>
        <family val="2"/>
        <scheme val="minor"/>
      </rPr>
      <t>30m.</t>
    </r>
  </si>
  <si>
    <r>
      <t xml:space="preserve">- New Bridge of </t>
    </r>
    <r>
      <rPr>
        <b/>
        <sz val="9"/>
        <color theme="1"/>
        <rFont val="Calibri"/>
        <family val="2"/>
        <scheme val="minor"/>
      </rPr>
      <t>1120m2</t>
    </r>
    <r>
      <rPr>
        <sz val="9"/>
        <color theme="1"/>
        <rFont val="Calibri"/>
        <family val="2"/>
        <scheme val="minor"/>
      </rPr>
      <t xml:space="preserve"> over Hingaia Stream
- Linear rate for ‘Roadside Berm Construction’ for the addition of separated footpath and cycleway on each side of the road between Creek Street and Firth Street.  This has been applied over a length of </t>
    </r>
    <r>
      <rPr>
        <b/>
        <sz val="9"/>
        <color theme="1"/>
        <rFont val="Calibri"/>
        <family val="2"/>
        <scheme val="minor"/>
      </rPr>
      <t>200m</t>
    </r>
    <r>
      <rPr>
        <sz val="9"/>
        <color theme="1"/>
        <rFont val="Calibri"/>
        <family val="2"/>
        <scheme val="minor"/>
      </rPr>
      <t xml:space="preserve"> to reflect an upgrade to both sides of the road.
- Linear rate for a new ‘2-lane Transport Corridor’ for the new section of road between Firth street and Norrie Road tie-in, excluding the bridge.  This has been applied over a length of </t>
    </r>
    <r>
      <rPr>
        <b/>
        <sz val="9"/>
        <color theme="1"/>
        <rFont val="Calibri"/>
        <family val="2"/>
        <scheme val="minor"/>
      </rPr>
      <t>180m</t>
    </r>
    <r>
      <rPr>
        <sz val="9"/>
        <color theme="1"/>
        <rFont val="Calibri"/>
        <family val="2"/>
        <scheme val="minor"/>
      </rPr>
      <t>.
- Simple signals rate for Bremner/Firth intersection.</t>
    </r>
  </si>
  <si>
    <t>36b</t>
  </si>
  <si>
    <t>Complete Bremner-Norrie Road connection from SH1 up to GSR excluding Bridge (overlap with project 12)</t>
  </si>
  <si>
    <r>
      <rPr>
        <b/>
        <sz val="9"/>
        <rFont val="Calibri"/>
        <family val="2"/>
      </rPr>
      <t>4-lane urban</t>
    </r>
    <r>
      <rPr>
        <sz val="9"/>
        <rFont val="Calibri"/>
        <family val="2"/>
        <scheme val="minor"/>
      </rPr>
      <t>- upgrade interim 2-lane urban corridor to a 4-lane corridor with active modes on both sides (SGA design)</t>
    </r>
  </si>
  <si>
    <t>2 lane urban with kerb and channel and active mode facilities on both sides, as outlined for 36a.</t>
  </si>
  <si>
    <r>
      <t xml:space="preserve">Project extents from western end of Ngakoroa stream bridge to Norrie Rd tie-in.
- Widen the new section east of Norrie road to 4 lanes over a length of </t>
    </r>
    <r>
      <rPr>
        <b/>
        <sz val="9"/>
        <color theme="1"/>
        <rFont val="Calibri"/>
        <family val="2"/>
        <scheme val="minor"/>
      </rPr>
      <t>180m</t>
    </r>
    <r>
      <rPr>
        <sz val="9"/>
        <color theme="1"/>
        <rFont val="Calibri"/>
        <family val="2"/>
        <scheme val="minor"/>
      </rPr>
      <t xml:space="preserve"> with extra over, assume interim is future proofed for extra over.
- Corridor upgrade from 2 lanes to 4-lanes over a length of </t>
    </r>
    <r>
      <rPr>
        <b/>
        <sz val="9"/>
        <color theme="1"/>
        <rFont val="Calibri"/>
        <family val="2"/>
        <scheme val="minor"/>
      </rPr>
      <t>280m</t>
    </r>
    <r>
      <rPr>
        <sz val="9"/>
        <color theme="1"/>
        <rFont val="Calibri"/>
        <family val="2"/>
        <scheme val="minor"/>
      </rPr>
      <t xml:space="preserve"> for existing section of Bremner Rd
- 2 sets of simple signal upgrade for Firth Street and Creek Street</t>
    </r>
  </si>
  <si>
    <t>Assume only northern kerbline of 30m from NZUP project as outlined in 36a may be retained, which is minimal relative to remainder of works. Assume no change to DC cost from previous.</t>
  </si>
  <si>
    <t>No change from previous DC assumptions.</t>
  </si>
  <si>
    <r>
      <t xml:space="preserve">- Widen the new section east of Norrie road to 4 lanes over a length of </t>
    </r>
    <r>
      <rPr>
        <b/>
        <sz val="9"/>
        <color theme="1"/>
        <rFont val="Calibri"/>
        <family val="2"/>
        <scheme val="minor"/>
      </rPr>
      <t>180m</t>
    </r>
    <r>
      <rPr>
        <sz val="9"/>
        <color theme="1"/>
        <rFont val="Calibri"/>
        <family val="2"/>
        <scheme val="minor"/>
      </rPr>
      <t xml:space="preserve"> with extra over, assume interim is future proofed for extra over.
- Corridor upgrade from 2 lanes to 4-lanes over a length of</t>
    </r>
    <r>
      <rPr>
        <b/>
        <sz val="9"/>
        <color theme="1"/>
        <rFont val="Calibri"/>
        <family val="2"/>
        <scheme val="minor"/>
      </rPr>
      <t xml:space="preserve"> 280m</t>
    </r>
    <r>
      <rPr>
        <sz val="9"/>
        <color theme="1"/>
        <rFont val="Calibri"/>
        <family val="2"/>
        <scheme val="minor"/>
      </rPr>
      <t xml:space="preserve"> for existing section of Bremner Rd
- 2 sets of simple signal upgrade for Firth Street and Creek Street</t>
    </r>
  </si>
  <si>
    <t>36c</t>
  </si>
  <si>
    <t>Complete Bremner-Norrie Road connection from SH1 up to GSR - Bridge structure (overlap with project 12)</t>
  </si>
  <si>
    <r>
      <rPr>
        <b/>
        <sz val="9"/>
        <rFont val="Calibri"/>
        <family val="2"/>
      </rPr>
      <t>Upgrade interim 2-lane bridges (3No. to 4 lane bridges</t>
    </r>
    <r>
      <rPr>
        <sz val="9"/>
        <rFont val="Calibri"/>
        <family val="2"/>
        <scheme val="minor"/>
      </rPr>
      <t xml:space="preserve"> with active modes on both sides (SGA design)</t>
    </r>
  </si>
  <si>
    <t>Major Infrastructure</t>
  </si>
  <si>
    <t>37a(i)</t>
  </si>
  <si>
    <t>N-S Opaheke Arterial from development to Ponga Rd</t>
  </si>
  <si>
    <t>37a(ii)</t>
  </si>
  <si>
    <r>
      <rPr>
        <b/>
        <sz val="9"/>
        <rFont val="Calibri"/>
        <family val="2"/>
      </rPr>
      <t>2-lane urban</t>
    </r>
    <r>
      <rPr>
        <sz val="9"/>
        <rFont val="Calibri"/>
        <family val="2"/>
        <scheme val="minor"/>
      </rPr>
      <t>- bridge construction</t>
    </r>
  </si>
  <si>
    <t>37b(i)</t>
  </si>
  <si>
    <r>
      <rPr>
        <b/>
        <sz val="9"/>
        <rFont val="Calibri"/>
        <family val="2"/>
      </rPr>
      <t>4-lane urban</t>
    </r>
    <r>
      <rPr>
        <sz val="9"/>
        <rFont val="Calibri"/>
        <family val="2"/>
        <scheme val="minor"/>
      </rPr>
      <t>- upgrade 2-lane urban with active modes on both sides (SGA design)</t>
    </r>
  </si>
  <si>
    <t>37b(ii)</t>
  </si>
  <si>
    <r>
      <rPr>
        <b/>
        <sz val="9"/>
        <rFont val="Calibri"/>
        <family val="2"/>
      </rPr>
      <t>4-lane urban</t>
    </r>
    <r>
      <rPr>
        <sz val="9"/>
        <rFont val="Calibri"/>
        <family val="2"/>
        <scheme val="minor"/>
      </rPr>
      <t>- Bridge Widening</t>
    </r>
  </si>
  <si>
    <t>38a</t>
  </si>
  <si>
    <t>Mill Road: From Waihoehoe Rd to Papakura (alternative project 37)</t>
  </si>
  <si>
    <r>
      <rPr>
        <b/>
        <sz val="9"/>
        <rFont val="Calibri"/>
        <family val="2"/>
      </rPr>
      <t>2-lane urban</t>
    </r>
    <r>
      <rPr>
        <sz val="9"/>
        <rFont val="Calibri"/>
        <family val="2"/>
        <scheme val="minor"/>
      </rPr>
      <t>- new road layout with active modes on both sides, TDM , (depends on Mill Rd)</t>
    </r>
  </si>
  <si>
    <t>38b</t>
  </si>
  <si>
    <r>
      <rPr>
        <b/>
        <sz val="9"/>
        <rFont val="Calibri"/>
        <family val="2"/>
      </rPr>
      <t>4-lane urban</t>
    </r>
    <r>
      <rPr>
        <sz val="9"/>
        <rFont val="Calibri"/>
        <family val="2"/>
        <scheme val="minor"/>
      </rPr>
      <t>- with active modes on both sides, TDM , (depends on Mill Rd)</t>
    </r>
  </si>
  <si>
    <t>18a</t>
  </si>
  <si>
    <t xml:space="preserve">Mill Road: From Waihoehoe Rd to Fitzgerald Road (depends on Mill Road alignment) </t>
  </si>
  <si>
    <t>18b</t>
  </si>
  <si>
    <t>39a</t>
  </si>
  <si>
    <t xml:space="preserve">New Bremner Rd arterial from SH1 to Auranga development </t>
  </si>
  <si>
    <r>
      <rPr>
        <b/>
        <sz val="9"/>
        <rFont val="Calibri"/>
        <family val="2"/>
      </rPr>
      <t>2-lane urban</t>
    </r>
    <r>
      <rPr>
        <sz val="9"/>
        <rFont val="Calibri"/>
        <family val="2"/>
        <scheme val="minor"/>
      </rPr>
      <t xml:space="preserve">- new road layout with active modes on both sides (Under construction) </t>
    </r>
  </si>
  <si>
    <t>39b</t>
  </si>
  <si>
    <r>
      <rPr>
        <b/>
        <sz val="9"/>
        <rFont val="Calibri"/>
        <family val="2"/>
      </rPr>
      <t>4-lane urban</t>
    </r>
    <r>
      <rPr>
        <sz val="9"/>
        <rFont val="Calibri"/>
        <family val="2"/>
        <scheme val="minor"/>
      </rPr>
      <t>- upgrade 2-lane urban excl bridge</t>
    </r>
  </si>
  <si>
    <t>39c</t>
  </si>
  <si>
    <r>
      <rPr>
        <b/>
        <sz val="9"/>
        <rFont val="Calibri"/>
        <family val="2"/>
      </rPr>
      <t>4-lane urban</t>
    </r>
    <r>
      <rPr>
        <sz val="9"/>
        <rFont val="Calibri"/>
        <family val="2"/>
        <scheme val="minor"/>
      </rPr>
      <t>- upgrade 2-lane bridge widening</t>
    </r>
  </si>
  <si>
    <t>40a</t>
  </si>
  <si>
    <t>New intersection on Jesmond/Bremner Rd</t>
  </si>
  <si>
    <r>
      <rPr>
        <b/>
        <sz val="9"/>
        <rFont val="Calibri"/>
        <family val="2"/>
      </rPr>
      <t xml:space="preserve"> 2-lane signalised intersection</t>
    </r>
    <r>
      <rPr>
        <sz val="9"/>
        <rFont val="Calibri"/>
        <family val="2"/>
        <scheme val="minor"/>
      </rPr>
      <t xml:space="preserve"> (new intersection with active mode crossings)</t>
    </r>
  </si>
  <si>
    <t>40b</t>
  </si>
  <si>
    <t>Upgrade intersection on Jesmond/Bremner Rd</t>
  </si>
  <si>
    <r>
      <rPr>
        <b/>
        <sz val="9"/>
        <rFont val="Calibri"/>
        <family val="2"/>
      </rPr>
      <t xml:space="preserve"> Multi-lane signalised intersection</t>
    </r>
    <r>
      <rPr>
        <sz val="9"/>
        <rFont val="Calibri"/>
        <family val="2"/>
        <scheme val="minor"/>
      </rPr>
      <t xml:space="preserve"> (upgrade intersection with active mode crossings)</t>
    </r>
  </si>
  <si>
    <t>41a</t>
  </si>
  <si>
    <t>Jesmond Rd upgrades from SH22 to Waipupuke development boundary</t>
  </si>
  <si>
    <r>
      <rPr>
        <b/>
        <sz val="9"/>
        <rFont val="Calibri"/>
        <family val="2"/>
      </rPr>
      <t>2-lane urban</t>
    </r>
    <r>
      <rPr>
        <sz val="9"/>
        <rFont val="Calibri"/>
        <family val="2"/>
        <scheme val="minor"/>
      </rPr>
      <t>- upgrade existing road with active modes on both sides (TDM)</t>
    </r>
  </si>
  <si>
    <t>2-lane rural, no kerb and  channel.</t>
  </si>
  <si>
    <r>
      <t xml:space="preserve">Full reconstruction of road assumed to achieve 2 lane. Interim active mode facility constructed on western side of road. </t>
    </r>
    <r>
      <rPr>
        <b/>
        <sz val="9"/>
        <color theme="1"/>
        <rFont val="Calibri"/>
        <family val="2"/>
        <scheme val="minor"/>
      </rPr>
      <t>520m</t>
    </r>
    <r>
      <rPr>
        <sz val="9"/>
        <color theme="1"/>
        <rFont val="Calibri"/>
        <family val="2"/>
        <scheme val="minor"/>
      </rPr>
      <t xml:space="preserve"> 2-lane rate.</t>
    </r>
  </si>
  <si>
    <t>SH22 design of Jesmond road covers same extents and is the similar form as previous DC assumption (2 lane with active modes on one side). Assume full overlap, so reduction of cost included in DC for 41a removed.</t>
  </si>
  <si>
    <r>
      <t xml:space="preserve">Reduction of 2-lane transport corridor rate from </t>
    </r>
    <r>
      <rPr>
        <b/>
        <sz val="9"/>
        <color theme="1"/>
        <rFont val="Calibri"/>
        <family val="2"/>
        <scheme val="minor"/>
      </rPr>
      <t>520m</t>
    </r>
    <r>
      <rPr>
        <sz val="9"/>
        <color theme="1"/>
        <rFont val="Calibri"/>
        <family val="2"/>
        <scheme val="minor"/>
      </rPr>
      <t xml:space="preserve"> to </t>
    </r>
    <r>
      <rPr>
        <b/>
        <sz val="9"/>
        <color theme="1"/>
        <rFont val="Calibri"/>
        <family val="2"/>
        <scheme val="minor"/>
      </rPr>
      <t>0m</t>
    </r>
  </si>
  <si>
    <t>Full overlap with NZUP design, assume no works required for 41a as they are already completed in NZUP design.</t>
  </si>
  <si>
    <t>41b</t>
  </si>
  <si>
    <t>Jesmond Rd from SH22 to Waipupuke development boundary</t>
  </si>
  <si>
    <r>
      <rPr>
        <b/>
        <sz val="9"/>
        <rFont val="Calibri"/>
        <family val="2"/>
      </rPr>
      <t>4-lane urban</t>
    </r>
    <r>
      <rPr>
        <sz val="9"/>
        <rFont val="Calibri"/>
        <family val="2"/>
        <scheme val="minor"/>
      </rPr>
      <t>- upgrade 2-lane urban to 4-lane with active modes on both sides, (TDM)</t>
    </r>
  </si>
  <si>
    <t>2 lane urban with active mode facility on western side, as detailed in 41b.</t>
  </si>
  <si>
    <r>
      <t xml:space="preserve">- </t>
    </r>
    <r>
      <rPr>
        <b/>
        <sz val="9"/>
        <color theme="1"/>
        <rFont val="Calibri"/>
        <family val="2"/>
        <scheme val="minor"/>
      </rPr>
      <t>220m</t>
    </r>
    <r>
      <rPr>
        <sz val="9"/>
        <color theme="1"/>
        <rFont val="Calibri"/>
        <family val="2"/>
        <scheme val="minor"/>
      </rPr>
      <t xml:space="preserve"> extra over for widening on western side of road at northern end
- </t>
    </r>
    <r>
      <rPr>
        <b/>
        <sz val="9"/>
        <color theme="1"/>
        <rFont val="Calibri"/>
        <family val="2"/>
        <scheme val="minor"/>
      </rPr>
      <t>300m</t>
    </r>
    <r>
      <rPr>
        <sz val="9"/>
        <color theme="1"/>
        <rFont val="Calibri"/>
        <family val="2"/>
        <scheme val="minor"/>
      </rPr>
      <t xml:space="preserve"> 4 lane brownfields rate on southern side as widening moves to the eastern side of the road to tie into SH22</t>
    </r>
  </si>
  <si>
    <t>SH22 design is 2 lane and matches with interim form. Therefore, it is assumed that the assumptions for previous DC assessment remain, as these have already been reduced to account for retained works, which are now part of the SH22 design.</t>
  </si>
  <si>
    <t>42a</t>
  </si>
  <si>
    <t xml:space="preserve">Jesmond Rd upgrades from project 41 to New Bremner Rd </t>
  </si>
  <si>
    <t>Interim active modes e.g. shared path on one side</t>
  </si>
  <si>
    <t>42b</t>
  </si>
  <si>
    <t xml:space="preserve"> 2-lane urban- upgrade existing road with active mode facility on both sides (TDM)</t>
  </si>
  <si>
    <t>42c</t>
  </si>
  <si>
    <t>4-lane urban FTN- upgrade 2-lane urban to 4-lane with active modes on both sides, (TDM)</t>
  </si>
  <si>
    <t>43a</t>
  </si>
  <si>
    <t>Intersection upgrade on Jesmond Rd/SH22 Rd</t>
  </si>
  <si>
    <r>
      <t xml:space="preserve"> </t>
    </r>
    <r>
      <rPr>
        <b/>
        <sz val="9"/>
        <rFont val="Calibri"/>
        <family val="2"/>
      </rPr>
      <t>2-lane intersection</t>
    </r>
    <r>
      <rPr>
        <sz val="9"/>
        <rFont val="Calibri"/>
        <family val="2"/>
        <scheme val="minor"/>
      </rPr>
      <t xml:space="preserve"> (Intersection upgrade + active mode crossings)</t>
    </r>
  </si>
  <si>
    <t>43b</t>
  </si>
  <si>
    <r>
      <rPr>
        <b/>
        <sz val="9"/>
        <rFont val="Calibri"/>
        <family val="2"/>
      </rPr>
      <t>Multi-lane signalised intersection</t>
    </r>
    <r>
      <rPr>
        <sz val="9"/>
        <rFont val="Calibri"/>
        <family val="2"/>
        <scheme val="minor"/>
      </rPr>
      <t xml:space="preserve"> (Intersection upgrade + active mode crossings)</t>
    </r>
  </si>
  <si>
    <t>Intersection at SH22/Burberry Rd (likely to close entirely)</t>
  </si>
  <si>
    <t>Interim design and likely to close - subject to Auranga assessment</t>
  </si>
  <si>
    <t>Existing priority controlled intersection.</t>
  </si>
  <si>
    <t>Upgrade to simple signalised intersection.</t>
  </si>
  <si>
    <t>SH22 design does not include intersection, although includes 4 lanes across the location of the intersection. As the pavement and much of kerb and channel will be retained from SH22 design, assume additional works required are limited to traffic signal hardware and localised widening/works on Jesmond Road leg. Therefore assume simple signals rate is included in DC assessment, same as previous DC assumption.</t>
  </si>
  <si>
    <t xml:space="preserve">Upgrade intersection at SH22/Victoria Rd </t>
  </si>
  <si>
    <t>subject to Auranga assessment</t>
  </si>
  <si>
    <t>Upgrades in GSR/Firth St intersection (overlap with project12)</t>
  </si>
  <si>
    <t>Possible signals(subject to Auranga assessment)</t>
  </si>
  <si>
    <t xml:space="preserve">Old Bremner Road Upgrade from Jesmond Road to Auranga Precinct </t>
  </si>
  <si>
    <t>Collector road south of New Bremner/ Old Bremner intersection</t>
  </si>
  <si>
    <t xml:space="preserve">SH22 improvements from GSR Intersection to Jesmond Rd </t>
  </si>
  <si>
    <t>50a</t>
  </si>
  <si>
    <t xml:space="preserve">SH22 improvements from Jesmond Rd to Oira Rd- active mode upgrades on the northern section </t>
  </si>
  <si>
    <r>
      <rPr>
        <b/>
        <sz val="9"/>
        <rFont val="Calibri"/>
        <family val="2"/>
      </rPr>
      <t>2-lane urban</t>
    </r>
    <r>
      <rPr>
        <sz val="9"/>
        <rFont val="Calibri"/>
        <family val="2"/>
        <scheme val="minor"/>
      </rPr>
      <t>- upgrade existing road layout with active modes on northern side only</t>
    </r>
  </si>
  <si>
    <t>50b</t>
  </si>
  <si>
    <t>SH22 improvements from Jesmond Rd to Oira Rd</t>
  </si>
  <si>
    <t>SH22 improvements from Oira Rd to Oira Creek -  subject to design, could be incorporated with project 60</t>
  </si>
  <si>
    <t>Upgrade road layout to future urban boundary + active modes on both sides</t>
  </si>
  <si>
    <t>Intersection upgrade- on SH22/ McPherson Rd/Karaka Rd (Auranga B1)</t>
  </si>
  <si>
    <t>Ultimate intersection form</t>
  </si>
  <si>
    <t>Existing 2-lane rural corridor.</t>
  </si>
  <si>
    <t>SH22 design does not include intersection, although includes 4 lanes across the location of the intersection. As the pavement and much of kerb and channel will be retained from SH22 design, assume additional works required are limited to traffic signal hardware and localised widening/works on Macpherson Road leg. Therefore assume simple signals rate is included in DC assessment, same as previous DC assumption.</t>
  </si>
  <si>
    <t>New intersection east of Jesmond Rd (Auranga B1 main street)</t>
  </si>
  <si>
    <t>Ultimate intersection form (left-in left-out)</t>
  </si>
  <si>
    <t>SH22 design does not include intersection, although includes 4 lanes across the location of the intersection. As the pavement and much of kerb and channel will be retained from SH22 design, assume additional works required are limited to traffic signal hardware and localised widening/works on the Auranga Development leg. Therefore assume simple signals rate is included in DC assessment, same as previous DC assumption.</t>
  </si>
  <si>
    <t>New N-S collectors internal to Auranga B1 (2 links )+ Intersections</t>
  </si>
  <si>
    <t>2-lane urban- new collector with active mode on both sides + intersection improvements (TDM)</t>
  </si>
  <si>
    <t>New E-W collector Jesmond Rd to SH22</t>
  </si>
  <si>
    <t>55a</t>
  </si>
  <si>
    <t>New E-W collector Jesmond Rd to Burberry Rd</t>
  </si>
  <si>
    <t xml:space="preserve">Burberry Rd north connection to Auranga Precinct </t>
  </si>
  <si>
    <t>Under construction</t>
  </si>
  <si>
    <t xml:space="preserve">New access road to Drury West Station </t>
  </si>
  <si>
    <r>
      <rPr>
        <b/>
        <sz val="9"/>
        <rFont val="Calibri"/>
        <family val="2"/>
      </rPr>
      <t>2-lane urban</t>
    </r>
    <r>
      <rPr>
        <sz val="9"/>
        <rFont val="Calibri"/>
        <family val="2"/>
        <scheme val="minor"/>
      </rPr>
      <t xml:space="preserve">- new road layout with active modes on both sides, (TDM) </t>
    </r>
  </si>
  <si>
    <t>Greenfields.</t>
  </si>
  <si>
    <t>NZUP project, no rate asusmptions for previous DC assessment.</t>
  </si>
  <si>
    <t>Access and parking lot included in Drury Rail Stations Drury West - Stage 1.</t>
  </si>
  <si>
    <t>No change from previous DC assumptions, as whole project is included within NZUP project extents.</t>
  </si>
  <si>
    <t>No cost included in DC assessment</t>
  </si>
  <si>
    <t>Oira Rd upgrades from SH22 to proposed east-west collector</t>
  </si>
  <si>
    <r>
      <rPr>
        <b/>
        <sz val="9"/>
        <rFont val="Calibri"/>
        <family val="2"/>
      </rPr>
      <t>2-lane urban</t>
    </r>
    <r>
      <rPr>
        <sz val="9"/>
        <rFont val="Calibri"/>
        <family val="2"/>
        <scheme val="minor"/>
      </rPr>
      <t>- upgrade existing road layout with active modes on both sides + intersection improvements (TDM)</t>
    </r>
  </si>
  <si>
    <t>New Intersection on Jesmond Rd/collector (PC61)</t>
  </si>
  <si>
    <r>
      <rPr>
        <b/>
        <sz val="9"/>
        <rFont val="Calibri"/>
        <family val="2"/>
      </rPr>
      <t xml:space="preserve"> 2-lane intersection</t>
    </r>
    <r>
      <rPr>
        <sz val="9"/>
        <rFont val="Calibri"/>
        <family val="2"/>
        <scheme val="minor"/>
      </rPr>
      <t xml:space="preserve"> (new intersection + active mode crossings)</t>
    </r>
  </si>
  <si>
    <t>60a</t>
  </si>
  <si>
    <t>SH22 Intersection upgrade - Oira Rd (3 leg)</t>
  </si>
  <si>
    <t>Interim Roundabout</t>
  </si>
  <si>
    <t>60b</t>
  </si>
  <si>
    <t>SH22 Intersection upgrade - Oira Rd (4 leg)</t>
  </si>
  <si>
    <t>New collectors internal to Waipupuke PC61 (3 links )+ Intersections</t>
  </si>
  <si>
    <r>
      <rPr>
        <b/>
        <sz val="9"/>
        <rFont val="Calibri"/>
        <family val="2"/>
      </rPr>
      <t>2-lane urban</t>
    </r>
    <r>
      <rPr>
        <sz val="9"/>
        <rFont val="Calibri"/>
        <family val="2"/>
        <scheme val="minor"/>
      </rPr>
      <t xml:space="preserve"> - new collector with active mode on both sides + intersection improvements (TDM)</t>
    </r>
  </si>
  <si>
    <t>65a(i)</t>
  </si>
  <si>
    <t>New Bremner Rd arterial from Auranga development to Jesmond Rd (excl bridge)</t>
  </si>
  <si>
    <t>65a(ii)</t>
  </si>
  <si>
    <t>New Bremner Rd arterial from Auranga development to Jesmond Rd (bridge only)</t>
  </si>
  <si>
    <t>65b(i)</t>
  </si>
  <si>
    <t>65b(ii)</t>
  </si>
  <si>
    <t>New Bremner Rd arterial from Auranga development to Jesmond Rd (bridge widening)</t>
  </si>
  <si>
    <t xml:space="preserve">SH22 improvements - west of SH1 interchange  to GSR </t>
  </si>
  <si>
    <t>Active Mode Corridor Drury Central to GSR</t>
  </si>
  <si>
    <t>Active Mode Corridor GSR to Drury West</t>
  </si>
  <si>
    <t>walk/cycle bridges on Quarry Road bridge (oiver SH1)</t>
  </si>
  <si>
    <t>New cycle bridge 5m wide, 90m long, approach lengths 200m total for both sides. No property required</t>
  </si>
  <si>
    <t>walk/cycle bridges on GSR Road bridge over the rail corridor</t>
  </si>
  <si>
    <t>New cycle bridge 5m wide, 80m long, approach lengths 270m total for both sides. No property required</t>
  </si>
  <si>
    <t>Reasoning for inclusion/exclusion</t>
  </si>
  <si>
    <t>Drury</t>
  </si>
  <si>
    <t>Location</t>
  </si>
  <si>
    <t>Project Scope</t>
  </si>
  <si>
    <t>Midblock – Medium</t>
  </si>
  <si>
    <t>Footpath/Cycle path retrofit</t>
  </si>
  <si>
    <t>AHP</t>
  </si>
  <si>
    <t>Traffic Mangement Category</t>
  </si>
  <si>
    <t>Project ID</t>
  </si>
  <si>
    <t>Date Adjusted</t>
  </si>
  <si>
    <t>Input Date</t>
  </si>
  <si>
    <t>DBC Cost assessmnt year</t>
  </si>
  <si>
    <t xml:space="preserve">Con1_Base_Cost </t>
  </si>
  <si>
    <t>Date Costs assessed:</t>
  </si>
  <si>
    <t>Last Updated</t>
  </si>
  <si>
    <t>Reviewed By:</t>
  </si>
  <si>
    <t>JL</t>
  </si>
  <si>
    <t>2-lane interim*</t>
  </si>
  <si>
    <t>$/m</t>
  </si>
  <si>
    <t>$/m2</t>
  </si>
  <si>
    <t>$</t>
  </si>
  <si>
    <t>I4 Con Unit Rates</t>
  </si>
  <si>
    <t>Rate Category</t>
  </si>
  <si>
    <t>Rate Unit</t>
  </si>
  <si>
    <t>Rate ($)</t>
  </si>
  <si>
    <t>Year Rate Assessed:</t>
  </si>
  <si>
    <t>Rate Adjusted to Current Year:</t>
  </si>
  <si>
    <t>Renewal Rates</t>
  </si>
  <si>
    <t>Typical Rates for Construction Physical Works Cost (Base Estimate excluding Env compliance, TM and P&amp;G)</t>
  </si>
  <si>
    <t xml:space="preserve">To be applied to </t>
  </si>
  <si>
    <t>Rates Compounded from Earlier Years to Current Year</t>
  </si>
  <si>
    <t>Lookup_Variable Name</t>
  </si>
  <si>
    <t>Con_2020_Escalation</t>
  </si>
  <si>
    <t>Con_2021_Escalation</t>
  </si>
  <si>
    <t>Land_2021_Escalation</t>
  </si>
  <si>
    <t>Position in report:</t>
  </si>
  <si>
    <t>Non-Generic Base Cost Unescalated</t>
  </si>
  <si>
    <t xml:space="preserve">Non-Generic Base Cost Year </t>
  </si>
  <si>
    <t>Non_Generic Base Cost Escalated to 2024</t>
  </si>
  <si>
    <t>Generic Base Cost</t>
  </si>
  <si>
    <t>Allowances Included?</t>
  </si>
  <si>
    <t>From Year</t>
  </si>
  <si>
    <t>Category</t>
  </si>
  <si>
    <t>Land_RID_Escalation</t>
  </si>
  <si>
    <t>HistoricConstructEscalation</t>
  </si>
  <si>
    <t>Total Construction Base Cost</t>
  </si>
  <si>
    <t>Con2_CostAllowances</t>
  </si>
  <si>
    <t xml:space="preserve">Applies Physical Works Cost Allowances </t>
  </si>
  <si>
    <t>Environmental Compliance</t>
  </si>
  <si>
    <t>Traffic Management</t>
  </si>
  <si>
    <t xml:space="preserve">P&amp;G 
</t>
  </si>
  <si>
    <t>Traffic Management Category</t>
  </si>
  <si>
    <t>Traffic Management Rate</t>
  </si>
  <si>
    <t>Total Construction Base Cost inc of cost Allowances</t>
  </si>
  <si>
    <t>Project development %</t>
  </si>
  <si>
    <t xml:space="preserve"> Project 
preimplementaion %</t>
  </si>
  <si>
    <t>Project implementation %</t>
  </si>
  <si>
    <t xml:space="preserve">Project Development </t>
  </si>
  <si>
    <t xml:space="preserve">Pre-Implementation </t>
  </si>
  <si>
    <t xml:space="preserve">Implementation </t>
  </si>
  <si>
    <t>Total Pre-implementation Costs ($m)</t>
  </si>
  <si>
    <t>Total PW +Implement Costs $m</t>
  </si>
  <si>
    <t>Total Physical works unescalated, no contigency</t>
  </si>
  <si>
    <t>Con2_ClientCosts</t>
  </si>
  <si>
    <t>Contigency</t>
  </si>
  <si>
    <t>Funding Risk</t>
  </si>
  <si>
    <t>Total Contigency to apply</t>
  </si>
  <si>
    <t>Costs Inclusive of Contigency</t>
  </si>
  <si>
    <t>Total Physical works unescalated</t>
  </si>
  <si>
    <t>Preimp_year</t>
  </si>
  <si>
    <t>Preimp Costs</t>
  </si>
  <si>
    <t>Construction year</t>
  </si>
  <si>
    <t>Duration</t>
  </si>
  <si>
    <t>Construction costs</t>
  </si>
  <si>
    <t>Total project Cost</t>
  </si>
  <si>
    <t>Total within 30 years</t>
  </si>
  <si>
    <t>Allowances from I1 Assumptions:</t>
  </si>
  <si>
    <t>Allowance rate applied to total cost</t>
  </si>
  <si>
    <t>Con3_ClientCosts</t>
  </si>
  <si>
    <t>Client Managed Cost Allowances</t>
  </si>
  <si>
    <t>Con4_Contigency</t>
  </si>
  <si>
    <t>Applies Contigency and Risk assumptions from I1 Assumptions</t>
  </si>
  <si>
    <t>Con5_UnescalatedConst</t>
  </si>
  <si>
    <t>Con6_Mitigation</t>
  </si>
  <si>
    <t>Subtracts the share of costs to be delivered by developers as mitigation works, or by other third parties</t>
  </si>
  <si>
    <t>Con6_EscalatedConst</t>
  </si>
  <si>
    <t>Escalates the costs for land price escalation in I2 Escalation factors</t>
  </si>
  <si>
    <t xml:space="preserve">Compunded Construction Escalation Rate from I2 Escalation factors </t>
  </si>
  <si>
    <t>Total project Cost after mitigation</t>
  </si>
  <si>
    <t>Total project Cost after mitigation within 30 years</t>
  </si>
  <si>
    <t>Total Mitigation</t>
  </si>
  <si>
    <t>For DC modelling</t>
  </si>
  <si>
    <t>These rates have been developed from the council observations of recent land purchases in Drury, the council valuations, and external advice.</t>
  </si>
  <si>
    <t>Current Year for Unescalated data:</t>
  </si>
  <si>
    <t>VlookUp offset</t>
  </si>
  <si>
    <t>Unescalated estimated average cost psm by MSM zone based on land development stage</t>
  </si>
  <si>
    <t>Development area</t>
  </si>
  <si>
    <t>MSM</t>
  </si>
  <si>
    <t>DC funding area</t>
  </si>
  <si>
    <t>CL Price</t>
  </si>
  <si>
    <t>Auranga</t>
  </si>
  <si>
    <t>561a</t>
  </si>
  <si>
    <t>Drury West 1</t>
  </si>
  <si>
    <t>Auranga Existing Development</t>
  </si>
  <si>
    <t>Drury West Step1</t>
  </si>
  <si>
    <t>Drury West (Stage 1) (remainder)</t>
  </si>
  <si>
    <t>Drury West Step2</t>
  </si>
  <si>
    <t>Drury West 2</t>
  </si>
  <si>
    <t>Drury West (Stage 2)</t>
  </si>
  <si>
    <t>Drury South</t>
  </si>
  <si>
    <t>Opaheke</t>
  </si>
  <si>
    <t>Drury- East PC</t>
  </si>
  <si>
    <t>Drury East</t>
  </si>
  <si>
    <t>Drury East PC</t>
  </si>
  <si>
    <t>Drury - East</t>
  </si>
  <si>
    <t>Land Transaction List Data Review date</t>
  </si>
  <si>
    <t>Comment</t>
  </si>
  <si>
    <t>Transaction Ref</t>
  </si>
  <si>
    <t>Overall project</t>
  </si>
  <si>
    <t>Property ID</t>
  </si>
  <si>
    <t>Property Address</t>
  </si>
  <si>
    <t>Acq is Permanent/Temp</t>
  </si>
  <si>
    <t>Acq is full/Partial</t>
  </si>
  <si>
    <t>Land area required</t>
  </si>
  <si>
    <t>Legal desc</t>
  </si>
  <si>
    <t>Rate Account</t>
  </si>
  <si>
    <t>land status</t>
  </si>
  <si>
    <t xml:space="preserve">Spreads the cost over time based on project construction date on </t>
  </si>
  <si>
    <t>Property Ref</t>
  </si>
  <si>
    <t>Property</t>
  </si>
  <si>
    <t>Total property Area</t>
  </si>
  <si>
    <t>Land Price Basis (default, RID,Alternative Pricing)</t>
  </si>
  <si>
    <t>leasehold Unit titles</t>
  </si>
  <si>
    <t>Property_CV</t>
  </si>
  <si>
    <t>Property_LV</t>
  </si>
  <si>
    <t>Additional Cost allowance (see comment)</t>
  </si>
  <si>
    <t>Injurious Affection Risk (only applies to partial acquisitions)</t>
  </si>
  <si>
    <t>Acquisition Status</t>
  </si>
  <si>
    <t>ratepayer_name</t>
  </si>
  <si>
    <t>Val_REF</t>
  </si>
  <si>
    <t>Zoning</t>
  </si>
  <si>
    <t>IA Category</t>
  </si>
  <si>
    <t>Lnd1_AquisDate</t>
  </si>
  <si>
    <t>Model assumes that where mutliple projects require land from the same property, all of the land will be aquired in a single transaction. This page maps property aqusition to project construction dates, to enable identification of the earliest date land is required</t>
  </si>
  <si>
    <t>Acq is Perm/Temp</t>
  </si>
  <si>
    <t>Construction Year</t>
  </si>
  <si>
    <t>Project Number</t>
  </si>
  <si>
    <t>ProjectID</t>
  </si>
  <si>
    <t>Project is Included in Dcs?</t>
  </si>
  <si>
    <t>Earliest Construction year</t>
  </si>
  <si>
    <t>Total Land for Partial Aquistion</t>
  </si>
  <si>
    <t>Total Land for Full Acquistion</t>
  </si>
  <si>
    <t>Land Value from RID</t>
  </si>
  <si>
    <t>Known Acquisition Date</t>
  </si>
  <si>
    <t>Dwelling for PWA section 72</t>
  </si>
  <si>
    <t>RID LV Escalated to current year</t>
  </si>
  <si>
    <t xml:space="preserve">Current Year RID Land Rate $/sqm </t>
  </si>
  <si>
    <t>Land Price Model  price$/psm current year</t>
  </si>
  <si>
    <t>Land Price Model current year price$/psm  for development stage at year of acquisition</t>
  </si>
  <si>
    <t>Unescalated land price used for modelling no development stage adj</t>
  </si>
  <si>
    <t>Unescalated land price used for modelling with  development stage adj</t>
  </si>
  <si>
    <t>Ran</t>
  </si>
  <si>
    <t>% of Land to be acquired that is within flood plain, to be priced on RID value</t>
  </si>
  <si>
    <t>% of Developable land to be aquired, to be priced on highest price</t>
  </si>
  <si>
    <t>Alternative pricing standard price %</t>
  </si>
  <si>
    <t>Proportion on Alternative pricing  %</t>
  </si>
  <si>
    <t>Escalated Land Price for modelling</t>
  </si>
  <si>
    <t>LPR_escalation</t>
  </si>
  <si>
    <t>Compounded Land Esc rate from FY24</t>
  </si>
  <si>
    <t>Current Year RID Land Rate $/sqm Escalated</t>
  </si>
  <si>
    <t>Land Price Model current year price$/psm  for development stage at year of acquisition Escalated</t>
  </si>
  <si>
    <t>Lnd4_TransCost</t>
  </si>
  <si>
    <t>Lnd3_LeaseCost</t>
  </si>
  <si>
    <t>Construction Year/Lease Year</t>
  </si>
  <si>
    <t>Total Property Land Area</t>
  </si>
  <si>
    <t>MSM Zone</t>
  </si>
  <si>
    <t>Land Price basis</t>
  </si>
  <si>
    <t>Proportion standard price %</t>
  </si>
  <si>
    <t>Land Lease Cost Unescalated, No Dev stage adjustment</t>
  </si>
  <si>
    <t xml:space="preserve">Land Lease Cost Unescalated, Adjusted for Dev stage </t>
  </si>
  <si>
    <t>Earliest Construction Date (for leases)</t>
  </si>
  <si>
    <t>Assumed Acquisition Date</t>
  </si>
  <si>
    <t>Total Land for temporary Acquistion</t>
  </si>
  <si>
    <t>Allowance for Improvements on Land (not escalated)</t>
  </si>
  <si>
    <t>Partial  Acquisition Transaction Cost Unescalated</t>
  </si>
  <si>
    <t>Partial Aquistion Section 72 Not Escalated</t>
  </si>
  <si>
    <t>Partial  Acquisition Transaction Cost Escalated</t>
  </si>
  <si>
    <t>Injurious Affection (Escalated)</t>
  </si>
  <si>
    <t>Partial Acquisititon Cost Escalated</t>
  </si>
  <si>
    <t>Partial Acquisition Unescalated no dev stage adj</t>
  </si>
  <si>
    <t>Partial Acquisition Unescalated with dev stage adj</t>
  </si>
  <si>
    <t>Injurious Affection (Unscalated No Dev stage adj)</t>
  </si>
  <si>
    <t>Injurious Affection (Unscalated with Dev stage adj)</t>
  </si>
  <si>
    <t>Full  Acquisition Transaction Cost Unescalated</t>
  </si>
  <si>
    <t>Full Aquistion Section 72 Not Escalated</t>
  </si>
  <si>
    <t>Full Acquisition Transaction Cost Escalated</t>
  </si>
  <si>
    <t>Allowance Category</t>
  </si>
  <si>
    <t>Temp  Acquisition Transaction Cost Unescalated</t>
  </si>
  <si>
    <t>Temp Acquisition Transaction Cost Escalated</t>
  </si>
  <si>
    <t>Transaction Cost Allowances for Partial Acqusitions</t>
  </si>
  <si>
    <t>Transaction Cost Allowances for Full Aqusitions</t>
  </si>
  <si>
    <t>Transaction Cost Allowances for Temp Aqusitions</t>
  </si>
  <si>
    <t>Land Lease Cost Escalated inc Dev Stage Adjustment</t>
  </si>
  <si>
    <t>Total Property Cost, Unescalated</t>
  </si>
  <si>
    <t>Land Development Stage Adjustment</t>
  </si>
  <si>
    <t>Total Property Cost, Escalated</t>
  </si>
  <si>
    <t>Lease Cost as % of Land Cost</t>
  </si>
  <si>
    <t>Earliest Construction Year</t>
  </si>
  <si>
    <t>Total Land for Full  Aquistion</t>
  </si>
  <si>
    <t>Partial Land Acquisition Cost Unescalated, No Dev stage adjustment</t>
  </si>
  <si>
    <t xml:space="preserve">Partial Land Aquisition Cost Unescalated, Adjusted for Dev stage </t>
  </si>
  <si>
    <t>Partial Land Acquisition Cost Escalated in Dev Stage Adjustment</t>
  </si>
  <si>
    <t>Full Land Acquisition Cost Unescalated, No Dev stage adjustment</t>
  </si>
  <si>
    <t xml:space="preserve">Full Land Aquisition Cost Unescalated, Adjusted for Dev stage </t>
  </si>
  <si>
    <t>Full Land Acquisition Cost Escalated in Dev Stage Adjustment</t>
  </si>
  <si>
    <t>Share Partial on Property</t>
  </si>
  <si>
    <t>Share Full acquisition on Property</t>
  </si>
  <si>
    <t>Share Temp on property</t>
  </si>
  <si>
    <t>Check Partial total</t>
  </si>
  <si>
    <t>Check Full total</t>
  </si>
  <si>
    <t>Check Temp</t>
  </si>
  <si>
    <t>Total Partial Transaction Costs Unescalated</t>
  </si>
  <si>
    <t>Total Partial Transactions Costs Unescalated, adjusted for dev stage</t>
  </si>
  <si>
    <t>Total Partial Transaction Costs Escalated</t>
  </si>
  <si>
    <t>Total Full Transaction Costs Unescalated</t>
  </si>
  <si>
    <t>Total Full Transaction Costs Escalated</t>
  </si>
  <si>
    <t xml:space="preserve">Partial Acquisition Cost Unescalated, Adjusted for Dev stage </t>
  </si>
  <si>
    <t xml:space="preserve">Partial Acquisition Cost Unescalated, Not Adjusted for Dev stage </t>
  </si>
  <si>
    <t>Partial Acquisition Cost Escalated</t>
  </si>
  <si>
    <t xml:space="preserve">Full Acquisition Cost Unescalated, Not Adjusted for Dev stage </t>
  </si>
  <si>
    <t xml:space="preserve">Full Acquisition Cost Unescalated, Adjusted for Dev stage </t>
  </si>
  <si>
    <t>Full Acquisition Cost Escalated</t>
  </si>
  <si>
    <t xml:space="preserve">Temp Lease Cost Unescalated, Not Adjusted for Dev stage </t>
  </si>
  <si>
    <t xml:space="preserve">Temp Lease Cost Unescalated, Adjusted for Dev stage </t>
  </si>
  <si>
    <t>Temp Lease Cost Escalated</t>
  </si>
  <si>
    <t>Lnd2_LandPriceForAcq</t>
  </si>
  <si>
    <t>Drury_4b</t>
  </si>
  <si>
    <t>Drury_10a</t>
  </si>
  <si>
    <t>Drury_11</t>
  </si>
  <si>
    <t>Drury_13a</t>
  </si>
  <si>
    <t>Drury_14a</t>
  </si>
  <si>
    <t>Drury_15</t>
  </si>
  <si>
    <t>Drury_23b</t>
  </si>
  <si>
    <t>Drury_23d</t>
  </si>
  <si>
    <t>Drury_24</t>
  </si>
  <si>
    <t>Drury_28a</t>
  </si>
  <si>
    <t>Drury_28</t>
  </si>
  <si>
    <t>Drury_29</t>
  </si>
  <si>
    <t>Drury_30</t>
  </si>
  <si>
    <t>Drury_32</t>
  </si>
  <si>
    <t>Drury_36a</t>
  </si>
  <si>
    <t>Drury_36b</t>
  </si>
  <si>
    <t>Drury_54</t>
  </si>
  <si>
    <t>Drury_55a</t>
  </si>
  <si>
    <t>Drury_55</t>
  </si>
  <si>
    <t>Drury_56</t>
  </si>
  <si>
    <t>Drury_60a</t>
  </si>
  <si>
    <t>Drury_63</t>
  </si>
  <si>
    <t>Drury_65a(i)</t>
  </si>
  <si>
    <t>Drury_66</t>
  </si>
  <si>
    <t>Drury_67</t>
  </si>
  <si>
    <t>Drury_68</t>
  </si>
  <si>
    <t>Drury_70</t>
  </si>
  <si>
    <t>Drury_30.1</t>
  </si>
  <si>
    <t>Drury_30.2</t>
  </si>
  <si>
    <t>Drury_10b</t>
  </si>
  <si>
    <t>Drury_37a(i)</t>
  </si>
  <si>
    <t>Drury_40a</t>
  </si>
  <si>
    <t>Drury_41b</t>
  </si>
  <si>
    <t>Drury_42c</t>
  </si>
  <si>
    <t>Drury_43b</t>
  </si>
  <si>
    <t>Earliest Date for Tempoary Lease</t>
  </si>
  <si>
    <t>Construction Date</t>
  </si>
  <si>
    <t>Phasing</t>
  </si>
  <si>
    <t>Total</t>
  </si>
  <si>
    <t>Total Cost</t>
  </si>
  <si>
    <t>Aqusition Date</t>
  </si>
  <si>
    <t>Total Full and Partial escalated</t>
  </si>
  <si>
    <t>Total Property Cost Escalated</t>
  </si>
  <si>
    <t>Construction Date: Finance Adjusted Modelled Construction year</t>
  </si>
  <si>
    <t>Total Property Cost after mitigation excluded</t>
  </si>
  <si>
    <t>Total Property Cost after mitigation</t>
  </si>
  <si>
    <t>Total Construction Cost after mitigation</t>
  </si>
  <si>
    <t>Brownfield renewal costs for relevant projects are pro rata calculated from cost and renewal rates of generic project types. This section shows the relevant generic brownfield project type information.</t>
  </si>
  <si>
    <t>Brownfield renewal costs for relevant projects are pro rata calculated on either a per unit or per kilometre cost of the project.</t>
  </si>
  <si>
    <t>Resurfacing renewal costs for rural roads on which the projects are located are calculated on a m2 basis. This section shows the area and cost of rural road renewals.</t>
  </si>
  <si>
    <t>Total renewal costs are calculated as the sum of the brownfield renewal rate and road resurfacing renewal rate.</t>
  </si>
  <si>
    <t>Rural local road renewal ($/m2)</t>
  </si>
  <si>
    <t>Rural collector road renewal ($/m2)</t>
  </si>
  <si>
    <t>Generic brownfield project type</t>
  </si>
  <si>
    <t>Generic brownfield project units</t>
  </si>
  <si>
    <t>Generic brownfield project renewal rate</t>
  </si>
  <si>
    <t>Generic brownfield project cost</t>
  </si>
  <si>
    <t>Project length (km)</t>
  </si>
  <si>
    <t>PW Cost</t>
  </si>
  <si>
    <t>PW per unit/km</t>
  </si>
  <si>
    <t>Rural local road renewal area (m2)</t>
  </si>
  <si>
    <t>Rural collector road renewal area (m2)</t>
  </si>
  <si>
    <t>Rural local road renewal cost ($)</t>
  </si>
  <si>
    <t>Rural collector road renewal cost ($)</t>
  </si>
  <si>
    <t>Brownfield renewal rate</t>
  </si>
  <si>
    <t>Resurfacing renewal rate</t>
  </si>
  <si>
    <t>Total renewal rate</t>
  </si>
  <si>
    <t>Total renewal cost</t>
  </si>
  <si>
    <t>per km</t>
  </si>
  <si>
    <t>Renewal Share of Project %</t>
  </si>
  <si>
    <t>Drury_1b</t>
  </si>
  <si>
    <t>Drury_2a</t>
  </si>
  <si>
    <t>Drury_7</t>
  </si>
  <si>
    <t>Drury_8</t>
  </si>
  <si>
    <t>Drury_12</t>
  </si>
  <si>
    <t>Drury_13b</t>
  </si>
  <si>
    <t>Drury_14b</t>
  </si>
  <si>
    <t>Drury_16b</t>
  </si>
  <si>
    <t>Drury_20a</t>
  </si>
  <si>
    <t>Drury_21</t>
  </si>
  <si>
    <t>Drury_22</t>
  </si>
  <si>
    <t>Drury_23a</t>
  </si>
  <si>
    <t>Drury_23c</t>
  </si>
  <si>
    <t>Drury_25</t>
  </si>
  <si>
    <t>Drury_27a</t>
  </si>
  <si>
    <t>Drury_31</t>
  </si>
  <si>
    <t>Drury_33</t>
  </si>
  <si>
    <t>Drury_36c</t>
  </si>
  <si>
    <t>Drury_37a(ii)</t>
  </si>
  <si>
    <t>Drury_37b(i)</t>
  </si>
  <si>
    <t>Drury_37b(ii)</t>
  </si>
  <si>
    <t>Drury_39b</t>
  </si>
  <si>
    <t>Drury_39c</t>
  </si>
  <si>
    <t>Drury_40b</t>
  </si>
  <si>
    <t>Drury_41a</t>
  </si>
  <si>
    <t>Drury_42a</t>
  </si>
  <si>
    <t>Drury_42b</t>
  </si>
  <si>
    <t>Drury_46</t>
  </si>
  <si>
    <t>Drury_58</t>
  </si>
  <si>
    <t>Drury_59</t>
  </si>
  <si>
    <t>Drury_65a(ii)</t>
  </si>
  <si>
    <t>Drury_65b(i)</t>
  </si>
  <si>
    <t>Drury_65b(ii)</t>
  </si>
  <si>
    <t>Drury_69</t>
  </si>
  <si>
    <t>ProJ1_GrowthLOSCost</t>
  </si>
  <si>
    <t>Calculates the total project cost, exclusive of mitigation, and renewal</t>
  </si>
  <si>
    <t>Total in LTP (2025 to 2034)</t>
  </si>
  <si>
    <t>Total beyond  2034</t>
  </si>
  <si>
    <t>Greg's adjusted year to meet financial constraints</t>
  </si>
  <si>
    <t>Collector road indicator</t>
  </si>
  <si>
    <t>WK funding within the LTP (51% for non-collectors)</t>
  </si>
  <si>
    <t>WK funding beyond 2031 (51% for non-collectors)</t>
  </si>
  <si>
    <t>Construction year prior to adjustment</t>
  </si>
  <si>
    <t>Arterial</t>
  </si>
  <si>
    <t>Total 2025 to 2054</t>
  </si>
  <si>
    <t>Included in DCs</t>
  </si>
  <si>
    <t>Corridor Type</t>
  </si>
  <si>
    <t xml:space="preserve"> adjusted year to meet financial constraints</t>
  </si>
  <si>
    <t>Project description</t>
  </si>
  <si>
    <t>Include in DCs?</t>
  </si>
  <si>
    <t>Corrider Type</t>
  </si>
  <si>
    <t>Funding area</t>
  </si>
  <si>
    <t>DC growth percentage</t>
  </si>
  <si>
    <t>Transport - Drury East IPA</t>
  </si>
  <si>
    <t>WK DE</t>
  </si>
  <si>
    <t>Transport - Drury West 1 IPA</t>
  </si>
  <si>
    <t>Transport - Drury West 2 IPA</t>
  </si>
  <si>
    <t>Transport - Opaheke IPA</t>
  </si>
  <si>
    <t>Transport - Southern Growth Area 3</t>
  </si>
  <si>
    <t xml:space="preserve"> </t>
  </si>
  <si>
    <t>Transport - Southern Growth Area 2</t>
  </si>
  <si>
    <t>Transport - Southern Growth Area 1</t>
  </si>
  <si>
    <t>Transport - Auckland wide</t>
  </si>
  <si>
    <t>Transport - Auckland Wide</t>
  </si>
  <si>
    <t>Transport - Drury IPA</t>
  </si>
  <si>
    <t>AGS extended to full build out year (FBO) for the investment priority areas (IPA)</t>
  </si>
  <si>
    <t>Growth scenario - Extending AGSv1 from 2052 to full build out year</t>
  </si>
  <si>
    <t>HOUSEHOLD FORECASTS</t>
  </si>
  <si>
    <t>POPULATION FORECASTS</t>
  </si>
  <si>
    <t>EMPLOYMENT FORECASTS</t>
  </si>
  <si>
    <t>HOUSEHOLD OCCUPANCY LEVELS (population divided by households)</t>
  </si>
  <si>
    <t>MSM zone</t>
  </si>
  <si>
    <t>Local Board</t>
  </si>
  <si>
    <t>IPA area</t>
  </si>
  <si>
    <t>IPA sub area</t>
  </si>
  <si>
    <t>FBO Year (assume 2052 for non-IPAs)</t>
  </si>
  <si>
    <t>LTP growth (2025-2034)</t>
  </si>
  <si>
    <t>Total growth 2023-2052</t>
  </si>
  <si>
    <t>Rodney</t>
  </si>
  <si>
    <t>Hibiscus and Bays</t>
  </si>
  <si>
    <t>Upper Harbour</t>
  </si>
  <si>
    <t>Kaipatiki</t>
  </si>
  <si>
    <t>Devonport - Takapuna</t>
  </si>
  <si>
    <t>Northwest</t>
  </si>
  <si>
    <t>Kumeu-Huapai</t>
  </si>
  <si>
    <t>Riverhead</t>
  </si>
  <si>
    <t>Waitakere Ranges</t>
  </si>
  <si>
    <t>Henderson - Massey</t>
  </si>
  <si>
    <t>Redhills</t>
  </si>
  <si>
    <t>Westgate</t>
  </si>
  <si>
    <t>Whenuapai</t>
  </si>
  <si>
    <t>Whau</t>
  </si>
  <si>
    <t>Waitemata</t>
  </si>
  <si>
    <t>Albert - Eden</t>
  </si>
  <si>
    <t>Orakei</t>
  </si>
  <si>
    <t>Mt Roskill</t>
  </si>
  <si>
    <t>Puketapapa</t>
  </si>
  <si>
    <t>Maungakiekie - Tamaki</t>
  </si>
  <si>
    <t>Tamaki</t>
  </si>
  <si>
    <t>Howick</t>
  </si>
  <si>
    <t>Otara - Papatoetoe</t>
  </si>
  <si>
    <t>Manurewa</t>
  </si>
  <si>
    <t>Franklin</t>
  </si>
  <si>
    <t>Mangere - Otahuhu</t>
  </si>
  <si>
    <t>Mangere</t>
  </si>
  <si>
    <t>Papakura</t>
  </si>
  <si>
    <t>Tuakau-Pokeno</t>
  </si>
  <si>
    <t>Waiheke - Great Barrier</t>
  </si>
  <si>
    <t>TOTAL</t>
  </si>
  <si>
    <t>Annual change</t>
  </si>
  <si>
    <t>Auckland Region total (excludes Tuakau-Pokeno)</t>
  </si>
  <si>
    <t>Filter Total</t>
  </si>
  <si>
    <t>2023 Est HH</t>
  </si>
  <si>
    <t>2023 Est Emp</t>
  </si>
  <si>
    <t>2060     HH</t>
  </si>
  <si>
    <t>2060 EMP</t>
  </si>
  <si>
    <t>HH Growth</t>
  </si>
  <si>
    <t>Emp Growth</t>
  </si>
  <si>
    <t>2023 HH+0.4EMP</t>
  </si>
  <si>
    <t>2060 HH+0.4EMP</t>
  </si>
  <si>
    <t>HH+0.4EMP Growth</t>
  </si>
  <si>
    <t>Growth % of 2060</t>
  </si>
  <si>
    <t>Southern growth area 3</t>
  </si>
  <si>
    <t>Southern growth area 2</t>
  </si>
  <si>
    <t>Paerata / Pukekoehoe</t>
  </si>
  <si>
    <t>Southern growth area 1</t>
  </si>
  <si>
    <t>Papakura / Takanini</t>
  </si>
  <si>
    <t>Auckland wide</t>
  </si>
  <si>
    <t>Drury IPA</t>
  </si>
  <si>
    <t>Drury West</t>
  </si>
  <si>
    <t>Drury West2</t>
  </si>
  <si>
    <t>Paerata/Pukekohe</t>
  </si>
  <si>
    <t>Papaukura/Takaanini</t>
  </si>
  <si>
    <t>Auckland</t>
  </si>
  <si>
    <t>SUM</t>
  </si>
  <si>
    <t>Southern Growth Area 3</t>
  </si>
  <si>
    <t>Southern Growth Area 2</t>
  </si>
  <si>
    <t>Southern Growth Area 1</t>
  </si>
  <si>
    <t>Weigthed Measure of Growth (HH+Emp)</t>
  </si>
  <si>
    <t>HH Weight</t>
  </si>
  <si>
    <t>EMP Weight</t>
  </si>
  <si>
    <t>Area</t>
  </si>
  <si>
    <t>2023 HH+0.5EMP</t>
  </si>
  <si>
    <t>2060 HH+0.5EMP</t>
  </si>
  <si>
    <t>HH+0.5EMP Growth</t>
  </si>
  <si>
    <t>Previous 2022 Growth</t>
  </si>
  <si>
    <t>DE/DW</t>
  </si>
  <si>
    <t>Drury / Opaheke</t>
  </si>
  <si>
    <t>DW</t>
  </si>
  <si>
    <t>Combined Drury West</t>
  </si>
  <si>
    <t>DE</t>
  </si>
  <si>
    <t>Drury East / Opaheke</t>
  </si>
  <si>
    <t>Drury East IPA</t>
  </si>
  <si>
    <t>Drury West 1 IPA</t>
  </si>
  <si>
    <t>Drury West 2 IPA</t>
  </si>
  <si>
    <t>Opaheke IPA</t>
  </si>
  <si>
    <t>Papakura/Takanini</t>
  </si>
  <si>
    <t>Paerata/Pukekohoe</t>
  </si>
  <si>
    <t>Auckland Wide</t>
  </si>
  <si>
    <t>Filter total</t>
  </si>
  <si>
    <t>Grand total</t>
  </si>
  <si>
    <t>Total of includes</t>
  </si>
  <si>
    <t>adjusted year to meet financial constraints</t>
  </si>
  <si>
    <t>Current Year for costs</t>
  </si>
  <si>
    <t>Data from Land escalation and plan zone changes methodologies for reserve, community facilities, and transport land acquistions model, based on 27 Feb 2024 o/s dataset</t>
  </si>
  <si>
    <t>Lnd2a_LandCostAqc</t>
  </si>
  <si>
    <t>Lnd5_TotalPropertyCost</t>
  </si>
  <si>
    <t>Calculates the land  cost of full and partial acquisitions using the land price from Lnd2_LandPriceForAcq. Assumes where multiple projects require land from the property land will be aquired in one transaction for the earliest project date</t>
  </si>
  <si>
    <t>Calculates Cost of leasing land using the same land pricing methdology as Lnd2a_LandCostAqc. Land will be leased in the year of construction, so costs are calculated per project property transaction</t>
  </si>
  <si>
    <t>Calculates Transaction Costs for Land acquisitions and leases, as well as the cost of improvements for full aqusitions</t>
  </si>
  <si>
    <t xml:space="preserve"> Calcs escalated land price per sqm from RID, LPM and alternate price and selects alternate price (if provided) or the higher of RID/LPM. Costs are split into unescalated, unescalated but adjusted for expected land development stage in year of aqusition and escalated, to show the impact of shifting project dates</t>
  </si>
  <si>
    <t>Adds together land costs from  Lnd2a_LandCostAqc Lnd3_LeaseCost Lnd4_TransCost</t>
  </si>
  <si>
    <t>Lnd6_Proj_Prop_map</t>
  </si>
  <si>
    <t>Lnd7_Total_Proj_Prop_Cost</t>
  </si>
  <si>
    <t>Apportions share of land aqusition cost to projects based on the share of land required for the project for each transaction</t>
  </si>
  <si>
    <t>Sums up all the land transaction costs on Lnd7_Total_Proj_Prop_Cost for each project for projects to be included in the DCs,</t>
  </si>
  <si>
    <t>Lnd8_Mitigation</t>
  </si>
  <si>
    <t>Excludes the share of property costs expected to be delivered by developers as mitigation works under their consent, or by other third parties</t>
  </si>
  <si>
    <t>Calculates Base Construction cost from I3 Project list</t>
  </si>
  <si>
    <t>Applies Client Managed Cost Allowances from I1 Assumptions</t>
  </si>
  <si>
    <t>Subtracts the share of costs attributable to renewal of existing assets</t>
  </si>
  <si>
    <t>Con7_Renewal</t>
  </si>
  <si>
    <t>Land Cost Escalation due to Development Stage</t>
  </si>
  <si>
    <t>Land Price Escalation</t>
  </si>
  <si>
    <t>Contingency</t>
  </si>
  <si>
    <t>mitigation</t>
  </si>
  <si>
    <t>Construction Base Cost</t>
  </si>
  <si>
    <t>Total Property Cost to be funded through NZTA, DCs and rates</t>
  </si>
  <si>
    <t>Total Property Cost</t>
  </si>
  <si>
    <t>Share of Property costs to expected to be provided through Mitigation</t>
  </si>
  <si>
    <t>Land Aqusition/Lease Cost (incl transaction costs)</t>
  </si>
  <si>
    <t>Total Construction Costs</t>
  </si>
  <si>
    <t>Share of construction costs to expected to be provided through Mitigation</t>
  </si>
  <si>
    <t>Total Construction Cost to be funded through NZTA, DCs and rates</t>
  </si>
  <si>
    <t>Level of Servce Share (rates funded)</t>
  </si>
  <si>
    <t>Expected NZTA FAR rate funding</t>
  </si>
  <si>
    <t>Growth share of Cost</t>
  </si>
  <si>
    <t>Total project cost before mitigation (Property and Construction)</t>
  </si>
  <si>
    <t>Total project cost after mitigation (Property and Construction)</t>
  </si>
  <si>
    <t>Share of construction costs related to AT asset Renewal (these costs are deducted before loading to DC model)</t>
  </si>
  <si>
    <t>Growth Share to be funded by DCs</t>
  </si>
  <si>
    <t>Drury_1a</t>
  </si>
  <si>
    <t>2-lane urban- existing road layout with active modes on both sides + intersection improvements (TDM)</t>
  </si>
  <si>
    <t>4-lane urban- existing road layout with active modes on both sides + intersection improvements (TDM)</t>
  </si>
  <si>
    <t>Drury_2b</t>
  </si>
  <si>
    <t>Drury_3</t>
  </si>
  <si>
    <t>Intersection upgrades- existing intersection with active modes crossings (TDM)</t>
  </si>
  <si>
    <t>Drury_4a</t>
  </si>
  <si>
    <t xml:space="preserve">2-lane urban - upgrade existing road layout with active modes on both sides, 20m cross-section </t>
  </si>
  <si>
    <t>Drury_4</t>
  </si>
  <si>
    <t>Drury_5</t>
  </si>
  <si>
    <t>Drury_6</t>
  </si>
  <si>
    <t>2-lane urban - upgrade existing road layout with active modes on both sides</t>
  </si>
  <si>
    <t>Drury_9a</t>
  </si>
  <si>
    <t xml:space="preserve"> 2-lane signalised intersection with active mode crossings</t>
  </si>
  <si>
    <t>Drury_9b</t>
  </si>
  <si>
    <t>multi-lane signalised intersection with active mode crossings, SGA design</t>
  </si>
  <si>
    <t>multi-lane roundabout with active mode crossings, SGA design</t>
  </si>
  <si>
    <t>Intersection improvements on Bremner-Firth Rd, Norrie-Firth Rd, GSR-Firth Rd, Active mode facilities on both sides of Firth &amp; Norrie Rd</t>
  </si>
  <si>
    <t>2-lane urban- new 2-lane arterial with active modes on both sides + intersection improvements (TDM)</t>
  </si>
  <si>
    <t>4-lane urban- upgrade 2-lane arterial with SGA design + intersection improvements (TDM)</t>
  </si>
  <si>
    <t>Drury_14</t>
  </si>
  <si>
    <t>2-lane urban (upgrade existing road layout with active modes on both sides + intersection improvements + new connection to Quarry Rd)</t>
  </si>
  <si>
    <t>2-lane urban (New Road connection to Quarry Road with active modes on both sides + intersection improvements)</t>
  </si>
  <si>
    <t>2-lane urban (upgrade existing road layout with active modes on both sides + intersection improvements)</t>
  </si>
  <si>
    <t>2-lane collector- new collector with active mode on both sides + intersection improvements (TDM)</t>
  </si>
  <si>
    <t>Drury_16a</t>
  </si>
  <si>
    <t>Drury_17</t>
  </si>
  <si>
    <t>Drury_19-1</t>
  </si>
  <si>
    <t>Drury_19-2</t>
  </si>
  <si>
    <t>Drury_19-3</t>
  </si>
  <si>
    <t>Active mode upgrades- existing road layout with active modes on both sides + intersection upgrades for active mode crossing</t>
  </si>
  <si>
    <t>Upgrade intersection with active modes facilities(TDM)</t>
  </si>
  <si>
    <t xml:space="preserve">Interim 2-lane – install kerb and channel within existing road corridor with provision of active modes on both sides, 20m cross-section </t>
  </si>
  <si>
    <t>Final 4-lane - following interim option, upgrade Road corridor to provide four lanes with additional turning lanes at intersections where required (as indicated in SGA Design</t>
  </si>
  <si>
    <t>Drury_23</t>
  </si>
  <si>
    <t>2-lane urban- upgrade existing road layout to 2-lane urban with active modes on both sides</t>
  </si>
  <si>
    <t>Drury_27b</t>
  </si>
  <si>
    <t>4-lane urban- upgrade existing road layout with active modes on both sides + intersection upgrades (TDM)</t>
  </si>
  <si>
    <t>2-lane collector to connect with Drury Central Station, including bridge over streamM)</t>
  </si>
  <si>
    <t>2-lane urban - upgrade existing roadwith active modes on both sides / Mill Road design ?</t>
  </si>
  <si>
    <t>2-lane urban- upgrade existing road layout to 2-lane urban with active modes on both sides (TDM )</t>
  </si>
  <si>
    <t>Drury_34</t>
  </si>
  <si>
    <t>2-lane urban- new road layout with active modes on both sides (TDM)</t>
  </si>
  <si>
    <t>Drury_35a</t>
  </si>
  <si>
    <t>2-lane- new road layout with active modes on both sides (depends on Mill Road design and sequencing)</t>
  </si>
  <si>
    <t>Drury_35b</t>
  </si>
  <si>
    <t>4-lane- new road layout with active modes on both sides (depends on Mill Road design and sequencing)</t>
  </si>
  <si>
    <t>Drury_36</t>
  </si>
  <si>
    <t>4-lane urban- upgrade with active modes on both sides (SGA design)</t>
  </si>
  <si>
    <t>2-lane urban- upgrade existing road layout with active modes on both sides (Under construction)</t>
  </si>
  <si>
    <t>4-lane urban- upgrade interim 2-lane urban corridor to a 4-lane corridor with active modes on both sides (SGA design)</t>
  </si>
  <si>
    <t>Upgrade interim 2-lane bridges (3No. to 4 lane bridges with active modes on both sides (SGA design)</t>
  </si>
  <si>
    <t>2-lane urban- bridge construction</t>
  </si>
  <si>
    <t>4-lane urban- Bridge Widening</t>
  </si>
  <si>
    <t>Drury_38a</t>
  </si>
  <si>
    <t>2-lane urban- new road layout with active modes on both sides, TDM , (depends on Mill Rd)</t>
  </si>
  <si>
    <t>Drury_38b</t>
  </si>
  <si>
    <t>4-lane urban- with active modes on both sides, TDM , (depends on Mill Rd)</t>
  </si>
  <si>
    <t>Drury_18a</t>
  </si>
  <si>
    <t>Drury_18b</t>
  </si>
  <si>
    <t>Drury_39a</t>
  </si>
  <si>
    <t xml:space="preserve">2-lane urban- new road layout with active modes on both sides (Under construction) </t>
  </si>
  <si>
    <t>4-lane urban- upgrade 2-lane urban excl bridge</t>
  </si>
  <si>
    <t>4-lane urban- upgrade 2-lane bridge widening</t>
  </si>
  <si>
    <t xml:space="preserve"> 2-lane signalised intersection (new intersection with active mode crossings)</t>
  </si>
  <si>
    <t xml:space="preserve"> Multi-lane signalised intersection (upgrade intersection with active mode crossings)</t>
  </si>
  <si>
    <t>2-lane urban- upgrade existing road with active modes on both sides (TDM)</t>
  </si>
  <si>
    <t>4-lane urban- upgrade 2-lane urban to 4-lane with active modes on both sides, (TDM)</t>
  </si>
  <si>
    <t>Drury_43a</t>
  </si>
  <si>
    <t xml:space="preserve"> 2-lane intersection (Intersection upgrade + active mode crossings)</t>
  </si>
  <si>
    <t>Multi-lane signalised intersection (Intersection upgrade + active mode crossings)</t>
  </si>
  <si>
    <t>Drury_44</t>
  </si>
  <si>
    <t>Drury_45</t>
  </si>
  <si>
    <t>Drury_47</t>
  </si>
  <si>
    <t>Drury_48</t>
  </si>
  <si>
    <t>Drury_49</t>
  </si>
  <si>
    <t>Drury_50a</t>
  </si>
  <si>
    <t>2-lane urban- upgrade existing road layout with active modes on northern side only</t>
  </si>
  <si>
    <t>Drury_50b</t>
  </si>
  <si>
    <t>Drury_51</t>
  </si>
  <si>
    <t>Drury_52</t>
  </si>
  <si>
    <t>Drury_53</t>
  </si>
  <si>
    <t>Drury_57</t>
  </si>
  <si>
    <t xml:space="preserve">2-lane urban- new road layout with active modes on both sides, (TDM) </t>
  </si>
  <si>
    <t>2-lane urban- upgrade existing road layout with active modes on both sides + intersection improvements (TDM)</t>
  </si>
  <si>
    <t xml:space="preserve"> 2-lane intersection (new intersection + active mode crossings)</t>
  </si>
  <si>
    <t>Drury_60b</t>
  </si>
  <si>
    <t>2-lane urban - new collector with active mode on both sides + intersection improvements (TDM)</t>
  </si>
  <si>
    <t>REDACTED FOR PUBLIC RELEASE Local Government Official Information and Meetings Act 1987 Sec 7(2)(i)</t>
  </si>
  <si>
    <t>Adjusted year to meet financial constraints</t>
  </si>
  <si>
    <t>Project costs loaded to DC model before applying NZTA funding and DC growth percentage</t>
  </si>
  <si>
    <t>WK/NZTA funding rate</t>
  </si>
  <si>
    <t>Total cost less NZTA/WK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</si>
</sst>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6" formatCode="&quot;$&quot;#,##0;[Red]\-&quot;$&quot;#,##0"/>
    <numFmt numFmtId="7" formatCode="&quot;$&quot;#,##0.00;\-&quot;$&quot;#,##0.00"/>
    <numFmt numFmtId="8" formatCode="&quot;$&quot;#,##0.00;[Red]\-&quot;$&quot;#,##0.00"/>
    <numFmt numFmtId="44" formatCode="_-&quot;$&quot;* #,##0.00_-;\-&quot;$&quot;* #,##0.00_-;_-&quot;$&quot;* &quot;-&quot;??_-;_-@_-"/>
    <numFmt numFmtId="43" formatCode="_-* #,##0.00_-;\-* #,##0.00_-;_-* &quot;-&quot;??_-;_-@_-"/>
    <numFmt numFmtId="164" formatCode="&quot;$&quot;#,##0"/>
    <numFmt numFmtId="165" formatCode="&quot;$&quot;#,##0.00"/>
    <numFmt numFmtId="166" formatCode="_-* #,##0_-;\-* #,##0_-;_-* &quot;-&quot;??_-;_-@_-"/>
    <numFmt numFmtId="167" formatCode="#,##0_ ;[Red]\-#,##0\ "/>
    <numFmt numFmtId="168" formatCode="0.0%"/>
    <numFmt numFmtId="169" formatCode="0.000000"/>
    <numFmt numFmtId="170" formatCode="0.0"/>
    <numFmt numFmtId="171" formatCode="0_ ;[Red]\-0\ "/>
    <numFmt numFmtId="172" formatCode="#,##0.00_ ;[Red]\-#,##0.00\ "/>
  </numFmts>
  <fonts count="4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1"/>
      <color theme="1"/>
      <name val="Arial"/>
      <family val="2"/>
    </font>
    <font>
      <sz val="11"/>
      <name val="Calibri"/>
      <family val="2"/>
      <scheme val="minor"/>
    </font>
    <font>
      <i/>
      <sz val="11"/>
      <color theme="1"/>
      <name val="Calibri"/>
      <family val="2"/>
      <scheme val="minor"/>
    </font>
    <font>
      <b/>
      <sz val="11"/>
      <color theme="1"/>
      <name val="Arial"/>
      <family val="2"/>
    </font>
    <font>
      <sz val="9"/>
      <color theme="1"/>
      <name val="Calibri"/>
      <family val="2"/>
      <scheme val="minor"/>
    </font>
    <font>
      <sz val="9"/>
      <color rgb="FFFF0000"/>
      <name val="Calibri"/>
      <family val="2"/>
      <scheme val="minor"/>
    </font>
    <font>
      <b/>
      <sz val="9"/>
      <color theme="1"/>
      <name val="Calibri"/>
      <family val="2"/>
      <scheme val="minor"/>
    </font>
    <font>
      <b/>
      <sz val="9"/>
      <color theme="1"/>
      <name val="Arial"/>
      <family val="2"/>
    </font>
    <font>
      <b/>
      <sz val="9"/>
      <name val="Calibri"/>
      <family val="2"/>
      <scheme val="minor"/>
    </font>
    <font>
      <b/>
      <sz val="9"/>
      <color rgb="FFFF0000"/>
      <name val="Calibri"/>
      <family val="2"/>
      <scheme val="minor"/>
    </font>
    <font>
      <sz val="9"/>
      <color theme="1"/>
      <name val="Arial"/>
      <family val="2"/>
    </font>
    <font>
      <sz val="9"/>
      <name val="Calibri"/>
      <family val="2"/>
      <scheme val="minor"/>
    </font>
    <font>
      <b/>
      <sz val="9"/>
      <name val="Calibri"/>
      <family val="2"/>
    </font>
    <font>
      <sz val="9"/>
      <color theme="4"/>
      <name val="Calibri"/>
      <family val="2"/>
      <scheme val="minor"/>
    </font>
    <font>
      <sz val="9"/>
      <name val="Calibri"/>
      <family val="2"/>
    </font>
    <font>
      <sz val="9"/>
      <color rgb="FF000000"/>
      <name val="Calibri"/>
      <family val="2"/>
    </font>
    <font>
      <b/>
      <sz val="9"/>
      <color rgb="FF000000"/>
      <name val="Calibri"/>
      <family val="2"/>
    </font>
    <font>
      <i/>
      <sz val="9"/>
      <color theme="0" tint="-0.14999847407452621"/>
      <name val="Arial"/>
      <family val="2"/>
    </font>
    <font>
      <b/>
      <sz val="9"/>
      <name val="Arial"/>
      <family val="2"/>
    </font>
    <font>
      <b/>
      <sz val="18"/>
      <color theme="1"/>
      <name val="Arial Narrow"/>
      <family val="2"/>
    </font>
    <font>
      <b/>
      <sz val="12"/>
      <color theme="1"/>
      <name val="Arial Narrow"/>
      <family val="2"/>
    </font>
    <font>
      <b/>
      <sz val="16"/>
      <color theme="0"/>
      <name val="Arial"/>
      <family val="2"/>
    </font>
    <font>
      <b/>
      <sz val="16"/>
      <color theme="1"/>
      <name val="Arial"/>
      <family val="2"/>
    </font>
    <font>
      <b/>
      <sz val="10"/>
      <color theme="0"/>
      <name val="Arial Narrow"/>
      <family val="2"/>
    </font>
    <font>
      <sz val="10"/>
      <color theme="1"/>
      <name val="Arial Narrow"/>
      <family val="2"/>
    </font>
    <font>
      <sz val="9"/>
      <color rgb="FF000000"/>
      <name val="Calibri"/>
      <family val="2"/>
      <scheme val="minor"/>
    </font>
    <font>
      <strike/>
      <sz val="9"/>
      <color theme="4"/>
      <name val="Calibri"/>
      <family val="2"/>
      <scheme val="minor"/>
    </font>
    <font>
      <strike/>
      <sz val="9"/>
      <color theme="1"/>
      <name val="Calibri"/>
      <family val="2"/>
      <scheme val="minor"/>
    </font>
    <font>
      <sz val="9"/>
      <color rgb="FF000000"/>
      <name val="Arial"/>
      <family val="2"/>
    </font>
    <font>
      <sz val="10"/>
      <color theme="1"/>
      <name val="Calibri"/>
      <family val="2"/>
      <scheme val="minor"/>
    </font>
    <font>
      <sz val="11"/>
      <color rgb="FF000000"/>
      <name val="Calibri"/>
      <family val="2"/>
      <scheme val="minor"/>
    </font>
    <font>
      <b/>
      <sz val="11"/>
      <color theme="0" tint="-4.9989318521683403E-2"/>
      <name val="Arial"/>
      <family val="2"/>
    </font>
    <font>
      <sz val="11"/>
      <color theme="0" tint="-4.9989318521683403E-2"/>
      <name val="Arial"/>
      <family val="2"/>
    </font>
    <font>
      <b/>
      <sz val="9"/>
      <color theme="0" tint="-0.249977111117893"/>
      <name val="Calibri"/>
      <family val="2"/>
      <scheme val="minor"/>
    </font>
    <font>
      <sz val="11"/>
      <color theme="0" tint="-0.249977111117893"/>
      <name val="Calibri"/>
      <family val="2"/>
      <scheme val="minor"/>
    </font>
    <font>
      <b/>
      <sz val="10"/>
      <color theme="1"/>
      <name val="Arial"/>
      <family val="2"/>
    </font>
    <font>
      <sz val="10"/>
      <color theme="1"/>
      <name val="Arial"/>
      <family val="2"/>
    </font>
    <font>
      <b/>
      <i/>
      <sz val="11"/>
      <color theme="1"/>
      <name val="Calibri"/>
      <family val="2"/>
      <scheme val="minor"/>
    </font>
    <font>
      <b/>
      <u/>
      <sz val="20"/>
      <color theme="1"/>
      <name val="Calibri"/>
      <family val="2"/>
      <scheme val="minor"/>
    </font>
    <font>
      <sz val="10"/>
      <name val="Arial"/>
      <family val="2"/>
    </font>
    <font>
      <b/>
      <sz val="14"/>
      <name val="Arial"/>
      <family val="2"/>
    </font>
    <font>
      <b/>
      <sz val="10"/>
      <color theme="0"/>
      <name val="Arial"/>
      <family val="2"/>
    </font>
    <font>
      <b/>
      <sz val="10"/>
      <name val="Arial"/>
      <family val="2"/>
    </font>
    <font>
      <b/>
      <sz val="10"/>
      <color theme="1"/>
      <name val="Calibri"/>
      <family val="2"/>
      <scheme val="minor"/>
    </font>
  </fonts>
  <fills count="38">
    <fill>
      <patternFill patternType="none"/>
    </fill>
    <fill>
      <patternFill patternType="gray125"/>
    </fill>
    <fill>
      <patternFill patternType="solid">
        <fgColor theme="3" tint="0.79998168889431442"/>
        <bgColor indexed="64"/>
      </patternFill>
    </fill>
    <fill>
      <patternFill patternType="solid">
        <fgColor rgb="FFCCCCFF"/>
        <bgColor indexed="64"/>
      </patternFill>
    </fill>
    <fill>
      <patternFill patternType="solid">
        <fgColor rgb="FFFFFF00"/>
        <bgColor indexed="64"/>
      </patternFill>
    </fill>
    <fill>
      <patternFill patternType="solid">
        <fgColor theme="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bgColor indexed="64"/>
      </patternFill>
    </fill>
    <fill>
      <patternFill patternType="solid">
        <fgColor theme="7" tint="0.79998168889431442"/>
        <bgColor indexed="64"/>
      </patternFill>
    </fill>
    <fill>
      <patternFill patternType="solid">
        <fgColor rgb="FFFFCCFF"/>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
      <patternFill patternType="solid">
        <fgColor theme="7"/>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rgb="FFD0CECE"/>
        <bgColor indexed="64"/>
      </patternFill>
    </fill>
    <fill>
      <patternFill patternType="solid">
        <fgColor rgb="FFD9E2F3"/>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rgb="FF00B0F0"/>
        <bgColor indexed="64"/>
      </patternFill>
    </fill>
    <fill>
      <patternFill patternType="solid">
        <fgColor theme="4" tint="0.79998168889431442"/>
        <bgColor theme="4" tint="0.79998168889431442"/>
      </patternFill>
    </fill>
    <fill>
      <patternFill patternType="solid">
        <fgColor theme="4" tint="-0.249977111117893"/>
        <bgColor indexed="64"/>
      </patternFill>
    </fill>
    <fill>
      <patternFill patternType="solid">
        <fgColor rgb="FF00B050"/>
        <bgColor indexed="64"/>
      </patternFill>
    </fill>
    <fill>
      <patternFill patternType="solid">
        <fgColor indexed="2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5" tint="0.59999389629810485"/>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top/>
      <bottom style="thin">
        <color auto="1"/>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thin">
        <color theme="1"/>
      </left>
      <right style="thin">
        <color theme="1"/>
      </right>
      <top/>
      <bottom style="medium">
        <color theme="1"/>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rgb="FF8EAADB"/>
      </left>
      <right style="medium">
        <color rgb="FF8EAADB"/>
      </right>
      <top/>
      <bottom style="medium">
        <color rgb="FF8EAADB"/>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auto="1"/>
      </left>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medium">
        <color indexed="64"/>
      </right>
      <top style="thin">
        <color auto="1"/>
      </top>
      <bottom style="thin">
        <color auto="1"/>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auto="1"/>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auto="1"/>
      </left>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0" fontId="44" fillId="0" borderId="0"/>
    <xf numFmtId="43" fontId="41" fillId="0" borderId="0" applyFont="0" applyFill="0" applyBorder="0" applyAlignment="0" applyProtection="0"/>
    <xf numFmtId="9" fontId="41" fillId="0" borderId="0" applyFont="0" applyFill="0" applyBorder="0" applyAlignment="0" applyProtection="0"/>
  </cellStyleXfs>
  <cellXfs count="531">
    <xf numFmtId="0" fontId="0" fillId="0" borderId="0" xfId="0"/>
    <xf numFmtId="0" fontId="4" fillId="2" borderId="0" xfId="0" applyFont="1" applyFill="1"/>
    <xf numFmtId="0" fontId="0" fillId="0" borderId="0" xfId="0" applyAlignment="1">
      <alignment wrapText="1"/>
    </xf>
    <xf numFmtId="0" fontId="0" fillId="0" borderId="0" xfId="0" applyAlignment="1">
      <alignment horizontal="left" wrapText="1"/>
    </xf>
    <xf numFmtId="0" fontId="3" fillId="3" borderId="1" xfId="0" applyFont="1" applyFill="1" applyBorder="1" applyAlignment="1">
      <alignment horizontal="left" wrapText="1"/>
    </xf>
    <xf numFmtId="0" fontId="0" fillId="3" borderId="1" xfId="0" applyFill="1" applyBorder="1" applyAlignment="1">
      <alignment horizontal="left" wrapText="1"/>
    </xf>
    <xf numFmtId="0" fontId="5" fillId="0" borderId="0" xfId="0" applyFont="1"/>
    <xf numFmtId="0" fontId="0" fillId="6" borderId="1" xfId="0" applyFill="1" applyBorder="1" applyAlignment="1">
      <alignment wrapText="1"/>
    </xf>
    <xf numFmtId="0" fontId="0" fillId="0" borderId="1" xfId="0" applyBorder="1" applyAlignment="1">
      <alignment wrapText="1"/>
    </xf>
    <xf numFmtId="0" fontId="3" fillId="7" borderId="1" xfId="0" applyFont="1" applyFill="1" applyBorder="1"/>
    <xf numFmtId="0" fontId="0" fillId="7" borderId="1" xfId="0" applyFill="1" applyBorder="1" applyAlignment="1">
      <alignment wrapText="1"/>
    </xf>
    <xf numFmtId="0" fontId="0" fillId="7" borderId="1" xfId="0" applyFill="1" applyBorder="1"/>
    <xf numFmtId="0" fontId="0" fillId="9" borderId="1" xfId="0" applyFill="1" applyBorder="1"/>
    <xf numFmtId="9" fontId="0" fillId="9" borderId="1" xfId="0" applyNumberFormat="1" applyFill="1" applyBorder="1" applyAlignment="1">
      <alignment wrapText="1"/>
    </xf>
    <xf numFmtId="9" fontId="0" fillId="9" borderId="1" xfId="0" applyNumberFormat="1" applyFill="1" applyBorder="1"/>
    <xf numFmtId="0" fontId="0" fillId="8" borderId="1" xfId="0" applyFill="1" applyBorder="1"/>
    <xf numFmtId="9" fontId="0" fillId="8" borderId="1" xfId="0" applyNumberFormat="1" applyFill="1" applyBorder="1"/>
    <xf numFmtId="0" fontId="0" fillId="8" borderId="1" xfId="0" applyFill="1" applyBorder="1" applyAlignment="1">
      <alignment wrapText="1"/>
    </xf>
    <xf numFmtId="0" fontId="0" fillId="8" borderId="8" xfId="0" applyFill="1" applyBorder="1" applyAlignment="1">
      <alignment horizontal="left" wrapText="1"/>
    </xf>
    <xf numFmtId="0" fontId="0" fillId="9" borderId="1" xfId="0" applyFill="1" applyBorder="1" applyAlignment="1">
      <alignment wrapText="1"/>
    </xf>
    <xf numFmtId="0" fontId="0" fillId="8" borderId="1" xfId="0" applyFill="1" applyBorder="1" applyAlignment="1">
      <alignment horizontal="left" wrapText="1"/>
    </xf>
    <xf numFmtId="0" fontId="0" fillId="0" borderId="0" xfId="0" applyAlignment="1">
      <alignment horizontal="left"/>
    </xf>
    <xf numFmtId="0" fontId="0" fillId="3" borderId="1" xfId="0" applyFill="1" applyBorder="1"/>
    <xf numFmtId="0" fontId="0" fillId="0" borderId="1" xfId="0" applyBorder="1"/>
    <xf numFmtId="9" fontId="0" fillId="3" borderId="1" xfId="0" applyNumberFormat="1" applyFill="1" applyBorder="1" applyAlignment="1">
      <alignment horizontal="right" wrapText="1"/>
    </xf>
    <xf numFmtId="9" fontId="0" fillId="4" borderId="1" xfId="0" applyNumberFormat="1" applyFill="1" applyBorder="1" applyAlignment="1">
      <alignment horizontal="left" wrapText="1"/>
    </xf>
    <xf numFmtId="17" fontId="0" fillId="3" borderId="2" xfId="0" applyNumberFormat="1" applyFill="1" applyBorder="1" applyAlignment="1">
      <alignment horizontal="left" wrapText="1"/>
    </xf>
    <xf numFmtId="17" fontId="0" fillId="3" borderId="3" xfId="0" applyNumberFormat="1" applyFill="1" applyBorder="1" applyAlignment="1">
      <alignment horizontal="left" wrapText="1"/>
    </xf>
    <xf numFmtId="0" fontId="0" fillId="4" borderId="1" xfId="0" applyFill="1" applyBorder="1"/>
    <xf numFmtId="0" fontId="0" fillId="4" borderId="0" xfId="0" applyFill="1" applyAlignment="1">
      <alignment wrapText="1"/>
    </xf>
    <xf numFmtId="0" fontId="0" fillId="11" borderId="1" xfId="0" applyFill="1" applyBorder="1" applyAlignment="1">
      <alignment wrapText="1"/>
    </xf>
    <xf numFmtId="0" fontId="0" fillId="11" borderId="1" xfId="0" applyFill="1" applyBorder="1"/>
    <xf numFmtId="6" fontId="0" fillId="11" borderId="1" xfId="0" applyNumberFormat="1" applyFill="1" applyBorder="1" applyAlignment="1">
      <alignment horizontal="right" wrapText="1"/>
    </xf>
    <xf numFmtId="9" fontId="0" fillId="11" borderId="1" xfId="0" applyNumberFormat="1" applyFill="1" applyBorder="1"/>
    <xf numFmtId="0" fontId="3" fillId="11" borderId="1" xfId="0" applyFont="1" applyFill="1" applyBorder="1" applyAlignment="1">
      <alignment wrapText="1"/>
    </xf>
    <xf numFmtId="0" fontId="0" fillId="6" borderId="4" xfId="0" applyFill="1" applyBorder="1" applyAlignment="1">
      <alignment vertical="center" wrapText="1"/>
    </xf>
    <xf numFmtId="0" fontId="0" fillId="6" borderId="10" xfId="0" applyFill="1" applyBorder="1" applyAlignment="1">
      <alignment vertical="center" wrapText="1"/>
    </xf>
    <xf numFmtId="0" fontId="0" fillId="6" borderId="5" xfId="0" applyFill="1" applyBorder="1" applyAlignment="1">
      <alignment vertical="center" wrapText="1"/>
    </xf>
    <xf numFmtId="9" fontId="0" fillId="6" borderId="1" xfId="1" applyFont="1" applyFill="1" applyBorder="1" applyAlignment="1">
      <alignment wrapText="1"/>
    </xf>
    <xf numFmtId="0" fontId="3" fillId="6" borderId="1" xfId="0" applyFont="1" applyFill="1" applyBorder="1" applyAlignment="1">
      <alignment wrapText="1"/>
    </xf>
    <xf numFmtId="9" fontId="0" fillId="4" borderId="1" xfId="0" applyNumberFormat="1" applyFill="1" applyBorder="1"/>
    <xf numFmtId="6" fontId="0" fillId="4" borderId="1" xfId="0" applyNumberFormat="1" applyFill="1" applyBorder="1"/>
    <xf numFmtId="0" fontId="0" fillId="6" borderId="8" xfId="0" applyFill="1" applyBorder="1" applyAlignment="1">
      <alignment wrapText="1"/>
    </xf>
    <xf numFmtId="0" fontId="3" fillId="9" borderId="1" xfId="0" applyFont="1" applyFill="1" applyBorder="1"/>
    <xf numFmtId="0" fontId="3" fillId="9" borderId="1" xfId="0" applyFont="1" applyFill="1" applyBorder="1" applyAlignment="1">
      <alignment wrapText="1"/>
    </xf>
    <xf numFmtId="0" fontId="3" fillId="8" borderId="1" xfId="0" applyFont="1" applyFill="1" applyBorder="1"/>
    <xf numFmtId="0" fontId="0" fillId="9" borderId="0" xfId="0" applyFill="1"/>
    <xf numFmtId="0" fontId="3" fillId="12" borderId="1" xfId="0" applyFont="1" applyFill="1" applyBorder="1"/>
    <xf numFmtId="0" fontId="0" fillId="12" borderId="1" xfId="0" applyFill="1" applyBorder="1"/>
    <xf numFmtId="0" fontId="0" fillId="12" borderId="1" xfId="0" applyFill="1" applyBorder="1" applyAlignment="1">
      <alignment wrapText="1"/>
    </xf>
    <xf numFmtId="0" fontId="0" fillId="3" borderId="1" xfId="0" applyFill="1" applyBorder="1" applyAlignment="1">
      <alignment wrapText="1"/>
    </xf>
    <xf numFmtId="9" fontId="0" fillId="0" borderId="0" xfId="1" applyFont="1"/>
    <xf numFmtId="0" fontId="6" fillId="7" borderId="1" xfId="0" applyFont="1" applyFill="1" applyBorder="1"/>
    <xf numFmtId="0" fontId="7" fillId="10" borderId="0" xfId="0" applyFont="1" applyFill="1"/>
    <xf numFmtId="9" fontId="0" fillId="10" borderId="0" xfId="0" applyNumberFormat="1" applyFill="1"/>
    <xf numFmtId="0" fontId="0" fillId="10" borderId="0" xfId="0" applyFill="1" applyAlignment="1">
      <alignment wrapText="1"/>
    </xf>
    <xf numFmtId="0" fontId="0" fillId="10" borderId="7" xfId="0" applyFill="1" applyBorder="1" applyAlignment="1">
      <alignment wrapText="1"/>
    </xf>
    <xf numFmtId="9" fontId="0" fillId="10" borderId="7" xfId="0" applyNumberFormat="1" applyFill="1" applyBorder="1"/>
    <xf numFmtId="0" fontId="6" fillId="10" borderId="7" xfId="0" applyFont="1" applyFill="1" applyBorder="1" applyAlignment="1">
      <alignment wrapText="1"/>
    </xf>
    <xf numFmtId="0" fontId="6" fillId="7" borderId="7" xfId="0" applyFont="1" applyFill="1" applyBorder="1"/>
    <xf numFmtId="9" fontId="0" fillId="7" borderId="1" xfId="1" applyFont="1" applyFill="1" applyBorder="1"/>
    <xf numFmtId="17" fontId="5" fillId="0" borderId="0" xfId="0" applyNumberFormat="1" applyFont="1"/>
    <xf numFmtId="0" fontId="8" fillId="13" borderId="1" xfId="0" applyFont="1" applyFill="1" applyBorder="1" applyAlignment="1">
      <alignment horizontal="center" wrapText="1"/>
    </xf>
    <xf numFmtId="2" fontId="5" fillId="0" borderId="0" xfId="0" applyNumberFormat="1" applyFont="1"/>
    <xf numFmtId="0" fontId="8" fillId="5" borderId="1" xfId="0" applyFont="1" applyFill="1" applyBorder="1" applyAlignment="1">
      <alignment horizontal="center" wrapText="1"/>
    </xf>
    <xf numFmtId="10" fontId="5" fillId="6" borderId="1" xfId="1" applyNumberFormat="1" applyFont="1" applyFill="1" applyBorder="1"/>
    <xf numFmtId="10" fontId="5" fillId="6" borderId="1" xfId="0" applyNumberFormat="1" applyFont="1" applyFill="1" applyBorder="1"/>
    <xf numFmtId="0" fontId="8" fillId="13" borderId="7" xfId="0" applyFont="1" applyFill="1" applyBorder="1" applyAlignment="1">
      <alignment horizontal="center" wrapText="1"/>
    </xf>
    <xf numFmtId="0" fontId="8" fillId="13" borderId="9" xfId="0" applyFont="1" applyFill="1" applyBorder="1" applyAlignment="1">
      <alignment horizontal="center" wrapText="1"/>
    </xf>
    <xf numFmtId="10" fontId="5" fillId="0" borderId="1" xfId="1" applyNumberFormat="1" applyFont="1" applyBorder="1"/>
    <xf numFmtId="10" fontId="5" fillId="0" borderId="1" xfId="0" applyNumberFormat="1" applyFont="1" applyBorder="1"/>
    <xf numFmtId="2" fontId="5" fillId="0" borderId="1" xfId="0" applyNumberFormat="1" applyFont="1" applyBorder="1"/>
    <xf numFmtId="2" fontId="5" fillId="6" borderId="1" xfId="0" applyNumberFormat="1" applyFont="1" applyFill="1" applyBorder="1"/>
    <xf numFmtId="2" fontId="5" fillId="4" borderId="0" xfId="0" applyNumberFormat="1" applyFont="1" applyFill="1"/>
    <xf numFmtId="8" fontId="2" fillId="4" borderId="1" xfId="0" applyNumberFormat="1" applyFont="1" applyFill="1" applyBorder="1"/>
    <xf numFmtId="0" fontId="9" fillId="0" borderId="0" xfId="0" applyFont="1"/>
    <xf numFmtId="0" fontId="9" fillId="14" borderId="0" xfId="0" applyFont="1" applyFill="1"/>
    <xf numFmtId="0" fontId="9" fillId="15" borderId="0" xfId="0" applyFont="1" applyFill="1"/>
    <xf numFmtId="0" fontId="9" fillId="17" borderId="0" xfId="0" applyFont="1" applyFill="1"/>
    <xf numFmtId="44" fontId="10" fillId="0" borderId="0" xfId="0" applyNumberFormat="1" applyFont="1"/>
    <xf numFmtId="164" fontId="11" fillId="0" borderId="0" xfId="0" applyNumberFormat="1" applyFont="1" applyAlignment="1">
      <alignment horizontal="right"/>
    </xf>
    <xf numFmtId="165" fontId="9" fillId="0" borderId="0" xfId="0" applyNumberFormat="1" applyFont="1"/>
    <xf numFmtId="0" fontId="10" fillId="0" borderId="0" xfId="0" applyFont="1"/>
    <xf numFmtId="17" fontId="9" fillId="4" borderId="0" xfId="0" applyNumberFormat="1" applyFont="1" applyFill="1" applyAlignment="1">
      <alignment horizontal="right"/>
    </xf>
    <xf numFmtId="0" fontId="10" fillId="4" borderId="0" xfId="0" applyFont="1" applyFill="1"/>
    <xf numFmtId="0" fontId="12" fillId="13" borderId="1" xfId="0" applyFont="1" applyFill="1" applyBorder="1" applyAlignment="1">
      <alignment horizontal="center" vertical="top" wrapText="1"/>
    </xf>
    <xf numFmtId="0" fontId="12" fillId="14" borderId="1" xfId="0" applyFont="1" applyFill="1" applyBorder="1" applyAlignment="1">
      <alignment vertical="top" wrapText="1"/>
    </xf>
    <xf numFmtId="0" fontId="12" fillId="16" borderId="1" xfId="0" applyFont="1" applyFill="1" applyBorder="1" applyAlignment="1">
      <alignment horizontal="center" vertical="top" wrapText="1"/>
    </xf>
    <xf numFmtId="0" fontId="13" fillId="17" borderId="11" xfId="3" applyFont="1" applyFill="1" applyBorder="1" applyAlignment="1">
      <alignment horizontal="center" vertical="center" wrapText="1"/>
    </xf>
    <xf numFmtId="0" fontId="11" fillId="19" borderId="11" xfId="0" applyFont="1" applyFill="1" applyBorder="1" applyAlignment="1">
      <alignment horizontal="center" vertical="center" wrapText="1"/>
    </xf>
    <xf numFmtId="0" fontId="11" fillId="13" borderId="9" xfId="3" applyFont="1" applyFill="1" applyBorder="1" applyAlignment="1">
      <alignment horizontal="center" vertical="center" wrapText="1"/>
    </xf>
    <xf numFmtId="0" fontId="11" fillId="13" borderId="11" xfId="0" applyFont="1" applyFill="1" applyBorder="1" applyAlignment="1">
      <alignment horizontal="center" vertical="center" wrapText="1"/>
    </xf>
    <xf numFmtId="0" fontId="3" fillId="18" borderId="5" xfId="0" applyFont="1" applyFill="1" applyBorder="1" applyAlignment="1">
      <alignment horizontal="center" vertical="center" wrapText="1"/>
    </xf>
    <xf numFmtId="0" fontId="3" fillId="18" borderId="9"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15" fillId="16" borderId="1" xfId="0" applyFont="1" applyFill="1" applyBorder="1" applyAlignment="1">
      <alignment horizontal="center" vertical="center" wrapText="1"/>
    </xf>
    <xf numFmtId="9" fontId="10" fillId="0" borderId="0" xfId="1" applyFont="1" applyFill="1" applyAlignment="1">
      <alignment horizontal="center" vertical="center"/>
    </xf>
    <xf numFmtId="9" fontId="9" fillId="0" borderId="0" xfId="1" applyFont="1" applyFill="1" applyAlignment="1">
      <alignment horizontal="center" vertical="center"/>
    </xf>
    <xf numFmtId="9" fontId="9" fillId="0" borderId="0" xfId="1" applyFont="1" applyFill="1"/>
    <xf numFmtId="0" fontId="22" fillId="0" borderId="0" xfId="0" applyFont="1" applyAlignment="1">
      <alignment horizontal="center" vertical="top" wrapText="1"/>
    </xf>
    <xf numFmtId="164" fontId="9" fillId="0" borderId="0" xfId="0" applyNumberFormat="1" applyFont="1" applyAlignment="1">
      <alignment horizontal="right"/>
    </xf>
    <xf numFmtId="0" fontId="23" fillId="19" borderId="15" xfId="0" applyFont="1" applyFill="1" applyBorder="1" applyAlignment="1">
      <alignment horizontal="left" vertical="center" wrapText="1"/>
    </xf>
    <xf numFmtId="0" fontId="11" fillId="2" borderId="9" xfId="3" applyFont="1" applyFill="1" applyBorder="1" applyAlignment="1">
      <alignment horizontal="center" vertical="center" wrapText="1"/>
    </xf>
    <xf numFmtId="0" fontId="18" fillId="0" borderId="0" xfId="0" applyFont="1"/>
    <xf numFmtId="0" fontId="15" fillId="0" borderId="0" xfId="0" applyFont="1" applyAlignment="1">
      <alignment horizontal="center" vertical="center" wrapText="1"/>
    </xf>
    <xf numFmtId="0" fontId="16" fillId="0" borderId="0" xfId="0" applyFont="1" applyAlignment="1">
      <alignment horizontal="center" vertical="center" wrapText="1"/>
    </xf>
    <xf numFmtId="0" fontId="9" fillId="0" borderId="0" xfId="0" applyFont="1" applyAlignment="1">
      <alignment horizontal="center" vertical="center"/>
    </xf>
    <xf numFmtId="0" fontId="15" fillId="0" borderId="1" xfId="0" applyFont="1" applyBorder="1" applyAlignment="1">
      <alignment horizontal="center" vertical="center" wrapText="1"/>
    </xf>
    <xf numFmtId="44" fontId="9" fillId="0" borderId="0" xfId="0" applyNumberFormat="1" applyFont="1" applyAlignment="1">
      <alignment horizontal="left" vertical="center"/>
    </xf>
    <xf numFmtId="0" fontId="9" fillId="0" borderId="0" xfId="0" applyFont="1" applyAlignment="1">
      <alignment horizontal="left" vertical="center" wrapText="1"/>
    </xf>
    <xf numFmtId="0" fontId="9" fillId="0" borderId="0" xfId="0" quotePrefix="1" applyFont="1" applyAlignment="1">
      <alignment horizontal="left" vertical="center" wrapText="1"/>
    </xf>
    <xf numFmtId="164" fontId="9" fillId="0" borderId="0" xfId="0" applyNumberFormat="1" applyFont="1" applyAlignment="1">
      <alignment horizontal="center" vertical="center"/>
    </xf>
    <xf numFmtId="0" fontId="17" fillId="0" borderId="0" xfId="0" applyFont="1" applyAlignment="1">
      <alignment horizontal="center" vertical="center" wrapText="1"/>
    </xf>
    <xf numFmtId="164" fontId="6" fillId="0" borderId="0" xfId="0" applyNumberFormat="1" applyFont="1" applyAlignment="1">
      <alignment horizontal="center" vertical="center"/>
    </xf>
    <xf numFmtId="10" fontId="9" fillId="0" borderId="0" xfId="1" applyNumberFormat="1" applyFont="1" applyFill="1" applyAlignment="1">
      <alignment horizontal="center" vertical="center"/>
    </xf>
    <xf numFmtId="0" fontId="15" fillId="0" borderId="13" xfId="0" applyFont="1" applyBorder="1" applyAlignment="1">
      <alignment horizontal="center" vertical="center" wrapText="1"/>
    </xf>
    <xf numFmtId="0" fontId="20" fillId="0" borderId="0" xfId="0" applyFont="1" applyAlignment="1">
      <alignment horizontal="center" vertical="center" wrapText="1"/>
    </xf>
    <xf numFmtId="0" fontId="16" fillId="0" borderId="0" xfId="0" applyFont="1" applyAlignment="1">
      <alignment horizontal="center" vertical="center"/>
    </xf>
    <xf numFmtId="0" fontId="16" fillId="0" borderId="14" xfId="0" applyFont="1" applyBorder="1" applyAlignment="1">
      <alignment horizontal="center" vertical="center"/>
    </xf>
    <xf numFmtId="0" fontId="16" fillId="0" borderId="1" xfId="0" applyFont="1" applyBorder="1" applyAlignment="1">
      <alignment horizontal="center" vertical="center" wrapText="1"/>
    </xf>
    <xf numFmtId="0" fontId="9" fillId="0" borderId="1" xfId="0" applyFont="1" applyBorder="1"/>
    <xf numFmtId="15" fontId="9" fillId="0" borderId="1" xfId="0" applyNumberFormat="1" applyFont="1" applyBorder="1"/>
    <xf numFmtId="0" fontId="11" fillId="0" borderId="9" xfId="3" applyFont="1" applyBorder="1" applyAlignment="1">
      <alignment horizontal="center" vertical="center" wrapText="1"/>
    </xf>
    <xf numFmtId="17" fontId="3" fillId="0" borderId="0" xfId="0" applyNumberFormat="1" applyFont="1" applyAlignment="1">
      <alignment horizontal="left"/>
    </xf>
    <xf numFmtId="0" fontId="0" fillId="6" borderId="3" xfId="0" applyFill="1" applyBorder="1"/>
    <xf numFmtId="0" fontId="11" fillId="13" borderId="9" xfId="0" applyFont="1" applyFill="1" applyBorder="1" applyAlignment="1">
      <alignment horizontal="center" vertical="center" wrapText="1"/>
    </xf>
    <xf numFmtId="0" fontId="0" fillId="19" borderId="1" xfId="0" applyFill="1" applyBorder="1" applyAlignment="1">
      <alignment horizontal="center"/>
    </xf>
    <xf numFmtId="1" fontId="0" fillId="6" borderId="9" xfId="0" applyNumberFormat="1" applyFill="1" applyBorder="1" applyAlignment="1">
      <alignment horizontal="center"/>
    </xf>
    <xf numFmtId="164" fontId="2" fillId="20" borderId="1" xfId="0" applyNumberFormat="1" applyFont="1" applyFill="1" applyBorder="1" applyAlignment="1">
      <alignment horizontal="center" vertical="center"/>
    </xf>
    <xf numFmtId="0" fontId="0" fillId="0" borderId="0" xfId="0" applyAlignment="1">
      <alignment horizontal="center" vertical="center"/>
    </xf>
    <xf numFmtId="1" fontId="0" fillId="0" borderId="0" xfId="0" applyNumberFormat="1"/>
    <xf numFmtId="166" fontId="0" fillId="0" borderId="0" xfId="0" applyNumberFormat="1"/>
    <xf numFmtId="164" fontId="0" fillId="0" borderId="0" xfId="0" applyNumberFormat="1"/>
    <xf numFmtId="164" fontId="0" fillId="6" borderId="1" xfId="0" applyNumberFormat="1" applyFill="1" applyBorder="1" applyAlignment="1">
      <alignment horizontal="center" vertical="center"/>
    </xf>
    <xf numFmtId="1" fontId="0" fillId="6" borderId="0" xfId="0" applyNumberFormat="1" applyFill="1" applyAlignment="1">
      <alignment horizontal="center" vertical="center"/>
    </xf>
    <xf numFmtId="1" fontId="0" fillId="6" borderId="1" xfId="0" applyNumberFormat="1" applyFill="1" applyBorder="1" applyAlignment="1">
      <alignment horizontal="center"/>
    </xf>
    <xf numFmtId="0" fontId="0" fillId="6" borderId="2" xfId="0" applyFill="1" applyBorder="1"/>
    <xf numFmtId="0" fontId="8" fillId="0" borderId="9" xfId="0" applyFont="1" applyBorder="1" applyAlignment="1">
      <alignment horizontal="left" vertical="top"/>
    </xf>
    <xf numFmtId="2" fontId="5" fillId="0" borderId="0" xfId="0" applyNumberFormat="1" applyFont="1" applyAlignment="1">
      <alignment horizontal="left" vertical="top"/>
    </xf>
    <xf numFmtId="0" fontId="0" fillId="0" borderId="0" xfId="0" applyAlignment="1">
      <alignment horizontal="left" vertical="top"/>
    </xf>
    <xf numFmtId="164" fontId="11" fillId="13" borderId="11" xfId="3" applyNumberFormat="1" applyFont="1" applyFill="1" applyBorder="1" applyAlignment="1">
      <alignment horizontal="center" vertical="center" wrapText="1"/>
    </xf>
    <xf numFmtId="1" fontId="11" fillId="13" borderId="11" xfId="3" applyNumberFormat="1" applyFont="1" applyFill="1" applyBorder="1" applyAlignment="1">
      <alignment horizontal="center" vertical="center" wrapText="1"/>
    </xf>
    <xf numFmtId="164" fontId="11" fillId="13" borderId="11" xfId="3" applyNumberFormat="1" applyFont="1" applyFill="1" applyBorder="1" applyAlignment="1">
      <alignment horizontal="right" vertical="center"/>
    </xf>
    <xf numFmtId="0" fontId="11" fillId="21" borderId="9" xfId="0" applyFont="1" applyFill="1" applyBorder="1"/>
    <xf numFmtId="0" fontId="9" fillId="0" borderId="0" xfId="0" applyFont="1" applyAlignment="1">
      <alignment wrapText="1"/>
    </xf>
    <xf numFmtId="44" fontId="0" fillId="0" borderId="0" xfId="0" applyNumberFormat="1"/>
    <xf numFmtId="2" fontId="0" fillId="0" borderId="0" xfId="0" applyNumberFormat="1"/>
    <xf numFmtId="1" fontId="5" fillId="0" borderId="0" xfId="0" applyNumberFormat="1" applyFont="1"/>
    <xf numFmtId="0" fontId="3" fillId="0" borderId="0" xfId="0" applyFont="1"/>
    <xf numFmtId="0" fontId="8" fillId="0" borderId="0" xfId="0" applyFont="1" applyAlignment="1">
      <alignment horizontal="center" wrapText="1"/>
    </xf>
    <xf numFmtId="0" fontId="2" fillId="0" borderId="0" xfId="0" applyFont="1"/>
    <xf numFmtId="0" fontId="14" fillId="0" borderId="11" xfId="0" applyFont="1" applyBorder="1" applyAlignment="1">
      <alignment horizontal="center" vertical="center" wrapText="1"/>
    </xf>
    <xf numFmtId="0" fontId="2" fillId="0" borderId="1" xfId="0" applyFont="1" applyBorder="1" applyAlignment="1">
      <alignment horizontal="center"/>
    </xf>
    <xf numFmtId="164" fontId="2" fillId="0" borderId="1" xfId="0" applyNumberFormat="1" applyFont="1" applyBorder="1" applyAlignment="1">
      <alignment horizontal="center" vertical="center"/>
    </xf>
    <xf numFmtId="1" fontId="2" fillId="0" borderId="1" xfId="0" applyNumberFormat="1" applyFont="1" applyBorder="1" applyAlignment="1">
      <alignment horizontal="center"/>
    </xf>
    <xf numFmtId="164" fontId="2" fillId="0" borderId="0" xfId="0" applyNumberFormat="1" applyFont="1"/>
    <xf numFmtId="164" fontId="9" fillId="0" borderId="0" xfId="0" applyNumberFormat="1" applyFont="1" applyAlignment="1">
      <alignment horizontal="left"/>
    </xf>
    <xf numFmtId="164" fontId="11" fillId="13" borderId="9" xfId="3" applyNumberFormat="1" applyFont="1" applyFill="1" applyBorder="1" applyAlignment="1">
      <alignment horizontal="right" vertical="center"/>
    </xf>
    <xf numFmtId="9" fontId="0" fillId="0" borderId="0" xfId="0" applyNumberFormat="1"/>
    <xf numFmtId="2" fontId="11" fillId="13" borderId="1" xfId="3" applyNumberFormat="1" applyFont="1" applyFill="1" applyBorder="1" applyAlignment="1">
      <alignment horizontal="right" vertical="center" wrapText="1"/>
    </xf>
    <xf numFmtId="0" fontId="11" fillId="21" borderId="0" xfId="0" applyFont="1" applyFill="1"/>
    <xf numFmtId="9" fontId="9" fillId="0" borderId="0" xfId="0" applyNumberFormat="1" applyFont="1" applyAlignment="1">
      <alignment wrapText="1"/>
    </xf>
    <xf numFmtId="164" fontId="9" fillId="0" borderId="0" xfId="0" applyNumberFormat="1" applyFont="1" applyAlignment="1">
      <alignment wrapText="1"/>
    </xf>
    <xf numFmtId="0" fontId="11" fillId="21" borderId="0" xfId="0" applyFont="1" applyFill="1" applyAlignment="1">
      <alignment wrapText="1"/>
    </xf>
    <xf numFmtId="164" fontId="11" fillId="13" borderId="9" xfId="3" applyNumberFormat="1" applyFont="1" applyFill="1" applyBorder="1" applyAlignment="1">
      <alignment vertical="center" wrapText="1"/>
    </xf>
    <xf numFmtId="2" fontId="11" fillId="13" borderId="9" xfId="0" applyNumberFormat="1" applyFont="1" applyFill="1" applyBorder="1" applyAlignment="1">
      <alignment horizontal="center" vertical="center" wrapText="1"/>
    </xf>
    <xf numFmtId="164" fontId="9" fillId="0" borderId="0" xfId="0" applyNumberFormat="1" applyFont="1"/>
    <xf numFmtId="0" fontId="11" fillId="21" borderId="9" xfId="0" applyFont="1" applyFill="1" applyBorder="1" applyAlignment="1">
      <alignment wrapText="1"/>
    </xf>
    <xf numFmtId="0" fontId="11" fillId="13" borderId="8" xfId="3" applyFont="1" applyFill="1" applyBorder="1" applyAlignment="1">
      <alignment horizontal="center" vertical="center" wrapText="1"/>
    </xf>
    <xf numFmtId="1" fontId="11" fillId="13" borderId="1" xfId="0" applyNumberFormat="1" applyFont="1" applyFill="1" applyBorder="1" applyAlignment="1">
      <alignment horizontal="center" vertical="center" wrapText="1"/>
    </xf>
    <xf numFmtId="0" fontId="11" fillId="13" borderId="1" xfId="0" applyFont="1" applyFill="1" applyBorder="1" applyAlignment="1">
      <alignment vertical="center" wrapText="1"/>
    </xf>
    <xf numFmtId="0" fontId="11" fillId="13" borderId="1" xfId="0" applyFont="1" applyFill="1" applyBorder="1" applyAlignment="1">
      <alignment horizontal="center" vertical="center" wrapText="1"/>
    </xf>
    <xf numFmtId="0" fontId="12" fillId="19" borderId="1" xfId="0" applyFont="1" applyFill="1" applyBorder="1" applyAlignment="1">
      <alignment horizontal="center" vertical="top" wrapText="1"/>
    </xf>
    <xf numFmtId="0" fontId="12" fillId="19" borderId="1" xfId="0" applyFont="1" applyFill="1" applyBorder="1" applyAlignment="1">
      <alignment vertical="top" wrapText="1"/>
    </xf>
    <xf numFmtId="9" fontId="9" fillId="0" borderId="0" xfId="1" applyFont="1" applyAlignment="1">
      <alignment horizontal="left"/>
    </xf>
    <xf numFmtId="0" fontId="15" fillId="0" borderId="0" xfId="0" applyFont="1" applyAlignment="1">
      <alignment horizontal="center" vertical="top" wrapText="1"/>
    </xf>
    <xf numFmtId="0" fontId="15" fillId="0" borderId="0" xfId="0" applyFont="1" applyAlignment="1">
      <alignment vertical="top" wrapText="1"/>
    </xf>
    <xf numFmtId="9" fontId="9" fillId="0" borderId="0" xfId="1" applyFont="1" applyFill="1" applyAlignment="1">
      <alignment horizontal="left"/>
    </xf>
    <xf numFmtId="0" fontId="15" fillId="0" borderId="13" xfId="0" applyFont="1" applyBorder="1" applyAlignment="1">
      <alignment horizontal="center" vertical="top" wrapText="1"/>
    </xf>
    <xf numFmtId="0" fontId="0" fillId="0" borderId="0" xfId="0" applyAlignment="1">
      <alignment horizontal="right"/>
    </xf>
    <xf numFmtId="0" fontId="3" fillId="9" borderId="7" xfId="0" applyFont="1" applyFill="1" applyBorder="1" applyAlignment="1">
      <alignment horizontal="left" vertical="center" wrapText="1"/>
    </xf>
    <xf numFmtId="0" fontId="0" fillId="15" borderId="1" xfId="0" applyFill="1" applyBorder="1" applyAlignment="1">
      <alignment wrapText="1"/>
    </xf>
    <xf numFmtId="9" fontId="0" fillId="8" borderId="1" xfId="1" applyFont="1" applyFill="1" applyBorder="1" applyAlignment="1">
      <alignment wrapText="1"/>
    </xf>
    <xf numFmtId="9" fontId="0" fillId="15" borderId="1" xfId="1" applyFont="1" applyFill="1" applyBorder="1"/>
    <xf numFmtId="1" fontId="11" fillId="13" borderId="9" xfId="0" applyNumberFormat="1" applyFont="1" applyFill="1" applyBorder="1" applyAlignment="1">
      <alignment horizontal="center" vertical="center" wrapText="1"/>
    </xf>
    <xf numFmtId="0" fontId="0" fillId="2" borderId="1" xfId="0" applyFill="1" applyBorder="1" applyAlignment="1">
      <alignment wrapText="1"/>
    </xf>
    <xf numFmtId="0" fontId="0" fillId="2" borderId="1" xfId="0" applyFill="1" applyBorder="1" applyAlignment="1">
      <alignment horizontal="right"/>
    </xf>
    <xf numFmtId="2" fontId="0" fillId="2" borderId="1" xfId="0" applyNumberFormat="1" applyFill="1" applyBorder="1" applyAlignment="1">
      <alignment wrapText="1"/>
    </xf>
    <xf numFmtId="0" fontId="0" fillId="2" borderId="1" xfId="0" applyFill="1" applyBorder="1"/>
    <xf numFmtId="0" fontId="11" fillId="2" borderId="1" xfId="3" applyFont="1" applyFill="1" applyBorder="1" applyAlignment="1">
      <alignment horizontal="center" vertical="center" wrapText="1"/>
    </xf>
    <xf numFmtId="0" fontId="11" fillId="13" borderId="1" xfId="3" applyFont="1" applyFill="1" applyBorder="1" applyAlignment="1">
      <alignment horizontal="center" vertical="center" wrapText="1"/>
    </xf>
    <xf numFmtId="0" fontId="24" fillId="4" borderId="0" xfId="0" applyFont="1" applyFill="1"/>
    <xf numFmtId="0" fontId="25" fillId="0" borderId="0" xfId="0" applyFont="1"/>
    <xf numFmtId="0" fontId="26" fillId="22" borderId="0" xfId="0" applyFont="1" applyFill="1"/>
    <xf numFmtId="0" fontId="27" fillId="22" borderId="0" xfId="0" applyFont="1" applyFill="1" applyAlignment="1">
      <alignment horizontal="right"/>
    </xf>
    <xf numFmtId="0" fontId="27" fillId="22" borderId="0" xfId="0" applyFont="1" applyFill="1"/>
    <xf numFmtId="0" fontId="27" fillId="0" borderId="0" xfId="0" applyFont="1"/>
    <xf numFmtId="0" fontId="28" fillId="22" borderId="0" xfId="0" applyFont="1" applyFill="1" applyAlignment="1">
      <alignment horizontal="center"/>
    </xf>
    <xf numFmtId="0" fontId="28" fillId="22" borderId="0" xfId="0" applyFont="1" applyFill="1" applyAlignment="1">
      <alignment horizontal="right"/>
    </xf>
    <xf numFmtId="0" fontId="28" fillId="22" borderId="0" xfId="0" applyFont="1" applyFill="1" applyAlignment="1">
      <alignment horizontal="center" vertical="center"/>
    </xf>
    <xf numFmtId="0" fontId="29" fillId="0" borderId="0" xfId="0" applyFont="1"/>
    <xf numFmtId="0" fontId="29" fillId="0" borderId="0" xfId="0" applyFont="1" applyAlignment="1">
      <alignment horizontal="center"/>
    </xf>
    <xf numFmtId="0" fontId="29" fillId="0" borderId="0" xfId="0" applyFont="1" applyAlignment="1">
      <alignment vertical="center"/>
    </xf>
    <xf numFmtId="166" fontId="29" fillId="0" borderId="0" xfId="0" applyNumberFormat="1" applyFont="1"/>
    <xf numFmtId="166" fontId="29" fillId="4" borderId="0" xfId="0" applyNumberFormat="1" applyFont="1" applyFill="1"/>
    <xf numFmtId="0" fontId="29" fillId="0" borderId="0" xfId="0" applyFont="1" applyAlignment="1">
      <alignment horizontal="center" vertical="center"/>
    </xf>
    <xf numFmtId="0" fontId="29" fillId="0" borderId="0" xfId="0" applyFont="1" applyAlignment="1">
      <alignment horizontal="right"/>
    </xf>
    <xf numFmtId="167" fontId="0" fillId="0" borderId="0" xfId="0" applyNumberFormat="1"/>
    <xf numFmtId="0" fontId="11" fillId="0" borderId="1" xfId="0" applyFont="1" applyBorder="1" applyAlignment="1">
      <alignment horizontal="left"/>
    </xf>
    <xf numFmtId="0" fontId="9" fillId="0" borderId="1" xfId="0" applyFont="1" applyBorder="1" applyAlignment="1">
      <alignment horizontal="left"/>
    </xf>
    <xf numFmtId="16" fontId="9" fillId="0" borderId="1" xfId="0" applyNumberFormat="1" applyFont="1" applyBorder="1" applyAlignment="1">
      <alignment horizontal="left"/>
    </xf>
    <xf numFmtId="0" fontId="9" fillId="0" borderId="1" xfId="0" applyFont="1" applyBorder="1" applyAlignment="1">
      <alignment horizontal="left" wrapText="1"/>
    </xf>
    <xf numFmtId="0" fontId="18" fillId="0" borderId="1" xfId="0" applyFont="1" applyBorder="1" applyAlignment="1">
      <alignment horizontal="left"/>
    </xf>
    <xf numFmtId="10" fontId="9" fillId="0" borderId="1" xfId="1" applyNumberFormat="1" applyFont="1" applyBorder="1" applyAlignment="1">
      <alignment horizontal="left"/>
    </xf>
    <xf numFmtId="0" fontId="31" fillId="0" borderId="1" xfId="0" applyFont="1" applyBorder="1" applyAlignment="1">
      <alignment horizontal="left"/>
    </xf>
    <xf numFmtId="0" fontId="32" fillId="0" borderId="1" xfId="0" applyFont="1" applyBorder="1" applyAlignment="1">
      <alignment horizontal="left"/>
    </xf>
    <xf numFmtId="0" fontId="9" fillId="4" borderId="1" xfId="0" applyFont="1" applyFill="1" applyBorder="1" applyAlignment="1">
      <alignment horizontal="left"/>
    </xf>
    <xf numFmtId="0" fontId="9" fillId="4" borderId="1" xfId="0" applyFont="1" applyFill="1" applyBorder="1" applyAlignment="1">
      <alignment horizontal="left" wrapText="1"/>
    </xf>
    <xf numFmtId="0" fontId="10" fillId="0" borderId="1" xfId="0" applyFont="1" applyBorder="1" applyAlignment="1">
      <alignment horizontal="left" wrapText="1"/>
    </xf>
    <xf numFmtId="0" fontId="10" fillId="0" borderId="1" xfId="0" applyFont="1" applyBorder="1" applyAlignment="1">
      <alignment horizontal="left"/>
    </xf>
    <xf numFmtId="0" fontId="9" fillId="0" borderId="8" xfId="0" applyFont="1" applyBorder="1" applyAlignment="1">
      <alignment horizontal="left"/>
    </xf>
    <xf numFmtId="0" fontId="0" fillId="0" borderId="1" xfId="0" applyBorder="1" applyAlignment="1">
      <alignment horizontal="center" vertical="center"/>
    </xf>
    <xf numFmtId="0" fontId="0" fillId="0" borderId="8" xfId="0" applyBorder="1" applyAlignment="1">
      <alignment horizontal="center" vertical="center"/>
    </xf>
    <xf numFmtId="0" fontId="34" fillId="0" borderId="0" xfId="0" applyFont="1" applyAlignment="1">
      <alignment wrapText="1"/>
    </xf>
    <xf numFmtId="3" fontId="0" fillId="0" borderId="0" xfId="0" applyNumberFormat="1" applyAlignment="1">
      <alignment wrapText="1"/>
    </xf>
    <xf numFmtId="168" fontId="0" fillId="0" borderId="0" xfId="0" applyNumberFormat="1" applyAlignment="1">
      <alignment wrapText="1"/>
    </xf>
    <xf numFmtId="3" fontId="9" fillId="0" borderId="0" xfId="0" applyNumberFormat="1" applyFont="1" applyAlignment="1">
      <alignment wrapText="1"/>
    </xf>
    <xf numFmtId="168" fontId="9" fillId="0" borderId="0" xfId="0" applyNumberFormat="1" applyFont="1" applyAlignment="1">
      <alignment wrapText="1"/>
    </xf>
    <xf numFmtId="164" fontId="11" fillId="13" borderId="1" xfId="3" applyNumberFormat="1" applyFont="1" applyFill="1" applyBorder="1" applyAlignment="1">
      <alignment horizontal="left" vertical="center" wrapText="1"/>
    </xf>
    <xf numFmtId="0" fontId="11" fillId="13" borderId="1" xfId="3" applyFont="1" applyFill="1" applyBorder="1" applyAlignment="1">
      <alignment horizontal="left" vertical="center" wrapText="1"/>
    </xf>
    <xf numFmtId="1" fontId="11" fillId="13" borderId="1" xfId="3" applyNumberFormat="1" applyFont="1" applyFill="1" applyBorder="1" applyAlignment="1">
      <alignment horizontal="left" vertical="center" wrapText="1"/>
    </xf>
    <xf numFmtId="0" fontId="15" fillId="0" borderId="17" xfId="0" applyFont="1" applyBorder="1" applyAlignment="1">
      <alignment horizontal="center" vertical="center" wrapText="1"/>
    </xf>
    <xf numFmtId="0" fontId="9" fillId="0" borderId="9" xfId="0" applyFont="1" applyBorder="1"/>
    <xf numFmtId="9" fontId="10" fillId="0" borderId="0" xfId="1" applyFont="1" applyFill="1" applyBorder="1" applyAlignment="1">
      <alignment horizontal="center" vertical="center"/>
    </xf>
    <xf numFmtId="9" fontId="9" fillId="0" borderId="0" xfId="1" applyFont="1" applyFill="1" applyBorder="1" applyAlignment="1">
      <alignment horizontal="center" vertical="center"/>
    </xf>
    <xf numFmtId="9" fontId="9" fillId="0" borderId="0" xfId="1" applyFont="1" applyFill="1" applyBorder="1"/>
    <xf numFmtId="0" fontId="9" fillId="0" borderId="0" xfId="0" applyFont="1" applyAlignment="1">
      <alignment horizontal="left" vertical="center"/>
    </xf>
    <xf numFmtId="0" fontId="10" fillId="0" borderId="0" xfId="0" applyFont="1" applyAlignment="1">
      <alignment horizontal="center" vertical="center" wrapText="1"/>
    </xf>
    <xf numFmtId="164" fontId="9" fillId="0" borderId="0" xfId="2" applyNumberFormat="1" applyFont="1" applyFill="1" applyBorder="1" applyAlignment="1">
      <alignment horizontal="center" vertical="center"/>
    </xf>
    <xf numFmtId="0" fontId="11" fillId="13" borderId="18" xfId="3" applyFont="1" applyFill="1" applyBorder="1" applyAlignment="1">
      <alignment horizontal="left" vertical="center" wrapText="1"/>
    </xf>
    <xf numFmtId="0" fontId="11" fillId="0" borderId="18" xfId="0" applyFont="1" applyBorder="1" applyAlignment="1">
      <alignment horizontal="left"/>
    </xf>
    <xf numFmtId="9" fontId="9" fillId="0" borderId="0" xfId="1" applyFont="1" applyAlignment="1">
      <alignment wrapText="1"/>
    </xf>
    <xf numFmtId="165" fontId="9" fillId="0" borderId="0" xfId="0" applyNumberFormat="1" applyFont="1" applyAlignment="1">
      <alignment wrapText="1"/>
    </xf>
    <xf numFmtId="0" fontId="29" fillId="4" borderId="0" xfId="0" applyFont="1" applyFill="1"/>
    <xf numFmtId="0" fontId="29" fillId="4" borderId="0" xfId="0" applyFont="1" applyFill="1" applyAlignment="1">
      <alignment horizontal="right"/>
    </xf>
    <xf numFmtId="0" fontId="0" fillId="4" borderId="0" xfId="0" applyFill="1"/>
    <xf numFmtId="0" fontId="21" fillId="23" borderId="19" xfId="0" applyFont="1" applyFill="1" applyBorder="1" applyAlignment="1">
      <alignment vertical="center" wrapText="1"/>
    </xf>
    <xf numFmtId="0" fontId="9" fillId="0" borderId="18" xfId="0" applyFont="1" applyBorder="1" applyAlignment="1">
      <alignment horizontal="left" wrapText="1"/>
    </xf>
    <xf numFmtId="0" fontId="30" fillId="24" borderId="20" xfId="0" applyFont="1" applyFill="1" applyBorder="1" applyAlignment="1">
      <alignment horizontal="left" vertical="center" wrapText="1"/>
    </xf>
    <xf numFmtId="0" fontId="35" fillId="24" borderId="20" xfId="0" applyFont="1" applyFill="1" applyBorder="1" applyAlignment="1">
      <alignment vertical="center" wrapText="1"/>
    </xf>
    <xf numFmtId="9" fontId="35" fillId="24" borderId="20" xfId="1" applyFont="1" applyFill="1" applyBorder="1" applyAlignment="1">
      <alignment vertical="center" wrapText="1"/>
    </xf>
    <xf numFmtId="0" fontId="9" fillId="0" borderId="20" xfId="0" applyFont="1" applyBorder="1" applyAlignment="1">
      <alignment horizontal="left" vertical="center" wrapText="1"/>
    </xf>
    <xf numFmtId="0" fontId="0" fillId="0" borderId="20" xfId="0" applyBorder="1" applyAlignment="1">
      <alignment vertical="center" wrapText="1"/>
    </xf>
    <xf numFmtId="9" fontId="1" fillId="0" borderId="20" xfId="1" applyFont="1" applyBorder="1" applyAlignment="1">
      <alignment vertical="center" wrapText="1"/>
    </xf>
    <xf numFmtId="7" fontId="0" fillId="0" borderId="0" xfId="0" applyNumberFormat="1"/>
    <xf numFmtId="0" fontId="0" fillId="6" borderId="0" xfId="0" applyFill="1" applyAlignment="1">
      <alignment horizontal="left" vertical="center" wrapText="1"/>
    </xf>
    <xf numFmtId="0" fontId="11" fillId="13" borderId="8" xfId="3" applyFont="1" applyFill="1" applyBorder="1" applyAlignment="1">
      <alignment horizontal="left" vertical="center" wrapText="1"/>
    </xf>
    <xf numFmtId="0" fontId="15" fillId="5" borderId="1" xfId="0" applyFont="1" applyFill="1" applyBorder="1" applyAlignment="1">
      <alignment horizontal="center" wrapText="1"/>
    </xf>
    <xf numFmtId="0" fontId="36" fillId="0" borderId="0" xfId="0" applyFont="1" applyAlignment="1">
      <alignment horizontal="center" wrapText="1"/>
    </xf>
    <xf numFmtId="0" fontId="37" fillId="0" borderId="0" xfId="0" applyFont="1"/>
    <xf numFmtId="2" fontId="37" fillId="0" borderId="0" xfId="0" applyNumberFormat="1" applyFont="1"/>
    <xf numFmtId="4" fontId="9" fillId="0" borderId="0" xfId="0" applyNumberFormat="1" applyFont="1" applyAlignment="1">
      <alignment wrapText="1"/>
    </xf>
    <xf numFmtId="0" fontId="11" fillId="13" borderId="21" xfId="3" applyFont="1" applyFill="1" applyBorder="1" applyAlignment="1">
      <alignment horizontal="left" vertical="center" wrapText="1"/>
    </xf>
    <xf numFmtId="0" fontId="11" fillId="25" borderId="1" xfId="3" applyFont="1" applyFill="1" applyBorder="1" applyAlignment="1">
      <alignment horizontal="left" vertical="center" wrapText="1"/>
    </xf>
    <xf numFmtId="0" fontId="11" fillId="25" borderId="18" xfId="3" applyFont="1" applyFill="1" applyBorder="1" applyAlignment="1">
      <alignment horizontal="left" vertical="center" wrapText="1"/>
    </xf>
    <xf numFmtId="164" fontId="11" fillId="25" borderId="1" xfId="3" applyNumberFormat="1" applyFont="1" applyFill="1" applyBorder="1" applyAlignment="1">
      <alignment horizontal="left" vertical="center" wrapText="1"/>
    </xf>
    <xf numFmtId="164" fontId="11" fillId="25" borderId="8" xfId="3" applyNumberFormat="1" applyFont="1" applyFill="1" applyBorder="1" applyAlignment="1">
      <alignment horizontal="left" vertical="center" wrapText="1"/>
    </xf>
    <xf numFmtId="0" fontId="0" fillId="2" borderId="21" xfId="0" applyFill="1" applyBorder="1"/>
    <xf numFmtId="0" fontId="0" fillId="2" borderId="22" xfId="0" applyFill="1" applyBorder="1"/>
    <xf numFmtId="0" fontId="0" fillId="2" borderId="23" xfId="0" applyFill="1" applyBorder="1"/>
    <xf numFmtId="164" fontId="11" fillId="2" borderId="8" xfId="3" applyNumberFormat="1" applyFont="1" applyFill="1" applyBorder="1" applyAlignment="1">
      <alignment horizontal="left" vertical="center" wrapText="1"/>
    </xf>
    <xf numFmtId="164" fontId="11" fillId="7" borderId="8" xfId="3" applyNumberFormat="1" applyFont="1" applyFill="1" applyBorder="1" applyAlignment="1">
      <alignment horizontal="left" vertical="center" wrapText="1"/>
    </xf>
    <xf numFmtId="0" fontId="0" fillId="11" borderId="18" xfId="0" applyFill="1" applyBorder="1" applyAlignment="1">
      <alignment wrapText="1"/>
    </xf>
    <xf numFmtId="6" fontId="0" fillId="11" borderId="18" xfId="0" applyNumberFormat="1" applyFill="1" applyBorder="1" applyAlignment="1">
      <alignment horizontal="right" wrapText="1"/>
    </xf>
    <xf numFmtId="6" fontId="0" fillId="4" borderId="18" xfId="0" applyNumberFormat="1" applyFill="1" applyBorder="1"/>
    <xf numFmtId="0" fontId="0" fillId="11" borderId="8" xfId="0" applyFill="1" applyBorder="1" applyAlignment="1">
      <alignment wrapText="1"/>
    </xf>
    <xf numFmtId="164" fontId="11" fillId="8" borderId="8" xfId="3" applyNumberFormat="1" applyFont="1" applyFill="1" applyBorder="1" applyAlignment="1">
      <alignment horizontal="left" vertical="center" wrapText="1"/>
    </xf>
    <xf numFmtId="0" fontId="0" fillId="2" borderId="22" xfId="0" applyFill="1" applyBorder="1" applyAlignment="1">
      <alignment horizontal="center"/>
    </xf>
    <xf numFmtId="0" fontId="0" fillId="8" borderId="21" xfId="0" applyFill="1" applyBorder="1"/>
    <xf numFmtId="0" fontId="0" fillId="8" borderId="23" xfId="0" applyFill="1" applyBorder="1"/>
    <xf numFmtId="0" fontId="0" fillId="26" borderId="21" xfId="0" applyFill="1" applyBorder="1"/>
    <xf numFmtId="0" fontId="0" fillId="26" borderId="22" xfId="0" applyFill="1" applyBorder="1" applyAlignment="1">
      <alignment horizontal="left" vertical="center"/>
    </xf>
    <xf numFmtId="0" fontId="0" fillId="26" borderId="23" xfId="0" applyFill="1" applyBorder="1"/>
    <xf numFmtId="164" fontId="11" fillId="26" borderId="8" xfId="3" applyNumberFormat="1" applyFont="1" applyFill="1" applyBorder="1" applyAlignment="1">
      <alignment horizontal="left" vertical="center" wrapText="1"/>
    </xf>
    <xf numFmtId="3" fontId="9" fillId="11" borderId="0" xfId="0" applyNumberFormat="1" applyFont="1" applyFill="1" applyAlignment="1">
      <alignment wrapText="1"/>
    </xf>
    <xf numFmtId="0" fontId="11" fillId="25" borderId="8" xfId="3" applyFont="1" applyFill="1" applyBorder="1" applyAlignment="1">
      <alignment horizontal="left" vertical="center" wrapText="1"/>
    </xf>
    <xf numFmtId="0" fontId="11" fillId="19" borderId="8" xfId="3" applyFont="1" applyFill="1" applyBorder="1" applyAlignment="1">
      <alignment horizontal="left" vertical="center" wrapText="1"/>
    </xf>
    <xf numFmtId="9" fontId="9" fillId="0" borderId="0" xfId="0" applyNumberFormat="1" applyFont="1"/>
    <xf numFmtId="3" fontId="9" fillId="0" borderId="0" xfId="0" applyNumberFormat="1" applyFont="1"/>
    <xf numFmtId="0" fontId="11" fillId="19" borderId="18" xfId="0" applyFont="1" applyFill="1" applyBorder="1" applyAlignment="1">
      <alignment horizontal="left" wrapText="1"/>
    </xf>
    <xf numFmtId="0" fontId="38" fillId="0" borderId="0" xfId="0" applyFont="1" applyAlignment="1">
      <alignment horizontal="left" wrapText="1"/>
    </xf>
    <xf numFmtId="9" fontId="39" fillId="0" borderId="0" xfId="1" applyFont="1"/>
    <xf numFmtId="0" fontId="0" fillId="26" borderId="22" xfId="0" applyFill="1" applyBorder="1"/>
    <xf numFmtId="0" fontId="11" fillId="2" borderId="8" xfId="3" applyFont="1" applyFill="1" applyBorder="1" applyAlignment="1">
      <alignment horizontal="left" vertical="center" wrapText="1"/>
    </xf>
    <xf numFmtId="0" fontId="11" fillId="26" borderId="8" xfId="3" applyFont="1" applyFill="1" applyBorder="1" applyAlignment="1">
      <alignment horizontal="left" vertical="center" wrapText="1"/>
    </xf>
    <xf numFmtId="0" fontId="11" fillId="8" borderId="8" xfId="3" applyFont="1" applyFill="1" applyBorder="1" applyAlignment="1">
      <alignment horizontal="left" vertical="center" wrapText="1"/>
    </xf>
    <xf numFmtId="0" fontId="11" fillId="7" borderId="18" xfId="3" applyFont="1" applyFill="1" applyBorder="1" applyAlignment="1">
      <alignment horizontal="left" vertical="center" wrapText="1"/>
    </xf>
    <xf numFmtId="0" fontId="11" fillId="7" borderId="8" xfId="3" applyFont="1" applyFill="1" applyBorder="1" applyAlignment="1">
      <alignment horizontal="left" vertical="center" wrapText="1"/>
    </xf>
    <xf numFmtId="164" fontId="9" fillId="0" borderId="0" xfId="2" applyNumberFormat="1" applyFont="1" applyFill="1" applyBorder="1"/>
    <xf numFmtId="164" fontId="11" fillId="6" borderId="8" xfId="3" applyNumberFormat="1" applyFont="1" applyFill="1" applyBorder="1" applyAlignment="1">
      <alignment horizontal="left" vertical="center" wrapText="1"/>
    </xf>
    <xf numFmtId="43" fontId="9" fillId="0" borderId="0" xfId="4" applyFont="1"/>
    <xf numFmtId="6" fontId="9" fillId="0" borderId="0" xfId="0" applyNumberFormat="1" applyFont="1"/>
    <xf numFmtId="8" fontId="9" fillId="0" borderId="0" xfId="0" applyNumberFormat="1" applyFont="1"/>
    <xf numFmtId="2" fontId="9" fillId="0" borderId="0" xfId="0" applyNumberFormat="1" applyFont="1" applyAlignment="1">
      <alignment wrapText="1"/>
    </xf>
    <xf numFmtId="165" fontId="0" fillId="0" borderId="0" xfId="0" applyNumberFormat="1"/>
    <xf numFmtId="8" fontId="0" fillId="0" borderId="1" xfId="0" applyNumberFormat="1" applyBorder="1"/>
    <xf numFmtId="169" fontId="5" fillId="0" borderId="1" xfId="0" applyNumberFormat="1" applyFont="1" applyBorder="1"/>
    <xf numFmtId="169" fontId="5" fillId="0" borderId="0" xfId="0" applyNumberFormat="1" applyFont="1"/>
    <xf numFmtId="168" fontId="0" fillId="0" borderId="0" xfId="1" applyNumberFormat="1" applyFont="1"/>
    <xf numFmtId="0" fontId="40" fillId="27" borderId="0" xfId="0" applyFont="1" applyFill="1" applyAlignment="1">
      <alignment horizontal="center" vertical="center"/>
    </xf>
    <xf numFmtId="0" fontId="41" fillId="0" borderId="0" xfId="0" applyFont="1" applyAlignment="1">
      <alignment vertical="center"/>
    </xf>
    <xf numFmtId="0" fontId="12" fillId="13" borderId="17" xfId="0" applyFont="1" applyFill="1" applyBorder="1" applyAlignment="1">
      <alignment horizontal="center" vertical="center" wrapText="1"/>
    </xf>
    <xf numFmtId="0" fontId="12" fillId="28" borderId="17" xfId="0" applyFont="1" applyFill="1" applyBorder="1" applyAlignment="1">
      <alignment horizontal="center" vertical="center" wrapText="1"/>
    </xf>
    <xf numFmtId="3" fontId="0" fillId="0" borderId="0" xfId="0" applyNumberFormat="1"/>
    <xf numFmtId="3" fontId="11" fillId="13" borderId="8" xfId="3" applyNumberFormat="1" applyFont="1" applyFill="1" applyBorder="1" applyAlignment="1">
      <alignment horizontal="center" vertical="center" wrapText="1"/>
    </xf>
    <xf numFmtId="0" fontId="11" fillId="13" borderId="18" xfId="3" applyFont="1" applyFill="1" applyBorder="1" applyAlignment="1">
      <alignment horizontal="center" vertical="center" wrapText="1"/>
    </xf>
    <xf numFmtId="0" fontId="0" fillId="0" borderId="0" xfId="0" applyAlignment="1">
      <alignment vertical="top" wrapText="1"/>
    </xf>
    <xf numFmtId="0" fontId="0" fillId="29" borderId="0" xfId="0" applyFill="1" applyAlignment="1">
      <alignment vertical="top" wrapText="1"/>
    </xf>
    <xf numFmtId="0" fontId="0" fillId="29" borderId="0" xfId="0" applyFill="1" applyAlignment="1">
      <alignment horizontal="center" vertical="top" wrapText="1"/>
    </xf>
    <xf numFmtId="0" fontId="0" fillId="29" borderId="24" xfId="0" applyFill="1" applyBorder="1" applyAlignment="1">
      <alignment horizontal="center" vertical="top" wrapText="1"/>
    </xf>
    <xf numFmtId="0" fontId="0" fillId="8" borderId="0" xfId="0" applyFill="1" applyAlignment="1">
      <alignment horizontal="center" vertical="top" wrapText="1"/>
    </xf>
    <xf numFmtId="0" fontId="0" fillId="8" borderId="24" xfId="0" applyFill="1" applyBorder="1" applyAlignment="1">
      <alignment horizontal="center" vertical="top" wrapText="1"/>
    </xf>
    <xf numFmtId="0" fontId="3" fillId="29" borderId="25" xfId="0" applyFont="1" applyFill="1" applyBorder="1" applyAlignment="1">
      <alignment horizontal="center" vertical="top" wrapText="1"/>
    </xf>
    <xf numFmtId="0" fontId="3" fillId="29" borderId="26" xfId="0" applyFont="1" applyFill="1" applyBorder="1" applyAlignment="1">
      <alignment horizontal="center" vertical="top" wrapText="1"/>
    </xf>
    <xf numFmtId="0" fontId="0" fillId="8" borderId="0" xfId="0" applyFill="1" applyAlignment="1">
      <alignment vertical="top" wrapText="1"/>
    </xf>
    <xf numFmtId="0" fontId="0" fillId="8" borderId="24" xfId="0" applyFill="1" applyBorder="1" applyAlignment="1">
      <alignment vertical="top" wrapText="1"/>
    </xf>
    <xf numFmtId="165" fontId="0" fillId="29" borderId="27" xfId="0" applyNumberFormat="1" applyFill="1" applyBorder="1" applyAlignment="1">
      <alignment horizontal="center" vertical="top" wrapText="1"/>
    </xf>
    <xf numFmtId="165" fontId="0" fillId="29" borderId="28" xfId="0" applyNumberFormat="1" applyFill="1" applyBorder="1" applyAlignment="1">
      <alignment horizontal="center" vertical="top" wrapText="1"/>
    </xf>
    <xf numFmtId="0" fontId="3" fillId="30" borderId="0" xfId="0" applyFont="1" applyFill="1" applyAlignment="1">
      <alignment horizontal="left" vertical="top" wrapText="1"/>
    </xf>
    <xf numFmtId="0" fontId="3" fillId="0" borderId="0" xfId="0" applyFont="1" applyAlignment="1">
      <alignment horizontal="left" vertical="top" wrapText="1"/>
    </xf>
    <xf numFmtId="49" fontId="0" fillId="31" borderId="29" xfId="0" applyNumberFormat="1" applyFill="1" applyBorder="1"/>
    <xf numFmtId="0" fontId="0" fillId="31" borderId="30" xfId="0" applyFill="1" applyBorder="1"/>
    <xf numFmtId="9" fontId="0" fillId="31" borderId="30" xfId="1" applyFont="1" applyFill="1" applyBorder="1"/>
    <xf numFmtId="165" fontId="0" fillId="31" borderId="30" xfId="2" applyNumberFormat="1" applyFont="1" applyFill="1" applyBorder="1"/>
    <xf numFmtId="2" fontId="0" fillId="31" borderId="30" xfId="0" applyNumberFormat="1" applyFill="1" applyBorder="1"/>
    <xf numFmtId="165" fontId="0" fillId="31" borderId="30" xfId="0" applyNumberFormat="1" applyFill="1" applyBorder="1"/>
    <xf numFmtId="2" fontId="0" fillId="31" borderId="30" xfId="2" applyNumberFormat="1" applyFont="1" applyFill="1" applyBorder="1"/>
    <xf numFmtId="9" fontId="0" fillId="31" borderId="30" xfId="2" applyNumberFormat="1" applyFont="1" applyFill="1" applyBorder="1"/>
    <xf numFmtId="165" fontId="0" fillId="31" borderId="31" xfId="2" applyNumberFormat="1" applyFont="1" applyFill="1" applyBorder="1"/>
    <xf numFmtId="49" fontId="0" fillId="0" borderId="29" xfId="0" applyNumberFormat="1" applyBorder="1"/>
    <xf numFmtId="0" fontId="0" fillId="0" borderId="30" xfId="0" applyBorder="1"/>
    <xf numFmtId="9" fontId="0" fillId="0" borderId="30" xfId="1" applyFont="1" applyBorder="1"/>
    <xf numFmtId="165" fontId="0" fillId="0" borderId="30" xfId="2" applyNumberFormat="1" applyFont="1" applyBorder="1"/>
    <xf numFmtId="2" fontId="0" fillId="0" borderId="30" xfId="0" applyNumberFormat="1" applyBorder="1"/>
    <xf numFmtId="165" fontId="0" fillId="0" borderId="30" xfId="0" applyNumberFormat="1" applyBorder="1"/>
    <xf numFmtId="2" fontId="0" fillId="0" borderId="30" xfId="2" applyNumberFormat="1" applyFont="1" applyBorder="1"/>
    <xf numFmtId="9" fontId="0" fillId="0" borderId="30" xfId="2" applyNumberFormat="1" applyFont="1" applyBorder="1"/>
    <xf numFmtId="165" fontId="0" fillId="0" borderId="31" xfId="2" applyNumberFormat="1" applyFont="1" applyBorder="1"/>
    <xf numFmtId="1" fontId="11" fillId="13" borderId="18" xfId="0" applyNumberFormat="1" applyFont="1" applyFill="1" applyBorder="1" applyAlignment="1">
      <alignment horizontal="center" vertical="center" wrapText="1"/>
    </xf>
    <xf numFmtId="3" fontId="3" fillId="0" borderId="0" xfId="0" applyNumberFormat="1" applyFont="1" applyAlignment="1">
      <alignment vertical="center"/>
    </xf>
    <xf numFmtId="1" fontId="11" fillId="13" borderId="21" xfId="0" applyNumberFormat="1" applyFont="1" applyFill="1" applyBorder="1" applyAlignment="1">
      <alignment horizontal="center" vertical="center" wrapText="1"/>
    </xf>
    <xf numFmtId="1" fontId="11" fillId="25" borderId="18" xfId="0" applyNumberFormat="1" applyFont="1" applyFill="1" applyBorder="1" applyAlignment="1">
      <alignment horizontal="center" vertical="center" wrapText="1"/>
    </xf>
    <xf numFmtId="1" fontId="11" fillId="13" borderId="23" xfId="0" applyNumberFormat="1" applyFont="1" applyFill="1" applyBorder="1" applyAlignment="1">
      <alignment horizontal="center" vertical="center" wrapText="1"/>
    </xf>
    <xf numFmtId="0" fontId="0" fillId="25" borderId="18" xfId="0" applyFill="1" applyBorder="1" applyAlignment="1">
      <alignment vertical="center"/>
    </xf>
    <xf numFmtId="3" fontId="3" fillId="0" borderId="0" xfId="0" applyNumberFormat="1" applyFont="1" applyAlignment="1">
      <alignment horizontal="center" vertical="center"/>
    </xf>
    <xf numFmtId="0" fontId="0" fillId="0" borderId="0" xfId="0" applyAlignment="1">
      <alignment vertical="center"/>
    </xf>
    <xf numFmtId="1" fontId="9" fillId="0" borderId="0" xfId="0" applyNumberFormat="1" applyFont="1"/>
    <xf numFmtId="9" fontId="0" fillId="0" borderId="0" xfId="0" applyNumberFormat="1" applyAlignment="1">
      <alignment vertical="center"/>
    </xf>
    <xf numFmtId="0" fontId="0" fillId="0" borderId="0" xfId="0" applyAlignment="1">
      <alignment vertical="center" wrapText="1"/>
    </xf>
    <xf numFmtId="10" fontId="0" fillId="0" borderId="0" xfId="1" applyNumberFormat="1" applyFont="1" applyAlignment="1">
      <alignment vertical="center"/>
    </xf>
    <xf numFmtId="3" fontId="0" fillId="0" borderId="0" xfId="0" applyNumberFormat="1" applyAlignment="1">
      <alignment vertical="center"/>
    </xf>
    <xf numFmtId="0" fontId="0" fillId="0" borderId="0" xfId="0" applyAlignment="1">
      <alignment horizontal="left" vertical="center" wrapText="1"/>
    </xf>
    <xf numFmtId="167" fontId="0" fillId="0" borderId="0" xfId="0" applyNumberFormat="1" applyAlignment="1">
      <alignment vertical="center"/>
    </xf>
    <xf numFmtId="167" fontId="3" fillId="0" borderId="0" xfId="0" applyNumberFormat="1" applyFont="1" applyAlignment="1">
      <alignment vertical="center"/>
    </xf>
    <xf numFmtId="0" fontId="3" fillId="0" borderId="32" xfId="0" applyFont="1" applyBorder="1" applyAlignment="1">
      <alignment vertical="center"/>
    </xf>
    <xf numFmtId="167" fontId="3" fillId="0" borderId="32" xfId="0" applyNumberFormat="1" applyFont="1" applyBorder="1" applyAlignment="1">
      <alignment vertical="center"/>
    </xf>
    <xf numFmtId="0" fontId="43" fillId="0" borderId="0" xfId="0" applyFont="1"/>
    <xf numFmtId="0" fontId="45" fillId="0" borderId="0" xfId="5" applyFont="1" applyAlignment="1">
      <alignment horizontal="left" vertical="center" wrapText="1"/>
    </xf>
    <xf numFmtId="0" fontId="46" fillId="30" borderId="0" xfId="5" applyFont="1" applyFill="1" applyAlignment="1">
      <alignment vertical="center"/>
    </xf>
    <xf numFmtId="0" fontId="46" fillId="0" borderId="0" xfId="5" applyFont="1" applyAlignment="1">
      <alignment vertical="center"/>
    </xf>
    <xf numFmtId="0" fontId="46" fillId="32" borderId="0" xfId="5" applyFont="1" applyFill="1" applyAlignment="1">
      <alignment vertical="center"/>
    </xf>
    <xf numFmtId="0" fontId="46" fillId="33" borderId="0" xfId="5" applyFont="1" applyFill="1" applyAlignment="1">
      <alignment vertical="center"/>
    </xf>
    <xf numFmtId="0" fontId="47" fillId="33" borderId="0" xfId="5" applyFont="1" applyFill="1" applyAlignment="1">
      <alignment vertical="center"/>
    </xf>
    <xf numFmtId="0" fontId="47" fillId="0" borderId="0" xfId="5" applyFont="1" applyAlignment="1">
      <alignment vertical="center"/>
    </xf>
    <xf numFmtId="0" fontId="46" fillId="10" borderId="0" xfId="5" applyFont="1" applyFill="1" applyAlignment="1">
      <alignment vertical="center"/>
    </xf>
    <xf numFmtId="0" fontId="44" fillId="0" borderId="0" xfId="5" applyAlignment="1">
      <alignment horizontal="center" vertical="center"/>
    </xf>
    <xf numFmtId="0" fontId="44" fillId="0" borderId="0" xfId="5" applyAlignment="1">
      <alignment vertical="center"/>
    </xf>
    <xf numFmtId="0" fontId="47" fillId="34" borderId="0" xfId="5" applyFont="1" applyFill="1" applyAlignment="1">
      <alignment horizontal="right" vertical="center"/>
    </xf>
    <xf numFmtId="0" fontId="47" fillId="0" borderId="0" xfId="5" applyFont="1" applyAlignment="1">
      <alignment horizontal="right" vertical="center"/>
    </xf>
    <xf numFmtId="0" fontId="47" fillId="34" borderId="0" xfId="5" applyFont="1" applyFill="1" applyAlignment="1">
      <alignment horizontal="center" vertical="center" wrapText="1"/>
    </xf>
    <xf numFmtId="0" fontId="47" fillId="34" borderId="0" xfId="5" applyFont="1" applyFill="1" applyAlignment="1">
      <alignment horizontal="left" vertical="center" wrapText="1"/>
    </xf>
    <xf numFmtId="0" fontId="44" fillId="0" borderId="0" xfId="5" applyAlignment="1">
      <alignment horizontal="left" vertical="center" wrapText="1"/>
    </xf>
    <xf numFmtId="0" fontId="47" fillId="0" borderId="0" xfId="5" applyFont="1" applyAlignment="1">
      <alignment horizontal="left" vertical="center" wrapText="1"/>
    </xf>
    <xf numFmtId="0" fontId="44" fillId="0" borderId="0" xfId="5" quotePrefix="1" applyAlignment="1">
      <alignment horizontal="center" vertical="center"/>
    </xf>
    <xf numFmtId="0" fontId="44" fillId="0" borderId="0" xfId="5" quotePrefix="1" applyAlignment="1">
      <alignment horizontal="left" vertical="center"/>
    </xf>
    <xf numFmtId="170" fontId="44" fillId="0" borderId="0" xfId="5" applyNumberFormat="1" applyAlignment="1">
      <alignment vertical="center"/>
    </xf>
    <xf numFmtId="167" fontId="44" fillId="0" borderId="0" xfId="5" applyNumberFormat="1" applyAlignment="1">
      <alignment vertical="center"/>
    </xf>
    <xf numFmtId="167" fontId="44" fillId="4" borderId="0" xfId="5" applyNumberFormat="1" applyFill="1" applyAlignment="1">
      <alignment vertical="center"/>
    </xf>
    <xf numFmtId="167" fontId="47" fillId="0" borderId="0" xfId="5" applyNumberFormat="1" applyFont="1" applyAlignment="1">
      <alignment vertical="center"/>
    </xf>
    <xf numFmtId="10" fontId="0" fillId="0" borderId="0" xfId="1" applyNumberFormat="1" applyFont="1" applyFill="1" applyBorder="1" applyAlignment="1">
      <alignment horizontal="center" vertical="center"/>
    </xf>
    <xf numFmtId="171" fontId="47" fillId="0" borderId="0" xfId="5" applyNumberFormat="1" applyFont="1" applyAlignment="1">
      <alignment vertical="center"/>
    </xf>
    <xf numFmtId="167" fontId="47" fillId="4" borderId="0" xfId="5" applyNumberFormat="1" applyFont="1" applyFill="1" applyAlignment="1">
      <alignment vertical="center"/>
    </xf>
    <xf numFmtId="10" fontId="0" fillId="4" borderId="0" xfId="1" applyNumberFormat="1" applyFont="1" applyFill="1" applyAlignment="1">
      <alignment horizontal="center" vertical="center"/>
    </xf>
    <xf numFmtId="171" fontId="47" fillId="4" borderId="0" xfId="5" applyNumberFormat="1" applyFont="1" applyFill="1" applyAlignment="1">
      <alignment vertical="center"/>
    </xf>
    <xf numFmtId="172" fontId="44" fillId="0" borderId="0" xfId="5" applyNumberFormat="1" applyAlignment="1">
      <alignment vertical="center"/>
    </xf>
    <xf numFmtId="10" fontId="47" fillId="4" borderId="0" xfId="5" applyNumberFormat="1" applyFont="1" applyFill="1" applyAlignment="1">
      <alignment vertical="center"/>
    </xf>
    <xf numFmtId="10" fontId="0" fillId="4" borderId="0" xfId="1" applyNumberFormat="1" applyFont="1" applyFill="1" applyBorder="1" applyAlignment="1">
      <alignment horizontal="center" vertical="center"/>
    </xf>
    <xf numFmtId="0" fontId="44" fillId="14" borderId="0" xfId="5" quotePrefix="1" applyFill="1" applyAlignment="1">
      <alignment horizontal="center" vertical="center"/>
    </xf>
    <xf numFmtId="0" fontId="44" fillId="14" borderId="0" xfId="5" quotePrefix="1" applyFill="1" applyAlignment="1">
      <alignment horizontal="left" vertical="center"/>
    </xf>
    <xf numFmtId="0" fontId="47" fillId="0" borderId="0" xfId="5" applyFont="1" applyAlignment="1">
      <alignment horizontal="left" vertical="center"/>
    </xf>
    <xf numFmtId="166" fontId="47" fillId="0" borderId="0" xfId="5" applyNumberFormat="1" applyFont="1" applyAlignment="1">
      <alignment vertical="center"/>
    </xf>
    <xf numFmtId="172" fontId="47" fillId="0" borderId="0" xfId="5" applyNumberFormat="1" applyFont="1" applyAlignment="1">
      <alignment vertical="center"/>
    </xf>
    <xf numFmtId="0" fontId="44" fillId="0" borderId="0" xfId="5" applyAlignment="1">
      <alignment horizontal="left" vertical="center"/>
    </xf>
    <xf numFmtId="166" fontId="44" fillId="0" borderId="0" xfId="5" applyNumberFormat="1" applyAlignment="1">
      <alignment vertical="center"/>
    </xf>
    <xf numFmtId="0" fontId="47" fillId="25" borderId="0" xfId="5" applyFont="1" applyFill="1" applyAlignment="1">
      <alignment horizontal="left" vertical="center"/>
    </xf>
    <xf numFmtId="0" fontId="47" fillId="25" borderId="0" xfId="5" applyFont="1" applyFill="1" applyAlignment="1">
      <alignment vertical="center"/>
    </xf>
    <xf numFmtId="167" fontId="47" fillId="25" borderId="0" xfId="5" applyNumberFormat="1" applyFont="1" applyFill="1" applyAlignment="1">
      <alignment vertical="center"/>
    </xf>
    <xf numFmtId="166" fontId="47" fillId="25" borderId="0" xfId="5" applyNumberFormat="1" applyFont="1" applyFill="1" applyAlignment="1">
      <alignment vertical="center"/>
    </xf>
    <xf numFmtId="0" fontId="47" fillId="0" borderId="32" xfId="5" applyFont="1" applyBorder="1" applyAlignment="1">
      <alignment horizontal="left" vertical="center"/>
    </xf>
    <xf numFmtId="0" fontId="44" fillId="0" borderId="32" xfId="5" applyBorder="1" applyAlignment="1">
      <alignment vertical="center"/>
    </xf>
    <xf numFmtId="167" fontId="47" fillId="0" borderId="32" xfId="5" applyNumberFormat="1" applyFont="1" applyBorder="1" applyAlignment="1">
      <alignment vertical="center"/>
    </xf>
    <xf numFmtId="0" fontId="47" fillId="35" borderId="33" xfId="5" applyFont="1" applyFill="1" applyBorder="1" applyAlignment="1">
      <alignment wrapText="1"/>
    </xf>
    <xf numFmtId="0" fontId="47" fillId="35" borderId="34" xfId="5" applyFont="1" applyFill="1" applyBorder="1" applyAlignment="1">
      <alignment wrapText="1"/>
    </xf>
    <xf numFmtId="0" fontId="47" fillId="35" borderId="35" xfId="5" applyFont="1" applyFill="1" applyBorder="1" applyAlignment="1">
      <alignment horizontal="center" wrapText="1"/>
    </xf>
    <xf numFmtId="9" fontId="47" fillId="35" borderId="36" xfId="5" applyNumberFormat="1" applyFont="1" applyFill="1" applyBorder="1" applyAlignment="1">
      <alignment horizontal="center" wrapText="1"/>
    </xf>
    <xf numFmtId="0" fontId="44" fillId="0" borderId="0" xfId="5" quotePrefix="1" applyAlignment="1">
      <alignment horizontal="center"/>
    </xf>
    <xf numFmtId="12" fontId="0" fillId="0" borderId="0" xfId="0" applyNumberFormat="1"/>
    <xf numFmtId="10" fontId="0" fillId="0" borderId="0" xfId="1" applyNumberFormat="1" applyFont="1"/>
    <xf numFmtId="0" fontId="44" fillId="0" borderId="0" xfId="5" applyAlignment="1">
      <alignment horizontal="center"/>
    </xf>
    <xf numFmtId="0" fontId="0" fillId="0" borderId="0" xfId="0" applyAlignment="1">
      <alignment horizontal="right" vertical="center"/>
    </xf>
    <xf numFmtId="0" fontId="47" fillId="35" borderId="33" xfId="5" applyFont="1" applyFill="1" applyBorder="1" applyAlignment="1">
      <alignment horizontal="right" vertical="center" wrapText="1"/>
    </xf>
    <xf numFmtId="0" fontId="47" fillId="35" borderId="34" xfId="5" applyFont="1" applyFill="1" applyBorder="1" applyAlignment="1">
      <alignment horizontal="right" vertical="center" wrapText="1"/>
    </xf>
    <xf numFmtId="0" fontId="47" fillId="35" borderId="35" xfId="5" applyFont="1" applyFill="1" applyBorder="1" applyAlignment="1">
      <alignment horizontal="right" vertical="center" wrapText="1"/>
    </xf>
    <xf numFmtId="9" fontId="47" fillId="35" borderId="36" xfId="5" applyNumberFormat="1" applyFont="1" applyFill="1" applyBorder="1" applyAlignment="1">
      <alignment horizontal="right" vertical="center" wrapText="1"/>
    </xf>
    <xf numFmtId="12" fontId="0" fillId="0" borderId="0" xfId="0" applyNumberFormat="1" applyAlignment="1">
      <alignment horizontal="left" vertical="center"/>
    </xf>
    <xf numFmtId="0" fontId="0" fillId="0" borderId="0" xfId="0" applyAlignment="1">
      <alignment horizontal="left" vertical="center"/>
    </xf>
    <xf numFmtId="167" fontId="44" fillId="0" borderId="0" xfId="5" applyNumberFormat="1" applyAlignment="1">
      <alignment horizontal="right" vertical="center"/>
    </xf>
    <xf numFmtId="10" fontId="0" fillId="0" borderId="0" xfId="1" applyNumberFormat="1" applyFont="1" applyAlignment="1">
      <alignment horizontal="right" vertical="center"/>
    </xf>
    <xf numFmtId="168" fontId="0" fillId="0" borderId="0" xfId="1" applyNumberFormat="1" applyFont="1" applyAlignment="1">
      <alignment horizontal="right" vertical="center"/>
    </xf>
    <xf numFmtId="0" fontId="13" fillId="4" borderId="37" xfId="0" applyFont="1" applyFill="1" applyBorder="1" applyAlignment="1">
      <alignment horizontal="center" vertical="center" wrapText="1"/>
    </xf>
    <xf numFmtId="0" fontId="13" fillId="4" borderId="38" xfId="0" applyFont="1" applyFill="1" applyBorder="1" applyAlignment="1">
      <alignment horizontal="center" vertical="center" wrapText="1"/>
    </xf>
    <xf numFmtId="0" fontId="40" fillId="4" borderId="38" xfId="0" applyFont="1" applyFill="1" applyBorder="1" applyAlignment="1">
      <alignment horizontal="left" vertical="center" wrapText="1"/>
    </xf>
    <xf numFmtId="0" fontId="13" fillId="4" borderId="39" xfId="0" applyFont="1" applyFill="1" applyBorder="1" applyAlignment="1">
      <alignment horizontal="center" vertical="center" wrapText="1"/>
    </xf>
    <xf numFmtId="9" fontId="40" fillId="0" borderId="0" xfId="0" applyNumberFormat="1" applyFont="1" applyAlignment="1">
      <alignment vertical="center"/>
    </xf>
    <xf numFmtId="0" fontId="45" fillId="0" borderId="0" xfId="5" applyFont="1"/>
    <xf numFmtId="0" fontId="44" fillId="0" borderId="0" xfId="5"/>
    <xf numFmtId="0" fontId="47" fillId="0" borderId="19" xfId="5" applyFont="1" applyBorder="1"/>
    <xf numFmtId="0" fontId="47" fillId="0" borderId="40" xfId="5" applyFont="1" applyBorder="1"/>
    <xf numFmtId="0" fontId="47" fillId="35" borderId="41" xfId="5" applyFont="1" applyFill="1" applyBorder="1" applyAlignment="1">
      <alignment wrapText="1"/>
    </xf>
    <xf numFmtId="9" fontId="47" fillId="36" borderId="36" xfId="5" applyNumberFormat="1" applyFont="1" applyFill="1" applyBorder="1" applyAlignment="1">
      <alignment horizontal="center" wrapText="1"/>
    </xf>
    <xf numFmtId="0" fontId="0" fillId="0" borderId="42" xfId="0" applyBorder="1" applyAlignment="1">
      <alignment horizontal="left"/>
    </xf>
    <xf numFmtId="166" fontId="0" fillId="0" borderId="43" xfId="6" applyNumberFormat="1" applyFont="1" applyBorder="1" applyAlignment="1">
      <alignment horizontal="left"/>
    </xf>
    <xf numFmtId="166" fontId="0" fillId="0" borderId="44" xfId="6" applyNumberFormat="1" applyFont="1" applyBorder="1" applyAlignment="1">
      <alignment horizontal="left"/>
    </xf>
    <xf numFmtId="166" fontId="0" fillId="0" borderId="44" xfId="0" applyNumberFormat="1" applyBorder="1" applyAlignment="1">
      <alignment horizontal="left"/>
    </xf>
    <xf numFmtId="166" fontId="0" fillId="0" borderId="43" xfId="0" applyNumberFormat="1" applyBorder="1" applyAlignment="1">
      <alignment horizontal="left"/>
    </xf>
    <xf numFmtId="166" fontId="44" fillId="0" borderId="11" xfId="6" applyNumberFormat="1" applyFont="1" applyBorder="1"/>
    <xf numFmtId="166" fontId="44" fillId="0" borderId="11" xfId="5" applyNumberFormat="1" applyBorder="1"/>
    <xf numFmtId="168" fontId="44" fillId="0" borderId="45" xfId="7" applyNumberFormat="1" applyFont="1" applyBorder="1"/>
    <xf numFmtId="0" fontId="0" fillId="0" borderId="46" xfId="0" applyBorder="1" applyAlignment="1">
      <alignment horizontal="left"/>
    </xf>
    <xf numFmtId="166" fontId="0" fillId="0" borderId="22" xfId="6" applyNumberFormat="1" applyFont="1" applyBorder="1" applyAlignment="1">
      <alignment horizontal="left"/>
    </xf>
    <xf numFmtId="166" fontId="0" fillId="0" borderId="21" xfId="0" applyNumberFormat="1" applyBorder="1" applyAlignment="1">
      <alignment horizontal="left"/>
    </xf>
    <xf numFmtId="166" fontId="0" fillId="0" borderId="22" xfId="0" applyNumberFormat="1" applyBorder="1" applyAlignment="1">
      <alignment horizontal="left"/>
    </xf>
    <xf numFmtId="166" fontId="44" fillId="0" borderId="18" xfId="6" applyNumberFormat="1" applyFont="1" applyBorder="1"/>
    <xf numFmtId="166" fontId="44" fillId="0" borderId="18" xfId="5" applyNumberFormat="1" applyBorder="1"/>
    <xf numFmtId="168" fontId="44" fillId="0" borderId="47" xfId="7" applyNumberFormat="1" applyFont="1" applyBorder="1"/>
    <xf numFmtId="0" fontId="0" fillId="0" borderId="46" xfId="0" applyBorder="1"/>
    <xf numFmtId="166" fontId="0" fillId="0" borderId="12" xfId="6" applyNumberFormat="1" applyFont="1" applyBorder="1" applyAlignment="1">
      <alignment horizontal="left"/>
    </xf>
    <xf numFmtId="166" fontId="0" fillId="0" borderId="16" xfId="0" applyNumberFormat="1" applyBorder="1" applyAlignment="1">
      <alignment horizontal="left"/>
    </xf>
    <xf numFmtId="166" fontId="0" fillId="0" borderId="12" xfId="0" applyNumberFormat="1" applyBorder="1" applyAlignment="1">
      <alignment horizontal="left"/>
    </xf>
    <xf numFmtId="166" fontId="44" fillId="0" borderId="9" xfId="6" applyNumberFormat="1" applyFont="1" applyBorder="1"/>
    <xf numFmtId="166" fontId="44" fillId="0" borderId="9" xfId="5" applyNumberFormat="1" applyBorder="1"/>
    <xf numFmtId="168" fontId="44" fillId="0" borderId="48" xfId="7" applyNumberFormat="1" applyFont="1" applyBorder="1"/>
    <xf numFmtId="0" fontId="0" fillId="0" borderId="49" xfId="0" applyBorder="1"/>
    <xf numFmtId="166" fontId="0" fillId="0" borderId="50" xfId="6" applyNumberFormat="1" applyFont="1" applyBorder="1" applyAlignment="1">
      <alignment horizontal="left"/>
    </xf>
    <xf numFmtId="166" fontId="0" fillId="0" borderId="51" xfId="0" applyNumberFormat="1" applyBorder="1" applyAlignment="1">
      <alignment horizontal="left"/>
    </xf>
    <xf numFmtId="166" fontId="0" fillId="0" borderId="50" xfId="0" applyNumberFormat="1" applyBorder="1" applyAlignment="1">
      <alignment horizontal="left"/>
    </xf>
    <xf numFmtId="166" fontId="44" fillId="0" borderId="52" xfId="6" applyNumberFormat="1" applyFont="1" applyBorder="1"/>
    <xf numFmtId="166" fontId="44" fillId="0" borderId="52" xfId="5" applyNumberFormat="1" applyBorder="1"/>
    <xf numFmtId="168" fontId="44" fillId="0" borderId="53" xfId="7" applyNumberFormat="1" applyFont="1" applyBorder="1"/>
    <xf numFmtId="0" fontId="0" fillId="0" borderId="54" xfId="0" applyBorder="1"/>
    <xf numFmtId="166" fontId="0" fillId="0" borderId="16" xfId="6" applyNumberFormat="1" applyFont="1" applyBorder="1" applyAlignment="1">
      <alignment horizontal="left"/>
    </xf>
    <xf numFmtId="0" fontId="0" fillId="15" borderId="55" xfId="0" applyFill="1" applyBorder="1"/>
    <xf numFmtId="166" fontId="0" fillId="15" borderId="32" xfId="6" applyNumberFormat="1" applyFont="1" applyFill="1" applyBorder="1" applyAlignment="1">
      <alignment horizontal="left"/>
    </xf>
    <xf numFmtId="166" fontId="0" fillId="15" borderId="56" xfId="6" applyNumberFormat="1" applyFont="1" applyFill="1" applyBorder="1" applyAlignment="1">
      <alignment horizontal="left"/>
    </xf>
    <xf numFmtId="166" fontId="0" fillId="15" borderId="56" xfId="0" applyNumberFormat="1" applyFill="1" applyBorder="1" applyAlignment="1">
      <alignment horizontal="left"/>
    </xf>
    <xf numFmtId="166" fontId="0" fillId="15" borderId="32" xfId="0" applyNumberFormat="1" applyFill="1" applyBorder="1" applyAlignment="1">
      <alignment horizontal="left"/>
    </xf>
    <xf numFmtId="166" fontId="44" fillId="15" borderId="57" xfId="6" applyNumberFormat="1" applyFont="1" applyFill="1" applyBorder="1"/>
    <xf numFmtId="166" fontId="44" fillId="15" borderId="57" xfId="5" applyNumberFormat="1" applyFill="1" applyBorder="1"/>
    <xf numFmtId="168" fontId="44" fillId="15" borderId="58" xfId="7" applyNumberFormat="1" applyFont="1" applyFill="1" applyBorder="1"/>
    <xf numFmtId="167" fontId="3" fillId="37" borderId="32" xfId="0" applyNumberFormat="1" applyFont="1" applyFill="1" applyBorder="1" applyAlignment="1">
      <alignment vertical="center"/>
    </xf>
    <xf numFmtId="0" fontId="11" fillId="2" borderId="18" xfId="3" applyFont="1" applyFill="1" applyBorder="1" applyAlignment="1">
      <alignment horizontal="center" vertical="center" wrapText="1"/>
    </xf>
    <xf numFmtId="0" fontId="0" fillId="10" borderId="0" xfId="0" applyFill="1"/>
    <xf numFmtId="0" fontId="6" fillId="0" borderId="0" xfId="0" applyFont="1" applyAlignment="1">
      <alignment horizontal="left" vertical="center"/>
    </xf>
    <xf numFmtId="164" fontId="11" fillId="6" borderId="8" xfId="0" applyNumberFormat="1" applyFont="1" applyFill="1" applyBorder="1" applyAlignment="1">
      <alignment horizontal="center" vertical="center" wrapText="1"/>
    </xf>
    <xf numFmtId="1" fontId="11" fillId="6" borderId="8" xfId="0" applyNumberFormat="1" applyFont="1" applyFill="1" applyBorder="1" applyAlignment="1">
      <alignment horizontal="center" vertical="center" wrapText="1"/>
    </xf>
    <xf numFmtId="1" fontId="11" fillId="8" borderId="8" xfId="0" applyNumberFormat="1" applyFont="1" applyFill="1" applyBorder="1" applyAlignment="1">
      <alignment horizontal="center" vertical="center" wrapText="1"/>
    </xf>
    <xf numFmtId="0" fontId="0" fillId="2" borderId="18" xfId="0" applyFill="1" applyBorder="1" applyAlignment="1">
      <alignment horizontal="right"/>
    </xf>
    <xf numFmtId="1" fontId="11" fillId="11" borderId="8" xfId="0" applyNumberFormat="1" applyFont="1" applyFill="1" applyBorder="1" applyAlignment="1">
      <alignment horizontal="center" vertical="center" wrapText="1"/>
    </xf>
    <xf numFmtId="1" fontId="11" fillId="7" borderId="8" xfId="0" applyNumberFormat="1" applyFont="1" applyFill="1" applyBorder="1" applyAlignment="1">
      <alignment horizontal="center" vertical="center" wrapText="1"/>
    </xf>
    <xf numFmtId="1" fontId="48" fillId="13" borderId="18" xfId="0" applyNumberFormat="1" applyFont="1" applyFill="1" applyBorder="1" applyAlignment="1">
      <alignment horizontal="center" vertical="center" wrapText="1"/>
    </xf>
    <xf numFmtId="0" fontId="34" fillId="0" borderId="0" xfId="0" applyFont="1" applyAlignment="1">
      <alignment horizontal="center" vertical="center"/>
    </xf>
    <xf numFmtId="0" fontId="34" fillId="0" borderId="0" xfId="0" applyFont="1" applyAlignment="1">
      <alignment horizontal="center" vertical="center" wrapText="1"/>
    </xf>
    <xf numFmtId="0" fontId="34" fillId="0" borderId="0" xfId="0" applyFont="1" applyAlignment="1">
      <alignment vertical="center"/>
    </xf>
    <xf numFmtId="0" fontId="34" fillId="0" borderId="0" xfId="0" applyFont="1" applyAlignment="1">
      <alignment vertical="center" wrapText="1"/>
    </xf>
    <xf numFmtId="164" fontId="9" fillId="0" borderId="0" xfId="0" applyNumberFormat="1" applyFont="1" applyAlignment="1">
      <alignment vertical="center"/>
    </xf>
    <xf numFmtId="164" fontId="9" fillId="0" borderId="0" xfId="0" quotePrefix="1" applyNumberFormat="1" applyFont="1" applyAlignment="1">
      <alignment vertical="center"/>
    </xf>
    <xf numFmtId="164" fontId="0" fillId="0" borderId="0" xfId="0" applyNumberFormat="1" applyAlignment="1">
      <alignment vertical="center"/>
    </xf>
    <xf numFmtId="164" fontId="11" fillId="0" borderId="32" xfId="0" applyNumberFormat="1" applyFont="1" applyBorder="1" applyAlignment="1">
      <alignment vertical="center"/>
    </xf>
    <xf numFmtId="0" fontId="11" fillId="0" borderId="1" xfId="0" applyFont="1" applyBorder="1" applyAlignment="1">
      <alignment horizontal="left" wrapText="1"/>
    </xf>
    <xf numFmtId="0" fontId="30" fillId="0" borderId="1" xfId="0" applyFont="1" applyBorder="1" applyAlignment="1">
      <alignment horizontal="left"/>
    </xf>
    <xf numFmtId="0" fontId="30" fillId="0" borderId="1" xfId="0" applyFont="1" applyBorder="1" applyAlignment="1">
      <alignment horizontal="left" wrapText="1"/>
    </xf>
    <xf numFmtId="1" fontId="9" fillId="0" borderId="1" xfId="0" applyNumberFormat="1" applyFont="1" applyBorder="1" applyAlignment="1">
      <alignment horizontal="left"/>
    </xf>
    <xf numFmtId="0" fontId="30" fillId="0" borderId="0" xfId="0" applyFont="1" applyAlignment="1">
      <alignment horizontal="left"/>
    </xf>
    <xf numFmtId="0" fontId="9" fillId="0" borderId="0" xfId="0" applyFont="1" applyAlignment="1">
      <alignment horizontal="left"/>
    </xf>
    <xf numFmtId="0" fontId="33" fillId="0" borderId="1" xfId="0" applyFont="1" applyBorder="1"/>
    <xf numFmtId="9" fontId="0" fillId="7" borderId="0" xfId="0" applyNumberFormat="1" applyFill="1" applyAlignment="1">
      <alignment vertical="center"/>
    </xf>
    <xf numFmtId="0" fontId="0" fillId="7" borderId="0" xfId="0" applyFill="1" applyAlignment="1">
      <alignment vertical="center"/>
    </xf>
    <xf numFmtId="0" fontId="0" fillId="7" borderId="1" xfId="0" applyFill="1" applyBorder="1" applyAlignment="1">
      <alignment horizontal="left" wrapText="1"/>
    </xf>
    <xf numFmtId="0" fontId="0" fillId="7" borderId="1" xfId="0" applyFill="1" applyBorder="1" applyAlignment="1">
      <alignment horizontal="left"/>
    </xf>
    <xf numFmtId="0" fontId="0" fillId="6" borderId="0" xfId="0" applyFill="1" applyAlignment="1">
      <alignment horizontal="left" vertical="center" wrapText="1"/>
    </xf>
    <xf numFmtId="0" fontId="0" fillId="9" borderId="6" xfId="0" applyFill="1" applyBorder="1" applyAlignment="1">
      <alignment horizontal="center" vertical="center" wrapText="1"/>
    </xf>
    <xf numFmtId="0" fontId="0" fillId="9" borderId="0" xfId="0" applyFill="1" applyAlignment="1">
      <alignment horizontal="center" vertical="center" wrapText="1"/>
    </xf>
    <xf numFmtId="0" fontId="0" fillId="9" borderId="6" xfId="0" applyFill="1" applyBorder="1" applyAlignment="1">
      <alignment horizontal="center"/>
    </xf>
    <xf numFmtId="0" fontId="0" fillId="9" borderId="0" xfId="0" applyFill="1" applyAlignment="1">
      <alignment horizontal="center"/>
    </xf>
    <xf numFmtId="0" fontId="0" fillId="0" borderId="0" xfId="0" applyAlignment="1">
      <alignment horizontal="left"/>
    </xf>
    <xf numFmtId="0" fontId="0" fillId="0" borderId="0" xfId="0" applyAlignment="1">
      <alignment horizontal="left" wrapText="1"/>
    </xf>
    <xf numFmtId="0" fontId="3" fillId="3" borderId="1" xfId="0" applyFont="1" applyFill="1" applyBorder="1" applyAlignment="1">
      <alignment horizontal="left" wrapText="1"/>
    </xf>
    <xf numFmtId="0" fontId="0" fillId="6" borderId="6" xfId="0" applyFill="1" applyBorder="1" applyAlignment="1">
      <alignment horizontal="left" vertical="center" wrapText="1"/>
    </xf>
    <xf numFmtId="0" fontId="42" fillId="29" borderId="0" xfId="0" applyFont="1" applyFill="1" applyAlignment="1">
      <alignment horizontal="center" vertical="top" wrapText="1"/>
    </xf>
    <xf numFmtId="0" fontId="42" fillId="29" borderId="24" xfId="0" applyFont="1" applyFill="1" applyBorder="1" applyAlignment="1">
      <alignment horizontal="center" vertical="top" wrapText="1"/>
    </xf>
    <xf numFmtId="0" fontId="42" fillId="8" borderId="0" xfId="0" applyFont="1" applyFill="1" applyAlignment="1">
      <alignment horizontal="center" vertical="top" wrapText="1"/>
    </xf>
    <xf numFmtId="0" fontId="42" fillId="8" borderId="24" xfId="0" applyFont="1" applyFill="1" applyBorder="1" applyAlignment="1">
      <alignment horizontal="center" vertical="top" wrapText="1"/>
    </xf>
    <xf numFmtId="0" fontId="40" fillId="27" borderId="18" xfId="0" applyFont="1" applyFill="1" applyBorder="1" applyAlignment="1">
      <alignment horizontal="center" vertical="center"/>
    </xf>
    <xf numFmtId="0" fontId="0" fillId="15" borderId="7" xfId="0" applyFill="1" applyBorder="1" applyAlignment="1">
      <alignment horizontal="left" vertical="center" wrapText="1"/>
    </xf>
    <xf numFmtId="0" fontId="0" fillId="15" borderId="8" xfId="0" applyFill="1" applyBorder="1" applyAlignment="1">
      <alignment horizontal="left" vertical="center" wrapText="1"/>
    </xf>
    <xf numFmtId="0" fontId="0" fillId="15" borderId="9" xfId="0" applyFill="1" applyBorder="1" applyAlignment="1">
      <alignment horizontal="left" vertical="center" wrapText="1"/>
    </xf>
    <xf numFmtId="0" fontId="0" fillId="2" borderId="0" xfId="0" applyFill="1" applyAlignment="1">
      <alignment horizontal="center"/>
    </xf>
    <xf numFmtId="0" fontId="11" fillId="13" borderId="16" xfId="3" applyFont="1" applyFill="1" applyBorder="1" applyAlignment="1">
      <alignment horizontal="center" vertical="center" wrapText="1"/>
    </xf>
    <xf numFmtId="0" fontId="11" fillId="13" borderId="12" xfId="3" applyFont="1" applyFill="1" applyBorder="1" applyAlignment="1">
      <alignment horizontal="center" vertical="center" wrapText="1"/>
    </xf>
    <xf numFmtId="0" fontId="11" fillId="13" borderId="5" xfId="3" applyFont="1" applyFill="1" applyBorder="1" applyAlignment="1">
      <alignment horizontal="center" vertical="center" wrapText="1"/>
    </xf>
    <xf numFmtId="0" fontId="45" fillId="0" borderId="0" xfId="5" applyFont="1" applyAlignment="1">
      <alignment horizontal="left" vertical="center" wrapText="1"/>
    </xf>
  </cellXfs>
  <cellStyles count="8">
    <cellStyle name="Comma" xfId="4" builtinId="3"/>
    <cellStyle name="Comma 3" xfId="6" xr:uid="{EFFC815A-3E71-41A6-BB6E-06F9B8958DFA}"/>
    <cellStyle name="Currency" xfId="2" builtinId="4"/>
    <cellStyle name="Normal" xfId="0" builtinId="0"/>
    <cellStyle name="Normal 2 2" xfId="3" xr:uid="{74E2F675-2002-4CC2-B634-0457DD5D7488}"/>
    <cellStyle name="Normal 2 3" xfId="5" xr:uid="{370E10E7-389D-4DA9-B927-301ED02E7057}"/>
    <cellStyle name="Percent" xfId="1" builtinId="5"/>
    <cellStyle name="Percent 3" xfId="7" xr:uid="{704BD039-F3CE-4067-AF9A-C889139033B2}"/>
  </cellStyles>
  <dxfs count="2">
    <dxf>
      <font>
        <color rgb="FF9C0006"/>
      </font>
      <fill>
        <patternFill>
          <bgColor rgb="FFFFC7CE"/>
        </patternFill>
      </fill>
    </dxf>
    <dxf>
      <fill>
        <patternFill>
          <bgColor theme="4" tint="0.79998168889431442"/>
        </patternFill>
      </fill>
    </dxf>
  </dxfs>
  <tableStyles count="0" defaultTableStyle="TableStyleMedium2" defaultPivotStyle="PivotStyleLight16"/>
  <colors>
    <mruColors>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0</xdr:col>
      <xdr:colOff>347132</xdr:colOff>
      <xdr:row>19</xdr:row>
      <xdr:rowOff>164039</xdr:rowOff>
    </xdr:from>
    <xdr:to>
      <xdr:col>3</xdr:col>
      <xdr:colOff>593725</xdr:colOff>
      <xdr:row>34</xdr:row>
      <xdr:rowOff>158748</xdr:rowOff>
    </xdr:to>
    <xdr:sp macro="" textlink="">
      <xdr:nvSpPr>
        <xdr:cNvPr id="2" name="Flowchart: Data 1">
          <a:extLst>
            <a:ext uri="{FF2B5EF4-FFF2-40B4-BE49-F238E27FC236}">
              <a16:creationId xmlns:a16="http://schemas.microsoft.com/office/drawing/2014/main" id="{7469EF6E-81F6-CF6B-0148-1D81E5C326E7}"/>
            </a:ext>
          </a:extLst>
        </xdr:cNvPr>
        <xdr:cNvSpPr/>
      </xdr:nvSpPr>
      <xdr:spPr>
        <a:xfrm>
          <a:off x="347132" y="3783539"/>
          <a:ext cx="3241676" cy="2852209"/>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I3 Project List</a:t>
          </a:r>
        </a:p>
        <a:p>
          <a:pPr lvl="0"/>
          <a:r>
            <a:rPr lang="en-US" sz="1100">
              <a:solidFill>
                <a:schemeClr val="lt1"/>
              </a:solidFill>
              <a:effectLst/>
              <a:latin typeface="+mn-lt"/>
              <a:ea typeface="+mn-ea"/>
              <a:cs typeface="+mn-cs"/>
            </a:rPr>
            <a:t>1. Project ID</a:t>
          </a:r>
          <a:endParaRPr lang="en-NZ" sz="1100">
            <a:solidFill>
              <a:schemeClr val="lt1"/>
            </a:solidFill>
            <a:effectLst/>
            <a:latin typeface="+mn-lt"/>
            <a:ea typeface="+mn-ea"/>
            <a:cs typeface="+mn-cs"/>
          </a:endParaRPr>
        </a:p>
        <a:p>
          <a:pPr lvl="0"/>
          <a:r>
            <a:rPr lang="en-US" sz="1100">
              <a:solidFill>
                <a:schemeClr val="lt1"/>
              </a:solidFill>
              <a:effectLst/>
              <a:latin typeface="+mn-lt"/>
              <a:ea typeface="+mn-ea"/>
              <a:cs typeface="+mn-cs"/>
            </a:rPr>
            <a:t>2. Project name and</a:t>
          </a:r>
          <a:r>
            <a:rPr lang="en-US" sz="1100" baseline="0">
              <a:solidFill>
                <a:schemeClr val="lt1"/>
              </a:solidFill>
              <a:effectLst/>
              <a:latin typeface="+mn-lt"/>
              <a:ea typeface="+mn-ea"/>
              <a:cs typeface="+mn-cs"/>
            </a:rPr>
            <a:t> </a:t>
          </a:r>
          <a:r>
            <a:rPr lang="en-US" sz="1100">
              <a:solidFill>
                <a:schemeClr val="lt1"/>
              </a:solidFill>
              <a:effectLst/>
              <a:latin typeface="+mn-lt"/>
              <a:ea typeface="+mn-ea"/>
              <a:cs typeface="+mn-cs"/>
            </a:rPr>
            <a:t>description</a:t>
          </a:r>
          <a:endParaRPr lang="en-NZ" sz="1100">
            <a:solidFill>
              <a:schemeClr val="lt1"/>
            </a:solidFill>
            <a:effectLst/>
            <a:latin typeface="+mn-lt"/>
            <a:ea typeface="+mn-ea"/>
            <a:cs typeface="+mn-cs"/>
          </a:endParaRPr>
        </a:p>
        <a:p>
          <a:pPr lvl="0"/>
          <a:r>
            <a:rPr lang="en-US" sz="1100">
              <a:solidFill>
                <a:schemeClr val="lt1"/>
              </a:solidFill>
              <a:effectLst/>
              <a:latin typeface="+mn-lt"/>
              <a:ea typeface="+mn-ea"/>
              <a:cs typeface="+mn-cs"/>
            </a:rPr>
            <a:t>3. Initial assessed Construction Date , Final assessed date, duration</a:t>
          </a:r>
          <a:endParaRPr lang="en-NZ" sz="1100">
            <a:solidFill>
              <a:schemeClr val="lt1"/>
            </a:solidFill>
            <a:effectLst/>
            <a:latin typeface="+mn-lt"/>
            <a:ea typeface="+mn-ea"/>
            <a:cs typeface="+mn-cs"/>
          </a:endParaRPr>
        </a:p>
        <a:p>
          <a:pPr lvl="0"/>
          <a:r>
            <a:rPr lang="en-US" sz="1100">
              <a:solidFill>
                <a:schemeClr val="lt1"/>
              </a:solidFill>
              <a:effectLst/>
              <a:latin typeface="+mn-lt"/>
              <a:ea typeface="+mn-ea"/>
              <a:cs typeface="+mn-cs"/>
            </a:rPr>
            <a:t>5. Include/Exclude + Rationale</a:t>
          </a:r>
          <a:endParaRPr lang="en-NZ" sz="1100">
            <a:solidFill>
              <a:schemeClr val="lt1"/>
            </a:solidFill>
            <a:effectLst/>
            <a:latin typeface="+mn-lt"/>
            <a:ea typeface="+mn-ea"/>
            <a:cs typeface="+mn-cs"/>
          </a:endParaRPr>
        </a:p>
        <a:p>
          <a:pPr lvl="0"/>
          <a:r>
            <a:rPr lang="en-US" sz="1100">
              <a:solidFill>
                <a:schemeClr val="lt1"/>
              </a:solidFill>
              <a:effectLst/>
              <a:latin typeface="+mn-lt"/>
              <a:ea typeface="+mn-ea"/>
              <a:cs typeface="+mn-cs"/>
            </a:rPr>
            <a:t>6. Corridor Type, Designation status</a:t>
          </a:r>
          <a:endParaRPr lang="en-NZ" sz="1100">
            <a:solidFill>
              <a:schemeClr val="lt1"/>
            </a:solidFill>
            <a:effectLst/>
            <a:latin typeface="+mn-lt"/>
            <a:ea typeface="+mn-ea"/>
            <a:cs typeface="+mn-cs"/>
          </a:endParaRPr>
        </a:p>
        <a:p>
          <a:pPr lvl="0"/>
          <a:r>
            <a:rPr lang="en-US" sz="1100" i="1">
              <a:solidFill>
                <a:schemeClr val="lt1"/>
              </a:solidFill>
              <a:effectLst/>
              <a:latin typeface="+mn-lt"/>
              <a:ea typeface="+mn-ea"/>
              <a:cs typeface="+mn-cs"/>
            </a:rPr>
            <a:t>7. Land Cost &amp; % for project from DBC (not used)</a:t>
          </a:r>
          <a:endParaRPr lang="en-NZ" sz="1100" i="1">
            <a:solidFill>
              <a:schemeClr val="lt1"/>
            </a:solidFill>
            <a:effectLst/>
            <a:latin typeface="+mn-lt"/>
            <a:ea typeface="+mn-ea"/>
            <a:cs typeface="+mn-cs"/>
          </a:endParaRPr>
        </a:p>
        <a:p>
          <a:pPr lvl="0"/>
          <a:r>
            <a:rPr lang="en-US" sz="1100">
              <a:solidFill>
                <a:schemeClr val="lt1"/>
              </a:solidFill>
              <a:effectLst/>
              <a:latin typeface="+mn-lt"/>
              <a:ea typeface="+mn-ea"/>
              <a:cs typeface="+mn-cs"/>
            </a:rPr>
            <a:t>8. PW Cost &amp; % for project from DBC OR</a:t>
          </a:r>
          <a:endParaRPr lang="en-NZ" sz="1100">
            <a:solidFill>
              <a:schemeClr val="lt1"/>
            </a:solidFill>
            <a:effectLst/>
            <a:latin typeface="+mn-lt"/>
            <a:ea typeface="+mn-ea"/>
            <a:cs typeface="+mn-cs"/>
          </a:endParaRPr>
        </a:p>
        <a:p>
          <a:pPr lvl="0"/>
          <a:r>
            <a:rPr lang="en-US" sz="1100">
              <a:solidFill>
                <a:schemeClr val="lt1"/>
              </a:solidFill>
              <a:effectLst/>
              <a:latin typeface="+mn-lt"/>
              <a:ea typeface="+mn-ea"/>
              <a:cs typeface="+mn-cs"/>
            </a:rPr>
            <a:t>9. Generic project requirements</a:t>
          </a:r>
          <a:endParaRPr lang="en-NZ" sz="1100">
            <a:solidFill>
              <a:schemeClr val="lt1"/>
            </a:solidFill>
            <a:effectLst/>
            <a:latin typeface="+mn-lt"/>
            <a:ea typeface="+mn-ea"/>
            <a:cs typeface="+mn-cs"/>
          </a:endParaRPr>
        </a:p>
        <a:p>
          <a:pPr algn="l"/>
          <a:endParaRPr lang="en-NZ" sz="1100"/>
        </a:p>
      </xdr:txBody>
    </xdr:sp>
    <xdr:clientData/>
  </xdr:twoCellAnchor>
  <xdr:twoCellAnchor>
    <xdr:from>
      <xdr:col>4</xdr:col>
      <xdr:colOff>433916</xdr:colOff>
      <xdr:row>28</xdr:row>
      <xdr:rowOff>84666</xdr:rowOff>
    </xdr:from>
    <xdr:to>
      <xdr:col>7</xdr:col>
      <xdr:colOff>455082</xdr:colOff>
      <xdr:row>33</xdr:row>
      <xdr:rowOff>84666</xdr:rowOff>
    </xdr:to>
    <xdr:sp macro="" textlink="">
      <xdr:nvSpPr>
        <xdr:cNvPr id="3" name="Flowchart: Process 2">
          <a:extLst>
            <a:ext uri="{FF2B5EF4-FFF2-40B4-BE49-F238E27FC236}">
              <a16:creationId xmlns:a16="http://schemas.microsoft.com/office/drawing/2014/main" id="{99EBFAF1-DC19-A5E4-6611-2DE2DA9DC62D}"/>
            </a:ext>
          </a:extLst>
        </xdr:cNvPr>
        <xdr:cNvSpPr/>
      </xdr:nvSpPr>
      <xdr:spPr>
        <a:xfrm>
          <a:off x="4042833" y="5418666"/>
          <a:ext cx="1862666" cy="95250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1"/>
            <a:t>P1 Date Adjustment</a:t>
          </a:r>
        </a:p>
        <a:p>
          <a:pPr algn="l"/>
          <a:r>
            <a:rPr lang="en-NZ" sz="1100"/>
            <a:t>Allows project construction year to be overwritten by value in Total project cost for DCs.Col AR</a:t>
          </a:r>
        </a:p>
      </xdr:txBody>
    </xdr:sp>
    <xdr:clientData/>
  </xdr:twoCellAnchor>
  <xdr:twoCellAnchor>
    <xdr:from>
      <xdr:col>0</xdr:col>
      <xdr:colOff>1090083</xdr:colOff>
      <xdr:row>3</xdr:row>
      <xdr:rowOff>158752</xdr:rowOff>
    </xdr:from>
    <xdr:to>
      <xdr:col>5</xdr:col>
      <xdr:colOff>109009</xdr:colOff>
      <xdr:row>9</xdr:row>
      <xdr:rowOff>179918</xdr:rowOff>
    </xdr:to>
    <xdr:sp macro="" textlink="">
      <xdr:nvSpPr>
        <xdr:cNvPr id="4" name="Flowchart: Data 3">
          <a:extLst>
            <a:ext uri="{FF2B5EF4-FFF2-40B4-BE49-F238E27FC236}">
              <a16:creationId xmlns:a16="http://schemas.microsoft.com/office/drawing/2014/main" id="{8CDED1C9-EAE7-493A-B587-A46E9D4AB8EC}"/>
            </a:ext>
          </a:extLst>
        </xdr:cNvPr>
        <xdr:cNvSpPr/>
      </xdr:nvSpPr>
      <xdr:spPr>
        <a:xfrm>
          <a:off x="1090083" y="730252"/>
          <a:ext cx="3241676" cy="1164166"/>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I1 Assumptions</a:t>
          </a:r>
        </a:p>
        <a:p>
          <a:pPr lvl="0"/>
          <a:r>
            <a:rPr lang="en-US" sz="1100">
              <a:solidFill>
                <a:schemeClr val="lt1"/>
              </a:solidFill>
              <a:effectLst/>
              <a:latin typeface="+mn-lt"/>
              <a:ea typeface="+mn-ea"/>
              <a:cs typeface="+mn-cs"/>
            </a:rPr>
            <a:t>1. Property and construction Cost allowances</a:t>
          </a:r>
        </a:p>
        <a:p>
          <a:pPr lvl="0"/>
          <a:r>
            <a:rPr lang="en-US" sz="1100">
              <a:solidFill>
                <a:schemeClr val="lt1"/>
              </a:solidFill>
              <a:effectLst/>
              <a:latin typeface="+mn-lt"/>
              <a:ea typeface="+mn-ea"/>
              <a:cs typeface="+mn-cs"/>
            </a:rPr>
            <a:t>2. Contigency rates</a:t>
          </a:r>
        </a:p>
        <a:p>
          <a:pPr lvl="0"/>
          <a:r>
            <a:rPr lang="en-US" sz="1100">
              <a:solidFill>
                <a:schemeClr val="lt1"/>
              </a:solidFill>
              <a:effectLst/>
              <a:latin typeface="+mn-lt"/>
              <a:ea typeface="+mn-ea"/>
              <a:cs typeface="+mn-cs"/>
            </a:rPr>
            <a:t>3. timing assumptions</a:t>
          </a:r>
          <a:endParaRPr lang="en-NZ" sz="1100">
            <a:solidFill>
              <a:schemeClr val="lt1"/>
            </a:solidFill>
            <a:effectLst/>
            <a:latin typeface="+mn-lt"/>
            <a:ea typeface="+mn-ea"/>
            <a:cs typeface="+mn-cs"/>
          </a:endParaRPr>
        </a:p>
        <a:p>
          <a:pPr algn="l"/>
          <a:endParaRPr lang="en-NZ" sz="1100"/>
        </a:p>
      </xdr:txBody>
    </xdr:sp>
    <xdr:clientData/>
  </xdr:twoCellAnchor>
  <xdr:twoCellAnchor>
    <xdr:from>
      <xdr:col>0</xdr:col>
      <xdr:colOff>666750</xdr:colOff>
      <xdr:row>11</xdr:row>
      <xdr:rowOff>10583</xdr:rowOff>
    </xdr:from>
    <xdr:to>
      <xdr:col>4</xdr:col>
      <xdr:colOff>299509</xdr:colOff>
      <xdr:row>18</xdr:row>
      <xdr:rowOff>148166</xdr:rowOff>
    </xdr:to>
    <xdr:sp macro="" textlink="">
      <xdr:nvSpPr>
        <xdr:cNvPr id="5" name="Flowchart: Data 4">
          <a:extLst>
            <a:ext uri="{FF2B5EF4-FFF2-40B4-BE49-F238E27FC236}">
              <a16:creationId xmlns:a16="http://schemas.microsoft.com/office/drawing/2014/main" id="{D552BEE4-2340-4A68-8411-B60F7EFCA8ED}"/>
            </a:ext>
          </a:extLst>
        </xdr:cNvPr>
        <xdr:cNvSpPr/>
      </xdr:nvSpPr>
      <xdr:spPr>
        <a:xfrm>
          <a:off x="666750" y="2106083"/>
          <a:ext cx="3241676" cy="1471083"/>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I2 Escalation Factors</a:t>
          </a:r>
        </a:p>
        <a:p>
          <a:pPr algn="l"/>
          <a:r>
            <a:rPr lang="en-US" sz="1100" b="0">
              <a:solidFill>
                <a:schemeClr val="lt1"/>
              </a:solidFill>
              <a:effectLst/>
              <a:latin typeface="+mn-lt"/>
              <a:ea typeface="+mn-ea"/>
              <a:cs typeface="+mn-cs"/>
            </a:rPr>
            <a:t>1. Construction and</a:t>
          </a:r>
          <a:r>
            <a:rPr lang="en-US" sz="1100" b="0" baseline="0">
              <a:solidFill>
                <a:schemeClr val="lt1"/>
              </a:solidFill>
              <a:effectLst/>
              <a:latin typeface="+mn-lt"/>
              <a:ea typeface="+mn-ea"/>
              <a:cs typeface="+mn-cs"/>
            </a:rPr>
            <a:t> Land price</a:t>
          </a:r>
          <a:r>
            <a:rPr lang="en-US" sz="1100" b="0">
              <a:solidFill>
                <a:schemeClr val="lt1"/>
              </a:solidFill>
              <a:effectLst/>
              <a:latin typeface="+mn-lt"/>
              <a:ea typeface="+mn-ea"/>
              <a:cs typeface="+mn-cs"/>
            </a:rPr>
            <a:t> Escalation Rates</a:t>
          </a:r>
        </a:p>
        <a:p>
          <a:pPr algn="l"/>
          <a:r>
            <a:rPr lang="en-US" sz="1100" b="0">
              <a:solidFill>
                <a:schemeClr val="lt1"/>
              </a:solidFill>
              <a:effectLst/>
              <a:latin typeface="+mn-lt"/>
              <a:ea typeface="+mn-ea"/>
              <a:cs typeface="+mn-cs"/>
            </a:rPr>
            <a:t>2. Rates Compounded from current year</a:t>
          </a:r>
        </a:p>
        <a:p>
          <a:pPr algn="l"/>
          <a:r>
            <a:rPr lang="en-US" sz="1100" b="0">
              <a:solidFill>
                <a:schemeClr val="lt1"/>
              </a:solidFill>
              <a:effectLst/>
              <a:latin typeface="+mn-lt"/>
              <a:ea typeface="+mn-ea"/>
              <a:cs typeface="+mn-cs"/>
            </a:rPr>
            <a:t>3.Rates compunded fro prior year to base line input costs</a:t>
          </a:r>
          <a:endParaRPr lang="en-NZ" sz="1100" b="0">
            <a:solidFill>
              <a:schemeClr val="lt1"/>
            </a:solidFill>
            <a:effectLst/>
            <a:latin typeface="+mn-lt"/>
            <a:ea typeface="+mn-ea"/>
            <a:cs typeface="+mn-cs"/>
          </a:endParaRPr>
        </a:p>
        <a:p>
          <a:pPr algn="l"/>
          <a:endParaRPr lang="en-NZ" sz="1100"/>
        </a:p>
      </xdr:txBody>
    </xdr:sp>
    <xdr:clientData/>
  </xdr:twoCellAnchor>
  <xdr:twoCellAnchor>
    <xdr:from>
      <xdr:col>0</xdr:col>
      <xdr:colOff>127000</xdr:colOff>
      <xdr:row>36</xdr:row>
      <xdr:rowOff>84668</xdr:rowOff>
    </xdr:from>
    <xdr:to>
      <xdr:col>3</xdr:col>
      <xdr:colOff>373593</xdr:colOff>
      <xdr:row>43</xdr:row>
      <xdr:rowOff>169334</xdr:rowOff>
    </xdr:to>
    <xdr:sp macro="" textlink="">
      <xdr:nvSpPr>
        <xdr:cNvPr id="6" name="Flowchart: Data 5">
          <a:extLst>
            <a:ext uri="{FF2B5EF4-FFF2-40B4-BE49-F238E27FC236}">
              <a16:creationId xmlns:a16="http://schemas.microsoft.com/office/drawing/2014/main" id="{84DA13EF-A6E1-4F6C-8640-9E717C3C1A3C}"/>
            </a:ext>
          </a:extLst>
        </xdr:cNvPr>
        <xdr:cNvSpPr/>
      </xdr:nvSpPr>
      <xdr:spPr>
        <a:xfrm>
          <a:off x="127000" y="6942668"/>
          <a:ext cx="3241676" cy="1418166"/>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I4 Con PW Unit Rates</a:t>
          </a:r>
          <a:r>
            <a:rPr lang="en-US" sz="1100">
              <a:solidFill>
                <a:schemeClr val="lt1"/>
              </a:solidFill>
              <a:effectLst/>
              <a:latin typeface="+mn-lt"/>
              <a:ea typeface="+mn-ea"/>
              <a:cs typeface="+mn-cs"/>
            </a:rPr>
            <a:t>1. </a:t>
          </a:r>
        </a:p>
        <a:p>
          <a:pPr algn="l"/>
          <a:r>
            <a:rPr lang="en-US" sz="1100">
              <a:solidFill>
                <a:schemeClr val="lt1"/>
              </a:solidFill>
              <a:effectLst/>
              <a:latin typeface="+mn-lt"/>
              <a:ea typeface="+mn-ea"/>
              <a:cs typeface="+mn-cs"/>
            </a:rPr>
            <a:t>1. Generic project</a:t>
          </a:r>
          <a:r>
            <a:rPr lang="en-US" sz="1100" baseline="0">
              <a:solidFill>
                <a:schemeClr val="lt1"/>
              </a:solidFill>
              <a:effectLst/>
              <a:latin typeface="+mn-lt"/>
              <a:ea typeface="+mn-ea"/>
              <a:cs typeface="+mn-cs"/>
            </a:rPr>
            <a:t> cost rates per unit</a:t>
          </a:r>
        </a:p>
        <a:p>
          <a:pPr algn="l"/>
          <a:r>
            <a:rPr lang="en-US" sz="1100" baseline="0">
              <a:solidFill>
                <a:schemeClr val="lt1"/>
              </a:solidFill>
              <a:effectLst/>
              <a:latin typeface="+mn-lt"/>
              <a:ea typeface="+mn-ea"/>
              <a:cs typeface="+mn-cs"/>
            </a:rPr>
            <a:t>2. Unit</a:t>
          </a:r>
        </a:p>
        <a:p>
          <a:pPr algn="l"/>
          <a:r>
            <a:rPr lang="en-US" sz="1100" baseline="0">
              <a:solidFill>
                <a:schemeClr val="lt1"/>
              </a:solidFill>
              <a:effectLst/>
              <a:latin typeface="+mn-lt"/>
              <a:ea typeface="+mn-ea"/>
              <a:cs typeface="+mn-cs"/>
            </a:rPr>
            <a:t>3. Date cost assessed</a:t>
          </a:r>
        </a:p>
        <a:p>
          <a:pPr algn="l"/>
          <a:r>
            <a:rPr lang="en-US" sz="1100" baseline="0">
              <a:solidFill>
                <a:schemeClr val="lt1"/>
              </a:solidFill>
              <a:effectLst/>
              <a:latin typeface="+mn-lt"/>
              <a:ea typeface="+mn-ea"/>
              <a:cs typeface="+mn-cs"/>
            </a:rPr>
            <a:t>4. Generic project cost rate escalated to current year</a:t>
          </a:r>
          <a:endParaRPr lang="en-NZ" sz="1100">
            <a:solidFill>
              <a:schemeClr val="lt1"/>
            </a:solidFill>
            <a:effectLst/>
            <a:latin typeface="+mn-lt"/>
            <a:ea typeface="+mn-ea"/>
            <a:cs typeface="+mn-cs"/>
          </a:endParaRPr>
        </a:p>
        <a:p>
          <a:pPr algn="l"/>
          <a:endParaRPr lang="en-NZ" sz="1100"/>
        </a:p>
      </xdr:txBody>
    </xdr:sp>
    <xdr:clientData/>
  </xdr:twoCellAnchor>
  <xdr:twoCellAnchor>
    <xdr:from>
      <xdr:col>0</xdr:col>
      <xdr:colOff>0</xdr:colOff>
      <xdr:row>46</xdr:row>
      <xdr:rowOff>10585</xdr:rowOff>
    </xdr:from>
    <xdr:to>
      <xdr:col>3</xdr:col>
      <xdr:colOff>246593</xdr:colOff>
      <xdr:row>51</xdr:row>
      <xdr:rowOff>42335</xdr:rowOff>
    </xdr:to>
    <xdr:sp macro="" textlink="">
      <xdr:nvSpPr>
        <xdr:cNvPr id="7" name="Flowchart: Data 6">
          <a:extLst>
            <a:ext uri="{FF2B5EF4-FFF2-40B4-BE49-F238E27FC236}">
              <a16:creationId xmlns:a16="http://schemas.microsoft.com/office/drawing/2014/main" id="{188692E7-0A1A-4096-B853-DD06C4A99CA7}"/>
            </a:ext>
          </a:extLst>
        </xdr:cNvPr>
        <xdr:cNvSpPr/>
      </xdr:nvSpPr>
      <xdr:spPr>
        <a:xfrm>
          <a:off x="0" y="8773585"/>
          <a:ext cx="3241676" cy="984250"/>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I5</a:t>
          </a:r>
          <a:r>
            <a:rPr lang="en-US" sz="1100" b="1" baseline="0">
              <a:solidFill>
                <a:schemeClr val="lt1"/>
              </a:solidFill>
              <a:effectLst/>
              <a:latin typeface="+mn-lt"/>
              <a:ea typeface="+mn-ea"/>
              <a:cs typeface="+mn-cs"/>
            </a:rPr>
            <a:t> Mitigation</a:t>
          </a:r>
        </a:p>
        <a:p>
          <a:pPr algn="l"/>
          <a:r>
            <a:rPr lang="en-US" sz="1100">
              <a:solidFill>
                <a:schemeClr val="lt1"/>
              </a:solidFill>
              <a:effectLst/>
              <a:latin typeface="+mn-lt"/>
              <a:ea typeface="+mn-ea"/>
              <a:cs typeface="+mn-cs"/>
            </a:rPr>
            <a:t>1.% of land</a:t>
          </a:r>
          <a:r>
            <a:rPr lang="en-US" sz="1100" baseline="0">
              <a:solidFill>
                <a:schemeClr val="lt1"/>
              </a:solidFill>
              <a:effectLst/>
              <a:latin typeface="+mn-lt"/>
              <a:ea typeface="+mn-ea"/>
              <a:cs typeface="+mn-cs"/>
            </a:rPr>
            <a:t> and construction costs to be delivered by AT after mitigation/third party works for each project</a:t>
          </a:r>
          <a:endParaRPr lang="en-NZ" sz="1100">
            <a:solidFill>
              <a:schemeClr val="lt1"/>
            </a:solidFill>
            <a:effectLst/>
            <a:latin typeface="+mn-lt"/>
            <a:ea typeface="+mn-ea"/>
            <a:cs typeface="+mn-cs"/>
          </a:endParaRPr>
        </a:p>
        <a:p>
          <a:pPr algn="l"/>
          <a:endParaRPr lang="en-NZ" sz="1100"/>
        </a:p>
      </xdr:txBody>
    </xdr:sp>
    <xdr:clientData/>
  </xdr:twoCellAnchor>
  <xdr:twoCellAnchor>
    <xdr:from>
      <xdr:col>0</xdr:col>
      <xdr:colOff>0</xdr:colOff>
      <xdr:row>52</xdr:row>
      <xdr:rowOff>63500</xdr:rowOff>
    </xdr:from>
    <xdr:to>
      <xdr:col>3</xdr:col>
      <xdr:colOff>246593</xdr:colOff>
      <xdr:row>57</xdr:row>
      <xdr:rowOff>52917</xdr:rowOff>
    </xdr:to>
    <xdr:sp macro="" textlink="">
      <xdr:nvSpPr>
        <xdr:cNvPr id="8" name="Flowchart: Data 7">
          <a:extLst>
            <a:ext uri="{FF2B5EF4-FFF2-40B4-BE49-F238E27FC236}">
              <a16:creationId xmlns:a16="http://schemas.microsoft.com/office/drawing/2014/main" id="{7874380F-6A8F-4670-8C53-1D156B88777E}"/>
            </a:ext>
          </a:extLst>
        </xdr:cNvPr>
        <xdr:cNvSpPr/>
      </xdr:nvSpPr>
      <xdr:spPr>
        <a:xfrm>
          <a:off x="0" y="9969500"/>
          <a:ext cx="3241676" cy="941917"/>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I6 Land Price</a:t>
          </a:r>
          <a:r>
            <a:rPr lang="en-US" sz="1100" b="1" baseline="0">
              <a:solidFill>
                <a:schemeClr val="lt1"/>
              </a:solidFill>
              <a:effectLst/>
              <a:latin typeface="+mn-lt"/>
              <a:ea typeface="+mn-ea"/>
              <a:cs typeface="+mn-cs"/>
            </a:rPr>
            <a:t> Model</a:t>
          </a:r>
          <a:endParaRPr lang="en-US" sz="1100" b="0" baseline="0">
            <a:solidFill>
              <a:schemeClr val="lt1"/>
            </a:solidFill>
            <a:effectLst/>
            <a:latin typeface="+mn-lt"/>
            <a:ea typeface="+mn-ea"/>
            <a:cs typeface="+mn-cs"/>
          </a:endParaRPr>
        </a:p>
        <a:p>
          <a:pPr algn="l"/>
          <a:r>
            <a:rPr lang="en-US" sz="1100" b="0" baseline="0">
              <a:solidFill>
                <a:schemeClr val="lt1"/>
              </a:solidFill>
              <a:effectLst/>
              <a:latin typeface="+mn-lt"/>
              <a:ea typeface="+mn-ea"/>
              <a:cs typeface="+mn-cs"/>
            </a:rPr>
            <a:t>1. Average forecast land price(unescalated) by  funding area/MSM zone, from LAnd Price Model</a:t>
          </a:r>
          <a:endParaRPr lang="en-NZ" sz="1100">
            <a:solidFill>
              <a:schemeClr val="lt1"/>
            </a:solidFill>
            <a:effectLst/>
            <a:latin typeface="+mn-lt"/>
            <a:ea typeface="+mn-ea"/>
            <a:cs typeface="+mn-cs"/>
          </a:endParaRPr>
        </a:p>
        <a:p>
          <a:pPr algn="l"/>
          <a:endParaRPr lang="en-NZ" sz="1100"/>
        </a:p>
      </xdr:txBody>
    </xdr:sp>
    <xdr:clientData/>
  </xdr:twoCellAnchor>
  <xdr:twoCellAnchor>
    <xdr:from>
      <xdr:col>0</xdr:col>
      <xdr:colOff>0</xdr:colOff>
      <xdr:row>58</xdr:row>
      <xdr:rowOff>10584</xdr:rowOff>
    </xdr:from>
    <xdr:to>
      <xdr:col>3</xdr:col>
      <xdr:colOff>246593</xdr:colOff>
      <xdr:row>64</xdr:row>
      <xdr:rowOff>10584</xdr:rowOff>
    </xdr:to>
    <xdr:sp macro="" textlink="">
      <xdr:nvSpPr>
        <xdr:cNvPr id="9" name="Flowchart: Data 8">
          <a:extLst>
            <a:ext uri="{FF2B5EF4-FFF2-40B4-BE49-F238E27FC236}">
              <a16:creationId xmlns:a16="http://schemas.microsoft.com/office/drawing/2014/main" id="{8E25E49F-C254-4DEB-A653-04891BF8318E}"/>
            </a:ext>
          </a:extLst>
        </xdr:cNvPr>
        <xdr:cNvSpPr/>
      </xdr:nvSpPr>
      <xdr:spPr>
        <a:xfrm>
          <a:off x="0" y="11059584"/>
          <a:ext cx="3241676" cy="1143000"/>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I7 Land transaction List</a:t>
          </a:r>
          <a:endParaRPr lang="en-US" sz="1100">
            <a:solidFill>
              <a:schemeClr val="lt1"/>
            </a:solidFill>
            <a:effectLst/>
            <a:latin typeface="+mn-lt"/>
            <a:ea typeface="+mn-ea"/>
            <a:cs typeface="+mn-cs"/>
          </a:endParaRPr>
        </a:p>
        <a:p>
          <a:pPr algn="l"/>
          <a:r>
            <a:rPr lang="en-US" sz="1100">
              <a:solidFill>
                <a:schemeClr val="lt1"/>
              </a:solidFill>
              <a:effectLst/>
              <a:latin typeface="+mn-lt"/>
              <a:ea typeface="+mn-ea"/>
              <a:cs typeface="+mn-cs"/>
            </a:rPr>
            <a:t>1. Project</a:t>
          </a:r>
        </a:p>
        <a:p>
          <a:pPr algn="l"/>
          <a:r>
            <a:rPr lang="en-US" sz="1100">
              <a:solidFill>
                <a:schemeClr val="lt1"/>
              </a:solidFill>
              <a:effectLst/>
              <a:latin typeface="+mn-lt"/>
              <a:ea typeface="+mn-ea"/>
              <a:cs typeface="+mn-cs"/>
            </a:rPr>
            <a:t>2.Property ID, Address, Descr</a:t>
          </a:r>
        </a:p>
        <a:p>
          <a:pPr algn="l"/>
          <a:r>
            <a:rPr lang="en-US" sz="1100">
              <a:solidFill>
                <a:schemeClr val="lt1"/>
              </a:solidFill>
              <a:effectLst/>
              <a:latin typeface="+mn-lt"/>
              <a:ea typeface="+mn-ea"/>
              <a:cs typeface="+mn-cs"/>
            </a:rPr>
            <a:t>3. Permanent/Temporary</a:t>
          </a:r>
        </a:p>
        <a:p>
          <a:pPr algn="l"/>
          <a:r>
            <a:rPr lang="en-US" sz="1100">
              <a:solidFill>
                <a:schemeClr val="lt1"/>
              </a:solidFill>
              <a:effectLst/>
              <a:latin typeface="+mn-lt"/>
              <a:ea typeface="+mn-ea"/>
              <a:cs typeface="+mn-cs"/>
            </a:rPr>
            <a:t>4. Full/Partial</a:t>
          </a:r>
        </a:p>
        <a:p>
          <a:pPr algn="l"/>
          <a:r>
            <a:rPr lang="en-US" sz="1100">
              <a:solidFill>
                <a:schemeClr val="lt1"/>
              </a:solidFill>
              <a:effectLst/>
              <a:latin typeface="+mn-lt"/>
              <a:ea typeface="+mn-ea"/>
              <a:cs typeface="+mn-cs"/>
            </a:rPr>
            <a:t>5.Land</a:t>
          </a:r>
          <a:r>
            <a:rPr lang="en-US" sz="1100" baseline="0">
              <a:solidFill>
                <a:schemeClr val="lt1"/>
              </a:solidFill>
              <a:effectLst/>
              <a:latin typeface="+mn-lt"/>
              <a:ea typeface="+mn-ea"/>
              <a:cs typeface="+mn-cs"/>
            </a:rPr>
            <a:t> area required</a:t>
          </a:r>
        </a:p>
        <a:p>
          <a:pPr algn="l"/>
          <a:endParaRPr lang="en-NZ" sz="1100">
            <a:solidFill>
              <a:schemeClr val="lt1"/>
            </a:solidFill>
            <a:effectLst/>
            <a:latin typeface="+mn-lt"/>
            <a:ea typeface="+mn-ea"/>
            <a:cs typeface="+mn-cs"/>
          </a:endParaRPr>
        </a:p>
        <a:p>
          <a:pPr algn="l"/>
          <a:endParaRPr lang="en-NZ" sz="1100"/>
        </a:p>
      </xdr:txBody>
    </xdr:sp>
    <xdr:clientData/>
  </xdr:twoCellAnchor>
  <xdr:twoCellAnchor>
    <xdr:from>
      <xdr:col>0</xdr:col>
      <xdr:colOff>0</xdr:colOff>
      <xdr:row>65</xdr:row>
      <xdr:rowOff>52917</xdr:rowOff>
    </xdr:from>
    <xdr:to>
      <xdr:col>3</xdr:col>
      <xdr:colOff>246593</xdr:colOff>
      <xdr:row>75</xdr:row>
      <xdr:rowOff>52917</xdr:rowOff>
    </xdr:to>
    <xdr:sp macro="" textlink="">
      <xdr:nvSpPr>
        <xdr:cNvPr id="10" name="Flowchart: Data 9">
          <a:extLst>
            <a:ext uri="{FF2B5EF4-FFF2-40B4-BE49-F238E27FC236}">
              <a16:creationId xmlns:a16="http://schemas.microsoft.com/office/drawing/2014/main" id="{B5364C4A-0FDC-4A64-8F5D-AF5C1D7FDE75}"/>
            </a:ext>
          </a:extLst>
        </xdr:cNvPr>
        <xdr:cNvSpPr/>
      </xdr:nvSpPr>
      <xdr:spPr>
        <a:xfrm>
          <a:off x="0" y="12668250"/>
          <a:ext cx="3241676" cy="2021417"/>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I8_PropertyData</a:t>
          </a:r>
        </a:p>
        <a:p>
          <a:pPr algn="l"/>
          <a:r>
            <a:rPr lang="en-US" sz="1100" b="0">
              <a:solidFill>
                <a:schemeClr val="lt1"/>
              </a:solidFill>
              <a:effectLst/>
              <a:latin typeface="+mn-lt"/>
              <a:ea typeface="+mn-ea"/>
              <a:cs typeface="+mn-cs"/>
            </a:rPr>
            <a:t>1. </a:t>
          </a:r>
          <a:r>
            <a:rPr lang="en-US" sz="1100">
              <a:solidFill>
                <a:schemeClr val="lt1"/>
              </a:solidFill>
              <a:effectLst/>
              <a:latin typeface="+mn-lt"/>
              <a:ea typeface="+mn-ea"/>
              <a:cs typeface="+mn-cs"/>
            </a:rPr>
            <a:t>Property ID, Address, Descr</a:t>
          </a:r>
        </a:p>
        <a:p>
          <a:pPr algn="l"/>
          <a:r>
            <a:rPr lang="en-US" sz="1100">
              <a:solidFill>
                <a:schemeClr val="lt1"/>
              </a:solidFill>
              <a:effectLst/>
              <a:latin typeface="+mn-lt"/>
              <a:ea typeface="+mn-ea"/>
              <a:cs typeface="+mn-cs"/>
            </a:rPr>
            <a:t>2. MSM</a:t>
          </a:r>
        </a:p>
        <a:p>
          <a:pPr algn="l"/>
          <a:r>
            <a:rPr lang="en-US" sz="1100" baseline="0">
              <a:solidFill>
                <a:schemeClr val="lt1"/>
              </a:solidFill>
              <a:effectLst/>
              <a:latin typeface="+mn-lt"/>
              <a:ea typeface="+mn-ea"/>
              <a:cs typeface="+mn-cs"/>
            </a:rPr>
            <a:t>3. Total Land area</a:t>
          </a:r>
        </a:p>
        <a:p>
          <a:pPr algn="l"/>
          <a:r>
            <a:rPr lang="en-US" sz="1100" baseline="0">
              <a:solidFill>
                <a:schemeClr val="lt1"/>
              </a:solidFill>
              <a:effectLst/>
              <a:latin typeface="+mn-lt"/>
              <a:ea typeface="+mn-ea"/>
              <a:cs typeface="+mn-cs"/>
            </a:rPr>
            <a:t>4. Land price basis</a:t>
          </a:r>
        </a:p>
        <a:p>
          <a:pPr algn="l"/>
          <a:r>
            <a:rPr lang="en-US" sz="1100" baseline="0">
              <a:solidFill>
                <a:schemeClr val="lt1"/>
              </a:solidFill>
              <a:effectLst/>
              <a:latin typeface="+mn-lt"/>
              <a:ea typeface="+mn-ea"/>
              <a:cs typeface="+mn-cs"/>
            </a:rPr>
            <a:t>5. Dwelling for sec 72 costs</a:t>
          </a:r>
        </a:p>
        <a:p>
          <a:pPr algn="l"/>
          <a:r>
            <a:rPr lang="en-US" sz="1100" baseline="0">
              <a:solidFill>
                <a:schemeClr val="lt1"/>
              </a:solidFill>
              <a:effectLst/>
              <a:latin typeface="+mn-lt"/>
              <a:ea typeface="+mn-ea"/>
              <a:cs typeface="+mn-cs"/>
            </a:rPr>
            <a:t>6. CV, LV</a:t>
          </a:r>
        </a:p>
        <a:p>
          <a:pPr algn="l"/>
          <a:r>
            <a:rPr lang="en-US" sz="1100" baseline="0">
              <a:solidFill>
                <a:schemeClr val="lt1"/>
              </a:solidFill>
              <a:effectLst/>
              <a:latin typeface="+mn-lt"/>
              <a:ea typeface="+mn-ea"/>
              <a:cs typeface="+mn-cs"/>
            </a:rPr>
            <a:t>7. additional costs</a:t>
          </a:r>
        </a:p>
        <a:p>
          <a:pPr algn="l"/>
          <a:r>
            <a:rPr lang="en-US" sz="1100" baseline="0">
              <a:solidFill>
                <a:schemeClr val="lt1"/>
              </a:solidFill>
              <a:effectLst/>
              <a:latin typeface="+mn-lt"/>
              <a:ea typeface="+mn-ea"/>
              <a:cs typeface="+mn-cs"/>
            </a:rPr>
            <a:t>8.IA Risk</a:t>
          </a:r>
        </a:p>
        <a:p>
          <a:pPr algn="l"/>
          <a:r>
            <a:rPr lang="en-US" sz="1100" baseline="0">
              <a:solidFill>
                <a:schemeClr val="lt1"/>
              </a:solidFill>
              <a:effectLst/>
              <a:latin typeface="+mn-lt"/>
              <a:ea typeface="+mn-ea"/>
              <a:cs typeface="+mn-cs"/>
            </a:rPr>
            <a:t>9. aqusition date if confirmed</a:t>
          </a:r>
        </a:p>
        <a:p>
          <a:pPr algn="l"/>
          <a:r>
            <a:rPr lang="en-US" sz="1100" baseline="0">
              <a:solidFill>
                <a:schemeClr val="lt1"/>
              </a:solidFill>
              <a:effectLst/>
              <a:latin typeface="+mn-lt"/>
              <a:ea typeface="+mn-ea"/>
              <a:cs typeface="+mn-cs"/>
            </a:rPr>
            <a:t>10. ratepayer</a:t>
          </a:r>
        </a:p>
        <a:p>
          <a:pPr algn="l"/>
          <a:endParaRPr lang="en-US" sz="1100" baseline="0">
            <a:solidFill>
              <a:schemeClr val="lt1"/>
            </a:solidFill>
            <a:effectLst/>
            <a:latin typeface="+mn-lt"/>
            <a:ea typeface="+mn-ea"/>
            <a:cs typeface="+mn-cs"/>
          </a:endParaRPr>
        </a:p>
        <a:p>
          <a:pPr algn="l"/>
          <a:endParaRPr lang="en-NZ" sz="1100">
            <a:solidFill>
              <a:schemeClr val="lt1"/>
            </a:solidFill>
            <a:effectLst/>
            <a:latin typeface="+mn-lt"/>
            <a:ea typeface="+mn-ea"/>
            <a:cs typeface="+mn-cs"/>
          </a:endParaRPr>
        </a:p>
        <a:p>
          <a:pPr algn="l"/>
          <a:endParaRPr lang="en-NZ" sz="1100"/>
        </a:p>
      </xdr:txBody>
    </xdr:sp>
    <xdr:clientData/>
  </xdr:twoCellAnchor>
  <xdr:twoCellAnchor>
    <xdr:from>
      <xdr:col>0</xdr:col>
      <xdr:colOff>84666</xdr:colOff>
      <xdr:row>76</xdr:row>
      <xdr:rowOff>84667</xdr:rowOff>
    </xdr:from>
    <xdr:to>
      <xdr:col>3</xdr:col>
      <xdr:colOff>331259</xdr:colOff>
      <xdr:row>81</xdr:row>
      <xdr:rowOff>21167</xdr:rowOff>
    </xdr:to>
    <xdr:sp macro="" textlink="">
      <xdr:nvSpPr>
        <xdr:cNvPr id="11" name="Flowchart: Data 10">
          <a:extLst>
            <a:ext uri="{FF2B5EF4-FFF2-40B4-BE49-F238E27FC236}">
              <a16:creationId xmlns:a16="http://schemas.microsoft.com/office/drawing/2014/main" id="{0CD3DBBB-EC29-4FD4-814C-6B4ACBEA1F1E}"/>
            </a:ext>
          </a:extLst>
        </xdr:cNvPr>
        <xdr:cNvSpPr/>
      </xdr:nvSpPr>
      <xdr:spPr>
        <a:xfrm>
          <a:off x="84666" y="14562667"/>
          <a:ext cx="3241676" cy="889000"/>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I9_AlternativePricing</a:t>
          </a:r>
        </a:p>
        <a:p>
          <a:pPr algn="l"/>
          <a:r>
            <a:rPr lang="en-US" sz="1100">
              <a:solidFill>
                <a:schemeClr val="lt1"/>
              </a:solidFill>
              <a:effectLst/>
              <a:latin typeface="+mn-lt"/>
              <a:ea typeface="+mn-ea"/>
              <a:cs typeface="+mn-cs"/>
            </a:rPr>
            <a:t>1. Projects to be priced using alternate methdology</a:t>
          </a:r>
        </a:p>
        <a:p>
          <a:pPr algn="l"/>
          <a:r>
            <a:rPr lang="en-US" sz="1100">
              <a:solidFill>
                <a:schemeClr val="lt1"/>
              </a:solidFill>
              <a:effectLst/>
              <a:latin typeface="+mn-lt"/>
              <a:ea typeface="+mn-ea"/>
              <a:cs typeface="+mn-cs"/>
            </a:rPr>
            <a:t>2.% split for pricing</a:t>
          </a:r>
          <a:endParaRPr lang="en-US" sz="1100" baseline="0">
            <a:solidFill>
              <a:schemeClr val="lt1"/>
            </a:solidFill>
            <a:effectLst/>
            <a:latin typeface="+mn-lt"/>
            <a:ea typeface="+mn-ea"/>
            <a:cs typeface="+mn-cs"/>
          </a:endParaRPr>
        </a:p>
        <a:p>
          <a:pPr algn="l"/>
          <a:endParaRPr lang="en-NZ" sz="1100">
            <a:solidFill>
              <a:schemeClr val="lt1"/>
            </a:solidFill>
            <a:effectLst/>
            <a:latin typeface="+mn-lt"/>
            <a:ea typeface="+mn-ea"/>
            <a:cs typeface="+mn-cs"/>
          </a:endParaRPr>
        </a:p>
        <a:p>
          <a:pPr algn="l"/>
          <a:endParaRPr lang="en-NZ" sz="1100"/>
        </a:p>
      </xdr:txBody>
    </xdr:sp>
    <xdr:clientData/>
  </xdr:twoCellAnchor>
  <xdr:twoCellAnchor>
    <xdr:from>
      <xdr:col>0</xdr:col>
      <xdr:colOff>0</xdr:colOff>
      <xdr:row>81</xdr:row>
      <xdr:rowOff>95250</xdr:rowOff>
    </xdr:from>
    <xdr:to>
      <xdr:col>3</xdr:col>
      <xdr:colOff>246593</xdr:colOff>
      <xdr:row>85</xdr:row>
      <xdr:rowOff>74083</xdr:rowOff>
    </xdr:to>
    <xdr:sp macro="" textlink="">
      <xdr:nvSpPr>
        <xdr:cNvPr id="12" name="Flowchart: Data 11">
          <a:extLst>
            <a:ext uri="{FF2B5EF4-FFF2-40B4-BE49-F238E27FC236}">
              <a16:creationId xmlns:a16="http://schemas.microsoft.com/office/drawing/2014/main" id="{CD122501-9D7E-4C6B-AA1F-6E6CFE8F580B}"/>
            </a:ext>
          </a:extLst>
        </xdr:cNvPr>
        <xdr:cNvSpPr/>
      </xdr:nvSpPr>
      <xdr:spPr>
        <a:xfrm>
          <a:off x="0" y="15525750"/>
          <a:ext cx="3241676" cy="740833"/>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I10_Renewals</a:t>
          </a:r>
        </a:p>
        <a:p>
          <a:pPr algn="l"/>
          <a:r>
            <a:rPr lang="en-US" sz="1100" b="0">
              <a:solidFill>
                <a:schemeClr val="lt1"/>
              </a:solidFill>
              <a:effectLst/>
              <a:latin typeface="+mn-lt"/>
              <a:ea typeface="+mn-ea"/>
              <a:cs typeface="+mn-cs"/>
            </a:rPr>
            <a:t>1.Project number</a:t>
          </a:r>
        </a:p>
        <a:p>
          <a:pPr algn="l"/>
          <a:r>
            <a:rPr lang="en-US" sz="1100" b="0">
              <a:solidFill>
                <a:schemeClr val="lt1"/>
              </a:solidFill>
              <a:effectLst/>
              <a:latin typeface="+mn-lt"/>
              <a:ea typeface="+mn-ea"/>
              <a:cs typeface="+mn-cs"/>
            </a:rPr>
            <a:t>2. Renewal %</a:t>
          </a:r>
        </a:p>
        <a:p>
          <a:pPr algn="l"/>
          <a:endParaRPr lang="en-NZ" sz="1100">
            <a:solidFill>
              <a:schemeClr val="lt1"/>
            </a:solidFill>
            <a:effectLst/>
            <a:latin typeface="+mn-lt"/>
            <a:ea typeface="+mn-ea"/>
            <a:cs typeface="+mn-cs"/>
          </a:endParaRPr>
        </a:p>
        <a:p>
          <a:pPr algn="l"/>
          <a:endParaRPr lang="en-NZ" sz="1100"/>
        </a:p>
      </xdr:txBody>
    </xdr:sp>
    <xdr:clientData/>
  </xdr:twoCellAnchor>
  <xdr:twoCellAnchor>
    <xdr:from>
      <xdr:col>3</xdr:col>
      <xdr:colOff>269557</xdr:colOff>
      <xdr:row>27</xdr:row>
      <xdr:rowOff>66144</xdr:rowOff>
    </xdr:from>
    <xdr:to>
      <xdr:col>4</xdr:col>
      <xdr:colOff>433916</xdr:colOff>
      <xdr:row>30</xdr:row>
      <xdr:rowOff>179916</xdr:rowOff>
    </xdr:to>
    <xdr:cxnSp macro="">
      <xdr:nvCxnSpPr>
        <xdr:cNvPr id="14" name="Connector: Elbow 13">
          <a:extLst>
            <a:ext uri="{FF2B5EF4-FFF2-40B4-BE49-F238E27FC236}">
              <a16:creationId xmlns:a16="http://schemas.microsoft.com/office/drawing/2014/main" id="{EC106333-491F-7D37-94D0-3ED8CC3299B5}"/>
            </a:ext>
          </a:extLst>
        </xdr:cNvPr>
        <xdr:cNvCxnSpPr>
          <a:stCxn id="2" idx="5"/>
          <a:endCxn id="3" idx="1"/>
        </xdr:cNvCxnSpPr>
      </xdr:nvCxnSpPr>
      <xdr:spPr>
        <a:xfrm>
          <a:off x="3264640" y="5209644"/>
          <a:ext cx="778193" cy="685272"/>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xdr:colOff>
      <xdr:row>23</xdr:row>
      <xdr:rowOff>179916</xdr:rowOff>
    </xdr:from>
    <xdr:to>
      <xdr:col>12</xdr:col>
      <xdr:colOff>116416</xdr:colOff>
      <xdr:row>27</xdr:row>
      <xdr:rowOff>179917</xdr:rowOff>
    </xdr:to>
    <xdr:sp macro="" textlink="">
      <xdr:nvSpPr>
        <xdr:cNvPr id="16" name="Flowchart: Process 15">
          <a:extLst>
            <a:ext uri="{FF2B5EF4-FFF2-40B4-BE49-F238E27FC236}">
              <a16:creationId xmlns:a16="http://schemas.microsoft.com/office/drawing/2014/main" id="{497FBBBB-D3D8-4649-9054-C9FDB0C4F38F}"/>
            </a:ext>
          </a:extLst>
        </xdr:cNvPr>
        <xdr:cNvSpPr/>
      </xdr:nvSpPr>
      <xdr:spPr>
        <a:xfrm>
          <a:off x="6773333" y="4561416"/>
          <a:ext cx="1862666" cy="762001"/>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1"/>
            <a:t>Lnd1_AquisDate</a:t>
          </a:r>
        </a:p>
        <a:p>
          <a:pPr algn="l"/>
          <a:r>
            <a:rPr lang="en-NZ" sz="1100"/>
            <a:t>Maps properties</a:t>
          </a:r>
          <a:r>
            <a:rPr lang="en-NZ" sz="1100" baseline="0"/>
            <a:t> to project construction date</a:t>
          </a:r>
          <a:endParaRPr lang="en-NZ" sz="1100"/>
        </a:p>
      </xdr:txBody>
    </xdr:sp>
    <xdr:clientData/>
  </xdr:twoCellAnchor>
  <xdr:twoCellAnchor>
    <xdr:from>
      <xdr:col>7</xdr:col>
      <xdr:colOff>455082</xdr:colOff>
      <xdr:row>25</xdr:row>
      <xdr:rowOff>179917</xdr:rowOff>
    </xdr:from>
    <xdr:to>
      <xdr:col>9</xdr:col>
      <xdr:colOff>95250</xdr:colOff>
      <xdr:row>30</xdr:row>
      <xdr:rowOff>179916</xdr:rowOff>
    </xdr:to>
    <xdr:cxnSp macro="">
      <xdr:nvCxnSpPr>
        <xdr:cNvPr id="25" name="Connector: Elbow 24">
          <a:extLst>
            <a:ext uri="{FF2B5EF4-FFF2-40B4-BE49-F238E27FC236}">
              <a16:creationId xmlns:a16="http://schemas.microsoft.com/office/drawing/2014/main" id="{3E6A1DA5-2A1E-286C-982E-C9BE54E6B41D}"/>
            </a:ext>
          </a:extLst>
        </xdr:cNvPr>
        <xdr:cNvCxnSpPr>
          <a:stCxn id="3" idx="3"/>
          <a:endCxn id="16" idx="1"/>
        </xdr:cNvCxnSpPr>
      </xdr:nvCxnSpPr>
      <xdr:spPr>
        <a:xfrm flipV="1">
          <a:off x="5905499" y="4942417"/>
          <a:ext cx="867834" cy="952499"/>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269557</xdr:colOff>
      <xdr:row>23</xdr:row>
      <xdr:rowOff>179916</xdr:rowOff>
    </xdr:from>
    <xdr:to>
      <xdr:col>10</xdr:col>
      <xdr:colOff>412749</xdr:colOff>
      <xdr:row>27</xdr:row>
      <xdr:rowOff>66144</xdr:rowOff>
    </xdr:to>
    <xdr:cxnSp macro="">
      <xdr:nvCxnSpPr>
        <xdr:cNvPr id="27" name="Connector: Elbow 26">
          <a:extLst>
            <a:ext uri="{FF2B5EF4-FFF2-40B4-BE49-F238E27FC236}">
              <a16:creationId xmlns:a16="http://schemas.microsoft.com/office/drawing/2014/main" id="{0EAB61E8-21DB-3DFB-5BAF-334B08E3BB7B}"/>
            </a:ext>
          </a:extLst>
        </xdr:cNvPr>
        <xdr:cNvCxnSpPr>
          <a:stCxn id="2" idx="5"/>
          <a:endCxn id="16" idx="0"/>
        </xdr:cNvCxnSpPr>
      </xdr:nvCxnSpPr>
      <xdr:spPr>
        <a:xfrm flipV="1">
          <a:off x="3264640" y="4561416"/>
          <a:ext cx="4440026" cy="648228"/>
        </a:xfrm>
        <a:prstGeom prst="bentConnector4">
          <a:avLst>
            <a:gd name="adj1" fmla="val 35862"/>
            <a:gd name="adj2" fmla="val 255266"/>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95250</xdr:colOff>
      <xdr:row>23</xdr:row>
      <xdr:rowOff>84667</xdr:rowOff>
    </xdr:from>
    <xdr:to>
      <xdr:col>16</xdr:col>
      <xdr:colOff>116416</xdr:colOff>
      <xdr:row>29</xdr:row>
      <xdr:rowOff>63500</xdr:rowOff>
    </xdr:to>
    <xdr:sp macro="" textlink="">
      <xdr:nvSpPr>
        <xdr:cNvPr id="31" name="Flowchart: Process 30">
          <a:extLst>
            <a:ext uri="{FF2B5EF4-FFF2-40B4-BE49-F238E27FC236}">
              <a16:creationId xmlns:a16="http://schemas.microsoft.com/office/drawing/2014/main" id="{4D9C7BCE-A32C-4C27-84D1-0C4140415FC4}"/>
            </a:ext>
          </a:extLst>
        </xdr:cNvPr>
        <xdr:cNvSpPr/>
      </xdr:nvSpPr>
      <xdr:spPr>
        <a:xfrm>
          <a:off x="9228667" y="4466167"/>
          <a:ext cx="1862666" cy="1121833"/>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Lnd2_LandPriceForAcq</a:t>
          </a:r>
        </a:p>
        <a:p>
          <a:pPr algn="l"/>
          <a:r>
            <a:rPr lang="en-NZ"/>
            <a:t> </a:t>
          </a:r>
          <a:r>
            <a:rPr lang="en-NZ" sz="1100"/>
            <a:t>Calcs escalated land</a:t>
          </a:r>
          <a:r>
            <a:rPr lang="en-NZ" sz="1100" baseline="0"/>
            <a:t> price per sqm from RID, LPM and alternate price and selects alternate price (if provided) or the higher of RID/LPM</a:t>
          </a:r>
          <a:endParaRPr lang="en-NZ" sz="1100"/>
        </a:p>
      </xdr:txBody>
    </xdr:sp>
    <xdr:clientData/>
  </xdr:twoCellAnchor>
  <xdr:twoCellAnchor>
    <xdr:from>
      <xdr:col>16</xdr:col>
      <xdr:colOff>465665</xdr:colOff>
      <xdr:row>23</xdr:row>
      <xdr:rowOff>179917</xdr:rowOff>
    </xdr:from>
    <xdr:to>
      <xdr:col>19</xdr:col>
      <xdr:colOff>486831</xdr:colOff>
      <xdr:row>27</xdr:row>
      <xdr:rowOff>179918</xdr:rowOff>
    </xdr:to>
    <xdr:sp macro="" textlink="">
      <xdr:nvSpPr>
        <xdr:cNvPr id="32" name="Flowchart: Process 31">
          <a:extLst>
            <a:ext uri="{FF2B5EF4-FFF2-40B4-BE49-F238E27FC236}">
              <a16:creationId xmlns:a16="http://schemas.microsoft.com/office/drawing/2014/main" id="{93906014-DF3D-492B-94AE-C248CDA237B3}"/>
            </a:ext>
          </a:extLst>
        </xdr:cNvPr>
        <xdr:cNvSpPr/>
      </xdr:nvSpPr>
      <xdr:spPr>
        <a:xfrm>
          <a:off x="11440582" y="4561417"/>
          <a:ext cx="1862666" cy="762001"/>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Lnd2a_LandCostAqc</a:t>
          </a:r>
          <a:r>
            <a:rPr lang="en-NZ"/>
            <a:t> </a:t>
          </a:r>
          <a:r>
            <a:rPr lang="en-NZ" sz="1100" b="0" i="0" u="none" strike="noStrike">
              <a:solidFill>
                <a:schemeClr val="lt1"/>
              </a:solidFill>
              <a:effectLst/>
              <a:latin typeface="+mn-lt"/>
              <a:ea typeface="+mn-ea"/>
              <a:cs typeface="+mn-cs"/>
            </a:rPr>
            <a:t>Calculates the land  cost of full and partial acquisitions</a:t>
          </a:r>
          <a:r>
            <a:rPr lang="en-NZ"/>
            <a:t> </a:t>
          </a:r>
          <a:endParaRPr lang="en-NZ" sz="1100"/>
        </a:p>
      </xdr:txBody>
    </xdr:sp>
    <xdr:clientData/>
  </xdr:twoCellAnchor>
  <xdr:twoCellAnchor>
    <xdr:from>
      <xdr:col>20</xdr:col>
      <xdr:colOff>412749</xdr:colOff>
      <xdr:row>21</xdr:row>
      <xdr:rowOff>52916</xdr:rowOff>
    </xdr:from>
    <xdr:to>
      <xdr:col>23</xdr:col>
      <xdr:colOff>433915</xdr:colOff>
      <xdr:row>30</xdr:row>
      <xdr:rowOff>21166</xdr:rowOff>
    </xdr:to>
    <xdr:sp macro="" textlink="">
      <xdr:nvSpPr>
        <xdr:cNvPr id="33" name="Flowchart: Process 32">
          <a:extLst>
            <a:ext uri="{FF2B5EF4-FFF2-40B4-BE49-F238E27FC236}">
              <a16:creationId xmlns:a16="http://schemas.microsoft.com/office/drawing/2014/main" id="{D1DD5763-750A-4F0B-A941-90DB3D66646E}"/>
            </a:ext>
          </a:extLst>
        </xdr:cNvPr>
        <xdr:cNvSpPr/>
      </xdr:nvSpPr>
      <xdr:spPr>
        <a:xfrm>
          <a:off x="13842999" y="4053416"/>
          <a:ext cx="1862666" cy="168275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Lnd3_LeaseCost</a:t>
          </a:r>
          <a:r>
            <a:rPr lang="en-NZ"/>
            <a:t> </a:t>
          </a:r>
          <a:r>
            <a:rPr lang="en-NZ" sz="1100" b="0" i="0" u="none" strike="noStrike">
              <a:solidFill>
                <a:schemeClr val="lt1"/>
              </a:solidFill>
              <a:effectLst/>
              <a:latin typeface="+mn-lt"/>
              <a:ea typeface="+mn-ea"/>
              <a:cs typeface="+mn-cs"/>
            </a:rPr>
            <a:t>Calculates Cost of leasing land using the same land pricing methdology as Lnd2a_LandCostAqc. Land will be leased in the year of construction, so costs are calculated per project property transaction</a:t>
          </a:r>
          <a:r>
            <a:rPr lang="en-NZ"/>
            <a:t> </a:t>
          </a:r>
          <a:endParaRPr lang="en-NZ" sz="1100"/>
        </a:p>
      </xdr:txBody>
    </xdr:sp>
    <xdr:clientData/>
  </xdr:twoCellAnchor>
  <xdr:twoCellAnchor>
    <xdr:from>
      <xdr:col>24</xdr:col>
      <xdr:colOff>179917</xdr:colOff>
      <xdr:row>22</xdr:row>
      <xdr:rowOff>127000</xdr:rowOff>
    </xdr:from>
    <xdr:to>
      <xdr:col>27</xdr:col>
      <xdr:colOff>201083</xdr:colOff>
      <xdr:row>29</xdr:row>
      <xdr:rowOff>0</xdr:rowOff>
    </xdr:to>
    <xdr:sp macro="" textlink="">
      <xdr:nvSpPr>
        <xdr:cNvPr id="34" name="Flowchart: Process 33">
          <a:extLst>
            <a:ext uri="{FF2B5EF4-FFF2-40B4-BE49-F238E27FC236}">
              <a16:creationId xmlns:a16="http://schemas.microsoft.com/office/drawing/2014/main" id="{0A0CAF03-B914-47B9-AC57-D14F83E8BB99}"/>
            </a:ext>
          </a:extLst>
        </xdr:cNvPr>
        <xdr:cNvSpPr/>
      </xdr:nvSpPr>
      <xdr:spPr>
        <a:xfrm>
          <a:off x="16065500" y="4318000"/>
          <a:ext cx="1862666" cy="120650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Lnd4_TransCost</a:t>
          </a:r>
          <a:r>
            <a:rPr lang="en-NZ"/>
            <a:t> </a:t>
          </a:r>
          <a:r>
            <a:rPr lang="en-NZ" sz="1100" b="0" i="0" u="none" strike="noStrike">
              <a:solidFill>
                <a:schemeClr val="lt1"/>
              </a:solidFill>
              <a:effectLst/>
              <a:latin typeface="+mn-lt"/>
              <a:ea typeface="+mn-ea"/>
              <a:cs typeface="+mn-cs"/>
            </a:rPr>
            <a:t>Calculates Transaction Costs for Land acquisitions and leases, as well as the cost of improvements for full aqusitions</a:t>
          </a:r>
          <a:r>
            <a:rPr lang="en-NZ"/>
            <a:t> </a:t>
          </a:r>
          <a:endParaRPr lang="en-NZ" sz="1100"/>
        </a:p>
      </xdr:txBody>
    </xdr:sp>
    <xdr:clientData/>
  </xdr:twoCellAnchor>
  <xdr:twoCellAnchor>
    <xdr:from>
      <xdr:col>27</xdr:col>
      <xdr:colOff>370418</xdr:colOff>
      <xdr:row>23</xdr:row>
      <xdr:rowOff>95251</xdr:rowOff>
    </xdr:from>
    <xdr:to>
      <xdr:col>31</xdr:col>
      <xdr:colOff>63500</xdr:colOff>
      <xdr:row>29</xdr:row>
      <xdr:rowOff>74084</xdr:rowOff>
    </xdr:to>
    <xdr:sp macro="" textlink="">
      <xdr:nvSpPr>
        <xdr:cNvPr id="35" name="Flowchart: Process 34">
          <a:extLst>
            <a:ext uri="{FF2B5EF4-FFF2-40B4-BE49-F238E27FC236}">
              <a16:creationId xmlns:a16="http://schemas.microsoft.com/office/drawing/2014/main" id="{558D1459-8D73-4A1F-8679-254F86631277}"/>
            </a:ext>
          </a:extLst>
        </xdr:cNvPr>
        <xdr:cNvSpPr/>
      </xdr:nvSpPr>
      <xdr:spPr>
        <a:xfrm>
          <a:off x="18097501" y="4476751"/>
          <a:ext cx="2148416" cy="1121833"/>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Lnd5_TotalPropertyCost</a:t>
          </a:r>
          <a:r>
            <a:rPr lang="en-NZ"/>
            <a:t> </a:t>
          </a:r>
          <a:r>
            <a:rPr lang="en-NZ" sz="1100" b="0" i="0" u="none" strike="noStrike">
              <a:solidFill>
                <a:schemeClr val="lt1"/>
              </a:solidFill>
              <a:effectLst/>
              <a:latin typeface="+mn-lt"/>
              <a:ea typeface="+mn-ea"/>
              <a:cs typeface="+mn-cs"/>
            </a:rPr>
            <a:t>Adds together land costs from  Lnd2a_LandCostAqc Lnd3_LeaseCost and Lnd4_TransCost</a:t>
          </a:r>
          <a:r>
            <a:rPr lang="en-NZ"/>
            <a:t> </a:t>
          </a:r>
          <a:endParaRPr lang="en-NZ" sz="1100"/>
        </a:p>
      </xdr:txBody>
    </xdr:sp>
    <xdr:clientData/>
  </xdr:twoCellAnchor>
  <xdr:twoCellAnchor>
    <xdr:from>
      <xdr:col>31</xdr:col>
      <xdr:colOff>603250</xdr:colOff>
      <xdr:row>23</xdr:row>
      <xdr:rowOff>31751</xdr:rowOff>
    </xdr:from>
    <xdr:to>
      <xdr:col>35</xdr:col>
      <xdr:colOff>10583</xdr:colOff>
      <xdr:row>29</xdr:row>
      <xdr:rowOff>137584</xdr:rowOff>
    </xdr:to>
    <xdr:sp macro="" textlink="">
      <xdr:nvSpPr>
        <xdr:cNvPr id="36" name="Flowchart: Process 35">
          <a:extLst>
            <a:ext uri="{FF2B5EF4-FFF2-40B4-BE49-F238E27FC236}">
              <a16:creationId xmlns:a16="http://schemas.microsoft.com/office/drawing/2014/main" id="{496592F9-B9AB-4E3E-A688-F8CB4233B4D5}"/>
            </a:ext>
          </a:extLst>
        </xdr:cNvPr>
        <xdr:cNvSpPr/>
      </xdr:nvSpPr>
      <xdr:spPr>
        <a:xfrm>
          <a:off x="20785667" y="4413251"/>
          <a:ext cx="1862666" cy="1248833"/>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Lnd6_Proj_Prop_map</a:t>
          </a:r>
          <a:r>
            <a:rPr lang="en-NZ"/>
            <a:t> </a:t>
          </a:r>
          <a:r>
            <a:rPr lang="en-NZ" sz="1100" b="0" i="0" u="none" strike="noStrike">
              <a:solidFill>
                <a:schemeClr val="lt1"/>
              </a:solidFill>
              <a:effectLst/>
              <a:latin typeface="+mn-lt"/>
              <a:ea typeface="+mn-ea"/>
              <a:cs typeface="+mn-cs"/>
            </a:rPr>
            <a:t>Apportions share of land aqusition cost to projects based on the share of land required for the project for each transaction</a:t>
          </a:r>
          <a:r>
            <a:rPr lang="en-NZ"/>
            <a:t> </a:t>
          </a:r>
          <a:endParaRPr lang="en-NZ" sz="1100"/>
        </a:p>
      </xdr:txBody>
    </xdr:sp>
    <xdr:clientData/>
  </xdr:twoCellAnchor>
  <xdr:twoCellAnchor>
    <xdr:from>
      <xdr:col>35</xdr:col>
      <xdr:colOff>423334</xdr:colOff>
      <xdr:row>23</xdr:row>
      <xdr:rowOff>42333</xdr:rowOff>
    </xdr:from>
    <xdr:to>
      <xdr:col>38</xdr:col>
      <xdr:colOff>444500</xdr:colOff>
      <xdr:row>29</xdr:row>
      <xdr:rowOff>148166</xdr:rowOff>
    </xdr:to>
    <xdr:sp macro="" textlink="">
      <xdr:nvSpPr>
        <xdr:cNvPr id="37" name="Flowchart: Process 36">
          <a:extLst>
            <a:ext uri="{FF2B5EF4-FFF2-40B4-BE49-F238E27FC236}">
              <a16:creationId xmlns:a16="http://schemas.microsoft.com/office/drawing/2014/main" id="{D0E59EE0-788C-4129-8E24-24944CA89AF7}"/>
            </a:ext>
          </a:extLst>
        </xdr:cNvPr>
        <xdr:cNvSpPr/>
      </xdr:nvSpPr>
      <xdr:spPr>
        <a:xfrm>
          <a:off x="23061084" y="4423833"/>
          <a:ext cx="1862666" cy="1248833"/>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Lnd7_Total_Proj_Prop_Cost</a:t>
          </a:r>
          <a:r>
            <a:rPr lang="en-NZ"/>
            <a:t> </a:t>
          </a:r>
          <a:r>
            <a:rPr lang="en-NZ" sz="1100" b="0" i="0" u="none" strike="noStrike">
              <a:solidFill>
                <a:schemeClr val="lt1"/>
              </a:solidFill>
              <a:effectLst/>
              <a:latin typeface="+mn-lt"/>
              <a:ea typeface="+mn-ea"/>
              <a:cs typeface="+mn-cs"/>
            </a:rPr>
            <a:t>Sums up all the land transaction costs on Lnd7_Total_Proj_Prop_Cost for each project for projects to be included in the DCs,</a:t>
          </a:r>
          <a:r>
            <a:rPr lang="en-NZ"/>
            <a:t> </a:t>
          </a:r>
          <a:endParaRPr lang="en-NZ" sz="1100"/>
        </a:p>
      </xdr:txBody>
    </xdr:sp>
    <xdr:clientData/>
  </xdr:twoCellAnchor>
  <xdr:twoCellAnchor>
    <xdr:from>
      <xdr:col>39</xdr:col>
      <xdr:colOff>391585</xdr:colOff>
      <xdr:row>23</xdr:row>
      <xdr:rowOff>31750</xdr:rowOff>
    </xdr:from>
    <xdr:to>
      <xdr:col>42</xdr:col>
      <xdr:colOff>412751</xdr:colOff>
      <xdr:row>29</xdr:row>
      <xdr:rowOff>137583</xdr:rowOff>
    </xdr:to>
    <xdr:sp macro="" textlink="">
      <xdr:nvSpPr>
        <xdr:cNvPr id="38" name="Flowchart: Process 37">
          <a:extLst>
            <a:ext uri="{FF2B5EF4-FFF2-40B4-BE49-F238E27FC236}">
              <a16:creationId xmlns:a16="http://schemas.microsoft.com/office/drawing/2014/main" id="{FF4537ED-5910-48A6-992D-232D3E250911}"/>
            </a:ext>
          </a:extLst>
        </xdr:cNvPr>
        <xdr:cNvSpPr/>
      </xdr:nvSpPr>
      <xdr:spPr>
        <a:xfrm>
          <a:off x="25484668" y="4413250"/>
          <a:ext cx="1862666" cy="1248833"/>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Lnd8_Mitigation</a:t>
          </a:r>
          <a:r>
            <a:rPr lang="en-NZ"/>
            <a:t> </a:t>
          </a:r>
          <a:r>
            <a:rPr lang="en-NZ" sz="1100" b="0" i="0" u="none" strike="noStrike">
              <a:solidFill>
                <a:schemeClr val="lt1"/>
              </a:solidFill>
              <a:effectLst/>
              <a:latin typeface="+mn-lt"/>
              <a:ea typeface="+mn-ea"/>
              <a:cs typeface="+mn-cs"/>
            </a:rPr>
            <a:t>Excludes the share of property costs expected to be delivered by developers as mitigation works under their consent, or by other third parties</a:t>
          </a:r>
          <a:r>
            <a:rPr lang="en-NZ"/>
            <a:t> </a:t>
          </a:r>
          <a:endParaRPr lang="en-NZ" sz="1100"/>
        </a:p>
      </xdr:txBody>
    </xdr:sp>
    <xdr:clientData/>
  </xdr:twoCellAnchor>
  <xdr:twoCellAnchor>
    <xdr:from>
      <xdr:col>4</xdr:col>
      <xdr:colOff>398674</xdr:colOff>
      <xdr:row>6</xdr:row>
      <xdr:rowOff>169335</xdr:rowOff>
    </xdr:from>
    <xdr:to>
      <xdr:col>10</xdr:col>
      <xdr:colOff>412749</xdr:colOff>
      <xdr:row>23</xdr:row>
      <xdr:rowOff>179916</xdr:rowOff>
    </xdr:to>
    <xdr:cxnSp macro="">
      <xdr:nvCxnSpPr>
        <xdr:cNvPr id="40" name="Connector: Elbow 39">
          <a:extLst>
            <a:ext uri="{FF2B5EF4-FFF2-40B4-BE49-F238E27FC236}">
              <a16:creationId xmlns:a16="http://schemas.microsoft.com/office/drawing/2014/main" id="{3D40A5EA-BAFE-5AB5-E32B-71409D500794}"/>
            </a:ext>
          </a:extLst>
        </xdr:cNvPr>
        <xdr:cNvCxnSpPr>
          <a:stCxn id="4" idx="5"/>
          <a:endCxn id="16" idx="0"/>
        </xdr:cNvCxnSpPr>
      </xdr:nvCxnSpPr>
      <xdr:spPr>
        <a:xfrm>
          <a:off x="4007591" y="1312335"/>
          <a:ext cx="3697075" cy="3249081"/>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589175</xdr:colOff>
      <xdr:row>14</xdr:row>
      <xdr:rowOff>174625</xdr:rowOff>
    </xdr:from>
    <xdr:to>
      <xdr:col>14</xdr:col>
      <xdr:colOff>412750</xdr:colOff>
      <xdr:row>23</xdr:row>
      <xdr:rowOff>84667</xdr:rowOff>
    </xdr:to>
    <xdr:cxnSp macro="">
      <xdr:nvCxnSpPr>
        <xdr:cNvPr id="44" name="Connector: Elbow 43">
          <a:extLst>
            <a:ext uri="{FF2B5EF4-FFF2-40B4-BE49-F238E27FC236}">
              <a16:creationId xmlns:a16="http://schemas.microsoft.com/office/drawing/2014/main" id="{77F695CD-F2D3-4D41-DB0E-C32274589A22}"/>
            </a:ext>
          </a:extLst>
        </xdr:cNvPr>
        <xdr:cNvCxnSpPr>
          <a:stCxn id="5" idx="5"/>
          <a:endCxn id="31" idx="0"/>
        </xdr:cNvCxnSpPr>
      </xdr:nvCxnSpPr>
      <xdr:spPr>
        <a:xfrm>
          <a:off x="3584258" y="2841625"/>
          <a:ext cx="6575742" cy="1624542"/>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398674</xdr:colOff>
      <xdr:row>6</xdr:row>
      <xdr:rowOff>169335</xdr:rowOff>
    </xdr:from>
    <xdr:to>
      <xdr:col>14</xdr:col>
      <xdr:colOff>412750</xdr:colOff>
      <xdr:row>23</xdr:row>
      <xdr:rowOff>84667</xdr:rowOff>
    </xdr:to>
    <xdr:cxnSp macro="">
      <xdr:nvCxnSpPr>
        <xdr:cNvPr id="46" name="Connector: Elbow 45">
          <a:extLst>
            <a:ext uri="{FF2B5EF4-FFF2-40B4-BE49-F238E27FC236}">
              <a16:creationId xmlns:a16="http://schemas.microsoft.com/office/drawing/2014/main" id="{74A41E8E-5B48-7D1E-C0CD-0A183FEF4325}"/>
            </a:ext>
          </a:extLst>
        </xdr:cNvPr>
        <xdr:cNvCxnSpPr>
          <a:stCxn id="4" idx="5"/>
          <a:endCxn id="31" idx="0"/>
        </xdr:cNvCxnSpPr>
      </xdr:nvCxnSpPr>
      <xdr:spPr>
        <a:xfrm>
          <a:off x="4007591" y="1312335"/>
          <a:ext cx="6152409" cy="3153832"/>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536258</xdr:colOff>
      <xdr:row>29</xdr:row>
      <xdr:rowOff>63500</xdr:rowOff>
    </xdr:from>
    <xdr:to>
      <xdr:col>14</xdr:col>
      <xdr:colOff>412750</xdr:colOff>
      <xdr:row>70</xdr:row>
      <xdr:rowOff>52917</xdr:rowOff>
    </xdr:to>
    <xdr:cxnSp macro="">
      <xdr:nvCxnSpPr>
        <xdr:cNvPr id="50" name="Connector: Elbow 49">
          <a:extLst>
            <a:ext uri="{FF2B5EF4-FFF2-40B4-BE49-F238E27FC236}">
              <a16:creationId xmlns:a16="http://schemas.microsoft.com/office/drawing/2014/main" id="{0D6FAA01-5030-2543-BE68-3E2884463484}"/>
            </a:ext>
          </a:extLst>
        </xdr:cNvPr>
        <xdr:cNvCxnSpPr>
          <a:stCxn id="10" idx="5"/>
          <a:endCxn id="31" idx="2"/>
        </xdr:cNvCxnSpPr>
      </xdr:nvCxnSpPr>
      <xdr:spPr>
        <a:xfrm flipV="1">
          <a:off x="2917508" y="5588000"/>
          <a:ext cx="7242492" cy="779991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483342</xdr:colOff>
      <xdr:row>29</xdr:row>
      <xdr:rowOff>63500</xdr:rowOff>
    </xdr:from>
    <xdr:to>
      <xdr:col>14</xdr:col>
      <xdr:colOff>412750</xdr:colOff>
      <xdr:row>61</xdr:row>
      <xdr:rowOff>5294</xdr:rowOff>
    </xdr:to>
    <xdr:cxnSp macro="">
      <xdr:nvCxnSpPr>
        <xdr:cNvPr id="53" name="Connector: Elbow 52">
          <a:extLst>
            <a:ext uri="{FF2B5EF4-FFF2-40B4-BE49-F238E27FC236}">
              <a16:creationId xmlns:a16="http://schemas.microsoft.com/office/drawing/2014/main" id="{5EAF74EF-FC19-16C7-71AE-8855FAC6C518}"/>
            </a:ext>
          </a:extLst>
        </xdr:cNvPr>
        <xdr:cNvCxnSpPr>
          <a:endCxn id="31" idx="2"/>
        </xdr:cNvCxnSpPr>
      </xdr:nvCxnSpPr>
      <xdr:spPr>
        <a:xfrm flipV="1">
          <a:off x="2864592" y="5588000"/>
          <a:ext cx="7295408" cy="6037794"/>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536258</xdr:colOff>
      <xdr:row>29</xdr:row>
      <xdr:rowOff>63500</xdr:rowOff>
    </xdr:from>
    <xdr:to>
      <xdr:col>14</xdr:col>
      <xdr:colOff>412750</xdr:colOff>
      <xdr:row>54</xdr:row>
      <xdr:rowOff>153459</xdr:rowOff>
    </xdr:to>
    <xdr:cxnSp macro="">
      <xdr:nvCxnSpPr>
        <xdr:cNvPr id="63" name="Connector: Elbow 62">
          <a:extLst>
            <a:ext uri="{FF2B5EF4-FFF2-40B4-BE49-F238E27FC236}">
              <a16:creationId xmlns:a16="http://schemas.microsoft.com/office/drawing/2014/main" id="{C9A8C11A-9799-6D0C-55A4-66A4479346E5}"/>
            </a:ext>
          </a:extLst>
        </xdr:cNvPr>
        <xdr:cNvCxnSpPr>
          <a:stCxn id="8" idx="5"/>
          <a:endCxn id="31" idx="2"/>
        </xdr:cNvCxnSpPr>
      </xdr:nvCxnSpPr>
      <xdr:spPr>
        <a:xfrm flipV="1">
          <a:off x="2917508" y="5588000"/>
          <a:ext cx="7242492" cy="4852459"/>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116416</xdr:colOff>
      <xdr:row>25</xdr:row>
      <xdr:rowOff>179917</xdr:rowOff>
    </xdr:from>
    <xdr:to>
      <xdr:col>13</xdr:col>
      <xdr:colOff>211666</xdr:colOff>
      <xdr:row>27</xdr:row>
      <xdr:rowOff>127000</xdr:rowOff>
    </xdr:to>
    <xdr:cxnSp macro="">
      <xdr:nvCxnSpPr>
        <xdr:cNvPr id="65" name="Connector: Elbow 64">
          <a:extLst>
            <a:ext uri="{FF2B5EF4-FFF2-40B4-BE49-F238E27FC236}">
              <a16:creationId xmlns:a16="http://schemas.microsoft.com/office/drawing/2014/main" id="{9F9E0FAE-56F3-CDC6-192E-83F500C9C935}"/>
            </a:ext>
          </a:extLst>
        </xdr:cNvPr>
        <xdr:cNvCxnSpPr>
          <a:stCxn id="16" idx="3"/>
        </xdr:cNvCxnSpPr>
      </xdr:nvCxnSpPr>
      <xdr:spPr>
        <a:xfrm>
          <a:off x="8635999" y="4942417"/>
          <a:ext cx="709084" cy="32808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116416</xdr:colOff>
      <xdr:row>25</xdr:row>
      <xdr:rowOff>179918</xdr:rowOff>
    </xdr:from>
    <xdr:to>
      <xdr:col>16</xdr:col>
      <xdr:colOff>465665</xdr:colOff>
      <xdr:row>26</xdr:row>
      <xdr:rowOff>74084</xdr:rowOff>
    </xdr:to>
    <xdr:cxnSp macro="">
      <xdr:nvCxnSpPr>
        <xdr:cNvPr id="70" name="Connector: Elbow 69">
          <a:extLst>
            <a:ext uri="{FF2B5EF4-FFF2-40B4-BE49-F238E27FC236}">
              <a16:creationId xmlns:a16="http://schemas.microsoft.com/office/drawing/2014/main" id="{3A869FB1-AA4E-B9C2-5BFC-FD64167CE1D5}"/>
            </a:ext>
          </a:extLst>
        </xdr:cNvPr>
        <xdr:cNvCxnSpPr>
          <a:stCxn id="31" idx="3"/>
          <a:endCxn id="32" idx="1"/>
        </xdr:cNvCxnSpPr>
      </xdr:nvCxnSpPr>
      <xdr:spPr>
        <a:xfrm flipV="1">
          <a:off x="11091333" y="4942418"/>
          <a:ext cx="349249" cy="84666"/>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486831</xdr:colOff>
      <xdr:row>25</xdr:row>
      <xdr:rowOff>132291</xdr:rowOff>
    </xdr:from>
    <xdr:to>
      <xdr:col>20</xdr:col>
      <xdr:colOff>412749</xdr:colOff>
      <xdr:row>25</xdr:row>
      <xdr:rowOff>179918</xdr:rowOff>
    </xdr:to>
    <xdr:cxnSp macro="">
      <xdr:nvCxnSpPr>
        <xdr:cNvPr id="72" name="Connector: Elbow 71">
          <a:extLst>
            <a:ext uri="{FF2B5EF4-FFF2-40B4-BE49-F238E27FC236}">
              <a16:creationId xmlns:a16="http://schemas.microsoft.com/office/drawing/2014/main" id="{1EF8CB78-AC26-3749-A285-A511473E33BA}"/>
            </a:ext>
          </a:extLst>
        </xdr:cNvPr>
        <xdr:cNvCxnSpPr>
          <a:stCxn id="32" idx="3"/>
          <a:endCxn id="33" idx="1"/>
        </xdr:cNvCxnSpPr>
      </xdr:nvCxnSpPr>
      <xdr:spPr>
        <a:xfrm flipV="1">
          <a:off x="13303248" y="4894791"/>
          <a:ext cx="539751" cy="47627"/>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433915</xdr:colOff>
      <xdr:row>25</xdr:row>
      <xdr:rowOff>132291</xdr:rowOff>
    </xdr:from>
    <xdr:to>
      <xdr:col>24</xdr:col>
      <xdr:colOff>179917</xdr:colOff>
      <xdr:row>25</xdr:row>
      <xdr:rowOff>158750</xdr:rowOff>
    </xdr:to>
    <xdr:cxnSp macro="">
      <xdr:nvCxnSpPr>
        <xdr:cNvPr id="74" name="Connector: Elbow 73">
          <a:extLst>
            <a:ext uri="{FF2B5EF4-FFF2-40B4-BE49-F238E27FC236}">
              <a16:creationId xmlns:a16="http://schemas.microsoft.com/office/drawing/2014/main" id="{72BEC0FF-DEE3-B6B2-5841-707E8217C862}"/>
            </a:ext>
          </a:extLst>
        </xdr:cNvPr>
        <xdr:cNvCxnSpPr>
          <a:stCxn id="33" idx="3"/>
          <a:endCxn id="34" idx="1"/>
        </xdr:cNvCxnSpPr>
      </xdr:nvCxnSpPr>
      <xdr:spPr>
        <a:xfrm>
          <a:off x="15705665" y="4894791"/>
          <a:ext cx="359835" cy="26459"/>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536258</xdr:colOff>
      <xdr:row>29</xdr:row>
      <xdr:rowOff>0</xdr:rowOff>
    </xdr:from>
    <xdr:to>
      <xdr:col>25</xdr:col>
      <xdr:colOff>497416</xdr:colOff>
      <xdr:row>54</xdr:row>
      <xdr:rowOff>153459</xdr:rowOff>
    </xdr:to>
    <xdr:cxnSp macro="">
      <xdr:nvCxnSpPr>
        <xdr:cNvPr id="76" name="Connector: Elbow 75">
          <a:extLst>
            <a:ext uri="{FF2B5EF4-FFF2-40B4-BE49-F238E27FC236}">
              <a16:creationId xmlns:a16="http://schemas.microsoft.com/office/drawing/2014/main" id="{4CDDF7A5-677C-2784-3456-8A1C2ECCD1F5}"/>
            </a:ext>
          </a:extLst>
        </xdr:cNvPr>
        <xdr:cNvCxnSpPr>
          <a:stCxn id="8" idx="5"/>
          <a:endCxn id="34" idx="2"/>
        </xdr:cNvCxnSpPr>
      </xdr:nvCxnSpPr>
      <xdr:spPr>
        <a:xfrm flipV="1">
          <a:off x="2917508" y="5524500"/>
          <a:ext cx="14079325" cy="4915959"/>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536258</xdr:colOff>
      <xdr:row>29</xdr:row>
      <xdr:rowOff>0</xdr:rowOff>
    </xdr:from>
    <xdr:to>
      <xdr:col>25</xdr:col>
      <xdr:colOff>497416</xdr:colOff>
      <xdr:row>61</xdr:row>
      <xdr:rowOff>10584</xdr:rowOff>
    </xdr:to>
    <xdr:cxnSp macro="">
      <xdr:nvCxnSpPr>
        <xdr:cNvPr id="78" name="Connector: Elbow 77">
          <a:extLst>
            <a:ext uri="{FF2B5EF4-FFF2-40B4-BE49-F238E27FC236}">
              <a16:creationId xmlns:a16="http://schemas.microsoft.com/office/drawing/2014/main" id="{B0B38EA8-1918-1475-E4FA-522D1D5698E6}"/>
            </a:ext>
          </a:extLst>
        </xdr:cNvPr>
        <xdr:cNvCxnSpPr>
          <a:stCxn id="9" idx="5"/>
          <a:endCxn id="34" idx="2"/>
        </xdr:cNvCxnSpPr>
      </xdr:nvCxnSpPr>
      <xdr:spPr>
        <a:xfrm flipV="1">
          <a:off x="2917508" y="5524500"/>
          <a:ext cx="14079325" cy="6106584"/>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536258</xdr:colOff>
      <xdr:row>29</xdr:row>
      <xdr:rowOff>0</xdr:rowOff>
    </xdr:from>
    <xdr:to>
      <xdr:col>25</xdr:col>
      <xdr:colOff>497416</xdr:colOff>
      <xdr:row>70</xdr:row>
      <xdr:rowOff>52917</xdr:rowOff>
    </xdr:to>
    <xdr:cxnSp macro="">
      <xdr:nvCxnSpPr>
        <xdr:cNvPr id="81" name="Connector: Elbow 80">
          <a:extLst>
            <a:ext uri="{FF2B5EF4-FFF2-40B4-BE49-F238E27FC236}">
              <a16:creationId xmlns:a16="http://schemas.microsoft.com/office/drawing/2014/main" id="{786EC094-481E-4163-1230-0B424CF86940}"/>
            </a:ext>
          </a:extLst>
        </xdr:cNvPr>
        <xdr:cNvCxnSpPr>
          <a:stCxn id="10" idx="5"/>
          <a:endCxn id="34" idx="2"/>
        </xdr:cNvCxnSpPr>
      </xdr:nvCxnSpPr>
      <xdr:spPr>
        <a:xfrm flipV="1">
          <a:off x="2917508" y="5524500"/>
          <a:ext cx="14079325" cy="786341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7091</xdr:colOff>
      <xdr:row>29</xdr:row>
      <xdr:rowOff>63500</xdr:rowOff>
    </xdr:from>
    <xdr:to>
      <xdr:col>14</xdr:col>
      <xdr:colOff>412750</xdr:colOff>
      <xdr:row>78</xdr:row>
      <xdr:rowOff>148167</xdr:rowOff>
    </xdr:to>
    <xdr:cxnSp macro="">
      <xdr:nvCxnSpPr>
        <xdr:cNvPr id="84" name="Connector: Elbow 83">
          <a:extLst>
            <a:ext uri="{FF2B5EF4-FFF2-40B4-BE49-F238E27FC236}">
              <a16:creationId xmlns:a16="http://schemas.microsoft.com/office/drawing/2014/main" id="{8A1B3398-4924-0D18-1EEA-567866943118}"/>
            </a:ext>
          </a:extLst>
        </xdr:cNvPr>
        <xdr:cNvCxnSpPr>
          <a:stCxn id="11" idx="5"/>
          <a:endCxn id="31" idx="2"/>
        </xdr:cNvCxnSpPr>
      </xdr:nvCxnSpPr>
      <xdr:spPr>
        <a:xfrm flipV="1">
          <a:off x="3002174" y="5588000"/>
          <a:ext cx="7157826" cy="941916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7091</xdr:colOff>
      <xdr:row>29</xdr:row>
      <xdr:rowOff>0</xdr:rowOff>
    </xdr:from>
    <xdr:to>
      <xdr:col>25</xdr:col>
      <xdr:colOff>497416</xdr:colOff>
      <xdr:row>78</xdr:row>
      <xdr:rowOff>148167</xdr:rowOff>
    </xdr:to>
    <xdr:cxnSp macro="">
      <xdr:nvCxnSpPr>
        <xdr:cNvPr id="87" name="Connector: Elbow 86">
          <a:extLst>
            <a:ext uri="{FF2B5EF4-FFF2-40B4-BE49-F238E27FC236}">
              <a16:creationId xmlns:a16="http://schemas.microsoft.com/office/drawing/2014/main" id="{49D32E99-E08D-3252-7A10-C270B6AC5088}"/>
            </a:ext>
          </a:extLst>
        </xdr:cNvPr>
        <xdr:cNvCxnSpPr>
          <a:stCxn id="11" idx="5"/>
          <a:endCxn id="34" idx="2"/>
        </xdr:cNvCxnSpPr>
      </xdr:nvCxnSpPr>
      <xdr:spPr>
        <a:xfrm flipV="1">
          <a:off x="3002174" y="5524500"/>
          <a:ext cx="13994659" cy="948266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398674</xdr:colOff>
      <xdr:row>6</xdr:row>
      <xdr:rowOff>169335</xdr:rowOff>
    </xdr:from>
    <xdr:to>
      <xdr:col>25</xdr:col>
      <xdr:colOff>497416</xdr:colOff>
      <xdr:row>22</xdr:row>
      <xdr:rowOff>127000</xdr:rowOff>
    </xdr:to>
    <xdr:cxnSp macro="">
      <xdr:nvCxnSpPr>
        <xdr:cNvPr id="90" name="Connector: Elbow 89">
          <a:extLst>
            <a:ext uri="{FF2B5EF4-FFF2-40B4-BE49-F238E27FC236}">
              <a16:creationId xmlns:a16="http://schemas.microsoft.com/office/drawing/2014/main" id="{A7FFC302-885E-B159-CFD5-42F516FC6EFE}"/>
            </a:ext>
          </a:extLst>
        </xdr:cNvPr>
        <xdr:cNvCxnSpPr>
          <a:stCxn id="4" idx="5"/>
          <a:endCxn id="34" idx="0"/>
        </xdr:cNvCxnSpPr>
      </xdr:nvCxnSpPr>
      <xdr:spPr>
        <a:xfrm>
          <a:off x="4007591" y="1312335"/>
          <a:ext cx="12989242" cy="3005665"/>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589175</xdr:colOff>
      <xdr:row>14</xdr:row>
      <xdr:rowOff>174625</xdr:rowOff>
    </xdr:from>
    <xdr:to>
      <xdr:col>25</xdr:col>
      <xdr:colOff>497416</xdr:colOff>
      <xdr:row>22</xdr:row>
      <xdr:rowOff>127000</xdr:rowOff>
    </xdr:to>
    <xdr:cxnSp macro="">
      <xdr:nvCxnSpPr>
        <xdr:cNvPr id="92" name="Connector: Elbow 91">
          <a:extLst>
            <a:ext uri="{FF2B5EF4-FFF2-40B4-BE49-F238E27FC236}">
              <a16:creationId xmlns:a16="http://schemas.microsoft.com/office/drawing/2014/main" id="{23673282-B96A-E3B2-6FB8-F521C406C45F}"/>
            </a:ext>
          </a:extLst>
        </xdr:cNvPr>
        <xdr:cNvCxnSpPr>
          <a:stCxn id="5" idx="5"/>
          <a:endCxn id="34" idx="0"/>
        </xdr:cNvCxnSpPr>
      </xdr:nvCxnSpPr>
      <xdr:spPr>
        <a:xfrm>
          <a:off x="3584258" y="2841625"/>
          <a:ext cx="13412575" cy="1476375"/>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412749</xdr:colOff>
      <xdr:row>27</xdr:row>
      <xdr:rowOff>179916</xdr:rowOff>
    </xdr:from>
    <xdr:to>
      <xdr:col>25</xdr:col>
      <xdr:colOff>497416</xdr:colOff>
      <xdr:row>28</xdr:row>
      <xdr:rowOff>190499</xdr:rowOff>
    </xdr:to>
    <xdr:cxnSp macro="">
      <xdr:nvCxnSpPr>
        <xdr:cNvPr id="94" name="Connector: Elbow 93">
          <a:extLst>
            <a:ext uri="{FF2B5EF4-FFF2-40B4-BE49-F238E27FC236}">
              <a16:creationId xmlns:a16="http://schemas.microsoft.com/office/drawing/2014/main" id="{32AEEB75-8A8B-BA2B-A2C4-08F4B2EA9910}"/>
            </a:ext>
          </a:extLst>
        </xdr:cNvPr>
        <xdr:cNvCxnSpPr>
          <a:stCxn id="16" idx="2"/>
          <a:endCxn id="34" idx="2"/>
        </xdr:cNvCxnSpPr>
      </xdr:nvCxnSpPr>
      <xdr:spPr>
        <a:xfrm rot="16200000" flipH="1">
          <a:off x="12250208" y="777874"/>
          <a:ext cx="201083" cy="9292167"/>
        </a:xfrm>
        <a:prstGeom prst="bentConnector3">
          <a:avLst>
            <a:gd name="adj1" fmla="val 213684"/>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169332</xdr:colOff>
      <xdr:row>27</xdr:row>
      <xdr:rowOff>179918</xdr:rowOff>
    </xdr:from>
    <xdr:to>
      <xdr:col>29</xdr:col>
      <xdr:colOff>216959</xdr:colOff>
      <xdr:row>29</xdr:row>
      <xdr:rowOff>74084</xdr:rowOff>
    </xdr:to>
    <xdr:cxnSp macro="">
      <xdr:nvCxnSpPr>
        <xdr:cNvPr id="96" name="Connector: Elbow 95">
          <a:extLst>
            <a:ext uri="{FF2B5EF4-FFF2-40B4-BE49-F238E27FC236}">
              <a16:creationId xmlns:a16="http://schemas.microsoft.com/office/drawing/2014/main" id="{B6363C4B-32C3-5F1B-6C34-E97A032E1857}"/>
            </a:ext>
          </a:extLst>
        </xdr:cNvPr>
        <xdr:cNvCxnSpPr>
          <a:stCxn id="32" idx="2"/>
          <a:endCxn id="35" idx="2"/>
        </xdr:cNvCxnSpPr>
      </xdr:nvCxnSpPr>
      <xdr:spPr>
        <a:xfrm rot="16200000" flipH="1">
          <a:off x="15634229" y="2061104"/>
          <a:ext cx="275166" cy="6799794"/>
        </a:xfrm>
        <a:prstGeom prst="bentConnector3">
          <a:avLst>
            <a:gd name="adj1" fmla="val 183077"/>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116414</xdr:colOff>
      <xdr:row>29</xdr:row>
      <xdr:rowOff>74084</xdr:rowOff>
    </xdr:from>
    <xdr:to>
      <xdr:col>29</xdr:col>
      <xdr:colOff>216958</xdr:colOff>
      <xdr:row>30</xdr:row>
      <xdr:rowOff>21166</xdr:rowOff>
    </xdr:to>
    <xdr:cxnSp macro="">
      <xdr:nvCxnSpPr>
        <xdr:cNvPr id="101" name="Connector: Elbow 100">
          <a:extLst>
            <a:ext uri="{FF2B5EF4-FFF2-40B4-BE49-F238E27FC236}">
              <a16:creationId xmlns:a16="http://schemas.microsoft.com/office/drawing/2014/main" id="{B2B585A2-4A84-759E-4274-36EA5BF7EC68}"/>
            </a:ext>
          </a:extLst>
        </xdr:cNvPr>
        <xdr:cNvCxnSpPr>
          <a:stCxn id="33" idx="2"/>
          <a:endCxn id="35" idx="2"/>
        </xdr:cNvCxnSpPr>
      </xdr:nvCxnSpPr>
      <xdr:spPr>
        <a:xfrm rot="5400000" flipH="1" flipV="1">
          <a:off x="16904229" y="3468686"/>
          <a:ext cx="137582" cy="4397377"/>
        </a:xfrm>
        <a:prstGeom prst="bentConnector3">
          <a:avLst>
            <a:gd name="adj1" fmla="val -166155"/>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201083</xdr:colOff>
      <xdr:row>25</xdr:row>
      <xdr:rowOff>158750</xdr:rowOff>
    </xdr:from>
    <xdr:to>
      <xdr:col>27</xdr:col>
      <xdr:colOff>370418</xdr:colOff>
      <xdr:row>26</xdr:row>
      <xdr:rowOff>84668</xdr:rowOff>
    </xdr:to>
    <xdr:cxnSp macro="">
      <xdr:nvCxnSpPr>
        <xdr:cNvPr id="103" name="Connector: Elbow 102">
          <a:extLst>
            <a:ext uri="{FF2B5EF4-FFF2-40B4-BE49-F238E27FC236}">
              <a16:creationId xmlns:a16="http://schemas.microsoft.com/office/drawing/2014/main" id="{387C3A31-082A-1B63-B671-F5E84CBBB16E}"/>
            </a:ext>
          </a:extLst>
        </xdr:cNvPr>
        <xdr:cNvCxnSpPr>
          <a:stCxn id="34" idx="3"/>
          <a:endCxn id="35" idx="1"/>
        </xdr:cNvCxnSpPr>
      </xdr:nvCxnSpPr>
      <xdr:spPr>
        <a:xfrm>
          <a:off x="17928166" y="4921250"/>
          <a:ext cx="169335" cy="11641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63500</xdr:colOff>
      <xdr:row>26</xdr:row>
      <xdr:rowOff>84668</xdr:rowOff>
    </xdr:from>
    <xdr:to>
      <xdr:col>31</xdr:col>
      <xdr:colOff>603250</xdr:colOff>
      <xdr:row>26</xdr:row>
      <xdr:rowOff>97368</xdr:rowOff>
    </xdr:to>
    <xdr:cxnSp macro="">
      <xdr:nvCxnSpPr>
        <xdr:cNvPr id="108" name="Connector: Elbow 107">
          <a:extLst>
            <a:ext uri="{FF2B5EF4-FFF2-40B4-BE49-F238E27FC236}">
              <a16:creationId xmlns:a16="http://schemas.microsoft.com/office/drawing/2014/main" id="{7108CC9A-D313-F337-97F7-8C856A657F5A}"/>
            </a:ext>
          </a:extLst>
        </xdr:cNvPr>
        <xdr:cNvCxnSpPr>
          <a:stCxn id="35" idx="3"/>
          <a:endCxn id="36" idx="1"/>
        </xdr:cNvCxnSpPr>
      </xdr:nvCxnSpPr>
      <xdr:spPr>
        <a:xfrm>
          <a:off x="20245917" y="5037668"/>
          <a:ext cx="539750" cy="127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536258</xdr:colOff>
      <xdr:row>29</xdr:row>
      <xdr:rowOff>137584</xdr:rowOff>
    </xdr:from>
    <xdr:to>
      <xdr:col>33</xdr:col>
      <xdr:colOff>306917</xdr:colOff>
      <xdr:row>61</xdr:row>
      <xdr:rowOff>10584</xdr:rowOff>
    </xdr:to>
    <xdr:cxnSp macro="">
      <xdr:nvCxnSpPr>
        <xdr:cNvPr id="111" name="Connector: Elbow 110">
          <a:extLst>
            <a:ext uri="{FF2B5EF4-FFF2-40B4-BE49-F238E27FC236}">
              <a16:creationId xmlns:a16="http://schemas.microsoft.com/office/drawing/2014/main" id="{841003D2-B4E4-878C-381B-1AF4F5E1C078}"/>
            </a:ext>
          </a:extLst>
        </xdr:cNvPr>
        <xdr:cNvCxnSpPr>
          <a:stCxn id="9" idx="5"/>
          <a:endCxn id="36" idx="2"/>
        </xdr:cNvCxnSpPr>
      </xdr:nvCxnSpPr>
      <xdr:spPr>
        <a:xfrm flipV="1">
          <a:off x="2917508" y="5662084"/>
          <a:ext cx="18799492" cy="5969000"/>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169331</xdr:colOff>
      <xdr:row>27</xdr:row>
      <xdr:rowOff>179918</xdr:rowOff>
    </xdr:from>
    <xdr:to>
      <xdr:col>33</xdr:col>
      <xdr:colOff>306916</xdr:colOff>
      <xdr:row>29</xdr:row>
      <xdr:rowOff>137584</xdr:rowOff>
    </xdr:to>
    <xdr:cxnSp macro="">
      <xdr:nvCxnSpPr>
        <xdr:cNvPr id="114" name="Connector: Elbow 113">
          <a:extLst>
            <a:ext uri="{FF2B5EF4-FFF2-40B4-BE49-F238E27FC236}">
              <a16:creationId xmlns:a16="http://schemas.microsoft.com/office/drawing/2014/main" id="{98C42623-328C-D54D-3E73-11CBED5C484D}"/>
            </a:ext>
          </a:extLst>
        </xdr:cNvPr>
        <xdr:cNvCxnSpPr>
          <a:stCxn id="32" idx="2"/>
          <a:endCxn id="36" idx="2"/>
        </xdr:cNvCxnSpPr>
      </xdr:nvCxnSpPr>
      <xdr:spPr>
        <a:xfrm rot="16200000" flipH="1">
          <a:off x="16875124" y="820208"/>
          <a:ext cx="338666" cy="9345085"/>
        </a:xfrm>
        <a:prstGeom prst="bentConnector3">
          <a:avLst>
            <a:gd name="adj1" fmla="val 1675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444500</xdr:colOff>
      <xdr:row>7</xdr:row>
      <xdr:rowOff>42333</xdr:rowOff>
    </xdr:from>
    <xdr:to>
      <xdr:col>33</xdr:col>
      <xdr:colOff>370417</xdr:colOff>
      <xdr:row>23</xdr:row>
      <xdr:rowOff>63500</xdr:rowOff>
    </xdr:to>
    <xdr:cxnSp macro="">
      <xdr:nvCxnSpPr>
        <xdr:cNvPr id="116" name="Connector: Elbow 115">
          <a:extLst>
            <a:ext uri="{FF2B5EF4-FFF2-40B4-BE49-F238E27FC236}">
              <a16:creationId xmlns:a16="http://schemas.microsoft.com/office/drawing/2014/main" id="{CF5B4EB6-C60A-1656-9FF2-29A5809839FB}"/>
            </a:ext>
          </a:extLst>
        </xdr:cNvPr>
        <xdr:cNvCxnSpPr/>
      </xdr:nvCxnSpPr>
      <xdr:spPr>
        <a:xfrm>
          <a:off x="4053417" y="1375833"/>
          <a:ext cx="17727083" cy="3069167"/>
        </a:xfrm>
        <a:prstGeom prst="bentConnector3">
          <a:avLst>
            <a:gd name="adj1" fmla="val 9979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137583</xdr:colOff>
      <xdr:row>29</xdr:row>
      <xdr:rowOff>137584</xdr:rowOff>
    </xdr:from>
    <xdr:to>
      <xdr:col>33</xdr:col>
      <xdr:colOff>306917</xdr:colOff>
      <xdr:row>33</xdr:row>
      <xdr:rowOff>84666</xdr:rowOff>
    </xdr:to>
    <xdr:cxnSp macro="">
      <xdr:nvCxnSpPr>
        <xdr:cNvPr id="123" name="Connector: Elbow 122">
          <a:extLst>
            <a:ext uri="{FF2B5EF4-FFF2-40B4-BE49-F238E27FC236}">
              <a16:creationId xmlns:a16="http://schemas.microsoft.com/office/drawing/2014/main" id="{983CA811-F9C2-7E4B-3D5B-4494AAA0FE42}"/>
            </a:ext>
          </a:extLst>
        </xdr:cNvPr>
        <xdr:cNvCxnSpPr>
          <a:stCxn id="3" idx="2"/>
          <a:endCxn id="36" idx="2"/>
        </xdr:cNvCxnSpPr>
      </xdr:nvCxnSpPr>
      <xdr:spPr>
        <a:xfrm rot="5400000" flipH="1" flipV="1">
          <a:off x="12991042" y="-2354792"/>
          <a:ext cx="709082" cy="16742834"/>
        </a:xfrm>
        <a:prstGeom prst="bentConnector3">
          <a:avLst>
            <a:gd name="adj1" fmla="val -32239"/>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269557</xdr:colOff>
      <xdr:row>27</xdr:row>
      <xdr:rowOff>66144</xdr:rowOff>
    </xdr:from>
    <xdr:to>
      <xdr:col>37</xdr:col>
      <xdr:colOff>127000</xdr:colOff>
      <xdr:row>29</xdr:row>
      <xdr:rowOff>148166</xdr:rowOff>
    </xdr:to>
    <xdr:cxnSp macro="">
      <xdr:nvCxnSpPr>
        <xdr:cNvPr id="127" name="Connector: Elbow 126">
          <a:extLst>
            <a:ext uri="{FF2B5EF4-FFF2-40B4-BE49-F238E27FC236}">
              <a16:creationId xmlns:a16="http://schemas.microsoft.com/office/drawing/2014/main" id="{F522387C-348E-A3D9-BBFA-2D1E9E79BF49}"/>
            </a:ext>
          </a:extLst>
        </xdr:cNvPr>
        <xdr:cNvCxnSpPr>
          <a:stCxn id="2" idx="5"/>
          <a:endCxn id="37" idx="2"/>
        </xdr:cNvCxnSpPr>
      </xdr:nvCxnSpPr>
      <xdr:spPr>
        <a:xfrm>
          <a:off x="3264640" y="5209644"/>
          <a:ext cx="20727777" cy="463022"/>
        </a:xfrm>
        <a:prstGeom prst="bentConnector4">
          <a:avLst>
            <a:gd name="adj1" fmla="val 46971"/>
            <a:gd name="adj2" fmla="val 14937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10583</xdr:colOff>
      <xdr:row>26</xdr:row>
      <xdr:rowOff>84668</xdr:rowOff>
    </xdr:from>
    <xdr:to>
      <xdr:col>35</xdr:col>
      <xdr:colOff>423334</xdr:colOff>
      <xdr:row>26</xdr:row>
      <xdr:rowOff>95250</xdr:rowOff>
    </xdr:to>
    <xdr:cxnSp macro="">
      <xdr:nvCxnSpPr>
        <xdr:cNvPr id="132" name="Connector: Elbow 131">
          <a:extLst>
            <a:ext uri="{FF2B5EF4-FFF2-40B4-BE49-F238E27FC236}">
              <a16:creationId xmlns:a16="http://schemas.microsoft.com/office/drawing/2014/main" id="{C74176E8-DF83-99EE-2150-13793F8E3C25}"/>
            </a:ext>
          </a:extLst>
        </xdr:cNvPr>
        <xdr:cNvCxnSpPr>
          <a:stCxn id="36" idx="3"/>
          <a:endCxn id="37" idx="1"/>
        </xdr:cNvCxnSpPr>
      </xdr:nvCxnSpPr>
      <xdr:spPr>
        <a:xfrm>
          <a:off x="22648333" y="5037668"/>
          <a:ext cx="412751" cy="10582"/>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137582</xdr:colOff>
      <xdr:row>29</xdr:row>
      <xdr:rowOff>148166</xdr:rowOff>
    </xdr:from>
    <xdr:to>
      <xdr:col>37</xdr:col>
      <xdr:colOff>126999</xdr:colOff>
      <xdr:row>33</xdr:row>
      <xdr:rowOff>84666</xdr:rowOff>
    </xdr:to>
    <xdr:cxnSp macro="">
      <xdr:nvCxnSpPr>
        <xdr:cNvPr id="134" name="Connector: Elbow 133">
          <a:extLst>
            <a:ext uri="{FF2B5EF4-FFF2-40B4-BE49-F238E27FC236}">
              <a16:creationId xmlns:a16="http://schemas.microsoft.com/office/drawing/2014/main" id="{2290487E-0114-3027-DE0E-3A1DA6092A61}"/>
            </a:ext>
          </a:extLst>
        </xdr:cNvPr>
        <xdr:cNvCxnSpPr>
          <a:stCxn id="3" idx="2"/>
          <a:endCxn id="37" idx="2"/>
        </xdr:cNvCxnSpPr>
      </xdr:nvCxnSpPr>
      <xdr:spPr>
        <a:xfrm rot="5400000" flipH="1" flipV="1">
          <a:off x="14134041" y="-3487210"/>
          <a:ext cx="698500" cy="19018251"/>
        </a:xfrm>
        <a:prstGeom prst="bentConnector3">
          <a:avLst>
            <a:gd name="adj1" fmla="val -32727"/>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444500</xdr:colOff>
      <xdr:row>26</xdr:row>
      <xdr:rowOff>52917</xdr:rowOff>
    </xdr:from>
    <xdr:to>
      <xdr:col>39</xdr:col>
      <xdr:colOff>433917</xdr:colOff>
      <xdr:row>26</xdr:row>
      <xdr:rowOff>95250</xdr:rowOff>
    </xdr:to>
    <xdr:cxnSp macro="">
      <xdr:nvCxnSpPr>
        <xdr:cNvPr id="137" name="Connector: Elbow 136">
          <a:extLst>
            <a:ext uri="{FF2B5EF4-FFF2-40B4-BE49-F238E27FC236}">
              <a16:creationId xmlns:a16="http://schemas.microsoft.com/office/drawing/2014/main" id="{21917DEC-5D59-B0F5-A413-6DC3A5EAF669}"/>
            </a:ext>
          </a:extLst>
        </xdr:cNvPr>
        <xdr:cNvCxnSpPr>
          <a:stCxn id="37" idx="3"/>
        </xdr:cNvCxnSpPr>
      </xdr:nvCxnSpPr>
      <xdr:spPr>
        <a:xfrm flipV="1">
          <a:off x="24923750" y="5005917"/>
          <a:ext cx="603250" cy="4233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536258</xdr:colOff>
      <xdr:row>29</xdr:row>
      <xdr:rowOff>137583</xdr:rowOff>
    </xdr:from>
    <xdr:to>
      <xdr:col>41</xdr:col>
      <xdr:colOff>95251</xdr:colOff>
      <xdr:row>48</xdr:row>
      <xdr:rowOff>121710</xdr:rowOff>
    </xdr:to>
    <xdr:cxnSp macro="">
      <xdr:nvCxnSpPr>
        <xdr:cNvPr id="139" name="Connector: Elbow 138">
          <a:extLst>
            <a:ext uri="{FF2B5EF4-FFF2-40B4-BE49-F238E27FC236}">
              <a16:creationId xmlns:a16="http://schemas.microsoft.com/office/drawing/2014/main" id="{DF63BD02-65D1-FD4E-91F7-CD1E32E395AD}"/>
            </a:ext>
          </a:extLst>
        </xdr:cNvPr>
        <xdr:cNvCxnSpPr>
          <a:stCxn id="7" idx="5"/>
          <a:endCxn id="38" idx="2"/>
        </xdr:cNvCxnSpPr>
      </xdr:nvCxnSpPr>
      <xdr:spPr>
        <a:xfrm flipV="1">
          <a:off x="2917508" y="5662083"/>
          <a:ext cx="23498493" cy="3603627"/>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40</xdr:row>
      <xdr:rowOff>158749</xdr:rowOff>
    </xdr:from>
    <xdr:to>
      <xdr:col>8</xdr:col>
      <xdr:colOff>21166</xdr:colOff>
      <xdr:row>47</xdr:row>
      <xdr:rowOff>10582</xdr:rowOff>
    </xdr:to>
    <xdr:sp macro="" textlink="">
      <xdr:nvSpPr>
        <xdr:cNvPr id="146" name="Flowchart: Process 145">
          <a:extLst>
            <a:ext uri="{FF2B5EF4-FFF2-40B4-BE49-F238E27FC236}">
              <a16:creationId xmlns:a16="http://schemas.microsoft.com/office/drawing/2014/main" id="{FD690AA2-D2DC-4124-A806-7D83C615D7D4}"/>
            </a:ext>
          </a:extLst>
        </xdr:cNvPr>
        <xdr:cNvSpPr/>
      </xdr:nvSpPr>
      <xdr:spPr>
        <a:xfrm>
          <a:off x="4222750" y="7778749"/>
          <a:ext cx="1862666" cy="1185333"/>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Con1_Base_Cost </a:t>
          </a:r>
          <a:r>
            <a:rPr lang="en-NZ"/>
            <a:t> </a:t>
          </a:r>
          <a:r>
            <a:rPr lang="en-NZ" sz="1100" b="0" i="0" u="none" strike="noStrike">
              <a:solidFill>
                <a:schemeClr val="lt1"/>
              </a:solidFill>
              <a:effectLst/>
              <a:latin typeface="+mn-lt"/>
              <a:ea typeface="+mn-ea"/>
              <a:cs typeface="+mn-cs"/>
            </a:rPr>
            <a:t>Calculates Base Construction cost from I3 Project list</a:t>
          </a:r>
          <a:r>
            <a:rPr lang="en-NZ"/>
            <a:t> </a:t>
          </a:r>
          <a:endParaRPr lang="en-NZ" sz="1100"/>
        </a:p>
      </xdr:txBody>
    </xdr:sp>
    <xdr:clientData/>
  </xdr:twoCellAnchor>
  <xdr:twoCellAnchor>
    <xdr:from>
      <xdr:col>8</xdr:col>
      <xdr:colOff>518584</xdr:colOff>
      <xdr:row>40</xdr:row>
      <xdr:rowOff>158750</xdr:rowOff>
    </xdr:from>
    <xdr:to>
      <xdr:col>11</xdr:col>
      <xdr:colOff>539750</xdr:colOff>
      <xdr:row>45</xdr:row>
      <xdr:rowOff>158750</xdr:rowOff>
    </xdr:to>
    <xdr:sp macro="" textlink="">
      <xdr:nvSpPr>
        <xdr:cNvPr id="147" name="Flowchart: Process 146">
          <a:extLst>
            <a:ext uri="{FF2B5EF4-FFF2-40B4-BE49-F238E27FC236}">
              <a16:creationId xmlns:a16="http://schemas.microsoft.com/office/drawing/2014/main" id="{EB215F25-E338-40BB-B116-63A202C4C903}"/>
            </a:ext>
          </a:extLst>
        </xdr:cNvPr>
        <xdr:cNvSpPr/>
      </xdr:nvSpPr>
      <xdr:spPr>
        <a:xfrm>
          <a:off x="6582834" y="7778750"/>
          <a:ext cx="1862666" cy="95250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Con2_CostAllowances</a:t>
          </a:r>
          <a:r>
            <a:rPr lang="en-NZ"/>
            <a:t> </a:t>
          </a:r>
          <a:r>
            <a:rPr lang="en-NZ" sz="1100" b="0" i="0" u="none" strike="noStrike">
              <a:solidFill>
                <a:schemeClr val="lt1"/>
              </a:solidFill>
              <a:effectLst/>
              <a:latin typeface="+mn-lt"/>
              <a:ea typeface="+mn-ea"/>
              <a:cs typeface="+mn-cs"/>
            </a:rPr>
            <a:t>Applies Physical Works Cost Allowances </a:t>
          </a:r>
          <a:r>
            <a:rPr lang="en-NZ"/>
            <a:t> </a:t>
          </a:r>
          <a:endParaRPr lang="en-NZ" sz="1100"/>
        </a:p>
      </xdr:txBody>
    </xdr:sp>
    <xdr:clientData/>
  </xdr:twoCellAnchor>
  <xdr:twoCellAnchor>
    <xdr:from>
      <xdr:col>12</xdr:col>
      <xdr:colOff>359834</xdr:colOff>
      <xdr:row>41</xdr:row>
      <xdr:rowOff>0</xdr:rowOff>
    </xdr:from>
    <xdr:to>
      <xdr:col>15</xdr:col>
      <xdr:colOff>381000</xdr:colOff>
      <xdr:row>46</xdr:row>
      <xdr:rowOff>0</xdr:rowOff>
    </xdr:to>
    <xdr:sp macro="" textlink="">
      <xdr:nvSpPr>
        <xdr:cNvPr id="148" name="Flowchart: Process 147">
          <a:extLst>
            <a:ext uri="{FF2B5EF4-FFF2-40B4-BE49-F238E27FC236}">
              <a16:creationId xmlns:a16="http://schemas.microsoft.com/office/drawing/2014/main" id="{EE2E2620-7FBD-424B-AC96-92C87354CF16}"/>
            </a:ext>
          </a:extLst>
        </xdr:cNvPr>
        <xdr:cNvSpPr/>
      </xdr:nvSpPr>
      <xdr:spPr>
        <a:xfrm>
          <a:off x="8879417" y="7810500"/>
          <a:ext cx="1862666" cy="95250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Con3_ClientCosts</a:t>
          </a:r>
          <a:r>
            <a:rPr lang="en-NZ"/>
            <a:t> </a:t>
          </a:r>
          <a:r>
            <a:rPr lang="en-NZ" sz="1100" b="0" i="0" u="none" strike="noStrike">
              <a:solidFill>
                <a:schemeClr val="lt1"/>
              </a:solidFill>
              <a:effectLst/>
              <a:latin typeface="+mn-lt"/>
              <a:ea typeface="+mn-ea"/>
              <a:cs typeface="+mn-cs"/>
            </a:rPr>
            <a:t>Applies Client Managed Cost Allowances from I1 Assumptions</a:t>
          </a:r>
          <a:r>
            <a:rPr lang="en-NZ"/>
            <a:t> </a:t>
          </a:r>
          <a:endParaRPr lang="en-NZ" sz="1100"/>
        </a:p>
      </xdr:txBody>
    </xdr:sp>
    <xdr:clientData/>
  </xdr:twoCellAnchor>
  <xdr:twoCellAnchor>
    <xdr:from>
      <xdr:col>16</xdr:col>
      <xdr:colOff>465666</xdr:colOff>
      <xdr:row>40</xdr:row>
      <xdr:rowOff>169333</xdr:rowOff>
    </xdr:from>
    <xdr:to>
      <xdr:col>19</xdr:col>
      <xdr:colOff>486832</xdr:colOff>
      <xdr:row>45</xdr:row>
      <xdr:rowOff>169333</xdr:rowOff>
    </xdr:to>
    <xdr:sp macro="" textlink="">
      <xdr:nvSpPr>
        <xdr:cNvPr id="149" name="Flowchart: Process 148">
          <a:extLst>
            <a:ext uri="{FF2B5EF4-FFF2-40B4-BE49-F238E27FC236}">
              <a16:creationId xmlns:a16="http://schemas.microsoft.com/office/drawing/2014/main" id="{00BC9BCD-6DE0-4BB7-A9E6-844F6B04EC6C}"/>
            </a:ext>
          </a:extLst>
        </xdr:cNvPr>
        <xdr:cNvSpPr/>
      </xdr:nvSpPr>
      <xdr:spPr>
        <a:xfrm>
          <a:off x="11440583" y="7789333"/>
          <a:ext cx="1862666" cy="95250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Con4_Contigency</a:t>
          </a:r>
          <a:r>
            <a:rPr lang="en-NZ"/>
            <a:t> </a:t>
          </a:r>
          <a:r>
            <a:rPr lang="en-NZ" sz="1100" b="0" i="0" u="none" strike="noStrike">
              <a:solidFill>
                <a:schemeClr val="lt1"/>
              </a:solidFill>
              <a:effectLst/>
              <a:latin typeface="+mn-lt"/>
              <a:ea typeface="+mn-ea"/>
              <a:cs typeface="+mn-cs"/>
            </a:rPr>
            <a:t>Applies Contigency and Risk assumptions from I1 Assumptions</a:t>
          </a:r>
          <a:r>
            <a:rPr lang="en-NZ"/>
            <a:t> </a:t>
          </a:r>
          <a:endParaRPr lang="en-NZ" sz="1100"/>
        </a:p>
      </xdr:txBody>
    </xdr:sp>
    <xdr:clientData/>
  </xdr:twoCellAnchor>
  <xdr:twoCellAnchor>
    <xdr:from>
      <xdr:col>20</xdr:col>
      <xdr:colOff>586317</xdr:colOff>
      <xdr:row>40</xdr:row>
      <xdr:rowOff>162983</xdr:rowOff>
    </xdr:from>
    <xdr:to>
      <xdr:col>23</xdr:col>
      <xdr:colOff>607483</xdr:colOff>
      <xdr:row>45</xdr:row>
      <xdr:rowOff>162983</xdr:rowOff>
    </xdr:to>
    <xdr:sp macro="" textlink="">
      <xdr:nvSpPr>
        <xdr:cNvPr id="150" name="Flowchart: Process 149">
          <a:extLst>
            <a:ext uri="{FF2B5EF4-FFF2-40B4-BE49-F238E27FC236}">
              <a16:creationId xmlns:a16="http://schemas.microsoft.com/office/drawing/2014/main" id="{4572E44C-8FE2-45AD-96C5-21F25FFD0C21}"/>
            </a:ext>
          </a:extLst>
        </xdr:cNvPr>
        <xdr:cNvSpPr/>
      </xdr:nvSpPr>
      <xdr:spPr>
        <a:xfrm>
          <a:off x="14016567" y="7782983"/>
          <a:ext cx="1862666" cy="95250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Con5_UnescalatedConst</a:t>
          </a:r>
          <a:r>
            <a:rPr lang="en-NZ"/>
            <a:t> </a:t>
          </a:r>
          <a:r>
            <a:rPr lang="en-NZ" sz="1100" b="0" i="0" u="none" strike="noStrike">
              <a:solidFill>
                <a:schemeClr val="lt1"/>
              </a:solidFill>
              <a:effectLst/>
              <a:latin typeface="+mn-lt"/>
              <a:ea typeface="+mn-ea"/>
              <a:cs typeface="+mn-cs"/>
            </a:rPr>
            <a:t>Spreads the cost over time based on project construction date on </a:t>
          </a:r>
          <a:r>
            <a:rPr lang="en-NZ"/>
            <a:t> </a:t>
          </a:r>
          <a:endParaRPr lang="en-NZ" sz="1100"/>
        </a:p>
      </xdr:txBody>
    </xdr:sp>
    <xdr:clientData/>
  </xdr:twoCellAnchor>
  <xdr:twoCellAnchor>
    <xdr:from>
      <xdr:col>24</xdr:col>
      <xdr:colOff>495301</xdr:colOff>
      <xdr:row>40</xdr:row>
      <xdr:rowOff>177800</xdr:rowOff>
    </xdr:from>
    <xdr:to>
      <xdr:col>27</xdr:col>
      <xdr:colOff>516467</xdr:colOff>
      <xdr:row>45</xdr:row>
      <xdr:rowOff>177800</xdr:rowOff>
    </xdr:to>
    <xdr:sp macro="" textlink="">
      <xdr:nvSpPr>
        <xdr:cNvPr id="151" name="Flowchart: Process 150">
          <a:extLst>
            <a:ext uri="{FF2B5EF4-FFF2-40B4-BE49-F238E27FC236}">
              <a16:creationId xmlns:a16="http://schemas.microsoft.com/office/drawing/2014/main" id="{9F70A453-7E19-4BA4-8604-75C0FDF1D82E}"/>
            </a:ext>
          </a:extLst>
        </xdr:cNvPr>
        <xdr:cNvSpPr/>
      </xdr:nvSpPr>
      <xdr:spPr>
        <a:xfrm>
          <a:off x="16380884" y="7797800"/>
          <a:ext cx="1862666" cy="95250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Con6_EscalatedConst</a:t>
          </a:r>
          <a:r>
            <a:rPr lang="en-NZ"/>
            <a:t> </a:t>
          </a:r>
          <a:r>
            <a:rPr lang="en-NZ" sz="1100" b="0" i="0" u="none" strike="noStrike">
              <a:solidFill>
                <a:schemeClr val="lt1"/>
              </a:solidFill>
              <a:effectLst/>
              <a:latin typeface="+mn-lt"/>
              <a:ea typeface="+mn-ea"/>
              <a:cs typeface="+mn-cs"/>
            </a:rPr>
            <a:t>Escalates the costs for land price escalation in I2 Escalation factors</a:t>
          </a:r>
          <a:r>
            <a:rPr lang="en-NZ"/>
            <a:t> </a:t>
          </a:r>
          <a:endParaRPr lang="en-NZ" sz="1100"/>
        </a:p>
      </xdr:txBody>
    </xdr:sp>
    <xdr:clientData/>
  </xdr:twoCellAnchor>
  <xdr:twoCellAnchor>
    <xdr:from>
      <xdr:col>28</xdr:col>
      <xdr:colOff>573617</xdr:colOff>
      <xdr:row>41</xdr:row>
      <xdr:rowOff>2117</xdr:rowOff>
    </xdr:from>
    <xdr:to>
      <xdr:col>31</xdr:col>
      <xdr:colOff>594783</xdr:colOff>
      <xdr:row>46</xdr:row>
      <xdr:rowOff>2117</xdr:rowOff>
    </xdr:to>
    <xdr:sp macro="" textlink="">
      <xdr:nvSpPr>
        <xdr:cNvPr id="152" name="Flowchart: Process 151">
          <a:extLst>
            <a:ext uri="{FF2B5EF4-FFF2-40B4-BE49-F238E27FC236}">
              <a16:creationId xmlns:a16="http://schemas.microsoft.com/office/drawing/2014/main" id="{611A40AD-ACDB-4383-8E71-538B62C69BC5}"/>
            </a:ext>
          </a:extLst>
        </xdr:cNvPr>
        <xdr:cNvSpPr/>
      </xdr:nvSpPr>
      <xdr:spPr>
        <a:xfrm>
          <a:off x="18914534" y="7812617"/>
          <a:ext cx="1862666" cy="952500"/>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Con7_Renewal</a:t>
          </a:r>
          <a:r>
            <a:rPr lang="en-NZ"/>
            <a:t> </a:t>
          </a:r>
          <a:r>
            <a:rPr lang="en-NZ" sz="1100" b="0" i="0" u="none" strike="noStrike">
              <a:solidFill>
                <a:schemeClr val="lt1"/>
              </a:solidFill>
              <a:effectLst/>
              <a:latin typeface="+mn-lt"/>
              <a:ea typeface="+mn-ea"/>
              <a:cs typeface="+mn-cs"/>
            </a:rPr>
            <a:t>Subtracts the share of costs attributable to renewal of existing assets</a:t>
          </a:r>
          <a:r>
            <a:rPr lang="en-NZ"/>
            <a:t> </a:t>
          </a:r>
          <a:endParaRPr lang="en-NZ" sz="1100"/>
        </a:p>
      </xdr:txBody>
    </xdr:sp>
    <xdr:clientData/>
  </xdr:twoCellAnchor>
  <xdr:twoCellAnchor>
    <xdr:from>
      <xdr:col>3</xdr:col>
      <xdr:colOff>49425</xdr:colOff>
      <xdr:row>40</xdr:row>
      <xdr:rowOff>31751</xdr:rowOff>
    </xdr:from>
    <xdr:to>
      <xdr:col>5</xdr:col>
      <xdr:colOff>0</xdr:colOff>
      <xdr:row>43</xdr:row>
      <xdr:rowOff>179916</xdr:rowOff>
    </xdr:to>
    <xdr:cxnSp macro="">
      <xdr:nvCxnSpPr>
        <xdr:cNvPr id="155" name="Connector: Elbow 154">
          <a:extLst>
            <a:ext uri="{FF2B5EF4-FFF2-40B4-BE49-F238E27FC236}">
              <a16:creationId xmlns:a16="http://schemas.microsoft.com/office/drawing/2014/main" id="{F0A26B55-5382-0330-4D40-4441A70D7E7C}"/>
            </a:ext>
          </a:extLst>
        </xdr:cNvPr>
        <xdr:cNvCxnSpPr>
          <a:stCxn id="6" idx="5"/>
          <a:endCxn id="146" idx="1"/>
        </xdr:cNvCxnSpPr>
      </xdr:nvCxnSpPr>
      <xdr:spPr>
        <a:xfrm>
          <a:off x="3044508" y="7651751"/>
          <a:ext cx="1178242" cy="71966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269557</xdr:colOff>
      <xdr:row>27</xdr:row>
      <xdr:rowOff>66144</xdr:rowOff>
    </xdr:from>
    <xdr:to>
      <xdr:col>5</xdr:col>
      <xdr:colOff>0</xdr:colOff>
      <xdr:row>43</xdr:row>
      <xdr:rowOff>179916</xdr:rowOff>
    </xdr:to>
    <xdr:cxnSp macro="">
      <xdr:nvCxnSpPr>
        <xdr:cNvPr id="157" name="Connector: Elbow 156">
          <a:extLst>
            <a:ext uri="{FF2B5EF4-FFF2-40B4-BE49-F238E27FC236}">
              <a16:creationId xmlns:a16="http://schemas.microsoft.com/office/drawing/2014/main" id="{C6C77853-32CD-9918-7FE1-5BCA1CBA68F5}"/>
            </a:ext>
          </a:extLst>
        </xdr:cNvPr>
        <xdr:cNvCxnSpPr>
          <a:stCxn id="2" idx="5"/>
          <a:endCxn id="146" idx="1"/>
        </xdr:cNvCxnSpPr>
      </xdr:nvCxnSpPr>
      <xdr:spPr>
        <a:xfrm>
          <a:off x="3264640" y="5209644"/>
          <a:ext cx="958110" cy="3161772"/>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589175</xdr:colOff>
      <xdr:row>14</xdr:row>
      <xdr:rowOff>174625</xdr:rowOff>
    </xdr:from>
    <xdr:to>
      <xdr:col>6</xdr:col>
      <xdr:colOff>317500</xdr:colOff>
      <xdr:row>40</xdr:row>
      <xdr:rowOff>158749</xdr:rowOff>
    </xdr:to>
    <xdr:cxnSp macro="">
      <xdr:nvCxnSpPr>
        <xdr:cNvPr id="159" name="Connector: Elbow 158">
          <a:extLst>
            <a:ext uri="{FF2B5EF4-FFF2-40B4-BE49-F238E27FC236}">
              <a16:creationId xmlns:a16="http://schemas.microsoft.com/office/drawing/2014/main" id="{FE140D6A-C32D-A7CF-AA35-CD4ED03F9AC6}"/>
            </a:ext>
          </a:extLst>
        </xdr:cNvPr>
        <xdr:cNvCxnSpPr>
          <a:stCxn id="5" idx="5"/>
          <a:endCxn id="146" idx="0"/>
        </xdr:cNvCxnSpPr>
      </xdr:nvCxnSpPr>
      <xdr:spPr>
        <a:xfrm>
          <a:off x="3584258" y="2841625"/>
          <a:ext cx="1569825" cy="4937124"/>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21166</xdr:colOff>
      <xdr:row>43</xdr:row>
      <xdr:rowOff>63500</xdr:rowOff>
    </xdr:from>
    <xdr:to>
      <xdr:col>8</xdr:col>
      <xdr:colOff>518584</xdr:colOff>
      <xdr:row>43</xdr:row>
      <xdr:rowOff>179916</xdr:rowOff>
    </xdr:to>
    <xdr:cxnSp macro="">
      <xdr:nvCxnSpPr>
        <xdr:cNvPr id="161" name="Connector: Elbow 160">
          <a:extLst>
            <a:ext uri="{FF2B5EF4-FFF2-40B4-BE49-F238E27FC236}">
              <a16:creationId xmlns:a16="http://schemas.microsoft.com/office/drawing/2014/main" id="{7DBE4466-561B-935B-B62B-6A35C67C3527}"/>
            </a:ext>
          </a:extLst>
        </xdr:cNvPr>
        <xdr:cNvCxnSpPr>
          <a:stCxn id="146" idx="3"/>
          <a:endCxn id="147" idx="1"/>
        </xdr:cNvCxnSpPr>
      </xdr:nvCxnSpPr>
      <xdr:spPr>
        <a:xfrm flipV="1">
          <a:off x="6085416" y="8255000"/>
          <a:ext cx="497418" cy="116416"/>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589175</xdr:colOff>
      <xdr:row>14</xdr:row>
      <xdr:rowOff>174625</xdr:rowOff>
    </xdr:from>
    <xdr:to>
      <xdr:col>10</xdr:col>
      <xdr:colOff>222250</xdr:colOff>
      <xdr:row>40</xdr:row>
      <xdr:rowOff>158750</xdr:rowOff>
    </xdr:to>
    <xdr:cxnSp macro="">
      <xdr:nvCxnSpPr>
        <xdr:cNvPr id="163" name="Connector: Elbow 162">
          <a:extLst>
            <a:ext uri="{FF2B5EF4-FFF2-40B4-BE49-F238E27FC236}">
              <a16:creationId xmlns:a16="http://schemas.microsoft.com/office/drawing/2014/main" id="{DF2CEFC8-7FFA-0281-0B18-04D4E933E2BC}"/>
            </a:ext>
          </a:extLst>
        </xdr:cNvPr>
        <xdr:cNvCxnSpPr>
          <a:stCxn id="5" idx="5"/>
          <a:endCxn id="147" idx="0"/>
        </xdr:cNvCxnSpPr>
      </xdr:nvCxnSpPr>
      <xdr:spPr>
        <a:xfrm>
          <a:off x="3584258" y="2841625"/>
          <a:ext cx="3929909" cy="4937125"/>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539750</xdr:colOff>
      <xdr:row>43</xdr:row>
      <xdr:rowOff>63500</xdr:rowOff>
    </xdr:from>
    <xdr:to>
      <xdr:col>12</xdr:col>
      <xdr:colOff>359834</xdr:colOff>
      <xdr:row>43</xdr:row>
      <xdr:rowOff>95250</xdr:rowOff>
    </xdr:to>
    <xdr:cxnSp macro="">
      <xdr:nvCxnSpPr>
        <xdr:cNvPr id="166" name="Connector: Elbow 165">
          <a:extLst>
            <a:ext uri="{FF2B5EF4-FFF2-40B4-BE49-F238E27FC236}">
              <a16:creationId xmlns:a16="http://schemas.microsoft.com/office/drawing/2014/main" id="{77AD9473-64BD-D913-2A56-E87A6E982518}"/>
            </a:ext>
          </a:extLst>
        </xdr:cNvPr>
        <xdr:cNvCxnSpPr>
          <a:stCxn id="147" idx="3"/>
          <a:endCxn id="148" idx="1"/>
        </xdr:cNvCxnSpPr>
      </xdr:nvCxnSpPr>
      <xdr:spPr>
        <a:xfrm>
          <a:off x="8445500" y="8255000"/>
          <a:ext cx="433917" cy="3175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398674</xdr:colOff>
      <xdr:row>6</xdr:row>
      <xdr:rowOff>169335</xdr:rowOff>
    </xdr:from>
    <xdr:to>
      <xdr:col>14</xdr:col>
      <xdr:colOff>63500</xdr:colOff>
      <xdr:row>41</xdr:row>
      <xdr:rowOff>0</xdr:rowOff>
    </xdr:to>
    <xdr:cxnSp macro="">
      <xdr:nvCxnSpPr>
        <xdr:cNvPr id="168" name="Connector: Elbow 167">
          <a:extLst>
            <a:ext uri="{FF2B5EF4-FFF2-40B4-BE49-F238E27FC236}">
              <a16:creationId xmlns:a16="http://schemas.microsoft.com/office/drawing/2014/main" id="{F72649A8-8AFB-1BDB-70E9-715C68C86237}"/>
            </a:ext>
          </a:extLst>
        </xdr:cNvPr>
        <xdr:cNvCxnSpPr>
          <a:stCxn id="4" idx="5"/>
          <a:endCxn id="148" idx="0"/>
        </xdr:cNvCxnSpPr>
      </xdr:nvCxnSpPr>
      <xdr:spPr>
        <a:xfrm>
          <a:off x="4007591" y="1312335"/>
          <a:ext cx="5803159" cy="6498165"/>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269557</xdr:colOff>
      <xdr:row>27</xdr:row>
      <xdr:rowOff>66144</xdr:rowOff>
    </xdr:from>
    <xdr:to>
      <xdr:col>14</xdr:col>
      <xdr:colOff>63500</xdr:colOff>
      <xdr:row>41</xdr:row>
      <xdr:rowOff>0</xdr:rowOff>
    </xdr:to>
    <xdr:cxnSp macro="">
      <xdr:nvCxnSpPr>
        <xdr:cNvPr id="170" name="Connector: Elbow 169">
          <a:extLst>
            <a:ext uri="{FF2B5EF4-FFF2-40B4-BE49-F238E27FC236}">
              <a16:creationId xmlns:a16="http://schemas.microsoft.com/office/drawing/2014/main" id="{1B3D1D43-84BF-46B7-D4FA-BE40DD8617F8}"/>
            </a:ext>
          </a:extLst>
        </xdr:cNvPr>
        <xdr:cNvCxnSpPr>
          <a:stCxn id="2" idx="5"/>
          <a:endCxn id="148" idx="0"/>
        </xdr:cNvCxnSpPr>
      </xdr:nvCxnSpPr>
      <xdr:spPr>
        <a:xfrm>
          <a:off x="3264640" y="5209644"/>
          <a:ext cx="6546110" cy="2600856"/>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398674</xdr:colOff>
      <xdr:row>6</xdr:row>
      <xdr:rowOff>169335</xdr:rowOff>
    </xdr:from>
    <xdr:to>
      <xdr:col>18</xdr:col>
      <xdr:colOff>169333</xdr:colOff>
      <xdr:row>40</xdr:row>
      <xdr:rowOff>169333</xdr:rowOff>
    </xdr:to>
    <xdr:cxnSp macro="">
      <xdr:nvCxnSpPr>
        <xdr:cNvPr id="172" name="Connector: Elbow 171">
          <a:extLst>
            <a:ext uri="{FF2B5EF4-FFF2-40B4-BE49-F238E27FC236}">
              <a16:creationId xmlns:a16="http://schemas.microsoft.com/office/drawing/2014/main" id="{1CAEAFD5-B364-74C5-9EAC-52F5AE1FDAAE}"/>
            </a:ext>
          </a:extLst>
        </xdr:cNvPr>
        <xdr:cNvCxnSpPr>
          <a:stCxn id="4" idx="5"/>
          <a:endCxn id="149" idx="0"/>
        </xdr:cNvCxnSpPr>
      </xdr:nvCxnSpPr>
      <xdr:spPr>
        <a:xfrm>
          <a:off x="4007591" y="1312335"/>
          <a:ext cx="8364325" cy="647699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381000</xdr:colOff>
      <xdr:row>43</xdr:row>
      <xdr:rowOff>74083</xdr:rowOff>
    </xdr:from>
    <xdr:to>
      <xdr:col>16</xdr:col>
      <xdr:colOff>465666</xdr:colOff>
      <xdr:row>43</xdr:row>
      <xdr:rowOff>95250</xdr:rowOff>
    </xdr:to>
    <xdr:cxnSp macro="">
      <xdr:nvCxnSpPr>
        <xdr:cNvPr id="175" name="Connector: Elbow 174">
          <a:extLst>
            <a:ext uri="{FF2B5EF4-FFF2-40B4-BE49-F238E27FC236}">
              <a16:creationId xmlns:a16="http://schemas.microsoft.com/office/drawing/2014/main" id="{6D481582-F526-89B0-205F-444A9F2F3D2B}"/>
            </a:ext>
          </a:extLst>
        </xdr:cNvPr>
        <xdr:cNvCxnSpPr>
          <a:stCxn id="148" idx="3"/>
          <a:endCxn id="149" idx="1"/>
        </xdr:cNvCxnSpPr>
      </xdr:nvCxnSpPr>
      <xdr:spPr>
        <a:xfrm flipV="1">
          <a:off x="10742083" y="8265583"/>
          <a:ext cx="698500" cy="21167"/>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269557</xdr:colOff>
      <xdr:row>27</xdr:row>
      <xdr:rowOff>66144</xdr:rowOff>
    </xdr:from>
    <xdr:to>
      <xdr:col>18</xdr:col>
      <xdr:colOff>169333</xdr:colOff>
      <xdr:row>45</xdr:row>
      <xdr:rowOff>169333</xdr:rowOff>
    </xdr:to>
    <xdr:cxnSp macro="">
      <xdr:nvCxnSpPr>
        <xdr:cNvPr id="177" name="Connector: Elbow 176">
          <a:extLst>
            <a:ext uri="{FF2B5EF4-FFF2-40B4-BE49-F238E27FC236}">
              <a16:creationId xmlns:a16="http://schemas.microsoft.com/office/drawing/2014/main" id="{C460C06A-9537-B2BC-325D-3B52CCAE4774}"/>
            </a:ext>
          </a:extLst>
        </xdr:cNvPr>
        <xdr:cNvCxnSpPr>
          <a:stCxn id="2" idx="5"/>
          <a:endCxn id="149" idx="2"/>
        </xdr:cNvCxnSpPr>
      </xdr:nvCxnSpPr>
      <xdr:spPr>
        <a:xfrm>
          <a:off x="3264640" y="5209644"/>
          <a:ext cx="9107276" cy="3532189"/>
        </a:xfrm>
        <a:prstGeom prst="bentConnector4">
          <a:avLst>
            <a:gd name="adj1" fmla="val 43107"/>
            <a:gd name="adj2" fmla="val 10647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486832</xdr:colOff>
      <xdr:row>43</xdr:row>
      <xdr:rowOff>74083</xdr:rowOff>
    </xdr:from>
    <xdr:to>
      <xdr:col>21</xdr:col>
      <xdr:colOff>127000</xdr:colOff>
      <xdr:row>43</xdr:row>
      <xdr:rowOff>86783</xdr:rowOff>
    </xdr:to>
    <xdr:cxnSp macro="">
      <xdr:nvCxnSpPr>
        <xdr:cNvPr id="182" name="Connector: Elbow 181">
          <a:extLst>
            <a:ext uri="{FF2B5EF4-FFF2-40B4-BE49-F238E27FC236}">
              <a16:creationId xmlns:a16="http://schemas.microsoft.com/office/drawing/2014/main" id="{EDE273C1-22C3-C818-4629-50F0CA6B6841}"/>
            </a:ext>
          </a:extLst>
        </xdr:cNvPr>
        <xdr:cNvCxnSpPr>
          <a:stCxn id="149" idx="3"/>
          <a:endCxn id="150" idx="1"/>
        </xdr:cNvCxnSpPr>
      </xdr:nvCxnSpPr>
      <xdr:spPr>
        <a:xfrm>
          <a:off x="13303249" y="8265583"/>
          <a:ext cx="867834" cy="12700"/>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398674</xdr:colOff>
      <xdr:row>6</xdr:row>
      <xdr:rowOff>169335</xdr:rowOff>
    </xdr:from>
    <xdr:to>
      <xdr:col>22</xdr:col>
      <xdr:colOff>289983</xdr:colOff>
      <xdr:row>40</xdr:row>
      <xdr:rowOff>162983</xdr:rowOff>
    </xdr:to>
    <xdr:cxnSp macro="">
      <xdr:nvCxnSpPr>
        <xdr:cNvPr id="184" name="Connector: Elbow 183">
          <a:extLst>
            <a:ext uri="{FF2B5EF4-FFF2-40B4-BE49-F238E27FC236}">
              <a16:creationId xmlns:a16="http://schemas.microsoft.com/office/drawing/2014/main" id="{76548E6D-737B-3FA2-D083-7A307806A5F0}"/>
            </a:ext>
          </a:extLst>
        </xdr:cNvPr>
        <xdr:cNvCxnSpPr>
          <a:stCxn id="4" idx="5"/>
          <a:endCxn id="150" idx="0"/>
        </xdr:cNvCxnSpPr>
      </xdr:nvCxnSpPr>
      <xdr:spPr>
        <a:xfrm>
          <a:off x="4007591" y="1312335"/>
          <a:ext cx="10940309" cy="6470648"/>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269557</xdr:colOff>
      <xdr:row>27</xdr:row>
      <xdr:rowOff>66144</xdr:rowOff>
    </xdr:from>
    <xdr:to>
      <xdr:col>22</xdr:col>
      <xdr:colOff>289983</xdr:colOff>
      <xdr:row>45</xdr:row>
      <xdr:rowOff>162983</xdr:rowOff>
    </xdr:to>
    <xdr:cxnSp macro="">
      <xdr:nvCxnSpPr>
        <xdr:cNvPr id="188" name="Connector: Elbow 187">
          <a:extLst>
            <a:ext uri="{FF2B5EF4-FFF2-40B4-BE49-F238E27FC236}">
              <a16:creationId xmlns:a16="http://schemas.microsoft.com/office/drawing/2014/main" id="{D09F804A-8028-848E-8B1B-135B1373AAE6}"/>
            </a:ext>
          </a:extLst>
        </xdr:cNvPr>
        <xdr:cNvCxnSpPr>
          <a:stCxn id="2" idx="5"/>
          <a:endCxn id="150" idx="2"/>
        </xdr:cNvCxnSpPr>
      </xdr:nvCxnSpPr>
      <xdr:spPr>
        <a:xfrm>
          <a:off x="3264640" y="5209644"/>
          <a:ext cx="11683260" cy="3525839"/>
        </a:xfrm>
        <a:prstGeom prst="bentConnector4">
          <a:avLst>
            <a:gd name="adj1" fmla="val 44627"/>
            <a:gd name="adj2" fmla="val 106484"/>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607483</xdr:colOff>
      <xdr:row>43</xdr:row>
      <xdr:rowOff>67733</xdr:rowOff>
    </xdr:from>
    <xdr:to>
      <xdr:col>24</xdr:col>
      <xdr:colOff>495301</xdr:colOff>
      <xdr:row>43</xdr:row>
      <xdr:rowOff>82550</xdr:rowOff>
    </xdr:to>
    <xdr:cxnSp macro="">
      <xdr:nvCxnSpPr>
        <xdr:cNvPr id="190" name="Connector: Elbow 189">
          <a:extLst>
            <a:ext uri="{FF2B5EF4-FFF2-40B4-BE49-F238E27FC236}">
              <a16:creationId xmlns:a16="http://schemas.microsoft.com/office/drawing/2014/main" id="{7A96AC4E-E26A-363D-22D2-C8394630EC8C}"/>
            </a:ext>
          </a:extLst>
        </xdr:cNvPr>
        <xdr:cNvCxnSpPr>
          <a:stCxn id="150" idx="3"/>
          <a:endCxn id="151" idx="1"/>
        </xdr:cNvCxnSpPr>
      </xdr:nvCxnSpPr>
      <xdr:spPr>
        <a:xfrm>
          <a:off x="15879233" y="8259233"/>
          <a:ext cx="501651" cy="14817"/>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516467</xdr:colOff>
      <xdr:row>43</xdr:row>
      <xdr:rowOff>82550</xdr:rowOff>
    </xdr:from>
    <xdr:to>
      <xdr:col>28</xdr:col>
      <xdr:colOff>573617</xdr:colOff>
      <xdr:row>43</xdr:row>
      <xdr:rowOff>97367</xdr:rowOff>
    </xdr:to>
    <xdr:cxnSp macro="">
      <xdr:nvCxnSpPr>
        <xdr:cNvPr id="192" name="Connector: Elbow 191">
          <a:extLst>
            <a:ext uri="{FF2B5EF4-FFF2-40B4-BE49-F238E27FC236}">
              <a16:creationId xmlns:a16="http://schemas.microsoft.com/office/drawing/2014/main" id="{91264EFF-8D11-2330-5D7D-B9EE5C417735}"/>
            </a:ext>
          </a:extLst>
        </xdr:cNvPr>
        <xdr:cNvCxnSpPr>
          <a:stCxn id="151" idx="3"/>
          <a:endCxn id="152" idx="1"/>
        </xdr:cNvCxnSpPr>
      </xdr:nvCxnSpPr>
      <xdr:spPr>
        <a:xfrm>
          <a:off x="18243550" y="8274050"/>
          <a:ext cx="670984" cy="14817"/>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536258</xdr:colOff>
      <xdr:row>45</xdr:row>
      <xdr:rowOff>169333</xdr:rowOff>
    </xdr:from>
    <xdr:to>
      <xdr:col>30</xdr:col>
      <xdr:colOff>444500</xdr:colOff>
      <xdr:row>83</xdr:row>
      <xdr:rowOff>84667</xdr:rowOff>
    </xdr:to>
    <xdr:cxnSp macro="">
      <xdr:nvCxnSpPr>
        <xdr:cNvPr id="195" name="Connector: Elbow 194">
          <a:extLst>
            <a:ext uri="{FF2B5EF4-FFF2-40B4-BE49-F238E27FC236}">
              <a16:creationId xmlns:a16="http://schemas.microsoft.com/office/drawing/2014/main" id="{9A22DA1B-2CA4-BC19-7C80-C0C35A42C155}"/>
            </a:ext>
          </a:extLst>
        </xdr:cNvPr>
        <xdr:cNvCxnSpPr>
          <a:stCxn id="12" idx="5"/>
        </xdr:cNvCxnSpPr>
      </xdr:nvCxnSpPr>
      <xdr:spPr>
        <a:xfrm flipV="1">
          <a:off x="2917508" y="8741833"/>
          <a:ext cx="17095575" cy="7154334"/>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232833</xdr:colOff>
      <xdr:row>38</xdr:row>
      <xdr:rowOff>105833</xdr:rowOff>
    </xdr:from>
    <xdr:to>
      <xdr:col>45</xdr:col>
      <xdr:colOff>253999</xdr:colOff>
      <xdr:row>45</xdr:row>
      <xdr:rowOff>105832</xdr:rowOff>
    </xdr:to>
    <xdr:sp macro="" textlink="">
      <xdr:nvSpPr>
        <xdr:cNvPr id="197" name="Flowchart: Process 196">
          <a:extLst>
            <a:ext uri="{FF2B5EF4-FFF2-40B4-BE49-F238E27FC236}">
              <a16:creationId xmlns:a16="http://schemas.microsoft.com/office/drawing/2014/main" id="{0C346072-F63B-4093-BDD3-DAF4CE4EAFDA}"/>
            </a:ext>
          </a:extLst>
        </xdr:cNvPr>
        <xdr:cNvSpPr/>
      </xdr:nvSpPr>
      <xdr:spPr>
        <a:xfrm>
          <a:off x="27167416" y="7344833"/>
          <a:ext cx="1862666" cy="1333499"/>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ProJ1_GrowthLOSCost</a:t>
          </a:r>
          <a:r>
            <a:rPr lang="en-NZ"/>
            <a:t> </a:t>
          </a:r>
          <a:r>
            <a:rPr lang="en-NZ" sz="1100" b="0" i="0" u="none" strike="noStrike">
              <a:solidFill>
                <a:schemeClr val="lt1"/>
              </a:solidFill>
              <a:effectLst/>
              <a:latin typeface="+mn-lt"/>
              <a:ea typeface="+mn-ea"/>
              <a:cs typeface="+mn-cs"/>
            </a:rPr>
            <a:t>Calculates the total project cost, exclusive of mitigation, and renewal</a:t>
          </a:r>
          <a:r>
            <a:rPr lang="en-NZ"/>
            <a:t>  by  summingCon7_Renewal and Lnd8_Mitigation </a:t>
          </a:r>
          <a:endParaRPr lang="en-NZ" sz="1100"/>
        </a:p>
      </xdr:txBody>
    </xdr:sp>
    <xdr:clientData/>
  </xdr:twoCellAnchor>
  <xdr:twoCellAnchor>
    <xdr:from>
      <xdr:col>42</xdr:col>
      <xdr:colOff>412751</xdr:colOff>
      <xdr:row>26</xdr:row>
      <xdr:rowOff>84667</xdr:rowOff>
    </xdr:from>
    <xdr:to>
      <xdr:col>43</xdr:col>
      <xdr:colOff>550332</xdr:colOff>
      <xdr:row>38</xdr:row>
      <xdr:rowOff>105833</xdr:rowOff>
    </xdr:to>
    <xdr:cxnSp macro="">
      <xdr:nvCxnSpPr>
        <xdr:cNvPr id="199" name="Connector: Elbow 198">
          <a:extLst>
            <a:ext uri="{FF2B5EF4-FFF2-40B4-BE49-F238E27FC236}">
              <a16:creationId xmlns:a16="http://schemas.microsoft.com/office/drawing/2014/main" id="{18DEE703-5A3E-AF41-FDEF-DC27D25C0438}"/>
            </a:ext>
          </a:extLst>
        </xdr:cNvPr>
        <xdr:cNvCxnSpPr>
          <a:stCxn id="38" idx="3"/>
          <a:endCxn id="197" idx="0"/>
        </xdr:cNvCxnSpPr>
      </xdr:nvCxnSpPr>
      <xdr:spPr>
        <a:xfrm>
          <a:off x="27347334" y="5037667"/>
          <a:ext cx="751415" cy="2307166"/>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594783</xdr:colOff>
      <xdr:row>42</xdr:row>
      <xdr:rowOff>10583</xdr:rowOff>
    </xdr:from>
    <xdr:to>
      <xdr:col>42</xdr:col>
      <xdr:colOff>232833</xdr:colOff>
      <xdr:row>43</xdr:row>
      <xdr:rowOff>97367</xdr:rowOff>
    </xdr:to>
    <xdr:cxnSp macro="">
      <xdr:nvCxnSpPr>
        <xdr:cNvPr id="201" name="Connector: Elbow 200">
          <a:extLst>
            <a:ext uri="{FF2B5EF4-FFF2-40B4-BE49-F238E27FC236}">
              <a16:creationId xmlns:a16="http://schemas.microsoft.com/office/drawing/2014/main" id="{1E267055-315F-1FEA-4521-C1F2C4E0AB6C}"/>
            </a:ext>
          </a:extLst>
        </xdr:cNvPr>
        <xdr:cNvCxnSpPr>
          <a:stCxn id="152" idx="3"/>
          <a:endCxn id="197" idx="1"/>
        </xdr:cNvCxnSpPr>
      </xdr:nvCxnSpPr>
      <xdr:spPr>
        <a:xfrm flipV="1">
          <a:off x="20777200" y="8011583"/>
          <a:ext cx="6390216" cy="277284"/>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169333</xdr:colOff>
      <xdr:row>38</xdr:row>
      <xdr:rowOff>105834</xdr:rowOff>
    </xdr:from>
    <xdr:to>
      <xdr:col>49</xdr:col>
      <xdr:colOff>190499</xdr:colOff>
      <xdr:row>45</xdr:row>
      <xdr:rowOff>105833</xdr:rowOff>
    </xdr:to>
    <xdr:sp macro="" textlink="">
      <xdr:nvSpPr>
        <xdr:cNvPr id="202" name="Flowchart: Process 201">
          <a:extLst>
            <a:ext uri="{FF2B5EF4-FFF2-40B4-BE49-F238E27FC236}">
              <a16:creationId xmlns:a16="http://schemas.microsoft.com/office/drawing/2014/main" id="{A2B47244-8CED-4712-AC23-CBADD1CF887D}"/>
            </a:ext>
          </a:extLst>
        </xdr:cNvPr>
        <xdr:cNvSpPr/>
      </xdr:nvSpPr>
      <xdr:spPr>
        <a:xfrm>
          <a:off x="29559250" y="7344834"/>
          <a:ext cx="1862666" cy="1333499"/>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Total project cost for DCs</a:t>
          </a:r>
        </a:p>
        <a:p>
          <a:pPr algn="l"/>
          <a:r>
            <a:rPr lang="en-NZ" sz="1100" b="0" i="0" u="none" strike="noStrike">
              <a:solidFill>
                <a:schemeClr val="lt1"/>
              </a:solidFill>
              <a:effectLst/>
              <a:latin typeface="+mn-lt"/>
              <a:ea typeface="+mn-ea"/>
              <a:cs typeface="+mn-cs"/>
            </a:rPr>
            <a:t>reformats  </a:t>
          </a:r>
          <a:r>
            <a:rPr lang="en-NZ" sz="1100" b="0" i="0">
              <a:solidFill>
                <a:schemeClr val="lt1"/>
              </a:solidFill>
              <a:effectLst/>
              <a:latin typeface="+mn-lt"/>
              <a:ea typeface="+mn-ea"/>
              <a:cs typeface="+mn-cs"/>
            </a:rPr>
            <a:t>ProJ1_GrowthLOSCost</a:t>
          </a:r>
          <a:r>
            <a:rPr lang="en-NZ" sz="1100">
              <a:solidFill>
                <a:schemeClr val="lt1"/>
              </a:solidFill>
              <a:effectLst/>
              <a:latin typeface="+mn-lt"/>
              <a:ea typeface="+mn-ea"/>
              <a:cs typeface="+mn-cs"/>
            </a:rPr>
            <a:t>  for Dc model calc</a:t>
          </a:r>
          <a:endParaRPr lang="en-NZ" sz="1100"/>
        </a:p>
      </xdr:txBody>
    </xdr:sp>
    <xdr:clientData/>
  </xdr:twoCellAnchor>
  <xdr:twoCellAnchor>
    <xdr:from>
      <xdr:col>50</xdr:col>
      <xdr:colOff>95250</xdr:colOff>
      <xdr:row>38</xdr:row>
      <xdr:rowOff>105833</xdr:rowOff>
    </xdr:from>
    <xdr:to>
      <xdr:col>53</xdr:col>
      <xdr:colOff>116416</xdr:colOff>
      <xdr:row>45</xdr:row>
      <xdr:rowOff>105832</xdr:rowOff>
    </xdr:to>
    <xdr:sp macro="" textlink="">
      <xdr:nvSpPr>
        <xdr:cNvPr id="203" name="Flowchart: Process 202">
          <a:extLst>
            <a:ext uri="{FF2B5EF4-FFF2-40B4-BE49-F238E27FC236}">
              <a16:creationId xmlns:a16="http://schemas.microsoft.com/office/drawing/2014/main" id="{E1656223-4875-461F-AB96-CFE87A195F3D}"/>
            </a:ext>
          </a:extLst>
        </xdr:cNvPr>
        <xdr:cNvSpPr/>
      </xdr:nvSpPr>
      <xdr:spPr>
        <a:xfrm>
          <a:off x="31940500" y="7344833"/>
          <a:ext cx="1862666" cy="1333499"/>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NZ" sz="1100" b="0" i="0" u="none" strike="noStrike">
              <a:solidFill>
                <a:schemeClr val="lt1"/>
              </a:solidFill>
              <a:effectLst/>
              <a:latin typeface="+mn-lt"/>
              <a:ea typeface="+mn-ea"/>
              <a:cs typeface="+mn-cs"/>
            </a:rPr>
            <a:t>LTP_for DC_model apportions growth</a:t>
          </a:r>
          <a:r>
            <a:rPr lang="en-NZ" sz="1100" b="0" i="0" u="none" strike="noStrike" baseline="0">
              <a:solidFill>
                <a:schemeClr val="lt1"/>
              </a:solidFill>
              <a:effectLst/>
              <a:latin typeface="+mn-lt"/>
              <a:ea typeface="+mn-ea"/>
              <a:cs typeface="+mn-cs"/>
            </a:rPr>
            <a:t> s</a:t>
          </a:r>
          <a:r>
            <a:rPr lang="en-NZ" sz="1100" b="0" i="0" u="none" strike="noStrike">
              <a:solidFill>
                <a:schemeClr val="lt1"/>
              </a:solidFill>
              <a:effectLst/>
              <a:latin typeface="+mn-lt"/>
              <a:ea typeface="+mn-ea"/>
              <a:cs typeface="+mn-cs"/>
            </a:rPr>
            <a:t>hare for the first 10 years (LTP period)   of Total Project Costs for Dcs to funding areas</a:t>
          </a:r>
          <a:endParaRPr lang="en-NZ" sz="1100"/>
        </a:p>
      </xdr:txBody>
    </xdr:sp>
    <xdr:clientData/>
  </xdr:twoCellAnchor>
  <xdr:twoCellAnchor>
    <xdr:from>
      <xdr:col>54</xdr:col>
      <xdr:colOff>120651</xdr:colOff>
      <xdr:row>38</xdr:row>
      <xdr:rowOff>99483</xdr:rowOff>
    </xdr:from>
    <xdr:to>
      <xdr:col>57</xdr:col>
      <xdr:colOff>141817</xdr:colOff>
      <xdr:row>45</xdr:row>
      <xdr:rowOff>99482</xdr:rowOff>
    </xdr:to>
    <xdr:sp macro="" textlink="">
      <xdr:nvSpPr>
        <xdr:cNvPr id="204" name="Flowchart: Process 203">
          <a:extLst>
            <a:ext uri="{FF2B5EF4-FFF2-40B4-BE49-F238E27FC236}">
              <a16:creationId xmlns:a16="http://schemas.microsoft.com/office/drawing/2014/main" id="{8B1A0AD1-1745-482C-B7EC-D33883D97121}"/>
            </a:ext>
          </a:extLst>
        </xdr:cNvPr>
        <xdr:cNvSpPr/>
      </xdr:nvSpPr>
      <xdr:spPr>
        <a:xfrm>
          <a:off x="34421234" y="7338483"/>
          <a:ext cx="1862666" cy="1333499"/>
        </a:xfrm>
        <a:prstGeom prst="flowChartProcess">
          <a:avLst/>
        </a:prstGeom>
        <a:solidFill>
          <a:schemeClr val="tx1">
            <a:lumMod val="50000"/>
            <a:lumOff val="5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en-NZ" sz="1100" b="0" i="0">
              <a:solidFill>
                <a:schemeClr val="lt1"/>
              </a:solidFill>
              <a:effectLst/>
              <a:latin typeface="+mn-lt"/>
              <a:ea typeface="+mn-ea"/>
              <a:cs typeface="+mn-cs"/>
            </a:rPr>
            <a:t>LTP_for DC_model apportions growth</a:t>
          </a:r>
          <a:r>
            <a:rPr lang="en-NZ" sz="1100" b="0" i="0" baseline="0">
              <a:solidFill>
                <a:schemeClr val="lt1"/>
              </a:solidFill>
              <a:effectLst/>
              <a:latin typeface="+mn-lt"/>
              <a:ea typeface="+mn-ea"/>
              <a:cs typeface="+mn-cs"/>
            </a:rPr>
            <a:t> s</a:t>
          </a:r>
          <a:r>
            <a:rPr lang="en-NZ" sz="1100" b="0" i="0">
              <a:solidFill>
                <a:schemeClr val="lt1"/>
              </a:solidFill>
              <a:effectLst/>
              <a:latin typeface="+mn-lt"/>
              <a:ea typeface="+mn-ea"/>
              <a:cs typeface="+mn-cs"/>
            </a:rPr>
            <a:t>hare for the 2nd</a:t>
          </a:r>
          <a:r>
            <a:rPr lang="en-NZ" sz="1100" b="0" i="0" baseline="0">
              <a:solidFill>
                <a:schemeClr val="lt1"/>
              </a:solidFill>
              <a:effectLst/>
              <a:latin typeface="+mn-lt"/>
              <a:ea typeface="+mn-ea"/>
              <a:cs typeface="+mn-cs"/>
            </a:rPr>
            <a:t> and 3rd decades </a:t>
          </a:r>
          <a:r>
            <a:rPr lang="en-NZ" sz="1100" b="0" i="0">
              <a:solidFill>
                <a:schemeClr val="lt1"/>
              </a:solidFill>
              <a:effectLst/>
              <a:latin typeface="+mn-lt"/>
              <a:ea typeface="+mn-ea"/>
              <a:cs typeface="+mn-cs"/>
            </a:rPr>
            <a:t>   of Total Project Costs for Dcs to funding areas</a:t>
          </a:r>
          <a:endParaRPr lang="en-NZ">
            <a:effectLst/>
          </a:endParaRPr>
        </a:p>
      </xdr:txBody>
    </xdr:sp>
    <xdr:clientData/>
  </xdr:twoCellAnchor>
  <xdr:twoCellAnchor>
    <xdr:from>
      <xdr:col>44</xdr:col>
      <xdr:colOff>444500</xdr:colOff>
      <xdr:row>21</xdr:row>
      <xdr:rowOff>52916</xdr:rowOff>
    </xdr:from>
    <xdr:to>
      <xdr:col>50</xdr:col>
      <xdr:colOff>3176</xdr:colOff>
      <xdr:row>28</xdr:row>
      <xdr:rowOff>137582</xdr:rowOff>
    </xdr:to>
    <xdr:sp macro="" textlink="">
      <xdr:nvSpPr>
        <xdr:cNvPr id="205" name="Flowchart: Data 204">
          <a:extLst>
            <a:ext uri="{FF2B5EF4-FFF2-40B4-BE49-F238E27FC236}">
              <a16:creationId xmlns:a16="http://schemas.microsoft.com/office/drawing/2014/main" id="{7F8827F7-A6AC-43D8-8F92-A820B7F210C7}"/>
            </a:ext>
          </a:extLst>
        </xdr:cNvPr>
        <xdr:cNvSpPr/>
      </xdr:nvSpPr>
      <xdr:spPr>
        <a:xfrm>
          <a:off x="28606750" y="4053416"/>
          <a:ext cx="3241676" cy="1418166"/>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DC_growth_AGS</a:t>
          </a:r>
        </a:p>
        <a:p>
          <a:pPr algn="l"/>
          <a:r>
            <a:rPr lang="en-US" sz="1100">
              <a:solidFill>
                <a:schemeClr val="lt1"/>
              </a:solidFill>
              <a:effectLst/>
              <a:latin typeface="+mn-lt"/>
              <a:ea typeface="+mn-ea"/>
              <a:cs typeface="+mn-cs"/>
            </a:rPr>
            <a:t>1. Calculates growth share in funding areas from</a:t>
          </a:r>
          <a:r>
            <a:rPr lang="en-US" sz="1100" baseline="0">
              <a:solidFill>
                <a:schemeClr val="lt1"/>
              </a:solidFill>
              <a:effectLst/>
              <a:latin typeface="+mn-lt"/>
              <a:ea typeface="+mn-ea"/>
              <a:cs typeface="+mn-cs"/>
            </a:rPr>
            <a:t> the AGS </a:t>
          </a:r>
          <a:endParaRPr lang="en-NZ" sz="1100">
            <a:solidFill>
              <a:schemeClr val="lt1"/>
            </a:solidFill>
            <a:effectLst/>
            <a:latin typeface="+mn-lt"/>
            <a:ea typeface="+mn-ea"/>
            <a:cs typeface="+mn-cs"/>
          </a:endParaRPr>
        </a:p>
        <a:p>
          <a:pPr algn="l"/>
          <a:endParaRPr lang="en-NZ" sz="1100"/>
        </a:p>
      </xdr:txBody>
    </xdr:sp>
    <xdr:clientData/>
  </xdr:twoCellAnchor>
  <xdr:twoCellAnchor>
    <xdr:from>
      <xdr:col>50</xdr:col>
      <xdr:colOff>52916</xdr:colOff>
      <xdr:row>21</xdr:row>
      <xdr:rowOff>10583</xdr:rowOff>
    </xdr:from>
    <xdr:to>
      <xdr:col>55</xdr:col>
      <xdr:colOff>225425</xdr:colOff>
      <xdr:row>28</xdr:row>
      <xdr:rowOff>95249</xdr:rowOff>
    </xdr:to>
    <xdr:sp macro="" textlink="">
      <xdr:nvSpPr>
        <xdr:cNvPr id="206" name="Flowchart: Data 205">
          <a:extLst>
            <a:ext uri="{FF2B5EF4-FFF2-40B4-BE49-F238E27FC236}">
              <a16:creationId xmlns:a16="http://schemas.microsoft.com/office/drawing/2014/main" id="{33FE3F15-495E-4966-960C-1EB5D2F73B7A}"/>
            </a:ext>
          </a:extLst>
        </xdr:cNvPr>
        <xdr:cNvSpPr/>
      </xdr:nvSpPr>
      <xdr:spPr>
        <a:xfrm>
          <a:off x="31898166" y="4011083"/>
          <a:ext cx="3241676" cy="1418166"/>
        </a:xfrm>
        <a:prstGeom prst="flowChartInputOutpu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Drury_beneficiary_allocation</a:t>
          </a:r>
          <a:r>
            <a:rPr lang="en-US" sz="1100">
              <a:solidFill>
                <a:schemeClr val="lt1"/>
              </a:solidFill>
              <a:effectLst/>
              <a:latin typeface="+mn-lt"/>
              <a:ea typeface="+mn-ea"/>
              <a:cs typeface="+mn-cs"/>
            </a:rPr>
            <a:t>. apportions project</a:t>
          </a:r>
          <a:r>
            <a:rPr lang="en-US" sz="1100" baseline="0">
              <a:solidFill>
                <a:schemeClr val="lt1"/>
              </a:solidFill>
              <a:effectLst/>
              <a:latin typeface="+mn-lt"/>
              <a:ea typeface="+mn-ea"/>
              <a:cs typeface="+mn-cs"/>
            </a:rPr>
            <a:t> benfits between  Transport funding areas</a:t>
          </a:r>
          <a:endParaRPr lang="en-NZ" sz="1100">
            <a:solidFill>
              <a:schemeClr val="lt1"/>
            </a:solidFill>
            <a:effectLst/>
            <a:latin typeface="+mn-lt"/>
            <a:ea typeface="+mn-ea"/>
            <a:cs typeface="+mn-cs"/>
          </a:endParaRPr>
        </a:p>
        <a:p>
          <a:pPr algn="l"/>
          <a:endParaRPr lang="en-NZ" sz="1100"/>
        </a:p>
      </xdr:txBody>
    </xdr:sp>
    <xdr:clientData/>
  </xdr:twoCellAnchor>
  <xdr:twoCellAnchor>
    <xdr:from>
      <xdr:col>45</xdr:col>
      <xdr:colOff>560917</xdr:colOff>
      <xdr:row>30</xdr:row>
      <xdr:rowOff>105834</xdr:rowOff>
    </xdr:from>
    <xdr:to>
      <xdr:col>48</xdr:col>
      <xdr:colOff>529167</xdr:colOff>
      <xdr:row>35</xdr:row>
      <xdr:rowOff>169334</xdr:rowOff>
    </xdr:to>
    <xdr:sp macro="" textlink="">
      <xdr:nvSpPr>
        <xdr:cNvPr id="207" name="Rectangle 206">
          <a:extLst>
            <a:ext uri="{FF2B5EF4-FFF2-40B4-BE49-F238E27FC236}">
              <a16:creationId xmlns:a16="http://schemas.microsoft.com/office/drawing/2014/main" id="{F3F55EB9-F3B2-4275-A7D3-3774E1FAEDB2}"/>
            </a:ext>
          </a:extLst>
        </xdr:cNvPr>
        <xdr:cNvSpPr/>
      </xdr:nvSpPr>
      <xdr:spPr>
        <a:xfrm>
          <a:off x="29337000" y="5820834"/>
          <a:ext cx="1809750" cy="1016000"/>
        </a:xfrm>
        <a:prstGeom prst="rect">
          <a:avLst/>
        </a:prstGeom>
        <a:solidFill>
          <a:schemeClr val="tx1">
            <a:lumMod val="50000"/>
            <a:lumOff val="50000"/>
          </a:schemeClr>
        </a:solidFill>
      </xdr:spPr>
      <xdr:style>
        <a:lnRef idx="2">
          <a:schemeClr val="accent3">
            <a:shade val="15000"/>
          </a:schemeClr>
        </a:lnRef>
        <a:fillRef idx="1">
          <a:schemeClr val="accent3"/>
        </a:fillRef>
        <a:effectRef idx="0">
          <a:schemeClr val="accent3"/>
        </a:effectRef>
        <a:fontRef idx="minor">
          <a:schemeClr val="lt1"/>
        </a:fontRef>
      </xdr:style>
      <xdr:txBody>
        <a:bodyPr vertOverflow="clip" horzOverflow="clip" rtlCol="0" anchor="t"/>
        <a:lstStyle/>
        <a:p>
          <a:pPr algn="l"/>
          <a:r>
            <a:rPr lang="en-US" sz="1100" b="1">
              <a:solidFill>
                <a:schemeClr val="lt1"/>
              </a:solidFill>
              <a:effectLst/>
              <a:latin typeface="+mn-lt"/>
              <a:ea typeface="+mn-ea"/>
              <a:cs typeface="+mn-cs"/>
            </a:rPr>
            <a:t>DC_growth</a:t>
          </a:r>
        </a:p>
        <a:p>
          <a:pPr algn="l"/>
          <a:r>
            <a:rPr lang="en-US" sz="1100" b="1">
              <a:solidFill>
                <a:schemeClr val="lt1"/>
              </a:solidFill>
              <a:effectLst/>
              <a:latin typeface="+mn-lt"/>
              <a:ea typeface="+mn-ea"/>
              <a:cs typeface="+mn-cs"/>
            </a:rPr>
            <a:t>Converts AGS household</a:t>
          </a:r>
          <a:r>
            <a:rPr lang="en-US" sz="1100" b="1" baseline="0">
              <a:solidFill>
                <a:schemeClr val="lt1"/>
              </a:solidFill>
              <a:effectLst/>
              <a:latin typeface="+mn-lt"/>
              <a:ea typeface="+mn-ea"/>
              <a:cs typeface="+mn-cs"/>
            </a:rPr>
            <a:t> and employment growth to  estimated HUEs</a:t>
          </a:r>
          <a:endParaRPr lang="en-NZ" sz="1100"/>
        </a:p>
      </xdr:txBody>
    </xdr:sp>
    <xdr:clientData/>
  </xdr:twoCellAnchor>
  <xdr:twoCellAnchor>
    <xdr:from>
      <xdr:col>46</xdr:col>
      <xdr:colOff>513502</xdr:colOff>
      <xdr:row>28</xdr:row>
      <xdr:rowOff>137582</xdr:rowOff>
    </xdr:from>
    <xdr:to>
      <xdr:col>47</xdr:col>
      <xdr:colOff>238124</xdr:colOff>
      <xdr:row>30</xdr:row>
      <xdr:rowOff>105834</xdr:rowOff>
    </xdr:to>
    <xdr:cxnSp macro="">
      <xdr:nvCxnSpPr>
        <xdr:cNvPr id="209" name="Connector: Elbow 208">
          <a:extLst>
            <a:ext uri="{FF2B5EF4-FFF2-40B4-BE49-F238E27FC236}">
              <a16:creationId xmlns:a16="http://schemas.microsoft.com/office/drawing/2014/main" id="{78DEC6BB-3F10-8914-CDA7-3C64C854770F}"/>
            </a:ext>
          </a:extLst>
        </xdr:cNvPr>
        <xdr:cNvCxnSpPr>
          <a:stCxn id="205" idx="3"/>
          <a:endCxn id="207" idx="0"/>
        </xdr:cNvCxnSpPr>
      </xdr:nvCxnSpPr>
      <xdr:spPr>
        <a:xfrm rot="16200000" flipH="1">
          <a:off x="29898021" y="5476980"/>
          <a:ext cx="349252" cy="338455"/>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412750</xdr:colOff>
      <xdr:row>28</xdr:row>
      <xdr:rowOff>95250</xdr:rowOff>
    </xdr:from>
    <xdr:to>
      <xdr:col>52</xdr:col>
      <xdr:colOff>121919</xdr:colOff>
      <xdr:row>38</xdr:row>
      <xdr:rowOff>105834</xdr:rowOff>
    </xdr:to>
    <xdr:cxnSp macro="">
      <xdr:nvCxnSpPr>
        <xdr:cNvPr id="211" name="Connector: Elbow 210">
          <a:extLst>
            <a:ext uri="{FF2B5EF4-FFF2-40B4-BE49-F238E27FC236}">
              <a16:creationId xmlns:a16="http://schemas.microsoft.com/office/drawing/2014/main" id="{724BDC8A-36C2-C8B9-8D7F-1FFE0B14C94E}"/>
            </a:ext>
          </a:extLst>
        </xdr:cNvPr>
        <xdr:cNvCxnSpPr>
          <a:stCxn id="206" idx="3"/>
          <a:endCxn id="203" idx="0"/>
        </xdr:cNvCxnSpPr>
      </xdr:nvCxnSpPr>
      <xdr:spPr>
        <a:xfrm rot="5400000">
          <a:off x="32075543" y="6225540"/>
          <a:ext cx="1915584" cy="32300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238126</xdr:colOff>
      <xdr:row>35</xdr:row>
      <xdr:rowOff>169333</xdr:rowOff>
    </xdr:from>
    <xdr:to>
      <xdr:col>51</xdr:col>
      <xdr:colOff>412751</xdr:colOff>
      <xdr:row>38</xdr:row>
      <xdr:rowOff>105832</xdr:rowOff>
    </xdr:to>
    <xdr:cxnSp macro="">
      <xdr:nvCxnSpPr>
        <xdr:cNvPr id="213" name="Connector: Elbow 212">
          <a:extLst>
            <a:ext uri="{FF2B5EF4-FFF2-40B4-BE49-F238E27FC236}">
              <a16:creationId xmlns:a16="http://schemas.microsoft.com/office/drawing/2014/main" id="{5D12B916-A9B4-A8FF-EFEF-38B92D523F3C}"/>
            </a:ext>
          </a:extLst>
        </xdr:cNvPr>
        <xdr:cNvCxnSpPr>
          <a:stCxn id="207" idx="2"/>
          <a:endCxn id="203" idx="0"/>
        </xdr:cNvCxnSpPr>
      </xdr:nvCxnSpPr>
      <xdr:spPr>
        <a:xfrm rot="16200000" flipH="1">
          <a:off x="31302855" y="5775854"/>
          <a:ext cx="507999" cy="2629958"/>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238126</xdr:colOff>
      <xdr:row>35</xdr:row>
      <xdr:rowOff>169333</xdr:rowOff>
    </xdr:from>
    <xdr:to>
      <xdr:col>55</xdr:col>
      <xdr:colOff>438151</xdr:colOff>
      <xdr:row>38</xdr:row>
      <xdr:rowOff>99482</xdr:rowOff>
    </xdr:to>
    <xdr:cxnSp macro="">
      <xdr:nvCxnSpPr>
        <xdr:cNvPr id="215" name="Connector: Elbow 214">
          <a:extLst>
            <a:ext uri="{FF2B5EF4-FFF2-40B4-BE49-F238E27FC236}">
              <a16:creationId xmlns:a16="http://schemas.microsoft.com/office/drawing/2014/main" id="{27FE9CC8-CE92-F5D9-E8C7-309790C97C37}"/>
            </a:ext>
          </a:extLst>
        </xdr:cNvPr>
        <xdr:cNvCxnSpPr>
          <a:stCxn id="207" idx="2"/>
          <a:endCxn id="204" idx="0"/>
        </xdr:cNvCxnSpPr>
      </xdr:nvCxnSpPr>
      <xdr:spPr>
        <a:xfrm rot="16200000" flipH="1">
          <a:off x="32546397" y="4532312"/>
          <a:ext cx="501649" cy="5110692"/>
        </a:xfrm>
        <a:prstGeom prst="bentConnector3">
          <a:avLst>
            <a:gd name="adj1" fmla="val 5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446086</xdr:colOff>
      <xdr:row>28</xdr:row>
      <xdr:rowOff>95249</xdr:rowOff>
    </xdr:from>
    <xdr:to>
      <xdr:col>55</xdr:col>
      <xdr:colOff>438149</xdr:colOff>
      <xdr:row>38</xdr:row>
      <xdr:rowOff>99483</xdr:rowOff>
    </xdr:to>
    <xdr:cxnSp macro="">
      <xdr:nvCxnSpPr>
        <xdr:cNvPr id="217" name="Connector: Elbow 216">
          <a:extLst>
            <a:ext uri="{FF2B5EF4-FFF2-40B4-BE49-F238E27FC236}">
              <a16:creationId xmlns:a16="http://schemas.microsoft.com/office/drawing/2014/main" id="{C4B4FEB8-92B8-C8E0-2B76-04715065189A}"/>
            </a:ext>
          </a:extLst>
        </xdr:cNvPr>
        <xdr:cNvCxnSpPr>
          <a:stCxn id="206" idx="4"/>
          <a:endCxn id="204" idx="0"/>
        </xdr:cNvCxnSpPr>
      </xdr:nvCxnSpPr>
      <xdr:spPr>
        <a:xfrm rot="16200000" flipH="1">
          <a:off x="33481168" y="5467084"/>
          <a:ext cx="1909234" cy="1833563"/>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253999</xdr:colOff>
      <xdr:row>42</xdr:row>
      <xdr:rowOff>10583</xdr:rowOff>
    </xdr:from>
    <xdr:to>
      <xdr:col>46</xdr:col>
      <xdr:colOff>169333</xdr:colOff>
      <xdr:row>42</xdr:row>
      <xdr:rowOff>10584</xdr:rowOff>
    </xdr:to>
    <xdr:cxnSp macro="">
      <xdr:nvCxnSpPr>
        <xdr:cNvPr id="222" name="Connector: Elbow 221">
          <a:extLst>
            <a:ext uri="{FF2B5EF4-FFF2-40B4-BE49-F238E27FC236}">
              <a16:creationId xmlns:a16="http://schemas.microsoft.com/office/drawing/2014/main" id="{4692F9B5-3A7E-A6D9-F41C-426841226147}"/>
            </a:ext>
          </a:extLst>
        </xdr:cNvPr>
        <xdr:cNvCxnSpPr>
          <a:stCxn id="197" idx="3"/>
          <a:endCxn id="202" idx="1"/>
        </xdr:cNvCxnSpPr>
      </xdr:nvCxnSpPr>
      <xdr:spPr>
        <a:xfrm>
          <a:off x="29030082" y="8011583"/>
          <a:ext cx="529168" cy="1"/>
        </a:xfrm>
        <a:prstGeom prst="bentConnector3">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49</xdr:col>
      <xdr:colOff>74083</xdr:colOff>
      <xdr:row>42</xdr:row>
      <xdr:rowOff>21166</xdr:rowOff>
    </xdr:from>
    <xdr:to>
      <xdr:col>50</xdr:col>
      <xdr:colOff>148167</xdr:colOff>
      <xdr:row>42</xdr:row>
      <xdr:rowOff>31750</xdr:rowOff>
    </xdr:to>
    <xdr:cxnSp macro="">
      <xdr:nvCxnSpPr>
        <xdr:cNvPr id="224" name="Connector: Elbow 223">
          <a:extLst>
            <a:ext uri="{FF2B5EF4-FFF2-40B4-BE49-F238E27FC236}">
              <a16:creationId xmlns:a16="http://schemas.microsoft.com/office/drawing/2014/main" id="{87EC60A3-EC92-7FFE-4D6F-F85C86FC4D66}"/>
            </a:ext>
          </a:extLst>
        </xdr:cNvPr>
        <xdr:cNvCxnSpPr/>
      </xdr:nvCxnSpPr>
      <xdr:spPr>
        <a:xfrm flipV="1">
          <a:off x="31305500" y="8022166"/>
          <a:ext cx="687917" cy="10584"/>
        </a:xfrm>
        <a:prstGeom prst="bentConnector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486833</xdr:colOff>
      <xdr:row>45</xdr:row>
      <xdr:rowOff>99482</xdr:rowOff>
    </xdr:from>
    <xdr:to>
      <xdr:col>55</xdr:col>
      <xdr:colOff>438150</xdr:colOff>
      <xdr:row>45</xdr:row>
      <xdr:rowOff>105833</xdr:rowOff>
    </xdr:to>
    <xdr:cxnSp macro="">
      <xdr:nvCxnSpPr>
        <xdr:cNvPr id="226" name="Connector: Elbow 225">
          <a:extLst>
            <a:ext uri="{FF2B5EF4-FFF2-40B4-BE49-F238E27FC236}">
              <a16:creationId xmlns:a16="http://schemas.microsoft.com/office/drawing/2014/main" id="{9F0DF1D1-1CDF-A7D8-BDF6-C283A045A153}"/>
            </a:ext>
          </a:extLst>
        </xdr:cNvPr>
        <xdr:cNvCxnSpPr>
          <a:stCxn id="202" idx="2"/>
          <a:endCxn id="204" idx="2"/>
        </xdr:cNvCxnSpPr>
      </xdr:nvCxnSpPr>
      <xdr:spPr>
        <a:xfrm rot="5400000" flipH="1" flipV="1">
          <a:off x="32918399" y="6244166"/>
          <a:ext cx="6351" cy="4861984"/>
        </a:xfrm>
        <a:prstGeom prst="bentConnector3">
          <a:avLst>
            <a:gd name="adj1" fmla="val -3599433"/>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U:\CityWide\Permanent\DC%20Policy%20Updates\DCP_2025\Transport%20capex%20models\Final%20Models%20for%20Consultation\Drury_DC%20and%20Targeted%20Rate%20model_27August2024_ModifiedStepsGreg.xlsx" TargetMode="External"/><Relationship Id="rId1" Type="http://schemas.openxmlformats.org/officeDocument/2006/relationships/externalLinkPath" Target="Final%20Models%20for%20Consultation/Drury_DC%20and%20Targeted%20Rate%20model_27August2024_ModifiedStepsGreg.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U:\CityWide\Permanent\DC%20Policy%20Updates\DCP_2025\Transport%20capex%20models\Drury_DC%20and%20Targeted%20Rate%20model_27August2024_ModifiedSteps.xlsx" TargetMode="External"/><Relationship Id="rId1" Type="http://schemas.openxmlformats.org/officeDocument/2006/relationships/externalLinkPath" Target="Drury_DC%20and%20Targeted%20Rate%20model_27August2024_ModifiedSte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sion Control"/>
      <sheetName val="Overview"/>
      <sheetName val="Assumptions"/>
      <sheetName val="Drury 2023 Assumptions"/>
      <sheetName val="Land zone costs"/>
      <sheetName val="Escalation factors"/>
      <sheetName val="Corrections from Drury 2023"/>
      <sheetName val="PW Unit Rates"/>
      <sheetName val="Land transaction List"/>
      <sheetName val="Land transaction List 2023"/>
      <sheetName val="Project list"/>
      <sheetName val="Renewals"/>
      <sheetName val="Project list 2023"/>
      <sheetName val="Changes"/>
      <sheetName val="property list input"/>
      <sheetName val="RID"/>
      <sheetName val="Not used CMC Allowances"/>
      <sheetName val="Mitigation"/>
      <sheetName val="Alternative Pricing"/>
      <sheetName val="Construction Year"/>
      <sheetName val="Error Check Aquisition"/>
      <sheetName val="Aquisition Costs by Property"/>
      <sheetName val="RL Aquis Costs by Propert"/>
      <sheetName val="Temporary Lease Costs"/>
      <sheetName val="Project share of property"/>
      <sheetName val="RL Project share of property"/>
      <sheetName val="Unescalated Property Cost "/>
      <sheetName val="Total Property Cost ESc"/>
      <sheetName val="Sheet2"/>
      <sheetName val="RL Land Acqui only escalated "/>
      <sheetName val="RL lease only escalated"/>
      <sheetName val="Esc Property Cost exc mitigatio"/>
      <sheetName val="RL Esc Lease Cost exc mitig"/>
      <sheetName val="PW Base Cost + Allowances"/>
      <sheetName val="PW + Contingency +Mgd Costs"/>
      <sheetName val="Total PW + mitigation"/>
      <sheetName val="Total PW Works  Escal"/>
      <sheetName val="PW Works Escal Exc Mitig"/>
      <sheetName val="PW Works Esc Exc Mit renewal"/>
      <sheetName val="Project breakdown"/>
      <sheetName val="Comparison to 2023"/>
      <sheetName val="Attachment A"/>
      <sheetName val="Total project cost for DCs"/>
      <sheetName val="LTP_for DC_model"/>
      <sheetName val="Beyond_LTP_for_DC_model"/>
      <sheetName val="DC_growth_AGS"/>
      <sheetName val="Drury_beneficiary_allocation"/>
      <sheetName val="DC_growth"/>
      <sheetName val="RL Total proj cost rate opt"/>
      <sheetName val="RL Summary Sheet"/>
      <sheetName val="RL Summary Sheet (2)"/>
      <sheetName val="Sheet1"/>
      <sheetName val="Project_list_for_report"/>
      <sheetName val="LTP_Capex_by_sub_areas"/>
      <sheetName val="Beyond_2031_capex_list"/>
      <sheetName val="Transport_FAs"/>
      <sheetName val="Model reconcillation"/>
      <sheetName val="Unesc reconcilation"/>
    </sheetNames>
    <sheetDataSet>
      <sheetData sheetId="0"/>
      <sheetData sheetId="1"/>
      <sheetData sheetId="2"/>
      <sheetData sheetId="3"/>
      <sheetData sheetId="4">
        <row r="5">
          <cell r="B5" t="str">
            <v>561a</v>
          </cell>
          <cell r="C5" t="str">
            <v>Drury West 1</v>
          </cell>
          <cell r="D5" t="str">
            <v>Auranga Existing Development</v>
          </cell>
          <cell r="E5">
            <v>0</v>
          </cell>
          <cell r="F5">
            <v>1000</v>
          </cell>
          <cell r="G5">
            <v>1000</v>
          </cell>
          <cell r="H5">
            <v>1300</v>
          </cell>
          <cell r="I5">
            <v>1300</v>
          </cell>
          <cell r="J5">
            <v>1300</v>
          </cell>
          <cell r="K5">
            <v>1300</v>
          </cell>
          <cell r="L5">
            <v>1300</v>
          </cell>
          <cell r="M5">
            <v>1300</v>
          </cell>
          <cell r="N5">
            <v>1300</v>
          </cell>
          <cell r="O5">
            <v>1300</v>
          </cell>
          <cell r="P5">
            <v>1300</v>
          </cell>
          <cell r="Q5">
            <v>1300</v>
          </cell>
          <cell r="R5">
            <v>1300</v>
          </cell>
          <cell r="S5">
            <v>1300</v>
          </cell>
          <cell r="T5">
            <v>1300</v>
          </cell>
          <cell r="U5">
            <v>1300</v>
          </cell>
          <cell r="V5">
            <v>1300</v>
          </cell>
          <cell r="W5">
            <v>1300</v>
          </cell>
          <cell r="X5">
            <v>1300</v>
          </cell>
          <cell r="Y5">
            <v>1300</v>
          </cell>
          <cell r="Z5">
            <v>1300</v>
          </cell>
          <cell r="AA5">
            <v>1300</v>
          </cell>
          <cell r="AB5">
            <v>1300</v>
          </cell>
          <cell r="AC5">
            <v>1300</v>
          </cell>
          <cell r="AD5">
            <v>1300</v>
          </cell>
          <cell r="AE5">
            <v>1300</v>
          </cell>
          <cell r="AF5">
            <v>1300</v>
          </cell>
          <cell r="AG5">
            <v>1300</v>
          </cell>
          <cell r="AH5">
            <v>1300</v>
          </cell>
          <cell r="AI5">
            <v>1300</v>
          </cell>
          <cell r="AJ5">
            <v>1300</v>
          </cell>
          <cell r="AK5">
            <v>1300</v>
          </cell>
          <cell r="AL5">
            <v>1300</v>
          </cell>
          <cell r="AM5">
            <v>1300</v>
          </cell>
          <cell r="AN5">
            <v>1300</v>
          </cell>
          <cell r="AO5">
            <v>1300</v>
          </cell>
          <cell r="AP5">
            <v>1300</v>
          </cell>
          <cell r="AQ5">
            <v>1300</v>
          </cell>
          <cell r="AR5">
            <v>1300</v>
          </cell>
        </row>
        <row r="6">
          <cell r="B6">
            <v>561</v>
          </cell>
          <cell r="C6" t="str">
            <v>Drury West 1</v>
          </cell>
          <cell r="D6" t="str">
            <v>Drury West (Stage 1) (remainder)</v>
          </cell>
          <cell r="E6">
            <v>0</v>
          </cell>
          <cell r="F6">
            <v>130</v>
          </cell>
          <cell r="G6">
            <v>130</v>
          </cell>
          <cell r="H6">
            <v>130</v>
          </cell>
          <cell r="I6">
            <v>130</v>
          </cell>
          <cell r="J6">
            <v>130</v>
          </cell>
          <cell r="K6">
            <v>130</v>
          </cell>
          <cell r="L6">
            <v>130</v>
          </cell>
          <cell r="M6">
            <v>240</v>
          </cell>
          <cell r="N6">
            <v>240</v>
          </cell>
          <cell r="O6">
            <v>240</v>
          </cell>
          <cell r="P6">
            <v>240</v>
          </cell>
          <cell r="Q6">
            <v>335</v>
          </cell>
          <cell r="R6">
            <v>335</v>
          </cell>
          <cell r="S6">
            <v>335</v>
          </cell>
          <cell r="T6">
            <v>335</v>
          </cell>
          <cell r="U6">
            <v>1000</v>
          </cell>
          <cell r="V6">
            <v>1000</v>
          </cell>
          <cell r="W6">
            <v>1300</v>
          </cell>
          <cell r="X6">
            <v>1300</v>
          </cell>
          <cell r="Y6">
            <v>1300</v>
          </cell>
          <cell r="Z6">
            <v>1300</v>
          </cell>
          <cell r="AA6">
            <v>1300</v>
          </cell>
          <cell r="AB6">
            <v>1300</v>
          </cell>
          <cell r="AC6">
            <v>1300</v>
          </cell>
          <cell r="AD6">
            <v>1300</v>
          </cell>
          <cell r="AE6">
            <v>1300</v>
          </cell>
          <cell r="AF6">
            <v>1300</v>
          </cell>
          <cell r="AG6">
            <v>1300</v>
          </cell>
          <cell r="AH6">
            <v>1300</v>
          </cell>
          <cell r="AI6">
            <v>1300</v>
          </cell>
          <cell r="AJ6">
            <v>1300</v>
          </cell>
          <cell r="AK6">
            <v>1300</v>
          </cell>
          <cell r="AL6">
            <v>1300</v>
          </cell>
          <cell r="AM6">
            <v>1300</v>
          </cell>
          <cell r="AN6">
            <v>1300</v>
          </cell>
          <cell r="AO6">
            <v>1300</v>
          </cell>
          <cell r="AP6">
            <v>1300</v>
          </cell>
          <cell r="AQ6">
            <v>1300</v>
          </cell>
          <cell r="AR6">
            <v>1300</v>
          </cell>
        </row>
        <row r="7">
          <cell r="B7">
            <v>562</v>
          </cell>
          <cell r="C7" t="str">
            <v>Drury West 1</v>
          </cell>
          <cell r="E7">
            <v>0</v>
          </cell>
          <cell r="F7">
            <v>130</v>
          </cell>
          <cell r="G7">
            <v>130</v>
          </cell>
          <cell r="H7">
            <v>130</v>
          </cell>
          <cell r="I7">
            <v>130</v>
          </cell>
          <cell r="J7">
            <v>130</v>
          </cell>
          <cell r="K7">
            <v>130</v>
          </cell>
          <cell r="L7">
            <v>130</v>
          </cell>
          <cell r="M7">
            <v>240</v>
          </cell>
          <cell r="N7">
            <v>240</v>
          </cell>
          <cell r="O7">
            <v>240</v>
          </cell>
          <cell r="P7">
            <v>240</v>
          </cell>
          <cell r="Q7">
            <v>335</v>
          </cell>
          <cell r="R7">
            <v>335</v>
          </cell>
          <cell r="S7">
            <v>335</v>
          </cell>
          <cell r="T7">
            <v>335</v>
          </cell>
          <cell r="U7">
            <v>1000</v>
          </cell>
          <cell r="V7">
            <v>1000</v>
          </cell>
          <cell r="W7">
            <v>1300</v>
          </cell>
          <cell r="X7">
            <v>1300</v>
          </cell>
          <cell r="Y7">
            <v>1300</v>
          </cell>
          <cell r="Z7">
            <v>1300</v>
          </cell>
          <cell r="AA7">
            <v>1300</v>
          </cell>
          <cell r="AB7">
            <v>1300</v>
          </cell>
          <cell r="AC7">
            <v>1300</v>
          </cell>
          <cell r="AD7">
            <v>1300</v>
          </cell>
          <cell r="AE7">
            <v>1300</v>
          </cell>
          <cell r="AF7">
            <v>1300</v>
          </cell>
          <cell r="AG7">
            <v>1300</v>
          </cell>
          <cell r="AH7">
            <v>1300</v>
          </cell>
          <cell r="AI7">
            <v>1300</v>
          </cell>
          <cell r="AJ7">
            <v>1300</v>
          </cell>
          <cell r="AK7">
            <v>1300</v>
          </cell>
          <cell r="AL7">
            <v>1300</v>
          </cell>
          <cell r="AM7">
            <v>1300</v>
          </cell>
          <cell r="AN7">
            <v>1300</v>
          </cell>
          <cell r="AO7">
            <v>1300</v>
          </cell>
          <cell r="AP7">
            <v>1300</v>
          </cell>
          <cell r="AQ7">
            <v>1300</v>
          </cell>
          <cell r="AR7">
            <v>1300</v>
          </cell>
        </row>
        <row r="8">
          <cell r="B8">
            <v>557</v>
          </cell>
          <cell r="C8" t="str">
            <v>Drury West 2</v>
          </cell>
          <cell r="D8" t="str">
            <v>Drury West (Stage 2)</v>
          </cell>
          <cell r="E8">
            <v>0</v>
          </cell>
          <cell r="F8">
            <v>130</v>
          </cell>
          <cell r="G8">
            <v>130</v>
          </cell>
          <cell r="H8">
            <v>130</v>
          </cell>
          <cell r="I8">
            <v>130</v>
          </cell>
          <cell r="J8">
            <v>130</v>
          </cell>
          <cell r="K8">
            <v>130</v>
          </cell>
          <cell r="L8">
            <v>130</v>
          </cell>
          <cell r="M8">
            <v>240</v>
          </cell>
          <cell r="N8">
            <v>240</v>
          </cell>
          <cell r="O8">
            <v>240</v>
          </cell>
          <cell r="P8">
            <v>240</v>
          </cell>
          <cell r="Q8">
            <v>335</v>
          </cell>
          <cell r="R8">
            <v>335</v>
          </cell>
          <cell r="S8">
            <v>335</v>
          </cell>
          <cell r="T8">
            <v>335</v>
          </cell>
          <cell r="U8">
            <v>1000</v>
          </cell>
          <cell r="V8">
            <v>1000</v>
          </cell>
          <cell r="W8">
            <v>1300</v>
          </cell>
          <cell r="X8">
            <v>1300</v>
          </cell>
          <cell r="Y8">
            <v>1300</v>
          </cell>
          <cell r="Z8">
            <v>1300</v>
          </cell>
          <cell r="AA8">
            <v>1300</v>
          </cell>
          <cell r="AB8">
            <v>1300</v>
          </cell>
          <cell r="AC8">
            <v>1300</v>
          </cell>
          <cell r="AD8">
            <v>1300</v>
          </cell>
          <cell r="AE8">
            <v>1300</v>
          </cell>
          <cell r="AF8">
            <v>1300</v>
          </cell>
          <cell r="AG8">
            <v>1300</v>
          </cell>
          <cell r="AH8">
            <v>1300</v>
          </cell>
          <cell r="AI8">
            <v>1300</v>
          </cell>
          <cell r="AJ8">
            <v>1300</v>
          </cell>
          <cell r="AK8">
            <v>1300</v>
          </cell>
          <cell r="AL8">
            <v>1300</v>
          </cell>
          <cell r="AM8">
            <v>1300</v>
          </cell>
          <cell r="AN8">
            <v>1300</v>
          </cell>
          <cell r="AO8">
            <v>1300</v>
          </cell>
          <cell r="AP8">
            <v>1300</v>
          </cell>
          <cell r="AQ8">
            <v>1300</v>
          </cell>
          <cell r="AR8">
            <v>1300</v>
          </cell>
        </row>
        <row r="9">
          <cell r="B9">
            <v>558</v>
          </cell>
          <cell r="C9" t="str">
            <v>Drury West 2</v>
          </cell>
          <cell r="D9" t="str">
            <v>Drury West (Stage 2)</v>
          </cell>
          <cell r="E9">
            <v>0</v>
          </cell>
          <cell r="F9">
            <v>130</v>
          </cell>
          <cell r="G9">
            <v>130</v>
          </cell>
          <cell r="H9">
            <v>130</v>
          </cell>
          <cell r="I9">
            <v>130</v>
          </cell>
          <cell r="J9">
            <v>130</v>
          </cell>
          <cell r="K9">
            <v>130</v>
          </cell>
          <cell r="L9">
            <v>130</v>
          </cell>
          <cell r="M9">
            <v>240</v>
          </cell>
          <cell r="N9">
            <v>240</v>
          </cell>
          <cell r="O9">
            <v>240</v>
          </cell>
          <cell r="P9">
            <v>240</v>
          </cell>
          <cell r="Q9">
            <v>335</v>
          </cell>
          <cell r="R9">
            <v>335</v>
          </cell>
          <cell r="S9">
            <v>335</v>
          </cell>
          <cell r="T9">
            <v>335</v>
          </cell>
          <cell r="U9">
            <v>1000</v>
          </cell>
          <cell r="V9">
            <v>1000</v>
          </cell>
          <cell r="W9">
            <v>1300</v>
          </cell>
          <cell r="X9">
            <v>1300</v>
          </cell>
          <cell r="Y9">
            <v>1300</v>
          </cell>
          <cell r="Z9">
            <v>1300</v>
          </cell>
          <cell r="AA9">
            <v>1300</v>
          </cell>
          <cell r="AB9">
            <v>1300</v>
          </cell>
          <cell r="AC9">
            <v>1300</v>
          </cell>
          <cell r="AD9">
            <v>1300</v>
          </cell>
          <cell r="AE9">
            <v>1300</v>
          </cell>
          <cell r="AF9">
            <v>1300</v>
          </cell>
          <cell r="AG9">
            <v>1300</v>
          </cell>
          <cell r="AH9">
            <v>1300</v>
          </cell>
          <cell r="AI9">
            <v>1300</v>
          </cell>
          <cell r="AJ9">
            <v>1300</v>
          </cell>
          <cell r="AK9">
            <v>1300</v>
          </cell>
          <cell r="AL9">
            <v>1300</v>
          </cell>
          <cell r="AM9">
            <v>1300</v>
          </cell>
          <cell r="AN9">
            <v>1300</v>
          </cell>
          <cell r="AO9">
            <v>1300</v>
          </cell>
          <cell r="AP9">
            <v>1300</v>
          </cell>
          <cell r="AQ9">
            <v>1300</v>
          </cell>
          <cell r="AR9">
            <v>1300</v>
          </cell>
        </row>
        <row r="10">
          <cell r="B10">
            <v>559</v>
          </cell>
          <cell r="C10" t="str">
            <v>Drury West 2</v>
          </cell>
          <cell r="D10" t="str">
            <v>Drury West (Stage 2)</v>
          </cell>
          <cell r="E10">
            <v>0</v>
          </cell>
          <cell r="F10">
            <v>130</v>
          </cell>
          <cell r="G10">
            <v>130</v>
          </cell>
          <cell r="H10">
            <v>130</v>
          </cell>
          <cell r="I10">
            <v>130</v>
          </cell>
          <cell r="J10">
            <v>130</v>
          </cell>
          <cell r="K10">
            <v>130</v>
          </cell>
          <cell r="L10">
            <v>130</v>
          </cell>
          <cell r="M10">
            <v>240</v>
          </cell>
          <cell r="N10">
            <v>240</v>
          </cell>
          <cell r="O10">
            <v>240</v>
          </cell>
          <cell r="P10">
            <v>240</v>
          </cell>
          <cell r="Q10">
            <v>335</v>
          </cell>
          <cell r="R10">
            <v>335</v>
          </cell>
          <cell r="S10">
            <v>335</v>
          </cell>
          <cell r="T10">
            <v>335</v>
          </cell>
          <cell r="U10">
            <v>1000</v>
          </cell>
          <cell r="V10">
            <v>1000</v>
          </cell>
          <cell r="W10">
            <v>1300</v>
          </cell>
          <cell r="X10">
            <v>1300</v>
          </cell>
          <cell r="Y10">
            <v>1300</v>
          </cell>
          <cell r="Z10">
            <v>1300</v>
          </cell>
          <cell r="AA10">
            <v>1300</v>
          </cell>
          <cell r="AB10">
            <v>1300</v>
          </cell>
          <cell r="AC10">
            <v>1300</v>
          </cell>
          <cell r="AD10">
            <v>1300</v>
          </cell>
          <cell r="AE10">
            <v>1300</v>
          </cell>
          <cell r="AF10">
            <v>1300</v>
          </cell>
          <cell r="AG10">
            <v>1300</v>
          </cell>
          <cell r="AH10">
            <v>1300</v>
          </cell>
          <cell r="AI10">
            <v>1300</v>
          </cell>
          <cell r="AJ10">
            <v>1300</v>
          </cell>
          <cell r="AK10">
            <v>1300</v>
          </cell>
          <cell r="AL10">
            <v>1300</v>
          </cell>
          <cell r="AM10">
            <v>1300</v>
          </cell>
          <cell r="AN10">
            <v>1300</v>
          </cell>
          <cell r="AO10">
            <v>1300</v>
          </cell>
          <cell r="AP10">
            <v>1300</v>
          </cell>
          <cell r="AQ10">
            <v>1300</v>
          </cell>
          <cell r="AR10">
            <v>1300</v>
          </cell>
        </row>
        <row r="11">
          <cell r="B11">
            <v>560</v>
          </cell>
          <cell r="C11" t="str">
            <v>Drury West 2</v>
          </cell>
          <cell r="D11" t="str">
            <v>Drury West (Stage 2)</v>
          </cell>
          <cell r="E11">
            <v>0</v>
          </cell>
          <cell r="F11">
            <v>130</v>
          </cell>
          <cell r="G11">
            <v>130</v>
          </cell>
          <cell r="H11">
            <v>130</v>
          </cell>
          <cell r="I11">
            <v>130</v>
          </cell>
          <cell r="J11">
            <v>130</v>
          </cell>
          <cell r="K11">
            <v>130</v>
          </cell>
          <cell r="L11">
            <v>130</v>
          </cell>
          <cell r="M11">
            <v>240</v>
          </cell>
          <cell r="N11">
            <v>240</v>
          </cell>
          <cell r="O11">
            <v>240</v>
          </cell>
          <cell r="P11">
            <v>240</v>
          </cell>
          <cell r="Q11">
            <v>335</v>
          </cell>
          <cell r="R11">
            <v>335</v>
          </cell>
          <cell r="S11">
            <v>335</v>
          </cell>
          <cell r="T11">
            <v>335</v>
          </cell>
          <cell r="U11">
            <v>1000</v>
          </cell>
          <cell r="V11">
            <v>1000</v>
          </cell>
          <cell r="W11">
            <v>1300</v>
          </cell>
          <cell r="X11">
            <v>1300</v>
          </cell>
          <cell r="Y11">
            <v>1300</v>
          </cell>
          <cell r="Z11">
            <v>1300</v>
          </cell>
          <cell r="AA11">
            <v>1300</v>
          </cell>
          <cell r="AB11">
            <v>1300</v>
          </cell>
          <cell r="AC11">
            <v>1300</v>
          </cell>
          <cell r="AD11">
            <v>1300</v>
          </cell>
          <cell r="AE11">
            <v>1300</v>
          </cell>
          <cell r="AF11">
            <v>1300</v>
          </cell>
          <cell r="AG11">
            <v>1300</v>
          </cell>
          <cell r="AH11">
            <v>1300</v>
          </cell>
          <cell r="AI11">
            <v>1300</v>
          </cell>
          <cell r="AJ11">
            <v>1300</v>
          </cell>
          <cell r="AK11">
            <v>1300</v>
          </cell>
          <cell r="AL11">
            <v>1300</v>
          </cell>
          <cell r="AM11">
            <v>1300</v>
          </cell>
          <cell r="AN11">
            <v>1300</v>
          </cell>
          <cell r="AO11">
            <v>1300</v>
          </cell>
          <cell r="AP11">
            <v>1300</v>
          </cell>
          <cell r="AQ11">
            <v>1300</v>
          </cell>
          <cell r="AR11">
            <v>1300</v>
          </cell>
        </row>
        <row r="12">
          <cell r="B12">
            <v>556</v>
          </cell>
          <cell r="C12" t="str">
            <v>Drury South</v>
          </cell>
          <cell r="D12" t="str">
            <v>Drury South</v>
          </cell>
          <cell r="E12">
            <v>0</v>
          </cell>
          <cell r="F12">
            <v>1000</v>
          </cell>
          <cell r="G12">
            <v>1000</v>
          </cell>
          <cell r="H12">
            <v>1300</v>
          </cell>
          <cell r="I12">
            <v>1300</v>
          </cell>
          <cell r="J12">
            <v>1300</v>
          </cell>
          <cell r="K12">
            <v>1300</v>
          </cell>
          <cell r="L12">
            <v>1300</v>
          </cell>
          <cell r="M12">
            <v>1300</v>
          </cell>
          <cell r="N12">
            <v>1300</v>
          </cell>
          <cell r="O12">
            <v>1300</v>
          </cell>
          <cell r="P12">
            <v>1300</v>
          </cell>
          <cell r="Q12">
            <v>1300</v>
          </cell>
          <cell r="R12">
            <v>1300</v>
          </cell>
          <cell r="S12">
            <v>1300</v>
          </cell>
          <cell r="T12">
            <v>1300</v>
          </cell>
          <cell r="U12">
            <v>1300</v>
          </cell>
          <cell r="V12">
            <v>1300</v>
          </cell>
          <cell r="W12">
            <v>1300</v>
          </cell>
          <cell r="X12">
            <v>1300</v>
          </cell>
          <cell r="Y12">
            <v>1300</v>
          </cell>
          <cell r="Z12">
            <v>1300</v>
          </cell>
          <cell r="AA12">
            <v>1300</v>
          </cell>
          <cell r="AB12">
            <v>1300</v>
          </cell>
          <cell r="AC12">
            <v>1300</v>
          </cell>
          <cell r="AD12">
            <v>1300</v>
          </cell>
          <cell r="AE12">
            <v>1300</v>
          </cell>
          <cell r="AF12">
            <v>1300</v>
          </cell>
          <cell r="AG12">
            <v>1300</v>
          </cell>
          <cell r="AH12">
            <v>1300</v>
          </cell>
          <cell r="AI12">
            <v>1300</v>
          </cell>
          <cell r="AJ12">
            <v>1300</v>
          </cell>
          <cell r="AK12">
            <v>1300</v>
          </cell>
          <cell r="AL12">
            <v>1300</v>
          </cell>
          <cell r="AM12">
            <v>1300</v>
          </cell>
          <cell r="AN12">
            <v>1300</v>
          </cell>
          <cell r="AO12">
            <v>1300</v>
          </cell>
          <cell r="AP12">
            <v>1300</v>
          </cell>
          <cell r="AQ12">
            <v>1300</v>
          </cell>
          <cell r="AR12">
            <v>1300</v>
          </cell>
        </row>
        <row r="13">
          <cell r="B13">
            <v>550</v>
          </cell>
          <cell r="C13" t="str">
            <v>Opaheke</v>
          </cell>
          <cell r="D13" t="str">
            <v>Opaheke</v>
          </cell>
          <cell r="E13">
            <v>0</v>
          </cell>
          <cell r="F13">
            <v>130</v>
          </cell>
          <cell r="G13">
            <v>130</v>
          </cell>
          <cell r="H13">
            <v>130</v>
          </cell>
          <cell r="I13">
            <v>130</v>
          </cell>
          <cell r="J13">
            <v>130</v>
          </cell>
          <cell r="K13">
            <v>240</v>
          </cell>
          <cell r="L13">
            <v>240</v>
          </cell>
          <cell r="M13">
            <v>240</v>
          </cell>
          <cell r="N13">
            <v>240</v>
          </cell>
          <cell r="O13">
            <v>335</v>
          </cell>
          <cell r="P13">
            <v>335</v>
          </cell>
          <cell r="Q13">
            <v>335</v>
          </cell>
          <cell r="R13">
            <v>335</v>
          </cell>
          <cell r="S13">
            <v>1000</v>
          </cell>
          <cell r="T13">
            <v>1000</v>
          </cell>
          <cell r="U13">
            <v>1300</v>
          </cell>
          <cell r="V13">
            <v>1300</v>
          </cell>
          <cell r="W13">
            <v>1300</v>
          </cell>
          <cell r="X13">
            <v>1300</v>
          </cell>
          <cell r="Y13">
            <v>1300</v>
          </cell>
          <cell r="Z13">
            <v>1300</v>
          </cell>
          <cell r="AA13">
            <v>1300</v>
          </cell>
          <cell r="AB13">
            <v>1300</v>
          </cell>
          <cell r="AC13">
            <v>1300</v>
          </cell>
          <cell r="AD13">
            <v>1300</v>
          </cell>
          <cell r="AE13">
            <v>1300</v>
          </cell>
          <cell r="AF13">
            <v>1300</v>
          </cell>
          <cell r="AG13">
            <v>1300</v>
          </cell>
          <cell r="AH13">
            <v>1300</v>
          </cell>
          <cell r="AI13">
            <v>1300</v>
          </cell>
          <cell r="AJ13">
            <v>1300</v>
          </cell>
          <cell r="AK13">
            <v>1300</v>
          </cell>
          <cell r="AL13">
            <v>1300</v>
          </cell>
          <cell r="AM13">
            <v>1300</v>
          </cell>
          <cell r="AN13">
            <v>1300</v>
          </cell>
          <cell r="AO13">
            <v>1300</v>
          </cell>
          <cell r="AP13">
            <v>1300</v>
          </cell>
          <cell r="AQ13">
            <v>1300</v>
          </cell>
          <cell r="AR13">
            <v>1300</v>
          </cell>
        </row>
        <row r="14">
          <cell r="B14">
            <v>551</v>
          </cell>
          <cell r="C14" t="str">
            <v>Opaheke</v>
          </cell>
          <cell r="D14" t="str">
            <v>Opaheke</v>
          </cell>
          <cell r="E14">
            <v>0</v>
          </cell>
          <cell r="F14">
            <v>130</v>
          </cell>
          <cell r="G14">
            <v>130</v>
          </cell>
          <cell r="H14">
            <v>130</v>
          </cell>
          <cell r="I14">
            <v>130</v>
          </cell>
          <cell r="J14">
            <v>130</v>
          </cell>
          <cell r="K14">
            <v>240</v>
          </cell>
          <cell r="L14">
            <v>240</v>
          </cell>
          <cell r="M14">
            <v>240</v>
          </cell>
          <cell r="N14">
            <v>240</v>
          </cell>
          <cell r="O14">
            <v>335</v>
          </cell>
          <cell r="P14">
            <v>335</v>
          </cell>
          <cell r="Q14">
            <v>335</v>
          </cell>
          <cell r="R14">
            <v>335</v>
          </cell>
          <cell r="S14">
            <v>1000</v>
          </cell>
          <cell r="T14">
            <v>1000</v>
          </cell>
          <cell r="U14">
            <v>1300</v>
          </cell>
          <cell r="V14">
            <v>1300</v>
          </cell>
          <cell r="W14">
            <v>1300</v>
          </cell>
          <cell r="X14">
            <v>1300</v>
          </cell>
          <cell r="Y14">
            <v>1300</v>
          </cell>
          <cell r="Z14">
            <v>1300</v>
          </cell>
          <cell r="AA14">
            <v>1300</v>
          </cell>
          <cell r="AB14">
            <v>1300</v>
          </cell>
          <cell r="AC14">
            <v>1300</v>
          </cell>
          <cell r="AD14">
            <v>1300</v>
          </cell>
          <cell r="AE14">
            <v>1300</v>
          </cell>
          <cell r="AF14">
            <v>1300</v>
          </cell>
          <cell r="AG14">
            <v>1300</v>
          </cell>
          <cell r="AH14">
            <v>1300</v>
          </cell>
          <cell r="AI14">
            <v>1300</v>
          </cell>
          <cell r="AJ14">
            <v>1300</v>
          </cell>
          <cell r="AK14">
            <v>1300</v>
          </cell>
          <cell r="AL14">
            <v>1300</v>
          </cell>
          <cell r="AM14">
            <v>1300</v>
          </cell>
          <cell r="AN14">
            <v>1300</v>
          </cell>
          <cell r="AO14">
            <v>1300</v>
          </cell>
          <cell r="AP14">
            <v>1300</v>
          </cell>
          <cell r="AQ14">
            <v>1300</v>
          </cell>
          <cell r="AR14">
            <v>1300</v>
          </cell>
        </row>
        <row r="15">
          <cell r="B15">
            <v>554</v>
          </cell>
          <cell r="C15" t="str">
            <v>Drury East</v>
          </cell>
          <cell r="D15" t="str">
            <v>Drury East PC</v>
          </cell>
          <cell r="E15">
            <v>0</v>
          </cell>
          <cell r="F15">
            <v>240</v>
          </cell>
          <cell r="G15">
            <v>240</v>
          </cell>
          <cell r="H15">
            <v>240</v>
          </cell>
          <cell r="I15">
            <v>240</v>
          </cell>
          <cell r="J15">
            <v>335</v>
          </cell>
          <cell r="K15">
            <v>335</v>
          </cell>
          <cell r="L15">
            <v>335</v>
          </cell>
          <cell r="M15">
            <v>335</v>
          </cell>
          <cell r="N15">
            <v>1000</v>
          </cell>
          <cell r="O15">
            <v>1000</v>
          </cell>
          <cell r="P15">
            <v>1300</v>
          </cell>
          <cell r="Q15">
            <v>1300</v>
          </cell>
          <cell r="R15">
            <v>1300</v>
          </cell>
          <cell r="S15">
            <v>1300</v>
          </cell>
          <cell r="T15">
            <v>1300</v>
          </cell>
          <cell r="U15">
            <v>1300</v>
          </cell>
          <cell r="V15">
            <v>1300</v>
          </cell>
          <cell r="W15">
            <v>1300</v>
          </cell>
          <cell r="X15">
            <v>1300</v>
          </cell>
          <cell r="Y15">
            <v>1300</v>
          </cell>
          <cell r="Z15">
            <v>1300</v>
          </cell>
          <cell r="AA15">
            <v>1300</v>
          </cell>
          <cell r="AB15">
            <v>1300</v>
          </cell>
          <cell r="AC15">
            <v>1300</v>
          </cell>
          <cell r="AD15">
            <v>1300</v>
          </cell>
          <cell r="AE15">
            <v>1300</v>
          </cell>
          <cell r="AF15">
            <v>1300</v>
          </cell>
          <cell r="AG15">
            <v>1300</v>
          </cell>
          <cell r="AH15">
            <v>1300</v>
          </cell>
          <cell r="AI15">
            <v>1300</v>
          </cell>
          <cell r="AJ15">
            <v>1300</v>
          </cell>
          <cell r="AK15">
            <v>1300</v>
          </cell>
          <cell r="AL15">
            <v>1300</v>
          </cell>
          <cell r="AM15">
            <v>1300</v>
          </cell>
          <cell r="AN15">
            <v>1300</v>
          </cell>
          <cell r="AO15">
            <v>1300</v>
          </cell>
          <cell r="AP15">
            <v>1300</v>
          </cell>
          <cell r="AQ15">
            <v>1300</v>
          </cell>
          <cell r="AR15">
            <v>1300</v>
          </cell>
        </row>
        <row r="16">
          <cell r="B16">
            <v>555</v>
          </cell>
          <cell r="C16" t="str">
            <v>Drury East</v>
          </cell>
          <cell r="E16">
            <v>0</v>
          </cell>
          <cell r="F16">
            <v>130</v>
          </cell>
          <cell r="G16">
            <v>130</v>
          </cell>
          <cell r="H16">
            <v>130</v>
          </cell>
          <cell r="I16">
            <v>130</v>
          </cell>
          <cell r="J16">
            <v>130</v>
          </cell>
          <cell r="K16">
            <v>130</v>
          </cell>
          <cell r="L16">
            <v>130</v>
          </cell>
          <cell r="M16">
            <v>240</v>
          </cell>
          <cell r="N16">
            <v>240</v>
          </cell>
          <cell r="O16">
            <v>240</v>
          </cell>
          <cell r="P16">
            <v>240</v>
          </cell>
          <cell r="Q16">
            <v>335</v>
          </cell>
          <cell r="R16">
            <v>335</v>
          </cell>
          <cell r="S16">
            <v>335</v>
          </cell>
          <cell r="T16">
            <v>335</v>
          </cell>
          <cell r="U16">
            <v>1000</v>
          </cell>
          <cell r="V16">
            <v>1000</v>
          </cell>
          <cell r="W16">
            <v>1300</v>
          </cell>
          <cell r="X16">
            <v>1300</v>
          </cell>
          <cell r="Y16">
            <v>1300</v>
          </cell>
          <cell r="Z16">
            <v>1300</v>
          </cell>
          <cell r="AA16">
            <v>1300</v>
          </cell>
          <cell r="AB16">
            <v>1300</v>
          </cell>
          <cell r="AC16">
            <v>1300</v>
          </cell>
          <cell r="AD16">
            <v>1300</v>
          </cell>
          <cell r="AE16">
            <v>1300</v>
          </cell>
          <cell r="AF16">
            <v>1300</v>
          </cell>
          <cell r="AG16">
            <v>1300</v>
          </cell>
          <cell r="AH16">
            <v>1300</v>
          </cell>
          <cell r="AI16">
            <v>1300</v>
          </cell>
          <cell r="AJ16">
            <v>1300</v>
          </cell>
          <cell r="AK16">
            <v>1300</v>
          </cell>
          <cell r="AL16">
            <v>1300</v>
          </cell>
          <cell r="AM16">
            <v>1300</v>
          </cell>
          <cell r="AN16">
            <v>1300</v>
          </cell>
          <cell r="AO16">
            <v>1300</v>
          </cell>
          <cell r="AP16">
            <v>1300</v>
          </cell>
          <cell r="AQ16">
            <v>1300</v>
          </cell>
          <cell r="AR16">
            <v>1300</v>
          </cell>
        </row>
        <row r="32">
          <cell r="B32" t="str">
            <v>561a</v>
          </cell>
          <cell r="C32" t="str">
            <v>Drury West 1</v>
          </cell>
          <cell r="D32" t="str">
            <v>Auranga Existing Development</v>
          </cell>
          <cell r="E32">
            <v>0</v>
          </cell>
          <cell r="F32">
            <v>1000</v>
          </cell>
          <cell r="G32">
            <v>1050.786640905327</v>
          </cell>
          <cell r="H32">
            <v>1453.0374011218303</v>
          </cell>
          <cell r="I32">
            <v>1556.2030566014803</v>
          </cell>
          <cell r="J32">
            <v>1666.6934736201854</v>
          </cell>
          <cell r="K32">
            <v>1785.0287102472187</v>
          </cell>
          <cell r="L32">
            <v>1911.765748674771</v>
          </cell>
          <cell r="M32">
            <v>2047.5011168306798</v>
          </cell>
          <cell r="N32">
            <v>2192.8736961256582</v>
          </cell>
          <cell r="O32">
            <v>2348.5677285505799</v>
          </cell>
          <cell r="P32">
            <v>2515.3160372776706</v>
          </cell>
          <cell r="Q32">
            <v>2693.9034759243855</v>
          </cell>
          <cell r="R32">
            <v>2885.1706227150162</v>
          </cell>
          <cell r="S32">
            <v>3090.0177369277822</v>
          </cell>
          <cell r="T32">
            <v>3309.4089962496546</v>
          </cell>
          <cell r="U32">
            <v>3544.3770349833794</v>
          </cell>
          <cell r="V32">
            <v>3796.0278044671995</v>
          </cell>
          <cell r="W32">
            <v>4065.5457785843705</v>
          </cell>
          <cell r="X32">
            <v>4354.19952886386</v>
          </cell>
          <cell r="Y32">
            <v>4663.3476954131938</v>
          </cell>
          <cell r="Z32">
            <v>4994.4453817875301</v>
          </cell>
          <cell r="AA32">
            <v>5349.0510038944449</v>
          </cell>
          <cell r="AB32">
            <v>5728.8336251709507</v>
          </cell>
          <cell r="AC32">
            <v>6135.5808125580879</v>
          </cell>
          <cell r="AD32">
            <v>6571.2070502497118</v>
          </cell>
          <cell r="AE32">
            <v>7037.762750817441</v>
          </cell>
          <cell r="AF32">
            <v>7537.4439061254789</v>
          </cell>
          <cell r="AG32">
            <v>8072.6024234603874</v>
          </cell>
          <cell r="AH32">
            <v>8645.7571955260755</v>
          </cell>
          <cell r="AI32">
            <v>9259.6059564084262</v>
          </cell>
          <cell r="AJ32">
            <v>9917.0379793134252</v>
          </cell>
          <cell r="AK32">
            <v>10621.147675844677</v>
          </cell>
          <cell r="AL32">
            <v>11375.249160829648</v>
          </cell>
          <cell r="AM32">
            <v>12182.891851248552</v>
          </cell>
          <cell r="AN32">
            <v>13047.8771726872</v>
          </cell>
          <cell r="AO32">
            <v>13974.276451947992</v>
          </cell>
          <cell r="AP32">
            <v>14966.450080036298</v>
          </cell>
          <cell r="AQ32">
            <v>16029.068035718876</v>
          </cell>
          <cell r="AR32">
            <v>17167.131866254917</v>
          </cell>
        </row>
        <row r="33">
          <cell r="B33">
            <v>561</v>
          </cell>
          <cell r="C33" t="str">
            <v>Drury West 1</v>
          </cell>
          <cell r="D33" t="str">
            <v>Drury West (Stage 1) (remainder)</v>
          </cell>
          <cell r="E33">
            <v>0</v>
          </cell>
          <cell r="F33">
            <v>130</v>
          </cell>
          <cell r="G33">
            <v>136.60226331769252</v>
          </cell>
          <cell r="H33">
            <v>145.30374011218305</v>
          </cell>
          <cell r="I33">
            <v>155.62030566014803</v>
          </cell>
          <cell r="J33">
            <v>166.66934736201856</v>
          </cell>
          <cell r="K33">
            <v>178.50287102472186</v>
          </cell>
          <cell r="L33">
            <v>191.17657486747709</v>
          </cell>
          <cell r="M33">
            <v>378.00020618412549</v>
          </cell>
          <cell r="N33">
            <v>404.83822082319841</v>
          </cell>
          <cell r="O33">
            <v>433.58173450164549</v>
          </cell>
          <cell r="P33">
            <v>464.36603765126227</v>
          </cell>
          <cell r="Q33">
            <v>694.19820341128388</v>
          </cell>
          <cell r="R33">
            <v>743.48627585348493</v>
          </cell>
          <cell r="S33">
            <v>796.27380143908238</v>
          </cell>
          <cell r="T33">
            <v>852.80924134125712</v>
          </cell>
          <cell r="U33">
            <v>2726.4438730641382</v>
          </cell>
          <cell r="V33">
            <v>2920.0213880516917</v>
          </cell>
          <cell r="W33">
            <v>4065.5457785843705</v>
          </cell>
          <cell r="X33">
            <v>4354.19952886386</v>
          </cell>
          <cell r="Y33">
            <v>4663.3476954131938</v>
          </cell>
          <cell r="Z33">
            <v>4994.4453817875301</v>
          </cell>
          <cell r="AA33">
            <v>5349.0510038944449</v>
          </cell>
          <cell r="AB33">
            <v>5728.8336251709507</v>
          </cell>
          <cell r="AC33">
            <v>6135.5808125580879</v>
          </cell>
          <cell r="AD33">
            <v>6571.2070502497118</v>
          </cell>
          <cell r="AE33">
            <v>7037.762750817441</v>
          </cell>
          <cell r="AF33">
            <v>7537.4439061254789</v>
          </cell>
          <cell r="AG33">
            <v>8072.6024234603874</v>
          </cell>
          <cell r="AH33">
            <v>8645.7571955260755</v>
          </cell>
          <cell r="AI33">
            <v>9259.6059564084262</v>
          </cell>
          <cell r="AJ33">
            <v>9917.0379793134252</v>
          </cell>
          <cell r="AK33">
            <v>10621.147675844677</v>
          </cell>
          <cell r="AL33">
            <v>11375.249160829648</v>
          </cell>
          <cell r="AM33">
            <v>12182.891851248552</v>
          </cell>
          <cell r="AN33">
            <v>13047.8771726872</v>
          </cell>
          <cell r="AO33">
            <v>13974.276451947992</v>
          </cell>
          <cell r="AP33">
            <v>14966.450080036298</v>
          </cell>
          <cell r="AQ33">
            <v>16029.068035718876</v>
          </cell>
          <cell r="AR33">
            <v>17167.131866254917</v>
          </cell>
        </row>
        <row r="34">
          <cell r="B34">
            <v>562</v>
          </cell>
          <cell r="C34" t="str">
            <v>Drury West 1</v>
          </cell>
          <cell r="D34">
            <v>0</v>
          </cell>
          <cell r="E34">
            <v>0</v>
          </cell>
          <cell r="F34">
            <v>130</v>
          </cell>
          <cell r="G34">
            <v>136.60226331769252</v>
          </cell>
          <cell r="H34">
            <v>145.30374011218305</v>
          </cell>
          <cell r="I34">
            <v>155.62030566014803</v>
          </cell>
          <cell r="J34">
            <v>166.66934736201856</v>
          </cell>
          <cell r="K34">
            <v>178.50287102472186</v>
          </cell>
          <cell r="L34">
            <v>191.17657486747709</v>
          </cell>
          <cell r="M34">
            <v>378.00020618412549</v>
          </cell>
          <cell r="N34">
            <v>404.83822082319841</v>
          </cell>
          <cell r="O34">
            <v>433.58173450164549</v>
          </cell>
          <cell r="P34">
            <v>464.36603765126227</v>
          </cell>
          <cell r="Q34">
            <v>694.19820341128388</v>
          </cell>
          <cell r="R34">
            <v>743.48627585348493</v>
          </cell>
          <cell r="S34">
            <v>796.27380143908238</v>
          </cell>
          <cell r="T34">
            <v>852.80924134125712</v>
          </cell>
          <cell r="U34">
            <v>2726.4438730641382</v>
          </cell>
          <cell r="V34">
            <v>2920.0213880516917</v>
          </cell>
          <cell r="W34">
            <v>4065.5457785843705</v>
          </cell>
          <cell r="X34">
            <v>4354.19952886386</v>
          </cell>
          <cell r="Y34">
            <v>4663.3476954131938</v>
          </cell>
          <cell r="Z34">
            <v>4994.4453817875301</v>
          </cell>
          <cell r="AA34">
            <v>5349.0510038944449</v>
          </cell>
          <cell r="AB34">
            <v>5728.8336251709507</v>
          </cell>
          <cell r="AC34">
            <v>6135.5808125580879</v>
          </cell>
          <cell r="AD34">
            <v>6571.2070502497118</v>
          </cell>
          <cell r="AE34">
            <v>7037.762750817441</v>
          </cell>
          <cell r="AF34">
            <v>7537.4439061254789</v>
          </cell>
          <cell r="AG34">
            <v>8072.6024234603874</v>
          </cell>
          <cell r="AH34">
            <v>8645.7571955260755</v>
          </cell>
          <cell r="AI34">
            <v>9259.6059564084262</v>
          </cell>
          <cell r="AJ34">
            <v>9917.0379793134252</v>
          </cell>
          <cell r="AK34">
            <v>10621.147675844677</v>
          </cell>
          <cell r="AL34">
            <v>11375.249160829648</v>
          </cell>
          <cell r="AM34">
            <v>12182.891851248552</v>
          </cell>
          <cell r="AN34">
            <v>13047.8771726872</v>
          </cell>
          <cell r="AO34">
            <v>13974.276451947992</v>
          </cell>
          <cell r="AP34">
            <v>14966.450080036298</v>
          </cell>
          <cell r="AQ34">
            <v>16029.068035718876</v>
          </cell>
          <cell r="AR34">
            <v>17167.131866254917</v>
          </cell>
        </row>
        <row r="35">
          <cell r="B35">
            <v>557</v>
          </cell>
          <cell r="C35" t="str">
            <v>Drury West 2</v>
          </cell>
          <cell r="D35" t="str">
            <v>Drury West (Stage 2)</v>
          </cell>
          <cell r="E35">
            <v>0</v>
          </cell>
          <cell r="F35">
            <v>130</v>
          </cell>
          <cell r="G35">
            <v>136.60226331769252</v>
          </cell>
          <cell r="H35">
            <v>145.30374011218305</v>
          </cell>
          <cell r="I35">
            <v>155.62030566014803</v>
          </cell>
          <cell r="J35">
            <v>166.66934736201856</v>
          </cell>
          <cell r="K35">
            <v>178.50287102472186</v>
          </cell>
          <cell r="L35">
            <v>191.17657486747709</v>
          </cell>
          <cell r="M35">
            <v>378.00020618412549</v>
          </cell>
          <cell r="N35">
            <v>404.83822082319841</v>
          </cell>
          <cell r="O35">
            <v>433.58173450164549</v>
          </cell>
          <cell r="P35">
            <v>464.36603765126227</v>
          </cell>
          <cell r="Q35">
            <v>694.19820341128388</v>
          </cell>
          <cell r="R35">
            <v>743.48627585348493</v>
          </cell>
          <cell r="S35">
            <v>796.27380143908238</v>
          </cell>
          <cell r="T35">
            <v>852.80924134125712</v>
          </cell>
          <cell r="U35">
            <v>2726.4438730641382</v>
          </cell>
          <cell r="V35">
            <v>2920.0213880516917</v>
          </cell>
          <cell r="W35">
            <v>4065.5457785843705</v>
          </cell>
          <cell r="X35">
            <v>4354.19952886386</v>
          </cell>
          <cell r="Y35">
            <v>4663.3476954131938</v>
          </cell>
          <cell r="Z35">
            <v>4994.4453817875301</v>
          </cell>
          <cell r="AA35">
            <v>5349.0510038944449</v>
          </cell>
          <cell r="AB35">
            <v>5728.8336251709507</v>
          </cell>
          <cell r="AC35">
            <v>6135.5808125580879</v>
          </cell>
          <cell r="AD35">
            <v>6571.2070502497118</v>
          </cell>
          <cell r="AE35">
            <v>7037.762750817441</v>
          </cell>
          <cell r="AF35">
            <v>7537.4439061254789</v>
          </cell>
          <cell r="AG35">
            <v>8072.6024234603874</v>
          </cell>
          <cell r="AH35">
            <v>8645.7571955260755</v>
          </cell>
          <cell r="AI35">
            <v>9259.6059564084262</v>
          </cell>
          <cell r="AJ35">
            <v>9917.0379793134252</v>
          </cell>
          <cell r="AK35">
            <v>10621.147675844677</v>
          </cell>
          <cell r="AL35">
            <v>11375.249160829648</v>
          </cell>
          <cell r="AM35">
            <v>12182.891851248552</v>
          </cell>
          <cell r="AN35">
            <v>13047.8771726872</v>
          </cell>
          <cell r="AO35">
            <v>13974.276451947992</v>
          </cell>
          <cell r="AP35">
            <v>14966.450080036298</v>
          </cell>
          <cell r="AQ35">
            <v>16029.068035718876</v>
          </cell>
          <cell r="AR35">
            <v>17167.131866254917</v>
          </cell>
        </row>
        <row r="36">
          <cell r="B36">
            <v>558</v>
          </cell>
          <cell r="C36" t="str">
            <v>Drury West 2</v>
          </cell>
          <cell r="D36" t="str">
            <v>Drury West (Stage 2)</v>
          </cell>
          <cell r="E36">
            <v>0</v>
          </cell>
          <cell r="F36">
            <v>130</v>
          </cell>
          <cell r="G36">
            <v>136.60226331769252</v>
          </cell>
          <cell r="H36">
            <v>145.30374011218305</v>
          </cell>
          <cell r="I36">
            <v>155.62030566014803</v>
          </cell>
          <cell r="J36">
            <v>166.66934736201856</v>
          </cell>
          <cell r="K36">
            <v>178.50287102472186</v>
          </cell>
          <cell r="L36">
            <v>191.17657486747709</v>
          </cell>
          <cell r="M36">
            <v>378.00020618412549</v>
          </cell>
          <cell r="N36">
            <v>404.83822082319841</v>
          </cell>
          <cell r="O36">
            <v>433.58173450164549</v>
          </cell>
          <cell r="P36">
            <v>464.36603765126227</v>
          </cell>
          <cell r="Q36">
            <v>694.19820341128388</v>
          </cell>
          <cell r="R36">
            <v>743.48627585348493</v>
          </cell>
          <cell r="S36">
            <v>796.27380143908238</v>
          </cell>
          <cell r="T36">
            <v>852.80924134125712</v>
          </cell>
          <cell r="U36">
            <v>2726.4438730641382</v>
          </cell>
          <cell r="V36">
            <v>2920.0213880516917</v>
          </cell>
          <cell r="W36">
            <v>4065.5457785843705</v>
          </cell>
          <cell r="X36">
            <v>4354.19952886386</v>
          </cell>
          <cell r="Y36">
            <v>4663.3476954131938</v>
          </cell>
          <cell r="Z36">
            <v>4994.4453817875301</v>
          </cell>
          <cell r="AA36">
            <v>5349.0510038944449</v>
          </cell>
          <cell r="AB36">
            <v>5728.8336251709507</v>
          </cell>
          <cell r="AC36">
            <v>6135.5808125580879</v>
          </cell>
          <cell r="AD36">
            <v>6571.2070502497118</v>
          </cell>
          <cell r="AE36">
            <v>7037.762750817441</v>
          </cell>
          <cell r="AF36">
            <v>7537.4439061254789</v>
          </cell>
          <cell r="AG36">
            <v>8072.6024234603874</v>
          </cell>
          <cell r="AH36">
            <v>8645.7571955260755</v>
          </cell>
          <cell r="AI36">
            <v>9259.6059564084262</v>
          </cell>
          <cell r="AJ36">
            <v>9917.0379793134252</v>
          </cell>
          <cell r="AK36">
            <v>10621.147675844677</v>
          </cell>
          <cell r="AL36">
            <v>11375.249160829648</v>
          </cell>
          <cell r="AM36">
            <v>12182.891851248552</v>
          </cell>
          <cell r="AN36">
            <v>13047.8771726872</v>
          </cell>
          <cell r="AO36">
            <v>13974.276451947992</v>
          </cell>
          <cell r="AP36">
            <v>14966.450080036298</v>
          </cell>
          <cell r="AQ36">
            <v>16029.068035718876</v>
          </cell>
          <cell r="AR36">
            <v>17167.131866254917</v>
          </cell>
        </row>
        <row r="37">
          <cell r="B37">
            <v>559</v>
          </cell>
          <cell r="C37" t="str">
            <v>Drury West 2</v>
          </cell>
          <cell r="D37" t="str">
            <v>Drury West (Stage 2)</v>
          </cell>
          <cell r="E37">
            <v>0</v>
          </cell>
          <cell r="F37">
            <v>130</v>
          </cell>
          <cell r="G37">
            <v>136.60226331769252</v>
          </cell>
          <cell r="H37">
            <v>145.30374011218305</v>
          </cell>
          <cell r="I37">
            <v>155.62030566014803</v>
          </cell>
          <cell r="J37">
            <v>166.66934736201856</v>
          </cell>
          <cell r="K37">
            <v>178.50287102472186</v>
          </cell>
          <cell r="L37">
            <v>191.17657486747709</v>
          </cell>
          <cell r="M37">
            <v>378.00020618412549</v>
          </cell>
          <cell r="N37">
            <v>404.83822082319841</v>
          </cell>
          <cell r="O37">
            <v>433.58173450164549</v>
          </cell>
          <cell r="P37">
            <v>464.36603765126227</v>
          </cell>
          <cell r="Q37">
            <v>694.19820341128388</v>
          </cell>
          <cell r="R37">
            <v>743.48627585348493</v>
          </cell>
          <cell r="S37">
            <v>796.27380143908238</v>
          </cell>
          <cell r="T37">
            <v>852.80924134125712</v>
          </cell>
          <cell r="U37">
            <v>2726.4438730641382</v>
          </cell>
          <cell r="V37">
            <v>2920.0213880516917</v>
          </cell>
          <cell r="W37">
            <v>4065.5457785843705</v>
          </cell>
          <cell r="X37">
            <v>4354.19952886386</v>
          </cell>
          <cell r="Y37">
            <v>4663.3476954131938</v>
          </cell>
          <cell r="Z37">
            <v>4994.4453817875301</v>
          </cell>
          <cell r="AA37">
            <v>5349.0510038944449</v>
          </cell>
          <cell r="AB37">
            <v>5728.8336251709507</v>
          </cell>
          <cell r="AC37">
            <v>6135.5808125580879</v>
          </cell>
          <cell r="AD37">
            <v>6571.2070502497118</v>
          </cell>
          <cell r="AE37">
            <v>7037.762750817441</v>
          </cell>
          <cell r="AF37">
            <v>7537.4439061254789</v>
          </cell>
          <cell r="AG37">
            <v>8072.6024234603874</v>
          </cell>
          <cell r="AH37">
            <v>8645.7571955260755</v>
          </cell>
          <cell r="AI37">
            <v>9259.6059564084262</v>
          </cell>
          <cell r="AJ37">
            <v>9917.0379793134252</v>
          </cell>
          <cell r="AK37">
            <v>10621.147675844677</v>
          </cell>
          <cell r="AL37">
            <v>11375.249160829648</v>
          </cell>
          <cell r="AM37">
            <v>12182.891851248552</v>
          </cell>
          <cell r="AN37">
            <v>13047.8771726872</v>
          </cell>
          <cell r="AO37">
            <v>13974.276451947992</v>
          </cell>
          <cell r="AP37">
            <v>14966.450080036298</v>
          </cell>
          <cell r="AQ37">
            <v>16029.068035718876</v>
          </cell>
          <cell r="AR37">
            <v>17167.131866254917</v>
          </cell>
        </row>
        <row r="38">
          <cell r="B38">
            <v>560</v>
          </cell>
          <cell r="C38" t="str">
            <v>Drury West 2</v>
          </cell>
          <cell r="D38" t="str">
            <v>Drury West (Stage 2)</v>
          </cell>
          <cell r="E38">
            <v>0</v>
          </cell>
          <cell r="F38">
            <v>130</v>
          </cell>
          <cell r="G38">
            <v>136.60226331769252</v>
          </cell>
          <cell r="H38">
            <v>145.30374011218305</v>
          </cell>
          <cell r="I38">
            <v>155.62030566014803</v>
          </cell>
          <cell r="J38">
            <v>166.66934736201856</v>
          </cell>
          <cell r="K38">
            <v>178.50287102472186</v>
          </cell>
          <cell r="L38">
            <v>191.17657486747709</v>
          </cell>
          <cell r="M38">
            <v>378.00020618412549</v>
          </cell>
          <cell r="N38">
            <v>404.83822082319841</v>
          </cell>
          <cell r="O38">
            <v>433.58173450164549</v>
          </cell>
          <cell r="P38">
            <v>464.36603765126227</v>
          </cell>
          <cell r="Q38">
            <v>694.19820341128388</v>
          </cell>
          <cell r="R38">
            <v>743.48627585348493</v>
          </cell>
          <cell r="S38">
            <v>796.27380143908238</v>
          </cell>
          <cell r="T38">
            <v>852.80924134125712</v>
          </cell>
          <cell r="U38">
            <v>2726.4438730641382</v>
          </cell>
          <cell r="V38">
            <v>2920.0213880516917</v>
          </cell>
          <cell r="W38">
            <v>4065.5457785843705</v>
          </cell>
          <cell r="X38">
            <v>4354.19952886386</v>
          </cell>
          <cell r="Y38">
            <v>4663.3476954131938</v>
          </cell>
          <cell r="Z38">
            <v>4994.4453817875301</v>
          </cell>
          <cell r="AA38">
            <v>5349.0510038944449</v>
          </cell>
          <cell r="AB38">
            <v>5728.8336251709507</v>
          </cell>
          <cell r="AC38">
            <v>6135.5808125580879</v>
          </cell>
          <cell r="AD38">
            <v>6571.2070502497118</v>
          </cell>
          <cell r="AE38">
            <v>7037.762750817441</v>
          </cell>
          <cell r="AF38">
            <v>7537.4439061254789</v>
          </cell>
          <cell r="AG38">
            <v>8072.6024234603874</v>
          </cell>
          <cell r="AH38">
            <v>8645.7571955260755</v>
          </cell>
          <cell r="AI38">
            <v>9259.6059564084262</v>
          </cell>
          <cell r="AJ38">
            <v>9917.0379793134252</v>
          </cell>
          <cell r="AK38">
            <v>10621.147675844677</v>
          </cell>
          <cell r="AL38">
            <v>11375.249160829648</v>
          </cell>
          <cell r="AM38">
            <v>12182.891851248552</v>
          </cell>
          <cell r="AN38">
            <v>13047.8771726872</v>
          </cell>
          <cell r="AO38">
            <v>13974.276451947992</v>
          </cell>
          <cell r="AP38">
            <v>14966.450080036298</v>
          </cell>
          <cell r="AQ38">
            <v>16029.068035718876</v>
          </cell>
          <cell r="AR38">
            <v>17167.131866254917</v>
          </cell>
        </row>
        <row r="39">
          <cell r="B39">
            <v>556</v>
          </cell>
          <cell r="C39" t="str">
            <v>Drury South</v>
          </cell>
          <cell r="D39" t="str">
            <v>Drury South</v>
          </cell>
          <cell r="E39">
            <v>0</v>
          </cell>
          <cell r="F39">
            <v>1000</v>
          </cell>
          <cell r="G39">
            <v>1050.786640905327</v>
          </cell>
          <cell r="H39">
            <v>1453.0374011218303</v>
          </cell>
          <cell r="I39">
            <v>1556.2030566014803</v>
          </cell>
          <cell r="J39">
            <v>1666.6934736201854</v>
          </cell>
          <cell r="K39">
            <v>1785.0287102472187</v>
          </cell>
          <cell r="L39">
            <v>1911.765748674771</v>
          </cell>
          <cell r="M39">
            <v>2047.5011168306798</v>
          </cell>
          <cell r="N39">
            <v>2192.8736961256582</v>
          </cell>
          <cell r="O39">
            <v>2348.5677285505799</v>
          </cell>
          <cell r="P39">
            <v>2515.3160372776706</v>
          </cell>
          <cell r="Q39">
            <v>2693.9034759243855</v>
          </cell>
          <cell r="R39">
            <v>2885.1706227150162</v>
          </cell>
          <cell r="S39">
            <v>3090.0177369277822</v>
          </cell>
          <cell r="T39">
            <v>3309.4089962496546</v>
          </cell>
          <cell r="U39">
            <v>3544.3770349833794</v>
          </cell>
          <cell r="V39">
            <v>3796.0278044671995</v>
          </cell>
          <cell r="W39">
            <v>4065.5457785843705</v>
          </cell>
          <cell r="X39">
            <v>4354.19952886386</v>
          </cell>
          <cell r="Y39">
            <v>4663.3476954131938</v>
          </cell>
          <cell r="Z39">
            <v>4994.4453817875301</v>
          </cell>
          <cell r="AA39">
            <v>5349.0510038944449</v>
          </cell>
          <cell r="AB39">
            <v>5728.8336251709507</v>
          </cell>
          <cell r="AC39">
            <v>6135.5808125580879</v>
          </cell>
          <cell r="AD39">
            <v>6571.2070502497118</v>
          </cell>
          <cell r="AE39">
            <v>7037.762750817441</v>
          </cell>
          <cell r="AF39">
            <v>7537.4439061254789</v>
          </cell>
          <cell r="AG39">
            <v>8072.6024234603874</v>
          </cell>
          <cell r="AH39">
            <v>8645.7571955260755</v>
          </cell>
          <cell r="AI39">
            <v>9259.6059564084262</v>
          </cell>
          <cell r="AJ39">
            <v>9917.0379793134252</v>
          </cell>
          <cell r="AK39">
            <v>10621.147675844677</v>
          </cell>
          <cell r="AL39">
            <v>11375.249160829648</v>
          </cell>
          <cell r="AM39">
            <v>12182.891851248552</v>
          </cell>
          <cell r="AN39">
            <v>13047.8771726872</v>
          </cell>
          <cell r="AO39">
            <v>13974.276451947992</v>
          </cell>
          <cell r="AP39">
            <v>14966.450080036298</v>
          </cell>
          <cell r="AQ39">
            <v>16029.068035718876</v>
          </cell>
          <cell r="AR39">
            <v>17167.131866254917</v>
          </cell>
        </row>
        <row r="40">
          <cell r="B40">
            <v>550</v>
          </cell>
          <cell r="C40" t="str">
            <v>Opaheke</v>
          </cell>
          <cell r="D40" t="str">
            <v>Opaheke</v>
          </cell>
          <cell r="E40">
            <v>0</v>
          </cell>
          <cell r="F40">
            <v>130</v>
          </cell>
          <cell r="G40">
            <v>136.60226331769252</v>
          </cell>
          <cell r="H40">
            <v>145.30374011218305</v>
          </cell>
          <cell r="I40">
            <v>155.62030566014803</v>
          </cell>
          <cell r="J40">
            <v>166.66934736201856</v>
          </cell>
          <cell r="K40">
            <v>329.54376189179419</v>
          </cell>
          <cell r="L40">
            <v>352.94136898611157</v>
          </cell>
          <cell r="M40">
            <v>378.00020618412549</v>
          </cell>
          <cell r="N40">
            <v>404.83822082319841</v>
          </cell>
          <cell r="O40">
            <v>605.2078377418801</v>
          </cell>
          <cell r="P40">
            <v>648.17759422155359</v>
          </cell>
          <cell r="Q40">
            <v>694.19820341128388</v>
          </cell>
          <cell r="R40">
            <v>743.48627585348493</v>
          </cell>
          <cell r="S40">
            <v>2376.9367207136788</v>
          </cell>
          <cell r="T40">
            <v>2545.6992278843495</v>
          </cell>
          <cell r="U40">
            <v>3544.3770349833794</v>
          </cell>
          <cell r="V40">
            <v>3796.0278044671995</v>
          </cell>
          <cell r="W40">
            <v>4065.5457785843705</v>
          </cell>
          <cell r="X40">
            <v>4354.19952886386</v>
          </cell>
          <cell r="Y40">
            <v>4663.3476954131938</v>
          </cell>
          <cell r="Z40">
            <v>4994.4453817875301</v>
          </cell>
          <cell r="AA40">
            <v>5349.0510038944449</v>
          </cell>
          <cell r="AB40">
            <v>5728.8336251709507</v>
          </cell>
          <cell r="AC40">
            <v>6135.5808125580879</v>
          </cell>
          <cell r="AD40">
            <v>6571.2070502497118</v>
          </cell>
          <cell r="AE40">
            <v>7037.762750817441</v>
          </cell>
          <cell r="AF40">
            <v>7537.4439061254789</v>
          </cell>
          <cell r="AG40">
            <v>8072.6024234603874</v>
          </cell>
          <cell r="AH40">
            <v>8645.7571955260755</v>
          </cell>
          <cell r="AI40">
            <v>9259.6059564084262</v>
          </cell>
          <cell r="AJ40">
            <v>9917.0379793134252</v>
          </cell>
          <cell r="AK40">
            <v>10621.147675844677</v>
          </cell>
          <cell r="AL40">
            <v>11375.249160829648</v>
          </cell>
          <cell r="AM40">
            <v>12182.891851248552</v>
          </cell>
          <cell r="AN40">
            <v>13047.8771726872</v>
          </cell>
          <cell r="AO40">
            <v>13974.276451947992</v>
          </cell>
          <cell r="AP40">
            <v>14966.450080036298</v>
          </cell>
          <cell r="AQ40">
            <v>16029.068035718876</v>
          </cell>
          <cell r="AR40">
            <v>17167.131866254917</v>
          </cell>
        </row>
        <row r="41">
          <cell r="B41">
            <v>551</v>
          </cell>
          <cell r="C41" t="str">
            <v>Opaheke</v>
          </cell>
          <cell r="D41" t="str">
            <v>Opaheke</v>
          </cell>
          <cell r="E41">
            <v>0</v>
          </cell>
          <cell r="F41">
            <v>130</v>
          </cell>
          <cell r="G41">
            <v>136.60226331769252</v>
          </cell>
          <cell r="H41">
            <v>145.30374011218305</v>
          </cell>
          <cell r="I41">
            <v>155.62030566014803</v>
          </cell>
          <cell r="J41">
            <v>166.66934736201856</v>
          </cell>
          <cell r="K41">
            <v>329.54376189179419</v>
          </cell>
          <cell r="L41">
            <v>352.94136898611157</v>
          </cell>
          <cell r="M41">
            <v>378.00020618412549</v>
          </cell>
          <cell r="N41">
            <v>404.83822082319841</v>
          </cell>
          <cell r="O41">
            <v>605.2078377418801</v>
          </cell>
          <cell r="P41">
            <v>648.17759422155359</v>
          </cell>
          <cell r="Q41">
            <v>694.19820341128388</v>
          </cell>
          <cell r="R41">
            <v>743.48627585348493</v>
          </cell>
          <cell r="S41">
            <v>2376.9367207136788</v>
          </cell>
          <cell r="T41">
            <v>2545.6992278843495</v>
          </cell>
          <cell r="U41">
            <v>3544.3770349833794</v>
          </cell>
          <cell r="V41">
            <v>3796.0278044671995</v>
          </cell>
          <cell r="W41">
            <v>4065.5457785843705</v>
          </cell>
          <cell r="X41">
            <v>4354.19952886386</v>
          </cell>
          <cell r="Y41">
            <v>4663.3476954131938</v>
          </cell>
          <cell r="Z41">
            <v>4994.4453817875301</v>
          </cell>
          <cell r="AA41">
            <v>5349.0510038944449</v>
          </cell>
          <cell r="AB41">
            <v>5728.8336251709507</v>
          </cell>
          <cell r="AC41">
            <v>6135.5808125580879</v>
          </cell>
          <cell r="AD41">
            <v>6571.2070502497118</v>
          </cell>
          <cell r="AE41">
            <v>7037.762750817441</v>
          </cell>
          <cell r="AF41">
            <v>7537.4439061254789</v>
          </cell>
          <cell r="AG41">
            <v>8072.6024234603874</v>
          </cell>
          <cell r="AH41">
            <v>8645.7571955260755</v>
          </cell>
          <cell r="AI41">
            <v>9259.6059564084262</v>
          </cell>
          <cell r="AJ41">
            <v>9917.0379793134252</v>
          </cell>
          <cell r="AK41">
            <v>10621.147675844677</v>
          </cell>
          <cell r="AL41">
            <v>11375.249160829648</v>
          </cell>
          <cell r="AM41">
            <v>12182.891851248552</v>
          </cell>
          <cell r="AN41">
            <v>13047.8771726872</v>
          </cell>
          <cell r="AO41">
            <v>13974.276451947992</v>
          </cell>
          <cell r="AP41">
            <v>14966.450080036298</v>
          </cell>
          <cell r="AQ41">
            <v>16029.068035718876</v>
          </cell>
          <cell r="AR41">
            <v>17167.131866254917</v>
          </cell>
        </row>
        <row r="42">
          <cell r="B42">
            <v>554</v>
          </cell>
          <cell r="C42" t="str">
            <v>Drury East</v>
          </cell>
          <cell r="D42" t="str">
            <v>Drury East PC</v>
          </cell>
          <cell r="E42">
            <v>0</v>
          </cell>
          <cell r="F42">
            <v>240</v>
          </cell>
          <cell r="G42">
            <v>252.18879381727848</v>
          </cell>
          <cell r="H42">
            <v>268.25305866864562</v>
          </cell>
          <cell r="I42">
            <v>287.29902583411945</v>
          </cell>
          <cell r="J42">
            <v>429.49408743289393</v>
          </cell>
          <cell r="K42">
            <v>459.9881676406294</v>
          </cell>
          <cell r="L42">
            <v>492.64732754311405</v>
          </cell>
          <cell r="M42">
            <v>527.62528779867512</v>
          </cell>
          <cell r="N42">
            <v>1686.82592009666</v>
          </cell>
          <cell r="O42">
            <v>1806.5905604235229</v>
          </cell>
          <cell r="P42">
            <v>2515.3160372776706</v>
          </cell>
          <cell r="Q42">
            <v>2693.9034759243855</v>
          </cell>
          <cell r="R42">
            <v>2885.1706227150162</v>
          </cell>
          <cell r="S42">
            <v>3090.0177369277822</v>
          </cell>
          <cell r="T42">
            <v>3309.4089962496546</v>
          </cell>
          <cell r="U42">
            <v>3544.3770349833794</v>
          </cell>
          <cell r="V42">
            <v>3796.0278044671995</v>
          </cell>
          <cell r="W42">
            <v>4065.5457785843705</v>
          </cell>
          <cell r="X42">
            <v>4354.19952886386</v>
          </cell>
          <cell r="Y42">
            <v>4663.3476954131938</v>
          </cell>
          <cell r="Z42">
            <v>4994.4453817875301</v>
          </cell>
          <cell r="AA42">
            <v>5349.0510038944449</v>
          </cell>
          <cell r="AB42">
            <v>5728.8336251709507</v>
          </cell>
          <cell r="AC42">
            <v>6135.5808125580879</v>
          </cell>
          <cell r="AD42">
            <v>6571.2070502497118</v>
          </cell>
          <cell r="AE42">
            <v>7037.762750817441</v>
          </cell>
          <cell r="AF42">
            <v>7537.4439061254789</v>
          </cell>
          <cell r="AG42">
            <v>8072.6024234603874</v>
          </cell>
          <cell r="AH42">
            <v>8645.7571955260755</v>
          </cell>
          <cell r="AI42">
            <v>9259.6059564084262</v>
          </cell>
          <cell r="AJ42">
            <v>9917.0379793134252</v>
          </cell>
          <cell r="AK42">
            <v>10621.147675844677</v>
          </cell>
          <cell r="AL42">
            <v>11375.249160829648</v>
          </cell>
          <cell r="AM42">
            <v>12182.891851248552</v>
          </cell>
          <cell r="AN42">
            <v>13047.8771726872</v>
          </cell>
          <cell r="AO42">
            <v>13974.276451947992</v>
          </cell>
          <cell r="AP42">
            <v>14966.450080036298</v>
          </cell>
          <cell r="AQ42">
            <v>16029.068035718876</v>
          </cell>
          <cell r="AR42">
            <v>17167.131866254917</v>
          </cell>
        </row>
        <row r="43">
          <cell r="B43">
            <v>555</v>
          </cell>
          <cell r="C43" t="str">
            <v>Drury East</v>
          </cell>
          <cell r="D43">
            <v>0</v>
          </cell>
          <cell r="E43">
            <v>0</v>
          </cell>
          <cell r="F43">
            <v>130</v>
          </cell>
          <cell r="G43">
            <v>136.60226331769252</v>
          </cell>
          <cell r="H43">
            <v>145.30374011218305</v>
          </cell>
          <cell r="I43">
            <v>155.62030566014803</v>
          </cell>
          <cell r="J43">
            <v>166.66934736201856</v>
          </cell>
          <cell r="K43">
            <v>178.50287102472186</v>
          </cell>
          <cell r="L43">
            <v>191.17657486747709</v>
          </cell>
          <cell r="M43">
            <v>378.00020618412549</v>
          </cell>
          <cell r="N43">
            <v>404.83822082319841</v>
          </cell>
          <cell r="O43">
            <v>433.58173450164549</v>
          </cell>
          <cell r="P43">
            <v>464.36603765126227</v>
          </cell>
          <cell r="Q43">
            <v>694.19820341128388</v>
          </cell>
          <cell r="R43">
            <v>743.48627585348493</v>
          </cell>
          <cell r="S43">
            <v>796.27380143908238</v>
          </cell>
          <cell r="T43">
            <v>852.80924134125712</v>
          </cell>
          <cell r="U43">
            <v>2726.4438730641382</v>
          </cell>
          <cell r="V43">
            <v>2920.0213880516917</v>
          </cell>
          <cell r="W43">
            <v>4065.5457785843705</v>
          </cell>
          <cell r="X43">
            <v>4354.19952886386</v>
          </cell>
          <cell r="Y43">
            <v>4663.3476954131938</v>
          </cell>
          <cell r="Z43">
            <v>4994.4453817875301</v>
          </cell>
          <cell r="AA43">
            <v>5349.0510038944449</v>
          </cell>
          <cell r="AB43">
            <v>5728.8336251709507</v>
          </cell>
          <cell r="AC43">
            <v>6135.5808125580879</v>
          </cell>
          <cell r="AD43">
            <v>6571.2070502497118</v>
          </cell>
          <cell r="AE43">
            <v>7037.762750817441</v>
          </cell>
          <cell r="AF43">
            <v>7537.4439061254789</v>
          </cell>
          <cell r="AG43">
            <v>8072.6024234603874</v>
          </cell>
          <cell r="AH43">
            <v>8645.7571955260755</v>
          </cell>
          <cell r="AI43">
            <v>9259.6059564084262</v>
          </cell>
          <cell r="AJ43">
            <v>9917.0379793134252</v>
          </cell>
          <cell r="AK43">
            <v>10621.147675844677</v>
          </cell>
          <cell r="AL43">
            <v>11375.249160829648</v>
          </cell>
          <cell r="AM43">
            <v>12182.891851248552</v>
          </cell>
          <cell r="AN43">
            <v>13047.8771726872</v>
          </cell>
          <cell r="AO43">
            <v>13974.276451947992</v>
          </cell>
          <cell r="AP43">
            <v>14966.450080036298</v>
          </cell>
          <cell r="AQ43">
            <v>16029.068035718876</v>
          </cell>
          <cell r="AR43">
            <v>17167.131866254917</v>
          </cell>
        </row>
      </sheetData>
      <sheetData sheetId="5"/>
      <sheetData sheetId="6"/>
      <sheetData sheetId="7"/>
      <sheetData sheetId="8"/>
      <sheetData sheetId="9"/>
      <sheetData sheetId="10">
        <row r="1">
          <cell r="A1" t="str">
            <v>Review Date:</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I4">
            <v>0.95615833786134774</v>
          </cell>
        </row>
      </sheetData>
      <sheetData sheetId="44">
        <row r="4">
          <cell r="I4">
            <v>0.95615833786134774</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sion Control"/>
      <sheetName val="Overview"/>
      <sheetName val="Assumptions"/>
      <sheetName val="Drury 2023 Assumptions"/>
      <sheetName val="Land zone costs"/>
      <sheetName val="Escalation factors"/>
      <sheetName val="Corrections from Drury 2023"/>
      <sheetName val="PW Unit Rates"/>
      <sheetName val="Land transaction List"/>
      <sheetName val="Land transaction List 2023"/>
      <sheetName val="Project list"/>
      <sheetName val="Renewals"/>
      <sheetName val="Project list 2023"/>
      <sheetName val="Changes"/>
      <sheetName val="property list input"/>
      <sheetName val="RID"/>
      <sheetName val="Not used CMC Allowances"/>
      <sheetName val="Mitigation"/>
      <sheetName val="Alternative Pricing"/>
      <sheetName val="Construction Year"/>
      <sheetName val="Error Check Aquisition"/>
      <sheetName val="Aquisition Costs by Property"/>
      <sheetName val="RL Aquis Costs by Propert"/>
      <sheetName val="Temporary Lease Costs"/>
      <sheetName val="Project share of property"/>
      <sheetName val="RL Project share of property"/>
      <sheetName val="Unescalated Property Cost "/>
      <sheetName val="Total Property Cost ESc"/>
      <sheetName val="Sheet2"/>
      <sheetName val="RL Land Acqui only escalated "/>
      <sheetName val="RL lease only escalated"/>
      <sheetName val="Esc Property Cost exc mitigatio"/>
      <sheetName val="RL Esc Lease Cost exc mitig"/>
      <sheetName val="PW Base Cost + Allowances"/>
      <sheetName val="PW + Contingency +Mgd Costs"/>
      <sheetName val="Total PW + mitigation"/>
      <sheetName val="Total PW Works  Escal"/>
      <sheetName val="PW Works Escal Exc Mitig"/>
      <sheetName val="PW Works Esc Exc Mit renewal"/>
      <sheetName val="Project breakdown"/>
      <sheetName val="Comparison to 2023"/>
      <sheetName val="Attachment A"/>
      <sheetName val="Total project cost for DCs"/>
      <sheetName val="LTP_for DC_model"/>
      <sheetName val="Beyond_LTP_for_DC_model"/>
      <sheetName val="DC_growth_AGS"/>
      <sheetName val="Drury_beneficiary_allocation"/>
      <sheetName val="DC_growth"/>
      <sheetName val="RL Total proj cost rate opt"/>
      <sheetName val="RL Summary Sheet"/>
      <sheetName val="RL Summary Sheet (2)"/>
      <sheetName val="Sheet1"/>
      <sheetName val="Project_list_for_report"/>
      <sheetName val="LTP_Capex_by_sub_areas"/>
      <sheetName val="Beyond_2031_capex_list"/>
      <sheetName val="Transport_FAs"/>
      <sheetName val="Model reconcillation"/>
      <sheetName val="Unesc reconcilation"/>
    </sheetNames>
    <sheetDataSet>
      <sheetData sheetId="0" refreshError="1"/>
      <sheetData sheetId="1" refreshError="1"/>
      <sheetData sheetId="2">
        <row r="14">
          <cell r="D14">
            <v>0.3</v>
          </cell>
        </row>
      </sheetData>
      <sheetData sheetId="3" refreshError="1"/>
      <sheetData sheetId="4">
        <row r="5">
          <cell r="B5" t="str">
            <v>561a</v>
          </cell>
          <cell r="C5" t="str">
            <v>Drury West 1</v>
          </cell>
          <cell r="D5" t="str">
            <v>Auranga Existing Development</v>
          </cell>
          <cell r="E5">
            <v>0</v>
          </cell>
          <cell r="F5">
            <v>1000</v>
          </cell>
          <cell r="G5">
            <v>1000</v>
          </cell>
          <cell r="H5">
            <v>1300</v>
          </cell>
          <cell r="I5">
            <v>1300</v>
          </cell>
          <cell r="J5">
            <v>1300</v>
          </cell>
          <cell r="K5">
            <v>1300</v>
          </cell>
          <cell r="L5">
            <v>1300</v>
          </cell>
          <cell r="M5">
            <v>1300</v>
          </cell>
          <cell r="N5">
            <v>1300</v>
          </cell>
          <cell r="O5">
            <v>1300</v>
          </cell>
          <cell r="P5">
            <v>1300</v>
          </cell>
          <cell r="Q5">
            <v>1300</v>
          </cell>
          <cell r="R5">
            <v>1300</v>
          </cell>
          <cell r="S5">
            <v>1300</v>
          </cell>
          <cell r="T5">
            <v>1300</v>
          </cell>
          <cell r="U5">
            <v>1300</v>
          </cell>
          <cell r="V5">
            <v>1300</v>
          </cell>
          <cell r="W5">
            <v>1300</v>
          </cell>
          <cell r="X5">
            <v>1300</v>
          </cell>
          <cell r="Y5">
            <v>1300</v>
          </cell>
          <cell r="Z5">
            <v>1300</v>
          </cell>
          <cell r="AA5">
            <v>1300</v>
          </cell>
          <cell r="AB5">
            <v>1300</v>
          </cell>
          <cell r="AC5">
            <v>1300</v>
          </cell>
          <cell r="AD5">
            <v>1300</v>
          </cell>
          <cell r="AE5">
            <v>1300</v>
          </cell>
          <cell r="AF5">
            <v>1300</v>
          </cell>
          <cell r="AG5">
            <v>1300</v>
          </cell>
          <cell r="AH5">
            <v>1300</v>
          </cell>
          <cell r="AI5">
            <v>1300</v>
          </cell>
          <cell r="AJ5">
            <v>1300</v>
          </cell>
          <cell r="AK5">
            <v>1300</v>
          </cell>
          <cell r="AL5">
            <v>1300</v>
          </cell>
          <cell r="AM5">
            <v>1300</v>
          </cell>
          <cell r="AN5">
            <v>1300</v>
          </cell>
          <cell r="AO5">
            <v>1300</v>
          </cell>
          <cell r="AP5">
            <v>1300</v>
          </cell>
          <cell r="AQ5">
            <v>1300</v>
          </cell>
          <cell r="AR5">
            <v>1300</v>
          </cell>
        </row>
        <row r="6">
          <cell r="B6">
            <v>561</v>
          </cell>
          <cell r="C6" t="str">
            <v>Drury West 1</v>
          </cell>
          <cell r="D6" t="str">
            <v>Drury West (Stage 1) (remainder)</v>
          </cell>
          <cell r="E6">
            <v>0</v>
          </cell>
          <cell r="F6">
            <v>130</v>
          </cell>
          <cell r="G6">
            <v>130</v>
          </cell>
          <cell r="H6">
            <v>130</v>
          </cell>
          <cell r="I6">
            <v>130</v>
          </cell>
          <cell r="J6">
            <v>130</v>
          </cell>
          <cell r="K6">
            <v>130</v>
          </cell>
          <cell r="L6">
            <v>130</v>
          </cell>
          <cell r="M6">
            <v>240</v>
          </cell>
          <cell r="N6">
            <v>240</v>
          </cell>
          <cell r="O6">
            <v>240</v>
          </cell>
          <cell r="P6">
            <v>240</v>
          </cell>
          <cell r="Q6">
            <v>335</v>
          </cell>
          <cell r="R6">
            <v>335</v>
          </cell>
          <cell r="S6">
            <v>335</v>
          </cell>
          <cell r="T6">
            <v>335</v>
          </cell>
          <cell r="U6">
            <v>1000</v>
          </cell>
          <cell r="V6">
            <v>1000</v>
          </cell>
          <cell r="W6">
            <v>1300</v>
          </cell>
          <cell r="X6">
            <v>1300</v>
          </cell>
          <cell r="Y6">
            <v>1300</v>
          </cell>
          <cell r="Z6">
            <v>1300</v>
          </cell>
          <cell r="AA6">
            <v>1300</v>
          </cell>
          <cell r="AB6">
            <v>1300</v>
          </cell>
          <cell r="AC6">
            <v>1300</v>
          </cell>
          <cell r="AD6">
            <v>1300</v>
          </cell>
          <cell r="AE6">
            <v>1300</v>
          </cell>
          <cell r="AF6">
            <v>1300</v>
          </cell>
          <cell r="AG6">
            <v>1300</v>
          </cell>
          <cell r="AH6">
            <v>1300</v>
          </cell>
          <cell r="AI6">
            <v>1300</v>
          </cell>
          <cell r="AJ6">
            <v>1300</v>
          </cell>
          <cell r="AK6">
            <v>1300</v>
          </cell>
          <cell r="AL6">
            <v>1300</v>
          </cell>
          <cell r="AM6">
            <v>1300</v>
          </cell>
          <cell r="AN6">
            <v>1300</v>
          </cell>
          <cell r="AO6">
            <v>1300</v>
          </cell>
          <cell r="AP6">
            <v>1300</v>
          </cell>
          <cell r="AQ6">
            <v>1300</v>
          </cell>
          <cell r="AR6">
            <v>1300</v>
          </cell>
        </row>
        <row r="7">
          <cell r="B7">
            <v>562</v>
          </cell>
          <cell r="C7" t="str">
            <v>Drury West 1</v>
          </cell>
          <cell r="D7"/>
          <cell r="E7">
            <v>0</v>
          </cell>
          <cell r="F7">
            <v>130</v>
          </cell>
          <cell r="G7">
            <v>130</v>
          </cell>
          <cell r="H7">
            <v>130</v>
          </cell>
          <cell r="I7">
            <v>130</v>
          </cell>
          <cell r="J7">
            <v>130</v>
          </cell>
          <cell r="K7">
            <v>130</v>
          </cell>
          <cell r="L7">
            <v>130</v>
          </cell>
          <cell r="M7">
            <v>240</v>
          </cell>
          <cell r="N7">
            <v>240</v>
          </cell>
          <cell r="O7">
            <v>240</v>
          </cell>
          <cell r="P7">
            <v>240</v>
          </cell>
          <cell r="Q7">
            <v>335</v>
          </cell>
          <cell r="R7">
            <v>335</v>
          </cell>
          <cell r="S7">
            <v>335</v>
          </cell>
          <cell r="T7">
            <v>335</v>
          </cell>
          <cell r="U7">
            <v>1000</v>
          </cell>
          <cell r="V7">
            <v>1000</v>
          </cell>
          <cell r="W7">
            <v>1300</v>
          </cell>
          <cell r="X7">
            <v>1300</v>
          </cell>
          <cell r="Y7">
            <v>1300</v>
          </cell>
          <cell r="Z7">
            <v>1300</v>
          </cell>
          <cell r="AA7">
            <v>1300</v>
          </cell>
          <cell r="AB7">
            <v>1300</v>
          </cell>
          <cell r="AC7">
            <v>1300</v>
          </cell>
          <cell r="AD7">
            <v>1300</v>
          </cell>
          <cell r="AE7">
            <v>1300</v>
          </cell>
          <cell r="AF7">
            <v>1300</v>
          </cell>
          <cell r="AG7">
            <v>1300</v>
          </cell>
          <cell r="AH7">
            <v>1300</v>
          </cell>
          <cell r="AI7">
            <v>1300</v>
          </cell>
          <cell r="AJ7">
            <v>1300</v>
          </cell>
          <cell r="AK7">
            <v>1300</v>
          </cell>
          <cell r="AL7">
            <v>1300</v>
          </cell>
          <cell r="AM7">
            <v>1300</v>
          </cell>
          <cell r="AN7">
            <v>1300</v>
          </cell>
          <cell r="AO7">
            <v>1300</v>
          </cell>
          <cell r="AP7">
            <v>1300</v>
          </cell>
          <cell r="AQ7">
            <v>1300</v>
          </cell>
          <cell r="AR7">
            <v>1300</v>
          </cell>
        </row>
        <row r="8">
          <cell r="B8">
            <v>557</v>
          </cell>
          <cell r="C8" t="str">
            <v>Drury West 2</v>
          </cell>
          <cell r="D8" t="str">
            <v>Drury West (Stage 2)</v>
          </cell>
          <cell r="E8">
            <v>0</v>
          </cell>
          <cell r="F8">
            <v>130</v>
          </cell>
          <cell r="G8">
            <v>130</v>
          </cell>
          <cell r="H8">
            <v>130</v>
          </cell>
          <cell r="I8">
            <v>130</v>
          </cell>
          <cell r="J8">
            <v>130</v>
          </cell>
          <cell r="K8">
            <v>130</v>
          </cell>
          <cell r="L8">
            <v>130</v>
          </cell>
          <cell r="M8">
            <v>240</v>
          </cell>
          <cell r="N8">
            <v>240</v>
          </cell>
          <cell r="O8">
            <v>240</v>
          </cell>
          <cell r="P8">
            <v>240</v>
          </cell>
          <cell r="Q8">
            <v>335</v>
          </cell>
          <cell r="R8">
            <v>335</v>
          </cell>
          <cell r="S8">
            <v>335</v>
          </cell>
          <cell r="T8">
            <v>335</v>
          </cell>
          <cell r="U8">
            <v>1000</v>
          </cell>
          <cell r="V8">
            <v>1000</v>
          </cell>
          <cell r="W8">
            <v>1300</v>
          </cell>
          <cell r="X8">
            <v>1300</v>
          </cell>
          <cell r="Y8">
            <v>1300</v>
          </cell>
          <cell r="Z8">
            <v>1300</v>
          </cell>
          <cell r="AA8">
            <v>1300</v>
          </cell>
          <cell r="AB8">
            <v>1300</v>
          </cell>
          <cell r="AC8">
            <v>1300</v>
          </cell>
          <cell r="AD8">
            <v>1300</v>
          </cell>
          <cell r="AE8">
            <v>1300</v>
          </cell>
          <cell r="AF8">
            <v>1300</v>
          </cell>
          <cell r="AG8">
            <v>1300</v>
          </cell>
          <cell r="AH8">
            <v>1300</v>
          </cell>
          <cell r="AI8">
            <v>1300</v>
          </cell>
          <cell r="AJ8">
            <v>1300</v>
          </cell>
          <cell r="AK8">
            <v>1300</v>
          </cell>
          <cell r="AL8">
            <v>1300</v>
          </cell>
          <cell r="AM8">
            <v>1300</v>
          </cell>
          <cell r="AN8">
            <v>1300</v>
          </cell>
          <cell r="AO8">
            <v>1300</v>
          </cell>
          <cell r="AP8">
            <v>1300</v>
          </cell>
          <cell r="AQ8">
            <v>1300</v>
          </cell>
          <cell r="AR8">
            <v>1300</v>
          </cell>
        </row>
        <row r="9">
          <cell r="B9">
            <v>558</v>
          </cell>
          <cell r="C9" t="str">
            <v>Drury West 2</v>
          </cell>
          <cell r="D9" t="str">
            <v>Drury West (Stage 2)</v>
          </cell>
          <cell r="E9">
            <v>0</v>
          </cell>
          <cell r="F9">
            <v>130</v>
          </cell>
          <cell r="G9">
            <v>130</v>
          </cell>
          <cell r="H9">
            <v>130</v>
          </cell>
          <cell r="I9">
            <v>130</v>
          </cell>
          <cell r="J9">
            <v>130</v>
          </cell>
          <cell r="K9">
            <v>130</v>
          </cell>
          <cell r="L9">
            <v>130</v>
          </cell>
          <cell r="M9">
            <v>240</v>
          </cell>
          <cell r="N9">
            <v>240</v>
          </cell>
          <cell r="O9">
            <v>240</v>
          </cell>
          <cell r="P9">
            <v>240</v>
          </cell>
          <cell r="Q9">
            <v>335</v>
          </cell>
          <cell r="R9">
            <v>335</v>
          </cell>
          <cell r="S9">
            <v>335</v>
          </cell>
          <cell r="T9">
            <v>335</v>
          </cell>
          <cell r="U9">
            <v>1000</v>
          </cell>
          <cell r="V9">
            <v>1000</v>
          </cell>
          <cell r="W9">
            <v>1300</v>
          </cell>
          <cell r="X9">
            <v>1300</v>
          </cell>
          <cell r="Y9">
            <v>1300</v>
          </cell>
          <cell r="Z9">
            <v>1300</v>
          </cell>
          <cell r="AA9">
            <v>1300</v>
          </cell>
          <cell r="AB9">
            <v>1300</v>
          </cell>
          <cell r="AC9">
            <v>1300</v>
          </cell>
          <cell r="AD9">
            <v>1300</v>
          </cell>
          <cell r="AE9">
            <v>1300</v>
          </cell>
          <cell r="AF9">
            <v>1300</v>
          </cell>
          <cell r="AG9">
            <v>1300</v>
          </cell>
          <cell r="AH9">
            <v>1300</v>
          </cell>
          <cell r="AI9">
            <v>1300</v>
          </cell>
          <cell r="AJ9">
            <v>1300</v>
          </cell>
          <cell r="AK9">
            <v>1300</v>
          </cell>
          <cell r="AL9">
            <v>1300</v>
          </cell>
          <cell r="AM9">
            <v>1300</v>
          </cell>
          <cell r="AN9">
            <v>1300</v>
          </cell>
          <cell r="AO9">
            <v>1300</v>
          </cell>
          <cell r="AP9">
            <v>1300</v>
          </cell>
          <cell r="AQ9">
            <v>1300</v>
          </cell>
          <cell r="AR9">
            <v>1300</v>
          </cell>
        </row>
        <row r="10">
          <cell r="B10">
            <v>559</v>
          </cell>
          <cell r="C10" t="str">
            <v>Drury West 2</v>
          </cell>
          <cell r="D10" t="str">
            <v>Drury West (Stage 2)</v>
          </cell>
          <cell r="E10">
            <v>0</v>
          </cell>
          <cell r="F10">
            <v>130</v>
          </cell>
          <cell r="G10">
            <v>130</v>
          </cell>
          <cell r="H10">
            <v>130</v>
          </cell>
          <cell r="I10">
            <v>130</v>
          </cell>
          <cell r="J10">
            <v>130</v>
          </cell>
          <cell r="K10">
            <v>130</v>
          </cell>
          <cell r="L10">
            <v>130</v>
          </cell>
          <cell r="M10">
            <v>240</v>
          </cell>
          <cell r="N10">
            <v>240</v>
          </cell>
          <cell r="O10">
            <v>240</v>
          </cell>
          <cell r="P10">
            <v>240</v>
          </cell>
          <cell r="Q10">
            <v>335</v>
          </cell>
          <cell r="R10">
            <v>335</v>
          </cell>
          <cell r="S10">
            <v>335</v>
          </cell>
          <cell r="T10">
            <v>335</v>
          </cell>
          <cell r="U10">
            <v>1000</v>
          </cell>
          <cell r="V10">
            <v>1000</v>
          </cell>
          <cell r="W10">
            <v>1300</v>
          </cell>
          <cell r="X10">
            <v>1300</v>
          </cell>
          <cell r="Y10">
            <v>1300</v>
          </cell>
          <cell r="Z10">
            <v>1300</v>
          </cell>
          <cell r="AA10">
            <v>1300</v>
          </cell>
          <cell r="AB10">
            <v>1300</v>
          </cell>
          <cell r="AC10">
            <v>1300</v>
          </cell>
          <cell r="AD10">
            <v>1300</v>
          </cell>
          <cell r="AE10">
            <v>1300</v>
          </cell>
          <cell r="AF10">
            <v>1300</v>
          </cell>
          <cell r="AG10">
            <v>1300</v>
          </cell>
          <cell r="AH10">
            <v>1300</v>
          </cell>
          <cell r="AI10">
            <v>1300</v>
          </cell>
          <cell r="AJ10">
            <v>1300</v>
          </cell>
          <cell r="AK10">
            <v>1300</v>
          </cell>
          <cell r="AL10">
            <v>1300</v>
          </cell>
          <cell r="AM10">
            <v>1300</v>
          </cell>
          <cell r="AN10">
            <v>1300</v>
          </cell>
          <cell r="AO10">
            <v>1300</v>
          </cell>
          <cell r="AP10">
            <v>1300</v>
          </cell>
          <cell r="AQ10">
            <v>1300</v>
          </cell>
          <cell r="AR10">
            <v>1300</v>
          </cell>
        </row>
        <row r="11">
          <cell r="B11">
            <v>560</v>
          </cell>
          <cell r="C11" t="str">
            <v>Drury West 2</v>
          </cell>
          <cell r="D11" t="str">
            <v>Drury West (Stage 2)</v>
          </cell>
          <cell r="E11">
            <v>0</v>
          </cell>
          <cell r="F11">
            <v>130</v>
          </cell>
          <cell r="G11">
            <v>130</v>
          </cell>
          <cell r="H11">
            <v>130</v>
          </cell>
          <cell r="I11">
            <v>130</v>
          </cell>
          <cell r="J11">
            <v>130</v>
          </cell>
          <cell r="K11">
            <v>130</v>
          </cell>
          <cell r="L11">
            <v>130</v>
          </cell>
          <cell r="M11">
            <v>240</v>
          </cell>
          <cell r="N11">
            <v>240</v>
          </cell>
          <cell r="O11">
            <v>240</v>
          </cell>
          <cell r="P11">
            <v>240</v>
          </cell>
          <cell r="Q11">
            <v>335</v>
          </cell>
          <cell r="R11">
            <v>335</v>
          </cell>
          <cell r="S11">
            <v>335</v>
          </cell>
          <cell r="T11">
            <v>335</v>
          </cell>
          <cell r="U11">
            <v>1000</v>
          </cell>
          <cell r="V11">
            <v>1000</v>
          </cell>
          <cell r="W11">
            <v>1300</v>
          </cell>
          <cell r="X11">
            <v>1300</v>
          </cell>
          <cell r="Y11">
            <v>1300</v>
          </cell>
          <cell r="Z11">
            <v>1300</v>
          </cell>
          <cell r="AA11">
            <v>1300</v>
          </cell>
          <cell r="AB11">
            <v>1300</v>
          </cell>
          <cell r="AC11">
            <v>1300</v>
          </cell>
          <cell r="AD11">
            <v>1300</v>
          </cell>
          <cell r="AE11">
            <v>1300</v>
          </cell>
          <cell r="AF11">
            <v>1300</v>
          </cell>
          <cell r="AG11">
            <v>1300</v>
          </cell>
          <cell r="AH11">
            <v>1300</v>
          </cell>
          <cell r="AI11">
            <v>1300</v>
          </cell>
          <cell r="AJ11">
            <v>1300</v>
          </cell>
          <cell r="AK11">
            <v>1300</v>
          </cell>
          <cell r="AL11">
            <v>1300</v>
          </cell>
          <cell r="AM11">
            <v>1300</v>
          </cell>
          <cell r="AN11">
            <v>1300</v>
          </cell>
          <cell r="AO11">
            <v>1300</v>
          </cell>
          <cell r="AP11">
            <v>1300</v>
          </cell>
          <cell r="AQ11">
            <v>1300</v>
          </cell>
          <cell r="AR11">
            <v>1300</v>
          </cell>
        </row>
        <row r="12">
          <cell r="B12">
            <v>556</v>
          </cell>
          <cell r="C12" t="str">
            <v>Drury South</v>
          </cell>
          <cell r="D12" t="str">
            <v>Drury South</v>
          </cell>
          <cell r="E12">
            <v>0</v>
          </cell>
          <cell r="F12">
            <v>1000</v>
          </cell>
          <cell r="G12">
            <v>1000</v>
          </cell>
          <cell r="H12">
            <v>1300</v>
          </cell>
          <cell r="I12">
            <v>1300</v>
          </cell>
          <cell r="J12">
            <v>1300</v>
          </cell>
          <cell r="K12">
            <v>1300</v>
          </cell>
          <cell r="L12">
            <v>1300</v>
          </cell>
          <cell r="M12">
            <v>1300</v>
          </cell>
          <cell r="N12">
            <v>1300</v>
          </cell>
          <cell r="O12">
            <v>1300</v>
          </cell>
          <cell r="P12">
            <v>1300</v>
          </cell>
          <cell r="Q12">
            <v>1300</v>
          </cell>
          <cell r="R12">
            <v>1300</v>
          </cell>
          <cell r="S12">
            <v>1300</v>
          </cell>
          <cell r="T12">
            <v>1300</v>
          </cell>
          <cell r="U12">
            <v>1300</v>
          </cell>
          <cell r="V12">
            <v>1300</v>
          </cell>
          <cell r="W12">
            <v>1300</v>
          </cell>
          <cell r="X12">
            <v>1300</v>
          </cell>
          <cell r="Y12">
            <v>1300</v>
          </cell>
          <cell r="Z12">
            <v>1300</v>
          </cell>
          <cell r="AA12">
            <v>1300</v>
          </cell>
          <cell r="AB12">
            <v>1300</v>
          </cell>
          <cell r="AC12">
            <v>1300</v>
          </cell>
          <cell r="AD12">
            <v>1300</v>
          </cell>
          <cell r="AE12">
            <v>1300</v>
          </cell>
          <cell r="AF12">
            <v>1300</v>
          </cell>
          <cell r="AG12">
            <v>1300</v>
          </cell>
          <cell r="AH12">
            <v>1300</v>
          </cell>
          <cell r="AI12">
            <v>1300</v>
          </cell>
          <cell r="AJ12">
            <v>1300</v>
          </cell>
          <cell r="AK12">
            <v>1300</v>
          </cell>
          <cell r="AL12">
            <v>1300</v>
          </cell>
          <cell r="AM12">
            <v>1300</v>
          </cell>
          <cell r="AN12">
            <v>1300</v>
          </cell>
          <cell r="AO12">
            <v>1300</v>
          </cell>
          <cell r="AP12">
            <v>1300</v>
          </cell>
          <cell r="AQ12">
            <v>1300</v>
          </cell>
          <cell r="AR12">
            <v>1300</v>
          </cell>
        </row>
        <row r="13">
          <cell r="B13">
            <v>550</v>
          </cell>
          <cell r="C13" t="str">
            <v>Opaheke</v>
          </cell>
          <cell r="D13" t="str">
            <v>Opaheke</v>
          </cell>
          <cell r="E13">
            <v>0</v>
          </cell>
          <cell r="F13">
            <v>130</v>
          </cell>
          <cell r="G13">
            <v>130</v>
          </cell>
          <cell r="H13">
            <v>130</v>
          </cell>
          <cell r="I13">
            <v>130</v>
          </cell>
          <cell r="J13">
            <v>130</v>
          </cell>
          <cell r="K13">
            <v>240</v>
          </cell>
          <cell r="L13">
            <v>240</v>
          </cell>
          <cell r="M13">
            <v>240</v>
          </cell>
          <cell r="N13">
            <v>240</v>
          </cell>
          <cell r="O13">
            <v>335</v>
          </cell>
          <cell r="P13">
            <v>335</v>
          </cell>
          <cell r="Q13">
            <v>335</v>
          </cell>
          <cell r="R13">
            <v>335</v>
          </cell>
          <cell r="S13">
            <v>1000</v>
          </cell>
          <cell r="T13">
            <v>1000</v>
          </cell>
          <cell r="U13">
            <v>1300</v>
          </cell>
          <cell r="V13">
            <v>1300</v>
          </cell>
          <cell r="W13">
            <v>1300</v>
          </cell>
          <cell r="X13">
            <v>1300</v>
          </cell>
          <cell r="Y13">
            <v>1300</v>
          </cell>
          <cell r="Z13">
            <v>1300</v>
          </cell>
          <cell r="AA13">
            <v>1300</v>
          </cell>
          <cell r="AB13">
            <v>1300</v>
          </cell>
          <cell r="AC13">
            <v>1300</v>
          </cell>
          <cell r="AD13">
            <v>1300</v>
          </cell>
          <cell r="AE13">
            <v>1300</v>
          </cell>
          <cell r="AF13">
            <v>1300</v>
          </cell>
          <cell r="AG13">
            <v>1300</v>
          </cell>
          <cell r="AH13">
            <v>1300</v>
          </cell>
          <cell r="AI13">
            <v>1300</v>
          </cell>
          <cell r="AJ13">
            <v>1300</v>
          </cell>
          <cell r="AK13">
            <v>1300</v>
          </cell>
          <cell r="AL13">
            <v>1300</v>
          </cell>
          <cell r="AM13">
            <v>1300</v>
          </cell>
          <cell r="AN13">
            <v>1300</v>
          </cell>
          <cell r="AO13">
            <v>1300</v>
          </cell>
          <cell r="AP13">
            <v>1300</v>
          </cell>
          <cell r="AQ13">
            <v>1300</v>
          </cell>
          <cell r="AR13">
            <v>1300</v>
          </cell>
        </row>
        <row r="14">
          <cell r="B14">
            <v>551</v>
          </cell>
          <cell r="C14" t="str">
            <v>Opaheke</v>
          </cell>
          <cell r="D14" t="str">
            <v>Opaheke</v>
          </cell>
          <cell r="E14">
            <v>0</v>
          </cell>
          <cell r="F14">
            <v>130</v>
          </cell>
          <cell r="G14">
            <v>130</v>
          </cell>
          <cell r="H14">
            <v>130</v>
          </cell>
          <cell r="I14">
            <v>130</v>
          </cell>
          <cell r="J14">
            <v>130</v>
          </cell>
          <cell r="K14">
            <v>240</v>
          </cell>
          <cell r="L14">
            <v>240</v>
          </cell>
          <cell r="M14">
            <v>240</v>
          </cell>
          <cell r="N14">
            <v>240</v>
          </cell>
          <cell r="O14">
            <v>335</v>
          </cell>
          <cell r="P14">
            <v>335</v>
          </cell>
          <cell r="Q14">
            <v>335</v>
          </cell>
          <cell r="R14">
            <v>335</v>
          </cell>
          <cell r="S14">
            <v>1000</v>
          </cell>
          <cell r="T14">
            <v>1000</v>
          </cell>
          <cell r="U14">
            <v>1300</v>
          </cell>
          <cell r="V14">
            <v>1300</v>
          </cell>
          <cell r="W14">
            <v>1300</v>
          </cell>
          <cell r="X14">
            <v>1300</v>
          </cell>
          <cell r="Y14">
            <v>1300</v>
          </cell>
          <cell r="Z14">
            <v>1300</v>
          </cell>
          <cell r="AA14">
            <v>1300</v>
          </cell>
          <cell r="AB14">
            <v>1300</v>
          </cell>
          <cell r="AC14">
            <v>1300</v>
          </cell>
          <cell r="AD14">
            <v>1300</v>
          </cell>
          <cell r="AE14">
            <v>1300</v>
          </cell>
          <cell r="AF14">
            <v>1300</v>
          </cell>
          <cell r="AG14">
            <v>1300</v>
          </cell>
          <cell r="AH14">
            <v>1300</v>
          </cell>
          <cell r="AI14">
            <v>1300</v>
          </cell>
          <cell r="AJ14">
            <v>1300</v>
          </cell>
          <cell r="AK14">
            <v>1300</v>
          </cell>
          <cell r="AL14">
            <v>1300</v>
          </cell>
          <cell r="AM14">
            <v>1300</v>
          </cell>
          <cell r="AN14">
            <v>1300</v>
          </cell>
          <cell r="AO14">
            <v>1300</v>
          </cell>
          <cell r="AP14">
            <v>1300</v>
          </cell>
          <cell r="AQ14">
            <v>1300</v>
          </cell>
          <cell r="AR14">
            <v>1300</v>
          </cell>
        </row>
        <row r="15">
          <cell r="B15">
            <v>554</v>
          </cell>
          <cell r="C15" t="str">
            <v>Drury East</v>
          </cell>
          <cell r="D15" t="str">
            <v>Drury East PC</v>
          </cell>
          <cell r="E15">
            <v>0</v>
          </cell>
          <cell r="F15">
            <v>240</v>
          </cell>
          <cell r="G15">
            <v>240</v>
          </cell>
          <cell r="H15">
            <v>240</v>
          </cell>
          <cell r="I15">
            <v>240</v>
          </cell>
          <cell r="J15">
            <v>335</v>
          </cell>
          <cell r="K15">
            <v>335</v>
          </cell>
          <cell r="L15">
            <v>335</v>
          </cell>
          <cell r="M15">
            <v>335</v>
          </cell>
          <cell r="N15">
            <v>1000</v>
          </cell>
          <cell r="O15">
            <v>1000</v>
          </cell>
          <cell r="P15">
            <v>1300</v>
          </cell>
          <cell r="Q15">
            <v>1300</v>
          </cell>
          <cell r="R15">
            <v>1300</v>
          </cell>
          <cell r="S15">
            <v>1300</v>
          </cell>
          <cell r="T15">
            <v>1300</v>
          </cell>
          <cell r="U15">
            <v>1300</v>
          </cell>
          <cell r="V15">
            <v>1300</v>
          </cell>
          <cell r="W15">
            <v>1300</v>
          </cell>
          <cell r="X15">
            <v>1300</v>
          </cell>
          <cell r="Y15">
            <v>1300</v>
          </cell>
          <cell r="Z15">
            <v>1300</v>
          </cell>
          <cell r="AA15">
            <v>1300</v>
          </cell>
          <cell r="AB15">
            <v>1300</v>
          </cell>
          <cell r="AC15">
            <v>1300</v>
          </cell>
          <cell r="AD15">
            <v>1300</v>
          </cell>
          <cell r="AE15">
            <v>1300</v>
          </cell>
          <cell r="AF15">
            <v>1300</v>
          </cell>
          <cell r="AG15">
            <v>1300</v>
          </cell>
          <cell r="AH15">
            <v>1300</v>
          </cell>
          <cell r="AI15">
            <v>1300</v>
          </cell>
          <cell r="AJ15">
            <v>1300</v>
          </cell>
          <cell r="AK15">
            <v>1300</v>
          </cell>
          <cell r="AL15">
            <v>1300</v>
          </cell>
          <cell r="AM15">
            <v>1300</v>
          </cell>
          <cell r="AN15">
            <v>1300</v>
          </cell>
          <cell r="AO15">
            <v>1300</v>
          </cell>
          <cell r="AP15">
            <v>1300</v>
          </cell>
          <cell r="AQ15">
            <v>1300</v>
          </cell>
          <cell r="AR15">
            <v>1300</v>
          </cell>
        </row>
        <row r="16">
          <cell r="B16">
            <v>555</v>
          </cell>
          <cell r="C16" t="str">
            <v>Drury East</v>
          </cell>
          <cell r="D16"/>
          <cell r="E16">
            <v>0</v>
          </cell>
          <cell r="F16">
            <v>130</v>
          </cell>
          <cell r="G16">
            <v>130</v>
          </cell>
          <cell r="H16">
            <v>130</v>
          </cell>
          <cell r="I16">
            <v>130</v>
          </cell>
          <cell r="J16">
            <v>130</v>
          </cell>
          <cell r="K16">
            <v>130</v>
          </cell>
          <cell r="L16">
            <v>130</v>
          </cell>
          <cell r="M16">
            <v>240</v>
          </cell>
          <cell r="N16">
            <v>240</v>
          </cell>
          <cell r="O16">
            <v>240</v>
          </cell>
          <cell r="P16">
            <v>240</v>
          </cell>
          <cell r="Q16">
            <v>335</v>
          </cell>
          <cell r="R16">
            <v>335</v>
          </cell>
          <cell r="S16">
            <v>335</v>
          </cell>
          <cell r="T16">
            <v>335</v>
          </cell>
          <cell r="U16">
            <v>1000</v>
          </cell>
          <cell r="V16">
            <v>1000</v>
          </cell>
          <cell r="W16">
            <v>1300</v>
          </cell>
          <cell r="X16">
            <v>1300</v>
          </cell>
          <cell r="Y16">
            <v>1300</v>
          </cell>
          <cell r="Z16">
            <v>1300</v>
          </cell>
          <cell r="AA16">
            <v>1300</v>
          </cell>
          <cell r="AB16">
            <v>1300</v>
          </cell>
          <cell r="AC16">
            <v>1300</v>
          </cell>
          <cell r="AD16">
            <v>1300</v>
          </cell>
          <cell r="AE16">
            <v>1300</v>
          </cell>
          <cell r="AF16">
            <v>1300</v>
          </cell>
          <cell r="AG16">
            <v>1300</v>
          </cell>
          <cell r="AH16">
            <v>1300</v>
          </cell>
          <cell r="AI16">
            <v>1300</v>
          </cell>
          <cell r="AJ16">
            <v>1300</v>
          </cell>
          <cell r="AK16">
            <v>1300</v>
          </cell>
          <cell r="AL16">
            <v>1300</v>
          </cell>
          <cell r="AM16">
            <v>1300</v>
          </cell>
          <cell r="AN16">
            <v>1300</v>
          </cell>
          <cell r="AO16">
            <v>1300</v>
          </cell>
          <cell r="AP16">
            <v>1300</v>
          </cell>
          <cell r="AQ16">
            <v>1300</v>
          </cell>
          <cell r="AR16">
            <v>1300</v>
          </cell>
        </row>
        <row r="17">
          <cell r="B17"/>
          <cell r="C17"/>
          <cell r="D17"/>
          <cell r="E17"/>
          <cell r="F17"/>
          <cell r="G17"/>
          <cell r="H17"/>
          <cell r="I17"/>
          <cell r="J17"/>
          <cell r="K17"/>
          <cell r="L17"/>
          <cell r="M17"/>
          <cell r="N17"/>
          <cell r="O17"/>
          <cell r="P17"/>
          <cell r="Q17"/>
          <cell r="R17"/>
          <cell r="S17"/>
          <cell r="T17"/>
          <cell r="U17"/>
          <cell r="V17"/>
          <cell r="W17"/>
          <cell r="X17"/>
          <cell r="Y17"/>
          <cell r="Z17"/>
          <cell r="AA17"/>
          <cell r="AB17"/>
          <cell r="AC17"/>
          <cell r="AD17"/>
          <cell r="AE17"/>
          <cell r="AF17"/>
          <cell r="AG17"/>
        </row>
        <row r="18">
          <cell r="B18"/>
          <cell r="C18"/>
          <cell r="D18"/>
          <cell r="E18"/>
          <cell r="F18"/>
          <cell r="G18"/>
          <cell r="H18"/>
          <cell r="I18"/>
          <cell r="J18"/>
          <cell r="K18"/>
          <cell r="L18"/>
          <cell r="M18"/>
          <cell r="N18"/>
          <cell r="O18"/>
          <cell r="P18"/>
          <cell r="Q18"/>
          <cell r="R18"/>
          <cell r="S18"/>
          <cell r="T18"/>
          <cell r="U18"/>
          <cell r="V18"/>
          <cell r="W18"/>
          <cell r="X18"/>
          <cell r="Y18"/>
          <cell r="Z18"/>
          <cell r="AA18"/>
          <cell r="AB18"/>
          <cell r="AC18"/>
          <cell r="AD18"/>
          <cell r="AE18"/>
          <cell r="AF18"/>
          <cell r="AG18"/>
        </row>
        <row r="19">
          <cell r="B19"/>
          <cell r="C19"/>
          <cell r="D19"/>
          <cell r="E19"/>
          <cell r="F19"/>
          <cell r="G19"/>
          <cell r="H19"/>
          <cell r="I19"/>
          <cell r="J19"/>
          <cell r="K19"/>
          <cell r="L19"/>
          <cell r="M19"/>
          <cell r="N19"/>
          <cell r="O19"/>
          <cell r="P19"/>
          <cell r="Q19"/>
          <cell r="R19"/>
          <cell r="S19"/>
          <cell r="T19"/>
          <cell r="U19"/>
          <cell r="V19"/>
          <cell r="W19"/>
          <cell r="X19"/>
          <cell r="Y19"/>
          <cell r="Z19"/>
          <cell r="AA19"/>
          <cell r="AB19"/>
          <cell r="AC19"/>
          <cell r="AD19"/>
          <cell r="AE19"/>
          <cell r="AF19"/>
          <cell r="AG19"/>
        </row>
        <row r="20">
          <cell r="B20"/>
          <cell r="C20"/>
          <cell r="D20"/>
          <cell r="E20"/>
          <cell r="F20"/>
          <cell r="G20"/>
          <cell r="H20"/>
          <cell r="I20"/>
          <cell r="J20"/>
          <cell r="K20"/>
          <cell r="L20"/>
          <cell r="M20"/>
          <cell r="N20"/>
          <cell r="O20"/>
          <cell r="P20"/>
          <cell r="Q20"/>
          <cell r="R20"/>
          <cell r="S20"/>
          <cell r="T20"/>
          <cell r="U20"/>
          <cell r="V20"/>
          <cell r="W20"/>
          <cell r="X20"/>
          <cell r="Y20"/>
          <cell r="Z20"/>
          <cell r="AA20"/>
          <cell r="AB20"/>
          <cell r="AC20"/>
          <cell r="AD20"/>
          <cell r="AE20"/>
          <cell r="AF20"/>
          <cell r="AG20"/>
        </row>
        <row r="32">
          <cell r="B32" t="str">
            <v>561a</v>
          </cell>
          <cell r="C32" t="str">
            <v>Drury West 1</v>
          </cell>
          <cell r="D32" t="str">
            <v>Auranga Existing Development</v>
          </cell>
          <cell r="E32">
            <v>0</v>
          </cell>
          <cell r="F32">
            <v>1000</v>
          </cell>
          <cell r="G32">
            <v>1050.786640905327</v>
          </cell>
          <cell r="H32">
            <v>1453.0374011218303</v>
          </cell>
          <cell r="I32">
            <v>1556.2030566014803</v>
          </cell>
          <cell r="J32">
            <v>1666.6934736201854</v>
          </cell>
          <cell r="K32">
            <v>1785.0287102472187</v>
          </cell>
          <cell r="L32">
            <v>1911.765748674771</v>
          </cell>
          <cell r="M32">
            <v>2047.5011168306798</v>
          </cell>
          <cell r="N32">
            <v>2192.8736961256582</v>
          </cell>
          <cell r="O32">
            <v>2348.5677285505799</v>
          </cell>
          <cell r="P32">
            <v>2515.3160372776706</v>
          </cell>
          <cell r="Q32">
            <v>2693.9034759243855</v>
          </cell>
          <cell r="R32">
            <v>2885.1706227150162</v>
          </cell>
          <cell r="S32">
            <v>3090.0177369277822</v>
          </cell>
          <cell r="T32">
            <v>3309.4089962496546</v>
          </cell>
          <cell r="U32">
            <v>3544.3770349833794</v>
          </cell>
          <cell r="V32">
            <v>3796.0278044671995</v>
          </cell>
          <cell r="W32">
            <v>4065.5457785843705</v>
          </cell>
          <cell r="X32">
            <v>4354.19952886386</v>
          </cell>
          <cell r="Y32">
            <v>4663.3476954131938</v>
          </cell>
          <cell r="Z32">
            <v>4994.4453817875301</v>
          </cell>
          <cell r="AA32">
            <v>5349.0510038944449</v>
          </cell>
          <cell r="AB32">
            <v>5728.8336251709507</v>
          </cell>
          <cell r="AC32">
            <v>6135.5808125580879</v>
          </cell>
          <cell r="AD32">
            <v>6571.2070502497118</v>
          </cell>
          <cell r="AE32">
            <v>7037.762750817441</v>
          </cell>
          <cell r="AF32">
            <v>7537.4439061254789</v>
          </cell>
          <cell r="AG32">
            <v>8072.6024234603874</v>
          </cell>
          <cell r="AH32">
            <v>8645.7571955260755</v>
          </cell>
          <cell r="AI32">
            <v>9259.6059564084262</v>
          </cell>
          <cell r="AJ32">
            <v>9917.0379793134252</v>
          </cell>
          <cell r="AK32">
            <v>10621.147675844677</v>
          </cell>
          <cell r="AL32">
            <v>11375.249160829648</v>
          </cell>
          <cell r="AM32">
            <v>12182.891851248552</v>
          </cell>
          <cell r="AN32">
            <v>13047.8771726872</v>
          </cell>
          <cell r="AO32">
            <v>13974.276451947992</v>
          </cell>
          <cell r="AP32">
            <v>14966.450080036298</v>
          </cell>
          <cell r="AQ32">
            <v>16029.068035718876</v>
          </cell>
          <cell r="AR32">
            <v>17167.131866254917</v>
          </cell>
        </row>
        <row r="33">
          <cell r="B33">
            <v>561</v>
          </cell>
          <cell r="C33" t="str">
            <v>Drury West 1</v>
          </cell>
          <cell r="D33" t="str">
            <v>Drury West (Stage 1) (remainder)</v>
          </cell>
          <cell r="E33">
            <v>0</v>
          </cell>
          <cell r="F33">
            <v>130</v>
          </cell>
          <cell r="G33">
            <v>136.60226331769252</v>
          </cell>
          <cell r="H33">
            <v>145.30374011218305</v>
          </cell>
          <cell r="I33">
            <v>155.62030566014803</v>
          </cell>
          <cell r="J33">
            <v>166.66934736201856</v>
          </cell>
          <cell r="K33">
            <v>178.50287102472186</v>
          </cell>
          <cell r="L33">
            <v>191.17657486747709</v>
          </cell>
          <cell r="M33">
            <v>378.00020618412549</v>
          </cell>
          <cell r="N33">
            <v>404.83822082319841</v>
          </cell>
          <cell r="O33">
            <v>433.58173450164549</v>
          </cell>
          <cell r="P33">
            <v>464.36603765126227</v>
          </cell>
          <cell r="Q33">
            <v>694.19820341128388</v>
          </cell>
          <cell r="R33">
            <v>743.48627585348493</v>
          </cell>
          <cell r="S33">
            <v>796.27380143908238</v>
          </cell>
          <cell r="T33">
            <v>852.80924134125712</v>
          </cell>
          <cell r="U33">
            <v>2726.4438730641382</v>
          </cell>
          <cell r="V33">
            <v>2920.0213880516917</v>
          </cell>
          <cell r="W33">
            <v>4065.5457785843705</v>
          </cell>
          <cell r="X33">
            <v>4354.19952886386</v>
          </cell>
          <cell r="Y33">
            <v>4663.3476954131938</v>
          </cell>
          <cell r="Z33">
            <v>4994.4453817875301</v>
          </cell>
          <cell r="AA33">
            <v>5349.0510038944449</v>
          </cell>
          <cell r="AB33">
            <v>5728.8336251709507</v>
          </cell>
          <cell r="AC33">
            <v>6135.5808125580879</v>
          </cell>
          <cell r="AD33">
            <v>6571.2070502497118</v>
          </cell>
          <cell r="AE33">
            <v>7037.762750817441</v>
          </cell>
          <cell r="AF33">
            <v>7537.4439061254789</v>
          </cell>
          <cell r="AG33">
            <v>8072.6024234603874</v>
          </cell>
          <cell r="AH33">
            <v>8645.7571955260755</v>
          </cell>
          <cell r="AI33">
            <v>9259.6059564084262</v>
          </cell>
          <cell r="AJ33">
            <v>9917.0379793134252</v>
          </cell>
          <cell r="AK33">
            <v>10621.147675844677</v>
          </cell>
          <cell r="AL33">
            <v>11375.249160829648</v>
          </cell>
          <cell r="AM33">
            <v>12182.891851248552</v>
          </cell>
          <cell r="AN33">
            <v>13047.8771726872</v>
          </cell>
          <cell r="AO33">
            <v>13974.276451947992</v>
          </cell>
          <cell r="AP33">
            <v>14966.450080036298</v>
          </cell>
          <cell r="AQ33">
            <v>16029.068035718876</v>
          </cell>
          <cell r="AR33">
            <v>17167.131866254917</v>
          </cell>
        </row>
        <row r="34">
          <cell r="B34">
            <v>562</v>
          </cell>
          <cell r="C34" t="str">
            <v>Drury West 1</v>
          </cell>
          <cell r="D34">
            <v>0</v>
          </cell>
          <cell r="E34">
            <v>0</v>
          </cell>
          <cell r="F34">
            <v>130</v>
          </cell>
          <cell r="G34">
            <v>136.60226331769252</v>
          </cell>
          <cell r="H34">
            <v>145.30374011218305</v>
          </cell>
          <cell r="I34">
            <v>155.62030566014803</v>
          </cell>
          <cell r="J34">
            <v>166.66934736201856</v>
          </cell>
          <cell r="K34">
            <v>178.50287102472186</v>
          </cell>
          <cell r="L34">
            <v>191.17657486747709</v>
          </cell>
          <cell r="M34">
            <v>378.00020618412549</v>
          </cell>
          <cell r="N34">
            <v>404.83822082319841</v>
          </cell>
          <cell r="O34">
            <v>433.58173450164549</v>
          </cell>
          <cell r="P34">
            <v>464.36603765126227</v>
          </cell>
          <cell r="Q34">
            <v>694.19820341128388</v>
          </cell>
          <cell r="R34">
            <v>743.48627585348493</v>
          </cell>
          <cell r="S34">
            <v>796.27380143908238</v>
          </cell>
          <cell r="T34">
            <v>852.80924134125712</v>
          </cell>
          <cell r="U34">
            <v>2726.4438730641382</v>
          </cell>
          <cell r="V34">
            <v>2920.0213880516917</v>
          </cell>
          <cell r="W34">
            <v>4065.5457785843705</v>
          </cell>
          <cell r="X34">
            <v>4354.19952886386</v>
          </cell>
          <cell r="Y34">
            <v>4663.3476954131938</v>
          </cell>
          <cell r="Z34">
            <v>4994.4453817875301</v>
          </cell>
          <cell r="AA34">
            <v>5349.0510038944449</v>
          </cell>
          <cell r="AB34">
            <v>5728.8336251709507</v>
          </cell>
          <cell r="AC34">
            <v>6135.5808125580879</v>
          </cell>
          <cell r="AD34">
            <v>6571.2070502497118</v>
          </cell>
          <cell r="AE34">
            <v>7037.762750817441</v>
          </cell>
          <cell r="AF34">
            <v>7537.4439061254789</v>
          </cell>
          <cell r="AG34">
            <v>8072.6024234603874</v>
          </cell>
          <cell r="AH34">
            <v>8645.7571955260755</v>
          </cell>
          <cell r="AI34">
            <v>9259.6059564084262</v>
          </cell>
          <cell r="AJ34">
            <v>9917.0379793134252</v>
          </cell>
          <cell r="AK34">
            <v>10621.147675844677</v>
          </cell>
          <cell r="AL34">
            <v>11375.249160829648</v>
          </cell>
          <cell r="AM34">
            <v>12182.891851248552</v>
          </cell>
          <cell r="AN34">
            <v>13047.8771726872</v>
          </cell>
          <cell r="AO34">
            <v>13974.276451947992</v>
          </cell>
          <cell r="AP34">
            <v>14966.450080036298</v>
          </cell>
          <cell r="AQ34">
            <v>16029.068035718876</v>
          </cell>
          <cell r="AR34">
            <v>17167.131866254917</v>
          </cell>
        </row>
        <row r="35">
          <cell r="B35">
            <v>557</v>
          </cell>
          <cell r="C35" t="str">
            <v>Drury West 2</v>
          </cell>
          <cell r="D35" t="str">
            <v>Drury West (Stage 2)</v>
          </cell>
          <cell r="E35">
            <v>0</v>
          </cell>
          <cell r="F35">
            <v>130</v>
          </cell>
          <cell r="G35">
            <v>136.60226331769252</v>
          </cell>
          <cell r="H35">
            <v>145.30374011218305</v>
          </cell>
          <cell r="I35">
            <v>155.62030566014803</v>
          </cell>
          <cell r="J35">
            <v>166.66934736201856</v>
          </cell>
          <cell r="K35">
            <v>178.50287102472186</v>
          </cell>
          <cell r="L35">
            <v>191.17657486747709</v>
          </cell>
          <cell r="M35">
            <v>378.00020618412549</v>
          </cell>
          <cell r="N35">
            <v>404.83822082319841</v>
          </cell>
          <cell r="O35">
            <v>433.58173450164549</v>
          </cell>
          <cell r="P35">
            <v>464.36603765126227</v>
          </cell>
          <cell r="Q35">
            <v>694.19820341128388</v>
          </cell>
          <cell r="R35">
            <v>743.48627585348493</v>
          </cell>
          <cell r="S35">
            <v>796.27380143908238</v>
          </cell>
          <cell r="T35">
            <v>852.80924134125712</v>
          </cell>
          <cell r="U35">
            <v>2726.4438730641382</v>
          </cell>
          <cell r="V35">
            <v>2920.0213880516917</v>
          </cell>
          <cell r="W35">
            <v>4065.5457785843705</v>
          </cell>
          <cell r="X35">
            <v>4354.19952886386</v>
          </cell>
          <cell r="Y35">
            <v>4663.3476954131938</v>
          </cell>
          <cell r="Z35">
            <v>4994.4453817875301</v>
          </cell>
          <cell r="AA35">
            <v>5349.0510038944449</v>
          </cell>
          <cell r="AB35">
            <v>5728.8336251709507</v>
          </cell>
          <cell r="AC35">
            <v>6135.5808125580879</v>
          </cell>
          <cell r="AD35">
            <v>6571.2070502497118</v>
          </cell>
          <cell r="AE35">
            <v>7037.762750817441</v>
          </cell>
          <cell r="AF35">
            <v>7537.4439061254789</v>
          </cell>
          <cell r="AG35">
            <v>8072.6024234603874</v>
          </cell>
          <cell r="AH35">
            <v>8645.7571955260755</v>
          </cell>
          <cell r="AI35">
            <v>9259.6059564084262</v>
          </cell>
          <cell r="AJ35">
            <v>9917.0379793134252</v>
          </cell>
          <cell r="AK35">
            <v>10621.147675844677</v>
          </cell>
          <cell r="AL35">
            <v>11375.249160829648</v>
          </cell>
          <cell r="AM35">
            <v>12182.891851248552</v>
          </cell>
          <cell r="AN35">
            <v>13047.8771726872</v>
          </cell>
          <cell r="AO35">
            <v>13974.276451947992</v>
          </cell>
          <cell r="AP35">
            <v>14966.450080036298</v>
          </cell>
          <cell r="AQ35">
            <v>16029.068035718876</v>
          </cell>
          <cell r="AR35">
            <v>17167.131866254917</v>
          </cell>
        </row>
        <row r="36">
          <cell r="B36">
            <v>558</v>
          </cell>
          <cell r="C36" t="str">
            <v>Drury West 2</v>
          </cell>
          <cell r="D36" t="str">
            <v>Drury West (Stage 2)</v>
          </cell>
          <cell r="E36">
            <v>0</v>
          </cell>
          <cell r="F36">
            <v>130</v>
          </cell>
          <cell r="G36">
            <v>136.60226331769252</v>
          </cell>
          <cell r="H36">
            <v>145.30374011218305</v>
          </cell>
          <cell r="I36">
            <v>155.62030566014803</v>
          </cell>
          <cell r="J36">
            <v>166.66934736201856</v>
          </cell>
          <cell r="K36">
            <v>178.50287102472186</v>
          </cell>
          <cell r="L36">
            <v>191.17657486747709</v>
          </cell>
          <cell r="M36">
            <v>378.00020618412549</v>
          </cell>
          <cell r="N36">
            <v>404.83822082319841</v>
          </cell>
          <cell r="O36">
            <v>433.58173450164549</v>
          </cell>
          <cell r="P36">
            <v>464.36603765126227</v>
          </cell>
          <cell r="Q36">
            <v>694.19820341128388</v>
          </cell>
          <cell r="R36">
            <v>743.48627585348493</v>
          </cell>
          <cell r="S36">
            <v>796.27380143908238</v>
          </cell>
          <cell r="T36">
            <v>852.80924134125712</v>
          </cell>
          <cell r="U36">
            <v>2726.4438730641382</v>
          </cell>
          <cell r="V36">
            <v>2920.0213880516917</v>
          </cell>
          <cell r="W36">
            <v>4065.5457785843705</v>
          </cell>
          <cell r="X36">
            <v>4354.19952886386</v>
          </cell>
          <cell r="Y36">
            <v>4663.3476954131938</v>
          </cell>
          <cell r="Z36">
            <v>4994.4453817875301</v>
          </cell>
          <cell r="AA36">
            <v>5349.0510038944449</v>
          </cell>
          <cell r="AB36">
            <v>5728.8336251709507</v>
          </cell>
          <cell r="AC36">
            <v>6135.5808125580879</v>
          </cell>
          <cell r="AD36">
            <v>6571.2070502497118</v>
          </cell>
          <cell r="AE36">
            <v>7037.762750817441</v>
          </cell>
          <cell r="AF36">
            <v>7537.4439061254789</v>
          </cell>
          <cell r="AG36">
            <v>8072.6024234603874</v>
          </cell>
          <cell r="AH36">
            <v>8645.7571955260755</v>
          </cell>
          <cell r="AI36">
            <v>9259.6059564084262</v>
          </cell>
          <cell r="AJ36">
            <v>9917.0379793134252</v>
          </cell>
          <cell r="AK36">
            <v>10621.147675844677</v>
          </cell>
          <cell r="AL36">
            <v>11375.249160829648</v>
          </cell>
          <cell r="AM36">
            <v>12182.891851248552</v>
          </cell>
          <cell r="AN36">
            <v>13047.8771726872</v>
          </cell>
          <cell r="AO36">
            <v>13974.276451947992</v>
          </cell>
          <cell r="AP36">
            <v>14966.450080036298</v>
          </cell>
          <cell r="AQ36">
            <v>16029.068035718876</v>
          </cell>
          <cell r="AR36">
            <v>17167.131866254917</v>
          </cell>
        </row>
        <row r="37">
          <cell r="B37">
            <v>559</v>
          </cell>
          <cell r="C37" t="str">
            <v>Drury West 2</v>
          </cell>
          <cell r="D37" t="str">
            <v>Drury West (Stage 2)</v>
          </cell>
          <cell r="E37">
            <v>0</v>
          </cell>
          <cell r="F37">
            <v>130</v>
          </cell>
          <cell r="G37">
            <v>136.60226331769252</v>
          </cell>
          <cell r="H37">
            <v>145.30374011218305</v>
          </cell>
          <cell r="I37">
            <v>155.62030566014803</v>
          </cell>
          <cell r="J37">
            <v>166.66934736201856</v>
          </cell>
          <cell r="K37">
            <v>178.50287102472186</v>
          </cell>
          <cell r="L37">
            <v>191.17657486747709</v>
          </cell>
          <cell r="M37">
            <v>378.00020618412549</v>
          </cell>
          <cell r="N37">
            <v>404.83822082319841</v>
          </cell>
          <cell r="O37">
            <v>433.58173450164549</v>
          </cell>
          <cell r="P37">
            <v>464.36603765126227</v>
          </cell>
          <cell r="Q37">
            <v>694.19820341128388</v>
          </cell>
          <cell r="R37">
            <v>743.48627585348493</v>
          </cell>
          <cell r="S37">
            <v>796.27380143908238</v>
          </cell>
          <cell r="T37">
            <v>852.80924134125712</v>
          </cell>
          <cell r="U37">
            <v>2726.4438730641382</v>
          </cell>
          <cell r="V37">
            <v>2920.0213880516917</v>
          </cell>
          <cell r="W37">
            <v>4065.5457785843705</v>
          </cell>
          <cell r="X37">
            <v>4354.19952886386</v>
          </cell>
          <cell r="Y37">
            <v>4663.3476954131938</v>
          </cell>
          <cell r="Z37">
            <v>4994.4453817875301</v>
          </cell>
          <cell r="AA37">
            <v>5349.0510038944449</v>
          </cell>
          <cell r="AB37">
            <v>5728.8336251709507</v>
          </cell>
          <cell r="AC37">
            <v>6135.5808125580879</v>
          </cell>
          <cell r="AD37">
            <v>6571.2070502497118</v>
          </cell>
          <cell r="AE37">
            <v>7037.762750817441</v>
          </cell>
          <cell r="AF37">
            <v>7537.4439061254789</v>
          </cell>
          <cell r="AG37">
            <v>8072.6024234603874</v>
          </cell>
          <cell r="AH37">
            <v>8645.7571955260755</v>
          </cell>
          <cell r="AI37">
            <v>9259.6059564084262</v>
          </cell>
          <cell r="AJ37">
            <v>9917.0379793134252</v>
          </cell>
          <cell r="AK37">
            <v>10621.147675844677</v>
          </cell>
          <cell r="AL37">
            <v>11375.249160829648</v>
          </cell>
          <cell r="AM37">
            <v>12182.891851248552</v>
          </cell>
          <cell r="AN37">
            <v>13047.8771726872</v>
          </cell>
          <cell r="AO37">
            <v>13974.276451947992</v>
          </cell>
          <cell r="AP37">
            <v>14966.450080036298</v>
          </cell>
          <cell r="AQ37">
            <v>16029.068035718876</v>
          </cell>
          <cell r="AR37">
            <v>17167.131866254917</v>
          </cell>
        </row>
        <row r="38">
          <cell r="B38">
            <v>560</v>
          </cell>
          <cell r="C38" t="str">
            <v>Drury West 2</v>
          </cell>
          <cell r="D38" t="str">
            <v>Drury West (Stage 2)</v>
          </cell>
          <cell r="E38">
            <v>0</v>
          </cell>
          <cell r="F38">
            <v>130</v>
          </cell>
          <cell r="G38">
            <v>136.60226331769252</v>
          </cell>
          <cell r="H38">
            <v>145.30374011218305</v>
          </cell>
          <cell r="I38">
            <v>155.62030566014803</v>
          </cell>
          <cell r="J38">
            <v>166.66934736201856</v>
          </cell>
          <cell r="K38">
            <v>178.50287102472186</v>
          </cell>
          <cell r="L38">
            <v>191.17657486747709</v>
          </cell>
          <cell r="M38">
            <v>378.00020618412549</v>
          </cell>
          <cell r="N38">
            <v>404.83822082319841</v>
          </cell>
          <cell r="O38">
            <v>433.58173450164549</v>
          </cell>
          <cell r="P38">
            <v>464.36603765126227</v>
          </cell>
          <cell r="Q38">
            <v>694.19820341128388</v>
          </cell>
          <cell r="R38">
            <v>743.48627585348493</v>
          </cell>
          <cell r="S38">
            <v>796.27380143908238</v>
          </cell>
          <cell r="T38">
            <v>852.80924134125712</v>
          </cell>
          <cell r="U38">
            <v>2726.4438730641382</v>
          </cell>
          <cell r="V38">
            <v>2920.0213880516917</v>
          </cell>
          <cell r="W38">
            <v>4065.5457785843705</v>
          </cell>
          <cell r="X38">
            <v>4354.19952886386</v>
          </cell>
          <cell r="Y38">
            <v>4663.3476954131938</v>
          </cell>
          <cell r="Z38">
            <v>4994.4453817875301</v>
          </cell>
          <cell r="AA38">
            <v>5349.0510038944449</v>
          </cell>
          <cell r="AB38">
            <v>5728.8336251709507</v>
          </cell>
          <cell r="AC38">
            <v>6135.5808125580879</v>
          </cell>
          <cell r="AD38">
            <v>6571.2070502497118</v>
          </cell>
          <cell r="AE38">
            <v>7037.762750817441</v>
          </cell>
          <cell r="AF38">
            <v>7537.4439061254789</v>
          </cell>
          <cell r="AG38">
            <v>8072.6024234603874</v>
          </cell>
          <cell r="AH38">
            <v>8645.7571955260755</v>
          </cell>
          <cell r="AI38">
            <v>9259.6059564084262</v>
          </cell>
          <cell r="AJ38">
            <v>9917.0379793134252</v>
          </cell>
          <cell r="AK38">
            <v>10621.147675844677</v>
          </cell>
          <cell r="AL38">
            <v>11375.249160829648</v>
          </cell>
          <cell r="AM38">
            <v>12182.891851248552</v>
          </cell>
          <cell r="AN38">
            <v>13047.8771726872</v>
          </cell>
          <cell r="AO38">
            <v>13974.276451947992</v>
          </cell>
          <cell r="AP38">
            <v>14966.450080036298</v>
          </cell>
          <cell r="AQ38">
            <v>16029.068035718876</v>
          </cell>
          <cell r="AR38">
            <v>17167.131866254917</v>
          </cell>
        </row>
        <row r="39">
          <cell r="B39">
            <v>556</v>
          </cell>
          <cell r="C39" t="str">
            <v>Drury South</v>
          </cell>
          <cell r="D39" t="str">
            <v>Drury South</v>
          </cell>
          <cell r="E39">
            <v>0</v>
          </cell>
          <cell r="F39">
            <v>1000</v>
          </cell>
          <cell r="G39">
            <v>1050.786640905327</v>
          </cell>
          <cell r="H39">
            <v>1453.0374011218303</v>
          </cell>
          <cell r="I39">
            <v>1556.2030566014803</v>
          </cell>
          <cell r="J39">
            <v>1666.6934736201854</v>
          </cell>
          <cell r="K39">
            <v>1785.0287102472187</v>
          </cell>
          <cell r="L39">
            <v>1911.765748674771</v>
          </cell>
          <cell r="M39">
            <v>2047.5011168306798</v>
          </cell>
          <cell r="N39">
            <v>2192.8736961256582</v>
          </cell>
          <cell r="O39">
            <v>2348.5677285505799</v>
          </cell>
          <cell r="P39">
            <v>2515.3160372776706</v>
          </cell>
          <cell r="Q39">
            <v>2693.9034759243855</v>
          </cell>
          <cell r="R39">
            <v>2885.1706227150162</v>
          </cell>
          <cell r="S39">
            <v>3090.0177369277822</v>
          </cell>
          <cell r="T39">
            <v>3309.4089962496546</v>
          </cell>
          <cell r="U39">
            <v>3544.3770349833794</v>
          </cell>
          <cell r="V39">
            <v>3796.0278044671995</v>
          </cell>
          <cell r="W39">
            <v>4065.5457785843705</v>
          </cell>
          <cell r="X39">
            <v>4354.19952886386</v>
          </cell>
          <cell r="Y39">
            <v>4663.3476954131938</v>
          </cell>
          <cell r="Z39">
            <v>4994.4453817875301</v>
          </cell>
          <cell r="AA39">
            <v>5349.0510038944449</v>
          </cell>
          <cell r="AB39">
            <v>5728.8336251709507</v>
          </cell>
          <cell r="AC39">
            <v>6135.5808125580879</v>
          </cell>
          <cell r="AD39">
            <v>6571.2070502497118</v>
          </cell>
          <cell r="AE39">
            <v>7037.762750817441</v>
          </cell>
          <cell r="AF39">
            <v>7537.4439061254789</v>
          </cell>
          <cell r="AG39">
            <v>8072.6024234603874</v>
          </cell>
          <cell r="AH39">
            <v>8645.7571955260755</v>
          </cell>
          <cell r="AI39">
            <v>9259.6059564084262</v>
          </cell>
          <cell r="AJ39">
            <v>9917.0379793134252</v>
          </cell>
          <cell r="AK39">
            <v>10621.147675844677</v>
          </cell>
          <cell r="AL39">
            <v>11375.249160829648</v>
          </cell>
          <cell r="AM39">
            <v>12182.891851248552</v>
          </cell>
          <cell r="AN39">
            <v>13047.8771726872</v>
          </cell>
          <cell r="AO39">
            <v>13974.276451947992</v>
          </cell>
          <cell r="AP39">
            <v>14966.450080036298</v>
          </cell>
          <cell r="AQ39">
            <v>16029.068035718876</v>
          </cell>
          <cell r="AR39">
            <v>17167.131866254917</v>
          </cell>
        </row>
        <row r="40">
          <cell r="B40">
            <v>550</v>
          </cell>
          <cell r="C40" t="str">
            <v>Opaheke</v>
          </cell>
          <cell r="D40" t="str">
            <v>Opaheke</v>
          </cell>
          <cell r="E40">
            <v>0</v>
          </cell>
          <cell r="F40">
            <v>130</v>
          </cell>
          <cell r="G40">
            <v>136.60226331769252</v>
          </cell>
          <cell r="H40">
            <v>145.30374011218305</v>
          </cell>
          <cell r="I40">
            <v>155.62030566014803</v>
          </cell>
          <cell r="J40">
            <v>166.66934736201856</v>
          </cell>
          <cell r="K40">
            <v>329.54376189179419</v>
          </cell>
          <cell r="L40">
            <v>352.94136898611157</v>
          </cell>
          <cell r="M40">
            <v>378.00020618412549</v>
          </cell>
          <cell r="N40">
            <v>404.83822082319841</v>
          </cell>
          <cell r="O40">
            <v>605.2078377418801</v>
          </cell>
          <cell r="P40">
            <v>648.17759422155359</v>
          </cell>
          <cell r="Q40">
            <v>694.19820341128388</v>
          </cell>
          <cell r="R40">
            <v>743.48627585348493</v>
          </cell>
          <cell r="S40">
            <v>2376.9367207136788</v>
          </cell>
          <cell r="T40">
            <v>2545.6992278843495</v>
          </cell>
          <cell r="U40">
            <v>3544.3770349833794</v>
          </cell>
          <cell r="V40">
            <v>3796.0278044671995</v>
          </cell>
          <cell r="W40">
            <v>4065.5457785843705</v>
          </cell>
          <cell r="X40">
            <v>4354.19952886386</v>
          </cell>
          <cell r="Y40">
            <v>4663.3476954131938</v>
          </cell>
          <cell r="Z40">
            <v>4994.4453817875301</v>
          </cell>
          <cell r="AA40">
            <v>5349.0510038944449</v>
          </cell>
          <cell r="AB40">
            <v>5728.8336251709507</v>
          </cell>
          <cell r="AC40">
            <v>6135.5808125580879</v>
          </cell>
          <cell r="AD40">
            <v>6571.2070502497118</v>
          </cell>
          <cell r="AE40">
            <v>7037.762750817441</v>
          </cell>
          <cell r="AF40">
            <v>7537.4439061254789</v>
          </cell>
          <cell r="AG40">
            <v>8072.6024234603874</v>
          </cell>
          <cell r="AH40">
            <v>8645.7571955260755</v>
          </cell>
          <cell r="AI40">
            <v>9259.6059564084262</v>
          </cell>
          <cell r="AJ40">
            <v>9917.0379793134252</v>
          </cell>
          <cell r="AK40">
            <v>10621.147675844677</v>
          </cell>
          <cell r="AL40">
            <v>11375.249160829648</v>
          </cell>
          <cell r="AM40">
            <v>12182.891851248552</v>
          </cell>
          <cell r="AN40">
            <v>13047.8771726872</v>
          </cell>
          <cell r="AO40">
            <v>13974.276451947992</v>
          </cell>
          <cell r="AP40">
            <v>14966.450080036298</v>
          </cell>
          <cell r="AQ40">
            <v>16029.068035718876</v>
          </cell>
          <cell r="AR40">
            <v>17167.131866254917</v>
          </cell>
        </row>
        <row r="41">
          <cell r="B41">
            <v>551</v>
          </cell>
          <cell r="C41" t="str">
            <v>Opaheke</v>
          </cell>
          <cell r="D41" t="str">
            <v>Opaheke</v>
          </cell>
          <cell r="E41">
            <v>0</v>
          </cell>
          <cell r="F41">
            <v>130</v>
          </cell>
          <cell r="G41">
            <v>136.60226331769252</v>
          </cell>
          <cell r="H41">
            <v>145.30374011218305</v>
          </cell>
          <cell r="I41">
            <v>155.62030566014803</v>
          </cell>
          <cell r="J41">
            <v>166.66934736201856</v>
          </cell>
          <cell r="K41">
            <v>329.54376189179419</v>
          </cell>
          <cell r="L41">
            <v>352.94136898611157</v>
          </cell>
          <cell r="M41">
            <v>378.00020618412549</v>
          </cell>
          <cell r="N41">
            <v>404.83822082319841</v>
          </cell>
          <cell r="O41">
            <v>605.2078377418801</v>
          </cell>
          <cell r="P41">
            <v>648.17759422155359</v>
          </cell>
          <cell r="Q41">
            <v>694.19820341128388</v>
          </cell>
          <cell r="R41">
            <v>743.48627585348493</v>
          </cell>
          <cell r="S41">
            <v>2376.9367207136788</v>
          </cell>
          <cell r="T41">
            <v>2545.6992278843495</v>
          </cell>
          <cell r="U41">
            <v>3544.3770349833794</v>
          </cell>
          <cell r="V41">
            <v>3796.0278044671995</v>
          </cell>
          <cell r="W41">
            <v>4065.5457785843705</v>
          </cell>
          <cell r="X41">
            <v>4354.19952886386</v>
          </cell>
          <cell r="Y41">
            <v>4663.3476954131938</v>
          </cell>
          <cell r="Z41">
            <v>4994.4453817875301</v>
          </cell>
          <cell r="AA41">
            <v>5349.0510038944449</v>
          </cell>
          <cell r="AB41">
            <v>5728.8336251709507</v>
          </cell>
          <cell r="AC41">
            <v>6135.5808125580879</v>
          </cell>
          <cell r="AD41">
            <v>6571.2070502497118</v>
          </cell>
          <cell r="AE41">
            <v>7037.762750817441</v>
          </cell>
          <cell r="AF41">
            <v>7537.4439061254789</v>
          </cell>
          <cell r="AG41">
            <v>8072.6024234603874</v>
          </cell>
          <cell r="AH41">
            <v>8645.7571955260755</v>
          </cell>
          <cell r="AI41">
            <v>9259.6059564084262</v>
          </cell>
          <cell r="AJ41">
            <v>9917.0379793134252</v>
          </cell>
          <cell r="AK41">
            <v>10621.147675844677</v>
          </cell>
          <cell r="AL41">
            <v>11375.249160829648</v>
          </cell>
          <cell r="AM41">
            <v>12182.891851248552</v>
          </cell>
          <cell r="AN41">
            <v>13047.8771726872</v>
          </cell>
          <cell r="AO41">
            <v>13974.276451947992</v>
          </cell>
          <cell r="AP41">
            <v>14966.450080036298</v>
          </cell>
          <cell r="AQ41">
            <v>16029.068035718876</v>
          </cell>
          <cell r="AR41">
            <v>17167.131866254917</v>
          </cell>
        </row>
        <row r="42">
          <cell r="B42">
            <v>554</v>
          </cell>
          <cell r="C42" t="str">
            <v>Drury East</v>
          </cell>
          <cell r="D42" t="str">
            <v>Drury East PC</v>
          </cell>
          <cell r="E42">
            <v>0</v>
          </cell>
          <cell r="F42">
            <v>240</v>
          </cell>
          <cell r="G42">
            <v>252.18879381727848</v>
          </cell>
          <cell r="H42">
            <v>268.25305866864562</v>
          </cell>
          <cell r="I42">
            <v>287.29902583411945</v>
          </cell>
          <cell r="J42">
            <v>429.49408743289393</v>
          </cell>
          <cell r="K42">
            <v>459.9881676406294</v>
          </cell>
          <cell r="L42">
            <v>492.64732754311405</v>
          </cell>
          <cell r="M42">
            <v>527.62528779867512</v>
          </cell>
          <cell r="N42">
            <v>1686.82592009666</v>
          </cell>
          <cell r="O42">
            <v>1806.5905604235229</v>
          </cell>
          <cell r="P42">
            <v>2515.3160372776706</v>
          </cell>
          <cell r="Q42">
            <v>2693.9034759243855</v>
          </cell>
          <cell r="R42">
            <v>2885.1706227150162</v>
          </cell>
          <cell r="S42">
            <v>3090.0177369277822</v>
          </cell>
          <cell r="T42">
            <v>3309.4089962496546</v>
          </cell>
          <cell r="U42">
            <v>3544.3770349833794</v>
          </cell>
          <cell r="V42">
            <v>3796.0278044671995</v>
          </cell>
          <cell r="W42">
            <v>4065.5457785843705</v>
          </cell>
          <cell r="X42">
            <v>4354.19952886386</v>
          </cell>
          <cell r="Y42">
            <v>4663.3476954131938</v>
          </cell>
          <cell r="Z42">
            <v>4994.4453817875301</v>
          </cell>
          <cell r="AA42">
            <v>5349.0510038944449</v>
          </cell>
          <cell r="AB42">
            <v>5728.8336251709507</v>
          </cell>
          <cell r="AC42">
            <v>6135.5808125580879</v>
          </cell>
          <cell r="AD42">
            <v>6571.2070502497118</v>
          </cell>
          <cell r="AE42">
            <v>7037.762750817441</v>
          </cell>
          <cell r="AF42">
            <v>7537.4439061254789</v>
          </cell>
          <cell r="AG42">
            <v>8072.6024234603874</v>
          </cell>
          <cell r="AH42">
            <v>8645.7571955260755</v>
          </cell>
          <cell r="AI42">
            <v>9259.6059564084262</v>
          </cell>
          <cell r="AJ42">
            <v>9917.0379793134252</v>
          </cell>
          <cell r="AK42">
            <v>10621.147675844677</v>
          </cell>
          <cell r="AL42">
            <v>11375.249160829648</v>
          </cell>
          <cell r="AM42">
            <v>12182.891851248552</v>
          </cell>
          <cell r="AN42">
            <v>13047.8771726872</v>
          </cell>
          <cell r="AO42">
            <v>13974.276451947992</v>
          </cell>
          <cell r="AP42">
            <v>14966.450080036298</v>
          </cell>
          <cell r="AQ42">
            <v>16029.068035718876</v>
          </cell>
          <cell r="AR42">
            <v>17167.131866254917</v>
          </cell>
        </row>
        <row r="43">
          <cell r="B43">
            <v>555</v>
          </cell>
          <cell r="C43" t="str">
            <v>Drury East</v>
          </cell>
          <cell r="D43">
            <v>0</v>
          </cell>
          <cell r="E43">
            <v>0</v>
          </cell>
          <cell r="F43">
            <v>130</v>
          </cell>
          <cell r="G43">
            <v>136.60226331769252</v>
          </cell>
          <cell r="H43">
            <v>145.30374011218305</v>
          </cell>
          <cell r="I43">
            <v>155.62030566014803</v>
          </cell>
          <cell r="J43">
            <v>166.66934736201856</v>
          </cell>
          <cell r="K43">
            <v>178.50287102472186</v>
          </cell>
          <cell r="L43">
            <v>191.17657486747709</v>
          </cell>
          <cell r="M43">
            <v>378.00020618412549</v>
          </cell>
          <cell r="N43">
            <v>404.83822082319841</v>
          </cell>
          <cell r="O43">
            <v>433.58173450164549</v>
          </cell>
          <cell r="P43">
            <v>464.36603765126227</v>
          </cell>
          <cell r="Q43">
            <v>694.19820341128388</v>
          </cell>
          <cell r="R43">
            <v>743.48627585348493</v>
          </cell>
          <cell r="S43">
            <v>796.27380143908238</v>
          </cell>
          <cell r="T43">
            <v>852.80924134125712</v>
          </cell>
          <cell r="U43">
            <v>2726.4438730641382</v>
          </cell>
          <cell r="V43">
            <v>2920.0213880516917</v>
          </cell>
          <cell r="W43">
            <v>4065.5457785843705</v>
          </cell>
          <cell r="X43">
            <v>4354.19952886386</v>
          </cell>
          <cell r="Y43">
            <v>4663.3476954131938</v>
          </cell>
          <cell r="Z43">
            <v>4994.4453817875301</v>
          </cell>
          <cell r="AA43">
            <v>5349.0510038944449</v>
          </cell>
          <cell r="AB43">
            <v>5728.8336251709507</v>
          </cell>
          <cell r="AC43">
            <v>6135.5808125580879</v>
          </cell>
          <cell r="AD43">
            <v>6571.2070502497118</v>
          </cell>
          <cell r="AE43">
            <v>7037.762750817441</v>
          </cell>
          <cell r="AF43">
            <v>7537.4439061254789</v>
          </cell>
          <cell r="AG43">
            <v>8072.6024234603874</v>
          </cell>
          <cell r="AH43">
            <v>8645.7571955260755</v>
          </cell>
          <cell r="AI43">
            <v>9259.6059564084262</v>
          </cell>
          <cell r="AJ43">
            <v>9917.0379793134252</v>
          </cell>
          <cell r="AK43">
            <v>10621.147675844677</v>
          </cell>
          <cell r="AL43">
            <v>11375.249160829648</v>
          </cell>
          <cell r="AM43">
            <v>12182.891851248552</v>
          </cell>
          <cell r="AN43">
            <v>13047.8771726872</v>
          </cell>
          <cell r="AO43">
            <v>13974.276451947992</v>
          </cell>
          <cell r="AP43">
            <v>14966.450080036298</v>
          </cell>
          <cell r="AQ43">
            <v>16029.068035718876</v>
          </cell>
          <cell r="AR43">
            <v>17167.131866254917</v>
          </cell>
        </row>
        <row r="44">
          <cell r="B44"/>
          <cell r="C44"/>
          <cell r="D44"/>
          <cell r="E44"/>
          <cell r="F44"/>
          <cell r="G44"/>
          <cell r="H44"/>
          <cell r="I44"/>
          <cell r="J44"/>
          <cell r="K44"/>
          <cell r="L44"/>
          <cell r="M44"/>
          <cell r="N44"/>
          <cell r="O44"/>
          <cell r="P44"/>
          <cell r="Q44"/>
          <cell r="R44"/>
          <cell r="S44"/>
          <cell r="T44"/>
          <cell r="U44"/>
          <cell r="V44"/>
          <cell r="W44"/>
          <cell r="X44"/>
          <cell r="Y44"/>
          <cell r="Z44"/>
          <cell r="AA44"/>
          <cell r="AB44"/>
          <cell r="AC44"/>
          <cell r="AD44"/>
          <cell r="AE44"/>
          <cell r="AF44"/>
          <cell r="AG44"/>
        </row>
        <row r="45">
          <cell r="B45"/>
          <cell r="C45"/>
          <cell r="D45"/>
          <cell r="E45"/>
          <cell r="F45"/>
          <cell r="G45"/>
          <cell r="H45"/>
          <cell r="I45"/>
          <cell r="J45"/>
          <cell r="K45"/>
          <cell r="L45"/>
          <cell r="M45"/>
          <cell r="N45"/>
          <cell r="O45"/>
          <cell r="P45"/>
          <cell r="Q45"/>
          <cell r="R45"/>
          <cell r="S45"/>
          <cell r="T45"/>
          <cell r="U45"/>
          <cell r="V45"/>
          <cell r="W45"/>
          <cell r="X45"/>
          <cell r="Y45"/>
          <cell r="Z45"/>
          <cell r="AA45"/>
          <cell r="AB45"/>
          <cell r="AC45"/>
          <cell r="AD45"/>
          <cell r="AE45"/>
          <cell r="AF45"/>
          <cell r="AG45"/>
        </row>
        <row r="46">
          <cell r="B46"/>
          <cell r="C46"/>
          <cell r="D46"/>
          <cell r="E46"/>
          <cell r="F46"/>
          <cell r="G46"/>
          <cell r="H46"/>
          <cell r="I46"/>
          <cell r="J46"/>
          <cell r="K46"/>
          <cell r="L46"/>
          <cell r="M46"/>
          <cell r="N46"/>
          <cell r="O46"/>
          <cell r="P46"/>
          <cell r="Q46"/>
          <cell r="R46"/>
          <cell r="S46"/>
          <cell r="T46"/>
          <cell r="U46"/>
          <cell r="V46"/>
          <cell r="W46"/>
          <cell r="X46"/>
          <cell r="Y46"/>
          <cell r="Z46"/>
          <cell r="AA46"/>
          <cell r="AB46"/>
          <cell r="AC46"/>
          <cell r="AD46"/>
          <cell r="AE46"/>
          <cell r="AF46"/>
          <cell r="AG46"/>
        </row>
        <row r="47">
          <cell r="B47"/>
          <cell r="C47"/>
          <cell r="D47"/>
          <cell r="E47"/>
          <cell r="F47"/>
          <cell r="G47"/>
          <cell r="H47"/>
          <cell r="I47"/>
          <cell r="J47"/>
          <cell r="K47"/>
          <cell r="L47"/>
          <cell r="M47"/>
          <cell r="N47"/>
          <cell r="O47"/>
          <cell r="P47"/>
          <cell r="Q47"/>
          <cell r="R47"/>
          <cell r="S47"/>
          <cell r="T47"/>
          <cell r="U47"/>
          <cell r="V47"/>
          <cell r="W47"/>
          <cell r="X47"/>
          <cell r="Y47"/>
          <cell r="Z47"/>
          <cell r="AA47"/>
          <cell r="AB47"/>
          <cell r="AC47"/>
          <cell r="AD47"/>
          <cell r="AE47"/>
          <cell r="AF47"/>
          <cell r="AG47"/>
        </row>
        <row r="48">
          <cell r="B48"/>
          <cell r="C48"/>
          <cell r="D48"/>
          <cell r="E48"/>
          <cell r="F48"/>
          <cell r="G48"/>
          <cell r="H48"/>
          <cell r="I48"/>
          <cell r="J48"/>
          <cell r="K48"/>
          <cell r="L48"/>
          <cell r="M48"/>
          <cell r="N48"/>
          <cell r="O48"/>
          <cell r="P48"/>
          <cell r="Q48"/>
          <cell r="R48"/>
          <cell r="S48"/>
          <cell r="T48"/>
          <cell r="U48"/>
          <cell r="V48"/>
          <cell r="W48"/>
          <cell r="X48"/>
          <cell r="Y48"/>
          <cell r="Z48"/>
          <cell r="AA48"/>
          <cell r="AB48"/>
          <cell r="AC48"/>
          <cell r="AD48"/>
          <cell r="AE48"/>
          <cell r="AF48"/>
          <cell r="AG48"/>
        </row>
      </sheetData>
      <sheetData sheetId="5"/>
      <sheetData sheetId="6" refreshError="1"/>
      <sheetData sheetId="7" refreshError="1"/>
      <sheetData sheetId="8" refreshError="1"/>
      <sheetData sheetId="9" refreshError="1"/>
      <sheetData sheetId="10">
        <row r="1">
          <cell r="A1" t="str">
            <v>Review Date:</v>
          </cell>
        </row>
      </sheetData>
      <sheetData sheetId="11" refreshError="1"/>
      <sheetData sheetId="12" refreshError="1"/>
      <sheetData sheetId="13" refreshError="1"/>
      <sheetData sheetId="14">
        <row r="3">
          <cell r="A3">
            <v>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ow r="3">
          <cell r="AO3">
            <v>0</v>
          </cell>
        </row>
      </sheetData>
      <sheetData sheetId="28" refreshError="1"/>
      <sheetData sheetId="29" refreshError="1"/>
      <sheetData sheetId="30" refreshError="1"/>
      <sheetData sheetId="31">
        <row r="3">
          <cell r="G3">
            <v>0</v>
          </cell>
        </row>
      </sheetData>
      <sheetData sheetId="32" refreshError="1"/>
      <sheetData sheetId="33" refreshError="1"/>
      <sheetData sheetId="34" refreshError="1"/>
      <sheetData sheetId="35" refreshError="1"/>
      <sheetData sheetId="36" refreshError="1"/>
      <sheetData sheetId="37" refreshError="1"/>
      <sheetData sheetId="38">
        <row r="4">
          <cell r="J4">
            <v>0</v>
          </cell>
        </row>
      </sheetData>
      <sheetData sheetId="39" refreshError="1"/>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persons/person.xml><?xml version="1.0" encoding="utf-8"?>
<personList xmlns="http://schemas.microsoft.com/office/spreadsheetml/2018/threadedcomments" xmlns:x="http://schemas.openxmlformats.org/spreadsheetml/2006/main">
  <person displayName="Rob Mason" id="{8BEAC2DC-D064-420C-9B68-49E511860B9B}" userId="Rob Mason" providerId="None"/>
  <person displayName="Beth Sullivan" id="{09C9A592-D0C7-416B-811F-ABD5451DB9F7}" userId="S::beths@aklc.govt.nz::7a1e8841-3dd7-4d12-b3b1-3b709b90d6a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32" dT="2024-02-23T02:50:43.28" personId="{09C9A592-D0C7-416B-811F-ABD5451DB9F7}" id="{898EABF7-F9B0-4DA8-B808-428A4056D68D}">
    <text>Following review by Gary Forgie, contingency was increased to 50% over Drury allowance to align with AT costing guidelines</text>
  </threadedComment>
</ThreadedComments>
</file>

<file path=xl/threadedComments/threadedComment2.xml><?xml version="1.0" encoding="utf-8"?>
<ThreadedComments xmlns="http://schemas.microsoft.com/office/spreadsheetml/2018/threadedcomments" xmlns:x="http://schemas.openxmlformats.org/spreadsheetml/2006/main">
  <threadedComment ref="A14" dT="2023-02-16T02:33:41.52" personId="{09C9A592-D0C7-416B-811F-ABD5451DB9F7}" id="{C1907638-7A45-48A8-9753-104AC5A41F9B}">
    <text>Use to escalate June 2021 RID Valuations</text>
  </threadedComment>
</ThreadedComments>
</file>

<file path=xl/threadedComments/threadedComment3.xml><?xml version="1.0" encoding="utf-8"?>
<ThreadedComments xmlns="http://schemas.microsoft.com/office/spreadsheetml/2018/threadedcomments" xmlns:x="http://schemas.openxmlformats.org/spreadsheetml/2006/main">
  <threadedComment ref="L4" dT="2023-05-10T00:00:28.79" personId="{09C9A592-D0C7-416B-811F-ABD5451DB9F7}" id="{E293FCD2-FEDB-4044-BC75-525A6DE98F9B}">
    <text>Determines level of WK grant applied: 51% for arterials, 0% for collectors</text>
  </threadedComment>
  <threadedComment ref="O4" dT="2023-05-09T22:56:11.12" personId="{09C9A592-D0C7-416B-811F-ABD5451DB9F7}" id="{95EB45CF-54C8-40CB-91EA-A70C3F6AC3A0}">
    <text xml:space="preserve">If project land costs have been assessed through a DBC enter uninflated land cost here and record date costs assessed in L2 </text>
  </threadedComment>
  <threadedComment ref="Q6" dT="2022-01-13T22:54:23.59" personId="{8BEAC2DC-D064-420C-9B68-49E511860B9B}" id="{53BEFB26-B2D8-4474-A94E-C5165E68616F}">
    <text>Based on estimate from Mar 2020 - $14.17M as per summary page less traffic management</text>
  </threadedComment>
  <threadedComment ref="Q12" dT="2023-02-21T07:07:50.95" personId="{09C9A592-D0C7-416B-811F-ABD5451DB9F7}" id="{8E01F638-2550-48AC-97C4-06414F4DAC58}">
    <text>Rob's SS has 28.889m and 45%;  Diff report has  39.9m, 45% &amp; a result of  15.2m (though should be 17.955)</text>
  </threadedComment>
  <threadedComment ref="Q12" dT="2023-02-21T07:25:40.38" personId="{09C9A592-D0C7-416B-811F-ABD5451DB9F7}" id="{24E2009E-EABA-48A8-A0C4-A34413BE1BB3}" parentId="{8E01F638-2550-48AC-97C4-06414F4DAC58}">
    <text>Rob had used different calc to achieve same answer. I have updated my ss to match with Diff report, result is unchanged</text>
  </threadedComment>
  <threadedComment ref="Q18" dT="2022-03-22T07:26:39.08" personId="{8BEAC2DC-D064-420C-9B68-49E511860B9B}" id="{EA19D938-84CD-45B8-A327-4AEF870267BD}">
    <text>Based on physical works cost of $6.28M as set out in estimate</text>
  </threadedComment>
  <threadedComment ref="O63" dT="2023-02-21T07:41:39.41" personId="{09C9A592-D0C7-416B-811F-ABD5451DB9F7}" id="{4820EAAE-8B55-4ACC-8132-23A5C931D588}">
    <text>Includes project 12 costs</text>
  </threadedComment>
  <threadedComment ref="B69" dT="2023-03-09T21:38:07.40" personId="{09C9A592-D0C7-416B-811F-ABD5451DB9F7}" id="{C18B123F-12E6-4221-8FD0-EA92F7EF857C}">
    <text>Beth added 10Mar2023 to match Andrew Murray Drury DC Analysis Update_v25</text>
  </threadedComment>
  <threadedComment ref="B70" dT="2023-03-09T21:38:11.39" personId="{09C9A592-D0C7-416B-811F-ABD5451DB9F7}" id="{9247DBD1-33F9-4721-9143-F8EEC6219267}">
    <text>Beth added 10Mar2023 to match Andrew Murray Drury DC Analysis Update_v25</text>
  </threadedComment>
  <threadedComment ref="B86" dT="2023-03-09T21:23:57.86" personId="{09C9A592-D0C7-416B-811F-ABD5451DB9F7}" id="{A46164AE-2709-46AF-AF58-4353EB12DCB5}">
    <text>Beth added 10Mar2023 to match Andrew Murray Dury DC Analysis Update_v25</text>
  </threadedComment>
  <threadedComment ref="B87" dT="2023-03-09T21:37:57.75" personId="{09C9A592-D0C7-416B-811F-ABD5451DB9F7}" id="{75947F2B-3603-48E0-8BF9-AA98FEDCC808}">
    <text>Beth added 10Mar2023 to match Andrew Murray Drury DC Analysis Update_v25</text>
  </threadedComment>
</ThreadedComments>
</file>

<file path=xl/threadedComments/threadedComment4.xml><?xml version="1.0" encoding="utf-8"?>
<ThreadedComments xmlns="http://schemas.microsoft.com/office/spreadsheetml/2018/threadedcomments" xmlns:x="http://schemas.openxmlformats.org/spreadsheetml/2006/main">
  <threadedComment ref="A69" dT="2023-03-09T21:38:07.40" personId="{09C9A592-D0C7-416B-811F-ABD5451DB9F7}" id="{EE522B00-F860-43AB-B357-1DF0D3454154}">
    <text>Beth added 10Mar2023 to match Andrew Murray Drury DC Analysis Update_v25</text>
  </threadedComment>
  <threadedComment ref="A70" dT="2023-03-09T21:38:11.39" personId="{09C9A592-D0C7-416B-811F-ABD5451DB9F7}" id="{821C0FC0-AF2F-4228-8C1C-A402A630CFC0}">
    <text>Beth added 10Mar2023 to match Andrew Murray Drury DC Analysis Update_v25</text>
  </threadedComment>
  <threadedComment ref="A86" dT="2023-03-09T21:23:57.86" personId="{09C9A592-D0C7-416B-811F-ABD5451DB9F7}" id="{FDFA7BEA-8159-4FA6-AFEF-D1DBE0E0248A}">
    <text>Beth added 10Mar2023 to match Andrew Murray Dury DC Analysis Update_v25</text>
  </threadedComment>
  <threadedComment ref="A87" dT="2023-03-09T21:37:57.75" personId="{09C9A592-D0C7-416B-811F-ABD5451DB9F7}" id="{B22F2CAC-3AA7-40FF-8B91-7A9D94A26054}">
    <text>Beth added 10Mar2023 to match Andrew Murray Drury DC Analysis Update_v25</text>
  </threadedComment>
</ThreadedComments>
</file>

<file path=xl/threadedComments/threadedComment5.xml><?xml version="1.0" encoding="utf-8"?>
<ThreadedComments xmlns="http://schemas.microsoft.com/office/spreadsheetml/2018/threadedcomments" xmlns:x="http://schemas.openxmlformats.org/spreadsheetml/2006/main">
  <threadedComment ref="H4" dT="2024-09-25T23:03:32.63" personId="{09C9A592-D0C7-416B-811F-ABD5451DB9F7}" id="{988FF58A-A955-4583-B880-FE5C57CDE9AE}">
    <text>Set to yes if property has one or more dwelling, and is owned (ratepayer) by an individual rather than a company</text>
  </threadedComment>
  <threadedComment ref="L4" dT="2024-09-25T23:04:24.09" personId="{09C9A592-D0C7-416B-811F-ABD5451DB9F7}" id="{04C4DF55-307A-4531-B761-44EF95CBA09D}">
    <text>Supplied by AT, default is 20% on assumptions page, or see RWW model for basis of assessing %s</text>
  </threadedComment>
  <threadedComment ref="M4" dT="2024-09-25T22:23:12.02" personId="{09C9A592-D0C7-416B-811F-ABD5451DB9F7}" id="{CA27EF59-AFF6-49D1-8422-C7B23F20335B}">
    <text xml:space="preserve">Model assumes all acquisitions will be 2 years before project construction. If earlier acquisition required, enter date here to overwrite the model assumption. Otherwise enter "Default" </text>
  </threadedComment>
  <threadedComment ref="N4" dT="2024-09-25T23:05:33.63" personId="{09C9A592-D0C7-416B-811F-ABD5451DB9F7}" id="{430B6AC5-DC08-4494-8762-43E18B61C771}">
    <text>Identify where designation , NOR (Notice of requirement) in place - not sure if we should do this at property level, or just project level?</text>
  </threadedComment>
  <threadedComment ref="R4" dT="2024-09-25T23:06:42.47" personId="{09C9A592-D0C7-416B-811F-ABD5451DB9F7}" id="{9418DDE3-5D52-4353-96C7-A053E8EF72A9}">
    <text>IA category used to assess IA% for RWW. For Drury have used AT supplied %, or default of 20%</text>
  </threadedComment>
  <threadedComment ref="S4" dT="2024-09-25T23:07:09.84" personId="{09C9A592-D0C7-416B-811F-ABD5451DB9F7}" id="{464EA978-4A33-44F0-900B-A390D1CBA03F}">
    <text>Identifies where there are multiple ate accounts on the property</text>
  </threadedComment>
</ThreadedComments>
</file>

<file path=xl/threadedComments/threadedComment6.xml><?xml version="1.0" encoding="utf-8"?>
<ThreadedComments xmlns="http://schemas.microsoft.com/office/spreadsheetml/2018/threadedcomments" xmlns:x="http://schemas.openxmlformats.org/spreadsheetml/2006/main">
  <threadedComment ref="K4" dT="2024-09-25T23:03:32.63" personId="{09C9A592-D0C7-416B-811F-ABD5451DB9F7}" id="{55D12A67-7BB6-498C-B9B0-C46589116D75}">
    <text>Set to yes if property has one or more dwelling, and is owned (ratepayer) by an individual rather than a company</text>
  </threadedComment>
  <threadedComment ref="O4" dT="2024-09-25T23:04:24.09" personId="{09C9A592-D0C7-416B-811F-ABD5451DB9F7}" id="{BDFA12AD-7104-457D-8B50-2B57C74D0B68}">
    <text>Supplied by AT, default is 20% on assumptions page, or see RWW model for basis of assessing %s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 Id="rId4" Type="http://schemas.microsoft.com/office/2017/10/relationships/threadedComment" Target="../threadedComments/threadedComment5.xml"/></Relationships>
</file>

<file path=xl/worksheets/_rels/sheet18.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EF2DA-AD6E-47AA-B773-878FA244B6B8}">
  <dimension ref="A1"/>
  <sheetViews>
    <sheetView topLeftCell="A22" zoomScale="90" zoomScaleNormal="90" workbookViewId="0">
      <selection activeCell="BG32" sqref="BG32"/>
    </sheetView>
  </sheetViews>
  <sheetFormatPr defaultRowHeight="15" x14ac:dyDescent="0.25"/>
  <cols>
    <col min="1" max="1" width="26.425781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1A56D-B4E3-4610-A3E9-8F9E174B2838}">
  <sheetPr>
    <tabColor theme="5"/>
  </sheetPr>
  <dimension ref="A1:AC117"/>
  <sheetViews>
    <sheetView tabSelected="1" workbookViewId="0">
      <pane xSplit="1" ySplit="4" topLeftCell="B5" activePane="bottomRight" state="frozen"/>
      <selection pane="topRight" activeCell="B1" sqref="B1"/>
      <selection pane="bottomLeft" activeCell="A5" sqref="A5"/>
      <selection pane="bottomRight" activeCell="Y14" sqref="Y14"/>
    </sheetView>
  </sheetViews>
  <sheetFormatPr defaultRowHeight="15" x14ac:dyDescent="0.25"/>
  <cols>
    <col min="1" max="1" width="11.5703125" style="492" bestFit="1" customWidth="1"/>
    <col min="2" max="2" width="13.7109375" style="492" bestFit="1" customWidth="1"/>
    <col min="3" max="3" width="39.7109375" style="493" customWidth="1"/>
    <col min="4" max="4" width="46.5703125" style="493" customWidth="1"/>
    <col min="5" max="7" width="29.140625" style="492" customWidth="1"/>
    <col min="8" max="8" width="26.140625" style="494" customWidth="1"/>
    <col min="9" max="10" width="10.85546875" style="494" bestFit="1" customWidth="1"/>
    <col min="11" max="11" width="14.85546875" style="355" customWidth="1"/>
    <col min="12" max="12" width="13.5703125" style="355" customWidth="1"/>
    <col min="13" max="14" width="18.7109375" style="355" customWidth="1"/>
    <col min="15" max="15" width="14" style="355" customWidth="1"/>
    <col min="16" max="16" width="12.85546875" style="355" customWidth="1"/>
    <col min="17" max="17" width="12.5703125" style="355" customWidth="1"/>
    <col min="18" max="18" width="13.5703125" style="355" customWidth="1"/>
    <col min="19" max="19" width="15.7109375" style="355" customWidth="1"/>
    <col min="20" max="27" width="18.7109375" style="355" customWidth="1"/>
    <col min="28" max="28" width="9.140625" style="355"/>
    <col min="29" max="29" width="10.140625" style="355" bestFit="1" customWidth="1"/>
    <col min="30" max="16384" width="9.140625" style="355"/>
  </cols>
  <sheetData>
    <row r="1" spans="1:29" x14ac:dyDescent="0.25">
      <c r="F1" s="492">
        <f>SUMIFS(Lnd6_Proj_Prop_map!Z:Z,Lnd6_Proj_Prop_map!A:A,A11)/1.3</f>
        <v>0</v>
      </c>
    </row>
    <row r="4" spans="1:29" ht="60" x14ac:dyDescent="0.25">
      <c r="A4" s="489" t="s">
        <v>474</v>
      </c>
      <c r="B4" s="489" t="s">
        <v>612</v>
      </c>
      <c r="C4" s="489" t="s">
        <v>100</v>
      </c>
      <c r="D4" s="489" t="s">
        <v>820</v>
      </c>
      <c r="E4" s="489" t="s">
        <v>821</v>
      </c>
      <c r="F4" s="489" t="s">
        <v>818</v>
      </c>
      <c r="G4" s="489" t="s">
        <v>537</v>
      </c>
      <c r="H4" s="483" t="s">
        <v>962</v>
      </c>
      <c r="I4" s="483" t="s">
        <v>956</v>
      </c>
      <c r="J4" s="483" t="s">
        <v>954</v>
      </c>
      <c r="K4" s="484" t="s">
        <v>955</v>
      </c>
      <c r="L4" s="484" t="s">
        <v>960</v>
      </c>
      <c r="M4" s="484" t="s">
        <v>961</v>
      </c>
      <c r="N4" s="484" t="s">
        <v>959</v>
      </c>
      <c r="O4" s="485" t="s">
        <v>958</v>
      </c>
      <c r="P4" s="485" t="s">
        <v>956</v>
      </c>
      <c r="Q4" s="485" t="s">
        <v>57</v>
      </c>
      <c r="R4" s="485" t="s">
        <v>963</v>
      </c>
      <c r="S4" s="485" t="s">
        <v>964</v>
      </c>
      <c r="T4" s="485" t="s">
        <v>965</v>
      </c>
      <c r="U4" s="487" t="s">
        <v>969</v>
      </c>
      <c r="V4" s="487" t="s">
        <v>970</v>
      </c>
      <c r="W4" s="488" t="s">
        <v>971</v>
      </c>
      <c r="X4" s="488" t="s">
        <v>1063</v>
      </c>
      <c r="Y4" s="488" t="s">
        <v>967</v>
      </c>
      <c r="Z4" s="488" t="s">
        <v>966</v>
      </c>
      <c r="AA4" s="488" t="s">
        <v>972</v>
      </c>
    </row>
    <row r="5" spans="1:29" ht="25.5" x14ac:dyDescent="0.25">
      <c r="A5" s="490" t="str">
        <f>"Drury_"&amp;'Total project cost for DCs'!A4</f>
        <v>Drury_1a</v>
      </c>
      <c r="B5" s="490" t="str">
        <f>'Total project cost for DCs'!A4</f>
        <v>1a</v>
      </c>
      <c r="C5" s="491" t="str">
        <f>'Total project cost for DCs'!B4</f>
        <v>GSR improvements - Waihoehoe Rd to Drury Interchange</v>
      </c>
      <c r="D5" s="491" t="str">
        <f>'Total project cost for DCs'!C4</f>
        <v>2-lane urban- existing road layout with active modes on both sides + intersection improvements (TDM)</v>
      </c>
      <c r="E5" s="490" t="str">
        <f>'Total project cost for DCs'!D4</f>
        <v>Exclude</v>
      </c>
      <c r="F5" s="490" t="str">
        <f>'Total project cost for DCs'!E4</f>
        <v>Interim Arterial</v>
      </c>
      <c r="G5" s="490">
        <f>'Total project cost for DCs'!F4</f>
        <v>2024</v>
      </c>
      <c r="H5" s="494">
        <v>0</v>
      </c>
      <c r="I5" s="495">
        <v>0</v>
      </c>
      <c r="J5" s="495">
        <v>0</v>
      </c>
      <c r="K5" s="495">
        <v>0</v>
      </c>
      <c r="L5" s="495">
        <v>0</v>
      </c>
      <c r="M5" s="495">
        <f>IF($E5="Include",SUMIFS(Lnd8_Mitigation!AS:AS,Lnd8_Mitigation!A:A,$A5),0)</f>
        <v>0</v>
      </c>
      <c r="N5" s="495">
        <f>L5+M5</f>
        <v>0</v>
      </c>
      <c r="O5" s="495">
        <f>IF($E5="Include",Con3_ClientCosts!O5,0)</f>
        <v>0</v>
      </c>
      <c r="P5" s="495">
        <f>IF($E5="Include",Con4_Contigency!K5-Con3_ClientCosts!O5,0)</f>
        <v>0</v>
      </c>
      <c r="Q5" s="495">
        <f>IF($E5="Include",Con6_EscalatedConst!AP5-Con4_Contigency!K5,0)</f>
        <v>0</v>
      </c>
      <c r="R5" s="495">
        <f>O5+P5+Q5</f>
        <v>0</v>
      </c>
      <c r="S5" s="495">
        <f>IF($E5="Include",Con6_Mitigation!AN5-Con6_EscalatedConst!AP5,0)</f>
        <v>0</v>
      </c>
      <c r="T5" s="495">
        <f>R5+S5</f>
        <v>0</v>
      </c>
      <c r="U5" s="495">
        <f>+R5+L5</f>
        <v>0</v>
      </c>
      <c r="V5" s="495">
        <f>+T5+N5</f>
        <v>0</v>
      </c>
      <c r="W5" s="495">
        <f>Con7_Renewal!AN5-Con6_Mitigation!AN5</f>
        <v>0</v>
      </c>
      <c r="X5" s="495">
        <f>IF(E5="Include",Prj1_GrowthLOSCost!AR5,0)</f>
        <v>0</v>
      </c>
      <c r="Y5" s="495">
        <f>('Total project cost for DCs'!AT4+'Total project cost for DCs'!AU4)*-1</f>
        <v>0</v>
      </c>
      <c r="Z5" s="495">
        <f t="shared" ref="Z5:Z36" si="0">+X5-AA5+Y5</f>
        <v>0</v>
      </c>
      <c r="AA5" s="495">
        <f>SUMIFS('LTP_for DC_model'!AG:AG,'LTP_for DC_model'!A:A,B5)+SUMIFS(Beyond_LTP_for_DC_model!AM:AM,Beyond_LTP_for_DC_model!A:A,B5)</f>
        <v>0</v>
      </c>
    </row>
    <row r="6" spans="1:29" ht="25.5" x14ac:dyDescent="0.25">
      <c r="A6" s="490" t="str">
        <f>"Drury_"&amp;'Total project cost for DCs'!A5</f>
        <v>Drury_1b</v>
      </c>
      <c r="B6" s="490" t="str">
        <f>'Total project cost for DCs'!A5</f>
        <v>1b</v>
      </c>
      <c r="C6" s="491" t="str">
        <f>'Total project cost for DCs'!B5</f>
        <v>GSR improvements - Waihoehoe Rd to Drury Interchange</v>
      </c>
      <c r="D6" s="491" t="str">
        <f>'Total project cost for DCs'!C5</f>
        <v>4-lane urban- existing road layout with active modes on both sides + intersection improvements (TDM)</v>
      </c>
      <c r="E6" s="490" t="str">
        <f>'Total project cost for DCs'!D5</f>
        <v>Include</v>
      </c>
      <c r="F6" s="490" t="str">
        <f>'Total project cost for DCs'!E5</f>
        <v>4-lane arterial</v>
      </c>
      <c r="G6" s="490">
        <f>'Total project cost for DCs'!F5</f>
        <v>2031</v>
      </c>
      <c r="H6" s="494">
        <v>0</v>
      </c>
      <c r="I6" s="495">
        <v>0</v>
      </c>
      <c r="J6" s="495">
        <v>0</v>
      </c>
      <c r="K6" s="495">
        <v>0</v>
      </c>
      <c r="L6" s="495">
        <v>0</v>
      </c>
      <c r="M6" s="495">
        <f>IF($E6="Include",SUMIFS(Lnd8_Mitigation!AS:AS,Lnd8_Mitigation!A:A,$A6),0)</f>
        <v>0</v>
      </c>
      <c r="N6" s="495">
        <f t="shared" ref="N6:N69" si="1">L6+M6</f>
        <v>0</v>
      </c>
      <c r="O6" s="495">
        <f>IF($E6="Include",Con3_ClientCosts!O6,0)</f>
        <v>17505572.180085875</v>
      </c>
      <c r="P6" s="495">
        <f>IF($E6="Include",Con4_Contigency!K6-Con3_ClientCosts!O6,0)</f>
        <v>8752786.0900429375</v>
      </c>
      <c r="Q6" s="495">
        <f>IF($E6="Include",Con6_EscalatedConst!AP6-Con4_Contigency!K6,0)</f>
        <v>5953088.5368665233</v>
      </c>
      <c r="R6" s="495">
        <f t="shared" ref="R6:R69" si="2">O6+P6+Q6</f>
        <v>32211446.806995336</v>
      </c>
      <c r="S6" s="495">
        <f>IF($E6="Include",Con6_Mitigation!AN6-Con6_EscalatedConst!AP6,0)</f>
        <v>0</v>
      </c>
      <c r="T6" s="495">
        <f t="shared" ref="T6:T69" si="3">R6+S6</f>
        <v>32211446.806995336</v>
      </c>
      <c r="U6" s="495">
        <f t="shared" ref="U6:U69" si="4">+R6+L6</f>
        <v>32211446.806995336</v>
      </c>
      <c r="V6" s="495">
        <f t="shared" ref="V6:V69" si="5">+T6+N6</f>
        <v>32211446.806995336</v>
      </c>
      <c r="W6" s="495">
        <f>Con7_Renewal!AN6-Con6_Mitigation!AN6</f>
        <v>-1243497.7602592334</v>
      </c>
      <c r="X6" s="495">
        <f>IF(E6="Include",Prj1_GrowthLOSCost!AR6,0)</f>
        <v>30967949.046736091</v>
      </c>
      <c r="Y6" s="495">
        <f>('Total project cost for DCs'!AT5+'Total project cost for DCs'!AU5)*-1</f>
        <v>-15793654.013835413</v>
      </c>
      <c r="Z6" s="495">
        <f t="shared" si="0"/>
        <v>2835831.7990114931</v>
      </c>
      <c r="AA6" s="495">
        <f>SUMIFS('LTP_for DC_model'!AG:AG,'LTP_for DC_model'!A:A,B6)+SUMIFS(Beyond_LTP_for_DC_model!AM:AM,Beyond_LTP_for_DC_model!A:A,B6)</f>
        <v>12338463.233889185</v>
      </c>
    </row>
    <row r="7" spans="1:29" ht="25.5" x14ac:dyDescent="0.25">
      <c r="A7" s="490" t="str">
        <f>"Drury_"&amp;'Total project cost for DCs'!A6</f>
        <v>Drury_2a</v>
      </c>
      <c r="B7" s="490" t="str">
        <f>'Total project cost for DCs'!A6</f>
        <v>2a</v>
      </c>
      <c r="C7" s="491" t="str">
        <f>'Total project cost for DCs'!B6</f>
        <v>GSR improvements - From Drury School to Waihoehoe Rd</v>
      </c>
      <c r="D7" s="491" t="str">
        <f>'Total project cost for DCs'!C6</f>
        <v>2-lane urban- existing road layout with active modes on both sides + intersection improvements (TDM)</v>
      </c>
      <c r="E7" s="490" t="str">
        <f>'Total project cost for DCs'!D6</f>
        <v>Include</v>
      </c>
      <c r="F7" s="490" t="str">
        <f>'Total project cost for DCs'!E6</f>
        <v>Interim Arterial</v>
      </c>
      <c r="G7" s="490">
        <f>'Total project cost for DCs'!F6</f>
        <v>2030</v>
      </c>
      <c r="H7" s="494">
        <v>0</v>
      </c>
      <c r="I7" s="495">
        <v>0</v>
      </c>
      <c r="J7" s="495">
        <v>0</v>
      </c>
      <c r="K7" s="495">
        <v>0</v>
      </c>
      <c r="L7" s="495">
        <v>0</v>
      </c>
      <c r="M7" s="495">
        <f>IF($E7="Include",SUMIFS(Lnd8_Mitigation!AS:AS,Lnd8_Mitigation!A:A,$A7),0)</f>
        <v>0</v>
      </c>
      <c r="N7" s="495">
        <f t="shared" si="1"/>
        <v>0</v>
      </c>
      <c r="O7" s="495">
        <f>IF($E7="Include",Con3_ClientCosts!O7,0)</f>
        <v>5192565.2818086548</v>
      </c>
      <c r="P7" s="495">
        <f>IF($E7="Include",Con4_Contigency!K7-Con3_ClientCosts!O7,0)</f>
        <v>2596282.6409043269</v>
      </c>
      <c r="Q7" s="495">
        <f>IF($E7="Include",Con6_EscalatedConst!AP7-Con4_Contigency!K7,0)</f>
        <v>1478537.4175141528</v>
      </c>
      <c r="R7" s="495">
        <f t="shared" si="2"/>
        <v>9267385.3402271345</v>
      </c>
      <c r="S7" s="495">
        <f>IF($E7="Include",Con6_Mitigation!AN7-Con6_EscalatedConst!AP7,0)</f>
        <v>0</v>
      </c>
      <c r="T7" s="495">
        <f t="shared" si="3"/>
        <v>9267385.3402271345</v>
      </c>
      <c r="U7" s="495">
        <f t="shared" si="4"/>
        <v>9267385.3402271345</v>
      </c>
      <c r="V7" s="495">
        <f t="shared" si="5"/>
        <v>9267385.3402271345</v>
      </c>
      <c r="W7" s="495">
        <f>Con7_Renewal!AN7-Con6_Mitigation!AN7</f>
        <v>-692685.17940539867</v>
      </c>
      <c r="X7" s="495">
        <f>IF(E7="Include",Prj1_GrowthLOSCost!AR7,0)</f>
        <v>8574700.1608217359</v>
      </c>
      <c r="Y7" s="495">
        <f>('Total project cost for DCs'!AT6+'Total project cost for DCs'!AU6)*-1</f>
        <v>-4373097.0820190851</v>
      </c>
      <c r="Z7" s="495">
        <f t="shared" si="0"/>
        <v>854922.54360694624</v>
      </c>
      <c r="AA7" s="495">
        <f>SUMIFS('LTP_for DC_model'!AG:AG,'LTP_for DC_model'!A:A,B7)+SUMIFS(Beyond_LTP_for_DC_model!AM:AM,Beyond_LTP_for_DC_model!A:A,B7)</f>
        <v>3346680.5351957041</v>
      </c>
      <c r="AC7" s="496"/>
    </row>
    <row r="8" spans="1:29" ht="25.5" x14ac:dyDescent="0.25">
      <c r="A8" s="490" t="str">
        <f>"Drury_"&amp;'Total project cost for DCs'!A7</f>
        <v>Drury_2b</v>
      </c>
      <c r="B8" s="490" t="str">
        <f>'Total project cost for DCs'!A7</f>
        <v>2b</v>
      </c>
      <c r="C8" s="491" t="str">
        <f>'Total project cost for DCs'!B7</f>
        <v>GSR improvements - From Drury School to Waihoehoe Rd</v>
      </c>
      <c r="D8" s="491" t="str">
        <f>'Total project cost for DCs'!C7</f>
        <v>4-lane urban- existing road layout with active modes on both sides + intersection improvements (TDM)</v>
      </c>
      <c r="E8" s="490" t="str">
        <f>'Total project cost for DCs'!D7</f>
        <v>Exclude - NZTA</v>
      </c>
      <c r="F8" s="490" t="str">
        <f>'Total project cost for DCs'!E7</f>
        <v>4-lane arterial</v>
      </c>
      <c r="G8" s="490">
        <f>'Total project cost for DCs'!F7</f>
        <v>2040</v>
      </c>
      <c r="H8" s="494">
        <v>0</v>
      </c>
      <c r="I8" s="495">
        <v>0</v>
      </c>
      <c r="J8" s="495">
        <v>0</v>
      </c>
      <c r="K8" s="495">
        <v>0</v>
      </c>
      <c r="L8" s="495">
        <v>0</v>
      </c>
      <c r="M8" s="495">
        <f>IF($E8="Include",SUMIFS(Lnd8_Mitigation!AS:AS,Lnd8_Mitigation!A:A,$A8),0)</f>
        <v>0</v>
      </c>
      <c r="N8" s="495">
        <f t="shared" si="1"/>
        <v>0</v>
      </c>
      <c r="O8" s="495">
        <f>IF($E8="Include",Con3_ClientCosts!O8,0)</f>
        <v>0</v>
      </c>
      <c r="P8" s="495">
        <f>IF($E8="Include",Con4_Contigency!K8-Con3_ClientCosts!O8,0)</f>
        <v>0</v>
      </c>
      <c r="Q8" s="495">
        <f>IF($E8="Include",Con6_EscalatedConst!AP8-Con4_Contigency!K8,0)</f>
        <v>0</v>
      </c>
      <c r="R8" s="495">
        <f t="shared" si="2"/>
        <v>0</v>
      </c>
      <c r="S8" s="495">
        <f>IF($E8="Include",Con6_Mitigation!AN8-Con6_EscalatedConst!AP8,0)</f>
        <v>0</v>
      </c>
      <c r="T8" s="495">
        <f t="shared" si="3"/>
        <v>0</v>
      </c>
      <c r="U8" s="495">
        <f t="shared" si="4"/>
        <v>0</v>
      </c>
      <c r="V8" s="495">
        <f t="shared" si="5"/>
        <v>0</v>
      </c>
      <c r="W8" s="495">
        <f>Con7_Renewal!AN8-Con6_Mitigation!AN8</f>
        <v>0</v>
      </c>
      <c r="X8" s="495">
        <f>IF(E8="Include",Prj1_GrowthLOSCost!AR8,0)</f>
        <v>0</v>
      </c>
      <c r="Y8" s="495">
        <f>('Total project cost for DCs'!AT7+'Total project cost for DCs'!AU7)*-1</f>
        <v>0</v>
      </c>
      <c r="Z8" s="495">
        <f t="shared" si="0"/>
        <v>0</v>
      </c>
      <c r="AA8" s="495">
        <f>SUMIFS('LTP_for DC_model'!AG:AG,'LTP_for DC_model'!A:A,B8)+SUMIFS(Beyond_LTP_for_DC_model!AM:AM,Beyond_LTP_for_DC_model!A:A,B8)</f>
        <v>0</v>
      </c>
    </row>
    <row r="9" spans="1:29" ht="25.5" x14ac:dyDescent="0.25">
      <c r="A9" s="490" t="str">
        <f>"Drury_"&amp;'Total project cost for DCs'!A8</f>
        <v>Drury_3</v>
      </c>
      <c r="B9" s="490">
        <f>'Total project cost for DCs'!A8</f>
        <v>3</v>
      </c>
      <c r="C9" s="491" t="str">
        <f>'Total project cost for DCs'!B8</f>
        <v>Intersection upgrade on GSR/Karaka Rd intersection</v>
      </c>
      <c r="D9" s="491" t="str">
        <f>'Total project cost for DCs'!C8</f>
        <v>Intersection upgrades- existing intersection with active modes crossings (TDM)</v>
      </c>
      <c r="E9" s="490" t="str">
        <f>'Total project cost for DCs'!D8</f>
        <v>Exclude - NZTA</v>
      </c>
      <c r="F9" s="490" t="str">
        <f>'Total project cost for DCs'!E8</f>
        <v>4-lane arterial</v>
      </c>
      <c r="G9" s="490">
        <f>'Total project cost for DCs'!F8</f>
        <v>2026</v>
      </c>
      <c r="H9" s="494">
        <v>0</v>
      </c>
      <c r="I9" s="495">
        <v>0</v>
      </c>
      <c r="J9" s="495">
        <v>0</v>
      </c>
      <c r="K9" s="495">
        <v>0</v>
      </c>
      <c r="L9" s="495">
        <v>0</v>
      </c>
      <c r="M9" s="495">
        <f>IF($E9="Include",SUMIFS(Lnd8_Mitigation!AS:AS,Lnd8_Mitigation!A:A,$A9),0)</f>
        <v>0</v>
      </c>
      <c r="N9" s="495">
        <f t="shared" si="1"/>
        <v>0</v>
      </c>
      <c r="O9" s="495">
        <f>IF($E9="Include",Con3_ClientCosts!O9,0)</f>
        <v>0</v>
      </c>
      <c r="P9" s="495">
        <f>IF($E9="Include",Con4_Contigency!K9-Con3_ClientCosts!O9,0)</f>
        <v>0</v>
      </c>
      <c r="Q9" s="495">
        <f>IF($E9="Include",Con6_EscalatedConst!AP9-Con4_Contigency!K9,0)</f>
        <v>0</v>
      </c>
      <c r="R9" s="495">
        <f t="shared" si="2"/>
        <v>0</v>
      </c>
      <c r="S9" s="495">
        <f>IF($E9="Include",Con6_Mitigation!AN9-Con6_EscalatedConst!AP9,0)</f>
        <v>0</v>
      </c>
      <c r="T9" s="495">
        <f t="shared" si="3"/>
        <v>0</v>
      </c>
      <c r="U9" s="495">
        <f t="shared" si="4"/>
        <v>0</v>
      </c>
      <c r="V9" s="495">
        <f t="shared" si="5"/>
        <v>0</v>
      </c>
      <c r="W9" s="495">
        <f>Con7_Renewal!AN9-Con6_Mitigation!AN9</f>
        <v>0</v>
      </c>
      <c r="X9" s="495">
        <f>IF(E9="Include",Prj1_GrowthLOSCost!AR9,0)</f>
        <v>0</v>
      </c>
      <c r="Y9" s="495">
        <f>('Total project cost for DCs'!AT8+'Total project cost for DCs'!AU8)*-1</f>
        <v>0</v>
      </c>
      <c r="Z9" s="495">
        <f t="shared" si="0"/>
        <v>0</v>
      </c>
      <c r="AA9" s="495">
        <f>SUMIFS('LTP_for DC_model'!AG:AG,'LTP_for DC_model'!A:A,B9)+SUMIFS(Beyond_LTP_for_DC_model!AM:AM,Beyond_LTP_for_DC_model!A:A,B9)</f>
        <v>0</v>
      </c>
    </row>
    <row r="10" spans="1:29" ht="25.5" x14ac:dyDescent="0.25">
      <c r="A10" s="490" t="str">
        <f>"Drury_"&amp;'Total project cost for DCs'!A9</f>
        <v>Drury_4a</v>
      </c>
      <c r="B10" s="490" t="str">
        <f>'Total project cost for DCs'!A9</f>
        <v>4a</v>
      </c>
      <c r="C10" s="491" t="str">
        <f>'Total project cost for DCs'!B9</f>
        <v>Waihoehoe Rd East upgrades- from Fitzgerald Rd to before Cossey Rd (development boundary)</v>
      </c>
      <c r="D10" s="491" t="str">
        <f>'Total project cost for DCs'!C9</f>
        <v xml:space="preserve">2-lane urban - upgrade existing road layout with active modes on both sides, 20m cross-section </v>
      </c>
      <c r="E10" s="490" t="str">
        <f>'Total project cost for DCs'!D9</f>
        <v>Exclude</v>
      </c>
      <c r="F10" s="490">
        <f>'Total project cost for DCs'!E9</f>
        <v>0</v>
      </c>
      <c r="G10" s="490">
        <f>'Total project cost for DCs'!F9</f>
        <v>0</v>
      </c>
      <c r="H10" s="494">
        <v>0</v>
      </c>
      <c r="I10" s="495">
        <v>0</v>
      </c>
      <c r="J10" s="495">
        <v>0</v>
      </c>
      <c r="K10" s="495">
        <v>0</v>
      </c>
      <c r="L10" s="495">
        <v>0</v>
      </c>
      <c r="M10" s="495">
        <f>IF($E10="Include",SUMIFS(Lnd8_Mitigation!AS:AS,Lnd8_Mitigation!A:A,$A10),0)</f>
        <v>0</v>
      </c>
      <c r="N10" s="495">
        <f t="shared" si="1"/>
        <v>0</v>
      </c>
      <c r="O10" s="495">
        <f>IF($E10="Include",Con3_ClientCosts!O10,0)</f>
        <v>0</v>
      </c>
      <c r="P10" s="495">
        <f>IF($E10="Include",Con4_Contigency!K10-Con3_ClientCosts!O10,0)</f>
        <v>0</v>
      </c>
      <c r="Q10" s="495">
        <f>IF($E10="Include",Con6_EscalatedConst!AP10-Con4_Contigency!K10,0)</f>
        <v>0</v>
      </c>
      <c r="R10" s="495">
        <f t="shared" si="2"/>
        <v>0</v>
      </c>
      <c r="S10" s="495">
        <f>IF($E10="Include",Con6_Mitigation!AN10-Con6_EscalatedConst!AP10,0)</f>
        <v>0</v>
      </c>
      <c r="T10" s="495">
        <f t="shared" si="3"/>
        <v>0</v>
      </c>
      <c r="U10" s="495">
        <f t="shared" si="4"/>
        <v>0</v>
      </c>
      <c r="V10" s="495">
        <f t="shared" si="5"/>
        <v>0</v>
      </c>
      <c r="W10" s="495">
        <f>Con7_Renewal!AN10-Con6_Mitigation!AN10</f>
        <v>0</v>
      </c>
      <c r="X10" s="495">
        <f>IF(E10="Include",Prj1_GrowthLOSCost!AR10,0)</f>
        <v>0</v>
      </c>
      <c r="Y10" s="495">
        <f>('Total project cost for DCs'!AT9+'Total project cost for DCs'!AU9)*-1</f>
        <v>0</v>
      </c>
      <c r="Z10" s="495">
        <f t="shared" si="0"/>
        <v>0</v>
      </c>
      <c r="AA10" s="495">
        <f>SUMIFS('LTP_for DC_model'!AG:AG,'LTP_for DC_model'!A:A,B10)+SUMIFS(Beyond_LTP_for_DC_model!AM:AM,Beyond_LTP_for_DC_model!A:A,B10)</f>
        <v>0</v>
      </c>
    </row>
    <row r="11" spans="1:29" ht="25.5" x14ac:dyDescent="0.25">
      <c r="A11" s="490" t="str">
        <f>"Drury_"&amp;'Total project cost for DCs'!A10</f>
        <v>Drury_4b</v>
      </c>
      <c r="B11" s="490" t="str">
        <f>'Total project cost for DCs'!A10</f>
        <v>4b</v>
      </c>
      <c r="C11" s="491" t="str">
        <f>'Total project cost for DCs'!B10</f>
        <v>Waihoehoe Rd East upgrades- from Fitzgerald Rd to before Cossey Rd (development boundary)</v>
      </c>
      <c r="D11" s="491" t="str">
        <f>'Total project cost for DCs'!C10</f>
        <v>Expand to 24m cross section</v>
      </c>
      <c r="E11" s="490" t="str">
        <f>'Total project cost for DCs'!D10</f>
        <v>Include</v>
      </c>
      <c r="F11" s="490" t="str">
        <f>'Total project cost for DCs'!E10</f>
        <v>2-lane Arterial</v>
      </c>
      <c r="G11" s="490">
        <f>'Total project cost for DCs'!F10</f>
        <v>2029</v>
      </c>
      <c r="H11" s="494">
        <v>2615580.5957959974</v>
      </c>
      <c r="I11" s="495">
        <v>784674.17873879918</v>
      </c>
      <c r="J11" s="495">
        <v>9751.5600000000122</v>
      </c>
      <c r="K11" s="495">
        <v>515171.33276435774</v>
      </c>
      <c r="L11" s="495">
        <v>3925177.6672991551</v>
      </c>
      <c r="M11" s="495">
        <f>IF($E11="Include",SUMIFS(Lnd8_Mitigation!AS:AS,Lnd8_Mitigation!A:A,$A11),0)</f>
        <v>-1177553.300189747</v>
      </c>
      <c r="N11" s="495">
        <f t="shared" si="1"/>
        <v>2747624.3671094081</v>
      </c>
      <c r="O11" s="495">
        <f>IF($E11="Include",Con3_ClientCosts!O11,0)</f>
        <v>21933541.656238999</v>
      </c>
      <c r="P11" s="495">
        <f>IF($E11="Include",Con4_Contigency!K11-Con3_ClientCosts!O11,0)</f>
        <v>10966770.828119498</v>
      </c>
      <c r="Q11" s="495">
        <f>IF($E11="Include",Con6_EscalatedConst!AP11-Con4_Contigency!K11,0)</f>
        <v>5068354.9078409076</v>
      </c>
      <c r="R11" s="495">
        <f t="shared" si="2"/>
        <v>37968667.392199405</v>
      </c>
      <c r="S11" s="495">
        <f>IF($E11="Include",Con6_Mitigation!AN11-Con6_EscalatedConst!AP11,0)</f>
        <v>-30374933.913759522</v>
      </c>
      <c r="T11" s="495">
        <f t="shared" si="3"/>
        <v>7593733.4784398824</v>
      </c>
      <c r="U11" s="495">
        <f t="shared" si="4"/>
        <v>41893845.059498563</v>
      </c>
      <c r="V11" s="495">
        <f t="shared" si="5"/>
        <v>10341357.845549291</v>
      </c>
      <c r="W11" s="495">
        <f>Con7_Renewal!AN11-Con6_Mitigation!AN11</f>
        <v>-524622.87828739919</v>
      </c>
      <c r="X11" s="495">
        <f>IF(E11="Include",Prj1_GrowthLOSCost!AR11,0)</f>
        <v>9816734.7325177677</v>
      </c>
      <c r="Y11" s="495">
        <f>('Total project cost for DCs'!AT10+'Total project cost for DCs'!AU10)*-1</f>
        <v>-5006534.8333035642</v>
      </c>
      <c r="Z11" s="495">
        <f t="shared" si="0"/>
        <v>376427.07105092518</v>
      </c>
      <c r="AA11" s="495">
        <f>SUMIFS('LTP_for DC_model'!AG:AG,'LTP_for DC_model'!A:A,B11)+SUMIFS(Beyond_LTP_for_DC_model!AM:AM,Beyond_LTP_for_DC_model!A:A,B11)</f>
        <v>4433772.8281632783</v>
      </c>
    </row>
    <row r="12" spans="1:29" ht="25.5" x14ac:dyDescent="0.25">
      <c r="A12" s="490" t="str">
        <f>"Drury_"&amp;'Total project cost for DCs'!A11</f>
        <v>Drury_4</v>
      </c>
      <c r="B12" s="490">
        <f>'Total project cost for DCs'!A11</f>
        <v>4</v>
      </c>
      <c r="C12" s="491" t="str">
        <f>'Total project cost for DCs'!B11</f>
        <v>Waihoehoe Rd East upgrades- from Fitzgerald Rd to before Cossey Rd (development boundary)</v>
      </c>
      <c r="D12" s="491" t="str">
        <f>'Total project cost for DCs'!C11</f>
        <v>Construct Ultimate 24m Cross section initially (i.e. no interim stage)</v>
      </c>
      <c r="E12" s="490" t="str">
        <f>'Total project cost for DCs'!D11</f>
        <v>Exclude</v>
      </c>
      <c r="F12" s="490" t="str">
        <f>'Total project cost for DCs'!E11</f>
        <v>2-lane Arterial</v>
      </c>
      <c r="G12" s="490">
        <f>'Total project cost for DCs'!F11</f>
        <v>0</v>
      </c>
      <c r="H12" s="494">
        <v>0</v>
      </c>
      <c r="I12" s="495">
        <v>0</v>
      </c>
      <c r="J12" s="495">
        <v>0</v>
      </c>
      <c r="K12" s="495">
        <v>0</v>
      </c>
      <c r="L12" s="495">
        <v>0</v>
      </c>
      <c r="M12" s="495">
        <f>IF($E12="Include",SUMIFS(Lnd8_Mitigation!AS:AS,Lnd8_Mitigation!A:A,$A12),0)</f>
        <v>0</v>
      </c>
      <c r="N12" s="495">
        <f t="shared" si="1"/>
        <v>0</v>
      </c>
      <c r="O12" s="495">
        <f>IF($E12="Include",Con3_ClientCosts!O12,0)</f>
        <v>0</v>
      </c>
      <c r="P12" s="495">
        <f>IF($E12="Include",Con4_Contigency!K12-Con3_ClientCosts!O12,0)</f>
        <v>0</v>
      </c>
      <c r="Q12" s="495">
        <f>IF($E12="Include",Con6_EscalatedConst!AP12-Con4_Contigency!K12,0)</f>
        <v>0</v>
      </c>
      <c r="R12" s="495">
        <f t="shared" si="2"/>
        <v>0</v>
      </c>
      <c r="S12" s="495">
        <f>IF($E12="Include",Con6_Mitigation!AN12-Con6_EscalatedConst!AP12,0)</f>
        <v>0</v>
      </c>
      <c r="T12" s="495">
        <f t="shared" si="3"/>
        <v>0</v>
      </c>
      <c r="U12" s="495">
        <f t="shared" si="4"/>
        <v>0</v>
      </c>
      <c r="V12" s="495">
        <f t="shared" si="5"/>
        <v>0</v>
      </c>
      <c r="W12" s="495">
        <f>Con7_Renewal!AN12-Con6_Mitigation!AN12</f>
        <v>0</v>
      </c>
      <c r="X12" s="495">
        <f>IF(E12="Include",Prj1_GrowthLOSCost!AR12,0)</f>
        <v>0</v>
      </c>
      <c r="Y12" s="495">
        <f>('Total project cost for DCs'!AT11+'Total project cost for DCs'!AU11)*-1</f>
        <v>0</v>
      </c>
      <c r="Z12" s="495">
        <f t="shared" si="0"/>
        <v>0</v>
      </c>
      <c r="AA12" s="495">
        <f>SUMIFS('LTP_for DC_model'!AG:AG,'LTP_for DC_model'!A:A,B12)+SUMIFS(Beyond_LTP_for_DC_model!AM:AM,Beyond_LTP_for_DC_model!A:A,B12)</f>
        <v>0</v>
      </c>
    </row>
    <row r="13" spans="1:29" x14ac:dyDescent="0.25">
      <c r="A13" s="490" t="str">
        <f>"Drury_"&amp;'Total project cost for DCs'!A12</f>
        <v>Drury_5</v>
      </c>
      <c r="B13" s="490">
        <f>'Total project cost for DCs'!A12</f>
        <v>5</v>
      </c>
      <c r="C13" s="491" t="str">
        <f>'Total project cost for DCs'!B12</f>
        <v xml:space="preserve">Drury Central Station </v>
      </c>
      <c r="D13" s="491" t="str">
        <f>'Total project cost for DCs'!C12</f>
        <v>Not feasible without access. Refer to item 6 below</v>
      </c>
      <c r="E13" s="490" t="str">
        <f>'Total project cost for DCs'!D12</f>
        <v>Exclude</v>
      </c>
      <c r="F13" s="490">
        <f>'Total project cost for DCs'!E12</f>
        <v>0</v>
      </c>
      <c r="G13" s="490">
        <f>'Total project cost for DCs'!F12</f>
        <v>2024</v>
      </c>
      <c r="H13" s="494">
        <v>0</v>
      </c>
      <c r="I13" s="495">
        <v>0</v>
      </c>
      <c r="J13" s="495">
        <v>0</v>
      </c>
      <c r="K13" s="495">
        <v>0</v>
      </c>
      <c r="L13" s="495">
        <v>0</v>
      </c>
      <c r="M13" s="495">
        <f>IF($E13="Include",SUMIFS(Lnd8_Mitigation!AS:AS,Lnd8_Mitigation!A:A,$A13),0)</f>
        <v>0</v>
      </c>
      <c r="N13" s="495">
        <f t="shared" si="1"/>
        <v>0</v>
      </c>
      <c r="O13" s="495">
        <f>IF($E13="Include",Con3_ClientCosts!O13,0)</f>
        <v>0</v>
      </c>
      <c r="P13" s="495">
        <f>IF($E13="Include",Con4_Contigency!K13-Con3_ClientCosts!O13,0)</f>
        <v>0</v>
      </c>
      <c r="Q13" s="495">
        <f>IF($E13="Include",Con6_EscalatedConst!AP13-Con4_Contigency!K13,0)</f>
        <v>0</v>
      </c>
      <c r="R13" s="495">
        <f t="shared" si="2"/>
        <v>0</v>
      </c>
      <c r="S13" s="495">
        <f>IF($E13="Include",Con6_Mitigation!AN13-Con6_EscalatedConst!AP13,0)</f>
        <v>0</v>
      </c>
      <c r="T13" s="495">
        <f t="shared" si="3"/>
        <v>0</v>
      </c>
      <c r="U13" s="495">
        <f t="shared" si="4"/>
        <v>0</v>
      </c>
      <c r="V13" s="495">
        <f t="shared" si="5"/>
        <v>0</v>
      </c>
      <c r="W13" s="495">
        <f>Con7_Renewal!AN13-Con6_Mitigation!AN13</f>
        <v>0</v>
      </c>
      <c r="X13" s="495">
        <f>IF(E13="Include",Prj1_GrowthLOSCost!AR13,0)</f>
        <v>0</v>
      </c>
      <c r="Y13" s="495">
        <f>('Total project cost for DCs'!AT12+'Total project cost for DCs'!AU12)*-1</f>
        <v>0</v>
      </c>
      <c r="Z13" s="495">
        <f t="shared" si="0"/>
        <v>0</v>
      </c>
      <c r="AA13" s="495">
        <f>SUMIFS('LTP_for DC_model'!AG:AG,'LTP_for DC_model'!A:A,B13)+SUMIFS(Beyond_LTP_for_DC_model!AM:AM,Beyond_LTP_for_DC_model!A:A,B13)</f>
        <v>0</v>
      </c>
    </row>
    <row r="14" spans="1:29" x14ac:dyDescent="0.25">
      <c r="A14" s="490" t="str">
        <f>"Drury_"&amp;'Total project cost for DCs'!A13</f>
        <v>Drury_6</v>
      </c>
      <c r="B14" s="490">
        <f>'Total project cost for DCs'!A13</f>
        <v>6</v>
      </c>
      <c r="C14" s="491" t="str">
        <f>'Total project cost for DCs'!B13</f>
        <v>Drury Station Connection+ intersection</v>
      </c>
      <c r="D14" s="491" t="str">
        <f>'Total project cost for DCs'!C13</f>
        <v>NZUP tbc</v>
      </c>
      <c r="E14" s="490" t="str">
        <f>'Total project cost for DCs'!D13</f>
        <v>Exclude</v>
      </c>
      <c r="F14" s="490">
        <f>'Total project cost for DCs'!E13</f>
        <v>0</v>
      </c>
      <c r="G14" s="490">
        <f>'Total project cost for DCs'!F13</f>
        <v>2024</v>
      </c>
      <c r="H14" s="494">
        <v>0</v>
      </c>
      <c r="I14" s="495">
        <v>0</v>
      </c>
      <c r="J14" s="495">
        <v>0</v>
      </c>
      <c r="K14" s="495">
        <v>0</v>
      </c>
      <c r="L14" s="495">
        <v>0</v>
      </c>
      <c r="M14" s="495">
        <f>IF($E14="Include",SUMIFS(Lnd8_Mitigation!AS:AS,Lnd8_Mitigation!A:A,$A14),0)</f>
        <v>0</v>
      </c>
      <c r="N14" s="495">
        <f t="shared" si="1"/>
        <v>0</v>
      </c>
      <c r="O14" s="495">
        <f>IF($E14="Include",Con3_ClientCosts!O14,0)</f>
        <v>0</v>
      </c>
      <c r="P14" s="495">
        <f>IF($E14="Include",Con4_Contigency!K14-Con3_ClientCosts!O14,0)</f>
        <v>0</v>
      </c>
      <c r="Q14" s="495">
        <f>IF($E14="Include",Con6_EscalatedConst!AP14-Con4_Contigency!K14,0)</f>
        <v>0</v>
      </c>
      <c r="R14" s="495">
        <f t="shared" si="2"/>
        <v>0</v>
      </c>
      <c r="S14" s="495">
        <f>IF($E14="Include",Con6_Mitigation!AN14-Con6_EscalatedConst!AP14,0)</f>
        <v>0</v>
      </c>
      <c r="T14" s="495">
        <f t="shared" si="3"/>
        <v>0</v>
      </c>
      <c r="U14" s="495">
        <f t="shared" si="4"/>
        <v>0</v>
      </c>
      <c r="V14" s="495">
        <f t="shared" si="5"/>
        <v>0</v>
      </c>
      <c r="W14" s="495">
        <f>Con7_Renewal!AN14-Con6_Mitigation!AN14</f>
        <v>0</v>
      </c>
      <c r="X14" s="495">
        <f>IF(E14="Include",Prj1_GrowthLOSCost!AR14,0)</f>
        <v>0</v>
      </c>
      <c r="Y14" s="495">
        <f>('Total project cost for DCs'!AT13+'Total project cost for DCs'!AU13)*-1</f>
        <v>0</v>
      </c>
      <c r="Z14" s="495">
        <f t="shared" si="0"/>
        <v>0</v>
      </c>
      <c r="AA14" s="495">
        <f>SUMIFS('LTP_for DC_model'!AG:AG,'LTP_for DC_model'!A:A,B14)+SUMIFS(Beyond_LTP_for_DC_model!AM:AM,Beyond_LTP_for_DC_model!A:A,B14)</f>
        <v>0</v>
      </c>
    </row>
    <row r="15" spans="1:29" ht="25.5" x14ac:dyDescent="0.25">
      <c r="A15" s="490" t="str">
        <f>"Drury_"&amp;'Total project cost for DCs'!A14</f>
        <v>Drury_7</v>
      </c>
      <c r="B15" s="490">
        <f>'Total project cost for DCs'!A14</f>
        <v>7</v>
      </c>
      <c r="C15" s="491" t="str">
        <f>'Total project cost for DCs'!B14</f>
        <v xml:space="preserve">Fitzgerald Rd upgrades (from Waihoehoe Rd to development boundary) </v>
      </c>
      <c r="D15" s="491" t="str">
        <f>'Total project cost for DCs'!C14</f>
        <v>2-lane urban - upgrade existing road layout with active modes on both sides</v>
      </c>
      <c r="E15" s="490" t="str">
        <f>'Total project cost for DCs'!D14</f>
        <v>Include</v>
      </c>
      <c r="F15" s="490" t="str">
        <f>'Total project cost for DCs'!E14</f>
        <v>Upgrade Collector</v>
      </c>
      <c r="G15" s="490">
        <f>'Total project cost for DCs'!F14</f>
        <v>2036</v>
      </c>
      <c r="H15" s="494">
        <v>0</v>
      </c>
      <c r="I15" s="495">
        <v>0</v>
      </c>
      <c r="J15" s="495">
        <v>0</v>
      </c>
      <c r="K15" s="495">
        <v>0</v>
      </c>
      <c r="L15" s="495">
        <v>0</v>
      </c>
      <c r="M15" s="495">
        <f>IF($E15="Include",SUMIFS(Lnd8_Mitigation!AS:AS,Lnd8_Mitigation!A:A,$A15),0)</f>
        <v>0</v>
      </c>
      <c r="N15" s="495">
        <f t="shared" si="1"/>
        <v>0</v>
      </c>
      <c r="O15" s="495">
        <f>IF($E15="Include",Con3_ClientCosts!O15,0)</f>
        <v>5393233.6861143736</v>
      </c>
      <c r="P15" s="495">
        <f>IF($E15="Include",Con4_Contigency!K15-Con3_ClientCosts!O15,0)</f>
        <v>2696616.8430571863</v>
      </c>
      <c r="Q15" s="495">
        <f>IF($E15="Include",Con6_EscalatedConst!AP15-Con4_Contigency!K15,0)</f>
        <v>3470645.9657281823</v>
      </c>
      <c r="R15" s="495">
        <f t="shared" si="2"/>
        <v>11560496.494899742</v>
      </c>
      <c r="S15" s="495">
        <f>IF($E15="Include",Con6_Mitigation!AN15-Con6_EscalatedConst!AP15,0)</f>
        <v>-10982471.670154756</v>
      </c>
      <c r="T15" s="495">
        <f t="shared" si="3"/>
        <v>578024.82474498637</v>
      </c>
      <c r="U15" s="495">
        <f t="shared" si="4"/>
        <v>11560496.494899742</v>
      </c>
      <c r="V15" s="495">
        <f t="shared" si="5"/>
        <v>578024.82474498637</v>
      </c>
      <c r="W15" s="495">
        <f>Con7_Renewal!AN15-Con6_Mitigation!AN15</f>
        <v>0</v>
      </c>
      <c r="X15" s="495">
        <f>IF(E15="Include",Prj1_GrowthLOSCost!AR15,0)</f>
        <v>578024.82474498719</v>
      </c>
      <c r="Y15" s="495">
        <f>('Total project cost for DCs'!AT14+'Total project cost for DCs'!AU14)*-1</f>
        <v>0</v>
      </c>
      <c r="Z15" s="495">
        <f t="shared" si="0"/>
        <v>25221.647239421145</v>
      </c>
      <c r="AA15" s="495">
        <f>SUMIFS('LTP_for DC_model'!AG:AG,'LTP_for DC_model'!A:A,B15)+SUMIFS(Beyond_LTP_for_DC_model!AM:AM,Beyond_LTP_for_DC_model!A:A,B15)</f>
        <v>552803.17750556604</v>
      </c>
    </row>
    <row r="16" spans="1:29" ht="25.5" x14ac:dyDescent="0.25">
      <c r="A16" s="490" t="str">
        <f>"Drury_"&amp;'Total project cost for DCs'!A15</f>
        <v>Drury_8</v>
      </c>
      <c r="B16" s="490">
        <f>'Total project cost for DCs'!A15</f>
        <v>8</v>
      </c>
      <c r="C16" s="491" t="str">
        <f>'Total project cost for DCs'!B15</f>
        <v>Fielding Rd upgrades ( from Waihoehoe Rd to development boundary )</v>
      </c>
      <c r="D16" s="491" t="str">
        <f>'Total project cost for DCs'!C15</f>
        <v>2-lane urban - upgrade existing road layout with active modes on both sides</v>
      </c>
      <c r="E16" s="490" t="str">
        <f>'Total project cost for DCs'!D15</f>
        <v>Include</v>
      </c>
      <c r="F16" s="490" t="str">
        <f>'Total project cost for DCs'!E15</f>
        <v>Upgrade Collector</v>
      </c>
      <c r="G16" s="490">
        <f>'Total project cost for DCs'!F15</f>
        <v>2036</v>
      </c>
      <c r="H16" s="494">
        <v>0</v>
      </c>
      <c r="I16" s="495">
        <v>0</v>
      </c>
      <c r="J16" s="495">
        <v>0</v>
      </c>
      <c r="K16" s="495">
        <v>0</v>
      </c>
      <c r="L16" s="495">
        <v>0</v>
      </c>
      <c r="M16" s="495">
        <f>IF($E16="Include",SUMIFS(Lnd8_Mitigation!AS:AS,Lnd8_Mitigation!A:A,$A16),0)</f>
        <v>0</v>
      </c>
      <c r="N16" s="495">
        <f t="shared" si="1"/>
        <v>0</v>
      </c>
      <c r="O16" s="495">
        <f>IF($E16="Include",Con3_ClientCosts!O16,0)</f>
        <v>5393233.6861143736</v>
      </c>
      <c r="P16" s="495">
        <f>IF($E16="Include",Con4_Contigency!K16-Con3_ClientCosts!O16,0)</f>
        <v>2696616.8430571863</v>
      </c>
      <c r="Q16" s="495">
        <f>IF($E16="Include",Con6_EscalatedConst!AP16-Con4_Contigency!K16,0)</f>
        <v>3470645.9657281823</v>
      </c>
      <c r="R16" s="495">
        <f t="shared" si="2"/>
        <v>11560496.494899742</v>
      </c>
      <c r="S16" s="495">
        <f>IF($E16="Include",Con6_Mitigation!AN16-Con6_EscalatedConst!AP16,0)</f>
        <v>-10982471.670154756</v>
      </c>
      <c r="T16" s="495">
        <f t="shared" si="3"/>
        <v>578024.82474498637</v>
      </c>
      <c r="U16" s="495">
        <f t="shared" si="4"/>
        <v>11560496.494899742</v>
      </c>
      <c r="V16" s="495">
        <f t="shared" si="5"/>
        <v>578024.82474498637</v>
      </c>
      <c r="W16" s="495">
        <f>Con7_Renewal!AN16-Con6_Mitigation!AN16</f>
        <v>0</v>
      </c>
      <c r="X16" s="495">
        <f>IF(E16="Include",Prj1_GrowthLOSCost!AR16,0)</f>
        <v>578024.82474498719</v>
      </c>
      <c r="Y16" s="495">
        <f>('Total project cost for DCs'!AT15+'Total project cost for DCs'!AU15)*-1</f>
        <v>0</v>
      </c>
      <c r="Z16" s="495">
        <f t="shared" si="0"/>
        <v>25341.5690742234</v>
      </c>
      <c r="AA16" s="495">
        <f>SUMIFS('LTP_for DC_model'!AG:AG,'LTP_for DC_model'!A:A,B16)+SUMIFS(Beyond_LTP_for_DC_model!AM:AM,Beyond_LTP_for_DC_model!A:A,B16)</f>
        <v>552683.25567076379</v>
      </c>
    </row>
    <row r="17" spans="1:27" ht="25.5" x14ac:dyDescent="0.25">
      <c r="A17" s="490" t="str">
        <f>"Drury_"&amp;'Total project cost for DCs'!A16</f>
        <v>Drury_9a</v>
      </c>
      <c r="B17" s="490" t="str">
        <f>'Total project cost for DCs'!A16</f>
        <v>9a</v>
      </c>
      <c r="C17" s="491" t="str">
        <f>'Total project cost for DCs'!B16</f>
        <v>Upgrade in Norrie Rd/GSR/Waihoehoe intersection</v>
      </c>
      <c r="D17" s="491" t="str">
        <f>'Total project cost for DCs'!C16</f>
        <v xml:space="preserve"> 2-lane signalised intersection with active mode crossings</v>
      </c>
      <c r="E17" s="490" t="str">
        <f>'Total project cost for DCs'!D16</f>
        <v>Exclude - NZTA</v>
      </c>
      <c r="F17" s="490" t="str">
        <f>'Total project cost for DCs'!E16</f>
        <v>2-lane Arterial</v>
      </c>
      <c r="G17" s="490">
        <f>'Total project cost for DCs'!F16</f>
        <v>2026</v>
      </c>
      <c r="H17" s="494">
        <v>0</v>
      </c>
      <c r="I17" s="495">
        <v>0</v>
      </c>
      <c r="J17" s="495">
        <v>0</v>
      </c>
      <c r="K17" s="495">
        <v>0</v>
      </c>
      <c r="L17" s="495">
        <v>0</v>
      </c>
      <c r="M17" s="495">
        <f>IF($E17="Include",SUMIFS(Lnd8_Mitigation!AS:AS,Lnd8_Mitigation!A:A,$A17),0)</f>
        <v>0</v>
      </c>
      <c r="N17" s="495">
        <f t="shared" si="1"/>
        <v>0</v>
      </c>
      <c r="O17" s="495">
        <f>IF($E17="Include",Con3_ClientCosts!O17,0)</f>
        <v>0</v>
      </c>
      <c r="P17" s="495">
        <f>IF($E17="Include",Con4_Contigency!K17-Con3_ClientCosts!O17,0)</f>
        <v>0</v>
      </c>
      <c r="Q17" s="495">
        <f>IF($E17="Include",Con6_EscalatedConst!AP17-Con4_Contigency!K17,0)</f>
        <v>0</v>
      </c>
      <c r="R17" s="495">
        <f t="shared" si="2"/>
        <v>0</v>
      </c>
      <c r="S17" s="495">
        <f>IF($E17="Include",Con6_Mitigation!AN17-Con6_EscalatedConst!AP17,0)</f>
        <v>0</v>
      </c>
      <c r="T17" s="495">
        <f t="shared" si="3"/>
        <v>0</v>
      </c>
      <c r="U17" s="495">
        <f t="shared" si="4"/>
        <v>0</v>
      </c>
      <c r="V17" s="495">
        <f t="shared" si="5"/>
        <v>0</v>
      </c>
      <c r="W17" s="495">
        <f>Con7_Renewal!AN17-Con6_Mitigation!AN17</f>
        <v>0</v>
      </c>
      <c r="X17" s="495">
        <f>IF(E17="Include",Prj1_GrowthLOSCost!AR17,0)</f>
        <v>0</v>
      </c>
      <c r="Y17" s="495">
        <f>('Total project cost for DCs'!AT16+'Total project cost for DCs'!AU16)*-1</f>
        <v>0</v>
      </c>
      <c r="Z17" s="495">
        <f t="shared" si="0"/>
        <v>0</v>
      </c>
      <c r="AA17" s="495">
        <f>SUMIFS('LTP_for DC_model'!AG:AG,'LTP_for DC_model'!A:A,B17)+SUMIFS(Beyond_LTP_for_DC_model!AM:AM,Beyond_LTP_for_DC_model!A:A,B17)</f>
        <v>0</v>
      </c>
    </row>
    <row r="18" spans="1:27" ht="25.5" x14ac:dyDescent="0.25">
      <c r="A18" s="490" t="str">
        <f>"Drury_"&amp;'Total project cost for DCs'!A17</f>
        <v>Drury_9b</v>
      </c>
      <c r="B18" s="490" t="str">
        <f>'Total project cost for DCs'!A17</f>
        <v>9b</v>
      </c>
      <c r="C18" s="491" t="str">
        <f>'Total project cost for DCs'!B17</f>
        <v>Upgrade in Norrie Rd/GSR/Waihoehoe intersection</v>
      </c>
      <c r="D18" s="491" t="str">
        <f>'Total project cost for DCs'!C17</f>
        <v>multi-lane signalised intersection with active mode crossings, SGA design</v>
      </c>
      <c r="E18" s="490" t="str">
        <f>'Total project cost for DCs'!D17</f>
        <v>Exclude - NZTA</v>
      </c>
      <c r="F18" s="490" t="str">
        <f>'Total project cost for DCs'!E17</f>
        <v>4-lane arterial</v>
      </c>
      <c r="G18" s="490">
        <f>'Total project cost for DCs'!F17</f>
        <v>2031</v>
      </c>
      <c r="H18" s="494">
        <v>0</v>
      </c>
      <c r="I18" s="495">
        <v>0</v>
      </c>
      <c r="J18" s="495">
        <v>0</v>
      </c>
      <c r="K18" s="495">
        <v>0</v>
      </c>
      <c r="L18" s="495">
        <v>0</v>
      </c>
      <c r="M18" s="495">
        <f>IF($E18="Include",SUMIFS(Lnd8_Mitigation!AS:AS,Lnd8_Mitigation!A:A,$A18),0)</f>
        <v>0</v>
      </c>
      <c r="N18" s="495">
        <f t="shared" si="1"/>
        <v>0</v>
      </c>
      <c r="O18" s="495">
        <f>IF($E18="Include",Con3_ClientCosts!O18,0)</f>
        <v>0</v>
      </c>
      <c r="P18" s="495">
        <f>IF($E18="Include",Con4_Contigency!K18-Con3_ClientCosts!O18,0)</f>
        <v>0</v>
      </c>
      <c r="Q18" s="495">
        <f>IF($E18="Include",Con6_EscalatedConst!AP18-Con4_Contigency!K18,0)</f>
        <v>0</v>
      </c>
      <c r="R18" s="495">
        <f t="shared" si="2"/>
        <v>0</v>
      </c>
      <c r="S18" s="495">
        <f>IF($E18="Include",Con6_Mitigation!AN18-Con6_EscalatedConst!AP18,0)</f>
        <v>0</v>
      </c>
      <c r="T18" s="495">
        <f t="shared" si="3"/>
        <v>0</v>
      </c>
      <c r="U18" s="495">
        <f t="shared" si="4"/>
        <v>0</v>
      </c>
      <c r="V18" s="495">
        <f t="shared" si="5"/>
        <v>0</v>
      </c>
      <c r="W18" s="495">
        <f>Con7_Renewal!AN18-Con6_Mitigation!AN18</f>
        <v>0</v>
      </c>
      <c r="X18" s="495">
        <f>IF(E18="Include",Prj1_GrowthLOSCost!AR18,0)</f>
        <v>0</v>
      </c>
      <c r="Y18" s="495">
        <f>('Total project cost for DCs'!AT17+'Total project cost for DCs'!AU17)*-1</f>
        <v>0</v>
      </c>
      <c r="Z18" s="495">
        <f t="shared" si="0"/>
        <v>0</v>
      </c>
      <c r="AA18" s="495">
        <f>SUMIFS('LTP_for DC_model'!AG:AG,'LTP_for DC_model'!A:A,B18)+SUMIFS(Beyond_LTP_for_DC_model!AM:AM,Beyond_LTP_for_DC_model!A:A,B18)</f>
        <v>0</v>
      </c>
    </row>
    <row r="19" spans="1:27" ht="25.5" x14ac:dyDescent="0.25">
      <c r="A19" s="490" t="str">
        <f>"Drury_"&amp;'Total project cost for DCs'!A18</f>
        <v>Drury_10a</v>
      </c>
      <c r="B19" s="490" t="str">
        <f>'Total project cost for DCs'!A18</f>
        <v>10a</v>
      </c>
      <c r="C19" s="491" t="str">
        <f>'Total project cost for DCs'!B18</f>
        <v>New intersection on Waihoehoe Rd/Fitzgerald Rd( including approach cross-sections)</v>
      </c>
      <c r="D19" s="491" t="str">
        <f>'Total project cost for DCs'!C18</f>
        <v xml:space="preserve"> 2-lane signalised intersection with active mode crossings</v>
      </c>
      <c r="E19" s="490" t="str">
        <f>'Total project cost for DCs'!D18</f>
        <v>Include</v>
      </c>
      <c r="F19" s="490" t="str">
        <f>'Total project cost for DCs'!E18</f>
        <v>2-lane Arterial</v>
      </c>
      <c r="G19" s="490">
        <f>'Total project cost for DCs'!F18</f>
        <v>2029</v>
      </c>
      <c r="H19" s="494">
        <v>580844.60067634098</v>
      </c>
      <c r="I19" s="495">
        <v>174253.38020290228</v>
      </c>
      <c r="J19" s="495">
        <v>0</v>
      </c>
      <c r="K19" s="495">
        <v>125440.99232947535</v>
      </c>
      <c r="L19" s="495">
        <v>880538.9732087187</v>
      </c>
      <c r="M19" s="495">
        <f>IF($E19="Include",SUMIFS(Lnd8_Mitigation!AS:AS,Lnd8_Mitigation!A:A,$A19),0)</f>
        <v>-880538.9732087187</v>
      </c>
      <c r="N19" s="495">
        <f t="shared" si="1"/>
        <v>0</v>
      </c>
      <c r="O19" s="495">
        <f>IF($E19="Include",Con3_ClientCosts!O19,0)</f>
        <v>4449862.7773220902</v>
      </c>
      <c r="P19" s="495">
        <f>IF($E19="Include",Con4_Contigency!K19-Con3_ClientCosts!O19,0)</f>
        <v>2224931.3886610446</v>
      </c>
      <c r="Q19" s="495">
        <f>IF($E19="Include",Con6_EscalatedConst!AP19-Con4_Contigency!K19,0)</f>
        <v>1028264.5730514582</v>
      </c>
      <c r="R19" s="495">
        <f t="shared" si="2"/>
        <v>7703058.7390345931</v>
      </c>
      <c r="S19" s="495">
        <f>IF($E19="Include",Con6_Mitigation!AN19-Con6_EscalatedConst!AP19,0)</f>
        <v>-7703058.7390345931</v>
      </c>
      <c r="T19" s="495">
        <f t="shared" si="3"/>
        <v>0</v>
      </c>
      <c r="U19" s="495">
        <f t="shared" si="4"/>
        <v>8583597.7122433111</v>
      </c>
      <c r="V19" s="495">
        <f t="shared" si="5"/>
        <v>0</v>
      </c>
      <c r="W19" s="495">
        <f>Con7_Renewal!AN19-Con6_Mitigation!AN19</f>
        <v>0</v>
      </c>
      <c r="X19" s="495">
        <f>IF(E19="Include",Prj1_GrowthLOSCost!AR19,0)</f>
        <v>0</v>
      </c>
      <c r="Y19" s="495">
        <f>('Total project cost for DCs'!AT18+'Total project cost for DCs'!AU18)*-1</f>
        <v>0</v>
      </c>
      <c r="Z19" s="495">
        <f t="shared" si="0"/>
        <v>0</v>
      </c>
      <c r="AA19" s="495">
        <f>SUMIFS('LTP_for DC_model'!AG:AG,'LTP_for DC_model'!A:A,B19)+SUMIFS(Beyond_LTP_for_DC_model!AM:AM,Beyond_LTP_for_DC_model!A:A,B19)</f>
        <v>0</v>
      </c>
    </row>
    <row r="20" spans="1:27" ht="25.5" x14ac:dyDescent="0.25">
      <c r="A20" s="490" t="str">
        <f>"Drury_"&amp;'Total project cost for DCs'!A19</f>
        <v>Drury_10b</v>
      </c>
      <c r="B20" s="490" t="str">
        <f>'Total project cost for DCs'!A19</f>
        <v>10b</v>
      </c>
      <c r="C20" s="491" t="str">
        <f>'Total project cost for DCs'!B19</f>
        <v>New intersection on Waihoehoe Rd/Fitzgerald Rd( including approach cross-sections)</v>
      </c>
      <c r="D20" s="491" t="str">
        <f>'Total project cost for DCs'!C19</f>
        <v>multi-lane roundabout with active mode crossings, SGA design</v>
      </c>
      <c r="E20" s="490" t="str">
        <f>'Total project cost for DCs'!D19</f>
        <v>Include</v>
      </c>
      <c r="F20" s="490" t="str">
        <f>'Total project cost for DCs'!E19</f>
        <v>4-lane arterial</v>
      </c>
      <c r="G20" s="490">
        <f>'Total project cost for DCs'!F19</f>
        <v>2037</v>
      </c>
      <c r="H20" s="494">
        <v>772043.5443562388</v>
      </c>
      <c r="I20" s="495">
        <v>231613.06330687163</v>
      </c>
      <c r="J20" s="495">
        <v>1197751.2600509422</v>
      </c>
      <c r="K20" s="495">
        <v>2031661.347368005</v>
      </c>
      <c r="L20" s="495">
        <v>4233069.2150820578</v>
      </c>
      <c r="M20" s="495">
        <f>IF($E20="Include",SUMIFS(Lnd8_Mitigation!AS:AS,Lnd8_Mitigation!A:A,$A20),0)</f>
        <v>0</v>
      </c>
      <c r="N20" s="495">
        <f t="shared" si="1"/>
        <v>4233069.2150820578</v>
      </c>
      <c r="O20" s="495">
        <f>IF($E20="Include",Con3_ClientCosts!O20,0)</f>
        <v>5734760.6542738434</v>
      </c>
      <c r="P20" s="495">
        <f>IF($E20="Include",Con4_Contigency!K20-Con3_ClientCosts!O20,0)</f>
        <v>2867380.3271369208</v>
      </c>
      <c r="Q20" s="495">
        <f>IF($E20="Include",Con6_EscalatedConst!AP20-Con4_Contigency!K20,0)</f>
        <v>4071494.4504323918</v>
      </c>
      <c r="R20" s="495">
        <f t="shared" si="2"/>
        <v>12673635.431843156</v>
      </c>
      <c r="S20" s="495">
        <f>IF($E20="Include",Con6_Mitigation!AN20-Con6_EscalatedConst!AP20,0)</f>
        <v>0</v>
      </c>
      <c r="T20" s="495">
        <f t="shared" si="3"/>
        <v>12673635.431843156</v>
      </c>
      <c r="U20" s="495">
        <f t="shared" si="4"/>
        <v>16906704.646925215</v>
      </c>
      <c r="V20" s="495">
        <f t="shared" si="5"/>
        <v>16906704.646925215</v>
      </c>
      <c r="W20" s="495">
        <f>Con7_Renewal!AN20-Con6_Mitigation!AN20</f>
        <v>0</v>
      </c>
      <c r="X20" s="495">
        <f>IF(E20="Include",Prj1_GrowthLOSCost!AR20,0)</f>
        <v>16906704.990790904</v>
      </c>
      <c r="Y20" s="495">
        <f>('Total project cost for DCs'!AT19+'Total project cost for DCs'!AU19)*-1</f>
        <v>-8622419.3699318599</v>
      </c>
      <c r="Z20" s="495">
        <f t="shared" si="0"/>
        <v>1217642.4074736405</v>
      </c>
      <c r="AA20" s="495">
        <f>SUMIFS('LTP_for DC_model'!AG:AG,'LTP_for DC_model'!A:A,B20)+SUMIFS(Beyond_LTP_for_DC_model!AM:AM,Beyond_LTP_for_DC_model!A:A,B20)</f>
        <v>7066643.2133854041</v>
      </c>
    </row>
    <row r="21" spans="1:27" ht="25.5" x14ac:dyDescent="0.25">
      <c r="A21" s="490" t="str">
        <f>"Drury_"&amp;'Total project cost for DCs'!A20</f>
        <v>Drury_11</v>
      </c>
      <c r="B21" s="490">
        <f>'Total project cost for DCs'!A20</f>
        <v>11</v>
      </c>
      <c r="C21" s="491" t="str">
        <f>'Total project cost for DCs'!B20</f>
        <v>Intersection upgrade Waihoehoe Rd/Fielding Rd/Appleby Rd</v>
      </c>
      <c r="D21" s="491" t="str">
        <f>'Total project cost for DCs'!C20</f>
        <v>Roundabout as per SGA design</v>
      </c>
      <c r="E21" s="490" t="str">
        <f>'Total project cost for DCs'!D20</f>
        <v>Include</v>
      </c>
      <c r="F21" s="490" t="str">
        <f>'Total project cost for DCs'!E20</f>
        <v>2-lane Arterial</v>
      </c>
      <c r="G21" s="490">
        <f>'Total project cost for DCs'!F20</f>
        <v>2037</v>
      </c>
      <c r="H21" s="494">
        <v>1707593.9381257591</v>
      </c>
      <c r="I21" s="495">
        <v>512278.1814377277</v>
      </c>
      <c r="J21" s="495">
        <v>45585.175281563308</v>
      </c>
      <c r="K21" s="495">
        <v>953279.40914260736</v>
      </c>
      <c r="L21" s="495">
        <v>3218736.7039876576</v>
      </c>
      <c r="M21" s="495">
        <f>IF($E21="Include",SUMIFS(Lnd8_Mitigation!AS:AS,Lnd8_Mitigation!A:A,$A21),0)</f>
        <v>-2896863.0335888918</v>
      </c>
      <c r="N21" s="495">
        <f t="shared" si="1"/>
        <v>321873.67039876571</v>
      </c>
      <c r="O21" s="495">
        <f>IF($E21="Include",Con3_ClientCosts!O21,0)</f>
        <v>5562328.471652614</v>
      </c>
      <c r="P21" s="495">
        <f>IF($E21="Include",Con4_Contigency!K21-Con3_ClientCosts!O21,0)</f>
        <v>2781164.235826307</v>
      </c>
      <c r="Q21" s="495">
        <f>IF($E21="Include",Con6_EscalatedConst!AP21-Con4_Contigency!K21,0)</f>
        <v>3949073.1817966932</v>
      </c>
      <c r="R21" s="495">
        <f t="shared" si="2"/>
        <v>12292565.889275614</v>
      </c>
      <c r="S21" s="495">
        <f>IF($E21="Include",Con6_Mitigation!AN21-Con6_EscalatedConst!AP21,0)</f>
        <v>-11063309.300348053</v>
      </c>
      <c r="T21" s="495">
        <f t="shared" si="3"/>
        <v>1229256.5889275614</v>
      </c>
      <c r="U21" s="495">
        <f t="shared" si="4"/>
        <v>15511302.593263272</v>
      </c>
      <c r="V21" s="495">
        <f t="shared" si="5"/>
        <v>1551130.2593263271</v>
      </c>
      <c r="W21" s="495">
        <f>Con7_Renewal!AN21-Con6_Mitigation!AN21</f>
        <v>-79852.508016734384</v>
      </c>
      <c r="X21" s="495">
        <f>IF(E21="Include",Prj1_GrowthLOSCost!AR21,0)</f>
        <v>1471277.7447109795</v>
      </c>
      <c r="Y21" s="495">
        <f>('Total project cost for DCs'!AT20+'Total project cost for DCs'!AU20)*-1</f>
        <v>-750351.65316789248</v>
      </c>
      <c r="Z21" s="495">
        <f t="shared" si="0"/>
        <v>56416.828718693694</v>
      </c>
      <c r="AA21" s="495">
        <f>SUMIFS('LTP_for DC_model'!AG:AG,'LTP_for DC_model'!A:A,B21)+SUMIFS(Beyond_LTP_for_DC_model!AM:AM,Beyond_LTP_for_DC_model!A:A,B21)</f>
        <v>664509.26282439334</v>
      </c>
    </row>
    <row r="22" spans="1:27" ht="63.75" x14ac:dyDescent="0.25">
      <c r="A22" s="490" t="str">
        <f>"Drury_"&amp;'Total project cost for DCs'!A21</f>
        <v>Drury_12</v>
      </c>
      <c r="B22" s="490">
        <f>'Total project cost for DCs'!A21</f>
        <v>12</v>
      </c>
      <c r="C22" s="491" t="str">
        <f>'Total project cost for DCs'!B21</f>
        <v>Interim walking, cycling and bus connections within Drury Centre (includes Bremner/Norrie/Firth Intersection upgrades, active mode on Norrie) -overlap with project 36 and 46</v>
      </c>
      <c r="D22" s="491" t="str">
        <f>'Total project cost for DCs'!C21</f>
        <v>Intersection improvements on Bremner-Firth Rd, Norrie-Firth Rd, GSR-Firth Rd, Active mode facilities on both sides of Firth &amp; Norrie Rd</v>
      </c>
      <c r="E22" s="490" t="str">
        <f>'Total project cost for DCs'!D21</f>
        <v>Include</v>
      </c>
      <c r="F22" s="490" t="str">
        <f>'Total project cost for DCs'!E21</f>
        <v>New Collector (AT)</v>
      </c>
      <c r="G22" s="490">
        <f>'Total project cost for DCs'!F21</f>
        <v>2036</v>
      </c>
      <c r="H22" s="494">
        <v>0</v>
      </c>
      <c r="I22" s="495">
        <v>0</v>
      </c>
      <c r="J22" s="495">
        <v>0</v>
      </c>
      <c r="K22" s="495">
        <v>0</v>
      </c>
      <c r="L22" s="495">
        <v>0</v>
      </c>
      <c r="M22" s="495">
        <f>IF($E22="Include",SUMIFS(Lnd8_Mitigation!AS:AS,Lnd8_Mitigation!A:A,$A22),0)</f>
        <v>0</v>
      </c>
      <c r="N22" s="495">
        <f t="shared" si="1"/>
        <v>0</v>
      </c>
      <c r="O22" s="495">
        <f>IF($E22="Include",Con3_ClientCosts!O22,0)</f>
        <v>13927407.05196627</v>
      </c>
      <c r="P22" s="495">
        <f>IF($E22="Include",Con4_Contigency!K22-Con3_ClientCosts!O22,0)</f>
        <v>6963703.5259831343</v>
      </c>
      <c r="Q22" s="495">
        <f>IF($E22="Include",Con6_EscalatedConst!AP22-Con4_Contigency!K22,0)</f>
        <v>8962544.9055566639</v>
      </c>
      <c r="R22" s="495">
        <f t="shared" si="2"/>
        <v>29853655.483506069</v>
      </c>
      <c r="S22" s="495">
        <f>IF($E22="Include",Con6_Mitigation!AN22-Con6_EscalatedConst!AP22,0)</f>
        <v>0</v>
      </c>
      <c r="T22" s="495">
        <f t="shared" si="3"/>
        <v>29853655.483506069</v>
      </c>
      <c r="U22" s="495">
        <f t="shared" si="4"/>
        <v>29853655.483506069</v>
      </c>
      <c r="V22" s="495">
        <f t="shared" si="5"/>
        <v>29853655.483506069</v>
      </c>
      <c r="W22" s="495">
        <f>Con7_Renewal!AN22-Con6_Mitigation!AN22</f>
        <v>-108023.22032447532</v>
      </c>
      <c r="X22" s="495">
        <f>IF(E22="Include",Prj1_GrowthLOSCost!AR22,0)</f>
        <v>29745632.263181597</v>
      </c>
      <c r="Y22" s="495">
        <f>('Total project cost for DCs'!AT21+'Total project cost for DCs'!AU21)*-1</f>
        <v>0</v>
      </c>
      <c r="Z22" s="495">
        <f t="shared" si="0"/>
        <v>6077556.8322236314</v>
      </c>
      <c r="AA22" s="495">
        <f>SUMIFS('LTP_for DC_model'!AG:AG,'LTP_for DC_model'!A:A,B22)+SUMIFS(Beyond_LTP_for_DC_model!AM:AM,Beyond_LTP_for_DC_model!A:A,B22)</f>
        <v>23668075.430957966</v>
      </c>
    </row>
    <row r="23" spans="1:27" ht="25.5" x14ac:dyDescent="0.25">
      <c r="A23" s="490" t="str">
        <f>"Drury_"&amp;'Total project cost for DCs'!A22</f>
        <v>Drury_13a</v>
      </c>
      <c r="B23" s="490" t="str">
        <f>'Total project cost for DCs'!A22</f>
        <v>13a</v>
      </c>
      <c r="C23" s="491" t="str">
        <f>'Total project cost for DCs'!B22</f>
        <v>N-S Opaheke Arterial across development (upto Waihoehoe Stream)</v>
      </c>
      <c r="D23" s="491" t="str">
        <f>'Total project cost for DCs'!C22</f>
        <v>2-lane urban- new 2-lane arterial with active modes on both sides + intersection improvements (TDM)</v>
      </c>
      <c r="E23" s="490" t="str">
        <f>'Total project cost for DCs'!D22</f>
        <v>Include</v>
      </c>
      <c r="F23" s="490" t="str">
        <f>'Total project cost for DCs'!E22</f>
        <v>Interim 2-lane Arterial</v>
      </c>
      <c r="G23" s="490">
        <f>'Total project cost for DCs'!F22</f>
        <v>2037</v>
      </c>
      <c r="H23" s="494">
        <v>6635709.0043139998</v>
      </c>
      <c r="I23" s="495">
        <v>1990712.7012941998</v>
      </c>
      <c r="J23" s="495">
        <v>1451350.3711011107</v>
      </c>
      <c r="K23" s="495">
        <v>8161723.5581270661</v>
      </c>
      <c r="L23" s="495">
        <v>18239495.634836379</v>
      </c>
      <c r="M23" s="495">
        <f>IF($E23="Include",SUMIFS(Lnd8_Mitigation!AS:AS,Lnd8_Mitigation!A:A,$A23),0)</f>
        <v>-15503571.289610922</v>
      </c>
      <c r="N23" s="495">
        <f t="shared" si="1"/>
        <v>2735924.3452254571</v>
      </c>
      <c r="O23" s="495">
        <f>IF($E23="Include",Con3_ClientCosts!O23,0)</f>
        <v>17967659.860202797</v>
      </c>
      <c r="P23" s="495">
        <f>IF($E23="Include",Con4_Contigency!K23-Con3_ClientCosts!O23,0)</f>
        <v>8983829.9301013984</v>
      </c>
      <c r="Q23" s="495">
        <f>IF($E23="Include",Con6_EscalatedConst!AP23-Con4_Contigency!K23,0)</f>
        <v>12756456.950570974</v>
      </c>
      <c r="R23" s="495">
        <f t="shared" si="2"/>
        <v>39707946.74087517</v>
      </c>
      <c r="S23" s="495">
        <f>IF($E23="Include",Con6_Mitigation!AN23-Con6_EscalatedConst!AP23,0)</f>
        <v>-39707946.74087517</v>
      </c>
      <c r="T23" s="495">
        <f t="shared" si="3"/>
        <v>0</v>
      </c>
      <c r="U23" s="495">
        <f t="shared" si="4"/>
        <v>57947442.375711545</v>
      </c>
      <c r="V23" s="495">
        <f t="shared" si="5"/>
        <v>2735924.3452254571</v>
      </c>
      <c r="W23" s="495">
        <f>Con7_Renewal!AN23-Con6_Mitigation!AN23</f>
        <v>0</v>
      </c>
      <c r="X23" s="495">
        <f>IF(E23="Include",Prj1_GrowthLOSCost!AR23,0)</f>
        <v>2735924.4426146061</v>
      </c>
      <c r="Y23" s="495">
        <f>('Total project cost for DCs'!AT22+'Total project cost for DCs'!AU22)*-1</f>
        <v>-1395321.4160649828</v>
      </c>
      <c r="Z23" s="495">
        <f t="shared" si="0"/>
        <v>70359.999694286846</v>
      </c>
      <c r="AA23" s="495">
        <f>SUMIFS('LTP_for DC_model'!AG:AG,'LTP_for DC_model'!A:A,B23)+SUMIFS(Beyond_LTP_for_DC_model!AM:AM,Beyond_LTP_for_DC_model!A:A,B23)</f>
        <v>1270243.0268553365</v>
      </c>
    </row>
    <row r="24" spans="1:27" ht="25.5" x14ac:dyDescent="0.25">
      <c r="A24" s="490" t="str">
        <f>"Drury_"&amp;'Total project cost for DCs'!A23</f>
        <v>Drury_13b</v>
      </c>
      <c r="B24" s="490" t="str">
        <f>'Total project cost for DCs'!A23</f>
        <v>13b</v>
      </c>
      <c r="C24" s="491" t="str">
        <f>'Total project cost for DCs'!B23</f>
        <v>N-S Opaheke Arterial across development (upto Waihoihoi Stream)</v>
      </c>
      <c r="D24" s="491" t="str">
        <f>'Total project cost for DCs'!C23</f>
        <v>4-lane urban- upgrade 2-lane arterial with SGA design + intersection improvements (TDM)</v>
      </c>
      <c r="E24" s="490" t="str">
        <f>'Total project cost for DCs'!D23</f>
        <v>Include</v>
      </c>
      <c r="F24" s="490" t="str">
        <f>'Total project cost for DCs'!E23</f>
        <v>4-lane arterial upgrade</v>
      </c>
      <c r="G24" s="490">
        <f>'Total project cost for DCs'!F23</f>
        <v>2050</v>
      </c>
      <c r="H24" s="494">
        <v>0</v>
      </c>
      <c r="I24" s="495">
        <v>0</v>
      </c>
      <c r="J24" s="495">
        <v>0</v>
      </c>
      <c r="K24" s="495">
        <v>0</v>
      </c>
      <c r="L24" s="495">
        <v>0</v>
      </c>
      <c r="M24" s="495">
        <f>IF($E24="Include",SUMIFS(Lnd8_Mitigation!AS:AS,Lnd8_Mitigation!A:A,$A24),0)</f>
        <v>0</v>
      </c>
      <c r="N24" s="495">
        <f t="shared" si="1"/>
        <v>0</v>
      </c>
      <c r="O24" s="495">
        <f>IF($E24="Include",Con3_ClientCosts!O24,0)</f>
        <v>10568424.096139964</v>
      </c>
      <c r="P24" s="495">
        <f>IF($E24="Include",Con4_Contigency!K24-Con3_ClientCosts!O24,0)</f>
        <v>5284212.0480699819</v>
      </c>
      <c r="Q24" s="495">
        <f>IF($E24="Include",Con6_EscalatedConst!AP24-Con4_Contigency!K24,0)</f>
        <v>18881683.33051154</v>
      </c>
      <c r="R24" s="495">
        <f t="shared" si="2"/>
        <v>34734319.474721484</v>
      </c>
      <c r="S24" s="495">
        <f>IF($E24="Include",Con6_Mitigation!AN24-Con6_EscalatedConst!AP24,0)</f>
        <v>-8683579.8686803691</v>
      </c>
      <c r="T24" s="495">
        <f t="shared" si="3"/>
        <v>26050739.606041115</v>
      </c>
      <c r="U24" s="495">
        <f t="shared" si="4"/>
        <v>34734319.474721484</v>
      </c>
      <c r="V24" s="495">
        <f t="shared" si="5"/>
        <v>26050739.606041115</v>
      </c>
      <c r="W24" s="495">
        <f>Con7_Renewal!AN24-Con6_Mitigation!AN24</f>
        <v>0</v>
      </c>
      <c r="X24" s="495">
        <f>IF(E24="Include",Prj1_GrowthLOSCost!AR24,0)</f>
        <v>26050739.606041115</v>
      </c>
      <c r="Y24" s="495">
        <f>('Total project cost for DCs'!AT23+'Total project cost for DCs'!AU23)*-1</f>
        <v>-13285877.199080968</v>
      </c>
      <c r="Z24" s="495">
        <f t="shared" si="0"/>
        <v>2709343.6559327859</v>
      </c>
      <c r="AA24" s="495">
        <f>SUMIFS('LTP_for DC_model'!AG:AG,'LTP_for DC_model'!A:A,B24)+SUMIFS(Beyond_LTP_for_DC_model!AM:AM,Beyond_LTP_for_DC_model!A:A,B24)</f>
        <v>10055518.751027361</v>
      </c>
    </row>
    <row r="25" spans="1:27" ht="38.25" x14ac:dyDescent="0.25">
      <c r="A25" s="490" t="str">
        <f>"Drury_"&amp;'Total project cost for DCs'!A24</f>
        <v>Drury_14</v>
      </c>
      <c r="B25" s="490">
        <f>'Total project cost for DCs'!A24</f>
        <v>14</v>
      </c>
      <c r="C25" s="491" t="str">
        <f>'Total project cost for DCs'!B24</f>
        <v xml:space="preserve">Upgrade Brookefield Road from Fitzgerald to Quarry Rd+ New connection + Intersections on Quarry &amp; Fitzgerald </v>
      </c>
      <c r="D25" s="491" t="str">
        <f>'Total project cost for DCs'!C24</f>
        <v>2-lane urban (upgrade existing road layout with active modes on both sides + intersection improvements + new connection to Quarry Rd)</v>
      </c>
      <c r="E25" s="490" t="str">
        <f>'Total project cost for DCs'!D24</f>
        <v>Exclude</v>
      </c>
      <c r="F25" s="490" t="str">
        <f>'Total project cost for DCs'!E24</f>
        <v>Upgrade Collector</v>
      </c>
      <c r="G25" s="490">
        <f>'Total project cost for DCs'!F24</f>
        <v>0</v>
      </c>
      <c r="H25" s="494">
        <v>0</v>
      </c>
      <c r="I25" s="495">
        <v>0</v>
      </c>
      <c r="J25" s="495">
        <v>0</v>
      </c>
      <c r="K25" s="495">
        <v>0</v>
      </c>
      <c r="L25" s="495">
        <v>0</v>
      </c>
      <c r="M25" s="495">
        <f>IF($E25="Include",SUMIFS(Lnd8_Mitigation!AS:AS,Lnd8_Mitigation!A:A,$A25),0)</f>
        <v>0</v>
      </c>
      <c r="N25" s="495">
        <f t="shared" si="1"/>
        <v>0</v>
      </c>
      <c r="O25" s="495">
        <f>IF($E25="Include",Con3_ClientCosts!O25,0)</f>
        <v>0</v>
      </c>
      <c r="P25" s="495">
        <f>IF($E25="Include",Con4_Contigency!K25-Con3_ClientCosts!O25,0)</f>
        <v>0</v>
      </c>
      <c r="Q25" s="495">
        <f>IF($E25="Include",Con6_EscalatedConst!AP25-Con4_Contigency!K25,0)</f>
        <v>0</v>
      </c>
      <c r="R25" s="495">
        <f t="shared" si="2"/>
        <v>0</v>
      </c>
      <c r="S25" s="495">
        <f>IF($E25="Include",Con6_Mitigation!AN25-Con6_EscalatedConst!AP25,0)</f>
        <v>0</v>
      </c>
      <c r="T25" s="495">
        <f t="shared" si="3"/>
        <v>0</v>
      </c>
      <c r="U25" s="495">
        <f t="shared" si="4"/>
        <v>0</v>
      </c>
      <c r="V25" s="495">
        <f t="shared" si="5"/>
        <v>0</v>
      </c>
      <c r="W25" s="495">
        <f>Con7_Renewal!AN25-Con6_Mitigation!AN25</f>
        <v>0</v>
      </c>
      <c r="X25" s="495">
        <f>IF(E25="Include",Prj1_GrowthLOSCost!AR25,0)</f>
        <v>0</v>
      </c>
      <c r="Y25" s="495">
        <f>('Total project cost for DCs'!AT24+'Total project cost for DCs'!AU24)*-1</f>
        <v>0</v>
      </c>
      <c r="Z25" s="495">
        <f t="shared" si="0"/>
        <v>0</v>
      </c>
      <c r="AA25" s="495">
        <f>SUMIFS('LTP_for DC_model'!AG:AG,'LTP_for DC_model'!A:A,B25)+SUMIFS(Beyond_LTP_for_DC_model!AM:AM,Beyond_LTP_for_DC_model!A:A,B25)</f>
        <v>0</v>
      </c>
    </row>
    <row r="26" spans="1:27" ht="38.25" x14ac:dyDescent="0.25">
      <c r="A26" s="490" t="str">
        <f>"Drury_"&amp;'Total project cost for DCs'!A25</f>
        <v>Drury_14a</v>
      </c>
      <c r="B26" s="490" t="str">
        <f>'Total project cost for DCs'!A25</f>
        <v>14a</v>
      </c>
      <c r="C26" s="491" t="str">
        <f>'Total project cost for DCs'!B25</f>
        <v>Western end of Brookefield Road Extension tie in with Quarry Rd</v>
      </c>
      <c r="D26" s="491" t="str">
        <f>'Total project cost for DCs'!C25</f>
        <v>2-lane urban (New Road connection to Quarry Road with active modes on both sides + intersection improvements)</v>
      </c>
      <c r="E26" s="490" t="str">
        <f>'Total project cost for DCs'!D25</f>
        <v>Include</v>
      </c>
      <c r="F26" s="490" t="str">
        <f>'Total project cost for DCs'!E25</f>
        <v>New Collector (AT)</v>
      </c>
      <c r="G26" s="490">
        <f>'Total project cost for DCs'!F25</f>
        <v>2037</v>
      </c>
      <c r="H26" s="494">
        <v>7628619.5795140322</v>
      </c>
      <c r="I26" s="495">
        <v>2288585.8738542097</v>
      </c>
      <c r="J26" s="495">
        <v>20017920.000000004</v>
      </c>
      <c r="K26" s="495">
        <v>31506776.7608894</v>
      </c>
      <c r="L26" s="495">
        <v>61441902.214257643</v>
      </c>
      <c r="M26" s="495">
        <f>IF($E26="Include",SUMIFS(Lnd8_Mitigation!AS:AS,Lnd8_Mitigation!A:A,$A26),0)</f>
        <v>0</v>
      </c>
      <c r="N26" s="495">
        <f t="shared" si="1"/>
        <v>61441902.214257643</v>
      </c>
      <c r="O26" s="495">
        <f>IF($E26="Include",Con3_ClientCosts!O26,0)</f>
        <v>17326260.236648887</v>
      </c>
      <c r="P26" s="495">
        <f>IF($E26="Include",Con4_Contigency!K26-Con3_ClientCosts!O26,0)</f>
        <v>8663130.1183244437</v>
      </c>
      <c r="Q26" s="495">
        <f>IF($E26="Include",Con6_EscalatedConst!AP26-Con4_Contigency!K26,0)</f>
        <v>12301083.977705404</v>
      </c>
      <c r="R26" s="495">
        <f t="shared" si="2"/>
        <v>38290474.332678735</v>
      </c>
      <c r="S26" s="495">
        <f>IF($E26="Include",Con6_Mitigation!AN26-Con6_EscalatedConst!AP26,0)</f>
        <v>0</v>
      </c>
      <c r="T26" s="495">
        <f t="shared" si="3"/>
        <v>38290474.332678735</v>
      </c>
      <c r="U26" s="495">
        <f t="shared" si="4"/>
        <v>99732376.546936378</v>
      </c>
      <c r="V26" s="495">
        <f t="shared" si="5"/>
        <v>99732376.546936378</v>
      </c>
      <c r="W26" s="495">
        <f>Con7_Renewal!AN26-Con6_Mitigation!AN26</f>
        <v>0</v>
      </c>
      <c r="X26" s="495">
        <f>IF(E26="Include",Prj1_GrowthLOSCost!AR26,0)</f>
        <v>99732376.89080207</v>
      </c>
      <c r="Y26" s="495">
        <f>('Total project cost for DCs'!AT25+'Total project cost for DCs'!AU25)*-1</f>
        <v>0</v>
      </c>
      <c r="Z26" s="495">
        <f t="shared" si="0"/>
        <v>9178661.4551511854</v>
      </c>
      <c r="AA26" s="495">
        <f>SUMIFS('LTP_for DC_model'!AG:AG,'LTP_for DC_model'!A:A,B26)+SUMIFS(Beyond_LTP_for_DC_model!AM:AM,Beyond_LTP_for_DC_model!A:A,B26)</f>
        <v>90553715.435650885</v>
      </c>
    </row>
    <row r="27" spans="1:27" ht="25.5" x14ac:dyDescent="0.25">
      <c r="A27" s="490" t="str">
        <f>"Drury_"&amp;'Total project cost for DCs'!A26</f>
        <v>Drury_14b</v>
      </c>
      <c r="B27" s="490" t="str">
        <f>'Total project cost for DCs'!A26</f>
        <v>14b</v>
      </c>
      <c r="C27" s="491" t="str">
        <f>'Total project cost for DCs'!B26</f>
        <v>Brookefield Road Upgrade</v>
      </c>
      <c r="D27" s="491" t="str">
        <f>'Total project cost for DCs'!C26</f>
        <v>2-lane urban (upgrade existing road layout with active modes on both sides + intersection improvements)</v>
      </c>
      <c r="E27" s="490" t="str">
        <f>'Total project cost for DCs'!D26</f>
        <v>Include</v>
      </c>
      <c r="F27" s="490" t="str">
        <f>'Total project cost for DCs'!E26</f>
        <v>Upgrade Collector</v>
      </c>
      <c r="G27" s="490">
        <f>'Total project cost for DCs'!F26</f>
        <v>2036</v>
      </c>
      <c r="H27" s="494">
        <v>0</v>
      </c>
      <c r="I27" s="495">
        <v>0</v>
      </c>
      <c r="J27" s="495">
        <v>0</v>
      </c>
      <c r="K27" s="495">
        <v>0</v>
      </c>
      <c r="L27" s="495">
        <v>0</v>
      </c>
      <c r="M27" s="495">
        <f>IF($E27="Include",SUMIFS(Lnd8_Mitigation!AS:AS,Lnd8_Mitigation!A:A,$A27),0)</f>
        <v>0</v>
      </c>
      <c r="N27" s="495">
        <f t="shared" si="1"/>
        <v>0</v>
      </c>
      <c r="O27" s="495">
        <f>IF($E27="Include",Con3_ClientCosts!O27,0)</f>
        <v>16500894.70486485</v>
      </c>
      <c r="P27" s="495">
        <f>IF($E27="Include",Con4_Contigency!K27-Con3_ClientCosts!O27,0)</f>
        <v>8250447.3524324242</v>
      </c>
      <c r="Q27" s="495">
        <f>IF($E27="Include",Con6_EscalatedConst!AP27-Con4_Contigency!K27,0)</f>
        <v>10618631.969497465</v>
      </c>
      <c r="R27" s="495">
        <f t="shared" si="2"/>
        <v>35369974.026794739</v>
      </c>
      <c r="S27" s="495">
        <f>IF($E27="Include",Con6_Mitigation!AN27-Con6_EscalatedConst!AP27,0)</f>
        <v>-31832976.624115266</v>
      </c>
      <c r="T27" s="495">
        <f t="shared" si="3"/>
        <v>3536997.4026794732</v>
      </c>
      <c r="U27" s="495">
        <f t="shared" si="4"/>
        <v>35369974.026794739</v>
      </c>
      <c r="V27" s="495">
        <f t="shared" si="5"/>
        <v>3536997.4026794732</v>
      </c>
      <c r="W27" s="495">
        <f>Con7_Renewal!AN27-Con6_Mitigation!AN27</f>
        <v>-90731.032387651037</v>
      </c>
      <c r="X27" s="495">
        <f>IF(E27="Include",Prj1_GrowthLOSCost!AR27,0)</f>
        <v>3446266.3702918226</v>
      </c>
      <c r="Y27" s="495">
        <f>('Total project cost for DCs'!AT26+'Total project cost for DCs'!AU26)*-1</f>
        <v>0</v>
      </c>
      <c r="Z27" s="495">
        <f t="shared" si="0"/>
        <v>317169.93224604195</v>
      </c>
      <c r="AA27" s="495">
        <f>SUMIFS('LTP_for DC_model'!AG:AG,'LTP_for DC_model'!A:A,B27)+SUMIFS(Beyond_LTP_for_DC_model!AM:AM,Beyond_LTP_for_DC_model!A:A,B27)</f>
        <v>3129096.4380457806</v>
      </c>
    </row>
    <row r="28" spans="1:27" ht="25.5" x14ac:dyDescent="0.25">
      <c r="A28" s="490" t="str">
        <f>"Drury_"&amp;'Total project cost for DCs'!A27</f>
        <v>Drury_15</v>
      </c>
      <c r="B28" s="490">
        <f>'Total project cost for DCs'!A27</f>
        <v>15</v>
      </c>
      <c r="C28" s="491" t="str">
        <f>'Total project cost for DCs'!B27</f>
        <v>New Collector road E-W from Fitgerald Rd (collector 1) + Intersections</v>
      </c>
      <c r="D28" s="491" t="str">
        <f>'Total project cost for DCs'!C27</f>
        <v>2-lane collector- new collector with active mode on both sides + intersection improvements (TDM)</v>
      </c>
      <c r="E28" s="490" t="str">
        <f>'Total project cost for DCs'!D27</f>
        <v>Exclude</v>
      </c>
      <c r="F28" s="490" t="str">
        <f>'Total project cost for DCs'!E27</f>
        <v>Greenfields Collector</v>
      </c>
      <c r="G28" s="490">
        <f>'Total project cost for DCs'!F27</f>
        <v>2033</v>
      </c>
      <c r="H28" s="494">
        <v>0</v>
      </c>
      <c r="I28" s="495">
        <v>0</v>
      </c>
      <c r="J28" s="495">
        <v>0</v>
      </c>
      <c r="K28" s="495">
        <v>0</v>
      </c>
      <c r="L28" s="495">
        <v>0</v>
      </c>
      <c r="M28" s="495">
        <f>IF($E28="Include",SUMIFS(Lnd8_Mitigation!AS:AS,Lnd8_Mitigation!A:A,$A28),0)</f>
        <v>0</v>
      </c>
      <c r="N28" s="495">
        <f t="shared" si="1"/>
        <v>0</v>
      </c>
      <c r="O28" s="495">
        <f>IF($E28="Include",Con3_ClientCosts!O28,0)</f>
        <v>0</v>
      </c>
      <c r="P28" s="495">
        <f>IF($E28="Include",Con4_Contigency!K28-Con3_ClientCosts!O28,0)</f>
        <v>0</v>
      </c>
      <c r="Q28" s="495">
        <f>IF($E28="Include",Con6_EscalatedConst!AP28-Con4_Contigency!K28,0)</f>
        <v>0</v>
      </c>
      <c r="R28" s="495">
        <f t="shared" si="2"/>
        <v>0</v>
      </c>
      <c r="S28" s="495">
        <f>IF($E28="Include",Con6_Mitigation!AN28-Con6_EscalatedConst!AP28,0)</f>
        <v>0</v>
      </c>
      <c r="T28" s="495">
        <f t="shared" si="3"/>
        <v>0</v>
      </c>
      <c r="U28" s="495">
        <f t="shared" si="4"/>
        <v>0</v>
      </c>
      <c r="V28" s="495">
        <f t="shared" si="5"/>
        <v>0</v>
      </c>
      <c r="W28" s="495">
        <f>Con7_Renewal!AN28-Con6_Mitigation!AN28</f>
        <v>0</v>
      </c>
      <c r="X28" s="495">
        <f>IF(E28="Include",Prj1_GrowthLOSCost!AR28,0)</f>
        <v>0</v>
      </c>
      <c r="Y28" s="495">
        <f>('Total project cost for DCs'!AT27+'Total project cost for DCs'!AU27)*-1</f>
        <v>0</v>
      </c>
      <c r="Z28" s="495">
        <f t="shared" si="0"/>
        <v>0</v>
      </c>
      <c r="AA28" s="495">
        <f>SUMIFS('LTP_for DC_model'!AG:AG,'LTP_for DC_model'!A:A,B28)+SUMIFS(Beyond_LTP_for_DC_model!AM:AM,Beyond_LTP_for_DC_model!A:A,B28)</f>
        <v>0</v>
      </c>
    </row>
    <row r="29" spans="1:27" ht="25.5" x14ac:dyDescent="0.25">
      <c r="A29" s="490" t="str">
        <f>"Drury_"&amp;'Total project cost for DCs'!A28</f>
        <v>Drury_16a</v>
      </c>
      <c r="B29" s="490" t="str">
        <f>'Total project cost for DCs'!A28</f>
        <v>16a</v>
      </c>
      <c r="C29" s="491" t="str">
        <f>'Total project cost for DCs'!B28</f>
        <v>Replace 2-lane Bremner Road Bridge over State Highway 1</v>
      </c>
      <c r="D29" s="491" t="str">
        <f>'Total project cost for DCs'!C28</f>
        <v>2-lane urban with active modes on both sides (replacing existing bridge as part of SH1 P2D NZUP)</v>
      </c>
      <c r="E29" s="490" t="str">
        <f>'Total project cost for DCs'!D28</f>
        <v>Exclude</v>
      </c>
      <c r="F29" s="490" t="str">
        <f>'Total project cost for DCs'!E28</f>
        <v>Upgrade Collector</v>
      </c>
      <c r="G29" s="490">
        <f>'Total project cost for DCs'!F28</f>
        <v>2033</v>
      </c>
      <c r="H29" s="494">
        <v>0</v>
      </c>
      <c r="I29" s="495">
        <v>0</v>
      </c>
      <c r="J29" s="495">
        <v>0</v>
      </c>
      <c r="K29" s="495">
        <v>0</v>
      </c>
      <c r="L29" s="495">
        <v>0</v>
      </c>
      <c r="M29" s="495">
        <f>IF($E29="Include",SUMIFS(Lnd8_Mitigation!AS:AS,Lnd8_Mitigation!A:A,$A29),0)</f>
        <v>0</v>
      </c>
      <c r="N29" s="495">
        <f t="shared" si="1"/>
        <v>0</v>
      </c>
      <c r="O29" s="495">
        <f>IF($E29="Include",Con3_ClientCosts!O29,0)</f>
        <v>0</v>
      </c>
      <c r="P29" s="495">
        <f>IF($E29="Include",Con4_Contigency!K29-Con3_ClientCosts!O29,0)</f>
        <v>0</v>
      </c>
      <c r="Q29" s="495">
        <f>IF($E29="Include",Con6_EscalatedConst!AP29-Con4_Contigency!K29,0)</f>
        <v>0</v>
      </c>
      <c r="R29" s="495">
        <f t="shared" si="2"/>
        <v>0</v>
      </c>
      <c r="S29" s="495">
        <f>IF($E29="Include",Con6_Mitigation!AN29-Con6_EscalatedConst!AP29,0)</f>
        <v>0</v>
      </c>
      <c r="T29" s="495">
        <f t="shared" si="3"/>
        <v>0</v>
      </c>
      <c r="U29" s="495">
        <f t="shared" si="4"/>
        <v>0</v>
      </c>
      <c r="V29" s="495">
        <f t="shared" si="5"/>
        <v>0</v>
      </c>
      <c r="W29" s="495">
        <f>Con7_Renewal!AN29-Con6_Mitigation!AN29</f>
        <v>0</v>
      </c>
      <c r="X29" s="495">
        <f>IF(E29="Include",Prj1_GrowthLOSCost!AR29,0)</f>
        <v>0</v>
      </c>
      <c r="Y29" s="495">
        <f>('Total project cost for DCs'!AT28+'Total project cost for DCs'!AU28)*-1</f>
        <v>0</v>
      </c>
      <c r="Z29" s="495">
        <f t="shared" si="0"/>
        <v>0</v>
      </c>
      <c r="AA29" s="495">
        <f>SUMIFS('LTP_for DC_model'!AG:AG,'LTP_for DC_model'!A:A,B29)+SUMIFS(Beyond_LTP_for_DC_model!AM:AM,Beyond_LTP_for_DC_model!A:A,B29)</f>
        <v>0</v>
      </c>
    </row>
    <row r="30" spans="1:27" ht="25.5" x14ac:dyDescent="0.25">
      <c r="A30" s="490" t="str">
        <f>"Drury_"&amp;'Total project cost for DCs'!A29</f>
        <v>Drury_16b</v>
      </c>
      <c r="B30" s="490" t="str">
        <f>'Total project cost for DCs'!A29</f>
        <v>16b</v>
      </c>
      <c r="C30" s="491" t="str">
        <f>'Total project cost for DCs'!B29</f>
        <v>Widen Bremner Road Bridge ove SH1 to 4-lanes</v>
      </c>
      <c r="D30" s="491" t="str">
        <f>'Total project cost for DCs'!C29</f>
        <v>4-lane urban- upgrade 2-lane urban with active modes on both sides (SGA design)</v>
      </c>
      <c r="E30" s="490" t="str">
        <f>'Total project cost for DCs'!D29</f>
        <v>Include</v>
      </c>
      <c r="F30" s="490" t="str">
        <f>'Total project cost for DCs'!E29</f>
        <v>4-lane arterial</v>
      </c>
      <c r="G30" s="490">
        <f>'Total project cost for DCs'!F29</f>
        <v>2050</v>
      </c>
      <c r="H30" s="494">
        <v>0</v>
      </c>
      <c r="I30" s="495">
        <v>0</v>
      </c>
      <c r="J30" s="495">
        <v>0</v>
      </c>
      <c r="K30" s="495">
        <v>0</v>
      </c>
      <c r="L30" s="495">
        <v>0</v>
      </c>
      <c r="M30" s="495">
        <f>IF($E30="Include",SUMIFS(Lnd8_Mitigation!AS:AS,Lnd8_Mitigation!A:A,$A30),0)</f>
        <v>0</v>
      </c>
      <c r="N30" s="495">
        <f t="shared" si="1"/>
        <v>0</v>
      </c>
      <c r="O30" s="495">
        <f>IF($E30="Include",Con3_ClientCosts!O30,0)</f>
        <v>9453733.4704207834</v>
      </c>
      <c r="P30" s="495">
        <f>IF($E30="Include",Con4_Contigency!K30-Con3_ClientCosts!O30,0)</f>
        <v>4726866.7352103908</v>
      </c>
      <c r="Q30" s="495">
        <f>IF($E30="Include",Con6_EscalatedConst!AP30-Con4_Contigency!K30,0)</f>
        <v>16890162.625546008</v>
      </c>
      <c r="R30" s="495">
        <f t="shared" si="2"/>
        <v>31070762.831177182</v>
      </c>
      <c r="S30" s="495">
        <f>IF($E30="Include",Con6_Mitigation!AN30-Con6_EscalatedConst!AP30,0)</f>
        <v>0</v>
      </c>
      <c r="T30" s="495">
        <f t="shared" si="3"/>
        <v>31070762.831177182</v>
      </c>
      <c r="U30" s="495">
        <f t="shared" si="4"/>
        <v>31070762.831177182</v>
      </c>
      <c r="V30" s="495">
        <f t="shared" si="5"/>
        <v>31070762.831177182</v>
      </c>
      <c r="W30" s="495">
        <f>Con7_Renewal!AN30-Con6_Mitigation!AN30</f>
        <v>-265959.77911960706</v>
      </c>
      <c r="X30" s="495">
        <f>IF(E30="Include",Prj1_GrowthLOSCost!AR30,0)</f>
        <v>30804803.052057575</v>
      </c>
      <c r="Y30" s="495">
        <f>('Total project cost for DCs'!AT29+'Total project cost for DCs'!AU29)*-1</f>
        <v>-15710449.556549363</v>
      </c>
      <c r="Z30" s="495">
        <f t="shared" si="0"/>
        <v>4332503.1002919339</v>
      </c>
      <c r="AA30" s="495">
        <f>SUMIFS('LTP_for DC_model'!AG:AG,'LTP_for DC_model'!A:A,B30)+SUMIFS(Beyond_LTP_for_DC_model!AM:AM,Beyond_LTP_for_DC_model!A:A,B30)</f>
        <v>10761850.395216279</v>
      </c>
    </row>
    <row r="31" spans="1:27" ht="25.5" x14ac:dyDescent="0.25">
      <c r="A31" s="490" t="str">
        <f>"Drury_"&amp;'Total project cost for DCs'!A30</f>
        <v>Drury_17</v>
      </c>
      <c r="B31" s="490">
        <f>'Total project cost for DCs'!A30</f>
        <v>17</v>
      </c>
      <c r="C31" s="491" t="str">
        <f>'Total project cost for DCs'!B30</f>
        <v>Oira Road to Jesmond Road Collector</v>
      </c>
      <c r="D31" s="491" t="str">
        <f>'Total project cost for DCs'!C30</f>
        <v>New 2-lane urban collector with active modes on both sides</v>
      </c>
      <c r="E31" s="490" t="str">
        <f>'Total project cost for DCs'!D30</f>
        <v>Exclude</v>
      </c>
      <c r="F31" s="490" t="str">
        <f>'Total project cost for DCs'!E30</f>
        <v>Greenfields Collector</v>
      </c>
      <c r="G31" s="490">
        <f>'Total project cost for DCs'!F30</f>
        <v>2036</v>
      </c>
      <c r="H31" s="494">
        <v>0</v>
      </c>
      <c r="I31" s="495">
        <v>0</v>
      </c>
      <c r="J31" s="495">
        <v>0</v>
      </c>
      <c r="K31" s="495">
        <v>0</v>
      </c>
      <c r="L31" s="495">
        <v>0</v>
      </c>
      <c r="M31" s="495">
        <f>IF($E31="Include",SUMIFS(Lnd8_Mitigation!AS:AS,Lnd8_Mitigation!A:A,$A31),0)</f>
        <v>0</v>
      </c>
      <c r="N31" s="495">
        <f t="shared" si="1"/>
        <v>0</v>
      </c>
      <c r="O31" s="495">
        <f>IF($E31="Include",Con3_ClientCosts!O31,0)</f>
        <v>0</v>
      </c>
      <c r="P31" s="495">
        <f>IF($E31="Include",Con4_Contigency!K31-Con3_ClientCosts!O31,0)</f>
        <v>0</v>
      </c>
      <c r="Q31" s="495">
        <f>IF($E31="Include",Con6_EscalatedConst!AP31-Con4_Contigency!K31,0)</f>
        <v>0</v>
      </c>
      <c r="R31" s="495">
        <f t="shared" si="2"/>
        <v>0</v>
      </c>
      <c r="S31" s="495">
        <f>IF($E31="Include",Con6_Mitigation!AN31-Con6_EscalatedConst!AP31,0)</f>
        <v>0</v>
      </c>
      <c r="T31" s="495">
        <f t="shared" si="3"/>
        <v>0</v>
      </c>
      <c r="U31" s="495">
        <f t="shared" si="4"/>
        <v>0</v>
      </c>
      <c r="V31" s="495">
        <f t="shared" si="5"/>
        <v>0</v>
      </c>
      <c r="W31" s="495">
        <f>Con7_Renewal!AN31-Con6_Mitigation!AN31</f>
        <v>0</v>
      </c>
      <c r="X31" s="495">
        <f>IF(E31="Include",Prj1_GrowthLOSCost!AR31,0)</f>
        <v>0</v>
      </c>
      <c r="Y31" s="495">
        <f>('Total project cost for DCs'!AT30+'Total project cost for DCs'!AU30)*-1</f>
        <v>0</v>
      </c>
      <c r="Z31" s="495">
        <f t="shared" si="0"/>
        <v>0</v>
      </c>
      <c r="AA31" s="495">
        <f>SUMIFS('LTP_for DC_model'!AG:AG,'LTP_for DC_model'!A:A,B31)+SUMIFS(Beyond_LTP_for_DC_model!AM:AM,Beyond_LTP_for_DC_model!A:A,B31)</f>
        <v>0</v>
      </c>
    </row>
    <row r="32" spans="1:27" ht="25.5" x14ac:dyDescent="0.25">
      <c r="A32" s="490" t="str">
        <f>"Drury_"&amp;'Total project cost for DCs'!A31</f>
        <v>Drury_19-1</v>
      </c>
      <c r="B32" s="490" t="str">
        <f>'Total project cost for DCs'!A31</f>
        <v>19-1</v>
      </c>
      <c r="C32" s="491" t="str">
        <f>'Total project cost for DCs'!B31</f>
        <v>SH1 3-laning and cycleway upgrades from Papakura to Drury Interchange</v>
      </c>
      <c r="D32" s="491" t="str">
        <f>'Total project cost for DCs'!C31</f>
        <v>NZUP tbc</v>
      </c>
      <c r="E32" s="490" t="str">
        <f>'Total project cost for DCs'!D31</f>
        <v>Exclude</v>
      </c>
      <c r="F32" s="490" t="str">
        <f>'Total project cost for DCs'!E31</f>
        <v>State Highway</v>
      </c>
      <c r="G32" s="490" t="str">
        <f>'Total project cost for DCs'!F31</f>
        <v>Under Construction</v>
      </c>
      <c r="H32" s="494">
        <v>0</v>
      </c>
      <c r="I32" s="495">
        <v>0</v>
      </c>
      <c r="J32" s="495">
        <v>0</v>
      </c>
      <c r="K32" s="495">
        <v>0</v>
      </c>
      <c r="L32" s="495">
        <v>0</v>
      </c>
      <c r="M32" s="495">
        <f>IF($E32="Include",SUMIFS(Lnd8_Mitigation!AS:AS,Lnd8_Mitigation!A:A,$A32),0)</f>
        <v>0</v>
      </c>
      <c r="N32" s="495">
        <f t="shared" si="1"/>
        <v>0</v>
      </c>
      <c r="O32" s="495">
        <f>IF($E32="Include",Con3_ClientCosts!O32,0)</f>
        <v>0</v>
      </c>
      <c r="P32" s="495">
        <f>IF($E32="Include",Con4_Contigency!K32-Con3_ClientCosts!O32,0)</f>
        <v>0</v>
      </c>
      <c r="Q32" s="495">
        <f>IF($E32="Include",Con6_EscalatedConst!AP32-Con4_Contigency!K32,0)</f>
        <v>0</v>
      </c>
      <c r="R32" s="495">
        <f t="shared" si="2"/>
        <v>0</v>
      </c>
      <c r="S32" s="495">
        <f>IF($E32="Include",Con6_Mitigation!AN32-Con6_EscalatedConst!AP32,0)</f>
        <v>0</v>
      </c>
      <c r="T32" s="495">
        <f t="shared" si="3"/>
        <v>0</v>
      </c>
      <c r="U32" s="495">
        <f t="shared" si="4"/>
        <v>0</v>
      </c>
      <c r="V32" s="495">
        <f t="shared" si="5"/>
        <v>0</v>
      </c>
      <c r="W32" s="495">
        <f>Con7_Renewal!AN32-Con6_Mitigation!AN32</f>
        <v>0</v>
      </c>
      <c r="X32" s="495">
        <f>IF(E32="Include",Prj1_GrowthLOSCost!AR32,0)</f>
        <v>0</v>
      </c>
      <c r="Y32" s="495">
        <f>('Total project cost for DCs'!AT31+'Total project cost for DCs'!AU31)*-1</f>
        <v>0</v>
      </c>
      <c r="Z32" s="495">
        <f t="shared" si="0"/>
        <v>0</v>
      </c>
      <c r="AA32" s="495">
        <f>SUMIFS('LTP_for DC_model'!AG:AG,'LTP_for DC_model'!A:A,B32)+SUMIFS(Beyond_LTP_for_DC_model!AM:AM,Beyond_LTP_for_DC_model!A:A,B32)</f>
        <v>0</v>
      </c>
    </row>
    <row r="33" spans="1:27" x14ac:dyDescent="0.25">
      <c r="A33" s="490" t="str">
        <f>"Drury_"&amp;'Total project cost for DCs'!A32</f>
        <v>Drury_19-2</v>
      </c>
      <c r="B33" s="490" t="str">
        <f>'Total project cost for DCs'!A32</f>
        <v>19-2</v>
      </c>
      <c r="C33" s="491" t="str">
        <f>'Total project cost for DCs'!B32</f>
        <v>SH1 Drury Interchange including ramps</v>
      </c>
      <c r="D33" s="491" t="str">
        <f>'Total project cost for DCs'!C32</f>
        <v>NZUP tbc</v>
      </c>
      <c r="E33" s="490" t="str">
        <f>'Total project cost for DCs'!D32</f>
        <v>Exclude</v>
      </c>
      <c r="F33" s="490" t="str">
        <f>'Total project cost for DCs'!E32</f>
        <v>State Highway</v>
      </c>
      <c r="G33" s="490" t="str">
        <f>'Total project cost for DCs'!F32</f>
        <v>Under Construction</v>
      </c>
      <c r="H33" s="494">
        <v>0</v>
      </c>
      <c r="I33" s="495">
        <v>0</v>
      </c>
      <c r="J33" s="495">
        <v>0</v>
      </c>
      <c r="K33" s="495">
        <v>0</v>
      </c>
      <c r="L33" s="495">
        <v>0</v>
      </c>
      <c r="M33" s="495">
        <f>IF($E33="Include",SUMIFS(Lnd8_Mitigation!AS:AS,Lnd8_Mitigation!A:A,$A33),0)</f>
        <v>0</v>
      </c>
      <c r="N33" s="495">
        <f t="shared" si="1"/>
        <v>0</v>
      </c>
      <c r="O33" s="495">
        <f>IF($E33="Include",Con3_ClientCosts!O33,0)</f>
        <v>0</v>
      </c>
      <c r="P33" s="495">
        <f>IF($E33="Include",Con4_Contigency!K33-Con3_ClientCosts!O33,0)</f>
        <v>0</v>
      </c>
      <c r="Q33" s="495">
        <f>IF($E33="Include",Con6_EscalatedConst!AP33-Con4_Contigency!K33,0)</f>
        <v>0</v>
      </c>
      <c r="R33" s="495">
        <f t="shared" si="2"/>
        <v>0</v>
      </c>
      <c r="S33" s="495">
        <f>IF($E33="Include",Con6_Mitigation!AN33-Con6_EscalatedConst!AP33,0)</f>
        <v>0</v>
      </c>
      <c r="T33" s="495">
        <f t="shared" si="3"/>
        <v>0</v>
      </c>
      <c r="U33" s="495">
        <f t="shared" si="4"/>
        <v>0</v>
      </c>
      <c r="V33" s="495">
        <f t="shared" si="5"/>
        <v>0</v>
      </c>
      <c r="W33" s="495">
        <f>Con7_Renewal!AN33-Con6_Mitigation!AN33</f>
        <v>0</v>
      </c>
      <c r="X33" s="495">
        <f>IF(E33="Include",Prj1_GrowthLOSCost!AR33,0)</f>
        <v>0</v>
      </c>
      <c r="Y33" s="495">
        <f>('Total project cost for DCs'!AT32+'Total project cost for DCs'!AU32)*-1</f>
        <v>0</v>
      </c>
      <c r="Z33" s="495">
        <f t="shared" si="0"/>
        <v>0</v>
      </c>
      <c r="AA33" s="495">
        <f>SUMIFS('LTP_for DC_model'!AG:AG,'LTP_for DC_model'!A:A,B33)+SUMIFS(Beyond_LTP_for_DC_model!AM:AM,Beyond_LTP_for_DC_model!A:A,B33)</f>
        <v>0</v>
      </c>
    </row>
    <row r="34" spans="1:27" ht="25.5" x14ac:dyDescent="0.25">
      <c r="A34" s="490" t="str">
        <f>"Drury_"&amp;'Total project cost for DCs'!A33</f>
        <v>Drury_19-3</v>
      </c>
      <c r="B34" s="490" t="str">
        <f>'Total project cost for DCs'!A33</f>
        <v>19-3</v>
      </c>
      <c r="C34" s="491" t="str">
        <f>'Total project cost for DCs'!B33</f>
        <v xml:space="preserve">SH1 3-laning and cycleway upgrades from Drury Interchange To Drury South </v>
      </c>
      <c r="D34" s="491" t="str">
        <f>'Total project cost for DCs'!C33</f>
        <v>NZUP tbc</v>
      </c>
      <c r="E34" s="490" t="str">
        <f>'Total project cost for DCs'!D33</f>
        <v>Exclude</v>
      </c>
      <c r="F34" s="490" t="str">
        <f>'Total project cost for DCs'!E33</f>
        <v>State Highway</v>
      </c>
      <c r="G34" s="490">
        <f>'Total project cost for DCs'!F33</f>
        <v>2036</v>
      </c>
      <c r="H34" s="494">
        <v>0</v>
      </c>
      <c r="I34" s="495">
        <v>0</v>
      </c>
      <c r="J34" s="495">
        <v>0</v>
      </c>
      <c r="K34" s="495">
        <v>0</v>
      </c>
      <c r="L34" s="495">
        <v>0</v>
      </c>
      <c r="M34" s="495">
        <f>IF($E34="Include",SUMIFS(Lnd8_Mitigation!AS:AS,Lnd8_Mitigation!A:A,$A34),0)</f>
        <v>0</v>
      </c>
      <c r="N34" s="495">
        <f t="shared" si="1"/>
        <v>0</v>
      </c>
      <c r="O34" s="495">
        <f>IF($E34="Include",Con3_ClientCosts!O34,0)</f>
        <v>0</v>
      </c>
      <c r="P34" s="495">
        <f>IF($E34="Include",Con4_Contigency!K34-Con3_ClientCosts!O34,0)</f>
        <v>0</v>
      </c>
      <c r="Q34" s="495">
        <f>IF($E34="Include",Con6_EscalatedConst!AP34-Con4_Contigency!K34,0)</f>
        <v>0</v>
      </c>
      <c r="R34" s="495">
        <f t="shared" si="2"/>
        <v>0</v>
      </c>
      <c r="S34" s="495">
        <f>IF($E34="Include",Con6_Mitigation!AN34-Con6_EscalatedConst!AP34,0)</f>
        <v>0</v>
      </c>
      <c r="T34" s="495">
        <f t="shared" si="3"/>
        <v>0</v>
      </c>
      <c r="U34" s="495">
        <f t="shared" si="4"/>
        <v>0</v>
      </c>
      <c r="V34" s="495">
        <f t="shared" si="5"/>
        <v>0</v>
      </c>
      <c r="W34" s="495">
        <f>Con7_Renewal!AN34-Con6_Mitigation!AN34</f>
        <v>0</v>
      </c>
      <c r="X34" s="495">
        <f>IF(E34="Include",Prj1_GrowthLOSCost!AR34,0)</f>
        <v>0</v>
      </c>
      <c r="Y34" s="495">
        <f>('Total project cost for DCs'!AT33+'Total project cost for DCs'!AU33)*-1</f>
        <v>0</v>
      </c>
      <c r="Z34" s="495">
        <f t="shared" si="0"/>
        <v>0</v>
      </c>
      <c r="AA34" s="495">
        <f>SUMIFS('LTP_for DC_model'!AG:AG,'LTP_for DC_model'!A:A,B34)+SUMIFS(Beyond_LTP_for_DC_model!AM:AM,Beyond_LTP_for_DC_model!A:A,B34)</f>
        <v>0</v>
      </c>
    </row>
    <row r="35" spans="1:27" ht="38.25" x14ac:dyDescent="0.25">
      <c r="A35" s="490" t="str">
        <f>"Drury_"&amp;'Total project cost for DCs'!A34</f>
        <v>Drury_20a</v>
      </c>
      <c r="B35" s="490" t="str">
        <f>'Total project cost for DCs'!A34</f>
        <v>20a</v>
      </c>
      <c r="C35" s="491" t="str">
        <f>'Total project cost for DCs'!B34</f>
        <v xml:space="preserve">Upgrade Fitzgerald Rd from Brookefield to Cossey Rd for active modes </v>
      </c>
      <c r="D35" s="491" t="str">
        <f>'Total project cost for DCs'!C34</f>
        <v>Active mode upgrades- existing road layout with active modes on both sides + intersection upgrades for active mode crossing</v>
      </c>
      <c r="E35" s="490" t="str">
        <f>'Total project cost for DCs'!D34</f>
        <v>Include</v>
      </c>
      <c r="F35" s="490" t="str">
        <f>'Total project cost for DCs'!E34</f>
        <v>Upgrade Collector</v>
      </c>
      <c r="G35" s="490">
        <f>'Total project cost for DCs'!F34</f>
        <v>2036</v>
      </c>
      <c r="H35" s="494">
        <v>0</v>
      </c>
      <c r="I35" s="495">
        <v>0</v>
      </c>
      <c r="J35" s="495">
        <v>0</v>
      </c>
      <c r="K35" s="495">
        <v>0</v>
      </c>
      <c r="L35" s="495">
        <v>0</v>
      </c>
      <c r="M35" s="495">
        <f>IF($E35="Include",SUMIFS(Lnd8_Mitigation!AS:AS,Lnd8_Mitigation!A:A,$A35),0)</f>
        <v>0</v>
      </c>
      <c r="N35" s="495">
        <f t="shared" si="1"/>
        <v>0</v>
      </c>
      <c r="O35" s="495">
        <f>IF($E35="Include",Con3_ClientCosts!O35,0)</f>
        <v>21566259.950291514</v>
      </c>
      <c r="P35" s="495">
        <f>IF($E35="Include",Con4_Contigency!K35-Con3_ClientCosts!O35,0)</f>
        <v>10783129.975145757</v>
      </c>
      <c r="Q35" s="495">
        <f>IF($E35="Include",Con6_EscalatedConst!AP35-Con4_Contigency!K35,0)</f>
        <v>13878288.508994751</v>
      </c>
      <c r="R35" s="495">
        <f t="shared" si="2"/>
        <v>46227678.434432022</v>
      </c>
      <c r="S35" s="495">
        <f>IF($E35="Include",Con6_Mitigation!AN35-Con6_EscalatedConst!AP35,0)</f>
        <v>-36982142.747545615</v>
      </c>
      <c r="T35" s="495">
        <f t="shared" si="3"/>
        <v>9245535.6868864074</v>
      </c>
      <c r="U35" s="495">
        <f t="shared" si="4"/>
        <v>46227678.434432022</v>
      </c>
      <c r="V35" s="495">
        <f t="shared" si="5"/>
        <v>9245535.6868864074</v>
      </c>
      <c r="W35" s="495">
        <f>Con7_Renewal!AN35-Con6_Mitigation!AN35</f>
        <v>0</v>
      </c>
      <c r="X35" s="495">
        <f>IF(E35="Include",Prj1_GrowthLOSCost!AR35,0)</f>
        <v>9245535.6868864056</v>
      </c>
      <c r="Y35" s="495">
        <f>('Total project cost for DCs'!AT34+'Total project cost for DCs'!AU34)*-1</f>
        <v>0</v>
      </c>
      <c r="Z35" s="495">
        <f t="shared" si="0"/>
        <v>405339.65187532641</v>
      </c>
      <c r="AA35" s="495">
        <f>SUMIFS('LTP_for DC_model'!AG:AG,'LTP_for DC_model'!A:A,B35)+SUMIFS(Beyond_LTP_for_DC_model!AM:AM,Beyond_LTP_for_DC_model!A:A,B35)</f>
        <v>8840196.0350110792</v>
      </c>
    </row>
    <row r="36" spans="1:27" ht="38.25" x14ac:dyDescent="0.25">
      <c r="A36" s="490" t="str">
        <f>"Drury_"&amp;'Total project cost for DCs'!A35</f>
        <v>Drury_21</v>
      </c>
      <c r="B36" s="490">
        <f>'Total project cost for DCs'!A35</f>
        <v>21</v>
      </c>
      <c r="C36" s="491" t="str">
        <f>'Total project cost for DCs'!B35</f>
        <v>Fielding Rd upgrades for active modes ( from Fitzgerald Rd to development boundary )</v>
      </c>
      <c r="D36" s="491" t="str">
        <f>'Total project cost for DCs'!C35</f>
        <v>Active mode upgrades- existing road layout with active modes on both sides + intersection upgrades for active mode crossing</v>
      </c>
      <c r="E36" s="490" t="str">
        <f>'Total project cost for DCs'!D35</f>
        <v>Include</v>
      </c>
      <c r="F36" s="490" t="str">
        <f>'Total project cost for DCs'!E35</f>
        <v>Upgrade Collector</v>
      </c>
      <c r="G36" s="490">
        <f>'Total project cost for DCs'!F35</f>
        <v>2035</v>
      </c>
      <c r="H36" s="494">
        <v>0</v>
      </c>
      <c r="I36" s="495">
        <v>0</v>
      </c>
      <c r="J36" s="495">
        <v>0</v>
      </c>
      <c r="K36" s="495">
        <v>0</v>
      </c>
      <c r="L36" s="495">
        <v>0</v>
      </c>
      <c r="M36" s="495">
        <f>IF($E36="Include",SUMIFS(Lnd8_Mitigation!AS:AS,Lnd8_Mitigation!A:A,$A36),0)</f>
        <v>0</v>
      </c>
      <c r="N36" s="495">
        <f t="shared" si="1"/>
        <v>0</v>
      </c>
      <c r="O36" s="495">
        <f>IF($E36="Include",Con3_ClientCosts!O36,0)</f>
        <v>3056165.7554648123</v>
      </c>
      <c r="P36" s="495">
        <f>IF($E36="Include",Con4_Contigency!K36-Con3_ClientCosts!O36,0)</f>
        <v>1528082.8777324059</v>
      </c>
      <c r="Q36" s="495">
        <f>IF($E36="Include",Con6_EscalatedConst!AP36-Con4_Contigency!K36,0)</f>
        <v>1769726.1619303506</v>
      </c>
      <c r="R36" s="495">
        <f t="shared" si="2"/>
        <v>6353974.7951275688</v>
      </c>
      <c r="S36" s="495">
        <f>IF($E36="Include",Con6_Mitigation!AN36-Con6_EscalatedConst!AP36,0)</f>
        <v>-6036276.0553711904</v>
      </c>
      <c r="T36" s="495">
        <f t="shared" si="3"/>
        <v>317698.73975637835</v>
      </c>
      <c r="U36" s="495">
        <f t="shared" si="4"/>
        <v>6353974.7951275688</v>
      </c>
      <c r="V36" s="495">
        <f t="shared" si="5"/>
        <v>317698.73975637835</v>
      </c>
      <c r="W36" s="495">
        <f>Con7_Renewal!AN36-Con6_Mitigation!AN36</f>
        <v>0</v>
      </c>
      <c r="X36" s="495">
        <f>IF(E36="Include",Prj1_GrowthLOSCost!AR36,0)</f>
        <v>317698.7397563784</v>
      </c>
      <c r="Y36" s="495">
        <f>('Total project cost for DCs'!AT35+'Total project cost for DCs'!AU35)*-1</f>
        <v>0</v>
      </c>
      <c r="Z36" s="495">
        <f t="shared" si="0"/>
        <v>13928.44081027474</v>
      </c>
      <c r="AA36" s="495">
        <f>SUMIFS('LTP_for DC_model'!AG:AG,'LTP_for DC_model'!A:A,B36)+SUMIFS(Beyond_LTP_for_DC_model!AM:AM,Beyond_LTP_for_DC_model!A:A,B36)</f>
        <v>303770.29894610366</v>
      </c>
    </row>
    <row r="37" spans="1:27" x14ac:dyDescent="0.25">
      <c r="A37" s="490" t="str">
        <f>"Drury_"&amp;'Total project cost for DCs'!A36</f>
        <v>Drury_22</v>
      </c>
      <c r="B37" s="490">
        <f>'Total project cost for DCs'!A36</f>
        <v>22</v>
      </c>
      <c r="C37" s="491" t="str">
        <f>'Total project cost for DCs'!B36</f>
        <v>Upgrade Intersection at Quarry/ GSR</v>
      </c>
      <c r="D37" s="491" t="str">
        <f>'Total project cost for DCs'!C36</f>
        <v>Upgrade intersection with active modes facilities(TDM)</v>
      </c>
      <c r="E37" s="490" t="str">
        <f>'Total project cost for DCs'!D36</f>
        <v>Include</v>
      </c>
      <c r="F37" s="490" t="str">
        <f>'Total project cost for DCs'!E36</f>
        <v>New Collector (AT)</v>
      </c>
      <c r="G37" s="490">
        <f>'Total project cost for DCs'!F36</f>
        <v>2036</v>
      </c>
      <c r="H37" s="494">
        <v>0</v>
      </c>
      <c r="I37" s="495">
        <v>0</v>
      </c>
      <c r="J37" s="495">
        <v>0</v>
      </c>
      <c r="K37" s="495">
        <v>0</v>
      </c>
      <c r="L37" s="495">
        <v>0</v>
      </c>
      <c r="M37" s="495">
        <f>IF($E37="Include",SUMIFS(Lnd8_Mitigation!AS:AS,Lnd8_Mitigation!A:A,$A37),0)</f>
        <v>0</v>
      </c>
      <c r="N37" s="495">
        <f t="shared" si="1"/>
        <v>0</v>
      </c>
      <c r="O37" s="495">
        <f>IF($E37="Include",Con3_ClientCosts!O37,0)</f>
        <v>4449862.7773220902</v>
      </c>
      <c r="P37" s="495">
        <f>IF($E37="Include",Con4_Contigency!K37-Con3_ClientCosts!O37,0)</f>
        <v>2224931.3886610446</v>
      </c>
      <c r="Q37" s="495">
        <f>IF($E37="Include",Con6_EscalatedConst!AP37-Con4_Contigency!K37,0)</f>
        <v>2863569.2786536161</v>
      </c>
      <c r="R37" s="495">
        <f t="shared" si="2"/>
        <v>9538363.444636751</v>
      </c>
      <c r="S37" s="495">
        <f>IF($E37="Include",Con6_Mitigation!AN37-Con6_EscalatedConst!AP37,0)</f>
        <v>0</v>
      </c>
      <c r="T37" s="495">
        <f t="shared" si="3"/>
        <v>9538363.444636751</v>
      </c>
      <c r="U37" s="495">
        <f t="shared" si="4"/>
        <v>9538363.444636751</v>
      </c>
      <c r="V37" s="495">
        <f t="shared" si="5"/>
        <v>9538363.444636751</v>
      </c>
      <c r="W37" s="495">
        <f>Con7_Renewal!AN37-Con6_Mitigation!AN37</f>
        <v>-912821.3816517368</v>
      </c>
      <c r="X37" s="495">
        <f>IF(E37="Include",Prj1_GrowthLOSCost!AR37,0)</f>
        <v>8625542.0629850142</v>
      </c>
      <c r="Y37" s="495">
        <f>('Total project cost for DCs'!AT36+'Total project cost for DCs'!AU36)*-1</f>
        <v>0</v>
      </c>
      <c r="Z37" s="495">
        <f t="shared" ref="Z37:Z68" si="6">+X37-AA37+Y37</f>
        <v>859662.73315875139</v>
      </c>
      <c r="AA37" s="495">
        <f>SUMIFS('LTP_for DC_model'!AG:AG,'LTP_for DC_model'!A:A,B37)+SUMIFS(Beyond_LTP_for_DC_model!AM:AM,Beyond_LTP_for_DC_model!A:A,B37)</f>
        <v>7765879.3298262628</v>
      </c>
    </row>
    <row r="38" spans="1:27" ht="38.25" x14ac:dyDescent="0.25">
      <c r="A38" s="490" t="str">
        <f>"Drury_"&amp;'Total project cost for DCs'!A37</f>
        <v>Drury_23a</v>
      </c>
      <c r="B38" s="490" t="str">
        <f>'Total project cost for DCs'!A37</f>
        <v>23a</v>
      </c>
      <c r="C38" s="491" t="str">
        <f>'Total project cost for DCs'!B37</f>
        <v>Waihoehoe Rd West upgrades- between GSR &amp; Kath Henry</v>
      </c>
      <c r="D38" s="491" t="str">
        <f>'Total project cost for DCs'!C37</f>
        <v xml:space="preserve">Interim 2-lane – install kerb and channel within existing road corridor with provision of active modes on both sides, 20m cross-section </v>
      </c>
      <c r="E38" s="490" t="str">
        <f>'Total project cost for DCs'!D37</f>
        <v>Exclude</v>
      </c>
      <c r="F38" s="490" t="str">
        <f>'Total project cost for DCs'!E37</f>
        <v>Interim Arterial</v>
      </c>
      <c r="G38" s="490">
        <f>'Total project cost for DCs'!F37</f>
        <v>2025</v>
      </c>
      <c r="H38" s="494">
        <v>0</v>
      </c>
      <c r="I38" s="495">
        <v>0</v>
      </c>
      <c r="J38" s="495">
        <v>0</v>
      </c>
      <c r="K38" s="495">
        <v>0</v>
      </c>
      <c r="L38" s="495">
        <v>0</v>
      </c>
      <c r="M38" s="495">
        <f>IF($E38="Include",SUMIFS(Lnd8_Mitigation!AS:AS,Lnd8_Mitigation!A:A,$A38),0)</f>
        <v>0</v>
      </c>
      <c r="N38" s="495">
        <f t="shared" si="1"/>
        <v>0</v>
      </c>
      <c r="O38" s="495">
        <f>IF($E38="Include",Con3_ClientCosts!O38,0)</f>
        <v>0</v>
      </c>
      <c r="P38" s="495">
        <f>IF($E38="Include",Con4_Contigency!K38-Con3_ClientCosts!O38,0)</f>
        <v>0</v>
      </c>
      <c r="Q38" s="495">
        <f>IF($E38="Include",Con6_EscalatedConst!AP38-Con4_Contigency!K38,0)</f>
        <v>0</v>
      </c>
      <c r="R38" s="495">
        <f t="shared" si="2"/>
        <v>0</v>
      </c>
      <c r="S38" s="495">
        <f>IF($E38="Include",Con6_Mitigation!AN38-Con6_EscalatedConst!AP38,0)</f>
        <v>0</v>
      </c>
      <c r="T38" s="495">
        <f t="shared" si="3"/>
        <v>0</v>
      </c>
      <c r="U38" s="495">
        <f t="shared" si="4"/>
        <v>0</v>
      </c>
      <c r="V38" s="495">
        <f t="shared" si="5"/>
        <v>0</v>
      </c>
      <c r="W38" s="495">
        <f>Con7_Renewal!AN38-Con6_Mitigation!AN38</f>
        <v>0</v>
      </c>
      <c r="X38" s="495">
        <f>IF(E38="Include",Prj1_GrowthLOSCost!AR38,0)</f>
        <v>0</v>
      </c>
      <c r="Y38" s="495">
        <f>('Total project cost for DCs'!AT37+'Total project cost for DCs'!AU37)*-1</f>
        <v>0</v>
      </c>
      <c r="Z38" s="495">
        <f t="shared" si="6"/>
        <v>0</v>
      </c>
      <c r="AA38" s="495">
        <f>SUMIFS('LTP_for DC_model'!AG:AG,'LTP_for DC_model'!A:A,B38)+SUMIFS(Beyond_LTP_for_DC_model!AM:AM,Beyond_LTP_for_DC_model!A:A,B38)</f>
        <v>0</v>
      </c>
    </row>
    <row r="39" spans="1:27" ht="51" x14ac:dyDescent="0.25">
      <c r="A39" s="490" t="str">
        <f>"Drury_"&amp;'Total project cost for DCs'!A38</f>
        <v>Drury_23b</v>
      </c>
      <c r="B39" s="490" t="str">
        <f>'Total project cost for DCs'!A38</f>
        <v>23b</v>
      </c>
      <c r="C39" s="491" t="str">
        <f>'Total project cost for DCs'!B38</f>
        <v>Waihoehoe Rd West upgrades- between GSR &amp; Kath Henry Lane</v>
      </c>
      <c r="D39" s="491" t="str">
        <f>'Total project cost for DCs'!C38</f>
        <v>Final 4-lane - following interim option, upgrade Road corridor to provide four lanes with additional turning lanes at intersections where required (as indicated in SGA Design</v>
      </c>
      <c r="E39" s="490" t="str">
        <f>'Total project cost for DCs'!D38</f>
        <v>Exclude</v>
      </c>
      <c r="F39" s="490" t="str">
        <f>'Total project cost for DCs'!E38</f>
        <v>4-lane arterial</v>
      </c>
      <c r="G39" s="490">
        <f>'Total project cost for DCs'!F38</f>
        <v>2031</v>
      </c>
      <c r="H39" s="494">
        <v>0</v>
      </c>
      <c r="I39" s="495">
        <v>0</v>
      </c>
      <c r="J39" s="495">
        <v>0</v>
      </c>
      <c r="K39" s="495">
        <v>0</v>
      </c>
      <c r="L39" s="495">
        <v>0</v>
      </c>
      <c r="M39" s="495">
        <f>IF($E39="Include",SUMIFS(Lnd8_Mitigation!AS:AS,Lnd8_Mitigation!A:A,$A39),0)</f>
        <v>0</v>
      </c>
      <c r="N39" s="495">
        <f t="shared" si="1"/>
        <v>0</v>
      </c>
      <c r="O39" s="495">
        <f>IF($E39="Include",Con3_ClientCosts!O39,0)</f>
        <v>0</v>
      </c>
      <c r="P39" s="495">
        <f>IF($E39="Include",Con4_Contigency!K39-Con3_ClientCosts!O39,0)</f>
        <v>0</v>
      </c>
      <c r="Q39" s="495">
        <f>IF($E39="Include",Con6_EscalatedConst!AP39-Con4_Contigency!K39,0)</f>
        <v>0</v>
      </c>
      <c r="R39" s="495">
        <f t="shared" si="2"/>
        <v>0</v>
      </c>
      <c r="S39" s="495">
        <f>IF($E39="Include",Con6_Mitigation!AN39-Con6_EscalatedConst!AP39,0)</f>
        <v>0</v>
      </c>
      <c r="T39" s="495">
        <f t="shared" si="3"/>
        <v>0</v>
      </c>
      <c r="U39" s="495">
        <f t="shared" si="4"/>
        <v>0</v>
      </c>
      <c r="V39" s="495">
        <f t="shared" si="5"/>
        <v>0</v>
      </c>
      <c r="W39" s="495">
        <f>Con7_Renewal!AN39-Con6_Mitigation!AN39</f>
        <v>0</v>
      </c>
      <c r="X39" s="495">
        <f>IF(E39="Include",Prj1_GrowthLOSCost!AR39,0)</f>
        <v>0</v>
      </c>
      <c r="Y39" s="495">
        <f>('Total project cost for DCs'!AT38+'Total project cost for DCs'!AU38)*-1</f>
        <v>0</v>
      </c>
      <c r="Z39" s="495">
        <f t="shared" si="6"/>
        <v>0</v>
      </c>
      <c r="AA39" s="495">
        <f>SUMIFS('LTP_for DC_model'!AG:AG,'LTP_for DC_model'!A:A,B39)+SUMIFS(Beyond_LTP_for_DC_model!AM:AM,Beyond_LTP_for_DC_model!A:A,B39)</f>
        <v>0</v>
      </c>
    </row>
    <row r="40" spans="1:27" ht="38.25" x14ac:dyDescent="0.25">
      <c r="A40" s="490" t="str">
        <f>"Drury_"&amp;'Total project cost for DCs'!A39</f>
        <v>Drury_23c</v>
      </c>
      <c r="B40" s="490" t="str">
        <f>'Total project cost for DCs'!A39</f>
        <v>23c</v>
      </c>
      <c r="C40" s="491" t="str">
        <f>'Total project cost for DCs'!B39</f>
        <v>Waihoehoe Rd West upgrades- between Kath Henry Lane and Fitzgerald Rd</v>
      </c>
      <c r="D40" s="491" t="str">
        <f>'Total project cost for DCs'!C39</f>
        <v xml:space="preserve">Interim 2-lane – install kerb and channel within existing road corridor with provision of active modes on both sides, 20m cross-section </v>
      </c>
      <c r="E40" s="490" t="str">
        <f>'Total project cost for DCs'!D39</f>
        <v>Include</v>
      </c>
      <c r="F40" s="490" t="str">
        <f>'Total project cost for DCs'!E39</f>
        <v>Interim Arterial</v>
      </c>
      <c r="G40" s="490">
        <f>'Total project cost for DCs'!F39</f>
        <v>2025</v>
      </c>
      <c r="H40" s="494">
        <v>0</v>
      </c>
      <c r="I40" s="495">
        <v>0</v>
      </c>
      <c r="J40" s="495">
        <v>0</v>
      </c>
      <c r="K40" s="495">
        <v>0</v>
      </c>
      <c r="L40" s="495">
        <v>0</v>
      </c>
      <c r="M40" s="495">
        <f>IF($E40="Include",SUMIFS(Lnd8_Mitigation!AS:AS,Lnd8_Mitigation!A:A,$A40),0)</f>
        <v>0</v>
      </c>
      <c r="N40" s="495">
        <f t="shared" si="1"/>
        <v>0</v>
      </c>
      <c r="O40" s="495">
        <f>IF($E40="Include",Con3_ClientCosts!O40,0)</f>
        <v>2521820.9187514684</v>
      </c>
      <c r="P40" s="495">
        <f>IF($E40="Include",Con4_Contigency!K40-Con3_ClientCosts!O40,0)</f>
        <v>1260910.459375734</v>
      </c>
      <c r="Q40" s="495">
        <f>IF($E40="Include",Con6_EscalatedConst!AP40-Con4_Contigency!K40,0)</f>
        <v>94980.05217819009</v>
      </c>
      <c r="R40" s="495">
        <f t="shared" si="2"/>
        <v>3877711.4303053925</v>
      </c>
      <c r="S40" s="495">
        <f>IF($E40="Include",Con6_Mitigation!AN40-Con6_EscalatedConst!AP40,0)</f>
        <v>-3877711.4303053925</v>
      </c>
      <c r="T40" s="495">
        <f t="shared" si="3"/>
        <v>0</v>
      </c>
      <c r="U40" s="495">
        <f t="shared" si="4"/>
        <v>3877711.4303053925</v>
      </c>
      <c r="V40" s="495">
        <f t="shared" si="5"/>
        <v>0</v>
      </c>
      <c r="W40" s="495">
        <f>Con7_Renewal!AN40-Con6_Mitigation!AN40</f>
        <v>0</v>
      </c>
      <c r="X40" s="495">
        <f>IF(E40="Include",Prj1_GrowthLOSCost!AR40,0)</f>
        <v>0</v>
      </c>
      <c r="Y40" s="495">
        <f>('Total project cost for DCs'!AT39+'Total project cost for DCs'!AU39)*-1</f>
        <v>0</v>
      </c>
      <c r="Z40" s="495">
        <f t="shared" si="6"/>
        <v>0</v>
      </c>
      <c r="AA40" s="495">
        <f>SUMIFS('LTP_for DC_model'!AG:AG,'LTP_for DC_model'!A:A,B40)+SUMIFS(Beyond_LTP_for_DC_model!AM:AM,Beyond_LTP_for_DC_model!A:A,B40)</f>
        <v>0</v>
      </c>
    </row>
    <row r="41" spans="1:27" ht="51" x14ac:dyDescent="0.25">
      <c r="A41" s="490" t="str">
        <f>"Drury_"&amp;'Total project cost for DCs'!A40</f>
        <v>Drury_23d</v>
      </c>
      <c r="B41" s="490" t="str">
        <f>'Total project cost for DCs'!A40</f>
        <v>23d</v>
      </c>
      <c r="C41" s="491" t="str">
        <f>'Total project cost for DCs'!B40</f>
        <v>Waihoehoe Rd West upgrades- between Kath Henry Lane and Fitzgerald Rd</v>
      </c>
      <c r="D41" s="491" t="str">
        <f>'Total project cost for DCs'!C40</f>
        <v>Final 4-lane - following interim option, upgrade Road corridor to provide four lanes with additional turning lanes at intersections where required (as indicated in SGA Design</v>
      </c>
      <c r="E41" s="490" t="str">
        <f>'Total project cost for DCs'!D40</f>
        <v>Include</v>
      </c>
      <c r="F41" s="490" t="str">
        <f>'Total project cost for DCs'!E40</f>
        <v>4-lane arterial</v>
      </c>
      <c r="G41" s="490">
        <f>'Total project cost for DCs'!F40</f>
        <v>2037</v>
      </c>
      <c r="H41" s="494">
        <v>1394318.3912815554</v>
      </c>
      <c r="I41" s="495">
        <v>418295.5173844666</v>
      </c>
      <c r="J41" s="495">
        <v>1016069.660900485</v>
      </c>
      <c r="K41" s="495">
        <v>2350957.0857712915</v>
      </c>
      <c r="L41" s="495">
        <v>5179640.6553377975</v>
      </c>
      <c r="M41" s="495">
        <f>IF($E41="Include",SUMIFS(Lnd8_Mitigation!AS:AS,Lnd8_Mitigation!A:A,$A41),0)</f>
        <v>-776946.09830066841</v>
      </c>
      <c r="N41" s="495">
        <f t="shared" si="1"/>
        <v>4402694.5570371291</v>
      </c>
      <c r="O41" s="495">
        <f>IF($E41="Include",Con3_ClientCosts!O41,0)</f>
        <v>8271404.9304863028</v>
      </c>
      <c r="P41" s="495">
        <f>IF($E41="Include",Con4_Contigency!K41-Con3_ClientCosts!O41,0)</f>
        <v>4135702.4652431514</v>
      </c>
      <c r="Q41" s="495">
        <f>IF($E41="Include",Con6_EscalatedConst!AP41-Con4_Contigency!K41,0)</f>
        <v>5872429.7842589524</v>
      </c>
      <c r="R41" s="495">
        <f t="shared" si="2"/>
        <v>18279537.179988407</v>
      </c>
      <c r="S41" s="495">
        <f>IF($E41="Include",Con6_Mitigation!AN41-Con6_EscalatedConst!AP41,0)</f>
        <v>-7311814.8719953634</v>
      </c>
      <c r="T41" s="495">
        <f t="shared" si="3"/>
        <v>10967722.307993043</v>
      </c>
      <c r="U41" s="495">
        <f t="shared" si="4"/>
        <v>23459177.835326202</v>
      </c>
      <c r="V41" s="495">
        <f t="shared" si="5"/>
        <v>15370416.865030173</v>
      </c>
      <c r="W41" s="495">
        <f>Con7_Renewal!AN41-Con6_Mitigation!AN41</f>
        <v>-617225.36699924432</v>
      </c>
      <c r="X41" s="495">
        <f>IF(E41="Include",Prj1_GrowthLOSCost!AR41,0)</f>
        <v>14753192.084849127</v>
      </c>
      <c r="Y41" s="495">
        <f>('Total project cost for DCs'!AT40+'Total project cost for DCs'!AU40)*-1</f>
        <v>-7524127.6639957726</v>
      </c>
      <c r="Z41" s="495">
        <f t="shared" si="6"/>
        <v>1172961.0862609856</v>
      </c>
      <c r="AA41" s="495">
        <f>SUMIFS('LTP_for DC_model'!AG:AG,'LTP_for DC_model'!A:A,B41)+SUMIFS(Beyond_LTP_for_DC_model!AM:AM,Beyond_LTP_for_DC_model!A:A,B41)</f>
        <v>6056103.3345923685</v>
      </c>
    </row>
    <row r="42" spans="1:27" ht="38.25" x14ac:dyDescent="0.25">
      <c r="A42" s="490" t="str">
        <f>"Drury_"&amp;'Total project cost for DCs'!A41</f>
        <v>Drury_23</v>
      </c>
      <c r="B42" s="490">
        <f>'Total project cost for DCs'!A41</f>
        <v>23</v>
      </c>
      <c r="C42" s="491" t="str">
        <f>'Total project cost for DCs'!B41</f>
        <v>Waihoehoe Rd West upgrades- between GSR &amp; Fitzgerald Rd, including bridge replacement over the rail corridor</v>
      </c>
      <c r="D42" s="491" t="str">
        <f>'Total project cost for DCs'!C41</f>
        <v>4-lane urban- upgrade 2-lane with active modes on both sides, SGA design</v>
      </c>
      <c r="E42" s="490" t="str">
        <f>'Total project cost for DCs'!D41</f>
        <v>Exclude</v>
      </c>
      <c r="F42" s="490" t="str">
        <f>'Total project cost for DCs'!E41</f>
        <v>4-lane arterial</v>
      </c>
      <c r="G42" s="490">
        <f>'Total project cost for DCs'!F41</f>
        <v>0</v>
      </c>
      <c r="H42" s="494">
        <v>0</v>
      </c>
      <c r="I42" s="495">
        <v>0</v>
      </c>
      <c r="J42" s="495">
        <v>0</v>
      </c>
      <c r="K42" s="495">
        <v>0</v>
      </c>
      <c r="L42" s="495">
        <v>0</v>
      </c>
      <c r="M42" s="495">
        <f>IF($E42="Include",SUMIFS(Lnd8_Mitigation!AS:AS,Lnd8_Mitigation!A:A,$A42),0)</f>
        <v>0</v>
      </c>
      <c r="N42" s="495">
        <f t="shared" si="1"/>
        <v>0</v>
      </c>
      <c r="O42" s="495">
        <f>IF($E42="Include",Con3_ClientCosts!O42,0)</f>
        <v>0</v>
      </c>
      <c r="P42" s="495">
        <f>IF($E42="Include",Con4_Contigency!K42-Con3_ClientCosts!O42,0)</f>
        <v>0</v>
      </c>
      <c r="Q42" s="495">
        <f>IF($E42="Include",Con6_EscalatedConst!AP42-Con4_Contigency!K42,0)</f>
        <v>0</v>
      </c>
      <c r="R42" s="495">
        <f t="shared" si="2"/>
        <v>0</v>
      </c>
      <c r="S42" s="495">
        <f>IF($E42="Include",Con6_Mitigation!AN42-Con6_EscalatedConst!AP42,0)</f>
        <v>0</v>
      </c>
      <c r="T42" s="495">
        <f t="shared" si="3"/>
        <v>0</v>
      </c>
      <c r="U42" s="495">
        <f t="shared" si="4"/>
        <v>0</v>
      </c>
      <c r="V42" s="495">
        <f t="shared" si="5"/>
        <v>0</v>
      </c>
      <c r="W42" s="495">
        <f>Con7_Renewal!AN42-Con6_Mitigation!AN42</f>
        <v>0</v>
      </c>
      <c r="X42" s="495">
        <f>IF(E42="Include",Prj1_GrowthLOSCost!AR42,0)</f>
        <v>0</v>
      </c>
      <c r="Y42" s="495">
        <f>('Total project cost for DCs'!AT41+'Total project cost for DCs'!AU41)*-1</f>
        <v>0</v>
      </c>
      <c r="Z42" s="495">
        <f t="shared" si="6"/>
        <v>0</v>
      </c>
      <c r="AA42" s="495">
        <f>SUMIFS('LTP_for DC_model'!AG:AG,'LTP_for DC_model'!A:A,B42)+SUMIFS(Beyond_LTP_for_DC_model!AM:AM,Beyond_LTP_for_DC_model!A:A,B42)</f>
        <v>0</v>
      </c>
    </row>
    <row r="43" spans="1:27" ht="25.5" x14ac:dyDescent="0.25">
      <c r="A43" s="490" t="str">
        <f>"Drury_"&amp;'Total project cost for DCs'!A42</f>
        <v>Drury_24</v>
      </c>
      <c r="B43" s="490">
        <f>'Total project cost for DCs'!A42</f>
        <v>24</v>
      </c>
      <c r="C43" s="491" t="str">
        <f>'Total project cost for DCs'!B42</f>
        <v>Upgrades on Waihoehoe Rd east- from project 4 to Drury Hills + Drury Hills Intersection</v>
      </c>
      <c r="D43" s="491" t="str">
        <f>'Total project cost for DCs'!C42</f>
        <v xml:space="preserve">2-lane urban - upgrade existing road layout with active modes on both sides, 20m cross-section </v>
      </c>
      <c r="E43" s="490" t="str">
        <f>'Total project cost for DCs'!D42</f>
        <v>Include</v>
      </c>
      <c r="F43" s="490" t="str">
        <f>'Total project cost for DCs'!E42</f>
        <v>2-lane Arterial</v>
      </c>
      <c r="G43" s="490">
        <f>'Total project cost for DCs'!F42</f>
        <v>2038</v>
      </c>
      <c r="H43" s="494">
        <v>1503622.7052357453</v>
      </c>
      <c r="I43" s="495">
        <v>451086.8115707236</v>
      </c>
      <c r="J43" s="495">
        <v>791592.61856785277</v>
      </c>
      <c r="K43" s="495">
        <v>2263741.4572348692</v>
      </c>
      <c r="L43" s="495">
        <v>5010043.5926091913</v>
      </c>
      <c r="M43" s="495">
        <f>IF($E43="Include",SUMIFS(Lnd8_Mitigation!AS:AS,Lnd8_Mitigation!A:A,$A43),0)</f>
        <v>-3256528.3351959744</v>
      </c>
      <c r="N43" s="495">
        <f t="shared" si="1"/>
        <v>1753515.2574132169</v>
      </c>
      <c r="O43" s="495">
        <f>IF($E43="Include",Con3_ClientCosts!O43,0)</f>
        <v>33587752.966744497</v>
      </c>
      <c r="P43" s="495">
        <f>IF($E43="Include",Con4_Contigency!K43-Con3_ClientCosts!O43,0)</f>
        <v>16793876.483372249</v>
      </c>
      <c r="Q43" s="495">
        <f>IF($E43="Include",Con6_EscalatedConst!AP43-Con4_Contigency!K43,0)</f>
        <v>26147280.74364882</v>
      </c>
      <c r="R43" s="495">
        <f t="shared" si="2"/>
        <v>76528910.193765566</v>
      </c>
      <c r="S43" s="495">
        <f>IF($E43="Include",Con6_Mitigation!AN43-Con6_EscalatedConst!AP43,0)</f>
        <v>-65049573.664700732</v>
      </c>
      <c r="T43" s="495">
        <f t="shared" si="3"/>
        <v>11479336.529064834</v>
      </c>
      <c r="U43" s="495">
        <f t="shared" si="4"/>
        <v>81538953.786374763</v>
      </c>
      <c r="V43" s="495">
        <f t="shared" si="5"/>
        <v>13232851.78647805</v>
      </c>
      <c r="W43" s="495">
        <f>Con7_Renewal!AN43-Con6_Mitigation!AN43</f>
        <v>-382662.00499204546</v>
      </c>
      <c r="X43" s="495">
        <f>IF(E43="Include",Prj1_GrowthLOSCost!AR43,0)</f>
        <v>12850189.924957905</v>
      </c>
      <c r="Y43" s="495">
        <f>('Total project cost for DCs'!AT42+'Total project cost for DCs'!AU42)*-1</f>
        <v>-6553596.7885578638</v>
      </c>
      <c r="Z43" s="495">
        <f t="shared" si="6"/>
        <v>492746.69663151912</v>
      </c>
      <c r="AA43" s="495">
        <f>SUMIFS('LTP_for DC_model'!AG:AG,'LTP_for DC_model'!A:A,B43)+SUMIFS(Beyond_LTP_for_DC_model!AM:AM,Beyond_LTP_for_DC_model!A:A,B43)</f>
        <v>5803846.439768522</v>
      </c>
    </row>
    <row r="44" spans="1:27" ht="25.5" x14ac:dyDescent="0.25">
      <c r="A44" s="490" t="str">
        <f>"Drury_"&amp;'Total project cost for DCs'!A43</f>
        <v>Drury_25</v>
      </c>
      <c r="B44" s="490">
        <f>'Total project cost for DCs'!A43</f>
        <v>25</v>
      </c>
      <c r="C44" s="491" t="str">
        <f>'Total project cost for DCs'!B43</f>
        <v>Upgrades on Drury Hills from Waihoehoe Rd to Macwhinney Dr</v>
      </c>
      <c r="D44" s="491" t="str">
        <f>'Total project cost for DCs'!C43</f>
        <v>2-lane urban- upgrade existing road layout to 2-lane urban with active modes on both sides</v>
      </c>
      <c r="E44" s="490" t="str">
        <f>'Total project cost for DCs'!D43</f>
        <v>Include</v>
      </c>
      <c r="F44" s="490" t="str">
        <f>'Total project cost for DCs'!E43</f>
        <v>Upgrade Collector</v>
      </c>
      <c r="G44" s="490">
        <f>'Total project cost for DCs'!F43</f>
        <v>2039</v>
      </c>
      <c r="H44" s="494">
        <v>0</v>
      </c>
      <c r="I44" s="495">
        <v>0</v>
      </c>
      <c r="J44" s="495">
        <v>0</v>
      </c>
      <c r="K44" s="495">
        <v>0</v>
      </c>
      <c r="L44" s="495">
        <v>0</v>
      </c>
      <c r="M44" s="495">
        <f>IF($E44="Include",SUMIFS(Lnd8_Mitigation!AS:AS,Lnd8_Mitigation!A:A,$A44),0)</f>
        <v>0</v>
      </c>
      <c r="N44" s="495">
        <f t="shared" si="1"/>
        <v>0</v>
      </c>
      <c r="O44" s="495">
        <f>IF($E44="Include",Con3_ClientCosts!O44,0)</f>
        <v>8539286.6696810927</v>
      </c>
      <c r="P44" s="495">
        <f>IF($E44="Include",Con4_Contigency!K44-Con3_ClientCosts!O44,0)</f>
        <v>4269643.3348405454</v>
      </c>
      <c r="Q44" s="495">
        <f>IF($E44="Include",Con6_EscalatedConst!AP44-Con4_Contigency!K44,0)</f>
        <v>7250788.6290079094</v>
      </c>
      <c r="R44" s="495">
        <f t="shared" si="2"/>
        <v>20059718.633529548</v>
      </c>
      <c r="S44" s="495">
        <f>IF($E44="Include",Con6_Mitigation!AN44-Con6_EscalatedConst!AP44,0)</f>
        <v>-14041803.043470684</v>
      </c>
      <c r="T44" s="495">
        <f t="shared" si="3"/>
        <v>6017915.5900588632</v>
      </c>
      <c r="U44" s="495">
        <f t="shared" si="4"/>
        <v>20059718.633529548</v>
      </c>
      <c r="V44" s="495">
        <f t="shared" si="5"/>
        <v>6017915.5900588632</v>
      </c>
      <c r="W44" s="495">
        <f>Con7_Renewal!AN44-Con6_Mitigation!AN44</f>
        <v>0</v>
      </c>
      <c r="X44" s="495">
        <f>IF(E44="Include",Prj1_GrowthLOSCost!AR44,0)</f>
        <v>6017915.5900588641</v>
      </c>
      <c r="Y44" s="495">
        <f>('Total project cost for DCs'!AT43+'Total project cost for DCs'!AU43)*-1</f>
        <v>0</v>
      </c>
      <c r="Z44" s="495">
        <f t="shared" si="6"/>
        <v>263835.42207828909</v>
      </c>
      <c r="AA44" s="495">
        <f>SUMIFS('LTP_for DC_model'!AG:AG,'LTP_for DC_model'!A:A,B44)+SUMIFS(Beyond_LTP_for_DC_model!AM:AM,Beyond_LTP_for_DC_model!A:A,B44)</f>
        <v>5754080.167980575</v>
      </c>
    </row>
    <row r="45" spans="1:27" ht="38.25" x14ac:dyDescent="0.25">
      <c r="A45" s="490" t="str">
        <f>"Drury_"&amp;'Total project cost for DCs'!A44</f>
        <v>Drury_27a</v>
      </c>
      <c r="B45" s="490" t="str">
        <f>'Total project cost for DCs'!A44</f>
        <v>27a</v>
      </c>
      <c r="C45" s="491" t="str">
        <f>'Total project cost for DCs'!B44</f>
        <v>Active mode facilities from Drury hills and Fitzgerald to Quarry Rd (2 links and intersections)</v>
      </c>
      <c r="D45" s="491" t="str">
        <f>'Total project cost for DCs'!C44</f>
        <v>Active mode upgrades- existing road layout with active modes on both sides + intersection upgrades for active mode crossing</v>
      </c>
      <c r="E45" s="490" t="str">
        <f>'Total project cost for DCs'!D44</f>
        <v>Include</v>
      </c>
      <c r="F45" s="490" t="str">
        <f>'Total project cost for DCs'!E44</f>
        <v>Upgrade Collector</v>
      </c>
      <c r="G45" s="490">
        <f>'Total project cost for DCs'!F44</f>
        <v>2039</v>
      </c>
      <c r="H45" s="494">
        <v>0</v>
      </c>
      <c r="I45" s="495">
        <v>0</v>
      </c>
      <c r="J45" s="495">
        <v>0</v>
      </c>
      <c r="K45" s="495">
        <v>0</v>
      </c>
      <c r="L45" s="495">
        <v>0</v>
      </c>
      <c r="M45" s="495">
        <f>IF($E45="Include",SUMIFS(Lnd8_Mitigation!AS:AS,Lnd8_Mitigation!A:A,$A45),0)</f>
        <v>0</v>
      </c>
      <c r="N45" s="495">
        <f t="shared" si="1"/>
        <v>0</v>
      </c>
      <c r="O45" s="495">
        <f>IF($E45="Include",Con3_ClientCosts!O45,0)</f>
        <v>8903062.9517271742</v>
      </c>
      <c r="P45" s="495">
        <f>IF($E45="Include",Con4_Contigency!K45-Con3_ClientCosts!O45,0)</f>
        <v>4451531.4758635871</v>
      </c>
      <c r="Q45" s="495">
        <f>IF($E45="Include",Con6_EscalatedConst!AP45-Con4_Contigency!K45,0)</f>
        <v>7559674.4916558489</v>
      </c>
      <c r="R45" s="495">
        <f t="shared" si="2"/>
        <v>20914268.91924661</v>
      </c>
      <c r="S45" s="495">
        <f>IF($E45="Include",Con6_Mitigation!AN45-Con6_EscalatedConst!AP45,0)</f>
        <v>-10457134.459623305</v>
      </c>
      <c r="T45" s="495">
        <f t="shared" si="3"/>
        <v>10457134.459623305</v>
      </c>
      <c r="U45" s="495">
        <f t="shared" si="4"/>
        <v>20914268.91924661</v>
      </c>
      <c r="V45" s="495">
        <f t="shared" si="5"/>
        <v>10457134.459623305</v>
      </c>
      <c r="W45" s="495">
        <f>Con7_Renewal!AN45-Con6_Mitigation!AN45</f>
        <v>0</v>
      </c>
      <c r="X45" s="495">
        <f>IF(E45="Include",Prj1_GrowthLOSCost!AR45,0)</f>
        <v>10457134.459623307</v>
      </c>
      <c r="Y45" s="495">
        <f>('Total project cost for DCs'!AT44+'Total project cost for DCs'!AU44)*-1</f>
        <v>0</v>
      </c>
      <c r="Z45" s="495">
        <f t="shared" si="6"/>
        <v>458458.15591726452</v>
      </c>
      <c r="AA45" s="495">
        <f>SUMIFS('LTP_for DC_model'!AG:AG,'LTP_for DC_model'!A:A,B45)+SUMIFS(Beyond_LTP_for_DC_model!AM:AM,Beyond_LTP_for_DC_model!A:A,B45)</f>
        <v>9998676.3037060425</v>
      </c>
    </row>
    <row r="46" spans="1:27" ht="25.5" x14ac:dyDescent="0.25">
      <c r="A46" s="490" t="str">
        <f>"Drury_"&amp;'Total project cost for DCs'!A45</f>
        <v>Drury_27b</v>
      </c>
      <c r="B46" s="490" t="str">
        <f>'Total project cost for DCs'!A45</f>
        <v>27b</v>
      </c>
      <c r="C46" s="491" t="str">
        <f>'Total project cost for DCs'!B45</f>
        <v>Upgrade from Drury hills and Fitzgerald to Quarry Rd (2 links and intersections)</v>
      </c>
      <c r="D46" s="491" t="str">
        <f>'Total project cost for DCs'!C45</f>
        <v>4-lane urban- upgrade existing road layout with active modes on both sides + intersection upgrades (TDM)</v>
      </c>
      <c r="E46" s="490" t="str">
        <f>'Total project cost for DCs'!D45</f>
        <v>Exclude</v>
      </c>
      <c r="F46" s="490">
        <f>'Total project cost for DCs'!E45</f>
        <v>0</v>
      </c>
      <c r="G46" s="490">
        <f>'Total project cost for DCs'!F45</f>
        <v>2039</v>
      </c>
      <c r="H46" s="494">
        <v>0</v>
      </c>
      <c r="I46" s="495">
        <v>0</v>
      </c>
      <c r="J46" s="495">
        <v>0</v>
      </c>
      <c r="K46" s="495">
        <v>0</v>
      </c>
      <c r="L46" s="495">
        <v>0</v>
      </c>
      <c r="M46" s="495">
        <f>IF($E46="Include",SUMIFS(Lnd8_Mitigation!AS:AS,Lnd8_Mitigation!A:A,$A46),0)</f>
        <v>0</v>
      </c>
      <c r="N46" s="495">
        <f t="shared" si="1"/>
        <v>0</v>
      </c>
      <c r="O46" s="495">
        <f>IF($E46="Include",Con3_ClientCosts!O46,0)</f>
        <v>0</v>
      </c>
      <c r="P46" s="495">
        <f>IF($E46="Include",Con4_Contigency!K46-Con3_ClientCosts!O46,0)</f>
        <v>0</v>
      </c>
      <c r="Q46" s="495">
        <f>IF($E46="Include",Con6_EscalatedConst!AP46-Con4_Contigency!K46,0)</f>
        <v>0</v>
      </c>
      <c r="R46" s="495">
        <f t="shared" si="2"/>
        <v>0</v>
      </c>
      <c r="S46" s="495">
        <f>IF($E46="Include",Con6_Mitigation!AN46-Con6_EscalatedConst!AP46,0)</f>
        <v>0</v>
      </c>
      <c r="T46" s="495">
        <f t="shared" si="3"/>
        <v>0</v>
      </c>
      <c r="U46" s="495">
        <f t="shared" si="4"/>
        <v>0</v>
      </c>
      <c r="V46" s="495">
        <f t="shared" si="5"/>
        <v>0</v>
      </c>
      <c r="W46" s="495">
        <f>Con7_Renewal!AN46-Con6_Mitigation!AN46</f>
        <v>0</v>
      </c>
      <c r="X46" s="495">
        <f>IF(E46="Include",Prj1_GrowthLOSCost!AR46,0)</f>
        <v>0</v>
      </c>
      <c r="Y46" s="495">
        <f>('Total project cost for DCs'!AT45+'Total project cost for DCs'!AU45)*-1</f>
        <v>0</v>
      </c>
      <c r="Z46" s="495">
        <f t="shared" si="6"/>
        <v>0</v>
      </c>
      <c r="AA46" s="495">
        <f>SUMIFS('LTP_for DC_model'!AG:AG,'LTP_for DC_model'!A:A,B46)+SUMIFS(Beyond_LTP_for_DC_model!AM:AM,Beyond_LTP_for_DC_model!A:A,B46)</f>
        <v>0</v>
      </c>
    </row>
    <row r="47" spans="1:27" ht="25.5" x14ac:dyDescent="0.25">
      <c r="A47" s="490" t="str">
        <f>"Drury_"&amp;'Total project cost for DCs'!A46</f>
        <v>Drury_28</v>
      </c>
      <c r="B47" s="490">
        <f>'Total project cost for DCs'!A46</f>
        <v>28</v>
      </c>
      <c r="C47" s="491" t="str">
        <f>'Total project cost for DCs'!B46</f>
        <v>New collector in N-S direction parallel to Fitzgerald Rd</v>
      </c>
      <c r="D47" s="491" t="str">
        <f>'Total project cost for DCs'!C46</f>
        <v>2-lane collector- new collector with active mode on both sides + intersection improvements (TDM)</v>
      </c>
      <c r="E47" s="490" t="str">
        <f>'Total project cost for DCs'!D46</f>
        <v>Exclude</v>
      </c>
      <c r="F47" s="490" t="str">
        <f>'Total project cost for DCs'!E46</f>
        <v>Greenfields Collector</v>
      </c>
      <c r="G47" s="490">
        <f>'Total project cost for DCs'!F46</f>
        <v>2035</v>
      </c>
      <c r="H47" s="494">
        <v>0</v>
      </c>
      <c r="I47" s="495">
        <v>0</v>
      </c>
      <c r="J47" s="495">
        <v>0</v>
      </c>
      <c r="K47" s="495">
        <v>0</v>
      </c>
      <c r="L47" s="495">
        <v>0</v>
      </c>
      <c r="M47" s="495">
        <f>IF($E47="Include",SUMIFS(Lnd8_Mitigation!AS:AS,Lnd8_Mitigation!A:A,$A47),0)</f>
        <v>0</v>
      </c>
      <c r="N47" s="495">
        <f t="shared" si="1"/>
        <v>0</v>
      </c>
      <c r="O47" s="495">
        <f>IF($E47="Include",Con3_ClientCosts!O47,0)</f>
        <v>0</v>
      </c>
      <c r="P47" s="495">
        <f>IF($E47="Include",Con4_Contigency!K47-Con3_ClientCosts!O47,0)</f>
        <v>0</v>
      </c>
      <c r="Q47" s="495">
        <f>IF($E47="Include",Con6_EscalatedConst!AP47-Con4_Contigency!K47,0)</f>
        <v>0</v>
      </c>
      <c r="R47" s="495">
        <f t="shared" si="2"/>
        <v>0</v>
      </c>
      <c r="S47" s="495">
        <f>IF($E47="Include",Con6_Mitigation!AN47-Con6_EscalatedConst!AP47,0)</f>
        <v>0</v>
      </c>
      <c r="T47" s="495">
        <f t="shared" si="3"/>
        <v>0</v>
      </c>
      <c r="U47" s="495">
        <f t="shared" si="4"/>
        <v>0</v>
      </c>
      <c r="V47" s="495">
        <f t="shared" si="5"/>
        <v>0</v>
      </c>
      <c r="W47" s="495">
        <f>Con7_Renewal!AN47-Con6_Mitigation!AN47</f>
        <v>0</v>
      </c>
      <c r="X47" s="495">
        <f>IF(E47="Include",Prj1_GrowthLOSCost!AR47,0)</f>
        <v>0</v>
      </c>
      <c r="Y47" s="495">
        <f>('Total project cost for DCs'!AT46+'Total project cost for DCs'!AU46)*-1</f>
        <v>0</v>
      </c>
      <c r="Z47" s="495">
        <f t="shared" si="6"/>
        <v>0</v>
      </c>
      <c r="AA47" s="495">
        <f>SUMIFS('LTP_for DC_model'!AG:AG,'LTP_for DC_model'!A:A,B47)+SUMIFS(Beyond_LTP_for_DC_model!AM:AM,Beyond_LTP_for_DC_model!A:A,B47)</f>
        <v>0</v>
      </c>
    </row>
    <row r="48" spans="1:27" ht="25.5" x14ac:dyDescent="0.25">
      <c r="A48" s="490" t="str">
        <f>"Drury_"&amp;'Total project cost for DCs'!A47</f>
        <v>Drury_28a</v>
      </c>
      <c r="B48" s="490" t="str">
        <f>'Total project cost for DCs'!A47</f>
        <v>28a</v>
      </c>
      <c r="C48" s="491" t="str">
        <f>'Total project cost for DCs'!B47</f>
        <v>Northern Section of new collector in N-S direction parallel to Fitzgerald Rd</v>
      </c>
      <c r="D48" s="491" t="str">
        <f>'Total project cost for DCs'!C47</f>
        <v>2-lane collector to connect with Drury Central Station, including bridge over streamM)</v>
      </c>
      <c r="E48" s="490" t="str">
        <f>'Total project cost for DCs'!D47</f>
        <v>Include</v>
      </c>
      <c r="F48" s="490" t="str">
        <f>'Total project cost for DCs'!E47</f>
        <v>New Collector (AT)</v>
      </c>
      <c r="G48" s="490">
        <f>'Total project cost for DCs'!F47</f>
        <v>2035</v>
      </c>
      <c r="H48" s="494">
        <v>906881.02497695677</v>
      </c>
      <c r="I48" s="495">
        <v>272064.30749308702</v>
      </c>
      <c r="J48" s="495">
        <v>2371200</v>
      </c>
      <c r="K48" s="495">
        <v>2628863.3840051172</v>
      </c>
      <c r="L48" s="495">
        <v>6179008.7164751608</v>
      </c>
      <c r="M48" s="495">
        <f>IF($E48="Include",SUMIFS(Lnd8_Mitigation!AS:AS,Lnd8_Mitigation!A:A,$A48),0)</f>
        <v>0</v>
      </c>
      <c r="N48" s="495">
        <f t="shared" si="1"/>
        <v>6179008.7164751608</v>
      </c>
      <c r="O48" s="495">
        <f>IF($E48="Include",Con3_ClientCosts!O48,0)</f>
        <v>8314065.7822593832</v>
      </c>
      <c r="P48" s="495">
        <f>IF($E48="Include",Con4_Contigency!K48-Con3_ClientCosts!O48,0)</f>
        <v>4157032.8911296921</v>
      </c>
      <c r="Q48" s="495">
        <f>IF($E48="Include",Con6_EscalatedConst!AP48-Con4_Contigency!K48,0)</f>
        <v>4814405.0107768308</v>
      </c>
      <c r="R48" s="495">
        <f t="shared" si="2"/>
        <v>17285503.684165906</v>
      </c>
      <c r="S48" s="495">
        <f>IF($E48="Include",Con6_Mitigation!AN48-Con6_EscalatedConst!AP48,0)</f>
        <v>0</v>
      </c>
      <c r="T48" s="495">
        <f t="shared" si="3"/>
        <v>17285503.684165906</v>
      </c>
      <c r="U48" s="495">
        <f t="shared" si="4"/>
        <v>23464512.400641069</v>
      </c>
      <c r="V48" s="495">
        <f t="shared" si="5"/>
        <v>23464512.400641069</v>
      </c>
      <c r="W48" s="495">
        <f>Con7_Renewal!AN48-Con6_Mitigation!AN48</f>
        <v>0</v>
      </c>
      <c r="X48" s="495">
        <f>IF(E48="Include",Prj1_GrowthLOSCost!AR48,0)</f>
        <v>23464512.032687299</v>
      </c>
      <c r="Y48" s="495">
        <f>('Total project cost for DCs'!AT47+'Total project cost for DCs'!AU47)*-1</f>
        <v>0</v>
      </c>
      <c r="Z48" s="495">
        <f t="shared" si="6"/>
        <v>1421069.6964026392</v>
      </c>
      <c r="AA48" s="495">
        <f>SUMIFS('LTP_for DC_model'!AG:AG,'LTP_for DC_model'!A:A,B48)+SUMIFS(Beyond_LTP_for_DC_model!AM:AM,Beyond_LTP_for_DC_model!A:A,B48)</f>
        <v>22043442.33628466</v>
      </c>
    </row>
    <row r="49" spans="1:27" ht="25.5" x14ac:dyDescent="0.25">
      <c r="A49" s="490" t="str">
        <f>"Drury_"&amp;'Total project cost for DCs'!A48</f>
        <v>Drury_29</v>
      </c>
      <c r="B49" s="490">
        <f>'Total project cost for DCs'!A48</f>
        <v>29</v>
      </c>
      <c r="C49" s="491" t="str">
        <f>'Total project cost for DCs'!B48</f>
        <v>New collector in E-W direction between Flanagan &amp; Fitzgerald Rd (collector 2)</v>
      </c>
      <c r="D49" s="491" t="str">
        <f>'Total project cost for DCs'!C48</f>
        <v>2-lane collector- new collector with active mode on both sides + intersection improvements (TDM)</v>
      </c>
      <c r="E49" s="490" t="str">
        <f>'Total project cost for DCs'!D48</f>
        <v>Exclude</v>
      </c>
      <c r="F49" s="490" t="str">
        <f>'Total project cost for DCs'!E48</f>
        <v>Greenfields Collector</v>
      </c>
      <c r="G49" s="490">
        <f>'Total project cost for DCs'!F48</f>
        <v>2035</v>
      </c>
      <c r="H49" s="494">
        <v>0</v>
      </c>
      <c r="I49" s="495">
        <v>0</v>
      </c>
      <c r="J49" s="495">
        <v>0</v>
      </c>
      <c r="K49" s="495">
        <v>0</v>
      </c>
      <c r="L49" s="495">
        <v>0</v>
      </c>
      <c r="M49" s="495">
        <f>IF($E49="Include",SUMIFS(Lnd8_Mitigation!AS:AS,Lnd8_Mitigation!A:A,$A49),0)</f>
        <v>0</v>
      </c>
      <c r="N49" s="495">
        <f t="shared" si="1"/>
        <v>0</v>
      </c>
      <c r="O49" s="495">
        <f>IF($E49="Include",Con3_ClientCosts!O49,0)</f>
        <v>0</v>
      </c>
      <c r="P49" s="495">
        <f>IF($E49="Include",Con4_Contigency!K49-Con3_ClientCosts!O49,0)</f>
        <v>0</v>
      </c>
      <c r="Q49" s="495">
        <f>IF($E49="Include",Con6_EscalatedConst!AP49-Con4_Contigency!K49,0)</f>
        <v>0</v>
      </c>
      <c r="R49" s="495">
        <f t="shared" si="2"/>
        <v>0</v>
      </c>
      <c r="S49" s="495">
        <f>IF($E49="Include",Con6_Mitigation!AN49-Con6_EscalatedConst!AP49,0)</f>
        <v>0</v>
      </c>
      <c r="T49" s="495">
        <f t="shared" si="3"/>
        <v>0</v>
      </c>
      <c r="U49" s="495">
        <f t="shared" si="4"/>
        <v>0</v>
      </c>
      <c r="V49" s="495">
        <f t="shared" si="5"/>
        <v>0</v>
      </c>
      <c r="W49" s="495">
        <f>Con7_Renewal!AN49-Con6_Mitigation!AN49</f>
        <v>0</v>
      </c>
      <c r="X49" s="495">
        <f>IF(E49="Include",Prj1_GrowthLOSCost!AR49,0)</f>
        <v>0</v>
      </c>
      <c r="Y49" s="495">
        <f>('Total project cost for DCs'!AT48+'Total project cost for DCs'!AU48)*-1</f>
        <v>0</v>
      </c>
      <c r="Z49" s="495">
        <f t="shared" si="6"/>
        <v>0</v>
      </c>
      <c r="AA49" s="495">
        <f>SUMIFS('LTP_for DC_model'!AG:AG,'LTP_for DC_model'!A:A,B49)+SUMIFS(Beyond_LTP_for_DC_model!AM:AM,Beyond_LTP_for_DC_model!A:A,B49)</f>
        <v>0</v>
      </c>
    </row>
    <row r="50" spans="1:27" ht="25.5" x14ac:dyDescent="0.25">
      <c r="A50" s="490" t="str">
        <f>"Drury_"&amp;'Total project cost for DCs'!A49</f>
        <v>Drury_30</v>
      </c>
      <c r="B50" s="490">
        <f>'Total project cost for DCs'!A49</f>
        <v>30</v>
      </c>
      <c r="C50" s="491" t="str">
        <f>'Total project cost for DCs'!B49</f>
        <v>2-lane internal collector between Fitzgerald &amp; Drury Hills E-W direction</v>
      </c>
      <c r="D50" s="491" t="str">
        <f>'Total project cost for DCs'!C49</f>
        <v>2-lane collector- new collector with active mode on both sides + intersection improvements (TDM)</v>
      </c>
      <c r="E50" s="490" t="str">
        <f>'Total project cost for DCs'!D49</f>
        <v>Exclude</v>
      </c>
      <c r="F50" s="490" t="str">
        <f>'Total project cost for DCs'!E49</f>
        <v>Greenfields Collector</v>
      </c>
      <c r="G50" s="490">
        <f>'Total project cost for DCs'!F49</f>
        <v>0</v>
      </c>
      <c r="H50" s="494">
        <v>0</v>
      </c>
      <c r="I50" s="495">
        <v>0</v>
      </c>
      <c r="J50" s="495">
        <v>0</v>
      </c>
      <c r="K50" s="495">
        <v>0</v>
      </c>
      <c r="L50" s="495">
        <v>0</v>
      </c>
      <c r="M50" s="495">
        <f>IF($E50="Include",SUMIFS(Lnd8_Mitigation!AS:AS,Lnd8_Mitigation!A:A,$A50),0)</f>
        <v>0</v>
      </c>
      <c r="N50" s="495">
        <f t="shared" si="1"/>
        <v>0</v>
      </c>
      <c r="O50" s="495">
        <f>IF($E50="Include",Con3_ClientCosts!O50,0)</f>
        <v>0</v>
      </c>
      <c r="P50" s="495">
        <f>IF($E50="Include",Con4_Contigency!K50-Con3_ClientCosts!O50,0)</f>
        <v>0</v>
      </c>
      <c r="Q50" s="495">
        <f>IF($E50="Include",Con6_EscalatedConst!AP50-Con4_Contigency!K50,0)</f>
        <v>0</v>
      </c>
      <c r="R50" s="495">
        <f t="shared" si="2"/>
        <v>0</v>
      </c>
      <c r="S50" s="495">
        <f>IF($E50="Include",Con6_Mitigation!AN50-Con6_EscalatedConst!AP50,0)</f>
        <v>0</v>
      </c>
      <c r="T50" s="495">
        <f t="shared" si="3"/>
        <v>0</v>
      </c>
      <c r="U50" s="495">
        <f t="shared" si="4"/>
        <v>0</v>
      </c>
      <c r="V50" s="495">
        <f t="shared" si="5"/>
        <v>0</v>
      </c>
      <c r="W50" s="495">
        <f>Con7_Renewal!AN50-Con6_Mitigation!AN50</f>
        <v>0</v>
      </c>
      <c r="X50" s="495">
        <f>IF(E50="Include",Prj1_GrowthLOSCost!AR50,0)</f>
        <v>0</v>
      </c>
      <c r="Y50" s="495">
        <f>('Total project cost for DCs'!AT49+'Total project cost for DCs'!AU49)*-1</f>
        <v>0</v>
      </c>
      <c r="Z50" s="495">
        <f t="shared" si="6"/>
        <v>0</v>
      </c>
      <c r="AA50" s="495">
        <f>SUMIFS('LTP_for DC_model'!AG:AG,'LTP_for DC_model'!A:A,B50)+SUMIFS(Beyond_LTP_for_DC_model!AM:AM,Beyond_LTP_for_DC_model!A:A,B50)</f>
        <v>0</v>
      </c>
    </row>
    <row r="51" spans="1:27" ht="25.5" x14ac:dyDescent="0.25">
      <c r="A51" s="490" t="str">
        <f>"Drury_"&amp;'Total project cost for DCs'!A50</f>
        <v>Drury_30.1</v>
      </c>
      <c r="B51" s="490">
        <f>'Total project cost for DCs'!A50</f>
        <v>30.1</v>
      </c>
      <c r="C51" s="491" t="str">
        <f>'Total project cost for DCs'!B50</f>
        <v>2-lane internal collector between Fitzgerald &amp; Fielding Road E-W direction</v>
      </c>
      <c r="D51" s="491" t="str">
        <f>'Total project cost for DCs'!C50</f>
        <v>2-lane collector- new collector with active mode on both sides + intersection improvements (TDM)</v>
      </c>
      <c r="E51" s="490" t="str">
        <f>'Total project cost for DCs'!D50</f>
        <v>Exclude</v>
      </c>
      <c r="F51" s="490" t="str">
        <f>'Total project cost for DCs'!E50</f>
        <v>Greenfields Collector</v>
      </c>
      <c r="G51" s="490">
        <f>'Total project cost for DCs'!F50</f>
        <v>2033</v>
      </c>
      <c r="H51" s="494">
        <v>0</v>
      </c>
      <c r="I51" s="495">
        <v>0</v>
      </c>
      <c r="J51" s="495">
        <v>0</v>
      </c>
      <c r="K51" s="495">
        <v>0</v>
      </c>
      <c r="L51" s="495">
        <v>0</v>
      </c>
      <c r="M51" s="495">
        <f>IF($E51="Include",SUMIFS(Lnd8_Mitigation!AS:AS,Lnd8_Mitigation!A:A,$A51),0)</f>
        <v>0</v>
      </c>
      <c r="N51" s="495">
        <f t="shared" si="1"/>
        <v>0</v>
      </c>
      <c r="O51" s="495">
        <f>IF($E51="Include",Con3_ClientCosts!O51,0)</f>
        <v>0</v>
      </c>
      <c r="P51" s="495">
        <f>IF($E51="Include",Con4_Contigency!K51-Con3_ClientCosts!O51,0)</f>
        <v>0</v>
      </c>
      <c r="Q51" s="495">
        <f>IF($E51="Include",Con6_EscalatedConst!AP51-Con4_Contigency!K51,0)</f>
        <v>0</v>
      </c>
      <c r="R51" s="495">
        <f t="shared" si="2"/>
        <v>0</v>
      </c>
      <c r="S51" s="495">
        <f>IF($E51="Include",Con6_Mitigation!AN51-Con6_EscalatedConst!AP51,0)</f>
        <v>0</v>
      </c>
      <c r="T51" s="495">
        <f t="shared" si="3"/>
        <v>0</v>
      </c>
      <c r="U51" s="495">
        <f t="shared" si="4"/>
        <v>0</v>
      </c>
      <c r="V51" s="495">
        <f t="shared" si="5"/>
        <v>0</v>
      </c>
      <c r="W51" s="495">
        <f>Con7_Renewal!AN51-Con6_Mitigation!AN51</f>
        <v>0</v>
      </c>
      <c r="X51" s="495">
        <f>IF(E51="Include",Prj1_GrowthLOSCost!AR51,0)</f>
        <v>0</v>
      </c>
      <c r="Y51" s="495">
        <f>('Total project cost for DCs'!AT50+'Total project cost for DCs'!AU50)*-1</f>
        <v>0</v>
      </c>
      <c r="Z51" s="495">
        <f t="shared" si="6"/>
        <v>0</v>
      </c>
      <c r="AA51" s="495">
        <f>SUMIFS('LTP_for DC_model'!AG:AG,'LTP_for DC_model'!A:A,B51)+SUMIFS(Beyond_LTP_for_DC_model!AM:AM,Beyond_LTP_for_DC_model!A:A,B51)</f>
        <v>0</v>
      </c>
    </row>
    <row r="52" spans="1:27" ht="25.5" x14ac:dyDescent="0.25">
      <c r="A52" s="490" t="str">
        <f>"Drury_"&amp;'Total project cost for DCs'!A51</f>
        <v>Drury_30.2</v>
      </c>
      <c r="B52" s="490">
        <f>'Total project cost for DCs'!A51</f>
        <v>30.2</v>
      </c>
      <c r="C52" s="491" t="str">
        <f>'Total project cost for DCs'!B51</f>
        <v>2-lane internal collector between Fielding Road &amp; Drury Hills E-W direction</v>
      </c>
      <c r="D52" s="491" t="str">
        <f>'Total project cost for DCs'!C51</f>
        <v>2-lane collector- new collector with active mode on both sides + intersection improvements (TDM)</v>
      </c>
      <c r="E52" s="490" t="str">
        <f>'Total project cost for DCs'!D51</f>
        <v>Exclude</v>
      </c>
      <c r="F52" s="490" t="str">
        <f>'Total project cost for DCs'!E51</f>
        <v>Greenfields Collector</v>
      </c>
      <c r="G52" s="490">
        <f>'Total project cost for DCs'!F51</f>
        <v>2039</v>
      </c>
      <c r="H52" s="494">
        <v>0</v>
      </c>
      <c r="I52" s="495">
        <v>0</v>
      </c>
      <c r="J52" s="495">
        <v>0</v>
      </c>
      <c r="K52" s="495">
        <v>0</v>
      </c>
      <c r="L52" s="495">
        <v>0</v>
      </c>
      <c r="M52" s="495">
        <f>IF($E52="Include",SUMIFS(Lnd8_Mitigation!AS:AS,Lnd8_Mitigation!A:A,$A52),0)</f>
        <v>0</v>
      </c>
      <c r="N52" s="495">
        <f t="shared" si="1"/>
        <v>0</v>
      </c>
      <c r="O52" s="495">
        <f>IF($E52="Include",Con3_ClientCosts!O52,0)</f>
        <v>0</v>
      </c>
      <c r="P52" s="495">
        <f>IF($E52="Include",Con4_Contigency!K52-Con3_ClientCosts!O52,0)</f>
        <v>0</v>
      </c>
      <c r="Q52" s="495">
        <f>IF($E52="Include",Con6_EscalatedConst!AP52-Con4_Contigency!K52,0)</f>
        <v>0</v>
      </c>
      <c r="R52" s="495">
        <f t="shared" si="2"/>
        <v>0</v>
      </c>
      <c r="S52" s="495">
        <f>IF($E52="Include",Con6_Mitigation!AN52-Con6_EscalatedConst!AP52,0)</f>
        <v>0</v>
      </c>
      <c r="T52" s="495">
        <f t="shared" si="3"/>
        <v>0</v>
      </c>
      <c r="U52" s="495">
        <f t="shared" si="4"/>
        <v>0</v>
      </c>
      <c r="V52" s="495">
        <f t="shared" si="5"/>
        <v>0</v>
      </c>
      <c r="W52" s="495">
        <f>Con7_Renewal!AN52-Con6_Mitigation!AN52</f>
        <v>0</v>
      </c>
      <c r="X52" s="495">
        <f>IF(E52="Include",Prj1_GrowthLOSCost!AR52,0)</f>
        <v>0</v>
      </c>
      <c r="Y52" s="495">
        <f>('Total project cost for DCs'!AT51+'Total project cost for DCs'!AU51)*-1</f>
        <v>0</v>
      </c>
      <c r="Z52" s="495">
        <f t="shared" si="6"/>
        <v>0</v>
      </c>
      <c r="AA52" s="495">
        <f>SUMIFS('LTP_for DC_model'!AG:AG,'LTP_for DC_model'!A:A,B52)+SUMIFS(Beyond_LTP_for_DC_model!AM:AM,Beyond_LTP_for_DC_model!A:A,B52)</f>
        <v>0</v>
      </c>
    </row>
    <row r="53" spans="1:27" ht="25.5" x14ac:dyDescent="0.25">
      <c r="A53" s="490" t="str">
        <f>"Drury_"&amp;'Total project cost for DCs'!A52</f>
        <v>Drury_31</v>
      </c>
      <c r="B53" s="490">
        <f>'Total project cost for DCs'!A52</f>
        <v>31</v>
      </c>
      <c r="C53" s="491" t="str">
        <f>'Total project cost for DCs'!B52</f>
        <v>Upgrades on Cossey Rd between Fitzgerald &amp; Waihoehoe Rd</v>
      </c>
      <c r="D53" s="491" t="str">
        <f>'Total project cost for DCs'!C52</f>
        <v>2-lane urban - upgrade existing roadwith active modes on both sides / Mill Road design ?</v>
      </c>
      <c r="E53" s="490" t="str">
        <f>'Total project cost for DCs'!D52</f>
        <v>Include</v>
      </c>
      <c r="F53" s="490" t="str">
        <f>'Total project cost for DCs'!E52</f>
        <v>Upgrade Collector</v>
      </c>
      <c r="G53" s="490">
        <f>'Total project cost for DCs'!F52</f>
        <v>2039</v>
      </c>
      <c r="H53" s="494">
        <v>0</v>
      </c>
      <c r="I53" s="495">
        <v>0</v>
      </c>
      <c r="J53" s="495">
        <v>0</v>
      </c>
      <c r="K53" s="495">
        <v>0</v>
      </c>
      <c r="L53" s="495">
        <v>0</v>
      </c>
      <c r="M53" s="495">
        <f>IF($E53="Include",SUMIFS(Lnd8_Mitigation!AS:AS,Lnd8_Mitigation!A:A,$A53),0)</f>
        <v>0</v>
      </c>
      <c r="N53" s="495">
        <f t="shared" si="1"/>
        <v>0</v>
      </c>
      <c r="O53" s="495">
        <f>IF($E53="Include",Con3_ClientCosts!O53,0)</f>
        <v>8359512.2134772819</v>
      </c>
      <c r="P53" s="495">
        <f>IF($E53="Include",Con4_Contigency!K53-Con3_ClientCosts!O53,0)</f>
        <v>4179756.10673864</v>
      </c>
      <c r="Q53" s="495">
        <f>IF($E53="Include",Con6_EscalatedConst!AP53-Con4_Contigency!K53,0)</f>
        <v>7098140.4473445863</v>
      </c>
      <c r="R53" s="495">
        <f t="shared" si="2"/>
        <v>19637408.767560508</v>
      </c>
      <c r="S53" s="495">
        <f>IF($E53="Include",Con6_Mitigation!AN53-Con6_EscalatedConst!AP53,0)</f>
        <v>-18655538.329182483</v>
      </c>
      <c r="T53" s="495">
        <f t="shared" si="3"/>
        <v>981870.43837802485</v>
      </c>
      <c r="U53" s="495">
        <f t="shared" si="4"/>
        <v>19637408.767560508</v>
      </c>
      <c r="V53" s="495">
        <f t="shared" si="5"/>
        <v>981870.43837802485</v>
      </c>
      <c r="W53" s="495">
        <f>Con7_Renewal!AN53-Con6_Mitigation!AN53</f>
        <v>0</v>
      </c>
      <c r="X53" s="495">
        <f>IF(E53="Include",Prj1_GrowthLOSCost!AR53,0)</f>
        <v>981870.4383780252</v>
      </c>
      <c r="Y53" s="495">
        <f>('Total project cost for DCs'!AT52+'Total project cost for DCs'!AU52)*-1</f>
        <v>0</v>
      </c>
      <c r="Z53" s="495">
        <f t="shared" si="6"/>
        <v>43046.832023299648</v>
      </c>
      <c r="AA53" s="495">
        <f>SUMIFS('LTP_for DC_model'!AG:AG,'LTP_for DC_model'!A:A,B53)+SUMIFS(Beyond_LTP_for_DC_model!AM:AM,Beyond_LTP_for_DC_model!A:A,B53)</f>
        <v>938823.60635472555</v>
      </c>
    </row>
    <row r="54" spans="1:27" x14ac:dyDescent="0.25">
      <c r="A54" s="490" t="str">
        <f>"Drury_"&amp;'Total project cost for DCs'!A53</f>
        <v>Drury_32</v>
      </c>
      <c r="B54" s="490">
        <f>'Total project cost for DCs'!A53</f>
        <v>32</v>
      </c>
      <c r="C54" s="491" t="str">
        <f>'Total project cost for DCs'!B53</f>
        <v>New Intersection on Cossey Rd/Waihoehoe Rd</v>
      </c>
      <c r="D54" s="491" t="str">
        <f>'Total project cost for DCs'!C53</f>
        <v>Assume 1 simple roundabout intesection</v>
      </c>
      <c r="E54" s="490" t="str">
        <f>'Total project cost for DCs'!D53</f>
        <v>Include</v>
      </c>
      <c r="F54" s="490" t="str">
        <f>'Total project cost for DCs'!E53</f>
        <v>2-lane Arterial</v>
      </c>
      <c r="G54" s="490">
        <f>'Total project cost for DCs'!F53</f>
        <v>2039</v>
      </c>
      <c r="H54" s="494">
        <v>1744672.5790203621</v>
      </c>
      <c r="I54" s="495">
        <v>523401.77370610862</v>
      </c>
      <c r="J54" s="495">
        <v>4629029.3274244377</v>
      </c>
      <c r="K54" s="495">
        <v>9170611.5426398721</v>
      </c>
      <c r="L54" s="495">
        <v>16067715.222790783</v>
      </c>
      <c r="M54" s="495">
        <f>IF($E54="Include",SUMIFS(Lnd8_Mitigation!AS:AS,Lnd8_Mitigation!A:A,$A54),0)</f>
        <v>-14460943.700511705</v>
      </c>
      <c r="N54" s="495">
        <f t="shared" si="1"/>
        <v>1606771.5222790781</v>
      </c>
      <c r="O54" s="495">
        <f>IF($E54="Include",Con3_ClientCosts!O54,0)</f>
        <v>5562328.471652614</v>
      </c>
      <c r="P54" s="495">
        <f>IF($E54="Include",Con4_Contigency!K54-Con3_ClientCosts!O54,0)</f>
        <v>2781164.235826307</v>
      </c>
      <c r="Q54" s="495">
        <f>IF($E54="Include",Con6_EscalatedConst!AP54-Con4_Contigency!K54,0)</f>
        <v>4723025.4227513736</v>
      </c>
      <c r="R54" s="495">
        <f t="shared" si="2"/>
        <v>13066518.130230295</v>
      </c>
      <c r="S54" s="495">
        <f>IF($E54="Include",Con6_Mitigation!AN54-Con6_EscalatedConst!AP54,0)</f>
        <v>-11759866.317207266</v>
      </c>
      <c r="T54" s="495">
        <f t="shared" si="3"/>
        <v>1306651.8130230289</v>
      </c>
      <c r="U54" s="495">
        <f t="shared" si="4"/>
        <v>29134233.353021078</v>
      </c>
      <c r="V54" s="495">
        <f t="shared" si="5"/>
        <v>2913423.335302107</v>
      </c>
      <c r="W54" s="495">
        <f>Con7_Renewal!AN54-Con6_Mitigation!AN54</f>
        <v>-63660.076330482028</v>
      </c>
      <c r="X54" s="495">
        <f>IF(E54="Include",Prj1_GrowthLOSCost!AR54,0)</f>
        <v>2849763.3946286924</v>
      </c>
      <c r="Y54" s="495">
        <f>('Total project cost for DCs'!AT53+'Total project cost for DCs'!AU53)*-1</f>
        <v>-1453379.2620755292</v>
      </c>
      <c r="Z54" s="495">
        <f t="shared" si="6"/>
        <v>109275.64419487212</v>
      </c>
      <c r="AA54" s="495">
        <f>SUMIFS('LTP_for DC_model'!AG:AG,'LTP_for DC_model'!A:A,B54)+SUMIFS(Beyond_LTP_for_DC_model!AM:AM,Beyond_LTP_for_DC_model!A:A,B54)</f>
        <v>1287108.4883582911</v>
      </c>
    </row>
    <row r="55" spans="1:27" ht="25.5" x14ac:dyDescent="0.25">
      <c r="A55" s="490" t="str">
        <f>"Drury_"&amp;'Total project cost for DCs'!A54</f>
        <v>Drury_33</v>
      </c>
      <c r="B55" s="490">
        <f>'Total project cost for DCs'!A54</f>
        <v>33</v>
      </c>
      <c r="C55" s="491" t="str">
        <f>'Total project cost for DCs'!B54</f>
        <v>Upgrade Fitzgerald Rd from project 7 to Brookefield Rd</v>
      </c>
      <c r="D55" s="491" t="str">
        <f>'Total project cost for DCs'!C54</f>
        <v>2-lane urban- upgrade existing road layout to 2-lane urban with active modes on both sides (TDM )</v>
      </c>
      <c r="E55" s="490" t="str">
        <f>'Total project cost for DCs'!D54</f>
        <v>Include</v>
      </c>
      <c r="F55" s="490" t="str">
        <f>'Total project cost for DCs'!E54</f>
        <v>Upgrade Collector</v>
      </c>
      <c r="G55" s="490">
        <f>'Total project cost for DCs'!F54</f>
        <v>2056</v>
      </c>
      <c r="H55" s="494">
        <v>0</v>
      </c>
      <c r="I55" s="495">
        <v>0</v>
      </c>
      <c r="J55" s="495">
        <v>0</v>
      </c>
      <c r="K55" s="495">
        <v>0</v>
      </c>
      <c r="L55" s="495">
        <v>0</v>
      </c>
      <c r="M55" s="495">
        <f>IF($E55="Include",SUMIFS(Lnd8_Mitigation!AS:AS,Lnd8_Mitigation!A:A,$A55),0)</f>
        <v>0</v>
      </c>
      <c r="N55" s="495">
        <f t="shared" si="1"/>
        <v>0</v>
      </c>
      <c r="O55" s="495">
        <f>IF($E55="Include",Con3_ClientCosts!O55,0)</f>
        <v>3415714.6678724373</v>
      </c>
      <c r="P55" s="495">
        <f>IF($E55="Include",Con4_Contigency!K55-Con3_ClientCosts!O55,0)</f>
        <v>1707857.3339362191</v>
      </c>
      <c r="Q55" s="495">
        <f>IF($E55="Include",Con6_EscalatedConst!AP55-Con4_Contigency!K55,0)</f>
        <v>-3921491.431588877</v>
      </c>
      <c r="R55" s="495">
        <f t="shared" si="2"/>
        <v>1202080.5702197794</v>
      </c>
      <c r="S55" s="495">
        <f>IF($E55="Include",Con6_Mitigation!AN55-Con6_EscalatedConst!AP55,0)</f>
        <v>-1141976.5417087905</v>
      </c>
      <c r="T55" s="495">
        <f t="shared" si="3"/>
        <v>60104.028510988923</v>
      </c>
      <c r="U55" s="495">
        <f t="shared" si="4"/>
        <v>1202080.5702197794</v>
      </c>
      <c r="V55" s="495">
        <f t="shared" si="5"/>
        <v>60104.028510988923</v>
      </c>
      <c r="W55" s="495">
        <f>Con7_Renewal!AN55-Con6_Mitigation!AN55</f>
        <v>0</v>
      </c>
      <c r="X55" s="495">
        <f>IF(E55="Include",Prj1_GrowthLOSCost!AR55,0)</f>
        <v>0</v>
      </c>
      <c r="Y55" s="495">
        <f>('Total project cost for DCs'!AT54+'Total project cost for DCs'!AU54)*-1</f>
        <v>0</v>
      </c>
      <c r="Z55" s="495">
        <f t="shared" si="6"/>
        <v>0</v>
      </c>
      <c r="AA55" s="495">
        <f>SUMIFS('LTP_for DC_model'!AG:AG,'LTP_for DC_model'!A:A,B55)+SUMIFS(Beyond_LTP_for_DC_model!AM:AM,Beyond_LTP_for_DC_model!A:A,B55)</f>
        <v>0</v>
      </c>
    </row>
    <row r="56" spans="1:27" ht="25.5" x14ac:dyDescent="0.25">
      <c r="A56" s="490" t="str">
        <f>"Drury_"&amp;'Total project cost for DCs'!A55</f>
        <v>Drury_34</v>
      </c>
      <c r="B56" s="490">
        <f>'Total project cost for DCs'!A55</f>
        <v>34</v>
      </c>
      <c r="C56" s="491" t="str">
        <f>'Total project cost for DCs'!B55</f>
        <v>New Drury Interchange connection to Kiwi development</v>
      </c>
      <c r="D56" s="491" t="str">
        <f>'Total project cost for DCs'!C55</f>
        <v>2-lane urban- new road layout with active modes on both sides (TDM)</v>
      </c>
      <c r="E56" s="490" t="str">
        <f>'Total project cost for DCs'!D55</f>
        <v>Exclude</v>
      </c>
      <c r="F56" s="490" t="str">
        <f>'Total project cost for DCs'!E55</f>
        <v>State Highway</v>
      </c>
      <c r="G56" s="490">
        <f>'Total project cost for DCs'!F55</f>
        <v>2034</v>
      </c>
      <c r="H56" s="494">
        <v>0</v>
      </c>
      <c r="I56" s="495">
        <v>0</v>
      </c>
      <c r="J56" s="495">
        <v>0</v>
      </c>
      <c r="K56" s="495">
        <v>0</v>
      </c>
      <c r="L56" s="495">
        <v>0</v>
      </c>
      <c r="M56" s="495">
        <f>IF($E56="Include",SUMIFS(Lnd8_Mitigation!AS:AS,Lnd8_Mitigation!A:A,$A56),0)</f>
        <v>0</v>
      </c>
      <c r="N56" s="495">
        <f t="shared" si="1"/>
        <v>0</v>
      </c>
      <c r="O56" s="495">
        <f>IF($E56="Include",Con3_ClientCosts!O56,0)</f>
        <v>0</v>
      </c>
      <c r="P56" s="495">
        <f>IF($E56="Include",Con4_Contigency!K56-Con3_ClientCosts!O56,0)</f>
        <v>0</v>
      </c>
      <c r="Q56" s="495">
        <f>IF($E56="Include",Con6_EscalatedConst!AP56-Con4_Contigency!K56,0)</f>
        <v>0</v>
      </c>
      <c r="R56" s="495">
        <f t="shared" si="2"/>
        <v>0</v>
      </c>
      <c r="S56" s="495">
        <f>IF($E56="Include",Con6_Mitigation!AN56-Con6_EscalatedConst!AP56,0)</f>
        <v>0</v>
      </c>
      <c r="T56" s="495">
        <f t="shared" si="3"/>
        <v>0</v>
      </c>
      <c r="U56" s="495">
        <f t="shared" si="4"/>
        <v>0</v>
      </c>
      <c r="V56" s="495">
        <f t="shared" si="5"/>
        <v>0</v>
      </c>
      <c r="W56" s="495">
        <f>Con7_Renewal!AN56-Con6_Mitigation!AN56</f>
        <v>0</v>
      </c>
      <c r="X56" s="495">
        <f>IF(E56="Include",Prj1_GrowthLOSCost!AR56,0)</f>
        <v>0</v>
      </c>
      <c r="Y56" s="495">
        <f>('Total project cost for DCs'!AT55+'Total project cost for DCs'!AU55)*-1</f>
        <v>0</v>
      </c>
      <c r="Z56" s="495">
        <f t="shared" si="6"/>
        <v>0</v>
      </c>
      <c r="AA56" s="495">
        <f>SUMIFS('LTP_for DC_model'!AG:AG,'LTP_for DC_model'!A:A,B56)+SUMIFS(Beyond_LTP_for_DC_model!AM:AM,Beyond_LTP_for_DC_model!A:A,B56)</f>
        <v>0</v>
      </c>
    </row>
    <row r="57" spans="1:27" ht="38.25" x14ac:dyDescent="0.25">
      <c r="A57" s="490" t="str">
        <f>"Drury_"&amp;'Total project cost for DCs'!A56</f>
        <v>Drury_35a</v>
      </c>
      <c r="B57" s="490" t="str">
        <f>'Total project cost for DCs'!A56</f>
        <v>35a</v>
      </c>
      <c r="C57" s="491" t="str">
        <f>'Total project cost for DCs'!B56</f>
        <v xml:space="preserve">Mill Road : Drury South connection from Fitzgerald/Cossey intersection to SH1 + Interchange </v>
      </c>
      <c r="D57" s="491" t="str">
        <f>'Total project cost for DCs'!C56</f>
        <v>2-lane- new road layout with active modes on both sides (depends on Mill Road design and sequencing)</v>
      </c>
      <c r="E57" s="490" t="str">
        <f>'Total project cost for DCs'!D56</f>
        <v>Exclude</v>
      </c>
      <c r="F57" s="490" t="str">
        <f>'Total project cost for DCs'!E56</f>
        <v>4-lane arterial</v>
      </c>
      <c r="G57" s="490">
        <f>'Total project cost for DCs'!F56</f>
        <v>2043</v>
      </c>
      <c r="H57" s="494">
        <v>0</v>
      </c>
      <c r="I57" s="495">
        <v>0</v>
      </c>
      <c r="J57" s="495">
        <v>0</v>
      </c>
      <c r="K57" s="495">
        <v>0</v>
      </c>
      <c r="L57" s="495">
        <v>0</v>
      </c>
      <c r="M57" s="495">
        <f>IF($E57="Include",SUMIFS(Lnd8_Mitigation!AS:AS,Lnd8_Mitigation!A:A,$A57),0)</f>
        <v>0</v>
      </c>
      <c r="N57" s="495">
        <f t="shared" si="1"/>
        <v>0</v>
      </c>
      <c r="O57" s="495">
        <f>IF($E57="Include",Con3_ClientCosts!O57,0)</f>
        <v>0</v>
      </c>
      <c r="P57" s="495">
        <f>IF($E57="Include",Con4_Contigency!K57-Con3_ClientCosts!O57,0)</f>
        <v>0</v>
      </c>
      <c r="Q57" s="495">
        <f>IF($E57="Include",Con6_EscalatedConst!AP57-Con4_Contigency!K57,0)</f>
        <v>0</v>
      </c>
      <c r="R57" s="495">
        <f t="shared" si="2"/>
        <v>0</v>
      </c>
      <c r="S57" s="495">
        <f>IF($E57="Include",Con6_Mitigation!AN57-Con6_EscalatedConst!AP57,0)</f>
        <v>0</v>
      </c>
      <c r="T57" s="495">
        <f t="shared" si="3"/>
        <v>0</v>
      </c>
      <c r="U57" s="495">
        <f t="shared" si="4"/>
        <v>0</v>
      </c>
      <c r="V57" s="495">
        <f t="shared" si="5"/>
        <v>0</v>
      </c>
      <c r="W57" s="495">
        <f>Con7_Renewal!AN57-Con6_Mitigation!AN57</f>
        <v>0</v>
      </c>
      <c r="X57" s="495">
        <f>IF(E57="Include",Prj1_GrowthLOSCost!AR57,0)</f>
        <v>0</v>
      </c>
      <c r="Y57" s="495">
        <f>('Total project cost for DCs'!AT56+'Total project cost for DCs'!AU56)*-1</f>
        <v>0</v>
      </c>
      <c r="Z57" s="495">
        <f t="shared" si="6"/>
        <v>0</v>
      </c>
      <c r="AA57" s="495">
        <f>SUMIFS('LTP_for DC_model'!AG:AG,'LTP_for DC_model'!A:A,B57)+SUMIFS(Beyond_LTP_for_DC_model!AM:AM,Beyond_LTP_for_DC_model!A:A,B57)</f>
        <v>0</v>
      </c>
    </row>
    <row r="58" spans="1:27" ht="38.25" x14ac:dyDescent="0.25">
      <c r="A58" s="490" t="str">
        <f>"Drury_"&amp;'Total project cost for DCs'!A57</f>
        <v>Drury_35b</v>
      </c>
      <c r="B58" s="490" t="str">
        <f>'Total project cost for DCs'!A57</f>
        <v>35b</v>
      </c>
      <c r="C58" s="491" t="str">
        <f>'Total project cost for DCs'!B57</f>
        <v xml:space="preserve">Mill Road : Drury South connection from Fitzgerald/Cossey intersection to SH1 + Interchange </v>
      </c>
      <c r="D58" s="491" t="str">
        <f>'Total project cost for DCs'!C57</f>
        <v>4-lane- new road layout with active modes on both sides (depends on Mill Road design and sequencing)</v>
      </c>
      <c r="E58" s="490" t="str">
        <f>'Total project cost for DCs'!D57</f>
        <v>Exclude</v>
      </c>
      <c r="F58" s="490" t="str">
        <f>'Total project cost for DCs'!E57</f>
        <v>4-lane arterial</v>
      </c>
      <c r="G58" s="490">
        <f>'Total project cost for DCs'!F57</f>
        <v>2050</v>
      </c>
      <c r="H58" s="494">
        <v>0</v>
      </c>
      <c r="I58" s="495">
        <v>0</v>
      </c>
      <c r="J58" s="495">
        <v>0</v>
      </c>
      <c r="K58" s="495">
        <v>0</v>
      </c>
      <c r="L58" s="495">
        <v>0</v>
      </c>
      <c r="M58" s="495">
        <f>IF($E58="Include",SUMIFS(Lnd8_Mitigation!AS:AS,Lnd8_Mitigation!A:A,$A58),0)</f>
        <v>0</v>
      </c>
      <c r="N58" s="495">
        <f t="shared" si="1"/>
        <v>0</v>
      </c>
      <c r="O58" s="495">
        <f>IF($E58="Include",Con3_ClientCosts!O58,0)</f>
        <v>0</v>
      </c>
      <c r="P58" s="495">
        <f>IF($E58="Include",Con4_Contigency!K58-Con3_ClientCosts!O58,0)</f>
        <v>0</v>
      </c>
      <c r="Q58" s="495">
        <f>IF($E58="Include",Con6_EscalatedConst!AP58-Con4_Contigency!K58,0)</f>
        <v>0</v>
      </c>
      <c r="R58" s="495">
        <f t="shared" si="2"/>
        <v>0</v>
      </c>
      <c r="S58" s="495">
        <f>IF($E58="Include",Con6_Mitigation!AN58-Con6_EscalatedConst!AP58,0)</f>
        <v>0</v>
      </c>
      <c r="T58" s="495">
        <f t="shared" si="3"/>
        <v>0</v>
      </c>
      <c r="U58" s="495">
        <f t="shared" si="4"/>
        <v>0</v>
      </c>
      <c r="V58" s="495">
        <f t="shared" si="5"/>
        <v>0</v>
      </c>
      <c r="W58" s="495">
        <f>Con7_Renewal!AN58-Con6_Mitigation!AN58</f>
        <v>0</v>
      </c>
      <c r="X58" s="495">
        <f>IF(E58="Include",Prj1_GrowthLOSCost!AR58,0)</f>
        <v>0</v>
      </c>
      <c r="Y58" s="495">
        <f>('Total project cost for DCs'!AT57+'Total project cost for DCs'!AU57)*-1</f>
        <v>0</v>
      </c>
      <c r="Z58" s="495">
        <f t="shared" si="6"/>
        <v>0</v>
      </c>
      <c r="AA58" s="495">
        <f>SUMIFS('LTP_for DC_model'!AG:AG,'LTP_for DC_model'!A:A,B58)+SUMIFS(Beyond_LTP_for_DC_model!AM:AM,Beyond_LTP_for_DC_model!A:A,B58)</f>
        <v>0</v>
      </c>
    </row>
    <row r="59" spans="1:27" ht="25.5" x14ac:dyDescent="0.25">
      <c r="A59" s="490" t="str">
        <f>"Drury_"&amp;'Total project cost for DCs'!A58</f>
        <v>Drury_36</v>
      </c>
      <c r="B59" s="490">
        <f>'Total project cost for DCs'!A58</f>
        <v>36</v>
      </c>
      <c r="C59" s="491" t="str">
        <f>'Total project cost for DCs'!B58</f>
        <v>Complete Bremner-Norrie Road connection from SH1 upto GSR (overlap with project 12)</v>
      </c>
      <c r="D59" s="491" t="str">
        <f>'Total project cost for DCs'!C58</f>
        <v>4-lane urban- upgrade with active modes on both sides (SGA design)</v>
      </c>
      <c r="E59" s="490" t="str">
        <f>'Total project cost for DCs'!D58</f>
        <v>Exclude</v>
      </c>
      <c r="F59" s="490" t="str">
        <f>'Total project cost for DCs'!E58</f>
        <v>4-lane arterial</v>
      </c>
      <c r="G59" s="490">
        <f>'Total project cost for DCs'!F58</f>
        <v>0</v>
      </c>
      <c r="H59" s="494">
        <v>0</v>
      </c>
      <c r="I59" s="495">
        <v>0</v>
      </c>
      <c r="J59" s="495">
        <v>0</v>
      </c>
      <c r="K59" s="495">
        <v>0</v>
      </c>
      <c r="L59" s="495">
        <v>0</v>
      </c>
      <c r="M59" s="495">
        <f>IF($E59="Include",SUMIFS(Lnd8_Mitigation!AS:AS,Lnd8_Mitigation!A:A,$A59),0)</f>
        <v>0</v>
      </c>
      <c r="N59" s="495">
        <f t="shared" si="1"/>
        <v>0</v>
      </c>
      <c r="O59" s="495">
        <f>IF($E59="Include",Con3_ClientCosts!O59,0)</f>
        <v>0</v>
      </c>
      <c r="P59" s="495">
        <f>IF($E59="Include",Con4_Contigency!K59-Con3_ClientCosts!O59,0)</f>
        <v>0</v>
      </c>
      <c r="Q59" s="495">
        <f>IF($E59="Include",Con6_EscalatedConst!AP59-Con4_Contigency!K59,0)</f>
        <v>0</v>
      </c>
      <c r="R59" s="495">
        <f t="shared" si="2"/>
        <v>0</v>
      </c>
      <c r="S59" s="495">
        <f>IF($E59="Include",Con6_Mitigation!AN59-Con6_EscalatedConst!AP59,0)</f>
        <v>0</v>
      </c>
      <c r="T59" s="495">
        <f t="shared" si="3"/>
        <v>0</v>
      </c>
      <c r="U59" s="495">
        <f t="shared" si="4"/>
        <v>0</v>
      </c>
      <c r="V59" s="495">
        <f t="shared" si="5"/>
        <v>0</v>
      </c>
      <c r="W59" s="495">
        <f>Con7_Renewal!AN59-Con6_Mitigation!AN59</f>
        <v>0</v>
      </c>
      <c r="X59" s="495">
        <f>IF(E59="Include",Prj1_GrowthLOSCost!AR59,0)</f>
        <v>0</v>
      </c>
      <c r="Y59" s="495">
        <f>('Total project cost for DCs'!AT58+'Total project cost for DCs'!AU58)*-1</f>
        <v>0</v>
      </c>
      <c r="Z59" s="495">
        <f t="shared" si="6"/>
        <v>0</v>
      </c>
      <c r="AA59" s="495">
        <f>SUMIFS('LTP_for DC_model'!AG:AG,'LTP_for DC_model'!A:A,B59)+SUMIFS(Beyond_LTP_for_DC_model!AM:AM,Beyond_LTP_for_DC_model!A:A,B59)</f>
        <v>0</v>
      </c>
    </row>
    <row r="60" spans="1:27" ht="25.5" x14ac:dyDescent="0.25">
      <c r="A60" s="490" t="str">
        <f>"Drury_"&amp;'Total project cost for DCs'!A59</f>
        <v>Drury_36a</v>
      </c>
      <c r="B60" s="490" t="str">
        <f>'Total project cost for DCs'!A59</f>
        <v>36a</v>
      </c>
      <c r="C60" s="491" t="str">
        <f>'Total project cost for DCs'!B59</f>
        <v>Bremner-Norrie Road east of SH1 up to GSR (overlap with project 12)</v>
      </c>
      <c r="D60" s="491" t="str">
        <f>'Total project cost for DCs'!C59</f>
        <v>2-lane urban- upgrade existing road layout with active modes on both sides (Under construction)</v>
      </c>
      <c r="E60" s="490" t="str">
        <f>'Total project cost for DCs'!D59</f>
        <v>Include</v>
      </c>
      <c r="F60" s="490" t="str">
        <f>'Total project cost for DCs'!E59</f>
        <v>Interim 2-lane Arterial</v>
      </c>
      <c r="G60" s="490">
        <f>'Total project cost for DCs'!F59</f>
        <v>2039</v>
      </c>
      <c r="H60" s="494">
        <v>11373124.652251171</v>
      </c>
      <c r="I60" s="495">
        <v>3411937.3956753514</v>
      </c>
      <c r="J60" s="495">
        <v>10091362.563041963</v>
      </c>
      <c r="K60" s="495">
        <v>27667581.497492667</v>
      </c>
      <c r="L60" s="495">
        <v>52544006.108461149</v>
      </c>
      <c r="M60" s="495">
        <f>IF($E60="Include",SUMIFS(Lnd8_Mitigation!AS:AS,Lnd8_Mitigation!A:A,$A60),0)</f>
        <v>0</v>
      </c>
      <c r="N60" s="495">
        <f t="shared" si="1"/>
        <v>52544006.108461149</v>
      </c>
      <c r="O60" s="495">
        <f>IF($E60="Include",Con3_ClientCosts!O60,0)</f>
        <v>20655192.553339414</v>
      </c>
      <c r="P60" s="495">
        <f>IF($E60="Include",Con4_Contigency!K60-Con3_ClientCosts!O60,0)</f>
        <v>10327596.276669707</v>
      </c>
      <c r="Q60" s="495">
        <f>IF($E60="Include",Con6_EscalatedConst!AP60-Con4_Contigency!K60,0)</f>
        <v>17538518.273132931</v>
      </c>
      <c r="R60" s="495">
        <f t="shared" si="2"/>
        <v>48521307.103142053</v>
      </c>
      <c r="S60" s="495">
        <f>IF($E60="Include",Con6_Mitigation!AN60-Con6_EscalatedConst!AP60,0)</f>
        <v>0</v>
      </c>
      <c r="T60" s="495">
        <f t="shared" si="3"/>
        <v>48521307.103142053</v>
      </c>
      <c r="U60" s="495">
        <f t="shared" si="4"/>
        <v>101065313.21160319</v>
      </c>
      <c r="V60" s="495">
        <f t="shared" si="5"/>
        <v>101065313.21160319</v>
      </c>
      <c r="W60" s="495">
        <f>Con7_Renewal!AN60-Con6_Mitigation!AN60</f>
        <v>-37503.516458116472</v>
      </c>
      <c r="X60" s="495">
        <f>IF(E60="Include",Prj1_GrowthLOSCost!AR60,0)</f>
        <v>101027812.12972274</v>
      </c>
      <c r="Y60" s="495">
        <f>('Total project cost for DCs'!AT59+'Total project cost for DCs'!AU59)*-1</f>
        <v>-51524182.944524005</v>
      </c>
      <c r="Z60" s="495">
        <f t="shared" si="6"/>
        <v>11511817.384328246</v>
      </c>
      <c r="AA60" s="495">
        <f>SUMIFS('LTP_for DC_model'!AG:AG,'LTP_for DC_model'!A:A,B60)+SUMIFS(Beyond_LTP_for_DC_model!AM:AM,Beyond_LTP_for_DC_model!A:A,B60)</f>
        <v>37991811.800870493</v>
      </c>
    </row>
    <row r="61" spans="1:27" ht="38.25" x14ac:dyDescent="0.25">
      <c r="A61" s="490" t="str">
        <f>"Drury_"&amp;'Total project cost for DCs'!A60</f>
        <v>Drury_36b</v>
      </c>
      <c r="B61" s="490" t="str">
        <f>'Total project cost for DCs'!A60</f>
        <v>36b</v>
      </c>
      <c r="C61" s="491" t="str">
        <f>'Total project cost for DCs'!B60</f>
        <v>Complete Bremner-Norrie Road connection from SH1 up to GSR excluding Bridge (overlap with project 12)</v>
      </c>
      <c r="D61" s="491" t="str">
        <f>'Total project cost for DCs'!C60</f>
        <v>4-lane urban- upgrade interim 2-lane urban corridor to a 4-lane corridor with active modes on both sides (SGA design)</v>
      </c>
      <c r="E61" s="490" t="str">
        <f>'Total project cost for DCs'!D60</f>
        <v>Include</v>
      </c>
      <c r="F61" s="490" t="str">
        <f>'Total project cost for DCs'!E60</f>
        <v>4-lane arterial</v>
      </c>
      <c r="G61" s="490">
        <f>'Total project cost for DCs'!F60</f>
        <v>2050</v>
      </c>
      <c r="H61" s="494">
        <v>7866126.9761469988</v>
      </c>
      <c r="I61" s="495">
        <v>2359838.0928440997</v>
      </c>
      <c r="J61" s="495">
        <v>10596237.837745387</v>
      </c>
      <c r="K61" s="495">
        <v>78502077.824887738</v>
      </c>
      <c r="L61" s="495">
        <v>99324280.731624216</v>
      </c>
      <c r="M61" s="495">
        <f>IF($E61="Include",SUMIFS(Lnd8_Mitigation!AS:AS,Lnd8_Mitigation!A:A,$A61),0)</f>
        <v>0</v>
      </c>
      <c r="N61" s="495">
        <f t="shared" si="1"/>
        <v>99324280.731624216</v>
      </c>
      <c r="O61" s="495">
        <f>IF($E61="Include",Con3_ClientCosts!O61,0)</f>
        <v>20552136.223339804</v>
      </c>
      <c r="P61" s="495">
        <f>IF($E61="Include",Con4_Contigency!K61-Con3_ClientCosts!O61,0)</f>
        <v>10276068.111669902</v>
      </c>
      <c r="Q61" s="495">
        <f>IF($E61="Include",Con6_EscalatedConst!AP61-Con4_Contigency!K61,0)</f>
        <v>36718712.686442345</v>
      </c>
      <c r="R61" s="495">
        <f t="shared" si="2"/>
        <v>67546917.021452054</v>
      </c>
      <c r="S61" s="495">
        <f>IF($E61="Include",Con6_Mitigation!AN61-Con6_EscalatedConst!AP61,0)</f>
        <v>0</v>
      </c>
      <c r="T61" s="495">
        <f t="shared" si="3"/>
        <v>67546917.021452054</v>
      </c>
      <c r="U61" s="495">
        <f t="shared" si="4"/>
        <v>166871197.75307626</v>
      </c>
      <c r="V61" s="495">
        <f t="shared" si="5"/>
        <v>166871197.75307626</v>
      </c>
      <c r="W61" s="495">
        <f>Con7_Renewal!AN61-Con6_Mitigation!AN61</f>
        <v>-744687.38153490424</v>
      </c>
      <c r="X61" s="495">
        <f>IF(E61="Include",Prj1_GrowthLOSCost!AR61,0)</f>
        <v>166126508.75891733</v>
      </c>
      <c r="Y61" s="495">
        <f>('Total project cost for DCs'!AT60+'Total project cost for DCs'!AU60)*-1</f>
        <v>-84724520.28948611</v>
      </c>
      <c r="Z61" s="495">
        <f t="shared" si="6"/>
        <v>18514749.86409229</v>
      </c>
      <c r="AA61" s="495">
        <f>SUMIFS('LTP_for DC_model'!AG:AG,'LTP_for DC_model'!A:A,B61)+SUMIFS(Beyond_LTP_for_DC_model!AM:AM,Beyond_LTP_for_DC_model!A:A,B61)</f>
        <v>62887238.605338931</v>
      </c>
    </row>
    <row r="62" spans="1:27" ht="38.25" x14ac:dyDescent="0.25">
      <c r="A62" s="490" t="str">
        <f>"Drury_"&amp;'Total project cost for DCs'!A61</f>
        <v>Drury_36c</v>
      </c>
      <c r="B62" s="490" t="str">
        <f>'Total project cost for DCs'!A61</f>
        <v>36c</v>
      </c>
      <c r="C62" s="491" t="str">
        <f>'Total project cost for DCs'!B61</f>
        <v>Complete Bremner-Norrie Road connection from SH1 up to GSR - Bridge structure (overlap with project 12)</v>
      </c>
      <c r="D62" s="491" t="str">
        <f>'Total project cost for DCs'!C61</f>
        <v>Upgrade interim 2-lane bridges (3No. to 4 lane bridges with active modes on both sides (SGA design)</v>
      </c>
      <c r="E62" s="490" t="str">
        <f>'Total project cost for DCs'!D61</f>
        <v>Include</v>
      </c>
      <c r="F62" s="490" t="str">
        <f>'Total project cost for DCs'!E61</f>
        <v>Major Infrastructure</v>
      </c>
      <c r="G62" s="490">
        <f>'Total project cost for DCs'!F61</f>
        <v>2050</v>
      </c>
      <c r="H62" s="494">
        <v>0</v>
      </c>
      <c r="I62" s="495">
        <v>0</v>
      </c>
      <c r="J62" s="495">
        <v>0</v>
      </c>
      <c r="K62" s="495">
        <v>0</v>
      </c>
      <c r="L62" s="495">
        <v>0</v>
      </c>
      <c r="M62" s="495">
        <f>IF($E62="Include",SUMIFS(Lnd8_Mitigation!AS:AS,Lnd8_Mitigation!A:A,$A62),0)</f>
        <v>0</v>
      </c>
      <c r="N62" s="495">
        <f t="shared" si="1"/>
        <v>0</v>
      </c>
      <c r="O62" s="495">
        <f>IF($E62="Include",Con3_ClientCosts!O62,0)</f>
        <v>21626333.097785357</v>
      </c>
      <c r="P62" s="495">
        <f>IF($E62="Include",Con4_Contigency!K62-Con3_ClientCosts!O62,0)</f>
        <v>10813166.548892681</v>
      </c>
      <c r="Q62" s="495">
        <f>IF($E62="Include",Con6_EscalatedConst!AP62-Con4_Contigency!K62,0)</f>
        <v>38637886.731067814</v>
      </c>
      <c r="R62" s="495">
        <f t="shared" si="2"/>
        <v>71077386.377745852</v>
      </c>
      <c r="S62" s="495">
        <f>IF($E62="Include",Con6_Mitigation!AN62-Con6_EscalatedConst!AP62,0)</f>
        <v>0</v>
      </c>
      <c r="T62" s="495">
        <f t="shared" si="3"/>
        <v>71077386.377745852</v>
      </c>
      <c r="U62" s="495">
        <f t="shared" si="4"/>
        <v>71077386.377745852</v>
      </c>
      <c r="V62" s="495">
        <f t="shared" si="5"/>
        <v>71077386.377745852</v>
      </c>
      <c r="W62" s="495">
        <f>Con7_Renewal!AN62-Con6_Mitigation!AN62</f>
        <v>0</v>
      </c>
      <c r="X62" s="495">
        <f>IF(E62="Include",Prj1_GrowthLOSCost!AR62,0)</f>
        <v>71077386.377745852</v>
      </c>
      <c r="Y62" s="495">
        <f>('Total project cost for DCs'!AT61+'Total project cost for DCs'!AU61)*-1</f>
        <v>-36249467.052650385</v>
      </c>
      <c r="Z62" s="495">
        <f t="shared" si="6"/>
        <v>7921554.1303752363</v>
      </c>
      <c r="AA62" s="495">
        <f>SUMIFS('LTP_for DC_model'!AG:AG,'LTP_for DC_model'!A:A,B62)+SUMIFS(Beyond_LTP_for_DC_model!AM:AM,Beyond_LTP_for_DC_model!A:A,B62)</f>
        <v>26906365.194720231</v>
      </c>
    </row>
    <row r="63" spans="1:27" ht="25.5" x14ac:dyDescent="0.25">
      <c r="A63" s="490" t="str">
        <f>"Drury_"&amp;'Total project cost for DCs'!A62</f>
        <v>Drury_37a(i)</v>
      </c>
      <c r="B63" s="490" t="str">
        <f>'Total project cost for DCs'!A62</f>
        <v>37a(i)</v>
      </c>
      <c r="C63" s="491" t="str">
        <f>'Total project cost for DCs'!B62</f>
        <v>N-S Opaheke Arterial from development to Ponga Rd</v>
      </c>
      <c r="D63" s="491" t="str">
        <f>'Total project cost for DCs'!C62</f>
        <v>2-lane urban- new road layout with active modes on both sides (TDM)</v>
      </c>
      <c r="E63" s="490" t="str">
        <f>'Total project cost for DCs'!D62</f>
        <v>Include</v>
      </c>
      <c r="F63" s="490" t="str">
        <f>'Total project cost for DCs'!E62</f>
        <v>Interim 2-lane Arterial</v>
      </c>
      <c r="G63" s="490">
        <f>'Total project cost for DCs'!F62</f>
        <v>2044</v>
      </c>
      <c r="H63" s="494">
        <v>9720610.7509214971</v>
      </c>
      <c r="I63" s="495">
        <v>2916183.2252764492</v>
      </c>
      <c r="J63" s="495">
        <v>82128729.04054375</v>
      </c>
      <c r="K63" s="495">
        <v>222935138.00557816</v>
      </c>
      <c r="L63" s="495">
        <v>317700661.02231979</v>
      </c>
      <c r="M63" s="495">
        <f>IF($E63="Include",SUMIFS(Lnd8_Mitigation!AS:AS,Lnd8_Mitigation!A:A,$A63),0)</f>
        <v>-190620396.61339185</v>
      </c>
      <c r="N63" s="495">
        <f t="shared" si="1"/>
        <v>127080264.40892795</v>
      </c>
      <c r="O63" s="495">
        <f>IF($E63="Include",Con3_ClientCosts!O63,0)</f>
        <v>38968686.389938354</v>
      </c>
      <c r="P63" s="495">
        <f>IF($E63="Include",Con4_Contigency!K63-Con3_ClientCosts!O63,0)</f>
        <v>19484343.194969177</v>
      </c>
      <c r="Q63" s="495">
        <f>IF($E63="Include",Con6_EscalatedConst!AP63-Con4_Contigency!K63,0)</f>
        <v>48185055.163672909</v>
      </c>
      <c r="R63" s="495">
        <f t="shared" si="2"/>
        <v>106638084.74858044</v>
      </c>
      <c r="S63" s="495">
        <f>IF($E63="Include",Con6_Mitigation!AN63-Con6_EscalatedConst!AP63,0)</f>
        <v>-63982850.849148259</v>
      </c>
      <c r="T63" s="495">
        <f t="shared" si="3"/>
        <v>42655233.899432182</v>
      </c>
      <c r="U63" s="495">
        <f t="shared" si="4"/>
        <v>424338745.77090025</v>
      </c>
      <c r="V63" s="495">
        <f t="shared" si="5"/>
        <v>169735498.30836013</v>
      </c>
      <c r="W63" s="495">
        <f>Con7_Renewal!AN63-Con6_Mitigation!AN63</f>
        <v>0</v>
      </c>
      <c r="X63" s="495">
        <f>IF(E63="Include",Prj1_GrowthLOSCost!AR63,0)</f>
        <v>169735497.60878924</v>
      </c>
      <c r="Y63" s="495">
        <f>('Total project cost for DCs'!AT62+'Total project cost for DCs'!AU62)*-1</f>
        <v>-86565104.137263656</v>
      </c>
      <c r="Z63" s="495">
        <f t="shared" si="6"/>
        <v>24529119.239191502</v>
      </c>
      <c r="AA63" s="495">
        <f>SUMIFS('LTP_for DC_model'!AG:AG,'LTP_for DC_model'!A:A,B63)+SUMIFS(Beyond_LTP_for_DC_model!AM:AM,Beyond_LTP_for_DC_model!A:A,B63)</f>
        <v>58641274.23233407</v>
      </c>
    </row>
    <row r="64" spans="1:27" ht="25.5" x14ac:dyDescent="0.25">
      <c r="A64" s="490" t="str">
        <f>"Drury_"&amp;'Total project cost for DCs'!A63</f>
        <v>Drury_37a(ii)</v>
      </c>
      <c r="B64" s="490" t="str">
        <f>'Total project cost for DCs'!A63</f>
        <v>37a(ii)</v>
      </c>
      <c r="C64" s="491" t="str">
        <f>'Total project cost for DCs'!B63</f>
        <v>N-S Opaheke Arterial from development to Ponga Rd</v>
      </c>
      <c r="D64" s="491" t="str">
        <f>'Total project cost for DCs'!C63</f>
        <v>2-lane urban- bridge construction</v>
      </c>
      <c r="E64" s="490" t="str">
        <f>'Total project cost for DCs'!D63</f>
        <v>Include</v>
      </c>
      <c r="F64" s="490" t="str">
        <f>'Total project cost for DCs'!E63</f>
        <v>Major Infrastructure</v>
      </c>
      <c r="G64" s="490">
        <f>'Total project cost for DCs'!F63</f>
        <v>2044</v>
      </c>
      <c r="H64" s="494">
        <v>0</v>
      </c>
      <c r="I64" s="495">
        <v>0</v>
      </c>
      <c r="J64" s="495">
        <v>0</v>
      </c>
      <c r="K64" s="495">
        <v>0</v>
      </c>
      <c r="L64" s="495">
        <v>0</v>
      </c>
      <c r="M64" s="495">
        <f>IF($E64="Include",SUMIFS(Lnd8_Mitigation!AS:AS,Lnd8_Mitigation!A:A,$A64),0)</f>
        <v>0</v>
      </c>
      <c r="N64" s="495">
        <f t="shared" si="1"/>
        <v>0</v>
      </c>
      <c r="O64" s="495">
        <f>IF($E64="Include",Con3_ClientCosts!O64,0)</f>
        <v>42792479.501625791</v>
      </c>
      <c r="P64" s="495">
        <f>IF($E64="Include",Con4_Contigency!K64-Con3_ClientCosts!O64,0)</f>
        <v>21396239.750812896</v>
      </c>
      <c r="Q64" s="495">
        <f>IF($E64="Include",Con6_EscalatedConst!AP64-Con4_Contigency!K64,0)</f>
        <v>52913202.275881059</v>
      </c>
      <c r="R64" s="495">
        <f t="shared" si="2"/>
        <v>117101921.52831975</v>
      </c>
      <c r="S64" s="495">
        <f>IF($E64="Include",Con6_Mitigation!AN64-Con6_EscalatedConst!AP64,0)</f>
        <v>0</v>
      </c>
      <c r="T64" s="495">
        <f t="shared" si="3"/>
        <v>117101921.52831975</v>
      </c>
      <c r="U64" s="495">
        <f t="shared" si="4"/>
        <v>117101921.52831975</v>
      </c>
      <c r="V64" s="495">
        <f t="shared" si="5"/>
        <v>117101921.52831975</v>
      </c>
      <c r="W64" s="495">
        <f>Con7_Renewal!AN64-Con6_Mitigation!AN64</f>
        <v>0</v>
      </c>
      <c r="X64" s="495">
        <f>IF(E64="Include",Prj1_GrowthLOSCost!AR64,0)</f>
        <v>117101921.52831972</v>
      </c>
      <c r="Y64" s="495">
        <f>('Total project cost for DCs'!AT63+'Total project cost for DCs'!AU63)*-1</f>
        <v>-59721979.979443073</v>
      </c>
      <c r="Z64" s="495">
        <f t="shared" si="6"/>
        <v>16922842.345031217</v>
      </c>
      <c r="AA64" s="495">
        <f>SUMIFS('LTP_for DC_model'!AG:AG,'LTP_for DC_model'!A:A,B64)+SUMIFS(Beyond_LTP_for_DC_model!AM:AM,Beyond_LTP_for_DC_model!A:A,B64)</f>
        <v>40457099.203845426</v>
      </c>
    </row>
    <row r="65" spans="1:27" ht="25.5" x14ac:dyDescent="0.25">
      <c r="A65" s="490" t="str">
        <f>"Drury_"&amp;'Total project cost for DCs'!A64</f>
        <v>Drury_37b(i)</v>
      </c>
      <c r="B65" s="490" t="str">
        <f>'Total project cost for DCs'!A64</f>
        <v>37b(i)</v>
      </c>
      <c r="C65" s="491" t="str">
        <f>'Total project cost for DCs'!B64</f>
        <v>N-S Opaheke Arterial from development to Ponga Rd</v>
      </c>
      <c r="D65" s="491" t="str">
        <f>'Total project cost for DCs'!C64</f>
        <v>4-lane urban- upgrade 2-lane urban with active modes on both sides (SGA design)</v>
      </c>
      <c r="E65" s="490" t="str">
        <f>'Total project cost for DCs'!D64</f>
        <v>Include</v>
      </c>
      <c r="F65" s="490" t="str">
        <f>'Total project cost for DCs'!E64</f>
        <v>4-lane arterial upgrade</v>
      </c>
      <c r="G65" s="490">
        <f>'Total project cost for DCs'!F64</f>
        <v>2049</v>
      </c>
      <c r="H65" s="494">
        <v>0</v>
      </c>
      <c r="I65" s="495">
        <v>0</v>
      </c>
      <c r="J65" s="495">
        <v>0</v>
      </c>
      <c r="K65" s="495">
        <v>0</v>
      </c>
      <c r="L65" s="495">
        <v>0</v>
      </c>
      <c r="M65" s="495">
        <f>IF($E65="Include",SUMIFS(Lnd8_Mitigation!AS:AS,Lnd8_Mitigation!A:A,$A65),0)</f>
        <v>0</v>
      </c>
      <c r="N65" s="495">
        <f t="shared" si="1"/>
        <v>0</v>
      </c>
      <c r="O65" s="495">
        <f>IF($E65="Include",Con3_ClientCosts!O65,0)</f>
        <v>19280113.413954828</v>
      </c>
      <c r="P65" s="495">
        <f>IF($E65="Include",Con4_Contigency!K65-Con3_ClientCosts!O65,0)</f>
        <v>9640056.7069774158</v>
      </c>
      <c r="Q65" s="495">
        <f>IF($E65="Include",Con6_EscalatedConst!AP65-Con4_Contigency!K65,0)</f>
        <v>32540809.884818286</v>
      </c>
      <c r="R65" s="495">
        <f t="shared" si="2"/>
        <v>61460980.005750529</v>
      </c>
      <c r="S65" s="495">
        <f>IF($E65="Include",Con6_Mitigation!AN65-Con6_EscalatedConst!AP65,0)</f>
        <v>0</v>
      </c>
      <c r="T65" s="495">
        <f t="shared" si="3"/>
        <v>61460980.005750529</v>
      </c>
      <c r="U65" s="495">
        <f t="shared" si="4"/>
        <v>61460980.005750529</v>
      </c>
      <c r="V65" s="495">
        <f t="shared" si="5"/>
        <v>61460980.005750529</v>
      </c>
      <c r="W65" s="495">
        <f>Con7_Renewal!AN65-Con6_Mitigation!AN65</f>
        <v>0</v>
      </c>
      <c r="X65" s="495">
        <f>IF(E65="Include",Prj1_GrowthLOSCost!AR65,0)</f>
        <v>61460980.005750537</v>
      </c>
      <c r="Y65" s="495">
        <f>('Total project cost for DCs'!AT64+'Total project cost for DCs'!AU64)*-1</f>
        <v>-31345099.802932769</v>
      </c>
      <c r="Z65" s="495">
        <f t="shared" si="6"/>
        <v>8663216.7542675361</v>
      </c>
      <c r="AA65" s="495">
        <f>SUMIFS('LTP_for DC_model'!AG:AG,'LTP_for DC_model'!A:A,B65)+SUMIFS(Beyond_LTP_for_DC_model!AM:AM,Beyond_LTP_for_DC_model!A:A,B65)</f>
        <v>21452663.448550232</v>
      </c>
    </row>
    <row r="66" spans="1:27" ht="25.5" x14ac:dyDescent="0.25">
      <c r="A66" s="490" t="str">
        <f>"Drury_"&amp;'Total project cost for DCs'!A65</f>
        <v>Drury_37b(ii)</v>
      </c>
      <c r="B66" s="490" t="str">
        <f>'Total project cost for DCs'!A65</f>
        <v>37b(ii)</v>
      </c>
      <c r="C66" s="491" t="str">
        <f>'Total project cost for DCs'!B65</f>
        <v>N-S Opaheke Arterial from development to Ponga Rd</v>
      </c>
      <c r="D66" s="491" t="str">
        <f>'Total project cost for DCs'!C65</f>
        <v>4-lane urban- Bridge Widening</v>
      </c>
      <c r="E66" s="490" t="str">
        <f>'Total project cost for DCs'!D65</f>
        <v>Include</v>
      </c>
      <c r="F66" s="490" t="str">
        <f>'Total project cost for DCs'!E65</f>
        <v>Major Infrastructure</v>
      </c>
      <c r="G66" s="490">
        <f>'Total project cost for DCs'!F65</f>
        <v>2049</v>
      </c>
      <c r="H66" s="494">
        <v>0</v>
      </c>
      <c r="I66" s="495">
        <v>0</v>
      </c>
      <c r="J66" s="495">
        <v>0</v>
      </c>
      <c r="K66" s="495">
        <v>0</v>
      </c>
      <c r="L66" s="495">
        <v>0</v>
      </c>
      <c r="M66" s="495">
        <f>IF($E66="Include",SUMIFS(Lnd8_Mitigation!AS:AS,Lnd8_Mitigation!A:A,$A66),0)</f>
        <v>0</v>
      </c>
      <c r="N66" s="495">
        <f t="shared" si="1"/>
        <v>0</v>
      </c>
      <c r="O66" s="495">
        <f>IF($E66="Include",Con3_ClientCosts!O66,0)</f>
        <v>24943646.72930406</v>
      </c>
      <c r="P66" s="495">
        <f>IF($E66="Include",Con4_Contigency!K66-Con3_ClientCosts!O66,0)</f>
        <v>12471823.36465203</v>
      </c>
      <c r="Q66" s="495">
        <f>IF($E66="Include",Con6_EscalatedConst!AP66-Con4_Contigency!K66,0)</f>
        <v>42099672.788483672</v>
      </c>
      <c r="R66" s="495">
        <f t="shared" si="2"/>
        <v>79515142.882439762</v>
      </c>
      <c r="S66" s="495">
        <f>IF($E66="Include",Con6_Mitigation!AN66-Con6_EscalatedConst!AP66,0)</f>
        <v>0</v>
      </c>
      <c r="T66" s="495">
        <f t="shared" si="3"/>
        <v>79515142.882439762</v>
      </c>
      <c r="U66" s="495">
        <f t="shared" si="4"/>
        <v>79515142.882439762</v>
      </c>
      <c r="V66" s="495">
        <f t="shared" si="5"/>
        <v>79515142.882439762</v>
      </c>
      <c r="W66" s="495">
        <f>Con7_Renewal!AN66-Con6_Mitigation!AN66</f>
        <v>0</v>
      </c>
      <c r="X66" s="495">
        <f>IF(E66="Include",Prj1_GrowthLOSCost!AR66,0)</f>
        <v>79515142.882439762</v>
      </c>
      <c r="Y66" s="495">
        <f>('Total project cost for DCs'!AT65+'Total project cost for DCs'!AU65)*-1</f>
        <v>-40552722.870044276</v>
      </c>
      <c r="Z66" s="495">
        <f t="shared" si="6"/>
        <v>11208036.675833628</v>
      </c>
      <c r="AA66" s="495">
        <f>SUMIFS('LTP_for DC_model'!AG:AG,'LTP_for DC_model'!A:A,B66)+SUMIFS(Beyond_LTP_for_DC_model!AM:AM,Beyond_LTP_for_DC_model!A:A,B66)</f>
        <v>27754383.336561862</v>
      </c>
    </row>
    <row r="67" spans="1:27" ht="25.5" x14ac:dyDescent="0.25">
      <c r="A67" s="490" t="str">
        <f>"Drury_"&amp;'Total project cost for DCs'!A66</f>
        <v>Drury_38a</v>
      </c>
      <c r="B67" s="490" t="str">
        <f>'Total project cost for DCs'!A66</f>
        <v>38a</v>
      </c>
      <c r="C67" s="491" t="str">
        <f>'Total project cost for DCs'!B66</f>
        <v>Mill Road: From Waihoehoe Rd to Papakura (alternative project 37)</v>
      </c>
      <c r="D67" s="491" t="str">
        <f>'Total project cost for DCs'!C66</f>
        <v>2-lane urban- new road layout with active modes on both sides, TDM , (depends on Mill Rd)</v>
      </c>
      <c r="E67" s="490" t="str">
        <f>'Total project cost for DCs'!D66</f>
        <v>Exclude</v>
      </c>
      <c r="F67" s="490" t="str">
        <f>'Total project cost for DCs'!E66</f>
        <v>2-lane Arterial</v>
      </c>
      <c r="G67" s="490">
        <f>'Total project cost for DCs'!F66</f>
        <v>2046</v>
      </c>
      <c r="H67" s="494">
        <v>0</v>
      </c>
      <c r="I67" s="495">
        <v>0</v>
      </c>
      <c r="J67" s="495">
        <v>0</v>
      </c>
      <c r="K67" s="495">
        <v>0</v>
      </c>
      <c r="L67" s="495">
        <v>0</v>
      </c>
      <c r="M67" s="495">
        <f>IF($E67="Include",SUMIFS(Lnd8_Mitigation!AS:AS,Lnd8_Mitigation!A:A,$A67),0)</f>
        <v>0</v>
      </c>
      <c r="N67" s="495">
        <f t="shared" si="1"/>
        <v>0</v>
      </c>
      <c r="O67" s="495">
        <f>IF($E67="Include",Con3_ClientCosts!O67,0)</f>
        <v>0</v>
      </c>
      <c r="P67" s="495">
        <f>IF($E67="Include",Con4_Contigency!K67-Con3_ClientCosts!O67,0)</f>
        <v>0</v>
      </c>
      <c r="Q67" s="495">
        <f>IF($E67="Include",Con6_EscalatedConst!AP67-Con4_Contigency!K67,0)</f>
        <v>0</v>
      </c>
      <c r="R67" s="495">
        <f t="shared" si="2"/>
        <v>0</v>
      </c>
      <c r="S67" s="495">
        <f>IF($E67="Include",Con6_Mitigation!AN67-Con6_EscalatedConst!AP67,0)</f>
        <v>0</v>
      </c>
      <c r="T67" s="495">
        <f t="shared" si="3"/>
        <v>0</v>
      </c>
      <c r="U67" s="495">
        <f t="shared" si="4"/>
        <v>0</v>
      </c>
      <c r="V67" s="495">
        <f t="shared" si="5"/>
        <v>0</v>
      </c>
      <c r="W67" s="495">
        <f>Con7_Renewal!AN67-Con6_Mitigation!AN67</f>
        <v>0</v>
      </c>
      <c r="X67" s="495">
        <f>IF(E67="Include",Prj1_GrowthLOSCost!AR67,0)</f>
        <v>0</v>
      </c>
      <c r="Y67" s="495">
        <f>('Total project cost for DCs'!AT66+'Total project cost for DCs'!AU66)*-1</f>
        <v>0</v>
      </c>
      <c r="Z67" s="495">
        <f t="shared" si="6"/>
        <v>0</v>
      </c>
      <c r="AA67" s="495">
        <f>SUMIFS('LTP_for DC_model'!AG:AG,'LTP_for DC_model'!A:A,B67)+SUMIFS(Beyond_LTP_for_DC_model!AM:AM,Beyond_LTP_for_DC_model!A:A,B67)</f>
        <v>0</v>
      </c>
    </row>
    <row r="68" spans="1:27" ht="25.5" x14ac:dyDescent="0.25">
      <c r="A68" s="490" t="str">
        <f>"Drury_"&amp;'Total project cost for DCs'!A67</f>
        <v>Drury_38b</v>
      </c>
      <c r="B68" s="490" t="str">
        <f>'Total project cost for DCs'!A67</f>
        <v>38b</v>
      </c>
      <c r="C68" s="491" t="str">
        <f>'Total project cost for DCs'!B67</f>
        <v>Mill Road: From Waihoehoe Rd to Papakura (alternative project 37)</v>
      </c>
      <c r="D68" s="491" t="str">
        <f>'Total project cost for DCs'!C67</f>
        <v>4-lane urban- with active modes on both sides, TDM , (depends on Mill Rd)</v>
      </c>
      <c r="E68" s="490" t="str">
        <f>'Total project cost for DCs'!D67</f>
        <v>Exclude</v>
      </c>
      <c r="F68" s="490" t="str">
        <f>'Total project cost for DCs'!E67</f>
        <v>4-lane arterial</v>
      </c>
      <c r="G68" s="490">
        <f>'Total project cost for DCs'!F67</f>
        <v>2055</v>
      </c>
      <c r="H68" s="494">
        <v>0</v>
      </c>
      <c r="I68" s="495">
        <v>0</v>
      </c>
      <c r="J68" s="495">
        <v>0</v>
      </c>
      <c r="K68" s="495">
        <v>0</v>
      </c>
      <c r="L68" s="495">
        <v>0</v>
      </c>
      <c r="M68" s="495">
        <f>IF($E68="Include",SUMIFS(Lnd8_Mitigation!AS:AS,Lnd8_Mitigation!A:A,$A68),0)</f>
        <v>0</v>
      </c>
      <c r="N68" s="495">
        <f t="shared" si="1"/>
        <v>0</v>
      </c>
      <c r="O68" s="495">
        <f>IF($E68="Include",Con3_ClientCosts!O68,0)</f>
        <v>0</v>
      </c>
      <c r="P68" s="495">
        <f>IF($E68="Include",Con4_Contigency!K68-Con3_ClientCosts!O68,0)</f>
        <v>0</v>
      </c>
      <c r="Q68" s="495">
        <f>IF($E68="Include",Con6_EscalatedConst!AP68-Con4_Contigency!K68,0)</f>
        <v>0</v>
      </c>
      <c r="R68" s="495">
        <f t="shared" si="2"/>
        <v>0</v>
      </c>
      <c r="S68" s="495">
        <f>IF($E68="Include",Con6_Mitigation!AN68-Con6_EscalatedConst!AP68,0)</f>
        <v>0</v>
      </c>
      <c r="T68" s="495">
        <f t="shared" si="3"/>
        <v>0</v>
      </c>
      <c r="U68" s="495">
        <f t="shared" si="4"/>
        <v>0</v>
      </c>
      <c r="V68" s="495">
        <f t="shared" si="5"/>
        <v>0</v>
      </c>
      <c r="W68" s="495">
        <f>Con7_Renewal!AN68-Con6_Mitigation!AN68</f>
        <v>0</v>
      </c>
      <c r="X68" s="495">
        <f>IF(E68="Include",Prj1_GrowthLOSCost!AR68,0)</f>
        <v>0</v>
      </c>
      <c r="Y68" s="495">
        <f>('Total project cost for DCs'!AT67+'Total project cost for DCs'!AU67)*-1</f>
        <v>0</v>
      </c>
      <c r="Z68" s="495">
        <f t="shared" si="6"/>
        <v>0</v>
      </c>
      <c r="AA68" s="495">
        <f>SUMIFS('LTP_for DC_model'!AG:AG,'LTP_for DC_model'!A:A,B68)+SUMIFS(Beyond_LTP_for_DC_model!AM:AM,Beyond_LTP_for_DC_model!A:A,B68)</f>
        <v>0</v>
      </c>
    </row>
    <row r="69" spans="1:27" ht="25.5" x14ac:dyDescent="0.25">
      <c r="A69" s="490" t="str">
        <f>"Drury_"&amp;'Total project cost for DCs'!A68</f>
        <v>Drury_18a</v>
      </c>
      <c r="B69" s="490" t="str">
        <f>'Total project cost for DCs'!A68</f>
        <v>18a</v>
      </c>
      <c r="C69" s="491" t="str">
        <f>'Total project cost for DCs'!B68</f>
        <v xml:space="preserve">Mill Road: From Waihoehoe Rd to Fitzgerald Road (depends on Mill Road alignment) </v>
      </c>
      <c r="D69" s="491" t="str">
        <f>'Total project cost for DCs'!C68</f>
        <v>2-lane urban- new road layout with active modes on both sides, TDM , (depends on Mill Rd)</v>
      </c>
      <c r="E69" s="490" t="str">
        <f>'Total project cost for DCs'!D68</f>
        <v>Exclude</v>
      </c>
      <c r="F69" s="490">
        <f>'Total project cost for DCs'!E68</f>
        <v>0</v>
      </c>
      <c r="G69" s="490">
        <f>'Total project cost for DCs'!F68</f>
        <v>2036</v>
      </c>
      <c r="H69" s="494">
        <v>0</v>
      </c>
      <c r="I69" s="495">
        <v>0</v>
      </c>
      <c r="J69" s="495">
        <v>0</v>
      </c>
      <c r="K69" s="495">
        <v>0</v>
      </c>
      <c r="L69" s="495">
        <v>0</v>
      </c>
      <c r="M69" s="495">
        <f>IF($E69="Include",SUMIFS(Lnd8_Mitigation!AS:AS,Lnd8_Mitigation!A:A,$A69),0)</f>
        <v>0</v>
      </c>
      <c r="N69" s="495">
        <f t="shared" si="1"/>
        <v>0</v>
      </c>
      <c r="O69" s="495">
        <f>IF($E69="Include",Con3_ClientCosts!O69,0)</f>
        <v>0</v>
      </c>
      <c r="P69" s="495">
        <f>IF($E69="Include",Con4_Contigency!K69-Con3_ClientCosts!O69,0)</f>
        <v>0</v>
      </c>
      <c r="Q69" s="495">
        <f>IF($E69="Include",Con6_EscalatedConst!AP69-Con4_Contigency!K69,0)</f>
        <v>0</v>
      </c>
      <c r="R69" s="495">
        <f t="shared" si="2"/>
        <v>0</v>
      </c>
      <c r="S69" s="495">
        <f>IF($E69="Include",Con6_Mitigation!AN69-Con6_EscalatedConst!AP69,0)</f>
        <v>0</v>
      </c>
      <c r="T69" s="495">
        <f t="shared" si="3"/>
        <v>0</v>
      </c>
      <c r="U69" s="495">
        <f t="shared" si="4"/>
        <v>0</v>
      </c>
      <c r="V69" s="495">
        <f t="shared" si="5"/>
        <v>0</v>
      </c>
      <c r="W69" s="495">
        <f>Con7_Renewal!AN69-Con6_Mitigation!AN69</f>
        <v>0</v>
      </c>
      <c r="X69" s="495">
        <f>IF(E69="Include",Prj1_GrowthLOSCost!AR69,0)</f>
        <v>0</v>
      </c>
      <c r="Y69" s="495">
        <f>('Total project cost for DCs'!AT68+'Total project cost for DCs'!AU68)*-1</f>
        <v>0</v>
      </c>
      <c r="Z69" s="495">
        <f t="shared" ref="Z69:Z100" si="7">+X69-AA69+Y69</f>
        <v>0</v>
      </c>
      <c r="AA69" s="495">
        <f>SUMIFS('LTP_for DC_model'!AG:AG,'LTP_for DC_model'!A:A,B69)+SUMIFS(Beyond_LTP_for_DC_model!AM:AM,Beyond_LTP_for_DC_model!A:A,B69)</f>
        <v>0</v>
      </c>
    </row>
    <row r="70" spans="1:27" ht="25.5" x14ac:dyDescent="0.25">
      <c r="A70" s="490" t="str">
        <f>"Drury_"&amp;'Total project cost for DCs'!A69</f>
        <v>Drury_18b</v>
      </c>
      <c r="B70" s="490" t="str">
        <f>'Total project cost for DCs'!A69</f>
        <v>18b</v>
      </c>
      <c r="C70" s="491" t="str">
        <f>'Total project cost for DCs'!B69</f>
        <v xml:space="preserve">Mill Road: From Waihoehoe Rd to Fitzgerald Road (depends on Mill Road alignment) </v>
      </c>
      <c r="D70" s="491" t="str">
        <f>'Total project cost for DCs'!C69</f>
        <v>4-lane urban- with active modes on both sides, TDM , (depends on Mill Rd)</v>
      </c>
      <c r="E70" s="490" t="str">
        <f>'Total project cost for DCs'!D69</f>
        <v>Exclude</v>
      </c>
      <c r="F70" s="490">
        <f>'Total project cost for DCs'!E69</f>
        <v>0</v>
      </c>
      <c r="G70" s="490">
        <f>'Total project cost for DCs'!F69</f>
        <v>2052</v>
      </c>
      <c r="H70" s="494">
        <v>0</v>
      </c>
      <c r="I70" s="495">
        <v>0</v>
      </c>
      <c r="J70" s="495">
        <v>0</v>
      </c>
      <c r="K70" s="495">
        <v>0</v>
      </c>
      <c r="L70" s="495">
        <v>0</v>
      </c>
      <c r="M70" s="495">
        <f>IF($E70="Include",SUMIFS(Lnd8_Mitigation!AS:AS,Lnd8_Mitigation!A:A,$A70),0)</f>
        <v>0</v>
      </c>
      <c r="N70" s="495">
        <f t="shared" ref="N70:N112" si="8">L70+M70</f>
        <v>0</v>
      </c>
      <c r="O70" s="495">
        <f>IF($E70="Include",Con3_ClientCosts!O70,0)</f>
        <v>0</v>
      </c>
      <c r="P70" s="495">
        <f>IF($E70="Include",Con4_Contigency!K70-Con3_ClientCosts!O70,0)</f>
        <v>0</v>
      </c>
      <c r="Q70" s="495">
        <f>IF($E70="Include",Con6_EscalatedConst!AP70-Con4_Contigency!K70,0)</f>
        <v>0</v>
      </c>
      <c r="R70" s="495">
        <f t="shared" ref="R70:R112" si="9">O70+P70+Q70</f>
        <v>0</v>
      </c>
      <c r="S70" s="495">
        <f>IF($E70="Include",Con6_Mitigation!AN70-Con6_EscalatedConst!AP70,0)</f>
        <v>0</v>
      </c>
      <c r="T70" s="495">
        <f t="shared" ref="T70:T112" si="10">R70+S70</f>
        <v>0</v>
      </c>
      <c r="U70" s="495">
        <f t="shared" ref="U70:U112" si="11">+R70+L70</f>
        <v>0</v>
      </c>
      <c r="V70" s="495">
        <f t="shared" ref="V70:V112" si="12">+T70+N70</f>
        <v>0</v>
      </c>
      <c r="W70" s="495">
        <f>Con7_Renewal!AN70-Con6_Mitigation!AN70</f>
        <v>0</v>
      </c>
      <c r="X70" s="495">
        <f>IF(E70="Include",Prj1_GrowthLOSCost!AR70,0)</f>
        <v>0</v>
      </c>
      <c r="Y70" s="495">
        <f>('Total project cost for DCs'!AT69+'Total project cost for DCs'!AU69)*-1</f>
        <v>0</v>
      </c>
      <c r="Z70" s="495">
        <f t="shared" si="7"/>
        <v>0</v>
      </c>
      <c r="AA70" s="495">
        <f>SUMIFS('LTP_for DC_model'!AG:AG,'LTP_for DC_model'!A:A,B70)+SUMIFS(Beyond_LTP_for_DC_model!AM:AM,Beyond_LTP_for_DC_model!A:A,B70)</f>
        <v>0</v>
      </c>
    </row>
    <row r="71" spans="1:27" ht="25.5" x14ac:dyDescent="0.25">
      <c r="A71" s="490" t="str">
        <f>"Drury_"&amp;'Total project cost for DCs'!A70</f>
        <v>Drury_39a</v>
      </c>
      <c r="B71" s="490" t="str">
        <f>'Total project cost for DCs'!A70</f>
        <v>39a</v>
      </c>
      <c r="C71" s="491" t="str">
        <f>'Total project cost for DCs'!B70</f>
        <v xml:space="preserve">New Bremner Rd arterial from SH1 to Auranga development </v>
      </c>
      <c r="D71" s="491" t="str">
        <f>'Total project cost for DCs'!C70</f>
        <v xml:space="preserve">2-lane urban- new road layout with active modes on both sides (Under construction) </v>
      </c>
      <c r="E71" s="490" t="str">
        <f>'Total project cost for DCs'!D70</f>
        <v>Exclude</v>
      </c>
      <c r="F71" s="490" t="str">
        <f>'Total project cost for DCs'!E70</f>
        <v>Interim 2-lane Arterial</v>
      </c>
      <c r="G71" s="490" t="str">
        <f>'Total project cost for DCs'!F70</f>
        <v>Under Construction</v>
      </c>
      <c r="H71" s="494">
        <v>0</v>
      </c>
      <c r="I71" s="495">
        <v>0</v>
      </c>
      <c r="J71" s="495">
        <v>0</v>
      </c>
      <c r="K71" s="495">
        <v>0</v>
      </c>
      <c r="L71" s="495">
        <v>0</v>
      </c>
      <c r="M71" s="495">
        <f>IF($E71="Include",SUMIFS(Lnd8_Mitigation!AS:AS,Lnd8_Mitigation!A:A,$A71),0)</f>
        <v>0</v>
      </c>
      <c r="N71" s="495">
        <f t="shared" si="8"/>
        <v>0</v>
      </c>
      <c r="O71" s="495">
        <f>IF($E71="Include",Con3_ClientCosts!O71,0)</f>
        <v>0</v>
      </c>
      <c r="P71" s="495">
        <f>IF($E71="Include",Con4_Contigency!K71-Con3_ClientCosts!O71,0)</f>
        <v>0</v>
      </c>
      <c r="Q71" s="495">
        <f>IF($E71="Include",Con6_EscalatedConst!AP71-Con4_Contigency!K71,0)</f>
        <v>0</v>
      </c>
      <c r="R71" s="495">
        <f t="shared" si="9"/>
        <v>0</v>
      </c>
      <c r="S71" s="495">
        <f>IF($E71="Include",Con6_Mitigation!AN71-Con6_EscalatedConst!AP71,0)</f>
        <v>0</v>
      </c>
      <c r="T71" s="495">
        <f t="shared" si="10"/>
        <v>0</v>
      </c>
      <c r="U71" s="495">
        <f t="shared" si="11"/>
        <v>0</v>
      </c>
      <c r="V71" s="495">
        <f t="shared" si="12"/>
        <v>0</v>
      </c>
      <c r="W71" s="495">
        <f>Con7_Renewal!AN71-Con6_Mitigation!AN71</f>
        <v>0</v>
      </c>
      <c r="X71" s="495">
        <f>IF(E71="Include",Prj1_GrowthLOSCost!AR71,0)</f>
        <v>0</v>
      </c>
      <c r="Y71" s="495">
        <f>('Total project cost for DCs'!AT70+'Total project cost for DCs'!AU70)*-1</f>
        <v>0</v>
      </c>
      <c r="Z71" s="495">
        <f t="shared" si="7"/>
        <v>0</v>
      </c>
      <c r="AA71" s="495">
        <f>SUMIFS('LTP_for DC_model'!AG:AG,'LTP_for DC_model'!A:A,B71)+SUMIFS(Beyond_LTP_for_DC_model!AM:AM,Beyond_LTP_for_DC_model!A:A,B71)</f>
        <v>0</v>
      </c>
    </row>
    <row r="72" spans="1:27" ht="25.5" x14ac:dyDescent="0.25">
      <c r="A72" s="490" t="str">
        <f>"Drury_"&amp;'Total project cost for DCs'!A71</f>
        <v>Drury_39b</v>
      </c>
      <c r="B72" s="490" t="str">
        <f>'Total project cost for DCs'!A71</f>
        <v>39b</v>
      </c>
      <c r="C72" s="491" t="str">
        <f>'Total project cost for DCs'!B71</f>
        <v xml:space="preserve">New Bremner Rd arterial from SH1 to Auranga development </v>
      </c>
      <c r="D72" s="491" t="str">
        <f>'Total project cost for DCs'!C71</f>
        <v>4-lane urban- upgrade 2-lane urban excl bridge</v>
      </c>
      <c r="E72" s="490" t="str">
        <f>'Total project cost for DCs'!D71</f>
        <v>Include</v>
      </c>
      <c r="F72" s="490" t="str">
        <f>'Total project cost for DCs'!E71</f>
        <v>4-lane arterial upgrade</v>
      </c>
      <c r="G72" s="490">
        <f>'Total project cost for DCs'!F71</f>
        <v>2047</v>
      </c>
      <c r="H72" s="494">
        <v>0</v>
      </c>
      <c r="I72" s="495">
        <v>0</v>
      </c>
      <c r="J72" s="495">
        <v>0</v>
      </c>
      <c r="K72" s="495">
        <v>0</v>
      </c>
      <c r="L72" s="495">
        <v>0</v>
      </c>
      <c r="M72" s="495">
        <f>IF($E72="Include",SUMIFS(Lnd8_Mitigation!AS:AS,Lnd8_Mitigation!A:A,$A72),0)</f>
        <v>0</v>
      </c>
      <c r="N72" s="495">
        <f t="shared" si="8"/>
        <v>0</v>
      </c>
      <c r="O72" s="495">
        <f>IF($E72="Include",Con3_ClientCosts!O72,0)</f>
        <v>6897287.3048492409</v>
      </c>
      <c r="P72" s="495">
        <f>IF($E72="Include",Con4_Contigency!K72-Con3_ClientCosts!O72,0)</f>
        <v>3448643.6524246205</v>
      </c>
      <c r="Q72" s="495">
        <f>IF($E72="Include",Con6_EscalatedConst!AP72-Con4_Contigency!K72,0)</f>
        <v>10338847.93080266</v>
      </c>
      <c r="R72" s="495">
        <f t="shared" si="9"/>
        <v>20684778.888076521</v>
      </c>
      <c r="S72" s="495">
        <f>IF($E72="Include",Con6_Mitigation!AN72-Con6_EscalatedConst!AP72,0)</f>
        <v>0</v>
      </c>
      <c r="T72" s="495">
        <f t="shared" si="10"/>
        <v>20684778.888076521</v>
      </c>
      <c r="U72" s="495">
        <f t="shared" si="11"/>
        <v>20684778.888076521</v>
      </c>
      <c r="V72" s="495">
        <f t="shared" si="12"/>
        <v>20684778.888076521</v>
      </c>
      <c r="W72" s="495">
        <f>Con7_Renewal!AN72-Con6_Mitigation!AN72</f>
        <v>0</v>
      </c>
      <c r="X72" s="495">
        <f>IF(E72="Include",Prj1_GrowthLOSCost!AR72,0)</f>
        <v>20684778.888076521</v>
      </c>
      <c r="Y72" s="495">
        <f>('Total project cost for DCs'!AT71+'Total project cost for DCs'!AU71)*-1</f>
        <v>-10549237.232919026</v>
      </c>
      <c r="Z72" s="495">
        <f t="shared" si="7"/>
        <v>3514257.7685089689</v>
      </c>
      <c r="AA72" s="495">
        <f>SUMIFS('LTP_for DC_model'!AG:AG,'LTP_for DC_model'!A:A,B72)+SUMIFS(Beyond_LTP_for_DC_model!AM:AM,Beyond_LTP_for_DC_model!A:A,B72)</f>
        <v>6621283.8866485264</v>
      </c>
    </row>
    <row r="73" spans="1:27" ht="25.5" x14ac:dyDescent="0.25">
      <c r="A73" s="490" t="str">
        <f>"Drury_"&amp;'Total project cost for DCs'!A72</f>
        <v>Drury_39c</v>
      </c>
      <c r="B73" s="490" t="str">
        <f>'Total project cost for DCs'!A72</f>
        <v>39c</v>
      </c>
      <c r="C73" s="491" t="str">
        <f>'Total project cost for DCs'!B72</f>
        <v xml:space="preserve">New Bremner Rd arterial from SH1 to Auranga development </v>
      </c>
      <c r="D73" s="491" t="str">
        <f>'Total project cost for DCs'!C72</f>
        <v>4-lane urban- upgrade 2-lane bridge widening</v>
      </c>
      <c r="E73" s="490" t="str">
        <f>'Total project cost for DCs'!D72</f>
        <v>Include</v>
      </c>
      <c r="F73" s="490" t="str">
        <f>'Total project cost for DCs'!E72</f>
        <v>Major Infrastructure</v>
      </c>
      <c r="G73" s="490">
        <f>'Total project cost for DCs'!F72</f>
        <v>2047</v>
      </c>
      <c r="H73" s="494">
        <v>0</v>
      </c>
      <c r="I73" s="495">
        <v>0</v>
      </c>
      <c r="J73" s="495">
        <v>0</v>
      </c>
      <c r="K73" s="495">
        <v>0</v>
      </c>
      <c r="L73" s="495">
        <v>0</v>
      </c>
      <c r="M73" s="495">
        <f>IF($E73="Include",SUMIFS(Lnd8_Mitigation!AS:AS,Lnd8_Mitigation!A:A,$A73),0)</f>
        <v>0</v>
      </c>
      <c r="N73" s="495">
        <f t="shared" si="8"/>
        <v>0</v>
      </c>
      <c r="O73" s="495">
        <f>IF($E73="Include",Con3_ClientCosts!O73,0)</f>
        <v>4805851.7995078582</v>
      </c>
      <c r="P73" s="495">
        <f>IF($E73="Include",Con4_Contigency!K73-Con3_ClientCosts!O73,0)</f>
        <v>2402925.8997539291</v>
      </c>
      <c r="Q73" s="495">
        <f>IF($E73="Include",Con6_EscalatedConst!AP73-Con4_Contigency!K73,0)</f>
        <v>7203842.429204437</v>
      </c>
      <c r="R73" s="495">
        <f t="shared" si="9"/>
        <v>14412620.128466224</v>
      </c>
      <c r="S73" s="495">
        <f>IF($E73="Include",Con6_Mitigation!AN73-Con6_EscalatedConst!AP73,0)</f>
        <v>0</v>
      </c>
      <c r="T73" s="495">
        <f t="shared" si="10"/>
        <v>14412620.128466224</v>
      </c>
      <c r="U73" s="495">
        <f t="shared" si="11"/>
        <v>14412620.128466224</v>
      </c>
      <c r="V73" s="495">
        <f t="shared" si="12"/>
        <v>14412620.128466224</v>
      </c>
      <c r="W73" s="495">
        <f>Con7_Renewal!AN73-Con6_Mitigation!AN73</f>
        <v>0</v>
      </c>
      <c r="X73" s="495">
        <f>IF(E73="Include",Prj1_GrowthLOSCost!AR73,0)</f>
        <v>14412620.128466219</v>
      </c>
      <c r="Y73" s="495">
        <f>('Total project cost for DCs'!AT72+'Total project cost for DCs'!AU72)*-1</f>
        <v>-7350436.265517775</v>
      </c>
      <c r="Z73" s="495">
        <f t="shared" si="7"/>
        <v>2448644.1225739866</v>
      </c>
      <c r="AA73" s="495">
        <f>SUMIFS('LTP_for DC_model'!AG:AG,'LTP_for DC_model'!A:A,B73)+SUMIFS(Beyond_LTP_for_DC_model!AM:AM,Beyond_LTP_for_DC_model!A:A,B73)</f>
        <v>4613539.740374458</v>
      </c>
    </row>
    <row r="74" spans="1:27" ht="25.5" x14ac:dyDescent="0.25">
      <c r="A74" s="490" t="str">
        <f>"Drury_"&amp;'Total project cost for DCs'!A73</f>
        <v>Drury_40a</v>
      </c>
      <c r="B74" s="490" t="str">
        <f>'Total project cost for DCs'!A73</f>
        <v>40a</v>
      </c>
      <c r="C74" s="491" t="str">
        <f>'Total project cost for DCs'!B73</f>
        <v>New intersection on Jesmond/Bremner Rd</v>
      </c>
      <c r="D74" s="491" t="str">
        <f>'Total project cost for DCs'!C73</f>
        <v xml:space="preserve"> 2-lane signalised intersection (new intersection with active mode crossings)</v>
      </c>
      <c r="E74" s="490" t="str">
        <f>'Total project cost for DCs'!D73</f>
        <v>Include</v>
      </c>
      <c r="F74" s="490" t="str">
        <f>'Total project cost for DCs'!E73</f>
        <v>2-lane Arterial</v>
      </c>
      <c r="G74" s="490">
        <f>'Total project cost for DCs'!F73</f>
        <v>2037</v>
      </c>
      <c r="H74" s="494">
        <v>2989724.8110144124</v>
      </c>
      <c r="I74" s="495">
        <v>896917.44330432371</v>
      </c>
      <c r="J74" s="495">
        <v>3123232.5600752961</v>
      </c>
      <c r="K74" s="495">
        <v>6935488.0238444209</v>
      </c>
      <c r="L74" s="495">
        <v>13945362.838238453</v>
      </c>
      <c r="M74" s="495">
        <f>IF($E74="Include",SUMIFS(Lnd8_Mitigation!AS:AS,Lnd8_Mitigation!A:A,$A74),0)</f>
        <v>-8367217.7029430717</v>
      </c>
      <c r="N74" s="495">
        <f t="shared" si="8"/>
        <v>5578145.1352953818</v>
      </c>
      <c r="O74" s="495">
        <f>IF($E74="Include",Con3_ClientCosts!O74,0)</f>
        <v>9037553.1627913266</v>
      </c>
      <c r="P74" s="495">
        <f>IF($E74="Include",Con4_Contigency!K74-Con3_ClientCosts!O74,0)</f>
        <v>4518776.5813956633</v>
      </c>
      <c r="Q74" s="495">
        <f>IF($E74="Include",Con6_EscalatedConst!AP74-Con4_Contigency!K74,0)</f>
        <v>6416370.2316625938</v>
      </c>
      <c r="R74" s="495">
        <f t="shared" si="9"/>
        <v>19972699.975849584</v>
      </c>
      <c r="S74" s="495">
        <f>IF($E74="Include",Con6_Mitigation!AN74-Con6_EscalatedConst!AP74,0)</f>
        <v>-3994539.9951699171</v>
      </c>
      <c r="T74" s="495">
        <f t="shared" si="10"/>
        <v>15978159.980679667</v>
      </c>
      <c r="U74" s="495">
        <f t="shared" si="11"/>
        <v>33918062.814088039</v>
      </c>
      <c r="V74" s="495">
        <f t="shared" si="12"/>
        <v>21556305.115975048</v>
      </c>
      <c r="W74" s="495">
        <f>Con7_Renewal!AN74-Con6_Mitigation!AN74</f>
        <v>-288317.02009581961</v>
      </c>
      <c r="X74" s="495">
        <f>IF(E74="Include",Prj1_GrowthLOSCost!AR74,0)</f>
        <v>21267988.370971784</v>
      </c>
      <c r="Y74" s="495">
        <f>('Total project cost for DCs'!AT73+'Total project cost for DCs'!AU73)*-1</f>
        <v>-10846673.928898407</v>
      </c>
      <c r="Z74" s="495">
        <f t="shared" si="7"/>
        <v>3747128.8649952691</v>
      </c>
      <c r="AA74" s="495">
        <f>SUMIFS('LTP_for DC_model'!AG:AG,'LTP_for DC_model'!A:A,B74)+SUMIFS(Beyond_LTP_for_DC_model!AM:AM,Beyond_LTP_for_DC_model!A:A,B74)</f>
        <v>6674185.5770781077</v>
      </c>
    </row>
    <row r="75" spans="1:27" ht="25.5" x14ac:dyDescent="0.25">
      <c r="A75" s="490" t="str">
        <f>"Drury_"&amp;'Total project cost for DCs'!A74</f>
        <v>Drury_40b</v>
      </c>
      <c r="B75" s="490" t="str">
        <f>'Total project cost for DCs'!A74</f>
        <v>40b</v>
      </c>
      <c r="C75" s="491" t="str">
        <f>'Total project cost for DCs'!B74</f>
        <v>Upgrade intersection on Jesmond/Bremner Rd</v>
      </c>
      <c r="D75" s="491" t="str">
        <f>'Total project cost for DCs'!C74</f>
        <v xml:space="preserve"> Multi-lane signalised intersection (upgrade intersection with active mode crossings)</v>
      </c>
      <c r="E75" s="490" t="str">
        <f>'Total project cost for DCs'!D74</f>
        <v>Include</v>
      </c>
      <c r="F75" s="490" t="str">
        <f>'Total project cost for DCs'!E74</f>
        <v>4-lane arterial</v>
      </c>
      <c r="G75" s="490">
        <f>'Total project cost for DCs'!F74</f>
        <v>2031</v>
      </c>
      <c r="H75" s="494">
        <v>0</v>
      </c>
      <c r="I75" s="495">
        <v>0</v>
      </c>
      <c r="J75" s="495">
        <v>0</v>
      </c>
      <c r="K75" s="495">
        <v>0</v>
      </c>
      <c r="L75" s="495">
        <v>0</v>
      </c>
      <c r="M75" s="495">
        <f>IF($E75="Include",SUMIFS(Lnd8_Mitigation!AS:AS,Lnd8_Mitigation!A:A,$A75),0)</f>
        <v>0</v>
      </c>
      <c r="N75" s="495">
        <f t="shared" si="8"/>
        <v>0</v>
      </c>
      <c r="O75" s="495">
        <f>IF($E75="Include",Con3_ClientCosts!O75,0)</f>
        <v>4449862.7773220902</v>
      </c>
      <c r="P75" s="495">
        <f>IF($E75="Include",Con4_Contigency!K75-Con3_ClientCosts!O75,0)</f>
        <v>2224931.3886610446</v>
      </c>
      <c r="Q75" s="495">
        <f>IF($E75="Include",Con6_EscalatedConst!AP75-Con4_Contigency!K75,0)</f>
        <v>1513256.8543198146</v>
      </c>
      <c r="R75" s="495">
        <f t="shared" si="9"/>
        <v>8188051.0203029495</v>
      </c>
      <c r="S75" s="495">
        <f>IF($E75="Include",Con6_Mitigation!AN75-Con6_EscalatedConst!AP75,0)</f>
        <v>0</v>
      </c>
      <c r="T75" s="495">
        <f t="shared" si="10"/>
        <v>8188051.0203029495</v>
      </c>
      <c r="U75" s="495">
        <f t="shared" si="11"/>
        <v>8188051.0203029495</v>
      </c>
      <c r="V75" s="495">
        <f t="shared" si="12"/>
        <v>8188051.0203029495</v>
      </c>
      <c r="W75" s="495">
        <f>Con7_Renewal!AN75-Con6_Mitigation!AN75</f>
        <v>0</v>
      </c>
      <c r="X75" s="495">
        <f>IF(E75="Include",Prj1_GrowthLOSCost!AR75,0)</f>
        <v>8188051.0203029495</v>
      </c>
      <c r="Y75" s="495">
        <f>('Total project cost for DCs'!AT74+'Total project cost for DCs'!AU74)*-1</f>
        <v>-4175906.0203545042</v>
      </c>
      <c r="Z75" s="495">
        <f t="shared" si="7"/>
        <v>1364876.9521503798</v>
      </c>
      <c r="AA75" s="495">
        <f>SUMIFS('LTP_for DC_model'!AG:AG,'LTP_for DC_model'!A:A,B75)+SUMIFS(Beyond_LTP_for_DC_model!AM:AM,Beyond_LTP_for_DC_model!A:A,B75)</f>
        <v>2647268.0477980655</v>
      </c>
    </row>
    <row r="76" spans="1:27" ht="25.5" x14ac:dyDescent="0.25">
      <c r="A76" s="490" t="str">
        <f>"Drury_"&amp;'Total project cost for DCs'!A75</f>
        <v>Drury_41a</v>
      </c>
      <c r="B76" s="490" t="str">
        <f>'Total project cost for DCs'!A75</f>
        <v>41a</v>
      </c>
      <c r="C76" s="491" t="str">
        <f>'Total project cost for DCs'!B75</f>
        <v>Jesmond Rd upgrades from SH22 to Waipupuke development boundary</v>
      </c>
      <c r="D76" s="491" t="str">
        <f>'Total project cost for DCs'!C75</f>
        <v>2-lane urban- upgrade existing road with active modes on both sides (TDM)</v>
      </c>
      <c r="E76" s="490" t="str">
        <f>'Total project cost for DCs'!D75</f>
        <v>Exclude</v>
      </c>
      <c r="F76" s="490" t="str">
        <f>'Total project cost for DCs'!E75</f>
        <v>Interim Arterial</v>
      </c>
      <c r="G76" s="490">
        <f>'Total project cost for DCs'!F75</f>
        <v>2027</v>
      </c>
      <c r="H76" s="494">
        <v>0</v>
      </c>
      <c r="I76" s="495">
        <v>0</v>
      </c>
      <c r="J76" s="495">
        <v>0</v>
      </c>
      <c r="K76" s="495">
        <v>0</v>
      </c>
      <c r="L76" s="495">
        <v>0</v>
      </c>
      <c r="M76" s="495">
        <f>IF($E76="Include",SUMIFS(Lnd8_Mitigation!AS:AS,Lnd8_Mitigation!A:A,$A76),0)</f>
        <v>0</v>
      </c>
      <c r="N76" s="495">
        <f t="shared" si="8"/>
        <v>0</v>
      </c>
      <c r="O76" s="495">
        <f>IF($E76="Include",Con3_ClientCosts!O76,0)</f>
        <v>0</v>
      </c>
      <c r="P76" s="495">
        <f>IF($E76="Include",Con4_Contigency!K76-Con3_ClientCosts!O76,0)</f>
        <v>0</v>
      </c>
      <c r="Q76" s="495">
        <f>IF($E76="Include",Con6_EscalatedConst!AP76-Con4_Contigency!K76,0)</f>
        <v>0</v>
      </c>
      <c r="R76" s="495">
        <f t="shared" si="9"/>
        <v>0</v>
      </c>
      <c r="S76" s="495">
        <f>IF($E76="Include",Con6_Mitigation!AN76-Con6_EscalatedConst!AP76,0)</f>
        <v>0</v>
      </c>
      <c r="T76" s="495">
        <f t="shared" si="10"/>
        <v>0</v>
      </c>
      <c r="U76" s="495">
        <f t="shared" si="11"/>
        <v>0</v>
      </c>
      <c r="V76" s="495">
        <f t="shared" si="12"/>
        <v>0</v>
      </c>
      <c r="W76" s="495">
        <f>Con7_Renewal!AN76-Con6_Mitigation!AN76</f>
        <v>0</v>
      </c>
      <c r="X76" s="495">
        <f>IF(E76="Include",Prj1_GrowthLOSCost!AR76,0)</f>
        <v>0</v>
      </c>
      <c r="Y76" s="495">
        <f>('Total project cost for DCs'!AT75+'Total project cost for DCs'!AU75)*-1</f>
        <v>0</v>
      </c>
      <c r="Z76" s="495">
        <f t="shared" si="7"/>
        <v>0</v>
      </c>
      <c r="AA76" s="495">
        <f>SUMIFS('LTP_for DC_model'!AG:AG,'LTP_for DC_model'!A:A,B76)+SUMIFS(Beyond_LTP_for_DC_model!AM:AM,Beyond_LTP_for_DC_model!A:A,B76)</f>
        <v>0</v>
      </c>
    </row>
    <row r="77" spans="1:27" ht="25.5" x14ac:dyDescent="0.25">
      <c r="A77" s="490" t="str">
        <f>"Drury_"&amp;'Total project cost for DCs'!A76</f>
        <v>Drury_41b</v>
      </c>
      <c r="B77" s="490" t="str">
        <f>'Total project cost for DCs'!A76</f>
        <v>41b</v>
      </c>
      <c r="C77" s="491" t="str">
        <f>'Total project cost for DCs'!B76</f>
        <v>Jesmond Rd from SH22 to Waipupuke development boundary</v>
      </c>
      <c r="D77" s="491" t="str">
        <f>'Total project cost for DCs'!C76</f>
        <v>4-lane urban- upgrade 2-lane urban to 4-lane with active modes on both sides, (TDM)</v>
      </c>
      <c r="E77" s="490" t="str">
        <f>'Total project cost for DCs'!D76</f>
        <v>Include</v>
      </c>
      <c r="F77" s="490" t="str">
        <f>'Total project cost for DCs'!E76</f>
        <v>4-lane arterial</v>
      </c>
      <c r="G77" s="490">
        <f>'Total project cost for DCs'!F76</f>
        <v>2047</v>
      </c>
      <c r="H77" s="494">
        <v>1193056.2299723481</v>
      </c>
      <c r="I77" s="495">
        <v>357916.86899170442</v>
      </c>
      <c r="J77" s="495">
        <v>9722688.3000000007</v>
      </c>
      <c r="K77" s="495">
        <v>34543380.217666142</v>
      </c>
      <c r="L77" s="495">
        <v>45817041.616630189</v>
      </c>
      <c r="M77" s="495">
        <f>IF($E77="Include",SUMIFS(Lnd8_Mitigation!AS:AS,Lnd8_Mitigation!A:A,$A77),0)</f>
        <v>-6872556.242494531</v>
      </c>
      <c r="N77" s="495">
        <f t="shared" si="8"/>
        <v>38944485.374135658</v>
      </c>
      <c r="O77" s="495">
        <f>IF($E77="Include",Con3_ClientCosts!O77,0)</f>
        <v>12786680.690635026</v>
      </c>
      <c r="P77" s="495">
        <f>IF($E77="Include",Con4_Contigency!K77-Con3_ClientCosts!O77,0)</f>
        <v>6393340.3453175128</v>
      </c>
      <c r="Q77" s="495">
        <f>IF($E77="Include",Con6_EscalatedConst!AP77-Con4_Contigency!K77,0)</f>
        <v>19166890.018813841</v>
      </c>
      <c r="R77" s="495">
        <f t="shared" si="9"/>
        <v>38346911.054766379</v>
      </c>
      <c r="S77" s="495">
        <f>IF($E77="Include",Con6_Mitigation!AN77-Con6_EscalatedConst!AP77,0)</f>
        <v>-19173455.52738319</v>
      </c>
      <c r="T77" s="495">
        <f t="shared" si="10"/>
        <v>19173455.52738319</v>
      </c>
      <c r="U77" s="495">
        <f t="shared" si="11"/>
        <v>84163952.671396568</v>
      </c>
      <c r="V77" s="495">
        <f t="shared" si="12"/>
        <v>58117940.901518852</v>
      </c>
      <c r="W77" s="495">
        <f>Con7_Renewal!AN77-Con6_Mitigation!AN77</f>
        <v>0</v>
      </c>
      <c r="X77" s="495">
        <f>IF(E77="Include",Prj1_GrowthLOSCost!AR77,0)</f>
        <v>58117941.816263929</v>
      </c>
      <c r="Y77" s="495">
        <f>('Total project cost for DCs'!AT76+'Total project cost for DCs'!AU76)*-1</f>
        <v>-29640149.859774616</v>
      </c>
      <c r="Z77" s="495">
        <f t="shared" si="7"/>
        <v>9687756.6268468909</v>
      </c>
      <c r="AA77" s="495">
        <f>SUMIFS('LTP_for DC_model'!AG:AG,'LTP_for DC_model'!A:A,B77)+SUMIFS(Beyond_LTP_for_DC_model!AM:AM,Beyond_LTP_for_DC_model!A:A,B77)</f>
        <v>18790035.329642422</v>
      </c>
    </row>
    <row r="78" spans="1:27" ht="25.5" x14ac:dyDescent="0.25">
      <c r="A78" s="490" t="str">
        <f>"Drury_"&amp;'Total project cost for DCs'!A77</f>
        <v>Drury_42a</v>
      </c>
      <c r="B78" s="490" t="str">
        <f>'Total project cost for DCs'!A77</f>
        <v>42a</v>
      </c>
      <c r="C78" s="491" t="str">
        <f>'Total project cost for DCs'!B77</f>
        <v xml:space="preserve">Jesmond Rd upgrades from project 41 to New Bremner Rd </v>
      </c>
      <c r="D78" s="491" t="str">
        <f>'Total project cost for DCs'!C77</f>
        <v>Interim active modes e.g. shared path on one side</v>
      </c>
      <c r="E78" s="490" t="str">
        <f>'Total project cost for DCs'!D77</f>
        <v>Include</v>
      </c>
      <c r="F78" s="490" t="str">
        <f>'Total project cost for DCs'!E77</f>
        <v>Interim Arterial</v>
      </c>
      <c r="G78" s="490">
        <f>'Total project cost for DCs'!F77</f>
        <v>2028</v>
      </c>
      <c r="H78" s="494">
        <v>0</v>
      </c>
      <c r="I78" s="495">
        <v>0</v>
      </c>
      <c r="J78" s="495">
        <v>0</v>
      </c>
      <c r="K78" s="495">
        <v>0</v>
      </c>
      <c r="L78" s="495">
        <v>0</v>
      </c>
      <c r="M78" s="495">
        <f>IF($E78="Include",SUMIFS(Lnd8_Mitigation!AS:AS,Lnd8_Mitigation!A:A,$A78),0)</f>
        <v>0</v>
      </c>
      <c r="N78" s="495">
        <f t="shared" si="8"/>
        <v>0</v>
      </c>
      <c r="O78" s="495">
        <f>IF($E78="Include",Con3_ClientCosts!O78,0)</f>
        <v>3505601.8959743432</v>
      </c>
      <c r="P78" s="495">
        <f>IF($E78="Include",Con4_Contigency!K78-Con3_ClientCosts!O78,0)</f>
        <v>1752800.9479871714</v>
      </c>
      <c r="Q78" s="495">
        <f>IF($E78="Include",Con6_EscalatedConst!AP78-Con4_Contigency!K78,0)</f>
        <v>627600.72016210668</v>
      </c>
      <c r="R78" s="495">
        <f t="shared" si="9"/>
        <v>5886003.5641236212</v>
      </c>
      <c r="S78" s="495">
        <f>IF($E78="Include",Con6_Mitigation!AN78-Con6_EscalatedConst!AP78,0)</f>
        <v>-5886003.5641236212</v>
      </c>
      <c r="T78" s="495">
        <f t="shared" si="10"/>
        <v>0</v>
      </c>
      <c r="U78" s="495">
        <f t="shared" si="11"/>
        <v>5886003.5641236212</v>
      </c>
      <c r="V78" s="495">
        <f t="shared" si="12"/>
        <v>0</v>
      </c>
      <c r="W78" s="495">
        <f>Con7_Renewal!AN78-Con6_Mitigation!AN78</f>
        <v>0</v>
      </c>
      <c r="X78" s="495">
        <f>IF(E78="Include",Prj1_GrowthLOSCost!AR78,0)</f>
        <v>0</v>
      </c>
      <c r="Y78" s="495">
        <f>('Total project cost for DCs'!AT77+'Total project cost for DCs'!AU77)*-1</f>
        <v>0</v>
      </c>
      <c r="Z78" s="495">
        <f t="shared" si="7"/>
        <v>0</v>
      </c>
      <c r="AA78" s="495">
        <f>SUMIFS('LTP_for DC_model'!AG:AG,'LTP_for DC_model'!A:A,B78)+SUMIFS(Beyond_LTP_for_DC_model!AM:AM,Beyond_LTP_for_DC_model!A:A,B78)</f>
        <v>0</v>
      </c>
    </row>
    <row r="79" spans="1:27" ht="25.5" x14ac:dyDescent="0.25">
      <c r="A79" s="490" t="str">
        <f>"Drury_"&amp;'Total project cost for DCs'!A78</f>
        <v>Drury_42b</v>
      </c>
      <c r="B79" s="490" t="str">
        <f>'Total project cost for DCs'!A78</f>
        <v>42b</v>
      </c>
      <c r="C79" s="491" t="str">
        <f>'Total project cost for DCs'!B78</f>
        <v xml:space="preserve">Jesmond Rd upgrades from project 41 to New Bremner Rd </v>
      </c>
      <c r="D79" s="491" t="str">
        <f>'Total project cost for DCs'!C78</f>
        <v xml:space="preserve"> 2-lane urban- upgrade existing road with active mode facility on both sides (TDM)</v>
      </c>
      <c r="E79" s="490" t="str">
        <f>'Total project cost for DCs'!D78</f>
        <v>Include</v>
      </c>
      <c r="F79" s="490" t="str">
        <f>'Total project cost for DCs'!E78</f>
        <v>Interim Arterial</v>
      </c>
      <c r="G79" s="490">
        <f>'Total project cost for DCs'!F78</f>
        <v>2038</v>
      </c>
      <c r="H79" s="494">
        <v>0</v>
      </c>
      <c r="I79" s="495">
        <v>0</v>
      </c>
      <c r="J79" s="495">
        <v>0</v>
      </c>
      <c r="K79" s="495">
        <v>0</v>
      </c>
      <c r="L79" s="495">
        <v>0</v>
      </c>
      <c r="M79" s="495">
        <f>IF($E79="Include",SUMIFS(Lnd8_Mitigation!AS:AS,Lnd8_Mitigation!A:A,$A79),0)</f>
        <v>0</v>
      </c>
      <c r="N79" s="495">
        <f t="shared" si="8"/>
        <v>0</v>
      </c>
      <c r="O79" s="495">
        <f>IF($E79="Include",Con3_ClientCosts!O79,0)</f>
        <v>17735480.949968588</v>
      </c>
      <c r="P79" s="495">
        <f>IF($E79="Include",Con4_Contigency!K79-Con3_ClientCosts!O79,0)</f>
        <v>8867740.4749842919</v>
      </c>
      <c r="Q79" s="495">
        <f>IF($E79="Include",Con6_EscalatedConst!AP79-Con4_Contigency!K79,0)</f>
        <v>13806657.443908542</v>
      </c>
      <c r="R79" s="495">
        <f t="shared" si="9"/>
        <v>40409878.868861422</v>
      </c>
      <c r="S79" s="495">
        <f>IF($E79="Include",Con6_Mitigation!AN79-Con6_EscalatedConst!AP79,0)</f>
        <v>-30307409.151646066</v>
      </c>
      <c r="T79" s="495">
        <f t="shared" si="10"/>
        <v>10102469.717215355</v>
      </c>
      <c r="U79" s="495">
        <f t="shared" si="11"/>
        <v>40409878.868861422</v>
      </c>
      <c r="V79" s="495">
        <f t="shared" si="12"/>
        <v>10102469.717215355</v>
      </c>
      <c r="W79" s="495">
        <f>Con7_Renewal!AN79-Con6_Mitigation!AN79</f>
        <v>-802697.37371121719</v>
      </c>
      <c r="X79" s="495">
        <f>IF(E79="Include",Prj1_GrowthLOSCost!AR79,0)</f>
        <v>9299772.3435041383</v>
      </c>
      <c r="Y79" s="495">
        <f>('Total project cost for DCs'!AT78+'Total project cost for DCs'!AU78)*-1</f>
        <v>-4742883.8951871106</v>
      </c>
      <c r="Z79" s="495">
        <f t="shared" si="7"/>
        <v>1638492.6806820426</v>
      </c>
      <c r="AA79" s="495">
        <f>SUMIFS('LTP_for DC_model'!AG:AG,'LTP_for DC_model'!A:A,B79)+SUMIFS(Beyond_LTP_for_DC_model!AM:AM,Beyond_LTP_for_DC_model!A:A,B79)</f>
        <v>2918395.767634985</v>
      </c>
    </row>
    <row r="80" spans="1:27" ht="25.5" x14ac:dyDescent="0.25">
      <c r="A80" s="490" t="str">
        <f>"Drury_"&amp;'Total project cost for DCs'!A79</f>
        <v>Drury_42c</v>
      </c>
      <c r="B80" s="490" t="str">
        <f>'Total project cost for DCs'!A79</f>
        <v>42c</v>
      </c>
      <c r="C80" s="491" t="str">
        <f>'Total project cost for DCs'!B79</f>
        <v xml:space="preserve">Jesmond Rd upgrades from project 41 to New Bremner Rd </v>
      </c>
      <c r="D80" s="491" t="str">
        <f>'Total project cost for DCs'!C79</f>
        <v>4-lane urban FTN- upgrade 2-lane urban to 4-lane with active modes on both sides, (TDM)</v>
      </c>
      <c r="E80" s="490" t="str">
        <f>'Total project cost for DCs'!D79</f>
        <v>Include</v>
      </c>
      <c r="F80" s="490" t="str">
        <f>'Total project cost for DCs'!E79</f>
        <v>4-lane arterial</v>
      </c>
      <c r="G80" s="490">
        <f>'Total project cost for DCs'!F79</f>
        <v>2047</v>
      </c>
      <c r="H80" s="494">
        <v>5408984.0464402866</v>
      </c>
      <c r="I80" s="495">
        <v>1622695.213932086</v>
      </c>
      <c r="J80" s="495">
        <v>22789158.399936959</v>
      </c>
      <c r="K80" s="495">
        <v>86817733.584568799</v>
      </c>
      <c r="L80" s="495">
        <v>116638571.24487808</v>
      </c>
      <c r="M80" s="495">
        <f>IF($E80="Include",SUMIFS(Lnd8_Mitigation!AS:AS,Lnd8_Mitigation!A:A,$A80),0)</f>
        <v>-17495785.686731696</v>
      </c>
      <c r="N80" s="495">
        <f t="shared" si="8"/>
        <v>99142785.558146387</v>
      </c>
      <c r="O80" s="495">
        <f>IF($E80="Include",Con3_ClientCosts!O80,0)</f>
        <v>8677232.4157780744</v>
      </c>
      <c r="P80" s="495">
        <f>IF($E80="Include",Con4_Contigency!K80-Con3_ClientCosts!O80,0)</f>
        <v>4338616.2078890372</v>
      </c>
      <c r="Q80" s="495">
        <f>IF($E80="Include",Con6_EscalatedConst!AP80-Con4_Contigency!K80,0)</f>
        <v>13006937.719396891</v>
      </c>
      <c r="R80" s="495">
        <f t="shared" si="9"/>
        <v>26022786.343064003</v>
      </c>
      <c r="S80" s="495">
        <f>IF($E80="Include",Con6_Mitigation!AN80-Con6_EscalatedConst!AP80,0)</f>
        <v>-10409114.5372256</v>
      </c>
      <c r="T80" s="495">
        <f t="shared" si="10"/>
        <v>15613671.805838402</v>
      </c>
      <c r="U80" s="495">
        <f t="shared" si="11"/>
        <v>142661357.58794209</v>
      </c>
      <c r="V80" s="495">
        <f t="shared" si="12"/>
        <v>114756457.36398479</v>
      </c>
      <c r="W80" s="495">
        <f>Con7_Renewal!AN80-Con6_Mitigation!AN80</f>
        <v>0</v>
      </c>
      <c r="X80" s="495">
        <f>IF(E80="Include",Prj1_GrowthLOSCost!AR80,0)</f>
        <v>114756463.30982779</v>
      </c>
      <c r="Y80" s="495">
        <f>('Total project cost for DCs'!AT79+'Total project cost for DCs'!AU79)*-1</f>
        <v>-58525793.255632237</v>
      </c>
      <c r="Z80" s="495">
        <f t="shared" si="7"/>
        <v>19128910.172032788</v>
      </c>
      <c r="AA80" s="495">
        <f>SUMIFS('LTP_for DC_model'!AG:AG,'LTP_for DC_model'!A:A,B80)+SUMIFS(Beyond_LTP_for_DC_model!AM:AM,Beyond_LTP_for_DC_model!A:A,B80)</f>
        <v>37101759.882162765</v>
      </c>
    </row>
    <row r="81" spans="1:27" ht="25.5" x14ac:dyDescent="0.25">
      <c r="A81" s="490" t="str">
        <f>"Drury_"&amp;'Total project cost for DCs'!A80</f>
        <v>Drury_43a</v>
      </c>
      <c r="B81" s="490" t="str">
        <f>'Total project cost for DCs'!A80</f>
        <v>43a</v>
      </c>
      <c r="C81" s="491" t="str">
        <f>'Total project cost for DCs'!B80</f>
        <v>Intersection upgrade on Jesmond Rd/SH22 Rd</v>
      </c>
      <c r="D81" s="491" t="str">
        <f>'Total project cost for DCs'!C80</f>
        <v xml:space="preserve"> 2-lane intersection (Intersection upgrade + active mode crossings)</v>
      </c>
      <c r="E81" s="490" t="str">
        <f>'Total project cost for DCs'!D80</f>
        <v>Exclude</v>
      </c>
      <c r="F81" s="490" t="str">
        <f>'Total project cost for DCs'!E80</f>
        <v>State Highway</v>
      </c>
      <c r="G81" s="490">
        <f>'Total project cost for DCs'!F80</f>
        <v>0</v>
      </c>
      <c r="H81" s="494">
        <v>0</v>
      </c>
      <c r="I81" s="495">
        <v>0</v>
      </c>
      <c r="J81" s="495">
        <v>0</v>
      </c>
      <c r="K81" s="495">
        <v>0</v>
      </c>
      <c r="L81" s="495">
        <v>0</v>
      </c>
      <c r="M81" s="495">
        <f>IF($E81="Include",SUMIFS(Lnd8_Mitigation!AS:AS,Lnd8_Mitigation!A:A,$A81),0)</f>
        <v>0</v>
      </c>
      <c r="N81" s="495">
        <f t="shared" si="8"/>
        <v>0</v>
      </c>
      <c r="O81" s="495">
        <f>IF($E81="Include",Con3_ClientCosts!O81,0)</f>
        <v>0</v>
      </c>
      <c r="P81" s="495">
        <f>IF($E81="Include",Con4_Contigency!K81-Con3_ClientCosts!O81,0)</f>
        <v>0</v>
      </c>
      <c r="Q81" s="495">
        <f>IF($E81="Include",Con6_EscalatedConst!AP81-Con4_Contigency!K81,0)</f>
        <v>0</v>
      </c>
      <c r="R81" s="495">
        <f t="shared" si="9"/>
        <v>0</v>
      </c>
      <c r="S81" s="495">
        <f>IF($E81="Include",Con6_Mitigation!AN81-Con6_EscalatedConst!AP81,0)</f>
        <v>0</v>
      </c>
      <c r="T81" s="495">
        <f t="shared" si="10"/>
        <v>0</v>
      </c>
      <c r="U81" s="495">
        <f t="shared" si="11"/>
        <v>0</v>
      </c>
      <c r="V81" s="495">
        <f t="shared" si="12"/>
        <v>0</v>
      </c>
      <c r="W81" s="495">
        <f>Con7_Renewal!AN81-Con6_Mitigation!AN81</f>
        <v>0</v>
      </c>
      <c r="X81" s="495">
        <f>IF(E81="Include",Prj1_GrowthLOSCost!AR81,0)</f>
        <v>0</v>
      </c>
      <c r="Y81" s="495">
        <f>('Total project cost for DCs'!AT80+'Total project cost for DCs'!AU80)*-1</f>
        <v>0</v>
      </c>
      <c r="Z81" s="495">
        <f t="shared" si="7"/>
        <v>0</v>
      </c>
      <c r="AA81" s="495">
        <f>SUMIFS('LTP_for DC_model'!AG:AG,'LTP_for DC_model'!A:A,B81)+SUMIFS(Beyond_LTP_for_DC_model!AM:AM,Beyond_LTP_for_DC_model!A:A,B81)</f>
        <v>0</v>
      </c>
    </row>
    <row r="82" spans="1:27" ht="25.5" x14ac:dyDescent="0.25">
      <c r="A82" s="490" t="str">
        <f>"Drury_"&amp;'Total project cost for DCs'!A81</f>
        <v>Drury_43b</v>
      </c>
      <c r="B82" s="490" t="str">
        <f>'Total project cost for DCs'!A81</f>
        <v>43b</v>
      </c>
      <c r="C82" s="491" t="str">
        <f>'Total project cost for DCs'!B81</f>
        <v>Intersection upgrade on Jesmond Rd/SH22 Rd</v>
      </c>
      <c r="D82" s="491" t="str">
        <f>'Total project cost for DCs'!C81</f>
        <v>Multi-lane signalised intersection (Intersection upgrade + active mode crossings)</v>
      </c>
      <c r="E82" s="490" t="str">
        <f>'Total project cost for DCs'!D81</f>
        <v>Exclude</v>
      </c>
      <c r="F82" s="490" t="str">
        <f>'Total project cost for DCs'!E81</f>
        <v>4-lane arterial</v>
      </c>
      <c r="G82" s="490">
        <f>'Total project cost for DCs'!F81</f>
        <v>2024</v>
      </c>
      <c r="H82" s="494">
        <v>0</v>
      </c>
      <c r="I82" s="495">
        <v>0</v>
      </c>
      <c r="J82" s="495">
        <v>0</v>
      </c>
      <c r="K82" s="495">
        <v>0</v>
      </c>
      <c r="L82" s="495">
        <v>0</v>
      </c>
      <c r="M82" s="495">
        <f>IF($E82="Include",SUMIFS(Lnd8_Mitigation!AS:AS,Lnd8_Mitigation!A:A,$A82),0)</f>
        <v>0</v>
      </c>
      <c r="N82" s="495">
        <f t="shared" si="8"/>
        <v>0</v>
      </c>
      <c r="O82" s="495">
        <f>IF($E82="Include",Con3_ClientCosts!O82,0)</f>
        <v>0</v>
      </c>
      <c r="P82" s="495">
        <f>IF($E82="Include",Con4_Contigency!K82-Con3_ClientCosts!O82,0)</f>
        <v>0</v>
      </c>
      <c r="Q82" s="495">
        <f>IF($E82="Include",Con6_EscalatedConst!AP82-Con4_Contigency!K82,0)</f>
        <v>0</v>
      </c>
      <c r="R82" s="495">
        <f t="shared" si="9"/>
        <v>0</v>
      </c>
      <c r="S82" s="495">
        <f>IF($E82="Include",Con6_Mitigation!AN82-Con6_EscalatedConst!AP82,0)</f>
        <v>0</v>
      </c>
      <c r="T82" s="495">
        <f t="shared" si="10"/>
        <v>0</v>
      </c>
      <c r="U82" s="495">
        <f t="shared" si="11"/>
        <v>0</v>
      </c>
      <c r="V82" s="495">
        <f t="shared" si="12"/>
        <v>0</v>
      </c>
      <c r="W82" s="495">
        <f>Con7_Renewal!AN82-Con6_Mitigation!AN82</f>
        <v>0</v>
      </c>
      <c r="X82" s="495">
        <f>IF(E82="Include",Prj1_GrowthLOSCost!AR82,0)</f>
        <v>0</v>
      </c>
      <c r="Y82" s="495">
        <f>('Total project cost for DCs'!AT81+'Total project cost for DCs'!AU81)*-1</f>
        <v>0</v>
      </c>
      <c r="Z82" s="495">
        <f t="shared" si="7"/>
        <v>0</v>
      </c>
      <c r="AA82" s="495">
        <f>SUMIFS('LTP_for DC_model'!AG:AG,'LTP_for DC_model'!A:A,B82)+SUMIFS(Beyond_LTP_for_DC_model!AM:AM,Beyond_LTP_for_DC_model!A:A,B82)</f>
        <v>0</v>
      </c>
    </row>
    <row r="83" spans="1:27" ht="25.5" x14ac:dyDescent="0.25">
      <c r="A83" s="490" t="str">
        <f>"Drury_"&amp;'Total project cost for DCs'!A82</f>
        <v>Drury_44</v>
      </c>
      <c r="B83" s="490">
        <f>'Total project cost for DCs'!A82</f>
        <v>44</v>
      </c>
      <c r="C83" s="491" t="str">
        <f>'Total project cost for DCs'!B82</f>
        <v>Intersection at SH22/Burberry Rd (likely to close entirely)</v>
      </c>
      <c r="D83" s="491" t="str">
        <f>'Total project cost for DCs'!C82</f>
        <v>Interim design and likely to close - subject to Auranga assessment</v>
      </c>
      <c r="E83" s="490" t="str">
        <f>'Total project cost for DCs'!D82</f>
        <v>Exclude</v>
      </c>
      <c r="F83" s="490" t="str">
        <f>'Total project cost for DCs'!E82</f>
        <v>4-lane arterial</v>
      </c>
      <c r="G83" s="490">
        <f>'Total project cost for DCs'!F82</f>
        <v>2023</v>
      </c>
      <c r="H83" s="494">
        <v>0</v>
      </c>
      <c r="I83" s="495">
        <v>0</v>
      </c>
      <c r="J83" s="495">
        <v>0</v>
      </c>
      <c r="K83" s="495">
        <v>0</v>
      </c>
      <c r="L83" s="495">
        <v>0</v>
      </c>
      <c r="M83" s="495">
        <f>IF($E83="Include",SUMIFS(Lnd8_Mitigation!AS:AS,Lnd8_Mitigation!A:A,$A83),0)</f>
        <v>0</v>
      </c>
      <c r="N83" s="495">
        <f t="shared" si="8"/>
        <v>0</v>
      </c>
      <c r="O83" s="495">
        <f>IF($E83="Include",Con3_ClientCosts!O83,0)</f>
        <v>0</v>
      </c>
      <c r="P83" s="495">
        <f>IF($E83="Include",Con4_Contigency!K83-Con3_ClientCosts!O83,0)</f>
        <v>0</v>
      </c>
      <c r="Q83" s="495">
        <f>IF($E83="Include",Con6_EscalatedConst!AP83-Con4_Contigency!K83,0)</f>
        <v>0</v>
      </c>
      <c r="R83" s="495">
        <f t="shared" si="9"/>
        <v>0</v>
      </c>
      <c r="S83" s="495">
        <f>IF($E83="Include",Con6_Mitigation!AN83-Con6_EscalatedConst!AP83,0)</f>
        <v>0</v>
      </c>
      <c r="T83" s="495">
        <f t="shared" si="10"/>
        <v>0</v>
      </c>
      <c r="U83" s="495">
        <f t="shared" si="11"/>
        <v>0</v>
      </c>
      <c r="V83" s="495">
        <f t="shared" si="12"/>
        <v>0</v>
      </c>
      <c r="W83" s="495">
        <f>Con7_Renewal!AN83-Con6_Mitigation!AN83</f>
        <v>0</v>
      </c>
      <c r="X83" s="495">
        <f>IF(E83="Include",Prj1_GrowthLOSCost!AR83,0)</f>
        <v>0</v>
      </c>
      <c r="Y83" s="495">
        <f>('Total project cost for DCs'!AT82+'Total project cost for DCs'!AU82)*-1</f>
        <v>0</v>
      </c>
      <c r="Z83" s="495">
        <f t="shared" si="7"/>
        <v>0</v>
      </c>
      <c r="AA83" s="495">
        <f>SUMIFS('LTP_for DC_model'!AG:AG,'LTP_for DC_model'!A:A,B83)+SUMIFS(Beyond_LTP_for_DC_model!AM:AM,Beyond_LTP_for_DC_model!A:A,B83)</f>
        <v>0</v>
      </c>
    </row>
    <row r="84" spans="1:27" x14ac:dyDescent="0.25">
      <c r="A84" s="490" t="str">
        <f>"Drury_"&amp;'Total project cost for DCs'!A83</f>
        <v>Drury_45</v>
      </c>
      <c r="B84" s="490">
        <f>'Total project cost for DCs'!A83</f>
        <v>45</v>
      </c>
      <c r="C84" s="491" t="str">
        <f>'Total project cost for DCs'!B83</f>
        <v xml:space="preserve">Upgrade intersection at SH22/Victoria Rd </v>
      </c>
      <c r="D84" s="491" t="str">
        <f>'Total project cost for DCs'!C83</f>
        <v>subject to Auranga assessment</v>
      </c>
      <c r="E84" s="490" t="str">
        <f>'Total project cost for DCs'!D83</f>
        <v>Exclude</v>
      </c>
      <c r="F84" s="490" t="str">
        <f>'Total project cost for DCs'!E83</f>
        <v>State Highway</v>
      </c>
      <c r="G84" s="490">
        <f>'Total project cost for DCs'!F83</f>
        <v>2024</v>
      </c>
      <c r="H84" s="494">
        <v>0</v>
      </c>
      <c r="I84" s="495">
        <v>0</v>
      </c>
      <c r="J84" s="495">
        <v>0</v>
      </c>
      <c r="K84" s="495">
        <v>0</v>
      </c>
      <c r="L84" s="495">
        <v>0</v>
      </c>
      <c r="M84" s="495">
        <f>IF($E84="Include",SUMIFS(Lnd8_Mitigation!AS:AS,Lnd8_Mitigation!A:A,$A84),0)</f>
        <v>0</v>
      </c>
      <c r="N84" s="495">
        <f t="shared" si="8"/>
        <v>0</v>
      </c>
      <c r="O84" s="495">
        <f>IF($E84="Include",Con3_ClientCosts!O84,0)</f>
        <v>0</v>
      </c>
      <c r="P84" s="495">
        <f>IF($E84="Include",Con4_Contigency!K84-Con3_ClientCosts!O84,0)</f>
        <v>0</v>
      </c>
      <c r="Q84" s="495">
        <f>IF($E84="Include",Con6_EscalatedConst!AP84-Con4_Contigency!K84,0)</f>
        <v>0</v>
      </c>
      <c r="R84" s="495">
        <f t="shared" si="9"/>
        <v>0</v>
      </c>
      <c r="S84" s="495">
        <f>IF($E84="Include",Con6_Mitigation!AN84-Con6_EscalatedConst!AP84,0)</f>
        <v>0</v>
      </c>
      <c r="T84" s="495">
        <f t="shared" si="10"/>
        <v>0</v>
      </c>
      <c r="U84" s="495">
        <f t="shared" si="11"/>
        <v>0</v>
      </c>
      <c r="V84" s="495">
        <f t="shared" si="12"/>
        <v>0</v>
      </c>
      <c r="W84" s="495">
        <f>Con7_Renewal!AN84-Con6_Mitigation!AN84</f>
        <v>0</v>
      </c>
      <c r="X84" s="495">
        <f>IF(E84="Include",Prj1_GrowthLOSCost!AR84,0)</f>
        <v>0</v>
      </c>
      <c r="Y84" s="495">
        <f>('Total project cost for DCs'!AT83+'Total project cost for DCs'!AU83)*-1</f>
        <v>0</v>
      </c>
      <c r="Z84" s="495">
        <f t="shared" si="7"/>
        <v>0</v>
      </c>
      <c r="AA84" s="495">
        <f>SUMIFS('LTP_for DC_model'!AG:AG,'LTP_for DC_model'!A:A,B84)+SUMIFS(Beyond_LTP_for_DC_model!AM:AM,Beyond_LTP_for_DC_model!A:A,B84)</f>
        <v>0</v>
      </c>
    </row>
    <row r="85" spans="1:27" ht="25.5" x14ac:dyDescent="0.25">
      <c r="A85" s="490" t="str">
        <f>"Drury_"&amp;'Total project cost for DCs'!A84</f>
        <v>Drury_46</v>
      </c>
      <c r="B85" s="490">
        <f>'Total project cost for DCs'!A84</f>
        <v>46</v>
      </c>
      <c r="C85" s="491" t="str">
        <f>'Total project cost for DCs'!B84</f>
        <v>Upgrades in GSR/Firth St intersection (overlap with project12)</v>
      </c>
      <c r="D85" s="491" t="str">
        <f>'Total project cost for DCs'!C84</f>
        <v>Possible signals(subject to Auranga assessment)</v>
      </c>
      <c r="E85" s="490" t="str">
        <f>'Total project cost for DCs'!D84</f>
        <v>Include</v>
      </c>
      <c r="F85" s="490" t="str">
        <f>'Total project cost for DCs'!E84</f>
        <v>4-lane arterial</v>
      </c>
      <c r="G85" s="490">
        <f>'Total project cost for DCs'!F84</f>
        <v>2035</v>
      </c>
      <c r="H85" s="494">
        <v>0</v>
      </c>
      <c r="I85" s="495">
        <v>0</v>
      </c>
      <c r="J85" s="495">
        <v>0</v>
      </c>
      <c r="K85" s="495">
        <v>0</v>
      </c>
      <c r="L85" s="495">
        <v>0</v>
      </c>
      <c r="M85" s="495">
        <f>IF($E85="Include",SUMIFS(Lnd8_Mitigation!AS:AS,Lnd8_Mitigation!A:A,$A85),0)</f>
        <v>0</v>
      </c>
      <c r="N85" s="495">
        <f t="shared" si="8"/>
        <v>0</v>
      </c>
      <c r="O85" s="495">
        <f>IF($E85="Include",Con3_ClientCosts!O85,0)</f>
        <v>4449862.7773220902</v>
      </c>
      <c r="P85" s="495">
        <f>IF($E85="Include",Con4_Contigency!K85-Con3_ClientCosts!O85,0)</f>
        <v>2224931.3886610446</v>
      </c>
      <c r="Q85" s="495">
        <f>IF($E85="Include",Con6_EscalatedConst!AP85-Con4_Contigency!K85,0)</f>
        <v>2576770.7657692935</v>
      </c>
      <c r="R85" s="495">
        <f t="shared" si="9"/>
        <v>9251564.9317524284</v>
      </c>
      <c r="S85" s="495">
        <f>IF($E85="Include",Con6_Mitigation!AN85-Con6_EscalatedConst!AP85,0)</f>
        <v>0</v>
      </c>
      <c r="T85" s="495">
        <f t="shared" si="10"/>
        <v>9251564.9317524284</v>
      </c>
      <c r="U85" s="495">
        <f t="shared" si="11"/>
        <v>9251564.9317524284</v>
      </c>
      <c r="V85" s="495">
        <f t="shared" si="12"/>
        <v>9251564.9317524284</v>
      </c>
      <c r="W85" s="495">
        <f>Con7_Renewal!AN85-Con6_Mitigation!AN85</f>
        <v>0</v>
      </c>
      <c r="X85" s="495">
        <f>IF(E85="Include",Prj1_GrowthLOSCost!AR85,0)</f>
        <v>9251564.9317524284</v>
      </c>
      <c r="Y85" s="495">
        <f>('Total project cost for DCs'!AT84+'Total project cost for DCs'!AU84)*-1</f>
        <v>-4718298.1151937386</v>
      </c>
      <c r="Z85" s="495">
        <f t="shared" si="7"/>
        <v>926226.29330932349</v>
      </c>
      <c r="AA85" s="495">
        <f>SUMIFS('LTP_for DC_model'!AG:AG,'LTP_for DC_model'!A:A,B85)+SUMIFS(Beyond_LTP_for_DC_model!AM:AM,Beyond_LTP_for_DC_model!A:A,B85)</f>
        <v>3607040.5232493663</v>
      </c>
    </row>
    <row r="86" spans="1:27" ht="25.5" x14ac:dyDescent="0.25">
      <c r="A86" s="490" t="str">
        <f>"Drury_"&amp;'Total project cost for DCs'!A85</f>
        <v>Drury_47</v>
      </c>
      <c r="B86" s="490">
        <f>'Total project cost for DCs'!A85</f>
        <v>47</v>
      </c>
      <c r="C86" s="491" t="str">
        <f>'Total project cost for DCs'!B85</f>
        <v xml:space="preserve">Old Bremner Road Upgrade from Jesmond Road to Auranga Precinct </v>
      </c>
      <c r="D86" s="491" t="str">
        <f>'Total project cost for DCs'!C85</f>
        <v xml:space="preserve">2-lane urban- new road layout with active modes on both sides (Under construction) </v>
      </c>
      <c r="E86" s="490" t="str">
        <f>'Total project cost for DCs'!D85</f>
        <v>Exclude</v>
      </c>
      <c r="F86" s="490">
        <f>'Total project cost for DCs'!E85</f>
        <v>0</v>
      </c>
      <c r="G86" s="490" t="str">
        <f>'Total project cost for DCs'!F85</f>
        <v>Under Construction</v>
      </c>
      <c r="H86" s="494">
        <v>0</v>
      </c>
      <c r="I86" s="495">
        <v>0</v>
      </c>
      <c r="J86" s="495">
        <v>0</v>
      </c>
      <c r="K86" s="495">
        <v>0</v>
      </c>
      <c r="L86" s="495">
        <v>0</v>
      </c>
      <c r="M86" s="495">
        <f>IF($E86="Include",SUMIFS(Lnd8_Mitigation!AS:AS,Lnd8_Mitigation!A:A,$A86),0)</f>
        <v>0</v>
      </c>
      <c r="N86" s="495">
        <f t="shared" si="8"/>
        <v>0</v>
      </c>
      <c r="O86" s="495">
        <f>IF($E86="Include",Con3_ClientCosts!O86,0)</f>
        <v>0</v>
      </c>
      <c r="P86" s="495">
        <f>IF($E86="Include",Con4_Contigency!K86-Con3_ClientCosts!O86,0)</f>
        <v>0</v>
      </c>
      <c r="Q86" s="495">
        <f>IF($E86="Include",Con6_EscalatedConst!AP86-Con4_Contigency!K86,0)</f>
        <v>0</v>
      </c>
      <c r="R86" s="495">
        <f t="shared" si="9"/>
        <v>0</v>
      </c>
      <c r="S86" s="495">
        <f>IF($E86="Include",Con6_Mitigation!AN86-Con6_EscalatedConst!AP86,0)</f>
        <v>0</v>
      </c>
      <c r="T86" s="495">
        <f t="shared" si="10"/>
        <v>0</v>
      </c>
      <c r="U86" s="495">
        <f t="shared" si="11"/>
        <v>0</v>
      </c>
      <c r="V86" s="495">
        <f t="shared" si="12"/>
        <v>0</v>
      </c>
      <c r="W86" s="495">
        <f>Con7_Renewal!AN86-Con6_Mitigation!AN86</f>
        <v>0</v>
      </c>
      <c r="X86" s="495">
        <f>IF(E86="Include",Prj1_GrowthLOSCost!AR86,0)</f>
        <v>0</v>
      </c>
      <c r="Y86" s="495">
        <f>('Total project cost for DCs'!AT85+'Total project cost for DCs'!AU85)*-1</f>
        <v>0</v>
      </c>
      <c r="Z86" s="495">
        <f t="shared" si="7"/>
        <v>0</v>
      </c>
      <c r="AA86" s="495">
        <f>SUMIFS('LTP_for DC_model'!AG:AG,'LTP_for DC_model'!A:A,B86)+SUMIFS(Beyond_LTP_for_DC_model!AM:AM,Beyond_LTP_for_DC_model!A:A,B86)</f>
        <v>0</v>
      </c>
    </row>
    <row r="87" spans="1:27" ht="25.5" x14ac:dyDescent="0.25">
      <c r="A87" s="490" t="str">
        <f>"Drury_"&amp;'Total project cost for DCs'!A86</f>
        <v>Drury_48</v>
      </c>
      <c r="B87" s="490">
        <f>'Total project cost for DCs'!A86</f>
        <v>48</v>
      </c>
      <c r="C87" s="491" t="str">
        <f>'Total project cost for DCs'!B86</f>
        <v>Collector road south of New Bremner/ Old Bremner intersection</v>
      </c>
      <c r="D87" s="491" t="str">
        <f>'Total project cost for DCs'!C86</f>
        <v xml:space="preserve">2-lane urban- new road layout with active modes on both sides (Under construction) </v>
      </c>
      <c r="E87" s="490" t="str">
        <f>'Total project cost for DCs'!D86</f>
        <v>Exclude</v>
      </c>
      <c r="F87" s="490">
        <f>'Total project cost for DCs'!E86</f>
        <v>0</v>
      </c>
      <c r="G87" s="490" t="str">
        <f>'Total project cost for DCs'!F86</f>
        <v>Under Construction</v>
      </c>
      <c r="H87" s="494">
        <v>0</v>
      </c>
      <c r="I87" s="495">
        <v>0</v>
      </c>
      <c r="J87" s="495">
        <v>0</v>
      </c>
      <c r="K87" s="495">
        <v>0</v>
      </c>
      <c r="L87" s="495">
        <v>0</v>
      </c>
      <c r="M87" s="495">
        <f>IF($E87="Include",SUMIFS(Lnd8_Mitigation!AS:AS,Lnd8_Mitigation!A:A,$A87),0)</f>
        <v>0</v>
      </c>
      <c r="N87" s="495">
        <f t="shared" si="8"/>
        <v>0</v>
      </c>
      <c r="O87" s="495">
        <f>IF($E87="Include",Con3_ClientCosts!O87,0)</f>
        <v>0</v>
      </c>
      <c r="P87" s="495">
        <f>IF($E87="Include",Con4_Contigency!K87-Con3_ClientCosts!O87,0)</f>
        <v>0</v>
      </c>
      <c r="Q87" s="495">
        <f>IF($E87="Include",Con6_EscalatedConst!AP87-Con4_Contigency!K87,0)</f>
        <v>0</v>
      </c>
      <c r="R87" s="495">
        <f t="shared" si="9"/>
        <v>0</v>
      </c>
      <c r="S87" s="495">
        <f>IF($E87="Include",Con6_Mitigation!AN87-Con6_EscalatedConst!AP87,0)</f>
        <v>0</v>
      </c>
      <c r="T87" s="495">
        <f t="shared" si="10"/>
        <v>0</v>
      </c>
      <c r="U87" s="495">
        <f t="shared" si="11"/>
        <v>0</v>
      </c>
      <c r="V87" s="495">
        <f t="shared" si="12"/>
        <v>0</v>
      </c>
      <c r="W87" s="495">
        <f>Con7_Renewal!AN87-Con6_Mitigation!AN87</f>
        <v>0</v>
      </c>
      <c r="X87" s="495">
        <f>IF(E87="Include",Prj1_GrowthLOSCost!AR87,0)</f>
        <v>0</v>
      </c>
      <c r="Y87" s="495">
        <f>('Total project cost for DCs'!AT86+'Total project cost for DCs'!AU86)*-1</f>
        <v>0</v>
      </c>
      <c r="Z87" s="495">
        <f t="shared" si="7"/>
        <v>0</v>
      </c>
      <c r="AA87" s="495">
        <f>SUMIFS('LTP_for DC_model'!AG:AG,'LTP_for DC_model'!A:A,B87)+SUMIFS(Beyond_LTP_for_DC_model!AM:AM,Beyond_LTP_for_DC_model!A:A,B87)</f>
        <v>0</v>
      </c>
    </row>
    <row r="88" spans="1:27" ht="25.5" x14ac:dyDescent="0.25">
      <c r="A88" s="490" t="str">
        <f>"Drury_"&amp;'Total project cost for DCs'!A87</f>
        <v>Drury_49</v>
      </c>
      <c r="B88" s="490">
        <f>'Total project cost for DCs'!A87</f>
        <v>49</v>
      </c>
      <c r="C88" s="491" t="str">
        <f>'Total project cost for DCs'!B87</f>
        <v xml:space="preserve">SH22 improvements from GSR Intersection to Jesmond Rd </v>
      </c>
      <c r="D88" s="491" t="str">
        <f>'Total project cost for DCs'!C87</f>
        <v>4-lane urban- upgrade 2-lane urban to 4-lane with active modes on both sides, (TDM)</v>
      </c>
      <c r="E88" s="490" t="str">
        <f>'Total project cost for DCs'!D87</f>
        <v>Exclude</v>
      </c>
      <c r="F88" s="490" t="str">
        <f>'Total project cost for DCs'!E87</f>
        <v>State Highway</v>
      </c>
      <c r="G88" s="490">
        <f>'Total project cost for DCs'!F87</f>
        <v>2032</v>
      </c>
      <c r="H88" s="494">
        <v>0</v>
      </c>
      <c r="I88" s="495">
        <v>0</v>
      </c>
      <c r="J88" s="495">
        <v>0</v>
      </c>
      <c r="K88" s="495">
        <v>0</v>
      </c>
      <c r="L88" s="495">
        <v>0</v>
      </c>
      <c r="M88" s="495">
        <f>IF($E88="Include",SUMIFS(Lnd8_Mitigation!AS:AS,Lnd8_Mitigation!A:A,$A88),0)</f>
        <v>0</v>
      </c>
      <c r="N88" s="495">
        <f t="shared" si="8"/>
        <v>0</v>
      </c>
      <c r="O88" s="495">
        <f>IF($E88="Include",Con3_ClientCosts!O88,0)</f>
        <v>0</v>
      </c>
      <c r="P88" s="495">
        <f>IF($E88="Include",Con4_Contigency!K88-Con3_ClientCosts!O88,0)</f>
        <v>0</v>
      </c>
      <c r="Q88" s="495">
        <f>IF($E88="Include",Con6_EscalatedConst!AP88-Con4_Contigency!K88,0)</f>
        <v>0</v>
      </c>
      <c r="R88" s="495">
        <f t="shared" si="9"/>
        <v>0</v>
      </c>
      <c r="S88" s="495">
        <f>IF($E88="Include",Con6_Mitigation!AN88-Con6_EscalatedConst!AP88,0)</f>
        <v>0</v>
      </c>
      <c r="T88" s="495">
        <f t="shared" si="10"/>
        <v>0</v>
      </c>
      <c r="U88" s="495">
        <f t="shared" si="11"/>
        <v>0</v>
      </c>
      <c r="V88" s="495">
        <f t="shared" si="12"/>
        <v>0</v>
      </c>
      <c r="W88" s="495">
        <f>Con7_Renewal!AN88-Con6_Mitigation!AN88</f>
        <v>0</v>
      </c>
      <c r="X88" s="495">
        <f>IF(E88="Include",Prj1_GrowthLOSCost!AR88,0)</f>
        <v>0</v>
      </c>
      <c r="Y88" s="495">
        <f>('Total project cost for DCs'!AT87+'Total project cost for DCs'!AU87)*-1</f>
        <v>0</v>
      </c>
      <c r="Z88" s="495">
        <f t="shared" si="7"/>
        <v>0</v>
      </c>
      <c r="AA88" s="495">
        <f>SUMIFS('LTP_for DC_model'!AG:AG,'LTP_for DC_model'!A:A,B88)+SUMIFS(Beyond_LTP_for_DC_model!AM:AM,Beyond_LTP_for_DC_model!A:A,B88)</f>
        <v>0</v>
      </c>
    </row>
    <row r="89" spans="1:27" ht="25.5" x14ac:dyDescent="0.25">
      <c r="A89" s="490" t="str">
        <f>"Drury_"&amp;'Total project cost for DCs'!A88</f>
        <v>Drury_50a</v>
      </c>
      <c r="B89" s="490" t="str">
        <f>'Total project cost for DCs'!A88</f>
        <v>50a</v>
      </c>
      <c r="C89" s="491" t="str">
        <f>'Total project cost for DCs'!B88</f>
        <v xml:space="preserve">SH22 improvements from Jesmond Rd to Oira Rd- active mode upgrades on the northern section </v>
      </c>
      <c r="D89" s="491" t="str">
        <f>'Total project cost for DCs'!C88</f>
        <v>2-lane urban- upgrade existing road layout with active modes on northern side only</v>
      </c>
      <c r="E89" s="490" t="str">
        <f>'Total project cost for DCs'!D88</f>
        <v>Exclude</v>
      </c>
      <c r="F89" s="490" t="str">
        <f>'Total project cost for DCs'!E88</f>
        <v>State Highway</v>
      </c>
      <c r="G89" s="490">
        <f>'Total project cost for DCs'!F88</f>
        <v>2026</v>
      </c>
      <c r="H89" s="494">
        <v>0</v>
      </c>
      <c r="I89" s="495">
        <v>0</v>
      </c>
      <c r="J89" s="495">
        <v>0</v>
      </c>
      <c r="K89" s="495">
        <v>0</v>
      </c>
      <c r="L89" s="495">
        <v>0</v>
      </c>
      <c r="M89" s="495">
        <f>IF($E89="Include",SUMIFS(Lnd8_Mitigation!AS:AS,Lnd8_Mitigation!A:A,$A89),0)</f>
        <v>0</v>
      </c>
      <c r="N89" s="495">
        <f t="shared" si="8"/>
        <v>0</v>
      </c>
      <c r="O89" s="495">
        <f>IF($E89="Include",Con3_ClientCosts!O89,0)</f>
        <v>0</v>
      </c>
      <c r="P89" s="495">
        <f>IF($E89="Include",Con4_Contigency!K89-Con3_ClientCosts!O89,0)</f>
        <v>0</v>
      </c>
      <c r="Q89" s="495">
        <f>IF($E89="Include",Con6_EscalatedConst!AP89-Con4_Contigency!K89,0)</f>
        <v>0</v>
      </c>
      <c r="R89" s="495">
        <f t="shared" si="9"/>
        <v>0</v>
      </c>
      <c r="S89" s="495">
        <f>IF($E89="Include",Con6_Mitigation!AN89-Con6_EscalatedConst!AP89,0)</f>
        <v>0</v>
      </c>
      <c r="T89" s="495">
        <f t="shared" si="10"/>
        <v>0</v>
      </c>
      <c r="U89" s="495">
        <f t="shared" si="11"/>
        <v>0</v>
      </c>
      <c r="V89" s="495">
        <f t="shared" si="12"/>
        <v>0</v>
      </c>
      <c r="W89" s="495">
        <f>Con7_Renewal!AN89-Con6_Mitigation!AN89</f>
        <v>0</v>
      </c>
      <c r="X89" s="495">
        <f>IF(E89="Include",Prj1_GrowthLOSCost!AR89,0)</f>
        <v>0</v>
      </c>
      <c r="Y89" s="495">
        <f>('Total project cost for DCs'!AT88+'Total project cost for DCs'!AU88)*-1</f>
        <v>0</v>
      </c>
      <c r="Z89" s="495">
        <f t="shared" si="7"/>
        <v>0</v>
      </c>
      <c r="AA89" s="495">
        <f>SUMIFS('LTP_for DC_model'!AG:AG,'LTP_for DC_model'!A:A,B89)+SUMIFS(Beyond_LTP_for_DC_model!AM:AM,Beyond_LTP_for_DC_model!A:A,B89)</f>
        <v>0</v>
      </c>
    </row>
    <row r="90" spans="1:27" ht="25.5" x14ac:dyDescent="0.25">
      <c r="A90" s="490" t="str">
        <f>"Drury_"&amp;'Total project cost for DCs'!A89</f>
        <v>Drury_50b</v>
      </c>
      <c r="B90" s="490" t="str">
        <f>'Total project cost for DCs'!A89</f>
        <v>50b</v>
      </c>
      <c r="C90" s="491" t="str">
        <f>'Total project cost for DCs'!B89</f>
        <v>SH22 improvements from Jesmond Rd to Oira Rd</v>
      </c>
      <c r="D90" s="491" t="str">
        <f>'Total project cost for DCs'!C89</f>
        <v>4-lane urban- upgrade 2-lane urban to 4-lane with active modes on both sides, (TDM)</v>
      </c>
      <c r="E90" s="490" t="str">
        <f>'Total project cost for DCs'!D89</f>
        <v>Exclude</v>
      </c>
      <c r="F90" s="490" t="str">
        <f>'Total project cost for DCs'!E89</f>
        <v>State Highway</v>
      </c>
      <c r="G90" s="490">
        <f>'Total project cost for DCs'!F89</f>
        <v>2032</v>
      </c>
      <c r="H90" s="494">
        <v>0</v>
      </c>
      <c r="I90" s="495">
        <v>0</v>
      </c>
      <c r="J90" s="495">
        <v>0</v>
      </c>
      <c r="K90" s="495">
        <v>0</v>
      </c>
      <c r="L90" s="495">
        <v>0</v>
      </c>
      <c r="M90" s="495">
        <f>IF($E90="Include",SUMIFS(Lnd8_Mitigation!AS:AS,Lnd8_Mitigation!A:A,$A90),0)</f>
        <v>0</v>
      </c>
      <c r="N90" s="495">
        <f t="shared" si="8"/>
        <v>0</v>
      </c>
      <c r="O90" s="495">
        <f>IF($E90="Include",Con3_ClientCosts!O90,0)</f>
        <v>0</v>
      </c>
      <c r="P90" s="495">
        <f>IF($E90="Include",Con4_Contigency!K90-Con3_ClientCosts!O90,0)</f>
        <v>0</v>
      </c>
      <c r="Q90" s="495">
        <f>IF($E90="Include",Con6_EscalatedConst!AP90-Con4_Contigency!K90,0)</f>
        <v>0</v>
      </c>
      <c r="R90" s="495">
        <f t="shared" si="9"/>
        <v>0</v>
      </c>
      <c r="S90" s="495">
        <f>IF($E90="Include",Con6_Mitigation!AN90-Con6_EscalatedConst!AP90,0)</f>
        <v>0</v>
      </c>
      <c r="T90" s="495">
        <f t="shared" si="10"/>
        <v>0</v>
      </c>
      <c r="U90" s="495">
        <f t="shared" si="11"/>
        <v>0</v>
      </c>
      <c r="V90" s="495">
        <f t="shared" si="12"/>
        <v>0</v>
      </c>
      <c r="W90" s="495">
        <f>Con7_Renewal!AN90-Con6_Mitigation!AN90</f>
        <v>0</v>
      </c>
      <c r="X90" s="495">
        <f>IF(E90="Include",Prj1_GrowthLOSCost!AR90,0)</f>
        <v>0</v>
      </c>
      <c r="Y90" s="495">
        <f>('Total project cost for DCs'!AT89+'Total project cost for DCs'!AU89)*-1</f>
        <v>0</v>
      </c>
      <c r="Z90" s="495">
        <f t="shared" si="7"/>
        <v>0</v>
      </c>
      <c r="AA90" s="495">
        <f>SUMIFS('LTP_for DC_model'!AG:AG,'LTP_for DC_model'!A:A,B90)+SUMIFS(Beyond_LTP_for_DC_model!AM:AM,Beyond_LTP_for_DC_model!A:A,B90)</f>
        <v>0</v>
      </c>
    </row>
    <row r="91" spans="1:27" ht="38.25" x14ac:dyDescent="0.25">
      <c r="A91" s="490" t="str">
        <f>"Drury_"&amp;'Total project cost for DCs'!A90</f>
        <v>Drury_51</v>
      </c>
      <c r="B91" s="490">
        <f>'Total project cost for DCs'!A90</f>
        <v>51</v>
      </c>
      <c r="C91" s="491" t="str">
        <f>'Total project cost for DCs'!B90</f>
        <v>SH22 improvements from Oira Rd to Oira Creek -  subject to design, could be incorporated with project 60</v>
      </c>
      <c r="D91" s="491" t="str">
        <f>'Total project cost for DCs'!C90</f>
        <v>Upgrade road layout to future urban boundary + active modes on both sides</v>
      </c>
      <c r="E91" s="490" t="str">
        <f>'Total project cost for DCs'!D90</f>
        <v>Exclude</v>
      </c>
      <c r="F91" s="490" t="str">
        <f>'Total project cost for DCs'!E90</f>
        <v>State Highway</v>
      </c>
      <c r="G91" s="490">
        <f>'Total project cost for DCs'!F90</f>
        <v>2037</v>
      </c>
      <c r="H91" s="494">
        <v>0</v>
      </c>
      <c r="I91" s="495">
        <v>0</v>
      </c>
      <c r="J91" s="495">
        <v>0</v>
      </c>
      <c r="K91" s="495">
        <v>0</v>
      </c>
      <c r="L91" s="495">
        <v>0</v>
      </c>
      <c r="M91" s="495">
        <f>IF($E91="Include",SUMIFS(Lnd8_Mitigation!AS:AS,Lnd8_Mitigation!A:A,$A91),0)</f>
        <v>0</v>
      </c>
      <c r="N91" s="495">
        <f t="shared" si="8"/>
        <v>0</v>
      </c>
      <c r="O91" s="495">
        <f>IF($E91="Include",Con3_ClientCosts!O91,0)</f>
        <v>0</v>
      </c>
      <c r="P91" s="495">
        <f>IF($E91="Include",Con4_Contigency!K91-Con3_ClientCosts!O91,0)</f>
        <v>0</v>
      </c>
      <c r="Q91" s="495">
        <f>IF($E91="Include",Con6_EscalatedConst!AP91-Con4_Contigency!K91,0)</f>
        <v>0</v>
      </c>
      <c r="R91" s="495">
        <f t="shared" si="9"/>
        <v>0</v>
      </c>
      <c r="S91" s="495">
        <f>IF($E91="Include",Con6_Mitigation!AN91-Con6_EscalatedConst!AP91,0)</f>
        <v>0</v>
      </c>
      <c r="T91" s="495">
        <f t="shared" si="10"/>
        <v>0</v>
      </c>
      <c r="U91" s="495">
        <f t="shared" si="11"/>
        <v>0</v>
      </c>
      <c r="V91" s="495">
        <f t="shared" si="12"/>
        <v>0</v>
      </c>
      <c r="W91" s="495">
        <f>Con7_Renewal!AN91-Con6_Mitigation!AN91</f>
        <v>0</v>
      </c>
      <c r="X91" s="495">
        <f>IF(E91="Include",Prj1_GrowthLOSCost!AR91,0)</f>
        <v>0</v>
      </c>
      <c r="Y91" s="495">
        <f>('Total project cost for DCs'!AT90+'Total project cost for DCs'!AU90)*-1</f>
        <v>0</v>
      </c>
      <c r="Z91" s="495">
        <f t="shared" si="7"/>
        <v>0</v>
      </c>
      <c r="AA91" s="495">
        <f>SUMIFS('LTP_for DC_model'!AG:AG,'LTP_for DC_model'!A:A,B91)+SUMIFS(Beyond_LTP_for_DC_model!AM:AM,Beyond_LTP_for_DC_model!A:A,B91)</f>
        <v>0</v>
      </c>
    </row>
    <row r="92" spans="1:27" ht="25.5" x14ac:dyDescent="0.25">
      <c r="A92" s="490" t="str">
        <f>"Drury_"&amp;'Total project cost for DCs'!A91</f>
        <v>Drury_52</v>
      </c>
      <c r="B92" s="490">
        <f>'Total project cost for DCs'!A91</f>
        <v>52</v>
      </c>
      <c r="C92" s="491" t="str">
        <f>'Total project cost for DCs'!B91</f>
        <v>Intersection upgrade- on SH22/ McPherson Rd/Karaka Rd (Auranga B1)</v>
      </c>
      <c r="D92" s="491" t="str">
        <f>'Total project cost for DCs'!C91</f>
        <v>Ultimate intersection form</v>
      </c>
      <c r="E92" s="490" t="str">
        <f>'Total project cost for DCs'!D91</f>
        <v>Exclude</v>
      </c>
      <c r="F92" s="490" t="str">
        <f>'Total project cost for DCs'!E91</f>
        <v>4-lane arterial</v>
      </c>
      <c r="G92" s="490">
        <f>'Total project cost for DCs'!F91</f>
        <v>2024</v>
      </c>
      <c r="H92" s="494">
        <v>0</v>
      </c>
      <c r="I92" s="495">
        <v>0</v>
      </c>
      <c r="J92" s="495">
        <v>0</v>
      </c>
      <c r="K92" s="495">
        <v>0</v>
      </c>
      <c r="L92" s="495">
        <v>0</v>
      </c>
      <c r="M92" s="495">
        <f>IF($E92="Include",SUMIFS(Lnd8_Mitigation!AS:AS,Lnd8_Mitigation!A:A,$A92),0)</f>
        <v>0</v>
      </c>
      <c r="N92" s="495">
        <f t="shared" si="8"/>
        <v>0</v>
      </c>
      <c r="O92" s="495">
        <f>IF($E92="Include",Con3_ClientCosts!O92,0)</f>
        <v>0</v>
      </c>
      <c r="P92" s="495">
        <f>IF($E92="Include",Con4_Contigency!K92-Con3_ClientCosts!O92,0)</f>
        <v>0</v>
      </c>
      <c r="Q92" s="495">
        <f>IF($E92="Include",Con6_EscalatedConst!AP92-Con4_Contigency!K92,0)</f>
        <v>0</v>
      </c>
      <c r="R92" s="495">
        <f t="shared" si="9"/>
        <v>0</v>
      </c>
      <c r="S92" s="495">
        <f>IF($E92="Include",Con6_Mitigation!AN92-Con6_EscalatedConst!AP92,0)</f>
        <v>0</v>
      </c>
      <c r="T92" s="495">
        <f t="shared" si="10"/>
        <v>0</v>
      </c>
      <c r="U92" s="495">
        <f t="shared" si="11"/>
        <v>0</v>
      </c>
      <c r="V92" s="495">
        <f t="shared" si="12"/>
        <v>0</v>
      </c>
      <c r="W92" s="495">
        <f>Con7_Renewal!AN92-Con6_Mitigation!AN92</f>
        <v>0</v>
      </c>
      <c r="X92" s="495">
        <f>IF(E92="Include",Prj1_GrowthLOSCost!AR92,0)</f>
        <v>0</v>
      </c>
      <c r="Y92" s="495">
        <f>('Total project cost for DCs'!AT91+'Total project cost for DCs'!AU91)*-1</f>
        <v>0</v>
      </c>
      <c r="Z92" s="495">
        <f t="shared" si="7"/>
        <v>0</v>
      </c>
      <c r="AA92" s="495">
        <f>SUMIFS('LTP_for DC_model'!AG:AG,'LTP_for DC_model'!A:A,B92)+SUMIFS(Beyond_LTP_for_DC_model!AM:AM,Beyond_LTP_for_DC_model!A:A,B92)</f>
        <v>0</v>
      </c>
    </row>
    <row r="93" spans="1:27" ht="25.5" x14ac:dyDescent="0.25">
      <c r="A93" s="490" t="str">
        <f>"Drury_"&amp;'Total project cost for DCs'!A92</f>
        <v>Drury_53</v>
      </c>
      <c r="B93" s="490">
        <f>'Total project cost for DCs'!A92</f>
        <v>53</v>
      </c>
      <c r="C93" s="491" t="str">
        <f>'Total project cost for DCs'!B92</f>
        <v>New intersection east of Jesmond Rd (Auranga B1 main street)</v>
      </c>
      <c r="D93" s="491" t="str">
        <f>'Total project cost for DCs'!C92</f>
        <v>Ultimate intersection form (left-in left-out)</v>
      </c>
      <c r="E93" s="490" t="str">
        <f>'Total project cost for DCs'!D92</f>
        <v>Exclude</v>
      </c>
      <c r="F93" s="490" t="str">
        <f>'Total project cost for DCs'!E92</f>
        <v>4-lane arterial upgrade</v>
      </c>
      <c r="G93" s="490">
        <f>'Total project cost for DCs'!F92</f>
        <v>2024</v>
      </c>
      <c r="H93" s="494">
        <v>0</v>
      </c>
      <c r="I93" s="495">
        <v>0</v>
      </c>
      <c r="J93" s="495">
        <v>0</v>
      </c>
      <c r="K93" s="495">
        <v>0</v>
      </c>
      <c r="L93" s="495">
        <v>0</v>
      </c>
      <c r="M93" s="495">
        <f>IF($E93="Include",SUMIFS(Lnd8_Mitigation!AS:AS,Lnd8_Mitigation!A:A,$A93),0)</f>
        <v>0</v>
      </c>
      <c r="N93" s="495">
        <f t="shared" si="8"/>
        <v>0</v>
      </c>
      <c r="O93" s="495">
        <f>IF($E93="Include",Con3_ClientCosts!O93,0)</f>
        <v>0</v>
      </c>
      <c r="P93" s="495">
        <f>IF($E93="Include",Con4_Contigency!K93-Con3_ClientCosts!O93,0)</f>
        <v>0</v>
      </c>
      <c r="Q93" s="495">
        <f>IF($E93="Include",Con6_EscalatedConst!AP93-Con4_Contigency!K93,0)</f>
        <v>0</v>
      </c>
      <c r="R93" s="495">
        <f t="shared" si="9"/>
        <v>0</v>
      </c>
      <c r="S93" s="495">
        <f>IF($E93="Include",Con6_Mitigation!AN93-Con6_EscalatedConst!AP93,0)</f>
        <v>0</v>
      </c>
      <c r="T93" s="495">
        <f t="shared" si="10"/>
        <v>0</v>
      </c>
      <c r="U93" s="495">
        <f t="shared" si="11"/>
        <v>0</v>
      </c>
      <c r="V93" s="495">
        <f t="shared" si="12"/>
        <v>0</v>
      </c>
      <c r="W93" s="495">
        <f>Con7_Renewal!AN93-Con6_Mitigation!AN93</f>
        <v>0</v>
      </c>
      <c r="X93" s="495">
        <f>IF(E93="Include",Prj1_GrowthLOSCost!AR93,0)</f>
        <v>0</v>
      </c>
      <c r="Y93" s="495">
        <f>('Total project cost for DCs'!AT92+'Total project cost for DCs'!AU92)*-1</f>
        <v>0</v>
      </c>
      <c r="Z93" s="495">
        <f t="shared" si="7"/>
        <v>0</v>
      </c>
      <c r="AA93" s="495">
        <f>SUMIFS('LTP_for DC_model'!AG:AG,'LTP_for DC_model'!A:A,B93)+SUMIFS(Beyond_LTP_for_DC_model!AM:AM,Beyond_LTP_for_DC_model!A:A,B93)</f>
        <v>0</v>
      </c>
    </row>
    <row r="94" spans="1:27" ht="25.5" x14ac:dyDescent="0.25">
      <c r="A94" s="490" t="str">
        <f>"Drury_"&amp;'Total project cost for DCs'!A93</f>
        <v>Drury_54</v>
      </c>
      <c r="B94" s="490">
        <f>'Total project cost for DCs'!A93</f>
        <v>54</v>
      </c>
      <c r="C94" s="491" t="str">
        <f>'Total project cost for DCs'!B93</f>
        <v>New N-S collectors internal to Auranga B1 (2 links )+ Intersections</v>
      </c>
      <c r="D94" s="491" t="str">
        <f>'Total project cost for DCs'!C93</f>
        <v>2-lane urban- new collector with active mode on both sides + intersection improvements (TDM)</v>
      </c>
      <c r="E94" s="490" t="str">
        <f>'Total project cost for DCs'!D93</f>
        <v>Exclude</v>
      </c>
      <c r="F94" s="490" t="str">
        <f>'Total project cost for DCs'!E93</f>
        <v>Greenfields Collector</v>
      </c>
      <c r="G94" s="490">
        <f>'Total project cost for DCs'!F93</f>
        <v>2025</v>
      </c>
      <c r="H94" s="494">
        <v>0</v>
      </c>
      <c r="I94" s="495">
        <v>0</v>
      </c>
      <c r="J94" s="495">
        <v>0</v>
      </c>
      <c r="K94" s="495">
        <v>0</v>
      </c>
      <c r="L94" s="495">
        <v>0</v>
      </c>
      <c r="M94" s="495">
        <f>IF($E94="Include",SUMIFS(Lnd8_Mitigation!AS:AS,Lnd8_Mitigation!A:A,$A94),0)</f>
        <v>0</v>
      </c>
      <c r="N94" s="495">
        <f t="shared" si="8"/>
        <v>0</v>
      </c>
      <c r="O94" s="495">
        <f>IF($E94="Include",Con3_ClientCosts!O94,0)</f>
        <v>0</v>
      </c>
      <c r="P94" s="495">
        <f>IF($E94="Include",Con4_Contigency!K94-Con3_ClientCosts!O94,0)</f>
        <v>0</v>
      </c>
      <c r="Q94" s="495">
        <f>IF($E94="Include",Con6_EscalatedConst!AP94-Con4_Contigency!K94,0)</f>
        <v>0</v>
      </c>
      <c r="R94" s="495">
        <f t="shared" si="9"/>
        <v>0</v>
      </c>
      <c r="S94" s="495">
        <f>IF($E94="Include",Con6_Mitigation!AN94-Con6_EscalatedConst!AP94,0)</f>
        <v>0</v>
      </c>
      <c r="T94" s="495">
        <f t="shared" si="10"/>
        <v>0</v>
      </c>
      <c r="U94" s="495">
        <f t="shared" si="11"/>
        <v>0</v>
      </c>
      <c r="V94" s="495">
        <f t="shared" si="12"/>
        <v>0</v>
      </c>
      <c r="W94" s="495">
        <f>Con7_Renewal!AN94-Con6_Mitigation!AN94</f>
        <v>0</v>
      </c>
      <c r="X94" s="495">
        <f>IF(E94="Include",Prj1_GrowthLOSCost!AR94,0)</f>
        <v>0</v>
      </c>
      <c r="Y94" s="495">
        <f>('Total project cost for DCs'!AT93+'Total project cost for DCs'!AU93)*-1</f>
        <v>0</v>
      </c>
      <c r="Z94" s="495">
        <f t="shared" si="7"/>
        <v>0</v>
      </c>
      <c r="AA94" s="495">
        <f>SUMIFS('LTP_for DC_model'!AG:AG,'LTP_for DC_model'!A:A,B94)+SUMIFS(Beyond_LTP_for_DC_model!AM:AM,Beyond_LTP_for_DC_model!A:A,B94)</f>
        <v>0</v>
      </c>
    </row>
    <row r="95" spans="1:27" ht="25.5" x14ac:dyDescent="0.25">
      <c r="A95" s="490" t="str">
        <f>"Drury_"&amp;'Total project cost for DCs'!A94</f>
        <v>Drury_55</v>
      </c>
      <c r="B95" s="490">
        <f>'Total project cost for DCs'!A94</f>
        <v>55</v>
      </c>
      <c r="C95" s="491" t="str">
        <f>'Total project cost for DCs'!B94</f>
        <v>New E-W collector Jesmond Rd to SH22</v>
      </c>
      <c r="D95" s="491" t="str">
        <f>'Total project cost for DCs'!C94</f>
        <v>2-lane urban- new collector with active mode on both sides + intersection improvements (TDM)</v>
      </c>
      <c r="E95" s="490" t="str">
        <f>'Total project cost for DCs'!D94</f>
        <v>Exclude</v>
      </c>
      <c r="F95" s="490" t="str">
        <f>'Total project cost for DCs'!E94</f>
        <v>Greenfields Collector</v>
      </c>
      <c r="G95" s="490">
        <f>'Total project cost for DCs'!F94</f>
        <v>0</v>
      </c>
      <c r="H95" s="494">
        <v>0</v>
      </c>
      <c r="I95" s="495">
        <v>0</v>
      </c>
      <c r="J95" s="495">
        <v>0</v>
      </c>
      <c r="K95" s="495">
        <v>0</v>
      </c>
      <c r="L95" s="495">
        <v>0</v>
      </c>
      <c r="M95" s="495">
        <f>IF($E95="Include",SUMIFS(Lnd8_Mitigation!AS:AS,Lnd8_Mitigation!A:A,$A95),0)</f>
        <v>0</v>
      </c>
      <c r="N95" s="495">
        <f t="shared" si="8"/>
        <v>0</v>
      </c>
      <c r="O95" s="495">
        <f>IF($E95="Include",Con3_ClientCosts!O95,0)</f>
        <v>0</v>
      </c>
      <c r="P95" s="495">
        <f>IF($E95="Include",Con4_Contigency!K95-Con3_ClientCosts!O95,0)</f>
        <v>0</v>
      </c>
      <c r="Q95" s="495">
        <f>IF($E95="Include",Con6_EscalatedConst!AP95-Con4_Contigency!K95,0)</f>
        <v>0</v>
      </c>
      <c r="R95" s="495">
        <f t="shared" si="9"/>
        <v>0</v>
      </c>
      <c r="S95" s="495">
        <f>IF($E95="Include",Con6_Mitigation!AN95-Con6_EscalatedConst!AP95,0)</f>
        <v>0</v>
      </c>
      <c r="T95" s="495">
        <f t="shared" si="10"/>
        <v>0</v>
      </c>
      <c r="U95" s="495">
        <f t="shared" si="11"/>
        <v>0</v>
      </c>
      <c r="V95" s="495">
        <f t="shared" si="12"/>
        <v>0</v>
      </c>
      <c r="W95" s="495">
        <f>Con7_Renewal!AN95-Con6_Mitigation!AN95</f>
        <v>0</v>
      </c>
      <c r="X95" s="495">
        <f>IF(E95="Include",Prj1_GrowthLOSCost!AR95,0)</f>
        <v>0</v>
      </c>
      <c r="Y95" s="495">
        <f>('Total project cost for DCs'!AT94+'Total project cost for DCs'!AU94)*-1</f>
        <v>0</v>
      </c>
      <c r="Z95" s="495">
        <f t="shared" si="7"/>
        <v>0</v>
      </c>
      <c r="AA95" s="495">
        <f>SUMIFS('LTP_for DC_model'!AG:AG,'LTP_for DC_model'!A:A,B95)+SUMIFS(Beyond_LTP_for_DC_model!AM:AM,Beyond_LTP_for_DC_model!A:A,B95)</f>
        <v>0</v>
      </c>
    </row>
    <row r="96" spans="1:27" ht="25.5" x14ac:dyDescent="0.25">
      <c r="A96" s="490" t="str">
        <f>"Drury_"&amp;'Total project cost for DCs'!A95</f>
        <v>Drury_55a</v>
      </c>
      <c r="B96" s="490" t="str">
        <f>'Total project cost for DCs'!A95</f>
        <v>55a</v>
      </c>
      <c r="C96" s="491" t="str">
        <f>'Total project cost for DCs'!B95</f>
        <v>New E-W collector Jesmond Rd to Burberry Rd</v>
      </c>
      <c r="D96" s="491" t="str">
        <f>'Total project cost for DCs'!C95</f>
        <v>2-lane urban- new collector with active mode on both sides + intersection improvements (TDM)</v>
      </c>
      <c r="E96" s="490" t="str">
        <f>'Total project cost for DCs'!D95</f>
        <v>Include</v>
      </c>
      <c r="F96" s="490" t="str">
        <f>'Total project cost for DCs'!E95</f>
        <v>New Collector (AT)</v>
      </c>
      <c r="G96" s="490">
        <f>'Total project cost for DCs'!F95</f>
        <v>2037</v>
      </c>
      <c r="H96" s="494">
        <v>3749834.6620417358</v>
      </c>
      <c r="I96" s="495">
        <v>1124950.3986125207</v>
      </c>
      <c r="J96" s="495">
        <v>1810085.8942624454</v>
      </c>
      <c r="K96" s="495">
        <v>6599968.287086023</v>
      </c>
      <c r="L96" s="495">
        <v>13284839.242002726</v>
      </c>
      <c r="M96" s="495">
        <f>IF($E96="Include",SUMIFS(Lnd8_Mitigation!AS:AS,Lnd8_Mitigation!A:A,$A96),0)</f>
        <v>0</v>
      </c>
      <c r="N96" s="495">
        <f t="shared" si="8"/>
        <v>13284839.242002726</v>
      </c>
      <c r="O96" s="495">
        <f>IF($E96="Include",Con3_ClientCosts!O96,0)</f>
        <v>18819704.573408905</v>
      </c>
      <c r="P96" s="495">
        <f>IF($E96="Include",Con4_Contigency!K96-Con3_ClientCosts!O96,0)</f>
        <v>9409852.2867044546</v>
      </c>
      <c r="Q96" s="495">
        <f>IF($E96="Include",Con6_EscalatedConst!AP96-Con4_Contigency!K96,0)</f>
        <v>13361381.119246356</v>
      </c>
      <c r="R96" s="495">
        <f t="shared" si="9"/>
        <v>41590937.979359716</v>
      </c>
      <c r="S96" s="495">
        <f>IF($E96="Include",Con6_Mitigation!AN96-Con6_EscalatedConst!AP96,0)</f>
        <v>0</v>
      </c>
      <c r="T96" s="495">
        <f t="shared" si="10"/>
        <v>41590937.979359716</v>
      </c>
      <c r="U96" s="495">
        <f t="shared" si="11"/>
        <v>54875777.221362442</v>
      </c>
      <c r="V96" s="495">
        <f t="shared" si="12"/>
        <v>54875777.221362442</v>
      </c>
      <c r="W96" s="495">
        <f>Con7_Renewal!AN96-Con6_Mitigation!AN96</f>
        <v>0</v>
      </c>
      <c r="X96" s="495">
        <f>IF(E96="Include",Prj1_GrowthLOSCost!AR96,0)</f>
        <v>54875777.909093827</v>
      </c>
      <c r="Y96" s="495">
        <f>('Total project cost for DCs'!AT95+'Total project cost for DCs'!AU95)*-1</f>
        <v>0</v>
      </c>
      <c r="Z96" s="495">
        <f t="shared" si="7"/>
        <v>21399388.647293206</v>
      </c>
      <c r="AA96" s="495">
        <f>SUMIFS('LTP_for DC_model'!AG:AG,'LTP_for DC_model'!A:A,B96)+SUMIFS(Beyond_LTP_for_DC_model!AM:AM,Beyond_LTP_for_DC_model!A:A,B96)</f>
        <v>33476389.261800621</v>
      </c>
    </row>
    <row r="97" spans="1:27" ht="25.5" x14ac:dyDescent="0.25">
      <c r="A97" s="490" t="str">
        <f>"Drury_"&amp;'Total project cost for DCs'!A96</f>
        <v>Drury_56</v>
      </c>
      <c r="B97" s="490">
        <f>'Total project cost for DCs'!A96</f>
        <v>56</v>
      </c>
      <c r="C97" s="491" t="str">
        <f>'Total project cost for DCs'!B96</f>
        <v xml:space="preserve">Burberry Rd north connection to Auranga Precinct </v>
      </c>
      <c r="D97" s="491" t="str">
        <f>'Total project cost for DCs'!C96</f>
        <v>2-lane collector- new collector with active mode on both sides + intersection improvements (TDM)</v>
      </c>
      <c r="E97" s="490" t="str">
        <f>'Total project cost for DCs'!D96</f>
        <v>Exclude</v>
      </c>
      <c r="F97" s="490" t="str">
        <f>'Total project cost for DCs'!E96</f>
        <v>Greenfields Collector</v>
      </c>
      <c r="G97" s="490" t="str">
        <f>'Total project cost for DCs'!F96</f>
        <v>Under construction</v>
      </c>
      <c r="H97" s="494">
        <v>0</v>
      </c>
      <c r="I97" s="495">
        <v>0</v>
      </c>
      <c r="J97" s="495">
        <v>0</v>
      </c>
      <c r="K97" s="495">
        <v>0</v>
      </c>
      <c r="L97" s="495">
        <v>0</v>
      </c>
      <c r="M97" s="495">
        <f>IF($E97="Include",SUMIFS(Lnd8_Mitigation!AS:AS,Lnd8_Mitigation!A:A,$A97),0)</f>
        <v>0</v>
      </c>
      <c r="N97" s="495">
        <f t="shared" si="8"/>
        <v>0</v>
      </c>
      <c r="O97" s="495">
        <f>IF($E97="Include",Con3_ClientCosts!O97,0)</f>
        <v>0</v>
      </c>
      <c r="P97" s="495">
        <f>IF($E97="Include",Con4_Contigency!K97-Con3_ClientCosts!O97,0)</f>
        <v>0</v>
      </c>
      <c r="Q97" s="495">
        <f>IF($E97="Include",Con6_EscalatedConst!AP97-Con4_Contigency!K97,0)</f>
        <v>0</v>
      </c>
      <c r="R97" s="495">
        <f t="shared" si="9"/>
        <v>0</v>
      </c>
      <c r="S97" s="495">
        <f>IF($E97="Include",Con6_Mitigation!AN97-Con6_EscalatedConst!AP97,0)</f>
        <v>0</v>
      </c>
      <c r="T97" s="495">
        <f t="shared" si="10"/>
        <v>0</v>
      </c>
      <c r="U97" s="495">
        <f t="shared" si="11"/>
        <v>0</v>
      </c>
      <c r="V97" s="495">
        <f t="shared" si="12"/>
        <v>0</v>
      </c>
      <c r="W97" s="495">
        <f>Con7_Renewal!AN97-Con6_Mitigation!AN97</f>
        <v>0</v>
      </c>
      <c r="X97" s="495">
        <f>IF(E97="Include",Prj1_GrowthLOSCost!AR97,0)</f>
        <v>0</v>
      </c>
      <c r="Y97" s="495">
        <f>('Total project cost for DCs'!AT96+'Total project cost for DCs'!AU96)*-1</f>
        <v>0</v>
      </c>
      <c r="Z97" s="495">
        <f t="shared" si="7"/>
        <v>0</v>
      </c>
      <c r="AA97" s="495">
        <f>SUMIFS('LTP_for DC_model'!AG:AG,'LTP_for DC_model'!A:A,B97)+SUMIFS(Beyond_LTP_for_DC_model!AM:AM,Beyond_LTP_for_DC_model!A:A,B97)</f>
        <v>0</v>
      </c>
    </row>
    <row r="98" spans="1:27" ht="25.5" x14ac:dyDescent="0.25">
      <c r="A98" s="490" t="str">
        <f>"Drury_"&amp;'Total project cost for DCs'!A97</f>
        <v>Drury_57</v>
      </c>
      <c r="B98" s="490">
        <f>'Total project cost for DCs'!A97</f>
        <v>57</v>
      </c>
      <c r="C98" s="491" t="str">
        <f>'Total project cost for DCs'!B97</f>
        <v xml:space="preserve">New access road to Drury West Station </v>
      </c>
      <c r="D98" s="491" t="str">
        <f>'Total project cost for DCs'!C97</f>
        <v xml:space="preserve">2-lane urban- new road layout with active modes on both sides, (TDM) </v>
      </c>
      <c r="E98" s="490" t="str">
        <f>'Total project cost for DCs'!D97</f>
        <v>Exclude</v>
      </c>
      <c r="F98" s="490">
        <f>'Total project cost for DCs'!E97</f>
        <v>0</v>
      </c>
      <c r="G98" s="490">
        <f>'Total project cost for DCs'!F97</f>
        <v>2026</v>
      </c>
      <c r="H98" s="494">
        <v>0</v>
      </c>
      <c r="I98" s="495">
        <v>0</v>
      </c>
      <c r="J98" s="495">
        <v>0</v>
      </c>
      <c r="K98" s="495">
        <v>0</v>
      </c>
      <c r="L98" s="495">
        <v>0</v>
      </c>
      <c r="M98" s="495">
        <f>IF($E98="Include",SUMIFS(Lnd8_Mitigation!AS:AS,Lnd8_Mitigation!A:A,$A98),0)</f>
        <v>0</v>
      </c>
      <c r="N98" s="495">
        <f t="shared" si="8"/>
        <v>0</v>
      </c>
      <c r="O98" s="495">
        <f>IF($E98="Include",Con3_ClientCosts!O98,0)</f>
        <v>0</v>
      </c>
      <c r="P98" s="495">
        <f>IF($E98="Include",Con4_Contigency!K98-Con3_ClientCosts!O98,0)</f>
        <v>0</v>
      </c>
      <c r="Q98" s="495">
        <f>IF($E98="Include",Con6_EscalatedConst!AP98-Con4_Contigency!K98,0)</f>
        <v>0</v>
      </c>
      <c r="R98" s="495">
        <f t="shared" si="9"/>
        <v>0</v>
      </c>
      <c r="S98" s="495">
        <f>IF($E98="Include",Con6_Mitigation!AN98-Con6_EscalatedConst!AP98,0)</f>
        <v>0</v>
      </c>
      <c r="T98" s="495">
        <f t="shared" si="10"/>
        <v>0</v>
      </c>
      <c r="U98" s="495">
        <f t="shared" si="11"/>
        <v>0</v>
      </c>
      <c r="V98" s="495">
        <f t="shared" si="12"/>
        <v>0</v>
      </c>
      <c r="W98" s="495">
        <f>Con7_Renewal!AN98-Con6_Mitigation!AN98</f>
        <v>0</v>
      </c>
      <c r="X98" s="495">
        <f>IF(E98="Include",Prj1_GrowthLOSCost!AR98,0)</f>
        <v>0</v>
      </c>
      <c r="Y98" s="495">
        <f>('Total project cost for DCs'!AT97+'Total project cost for DCs'!AU97)*-1</f>
        <v>0</v>
      </c>
      <c r="Z98" s="495">
        <f t="shared" si="7"/>
        <v>0</v>
      </c>
      <c r="AA98" s="495">
        <f>SUMIFS('LTP_for DC_model'!AG:AG,'LTP_for DC_model'!A:A,B98)+SUMIFS(Beyond_LTP_for_DC_model!AM:AM,Beyond_LTP_for_DC_model!A:A,B98)</f>
        <v>0</v>
      </c>
    </row>
    <row r="99" spans="1:27" ht="25.5" x14ac:dyDescent="0.25">
      <c r="A99" s="490" t="str">
        <f>"Drury_"&amp;'Total project cost for DCs'!A98</f>
        <v>Drury_58</v>
      </c>
      <c r="B99" s="490">
        <f>'Total project cost for DCs'!A98</f>
        <v>58</v>
      </c>
      <c r="C99" s="491" t="str">
        <f>'Total project cost for DCs'!B98</f>
        <v>Oira Rd upgrades from SH22 to proposed east-west collector</v>
      </c>
      <c r="D99" s="491" t="str">
        <f>'Total project cost for DCs'!C98</f>
        <v>2-lane urban- upgrade existing road layout with active modes on both sides + intersection improvements (TDM)</v>
      </c>
      <c r="E99" s="490" t="str">
        <f>'Total project cost for DCs'!D98</f>
        <v>Include</v>
      </c>
      <c r="F99" s="490" t="str">
        <f>'Total project cost for DCs'!E98</f>
        <v>Upgrade Collector</v>
      </c>
      <c r="G99" s="490">
        <f>'Total project cost for DCs'!F98</f>
        <v>2036</v>
      </c>
      <c r="H99" s="494">
        <v>0</v>
      </c>
      <c r="I99" s="495">
        <v>0</v>
      </c>
      <c r="J99" s="495">
        <v>0</v>
      </c>
      <c r="K99" s="495">
        <v>0</v>
      </c>
      <c r="L99" s="495">
        <v>0</v>
      </c>
      <c r="M99" s="495">
        <f>IF($E99="Include",SUMIFS(Lnd8_Mitigation!AS:AS,Lnd8_Mitigation!A:A,$A99),0)</f>
        <v>0</v>
      </c>
      <c r="N99" s="495">
        <f t="shared" si="8"/>
        <v>0</v>
      </c>
      <c r="O99" s="495">
        <f>IF($E99="Include",Con3_ClientCosts!O99,0)</f>
        <v>40683791.859919541</v>
      </c>
      <c r="P99" s="495">
        <f>IF($E99="Include",Con4_Contigency!K99-Con3_ClientCosts!O99,0)</f>
        <v>20341895.929959767</v>
      </c>
      <c r="Q99" s="495">
        <f>IF($E99="Include",Con6_EscalatedConst!AP99-Con4_Contigency!K99,0)</f>
        <v>26180775.079835922</v>
      </c>
      <c r="R99" s="495">
        <f t="shared" si="9"/>
        <v>87206462.869715229</v>
      </c>
      <c r="S99" s="495">
        <f>IF($E99="Include",Con6_Mitigation!AN99-Con6_EscalatedConst!AP99,0)</f>
        <v>-78485816.582743704</v>
      </c>
      <c r="T99" s="495">
        <f t="shared" si="10"/>
        <v>8720646.2869715244</v>
      </c>
      <c r="U99" s="495">
        <f t="shared" si="11"/>
        <v>87206462.869715229</v>
      </c>
      <c r="V99" s="495">
        <f t="shared" si="12"/>
        <v>8720646.2869715244</v>
      </c>
      <c r="W99" s="495">
        <f>Con7_Renewal!AN99-Con6_Mitigation!AN99</f>
        <v>-230435.35996250622</v>
      </c>
      <c r="X99" s="495">
        <f>IF(E99="Include",Prj1_GrowthLOSCost!AR99,0)</f>
        <v>8490210.9270090163</v>
      </c>
      <c r="Y99" s="495">
        <f>('Total project cost for DCs'!AT98+'Total project cost for DCs'!AU98)*-1</f>
        <v>0</v>
      </c>
      <c r="Z99" s="495">
        <f t="shared" si="7"/>
        <v>3240592.8393210005</v>
      </c>
      <c r="AA99" s="495">
        <f>SUMIFS('LTP_for DC_model'!AG:AG,'LTP_for DC_model'!A:A,B99)+SUMIFS(Beyond_LTP_for_DC_model!AM:AM,Beyond_LTP_for_DC_model!A:A,B99)</f>
        <v>5249618.0876880158</v>
      </c>
    </row>
    <row r="100" spans="1:27" ht="25.5" x14ac:dyDescent="0.25">
      <c r="A100" s="490" t="str">
        <f>"Drury_"&amp;'Total project cost for DCs'!A99</f>
        <v>Drury_59</v>
      </c>
      <c r="B100" s="490">
        <f>'Total project cost for DCs'!A99</f>
        <v>59</v>
      </c>
      <c r="C100" s="491" t="str">
        <f>'Total project cost for DCs'!B99</f>
        <v>New Intersection on Jesmond Rd/collector (PC61)</v>
      </c>
      <c r="D100" s="491" t="str">
        <f>'Total project cost for DCs'!C99</f>
        <v xml:space="preserve"> 2-lane intersection (new intersection + active mode crossings)</v>
      </c>
      <c r="E100" s="490" t="str">
        <f>'Total project cost for DCs'!D99</f>
        <v>Include</v>
      </c>
      <c r="F100" s="490" t="str">
        <f>'Total project cost for DCs'!E99</f>
        <v>New Collector (AT)</v>
      </c>
      <c r="G100" s="490">
        <f>'Total project cost for DCs'!F99</f>
        <v>2038</v>
      </c>
      <c r="H100" s="494">
        <v>0</v>
      </c>
      <c r="I100" s="495">
        <v>0</v>
      </c>
      <c r="J100" s="495">
        <v>0</v>
      </c>
      <c r="K100" s="495">
        <v>0</v>
      </c>
      <c r="L100" s="495">
        <v>0</v>
      </c>
      <c r="M100" s="495">
        <f>IF($E100="Include",SUMIFS(Lnd8_Mitigation!AS:AS,Lnd8_Mitigation!A:A,$A100),0)</f>
        <v>0</v>
      </c>
      <c r="N100" s="495">
        <f t="shared" si="8"/>
        <v>0</v>
      </c>
      <c r="O100" s="495">
        <f>IF($E100="Include",Con3_ClientCosts!O100,0)</f>
        <v>5562328.471652614</v>
      </c>
      <c r="P100" s="495">
        <f>IF($E100="Include",Con4_Contigency!K100-Con3_ClientCosts!O100,0)</f>
        <v>2781164.235826307</v>
      </c>
      <c r="Q100" s="495">
        <f>IF($E100="Include",Con6_EscalatedConst!AP100-Con4_Contigency!K100,0)</f>
        <v>4330142.7243642351</v>
      </c>
      <c r="R100" s="495">
        <f t="shared" si="9"/>
        <v>12673635.431843156</v>
      </c>
      <c r="S100" s="495">
        <f>IF($E100="Include",Con6_Mitigation!AN100-Con6_EscalatedConst!AP100,0)</f>
        <v>0</v>
      </c>
      <c r="T100" s="495">
        <f t="shared" si="10"/>
        <v>12673635.431843156</v>
      </c>
      <c r="U100" s="495">
        <f t="shared" si="11"/>
        <v>12673635.431843156</v>
      </c>
      <c r="V100" s="495">
        <f t="shared" si="12"/>
        <v>12673635.431843156</v>
      </c>
      <c r="W100" s="495">
        <f>Con7_Renewal!AN100-Con6_Mitigation!AN100</f>
        <v>-205819.83941313438</v>
      </c>
      <c r="X100" s="495">
        <f>IF(E100="Include",Prj1_GrowthLOSCost!AR100,0)</f>
        <v>12467815.592430025</v>
      </c>
      <c r="Y100" s="495">
        <f>('Total project cost for DCs'!AT99+'Total project cost for DCs'!AU99)*-1</f>
        <v>0</v>
      </c>
      <c r="Z100" s="495">
        <f t="shared" si="7"/>
        <v>4758788.0063466141</v>
      </c>
      <c r="AA100" s="495">
        <f>SUMIFS('LTP_for DC_model'!AG:AG,'LTP_for DC_model'!A:A,B100)+SUMIFS(Beyond_LTP_for_DC_model!AM:AM,Beyond_LTP_for_DC_model!A:A,B100)</f>
        <v>7709027.5860834112</v>
      </c>
    </row>
    <row r="101" spans="1:27" x14ac:dyDescent="0.25">
      <c r="A101" s="490" t="str">
        <f>"Drury_"&amp;'Total project cost for DCs'!A100</f>
        <v>Drury_60a</v>
      </c>
      <c r="B101" s="490" t="str">
        <f>'Total project cost for DCs'!A100</f>
        <v>60a</v>
      </c>
      <c r="C101" s="491" t="str">
        <f>'Total project cost for DCs'!B100</f>
        <v>SH22 Intersection upgrade - Oira Rd (3 leg)</v>
      </c>
      <c r="D101" s="491" t="str">
        <f>'Total project cost for DCs'!C100</f>
        <v>Interim Roundabout</v>
      </c>
      <c r="E101" s="490" t="str">
        <f>'Total project cost for DCs'!D100</f>
        <v>Exclude</v>
      </c>
      <c r="F101" s="490" t="str">
        <f>'Total project cost for DCs'!E100</f>
        <v>2-lane Arterial</v>
      </c>
      <c r="G101" s="490">
        <f>'Total project cost for DCs'!F100</f>
        <v>2026</v>
      </c>
      <c r="H101" s="494">
        <v>0</v>
      </c>
      <c r="I101" s="495">
        <v>0</v>
      </c>
      <c r="J101" s="495">
        <v>0</v>
      </c>
      <c r="K101" s="495">
        <v>0</v>
      </c>
      <c r="L101" s="495">
        <v>0</v>
      </c>
      <c r="M101" s="495">
        <f>IF($E101="Include",SUMIFS(Lnd8_Mitigation!AS:AS,Lnd8_Mitigation!A:A,$A101),0)</f>
        <v>0</v>
      </c>
      <c r="N101" s="495">
        <f t="shared" si="8"/>
        <v>0</v>
      </c>
      <c r="O101" s="495">
        <f>IF($E101="Include",Con3_ClientCosts!O101,0)</f>
        <v>0</v>
      </c>
      <c r="P101" s="495">
        <f>IF($E101="Include",Con4_Contigency!K101-Con3_ClientCosts!O101,0)</f>
        <v>0</v>
      </c>
      <c r="Q101" s="495">
        <f>IF($E101="Include",Con6_EscalatedConst!AP101-Con4_Contigency!K101,0)</f>
        <v>0</v>
      </c>
      <c r="R101" s="495">
        <f t="shared" si="9"/>
        <v>0</v>
      </c>
      <c r="S101" s="495">
        <f>IF($E101="Include",Con6_Mitigation!AN101-Con6_EscalatedConst!AP101,0)</f>
        <v>0</v>
      </c>
      <c r="T101" s="495">
        <f t="shared" si="10"/>
        <v>0</v>
      </c>
      <c r="U101" s="495">
        <f t="shared" si="11"/>
        <v>0</v>
      </c>
      <c r="V101" s="495">
        <f t="shared" si="12"/>
        <v>0</v>
      </c>
      <c r="W101" s="495">
        <f>Con7_Renewal!AN101-Con6_Mitigation!AN101</f>
        <v>0</v>
      </c>
      <c r="X101" s="495">
        <f>IF(E101="Include",Prj1_GrowthLOSCost!AR101,0)</f>
        <v>0</v>
      </c>
      <c r="Y101" s="495">
        <f>('Total project cost for DCs'!AT100+'Total project cost for DCs'!AU100)*-1</f>
        <v>0</v>
      </c>
      <c r="Z101" s="495">
        <f t="shared" ref="Z101:Z112" si="13">+X101-AA101+Y101</f>
        <v>0</v>
      </c>
      <c r="AA101" s="495">
        <f>SUMIFS('LTP_for DC_model'!AG:AG,'LTP_for DC_model'!A:A,B101)+SUMIFS(Beyond_LTP_for_DC_model!AM:AM,Beyond_LTP_for_DC_model!A:A,B101)</f>
        <v>0</v>
      </c>
    </row>
    <row r="102" spans="1:27" x14ac:dyDescent="0.25">
      <c r="A102" s="490" t="str">
        <f>"Drury_"&amp;'Total project cost for DCs'!A101</f>
        <v>Drury_60b</v>
      </c>
      <c r="B102" s="490" t="str">
        <f>'Total project cost for DCs'!A101</f>
        <v>60b</v>
      </c>
      <c r="C102" s="491" t="str">
        <f>'Total project cost for DCs'!B101</f>
        <v>SH22 Intersection upgrade - Oira Rd (4 leg)</v>
      </c>
      <c r="D102" s="491" t="str">
        <f>'Total project cost for DCs'!C101</f>
        <v>Ultimate intersection form</v>
      </c>
      <c r="E102" s="490" t="str">
        <f>'Total project cost for DCs'!D101</f>
        <v>Exclude</v>
      </c>
      <c r="F102" s="490" t="str">
        <f>'Total project cost for DCs'!E101</f>
        <v>4-lane arterial</v>
      </c>
      <c r="G102" s="490">
        <f>'Total project cost for DCs'!F101</f>
        <v>2037</v>
      </c>
      <c r="H102" s="494">
        <v>0</v>
      </c>
      <c r="I102" s="495">
        <v>0</v>
      </c>
      <c r="J102" s="495">
        <v>0</v>
      </c>
      <c r="K102" s="495">
        <v>0</v>
      </c>
      <c r="L102" s="495">
        <v>0</v>
      </c>
      <c r="M102" s="495">
        <f>IF($E102="Include",SUMIFS(Lnd8_Mitigation!AS:AS,Lnd8_Mitigation!A:A,$A102),0)</f>
        <v>0</v>
      </c>
      <c r="N102" s="495">
        <f t="shared" si="8"/>
        <v>0</v>
      </c>
      <c r="O102" s="495">
        <f>IF($E102="Include",Con3_ClientCosts!O102,0)</f>
        <v>0</v>
      </c>
      <c r="P102" s="495">
        <f>IF($E102="Include",Con4_Contigency!K102-Con3_ClientCosts!O102,0)</f>
        <v>0</v>
      </c>
      <c r="Q102" s="495">
        <f>IF($E102="Include",Con6_EscalatedConst!AP102-Con4_Contigency!K102,0)</f>
        <v>0</v>
      </c>
      <c r="R102" s="495">
        <f t="shared" si="9"/>
        <v>0</v>
      </c>
      <c r="S102" s="495">
        <f>IF($E102="Include",Con6_Mitigation!AN102-Con6_EscalatedConst!AP102,0)</f>
        <v>0</v>
      </c>
      <c r="T102" s="495">
        <f t="shared" si="10"/>
        <v>0</v>
      </c>
      <c r="U102" s="495">
        <f t="shared" si="11"/>
        <v>0</v>
      </c>
      <c r="V102" s="495">
        <f t="shared" si="12"/>
        <v>0</v>
      </c>
      <c r="W102" s="495">
        <f>Con7_Renewal!AN102-Con6_Mitigation!AN102</f>
        <v>0</v>
      </c>
      <c r="X102" s="495">
        <f>IF(E102="Include",Prj1_GrowthLOSCost!AR102,0)</f>
        <v>0</v>
      </c>
      <c r="Y102" s="495">
        <f>('Total project cost for DCs'!AT101+'Total project cost for DCs'!AU101)*-1</f>
        <v>0</v>
      </c>
      <c r="Z102" s="495">
        <f t="shared" si="13"/>
        <v>0</v>
      </c>
      <c r="AA102" s="495">
        <f>SUMIFS('LTP_for DC_model'!AG:AG,'LTP_for DC_model'!A:A,B102)+SUMIFS(Beyond_LTP_for_DC_model!AM:AM,Beyond_LTP_for_DC_model!A:A,B102)</f>
        <v>0</v>
      </c>
    </row>
    <row r="103" spans="1:27" ht="25.5" x14ac:dyDescent="0.25">
      <c r="A103" s="490" t="str">
        <f>"Drury_"&amp;'Total project cost for DCs'!A102</f>
        <v>Drury_63</v>
      </c>
      <c r="B103" s="490">
        <f>'Total project cost for DCs'!A102</f>
        <v>63</v>
      </c>
      <c r="C103" s="491" t="str">
        <f>'Total project cost for DCs'!B102</f>
        <v>New collectors internal to Waipupuke PC61 (3 links )+ Intersections</v>
      </c>
      <c r="D103" s="491" t="str">
        <f>'Total project cost for DCs'!C102</f>
        <v>2-lane urban - new collector with active mode on both sides + intersection improvements (TDM)</v>
      </c>
      <c r="E103" s="490" t="str">
        <f>'Total project cost for DCs'!D102</f>
        <v>Exclude</v>
      </c>
      <c r="F103" s="490" t="str">
        <f>'Total project cost for DCs'!E102</f>
        <v>Greenfields Collector</v>
      </c>
      <c r="G103" s="490">
        <f>'Total project cost for DCs'!F102</f>
        <v>2026</v>
      </c>
      <c r="H103" s="494">
        <v>0</v>
      </c>
      <c r="I103" s="495">
        <v>0</v>
      </c>
      <c r="J103" s="495">
        <v>0</v>
      </c>
      <c r="K103" s="495">
        <v>0</v>
      </c>
      <c r="L103" s="495">
        <v>0</v>
      </c>
      <c r="M103" s="495">
        <f>IF($E103="Include",SUMIFS(Lnd8_Mitigation!AS:AS,Lnd8_Mitigation!A:A,$A103),0)</f>
        <v>0</v>
      </c>
      <c r="N103" s="495">
        <f t="shared" si="8"/>
        <v>0</v>
      </c>
      <c r="O103" s="495">
        <f>IF($E103="Include",Con3_ClientCosts!O103,0)</f>
        <v>0</v>
      </c>
      <c r="P103" s="495">
        <f>IF($E103="Include",Con4_Contigency!K103-Con3_ClientCosts!O103,0)</f>
        <v>0</v>
      </c>
      <c r="Q103" s="495">
        <f>IF($E103="Include",Con6_EscalatedConst!AP103-Con4_Contigency!K103,0)</f>
        <v>0</v>
      </c>
      <c r="R103" s="495">
        <f t="shared" si="9"/>
        <v>0</v>
      </c>
      <c r="S103" s="495">
        <f>IF($E103="Include",Con6_Mitigation!AN103-Con6_EscalatedConst!AP103,0)</f>
        <v>0</v>
      </c>
      <c r="T103" s="495">
        <f t="shared" si="10"/>
        <v>0</v>
      </c>
      <c r="U103" s="495">
        <f t="shared" si="11"/>
        <v>0</v>
      </c>
      <c r="V103" s="495">
        <f t="shared" si="12"/>
        <v>0</v>
      </c>
      <c r="W103" s="495">
        <f>Con7_Renewal!AN103-Con6_Mitigation!AN103</f>
        <v>0</v>
      </c>
      <c r="X103" s="495">
        <f>IF(E103="Include",Prj1_GrowthLOSCost!AR103,0)</f>
        <v>0</v>
      </c>
      <c r="Y103" s="495">
        <f>('Total project cost for DCs'!AT102+'Total project cost for DCs'!AU102)*-1</f>
        <v>0</v>
      </c>
      <c r="Z103" s="495">
        <f t="shared" si="13"/>
        <v>0</v>
      </c>
      <c r="AA103" s="495">
        <f>SUMIFS('LTP_for DC_model'!AG:AG,'LTP_for DC_model'!A:A,B103)+SUMIFS(Beyond_LTP_for_DC_model!AM:AM,Beyond_LTP_for_DC_model!A:A,B103)</f>
        <v>0</v>
      </c>
    </row>
    <row r="104" spans="1:27" ht="25.5" x14ac:dyDescent="0.25">
      <c r="A104" s="490" t="str">
        <f>"Drury_"&amp;'Total project cost for DCs'!A103</f>
        <v>Drury_65a(i)</v>
      </c>
      <c r="B104" s="490" t="str">
        <f>'Total project cost for DCs'!A103</f>
        <v>65a(i)</v>
      </c>
      <c r="C104" s="491" t="str">
        <f>'Total project cost for DCs'!B103</f>
        <v>New Bremner Rd arterial from Auranga development to Jesmond Rd (excl bridge)</v>
      </c>
      <c r="D104" s="491" t="str">
        <f>'Total project cost for DCs'!C103</f>
        <v>2-lane urban- new road layout with active modes on both sides (TDM)</v>
      </c>
      <c r="E104" s="490" t="str">
        <f>'Total project cost for DCs'!D103</f>
        <v>Include</v>
      </c>
      <c r="F104" s="490" t="str">
        <f>'Total project cost for DCs'!E103</f>
        <v>Interim 2-lane Arterial</v>
      </c>
      <c r="G104" s="490">
        <f>'Total project cost for DCs'!F103</f>
        <v>2036</v>
      </c>
      <c r="H104" s="494">
        <v>27586284.459944692</v>
      </c>
      <c r="I104" s="495">
        <v>8275885.3379834071</v>
      </c>
      <c r="J104" s="495">
        <v>10476246.299999999</v>
      </c>
      <c r="K104" s="495">
        <v>43521317.015490413</v>
      </c>
      <c r="L104" s="495">
        <v>89859733.113418519</v>
      </c>
      <c r="M104" s="495">
        <f>IF($E104="Include",SUMIFS(Lnd8_Mitigation!AS:AS,Lnd8_Mitigation!A:A,$A104),0)</f>
        <v>-89859733.113418519</v>
      </c>
      <c r="N104" s="495">
        <f t="shared" si="8"/>
        <v>0</v>
      </c>
      <c r="O104" s="495">
        <f>IF($E104="Include",Con3_ClientCosts!O104,0)</f>
        <v>16487509.486652311</v>
      </c>
      <c r="P104" s="495">
        <f>IF($E104="Include",Con4_Contigency!K104-Con3_ClientCosts!O104,0)</f>
        <v>8243754.7433261536</v>
      </c>
      <c r="Q104" s="495">
        <f>IF($E104="Include",Con6_EscalatedConst!AP104-Con4_Contigency!K104,0)</f>
        <v>10610018.333172128</v>
      </c>
      <c r="R104" s="495">
        <f t="shared" si="9"/>
        <v>35341282.563150592</v>
      </c>
      <c r="S104" s="495">
        <f>IF($E104="Include",Con6_Mitigation!AN104-Con6_EscalatedConst!AP104,0)</f>
        <v>-35341282.563150592</v>
      </c>
      <c r="T104" s="495">
        <f t="shared" si="10"/>
        <v>0</v>
      </c>
      <c r="U104" s="495">
        <f t="shared" si="11"/>
        <v>125201015.6765691</v>
      </c>
      <c r="V104" s="495">
        <f t="shared" si="12"/>
        <v>0</v>
      </c>
      <c r="W104" s="495">
        <f>Con7_Renewal!AN104-Con6_Mitigation!AN104</f>
        <v>0</v>
      </c>
      <c r="X104" s="495">
        <f>IF(E104="Include",Prj1_GrowthLOSCost!AR104,0)</f>
        <v>0</v>
      </c>
      <c r="Y104" s="495">
        <f>('Total project cost for DCs'!AT103+'Total project cost for DCs'!AU103)*-1</f>
        <v>0</v>
      </c>
      <c r="Z104" s="495">
        <f t="shared" si="13"/>
        <v>0</v>
      </c>
      <c r="AA104" s="495">
        <f>SUMIFS('LTP_for DC_model'!AG:AG,'LTP_for DC_model'!A:A,B104)+SUMIFS(Beyond_LTP_for_DC_model!AM:AM,Beyond_LTP_for_DC_model!A:A,B104)</f>
        <v>0</v>
      </c>
    </row>
    <row r="105" spans="1:27" ht="25.5" x14ac:dyDescent="0.25">
      <c r="A105" s="490" t="str">
        <f>"Drury_"&amp;'Total project cost for DCs'!A104</f>
        <v>Drury_65a(ii)</v>
      </c>
      <c r="B105" s="490" t="str">
        <f>'Total project cost for DCs'!A104</f>
        <v>65a(ii)</v>
      </c>
      <c r="C105" s="491" t="str">
        <f>'Total project cost for DCs'!B104</f>
        <v>New Bremner Rd arterial from Auranga development to Jesmond Rd (bridge only)</v>
      </c>
      <c r="D105" s="491" t="str">
        <f>'Total project cost for DCs'!C104</f>
        <v>2-lane urban- new road layout with active modes on both sides (TDM)</v>
      </c>
      <c r="E105" s="490" t="str">
        <f>'Total project cost for DCs'!D104</f>
        <v>Include</v>
      </c>
      <c r="F105" s="490" t="str">
        <f>'Total project cost for DCs'!E104</f>
        <v>Major Infrastructure</v>
      </c>
      <c r="G105" s="490">
        <f>'Total project cost for DCs'!F104</f>
        <v>2036</v>
      </c>
      <c r="H105" s="494">
        <v>0</v>
      </c>
      <c r="I105" s="495">
        <v>0</v>
      </c>
      <c r="J105" s="495">
        <v>0</v>
      </c>
      <c r="K105" s="495">
        <v>0</v>
      </c>
      <c r="L105" s="495">
        <v>0</v>
      </c>
      <c r="M105" s="495">
        <f>IF($E105="Include",SUMIFS(Lnd8_Mitigation!AS:AS,Lnd8_Mitigation!A:A,$A105),0)</f>
        <v>0</v>
      </c>
      <c r="N105" s="495">
        <f t="shared" si="8"/>
        <v>0</v>
      </c>
      <c r="O105" s="495">
        <f>IF($E105="Include",Con3_ClientCosts!O105,0)</f>
        <v>4880278.7079073163</v>
      </c>
      <c r="P105" s="495">
        <f>IF($E105="Include",Con4_Contigency!K105-Con3_ClientCosts!O105,0)</f>
        <v>2440139.3539536586</v>
      </c>
      <c r="Q105" s="495">
        <f>IF($E105="Include",Con6_EscalatedConst!AP105-Con4_Contigency!K105,0)</f>
        <v>3140549.9177304655</v>
      </c>
      <c r="R105" s="495">
        <f t="shared" si="9"/>
        <v>10460967.97959144</v>
      </c>
      <c r="S105" s="495">
        <f>IF($E105="Include",Con6_Mitigation!AN105-Con6_EscalatedConst!AP105,0)</f>
        <v>0</v>
      </c>
      <c r="T105" s="495">
        <f t="shared" si="10"/>
        <v>10460967.97959144</v>
      </c>
      <c r="U105" s="495">
        <f t="shared" si="11"/>
        <v>10460967.97959144</v>
      </c>
      <c r="V105" s="495">
        <f t="shared" si="12"/>
        <v>10460967.97959144</v>
      </c>
      <c r="W105" s="495">
        <f>Con7_Renewal!AN105-Con6_Mitigation!AN105</f>
        <v>0</v>
      </c>
      <c r="X105" s="495">
        <f>IF(E105="Include",Prj1_GrowthLOSCost!AR105,0)</f>
        <v>10460967.97959144</v>
      </c>
      <c r="Y105" s="495">
        <f>('Total project cost for DCs'!AT104+'Total project cost for DCs'!AU104)*-1</f>
        <v>-5335093.6695916345</v>
      </c>
      <c r="Z105" s="495">
        <f t="shared" si="13"/>
        <v>1819778.519184812</v>
      </c>
      <c r="AA105" s="495">
        <f>SUMIFS('LTP_for DC_model'!AG:AG,'LTP_for DC_model'!A:A,B105)+SUMIFS(Beyond_LTP_for_DC_model!AM:AM,Beyond_LTP_for_DC_model!A:A,B105)</f>
        <v>3306095.7908149944</v>
      </c>
    </row>
    <row r="106" spans="1:27" ht="25.5" x14ac:dyDescent="0.25">
      <c r="A106" s="490" t="str">
        <f>"Drury_"&amp;'Total project cost for DCs'!A105</f>
        <v>Drury_65b(i)</v>
      </c>
      <c r="B106" s="490" t="str">
        <f>'Total project cost for DCs'!A105</f>
        <v>65b(i)</v>
      </c>
      <c r="C106" s="491" t="str">
        <f>'Total project cost for DCs'!B105</f>
        <v>New Bremner Rd arterial from Auranga development to Jesmond Rd (excl bridge)</v>
      </c>
      <c r="D106" s="491" t="str">
        <f>'Total project cost for DCs'!C105</f>
        <v>4-lane urban- upgrade 2-lane urban to 4-lane with active modes on both sides, (TDM)</v>
      </c>
      <c r="E106" s="490" t="str">
        <f>'Total project cost for DCs'!D105</f>
        <v>Include</v>
      </c>
      <c r="F106" s="490" t="str">
        <f>'Total project cost for DCs'!E105</f>
        <v>4-lane arterial upgrade</v>
      </c>
      <c r="G106" s="490">
        <f>'Total project cost for DCs'!F105</f>
        <v>2047</v>
      </c>
      <c r="H106" s="494">
        <v>0</v>
      </c>
      <c r="I106" s="495">
        <v>0</v>
      </c>
      <c r="J106" s="495">
        <v>0</v>
      </c>
      <c r="K106" s="495">
        <v>0</v>
      </c>
      <c r="L106" s="495">
        <v>0</v>
      </c>
      <c r="M106" s="495">
        <f>IF($E106="Include",SUMIFS(Lnd8_Mitigation!AS:AS,Lnd8_Mitigation!A:A,$A106),0)</f>
        <v>0</v>
      </c>
      <c r="N106" s="495">
        <f t="shared" si="8"/>
        <v>0</v>
      </c>
      <c r="O106" s="495">
        <f>IF($E106="Include",Con3_ClientCosts!O106,0)</f>
        <v>7231027.0131483972</v>
      </c>
      <c r="P106" s="495">
        <f>IF($E106="Include",Con4_Contigency!K106-Con3_ClientCosts!O106,0)</f>
        <v>3615513.5065741986</v>
      </c>
      <c r="Q106" s="495">
        <f>IF($E106="Include",Con6_EscalatedConst!AP106-Con4_Contigency!K106,0)</f>
        <v>10839114.766164079</v>
      </c>
      <c r="R106" s="495">
        <f t="shared" si="9"/>
        <v>21685655.285886675</v>
      </c>
      <c r="S106" s="495">
        <f>IF($E106="Include",Con6_Mitigation!AN106-Con6_EscalatedConst!AP106,0)</f>
        <v>0</v>
      </c>
      <c r="T106" s="495">
        <f t="shared" si="10"/>
        <v>21685655.285886675</v>
      </c>
      <c r="U106" s="495">
        <f t="shared" si="11"/>
        <v>21685655.285886675</v>
      </c>
      <c r="V106" s="495">
        <f t="shared" si="12"/>
        <v>21685655.285886675</v>
      </c>
      <c r="W106" s="495">
        <f>Con7_Renewal!AN106-Con6_Mitigation!AN106</f>
        <v>0</v>
      </c>
      <c r="X106" s="495">
        <f>IF(E106="Include",Prj1_GrowthLOSCost!AR106,0)</f>
        <v>21685655.285886675</v>
      </c>
      <c r="Y106" s="495">
        <f>('Total project cost for DCs'!AT105+'Total project cost for DCs'!AU105)*-1</f>
        <v>-11059684.195802204</v>
      </c>
      <c r="Z106" s="495">
        <f t="shared" si="13"/>
        <v>3710981.162448287</v>
      </c>
      <c r="AA106" s="495">
        <f>SUMIFS('LTP_for DC_model'!AG:AG,'LTP_for DC_model'!A:A,B106)+SUMIFS(Beyond_LTP_for_DC_model!AM:AM,Beyond_LTP_for_DC_model!A:A,B106)</f>
        <v>6914989.9276361847</v>
      </c>
    </row>
    <row r="107" spans="1:27" ht="25.5" x14ac:dyDescent="0.25">
      <c r="A107" s="490" t="str">
        <f>"Drury_"&amp;'Total project cost for DCs'!A106</f>
        <v>Drury_65b(ii)</v>
      </c>
      <c r="B107" s="490" t="str">
        <f>'Total project cost for DCs'!A106</f>
        <v>65b(ii)</v>
      </c>
      <c r="C107" s="491" t="str">
        <f>'Total project cost for DCs'!B106</f>
        <v>New Bremner Rd arterial from Auranga development to Jesmond Rd (bridge widening)</v>
      </c>
      <c r="D107" s="491" t="str">
        <f>'Total project cost for DCs'!C106</f>
        <v>4-lane urban- upgrade 2-lane urban to 4-lane with active modes on both sides, (TDM)</v>
      </c>
      <c r="E107" s="490" t="str">
        <f>'Total project cost for DCs'!D106</f>
        <v>Include</v>
      </c>
      <c r="F107" s="490" t="str">
        <f>'Total project cost for DCs'!E106</f>
        <v>Major Infrastructure</v>
      </c>
      <c r="G107" s="490">
        <f>'Total project cost for DCs'!F106</f>
        <v>2047</v>
      </c>
      <c r="H107" s="494">
        <v>0</v>
      </c>
      <c r="I107" s="495">
        <v>0</v>
      </c>
      <c r="J107" s="495">
        <v>0</v>
      </c>
      <c r="K107" s="495">
        <v>0</v>
      </c>
      <c r="L107" s="495">
        <v>0</v>
      </c>
      <c r="M107" s="495">
        <f>IF($E107="Include",SUMIFS(Lnd8_Mitigation!AS:AS,Lnd8_Mitigation!A:A,$A107),0)</f>
        <v>0</v>
      </c>
      <c r="N107" s="495">
        <f t="shared" si="8"/>
        <v>0</v>
      </c>
      <c r="O107" s="495">
        <f>IF($E107="Include",Con3_ClientCosts!O107,0)</f>
        <v>1802194.4248154466</v>
      </c>
      <c r="P107" s="495">
        <f>IF($E107="Include",Con4_Contigency!K107-Con3_ClientCosts!O107,0)</f>
        <v>901097.21240772353</v>
      </c>
      <c r="Q107" s="495">
        <f>IF($E107="Include",Con6_EscalatedConst!AP107-Con4_Contigency!K107,0)</f>
        <v>2701440.9109516619</v>
      </c>
      <c r="R107" s="495">
        <f t="shared" si="9"/>
        <v>5404732.548174832</v>
      </c>
      <c r="S107" s="495">
        <f>IF($E107="Include",Con6_Mitigation!AN107-Con6_EscalatedConst!AP107,0)</f>
        <v>0</v>
      </c>
      <c r="T107" s="495">
        <f t="shared" si="10"/>
        <v>5404732.548174832</v>
      </c>
      <c r="U107" s="495">
        <f t="shared" si="11"/>
        <v>5404732.548174832</v>
      </c>
      <c r="V107" s="495">
        <f t="shared" si="12"/>
        <v>5404732.548174832</v>
      </c>
      <c r="W107" s="495">
        <f>Con7_Renewal!AN107-Con6_Mitigation!AN107</f>
        <v>0</v>
      </c>
      <c r="X107" s="495">
        <f>IF(E107="Include",Prj1_GrowthLOSCost!AR107,0)</f>
        <v>5404732.5481748329</v>
      </c>
      <c r="Y107" s="495">
        <f>('Total project cost for DCs'!AT106+'Total project cost for DCs'!AU106)*-1</f>
        <v>-2756413.5995691642</v>
      </c>
      <c r="Z107" s="495">
        <f t="shared" si="13"/>
        <v>924890.68971788185</v>
      </c>
      <c r="AA107" s="495">
        <f>SUMIFS('LTP_for DC_model'!AG:AG,'LTP_for DC_model'!A:A,B107)+SUMIFS(Beyond_LTP_for_DC_model!AM:AM,Beyond_LTP_for_DC_model!A:A,B107)</f>
        <v>1723428.2588877869</v>
      </c>
    </row>
    <row r="108" spans="1:27" ht="25.5" x14ac:dyDescent="0.25">
      <c r="A108" s="490" t="str">
        <f>"Drury_"&amp;'Total project cost for DCs'!A107</f>
        <v>Drury_66</v>
      </c>
      <c r="B108" s="490">
        <f>'Total project cost for DCs'!A107</f>
        <v>66</v>
      </c>
      <c r="C108" s="491" t="str">
        <f>'Total project cost for DCs'!B107</f>
        <v xml:space="preserve">SH22 improvements - west of SH1 interchange  to GSR </v>
      </c>
      <c r="D108" s="491" t="str">
        <f>'Total project cost for DCs'!C107</f>
        <v>4-lane urban- upgrade 2-lane urban to 4-lane with active modes on both sides, (TDM)</v>
      </c>
      <c r="E108" s="490" t="str">
        <f>'Total project cost for DCs'!D107</f>
        <v>Exclude</v>
      </c>
      <c r="F108" s="490" t="str">
        <f>'Total project cost for DCs'!E107</f>
        <v>State Highway</v>
      </c>
      <c r="G108" s="490">
        <f>'Total project cost for DCs'!F107</f>
        <v>2032</v>
      </c>
      <c r="H108" s="494">
        <v>0</v>
      </c>
      <c r="I108" s="495">
        <v>0</v>
      </c>
      <c r="J108" s="495">
        <v>0</v>
      </c>
      <c r="K108" s="495">
        <v>0</v>
      </c>
      <c r="L108" s="495">
        <v>0</v>
      </c>
      <c r="M108" s="495">
        <f>IF($E108="Include",SUMIFS(Lnd8_Mitigation!AS:AS,Lnd8_Mitigation!A:A,$A108),0)</f>
        <v>0</v>
      </c>
      <c r="N108" s="495">
        <f t="shared" si="8"/>
        <v>0</v>
      </c>
      <c r="O108" s="495">
        <f>IF($E108="Include",Con3_ClientCosts!O108,0)</f>
        <v>0</v>
      </c>
      <c r="P108" s="495">
        <f>IF($E108="Include",Con4_Contigency!K108-Con3_ClientCosts!O108,0)</f>
        <v>0</v>
      </c>
      <c r="Q108" s="495">
        <f>IF($E108="Include",Con6_EscalatedConst!AP108-Con4_Contigency!K108,0)</f>
        <v>0</v>
      </c>
      <c r="R108" s="495">
        <f t="shared" si="9"/>
        <v>0</v>
      </c>
      <c r="S108" s="495">
        <f>IF($E108="Include",Con6_Mitigation!AN108-Con6_EscalatedConst!AP108,0)</f>
        <v>0</v>
      </c>
      <c r="T108" s="495">
        <f t="shared" si="10"/>
        <v>0</v>
      </c>
      <c r="U108" s="495">
        <f t="shared" si="11"/>
        <v>0</v>
      </c>
      <c r="V108" s="495">
        <f t="shared" si="12"/>
        <v>0</v>
      </c>
      <c r="W108" s="495">
        <f>Con7_Renewal!AN108-Con6_Mitigation!AN108</f>
        <v>0</v>
      </c>
      <c r="X108" s="495">
        <f>IF(E108="Include",Prj1_GrowthLOSCost!AR108,0)</f>
        <v>0</v>
      </c>
      <c r="Y108" s="495">
        <f>('Total project cost for DCs'!AT107+'Total project cost for DCs'!AU107)*-1</f>
        <v>0</v>
      </c>
      <c r="Z108" s="495">
        <f t="shared" si="13"/>
        <v>0</v>
      </c>
      <c r="AA108" s="495">
        <f>SUMIFS('LTP_for DC_model'!AG:AG,'LTP_for DC_model'!A:A,B108)+SUMIFS(Beyond_LTP_for_DC_model!AM:AM,Beyond_LTP_for_DC_model!A:A,B108)</f>
        <v>0</v>
      </c>
    </row>
    <row r="109" spans="1:27" x14ac:dyDescent="0.25">
      <c r="A109" s="490" t="str">
        <f>"Drury_"&amp;'Total project cost for DCs'!A108</f>
        <v>Drury_67</v>
      </c>
      <c r="B109" s="490">
        <f>'Total project cost for DCs'!A108</f>
        <v>67</v>
      </c>
      <c r="C109" s="491" t="str">
        <f>'Total project cost for DCs'!B108</f>
        <v>Active Mode Corridor Drury Central to GSR</v>
      </c>
      <c r="D109" s="491">
        <f>'Total project cost for DCs'!C108</f>
        <v>0</v>
      </c>
      <c r="E109" s="490" t="str">
        <f>'Total project cost for DCs'!D108</f>
        <v>Include</v>
      </c>
      <c r="F109" s="490" t="str">
        <f>'Total project cost for DCs'!E108</f>
        <v>Major Infrastructure</v>
      </c>
      <c r="G109" s="490">
        <f>'Total project cost for DCs'!F108</f>
        <v>2037</v>
      </c>
      <c r="H109" s="494">
        <v>4980291.07493087</v>
      </c>
      <c r="I109" s="495">
        <v>1494087.3224792609</v>
      </c>
      <c r="J109" s="495">
        <v>16810185.600000001</v>
      </c>
      <c r="K109" s="495">
        <v>24219009.084016714</v>
      </c>
      <c r="L109" s="495">
        <v>47503573.081426851</v>
      </c>
      <c r="M109" s="495">
        <f>IF($E109="Include",SUMIFS(Lnd8_Mitigation!AS:AS,Lnd8_Mitigation!A:A,$A109),0)</f>
        <v>0</v>
      </c>
      <c r="N109" s="495">
        <f t="shared" si="8"/>
        <v>47503573.081426851</v>
      </c>
      <c r="O109" s="495">
        <f>IF($E109="Include",Con3_ClientCosts!O109,0)</f>
        <v>24741370.079426978</v>
      </c>
      <c r="P109" s="495">
        <f>IF($E109="Include",Con4_Contigency!K109-Con3_ClientCosts!O109,0)</f>
        <v>12370685.039713491</v>
      </c>
      <c r="Q109" s="495">
        <f>IF($E109="Include",Con6_EscalatedConst!AP109-Con4_Contigency!K109,0)</f>
        <v>17565571.964962207</v>
      </c>
      <c r="R109" s="495">
        <f t="shared" si="9"/>
        <v>54677627.084102675</v>
      </c>
      <c r="S109" s="495">
        <f>IF($E109="Include",Con6_Mitigation!AN109-Con6_EscalatedConst!AP109,0)</f>
        <v>0</v>
      </c>
      <c r="T109" s="495">
        <f t="shared" si="10"/>
        <v>54677627.084102675</v>
      </c>
      <c r="U109" s="495">
        <f t="shared" si="11"/>
        <v>102181200.16552952</v>
      </c>
      <c r="V109" s="495">
        <f t="shared" si="12"/>
        <v>102181200.16552952</v>
      </c>
      <c r="W109" s="495">
        <f>Con7_Renewal!AN109-Con6_Mitigation!AN109</f>
        <v>0</v>
      </c>
      <c r="X109" s="495">
        <f>IF(E109="Include",Prj1_GrowthLOSCost!AR109,0)</f>
        <v>102181201.1971266</v>
      </c>
      <c r="Y109" s="495">
        <f>('Total project cost for DCs'!AT108+'Total project cost for DCs'!AU108)*-1</f>
        <v>-52112412.084420055</v>
      </c>
      <c r="Z109" s="495">
        <f t="shared" si="13"/>
        <v>18669655.850265652</v>
      </c>
      <c r="AA109" s="495">
        <f>SUMIFS('LTP_for DC_model'!AG:AG,'LTP_for DC_model'!A:A,B109)+SUMIFS(Beyond_LTP_for_DC_model!AM:AM,Beyond_LTP_for_DC_model!A:A,B109)</f>
        <v>31399133.26244089</v>
      </c>
    </row>
    <row r="110" spans="1:27" x14ac:dyDescent="0.25">
      <c r="A110" s="490" t="str">
        <f>"Drury_"&amp;'Total project cost for DCs'!A109</f>
        <v>Drury_68</v>
      </c>
      <c r="B110" s="490">
        <f>'Total project cost for DCs'!A109</f>
        <v>68</v>
      </c>
      <c r="C110" s="491" t="str">
        <f>'Total project cost for DCs'!B109</f>
        <v>Active Mode Corridor GSR to Drury West</v>
      </c>
      <c r="D110" s="491">
        <f>'Total project cost for DCs'!C109</f>
        <v>0</v>
      </c>
      <c r="E110" s="490" t="str">
        <f>'Total project cost for DCs'!D109</f>
        <v>Include</v>
      </c>
      <c r="F110" s="490" t="str">
        <f>'Total project cost for DCs'!E109</f>
        <v>Major Infrastructure</v>
      </c>
      <c r="G110" s="490">
        <f>'Total project cost for DCs'!F109</f>
        <v>2037</v>
      </c>
      <c r="H110" s="494">
        <v>12860615.122347327</v>
      </c>
      <c r="I110" s="495">
        <v>3858184.536704198</v>
      </c>
      <c r="J110" s="495">
        <v>22777504.420675747</v>
      </c>
      <c r="K110" s="495">
        <v>41031152.665923424</v>
      </c>
      <c r="L110" s="495">
        <v>80527456.745650724</v>
      </c>
      <c r="M110" s="495">
        <f>IF($E110="Include",SUMIFS(Lnd8_Mitigation!AS:AS,Lnd8_Mitigation!A:A,$A110),0)</f>
        <v>0</v>
      </c>
      <c r="N110" s="495">
        <f t="shared" si="8"/>
        <v>80527456.745650724</v>
      </c>
      <c r="O110" s="495">
        <f>IF($E110="Include",Con3_ClientCosts!O110,0)</f>
        <v>15236566.443906531</v>
      </c>
      <c r="P110" s="495">
        <f>IF($E110="Include",Con4_Contigency!K110-Con3_ClientCosts!O110,0)</f>
        <v>7618283.2219532654</v>
      </c>
      <c r="Q110" s="495">
        <f>IF($E110="Include",Con6_EscalatedConst!AP110-Con4_Contigency!K110,0)</f>
        <v>10817469.02092202</v>
      </c>
      <c r="R110" s="495">
        <f t="shared" si="9"/>
        <v>33672318.686781816</v>
      </c>
      <c r="S110" s="495">
        <f>IF($E110="Include",Con6_Mitigation!AN110-Con6_EscalatedConst!AP110,0)</f>
        <v>0</v>
      </c>
      <c r="T110" s="495">
        <f t="shared" si="10"/>
        <v>33672318.686781816</v>
      </c>
      <c r="U110" s="495">
        <f t="shared" si="11"/>
        <v>114199775.43243253</v>
      </c>
      <c r="V110" s="495">
        <f t="shared" si="12"/>
        <v>114199775.43243253</v>
      </c>
      <c r="W110" s="495">
        <f>Con7_Renewal!AN110-Con6_Mitigation!AN110</f>
        <v>0</v>
      </c>
      <c r="X110" s="495">
        <f>IF(E110="Include",Prj1_GrowthLOSCost!AR110,0)</f>
        <v>114199776.63596246</v>
      </c>
      <c r="Y110" s="495">
        <f>('Total project cost for DCs'!AT109+'Total project cost for DCs'!AU109)*-1</f>
        <v>-58241885.470540598</v>
      </c>
      <c r="Z110" s="495">
        <f t="shared" si="13"/>
        <v>22204473.057628453</v>
      </c>
      <c r="AA110" s="495">
        <f>SUMIFS('LTP_for DC_model'!AG:AG,'LTP_for DC_model'!A:A,B110)+SUMIFS(Beyond_LTP_for_DC_model!AM:AM,Beyond_LTP_for_DC_model!A:A,B110)</f>
        <v>33753418.107793406</v>
      </c>
    </row>
    <row r="111" spans="1:27" ht="25.5" x14ac:dyDescent="0.25">
      <c r="A111" s="490" t="str">
        <f>"Drury_"&amp;'Total project cost for DCs'!A110</f>
        <v>Drury_69</v>
      </c>
      <c r="B111" s="490">
        <f>'Total project cost for DCs'!A110</f>
        <v>69</v>
      </c>
      <c r="C111" s="491" t="str">
        <f>'Total project cost for DCs'!B110</f>
        <v>walk/cycle bridges on Quarry Road bridge (oiver SH1)</v>
      </c>
      <c r="D111" s="491" t="str">
        <f>'Total project cost for DCs'!C110</f>
        <v>New cycle bridge 5m wide, 90m long, approach lengths 200m total for both sides. No property required</v>
      </c>
      <c r="E111" s="490" t="str">
        <f>'Total project cost for DCs'!D110</f>
        <v>Include</v>
      </c>
      <c r="F111" s="490" t="str">
        <f>'Total project cost for DCs'!E110</f>
        <v>New Collector (AT)</v>
      </c>
      <c r="G111" s="490">
        <f>'Total project cost for DCs'!F110</f>
        <v>2035</v>
      </c>
      <c r="H111" s="494">
        <v>0</v>
      </c>
      <c r="I111" s="495">
        <v>0</v>
      </c>
      <c r="J111" s="495">
        <v>0</v>
      </c>
      <c r="K111" s="495">
        <v>0</v>
      </c>
      <c r="L111" s="495">
        <v>0</v>
      </c>
      <c r="M111" s="495">
        <f>IF($E111="Include",SUMIFS(Lnd8_Mitigation!AS:AS,Lnd8_Mitigation!A:A,$A111),0)</f>
        <v>0</v>
      </c>
      <c r="N111" s="495">
        <f t="shared" si="8"/>
        <v>0</v>
      </c>
      <c r="O111" s="495">
        <f>IF($E111="Include",Con3_ClientCosts!O111,0)</f>
        <v>4222591.7232560972</v>
      </c>
      <c r="P111" s="495">
        <f>IF($E111="Include",Con4_Contigency!K111-Con3_ClientCosts!O111,0)</f>
        <v>2111295.8616280491</v>
      </c>
      <c r="Q111" s="495">
        <f>IF($E111="Include",Con6_EscalatedConst!AP111-Con4_Contigency!K111,0)</f>
        <v>2445165.4922297671</v>
      </c>
      <c r="R111" s="495">
        <f t="shared" si="9"/>
        <v>8779053.0771139134</v>
      </c>
      <c r="S111" s="495">
        <f>IF($E111="Include",Con6_Mitigation!AN111-Con6_EscalatedConst!AP111,0)</f>
        <v>0</v>
      </c>
      <c r="T111" s="495">
        <f t="shared" si="10"/>
        <v>8779053.0771139134</v>
      </c>
      <c r="U111" s="495">
        <f t="shared" si="11"/>
        <v>8779053.0771139134</v>
      </c>
      <c r="V111" s="495">
        <f t="shared" si="12"/>
        <v>8779053.0771139134</v>
      </c>
      <c r="W111" s="495">
        <f>Con7_Renewal!AN111-Con6_Mitigation!AN111</f>
        <v>0</v>
      </c>
      <c r="X111" s="495">
        <f>IF(E111="Include",Prj1_GrowthLOSCost!AR111,0)</f>
        <v>8779053.0771139115</v>
      </c>
      <c r="Y111" s="495">
        <f>('Total project cost for DCs'!AT110+'Total project cost for DCs'!AU110)*-1</f>
        <v>0</v>
      </c>
      <c r="Z111" s="495">
        <f t="shared" si="13"/>
        <v>686765.03387312032</v>
      </c>
      <c r="AA111" s="495">
        <f>SUMIFS('LTP_for DC_model'!AG:AG,'LTP_for DC_model'!A:A,B111)+SUMIFS(Beyond_LTP_for_DC_model!AM:AM,Beyond_LTP_for_DC_model!A:A,B111)</f>
        <v>8092288.0432407912</v>
      </c>
    </row>
    <row r="112" spans="1:27" ht="25.5" x14ac:dyDescent="0.25">
      <c r="A112" s="490" t="str">
        <f>"Drury_"&amp;'Total project cost for DCs'!A111</f>
        <v>Drury_70</v>
      </c>
      <c r="B112" s="490">
        <f>'Total project cost for DCs'!A111</f>
        <v>70</v>
      </c>
      <c r="C112" s="491" t="str">
        <f>'Total project cost for DCs'!B111</f>
        <v>walk/cycle bridges on GSR Road bridge over the rail corridor</v>
      </c>
      <c r="D112" s="491" t="str">
        <f>'Total project cost for DCs'!C111</f>
        <v>New cycle bridge 5m wide, 80m long, approach lengths 270m total for both sides. No property required</v>
      </c>
      <c r="E112" s="490" t="str">
        <f>'Total project cost for DCs'!D111</f>
        <v>Include</v>
      </c>
      <c r="F112" s="490" t="str">
        <f>'Total project cost for DCs'!E111</f>
        <v>Major Infrastructure</v>
      </c>
      <c r="G112" s="490">
        <f>'Total project cost for DCs'!F111</f>
        <v>2031</v>
      </c>
      <c r="H112" s="494">
        <v>1236.9627644124635</v>
      </c>
      <c r="I112" s="495">
        <v>371.08882932373905</v>
      </c>
      <c r="J112" s="495">
        <v>500.5</v>
      </c>
      <c r="K112" s="495">
        <v>980.52546326646416</v>
      </c>
      <c r="L112" s="495">
        <v>3089.0770570026666</v>
      </c>
      <c r="M112" s="495">
        <f>IF($E112="Include",SUMIFS(Lnd8_Mitigation!AS:AS,Lnd8_Mitigation!A:A,$A112),0)</f>
        <v>0</v>
      </c>
      <c r="N112" s="495">
        <f t="shared" si="8"/>
        <v>3089.0770570026666</v>
      </c>
      <c r="O112" s="495">
        <f>IF($E112="Include",Con3_ClientCosts!O112,0)</f>
        <v>3825206.5451165298</v>
      </c>
      <c r="P112" s="495">
        <f>IF($E112="Include",Con4_Contigency!K112-Con3_ClientCosts!O112,0)</f>
        <v>1912603.2725582654</v>
      </c>
      <c r="Q112" s="495">
        <f>IF($E112="Include",Con6_EscalatedConst!AP112-Con4_Contigency!K112,0)</f>
        <v>1300831.1296893749</v>
      </c>
      <c r="R112" s="495">
        <f t="shared" si="9"/>
        <v>7038640.9473641701</v>
      </c>
      <c r="S112" s="495">
        <f>IF($E112="Include",Con6_Mitigation!AN112-Con6_EscalatedConst!AP112,0)</f>
        <v>0</v>
      </c>
      <c r="T112" s="495">
        <f t="shared" si="10"/>
        <v>7038640.9473641701</v>
      </c>
      <c r="U112" s="495">
        <f t="shared" si="11"/>
        <v>7041730.0244211731</v>
      </c>
      <c r="V112" s="495">
        <f t="shared" si="12"/>
        <v>7041730.0244211731</v>
      </c>
      <c r="W112" s="495">
        <f>Con7_Renewal!AN112-Con6_Mitigation!AN112</f>
        <v>0</v>
      </c>
      <c r="X112" s="495">
        <f>IF(E112="Include",Prj1_GrowthLOSCost!AR112,0)</f>
        <v>7040479.5616874406</v>
      </c>
      <c r="Y112" s="495">
        <f>('Total project cost for DCs'!AT111+'Total project cost for DCs'!AU111)*-1</f>
        <v>-3590644.5764605948</v>
      </c>
      <c r="Z112" s="495">
        <f t="shared" si="13"/>
        <v>692331.29699446307</v>
      </c>
      <c r="AA112" s="495">
        <f>SUMIFS('LTP_for DC_model'!AG:AG,'LTP_for DC_model'!A:A,B112)+SUMIFS(Beyond_LTP_for_DC_model!AM:AM,Beyond_LTP_for_DC_model!A:A,B112)</f>
        <v>2757503.6882323828</v>
      </c>
    </row>
    <row r="114" spans="8:27" ht="15.75" thickBot="1" x14ac:dyDescent="0.3">
      <c r="H114" s="497">
        <f>SUM(H5:H112)</f>
        <v>113219775.71207274</v>
      </c>
      <c r="I114" s="497">
        <f t="shared" ref="I114:AA114" si="14">SUM(I5:I112)</f>
        <v>33965932.713621818</v>
      </c>
      <c r="J114" s="497">
        <f t="shared" si="14"/>
        <v>221856181.38960794</v>
      </c>
      <c r="K114" s="497">
        <f t="shared" si="14"/>
        <v>632482053.6022898</v>
      </c>
      <c r="L114" s="497">
        <f t="shared" si="14"/>
        <v>1001523943.4175924</v>
      </c>
      <c r="M114" s="497">
        <f t="shared" si="14"/>
        <v>-352168634.08958632</v>
      </c>
      <c r="N114" s="497">
        <f t="shared" si="14"/>
        <v>649355309.32800603</v>
      </c>
      <c r="O114" s="497">
        <f t="shared" si="14"/>
        <v>678113286.88223207</v>
      </c>
      <c r="P114" s="497">
        <f t="shared" si="14"/>
        <v>339056643.44111603</v>
      </c>
      <c r="Q114" s="497">
        <f t="shared" si="14"/>
        <v>633634978.23476636</v>
      </c>
      <c r="R114" s="497">
        <f t="shared" si="14"/>
        <v>1650804908.5581143</v>
      </c>
      <c r="S114" s="497">
        <f t="shared" si="14"/>
        <v>-574225058.75882435</v>
      </c>
      <c r="T114" s="497">
        <f t="shared" si="14"/>
        <v>1076579849.7992897</v>
      </c>
      <c r="U114" s="497">
        <f t="shared" si="14"/>
        <v>2652328851.9757071</v>
      </c>
      <c r="V114" s="497">
        <f t="shared" si="14"/>
        <v>1725935159.1272957</v>
      </c>
      <c r="W114" s="497">
        <f>SUM(W5:W112)</f>
        <v>-7291201.6789497053</v>
      </c>
      <c r="X114" s="497">
        <f t="shared" si="14"/>
        <v>1718582614.1797948</v>
      </c>
      <c r="Y114" s="497">
        <f t="shared" si="14"/>
        <v>-734797398.08478844</v>
      </c>
      <c r="Z114" s="497">
        <f t="shared" si="14"/>
        <v>253152998.17836118</v>
      </c>
      <c r="AA114" s="497">
        <f t="shared" si="14"/>
        <v>730632217.91664505</v>
      </c>
    </row>
    <row r="115" spans="8:27" x14ac:dyDescent="0.25">
      <c r="X115" s="496"/>
    </row>
    <row r="116" spans="8:27" x14ac:dyDescent="0.25">
      <c r="X116" s="496"/>
      <c r="AA116" s="496"/>
    </row>
    <row r="117" spans="8:27" x14ac:dyDescent="0.25">
      <c r="AA117" s="496"/>
    </row>
  </sheetData>
  <autoFilter ref="A4:AC112" xr:uid="{C7F1A56D-B4E3-4610-A3E9-8F9E174B2838}"/>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3A9AC-EF25-4F4A-B2BF-BB7A9103F692}">
  <sheetPr>
    <tabColor theme="9"/>
  </sheetPr>
  <dimension ref="A1:L38"/>
  <sheetViews>
    <sheetView workbookViewId="0">
      <selection activeCell="C15" sqref="C15"/>
    </sheetView>
  </sheetViews>
  <sheetFormatPr defaultRowHeight="15" x14ac:dyDescent="0.25"/>
  <cols>
    <col min="1" max="1" width="33.140625" customWidth="1"/>
    <col min="2" max="2" width="29.5703125" customWidth="1"/>
    <col min="3" max="3" width="18.28515625" style="2" bestFit="1" customWidth="1"/>
    <col min="4" max="4" width="15.42578125" customWidth="1"/>
    <col min="5" max="7" width="18.140625" customWidth="1"/>
    <col min="8" max="8" width="114.7109375" customWidth="1"/>
    <col min="9" max="9" width="40.28515625" customWidth="1"/>
  </cols>
  <sheetData>
    <row r="1" spans="1:10" ht="18.75" x14ac:dyDescent="0.3">
      <c r="A1" s="1" t="s">
        <v>0</v>
      </c>
      <c r="B1" s="1"/>
      <c r="E1" s="2"/>
      <c r="F1" s="2"/>
      <c r="G1" s="2"/>
    </row>
    <row r="2" spans="1:10" ht="18.75" x14ac:dyDescent="0.3">
      <c r="A2" s="1"/>
      <c r="B2" s="1"/>
      <c r="E2" s="2"/>
      <c r="F2" s="2"/>
      <c r="G2" s="2"/>
    </row>
    <row r="3" spans="1:10" x14ac:dyDescent="0.25">
      <c r="A3" s="514" t="s">
        <v>1</v>
      </c>
      <c r="B3" s="514"/>
      <c r="C3" s="514"/>
      <c r="D3" s="514"/>
      <c r="E3" s="514"/>
      <c r="F3" s="21"/>
      <c r="G3" s="21"/>
    </row>
    <row r="4" spans="1:10" x14ac:dyDescent="0.25">
      <c r="A4" t="s">
        <v>2</v>
      </c>
      <c r="E4" s="2"/>
      <c r="F4" s="2"/>
      <c r="G4" s="2"/>
    </row>
    <row r="5" spans="1:10" x14ac:dyDescent="0.25">
      <c r="A5" s="515" t="s">
        <v>3</v>
      </c>
      <c r="B5" s="515"/>
      <c r="C5" s="515"/>
      <c r="D5" s="515"/>
      <c r="E5" s="515"/>
      <c r="F5" s="3"/>
      <c r="G5" s="3"/>
    </row>
    <row r="7" spans="1:10" ht="45" x14ac:dyDescent="0.25">
      <c r="A7" t="s">
        <v>662</v>
      </c>
      <c r="B7" t="s">
        <v>6</v>
      </c>
      <c r="C7" s="2" t="s">
        <v>7</v>
      </c>
      <c r="D7" t="s">
        <v>54</v>
      </c>
      <c r="E7" t="s">
        <v>56</v>
      </c>
      <c r="F7" s="29" t="s">
        <v>89</v>
      </c>
      <c r="G7" t="s">
        <v>57</v>
      </c>
      <c r="H7" s="516" t="s">
        <v>4</v>
      </c>
      <c r="I7" s="516"/>
      <c r="J7" s="516"/>
    </row>
    <row r="8" spans="1:10" x14ac:dyDescent="0.25">
      <c r="A8" s="481" t="s">
        <v>935</v>
      </c>
      <c r="B8" s="481"/>
      <c r="C8" s="55"/>
      <c r="D8" s="481"/>
      <c r="E8" s="481"/>
      <c r="F8" s="245">
        <v>2024</v>
      </c>
      <c r="G8" s="481"/>
    </row>
    <row r="9" spans="1:10" ht="30" x14ac:dyDescent="0.25">
      <c r="A9" s="4" t="s">
        <v>59</v>
      </c>
      <c r="B9" s="5" t="s">
        <v>5</v>
      </c>
      <c r="C9" s="50" t="s">
        <v>55</v>
      </c>
      <c r="D9" s="24">
        <v>7.0000000000000007E-2</v>
      </c>
      <c r="E9" s="26">
        <v>44995</v>
      </c>
      <c r="F9" s="25">
        <f>D9</f>
        <v>7.0000000000000007E-2</v>
      </c>
      <c r="G9" s="27" t="s">
        <v>60</v>
      </c>
      <c r="H9" s="22" t="s">
        <v>58</v>
      </c>
    </row>
    <row r="10" spans="1:10" ht="60" x14ac:dyDescent="0.25">
      <c r="A10" s="4" t="s">
        <v>59</v>
      </c>
      <c r="B10" s="22" t="s">
        <v>8</v>
      </c>
      <c r="C10" s="50" t="s">
        <v>9</v>
      </c>
      <c r="D10" s="24">
        <v>0.3</v>
      </c>
      <c r="E10" s="26">
        <v>44995</v>
      </c>
      <c r="F10" s="25">
        <f t="shared" ref="F10:F11" si="0">D10</f>
        <v>0.3</v>
      </c>
      <c r="G10" s="27" t="s">
        <v>61</v>
      </c>
      <c r="H10" s="8" t="s">
        <v>11</v>
      </c>
    </row>
    <row r="11" spans="1:10" ht="45" x14ac:dyDescent="0.25">
      <c r="A11" s="4" t="s">
        <v>59</v>
      </c>
      <c r="B11" s="22" t="s">
        <v>12</v>
      </c>
      <c r="C11" s="50" t="s">
        <v>13</v>
      </c>
      <c r="D11" s="24">
        <v>0</v>
      </c>
      <c r="E11" s="26">
        <v>44995</v>
      </c>
      <c r="F11" s="25">
        <f t="shared" si="0"/>
        <v>0</v>
      </c>
      <c r="G11" s="27" t="s">
        <v>61</v>
      </c>
      <c r="H11" s="305"/>
    </row>
    <row r="12" spans="1:10" ht="30" x14ac:dyDescent="0.25">
      <c r="A12" s="34" t="s">
        <v>62</v>
      </c>
      <c r="B12" s="30" t="s">
        <v>70</v>
      </c>
      <c r="C12" s="30" t="s">
        <v>63</v>
      </c>
      <c r="D12" s="32">
        <v>80000</v>
      </c>
      <c r="E12" s="31">
        <v>2020</v>
      </c>
      <c r="F12" s="74">
        <f>D12*'I2 Escalation factors'!$G$12</f>
        <v>102138.55453707521</v>
      </c>
      <c r="G12" s="30" t="s">
        <v>69</v>
      </c>
      <c r="H12" s="517" t="s">
        <v>72</v>
      </c>
      <c r="I12" s="35"/>
    </row>
    <row r="13" spans="1:10" ht="30" x14ac:dyDescent="0.25">
      <c r="A13" s="34" t="s">
        <v>62</v>
      </c>
      <c r="B13" s="30" t="s">
        <v>71</v>
      </c>
      <c r="C13" s="30" t="s">
        <v>64</v>
      </c>
      <c r="D13" s="32">
        <v>110000</v>
      </c>
      <c r="E13" s="31">
        <v>2020</v>
      </c>
      <c r="F13" s="74">
        <f>D13*'I2 Escalation factors'!$G$12</f>
        <v>140440.51248847839</v>
      </c>
      <c r="G13" s="30" t="s">
        <v>69</v>
      </c>
      <c r="H13" s="509"/>
      <c r="I13" s="36"/>
    </row>
    <row r="14" spans="1:10" ht="30" x14ac:dyDescent="0.25">
      <c r="A14" s="34" t="s">
        <v>62</v>
      </c>
      <c r="B14" s="30" t="s">
        <v>70</v>
      </c>
      <c r="C14" s="30" t="s">
        <v>65</v>
      </c>
      <c r="D14" s="32">
        <v>22000</v>
      </c>
      <c r="E14" s="31">
        <v>2020</v>
      </c>
      <c r="F14" s="74">
        <f>D14*'I2 Escalation factors'!$G$12</f>
        <v>28088.10249769568</v>
      </c>
      <c r="G14" s="30" t="s">
        <v>69</v>
      </c>
      <c r="H14" s="509"/>
      <c r="I14" s="37"/>
    </row>
    <row r="15" spans="1:10" ht="75" x14ac:dyDescent="0.25">
      <c r="A15" s="34" t="s">
        <v>62</v>
      </c>
      <c r="B15" s="30" t="s">
        <v>66</v>
      </c>
      <c r="C15" s="30" t="s">
        <v>67</v>
      </c>
      <c r="D15" s="33">
        <v>0.1</v>
      </c>
      <c r="E15" s="31">
        <v>2020</v>
      </c>
      <c r="F15" s="40">
        <f>D15</f>
        <v>0.1</v>
      </c>
      <c r="G15" s="30" t="s">
        <v>18</v>
      </c>
      <c r="H15" s="509"/>
    </row>
    <row r="16" spans="1:10" ht="75" x14ac:dyDescent="0.25">
      <c r="A16" s="34" t="s">
        <v>62</v>
      </c>
      <c r="B16" s="30" t="s">
        <v>66</v>
      </c>
      <c r="C16" s="30" t="s">
        <v>68</v>
      </c>
      <c r="D16" s="32">
        <v>25000</v>
      </c>
      <c r="E16" s="31">
        <v>2020</v>
      </c>
      <c r="F16" s="41">
        <f>D16</f>
        <v>25000</v>
      </c>
      <c r="G16" s="30" t="s">
        <v>18</v>
      </c>
      <c r="H16" s="509"/>
    </row>
    <row r="17" spans="1:9" ht="30" x14ac:dyDescent="0.25">
      <c r="A17" s="34" t="s">
        <v>62</v>
      </c>
      <c r="B17" s="30" t="s">
        <v>66</v>
      </c>
      <c r="C17" s="272" t="s">
        <v>63</v>
      </c>
      <c r="D17" s="273">
        <v>45000</v>
      </c>
      <c r="E17" s="31">
        <v>2020</v>
      </c>
      <c r="F17" s="274">
        <f>D17</f>
        <v>45000</v>
      </c>
      <c r="G17" s="275"/>
      <c r="H17" s="255"/>
    </row>
    <row r="18" spans="1:9" ht="45" x14ac:dyDescent="0.25">
      <c r="A18" s="39" t="s">
        <v>74</v>
      </c>
      <c r="B18" s="7" t="s">
        <v>73</v>
      </c>
      <c r="C18" s="7" t="s">
        <v>15</v>
      </c>
      <c r="D18" s="38">
        <v>0.3</v>
      </c>
      <c r="E18" s="7">
        <v>2020</v>
      </c>
      <c r="F18" s="40">
        <f>D18</f>
        <v>0.3</v>
      </c>
      <c r="G18" s="42" t="s">
        <v>61</v>
      </c>
      <c r="H18" s="509" t="s">
        <v>75</v>
      </c>
    </row>
    <row r="19" spans="1:9" ht="45" x14ac:dyDescent="0.25">
      <c r="A19" s="39" t="s">
        <v>74</v>
      </c>
      <c r="B19" s="7" t="s">
        <v>73</v>
      </c>
      <c r="C19" s="7" t="s">
        <v>16</v>
      </c>
      <c r="D19" s="38">
        <v>0.2</v>
      </c>
      <c r="E19" s="7">
        <v>2020</v>
      </c>
      <c r="F19" s="40">
        <f t="shared" ref="F19:F22" si="1">D19</f>
        <v>0.2</v>
      </c>
      <c r="G19" s="42" t="s">
        <v>61</v>
      </c>
      <c r="H19" s="509"/>
    </row>
    <row r="20" spans="1:9" ht="45" x14ac:dyDescent="0.25">
      <c r="A20" s="39" t="s">
        <v>74</v>
      </c>
      <c r="B20" s="7" t="s">
        <v>73</v>
      </c>
      <c r="C20" s="7" t="s">
        <v>17</v>
      </c>
      <c r="D20" s="38">
        <v>0.1</v>
      </c>
      <c r="E20" s="7">
        <v>2020</v>
      </c>
      <c r="F20" s="40">
        <f t="shared" si="1"/>
        <v>0.1</v>
      </c>
      <c r="G20" s="42" t="s">
        <v>61</v>
      </c>
      <c r="H20" s="509"/>
    </row>
    <row r="21" spans="1:9" ht="45" x14ac:dyDescent="0.25">
      <c r="A21" s="39" t="s">
        <v>74</v>
      </c>
      <c r="B21" s="7" t="s">
        <v>73</v>
      </c>
      <c r="C21" s="7" t="s">
        <v>18</v>
      </c>
      <c r="D21" s="38">
        <v>0</v>
      </c>
      <c r="E21" s="7">
        <v>2020</v>
      </c>
      <c r="F21" s="40">
        <f t="shared" si="1"/>
        <v>0</v>
      </c>
      <c r="G21" s="42" t="s">
        <v>61</v>
      </c>
      <c r="H21" s="509"/>
    </row>
    <row r="22" spans="1:9" ht="45" x14ac:dyDescent="0.25">
      <c r="A22" s="39" t="s">
        <v>74</v>
      </c>
      <c r="B22" s="7" t="s">
        <v>73</v>
      </c>
      <c r="C22" s="7" t="s">
        <v>19</v>
      </c>
      <c r="D22" s="38">
        <f>D19</f>
        <v>0.2</v>
      </c>
      <c r="E22" s="7">
        <v>2020</v>
      </c>
      <c r="F22" s="40">
        <f t="shared" si="1"/>
        <v>0.2</v>
      </c>
      <c r="G22" s="42" t="s">
        <v>61</v>
      </c>
      <c r="H22" s="509"/>
    </row>
    <row r="23" spans="1:9" ht="60" x14ac:dyDescent="0.25">
      <c r="A23" s="47" t="s">
        <v>76</v>
      </c>
      <c r="B23" s="48" t="s">
        <v>20</v>
      </c>
      <c r="C23" s="49">
        <v>2</v>
      </c>
      <c r="D23" s="48"/>
      <c r="E23" s="48"/>
      <c r="F23" s="28">
        <f>C23</f>
        <v>2</v>
      </c>
      <c r="G23" s="48"/>
      <c r="H23" s="49" t="s">
        <v>21</v>
      </c>
    </row>
    <row r="24" spans="1:9" ht="30" x14ac:dyDescent="0.25">
      <c r="A24" s="47" t="s">
        <v>76</v>
      </c>
      <c r="B24" s="49" t="s">
        <v>22</v>
      </c>
      <c r="C24" s="49">
        <v>1</v>
      </c>
      <c r="D24" s="49"/>
      <c r="E24" s="49"/>
      <c r="F24" s="28">
        <f t="shared" ref="F24:F25" si="2">C24</f>
        <v>1</v>
      </c>
      <c r="G24" s="49"/>
      <c r="H24" s="49" t="s">
        <v>23</v>
      </c>
    </row>
    <row r="25" spans="1:9" ht="30" x14ac:dyDescent="0.25">
      <c r="A25" s="47" t="s">
        <v>76</v>
      </c>
      <c r="B25" s="49" t="s">
        <v>24</v>
      </c>
      <c r="C25" s="49">
        <v>0</v>
      </c>
      <c r="D25" s="49"/>
      <c r="E25" s="49"/>
      <c r="F25" s="28">
        <f t="shared" si="2"/>
        <v>0</v>
      </c>
      <c r="G25" s="49"/>
      <c r="H25" s="49"/>
    </row>
    <row r="26" spans="1:9" ht="60" x14ac:dyDescent="0.25">
      <c r="A26" s="45" t="s">
        <v>25</v>
      </c>
      <c r="B26" s="15" t="s">
        <v>33</v>
      </c>
      <c r="C26" s="17" t="s">
        <v>10</v>
      </c>
      <c r="D26" s="16">
        <v>0.06</v>
      </c>
      <c r="E26" s="15">
        <v>2024</v>
      </c>
      <c r="F26" s="40">
        <f>D26</f>
        <v>0.06</v>
      </c>
      <c r="G26" s="17" t="s">
        <v>77</v>
      </c>
      <c r="H26" s="17" t="s">
        <v>34</v>
      </c>
      <c r="I26" s="18" t="s">
        <v>35</v>
      </c>
    </row>
    <row r="27" spans="1:9" ht="30" customHeight="1" x14ac:dyDescent="0.25">
      <c r="A27" s="44" t="s">
        <v>25</v>
      </c>
      <c r="B27" s="19" t="s">
        <v>26</v>
      </c>
      <c r="C27" s="19" t="s">
        <v>27</v>
      </c>
      <c r="D27" s="14">
        <v>0</v>
      </c>
      <c r="E27" s="19">
        <v>2024</v>
      </c>
      <c r="F27" s="40">
        <f>D27</f>
        <v>0</v>
      </c>
      <c r="G27" s="19" t="s">
        <v>77</v>
      </c>
      <c r="H27" s="510" t="s">
        <v>28</v>
      </c>
      <c r="I27" s="512" t="s">
        <v>29</v>
      </c>
    </row>
    <row r="28" spans="1:9" ht="45" x14ac:dyDescent="0.25">
      <c r="A28" s="43" t="s">
        <v>25</v>
      </c>
      <c r="B28" s="12" t="s">
        <v>26</v>
      </c>
      <c r="C28" s="19" t="s">
        <v>30</v>
      </c>
      <c r="D28" s="13">
        <v>0.02</v>
      </c>
      <c r="E28" s="12">
        <v>2024</v>
      </c>
      <c r="F28" s="40">
        <f t="shared" ref="F28:F33" si="3">D28</f>
        <v>0.02</v>
      </c>
      <c r="G28" s="19" t="s">
        <v>77</v>
      </c>
      <c r="H28" s="511"/>
      <c r="I28" s="513"/>
    </row>
    <row r="29" spans="1:9" ht="45" x14ac:dyDescent="0.25">
      <c r="A29" s="43" t="s">
        <v>25</v>
      </c>
      <c r="B29" s="12" t="s">
        <v>26</v>
      </c>
      <c r="C29" s="19" t="s">
        <v>32</v>
      </c>
      <c r="D29" s="14">
        <v>0.13</v>
      </c>
      <c r="E29" s="12">
        <v>2024</v>
      </c>
      <c r="F29" s="40">
        <f t="shared" si="3"/>
        <v>0.13</v>
      </c>
      <c r="G29" s="19" t="s">
        <v>77</v>
      </c>
      <c r="H29" s="511"/>
      <c r="I29" s="513"/>
    </row>
    <row r="30" spans="1:9" ht="45" x14ac:dyDescent="0.25">
      <c r="A30" s="43" t="s">
        <v>25</v>
      </c>
      <c r="B30" s="12" t="s">
        <v>26</v>
      </c>
      <c r="C30" s="19" t="s">
        <v>31</v>
      </c>
      <c r="D30" s="13">
        <v>0.2</v>
      </c>
      <c r="E30" s="12">
        <v>2024</v>
      </c>
      <c r="F30" s="40">
        <f t="shared" si="3"/>
        <v>0.2</v>
      </c>
      <c r="G30" s="19" t="s">
        <v>77</v>
      </c>
      <c r="H30" s="511"/>
      <c r="I30" s="46"/>
    </row>
    <row r="31" spans="1:9" ht="60" x14ac:dyDescent="0.25">
      <c r="A31" s="44" t="s">
        <v>25</v>
      </c>
      <c r="B31" s="19" t="s">
        <v>36</v>
      </c>
      <c r="C31" s="19" t="s">
        <v>10</v>
      </c>
      <c r="D31" s="14">
        <v>0.25</v>
      </c>
      <c r="E31" s="19">
        <v>2024</v>
      </c>
      <c r="F31" s="40">
        <f t="shared" si="3"/>
        <v>0.25</v>
      </c>
      <c r="G31" s="19" t="s">
        <v>77</v>
      </c>
      <c r="H31" s="19" t="s">
        <v>37</v>
      </c>
      <c r="I31" s="19" t="s">
        <v>38</v>
      </c>
    </row>
    <row r="32" spans="1:9" ht="105" x14ac:dyDescent="0.25">
      <c r="A32" s="45" t="s">
        <v>25</v>
      </c>
      <c r="B32" s="15" t="s">
        <v>39</v>
      </c>
      <c r="C32" s="17" t="s">
        <v>10</v>
      </c>
      <c r="D32" s="16">
        <v>0.5</v>
      </c>
      <c r="E32" s="15">
        <v>2024</v>
      </c>
      <c r="F32" s="40">
        <f t="shared" si="3"/>
        <v>0.5</v>
      </c>
      <c r="G32" s="17" t="s">
        <v>77</v>
      </c>
      <c r="H32" s="17" t="s">
        <v>40</v>
      </c>
      <c r="I32" s="20" t="s">
        <v>41</v>
      </c>
    </row>
    <row r="33" spans="1:12" ht="45" x14ac:dyDescent="0.25">
      <c r="A33" s="44" t="s">
        <v>25</v>
      </c>
      <c r="B33" s="19" t="s">
        <v>42</v>
      </c>
      <c r="C33" s="19" t="s">
        <v>10</v>
      </c>
      <c r="D33" s="14">
        <v>0</v>
      </c>
      <c r="E33" s="19">
        <v>2024</v>
      </c>
      <c r="F33" s="40">
        <f t="shared" si="3"/>
        <v>0</v>
      </c>
      <c r="G33" s="19" t="s">
        <v>77</v>
      </c>
    </row>
    <row r="34" spans="1:12" ht="210" x14ac:dyDescent="0.25">
      <c r="A34" s="53" t="s">
        <v>45</v>
      </c>
      <c r="B34" s="56"/>
      <c r="C34" s="56"/>
      <c r="D34" s="54"/>
      <c r="E34" s="55"/>
      <c r="F34" s="57"/>
      <c r="G34" s="55"/>
      <c r="H34" s="58" t="s">
        <v>43</v>
      </c>
      <c r="I34" s="59"/>
      <c r="J34" s="52"/>
      <c r="K34" s="52"/>
      <c r="L34" s="52"/>
    </row>
    <row r="35" spans="1:12" ht="30" x14ac:dyDescent="0.25">
      <c r="A35" s="9" t="s">
        <v>78</v>
      </c>
      <c r="B35" s="11" t="s">
        <v>44</v>
      </c>
      <c r="C35" s="10" t="s">
        <v>46</v>
      </c>
      <c r="D35" s="60">
        <v>0.02</v>
      </c>
      <c r="E35" s="10">
        <v>2024</v>
      </c>
      <c r="F35" s="40">
        <f>D35</f>
        <v>0.02</v>
      </c>
      <c r="G35" s="11"/>
      <c r="H35" s="11" t="s">
        <v>47</v>
      </c>
      <c r="I35" s="507" t="s">
        <v>48</v>
      </c>
    </row>
    <row r="36" spans="1:12" ht="30" x14ac:dyDescent="0.25">
      <c r="A36" s="9" t="s">
        <v>78</v>
      </c>
      <c r="B36" s="11" t="s">
        <v>49</v>
      </c>
      <c r="C36" s="10" t="s">
        <v>46</v>
      </c>
      <c r="D36" s="60">
        <v>0.09</v>
      </c>
      <c r="E36" s="10">
        <v>2024</v>
      </c>
      <c r="F36" s="40">
        <f t="shared" ref="F36:F37" si="4">D36</f>
        <v>0.09</v>
      </c>
      <c r="G36" s="11"/>
      <c r="H36" s="11" t="s">
        <v>50</v>
      </c>
      <c r="I36" s="508"/>
    </row>
    <row r="37" spans="1:12" x14ac:dyDescent="0.25">
      <c r="A37" s="9" t="s">
        <v>78</v>
      </c>
      <c r="B37" s="11" t="s">
        <v>51</v>
      </c>
      <c r="C37" s="10" t="s">
        <v>52</v>
      </c>
      <c r="D37" s="60">
        <v>0.09</v>
      </c>
      <c r="E37" s="10">
        <v>2024</v>
      </c>
      <c r="F37" s="40">
        <f t="shared" si="4"/>
        <v>0.09</v>
      </c>
      <c r="G37" s="11"/>
      <c r="H37" s="11" t="s">
        <v>53</v>
      </c>
      <c r="I37" s="508"/>
    </row>
    <row r="38" spans="1:12" x14ac:dyDescent="0.25">
      <c r="D38" s="51"/>
    </row>
  </sheetData>
  <mergeCells count="8">
    <mergeCell ref="I35:I37"/>
    <mergeCell ref="H18:H22"/>
    <mergeCell ref="H27:H30"/>
    <mergeCell ref="I27:I29"/>
    <mergeCell ref="A3:E3"/>
    <mergeCell ref="A5:E5"/>
    <mergeCell ref="H7:J7"/>
    <mergeCell ref="H12:H16"/>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B864-E8D7-4D75-AFAC-5A152F12CA1D}">
  <sheetPr>
    <tabColor theme="9"/>
  </sheetPr>
  <dimension ref="A1:AR49"/>
  <sheetViews>
    <sheetView topLeftCell="A5" workbookViewId="0">
      <selection activeCell="M12" sqref="M12:N12"/>
    </sheetView>
  </sheetViews>
  <sheetFormatPr defaultRowHeight="15" x14ac:dyDescent="0.25"/>
  <cols>
    <col min="1" max="1" width="21" customWidth="1"/>
    <col min="2" max="2" width="14.85546875" customWidth="1"/>
    <col min="8" max="8" width="22.85546875" bestFit="1" customWidth="1"/>
    <col min="9" max="9" width="14.7109375" customWidth="1"/>
    <col min="22" max="22" width="9.5703125" bestFit="1" customWidth="1"/>
    <col min="30" max="30" width="9.5703125" bestFit="1" customWidth="1"/>
  </cols>
  <sheetData>
    <row r="1" spans="1:44" x14ac:dyDescent="0.25">
      <c r="A1" s="6" t="s">
        <v>79</v>
      </c>
      <c r="B1" s="61">
        <v>45413</v>
      </c>
      <c r="C1" s="6"/>
      <c r="D1" s="6" t="s">
        <v>14</v>
      </c>
      <c r="E1" s="6" t="s">
        <v>80</v>
      </c>
    </row>
    <row r="3" spans="1:44" ht="30" x14ac:dyDescent="0.25">
      <c r="A3" s="67" t="s">
        <v>81</v>
      </c>
      <c r="B3" s="6"/>
      <c r="C3" s="6">
        <v>2020</v>
      </c>
      <c r="D3" s="6">
        <f t="shared" ref="D3:AR3" si="0">+C3+1</f>
        <v>2021</v>
      </c>
      <c r="E3" s="6">
        <f t="shared" si="0"/>
        <v>2022</v>
      </c>
      <c r="F3" s="6">
        <f t="shared" si="0"/>
        <v>2023</v>
      </c>
      <c r="G3" s="6">
        <f t="shared" si="0"/>
        <v>2024</v>
      </c>
      <c r="H3" s="6">
        <f t="shared" si="0"/>
        <v>2025</v>
      </c>
      <c r="I3" s="6">
        <f t="shared" si="0"/>
        <v>2026</v>
      </c>
      <c r="J3" s="6">
        <f t="shared" si="0"/>
        <v>2027</v>
      </c>
      <c r="K3" s="6">
        <f t="shared" si="0"/>
        <v>2028</v>
      </c>
      <c r="L3" s="6">
        <f t="shared" si="0"/>
        <v>2029</v>
      </c>
      <c r="M3" s="6">
        <f t="shared" si="0"/>
        <v>2030</v>
      </c>
      <c r="N3" s="6">
        <f t="shared" si="0"/>
        <v>2031</v>
      </c>
      <c r="O3" s="6">
        <f t="shared" si="0"/>
        <v>2032</v>
      </c>
      <c r="P3" s="6">
        <f t="shared" si="0"/>
        <v>2033</v>
      </c>
      <c r="Q3" s="6">
        <f t="shared" si="0"/>
        <v>2034</v>
      </c>
      <c r="R3" s="6">
        <f t="shared" si="0"/>
        <v>2035</v>
      </c>
      <c r="S3" s="6">
        <f t="shared" si="0"/>
        <v>2036</v>
      </c>
      <c r="T3" s="6">
        <f t="shared" si="0"/>
        <v>2037</v>
      </c>
      <c r="U3" s="6">
        <f t="shared" si="0"/>
        <v>2038</v>
      </c>
      <c r="V3" s="6">
        <f t="shared" si="0"/>
        <v>2039</v>
      </c>
      <c r="W3" s="6">
        <f t="shared" si="0"/>
        <v>2040</v>
      </c>
      <c r="X3" s="6">
        <f t="shared" si="0"/>
        <v>2041</v>
      </c>
      <c r="Y3" s="6">
        <f t="shared" si="0"/>
        <v>2042</v>
      </c>
      <c r="Z3" s="6">
        <f t="shared" si="0"/>
        <v>2043</v>
      </c>
      <c r="AA3" s="6">
        <f t="shared" si="0"/>
        <v>2044</v>
      </c>
      <c r="AB3" s="6">
        <f t="shared" si="0"/>
        <v>2045</v>
      </c>
      <c r="AC3" s="6">
        <f t="shared" si="0"/>
        <v>2046</v>
      </c>
      <c r="AD3" s="6">
        <f t="shared" si="0"/>
        <v>2047</v>
      </c>
      <c r="AE3" s="6">
        <f t="shared" si="0"/>
        <v>2048</v>
      </c>
      <c r="AF3" s="6">
        <f t="shared" si="0"/>
        <v>2049</v>
      </c>
      <c r="AG3" s="6">
        <f t="shared" si="0"/>
        <v>2050</v>
      </c>
      <c r="AH3" s="6">
        <f t="shared" si="0"/>
        <v>2051</v>
      </c>
      <c r="AI3" s="6">
        <f t="shared" si="0"/>
        <v>2052</v>
      </c>
      <c r="AJ3" s="6">
        <f t="shared" si="0"/>
        <v>2053</v>
      </c>
      <c r="AK3" s="6">
        <f t="shared" si="0"/>
        <v>2054</v>
      </c>
      <c r="AL3" s="6">
        <f t="shared" si="0"/>
        <v>2055</v>
      </c>
      <c r="AM3" s="6">
        <f t="shared" si="0"/>
        <v>2056</v>
      </c>
      <c r="AN3" s="6">
        <f t="shared" si="0"/>
        <v>2057</v>
      </c>
      <c r="AO3" s="6">
        <f t="shared" si="0"/>
        <v>2058</v>
      </c>
      <c r="AP3" s="6">
        <f t="shared" si="0"/>
        <v>2059</v>
      </c>
      <c r="AQ3" s="6">
        <f t="shared" si="0"/>
        <v>2060</v>
      </c>
      <c r="AR3" s="6">
        <f t="shared" si="0"/>
        <v>2061</v>
      </c>
    </row>
    <row r="4" spans="1:44" s="23" customFormat="1" ht="60" x14ac:dyDescent="0.25">
      <c r="A4" s="62" t="s">
        <v>82</v>
      </c>
      <c r="B4" s="69"/>
      <c r="C4" s="70">
        <v>0</v>
      </c>
      <c r="D4" s="70">
        <v>3.1E-2</v>
      </c>
      <c r="E4" s="70">
        <v>0.127</v>
      </c>
      <c r="F4" s="70">
        <v>6.8000000000000005E-2</v>
      </c>
      <c r="G4" s="70">
        <v>2.8835370271207861E-2</v>
      </c>
      <c r="H4" s="70">
        <v>2.7642775710478018E-2</v>
      </c>
      <c r="I4" s="70">
        <v>2.8718374725494159E-2</v>
      </c>
      <c r="J4" s="70">
        <v>2.9835826022394731E-2</v>
      </c>
      <c r="K4" s="70">
        <v>3.1E-2</v>
      </c>
      <c r="L4" s="70">
        <v>3.1E-2</v>
      </c>
      <c r="M4" s="70">
        <v>3.1E-2</v>
      </c>
      <c r="N4" s="70">
        <v>3.1E-2</v>
      </c>
      <c r="O4" s="70">
        <v>3.1E-2</v>
      </c>
      <c r="P4" s="70">
        <v>3.1E-2</v>
      </c>
      <c r="Q4" s="70">
        <v>3.1E-2</v>
      </c>
      <c r="R4" s="70">
        <v>3.1E-2</v>
      </c>
      <c r="S4" s="70">
        <v>3.1E-2</v>
      </c>
      <c r="T4" s="70">
        <v>3.1E-2</v>
      </c>
      <c r="U4" s="70">
        <v>3.1E-2</v>
      </c>
      <c r="V4" s="70">
        <v>3.1E-2</v>
      </c>
      <c r="W4" s="70">
        <v>3.1E-2</v>
      </c>
      <c r="X4" s="70">
        <v>3.1E-2</v>
      </c>
      <c r="Y4" s="70">
        <v>3.1E-2</v>
      </c>
      <c r="Z4" s="70">
        <v>3.1E-2</v>
      </c>
      <c r="AA4" s="70">
        <v>3.1E-2</v>
      </c>
      <c r="AB4" s="70">
        <v>3.1E-2</v>
      </c>
      <c r="AC4" s="70">
        <v>3.1E-2</v>
      </c>
      <c r="AD4" s="70">
        <v>3.1E-2</v>
      </c>
      <c r="AE4" s="70">
        <v>3.1E-2</v>
      </c>
      <c r="AF4" s="70">
        <v>3.1E-2</v>
      </c>
      <c r="AG4" s="70">
        <v>3.1E-2</v>
      </c>
      <c r="AH4" s="70">
        <v>3.1E-2</v>
      </c>
      <c r="AI4" s="70">
        <v>3.1E-2</v>
      </c>
      <c r="AJ4" s="70">
        <v>3.1E-2</v>
      </c>
      <c r="AK4" s="70">
        <v>3.1E-2</v>
      </c>
      <c r="AL4" s="70">
        <v>3.1E-2</v>
      </c>
      <c r="AM4" s="70">
        <v>3.1E-2</v>
      </c>
      <c r="AN4" s="70">
        <v>3.1E-2</v>
      </c>
      <c r="AO4" s="70">
        <v>3.1E-2</v>
      </c>
      <c r="AP4" s="70">
        <v>3.1E-2</v>
      </c>
      <c r="AQ4" s="70">
        <v>3.1E-2</v>
      </c>
      <c r="AR4" s="70">
        <v>3.1E-2</v>
      </c>
    </row>
    <row r="5" spans="1:44" s="23" customFormat="1" ht="45" x14ac:dyDescent="0.25">
      <c r="A5" s="62" t="s">
        <v>85</v>
      </c>
      <c r="B5" s="71"/>
      <c r="C5" s="71">
        <v>1</v>
      </c>
      <c r="D5" s="71">
        <v>1</v>
      </c>
      <c r="E5" s="71">
        <v>1</v>
      </c>
      <c r="F5" s="71">
        <v>1</v>
      </c>
      <c r="G5" s="71">
        <v>1</v>
      </c>
      <c r="H5" s="71">
        <f t="shared" ref="H5:AR5" si="1">+G5*(1+H4)</f>
        <v>1.027642775710478</v>
      </c>
      <c r="I5" s="71">
        <f t="shared" si="1"/>
        <v>1.0571550060272785</v>
      </c>
      <c r="J5" s="71">
        <f t="shared" si="1"/>
        <v>1.0886960988658121</v>
      </c>
      <c r="K5" s="71">
        <f t="shared" si="1"/>
        <v>1.1224456779306522</v>
      </c>
      <c r="L5" s="71">
        <f t="shared" si="1"/>
        <v>1.1572414939465023</v>
      </c>
      <c r="M5" s="71">
        <f t="shared" si="1"/>
        <v>1.1931159802588438</v>
      </c>
      <c r="N5" s="71">
        <f t="shared" si="1"/>
        <v>1.2301025756468678</v>
      </c>
      <c r="O5" s="71">
        <f t="shared" si="1"/>
        <v>1.2682357554919206</v>
      </c>
      <c r="P5" s="71">
        <f t="shared" si="1"/>
        <v>1.3075510639121699</v>
      </c>
      <c r="Q5" s="71">
        <f t="shared" si="1"/>
        <v>1.3480851468934472</v>
      </c>
      <c r="R5" s="71">
        <f t="shared" si="1"/>
        <v>1.3898757864471438</v>
      </c>
      <c r="S5" s="71">
        <f t="shared" si="1"/>
        <v>1.4329619358270052</v>
      </c>
      <c r="T5" s="71">
        <f t="shared" si="1"/>
        <v>1.4773837558376421</v>
      </c>
      <c r="U5" s="71">
        <f t="shared" si="1"/>
        <v>1.5231826522686089</v>
      </c>
      <c r="V5" s="71">
        <f t="shared" si="1"/>
        <v>1.5704013144889357</v>
      </c>
      <c r="W5" s="71">
        <f t="shared" si="1"/>
        <v>1.6190837552380926</v>
      </c>
      <c r="X5" s="71">
        <f t="shared" si="1"/>
        <v>1.6692753516504732</v>
      </c>
      <c r="Y5" s="71">
        <f t="shared" si="1"/>
        <v>1.7210228875516378</v>
      </c>
      <c r="Z5" s="71">
        <f t="shared" si="1"/>
        <v>1.7743745970657385</v>
      </c>
      <c r="AA5" s="71">
        <f t="shared" si="1"/>
        <v>1.8293802095747762</v>
      </c>
      <c r="AB5" s="71">
        <f t="shared" si="1"/>
        <v>1.8860909960715941</v>
      </c>
      <c r="AC5" s="71">
        <f t="shared" si="1"/>
        <v>1.9445598169498135</v>
      </c>
      <c r="AD5" s="306">
        <f t="shared" si="1"/>
        <v>2.0048411712752574</v>
      </c>
      <c r="AE5" s="71">
        <f t="shared" si="1"/>
        <v>2.0669912475847902</v>
      </c>
      <c r="AF5" s="71">
        <f t="shared" si="1"/>
        <v>2.1310679762599185</v>
      </c>
      <c r="AG5" s="71">
        <f t="shared" si="1"/>
        <v>2.1971310835239759</v>
      </c>
      <c r="AH5" s="71">
        <f t="shared" si="1"/>
        <v>2.2652421471132191</v>
      </c>
      <c r="AI5" s="71">
        <f t="shared" si="1"/>
        <v>2.3354646536737289</v>
      </c>
      <c r="AJ5" s="71">
        <f t="shared" si="1"/>
        <v>2.4078640579376143</v>
      </c>
      <c r="AK5" s="71">
        <f t="shared" si="1"/>
        <v>2.4825078437336803</v>
      </c>
      <c r="AL5" s="71">
        <f t="shared" si="1"/>
        <v>2.559465586889424</v>
      </c>
      <c r="AM5" s="71">
        <f t="shared" si="1"/>
        <v>2.6388090200829959</v>
      </c>
      <c r="AN5" s="71">
        <f t="shared" si="1"/>
        <v>2.7206120997055687</v>
      </c>
      <c r="AO5" s="71">
        <f t="shared" si="1"/>
        <v>2.804951074796441</v>
      </c>
      <c r="AP5" s="71">
        <f t="shared" si="1"/>
        <v>2.8919045581151304</v>
      </c>
      <c r="AQ5" s="71">
        <f t="shared" si="1"/>
        <v>2.9815535994166993</v>
      </c>
      <c r="AR5" s="71">
        <f t="shared" si="1"/>
        <v>3.0739817609986169</v>
      </c>
    </row>
    <row r="6" spans="1:44" s="23" customFormat="1" ht="90" x14ac:dyDescent="0.25">
      <c r="A6" s="64" t="s">
        <v>83</v>
      </c>
      <c r="B6" s="65"/>
      <c r="C6" s="65">
        <v>0</v>
      </c>
      <c r="D6" s="65">
        <v>0</v>
      </c>
      <c r="E6" s="66">
        <v>4.2000000000000003E-2</v>
      </c>
      <c r="F6" s="66">
        <v>-9.0180899389834424E-2</v>
      </c>
      <c r="G6" s="66">
        <v>2.7534861734814342E-2</v>
      </c>
      <c r="H6" s="66">
        <v>4.1690626797009855E-2</v>
      </c>
      <c r="I6" s="66">
        <v>5.078664090532703E-2</v>
      </c>
      <c r="J6" s="66">
        <v>6.3699360341151312E-2</v>
      </c>
      <c r="K6" s="66">
        <v>7.0999999999999994E-2</v>
      </c>
      <c r="L6" s="66">
        <v>7.0999999999999994E-2</v>
      </c>
      <c r="M6" s="66">
        <v>7.0999999999999994E-2</v>
      </c>
      <c r="N6" s="66">
        <v>7.0999999999999994E-2</v>
      </c>
      <c r="O6" s="66">
        <v>7.0999999999999994E-2</v>
      </c>
      <c r="P6" s="66">
        <v>7.0999999999999994E-2</v>
      </c>
      <c r="Q6" s="66">
        <v>7.0999999999999994E-2</v>
      </c>
      <c r="R6" s="66">
        <v>7.0999999999999994E-2</v>
      </c>
      <c r="S6" s="66">
        <v>7.0999999999999994E-2</v>
      </c>
      <c r="T6" s="66">
        <v>7.0999999999999994E-2</v>
      </c>
      <c r="U6" s="66">
        <v>7.0999999999999994E-2</v>
      </c>
      <c r="V6" s="66">
        <v>7.0999999999999994E-2</v>
      </c>
      <c r="W6" s="66">
        <v>7.0999999999999994E-2</v>
      </c>
      <c r="X6" s="66">
        <v>7.0999999999999994E-2</v>
      </c>
      <c r="Y6" s="66">
        <v>7.0999999999999994E-2</v>
      </c>
      <c r="Z6" s="66">
        <v>7.0999999999999994E-2</v>
      </c>
      <c r="AA6" s="66">
        <v>7.0999999999999994E-2</v>
      </c>
      <c r="AB6" s="66">
        <v>7.0999999999999994E-2</v>
      </c>
      <c r="AC6" s="66">
        <v>7.0999999999999994E-2</v>
      </c>
      <c r="AD6" s="66">
        <v>7.0999999999999994E-2</v>
      </c>
      <c r="AE6" s="66">
        <v>7.0999999999999994E-2</v>
      </c>
      <c r="AF6" s="66">
        <v>7.0999999999999994E-2</v>
      </c>
      <c r="AG6" s="66">
        <v>7.0999999999999994E-2</v>
      </c>
      <c r="AH6" s="66">
        <v>7.0999999999999994E-2</v>
      </c>
      <c r="AI6" s="66">
        <v>7.0999999999999994E-2</v>
      </c>
      <c r="AJ6" s="66">
        <v>7.0999999999999994E-2</v>
      </c>
      <c r="AK6" s="66">
        <v>7.0999999999999994E-2</v>
      </c>
      <c r="AL6" s="66">
        <v>7.0999999999999994E-2</v>
      </c>
      <c r="AM6" s="66">
        <v>7.0999999999999994E-2</v>
      </c>
      <c r="AN6" s="66">
        <v>7.0999999999999994E-2</v>
      </c>
      <c r="AO6" s="66">
        <v>7.0999999999999994E-2</v>
      </c>
      <c r="AP6" s="66">
        <v>7.0999999999999994E-2</v>
      </c>
      <c r="AQ6" s="66">
        <v>7.0999999999999994E-2</v>
      </c>
      <c r="AR6" s="66">
        <v>7.0999999999999994E-2</v>
      </c>
    </row>
    <row r="7" spans="1:44" ht="30" x14ac:dyDescent="0.25">
      <c r="A7" s="67" t="s">
        <v>81</v>
      </c>
      <c r="B7" s="6"/>
      <c r="C7" s="6">
        <v>2020</v>
      </c>
      <c r="D7" s="6">
        <f t="shared" ref="D7" si="2">+C7+1</f>
        <v>2021</v>
      </c>
      <c r="E7" s="6">
        <f t="shared" ref="E7" si="3">+D7+1</f>
        <v>2022</v>
      </c>
      <c r="F7" s="6">
        <f t="shared" ref="F7" si="4">+E7+1</f>
        <v>2023</v>
      </c>
      <c r="G7" s="6">
        <f t="shared" ref="G7" si="5">+F7+1</f>
        <v>2024</v>
      </c>
      <c r="H7" s="6">
        <f t="shared" ref="H7" si="6">+G7+1</f>
        <v>2025</v>
      </c>
      <c r="I7" s="6">
        <f t="shared" ref="I7" si="7">+H7+1</f>
        <v>2026</v>
      </c>
      <c r="J7" s="6">
        <f t="shared" ref="J7" si="8">+I7+1</f>
        <v>2027</v>
      </c>
      <c r="K7" s="6">
        <f t="shared" ref="K7" si="9">+J7+1</f>
        <v>2028</v>
      </c>
      <c r="L7" s="6">
        <f t="shared" ref="L7" si="10">+K7+1</f>
        <v>2029</v>
      </c>
      <c r="M7" s="6">
        <f t="shared" ref="M7" si="11">+L7+1</f>
        <v>2030</v>
      </c>
      <c r="N7" s="6">
        <f t="shared" ref="N7" si="12">+M7+1</f>
        <v>2031</v>
      </c>
      <c r="O7" s="6">
        <f t="shared" ref="O7" si="13">+N7+1</f>
        <v>2032</v>
      </c>
      <c r="P7" s="6">
        <f t="shared" ref="P7" si="14">+O7+1</f>
        <v>2033</v>
      </c>
      <c r="Q7" s="6">
        <f t="shared" ref="Q7" si="15">+P7+1</f>
        <v>2034</v>
      </c>
      <c r="R7" s="6">
        <f t="shared" ref="R7" si="16">+Q7+1</f>
        <v>2035</v>
      </c>
      <c r="S7" s="6">
        <f t="shared" ref="S7" si="17">+R7+1</f>
        <v>2036</v>
      </c>
      <c r="T7" s="6">
        <f t="shared" ref="T7" si="18">+S7+1</f>
        <v>2037</v>
      </c>
      <c r="U7" s="6">
        <f t="shared" ref="U7" si="19">+T7+1</f>
        <v>2038</v>
      </c>
      <c r="V7" s="6">
        <f t="shared" ref="V7" si="20">+U7+1</f>
        <v>2039</v>
      </c>
      <c r="W7" s="6">
        <f t="shared" ref="W7" si="21">+V7+1</f>
        <v>2040</v>
      </c>
      <c r="X7" s="6">
        <f t="shared" ref="X7" si="22">+W7+1</f>
        <v>2041</v>
      </c>
      <c r="Y7" s="6">
        <f t="shared" ref="Y7" si="23">+X7+1</f>
        <v>2042</v>
      </c>
      <c r="Z7" s="6">
        <f t="shared" ref="Z7" si="24">+Y7+1</f>
        <v>2043</v>
      </c>
      <c r="AA7" s="6">
        <f t="shared" ref="AA7" si="25">+Z7+1</f>
        <v>2044</v>
      </c>
      <c r="AB7" s="6">
        <f t="shared" ref="AB7" si="26">+AA7+1</f>
        <v>2045</v>
      </c>
      <c r="AC7" s="6">
        <f t="shared" ref="AC7" si="27">+AB7+1</f>
        <v>2046</v>
      </c>
      <c r="AD7" s="6">
        <f t="shared" ref="AD7" si="28">+AC7+1</f>
        <v>2047</v>
      </c>
      <c r="AE7" s="6">
        <f t="shared" ref="AE7" si="29">+AD7+1</f>
        <v>2048</v>
      </c>
      <c r="AF7" s="6">
        <f t="shared" ref="AF7" si="30">+AE7+1</f>
        <v>2049</v>
      </c>
      <c r="AG7" s="6">
        <f t="shared" ref="AG7" si="31">+AF7+1</f>
        <v>2050</v>
      </c>
      <c r="AH7" s="6">
        <f t="shared" ref="AH7" si="32">+AG7+1</f>
        <v>2051</v>
      </c>
      <c r="AI7" s="6">
        <f t="shared" ref="AI7" si="33">+AH7+1</f>
        <v>2052</v>
      </c>
      <c r="AJ7" s="6">
        <f t="shared" ref="AJ7" si="34">+AI7+1</f>
        <v>2053</v>
      </c>
      <c r="AK7" s="6">
        <f t="shared" ref="AK7" si="35">+AJ7+1</f>
        <v>2054</v>
      </c>
      <c r="AL7" s="6">
        <f t="shared" ref="AL7" si="36">+AK7+1</f>
        <v>2055</v>
      </c>
      <c r="AM7" s="6">
        <f t="shared" ref="AM7" si="37">+AL7+1</f>
        <v>2056</v>
      </c>
      <c r="AN7" s="6">
        <f t="shared" ref="AN7" si="38">+AM7+1</f>
        <v>2057</v>
      </c>
      <c r="AO7" s="6">
        <f t="shared" ref="AO7" si="39">+AN7+1</f>
        <v>2058</v>
      </c>
      <c r="AP7" s="6">
        <f t="shared" ref="AP7" si="40">+AO7+1</f>
        <v>2059</v>
      </c>
      <c r="AQ7" s="6">
        <f t="shared" ref="AQ7" si="41">+AP7+1</f>
        <v>2060</v>
      </c>
      <c r="AR7" s="6">
        <f t="shared" ref="AR7" si="42">+AQ7+1</f>
        <v>2061</v>
      </c>
    </row>
    <row r="8" spans="1:44" s="23" customFormat="1" ht="24.75" x14ac:dyDescent="0.25">
      <c r="A8" s="72" t="s">
        <v>633</v>
      </c>
      <c r="B8" s="257" t="s">
        <v>84</v>
      </c>
      <c r="C8" s="72">
        <v>1</v>
      </c>
      <c r="D8" s="72">
        <v>1</v>
      </c>
      <c r="E8" s="72">
        <v>1</v>
      </c>
      <c r="F8" s="72">
        <v>1</v>
      </c>
      <c r="G8" s="72">
        <v>1</v>
      </c>
      <c r="H8" s="72">
        <f t="shared" ref="H8:AR8" si="43">+G8*(1+H6)</f>
        <v>1.0416906267970099</v>
      </c>
      <c r="I8" s="72">
        <f t="shared" si="43"/>
        <v>1.0945945945945947</v>
      </c>
      <c r="J8" s="72">
        <f t="shared" si="43"/>
        <v>1.1643195701031523</v>
      </c>
      <c r="K8" s="72">
        <f t="shared" si="43"/>
        <v>1.2469862595804762</v>
      </c>
      <c r="L8" s="72">
        <f t="shared" si="43"/>
        <v>1.33552228401069</v>
      </c>
      <c r="M8" s="72">
        <f t="shared" si="43"/>
        <v>1.4303443661754489</v>
      </c>
      <c r="N8" s="72">
        <f t="shared" si="43"/>
        <v>1.5318988161739058</v>
      </c>
      <c r="O8" s="72">
        <f t="shared" si="43"/>
        <v>1.640663632122253</v>
      </c>
      <c r="P8" s="72">
        <f t="shared" si="43"/>
        <v>1.7571507500029329</v>
      </c>
      <c r="Q8" s="72">
        <f t="shared" si="43"/>
        <v>1.8819084532531409</v>
      </c>
      <c r="R8" s="72">
        <f t="shared" si="43"/>
        <v>2.0155239534341138</v>
      </c>
      <c r="S8" s="72">
        <f t="shared" si="43"/>
        <v>2.1586261541279357</v>
      </c>
      <c r="T8" s="72">
        <f t="shared" si="43"/>
        <v>2.3118886110710188</v>
      </c>
      <c r="U8" s="72">
        <f t="shared" si="43"/>
        <v>2.476032702457061</v>
      </c>
      <c r="V8" s="72">
        <f t="shared" si="43"/>
        <v>2.651831024331512</v>
      </c>
      <c r="W8" s="72">
        <f t="shared" si="43"/>
        <v>2.8401110270590491</v>
      </c>
      <c r="X8" s="72">
        <f t="shared" si="43"/>
        <v>3.0417589099802416</v>
      </c>
      <c r="Y8" s="72">
        <f t="shared" si="43"/>
        <v>3.2577237925888385</v>
      </c>
      <c r="Z8" s="72">
        <f t="shared" si="43"/>
        <v>3.4890221818626457</v>
      </c>
      <c r="AA8" s="72">
        <f t="shared" si="43"/>
        <v>3.7367427567748934</v>
      </c>
      <c r="AB8" s="72">
        <f t="shared" si="43"/>
        <v>4.0020514925059105</v>
      </c>
      <c r="AC8" s="72">
        <f t="shared" si="43"/>
        <v>4.2861971484738302</v>
      </c>
      <c r="AD8" s="72">
        <f t="shared" si="43"/>
        <v>4.5905171460154719</v>
      </c>
      <c r="AE8" s="72">
        <f t="shared" si="43"/>
        <v>4.91644386338257</v>
      </c>
      <c r="AF8" s="72">
        <f t="shared" si="43"/>
        <v>5.2655113776827323</v>
      </c>
      <c r="AG8" s="72">
        <f t="shared" si="43"/>
        <v>5.639362685498206</v>
      </c>
      <c r="AH8" s="72">
        <f t="shared" si="43"/>
        <v>6.0397574361685784</v>
      </c>
      <c r="AI8" s="72">
        <f t="shared" si="43"/>
        <v>6.4685802141365469</v>
      </c>
      <c r="AJ8" s="72">
        <f t="shared" si="43"/>
        <v>6.9278494093402418</v>
      </c>
      <c r="AK8" s="72">
        <f t="shared" si="43"/>
        <v>7.4197267174033987</v>
      </c>
      <c r="AL8" s="72">
        <f t="shared" si="43"/>
        <v>7.9465273143390398</v>
      </c>
      <c r="AM8" s="72">
        <f t="shared" si="43"/>
        <v>8.5107307536571106</v>
      </c>
      <c r="AN8" s="72">
        <f t="shared" si="43"/>
        <v>9.1149926371667647</v>
      </c>
      <c r="AO8" s="72">
        <f t="shared" si="43"/>
        <v>9.7621571144056052</v>
      </c>
      <c r="AP8" s="72">
        <f t="shared" si="43"/>
        <v>10.455270269528402</v>
      </c>
      <c r="AQ8" s="72">
        <f t="shared" si="43"/>
        <v>11.197594458664918</v>
      </c>
      <c r="AR8" s="72">
        <f t="shared" si="43"/>
        <v>11.992623665230127</v>
      </c>
    </row>
    <row r="9" spans="1:44" x14ac:dyDescent="0.25">
      <c r="A9" s="63"/>
      <c r="B9" s="149"/>
      <c r="C9" s="63"/>
      <c r="D9" s="63"/>
      <c r="E9" s="63"/>
      <c r="F9" s="63"/>
      <c r="G9" s="63"/>
      <c r="H9" s="63">
        <f t="shared" ref="H9:V9" si="44">H5*Con_2020_Escalation</f>
        <v>1.3120243461442</v>
      </c>
      <c r="I9" s="63">
        <f t="shared" si="44"/>
        <v>1.3497035529657406</v>
      </c>
      <c r="J9" s="63">
        <f t="shared" si="44"/>
        <v>1.3899730733538345</v>
      </c>
      <c r="K9" s="63">
        <f t="shared" si="44"/>
        <v>1.4330622386278034</v>
      </c>
      <c r="L9" s="63">
        <f t="shared" si="44"/>
        <v>1.477487168025265</v>
      </c>
      <c r="M9" s="63">
        <f t="shared" si="44"/>
        <v>1.5232892702340481</v>
      </c>
      <c r="N9" s="63">
        <f t="shared" si="44"/>
        <v>1.5705112376113035</v>
      </c>
      <c r="O9" s="63">
        <f t="shared" si="44"/>
        <v>1.6191970859772538</v>
      </c>
      <c r="P9" s="63">
        <f t="shared" si="44"/>
        <v>1.6693921956425484</v>
      </c>
      <c r="Q9" s="63">
        <f t="shared" si="44"/>
        <v>1.7211433537074674</v>
      </c>
      <c r="R9" s="63">
        <f t="shared" si="44"/>
        <v>1.7744987976723985</v>
      </c>
      <c r="S9" s="63">
        <f t="shared" si="44"/>
        <v>1.8295082604002428</v>
      </c>
      <c r="T9" s="63">
        <f t="shared" si="44"/>
        <v>1.8862230164726501</v>
      </c>
      <c r="U9" s="63">
        <f t="shared" si="44"/>
        <v>1.944695929983302</v>
      </c>
      <c r="V9" s="307">
        <f t="shared" si="44"/>
        <v>2.0049815038127843</v>
      </c>
      <c r="W9" s="63"/>
      <c r="X9" s="63"/>
      <c r="Y9" s="63"/>
      <c r="Z9" s="63"/>
      <c r="AA9" s="63"/>
      <c r="AB9" s="63"/>
      <c r="AC9" s="63"/>
      <c r="AD9" s="63"/>
      <c r="AE9" s="63"/>
      <c r="AF9" s="63"/>
      <c r="AG9" s="63"/>
      <c r="AH9" s="63"/>
      <c r="AI9" s="63"/>
      <c r="AJ9" s="63"/>
      <c r="AK9" s="63"/>
      <c r="AL9" s="63"/>
      <c r="AM9" s="63"/>
      <c r="AN9" s="63"/>
      <c r="AO9" s="63"/>
      <c r="AP9" s="63"/>
      <c r="AQ9" s="63"/>
      <c r="AR9" s="63"/>
    </row>
    <row r="10" spans="1:44" s="139" customFormat="1" x14ac:dyDescent="0.25">
      <c r="A10" s="137" t="s">
        <v>496</v>
      </c>
      <c r="B10" s="138"/>
      <c r="C10" s="138"/>
      <c r="D10" s="138"/>
      <c r="E10" s="138"/>
      <c r="F10" s="138"/>
      <c r="G10" s="138"/>
      <c r="H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row>
    <row r="11" spans="1:44" s="139" customFormat="1" x14ac:dyDescent="0.25">
      <c r="A11" s="137"/>
      <c r="B11" s="138" t="s">
        <v>507</v>
      </c>
      <c r="C11" s="138"/>
      <c r="D11" s="138"/>
      <c r="E11" s="138"/>
      <c r="F11" s="138"/>
      <c r="G11" s="138"/>
      <c r="H11" s="138" t="s">
        <v>497</v>
      </c>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row>
    <row r="12" spans="1:44" ht="45" x14ac:dyDescent="0.25">
      <c r="A12" s="68" t="s">
        <v>86</v>
      </c>
      <c r="B12" s="147">
        <v>2020</v>
      </c>
      <c r="C12" s="63">
        <v>1</v>
      </c>
      <c r="D12" s="63">
        <f>+C12*(1+D4)</f>
        <v>1.0309999999999999</v>
      </c>
      <c r="E12" s="63">
        <f>+D12*(1+E4)</f>
        <v>1.161937</v>
      </c>
      <c r="F12" s="63">
        <f>+E12*(1+F4)</f>
        <v>1.2409487160000001</v>
      </c>
      <c r="G12" s="73">
        <f>+F12*(1+G4)</f>
        <v>1.27673193171344</v>
      </c>
      <c r="H12" s="63" t="s">
        <v>498</v>
      </c>
      <c r="I12" s="63"/>
      <c r="J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row>
    <row r="13" spans="1:44" ht="45" x14ac:dyDescent="0.25">
      <c r="A13" s="62" t="s">
        <v>87</v>
      </c>
      <c r="B13" s="147">
        <v>2021</v>
      </c>
      <c r="C13" s="63">
        <v>1</v>
      </c>
      <c r="D13" s="63">
        <v>1</v>
      </c>
      <c r="E13" s="63">
        <f>+D13*(1+E4)</f>
        <v>1.127</v>
      </c>
      <c r="F13" s="63">
        <f>+E13*(1+F4)</f>
        <v>1.2036360000000002</v>
      </c>
      <c r="G13" s="73">
        <f>+F13*(1+G4)</f>
        <v>1.2383432897317557</v>
      </c>
      <c r="H13" s="63" t="s">
        <v>499</v>
      </c>
      <c r="I13" s="63"/>
      <c r="J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row>
    <row r="14" spans="1:44" ht="45" x14ac:dyDescent="0.25">
      <c r="A14" s="64" t="s">
        <v>88</v>
      </c>
      <c r="B14" s="147">
        <v>2021</v>
      </c>
      <c r="C14" s="63">
        <v>1</v>
      </c>
      <c r="D14" s="63">
        <f>+C14*(1+D6)</f>
        <v>1</v>
      </c>
      <c r="E14" s="63">
        <f>+D14*(1+E6)</f>
        <v>1.042</v>
      </c>
      <c r="F14" s="63">
        <f>+E14*(1+F6)</f>
        <v>0.94803150283579252</v>
      </c>
      <c r="G14" s="73">
        <f>+F14*(1+G6)</f>
        <v>0.97413541918662427</v>
      </c>
      <c r="H14" s="63" t="s">
        <v>500</v>
      </c>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row>
    <row r="15" spans="1:44" x14ac:dyDescent="0.25">
      <c r="A15" s="149"/>
      <c r="B15" s="147"/>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row>
    <row r="16" spans="1:44" x14ac:dyDescent="0.25">
      <c r="A16" s="148" t="s">
        <v>510</v>
      </c>
    </row>
    <row r="17" spans="1:4" x14ac:dyDescent="0.25">
      <c r="A17" t="s">
        <v>508</v>
      </c>
      <c r="B17">
        <v>2020</v>
      </c>
      <c r="C17">
        <v>2021</v>
      </c>
      <c r="D17">
        <v>2024</v>
      </c>
    </row>
    <row r="18" spans="1:4" x14ac:dyDescent="0.25">
      <c r="A18" t="s">
        <v>52</v>
      </c>
      <c r="B18">
        <f>Con_2020_Escalation</f>
        <v>1.27673193171344</v>
      </c>
      <c r="C18">
        <f>Con_2021_Escalation</f>
        <v>1.2383432897317557</v>
      </c>
      <c r="D18">
        <v>1</v>
      </c>
    </row>
    <row r="20" spans="1:4" x14ac:dyDescent="0.25">
      <c r="A20" t="s">
        <v>509</v>
      </c>
      <c r="B20">
        <f>Land_2021_Escalation</f>
        <v>0.97413541918662427</v>
      </c>
    </row>
    <row r="48" spans="1:44" x14ac:dyDescent="0.25">
      <c r="A48" s="258" t="s">
        <v>81</v>
      </c>
      <c r="B48" s="259"/>
      <c r="C48" s="259">
        <v>2020</v>
      </c>
      <c r="D48" s="259">
        <f t="shared" ref="D48" si="45">+C48+1</f>
        <v>2021</v>
      </c>
      <c r="E48" s="259">
        <f t="shared" ref="E48" si="46">+D48+1</f>
        <v>2022</v>
      </c>
      <c r="F48" s="259">
        <f t="shared" ref="F48" si="47">+E48+1</f>
        <v>2023</v>
      </c>
      <c r="G48" s="259">
        <f t="shared" ref="G48" si="48">+F48+1</f>
        <v>2024</v>
      </c>
      <c r="H48" s="259">
        <f t="shared" ref="H48" si="49">+G48+1</f>
        <v>2025</v>
      </c>
      <c r="I48" s="259">
        <f t="shared" ref="I48" si="50">+H48+1</f>
        <v>2026</v>
      </c>
      <c r="J48" s="259">
        <f t="shared" ref="J48" si="51">+I48+1</f>
        <v>2027</v>
      </c>
      <c r="K48" s="259">
        <f t="shared" ref="K48" si="52">+J48+1</f>
        <v>2028</v>
      </c>
      <c r="L48" s="259">
        <f t="shared" ref="L48" si="53">+K48+1</f>
        <v>2029</v>
      </c>
      <c r="M48" s="259">
        <f t="shared" ref="M48" si="54">+L48+1</f>
        <v>2030</v>
      </c>
      <c r="N48" s="259">
        <f t="shared" ref="N48" si="55">+M48+1</f>
        <v>2031</v>
      </c>
      <c r="O48" s="259">
        <f t="shared" ref="O48" si="56">+N48+1</f>
        <v>2032</v>
      </c>
      <c r="P48" s="259">
        <f t="shared" ref="P48" si="57">+O48+1</f>
        <v>2033</v>
      </c>
      <c r="Q48" s="259">
        <f t="shared" ref="Q48" si="58">+P48+1</f>
        <v>2034</v>
      </c>
      <c r="R48" s="259">
        <f t="shared" ref="R48" si="59">+Q48+1</f>
        <v>2035</v>
      </c>
      <c r="S48" s="259">
        <f t="shared" ref="S48" si="60">+R48+1</f>
        <v>2036</v>
      </c>
      <c r="T48" s="259">
        <f t="shared" ref="T48" si="61">+S48+1</f>
        <v>2037</v>
      </c>
      <c r="U48" s="259">
        <f t="shared" ref="U48" si="62">+T48+1</f>
        <v>2038</v>
      </c>
      <c r="V48" s="259">
        <f t="shared" ref="V48" si="63">+U48+1</f>
        <v>2039</v>
      </c>
      <c r="W48" s="259">
        <f t="shared" ref="W48" si="64">+V48+1</f>
        <v>2040</v>
      </c>
      <c r="X48" s="259">
        <f t="shared" ref="X48" si="65">+W48+1</f>
        <v>2041</v>
      </c>
      <c r="Y48" s="259">
        <f t="shared" ref="Y48" si="66">+X48+1</f>
        <v>2042</v>
      </c>
      <c r="Z48" s="259">
        <f t="shared" ref="Z48" si="67">+Y48+1</f>
        <v>2043</v>
      </c>
      <c r="AA48" s="259">
        <f t="shared" ref="AA48" si="68">+Z48+1</f>
        <v>2044</v>
      </c>
      <c r="AB48" s="259">
        <f t="shared" ref="AB48" si="69">+AA48+1</f>
        <v>2045</v>
      </c>
      <c r="AC48" s="259">
        <f t="shared" ref="AC48" si="70">+AB48+1</f>
        <v>2046</v>
      </c>
      <c r="AD48" s="259">
        <f t="shared" ref="AD48" si="71">+AC48+1</f>
        <v>2047</v>
      </c>
      <c r="AE48" s="259">
        <f t="shared" ref="AE48" si="72">+AD48+1</f>
        <v>2048</v>
      </c>
      <c r="AF48" s="259">
        <f t="shared" ref="AF48" si="73">+AE48+1</f>
        <v>2049</v>
      </c>
      <c r="AG48" s="259">
        <f t="shared" ref="AG48" si="74">+AF48+1</f>
        <v>2050</v>
      </c>
      <c r="AH48" s="259">
        <f t="shared" ref="AH48" si="75">+AG48+1</f>
        <v>2051</v>
      </c>
      <c r="AI48" s="259">
        <f t="shared" ref="AI48" si="76">+AH48+1</f>
        <v>2052</v>
      </c>
      <c r="AJ48" s="259">
        <f t="shared" ref="AJ48" si="77">+AI48+1</f>
        <v>2053</v>
      </c>
      <c r="AK48" s="259">
        <f t="shared" ref="AK48" si="78">+AJ48+1</f>
        <v>2054</v>
      </c>
      <c r="AL48" s="259">
        <f t="shared" ref="AL48" si="79">+AK48+1</f>
        <v>2055</v>
      </c>
      <c r="AM48" s="259">
        <f t="shared" ref="AM48" si="80">+AL48+1</f>
        <v>2056</v>
      </c>
      <c r="AN48" s="259">
        <f t="shared" ref="AN48" si="81">+AM48+1</f>
        <v>2057</v>
      </c>
      <c r="AO48" s="259">
        <f t="shared" ref="AO48" si="82">+AN48+1</f>
        <v>2058</v>
      </c>
      <c r="AP48" s="259">
        <f t="shared" ref="AP48" si="83">+AO48+1</f>
        <v>2059</v>
      </c>
      <c r="AQ48" s="259">
        <f t="shared" ref="AQ48" si="84">+AP48+1</f>
        <v>2060</v>
      </c>
      <c r="AR48" s="259">
        <f t="shared" ref="AR48" si="85">+AQ48+1</f>
        <v>2061</v>
      </c>
    </row>
    <row r="49" spans="1:44" ht="30" x14ac:dyDescent="0.25">
      <c r="A49" s="258" t="s">
        <v>634</v>
      </c>
      <c r="B49" s="260"/>
      <c r="C49" s="260">
        <v>1</v>
      </c>
      <c r="D49" s="260">
        <v>1</v>
      </c>
      <c r="E49" s="260">
        <v>1</v>
      </c>
      <c r="F49" s="260">
        <v>1</v>
      </c>
      <c r="G49" s="260">
        <v>1</v>
      </c>
      <c r="H49" s="260">
        <v>1.050786640905327</v>
      </c>
      <c r="I49" s="260">
        <v>1.1177210777860234</v>
      </c>
      <c r="J49" s="260">
        <v>1.197079274308831</v>
      </c>
      <c r="K49" s="260">
        <v>1.282071902784758</v>
      </c>
      <c r="L49" s="260">
        <v>1.3730990078824759</v>
      </c>
      <c r="M49" s="260">
        <v>1.4705890374421315</v>
      </c>
      <c r="N49" s="260">
        <v>1.5750008591005229</v>
      </c>
      <c r="O49" s="260">
        <v>1.68682592009666</v>
      </c>
      <c r="P49" s="260">
        <v>1.8065905604235228</v>
      </c>
      <c r="Q49" s="260">
        <v>1.9348584902135928</v>
      </c>
      <c r="R49" s="260">
        <v>2.0722334430187579</v>
      </c>
      <c r="S49" s="260">
        <v>2.2193620174730895</v>
      </c>
      <c r="T49" s="260">
        <v>2.3769367207136787</v>
      </c>
      <c r="U49" s="260">
        <v>2.5456992278843495</v>
      </c>
      <c r="V49" s="260">
        <v>2.726443873064138</v>
      </c>
      <c r="W49" s="260">
        <v>2.9200213880516919</v>
      </c>
      <c r="X49" s="260">
        <v>3.1273429066033618</v>
      </c>
      <c r="Y49" s="260">
        <v>3.3493842529722002</v>
      </c>
      <c r="Z49" s="260">
        <v>3.5871905349332263</v>
      </c>
      <c r="AA49" s="260">
        <v>3.841881062913485</v>
      </c>
      <c r="AB49" s="260">
        <v>4.1146546183803423</v>
      </c>
      <c r="AC49" s="260">
        <v>4.4067950962853466</v>
      </c>
      <c r="AD49" s="260">
        <v>4.7196775481216058</v>
      </c>
      <c r="AE49" s="260">
        <v>5.0547746540382397</v>
      </c>
      <c r="AF49" s="260">
        <v>5.4136636544749548</v>
      </c>
      <c r="AG49" s="260">
        <v>5.7980337739426764</v>
      </c>
      <c r="AH49" s="260">
        <v>6.2096941718926058</v>
      </c>
      <c r="AI49" s="260">
        <v>6.6505824580969808</v>
      </c>
      <c r="AJ49" s="260">
        <v>7.1227738126218663</v>
      </c>
      <c r="AK49" s="260">
        <v>7.6284907533180188</v>
      </c>
      <c r="AL49" s="260">
        <v>8.1701135968035974</v>
      </c>
      <c r="AM49" s="260">
        <v>8.7501916621766522</v>
      </c>
      <c r="AN49" s="260">
        <v>9.3714552701911948</v>
      </c>
      <c r="AO49" s="260">
        <v>10.03682859437477</v>
      </c>
      <c r="AP49" s="260">
        <v>10.749443424575379</v>
      </c>
      <c r="AQ49" s="260">
        <v>11.51265390772023</v>
      </c>
      <c r="AR49" s="260">
        <v>12.330052335168366</v>
      </c>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653A0-A985-4E17-A1A2-1B1F3DCB0AD4}">
  <sheetPr>
    <tabColor theme="9"/>
  </sheetPr>
  <dimension ref="A1:AO137"/>
  <sheetViews>
    <sheetView topLeftCell="D1" workbookViewId="0">
      <selection activeCell="J6" sqref="J6"/>
    </sheetView>
  </sheetViews>
  <sheetFormatPr defaultColWidth="56.7109375" defaultRowHeight="15" x14ac:dyDescent="0.25"/>
  <cols>
    <col min="1" max="1" width="11.42578125" style="75" bestFit="1" customWidth="1"/>
    <col min="2" max="2" width="15.140625" style="75" bestFit="1" customWidth="1"/>
    <col min="3" max="3" width="12.42578125" style="75" bestFit="1" customWidth="1"/>
    <col min="4" max="4" width="56.5703125" style="76" customWidth="1"/>
    <col min="5" max="6" width="56.7109375" style="78" customWidth="1"/>
    <col min="7" max="8" width="19" style="75" customWidth="1"/>
    <col min="9" max="9" width="19.7109375" style="77" customWidth="1"/>
    <col min="10" max="10" width="15.5703125" style="120" customWidth="1"/>
    <col min="11" max="11" width="31.42578125" style="75" customWidth="1"/>
    <col min="12" max="15" width="19.42578125" style="75" customWidth="1"/>
    <col min="16" max="16" width="19.42578125" style="82" customWidth="1"/>
    <col min="17" max="17" width="24.5703125" style="100" customWidth="1"/>
    <col min="18" max="18" width="14.5703125" style="75" customWidth="1"/>
    <col min="19" max="19" width="16.7109375" style="100" customWidth="1"/>
    <col min="20" max="20" width="17.28515625" style="75" customWidth="1"/>
    <col min="21" max="33" width="9" style="75" customWidth="1"/>
    <col min="34" max="34" width="8.5703125" style="75" customWidth="1"/>
    <col min="35" max="35" width="17" style="75" customWidth="1"/>
    <col min="36" max="36" width="43.42578125" customWidth="1"/>
    <col min="37" max="37" width="88.140625" style="75" customWidth="1"/>
    <col min="38" max="38" width="78.28515625" style="75" customWidth="1"/>
    <col min="39" max="16384" width="56.7109375" style="75"/>
  </cols>
  <sheetData>
    <row r="1" spans="1:41" x14ac:dyDescent="0.25">
      <c r="A1" s="75" t="s">
        <v>90</v>
      </c>
      <c r="I1" s="77" t="s">
        <v>91</v>
      </c>
      <c r="J1" s="121">
        <v>44994</v>
      </c>
      <c r="P1" s="79">
        <f>P43*Q43</f>
        <v>0</v>
      </c>
      <c r="Q1" s="80" t="s">
        <v>92</v>
      </c>
      <c r="S1" s="80"/>
      <c r="T1" s="81">
        <f>Q6*0.65</f>
        <v>4960373.5025000004</v>
      </c>
    </row>
    <row r="2" spans="1:41" x14ac:dyDescent="0.25">
      <c r="J2" s="121"/>
      <c r="P2" s="79"/>
      <c r="Q2" s="80"/>
      <c r="S2" s="80"/>
      <c r="T2" s="81"/>
    </row>
    <row r="3" spans="1:41" ht="15.75" thickBot="1" x14ac:dyDescent="0.3">
      <c r="I3" s="77" t="s">
        <v>93</v>
      </c>
      <c r="J3" s="120" t="s">
        <v>94</v>
      </c>
      <c r="O3" s="75" t="s">
        <v>95</v>
      </c>
      <c r="Q3" s="83">
        <v>43891</v>
      </c>
      <c r="R3" s="84" t="s">
        <v>96</v>
      </c>
      <c r="S3" s="83"/>
      <c r="T3" s="75" t="s">
        <v>97</v>
      </c>
      <c r="U3" s="83"/>
      <c r="AI3" s="75" t="s">
        <v>98</v>
      </c>
    </row>
    <row r="4" spans="1:41" customFormat="1" ht="48" x14ac:dyDescent="0.25">
      <c r="A4" s="102" t="s">
        <v>468</v>
      </c>
      <c r="B4" s="90" t="s">
        <v>99</v>
      </c>
      <c r="C4" s="102" t="s">
        <v>474</v>
      </c>
      <c r="D4" s="90" t="s">
        <v>100</v>
      </c>
      <c r="E4" s="90" t="s">
        <v>105</v>
      </c>
      <c r="F4" s="90" t="s">
        <v>469</v>
      </c>
      <c r="G4" s="90" t="s">
        <v>104</v>
      </c>
      <c r="H4" s="90" t="s">
        <v>466</v>
      </c>
      <c r="I4" s="90" t="s">
        <v>101</v>
      </c>
      <c r="J4" s="122" t="s">
        <v>102</v>
      </c>
      <c r="K4" s="90" t="s">
        <v>103</v>
      </c>
      <c r="L4" s="90" t="s">
        <v>106</v>
      </c>
      <c r="M4" s="90" t="s">
        <v>107</v>
      </c>
      <c r="N4" s="89" t="s">
        <v>108</v>
      </c>
      <c r="O4" s="90" t="s">
        <v>109</v>
      </c>
      <c r="P4" s="90" t="s">
        <v>110</v>
      </c>
      <c r="Q4" s="90" t="s">
        <v>111</v>
      </c>
      <c r="R4" s="90" t="s">
        <v>112</v>
      </c>
      <c r="S4" s="90" t="s">
        <v>477</v>
      </c>
      <c r="T4" s="90" t="s">
        <v>113</v>
      </c>
      <c r="U4" s="90" t="s">
        <v>114</v>
      </c>
      <c r="V4" s="90" t="s">
        <v>115</v>
      </c>
      <c r="W4" s="90" t="s">
        <v>116</v>
      </c>
      <c r="X4" s="90" t="s">
        <v>117</v>
      </c>
      <c r="Y4" s="90" t="s">
        <v>118</v>
      </c>
      <c r="Z4" s="90" t="s">
        <v>119</v>
      </c>
      <c r="AA4" s="90" t="s">
        <v>120</v>
      </c>
      <c r="AB4" s="90" t="s">
        <v>121</v>
      </c>
      <c r="AC4" s="90" t="s">
        <v>122</v>
      </c>
      <c r="AD4" s="90" t="s">
        <v>123</v>
      </c>
      <c r="AE4" s="90" t="s">
        <v>124</v>
      </c>
      <c r="AF4" s="90" t="s">
        <v>125</v>
      </c>
      <c r="AG4" s="90" t="s">
        <v>126</v>
      </c>
      <c r="AH4" s="90" t="s">
        <v>127</v>
      </c>
      <c r="AI4" s="90" t="s">
        <v>473</v>
      </c>
      <c r="AJ4" s="94" t="s">
        <v>135</v>
      </c>
      <c r="AK4" s="94" t="s">
        <v>136</v>
      </c>
      <c r="AL4" s="94" t="s">
        <v>137</v>
      </c>
      <c r="AM4" s="94" t="s">
        <v>138</v>
      </c>
      <c r="AN4" s="94" t="s">
        <v>139</v>
      </c>
    </row>
    <row r="5" spans="1:41" s="103" customFormat="1" ht="180" x14ac:dyDescent="0.2">
      <c r="A5" s="103" t="s">
        <v>467</v>
      </c>
      <c r="B5" s="104" t="s">
        <v>140</v>
      </c>
      <c r="C5" s="103" t="str">
        <f t="shared" ref="C5:C36" si="0">A5 &amp; "_" &amp;B5</f>
        <v>Drury_1a</v>
      </c>
      <c r="D5" s="104" t="s">
        <v>141</v>
      </c>
      <c r="E5" s="105" t="s">
        <v>144</v>
      </c>
      <c r="F5" s="105"/>
      <c r="G5" s="106" t="s">
        <v>143</v>
      </c>
      <c r="H5" s="106"/>
      <c r="I5" s="104" t="s">
        <v>142</v>
      </c>
      <c r="J5" s="107">
        <v>2024</v>
      </c>
      <c r="K5" s="104"/>
      <c r="L5" s="105" t="s">
        <v>145</v>
      </c>
      <c r="M5" s="105"/>
      <c r="N5" s="105" t="s">
        <v>146</v>
      </c>
      <c r="O5" s="105"/>
      <c r="P5" s="96"/>
      <c r="Q5" s="108">
        <v>0</v>
      </c>
      <c r="R5" s="97">
        <v>0</v>
      </c>
      <c r="S5" s="108"/>
      <c r="T5" s="97" t="s">
        <v>147</v>
      </c>
      <c r="U5" s="106">
        <v>0</v>
      </c>
      <c r="V5" s="106">
        <v>0</v>
      </c>
      <c r="W5" s="106">
        <v>0</v>
      </c>
      <c r="X5" s="106">
        <v>0</v>
      </c>
      <c r="Y5" s="106">
        <v>0</v>
      </c>
      <c r="Z5" s="106">
        <v>0</v>
      </c>
      <c r="AA5" s="106">
        <v>1</v>
      </c>
      <c r="AB5" s="106">
        <v>0</v>
      </c>
      <c r="AC5" s="106">
        <v>0</v>
      </c>
      <c r="AD5" s="106">
        <v>0</v>
      </c>
      <c r="AE5" s="106">
        <v>0</v>
      </c>
      <c r="AF5" s="106">
        <v>0</v>
      </c>
      <c r="AG5" s="106">
        <v>0</v>
      </c>
      <c r="AH5" s="106">
        <v>0</v>
      </c>
      <c r="AI5" s="98" t="s">
        <v>32</v>
      </c>
      <c r="AJ5" s="109" t="s">
        <v>148</v>
      </c>
      <c r="AK5" s="110" t="s">
        <v>149</v>
      </c>
      <c r="AL5" s="109" t="s">
        <v>150</v>
      </c>
      <c r="AM5" s="109" t="s">
        <v>151</v>
      </c>
      <c r="AN5" s="110" t="s">
        <v>152</v>
      </c>
      <c r="AO5" s="75" t="s">
        <v>153</v>
      </c>
    </row>
    <row r="6" spans="1:41" s="103" customFormat="1" ht="168" x14ac:dyDescent="0.2">
      <c r="A6" s="103" t="s">
        <v>467</v>
      </c>
      <c r="B6" s="104" t="s">
        <v>154</v>
      </c>
      <c r="C6" s="103" t="str">
        <f t="shared" si="0"/>
        <v>Drury_1b</v>
      </c>
      <c r="D6" s="104" t="s">
        <v>141</v>
      </c>
      <c r="E6" s="105" t="s">
        <v>156</v>
      </c>
      <c r="F6" s="105"/>
      <c r="G6" s="106" t="s">
        <v>155</v>
      </c>
      <c r="H6" s="106"/>
      <c r="I6" s="104">
        <v>2036</v>
      </c>
      <c r="J6" s="107">
        <v>2031</v>
      </c>
      <c r="K6" s="104"/>
      <c r="L6" s="105" t="s">
        <v>157</v>
      </c>
      <c r="M6" s="105"/>
      <c r="N6" s="105" t="s">
        <v>146</v>
      </c>
      <c r="O6" s="105"/>
      <c r="P6" s="96"/>
      <c r="Q6" s="111">
        <v>7631343.8500000006</v>
      </c>
      <c r="R6" s="97">
        <v>1</v>
      </c>
      <c r="S6" s="104">
        <v>2020</v>
      </c>
      <c r="T6" s="97" t="s">
        <v>147</v>
      </c>
      <c r="U6" s="106">
        <v>0</v>
      </c>
      <c r="V6" s="106">
        <v>0</v>
      </c>
      <c r="W6" s="106">
        <v>0</v>
      </c>
      <c r="X6" s="106">
        <v>0</v>
      </c>
      <c r="Y6" s="106">
        <v>0</v>
      </c>
      <c r="Z6" s="106">
        <v>0</v>
      </c>
      <c r="AA6" s="106">
        <v>0</v>
      </c>
      <c r="AB6" s="106">
        <v>0</v>
      </c>
      <c r="AC6" s="106">
        <v>0</v>
      </c>
      <c r="AD6" s="106">
        <v>0</v>
      </c>
      <c r="AE6" s="106">
        <v>0</v>
      </c>
      <c r="AF6" s="106">
        <v>0</v>
      </c>
      <c r="AG6" s="106">
        <v>0</v>
      </c>
      <c r="AH6" s="106">
        <v>0</v>
      </c>
      <c r="AI6" s="98" t="s">
        <v>32</v>
      </c>
      <c r="AJ6" s="109" t="s">
        <v>158</v>
      </c>
      <c r="AK6" s="110" t="s">
        <v>159</v>
      </c>
      <c r="AL6" s="109" t="s">
        <v>160</v>
      </c>
      <c r="AM6" s="109" t="s">
        <v>161</v>
      </c>
      <c r="AN6" s="110" t="s">
        <v>162</v>
      </c>
      <c r="AO6" s="75" t="s">
        <v>153</v>
      </c>
    </row>
    <row r="7" spans="1:41" s="103" customFormat="1" ht="204" x14ac:dyDescent="0.2">
      <c r="A7" s="103" t="s">
        <v>467</v>
      </c>
      <c r="B7" s="104" t="s">
        <v>163</v>
      </c>
      <c r="C7" s="103" t="str">
        <f t="shared" si="0"/>
        <v>Drury_2a</v>
      </c>
      <c r="D7" s="104" t="s">
        <v>164</v>
      </c>
      <c r="E7" s="105" t="s">
        <v>144</v>
      </c>
      <c r="F7" s="105"/>
      <c r="G7" s="106" t="s">
        <v>155</v>
      </c>
      <c r="H7" s="106"/>
      <c r="I7" s="104">
        <v>2030</v>
      </c>
      <c r="J7" s="107">
        <v>2030</v>
      </c>
      <c r="K7" s="104"/>
      <c r="L7" s="105" t="s">
        <v>145</v>
      </c>
      <c r="M7" s="105"/>
      <c r="N7" s="105" t="s">
        <v>146</v>
      </c>
      <c r="O7" s="105"/>
      <c r="P7" s="96"/>
      <c r="Q7" s="111">
        <v>0</v>
      </c>
      <c r="R7" s="97">
        <v>0</v>
      </c>
      <c r="S7" s="111"/>
      <c r="T7" s="97" t="s">
        <v>147</v>
      </c>
      <c r="U7" s="106">
        <v>1140</v>
      </c>
      <c r="V7" s="106">
        <v>0</v>
      </c>
      <c r="W7" s="106">
        <v>0</v>
      </c>
      <c r="X7" s="106">
        <v>0</v>
      </c>
      <c r="Y7" s="106">
        <v>0</v>
      </c>
      <c r="Z7" s="106">
        <v>0</v>
      </c>
      <c r="AA7" s="106">
        <v>0</v>
      </c>
      <c r="AB7" s="106">
        <v>0</v>
      </c>
      <c r="AC7" s="106">
        <v>0</v>
      </c>
      <c r="AD7" s="106">
        <v>0</v>
      </c>
      <c r="AE7" s="106">
        <v>0</v>
      </c>
      <c r="AF7" s="106">
        <v>0</v>
      </c>
      <c r="AG7" s="106">
        <v>0</v>
      </c>
      <c r="AH7" s="106">
        <v>80</v>
      </c>
      <c r="AI7" s="98" t="s">
        <v>32</v>
      </c>
      <c r="AJ7" s="109" t="s">
        <v>165</v>
      </c>
      <c r="AK7" s="110" t="s">
        <v>166</v>
      </c>
      <c r="AL7" s="109" t="s">
        <v>167</v>
      </c>
      <c r="AM7" s="109" t="s">
        <v>168</v>
      </c>
      <c r="AN7" s="110" t="s">
        <v>169</v>
      </c>
      <c r="AO7" s="75" t="s">
        <v>153</v>
      </c>
    </row>
    <row r="8" spans="1:41" s="103" customFormat="1" ht="132" x14ac:dyDescent="0.2">
      <c r="A8" s="103" t="s">
        <v>467</v>
      </c>
      <c r="B8" s="104" t="s">
        <v>170</v>
      </c>
      <c r="C8" s="103" t="str">
        <f t="shared" si="0"/>
        <v>Drury_2b</v>
      </c>
      <c r="D8" s="104" t="s">
        <v>164</v>
      </c>
      <c r="E8" s="105" t="s">
        <v>156</v>
      </c>
      <c r="F8" s="105"/>
      <c r="G8" s="106" t="s">
        <v>171</v>
      </c>
      <c r="H8" s="106"/>
      <c r="I8" s="104">
        <v>2034</v>
      </c>
      <c r="J8" s="107">
        <v>2040</v>
      </c>
      <c r="K8" s="104"/>
      <c r="L8" s="105" t="s">
        <v>157</v>
      </c>
      <c r="M8" s="105"/>
      <c r="N8" s="105" t="s">
        <v>146</v>
      </c>
      <c r="O8" s="105"/>
      <c r="P8" s="96"/>
      <c r="Q8" s="111">
        <v>0</v>
      </c>
      <c r="R8" s="97">
        <v>0</v>
      </c>
      <c r="S8" s="111"/>
      <c r="T8" s="97" t="s">
        <v>147</v>
      </c>
      <c r="U8" s="106">
        <v>0</v>
      </c>
      <c r="V8" s="106">
        <v>0</v>
      </c>
      <c r="W8" s="106">
        <v>0</v>
      </c>
      <c r="X8" s="106">
        <v>0</v>
      </c>
      <c r="Y8" s="106">
        <v>0</v>
      </c>
      <c r="Z8" s="106">
        <v>0</v>
      </c>
      <c r="AA8" s="106">
        <v>0</v>
      </c>
      <c r="AB8" s="106">
        <v>0</v>
      </c>
      <c r="AC8" s="106">
        <v>0</v>
      </c>
      <c r="AD8" s="106">
        <v>0</v>
      </c>
      <c r="AE8" s="106">
        <v>0</v>
      </c>
      <c r="AF8" s="106">
        <v>0</v>
      </c>
      <c r="AG8" s="106">
        <v>0</v>
      </c>
      <c r="AH8" s="106">
        <v>0</v>
      </c>
      <c r="AI8" s="98" t="s">
        <v>32</v>
      </c>
      <c r="AJ8" s="109" t="s">
        <v>172</v>
      </c>
      <c r="AK8" s="110" t="s">
        <v>173</v>
      </c>
      <c r="AL8" s="109" t="s">
        <v>174</v>
      </c>
      <c r="AM8" s="109" t="s">
        <v>175</v>
      </c>
      <c r="AN8" s="110" t="s">
        <v>176</v>
      </c>
      <c r="AO8" s="75" t="s">
        <v>153</v>
      </c>
    </row>
    <row r="9" spans="1:41" s="103" customFormat="1" ht="36" x14ac:dyDescent="0.2">
      <c r="A9" s="103" t="s">
        <v>467</v>
      </c>
      <c r="B9" s="104">
        <v>3</v>
      </c>
      <c r="C9" s="103" t="str">
        <f t="shared" si="0"/>
        <v>Drury_3</v>
      </c>
      <c r="D9" s="104" t="s">
        <v>177</v>
      </c>
      <c r="E9" s="105" t="s">
        <v>178</v>
      </c>
      <c r="F9" s="105"/>
      <c r="G9" s="106" t="s">
        <v>171</v>
      </c>
      <c r="H9" s="106"/>
      <c r="I9" s="104">
        <v>2030</v>
      </c>
      <c r="J9" s="107">
        <v>2026</v>
      </c>
      <c r="K9" s="104"/>
      <c r="L9" s="105" t="s">
        <v>157</v>
      </c>
      <c r="M9" s="105"/>
      <c r="N9" s="105" t="s">
        <v>146</v>
      </c>
      <c r="O9" s="105"/>
      <c r="P9" s="96"/>
      <c r="Q9" s="111">
        <v>0</v>
      </c>
      <c r="R9" s="97">
        <v>0</v>
      </c>
      <c r="S9" s="111"/>
      <c r="T9" s="97" t="s">
        <v>147</v>
      </c>
      <c r="U9" s="106">
        <v>0</v>
      </c>
      <c r="V9" s="106">
        <v>0</v>
      </c>
      <c r="W9" s="106">
        <v>0</v>
      </c>
      <c r="X9" s="106">
        <v>0</v>
      </c>
      <c r="Y9" s="106">
        <v>0</v>
      </c>
      <c r="Z9" s="106">
        <v>0</v>
      </c>
      <c r="AA9" s="106">
        <v>0</v>
      </c>
      <c r="AB9" s="106">
        <v>0</v>
      </c>
      <c r="AC9" s="106">
        <v>0</v>
      </c>
      <c r="AD9" s="106">
        <v>0</v>
      </c>
      <c r="AE9" s="106">
        <v>0</v>
      </c>
      <c r="AF9" s="106">
        <v>0</v>
      </c>
      <c r="AG9" s="106">
        <v>0</v>
      </c>
      <c r="AH9" s="106">
        <v>0</v>
      </c>
      <c r="AI9" s="98" t="s">
        <v>32</v>
      </c>
      <c r="AJ9" s="109" t="s">
        <v>179</v>
      </c>
      <c r="AK9" s="110" t="s">
        <v>180</v>
      </c>
      <c r="AL9" s="109" t="s">
        <v>181</v>
      </c>
      <c r="AM9" s="109" t="s">
        <v>182</v>
      </c>
      <c r="AN9" s="110" t="s">
        <v>183</v>
      </c>
      <c r="AO9" s="75" t="s">
        <v>153</v>
      </c>
    </row>
    <row r="10" spans="1:41" s="103" customFormat="1" ht="24" x14ac:dyDescent="0.2">
      <c r="A10" s="103" t="s">
        <v>467</v>
      </c>
      <c r="B10" s="104" t="s">
        <v>184</v>
      </c>
      <c r="C10" s="103" t="str">
        <f t="shared" si="0"/>
        <v>Drury_4a</v>
      </c>
      <c r="D10" s="104" t="s">
        <v>185</v>
      </c>
      <c r="E10" s="105" t="s">
        <v>186</v>
      </c>
      <c r="F10" s="105"/>
      <c r="G10" s="106" t="s">
        <v>143</v>
      </c>
      <c r="H10" s="106"/>
      <c r="I10" s="104">
        <v>2031</v>
      </c>
      <c r="J10" s="104" t="s">
        <v>142</v>
      </c>
      <c r="K10" s="104"/>
      <c r="L10" s="105">
        <v>0</v>
      </c>
      <c r="M10" s="105"/>
      <c r="N10" s="105" t="s">
        <v>146</v>
      </c>
      <c r="O10" s="105"/>
      <c r="P10" s="96"/>
      <c r="Q10" s="111">
        <v>0</v>
      </c>
      <c r="R10" s="97">
        <v>0</v>
      </c>
      <c r="S10" s="111"/>
      <c r="T10" s="97" t="s">
        <v>147</v>
      </c>
      <c r="U10" s="106">
        <f>2*900</f>
        <v>1800</v>
      </c>
      <c r="V10" s="106">
        <v>0</v>
      </c>
      <c r="W10" s="106">
        <v>0</v>
      </c>
      <c r="X10" s="106">
        <v>0</v>
      </c>
      <c r="Y10" s="106">
        <v>0</v>
      </c>
      <c r="Z10" s="106">
        <v>0</v>
      </c>
      <c r="AA10" s="106">
        <v>0</v>
      </c>
      <c r="AB10" s="106">
        <v>0</v>
      </c>
      <c r="AC10" s="106">
        <v>0</v>
      </c>
      <c r="AD10" s="106">
        <v>0</v>
      </c>
      <c r="AE10" s="106">
        <v>0</v>
      </c>
      <c r="AF10" s="106">
        <v>0</v>
      </c>
      <c r="AG10" s="106">
        <v>0</v>
      </c>
      <c r="AH10" s="106">
        <v>0</v>
      </c>
      <c r="AI10" s="98" t="s">
        <v>32</v>
      </c>
      <c r="AJ10" s="109"/>
      <c r="AK10" s="110"/>
      <c r="AL10" s="109"/>
      <c r="AM10" s="109"/>
      <c r="AN10" s="110"/>
      <c r="AO10" s="75" t="s">
        <v>187</v>
      </c>
    </row>
    <row r="11" spans="1:41" s="103" customFormat="1" ht="24" x14ac:dyDescent="0.2">
      <c r="A11" s="103" t="s">
        <v>467</v>
      </c>
      <c r="B11" s="104" t="s">
        <v>188</v>
      </c>
      <c r="C11" s="103" t="str">
        <f t="shared" si="0"/>
        <v>Drury_4b</v>
      </c>
      <c r="D11" s="104" t="s">
        <v>185</v>
      </c>
      <c r="E11" s="112" t="s">
        <v>189</v>
      </c>
      <c r="F11" s="112"/>
      <c r="G11" s="106" t="s">
        <v>155</v>
      </c>
      <c r="H11" s="106"/>
      <c r="I11" s="104">
        <v>2032</v>
      </c>
      <c r="J11" s="107">
        <v>2029</v>
      </c>
      <c r="K11" s="104"/>
      <c r="L11" s="105" t="s">
        <v>190</v>
      </c>
      <c r="M11" s="105"/>
      <c r="N11" s="105" t="s">
        <v>146</v>
      </c>
      <c r="O11" s="113"/>
      <c r="P11" s="96"/>
      <c r="Q11" s="111">
        <v>0</v>
      </c>
      <c r="R11" s="97">
        <v>0</v>
      </c>
      <c r="S11" s="111"/>
      <c r="T11" s="97" t="s">
        <v>147</v>
      </c>
      <c r="U11" s="106">
        <v>0</v>
      </c>
      <c r="V11" s="106">
        <v>0</v>
      </c>
      <c r="W11" s="106">
        <v>0</v>
      </c>
      <c r="X11" s="106">
        <v>0</v>
      </c>
      <c r="Y11" s="106">
        <v>1</v>
      </c>
      <c r="Z11" s="106">
        <v>0</v>
      </c>
      <c r="AA11" s="106">
        <v>0</v>
      </c>
      <c r="AB11" s="106">
        <v>0</v>
      </c>
      <c r="AC11" s="106">
        <v>0</v>
      </c>
      <c r="AD11" s="106">
        <v>0</v>
      </c>
      <c r="AE11" s="106">
        <v>0</v>
      </c>
      <c r="AF11" s="106">
        <v>0</v>
      </c>
      <c r="AG11" s="106">
        <f>80%*900</f>
        <v>720</v>
      </c>
      <c r="AH11" s="106">
        <v>0</v>
      </c>
      <c r="AI11" s="98" t="s">
        <v>32</v>
      </c>
      <c r="AJ11" s="109"/>
      <c r="AK11" s="110"/>
      <c r="AL11" s="109"/>
      <c r="AM11" s="109"/>
      <c r="AN11" s="110"/>
      <c r="AO11" s="75" t="s">
        <v>187</v>
      </c>
    </row>
    <row r="12" spans="1:41" s="103" customFormat="1" ht="24" x14ac:dyDescent="0.2">
      <c r="A12" s="103" t="s">
        <v>467</v>
      </c>
      <c r="B12" s="104">
        <v>4</v>
      </c>
      <c r="C12" s="103" t="str">
        <f t="shared" si="0"/>
        <v>Drury_4</v>
      </c>
      <c r="D12" s="104" t="s">
        <v>185</v>
      </c>
      <c r="E12" s="112" t="s">
        <v>191</v>
      </c>
      <c r="F12" s="112"/>
      <c r="G12" s="106" t="s">
        <v>143</v>
      </c>
      <c r="H12" s="106"/>
      <c r="I12" s="104" t="s">
        <v>142</v>
      </c>
      <c r="J12" s="104" t="s">
        <v>142</v>
      </c>
      <c r="K12" s="104"/>
      <c r="L12" s="105" t="s">
        <v>190</v>
      </c>
      <c r="M12" s="105"/>
      <c r="N12" s="105" t="s">
        <v>146</v>
      </c>
      <c r="O12" s="105"/>
      <c r="P12" s="96"/>
      <c r="Q12" s="111">
        <f>39.86*1000000</f>
        <v>39860000</v>
      </c>
      <c r="R12" s="114">
        <v>0.45</v>
      </c>
      <c r="S12" s="104">
        <v>2020</v>
      </c>
      <c r="T12" s="97" t="s">
        <v>192</v>
      </c>
      <c r="U12" s="106">
        <v>0</v>
      </c>
      <c r="V12" s="106">
        <v>0</v>
      </c>
      <c r="W12" s="106">
        <v>0</v>
      </c>
      <c r="X12" s="106">
        <v>0</v>
      </c>
      <c r="Y12" s="106">
        <v>0</v>
      </c>
      <c r="Z12" s="106">
        <v>0</v>
      </c>
      <c r="AA12" s="106">
        <v>0</v>
      </c>
      <c r="AB12" s="106">
        <v>0</v>
      </c>
      <c r="AC12" s="106">
        <v>0</v>
      </c>
      <c r="AD12" s="106">
        <v>0</v>
      </c>
      <c r="AE12" s="106">
        <v>0</v>
      </c>
      <c r="AF12" s="106">
        <v>0</v>
      </c>
      <c r="AG12" s="106">
        <v>0</v>
      </c>
      <c r="AH12" s="106">
        <v>0</v>
      </c>
      <c r="AI12" s="98" t="s">
        <v>27</v>
      </c>
      <c r="AJ12" s="109"/>
      <c r="AK12" s="110"/>
      <c r="AL12" s="109"/>
      <c r="AM12" s="109"/>
      <c r="AN12" s="110"/>
      <c r="AO12" s="75" t="s">
        <v>187</v>
      </c>
    </row>
    <row r="13" spans="1:41" s="103" customFormat="1" ht="12" x14ac:dyDescent="0.2">
      <c r="A13" s="103" t="s">
        <v>467</v>
      </c>
      <c r="B13" s="104">
        <v>5</v>
      </c>
      <c r="C13" s="103" t="str">
        <f t="shared" si="0"/>
        <v>Drury_5</v>
      </c>
      <c r="D13" s="104" t="s">
        <v>193</v>
      </c>
      <c r="E13" s="105" t="s">
        <v>194</v>
      </c>
      <c r="F13" s="105"/>
      <c r="G13" s="106" t="s">
        <v>143</v>
      </c>
      <c r="H13" s="106"/>
      <c r="I13" s="104">
        <v>2030</v>
      </c>
      <c r="J13" s="107">
        <v>2024</v>
      </c>
      <c r="K13" s="104"/>
      <c r="L13" s="105">
        <v>0</v>
      </c>
      <c r="M13" s="105"/>
      <c r="N13" s="105" t="s">
        <v>146</v>
      </c>
      <c r="O13" s="105"/>
      <c r="P13" s="96"/>
      <c r="Q13" s="111">
        <v>0</v>
      </c>
      <c r="R13" s="97">
        <v>0</v>
      </c>
      <c r="S13" s="111"/>
      <c r="T13" s="97" t="s">
        <v>147</v>
      </c>
      <c r="U13" s="106"/>
      <c r="V13" s="106"/>
      <c r="W13" s="106"/>
      <c r="X13" s="106"/>
      <c r="Y13" s="106"/>
      <c r="Z13" s="106"/>
      <c r="AA13" s="106"/>
      <c r="AB13" s="106"/>
      <c r="AC13" s="106"/>
      <c r="AD13" s="106"/>
      <c r="AE13" s="106"/>
      <c r="AF13" s="106"/>
      <c r="AG13" s="106"/>
      <c r="AH13" s="106"/>
      <c r="AI13" s="98" t="s">
        <v>27</v>
      </c>
      <c r="AJ13" s="109"/>
      <c r="AK13" s="110"/>
      <c r="AL13" s="109"/>
      <c r="AM13" s="109"/>
      <c r="AN13" s="110"/>
      <c r="AO13" s="75" t="s">
        <v>187</v>
      </c>
    </row>
    <row r="14" spans="1:41" s="103" customFormat="1" ht="12" x14ac:dyDescent="0.2">
      <c r="A14" s="103" t="s">
        <v>467</v>
      </c>
      <c r="B14" s="104">
        <v>6</v>
      </c>
      <c r="C14" s="103" t="str">
        <f t="shared" si="0"/>
        <v>Drury_6</v>
      </c>
      <c r="D14" s="104" t="s">
        <v>195</v>
      </c>
      <c r="E14" s="105" t="s">
        <v>196</v>
      </c>
      <c r="F14" s="105"/>
      <c r="G14" s="106" t="s">
        <v>143</v>
      </c>
      <c r="H14" s="106"/>
      <c r="I14" s="104">
        <v>2030</v>
      </c>
      <c r="J14" s="107">
        <v>2024</v>
      </c>
      <c r="K14" s="104"/>
      <c r="L14" s="105">
        <v>0</v>
      </c>
      <c r="M14" s="105"/>
      <c r="N14" s="105" t="s">
        <v>146</v>
      </c>
      <c r="O14" s="105"/>
      <c r="P14" s="96"/>
      <c r="Q14" s="111"/>
      <c r="R14" s="97">
        <v>0</v>
      </c>
      <c r="S14" s="111"/>
      <c r="T14" s="97" t="s">
        <v>147</v>
      </c>
      <c r="U14" s="106"/>
      <c r="V14" s="106"/>
      <c r="W14" s="106"/>
      <c r="X14" s="106"/>
      <c r="Y14" s="106"/>
      <c r="Z14" s="106"/>
      <c r="AA14" s="106"/>
      <c r="AB14" s="106"/>
      <c r="AC14" s="106"/>
      <c r="AD14" s="106"/>
      <c r="AE14" s="106"/>
      <c r="AF14" s="106"/>
      <c r="AG14" s="106"/>
      <c r="AH14" s="106"/>
      <c r="AI14" s="98" t="s">
        <v>32</v>
      </c>
      <c r="AJ14" s="109"/>
      <c r="AK14" s="110"/>
      <c r="AL14" s="109"/>
      <c r="AM14" s="109"/>
      <c r="AN14" s="110"/>
      <c r="AO14" s="75" t="s">
        <v>187</v>
      </c>
    </row>
    <row r="15" spans="1:41" ht="24" x14ac:dyDescent="0.2">
      <c r="A15" s="103" t="s">
        <v>467</v>
      </c>
      <c r="B15" s="104">
        <v>7</v>
      </c>
      <c r="C15" s="103" t="str">
        <f t="shared" si="0"/>
        <v>Drury_7</v>
      </c>
      <c r="D15" s="104" t="s">
        <v>197</v>
      </c>
      <c r="E15" s="105" t="s">
        <v>198</v>
      </c>
      <c r="F15" s="105"/>
      <c r="G15" s="106" t="s">
        <v>155</v>
      </c>
      <c r="H15" s="106"/>
      <c r="I15" s="104">
        <v>2033</v>
      </c>
      <c r="J15" s="107">
        <v>2033</v>
      </c>
      <c r="K15" s="104"/>
      <c r="L15" s="105" t="s">
        <v>199</v>
      </c>
      <c r="M15" s="105"/>
      <c r="N15" s="105" t="s">
        <v>146</v>
      </c>
      <c r="O15" s="105"/>
      <c r="P15" s="96"/>
      <c r="Q15" s="111">
        <v>0</v>
      </c>
      <c r="R15" s="97">
        <v>0</v>
      </c>
      <c r="S15" s="111"/>
      <c r="T15" s="97" t="s">
        <v>147</v>
      </c>
      <c r="U15" s="106">
        <v>1200</v>
      </c>
      <c r="V15" s="106"/>
      <c r="W15" s="106"/>
      <c r="X15" s="106"/>
      <c r="Y15" s="106"/>
      <c r="Z15" s="106"/>
      <c r="AA15" s="106"/>
      <c r="AB15" s="106"/>
      <c r="AC15" s="106"/>
      <c r="AD15" s="106"/>
      <c r="AE15" s="106"/>
      <c r="AF15" s="106"/>
      <c r="AG15" s="106"/>
      <c r="AH15" s="106"/>
      <c r="AI15" s="98" t="s">
        <v>32</v>
      </c>
      <c r="AJ15" s="109"/>
      <c r="AK15" s="110"/>
      <c r="AL15" s="109"/>
      <c r="AM15" s="109"/>
      <c r="AN15" s="110"/>
      <c r="AO15" s="75" t="s">
        <v>187</v>
      </c>
    </row>
    <row r="16" spans="1:41" ht="24" x14ac:dyDescent="0.2">
      <c r="A16" s="103" t="s">
        <v>467</v>
      </c>
      <c r="B16" s="104">
        <v>8</v>
      </c>
      <c r="C16" s="103" t="str">
        <f t="shared" si="0"/>
        <v>Drury_8</v>
      </c>
      <c r="D16" s="104" t="s">
        <v>200</v>
      </c>
      <c r="E16" s="105" t="s">
        <v>198</v>
      </c>
      <c r="F16" s="105"/>
      <c r="G16" s="106" t="s">
        <v>155</v>
      </c>
      <c r="H16" s="106"/>
      <c r="I16" s="104">
        <v>2033</v>
      </c>
      <c r="J16" s="107">
        <v>2033</v>
      </c>
      <c r="K16" s="104"/>
      <c r="L16" s="105" t="s">
        <v>199</v>
      </c>
      <c r="M16" s="105"/>
      <c r="N16" s="105" t="s">
        <v>146</v>
      </c>
      <c r="O16" s="105"/>
      <c r="P16" s="96"/>
      <c r="Q16" s="111">
        <v>0</v>
      </c>
      <c r="R16" s="97">
        <v>0</v>
      </c>
      <c r="S16" s="111"/>
      <c r="T16" s="97" t="s">
        <v>147</v>
      </c>
      <c r="U16" s="106">
        <v>1200</v>
      </c>
      <c r="V16" s="106"/>
      <c r="W16" s="106"/>
      <c r="X16" s="106"/>
      <c r="Y16" s="106"/>
      <c r="Z16" s="106"/>
      <c r="AA16" s="106"/>
      <c r="AB16" s="106"/>
      <c r="AC16" s="106"/>
      <c r="AD16" s="106"/>
      <c r="AE16" s="106"/>
      <c r="AF16" s="106"/>
      <c r="AG16" s="106"/>
      <c r="AH16" s="106"/>
      <c r="AI16" s="98" t="s">
        <v>32</v>
      </c>
      <c r="AJ16" s="109"/>
      <c r="AK16" s="110"/>
      <c r="AL16" s="109"/>
      <c r="AM16" s="109"/>
      <c r="AN16" s="110"/>
      <c r="AO16" s="75" t="s">
        <v>187</v>
      </c>
    </row>
    <row r="17" spans="1:41" ht="24" x14ac:dyDescent="0.2">
      <c r="A17" s="103" t="s">
        <v>467</v>
      </c>
      <c r="B17" s="104" t="s">
        <v>201</v>
      </c>
      <c r="C17" s="103" t="str">
        <f t="shared" si="0"/>
        <v>Drury_9a</v>
      </c>
      <c r="D17" s="104" t="s">
        <v>202</v>
      </c>
      <c r="E17" s="105" t="s">
        <v>203</v>
      </c>
      <c r="F17" s="105"/>
      <c r="G17" s="106" t="s">
        <v>171</v>
      </c>
      <c r="H17" s="106"/>
      <c r="I17" s="104">
        <v>2031</v>
      </c>
      <c r="J17" s="107">
        <v>2026</v>
      </c>
      <c r="K17" s="104"/>
      <c r="L17" s="105" t="s">
        <v>190</v>
      </c>
      <c r="M17" s="105"/>
      <c r="N17" s="105" t="s">
        <v>146</v>
      </c>
      <c r="O17" s="105"/>
      <c r="P17" s="96"/>
      <c r="Q17" s="111">
        <v>0</v>
      </c>
      <c r="R17" s="97">
        <v>0</v>
      </c>
      <c r="S17" s="111"/>
      <c r="T17" s="97" t="s">
        <v>147</v>
      </c>
      <c r="U17" s="106">
        <v>0</v>
      </c>
      <c r="V17" s="106">
        <v>0</v>
      </c>
      <c r="W17" s="106">
        <v>0</v>
      </c>
      <c r="X17" s="106">
        <v>0</v>
      </c>
      <c r="Y17" s="106">
        <v>0</v>
      </c>
      <c r="Z17" s="106">
        <v>0</v>
      </c>
      <c r="AA17" s="106">
        <v>0</v>
      </c>
      <c r="AB17" s="106">
        <v>0</v>
      </c>
      <c r="AC17" s="106">
        <v>0</v>
      </c>
      <c r="AD17" s="106">
        <v>0</v>
      </c>
      <c r="AE17" s="106">
        <v>0</v>
      </c>
      <c r="AF17" s="106">
        <v>0</v>
      </c>
      <c r="AG17" s="106">
        <v>0</v>
      </c>
      <c r="AH17" s="106">
        <v>0</v>
      </c>
      <c r="AI17" s="98" t="s">
        <v>32</v>
      </c>
      <c r="AJ17" s="109" t="s">
        <v>204</v>
      </c>
      <c r="AK17" s="110" t="s">
        <v>205</v>
      </c>
      <c r="AL17" s="109" t="s">
        <v>206</v>
      </c>
      <c r="AM17" s="109" t="s">
        <v>207</v>
      </c>
      <c r="AN17" s="110" t="s">
        <v>183</v>
      </c>
      <c r="AO17" s="75" t="s">
        <v>153</v>
      </c>
    </row>
    <row r="18" spans="1:41" ht="24" x14ac:dyDescent="0.2">
      <c r="A18" s="103" t="s">
        <v>467</v>
      </c>
      <c r="B18" s="104" t="s">
        <v>208</v>
      </c>
      <c r="C18" s="103" t="str">
        <f t="shared" si="0"/>
        <v>Drury_9b</v>
      </c>
      <c r="D18" s="104" t="s">
        <v>202</v>
      </c>
      <c r="E18" s="105" t="s">
        <v>209</v>
      </c>
      <c r="F18" s="105"/>
      <c r="G18" s="106" t="s">
        <v>171</v>
      </c>
      <c r="H18" s="106"/>
      <c r="I18" s="104">
        <v>2032</v>
      </c>
      <c r="J18" s="107">
        <v>2031</v>
      </c>
      <c r="K18" s="104"/>
      <c r="L18" s="105" t="s">
        <v>157</v>
      </c>
      <c r="M18" s="105"/>
      <c r="N18" s="105" t="s">
        <v>146</v>
      </c>
      <c r="O18" s="113"/>
      <c r="P18" s="96"/>
      <c r="Q18" s="111">
        <f>6.28*1000000</f>
        <v>6280000</v>
      </c>
      <c r="R18" s="97">
        <v>0</v>
      </c>
      <c r="S18" s="104">
        <v>2020</v>
      </c>
      <c r="T18" s="97" t="s">
        <v>147</v>
      </c>
      <c r="U18" s="106">
        <v>0</v>
      </c>
      <c r="V18" s="106">
        <v>0</v>
      </c>
      <c r="W18" s="106">
        <v>0</v>
      </c>
      <c r="X18" s="106">
        <v>0</v>
      </c>
      <c r="Y18" s="106">
        <v>0</v>
      </c>
      <c r="Z18" s="106">
        <v>0</v>
      </c>
      <c r="AA18" s="106">
        <v>0</v>
      </c>
      <c r="AB18" s="106">
        <v>0</v>
      </c>
      <c r="AC18" s="106">
        <v>0</v>
      </c>
      <c r="AD18" s="106">
        <v>0</v>
      </c>
      <c r="AE18" s="106">
        <v>0</v>
      </c>
      <c r="AF18" s="106">
        <v>0</v>
      </c>
      <c r="AG18" s="106">
        <v>0</v>
      </c>
      <c r="AH18" s="106">
        <v>0</v>
      </c>
      <c r="AI18" s="98" t="s">
        <v>27</v>
      </c>
      <c r="AJ18" s="109" t="s">
        <v>210</v>
      </c>
      <c r="AK18" s="110" t="s">
        <v>211</v>
      </c>
      <c r="AL18" s="109" t="s">
        <v>206</v>
      </c>
      <c r="AM18" s="109" t="s">
        <v>212</v>
      </c>
      <c r="AN18" s="110" t="s">
        <v>213</v>
      </c>
      <c r="AO18" s="75" t="s">
        <v>153</v>
      </c>
    </row>
    <row r="19" spans="1:41" ht="36" x14ac:dyDescent="0.2">
      <c r="A19" s="103" t="s">
        <v>467</v>
      </c>
      <c r="B19" s="104" t="s">
        <v>214</v>
      </c>
      <c r="C19" s="103" t="str">
        <f t="shared" si="0"/>
        <v>Drury_10a</v>
      </c>
      <c r="D19" s="104" t="s">
        <v>215</v>
      </c>
      <c r="E19" s="105" t="s">
        <v>203</v>
      </c>
      <c r="F19" s="105"/>
      <c r="G19" s="106" t="s">
        <v>155</v>
      </c>
      <c r="H19" s="106"/>
      <c r="I19" s="104">
        <v>2031</v>
      </c>
      <c r="J19" s="107">
        <v>2029</v>
      </c>
      <c r="K19" s="104" t="s">
        <v>216</v>
      </c>
      <c r="L19" s="105" t="s">
        <v>190</v>
      </c>
      <c r="M19" s="105"/>
      <c r="N19" s="105" t="s">
        <v>146</v>
      </c>
      <c r="O19" s="105"/>
      <c r="P19" s="96"/>
      <c r="Q19" s="111">
        <v>0</v>
      </c>
      <c r="R19" s="97">
        <v>0</v>
      </c>
      <c r="S19" s="111"/>
      <c r="T19" s="97" t="s">
        <v>147</v>
      </c>
      <c r="U19" s="106"/>
      <c r="V19" s="106"/>
      <c r="W19" s="106"/>
      <c r="X19" s="106"/>
      <c r="Y19" s="106"/>
      <c r="Z19" s="106"/>
      <c r="AA19" s="106">
        <v>1</v>
      </c>
      <c r="AB19" s="106"/>
      <c r="AC19" s="106"/>
      <c r="AD19" s="106"/>
      <c r="AE19" s="106"/>
      <c r="AF19" s="106"/>
      <c r="AG19" s="106"/>
      <c r="AH19" s="106"/>
      <c r="AI19" s="98" t="s">
        <v>32</v>
      </c>
      <c r="AJ19" s="109"/>
      <c r="AK19" s="110"/>
      <c r="AL19" s="109"/>
      <c r="AM19" s="109"/>
      <c r="AN19" s="110"/>
      <c r="AO19" s="75" t="s">
        <v>187</v>
      </c>
    </row>
    <row r="20" spans="1:41" ht="24" x14ac:dyDescent="0.2">
      <c r="A20" s="103" t="s">
        <v>467</v>
      </c>
      <c r="B20" s="104" t="s">
        <v>217</v>
      </c>
      <c r="C20" s="103" t="str">
        <f t="shared" si="0"/>
        <v>Drury_10b</v>
      </c>
      <c r="D20" s="104" t="s">
        <v>215</v>
      </c>
      <c r="E20" s="105" t="s">
        <v>218</v>
      </c>
      <c r="F20" s="105"/>
      <c r="G20" s="106" t="s">
        <v>155</v>
      </c>
      <c r="H20" s="106"/>
      <c r="I20" s="104">
        <v>2035</v>
      </c>
      <c r="J20" s="107">
        <v>2031</v>
      </c>
      <c r="K20" s="104"/>
      <c r="L20" s="105" t="s">
        <v>157</v>
      </c>
      <c r="M20" s="105"/>
      <c r="N20" s="105" t="s">
        <v>146</v>
      </c>
      <c r="O20" s="113"/>
      <c r="P20" s="96"/>
      <c r="Q20" s="111">
        <v>2500000</v>
      </c>
      <c r="R20" s="97">
        <v>1</v>
      </c>
      <c r="S20" s="104">
        <v>2020</v>
      </c>
      <c r="T20" s="97" t="s">
        <v>147</v>
      </c>
      <c r="U20" s="106"/>
      <c r="V20" s="106"/>
      <c r="W20" s="106"/>
      <c r="X20" s="106"/>
      <c r="Y20" s="106"/>
      <c r="Z20" s="106"/>
      <c r="AA20" s="106"/>
      <c r="AB20" s="106"/>
      <c r="AC20" s="106"/>
      <c r="AD20" s="106"/>
      <c r="AE20" s="106"/>
      <c r="AF20" s="106"/>
      <c r="AG20" s="106"/>
      <c r="AH20" s="106"/>
      <c r="AI20" s="98" t="s">
        <v>32</v>
      </c>
      <c r="AJ20" s="109"/>
      <c r="AK20" s="110"/>
      <c r="AL20" s="109"/>
      <c r="AM20" s="109"/>
      <c r="AN20" s="110"/>
      <c r="AO20" s="75" t="s">
        <v>187</v>
      </c>
    </row>
    <row r="21" spans="1:41" ht="12" x14ac:dyDescent="0.2">
      <c r="A21" s="103" t="s">
        <v>467</v>
      </c>
      <c r="B21" s="104">
        <v>11</v>
      </c>
      <c r="C21" s="103" t="str">
        <f t="shared" si="0"/>
        <v>Drury_11</v>
      </c>
      <c r="D21" s="104" t="s">
        <v>219</v>
      </c>
      <c r="E21" s="112" t="s">
        <v>220</v>
      </c>
      <c r="F21" s="112"/>
      <c r="G21" s="106" t="s">
        <v>155</v>
      </c>
      <c r="H21" s="106"/>
      <c r="I21" s="104">
        <v>2032</v>
      </c>
      <c r="J21" s="107">
        <v>2031</v>
      </c>
      <c r="K21" s="104"/>
      <c r="L21" s="105" t="s">
        <v>190</v>
      </c>
      <c r="M21" s="105"/>
      <c r="N21" s="105" t="s">
        <v>146</v>
      </c>
      <c r="O21" s="105"/>
      <c r="P21" s="96"/>
      <c r="Q21" s="111">
        <v>0</v>
      </c>
      <c r="R21" s="97">
        <v>0</v>
      </c>
      <c r="S21" s="111"/>
      <c r="T21" s="97" t="s">
        <v>147</v>
      </c>
      <c r="U21" s="106"/>
      <c r="V21" s="106"/>
      <c r="W21" s="106"/>
      <c r="X21" s="106"/>
      <c r="Y21" s="106">
        <v>1</v>
      </c>
      <c r="Z21" s="106"/>
      <c r="AA21" s="106"/>
      <c r="AB21" s="106"/>
      <c r="AC21" s="106"/>
      <c r="AD21" s="106"/>
      <c r="AE21" s="106"/>
      <c r="AF21" s="106"/>
      <c r="AG21" s="106"/>
      <c r="AH21" s="106"/>
      <c r="AI21" s="98" t="s">
        <v>32</v>
      </c>
      <c r="AJ21" s="109"/>
      <c r="AK21" s="110"/>
      <c r="AL21" s="109"/>
      <c r="AM21" s="109"/>
      <c r="AN21" s="110"/>
      <c r="AO21" s="75" t="s">
        <v>187</v>
      </c>
    </row>
    <row r="22" spans="1:41" ht="36" x14ac:dyDescent="0.2">
      <c r="A22" s="103" t="s">
        <v>467</v>
      </c>
      <c r="B22" s="104">
        <v>12</v>
      </c>
      <c r="C22" s="103" t="str">
        <f t="shared" si="0"/>
        <v>Drury_12</v>
      </c>
      <c r="D22" s="104" t="s">
        <v>221</v>
      </c>
      <c r="E22" s="105" t="s">
        <v>222</v>
      </c>
      <c r="F22" s="105"/>
      <c r="G22" s="106" t="s">
        <v>155</v>
      </c>
      <c r="H22" s="106"/>
      <c r="I22" s="104">
        <v>2033</v>
      </c>
      <c r="J22" s="107">
        <v>2033</v>
      </c>
      <c r="K22" s="104"/>
      <c r="L22" s="105" t="s">
        <v>223</v>
      </c>
      <c r="M22" s="105"/>
      <c r="N22" s="105" t="s">
        <v>146</v>
      </c>
      <c r="O22" s="105"/>
      <c r="P22" s="96"/>
      <c r="Q22" s="111">
        <v>0</v>
      </c>
      <c r="R22" s="97">
        <v>0</v>
      </c>
      <c r="S22" s="111"/>
      <c r="T22" s="97" t="s">
        <v>147</v>
      </c>
      <c r="U22" s="106"/>
      <c r="V22" s="106"/>
      <c r="W22" s="106"/>
      <c r="X22" s="106"/>
      <c r="Y22" s="106"/>
      <c r="Z22" s="106"/>
      <c r="AA22" s="106">
        <v>3</v>
      </c>
      <c r="AB22" s="106"/>
      <c r="AC22" s="106"/>
      <c r="AD22" s="106"/>
      <c r="AE22" s="106"/>
      <c r="AF22" s="106"/>
      <c r="AG22" s="106"/>
      <c r="AH22" s="106">
        <v>670</v>
      </c>
      <c r="AI22" s="98" t="s">
        <v>32</v>
      </c>
      <c r="AJ22" s="109"/>
      <c r="AK22" s="110"/>
      <c r="AL22" s="109"/>
      <c r="AM22" s="109"/>
      <c r="AN22" s="110"/>
      <c r="AO22" s="75" t="s">
        <v>187</v>
      </c>
    </row>
    <row r="23" spans="1:41" ht="24" x14ac:dyDescent="0.2">
      <c r="A23" s="103" t="s">
        <v>467</v>
      </c>
      <c r="B23" s="104" t="s">
        <v>224</v>
      </c>
      <c r="C23" s="103" t="str">
        <f t="shared" si="0"/>
        <v>Drury_13a</v>
      </c>
      <c r="D23" s="104" t="s">
        <v>225</v>
      </c>
      <c r="E23" s="105" t="s">
        <v>226</v>
      </c>
      <c r="F23" s="105"/>
      <c r="G23" s="106" t="s">
        <v>155</v>
      </c>
      <c r="H23" s="106"/>
      <c r="I23" s="104">
        <v>2032</v>
      </c>
      <c r="J23" s="107">
        <v>2029</v>
      </c>
      <c r="K23" s="104"/>
      <c r="L23" s="105" t="s">
        <v>227</v>
      </c>
      <c r="M23" s="105"/>
      <c r="N23" s="105" t="s">
        <v>146</v>
      </c>
      <c r="O23" s="105"/>
      <c r="P23" s="96"/>
      <c r="Q23" s="111">
        <v>0</v>
      </c>
      <c r="R23" s="97">
        <v>0</v>
      </c>
      <c r="S23" s="111"/>
      <c r="T23" s="97" t="s">
        <v>147</v>
      </c>
      <c r="U23" s="106"/>
      <c r="V23" s="106"/>
      <c r="W23" s="106"/>
      <c r="X23" s="106"/>
      <c r="Y23" s="106"/>
      <c r="Z23" s="106"/>
      <c r="AA23" s="106">
        <v>1</v>
      </c>
      <c r="AB23" s="106"/>
      <c r="AC23" s="106">
        <v>550</v>
      </c>
      <c r="AD23" s="106"/>
      <c r="AE23" s="106"/>
      <c r="AF23" s="106"/>
      <c r="AG23" s="106"/>
      <c r="AH23" s="106"/>
      <c r="AI23" s="98" t="s">
        <v>30</v>
      </c>
      <c r="AJ23" s="109"/>
      <c r="AK23" s="110"/>
      <c r="AL23" s="109"/>
      <c r="AM23" s="109"/>
      <c r="AN23" s="110"/>
      <c r="AO23" s="75" t="s">
        <v>187</v>
      </c>
    </row>
    <row r="24" spans="1:41" ht="24" x14ac:dyDescent="0.2">
      <c r="A24" s="103" t="s">
        <v>467</v>
      </c>
      <c r="B24" s="104" t="s">
        <v>228</v>
      </c>
      <c r="C24" s="103" t="str">
        <f t="shared" si="0"/>
        <v>Drury_13b</v>
      </c>
      <c r="D24" s="104" t="s">
        <v>229</v>
      </c>
      <c r="E24" s="105" t="s">
        <v>230</v>
      </c>
      <c r="F24" s="105"/>
      <c r="G24" s="106" t="s">
        <v>155</v>
      </c>
      <c r="H24" s="106"/>
      <c r="I24" s="104">
        <v>2035</v>
      </c>
      <c r="J24" s="107">
        <v>2050</v>
      </c>
      <c r="K24" s="104"/>
      <c r="L24" s="105" t="s">
        <v>231</v>
      </c>
      <c r="M24" s="105"/>
      <c r="N24" s="105" t="s">
        <v>146</v>
      </c>
      <c r="O24" s="105"/>
      <c r="P24" s="96"/>
      <c r="Q24" s="111">
        <v>0</v>
      </c>
      <c r="R24" s="97">
        <v>0</v>
      </c>
      <c r="S24" s="111"/>
      <c r="T24" s="97" t="s">
        <v>147</v>
      </c>
      <c r="U24" s="106"/>
      <c r="V24" s="106"/>
      <c r="W24" s="106"/>
      <c r="X24" s="106"/>
      <c r="Y24" s="106"/>
      <c r="Z24" s="106"/>
      <c r="AA24" s="106">
        <v>1</v>
      </c>
      <c r="AB24" s="106"/>
      <c r="AC24" s="106"/>
      <c r="AD24" s="106">
        <v>550</v>
      </c>
      <c r="AE24" s="106"/>
      <c r="AF24" s="106"/>
      <c r="AG24" s="106"/>
      <c r="AH24" s="106"/>
      <c r="AI24" s="98" t="s">
        <v>32</v>
      </c>
      <c r="AJ24" s="109"/>
      <c r="AK24" s="110"/>
      <c r="AL24" s="109"/>
      <c r="AM24" s="109"/>
      <c r="AN24" s="110"/>
      <c r="AO24" s="75" t="s">
        <v>187</v>
      </c>
    </row>
    <row r="25" spans="1:41" ht="24" x14ac:dyDescent="0.2">
      <c r="A25" s="103" t="s">
        <v>467</v>
      </c>
      <c r="B25" s="104">
        <v>14</v>
      </c>
      <c r="C25" s="103" t="str">
        <f t="shared" si="0"/>
        <v>Drury_14</v>
      </c>
      <c r="D25" s="104" t="s">
        <v>232</v>
      </c>
      <c r="E25" s="105" t="s">
        <v>233</v>
      </c>
      <c r="F25" s="105"/>
      <c r="G25" s="106" t="s">
        <v>143</v>
      </c>
      <c r="H25" s="106"/>
      <c r="I25" s="104" t="s">
        <v>142</v>
      </c>
      <c r="J25" s="104" t="s">
        <v>142</v>
      </c>
      <c r="K25" s="104"/>
      <c r="L25" s="105" t="s">
        <v>199</v>
      </c>
      <c r="M25" s="105"/>
      <c r="N25" s="105" t="s">
        <v>146</v>
      </c>
      <c r="O25" s="105"/>
      <c r="P25" s="96"/>
      <c r="Q25" s="111">
        <v>0</v>
      </c>
      <c r="R25" s="97">
        <v>0</v>
      </c>
      <c r="S25" s="111"/>
      <c r="T25" s="97" t="s">
        <v>147</v>
      </c>
      <c r="U25" s="106"/>
      <c r="V25" s="106"/>
      <c r="W25" s="106"/>
      <c r="X25" s="106">
        <f>50*18</f>
        <v>900</v>
      </c>
      <c r="Y25" s="106"/>
      <c r="Z25" s="106"/>
      <c r="AA25" s="106">
        <v>2</v>
      </c>
      <c r="AB25" s="106"/>
      <c r="AC25" s="106"/>
      <c r="AD25" s="106"/>
      <c r="AE25" s="106"/>
      <c r="AF25" s="106"/>
      <c r="AG25" s="106">
        <v>700</v>
      </c>
      <c r="AH25" s="106"/>
      <c r="AI25" s="98" t="s">
        <v>32</v>
      </c>
      <c r="AJ25" s="109"/>
      <c r="AK25" s="110"/>
      <c r="AL25" s="109"/>
      <c r="AM25" s="109"/>
      <c r="AN25" s="110"/>
      <c r="AO25" s="75" t="s">
        <v>187</v>
      </c>
    </row>
    <row r="26" spans="1:41" ht="24" x14ac:dyDescent="0.2">
      <c r="A26" s="103" t="s">
        <v>467</v>
      </c>
      <c r="B26" s="104" t="s">
        <v>234</v>
      </c>
      <c r="C26" s="103" t="str">
        <f t="shared" si="0"/>
        <v>Drury_14a</v>
      </c>
      <c r="D26" s="104" t="s">
        <v>235</v>
      </c>
      <c r="E26" s="105" t="s">
        <v>236</v>
      </c>
      <c r="F26" s="105"/>
      <c r="G26" s="106" t="s">
        <v>155</v>
      </c>
      <c r="H26" s="106"/>
      <c r="I26" s="104">
        <v>2035</v>
      </c>
      <c r="J26" s="107">
        <v>2035</v>
      </c>
      <c r="K26" s="104"/>
      <c r="L26" s="105" t="s">
        <v>223</v>
      </c>
      <c r="M26" s="105"/>
      <c r="N26" s="105" t="s">
        <v>146</v>
      </c>
      <c r="O26" s="105"/>
      <c r="P26" s="96"/>
      <c r="Q26" s="111">
        <v>0</v>
      </c>
      <c r="R26" s="97">
        <v>0</v>
      </c>
      <c r="S26" s="111"/>
      <c r="T26" s="97" t="s">
        <v>147</v>
      </c>
      <c r="U26" s="106"/>
      <c r="V26" s="106"/>
      <c r="W26" s="106"/>
      <c r="X26" s="106">
        <f>50*18</f>
        <v>900</v>
      </c>
      <c r="Y26" s="106"/>
      <c r="Z26" s="106"/>
      <c r="AA26" s="106">
        <v>1</v>
      </c>
      <c r="AB26" s="106"/>
      <c r="AC26" s="106"/>
      <c r="AD26" s="106"/>
      <c r="AE26" s="106"/>
      <c r="AF26" s="106"/>
      <c r="AG26" s="106">
        <v>170</v>
      </c>
      <c r="AH26" s="106"/>
      <c r="AI26" s="98" t="s">
        <v>32</v>
      </c>
      <c r="AJ26" s="109"/>
      <c r="AK26" s="110"/>
      <c r="AL26" s="109"/>
      <c r="AM26" s="109"/>
      <c r="AN26" s="110"/>
      <c r="AO26" s="75" t="s">
        <v>187</v>
      </c>
    </row>
    <row r="27" spans="1:41" ht="24" x14ac:dyDescent="0.2">
      <c r="A27" s="103" t="s">
        <v>467</v>
      </c>
      <c r="B27" s="104" t="s">
        <v>237</v>
      </c>
      <c r="C27" s="103" t="str">
        <f t="shared" si="0"/>
        <v>Drury_14b</v>
      </c>
      <c r="D27" s="104" t="s">
        <v>238</v>
      </c>
      <c r="E27" s="105" t="s">
        <v>239</v>
      </c>
      <c r="F27" s="105"/>
      <c r="G27" s="106" t="s">
        <v>155</v>
      </c>
      <c r="H27" s="106"/>
      <c r="I27" s="104">
        <v>2035</v>
      </c>
      <c r="J27" s="107">
        <v>2033</v>
      </c>
      <c r="K27" s="104"/>
      <c r="L27" s="105" t="s">
        <v>199</v>
      </c>
      <c r="M27" s="105"/>
      <c r="N27" s="105" t="s">
        <v>146</v>
      </c>
      <c r="O27" s="105"/>
      <c r="P27" s="96"/>
      <c r="Q27" s="111">
        <v>0</v>
      </c>
      <c r="R27" s="97">
        <v>0</v>
      </c>
      <c r="S27" s="111"/>
      <c r="T27" s="97" t="s">
        <v>147</v>
      </c>
      <c r="U27" s="106"/>
      <c r="V27" s="106"/>
      <c r="W27" s="106"/>
      <c r="X27" s="106">
        <f>X25-X26</f>
        <v>0</v>
      </c>
      <c r="Y27" s="106"/>
      <c r="Z27" s="106"/>
      <c r="AA27" s="106">
        <f>AA25-AA26</f>
        <v>1</v>
      </c>
      <c r="AB27" s="106"/>
      <c r="AC27" s="106"/>
      <c r="AD27" s="106"/>
      <c r="AE27" s="106"/>
      <c r="AF27" s="106"/>
      <c r="AG27" s="106">
        <f>AG25-AG26</f>
        <v>530</v>
      </c>
      <c r="AH27" s="106"/>
      <c r="AI27" s="98" t="s">
        <v>32</v>
      </c>
      <c r="AJ27" s="109"/>
      <c r="AK27" s="110"/>
      <c r="AL27" s="109"/>
      <c r="AM27" s="109"/>
      <c r="AN27" s="110"/>
      <c r="AO27" s="75" t="s">
        <v>187</v>
      </c>
    </row>
    <row r="28" spans="1:41" ht="24" x14ac:dyDescent="0.2">
      <c r="A28" s="103" t="s">
        <v>467</v>
      </c>
      <c r="B28" s="104">
        <v>15</v>
      </c>
      <c r="C28" s="103" t="str">
        <f t="shared" si="0"/>
        <v>Drury_15</v>
      </c>
      <c r="D28" s="104" t="s">
        <v>240</v>
      </c>
      <c r="E28" s="105" t="s">
        <v>241</v>
      </c>
      <c r="F28" s="105"/>
      <c r="G28" s="106" t="s">
        <v>143</v>
      </c>
      <c r="H28" s="106"/>
      <c r="I28" s="104">
        <v>2035</v>
      </c>
      <c r="J28" s="107">
        <v>2033</v>
      </c>
      <c r="K28" s="104"/>
      <c r="L28" s="105" t="s">
        <v>242</v>
      </c>
      <c r="M28" s="105"/>
      <c r="N28" s="105" t="s">
        <v>146</v>
      </c>
      <c r="O28" s="105"/>
      <c r="P28" s="96"/>
      <c r="Q28" s="111">
        <v>0</v>
      </c>
      <c r="R28" s="97">
        <v>0</v>
      </c>
      <c r="S28" s="111"/>
      <c r="T28" s="97" t="s">
        <v>147</v>
      </c>
      <c r="U28" s="106"/>
      <c r="V28" s="106"/>
      <c r="W28" s="106"/>
      <c r="X28" s="106"/>
      <c r="Y28" s="106">
        <v>2</v>
      </c>
      <c r="Z28" s="106"/>
      <c r="AA28" s="106"/>
      <c r="AB28" s="106"/>
      <c r="AC28" s="106"/>
      <c r="AD28" s="106"/>
      <c r="AE28" s="106"/>
      <c r="AF28" s="106"/>
      <c r="AG28" s="106">
        <v>700</v>
      </c>
      <c r="AH28" s="106"/>
      <c r="AI28" s="98" t="s">
        <v>30</v>
      </c>
      <c r="AJ28" s="109"/>
      <c r="AK28" s="110"/>
      <c r="AL28" s="109"/>
      <c r="AM28" s="109"/>
      <c r="AN28" s="110"/>
      <c r="AO28" s="75" t="s">
        <v>187</v>
      </c>
    </row>
    <row r="29" spans="1:41" ht="24" x14ac:dyDescent="0.2">
      <c r="A29" s="103" t="s">
        <v>467</v>
      </c>
      <c r="B29" s="104" t="s">
        <v>243</v>
      </c>
      <c r="C29" s="103" t="str">
        <f t="shared" si="0"/>
        <v>Drury_16a</v>
      </c>
      <c r="D29" s="104" t="s">
        <v>244</v>
      </c>
      <c r="E29" s="105" t="s">
        <v>245</v>
      </c>
      <c r="F29" s="105"/>
      <c r="G29" s="106" t="s">
        <v>143</v>
      </c>
      <c r="H29" s="106"/>
      <c r="I29" s="104">
        <v>2046</v>
      </c>
      <c r="J29" s="107">
        <v>2033</v>
      </c>
      <c r="K29" s="104"/>
      <c r="L29" s="105" t="s">
        <v>199</v>
      </c>
      <c r="M29" s="105"/>
      <c r="N29" s="105" t="s">
        <v>146</v>
      </c>
      <c r="O29" s="105"/>
      <c r="P29" s="96"/>
      <c r="Q29" s="111">
        <v>0</v>
      </c>
      <c r="R29" s="97">
        <v>0</v>
      </c>
      <c r="S29" s="111"/>
      <c r="T29" s="97" t="s">
        <v>147</v>
      </c>
      <c r="U29" s="106"/>
      <c r="V29" s="106"/>
      <c r="W29" s="106"/>
      <c r="X29" s="106">
        <f>60*18</f>
        <v>1080</v>
      </c>
      <c r="Y29" s="106"/>
      <c r="Z29" s="106"/>
      <c r="AA29" s="106"/>
      <c r="AB29" s="106"/>
      <c r="AC29" s="106"/>
      <c r="AD29" s="106"/>
      <c r="AE29" s="106"/>
      <c r="AF29" s="106"/>
      <c r="AG29" s="106">
        <v>100</v>
      </c>
      <c r="AH29" s="106"/>
      <c r="AI29" s="98" t="s">
        <v>32</v>
      </c>
      <c r="AJ29" s="109"/>
      <c r="AK29" s="110"/>
      <c r="AL29" s="109"/>
      <c r="AM29" s="109"/>
      <c r="AN29" s="110"/>
      <c r="AO29" s="75" t="s">
        <v>187</v>
      </c>
    </row>
    <row r="30" spans="1:41" ht="24" x14ac:dyDescent="0.2">
      <c r="A30" s="103" t="s">
        <v>467</v>
      </c>
      <c r="B30" s="104" t="s">
        <v>246</v>
      </c>
      <c r="C30" s="103" t="str">
        <f t="shared" si="0"/>
        <v>Drury_16b</v>
      </c>
      <c r="D30" s="104" t="s">
        <v>247</v>
      </c>
      <c r="E30" s="105" t="s">
        <v>248</v>
      </c>
      <c r="F30" s="105"/>
      <c r="G30" s="106" t="s">
        <v>155</v>
      </c>
      <c r="H30" s="106"/>
      <c r="I30" s="104">
        <v>2046</v>
      </c>
      <c r="J30" s="107">
        <v>2050</v>
      </c>
      <c r="K30" s="104"/>
      <c r="L30" s="105" t="s">
        <v>157</v>
      </c>
      <c r="M30" s="105"/>
      <c r="N30" s="105" t="s">
        <v>146</v>
      </c>
      <c r="O30" s="105"/>
      <c r="P30" s="96"/>
      <c r="Q30" s="111">
        <v>0</v>
      </c>
      <c r="R30" s="97">
        <v>0</v>
      </c>
      <c r="S30" s="111"/>
      <c r="T30" s="97" t="s">
        <v>147</v>
      </c>
      <c r="U30" s="106"/>
      <c r="V30" s="106"/>
      <c r="W30" s="106"/>
      <c r="X30" s="106">
        <f>60*10</f>
        <v>600</v>
      </c>
      <c r="Y30" s="106"/>
      <c r="Z30" s="106"/>
      <c r="AA30" s="106"/>
      <c r="AB30" s="106"/>
      <c r="AC30" s="106"/>
      <c r="AD30" s="106"/>
      <c r="AE30" s="106"/>
      <c r="AF30" s="106">
        <v>100</v>
      </c>
      <c r="AG30" s="106"/>
      <c r="AH30" s="106"/>
      <c r="AI30" s="98" t="s">
        <v>32</v>
      </c>
      <c r="AJ30" s="109"/>
      <c r="AK30" s="110"/>
      <c r="AL30" s="109"/>
      <c r="AM30" s="109"/>
      <c r="AN30" s="110"/>
      <c r="AO30" s="75" t="s">
        <v>187</v>
      </c>
    </row>
    <row r="31" spans="1:41" ht="12" x14ac:dyDescent="0.2">
      <c r="A31" s="103" t="s">
        <v>467</v>
      </c>
      <c r="B31" s="104">
        <v>17</v>
      </c>
      <c r="C31" s="103" t="str">
        <f t="shared" si="0"/>
        <v>Drury_17</v>
      </c>
      <c r="D31" s="104" t="s">
        <v>249</v>
      </c>
      <c r="E31" s="105" t="s">
        <v>250</v>
      </c>
      <c r="F31" s="105"/>
      <c r="G31" s="106" t="s">
        <v>143</v>
      </c>
      <c r="H31" s="106"/>
      <c r="I31" s="104" t="s">
        <v>142</v>
      </c>
      <c r="J31" s="107">
        <v>2036</v>
      </c>
      <c r="K31" s="104"/>
      <c r="L31" s="105" t="s">
        <v>242</v>
      </c>
      <c r="M31" s="105"/>
      <c r="N31" s="105" t="s">
        <v>146</v>
      </c>
      <c r="O31" s="105"/>
      <c r="P31" s="96"/>
      <c r="Q31" s="111">
        <v>0</v>
      </c>
      <c r="R31" s="97">
        <v>0</v>
      </c>
      <c r="S31" s="111"/>
      <c r="T31" s="97" t="s">
        <v>147</v>
      </c>
      <c r="U31" s="106"/>
      <c r="V31" s="106"/>
      <c r="W31" s="106"/>
      <c r="X31" s="106"/>
      <c r="Y31" s="106"/>
      <c r="Z31" s="106"/>
      <c r="AA31" s="106"/>
      <c r="AB31" s="106"/>
      <c r="AC31" s="106"/>
      <c r="AD31" s="106"/>
      <c r="AE31" s="106"/>
      <c r="AF31" s="106"/>
      <c r="AG31" s="106">
        <v>615</v>
      </c>
      <c r="AH31" s="106"/>
      <c r="AI31" s="98" t="s">
        <v>32</v>
      </c>
      <c r="AJ31" s="109"/>
      <c r="AK31" s="110"/>
      <c r="AL31" s="109"/>
      <c r="AM31" s="109"/>
      <c r="AN31" s="110"/>
      <c r="AO31" s="75" t="s">
        <v>187</v>
      </c>
    </row>
    <row r="32" spans="1:41" ht="24" x14ac:dyDescent="0.2">
      <c r="A32" s="103" t="s">
        <v>467</v>
      </c>
      <c r="B32" s="104" t="s">
        <v>251</v>
      </c>
      <c r="C32" s="103" t="str">
        <f t="shared" si="0"/>
        <v>Drury_19-1</v>
      </c>
      <c r="D32" s="104" t="s">
        <v>252</v>
      </c>
      <c r="E32" s="105" t="s">
        <v>196</v>
      </c>
      <c r="F32" s="105"/>
      <c r="G32" s="106" t="s">
        <v>143</v>
      </c>
      <c r="H32" s="106"/>
      <c r="I32" s="104" t="s">
        <v>142</v>
      </c>
      <c r="J32" s="107" t="s">
        <v>253</v>
      </c>
      <c r="K32" s="104"/>
      <c r="L32" s="105" t="s">
        <v>254</v>
      </c>
      <c r="M32" s="105"/>
      <c r="N32" s="105" t="s">
        <v>146</v>
      </c>
      <c r="O32" s="105"/>
      <c r="P32" s="96"/>
      <c r="Q32" s="111">
        <v>0</v>
      </c>
      <c r="R32" s="97">
        <v>0</v>
      </c>
      <c r="S32" s="111"/>
      <c r="T32" s="97" t="s">
        <v>147</v>
      </c>
      <c r="U32" s="106"/>
      <c r="V32" s="106"/>
      <c r="W32" s="106"/>
      <c r="X32" s="106"/>
      <c r="Y32" s="106"/>
      <c r="Z32" s="106"/>
      <c r="AA32" s="106"/>
      <c r="AB32" s="106"/>
      <c r="AC32" s="106"/>
      <c r="AD32" s="106"/>
      <c r="AE32" s="106"/>
      <c r="AF32" s="106"/>
      <c r="AG32" s="106"/>
      <c r="AH32" s="106"/>
      <c r="AI32" s="98" t="s">
        <v>27</v>
      </c>
      <c r="AJ32" s="109"/>
      <c r="AK32" s="110"/>
      <c r="AL32" s="109"/>
      <c r="AM32" s="109"/>
      <c r="AN32" s="110"/>
      <c r="AO32" s="75" t="s">
        <v>187</v>
      </c>
    </row>
    <row r="33" spans="1:41" ht="24" x14ac:dyDescent="0.2">
      <c r="A33" s="103" t="s">
        <v>467</v>
      </c>
      <c r="B33" s="104" t="s">
        <v>255</v>
      </c>
      <c r="C33" s="103" t="str">
        <f t="shared" si="0"/>
        <v>Drury_19-2</v>
      </c>
      <c r="D33" s="104" t="s">
        <v>256</v>
      </c>
      <c r="E33" s="105" t="s">
        <v>196</v>
      </c>
      <c r="F33" s="105"/>
      <c r="G33" s="106" t="s">
        <v>143</v>
      </c>
      <c r="H33" s="106"/>
      <c r="I33" s="104" t="s">
        <v>142</v>
      </c>
      <c r="J33" s="107" t="s">
        <v>253</v>
      </c>
      <c r="K33" s="104"/>
      <c r="L33" s="105" t="s">
        <v>254</v>
      </c>
      <c r="M33" s="105"/>
      <c r="N33" s="105" t="s">
        <v>146</v>
      </c>
      <c r="O33" s="105"/>
      <c r="P33" s="96"/>
      <c r="Q33" s="111">
        <v>0</v>
      </c>
      <c r="R33" s="97">
        <v>0</v>
      </c>
      <c r="S33" s="111"/>
      <c r="T33" s="97" t="s">
        <v>147</v>
      </c>
      <c r="U33" s="106"/>
      <c r="V33" s="106"/>
      <c r="W33" s="106"/>
      <c r="X33" s="106"/>
      <c r="Y33" s="106"/>
      <c r="Z33" s="106"/>
      <c r="AA33" s="106"/>
      <c r="AB33" s="106"/>
      <c r="AC33" s="106"/>
      <c r="AD33" s="106"/>
      <c r="AE33" s="106"/>
      <c r="AF33" s="106"/>
      <c r="AG33" s="106"/>
      <c r="AH33" s="106"/>
      <c r="AI33" s="98" t="s">
        <v>27</v>
      </c>
      <c r="AJ33" s="109"/>
      <c r="AK33" s="110"/>
      <c r="AL33" s="109"/>
      <c r="AM33" s="109"/>
      <c r="AN33" s="110"/>
      <c r="AO33" s="75" t="s">
        <v>187</v>
      </c>
    </row>
    <row r="34" spans="1:41" ht="24" x14ac:dyDescent="0.2">
      <c r="A34" s="103" t="s">
        <v>467</v>
      </c>
      <c r="B34" s="104" t="s">
        <v>257</v>
      </c>
      <c r="C34" s="103" t="str">
        <f t="shared" si="0"/>
        <v>Drury_19-3</v>
      </c>
      <c r="D34" s="104" t="s">
        <v>258</v>
      </c>
      <c r="E34" s="105" t="s">
        <v>196</v>
      </c>
      <c r="F34" s="105"/>
      <c r="G34" s="106" t="s">
        <v>143</v>
      </c>
      <c r="H34" s="106"/>
      <c r="I34" s="104">
        <v>2036</v>
      </c>
      <c r="J34" s="107">
        <v>2036</v>
      </c>
      <c r="K34" s="104"/>
      <c r="L34" s="105" t="s">
        <v>254</v>
      </c>
      <c r="M34" s="105"/>
      <c r="N34" s="105" t="s">
        <v>146</v>
      </c>
      <c r="O34" s="105"/>
      <c r="P34" s="96"/>
      <c r="Q34" s="111">
        <v>0</v>
      </c>
      <c r="R34" s="97">
        <v>0</v>
      </c>
      <c r="S34" s="111"/>
      <c r="T34" s="97" t="s">
        <v>147</v>
      </c>
      <c r="U34" s="106"/>
      <c r="V34" s="106"/>
      <c r="W34" s="106"/>
      <c r="X34" s="106"/>
      <c r="Y34" s="106"/>
      <c r="Z34" s="106"/>
      <c r="AA34" s="106"/>
      <c r="AB34" s="106"/>
      <c r="AC34" s="106"/>
      <c r="AD34" s="106"/>
      <c r="AE34" s="106"/>
      <c r="AF34" s="106"/>
      <c r="AG34" s="106"/>
      <c r="AH34" s="106"/>
      <c r="AI34" s="98" t="s">
        <v>27</v>
      </c>
      <c r="AJ34" s="109"/>
      <c r="AK34" s="110"/>
      <c r="AL34" s="109"/>
      <c r="AM34" s="109"/>
      <c r="AN34" s="110"/>
      <c r="AO34" s="75" t="s">
        <v>187</v>
      </c>
    </row>
    <row r="35" spans="1:41" ht="24" x14ac:dyDescent="0.2">
      <c r="A35" s="103" t="s">
        <v>467</v>
      </c>
      <c r="B35" s="104" t="s">
        <v>259</v>
      </c>
      <c r="C35" s="103" t="str">
        <f t="shared" si="0"/>
        <v>Drury_20a</v>
      </c>
      <c r="D35" s="104" t="s">
        <v>260</v>
      </c>
      <c r="E35" s="105" t="s">
        <v>261</v>
      </c>
      <c r="F35" s="105"/>
      <c r="G35" s="106" t="s">
        <v>155</v>
      </c>
      <c r="H35" s="106"/>
      <c r="I35" s="104">
        <v>2035</v>
      </c>
      <c r="J35" s="107">
        <v>2035</v>
      </c>
      <c r="K35" s="104"/>
      <c r="L35" s="105" t="s">
        <v>199</v>
      </c>
      <c r="M35" s="105"/>
      <c r="N35" s="105" t="s">
        <v>146</v>
      </c>
      <c r="O35" s="105"/>
      <c r="P35" s="96"/>
      <c r="Q35" s="111">
        <v>0</v>
      </c>
      <c r="R35" s="97">
        <v>0</v>
      </c>
      <c r="S35" s="111"/>
      <c r="T35" s="97" t="s">
        <v>147</v>
      </c>
      <c r="U35" s="106">
        <v>1900</v>
      </c>
      <c r="V35" s="106">
        <v>300</v>
      </c>
      <c r="W35" s="106"/>
      <c r="X35" s="106"/>
      <c r="Y35" s="106">
        <v>2</v>
      </c>
      <c r="Z35" s="106"/>
      <c r="AA35" s="106"/>
      <c r="AB35" s="106"/>
      <c r="AC35" s="106"/>
      <c r="AD35" s="106"/>
      <c r="AE35" s="106"/>
      <c r="AF35" s="106"/>
      <c r="AG35" s="106"/>
      <c r="AH35" s="106"/>
      <c r="AI35" s="98" t="s">
        <v>32</v>
      </c>
      <c r="AJ35" s="109"/>
      <c r="AK35" s="110"/>
      <c r="AL35" s="109"/>
      <c r="AM35" s="109"/>
      <c r="AN35" s="110"/>
      <c r="AO35" s="75" t="s">
        <v>187</v>
      </c>
    </row>
    <row r="36" spans="1:41" ht="24" x14ac:dyDescent="0.2">
      <c r="A36" s="103" t="s">
        <v>467</v>
      </c>
      <c r="B36" s="115">
        <v>21</v>
      </c>
      <c r="C36" s="103" t="str">
        <f t="shared" si="0"/>
        <v>Drury_21</v>
      </c>
      <c r="D36" s="104" t="s">
        <v>262</v>
      </c>
      <c r="E36" s="105" t="s">
        <v>261</v>
      </c>
      <c r="F36" s="105"/>
      <c r="G36" s="106" t="s">
        <v>155</v>
      </c>
      <c r="H36" s="106"/>
      <c r="I36" s="104">
        <v>2035</v>
      </c>
      <c r="J36" s="107">
        <v>2035</v>
      </c>
      <c r="K36" s="104"/>
      <c r="L36" s="105" t="s">
        <v>199</v>
      </c>
      <c r="M36" s="105"/>
      <c r="N36" s="105" t="s">
        <v>146</v>
      </c>
      <c r="O36" s="105"/>
      <c r="P36" s="96"/>
      <c r="Q36" s="111">
        <v>0</v>
      </c>
      <c r="R36" s="97">
        <v>0</v>
      </c>
      <c r="S36" s="111"/>
      <c r="T36" s="97" t="s">
        <v>147</v>
      </c>
      <c r="U36" s="106">
        <v>680</v>
      </c>
      <c r="V36" s="106"/>
      <c r="W36" s="106"/>
      <c r="X36" s="106"/>
      <c r="Y36" s="106"/>
      <c r="Z36" s="106"/>
      <c r="AA36" s="106"/>
      <c r="AB36" s="106"/>
      <c r="AC36" s="106"/>
      <c r="AD36" s="106"/>
      <c r="AE36" s="106"/>
      <c r="AF36" s="106"/>
      <c r="AG36" s="106"/>
      <c r="AH36" s="106"/>
      <c r="AI36" s="98" t="s">
        <v>32</v>
      </c>
      <c r="AJ36" s="109"/>
      <c r="AK36" s="110"/>
      <c r="AL36" s="109"/>
      <c r="AM36" s="109"/>
      <c r="AN36" s="110"/>
      <c r="AO36" s="75" t="s">
        <v>187</v>
      </c>
    </row>
    <row r="37" spans="1:41" ht="12" x14ac:dyDescent="0.2">
      <c r="A37" s="103" t="s">
        <v>467</v>
      </c>
      <c r="B37" s="115">
        <v>22</v>
      </c>
      <c r="C37" s="103" t="str">
        <f t="shared" ref="C37:C68" si="1">A37 &amp; "_" &amp;B37</f>
        <v>Drury_22</v>
      </c>
      <c r="D37" s="104" t="s">
        <v>263</v>
      </c>
      <c r="E37" s="105" t="s">
        <v>264</v>
      </c>
      <c r="F37" s="105"/>
      <c r="G37" s="106" t="s">
        <v>155</v>
      </c>
      <c r="H37" s="106"/>
      <c r="I37" s="104">
        <v>2033</v>
      </c>
      <c r="J37" s="107">
        <v>2033</v>
      </c>
      <c r="K37" s="104"/>
      <c r="L37" s="105" t="s">
        <v>223</v>
      </c>
      <c r="M37" s="105"/>
      <c r="N37" s="105" t="s">
        <v>146</v>
      </c>
      <c r="O37" s="105"/>
      <c r="P37" s="96"/>
      <c r="Q37" s="111">
        <v>0</v>
      </c>
      <c r="R37" s="97">
        <v>0</v>
      </c>
      <c r="S37" s="111"/>
      <c r="T37" s="97" t="s">
        <v>147</v>
      </c>
      <c r="U37" s="106"/>
      <c r="V37" s="106"/>
      <c r="W37" s="106"/>
      <c r="X37" s="106"/>
      <c r="Y37" s="106"/>
      <c r="Z37" s="106"/>
      <c r="AA37" s="106">
        <v>1</v>
      </c>
      <c r="AB37" s="106"/>
      <c r="AC37" s="106"/>
      <c r="AD37" s="106"/>
      <c r="AE37" s="106"/>
      <c r="AF37" s="106"/>
      <c r="AG37" s="106"/>
      <c r="AH37" s="106"/>
      <c r="AI37" s="98" t="s">
        <v>32</v>
      </c>
      <c r="AJ37" s="109"/>
      <c r="AK37" s="110"/>
      <c r="AL37" s="109"/>
      <c r="AM37" s="109"/>
      <c r="AN37" s="110"/>
      <c r="AO37" s="75" t="s">
        <v>187</v>
      </c>
    </row>
    <row r="38" spans="1:41" ht="60" x14ac:dyDescent="0.2">
      <c r="A38" s="103" t="s">
        <v>467</v>
      </c>
      <c r="B38" s="115" t="s">
        <v>265</v>
      </c>
      <c r="C38" s="103" t="str">
        <f t="shared" si="1"/>
        <v>Drury_23a</v>
      </c>
      <c r="D38" s="104" t="s">
        <v>266</v>
      </c>
      <c r="E38" s="105" t="s">
        <v>267</v>
      </c>
      <c r="F38" s="105"/>
      <c r="G38" s="106" t="s">
        <v>143</v>
      </c>
      <c r="H38" s="106"/>
      <c r="I38" s="104">
        <v>2031</v>
      </c>
      <c r="J38" s="107">
        <v>2025</v>
      </c>
      <c r="K38" s="104"/>
      <c r="L38" s="105" t="s">
        <v>145</v>
      </c>
      <c r="M38" s="105"/>
      <c r="N38" s="105" t="s">
        <v>146</v>
      </c>
      <c r="O38" s="105"/>
      <c r="P38" s="96"/>
      <c r="Q38" s="111">
        <v>0</v>
      </c>
      <c r="R38" s="97">
        <v>0</v>
      </c>
      <c r="S38" s="111"/>
      <c r="T38" s="97" t="s">
        <v>147</v>
      </c>
      <c r="U38" s="106">
        <v>0</v>
      </c>
      <c r="V38" s="106">
        <v>0</v>
      </c>
      <c r="W38" s="106">
        <v>0</v>
      </c>
      <c r="X38" s="106">
        <v>0</v>
      </c>
      <c r="Y38" s="106">
        <v>0</v>
      </c>
      <c r="Z38" s="106">
        <v>0</v>
      </c>
      <c r="AA38" s="106">
        <v>0</v>
      </c>
      <c r="AB38" s="106">
        <v>0</v>
      </c>
      <c r="AC38" s="106">
        <v>0</v>
      </c>
      <c r="AD38" s="106">
        <v>0</v>
      </c>
      <c r="AE38" s="106">
        <v>0</v>
      </c>
      <c r="AF38" s="106">
        <v>0</v>
      </c>
      <c r="AG38" s="106">
        <v>0</v>
      </c>
      <c r="AH38" s="106">
        <v>0</v>
      </c>
      <c r="AI38" s="98" t="s">
        <v>32</v>
      </c>
      <c r="AJ38" s="109" t="s">
        <v>268</v>
      </c>
      <c r="AK38" s="110" t="s">
        <v>269</v>
      </c>
      <c r="AL38" s="109" t="s">
        <v>270</v>
      </c>
      <c r="AM38" s="109" t="s">
        <v>271</v>
      </c>
      <c r="AN38" s="110" t="s">
        <v>272</v>
      </c>
      <c r="AO38" s="75" t="s">
        <v>153</v>
      </c>
    </row>
    <row r="39" spans="1:41" ht="120" x14ac:dyDescent="0.2">
      <c r="A39" s="103" t="s">
        <v>467</v>
      </c>
      <c r="B39" s="115" t="s">
        <v>273</v>
      </c>
      <c r="C39" s="103" t="str">
        <f t="shared" si="1"/>
        <v>Drury_23b</v>
      </c>
      <c r="D39" s="104" t="s">
        <v>274</v>
      </c>
      <c r="E39" s="105" t="s">
        <v>275</v>
      </c>
      <c r="F39" s="105"/>
      <c r="G39" s="106" t="s">
        <v>143</v>
      </c>
      <c r="H39" s="106"/>
      <c r="I39" s="104">
        <v>2032</v>
      </c>
      <c r="J39" s="107">
        <v>2031</v>
      </c>
      <c r="K39" s="104"/>
      <c r="L39" s="105" t="s">
        <v>157</v>
      </c>
      <c r="M39" s="105"/>
      <c r="N39" s="105" t="s">
        <v>146</v>
      </c>
      <c r="O39" s="105"/>
      <c r="P39" s="96"/>
      <c r="Q39" s="111">
        <f>16.66688*1000000</f>
        <v>16666879.999999998</v>
      </c>
      <c r="R39" s="97">
        <v>0</v>
      </c>
      <c r="S39" s="104">
        <v>2020</v>
      </c>
      <c r="T39" s="97" t="s">
        <v>147</v>
      </c>
      <c r="U39" s="106">
        <v>0</v>
      </c>
      <c r="V39" s="106">
        <v>0</v>
      </c>
      <c r="W39" s="106">
        <v>0</v>
      </c>
      <c r="X39" s="106">
        <v>0</v>
      </c>
      <c r="Y39" s="106">
        <v>0</v>
      </c>
      <c r="Z39" s="106">
        <v>0</v>
      </c>
      <c r="AA39" s="106">
        <v>0</v>
      </c>
      <c r="AB39" s="106">
        <v>0</v>
      </c>
      <c r="AC39" s="106">
        <v>0</v>
      </c>
      <c r="AD39" s="106">
        <v>0</v>
      </c>
      <c r="AE39" s="106">
        <v>0</v>
      </c>
      <c r="AF39" s="106">
        <v>0</v>
      </c>
      <c r="AG39" s="106">
        <v>0</v>
      </c>
      <c r="AH39" s="106">
        <v>0</v>
      </c>
      <c r="AI39" s="98" t="s">
        <v>27</v>
      </c>
      <c r="AJ39" s="109" t="s">
        <v>276</v>
      </c>
      <c r="AK39" s="110" t="s">
        <v>277</v>
      </c>
      <c r="AL39" s="109" t="s">
        <v>278</v>
      </c>
      <c r="AM39" s="109" t="s">
        <v>279</v>
      </c>
      <c r="AN39" s="110" t="s">
        <v>280</v>
      </c>
      <c r="AO39" s="75" t="s">
        <v>153</v>
      </c>
    </row>
    <row r="40" spans="1:41" ht="120" x14ac:dyDescent="0.2">
      <c r="A40" s="103" t="s">
        <v>467</v>
      </c>
      <c r="B40" s="115" t="s">
        <v>281</v>
      </c>
      <c r="C40" s="103" t="str">
        <f t="shared" si="1"/>
        <v>Drury_23c</v>
      </c>
      <c r="D40" s="104" t="s">
        <v>282</v>
      </c>
      <c r="E40" s="105" t="s">
        <v>267</v>
      </c>
      <c r="F40" s="105"/>
      <c r="G40" s="106" t="s">
        <v>155</v>
      </c>
      <c r="H40" s="106"/>
      <c r="I40" s="104">
        <v>2032</v>
      </c>
      <c r="J40" s="107">
        <v>2025</v>
      </c>
      <c r="K40" s="104"/>
      <c r="L40" s="105" t="s">
        <v>145</v>
      </c>
      <c r="M40" s="105"/>
      <c r="N40" s="105" t="s">
        <v>146</v>
      </c>
      <c r="O40" s="105"/>
      <c r="P40" s="96"/>
      <c r="Q40" s="111">
        <v>0</v>
      </c>
      <c r="R40" s="97">
        <v>0</v>
      </c>
      <c r="S40" s="111"/>
      <c r="T40" s="97" t="s">
        <v>147</v>
      </c>
      <c r="U40" s="106">
        <v>540</v>
      </c>
      <c r="V40" s="106">
        <v>0</v>
      </c>
      <c r="W40" s="106">
        <v>0</v>
      </c>
      <c r="X40" s="106">
        <v>0</v>
      </c>
      <c r="Y40" s="106">
        <v>0</v>
      </c>
      <c r="Z40" s="106">
        <v>0</v>
      </c>
      <c r="AA40" s="106">
        <v>0</v>
      </c>
      <c r="AB40" s="106">
        <v>0</v>
      </c>
      <c r="AC40" s="106">
        <v>0</v>
      </c>
      <c r="AD40" s="106">
        <v>0</v>
      </c>
      <c r="AE40" s="106">
        <v>0</v>
      </c>
      <c r="AF40" s="106">
        <v>0</v>
      </c>
      <c r="AG40" s="106">
        <v>0</v>
      </c>
      <c r="AH40" s="106">
        <v>110</v>
      </c>
      <c r="AI40" s="98" t="s">
        <v>32</v>
      </c>
      <c r="AJ40" s="109" t="s">
        <v>268</v>
      </c>
      <c r="AK40" s="110" t="s">
        <v>283</v>
      </c>
      <c r="AL40" s="109" t="s">
        <v>284</v>
      </c>
      <c r="AM40" s="109" t="s">
        <v>285</v>
      </c>
      <c r="AN40" s="110" t="s">
        <v>286</v>
      </c>
      <c r="AO40" s="75" t="s">
        <v>153</v>
      </c>
    </row>
    <row r="41" spans="1:41" ht="108" x14ac:dyDescent="0.2">
      <c r="A41" s="103" t="s">
        <v>467</v>
      </c>
      <c r="B41" s="115" t="s">
        <v>287</v>
      </c>
      <c r="C41" s="103" t="str">
        <f t="shared" si="1"/>
        <v>Drury_23d</v>
      </c>
      <c r="D41" s="104" t="s">
        <v>282</v>
      </c>
      <c r="E41" s="105" t="s">
        <v>275</v>
      </c>
      <c r="F41" s="105"/>
      <c r="G41" s="106" t="s">
        <v>155</v>
      </c>
      <c r="H41" s="106"/>
      <c r="I41" s="104">
        <v>2031</v>
      </c>
      <c r="J41" s="107">
        <v>2031</v>
      </c>
      <c r="K41" s="104"/>
      <c r="L41" s="105" t="s">
        <v>157</v>
      </c>
      <c r="M41" s="105"/>
      <c r="N41" s="105" t="s">
        <v>146</v>
      </c>
      <c r="O41" s="105"/>
      <c r="P41" s="96"/>
      <c r="Q41" s="111">
        <v>0</v>
      </c>
      <c r="R41" s="97">
        <v>0</v>
      </c>
      <c r="S41" s="111"/>
      <c r="T41" s="97" t="s">
        <v>147</v>
      </c>
      <c r="U41" s="106">
        <v>0</v>
      </c>
      <c r="V41" s="106">
        <v>0</v>
      </c>
      <c r="W41" s="106">
        <v>0</v>
      </c>
      <c r="X41" s="106">
        <v>0</v>
      </c>
      <c r="Y41" s="106">
        <v>0</v>
      </c>
      <c r="Z41" s="106">
        <v>0</v>
      </c>
      <c r="AA41" s="106">
        <v>0</v>
      </c>
      <c r="AB41" s="106">
        <v>0</v>
      </c>
      <c r="AC41" s="106">
        <v>0</v>
      </c>
      <c r="AD41" s="106">
        <v>0</v>
      </c>
      <c r="AE41" s="106">
        <v>0</v>
      </c>
      <c r="AF41" s="106">
        <v>240</v>
      </c>
      <c r="AG41" s="106">
        <v>0</v>
      </c>
      <c r="AH41" s="106">
        <v>0</v>
      </c>
      <c r="AI41" s="98" t="s">
        <v>32</v>
      </c>
      <c r="AJ41" s="109" t="s">
        <v>288</v>
      </c>
      <c r="AK41" s="110" t="s">
        <v>289</v>
      </c>
      <c r="AL41" s="109" t="s">
        <v>290</v>
      </c>
      <c r="AM41" s="109" t="s">
        <v>291</v>
      </c>
      <c r="AN41" s="110" t="s">
        <v>292</v>
      </c>
      <c r="AO41" s="75" t="s">
        <v>153</v>
      </c>
    </row>
    <row r="42" spans="1:41" ht="24" x14ac:dyDescent="0.2">
      <c r="A42" s="103" t="s">
        <v>467</v>
      </c>
      <c r="B42" s="104">
        <v>23</v>
      </c>
      <c r="C42" s="103" t="str">
        <f t="shared" si="1"/>
        <v>Drury_23</v>
      </c>
      <c r="D42" s="104" t="s">
        <v>293</v>
      </c>
      <c r="E42" s="105" t="s">
        <v>294</v>
      </c>
      <c r="F42" s="105"/>
      <c r="G42" s="106" t="s">
        <v>143</v>
      </c>
      <c r="H42" s="106"/>
      <c r="I42" s="104" t="s">
        <v>142</v>
      </c>
      <c r="J42" s="104" t="s">
        <v>142</v>
      </c>
      <c r="K42" s="104"/>
      <c r="L42" s="105" t="s">
        <v>157</v>
      </c>
      <c r="M42" s="105"/>
      <c r="N42" s="105" t="s">
        <v>146</v>
      </c>
      <c r="O42" s="105"/>
      <c r="P42" s="96"/>
      <c r="Q42" s="111">
        <f>22.94*1000000</f>
        <v>22940000</v>
      </c>
      <c r="R42" s="97">
        <v>1</v>
      </c>
      <c r="S42" s="104">
        <v>2020</v>
      </c>
      <c r="T42" s="97" t="s">
        <v>192</v>
      </c>
      <c r="U42" s="106">
        <v>0</v>
      </c>
      <c r="V42" s="106">
        <v>0</v>
      </c>
      <c r="W42" s="106">
        <v>0</v>
      </c>
      <c r="X42" s="106">
        <v>0</v>
      </c>
      <c r="Y42" s="106">
        <v>0</v>
      </c>
      <c r="Z42" s="106">
        <v>0</v>
      </c>
      <c r="AA42" s="106">
        <v>0</v>
      </c>
      <c r="AB42" s="106">
        <v>0</v>
      </c>
      <c r="AC42" s="106">
        <v>0</v>
      </c>
      <c r="AD42" s="106">
        <v>0</v>
      </c>
      <c r="AE42" s="106">
        <v>0</v>
      </c>
      <c r="AF42" s="106">
        <v>0</v>
      </c>
      <c r="AG42" s="106">
        <v>0</v>
      </c>
      <c r="AH42" s="106">
        <v>0</v>
      </c>
      <c r="AI42" s="98" t="s">
        <v>27</v>
      </c>
      <c r="AJ42" s="109"/>
      <c r="AK42" s="110"/>
      <c r="AL42" s="109"/>
      <c r="AM42" s="109"/>
      <c r="AN42" s="110"/>
      <c r="AO42" s="75" t="s">
        <v>187</v>
      </c>
    </row>
    <row r="43" spans="1:41" ht="24" x14ac:dyDescent="0.2">
      <c r="A43" s="103" t="s">
        <v>467</v>
      </c>
      <c r="B43" s="104">
        <v>24</v>
      </c>
      <c r="C43" s="103" t="str">
        <f t="shared" si="1"/>
        <v>Drury_24</v>
      </c>
      <c r="D43" s="104" t="s">
        <v>295</v>
      </c>
      <c r="E43" s="105" t="s">
        <v>186</v>
      </c>
      <c r="F43" s="105"/>
      <c r="G43" s="106" t="s">
        <v>155</v>
      </c>
      <c r="H43" s="106"/>
      <c r="I43" s="104">
        <v>2032</v>
      </c>
      <c r="J43" s="107">
        <v>2038</v>
      </c>
      <c r="K43" s="104"/>
      <c r="L43" s="105" t="s">
        <v>190</v>
      </c>
      <c r="M43" s="105"/>
      <c r="N43" s="105" t="s">
        <v>146</v>
      </c>
      <c r="O43" s="105"/>
      <c r="P43" s="96"/>
      <c r="Q43" s="111">
        <f>39.86*1000000</f>
        <v>39860000</v>
      </c>
      <c r="R43" s="97">
        <v>0.55000000000000004</v>
      </c>
      <c r="S43" s="104">
        <v>2020</v>
      </c>
      <c r="T43" s="97" t="s">
        <v>192</v>
      </c>
      <c r="U43" s="106">
        <v>0</v>
      </c>
      <c r="V43" s="106">
        <v>0</v>
      </c>
      <c r="W43" s="106">
        <v>0</v>
      </c>
      <c r="X43" s="106">
        <v>0</v>
      </c>
      <c r="Y43" s="106">
        <v>0</v>
      </c>
      <c r="Z43" s="106">
        <v>0</v>
      </c>
      <c r="AA43" s="106">
        <v>0</v>
      </c>
      <c r="AB43" s="106">
        <v>0</v>
      </c>
      <c r="AC43" s="106">
        <v>0</v>
      </c>
      <c r="AD43" s="106">
        <v>0</v>
      </c>
      <c r="AE43" s="106">
        <v>0</v>
      </c>
      <c r="AF43" s="106">
        <v>0</v>
      </c>
      <c r="AG43" s="106">
        <v>0</v>
      </c>
      <c r="AH43" s="106">
        <v>0</v>
      </c>
      <c r="AI43" s="98" t="s">
        <v>27</v>
      </c>
      <c r="AJ43" s="109"/>
      <c r="AK43" s="110"/>
      <c r="AL43" s="109"/>
      <c r="AM43" s="109"/>
      <c r="AN43" s="110"/>
      <c r="AO43" s="75" t="s">
        <v>187</v>
      </c>
    </row>
    <row r="44" spans="1:41" ht="24" x14ac:dyDescent="0.2">
      <c r="A44" s="103" t="s">
        <v>467</v>
      </c>
      <c r="B44" s="104">
        <v>25</v>
      </c>
      <c r="C44" s="103" t="str">
        <f t="shared" si="1"/>
        <v>Drury_25</v>
      </c>
      <c r="D44" s="104" t="s">
        <v>296</v>
      </c>
      <c r="E44" s="105" t="s">
        <v>297</v>
      </c>
      <c r="F44" s="105"/>
      <c r="G44" s="106" t="s">
        <v>155</v>
      </c>
      <c r="H44" s="106"/>
      <c r="I44" s="104">
        <v>2038</v>
      </c>
      <c r="J44" s="107">
        <v>2039</v>
      </c>
      <c r="K44" s="104"/>
      <c r="L44" s="105" t="s">
        <v>199</v>
      </c>
      <c r="M44" s="105"/>
      <c r="N44" s="105" t="s">
        <v>146</v>
      </c>
      <c r="O44" s="105"/>
      <c r="P44" s="96"/>
      <c r="Q44" s="111">
        <v>0</v>
      </c>
      <c r="R44" s="97">
        <v>0</v>
      </c>
      <c r="S44" s="111"/>
      <c r="T44" s="97" t="s">
        <v>147</v>
      </c>
      <c r="U44" s="106">
        <f>2*950</f>
        <v>1900</v>
      </c>
      <c r="V44" s="106">
        <v>0</v>
      </c>
      <c r="W44" s="106">
        <v>0</v>
      </c>
      <c r="X44" s="106">
        <v>0</v>
      </c>
      <c r="Y44" s="106">
        <v>0</v>
      </c>
      <c r="Z44" s="106">
        <v>0</v>
      </c>
      <c r="AA44" s="106">
        <v>0</v>
      </c>
      <c r="AB44" s="106">
        <v>0</v>
      </c>
      <c r="AC44" s="106">
        <v>0</v>
      </c>
      <c r="AD44" s="106">
        <v>0</v>
      </c>
      <c r="AE44" s="106">
        <v>0</v>
      </c>
      <c r="AF44" s="106">
        <v>0</v>
      </c>
      <c r="AG44" s="106">
        <v>0</v>
      </c>
      <c r="AH44" s="106">
        <v>0</v>
      </c>
      <c r="AI44" s="98" t="s">
        <v>32</v>
      </c>
      <c r="AJ44" s="109"/>
      <c r="AK44" s="110"/>
      <c r="AL44" s="109"/>
      <c r="AM44" s="109"/>
      <c r="AN44" s="110"/>
      <c r="AO44" s="75" t="s">
        <v>187</v>
      </c>
    </row>
    <row r="45" spans="1:41" ht="24" x14ac:dyDescent="0.2">
      <c r="A45" s="103" t="s">
        <v>467</v>
      </c>
      <c r="B45" s="104" t="s">
        <v>298</v>
      </c>
      <c r="C45" s="103" t="str">
        <f t="shared" si="1"/>
        <v>Drury_27a</v>
      </c>
      <c r="D45" s="104" t="s">
        <v>299</v>
      </c>
      <c r="E45" s="105" t="s">
        <v>261</v>
      </c>
      <c r="F45" s="105"/>
      <c r="G45" s="106" t="s">
        <v>155</v>
      </c>
      <c r="H45" s="106"/>
      <c r="I45" s="104">
        <v>2038</v>
      </c>
      <c r="J45" s="107">
        <v>2039</v>
      </c>
      <c r="K45" s="104"/>
      <c r="L45" s="105" t="s">
        <v>199</v>
      </c>
      <c r="M45" s="105"/>
      <c r="N45" s="105" t="s">
        <v>146</v>
      </c>
      <c r="O45" s="105"/>
      <c r="P45" s="96"/>
      <c r="Q45" s="111">
        <v>0</v>
      </c>
      <c r="R45" s="97">
        <v>0</v>
      </c>
      <c r="S45" s="111"/>
      <c r="T45" s="97" t="s">
        <v>147</v>
      </c>
      <c r="U45" s="106">
        <v>1450</v>
      </c>
      <c r="V45" s="106">
        <v>0</v>
      </c>
      <c r="W45" s="106">
        <v>250</v>
      </c>
      <c r="X45" s="106">
        <v>0</v>
      </c>
      <c r="Y45" s="106">
        <v>0</v>
      </c>
      <c r="Z45" s="106">
        <v>0</v>
      </c>
      <c r="AA45" s="106">
        <v>0</v>
      </c>
      <c r="AB45" s="106">
        <v>0</v>
      </c>
      <c r="AC45" s="106">
        <v>0</v>
      </c>
      <c r="AD45" s="106">
        <v>0</v>
      </c>
      <c r="AE45" s="106">
        <v>0</v>
      </c>
      <c r="AF45" s="106">
        <v>0</v>
      </c>
      <c r="AG45" s="106">
        <v>0</v>
      </c>
      <c r="AH45" s="106">
        <v>0</v>
      </c>
      <c r="AI45" s="98" t="s">
        <v>32</v>
      </c>
      <c r="AJ45" s="109"/>
      <c r="AK45" s="110"/>
      <c r="AL45" s="109"/>
      <c r="AM45" s="109"/>
      <c r="AN45" s="110"/>
      <c r="AO45" s="75" t="s">
        <v>187</v>
      </c>
    </row>
    <row r="46" spans="1:41" ht="24" x14ac:dyDescent="0.2">
      <c r="A46" s="103" t="s">
        <v>467</v>
      </c>
      <c r="B46" s="104" t="s">
        <v>300</v>
      </c>
      <c r="C46" s="103" t="str">
        <f t="shared" si="1"/>
        <v>Drury_27b</v>
      </c>
      <c r="D46" s="104" t="s">
        <v>301</v>
      </c>
      <c r="E46" s="105" t="s">
        <v>302</v>
      </c>
      <c r="F46" s="105"/>
      <c r="G46" s="106" t="s">
        <v>143</v>
      </c>
      <c r="H46" s="106"/>
      <c r="I46" s="104">
        <v>2036</v>
      </c>
      <c r="J46" s="107">
        <v>2039</v>
      </c>
      <c r="K46" s="104"/>
      <c r="L46" s="105">
        <v>0</v>
      </c>
      <c r="M46" s="105"/>
      <c r="N46" s="105" t="s">
        <v>146</v>
      </c>
      <c r="O46" s="105"/>
      <c r="P46" s="96"/>
      <c r="Q46" s="111">
        <v>0</v>
      </c>
      <c r="R46" s="97">
        <v>0</v>
      </c>
      <c r="S46" s="111"/>
      <c r="T46" s="97" t="s">
        <v>147</v>
      </c>
      <c r="U46" s="106"/>
      <c r="V46" s="106"/>
      <c r="W46" s="106"/>
      <c r="X46" s="106"/>
      <c r="Y46" s="106"/>
      <c r="Z46" s="106"/>
      <c r="AA46" s="106"/>
      <c r="AB46" s="106"/>
      <c r="AC46" s="106"/>
      <c r="AD46" s="106"/>
      <c r="AE46" s="106"/>
      <c r="AF46" s="106"/>
      <c r="AG46" s="106"/>
      <c r="AH46" s="106"/>
      <c r="AI46" s="98" t="s">
        <v>32</v>
      </c>
      <c r="AJ46" s="109"/>
      <c r="AK46" s="110"/>
      <c r="AL46" s="109"/>
      <c r="AM46" s="109"/>
      <c r="AN46" s="110"/>
      <c r="AO46" s="75" t="s">
        <v>187</v>
      </c>
    </row>
    <row r="47" spans="1:41" ht="24" x14ac:dyDescent="0.2">
      <c r="A47" s="103" t="s">
        <v>467</v>
      </c>
      <c r="B47" s="104">
        <v>28</v>
      </c>
      <c r="C47" s="103" t="str">
        <f t="shared" si="1"/>
        <v>Drury_28</v>
      </c>
      <c r="D47" s="104" t="s">
        <v>303</v>
      </c>
      <c r="E47" s="105" t="s">
        <v>241</v>
      </c>
      <c r="F47" s="105"/>
      <c r="G47" s="106" t="s">
        <v>143</v>
      </c>
      <c r="H47" s="106"/>
      <c r="I47" s="104">
        <v>2036</v>
      </c>
      <c r="J47" s="107">
        <v>2035</v>
      </c>
      <c r="K47" s="104"/>
      <c r="L47" s="105" t="s">
        <v>242</v>
      </c>
      <c r="M47" s="105"/>
      <c r="N47" s="105" t="s">
        <v>146</v>
      </c>
      <c r="O47" s="105"/>
      <c r="P47" s="96"/>
      <c r="Q47" s="111">
        <v>0</v>
      </c>
      <c r="R47" s="97">
        <v>0</v>
      </c>
      <c r="S47" s="111"/>
      <c r="T47" s="97" t="s">
        <v>147</v>
      </c>
      <c r="U47" s="106"/>
      <c r="V47" s="106"/>
      <c r="W47" s="106"/>
      <c r="X47" s="106">
        <f>10*16</f>
        <v>160</v>
      </c>
      <c r="Y47" s="106">
        <v>1</v>
      </c>
      <c r="Z47" s="106"/>
      <c r="AA47" s="106"/>
      <c r="AB47" s="106"/>
      <c r="AC47" s="106"/>
      <c r="AD47" s="106"/>
      <c r="AE47" s="106"/>
      <c r="AF47" s="106"/>
      <c r="AG47" s="106">
        <v>990</v>
      </c>
      <c r="AH47" s="106"/>
      <c r="AI47" s="98" t="s">
        <v>30</v>
      </c>
      <c r="AJ47" s="109"/>
      <c r="AK47" s="110"/>
      <c r="AL47" s="109"/>
      <c r="AM47" s="109"/>
      <c r="AN47" s="110"/>
      <c r="AO47" s="75" t="s">
        <v>187</v>
      </c>
    </row>
    <row r="48" spans="1:41" ht="24" x14ac:dyDescent="0.2">
      <c r="A48" s="103" t="s">
        <v>467</v>
      </c>
      <c r="B48" s="104" t="s">
        <v>304</v>
      </c>
      <c r="C48" s="103" t="str">
        <f t="shared" si="1"/>
        <v>Drury_28a</v>
      </c>
      <c r="D48" s="104" t="s">
        <v>305</v>
      </c>
      <c r="E48" s="105" t="s">
        <v>306</v>
      </c>
      <c r="F48" s="105"/>
      <c r="G48" s="106" t="s">
        <v>155</v>
      </c>
      <c r="H48" s="106"/>
      <c r="I48" s="104">
        <v>2036</v>
      </c>
      <c r="J48" s="107">
        <v>2035</v>
      </c>
      <c r="K48" s="104"/>
      <c r="L48" s="105" t="s">
        <v>223</v>
      </c>
      <c r="M48" s="105"/>
      <c r="N48" s="105" t="s">
        <v>146</v>
      </c>
      <c r="O48" s="105"/>
      <c r="P48" s="96"/>
      <c r="Q48" s="111">
        <v>0</v>
      </c>
      <c r="R48" s="97">
        <v>0</v>
      </c>
      <c r="S48" s="111"/>
      <c r="T48" s="97" t="s">
        <v>147</v>
      </c>
      <c r="U48" s="106"/>
      <c r="V48" s="106"/>
      <c r="W48" s="106"/>
      <c r="X48" s="106">
        <f>10*16</f>
        <v>160</v>
      </c>
      <c r="Y48" s="106">
        <v>1</v>
      </c>
      <c r="Z48" s="106"/>
      <c r="AA48" s="106"/>
      <c r="AB48" s="106"/>
      <c r="AC48" s="106"/>
      <c r="AD48" s="106"/>
      <c r="AE48" s="106"/>
      <c r="AF48" s="106"/>
      <c r="AG48" s="106">
        <v>90</v>
      </c>
      <c r="AH48" s="106"/>
      <c r="AI48" s="98" t="s">
        <v>30</v>
      </c>
      <c r="AJ48" s="109"/>
      <c r="AK48" s="110"/>
      <c r="AL48" s="109"/>
      <c r="AM48" s="109"/>
      <c r="AN48" s="110"/>
      <c r="AO48" s="75" t="s">
        <v>187</v>
      </c>
    </row>
    <row r="49" spans="1:41" ht="24" x14ac:dyDescent="0.2">
      <c r="A49" s="103" t="s">
        <v>467</v>
      </c>
      <c r="B49" s="104">
        <v>29</v>
      </c>
      <c r="C49" s="103" t="str">
        <f t="shared" si="1"/>
        <v>Drury_29</v>
      </c>
      <c r="D49" s="104" t="s">
        <v>307</v>
      </c>
      <c r="E49" s="105" t="s">
        <v>241</v>
      </c>
      <c r="F49" s="105"/>
      <c r="G49" s="106" t="s">
        <v>143</v>
      </c>
      <c r="H49" s="106"/>
      <c r="I49" s="104">
        <v>2036</v>
      </c>
      <c r="J49" s="107">
        <v>2035</v>
      </c>
      <c r="K49" s="104"/>
      <c r="L49" s="105" t="s">
        <v>242</v>
      </c>
      <c r="M49" s="105"/>
      <c r="N49" s="105" t="s">
        <v>146</v>
      </c>
      <c r="O49" s="105"/>
      <c r="P49" s="96"/>
      <c r="Q49" s="111">
        <v>0</v>
      </c>
      <c r="R49" s="97">
        <v>0</v>
      </c>
      <c r="S49" s="111"/>
      <c r="T49" s="97" t="s">
        <v>147</v>
      </c>
      <c r="U49" s="106"/>
      <c r="V49" s="106"/>
      <c r="W49" s="106"/>
      <c r="X49" s="106"/>
      <c r="Y49" s="106"/>
      <c r="Z49" s="106"/>
      <c r="AA49" s="106"/>
      <c r="AB49" s="106"/>
      <c r="AC49" s="106"/>
      <c r="AD49" s="106"/>
      <c r="AE49" s="106"/>
      <c r="AF49" s="106"/>
      <c r="AG49" s="106">
        <v>850</v>
      </c>
      <c r="AH49" s="106"/>
      <c r="AI49" s="98" t="s">
        <v>30</v>
      </c>
      <c r="AJ49" s="109"/>
      <c r="AK49" s="110"/>
      <c r="AL49" s="109"/>
      <c r="AM49" s="109"/>
      <c r="AN49" s="110"/>
      <c r="AO49" s="75" t="s">
        <v>187</v>
      </c>
    </row>
    <row r="50" spans="1:41" ht="24" x14ac:dyDescent="0.2">
      <c r="A50" s="103" t="s">
        <v>467</v>
      </c>
      <c r="B50" s="104">
        <v>30</v>
      </c>
      <c r="C50" s="103" t="str">
        <f t="shared" si="1"/>
        <v>Drury_30</v>
      </c>
      <c r="D50" s="104" t="s">
        <v>308</v>
      </c>
      <c r="E50" s="105" t="s">
        <v>241</v>
      </c>
      <c r="F50" s="105"/>
      <c r="G50" s="106" t="s">
        <v>143</v>
      </c>
      <c r="H50" s="106"/>
      <c r="I50" s="104" t="s">
        <v>142</v>
      </c>
      <c r="J50" s="104" t="s">
        <v>142</v>
      </c>
      <c r="K50" s="104"/>
      <c r="L50" s="105" t="s">
        <v>242</v>
      </c>
      <c r="M50" s="105"/>
      <c r="N50" s="105" t="s">
        <v>146</v>
      </c>
      <c r="O50" s="105"/>
      <c r="P50" s="96"/>
      <c r="Q50" s="111">
        <v>0</v>
      </c>
      <c r="R50" s="97">
        <v>0</v>
      </c>
      <c r="S50" s="111"/>
      <c r="T50" s="97" t="s">
        <v>147</v>
      </c>
      <c r="U50" s="106"/>
      <c r="V50" s="106"/>
      <c r="W50" s="106"/>
      <c r="X50" s="106"/>
      <c r="Y50" s="106"/>
      <c r="Z50" s="106"/>
      <c r="AA50" s="106"/>
      <c r="AB50" s="106"/>
      <c r="AC50" s="106"/>
      <c r="AD50" s="106"/>
      <c r="AE50" s="106"/>
      <c r="AF50" s="106"/>
      <c r="AG50" s="106">
        <v>2000</v>
      </c>
      <c r="AH50" s="106"/>
      <c r="AI50" s="98" t="s">
        <v>30</v>
      </c>
      <c r="AJ50" s="109"/>
      <c r="AK50" s="110"/>
      <c r="AL50" s="109"/>
      <c r="AM50" s="109"/>
      <c r="AN50" s="110"/>
      <c r="AO50" s="75" t="s">
        <v>187</v>
      </c>
    </row>
    <row r="51" spans="1:41" ht="24" x14ac:dyDescent="0.2">
      <c r="A51" s="103" t="s">
        <v>467</v>
      </c>
      <c r="B51" s="104">
        <v>30.1</v>
      </c>
      <c r="C51" s="103" t="str">
        <f t="shared" si="1"/>
        <v>Drury_30.1</v>
      </c>
      <c r="D51" s="104" t="s">
        <v>309</v>
      </c>
      <c r="E51" s="105" t="s">
        <v>241</v>
      </c>
      <c r="F51" s="105"/>
      <c r="G51" s="106" t="s">
        <v>143</v>
      </c>
      <c r="H51" s="106"/>
      <c r="I51" s="104">
        <v>2035</v>
      </c>
      <c r="J51" s="107">
        <v>2033</v>
      </c>
      <c r="K51" s="104"/>
      <c r="L51" s="105" t="s">
        <v>242</v>
      </c>
      <c r="M51" s="105"/>
      <c r="N51" s="105" t="s">
        <v>146</v>
      </c>
      <c r="O51" s="105"/>
      <c r="P51" s="96"/>
      <c r="Q51" s="111">
        <v>0</v>
      </c>
      <c r="R51" s="97">
        <v>0</v>
      </c>
      <c r="S51" s="111"/>
      <c r="T51" s="97" t="s">
        <v>147</v>
      </c>
      <c r="U51" s="106"/>
      <c r="V51" s="106"/>
      <c r="W51" s="106"/>
      <c r="X51" s="106"/>
      <c r="Y51" s="106"/>
      <c r="Z51" s="106"/>
      <c r="AA51" s="106"/>
      <c r="AB51" s="106"/>
      <c r="AC51" s="106"/>
      <c r="AD51" s="106"/>
      <c r="AE51" s="106"/>
      <c r="AF51" s="106"/>
      <c r="AG51" s="106">
        <v>650</v>
      </c>
      <c r="AH51" s="106"/>
      <c r="AI51" s="98" t="s">
        <v>30</v>
      </c>
      <c r="AJ51" s="109"/>
      <c r="AK51" s="110"/>
      <c r="AL51" s="109"/>
      <c r="AM51" s="109"/>
      <c r="AN51" s="110"/>
      <c r="AO51" s="75" t="s">
        <v>187</v>
      </c>
    </row>
    <row r="52" spans="1:41" ht="24" x14ac:dyDescent="0.2">
      <c r="A52" s="103" t="s">
        <v>467</v>
      </c>
      <c r="B52" s="104">
        <v>30.2</v>
      </c>
      <c r="C52" s="103" t="str">
        <f t="shared" si="1"/>
        <v>Drury_30.2</v>
      </c>
      <c r="D52" s="104" t="s">
        <v>310</v>
      </c>
      <c r="E52" s="105" t="s">
        <v>241</v>
      </c>
      <c r="F52" s="105"/>
      <c r="G52" s="106" t="s">
        <v>143</v>
      </c>
      <c r="H52" s="106"/>
      <c r="I52" s="104">
        <v>2038</v>
      </c>
      <c r="J52" s="107">
        <v>2039</v>
      </c>
      <c r="K52" s="104"/>
      <c r="L52" s="105" t="s">
        <v>242</v>
      </c>
      <c r="M52" s="105"/>
      <c r="N52" s="105" t="s">
        <v>146</v>
      </c>
      <c r="O52" s="105"/>
      <c r="P52" s="96"/>
      <c r="Q52" s="111">
        <v>0</v>
      </c>
      <c r="R52" s="97">
        <v>0</v>
      </c>
      <c r="S52" s="111"/>
      <c r="T52" s="97" t="s">
        <v>147</v>
      </c>
      <c r="U52" s="106"/>
      <c r="V52" s="106"/>
      <c r="W52" s="106"/>
      <c r="X52" s="106"/>
      <c r="Y52" s="106"/>
      <c r="Z52" s="106"/>
      <c r="AA52" s="106"/>
      <c r="AB52" s="106"/>
      <c r="AC52" s="106"/>
      <c r="AD52" s="106"/>
      <c r="AE52" s="106"/>
      <c r="AF52" s="106"/>
      <c r="AG52" s="106">
        <v>1350</v>
      </c>
      <c r="AH52" s="106"/>
      <c r="AI52" s="98" t="s">
        <v>30</v>
      </c>
      <c r="AJ52" s="109"/>
      <c r="AK52" s="110"/>
      <c r="AL52" s="109"/>
      <c r="AM52" s="109"/>
      <c r="AN52" s="110"/>
      <c r="AO52" s="75" t="s">
        <v>187</v>
      </c>
    </row>
    <row r="53" spans="1:41" ht="24" x14ac:dyDescent="0.2">
      <c r="A53" s="103" t="s">
        <v>467</v>
      </c>
      <c r="B53" s="104">
        <v>31</v>
      </c>
      <c r="C53" s="103" t="str">
        <f t="shared" si="1"/>
        <v>Drury_31</v>
      </c>
      <c r="D53" s="104" t="s">
        <v>311</v>
      </c>
      <c r="E53" s="105" t="s">
        <v>312</v>
      </c>
      <c r="F53" s="105"/>
      <c r="G53" s="106" t="s">
        <v>155</v>
      </c>
      <c r="H53" s="106"/>
      <c r="I53" s="104">
        <v>2038</v>
      </c>
      <c r="J53" s="107">
        <v>2039</v>
      </c>
      <c r="K53" s="104"/>
      <c r="L53" s="105" t="s">
        <v>199</v>
      </c>
      <c r="M53" s="105"/>
      <c r="N53" s="105" t="s">
        <v>146</v>
      </c>
      <c r="O53" s="105"/>
      <c r="P53" s="96"/>
      <c r="Q53" s="111">
        <v>0</v>
      </c>
      <c r="R53" s="97">
        <v>0</v>
      </c>
      <c r="S53" s="111"/>
      <c r="T53" s="97" t="s">
        <v>147</v>
      </c>
      <c r="U53" s="106">
        <v>1860</v>
      </c>
      <c r="V53" s="106"/>
      <c r="W53" s="106"/>
      <c r="X53" s="106"/>
      <c r="Y53" s="106"/>
      <c r="Z53" s="106"/>
      <c r="AA53" s="106"/>
      <c r="AB53" s="106"/>
      <c r="AC53" s="106"/>
      <c r="AD53" s="106"/>
      <c r="AE53" s="106"/>
      <c r="AF53" s="106"/>
      <c r="AG53" s="106"/>
      <c r="AH53" s="106"/>
      <c r="AI53" s="98" t="s">
        <v>32</v>
      </c>
      <c r="AJ53" s="109"/>
      <c r="AK53" s="110"/>
      <c r="AL53" s="109"/>
      <c r="AM53" s="109"/>
      <c r="AN53" s="110"/>
      <c r="AO53" s="75" t="s">
        <v>187</v>
      </c>
    </row>
    <row r="54" spans="1:41" ht="12" x14ac:dyDescent="0.2">
      <c r="A54" s="103" t="s">
        <v>467</v>
      </c>
      <c r="B54" s="104">
        <v>32</v>
      </c>
      <c r="C54" s="103" t="str">
        <f t="shared" si="1"/>
        <v>Drury_32</v>
      </c>
      <c r="D54" s="104" t="s">
        <v>313</v>
      </c>
      <c r="E54" s="105" t="s">
        <v>314</v>
      </c>
      <c r="F54" s="105"/>
      <c r="G54" s="106" t="s">
        <v>155</v>
      </c>
      <c r="H54" s="106"/>
      <c r="I54" s="104">
        <v>2038</v>
      </c>
      <c r="J54" s="107">
        <v>2039</v>
      </c>
      <c r="K54" s="104"/>
      <c r="L54" s="105" t="s">
        <v>190</v>
      </c>
      <c r="M54" s="105"/>
      <c r="N54" s="105" t="s">
        <v>146</v>
      </c>
      <c r="O54" s="105"/>
      <c r="P54" s="96"/>
      <c r="Q54" s="111">
        <v>0</v>
      </c>
      <c r="R54" s="97">
        <v>0</v>
      </c>
      <c r="S54" s="111"/>
      <c r="T54" s="97" t="s">
        <v>147</v>
      </c>
      <c r="U54" s="106"/>
      <c r="V54" s="106"/>
      <c r="W54" s="106"/>
      <c r="X54" s="106"/>
      <c r="Y54" s="106">
        <v>1</v>
      </c>
      <c r="Z54" s="106"/>
      <c r="AA54" s="106"/>
      <c r="AB54" s="106"/>
      <c r="AC54" s="106"/>
      <c r="AD54" s="106"/>
      <c r="AE54" s="106"/>
      <c r="AF54" s="106"/>
      <c r="AG54" s="106"/>
      <c r="AH54" s="106"/>
      <c r="AI54" s="98" t="s">
        <v>32</v>
      </c>
      <c r="AJ54" s="109"/>
      <c r="AK54" s="110"/>
      <c r="AL54" s="109"/>
      <c r="AM54" s="109"/>
      <c r="AN54" s="110"/>
      <c r="AO54" s="75" t="s">
        <v>187</v>
      </c>
    </row>
    <row r="55" spans="1:41" ht="24" x14ac:dyDescent="0.2">
      <c r="A55" s="103" t="s">
        <v>467</v>
      </c>
      <c r="B55" s="104">
        <v>33</v>
      </c>
      <c r="C55" s="103" t="str">
        <f t="shared" si="1"/>
        <v>Drury_33</v>
      </c>
      <c r="D55" s="104" t="s">
        <v>315</v>
      </c>
      <c r="E55" s="105" t="s">
        <v>316</v>
      </c>
      <c r="F55" s="105"/>
      <c r="G55" s="106" t="s">
        <v>155</v>
      </c>
      <c r="H55" s="106"/>
      <c r="I55" s="104">
        <v>2033</v>
      </c>
      <c r="J55" s="107">
        <v>2033</v>
      </c>
      <c r="K55" s="104"/>
      <c r="L55" s="105" t="s">
        <v>199</v>
      </c>
      <c r="M55" s="105"/>
      <c r="N55" s="105" t="s">
        <v>146</v>
      </c>
      <c r="O55" s="105"/>
      <c r="P55" s="96"/>
      <c r="Q55" s="111">
        <v>0</v>
      </c>
      <c r="R55" s="97">
        <v>0</v>
      </c>
      <c r="S55" s="111"/>
      <c r="T55" s="97" t="s">
        <v>147</v>
      </c>
      <c r="U55" s="106">
        <f>2*380</f>
        <v>760</v>
      </c>
      <c r="V55" s="106"/>
      <c r="W55" s="106"/>
      <c r="X55" s="106"/>
      <c r="Y55" s="106"/>
      <c r="Z55" s="106"/>
      <c r="AA55" s="106"/>
      <c r="AB55" s="106"/>
      <c r="AC55" s="106"/>
      <c r="AD55" s="106"/>
      <c r="AE55" s="106"/>
      <c r="AF55" s="106"/>
      <c r="AG55" s="106"/>
      <c r="AH55" s="106"/>
      <c r="AI55" s="98" t="s">
        <v>32</v>
      </c>
      <c r="AJ55" s="109"/>
      <c r="AK55" s="110"/>
      <c r="AL55" s="109"/>
      <c r="AM55" s="109"/>
      <c r="AN55" s="110"/>
      <c r="AO55" s="75" t="s">
        <v>187</v>
      </c>
    </row>
    <row r="56" spans="1:41" ht="12" x14ac:dyDescent="0.2">
      <c r="A56" s="103" t="s">
        <v>467</v>
      </c>
      <c r="B56" s="104">
        <v>34</v>
      </c>
      <c r="C56" s="103" t="str">
        <f t="shared" si="1"/>
        <v>Drury_34</v>
      </c>
      <c r="D56" s="104" t="s">
        <v>317</v>
      </c>
      <c r="E56" s="105" t="s">
        <v>318</v>
      </c>
      <c r="F56" s="105"/>
      <c r="G56" s="106" t="s">
        <v>143</v>
      </c>
      <c r="H56" s="106"/>
      <c r="I56" s="104">
        <v>2035</v>
      </c>
      <c r="J56" s="107">
        <v>2034</v>
      </c>
      <c r="K56" s="104"/>
      <c r="L56" s="105" t="s">
        <v>254</v>
      </c>
      <c r="M56" s="105"/>
      <c r="N56" s="105" t="s">
        <v>146</v>
      </c>
      <c r="O56" s="105"/>
      <c r="P56" s="96"/>
      <c r="Q56" s="111">
        <v>0</v>
      </c>
      <c r="R56" s="97">
        <v>0</v>
      </c>
      <c r="S56" s="111"/>
      <c r="T56" s="97" t="s">
        <v>147</v>
      </c>
      <c r="U56" s="106"/>
      <c r="V56" s="106"/>
      <c r="W56" s="106"/>
      <c r="X56" s="106"/>
      <c r="Y56" s="106"/>
      <c r="Z56" s="106"/>
      <c r="AA56" s="106"/>
      <c r="AB56" s="106"/>
      <c r="AC56" s="106"/>
      <c r="AD56" s="106"/>
      <c r="AE56" s="106"/>
      <c r="AF56" s="106"/>
      <c r="AG56" s="106"/>
      <c r="AH56" s="106"/>
      <c r="AI56" s="98" t="s">
        <v>32</v>
      </c>
      <c r="AJ56" s="109"/>
      <c r="AK56" s="110"/>
      <c r="AL56" s="109"/>
      <c r="AM56" s="109"/>
      <c r="AN56" s="110"/>
      <c r="AO56" s="75" t="s">
        <v>187</v>
      </c>
    </row>
    <row r="57" spans="1:41" ht="24" x14ac:dyDescent="0.2">
      <c r="A57" s="103" t="s">
        <v>467</v>
      </c>
      <c r="B57" s="104" t="s">
        <v>319</v>
      </c>
      <c r="C57" s="103" t="str">
        <f t="shared" si="1"/>
        <v>Drury_35a</v>
      </c>
      <c r="D57" s="104" t="s">
        <v>320</v>
      </c>
      <c r="E57" s="105" t="s">
        <v>321</v>
      </c>
      <c r="F57" s="105"/>
      <c r="G57" s="106" t="s">
        <v>143</v>
      </c>
      <c r="H57" s="106"/>
      <c r="I57" s="104">
        <v>2038</v>
      </c>
      <c r="J57" s="107">
        <v>2043</v>
      </c>
      <c r="K57" s="104"/>
      <c r="L57" s="105" t="s">
        <v>157</v>
      </c>
      <c r="M57" s="105"/>
      <c r="N57" s="105" t="s">
        <v>146</v>
      </c>
      <c r="O57" s="105"/>
      <c r="P57" s="96"/>
      <c r="Q57" s="111">
        <v>0</v>
      </c>
      <c r="R57" s="97">
        <v>0</v>
      </c>
      <c r="S57" s="111"/>
      <c r="T57" s="97" t="s">
        <v>147</v>
      </c>
      <c r="U57" s="106"/>
      <c r="V57" s="106"/>
      <c r="W57" s="106"/>
      <c r="X57" s="106"/>
      <c r="Y57" s="106"/>
      <c r="Z57" s="106"/>
      <c r="AA57" s="106"/>
      <c r="AB57" s="106"/>
      <c r="AC57" s="106"/>
      <c r="AD57" s="106"/>
      <c r="AE57" s="106"/>
      <c r="AF57" s="106"/>
      <c r="AG57" s="106"/>
      <c r="AH57" s="106"/>
      <c r="AI57" s="98" t="s">
        <v>32</v>
      </c>
      <c r="AJ57" s="109"/>
      <c r="AK57" s="110"/>
      <c r="AL57" s="109"/>
      <c r="AM57" s="109"/>
      <c r="AN57" s="110"/>
      <c r="AO57" s="75" t="s">
        <v>187</v>
      </c>
    </row>
    <row r="58" spans="1:41" ht="24" x14ac:dyDescent="0.2">
      <c r="A58" s="103" t="s">
        <v>467</v>
      </c>
      <c r="B58" s="104" t="s">
        <v>322</v>
      </c>
      <c r="C58" s="103" t="str">
        <f t="shared" si="1"/>
        <v>Drury_35b</v>
      </c>
      <c r="D58" s="104" t="s">
        <v>320</v>
      </c>
      <c r="E58" s="105" t="s">
        <v>323</v>
      </c>
      <c r="F58" s="105"/>
      <c r="G58" s="106" t="s">
        <v>143</v>
      </c>
      <c r="H58" s="106"/>
      <c r="I58" s="104">
        <v>2041</v>
      </c>
      <c r="J58" s="107">
        <v>2050</v>
      </c>
      <c r="K58" s="104"/>
      <c r="L58" s="105" t="s">
        <v>157</v>
      </c>
      <c r="M58" s="105"/>
      <c r="N58" s="105" t="s">
        <v>146</v>
      </c>
      <c r="O58" s="105"/>
      <c r="P58" s="96"/>
      <c r="Q58" s="111">
        <v>0</v>
      </c>
      <c r="R58" s="97">
        <v>0</v>
      </c>
      <c r="S58" s="111"/>
      <c r="T58" s="97" t="s">
        <v>147</v>
      </c>
      <c r="U58" s="106"/>
      <c r="V58" s="106"/>
      <c r="W58" s="106"/>
      <c r="X58" s="106"/>
      <c r="Y58" s="106"/>
      <c r="Z58" s="106"/>
      <c r="AA58" s="106"/>
      <c r="AB58" s="106"/>
      <c r="AC58" s="106"/>
      <c r="AD58" s="106"/>
      <c r="AE58" s="106"/>
      <c r="AF58" s="106"/>
      <c r="AG58" s="106"/>
      <c r="AH58" s="106"/>
      <c r="AI58" s="98" t="s">
        <v>32</v>
      </c>
      <c r="AJ58" s="109"/>
      <c r="AK58" s="110"/>
      <c r="AL58" s="109"/>
      <c r="AM58" s="109"/>
      <c r="AN58" s="110"/>
      <c r="AO58" s="75" t="s">
        <v>187</v>
      </c>
    </row>
    <row r="59" spans="1:41" ht="24" x14ac:dyDescent="0.2">
      <c r="A59" s="103" t="s">
        <v>467</v>
      </c>
      <c r="B59" s="104">
        <v>36</v>
      </c>
      <c r="C59" s="103" t="str">
        <f t="shared" si="1"/>
        <v>Drury_36</v>
      </c>
      <c r="D59" s="104" t="s">
        <v>324</v>
      </c>
      <c r="E59" s="116" t="s">
        <v>325</v>
      </c>
      <c r="F59" s="116"/>
      <c r="G59" s="106" t="s">
        <v>143</v>
      </c>
      <c r="H59" s="106"/>
      <c r="I59" s="104" t="s">
        <v>142</v>
      </c>
      <c r="J59" s="104" t="s">
        <v>142</v>
      </c>
      <c r="K59" s="104"/>
      <c r="L59" s="105" t="s">
        <v>157</v>
      </c>
      <c r="M59" s="105"/>
      <c r="N59" s="105" t="s">
        <v>146</v>
      </c>
      <c r="O59" s="105"/>
      <c r="P59" s="96"/>
      <c r="Q59" s="111">
        <f>40.348997809748*1000000</f>
        <v>40348997.809748001</v>
      </c>
      <c r="R59" s="97">
        <v>1</v>
      </c>
      <c r="S59" s="104">
        <v>2020</v>
      </c>
      <c r="T59" s="97" t="s">
        <v>192</v>
      </c>
      <c r="U59" s="106"/>
      <c r="V59" s="106"/>
      <c r="W59" s="106"/>
      <c r="X59" s="106"/>
      <c r="Y59" s="106"/>
      <c r="Z59" s="106"/>
      <c r="AA59" s="106"/>
      <c r="AB59" s="106"/>
      <c r="AC59" s="106"/>
      <c r="AD59" s="106"/>
      <c r="AE59" s="106"/>
      <c r="AF59" s="106"/>
      <c r="AG59" s="106"/>
      <c r="AH59" s="106"/>
      <c r="AI59" s="98" t="s">
        <v>32</v>
      </c>
      <c r="AJ59" s="109"/>
      <c r="AK59" s="110"/>
      <c r="AL59" s="109"/>
      <c r="AM59" s="109"/>
      <c r="AN59" s="110"/>
      <c r="AO59" s="75" t="s">
        <v>187</v>
      </c>
    </row>
    <row r="60" spans="1:41" ht="144" x14ac:dyDescent="0.2">
      <c r="A60" s="103" t="s">
        <v>467</v>
      </c>
      <c r="B60" s="104" t="s">
        <v>326</v>
      </c>
      <c r="C60" s="103" t="str">
        <f t="shared" si="1"/>
        <v>Drury_36a</v>
      </c>
      <c r="D60" s="104" t="s">
        <v>327</v>
      </c>
      <c r="E60" s="105" t="s">
        <v>328</v>
      </c>
      <c r="F60" s="105"/>
      <c r="G60" s="117" t="s">
        <v>155</v>
      </c>
      <c r="H60" s="117"/>
      <c r="I60" s="104">
        <v>2032</v>
      </c>
      <c r="J60" s="107">
        <v>2033</v>
      </c>
      <c r="K60" s="104"/>
      <c r="L60" s="105" t="s">
        <v>227</v>
      </c>
      <c r="M60" s="105"/>
      <c r="N60" s="105" t="s">
        <v>146</v>
      </c>
      <c r="O60" s="105"/>
      <c r="P60" s="96"/>
      <c r="Q60" s="111">
        <v>0</v>
      </c>
      <c r="R60" s="97">
        <v>0</v>
      </c>
      <c r="S60" s="111"/>
      <c r="T60" s="97" t="s">
        <v>147</v>
      </c>
      <c r="U60" s="106">
        <v>200</v>
      </c>
      <c r="V60" s="106"/>
      <c r="W60" s="106"/>
      <c r="X60" s="106">
        <f>70*16</f>
        <v>1120</v>
      </c>
      <c r="Y60" s="106"/>
      <c r="Z60" s="106"/>
      <c r="AA60" s="106">
        <v>1</v>
      </c>
      <c r="AB60" s="106"/>
      <c r="AC60" s="106"/>
      <c r="AD60" s="106"/>
      <c r="AE60" s="106"/>
      <c r="AF60" s="106"/>
      <c r="AG60" s="106">
        <v>180</v>
      </c>
      <c r="AH60" s="106"/>
      <c r="AI60" s="98" t="s">
        <v>32</v>
      </c>
      <c r="AJ60" s="109" t="s">
        <v>329</v>
      </c>
      <c r="AK60" s="110" t="s">
        <v>330</v>
      </c>
      <c r="AL60" s="109" t="s">
        <v>331</v>
      </c>
      <c r="AM60" s="109" t="s">
        <v>332</v>
      </c>
      <c r="AN60" s="110" t="s">
        <v>333</v>
      </c>
      <c r="AO60" s="75" t="s">
        <v>153</v>
      </c>
    </row>
    <row r="61" spans="1:41" ht="72" x14ac:dyDescent="0.2">
      <c r="A61" s="103" t="s">
        <v>467</v>
      </c>
      <c r="B61" s="104" t="s">
        <v>334</v>
      </c>
      <c r="C61" s="103" t="str">
        <f t="shared" si="1"/>
        <v>Drury_36b</v>
      </c>
      <c r="D61" s="104" t="s">
        <v>335</v>
      </c>
      <c r="E61" s="105" t="s">
        <v>336</v>
      </c>
      <c r="F61" s="105"/>
      <c r="G61" s="106" t="s">
        <v>155</v>
      </c>
      <c r="H61" s="106"/>
      <c r="I61" s="104">
        <v>2046</v>
      </c>
      <c r="J61" s="107">
        <v>2050</v>
      </c>
      <c r="K61" s="104"/>
      <c r="L61" s="105" t="s">
        <v>157</v>
      </c>
      <c r="M61" s="105"/>
      <c r="N61" s="105" t="s">
        <v>146</v>
      </c>
      <c r="O61" s="105"/>
      <c r="P61" s="96"/>
      <c r="Q61" s="111">
        <v>0</v>
      </c>
      <c r="R61" s="97">
        <v>0.8</v>
      </c>
      <c r="S61" s="111"/>
      <c r="T61" s="97" t="s">
        <v>147</v>
      </c>
      <c r="U61" s="106"/>
      <c r="V61" s="106"/>
      <c r="W61" s="106"/>
      <c r="X61" s="106"/>
      <c r="Y61" s="106"/>
      <c r="Z61" s="106"/>
      <c r="AA61" s="106">
        <v>2</v>
      </c>
      <c r="AB61" s="106"/>
      <c r="AC61" s="106"/>
      <c r="AD61" s="106">
        <v>180</v>
      </c>
      <c r="AE61" s="106"/>
      <c r="AF61" s="106">
        <v>280</v>
      </c>
      <c r="AG61" s="106"/>
      <c r="AH61" s="106"/>
      <c r="AI61" s="98" t="s">
        <v>32</v>
      </c>
      <c r="AJ61" s="109" t="s">
        <v>337</v>
      </c>
      <c r="AK61" s="110" t="s">
        <v>338</v>
      </c>
      <c r="AL61" s="109" t="s">
        <v>339</v>
      </c>
      <c r="AM61" s="109" t="s">
        <v>340</v>
      </c>
      <c r="AN61" s="110" t="s">
        <v>341</v>
      </c>
      <c r="AO61" s="75" t="s">
        <v>153</v>
      </c>
    </row>
    <row r="62" spans="1:41" ht="24" x14ac:dyDescent="0.2">
      <c r="A62" s="103" t="s">
        <v>467</v>
      </c>
      <c r="B62" s="104" t="s">
        <v>342</v>
      </c>
      <c r="C62" s="103" t="str">
        <f t="shared" si="1"/>
        <v>Drury_36c</v>
      </c>
      <c r="D62" s="104" t="s">
        <v>343</v>
      </c>
      <c r="E62" s="105" t="s">
        <v>344</v>
      </c>
      <c r="F62" s="105"/>
      <c r="G62" s="106" t="s">
        <v>155</v>
      </c>
      <c r="H62" s="106"/>
      <c r="I62" s="104">
        <v>2046</v>
      </c>
      <c r="J62" s="107">
        <v>2050</v>
      </c>
      <c r="K62" s="104"/>
      <c r="L62" s="105" t="s">
        <v>345</v>
      </c>
      <c r="M62" s="105"/>
      <c r="N62" s="105" t="s">
        <v>146</v>
      </c>
      <c r="O62" s="105"/>
      <c r="P62" s="96"/>
      <c r="Q62" s="111">
        <v>0</v>
      </c>
      <c r="R62" s="97">
        <v>0.8</v>
      </c>
      <c r="S62" s="111"/>
      <c r="T62" s="97" t="s">
        <v>147</v>
      </c>
      <c r="U62" s="106"/>
      <c r="V62" s="106"/>
      <c r="W62" s="106"/>
      <c r="X62" s="106">
        <f>(50*12)+(60*12)+(70*12)</f>
        <v>2160</v>
      </c>
      <c r="Y62" s="106"/>
      <c r="Z62" s="106"/>
      <c r="AA62" s="106"/>
      <c r="AB62" s="106"/>
      <c r="AC62" s="106"/>
      <c r="AD62" s="106"/>
      <c r="AE62" s="106"/>
      <c r="AF62" s="106"/>
      <c r="AG62" s="106"/>
      <c r="AH62" s="106"/>
      <c r="AI62" s="98" t="s">
        <v>32</v>
      </c>
      <c r="AJ62" s="109"/>
      <c r="AK62" s="110"/>
      <c r="AL62" s="109"/>
      <c r="AM62" s="109"/>
      <c r="AN62" s="110"/>
      <c r="AO62" s="75" t="s">
        <v>187</v>
      </c>
    </row>
    <row r="63" spans="1:41" x14ac:dyDescent="0.2">
      <c r="A63" s="103" t="s">
        <v>467</v>
      </c>
      <c r="B63" s="104" t="s">
        <v>346</v>
      </c>
      <c r="C63" s="103" t="str">
        <f t="shared" si="1"/>
        <v>Drury_37a(i)</v>
      </c>
      <c r="D63" s="104" t="s">
        <v>347</v>
      </c>
      <c r="E63" s="105" t="s">
        <v>318</v>
      </c>
      <c r="F63" s="105"/>
      <c r="G63" s="106" t="s">
        <v>155</v>
      </c>
      <c r="H63" s="106"/>
      <c r="I63" s="104">
        <v>2042</v>
      </c>
      <c r="J63" s="107">
        <v>2044</v>
      </c>
      <c r="K63" s="104"/>
      <c r="L63" s="105" t="s">
        <v>227</v>
      </c>
      <c r="M63" s="105"/>
      <c r="N63" s="105" t="s">
        <v>146</v>
      </c>
      <c r="O63" s="113"/>
      <c r="P63" s="96"/>
      <c r="Q63" s="111">
        <f>18.8199623260468*1000000</f>
        <v>18819962.326046798</v>
      </c>
      <c r="R63" s="97">
        <v>1</v>
      </c>
      <c r="S63" s="104">
        <v>2020</v>
      </c>
      <c r="T63" s="97" t="s">
        <v>147</v>
      </c>
      <c r="U63" s="106"/>
      <c r="V63" s="106"/>
      <c r="W63" s="106"/>
      <c r="X63" s="106"/>
      <c r="Y63" s="106"/>
      <c r="Z63" s="106"/>
      <c r="AA63" s="106"/>
      <c r="AB63" s="106"/>
      <c r="AC63" s="106"/>
      <c r="AD63" s="106"/>
      <c r="AE63" s="106"/>
      <c r="AF63" s="106"/>
      <c r="AG63" s="106"/>
      <c r="AH63" s="106"/>
      <c r="AI63" s="98" t="s">
        <v>30</v>
      </c>
      <c r="AJ63" s="109"/>
      <c r="AK63" s="110"/>
      <c r="AL63" s="109"/>
      <c r="AM63" s="109"/>
      <c r="AN63" s="110"/>
      <c r="AO63" s="75" t="s">
        <v>187</v>
      </c>
    </row>
    <row r="64" spans="1:41" ht="12" x14ac:dyDescent="0.2">
      <c r="A64" s="103" t="s">
        <v>467</v>
      </c>
      <c r="B64" s="104" t="s">
        <v>348</v>
      </c>
      <c r="C64" s="103" t="str">
        <f t="shared" si="1"/>
        <v>Drury_37a(ii)</v>
      </c>
      <c r="D64" s="104" t="s">
        <v>347</v>
      </c>
      <c r="E64" s="105" t="s">
        <v>349</v>
      </c>
      <c r="F64" s="105"/>
      <c r="G64" s="106" t="s">
        <v>155</v>
      </c>
      <c r="H64" s="106"/>
      <c r="I64" s="104">
        <v>2041</v>
      </c>
      <c r="J64" s="107">
        <v>2044</v>
      </c>
      <c r="K64" s="104"/>
      <c r="L64" s="105" t="s">
        <v>345</v>
      </c>
      <c r="M64" s="105"/>
      <c r="N64" s="105" t="s">
        <v>146</v>
      </c>
      <c r="O64" s="105"/>
      <c r="P64" s="96"/>
      <c r="Q64" s="111">
        <f>20.6666666666667*1000000</f>
        <v>20666666.666666701</v>
      </c>
      <c r="R64" s="97">
        <v>1</v>
      </c>
      <c r="S64" s="104">
        <v>2020</v>
      </c>
      <c r="T64" s="97" t="s">
        <v>147</v>
      </c>
      <c r="U64" s="106"/>
      <c r="V64" s="106"/>
      <c r="W64" s="106"/>
      <c r="X64" s="106"/>
      <c r="Y64" s="106"/>
      <c r="Z64" s="106"/>
      <c r="AA64" s="106"/>
      <c r="AB64" s="106"/>
      <c r="AC64" s="106"/>
      <c r="AD64" s="106"/>
      <c r="AE64" s="106"/>
      <c r="AF64" s="106"/>
      <c r="AG64" s="106"/>
      <c r="AH64" s="106"/>
      <c r="AI64" s="98" t="s">
        <v>30</v>
      </c>
      <c r="AJ64" s="109"/>
      <c r="AK64" s="110"/>
      <c r="AL64" s="109"/>
      <c r="AM64" s="109"/>
      <c r="AN64" s="110"/>
      <c r="AO64" s="75" t="s">
        <v>187</v>
      </c>
    </row>
    <row r="65" spans="1:41" ht="24" x14ac:dyDescent="0.2">
      <c r="A65" s="103" t="s">
        <v>467</v>
      </c>
      <c r="B65" s="104" t="s">
        <v>350</v>
      </c>
      <c r="C65" s="103" t="str">
        <f t="shared" si="1"/>
        <v>Drury_37b(i)</v>
      </c>
      <c r="D65" s="104" t="s">
        <v>347</v>
      </c>
      <c r="E65" s="105" t="s">
        <v>351</v>
      </c>
      <c r="F65" s="105"/>
      <c r="G65" s="106" t="s">
        <v>155</v>
      </c>
      <c r="H65" s="106"/>
      <c r="I65" s="104">
        <v>2046</v>
      </c>
      <c r="J65" s="107">
        <v>2049</v>
      </c>
      <c r="K65" s="104"/>
      <c r="L65" s="105" t="s">
        <v>231</v>
      </c>
      <c r="M65" s="105"/>
      <c r="N65" s="105" t="s">
        <v>146</v>
      </c>
      <c r="O65" s="105"/>
      <c r="P65" s="96"/>
      <c r="Q65" s="111">
        <v>0</v>
      </c>
      <c r="R65" s="97">
        <v>0</v>
      </c>
      <c r="S65" s="111"/>
      <c r="T65" s="97" t="s">
        <v>147</v>
      </c>
      <c r="U65" s="106"/>
      <c r="V65" s="106"/>
      <c r="W65" s="106"/>
      <c r="X65" s="106"/>
      <c r="Y65" s="106"/>
      <c r="Z65" s="106">
        <v>1</v>
      </c>
      <c r="AA65" s="106"/>
      <c r="AB65" s="106"/>
      <c r="AC65" s="106"/>
      <c r="AD65" s="106">
        <v>1020</v>
      </c>
      <c r="AE65" s="106"/>
      <c r="AF65" s="106"/>
      <c r="AG65" s="106"/>
      <c r="AH65" s="106"/>
      <c r="AI65" s="98" t="s">
        <v>30</v>
      </c>
      <c r="AJ65" s="109"/>
      <c r="AK65" s="110"/>
      <c r="AL65" s="109"/>
      <c r="AM65" s="109"/>
      <c r="AN65" s="110"/>
      <c r="AO65" s="75" t="s">
        <v>187</v>
      </c>
    </row>
    <row r="66" spans="1:41" ht="12" x14ac:dyDescent="0.2">
      <c r="A66" s="103" t="s">
        <v>467</v>
      </c>
      <c r="B66" s="104" t="s">
        <v>352</v>
      </c>
      <c r="C66" s="103" t="str">
        <f t="shared" si="1"/>
        <v>Drury_37b(ii)</v>
      </c>
      <c r="D66" s="104" t="s">
        <v>347</v>
      </c>
      <c r="E66" s="105" t="s">
        <v>353</v>
      </c>
      <c r="F66" s="105"/>
      <c r="G66" s="106" t="s">
        <v>155</v>
      </c>
      <c r="H66" s="106"/>
      <c r="I66" s="104">
        <v>2046</v>
      </c>
      <c r="J66" s="231">
        <v>2049</v>
      </c>
      <c r="K66" s="104"/>
      <c r="L66" s="105" t="s">
        <v>345</v>
      </c>
      <c r="M66" s="105"/>
      <c r="N66" s="105" t="s">
        <v>146</v>
      </c>
      <c r="O66" s="105"/>
      <c r="P66" s="96"/>
      <c r="Q66" s="111">
        <v>0</v>
      </c>
      <c r="R66" s="97">
        <v>0</v>
      </c>
      <c r="S66" s="111"/>
      <c r="T66" s="97" t="s">
        <v>147</v>
      </c>
      <c r="U66" s="106"/>
      <c r="V66" s="106"/>
      <c r="W66" s="106"/>
      <c r="X66" s="106">
        <f>12*230</f>
        <v>2760</v>
      </c>
      <c r="Y66" s="106"/>
      <c r="Z66" s="106"/>
      <c r="AA66" s="106"/>
      <c r="AB66" s="106"/>
      <c r="AC66" s="106"/>
      <c r="AD66" s="106"/>
      <c r="AE66" s="106"/>
      <c r="AF66" s="106"/>
      <c r="AG66" s="106"/>
      <c r="AH66" s="106"/>
      <c r="AI66" s="98" t="s">
        <v>30</v>
      </c>
      <c r="AJ66" s="109"/>
      <c r="AK66" s="110"/>
      <c r="AL66" s="109"/>
      <c r="AM66" s="109"/>
      <c r="AN66" s="110"/>
      <c r="AO66" s="75" t="s">
        <v>187</v>
      </c>
    </row>
    <row r="67" spans="1:41" ht="24" x14ac:dyDescent="0.2">
      <c r="A67" s="103" t="s">
        <v>467</v>
      </c>
      <c r="B67" s="104" t="s">
        <v>354</v>
      </c>
      <c r="C67" s="103" t="str">
        <f t="shared" si="1"/>
        <v>Drury_38a</v>
      </c>
      <c r="D67" s="104" t="s">
        <v>355</v>
      </c>
      <c r="E67" s="105" t="s">
        <v>356</v>
      </c>
      <c r="F67" s="105"/>
      <c r="G67" s="106" t="s">
        <v>143</v>
      </c>
      <c r="H67" s="106"/>
      <c r="I67" s="104" t="s">
        <v>142</v>
      </c>
      <c r="J67" s="104">
        <v>2046</v>
      </c>
      <c r="K67" s="104"/>
      <c r="L67" s="105" t="s">
        <v>190</v>
      </c>
      <c r="M67" s="105"/>
      <c r="N67" s="105" t="s">
        <v>146</v>
      </c>
      <c r="O67" s="105"/>
      <c r="P67" s="233"/>
      <c r="Q67" s="111">
        <v>0</v>
      </c>
      <c r="R67" s="234">
        <v>0</v>
      </c>
      <c r="S67" s="111"/>
      <c r="T67" s="234" t="s">
        <v>147</v>
      </c>
      <c r="U67" s="106"/>
      <c r="V67" s="106"/>
      <c r="W67" s="106"/>
      <c r="X67" s="106"/>
      <c r="Y67" s="106"/>
      <c r="Z67" s="106"/>
      <c r="AA67" s="106"/>
      <c r="AB67" s="106"/>
      <c r="AC67" s="106"/>
      <c r="AD67" s="106"/>
      <c r="AE67" s="106"/>
      <c r="AF67" s="106"/>
      <c r="AG67" s="106"/>
      <c r="AH67" s="106"/>
      <c r="AI67" s="235" t="s">
        <v>32</v>
      </c>
      <c r="AJ67" s="109"/>
      <c r="AK67" s="110"/>
      <c r="AL67" s="109"/>
      <c r="AM67" s="109"/>
      <c r="AN67" s="110"/>
      <c r="AO67" s="75" t="s">
        <v>187</v>
      </c>
    </row>
    <row r="68" spans="1:41" ht="24" x14ac:dyDescent="0.2">
      <c r="A68" s="103" t="s">
        <v>467</v>
      </c>
      <c r="B68" s="104" t="s">
        <v>357</v>
      </c>
      <c r="C68" s="103" t="str">
        <f t="shared" si="1"/>
        <v>Drury_38b</v>
      </c>
      <c r="D68" s="104" t="s">
        <v>355</v>
      </c>
      <c r="E68" s="105" t="s">
        <v>358</v>
      </c>
      <c r="F68" s="105"/>
      <c r="G68" s="106" t="s">
        <v>143</v>
      </c>
      <c r="H68" s="106"/>
      <c r="I68" s="104" t="s">
        <v>142</v>
      </c>
      <c r="J68" s="104">
        <v>2055</v>
      </c>
      <c r="K68" s="104"/>
      <c r="L68" s="105" t="s">
        <v>157</v>
      </c>
      <c r="M68" s="105"/>
      <c r="N68" s="105" t="s">
        <v>146</v>
      </c>
      <c r="O68" s="105"/>
      <c r="P68" s="233"/>
      <c r="Q68" s="111">
        <v>0</v>
      </c>
      <c r="R68" s="234"/>
      <c r="S68" s="111"/>
      <c r="T68" s="234" t="s">
        <v>147</v>
      </c>
      <c r="U68" s="106"/>
      <c r="V68" s="106"/>
      <c r="W68" s="106"/>
      <c r="X68" s="106"/>
      <c r="Y68" s="106"/>
      <c r="Z68" s="106"/>
      <c r="AA68" s="106"/>
      <c r="AB68" s="106"/>
      <c r="AC68" s="106"/>
      <c r="AD68" s="106"/>
      <c r="AE68" s="106"/>
      <c r="AF68" s="106"/>
      <c r="AG68" s="106"/>
      <c r="AH68" s="106"/>
      <c r="AI68" s="235" t="s">
        <v>32</v>
      </c>
      <c r="AJ68" s="109"/>
      <c r="AK68" s="110"/>
      <c r="AL68" s="109"/>
      <c r="AM68" s="109"/>
      <c r="AN68" s="110"/>
      <c r="AO68" s="75" t="s">
        <v>187</v>
      </c>
    </row>
    <row r="69" spans="1:41" ht="24" x14ac:dyDescent="0.2">
      <c r="A69" s="103" t="s">
        <v>467</v>
      </c>
      <c r="B69" s="117" t="s">
        <v>359</v>
      </c>
      <c r="C69" s="103" t="str">
        <f t="shared" ref="C69:C100" si="2">A69 &amp; "_" &amp;B69</f>
        <v>Drury_18a</v>
      </c>
      <c r="D69" s="105" t="s">
        <v>360</v>
      </c>
      <c r="E69" s="105" t="s">
        <v>356</v>
      </c>
      <c r="F69" s="105"/>
      <c r="G69" s="106" t="s">
        <v>143</v>
      </c>
      <c r="H69" s="106"/>
      <c r="I69" s="106">
        <v>2036</v>
      </c>
      <c r="J69" s="104">
        <v>2036</v>
      </c>
      <c r="K69" s="104"/>
      <c r="L69" s="105"/>
      <c r="M69" s="105"/>
      <c r="N69" s="105" t="s">
        <v>146</v>
      </c>
      <c r="O69" s="105"/>
      <c r="P69" s="233"/>
      <c r="Q69" s="111"/>
      <c r="R69" s="234"/>
      <c r="S69" s="111"/>
      <c r="T69" s="234" t="s">
        <v>147</v>
      </c>
      <c r="U69" s="106"/>
      <c r="V69" s="106"/>
      <c r="W69" s="106"/>
      <c r="X69" s="106"/>
      <c r="Y69" s="106"/>
      <c r="Z69" s="106"/>
      <c r="AA69" s="106"/>
      <c r="AB69" s="106"/>
      <c r="AC69" s="106"/>
      <c r="AD69" s="106"/>
      <c r="AE69" s="106"/>
      <c r="AF69" s="106"/>
      <c r="AG69" s="106"/>
      <c r="AH69" s="106"/>
      <c r="AI69" s="235" t="s">
        <v>27</v>
      </c>
      <c r="AJ69" s="109"/>
      <c r="AK69" s="110"/>
      <c r="AL69" s="109"/>
      <c r="AM69" s="109"/>
      <c r="AN69" s="110"/>
      <c r="AO69" s="75" t="s">
        <v>187</v>
      </c>
    </row>
    <row r="70" spans="1:41" ht="24" x14ac:dyDescent="0.2">
      <c r="A70" s="103" t="s">
        <v>467</v>
      </c>
      <c r="B70" s="117" t="s">
        <v>361</v>
      </c>
      <c r="C70" s="103" t="str">
        <f t="shared" si="2"/>
        <v>Drury_18b</v>
      </c>
      <c r="D70" s="105" t="s">
        <v>360</v>
      </c>
      <c r="E70" s="105" t="s">
        <v>358</v>
      </c>
      <c r="F70" s="105"/>
      <c r="G70" s="106" t="s">
        <v>143</v>
      </c>
      <c r="H70" s="106"/>
      <c r="I70" s="106">
        <v>2046</v>
      </c>
      <c r="J70" s="104">
        <v>2052</v>
      </c>
      <c r="K70" s="104"/>
      <c r="L70" s="105"/>
      <c r="M70" s="105"/>
      <c r="N70" s="105" t="s">
        <v>146</v>
      </c>
      <c r="O70" s="105"/>
      <c r="P70" s="233"/>
      <c r="Q70" s="111"/>
      <c r="R70" s="234"/>
      <c r="S70" s="111"/>
      <c r="T70" s="234" t="s">
        <v>147</v>
      </c>
      <c r="U70" s="106"/>
      <c r="V70" s="106"/>
      <c r="W70" s="106"/>
      <c r="X70" s="106"/>
      <c r="Y70" s="106"/>
      <c r="Z70" s="106"/>
      <c r="AA70" s="106"/>
      <c r="AB70" s="106"/>
      <c r="AC70" s="106"/>
      <c r="AD70" s="106"/>
      <c r="AE70" s="106"/>
      <c r="AF70" s="106"/>
      <c r="AG70" s="106"/>
      <c r="AH70" s="106"/>
      <c r="AI70" s="235" t="s">
        <v>27</v>
      </c>
      <c r="AJ70" s="109"/>
      <c r="AK70" s="110"/>
      <c r="AL70" s="109"/>
      <c r="AM70" s="109"/>
      <c r="AN70" s="110"/>
      <c r="AO70" s="75" t="s">
        <v>187</v>
      </c>
    </row>
    <row r="71" spans="1:41" ht="24" x14ac:dyDescent="0.2">
      <c r="A71" s="103" t="s">
        <v>467</v>
      </c>
      <c r="B71" s="104" t="s">
        <v>362</v>
      </c>
      <c r="C71" s="103" t="str">
        <f t="shared" si="2"/>
        <v>Drury_39a</v>
      </c>
      <c r="D71" s="104" t="s">
        <v>363</v>
      </c>
      <c r="E71" s="105" t="s">
        <v>364</v>
      </c>
      <c r="F71" s="105"/>
      <c r="G71" s="106" t="s">
        <v>143</v>
      </c>
      <c r="H71" s="106"/>
      <c r="I71" s="104" t="s">
        <v>142</v>
      </c>
      <c r="J71" s="104" t="s">
        <v>253</v>
      </c>
      <c r="K71" s="104"/>
      <c r="L71" s="105" t="s">
        <v>227</v>
      </c>
      <c r="M71" s="105"/>
      <c r="N71" s="105" t="s">
        <v>146</v>
      </c>
      <c r="O71" s="105"/>
      <c r="P71" s="233"/>
      <c r="Q71" s="111">
        <v>0</v>
      </c>
      <c r="R71" s="234">
        <v>0</v>
      </c>
      <c r="S71" s="111"/>
      <c r="T71" s="234" t="s">
        <v>147</v>
      </c>
      <c r="U71" s="106"/>
      <c r="V71" s="106"/>
      <c r="W71" s="106"/>
      <c r="X71" s="106"/>
      <c r="Y71" s="106"/>
      <c r="Z71" s="106"/>
      <c r="AA71" s="106"/>
      <c r="AB71" s="106"/>
      <c r="AC71" s="106"/>
      <c r="AD71" s="106"/>
      <c r="AE71" s="106"/>
      <c r="AF71" s="106"/>
      <c r="AG71" s="106"/>
      <c r="AH71" s="106"/>
      <c r="AI71" s="235" t="s">
        <v>27</v>
      </c>
      <c r="AJ71" s="109"/>
      <c r="AK71" s="110"/>
      <c r="AL71" s="109"/>
      <c r="AM71" s="109"/>
      <c r="AN71" s="110"/>
      <c r="AO71" s="75" t="s">
        <v>187</v>
      </c>
    </row>
    <row r="72" spans="1:41" ht="12" x14ac:dyDescent="0.2">
      <c r="A72" s="103" t="s">
        <v>467</v>
      </c>
      <c r="B72" s="104" t="s">
        <v>365</v>
      </c>
      <c r="C72" s="103" t="str">
        <f t="shared" si="2"/>
        <v>Drury_39b</v>
      </c>
      <c r="D72" s="104" t="s">
        <v>363</v>
      </c>
      <c r="E72" s="105" t="s">
        <v>366</v>
      </c>
      <c r="F72" s="105"/>
      <c r="G72" s="106" t="s">
        <v>155</v>
      </c>
      <c r="H72" s="106"/>
      <c r="I72" s="104">
        <v>2046</v>
      </c>
      <c r="J72" s="104">
        <v>2047</v>
      </c>
      <c r="K72" s="104"/>
      <c r="L72" s="105" t="s">
        <v>231</v>
      </c>
      <c r="M72" s="105"/>
      <c r="N72" s="105" t="s">
        <v>146</v>
      </c>
      <c r="O72" s="105"/>
      <c r="P72" s="233"/>
      <c r="Q72" s="111">
        <v>0</v>
      </c>
      <c r="R72" s="234">
        <v>0</v>
      </c>
      <c r="S72" s="111"/>
      <c r="T72" s="234" t="s">
        <v>147</v>
      </c>
      <c r="U72" s="106"/>
      <c r="V72" s="106"/>
      <c r="W72" s="106"/>
      <c r="X72" s="106"/>
      <c r="Y72" s="106"/>
      <c r="Z72" s="106"/>
      <c r="AA72" s="106"/>
      <c r="AB72" s="106"/>
      <c r="AC72" s="106"/>
      <c r="AD72" s="106">
        <v>620</v>
      </c>
      <c r="AE72" s="106"/>
      <c r="AF72" s="106"/>
      <c r="AG72" s="106"/>
      <c r="AH72" s="106"/>
      <c r="AI72" s="235" t="s">
        <v>32</v>
      </c>
      <c r="AJ72" s="109"/>
      <c r="AK72" s="110"/>
      <c r="AL72" s="109"/>
      <c r="AM72" s="109"/>
      <c r="AN72" s="110"/>
      <c r="AO72" s="75" t="s">
        <v>187</v>
      </c>
    </row>
    <row r="73" spans="1:41" ht="12" x14ac:dyDescent="0.2">
      <c r="A73" s="103" t="s">
        <v>467</v>
      </c>
      <c r="B73" s="104" t="s">
        <v>367</v>
      </c>
      <c r="C73" s="103" t="str">
        <f t="shared" si="2"/>
        <v>Drury_39c</v>
      </c>
      <c r="D73" s="104" t="s">
        <v>363</v>
      </c>
      <c r="E73" s="105" t="s">
        <v>368</v>
      </c>
      <c r="F73" s="105"/>
      <c r="G73" s="106" t="s">
        <v>155</v>
      </c>
      <c r="H73" s="106"/>
      <c r="I73" s="104">
        <v>2046</v>
      </c>
      <c r="J73" s="104">
        <v>2047</v>
      </c>
      <c r="K73" s="104"/>
      <c r="L73" s="105" t="s">
        <v>345</v>
      </c>
      <c r="M73" s="105"/>
      <c r="N73" s="105" t="s">
        <v>146</v>
      </c>
      <c r="O73" s="105"/>
      <c r="P73" s="233"/>
      <c r="Q73" s="111">
        <v>0</v>
      </c>
      <c r="R73" s="234">
        <v>0</v>
      </c>
      <c r="S73" s="111"/>
      <c r="T73" s="234" t="s">
        <v>147</v>
      </c>
      <c r="U73" s="106"/>
      <c r="V73" s="106"/>
      <c r="W73" s="106"/>
      <c r="X73" s="106">
        <f>40*12</f>
        <v>480</v>
      </c>
      <c r="Y73" s="106"/>
      <c r="Z73" s="106"/>
      <c r="AA73" s="106"/>
      <c r="AB73" s="106"/>
      <c r="AC73" s="106"/>
      <c r="AD73" s="106"/>
      <c r="AE73" s="106"/>
      <c r="AF73" s="106"/>
      <c r="AG73" s="106"/>
      <c r="AH73" s="106"/>
      <c r="AI73" s="235" t="s">
        <v>32</v>
      </c>
      <c r="AJ73" s="109"/>
      <c r="AK73" s="110"/>
      <c r="AL73" s="109"/>
      <c r="AM73" s="109"/>
      <c r="AN73" s="110"/>
      <c r="AO73" s="75" t="s">
        <v>187</v>
      </c>
    </row>
    <row r="74" spans="1:41" ht="24" x14ac:dyDescent="0.2">
      <c r="A74" s="103" t="s">
        <v>467</v>
      </c>
      <c r="B74" s="104" t="s">
        <v>369</v>
      </c>
      <c r="C74" s="103" t="str">
        <f t="shared" si="2"/>
        <v>Drury_40a</v>
      </c>
      <c r="D74" s="104" t="s">
        <v>370</v>
      </c>
      <c r="E74" s="105" t="s">
        <v>371</v>
      </c>
      <c r="F74" s="105"/>
      <c r="G74" s="106" t="s">
        <v>155</v>
      </c>
      <c r="H74" s="106"/>
      <c r="I74" s="104">
        <v>2031</v>
      </c>
      <c r="J74" s="104">
        <v>2027</v>
      </c>
      <c r="K74" s="104"/>
      <c r="L74" s="105" t="s">
        <v>190</v>
      </c>
      <c r="M74" s="105"/>
      <c r="N74" s="105" t="s">
        <v>146</v>
      </c>
      <c r="O74" s="113"/>
      <c r="P74" s="233"/>
      <c r="Q74" s="111">
        <v>0</v>
      </c>
      <c r="R74" s="234">
        <v>0</v>
      </c>
      <c r="S74" s="111"/>
      <c r="T74" s="234" t="s">
        <v>147</v>
      </c>
      <c r="U74" s="106"/>
      <c r="V74" s="106"/>
      <c r="W74" s="106"/>
      <c r="X74" s="106"/>
      <c r="Y74" s="106"/>
      <c r="Z74" s="106"/>
      <c r="AA74" s="106"/>
      <c r="AB74" s="106">
        <v>1</v>
      </c>
      <c r="AC74" s="106"/>
      <c r="AD74" s="106"/>
      <c r="AE74" s="106"/>
      <c r="AF74" s="106"/>
      <c r="AG74" s="106"/>
      <c r="AH74" s="106"/>
      <c r="AI74" s="235" t="s">
        <v>30</v>
      </c>
      <c r="AJ74" s="109"/>
      <c r="AK74" s="110"/>
      <c r="AL74" s="109"/>
      <c r="AM74" s="109"/>
      <c r="AN74" s="110"/>
      <c r="AO74" s="75" t="s">
        <v>187</v>
      </c>
    </row>
    <row r="75" spans="1:41" ht="24" x14ac:dyDescent="0.2">
      <c r="A75" s="103" t="s">
        <v>467</v>
      </c>
      <c r="B75" s="104" t="s">
        <v>372</v>
      </c>
      <c r="C75" s="103" t="str">
        <f t="shared" si="2"/>
        <v>Drury_40b</v>
      </c>
      <c r="D75" s="104" t="s">
        <v>373</v>
      </c>
      <c r="E75" s="105" t="s">
        <v>374</v>
      </c>
      <c r="F75" s="105"/>
      <c r="G75" s="106" t="s">
        <v>155</v>
      </c>
      <c r="H75" s="106"/>
      <c r="I75" s="104">
        <v>2036</v>
      </c>
      <c r="J75" s="104">
        <v>2031</v>
      </c>
      <c r="K75" s="104"/>
      <c r="L75" s="105" t="s">
        <v>157</v>
      </c>
      <c r="M75" s="105"/>
      <c r="N75" s="105" t="s">
        <v>146</v>
      </c>
      <c r="O75" s="105"/>
      <c r="P75" s="233"/>
      <c r="Q75" s="111">
        <v>0</v>
      </c>
      <c r="R75" s="234">
        <v>0</v>
      </c>
      <c r="S75" s="111"/>
      <c r="T75" s="234" t="s">
        <v>147</v>
      </c>
      <c r="U75" s="106"/>
      <c r="V75" s="106"/>
      <c r="W75" s="106"/>
      <c r="X75" s="106"/>
      <c r="Y75" s="106"/>
      <c r="Z75" s="106"/>
      <c r="AA75" s="106">
        <v>1</v>
      </c>
      <c r="AB75" s="106"/>
      <c r="AC75" s="106"/>
      <c r="AD75" s="106"/>
      <c r="AE75" s="106"/>
      <c r="AF75" s="106"/>
      <c r="AG75" s="106"/>
      <c r="AH75" s="106"/>
      <c r="AI75" s="235" t="s">
        <v>32</v>
      </c>
      <c r="AJ75" s="109"/>
      <c r="AK75" s="110"/>
      <c r="AL75" s="109"/>
      <c r="AM75" s="109"/>
      <c r="AN75" s="110"/>
      <c r="AO75" s="75" t="s">
        <v>187</v>
      </c>
    </row>
    <row r="76" spans="1:41" ht="36" x14ac:dyDescent="0.2">
      <c r="A76" s="103" t="s">
        <v>467</v>
      </c>
      <c r="B76" s="104" t="s">
        <v>375</v>
      </c>
      <c r="C76" s="103" t="str">
        <f t="shared" si="2"/>
        <v>Drury_41a</v>
      </c>
      <c r="D76" s="104" t="s">
        <v>376</v>
      </c>
      <c r="E76" s="105" t="s">
        <v>377</v>
      </c>
      <c r="F76" s="105"/>
      <c r="G76" s="106" t="s">
        <v>143</v>
      </c>
      <c r="H76" s="106"/>
      <c r="I76" s="104">
        <v>2030</v>
      </c>
      <c r="J76" s="104">
        <v>2027</v>
      </c>
      <c r="K76" s="104"/>
      <c r="L76" s="105" t="s">
        <v>145</v>
      </c>
      <c r="M76" s="105"/>
      <c r="N76" s="105" t="s">
        <v>146</v>
      </c>
      <c r="O76" s="105"/>
      <c r="P76" s="233"/>
      <c r="Q76" s="111">
        <v>0</v>
      </c>
      <c r="R76" s="234">
        <v>0</v>
      </c>
      <c r="S76" s="111"/>
      <c r="T76" s="234" t="s">
        <v>147</v>
      </c>
      <c r="U76" s="106"/>
      <c r="V76" s="106"/>
      <c r="W76" s="106"/>
      <c r="X76" s="106"/>
      <c r="Y76" s="106"/>
      <c r="Z76" s="106"/>
      <c r="AA76" s="106"/>
      <c r="AB76" s="106"/>
      <c r="AC76" s="106"/>
      <c r="AD76" s="106"/>
      <c r="AE76" s="106"/>
      <c r="AF76" s="106"/>
      <c r="AG76" s="106">
        <v>0</v>
      </c>
      <c r="AH76" s="106"/>
      <c r="AI76" s="235" t="s">
        <v>32</v>
      </c>
      <c r="AJ76" s="236" t="s">
        <v>378</v>
      </c>
      <c r="AK76" s="109" t="s">
        <v>379</v>
      </c>
      <c r="AL76" s="109" t="s">
        <v>380</v>
      </c>
      <c r="AM76" s="109" t="s">
        <v>381</v>
      </c>
      <c r="AN76" s="110" t="s">
        <v>382</v>
      </c>
      <c r="AO76" s="75" t="s">
        <v>153</v>
      </c>
    </row>
    <row r="77" spans="1:41" ht="48" x14ac:dyDescent="0.2">
      <c r="A77" s="103" t="s">
        <v>467</v>
      </c>
      <c r="B77" s="104" t="s">
        <v>383</v>
      </c>
      <c r="C77" s="103" t="str">
        <f t="shared" si="2"/>
        <v>Drury_41b</v>
      </c>
      <c r="D77" s="104" t="s">
        <v>384</v>
      </c>
      <c r="E77" s="105" t="s">
        <v>385</v>
      </c>
      <c r="F77" s="105"/>
      <c r="G77" s="106" t="s">
        <v>155</v>
      </c>
      <c r="H77" s="106"/>
      <c r="I77" s="104">
        <v>2047</v>
      </c>
      <c r="J77" s="104">
        <v>2047</v>
      </c>
      <c r="K77" s="104"/>
      <c r="L77" s="105" t="s">
        <v>157</v>
      </c>
      <c r="M77" s="105"/>
      <c r="N77" s="105" t="s">
        <v>146</v>
      </c>
      <c r="O77" s="113"/>
      <c r="P77" s="233"/>
      <c r="Q77" s="111">
        <v>0</v>
      </c>
      <c r="R77" s="234">
        <v>1</v>
      </c>
      <c r="S77" s="111"/>
      <c r="T77" s="234" t="s">
        <v>147</v>
      </c>
      <c r="U77" s="106"/>
      <c r="V77" s="106"/>
      <c r="W77" s="106"/>
      <c r="X77" s="106"/>
      <c r="Y77" s="106"/>
      <c r="Z77" s="106"/>
      <c r="AA77" s="106"/>
      <c r="AB77" s="106"/>
      <c r="AC77" s="106"/>
      <c r="AD77" s="106">
        <v>220</v>
      </c>
      <c r="AE77" s="106"/>
      <c r="AF77" s="117">
        <v>300</v>
      </c>
      <c r="AG77" s="106"/>
      <c r="AH77" s="106"/>
      <c r="AI77" s="235" t="s">
        <v>32</v>
      </c>
      <c r="AJ77" s="109" t="s">
        <v>386</v>
      </c>
      <c r="AK77" s="110" t="s">
        <v>387</v>
      </c>
      <c r="AL77" s="109" t="s">
        <v>388</v>
      </c>
      <c r="AM77" s="109" t="s">
        <v>340</v>
      </c>
      <c r="AN77" s="110" t="s">
        <v>387</v>
      </c>
      <c r="AO77" s="75" t="s">
        <v>153</v>
      </c>
    </row>
    <row r="78" spans="1:41" ht="12" x14ac:dyDescent="0.2">
      <c r="A78" s="103" t="s">
        <v>467</v>
      </c>
      <c r="B78" s="104" t="s">
        <v>389</v>
      </c>
      <c r="C78" s="103" t="str">
        <f t="shared" si="2"/>
        <v>Drury_42a</v>
      </c>
      <c r="D78" s="104" t="s">
        <v>390</v>
      </c>
      <c r="E78" s="105" t="s">
        <v>391</v>
      </c>
      <c r="F78" s="105"/>
      <c r="G78" s="106" t="s">
        <v>155</v>
      </c>
      <c r="H78" s="106"/>
      <c r="I78" s="104">
        <v>2030</v>
      </c>
      <c r="J78" s="104">
        <v>2028</v>
      </c>
      <c r="K78" s="104"/>
      <c r="L78" s="105" t="s">
        <v>145</v>
      </c>
      <c r="M78" s="105"/>
      <c r="N78" s="105" t="s">
        <v>146</v>
      </c>
      <c r="O78" s="105"/>
      <c r="P78" s="233"/>
      <c r="Q78" s="111">
        <v>0</v>
      </c>
      <c r="R78" s="234">
        <v>0</v>
      </c>
      <c r="S78" s="111"/>
      <c r="T78" s="234" t="s">
        <v>147</v>
      </c>
      <c r="U78" s="117">
        <v>780</v>
      </c>
      <c r="V78" s="117"/>
      <c r="W78" s="117"/>
      <c r="X78" s="117"/>
      <c r="Y78" s="117"/>
      <c r="Z78" s="117"/>
      <c r="AA78" s="117"/>
      <c r="AB78" s="117"/>
      <c r="AC78" s="117"/>
      <c r="AD78" s="117"/>
      <c r="AE78" s="117"/>
      <c r="AF78" s="117"/>
      <c r="AG78" s="117"/>
      <c r="AH78" s="117"/>
      <c r="AI78" s="235" t="s">
        <v>32</v>
      </c>
      <c r="AJ78" s="109"/>
      <c r="AK78" s="110"/>
      <c r="AL78" s="109"/>
      <c r="AM78" s="109"/>
      <c r="AN78" s="110"/>
      <c r="AO78" s="75" t="s">
        <v>187</v>
      </c>
    </row>
    <row r="79" spans="1:41" ht="24" x14ac:dyDescent="0.2">
      <c r="A79" s="103" t="s">
        <v>467</v>
      </c>
      <c r="B79" s="104" t="s">
        <v>392</v>
      </c>
      <c r="C79" s="103" t="str">
        <f t="shared" si="2"/>
        <v>Drury_42b</v>
      </c>
      <c r="D79" s="104" t="s">
        <v>390</v>
      </c>
      <c r="E79" s="105" t="s">
        <v>393</v>
      </c>
      <c r="F79" s="105"/>
      <c r="G79" s="106" t="s">
        <v>155</v>
      </c>
      <c r="H79" s="106"/>
      <c r="I79" s="104">
        <v>2031</v>
      </c>
      <c r="J79" s="104">
        <v>2031</v>
      </c>
      <c r="K79" s="104"/>
      <c r="L79" s="105" t="s">
        <v>145</v>
      </c>
      <c r="M79" s="105"/>
      <c r="N79" s="105" t="s">
        <v>146</v>
      </c>
      <c r="O79" s="105"/>
      <c r="P79" s="233"/>
      <c r="Q79" s="111">
        <v>0</v>
      </c>
      <c r="R79" s="234">
        <v>1</v>
      </c>
      <c r="S79" s="111"/>
      <c r="T79" s="234" t="s">
        <v>147</v>
      </c>
      <c r="U79" s="117"/>
      <c r="V79" s="117"/>
      <c r="W79" s="117"/>
      <c r="X79" s="117"/>
      <c r="Y79" s="117"/>
      <c r="Z79" s="117"/>
      <c r="AA79" s="117"/>
      <c r="AB79" s="117"/>
      <c r="AC79" s="117"/>
      <c r="AD79" s="117"/>
      <c r="AE79" s="117"/>
      <c r="AF79" s="117"/>
      <c r="AG79" s="117">
        <v>780</v>
      </c>
      <c r="AH79" s="117"/>
      <c r="AI79" s="235" t="s">
        <v>32</v>
      </c>
      <c r="AJ79" s="109"/>
      <c r="AK79" s="110"/>
      <c r="AL79" s="109"/>
      <c r="AM79" s="109"/>
      <c r="AN79" s="110"/>
      <c r="AO79" s="75" t="s">
        <v>187</v>
      </c>
    </row>
    <row r="80" spans="1:41" ht="24" x14ac:dyDescent="0.2">
      <c r="A80" s="103" t="s">
        <v>467</v>
      </c>
      <c r="B80" s="104" t="s">
        <v>394</v>
      </c>
      <c r="C80" s="103" t="str">
        <f t="shared" si="2"/>
        <v>Drury_42c</v>
      </c>
      <c r="D80" s="104" t="s">
        <v>390</v>
      </c>
      <c r="E80" s="105" t="s">
        <v>395</v>
      </c>
      <c r="F80" s="105"/>
      <c r="G80" s="106" t="s">
        <v>155</v>
      </c>
      <c r="H80" s="106"/>
      <c r="I80" s="104">
        <v>2047</v>
      </c>
      <c r="J80" s="104">
        <v>2047</v>
      </c>
      <c r="K80" s="104"/>
      <c r="L80" s="105" t="s">
        <v>157</v>
      </c>
      <c r="M80" s="105"/>
      <c r="N80" s="105" t="s">
        <v>146</v>
      </c>
      <c r="O80" s="113"/>
      <c r="P80" s="233"/>
      <c r="Q80" s="111">
        <v>0</v>
      </c>
      <c r="R80" s="234">
        <v>0</v>
      </c>
      <c r="S80" s="111"/>
      <c r="T80" s="234" t="s">
        <v>147</v>
      </c>
      <c r="U80" s="117"/>
      <c r="V80" s="117"/>
      <c r="W80" s="117"/>
      <c r="X80" s="117"/>
      <c r="Y80" s="117"/>
      <c r="Z80" s="117"/>
      <c r="AA80" s="117"/>
      <c r="AB80" s="117"/>
      <c r="AC80" s="117"/>
      <c r="AD80" s="117">
        <v>780</v>
      </c>
      <c r="AE80" s="117"/>
      <c r="AF80" s="117"/>
      <c r="AG80" s="117"/>
      <c r="AH80" s="117"/>
      <c r="AI80" s="235" t="s">
        <v>32</v>
      </c>
      <c r="AJ80" s="109"/>
      <c r="AK80" s="110"/>
      <c r="AL80" s="109"/>
      <c r="AM80" s="109"/>
      <c r="AN80" s="110"/>
      <c r="AO80" s="75" t="s">
        <v>187</v>
      </c>
    </row>
    <row r="81" spans="1:41" ht="12" x14ac:dyDescent="0.2">
      <c r="A81" s="103" t="s">
        <v>467</v>
      </c>
      <c r="B81" s="104" t="s">
        <v>396</v>
      </c>
      <c r="C81" s="103" t="str">
        <f t="shared" si="2"/>
        <v>Drury_43a</v>
      </c>
      <c r="D81" s="104" t="s">
        <v>397</v>
      </c>
      <c r="E81" s="105" t="s">
        <v>398</v>
      </c>
      <c r="F81" s="105"/>
      <c r="G81" s="106" t="s">
        <v>143</v>
      </c>
      <c r="H81" s="106"/>
      <c r="I81" s="104" t="s">
        <v>142</v>
      </c>
      <c r="J81" s="104" t="s">
        <v>142</v>
      </c>
      <c r="K81" s="104"/>
      <c r="L81" s="105" t="s">
        <v>254</v>
      </c>
      <c r="M81" s="105"/>
      <c r="N81" s="105" t="s">
        <v>146</v>
      </c>
      <c r="O81" s="105"/>
      <c r="P81" s="233"/>
      <c r="Q81" s="111">
        <v>0</v>
      </c>
      <c r="R81" s="234">
        <v>0</v>
      </c>
      <c r="S81" s="111"/>
      <c r="T81" s="234" t="s">
        <v>147</v>
      </c>
      <c r="U81" s="117"/>
      <c r="V81" s="117"/>
      <c r="W81" s="117"/>
      <c r="X81" s="117"/>
      <c r="Y81" s="117"/>
      <c r="Z81" s="117"/>
      <c r="AA81" s="117"/>
      <c r="AB81" s="117">
        <v>1</v>
      </c>
      <c r="AC81" s="117"/>
      <c r="AD81" s="117"/>
      <c r="AE81" s="117"/>
      <c r="AF81" s="117"/>
      <c r="AG81" s="117"/>
      <c r="AH81" s="117"/>
      <c r="AI81" s="235" t="s">
        <v>32</v>
      </c>
      <c r="AJ81" s="109"/>
      <c r="AK81" s="110"/>
      <c r="AL81" s="109"/>
      <c r="AM81" s="109"/>
      <c r="AN81" s="110"/>
      <c r="AO81" s="75" t="s">
        <v>187</v>
      </c>
    </row>
    <row r="82" spans="1:41" ht="24" x14ac:dyDescent="0.2">
      <c r="A82" s="103" t="s">
        <v>467</v>
      </c>
      <c r="B82" s="104" t="s">
        <v>399</v>
      </c>
      <c r="C82" s="103" t="str">
        <f t="shared" si="2"/>
        <v>Drury_43b</v>
      </c>
      <c r="D82" s="104" t="s">
        <v>397</v>
      </c>
      <c r="E82" s="105" t="s">
        <v>400</v>
      </c>
      <c r="F82" s="105"/>
      <c r="G82" s="106" t="s">
        <v>143</v>
      </c>
      <c r="H82" s="106"/>
      <c r="I82" s="104">
        <v>2033</v>
      </c>
      <c r="J82" s="104">
        <v>2024</v>
      </c>
      <c r="K82" s="104"/>
      <c r="L82" s="105" t="s">
        <v>157</v>
      </c>
      <c r="M82" s="105"/>
      <c r="N82" s="105" t="s">
        <v>146</v>
      </c>
      <c r="O82" s="113"/>
      <c r="P82" s="233"/>
      <c r="Q82" s="111">
        <v>0</v>
      </c>
      <c r="R82" s="234">
        <v>0</v>
      </c>
      <c r="S82" s="111"/>
      <c r="T82" s="234" t="s">
        <v>147</v>
      </c>
      <c r="U82" s="117"/>
      <c r="V82" s="117"/>
      <c r="W82" s="117"/>
      <c r="X82" s="117"/>
      <c r="Y82" s="117"/>
      <c r="Z82" s="117"/>
      <c r="AA82" s="117">
        <v>1</v>
      </c>
      <c r="AB82" s="117"/>
      <c r="AC82" s="117"/>
      <c r="AD82" s="117"/>
      <c r="AE82" s="117"/>
      <c r="AF82" s="117"/>
      <c r="AG82" s="117"/>
      <c r="AH82" s="117"/>
      <c r="AI82" s="235" t="s">
        <v>32</v>
      </c>
      <c r="AJ82" s="109"/>
      <c r="AK82" s="110"/>
      <c r="AL82" s="109"/>
      <c r="AM82" s="109"/>
      <c r="AN82" s="110"/>
      <c r="AO82" s="75" t="s">
        <v>187</v>
      </c>
    </row>
    <row r="83" spans="1:41" ht="60" x14ac:dyDescent="0.2">
      <c r="A83" s="103" t="s">
        <v>467</v>
      </c>
      <c r="B83" s="104">
        <v>44</v>
      </c>
      <c r="C83" s="103" t="str">
        <f t="shared" si="2"/>
        <v>Drury_44</v>
      </c>
      <c r="D83" s="104" t="s">
        <v>401</v>
      </c>
      <c r="E83" s="105" t="s">
        <v>402</v>
      </c>
      <c r="F83" s="105"/>
      <c r="G83" s="106" t="s">
        <v>143</v>
      </c>
      <c r="H83" s="106"/>
      <c r="I83" s="104">
        <v>2030</v>
      </c>
      <c r="J83" s="104">
        <v>2023</v>
      </c>
      <c r="K83" s="104"/>
      <c r="L83" s="105" t="s">
        <v>157</v>
      </c>
      <c r="M83" s="105"/>
      <c r="N83" s="105" t="s">
        <v>146</v>
      </c>
      <c r="O83" s="105"/>
      <c r="P83" s="233"/>
      <c r="Q83" s="111">
        <v>0</v>
      </c>
      <c r="R83" s="234">
        <v>0</v>
      </c>
      <c r="S83" s="111"/>
      <c r="T83" s="234" t="s">
        <v>147</v>
      </c>
      <c r="U83" s="106"/>
      <c r="V83" s="106"/>
      <c r="W83" s="106"/>
      <c r="X83" s="106"/>
      <c r="Y83" s="106"/>
      <c r="Z83" s="106"/>
      <c r="AA83" s="106">
        <v>1</v>
      </c>
      <c r="AB83" s="106"/>
      <c r="AC83" s="106"/>
      <c r="AD83" s="106"/>
      <c r="AE83" s="106"/>
      <c r="AF83" s="106"/>
      <c r="AG83" s="106"/>
      <c r="AH83" s="106"/>
      <c r="AI83" s="235" t="s">
        <v>32</v>
      </c>
      <c r="AJ83" s="109" t="s">
        <v>403</v>
      </c>
      <c r="AK83" s="110" t="s">
        <v>404</v>
      </c>
      <c r="AL83" s="109" t="s">
        <v>405</v>
      </c>
      <c r="AM83" s="109" t="s">
        <v>340</v>
      </c>
      <c r="AN83" s="110" t="s">
        <v>404</v>
      </c>
      <c r="AO83" s="75" t="s">
        <v>153</v>
      </c>
    </row>
    <row r="84" spans="1:41" ht="12" x14ac:dyDescent="0.2">
      <c r="A84" s="103" t="s">
        <v>467</v>
      </c>
      <c r="B84" s="104">
        <v>45</v>
      </c>
      <c r="C84" s="103" t="str">
        <f t="shared" si="2"/>
        <v>Drury_45</v>
      </c>
      <c r="D84" s="104" t="s">
        <v>406</v>
      </c>
      <c r="E84" s="237" t="s">
        <v>407</v>
      </c>
      <c r="F84" s="237"/>
      <c r="G84" s="106" t="s">
        <v>143</v>
      </c>
      <c r="H84" s="106"/>
      <c r="I84" s="104">
        <v>2030</v>
      </c>
      <c r="J84" s="104">
        <v>2024</v>
      </c>
      <c r="K84" s="104"/>
      <c r="L84" s="105" t="s">
        <v>254</v>
      </c>
      <c r="M84" s="105"/>
      <c r="N84" s="105" t="s">
        <v>146</v>
      </c>
      <c r="O84" s="105"/>
      <c r="P84" s="233"/>
      <c r="Q84" s="111">
        <v>0</v>
      </c>
      <c r="R84" s="234">
        <v>0</v>
      </c>
      <c r="S84" s="111"/>
      <c r="T84" s="234" t="s">
        <v>147</v>
      </c>
      <c r="U84" s="106"/>
      <c r="V84" s="106"/>
      <c r="W84" s="106"/>
      <c r="X84" s="106"/>
      <c r="Y84" s="106"/>
      <c r="Z84" s="106"/>
      <c r="AA84" s="106">
        <v>1</v>
      </c>
      <c r="AB84" s="106"/>
      <c r="AC84" s="106"/>
      <c r="AD84" s="106"/>
      <c r="AE84" s="106"/>
      <c r="AF84" s="106"/>
      <c r="AG84" s="106"/>
      <c r="AH84" s="106"/>
      <c r="AI84" s="235" t="s">
        <v>32</v>
      </c>
      <c r="AJ84" s="109"/>
      <c r="AK84" s="110"/>
      <c r="AL84" s="109"/>
      <c r="AM84" s="109"/>
      <c r="AN84" s="110"/>
      <c r="AO84" s="75" t="s">
        <v>187</v>
      </c>
    </row>
    <row r="85" spans="1:41" ht="12" x14ac:dyDescent="0.2">
      <c r="A85" s="103" t="s">
        <v>467</v>
      </c>
      <c r="B85" s="104">
        <v>46</v>
      </c>
      <c r="C85" s="103" t="str">
        <f t="shared" si="2"/>
        <v>Drury_46</v>
      </c>
      <c r="D85" s="104" t="s">
        <v>408</v>
      </c>
      <c r="E85" s="237" t="s">
        <v>409</v>
      </c>
      <c r="F85" s="237"/>
      <c r="G85" s="106" t="s">
        <v>155</v>
      </c>
      <c r="H85" s="106"/>
      <c r="I85" s="104">
        <v>2031</v>
      </c>
      <c r="J85" s="104">
        <v>2031</v>
      </c>
      <c r="K85" s="104"/>
      <c r="L85" s="105" t="s">
        <v>157</v>
      </c>
      <c r="M85" s="105"/>
      <c r="N85" s="105" t="s">
        <v>146</v>
      </c>
      <c r="O85" s="105"/>
      <c r="P85" s="233"/>
      <c r="Q85" s="111">
        <v>0</v>
      </c>
      <c r="R85" s="234">
        <v>0</v>
      </c>
      <c r="S85" s="111"/>
      <c r="T85" s="234" t="s">
        <v>147</v>
      </c>
      <c r="U85" s="106"/>
      <c r="V85" s="106"/>
      <c r="W85" s="106"/>
      <c r="X85" s="106"/>
      <c r="Y85" s="106"/>
      <c r="Z85" s="106"/>
      <c r="AA85" s="106">
        <v>1</v>
      </c>
      <c r="AB85" s="106"/>
      <c r="AC85" s="106"/>
      <c r="AD85" s="106"/>
      <c r="AE85" s="106"/>
      <c r="AF85" s="106"/>
      <c r="AG85" s="106"/>
      <c r="AH85" s="106"/>
      <c r="AI85" s="235" t="s">
        <v>32</v>
      </c>
      <c r="AJ85" s="109"/>
      <c r="AK85" s="110"/>
      <c r="AL85" s="109"/>
      <c r="AM85" s="109"/>
      <c r="AN85" s="110"/>
      <c r="AO85" s="75" t="s">
        <v>187</v>
      </c>
    </row>
    <row r="86" spans="1:41" ht="24" x14ac:dyDescent="0.2">
      <c r="A86" s="103" t="s">
        <v>467</v>
      </c>
      <c r="B86" s="104">
        <v>47</v>
      </c>
      <c r="C86" s="103" t="str">
        <f t="shared" si="2"/>
        <v>Drury_47</v>
      </c>
      <c r="D86" s="105" t="s">
        <v>410</v>
      </c>
      <c r="E86" s="105" t="s">
        <v>364</v>
      </c>
      <c r="F86" s="105"/>
      <c r="G86" s="106" t="s">
        <v>143</v>
      </c>
      <c r="H86" s="106"/>
      <c r="I86" s="104"/>
      <c r="J86" s="104" t="s">
        <v>253</v>
      </c>
      <c r="K86" s="104"/>
      <c r="L86" s="105"/>
      <c r="M86" s="105"/>
      <c r="N86" s="105" t="s">
        <v>146</v>
      </c>
      <c r="O86" s="105"/>
      <c r="P86" s="233"/>
      <c r="Q86" s="111"/>
      <c r="R86" s="234"/>
      <c r="S86" s="111"/>
      <c r="T86" s="234" t="s">
        <v>147</v>
      </c>
      <c r="U86" s="106"/>
      <c r="V86" s="106"/>
      <c r="W86" s="106"/>
      <c r="X86" s="106"/>
      <c r="Y86" s="106"/>
      <c r="Z86" s="106"/>
      <c r="AA86" s="106"/>
      <c r="AB86" s="106"/>
      <c r="AC86" s="106"/>
      <c r="AD86" s="106"/>
      <c r="AE86" s="106"/>
      <c r="AF86" s="106"/>
      <c r="AG86" s="106"/>
      <c r="AH86" s="106"/>
      <c r="AI86" s="235" t="s">
        <v>27</v>
      </c>
      <c r="AJ86" s="109"/>
      <c r="AK86" s="110"/>
      <c r="AL86" s="109"/>
      <c r="AM86" s="109"/>
      <c r="AN86" s="110"/>
      <c r="AO86" s="75" t="s">
        <v>187</v>
      </c>
    </row>
    <row r="87" spans="1:41" ht="24" x14ac:dyDescent="0.2">
      <c r="A87" s="103" t="s">
        <v>467</v>
      </c>
      <c r="B87" s="104">
        <v>48</v>
      </c>
      <c r="C87" s="103" t="str">
        <f t="shared" si="2"/>
        <v>Drury_48</v>
      </c>
      <c r="D87" s="105" t="s">
        <v>411</v>
      </c>
      <c r="E87" s="105" t="s">
        <v>364</v>
      </c>
      <c r="F87" s="105"/>
      <c r="G87" s="106" t="s">
        <v>143</v>
      </c>
      <c r="H87" s="106"/>
      <c r="I87" s="104"/>
      <c r="J87" s="104" t="s">
        <v>253</v>
      </c>
      <c r="K87" s="104"/>
      <c r="L87" s="105"/>
      <c r="M87" s="105"/>
      <c r="N87" s="105" t="s">
        <v>146</v>
      </c>
      <c r="O87" s="105"/>
      <c r="P87" s="233"/>
      <c r="Q87" s="111"/>
      <c r="R87" s="234"/>
      <c r="S87" s="111"/>
      <c r="T87" s="234" t="s">
        <v>147</v>
      </c>
      <c r="U87" s="106"/>
      <c r="V87" s="106"/>
      <c r="W87" s="106"/>
      <c r="X87" s="106"/>
      <c r="Y87" s="106"/>
      <c r="Z87" s="106"/>
      <c r="AA87" s="106"/>
      <c r="AB87" s="106"/>
      <c r="AC87" s="106"/>
      <c r="AD87" s="106"/>
      <c r="AE87" s="106"/>
      <c r="AF87" s="106"/>
      <c r="AG87" s="106"/>
      <c r="AH87" s="106"/>
      <c r="AI87" s="235" t="s">
        <v>27</v>
      </c>
      <c r="AJ87" s="109"/>
      <c r="AK87" s="110"/>
      <c r="AL87" s="109"/>
      <c r="AM87" s="109"/>
      <c r="AN87" s="110"/>
      <c r="AO87" s="75" t="s">
        <v>187</v>
      </c>
    </row>
    <row r="88" spans="1:41" ht="24" x14ac:dyDescent="0.2">
      <c r="A88" s="103" t="s">
        <v>467</v>
      </c>
      <c r="B88" s="104">
        <v>49</v>
      </c>
      <c r="C88" s="103" t="str">
        <f t="shared" si="2"/>
        <v>Drury_49</v>
      </c>
      <c r="D88" s="104" t="s">
        <v>412</v>
      </c>
      <c r="E88" s="105" t="s">
        <v>385</v>
      </c>
      <c r="F88" s="105"/>
      <c r="G88" s="106" t="s">
        <v>143</v>
      </c>
      <c r="H88" s="106"/>
      <c r="I88" s="104">
        <v>2032</v>
      </c>
      <c r="J88" s="104">
        <v>2032</v>
      </c>
      <c r="K88" s="104"/>
      <c r="L88" s="105" t="s">
        <v>254</v>
      </c>
      <c r="M88" s="105"/>
      <c r="N88" s="105" t="s">
        <v>146</v>
      </c>
      <c r="O88" s="105"/>
      <c r="P88" s="233"/>
      <c r="Q88" s="238">
        <f>20.626476189696*1000000</f>
        <v>20626476.189695999</v>
      </c>
      <c r="R88" s="234">
        <v>1</v>
      </c>
      <c r="S88" s="104">
        <v>2020</v>
      </c>
      <c r="T88" s="234" t="s">
        <v>192</v>
      </c>
      <c r="U88" s="117"/>
      <c r="V88" s="117"/>
      <c r="W88" s="117"/>
      <c r="X88" s="117"/>
      <c r="Y88" s="117"/>
      <c r="Z88" s="117"/>
      <c r="AA88" s="117"/>
      <c r="AB88" s="117"/>
      <c r="AC88" s="117"/>
      <c r="AD88" s="117"/>
      <c r="AE88" s="117"/>
      <c r="AF88" s="117"/>
      <c r="AG88" s="117"/>
      <c r="AH88" s="117"/>
      <c r="AI88" s="235" t="s">
        <v>27</v>
      </c>
      <c r="AJ88" s="109"/>
      <c r="AK88" s="110"/>
      <c r="AL88" s="109"/>
      <c r="AM88" s="109"/>
      <c r="AN88" s="110"/>
      <c r="AO88" s="75" t="s">
        <v>187</v>
      </c>
    </row>
    <row r="89" spans="1:41" ht="24" x14ac:dyDescent="0.2">
      <c r="A89" s="103" t="s">
        <v>467</v>
      </c>
      <c r="B89" s="104" t="s">
        <v>413</v>
      </c>
      <c r="C89" s="103" t="str">
        <f t="shared" si="2"/>
        <v>Drury_50a</v>
      </c>
      <c r="D89" s="104" t="s">
        <v>414</v>
      </c>
      <c r="E89" s="105" t="s">
        <v>415</v>
      </c>
      <c r="F89" s="105"/>
      <c r="G89" s="106" t="s">
        <v>143</v>
      </c>
      <c r="H89" s="106"/>
      <c r="I89" s="104">
        <v>2030</v>
      </c>
      <c r="J89" s="104">
        <v>2026</v>
      </c>
      <c r="K89" s="104"/>
      <c r="L89" s="105" t="s">
        <v>254</v>
      </c>
      <c r="M89" s="105"/>
      <c r="N89" s="105" t="s">
        <v>146</v>
      </c>
      <c r="O89" s="105"/>
      <c r="P89" s="233"/>
      <c r="Q89" s="111">
        <v>0</v>
      </c>
      <c r="R89" s="234">
        <v>0</v>
      </c>
      <c r="S89" s="111"/>
      <c r="T89" s="234" t="s">
        <v>147</v>
      </c>
      <c r="U89" s="117"/>
      <c r="V89" s="117"/>
      <c r="W89" s="117"/>
      <c r="X89" s="117"/>
      <c r="Y89" s="117"/>
      <c r="Z89" s="117"/>
      <c r="AA89" s="117"/>
      <c r="AB89" s="117"/>
      <c r="AC89" s="117"/>
      <c r="AD89" s="117"/>
      <c r="AE89" s="117"/>
      <c r="AF89" s="117"/>
      <c r="AG89" s="117"/>
      <c r="AH89" s="117">
        <v>900</v>
      </c>
      <c r="AI89" s="235" t="s">
        <v>32</v>
      </c>
      <c r="AJ89" s="109"/>
      <c r="AK89" s="110"/>
      <c r="AL89" s="109"/>
      <c r="AM89" s="109"/>
      <c r="AN89" s="110"/>
      <c r="AO89" s="75" t="s">
        <v>187</v>
      </c>
    </row>
    <row r="90" spans="1:41" ht="24" x14ac:dyDescent="0.2">
      <c r="A90" s="103" t="s">
        <v>467</v>
      </c>
      <c r="B90" s="104" t="s">
        <v>416</v>
      </c>
      <c r="C90" s="103" t="str">
        <f t="shared" si="2"/>
        <v>Drury_50b</v>
      </c>
      <c r="D90" s="104" t="s">
        <v>417</v>
      </c>
      <c r="E90" s="105" t="s">
        <v>385</v>
      </c>
      <c r="F90" s="105"/>
      <c r="G90" s="106" t="s">
        <v>143</v>
      </c>
      <c r="H90" s="106"/>
      <c r="I90" s="104">
        <v>2036</v>
      </c>
      <c r="J90" s="104">
        <v>2032</v>
      </c>
      <c r="K90" s="104"/>
      <c r="L90" s="105" t="s">
        <v>254</v>
      </c>
      <c r="M90" s="105"/>
      <c r="N90" s="105" t="s">
        <v>146</v>
      </c>
      <c r="O90" s="105"/>
      <c r="P90" s="233"/>
      <c r="Q90" s="238">
        <f>14.91*1000000</f>
        <v>14910000</v>
      </c>
      <c r="R90" s="234">
        <v>1</v>
      </c>
      <c r="S90" s="104">
        <v>2020</v>
      </c>
      <c r="T90" s="234" t="s">
        <v>192</v>
      </c>
      <c r="U90" s="117"/>
      <c r="V90" s="117"/>
      <c r="W90" s="117"/>
      <c r="X90" s="117"/>
      <c r="Y90" s="117"/>
      <c r="Z90" s="117"/>
      <c r="AA90" s="117"/>
      <c r="AB90" s="117"/>
      <c r="AC90" s="117"/>
      <c r="AD90" s="117"/>
      <c r="AE90" s="117"/>
      <c r="AF90" s="117"/>
      <c r="AG90" s="117"/>
      <c r="AH90" s="117"/>
      <c r="AI90" s="235" t="s">
        <v>32</v>
      </c>
      <c r="AJ90" s="109"/>
      <c r="AK90" s="110"/>
      <c r="AL90" s="109"/>
      <c r="AM90" s="109"/>
      <c r="AN90" s="110"/>
      <c r="AO90" s="75" t="s">
        <v>187</v>
      </c>
    </row>
    <row r="91" spans="1:41" ht="24" x14ac:dyDescent="0.2">
      <c r="A91" s="103" t="s">
        <v>467</v>
      </c>
      <c r="B91" s="104">
        <v>51</v>
      </c>
      <c r="C91" s="103" t="str">
        <f t="shared" si="2"/>
        <v>Drury_51</v>
      </c>
      <c r="D91" s="104" t="s">
        <v>418</v>
      </c>
      <c r="E91" s="105" t="s">
        <v>419</v>
      </c>
      <c r="F91" s="105"/>
      <c r="G91" s="106" t="s">
        <v>143</v>
      </c>
      <c r="H91" s="106"/>
      <c r="I91" s="104">
        <v>2036</v>
      </c>
      <c r="J91" s="104">
        <v>2037</v>
      </c>
      <c r="K91" s="104"/>
      <c r="L91" s="105" t="s">
        <v>254</v>
      </c>
      <c r="M91" s="105"/>
      <c r="N91" s="105" t="s">
        <v>146</v>
      </c>
      <c r="O91" s="105"/>
      <c r="P91" s="233"/>
      <c r="Q91" s="111">
        <v>12000000</v>
      </c>
      <c r="R91" s="234">
        <v>1</v>
      </c>
      <c r="S91" s="104">
        <v>2020</v>
      </c>
      <c r="T91" s="234" t="s">
        <v>192</v>
      </c>
      <c r="U91" s="117"/>
      <c r="V91" s="117"/>
      <c r="W91" s="117"/>
      <c r="X91" s="117"/>
      <c r="Y91" s="117"/>
      <c r="Z91" s="117"/>
      <c r="AA91" s="117"/>
      <c r="AB91" s="117"/>
      <c r="AC91" s="117"/>
      <c r="AD91" s="117"/>
      <c r="AE91" s="117"/>
      <c r="AF91" s="117"/>
      <c r="AG91" s="117"/>
      <c r="AH91" s="117"/>
      <c r="AI91" s="235" t="s">
        <v>32</v>
      </c>
      <c r="AJ91" s="109"/>
      <c r="AK91" s="110"/>
      <c r="AL91" s="109"/>
      <c r="AM91" s="109"/>
      <c r="AN91" s="110"/>
      <c r="AO91" s="75" t="s">
        <v>187</v>
      </c>
    </row>
    <row r="92" spans="1:41" ht="60" x14ac:dyDescent="0.2">
      <c r="A92" s="103" t="s">
        <v>467</v>
      </c>
      <c r="B92" s="104">
        <v>52</v>
      </c>
      <c r="C92" s="103" t="str">
        <f t="shared" si="2"/>
        <v>Drury_52</v>
      </c>
      <c r="D92" s="104" t="s">
        <v>420</v>
      </c>
      <c r="E92" s="105" t="s">
        <v>421</v>
      </c>
      <c r="F92" s="105"/>
      <c r="G92" s="106" t="s">
        <v>143</v>
      </c>
      <c r="H92" s="106"/>
      <c r="I92" s="104">
        <v>2030</v>
      </c>
      <c r="J92" s="104">
        <v>2024</v>
      </c>
      <c r="K92" s="104"/>
      <c r="L92" s="105" t="s">
        <v>157</v>
      </c>
      <c r="M92" s="105"/>
      <c r="N92" s="105" t="s">
        <v>146</v>
      </c>
      <c r="O92" s="105"/>
      <c r="P92" s="233"/>
      <c r="Q92" s="111">
        <v>0</v>
      </c>
      <c r="R92" s="234">
        <v>0</v>
      </c>
      <c r="S92" s="111"/>
      <c r="T92" s="234" t="s">
        <v>147</v>
      </c>
      <c r="U92" s="106"/>
      <c r="V92" s="106"/>
      <c r="W92" s="106"/>
      <c r="X92" s="106"/>
      <c r="Y92" s="106"/>
      <c r="Z92" s="106"/>
      <c r="AA92" s="106">
        <v>1</v>
      </c>
      <c r="AB92" s="106"/>
      <c r="AC92" s="106"/>
      <c r="AD92" s="106"/>
      <c r="AE92" s="106"/>
      <c r="AF92" s="106"/>
      <c r="AG92" s="106"/>
      <c r="AH92" s="106"/>
      <c r="AI92" s="235" t="s">
        <v>32</v>
      </c>
      <c r="AJ92" s="109" t="s">
        <v>422</v>
      </c>
      <c r="AK92" s="110" t="s">
        <v>404</v>
      </c>
      <c r="AL92" s="109" t="s">
        <v>423</v>
      </c>
      <c r="AM92" s="109" t="s">
        <v>340</v>
      </c>
      <c r="AN92" s="110" t="s">
        <v>404</v>
      </c>
      <c r="AO92" s="75" t="s">
        <v>153</v>
      </c>
    </row>
    <row r="93" spans="1:41" ht="60" x14ac:dyDescent="0.2">
      <c r="A93" s="103" t="s">
        <v>467</v>
      </c>
      <c r="B93" s="104">
        <v>53</v>
      </c>
      <c r="C93" s="103" t="str">
        <f t="shared" si="2"/>
        <v>Drury_53</v>
      </c>
      <c r="D93" s="104" t="s">
        <v>424</v>
      </c>
      <c r="E93" s="112" t="s">
        <v>425</v>
      </c>
      <c r="F93" s="112"/>
      <c r="G93" s="106" t="s">
        <v>143</v>
      </c>
      <c r="H93" s="106"/>
      <c r="I93" s="104">
        <v>2030</v>
      </c>
      <c r="J93" s="104">
        <v>2024</v>
      </c>
      <c r="K93" s="104"/>
      <c r="L93" s="105" t="s">
        <v>231</v>
      </c>
      <c r="M93" s="105"/>
      <c r="N93" s="105" t="s">
        <v>146</v>
      </c>
      <c r="O93" s="105"/>
      <c r="P93" s="233"/>
      <c r="Q93" s="111">
        <v>0</v>
      </c>
      <c r="R93" s="234">
        <v>0</v>
      </c>
      <c r="S93" s="111"/>
      <c r="T93" s="234" t="s">
        <v>147</v>
      </c>
      <c r="U93" s="106"/>
      <c r="V93" s="106"/>
      <c r="W93" s="106"/>
      <c r="X93" s="106"/>
      <c r="Y93" s="106"/>
      <c r="Z93" s="106"/>
      <c r="AA93" s="106">
        <v>1</v>
      </c>
      <c r="AB93" s="106"/>
      <c r="AC93" s="106"/>
      <c r="AD93" s="106"/>
      <c r="AE93" s="106"/>
      <c r="AF93" s="106"/>
      <c r="AG93" s="106"/>
      <c r="AH93" s="106"/>
      <c r="AI93" s="235" t="s">
        <v>30</v>
      </c>
      <c r="AJ93" s="109" t="s">
        <v>422</v>
      </c>
      <c r="AK93" s="110" t="s">
        <v>404</v>
      </c>
      <c r="AL93" s="109" t="s">
        <v>426</v>
      </c>
      <c r="AM93" s="109" t="s">
        <v>340</v>
      </c>
      <c r="AN93" s="110" t="s">
        <v>404</v>
      </c>
      <c r="AO93" s="75" t="s">
        <v>153</v>
      </c>
    </row>
    <row r="94" spans="1:41" ht="24" x14ac:dyDescent="0.2">
      <c r="A94" s="103" t="s">
        <v>467</v>
      </c>
      <c r="B94" s="104">
        <v>54</v>
      </c>
      <c r="C94" s="103" t="str">
        <f t="shared" si="2"/>
        <v>Drury_54</v>
      </c>
      <c r="D94" s="104" t="s">
        <v>427</v>
      </c>
      <c r="E94" s="105" t="s">
        <v>428</v>
      </c>
      <c r="F94" s="105"/>
      <c r="G94" s="106" t="s">
        <v>143</v>
      </c>
      <c r="H94" s="106"/>
      <c r="I94" s="104">
        <v>2035</v>
      </c>
      <c r="J94" s="104">
        <v>2025</v>
      </c>
      <c r="K94" s="104"/>
      <c r="L94" s="105" t="s">
        <v>242</v>
      </c>
      <c r="M94" s="105"/>
      <c r="N94" s="105" t="s">
        <v>146</v>
      </c>
      <c r="O94" s="105"/>
      <c r="P94" s="233"/>
      <c r="Q94" s="111">
        <v>0</v>
      </c>
      <c r="R94" s="234">
        <v>0</v>
      </c>
      <c r="S94" s="111"/>
      <c r="T94" s="234" t="s">
        <v>147</v>
      </c>
      <c r="U94" s="117"/>
      <c r="V94" s="117"/>
      <c r="W94" s="117"/>
      <c r="X94" s="117"/>
      <c r="Y94" s="117">
        <v>1</v>
      </c>
      <c r="Z94" s="117"/>
      <c r="AA94" s="117"/>
      <c r="AB94" s="117"/>
      <c r="AC94" s="117"/>
      <c r="AD94" s="117"/>
      <c r="AE94" s="117"/>
      <c r="AF94" s="117"/>
      <c r="AG94" s="117">
        <v>1200</v>
      </c>
      <c r="AH94" s="117"/>
      <c r="AI94" s="235" t="s">
        <v>30</v>
      </c>
      <c r="AJ94" s="109"/>
      <c r="AK94" s="110"/>
      <c r="AL94" s="109"/>
      <c r="AM94" s="109"/>
      <c r="AN94" s="110"/>
      <c r="AO94" s="75" t="s">
        <v>187</v>
      </c>
    </row>
    <row r="95" spans="1:41" ht="24" x14ac:dyDescent="0.2">
      <c r="A95" s="103" t="s">
        <v>467</v>
      </c>
      <c r="B95" s="104">
        <v>55</v>
      </c>
      <c r="C95" s="103" t="str">
        <f t="shared" si="2"/>
        <v>Drury_55</v>
      </c>
      <c r="D95" s="104" t="s">
        <v>429</v>
      </c>
      <c r="E95" s="105" t="s">
        <v>428</v>
      </c>
      <c r="F95" s="105"/>
      <c r="G95" s="106" t="s">
        <v>143</v>
      </c>
      <c r="H95" s="106"/>
      <c r="I95" s="104">
        <v>2035</v>
      </c>
      <c r="J95" s="104" t="s">
        <v>142</v>
      </c>
      <c r="K95" s="104"/>
      <c r="L95" s="105" t="s">
        <v>242</v>
      </c>
      <c r="M95" s="105"/>
      <c r="N95" s="105" t="s">
        <v>146</v>
      </c>
      <c r="O95" s="105"/>
      <c r="P95" s="233"/>
      <c r="Q95" s="111">
        <v>0</v>
      </c>
      <c r="R95" s="234">
        <v>0</v>
      </c>
      <c r="S95" s="111"/>
      <c r="T95" s="234" t="s">
        <v>147</v>
      </c>
      <c r="U95" s="117"/>
      <c r="V95" s="117"/>
      <c r="W95" s="117"/>
      <c r="X95" s="117"/>
      <c r="Y95" s="117">
        <v>1</v>
      </c>
      <c r="Z95" s="117"/>
      <c r="AA95" s="117"/>
      <c r="AB95" s="117"/>
      <c r="AC95" s="117"/>
      <c r="AD95" s="117"/>
      <c r="AE95" s="117"/>
      <c r="AF95" s="117"/>
      <c r="AG95" s="117">
        <v>870</v>
      </c>
      <c r="AH95" s="117"/>
      <c r="AI95" s="235" t="s">
        <v>30</v>
      </c>
      <c r="AJ95" s="109"/>
      <c r="AK95" s="110"/>
      <c r="AL95" s="109"/>
      <c r="AM95" s="109"/>
      <c r="AN95" s="110"/>
      <c r="AO95" s="75" t="s">
        <v>187</v>
      </c>
    </row>
    <row r="96" spans="1:41" ht="24" x14ac:dyDescent="0.2">
      <c r="A96" s="103" t="s">
        <v>467</v>
      </c>
      <c r="B96" s="104" t="s">
        <v>430</v>
      </c>
      <c r="C96" s="103" t="str">
        <f t="shared" si="2"/>
        <v>Drury_55a</v>
      </c>
      <c r="D96" s="104" t="s">
        <v>431</v>
      </c>
      <c r="E96" s="105" t="s">
        <v>428</v>
      </c>
      <c r="F96" s="105"/>
      <c r="G96" s="106" t="s">
        <v>155</v>
      </c>
      <c r="H96" s="106"/>
      <c r="I96" s="104">
        <v>2035</v>
      </c>
      <c r="J96" s="104">
        <v>2034</v>
      </c>
      <c r="K96" s="104"/>
      <c r="L96" s="105" t="s">
        <v>223</v>
      </c>
      <c r="M96" s="105"/>
      <c r="N96" s="105" t="s">
        <v>146</v>
      </c>
      <c r="O96" s="105"/>
      <c r="P96" s="233"/>
      <c r="Q96" s="111">
        <v>0</v>
      </c>
      <c r="R96" s="234">
        <v>0</v>
      </c>
      <c r="S96" s="111"/>
      <c r="T96" s="234" t="s">
        <v>147</v>
      </c>
      <c r="U96" s="117"/>
      <c r="V96" s="117"/>
      <c r="W96" s="117"/>
      <c r="X96" s="117"/>
      <c r="Y96" s="117">
        <v>1.5</v>
      </c>
      <c r="Z96" s="117"/>
      <c r="AA96" s="117"/>
      <c r="AB96" s="117"/>
      <c r="AC96" s="117"/>
      <c r="AD96" s="117"/>
      <c r="AE96" s="117"/>
      <c r="AF96" s="117"/>
      <c r="AG96" s="117">
        <v>550</v>
      </c>
      <c r="AH96" s="117"/>
      <c r="AI96" s="235" t="s">
        <v>30</v>
      </c>
      <c r="AJ96" s="109"/>
      <c r="AK96" s="110"/>
      <c r="AL96" s="109"/>
      <c r="AM96" s="109"/>
      <c r="AN96" s="110"/>
      <c r="AO96" s="75" t="s">
        <v>187</v>
      </c>
    </row>
    <row r="97" spans="1:41" ht="24" x14ac:dyDescent="0.2">
      <c r="A97" s="103" t="s">
        <v>467</v>
      </c>
      <c r="B97" s="104">
        <v>56</v>
      </c>
      <c r="C97" s="103" t="str">
        <f t="shared" si="2"/>
        <v>Drury_56</v>
      </c>
      <c r="D97" s="104" t="s">
        <v>432</v>
      </c>
      <c r="E97" s="105" t="s">
        <v>241</v>
      </c>
      <c r="F97" s="105"/>
      <c r="G97" s="106" t="s">
        <v>143</v>
      </c>
      <c r="H97" s="106"/>
      <c r="I97" s="104" t="s">
        <v>142</v>
      </c>
      <c r="J97" s="104" t="s">
        <v>433</v>
      </c>
      <c r="K97" s="104"/>
      <c r="L97" s="105" t="s">
        <v>242</v>
      </c>
      <c r="M97" s="105"/>
      <c r="N97" s="105" t="s">
        <v>146</v>
      </c>
      <c r="O97" s="105"/>
      <c r="P97" s="233"/>
      <c r="Q97" s="111">
        <v>0</v>
      </c>
      <c r="R97" s="234">
        <v>0</v>
      </c>
      <c r="S97" s="111"/>
      <c r="T97" s="234" t="s">
        <v>147</v>
      </c>
      <c r="U97" s="106"/>
      <c r="V97" s="106"/>
      <c r="W97" s="106"/>
      <c r="X97" s="106"/>
      <c r="Y97" s="106">
        <v>1</v>
      </c>
      <c r="Z97" s="106"/>
      <c r="AA97" s="106"/>
      <c r="AB97" s="106"/>
      <c r="AC97" s="106"/>
      <c r="AD97" s="106"/>
      <c r="AE97" s="106"/>
      <c r="AF97" s="106"/>
      <c r="AG97" s="106">
        <v>500</v>
      </c>
      <c r="AH97" s="106"/>
      <c r="AI97" s="235" t="s">
        <v>30</v>
      </c>
      <c r="AJ97" s="109"/>
      <c r="AK97" s="110"/>
      <c r="AL97" s="109"/>
      <c r="AM97" s="109"/>
      <c r="AN97" s="110"/>
      <c r="AO97" s="75" t="s">
        <v>187</v>
      </c>
    </row>
    <row r="98" spans="1:41" ht="24" x14ac:dyDescent="0.2">
      <c r="A98" s="103" t="s">
        <v>467</v>
      </c>
      <c r="B98" s="104">
        <v>57</v>
      </c>
      <c r="C98" s="103" t="str">
        <f t="shared" si="2"/>
        <v>Drury_57</v>
      </c>
      <c r="D98" s="104" t="s">
        <v>434</v>
      </c>
      <c r="E98" s="105" t="s">
        <v>435</v>
      </c>
      <c r="F98" s="105"/>
      <c r="G98" s="106" t="s">
        <v>143</v>
      </c>
      <c r="H98" s="106"/>
      <c r="I98" s="104">
        <v>2030</v>
      </c>
      <c r="J98" s="104">
        <v>2026</v>
      </c>
      <c r="K98" s="104"/>
      <c r="L98" s="105">
        <v>0</v>
      </c>
      <c r="M98" s="105"/>
      <c r="N98" s="105" t="s">
        <v>146</v>
      </c>
      <c r="O98" s="105"/>
      <c r="P98" s="233"/>
      <c r="Q98" s="111">
        <v>0</v>
      </c>
      <c r="R98" s="234">
        <v>0</v>
      </c>
      <c r="S98" s="111"/>
      <c r="T98" s="234" t="s">
        <v>147</v>
      </c>
      <c r="U98" s="106"/>
      <c r="V98" s="106"/>
      <c r="W98" s="106"/>
      <c r="X98" s="106"/>
      <c r="Y98" s="106"/>
      <c r="Z98" s="106"/>
      <c r="AA98" s="106"/>
      <c r="AB98" s="106"/>
      <c r="AC98" s="106"/>
      <c r="AD98" s="106"/>
      <c r="AE98" s="106"/>
      <c r="AF98" s="106"/>
      <c r="AG98" s="106"/>
      <c r="AH98" s="106"/>
      <c r="AI98" s="235" t="s">
        <v>27</v>
      </c>
      <c r="AJ98" s="109" t="s">
        <v>436</v>
      </c>
      <c r="AK98" s="110" t="s">
        <v>437</v>
      </c>
      <c r="AL98" s="109" t="s">
        <v>438</v>
      </c>
      <c r="AM98" s="109" t="s">
        <v>439</v>
      </c>
      <c r="AN98" s="110" t="s">
        <v>440</v>
      </c>
      <c r="AO98" s="75" t="s">
        <v>153</v>
      </c>
    </row>
    <row r="99" spans="1:41" ht="24" x14ac:dyDescent="0.2">
      <c r="A99" s="103" t="s">
        <v>467</v>
      </c>
      <c r="B99" s="104">
        <v>58</v>
      </c>
      <c r="C99" s="103" t="str">
        <f t="shared" si="2"/>
        <v>Drury_58</v>
      </c>
      <c r="D99" s="104" t="s">
        <v>441</v>
      </c>
      <c r="E99" s="105" t="s">
        <v>442</v>
      </c>
      <c r="F99" s="105"/>
      <c r="G99" s="106" t="s">
        <v>155</v>
      </c>
      <c r="H99" s="106"/>
      <c r="I99" s="104">
        <v>2033</v>
      </c>
      <c r="J99" s="104">
        <v>2033</v>
      </c>
      <c r="K99" s="104"/>
      <c r="L99" s="105" t="s">
        <v>199</v>
      </c>
      <c r="M99" s="105"/>
      <c r="N99" s="105" t="s">
        <v>146</v>
      </c>
      <c r="O99" s="105"/>
      <c r="P99" s="233"/>
      <c r="Q99" s="111">
        <v>0</v>
      </c>
      <c r="R99" s="234">
        <v>0</v>
      </c>
      <c r="S99" s="111"/>
      <c r="T99" s="234" t="s">
        <v>147</v>
      </c>
      <c r="U99" s="106"/>
      <c r="V99" s="106"/>
      <c r="W99" s="106"/>
      <c r="X99" s="106"/>
      <c r="Y99" s="106">
        <v>2</v>
      </c>
      <c r="Z99" s="106"/>
      <c r="AA99" s="106"/>
      <c r="AB99" s="106"/>
      <c r="AC99" s="106"/>
      <c r="AD99" s="106"/>
      <c r="AE99" s="106"/>
      <c r="AF99" s="106"/>
      <c r="AG99" s="106">
        <v>1300</v>
      </c>
      <c r="AH99" s="106"/>
      <c r="AI99" s="235" t="s">
        <v>32</v>
      </c>
      <c r="AJ99" s="109"/>
      <c r="AK99" s="110"/>
      <c r="AL99" s="109"/>
      <c r="AM99" s="109"/>
      <c r="AN99" s="110"/>
      <c r="AO99" s="75" t="s">
        <v>187</v>
      </c>
    </row>
    <row r="100" spans="1:41" ht="12" x14ac:dyDescent="0.2">
      <c r="A100" s="103" t="s">
        <v>467</v>
      </c>
      <c r="B100" s="104">
        <v>59</v>
      </c>
      <c r="C100" s="103" t="str">
        <f t="shared" si="2"/>
        <v>Drury_59</v>
      </c>
      <c r="D100" s="104" t="s">
        <v>443</v>
      </c>
      <c r="E100" s="105" t="s">
        <v>444</v>
      </c>
      <c r="F100" s="105"/>
      <c r="G100" s="106" t="s">
        <v>155</v>
      </c>
      <c r="H100" s="106"/>
      <c r="I100" s="104">
        <v>2033</v>
      </c>
      <c r="J100" s="104">
        <v>2033</v>
      </c>
      <c r="K100" s="104"/>
      <c r="L100" s="105" t="s">
        <v>223</v>
      </c>
      <c r="M100" s="105"/>
      <c r="N100" s="105" t="s">
        <v>146</v>
      </c>
      <c r="O100" s="105"/>
      <c r="P100" s="233"/>
      <c r="Q100" s="111">
        <v>0</v>
      </c>
      <c r="R100" s="234">
        <v>0</v>
      </c>
      <c r="S100" s="111"/>
      <c r="T100" s="234" t="s">
        <v>147</v>
      </c>
      <c r="U100" s="106"/>
      <c r="V100" s="106"/>
      <c r="W100" s="106"/>
      <c r="X100" s="106"/>
      <c r="Y100" s="106">
        <v>1</v>
      </c>
      <c r="Z100" s="106"/>
      <c r="AA100" s="106"/>
      <c r="AB100" s="106"/>
      <c r="AC100" s="106"/>
      <c r="AD100" s="106"/>
      <c r="AE100" s="106"/>
      <c r="AF100" s="106"/>
      <c r="AG100" s="106"/>
      <c r="AH100" s="106"/>
      <c r="AI100" s="235" t="s">
        <v>32</v>
      </c>
      <c r="AJ100" s="109"/>
      <c r="AK100" s="110"/>
      <c r="AL100" s="109"/>
      <c r="AM100" s="109"/>
      <c r="AN100" s="110"/>
      <c r="AO100" s="75" t="s">
        <v>187</v>
      </c>
    </row>
    <row r="101" spans="1:41" ht="12" x14ac:dyDescent="0.2">
      <c r="A101" s="103" t="s">
        <v>467</v>
      </c>
      <c r="B101" s="104" t="s">
        <v>445</v>
      </c>
      <c r="C101" s="103" t="str">
        <f t="shared" ref="C101:C112" si="3">A101 &amp; "_" &amp;B101</f>
        <v>Drury_60a</v>
      </c>
      <c r="D101" s="104" t="s">
        <v>446</v>
      </c>
      <c r="E101" s="105" t="s">
        <v>447</v>
      </c>
      <c r="F101" s="105"/>
      <c r="G101" s="106" t="s">
        <v>143</v>
      </c>
      <c r="H101" s="106"/>
      <c r="I101" s="104">
        <v>2033</v>
      </c>
      <c r="J101" s="104">
        <v>2026</v>
      </c>
      <c r="K101" s="104"/>
      <c r="L101" s="105" t="s">
        <v>190</v>
      </c>
      <c r="M101" s="105"/>
      <c r="N101" s="105" t="s">
        <v>146</v>
      </c>
      <c r="O101" s="105"/>
      <c r="P101" s="233"/>
      <c r="Q101" s="111">
        <v>0</v>
      </c>
      <c r="R101" s="234">
        <v>0</v>
      </c>
      <c r="S101" s="111"/>
      <c r="T101" s="234" t="s">
        <v>147</v>
      </c>
      <c r="U101" s="106"/>
      <c r="V101" s="106"/>
      <c r="W101" s="106"/>
      <c r="X101" s="106"/>
      <c r="Y101" s="106">
        <v>1</v>
      </c>
      <c r="Z101" s="106"/>
      <c r="AA101" s="106"/>
      <c r="AB101" s="106"/>
      <c r="AC101" s="106"/>
      <c r="AD101" s="106"/>
      <c r="AE101" s="106"/>
      <c r="AF101" s="106"/>
      <c r="AG101" s="106"/>
      <c r="AH101" s="106"/>
      <c r="AI101" s="235" t="s">
        <v>32</v>
      </c>
      <c r="AJ101" s="109"/>
      <c r="AK101" s="110"/>
      <c r="AL101" s="109"/>
      <c r="AM101" s="109"/>
      <c r="AN101" s="110"/>
      <c r="AO101" s="75" t="s">
        <v>187</v>
      </c>
    </row>
    <row r="102" spans="1:41" ht="12" x14ac:dyDescent="0.2">
      <c r="A102" s="103" t="s">
        <v>467</v>
      </c>
      <c r="B102" s="104" t="s">
        <v>448</v>
      </c>
      <c r="C102" s="103" t="str">
        <f t="shared" si="3"/>
        <v>Drury_60b</v>
      </c>
      <c r="D102" s="104" t="s">
        <v>449</v>
      </c>
      <c r="E102" s="105" t="s">
        <v>421</v>
      </c>
      <c r="F102" s="105"/>
      <c r="G102" s="106" t="s">
        <v>143</v>
      </c>
      <c r="H102" s="106"/>
      <c r="I102" s="104">
        <v>2036</v>
      </c>
      <c r="J102" s="104">
        <v>2037</v>
      </c>
      <c r="K102" s="104"/>
      <c r="L102" s="105" t="s">
        <v>157</v>
      </c>
      <c r="M102" s="105"/>
      <c r="N102" s="105" t="s">
        <v>146</v>
      </c>
      <c r="O102" s="105"/>
      <c r="P102" s="233"/>
      <c r="Q102" s="111">
        <v>0</v>
      </c>
      <c r="R102" s="234">
        <v>0</v>
      </c>
      <c r="S102" s="111"/>
      <c r="T102" s="234" t="s">
        <v>147</v>
      </c>
      <c r="U102" s="106"/>
      <c r="V102" s="106"/>
      <c r="W102" s="106"/>
      <c r="X102" s="106"/>
      <c r="Y102" s="106">
        <v>0.5</v>
      </c>
      <c r="Z102" s="106"/>
      <c r="AA102" s="106"/>
      <c r="AB102" s="106"/>
      <c r="AC102" s="106"/>
      <c r="AD102" s="106"/>
      <c r="AE102" s="106"/>
      <c r="AF102" s="106"/>
      <c r="AG102" s="106"/>
      <c r="AH102" s="106"/>
      <c r="AI102" s="235" t="s">
        <v>32</v>
      </c>
      <c r="AJ102" s="109"/>
      <c r="AK102" s="110"/>
      <c r="AL102" s="109"/>
      <c r="AM102" s="109"/>
      <c r="AN102" s="110"/>
      <c r="AO102" s="75" t="s">
        <v>187</v>
      </c>
    </row>
    <row r="103" spans="1:41" ht="24" x14ac:dyDescent="0.2">
      <c r="A103" s="103" t="s">
        <v>467</v>
      </c>
      <c r="B103" s="104">
        <v>63</v>
      </c>
      <c r="C103" s="103" t="str">
        <f t="shared" si="3"/>
        <v>Drury_63</v>
      </c>
      <c r="D103" s="104" t="s">
        <v>450</v>
      </c>
      <c r="E103" s="105" t="s">
        <v>451</v>
      </c>
      <c r="F103" s="105"/>
      <c r="G103" s="106" t="s">
        <v>143</v>
      </c>
      <c r="H103" s="106"/>
      <c r="I103" s="104">
        <v>2036</v>
      </c>
      <c r="J103" s="104">
        <v>2026</v>
      </c>
      <c r="K103" s="104"/>
      <c r="L103" s="105" t="s">
        <v>242</v>
      </c>
      <c r="M103" s="105"/>
      <c r="N103" s="105" t="s">
        <v>146</v>
      </c>
      <c r="O103" s="105"/>
      <c r="P103" s="233"/>
      <c r="Q103" s="111">
        <v>0</v>
      </c>
      <c r="R103" s="234">
        <v>0</v>
      </c>
      <c r="S103" s="111"/>
      <c r="T103" s="234" t="s">
        <v>147</v>
      </c>
      <c r="U103" s="106"/>
      <c r="V103" s="106"/>
      <c r="W103" s="106"/>
      <c r="X103" s="106"/>
      <c r="Y103" s="106">
        <v>2</v>
      </c>
      <c r="Z103" s="106"/>
      <c r="AA103" s="106"/>
      <c r="AB103" s="106"/>
      <c r="AC103" s="106"/>
      <c r="AD103" s="106"/>
      <c r="AE103" s="106"/>
      <c r="AF103" s="106"/>
      <c r="AG103" s="106">
        <v>1800</v>
      </c>
      <c r="AH103" s="106"/>
      <c r="AI103" s="235" t="s">
        <v>30</v>
      </c>
      <c r="AJ103" s="109"/>
      <c r="AK103" s="110"/>
      <c r="AL103" s="109"/>
      <c r="AM103" s="109"/>
      <c r="AN103" s="110"/>
      <c r="AO103" s="75" t="s">
        <v>187</v>
      </c>
    </row>
    <row r="104" spans="1:41" ht="24" x14ac:dyDescent="0.2">
      <c r="A104" s="103" t="s">
        <v>467</v>
      </c>
      <c r="B104" s="104" t="s">
        <v>452</v>
      </c>
      <c r="C104" s="103" t="str">
        <f t="shared" si="3"/>
        <v>Drury_65a(i)</v>
      </c>
      <c r="D104" s="104" t="s">
        <v>453</v>
      </c>
      <c r="E104" s="105" t="s">
        <v>318</v>
      </c>
      <c r="F104" s="105"/>
      <c r="G104" s="106" t="s">
        <v>155</v>
      </c>
      <c r="H104" s="106"/>
      <c r="I104" s="104">
        <v>2033</v>
      </c>
      <c r="J104" s="104">
        <v>2036</v>
      </c>
      <c r="K104" s="104"/>
      <c r="L104" s="105" t="s">
        <v>227</v>
      </c>
      <c r="M104" s="105"/>
      <c r="N104" s="105" t="s">
        <v>146</v>
      </c>
      <c r="O104" s="105"/>
      <c r="P104" s="233"/>
      <c r="Q104" s="111">
        <v>0</v>
      </c>
      <c r="R104" s="234">
        <v>0</v>
      </c>
      <c r="S104" s="111"/>
      <c r="T104" s="234" t="s">
        <v>147</v>
      </c>
      <c r="U104" s="106"/>
      <c r="V104" s="106"/>
      <c r="W104" s="106"/>
      <c r="X104" s="106"/>
      <c r="Y104" s="106"/>
      <c r="Z104" s="106"/>
      <c r="AA104" s="106"/>
      <c r="AB104" s="106"/>
      <c r="AC104" s="106">
        <f>680-30</f>
        <v>650</v>
      </c>
      <c r="AD104" s="106"/>
      <c r="AE104" s="106"/>
      <c r="AF104" s="106"/>
      <c r="AG104" s="106"/>
      <c r="AH104" s="106"/>
      <c r="AI104" s="235" t="s">
        <v>30</v>
      </c>
      <c r="AJ104" s="109"/>
      <c r="AK104" s="110"/>
      <c r="AL104" s="109"/>
      <c r="AM104" s="109"/>
      <c r="AN104" s="110"/>
      <c r="AO104" s="75" t="s">
        <v>187</v>
      </c>
    </row>
    <row r="105" spans="1:41" ht="24" x14ac:dyDescent="0.2">
      <c r="A105" s="103" t="s">
        <v>467</v>
      </c>
      <c r="B105" s="104" t="s">
        <v>454</v>
      </c>
      <c r="C105" s="103" t="str">
        <f t="shared" si="3"/>
        <v>Drury_65a(ii)</v>
      </c>
      <c r="D105" s="104" t="s">
        <v>455</v>
      </c>
      <c r="E105" s="105" t="s">
        <v>318</v>
      </c>
      <c r="F105" s="105"/>
      <c r="G105" s="106" t="s">
        <v>155</v>
      </c>
      <c r="H105" s="106"/>
      <c r="I105" s="104">
        <v>2036</v>
      </c>
      <c r="J105" s="104">
        <v>2036</v>
      </c>
      <c r="K105" s="104"/>
      <c r="L105" s="105" t="s">
        <v>345</v>
      </c>
      <c r="M105" s="105"/>
      <c r="N105" s="105" t="s">
        <v>146</v>
      </c>
      <c r="O105" s="105"/>
      <c r="P105" s="233"/>
      <c r="Q105" s="111">
        <v>0</v>
      </c>
      <c r="R105" s="234">
        <v>0</v>
      </c>
      <c r="S105" s="111"/>
      <c r="T105" s="234" t="s">
        <v>147</v>
      </c>
      <c r="U105" s="106"/>
      <c r="V105" s="106"/>
      <c r="W105" s="106"/>
      <c r="X105" s="106">
        <f>18*30</f>
        <v>540</v>
      </c>
      <c r="Y105" s="106"/>
      <c r="Z105" s="106"/>
      <c r="AA105" s="106"/>
      <c r="AB105" s="106"/>
      <c r="AC105" s="106"/>
      <c r="AD105" s="106"/>
      <c r="AE105" s="106"/>
      <c r="AF105" s="106"/>
      <c r="AG105" s="106"/>
      <c r="AH105" s="106"/>
      <c r="AI105" s="235" t="s">
        <v>30</v>
      </c>
      <c r="AJ105" s="109"/>
      <c r="AK105" s="110"/>
      <c r="AL105" s="109"/>
      <c r="AM105" s="109"/>
      <c r="AN105" s="110"/>
      <c r="AO105" s="75" t="s">
        <v>187</v>
      </c>
    </row>
    <row r="106" spans="1:41" ht="24" x14ac:dyDescent="0.2">
      <c r="A106" s="103" t="s">
        <v>467</v>
      </c>
      <c r="B106" s="104" t="s">
        <v>456</v>
      </c>
      <c r="C106" s="103" t="str">
        <f t="shared" si="3"/>
        <v>Drury_65b(i)</v>
      </c>
      <c r="D106" s="104" t="s">
        <v>453</v>
      </c>
      <c r="E106" s="105" t="s">
        <v>385</v>
      </c>
      <c r="F106" s="105"/>
      <c r="G106" s="106" t="s">
        <v>155</v>
      </c>
      <c r="H106" s="106"/>
      <c r="I106" s="104">
        <v>2046</v>
      </c>
      <c r="J106" s="104">
        <v>2047</v>
      </c>
      <c r="K106" s="104"/>
      <c r="L106" s="105" t="s">
        <v>231</v>
      </c>
      <c r="M106" s="105"/>
      <c r="N106" s="105" t="s">
        <v>146</v>
      </c>
      <c r="O106" s="105"/>
      <c r="P106" s="233"/>
      <c r="Q106" s="111">
        <v>0</v>
      </c>
      <c r="R106" s="234">
        <v>0</v>
      </c>
      <c r="S106" s="111"/>
      <c r="T106" s="234" t="s">
        <v>147</v>
      </c>
      <c r="U106" s="106"/>
      <c r="V106" s="106"/>
      <c r="W106" s="106"/>
      <c r="X106" s="106"/>
      <c r="Y106" s="106"/>
      <c r="Z106" s="106"/>
      <c r="AA106" s="106"/>
      <c r="AB106" s="106"/>
      <c r="AC106" s="106"/>
      <c r="AD106" s="106">
        <f>680-30</f>
        <v>650</v>
      </c>
      <c r="AE106" s="106"/>
      <c r="AF106" s="106"/>
      <c r="AG106" s="106"/>
      <c r="AH106" s="106"/>
      <c r="AI106" s="235" t="s">
        <v>32</v>
      </c>
      <c r="AJ106" s="109"/>
      <c r="AK106" s="110"/>
      <c r="AL106" s="109"/>
      <c r="AM106" s="109"/>
      <c r="AN106" s="110"/>
      <c r="AO106" s="75" t="s">
        <v>187</v>
      </c>
    </row>
    <row r="107" spans="1:41" ht="24" x14ac:dyDescent="0.2">
      <c r="A107" s="103" t="s">
        <v>467</v>
      </c>
      <c r="B107" s="104" t="s">
        <v>457</v>
      </c>
      <c r="C107" s="103" t="str">
        <f t="shared" si="3"/>
        <v>Drury_65b(ii)</v>
      </c>
      <c r="D107" s="104" t="s">
        <v>458</v>
      </c>
      <c r="E107" s="105" t="s">
        <v>385</v>
      </c>
      <c r="F107" s="105"/>
      <c r="G107" s="106" t="s">
        <v>155</v>
      </c>
      <c r="H107" s="106"/>
      <c r="I107" s="104">
        <v>2046</v>
      </c>
      <c r="J107" s="104">
        <v>2047</v>
      </c>
      <c r="K107" s="104"/>
      <c r="L107" s="105" t="s">
        <v>345</v>
      </c>
      <c r="M107" s="105"/>
      <c r="N107" s="105" t="s">
        <v>146</v>
      </c>
      <c r="O107" s="105"/>
      <c r="P107" s="233"/>
      <c r="Q107" s="111">
        <v>0</v>
      </c>
      <c r="R107" s="234">
        <v>0</v>
      </c>
      <c r="S107" s="111"/>
      <c r="T107" s="234" t="s">
        <v>147</v>
      </c>
      <c r="U107" s="106"/>
      <c r="V107" s="106"/>
      <c r="W107" s="106"/>
      <c r="X107" s="106">
        <f>6*30</f>
        <v>180</v>
      </c>
      <c r="Y107" s="106"/>
      <c r="Z107" s="106"/>
      <c r="AA107" s="106"/>
      <c r="AB107" s="106"/>
      <c r="AC107" s="106"/>
      <c r="AD107" s="106"/>
      <c r="AE107" s="106"/>
      <c r="AF107" s="106"/>
      <c r="AG107" s="106"/>
      <c r="AH107" s="106"/>
      <c r="AI107" s="235" t="s">
        <v>32</v>
      </c>
      <c r="AJ107" s="109"/>
      <c r="AK107" s="110"/>
      <c r="AL107" s="109"/>
      <c r="AM107" s="109"/>
      <c r="AN107" s="110"/>
      <c r="AO107" s="75" t="s">
        <v>187</v>
      </c>
    </row>
    <row r="108" spans="1:41" ht="24" x14ac:dyDescent="0.2">
      <c r="A108" s="103" t="s">
        <v>467</v>
      </c>
      <c r="B108" s="104">
        <v>66</v>
      </c>
      <c r="C108" s="103" t="str">
        <f t="shared" si="3"/>
        <v>Drury_66</v>
      </c>
      <c r="D108" s="104" t="s">
        <v>459</v>
      </c>
      <c r="E108" s="105" t="s">
        <v>385</v>
      </c>
      <c r="F108" s="105"/>
      <c r="G108" s="106" t="s">
        <v>143</v>
      </c>
      <c r="H108" s="106"/>
      <c r="I108" s="104">
        <v>2032</v>
      </c>
      <c r="J108" s="104">
        <v>2032</v>
      </c>
      <c r="K108" s="104"/>
      <c r="L108" s="105" t="s">
        <v>254</v>
      </c>
      <c r="M108" s="105"/>
      <c r="N108" s="105" t="s">
        <v>146</v>
      </c>
      <c r="O108" s="105"/>
      <c r="P108" s="233"/>
      <c r="Q108" s="111">
        <f>19.599103785984*1000000</f>
        <v>19599103.785983998</v>
      </c>
      <c r="R108" s="234">
        <v>1</v>
      </c>
      <c r="S108" s="104">
        <v>2020</v>
      </c>
      <c r="T108" s="234" t="s">
        <v>192</v>
      </c>
      <c r="U108" s="117"/>
      <c r="V108" s="117"/>
      <c r="W108" s="117"/>
      <c r="X108" s="117"/>
      <c r="Y108" s="117"/>
      <c r="Z108" s="117"/>
      <c r="AA108" s="117"/>
      <c r="AB108" s="117"/>
      <c r="AC108" s="117"/>
      <c r="AD108" s="117"/>
      <c r="AE108" s="117"/>
      <c r="AF108" s="117"/>
      <c r="AG108" s="117"/>
      <c r="AH108" s="117"/>
      <c r="AI108" s="235" t="s">
        <v>32</v>
      </c>
      <c r="AJ108" s="109"/>
      <c r="AK108" s="110"/>
      <c r="AL108" s="109"/>
      <c r="AM108" s="109"/>
      <c r="AN108" s="110"/>
      <c r="AO108" s="75" t="s">
        <v>187</v>
      </c>
    </row>
    <row r="109" spans="1:41" ht="12" x14ac:dyDescent="0.2">
      <c r="A109" s="103" t="s">
        <v>467</v>
      </c>
      <c r="B109" s="104">
        <v>67</v>
      </c>
      <c r="C109" s="103" t="str">
        <f t="shared" si="3"/>
        <v>Drury_67</v>
      </c>
      <c r="D109" s="104" t="s">
        <v>460</v>
      </c>
      <c r="E109" s="105"/>
      <c r="F109" s="105"/>
      <c r="G109" s="106" t="s">
        <v>155</v>
      </c>
      <c r="H109" s="106"/>
      <c r="I109" s="104">
        <v>2032</v>
      </c>
      <c r="J109" s="104">
        <v>2033</v>
      </c>
      <c r="K109" s="104"/>
      <c r="L109" s="105" t="s">
        <v>345</v>
      </c>
      <c r="M109" s="105"/>
      <c r="N109" s="105" t="s">
        <v>146</v>
      </c>
      <c r="O109" s="105"/>
      <c r="P109" s="233"/>
      <c r="Q109" s="111">
        <f>16.1488938181818*1000000</f>
        <v>16148893.818181802</v>
      </c>
      <c r="R109" s="234">
        <v>1</v>
      </c>
      <c r="S109" s="104">
        <v>2020</v>
      </c>
      <c r="T109" s="234" t="s">
        <v>192</v>
      </c>
      <c r="U109" s="117"/>
      <c r="V109" s="117"/>
      <c r="W109" s="117"/>
      <c r="X109" s="117"/>
      <c r="Y109" s="117"/>
      <c r="Z109" s="117"/>
      <c r="AA109" s="117"/>
      <c r="AB109" s="117"/>
      <c r="AC109" s="117"/>
      <c r="AD109" s="117"/>
      <c r="AE109" s="117"/>
      <c r="AF109" s="117"/>
      <c r="AG109" s="117"/>
      <c r="AH109" s="117"/>
      <c r="AI109" s="235" t="s">
        <v>27</v>
      </c>
      <c r="AJ109" s="109"/>
      <c r="AK109" s="110"/>
      <c r="AL109" s="109"/>
      <c r="AM109" s="109"/>
      <c r="AN109" s="110"/>
      <c r="AO109" s="75" t="s">
        <v>187</v>
      </c>
    </row>
    <row r="110" spans="1:41" ht="12" x14ac:dyDescent="0.2">
      <c r="A110" s="103" t="s">
        <v>467</v>
      </c>
      <c r="B110" s="104">
        <v>68</v>
      </c>
      <c r="C110" s="103" t="str">
        <f t="shared" si="3"/>
        <v>Drury_68</v>
      </c>
      <c r="D110" s="104" t="s">
        <v>461</v>
      </c>
      <c r="E110" s="105"/>
      <c r="F110" s="105"/>
      <c r="G110" s="106" t="s">
        <v>155</v>
      </c>
      <c r="H110" s="106"/>
      <c r="I110" s="104">
        <v>2032</v>
      </c>
      <c r="J110" s="104">
        <v>2037</v>
      </c>
      <c r="K110" s="104"/>
      <c r="L110" s="105" t="s">
        <v>345</v>
      </c>
      <c r="M110" s="105"/>
      <c r="N110" s="105" t="s">
        <v>146</v>
      </c>
      <c r="O110" s="105"/>
      <c r="P110" s="233"/>
      <c r="Q110" s="111">
        <f>9.94503104987374*1000000</f>
        <v>9945031.0498737413</v>
      </c>
      <c r="R110" s="234">
        <v>1</v>
      </c>
      <c r="S110" s="104">
        <v>2020</v>
      </c>
      <c r="T110" s="234" t="s">
        <v>192</v>
      </c>
      <c r="U110" s="117"/>
      <c r="V110" s="117"/>
      <c r="W110" s="117"/>
      <c r="X110" s="117"/>
      <c r="Y110" s="117"/>
      <c r="Z110" s="117"/>
      <c r="AA110" s="117"/>
      <c r="AB110" s="117"/>
      <c r="AC110" s="117"/>
      <c r="AD110" s="117"/>
      <c r="AE110" s="117"/>
      <c r="AF110" s="117"/>
      <c r="AG110" s="117"/>
      <c r="AH110" s="117"/>
      <c r="AI110" s="235" t="s">
        <v>27</v>
      </c>
      <c r="AJ110" s="109"/>
      <c r="AK110" s="110"/>
      <c r="AL110" s="109"/>
      <c r="AM110" s="109"/>
      <c r="AN110" s="110"/>
      <c r="AO110" s="75" t="s">
        <v>187</v>
      </c>
    </row>
    <row r="111" spans="1:41" ht="24" x14ac:dyDescent="0.2">
      <c r="A111" s="103" t="s">
        <v>467</v>
      </c>
      <c r="B111" s="104">
        <v>69</v>
      </c>
      <c r="C111" s="103" t="str">
        <f t="shared" si="3"/>
        <v>Drury_69</v>
      </c>
      <c r="D111" s="104" t="s">
        <v>462</v>
      </c>
      <c r="E111" s="105" t="s">
        <v>463</v>
      </c>
      <c r="F111" s="105"/>
      <c r="G111" s="106" t="s">
        <v>155</v>
      </c>
      <c r="H111" s="106"/>
      <c r="I111" s="104">
        <v>2034</v>
      </c>
      <c r="J111" s="104">
        <v>2035</v>
      </c>
      <c r="K111" s="104"/>
      <c r="L111" s="105" t="s">
        <v>223</v>
      </c>
      <c r="M111" s="105"/>
      <c r="N111" s="105" t="s">
        <v>146</v>
      </c>
      <c r="O111" s="105"/>
      <c r="P111" s="233"/>
      <c r="Q111" s="111">
        <v>0</v>
      </c>
      <c r="R111" s="234">
        <v>0</v>
      </c>
      <c r="S111" s="111"/>
      <c r="T111" s="234" t="s">
        <v>147</v>
      </c>
      <c r="U111" s="106"/>
      <c r="V111" s="106"/>
      <c r="W111" s="106"/>
      <c r="X111" s="106">
        <f>90*5</f>
        <v>450</v>
      </c>
      <c r="Y111" s="106"/>
      <c r="Z111" s="106"/>
      <c r="AA111" s="106"/>
      <c r="AB111" s="106"/>
      <c r="AC111" s="106"/>
      <c r="AD111" s="106"/>
      <c r="AE111" s="106"/>
      <c r="AF111" s="106"/>
      <c r="AG111" s="106"/>
      <c r="AH111" s="106">
        <v>200</v>
      </c>
      <c r="AI111" s="235" t="s">
        <v>30</v>
      </c>
      <c r="AJ111" s="109"/>
      <c r="AK111" s="110"/>
      <c r="AL111" s="109"/>
      <c r="AM111" s="109"/>
      <c r="AN111" s="110"/>
      <c r="AO111" s="75" t="s">
        <v>187</v>
      </c>
    </row>
    <row r="112" spans="1:41" ht="24" x14ac:dyDescent="0.2">
      <c r="A112" s="103" t="s">
        <v>467</v>
      </c>
      <c r="B112" s="104">
        <v>70</v>
      </c>
      <c r="C112" s="103" t="str">
        <f t="shared" si="3"/>
        <v>Drury_70</v>
      </c>
      <c r="D112" s="104" t="s">
        <v>464</v>
      </c>
      <c r="E112" s="105" t="s">
        <v>465</v>
      </c>
      <c r="F112" s="105"/>
      <c r="G112" s="106" t="s">
        <v>155</v>
      </c>
      <c r="H112" s="106"/>
      <c r="I112" s="104">
        <v>2032</v>
      </c>
      <c r="J112" s="104">
        <v>2031</v>
      </c>
      <c r="K112" s="104"/>
      <c r="L112" s="105" t="s">
        <v>345</v>
      </c>
      <c r="M112" s="105"/>
      <c r="N112" s="105" t="s">
        <v>146</v>
      </c>
      <c r="O112" s="105"/>
      <c r="P112" s="233"/>
      <c r="Q112" s="111">
        <v>0</v>
      </c>
      <c r="R112" s="234">
        <v>0</v>
      </c>
      <c r="S112" s="111"/>
      <c r="T112" s="234" t="s">
        <v>147</v>
      </c>
      <c r="U112" s="106"/>
      <c r="V112" s="106"/>
      <c r="W112" s="106"/>
      <c r="X112" s="106">
        <f>80*5</f>
        <v>400</v>
      </c>
      <c r="Y112" s="106"/>
      <c r="Z112" s="106"/>
      <c r="AA112" s="106"/>
      <c r="AB112" s="106"/>
      <c r="AC112" s="106"/>
      <c r="AD112" s="106"/>
      <c r="AE112" s="106"/>
      <c r="AF112" s="106"/>
      <c r="AG112" s="106"/>
      <c r="AH112" s="106">
        <v>270</v>
      </c>
      <c r="AI112" s="235" t="s">
        <v>30</v>
      </c>
      <c r="AJ112" s="109"/>
      <c r="AK112" s="110"/>
      <c r="AL112" s="109"/>
      <c r="AM112" s="109"/>
      <c r="AN112" s="110"/>
      <c r="AO112" s="75" t="s">
        <v>187</v>
      </c>
    </row>
    <row r="113" spans="10:36" s="75" customFormat="1" x14ac:dyDescent="0.25">
      <c r="K113" s="99"/>
      <c r="P113" s="82"/>
      <c r="Q113" s="100"/>
      <c r="S113" s="100"/>
      <c r="AJ113"/>
    </row>
    <row r="114" spans="10:36" s="75" customFormat="1" x14ac:dyDescent="0.25">
      <c r="K114" s="99"/>
      <c r="P114" s="82"/>
      <c r="Q114" s="100"/>
      <c r="S114" s="100"/>
      <c r="AJ114"/>
    </row>
    <row r="115" spans="10:36" s="75" customFormat="1" x14ac:dyDescent="0.25">
      <c r="J115" s="232"/>
      <c r="K115" s="99"/>
      <c r="P115" s="82"/>
      <c r="Q115" s="100"/>
      <c r="S115" s="100"/>
      <c r="AJ115"/>
    </row>
    <row r="116" spans="10:36" s="75" customFormat="1" x14ac:dyDescent="0.25">
      <c r="J116" s="120"/>
      <c r="K116" s="99"/>
      <c r="P116" s="82"/>
      <c r="Q116" s="100"/>
      <c r="S116" s="100"/>
      <c r="AJ116"/>
    </row>
    <row r="117" spans="10:36" s="75" customFormat="1" x14ac:dyDescent="0.25">
      <c r="J117" s="120"/>
      <c r="K117" s="99"/>
      <c r="P117" s="82"/>
      <c r="Q117" s="100"/>
      <c r="S117" s="100"/>
      <c r="AJ117"/>
    </row>
    <row r="118" spans="10:36" s="75" customFormat="1" x14ac:dyDescent="0.25">
      <c r="J118" s="120"/>
      <c r="K118" s="99"/>
      <c r="P118" s="82"/>
      <c r="Q118" s="100"/>
      <c r="S118" s="100"/>
      <c r="AJ118"/>
    </row>
    <row r="119" spans="10:36" s="75" customFormat="1" x14ac:dyDescent="0.25">
      <c r="J119" s="120"/>
      <c r="K119" s="99"/>
      <c r="P119" s="82"/>
      <c r="Q119" s="100"/>
      <c r="S119" s="100"/>
      <c r="AJ119"/>
    </row>
    <row r="120" spans="10:36" s="75" customFormat="1" x14ac:dyDescent="0.25">
      <c r="J120" s="120"/>
      <c r="K120" s="99"/>
      <c r="P120" s="82"/>
      <c r="Q120" s="100"/>
      <c r="S120" s="100"/>
      <c r="AJ120"/>
    </row>
    <row r="121" spans="10:36" s="75" customFormat="1" x14ac:dyDescent="0.25">
      <c r="J121" s="120"/>
      <c r="K121" s="99"/>
      <c r="P121" s="82"/>
      <c r="Q121" s="100"/>
      <c r="S121" s="100"/>
      <c r="AJ121"/>
    </row>
    <row r="122" spans="10:36" s="75" customFormat="1" x14ac:dyDescent="0.25">
      <c r="J122" s="120"/>
      <c r="K122" s="99"/>
      <c r="P122" s="82"/>
      <c r="Q122" s="100"/>
      <c r="S122" s="100"/>
      <c r="AJ122"/>
    </row>
    <row r="123" spans="10:36" x14ac:dyDescent="0.25">
      <c r="K123" s="99"/>
    </row>
    <row r="124" spans="10:36" x14ac:dyDescent="0.25">
      <c r="K124" s="99"/>
    </row>
    <row r="125" spans="10:36" x14ac:dyDescent="0.25">
      <c r="K125" s="99"/>
    </row>
    <row r="126" spans="10:36" x14ac:dyDescent="0.25">
      <c r="K126" s="99"/>
    </row>
    <row r="127" spans="10:36" x14ac:dyDescent="0.25">
      <c r="K127" s="99"/>
    </row>
    <row r="128" spans="10:36" x14ac:dyDescent="0.25">
      <c r="K128" s="99"/>
    </row>
    <row r="129" spans="11:11" x14ac:dyDescent="0.25">
      <c r="K129" s="99"/>
    </row>
    <row r="130" spans="11:11" x14ac:dyDescent="0.25">
      <c r="K130" s="99"/>
    </row>
    <row r="131" spans="11:11" x14ac:dyDescent="0.25">
      <c r="K131" s="99"/>
    </row>
    <row r="132" spans="11:11" x14ac:dyDescent="0.25">
      <c r="K132" s="99"/>
    </row>
    <row r="133" spans="11:11" x14ac:dyDescent="0.25">
      <c r="K133" s="99"/>
    </row>
    <row r="134" spans="11:11" x14ac:dyDescent="0.25">
      <c r="K134" s="99"/>
    </row>
    <row r="135" spans="11:11" x14ac:dyDescent="0.25">
      <c r="K135" s="99"/>
    </row>
    <row r="136" spans="11:11" x14ac:dyDescent="0.25">
      <c r="K136" s="99"/>
    </row>
    <row r="137" spans="11:11" x14ac:dyDescent="0.25">
      <c r="K137" s="99"/>
    </row>
  </sheetData>
  <autoFilter ref="A4:AO112" xr:uid="{3B1653A0-A985-4E17-A1A2-1B1F3DCB0AD4}"/>
  <conditionalFormatting sqref="U5:AH98">
    <cfRule type="cellIs" dxfId="1" priority="1" operator="greaterThan">
      <formula>0</formula>
    </cfRule>
  </conditionalFormatting>
  <dataValidations count="1">
    <dataValidation type="list" allowBlank="1" showInputMessage="1" showErrorMessage="1" sqref="T111:T112 T5:T107" xr:uid="{3D16AB76-8827-4CA7-81EF-DB225F4F0843}">
      <formula1>"Yes,No"</formula1>
    </dataValidation>
  </dataValidations>
  <pageMargins left="0.7" right="0.7" top="0.75" bottom="0.75" header="0.3" footer="0.3"/>
  <pageSetup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B2AE5-0072-4AC0-A6C1-EA6629FBB135}">
  <sheetPr>
    <tabColor theme="9"/>
  </sheetPr>
  <dimension ref="A1:T13"/>
  <sheetViews>
    <sheetView workbookViewId="0">
      <selection activeCell="F26" sqref="F26"/>
    </sheetView>
  </sheetViews>
  <sheetFormatPr defaultRowHeight="15" x14ac:dyDescent="0.25"/>
  <cols>
    <col min="1" max="1" width="17.5703125" customWidth="1"/>
    <col min="2" max="2" width="15.5703125" customWidth="1"/>
    <col min="3" max="3" width="16.42578125" customWidth="1"/>
    <col min="4" max="4" width="13.85546875" customWidth="1"/>
    <col min="5" max="5" width="16" customWidth="1"/>
    <col min="6" max="7" width="14.42578125" bestFit="1" customWidth="1"/>
    <col min="8" max="8" width="12.7109375" bestFit="1" customWidth="1"/>
    <col min="9" max="9" width="10.42578125" customWidth="1"/>
    <col min="10" max="10" width="9.28515625" bestFit="1" customWidth="1"/>
    <col min="11" max="14" width="10.140625" bestFit="1" customWidth="1"/>
    <col min="16" max="18" width="9.140625" style="150"/>
  </cols>
  <sheetData>
    <row r="1" spans="1:20" x14ac:dyDescent="0.25">
      <c r="A1" t="s">
        <v>487</v>
      </c>
    </row>
    <row r="2" spans="1:20" x14ac:dyDescent="0.25">
      <c r="A2" t="s">
        <v>494</v>
      </c>
    </row>
    <row r="3" spans="1:20" x14ac:dyDescent="0.25">
      <c r="A3" t="s">
        <v>495</v>
      </c>
    </row>
    <row r="4" spans="1:20" x14ac:dyDescent="0.25">
      <c r="E4" t="s">
        <v>479</v>
      </c>
      <c r="G4" s="123">
        <v>45352</v>
      </c>
    </row>
    <row r="5" spans="1:20" ht="15.75" thickBot="1" x14ac:dyDescent="0.3">
      <c r="A5" t="s">
        <v>480</v>
      </c>
      <c r="B5" s="123">
        <v>45352</v>
      </c>
      <c r="D5" t="s">
        <v>481</v>
      </c>
      <c r="E5" t="s">
        <v>482</v>
      </c>
      <c r="S5" s="136" t="s">
        <v>493</v>
      </c>
      <c r="T5" s="124"/>
    </row>
    <row r="6" spans="1:20" ht="36" x14ac:dyDescent="0.25">
      <c r="A6" t="s">
        <v>488</v>
      </c>
      <c r="B6" s="91" t="s">
        <v>114</v>
      </c>
      <c r="C6" s="91" t="s">
        <v>115</v>
      </c>
      <c r="D6" s="91" t="s">
        <v>116</v>
      </c>
      <c r="E6" s="91" t="s">
        <v>117</v>
      </c>
      <c r="F6" s="91" t="s">
        <v>118</v>
      </c>
      <c r="G6" s="91" t="s">
        <v>119</v>
      </c>
      <c r="H6" s="91" t="s">
        <v>120</v>
      </c>
      <c r="I6" s="91" t="s">
        <v>121</v>
      </c>
      <c r="J6" s="91" t="s">
        <v>483</v>
      </c>
      <c r="K6" s="91" t="s">
        <v>123</v>
      </c>
      <c r="L6" s="91" t="s">
        <v>124</v>
      </c>
      <c r="M6" s="91" t="s">
        <v>125</v>
      </c>
      <c r="N6" s="91" t="s">
        <v>126</v>
      </c>
      <c r="O6" s="91" t="s">
        <v>127</v>
      </c>
      <c r="P6" s="151" t="s">
        <v>128</v>
      </c>
      <c r="Q6" s="151" t="s">
        <v>129</v>
      </c>
      <c r="R6" s="151" t="s">
        <v>130</v>
      </c>
      <c r="S6" s="125" t="s">
        <v>131</v>
      </c>
      <c r="T6" s="125" t="s">
        <v>132</v>
      </c>
    </row>
    <row r="7" spans="1:20" x14ac:dyDescent="0.25">
      <c r="A7" t="s">
        <v>489</v>
      </c>
      <c r="B7" s="126" t="s">
        <v>484</v>
      </c>
      <c r="C7" s="126" t="s">
        <v>484</v>
      </c>
      <c r="D7" s="126" t="s">
        <v>484</v>
      </c>
      <c r="E7" s="126" t="s">
        <v>485</v>
      </c>
      <c r="F7" s="126" t="s">
        <v>486</v>
      </c>
      <c r="G7" s="126" t="s">
        <v>486</v>
      </c>
      <c r="H7" s="126" t="s">
        <v>486</v>
      </c>
      <c r="I7" s="126" t="s">
        <v>486</v>
      </c>
      <c r="J7" s="126" t="s">
        <v>484</v>
      </c>
      <c r="K7" s="126" t="s">
        <v>484</v>
      </c>
      <c r="L7" s="126" t="s">
        <v>484</v>
      </c>
      <c r="M7" s="126" t="s">
        <v>484</v>
      </c>
      <c r="N7" s="126" t="s">
        <v>484</v>
      </c>
      <c r="O7" s="126" t="s">
        <v>484</v>
      </c>
      <c r="P7" s="152" t="s">
        <v>484</v>
      </c>
      <c r="Q7" s="152" t="s">
        <v>484</v>
      </c>
      <c r="R7" s="152" t="s">
        <v>484</v>
      </c>
      <c r="S7" s="126" t="s">
        <v>485</v>
      </c>
      <c r="T7" s="126" t="s">
        <v>485</v>
      </c>
    </row>
    <row r="8" spans="1:20" x14ac:dyDescent="0.25">
      <c r="A8" t="s">
        <v>490</v>
      </c>
      <c r="B8" s="133">
        <v>2020</v>
      </c>
      <c r="C8" s="133">
        <v>2850</v>
      </c>
      <c r="D8" s="133">
        <v>4290</v>
      </c>
      <c r="E8" s="133">
        <v>4500</v>
      </c>
      <c r="F8" s="133">
        <v>2500000</v>
      </c>
      <c r="G8" s="133">
        <v>4500000</v>
      </c>
      <c r="H8" s="133">
        <v>2000000</v>
      </c>
      <c r="I8" s="133">
        <v>4500000</v>
      </c>
      <c r="J8" s="133">
        <v>12630</v>
      </c>
      <c r="K8" s="133">
        <v>5000</v>
      </c>
      <c r="L8" s="133">
        <v>15130</v>
      </c>
      <c r="M8" s="133">
        <v>15490</v>
      </c>
      <c r="N8" s="133">
        <v>10219.5493333333</v>
      </c>
      <c r="O8" s="133">
        <v>480</v>
      </c>
      <c r="P8" s="153">
        <v>9550</v>
      </c>
      <c r="Q8" s="153">
        <v>4610</v>
      </c>
      <c r="R8" s="153">
        <v>370</v>
      </c>
      <c r="S8" s="133">
        <v>56</v>
      </c>
      <c r="T8" s="133">
        <v>116</v>
      </c>
    </row>
    <row r="9" spans="1:20" x14ac:dyDescent="0.25">
      <c r="A9" t="s">
        <v>491</v>
      </c>
      <c r="B9" s="134">
        <v>2021</v>
      </c>
      <c r="C9" s="134">
        <v>2021</v>
      </c>
      <c r="D9" s="134">
        <v>2021</v>
      </c>
      <c r="E9" s="134">
        <v>2021</v>
      </c>
      <c r="F9" s="134">
        <v>2021</v>
      </c>
      <c r="G9" s="134">
        <v>2021</v>
      </c>
      <c r="H9" s="134">
        <v>2021</v>
      </c>
      <c r="I9" s="134">
        <v>2021</v>
      </c>
      <c r="J9" s="134">
        <v>2021</v>
      </c>
      <c r="K9" s="134">
        <v>2021</v>
      </c>
      <c r="L9" s="134">
        <v>2021</v>
      </c>
      <c r="M9" s="134">
        <v>2021</v>
      </c>
      <c r="N9" s="134">
        <v>2021</v>
      </c>
      <c r="O9" s="135">
        <v>2024</v>
      </c>
      <c r="P9" s="154">
        <v>2024</v>
      </c>
      <c r="Q9" s="154">
        <v>2024</v>
      </c>
      <c r="R9" s="154">
        <v>2024</v>
      </c>
      <c r="S9" s="127">
        <v>2024</v>
      </c>
      <c r="T9" s="127">
        <v>2024</v>
      </c>
    </row>
    <row r="10" spans="1:20" ht="30" x14ac:dyDescent="0.25">
      <c r="A10" s="2" t="s">
        <v>492</v>
      </c>
      <c r="B10" s="128">
        <f t="shared" ref="B10:T10" si="0">IF(B9=2021,Con_2021_Escalation*B8,IF(B9=2024,B8,"Error"))</f>
        <v>2501.4534452581465</v>
      </c>
      <c r="C10" s="128">
        <f t="shared" si="0"/>
        <v>3529.2783757355037</v>
      </c>
      <c r="D10" s="128">
        <f t="shared" si="0"/>
        <v>5312.4927129492316</v>
      </c>
      <c r="E10" s="128">
        <f t="shared" si="0"/>
        <v>5572.5448037929009</v>
      </c>
      <c r="F10" s="128">
        <f t="shared" si="0"/>
        <v>3095858.2243293892</v>
      </c>
      <c r="G10" s="128">
        <f t="shared" si="0"/>
        <v>5572544.8037929004</v>
      </c>
      <c r="H10" s="128">
        <f t="shared" si="0"/>
        <v>2476686.5794635112</v>
      </c>
      <c r="I10" s="128">
        <f t="shared" si="0"/>
        <v>5572544.8037929004</v>
      </c>
      <c r="J10" s="128">
        <f t="shared" si="0"/>
        <v>15640.275749312073</v>
      </c>
      <c r="K10" s="128">
        <f t="shared" si="0"/>
        <v>6191.7164486587781</v>
      </c>
      <c r="L10" s="128">
        <f t="shared" si="0"/>
        <v>18736.133973641463</v>
      </c>
      <c r="M10" s="128">
        <f t="shared" si="0"/>
        <v>19181.937557944897</v>
      </c>
      <c r="N10" s="128">
        <f t="shared" si="0"/>
        <v>12655.310341015929</v>
      </c>
      <c r="O10" s="128">
        <f t="shared" si="0"/>
        <v>480</v>
      </c>
      <c r="P10" s="153">
        <f t="shared" si="0"/>
        <v>9550</v>
      </c>
      <c r="Q10" s="153">
        <f t="shared" si="0"/>
        <v>4610</v>
      </c>
      <c r="R10" s="153">
        <f t="shared" si="0"/>
        <v>370</v>
      </c>
      <c r="S10" s="128">
        <f t="shared" si="0"/>
        <v>56</v>
      </c>
      <c r="T10" s="128">
        <f t="shared" si="0"/>
        <v>116</v>
      </c>
    </row>
    <row r="11" spans="1:20" x14ac:dyDescent="0.25">
      <c r="A11" t="s">
        <v>501</v>
      </c>
      <c r="B11">
        <v>5</v>
      </c>
      <c r="C11">
        <v>6</v>
      </c>
      <c r="D11">
        <v>7</v>
      </c>
      <c r="E11">
        <v>12</v>
      </c>
      <c r="F11" s="129">
        <v>13</v>
      </c>
      <c r="G11" s="129">
        <v>14</v>
      </c>
      <c r="H11" s="129">
        <v>15</v>
      </c>
      <c r="I11" s="129">
        <v>16</v>
      </c>
      <c r="J11" s="130">
        <v>2</v>
      </c>
      <c r="K11" s="129">
        <v>3</v>
      </c>
      <c r="L11" s="131">
        <v>4</v>
      </c>
      <c r="M11" s="131"/>
      <c r="N11" s="131">
        <v>1</v>
      </c>
      <c r="O11" s="132">
        <v>11</v>
      </c>
      <c r="P11" s="150">
        <v>8</v>
      </c>
      <c r="Q11" s="150">
        <v>9</v>
      </c>
      <c r="R11" s="150">
        <v>10</v>
      </c>
      <c r="S11">
        <v>17</v>
      </c>
      <c r="T11">
        <v>18</v>
      </c>
    </row>
    <row r="13" spans="1:20" x14ac:dyDescent="0.25">
      <c r="B13" s="132"/>
      <c r="C13" s="132"/>
      <c r="D13" s="132"/>
      <c r="E13" s="132"/>
      <c r="F13" s="132"/>
      <c r="G13" s="132"/>
      <c r="H13" s="132"/>
      <c r="I13" s="132"/>
      <c r="J13" s="132"/>
      <c r="K13" s="132"/>
      <c r="L13" s="132"/>
      <c r="M13" s="132"/>
      <c r="N13" s="132"/>
      <c r="O13" s="132"/>
      <c r="P13" s="155"/>
      <c r="Q13" s="155"/>
      <c r="R13" s="155"/>
      <c r="S13" s="132"/>
      <c r="T13" s="132"/>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976CD-BAFB-41D4-9087-153951596731}">
  <sheetPr>
    <tabColor theme="9"/>
  </sheetPr>
  <dimension ref="A4:D305"/>
  <sheetViews>
    <sheetView topLeftCell="A4" workbookViewId="0">
      <selection activeCell="C4" sqref="C4"/>
    </sheetView>
  </sheetViews>
  <sheetFormatPr defaultRowHeight="15" x14ac:dyDescent="0.25"/>
  <cols>
    <col min="1" max="1" width="13.7109375" bestFit="1" customWidth="1"/>
    <col min="2" max="2" width="37.5703125" bestFit="1" customWidth="1"/>
    <col min="3" max="3" width="38.5703125" bestFit="1" customWidth="1"/>
    <col min="4" max="4" width="39.42578125" bestFit="1" customWidth="1"/>
  </cols>
  <sheetData>
    <row r="4" spans="1:4" ht="30" x14ac:dyDescent="0.25">
      <c r="A4" s="172" t="s">
        <v>99</v>
      </c>
      <c r="B4" s="173" t="s">
        <v>100</v>
      </c>
      <c r="C4" s="92" t="s">
        <v>133</v>
      </c>
      <c r="D4" s="93" t="s">
        <v>134</v>
      </c>
    </row>
    <row r="5" spans="1:4" ht="24" x14ac:dyDescent="0.25">
      <c r="A5" s="175" t="s">
        <v>140</v>
      </c>
      <c r="B5" s="176" t="s">
        <v>141</v>
      </c>
      <c r="C5" s="177">
        <v>0</v>
      </c>
      <c r="D5" s="177">
        <v>0</v>
      </c>
    </row>
    <row r="6" spans="1:4" ht="24" x14ac:dyDescent="0.25">
      <c r="A6" s="175" t="s">
        <v>154</v>
      </c>
      <c r="B6" s="176" t="s">
        <v>141</v>
      </c>
      <c r="C6" s="177">
        <v>1</v>
      </c>
      <c r="D6" s="177">
        <v>1</v>
      </c>
    </row>
    <row r="7" spans="1:4" ht="24" x14ac:dyDescent="0.25">
      <c r="A7" s="175" t="s">
        <v>163</v>
      </c>
      <c r="B7" s="176" t="s">
        <v>164</v>
      </c>
      <c r="C7" s="177">
        <v>1</v>
      </c>
      <c r="D7" s="177">
        <v>1</v>
      </c>
    </row>
    <row r="8" spans="1:4" ht="24" x14ac:dyDescent="0.25">
      <c r="A8" s="175" t="s">
        <v>170</v>
      </c>
      <c r="B8" s="176" t="s">
        <v>164</v>
      </c>
      <c r="C8" s="177">
        <v>1</v>
      </c>
      <c r="D8" s="177">
        <v>1</v>
      </c>
    </row>
    <row r="9" spans="1:4" ht="24" x14ac:dyDescent="0.25">
      <c r="A9" s="175">
        <v>3</v>
      </c>
      <c r="B9" s="176" t="s">
        <v>177</v>
      </c>
      <c r="C9" s="177">
        <v>0</v>
      </c>
      <c r="D9" s="177">
        <v>0</v>
      </c>
    </row>
    <row r="10" spans="1:4" ht="36" x14ac:dyDescent="0.25">
      <c r="A10" s="175" t="s">
        <v>184</v>
      </c>
      <c r="B10" s="176" t="s">
        <v>185</v>
      </c>
      <c r="C10" s="177">
        <v>0</v>
      </c>
      <c r="D10" s="177">
        <v>0</v>
      </c>
    </row>
    <row r="11" spans="1:4" ht="36" x14ac:dyDescent="0.25">
      <c r="A11" s="175" t="s">
        <v>188</v>
      </c>
      <c r="B11" s="176" t="s">
        <v>185</v>
      </c>
      <c r="C11" s="177">
        <v>0.7</v>
      </c>
      <c r="D11" s="177">
        <v>0.2</v>
      </c>
    </row>
    <row r="12" spans="1:4" ht="36" x14ac:dyDescent="0.25">
      <c r="A12" s="175">
        <v>4</v>
      </c>
      <c r="B12" s="176" t="s">
        <v>185</v>
      </c>
      <c r="C12" s="177">
        <v>0</v>
      </c>
      <c r="D12" s="177">
        <v>0</v>
      </c>
    </row>
    <row r="13" spans="1:4" x14ac:dyDescent="0.25">
      <c r="A13" s="175">
        <v>5</v>
      </c>
      <c r="B13" s="176" t="s">
        <v>193</v>
      </c>
      <c r="C13" s="177">
        <v>0</v>
      </c>
      <c r="D13" s="177">
        <v>0</v>
      </c>
    </row>
    <row r="14" spans="1:4" x14ac:dyDescent="0.25">
      <c r="A14" s="175">
        <v>6</v>
      </c>
      <c r="B14" s="176" t="s">
        <v>195</v>
      </c>
      <c r="C14" s="177">
        <v>0</v>
      </c>
      <c r="D14" s="177">
        <v>0</v>
      </c>
    </row>
    <row r="15" spans="1:4" ht="24" x14ac:dyDescent="0.25">
      <c r="A15" s="175">
        <v>7</v>
      </c>
      <c r="B15" s="176" t="s">
        <v>197</v>
      </c>
      <c r="C15" s="177">
        <v>0.05</v>
      </c>
      <c r="D15" s="177">
        <v>0.05</v>
      </c>
    </row>
    <row r="16" spans="1:4" ht="24" x14ac:dyDescent="0.25">
      <c r="A16" s="175">
        <v>8</v>
      </c>
      <c r="B16" s="176" t="s">
        <v>200</v>
      </c>
      <c r="C16" s="177">
        <v>0</v>
      </c>
      <c r="D16" s="177">
        <v>0.05</v>
      </c>
    </row>
    <row r="17" spans="1:4" ht="24" x14ac:dyDescent="0.25">
      <c r="A17" s="175" t="s">
        <v>201</v>
      </c>
      <c r="B17" s="176" t="s">
        <v>202</v>
      </c>
      <c r="C17" s="177">
        <v>0</v>
      </c>
      <c r="D17" s="177">
        <v>0</v>
      </c>
    </row>
    <row r="18" spans="1:4" ht="24" x14ac:dyDescent="0.25">
      <c r="A18" s="175" t="s">
        <v>208</v>
      </c>
      <c r="B18" s="176" t="s">
        <v>202</v>
      </c>
      <c r="C18" s="177">
        <v>1</v>
      </c>
      <c r="D18" s="177">
        <v>1</v>
      </c>
    </row>
    <row r="19" spans="1:4" ht="24" x14ac:dyDescent="0.25">
      <c r="A19" s="175" t="s">
        <v>214</v>
      </c>
      <c r="B19" s="176" t="s">
        <v>215</v>
      </c>
      <c r="C19" s="177">
        <v>0</v>
      </c>
      <c r="D19" s="177">
        <v>0</v>
      </c>
    </row>
    <row r="20" spans="1:4" ht="24" x14ac:dyDescent="0.25">
      <c r="A20" s="175" t="s">
        <v>217</v>
      </c>
      <c r="B20" s="176" t="s">
        <v>215</v>
      </c>
      <c r="C20" s="177">
        <v>1</v>
      </c>
      <c r="D20" s="177">
        <v>1</v>
      </c>
    </row>
    <row r="21" spans="1:4" ht="24" x14ac:dyDescent="0.25">
      <c r="A21" s="175">
        <v>11</v>
      </c>
      <c r="B21" s="176" t="s">
        <v>219</v>
      </c>
      <c r="C21" s="177">
        <v>0.1</v>
      </c>
      <c r="D21" s="177">
        <v>0.1</v>
      </c>
    </row>
    <row r="22" spans="1:4" ht="60" x14ac:dyDescent="0.25">
      <c r="A22" s="175">
        <v>12</v>
      </c>
      <c r="B22" s="176" t="s">
        <v>221</v>
      </c>
      <c r="C22" s="177">
        <v>1</v>
      </c>
      <c r="D22" s="177">
        <v>1</v>
      </c>
    </row>
    <row r="23" spans="1:4" ht="24" x14ac:dyDescent="0.25">
      <c r="A23" s="175" t="s">
        <v>224</v>
      </c>
      <c r="B23" s="176" t="s">
        <v>225</v>
      </c>
      <c r="C23" s="177">
        <v>0.15</v>
      </c>
      <c r="D23" s="177">
        <v>0</v>
      </c>
    </row>
    <row r="24" spans="1:4" ht="24" x14ac:dyDescent="0.25">
      <c r="A24" s="175" t="s">
        <v>228</v>
      </c>
      <c r="B24" s="176" t="s">
        <v>229</v>
      </c>
      <c r="C24" s="177">
        <v>0</v>
      </c>
      <c r="D24" s="177">
        <v>0.75</v>
      </c>
    </row>
    <row r="25" spans="1:4" ht="36" x14ac:dyDescent="0.25">
      <c r="A25" s="175">
        <v>14</v>
      </c>
      <c r="B25" s="176" t="s">
        <v>232</v>
      </c>
      <c r="C25" s="177">
        <v>0</v>
      </c>
      <c r="D25" s="177">
        <v>0</v>
      </c>
    </row>
    <row r="26" spans="1:4" ht="24" x14ac:dyDescent="0.25">
      <c r="A26" s="175" t="s">
        <v>234</v>
      </c>
      <c r="B26" s="176" t="s">
        <v>235</v>
      </c>
      <c r="C26" s="177">
        <v>1</v>
      </c>
      <c r="D26" s="177">
        <v>1</v>
      </c>
    </row>
    <row r="27" spans="1:4" x14ac:dyDescent="0.25">
      <c r="A27" s="175" t="s">
        <v>237</v>
      </c>
      <c r="B27" s="176" t="s">
        <v>238</v>
      </c>
      <c r="C27" s="177">
        <v>0</v>
      </c>
      <c r="D27" s="177">
        <v>0.1</v>
      </c>
    </row>
    <row r="28" spans="1:4" ht="24" x14ac:dyDescent="0.25">
      <c r="A28" s="175">
        <v>15</v>
      </c>
      <c r="B28" s="176" t="s">
        <v>240</v>
      </c>
      <c r="C28" s="177">
        <v>0</v>
      </c>
      <c r="D28" s="177">
        <v>0</v>
      </c>
    </row>
    <row r="29" spans="1:4" ht="24" x14ac:dyDescent="0.25">
      <c r="A29" s="175" t="s">
        <v>243</v>
      </c>
      <c r="B29" s="176" t="s">
        <v>244</v>
      </c>
      <c r="C29" s="177">
        <v>0</v>
      </c>
      <c r="D29" s="177">
        <v>0</v>
      </c>
    </row>
    <row r="30" spans="1:4" ht="24" x14ac:dyDescent="0.25">
      <c r="A30" s="175" t="s">
        <v>246</v>
      </c>
      <c r="B30" s="176" t="s">
        <v>247</v>
      </c>
      <c r="C30" s="177">
        <v>1</v>
      </c>
      <c r="D30" s="177">
        <v>1</v>
      </c>
    </row>
    <row r="31" spans="1:4" x14ac:dyDescent="0.25">
      <c r="A31" s="175">
        <v>17</v>
      </c>
      <c r="B31" s="176" t="s">
        <v>249</v>
      </c>
      <c r="C31" s="177">
        <v>0</v>
      </c>
      <c r="D31" s="177">
        <v>0.1</v>
      </c>
    </row>
    <row r="32" spans="1:4" ht="24" x14ac:dyDescent="0.25">
      <c r="A32" s="175" t="s">
        <v>251</v>
      </c>
      <c r="B32" s="176" t="s">
        <v>252</v>
      </c>
      <c r="C32" s="177">
        <v>0</v>
      </c>
      <c r="D32" s="177">
        <v>0</v>
      </c>
    </row>
    <row r="33" spans="1:4" x14ac:dyDescent="0.25">
      <c r="A33" s="175" t="s">
        <v>255</v>
      </c>
      <c r="B33" s="176" t="s">
        <v>256</v>
      </c>
      <c r="C33" s="177">
        <v>0</v>
      </c>
      <c r="D33" s="177">
        <v>0</v>
      </c>
    </row>
    <row r="34" spans="1:4" ht="24" x14ac:dyDescent="0.25">
      <c r="A34" s="175" t="s">
        <v>257</v>
      </c>
      <c r="B34" s="176" t="s">
        <v>258</v>
      </c>
      <c r="C34" s="177">
        <v>0</v>
      </c>
      <c r="D34" s="177">
        <v>0</v>
      </c>
    </row>
    <row r="35" spans="1:4" ht="24" x14ac:dyDescent="0.25">
      <c r="A35" s="175" t="s">
        <v>259</v>
      </c>
      <c r="B35" s="176" t="s">
        <v>260</v>
      </c>
      <c r="C35" s="177">
        <v>0</v>
      </c>
      <c r="D35" s="177">
        <v>0.2</v>
      </c>
    </row>
    <row r="36" spans="1:4" ht="24" x14ac:dyDescent="0.25">
      <c r="A36" s="178">
        <v>21</v>
      </c>
      <c r="B36" s="176" t="s">
        <v>262</v>
      </c>
      <c r="C36" s="177">
        <v>0</v>
      </c>
      <c r="D36" s="177">
        <v>0.05</v>
      </c>
    </row>
    <row r="37" spans="1:4" x14ac:dyDescent="0.25">
      <c r="A37" s="178">
        <v>22</v>
      </c>
      <c r="B37" s="176" t="s">
        <v>263</v>
      </c>
      <c r="C37" s="177">
        <v>1</v>
      </c>
      <c r="D37" s="177">
        <v>1</v>
      </c>
    </row>
    <row r="38" spans="1:4" ht="24" x14ac:dyDescent="0.25">
      <c r="A38" s="178" t="s">
        <v>265</v>
      </c>
      <c r="B38" s="176" t="s">
        <v>266</v>
      </c>
      <c r="C38" s="177">
        <v>0</v>
      </c>
      <c r="D38" s="177">
        <v>0</v>
      </c>
    </row>
    <row r="39" spans="1:4" ht="24" x14ac:dyDescent="0.25">
      <c r="A39" s="178" t="s">
        <v>273</v>
      </c>
      <c r="B39" s="176" t="s">
        <v>274</v>
      </c>
      <c r="C39" s="177">
        <v>1</v>
      </c>
      <c r="D39" s="177">
        <v>1</v>
      </c>
    </row>
    <row r="40" spans="1:4" ht="24" x14ac:dyDescent="0.25">
      <c r="A40" s="178" t="s">
        <v>281</v>
      </c>
      <c r="B40" s="176" t="s">
        <v>282</v>
      </c>
      <c r="C40" s="177">
        <v>0</v>
      </c>
      <c r="D40" s="177">
        <v>0</v>
      </c>
    </row>
    <row r="41" spans="1:4" ht="24" x14ac:dyDescent="0.25">
      <c r="A41" s="178" t="s">
        <v>287</v>
      </c>
      <c r="B41" s="176" t="s">
        <v>282</v>
      </c>
      <c r="C41" s="177">
        <v>0.85</v>
      </c>
      <c r="D41" s="177">
        <v>0.6</v>
      </c>
    </row>
    <row r="42" spans="1:4" ht="36" x14ac:dyDescent="0.25">
      <c r="A42" s="175">
        <v>23</v>
      </c>
      <c r="B42" s="176" t="s">
        <v>293</v>
      </c>
      <c r="C42" s="177">
        <v>0</v>
      </c>
      <c r="D42" s="177">
        <v>0</v>
      </c>
    </row>
    <row r="43" spans="1:4" ht="36" x14ac:dyDescent="0.25">
      <c r="A43" s="175">
        <v>24</v>
      </c>
      <c r="B43" s="176" t="s">
        <v>295</v>
      </c>
      <c r="C43" s="177">
        <v>0.35</v>
      </c>
      <c r="D43" s="177">
        <v>0.15</v>
      </c>
    </row>
    <row r="44" spans="1:4" ht="24" x14ac:dyDescent="0.25">
      <c r="A44" s="175">
        <v>25</v>
      </c>
      <c r="B44" s="176" t="s">
        <v>296</v>
      </c>
      <c r="C44" s="177">
        <v>0</v>
      </c>
      <c r="D44" s="177">
        <v>0.3</v>
      </c>
    </row>
    <row r="45" spans="1:4" ht="36" x14ac:dyDescent="0.25">
      <c r="A45" s="175" t="s">
        <v>298</v>
      </c>
      <c r="B45" s="176" t="s">
        <v>299</v>
      </c>
      <c r="C45" s="177">
        <v>0</v>
      </c>
      <c r="D45" s="177">
        <v>0.5</v>
      </c>
    </row>
    <row r="46" spans="1:4" ht="24" x14ac:dyDescent="0.25">
      <c r="A46" s="175" t="s">
        <v>300</v>
      </c>
      <c r="B46" s="176" t="s">
        <v>301</v>
      </c>
      <c r="C46" s="177">
        <v>0</v>
      </c>
      <c r="D46" s="177">
        <v>0</v>
      </c>
    </row>
    <row r="47" spans="1:4" ht="24" x14ac:dyDescent="0.25">
      <c r="A47" s="175">
        <v>28</v>
      </c>
      <c r="B47" s="176" t="s">
        <v>303</v>
      </c>
      <c r="C47" s="177">
        <v>0</v>
      </c>
      <c r="D47" s="177">
        <v>0</v>
      </c>
    </row>
    <row r="48" spans="1:4" ht="24" x14ac:dyDescent="0.25">
      <c r="A48" s="175" t="s">
        <v>304</v>
      </c>
      <c r="B48" s="176" t="s">
        <v>305</v>
      </c>
      <c r="C48" s="177">
        <v>1</v>
      </c>
      <c r="D48" s="177">
        <v>1</v>
      </c>
    </row>
    <row r="49" spans="1:4" ht="24" x14ac:dyDescent="0.25">
      <c r="A49" s="175">
        <v>29</v>
      </c>
      <c r="B49" s="176" t="s">
        <v>307</v>
      </c>
      <c r="C49" s="177">
        <v>0</v>
      </c>
      <c r="D49" s="177">
        <v>0</v>
      </c>
    </row>
    <row r="50" spans="1:4" ht="24" x14ac:dyDescent="0.25">
      <c r="A50" s="175">
        <v>30</v>
      </c>
      <c r="B50" s="176" t="s">
        <v>308</v>
      </c>
      <c r="C50" s="177">
        <v>0</v>
      </c>
      <c r="D50" s="177">
        <v>0</v>
      </c>
    </row>
    <row r="51" spans="1:4" ht="24" x14ac:dyDescent="0.25">
      <c r="A51" s="175">
        <v>30.1</v>
      </c>
      <c r="B51" s="176" t="s">
        <v>309</v>
      </c>
      <c r="C51" s="177">
        <v>0</v>
      </c>
      <c r="D51" s="177">
        <v>0</v>
      </c>
    </row>
    <row r="52" spans="1:4" ht="24" x14ac:dyDescent="0.25">
      <c r="A52" s="175">
        <v>30.2</v>
      </c>
      <c r="B52" s="176" t="s">
        <v>310</v>
      </c>
      <c r="C52" s="177">
        <v>0</v>
      </c>
      <c r="D52" s="177">
        <v>0</v>
      </c>
    </row>
    <row r="53" spans="1:4" ht="24" x14ac:dyDescent="0.25">
      <c r="A53" s="175">
        <v>31</v>
      </c>
      <c r="B53" s="176" t="s">
        <v>311</v>
      </c>
      <c r="C53" s="177">
        <v>0</v>
      </c>
      <c r="D53" s="177">
        <v>0.05</v>
      </c>
    </row>
    <row r="54" spans="1:4" ht="24" x14ac:dyDescent="0.25">
      <c r="A54" s="175">
        <v>32</v>
      </c>
      <c r="B54" s="176" t="s">
        <v>313</v>
      </c>
      <c r="C54" s="177">
        <v>0.1</v>
      </c>
      <c r="D54" s="177">
        <v>0.1</v>
      </c>
    </row>
    <row r="55" spans="1:4" ht="24" x14ac:dyDescent="0.25">
      <c r="A55" s="175">
        <v>33</v>
      </c>
      <c r="B55" s="176" t="s">
        <v>315</v>
      </c>
      <c r="C55" s="177">
        <v>0.05</v>
      </c>
      <c r="D55" s="177">
        <v>0.05</v>
      </c>
    </row>
    <row r="56" spans="1:4" ht="24" x14ac:dyDescent="0.25">
      <c r="A56" s="175">
        <v>34</v>
      </c>
      <c r="B56" s="176" t="s">
        <v>317</v>
      </c>
      <c r="C56" s="177">
        <v>0</v>
      </c>
      <c r="D56" s="177">
        <v>0</v>
      </c>
    </row>
    <row r="57" spans="1:4" ht="36" x14ac:dyDescent="0.25">
      <c r="A57" s="175" t="s">
        <v>319</v>
      </c>
      <c r="B57" s="176" t="s">
        <v>320</v>
      </c>
      <c r="C57" s="177">
        <v>0</v>
      </c>
      <c r="D57" s="177">
        <v>0</v>
      </c>
    </row>
    <row r="58" spans="1:4" ht="36" x14ac:dyDescent="0.25">
      <c r="A58" s="175" t="s">
        <v>322</v>
      </c>
      <c r="B58" s="176" t="s">
        <v>320</v>
      </c>
      <c r="C58" s="177">
        <v>0</v>
      </c>
      <c r="D58" s="177">
        <v>0</v>
      </c>
    </row>
    <row r="59" spans="1:4" ht="24" x14ac:dyDescent="0.25">
      <c r="A59" s="175">
        <v>36</v>
      </c>
      <c r="B59" s="176" t="s">
        <v>324</v>
      </c>
      <c r="C59" s="177">
        <v>0</v>
      </c>
      <c r="D59" s="177">
        <v>0</v>
      </c>
    </row>
    <row r="60" spans="1:4" ht="24" x14ac:dyDescent="0.25">
      <c r="A60" s="175" t="s">
        <v>326</v>
      </c>
      <c r="B60" s="176" t="s">
        <v>327</v>
      </c>
      <c r="C60" s="177">
        <v>1</v>
      </c>
      <c r="D60" s="177">
        <v>1</v>
      </c>
    </row>
    <row r="61" spans="1:4" ht="36" x14ac:dyDescent="0.25">
      <c r="A61" s="175" t="s">
        <v>334</v>
      </c>
      <c r="B61" s="176" t="s">
        <v>335</v>
      </c>
      <c r="C61" s="177">
        <v>1</v>
      </c>
      <c r="D61" s="177">
        <v>1</v>
      </c>
    </row>
    <row r="62" spans="1:4" ht="36" x14ac:dyDescent="0.25">
      <c r="A62" s="175" t="s">
        <v>342</v>
      </c>
      <c r="B62" s="176" t="s">
        <v>343</v>
      </c>
      <c r="C62" s="177">
        <v>1</v>
      </c>
      <c r="D62" s="177">
        <v>1</v>
      </c>
    </row>
    <row r="63" spans="1:4" ht="24" x14ac:dyDescent="0.25">
      <c r="A63" s="175" t="s">
        <v>346</v>
      </c>
      <c r="B63" s="176" t="s">
        <v>347</v>
      </c>
      <c r="C63" s="177">
        <v>0.4</v>
      </c>
      <c r="D63" s="177">
        <v>0.4</v>
      </c>
    </row>
    <row r="64" spans="1:4" ht="24" x14ac:dyDescent="0.25">
      <c r="A64" s="175" t="s">
        <v>348</v>
      </c>
      <c r="B64" s="176" t="s">
        <v>347</v>
      </c>
      <c r="C64" s="177">
        <v>1</v>
      </c>
      <c r="D64" s="177">
        <v>1</v>
      </c>
    </row>
    <row r="65" spans="1:4" ht="24" x14ac:dyDescent="0.25">
      <c r="A65" s="175" t="s">
        <v>350</v>
      </c>
      <c r="B65" s="176" t="s">
        <v>347</v>
      </c>
      <c r="C65" s="177">
        <v>1</v>
      </c>
      <c r="D65" s="177">
        <v>1</v>
      </c>
    </row>
    <row r="66" spans="1:4" ht="24" x14ac:dyDescent="0.25">
      <c r="A66" s="175" t="s">
        <v>352</v>
      </c>
      <c r="B66" s="176" t="s">
        <v>347</v>
      </c>
      <c r="C66" s="177">
        <v>1</v>
      </c>
      <c r="D66" s="177">
        <v>1</v>
      </c>
    </row>
    <row r="67" spans="1:4" ht="24" x14ac:dyDescent="0.25">
      <c r="A67" s="175" t="s">
        <v>354</v>
      </c>
      <c r="B67" s="176" t="s">
        <v>355</v>
      </c>
      <c r="C67" s="177">
        <v>0</v>
      </c>
      <c r="D67" s="177">
        <v>0</v>
      </c>
    </row>
    <row r="68" spans="1:4" ht="24" x14ac:dyDescent="0.25">
      <c r="A68" s="175" t="s">
        <v>357</v>
      </c>
      <c r="B68" s="176" t="s">
        <v>355</v>
      </c>
      <c r="C68" s="177">
        <v>0</v>
      </c>
      <c r="D68" s="177">
        <v>0</v>
      </c>
    </row>
    <row r="69" spans="1:4" ht="24" x14ac:dyDescent="0.25">
      <c r="A69" s="118" t="s">
        <v>359</v>
      </c>
      <c r="B69" s="119" t="s">
        <v>360</v>
      </c>
      <c r="C69" s="177"/>
      <c r="D69" s="177"/>
    </row>
    <row r="70" spans="1:4" ht="24" x14ac:dyDescent="0.25">
      <c r="A70" s="118" t="s">
        <v>361</v>
      </c>
      <c r="B70" s="119" t="s">
        <v>360</v>
      </c>
      <c r="C70" s="177"/>
      <c r="D70" s="177"/>
    </row>
    <row r="71" spans="1:4" ht="24" x14ac:dyDescent="0.25">
      <c r="A71" s="175" t="s">
        <v>362</v>
      </c>
      <c r="B71" s="176" t="s">
        <v>363</v>
      </c>
      <c r="C71" s="177">
        <v>0</v>
      </c>
      <c r="D71" s="177">
        <v>0</v>
      </c>
    </row>
    <row r="72" spans="1:4" ht="24" x14ac:dyDescent="0.25">
      <c r="A72" s="175" t="s">
        <v>365</v>
      </c>
      <c r="B72" s="176" t="s">
        <v>363</v>
      </c>
      <c r="C72" s="177">
        <v>1</v>
      </c>
      <c r="D72" s="177">
        <v>1</v>
      </c>
    </row>
    <row r="73" spans="1:4" ht="24" x14ac:dyDescent="0.25">
      <c r="A73" s="175" t="s">
        <v>367</v>
      </c>
      <c r="B73" s="176" t="s">
        <v>363</v>
      </c>
      <c r="C73" s="177">
        <v>1</v>
      </c>
      <c r="D73" s="177">
        <v>1</v>
      </c>
    </row>
    <row r="74" spans="1:4" x14ac:dyDescent="0.25">
      <c r="A74" s="175" t="s">
        <v>369</v>
      </c>
      <c r="B74" s="176" t="s">
        <v>370</v>
      </c>
      <c r="C74" s="177">
        <v>0.4</v>
      </c>
      <c r="D74" s="177">
        <v>0.8</v>
      </c>
    </row>
    <row r="75" spans="1:4" ht="24" x14ac:dyDescent="0.25">
      <c r="A75" s="175" t="s">
        <v>372</v>
      </c>
      <c r="B75" s="176" t="s">
        <v>373</v>
      </c>
      <c r="C75" s="177">
        <v>1</v>
      </c>
      <c r="D75" s="177">
        <v>1</v>
      </c>
    </row>
    <row r="76" spans="1:4" ht="24" x14ac:dyDescent="0.25">
      <c r="A76" s="175" t="s">
        <v>375</v>
      </c>
      <c r="B76" s="176" t="s">
        <v>376</v>
      </c>
      <c r="C76" s="177">
        <v>0</v>
      </c>
      <c r="D76" s="177">
        <v>0.25</v>
      </c>
    </row>
    <row r="77" spans="1:4" ht="24" x14ac:dyDescent="0.25">
      <c r="A77" s="175" t="s">
        <v>383</v>
      </c>
      <c r="B77" s="176" t="s">
        <v>384</v>
      </c>
      <c r="C77" s="177">
        <v>0.85</v>
      </c>
      <c r="D77" s="177">
        <v>0.5</v>
      </c>
    </row>
    <row r="78" spans="1:4" ht="24" x14ac:dyDescent="0.25">
      <c r="A78" s="175" t="s">
        <v>389</v>
      </c>
      <c r="B78" s="176" t="s">
        <v>390</v>
      </c>
      <c r="C78" s="177">
        <v>0</v>
      </c>
      <c r="D78" s="177">
        <v>0</v>
      </c>
    </row>
    <row r="79" spans="1:4" ht="24" x14ac:dyDescent="0.25">
      <c r="A79" s="175" t="s">
        <v>392</v>
      </c>
      <c r="B79" s="176" t="s">
        <v>390</v>
      </c>
      <c r="C79" s="177">
        <v>0</v>
      </c>
      <c r="D79" s="177">
        <v>0.25</v>
      </c>
    </row>
    <row r="80" spans="1:4" ht="24" x14ac:dyDescent="0.25">
      <c r="A80" s="175" t="s">
        <v>394</v>
      </c>
      <c r="B80" s="176" t="s">
        <v>390</v>
      </c>
      <c r="C80" s="177">
        <v>0.85</v>
      </c>
      <c r="D80" s="177">
        <v>0.6</v>
      </c>
    </row>
    <row r="81" spans="1:4" ht="24" x14ac:dyDescent="0.25">
      <c r="A81" s="175" t="s">
        <v>396</v>
      </c>
      <c r="B81" s="176" t="s">
        <v>397</v>
      </c>
      <c r="C81" s="177">
        <v>0</v>
      </c>
      <c r="D81" s="177">
        <v>0</v>
      </c>
    </row>
    <row r="82" spans="1:4" ht="24" x14ac:dyDescent="0.25">
      <c r="A82" s="175" t="s">
        <v>399</v>
      </c>
      <c r="B82" s="176" t="s">
        <v>397</v>
      </c>
      <c r="C82" s="177">
        <v>0</v>
      </c>
      <c r="D82" s="177">
        <v>0</v>
      </c>
    </row>
    <row r="83" spans="1:4" ht="24" x14ac:dyDescent="0.25">
      <c r="A83" s="175">
        <v>44</v>
      </c>
      <c r="B83" s="176" t="s">
        <v>401</v>
      </c>
      <c r="C83" s="177">
        <v>0</v>
      </c>
      <c r="D83" s="177">
        <v>0</v>
      </c>
    </row>
    <row r="84" spans="1:4" x14ac:dyDescent="0.25">
      <c r="A84" s="175">
        <v>45</v>
      </c>
      <c r="B84" s="176" t="s">
        <v>406</v>
      </c>
      <c r="C84" s="177">
        <v>0</v>
      </c>
      <c r="D84" s="177">
        <v>0</v>
      </c>
    </row>
    <row r="85" spans="1:4" ht="24" x14ac:dyDescent="0.25">
      <c r="A85" s="175">
        <v>46</v>
      </c>
      <c r="B85" s="176" t="s">
        <v>408</v>
      </c>
      <c r="C85" s="177">
        <v>1</v>
      </c>
      <c r="D85" s="177">
        <v>1</v>
      </c>
    </row>
    <row r="86" spans="1:4" ht="24" x14ac:dyDescent="0.25">
      <c r="A86" s="175">
        <v>47</v>
      </c>
      <c r="B86" s="119" t="s">
        <v>410</v>
      </c>
      <c r="C86" s="177"/>
      <c r="D86" s="177"/>
    </row>
    <row r="87" spans="1:4" ht="24" x14ac:dyDescent="0.25">
      <c r="A87" s="175">
        <v>48</v>
      </c>
      <c r="B87" s="119" t="s">
        <v>411</v>
      </c>
      <c r="C87" s="177"/>
      <c r="D87" s="177"/>
    </row>
    <row r="88" spans="1:4" ht="24" x14ac:dyDescent="0.25">
      <c r="A88" s="175">
        <v>49</v>
      </c>
      <c r="B88" s="176" t="s">
        <v>412</v>
      </c>
      <c r="C88" s="177">
        <v>0</v>
      </c>
      <c r="D88" s="177">
        <v>0</v>
      </c>
    </row>
    <row r="89" spans="1:4" ht="36" x14ac:dyDescent="0.25">
      <c r="A89" s="175" t="s">
        <v>413</v>
      </c>
      <c r="B89" s="176" t="s">
        <v>414</v>
      </c>
      <c r="C89" s="177">
        <v>0</v>
      </c>
      <c r="D89" s="177">
        <v>0</v>
      </c>
    </row>
    <row r="90" spans="1:4" ht="24" x14ac:dyDescent="0.25">
      <c r="A90" s="175" t="s">
        <v>416</v>
      </c>
      <c r="B90" s="176" t="s">
        <v>417</v>
      </c>
      <c r="C90" s="177">
        <v>0</v>
      </c>
      <c r="D90" s="177">
        <v>0</v>
      </c>
    </row>
    <row r="91" spans="1:4" ht="36" x14ac:dyDescent="0.25">
      <c r="A91" s="175">
        <v>51</v>
      </c>
      <c r="B91" s="176" t="s">
        <v>418</v>
      </c>
      <c r="C91" s="177">
        <v>0</v>
      </c>
      <c r="D91" s="177">
        <v>0</v>
      </c>
    </row>
    <row r="92" spans="1:4" ht="24" x14ac:dyDescent="0.25">
      <c r="A92" s="175">
        <v>52</v>
      </c>
      <c r="B92" s="176" t="s">
        <v>420</v>
      </c>
      <c r="C92" s="177">
        <v>0</v>
      </c>
      <c r="D92" s="177">
        <v>0</v>
      </c>
    </row>
    <row r="93" spans="1:4" ht="24" x14ac:dyDescent="0.25">
      <c r="A93" s="175">
        <v>53</v>
      </c>
      <c r="B93" s="176" t="s">
        <v>424</v>
      </c>
      <c r="C93" s="177">
        <v>0</v>
      </c>
      <c r="D93" s="177">
        <v>0</v>
      </c>
    </row>
    <row r="94" spans="1:4" ht="24" x14ac:dyDescent="0.25">
      <c r="A94" s="175">
        <v>54</v>
      </c>
      <c r="B94" s="176" t="s">
        <v>427</v>
      </c>
      <c r="C94" s="177">
        <v>0</v>
      </c>
      <c r="D94" s="177">
        <v>0.05</v>
      </c>
    </row>
    <row r="95" spans="1:4" x14ac:dyDescent="0.25">
      <c r="A95" s="175">
        <v>55</v>
      </c>
      <c r="B95" s="176" t="s">
        <v>429</v>
      </c>
      <c r="C95" s="177">
        <v>0</v>
      </c>
      <c r="D95" s="177">
        <v>0</v>
      </c>
    </row>
    <row r="96" spans="1:4" ht="24" x14ac:dyDescent="0.25">
      <c r="A96" s="175" t="s">
        <v>430</v>
      </c>
      <c r="B96" s="176" t="s">
        <v>431</v>
      </c>
      <c r="C96" s="177">
        <v>1</v>
      </c>
      <c r="D96" s="177">
        <v>1</v>
      </c>
    </row>
    <row r="97" spans="1:4" ht="24" x14ac:dyDescent="0.25">
      <c r="A97" s="175">
        <v>56</v>
      </c>
      <c r="B97" s="176" t="s">
        <v>432</v>
      </c>
      <c r="C97" s="177">
        <v>0</v>
      </c>
      <c r="D97" s="177">
        <v>0</v>
      </c>
    </row>
    <row r="98" spans="1:4" x14ac:dyDescent="0.25">
      <c r="A98" s="175">
        <v>57</v>
      </c>
      <c r="B98" s="176" t="s">
        <v>434</v>
      </c>
      <c r="C98" s="177">
        <v>0</v>
      </c>
      <c r="D98" s="177">
        <v>0</v>
      </c>
    </row>
    <row r="99" spans="1:4" ht="24" x14ac:dyDescent="0.25">
      <c r="A99" s="175">
        <v>58</v>
      </c>
      <c r="B99" s="176" t="s">
        <v>441</v>
      </c>
      <c r="C99" s="177">
        <v>0</v>
      </c>
      <c r="D99" s="177">
        <v>0.1</v>
      </c>
    </row>
    <row r="100" spans="1:4" ht="24" x14ac:dyDescent="0.25">
      <c r="A100" s="175">
        <v>59</v>
      </c>
      <c r="B100" s="176" t="s">
        <v>443</v>
      </c>
      <c r="C100" s="177">
        <v>1</v>
      </c>
      <c r="D100" s="177">
        <v>1</v>
      </c>
    </row>
    <row r="101" spans="1:4" x14ac:dyDescent="0.25">
      <c r="A101" s="175" t="s">
        <v>445</v>
      </c>
      <c r="B101" s="176" t="s">
        <v>446</v>
      </c>
      <c r="C101" s="177">
        <v>0</v>
      </c>
      <c r="D101" s="177">
        <v>0</v>
      </c>
    </row>
    <row r="102" spans="1:4" x14ac:dyDescent="0.25">
      <c r="A102" s="175" t="s">
        <v>448</v>
      </c>
      <c r="B102" s="176" t="s">
        <v>449</v>
      </c>
      <c r="C102" s="177">
        <v>0</v>
      </c>
      <c r="D102" s="177">
        <v>0</v>
      </c>
    </row>
    <row r="103" spans="1:4" ht="24" x14ac:dyDescent="0.25">
      <c r="A103" s="175">
        <v>63</v>
      </c>
      <c r="B103" s="176" t="s">
        <v>450</v>
      </c>
      <c r="C103" s="177">
        <v>0</v>
      </c>
      <c r="D103" s="177">
        <v>0</v>
      </c>
    </row>
    <row r="104" spans="1:4" ht="24" x14ac:dyDescent="0.25">
      <c r="A104" s="175" t="s">
        <v>452</v>
      </c>
      <c r="B104" s="176" t="s">
        <v>453</v>
      </c>
      <c r="C104" s="177">
        <v>0</v>
      </c>
      <c r="D104" s="177">
        <v>0</v>
      </c>
    </row>
    <row r="105" spans="1:4" ht="24" x14ac:dyDescent="0.25">
      <c r="A105" s="175" t="s">
        <v>454</v>
      </c>
      <c r="B105" s="176" t="s">
        <v>455</v>
      </c>
      <c r="C105" s="177">
        <v>0.2</v>
      </c>
      <c r="D105" s="177">
        <v>1</v>
      </c>
    </row>
    <row r="106" spans="1:4" ht="24" x14ac:dyDescent="0.25">
      <c r="A106" s="175" t="s">
        <v>456</v>
      </c>
      <c r="B106" s="176" t="s">
        <v>453</v>
      </c>
      <c r="C106" s="177">
        <v>0.45</v>
      </c>
      <c r="D106" s="177">
        <v>1</v>
      </c>
    </row>
    <row r="107" spans="1:4" ht="36" x14ac:dyDescent="0.25">
      <c r="A107" s="175" t="s">
        <v>457</v>
      </c>
      <c r="B107" s="176" t="s">
        <v>458</v>
      </c>
      <c r="C107" s="177">
        <v>1</v>
      </c>
      <c r="D107" s="177">
        <v>1</v>
      </c>
    </row>
    <row r="108" spans="1:4" ht="24" x14ac:dyDescent="0.25">
      <c r="A108" s="175">
        <v>66</v>
      </c>
      <c r="B108" s="176" t="s">
        <v>459</v>
      </c>
      <c r="C108" s="177">
        <v>0</v>
      </c>
      <c r="D108" s="177">
        <v>0</v>
      </c>
    </row>
    <row r="109" spans="1:4" x14ac:dyDescent="0.25">
      <c r="A109" s="175">
        <v>67</v>
      </c>
      <c r="B109" s="176" t="s">
        <v>460</v>
      </c>
      <c r="C109" s="177">
        <v>1</v>
      </c>
      <c r="D109" s="177">
        <v>1</v>
      </c>
    </row>
    <row r="110" spans="1:4" x14ac:dyDescent="0.25">
      <c r="A110" s="175">
        <v>68</v>
      </c>
      <c r="B110" s="176" t="s">
        <v>461</v>
      </c>
      <c r="C110" s="177">
        <v>1</v>
      </c>
      <c r="D110" s="177">
        <v>1</v>
      </c>
    </row>
    <row r="111" spans="1:4" ht="24" x14ac:dyDescent="0.25">
      <c r="A111" s="175">
        <v>69</v>
      </c>
      <c r="B111" s="176" t="s">
        <v>462</v>
      </c>
      <c r="C111" s="177">
        <v>1</v>
      </c>
      <c r="D111" s="177">
        <v>1</v>
      </c>
    </row>
    <row r="112" spans="1:4" ht="24" x14ac:dyDescent="0.25">
      <c r="A112" s="175">
        <v>70</v>
      </c>
      <c r="B112" s="176" t="s">
        <v>464</v>
      </c>
      <c r="C112" s="177">
        <v>1</v>
      </c>
      <c r="D112" s="177">
        <v>1</v>
      </c>
    </row>
    <row r="113" spans="2:3" x14ac:dyDescent="0.25">
      <c r="B113" s="174"/>
      <c r="C113" s="174"/>
    </row>
    <row r="114" spans="2:3" x14ac:dyDescent="0.25">
      <c r="B114" s="174"/>
      <c r="C114" s="174"/>
    </row>
    <row r="115" spans="2:3" x14ac:dyDescent="0.25">
      <c r="B115" s="174"/>
      <c r="C115" s="174"/>
    </row>
    <row r="116" spans="2:3" x14ac:dyDescent="0.25">
      <c r="B116" s="174"/>
      <c r="C116" s="174"/>
    </row>
    <row r="117" spans="2:3" x14ac:dyDescent="0.25">
      <c r="B117" s="174"/>
      <c r="C117" s="174"/>
    </row>
    <row r="118" spans="2:3" x14ac:dyDescent="0.25">
      <c r="B118" s="174"/>
      <c r="C118" s="174"/>
    </row>
    <row r="119" spans="2:3" x14ac:dyDescent="0.25">
      <c r="B119" s="174"/>
      <c r="C119" s="174"/>
    </row>
    <row r="120" spans="2:3" x14ac:dyDescent="0.25">
      <c r="B120" s="174"/>
      <c r="C120" s="174"/>
    </row>
    <row r="121" spans="2:3" x14ac:dyDescent="0.25">
      <c r="B121" s="174"/>
      <c r="C121" s="174"/>
    </row>
    <row r="122" spans="2:3" x14ac:dyDescent="0.25">
      <c r="B122" s="174"/>
      <c r="C122" s="174"/>
    </row>
    <row r="123" spans="2:3" x14ac:dyDescent="0.25">
      <c r="B123" s="174"/>
      <c r="C123" s="174"/>
    </row>
    <row r="124" spans="2:3" x14ac:dyDescent="0.25">
      <c r="B124" s="174"/>
      <c r="C124" s="174"/>
    </row>
    <row r="125" spans="2:3" x14ac:dyDescent="0.25">
      <c r="B125" s="174"/>
      <c r="C125" s="174"/>
    </row>
    <row r="126" spans="2:3" x14ac:dyDescent="0.25">
      <c r="B126" s="174"/>
      <c r="C126" s="174"/>
    </row>
    <row r="127" spans="2:3" x14ac:dyDescent="0.25">
      <c r="B127" s="174"/>
      <c r="C127" s="174"/>
    </row>
    <row r="128" spans="2:3" x14ac:dyDescent="0.25">
      <c r="B128" s="174"/>
      <c r="C128" s="174"/>
    </row>
    <row r="129" spans="2:3" x14ac:dyDescent="0.25">
      <c r="B129" s="174"/>
      <c r="C129" s="174"/>
    </row>
    <row r="130" spans="2:3" x14ac:dyDescent="0.25">
      <c r="B130" s="174"/>
      <c r="C130" s="174"/>
    </row>
    <row r="131" spans="2:3" x14ac:dyDescent="0.25">
      <c r="B131" s="174"/>
      <c r="C131" s="174"/>
    </row>
    <row r="132" spans="2:3" x14ac:dyDescent="0.25">
      <c r="B132" s="174"/>
      <c r="C132" s="174"/>
    </row>
    <row r="133" spans="2:3" x14ac:dyDescent="0.25">
      <c r="B133" s="174"/>
      <c r="C133" s="174"/>
    </row>
    <row r="134" spans="2:3" x14ac:dyDescent="0.25">
      <c r="B134" s="174"/>
      <c r="C134" s="174"/>
    </row>
    <row r="135" spans="2:3" x14ac:dyDescent="0.25">
      <c r="B135" s="174"/>
      <c r="C135" s="174"/>
    </row>
    <row r="136" spans="2:3" x14ac:dyDescent="0.25">
      <c r="B136" s="174"/>
      <c r="C136" s="174"/>
    </row>
    <row r="137" spans="2:3" x14ac:dyDescent="0.25">
      <c r="B137" s="174"/>
      <c r="C137" s="174"/>
    </row>
    <row r="138" spans="2:3" x14ac:dyDescent="0.25">
      <c r="B138" s="174"/>
      <c r="C138" s="174"/>
    </row>
    <row r="139" spans="2:3" x14ac:dyDescent="0.25">
      <c r="B139" s="174"/>
      <c r="C139" s="174"/>
    </row>
    <row r="140" spans="2:3" x14ac:dyDescent="0.25">
      <c r="B140" s="174"/>
      <c r="C140" s="174"/>
    </row>
    <row r="141" spans="2:3" x14ac:dyDescent="0.25">
      <c r="B141" s="174"/>
      <c r="C141" s="174"/>
    </row>
    <row r="142" spans="2:3" x14ac:dyDescent="0.25">
      <c r="B142" s="174"/>
      <c r="C142" s="174"/>
    </row>
    <row r="143" spans="2:3" x14ac:dyDescent="0.25">
      <c r="B143" s="174"/>
      <c r="C143" s="174"/>
    </row>
    <row r="144" spans="2:3" x14ac:dyDescent="0.25">
      <c r="B144" s="174"/>
      <c r="C144" s="174"/>
    </row>
    <row r="145" spans="2:3" x14ac:dyDescent="0.25">
      <c r="B145" s="174"/>
      <c r="C145" s="174"/>
    </row>
    <row r="146" spans="2:3" x14ac:dyDescent="0.25">
      <c r="B146" s="174"/>
      <c r="C146" s="174"/>
    </row>
    <row r="147" spans="2:3" x14ac:dyDescent="0.25">
      <c r="B147" s="174"/>
      <c r="C147" s="174"/>
    </row>
    <row r="148" spans="2:3" x14ac:dyDescent="0.25">
      <c r="B148" s="174"/>
      <c r="C148" s="174"/>
    </row>
    <row r="149" spans="2:3" x14ac:dyDescent="0.25">
      <c r="B149" s="174"/>
      <c r="C149" s="174"/>
    </row>
    <row r="150" spans="2:3" x14ac:dyDescent="0.25">
      <c r="B150" s="174"/>
      <c r="C150" s="174"/>
    </row>
    <row r="151" spans="2:3" x14ac:dyDescent="0.25">
      <c r="B151" s="174"/>
      <c r="C151" s="174"/>
    </row>
    <row r="152" spans="2:3" x14ac:dyDescent="0.25">
      <c r="B152" s="174"/>
      <c r="C152" s="174"/>
    </row>
    <row r="153" spans="2:3" x14ac:dyDescent="0.25">
      <c r="B153" s="174"/>
      <c r="C153" s="174"/>
    </row>
    <row r="154" spans="2:3" x14ac:dyDescent="0.25">
      <c r="B154" s="174"/>
      <c r="C154" s="174"/>
    </row>
    <row r="155" spans="2:3" x14ac:dyDescent="0.25">
      <c r="B155" s="174"/>
      <c r="C155" s="174"/>
    </row>
    <row r="156" spans="2:3" x14ac:dyDescent="0.25">
      <c r="B156" s="174"/>
      <c r="C156" s="174"/>
    </row>
    <row r="157" spans="2:3" x14ac:dyDescent="0.25">
      <c r="B157" s="174"/>
      <c r="C157" s="174"/>
    </row>
    <row r="158" spans="2:3" x14ac:dyDescent="0.25">
      <c r="B158" s="174"/>
      <c r="C158" s="174"/>
    </row>
    <row r="159" spans="2:3" x14ac:dyDescent="0.25">
      <c r="B159" s="174"/>
      <c r="C159" s="174"/>
    </row>
    <row r="160" spans="2:3" x14ac:dyDescent="0.25">
      <c r="B160" s="174"/>
      <c r="C160" s="174"/>
    </row>
    <row r="161" spans="2:3" x14ac:dyDescent="0.25">
      <c r="B161" s="174"/>
      <c r="C161" s="174"/>
    </row>
    <row r="162" spans="2:3" x14ac:dyDescent="0.25">
      <c r="B162" s="174"/>
      <c r="C162" s="174"/>
    </row>
    <row r="163" spans="2:3" x14ac:dyDescent="0.25">
      <c r="B163" s="174"/>
      <c r="C163" s="174"/>
    </row>
    <row r="164" spans="2:3" x14ac:dyDescent="0.25">
      <c r="B164" s="174"/>
      <c r="C164" s="174"/>
    </row>
    <row r="165" spans="2:3" x14ac:dyDescent="0.25">
      <c r="B165" s="174"/>
      <c r="C165" s="174"/>
    </row>
    <row r="166" spans="2:3" x14ac:dyDescent="0.25">
      <c r="B166" s="174"/>
      <c r="C166" s="174"/>
    </row>
    <row r="167" spans="2:3" x14ac:dyDescent="0.25">
      <c r="B167" s="174"/>
      <c r="C167" s="174"/>
    </row>
    <row r="168" spans="2:3" x14ac:dyDescent="0.25">
      <c r="B168" s="174"/>
      <c r="C168" s="174"/>
    </row>
    <row r="169" spans="2:3" x14ac:dyDescent="0.25">
      <c r="B169" s="174"/>
      <c r="C169" s="174"/>
    </row>
    <row r="170" spans="2:3" x14ac:dyDescent="0.25">
      <c r="B170" s="174"/>
      <c r="C170" s="174"/>
    </row>
    <row r="171" spans="2:3" x14ac:dyDescent="0.25">
      <c r="B171" s="174"/>
      <c r="C171" s="174"/>
    </row>
    <row r="172" spans="2:3" x14ac:dyDescent="0.25">
      <c r="B172" s="174"/>
      <c r="C172" s="174"/>
    </row>
    <row r="173" spans="2:3" x14ac:dyDescent="0.25">
      <c r="B173" s="174"/>
      <c r="C173" s="174"/>
    </row>
    <row r="174" spans="2:3" x14ac:dyDescent="0.25">
      <c r="B174" s="174"/>
      <c r="C174" s="174"/>
    </row>
    <row r="175" spans="2:3" x14ac:dyDescent="0.25">
      <c r="B175" s="174"/>
      <c r="C175" s="174"/>
    </row>
    <row r="176" spans="2:3" x14ac:dyDescent="0.25">
      <c r="B176" s="174"/>
      <c r="C176" s="174"/>
    </row>
    <row r="177" spans="2:3" x14ac:dyDescent="0.25">
      <c r="B177" s="174"/>
      <c r="C177" s="174"/>
    </row>
    <row r="178" spans="2:3" x14ac:dyDescent="0.25">
      <c r="B178" s="174"/>
      <c r="C178" s="174"/>
    </row>
    <row r="179" spans="2:3" x14ac:dyDescent="0.25">
      <c r="B179" s="174"/>
      <c r="C179" s="174"/>
    </row>
    <row r="180" spans="2:3" x14ac:dyDescent="0.25">
      <c r="B180" s="174"/>
      <c r="C180" s="174"/>
    </row>
    <row r="181" spans="2:3" x14ac:dyDescent="0.25">
      <c r="B181" s="174"/>
      <c r="C181" s="174"/>
    </row>
    <row r="182" spans="2:3" x14ac:dyDescent="0.25">
      <c r="B182" s="174"/>
      <c r="C182" s="174"/>
    </row>
    <row r="183" spans="2:3" x14ac:dyDescent="0.25">
      <c r="B183" s="174"/>
      <c r="C183" s="174"/>
    </row>
    <row r="184" spans="2:3" x14ac:dyDescent="0.25">
      <c r="B184" s="174"/>
      <c r="C184" s="174"/>
    </row>
    <row r="185" spans="2:3" x14ac:dyDescent="0.25">
      <c r="B185" s="174"/>
      <c r="C185" s="174"/>
    </row>
    <row r="186" spans="2:3" x14ac:dyDescent="0.25">
      <c r="B186" s="174"/>
      <c r="C186" s="174"/>
    </row>
    <row r="187" spans="2:3" x14ac:dyDescent="0.25">
      <c r="B187" s="174"/>
      <c r="C187" s="174"/>
    </row>
    <row r="188" spans="2:3" x14ac:dyDescent="0.25">
      <c r="B188" s="174"/>
      <c r="C188" s="174"/>
    </row>
    <row r="189" spans="2:3" x14ac:dyDescent="0.25">
      <c r="B189" s="174"/>
      <c r="C189" s="174"/>
    </row>
    <row r="190" spans="2:3" x14ac:dyDescent="0.25">
      <c r="B190" s="174"/>
      <c r="C190" s="174"/>
    </row>
    <row r="191" spans="2:3" x14ac:dyDescent="0.25">
      <c r="B191" s="174"/>
      <c r="C191" s="174"/>
    </row>
    <row r="192" spans="2:3" x14ac:dyDescent="0.25">
      <c r="B192" s="174"/>
      <c r="C192" s="174"/>
    </row>
    <row r="193" spans="2:3" x14ac:dyDescent="0.25">
      <c r="B193" s="174"/>
      <c r="C193" s="174"/>
    </row>
    <row r="194" spans="2:3" x14ac:dyDescent="0.25">
      <c r="B194" s="174"/>
      <c r="C194" s="174"/>
    </row>
    <row r="195" spans="2:3" x14ac:dyDescent="0.25">
      <c r="B195" s="174"/>
      <c r="C195" s="174"/>
    </row>
    <row r="196" spans="2:3" x14ac:dyDescent="0.25">
      <c r="B196" s="174"/>
      <c r="C196" s="174"/>
    </row>
    <row r="197" spans="2:3" x14ac:dyDescent="0.25">
      <c r="B197" s="174"/>
      <c r="C197" s="174"/>
    </row>
    <row r="198" spans="2:3" x14ac:dyDescent="0.25">
      <c r="B198" s="174"/>
      <c r="C198" s="174"/>
    </row>
    <row r="199" spans="2:3" x14ac:dyDescent="0.25">
      <c r="B199" s="174"/>
      <c r="C199" s="174"/>
    </row>
    <row r="200" spans="2:3" x14ac:dyDescent="0.25">
      <c r="B200" s="174"/>
      <c r="C200" s="174"/>
    </row>
    <row r="201" spans="2:3" x14ac:dyDescent="0.25">
      <c r="B201" s="174"/>
      <c r="C201" s="174"/>
    </row>
    <row r="202" spans="2:3" x14ac:dyDescent="0.25">
      <c r="B202" s="174"/>
      <c r="C202" s="174"/>
    </row>
    <row r="203" spans="2:3" x14ac:dyDescent="0.25">
      <c r="B203" s="174"/>
      <c r="C203" s="174"/>
    </row>
    <row r="204" spans="2:3" x14ac:dyDescent="0.25">
      <c r="B204" s="174"/>
      <c r="C204" s="174"/>
    </row>
    <row r="205" spans="2:3" x14ac:dyDescent="0.25">
      <c r="B205" s="174"/>
      <c r="C205" s="174"/>
    </row>
    <row r="206" spans="2:3" x14ac:dyDescent="0.25">
      <c r="B206" s="174"/>
      <c r="C206" s="174"/>
    </row>
    <row r="207" spans="2:3" x14ac:dyDescent="0.25">
      <c r="B207" s="174"/>
      <c r="C207" s="174"/>
    </row>
    <row r="208" spans="2:3" x14ac:dyDescent="0.25">
      <c r="B208" s="174"/>
      <c r="C208" s="174"/>
    </row>
    <row r="209" spans="2:3" x14ac:dyDescent="0.25">
      <c r="B209" s="174"/>
      <c r="C209" s="174"/>
    </row>
    <row r="210" spans="2:3" x14ac:dyDescent="0.25">
      <c r="B210" s="174"/>
      <c r="C210" s="174"/>
    </row>
    <row r="211" spans="2:3" x14ac:dyDescent="0.25">
      <c r="B211" s="174"/>
      <c r="C211" s="174"/>
    </row>
    <row r="212" spans="2:3" x14ac:dyDescent="0.25">
      <c r="B212" s="174"/>
      <c r="C212" s="174"/>
    </row>
    <row r="213" spans="2:3" x14ac:dyDescent="0.25">
      <c r="B213" s="174"/>
      <c r="C213" s="174"/>
    </row>
    <row r="214" spans="2:3" x14ac:dyDescent="0.25">
      <c r="B214" s="174"/>
      <c r="C214" s="174"/>
    </row>
    <row r="215" spans="2:3" x14ac:dyDescent="0.25">
      <c r="B215" s="174"/>
      <c r="C215" s="174"/>
    </row>
    <row r="216" spans="2:3" x14ac:dyDescent="0.25">
      <c r="B216" s="174"/>
      <c r="C216" s="174"/>
    </row>
    <row r="217" spans="2:3" x14ac:dyDescent="0.25">
      <c r="B217" s="174"/>
      <c r="C217" s="174"/>
    </row>
    <row r="218" spans="2:3" x14ac:dyDescent="0.25">
      <c r="B218" s="174"/>
      <c r="C218" s="174"/>
    </row>
    <row r="219" spans="2:3" x14ac:dyDescent="0.25">
      <c r="B219" s="174"/>
      <c r="C219" s="174"/>
    </row>
    <row r="220" spans="2:3" x14ac:dyDescent="0.25">
      <c r="B220" s="174"/>
      <c r="C220" s="174"/>
    </row>
    <row r="221" spans="2:3" x14ac:dyDescent="0.25">
      <c r="B221" s="174"/>
      <c r="C221" s="174"/>
    </row>
    <row r="222" spans="2:3" x14ac:dyDescent="0.25">
      <c r="B222" s="174"/>
      <c r="C222" s="174"/>
    </row>
    <row r="223" spans="2:3" x14ac:dyDescent="0.25">
      <c r="B223" s="174"/>
      <c r="C223" s="174"/>
    </row>
    <row r="224" spans="2:3" x14ac:dyDescent="0.25">
      <c r="B224" s="174"/>
      <c r="C224" s="174"/>
    </row>
    <row r="225" spans="2:3" x14ac:dyDescent="0.25">
      <c r="B225" s="174"/>
      <c r="C225" s="174"/>
    </row>
    <row r="226" spans="2:3" x14ac:dyDescent="0.25">
      <c r="B226" s="174"/>
      <c r="C226" s="174"/>
    </row>
    <row r="227" spans="2:3" x14ac:dyDescent="0.25">
      <c r="B227" s="174"/>
      <c r="C227" s="174"/>
    </row>
    <row r="228" spans="2:3" x14ac:dyDescent="0.25">
      <c r="B228" s="174"/>
      <c r="C228" s="174"/>
    </row>
    <row r="229" spans="2:3" x14ac:dyDescent="0.25">
      <c r="B229" s="174"/>
      <c r="C229" s="174"/>
    </row>
    <row r="230" spans="2:3" x14ac:dyDescent="0.25">
      <c r="B230" s="174"/>
      <c r="C230" s="174"/>
    </row>
    <row r="231" spans="2:3" x14ac:dyDescent="0.25">
      <c r="B231" s="174"/>
      <c r="C231" s="174"/>
    </row>
    <row r="232" spans="2:3" x14ac:dyDescent="0.25">
      <c r="B232" s="174"/>
      <c r="C232" s="174"/>
    </row>
    <row r="233" spans="2:3" x14ac:dyDescent="0.25">
      <c r="B233" s="174"/>
      <c r="C233" s="174"/>
    </row>
    <row r="234" spans="2:3" x14ac:dyDescent="0.25">
      <c r="B234" s="174"/>
      <c r="C234" s="174"/>
    </row>
    <row r="235" spans="2:3" x14ac:dyDescent="0.25">
      <c r="B235" s="174"/>
      <c r="C235" s="174"/>
    </row>
    <row r="236" spans="2:3" x14ac:dyDescent="0.25">
      <c r="B236" s="174"/>
      <c r="C236" s="174"/>
    </row>
    <row r="237" spans="2:3" x14ac:dyDescent="0.25">
      <c r="B237" s="174"/>
      <c r="C237" s="174"/>
    </row>
    <row r="238" spans="2:3" x14ac:dyDescent="0.25">
      <c r="B238" s="174"/>
      <c r="C238" s="174"/>
    </row>
    <row r="239" spans="2:3" x14ac:dyDescent="0.25">
      <c r="B239" s="174"/>
      <c r="C239" s="174"/>
    </row>
    <row r="240" spans="2:3" x14ac:dyDescent="0.25">
      <c r="B240" s="174"/>
      <c r="C240" s="174"/>
    </row>
    <row r="241" spans="2:3" x14ac:dyDescent="0.25">
      <c r="B241" s="174"/>
      <c r="C241" s="174"/>
    </row>
    <row r="242" spans="2:3" x14ac:dyDescent="0.25">
      <c r="B242" s="174"/>
      <c r="C242" s="174"/>
    </row>
    <row r="243" spans="2:3" x14ac:dyDescent="0.25">
      <c r="B243" s="174"/>
      <c r="C243" s="174"/>
    </row>
    <row r="244" spans="2:3" x14ac:dyDescent="0.25">
      <c r="B244" s="174"/>
      <c r="C244" s="174"/>
    </row>
    <row r="245" spans="2:3" x14ac:dyDescent="0.25">
      <c r="B245" s="174"/>
      <c r="C245" s="174"/>
    </row>
    <row r="246" spans="2:3" x14ac:dyDescent="0.25">
      <c r="B246" s="174"/>
      <c r="C246" s="174"/>
    </row>
    <row r="247" spans="2:3" x14ac:dyDescent="0.25">
      <c r="B247" s="174"/>
      <c r="C247" s="174"/>
    </row>
    <row r="248" spans="2:3" x14ac:dyDescent="0.25">
      <c r="B248" s="174"/>
      <c r="C248" s="174"/>
    </row>
    <row r="249" spans="2:3" x14ac:dyDescent="0.25">
      <c r="B249" s="174"/>
      <c r="C249" s="174"/>
    </row>
    <row r="250" spans="2:3" x14ac:dyDescent="0.25">
      <c r="B250" s="174"/>
      <c r="C250" s="174"/>
    </row>
    <row r="251" spans="2:3" x14ac:dyDescent="0.25">
      <c r="B251" s="174"/>
      <c r="C251" s="174"/>
    </row>
    <row r="252" spans="2:3" x14ac:dyDescent="0.25">
      <c r="B252" s="174"/>
      <c r="C252" s="174"/>
    </row>
    <row r="253" spans="2:3" x14ac:dyDescent="0.25">
      <c r="B253" s="174"/>
      <c r="C253" s="174"/>
    </row>
    <row r="254" spans="2:3" x14ac:dyDescent="0.25">
      <c r="B254" s="174"/>
      <c r="C254" s="174"/>
    </row>
    <row r="255" spans="2:3" x14ac:dyDescent="0.25">
      <c r="B255" s="174"/>
      <c r="C255" s="174"/>
    </row>
    <row r="256" spans="2:3" x14ac:dyDescent="0.25">
      <c r="B256" s="174"/>
      <c r="C256" s="174"/>
    </row>
    <row r="257" spans="2:3" x14ac:dyDescent="0.25">
      <c r="B257" s="174"/>
      <c r="C257" s="174"/>
    </row>
    <row r="258" spans="2:3" x14ac:dyDescent="0.25">
      <c r="B258" s="174"/>
      <c r="C258" s="174"/>
    </row>
    <row r="259" spans="2:3" x14ac:dyDescent="0.25">
      <c r="B259" s="174"/>
      <c r="C259" s="174"/>
    </row>
    <row r="260" spans="2:3" x14ac:dyDescent="0.25">
      <c r="B260" s="174"/>
      <c r="C260" s="174"/>
    </row>
    <row r="261" spans="2:3" x14ac:dyDescent="0.25">
      <c r="B261" s="174"/>
      <c r="C261" s="174"/>
    </row>
    <row r="262" spans="2:3" x14ac:dyDescent="0.25">
      <c r="B262" s="174"/>
      <c r="C262" s="174"/>
    </row>
    <row r="263" spans="2:3" x14ac:dyDescent="0.25">
      <c r="B263" s="174"/>
      <c r="C263" s="174"/>
    </row>
    <row r="264" spans="2:3" x14ac:dyDescent="0.25">
      <c r="B264" s="174"/>
      <c r="C264" s="174"/>
    </row>
    <row r="265" spans="2:3" x14ac:dyDescent="0.25">
      <c r="B265" s="174"/>
      <c r="C265" s="174"/>
    </row>
    <row r="266" spans="2:3" x14ac:dyDescent="0.25">
      <c r="B266" s="174"/>
      <c r="C266" s="174"/>
    </row>
    <row r="267" spans="2:3" x14ac:dyDescent="0.25">
      <c r="B267" s="174"/>
      <c r="C267" s="174"/>
    </row>
    <row r="268" spans="2:3" x14ac:dyDescent="0.25">
      <c r="B268" s="174"/>
      <c r="C268" s="174"/>
    </row>
    <row r="269" spans="2:3" x14ac:dyDescent="0.25">
      <c r="B269" s="174"/>
      <c r="C269" s="174"/>
    </row>
    <row r="270" spans="2:3" x14ac:dyDescent="0.25">
      <c r="B270" s="174"/>
      <c r="C270" s="174"/>
    </row>
    <row r="271" spans="2:3" x14ac:dyDescent="0.25">
      <c r="B271" s="174"/>
      <c r="C271" s="174"/>
    </row>
    <row r="272" spans="2:3" x14ac:dyDescent="0.25">
      <c r="B272" s="174"/>
      <c r="C272" s="174"/>
    </row>
    <row r="273" spans="2:3" x14ac:dyDescent="0.25">
      <c r="B273" s="174"/>
      <c r="C273" s="174"/>
    </row>
    <row r="274" spans="2:3" x14ac:dyDescent="0.25">
      <c r="B274" s="174"/>
      <c r="C274" s="174"/>
    </row>
    <row r="275" spans="2:3" x14ac:dyDescent="0.25">
      <c r="B275" s="174"/>
      <c r="C275" s="174"/>
    </row>
    <row r="276" spans="2:3" x14ac:dyDescent="0.25">
      <c r="B276" s="174"/>
      <c r="C276" s="174"/>
    </row>
    <row r="277" spans="2:3" x14ac:dyDescent="0.25">
      <c r="B277" s="174"/>
      <c r="C277" s="174"/>
    </row>
    <row r="278" spans="2:3" x14ac:dyDescent="0.25">
      <c r="B278" s="174"/>
      <c r="C278" s="174"/>
    </row>
    <row r="279" spans="2:3" x14ac:dyDescent="0.25">
      <c r="B279" s="174"/>
      <c r="C279" s="174"/>
    </row>
    <row r="280" spans="2:3" x14ac:dyDescent="0.25">
      <c r="B280" s="174"/>
      <c r="C280" s="174"/>
    </row>
    <row r="281" spans="2:3" x14ac:dyDescent="0.25">
      <c r="B281" s="174"/>
      <c r="C281" s="174"/>
    </row>
    <row r="282" spans="2:3" x14ac:dyDescent="0.25">
      <c r="B282" s="174"/>
      <c r="C282" s="174"/>
    </row>
    <row r="283" spans="2:3" x14ac:dyDescent="0.25">
      <c r="B283" s="174"/>
      <c r="C283" s="174"/>
    </row>
    <row r="284" spans="2:3" x14ac:dyDescent="0.25">
      <c r="B284" s="174"/>
      <c r="C284" s="174"/>
    </row>
    <row r="285" spans="2:3" x14ac:dyDescent="0.25">
      <c r="B285" s="174"/>
      <c r="C285" s="174"/>
    </row>
    <row r="286" spans="2:3" x14ac:dyDescent="0.25">
      <c r="B286" s="174"/>
      <c r="C286" s="174"/>
    </row>
    <row r="287" spans="2:3" x14ac:dyDescent="0.25">
      <c r="B287" s="174"/>
      <c r="C287" s="174"/>
    </row>
    <row r="288" spans="2:3" x14ac:dyDescent="0.25">
      <c r="B288" s="174"/>
      <c r="C288" s="174"/>
    </row>
    <row r="289" spans="2:3" x14ac:dyDescent="0.25">
      <c r="B289" s="174"/>
      <c r="C289" s="174"/>
    </row>
    <row r="290" spans="2:3" x14ac:dyDescent="0.25">
      <c r="B290" s="174"/>
      <c r="C290" s="174"/>
    </row>
    <row r="291" spans="2:3" x14ac:dyDescent="0.25">
      <c r="B291" s="174"/>
      <c r="C291" s="174"/>
    </row>
    <row r="292" spans="2:3" x14ac:dyDescent="0.25">
      <c r="B292" s="174"/>
      <c r="C292" s="174"/>
    </row>
    <row r="293" spans="2:3" x14ac:dyDescent="0.25">
      <c r="B293" s="174"/>
      <c r="C293" s="174"/>
    </row>
    <row r="294" spans="2:3" x14ac:dyDescent="0.25">
      <c r="B294" s="174"/>
      <c r="C294" s="174"/>
    </row>
    <row r="295" spans="2:3" x14ac:dyDescent="0.25">
      <c r="B295" s="174"/>
      <c r="C295" s="174"/>
    </row>
    <row r="296" spans="2:3" x14ac:dyDescent="0.25">
      <c r="B296" s="174"/>
      <c r="C296" s="174"/>
    </row>
    <row r="297" spans="2:3" x14ac:dyDescent="0.25">
      <c r="B297" s="174"/>
      <c r="C297" s="174"/>
    </row>
    <row r="298" spans="2:3" x14ac:dyDescent="0.25">
      <c r="B298" s="174"/>
      <c r="C298" s="174"/>
    </row>
    <row r="299" spans="2:3" x14ac:dyDescent="0.25">
      <c r="B299" s="174"/>
      <c r="C299" s="174"/>
    </row>
    <row r="300" spans="2:3" x14ac:dyDescent="0.25">
      <c r="B300" s="174"/>
      <c r="C300" s="174"/>
    </row>
    <row r="301" spans="2:3" x14ac:dyDescent="0.25">
      <c r="B301" s="174"/>
      <c r="C301" s="174"/>
    </row>
    <row r="302" spans="2:3" x14ac:dyDescent="0.25">
      <c r="B302" s="174"/>
      <c r="C302" s="174"/>
    </row>
    <row r="303" spans="2:3" x14ac:dyDescent="0.25">
      <c r="B303" s="174"/>
      <c r="C303" s="174"/>
    </row>
    <row r="304" spans="2:3" x14ac:dyDescent="0.25">
      <c r="B304" s="174"/>
      <c r="C304" s="174"/>
    </row>
    <row r="305" spans="2:3" x14ac:dyDescent="0.25">
      <c r="B305" s="174"/>
      <c r="C305" s="174"/>
    </row>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E6532-15D0-4A31-B76C-09A8BE955CDD}">
  <sheetPr>
    <tabColor theme="9"/>
  </sheetPr>
  <dimension ref="A1:AR54"/>
  <sheetViews>
    <sheetView workbookViewId="0">
      <selection activeCell="A2" sqref="A2"/>
    </sheetView>
  </sheetViews>
  <sheetFormatPr defaultRowHeight="15" x14ac:dyDescent="0.25"/>
  <cols>
    <col min="1" max="1" width="30.42578125" customWidth="1"/>
    <col min="2" max="2" width="9.140625" style="179"/>
    <col min="3" max="3" width="20.5703125" customWidth="1"/>
    <col min="4" max="4" width="23" customWidth="1"/>
    <col min="5" max="5" width="20.5703125" bestFit="1" customWidth="1"/>
    <col min="6" max="8" width="20.140625" bestFit="1" customWidth="1"/>
    <col min="9" max="9" width="20.5703125" bestFit="1" customWidth="1"/>
    <col min="10" max="10" width="19.7109375" bestFit="1" customWidth="1"/>
    <col min="11" max="12" width="20.140625" bestFit="1" customWidth="1"/>
    <col min="13" max="13" width="21.5703125" bestFit="1" customWidth="1"/>
    <col min="14" max="14" width="21" bestFit="1" customWidth="1"/>
    <col min="15" max="15" width="20.5703125" bestFit="1" customWidth="1"/>
    <col min="16" max="16" width="21.5703125" bestFit="1" customWidth="1"/>
    <col min="17" max="17" width="21" bestFit="1" customWidth="1"/>
    <col min="18" max="18" width="13.28515625" customWidth="1"/>
    <col min="19" max="19" width="21.5703125" bestFit="1" customWidth="1"/>
    <col min="20" max="20" width="22" bestFit="1" customWidth="1"/>
    <col min="21" max="22" width="21" bestFit="1" customWidth="1"/>
    <col min="23" max="23" width="21.5703125" bestFit="1" customWidth="1"/>
    <col min="24" max="24" width="21" bestFit="1" customWidth="1"/>
    <col min="25" max="26" width="21.5703125" bestFit="1" customWidth="1"/>
    <col min="27" max="27" width="20.5703125" bestFit="1" customWidth="1"/>
    <col min="28" max="28" width="21.5703125" bestFit="1" customWidth="1"/>
    <col min="29" max="29" width="22" bestFit="1" customWidth="1"/>
    <col min="30" max="32" width="21.5703125" bestFit="1" customWidth="1"/>
    <col min="34" max="34" width="11" bestFit="1" customWidth="1"/>
  </cols>
  <sheetData>
    <row r="1" spans="1:44" ht="23.25" x14ac:dyDescent="0.35">
      <c r="A1" s="191" t="s">
        <v>557</v>
      </c>
      <c r="B1" t="s">
        <v>558</v>
      </c>
    </row>
    <row r="2" spans="1:44" ht="15.75" x14ac:dyDescent="0.25">
      <c r="A2" s="192" t="s">
        <v>936</v>
      </c>
      <c r="K2" s="148" t="s">
        <v>559</v>
      </c>
      <c r="M2" s="150">
        <v>2024</v>
      </c>
      <c r="N2" s="148" t="s">
        <v>560</v>
      </c>
      <c r="O2">
        <v>2019</v>
      </c>
    </row>
    <row r="3" spans="1:44" s="196" customFormat="1" ht="20.25" x14ac:dyDescent="0.3">
      <c r="A3" s="193" t="s">
        <v>561</v>
      </c>
      <c r="B3" s="194"/>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row>
    <row r="4" spans="1:44" x14ac:dyDescent="0.25">
      <c r="A4" s="197" t="s">
        <v>562</v>
      </c>
      <c r="B4" s="198" t="s">
        <v>563</v>
      </c>
      <c r="C4" s="199" t="s">
        <v>564</v>
      </c>
      <c r="D4" s="199" t="s">
        <v>565</v>
      </c>
      <c r="E4" s="197">
        <v>2023</v>
      </c>
      <c r="F4" s="197">
        <v>2024</v>
      </c>
      <c r="G4" s="197">
        <v>2025</v>
      </c>
      <c r="H4" s="197">
        <v>2026</v>
      </c>
      <c r="I4" s="197">
        <v>2027</v>
      </c>
      <c r="J4" s="197">
        <v>2028</v>
      </c>
      <c r="K4" s="197">
        <v>2029</v>
      </c>
      <c r="L4" s="197">
        <v>2030</v>
      </c>
      <c r="M4" s="197">
        <f>L4+1</f>
        <v>2031</v>
      </c>
      <c r="N4" s="197">
        <f t="shared" ref="N4:AG4" si="0">M4+1</f>
        <v>2032</v>
      </c>
      <c r="O4" s="197">
        <f t="shared" si="0"/>
        <v>2033</v>
      </c>
      <c r="P4" s="197">
        <f t="shared" si="0"/>
        <v>2034</v>
      </c>
      <c r="Q4" s="197">
        <f t="shared" si="0"/>
        <v>2035</v>
      </c>
      <c r="R4" s="197">
        <f t="shared" si="0"/>
        <v>2036</v>
      </c>
      <c r="S4" s="197">
        <f t="shared" si="0"/>
        <v>2037</v>
      </c>
      <c r="T4" s="197">
        <f t="shared" si="0"/>
        <v>2038</v>
      </c>
      <c r="U4" s="197">
        <f t="shared" si="0"/>
        <v>2039</v>
      </c>
      <c r="V4" s="197">
        <f t="shared" si="0"/>
        <v>2040</v>
      </c>
      <c r="W4" s="197">
        <f t="shared" si="0"/>
        <v>2041</v>
      </c>
      <c r="X4" s="197">
        <f t="shared" si="0"/>
        <v>2042</v>
      </c>
      <c r="Y4" s="197">
        <f t="shared" si="0"/>
        <v>2043</v>
      </c>
      <c r="Z4" s="197">
        <f t="shared" si="0"/>
        <v>2044</v>
      </c>
      <c r="AA4" s="197">
        <f t="shared" si="0"/>
        <v>2045</v>
      </c>
      <c r="AB4" s="197">
        <f t="shared" si="0"/>
        <v>2046</v>
      </c>
      <c r="AC4" s="197">
        <f t="shared" si="0"/>
        <v>2047</v>
      </c>
      <c r="AD4" s="197">
        <f t="shared" si="0"/>
        <v>2048</v>
      </c>
      <c r="AE4" s="197">
        <f t="shared" si="0"/>
        <v>2049</v>
      </c>
      <c r="AF4" s="197">
        <f t="shared" si="0"/>
        <v>2050</v>
      </c>
      <c r="AG4" s="197">
        <f t="shared" si="0"/>
        <v>2051</v>
      </c>
      <c r="AH4" s="197">
        <v>2052</v>
      </c>
      <c r="AI4" s="197">
        <v>2053</v>
      </c>
      <c r="AJ4" s="197">
        <v>2054</v>
      </c>
      <c r="AK4" s="197">
        <v>2055</v>
      </c>
      <c r="AL4" s="197">
        <v>2056</v>
      </c>
      <c r="AM4" s="197">
        <v>2057</v>
      </c>
      <c r="AN4" s="197">
        <v>2058</v>
      </c>
      <c r="AO4" s="197">
        <v>2059</v>
      </c>
      <c r="AP4" s="197">
        <v>2060</v>
      </c>
      <c r="AQ4" s="197">
        <v>2061</v>
      </c>
      <c r="AR4" s="197">
        <v>2062</v>
      </c>
    </row>
    <row r="5" spans="1:44" x14ac:dyDescent="0.25">
      <c r="A5" s="200" t="s">
        <v>566</v>
      </c>
      <c r="B5" s="201" t="s">
        <v>567</v>
      </c>
      <c r="C5" s="202" t="s">
        <v>568</v>
      </c>
      <c r="D5" s="201" t="s">
        <v>569</v>
      </c>
      <c r="E5" s="203">
        <v>0</v>
      </c>
      <c r="F5" s="204">
        <v>1000</v>
      </c>
      <c r="G5" s="203">
        <v>1000</v>
      </c>
      <c r="H5" s="204">
        <v>1300</v>
      </c>
      <c r="I5" s="203">
        <v>1300</v>
      </c>
      <c r="J5" s="203">
        <v>1300</v>
      </c>
      <c r="K5" s="203">
        <v>1300</v>
      </c>
      <c r="L5" s="203">
        <v>1300</v>
      </c>
      <c r="M5" s="203">
        <v>1300</v>
      </c>
      <c r="N5" s="203">
        <v>1300</v>
      </c>
      <c r="O5" s="203">
        <v>1300</v>
      </c>
      <c r="P5" s="203">
        <v>1300</v>
      </c>
      <c r="Q5" s="203">
        <v>1300</v>
      </c>
      <c r="R5" s="203">
        <v>1300</v>
      </c>
      <c r="S5" s="203">
        <v>1300</v>
      </c>
      <c r="T5" s="203">
        <v>1300</v>
      </c>
      <c r="U5" s="203">
        <v>1300</v>
      </c>
      <c r="V5" s="203">
        <v>1300</v>
      </c>
      <c r="W5" s="203">
        <v>1300</v>
      </c>
      <c r="X5" s="203">
        <v>1300</v>
      </c>
      <c r="Y5" s="203">
        <v>1300</v>
      </c>
      <c r="Z5" s="203">
        <v>1300</v>
      </c>
      <c r="AA5" s="203">
        <v>1300</v>
      </c>
      <c r="AB5" s="203">
        <v>1300</v>
      </c>
      <c r="AC5" s="203">
        <v>1300</v>
      </c>
      <c r="AD5" s="203">
        <v>1300</v>
      </c>
      <c r="AE5" s="203">
        <v>1300</v>
      </c>
      <c r="AF5" s="203">
        <v>1300</v>
      </c>
      <c r="AG5" s="203">
        <v>1300</v>
      </c>
      <c r="AH5" s="203">
        <v>1300</v>
      </c>
      <c r="AI5" s="203">
        <v>1300</v>
      </c>
      <c r="AJ5" s="203">
        <v>1300</v>
      </c>
      <c r="AK5" s="203">
        <v>1300</v>
      </c>
      <c r="AL5" s="203">
        <v>1300</v>
      </c>
      <c r="AM5" s="203">
        <v>1300</v>
      </c>
      <c r="AN5" s="203">
        <v>1300</v>
      </c>
      <c r="AO5" s="203">
        <v>1300</v>
      </c>
      <c r="AP5" s="203">
        <v>1300</v>
      </c>
      <c r="AQ5" s="203">
        <v>1300</v>
      </c>
      <c r="AR5" s="203">
        <v>1300</v>
      </c>
    </row>
    <row r="6" spans="1:44" x14ac:dyDescent="0.25">
      <c r="A6" s="200" t="s">
        <v>570</v>
      </c>
      <c r="B6" s="201">
        <v>561</v>
      </c>
      <c r="C6" s="202" t="s">
        <v>568</v>
      </c>
      <c r="D6" s="201" t="s">
        <v>571</v>
      </c>
      <c r="E6" s="203">
        <v>0</v>
      </c>
      <c r="F6" s="203">
        <v>130</v>
      </c>
      <c r="G6" s="203">
        <v>130</v>
      </c>
      <c r="H6" s="203">
        <v>130</v>
      </c>
      <c r="I6" s="203">
        <v>130</v>
      </c>
      <c r="J6" s="203">
        <v>130</v>
      </c>
      <c r="K6" s="203">
        <v>130</v>
      </c>
      <c r="L6" s="203">
        <v>130</v>
      </c>
      <c r="M6" s="204">
        <v>240</v>
      </c>
      <c r="N6" s="203">
        <v>240</v>
      </c>
      <c r="O6" s="203">
        <v>240</v>
      </c>
      <c r="P6" s="204">
        <v>240</v>
      </c>
      <c r="Q6" s="203">
        <v>335</v>
      </c>
      <c r="R6" s="204">
        <v>335</v>
      </c>
      <c r="S6" s="203">
        <v>335</v>
      </c>
      <c r="T6" s="203">
        <v>335</v>
      </c>
      <c r="U6" s="203">
        <v>1000</v>
      </c>
      <c r="V6" s="203">
        <v>1000</v>
      </c>
      <c r="W6" s="203">
        <v>1300</v>
      </c>
      <c r="X6" s="203">
        <v>1300</v>
      </c>
      <c r="Y6" s="203">
        <v>1300</v>
      </c>
      <c r="Z6" s="203">
        <v>1300</v>
      </c>
      <c r="AA6" s="203">
        <v>1300</v>
      </c>
      <c r="AB6" s="203">
        <v>1300</v>
      </c>
      <c r="AC6" s="203">
        <v>1300</v>
      </c>
      <c r="AD6" s="203">
        <v>1300</v>
      </c>
      <c r="AE6" s="203">
        <v>1300</v>
      </c>
      <c r="AF6" s="203">
        <v>1300</v>
      </c>
      <c r="AG6" s="203">
        <v>1300</v>
      </c>
      <c r="AH6" s="203">
        <v>1300</v>
      </c>
      <c r="AI6" s="203">
        <v>1300</v>
      </c>
      <c r="AJ6" s="203">
        <v>1300</v>
      </c>
      <c r="AK6" s="203">
        <v>1300</v>
      </c>
      <c r="AL6" s="203">
        <v>1300</v>
      </c>
      <c r="AM6" s="203">
        <v>1300</v>
      </c>
      <c r="AN6" s="203">
        <v>1300</v>
      </c>
      <c r="AO6" s="203">
        <v>1300</v>
      </c>
      <c r="AP6" s="203">
        <v>1300</v>
      </c>
      <c r="AQ6" s="203">
        <v>1300</v>
      </c>
      <c r="AR6" s="203">
        <v>1300</v>
      </c>
    </row>
    <row r="7" spans="1:44" x14ac:dyDescent="0.25">
      <c r="A7" s="200" t="s">
        <v>570</v>
      </c>
      <c r="B7" s="201">
        <v>562</v>
      </c>
      <c r="C7" s="202" t="s">
        <v>568</v>
      </c>
      <c r="D7" s="201"/>
      <c r="E7" s="203">
        <v>0</v>
      </c>
      <c r="F7" s="203">
        <v>130</v>
      </c>
      <c r="G7" s="203">
        <v>130</v>
      </c>
      <c r="H7" s="203">
        <v>130</v>
      </c>
      <c r="I7" s="203">
        <v>130</v>
      </c>
      <c r="J7" s="203">
        <v>130</v>
      </c>
      <c r="K7" s="203">
        <v>130</v>
      </c>
      <c r="L7" s="203">
        <v>130</v>
      </c>
      <c r="M7" s="204">
        <v>240</v>
      </c>
      <c r="N7" s="203">
        <v>240</v>
      </c>
      <c r="O7" s="203">
        <v>240</v>
      </c>
      <c r="P7" s="204">
        <v>240</v>
      </c>
      <c r="Q7" s="203">
        <v>335</v>
      </c>
      <c r="R7" s="204">
        <v>335</v>
      </c>
      <c r="S7" s="203">
        <v>335</v>
      </c>
      <c r="T7" s="203">
        <v>335</v>
      </c>
      <c r="U7" s="203">
        <v>1000</v>
      </c>
      <c r="V7" s="203">
        <v>1000</v>
      </c>
      <c r="W7" s="203">
        <v>1300</v>
      </c>
      <c r="X7" s="203">
        <v>1300</v>
      </c>
      <c r="Y7" s="203">
        <v>1300</v>
      </c>
      <c r="Z7" s="203">
        <v>1300</v>
      </c>
      <c r="AA7" s="203">
        <v>1300</v>
      </c>
      <c r="AB7" s="203">
        <v>1300</v>
      </c>
      <c r="AC7" s="203">
        <v>1300</v>
      </c>
      <c r="AD7" s="203">
        <v>1300</v>
      </c>
      <c r="AE7" s="203">
        <v>1300</v>
      </c>
      <c r="AF7" s="203">
        <v>1300</v>
      </c>
      <c r="AG7" s="203">
        <v>1300</v>
      </c>
      <c r="AH7" s="203">
        <v>1300</v>
      </c>
      <c r="AI7" s="203">
        <v>1300</v>
      </c>
      <c r="AJ7" s="203">
        <v>1300</v>
      </c>
      <c r="AK7" s="203">
        <v>1300</v>
      </c>
      <c r="AL7" s="203">
        <v>1300</v>
      </c>
      <c r="AM7" s="203">
        <v>1300</v>
      </c>
      <c r="AN7" s="203">
        <v>1300</v>
      </c>
      <c r="AO7" s="203">
        <v>1300</v>
      </c>
      <c r="AP7" s="203">
        <v>1300</v>
      </c>
      <c r="AQ7" s="203">
        <v>1300</v>
      </c>
      <c r="AR7" s="203">
        <v>1300</v>
      </c>
    </row>
    <row r="8" spans="1:44" x14ac:dyDescent="0.25">
      <c r="A8" s="200" t="s">
        <v>572</v>
      </c>
      <c r="B8" s="201">
        <v>557</v>
      </c>
      <c r="C8" s="202" t="s">
        <v>573</v>
      </c>
      <c r="D8" s="201" t="s">
        <v>574</v>
      </c>
      <c r="E8" s="203">
        <v>0</v>
      </c>
      <c r="F8" s="203">
        <v>130</v>
      </c>
      <c r="G8" s="203">
        <v>130</v>
      </c>
      <c r="H8" s="203">
        <v>130</v>
      </c>
      <c r="I8" s="203">
        <v>130</v>
      </c>
      <c r="J8" s="203">
        <v>130</v>
      </c>
      <c r="K8" s="203">
        <v>130</v>
      </c>
      <c r="L8" s="203">
        <v>130</v>
      </c>
      <c r="M8" s="204">
        <v>240</v>
      </c>
      <c r="N8" s="203">
        <v>240</v>
      </c>
      <c r="O8" s="203">
        <v>240</v>
      </c>
      <c r="P8" s="204">
        <v>240</v>
      </c>
      <c r="Q8" s="203">
        <v>335</v>
      </c>
      <c r="R8" s="203">
        <v>335</v>
      </c>
      <c r="S8" s="203">
        <v>335</v>
      </c>
      <c r="T8" s="204">
        <v>335</v>
      </c>
      <c r="U8" s="203">
        <v>1000</v>
      </c>
      <c r="V8" s="204">
        <v>1000</v>
      </c>
      <c r="W8" s="203">
        <v>1300</v>
      </c>
      <c r="X8" s="203">
        <v>1300</v>
      </c>
      <c r="Y8" s="203">
        <v>1300</v>
      </c>
      <c r="Z8" s="203">
        <v>1300</v>
      </c>
      <c r="AA8" s="203">
        <v>1300</v>
      </c>
      <c r="AB8" s="203">
        <v>1300</v>
      </c>
      <c r="AC8" s="203">
        <v>1300</v>
      </c>
      <c r="AD8" s="203">
        <v>1300</v>
      </c>
      <c r="AE8" s="203">
        <v>1300</v>
      </c>
      <c r="AF8" s="203">
        <v>1300</v>
      </c>
      <c r="AG8" s="203">
        <v>1300</v>
      </c>
      <c r="AH8" s="203">
        <v>1300</v>
      </c>
      <c r="AI8" s="203">
        <v>1300</v>
      </c>
      <c r="AJ8" s="203">
        <v>1300</v>
      </c>
      <c r="AK8" s="203">
        <v>1300</v>
      </c>
      <c r="AL8" s="203">
        <v>1300</v>
      </c>
      <c r="AM8" s="203">
        <v>1300</v>
      </c>
      <c r="AN8" s="203">
        <v>1300</v>
      </c>
      <c r="AO8" s="203">
        <v>1300</v>
      </c>
      <c r="AP8" s="203">
        <v>1300</v>
      </c>
      <c r="AQ8" s="203">
        <v>1300</v>
      </c>
      <c r="AR8" s="203">
        <v>1300</v>
      </c>
    </row>
    <row r="9" spans="1:44" x14ac:dyDescent="0.25">
      <c r="A9" s="200" t="s">
        <v>572</v>
      </c>
      <c r="B9" s="201">
        <v>558</v>
      </c>
      <c r="C9" s="202" t="s">
        <v>573</v>
      </c>
      <c r="D9" s="201" t="s">
        <v>574</v>
      </c>
      <c r="E9" s="203">
        <v>0</v>
      </c>
      <c r="F9" s="203">
        <v>130</v>
      </c>
      <c r="G9" s="203">
        <v>130</v>
      </c>
      <c r="H9" s="203">
        <v>130</v>
      </c>
      <c r="I9" s="203">
        <v>130</v>
      </c>
      <c r="J9" s="203">
        <v>130</v>
      </c>
      <c r="K9" s="203">
        <v>130</v>
      </c>
      <c r="L9" s="203">
        <v>130</v>
      </c>
      <c r="M9" s="204">
        <v>240</v>
      </c>
      <c r="N9" s="203">
        <v>240</v>
      </c>
      <c r="O9" s="203">
        <v>240</v>
      </c>
      <c r="P9" s="204">
        <v>240</v>
      </c>
      <c r="Q9" s="203">
        <v>335</v>
      </c>
      <c r="R9" s="203">
        <v>335</v>
      </c>
      <c r="S9" s="203">
        <v>335</v>
      </c>
      <c r="T9" s="204">
        <v>335</v>
      </c>
      <c r="U9" s="203">
        <v>1000</v>
      </c>
      <c r="V9" s="204">
        <v>1000</v>
      </c>
      <c r="W9" s="203">
        <v>1300</v>
      </c>
      <c r="X9" s="203">
        <v>1300</v>
      </c>
      <c r="Y9" s="203">
        <v>1300</v>
      </c>
      <c r="Z9" s="203">
        <v>1300</v>
      </c>
      <c r="AA9" s="203">
        <v>1300</v>
      </c>
      <c r="AB9" s="203">
        <v>1300</v>
      </c>
      <c r="AC9" s="203">
        <v>1300</v>
      </c>
      <c r="AD9" s="203">
        <v>1300</v>
      </c>
      <c r="AE9" s="203">
        <v>1300</v>
      </c>
      <c r="AF9" s="203">
        <v>1300</v>
      </c>
      <c r="AG9" s="203">
        <v>1300</v>
      </c>
      <c r="AH9" s="203">
        <v>1300</v>
      </c>
      <c r="AI9" s="203">
        <v>1300</v>
      </c>
      <c r="AJ9" s="203">
        <v>1300</v>
      </c>
      <c r="AK9" s="203">
        <v>1300</v>
      </c>
      <c r="AL9" s="203">
        <v>1300</v>
      </c>
      <c r="AM9" s="203">
        <v>1300</v>
      </c>
      <c r="AN9" s="203">
        <v>1300</v>
      </c>
      <c r="AO9" s="203">
        <v>1300</v>
      </c>
      <c r="AP9" s="203">
        <v>1300</v>
      </c>
      <c r="AQ9" s="203">
        <v>1300</v>
      </c>
      <c r="AR9" s="203">
        <v>1300</v>
      </c>
    </row>
    <row r="10" spans="1:44" x14ac:dyDescent="0.25">
      <c r="A10" s="200" t="s">
        <v>572</v>
      </c>
      <c r="B10" s="201">
        <v>559</v>
      </c>
      <c r="C10" s="202" t="s">
        <v>573</v>
      </c>
      <c r="D10" s="201" t="s">
        <v>574</v>
      </c>
      <c r="E10" s="203">
        <v>0</v>
      </c>
      <c r="F10" s="203">
        <v>130</v>
      </c>
      <c r="G10" s="203">
        <v>130</v>
      </c>
      <c r="H10" s="203">
        <v>130</v>
      </c>
      <c r="I10" s="203">
        <v>130</v>
      </c>
      <c r="J10" s="203">
        <v>130</v>
      </c>
      <c r="K10" s="203">
        <v>130</v>
      </c>
      <c r="L10" s="203">
        <v>130</v>
      </c>
      <c r="M10" s="204">
        <v>240</v>
      </c>
      <c r="N10" s="203">
        <v>240</v>
      </c>
      <c r="O10" s="203">
        <v>240</v>
      </c>
      <c r="P10" s="204">
        <v>240</v>
      </c>
      <c r="Q10" s="203">
        <v>335</v>
      </c>
      <c r="R10" s="203">
        <v>335</v>
      </c>
      <c r="S10" s="203">
        <v>335</v>
      </c>
      <c r="T10" s="204">
        <v>335</v>
      </c>
      <c r="U10" s="203">
        <v>1000</v>
      </c>
      <c r="V10" s="204">
        <v>1000</v>
      </c>
      <c r="W10" s="203">
        <v>1300</v>
      </c>
      <c r="X10" s="203">
        <v>1300</v>
      </c>
      <c r="Y10" s="203">
        <v>1300</v>
      </c>
      <c r="Z10" s="203">
        <v>1300</v>
      </c>
      <c r="AA10" s="203">
        <v>1300</v>
      </c>
      <c r="AB10" s="203">
        <v>1300</v>
      </c>
      <c r="AC10" s="203">
        <v>1300</v>
      </c>
      <c r="AD10" s="203">
        <v>1300</v>
      </c>
      <c r="AE10" s="203">
        <v>1300</v>
      </c>
      <c r="AF10" s="203">
        <v>1300</v>
      </c>
      <c r="AG10" s="203">
        <v>1300</v>
      </c>
      <c r="AH10" s="203">
        <v>1300</v>
      </c>
      <c r="AI10" s="203">
        <v>1300</v>
      </c>
      <c r="AJ10" s="203">
        <v>1300</v>
      </c>
      <c r="AK10" s="203">
        <v>1300</v>
      </c>
      <c r="AL10" s="203">
        <v>1300</v>
      </c>
      <c r="AM10" s="203">
        <v>1300</v>
      </c>
      <c r="AN10" s="203">
        <v>1300</v>
      </c>
      <c r="AO10" s="203">
        <v>1300</v>
      </c>
      <c r="AP10" s="203">
        <v>1300</v>
      </c>
      <c r="AQ10" s="203">
        <v>1300</v>
      </c>
      <c r="AR10" s="203">
        <v>1300</v>
      </c>
    </row>
    <row r="11" spans="1:44" x14ac:dyDescent="0.25">
      <c r="A11" s="200" t="s">
        <v>572</v>
      </c>
      <c r="B11" s="201">
        <v>560</v>
      </c>
      <c r="C11" s="202" t="s">
        <v>573</v>
      </c>
      <c r="D11" s="201" t="s">
        <v>574</v>
      </c>
      <c r="E11" s="203">
        <v>0</v>
      </c>
      <c r="F11" s="203">
        <v>130</v>
      </c>
      <c r="G11" s="203">
        <v>130</v>
      </c>
      <c r="H11" s="203">
        <v>130</v>
      </c>
      <c r="I11" s="203">
        <v>130</v>
      </c>
      <c r="J11" s="203">
        <v>130</v>
      </c>
      <c r="K11" s="203">
        <v>130</v>
      </c>
      <c r="L11" s="203">
        <v>130</v>
      </c>
      <c r="M11" s="204">
        <v>240</v>
      </c>
      <c r="N11" s="203">
        <v>240</v>
      </c>
      <c r="O11" s="203">
        <v>240</v>
      </c>
      <c r="P11" s="204">
        <v>240</v>
      </c>
      <c r="Q11" s="203">
        <v>335</v>
      </c>
      <c r="R11" s="203">
        <v>335</v>
      </c>
      <c r="S11" s="203">
        <v>335</v>
      </c>
      <c r="T11" s="204">
        <v>335</v>
      </c>
      <c r="U11" s="203">
        <v>1000</v>
      </c>
      <c r="V11" s="204">
        <v>1000</v>
      </c>
      <c r="W11" s="203">
        <v>1300</v>
      </c>
      <c r="X11" s="203">
        <v>1300</v>
      </c>
      <c r="Y11" s="203">
        <v>1300</v>
      </c>
      <c r="Z11" s="203">
        <v>1300</v>
      </c>
      <c r="AA11" s="203">
        <v>1300</v>
      </c>
      <c r="AB11" s="203">
        <v>1300</v>
      </c>
      <c r="AC11" s="203">
        <v>1300</v>
      </c>
      <c r="AD11" s="203">
        <v>1300</v>
      </c>
      <c r="AE11" s="203">
        <v>1300</v>
      </c>
      <c r="AF11" s="203">
        <v>1300</v>
      </c>
      <c r="AG11" s="203">
        <v>1300</v>
      </c>
      <c r="AH11" s="203">
        <v>1300</v>
      </c>
      <c r="AI11" s="203">
        <v>1300</v>
      </c>
      <c r="AJ11" s="203">
        <v>1300</v>
      </c>
      <c r="AK11" s="203">
        <v>1300</v>
      </c>
      <c r="AL11" s="203">
        <v>1300</v>
      </c>
      <c r="AM11" s="203">
        <v>1300</v>
      </c>
      <c r="AN11" s="203">
        <v>1300</v>
      </c>
      <c r="AO11" s="203">
        <v>1300</v>
      </c>
      <c r="AP11" s="203">
        <v>1300</v>
      </c>
      <c r="AQ11" s="203">
        <v>1300</v>
      </c>
      <c r="AR11" s="203">
        <v>1300</v>
      </c>
    </row>
    <row r="12" spans="1:44" x14ac:dyDescent="0.25">
      <c r="A12" s="202" t="s">
        <v>575</v>
      </c>
      <c r="B12" s="205">
        <v>556</v>
      </c>
      <c r="C12" s="202" t="s">
        <v>575</v>
      </c>
      <c r="D12" s="202" t="s">
        <v>575</v>
      </c>
      <c r="E12" s="203">
        <v>0</v>
      </c>
      <c r="F12" s="204">
        <v>1000</v>
      </c>
      <c r="G12" s="203">
        <v>1000</v>
      </c>
      <c r="H12" s="204">
        <v>1300</v>
      </c>
      <c r="I12" s="203">
        <v>1300</v>
      </c>
      <c r="J12" s="203">
        <v>1300</v>
      </c>
      <c r="K12" s="203">
        <v>1300</v>
      </c>
      <c r="L12" s="203">
        <v>1300</v>
      </c>
      <c r="M12" s="203">
        <v>1300</v>
      </c>
      <c r="N12" s="203">
        <v>1300</v>
      </c>
      <c r="O12" s="203">
        <v>1300</v>
      </c>
      <c r="P12" s="203">
        <v>1300</v>
      </c>
      <c r="Q12" s="203">
        <v>1300</v>
      </c>
      <c r="R12" s="203">
        <v>1300</v>
      </c>
      <c r="S12" s="203">
        <v>1300</v>
      </c>
      <c r="T12" s="203">
        <v>1300</v>
      </c>
      <c r="U12" s="203">
        <v>1300</v>
      </c>
      <c r="V12" s="203">
        <v>1300</v>
      </c>
      <c r="W12" s="203">
        <v>1300</v>
      </c>
      <c r="X12" s="203">
        <v>1300</v>
      </c>
      <c r="Y12" s="203">
        <v>1300</v>
      </c>
      <c r="Z12" s="203">
        <v>1300</v>
      </c>
      <c r="AA12" s="203">
        <v>1300</v>
      </c>
      <c r="AB12" s="203">
        <v>1300</v>
      </c>
      <c r="AC12" s="203">
        <v>1300</v>
      </c>
      <c r="AD12" s="203">
        <v>1300</v>
      </c>
      <c r="AE12" s="203">
        <v>1300</v>
      </c>
      <c r="AF12" s="203">
        <v>1300</v>
      </c>
      <c r="AG12" s="203">
        <v>1300</v>
      </c>
      <c r="AH12" s="203">
        <v>1300</v>
      </c>
      <c r="AI12" s="203">
        <v>1300</v>
      </c>
      <c r="AJ12" s="203">
        <v>1300</v>
      </c>
      <c r="AK12" s="203">
        <v>1300</v>
      </c>
      <c r="AL12" s="203">
        <v>1300</v>
      </c>
      <c r="AM12" s="203">
        <v>1300</v>
      </c>
      <c r="AN12" s="203">
        <v>1300</v>
      </c>
      <c r="AO12" s="203">
        <v>1300</v>
      </c>
      <c r="AP12" s="203">
        <v>1300</v>
      </c>
      <c r="AQ12" s="203">
        <v>1300</v>
      </c>
      <c r="AR12" s="203">
        <v>1300</v>
      </c>
    </row>
    <row r="13" spans="1:44" x14ac:dyDescent="0.25">
      <c r="A13" s="200" t="s">
        <v>576</v>
      </c>
      <c r="B13" s="201">
        <v>550</v>
      </c>
      <c r="C13" s="202" t="s">
        <v>576</v>
      </c>
      <c r="D13" s="201" t="s">
        <v>576</v>
      </c>
      <c r="E13" s="203">
        <v>0</v>
      </c>
      <c r="F13" s="203">
        <v>130</v>
      </c>
      <c r="G13" s="203">
        <v>130</v>
      </c>
      <c r="H13" s="203">
        <v>130</v>
      </c>
      <c r="I13" s="203">
        <v>130</v>
      </c>
      <c r="J13" s="203">
        <v>130</v>
      </c>
      <c r="K13" s="204">
        <v>240</v>
      </c>
      <c r="L13" s="203">
        <v>240</v>
      </c>
      <c r="M13" s="203">
        <v>240</v>
      </c>
      <c r="N13" s="203">
        <v>240</v>
      </c>
      <c r="O13" s="204">
        <v>335</v>
      </c>
      <c r="P13" s="203">
        <v>335</v>
      </c>
      <c r="Q13" s="203">
        <v>335</v>
      </c>
      <c r="R13" s="203">
        <v>335</v>
      </c>
      <c r="S13" s="204">
        <v>1000</v>
      </c>
      <c r="T13" s="203">
        <v>1000</v>
      </c>
      <c r="U13" s="204">
        <v>1300</v>
      </c>
      <c r="V13" s="203">
        <v>1300</v>
      </c>
      <c r="W13" s="203">
        <v>1300</v>
      </c>
      <c r="X13" s="203">
        <v>1300</v>
      </c>
      <c r="Y13" s="203">
        <v>1300</v>
      </c>
      <c r="Z13" s="203">
        <v>1300</v>
      </c>
      <c r="AA13" s="203">
        <v>1300</v>
      </c>
      <c r="AB13" s="203">
        <v>1300</v>
      </c>
      <c r="AC13" s="203">
        <v>1300</v>
      </c>
      <c r="AD13" s="203">
        <v>1300</v>
      </c>
      <c r="AE13" s="203">
        <v>1300</v>
      </c>
      <c r="AF13" s="203">
        <v>1300</v>
      </c>
      <c r="AG13" s="203">
        <v>1300</v>
      </c>
      <c r="AH13" s="203">
        <v>1300</v>
      </c>
      <c r="AI13" s="203">
        <v>1300</v>
      </c>
      <c r="AJ13" s="203">
        <v>1300</v>
      </c>
      <c r="AK13" s="203">
        <v>1300</v>
      </c>
      <c r="AL13" s="203">
        <v>1300</v>
      </c>
      <c r="AM13" s="203">
        <v>1300</v>
      </c>
      <c r="AN13" s="203">
        <v>1300</v>
      </c>
      <c r="AO13" s="203">
        <v>1300</v>
      </c>
      <c r="AP13" s="203">
        <v>1300</v>
      </c>
      <c r="AQ13" s="203">
        <v>1300</v>
      </c>
      <c r="AR13" s="203">
        <v>1300</v>
      </c>
    </row>
    <row r="14" spans="1:44" x14ac:dyDescent="0.25">
      <c r="A14" s="200" t="s">
        <v>576</v>
      </c>
      <c r="B14" s="201">
        <v>551</v>
      </c>
      <c r="C14" s="202" t="s">
        <v>576</v>
      </c>
      <c r="D14" s="201" t="s">
        <v>576</v>
      </c>
      <c r="E14" s="203">
        <v>0</v>
      </c>
      <c r="F14" s="203">
        <v>130</v>
      </c>
      <c r="G14" s="203">
        <v>130</v>
      </c>
      <c r="H14" s="203">
        <v>130</v>
      </c>
      <c r="I14" s="203">
        <v>130</v>
      </c>
      <c r="J14" s="203">
        <v>130</v>
      </c>
      <c r="K14" s="204">
        <v>240</v>
      </c>
      <c r="L14" s="203">
        <v>240</v>
      </c>
      <c r="M14" s="203">
        <v>240</v>
      </c>
      <c r="N14" s="203">
        <v>240</v>
      </c>
      <c r="O14" s="204">
        <v>335</v>
      </c>
      <c r="P14" s="203">
        <v>335</v>
      </c>
      <c r="Q14" s="203">
        <v>335</v>
      </c>
      <c r="R14" s="203">
        <v>335</v>
      </c>
      <c r="S14" s="204">
        <v>1000</v>
      </c>
      <c r="T14" s="203">
        <v>1000</v>
      </c>
      <c r="U14" s="204">
        <v>1300</v>
      </c>
      <c r="V14" s="203">
        <v>1300</v>
      </c>
      <c r="W14" s="203">
        <v>1300</v>
      </c>
      <c r="X14" s="203">
        <v>1300</v>
      </c>
      <c r="Y14" s="203">
        <v>1300</v>
      </c>
      <c r="Z14" s="203">
        <v>1300</v>
      </c>
      <c r="AA14" s="203">
        <v>1300</v>
      </c>
      <c r="AB14" s="203">
        <v>1300</v>
      </c>
      <c r="AC14" s="203">
        <v>1300</v>
      </c>
      <c r="AD14" s="203">
        <v>1300</v>
      </c>
      <c r="AE14" s="203">
        <v>1300</v>
      </c>
      <c r="AF14" s="203">
        <v>1300</v>
      </c>
      <c r="AG14" s="203">
        <v>1300</v>
      </c>
      <c r="AH14" s="203">
        <v>1300</v>
      </c>
      <c r="AI14" s="203">
        <v>1300</v>
      </c>
      <c r="AJ14" s="203">
        <v>1300</v>
      </c>
      <c r="AK14" s="203">
        <v>1300</v>
      </c>
      <c r="AL14" s="203">
        <v>1300</v>
      </c>
      <c r="AM14" s="203">
        <v>1300</v>
      </c>
      <c r="AN14" s="203">
        <v>1300</v>
      </c>
      <c r="AO14" s="203">
        <v>1300</v>
      </c>
      <c r="AP14" s="203">
        <v>1300</v>
      </c>
      <c r="AQ14" s="203">
        <v>1300</v>
      </c>
      <c r="AR14" s="203">
        <v>1300</v>
      </c>
    </row>
    <row r="15" spans="1:44" x14ac:dyDescent="0.25">
      <c r="A15" s="200" t="s">
        <v>577</v>
      </c>
      <c r="B15" s="201">
        <v>554</v>
      </c>
      <c r="C15" s="202" t="s">
        <v>578</v>
      </c>
      <c r="D15" s="201" t="s">
        <v>579</v>
      </c>
      <c r="E15" s="203">
        <v>0</v>
      </c>
      <c r="F15" s="204">
        <v>240</v>
      </c>
      <c r="G15" s="203">
        <v>240</v>
      </c>
      <c r="H15" s="203">
        <v>240</v>
      </c>
      <c r="I15" s="203">
        <v>240</v>
      </c>
      <c r="J15" s="204">
        <v>335</v>
      </c>
      <c r="K15" s="203">
        <v>335</v>
      </c>
      <c r="L15" s="203">
        <v>335</v>
      </c>
      <c r="M15" s="203">
        <v>335</v>
      </c>
      <c r="N15" s="204">
        <v>1000</v>
      </c>
      <c r="O15" s="203">
        <v>1000</v>
      </c>
      <c r="P15" s="204">
        <v>1300</v>
      </c>
      <c r="Q15" s="203">
        <v>1300</v>
      </c>
      <c r="R15" s="203">
        <v>1300</v>
      </c>
      <c r="S15" s="203">
        <v>1300</v>
      </c>
      <c r="T15" s="203">
        <v>1300</v>
      </c>
      <c r="U15" s="203">
        <v>1300</v>
      </c>
      <c r="V15" s="203">
        <v>1300</v>
      </c>
      <c r="W15" s="203">
        <v>1300</v>
      </c>
      <c r="X15" s="203">
        <v>1300</v>
      </c>
      <c r="Y15" s="203">
        <v>1300</v>
      </c>
      <c r="Z15" s="203">
        <v>1300</v>
      </c>
      <c r="AA15" s="203">
        <v>1300</v>
      </c>
      <c r="AB15" s="203">
        <v>1300</v>
      </c>
      <c r="AC15" s="203">
        <v>1300</v>
      </c>
      <c r="AD15" s="203">
        <v>1300</v>
      </c>
      <c r="AE15" s="203">
        <v>1300</v>
      </c>
      <c r="AF15" s="203">
        <v>1300</v>
      </c>
      <c r="AG15" s="203">
        <v>1300</v>
      </c>
      <c r="AH15" s="203">
        <v>1300</v>
      </c>
      <c r="AI15" s="203">
        <v>1300</v>
      </c>
      <c r="AJ15" s="203">
        <v>1300</v>
      </c>
      <c r="AK15" s="203">
        <v>1300</v>
      </c>
      <c r="AL15" s="203">
        <v>1300</v>
      </c>
      <c r="AM15" s="203">
        <v>1300</v>
      </c>
      <c r="AN15" s="203">
        <v>1300</v>
      </c>
      <c r="AO15" s="203">
        <v>1300</v>
      </c>
      <c r="AP15" s="203">
        <v>1300</v>
      </c>
      <c r="AQ15" s="203">
        <v>1300</v>
      </c>
      <c r="AR15" s="203">
        <v>1300</v>
      </c>
    </row>
    <row r="16" spans="1:44" x14ac:dyDescent="0.25">
      <c r="A16" s="200" t="s">
        <v>580</v>
      </c>
      <c r="B16" s="201">
        <v>555</v>
      </c>
      <c r="C16" s="202" t="s">
        <v>578</v>
      </c>
      <c r="D16" s="201"/>
      <c r="E16" s="203">
        <v>0</v>
      </c>
      <c r="F16" s="203">
        <v>130</v>
      </c>
      <c r="G16" s="203">
        <v>130</v>
      </c>
      <c r="H16" s="203">
        <v>130</v>
      </c>
      <c r="I16" s="203">
        <v>130</v>
      </c>
      <c r="J16" s="203">
        <v>130</v>
      </c>
      <c r="K16" s="203">
        <v>130</v>
      </c>
      <c r="L16" s="203">
        <v>130</v>
      </c>
      <c r="M16" s="204">
        <v>240</v>
      </c>
      <c r="N16" s="203">
        <v>240</v>
      </c>
      <c r="O16" s="203">
        <v>240</v>
      </c>
      <c r="P16" s="204">
        <v>240</v>
      </c>
      <c r="Q16" s="203">
        <v>335</v>
      </c>
      <c r="R16" s="203">
        <v>335</v>
      </c>
      <c r="S16" s="203">
        <v>335</v>
      </c>
      <c r="T16" s="204">
        <v>335</v>
      </c>
      <c r="U16" s="203">
        <v>1000</v>
      </c>
      <c r="V16" s="204">
        <v>1000</v>
      </c>
      <c r="W16" s="203">
        <v>1300</v>
      </c>
      <c r="X16" s="203">
        <v>1300</v>
      </c>
      <c r="Y16" s="203">
        <v>1300</v>
      </c>
      <c r="Z16" s="203">
        <v>1300</v>
      </c>
      <c r="AA16" s="203">
        <v>1300</v>
      </c>
      <c r="AB16" s="203">
        <v>1300</v>
      </c>
      <c r="AC16" s="203">
        <v>1300</v>
      </c>
      <c r="AD16" s="203">
        <v>1300</v>
      </c>
      <c r="AE16" s="203">
        <v>1300</v>
      </c>
      <c r="AF16" s="203">
        <v>1300</v>
      </c>
      <c r="AG16" s="203">
        <v>1300</v>
      </c>
      <c r="AH16" s="203">
        <v>1300</v>
      </c>
      <c r="AI16" s="203">
        <v>1300</v>
      </c>
      <c r="AJ16" s="203">
        <v>1300</v>
      </c>
      <c r="AK16" s="203">
        <v>1300</v>
      </c>
      <c r="AL16" s="203">
        <v>1300</v>
      </c>
      <c r="AM16" s="203">
        <v>1300</v>
      </c>
      <c r="AN16" s="203">
        <v>1300</v>
      </c>
      <c r="AO16" s="203">
        <v>1300</v>
      </c>
      <c r="AP16" s="203">
        <v>1300</v>
      </c>
      <c r="AQ16" s="203">
        <v>1300</v>
      </c>
      <c r="AR16" s="203">
        <v>1300</v>
      </c>
    </row>
    <row r="17" spans="1:33" x14ac:dyDescent="0.25">
      <c r="A17" s="200"/>
      <c r="B17" s="206"/>
      <c r="C17" s="200"/>
      <c r="D17" s="200"/>
      <c r="E17" s="200"/>
      <c r="F17" s="200"/>
      <c r="G17" s="200"/>
      <c r="H17" s="200"/>
      <c r="I17" s="200"/>
      <c r="J17" s="200"/>
      <c r="K17" s="200"/>
      <c r="L17" s="200"/>
      <c r="M17" s="200"/>
      <c r="N17" s="200"/>
      <c r="O17" s="200"/>
      <c r="P17" s="200"/>
      <c r="Q17" s="200"/>
      <c r="R17" s="200"/>
      <c r="S17" s="200"/>
      <c r="T17" s="200"/>
      <c r="U17" s="200"/>
      <c r="V17" s="200"/>
      <c r="W17" s="200"/>
      <c r="X17" s="200"/>
      <c r="Y17" s="200"/>
      <c r="Z17" s="200"/>
      <c r="AA17" s="200"/>
      <c r="AB17" s="200"/>
      <c r="AC17" s="200"/>
      <c r="AD17" s="200"/>
      <c r="AE17" s="200"/>
      <c r="AF17" s="200"/>
      <c r="AG17" s="200"/>
    </row>
    <row r="18" spans="1:33" x14ac:dyDescent="0.25">
      <c r="A18" s="200"/>
      <c r="B18" s="206"/>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row>
    <row r="19" spans="1:33" x14ac:dyDescent="0.25">
      <c r="A19" s="200"/>
      <c r="B19" s="206"/>
      <c r="C19" s="200"/>
      <c r="D19" s="200"/>
      <c r="E19" s="200"/>
      <c r="F19" s="200"/>
      <c r="G19" s="200"/>
      <c r="H19" s="200"/>
      <c r="I19" s="200"/>
      <c r="J19" s="200"/>
      <c r="K19" s="200"/>
      <c r="L19" s="200"/>
      <c r="M19" s="200"/>
      <c r="N19" s="200"/>
      <c r="O19" s="200"/>
      <c r="P19" s="200"/>
      <c r="Q19" s="200"/>
      <c r="R19" s="200"/>
      <c r="S19" s="200"/>
      <c r="T19" s="200"/>
      <c r="U19" s="200"/>
      <c r="V19" s="200"/>
      <c r="W19" s="200"/>
      <c r="X19" s="200"/>
      <c r="Y19" s="200"/>
      <c r="Z19" s="200"/>
      <c r="AA19" s="200"/>
      <c r="AB19" s="200"/>
      <c r="AC19" s="200"/>
      <c r="AD19" s="200"/>
      <c r="AE19" s="200"/>
      <c r="AF19" s="200"/>
      <c r="AG19" s="200"/>
    </row>
    <row r="20" spans="1:33" x14ac:dyDescent="0.25">
      <c r="A20" s="200"/>
      <c r="B20" s="206"/>
      <c r="C20" s="200"/>
      <c r="D20" s="200"/>
      <c r="E20" s="200"/>
      <c r="F20" s="200"/>
      <c r="G20" s="200"/>
      <c r="H20" s="200"/>
      <c r="I20" s="200"/>
      <c r="J20" s="200"/>
      <c r="K20" s="200"/>
      <c r="L20" s="200"/>
      <c r="M20" s="200"/>
      <c r="N20" s="200"/>
      <c r="O20" s="200"/>
      <c r="P20" s="200"/>
      <c r="Q20" s="200"/>
      <c r="R20" s="200"/>
      <c r="S20" s="200"/>
      <c r="T20" s="200"/>
      <c r="U20" s="200"/>
      <c r="V20" s="200"/>
      <c r="W20" s="200"/>
      <c r="X20" s="200"/>
      <c r="Y20" s="200"/>
      <c r="Z20" s="200"/>
      <c r="AA20" s="200"/>
      <c r="AB20" s="200"/>
      <c r="AC20" s="200"/>
      <c r="AD20" s="200"/>
      <c r="AE20" s="200"/>
      <c r="AF20" s="200"/>
      <c r="AG20" s="200"/>
    </row>
    <row r="21" spans="1:33" x14ac:dyDescent="0.25">
      <c r="A21" s="200"/>
      <c r="B21" s="206"/>
      <c r="C21" s="200"/>
      <c r="D21" s="200"/>
      <c r="E21" s="200"/>
      <c r="F21" s="200"/>
      <c r="G21" s="200"/>
      <c r="H21" s="200"/>
      <c r="I21" s="200"/>
      <c r="J21" s="200"/>
      <c r="K21" s="200"/>
      <c r="L21" s="200"/>
      <c r="M21" s="200"/>
      <c r="N21" s="200"/>
      <c r="O21" s="200"/>
      <c r="P21" s="200"/>
      <c r="Q21" s="200"/>
      <c r="R21" s="200"/>
      <c r="S21" s="200"/>
      <c r="T21" s="200"/>
      <c r="U21" s="200"/>
      <c r="V21" s="200"/>
      <c r="W21" s="200"/>
      <c r="X21" s="200"/>
      <c r="Y21" s="200"/>
      <c r="Z21" s="200"/>
      <c r="AA21" s="200"/>
      <c r="AB21" s="200"/>
      <c r="AC21" s="200"/>
      <c r="AD21" s="200"/>
      <c r="AE21" s="200"/>
      <c r="AF21" s="200"/>
      <c r="AG21" s="200"/>
    </row>
    <row r="22" spans="1:33" x14ac:dyDescent="0.25">
      <c r="A22" s="200"/>
      <c r="B22" s="206"/>
      <c r="C22" s="200"/>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row>
    <row r="23" spans="1:33" x14ac:dyDescent="0.25">
      <c r="A23" s="200"/>
      <c r="B23" s="206"/>
      <c r="C23" s="200"/>
      <c r="D23" s="200"/>
      <c r="E23" s="200"/>
      <c r="F23" s="200"/>
      <c r="G23" s="200"/>
      <c r="H23" s="200"/>
      <c r="I23" s="200"/>
      <c r="J23" s="200"/>
      <c r="K23" s="200"/>
      <c r="L23" s="200"/>
      <c r="M23" s="200"/>
      <c r="N23" s="200"/>
      <c r="O23" s="200"/>
      <c r="P23" s="200"/>
      <c r="Q23" s="200"/>
      <c r="R23" s="200"/>
      <c r="S23" s="200"/>
      <c r="T23" s="200"/>
      <c r="U23" s="200"/>
      <c r="V23" s="200"/>
      <c r="W23" s="200"/>
      <c r="X23" s="200"/>
      <c r="Y23" s="200"/>
      <c r="Z23" s="200"/>
      <c r="AA23" s="200"/>
      <c r="AB23" s="200"/>
      <c r="AC23" s="200"/>
      <c r="AD23" s="200"/>
      <c r="AE23" s="200"/>
      <c r="AF23" s="200"/>
      <c r="AG23" s="200"/>
    </row>
    <row r="24" spans="1:33" x14ac:dyDescent="0.25">
      <c r="A24" s="200"/>
      <c r="B24" s="206"/>
      <c r="C24" s="200"/>
      <c r="D24" s="200"/>
      <c r="E24" s="200"/>
      <c r="F24" s="200"/>
      <c r="G24" s="200"/>
      <c r="H24" s="200"/>
      <c r="I24" s="200"/>
      <c r="J24" s="200"/>
      <c r="K24" s="200"/>
      <c r="L24" s="200"/>
      <c r="M24" s="200"/>
      <c r="N24" s="200"/>
      <c r="O24" s="200"/>
      <c r="P24" s="200"/>
      <c r="Q24" s="200"/>
      <c r="R24" s="200"/>
      <c r="S24" s="200"/>
      <c r="T24" s="200"/>
      <c r="U24" s="200"/>
      <c r="V24" s="200"/>
      <c r="W24" s="200"/>
      <c r="X24" s="200"/>
      <c r="Y24" s="200"/>
      <c r="Z24" s="200"/>
      <c r="AA24" s="200"/>
      <c r="AB24" s="200"/>
      <c r="AC24" s="200"/>
      <c r="AD24" s="200"/>
      <c r="AE24" s="200"/>
      <c r="AF24" s="200"/>
      <c r="AG24" s="200"/>
    </row>
    <row r="25" spans="1:33" s="245" customFormat="1" x14ac:dyDescent="0.25">
      <c r="A25" s="243"/>
      <c r="B25" s="244"/>
      <c r="C25" s="243"/>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row>
    <row r="26" spans="1:33" x14ac:dyDescent="0.25">
      <c r="B26" s="206"/>
      <c r="C26" s="207"/>
    </row>
    <row r="27" spans="1:33" x14ac:dyDescent="0.25">
      <c r="B27" s="206"/>
      <c r="C27" s="207"/>
    </row>
    <row r="28" spans="1:33" x14ac:dyDescent="0.25">
      <c r="B28" s="206"/>
      <c r="C28" s="207"/>
    </row>
    <row r="29" spans="1:33" x14ac:dyDescent="0.25">
      <c r="B29" s="206"/>
      <c r="C29" s="207"/>
    </row>
    <row r="30" spans="1:33" x14ac:dyDescent="0.25">
      <c r="B30" s="206"/>
      <c r="C30" s="207"/>
    </row>
    <row r="31" spans="1:33" x14ac:dyDescent="0.25">
      <c r="B31" s="206"/>
      <c r="C31" s="207"/>
    </row>
    <row r="32" spans="1:33" x14ac:dyDescent="0.25">
      <c r="B32" s="206"/>
      <c r="C32" s="207"/>
    </row>
    <row r="33" spans="2:3" x14ac:dyDescent="0.25">
      <c r="B33" s="206"/>
      <c r="C33" s="207"/>
    </row>
    <row r="34" spans="2:3" x14ac:dyDescent="0.25">
      <c r="B34" s="206"/>
      <c r="C34" s="207"/>
    </row>
    <row r="35" spans="2:3" x14ac:dyDescent="0.25">
      <c r="B35" s="206"/>
      <c r="C35" s="207"/>
    </row>
    <row r="36" spans="2:3" x14ac:dyDescent="0.25">
      <c r="B36" s="206"/>
      <c r="C36" s="207"/>
    </row>
    <row r="37" spans="2:3" x14ac:dyDescent="0.25">
      <c r="B37" s="206"/>
      <c r="C37" s="207"/>
    </row>
    <row r="38" spans="2:3" x14ac:dyDescent="0.25">
      <c r="B38" s="206"/>
      <c r="C38" s="207"/>
    </row>
    <row r="39" spans="2:3" x14ac:dyDescent="0.25">
      <c r="B39" s="206"/>
      <c r="C39" s="207"/>
    </row>
    <row r="40" spans="2:3" x14ac:dyDescent="0.25">
      <c r="B40" s="206"/>
      <c r="C40" s="207"/>
    </row>
    <row r="41" spans="2:3" x14ac:dyDescent="0.25">
      <c r="B41" s="206"/>
      <c r="C41" s="207"/>
    </row>
    <row r="42" spans="2:3" x14ac:dyDescent="0.25">
      <c r="B42" s="206"/>
      <c r="C42" s="207"/>
    </row>
    <row r="43" spans="2:3" x14ac:dyDescent="0.25">
      <c r="B43" s="206"/>
      <c r="C43" s="207"/>
    </row>
    <row r="44" spans="2:3" x14ac:dyDescent="0.25">
      <c r="B44" s="206"/>
      <c r="C44" s="207"/>
    </row>
    <row r="45" spans="2:3" x14ac:dyDescent="0.25">
      <c r="B45" s="206"/>
      <c r="C45" s="207"/>
    </row>
    <row r="46" spans="2:3" x14ac:dyDescent="0.25">
      <c r="B46" s="206"/>
      <c r="C46" s="207"/>
    </row>
    <row r="47" spans="2:3" x14ac:dyDescent="0.25">
      <c r="B47" s="206"/>
      <c r="C47" s="207"/>
    </row>
    <row r="48" spans="2:3" x14ac:dyDescent="0.25">
      <c r="B48" s="206"/>
      <c r="C48" s="207"/>
    </row>
    <row r="49" spans="2:3" x14ac:dyDescent="0.25">
      <c r="B49" s="206"/>
      <c r="C49" s="207"/>
    </row>
    <row r="50" spans="2:3" x14ac:dyDescent="0.25">
      <c r="B50" s="206"/>
      <c r="C50" s="207"/>
    </row>
    <row r="51" spans="2:3" x14ac:dyDescent="0.25">
      <c r="B51" s="206"/>
      <c r="C51" s="207"/>
    </row>
    <row r="52" spans="2:3" x14ac:dyDescent="0.25">
      <c r="B52" s="206"/>
      <c r="C52" s="207"/>
    </row>
    <row r="53" spans="2:3" x14ac:dyDescent="0.25">
      <c r="B53" s="206"/>
      <c r="C53" s="207"/>
    </row>
    <row r="54" spans="2:3" x14ac:dyDescent="0.25">
      <c r="B54" s="206"/>
      <c r="C54" s="207"/>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7C57B-7876-4066-BCA9-84B8C93202A9}">
  <sheetPr>
    <tabColor theme="9"/>
  </sheetPr>
  <dimension ref="A1:N277"/>
  <sheetViews>
    <sheetView topLeftCell="C251" workbookViewId="0">
      <selection activeCell="G261" sqref="G261"/>
    </sheetView>
  </sheetViews>
  <sheetFormatPr defaultColWidth="9.140625" defaultRowHeight="12" x14ac:dyDescent="0.2"/>
  <cols>
    <col min="1" max="1" width="16.5703125" style="209" customWidth="1"/>
    <col min="2" max="3" width="14.85546875" style="209" customWidth="1"/>
    <col min="4" max="5" width="21" style="209" customWidth="1"/>
    <col min="6" max="6" width="11.85546875" style="209" customWidth="1"/>
    <col min="7" max="7" width="36.140625" style="211" customWidth="1"/>
    <col min="8" max="8" width="21.7109375" style="209" customWidth="1"/>
    <col min="9" max="9" width="21.85546875" style="209" customWidth="1"/>
    <col min="10" max="10" width="17" style="209" customWidth="1"/>
    <col min="11" max="13" width="23.5703125" style="209" customWidth="1"/>
    <col min="14" max="14" width="14.7109375" style="209" customWidth="1"/>
    <col min="15" max="16384" width="9.140625" style="209"/>
  </cols>
  <sheetData>
    <row r="1" spans="1:14" ht="15" x14ac:dyDescent="0.25">
      <c r="A1" s="208" t="s">
        <v>581</v>
      </c>
      <c r="C1" s="150" t="s">
        <v>1061</v>
      </c>
      <c r="D1" s="210"/>
      <c r="E1" s="210"/>
    </row>
    <row r="3" spans="1:14" s="208" customFormat="1" x14ac:dyDescent="0.2">
      <c r="A3" s="208" t="s">
        <v>582</v>
      </c>
      <c r="B3" s="208" t="s">
        <v>583</v>
      </c>
      <c r="C3" s="208" t="s">
        <v>468</v>
      </c>
      <c r="D3" s="208" t="s">
        <v>612</v>
      </c>
      <c r="E3" s="208" t="s">
        <v>474</v>
      </c>
      <c r="F3" s="208" t="s">
        <v>585</v>
      </c>
      <c r="G3" s="498" t="s">
        <v>586</v>
      </c>
      <c r="H3" s="208" t="s">
        <v>587</v>
      </c>
      <c r="I3" s="208" t="s">
        <v>588</v>
      </c>
      <c r="J3" s="208" t="s">
        <v>589</v>
      </c>
      <c r="K3" s="208" t="s">
        <v>590</v>
      </c>
      <c r="L3" s="208" t="s">
        <v>591</v>
      </c>
      <c r="M3" s="208" t="s">
        <v>582</v>
      </c>
      <c r="N3" s="208" t="s">
        <v>592</v>
      </c>
    </row>
    <row r="4" spans="1:14" s="212" customFormat="1" x14ac:dyDescent="0.2">
      <c r="A4" s="211"/>
      <c r="B4" s="211"/>
      <c r="C4" s="211"/>
      <c r="D4" s="211"/>
      <c r="E4" s="211"/>
      <c r="F4" s="211"/>
      <c r="G4" s="211"/>
      <c r="H4" s="209"/>
      <c r="I4" s="211"/>
      <c r="J4" s="209"/>
      <c r="K4" s="209"/>
      <c r="L4" s="209"/>
      <c r="M4" s="209"/>
      <c r="N4" s="209"/>
    </row>
    <row r="5" spans="1:14" s="212" customFormat="1" x14ac:dyDescent="0.2">
      <c r="A5" s="209"/>
      <c r="B5" s="209"/>
      <c r="C5" s="211"/>
      <c r="D5" s="211"/>
      <c r="E5" s="211"/>
      <c r="F5" s="211"/>
      <c r="G5" s="211"/>
      <c r="H5" s="209"/>
      <c r="I5" s="211"/>
      <c r="J5" s="209"/>
      <c r="K5" s="209"/>
      <c r="L5" s="209"/>
      <c r="M5" s="209"/>
      <c r="N5" s="209"/>
    </row>
    <row r="6" spans="1:14" s="212" customFormat="1" x14ac:dyDescent="0.2">
      <c r="A6" s="213"/>
      <c r="B6" s="211"/>
      <c r="C6" s="211"/>
      <c r="D6" s="211"/>
      <c r="E6" s="211"/>
      <c r="F6" s="211"/>
      <c r="G6" s="211"/>
      <c r="H6" s="209"/>
      <c r="I6" s="211"/>
      <c r="J6" s="209"/>
      <c r="K6" s="209"/>
      <c r="L6" s="209"/>
      <c r="M6" s="209"/>
      <c r="N6" s="209"/>
    </row>
    <row r="7" spans="1:14" s="212" customFormat="1" x14ac:dyDescent="0.2">
      <c r="A7" s="209"/>
      <c r="B7" s="209"/>
      <c r="C7" s="211"/>
      <c r="D7" s="211"/>
      <c r="E7" s="211"/>
      <c r="F7" s="211"/>
      <c r="G7" s="211"/>
      <c r="H7" s="209"/>
      <c r="I7" s="211"/>
      <c r="J7" s="209"/>
      <c r="K7" s="209"/>
      <c r="L7" s="209"/>
      <c r="M7" s="209"/>
      <c r="N7" s="209"/>
    </row>
    <row r="8" spans="1:14" s="212" customFormat="1" x14ac:dyDescent="0.2">
      <c r="A8" s="209"/>
      <c r="B8" s="209"/>
      <c r="C8" s="211"/>
      <c r="D8" s="211"/>
      <c r="E8" s="211"/>
      <c r="F8" s="211"/>
      <c r="G8" s="211"/>
      <c r="H8" s="209"/>
      <c r="I8" s="211"/>
      <c r="J8" s="209"/>
      <c r="K8" s="209"/>
      <c r="L8" s="209"/>
      <c r="M8" s="209"/>
      <c r="N8" s="209"/>
    </row>
    <row r="9" spans="1:14" s="212" customFormat="1" ht="24" customHeight="1" x14ac:dyDescent="0.2">
      <c r="A9" s="209"/>
      <c r="B9" s="209"/>
      <c r="C9" s="211"/>
      <c r="D9" s="211"/>
      <c r="E9" s="211"/>
      <c r="F9" s="211"/>
      <c r="G9" s="211"/>
      <c r="H9" s="209"/>
      <c r="I9" s="211"/>
      <c r="J9" s="209"/>
      <c r="K9" s="209"/>
      <c r="L9" s="209"/>
      <c r="M9" s="209"/>
      <c r="N9" s="209"/>
    </row>
    <row r="10" spans="1:14" s="212" customFormat="1" x14ac:dyDescent="0.2">
      <c r="A10" s="209"/>
      <c r="B10" s="209"/>
      <c r="C10" s="211"/>
      <c r="D10" s="211"/>
      <c r="E10" s="211"/>
      <c r="F10" s="211"/>
      <c r="G10" s="211"/>
      <c r="H10" s="209"/>
      <c r="I10" s="211"/>
      <c r="J10" s="209"/>
      <c r="K10" s="209"/>
      <c r="L10" s="209"/>
      <c r="M10" s="209"/>
      <c r="N10" s="209"/>
    </row>
    <row r="11" spans="1:14" s="212" customFormat="1" x14ac:dyDescent="0.2">
      <c r="A11" s="209"/>
      <c r="B11" s="209"/>
      <c r="C11" s="211"/>
      <c r="D11" s="211"/>
      <c r="E11" s="211"/>
      <c r="F11" s="211"/>
      <c r="G11" s="211"/>
      <c r="H11" s="209"/>
      <c r="I11" s="211"/>
      <c r="J11" s="209"/>
      <c r="K11" s="209"/>
      <c r="L11" s="209"/>
      <c r="M11" s="209"/>
      <c r="N11" s="209"/>
    </row>
    <row r="12" spans="1:14" s="212" customFormat="1" x14ac:dyDescent="0.2">
      <c r="A12" s="209"/>
      <c r="B12" s="209"/>
      <c r="C12" s="211"/>
      <c r="D12" s="211"/>
      <c r="E12" s="211"/>
      <c r="F12" s="211"/>
      <c r="G12" s="211"/>
      <c r="H12" s="209"/>
      <c r="I12" s="209"/>
      <c r="J12" s="209"/>
      <c r="K12" s="209"/>
      <c r="L12" s="209"/>
      <c r="M12" s="211"/>
      <c r="N12" s="209"/>
    </row>
    <row r="13" spans="1:14" s="212" customFormat="1" x14ac:dyDescent="0.2">
      <c r="A13" s="209"/>
      <c r="B13" s="209"/>
      <c r="C13" s="211"/>
      <c r="D13" s="211"/>
      <c r="E13" s="211"/>
      <c r="F13" s="211"/>
      <c r="G13" s="211"/>
      <c r="H13" s="209"/>
      <c r="I13" s="211"/>
      <c r="J13" s="209"/>
      <c r="K13" s="209"/>
      <c r="L13" s="209"/>
      <c r="M13" s="209"/>
      <c r="N13" s="209"/>
    </row>
    <row r="14" spans="1:14" s="212" customFormat="1" x14ac:dyDescent="0.2">
      <c r="A14" s="211"/>
      <c r="B14" s="209"/>
      <c r="C14" s="211"/>
      <c r="D14" s="211"/>
      <c r="E14" s="211"/>
      <c r="F14" s="211"/>
      <c r="G14" s="211"/>
      <c r="H14" s="209"/>
      <c r="I14" s="211"/>
      <c r="J14" s="209"/>
      <c r="K14" s="499"/>
      <c r="L14" s="500"/>
      <c r="M14" s="209"/>
      <c r="N14" s="209"/>
    </row>
    <row r="15" spans="1:14" s="212" customFormat="1" x14ac:dyDescent="0.2">
      <c r="A15" s="209"/>
      <c r="B15" s="209"/>
      <c r="C15" s="211"/>
      <c r="D15" s="211"/>
      <c r="E15" s="211"/>
      <c r="F15" s="211"/>
      <c r="G15" s="211"/>
      <c r="H15" s="209"/>
      <c r="I15" s="211"/>
      <c r="J15" s="209"/>
      <c r="K15" s="209"/>
      <c r="L15" s="209"/>
      <c r="M15" s="209"/>
      <c r="N15" s="209"/>
    </row>
    <row r="16" spans="1:14" s="212" customFormat="1" x14ac:dyDescent="0.2">
      <c r="A16" s="209"/>
      <c r="B16" s="209"/>
      <c r="C16" s="211"/>
      <c r="D16" s="211"/>
      <c r="E16" s="211"/>
      <c r="F16" s="211"/>
      <c r="G16" s="211"/>
      <c r="H16" s="209"/>
      <c r="I16" s="211"/>
      <c r="J16" s="209"/>
      <c r="K16" s="209"/>
      <c r="L16" s="209"/>
      <c r="M16" s="209"/>
      <c r="N16" s="209"/>
    </row>
    <row r="17" spans="1:14" s="212" customFormat="1" x14ac:dyDescent="0.2">
      <c r="A17" s="209"/>
      <c r="B17" s="209"/>
      <c r="C17" s="211"/>
      <c r="D17" s="211"/>
      <c r="E17" s="211"/>
      <c r="F17" s="211"/>
      <c r="G17" s="211"/>
      <c r="H17" s="209"/>
      <c r="I17" s="211"/>
      <c r="J17" s="209"/>
      <c r="K17" s="209"/>
      <c r="L17" s="209"/>
      <c r="M17" s="209"/>
      <c r="N17" s="209"/>
    </row>
    <row r="18" spans="1:14" s="212" customFormat="1" x14ac:dyDescent="0.2">
      <c r="A18" s="209"/>
      <c r="B18" s="209"/>
      <c r="C18" s="211"/>
      <c r="D18" s="211"/>
      <c r="E18" s="211"/>
      <c r="F18" s="211"/>
      <c r="G18" s="211"/>
      <c r="H18" s="209"/>
      <c r="I18" s="211"/>
      <c r="J18" s="209"/>
      <c r="K18" s="209"/>
      <c r="L18" s="209"/>
      <c r="M18" s="209"/>
      <c r="N18" s="209"/>
    </row>
    <row r="19" spans="1:14" s="212" customFormat="1" x14ac:dyDescent="0.2">
      <c r="A19" s="209"/>
      <c r="B19" s="209"/>
      <c r="C19" s="211"/>
      <c r="D19" s="211"/>
      <c r="E19" s="211"/>
      <c r="F19" s="211"/>
      <c r="G19" s="211"/>
      <c r="H19" s="209"/>
      <c r="I19" s="211"/>
      <c r="J19" s="209"/>
      <c r="K19" s="209"/>
      <c r="L19" s="209"/>
      <c r="M19" s="209"/>
      <c r="N19" s="209"/>
    </row>
    <row r="20" spans="1:14" s="212" customFormat="1" x14ac:dyDescent="0.2">
      <c r="A20" s="209"/>
      <c r="B20" s="209"/>
      <c r="C20" s="211"/>
      <c r="D20" s="211"/>
      <c r="E20" s="211"/>
      <c r="F20" s="211"/>
      <c r="G20" s="211"/>
      <c r="H20" s="209"/>
      <c r="I20" s="211"/>
      <c r="J20" s="209"/>
      <c r="K20" s="209"/>
      <c r="L20" s="209"/>
      <c r="M20" s="209"/>
      <c r="N20" s="209"/>
    </row>
    <row r="21" spans="1:14" s="212" customFormat="1" x14ac:dyDescent="0.2">
      <c r="A21" s="209"/>
      <c r="B21" s="209"/>
      <c r="C21" s="211"/>
      <c r="D21" s="211"/>
      <c r="E21" s="211"/>
      <c r="F21" s="211"/>
      <c r="G21" s="211"/>
      <c r="H21" s="209"/>
      <c r="I21" s="211"/>
      <c r="J21" s="209"/>
      <c r="K21" s="209"/>
      <c r="L21" s="209"/>
      <c r="M21" s="209"/>
      <c r="N21" s="209"/>
    </row>
    <row r="22" spans="1:14" s="212" customFormat="1" x14ac:dyDescent="0.2">
      <c r="A22" s="209"/>
      <c r="B22" s="209"/>
      <c r="C22" s="211"/>
      <c r="D22" s="211"/>
      <c r="E22" s="211"/>
      <c r="F22" s="211"/>
      <c r="G22" s="211"/>
      <c r="H22" s="209"/>
      <c r="I22" s="211"/>
      <c r="J22" s="209"/>
      <c r="K22" s="209"/>
      <c r="L22" s="209"/>
      <c r="M22" s="209"/>
      <c r="N22" s="209"/>
    </row>
    <row r="23" spans="1:14" s="212" customFormat="1" x14ac:dyDescent="0.2">
      <c r="A23" s="209"/>
      <c r="B23" s="209"/>
      <c r="C23" s="211"/>
      <c r="D23" s="211"/>
      <c r="E23" s="211"/>
      <c r="F23" s="211"/>
      <c r="G23" s="211"/>
      <c r="H23" s="209"/>
      <c r="I23" s="211"/>
      <c r="J23" s="209"/>
      <c r="K23" s="209"/>
      <c r="L23" s="209"/>
      <c r="M23" s="209"/>
      <c r="N23" s="209"/>
    </row>
    <row r="24" spans="1:14" s="212" customFormat="1" x14ac:dyDescent="0.2">
      <c r="A24" s="209"/>
      <c r="B24" s="209"/>
      <c r="C24" s="211"/>
      <c r="D24" s="209"/>
      <c r="E24" s="211"/>
      <c r="F24" s="211"/>
      <c r="G24" s="211"/>
      <c r="H24" s="211"/>
      <c r="I24" s="211"/>
      <c r="J24" s="209"/>
      <c r="K24" s="209"/>
      <c r="L24" s="209"/>
      <c r="M24" s="209"/>
      <c r="N24" s="209"/>
    </row>
    <row r="25" spans="1:14" s="212" customFormat="1" x14ac:dyDescent="0.2">
      <c r="A25" s="211"/>
      <c r="B25" s="209"/>
      <c r="C25" s="211"/>
      <c r="D25" s="209"/>
      <c r="E25" s="211"/>
      <c r="F25" s="211"/>
      <c r="G25" s="211"/>
      <c r="H25" s="211"/>
      <c r="I25" s="211"/>
      <c r="J25" s="209"/>
      <c r="K25" s="209"/>
      <c r="L25" s="209"/>
      <c r="M25" s="211"/>
      <c r="N25" s="209"/>
    </row>
    <row r="26" spans="1:14" s="214" customFormat="1" x14ac:dyDescent="0.2">
      <c r="A26" s="209"/>
      <c r="B26" s="209"/>
      <c r="C26" s="211"/>
      <c r="D26" s="209"/>
      <c r="E26" s="211"/>
      <c r="F26" s="211"/>
      <c r="G26" s="211"/>
      <c r="H26" s="211"/>
      <c r="I26" s="211"/>
      <c r="J26" s="209"/>
      <c r="K26" s="211"/>
      <c r="L26" s="211"/>
      <c r="M26" s="211"/>
      <c r="N26" s="209"/>
    </row>
    <row r="27" spans="1:14" s="212" customFormat="1" x14ac:dyDescent="0.2">
      <c r="A27" s="209"/>
      <c r="B27" s="209"/>
      <c r="C27" s="211"/>
      <c r="D27" s="209"/>
      <c r="E27" s="211"/>
      <c r="F27" s="211"/>
      <c r="G27" s="211"/>
      <c r="H27" s="211"/>
      <c r="I27" s="211"/>
      <c r="J27" s="501"/>
      <c r="K27" s="209"/>
      <c r="L27" s="209"/>
      <c r="M27" s="211"/>
      <c r="N27" s="209"/>
    </row>
    <row r="28" spans="1:14" s="214" customFormat="1" ht="23.25" customHeight="1" x14ac:dyDescent="0.2">
      <c r="A28" s="209"/>
      <c r="B28" s="209"/>
      <c r="C28" s="211"/>
      <c r="D28" s="209"/>
      <c r="E28" s="211"/>
      <c r="F28" s="211"/>
      <c r="G28" s="211"/>
      <c r="H28" s="211"/>
      <c r="I28" s="211"/>
      <c r="J28" s="209"/>
      <c r="K28" s="209"/>
      <c r="L28" s="209"/>
      <c r="M28" s="211"/>
      <c r="N28" s="209"/>
    </row>
    <row r="29" spans="1:14" s="212" customFormat="1" x14ac:dyDescent="0.2">
      <c r="A29" s="209"/>
      <c r="B29" s="209"/>
      <c r="C29" s="211"/>
      <c r="D29" s="209"/>
      <c r="E29" s="211"/>
      <c r="F29" s="211"/>
      <c r="G29" s="211"/>
      <c r="H29" s="211"/>
      <c r="I29" s="211"/>
      <c r="J29" s="209"/>
      <c r="K29" s="499"/>
      <c r="L29" s="499"/>
      <c r="M29" s="211"/>
      <c r="N29" s="209"/>
    </row>
    <row r="30" spans="1:14" s="212" customFormat="1" x14ac:dyDescent="0.2">
      <c r="A30" s="209"/>
      <c r="B30" s="209"/>
      <c r="C30" s="211"/>
      <c r="D30" s="209"/>
      <c r="E30" s="211"/>
      <c r="F30" s="211"/>
      <c r="G30" s="211"/>
      <c r="H30" s="211"/>
      <c r="I30" s="211"/>
      <c r="J30" s="209"/>
      <c r="K30" s="209"/>
      <c r="L30" s="209"/>
      <c r="M30" s="209"/>
      <c r="N30" s="209"/>
    </row>
    <row r="31" spans="1:14" s="215" customFormat="1" x14ac:dyDescent="0.2">
      <c r="A31" s="209"/>
      <c r="B31" s="209"/>
      <c r="C31" s="211"/>
      <c r="D31" s="209"/>
      <c r="E31" s="211"/>
      <c r="F31" s="211"/>
      <c r="G31" s="211"/>
      <c r="H31" s="211"/>
      <c r="I31" s="211"/>
      <c r="J31" s="501"/>
      <c r="K31" s="209"/>
      <c r="L31" s="209"/>
      <c r="M31" s="211"/>
      <c r="N31" s="209"/>
    </row>
    <row r="32" spans="1:14" x14ac:dyDescent="0.2">
      <c r="C32" s="211"/>
      <c r="E32" s="211"/>
      <c r="F32" s="211"/>
      <c r="H32" s="211"/>
      <c r="I32" s="211"/>
      <c r="K32" s="499"/>
      <c r="L32" s="211"/>
      <c r="M32" s="211"/>
    </row>
    <row r="33" spans="1:14" x14ac:dyDescent="0.2">
      <c r="C33" s="211"/>
      <c r="E33" s="211"/>
      <c r="F33" s="211"/>
      <c r="H33" s="211"/>
      <c r="I33" s="211"/>
      <c r="K33" s="211"/>
      <c r="L33" s="211"/>
    </row>
    <row r="34" spans="1:14" x14ac:dyDescent="0.2">
      <c r="C34" s="211"/>
      <c r="E34" s="211"/>
      <c r="F34" s="211"/>
      <c r="H34" s="211"/>
      <c r="I34" s="211"/>
      <c r="K34" s="211"/>
      <c r="L34" s="211"/>
    </row>
    <row r="35" spans="1:14" x14ac:dyDescent="0.2">
      <c r="C35" s="211"/>
      <c r="E35" s="211"/>
      <c r="F35" s="211"/>
      <c r="H35" s="211"/>
      <c r="I35" s="211"/>
      <c r="K35" s="211"/>
      <c r="L35" s="211"/>
    </row>
    <row r="36" spans="1:14" x14ac:dyDescent="0.2">
      <c r="C36" s="211"/>
      <c r="E36" s="211"/>
      <c r="F36" s="211"/>
      <c r="H36" s="211"/>
      <c r="I36" s="211"/>
      <c r="K36" s="211"/>
      <c r="L36" s="211"/>
      <c r="M36" s="211"/>
    </row>
    <row r="37" spans="1:14" x14ac:dyDescent="0.2">
      <c r="C37" s="211"/>
      <c r="E37" s="211"/>
      <c r="F37" s="211"/>
      <c r="H37" s="211"/>
      <c r="I37" s="211"/>
      <c r="K37" s="211"/>
      <c r="L37" s="211"/>
      <c r="M37" s="211"/>
    </row>
    <row r="38" spans="1:14" x14ac:dyDescent="0.2">
      <c r="C38" s="211"/>
      <c r="E38" s="211"/>
      <c r="F38" s="211"/>
      <c r="H38" s="211"/>
      <c r="I38" s="211"/>
      <c r="K38" s="211"/>
      <c r="L38" s="499"/>
      <c r="M38" s="211"/>
    </row>
    <row r="39" spans="1:14" x14ac:dyDescent="0.2">
      <c r="C39" s="211"/>
      <c r="E39" s="211"/>
      <c r="F39" s="211"/>
      <c r="H39" s="211"/>
      <c r="I39" s="211"/>
      <c r="K39" s="211"/>
      <c r="L39" s="211"/>
      <c r="M39" s="211"/>
    </row>
    <row r="40" spans="1:14" x14ac:dyDescent="0.2">
      <c r="C40" s="211"/>
      <c r="E40" s="211"/>
      <c r="F40" s="211"/>
      <c r="I40" s="211"/>
    </row>
    <row r="41" spans="1:14" s="215" customFormat="1" x14ac:dyDescent="0.2">
      <c r="A41" s="209"/>
      <c r="B41" s="209"/>
      <c r="C41" s="211"/>
      <c r="D41" s="209"/>
      <c r="E41" s="211"/>
      <c r="F41" s="211"/>
      <c r="G41" s="211"/>
      <c r="H41" s="211"/>
      <c r="I41" s="211"/>
      <c r="J41" s="209"/>
      <c r="K41" s="209"/>
      <c r="L41" s="209"/>
      <c r="M41" s="209"/>
      <c r="N41" s="209"/>
    </row>
    <row r="42" spans="1:14" x14ac:dyDescent="0.2">
      <c r="C42" s="211"/>
      <c r="E42" s="211"/>
      <c r="F42" s="211"/>
      <c r="I42" s="211"/>
      <c r="K42" s="499"/>
      <c r="L42" s="211"/>
    </row>
    <row r="43" spans="1:14" x14ac:dyDescent="0.2">
      <c r="C43" s="211"/>
      <c r="E43" s="211"/>
      <c r="F43" s="211"/>
      <c r="I43" s="211"/>
      <c r="K43" s="499"/>
      <c r="L43" s="211"/>
    </row>
    <row r="44" spans="1:14" s="215" customFormat="1" x14ac:dyDescent="0.2">
      <c r="A44" s="209"/>
      <c r="B44" s="209"/>
      <c r="C44" s="211"/>
      <c r="D44" s="209"/>
      <c r="E44" s="211"/>
      <c r="F44" s="211"/>
      <c r="G44" s="211"/>
      <c r="H44" s="209"/>
      <c r="I44" s="211"/>
      <c r="J44" s="209"/>
      <c r="K44" s="209"/>
      <c r="L44" s="500"/>
      <c r="M44" s="209"/>
      <c r="N44" s="209"/>
    </row>
    <row r="45" spans="1:14" s="215" customFormat="1" x14ac:dyDescent="0.2">
      <c r="A45" s="209"/>
      <c r="B45" s="209"/>
      <c r="C45" s="211"/>
      <c r="D45" s="209"/>
      <c r="E45" s="211"/>
      <c r="F45" s="211"/>
      <c r="G45" s="211"/>
      <c r="H45" s="209"/>
      <c r="I45" s="211"/>
      <c r="J45" s="209"/>
      <c r="K45" s="209"/>
      <c r="L45" s="500"/>
      <c r="M45" s="209"/>
      <c r="N45" s="209"/>
    </row>
    <row r="46" spans="1:14" s="215" customFormat="1" x14ac:dyDescent="0.2">
      <c r="A46" s="209"/>
      <c r="B46" s="209"/>
      <c r="C46" s="211"/>
      <c r="D46" s="209"/>
      <c r="E46" s="211"/>
      <c r="F46" s="211"/>
      <c r="G46" s="211"/>
      <c r="H46" s="209"/>
      <c r="I46" s="211"/>
      <c r="J46" s="209"/>
      <c r="K46" s="209"/>
      <c r="L46" s="209"/>
      <c r="M46" s="209"/>
      <c r="N46" s="209"/>
    </row>
    <row r="47" spans="1:14" s="215" customFormat="1" x14ac:dyDescent="0.2">
      <c r="A47" s="209"/>
      <c r="B47" s="209"/>
      <c r="C47" s="211"/>
      <c r="D47" s="209"/>
      <c r="E47" s="211"/>
      <c r="F47" s="211"/>
      <c r="G47" s="211"/>
      <c r="H47" s="209"/>
      <c r="I47" s="211"/>
      <c r="J47" s="209"/>
      <c r="K47" s="209"/>
      <c r="L47" s="209"/>
      <c r="M47" s="209"/>
      <c r="N47" s="209"/>
    </row>
    <row r="48" spans="1:14" s="215" customFormat="1" x14ac:dyDescent="0.2">
      <c r="A48" s="209"/>
      <c r="B48" s="209"/>
      <c r="C48" s="211"/>
      <c r="D48" s="209"/>
      <c r="E48" s="211"/>
      <c r="F48" s="211"/>
      <c r="G48" s="211"/>
      <c r="H48" s="209"/>
      <c r="I48" s="211"/>
      <c r="J48" s="209"/>
      <c r="K48" s="209"/>
      <c r="L48" s="499"/>
      <c r="M48" s="209"/>
      <c r="N48" s="209"/>
    </row>
    <row r="49" spans="1:14" s="215" customFormat="1" x14ac:dyDescent="0.2">
      <c r="A49" s="209"/>
      <c r="B49" s="209"/>
      <c r="C49" s="211"/>
      <c r="D49" s="209"/>
      <c r="E49" s="211"/>
      <c r="F49" s="211"/>
      <c r="G49" s="211"/>
      <c r="H49" s="209"/>
      <c r="I49" s="211"/>
      <c r="J49" s="209"/>
      <c r="K49" s="209"/>
      <c r="L49" s="499"/>
      <c r="M49" s="209"/>
      <c r="N49" s="209"/>
    </row>
    <row r="50" spans="1:14" s="215" customFormat="1" x14ac:dyDescent="0.2">
      <c r="A50" s="209"/>
      <c r="B50" s="209"/>
      <c r="C50" s="211"/>
      <c r="D50" s="209"/>
      <c r="E50" s="211"/>
      <c r="F50" s="211"/>
      <c r="G50" s="211"/>
      <c r="H50" s="209"/>
      <c r="I50" s="211"/>
      <c r="J50" s="209"/>
      <c r="K50" s="209"/>
      <c r="L50" s="209"/>
      <c r="M50" s="209"/>
      <c r="N50" s="209"/>
    </row>
    <row r="51" spans="1:14" s="215" customFormat="1" x14ac:dyDescent="0.2">
      <c r="A51" s="209"/>
      <c r="B51" s="209"/>
      <c r="C51" s="211"/>
      <c r="D51" s="209"/>
      <c r="E51" s="211"/>
      <c r="F51" s="211"/>
      <c r="G51" s="211"/>
      <c r="H51" s="209"/>
      <c r="I51" s="211"/>
      <c r="J51" s="209"/>
      <c r="K51" s="209"/>
      <c r="L51" s="209"/>
      <c r="M51" s="209"/>
      <c r="N51" s="209"/>
    </row>
    <row r="52" spans="1:14" s="215" customFormat="1" x14ac:dyDescent="0.2">
      <c r="A52" s="209"/>
      <c r="B52" s="209"/>
      <c r="C52" s="211"/>
      <c r="D52" s="209"/>
      <c r="E52" s="211"/>
      <c r="F52" s="211"/>
      <c r="G52" s="211"/>
      <c r="H52" s="209"/>
      <c r="I52" s="211"/>
      <c r="J52" s="209"/>
      <c r="K52" s="209"/>
      <c r="L52" s="209"/>
      <c r="M52" s="209"/>
      <c r="N52" s="209"/>
    </row>
    <row r="53" spans="1:14" s="215" customFormat="1" x14ac:dyDescent="0.2">
      <c r="A53" s="209"/>
      <c r="B53" s="209"/>
      <c r="C53" s="211"/>
      <c r="D53" s="209"/>
      <c r="E53" s="211"/>
      <c r="F53" s="211"/>
      <c r="G53" s="211"/>
      <c r="H53" s="209"/>
      <c r="I53" s="211"/>
      <c r="J53" s="209"/>
      <c r="K53" s="209"/>
      <c r="L53" s="209"/>
      <c r="M53" s="209"/>
      <c r="N53" s="209"/>
    </row>
    <row r="54" spans="1:14" s="215" customFormat="1" x14ac:dyDescent="0.2">
      <c r="A54" s="209"/>
      <c r="B54" s="209"/>
      <c r="C54" s="211"/>
      <c r="D54" s="209"/>
      <c r="E54" s="211"/>
      <c r="F54" s="211"/>
      <c r="G54" s="211"/>
      <c r="H54" s="209"/>
      <c r="I54" s="211"/>
      <c r="J54" s="209"/>
      <c r="K54" s="209"/>
      <c r="L54" s="209"/>
      <c r="M54" s="209"/>
      <c r="N54" s="209"/>
    </row>
    <row r="55" spans="1:14" x14ac:dyDescent="0.2">
      <c r="C55" s="211"/>
      <c r="E55" s="211"/>
      <c r="F55" s="211"/>
      <c r="H55" s="211"/>
      <c r="I55" s="211"/>
      <c r="M55" s="211"/>
    </row>
    <row r="56" spans="1:14" x14ac:dyDescent="0.2">
      <c r="C56" s="211"/>
      <c r="E56" s="211"/>
      <c r="F56" s="211"/>
      <c r="H56" s="211"/>
      <c r="I56" s="211"/>
      <c r="M56" s="211"/>
    </row>
    <row r="57" spans="1:14" x14ac:dyDescent="0.2">
      <c r="C57" s="211"/>
      <c r="E57" s="211"/>
      <c r="F57" s="211"/>
      <c r="H57" s="211"/>
      <c r="I57" s="211"/>
      <c r="K57" s="211"/>
      <c r="L57" s="211"/>
      <c r="M57" s="211"/>
    </row>
    <row r="58" spans="1:14" x14ac:dyDescent="0.2">
      <c r="C58" s="211"/>
      <c r="E58" s="211"/>
      <c r="F58" s="211"/>
      <c r="H58" s="211"/>
      <c r="I58" s="211"/>
      <c r="K58" s="211"/>
      <c r="L58" s="211"/>
      <c r="M58" s="211"/>
    </row>
    <row r="59" spans="1:14" x14ac:dyDescent="0.2">
      <c r="C59" s="211"/>
      <c r="E59" s="211"/>
      <c r="F59" s="211"/>
      <c r="H59" s="211"/>
      <c r="I59" s="211"/>
      <c r="K59" s="211"/>
      <c r="L59" s="211"/>
      <c r="M59" s="211"/>
    </row>
    <row r="60" spans="1:14" x14ac:dyDescent="0.2">
      <c r="C60" s="211"/>
      <c r="E60" s="211"/>
      <c r="F60" s="211"/>
      <c r="H60" s="211"/>
      <c r="I60" s="211"/>
      <c r="K60" s="211"/>
      <c r="L60" s="211"/>
      <c r="M60" s="211"/>
    </row>
    <row r="61" spans="1:14" x14ac:dyDescent="0.2">
      <c r="C61" s="211"/>
      <c r="E61" s="211"/>
      <c r="F61" s="211"/>
      <c r="H61" s="211"/>
      <c r="I61" s="211"/>
      <c r="K61" s="211"/>
      <c r="L61" s="211"/>
      <c r="M61" s="211"/>
    </row>
    <row r="62" spans="1:14" x14ac:dyDescent="0.2">
      <c r="C62" s="211"/>
      <c r="E62" s="211"/>
      <c r="F62" s="211"/>
      <c r="H62" s="211"/>
      <c r="I62" s="211"/>
      <c r="K62" s="211"/>
      <c r="L62" s="211"/>
      <c r="M62" s="211"/>
    </row>
    <row r="63" spans="1:14" x14ac:dyDescent="0.2">
      <c r="C63" s="211"/>
      <c r="E63" s="211"/>
      <c r="F63" s="211"/>
      <c r="H63" s="211"/>
      <c r="I63" s="211"/>
      <c r="K63" s="211"/>
      <c r="L63" s="211"/>
      <c r="M63" s="211"/>
    </row>
    <row r="64" spans="1:14" x14ac:dyDescent="0.2">
      <c r="C64" s="211"/>
      <c r="E64" s="211"/>
      <c r="H64" s="211"/>
      <c r="I64" s="211"/>
      <c r="M64" s="211"/>
    </row>
    <row r="65" spans="1:13" x14ac:dyDescent="0.2">
      <c r="C65" s="211"/>
      <c r="E65" s="211"/>
      <c r="H65" s="211"/>
      <c r="I65" s="211"/>
      <c r="M65" s="211"/>
    </row>
    <row r="66" spans="1:13" x14ac:dyDescent="0.2">
      <c r="C66" s="211"/>
      <c r="E66" s="211"/>
      <c r="H66" s="211"/>
      <c r="I66" s="211"/>
      <c r="M66" s="211"/>
    </row>
    <row r="67" spans="1:13" x14ac:dyDescent="0.2">
      <c r="C67" s="211"/>
      <c r="E67" s="211"/>
      <c r="F67" s="211"/>
      <c r="H67" s="211"/>
      <c r="I67" s="211"/>
      <c r="K67" s="211"/>
      <c r="L67" s="211"/>
    </row>
    <row r="68" spans="1:13" x14ac:dyDescent="0.2">
      <c r="C68" s="211"/>
      <c r="E68" s="211"/>
      <c r="F68" s="211"/>
      <c r="H68" s="211"/>
      <c r="I68" s="211"/>
      <c r="K68" s="211"/>
      <c r="L68" s="211"/>
    </row>
    <row r="69" spans="1:13" x14ac:dyDescent="0.2">
      <c r="C69" s="211"/>
      <c r="E69" s="211"/>
      <c r="F69" s="211"/>
      <c r="H69" s="211"/>
      <c r="I69" s="211"/>
      <c r="K69" s="211"/>
      <c r="L69" s="211"/>
    </row>
    <row r="70" spans="1:13" x14ac:dyDescent="0.2">
      <c r="C70" s="211"/>
      <c r="E70" s="211"/>
      <c r="F70" s="211"/>
      <c r="H70" s="211"/>
      <c r="I70" s="211"/>
      <c r="K70" s="211"/>
      <c r="L70" s="211"/>
    </row>
    <row r="71" spans="1:13" x14ac:dyDescent="0.2">
      <c r="C71" s="211"/>
      <c r="E71" s="211"/>
      <c r="F71" s="211"/>
      <c r="H71" s="211"/>
      <c r="I71" s="211"/>
    </row>
    <row r="72" spans="1:13" x14ac:dyDescent="0.2">
      <c r="C72" s="211"/>
      <c r="E72" s="211"/>
      <c r="F72" s="211"/>
      <c r="H72" s="211"/>
      <c r="I72" s="211"/>
    </row>
    <row r="73" spans="1:13" x14ac:dyDescent="0.2">
      <c r="C73" s="211"/>
      <c r="E73" s="211"/>
      <c r="F73" s="211"/>
      <c r="H73" s="211"/>
      <c r="I73" s="211"/>
      <c r="K73" s="499"/>
    </row>
    <row r="74" spans="1:13" x14ac:dyDescent="0.2">
      <c r="C74" s="211"/>
      <c r="E74" s="211"/>
      <c r="F74" s="211"/>
      <c r="H74" s="211"/>
      <c r="I74" s="211"/>
      <c r="K74" s="499"/>
    </row>
    <row r="75" spans="1:13" x14ac:dyDescent="0.2">
      <c r="A75" s="216"/>
      <c r="B75" s="216"/>
      <c r="C75" s="211"/>
      <c r="D75" s="216"/>
      <c r="E75" s="211"/>
      <c r="F75" s="217"/>
      <c r="H75" s="211"/>
      <c r="I75" s="211"/>
      <c r="K75" s="499"/>
    </row>
    <row r="76" spans="1:13" x14ac:dyDescent="0.2">
      <c r="C76" s="211"/>
      <c r="E76" s="211"/>
      <c r="F76" s="211"/>
      <c r="H76" s="211"/>
      <c r="I76" s="211"/>
      <c r="L76" s="499"/>
    </row>
    <row r="77" spans="1:13" x14ac:dyDescent="0.2">
      <c r="C77" s="211"/>
      <c r="E77" s="211"/>
      <c r="F77" s="211"/>
      <c r="H77" s="211"/>
      <c r="I77" s="211"/>
      <c r="L77" s="499"/>
    </row>
    <row r="78" spans="1:13" x14ac:dyDescent="0.2">
      <c r="C78" s="211"/>
      <c r="E78" s="211"/>
      <c r="F78" s="211"/>
      <c r="H78" s="211"/>
      <c r="I78" s="211"/>
      <c r="L78" s="499"/>
    </row>
    <row r="79" spans="1:13" x14ac:dyDescent="0.2">
      <c r="C79" s="211"/>
      <c r="E79" s="211"/>
      <c r="F79" s="211"/>
      <c r="H79" s="211"/>
      <c r="I79" s="211"/>
      <c r="L79" s="502"/>
    </row>
    <row r="80" spans="1:13" x14ac:dyDescent="0.2">
      <c r="C80" s="211"/>
      <c r="E80" s="211"/>
      <c r="F80" s="211"/>
      <c r="H80" s="211"/>
      <c r="I80" s="211"/>
      <c r="K80" s="503"/>
      <c r="L80" s="499"/>
    </row>
    <row r="81" spans="1:12" x14ac:dyDescent="0.2">
      <c r="C81" s="211"/>
      <c r="E81" s="211"/>
      <c r="F81" s="211"/>
      <c r="H81" s="211"/>
      <c r="I81" s="211"/>
      <c r="L81" s="499"/>
    </row>
    <row r="82" spans="1:12" x14ac:dyDescent="0.2">
      <c r="C82" s="211"/>
      <c r="E82" s="211"/>
      <c r="F82" s="211"/>
      <c r="H82" s="211"/>
      <c r="I82" s="211"/>
      <c r="L82" s="499"/>
    </row>
    <row r="83" spans="1:12" x14ac:dyDescent="0.2">
      <c r="C83" s="211"/>
      <c r="E83" s="211"/>
      <c r="F83" s="211"/>
      <c r="H83" s="211"/>
      <c r="I83" s="211"/>
      <c r="L83" s="499"/>
    </row>
    <row r="84" spans="1:12" x14ac:dyDescent="0.2">
      <c r="C84" s="211"/>
      <c r="E84" s="211"/>
      <c r="F84" s="211"/>
      <c r="H84" s="211"/>
      <c r="I84" s="211"/>
      <c r="L84" s="499"/>
    </row>
    <row r="85" spans="1:12" x14ac:dyDescent="0.2">
      <c r="C85" s="211"/>
      <c r="E85" s="211"/>
      <c r="F85" s="211"/>
      <c r="H85" s="211"/>
      <c r="I85" s="211"/>
    </row>
    <row r="86" spans="1:12" x14ac:dyDescent="0.2">
      <c r="C86" s="211"/>
      <c r="E86" s="211"/>
      <c r="F86" s="211"/>
      <c r="H86" s="211"/>
      <c r="I86" s="211"/>
    </row>
    <row r="87" spans="1:12" x14ac:dyDescent="0.2">
      <c r="C87" s="211"/>
      <c r="E87" s="211"/>
      <c r="F87" s="211"/>
      <c r="H87" s="211"/>
      <c r="I87" s="211"/>
      <c r="K87" s="499"/>
    </row>
    <row r="88" spans="1:12" x14ac:dyDescent="0.2">
      <c r="C88" s="211"/>
      <c r="E88" s="211"/>
      <c r="F88" s="211"/>
      <c r="H88" s="211"/>
      <c r="I88" s="211"/>
    </row>
    <row r="89" spans="1:12" x14ac:dyDescent="0.2">
      <c r="C89" s="211"/>
      <c r="E89" s="211"/>
      <c r="F89" s="211"/>
      <c r="H89" s="211"/>
      <c r="I89" s="211"/>
    </row>
    <row r="90" spans="1:12" x14ac:dyDescent="0.2">
      <c r="A90" s="216"/>
      <c r="B90" s="216"/>
      <c r="C90" s="211"/>
      <c r="D90" s="216"/>
      <c r="E90" s="211"/>
      <c r="F90" s="217"/>
      <c r="H90" s="211"/>
      <c r="I90" s="211"/>
    </row>
    <row r="91" spans="1:12" x14ac:dyDescent="0.2">
      <c r="A91" s="218"/>
      <c r="C91" s="211"/>
      <c r="E91" s="211"/>
      <c r="F91" s="211"/>
      <c r="H91" s="211"/>
      <c r="I91" s="211"/>
      <c r="L91" s="504"/>
    </row>
    <row r="92" spans="1:12" x14ac:dyDescent="0.2">
      <c r="A92" s="218"/>
      <c r="C92" s="211"/>
      <c r="E92" s="211"/>
      <c r="F92" s="211"/>
      <c r="H92" s="211"/>
      <c r="I92" s="211"/>
      <c r="K92" s="504"/>
    </row>
    <row r="93" spans="1:12" x14ac:dyDescent="0.2">
      <c r="C93" s="211"/>
      <c r="E93" s="211"/>
      <c r="F93" s="211"/>
      <c r="H93" s="211"/>
      <c r="I93" s="211"/>
    </row>
    <row r="94" spans="1:12" x14ac:dyDescent="0.2">
      <c r="C94" s="211"/>
      <c r="E94" s="211"/>
      <c r="F94" s="211"/>
      <c r="H94" s="211"/>
      <c r="I94" s="211"/>
    </row>
    <row r="95" spans="1:12" x14ac:dyDescent="0.2">
      <c r="C95" s="211"/>
      <c r="E95" s="211"/>
      <c r="F95" s="211"/>
      <c r="H95" s="211"/>
      <c r="I95" s="211"/>
    </row>
    <row r="96" spans="1:12" x14ac:dyDescent="0.2">
      <c r="C96" s="211"/>
      <c r="E96" s="211"/>
      <c r="F96" s="211"/>
      <c r="H96" s="211"/>
      <c r="I96" s="211"/>
    </row>
    <row r="97" spans="1:12" x14ac:dyDescent="0.2">
      <c r="A97" s="219"/>
      <c r="C97" s="211"/>
      <c r="E97" s="211"/>
      <c r="F97" s="211"/>
      <c r="H97" s="211"/>
      <c r="I97" s="211"/>
      <c r="K97" s="211"/>
      <c r="L97" s="211"/>
    </row>
    <row r="98" spans="1:12" x14ac:dyDescent="0.2">
      <c r="C98" s="211"/>
      <c r="E98" s="211"/>
      <c r="F98" s="211"/>
      <c r="H98" s="211"/>
      <c r="I98" s="211"/>
    </row>
    <row r="99" spans="1:12" x14ac:dyDescent="0.2">
      <c r="C99" s="211"/>
      <c r="E99" s="211"/>
      <c r="F99" s="211"/>
      <c r="H99" s="211"/>
      <c r="I99" s="211"/>
    </row>
    <row r="100" spans="1:12" x14ac:dyDescent="0.2">
      <c r="C100" s="211"/>
      <c r="E100" s="211"/>
      <c r="F100" s="211"/>
      <c r="H100" s="211"/>
      <c r="I100" s="211"/>
    </row>
    <row r="101" spans="1:12" x14ac:dyDescent="0.2">
      <c r="C101" s="211"/>
      <c r="E101" s="211"/>
      <c r="F101" s="211"/>
      <c r="H101" s="211"/>
      <c r="I101" s="211"/>
    </row>
    <row r="102" spans="1:12" x14ac:dyDescent="0.2">
      <c r="C102" s="211"/>
      <c r="E102" s="211"/>
      <c r="F102" s="211"/>
      <c r="H102" s="211"/>
      <c r="I102" s="211"/>
    </row>
    <row r="103" spans="1:12" x14ac:dyDescent="0.2">
      <c r="C103" s="211"/>
      <c r="E103" s="211"/>
      <c r="F103" s="211"/>
      <c r="H103" s="211"/>
      <c r="I103" s="211"/>
    </row>
    <row r="104" spans="1:12" x14ac:dyDescent="0.2">
      <c r="C104" s="211"/>
      <c r="E104" s="211"/>
      <c r="F104" s="211"/>
      <c r="H104" s="211"/>
      <c r="I104" s="211"/>
    </row>
    <row r="105" spans="1:12" x14ac:dyDescent="0.2">
      <c r="C105" s="211"/>
      <c r="E105" s="211"/>
      <c r="F105" s="211"/>
      <c r="H105" s="211"/>
      <c r="I105" s="211"/>
    </row>
    <row r="106" spans="1:12" x14ac:dyDescent="0.2">
      <c r="C106" s="211"/>
      <c r="E106" s="211"/>
      <c r="F106" s="211"/>
      <c r="H106" s="211"/>
      <c r="I106" s="211"/>
    </row>
    <row r="107" spans="1:12" x14ac:dyDescent="0.2">
      <c r="C107" s="211"/>
      <c r="E107" s="211"/>
      <c r="F107" s="211"/>
      <c r="H107" s="211"/>
      <c r="I107" s="211"/>
    </row>
    <row r="108" spans="1:12" x14ac:dyDescent="0.2">
      <c r="C108" s="211"/>
      <c r="E108" s="211"/>
      <c r="F108" s="211"/>
      <c r="H108" s="211"/>
      <c r="I108" s="211"/>
    </row>
    <row r="109" spans="1:12" x14ac:dyDescent="0.2">
      <c r="C109" s="211"/>
      <c r="E109" s="211"/>
      <c r="F109" s="211"/>
      <c r="H109" s="211"/>
      <c r="I109" s="211"/>
    </row>
    <row r="110" spans="1:12" x14ac:dyDescent="0.2">
      <c r="C110" s="211"/>
      <c r="E110" s="211"/>
      <c r="F110" s="211"/>
      <c r="H110" s="211"/>
      <c r="I110" s="211"/>
    </row>
    <row r="111" spans="1:12" x14ac:dyDescent="0.2">
      <c r="C111" s="211"/>
      <c r="E111" s="211"/>
      <c r="F111" s="211"/>
      <c r="H111" s="211"/>
      <c r="I111" s="211"/>
    </row>
    <row r="112" spans="1:12" x14ac:dyDescent="0.2">
      <c r="C112" s="211"/>
      <c r="E112" s="211"/>
      <c r="F112" s="211"/>
      <c r="H112" s="211"/>
      <c r="I112" s="211"/>
    </row>
    <row r="113" spans="1:14" x14ac:dyDescent="0.2">
      <c r="C113" s="211"/>
      <c r="E113" s="211"/>
      <c r="H113" s="211"/>
      <c r="I113" s="211"/>
    </row>
    <row r="114" spans="1:14" x14ac:dyDescent="0.2">
      <c r="C114" s="211"/>
      <c r="E114" s="211"/>
      <c r="H114" s="211"/>
      <c r="I114" s="211"/>
      <c r="K114" s="500"/>
    </row>
    <row r="115" spans="1:14" x14ac:dyDescent="0.2">
      <c r="C115" s="211"/>
      <c r="E115" s="211"/>
      <c r="H115" s="211"/>
      <c r="I115" s="211"/>
    </row>
    <row r="116" spans="1:14" ht="14.25" customHeight="1" x14ac:dyDescent="0.2">
      <c r="C116" s="211"/>
      <c r="E116" s="211"/>
      <c r="H116" s="211"/>
      <c r="I116" s="211"/>
    </row>
    <row r="117" spans="1:14" x14ac:dyDescent="0.2">
      <c r="C117" s="211"/>
      <c r="E117" s="211"/>
      <c r="H117" s="211"/>
      <c r="I117" s="211"/>
    </row>
    <row r="118" spans="1:14" x14ac:dyDescent="0.2">
      <c r="C118" s="211"/>
      <c r="E118" s="211"/>
      <c r="H118" s="211"/>
      <c r="I118" s="211"/>
    </row>
    <row r="119" spans="1:14" x14ac:dyDescent="0.2">
      <c r="C119" s="211"/>
      <c r="E119" s="211"/>
      <c r="H119" s="211"/>
      <c r="I119" s="211"/>
    </row>
    <row r="120" spans="1:14" x14ac:dyDescent="0.2">
      <c r="C120" s="211"/>
      <c r="E120" s="211"/>
      <c r="H120" s="211"/>
      <c r="I120" s="211"/>
    </row>
    <row r="121" spans="1:14" x14ac:dyDescent="0.2">
      <c r="C121" s="211"/>
      <c r="E121" s="211"/>
      <c r="F121" s="211"/>
      <c r="H121" s="211"/>
      <c r="I121" s="211"/>
    </row>
    <row r="122" spans="1:14" s="215" customFormat="1" x14ac:dyDescent="0.2">
      <c r="A122" s="209"/>
      <c r="B122" s="209"/>
      <c r="C122" s="211"/>
      <c r="D122" s="209"/>
      <c r="E122" s="211"/>
      <c r="F122" s="211"/>
      <c r="G122" s="211"/>
      <c r="H122" s="211"/>
      <c r="I122" s="211"/>
      <c r="J122" s="209"/>
      <c r="K122" s="209"/>
      <c r="L122" s="209"/>
      <c r="M122" s="209"/>
      <c r="N122" s="209"/>
    </row>
    <row r="123" spans="1:14" x14ac:dyDescent="0.2">
      <c r="C123" s="211"/>
      <c r="E123" s="211"/>
      <c r="F123" s="211"/>
      <c r="H123" s="211"/>
      <c r="I123" s="211"/>
    </row>
    <row r="124" spans="1:14" x14ac:dyDescent="0.2">
      <c r="C124" s="211"/>
      <c r="E124" s="211"/>
      <c r="F124" s="211"/>
      <c r="H124" s="211"/>
      <c r="I124" s="211"/>
    </row>
    <row r="125" spans="1:14" x14ac:dyDescent="0.2">
      <c r="C125" s="211"/>
      <c r="E125" s="211"/>
      <c r="F125" s="211"/>
      <c r="H125" s="211"/>
      <c r="I125" s="211"/>
    </row>
    <row r="126" spans="1:14" x14ac:dyDescent="0.2">
      <c r="C126" s="211"/>
      <c r="E126" s="211"/>
      <c r="F126" s="211"/>
      <c r="H126" s="211"/>
      <c r="I126" s="211"/>
    </row>
    <row r="127" spans="1:14" x14ac:dyDescent="0.2">
      <c r="C127" s="211"/>
      <c r="E127" s="211"/>
      <c r="F127" s="211"/>
      <c r="H127" s="211"/>
      <c r="I127" s="211"/>
    </row>
    <row r="128" spans="1:14" s="215" customFormat="1" x14ac:dyDescent="0.2">
      <c r="A128" s="209"/>
      <c r="B128" s="209"/>
      <c r="C128" s="211"/>
      <c r="D128" s="209"/>
      <c r="E128" s="211"/>
      <c r="F128" s="211"/>
      <c r="G128" s="211"/>
      <c r="H128" s="211"/>
      <c r="I128" s="211"/>
      <c r="J128" s="209"/>
      <c r="K128" s="209"/>
      <c r="L128" s="499"/>
      <c r="M128" s="209"/>
      <c r="N128" s="209"/>
    </row>
    <row r="129" spans="3:11" x14ac:dyDescent="0.2">
      <c r="C129" s="211"/>
      <c r="E129" s="211"/>
      <c r="H129" s="211"/>
      <c r="I129" s="211"/>
    </row>
    <row r="130" spans="3:11" x14ac:dyDescent="0.2">
      <c r="C130" s="211"/>
      <c r="E130" s="211"/>
      <c r="H130" s="211"/>
      <c r="I130" s="211"/>
    </row>
    <row r="131" spans="3:11" x14ac:dyDescent="0.2">
      <c r="C131" s="211"/>
      <c r="E131" s="211"/>
      <c r="H131" s="211"/>
      <c r="I131" s="211"/>
    </row>
    <row r="132" spans="3:11" x14ac:dyDescent="0.2">
      <c r="C132" s="211"/>
      <c r="E132" s="211"/>
      <c r="H132" s="211"/>
      <c r="I132" s="211"/>
    </row>
    <row r="133" spans="3:11" x14ac:dyDescent="0.2">
      <c r="C133" s="211"/>
      <c r="E133" s="211"/>
      <c r="H133" s="211"/>
      <c r="I133" s="211"/>
    </row>
    <row r="134" spans="3:11" x14ac:dyDescent="0.2">
      <c r="C134" s="211"/>
      <c r="E134" s="211"/>
      <c r="H134" s="211"/>
      <c r="I134" s="211"/>
      <c r="K134" s="499"/>
    </row>
    <row r="135" spans="3:11" x14ac:dyDescent="0.2">
      <c r="C135" s="211"/>
      <c r="E135" s="211"/>
      <c r="H135" s="211"/>
      <c r="I135" s="211"/>
    </row>
    <row r="136" spans="3:11" x14ac:dyDescent="0.2">
      <c r="C136" s="211"/>
      <c r="E136" s="211"/>
      <c r="F136" s="211"/>
      <c r="H136" s="211"/>
      <c r="I136" s="211"/>
      <c r="K136" s="499"/>
    </row>
    <row r="137" spans="3:11" x14ac:dyDescent="0.2">
      <c r="C137" s="211"/>
      <c r="E137" s="211"/>
      <c r="F137" s="211"/>
      <c r="H137" s="211"/>
      <c r="I137" s="211"/>
      <c r="K137" s="499"/>
    </row>
    <row r="138" spans="3:11" x14ac:dyDescent="0.2">
      <c r="C138" s="211"/>
      <c r="E138" s="211"/>
      <c r="F138" s="211"/>
      <c r="H138" s="211"/>
      <c r="I138" s="211"/>
    </row>
    <row r="139" spans="3:11" x14ac:dyDescent="0.2">
      <c r="C139" s="211"/>
      <c r="E139" s="211"/>
      <c r="F139" s="211"/>
      <c r="H139" s="211"/>
      <c r="I139" s="211"/>
    </row>
    <row r="140" spans="3:11" x14ac:dyDescent="0.2">
      <c r="C140" s="211"/>
      <c r="E140" s="211"/>
      <c r="F140" s="211"/>
      <c r="H140" s="211"/>
      <c r="I140" s="211"/>
    </row>
    <row r="141" spans="3:11" x14ac:dyDescent="0.2">
      <c r="C141" s="211"/>
      <c r="E141" s="211"/>
      <c r="F141" s="211"/>
      <c r="H141" s="211"/>
      <c r="I141" s="211"/>
    </row>
    <row r="142" spans="3:11" x14ac:dyDescent="0.2">
      <c r="C142" s="211"/>
      <c r="E142" s="211"/>
      <c r="F142" s="211"/>
      <c r="H142" s="211"/>
      <c r="I142" s="211"/>
    </row>
    <row r="143" spans="3:11" x14ac:dyDescent="0.2">
      <c r="C143" s="211"/>
      <c r="E143" s="211"/>
      <c r="F143" s="211"/>
      <c r="H143" s="211"/>
      <c r="I143" s="211"/>
    </row>
    <row r="144" spans="3:11" x14ac:dyDescent="0.2">
      <c r="C144" s="211"/>
      <c r="E144" s="211"/>
      <c r="F144" s="211"/>
      <c r="H144" s="211"/>
      <c r="I144" s="211"/>
      <c r="K144" s="499"/>
    </row>
    <row r="145" spans="1:14" x14ac:dyDescent="0.2">
      <c r="C145" s="211"/>
      <c r="E145" s="211"/>
      <c r="F145" s="211"/>
      <c r="H145" s="211"/>
      <c r="I145" s="211"/>
      <c r="K145" s="499"/>
    </row>
    <row r="146" spans="1:14" x14ac:dyDescent="0.2">
      <c r="C146" s="211"/>
      <c r="E146" s="211"/>
      <c r="F146" s="211"/>
      <c r="H146" s="211"/>
      <c r="I146" s="211"/>
    </row>
    <row r="147" spans="1:14" x14ac:dyDescent="0.2">
      <c r="C147" s="211"/>
      <c r="E147" s="211"/>
      <c r="F147" s="211"/>
      <c r="H147" s="211"/>
      <c r="I147" s="211"/>
    </row>
    <row r="148" spans="1:14" x14ac:dyDescent="0.2">
      <c r="C148" s="211"/>
      <c r="E148" s="211"/>
      <c r="F148" s="211"/>
      <c r="H148" s="211"/>
      <c r="I148" s="211"/>
      <c r="L148" s="499"/>
    </row>
    <row r="149" spans="1:14" x14ac:dyDescent="0.2">
      <c r="C149" s="211"/>
      <c r="E149" s="211"/>
      <c r="F149" s="211"/>
      <c r="H149" s="211"/>
      <c r="I149" s="211"/>
      <c r="L149" s="499"/>
    </row>
    <row r="150" spans="1:14" x14ac:dyDescent="0.2">
      <c r="C150" s="211"/>
      <c r="E150" s="211"/>
      <c r="F150" s="211"/>
      <c r="H150" s="211"/>
      <c r="I150" s="211"/>
      <c r="L150" s="499"/>
    </row>
    <row r="151" spans="1:14" s="215" customFormat="1" x14ac:dyDescent="0.2">
      <c r="A151" s="209"/>
      <c r="B151" s="209"/>
      <c r="C151" s="211"/>
      <c r="D151" s="209"/>
      <c r="E151" s="211"/>
      <c r="F151" s="211"/>
      <c r="G151" s="211"/>
      <c r="H151" s="211"/>
      <c r="I151" s="211"/>
      <c r="J151" s="209"/>
      <c r="K151" s="209"/>
      <c r="L151" s="499"/>
      <c r="M151" s="209"/>
      <c r="N151" s="209"/>
    </row>
    <row r="152" spans="1:14" x14ac:dyDescent="0.2">
      <c r="C152" s="211"/>
      <c r="E152" s="211"/>
      <c r="F152" s="211"/>
      <c r="H152" s="211"/>
      <c r="I152" s="211"/>
      <c r="L152" s="499"/>
    </row>
    <row r="153" spans="1:14" s="215" customFormat="1" x14ac:dyDescent="0.2">
      <c r="A153" s="209"/>
      <c r="B153" s="209"/>
      <c r="C153" s="211"/>
      <c r="D153" s="209"/>
      <c r="E153" s="211"/>
      <c r="F153" s="211"/>
      <c r="G153" s="211"/>
      <c r="H153" s="211"/>
      <c r="I153" s="211"/>
      <c r="J153" s="209"/>
      <c r="K153" s="209"/>
      <c r="L153" s="499"/>
      <c r="M153" s="209"/>
      <c r="N153" s="209"/>
    </row>
    <row r="154" spans="1:14" s="215" customFormat="1" x14ac:dyDescent="0.2">
      <c r="A154" s="209"/>
      <c r="B154" s="209"/>
      <c r="C154" s="211"/>
      <c r="D154" s="209"/>
      <c r="E154" s="211"/>
      <c r="F154" s="211"/>
      <c r="G154" s="211"/>
      <c r="H154" s="211"/>
      <c r="I154" s="211"/>
      <c r="J154" s="209"/>
      <c r="K154" s="209"/>
      <c r="L154" s="209"/>
      <c r="M154" s="209"/>
      <c r="N154" s="209"/>
    </row>
    <row r="155" spans="1:14" s="215" customFormat="1" x14ac:dyDescent="0.2">
      <c r="A155" s="209"/>
      <c r="B155" s="209"/>
      <c r="C155" s="211"/>
      <c r="D155" s="209"/>
      <c r="E155" s="211"/>
      <c r="F155" s="211"/>
      <c r="G155" s="211"/>
      <c r="H155" s="211"/>
      <c r="I155" s="211"/>
      <c r="J155" s="209"/>
      <c r="K155" s="209"/>
      <c r="L155" s="209"/>
      <c r="M155" s="209"/>
      <c r="N155" s="209"/>
    </row>
    <row r="156" spans="1:14" s="215" customFormat="1" x14ac:dyDescent="0.2">
      <c r="A156" s="209"/>
      <c r="B156" s="209"/>
      <c r="C156" s="211"/>
      <c r="D156" s="209"/>
      <c r="E156" s="211"/>
      <c r="F156" s="211"/>
      <c r="G156" s="211"/>
      <c r="H156" s="211"/>
      <c r="I156" s="211"/>
      <c r="J156" s="209"/>
      <c r="K156" s="209"/>
      <c r="L156" s="209"/>
      <c r="M156" s="209"/>
      <c r="N156" s="209"/>
    </row>
    <row r="157" spans="1:14" x14ac:dyDescent="0.2">
      <c r="C157" s="211"/>
      <c r="E157" s="211"/>
      <c r="F157" s="211"/>
      <c r="H157" s="211"/>
      <c r="I157" s="211"/>
      <c r="K157" s="499"/>
    </row>
    <row r="158" spans="1:14" x14ac:dyDescent="0.2">
      <c r="C158" s="211"/>
      <c r="E158" s="211"/>
      <c r="F158" s="211"/>
      <c r="H158" s="211"/>
      <c r="I158" s="211"/>
    </row>
    <row r="159" spans="1:14" x14ac:dyDescent="0.2">
      <c r="C159" s="211"/>
      <c r="E159" s="211"/>
      <c r="F159" s="211"/>
      <c r="H159" s="211"/>
      <c r="I159" s="211"/>
    </row>
    <row r="160" spans="1:14" x14ac:dyDescent="0.2">
      <c r="C160" s="211"/>
      <c r="E160" s="211"/>
      <c r="H160" s="211"/>
      <c r="I160" s="211"/>
    </row>
    <row r="161" spans="2:9" x14ac:dyDescent="0.2">
      <c r="C161" s="211"/>
      <c r="E161" s="211"/>
      <c r="H161" s="211"/>
      <c r="I161" s="211"/>
    </row>
    <row r="162" spans="2:9" x14ac:dyDescent="0.2">
      <c r="C162" s="211"/>
      <c r="E162" s="211"/>
      <c r="F162" s="211"/>
      <c r="I162" s="211"/>
    </row>
    <row r="163" spans="2:9" x14ac:dyDescent="0.2">
      <c r="C163" s="211"/>
      <c r="E163" s="211"/>
      <c r="H163" s="211"/>
      <c r="I163" s="211"/>
    </row>
    <row r="164" spans="2:9" x14ac:dyDescent="0.2">
      <c r="C164" s="211"/>
      <c r="E164" s="211"/>
      <c r="H164" s="211"/>
      <c r="I164" s="211"/>
    </row>
    <row r="165" spans="2:9" x14ac:dyDescent="0.2">
      <c r="C165" s="211"/>
      <c r="E165" s="211"/>
      <c r="F165" s="220"/>
    </row>
    <row r="166" spans="2:9" x14ac:dyDescent="0.2">
      <c r="C166" s="211"/>
      <c r="E166" s="211"/>
      <c r="F166" s="220"/>
    </row>
    <row r="167" spans="2:9" x14ac:dyDescent="0.2">
      <c r="C167" s="211"/>
      <c r="E167" s="211"/>
      <c r="F167" s="220"/>
    </row>
    <row r="168" spans="2:9" x14ac:dyDescent="0.2">
      <c r="C168" s="211"/>
      <c r="E168" s="211"/>
      <c r="F168" s="220"/>
    </row>
    <row r="169" spans="2:9" x14ac:dyDescent="0.2">
      <c r="C169" s="211"/>
      <c r="E169" s="211"/>
      <c r="F169" s="220"/>
    </row>
    <row r="170" spans="2:9" x14ac:dyDescent="0.2">
      <c r="C170" s="211"/>
      <c r="E170" s="211"/>
      <c r="F170" s="220"/>
    </row>
    <row r="171" spans="2:9" x14ac:dyDescent="0.2">
      <c r="C171" s="211"/>
      <c r="E171" s="211"/>
      <c r="F171" s="220"/>
    </row>
    <row r="172" spans="2:9" x14ac:dyDescent="0.2">
      <c r="C172" s="211"/>
      <c r="E172" s="211"/>
      <c r="F172" s="220"/>
    </row>
    <row r="173" spans="2:9" x14ac:dyDescent="0.2">
      <c r="C173" s="211"/>
      <c r="E173" s="211"/>
      <c r="F173" s="220"/>
    </row>
    <row r="174" spans="2:9" x14ac:dyDescent="0.2">
      <c r="B174" s="220"/>
      <c r="C174" s="211"/>
      <c r="E174" s="211"/>
      <c r="F174" s="220"/>
    </row>
    <row r="175" spans="2:9" x14ac:dyDescent="0.2">
      <c r="B175" s="220"/>
      <c r="C175" s="211"/>
      <c r="E175" s="211"/>
      <c r="F175" s="220"/>
    </row>
    <row r="176" spans="2:9" x14ac:dyDescent="0.2">
      <c r="B176" s="220"/>
      <c r="C176" s="211"/>
      <c r="E176" s="211"/>
      <c r="F176" s="220"/>
    </row>
    <row r="177" spans="1:14" x14ac:dyDescent="0.2">
      <c r="B177" s="220"/>
      <c r="C177" s="211"/>
      <c r="E177" s="211"/>
      <c r="F177" s="220"/>
    </row>
    <row r="178" spans="1:14" x14ac:dyDescent="0.2">
      <c r="C178" s="211"/>
      <c r="E178" s="211"/>
    </row>
    <row r="179" spans="1:14" x14ac:dyDescent="0.2">
      <c r="C179" s="211"/>
      <c r="E179" s="211"/>
    </row>
    <row r="180" spans="1:14" x14ac:dyDescent="0.2">
      <c r="C180" s="211"/>
      <c r="E180" s="211"/>
    </row>
    <row r="181" spans="1:14" x14ac:dyDescent="0.2">
      <c r="C181" s="211"/>
      <c r="E181" s="211"/>
    </row>
    <row r="182" spans="1:14" x14ac:dyDescent="0.2">
      <c r="C182" s="211"/>
      <c r="E182" s="211"/>
    </row>
    <row r="183" spans="1:14" s="215" customFormat="1" x14ac:dyDescent="0.2">
      <c r="A183" s="209"/>
      <c r="B183" s="209"/>
      <c r="C183" s="211"/>
      <c r="D183" s="209"/>
      <c r="E183" s="211"/>
      <c r="F183" s="209"/>
      <c r="G183" s="211"/>
      <c r="H183" s="209"/>
      <c r="I183" s="209"/>
      <c r="J183" s="209"/>
      <c r="K183" s="209"/>
      <c r="L183" s="209"/>
      <c r="M183" s="209"/>
      <c r="N183" s="209"/>
    </row>
    <row r="184" spans="1:14" x14ac:dyDescent="0.2">
      <c r="C184" s="211"/>
      <c r="E184" s="211"/>
    </row>
    <row r="185" spans="1:14" x14ac:dyDescent="0.2">
      <c r="C185" s="211"/>
      <c r="E185" s="211"/>
    </row>
    <row r="186" spans="1:14" x14ac:dyDescent="0.2">
      <c r="C186" s="211"/>
      <c r="E186" s="211"/>
    </row>
    <row r="187" spans="1:14" x14ac:dyDescent="0.2">
      <c r="C187" s="211"/>
      <c r="E187" s="211"/>
    </row>
    <row r="188" spans="1:14" x14ac:dyDescent="0.2">
      <c r="C188" s="211"/>
      <c r="E188" s="211"/>
    </row>
    <row r="189" spans="1:14" x14ac:dyDescent="0.2">
      <c r="C189" s="211"/>
      <c r="E189" s="211"/>
    </row>
    <row r="190" spans="1:14" x14ac:dyDescent="0.2">
      <c r="C190" s="211"/>
      <c r="E190" s="211"/>
    </row>
    <row r="191" spans="1:14" x14ac:dyDescent="0.2">
      <c r="C191" s="211"/>
      <c r="E191" s="211"/>
    </row>
    <row r="192" spans="1:14" x14ac:dyDescent="0.2">
      <c r="C192" s="211"/>
      <c r="E192" s="211"/>
    </row>
    <row r="193" spans="3:10" x14ac:dyDescent="0.2">
      <c r="C193" s="211"/>
      <c r="E193" s="211"/>
    </row>
    <row r="194" spans="3:10" x14ac:dyDescent="0.2">
      <c r="C194" s="211"/>
      <c r="E194" s="211"/>
    </row>
    <row r="195" spans="3:10" x14ac:dyDescent="0.2">
      <c r="C195" s="211"/>
      <c r="E195" s="211"/>
    </row>
    <row r="196" spans="3:10" x14ac:dyDescent="0.2">
      <c r="C196" s="211"/>
      <c r="E196" s="211"/>
    </row>
    <row r="197" spans="3:10" x14ac:dyDescent="0.2">
      <c r="C197" s="211"/>
      <c r="E197" s="211"/>
    </row>
    <row r="198" spans="3:10" ht="15" x14ac:dyDescent="0.2">
      <c r="C198" s="211"/>
      <c r="E198" s="211"/>
      <c r="F198" s="221"/>
      <c r="J198" s="221"/>
    </row>
    <row r="199" spans="3:10" ht="15" x14ac:dyDescent="0.2">
      <c r="C199" s="211"/>
      <c r="E199" s="211"/>
      <c r="F199" s="221"/>
      <c r="J199" s="221"/>
    </row>
    <row r="200" spans="3:10" ht="15" x14ac:dyDescent="0.2">
      <c r="C200" s="211"/>
      <c r="E200" s="211"/>
      <c r="F200" s="221"/>
      <c r="J200" s="221"/>
    </row>
    <row r="201" spans="3:10" ht="15" x14ac:dyDescent="0.2">
      <c r="C201" s="211"/>
      <c r="E201" s="211"/>
      <c r="F201" s="221"/>
      <c r="J201" s="221"/>
    </row>
    <row r="202" spans="3:10" ht="15" x14ac:dyDescent="0.2">
      <c r="C202" s="211"/>
      <c r="E202" s="211"/>
      <c r="F202" s="221"/>
      <c r="J202" s="221"/>
    </row>
    <row r="203" spans="3:10" ht="15" x14ac:dyDescent="0.2">
      <c r="C203" s="211"/>
      <c r="E203" s="211"/>
      <c r="F203" s="221"/>
      <c r="J203" s="221"/>
    </row>
    <row r="204" spans="3:10" ht="15" x14ac:dyDescent="0.2">
      <c r="C204" s="211"/>
      <c r="E204" s="211"/>
      <c r="F204" s="221"/>
      <c r="J204" s="221"/>
    </row>
    <row r="205" spans="3:10" ht="15" x14ac:dyDescent="0.2">
      <c r="C205" s="211"/>
      <c r="E205" s="211"/>
      <c r="F205" s="222"/>
      <c r="J205" s="221"/>
    </row>
    <row r="206" spans="3:10" ht="15" x14ac:dyDescent="0.2">
      <c r="C206" s="211"/>
      <c r="E206" s="211"/>
      <c r="F206" s="221"/>
      <c r="J206" s="221"/>
    </row>
    <row r="207" spans="3:10" ht="15" x14ac:dyDescent="0.2">
      <c r="C207" s="211"/>
      <c r="E207" s="211"/>
      <c r="F207" s="221"/>
      <c r="J207" s="221"/>
    </row>
    <row r="208" spans="3:10" ht="15" x14ac:dyDescent="0.2">
      <c r="C208" s="211"/>
      <c r="E208" s="211"/>
      <c r="F208" s="221"/>
      <c r="J208" s="221"/>
    </row>
    <row r="209" spans="2:10" ht="15" x14ac:dyDescent="0.2">
      <c r="C209" s="211"/>
      <c r="E209" s="211"/>
      <c r="F209" s="221"/>
      <c r="J209" s="221"/>
    </row>
    <row r="210" spans="2:10" ht="15" x14ac:dyDescent="0.2">
      <c r="C210" s="211"/>
      <c r="E210" s="211"/>
      <c r="F210" s="221"/>
      <c r="J210" s="221"/>
    </row>
    <row r="211" spans="2:10" ht="15" x14ac:dyDescent="0.2">
      <c r="C211" s="211"/>
      <c r="E211" s="211"/>
      <c r="F211" s="221"/>
      <c r="J211" s="221"/>
    </row>
    <row r="212" spans="2:10" ht="15" x14ac:dyDescent="0.2">
      <c r="C212" s="211"/>
      <c r="E212" s="211"/>
      <c r="F212" s="221"/>
      <c r="J212" s="221"/>
    </row>
    <row r="213" spans="2:10" ht="15" x14ac:dyDescent="0.2">
      <c r="C213" s="211"/>
      <c r="E213" s="211"/>
      <c r="F213" s="221"/>
      <c r="J213" s="221"/>
    </row>
    <row r="214" spans="2:10" ht="15" x14ac:dyDescent="0.2">
      <c r="C214" s="211"/>
      <c r="E214" s="211"/>
      <c r="F214" s="221"/>
      <c r="J214" s="221"/>
    </row>
    <row r="215" spans="2:10" ht="15" x14ac:dyDescent="0.2">
      <c r="C215" s="211"/>
      <c r="E215" s="211"/>
      <c r="F215" s="221"/>
      <c r="J215" s="221"/>
    </row>
    <row r="216" spans="2:10" ht="15" x14ac:dyDescent="0.2">
      <c r="C216" s="211"/>
      <c r="E216" s="211"/>
      <c r="F216" s="221"/>
      <c r="J216" s="221"/>
    </row>
    <row r="217" spans="2:10" ht="15" x14ac:dyDescent="0.2">
      <c r="C217" s="211"/>
      <c r="E217" s="211"/>
      <c r="F217" s="221"/>
      <c r="J217" s="221"/>
    </row>
    <row r="218" spans="2:10" x14ac:dyDescent="0.2">
      <c r="C218" s="211"/>
      <c r="E218" s="211"/>
    </row>
    <row r="219" spans="2:10" x14ac:dyDescent="0.2">
      <c r="C219" s="211"/>
      <c r="E219" s="211"/>
    </row>
    <row r="220" spans="2:10" ht="15" x14ac:dyDescent="0.2">
      <c r="B220" s="221"/>
      <c r="C220" s="211"/>
      <c r="F220" s="221"/>
      <c r="J220" s="221"/>
    </row>
    <row r="221" spans="2:10" ht="15" x14ac:dyDescent="0.2">
      <c r="B221" s="221"/>
      <c r="C221" s="211"/>
      <c r="F221" s="221"/>
      <c r="J221" s="221"/>
    </row>
    <row r="222" spans="2:10" ht="15" x14ac:dyDescent="0.2">
      <c r="B222" s="222"/>
      <c r="C222" s="211"/>
      <c r="F222" s="222"/>
      <c r="J222" s="221"/>
    </row>
    <row r="223" spans="2:10" ht="15" x14ac:dyDescent="0.2">
      <c r="B223" s="221"/>
      <c r="C223" s="211"/>
      <c r="F223" s="221"/>
      <c r="J223" s="221"/>
    </row>
    <row r="224" spans="2:10" ht="15" x14ac:dyDescent="0.2">
      <c r="B224" s="221"/>
      <c r="C224" s="211"/>
      <c r="F224" s="221"/>
      <c r="J224" s="221"/>
    </row>
    <row r="225" spans="2:10" ht="15" x14ac:dyDescent="0.2">
      <c r="B225" s="221"/>
      <c r="C225" s="211"/>
      <c r="F225" s="221"/>
      <c r="J225" s="221"/>
    </row>
    <row r="226" spans="2:10" ht="15" x14ac:dyDescent="0.2">
      <c r="B226" s="221"/>
      <c r="C226" s="211"/>
      <c r="F226" s="221"/>
      <c r="J226" s="221"/>
    </row>
    <row r="227" spans="2:10" ht="15" x14ac:dyDescent="0.2">
      <c r="B227" s="221"/>
      <c r="C227" s="211"/>
      <c r="F227" s="221"/>
      <c r="J227" s="221"/>
    </row>
    <row r="228" spans="2:10" ht="15" x14ac:dyDescent="0.2">
      <c r="B228" s="221"/>
      <c r="C228" s="211"/>
      <c r="F228" s="221"/>
      <c r="J228" s="221"/>
    </row>
    <row r="229" spans="2:10" ht="15" x14ac:dyDescent="0.2">
      <c r="B229" s="221"/>
      <c r="C229" s="211"/>
      <c r="F229" s="221"/>
      <c r="J229" s="221"/>
    </row>
    <row r="230" spans="2:10" ht="15" x14ac:dyDescent="0.2">
      <c r="B230" s="221"/>
      <c r="C230" s="211"/>
      <c r="F230" s="221"/>
      <c r="J230" s="221"/>
    </row>
    <row r="231" spans="2:10" ht="15" x14ac:dyDescent="0.2">
      <c r="B231" s="221"/>
      <c r="C231" s="211"/>
      <c r="F231" s="221"/>
      <c r="J231" s="221"/>
    </row>
    <row r="232" spans="2:10" ht="15" x14ac:dyDescent="0.2">
      <c r="B232" s="221"/>
      <c r="C232" s="211"/>
      <c r="F232" s="221"/>
      <c r="J232" s="221"/>
    </row>
    <row r="233" spans="2:10" ht="15" x14ac:dyDescent="0.2">
      <c r="B233" s="221"/>
      <c r="C233" s="211"/>
      <c r="F233" s="221"/>
      <c r="J233" s="221"/>
    </row>
    <row r="234" spans="2:10" ht="15" x14ac:dyDescent="0.2">
      <c r="B234" s="221"/>
      <c r="C234" s="211"/>
      <c r="F234" s="221"/>
      <c r="J234" s="221"/>
    </row>
    <row r="235" spans="2:10" x14ac:dyDescent="0.2">
      <c r="C235" s="211"/>
    </row>
    <row r="236" spans="2:10" x14ac:dyDescent="0.2">
      <c r="C236" s="211"/>
    </row>
    <row r="237" spans="2:10" x14ac:dyDescent="0.2">
      <c r="C237" s="211"/>
    </row>
    <row r="238" spans="2:10" x14ac:dyDescent="0.2">
      <c r="C238" s="211"/>
    </row>
    <row r="239" spans="2:10" x14ac:dyDescent="0.2">
      <c r="C239" s="211"/>
    </row>
    <row r="240" spans="2:10" x14ac:dyDescent="0.2">
      <c r="C240" s="211"/>
    </row>
    <row r="241" spans="2:10" x14ac:dyDescent="0.2">
      <c r="C241" s="211"/>
    </row>
    <row r="242" spans="2:10" x14ac:dyDescent="0.2">
      <c r="C242" s="211"/>
    </row>
    <row r="243" spans="2:10" x14ac:dyDescent="0.2">
      <c r="C243" s="211"/>
    </row>
    <row r="244" spans="2:10" x14ac:dyDescent="0.2">
      <c r="C244" s="211"/>
    </row>
    <row r="245" spans="2:10" ht="15" x14ac:dyDescent="0.2">
      <c r="B245" s="221"/>
      <c r="C245" s="211"/>
      <c r="F245" s="221"/>
      <c r="J245" s="221"/>
    </row>
    <row r="246" spans="2:10" ht="15" x14ac:dyDescent="0.2">
      <c r="B246" s="221"/>
      <c r="C246" s="211"/>
      <c r="F246" s="221"/>
      <c r="J246" s="221"/>
    </row>
    <row r="247" spans="2:10" ht="15" x14ac:dyDescent="0.2">
      <c r="B247" s="221"/>
      <c r="C247" s="211"/>
      <c r="F247" s="221"/>
      <c r="J247" s="221"/>
    </row>
    <row r="248" spans="2:10" ht="15" x14ac:dyDescent="0.2">
      <c r="B248" s="221"/>
      <c r="C248" s="211"/>
      <c r="F248" s="221"/>
      <c r="J248" s="221"/>
    </row>
    <row r="249" spans="2:10" ht="15" x14ac:dyDescent="0.2">
      <c r="B249" s="221"/>
      <c r="C249" s="211"/>
      <c r="F249" s="221"/>
      <c r="J249" s="221"/>
    </row>
    <row r="250" spans="2:10" ht="15" x14ac:dyDescent="0.2">
      <c r="B250" s="221"/>
      <c r="C250" s="211"/>
      <c r="F250" s="221"/>
      <c r="J250" s="221"/>
    </row>
    <row r="251" spans="2:10" ht="15" x14ac:dyDescent="0.2">
      <c r="B251" s="221"/>
      <c r="C251" s="211"/>
      <c r="F251" s="221"/>
      <c r="J251" s="221"/>
    </row>
    <row r="252" spans="2:10" ht="15" x14ac:dyDescent="0.2">
      <c r="B252" s="222"/>
      <c r="C252" s="211"/>
      <c r="F252" s="222"/>
      <c r="J252" s="221"/>
    </row>
    <row r="253" spans="2:10" ht="15" x14ac:dyDescent="0.2">
      <c r="B253" s="221"/>
      <c r="C253" s="211"/>
      <c r="F253" s="221"/>
      <c r="J253" s="221"/>
    </row>
    <row r="254" spans="2:10" ht="15" x14ac:dyDescent="0.2">
      <c r="B254" s="221"/>
      <c r="C254" s="211"/>
      <c r="F254" s="221"/>
      <c r="J254" s="221"/>
    </row>
    <row r="255" spans="2:10" ht="15" x14ac:dyDescent="0.2">
      <c r="B255" s="221"/>
      <c r="C255" s="211"/>
      <c r="F255" s="221"/>
      <c r="J255" s="221"/>
    </row>
    <row r="256" spans="2:10" ht="15" x14ac:dyDescent="0.2">
      <c r="B256" s="221"/>
      <c r="C256" s="211"/>
      <c r="F256" s="221"/>
      <c r="J256" s="221"/>
    </row>
    <row r="257" spans="2:10" ht="15" x14ac:dyDescent="0.2">
      <c r="B257" s="221"/>
      <c r="C257" s="211"/>
      <c r="F257" s="221"/>
      <c r="J257" s="221"/>
    </row>
    <row r="258" spans="2:10" ht="15" x14ac:dyDescent="0.2">
      <c r="B258" s="221"/>
      <c r="C258" s="211"/>
      <c r="F258" s="221"/>
      <c r="J258" s="221"/>
    </row>
    <row r="259" spans="2:10" ht="15" x14ac:dyDescent="0.2">
      <c r="B259" s="221"/>
      <c r="C259" s="211"/>
      <c r="F259" s="221"/>
      <c r="J259" s="221"/>
    </row>
    <row r="260" spans="2:10" ht="15" x14ac:dyDescent="0.2">
      <c r="B260" s="221"/>
      <c r="C260" s="211"/>
      <c r="F260" s="221"/>
      <c r="J260" s="221"/>
    </row>
    <row r="261" spans="2:10" ht="15" x14ac:dyDescent="0.2">
      <c r="B261" s="221"/>
      <c r="C261" s="211"/>
      <c r="F261" s="221"/>
      <c r="J261" s="221"/>
    </row>
    <row r="262" spans="2:10" ht="15" x14ac:dyDescent="0.2">
      <c r="B262" s="221"/>
      <c r="C262" s="211"/>
      <c r="F262" s="221"/>
      <c r="J262" s="221"/>
    </row>
    <row r="263" spans="2:10" ht="15" x14ac:dyDescent="0.2">
      <c r="B263" s="221"/>
      <c r="C263" s="211"/>
      <c r="F263" s="221"/>
      <c r="J263" s="221"/>
    </row>
    <row r="264" spans="2:10" ht="15" x14ac:dyDescent="0.2">
      <c r="B264" s="221"/>
      <c r="C264" s="211"/>
      <c r="F264" s="221"/>
      <c r="J264" s="221"/>
    </row>
    <row r="265" spans="2:10" ht="15" x14ac:dyDescent="0.2">
      <c r="B265" s="221"/>
      <c r="C265" s="211"/>
      <c r="F265" s="221"/>
      <c r="J265" s="221"/>
    </row>
    <row r="266" spans="2:10" ht="15" x14ac:dyDescent="0.2">
      <c r="B266" s="221"/>
      <c r="C266" s="211"/>
      <c r="F266" s="221"/>
      <c r="J266" s="221"/>
    </row>
    <row r="267" spans="2:10" ht="15" x14ac:dyDescent="0.2">
      <c r="B267" s="221"/>
      <c r="C267" s="221"/>
      <c r="F267" s="221"/>
      <c r="J267" s="221"/>
    </row>
    <row r="268" spans="2:10" ht="15" x14ac:dyDescent="0.2">
      <c r="B268" s="221"/>
      <c r="C268" s="221"/>
      <c r="F268" s="221"/>
      <c r="G268" s="209"/>
      <c r="I268" s="221"/>
    </row>
    <row r="269" spans="2:10" ht="15" x14ac:dyDescent="0.2">
      <c r="B269" s="221"/>
      <c r="C269" s="221"/>
      <c r="F269" s="221"/>
      <c r="G269" s="209"/>
      <c r="I269" s="221"/>
    </row>
    <row r="270" spans="2:10" ht="15" x14ac:dyDescent="0.2">
      <c r="B270" s="221"/>
      <c r="C270" s="221"/>
      <c r="F270" s="221"/>
      <c r="G270" s="209"/>
      <c r="I270" s="221"/>
    </row>
    <row r="271" spans="2:10" ht="15" x14ac:dyDescent="0.2">
      <c r="B271" s="221"/>
      <c r="C271" s="221"/>
      <c r="F271" s="221"/>
      <c r="G271" s="209"/>
      <c r="I271" s="221"/>
    </row>
    <row r="272" spans="2:10" ht="15" x14ac:dyDescent="0.2">
      <c r="B272" s="221"/>
      <c r="C272" s="221"/>
      <c r="F272" s="221"/>
      <c r="G272" s="209"/>
      <c r="I272" s="221"/>
    </row>
    <row r="273" spans="2:9" ht="15" x14ac:dyDescent="0.2">
      <c r="B273" s="221"/>
      <c r="C273" s="221"/>
      <c r="F273" s="221"/>
      <c r="G273" s="209"/>
      <c r="I273" s="221"/>
    </row>
    <row r="274" spans="2:9" ht="15" x14ac:dyDescent="0.2">
      <c r="B274" s="221"/>
      <c r="C274" s="221"/>
      <c r="F274" s="221"/>
      <c r="G274" s="209"/>
      <c r="I274" s="221"/>
    </row>
    <row r="275" spans="2:9" ht="15" x14ac:dyDescent="0.2">
      <c r="B275" s="221"/>
      <c r="C275" s="221"/>
      <c r="F275" s="221"/>
      <c r="G275" s="209"/>
      <c r="I275" s="221"/>
    </row>
    <row r="276" spans="2:9" ht="15" x14ac:dyDescent="0.2">
      <c r="B276" s="221"/>
      <c r="C276" s="221"/>
      <c r="F276" s="221"/>
      <c r="G276" s="209"/>
      <c r="I276" s="221"/>
    </row>
    <row r="277" spans="2:9" x14ac:dyDescent="0.2">
      <c r="G277" s="209"/>
    </row>
  </sheetData>
  <autoFilter ref="A3:T266" xr:uid="{90BA6529-03D7-46BE-9A0B-A5548B326B44}"/>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D716-1A1E-4F47-ACDF-BB71CBD202BA}">
  <sheetPr>
    <tabColor theme="9"/>
  </sheetPr>
  <dimension ref="A1:T144"/>
  <sheetViews>
    <sheetView topLeftCell="I1" workbookViewId="0">
      <selection activeCell="I1" sqref="I1"/>
    </sheetView>
  </sheetViews>
  <sheetFormatPr defaultRowHeight="15" x14ac:dyDescent="0.25"/>
  <cols>
    <col min="1" max="1" width="7" style="2" bestFit="1" customWidth="1"/>
    <col min="2" max="2" width="32.28515625" style="2" customWidth="1"/>
    <col min="3" max="3" width="35" style="2" customWidth="1"/>
    <col min="4" max="4" width="22.140625" style="2" bestFit="1" customWidth="1"/>
    <col min="5" max="5" width="5" style="2" bestFit="1" customWidth="1"/>
    <col min="6" max="6" width="7.5703125" style="2" bestFit="1" customWidth="1"/>
    <col min="7" max="7" width="23" style="2" customWidth="1"/>
    <col min="8" max="8" width="19.42578125" style="2" customWidth="1"/>
    <col min="9" max="10" width="12" style="2" bestFit="1" customWidth="1"/>
    <col min="11" max="11" width="31" style="2" bestFit="1" customWidth="1"/>
    <col min="12" max="12" width="24.85546875" style="2" customWidth="1"/>
    <col min="13" max="13" width="14.85546875" style="2" customWidth="1"/>
    <col min="14" max="14" width="18.42578125" style="2" customWidth="1"/>
    <col min="15" max="15" width="43.5703125" style="2" customWidth="1"/>
    <col min="16" max="16" width="6.85546875" style="2" bestFit="1" customWidth="1"/>
    <col min="17" max="17" width="33.42578125" style="2" customWidth="1"/>
    <col min="18" max="18" width="9.140625" style="2"/>
    <col min="19" max="19" width="15.28515625" style="2" bestFit="1" customWidth="1"/>
    <col min="20" max="20" width="33.7109375" style="2" customWidth="1"/>
  </cols>
  <sheetData>
    <row r="1" spans="1:20" x14ac:dyDescent="0.25">
      <c r="I1" s="150" t="s">
        <v>1061</v>
      </c>
    </row>
    <row r="4" spans="1:20" s="3" customFormat="1" ht="36" x14ac:dyDescent="0.25">
      <c r="A4" s="229" t="s">
        <v>594</v>
      </c>
      <c r="B4" s="229" t="s">
        <v>595</v>
      </c>
      <c r="C4" s="229" t="s">
        <v>590</v>
      </c>
      <c r="D4" s="229" t="s">
        <v>591</v>
      </c>
      <c r="E4" s="229" t="s">
        <v>563</v>
      </c>
      <c r="F4" s="230" t="s">
        <v>596</v>
      </c>
      <c r="G4" s="228" t="s">
        <v>597</v>
      </c>
      <c r="H4" s="228" t="s">
        <v>620</v>
      </c>
      <c r="I4" s="228" t="s">
        <v>599</v>
      </c>
      <c r="J4" s="228" t="s">
        <v>600</v>
      </c>
      <c r="K4" s="228" t="s">
        <v>601</v>
      </c>
      <c r="L4" s="228" t="s">
        <v>602</v>
      </c>
      <c r="M4" s="228" t="s">
        <v>619</v>
      </c>
      <c r="N4" s="228" t="s">
        <v>603</v>
      </c>
      <c r="O4" s="228" t="s">
        <v>604</v>
      </c>
      <c r="P4" s="228" t="s">
        <v>605</v>
      </c>
      <c r="Q4" s="228" t="s">
        <v>606</v>
      </c>
      <c r="R4" s="228" t="s">
        <v>607</v>
      </c>
      <c r="S4" s="228" t="s">
        <v>598</v>
      </c>
      <c r="T4" s="228" t="s">
        <v>582</v>
      </c>
    </row>
    <row r="5" spans="1:20" s="75" customFormat="1" ht="12" x14ac:dyDescent="0.2">
      <c r="A5" s="144"/>
      <c r="B5" s="144"/>
      <c r="C5" s="144"/>
      <c r="D5" s="144"/>
      <c r="E5" s="144"/>
      <c r="F5" s="144"/>
      <c r="G5" s="144"/>
      <c r="H5" s="144"/>
      <c r="I5" s="162"/>
      <c r="J5" s="162"/>
      <c r="K5" s="144"/>
      <c r="L5" s="161"/>
      <c r="M5" s="144"/>
      <c r="N5" s="144"/>
      <c r="O5" s="144"/>
      <c r="P5" s="144"/>
      <c r="Q5" s="144"/>
      <c r="R5" s="144"/>
      <c r="S5" s="144"/>
      <c r="T5" s="144"/>
    </row>
    <row r="6" spans="1:20" s="75" customFormat="1" ht="12" x14ac:dyDescent="0.2">
      <c r="A6" s="144"/>
      <c r="B6" s="144"/>
      <c r="C6" s="144"/>
      <c r="D6" s="144"/>
      <c r="E6" s="144"/>
      <c r="F6" s="144"/>
      <c r="G6" s="144"/>
      <c r="H6" s="144"/>
      <c r="I6" s="162"/>
      <c r="J6" s="162"/>
      <c r="K6" s="144"/>
      <c r="L6" s="161"/>
      <c r="M6" s="144"/>
      <c r="N6" s="144"/>
      <c r="O6" s="144"/>
      <c r="P6" s="144"/>
      <c r="Q6" s="144"/>
      <c r="R6" s="144"/>
      <c r="S6" s="144"/>
      <c r="T6" s="144"/>
    </row>
    <row r="7" spans="1:20" s="75" customFormat="1" ht="12" x14ac:dyDescent="0.2">
      <c r="A7" s="144"/>
      <c r="B7" s="144"/>
      <c r="C7" s="144"/>
      <c r="D7" s="144"/>
      <c r="E7" s="144"/>
      <c r="F7" s="144"/>
      <c r="G7" s="144"/>
      <c r="H7" s="144"/>
      <c r="I7" s="162"/>
      <c r="J7" s="162"/>
      <c r="K7" s="144"/>
      <c r="L7" s="144"/>
      <c r="M7" s="144"/>
      <c r="N7" s="144"/>
      <c r="O7" s="144"/>
      <c r="P7" s="144"/>
      <c r="Q7" s="144"/>
      <c r="R7" s="144"/>
      <c r="S7" s="144"/>
      <c r="T7" s="144"/>
    </row>
    <row r="8" spans="1:20" s="75" customFormat="1" ht="12" x14ac:dyDescent="0.2">
      <c r="A8" s="144"/>
      <c r="B8" s="144"/>
      <c r="C8" s="144"/>
      <c r="D8" s="144"/>
      <c r="E8" s="144"/>
      <c r="F8" s="144"/>
      <c r="G8" s="144"/>
      <c r="H8" s="144"/>
      <c r="I8" s="162"/>
      <c r="J8" s="162"/>
      <c r="K8" s="144"/>
      <c r="L8" s="144"/>
      <c r="M8" s="144"/>
      <c r="N8" s="144"/>
      <c r="O8" s="144"/>
      <c r="P8" s="144"/>
      <c r="Q8" s="144"/>
      <c r="R8" s="144"/>
      <c r="S8" s="144"/>
      <c r="T8" s="144"/>
    </row>
    <row r="9" spans="1:20" s="75" customFormat="1" ht="12" x14ac:dyDescent="0.2">
      <c r="A9" s="144"/>
      <c r="B9" s="144"/>
      <c r="C9" s="144"/>
      <c r="D9" s="144"/>
      <c r="E9" s="144"/>
      <c r="F9" s="144"/>
      <c r="G9" s="144"/>
      <c r="H9" s="144"/>
      <c r="I9" s="162"/>
      <c r="J9" s="162"/>
      <c r="K9" s="144"/>
      <c r="L9" s="144"/>
      <c r="M9" s="144"/>
      <c r="N9" s="144"/>
      <c r="O9" s="144"/>
      <c r="P9" s="144"/>
      <c r="Q9" s="144"/>
      <c r="R9" s="144"/>
      <c r="S9" s="144"/>
      <c r="T9" s="144"/>
    </row>
    <row r="10" spans="1:20" s="75" customFormat="1" ht="12" x14ac:dyDescent="0.2">
      <c r="A10" s="144"/>
      <c r="B10" s="144"/>
      <c r="C10" s="144"/>
      <c r="D10" s="144"/>
      <c r="E10" s="144"/>
      <c r="F10" s="144"/>
      <c r="G10" s="144"/>
      <c r="H10" s="144"/>
      <c r="I10" s="162"/>
      <c r="J10" s="162"/>
      <c r="K10" s="144"/>
      <c r="L10" s="144"/>
      <c r="M10" s="144"/>
      <c r="N10" s="144"/>
      <c r="O10" s="144"/>
      <c r="P10" s="144"/>
      <c r="Q10" s="144"/>
      <c r="R10" s="144"/>
      <c r="S10" s="144"/>
      <c r="T10" s="144"/>
    </row>
    <row r="11" spans="1:20" s="75" customFormat="1" ht="12" x14ac:dyDescent="0.2">
      <c r="A11" s="144"/>
      <c r="B11" s="144"/>
      <c r="C11" s="144"/>
      <c r="D11" s="144"/>
      <c r="E11" s="144"/>
      <c r="F11" s="144"/>
      <c r="G11" s="144"/>
      <c r="H11" s="144"/>
      <c r="I11" s="162"/>
      <c r="J11" s="162"/>
      <c r="K11" s="144"/>
      <c r="L11" s="144"/>
      <c r="M11" s="144"/>
      <c r="N11" s="144"/>
      <c r="O11" s="144"/>
      <c r="P11" s="144"/>
      <c r="Q11" s="144"/>
      <c r="R11" s="144"/>
      <c r="S11" s="144"/>
      <c r="T11" s="144"/>
    </row>
    <row r="12" spans="1:20" s="75" customFormat="1" ht="12" x14ac:dyDescent="0.2">
      <c r="A12" s="144"/>
      <c r="B12" s="144"/>
      <c r="C12" s="144"/>
      <c r="D12" s="144"/>
      <c r="E12" s="144"/>
      <c r="F12" s="144"/>
      <c r="G12" s="144"/>
      <c r="H12" s="144"/>
      <c r="I12" s="162"/>
      <c r="J12" s="162"/>
      <c r="K12" s="144"/>
      <c r="L12" s="144"/>
      <c r="M12" s="144"/>
      <c r="N12" s="144"/>
      <c r="O12" s="144"/>
      <c r="P12" s="144"/>
      <c r="Q12" s="144"/>
      <c r="R12" s="144"/>
      <c r="S12" s="144"/>
      <c r="T12" s="144"/>
    </row>
    <row r="13" spans="1:20" s="75" customFormat="1" ht="12" x14ac:dyDescent="0.2">
      <c r="A13" s="144"/>
      <c r="B13" s="144"/>
      <c r="C13" s="144"/>
      <c r="D13" s="144"/>
      <c r="E13" s="144"/>
      <c r="F13" s="144"/>
      <c r="G13" s="144"/>
      <c r="H13" s="144"/>
      <c r="I13" s="162"/>
      <c r="J13" s="162"/>
      <c r="K13" s="144"/>
      <c r="L13" s="144"/>
      <c r="M13" s="144"/>
      <c r="N13" s="144"/>
      <c r="O13" s="144"/>
      <c r="P13" s="144"/>
      <c r="Q13" s="144"/>
      <c r="R13" s="144"/>
      <c r="S13" s="144"/>
      <c r="T13" s="144"/>
    </row>
    <row r="14" spans="1:20" s="75" customFormat="1" ht="12" x14ac:dyDescent="0.2">
      <c r="A14" s="144"/>
      <c r="B14" s="144"/>
      <c r="C14" s="144"/>
      <c r="D14" s="144"/>
      <c r="E14" s="144"/>
      <c r="F14" s="144"/>
      <c r="G14" s="144"/>
      <c r="H14" s="144"/>
      <c r="I14" s="162"/>
      <c r="J14" s="162"/>
      <c r="K14" s="144"/>
      <c r="L14" s="144"/>
      <c r="M14" s="144"/>
      <c r="N14" s="144"/>
      <c r="O14" s="144"/>
      <c r="P14" s="144"/>
      <c r="Q14" s="144"/>
      <c r="R14" s="144"/>
      <c r="S14" s="144"/>
      <c r="T14" s="144"/>
    </row>
    <row r="15" spans="1:20" s="75" customFormat="1" ht="12" x14ac:dyDescent="0.2">
      <c r="A15" s="144"/>
      <c r="B15" s="144"/>
      <c r="C15" s="144"/>
      <c r="D15" s="144"/>
      <c r="E15" s="144"/>
      <c r="F15" s="144"/>
      <c r="G15" s="144"/>
      <c r="H15" s="144"/>
      <c r="I15" s="162"/>
      <c r="J15" s="162"/>
      <c r="K15" s="144"/>
      <c r="L15" s="144"/>
      <c r="M15" s="144"/>
      <c r="N15" s="144"/>
      <c r="O15" s="144"/>
      <c r="P15" s="144"/>
      <c r="Q15" s="144"/>
      <c r="R15" s="144"/>
      <c r="S15" s="144"/>
      <c r="T15" s="144"/>
    </row>
    <row r="16" spans="1:20" s="75" customFormat="1" ht="12" x14ac:dyDescent="0.2">
      <c r="A16" s="144"/>
      <c r="B16" s="144"/>
      <c r="C16" s="144"/>
      <c r="D16" s="144"/>
      <c r="E16" s="144"/>
      <c r="F16" s="144"/>
      <c r="G16" s="144"/>
      <c r="H16" s="144"/>
      <c r="I16" s="162"/>
      <c r="J16" s="162"/>
      <c r="K16" s="144"/>
      <c r="L16" s="161"/>
      <c r="M16" s="144"/>
      <c r="N16" s="144"/>
      <c r="O16" s="144"/>
      <c r="P16" s="144"/>
      <c r="Q16" s="144"/>
      <c r="R16" s="144"/>
      <c r="S16" s="144"/>
      <c r="T16" s="144"/>
    </row>
    <row r="17" spans="1:20" s="75" customFormat="1" ht="12" x14ac:dyDescent="0.2">
      <c r="A17" s="144"/>
      <c r="B17" s="144"/>
      <c r="C17" s="144"/>
      <c r="D17" s="144"/>
      <c r="E17" s="144"/>
      <c r="F17" s="144"/>
      <c r="G17" s="144"/>
      <c r="H17" s="144"/>
      <c r="I17" s="162"/>
      <c r="J17" s="162"/>
      <c r="K17" s="144"/>
      <c r="L17" s="144"/>
      <c r="M17" s="144"/>
      <c r="N17" s="144"/>
      <c r="O17" s="144"/>
      <c r="P17" s="144"/>
      <c r="Q17" s="144"/>
      <c r="R17" s="144"/>
      <c r="S17" s="144"/>
      <c r="T17" s="144"/>
    </row>
    <row r="18" spans="1:20" s="75" customFormat="1" ht="12" x14ac:dyDescent="0.2">
      <c r="A18" s="144"/>
      <c r="B18" s="144"/>
      <c r="C18" s="144"/>
      <c r="D18" s="144"/>
      <c r="E18" s="144"/>
      <c r="F18" s="144"/>
      <c r="G18" s="144"/>
      <c r="H18" s="144"/>
      <c r="I18" s="162"/>
      <c r="J18" s="162"/>
      <c r="K18" s="144"/>
      <c r="L18" s="144"/>
      <c r="M18" s="144"/>
      <c r="N18" s="144"/>
      <c r="O18" s="144"/>
      <c r="P18" s="144"/>
      <c r="Q18" s="144"/>
      <c r="R18" s="144"/>
      <c r="S18" s="144"/>
      <c r="T18" s="144"/>
    </row>
    <row r="19" spans="1:20" s="75" customFormat="1" ht="12" x14ac:dyDescent="0.2">
      <c r="A19" s="144"/>
      <c r="B19" s="144"/>
      <c r="C19" s="144"/>
      <c r="D19" s="144"/>
      <c r="E19" s="144"/>
      <c r="F19" s="144"/>
      <c r="G19" s="144"/>
      <c r="H19" s="144"/>
      <c r="I19" s="162"/>
      <c r="J19" s="162"/>
      <c r="K19" s="144"/>
      <c r="L19" s="144"/>
      <c r="M19" s="144"/>
      <c r="N19" s="144"/>
      <c r="O19" s="144"/>
      <c r="P19" s="144"/>
      <c r="Q19" s="144"/>
      <c r="R19" s="144"/>
      <c r="S19" s="144"/>
      <c r="T19" s="144"/>
    </row>
    <row r="20" spans="1:20" s="75" customFormat="1" ht="12" x14ac:dyDescent="0.2">
      <c r="A20" s="144"/>
      <c r="B20" s="144"/>
      <c r="C20" s="144"/>
      <c r="D20" s="144"/>
      <c r="E20" s="144"/>
      <c r="F20" s="144"/>
      <c r="G20" s="144"/>
      <c r="H20" s="144"/>
      <c r="I20" s="162"/>
      <c r="J20" s="162"/>
      <c r="K20" s="144"/>
      <c r="L20" s="144"/>
      <c r="M20" s="144"/>
      <c r="N20" s="144"/>
      <c r="O20" s="144"/>
      <c r="P20" s="144"/>
      <c r="Q20" s="144"/>
      <c r="R20" s="144"/>
      <c r="S20" s="144"/>
      <c r="T20" s="144"/>
    </row>
    <row r="21" spans="1:20" s="75" customFormat="1" ht="12" x14ac:dyDescent="0.2">
      <c r="A21" s="144"/>
      <c r="B21" s="144"/>
      <c r="C21" s="144"/>
      <c r="D21" s="144"/>
      <c r="E21" s="144"/>
      <c r="F21" s="144"/>
      <c r="G21" s="144"/>
      <c r="H21" s="144"/>
      <c r="I21" s="162"/>
      <c r="J21" s="162"/>
      <c r="K21" s="144"/>
      <c r="L21" s="144"/>
      <c r="M21" s="144"/>
      <c r="N21" s="144"/>
      <c r="O21" s="144"/>
      <c r="P21" s="144"/>
      <c r="Q21" s="144"/>
      <c r="R21" s="144"/>
      <c r="S21" s="144"/>
      <c r="T21" s="144"/>
    </row>
    <row r="22" spans="1:20" s="75" customFormat="1" ht="12" x14ac:dyDescent="0.2">
      <c r="A22" s="144"/>
      <c r="B22" s="144"/>
      <c r="C22" s="144"/>
      <c r="D22" s="144"/>
      <c r="E22" s="144"/>
      <c r="F22" s="144"/>
      <c r="G22" s="144"/>
      <c r="H22" s="144"/>
      <c r="I22" s="162"/>
      <c r="J22" s="162"/>
      <c r="K22" s="144"/>
      <c r="L22" s="144"/>
      <c r="M22" s="144"/>
      <c r="N22" s="144"/>
      <c r="O22" s="144"/>
      <c r="P22" s="144"/>
      <c r="Q22" s="144"/>
      <c r="R22" s="144"/>
      <c r="S22" s="144"/>
      <c r="T22" s="144"/>
    </row>
    <row r="23" spans="1:20" s="75" customFormat="1" ht="12" x14ac:dyDescent="0.2">
      <c r="A23" s="144"/>
      <c r="B23" s="144"/>
      <c r="C23" s="144"/>
      <c r="D23" s="144"/>
      <c r="E23" s="144"/>
      <c r="F23" s="144"/>
      <c r="G23" s="144"/>
      <c r="H23" s="144"/>
      <c r="I23" s="162"/>
      <c r="J23" s="162"/>
      <c r="K23" s="144"/>
      <c r="L23" s="144"/>
      <c r="M23" s="144"/>
      <c r="N23" s="144"/>
      <c r="O23" s="144"/>
      <c r="P23" s="144"/>
      <c r="Q23" s="144"/>
      <c r="R23" s="144"/>
      <c r="S23" s="144"/>
      <c r="T23" s="144"/>
    </row>
    <row r="24" spans="1:20" s="75" customFormat="1" ht="12" x14ac:dyDescent="0.2">
      <c r="A24" s="144"/>
      <c r="B24" s="144"/>
      <c r="C24" s="144"/>
      <c r="D24" s="144"/>
      <c r="E24" s="144"/>
      <c r="F24" s="226"/>
      <c r="G24" s="144"/>
      <c r="H24" s="144"/>
      <c r="I24" s="162"/>
      <c r="J24" s="162"/>
      <c r="K24" s="144"/>
      <c r="L24" s="144"/>
      <c r="M24" s="144"/>
      <c r="N24" s="144"/>
      <c r="O24" s="144"/>
      <c r="P24" s="227"/>
      <c r="Q24" s="144"/>
      <c r="R24" s="144"/>
      <c r="S24" s="144"/>
      <c r="T24" s="144"/>
    </row>
    <row r="25" spans="1:20" s="75" customFormat="1" ht="12" x14ac:dyDescent="0.2">
      <c r="A25" s="144"/>
      <c r="B25" s="144"/>
      <c r="C25" s="144"/>
      <c r="D25" s="144"/>
      <c r="E25" s="144"/>
      <c r="F25" s="226"/>
      <c r="G25" s="144"/>
      <c r="H25" s="144"/>
      <c r="I25" s="162"/>
      <c r="J25" s="162"/>
      <c r="K25" s="144"/>
      <c r="L25" s="144"/>
      <c r="M25" s="144"/>
      <c r="N25" s="144"/>
      <c r="O25" s="144"/>
      <c r="P25" s="227"/>
      <c r="Q25" s="144"/>
      <c r="R25" s="144"/>
      <c r="S25" s="144"/>
      <c r="T25" s="144"/>
    </row>
    <row r="26" spans="1:20" s="75" customFormat="1" ht="12" x14ac:dyDescent="0.2">
      <c r="A26" s="144"/>
      <c r="B26" s="144"/>
      <c r="C26" s="144"/>
      <c r="D26" s="144"/>
      <c r="E26" s="144"/>
      <c r="F26" s="226"/>
      <c r="G26" s="144"/>
      <c r="H26" s="144"/>
      <c r="I26" s="162"/>
      <c r="J26" s="162"/>
      <c r="K26" s="144"/>
      <c r="L26" s="161"/>
      <c r="M26" s="144"/>
      <c r="N26" s="144"/>
      <c r="O26" s="144"/>
      <c r="P26" s="227"/>
      <c r="Q26" s="144"/>
      <c r="R26" s="144"/>
      <c r="S26" s="144"/>
      <c r="T26" s="144"/>
    </row>
    <row r="27" spans="1:20" s="75" customFormat="1" ht="12" x14ac:dyDescent="0.2">
      <c r="A27" s="144"/>
      <c r="B27" s="144"/>
      <c r="C27" s="144"/>
      <c r="D27" s="144"/>
      <c r="E27" s="144"/>
      <c r="F27" s="226"/>
      <c r="G27" s="144"/>
      <c r="H27" s="144"/>
      <c r="I27" s="162"/>
      <c r="J27" s="162"/>
      <c r="K27" s="144"/>
      <c r="L27" s="161"/>
      <c r="M27" s="144"/>
      <c r="N27" s="144"/>
      <c r="O27" s="144"/>
      <c r="P27" s="227"/>
      <c r="Q27" s="144"/>
      <c r="R27" s="144"/>
      <c r="S27" s="144"/>
      <c r="T27" s="144"/>
    </row>
    <row r="28" spans="1:20" s="75" customFormat="1" ht="12" x14ac:dyDescent="0.2">
      <c r="A28" s="144"/>
      <c r="B28" s="144"/>
      <c r="C28" s="144"/>
      <c r="D28" s="144"/>
      <c r="E28" s="144"/>
      <c r="F28" s="226"/>
      <c r="G28" s="144"/>
      <c r="H28" s="144"/>
      <c r="I28" s="162"/>
      <c r="J28" s="162"/>
      <c r="K28" s="144"/>
      <c r="L28" s="161"/>
      <c r="M28" s="144"/>
      <c r="N28" s="144"/>
      <c r="O28" s="144"/>
      <c r="P28" s="227"/>
      <c r="Q28" s="144"/>
      <c r="R28" s="144"/>
      <c r="S28" s="144"/>
      <c r="T28" s="144"/>
    </row>
    <row r="29" spans="1:20" s="75" customFormat="1" ht="12" x14ac:dyDescent="0.2">
      <c r="A29" s="144"/>
      <c r="B29" s="144"/>
      <c r="C29" s="144"/>
      <c r="D29" s="144"/>
      <c r="E29" s="144"/>
      <c r="F29" s="226"/>
      <c r="G29" s="144"/>
      <c r="H29" s="144"/>
      <c r="I29" s="162"/>
      <c r="J29" s="162"/>
      <c r="K29" s="144"/>
      <c r="L29" s="161"/>
      <c r="M29" s="144"/>
      <c r="N29" s="144"/>
      <c r="O29" s="144"/>
      <c r="P29" s="227"/>
      <c r="Q29" s="144"/>
      <c r="R29" s="144"/>
      <c r="S29" s="144"/>
      <c r="T29" s="144"/>
    </row>
    <row r="30" spans="1:20" s="75" customFormat="1" ht="12" x14ac:dyDescent="0.2">
      <c r="A30" s="144"/>
      <c r="B30" s="144"/>
      <c r="C30" s="144"/>
      <c r="D30" s="144"/>
      <c r="E30" s="144"/>
      <c r="F30" s="226"/>
      <c r="G30" s="144"/>
      <c r="H30" s="144"/>
      <c r="I30" s="162"/>
      <c r="J30" s="162"/>
      <c r="K30" s="144"/>
      <c r="L30" s="144"/>
      <c r="M30" s="144"/>
      <c r="N30" s="144"/>
      <c r="O30" s="144"/>
      <c r="P30" s="227"/>
      <c r="Q30" s="144"/>
      <c r="R30" s="144"/>
      <c r="S30" s="144"/>
      <c r="T30" s="144"/>
    </row>
    <row r="31" spans="1:20" s="75" customFormat="1" ht="12" x14ac:dyDescent="0.2">
      <c r="A31" s="144"/>
      <c r="B31" s="144"/>
      <c r="C31" s="144"/>
      <c r="D31" s="144"/>
      <c r="E31" s="144"/>
      <c r="F31" s="226"/>
      <c r="G31" s="144"/>
      <c r="H31" s="144"/>
      <c r="I31" s="162"/>
      <c r="J31" s="162"/>
      <c r="K31" s="144"/>
      <c r="L31" s="161"/>
      <c r="M31" s="144"/>
      <c r="N31" s="144"/>
      <c r="O31" s="144"/>
      <c r="P31" s="227"/>
      <c r="Q31" s="144"/>
      <c r="R31" s="144"/>
      <c r="S31" s="144"/>
      <c r="T31" s="144"/>
    </row>
    <row r="32" spans="1:20" s="75" customFormat="1" ht="12" x14ac:dyDescent="0.2">
      <c r="A32" s="144"/>
      <c r="B32" s="144"/>
      <c r="C32" s="144"/>
      <c r="D32" s="144"/>
      <c r="E32" s="144"/>
      <c r="F32" s="226"/>
      <c r="G32" s="144"/>
      <c r="H32" s="144"/>
      <c r="I32" s="162"/>
      <c r="J32" s="162"/>
      <c r="K32" s="144"/>
      <c r="L32" s="144"/>
      <c r="M32" s="144"/>
      <c r="N32" s="144"/>
      <c r="O32" s="144"/>
      <c r="P32" s="227"/>
      <c r="Q32" s="144"/>
      <c r="R32" s="144"/>
      <c r="S32" s="144"/>
      <c r="T32" s="144"/>
    </row>
    <row r="33" spans="1:20" s="75" customFormat="1" ht="12" x14ac:dyDescent="0.2">
      <c r="A33" s="144"/>
      <c r="B33" s="144"/>
      <c r="C33" s="144"/>
      <c r="D33" s="144"/>
      <c r="E33" s="144"/>
      <c r="F33" s="226"/>
      <c r="G33" s="144"/>
      <c r="H33" s="144"/>
      <c r="I33" s="162"/>
      <c r="J33" s="162"/>
      <c r="K33" s="144"/>
      <c r="L33" s="144"/>
      <c r="M33" s="144"/>
      <c r="N33" s="144"/>
      <c r="O33" s="144"/>
      <c r="P33" s="227"/>
      <c r="Q33" s="144"/>
      <c r="R33" s="144"/>
      <c r="S33" s="144"/>
      <c r="T33" s="144"/>
    </row>
    <row r="34" spans="1:20" s="75" customFormat="1" ht="12" x14ac:dyDescent="0.2">
      <c r="A34" s="144"/>
      <c r="B34" s="144"/>
      <c r="C34" s="144"/>
      <c r="D34" s="144"/>
      <c r="E34" s="144"/>
      <c r="F34" s="226"/>
      <c r="G34" s="144"/>
      <c r="H34" s="144"/>
      <c r="I34" s="162"/>
      <c r="J34" s="162"/>
      <c r="K34" s="144"/>
      <c r="L34" s="144"/>
      <c r="M34" s="144"/>
      <c r="N34" s="144"/>
      <c r="O34" s="144"/>
      <c r="P34" s="227"/>
      <c r="Q34" s="144"/>
      <c r="R34" s="144"/>
      <c r="S34" s="144"/>
      <c r="T34" s="144"/>
    </row>
    <row r="35" spans="1:20" s="75" customFormat="1" ht="12" x14ac:dyDescent="0.2">
      <c r="A35" s="144"/>
      <c r="B35" s="144"/>
      <c r="C35" s="144"/>
      <c r="D35" s="144"/>
      <c r="E35" s="144"/>
      <c r="F35" s="226"/>
      <c r="G35" s="144"/>
      <c r="H35" s="144"/>
      <c r="I35" s="162"/>
      <c r="J35" s="162"/>
      <c r="K35" s="144"/>
      <c r="L35" s="144"/>
      <c r="M35" s="144"/>
      <c r="N35" s="144"/>
      <c r="O35" s="144"/>
      <c r="P35" s="227"/>
      <c r="Q35" s="144"/>
      <c r="R35" s="144"/>
      <c r="S35" s="144"/>
      <c r="T35" s="144"/>
    </row>
    <row r="36" spans="1:20" s="75" customFormat="1" ht="12" x14ac:dyDescent="0.2">
      <c r="A36" s="144"/>
      <c r="B36" s="144"/>
      <c r="C36" s="144"/>
      <c r="D36" s="144"/>
      <c r="E36" s="144"/>
      <c r="F36" s="226"/>
      <c r="G36" s="144"/>
      <c r="H36" s="144"/>
      <c r="I36" s="162"/>
      <c r="J36" s="162"/>
      <c r="K36" s="144"/>
      <c r="L36" s="144"/>
      <c r="M36" s="144"/>
      <c r="N36" s="144"/>
      <c r="O36" s="144"/>
      <c r="P36" s="227"/>
      <c r="Q36" s="144"/>
      <c r="R36" s="144"/>
      <c r="S36" s="144"/>
      <c r="T36" s="144"/>
    </row>
    <row r="37" spans="1:20" s="75" customFormat="1" ht="12" x14ac:dyDescent="0.2">
      <c r="A37" s="144"/>
      <c r="B37" s="144"/>
      <c r="C37" s="144"/>
      <c r="D37" s="144"/>
      <c r="E37" s="144"/>
      <c r="F37" s="226"/>
      <c r="G37" s="144"/>
      <c r="H37" s="144"/>
      <c r="I37" s="162"/>
      <c r="J37" s="162"/>
      <c r="K37" s="144"/>
      <c r="L37" s="144"/>
      <c r="M37" s="144"/>
      <c r="N37" s="144"/>
      <c r="O37" s="144"/>
      <c r="P37" s="227"/>
      <c r="Q37" s="144"/>
      <c r="R37" s="144"/>
      <c r="S37" s="144"/>
      <c r="T37" s="144"/>
    </row>
    <row r="38" spans="1:20" s="75" customFormat="1" ht="12" x14ac:dyDescent="0.2">
      <c r="A38" s="144"/>
      <c r="B38" s="144"/>
      <c r="C38" s="144"/>
      <c r="D38" s="144"/>
      <c r="E38" s="144"/>
      <c r="F38" s="226"/>
      <c r="G38" s="144"/>
      <c r="H38" s="144"/>
      <c r="I38" s="162"/>
      <c r="J38" s="162"/>
      <c r="K38" s="144"/>
      <c r="L38" s="144"/>
      <c r="M38" s="144"/>
      <c r="N38" s="144"/>
      <c r="O38" s="144"/>
      <c r="P38" s="227"/>
      <c r="Q38" s="144"/>
      <c r="R38" s="144"/>
      <c r="S38" s="144"/>
      <c r="T38" s="144"/>
    </row>
    <row r="39" spans="1:20" s="75" customFormat="1" ht="12" x14ac:dyDescent="0.2">
      <c r="A39" s="144"/>
      <c r="B39" s="144"/>
      <c r="C39" s="144"/>
      <c r="D39" s="144"/>
      <c r="E39" s="144"/>
      <c r="F39" s="226"/>
      <c r="G39" s="144"/>
      <c r="H39" s="144"/>
      <c r="I39" s="162"/>
      <c r="J39" s="162"/>
      <c r="K39" s="144"/>
      <c r="L39" s="144"/>
      <c r="M39" s="144"/>
      <c r="N39" s="144"/>
      <c r="O39" s="144"/>
      <c r="P39" s="227"/>
      <c r="Q39" s="144"/>
      <c r="R39" s="144"/>
      <c r="S39" s="144"/>
      <c r="T39" s="144"/>
    </row>
    <row r="40" spans="1:20" s="75" customFormat="1" ht="12" x14ac:dyDescent="0.2">
      <c r="A40" s="144"/>
      <c r="B40" s="144"/>
      <c r="C40" s="144"/>
      <c r="D40" s="144"/>
      <c r="E40" s="144"/>
      <c r="F40" s="226"/>
      <c r="G40" s="144"/>
      <c r="H40" s="144"/>
      <c r="I40" s="162"/>
      <c r="J40" s="162"/>
      <c r="K40" s="144"/>
      <c r="L40" s="144"/>
      <c r="M40" s="144"/>
      <c r="N40" s="144"/>
      <c r="O40" s="144"/>
      <c r="P40" s="227"/>
      <c r="Q40" s="144"/>
      <c r="R40" s="144"/>
      <c r="S40" s="144"/>
      <c r="T40" s="144"/>
    </row>
    <row r="41" spans="1:20" s="75" customFormat="1" ht="12" x14ac:dyDescent="0.2">
      <c r="A41" s="144"/>
      <c r="B41" s="144"/>
      <c r="C41" s="144"/>
      <c r="D41" s="144"/>
      <c r="E41" s="144"/>
      <c r="F41" s="226"/>
      <c r="G41" s="144"/>
      <c r="H41" s="144"/>
      <c r="I41" s="162"/>
      <c r="J41" s="162"/>
      <c r="K41" s="144"/>
      <c r="L41" s="144"/>
      <c r="M41" s="144"/>
      <c r="N41" s="144"/>
      <c r="O41" s="144"/>
      <c r="P41" s="227"/>
      <c r="Q41" s="144"/>
      <c r="R41" s="144"/>
      <c r="S41" s="144"/>
      <c r="T41" s="144"/>
    </row>
    <row r="42" spans="1:20" s="75" customFormat="1" ht="12" x14ac:dyDescent="0.2">
      <c r="A42" s="144"/>
      <c r="B42" s="144"/>
      <c r="C42" s="144"/>
      <c r="D42" s="144"/>
      <c r="E42" s="144"/>
      <c r="F42" s="226"/>
      <c r="G42" s="144"/>
      <c r="H42" s="144"/>
      <c r="I42" s="162"/>
      <c r="J42" s="162"/>
      <c r="K42" s="144"/>
      <c r="L42" s="144"/>
      <c r="M42" s="144"/>
      <c r="N42" s="144"/>
      <c r="O42" s="144"/>
      <c r="P42" s="227"/>
      <c r="Q42" s="144"/>
      <c r="R42" s="144"/>
      <c r="S42" s="144"/>
      <c r="T42" s="144"/>
    </row>
    <row r="43" spans="1:20" s="75" customFormat="1" ht="12" x14ac:dyDescent="0.2">
      <c r="A43" s="144"/>
      <c r="B43" s="144"/>
      <c r="C43" s="144"/>
      <c r="D43" s="144"/>
      <c r="E43" s="144"/>
      <c r="F43" s="226"/>
      <c r="G43" s="144"/>
      <c r="H43" s="144"/>
      <c r="I43" s="162"/>
      <c r="J43" s="162"/>
      <c r="K43" s="144"/>
      <c r="L43" s="144"/>
      <c r="M43" s="144"/>
      <c r="N43" s="144"/>
      <c r="O43" s="144"/>
      <c r="P43" s="227"/>
      <c r="Q43" s="144"/>
      <c r="R43" s="144"/>
      <c r="S43" s="144"/>
      <c r="T43" s="144"/>
    </row>
    <row r="44" spans="1:20" s="75" customFormat="1" ht="12" x14ac:dyDescent="0.2">
      <c r="A44" s="144"/>
      <c r="B44" s="144"/>
      <c r="C44" s="144"/>
      <c r="D44" s="144"/>
      <c r="E44" s="144"/>
      <c r="F44" s="226"/>
      <c r="G44" s="144"/>
      <c r="H44" s="144"/>
      <c r="I44" s="162"/>
      <c r="J44" s="162"/>
      <c r="K44" s="144"/>
      <c r="L44" s="144"/>
      <c r="M44" s="144"/>
      <c r="N44" s="144"/>
      <c r="O44" s="144"/>
      <c r="P44" s="227"/>
      <c r="Q44" s="144"/>
      <c r="R44" s="144"/>
      <c r="S44" s="144"/>
      <c r="T44" s="144"/>
    </row>
    <row r="45" spans="1:20" s="75" customFormat="1" ht="12" x14ac:dyDescent="0.2">
      <c r="A45" s="144"/>
      <c r="B45" s="144"/>
      <c r="C45" s="144"/>
      <c r="D45" s="144"/>
      <c r="E45" s="144"/>
      <c r="F45" s="226"/>
      <c r="G45" s="144"/>
      <c r="H45" s="144"/>
      <c r="I45" s="162"/>
      <c r="J45" s="162"/>
      <c r="K45" s="144"/>
      <c r="L45" s="144"/>
      <c r="M45" s="144"/>
      <c r="N45" s="144"/>
      <c r="O45" s="144"/>
      <c r="P45" s="227"/>
      <c r="Q45" s="144"/>
      <c r="R45" s="144"/>
      <c r="S45" s="144"/>
      <c r="T45" s="144"/>
    </row>
    <row r="46" spans="1:20" s="75" customFormat="1" ht="12" x14ac:dyDescent="0.2">
      <c r="A46" s="144"/>
      <c r="B46" s="144"/>
      <c r="C46" s="144"/>
      <c r="D46" s="144"/>
      <c r="E46" s="144"/>
      <c r="F46" s="226"/>
      <c r="G46" s="144"/>
      <c r="H46" s="144"/>
      <c r="I46" s="162"/>
      <c r="J46" s="162"/>
      <c r="K46" s="144"/>
      <c r="L46" s="144"/>
      <c r="M46" s="144"/>
      <c r="N46" s="144"/>
      <c r="O46" s="144"/>
      <c r="P46" s="227"/>
      <c r="Q46" s="144"/>
      <c r="R46" s="144"/>
      <c r="S46" s="144"/>
      <c r="T46" s="144"/>
    </row>
    <row r="47" spans="1:20" s="75" customFormat="1" ht="12" x14ac:dyDescent="0.2">
      <c r="A47" s="144"/>
      <c r="B47" s="144"/>
      <c r="C47" s="144"/>
      <c r="D47" s="144"/>
      <c r="E47" s="144"/>
      <c r="F47" s="226"/>
      <c r="G47" s="144"/>
      <c r="H47" s="144"/>
      <c r="I47" s="162"/>
      <c r="J47" s="162"/>
      <c r="K47" s="144"/>
      <c r="L47" s="144"/>
      <c r="M47" s="144"/>
      <c r="N47" s="144"/>
      <c r="O47" s="144"/>
      <c r="P47" s="227"/>
      <c r="Q47" s="144"/>
      <c r="R47" s="144"/>
      <c r="S47" s="144"/>
      <c r="T47" s="144"/>
    </row>
    <row r="48" spans="1:20" s="75" customFormat="1" ht="12" x14ac:dyDescent="0.2">
      <c r="A48" s="144"/>
      <c r="B48" s="144"/>
      <c r="C48" s="144"/>
      <c r="D48" s="144"/>
      <c r="E48" s="144"/>
      <c r="F48" s="226"/>
      <c r="G48" s="144"/>
      <c r="H48" s="144"/>
      <c r="I48" s="162"/>
      <c r="J48" s="162"/>
      <c r="K48" s="144"/>
      <c r="L48" s="144"/>
      <c r="M48" s="144"/>
      <c r="N48" s="144"/>
      <c r="O48" s="144"/>
      <c r="P48" s="227"/>
      <c r="Q48" s="144"/>
      <c r="R48" s="144"/>
      <c r="S48" s="144"/>
      <c r="T48" s="144"/>
    </row>
    <row r="49" spans="1:20" s="75" customFormat="1" ht="12" x14ac:dyDescent="0.2">
      <c r="A49" s="144"/>
      <c r="B49" s="144"/>
      <c r="C49" s="144"/>
      <c r="D49" s="144"/>
      <c r="E49" s="144"/>
      <c r="F49" s="226"/>
      <c r="G49" s="144"/>
      <c r="H49" s="144"/>
      <c r="I49" s="162"/>
      <c r="J49" s="162"/>
      <c r="K49" s="144"/>
      <c r="L49" s="144"/>
      <c r="M49" s="144"/>
      <c r="N49" s="144"/>
      <c r="O49" s="144"/>
      <c r="P49" s="227"/>
      <c r="Q49" s="144"/>
      <c r="R49" s="144"/>
      <c r="S49" s="144"/>
      <c r="T49" s="144"/>
    </row>
    <row r="50" spans="1:20" s="75" customFormat="1" ht="12" x14ac:dyDescent="0.2">
      <c r="A50" s="144"/>
      <c r="B50" s="144"/>
      <c r="C50" s="144"/>
      <c r="D50" s="144"/>
      <c r="E50" s="144"/>
      <c r="F50" s="226"/>
      <c r="G50" s="144"/>
      <c r="H50" s="144"/>
      <c r="I50" s="162"/>
      <c r="J50" s="162"/>
      <c r="K50" s="144"/>
      <c r="L50" s="144"/>
      <c r="M50" s="144"/>
      <c r="N50" s="144"/>
      <c r="O50" s="144"/>
      <c r="P50" s="227"/>
      <c r="Q50" s="144"/>
      <c r="R50" s="144"/>
      <c r="S50" s="144"/>
      <c r="T50" s="144"/>
    </row>
    <row r="51" spans="1:20" s="75" customFormat="1" ht="12" x14ac:dyDescent="0.2">
      <c r="A51" s="144"/>
      <c r="B51" s="144"/>
      <c r="C51" s="144"/>
      <c r="D51" s="144"/>
      <c r="E51" s="144"/>
      <c r="F51" s="226"/>
      <c r="G51" s="144"/>
      <c r="H51" s="144"/>
      <c r="I51" s="162"/>
      <c r="J51" s="162"/>
      <c r="K51" s="144"/>
      <c r="L51" s="144"/>
      <c r="M51" s="144"/>
      <c r="N51" s="144"/>
      <c r="O51" s="144"/>
      <c r="P51" s="227"/>
      <c r="Q51" s="144"/>
      <c r="R51" s="144"/>
      <c r="S51" s="144"/>
      <c r="T51" s="144"/>
    </row>
    <row r="52" spans="1:20" s="75" customFormat="1" ht="12" x14ac:dyDescent="0.2">
      <c r="A52" s="144"/>
      <c r="B52" s="144"/>
      <c r="C52" s="144"/>
      <c r="D52" s="144"/>
      <c r="E52" s="144"/>
      <c r="F52" s="226"/>
      <c r="G52" s="144"/>
      <c r="H52" s="144"/>
      <c r="I52" s="162"/>
      <c r="J52" s="162"/>
      <c r="K52" s="144"/>
      <c r="L52" s="161"/>
      <c r="M52" s="144"/>
      <c r="N52" s="144"/>
      <c r="O52" s="144"/>
      <c r="P52" s="227"/>
      <c r="Q52" s="144"/>
      <c r="R52" s="144"/>
      <c r="S52" s="144"/>
      <c r="T52" s="144"/>
    </row>
    <row r="53" spans="1:20" s="75" customFormat="1" ht="12" x14ac:dyDescent="0.2">
      <c r="A53" s="144"/>
      <c r="B53" s="144"/>
      <c r="C53" s="144"/>
      <c r="D53" s="144"/>
      <c r="E53" s="144"/>
      <c r="F53" s="226"/>
      <c r="G53" s="144"/>
      <c r="H53" s="144"/>
      <c r="I53" s="162"/>
      <c r="J53" s="162"/>
      <c r="K53" s="144"/>
      <c r="L53" s="144"/>
      <c r="M53" s="144"/>
      <c r="N53" s="144"/>
      <c r="O53" s="144"/>
      <c r="P53" s="227"/>
      <c r="Q53" s="144"/>
      <c r="R53" s="144"/>
      <c r="S53" s="144"/>
      <c r="T53" s="144"/>
    </row>
    <row r="54" spans="1:20" s="75" customFormat="1" ht="12" x14ac:dyDescent="0.2">
      <c r="A54" s="144"/>
      <c r="B54" s="144"/>
      <c r="C54" s="144"/>
      <c r="D54" s="144"/>
      <c r="E54" s="144"/>
      <c r="F54" s="226"/>
      <c r="G54" s="144"/>
      <c r="H54" s="144"/>
      <c r="I54" s="162"/>
      <c r="J54" s="162"/>
      <c r="K54" s="144"/>
      <c r="L54" s="144"/>
      <c r="M54" s="144"/>
      <c r="N54" s="144"/>
      <c r="O54" s="144"/>
      <c r="P54" s="227"/>
      <c r="Q54" s="144"/>
      <c r="R54" s="144"/>
      <c r="S54" s="144"/>
      <c r="T54" s="144"/>
    </row>
    <row r="55" spans="1:20" s="75" customFormat="1" ht="12" x14ac:dyDescent="0.2">
      <c r="A55" s="144"/>
      <c r="B55" s="144"/>
      <c r="C55" s="144"/>
      <c r="D55" s="144"/>
      <c r="E55" s="144"/>
      <c r="F55" s="226"/>
      <c r="G55" s="144"/>
      <c r="H55" s="144"/>
      <c r="I55" s="162"/>
      <c r="J55" s="162"/>
      <c r="K55" s="144"/>
      <c r="L55" s="161"/>
      <c r="M55" s="144"/>
      <c r="N55" s="144"/>
      <c r="O55" s="144"/>
      <c r="P55" s="227"/>
      <c r="Q55" s="144"/>
      <c r="R55" s="144"/>
      <c r="S55" s="144"/>
      <c r="T55" s="144"/>
    </row>
    <row r="56" spans="1:20" s="75" customFormat="1" ht="12" x14ac:dyDescent="0.2">
      <c r="A56" s="144"/>
      <c r="B56" s="144"/>
      <c r="C56" s="144"/>
      <c r="D56" s="144"/>
      <c r="E56" s="144"/>
      <c r="F56" s="226"/>
      <c r="G56" s="144"/>
      <c r="H56" s="144"/>
      <c r="I56" s="162"/>
      <c r="J56" s="162"/>
      <c r="K56" s="144"/>
      <c r="L56" s="161"/>
      <c r="M56" s="144"/>
      <c r="N56" s="144"/>
      <c r="O56" s="144"/>
      <c r="P56" s="227"/>
      <c r="Q56" s="144"/>
      <c r="R56" s="144"/>
      <c r="S56" s="144"/>
      <c r="T56" s="144"/>
    </row>
    <row r="57" spans="1:20" s="75" customFormat="1" ht="12" x14ac:dyDescent="0.2">
      <c r="A57" s="144"/>
      <c r="B57" s="144"/>
      <c r="C57" s="144"/>
      <c r="D57" s="144"/>
      <c r="E57" s="144"/>
      <c r="F57" s="226"/>
      <c r="G57" s="144"/>
      <c r="H57" s="144"/>
      <c r="I57" s="162"/>
      <c r="J57" s="162"/>
      <c r="K57" s="144"/>
      <c r="L57" s="161"/>
      <c r="M57" s="144"/>
      <c r="N57" s="144"/>
      <c r="O57" s="144"/>
      <c r="P57" s="227"/>
      <c r="Q57" s="144"/>
      <c r="R57" s="144"/>
      <c r="S57" s="144"/>
      <c r="T57" s="144"/>
    </row>
    <row r="58" spans="1:20" s="75" customFormat="1" ht="12" x14ac:dyDescent="0.2">
      <c r="A58" s="144"/>
      <c r="B58" s="144"/>
      <c r="C58" s="144"/>
      <c r="D58" s="144"/>
      <c r="E58" s="144"/>
      <c r="F58" s="226"/>
      <c r="G58" s="144"/>
      <c r="H58" s="144"/>
      <c r="I58" s="162"/>
      <c r="J58" s="162"/>
      <c r="K58" s="144"/>
      <c r="L58" s="144"/>
      <c r="M58" s="144"/>
      <c r="N58" s="144"/>
      <c r="O58" s="144"/>
      <c r="P58" s="227"/>
      <c r="Q58" s="144"/>
      <c r="R58" s="144"/>
      <c r="S58" s="144"/>
      <c r="T58" s="144"/>
    </row>
    <row r="59" spans="1:20" s="75" customFormat="1" ht="12" x14ac:dyDescent="0.2">
      <c r="A59" s="144"/>
      <c r="B59" s="144"/>
      <c r="C59" s="144"/>
      <c r="D59" s="144"/>
      <c r="E59" s="144"/>
      <c r="F59" s="226"/>
      <c r="G59" s="144"/>
      <c r="H59" s="144"/>
      <c r="I59" s="162"/>
      <c r="J59" s="162"/>
      <c r="K59" s="144"/>
      <c r="L59" s="144"/>
      <c r="M59" s="144"/>
      <c r="N59" s="144"/>
      <c r="O59" s="144"/>
      <c r="P59" s="227"/>
      <c r="Q59" s="144"/>
      <c r="R59" s="144"/>
      <c r="S59" s="144"/>
      <c r="T59" s="144"/>
    </row>
    <row r="60" spans="1:20" s="75" customFormat="1" ht="12" x14ac:dyDescent="0.2">
      <c r="A60" s="144"/>
      <c r="B60" s="144"/>
      <c r="C60" s="144"/>
      <c r="D60" s="144"/>
      <c r="E60" s="144"/>
      <c r="F60" s="226"/>
      <c r="G60" s="144"/>
      <c r="H60" s="144"/>
      <c r="I60" s="162"/>
      <c r="J60" s="162"/>
      <c r="K60" s="144"/>
      <c r="L60" s="144"/>
      <c r="M60" s="144"/>
      <c r="N60" s="144"/>
      <c r="O60" s="144"/>
      <c r="P60" s="227"/>
      <c r="Q60" s="144"/>
      <c r="R60" s="144"/>
      <c r="S60" s="144"/>
      <c r="T60" s="144"/>
    </row>
    <row r="61" spans="1:20" s="75" customFormat="1" ht="12" x14ac:dyDescent="0.2">
      <c r="A61" s="144"/>
      <c r="B61" s="144"/>
      <c r="C61" s="144"/>
      <c r="D61" s="144"/>
      <c r="E61" s="144"/>
      <c r="F61" s="226"/>
      <c r="G61" s="144"/>
      <c r="H61" s="144"/>
      <c r="I61" s="162"/>
      <c r="J61" s="162"/>
      <c r="K61" s="144"/>
      <c r="L61" s="144"/>
      <c r="M61" s="144"/>
      <c r="N61" s="144"/>
      <c r="O61" s="144"/>
      <c r="P61" s="227"/>
      <c r="Q61" s="144"/>
      <c r="R61" s="144"/>
      <c r="S61" s="144"/>
      <c r="T61" s="144"/>
    </row>
    <row r="62" spans="1:20" s="75" customFormat="1" ht="12" x14ac:dyDescent="0.2">
      <c r="A62" s="144"/>
      <c r="B62" s="144"/>
      <c r="C62" s="144"/>
      <c r="D62" s="144"/>
      <c r="E62" s="144"/>
      <c r="F62" s="226"/>
      <c r="G62" s="144"/>
      <c r="H62" s="144"/>
      <c r="I62" s="162"/>
      <c r="J62" s="162"/>
      <c r="K62" s="144"/>
      <c r="L62" s="144"/>
      <c r="M62" s="144"/>
      <c r="N62" s="144"/>
      <c r="O62" s="144"/>
      <c r="P62" s="227"/>
      <c r="Q62" s="144"/>
      <c r="R62" s="144"/>
      <c r="S62" s="144"/>
      <c r="T62" s="144"/>
    </row>
    <row r="63" spans="1:20" s="75" customFormat="1" ht="12" x14ac:dyDescent="0.2">
      <c r="A63" s="144"/>
      <c r="B63" s="144"/>
      <c r="C63" s="144"/>
      <c r="D63" s="144"/>
      <c r="E63" s="144"/>
      <c r="F63" s="226"/>
      <c r="G63" s="144"/>
      <c r="H63" s="144"/>
      <c r="I63" s="162"/>
      <c r="J63" s="162"/>
      <c r="K63" s="144"/>
      <c r="L63" s="144"/>
      <c r="M63" s="144"/>
      <c r="N63" s="144"/>
      <c r="O63" s="144"/>
      <c r="P63" s="227"/>
      <c r="Q63" s="144"/>
      <c r="R63" s="144"/>
      <c r="S63" s="144"/>
      <c r="T63" s="144"/>
    </row>
    <row r="64" spans="1:20" s="75" customFormat="1" ht="12" x14ac:dyDescent="0.2">
      <c r="A64" s="144"/>
      <c r="B64" s="144"/>
      <c r="C64" s="144"/>
      <c r="D64" s="144"/>
      <c r="E64" s="144"/>
      <c r="F64" s="226"/>
      <c r="G64" s="144"/>
      <c r="H64" s="144"/>
      <c r="I64" s="162"/>
      <c r="J64" s="162"/>
      <c r="K64" s="144"/>
      <c r="L64" s="144"/>
      <c r="M64" s="144"/>
      <c r="N64" s="144"/>
      <c r="O64" s="144"/>
      <c r="P64" s="227"/>
      <c r="Q64" s="144"/>
      <c r="R64" s="144"/>
      <c r="S64" s="144"/>
      <c r="T64" s="144"/>
    </row>
    <row r="65" spans="1:20" s="75" customFormat="1" ht="12" x14ac:dyDescent="0.2">
      <c r="A65" s="144"/>
      <c r="B65" s="144"/>
      <c r="C65" s="144"/>
      <c r="D65" s="144"/>
      <c r="E65" s="144"/>
      <c r="F65" s="226"/>
      <c r="G65" s="144"/>
      <c r="H65" s="144"/>
      <c r="I65" s="162"/>
      <c r="J65" s="162"/>
      <c r="K65" s="144"/>
      <c r="L65" s="161"/>
      <c r="M65" s="144"/>
      <c r="N65" s="144"/>
      <c r="O65" s="144"/>
      <c r="P65" s="227"/>
      <c r="Q65" s="144"/>
      <c r="R65" s="144"/>
      <c r="S65" s="144"/>
      <c r="T65" s="144"/>
    </row>
    <row r="66" spans="1:20" s="75" customFormat="1" ht="12" x14ac:dyDescent="0.2">
      <c r="A66" s="144"/>
      <c r="B66" s="144"/>
      <c r="C66" s="144"/>
      <c r="D66" s="144"/>
      <c r="E66" s="144"/>
      <c r="F66" s="226"/>
      <c r="G66" s="144"/>
      <c r="H66" s="144"/>
      <c r="I66" s="162"/>
      <c r="J66" s="162"/>
      <c r="K66" s="144"/>
      <c r="L66" s="161"/>
      <c r="M66" s="144"/>
      <c r="N66" s="144"/>
      <c r="O66" s="144"/>
      <c r="P66" s="227"/>
      <c r="Q66" s="144"/>
      <c r="R66" s="144"/>
      <c r="S66" s="144"/>
      <c r="T66" s="144"/>
    </row>
    <row r="67" spans="1:20" s="75" customFormat="1" ht="12" x14ac:dyDescent="0.2">
      <c r="A67" s="144"/>
      <c r="B67" s="144"/>
      <c r="C67" s="144"/>
      <c r="D67" s="144"/>
      <c r="E67" s="144"/>
      <c r="F67" s="226"/>
      <c r="G67" s="144"/>
      <c r="H67" s="144"/>
      <c r="I67" s="162"/>
      <c r="J67" s="162"/>
      <c r="K67" s="144"/>
      <c r="L67" s="144"/>
      <c r="M67" s="144"/>
      <c r="N67" s="144"/>
      <c r="O67" s="144"/>
      <c r="P67" s="227"/>
      <c r="Q67" s="144"/>
      <c r="R67" s="144"/>
      <c r="S67" s="144"/>
      <c r="T67" s="144"/>
    </row>
    <row r="68" spans="1:20" s="75" customFormat="1" ht="12" x14ac:dyDescent="0.2">
      <c r="A68" s="144"/>
      <c r="B68" s="144"/>
      <c r="C68" s="144"/>
      <c r="D68" s="144"/>
      <c r="E68" s="144"/>
      <c r="F68" s="226"/>
      <c r="G68" s="144"/>
      <c r="H68" s="144"/>
      <c r="I68" s="162"/>
      <c r="J68" s="162"/>
      <c r="K68" s="144"/>
      <c r="L68" s="161"/>
      <c r="M68" s="144"/>
      <c r="N68" s="144"/>
      <c r="O68" s="144"/>
      <c r="P68" s="227"/>
      <c r="Q68" s="144"/>
      <c r="R68" s="144"/>
      <c r="S68" s="144"/>
      <c r="T68" s="144"/>
    </row>
    <row r="69" spans="1:20" s="75" customFormat="1" ht="12" x14ac:dyDescent="0.2">
      <c r="A69" s="144"/>
      <c r="B69" s="144"/>
      <c r="C69" s="144"/>
      <c r="D69" s="144"/>
      <c r="E69" s="144"/>
      <c r="F69" s="226"/>
      <c r="G69" s="144"/>
      <c r="H69" s="144"/>
      <c r="I69" s="162"/>
      <c r="J69" s="162"/>
      <c r="K69" s="144"/>
      <c r="L69" s="144"/>
      <c r="M69" s="144"/>
      <c r="N69" s="144"/>
      <c r="O69" s="144"/>
      <c r="P69" s="227"/>
      <c r="Q69" s="144"/>
      <c r="R69" s="144"/>
      <c r="S69" s="144"/>
      <c r="T69" s="144"/>
    </row>
    <row r="70" spans="1:20" s="75" customFormat="1" ht="12" x14ac:dyDescent="0.2">
      <c r="A70" s="144"/>
      <c r="B70" s="144"/>
      <c r="C70" s="144"/>
      <c r="D70" s="144"/>
      <c r="E70" s="144"/>
      <c r="F70" s="226"/>
      <c r="G70" s="144"/>
      <c r="H70" s="144"/>
      <c r="I70" s="162"/>
      <c r="J70" s="162"/>
      <c r="K70" s="144"/>
      <c r="L70" s="144"/>
      <c r="M70" s="144"/>
      <c r="N70" s="144"/>
      <c r="O70" s="144"/>
      <c r="P70" s="227"/>
      <c r="Q70" s="144"/>
      <c r="R70" s="144"/>
      <c r="S70" s="144"/>
      <c r="T70" s="144"/>
    </row>
    <row r="71" spans="1:20" s="75" customFormat="1" ht="12" x14ac:dyDescent="0.2">
      <c r="A71" s="144"/>
      <c r="B71" s="144"/>
      <c r="C71" s="144"/>
      <c r="D71" s="144"/>
      <c r="E71" s="144"/>
      <c r="F71" s="226"/>
      <c r="G71" s="144"/>
      <c r="H71" s="144"/>
      <c r="I71" s="162"/>
      <c r="J71" s="162"/>
      <c r="K71" s="144"/>
      <c r="L71" s="144"/>
      <c r="M71" s="144"/>
      <c r="N71" s="144"/>
      <c r="O71" s="144"/>
      <c r="P71" s="227"/>
      <c r="Q71" s="144"/>
      <c r="R71" s="144"/>
      <c r="S71" s="144"/>
      <c r="T71" s="144"/>
    </row>
    <row r="72" spans="1:20" s="75" customFormat="1" ht="12" x14ac:dyDescent="0.2">
      <c r="A72" s="144"/>
      <c r="B72" s="144"/>
      <c r="C72" s="144"/>
      <c r="D72" s="144"/>
      <c r="E72" s="144"/>
      <c r="F72" s="226"/>
      <c r="G72" s="144"/>
      <c r="H72" s="144"/>
      <c r="I72" s="162"/>
      <c r="J72" s="162"/>
      <c r="K72" s="144"/>
      <c r="L72" s="144"/>
      <c r="M72" s="144"/>
      <c r="N72" s="144"/>
      <c r="O72" s="144"/>
      <c r="P72" s="227"/>
      <c r="Q72" s="144"/>
      <c r="R72" s="144"/>
      <c r="S72" s="144"/>
      <c r="T72" s="144"/>
    </row>
    <row r="73" spans="1:20" s="75" customFormat="1" ht="12" x14ac:dyDescent="0.2">
      <c r="A73" s="144"/>
      <c r="B73" s="144"/>
      <c r="C73" s="144"/>
      <c r="D73" s="144"/>
      <c r="E73" s="144"/>
      <c r="F73" s="226"/>
      <c r="G73" s="144"/>
      <c r="H73" s="144"/>
      <c r="I73" s="162"/>
      <c r="J73" s="162"/>
      <c r="K73" s="144"/>
      <c r="L73" s="144"/>
      <c r="M73" s="144"/>
      <c r="N73" s="144"/>
      <c r="O73" s="144"/>
      <c r="P73" s="227"/>
      <c r="Q73" s="144"/>
      <c r="R73" s="144"/>
      <c r="S73" s="144"/>
      <c r="T73" s="144"/>
    </row>
    <row r="74" spans="1:20" s="75" customFormat="1" ht="12" x14ac:dyDescent="0.2">
      <c r="A74" s="144"/>
      <c r="B74" s="144"/>
      <c r="C74" s="144"/>
      <c r="D74" s="144"/>
      <c r="E74" s="144"/>
      <c r="F74" s="226"/>
      <c r="G74" s="144"/>
      <c r="H74" s="144"/>
      <c r="I74" s="162"/>
      <c r="J74" s="162"/>
      <c r="K74" s="144"/>
      <c r="L74" s="144"/>
      <c r="M74" s="144"/>
      <c r="N74" s="144"/>
      <c r="O74" s="144"/>
      <c r="P74" s="227"/>
      <c r="Q74" s="144"/>
      <c r="R74" s="144"/>
      <c r="S74" s="144"/>
      <c r="T74" s="144"/>
    </row>
    <row r="75" spans="1:20" s="75" customFormat="1" ht="12" x14ac:dyDescent="0.2">
      <c r="A75" s="144"/>
      <c r="B75" s="144"/>
      <c r="C75" s="144"/>
      <c r="D75" s="144"/>
      <c r="E75" s="144"/>
      <c r="F75" s="226"/>
      <c r="G75" s="144"/>
      <c r="H75" s="144"/>
      <c r="I75" s="162"/>
      <c r="J75" s="162"/>
      <c r="K75" s="144"/>
      <c r="L75" s="144"/>
      <c r="M75" s="144"/>
      <c r="N75" s="144"/>
      <c r="O75" s="144"/>
      <c r="P75" s="227"/>
      <c r="Q75" s="144"/>
      <c r="R75" s="144"/>
      <c r="S75" s="144"/>
      <c r="T75" s="144"/>
    </row>
    <row r="76" spans="1:20" s="75" customFormat="1" ht="12" x14ac:dyDescent="0.2">
      <c r="A76" s="144"/>
      <c r="B76" s="144"/>
      <c r="C76" s="144"/>
      <c r="D76" s="144"/>
      <c r="E76" s="144"/>
      <c r="F76" s="226"/>
      <c r="G76" s="144"/>
      <c r="H76" s="144"/>
      <c r="I76" s="162"/>
      <c r="J76" s="162"/>
      <c r="K76" s="144"/>
      <c r="L76" s="144"/>
      <c r="M76" s="144"/>
      <c r="N76" s="144"/>
      <c r="O76" s="144"/>
      <c r="P76" s="227"/>
      <c r="Q76" s="144"/>
      <c r="R76" s="144"/>
      <c r="S76" s="144"/>
      <c r="T76" s="144"/>
    </row>
    <row r="77" spans="1:20" s="75" customFormat="1" ht="12" x14ac:dyDescent="0.2">
      <c r="A77" s="144"/>
      <c r="B77" s="144"/>
      <c r="C77" s="144"/>
      <c r="D77" s="144"/>
      <c r="E77" s="144"/>
      <c r="F77" s="226"/>
      <c r="G77" s="144"/>
      <c r="H77" s="144"/>
      <c r="I77" s="162"/>
      <c r="J77" s="162"/>
      <c r="K77" s="144"/>
      <c r="L77" s="144"/>
      <c r="M77" s="144"/>
      <c r="N77" s="144"/>
      <c r="O77" s="144"/>
      <c r="P77" s="227"/>
      <c r="Q77" s="144"/>
      <c r="R77" s="144"/>
      <c r="S77" s="144"/>
      <c r="T77" s="144"/>
    </row>
    <row r="78" spans="1:20" s="75" customFormat="1" ht="12" x14ac:dyDescent="0.2">
      <c r="A78" s="144"/>
      <c r="B78" s="144"/>
      <c r="C78" s="144"/>
      <c r="D78" s="144"/>
      <c r="E78" s="144"/>
      <c r="F78" s="226"/>
      <c r="G78" s="144"/>
      <c r="H78" s="144"/>
      <c r="I78" s="162"/>
      <c r="J78" s="162"/>
      <c r="K78" s="144"/>
      <c r="L78" s="144"/>
      <c r="M78" s="144"/>
      <c r="N78" s="144"/>
      <c r="O78" s="144"/>
      <c r="P78" s="227"/>
      <c r="Q78" s="144"/>
      <c r="R78" s="144"/>
      <c r="S78" s="144"/>
      <c r="T78" s="144"/>
    </row>
    <row r="79" spans="1:20" s="75" customFormat="1" ht="12" x14ac:dyDescent="0.2">
      <c r="A79" s="144"/>
      <c r="B79" s="144"/>
      <c r="C79" s="144"/>
      <c r="D79" s="144"/>
      <c r="E79" s="144"/>
      <c r="F79" s="226"/>
      <c r="G79" s="144"/>
      <c r="H79" s="144"/>
      <c r="I79" s="162"/>
      <c r="J79" s="162"/>
      <c r="K79" s="144"/>
      <c r="L79" s="144"/>
      <c r="M79" s="144"/>
      <c r="N79" s="144"/>
      <c r="O79" s="144"/>
      <c r="P79" s="227"/>
      <c r="Q79" s="144"/>
      <c r="R79" s="144"/>
      <c r="S79" s="144"/>
      <c r="T79" s="144"/>
    </row>
    <row r="80" spans="1:20" s="75" customFormat="1" ht="12" x14ac:dyDescent="0.2">
      <c r="A80" s="144"/>
      <c r="B80" s="144"/>
      <c r="C80" s="144"/>
      <c r="D80" s="144"/>
      <c r="E80" s="144"/>
      <c r="F80" s="226"/>
      <c r="G80" s="144"/>
      <c r="H80" s="144"/>
      <c r="I80" s="162"/>
      <c r="J80" s="162"/>
      <c r="K80" s="144"/>
      <c r="L80" s="144"/>
      <c r="M80" s="144"/>
      <c r="N80" s="144"/>
      <c r="O80" s="144"/>
      <c r="P80" s="227"/>
      <c r="Q80" s="144"/>
      <c r="R80" s="144"/>
      <c r="S80" s="144"/>
      <c r="T80" s="144"/>
    </row>
    <row r="81" spans="1:20" s="75" customFormat="1" ht="12" x14ac:dyDescent="0.2">
      <c r="A81" s="144"/>
      <c r="B81" s="144"/>
      <c r="C81" s="144"/>
      <c r="D81" s="144"/>
      <c r="E81" s="144"/>
      <c r="F81" s="226"/>
      <c r="G81" s="144"/>
      <c r="H81" s="144"/>
      <c r="I81" s="162"/>
      <c r="J81" s="162"/>
      <c r="K81" s="144"/>
      <c r="L81" s="144"/>
      <c r="M81" s="144"/>
      <c r="N81" s="144"/>
      <c r="O81" s="144"/>
      <c r="P81" s="227"/>
      <c r="Q81" s="144"/>
      <c r="R81" s="144"/>
      <c r="S81" s="144"/>
      <c r="T81" s="144"/>
    </row>
    <row r="82" spans="1:20" s="75" customFormat="1" ht="12" x14ac:dyDescent="0.2">
      <c r="A82" s="144"/>
      <c r="B82" s="144"/>
      <c r="C82" s="144"/>
      <c r="D82" s="144"/>
      <c r="E82" s="144"/>
      <c r="F82" s="226"/>
      <c r="G82" s="144"/>
      <c r="H82" s="144"/>
      <c r="I82" s="162"/>
      <c r="J82" s="162"/>
      <c r="K82" s="144"/>
      <c r="L82" s="144"/>
      <c r="M82" s="144"/>
      <c r="N82" s="144"/>
      <c r="O82" s="144"/>
      <c r="P82" s="227"/>
      <c r="Q82" s="144"/>
      <c r="R82" s="144"/>
      <c r="S82" s="144"/>
      <c r="T82" s="144"/>
    </row>
    <row r="83" spans="1:20" s="75" customFormat="1" ht="12" x14ac:dyDescent="0.2">
      <c r="A83" s="144"/>
      <c r="B83" s="144"/>
      <c r="C83" s="144"/>
      <c r="D83" s="144"/>
      <c r="E83" s="144"/>
      <c r="F83" s="226"/>
      <c r="G83" s="144"/>
      <c r="H83" s="144"/>
      <c r="I83" s="162"/>
      <c r="J83" s="162"/>
      <c r="K83" s="144"/>
      <c r="L83" s="144"/>
      <c r="M83" s="144"/>
      <c r="N83" s="144"/>
      <c r="O83" s="144"/>
      <c r="P83" s="227"/>
      <c r="Q83" s="144"/>
      <c r="R83" s="144"/>
      <c r="S83" s="144"/>
      <c r="T83" s="144"/>
    </row>
    <row r="84" spans="1:20" s="75" customFormat="1" ht="12" x14ac:dyDescent="0.2">
      <c r="A84" s="144"/>
      <c r="B84" s="144"/>
      <c r="C84" s="144"/>
      <c r="D84" s="144"/>
      <c r="E84" s="144"/>
      <c r="F84" s="226"/>
      <c r="G84" s="144"/>
      <c r="H84" s="144"/>
      <c r="I84" s="162"/>
      <c r="J84" s="162"/>
      <c r="K84" s="144"/>
      <c r="L84" s="144"/>
      <c r="M84" s="144"/>
      <c r="N84" s="144"/>
      <c r="O84" s="144"/>
      <c r="P84" s="227"/>
      <c r="Q84" s="144"/>
      <c r="R84" s="144"/>
      <c r="S84" s="144"/>
      <c r="T84" s="144"/>
    </row>
    <row r="85" spans="1:20" s="75" customFormat="1" ht="12" x14ac:dyDescent="0.2">
      <c r="A85" s="144"/>
      <c r="B85" s="144"/>
      <c r="C85" s="144"/>
      <c r="D85" s="144"/>
      <c r="E85" s="144"/>
      <c r="F85" s="226"/>
      <c r="G85" s="144"/>
      <c r="H85" s="144"/>
      <c r="I85" s="162"/>
      <c r="J85" s="162"/>
      <c r="K85" s="144"/>
      <c r="L85" s="144"/>
      <c r="M85" s="144"/>
      <c r="N85" s="144"/>
      <c r="O85" s="144"/>
      <c r="P85" s="227"/>
      <c r="Q85" s="144"/>
      <c r="R85" s="144"/>
      <c r="S85" s="144"/>
      <c r="T85" s="144"/>
    </row>
    <row r="86" spans="1:20" s="75" customFormat="1" ht="12" x14ac:dyDescent="0.2">
      <c r="A86" s="144"/>
      <c r="B86" s="144"/>
      <c r="C86" s="144"/>
      <c r="D86" s="144"/>
      <c r="E86" s="144"/>
      <c r="F86" s="226"/>
      <c r="G86" s="144"/>
      <c r="H86" s="144"/>
      <c r="I86" s="162"/>
      <c r="J86" s="162"/>
      <c r="K86" s="144"/>
      <c r="L86" s="144"/>
      <c r="M86" s="144"/>
      <c r="N86" s="144"/>
      <c r="O86" s="144"/>
      <c r="P86" s="227"/>
      <c r="Q86" s="144"/>
      <c r="R86" s="144"/>
      <c r="S86" s="144"/>
      <c r="T86" s="144"/>
    </row>
    <row r="87" spans="1:20" s="75" customFormat="1" ht="12" x14ac:dyDescent="0.2">
      <c r="A87" s="144"/>
      <c r="B87" s="144"/>
      <c r="C87" s="144"/>
      <c r="D87" s="144"/>
      <c r="E87" s="144"/>
      <c r="F87" s="226"/>
      <c r="G87" s="144"/>
      <c r="H87" s="144"/>
      <c r="I87" s="162"/>
      <c r="J87" s="162"/>
      <c r="K87" s="144"/>
      <c r="L87" s="144"/>
      <c r="M87" s="144"/>
      <c r="N87" s="144"/>
      <c r="O87" s="144"/>
      <c r="P87" s="227"/>
      <c r="Q87" s="144"/>
      <c r="R87" s="144"/>
      <c r="S87" s="144"/>
      <c r="T87" s="144"/>
    </row>
    <row r="88" spans="1:20" s="75" customFormat="1" ht="12" x14ac:dyDescent="0.2">
      <c r="A88" s="144"/>
      <c r="B88" s="144"/>
      <c r="C88" s="144"/>
      <c r="D88" s="144"/>
      <c r="E88" s="144"/>
      <c r="F88" s="226"/>
      <c r="G88" s="144"/>
      <c r="H88" s="144"/>
      <c r="I88" s="162"/>
      <c r="J88" s="162"/>
      <c r="K88" s="144"/>
      <c r="L88" s="144"/>
      <c r="M88" s="144"/>
      <c r="N88" s="144"/>
      <c r="O88" s="144"/>
      <c r="P88" s="227"/>
      <c r="Q88" s="144"/>
      <c r="R88" s="144"/>
      <c r="S88" s="144"/>
      <c r="T88" s="144"/>
    </row>
    <row r="89" spans="1:20" s="75" customFormat="1" ht="12" x14ac:dyDescent="0.2">
      <c r="A89" s="144"/>
      <c r="B89" s="144"/>
      <c r="C89" s="144"/>
      <c r="D89" s="144"/>
      <c r="E89" s="144"/>
      <c r="F89" s="226"/>
      <c r="G89" s="144"/>
      <c r="H89" s="144"/>
      <c r="I89" s="162"/>
      <c r="J89" s="162"/>
      <c r="K89" s="144"/>
      <c r="L89" s="144"/>
      <c r="M89" s="144"/>
      <c r="N89" s="144"/>
      <c r="O89" s="144"/>
      <c r="P89" s="227"/>
      <c r="Q89" s="144"/>
      <c r="R89" s="144"/>
      <c r="S89" s="144"/>
      <c r="T89" s="144"/>
    </row>
    <row r="90" spans="1:20" s="75" customFormat="1" ht="12" x14ac:dyDescent="0.2">
      <c r="A90" s="144"/>
      <c r="B90" s="144"/>
      <c r="C90" s="144"/>
      <c r="D90" s="144"/>
      <c r="E90" s="144"/>
      <c r="F90" s="226"/>
      <c r="G90" s="144"/>
      <c r="H90" s="144"/>
      <c r="I90" s="162"/>
      <c r="J90" s="162"/>
      <c r="K90" s="144"/>
      <c r="L90" s="144"/>
      <c r="M90" s="144"/>
      <c r="N90" s="144"/>
      <c r="O90" s="144"/>
      <c r="P90" s="227"/>
      <c r="Q90" s="144"/>
      <c r="R90" s="144"/>
      <c r="S90" s="144"/>
      <c r="T90" s="144"/>
    </row>
    <row r="91" spans="1:20" s="75" customFormat="1" ht="12" x14ac:dyDescent="0.2">
      <c r="A91" s="144"/>
      <c r="B91" s="144"/>
      <c r="C91" s="144"/>
      <c r="D91" s="144"/>
      <c r="E91" s="144"/>
      <c r="F91" s="226"/>
      <c r="G91" s="144"/>
      <c r="H91" s="144"/>
      <c r="I91" s="162"/>
      <c r="J91" s="162"/>
      <c r="K91" s="144"/>
      <c r="L91" s="144"/>
      <c r="M91" s="144"/>
      <c r="N91" s="144"/>
      <c r="O91" s="144"/>
      <c r="P91" s="227"/>
      <c r="Q91" s="144"/>
      <c r="R91" s="144"/>
      <c r="S91" s="144"/>
      <c r="T91" s="144"/>
    </row>
    <row r="92" spans="1:20" s="75" customFormat="1" ht="12" x14ac:dyDescent="0.2">
      <c r="A92" s="144"/>
      <c r="B92" s="144"/>
      <c r="C92" s="144"/>
      <c r="D92" s="144"/>
      <c r="E92" s="144"/>
      <c r="F92" s="226"/>
      <c r="G92" s="144"/>
      <c r="H92" s="144"/>
      <c r="I92" s="162"/>
      <c r="J92" s="162"/>
      <c r="K92" s="144"/>
      <c r="L92" s="144"/>
      <c r="M92" s="144"/>
      <c r="N92" s="144"/>
      <c r="O92" s="144"/>
      <c r="P92" s="227"/>
      <c r="Q92" s="144"/>
      <c r="R92" s="144"/>
      <c r="S92" s="144"/>
      <c r="T92" s="144"/>
    </row>
    <row r="93" spans="1:20" s="75" customFormat="1" ht="12" x14ac:dyDescent="0.2">
      <c r="A93" s="144"/>
      <c r="B93" s="144"/>
      <c r="C93" s="144"/>
      <c r="D93" s="144"/>
      <c r="E93" s="144"/>
      <c r="F93" s="226"/>
      <c r="G93" s="144"/>
      <c r="H93" s="144"/>
      <c r="I93" s="162"/>
      <c r="J93" s="162"/>
      <c r="K93" s="144"/>
      <c r="L93" s="144"/>
      <c r="M93" s="144"/>
      <c r="N93" s="144"/>
      <c r="O93" s="144"/>
      <c r="P93" s="227"/>
      <c r="Q93" s="144"/>
      <c r="R93" s="144"/>
      <c r="S93" s="144"/>
      <c r="T93" s="144"/>
    </row>
    <row r="94" spans="1:20" s="75" customFormat="1" ht="12" x14ac:dyDescent="0.2">
      <c r="A94" s="144"/>
      <c r="B94" s="144"/>
      <c r="C94" s="144"/>
      <c r="D94" s="144"/>
      <c r="E94" s="144"/>
      <c r="F94" s="226"/>
      <c r="G94" s="144"/>
      <c r="H94" s="144"/>
      <c r="I94" s="162"/>
      <c r="J94" s="162"/>
      <c r="K94" s="144"/>
      <c r="L94" s="144"/>
      <c r="M94" s="144"/>
      <c r="N94" s="144"/>
      <c r="O94" s="144"/>
      <c r="P94" s="227"/>
      <c r="Q94" s="144"/>
      <c r="R94" s="144"/>
      <c r="S94" s="144"/>
      <c r="T94" s="144"/>
    </row>
    <row r="95" spans="1:20" s="75" customFormat="1" ht="12" x14ac:dyDescent="0.2">
      <c r="A95" s="144"/>
      <c r="B95" s="144"/>
      <c r="C95" s="144"/>
      <c r="D95" s="144"/>
      <c r="E95" s="144"/>
      <c r="F95" s="226"/>
      <c r="G95" s="144"/>
      <c r="H95" s="144"/>
      <c r="I95" s="162"/>
      <c r="J95" s="162"/>
      <c r="K95" s="144"/>
      <c r="L95" s="144"/>
      <c r="M95" s="144"/>
      <c r="N95" s="144"/>
      <c r="O95" s="144"/>
      <c r="P95" s="227"/>
      <c r="Q95" s="144"/>
      <c r="R95" s="144"/>
      <c r="S95" s="144"/>
      <c r="T95" s="144"/>
    </row>
    <row r="96" spans="1:20" s="75" customFormat="1" ht="12" x14ac:dyDescent="0.2">
      <c r="A96" s="144"/>
      <c r="B96" s="144"/>
      <c r="C96" s="144"/>
      <c r="D96" s="144"/>
      <c r="E96" s="144"/>
      <c r="F96" s="226"/>
      <c r="G96" s="144"/>
      <c r="H96" s="144"/>
      <c r="I96" s="162"/>
      <c r="J96" s="162"/>
      <c r="K96" s="144"/>
      <c r="L96" s="144"/>
      <c r="M96" s="144"/>
      <c r="N96" s="144"/>
      <c r="O96" s="144"/>
      <c r="P96" s="227"/>
      <c r="Q96" s="144"/>
      <c r="R96" s="144"/>
      <c r="S96" s="144"/>
      <c r="T96" s="144"/>
    </row>
    <row r="97" spans="1:20" s="75" customFormat="1" ht="12" x14ac:dyDescent="0.2">
      <c r="A97" s="144"/>
      <c r="B97" s="144"/>
      <c r="C97" s="144"/>
      <c r="D97" s="144"/>
      <c r="E97" s="144"/>
      <c r="F97" s="226"/>
      <c r="G97" s="144"/>
      <c r="H97" s="144"/>
      <c r="I97" s="162"/>
      <c r="J97" s="162"/>
      <c r="K97" s="144"/>
      <c r="L97" s="144"/>
      <c r="M97" s="144"/>
      <c r="N97" s="144"/>
      <c r="O97" s="144"/>
      <c r="P97" s="227"/>
      <c r="Q97" s="144"/>
      <c r="R97" s="144"/>
      <c r="S97" s="144"/>
      <c r="T97" s="144"/>
    </row>
    <row r="98" spans="1:20" s="75" customFormat="1" ht="12" x14ac:dyDescent="0.2">
      <c r="A98" s="144"/>
      <c r="B98" s="144"/>
      <c r="C98" s="144"/>
      <c r="D98" s="144"/>
      <c r="E98" s="144"/>
      <c r="F98" s="226"/>
      <c r="G98" s="144"/>
      <c r="H98" s="144"/>
      <c r="I98" s="162"/>
      <c r="J98" s="162"/>
      <c r="K98" s="144"/>
      <c r="L98" s="144"/>
      <c r="M98" s="144"/>
      <c r="N98" s="144"/>
      <c r="O98" s="144"/>
      <c r="P98" s="227"/>
      <c r="Q98" s="144"/>
      <c r="R98" s="144"/>
      <c r="S98" s="144"/>
      <c r="T98" s="144"/>
    </row>
    <row r="99" spans="1:20" s="75" customFormat="1" ht="12" x14ac:dyDescent="0.2">
      <c r="A99" s="144"/>
      <c r="B99" s="144"/>
      <c r="C99" s="144"/>
      <c r="D99" s="144"/>
      <c r="E99" s="144"/>
      <c r="F99" s="226"/>
      <c r="G99" s="144"/>
      <c r="H99" s="144"/>
      <c r="I99" s="162"/>
      <c r="J99" s="162"/>
      <c r="K99" s="144"/>
      <c r="L99" s="144"/>
      <c r="M99" s="144"/>
      <c r="N99" s="144"/>
      <c r="O99" s="144"/>
      <c r="P99" s="227"/>
      <c r="Q99" s="144"/>
      <c r="R99" s="144"/>
      <c r="S99" s="144"/>
      <c r="T99" s="144"/>
    </row>
    <row r="100" spans="1:20" s="75" customFormat="1" ht="12" x14ac:dyDescent="0.2">
      <c r="A100" s="144"/>
      <c r="B100" s="144"/>
      <c r="C100" s="144"/>
      <c r="D100" s="144"/>
      <c r="E100" s="144"/>
      <c r="F100" s="226"/>
      <c r="G100" s="144"/>
      <c r="H100" s="144"/>
      <c r="I100" s="162"/>
      <c r="J100" s="162"/>
      <c r="K100" s="144"/>
      <c r="L100" s="144"/>
      <c r="M100" s="144"/>
      <c r="N100" s="144"/>
      <c r="O100" s="144"/>
      <c r="P100" s="227"/>
      <c r="Q100" s="144"/>
      <c r="R100" s="144"/>
      <c r="S100" s="144"/>
      <c r="T100" s="144"/>
    </row>
    <row r="101" spans="1:20" s="75" customFormat="1" ht="12" x14ac:dyDescent="0.2">
      <c r="A101" s="144"/>
      <c r="B101" s="144"/>
      <c r="C101" s="144"/>
      <c r="D101" s="144"/>
      <c r="E101" s="144"/>
      <c r="F101" s="226"/>
      <c r="G101" s="144"/>
      <c r="H101" s="144"/>
      <c r="I101" s="162"/>
      <c r="J101" s="162"/>
      <c r="K101" s="144"/>
      <c r="L101" s="144"/>
      <c r="M101" s="144"/>
      <c r="N101" s="144"/>
      <c r="O101" s="144"/>
      <c r="P101" s="227"/>
      <c r="Q101" s="144"/>
      <c r="R101" s="144"/>
      <c r="S101" s="144"/>
      <c r="T101" s="144"/>
    </row>
    <row r="102" spans="1:20" s="75" customFormat="1" ht="12" x14ac:dyDescent="0.2">
      <c r="A102" s="144"/>
      <c r="B102" s="144"/>
      <c r="C102" s="144"/>
      <c r="D102" s="144"/>
      <c r="E102" s="144"/>
      <c r="F102" s="226"/>
      <c r="G102" s="144"/>
      <c r="H102" s="144"/>
      <c r="I102" s="162"/>
      <c r="J102" s="162"/>
      <c r="K102" s="144"/>
      <c r="L102" s="144"/>
      <c r="M102" s="144"/>
      <c r="N102" s="144"/>
      <c r="O102" s="144"/>
      <c r="P102" s="227"/>
      <c r="Q102" s="144"/>
      <c r="R102" s="144"/>
      <c r="S102" s="144"/>
      <c r="T102" s="144"/>
    </row>
    <row r="103" spans="1:20" s="75" customFormat="1" ht="12" x14ac:dyDescent="0.2">
      <c r="A103" s="144"/>
      <c r="B103" s="144"/>
      <c r="C103" s="144"/>
      <c r="D103" s="144"/>
      <c r="E103" s="144"/>
      <c r="F103" s="226"/>
      <c r="G103" s="144"/>
      <c r="H103" s="144"/>
      <c r="I103" s="162"/>
      <c r="J103" s="162"/>
      <c r="K103" s="144"/>
      <c r="L103" s="144"/>
      <c r="M103" s="144"/>
      <c r="N103" s="144"/>
      <c r="O103" s="144"/>
      <c r="P103" s="227"/>
      <c r="Q103" s="144"/>
      <c r="R103" s="144"/>
      <c r="S103" s="144"/>
      <c r="T103" s="144"/>
    </row>
    <row r="104" spans="1:20" s="75" customFormat="1" ht="12" x14ac:dyDescent="0.2">
      <c r="A104" s="144"/>
      <c r="B104" s="144"/>
      <c r="C104" s="144"/>
      <c r="D104" s="144"/>
      <c r="E104" s="144"/>
      <c r="F104" s="226"/>
      <c r="G104" s="144"/>
      <c r="H104" s="144"/>
      <c r="I104" s="162"/>
      <c r="J104" s="162"/>
      <c r="K104" s="144"/>
      <c r="L104" s="144"/>
      <c r="M104" s="144"/>
      <c r="N104" s="144"/>
      <c r="O104" s="144"/>
      <c r="P104" s="227"/>
      <c r="Q104" s="144"/>
      <c r="R104" s="144"/>
      <c r="S104" s="144"/>
      <c r="T104" s="144"/>
    </row>
    <row r="105" spans="1:20" s="75" customFormat="1" ht="12" x14ac:dyDescent="0.2">
      <c r="A105" s="144"/>
      <c r="B105" s="144"/>
      <c r="C105" s="144"/>
      <c r="D105" s="144"/>
      <c r="E105" s="144"/>
      <c r="F105" s="226"/>
      <c r="G105" s="144"/>
      <c r="H105" s="144"/>
      <c r="I105" s="162"/>
      <c r="J105" s="162"/>
      <c r="K105" s="144"/>
      <c r="L105" s="144"/>
      <c r="M105" s="144"/>
      <c r="N105" s="144"/>
      <c r="O105" s="144"/>
      <c r="P105" s="227"/>
      <c r="Q105" s="144"/>
      <c r="R105" s="144"/>
      <c r="S105" s="144"/>
      <c r="T105" s="144"/>
    </row>
    <row r="106" spans="1:20" s="75" customFormat="1" ht="12" x14ac:dyDescent="0.2">
      <c r="A106" s="144"/>
      <c r="B106" s="144"/>
      <c r="C106" s="144"/>
      <c r="D106" s="144"/>
      <c r="E106" s="144"/>
      <c r="F106" s="226"/>
      <c r="G106" s="144"/>
      <c r="H106" s="144"/>
      <c r="I106" s="162"/>
      <c r="J106" s="162"/>
      <c r="K106" s="144"/>
      <c r="L106" s="144"/>
      <c r="M106" s="144"/>
      <c r="N106" s="144"/>
      <c r="O106" s="144"/>
      <c r="P106" s="227"/>
      <c r="Q106" s="144"/>
      <c r="R106" s="144"/>
      <c r="S106" s="144"/>
      <c r="T106" s="144"/>
    </row>
    <row r="107" spans="1:20" s="75" customFormat="1" ht="12" x14ac:dyDescent="0.2">
      <c r="A107" s="144"/>
      <c r="B107" s="144"/>
      <c r="C107" s="144"/>
      <c r="D107" s="144"/>
      <c r="E107" s="144"/>
      <c r="F107" s="226"/>
      <c r="G107" s="144"/>
      <c r="H107" s="144"/>
      <c r="I107" s="162"/>
      <c r="J107" s="162"/>
      <c r="K107" s="144"/>
      <c r="L107" s="161"/>
      <c r="M107" s="144"/>
      <c r="N107" s="144"/>
      <c r="O107" s="144"/>
      <c r="P107" s="227"/>
      <c r="Q107" s="144"/>
      <c r="R107" s="144"/>
      <c r="S107" s="144"/>
      <c r="T107" s="144"/>
    </row>
    <row r="108" spans="1:20" s="75" customFormat="1" ht="12" x14ac:dyDescent="0.2">
      <c r="A108" s="144"/>
      <c r="B108" s="144"/>
      <c r="C108" s="144"/>
      <c r="D108" s="144"/>
      <c r="E108" s="144"/>
      <c r="F108" s="226"/>
      <c r="G108" s="144"/>
      <c r="H108" s="144"/>
      <c r="I108" s="162"/>
      <c r="J108" s="162"/>
      <c r="K108" s="144"/>
      <c r="L108" s="144"/>
      <c r="M108" s="144"/>
      <c r="N108" s="144"/>
      <c r="O108" s="144"/>
      <c r="P108" s="227"/>
      <c r="Q108" s="144"/>
      <c r="R108" s="144"/>
      <c r="S108" s="144"/>
      <c r="T108" s="144"/>
    </row>
    <row r="109" spans="1:20" s="75" customFormat="1" ht="12" x14ac:dyDescent="0.2">
      <c r="A109" s="144"/>
      <c r="B109" s="144"/>
      <c r="C109" s="144"/>
      <c r="D109" s="144"/>
      <c r="E109" s="144"/>
      <c r="F109" s="226"/>
      <c r="G109" s="144"/>
      <c r="H109" s="144"/>
      <c r="I109" s="162"/>
      <c r="J109" s="162"/>
      <c r="K109" s="144"/>
      <c r="L109" s="144"/>
      <c r="M109" s="144"/>
      <c r="N109" s="144"/>
      <c r="O109" s="144"/>
      <c r="P109" s="227"/>
      <c r="Q109" s="144"/>
      <c r="R109" s="144"/>
      <c r="S109" s="144"/>
      <c r="T109" s="144"/>
    </row>
    <row r="110" spans="1:20" s="75" customFormat="1" ht="12" x14ac:dyDescent="0.2">
      <c r="A110" s="144"/>
      <c r="B110" s="144"/>
      <c r="C110" s="144"/>
      <c r="D110" s="144"/>
      <c r="E110" s="144"/>
      <c r="F110" s="226"/>
      <c r="G110" s="144"/>
      <c r="H110" s="144"/>
      <c r="I110" s="162"/>
      <c r="J110" s="162"/>
      <c r="K110" s="144"/>
      <c r="L110" s="144"/>
      <c r="M110" s="144"/>
      <c r="N110" s="144"/>
      <c r="O110" s="144"/>
      <c r="P110" s="227"/>
      <c r="Q110" s="144"/>
      <c r="R110" s="144"/>
      <c r="S110" s="144"/>
      <c r="T110" s="144"/>
    </row>
    <row r="111" spans="1:20" s="75" customFormat="1" ht="12" x14ac:dyDescent="0.2">
      <c r="A111" s="144"/>
      <c r="B111" s="144"/>
      <c r="C111" s="144"/>
      <c r="D111" s="144"/>
      <c r="E111" s="144"/>
      <c r="F111" s="226"/>
      <c r="G111" s="144"/>
      <c r="H111" s="144"/>
      <c r="I111" s="162"/>
      <c r="J111" s="162"/>
      <c r="K111" s="144"/>
      <c r="L111" s="144"/>
      <c r="M111" s="144"/>
      <c r="N111" s="144"/>
      <c r="O111" s="144"/>
      <c r="P111" s="227"/>
      <c r="Q111" s="144"/>
      <c r="R111" s="144"/>
      <c r="S111" s="144"/>
      <c r="T111" s="144"/>
    </row>
    <row r="112" spans="1:20" s="75" customFormat="1" ht="12" x14ac:dyDescent="0.2">
      <c r="A112" s="144"/>
      <c r="B112" s="144"/>
      <c r="C112" s="144"/>
      <c r="D112" s="144"/>
      <c r="E112" s="144"/>
      <c r="F112" s="226"/>
      <c r="G112" s="144"/>
      <c r="H112" s="144"/>
      <c r="I112" s="162"/>
      <c r="J112" s="162"/>
      <c r="K112" s="144"/>
      <c r="L112" s="144"/>
      <c r="M112" s="144"/>
      <c r="N112" s="144"/>
      <c r="O112" s="144"/>
      <c r="P112" s="227"/>
      <c r="Q112" s="144"/>
      <c r="R112" s="144"/>
      <c r="S112" s="144"/>
      <c r="T112" s="144"/>
    </row>
    <row r="113" spans="1:20" s="75" customFormat="1" ht="12" x14ac:dyDescent="0.2">
      <c r="A113" s="144"/>
      <c r="B113" s="144"/>
      <c r="C113" s="144"/>
      <c r="D113" s="144"/>
      <c r="E113" s="144"/>
      <c r="F113" s="226"/>
      <c r="G113" s="144"/>
      <c r="H113" s="144"/>
      <c r="I113" s="162"/>
      <c r="J113" s="162"/>
      <c r="K113" s="144"/>
      <c r="L113" s="161"/>
      <c r="M113" s="144"/>
      <c r="N113" s="144"/>
      <c r="O113" s="144"/>
      <c r="P113" s="227"/>
      <c r="Q113" s="144"/>
      <c r="R113" s="144"/>
      <c r="S113" s="144"/>
      <c r="T113" s="144"/>
    </row>
    <row r="114" spans="1:20" s="75" customFormat="1" ht="12" x14ac:dyDescent="0.2">
      <c r="A114" s="144"/>
      <c r="B114" s="144"/>
      <c r="C114" s="144"/>
      <c r="D114" s="144"/>
      <c r="E114" s="144"/>
      <c r="F114" s="226"/>
      <c r="G114" s="144"/>
      <c r="H114" s="144"/>
      <c r="I114" s="162"/>
      <c r="J114" s="162"/>
      <c r="K114" s="144"/>
      <c r="L114" s="144"/>
      <c r="M114" s="144"/>
      <c r="N114" s="144"/>
      <c r="O114" s="144"/>
      <c r="P114" s="227"/>
      <c r="Q114" s="144"/>
      <c r="R114" s="144"/>
      <c r="S114" s="144"/>
      <c r="T114" s="144"/>
    </row>
    <row r="115" spans="1:20" s="75" customFormat="1" ht="12" x14ac:dyDescent="0.2">
      <c r="A115" s="144"/>
      <c r="B115" s="144"/>
      <c r="C115" s="144"/>
      <c r="D115" s="144"/>
      <c r="E115" s="144"/>
      <c r="F115" s="226"/>
      <c r="G115" s="144"/>
      <c r="H115" s="144"/>
      <c r="I115" s="162"/>
      <c r="J115" s="162"/>
      <c r="K115" s="144"/>
      <c r="L115" s="144"/>
      <c r="M115" s="144"/>
      <c r="N115" s="144"/>
      <c r="O115" s="144"/>
      <c r="P115" s="227"/>
      <c r="Q115" s="144"/>
      <c r="R115" s="144"/>
      <c r="S115" s="144"/>
      <c r="T115" s="144"/>
    </row>
    <row r="116" spans="1:20" s="75" customFormat="1" ht="12" x14ac:dyDescent="0.2">
      <c r="A116" s="144"/>
      <c r="B116" s="144"/>
      <c r="C116" s="144"/>
      <c r="D116" s="144"/>
      <c r="E116" s="144"/>
      <c r="F116" s="226"/>
      <c r="G116" s="144"/>
      <c r="H116" s="144"/>
      <c r="I116" s="162"/>
      <c r="J116" s="162"/>
      <c r="K116" s="144"/>
      <c r="L116" s="144"/>
      <c r="M116" s="144"/>
      <c r="N116" s="144"/>
      <c r="O116" s="144"/>
      <c r="P116" s="227"/>
      <c r="Q116" s="144"/>
      <c r="R116" s="144"/>
      <c r="S116" s="144"/>
      <c r="T116" s="144"/>
    </row>
    <row r="117" spans="1:20" s="75" customFormat="1" ht="12" x14ac:dyDescent="0.2">
      <c r="A117" s="144"/>
      <c r="B117" s="144"/>
      <c r="C117" s="144"/>
      <c r="D117" s="144"/>
      <c r="E117" s="144"/>
      <c r="F117" s="226"/>
      <c r="G117" s="144"/>
      <c r="H117" s="144"/>
      <c r="I117" s="162"/>
      <c r="J117" s="162"/>
      <c r="K117" s="144"/>
      <c r="L117" s="144"/>
      <c r="M117" s="144"/>
      <c r="N117" s="144"/>
      <c r="O117" s="144"/>
      <c r="P117" s="227"/>
      <c r="Q117" s="144"/>
      <c r="R117" s="144"/>
      <c r="S117" s="144"/>
      <c r="T117" s="144"/>
    </row>
    <row r="118" spans="1:20" s="75" customFormat="1" ht="12" x14ac:dyDescent="0.2">
      <c r="A118" s="144"/>
      <c r="B118" s="144"/>
      <c r="C118" s="144"/>
      <c r="D118" s="144"/>
      <c r="E118" s="144"/>
      <c r="F118" s="226"/>
      <c r="G118" s="144"/>
      <c r="H118" s="144"/>
      <c r="I118" s="162"/>
      <c r="J118" s="162"/>
      <c r="K118" s="144"/>
      <c r="L118" s="144"/>
      <c r="M118" s="144"/>
      <c r="N118" s="144"/>
      <c r="O118" s="144"/>
      <c r="P118" s="227"/>
      <c r="Q118" s="144"/>
      <c r="R118" s="144"/>
      <c r="S118" s="144"/>
      <c r="T118" s="144"/>
    </row>
    <row r="119" spans="1:20" s="75" customFormat="1" ht="12" x14ac:dyDescent="0.2">
      <c r="A119" s="144"/>
      <c r="B119" s="144"/>
      <c r="C119" s="144"/>
      <c r="D119" s="144"/>
      <c r="E119" s="144"/>
      <c r="F119" s="226"/>
      <c r="G119" s="144"/>
      <c r="H119" s="144"/>
      <c r="I119" s="162"/>
      <c r="J119" s="162"/>
      <c r="K119" s="144"/>
      <c r="L119" s="144"/>
      <c r="M119" s="144"/>
      <c r="N119" s="144"/>
      <c r="O119" s="144"/>
      <c r="P119" s="227"/>
      <c r="Q119" s="144"/>
      <c r="R119" s="144"/>
      <c r="S119" s="144"/>
      <c r="T119" s="144"/>
    </row>
    <row r="120" spans="1:20" s="75" customFormat="1" ht="12" x14ac:dyDescent="0.2">
      <c r="A120" s="144"/>
      <c r="B120" s="144"/>
      <c r="C120" s="144"/>
      <c r="D120" s="144"/>
      <c r="E120" s="144"/>
      <c r="F120" s="226"/>
      <c r="G120" s="144"/>
      <c r="H120" s="144"/>
      <c r="I120" s="162"/>
      <c r="J120" s="162"/>
      <c r="K120" s="144"/>
      <c r="L120" s="161"/>
      <c r="M120" s="144"/>
      <c r="N120" s="144"/>
      <c r="O120" s="144"/>
      <c r="P120" s="227"/>
      <c r="Q120" s="144"/>
      <c r="R120" s="144"/>
      <c r="S120" s="144"/>
      <c r="T120" s="144"/>
    </row>
    <row r="121" spans="1:20" s="75" customFormat="1" ht="12" x14ac:dyDescent="0.2">
      <c r="A121" s="144"/>
      <c r="B121" s="144"/>
      <c r="C121" s="144"/>
      <c r="D121" s="144"/>
      <c r="E121" s="144"/>
      <c r="F121" s="226"/>
      <c r="G121" s="144"/>
      <c r="H121" s="144"/>
      <c r="I121" s="162"/>
      <c r="J121" s="162"/>
      <c r="K121" s="144"/>
      <c r="L121" s="161"/>
      <c r="M121" s="144"/>
      <c r="N121" s="144"/>
      <c r="O121" s="144"/>
      <c r="P121" s="227"/>
      <c r="Q121" s="144"/>
      <c r="R121" s="144"/>
      <c r="S121" s="144"/>
      <c r="T121" s="144"/>
    </row>
    <row r="122" spans="1:20" s="75" customFormat="1" ht="12" x14ac:dyDescent="0.2">
      <c r="A122" s="144"/>
      <c r="B122" s="144"/>
      <c r="C122" s="144"/>
      <c r="D122" s="144"/>
      <c r="E122" s="144"/>
      <c r="F122" s="226"/>
      <c r="G122" s="144"/>
      <c r="H122" s="144"/>
      <c r="I122" s="162"/>
      <c r="J122" s="162"/>
      <c r="K122" s="144"/>
      <c r="L122" s="161"/>
      <c r="M122" s="144"/>
      <c r="N122" s="144"/>
      <c r="O122" s="144"/>
      <c r="P122" s="227"/>
      <c r="Q122" s="144"/>
      <c r="R122" s="144"/>
      <c r="S122" s="144"/>
      <c r="T122" s="144"/>
    </row>
    <row r="123" spans="1:20" s="75" customFormat="1" ht="12" x14ac:dyDescent="0.2">
      <c r="A123" s="144"/>
      <c r="B123" s="144"/>
      <c r="C123" s="144"/>
      <c r="D123" s="144"/>
      <c r="E123" s="144"/>
      <c r="F123" s="226"/>
      <c r="G123" s="144"/>
      <c r="H123" s="144"/>
      <c r="I123" s="162"/>
      <c r="J123" s="162"/>
      <c r="K123" s="144"/>
      <c r="L123" s="161"/>
      <c r="M123" s="144"/>
      <c r="N123" s="144"/>
      <c r="O123" s="144"/>
      <c r="P123" s="227"/>
      <c r="Q123" s="144"/>
      <c r="R123" s="144"/>
      <c r="S123" s="144"/>
      <c r="T123" s="144"/>
    </row>
    <row r="124" spans="1:20" s="75" customFormat="1" ht="12" x14ac:dyDescent="0.2">
      <c r="A124" s="144"/>
      <c r="B124" s="144"/>
      <c r="C124" s="144"/>
      <c r="D124" s="144"/>
      <c r="E124" s="144"/>
      <c r="F124" s="226"/>
      <c r="G124" s="144"/>
      <c r="H124" s="144"/>
      <c r="I124" s="162"/>
      <c r="J124" s="162"/>
      <c r="K124" s="144"/>
      <c r="L124" s="161"/>
      <c r="M124" s="144"/>
      <c r="N124" s="144"/>
      <c r="O124" s="144"/>
      <c r="P124" s="227"/>
      <c r="Q124" s="144"/>
      <c r="R124" s="144"/>
      <c r="S124" s="144"/>
      <c r="T124" s="144"/>
    </row>
    <row r="125" spans="1:20" s="75" customFormat="1" ht="12" x14ac:dyDescent="0.2">
      <c r="A125" s="144"/>
      <c r="B125" s="144"/>
      <c r="C125" s="144"/>
      <c r="D125" s="144"/>
      <c r="E125" s="144"/>
      <c r="F125" s="226"/>
      <c r="G125" s="144"/>
      <c r="H125" s="144"/>
      <c r="I125" s="162"/>
      <c r="J125" s="162"/>
      <c r="K125" s="144"/>
      <c r="L125" s="161"/>
      <c r="M125" s="144"/>
      <c r="N125" s="144"/>
      <c r="O125" s="144"/>
      <c r="P125" s="227"/>
      <c r="Q125" s="144"/>
      <c r="R125" s="144"/>
      <c r="S125" s="144"/>
      <c r="T125" s="144"/>
    </row>
    <row r="126" spans="1:20" s="75" customFormat="1" ht="12" x14ac:dyDescent="0.2">
      <c r="A126" s="144"/>
      <c r="B126" s="144"/>
      <c r="C126" s="144"/>
      <c r="D126" s="144"/>
      <c r="E126" s="144"/>
      <c r="F126" s="226"/>
      <c r="G126" s="144"/>
      <c r="H126" s="144"/>
      <c r="I126" s="162"/>
      <c r="J126" s="162"/>
      <c r="K126" s="144"/>
      <c r="L126" s="161"/>
      <c r="M126" s="144"/>
      <c r="N126" s="144"/>
      <c r="O126" s="144"/>
      <c r="P126" s="227"/>
      <c r="Q126" s="144"/>
      <c r="R126" s="144"/>
      <c r="S126" s="144"/>
      <c r="T126" s="144"/>
    </row>
    <row r="127" spans="1:20" s="75" customFormat="1" ht="12" x14ac:dyDescent="0.2">
      <c r="A127" s="144"/>
      <c r="B127" s="144"/>
      <c r="C127" s="144"/>
      <c r="D127" s="144"/>
      <c r="E127" s="144"/>
      <c r="F127" s="226"/>
      <c r="G127" s="144"/>
      <c r="H127" s="144"/>
      <c r="I127" s="162"/>
      <c r="J127" s="162"/>
      <c r="K127" s="144"/>
      <c r="L127" s="161"/>
      <c r="M127" s="144"/>
      <c r="N127" s="144"/>
      <c r="O127" s="144"/>
      <c r="P127" s="227"/>
      <c r="Q127" s="144"/>
      <c r="R127" s="144"/>
      <c r="S127" s="144"/>
      <c r="T127" s="144"/>
    </row>
    <row r="128" spans="1:20" s="75" customFormat="1" ht="12" x14ac:dyDescent="0.2">
      <c r="A128" s="144"/>
      <c r="B128" s="144"/>
      <c r="C128" s="144"/>
      <c r="D128" s="144"/>
      <c r="E128" s="144"/>
      <c r="F128" s="226"/>
      <c r="G128" s="144"/>
      <c r="H128" s="144"/>
      <c r="I128" s="162"/>
      <c r="J128" s="162"/>
      <c r="K128" s="144"/>
      <c r="L128" s="161"/>
      <c r="M128" s="144"/>
      <c r="N128" s="144"/>
      <c r="O128" s="144"/>
      <c r="P128" s="227"/>
      <c r="Q128" s="144"/>
      <c r="R128" s="144"/>
      <c r="S128" s="144"/>
      <c r="T128" s="144"/>
    </row>
    <row r="129" spans="1:20" s="75" customFormat="1" ht="12" x14ac:dyDescent="0.2">
      <c r="A129" s="144"/>
      <c r="B129" s="144"/>
      <c r="C129" s="144"/>
      <c r="D129" s="144"/>
      <c r="E129" s="144"/>
      <c r="F129" s="226"/>
      <c r="G129" s="144"/>
      <c r="H129" s="144"/>
      <c r="I129" s="162"/>
      <c r="J129" s="162"/>
      <c r="K129" s="144"/>
      <c r="L129" s="161"/>
      <c r="M129" s="144"/>
      <c r="N129" s="144"/>
      <c r="O129" s="144"/>
      <c r="P129" s="227"/>
      <c r="Q129" s="144"/>
      <c r="R129" s="144"/>
      <c r="S129" s="144"/>
      <c r="T129" s="144"/>
    </row>
    <row r="130" spans="1:20" s="75" customFormat="1" ht="12" x14ac:dyDescent="0.2">
      <c r="A130" s="144"/>
      <c r="B130" s="144"/>
      <c r="C130" s="144"/>
      <c r="D130" s="144"/>
      <c r="E130" s="144"/>
      <c r="F130" s="226"/>
      <c r="G130" s="144"/>
      <c r="H130" s="144"/>
      <c r="I130" s="162"/>
      <c r="J130" s="162"/>
      <c r="K130" s="144"/>
      <c r="L130" s="161"/>
      <c r="M130" s="144"/>
      <c r="N130" s="144"/>
      <c r="O130" s="144"/>
      <c r="P130" s="227"/>
      <c r="Q130" s="144"/>
      <c r="R130" s="144"/>
      <c r="S130" s="144"/>
      <c r="T130" s="144"/>
    </row>
    <row r="131" spans="1:20" s="75" customFormat="1" ht="12" x14ac:dyDescent="0.2">
      <c r="A131" s="144"/>
      <c r="B131" s="144"/>
      <c r="C131" s="144"/>
      <c r="D131" s="144"/>
      <c r="E131" s="144"/>
      <c r="F131" s="226"/>
      <c r="G131" s="144"/>
      <c r="H131" s="144"/>
      <c r="I131" s="162"/>
      <c r="J131" s="162"/>
      <c r="K131" s="144"/>
      <c r="L131" s="144"/>
      <c r="M131" s="144"/>
      <c r="N131" s="144"/>
      <c r="O131" s="144"/>
      <c r="P131" s="227"/>
      <c r="Q131" s="144"/>
      <c r="R131" s="144"/>
      <c r="S131" s="144"/>
      <c r="T131" s="144"/>
    </row>
    <row r="132" spans="1:20" s="75" customFormat="1" ht="12" x14ac:dyDescent="0.2">
      <c r="A132" s="144"/>
      <c r="B132" s="144"/>
      <c r="C132" s="144"/>
      <c r="D132" s="144"/>
      <c r="E132" s="144"/>
      <c r="F132" s="226"/>
      <c r="G132" s="144"/>
      <c r="H132" s="144"/>
      <c r="I132" s="162"/>
      <c r="J132" s="162"/>
      <c r="K132" s="144"/>
      <c r="L132" s="161"/>
      <c r="M132" s="144"/>
      <c r="N132" s="144"/>
      <c r="O132" s="144"/>
      <c r="P132" s="227"/>
      <c r="Q132" s="144"/>
      <c r="R132" s="144"/>
      <c r="S132" s="144"/>
      <c r="T132" s="144"/>
    </row>
    <row r="133" spans="1:20" s="75" customFormat="1" ht="12" x14ac:dyDescent="0.2">
      <c r="A133" s="144"/>
      <c r="B133" s="144"/>
      <c r="C133" s="144"/>
      <c r="D133" s="144"/>
      <c r="E133" s="144"/>
      <c r="F133" s="226"/>
      <c r="G133" s="144"/>
      <c r="H133" s="144"/>
      <c r="I133" s="162"/>
      <c r="J133" s="162"/>
      <c r="K133" s="144"/>
      <c r="L133" s="144"/>
      <c r="M133" s="144"/>
      <c r="N133" s="144"/>
      <c r="O133" s="144"/>
      <c r="P133" s="227"/>
      <c r="Q133" s="144"/>
      <c r="R133" s="144"/>
      <c r="S133" s="144"/>
      <c r="T133" s="144"/>
    </row>
    <row r="134" spans="1:20" s="75" customFormat="1" ht="12" x14ac:dyDescent="0.2">
      <c r="A134" s="144"/>
      <c r="B134" s="144"/>
      <c r="C134" s="144"/>
      <c r="D134" s="144"/>
      <c r="E134" s="144"/>
      <c r="F134" s="226"/>
      <c r="G134" s="144"/>
      <c r="H134" s="144"/>
      <c r="I134" s="162"/>
      <c r="J134" s="162"/>
      <c r="K134" s="144"/>
      <c r="L134" s="161"/>
      <c r="M134" s="144"/>
      <c r="N134" s="144"/>
      <c r="O134" s="144"/>
      <c r="P134" s="227"/>
      <c r="Q134" s="144"/>
      <c r="R134" s="144"/>
      <c r="S134" s="144"/>
      <c r="T134" s="144"/>
    </row>
    <row r="135" spans="1:20" s="75" customFormat="1" ht="12" x14ac:dyDescent="0.2">
      <c r="A135" s="144"/>
      <c r="B135" s="144"/>
      <c r="C135" s="144"/>
      <c r="D135" s="144"/>
      <c r="E135" s="144"/>
      <c r="F135" s="226"/>
      <c r="G135" s="144"/>
      <c r="H135" s="144"/>
      <c r="I135" s="162"/>
      <c r="J135" s="162"/>
      <c r="K135" s="144"/>
      <c r="L135" s="161"/>
      <c r="M135" s="144"/>
      <c r="N135" s="144"/>
      <c r="O135" s="144"/>
      <c r="P135" s="227"/>
      <c r="Q135" s="144"/>
      <c r="R135" s="144"/>
      <c r="S135" s="144"/>
      <c r="T135" s="144"/>
    </row>
    <row r="136" spans="1:20" s="75" customFormat="1" ht="12" x14ac:dyDescent="0.2">
      <c r="A136" s="144"/>
      <c r="B136" s="144"/>
      <c r="C136" s="144"/>
      <c r="D136" s="144"/>
      <c r="E136" s="144"/>
      <c r="F136" s="226"/>
      <c r="G136" s="144"/>
      <c r="H136" s="144"/>
      <c r="I136" s="162"/>
      <c r="J136" s="162"/>
      <c r="K136" s="144"/>
      <c r="L136" s="161"/>
      <c r="M136" s="144"/>
      <c r="N136" s="144"/>
      <c r="O136" s="144"/>
      <c r="P136" s="227"/>
      <c r="Q136" s="144"/>
      <c r="R136" s="144"/>
      <c r="S136" s="144"/>
      <c r="T136" s="144"/>
    </row>
    <row r="137" spans="1:20" s="75" customFormat="1" ht="12" x14ac:dyDescent="0.2">
      <c r="A137" s="144"/>
      <c r="B137" s="144"/>
      <c r="C137" s="144"/>
      <c r="D137" s="144"/>
      <c r="E137" s="144"/>
      <c r="F137" s="226"/>
      <c r="G137" s="144"/>
      <c r="H137" s="144"/>
      <c r="I137" s="162"/>
      <c r="J137" s="162"/>
      <c r="K137" s="144"/>
      <c r="L137" s="144"/>
      <c r="M137" s="144"/>
      <c r="N137" s="144"/>
      <c r="O137" s="144"/>
      <c r="P137" s="227"/>
      <c r="Q137" s="144"/>
      <c r="R137" s="144"/>
      <c r="S137" s="144"/>
      <c r="T137" s="144"/>
    </row>
    <row r="138" spans="1:20" s="75" customFormat="1" ht="12" x14ac:dyDescent="0.2">
      <c r="A138" s="144"/>
      <c r="B138" s="144"/>
      <c r="C138" s="144"/>
      <c r="D138" s="144"/>
      <c r="E138" s="144"/>
      <c r="F138" s="226"/>
      <c r="G138" s="144"/>
      <c r="H138" s="144"/>
      <c r="I138" s="162"/>
      <c r="J138" s="162"/>
      <c r="K138" s="144"/>
      <c r="L138" s="144"/>
      <c r="M138" s="144"/>
      <c r="N138" s="144"/>
      <c r="O138" s="144"/>
      <c r="P138" s="227"/>
      <c r="Q138" s="144"/>
      <c r="R138" s="144"/>
      <c r="S138" s="144"/>
      <c r="T138" s="144"/>
    </row>
    <row r="139" spans="1:20" s="75" customFormat="1" ht="12" x14ac:dyDescent="0.2">
      <c r="A139" s="144"/>
      <c r="B139" s="144"/>
      <c r="C139" s="144"/>
      <c r="D139" s="144"/>
      <c r="E139" s="144"/>
      <c r="F139" s="226"/>
      <c r="G139" s="144"/>
      <c r="H139" s="144"/>
      <c r="I139" s="162"/>
      <c r="J139" s="162"/>
      <c r="K139" s="144"/>
      <c r="L139" s="144"/>
      <c r="M139" s="144"/>
      <c r="N139" s="144"/>
      <c r="O139" s="144"/>
      <c r="P139" s="227"/>
      <c r="Q139" s="144"/>
      <c r="R139" s="144"/>
      <c r="S139" s="144"/>
      <c r="T139" s="144"/>
    </row>
    <row r="140" spans="1:20" s="75" customFormat="1" ht="12" x14ac:dyDescent="0.2">
      <c r="A140" s="144"/>
      <c r="B140" s="144"/>
      <c r="C140" s="144"/>
      <c r="D140" s="144"/>
      <c r="E140" s="144"/>
      <c r="F140" s="226"/>
      <c r="G140" s="144"/>
      <c r="H140" s="144"/>
      <c r="I140" s="162"/>
      <c r="J140" s="162"/>
      <c r="K140" s="144"/>
      <c r="L140" s="144"/>
      <c r="M140" s="144"/>
      <c r="N140" s="144"/>
      <c r="O140" s="144"/>
      <c r="P140" s="227"/>
      <c r="Q140" s="144"/>
      <c r="R140" s="144"/>
      <c r="S140" s="144"/>
      <c r="T140" s="144"/>
    </row>
    <row r="141" spans="1:20" s="75" customFormat="1" ht="12" x14ac:dyDescent="0.2">
      <c r="A141" s="144"/>
      <c r="B141" s="144"/>
      <c r="C141" s="144"/>
      <c r="D141" s="144"/>
      <c r="E141" s="144"/>
      <c r="F141" s="226"/>
      <c r="G141" s="144"/>
      <c r="H141" s="144"/>
      <c r="I141" s="162"/>
      <c r="J141" s="162"/>
      <c r="K141" s="144"/>
      <c r="L141" s="144"/>
      <c r="M141" s="144"/>
      <c r="N141" s="144"/>
      <c r="O141" s="144"/>
      <c r="P141" s="227"/>
      <c r="Q141" s="144"/>
      <c r="R141" s="144"/>
      <c r="S141" s="144"/>
      <c r="T141" s="144"/>
    </row>
    <row r="142" spans="1:20" s="75" customFormat="1" ht="12" x14ac:dyDescent="0.2">
      <c r="A142" s="144"/>
      <c r="B142" s="144"/>
      <c r="C142" s="144"/>
      <c r="D142" s="144"/>
      <c r="E142" s="144"/>
      <c r="F142" s="226"/>
      <c r="G142" s="144"/>
      <c r="H142" s="144"/>
      <c r="I142" s="162"/>
      <c r="J142" s="162"/>
      <c r="K142" s="144"/>
      <c r="L142" s="144"/>
      <c r="M142" s="144"/>
      <c r="N142" s="144"/>
      <c r="O142" s="144"/>
      <c r="P142" s="227"/>
      <c r="Q142" s="144"/>
      <c r="R142" s="144"/>
      <c r="S142" s="144"/>
      <c r="T142" s="144"/>
    </row>
    <row r="143" spans="1:20" s="75" customFormat="1" ht="12" x14ac:dyDescent="0.2">
      <c r="A143" s="144"/>
      <c r="B143" s="144"/>
      <c r="C143" s="144"/>
      <c r="D143" s="144"/>
      <c r="E143" s="144"/>
      <c r="F143" s="226"/>
      <c r="G143" s="144"/>
      <c r="H143" s="144"/>
      <c r="I143" s="162"/>
      <c r="J143" s="162"/>
      <c r="K143" s="144"/>
      <c r="L143" s="161"/>
      <c r="M143" s="144"/>
      <c r="N143" s="144"/>
      <c r="O143" s="144"/>
      <c r="P143" s="227"/>
      <c r="Q143" s="144"/>
      <c r="R143" s="144"/>
      <c r="S143" s="144"/>
      <c r="T143" s="144"/>
    </row>
    <row r="144" spans="1:20" x14ac:dyDescent="0.25">
      <c r="F144" s="224"/>
      <c r="I144" s="223"/>
      <c r="J144" s="223"/>
      <c r="P144" s="225"/>
      <c r="S144" s="223"/>
      <c r="T144" s="223"/>
    </row>
  </sheetData>
  <autoFilter ref="A4:T143" xr:uid="{FF0CD716-1A1E-4F47-ACDF-BB71CBD202BA}"/>
  <dataValidations disablePrompts="1" count="1">
    <dataValidation type="list" allowBlank="1" showInputMessage="1" showErrorMessage="1" sqref="N5:N23" xr:uid="{AACF0E29-7DBD-40EC-810B-21767F257F53}">
      <formula1>"NOR,Designated,None"</formula1>
    </dataValidation>
  </dataValidation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A2F1B-E333-40D3-9A2A-B29747475341}">
  <sheetPr>
    <tabColor theme="9"/>
  </sheetPr>
  <dimension ref="A1:E12"/>
  <sheetViews>
    <sheetView workbookViewId="0"/>
  </sheetViews>
  <sheetFormatPr defaultRowHeight="15" x14ac:dyDescent="0.25"/>
  <cols>
    <col min="1" max="1" width="9.85546875" bestFit="1" customWidth="1"/>
    <col min="2" max="2" width="9.5703125" bestFit="1" customWidth="1"/>
    <col min="3" max="3" width="41.140625" customWidth="1"/>
    <col min="4" max="4" width="21.85546875" customWidth="1"/>
    <col min="5" max="5" width="30.85546875" customWidth="1"/>
  </cols>
  <sheetData>
    <row r="1" spans="1:5" x14ac:dyDescent="0.25">
      <c r="A1" s="150" t="s">
        <v>1061</v>
      </c>
    </row>
    <row r="3" spans="1:5" ht="15.75" thickBot="1" x14ac:dyDescent="0.3"/>
    <row r="4" spans="1:5" ht="36" x14ac:dyDescent="0.25">
      <c r="A4" s="240" t="s">
        <v>594</v>
      </c>
      <c r="B4" s="246" t="s">
        <v>627</v>
      </c>
      <c r="C4" s="246" t="s">
        <v>595</v>
      </c>
      <c r="D4" s="246" t="s">
        <v>628</v>
      </c>
      <c r="E4" s="246" t="s">
        <v>629</v>
      </c>
    </row>
    <row r="5" spans="1:5" ht="15.75" thickBot="1" x14ac:dyDescent="0.3">
      <c r="A5" s="247"/>
      <c r="B5" s="248"/>
      <c r="C5" s="249"/>
      <c r="D5" s="250"/>
      <c r="E5" s="250"/>
    </row>
    <row r="6" spans="1:5" ht="15.75" thickBot="1" x14ac:dyDescent="0.3">
      <c r="A6" s="247"/>
      <c r="B6" s="251"/>
      <c r="C6" s="252"/>
      <c r="D6" s="253"/>
      <c r="E6" s="253"/>
    </row>
    <row r="7" spans="1:5" ht="15.75" thickBot="1" x14ac:dyDescent="0.3">
      <c r="A7" s="247"/>
      <c r="B7" s="248"/>
      <c r="C7" s="249"/>
      <c r="D7" s="250"/>
      <c r="E7" s="250"/>
    </row>
    <row r="8" spans="1:5" ht="15.75" thickBot="1" x14ac:dyDescent="0.3">
      <c r="A8" s="220"/>
      <c r="B8" s="251"/>
      <c r="C8" s="252"/>
      <c r="D8" s="253"/>
      <c r="E8" s="253"/>
    </row>
    <row r="9" spans="1:5" ht="15.75" thickBot="1" x14ac:dyDescent="0.3">
      <c r="A9" s="247"/>
      <c r="B9" s="248"/>
      <c r="C9" s="249"/>
      <c r="D9" s="250"/>
      <c r="E9" s="250"/>
    </row>
    <row r="10" spans="1:5" ht="15.75" thickBot="1" x14ac:dyDescent="0.3">
      <c r="A10" s="247"/>
      <c r="B10" s="251"/>
      <c r="C10" s="252"/>
      <c r="D10" s="253"/>
      <c r="E10" s="253"/>
    </row>
    <row r="11" spans="1:5" ht="15.75" thickBot="1" x14ac:dyDescent="0.3">
      <c r="A11" s="247"/>
      <c r="B11" s="248"/>
      <c r="C11" s="249"/>
      <c r="D11" s="250"/>
      <c r="E11" s="250"/>
    </row>
    <row r="12" spans="1:5" ht="15.75" thickBot="1" x14ac:dyDescent="0.3">
      <c r="A12" s="247"/>
      <c r="B12" s="251"/>
      <c r="C12" s="252"/>
      <c r="D12" s="253"/>
      <c r="E12" s="25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AA994-3432-4CE1-A6D3-7829E3C191D9}">
  <sheetPr>
    <tabColor theme="9"/>
  </sheetPr>
  <dimension ref="A1:P60"/>
  <sheetViews>
    <sheetView workbookViewId="0">
      <selection activeCell="O4" sqref="O4:O60"/>
    </sheetView>
  </sheetViews>
  <sheetFormatPr defaultRowHeight="15" x14ac:dyDescent="0.25"/>
  <cols>
    <col min="7" max="7" width="12.7109375" bestFit="1" customWidth="1"/>
    <col min="8" max="8" width="15.28515625" bestFit="1" customWidth="1"/>
    <col min="11" max="11" width="29.85546875" bestFit="1" customWidth="1"/>
    <col min="15" max="15" width="21.140625" customWidth="1"/>
    <col min="16" max="16" width="17.42578125" bestFit="1" customWidth="1"/>
  </cols>
  <sheetData>
    <row r="1" spans="1:16" s="316" customFormat="1" ht="30" customHeight="1" thickBot="1" x14ac:dyDescent="0.3">
      <c r="A1" s="518" t="s">
        <v>749</v>
      </c>
      <c r="B1" s="518"/>
      <c r="C1" s="518"/>
      <c r="D1" s="518"/>
      <c r="E1" s="519"/>
      <c r="F1" s="520" t="s">
        <v>750</v>
      </c>
      <c r="G1" s="520"/>
      <c r="H1" s="521"/>
      <c r="I1" s="518" t="s">
        <v>751</v>
      </c>
      <c r="J1" s="518"/>
      <c r="K1" s="518"/>
      <c r="L1" s="519"/>
      <c r="M1" s="520" t="s">
        <v>752</v>
      </c>
      <c r="N1" s="520"/>
      <c r="O1" s="520"/>
      <c r="P1" s="521"/>
    </row>
    <row r="2" spans="1:16" s="316" customFormat="1" ht="30" customHeight="1" x14ac:dyDescent="0.25">
      <c r="A2" s="317"/>
      <c r="B2" s="318"/>
      <c r="C2" s="318"/>
      <c r="D2" s="318"/>
      <c r="E2" s="319"/>
      <c r="F2" s="320"/>
      <c r="G2" s="320"/>
      <c r="H2" s="321"/>
      <c r="I2" s="318"/>
      <c r="J2" s="318"/>
      <c r="K2" s="322" t="s">
        <v>753</v>
      </c>
      <c r="L2" s="323" t="s">
        <v>754</v>
      </c>
      <c r="M2" s="324"/>
      <c r="N2" s="324"/>
      <c r="O2" s="324"/>
      <c r="P2" s="325"/>
    </row>
    <row r="3" spans="1:16" s="316" customFormat="1" ht="15.75" thickBot="1" x14ac:dyDescent="0.3">
      <c r="A3" s="317"/>
      <c r="B3" s="318"/>
      <c r="C3" s="318"/>
      <c r="D3" s="318"/>
      <c r="E3" s="319"/>
      <c r="F3" s="320"/>
      <c r="G3" s="320"/>
      <c r="H3" s="321"/>
      <c r="I3" s="318"/>
      <c r="J3" s="318"/>
      <c r="K3" s="326">
        <v>56</v>
      </c>
      <c r="L3" s="327">
        <v>116</v>
      </c>
      <c r="M3" s="324"/>
      <c r="N3" s="324"/>
      <c r="O3" s="324"/>
      <c r="P3" s="325"/>
    </row>
    <row r="4" spans="1:16" s="329" customFormat="1" ht="28.9" customHeight="1" x14ac:dyDescent="0.25">
      <c r="A4" s="328" t="s">
        <v>612</v>
      </c>
      <c r="B4" s="328" t="s">
        <v>755</v>
      </c>
      <c r="C4" s="328" t="s">
        <v>756</v>
      </c>
      <c r="D4" s="328" t="s">
        <v>757</v>
      </c>
      <c r="E4" s="328" t="s">
        <v>758</v>
      </c>
      <c r="F4" s="329" t="s">
        <v>759</v>
      </c>
      <c r="G4" s="329" t="s">
        <v>760</v>
      </c>
      <c r="H4" s="329" t="s">
        <v>761</v>
      </c>
      <c r="I4" s="328" t="s">
        <v>762</v>
      </c>
      <c r="J4" s="328" t="s">
        <v>763</v>
      </c>
      <c r="K4" s="328" t="s">
        <v>764</v>
      </c>
      <c r="L4" s="328" t="s">
        <v>765</v>
      </c>
      <c r="M4" s="329" t="s">
        <v>766</v>
      </c>
      <c r="N4" s="329" t="s">
        <v>767</v>
      </c>
      <c r="O4" s="329" t="s">
        <v>768</v>
      </c>
      <c r="P4" s="329" t="s">
        <v>769</v>
      </c>
    </row>
    <row r="5" spans="1:16" x14ac:dyDescent="0.25">
      <c r="A5" s="330" t="s">
        <v>772</v>
      </c>
      <c r="B5" s="331" t="s">
        <v>470</v>
      </c>
      <c r="C5" s="331" t="s">
        <v>770</v>
      </c>
      <c r="D5" s="332">
        <v>8.6596729108741111E-2</v>
      </c>
      <c r="E5" s="333">
        <v>4200000</v>
      </c>
      <c r="F5" s="334">
        <v>0.81</v>
      </c>
      <c r="G5" s="333">
        <v>7631343.8500000006</v>
      </c>
      <c r="H5" s="335">
        <v>9421412.1604938265</v>
      </c>
      <c r="I5" s="336">
        <v>0</v>
      </c>
      <c r="J5" s="336">
        <v>0</v>
      </c>
      <c r="K5" s="333">
        <v>0</v>
      </c>
      <c r="L5" s="333">
        <v>0</v>
      </c>
      <c r="M5" s="332">
        <v>3.8604219416471096E-2</v>
      </c>
      <c r="N5" s="332">
        <v>0</v>
      </c>
      <c r="O5" s="337">
        <v>3.8604219416471096E-2</v>
      </c>
      <c r="P5" s="338">
        <v>294602.0724279373</v>
      </c>
    </row>
    <row r="6" spans="1:16" x14ac:dyDescent="0.25">
      <c r="A6" s="339" t="s">
        <v>773</v>
      </c>
      <c r="B6" s="340" t="s">
        <v>470</v>
      </c>
      <c r="C6" s="340" t="s">
        <v>770</v>
      </c>
      <c r="D6" s="341">
        <v>8.6596729108741111E-2</v>
      </c>
      <c r="E6" s="342">
        <v>4200000</v>
      </c>
      <c r="F6" s="343">
        <v>0.6</v>
      </c>
      <c r="G6" s="342">
        <v>2919600</v>
      </c>
      <c r="H6" s="344">
        <v>4866000</v>
      </c>
      <c r="I6" s="345">
        <v>0</v>
      </c>
      <c r="J6" s="345">
        <v>0</v>
      </c>
      <c r="K6" s="342">
        <v>0</v>
      </c>
      <c r="L6" s="342">
        <v>0</v>
      </c>
      <c r="M6" s="341">
        <v>7.4744402436644611E-2</v>
      </c>
      <c r="N6" s="341">
        <v>0</v>
      </c>
      <c r="O6" s="346">
        <v>7.4744402436644611E-2</v>
      </c>
      <c r="P6" s="347">
        <v>218223.75735402759</v>
      </c>
    </row>
    <row r="7" spans="1:16" x14ac:dyDescent="0.25">
      <c r="A7" s="330" t="s">
        <v>702</v>
      </c>
      <c r="B7" s="331" t="s">
        <v>142</v>
      </c>
      <c r="C7" s="331" t="s">
        <v>142</v>
      </c>
      <c r="D7" s="332" t="s">
        <v>142</v>
      </c>
      <c r="E7" s="333" t="s">
        <v>142</v>
      </c>
      <c r="F7" s="334">
        <v>0.9</v>
      </c>
      <c r="G7" s="333">
        <v>10578075.519999975</v>
      </c>
      <c r="H7" s="335">
        <v>10578075.519999975</v>
      </c>
      <c r="I7" s="336">
        <v>0</v>
      </c>
      <c r="J7" s="336">
        <v>6300</v>
      </c>
      <c r="K7" s="333">
        <v>0</v>
      </c>
      <c r="L7" s="333">
        <v>730800</v>
      </c>
      <c r="M7" s="332">
        <v>0</v>
      </c>
      <c r="N7" s="332">
        <v>6.9086290660174993E-2</v>
      </c>
      <c r="O7" s="337">
        <v>6.9086290660174993E-2</v>
      </c>
      <c r="P7" s="338">
        <v>730800</v>
      </c>
    </row>
    <row r="8" spans="1:16" x14ac:dyDescent="0.25">
      <c r="A8" s="339" t="s">
        <v>774</v>
      </c>
      <c r="B8" s="340" t="s">
        <v>142</v>
      </c>
      <c r="C8" s="340" t="s">
        <v>142</v>
      </c>
      <c r="D8" s="341" t="s">
        <v>142</v>
      </c>
      <c r="E8" s="342" t="s">
        <v>142</v>
      </c>
      <c r="F8" s="343">
        <v>0.6</v>
      </c>
      <c r="G8" s="342">
        <v>3134000</v>
      </c>
      <c r="H8" s="344">
        <v>3134000</v>
      </c>
      <c r="I8" s="345">
        <v>0</v>
      </c>
      <c r="J8" s="345">
        <v>0</v>
      </c>
      <c r="K8" s="342">
        <v>0</v>
      </c>
      <c r="L8" s="342">
        <v>0</v>
      </c>
      <c r="M8" s="341">
        <v>0</v>
      </c>
      <c r="N8" s="341">
        <v>0</v>
      </c>
      <c r="O8" s="346">
        <v>0</v>
      </c>
      <c r="P8" s="347">
        <v>0</v>
      </c>
    </row>
    <row r="9" spans="1:16" x14ac:dyDescent="0.25">
      <c r="A9" s="330" t="s">
        <v>775</v>
      </c>
      <c r="B9" s="331" t="s">
        <v>142</v>
      </c>
      <c r="C9" s="331" t="s">
        <v>142</v>
      </c>
      <c r="D9" s="332" t="s">
        <v>142</v>
      </c>
      <c r="E9" s="333" t="s">
        <v>142</v>
      </c>
      <c r="F9" s="334">
        <v>0.6</v>
      </c>
      <c r="G9" s="333">
        <v>2924000</v>
      </c>
      <c r="H9" s="335">
        <v>2924000</v>
      </c>
      <c r="I9" s="336">
        <v>0</v>
      </c>
      <c r="J9" s="336">
        <v>0</v>
      </c>
      <c r="K9" s="333">
        <v>0</v>
      </c>
      <c r="L9" s="333">
        <v>0</v>
      </c>
      <c r="M9" s="332">
        <v>0</v>
      </c>
      <c r="N9" s="332">
        <v>0</v>
      </c>
      <c r="O9" s="337">
        <v>0</v>
      </c>
      <c r="P9" s="338">
        <v>0</v>
      </c>
    </row>
    <row r="10" spans="1:16" x14ac:dyDescent="0.25">
      <c r="A10" s="339" t="s">
        <v>703</v>
      </c>
      <c r="B10" s="340" t="s">
        <v>142</v>
      </c>
      <c r="C10" s="340" t="s">
        <v>142</v>
      </c>
      <c r="D10" s="341" t="s">
        <v>142</v>
      </c>
      <c r="E10" s="342" t="s">
        <v>142</v>
      </c>
      <c r="F10" s="343">
        <v>0</v>
      </c>
      <c r="G10" s="342">
        <v>2000000</v>
      </c>
      <c r="H10" s="344">
        <v>2000000</v>
      </c>
      <c r="I10" s="345">
        <v>350</v>
      </c>
      <c r="J10" s="345">
        <v>700</v>
      </c>
      <c r="K10" s="342">
        <v>19600</v>
      </c>
      <c r="L10" s="342">
        <v>81200</v>
      </c>
      <c r="M10" s="341">
        <v>0</v>
      </c>
      <c r="N10" s="341">
        <v>5.04E-2</v>
      </c>
      <c r="O10" s="346">
        <v>5.04E-2</v>
      </c>
      <c r="P10" s="347">
        <v>100800</v>
      </c>
    </row>
    <row r="11" spans="1:16" x14ac:dyDescent="0.25">
      <c r="A11" s="330" t="s">
        <v>731</v>
      </c>
      <c r="B11" s="331" t="s">
        <v>142</v>
      </c>
      <c r="C11" s="331" t="s">
        <v>142</v>
      </c>
      <c r="D11" s="332" t="s">
        <v>142</v>
      </c>
      <c r="E11" s="333" t="s">
        <v>142</v>
      </c>
      <c r="F11" s="334">
        <v>0</v>
      </c>
      <c r="G11" s="333">
        <v>2500000</v>
      </c>
      <c r="H11" s="335">
        <v>2500000</v>
      </c>
      <c r="I11" s="336">
        <v>0</v>
      </c>
      <c r="J11" s="336">
        <v>0</v>
      </c>
      <c r="K11" s="333">
        <v>0</v>
      </c>
      <c r="L11" s="333">
        <v>0</v>
      </c>
      <c r="M11" s="332">
        <v>0</v>
      </c>
      <c r="N11" s="332">
        <v>0</v>
      </c>
      <c r="O11" s="337">
        <v>0</v>
      </c>
      <c r="P11" s="338">
        <v>0</v>
      </c>
    </row>
    <row r="12" spans="1:16" x14ac:dyDescent="0.25">
      <c r="A12" s="339" t="s">
        <v>704</v>
      </c>
      <c r="B12" s="340" t="s">
        <v>142</v>
      </c>
      <c r="C12" s="340" t="s">
        <v>142</v>
      </c>
      <c r="D12" s="341" t="s">
        <v>142</v>
      </c>
      <c r="E12" s="342" t="s">
        <v>142</v>
      </c>
      <c r="F12" s="343">
        <v>0</v>
      </c>
      <c r="G12" s="342">
        <v>2500000</v>
      </c>
      <c r="H12" s="344">
        <v>2500000</v>
      </c>
      <c r="I12" s="345">
        <v>0</v>
      </c>
      <c r="J12" s="345">
        <v>1400</v>
      </c>
      <c r="K12" s="342">
        <v>0</v>
      </c>
      <c r="L12" s="342">
        <v>162400</v>
      </c>
      <c r="M12" s="341">
        <v>0</v>
      </c>
      <c r="N12" s="341">
        <v>6.4960000000000004E-2</v>
      </c>
      <c r="O12" s="346">
        <v>6.4960000000000004E-2</v>
      </c>
      <c r="P12" s="347">
        <v>162400</v>
      </c>
    </row>
    <row r="13" spans="1:16" x14ac:dyDescent="0.25">
      <c r="A13" s="330" t="s">
        <v>776</v>
      </c>
      <c r="B13" s="331" t="s">
        <v>471</v>
      </c>
      <c r="C13" s="331" t="s">
        <v>770</v>
      </c>
      <c r="D13" s="332">
        <v>3.7372391967626539E-2</v>
      </c>
      <c r="E13" s="333">
        <v>960000</v>
      </c>
      <c r="F13" s="334">
        <v>0.67</v>
      </c>
      <c r="G13" s="333">
        <v>6643200</v>
      </c>
      <c r="H13" s="335">
        <v>9915223.880597014</v>
      </c>
      <c r="I13" s="336">
        <v>0</v>
      </c>
      <c r="J13" s="336">
        <v>0</v>
      </c>
      <c r="K13" s="333">
        <v>0</v>
      </c>
      <c r="L13" s="333">
        <v>0</v>
      </c>
      <c r="M13" s="332">
        <v>3.6184252338597954E-3</v>
      </c>
      <c r="N13" s="332">
        <v>0</v>
      </c>
      <c r="O13" s="337">
        <v>3.6184252338597954E-3</v>
      </c>
      <c r="P13" s="338">
        <v>24037.922513577392</v>
      </c>
    </row>
    <row r="14" spans="1:16" x14ac:dyDescent="0.25">
      <c r="A14" s="339" t="s">
        <v>705</v>
      </c>
      <c r="B14" s="340" t="s">
        <v>142</v>
      </c>
      <c r="C14" s="340" t="s">
        <v>142</v>
      </c>
      <c r="D14" s="341" t="s">
        <v>142</v>
      </c>
      <c r="E14" s="342" t="s">
        <v>142</v>
      </c>
      <c r="F14" s="343">
        <v>0.55000000000000004</v>
      </c>
      <c r="G14" s="342">
        <v>8946500</v>
      </c>
      <c r="H14" s="344">
        <v>8946500</v>
      </c>
      <c r="I14" s="345">
        <v>0</v>
      </c>
      <c r="J14" s="345">
        <v>0</v>
      </c>
      <c r="K14" s="342">
        <v>0</v>
      </c>
      <c r="L14" s="342">
        <v>0</v>
      </c>
      <c r="M14" s="341">
        <v>0</v>
      </c>
      <c r="N14" s="341">
        <v>0</v>
      </c>
      <c r="O14" s="346">
        <v>0</v>
      </c>
      <c r="P14" s="347">
        <v>0</v>
      </c>
    </row>
    <row r="15" spans="1:16" x14ac:dyDescent="0.25">
      <c r="A15" s="330" t="s">
        <v>777</v>
      </c>
      <c r="B15" s="331" t="s">
        <v>142</v>
      </c>
      <c r="C15" s="331" t="s">
        <v>142</v>
      </c>
      <c r="D15" s="332" t="s">
        <v>142</v>
      </c>
      <c r="E15" s="333" t="s">
        <v>142</v>
      </c>
      <c r="F15" s="334">
        <v>0.55000000000000004</v>
      </c>
      <c r="G15" s="333">
        <v>4750000</v>
      </c>
      <c r="H15" s="335">
        <v>4750000</v>
      </c>
      <c r="I15" s="336">
        <v>0</v>
      </c>
      <c r="J15" s="336">
        <v>0</v>
      </c>
      <c r="K15" s="333">
        <v>0</v>
      </c>
      <c r="L15" s="333">
        <v>0</v>
      </c>
      <c r="M15" s="332">
        <v>0</v>
      </c>
      <c r="N15" s="332">
        <v>0</v>
      </c>
      <c r="O15" s="337">
        <v>0</v>
      </c>
      <c r="P15" s="338">
        <v>0</v>
      </c>
    </row>
    <row r="16" spans="1:16" x14ac:dyDescent="0.25">
      <c r="A16" s="339" t="s">
        <v>706</v>
      </c>
      <c r="B16" s="340" t="s">
        <v>142</v>
      </c>
      <c r="C16" s="340" t="s">
        <v>142</v>
      </c>
      <c r="D16" s="341" t="s">
        <v>142</v>
      </c>
      <c r="E16" s="342" t="s">
        <v>142</v>
      </c>
      <c r="F16" s="343">
        <v>0.52</v>
      </c>
      <c r="G16" s="342">
        <v>7957323.3866666611</v>
      </c>
      <c r="H16" s="344">
        <v>7957323.3866666611</v>
      </c>
      <c r="I16" s="345">
        <v>0</v>
      </c>
      <c r="J16" s="345">
        <v>0</v>
      </c>
      <c r="K16" s="342">
        <v>0</v>
      </c>
      <c r="L16" s="342">
        <v>0</v>
      </c>
      <c r="M16" s="341">
        <v>0</v>
      </c>
      <c r="N16" s="341">
        <v>0</v>
      </c>
      <c r="O16" s="346">
        <v>0</v>
      </c>
      <c r="P16" s="347">
        <v>0</v>
      </c>
    </row>
    <row r="17" spans="1:16" x14ac:dyDescent="0.25">
      <c r="A17" s="330" t="s">
        <v>778</v>
      </c>
      <c r="B17" s="331" t="s">
        <v>142</v>
      </c>
      <c r="C17" s="331" t="s">
        <v>142</v>
      </c>
      <c r="D17" s="332" t="s">
        <v>142</v>
      </c>
      <c r="E17" s="333" t="s">
        <v>142</v>
      </c>
      <c r="F17" s="334">
        <v>0.52</v>
      </c>
      <c r="G17" s="333">
        <v>7946361.1466666488</v>
      </c>
      <c r="H17" s="335">
        <v>7946361.1466666488</v>
      </c>
      <c r="I17" s="336">
        <v>3640</v>
      </c>
      <c r="J17" s="336">
        <v>0</v>
      </c>
      <c r="K17" s="333">
        <v>203840</v>
      </c>
      <c r="L17" s="333">
        <v>0</v>
      </c>
      <c r="M17" s="332">
        <v>0</v>
      </c>
      <c r="N17" s="332">
        <v>2.5651992935849272E-2</v>
      </c>
      <c r="O17" s="337">
        <v>2.5651992935849272E-2</v>
      </c>
      <c r="P17" s="338">
        <v>203840</v>
      </c>
    </row>
    <row r="18" spans="1:16" x14ac:dyDescent="0.25">
      <c r="A18" s="339" t="s">
        <v>779</v>
      </c>
      <c r="B18" s="340" t="s">
        <v>470</v>
      </c>
      <c r="C18" s="340" t="s">
        <v>770</v>
      </c>
      <c r="D18" s="341">
        <v>8.6596729108741111E-2</v>
      </c>
      <c r="E18" s="342">
        <v>4200000</v>
      </c>
      <c r="F18" s="343">
        <v>0.1</v>
      </c>
      <c r="G18" s="342">
        <v>4249000</v>
      </c>
      <c r="H18" s="344">
        <v>42490000</v>
      </c>
      <c r="I18" s="345">
        <v>0</v>
      </c>
      <c r="J18" s="345">
        <v>0</v>
      </c>
      <c r="K18" s="342">
        <v>0</v>
      </c>
      <c r="L18" s="342">
        <v>0</v>
      </c>
      <c r="M18" s="341">
        <v>8.559808478623504E-3</v>
      </c>
      <c r="N18" s="341">
        <v>0</v>
      </c>
      <c r="O18" s="346">
        <v>8.559808478623504E-3</v>
      </c>
      <c r="P18" s="347">
        <v>36370.626225671265</v>
      </c>
    </row>
    <row r="19" spans="1:16" x14ac:dyDescent="0.25">
      <c r="A19" s="330" t="s">
        <v>780</v>
      </c>
      <c r="B19" s="331" t="s">
        <v>142</v>
      </c>
      <c r="C19" s="331" t="s">
        <v>142</v>
      </c>
      <c r="D19" s="332" t="s">
        <v>142</v>
      </c>
      <c r="E19" s="333" t="s">
        <v>142</v>
      </c>
      <c r="F19" s="334">
        <v>1.1000000000000001</v>
      </c>
      <c r="G19" s="333">
        <v>11493000</v>
      </c>
      <c r="H19" s="335">
        <v>11493000</v>
      </c>
      <c r="I19" s="336">
        <v>0</v>
      </c>
      <c r="J19" s="336">
        <v>0</v>
      </c>
      <c r="K19" s="333">
        <v>0</v>
      </c>
      <c r="L19" s="333">
        <v>0</v>
      </c>
      <c r="M19" s="332">
        <v>0</v>
      </c>
      <c r="N19" s="332">
        <v>0</v>
      </c>
      <c r="O19" s="337">
        <v>0</v>
      </c>
      <c r="P19" s="338">
        <v>0</v>
      </c>
    </row>
    <row r="20" spans="1:16" x14ac:dyDescent="0.25">
      <c r="A20" s="339" t="s">
        <v>781</v>
      </c>
      <c r="B20" s="340" t="s">
        <v>142</v>
      </c>
      <c r="C20" s="340" t="s">
        <v>142</v>
      </c>
      <c r="D20" s="341" t="s">
        <v>142</v>
      </c>
      <c r="E20" s="342" t="s">
        <v>142</v>
      </c>
      <c r="F20" s="343">
        <v>0.34</v>
      </c>
      <c r="G20" s="342">
        <v>1873600</v>
      </c>
      <c r="H20" s="344">
        <v>1873600</v>
      </c>
      <c r="I20" s="345">
        <v>0</v>
      </c>
      <c r="J20" s="345">
        <v>0</v>
      </c>
      <c r="K20" s="342">
        <v>0</v>
      </c>
      <c r="L20" s="342">
        <v>0</v>
      </c>
      <c r="M20" s="341">
        <v>0</v>
      </c>
      <c r="N20" s="341">
        <v>0</v>
      </c>
      <c r="O20" s="346">
        <v>0</v>
      </c>
      <c r="P20" s="347">
        <v>0</v>
      </c>
    </row>
    <row r="21" spans="1:16" x14ac:dyDescent="0.25">
      <c r="A21" s="330" t="s">
        <v>782</v>
      </c>
      <c r="B21" s="331" t="s">
        <v>142</v>
      </c>
      <c r="C21" s="331" t="s">
        <v>142</v>
      </c>
      <c r="D21" s="332" t="s">
        <v>142</v>
      </c>
      <c r="E21" s="333" t="s">
        <v>142</v>
      </c>
      <c r="F21" s="334">
        <v>0</v>
      </c>
      <c r="G21" s="333">
        <v>2000000</v>
      </c>
      <c r="H21" s="335">
        <v>2000000</v>
      </c>
      <c r="I21" s="336">
        <v>0</v>
      </c>
      <c r="J21" s="336">
        <v>1650</v>
      </c>
      <c r="K21" s="333">
        <v>0</v>
      </c>
      <c r="L21" s="333">
        <v>191400</v>
      </c>
      <c r="M21" s="332">
        <v>0</v>
      </c>
      <c r="N21" s="332">
        <v>9.5699999999999993E-2</v>
      </c>
      <c r="O21" s="337">
        <v>9.5699999999999993E-2</v>
      </c>
      <c r="P21" s="338">
        <v>191400</v>
      </c>
    </row>
    <row r="22" spans="1:16" x14ac:dyDescent="0.25">
      <c r="A22" s="339" t="s">
        <v>783</v>
      </c>
      <c r="B22" s="340" t="s">
        <v>142</v>
      </c>
      <c r="C22" s="340" t="s">
        <v>142</v>
      </c>
      <c r="D22" s="341" t="s">
        <v>142</v>
      </c>
      <c r="E22" s="342" t="s">
        <v>142</v>
      </c>
      <c r="F22" s="343">
        <v>0.3</v>
      </c>
      <c r="G22" s="342">
        <v>0</v>
      </c>
      <c r="H22" s="344">
        <v>0</v>
      </c>
      <c r="I22" s="345">
        <v>0</v>
      </c>
      <c r="J22" s="345">
        <v>0</v>
      </c>
      <c r="K22" s="342">
        <v>0</v>
      </c>
      <c r="L22" s="342">
        <v>0</v>
      </c>
      <c r="M22" s="341">
        <v>0</v>
      </c>
      <c r="N22" s="341">
        <v>0</v>
      </c>
      <c r="O22" s="346">
        <v>0</v>
      </c>
      <c r="P22" s="347">
        <v>0</v>
      </c>
    </row>
    <row r="23" spans="1:16" x14ac:dyDescent="0.25">
      <c r="A23" s="330" t="s">
        <v>708</v>
      </c>
      <c r="B23" s="331" t="s">
        <v>142</v>
      </c>
      <c r="C23" s="331" t="s">
        <v>142</v>
      </c>
      <c r="D23" s="332" t="s">
        <v>142</v>
      </c>
      <c r="E23" s="333" t="s">
        <v>142</v>
      </c>
      <c r="F23" s="334">
        <v>0.22</v>
      </c>
      <c r="G23" s="333">
        <v>0</v>
      </c>
      <c r="H23" s="335">
        <v>0</v>
      </c>
      <c r="I23" s="336">
        <v>0</v>
      </c>
      <c r="J23" s="336">
        <v>0</v>
      </c>
      <c r="K23" s="333">
        <v>0</v>
      </c>
      <c r="L23" s="333">
        <v>0</v>
      </c>
      <c r="M23" s="332">
        <v>0</v>
      </c>
      <c r="N23" s="332">
        <v>0</v>
      </c>
      <c r="O23" s="337">
        <v>0</v>
      </c>
      <c r="P23" s="338">
        <v>0</v>
      </c>
    </row>
    <row r="24" spans="1:16" x14ac:dyDescent="0.25">
      <c r="A24" s="339" t="s">
        <v>784</v>
      </c>
      <c r="B24" s="340" t="s">
        <v>142</v>
      </c>
      <c r="C24" s="340" t="s">
        <v>142</v>
      </c>
      <c r="D24" s="341" t="s">
        <v>142</v>
      </c>
      <c r="E24" s="342" t="s">
        <v>142</v>
      </c>
      <c r="F24" s="343">
        <v>0.37</v>
      </c>
      <c r="G24" s="342">
        <v>1566400</v>
      </c>
      <c r="H24" s="344">
        <v>1566400</v>
      </c>
      <c r="I24" s="345">
        <v>0</v>
      </c>
      <c r="J24" s="345">
        <v>0</v>
      </c>
      <c r="K24" s="342">
        <v>0</v>
      </c>
      <c r="L24" s="342">
        <v>0</v>
      </c>
      <c r="M24" s="341">
        <v>0</v>
      </c>
      <c r="N24" s="341">
        <v>0</v>
      </c>
      <c r="O24" s="346">
        <v>0</v>
      </c>
      <c r="P24" s="347">
        <v>0</v>
      </c>
    </row>
    <row r="25" spans="1:16" x14ac:dyDescent="0.25">
      <c r="A25" s="330" t="s">
        <v>709</v>
      </c>
      <c r="B25" s="331" t="s">
        <v>142</v>
      </c>
      <c r="C25" s="331" t="s">
        <v>142</v>
      </c>
      <c r="D25" s="332" t="s">
        <v>142</v>
      </c>
      <c r="E25" s="333" t="s">
        <v>142</v>
      </c>
      <c r="F25" s="334">
        <v>0.24</v>
      </c>
      <c r="G25" s="333">
        <v>3957600</v>
      </c>
      <c r="H25" s="335">
        <v>3957600</v>
      </c>
      <c r="I25" s="336">
        <v>0</v>
      </c>
      <c r="J25" s="336">
        <v>1920</v>
      </c>
      <c r="K25" s="333">
        <v>0</v>
      </c>
      <c r="L25" s="333">
        <v>222720</v>
      </c>
      <c r="M25" s="332">
        <v>0</v>
      </c>
      <c r="N25" s="332">
        <v>5.6276531231049122E-2</v>
      </c>
      <c r="O25" s="337">
        <v>5.6276531231049122E-2</v>
      </c>
      <c r="P25" s="338">
        <v>222720</v>
      </c>
    </row>
    <row r="26" spans="1:16" x14ac:dyDescent="0.25">
      <c r="A26" s="339" t="s">
        <v>710</v>
      </c>
      <c r="B26" s="340" t="s">
        <v>142</v>
      </c>
      <c r="C26" s="340" t="s">
        <v>142</v>
      </c>
      <c r="D26" s="341" t="s">
        <v>142</v>
      </c>
      <c r="E26" s="342" t="s">
        <v>142</v>
      </c>
      <c r="F26" s="343">
        <v>0.9</v>
      </c>
      <c r="G26" s="342">
        <v>21923000</v>
      </c>
      <c r="H26" s="344">
        <v>21923000</v>
      </c>
      <c r="I26" s="345">
        <v>0</v>
      </c>
      <c r="J26" s="345">
        <v>6300</v>
      </c>
      <c r="K26" s="342">
        <v>0</v>
      </c>
      <c r="L26" s="342">
        <v>730800</v>
      </c>
      <c r="M26" s="341">
        <v>0</v>
      </c>
      <c r="N26" s="341">
        <v>3.3334853806504583E-2</v>
      </c>
      <c r="O26" s="346">
        <v>3.3334853806504583E-2</v>
      </c>
      <c r="P26" s="347">
        <v>730800</v>
      </c>
    </row>
    <row r="27" spans="1:16" x14ac:dyDescent="0.25">
      <c r="A27" s="330" t="s">
        <v>785</v>
      </c>
      <c r="B27" s="331" t="s">
        <v>142</v>
      </c>
      <c r="C27" s="331" t="s">
        <v>142</v>
      </c>
      <c r="D27" s="332" t="s">
        <v>142</v>
      </c>
      <c r="E27" s="333" t="s">
        <v>142</v>
      </c>
      <c r="F27" s="334">
        <v>0.95</v>
      </c>
      <c r="G27" s="333">
        <v>5408000</v>
      </c>
      <c r="H27" s="335">
        <v>5408000</v>
      </c>
      <c r="I27" s="336">
        <v>0</v>
      </c>
      <c r="J27" s="336">
        <v>0</v>
      </c>
      <c r="K27" s="333">
        <v>0</v>
      </c>
      <c r="L27" s="333">
        <v>0</v>
      </c>
      <c r="M27" s="332">
        <v>0</v>
      </c>
      <c r="N27" s="332">
        <v>0</v>
      </c>
      <c r="O27" s="337">
        <v>0</v>
      </c>
      <c r="P27" s="338">
        <v>0</v>
      </c>
    </row>
    <row r="28" spans="1:16" x14ac:dyDescent="0.25">
      <c r="A28" s="339" t="s">
        <v>786</v>
      </c>
      <c r="B28" s="340" t="s">
        <v>142</v>
      </c>
      <c r="C28" s="340" t="s">
        <v>142</v>
      </c>
      <c r="D28" s="341" t="s">
        <v>142</v>
      </c>
      <c r="E28" s="342" t="s">
        <v>142</v>
      </c>
      <c r="F28" s="343">
        <v>0.85</v>
      </c>
      <c r="G28" s="342">
        <v>4001500</v>
      </c>
      <c r="H28" s="344">
        <v>4001500</v>
      </c>
      <c r="I28" s="345">
        <v>0</v>
      </c>
      <c r="J28" s="345">
        <v>0</v>
      </c>
      <c r="K28" s="342">
        <v>0</v>
      </c>
      <c r="L28" s="342">
        <v>0</v>
      </c>
      <c r="M28" s="341">
        <v>0</v>
      </c>
      <c r="N28" s="341">
        <v>0</v>
      </c>
      <c r="O28" s="346">
        <v>0</v>
      </c>
      <c r="P28" s="347">
        <v>0</v>
      </c>
    </row>
    <row r="29" spans="1:16" x14ac:dyDescent="0.25">
      <c r="A29" s="330" t="s">
        <v>711</v>
      </c>
      <c r="B29" s="331" t="s">
        <v>142</v>
      </c>
      <c r="C29" s="331" t="s">
        <v>142</v>
      </c>
      <c r="D29" s="332" t="s">
        <v>142</v>
      </c>
      <c r="E29" s="333" t="s">
        <v>142</v>
      </c>
      <c r="F29" s="334">
        <v>1</v>
      </c>
      <c r="G29" s="333">
        <v>4139759.4399999967</v>
      </c>
      <c r="H29" s="335">
        <v>4139759.4399999967</v>
      </c>
      <c r="I29" s="336">
        <v>0</v>
      </c>
      <c r="J29" s="336">
        <v>0</v>
      </c>
      <c r="K29" s="333">
        <v>0</v>
      </c>
      <c r="L29" s="333">
        <v>0</v>
      </c>
      <c r="M29" s="332">
        <v>0</v>
      </c>
      <c r="N29" s="332">
        <v>0</v>
      </c>
      <c r="O29" s="337">
        <v>0</v>
      </c>
      <c r="P29" s="338">
        <v>0</v>
      </c>
    </row>
    <row r="30" spans="1:16" x14ac:dyDescent="0.25">
      <c r="A30" s="339" t="s">
        <v>787</v>
      </c>
      <c r="B30" s="340" t="s">
        <v>142</v>
      </c>
      <c r="C30" s="340" t="s">
        <v>142</v>
      </c>
      <c r="D30" s="341" t="s">
        <v>142</v>
      </c>
      <c r="E30" s="342" t="s">
        <v>142</v>
      </c>
      <c r="F30" s="343">
        <v>0.93</v>
      </c>
      <c r="G30" s="342">
        <v>4657200</v>
      </c>
      <c r="H30" s="344">
        <v>4657200</v>
      </c>
      <c r="I30" s="345">
        <v>0</v>
      </c>
      <c r="J30" s="345">
        <v>0</v>
      </c>
      <c r="K30" s="342">
        <v>0</v>
      </c>
      <c r="L30" s="342">
        <v>0</v>
      </c>
      <c r="M30" s="341">
        <v>0</v>
      </c>
      <c r="N30" s="341">
        <v>0</v>
      </c>
      <c r="O30" s="346">
        <v>0</v>
      </c>
      <c r="P30" s="347">
        <v>0</v>
      </c>
    </row>
    <row r="31" spans="1:16" x14ac:dyDescent="0.25">
      <c r="A31" s="330" t="s">
        <v>715</v>
      </c>
      <c r="B31" s="331" t="s">
        <v>142</v>
      </c>
      <c r="C31" s="331" t="s">
        <v>142</v>
      </c>
      <c r="D31" s="332" t="s">
        <v>142</v>
      </c>
      <c r="E31" s="333" t="s">
        <v>142</v>
      </c>
      <c r="F31" s="334">
        <v>0</v>
      </c>
      <c r="G31" s="333">
        <v>2500000</v>
      </c>
      <c r="H31" s="335">
        <v>2500000</v>
      </c>
      <c r="I31" s="336">
        <v>0</v>
      </c>
      <c r="J31" s="336">
        <v>1050</v>
      </c>
      <c r="K31" s="333">
        <v>0</v>
      </c>
      <c r="L31" s="333">
        <v>121800</v>
      </c>
      <c r="M31" s="332">
        <v>0</v>
      </c>
      <c r="N31" s="332">
        <v>4.8719999999999999E-2</v>
      </c>
      <c r="O31" s="337">
        <v>4.8719999999999999E-2</v>
      </c>
      <c r="P31" s="338">
        <v>121800</v>
      </c>
    </row>
    <row r="32" spans="1:16" x14ac:dyDescent="0.25">
      <c r="A32" s="339" t="s">
        <v>788</v>
      </c>
      <c r="B32" s="340" t="s">
        <v>142</v>
      </c>
      <c r="C32" s="340" t="s">
        <v>142</v>
      </c>
      <c r="D32" s="341" t="s">
        <v>142</v>
      </c>
      <c r="E32" s="342" t="s">
        <v>142</v>
      </c>
      <c r="F32" s="343">
        <v>0.38</v>
      </c>
      <c r="G32" s="342">
        <v>1815200</v>
      </c>
      <c r="H32" s="344">
        <v>1815200</v>
      </c>
      <c r="I32" s="345">
        <v>0</v>
      </c>
      <c r="J32" s="345">
        <v>0</v>
      </c>
      <c r="K32" s="342">
        <v>0</v>
      </c>
      <c r="L32" s="342">
        <v>0</v>
      </c>
      <c r="M32" s="341">
        <v>0</v>
      </c>
      <c r="N32" s="341">
        <v>0</v>
      </c>
      <c r="O32" s="346">
        <v>0</v>
      </c>
      <c r="P32" s="347">
        <v>0</v>
      </c>
    </row>
    <row r="33" spans="1:16" x14ac:dyDescent="0.25">
      <c r="A33" s="330" t="s">
        <v>716</v>
      </c>
      <c r="B33" s="331" t="s">
        <v>471</v>
      </c>
      <c r="C33" s="331" t="s">
        <v>770</v>
      </c>
      <c r="D33" s="332">
        <v>3.7372391967626539E-2</v>
      </c>
      <c r="E33" s="333">
        <v>960000</v>
      </c>
      <c r="F33" s="334">
        <v>0.2</v>
      </c>
      <c r="G33" s="333">
        <v>9283518.8799999934</v>
      </c>
      <c r="H33" s="335">
        <v>46417594.399999961</v>
      </c>
      <c r="I33" s="336">
        <v>0</v>
      </c>
      <c r="J33" s="336">
        <v>0</v>
      </c>
      <c r="K33" s="333">
        <v>0</v>
      </c>
      <c r="L33" s="333">
        <v>0</v>
      </c>
      <c r="M33" s="332">
        <v>7.7292881616720542E-4</v>
      </c>
      <c r="N33" s="332">
        <v>0</v>
      </c>
      <c r="O33" s="337">
        <v>7.7292881616720542E-4</v>
      </c>
      <c r="P33" s="338">
        <v>7175.4992577842959</v>
      </c>
    </row>
    <row r="34" spans="1:16" x14ac:dyDescent="0.25">
      <c r="A34" s="339" t="s">
        <v>717</v>
      </c>
      <c r="B34" s="340" t="s">
        <v>470</v>
      </c>
      <c r="C34" s="340" t="s">
        <v>770</v>
      </c>
      <c r="D34" s="341">
        <v>8.6596729108741111E-2</v>
      </c>
      <c r="E34" s="342">
        <v>4200000</v>
      </c>
      <c r="F34" s="343">
        <v>0.28000000000000003</v>
      </c>
      <c r="G34" s="342">
        <v>9237200</v>
      </c>
      <c r="H34" s="344">
        <v>32989999.999999996</v>
      </c>
      <c r="I34" s="345">
        <v>0</v>
      </c>
      <c r="J34" s="345">
        <v>0</v>
      </c>
      <c r="K34" s="342">
        <v>0</v>
      </c>
      <c r="L34" s="342">
        <v>0</v>
      </c>
      <c r="M34" s="341">
        <v>1.1024742717693626E-2</v>
      </c>
      <c r="N34" s="341">
        <v>0</v>
      </c>
      <c r="O34" s="346">
        <v>1.1024742717693626E-2</v>
      </c>
      <c r="P34" s="347">
        <v>101837.75343187955</v>
      </c>
    </row>
    <row r="35" spans="1:16" x14ac:dyDescent="0.25">
      <c r="A35" s="330" t="s">
        <v>789</v>
      </c>
      <c r="B35" s="331" t="s">
        <v>142</v>
      </c>
      <c r="C35" s="331" t="s">
        <v>142</v>
      </c>
      <c r="D35" s="332" t="s">
        <v>142</v>
      </c>
      <c r="E35" s="333" t="s">
        <v>142</v>
      </c>
      <c r="F35" s="334">
        <v>0.18</v>
      </c>
      <c r="G35" s="333">
        <v>9720000</v>
      </c>
      <c r="H35" s="335">
        <v>9720000</v>
      </c>
      <c r="I35" s="336">
        <v>0</v>
      </c>
      <c r="J35" s="336">
        <v>0</v>
      </c>
      <c r="K35" s="333">
        <v>0</v>
      </c>
      <c r="L35" s="333">
        <v>0</v>
      </c>
      <c r="M35" s="332">
        <v>0</v>
      </c>
      <c r="N35" s="332">
        <v>0</v>
      </c>
      <c r="O35" s="337">
        <v>0</v>
      </c>
      <c r="P35" s="338">
        <v>0</v>
      </c>
    </row>
    <row r="36" spans="1:16" x14ac:dyDescent="0.25">
      <c r="A36" s="339" t="s">
        <v>732</v>
      </c>
      <c r="B36" s="340" t="s">
        <v>142</v>
      </c>
      <c r="C36" s="340" t="s">
        <v>142</v>
      </c>
      <c r="D36" s="341" t="s">
        <v>142</v>
      </c>
      <c r="E36" s="342" t="s">
        <v>142</v>
      </c>
      <c r="F36" s="343">
        <v>1.02</v>
      </c>
      <c r="G36" s="342">
        <v>18819962.326046798</v>
      </c>
      <c r="H36" s="344">
        <v>18819962.326046798</v>
      </c>
      <c r="I36" s="345">
        <v>0</v>
      </c>
      <c r="J36" s="345">
        <v>0</v>
      </c>
      <c r="K36" s="342">
        <v>0</v>
      </c>
      <c r="L36" s="342">
        <v>0</v>
      </c>
      <c r="M36" s="341">
        <v>0</v>
      </c>
      <c r="N36" s="341">
        <v>0</v>
      </c>
      <c r="O36" s="346">
        <v>0</v>
      </c>
      <c r="P36" s="347">
        <v>0</v>
      </c>
    </row>
    <row r="37" spans="1:16" x14ac:dyDescent="0.25">
      <c r="A37" s="330" t="s">
        <v>790</v>
      </c>
      <c r="B37" s="331" t="s">
        <v>142</v>
      </c>
      <c r="C37" s="331" t="s">
        <v>142</v>
      </c>
      <c r="D37" s="332" t="s">
        <v>142</v>
      </c>
      <c r="E37" s="333" t="s">
        <v>142</v>
      </c>
      <c r="F37" s="334">
        <v>0.23</v>
      </c>
      <c r="G37" s="333">
        <v>20666666.666666701</v>
      </c>
      <c r="H37" s="335">
        <v>20666666.666666701</v>
      </c>
      <c r="I37" s="336">
        <v>0</v>
      </c>
      <c r="J37" s="336">
        <v>0</v>
      </c>
      <c r="K37" s="333">
        <v>0</v>
      </c>
      <c r="L37" s="333">
        <v>0</v>
      </c>
      <c r="M37" s="332">
        <v>0</v>
      </c>
      <c r="N37" s="332">
        <v>0</v>
      </c>
      <c r="O37" s="337">
        <v>0</v>
      </c>
      <c r="P37" s="338">
        <v>0</v>
      </c>
    </row>
    <row r="38" spans="1:16" x14ac:dyDescent="0.25">
      <c r="A38" s="339" t="s">
        <v>791</v>
      </c>
      <c r="B38" s="340" t="s">
        <v>142</v>
      </c>
      <c r="C38" s="340" t="s">
        <v>142</v>
      </c>
      <c r="D38" s="341" t="s">
        <v>142</v>
      </c>
      <c r="E38" s="342" t="s">
        <v>142</v>
      </c>
      <c r="F38" s="343">
        <v>1.02</v>
      </c>
      <c r="G38" s="342">
        <v>9600000</v>
      </c>
      <c r="H38" s="344">
        <v>9600000</v>
      </c>
      <c r="I38" s="345">
        <v>0</v>
      </c>
      <c r="J38" s="345">
        <v>0</v>
      </c>
      <c r="K38" s="342">
        <v>0</v>
      </c>
      <c r="L38" s="342">
        <v>0</v>
      </c>
      <c r="M38" s="341">
        <v>0</v>
      </c>
      <c r="N38" s="341">
        <v>0</v>
      </c>
      <c r="O38" s="346">
        <v>0</v>
      </c>
      <c r="P38" s="347">
        <v>0</v>
      </c>
    </row>
    <row r="39" spans="1:16" x14ac:dyDescent="0.25">
      <c r="A39" s="330" t="s">
        <v>792</v>
      </c>
      <c r="B39" s="331" t="s">
        <v>142</v>
      </c>
      <c r="C39" s="331" t="s">
        <v>142</v>
      </c>
      <c r="D39" s="332" t="s">
        <v>142</v>
      </c>
      <c r="E39" s="333" t="s">
        <v>142</v>
      </c>
      <c r="F39" s="334">
        <v>0.23</v>
      </c>
      <c r="G39" s="333">
        <v>12420000</v>
      </c>
      <c r="H39" s="335">
        <v>12420000</v>
      </c>
      <c r="I39" s="336">
        <v>0</v>
      </c>
      <c r="J39" s="336">
        <v>0</v>
      </c>
      <c r="K39" s="333">
        <v>0</v>
      </c>
      <c r="L39" s="333">
        <v>0</v>
      </c>
      <c r="M39" s="332">
        <v>0</v>
      </c>
      <c r="N39" s="332">
        <v>0</v>
      </c>
      <c r="O39" s="337">
        <v>0</v>
      </c>
      <c r="P39" s="338">
        <v>0</v>
      </c>
    </row>
    <row r="40" spans="1:16" x14ac:dyDescent="0.25">
      <c r="A40" s="339" t="s">
        <v>793</v>
      </c>
      <c r="B40" s="340" t="s">
        <v>142</v>
      </c>
      <c r="C40" s="340" t="s">
        <v>142</v>
      </c>
      <c r="D40" s="341" t="s">
        <v>142</v>
      </c>
      <c r="E40" s="342" t="s">
        <v>142</v>
      </c>
      <c r="F40" s="343">
        <v>0.62</v>
      </c>
      <c r="G40" s="342">
        <v>3100000</v>
      </c>
      <c r="H40" s="344">
        <v>3100000</v>
      </c>
      <c r="I40" s="345">
        <v>0</v>
      </c>
      <c r="J40" s="345">
        <v>0</v>
      </c>
      <c r="K40" s="342">
        <v>0</v>
      </c>
      <c r="L40" s="342">
        <v>0</v>
      </c>
      <c r="M40" s="341">
        <v>0</v>
      </c>
      <c r="N40" s="341">
        <v>0</v>
      </c>
      <c r="O40" s="346">
        <v>0</v>
      </c>
      <c r="P40" s="347">
        <v>0</v>
      </c>
    </row>
    <row r="41" spans="1:16" x14ac:dyDescent="0.25">
      <c r="A41" s="330" t="s">
        <v>794</v>
      </c>
      <c r="B41" s="331" t="s">
        <v>142</v>
      </c>
      <c r="C41" s="331" t="s">
        <v>142</v>
      </c>
      <c r="D41" s="332" t="s">
        <v>142</v>
      </c>
      <c r="E41" s="333" t="s">
        <v>142</v>
      </c>
      <c r="F41" s="334">
        <v>0.04</v>
      </c>
      <c r="G41" s="333">
        <v>2160000</v>
      </c>
      <c r="H41" s="335">
        <v>2160000</v>
      </c>
      <c r="I41" s="336">
        <v>0</v>
      </c>
      <c r="J41" s="336">
        <v>0</v>
      </c>
      <c r="K41" s="333">
        <v>0</v>
      </c>
      <c r="L41" s="333">
        <v>0</v>
      </c>
      <c r="M41" s="332">
        <v>0</v>
      </c>
      <c r="N41" s="332">
        <v>0</v>
      </c>
      <c r="O41" s="337">
        <v>0</v>
      </c>
      <c r="P41" s="338">
        <v>0</v>
      </c>
    </row>
    <row r="42" spans="1:16" x14ac:dyDescent="0.25">
      <c r="A42" s="339" t="s">
        <v>733</v>
      </c>
      <c r="B42" s="340" t="s">
        <v>142</v>
      </c>
      <c r="C42" s="340" t="s">
        <v>142</v>
      </c>
      <c r="D42" s="341" t="s">
        <v>142</v>
      </c>
      <c r="E42" s="342" t="s">
        <v>142</v>
      </c>
      <c r="F42" s="343">
        <v>0</v>
      </c>
      <c r="G42" s="342">
        <v>4500000</v>
      </c>
      <c r="H42" s="344">
        <v>4500000</v>
      </c>
      <c r="I42" s="345">
        <v>0</v>
      </c>
      <c r="J42" s="345">
        <v>700</v>
      </c>
      <c r="K42" s="342">
        <v>0</v>
      </c>
      <c r="L42" s="342">
        <v>81200</v>
      </c>
      <c r="M42" s="341">
        <v>0</v>
      </c>
      <c r="N42" s="341">
        <v>1.8044444444444443E-2</v>
      </c>
      <c r="O42" s="346">
        <v>1.8044444444444443E-2</v>
      </c>
      <c r="P42" s="347">
        <v>81199.999999999985</v>
      </c>
    </row>
    <row r="43" spans="1:16" x14ac:dyDescent="0.25">
      <c r="A43" s="330" t="s">
        <v>795</v>
      </c>
      <c r="B43" s="331" t="s">
        <v>142</v>
      </c>
      <c r="C43" s="331" t="s">
        <v>142</v>
      </c>
      <c r="D43" s="332" t="s">
        <v>142</v>
      </c>
      <c r="E43" s="333" t="s">
        <v>142</v>
      </c>
      <c r="F43" s="334">
        <v>0</v>
      </c>
      <c r="G43" s="333">
        <v>2000000</v>
      </c>
      <c r="H43" s="335">
        <v>2000000</v>
      </c>
      <c r="I43" s="336">
        <v>0</v>
      </c>
      <c r="J43" s="336">
        <v>0</v>
      </c>
      <c r="K43" s="333">
        <v>0</v>
      </c>
      <c r="L43" s="333">
        <v>0</v>
      </c>
      <c r="M43" s="332">
        <v>0</v>
      </c>
      <c r="N43" s="332">
        <v>0</v>
      </c>
      <c r="O43" s="337">
        <v>0</v>
      </c>
      <c r="P43" s="338">
        <v>0</v>
      </c>
    </row>
    <row r="44" spans="1:16" x14ac:dyDescent="0.25">
      <c r="A44" s="339" t="s">
        <v>796</v>
      </c>
      <c r="B44" s="340" t="s">
        <v>142</v>
      </c>
      <c r="C44" s="340" t="s">
        <v>142</v>
      </c>
      <c r="D44" s="341" t="s">
        <v>142</v>
      </c>
      <c r="E44" s="342" t="s">
        <v>142</v>
      </c>
      <c r="F44" s="343">
        <v>0.52</v>
      </c>
      <c r="G44" s="342">
        <v>5314165.6533333156</v>
      </c>
      <c r="H44" s="344">
        <v>5314165.6533333156</v>
      </c>
      <c r="I44" s="345">
        <v>0</v>
      </c>
      <c r="J44" s="345">
        <v>0</v>
      </c>
      <c r="K44" s="342">
        <v>0</v>
      </c>
      <c r="L44" s="342">
        <v>0</v>
      </c>
      <c r="M44" s="341">
        <v>0</v>
      </c>
      <c r="N44" s="341">
        <v>0</v>
      </c>
      <c r="O44" s="346">
        <v>0</v>
      </c>
      <c r="P44" s="347">
        <v>0</v>
      </c>
    </row>
    <row r="45" spans="1:16" x14ac:dyDescent="0.25">
      <c r="A45" s="330" t="s">
        <v>734</v>
      </c>
      <c r="B45" s="331" t="s">
        <v>142</v>
      </c>
      <c r="C45" s="331" t="s">
        <v>142</v>
      </c>
      <c r="D45" s="332" t="s">
        <v>142</v>
      </c>
      <c r="E45" s="333" t="s">
        <v>142</v>
      </c>
      <c r="F45" s="334">
        <v>0.52</v>
      </c>
      <c r="G45" s="333">
        <v>5747000</v>
      </c>
      <c r="H45" s="335">
        <v>5747000</v>
      </c>
      <c r="I45" s="336">
        <v>0</v>
      </c>
      <c r="J45" s="336">
        <v>0</v>
      </c>
      <c r="K45" s="333">
        <v>0</v>
      </c>
      <c r="L45" s="333">
        <v>0</v>
      </c>
      <c r="M45" s="332">
        <v>0</v>
      </c>
      <c r="N45" s="332">
        <v>0</v>
      </c>
      <c r="O45" s="337">
        <v>0</v>
      </c>
      <c r="P45" s="338">
        <v>0</v>
      </c>
    </row>
    <row r="46" spans="1:16" x14ac:dyDescent="0.25">
      <c r="A46" s="339" t="s">
        <v>797</v>
      </c>
      <c r="B46" s="340" t="s">
        <v>142</v>
      </c>
      <c r="C46" s="340" t="s">
        <v>142</v>
      </c>
      <c r="D46" s="341" t="s">
        <v>142</v>
      </c>
      <c r="E46" s="342" t="s">
        <v>142</v>
      </c>
      <c r="F46" s="343">
        <v>0.78</v>
      </c>
      <c r="G46" s="342">
        <v>2275600</v>
      </c>
      <c r="H46" s="344">
        <v>2275600</v>
      </c>
      <c r="I46" s="345">
        <v>0</v>
      </c>
      <c r="J46" s="345">
        <v>0</v>
      </c>
      <c r="K46" s="342">
        <v>0</v>
      </c>
      <c r="L46" s="342">
        <v>0</v>
      </c>
      <c r="M46" s="341">
        <v>0</v>
      </c>
      <c r="N46" s="341">
        <v>0</v>
      </c>
      <c r="O46" s="346">
        <v>0</v>
      </c>
      <c r="P46" s="347">
        <v>0</v>
      </c>
    </row>
    <row r="47" spans="1:16" x14ac:dyDescent="0.25">
      <c r="A47" s="330" t="s">
        <v>798</v>
      </c>
      <c r="B47" s="331" t="s">
        <v>142</v>
      </c>
      <c r="C47" s="331" t="s">
        <v>142</v>
      </c>
      <c r="D47" s="332" t="s">
        <v>142</v>
      </c>
      <c r="E47" s="333" t="s">
        <v>142</v>
      </c>
      <c r="F47" s="334">
        <v>0.78</v>
      </c>
      <c r="G47" s="333">
        <v>7971248.4799999734</v>
      </c>
      <c r="H47" s="335">
        <v>7971248.4799999734</v>
      </c>
      <c r="I47" s="336">
        <v>0</v>
      </c>
      <c r="J47" s="336">
        <v>5460</v>
      </c>
      <c r="K47" s="333">
        <v>0</v>
      </c>
      <c r="L47" s="333">
        <v>633360</v>
      </c>
      <c r="M47" s="332">
        <v>0</v>
      </c>
      <c r="N47" s="332">
        <v>7.9455558509951521E-2</v>
      </c>
      <c r="O47" s="337">
        <v>7.9455558509951521E-2</v>
      </c>
      <c r="P47" s="338">
        <v>633360</v>
      </c>
    </row>
    <row r="48" spans="1:16" x14ac:dyDescent="0.25">
      <c r="A48" s="339" t="s">
        <v>735</v>
      </c>
      <c r="B48" s="340" t="s">
        <v>142</v>
      </c>
      <c r="C48" s="340" t="s">
        <v>142</v>
      </c>
      <c r="D48" s="341" t="s">
        <v>142</v>
      </c>
      <c r="E48" s="342" t="s">
        <v>142</v>
      </c>
      <c r="F48" s="343">
        <v>0.78</v>
      </c>
      <c r="G48" s="342">
        <v>3900000</v>
      </c>
      <c r="H48" s="344">
        <v>3900000</v>
      </c>
      <c r="I48" s="345">
        <v>0</v>
      </c>
      <c r="J48" s="345">
        <v>0</v>
      </c>
      <c r="K48" s="342">
        <v>0</v>
      </c>
      <c r="L48" s="342">
        <v>0</v>
      </c>
      <c r="M48" s="341">
        <v>0</v>
      </c>
      <c r="N48" s="341">
        <v>0</v>
      </c>
      <c r="O48" s="346">
        <v>0</v>
      </c>
      <c r="P48" s="347">
        <v>0</v>
      </c>
    </row>
    <row r="49" spans="1:16" x14ac:dyDescent="0.25">
      <c r="A49" s="330" t="s">
        <v>799</v>
      </c>
      <c r="B49" s="331" t="s">
        <v>142</v>
      </c>
      <c r="C49" s="331" t="s">
        <v>142</v>
      </c>
      <c r="D49" s="332" t="s">
        <v>142</v>
      </c>
      <c r="E49" s="333" t="s">
        <v>142</v>
      </c>
      <c r="F49" s="334">
        <v>0</v>
      </c>
      <c r="G49" s="333">
        <v>2000000</v>
      </c>
      <c r="H49" s="335">
        <v>2000000</v>
      </c>
      <c r="I49" s="336">
        <v>0</v>
      </c>
      <c r="J49" s="336">
        <v>0</v>
      </c>
      <c r="K49" s="333">
        <v>0</v>
      </c>
      <c r="L49" s="333">
        <v>0</v>
      </c>
      <c r="M49" s="332">
        <v>0</v>
      </c>
      <c r="N49" s="332">
        <v>0</v>
      </c>
      <c r="O49" s="337">
        <v>0</v>
      </c>
      <c r="P49" s="338">
        <v>0</v>
      </c>
    </row>
    <row r="50" spans="1:16" x14ac:dyDescent="0.25">
      <c r="A50" s="339" t="s">
        <v>719</v>
      </c>
      <c r="B50" s="340" t="s">
        <v>142</v>
      </c>
      <c r="C50" s="340" t="s">
        <v>142</v>
      </c>
      <c r="D50" s="341" t="s">
        <v>142</v>
      </c>
      <c r="E50" s="342" t="s">
        <v>142</v>
      </c>
      <c r="F50" s="343">
        <v>0.55000000000000004</v>
      </c>
      <c r="G50" s="342">
        <v>9370752.1333333142</v>
      </c>
      <c r="H50" s="344">
        <v>9370752.1333333142</v>
      </c>
      <c r="I50" s="345">
        <v>0</v>
      </c>
      <c r="J50" s="345">
        <v>0</v>
      </c>
      <c r="K50" s="342">
        <v>0</v>
      </c>
      <c r="L50" s="342">
        <v>0</v>
      </c>
      <c r="M50" s="341">
        <v>0</v>
      </c>
      <c r="N50" s="341">
        <v>0</v>
      </c>
      <c r="O50" s="346">
        <v>0</v>
      </c>
      <c r="P50" s="347">
        <v>0</v>
      </c>
    </row>
    <row r="51" spans="1:16" x14ac:dyDescent="0.25">
      <c r="A51" s="330" t="s">
        <v>800</v>
      </c>
      <c r="B51" s="331" t="s">
        <v>142</v>
      </c>
      <c r="C51" s="331" t="s">
        <v>142</v>
      </c>
      <c r="D51" s="332" t="s">
        <v>142</v>
      </c>
      <c r="E51" s="333" t="s">
        <v>142</v>
      </c>
      <c r="F51" s="334">
        <v>1.3</v>
      </c>
      <c r="G51" s="333">
        <v>19285414.133333288</v>
      </c>
      <c r="H51" s="335">
        <v>19285414.133333288</v>
      </c>
      <c r="I51" s="336">
        <v>9100</v>
      </c>
      <c r="J51" s="336">
        <v>0</v>
      </c>
      <c r="K51" s="333">
        <v>509600</v>
      </c>
      <c r="L51" s="333">
        <v>0</v>
      </c>
      <c r="M51" s="332">
        <v>0</v>
      </c>
      <c r="N51" s="332">
        <v>2.6424114954275074E-2</v>
      </c>
      <c r="O51" s="337">
        <v>2.6424114954275074E-2</v>
      </c>
      <c r="P51" s="338">
        <v>509600</v>
      </c>
    </row>
    <row r="52" spans="1:16" x14ac:dyDescent="0.25">
      <c r="A52" s="339" t="s">
        <v>801</v>
      </c>
      <c r="B52" s="340" t="s">
        <v>142</v>
      </c>
      <c r="C52" s="340" t="s">
        <v>142</v>
      </c>
      <c r="D52" s="341" t="s">
        <v>142</v>
      </c>
      <c r="E52" s="342" t="s">
        <v>142</v>
      </c>
      <c r="F52" s="343">
        <v>0</v>
      </c>
      <c r="G52" s="342">
        <v>2500000</v>
      </c>
      <c r="H52" s="344">
        <v>2500000</v>
      </c>
      <c r="I52" s="345">
        <v>0</v>
      </c>
      <c r="J52" s="345">
        <v>350</v>
      </c>
      <c r="K52" s="342">
        <v>0</v>
      </c>
      <c r="L52" s="342">
        <v>40600</v>
      </c>
      <c r="M52" s="341">
        <v>0</v>
      </c>
      <c r="N52" s="341">
        <v>1.6240000000000001E-2</v>
      </c>
      <c r="O52" s="346">
        <v>1.6240000000000001E-2</v>
      </c>
      <c r="P52" s="347">
        <v>40600</v>
      </c>
    </row>
    <row r="53" spans="1:16" x14ac:dyDescent="0.25">
      <c r="A53" s="330" t="s">
        <v>724</v>
      </c>
      <c r="B53" s="331" t="s">
        <v>142</v>
      </c>
      <c r="C53" s="331" t="s">
        <v>142</v>
      </c>
      <c r="D53" s="332" t="s">
        <v>142</v>
      </c>
      <c r="E53" s="333" t="s">
        <v>142</v>
      </c>
      <c r="F53" s="334">
        <v>0.65</v>
      </c>
      <c r="G53" s="333">
        <v>8209500</v>
      </c>
      <c r="H53" s="335">
        <v>8209500</v>
      </c>
      <c r="I53" s="336">
        <v>0</v>
      </c>
      <c r="J53" s="336">
        <v>0</v>
      </c>
      <c r="K53" s="333">
        <v>0</v>
      </c>
      <c r="L53" s="333">
        <v>0</v>
      </c>
      <c r="M53" s="332">
        <v>0</v>
      </c>
      <c r="N53" s="332">
        <v>0</v>
      </c>
      <c r="O53" s="337">
        <v>0</v>
      </c>
      <c r="P53" s="338">
        <v>0</v>
      </c>
    </row>
    <row r="54" spans="1:16" x14ac:dyDescent="0.25">
      <c r="A54" s="339" t="s">
        <v>802</v>
      </c>
      <c r="B54" s="340" t="s">
        <v>142</v>
      </c>
      <c r="C54" s="340" t="s">
        <v>142</v>
      </c>
      <c r="D54" s="341" t="s">
        <v>142</v>
      </c>
      <c r="E54" s="342" t="s">
        <v>142</v>
      </c>
      <c r="F54" s="343">
        <v>0.3</v>
      </c>
      <c r="G54" s="342">
        <v>2430000</v>
      </c>
      <c r="H54" s="344">
        <v>2430000</v>
      </c>
      <c r="I54" s="345">
        <v>0</v>
      </c>
      <c r="J54" s="345">
        <v>0</v>
      </c>
      <c r="K54" s="342">
        <v>0</v>
      </c>
      <c r="L54" s="342">
        <v>0</v>
      </c>
      <c r="M54" s="341">
        <v>0</v>
      </c>
      <c r="N54" s="341">
        <v>0</v>
      </c>
      <c r="O54" s="346">
        <v>0</v>
      </c>
      <c r="P54" s="347">
        <v>0</v>
      </c>
    </row>
    <row r="55" spans="1:16" x14ac:dyDescent="0.25">
      <c r="A55" s="330" t="s">
        <v>803</v>
      </c>
      <c r="B55" s="331" t="s">
        <v>142</v>
      </c>
      <c r="C55" s="331" t="s">
        <v>142</v>
      </c>
      <c r="D55" s="332" t="s">
        <v>142</v>
      </c>
      <c r="E55" s="333" t="s">
        <v>142</v>
      </c>
      <c r="F55" s="334">
        <v>0.65</v>
      </c>
      <c r="G55" s="333">
        <v>3250000</v>
      </c>
      <c r="H55" s="335">
        <v>3250000</v>
      </c>
      <c r="I55" s="336">
        <v>0</v>
      </c>
      <c r="J55" s="336">
        <v>0</v>
      </c>
      <c r="K55" s="333">
        <v>0</v>
      </c>
      <c r="L55" s="333">
        <v>0</v>
      </c>
      <c r="M55" s="332">
        <v>0</v>
      </c>
      <c r="N55" s="332">
        <v>0</v>
      </c>
      <c r="O55" s="337">
        <v>0</v>
      </c>
      <c r="P55" s="338">
        <v>0</v>
      </c>
    </row>
    <row r="56" spans="1:16" x14ac:dyDescent="0.25">
      <c r="A56" s="339" t="s">
        <v>804</v>
      </c>
      <c r="B56" s="340" t="s">
        <v>142</v>
      </c>
      <c r="C56" s="340" t="s">
        <v>142</v>
      </c>
      <c r="D56" s="341" t="s">
        <v>142</v>
      </c>
      <c r="E56" s="342" t="s">
        <v>142</v>
      </c>
      <c r="F56" s="343">
        <v>0.3</v>
      </c>
      <c r="G56" s="342">
        <v>810000</v>
      </c>
      <c r="H56" s="344">
        <v>810000</v>
      </c>
      <c r="I56" s="345">
        <v>0</v>
      </c>
      <c r="J56" s="345">
        <v>0</v>
      </c>
      <c r="K56" s="342">
        <v>0</v>
      </c>
      <c r="L56" s="342">
        <v>0</v>
      </c>
      <c r="M56" s="341">
        <v>0</v>
      </c>
      <c r="N56" s="341">
        <v>0</v>
      </c>
      <c r="O56" s="346">
        <v>0</v>
      </c>
      <c r="P56" s="347">
        <v>0</v>
      </c>
    </row>
    <row r="57" spans="1:16" x14ac:dyDescent="0.25">
      <c r="A57" s="330" t="s">
        <v>726</v>
      </c>
      <c r="B57" s="331" t="s">
        <v>142</v>
      </c>
      <c r="C57" s="331" t="s">
        <v>142</v>
      </c>
      <c r="D57" s="332" t="s">
        <v>142</v>
      </c>
      <c r="E57" s="333" t="s">
        <v>142</v>
      </c>
      <c r="F57" s="334">
        <v>1.6</v>
      </c>
      <c r="G57" s="333">
        <v>16148893.818181802</v>
      </c>
      <c r="H57" s="335">
        <v>16148893.818181802</v>
      </c>
      <c r="I57" s="336">
        <v>0</v>
      </c>
      <c r="J57" s="336">
        <v>0</v>
      </c>
      <c r="K57" s="333">
        <v>0</v>
      </c>
      <c r="L57" s="333">
        <v>0</v>
      </c>
      <c r="M57" s="332">
        <v>0</v>
      </c>
      <c r="N57" s="332">
        <v>0</v>
      </c>
      <c r="O57" s="337">
        <v>0</v>
      </c>
      <c r="P57" s="338">
        <v>0</v>
      </c>
    </row>
    <row r="58" spans="1:16" x14ac:dyDescent="0.25">
      <c r="A58" s="339" t="s">
        <v>727</v>
      </c>
      <c r="B58" s="340" t="s">
        <v>142</v>
      </c>
      <c r="C58" s="340" t="s">
        <v>142</v>
      </c>
      <c r="D58" s="341" t="s">
        <v>142</v>
      </c>
      <c r="E58" s="342" t="s">
        <v>142</v>
      </c>
      <c r="F58" s="343">
        <v>1.3</v>
      </c>
      <c r="G58" s="342">
        <v>9945031.0498737413</v>
      </c>
      <c r="H58" s="344">
        <v>9945031.0498737413</v>
      </c>
      <c r="I58" s="345">
        <v>0</v>
      </c>
      <c r="J58" s="345">
        <v>0</v>
      </c>
      <c r="K58" s="342">
        <v>0</v>
      </c>
      <c r="L58" s="342">
        <v>0</v>
      </c>
      <c r="M58" s="341">
        <v>0</v>
      </c>
      <c r="N58" s="341">
        <v>0</v>
      </c>
      <c r="O58" s="346">
        <v>0</v>
      </c>
      <c r="P58" s="347">
        <v>0</v>
      </c>
    </row>
    <row r="59" spans="1:16" x14ac:dyDescent="0.25">
      <c r="A59" s="330" t="s">
        <v>805</v>
      </c>
      <c r="B59" s="331" t="s">
        <v>142</v>
      </c>
      <c r="C59" s="331" t="s">
        <v>142</v>
      </c>
      <c r="D59" s="332" t="s">
        <v>142</v>
      </c>
      <c r="E59" s="333" t="s">
        <v>142</v>
      </c>
      <c r="F59" s="334">
        <v>0.2</v>
      </c>
      <c r="G59" s="333">
        <v>2217000</v>
      </c>
      <c r="H59" s="335">
        <v>2217000</v>
      </c>
      <c r="I59" s="336">
        <v>0</v>
      </c>
      <c r="J59" s="336">
        <v>0</v>
      </c>
      <c r="K59" s="333">
        <v>0</v>
      </c>
      <c r="L59" s="333">
        <v>0</v>
      </c>
      <c r="M59" s="332">
        <v>0</v>
      </c>
      <c r="N59" s="332">
        <v>0</v>
      </c>
      <c r="O59" s="337">
        <v>0</v>
      </c>
      <c r="P59" s="338">
        <v>0</v>
      </c>
    </row>
    <row r="60" spans="1:16" x14ac:dyDescent="0.25">
      <c r="A60" s="339" t="s">
        <v>728</v>
      </c>
      <c r="B60" s="340" t="s">
        <v>142</v>
      </c>
      <c r="C60" s="340" t="s">
        <v>142</v>
      </c>
      <c r="D60" s="341" t="s">
        <v>142</v>
      </c>
      <c r="E60" s="342" t="s">
        <v>142</v>
      </c>
      <c r="F60" s="343">
        <v>0.27</v>
      </c>
      <c r="G60" s="342">
        <v>2059200</v>
      </c>
      <c r="H60" s="344">
        <v>2059200</v>
      </c>
      <c r="I60" s="345">
        <v>0</v>
      </c>
      <c r="J60" s="345">
        <v>0</v>
      </c>
      <c r="K60" s="342">
        <v>0</v>
      </c>
      <c r="L60" s="342">
        <v>0</v>
      </c>
      <c r="M60" s="341">
        <v>0</v>
      </c>
      <c r="N60" s="341">
        <v>0</v>
      </c>
      <c r="O60" s="346">
        <v>0</v>
      </c>
      <c r="P60" s="347">
        <v>0</v>
      </c>
    </row>
  </sheetData>
  <mergeCells count="4">
    <mergeCell ref="A1:E1"/>
    <mergeCell ref="F1:H1"/>
    <mergeCell ref="I1:L1"/>
    <mergeCell ref="M1:P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F0557-169D-4252-94A1-7A7881849299}">
  <dimension ref="A1:G152"/>
  <sheetViews>
    <sheetView workbookViewId="0">
      <selection activeCell="G54" sqref="G54"/>
    </sheetView>
  </sheetViews>
  <sheetFormatPr defaultRowHeight="15" x14ac:dyDescent="0.25"/>
  <cols>
    <col min="4" max="4" width="42.42578125" customWidth="1"/>
    <col min="5" max="5" width="39.42578125" customWidth="1"/>
    <col min="6" max="6" width="24" customWidth="1"/>
    <col min="7" max="7" width="20.7109375" customWidth="1"/>
  </cols>
  <sheetData>
    <row r="1" spans="1:7" x14ac:dyDescent="0.25">
      <c r="A1" t="s">
        <v>475</v>
      </c>
    </row>
    <row r="2" spans="1:7" ht="15.75" thickBot="1" x14ac:dyDescent="0.3"/>
    <row r="3" spans="1:7" ht="48.75" thickBot="1" x14ac:dyDescent="0.3">
      <c r="A3" s="101" t="s">
        <v>468</v>
      </c>
      <c r="B3" s="85" t="s">
        <v>99</v>
      </c>
      <c r="C3" s="101" t="s">
        <v>474</v>
      </c>
      <c r="D3" s="86" t="s">
        <v>100</v>
      </c>
      <c r="E3" s="88" t="s">
        <v>105</v>
      </c>
      <c r="F3" t="s">
        <v>476</v>
      </c>
      <c r="G3" s="87" t="s">
        <v>745</v>
      </c>
    </row>
    <row r="4" spans="1:7" ht="45" x14ac:dyDescent="0.25">
      <c r="A4" t="str">
        <f>'I3 Project list'!A5</f>
        <v>Drury</v>
      </c>
      <c r="B4" t="str">
        <f>'I3 Project list'!B5</f>
        <v>1a</v>
      </c>
      <c r="C4" t="str">
        <f>'I3 Project list'!C5</f>
        <v>Drury_1a</v>
      </c>
      <c r="D4" s="2" t="str">
        <f>'I3 Project list'!D5</f>
        <v>GSR improvements - Waihoehoe Rd to Drury Interchange</v>
      </c>
      <c r="E4" s="2" t="str">
        <f>'I3 Project list'!E5</f>
        <v>2-lane urban- existing road layout with active modes on both sides + intersection improvements (TDM)</v>
      </c>
      <c r="F4">
        <f>'I3 Project list'!J5</f>
        <v>2024</v>
      </c>
      <c r="G4" s="95">
        <f>IF('Total project cost for DCs'!AR4=0,F4,'Total project cost for DCs'!AR4)</f>
        <v>2024</v>
      </c>
    </row>
    <row r="5" spans="1:7" ht="45" x14ac:dyDescent="0.25">
      <c r="A5" t="str">
        <f>'I3 Project list'!A6</f>
        <v>Drury</v>
      </c>
      <c r="B5" t="str">
        <f>'I3 Project list'!B6</f>
        <v>1b</v>
      </c>
      <c r="C5" t="str">
        <f>'I3 Project list'!C6</f>
        <v>Drury_1b</v>
      </c>
      <c r="D5" s="2" t="str">
        <f>'I3 Project list'!D6</f>
        <v>GSR improvements - Waihoehoe Rd to Drury Interchange</v>
      </c>
      <c r="E5" s="2" t="str">
        <f>'I3 Project list'!E6</f>
        <v>4-lane urban- existing road layout with active modes on both sides + intersection improvements (TDM)</v>
      </c>
      <c r="F5">
        <f>'I3 Project list'!J6</f>
        <v>2031</v>
      </c>
      <c r="G5" s="95">
        <f>IF('Total project cost for DCs'!AR5=0,F5,'Total project cost for DCs'!AR5)</f>
        <v>2031</v>
      </c>
    </row>
    <row r="6" spans="1:7" ht="45" x14ac:dyDescent="0.25">
      <c r="A6" t="str">
        <f>'I3 Project list'!A7</f>
        <v>Drury</v>
      </c>
      <c r="B6" t="str">
        <f>'I3 Project list'!B7</f>
        <v>2a</v>
      </c>
      <c r="C6" t="str">
        <f>'I3 Project list'!C7</f>
        <v>Drury_2a</v>
      </c>
      <c r="D6" s="2" t="str">
        <f>'I3 Project list'!D7</f>
        <v>GSR improvements - From Drury School to Waihoehoe Rd</v>
      </c>
      <c r="E6" s="2" t="str">
        <f>'I3 Project list'!E7</f>
        <v>2-lane urban- existing road layout with active modes on both sides + intersection improvements (TDM)</v>
      </c>
      <c r="F6">
        <f>'I3 Project list'!J7</f>
        <v>2030</v>
      </c>
      <c r="G6" s="95">
        <f>IF('Total project cost for DCs'!AR6=0,F6,'Total project cost for DCs'!AR6)</f>
        <v>2030</v>
      </c>
    </row>
    <row r="7" spans="1:7" ht="45" x14ac:dyDescent="0.25">
      <c r="A7" t="str">
        <f>'I3 Project list'!A8</f>
        <v>Drury</v>
      </c>
      <c r="B7" t="str">
        <f>'I3 Project list'!B8</f>
        <v>2b</v>
      </c>
      <c r="C7" t="str">
        <f>'I3 Project list'!C8</f>
        <v>Drury_2b</v>
      </c>
      <c r="D7" s="2" t="str">
        <f>'I3 Project list'!D8</f>
        <v>GSR improvements - From Drury School to Waihoehoe Rd</v>
      </c>
      <c r="E7" s="2" t="str">
        <f>'I3 Project list'!E8</f>
        <v>4-lane urban- existing road layout with active modes on both sides + intersection improvements (TDM)</v>
      </c>
      <c r="F7">
        <f>'I3 Project list'!J8</f>
        <v>2040</v>
      </c>
      <c r="G7" s="95">
        <f>IF('Total project cost for DCs'!AR7=0,F7,'Total project cost for DCs'!AR7)</f>
        <v>2040</v>
      </c>
    </row>
    <row r="8" spans="1:7" ht="45" x14ac:dyDescent="0.25">
      <c r="A8" t="str">
        <f>'I3 Project list'!A9</f>
        <v>Drury</v>
      </c>
      <c r="B8">
        <f>'I3 Project list'!B9</f>
        <v>3</v>
      </c>
      <c r="C8" t="str">
        <f>'I3 Project list'!C9</f>
        <v>Drury_3</v>
      </c>
      <c r="D8" s="2" t="str">
        <f>'I3 Project list'!D9</f>
        <v>Intersection upgrade on GSR/Karaka Rd intersection</v>
      </c>
      <c r="E8" s="2" t="str">
        <f>'I3 Project list'!E9</f>
        <v>Intersection upgrades- existing intersection with active modes crossings (TDM)</v>
      </c>
      <c r="F8">
        <f>'I3 Project list'!J9</f>
        <v>2026</v>
      </c>
      <c r="G8" s="95">
        <f>IF('Total project cost for DCs'!AR8=0,F8,'Total project cost for DCs'!AR8)</f>
        <v>2026</v>
      </c>
    </row>
    <row r="9" spans="1:7" ht="45" x14ac:dyDescent="0.25">
      <c r="A9" t="str">
        <f>'I3 Project list'!A10</f>
        <v>Drury</v>
      </c>
      <c r="B9" t="str">
        <f>'I3 Project list'!B10</f>
        <v>4a</v>
      </c>
      <c r="C9" t="str">
        <f>'I3 Project list'!C10</f>
        <v>Drury_4a</v>
      </c>
      <c r="D9" s="2" t="str">
        <f>'I3 Project list'!D10</f>
        <v>Waihoehoe Rd East upgrades- from Fitzgerald Rd to before Cossey Rd (development boundary)</v>
      </c>
      <c r="E9" s="2" t="str">
        <f>'I3 Project list'!E10</f>
        <v xml:space="preserve">2-lane urban - upgrade existing road layout with active modes on both sides, 20m cross-section </v>
      </c>
      <c r="F9">
        <v>0</v>
      </c>
      <c r="G9" s="95">
        <f>IF('Total project cost for DCs'!AR9=0,F9,'Total project cost for DCs'!AR9)</f>
        <v>0</v>
      </c>
    </row>
    <row r="10" spans="1:7" ht="45" x14ac:dyDescent="0.25">
      <c r="A10" t="str">
        <f>'I3 Project list'!A11</f>
        <v>Drury</v>
      </c>
      <c r="B10" t="str">
        <f>'I3 Project list'!B11</f>
        <v>4b</v>
      </c>
      <c r="C10" t="str">
        <f>'I3 Project list'!C11</f>
        <v>Drury_4b</v>
      </c>
      <c r="D10" s="2" t="str">
        <f>'I3 Project list'!D11</f>
        <v>Waihoehoe Rd East upgrades- from Fitzgerald Rd to before Cossey Rd (development boundary)</v>
      </c>
      <c r="E10" s="2" t="str">
        <f>'I3 Project list'!E11</f>
        <v>Expand to 24m cross section</v>
      </c>
      <c r="F10">
        <f>'I3 Project list'!J11</f>
        <v>2029</v>
      </c>
      <c r="G10" s="95">
        <f>IF('Total project cost for DCs'!AR10=0,F10,'Total project cost for DCs'!AR10)</f>
        <v>2029</v>
      </c>
    </row>
    <row r="11" spans="1:7" ht="45" x14ac:dyDescent="0.25">
      <c r="A11" t="str">
        <f>'I3 Project list'!A12</f>
        <v>Drury</v>
      </c>
      <c r="B11">
        <f>'I3 Project list'!B12</f>
        <v>4</v>
      </c>
      <c r="C11" t="str">
        <f>'I3 Project list'!C12</f>
        <v>Drury_4</v>
      </c>
      <c r="D11" s="2" t="str">
        <f>'I3 Project list'!D12</f>
        <v>Waihoehoe Rd East upgrades- from Fitzgerald Rd to before Cossey Rd (development boundary)</v>
      </c>
      <c r="E11" s="2" t="str">
        <f>'I3 Project list'!E12</f>
        <v>Construct Ultimate 24m Cross section initially (i.e. no interim stage)</v>
      </c>
      <c r="F11">
        <v>0</v>
      </c>
      <c r="G11" s="95">
        <f>IF('Total project cost for DCs'!AR11=0,F11,'Total project cost for DCs'!AR11)</f>
        <v>0</v>
      </c>
    </row>
    <row r="12" spans="1:7" ht="30" x14ac:dyDescent="0.25">
      <c r="A12" t="str">
        <f>'I3 Project list'!A13</f>
        <v>Drury</v>
      </c>
      <c r="B12">
        <f>'I3 Project list'!B13</f>
        <v>5</v>
      </c>
      <c r="C12" t="str">
        <f>'I3 Project list'!C13</f>
        <v>Drury_5</v>
      </c>
      <c r="D12" s="2" t="str">
        <f>'I3 Project list'!D13</f>
        <v xml:space="preserve">Drury Central Station </v>
      </c>
      <c r="E12" s="2" t="str">
        <f>'I3 Project list'!E13</f>
        <v>Not feasible without access. Refer to item 6 below</v>
      </c>
      <c r="F12">
        <f>'I3 Project list'!J13</f>
        <v>2024</v>
      </c>
      <c r="G12" s="95">
        <f>IF('Total project cost for DCs'!AR12=0,F12,'Total project cost for DCs'!AR12)</f>
        <v>2024</v>
      </c>
    </row>
    <row r="13" spans="1:7" x14ac:dyDescent="0.25">
      <c r="A13" t="str">
        <f>'I3 Project list'!A14</f>
        <v>Drury</v>
      </c>
      <c r="B13">
        <f>'I3 Project list'!B14</f>
        <v>6</v>
      </c>
      <c r="C13" t="str">
        <f>'I3 Project list'!C14</f>
        <v>Drury_6</v>
      </c>
      <c r="D13" s="2" t="str">
        <f>'I3 Project list'!D14</f>
        <v>Drury Station Connection+ intersection</v>
      </c>
      <c r="E13" s="2" t="str">
        <f>'I3 Project list'!E14</f>
        <v>NZUP tbc</v>
      </c>
      <c r="F13">
        <f>'I3 Project list'!J14</f>
        <v>2024</v>
      </c>
      <c r="G13" s="95">
        <f>IF('Total project cost for DCs'!AR13=0,F13,'Total project cost for DCs'!AR13)</f>
        <v>2024</v>
      </c>
    </row>
    <row r="14" spans="1:7" ht="30" x14ac:dyDescent="0.25">
      <c r="A14" t="str">
        <f>'I3 Project list'!A15</f>
        <v>Drury</v>
      </c>
      <c r="B14">
        <f>'I3 Project list'!B15</f>
        <v>7</v>
      </c>
      <c r="C14" t="str">
        <f>'I3 Project list'!C15</f>
        <v>Drury_7</v>
      </c>
      <c r="D14" s="2" t="str">
        <f>'I3 Project list'!D15</f>
        <v xml:space="preserve">Fitzgerald Rd upgrades (from Waihoehoe Rd to development boundary) </v>
      </c>
      <c r="E14" s="2" t="str">
        <f>'I3 Project list'!E15</f>
        <v>2-lane urban - upgrade existing road layout with active modes on both sides</v>
      </c>
      <c r="F14">
        <f>'I3 Project list'!J15</f>
        <v>2033</v>
      </c>
      <c r="G14" s="95">
        <f>IF('Total project cost for DCs'!AR14=0,F14,'Total project cost for DCs'!AR14)</f>
        <v>2036</v>
      </c>
    </row>
    <row r="15" spans="1:7" ht="30" x14ac:dyDescent="0.25">
      <c r="A15" t="str">
        <f>'I3 Project list'!A16</f>
        <v>Drury</v>
      </c>
      <c r="B15">
        <f>'I3 Project list'!B16</f>
        <v>8</v>
      </c>
      <c r="C15" t="str">
        <f>'I3 Project list'!C16</f>
        <v>Drury_8</v>
      </c>
      <c r="D15" s="2" t="str">
        <f>'I3 Project list'!D16</f>
        <v>Fielding Rd upgrades ( from Waihoehoe Rd to development boundary )</v>
      </c>
      <c r="E15" s="2" t="str">
        <f>'I3 Project list'!E16</f>
        <v>2-lane urban - upgrade existing road layout with active modes on both sides</v>
      </c>
      <c r="F15">
        <f>'I3 Project list'!J16</f>
        <v>2033</v>
      </c>
      <c r="G15" s="95">
        <f>IF('Total project cost for DCs'!AR15=0,F15,'Total project cost for DCs'!AR15)</f>
        <v>2036</v>
      </c>
    </row>
    <row r="16" spans="1:7" ht="30" x14ac:dyDescent="0.25">
      <c r="A16" t="str">
        <f>'I3 Project list'!A17</f>
        <v>Drury</v>
      </c>
      <c r="B16" t="str">
        <f>'I3 Project list'!B17</f>
        <v>9a</v>
      </c>
      <c r="C16" t="str">
        <f>'I3 Project list'!C17</f>
        <v>Drury_9a</v>
      </c>
      <c r="D16" s="2" t="str">
        <f>'I3 Project list'!D17</f>
        <v>Upgrade in Norrie Rd/GSR/Waihoehoe intersection</v>
      </c>
      <c r="E16" s="2" t="str">
        <f>'I3 Project list'!E17</f>
        <v xml:space="preserve"> 2-lane signalised intersection with active mode crossings</v>
      </c>
      <c r="F16">
        <f>'I3 Project list'!J17</f>
        <v>2026</v>
      </c>
      <c r="G16" s="95">
        <f>IF('Total project cost for DCs'!AR16=0,F16,'Total project cost for DCs'!AR16)</f>
        <v>2026</v>
      </c>
    </row>
    <row r="17" spans="1:7" ht="30" x14ac:dyDescent="0.25">
      <c r="A17" t="str">
        <f>'I3 Project list'!A18</f>
        <v>Drury</v>
      </c>
      <c r="B17" t="str">
        <f>'I3 Project list'!B18</f>
        <v>9b</v>
      </c>
      <c r="C17" t="str">
        <f>'I3 Project list'!C18</f>
        <v>Drury_9b</v>
      </c>
      <c r="D17" s="2" t="str">
        <f>'I3 Project list'!D18</f>
        <v>Upgrade in Norrie Rd/GSR/Waihoehoe intersection</v>
      </c>
      <c r="E17" s="2" t="str">
        <f>'I3 Project list'!E18</f>
        <v>multi-lane signalised intersection with active mode crossings, SGA design</v>
      </c>
      <c r="F17">
        <f>'I3 Project list'!J18</f>
        <v>2031</v>
      </c>
      <c r="G17" s="95">
        <f>IF('Total project cost for DCs'!AR17=0,F17,'Total project cost for DCs'!AR17)</f>
        <v>2031</v>
      </c>
    </row>
    <row r="18" spans="1:7" ht="45" x14ac:dyDescent="0.25">
      <c r="A18" t="str">
        <f>'I3 Project list'!A19</f>
        <v>Drury</v>
      </c>
      <c r="B18" t="str">
        <f>'I3 Project list'!B19</f>
        <v>10a</v>
      </c>
      <c r="C18" t="str">
        <f>'I3 Project list'!C19</f>
        <v>Drury_10a</v>
      </c>
      <c r="D18" s="2" t="str">
        <f>'I3 Project list'!D19</f>
        <v>New intersection on Waihoehoe Rd/Fitzgerald Rd( including approach cross-sections)</v>
      </c>
      <c r="E18" s="2" t="str">
        <f>'I3 Project list'!E19</f>
        <v xml:space="preserve"> 2-lane signalised intersection with active mode crossings</v>
      </c>
      <c r="F18">
        <f>'I3 Project list'!J19</f>
        <v>2029</v>
      </c>
      <c r="G18" s="95">
        <f>IF('Total project cost for DCs'!AR18=0,F18,'Total project cost for DCs'!AR18)</f>
        <v>2029</v>
      </c>
    </row>
    <row r="19" spans="1:7" ht="45" x14ac:dyDescent="0.25">
      <c r="A19" t="str">
        <f>'I3 Project list'!A20</f>
        <v>Drury</v>
      </c>
      <c r="B19" t="str">
        <f>'I3 Project list'!B20</f>
        <v>10b</v>
      </c>
      <c r="C19" t="str">
        <f>'I3 Project list'!C20</f>
        <v>Drury_10b</v>
      </c>
      <c r="D19" s="2" t="str">
        <f>'I3 Project list'!D20</f>
        <v>New intersection on Waihoehoe Rd/Fitzgerald Rd( including approach cross-sections)</v>
      </c>
      <c r="E19" s="2" t="str">
        <f>'I3 Project list'!E20</f>
        <v>multi-lane roundabout with active mode crossings, SGA design</v>
      </c>
      <c r="F19">
        <f>'I3 Project list'!J20</f>
        <v>2031</v>
      </c>
      <c r="G19" s="95">
        <f>IF('Total project cost for DCs'!AR19=0,F19,'Total project cost for DCs'!AR19)</f>
        <v>2037</v>
      </c>
    </row>
    <row r="20" spans="1:7" ht="30" x14ac:dyDescent="0.25">
      <c r="A20" t="str">
        <f>'I3 Project list'!A21</f>
        <v>Drury</v>
      </c>
      <c r="B20">
        <f>'I3 Project list'!B21</f>
        <v>11</v>
      </c>
      <c r="C20" t="str">
        <f>'I3 Project list'!C21</f>
        <v>Drury_11</v>
      </c>
      <c r="D20" s="2" t="str">
        <f>'I3 Project list'!D21</f>
        <v>Intersection upgrade Waihoehoe Rd/Fielding Rd/Appleby Rd</v>
      </c>
      <c r="E20" s="2" t="str">
        <f>'I3 Project list'!E21</f>
        <v>Roundabout as per SGA design</v>
      </c>
      <c r="F20">
        <f>'I3 Project list'!J21</f>
        <v>2031</v>
      </c>
      <c r="G20" s="95">
        <f>IF('Total project cost for DCs'!AR20=0,F20,'Total project cost for DCs'!AR20)</f>
        <v>2037</v>
      </c>
    </row>
    <row r="21" spans="1:7" ht="75" x14ac:dyDescent="0.25">
      <c r="A21" t="str">
        <f>'I3 Project list'!A22</f>
        <v>Drury</v>
      </c>
      <c r="B21">
        <f>'I3 Project list'!B22</f>
        <v>12</v>
      </c>
      <c r="C21" t="str">
        <f>'I3 Project list'!C22</f>
        <v>Drury_12</v>
      </c>
      <c r="D21" s="2" t="str">
        <f>'I3 Project list'!D22</f>
        <v>Interim walking, cycling and bus connections within Drury Centre (includes Bremner/Norrie/Firth Intersection upgrades, active mode on Norrie) -overlap with project 36 and 46</v>
      </c>
      <c r="E21" s="2" t="str">
        <f>'I3 Project list'!E22</f>
        <v>Intersection improvements on Bremner-Firth Rd, Norrie-Firth Rd, GSR-Firth Rd, Active mode facilities on both sides of Firth &amp; Norrie Rd</v>
      </c>
      <c r="F21">
        <f>'I3 Project list'!J22</f>
        <v>2033</v>
      </c>
      <c r="G21" s="95">
        <f>IF('Total project cost for DCs'!AR21=0,F21,'Total project cost for DCs'!AR21)</f>
        <v>2036</v>
      </c>
    </row>
    <row r="22" spans="1:7" ht="45" x14ac:dyDescent="0.25">
      <c r="A22" t="str">
        <f>'I3 Project list'!A23</f>
        <v>Drury</v>
      </c>
      <c r="B22" t="str">
        <f>'I3 Project list'!B23</f>
        <v>13a</v>
      </c>
      <c r="C22" t="str">
        <f>'I3 Project list'!C23</f>
        <v>Drury_13a</v>
      </c>
      <c r="D22" s="2" t="str">
        <f>'I3 Project list'!D23</f>
        <v>N-S Opaheke Arterial across development (upto Waihoehoe Stream)</v>
      </c>
      <c r="E22" s="2" t="str">
        <f>'I3 Project list'!E23</f>
        <v>2-lane urban- new 2-lane arterial with active modes on both sides + intersection improvements (TDM)</v>
      </c>
      <c r="F22">
        <f>'I3 Project list'!J23</f>
        <v>2029</v>
      </c>
      <c r="G22" s="95">
        <f>IF('Total project cost for DCs'!AR22=0,F22,'Total project cost for DCs'!AR22)</f>
        <v>2037</v>
      </c>
    </row>
    <row r="23" spans="1:7" ht="45" x14ac:dyDescent="0.25">
      <c r="A23" t="str">
        <f>'I3 Project list'!A24</f>
        <v>Drury</v>
      </c>
      <c r="B23" t="str">
        <f>'I3 Project list'!B24</f>
        <v>13b</v>
      </c>
      <c r="C23" t="str">
        <f>'I3 Project list'!C24</f>
        <v>Drury_13b</v>
      </c>
      <c r="D23" s="2" t="str">
        <f>'I3 Project list'!D24</f>
        <v>N-S Opaheke Arterial across development (upto Waihoihoi Stream)</v>
      </c>
      <c r="E23" s="2" t="str">
        <f>'I3 Project list'!E24</f>
        <v>4-lane urban- upgrade 2-lane arterial with SGA design + intersection improvements (TDM)</v>
      </c>
      <c r="F23">
        <f>'I3 Project list'!J24</f>
        <v>2050</v>
      </c>
      <c r="G23" s="95">
        <f>IF('Total project cost for DCs'!AR23=0,F23,'Total project cost for DCs'!AR23)</f>
        <v>2050</v>
      </c>
    </row>
    <row r="24" spans="1:7" ht="60" x14ac:dyDescent="0.25">
      <c r="A24" t="str">
        <f>'I3 Project list'!A25</f>
        <v>Drury</v>
      </c>
      <c r="B24">
        <f>'I3 Project list'!B25</f>
        <v>14</v>
      </c>
      <c r="C24" t="str">
        <f>'I3 Project list'!C25</f>
        <v>Drury_14</v>
      </c>
      <c r="D24" s="2" t="str">
        <f>'I3 Project list'!D25</f>
        <v xml:space="preserve">Upgrade Brookefield Road from Fitzgerald to Quarry Rd+ New connection + Intersections on Quarry &amp; Fitzgerald </v>
      </c>
      <c r="E24" s="2" t="str">
        <f>'I3 Project list'!E25</f>
        <v>2-lane urban (upgrade existing road layout with active modes on both sides + intersection improvements + new connection to Quarry Rd)</v>
      </c>
      <c r="F24">
        <v>0</v>
      </c>
      <c r="G24" s="95">
        <f>IF('Total project cost for DCs'!AR24=0,F24,'Total project cost for DCs'!AR24)</f>
        <v>0</v>
      </c>
    </row>
    <row r="25" spans="1:7" ht="45" x14ac:dyDescent="0.25">
      <c r="A25" t="str">
        <f>'I3 Project list'!A26</f>
        <v>Drury</v>
      </c>
      <c r="B25" t="str">
        <f>'I3 Project list'!B26</f>
        <v>14a</v>
      </c>
      <c r="C25" t="str">
        <f>'I3 Project list'!C26</f>
        <v>Drury_14a</v>
      </c>
      <c r="D25" s="2" t="str">
        <f>'I3 Project list'!D26</f>
        <v>Western end of Brookefield Road Extension tie in with Quarry Rd</v>
      </c>
      <c r="E25" s="2" t="str">
        <f>'I3 Project list'!E26</f>
        <v>2-lane urban (New Road connection to Quarry Road with active modes on both sides + intersection improvements)</v>
      </c>
      <c r="F25">
        <f>'I3 Project list'!J26</f>
        <v>2035</v>
      </c>
      <c r="G25" s="95">
        <f>IF('Total project cost for DCs'!AR25=0,F25,'Total project cost for DCs'!AR25)</f>
        <v>2037</v>
      </c>
    </row>
    <row r="26" spans="1:7" ht="45" x14ac:dyDescent="0.25">
      <c r="A26" t="str">
        <f>'I3 Project list'!A27</f>
        <v>Drury</v>
      </c>
      <c r="B26" t="str">
        <f>'I3 Project list'!B27</f>
        <v>14b</v>
      </c>
      <c r="C26" t="str">
        <f>'I3 Project list'!C27</f>
        <v>Drury_14b</v>
      </c>
      <c r="D26" s="2" t="str">
        <f>'I3 Project list'!D27</f>
        <v>Brookefield Road Upgrade</v>
      </c>
      <c r="E26" s="2" t="str">
        <f>'I3 Project list'!E27</f>
        <v>2-lane urban (upgrade existing road layout with active modes on both sides + intersection improvements)</v>
      </c>
      <c r="F26">
        <f>'I3 Project list'!J27</f>
        <v>2033</v>
      </c>
      <c r="G26" s="95">
        <f>IF('Total project cost for DCs'!AR26=0,F26,'Total project cost for DCs'!AR26)</f>
        <v>2036</v>
      </c>
    </row>
    <row r="27" spans="1:7" ht="45" x14ac:dyDescent="0.25">
      <c r="A27" t="str">
        <f>'I3 Project list'!A28</f>
        <v>Drury</v>
      </c>
      <c r="B27">
        <f>'I3 Project list'!B28</f>
        <v>15</v>
      </c>
      <c r="C27" t="str">
        <f>'I3 Project list'!C28</f>
        <v>Drury_15</v>
      </c>
      <c r="D27" s="2" t="str">
        <f>'I3 Project list'!D28</f>
        <v>New Collector road E-W from Fitgerald Rd (collector 1) + Intersections</v>
      </c>
      <c r="E27" s="2" t="str">
        <f>'I3 Project list'!E28</f>
        <v>2-lane collector- new collector with active mode on both sides + intersection improvements (TDM)</v>
      </c>
      <c r="F27">
        <f>'I3 Project list'!J28</f>
        <v>2033</v>
      </c>
      <c r="G27" s="95">
        <f>IF('Total project cost for DCs'!AR27=0,F27,'Total project cost for DCs'!AR27)</f>
        <v>2033</v>
      </c>
    </row>
    <row r="28" spans="1:7" ht="45" x14ac:dyDescent="0.25">
      <c r="A28" t="str">
        <f>'I3 Project list'!A29</f>
        <v>Drury</v>
      </c>
      <c r="B28" t="str">
        <f>'I3 Project list'!B29</f>
        <v>16a</v>
      </c>
      <c r="C28" t="str">
        <f>'I3 Project list'!C29</f>
        <v>Drury_16a</v>
      </c>
      <c r="D28" s="2" t="str">
        <f>'I3 Project list'!D29</f>
        <v>Replace 2-lane Bremner Road Bridge over State Highway 1</v>
      </c>
      <c r="E28" s="2" t="str">
        <f>'I3 Project list'!E29</f>
        <v>2-lane urban with active modes on both sides (replacing existing bridge as part of SH1 P2D NZUP)</v>
      </c>
      <c r="F28">
        <f>'I3 Project list'!J29</f>
        <v>2033</v>
      </c>
      <c r="G28" s="95">
        <f>IF('Total project cost for DCs'!AR28=0,F28,'Total project cost for DCs'!AR28)</f>
        <v>2033</v>
      </c>
    </row>
    <row r="29" spans="1:7" ht="30" x14ac:dyDescent="0.25">
      <c r="A29" t="str">
        <f>'I3 Project list'!A30</f>
        <v>Drury</v>
      </c>
      <c r="B29" t="str">
        <f>'I3 Project list'!B30</f>
        <v>16b</v>
      </c>
      <c r="C29" t="str">
        <f>'I3 Project list'!C30</f>
        <v>Drury_16b</v>
      </c>
      <c r="D29" s="2" t="str">
        <f>'I3 Project list'!D30</f>
        <v>Widen Bremner Road Bridge ove SH1 to 4-lanes</v>
      </c>
      <c r="E29" s="2" t="str">
        <f>'I3 Project list'!E30</f>
        <v>4-lane urban- upgrade 2-lane urban with active modes on both sides (SGA design)</v>
      </c>
      <c r="F29">
        <f>'I3 Project list'!J30</f>
        <v>2050</v>
      </c>
      <c r="G29" s="95">
        <f>IF('Total project cost for DCs'!AR29=0,F29,'Total project cost for DCs'!AR29)</f>
        <v>2050</v>
      </c>
    </row>
    <row r="30" spans="1:7" ht="30" x14ac:dyDescent="0.25">
      <c r="A30" t="str">
        <f>'I3 Project list'!A31</f>
        <v>Drury</v>
      </c>
      <c r="B30">
        <f>'I3 Project list'!B31</f>
        <v>17</v>
      </c>
      <c r="C30" t="str">
        <f>'I3 Project list'!C31</f>
        <v>Drury_17</v>
      </c>
      <c r="D30" s="2" t="str">
        <f>'I3 Project list'!D31</f>
        <v>Oira Road to Jesmond Road Collector</v>
      </c>
      <c r="E30" s="2" t="str">
        <f>'I3 Project list'!E31</f>
        <v>New 2-lane urban collector with active modes on both sides</v>
      </c>
      <c r="F30">
        <f>'I3 Project list'!J31</f>
        <v>2036</v>
      </c>
      <c r="G30" s="95">
        <f>IF('Total project cost for DCs'!AR30=0,F30,'Total project cost for DCs'!AR30)</f>
        <v>2036</v>
      </c>
    </row>
    <row r="31" spans="1:7" ht="30" x14ac:dyDescent="0.25">
      <c r="A31" t="str">
        <f>'I3 Project list'!A32</f>
        <v>Drury</v>
      </c>
      <c r="B31" t="str">
        <f>'I3 Project list'!B32</f>
        <v>19-1</v>
      </c>
      <c r="C31" t="str">
        <f>'I3 Project list'!C32</f>
        <v>Drury_19-1</v>
      </c>
      <c r="D31" s="2" t="str">
        <f>'I3 Project list'!D32</f>
        <v>SH1 3-laning and cycleway upgrades from Papakura to Drury Interchange</v>
      </c>
      <c r="E31" s="2" t="str">
        <f>'I3 Project list'!E32</f>
        <v>NZUP tbc</v>
      </c>
      <c r="F31" t="str">
        <f>'I3 Project list'!J32</f>
        <v>Under Construction</v>
      </c>
      <c r="G31" s="95" t="str">
        <f>IF('Total project cost for DCs'!AR31=0,F31,'Total project cost for DCs'!AR31)</f>
        <v>Under Construction</v>
      </c>
    </row>
    <row r="32" spans="1:7" x14ac:dyDescent="0.25">
      <c r="A32" t="str">
        <f>'I3 Project list'!A33</f>
        <v>Drury</v>
      </c>
      <c r="B32" t="str">
        <f>'I3 Project list'!B33</f>
        <v>19-2</v>
      </c>
      <c r="C32" t="str">
        <f>'I3 Project list'!C33</f>
        <v>Drury_19-2</v>
      </c>
      <c r="D32" s="2" t="str">
        <f>'I3 Project list'!D33</f>
        <v>SH1 Drury Interchange including ramps</v>
      </c>
      <c r="E32" s="2" t="str">
        <f>'I3 Project list'!E33</f>
        <v>NZUP tbc</v>
      </c>
      <c r="F32" t="str">
        <f>'I3 Project list'!J33</f>
        <v>Under Construction</v>
      </c>
      <c r="G32" s="95" t="str">
        <f>IF('Total project cost for DCs'!AR32=0,F32,'Total project cost for DCs'!AR32)</f>
        <v>Under Construction</v>
      </c>
    </row>
    <row r="33" spans="1:7" ht="30" x14ac:dyDescent="0.25">
      <c r="A33" t="str">
        <f>'I3 Project list'!A34</f>
        <v>Drury</v>
      </c>
      <c r="B33" t="str">
        <f>'I3 Project list'!B34</f>
        <v>19-3</v>
      </c>
      <c r="C33" t="str">
        <f>'I3 Project list'!C34</f>
        <v>Drury_19-3</v>
      </c>
      <c r="D33" s="2" t="str">
        <f>'I3 Project list'!D34</f>
        <v xml:space="preserve">SH1 3-laning and cycleway upgrades from Drury Interchange To Drury South </v>
      </c>
      <c r="E33" s="2" t="str">
        <f>'I3 Project list'!E34</f>
        <v>NZUP tbc</v>
      </c>
      <c r="F33">
        <f>'I3 Project list'!J34</f>
        <v>2036</v>
      </c>
      <c r="G33" s="95">
        <f>IF('Total project cost for DCs'!AR33=0,F33,'Total project cost for DCs'!AR33)</f>
        <v>2036</v>
      </c>
    </row>
    <row r="34" spans="1:7" ht="60" x14ac:dyDescent="0.25">
      <c r="A34" t="str">
        <f>'I3 Project list'!A35</f>
        <v>Drury</v>
      </c>
      <c r="B34" t="str">
        <f>'I3 Project list'!B35</f>
        <v>20a</v>
      </c>
      <c r="C34" t="str">
        <f>'I3 Project list'!C35</f>
        <v>Drury_20a</v>
      </c>
      <c r="D34" s="2" t="str">
        <f>'I3 Project list'!D35</f>
        <v xml:space="preserve">Upgrade Fitzgerald Rd from Brookefield to Cossey Rd for active modes </v>
      </c>
      <c r="E34" s="2" t="str">
        <f>'I3 Project list'!E35</f>
        <v>Active mode upgrades- existing road layout with active modes on both sides + intersection upgrades for active mode crossing</v>
      </c>
      <c r="F34">
        <f>'I3 Project list'!J35</f>
        <v>2035</v>
      </c>
      <c r="G34" s="95">
        <f>IF('Total project cost for DCs'!AR34=0,F34,'Total project cost for DCs'!AR34)</f>
        <v>2036</v>
      </c>
    </row>
    <row r="35" spans="1:7" ht="60" x14ac:dyDescent="0.25">
      <c r="A35" t="str">
        <f>'I3 Project list'!A36</f>
        <v>Drury</v>
      </c>
      <c r="B35">
        <f>'I3 Project list'!B36</f>
        <v>21</v>
      </c>
      <c r="C35" t="str">
        <f>'I3 Project list'!C36</f>
        <v>Drury_21</v>
      </c>
      <c r="D35" s="2" t="str">
        <f>'I3 Project list'!D36</f>
        <v>Fielding Rd upgrades for active modes ( from Fitzgerald Rd to development boundary )</v>
      </c>
      <c r="E35" s="2" t="str">
        <f>'I3 Project list'!E36</f>
        <v>Active mode upgrades- existing road layout with active modes on both sides + intersection upgrades for active mode crossing</v>
      </c>
      <c r="F35">
        <f>'I3 Project list'!J36</f>
        <v>2035</v>
      </c>
      <c r="G35" s="95">
        <f>IF('Total project cost for DCs'!AR35=0,F35,'Total project cost for DCs'!AR35)</f>
        <v>2035</v>
      </c>
    </row>
    <row r="36" spans="1:7" ht="30" x14ac:dyDescent="0.25">
      <c r="A36" t="str">
        <f>'I3 Project list'!A37</f>
        <v>Drury</v>
      </c>
      <c r="B36">
        <f>'I3 Project list'!B37</f>
        <v>22</v>
      </c>
      <c r="C36" t="str">
        <f>'I3 Project list'!C37</f>
        <v>Drury_22</v>
      </c>
      <c r="D36" s="2" t="str">
        <f>'I3 Project list'!D37</f>
        <v>Upgrade Intersection at Quarry/ GSR</v>
      </c>
      <c r="E36" s="2" t="str">
        <f>'I3 Project list'!E37</f>
        <v>Upgrade intersection with active modes facilities(TDM)</v>
      </c>
      <c r="F36">
        <f>'I3 Project list'!J37</f>
        <v>2033</v>
      </c>
      <c r="G36" s="95">
        <f>IF('Total project cost for DCs'!AR36=0,F36,'Total project cost for DCs'!AR36)</f>
        <v>2036</v>
      </c>
    </row>
    <row r="37" spans="1:7" ht="60" x14ac:dyDescent="0.25">
      <c r="A37" t="str">
        <f>'I3 Project list'!A38</f>
        <v>Drury</v>
      </c>
      <c r="B37" t="str">
        <f>'I3 Project list'!B38</f>
        <v>23a</v>
      </c>
      <c r="C37" t="str">
        <f>'I3 Project list'!C38</f>
        <v>Drury_23a</v>
      </c>
      <c r="D37" s="2" t="str">
        <f>'I3 Project list'!D38</f>
        <v>Waihoehoe Rd West upgrades- between GSR &amp; Kath Henry</v>
      </c>
      <c r="E37" s="2" t="str">
        <f>'I3 Project list'!E38</f>
        <v xml:space="preserve">Interim 2-lane – install kerb and channel within existing road corridor with provision of active modes on both sides, 20m cross-section </v>
      </c>
      <c r="F37">
        <f>'I3 Project list'!J38</f>
        <v>2025</v>
      </c>
      <c r="G37" s="95">
        <f>IF('Total project cost for DCs'!AR37=0,F37,'Total project cost for DCs'!AR37)</f>
        <v>2025</v>
      </c>
    </row>
    <row r="38" spans="1:7" ht="75" x14ac:dyDescent="0.25">
      <c r="A38" t="str">
        <f>'I3 Project list'!A39</f>
        <v>Drury</v>
      </c>
      <c r="B38" t="str">
        <f>'I3 Project list'!B39</f>
        <v>23b</v>
      </c>
      <c r="C38" t="str">
        <f>'I3 Project list'!C39</f>
        <v>Drury_23b</v>
      </c>
      <c r="D38" s="2" t="str">
        <f>'I3 Project list'!D39</f>
        <v>Waihoehoe Rd West upgrades- between GSR &amp; Kath Henry Lane</v>
      </c>
      <c r="E38" s="2" t="str">
        <f>'I3 Project list'!E39</f>
        <v>Final 4-lane - following interim option, upgrade Road corridor to provide four lanes with additional turning lanes at intersections where required (as indicated in SGA Design</v>
      </c>
      <c r="F38">
        <f>'I3 Project list'!J39</f>
        <v>2031</v>
      </c>
      <c r="G38" s="95">
        <f>IF('Total project cost for DCs'!AR38=0,F38,'Total project cost for DCs'!AR38)</f>
        <v>2031</v>
      </c>
    </row>
    <row r="39" spans="1:7" ht="60" x14ac:dyDescent="0.25">
      <c r="A39" t="str">
        <f>'I3 Project list'!A40</f>
        <v>Drury</v>
      </c>
      <c r="B39" t="str">
        <f>'I3 Project list'!B40</f>
        <v>23c</v>
      </c>
      <c r="C39" t="str">
        <f>'I3 Project list'!C40</f>
        <v>Drury_23c</v>
      </c>
      <c r="D39" s="2" t="str">
        <f>'I3 Project list'!D40</f>
        <v>Waihoehoe Rd West upgrades- between Kath Henry Lane and Fitzgerald Rd</v>
      </c>
      <c r="E39" s="2" t="str">
        <f>'I3 Project list'!E40</f>
        <v xml:space="preserve">Interim 2-lane – install kerb and channel within existing road corridor with provision of active modes on both sides, 20m cross-section </v>
      </c>
      <c r="F39">
        <f>'I3 Project list'!J40</f>
        <v>2025</v>
      </c>
      <c r="G39" s="95">
        <f>IF('Total project cost for DCs'!AR39=0,F39,'Total project cost for DCs'!AR39)</f>
        <v>2025</v>
      </c>
    </row>
    <row r="40" spans="1:7" ht="75" x14ac:dyDescent="0.25">
      <c r="A40" t="str">
        <f>'I3 Project list'!A41</f>
        <v>Drury</v>
      </c>
      <c r="B40" t="str">
        <f>'I3 Project list'!B41</f>
        <v>23d</v>
      </c>
      <c r="C40" t="str">
        <f>'I3 Project list'!C41</f>
        <v>Drury_23d</v>
      </c>
      <c r="D40" s="2" t="str">
        <f>'I3 Project list'!D41</f>
        <v>Waihoehoe Rd West upgrades- between Kath Henry Lane and Fitzgerald Rd</v>
      </c>
      <c r="E40" s="2" t="str">
        <f>'I3 Project list'!E41</f>
        <v>Final 4-lane - following interim option, upgrade Road corridor to provide four lanes with additional turning lanes at intersections where required (as indicated in SGA Design</v>
      </c>
      <c r="F40">
        <f>'I3 Project list'!J41</f>
        <v>2031</v>
      </c>
      <c r="G40" s="95">
        <f>IF('Total project cost for DCs'!AR40=0,F40,'Total project cost for DCs'!AR40)</f>
        <v>2037</v>
      </c>
    </row>
    <row r="41" spans="1:7" ht="45" x14ac:dyDescent="0.25">
      <c r="A41" t="str">
        <f>'I3 Project list'!A42</f>
        <v>Drury</v>
      </c>
      <c r="B41">
        <f>'I3 Project list'!B42</f>
        <v>23</v>
      </c>
      <c r="C41" t="str">
        <f>'I3 Project list'!C42</f>
        <v>Drury_23</v>
      </c>
      <c r="D41" s="2" t="str">
        <f>'I3 Project list'!D42</f>
        <v>Waihoehoe Rd West upgrades- between GSR &amp; Fitzgerald Rd, including bridge replacement over the rail corridor</v>
      </c>
      <c r="E41" s="2" t="str">
        <f>'I3 Project list'!E42</f>
        <v>4-lane urban- upgrade 2-lane with active modes on both sides, SGA design</v>
      </c>
      <c r="F41">
        <v>0</v>
      </c>
      <c r="G41" s="95">
        <f>IF('Total project cost for DCs'!AR41=0,F41,'Total project cost for DCs'!AR41)</f>
        <v>0</v>
      </c>
    </row>
    <row r="42" spans="1:7" ht="45" x14ac:dyDescent="0.25">
      <c r="A42" t="str">
        <f>'I3 Project list'!A43</f>
        <v>Drury</v>
      </c>
      <c r="B42">
        <f>'I3 Project list'!B43</f>
        <v>24</v>
      </c>
      <c r="C42" t="str">
        <f>'I3 Project list'!C43</f>
        <v>Drury_24</v>
      </c>
      <c r="D42" s="2" t="str">
        <f>'I3 Project list'!D43</f>
        <v>Upgrades on Waihoehoe Rd east- from project 4 to Drury Hills + Drury Hills Intersection</v>
      </c>
      <c r="E42" s="2" t="str">
        <f>'I3 Project list'!E43</f>
        <v xml:space="preserve">2-lane urban - upgrade existing road layout with active modes on both sides, 20m cross-section </v>
      </c>
      <c r="F42">
        <f>'I3 Project list'!J43</f>
        <v>2038</v>
      </c>
      <c r="G42" s="95">
        <f>IF('Total project cost for DCs'!AR42=0,F42,'Total project cost for DCs'!AR42)</f>
        <v>2038</v>
      </c>
    </row>
    <row r="43" spans="1:7" ht="45" x14ac:dyDescent="0.25">
      <c r="A43" t="str">
        <f>'I3 Project list'!A44</f>
        <v>Drury</v>
      </c>
      <c r="B43">
        <f>'I3 Project list'!B44</f>
        <v>25</v>
      </c>
      <c r="C43" t="str">
        <f>'I3 Project list'!C44</f>
        <v>Drury_25</v>
      </c>
      <c r="D43" s="2" t="str">
        <f>'I3 Project list'!D44</f>
        <v>Upgrades on Drury Hills from Waihoehoe Rd to Macwhinney Dr</v>
      </c>
      <c r="E43" s="2" t="str">
        <f>'I3 Project list'!E44</f>
        <v>2-lane urban- upgrade existing road layout to 2-lane urban with active modes on both sides</v>
      </c>
      <c r="F43">
        <f>'I3 Project list'!J44</f>
        <v>2039</v>
      </c>
      <c r="G43" s="95">
        <f>IF('Total project cost for DCs'!AR43=0,F43,'Total project cost for DCs'!AR43)</f>
        <v>2039</v>
      </c>
    </row>
    <row r="44" spans="1:7" ht="60" x14ac:dyDescent="0.25">
      <c r="A44" t="str">
        <f>'I3 Project list'!A45</f>
        <v>Drury</v>
      </c>
      <c r="B44" t="str">
        <f>'I3 Project list'!B45</f>
        <v>27a</v>
      </c>
      <c r="C44" t="str">
        <f>'I3 Project list'!C45</f>
        <v>Drury_27a</v>
      </c>
      <c r="D44" s="2" t="str">
        <f>'I3 Project list'!D45</f>
        <v>Active mode facilities from Drury hills and Fitzgerald to Quarry Rd (2 links and intersections)</v>
      </c>
      <c r="E44" s="2" t="str">
        <f>'I3 Project list'!E45</f>
        <v>Active mode upgrades- existing road layout with active modes on both sides + intersection upgrades for active mode crossing</v>
      </c>
      <c r="F44">
        <f>'I3 Project list'!J45</f>
        <v>2039</v>
      </c>
      <c r="G44" s="95">
        <f>IF('Total project cost for DCs'!AR44=0,F44,'Total project cost for DCs'!AR44)</f>
        <v>2039</v>
      </c>
    </row>
    <row r="45" spans="1:7" ht="45" x14ac:dyDescent="0.25">
      <c r="A45" t="str">
        <f>'I3 Project list'!A46</f>
        <v>Drury</v>
      </c>
      <c r="B45" t="str">
        <f>'I3 Project list'!B46</f>
        <v>27b</v>
      </c>
      <c r="C45" t="str">
        <f>'I3 Project list'!C46</f>
        <v>Drury_27b</v>
      </c>
      <c r="D45" s="2" t="str">
        <f>'I3 Project list'!D46</f>
        <v>Upgrade from Drury hills and Fitzgerald to Quarry Rd (2 links and intersections)</v>
      </c>
      <c r="E45" s="2" t="str">
        <f>'I3 Project list'!E46</f>
        <v>4-lane urban- upgrade existing road layout with active modes on both sides + intersection upgrades (TDM)</v>
      </c>
      <c r="F45">
        <f>'I3 Project list'!J46</f>
        <v>2039</v>
      </c>
      <c r="G45" s="95">
        <f>IF('Total project cost for DCs'!AR45=0,F45,'Total project cost for DCs'!AR45)</f>
        <v>2039</v>
      </c>
    </row>
    <row r="46" spans="1:7" ht="45" x14ac:dyDescent="0.25">
      <c r="A46" t="str">
        <f>'I3 Project list'!A47</f>
        <v>Drury</v>
      </c>
      <c r="B46">
        <f>'I3 Project list'!B47</f>
        <v>28</v>
      </c>
      <c r="C46" t="str">
        <f>'I3 Project list'!C47</f>
        <v>Drury_28</v>
      </c>
      <c r="D46" s="2" t="str">
        <f>'I3 Project list'!D47</f>
        <v>New collector in N-S direction parallel to Fitzgerald Rd</v>
      </c>
      <c r="E46" s="2" t="str">
        <f>'I3 Project list'!E47</f>
        <v>2-lane collector- new collector with active mode on both sides + intersection improvements (TDM)</v>
      </c>
      <c r="F46">
        <f>'I3 Project list'!J47</f>
        <v>2035</v>
      </c>
      <c r="G46" s="95">
        <f>IF('Total project cost for DCs'!AR46=0,F46,'Total project cost for DCs'!AR46)</f>
        <v>2035</v>
      </c>
    </row>
    <row r="47" spans="1:7" ht="45" x14ac:dyDescent="0.25">
      <c r="A47" t="str">
        <f>'I3 Project list'!A48</f>
        <v>Drury</v>
      </c>
      <c r="B47" t="str">
        <f>'I3 Project list'!B48</f>
        <v>28a</v>
      </c>
      <c r="C47" t="str">
        <f>'I3 Project list'!C48</f>
        <v>Drury_28a</v>
      </c>
      <c r="D47" s="2" t="str">
        <f>'I3 Project list'!D48</f>
        <v>Northern Section of new collector in N-S direction parallel to Fitzgerald Rd</v>
      </c>
      <c r="E47" s="2" t="str">
        <f>'I3 Project list'!E48</f>
        <v>2-lane collector to connect with Drury Central Station, including bridge over streamM)</v>
      </c>
      <c r="F47">
        <f>'I3 Project list'!J48</f>
        <v>2035</v>
      </c>
      <c r="G47" s="95">
        <f>IF('Total project cost for DCs'!AR47=0,F47,'Total project cost for DCs'!AR47)</f>
        <v>2035</v>
      </c>
    </row>
    <row r="48" spans="1:7" ht="45" x14ac:dyDescent="0.25">
      <c r="A48" t="str">
        <f>'I3 Project list'!A49</f>
        <v>Drury</v>
      </c>
      <c r="B48">
        <f>'I3 Project list'!B49</f>
        <v>29</v>
      </c>
      <c r="C48" t="str">
        <f>'I3 Project list'!C49</f>
        <v>Drury_29</v>
      </c>
      <c r="D48" s="2" t="str">
        <f>'I3 Project list'!D49</f>
        <v>New collector in E-W direction between Flanagan &amp; Fitzgerald Rd (collector 2)</v>
      </c>
      <c r="E48" s="2" t="str">
        <f>'I3 Project list'!E49</f>
        <v>2-lane collector- new collector with active mode on both sides + intersection improvements (TDM)</v>
      </c>
      <c r="F48">
        <f>'I3 Project list'!J49</f>
        <v>2035</v>
      </c>
      <c r="G48" s="95">
        <f>IF('Total project cost for DCs'!AR48=0,F48,'Total project cost for DCs'!AR48)</f>
        <v>2035</v>
      </c>
    </row>
    <row r="49" spans="1:7" ht="45" x14ac:dyDescent="0.25">
      <c r="A49" t="str">
        <f>'I3 Project list'!A50</f>
        <v>Drury</v>
      </c>
      <c r="B49">
        <f>'I3 Project list'!B50</f>
        <v>30</v>
      </c>
      <c r="C49" t="str">
        <f>'I3 Project list'!C50</f>
        <v>Drury_30</v>
      </c>
      <c r="D49" s="2" t="str">
        <f>'I3 Project list'!D50</f>
        <v>2-lane internal collector between Fitzgerald &amp; Drury Hills E-W direction</v>
      </c>
      <c r="E49" s="2" t="str">
        <f>'I3 Project list'!E50</f>
        <v>2-lane collector- new collector with active mode on both sides + intersection improvements (TDM)</v>
      </c>
      <c r="F49">
        <v>0</v>
      </c>
      <c r="G49" s="95">
        <f>IF('Total project cost for DCs'!AR49=0,F49,'Total project cost for DCs'!AR49)</f>
        <v>0</v>
      </c>
    </row>
    <row r="50" spans="1:7" ht="45" x14ac:dyDescent="0.25">
      <c r="A50" t="str">
        <f>'I3 Project list'!A51</f>
        <v>Drury</v>
      </c>
      <c r="B50">
        <f>'I3 Project list'!B51</f>
        <v>30.1</v>
      </c>
      <c r="C50" t="str">
        <f>'I3 Project list'!C51</f>
        <v>Drury_30.1</v>
      </c>
      <c r="D50" s="2" t="str">
        <f>'I3 Project list'!D51</f>
        <v>2-lane internal collector between Fitzgerald &amp; Fielding Road E-W direction</v>
      </c>
      <c r="E50" s="2" t="str">
        <f>'I3 Project list'!E51</f>
        <v>2-lane collector- new collector with active mode on both sides + intersection improvements (TDM)</v>
      </c>
      <c r="F50">
        <f>'I3 Project list'!J51</f>
        <v>2033</v>
      </c>
      <c r="G50" s="95">
        <f>IF('Total project cost for DCs'!AR50=0,F50,'Total project cost for DCs'!AR50)</f>
        <v>2033</v>
      </c>
    </row>
    <row r="51" spans="1:7" ht="45" x14ac:dyDescent="0.25">
      <c r="A51" t="str">
        <f>'I3 Project list'!A52</f>
        <v>Drury</v>
      </c>
      <c r="B51">
        <f>'I3 Project list'!B52</f>
        <v>30.2</v>
      </c>
      <c r="C51" t="str">
        <f>'I3 Project list'!C52</f>
        <v>Drury_30.2</v>
      </c>
      <c r="D51" s="2" t="str">
        <f>'I3 Project list'!D52</f>
        <v>2-lane internal collector between Fielding Road &amp; Drury Hills E-W direction</v>
      </c>
      <c r="E51" s="2" t="str">
        <f>'I3 Project list'!E52</f>
        <v>2-lane collector- new collector with active mode on both sides + intersection improvements (TDM)</v>
      </c>
      <c r="F51">
        <f>'I3 Project list'!J52</f>
        <v>2039</v>
      </c>
      <c r="G51" s="95">
        <f>IF('Total project cost for DCs'!AR51=0,F51,'Total project cost for DCs'!AR51)</f>
        <v>2039</v>
      </c>
    </row>
    <row r="52" spans="1:7" ht="45" x14ac:dyDescent="0.25">
      <c r="A52" t="str">
        <f>'I3 Project list'!A53</f>
        <v>Drury</v>
      </c>
      <c r="B52">
        <f>'I3 Project list'!B53</f>
        <v>31</v>
      </c>
      <c r="C52" t="str">
        <f>'I3 Project list'!C53</f>
        <v>Drury_31</v>
      </c>
      <c r="D52" s="2" t="str">
        <f>'I3 Project list'!D53</f>
        <v>Upgrades on Cossey Rd between Fitzgerald &amp; Waihoehoe Rd</v>
      </c>
      <c r="E52" s="2" t="str">
        <f>'I3 Project list'!E53</f>
        <v>2-lane urban - upgrade existing roadwith active modes on both sides / Mill Road design ?</v>
      </c>
      <c r="F52">
        <f>'I3 Project list'!J53</f>
        <v>2039</v>
      </c>
      <c r="G52" s="95">
        <f>IF('Total project cost for DCs'!AR52=0,F52,'Total project cost for DCs'!AR52)</f>
        <v>2039</v>
      </c>
    </row>
    <row r="53" spans="1:7" ht="30" x14ac:dyDescent="0.25">
      <c r="A53" t="str">
        <f>'I3 Project list'!A54</f>
        <v>Drury</v>
      </c>
      <c r="B53">
        <f>'I3 Project list'!B54</f>
        <v>32</v>
      </c>
      <c r="C53" t="str">
        <f>'I3 Project list'!C54</f>
        <v>Drury_32</v>
      </c>
      <c r="D53" s="2" t="str">
        <f>'I3 Project list'!D54</f>
        <v>New Intersection on Cossey Rd/Waihoehoe Rd</v>
      </c>
      <c r="E53" s="2" t="str">
        <f>'I3 Project list'!E54</f>
        <v>Assume 1 simple roundabout intesection</v>
      </c>
      <c r="F53">
        <f>'I3 Project list'!J54</f>
        <v>2039</v>
      </c>
      <c r="G53" s="95">
        <f>IF('Total project cost for DCs'!AR53=0,F53,'Total project cost for DCs'!AR53)</f>
        <v>2039</v>
      </c>
    </row>
    <row r="54" spans="1:7" ht="45" x14ac:dyDescent="0.25">
      <c r="A54" t="str">
        <f>'I3 Project list'!A55</f>
        <v>Drury</v>
      </c>
      <c r="B54">
        <f>'I3 Project list'!B55</f>
        <v>33</v>
      </c>
      <c r="C54" t="str">
        <f>'I3 Project list'!C55</f>
        <v>Drury_33</v>
      </c>
      <c r="D54" s="2" t="str">
        <f>'I3 Project list'!D55</f>
        <v>Upgrade Fitzgerald Rd from project 7 to Brookefield Rd</v>
      </c>
      <c r="E54" s="2" t="str">
        <f>'I3 Project list'!E55</f>
        <v>2-lane urban- upgrade existing road layout to 2-lane urban with active modes on both sides (TDM )</v>
      </c>
      <c r="F54">
        <f>'I3 Project list'!J55</f>
        <v>2033</v>
      </c>
      <c r="G54" s="95">
        <f>IF('Total project cost for DCs'!AR54=0,F54,'Total project cost for DCs'!AR54)</f>
        <v>2056</v>
      </c>
    </row>
    <row r="55" spans="1:7" ht="30" x14ac:dyDescent="0.25">
      <c r="A55" t="str">
        <f>'I3 Project list'!A56</f>
        <v>Drury</v>
      </c>
      <c r="B55">
        <f>'I3 Project list'!B56</f>
        <v>34</v>
      </c>
      <c r="C55" t="str">
        <f>'I3 Project list'!C56</f>
        <v>Drury_34</v>
      </c>
      <c r="D55" s="2" t="str">
        <f>'I3 Project list'!D56</f>
        <v>New Drury Interchange connection to Kiwi development</v>
      </c>
      <c r="E55" s="2" t="str">
        <f>'I3 Project list'!E56</f>
        <v>2-lane urban- new road layout with active modes on both sides (TDM)</v>
      </c>
      <c r="F55">
        <f>'I3 Project list'!J56</f>
        <v>2034</v>
      </c>
      <c r="G55" s="95">
        <f>IF('Total project cost for DCs'!AR55=0,F55,'Total project cost for DCs'!AR55)</f>
        <v>2034</v>
      </c>
    </row>
    <row r="56" spans="1:7" ht="45" x14ac:dyDescent="0.25">
      <c r="A56" t="str">
        <f>'I3 Project list'!A57</f>
        <v>Drury</v>
      </c>
      <c r="B56" t="str">
        <f>'I3 Project list'!B57</f>
        <v>35a</v>
      </c>
      <c r="C56" t="str">
        <f>'I3 Project list'!C57</f>
        <v>Drury_35a</v>
      </c>
      <c r="D56" s="2" t="str">
        <f>'I3 Project list'!D57</f>
        <v xml:space="preserve">Mill Road : Drury South connection from Fitzgerald/Cossey intersection to SH1 + Interchange </v>
      </c>
      <c r="E56" s="2" t="str">
        <f>'I3 Project list'!E57</f>
        <v>2-lane- new road layout with active modes on both sides (depends on Mill Road design and sequencing)</v>
      </c>
      <c r="F56">
        <f>'I3 Project list'!J57</f>
        <v>2043</v>
      </c>
      <c r="G56" s="95">
        <f>IF('Total project cost for DCs'!AR56=0,F56,'Total project cost for DCs'!AR56)</f>
        <v>2043</v>
      </c>
    </row>
    <row r="57" spans="1:7" ht="45" x14ac:dyDescent="0.25">
      <c r="A57" t="str">
        <f>'I3 Project list'!A58</f>
        <v>Drury</v>
      </c>
      <c r="B57" t="str">
        <f>'I3 Project list'!B58</f>
        <v>35b</v>
      </c>
      <c r="C57" t="str">
        <f>'I3 Project list'!C58</f>
        <v>Drury_35b</v>
      </c>
      <c r="D57" s="2" t="str">
        <f>'I3 Project list'!D58</f>
        <v xml:space="preserve">Mill Road : Drury South connection from Fitzgerald/Cossey intersection to SH1 + Interchange </v>
      </c>
      <c r="E57" s="2" t="str">
        <f>'I3 Project list'!E58</f>
        <v>4-lane- new road layout with active modes on both sides (depends on Mill Road design and sequencing)</v>
      </c>
      <c r="F57">
        <f>'I3 Project list'!J58</f>
        <v>2050</v>
      </c>
      <c r="G57" s="95">
        <f>IF('Total project cost for DCs'!AR57=0,F57,'Total project cost for DCs'!AR57)</f>
        <v>2050</v>
      </c>
    </row>
    <row r="58" spans="1:7" ht="30" x14ac:dyDescent="0.25">
      <c r="A58" t="str">
        <f>'I3 Project list'!A59</f>
        <v>Drury</v>
      </c>
      <c r="B58">
        <f>'I3 Project list'!B59</f>
        <v>36</v>
      </c>
      <c r="C58" t="str">
        <f>'I3 Project list'!C59</f>
        <v>Drury_36</v>
      </c>
      <c r="D58" s="2" t="str">
        <f>'I3 Project list'!D59</f>
        <v>Complete Bremner-Norrie Road connection from SH1 upto GSR (overlap with project 12)</v>
      </c>
      <c r="E58" s="2" t="str">
        <f>'I3 Project list'!E59</f>
        <v>4-lane urban- upgrade with active modes on both sides (SGA design)</v>
      </c>
      <c r="F58">
        <v>0</v>
      </c>
      <c r="G58" s="95">
        <f>IF('Total project cost for DCs'!AR58=0,F58,'Total project cost for DCs'!AR58)</f>
        <v>0</v>
      </c>
    </row>
    <row r="59" spans="1:7" ht="45" x14ac:dyDescent="0.25">
      <c r="A59" t="str">
        <f>'I3 Project list'!A60</f>
        <v>Drury</v>
      </c>
      <c r="B59" t="str">
        <f>'I3 Project list'!B60</f>
        <v>36a</v>
      </c>
      <c r="C59" t="str">
        <f>'I3 Project list'!C60</f>
        <v>Drury_36a</v>
      </c>
      <c r="D59" s="2" t="str">
        <f>'I3 Project list'!D60</f>
        <v>Bremner-Norrie Road east of SH1 up to GSR (overlap with project 12)</v>
      </c>
      <c r="E59" s="2" t="str">
        <f>'I3 Project list'!E60</f>
        <v>2-lane urban- upgrade existing road layout with active modes on both sides (Under construction)</v>
      </c>
      <c r="F59">
        <f>'I3 Project list'!J60</f>
        <v>2033</v>
      </c>
      <c r="G59" s="95">
        <f>IF('Total project cost for DCs'!AR59=0,F59,'Total project cost for DCs'!AR59)</f>
        <v>2039</v>
      </c>
    </row>
    <row r="60" spans="1:7" ht="45" x14ac:dyDescent="0.25">
      <c r="A60" t="str">
        <f>'I3 Project list'!A61</f>
        <v>Drury</v>
      </c>
      <c r="B60" t="str">
        <f>'I3 Project list'!B61</f>
        <v>36b</v>
      </c>
      <c r="C60" t="str">
        <f>'I3 Project list'!C61</f>
        <v>Drury_36b</v>
      </c>
      <c r="D60" s="2" t="str">
        <f>'I3 Project list'!D61</f>
        <v>Complete Bremner-Norrie Road connection from SH1 up to GSR excluding Bridge (overlap with project 12)</v>
      </c>
      <c r="E60" s="2" t="str">
        <f>'I3 Project list'!E61</f>
        <v>4-lane urban- upgrade interim 2-lane urban corridor to a 4-lane corridor with active modes on both sides (SGA design)</v>
      </c>
      <c r="F60">
        <f>'I3 Project list'!J61</f>
        <v>2050</v>
      </c>
      <c r="G60" s="95">
        <f>IF('Total project cost for DCs'!AR60=0,F60,'Total project cost for DCs'!AR60)</f>
        <v>2050</v>
      </c>
    </row>
    <row r="61" spans="1:7" ht="45" x14ac:dyDescent="0.25">
      <c r="A61" t="str">
        <f>'I3 Project list'!A62</f>
        <v>Drury</v>
      </c>
      <c r="B61" t="str">
        <f>'I3 Project list'!B62</f>
        <v>36c</v>
      </c>
      <c r="C61" t="str">
        <f>'I3 Project list'!C62</f>
        <v>Drury_36c</v>
      </c>
      <c r="D61" s="2" t="str">
        <f>'I3 Project list'!D62</f>
        <v>Complete Bremner-Norrie Road connection from SH1 up to GSR - Bridge structure (overlap with project 12)</v>
      </c>
      <c r="E61" s="2" t="str">
        <f>'I3 Project list'!E62</f>
        <v>Upgrade interim 2-lane bridges (3No. to 4 lane bridges with active modes on both sides (SGA design)</v>
      </c>
      <c r="F61">
        <f>'I3 Project list'!J62</f>
        <v>2050</v>
      </c>
      <c r="G61" s="95">
        <f>IF('Total project cost for DCs'!AR61=0,F61,'Total project cost for DCs'!AR61)</f>
        <v>2050</v>
      </c>
    </row>
    <row r="62" spans="1:7" ht="30" x14ac:dyDescent="0.25">
      <c r="A62" t="str">
        <f>'I3 Project list'!A63</f>
        <v>Drury</v>
      </c>
      <c r="B62" t="str">
        <f>'I3 Project list'!B63</f>
        <v>37a(i)</v>
      </c>
      <c r="C62" t="str">
        <f>'I3 Project list'!C63</f>
        <v>Drury_37a(i)</v>
      </c>
      <c r="D62" s="2" t="str">
        <f>'I3 Project list'!D63</f>
        <v>N-S Opaheke Arterial from development to Ponga Rd</v>
      </c>
      <c r="E62" s="2" t="str">
        <f>'I3 Project list'!E63</f>
        <v>2-lane urban- new road layout with active modes on both sides (TDM)</v>
      </c>
      <c r="F62">
        <f>'I3 Project list'!J63</f>
        <v>2044</v>
      </c>
      <c r="G62" s="95">
        <f>IF('Total project cost for DCs'!AR62=0,F62,'Total project cost for DCs'!AR62)</f>
        <v>2044</v>
      </c>
    </row>
    <row r="63" spans="1:7" ht="30" x14ac:dyDescent="0.25">
      <c r="A63" t="str">
        <f>'I3 Project list'!A64</f>
        <v>Drury</v>
      </c>
      <c r="B63" t="str">
        <f>'I3 Project list'!B64</f>
        <v>37a(ii)</v>
      </c>
      <c r="C63" t="str">
        <f>'I3 Project list'!C64</f>
        <v>Drury_37a(ii)</v>
      </c>
      <c r="D63" s="2" t="str">
        <f>'I3 Project list'!D64</f>
        <v>N-S Opaheke Arterial from development to Ponga Rd</v>
      </c>
      <c r="E63" s="2" t="str">
        <f>'I3 Project list'!E64</f>
        <v>2-lane urban- bridge construction</v>
      </c>
      <c r="F63">
        <f>'I3 Project list'!J64</f>
        <v>2044</v>
      </c>
      <c r="G63" s="95">
        <f>IF('Total project cost for DCs'!AR63=0,F63,'Total project cost for DCs'!AR63)</f>
        <v>2044</v>
      </c>
    </row>
    <row r="64" spans="1:7" ht="30" x14ac:dyDescent="0.25">
      <c r="A64" t="str">
        <f>'I3 Project list'!A65</f>
        <v>Drury</v>
      </c>
      <c r="B64" t="str">
        <f>'I3 Project list'!B65</f>
        <v>37b(i)</v>
      </c>
      <c r="C64" t="str">
        <f>'I3 Project list'!C65</f>
        <v>Drury_37b(i)</v>
      </c>
      <c r="D64" s="2" t="str">
        <f>'I3 Project list'!D65</f>
        <v>N-S Opaheke Arterial from development to Ponga Rd</v>
      </c>
      <c r="E64" s="2" t="str">
        <f>'I3 Project list'!E65</f>
        <v>4-lane urban- upgrade 2-lane urban with active modes on both sides (SGA design)</v>
      </c>
      <c r="F64">
        <f>'I3 Project list'!J65</f>
        <v>2049</v>
      </c>
      <c r="G64" s="95">
        <f>IF('Total project cost for DCs'!AR64=0,F64,'Total project cost for DCs'!AR64)</f>
        <v>2049</v>
      </c>
    </row>
    <row r="65" spans="1:7" ht="30" x14ac:dyDescent="0.25">
      <c r="A65" t="str">
        <f>'I3 Project list'!A66</f>
        <v>Drury</v>
      </c>
      <c r="B65" t="str">
        <f>'I3 Project list'!B66</f>
        <v>37b(ii)</v>
      </c>
      <c r="C65" t="str">
        <f>'I3 Project list'!C66</f>
        <v>Drury_37b(ii)</v>
      </c>
      <c r="D65" s="2" t="str">
        <f>'I3 Project list'!D66</f>
        <v>N-S Opaheke Arterial from development to Ponga Rd</v>
      </c>
      <c r="E65" s="2" t="str">
        <f>'I3 Project list'!E66</f>
        <v>4-lane urban- Bridge Widening</v>
      </c>
      <c r="F65">
        <f>'I3 Project list'!J66</f>
        <v>2049</v>
      </c>
      <c r="G65" s="95">
        <f>IF('Total project cost for DCs'!AR65=0,F65,'Total project cost for DCs'!AR65)</f>
        <v>2049</v>
      </c>
    </row>
    <row r="66" spans="1:7" ht="45" x14ac:dyDescent="0.25">
      <c r="A66" t="str">
        <f>'I3 Project list'!A67</f>
        <v>Drury</v>
      </c>
      <c r="B66" t="str">
        <f>'I3 Project list'!B67</f>
        <v>38a</v>
      </c>
      <c r="C66" t="str">
        <f>'I3 Project list'!C67</f>
        <v>Drury_38a</v>
      </c>
      <c r="D66" s="2" t="str">
        <f>'I3 Project list'!D67</f>
        <v>Mill Road: From Waihoehoe Rd to Papakura (alternative project 37)</v>
      </c>
      <c r="E66" s="2" t="str">
        <f>'I3 Project list'!E67</f>
        <v>2-lane urban- new road layout with active modes on both sides, TDM , (depends on Mill Rd)</v>
      </c>
      <c r="F66">
        <f>'I3 Project list'!J67</f>
        <v>2046</v>
      </c>
      <c r="G66" s="95">
        <f>IF('Total project cost for DCs'!AR66=0,F66,'Total project cost for DCs'!AR66)</f>
        <v>2046</v>
      </c>
    </row>
    <row r="67" spans="1:7" ht="30" x14ac:dyDescent="0.25">
      <c r="A67" t="str">
        <f>'I3 Project list'!A68</f>
        <v>Drury</v>
      </c>
      <c r="B67" t="str">
        <f>'I3 Project list'!B68</f>
        <v>38b</v>
      </c>
      <c r="C67" t="str">
        <f>'I3 Project list'!C68</f>
        <v>Drury_38b</v>
      </c>
      <c r="D67" s="2" t="str">
        <f>'I3 Project list'!D68</f>
        <v>Mill Road: From Waihoehoe Rd to Papakura (alternative project 37)</v>
      </c>
      <c r="E67" s="2" t="str">
        <f>'I3 Project list'!E68</f>
        <v>4-lane urban- with active modes on both sides, TDM , (depends on Mill Rd)</v>
      </c>
      <c r="F67">
        <f>'I3 Project list'!J68</f>
        <v>2055</v>
      </c>
      <c r="G67" s="95">
        <f>IF('Total project cost for DCs'!AR67=0,F67,'Total project cost for DCs'!AR67)</f>
        <v>2055</v>
      </c>
    </row>
    <row r="68" spans="1:7" ht="45" x14ac:dyDescent="0.25">
      <c r="A68" t="str">
        <f>'I3 Project list'!A69</f>
        <v>Drury</v>
      </c>
      <c r="B68" t="str">
        <f>'I3 Project list'!B69</f>
        <v>18a</v>
      </c>
      <c r="C68" t="str">
        <f>'I3 Project list'!C69</f>
        <v>Drury_18a</v>
      </c>
      <c r="D68" s="2" t="str">
        <f>'I3 Project list'!D69</f>
        <v xml:space="preserve">Mill Road: From Waihoehoe Rd to Fitzgerald Road (depends on Mill Road alignment) </v>
      </c>
      <c r="E68" s="2" t="str">
        <f>'I3 Project list'!E69</f>
        <v>2-lane urban- new road layout with active modes on both sides, TDM , (depends on Mill Rd)</v>
      </c>
      <c r="F68">
        <f>'I3 Project list'!J69</f>
        <v>2036</v>
      </c>
      <c r="G68" s="95">
        <f>IF('Total project cost for DCs'!AR68=0,F68,'Total project cost for DCs'!AR68)</f>
        <v>2036</v>
      </c>
    </row>
    <row r="69" spans="1:7" ht="30" x14ac:dyDescent="0.25">
      <c r="A69" t="str">
        <f>'I3 Project list'!A70</f>
        <v>Drury</v>
      </c>
      <c r="B69" t="str">
        <f>'I3 Project list'!B70</f>
        <v>18b</v>
      </c>
      <c r="C69" t="str">
        <f>'I3 Project list'!C70</f>
        <v>Drury_18b</v>
      </c>
      <c r="D69" s="2" t="str">
        <f>'I3 Project list'!D70</f>
        <v xml:space="preserve">Mill Road: From Waihoehoe Rd to Fitzgerald Road (depends on Mill Road alignment) </v>
      </c>
      <c r="E69" s="2" t="str">
        <f>'I3 Project list'!E70</f>
        <v>4-lane urban- with active modes on both sides, TDM , (depends on Mill Rd)</v>
      </c>
      <c r="F69">
        <f>'I3 Project list'!J70</f>
        <v>2052</v>
      </c>
      <c r="G69" s="95">
        <f>IF('Total project cost for DCs'!AR69=0,F69,'Total project cost for DCs'!AR69)</f>
        <v>2052</v>
      </c>
    </row>
    <row r="70" spans="1:7" ht="30" x14ac:dyDescent="0.25">
      <c r="A70" t="str">
        <f>'I3 Project list'!A71</f>
        <v>Drury</v>
      </c>
      <c r="B70" t="str">
        <f>'I3 Project list'!B71</f>
        <v>39a</v>
      </c>
      <c r="C70" t="str">
        <f>'I3 Project list'!C71</f>
        <v>Drury_39a</v>
      </c>
      <c r="D70" s="2" t="str">
        <f>'I3 Project list'!D71</f>
        <v xml:space="preserve">New Bremner Rd arterial from SH1 to Auranga development </v>
      </c>
      <c r="E70" s="2" t="str">
        <f>'I3 Project list'!E71</f>
        <v xml:space="preserve">2-lane urban- new road layout with active modes on both sides (Under construction) </v>
      </c>
      <c r="F70" t="str">
        <f>'I3 Project list'!J71</f>
        <v>Under Construction</v>
      </c>
      <c r="G70" s="95" t="str">
        <f>IF('Total project cost for DCs'!AR70=0,F70,'Total project cost for DCs'!AR70)</f>
        <v>Under Construction</v>
      </c>
    </row>
    <row r="71" spans="1:7" ht="30" x14ac:dyDescent="0.25">
      <c r="A71" t="str">
        <f>'I3 Project list'!A72</f>
        <v>Drury</v>
      </c>
      <c r="B71" t="str">
        <f>'I3 Project list'!B72</f>
        <v>39b</v>
      </c>
      <c r="C71" t="str">
        <f>'I3 Project list'!C72</f>
        <v>Drury_39b</v>
      </c>
      <c r="D71" s="2" t="str">
        <f>'I3 Project list'!D72</f>
        <v xml:space="preserve">New Bremner Rd arterial from SH1 to Auranga development </v>
      </c>
      <c r="E71" s="2" t="str">
        <f>'I3 Project list'!E72</f>
        <v>4-lane urban- upgrade 2-lane urban excl bridge</v>
      </c>
      <c r="F71">
        <f>'I3 Project list'!J72</f>
        <v>2047</v>
      </c>
      <c r="G71" s="95">
        <f>IF('Total project cost for DCs'!AR71=0,F71,'Total project cost for DCs'!AR71)</f>
        <v>2047</v>
      </c>
    </row>
    <row r="72" spans="1:7" ht="30" x14ac:dyDescent="0.25">
      <c r="A72" t="str">
        <f>'I3 Project list'!A73</f>
        <v>Drury</v>
      </c>
      <c r="B72" t="str">
        <f>'I3 Project list'!B73</f>
        <v>39c</v>
      </c>
      <c r="C72" t="str">
        <f>'I3 Project list'!C73</f>
        <v>Drury_39c</v>
      </c>
      <c r="D72" s="2" t="str">
        <f>'I3 Project list'!D73</f>
        <v xml:space="preserve">New Bremner Rd arterial from SH1 to Auranga development </v>
      </c>
      <c r="E72" s="2" t="str">
        <f>'I3 Project list'!E73</f>
        <v>4-lane urban- upgrade 2-lane bridge widening</v>
      </c>
      <c r="F72">
        <f>'I3 Project list'!J73</f>
        <v>2047</v>
      </c>
      <c r="G72" s="95">
        <f>IF('Total project cost for DCs'!AR72=0,F72,'Total project cost for DCs'!AR72)</f>
        <v>2047</v>
      </c>
    </row>
    <row r="73" spans="1:7" ht="30" x14ac:dyDescent="0.25">
      <c r="A73" t="str">
        <f>'I3 Project list'!A74</f>
        <v>Drury</v>
      </c>
      <c r="B73" t="str">
        <f>'I3 Project list'!B74</f>
        <v>40a</v>
      </c>
      <c r="C73" t="str">
        <f>'I3 Project list'!C74</f>
        <v>Drury_40a</v>
      </c>
      <c r="D73" s="2" t="str">
        <f>'I3 Project list'!D74</f>
        <v>New intersection on Jesmond/Bremner Rd</v>
      </c>
      <c r="E73" s="2" t="str">
        <f>'I3 Project list'!E74</f>
        <v xml:space="preserve"> 2-lane signalised intersection (new intersection with active mode crossings)</v>
      </c>
      <c r="F73">
        <f>'I3 Project list'!J74</f>
        <v>2027</v>
      </c>
      <c r="G73" s="95">
        <f>IF('Total project cost for DCs'!AR73=0,F73,'Total project cost for DCs'!AR73)</f>
        <v>2037</v>
      </c>
    </row>
    <row r="74" spans="1:7" ht="45" x14ac:dyDescent="0.25">
      <c r="A74" t="str">
        <f>'I3 Project list'!A75</f>
        <v>Drury</v>
      </c>
      <c r="B74" t="str">
        <f>'I3 Project list'!B75</f>
        <v>40b</v>
      </c>
      <c r="C74" t="str">
        <f>'I3 Project list'!C75</f>
        <v>Drury_40b</v>
      </c>
      <c r="D74" s="2" t="str">
        <f>'I3 Project list'!D75</f>
        <v>Upgrade intersection on Jesmond/Bremner Rd</v>
      </c>
      <c r="E74" s="2" t="str">
        <f>'I3 Project list'!E75</f>
        <v xml:space="preserve"> Multi-lane signalised intersection (upgrade intersection with active mode crossings)</v>
      </c>
      <c r="F74">
        <f>'I3 Project list'!J75</f>
        <v>2031</v>
      </c>
      <c r="G74" s="95">
        <f>IF('Total project cost for DCs'!AR74=0,F74,'Total project cost for DCs'!AR74)</f>
        <v>2031</v>
      </c>
    </row>
    <row r="75" spans="1:7" ht="30" x14ac:dyDescent="0.25">
      <c r="A75" t="str">
        <f>'I3 Project list'!A76</f>
        <v>Drury</v>
      </c>
      <c r="B75" t="str">
        <f>'I3 Project list'!B76</f>
        <v>41a</v>
      </c>
      <c r="C75" t="str">
        <f>'I3 Project list'!C76</f>
        <v>Drury_41a</v>
      </c>
      <c r="D75" s="2" t="str">
        <f>'I3 Project list'!D76</f>
        <v>Jesmond Rd upgrades from SH22 to Waipupuke development boundary</v>
      </c>
      <c r="E75" s="2" t="str">
        <f>'I3 Project list'!E76</f>
        <v>2-lane urban- upgrade existing road with active modes on both sides (TDM)</v>
      </c>
      <c r="F75">
        <f>'I3 Project list'!J76</f>
        <v>2027</v>
      </c>
      <c r="G75" s="95">
        <f>IF('Total project cost for DCs'!AR75=0,F75,'Total project cost for DCs'!AR75)</f>
        <v>2027</v>
      </c>
    </row>
    <row r="76" spans="1:7" ht="45" x14ac:dyDescent="0.25">
      <c r="A76" t="str">
        <f>'I3 Project list'!A77</f>
        <v>Drury</v>
      </c>
      <c r="B76" t="str">
        <f>'I3 Project list'!B77</f>
        <v>41b</v>
      </c>
      <c r="C76" t="str">
        <f>'I3 Project list'!C77</f>
        <v>Drury_41b</v>
      </c>
      <c r="D76" s="2" t="str">
        <f>'I3 Project list'!D77</f>
        <v>Jesmond Rd from SH22 to Waipupuke development boundary</v>
      </c>
      <c r="E76" s="2" t="str">
        <f>'I3 Project list'!E77</f>
        <v>4-lane urban- upgrade 2-lane urban to 4-lane with active modes on both sides, (TDM)</v>
      </c>
      <c r="F76">
        <f>'I3 Project list'!J77</f>
        <v>2047</v>
      </c>
      <c r="G76" s="95">
        <f>IF('Total project cost for DCs'!AR76=0,F76,'Total project cost for DCs'!AR76)</f>
        <v>2047</v>
      </c>
    </row>
    <row r="77" spans="1:7" ht="30" x14ac:dyDescent="0.25">
      <c r="A77" t="str">
        <f>'I3 Project list'!A78</f>
        <v>Drury</v>
      </c>
      <c r="B77" t="str">
        <f>'I3 Project list'!B78</f>
        <v>42a</v>
      </c>
      <c r="C77" t="str">
        <f>'I3 Project list'!C78</f>
        <v>Drury_42a</v>
      </c>
      <c r="D77" s="2" t="str">
        <f>'I3 Project list'!D78</f>
        <v xml:space="preserve">Jesmond Rd upgrades from project 41 to New Bremner Rd </v>
      </c>
      <c r="E77" s="2" t="str">
        <f>'I3 Project list'!E78</f>
        <v>Interim active modes e.g. shared path on one side</v>
      </c>
      <c r="F77">
        <f>'I3 Project list'!J78</f>
        <v>2028</v>
      </c>
      <c r="G77" s="95">
        <f>IF('Total project cost for DCs'!AR77=0,F77,'Total project cost for DCs'!AR77)</f>
        <v>2028</v>
      </c>
    </row>
    <row r="78" spans="1:7" ht="30" x14ac:dyDescent="0.25">
      <c r="A78" t="str">
        <f>'I3 Project list'!A79</f>
        <v>Drury</v>
      </c>
      <c r="B78" t="str">
        <f>'I3 Project list'!B79</f>
        <v>42b</v>
      </c>
      <c r="C78" t="str">
        <f>'I3 Project list'!C79</f>
        <v>Drury_42b</v>
      </c>
      <c r="D78" s="2" t="str">
        <f>'I3 Project list'!D79</f>
        <v xml:space="preserve">Jesmond Rd upgrades from project 41 to New Bremner Rd </v>
      </c>
      <c r="E78" s="2" t="str">
        <f>'I3 Project list'!E79</f>
        <v xml:space="preserve"> 2-lane urban- upgrade existing road with active mode facility on both sides (TDM)</v>
      </c>
      <c r="F78">
        <f>'I3 Project list'!J79</f>
        <v>2031</v>
      </c>
      <c r="G78" s="95">
        <f>IF('Total project cost for DCs'!AR78=0,F78,'Total project cost for DCs'!AR78)</f>
        <v>2038</v>
      </c>
    </row>
    <row r="79" spans="1:7" ht="45" x14ac:dyDescent="0.25">
      <c r="A79" t="str">
        <f>'I3 Project list'!A80</f>
        <v>Drury</v>
      </c>
      <c r="B79" t="str">
        <f>'I3 Project list'!B80</f>
        <v>42c</v>
      </c>
      <c r="C79" t="str">
        <f>'I3 Project list'!C80</f>
        <v>Drury_42c</v>
      </c>
      <c r="D79" s="2" t="str">
        <f>'I3 Project list'!D80</f>
        <v xml:space="preserve">Jesmond Rd upgrades from project 41 to New Bremner Rd </v>
      </c>
      <c r="E79" s="2" t="str">
        <f>'I3 Project list'!E80</f>
        <v>4-lane urban FTN- upgrade 2-lane urban to 4-lane with active modes on both sides, (TDM)</v>
      </c>
      <c r="F79">
        <f>'I3 Project list'!J80</f>
        <v>2047</v>
      </c>
      <c r="G79" s="95">
        <f>IF('Total project cost for DCs'!AR79=0,F79,'Total project cost for DCs'!AR79)</f>
        <v>2047</v>
      </c>
    </row>
    <row r="80" spans="1:7" ht="30" x14ac:dyDescent="0.25">
      <c r="A80" t="str">
        <f>'I3 Project list'!A81</f>
        <v>Drury</v>
      </c>
      <c r="B80" t="str">
        <f>'I3 Project list'!B81</f>
        <v>43a</v>
      </c>
      <c r="C80" t="str">
        <f>'I3 Project list'!C81</f>
        <v>Drury_43a</v>
      </c>
      <c r="D80" s="2" t="str">
        <f>'I3 Project list'!D81</f>
        <v>Intersection upgrade on Jesmond Rd/SH22 Rd</v>
      </c>
      <c r="E80" s="2" t="str">
        <f>'I3 Project list'!E81</f>
        <v xml:space="preserve"> 2-lane intersection (Intersection upgrade + active mode crossings)</v>
      </c>
      <c r="F80">
        <v>0</v>
      </c>
      <c r="G80" s="95">
        <f>IF('Total project cost for DCs'!AR80=0,F80,'Total project cost for DCs'!AR80)</f>
        <v>0</v>
      </c>
    </row>
    <row r="81" spans="1:7" ht="45" x14ac:dyDescent="0.25">
      <c r="A81" t="str">
        <f>'I3 Project list'!A82</f>
        <v>Drury</v>
      </c>
      <c r="B81" t="str">
        <f>'I3 Project list'!B82</f>
        <v>43b</v>
      </c>
      <c r="C81" t="str">
        <f>'I3 Project list'!C82</f>
        <v>Drury_43b</v>
      </c>
      <c r="D81" s="2" t="str">
        <f>'I3 Project list'!D82</f>
        <v>Intersection upgrade on Jesmond Rd/SH22 Rd</v>
      </c>
      <c r="E81" s="2" t="str">
        <f>'I3 Project list'!E82</f>
        <v>Multi-lane signalised intersection (Intersection upgrade + active mode crossings)</v>
      </c>
      <c r="F81">
        <f>'I3 Project list'!J82</f>
        <v>2024</v>
      </c>
      <c r="G81" s="95">
        <f>IF('Total project cost for DCs'!AR81=0,F81,'Total project cost for DCs'!AR81)</f>
        <v>2024</v>
      </c>
    </row>
    <row r="82" spans="1:7" ht="30" x14ac:dyDescent="0.25">
      <c r="A82" t="str">
        <f>'I3 Project list'!A83</f>
        <v>Drury</v>
      </c>
      <c r="B82">
        <f>'I3 Project list'!B83</f>
        <v>44</v>
      </c>
      <c r="C82" t="str">
        <f>'I3 Project list'!C83</f>
        <v>Drury_44</v>
      </c>
      <c r="D82" s="2" t="str">
        <f>'I3 Project list'!D83</f>
        <v>Intersection at SH22/Burberry Rd (likely to close entirely)</v>
      </c>
      <c r="E82" s="2" t="str">
        <f>'I3 Project list'!E83</f>
        <v>Interim design and likely to close - subject to Auranga assessment</v>
      </c>
      <c r="F82">
        <f>'I3 Project list'!J83</f>
        <v>2023</v>
      </c>
      <c r="G82" s="95">
        <f>IF('Total project cost for DCs'!AR82=0,F82,'Total project cost for DCs'!AR82)</f>
        <v>2023</v>
      </c>
    </row>
    <row r="83" spans="1:7" x14ac:dyDescent="0.25">
      <c r="A83" t="str">
        <f>'I3 Project list'!A84</f>
        <v>Drury</v>
      </c>
      <c r="B83">
        <f>'I3 Project list'!B84</f>
        <v>45</v>
      </c>
      <c r="C83" t="str">
        <f>'I3 Project list'!C84</f>
        <v>Drury_45</v>
      </c>
      <c r="D83" s="2" t="str">
        <f>'I3 Project list'!D84</f>
        <v xml:space="preserve">Upgrade intersection at SH22/Victoria Rd </v>
      </c>
      <c r="E83" s="2" t="str">
        <f>'I3 Project list'!E84</f>
        <v>subject to Auranga assessment</v>
      </c>
      <c r="F83">
        <f>'I3 Project list'!J84</f>
        <v>2024</v>
      </c>
      <c r="G83" s="95">
        <f>IF('Total project cost for DCs'!AR83=0,F83,'Total project cost for DCs'!AR83)</f>
        <v>2024</v>
      </c>
    </row>
    <row r="84" spans="1:7" ht="30" x14ac:dyDescent="0.25">
      <c r="A84" t="str">
        <f>'I3 Project list'!A85</f>
        <v>Drury</v>
      </c>
      <c r="B84">
        <f>'I3 Project list'!B85</f>
        <v>46</v>
      </c>
      <c r="C84" t="str">
        <f>'I3 Project list'!C85</f>
        <v>Drury_46</v>
      </c>
      <c r="D84" s="2" t="str">
        <f>'I3 Project list'!D85</f>
        <v>Upgrades in GSR/Firth St intersection (overlap with project12)</v>
      </c>
      <c r="E84" s="2" t="str">
        <f>'I3 Project list'!E85</f>
        <v>Possible signals(subject to Auranga assessment)</v>
      </c>
      <c r="F84">
        <f>'I3 Project list'!J85</f>
        <v>2031</v>
      </c>
      <c r="G84" s="95">
        <f>IF('Total project cost for DCs'!AR84=0,F84,'Total project cost for DCs'!AR84)</f>
        <v>2035</v>
      </c>
    </row>
    <row r="85" spans="1:7" ht="30" x14ac:dyDescent="0.25">
      <c r="A85" t="str">
        <f>'I3 Project list'!A86</f>
        <v>Drury</v>
      </c>
      <c r="B85">
        <f>'I3 Project list'!B86</f>
        <v>47</v>
      </c>
      <c r="C85" t="str">
        <f>'I3 Project list'!C86</f>
        <v>Drury_47</v>
      </c>
      <c r="D85" s="2" t="str">
        <f>'I3 Project list'!D86</f>
        <v xml:space="preserve">Old Bremner Road Upgrade from Jesmond Road to Auranga Precinct </v>
      </c>
      <c r="E85" s="2" t="str">
        <f>'I3 Project list'!E86</f>
        <v xml:space="preserve">2-lane urban- new road layout with active modes on both sides (Under construction) </v>
      </c>
      <c r="F85" t="str">
        <f>'I3 Project list'!J86</f>
        <v>Under Construction</v>
      </c>
      <c r="G85" s="95" t="str">
        <f>IF('Total project cost for DCs'!AR85=0,F85,'Total project cost for DCs'!AR85)</f>
        <v>Under Construction</v>
      </c>
    </row>
    <row r="86" spans="1:7" ht="30" x14ac:dyDescent="0.25">
      <c r="A86" t="str">
        <f>'I3 Project list'!A87</f>
        <v>Drury</v>
      </c>
      <c r="B86">
        <f>'I3 Project list'!B87</f>
        <v>48</v>
      </c>
      <c r="C86" t="str">
        <f>'I3 Project list'!C87</f>
        <v>Drury_48</v>
      </c>
      <c r="D86" s="2" t="str">
        <f>'I3 Project list'!D87</f>
        <v>Collector road south of New Bremner/ Old Bremner intersection</v>
      </c>
      <c r="E86" s="2" t="str">
        <f>'I3 Project list'!E87</f>
        <v xml:space="preserve">2-lane urban- new road layout with active modes on both sides (Under construction) </v>
      </c>
      <c r="F86" t="str">
        <f>'I3 Project list'!J87</f>
        <v>Under Construction</v>
      </c>
      <c r="G86" s="95" t="str">
        <f>IF('Total project cost for DCs'!AR86=0,F86,'Total project cost for DCs'!AR86)</f>
        <v>Under Construction</v>
      </c>
    </row>
    <row r="87" spans="1:7" ht="45" x14ac:dyDescent="0.25">
      <c r="A87" t="str">
        <f>'I3 Project list'!A88</f>
        <v>Drury</v>
      </c>
      <c r="B87">
        <f>'I3 Project list'!B88</f>
        <v>49</v>
      </c>
      <c r="C87" t="str">
        <f>'I3 Project list'!C88</f>
        <v>Drury_49</v>
      </c>
      <c r="D87" s="2" t="str">
        <f>'I3 Project list'!D88</f>
        <v xml:space="preserve">SH22 improvements from GSR Intersection to Jesmond Rd </v>
      </c>
      <c r="E87" s="2" t="str">
        <f>'I3 Project list'!E88</f>
        <v>4-lane urban- upgrade 2-lane urban to 4-lane with active modes on both sides, (TDM)</v>
      </c>
      <c r="F87">
        <f>'I3 Project list'!J88</f>
        <v>2032</v>
      </c>
      <c r="G87" s="95">
        <f>IF('Total project cost for DCs'!AR87=0,F87,'Total project cost for DCs'!AR87)</f>
        <v>2032</v>
      </c>
    </row>
    <row r="88" spans="1:7" ht="45" x14ac:dyDescent="0.25">
      <c r="A88" t="str">
        <f>'I3 Project list'!A89</f>
        <v>Drury</v>
      </c>
      <c r="B88" t="str">
        <f>'I3 Project list'!B89</f>
        <v>50a</v>
      </c>
      <c r="C88" t="str">
        <f>'I3 Project list'!C89</f>
        <v>Drury_50a</v>
      </c>
      <c r="D88" s="2" t="str">
        <f>'I3 Project list'!D89</f>
        <v xml:space="preserve">SH22 improvements from Jesmond Rd to Oira Rd- active mode upgrades on the northern section </v>
      </c>
      <c r="E88" s="2" t="str">
        <f>'I3 Project list'!E89</f>
        <v>2-lane urban- upgrade existing road layout with active modes on northern side only</v>
      </c>
      <c r="F88">
        <f>'I3 Project list'!J89</f>
        <v>2026</v>
      </c>
      <c r="G88" s="95">
        <f>IF('Total project cost for DCs'!AR88=0,F88,'Total project cost for DCs'!AR88)</f>
        <v>2026</v>
      </c>
    </row>
    <row r="89" spans="1:7" ht="45" x14ac:dyDescent="0.25">
      <c r="A89" t="str">
        <f>'I3 Project list'!A90</f>
        <v>Drury</v>
      </c>
      <c r="B89" t="str">
        <f>'I3 Project list'!B90</f>
        <v>50b</v>
      </c>
      <c r="C89" t="str">
        <f>'I3 Project list'!C90</f>
        <v>Drury_50b</v>
      </c>
      <c r="D89" s="2" t="str">
        <f>'I3 Project list'!D90</f>
        <v>SH22 improvements from Jesmond Rd to Oira Rd</v>
      </c>
      <c r="E89" s="2" t="str">
        <f>'I3 Project list'!E90</f>
        <v>4-lane urban- upgrade 2-lane urban to 4-lane with active modes on both sides, (TDM)</v>
      </c>
      <c r="F89">
        <f>'I3 Project list'!J90</f>
        <v>2032</v>
      </c>
      <c r="G89" s="95">
        <f>IF('Total project cost for DCs'!AR89=0,F89,'Total project cost for DCs'!AR89)</f>
        <v>2032</v>
      </c>
    </row>
    <row r="90" spans="1:7" ht="45" x14ac:dyDescent="0.25">
      <c r="A90" t="str">
        <f>'I3 Project list'!A91</f>
        <v>Drury</v>
      </c>
      <c r="B90">
        <f>'I3 Project list'!B91</f>
        <v>51</v>
      </c>
      <c r="C90" t="str">
        <f>'I3 Project list'!C91</f>
        <v>Drury_51</v>
      </c>
      <c r="D90" s="2" t="str">
        <f>'I3 Project list'!D91</f>
        <v>SH22 improvements from Oira Rd to Oira Creek -  subject to design, could be incorporated with project 60</v>
      </c>
      <c r="E90" s="2" t="str">
        <f>'I3 Project list'!E91</f>
        <v>Upgrade road layout to future urban boundary + active modes on both sides</v>
      </c>
      <c r="F90">
        <f>'I3 Project list'!J91</f>
        <v>2037</v>
      </c>
      <c r="G90" s="95">
        <f>IF('Total project cost for DCs'!AR90=0,F90,'Total project cost for DCs'!AR90)</f>
        <v>2037</v>
      </c>
    </row>
    <row r="91" spans="1:7" ht="30" x14ac:dyDescent="0.25">
      <c r="A91" t="str">
        <f>'I3 Project list'!A92</f>
        <v>Drury</v>
      </c>
      <c r="B91">
        <f>'I3 Project list'!B92</f>
        <v>52</v>
      </c>
      <c r="C91" t="str">
        <f>'I3 Project list'!C92</f>
        <v>Drury_52</v>
      </c>
      <c r="D91" s="2" t="str">
        <f>'I3 Project list'!D92</f>
        <v>Intersection upgrade- on SH22/ McPherson Rd/Karaka Rd (Auranga B1)</v>
      </c>
      <c r="E91" s="2" t="str">
        <f>'I3 Project list'!E92</f>
        <v>Ultimate intersection form</v>
      </c>
      <c r="F91">
        <f>'I3 Project list'!J92</f>
        <v>2024</v>
      </c>
      <c r="G91" s="95">
        <f>IF('Total project cost for DCs'!AR91=0,F91,'Total project cost for DCs'!AR91)</f>
        <v>2024</v>
      </c>
    </row>
    <row r="92" spans="1:7" ht="30" x14ac:dyDescent="0.25">
      <c r="A92" t="str">
        <f>'I3 Project list'!A93</f>
        <v>Drury</v>
      </c>
      <c r="B92">
        <f>'I3 Project list'!B93</f>
        <v>53</v>
      </c>
      <c r="C92" t="str">
        <f>'I3 Project list'!C93</f>
        <v>Drury_53</v>
      </c>
      <c r="D92" s="2" t="str">
        <f>'I3 Project list'!D93</f>
        <v>New intersection east of Jesmond Rd (Auranga B1 main street)</v>
      </c>
      <c r="E92" s="2" t="str">
        <f>'I3 Project list'!E93</f>
        <v>Ultimate intersection form (left-in left-out)</v>
      </c>
      <c r="F92">
        <f>'I3 Project list'!J93</f>
        <v>2024</v>
      </c>
      <c r="G92" s="95">
        <f>IF('Total project cost for DCs'!AR92=0,F92,'Total project cost for DCs'!AR92)</f>
        <v>2024</v>
      </c>
    </row>
    <row r="93" spans="1:7" ht="45" x14ac:dyDescent="0.25">
      <c r="A93" t="str">
        <f>'I3 Project list'!A94</f>
        <v>Drury</v>
      </c>
      <c r="B93">
        <f>'I3 Project list'!B94</f>
        <v>54</v>
      </c>
      <c r="C93" t="str">
        <f>'I3 Project list'!C94</f>
        <v>Drury_54</v>
      </c>
      <c r="D93" s="2" t="str">
        <f>'I3 Project list'!D94</f>
        <v>New N-S collectors internal to Auranga B1 (2 links )+ Intersections</v>
      </c>
      <c r="E93" s="2" t="str">
        <f>'I3 Project list'!E94</f>
        <v>2-lane urban- new collector with active mode on both sides + intersection improvements (TDM)</v>
      </c>
      <c r="F93">
        <f>'I3 Project list'!J94</f>
        <v>2025</v>
      </c>
      <c r="G93" s="95">
        <f>IF('Total project cost for DCs'!AR93=0,F93,'Total project cost for DCs'!AR93)</f>
        <v>2025</v>
      </c>
    </row>
    <row r="94" spans="1:7" ht="45" x14ac:dyDescent="0.25">
      <c r="A94" t="str">
        <f>'I3 Project list'!A95</f>
        <v>Drury</v>
      </c>
      <c r="B94">
        <f>'I3 Project list'!B95</f>
        <v>55</v>
      </c>
      <c r="C94" t="str">
        <f>'I3 Project list'!C95</f>
        <v>Drury_55</v>
      </c>
      <c r="D94" s="2" t="str">
        <f>'I3 Project list'!D95</f>
        <v>New E-W collector Jesmond Rd to SH22</v>
      </c>
      <c r="E94" s="2" t="str">
        <f>'I3 Project list'!E95</f>
        <v>2-lane urban- new collector with active mode on both sides + intersection improvements (TDM)</v>
      </c>
      <c r="F94">
        <v>0</v>
      </c>
      <c r="G94" s="95">
        <f>IF('Total project cost for DCs'!AR94=0,F94,'Total project cost for DCs'!AR94)</f>
        <v>0</v>
      </c>
    </row>
    <row r="95" spans="1:7" ht="45" x14ac:dyDescent="0.25">
      <c r="A95" t="str">
        <f>'I3 Project list'!A96</f>
        <v>Drury</v>
      </c>
      <c r="B95" t="str">
        <f>'I3 Project list'!B96</f>
        <v>55a</v>
      </c>
      <c r="C95" t="str">
        <f>'I3 Project list'!C96</f>
        <v>Drury_55a</v>
      </c>
      <c r="D95" s="2" t="str">
        <f>'I3 Project list'!D96</f>
        <v>New E-W collector Jesmond Rd to Burberry Rd</v>
      </c>
      <c r="E95" s="2" t="str">
        <f>'I3 Project list'!E96</f>
        <v>2-lane urban- new collector with active mode on both sides + intersection improvements (TDM)</v>
      </c>
      <c r="F95">
        <f>'I3 Project list'!J96</f>
        <v>2034</v>
      </c>
      <c r="G95" s="95">
        <f>IF('Total project cost for DCs'!AR95=0,F95,'Total project cost for DCs'!AR95)</f>
        <v>2037</v>
      </c>
    </row>
    <row r="96" spans="1:7" ht="45" x14ac:dyDescent="0.25">
      <c r="A96" t="str">
        <f>'I3 Project list'!A97</f>
        <v>Drury</v>
      </c>
      <c r="B96">
        <f>'I3 Project list'!B97</f>
        <v>56</v>
      </c>
      <c r="C96" t="str">
        <f>'I3 Project list'!C97</f>
        <v>Drury_56</v>
      </c>
      <c r="D96" s="2" t="str">
        <f>'I3 Project list'!D97</f>
        <v xml:space="preserve">Burberry Rd north connection to Auranga Precinct </v>
      </c>
      <c r="E96" s="2" t="str">
        <f>'I3 Project list'!E97</f>
        <v>2-lane collector- new collector with active mode on both sides + intersection improvements (TDM)</v>
      </c>
      <c r="F96" t="str">
        <f>'I3 Project list'!J97</f>
        <v>Under construction</v>
      </c>
      <c r="G96" s="95" t="str">
        <f>IF('Total project cost for DCs'!AR96=0,F96,'Total project cost for DCs'!AR96)</f>
        <v>Under construction</v>
      </c>
    </row>
    <row r="97" spans="1:7" ht="30" x14ac:dyDescent="0.25">
      <c r="A97" t="str">
        <f>'I3 Project list'!A98</f>
        <v>Drury</v>
      </c>
      <c r="B97">
        <f>'I3 Project list'!B98</f>
        <v>57</v>
      </c>
      <c r="C97" t="str">
        <f>'I3 Project list'!C98</f>
        <v>Drury_57</v>
      </c>
      <c r="D97" s="2" t="str">
        <f>'I3 Project list'!D98</f>
        <v xml:space="preserve">New access road to Drury West Station </v>
      </c>
      <c r="E97" s="2" t="str">
        <f>'I3 Project list'!E98</f>
        <v xml:space="preserve">2-lane urban- new road layout with active modes on both sides, (TDM) </v>
      </c>
      <c r="F97">
        <f>'I3 Project list'!J98</f>
        <v>2026</v>
      </c>
      <c r="G97" s="95">
        <f>IF('Total project cost for DCs'!AR97=0,F97,'Total project cost for DCs'!AR97)</f>
        <v>2026</v>
      </c>
    </row>
    <row r="98" spans="1:7" ht="45" x14ac:dyDescent="0.25">
      <c r="A98" t="str">
        <f>'I3 Project list'!A99</f>
        <v>Drury</v>
      </c>
      <c r="B98">
        <f>'I3 Project list'!B99</f>
        <v>58</v>
      </c>
      <c r="C98" t="str">
        <f>'I3 Project list'!C99</f>
        <v>Drury_58</v>
      </c>
      <c r="D98" s="2" t="str">
        <f>'I3 Project list'!D99</f>
        <v>Oira Rd upgrades from SH22 to proposed east-west collector</v>
      </c>
      <c r="E98" s="2" t="str">
        <f>'I3 Project list'!E99</f>
        <v>2-lane urban- upgrade existing road layout with active modes on both sides + intersection improvements (TDM)</v>
      </c>
      <c r="F98">
        <f>'I3 Project list'!J99</f>
        <v>2033</v>
      </c>
      <c r="G98" s="95">
        <f>IF('Total project cost for DCs'!AR98=0,F98,'Total project cost for DCs'!AR98)</f>
        <v>2036</v>
      </c>
    </row>
    <row r="99" spans="1:7" ht="30" x14ac:dyDescent="0.25">
      <c r="A99" t="str">
        <f>'I3 Project list'!A100</f>
        <v>Drury</v>
      </c>
      <c r="B99">
        <f>'I3 Project list'!B100</f>
        <v>59</v>
      </c>
      <c r="C99" t="str">
        <f>'I3 Project list'!C100</f>
        <v>Drury_59</v>
      </c>
      <c r="D99" s="2" t="str">
        <f>'I3 Project list'!D100</f>
        <v>New Intersection on Jesmond Rd/collector (PC61)</v>
      </c>
      <c r="E99" s="2" t="str">
        <f>'I3 Project list'!E100</f>
        <v xml:space="preserve"> 2-lane intersection (new intersection + active mode crossings)</v>
      </c>
      <c r="F99">
        <f>'I3 Project list'!J100</f>
        <v>2033</v>
      </c>
      <c r="G99" s="95">
        <f>IF('Total project cost for DCs'!AR99=0,F99,'Total project cost for DCs'!AR99)</f>
        <v>2038</v>
      </c>
    </row>
    <row r="100" spans="1:7" x14ac:dyDescent="0.25">
      <c r="A100" t="str">
        <f>'I3 Project list'!A101</f>
        <v>Drury</v>
      </c>
      <c r="B100" t="str">
        <f>'I3 Project list'!B101</f>
        <v>60a</v>
      </c>
      <c r="C100" t="str">
        <f>'I3 Project list'!C101</f>
        <v>Drury_60a</v>
      </c>
      <c r="D100" s="2" t="str">
        <f>'I3 Project list'!D101</f>
        <v>SH22 Intersection upgrade - Oira Rd (3 leg)</v>
      </c>
      <c r="E100" s="2" t="str">
        <f>'I3 Project list'!E101</f>
        <v>Interim Roundabout</v>
      </c>
      <c r="F100">
        <f>'I3 Project list'!J101</f>
        <v>2026</v>
      </c>
      <c r="G100" s="95">
        <f>IF('Total project cost for DCs'!AR100=0,F100,'Total project cost for DCs'!AR100)</f>
        <v>2026</v>
      </c>
    </row>
    <row r="101" spans="1:7" x14ac:dyDescent="0.25">
      <c r="A101" t="str">
        <f>'I3 Project list'!A102</f>
        <v>Drury</v>
      </c>
      <c r="B101" t="str">
        <f>'I3 Project list'!B102</f>
        <v>60b</v>
      </c>
      <c r="C101" t="str">
        <f>'I3 Project list'!C102</f>
        <v>Drury_60b</v>
      </c>
      <c r="D101" s="2" t="str">
        <f>'I3 Project list'!D102</f>
        <v>SH22 Intersection upgrade - Oira Rd (4 leg)</v>
      </c>
      <c r="E101" s="2" t="str">
        <f>'I3 Project list'!E102</f>
        <v>Ultimate intersection form</v>
      </c>
      <c r="F101">
        <f>'I3 Project list'!J102</f>
        <v>2037</v>
      </c>
      <c r="G101" s="95">
        <f>IF('Total project cost for DCs'!AR101=0,F101,'Total project cost for DCs'!AR101)</f>
        <v>2037</v>
      </c>
    </row>
    <row r="102" spans="1:7" ht="45" x14ac:dyDescent="0.25">
      <c r="A102" t="str">
        <f>'I3 Project list'!A103</f>
        <v>Drury</v>
      </c>
      <c r="B102">
        <f>'I3 Project list'!B103</f>
        <v>63</v>
      </c>
      <c r="C102" t="str">
        <f>'I3 Project list'!C103</f>
        <v>Drury_63</v>
      </c>
      <c r="D102" s="2" t="str">
        <f>'I3 Project list'!D103</f>
        <v>New collectors internal to Waipupuke PC61 (3 links )+ Intersections</v>
      </c>
      <c r="E102" s="2" t="str">
        <f>'I3 Project list'!E103</f>
        <v>2-lane urban - new collector with active mode on both sides + intersection improvements (TDM)</v>
      </c>
      <c r="F102">
        <f>'I3 Project list'!J103</f>
        <v>2026</v>
      </c>
      <c r="G102" s="95">
        <f>IF('Total project cost for DCs'!AR102=0,F102,'Total project cost for DCs'!AR102)</f>
        <v>2026</v>
      </c>
    </row>
    <row r="103" spans="1:7" ht="30" x14ac:dyDescent="0.25">
      <c r="A103" t="str">
        <f>'I3 Project list'!A104</f>
        <v>Drury</v>
      </c>
      <c r="B103" t="str">
        <f>'I3 Project list'!B104</f>
        <v>65a(i)</v>
      </c>
      <c r="C103" t="str">
        <f>'I3 Project list'!C104</f>
        <v>Drury_65a(i)</v>
      </c>
      <c r="D103" s="2" t="str">
        <f>'I3 Project list'!D104</f>
        <v>New Bremner Rd arterial from Auranga development to Jesmond Rd (excl bridge)</v>
      </c>
      <c r="E103" s="2" t="str">
        <f>'I3 Project list'!E104</f>
        <v>2-lane urban- new road layout with active modes on both sides (TDM)</v>
      </c>
      <c r="F103">
        <f>'I3 Project list'!J104</f>
        <v>2036</v>
      </c>
      <c r="G103" s="95">
        <f>IF('Total project cost for DCs'!AR103=0,F103,'Total project cost for DCs'!AR103)</f>
        <v>2036</v>
      </c>
    </row>
    <row r="104" spans="1:7" ht="30" x14ac:dyDescent="0.25">
      <c r="A104" t="str">
        <f>'I3 Project list'!A105</f>
        <v>Drury</v>
      </c>
      <c r="B104" t="str">
        <f>'I3 Project list'!B105</f>
        <v>65a(ii)</v>
      </c>
      <c r="C104" t="str">
        <f>'I3 Project list'!C105</f>
        <v>Drury_65a(ii)</v>
      </c>
      <c r="D104" s="2" t="str">
        <f>'I3 Project list'!D105</f>
        <v>New Bremner Rd arterial from Auranga development to Jesmond Rd (bridge only)</v>
      </c>
      <c r="E104" s="2" t="str">
        <f>'I3 Project list'!E105</f>
        <v>2-lane urban- new road layout with active modes on both sides (TDM)</v>
      </c>
      <c r="F104">
        <f>'I3 Project list'!J105</f>
        <v>2036</v>
      </c>
      <c r="G104" s="95">
        <f>IF('Total project cost for DCs'!AR104=0,F104,'Total project cost for DCs'!AR104)</f>
        <v>2036</v>
      </c>
    </row>
    <row r="105" spans="1:7" ht="45" x14ac:dyDescent="0.25">
      <c r="A105" t="str">
        <f>'I3 Project list'!A106</f>
        <v>Drury</v>
      </c>
      <c r="B105" t="str">
        <f>'I3 Project list'!B106</f>
        <v>65b(i)</v>
      </c>
      <c r="C105" t="str">
        <f>'I3 Project list'!C106</f>
        <v>Drury_65b(i)</v>
      </c>
      <c r="D105" s="2" t="str">
        <f>'I3 Project list'!D106</f>
        <v>New Bremner Rd arterial from Auranga development to Jesmond Rd (excl bridge)</v>
      </c>
      <c r="E105" s="2" t="str">
        <f>'I3 Project list'!E106</f>
        <v>4-lane urban- upgrade 2-lane urban to 4-lane with active modes on both sides, (TDM)</v>
      </c>
      <c r="F105">
        <f>'I3 Project list'!J106</f>
        <v>2047</v>
      </c>
      <c r="G105" s="95">
        <f>IF('Total project cost for DCs'!AR105=0,F105,'Total project cost for DCs'!AR105)</f>
        <v>2047</v>
      </c>
    </row>
    <row r="106" spans="1:7" ht="45" x14ac:dyDescent="0.25">
      <c r="A106" t="str">
        <f>'I3 Project list'!A107</f>
        <v>Drury</v>
      </c>
      <c r="B106" t="str">
        <f>'I3 Project list'!B107</f>
        <v>65b(ii)</v>
      </c>
      <c r="C106" t="str">
        <f>'I3 Project list'!C107</f>
        <v>Drury_65b(ii)</v>
      </c>
      <c r="D106" s="2" t="str">
        <f>'I3 Project list'!D107</f>
        <v>New Bremner Rd arterial from Auranga development to Jesmond Rd (bridge widening)</v>
      </c>
      <c r="E106" s="2" t="str">
        <f>'I3 Project list'!E107</f>
        <v>4-lane urban- upgrade 2-lane urban to 4-lane with active modes on both sides, (TDM)</v>
      </c>
      <c r="F106">
        <f>'I3 Project list'!J107</f>
        <v>2047</v>
      </c>
      <c r="G106" s="95">
        <f>IF('Total project cost for DCs'!AR106=0,F106,'Total project cost for DCs'!AR106)</f>
        <v>2047</v>
      </c>
    </row>
    <row r="107" spans="1:7" ht="45" x14ac:dyDescent="0.25">
      <c r="A107" t="str">
        <f>'I3 Project list'!A108</f>
        <v>Drury</v>
      </c>
      <c r="B107">
        <f>'I3 Project list'!B108</f>
        <v>66</v>
      </c>
      <c r="C107" t="str">
        <f>'I3 Project list'!C108</f>
        <v>Drury_66</v>
      </c>
      <c r="D107" s="2" t="str">
        <f>'I3 Project list'!D108</f>
        <v xml:space="preserve">SH22 improvements - west of SH1 interchange  to GSR </v>
      </c>
      <c r="E107" s="2" t="str">
        <f>'I3 Project list'!E108</f>
        <v>4-lane urban- upgrade 2-lane urban to 4-lane with active modes on both sides, (TDM)</v>
      </c>
      <c r="F107">
        <f>'I3 Project list'!J108</f>
        <v>2032</v>
      </c>
      <c r="G107" s="95">
        <f>IF('Total project cost for DCs'!AR107=0,F107,'Total project cost for DCs'!AR107)</f>
        <v>2032</v>
      </c>
    </row>
    <row r="108" spans="1:7" x14ac:dyDescent="0.25">
      <c r="A108" t="str">
        <f>'I3 Project list'!A109</f>
        <v>Drury</v>
      </c>
      <c r="B108">
        <f>'I3 Project list'!B109</f>
        <v>67</v>
      </c>
      <c r="C108" t="str">
        <f>'I3 Project list'!C109</f>
        <v>Drury_67</v>
      </c>
      <c r="D108" s="2" t="str">
        <f>'I3 Project list'!D109</f>
        <v>Active Mode Corridor Drury Central to GSR</v>
      </c>
      <c r="E108" s="2">
        <f>'I3 Project list'!E109</f>
        <v>0</v>
      </c>
      <c r="F108">
        <f>'I3 Project list'!J109</f>
        <v>2033</v>
      </c>
      <c r="G108" s="95">
        <f>IF('Total project cost for DCs'!AR108=0,F108,'Total project cost for DCs'!AR108)</f>
        <v>2037</v>
      </c>
    </row>
    <row r="109" spans="1:7" x14ac:dyDescent="0.25">
      <c r="A109" t="str">
        <f>'I3 Project list'!A110</f>
        <v>Drury</v>
      </c>
      <c r="B109">
        <f>'I3 Project list'!B110</f>
        <v>68</v>
      </c>
      <c r="C109" t="str">
        <f>'I3 Project list'!C110</f>
        <v>Drury_68</v>
      </c>
      <c r="D109" s="2" t="str">
        <f>'I3 Project list'!D110</f>
        <v>Active Mode Corridor GSR to Drury West</v>
      </c>
      <c r="E109" s="2">
        <f>'I3 Project list'!E110</f>
        <v>0</v>
      </c>
      <c r="F109">
        <f>'I3 Project list'!J110</f>
        <v>2037</v>
      </c>
      <c r="G109" s="95">
        <f>IF('Total project cost for DCs'!AR109=0,F109,'Total project cost for DCs'!AR109)</f>
        <v>2037</v>
      </c>
    </row>
    <row r="110" spans="1:7" ht="45" x14ac:dyDescent="0.25">
      <c r="A110" t="str">
        <f>'I3 Project list'!A111</f>
        <v>Drury</v>
      </c>
      <c r="B110">
        <f>'I3 Project list'!B111</f>
        <v>69</v>
      </c>
      <c r="C110" t="str">
        <f>'I3 Project list'!C111</f>
        <v>Drury_69</v>
      </c>
      <c r="D110" s="2" t="str">
        <f>'I3 Project list'!D111</f>
        <v>walk/cycle bridges on Quarry Road bridge (oiver SH1)</v>
      </c>
      <c r="E110" s="2" t="str">
        <f>'I3 Project list'!E111</f>
        <v>New cycle bridge 5m wide, 90m long, approach lengths 200m total for both sides. No property required</v>
      </c>
      <c r="F110">
        <f>'I3 Project list'!J111</f>
        <v>2035</v>
      </c>
      <c r="G110" s="95">
        <f>IF('Total project cost for DCs'!AR110=0,F110,'Total project cost for DCs'!AR110)</f>
        <v>2035</v>
      </c>
    </row>
    <row r="111" spans="1:7" ht="45" x14ac:dyDescent="0.25">
      <c r="A111" t="str">
        <f>'I3 Project list'!A112</f>
        <v>Drury</v>
      </c>
      <c r="B111">
        <f>'I3 Project list'!B112</f>
        <v>70</v>
      </c>
      <c r="C111" t="str">
        <f>'I3 Project list'!C112</f>
        <v>Drury_70</v>
      </c>
      <c r="D111" s="2" t="str">
        <f>'I3 Project list'!D112</f>
        <v>walk/cycle bridges on GSR Road bridge over the rail corridor</v>
      </c>
      <c r="E111" s="2" t="str">
        <f>'I3 Project list'!E112</f>
        <v>New cycle bridge 5m wide, 80m long, approach lengths 270m total for both sides. No property required</v>
      </c>
      <c r="F111">
        <f>'I3 Project list'!J112</f>
        <v>2031</v>
      </c>
      <c r="G111" s="95">
        <f>IF('Total project cost for DCs'!AR111=0,F111,'Total project cost for DCs'!AR111)</f>
        <v>2031</v>
      </c>
    </row>
    <row r="112" spans="1:7" x14ac:dyDescent="0.25">
      <c r="D112" s="2"/>
      <c r="E112" s="2"/>
    </row>
    <row r="113" spans="4:5" x14ac:dyDescent="0.25">
      <c r="D113" s="2"/>
      <c r="E113" s="2"/>
    </row>
    <row r="114" spans="4:5" x14ac:dyDescent="0.25">
      <c r="D114" s="2"/>
      <c r="E114" s="2"/>
    </row>
    <row r="115" spans="4:5" x14ac:dyDescent="0.25">
      <c r="D115" s="2"/>
      <c r="E115" s="2"/>
    </row>
    <row r="116" spans="4:5" x14ac:dyDescent="0.25">
      <c r="D116" s="2"/>
      <c r="E116" s="2"/>
    </row>
    <row r="117" spans="4:5" x14ac:dyDescent="0.25">
      <c r="D117" s="2"/>
      <c r="E117" s="2"/>
    </row>
    <row r="118" spans="4:5" x14ac:dyDescent="0.25">
      <c r="D118" s="2"/>
      <c r="E118" s="2"/>
    </row>
    <row r="119" spans="4:5" x14ac:dyDescent="0.25">
      <c r="D119" s="2"/>
      <c r="E119" s="2"/>
    </row>
    <row r="120" spans="4:5" x14ac:dyDescent="0.25">
      <c r="D120" s="2"/>
      <c r="E120" s="2"/>
    </row>
    <row r="121" spans="4:5" x14ac:dyDescent="0.25">
      <c r="D121" s="2"/>
      <c r="E121" s="2"/>
    </row>
    <row r="122" spans="4:5" x14ac:dyDescent="0.25">
      <c r="D122" s="2"/>
      <c r="E122" s="2"/>
    </row>
    <row r="123" spans="4:5" x14ac:dyDescent="0.25">
      <c r="D123" s="2"/>
      <c r="E123" s="2"/>
    </row>
    <row r="124" spans="4:5" x14ac:dyDescent="0.25">
      <c r="D124" s="2"/>
      <c r="E124" s="2"/>
    </row>
    <row r="125" spans="4:5" x14ac:dyDescent="0.25">
      <c r="D125" s="2"/>
      <c r="E125" s="2"/>
    </row>
    <row r="126" spans="4:5" x14ac:dyDescent="0.25">
      <c r="D126" s="2"/>
      <c r="E126" s="2"/>
    </row>
    <row r="127" spans="4:5" x14ac:dyDescent="0.25">
      <c r="D127" s="2"/>
      <c r="E127" s="2"/>
    </row>
    <row r="128" spans="4:5" x14ac:dyDescent="0.25">
      <c r="D128" s="2"/>
      <c r="E128" s="2"/>
    </row>
    <row r="129" spans="4:5" x14ac:dyDescent="0.25">
      <c r="D129" s="2"/>
      <c r="E129" s="2"/>
    </row>
    <row r="130" spans="4:5" x14ac:dyDescent="0.25">
      <c r="D130" s="2"/>
      <c r="E130" s="2"/>
    </row>
    <row r="131" spans="4:5" x14ac:dyDescent="0.25">
      <c r="D131" s="2"/>
      <c r="E131" s="2"/>
    </row>
    <row r="132" spans="4:5" x14ac:dyDescent="0.25">
      <c r="D132" s="2"/>
      <c r="E132" s="2"/>
    </row>
    <row r="133" spans="4:5" x14ac:dyDescent="0.25">
      <c r="D133" s="2"/>
      <c r="E133" s="2"/>
    </row>
    <row r="134" spans="4:5" x14ac:dyDescent="0.25">
      <c r="D134" s="2"/>
      <c r="E134" s="2"/>
    </row>
    <row r="135" spans="4:5" x14ac:dyDescent="0.25">
      <c r="D135" s="2"/>
      <c r="E135" s="2"/>
    </row>
    <row r="136" spans="4:5" x14ac:dyDescent="0.25">
      <c r="D136" s="2"/>
      <c r="E136" s="2"/>
    </row>
    <row r="137" spans="4:5" x14ac:dyDescent="0.25">
      <c r="D137" s="2"/>
      <c r="E137" s="2"/>
    </row>
    <row r="138" spans="4:5" x14ac:dyDescent="0.25">
      <c r="D138" s="2"/>
      <c r="E138" s="2"/>
    </row>
    <row r="139" spans="4:5" x14ac:dyDescent="0.25">
      <c r="D139" s="2"/>
      <c r="E139" s="2"/>
    </row>
    <row r="140" spans="4:5" x14ac:dyDescent="0.25">
      <c r="D140" s="2"/>
      <c r="E140" s="2"/>
    </row>
    <row r="141" spans="4:5" x14ac:dyDescent="0.25">
      <c r="D141" s="2"/>
      <c r="E141" s="2"/>
    </row>
    <row r="142" spans="4:5" x14ac:dyDescent="0.25">
      <c r="D142" s="2"/>
      <c r="E142" s="2"/>
    </row>
    <row r="143" spans="4:5" x14ac:dyDescent="0.25">
      <c r="D143" s="2"/>
      <c r="E143" s="2"/>
    </row>
    <row r="144" spans="4:5" x14ac:dyDescent="0.25">
      <c r="D144" s="2"/>
      <c r="E144" s="2"/>
    </row>
    <row r="145" spans="4:5" x14ac:dyDescent="0.25">
      <c r="D145" s="2"/>
      <c r="E145" s="2"/>
    </row>
    <row r="146" spans="4:5" x14ac:dyDescent="0.25">
      <c r="D146" s="2"/>
      <c r="E146" s="2"/>
    </row>
    <row r="147" spans="4:5" x14ac:dyDescent="0.25">
      <c r="D147" s="2"/>
      <c r="E147" s="2"/>
    </row>
    <row r="148" spans="4:5" x14ac:dyDescent="0.25">
      <c r="D148" s="2"/>
      <c r="E148" s="2"/>
    </row>
    <row r="149" spans="4:5" x14ac:dyDescent="0.25">
      <c r="D149" s="2"/>
      <c r="E149" s="2"/>
    </row>
    <row r="150" spans="4:5" x14ac:dyDescent="0.25">
      <c r="D150" s="2"/>
      <c r="E150" s="2"/>
    </row>
    <row r="151" spans="4:5" x14ac:dyDescent="0.25">
      <c r="D151" s="2"/>
      <c r="E151" s="2"/>
    </row>
    <row r="152" spans="4:5" x14ac:dyDescent="0.25">
      <c r="D152" s="2"/>
      <c r="E152" s="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9F826-2FB3-4F70-B185-CD43CD6EF53F}">
  <dimension ref="A1:E4"/>
  <sheetViews>
    <sheetView workbookViewId="0">
      <selection activeCell="A5" sqref="A5:XFD221"/>
    </sheetView>
  </sheetViews>
  <sheetFormatPr defaultRowHeight="15" x14ac:dyDescent="0.25"/>
  <cols>
    <col min="1" max="1" width="16.28515625" customWidth="1"/>
    <col min="2" max="2" width="9" bestFit="1" customWidth="1"/>
    <col min="3" max="4" width="19.42578125" customWidth="1"/>
    <col min="5" max="5" width="17.7109375" customWidth="1"/>
    <col min="7" max="7" width="24.5703125" customWidth="1"/>
  </cols>
  <sheetData>
    <row r="1" spans="1:5" x14ac:dyDescent="0.25">
      <c r="A1" t="s">
        <v>608</v>
      </c>
    </row>
    <row r="2" spans="1:5" x14ac:dyDescent="0.25">
      <c r="A2" t="s">
        <v>609</v>
      </c>
    </row>
    <row r="3" spans="1:5" x14ac:dyDescent="0.25">
      <c r="A3" s="150" t="s">
        <v>1061</v>
      </c>
    </row>
    <row r="4" spans="1:5" ht="24" x14ac:dyDescent="0.25">
      <c r="A4" s="229" t="s">
        <v>584</v>
      </c>
      <c r="B4" s="229" t="s">
        <v>585</v>
      </c>
      <c r="C4" s="229" t="s">
        <v>610</v>
      </c>
      <c r="D4" s="239" t="s">
        <v>614</v>
      </c>
      <c r="E4" s="229" t="s">
        <v>611</v>
      </c>
    </row>
  </sheetData>
  <autoFilter ref="A4:E220" xr:uid="{AB09F826-2FB3-4F70-B185-CD43CD6EF53F}"/>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D6893-0746-4813-9C22-C5974F134BCF}">
  <dimension ref="A1:X567"/>
  <sheetViews>
    <sheetView workbookViewId="0">
      <selection activeCell="M5" sqref="A5:XFD162"/>
    </sheetView>
  </sheetViews>
  <sheetFormatPr defaultColWidth="43.42578125" defaultRowHeight="15" x14ac:dyDescent="0.25"/>
  <cols>
    <col min="1" max="1" width="9.85546875" bestFit="1" customWidth="1"/>
    <col min="2" max="2" width="19.85546875" bestFit="1" customWidth="1"/>
    <col min="3" max="3" width="14.5703125" bestFit="1" customWidth="1"/>
    <col min="4" max="4" width="11" bestFit="1" customWidth="1"/>
    <col min="5" max="5" width="4.7109375" bestFit="1" customWidth="1"/>
    <col min="6" max="6" width="14.85546875" bestFit="1" customWidth="1"/>
    <col min="7" max="7" width="18.140625" bestFit="1" customWidth="1"/>
    <col min="8" max="8" width="19.28515625" bestFit="1" customWidth="1"/>
    <col min="9" max="9" width="17.7109375" customWidth="1"/>
    <col min="10" max="10" width="23.140625" bestFit="1" customWidth="1"/>
    <col min="11" max="11" width="21.85546875" bestFit="1" customWidth="1"/>
    <col min="12" max="12" width="36.5703125" bestFit="1" customWidth="1"/>
    <col min="13" max="13" width="15.7109375" bestFit="1" customWidth="1"/>
    <col min="14" max="14" width="22.28515625" customWidth="1"/>
    <col min="15" max="15" width="21.28515625" customWidth="1"/>
    <col min="16" max="16" width="18.28515625" bestFit="1" customWidth="1"/>
    <col min="17" max="19" width="23" customWidth="1"/>
    <col min="20" max="20" width="21.85546875" bestFit="1" customWidth="1"/>
    <col min="21" max="23" width="22.42578125" customWidth="1"/>
    <col min="24" max="24" width="19.28515625" customWidth="1"/>
  </cols>
  <sheetData>
    <row r="1" spans="1:24" x14ac:dyDescent="0.25">
      <c r="A1" s="482" t="s">
        <v>701</v>
      </c>
    </row>
    <row r="2" spans="1:24" x14ac:dyDescent="0.25">
      <c r="A2" s="482" t="s">
        <v>942</v>
      </c>
    </row>
    <row r="3" spans="1:24" x14ac:dyDescent="0.25">
      <c r="M3" s="150" t="s">
        <v>1061</v>
      </c>
    </row>
    <row r="4" spans="1:24" ht="48" x14ac:dyDescent="0.25">
      <c r="A4" s="229" t="s">
        <v>594</v>
      </c>
      <c r="B4" s="229" t="s">
        <v>595</v>
      </c>
      <c r="C4" s="229" t="s">
        <v>590</v>
      </c>
      <c r="D4" s="239" t="s">
        <v>591</v>
      </c>
      <c r="E4" s="229" t="s">
        <v>563</v>
      </c>
      <c r="F4" s="229" t="s">
        <v>596</v>
      </c>
      <c r="G4" s="239" t="s">
        <v>619</v>
      </c>
      <c r="H4" s="229" t="s">
        <v>615</v>
      </c>
      <c r="I4" s="239" t="str">
        <f>"Assumed Acquition Year is "&amp;'I1 Assumptions'!C23&amp;" years before earliest construction date"</f>
        <v>Assumed Acquition Year is 2 years before earliest construction date</v>
      </c>
      <c r="J4" s="229" t="s">
        <v>616</v>
      </c>
      <c r="K4" s="229" t="s">
        <v>617</v>
      </c>
      <c r="L4" s="239" t="s">
        <v>597</v>
      </c>
      <c r="M4" s="239" t="s">
        <v>618</v>
      </c>
      <c r="N4" s="239" t="s">
        <v>621</v>
      </c>
      <c r="O4" s="229" t="s">
        <v>622</v>
      </c>
      <c r="P4" s="229" t="s">
        <v>623</v>
      </c>
      <c r="Q4" s="229" t="s">
        <v>624</v>
      </c>
      <c r="R4" s="229" t="s">
        <v>631</v>
      </c>
      <c r="S4" s="229" t="s">
        <v>630</v>
      </c>
      <c r="T4" s="229" t="s">
        <v>625</v>
      </c>
      <c r="U4" s="229" t="s">
        <v>626</v>
      </c>
      <c r="V4" s="229" t="s">
        <v>635</v>
      </c>
      <c r="W4" s="229" t="s">
        <v>636</v>
      </c>
      <c r="X4" s="256" t="s">
        <v>632</v>
      </c>
    </row>
    <row r="5" spans="1:24" s="144" customFormat="1" ht="12" x14ac:dyDescent="0.2">
      <c r="M5" s="162"/>
      <c r="N5" s="162"/>
      <c r="O5" s="242"/>
      <c r="P5" s="242"/>
      <c r="Q5" s="242"/>
      <c r="R5" s="241"/>
      <c r="S5" s="241"/>
      <c r="T5" s="242"/>
      <c r="U5" s="242"/>
      <c r="V5" s="242"/>
      <c r="W5" s="242"/>
      <c r="X5" s="303"/>
    </row>
    <row r="6" spans="1:24" x14ac:dyDescent="0.25">
      <c r="A6" s="144"/>
      <c r="B6" s="144"/>
      <c r="C6" s="144"/>
      <c r="D6" s="144"/>
      <c r="E6" s="144"/>
      <c r="F6" s="144"/>
      <c r="G6" s="144"/>
      <c r="H6" s="144"/>
      <c r="I6" s="144"/>
      <c r="J6" s="144"/>
      <c r="K6" s="144"/>
      <c r="L6" s="144"/>
      <c r="M6" s="162"/>
      <c r="N6" s="162"/>
      <c r="O6" s="242"/>
      <c r="P6" s="242"/>
      <c r="Q6" s="242"/>
      <c r="R6" s="241"/>
      <c r="S6" s="241"/>
      <c r="T6" s="242"/>
      <c r="U6" s="242"/>
      <c r="V6" s="242"/>
      <c r="W6" s="242"/>
      <c r="X6" s="303"/>
    </row>
    <row r="7" spans="1:24" x14ac:dyDescent="0.25">
      <c r="A7" s="144"/>
      <c r="B7" s="144"/>
      <c r="C7" s="144"/>
      <c r="D7" s="144"/>
      <c r="E7" s="144"/>
      <c r="F7" s="144"/>
      <c r="G7" s="144"/>
      <c r="H7" s="144"/>
      <c r="I7" s="144"/>
      <c r="J7" s="144"/>
      <c r="K7" s="144"/>
      <c r="L7" s="144"/>
      <c r="M7" s="162"/>
      <c r="N7" s="162"/>
      <c r="O7" s="242"/>
      <c r="P7" s="242"/>
      <c r="Q7" s="242"/>
      <c r="R7" s="241"/>
      <c r="S7" s="241"/>
      <c r="T7" s="242"/>
      <c r="U7" s="242"/>
      <c r="V7" s="242"/>
      <c r="W7" s="242"/>
      <c r="X7" s="303"/>
    </row>
    <row r="8" spans="1:24" x14ac:dyDescent="0.25">
      <c r="A8" s="144"/>
      <c r="B8" s="144"/>
      <c r="C8" s="144"/>
      <c r="D8" s="144"/>
      <c r="E8" s="144"/>
      <c r="F8" s="144"/>
      <c r="G8" s="144"/>
      <c r="H8" s="144"/>
      <c r="I8" s="144"/>
      <c r="J8" s="144"/>
      <c r="K8" s="144"/>
      <c r="L8" s="144"/>
      <c r="M8" s="162"/>
      <c r="N8" s="162"/>
      <c r="O8" s="242"/>
      <c r="P8" s="242"/>
      <c r="Q8" s="242"/>
      <c r="R8" s="241"/>
      <c r="S8" s="241"/>
      <c r="T8" s="242"/>
      <c r="U8" s="242"/>
      <c r="V8" s="242"/>
      <c r="W8" s="242"/>
      <c r="X8" s="303"/>
    </row>
    <row r="9" spans="1:24" x14ac:dyDescent="0.25">
      <c r="A9" s="144"/>
      <c r="B9" s="144"/>
      <c r="C9" s="144"/>
      <c r="D9" s="144"/>
      <c r="E9" s="144"/>
      <c r="F9" s="144"/>
      <c r="G9" s="144"/>
      <c r="H9" s="144"/>
      <c r="I9" s="144"/>
      <c r="J9" s="144"/>
      <c r="K9" s="144"/>
      <c r="L9" s="144"/>
      <c r="M9" s="162"/>
      <c r="N9" s="162"/>
      <c r="O9" s="242"/>
      <c r="P9" s="242"/>
      <c r="Q9" s="242"/>
      <c r="R9" s="241"/>
      <c r="S9" s="241"/>
      <c r="T9" s="242"/>
      <c r="U9" s="242"/>
      <c r="V9" s="242"/>
      <c r="W9" s="242"/>
      <c r="X9" s="303"/>
    </row>
    <row r="10" spans="1:24" x14ac:dyDescent="0.25">
      <c r="A10" s="144"/>
      <c r="B10" s="144"/>
      <c r="C10" s="144"/>
      <c r="D10" s="144"/>
      <c r="E10" s="144"/>
      <c r="F10" s="144"/>
      <c r="G10" s="144"/>
      <c r="H10" s="144"/>
      <c r="I10" s="144"/>
      <c r="J10" s="144"/>
      <c r="K10" s="144"/>
      <c r="L10" s="144"/>
      <c r="M10" s="162"/>
      <c r="N10" s="162"/>
      <c r="O10" s="242"/>
      <c r="P10" s="242"/>
      <c r="Q10" s="242"/>
      <c r="R10" s="241"/>
      <c r="S10" s="241"/>
      <c r="T10" s="242"/>
      <c r="U10" s="242"/>
      <c r="V10" s="242"/>
      <c r="W10" s="242"/>
      <c r="X10" s="303"/>
    </row>
    <row r="11" spans="1:24" x14ac:dyDescent="0.25">
      <c r="A11" s="144"/>
      <c r="B11" s="144"/>
      <c r="C11" s="144"/>
      <c r="D11" s="144"/>
      <c r="E11" s="144"/>
      <c r="F11" s="144"/>
      <c r="G11" s="144"/>
      <c r="H11" s="144"/>
      <c r="I11" s="144"/>
      <c r="J11" s="144"/>
      <c r="K11" s="144"/>
      <c r="L11" s="144"/>
      <c r="M11" s="162"/>
      <c r="N11" s="162"/>
      <c r="O11" s="242"/>
      <c r="P11" s="242"/>
      <c r="Q11" s="242"/>
      <c r="R11" s="241"/>
      <c r="S11" s="241"/>
      <c r="T11" s="242"/>
      <c r="U11" s="242"/>
      <c r="V11" s="242"/>
      <c r="W11" s="242"/>
      <c r="X11" s="303"/>
    </row>
    <row r="12" spans="1:24" x14ac:dyDescent="0.25">
      <c r="A12" s="144"/>
      <c r="B12" s="144"/>
      <c r="C12" s="144"/>
      <c r="D12" s="144"/>
      <c r="E12" s="144"/>
      <c r="F12" s="144"/>
      <c r="G12" s="144"/>
      <c r="H12" s="144"/>
      <c r="I12" s="144"/>
      <c r="J12" s="144"/>
      <c r="K12" s="144"/>
      <c r="L12" s="144"/>
      <c r="M12" s="162"/>
      <c r="N12" s="162"/>
      <c r="O12" s="242"/>
      <c r="P12" s="242"/>
      <c r="Q12" s="242"/>
      <c r="R12" s="241"/>
      <c r="S12" s="241"/>
      <c r="T12" s="242"/>
      <c r="U12" s="242"/>
      <c r="V12" s="242"/>
      <c r="W12" s="242"/>
      <c r="X12" s="303"/>
    </row>
    <row r="13" spans="1:24" x14ac:dyDescent="0.25">
      <c r="A13" s="144"/>
      <c r="B13" s="144"/>
      <c r="C13" s="144"/>
      <c r="D13" s="144"/>
      <c r="E13" s="144"/>
      <c r="F13" s="144"/>
      <c r="G13" s="144"/>
      <c r="H13" s="144"/>
      <c r="I13" s="144"/>
      <c r="J13" s="144"/>
      <c r="K13" s="144"/>
      <c r="L13" s="144"/>
      <c r="M13" s="162"/>
      <c r="N13" s="162"/>
      <c r="O13" s="242"/>
      <c r="P13" s="242"/>
      <c r="Q13" s="242"/>
      <c r="R13" s="241"/>
      <c r="S13" s="241"/>
      <c r="T13" s="242"/>
      <c r="U13" s="242"/>
      <c r="V13" s="242"/>
      <c r="W13" s="242"/>
      <c r="X13" s="303"/>
    </row>
    <row r="14" spans="1:24" x14ac:dyDescent="0.25">
      <c r="A14" s="144"/>
      <c r="B14" s="144"/>
      <c r="C14" s="144"/>
      <c r="D14" s="144"/>
      <c r="E14" s="144"/>
      <c r="F14" s="144"/>
      <c r="G14" s="144"/>
      <c r="H14" s="144"/>
      <c r="I14" s="144"/>
      <c r="J14" s="144"/>
      <c r="K14" s="144"/>
      <c r="L14" s="144"/>
      <c r="M14" s="162"/>
      <c r="N14" s="162"/>
      <c r="O14" s="242"/>
      <c r="P14" s="242"/>
      <c r="Q14" s="242"/>
      <c r="R14" s="241"/>
      <c r="S14" s="241"/>
      <c r="T14" s="242"/>
      <c r="U14" s="242"/>
      <c r="V14" s="242"/>
      <c r="W14" s="242"/>
      <c r="X14" s="303"/>
    </row>
    <row r="15" spans="1:24" x14ac:dyDescent="0.25">
      <c r="A15" s="144"/>
      <c r="B15" s="144"/>
      <c r="C15" s="144"/>
      <c r="D15" s="144"/>
      <c r="E15" s="144"/>
      <c r="F15" s="144"/>
      <c r="G15" s="144"/>
      <c r="H15" s="144"/>
      <c r="I15" s="144"/>
      <c r="J15" s="144"/>
      <c r="K15" s="144"/>
      <c r="L15" s="144"/>
      <c r="M15" s="162"/>
      <c r="N15" s="162"/>
      <c r="O15" s="242"/>
      <c r="P15" s="242"/>
      <c r="Q15" s="242"/>
      <c r="R15" s="241"/>
      <c r="S15" s="241"/>
      <c r="T15" s="242"/>
      <c r="U15" s="242"/>
      <c r="V15" s="242"/>
      <c r="W15" s="242"/>
      <c r="X15" s="303"/>
    </row>
    <row r="16" spans="1:24" x14ac:dyDescent="0.25">
      <c r="A16" s="144"/>
      <c r="B16" s="144"/>
      <c r="C16" s="144"/>
      <c r="D16" s="144"/>
      <c r="E16" s="144"/>
      <c r="F16" s="144"/>
      <c r="G16" s="144"/>
      <c r="H16" s="144"/>
      <c r="I16" s="144"/>
      <c r="J16" s="144"/>
      <c r="K16" s="144"/>
      <c r="L16" s="144"/>
      <c r="M16" s="162"/>
      <c r="N16" s="162"/>
      <c r="O16" s="242"/>
      <c r="P16" s="242"/>
      <c r="Q16" s="242"/>
      <c r="R16" s="241"/>
      <c r="S16" s="241"/>
      <c r="T16" s="242"/>
      <c r="U16" s="242"/>
      <c r="V16" s="242"/>
      <c r="W16" s="242"/>
      <c r="X16" s="303"/>
    </row>
    <row r="17" spans="1:24" x14ac:dyDescent="0.25">
      <c r="A17" s="144"/>
      <c r="B17" s="144"/>
      <c r="C17" s="144"/>
      <c r="D17" s="144"/>
      <c r="E17" s="144"/>
      <c r="F17" s="144"/>
      <c r="G17" s="144"/>
      <c r="H17" s="144"/>
      <c r="I17" s="144"/>
      <c r="J17" s="144"/>
      <c r="K17" s="144"/>
      <c r="L17" s="144"/>
      <c r="M17" s="162"/>
      <c r="N17" s="162"/>
      <c r="O17" s="242"/>
      <c r="P17" s="242"/>
      <c r="Q17" s="242"/>
      <c r="R17" s="241"/>
      <c r="S17" s="241"/>
      <c r="T17" s="242"/>
      <c r="U17" s="242"/>
      <c r="V17" s="242"/>
      <c r="W17" s="242"/>
      <c r="X17" s="303"/>
    </row>
    <row r="18" spans="1:24" x14ac:dyDescent="0.25">
      <c r="A18" s="144"/>
      <c r="B18" s="144"/>
      <c r="C18" s="144"/>
      <c r="D18" s="144"/>
      <c r="E18" s="144"/>
      <c r="F18" s="144"/>
      <c r="G18" s="144"/>
      <c r="H18" s="144"/>
      <c r="I18" s="144"/>
      <c r="J18" s="144"/>
      <c r="K18" s="144"/>
      <c r="L18" s="144"/>
      <c r="M18" s="162"/>
      <c r="N18" s="162"/>
      <c r="O18" s="242"/>
      <c r="P18" s="242"/>
      <c r="Q18" s="242"/>
      <c r="R18" s="241"/>
      <c r="S18" s="241"/>
      <c r="T18" s="242"/>
      <c r="U18" s="242"/>
      <c r="V18" s="242"/>
      <c r="W18" s="242"/>
      <c r="X18" s="303"/>
    </row>
    <row r="19" spans="1:24" x14ac:dyDescent="0.25">
      <c r="A19" s="144"/>
      <c r="B19" s="144"/>
      <c r="C19" s="144"/>
      <c r="D19" s="144"/>
      <c r="E19" s="144"/>
      <c r="F19" s="144"/>
      <c r="G19" s="144"/>
      <c r="H19" s="144"/>
      <c r="I19" s="144"/>
      <c r="J19" s="144"/>
      <c r="K19" s="144"/>
      <c r="L19" s="144"/>
      <c r="M19" s="162"/>
      <c r="N19" s="162"/>
      <c r="O19" s="242"/>
      <c r="P19" s="242"/>
      <c r="Q19" s="242"/>
      <c r="R19" s="241"/>
      <c r="S19" s="241"/>
      <c r="T19" s="242"/>
      <c r="U19" s="242"/>
      <c r="V19" s="242"/>
      <c r="W19" s="242"/>
      <c r="X19" s="303"/>
    </row>
    <row r="20" spans="1:24" x14ac:dyDescent="0.25">
      <c r="A20" s="144"/>
      <c r="B20" s="144"/>
      <c r="C20" s="144"/>
      <c r="D20" s="144"/>
      <c r="E20" s="144"/>
      <c r="F20" s="144"/>
      <c r="G20" s="144"/>
      <c r="H20" s="144"/>
      <c r="I20" s="144"/>
      <c r="J20" s="144"/>
      <c r="K20" s="144"/>
      <c r="L20" s="144"/>
      <c r="M20" s="162"/>
      <c r="N20" s="162"/>
      <c r="O20" s="242"/>
      <c r="P20" s="242"/>
      <c r="Q20" s="242"/>
      <c r="R20" s="241"/>
      <c r="S20" s="241"/>
      <c r="T20" s="242"/>
      <c r="U20" s="242"/>
      <c r="V20" s="242"/>
      <c r="W20" s="242"/>
      <c r="X20" s="303"/>
    </row>
    <row r="21" spans="1:24" x14ac:dyDescent="0.25">
      <c r="A21" s="144"/>
      <c r="B21" s="144"/>
      <c r="C21" s="144"/>
      <c r="D21" s="144"/>
      <c r="E21" s="144"/>
      <c r="F21" s="144"/>
      <c r="G21" s="144"/>
      <c r="H21" s="144"/>
      <c r="I21" s="144"/>
      <c r="J21" s="144"/>
      <c r="K21" s="144"/>
      <c r="L21" s="144"/>
      <c r="M21" s="162"/>
      <c r="N21" s="162"/>
      <c r="O21" s="242"/>
      <c r="P21" s="242"/>
      <c r="Q21" s="242"/>
      <c r="R21" s="241"/>
      <c r="S21" s="241"/>
      <c r="T21" s="242"/>
      <c r="U21" s="242"/>
      <c r="V21" s="242"/>
      <c r="W21" s="242"/>
      <c r="X21" s="303"/>
    </row>
    <row r="22" spans="1:24" x14ac:dyDescent="0.25">
      <c r="A22" s="144"/>
      <c r="B22" s="144"/>
      <c r="C22" s="144"/>
      <c r="D22" s="144"/>
      <c r="E22" s="144"/>
      <c r="F22" s="144"/>
      <c r="G22" s="144"/>
      <c r="H22" s="144"/>
      <c r="I22" s="144"/>
      <c r="J22" s="144"/>
      <c r="K22" s="144"/>
      <c r="L22" s="144"/>
      <c r="M22" s="162"/>
      <c r="N22" s="162"/>
      <c r="O22" s="242"/>
      <c r="P22" s="242"/>
      <c r="Q22" s="242"/>
      <c r="R22" s="241"/>
      <c r="S22" s="241"/>
      <c r="T22" s="242"/>
      <c r="U22" s="242"/>
      <c r="V22" s="242"/>
      <c r="W22" s="242"/>
      <c r="X22" s="303"/>
    </row>
    <row r="23" spans="1:24" x14ac:dyDescent="0.25">
      <c r="A23" s="144"/>
      <c r="B23" s="144"/>
      <c r="C23" s="144"/>
      <c r="D23" s="144"/>
      <c r="E23" s="144"/>
      <c r="F23" s="144"/>
      <c r="G23" s="144"/>
      <c r="H23" s="144"/>
      <c r="I23" s="144"/>
      <c r="J23" s="144"/>
      <c r="K23" s="144"/>
      <c r="L23" s="144"/>
      <c r="M23" s="162"/>
      <c r="N23" s="162"/>
      <c r="O23" s="242"/>
      <c r="P23" s="242"/>
      <c r="Q23" s="242"/>
      <c r="R23" s="241"/>
      <c r="S23" s="241"/>
      <c r="T23" s="242"/>
      <c r="U23" s="242"/>
      <c r="V23" s="242"/>
      <c r="W23" s="242"/>
      <c r="X23" s="303"/>
    </row>
    <row r="24" spans="1:24" x14ac:dyDescent="0.25">
      <c r="A24" s="144"/>
      <c r="B24" s="144"/>
      <c r="C24" s="144"/>
      <c r="D24" s="144"/>
      <c r="E24" s="144"/>
      <c r="F24" s="144"/>
      <c r="G24" s="144"/>
      <c r="H24" s="144"/>
      <c r="I24" s="144"/>
      <c r="J24" s="144"/>
      <c r="K24" s="144"/>
      <c r="L24" s="144"/>
      <c r="M24" s="162"/>
      <c r="N24" s="162"/>
      <c r="O24" s="242"/>
      <c r="P24" s="242"/>
      <c r="Q24" s="242"/>
      <c r="R24" s="241"/>
      <c r="S24" s="241"/>
      <c r="T24" s="242"/>
      <c r="U24" s="242"/>
      <c r="V24" s="242"/>
      <c r="W24" s="242"/>
      <c r="X24" s="303"/>
    </row>
    <row r="25" spans="1:24" x14ac:dyDescent="0.25">
      <c r="A25" s="144"/>
      <c r="B25" s="144"/>
      <c r="C25" s="144"/>
      <c r="D25" s="144"/>
      <c r="E25" s="144"/>
      <c r="F25" s="144"/>
      <c r="G25" s="144"/>
      <c r="H25" s="144"/>
      <c r="I25" s="144"/>
      <c r="J25" s="144"/>
      <c r="K25" s="144"/>
      <c r="L25" s="144"/>
      <c r="M25" s="162"/>
      <c r="N25" s="162"/>
      <c r="O25" s="242"/>
      <c r="P25" s="242"/>
      <c r="Q25" s="242"/>
      <c r="R25" s="241"/>
      <c r="S25" s="241"/>
      <c r="T25" s="242"/>
      <c r="U25" s="242"/>
      <c r="V25" s="242"/>
      <c r="W25" s="242"/>
      <c r="X25" s="303"/>
    </row>
    <row r="26" spans="1:24" x14ac:dyDescent="0.25">
      <c r="A26" s="144"/>
      <c r="B26" s="144"/>
      <c r="C26" s="144"/>
      <c r="D26" s="144"/>
      <c r="E26" s="144"/>
      <c r="F26" s="144"/>
      <c r="G26" s="144"/>
      <c r="H26" s="144"/>
      <c r="I26" s="144"/>
      <c r="J26" s="144"/>
      <c r="K26" s="144"/>
      <c r="L26" s="144"/>
      <c r="M26" s="162"/>
      <c r="N26" s="162"/>
      <c r="O26" s="242"/>
      <c r="P26" s="242"/>
      <c r="Q26" s="242"/>
      <c r="R26" s="241"/>
      <c r="S26" s="241"/>
      <c r="T26" s="242"/>
      <c r="U26" s="242"/>
      <c r="V26" s="242"/>
      <c r="W26" s="242"/>
      <c r="X26" s="303"/>
    </row>
    <row r="27" spans="1:24" x14ac:dyDescent="0.25">
      <c r="A27" s="144"/>
      <c r="B27" s="144"/>
      <c r="C27" s="144"/>
      <c r="D27" s="144"/>
      <c r="E27" s="144"/>
      <c r="F27" s="144"/>
      <c r="G27" s="144"/>
      <c r="H27" s="144"/>
      <c r="I27" s="144"/>
      <c r="J27" s="144"/>
      <c r="K27" s="144"/>
      <c r="L27" s="144"/>
      <c r="M27" s="162"/>
      <c r="N27" s="162"/>
      <c r="O27" s="242"/>
      <c r="P27" s="242"/>
      <c r="Q27" s="242"/>
      <c r="R27" s="241"/>
      <c r="S27" s="241"/>
      <c r="T27" s="242"/>
      <c r="U27" s="242"/>
      <c r="V27" s="242"/>
      <c r="W27" s="242"/>
      <c r="X27" s="303"/>
    </row>
    <row r="28" spans="1:24" x14ac:dyDescent="0.25">
      <c r="A28" s="144"/>
      <c r="B28" s="144"/>
      <c r="C28" s="144"/>
      <c r="D28" s="144"/>
      <c r="E28" s="144"/>
      <c r="F28" s="144"/>
      <c r="G28" s="144"/>
      <c r="H28" s="144"/>
      <c r="I28" s="144"/>
      <c r="J28" s="144"/>
      <c r="K28" s="144"/>
      <c r="L28" s="144"/>
      <c r="M28" s="162"/>
      <c r="N28" s="162"/>
      <c r="O28" s="242"/>
      <c r="P28" s="242"/>
      <c r="Q28" s="242"/>
      <c r="R28" s="241"/>
      <c r="S28" s="241"/>
      <c r="T28" s="242"/>
      <c r="U28" s="242"/>
      <c r="V28" s="242"/>
      <c r="W28" s="242"/>
      <c r="X28" s="303"/>
    </row>
    <row r="29" spans="1:24" x14ac:dyDescent="0.25">
      <c r="A29" s="144"/>
      <c r="B29" s="144"/>
      <c r="C29" s="144"/>
      <c r="D29" s="144"/>
      <c r="E29" s="144"/>
      <c r="F29" s="144"/>
      <c r="G29" s="144"/>
      <c r="H29" s="144"/>
      <c r="I29" s="144"/>
      <c r="J29" s="144"/>
      <c r="K29" s="144"/>
      <c r="L29" s="144"/>
      <c r="M29" s="162"/>
      <c r="N29" s="162"/>
      <c r="O29" s="242"/>
      <c r="P29" s="242"/>
      <c r="Q29" s="242"/>
      <c r="R29" s="241"/>
      <c r="S29" s="241"/>
      <c r="T29" s="242"/>
      <c r="U29" s="242"/>
      <c r="V29" s="242"/>
      <c r="W29" s="242"/>
      <c r="X29" s="303"/>
    </row>
    <row r="30" spans="1:24" x14ac:dyDescent="0.25">
      <c r="A30" s="144"/>
      <c r="B30" s="144"/>
      <c r="C30" s="144"/>
      <c r="D30" s="144"/>
      <c r="E30" s="144"/>
      <c r="F30" s="144"/>
      <c r="G30" s="144"/>
      <c r="H30" s="144"/>
      <c r="I30" s="144"/>
      <c r="J30" s="144"/>
      <c r="K30" s="144"/>
      <c r="L30" s="144"/>
      <c r="M30" s="162"/>
      <c r="N30" s="162"/>
      <c r="O30" s="242"/>
      <c r="P30" s="242"/>
      <c r="Q30" s="242"/>
      <c r="R30" s="241"/>
      <c r="S30" s="241"/>
      <c r="T30" s="242"/>
      <c r="U30" s="242"/>
      <c r="V30" s="242"/>
      <c r="W30" s="242"/>
      <c r="X30" s="303"/>
    </row>
    <row r="31" spans="1:24" x14ac:dyDescent="0.25">
      <c r="A31" s="144"/>
      <c r="B31" s="144"/>
      <c r="C31" s="144"/>
      <c r="D31" s="144"/>
      <c r="E31" s="144"/>
      <c r="F31" s="144"/>
      <c r="G31" s="144"/>
      <c r="H31" s="144"/>
      <c r="I31" s="144"/>
      <c r="J31" s="144"/>
      <c r="K31" s="144"/>
      <c r="L31" s="144"/>
      <c r="M31" s="162"/>
      <c r="N31" s="162"/>
      <c r="O31" s="242"/>
      <c r="P31" s="242"/>
      <c r="Q31" s="242"/>
      <c r="R31" s="241"/>
      <c r="S31" s="241"/>
      <c r="T31" s="242"/>
      <c r="U31" s="242"/>
      <c r="V31" s="242"/>
      <c r="W31" s="242"/>
      <c r="X31" s="303"/>
    </row>
    <row r="32" spans="1:24" x14ac:dyDescent="0.25">
      <c r="A32" s="144"/>
      <c r="B32" s="144"/>
      <c r="C32" s="144"/>
      <c r="D32" s="144"/>
      <c r="E32" s="144"/>
      <c r="F32" s="144"/>
      <c r="G32" s="144"/>
      <c r="H32" s="144"/>
      <c r="I32" s="144"/>
      <c r="J32" s="144"/>
      <c r="K32" s="144"/>
      <c r="L32" s="144"/>
      <c r="M32" s="162"/>
      <c r="N32" s="162"/>
      <c r="O32" s="242"/>
      <c r="P32" s="242"/>
      <c r="Q32" s="242"/>
      <c r="R32" s="241"/>
      <c r="S32" s="241"/>
      <c r="T32" s="242"/>
      <c r="U32" s="242"/>
      <c r="V32" s="242"/>
      <c r="W32" s="242"/>
      <c r="X32" s="303"/>
    </row>
    <row r="33" spans="1:24" x14ac:dyDescent="0.25">
      <c r="A33" s="144"/>
      <c r="B33" s="144"/>
      <c r="C33" s="144"/>
      <c r="D33" s="144"/>
      <c r="E33" s="144"/>
      <c r="F33" s="144"/>
      <c r="G33" s="144"/>
      <c r="H33" s="144"/>
      <c r="I33" s="144"/>
      <c r="J33" s="144"/>
      <c r="K33" s="144"/>
      <c r="L33" s="144"/>
      <c r="M33" s="162"/>
      <c r="N33" s="162"/>
      <c r="O33" s="242"/>
      <c r="P33" s="242"/>
      <c r="Q33" s="242"/>
      <c r="R33" s="241"/>
      <c r="S33" s="241"/>
      <c r="T33" s="242"/>
      <c r="U33" s="242"/>
      <c r="V33" s="242"/>
      <c r="W33" s="242"/>
      <c r="X33" s="303"/>
    </row>
    <row r="34" spans="1:24" x14ac:dyDescent="0.25">
      <c r="A34" s="144"/>
      <c r="B34" s="144"/>
      <c r="C34" s="144"/>
      <c r="D34" s="144"/>
      <c r="E34" s="144"/>
      <c r="F34" s="144"/>
      <c r="G34" s="144"/>
      <c r="H34" s="144"/>
      <c r="I34" s="144"/>
      <c r="J34" s="144"/>
      <c r="K34" s="144"/>
      <c r="L34" s="144"/>
      <c r="M34" s="162"/>
      <c r="N34" s="162"/>
      <c r="O34" s="242"/>
      <c r="P34" s="242"/>
      <c r="Q34" s="242"/>
      <c r="R34" s="241"/>
      <c r="S34" s="241"/>
      <c r="T34" s="242"/>
      <c r="U34" s="242"/>
      <c r="V34" s="242"/>
      <c r="W34" s="242"/>
      <c r="X34" s="303"/>
    </row>
    <row r="35" spans="1:24" x14ac:dyDescent="0.25">
      <c r="A35" s="144"/>
      <c r="B35" s="144"/>
      <c r="C35" s="144"/>
      <c r="D35" s="144"/>
      <c r="E35" s="144"/>
      <c r="F35" s="144"/>
      <c r="G35" s="144"/>
      <c r="H35" s="144"/>
      <c r="I35" s="144"/>
      <c r="J35" s="144"/>
      <c r="K35" s="144"/>
      <c r="L35" s="144"/>
      <c r="M35" s="162"/>
      <c r="N35" s="162"/>
      <c r="O35" s="242"/>
      <c r="P35" s="242"/>
      <c r="Q35" s="242"/>
      <c r="R35" s="241"/>
      <c r="S35" s="241"/>
      <c r="T35" s="242"/>
      <c r="U35" s="242"/>
      <c r="V35" s="242"/>
      <c r="W35" s="242"/>
      <c r="X35" s="303"/>
    </row>
    <row r="36" spans="1:24" x14ac:dyDescent="0.25">
      <c r="A36" s="144"/>
      <c r="B36" s="144"/>
      <c r="C36" s="144"/>
      <c r="D36" s="144"/>
      <c r="E36" s="144"/>
      <c r="F36" s="144"/>
      <c r="G36" s="144"/>
      <c r="H36" s="144"/>
      <c r="I36" s="144"/>
      <c r="J36" s="144"/>
      <c r="K36" s="144"/>
      <c r="L36" s="144"/>
      <c r="M36" s="162"/>
      <c r="N36" s="162"/>
      <c r="O36" s="242"/>
      <c r="P36" s="242"/>
      <c r="Q36" s="242"/>
      <c r="R36" s="241"/>
      <c r="S36" s="241"/>
      <c r="T36" s="242"/>
      <c r="U36" s="242"/>
      <c r="V36" s="242"/>
      <c r="W36" s="242"/>
      <c r="X36" s="303"/>
    </row>
    <row r="37" spans="1:24" x14ac:dyDescent="0.25">
      <c r="A37" s="144"/>
      <c r="B37" s="144"/>
      <c r="C37" s="144"/>
      <c r="D37" s="144"/>
      <c r="E37" s="144"/>
      <c r="F37" s="144"/>
      <c r="G37" s="144"/>
      <c r="H37" s="144"/>
      <c r="I37" s="144"/>
      <c r="J37" s="144"/>
      <c r="K37" s="144"/>
      <c r="L37" s="144"/>
      <c r="M37" s="162"/>
      <c r="N37" s="162"/>
      <c r="O37" s="242"/>
      <c r="P37" s="242"/>
      <c r="Q37" s="242"/>
      <c r="R37" s="241"/>
      <c r="S37" s="241"/>
      <c r="T37" s="242"/>
      <c r="U37" s="242"/>
      <c r="V37" s="242"/>
      <c r="W37" s="242"/>
      <c r="X37" s="303"/>
    </row>
    <row r="38" spans="1:24" x14ac:dyDescent="0.25">
      <c r="A38" s="144"/>
      <c r="B38" s="144"/>
      <c r="C38" s="144"/>
      <c r="D38" s="144"/>
      <c r="E38" s="144"/>
      <c r="F38" s="144"/>
      <c r="G38" s="144"/>
      <c r="H38" s="144"/>
      <c r="I38" s="144"/>
      <c r="J38" s="144"/>
      <c r="K38" s="144"/>
      <c r="L38" s="144"/>
      <c r="M38" s="162"/>
      <c r="N38" s="162"/>
      <c r="O38" s="242"/>
      <c r="P38" s="242"/>
      <c r="Q38" s="242"/>
      <c r="R38" s="241"/>
      <c r="S38" s="241"/>
      <c r="T38" s="242"/>
      <c r="U38" s="242"/>
      <c r="V38" s="242"/>
      <c r="W38" s="242"/>
      <c r="X38" s="303"/>
    </row>
    <row r="39" spans="1:24" x14ac:dyDescent="0.25">
      <c r="A39" s="144"/>
      <c r="B39" s="144"/>
      <c r="C39" s="144"/>
      <c r="D39" s="144"/>
      <c r="E39" s="144"/>
      <c r="F39" s="144"/>
      <c r="G39" s="144"/>
      <c r="H39" s="144"/>
      <c r="I39" s="144"/>
      <c r="J39" s="144"/>
      <c r="K39" s="144"/>
      <c r="L39" s="144"/>
      <c r="M39" s="162"/>
      <c r="N39" s="162"/>
      <c r="O39" s="242"/>
      <c r="P39" s="242"/>
      <c r="Q39" s="242"/>
      <c r="R39" s="241"/>
      <c r="S39" s="241"/>
      <c r="T39" s="242"/>
      <c r="U39" s="242"/>
      <c r="V39" s="242"/>
      <c r="W39" s="242"/>
      <c r="X39" s="303"/>
    </row>
    <row r="40" spans="1:24" x14ac:dyDescent="0.25">
      <c r="A40" s="144"/>
      <c r="B40" s="144"/>
      <c r="C40" s="144"/>
      <c r="D40" s="144"/>
      <c r="E40" s="144"/>
      <c r="F40" s="144"/>
      <c r="G40" s="144"/>
      <c r="H40" s="144"/>
      <c r="I40" s="144"/>
      <c r="J40" s="144"/>
      <c r="K40" s="144"/>
      <c r="L40" s="144"/>
      <c r="M40" s="162"/>
      <c r="N40" s="162"/>
      <c r="O40" s="242"/>
      <c r="P40" s="242"/>
      <c r="Q40" s="242"/>
      <c r="R40" s="241"/>
      <c r="S40" s="241"/>
      <c r="T40" s="242"/>
      <c r="U40" s="242"/>
      <c r="V40" s="242"/>
      <c r="W40" s="242"/>
      <c r="X40" s="303"/>
    </row>
    <row r="41" spans="1:24" x14ac:dyDescent="0.25">
      <c r="A41" s="144"/>
      <c r="B41" s="144"/>
      <c r="C41" s="144"/>
      <c r="D41" s="144"/>
      <c r="E41" s="144"/>
      <c r="F41" s="144"/>
      <c r="G41" s="144"/>
      <c r="H41" s="144"/>
      <c r="I41" s="144"/>
      <c r="J41" s="144"/>
      <c r="K41" s="144"/>
      <c r="L41" s="144"/>
      <c r="M41" s="162"/>
      <c r="N41" s="162"/>
      <c r="O41" s="242"/>
      <c r="P41" s="242"/>
      <c r="Q41" s="242"/>
      <c r="R41" s="241"/>
      <c r="S41" s="241"/>
      <c r="T41" s="242"/>
      <c r="U41" s="242"/>
      <c r="V41" s="242"/>
      <c r="W41" s="242"/>
      <c r="X41" s="303"/>
    </row>
    <row r="42" spans="1:24" x14ac:dyDescent="0.25">
      <c r="A42" s="144"/>
      <c r="B42" s="144"/>
      <c r="C42" s="144"/>
      <c r="D42" s="144"/>
      <c r="E42" s="144"/>
      <c r="F42" s="144"/>
      <c r="G42" s="144"/>
      <c r="H42" s="144"/>
      <c r="I42" s="144"/>
      <c r="J42" s="144"/>
      <c r="K42" s="144"/>
      <c r="L42" s="144"/>
      <c r="M42" s="162"/>
      <c r="N42" s="162"/>
      <c r="O42" s="242"/>
      <c r="P42" s="242"/>
      <c r="Q42" s="242"/>
      <c r="R42" s="241"/>
      <c r="S42" s="241"/>
      <c r="T42" s="242"/>
      <c r="U42" s="242"/>
      <c r="V42" s="242"/>
      <c r="W42" s="242"/>
      <c r="X42" s="303"/>
    </row>
    <row r="43" spans="1:24" x14ac:dyDescent="0.25">
      <c r="A43" s="144"/>
      <c r="B43" s="144"/>
      <c r="C43" s="144"/>
      <c r="D43" s="144"/>
      <c r="E43" s="144"/>
      <c r="F43" s="144"/>
      <c r="G43" s="144"/>
      <c r="H43" s="144"/>
      <c r="I43" s="144"/>
      <c r="J43" s="144"/>
      <c r="K43" s="144"/>
      <c r="L43" s="144"/>
      <c r="M43" s="162"/>
      <c r="N43" s="162"/>
      <c r="O43" s="242"/>
      <c r="P43" s="242"/>
      <c r="Q43" s="242"/>
      <c r="R43" s="241"/>
      <c r="S43" s="241"/>
      <c r="T43" s="242"/>
      <c r="U43" s="242"/>
      <c r="V43" s="242"/>
      <c r="W43" s="242"/>
      <c r="X43" s="303"/>
    </row>
    <row r="44" spans="1:24" x14ac:dyDescent="0.25">
      <c r="A44" s="144"/>
      <c r="B44" s="144"/>
      <c r="C44" s="144"/>
      <c r="D44" s="144"/>
      <c r="E44" s="144"/>
      <c r="F44" s="144"/>
      <c r="G44" s="144"/>
      <c r="H44" s="144"/>
      <c r="I44" s="144"/>
      <c r="J44" s="144"/>
      <c r="K44" s="144"/>
      <c r="L44" s="144"/>
      <c r="M44" s="162"/>
      <c r="N44" s="162"/>
      <c r="O44" s="242"/>
      <c r="P44" s="242"/>
      <c r="Q44" s="242"/>
      <c r="R44" s="241"/>
      <c r="S44" s="241"/>
      <c r="T44" s="242"/>
      <c r="U44" s="242"/>
      <c r="V44" s="242"/>
      <c r="W44" s="242"/>
      <c r="X44" s="303"/>
    </row>
    <row r="45" spans="1:24" x14ac:dyDescent="0.25">
      <c r="A45" s="144"/>
      <c r="B45" s="144"/>
      <c r="C45" s="144"/>
      <c r="D45" s="144"/>
      <c r="E45" s="144"/>
      <c r="F45" s="144"/>
      <c r="G45" s="144"/>
      <c r="H45" s="144"/>
      <c r="I45" s="144"/>
      <c r="J45" s="144"/>
      <c r="K45" s="144"/>
      <c r="L45" s="144"/>
      <c r="M45" s="162"/>
      <c r="N45" s="162"/>
      <c r="O45" s="242"/>
      <c r="P45" s="242"/>
      <c r="Q45" s="242"/>
      <c r="R45" s="241"/>
      <c r="S45" s="241"/>
      <c r="T45" s="242"/>
      <c r="U45" s="242"/>
      <c r="V45" s="242"/>
      <c r="W45" s="242"/>
      <c r="X45" s="303"/>
    </row>
    <row r="46" spans="1:24" x14ac:dyDescent="0.25">
      <c r="A46" s="144"/>
      <c r="B46" s="144"/>
      <c r="C46" s="144"/>
      <c r="D46" s="144"/>
      <c r="E46" s="144"/>
      <c r="F46" s="144"/>
      <c r="G46" s="144"/>
      <c r="H46" s="144"/>
      <c r="I46" s="144"/>
      <c r="J46" s="144"/>
      <c r="K46" s="144"/>
      <c r="L46" s="144"/>
      <c r="M46" s="162"/>
      <c r="N46" s="162"/>
      <c r="O46" s="242"/>
      <c r="P46" s="242"/>
      <c r="Q46" s="242"/>
      <c r="R46" s="241"/>
      <c r="S46" s="241"/>
      <c r="T46" s="242"/>
      <c r="U46" s="242"/>
      <c r="V46" s="242"/>
      <c r="W46" s="242"/>
      <c r="X46" s="303"/>
    </row>
    <row r="47" spans="1:24" x14ac:dyDescent="0.25">
      <c r="A47" s="144"/>
      <c r="B47" s="144"/>
      <c r="C47" s="144"/>
      <c r="D47" s="144"/>
      <c r="E47" s="144"/>
      <c r="F47" s="144"/>
      <c r="G47" s="144"/>
      <c r="H47" s="144"/>
      <c r="I47" s="144"/>
      <c r="J47" s="144"/>
      <c r="K47" s="144"/>
      <c r="L47" s="144"/>
      <c r="M47" s="162"/>
      <c r="N47" s="162"/>
      <c r="O47" s="242"/>
      <c r="P47" s="242"/>
      <c r="Q47" s="242"/>
      <c r="R47" s="241"/>
      <c r="S47" s="241"/>
      <c r="T47" s="242"/>
      <c r="U47" s="242"/>
      <c r="V47" s="242"/>
      <c r="W47" s="242"/>
      <c r="X47" s="303"/>
    </row>
    <row r="48" spans="1:24" x14ac:dyDescent="0.25">
      <c r="A48" s="144"/>
      <c r="B48" s="144"/>
      <c r="C48" s="144"/>
      <c r="D48" s="144"/>
      <c r="E48" s="144"/>
      <c r="F48" s="144"/>
      <c r="G48" s="144"/>
      <c r="H48" s="144"/>
      <c r="I48" s="144"/>
      <c r="J48" s="144"/>
      <c r="K48" s="144"/>
      <c r="L48" s="144"/>
      <c r="M48" s="162"/>
      <c r="N48" s="162"/>
      <c r="O48" s="242"/>
      <c r="P48" s="242"/>
      <c r="Q48" s="242"/>
      <c r="R48" s="241"/>
      <c r="S48" s="241"/>
      <c r="T48" s="242"/>
      <c r="U48" s="242"/>
      <c r="V48" s="242"/>
      <c r="W48" s="242"/>
      <c r="X48" s="303"/>
    </row>
    <row r="49" spans="1:24" x14ac:dyDescent="0.25">
      <c r="A49" s="144"/>
      <c r="B49" s="144"/>
      <c r="C49" s="144"/>
      <c r="D49" s="144"/>
      <c r="E49" s="144"/>
      <c r="F49" s="144"/>
      <c r="G49" s="144"/>
      <c r="H49" s="144"/>
      <c r="I49" s="144"/>
      <c r="J49" s="144"/>
      <c r="K49" s="144"/>
      <c r="L49" s="144"/>
      <c r="M49" s="162"/>
      <c r="N49" s="162"/>
      <c r="O49" s="242"/>
      <c r="P49" s="242"/>
      <c r="Q49" s="242"/>
      <c r="R49" s="241"/>
      <c r="S49" s="241"/>
      <c r="T49" s="242"/>
      <c r="U49" s="242"/>
      <c r="V49" s="242"/>
      <c r="W49" s="242"/>
      <c r="X49" s="303"/>
    </row>
    <row r="50" spans="1:24" x14ac:dyDescent="0.25">
      <c r="A50" s="144"/>
      <c r="B50" s="144"/>
      <c r="C50" s="144"/>
      <c r="D50" s="144"/>
      <c r="E50" s="144"/>
      <c r="F50" s="144"/>
      <c r="G50" s="144"/>
      <c r="H50" s="144"/>
      <c r="I50" s="144"/>
      <c r="J50" s="144"/>
      <c r="K50" s="144"/>
      <c r="L50" s="144"/>
      <c r="M50" s="162"/>
      <c r="N50" s="162"/>
      <c r="O50" s="242"/>
      <c r="P50" s="242"/>
      <c r="Q50" s="242"/>
      <c r="R50" s="241"/>
      <c r="S50" s="241"/>
      <c r="T50" s="242"/>
      <c r="U50" s="242"/>
      <c r="V50" s="242"/>
      <c r="W50" s="242"/>
      <c r="X50" s="303"/>
    </row>
    <row r="51" spans="1:24" x14ac:dyDescent="0.25">
      <c r="A51" s="144"/>
      <c r="B51" s="144"/>
      <c r="C51" s="144"/>
      <c r="D51" s="144"/>
      <c r="E51" s="144"/>
      <c r="F51" s="144"/>
      <c r="G51" s="144"/>
      <c r="H51" s="144"/>
      <c r="I51" s="144"/>
      <c r="J51" s="144"/>
      <c r="K51" s="144"/>
      <c r="L51" s="144"/>
      <c r="M51" s="162"/>
      <c r="N51" s="162"/>
      <c r="O51" s="242"/>
      <c r="P51" s="242"/>
      <c r="Q51" s="242"/>
      <c r="R51" s="241"/>
      <c r="S51" s="241"/>
      <c r="T51" s="242"/>
      <c r="U51" s="242"/>
      <c r="V51" s="242"/>
      <c r="W51" s="242"/>
      <c r="X51" s="303"/>
    </row>
    <row r="52" spans="1:24" x14ac:dyDescent="0.25">
      <c r="A52" s="144"/>
      <c r="B52" s="144"/>
      <c r="C52" s="144"/>
      <c r="D52" s="144"/>
      <c r="E52" s="144"/>
      <c r="F52" s="144"/>
      <c r="G52" s="144"/>
      <c r="H52" s="144"/>
      <c r="I52" s="144"/>
      <c r="J52" s="144"/>
      <c r="K52" s="144"/>
      <c r="L52" s="144"/>
      <c r="M52" s="162"/>
      <c r="N52" s="162"/>
      <c r="O52" s="242"/>
      <c r="P52" s="242"/>
      <c r="Q52" s="242"/>
      <c r="R52" s="241"/>
      <c r="S52" s="241"/>
      <c r="T52" s="242"/>
      <c r="U52" s="242"/>
      <c r="V52" s="242"/>
      <c r="W52" s="242"/>
      <c r="X52" s="303"/>
    </row>
    <row r="53" spans="1:24" x14ac:dyDescent="0.25">
      <c r="A53" s="144"/>
      <c r="B53" s="144"/>
      <c r="C53" s="144"/>
      <c r="D53" s="144"/>
      <c r="E53" s="144"/>
      <c r="F53" s="144"/>
      <c r="G53" s="144"/>
      <c r="H53" s="144"/>
      <c r="I53" s="144"/>
      <c r="J53" s="144"/>
      <c r="K53" s="144"/>
      <c r="L53" s="144"/>
      <c r="M53" s="162"/>
      <c r="N53" s="162"/>
      <c r="O53" s="242"/>
      <c r="P53" s="242"/>
      <c r="Q53" s="242"/>
      <c r="R53" s="241"/>
      <c r="S53" s="241"/>
      <c r="T53" s="242"/>
      <c r="U53" s="242"/>
      <c r="V53" s="242"/>
      <c r="W53" s="242"/>
      <c r="X53" s="303"/>
    </row>
    <row r="54" spans="1:24" x14ac:dyDescent="0.25">
      <c r="A54" s="144"/>
      <c r="B54" s="144"/>
      <c r="C54" s="144"/>
      <c r="D54" s="144"/>
      <c r="E54" s="144"/>
      <c r="F54" s="144"/>
      <c r="G54" s="144"/>
      <c r="H54" s="144"/>
      <c r="I54" s="144"/>
      <c r="J54" s="144"/>
      <c r="K54" s="144"/>
      <c r="L54" s="144"/>
      <c r="M54" s="162"/>
      <c r="N54" s="162"/>
      <c r="O54" s="242"/>
      <c r="P54" s="242"/>
      <c r="Q54" s="242"/>
      <c r="R54" s="241"/>
      <c r="S54" s="241"/>
      <c r="T54" s="242"/>
      <c r="U54" s="242"/>
      <c r="V54" s="242"/>
      <c r="W54" s="242"/>
      <c r="X54" s="303"/>
    </row>
    <row r="55" spans="1:24" x14ac:dyDescent="0.25">
      <c r="A55" s="144"/>
      <c r="B55" s="144"/>
      <c r="C55" s="144"/>
      <c r="D55" s="144"/>
      <c r="E55" s="144"/>
      <c r="F55" s="144"/>
      <c r="G55" s="144"/>
      <c r="H55" s="144"/>
      <c r="I55" s="144"/>
      <c r="J55" s="144"/>
      <c r="K55" s="144"/>
      <c r="L55" s="144"/>
      <c r="M55" s="162"/>
      <c r="N55" s="162"/>
      <c r="O55" s="242"/>
      <c r="P55" s="242"/>
      <c r="Q55" s="242"/>
      <c r="R55" s="241"/>
      <c r="S55" s="241"/>
      <c r="T55" s="242"/>
      <c r="U55" s="242"/>
      <c r="V55" s="242"/>
      <c r="W55" s="242"/>
      <c r="X55" s="303"/>
    </row>
    <row r="56" spans="1:24" x14ac:dyDescent="0.25">
      <c r="A56" s="144"/>
      <c r="B56" s="144"/>
      <c r="C56" s="144"/>
      <c r="D56" s="144"/>
      <c r="E56" s="144"/>
      <c r="F56" s="144"/>
      <c r="G56" s="144"/>
      <c r="H56" s="144"/>
      <c r="I56" s="144"/>
      <c r="J56" s="144"/>
      <c r="K56" s="144"/>
      <c r="L56" s="144"/>
      <c r="M56" s="162"/>
      <c r="N56" s="162"/>
      <c r="O56" s="242"/>
      <c r="P56" s="242"/>
      <c r="Q56" s="242"/>
      <c r="R56" s="241"/>
      <c r="S56" s="241"/>
      <c r="T56" s="242"/>
      <c r="U56" s="242"/>
      <c r="V56" s="242"/>
      <c r="W56" s="242"/>
      <c r="X56" s="303"/>
    </row>
    <row r="57" spans="1:24" x14ac:dyDescent="0.25">
      <c r="A57" s="144"/>
      <c r="B57" s="144"/>
      <c r="C57" s="144"/>
      <c r="D57" s="144"/>
      <c r="E57" s="144"/>
      <c r="F57" s="144"/>
      <c r="G57" s="144"/>
      <c r="H57" s="144"/>
      <c r="I57" s="144"/>
      <c r="J57" s="144"/>
      <c r="K57" s="144"/>
      <c r="L57" s="144"/>
      <c r="M57" s="162"/>
      <c r="N57" s="162"/>
      <c r="O57" s="242"/>
      <c r="P57" s="242"/>
      <c r="Q57" s="242"/>
      <c r="R57" s="241"/>
      <c r="S57" s="241"/>
      <c r="T57" s="242"/>
      <c r="U57" s="242"/>
      <c r="V57" s="242"/>
      <c r="W57" s="242"/>
      <c r="X57" s="303"/>
    </row>
    <row r="58" spans="1:24" x14ac:dyDescent="0.25">
      <c r="A58" s="144"/>
      <c r="B58" s="144"/>
      <c r="C58" s="144"/>
      <c r="D58" s="144"/>
      <c r="E58" s="144"/>
      <c r="F58" s="144"/>
      <c r="G58" s="144"/>
      <c r="H58" s="144"/>
      <c r="I58" s="144"/>
      <c r="J58" s="144"/>
      <c r="K58" s="144"/>
      <c r="L58" s="144"/>
      <c r="M58" s="162"/>
      <c r="N58" s="162"/>
      <c r="O58" s="242"/>
      <c r="P58" s="242"/>
      <c r="Q58" s="242"/>
      <c r="R58" s="241"/>
      <c r="S58" s="241"/>
      <c r="T58" s="242"/>
      <c r="U58" s="242"/>
      <c r="V58" s="242"/>
      <c r="W58" s="242"/>
      <c r="X58" s="303"/>
    </row>
    <row r="59" spans="1:24" x14ac:dyDescent="0.25">
      <c r="A59" s="144"/>
      <c r="B59" s="144"/>
      <c r="C59" s="144"/>
      <c r="D59" s="144"/>
      <c r="E59" s="144"/>
      <c r="F59" s="144"/>
      <c r="G59" s="144"/>
      <c r="H59" s="144"/>
      <c r="I59" s="144"/>
      <c r="J59" s="144"/>
      <c r="K59" s="144"/>
      <c r="L59" s="144"/>
      <c r="M59" s="162"/>
      <c r="N59" s="162"/>
      <c r="O59" s="242"/>
      <c r="P59" s="242"/>
      <c r="Q59" s="242"/>
      <c r="R59" s="241"/>
      <c r="S59" s="241"/>
      <c r="T59" s="242"/>
      <c r="U59" s="242"/>
      <c r="V59" s="242"/>
      <c r="W59" s="242"/>
      <c r="X59" s="303"/>
    </row>
    <row r="60" spans="1:24" x14ac:dyDescent="0.25">
      <c r="A60" s="144"/>
      <c r="B60" s="144"/>
      <c r="C60" s="144"/>
      <c r="D60" s="144"/>
      <c r="E60" s="144"/>
      <c r="F60" s="144"/>
      <c r="G60" s="144"/>
      <c r="H60" s="144"/>
      <c r="I60" s="144"/>
      <c r="J60" s="144"/>
      <c r="K60" s="144"/>
      <c r="L60" s="144"/>
      <c r="M60" s="162"/>
      <c r="N60" s="162"/>
      <c r="O60" s="242"/>
      <c r="P60" s="242"/>
      <c r="Q60" s="242"/>
      <c r="R60" s="241"/>
      <c r="S60" s="241"/>
      <c r="T60" s="242"/>
      <c r="U60" s="242"/>
      <c r="V60" s="242"/>
      <c r="W60" s="242"/>
      <c r="X60" s="303"/>
    </row>
    <row r="61" spans="1:24" x14ac:dyDescent="0.25">
      <c r="A61" s="144"/>
      <c r="B61" s="144"/>
      <c r="C61" s="144"/>
      <c r="D61" s="144"/>
      <c r="E61" s="144"/>
      <c r="F61" s="144"/>
      <c r="G61" s="144"/>
      <c r="H61" s="144"/>
      <c r="I61" s="144"/>
      <c r="J61" s="144"/>
      <c r="K61" s="144"/>
      <c r="L61" s="144"/>
      <c r="M61" s="162"/>
      <c r="N61" s="162"/>
      <c r="O61" s="242"/>
      <c r="P61" s="242"/>
      <c r="Q61" s="242"/>
      <c r="R61" s="241"/>
      <c r="S61" s="241"/>
      <c r="T61" s="242"/>
      <c r="U61" s="242"/>
      <c r="V61" s="242"/>
      <c r="W61" s="242"/>
      <c r="X61" s="303"/>
    </row>
    <row r="62" spans="1:24" x14ac:dyDescent="0.25">
      <c r="A62" s="144"/>
      <c r="B62" s="144"/>
      <c r="C62" s="144"/>
      <c r="D62" s="144"/>
      <c r="E62" s="144"/>
      <c r="F62" s="144"/>
      <c r="G62" s="144"/>
      <c r="H62" s="144"/>
      <c r="I62" s="144"/>
      <c r="J62" s="144"/>
      <c r="K62" s="144"/>
      <c r="L62" s="144"/>
      <c r="M62" s="162"/>
      <c r="N62" s="162"/>
      <c r="O62" s="242"/>
      <c r="P62" s="242"/>
      <c r="Q62" s="242"/>
      <c r="R62" s="241"/>
      <c r="S62" s="241"/>
      <c r="T62" s="242"/>
      <c r="U62" s="242"/>
      <c r="V62" s="242"/>
      <c r="W62" s="242"/>
      <c r="X62" s="303"/>
    </row>
    <row r="63" spans="1:24" x14ac:dyDescent="0.25">
      <c r="A63" s="144"/>
      <c r="B63" s="144"/>
      <c r="C63" s="144"/>
      <c r="D63" s="144"/>
      <c r="E63" s="144"/>
      <c r="F63" s="144"/>
      <c r="G63" s="144"/>
      <c r="H63" s="144"/>
      <c r="I63" s="144"/>
      <c r="J63" s="144"/>
      <c r="K63" s="144"/>
      <c r="L63" s="144"/>
      <c r="M63" s="162"/>
      <c r="N63" s="162"/>
      <c r="O63" s="242"/>
      <c r="P63" s="242"/>
      <c r="Q63" s="242"/>
      <c r="R63" s="241"/>
      <c r="S63" s="241"/>
      <c r="T63" s="242"/>
      <c r="U63" s="242"/>
      <c r="V63" s="242"/>
      <c r="W63" s="242"/>
      <c r="X63" s="303"/>
    </row>
    <row r="64" spans="1:24" x14ac:dyDescent="0.25">
      <c r="A64" s="144"/>
      <c r="B64" s="144"/>
      <c r="C64" s="144"/>
      <c r="D64" s="144"/>
      <c r="E64" s="144"/>
      <c r="F64" s="144"/>
      <c r="G64" s="144"/>
      <c r="H64" s="144"/>
      <c r="I64" s="144"/>
      <c r="J64" s="144"/>
      <c r="K64" s="144"/>
      <c r="L64" s="144"/>
      <c r="M64" s="162"/>
      <c r="N64" s="162"/>
      <c r="O64" s="242"/>
      <c r="P64" s="242"/>
      <c r="Q64" s="242"/>
      <c r="R64" s="241"/>
      <c r="S64" s="241"/>
      <c r="T64" s="242"/>
      <c r="U64" s="242"/>
      <c r="V64" s="242"/>
      <c r="W64" s="242"/>
      <c r="X64" s="303"/>
    </row>
    <row r="65" spans="1:24" x14ac:dyDescent="0.25">
      <c r="A65" s="144"/>
      <c r="B65" s="144"/>
      <c r="C65" s="144"/>
      <c r="D65" s="144"/>
      <c r="E65" s="144"/>
      <c r="F65" s="144"/>
      <c r="G65" s="144"/>
      <c r="H65" s="144"/>
      <c r="I65" s="144"/>
      <c r="J65" s="144"/>
      <c r="K65" s="144"/>
      <c r="L65" s="144"/>
      <c r="M65" s="162"/>
      <c r="N65" s="162"/>
      <c r="O65" s="242"/>
      <c r="P65" s="242"/>
      <c r="Q65" s="242"/>
      <c r="R65" s="241"/>
      <c r="S65" s="241"/>
      <c r="T65" s="242"/>
      <c r="U65" s="242"/>
      <c r="V65" s="242"/>
      <c r="W65" s="242"/>
      <c r="X65" s="303"/>
    </row>
    <row r="66" spans="1:24" x14ac:dyDescent="0.25">
      <c r="A66" s="144"/>
      <c r="B66" s="144"/>
      <c r="C66" s="144"/>
      <c r="D66" s="144"/>
      <c r="E66" s="144"/>
      <c r="F66" s="144"/>
      <c r="G66" s="144"/>
      <c r="H66" s="144"/>
      <c r="I66" s="144"/>
      <c r="J66" s="144"/>
      <c r="K66" s="144"/>
      <c r="L66" s="144"/>
      <c r="M66" s="162"/>
      <c r="N66" s="162"/>
      <c r="O66" s="242"/>
      <c r="P66" s="242"/>
      <c r="Q66" s="242"/>
      <c r="R66" s="241"/>
      <c r="S66" s="241"/>
      <c r="T66" s="242"/>
      <c r="U66" s="242"/>
      <c r="V66" s="242"/>
      <c r="W66" s="242"/>
      <c r="X66" s="303"/>
    </row>
    <row r="67" spans="1:24" x14ac:dyDescent="0.25">
      <c r="A67" s="144"/>
      <c r="B67" s="144"/>
      <c r="C67" s="144"/>
      <c r="D67" s="144"/>
      <c r="E67" s="144"/>
      <c r="F67" s="144"/>
      <c r="G67" s="144"/>
      <c r="H67" s="144"/>
      <c r="I67" s="144"/>
      <c r="J67" s="144"/>
      <c r="K67" s="144"/>
      <c r="L67" s="144"/>
      <c r="M67" s="162"/>
      <c r="N67" s="162"/>
      <c r="O67" s="242"/>
      <c r="P67" s="242"/>
      <c r="Q67" s="242"/>
      <c r="R67" s="241"/>
      <c r="S67" s="241"/>
      <c r="T67" s="242"/>
      <c r="U67" s="242"/>
      <c r="V67" s="242"/>
      <c r="W67" s="242"/>
      <c r="X67" s="303"/>
    </row>
    <row r="68" spans="1:24" x14ac:dyDescent="0.25">
      <c r="A68" s="144"/>
      <c r="B68" s="144"/>
      <c r="C68" s="144"/>
      <c r="D68" s="144"/>
      <c r="E68" s="144"/>
      <c r="F68" s="144"/>
      <c r="G68" s="144"/>
      <c r="H68" s="144"/>
      <c r="I68" s="144"/>
      <c r="J68" s="144"/>
      <c r="K68" s="144"/>
      <c r="L68" s="144"/>
      <c r="M68" s="162"/>
      <c r="N68" s="162"/>
      <c r="O68" s="242"/>
      <c r="P68" s="242"/>
      <c r="Q68" s="242"/>
      <c r="R68" s="241"/>
      <c r="S68" s="241"/>
      <c r="T68" s="242"/>
      <c r="U68" s="242"/>
      <c r="V68" s="242"/>
      <c r="W68" s="242"/>
      <c r="X68" s="303"/>
    </row>
    <row r="69" spans="1:24" x14ac:dyDescent="0.25">
      <c r="A69" s="144"/>
      <c r="B69" s="144"/>
      <c r="C69" s="144"/>
      <c r="D69" s="144"/>
      <c r="E69" s="144"/>
      <c r="F69" s="144"/>
      <c r="G69" s="144"/>
      <c r="H69" s="144"/>
      <c r="I69" s="144"/>
      <c r="J69" s="144"/>
      <c r="K69" s="144"/>
      <c r="L69" s="144"/>
      <c r="M69" s="162"/>
      <c r="N69" s="162"/>
      <c r="O69" s="242"/>
      <c r="P69" s="242"/>
      <c r="Q69" s="242"/>
      <c r="R69" s="241"/>
      <c r="S69" s="241"/>
      <c r="T69" s="242"/>
      <c r="U69" s="242"/>
      <c r="V69" s="242"/>
      <c r="W69" s="242"/>
      <c r="X69" s="303"/>
    </row>
    <row r="70" spans="1:24" x14ac:dyDescent="0.25">
      <c r="A70" s="144"/>
      <c r="B70" s="144"/>
      <c r="C70" s="144"/>
      <c r="D70" s="144"/>
      <c r="E70" s="144"/>
      <c r="F70" s="144"/>
      <c r="G70" s="144"/>
      <c r="H70" s="144"/>
      <c r="I70" s="144"/>
      <c r="J70" s="144"/>
      <c r="K70" s="144"/>
      <c r="L70" s="144"/>
      <c r="M70" s="162"/>
      <c r="N70" s="162"/>
      <c r="O70" s="242"/>
      <c r="P70" s="242"/>
      <c r="Q70" s="242"/>
      <c r="R70" s="241"/>
      <c r="S70" s="241"/>
      <c r="T70" s="242"/>
      <c r="U70" s="242"/>
      <c r="V70" s="242"/>
      <c r="W70" s="242"/>
      <c r="X70" s="303"/>
    </row>
    <row r="71" spans="1:24" x14ac:dyDescent="0.25">
      <c r="A71" s="144"/>
      <c r="B71" s="144"/>
      <c r="C71" s="144"/>
      <c r="D71" s="144"/>
      <c r="E71" s="144"/>
      <c r="F71" s="144"/>
      <c r="G71" s="144"/>
      <c r="H71" s="144"/>
      <c r="I71" s="144"/>
      <c r="J71" s="144"/>
      <c r="K71" s="144"/>
      <c r="L71" s="144"/>
      <c r="M71" s="162"/>
      <c r="N71" s="162"/>
      <c r="O71" s="242"/>
      <c r="P71" s="242"/>
      <c r="Q71" s="242"/>
      <c r="R71" s="241"/>
      <c r="S71" s="241"/>
      <c r="T71" s="242"/>
      <c r="U71" s="242"/>
      <c r="V71" s="242"/>
      <c r="W71" s="242"/>
      <c r="X71" s="303"/>
    </row>
    <row r="72" spans="1:24" x14ac:dyDescent="0.25">
      <c r="A72" s="144"/>
      <c r="B72" s="144"/>
      <c r="C72" s="144"/>
      <c r="D72" s="144"/>
      <c r="E72" s="144"/>
      <c r="F72" s="144"/>
      <c r="G72" s="144"/>
      <c r="H72" s="144"/>
      <c r="I72" s="144"/>
      <c r="J72" s="144"/>
      <c r="K72" s="144"/>
      <c r="L72" s="144"/>
      <c r="M72" s="162"/>
      <c r="N72" s="162"/>
      <c r="O72" s="242"/>
      <c r="P72" s="242"/>
      <c r="Q72" s="242"/>
      <c r="R72" s="241"/>
      <c r="S72" s="241"/>
      <c r="T72" s="242"/>
      <c r="U72" s="242"/>
      <c r="V72" s="242"/>
      <c r="W72" s="242"/>
      <c r="X72" s="303"/>
    </row>
    <row r="73" spans="1:24" x14ac:dyDescent="0.25">
      <c r="A73" s="144"/>
      <c r="B73" s="144"/>
      <c r="C73" s="144"/>
      <c r="D73" s="144"/>
      <c r="E73" s="144"/>
      <c r="F73" s="144"/>
      <c r="G73" s="144"/>
      <c r="H73" s="144"/>
      <c r="I73" s="144"/>
      <c r="J73" s="144"/>
      <c r="K73" s="144"/>
      <c r="L73" s="144"/>
      <c r="M73" s="162"/>
      <c r="N73" s="162"/>
      <c r="O73" s="242"/>
      <c r="P73" s="242"/>
      <c r="Q73" s="242"/>
      <c r="R73" s="241"/>
      <c r="S73" s="241"/>
      <c r="T73" s="242"/>
      <c r="U73" s="242"/>
      <c r="V73" s="242"/>
      <c r="W73" s="242"/>
      <c r="X73" s="303"/>
    </row>
    <row r="74" spans="1:24" x14ac:dyDescent="0.25">
      <c r="A74" s="144"/>
      <c r="B74" s="144"/>
      <c r="C74" s="144"/>
      <c r="D74" s="144"/>
      <c r="E74" s="144"/>
      <c r="F74" s="144"/>
      <c r="G74" s="144"/>
      <c r="H74" s="144"/>
      <c r="I74" s="144"/>
      <c r="J74" s="144"/>
      <c r="K74" s="144"/>
      <c r="L74" s="144"/>
      <c r="M74" s="162"/>
      <c r="N74" s="162"/>
      <c r="O74" s="242"/>
      <c r="P74" s="242"/>
      <c r="Q74" s="242"/>
      <c r="R74" s="241"/>
      <c r="S74" s="241"/>
      <c r="T74" s="242"/>
      <c r="U74" s="242"/>
      <c r="V74" s="242"/>
      <c r="W74" s="242"/>
      <c r="X74" s="303"/>
    </row>
    <row r="75" spans="1:24" x14ac:dyDescent="0.25">
      <c r="A75" s="144"/>
      <c r="B75" s="144"/>
      <c r="C75" s="144"/>
      <c r="D75" s="144"/>
      <c r="E75" s="144"/>
      <c r="F75" s="144"/>
      <c r="G75" s="144"/>
      <c r="H75" s="144"/>
      <c r="I75" s="144"/>
      <c r="J75" s="144"/>
      <c r="K75" s="144"/>
      <c r="L75" s="144"/>
      <c r="M75" s="162"/>
      <c r="N75" s="162"/>
      <c r="O75" s="242"/>
      <c r="P75" s="242"/>
      <c r="Q75" s="242"/>
      <c r="R75" s="241"/>
      <c r="S75" s="241"/>
      <c r="T75" s="242"/>
      <c r="U75" s="242"/>
      <c r="V75" s="242"/>
      <c r="W75" s="242"/>
      <c r="X75" s="303"/>
    </row>
    <row r="76" spans="1:24" x14ac:dyDescent="0.25">
      <c r="A76" s="144"/>
      <c r="B76" s="144"/>
      <c r="C76" s="144"/>
      <c r="D76" s="144"/>
      <c r="E76" s="144"/>
      <c r="F76" s="144"/>
      <c r="G76" s="144"/>
      <c r="H76" s="144"/>
      <c r="I76" s="144"/>
      <c r="J76" s="144"/>
      <c r="K76" s="144"/>
      <c r="L76" s="144"/>
      <c r="M76" s="162"/>
      <c r="N76" s="162"/>
      <c r="O76" s="242"/>
      <c r="P76" s="242"/>
      <c r="Q76" s="242"/>
      <c r="R76" s="241"/>
      <c r="S76" s="241"/>
      <c r="T76" s="242"/>
      <c r="U76" s="242"/>
      <c r="V76" s="242"/>
      <c r="W76" s="242"/>
      <c r="X76" s="303"/>
    </row>
    <row r="77" spans="1:24" x14ac:dyDescent="0.25">
      <c r="A77" s="144"/>
      <c r="B77" s="144"/>
      <c r="C77" s="144"/>
      <c r="D77" s="144"/>
      <c r="E77" s="144"/>
      <c r="F77" s="144"/>
      <c r="G77" s="144"/>
      <c r="H77" s="144"/>
      <c r="I77" s="144"/>
      <c r="J77" s="144"/>
      <c r="K77" s="144"/>
      <c r="L77" s="144"/>
      <c r="M77" s="162"/>
      <c r="N77" s="162"/>
      <c r="O77" s="242"/>
      <c r="P77" s="242"/>
      <c r="Q77" s="242"/>
      <c r="R77" s="241"/>
      <c r="S77" s="241"/>
      <c r="T77" s="242"/>
      <c r="U77" s="242"/>
      <c r="V77" s="242"/>
      <c r="W77" s="242"/>
      <c r="X77" s="303"/>
    </row>
    <row r="78" spans="1:24" x14ac:dyDescent="0.25">
      <c r="A78" s="144"/>
      <c r="B78" s="144"/>
      <c r="C78" s="144"/>
      <c r="D78" s="144"/>
      <c r="E78" s="144"/>
      <c r="F78" s="144"/>
      <c r="G78" s="144"/>
      <c r="H78" s="144"/>
      <c r="I78" s="144"/>
      <c r="J78" s="144"/>
      <c r="K78" s="144"/>
      <c r="L78" s="144"/>
      <c r="M78" s="162"/>
      <c r="N78" s="162"/>
      <c r="O78" s="242"/>
      <c r="P78" s="242"/>
      <c r="Q78" s="242"/>
      <c r="R78" s="241"/>
      <c r="S78" s="241"/>
      <c r="T78" s="242"/>
      <c r="U78" s="242"/>
      <c r="V78" s="242"/>
      <c r="W78" s="242"/>
      <c r="X78" s="303"/>
    </row>
    <row r="79" spans="1:24" x14ac:dyDescent="0.25">
      <c r="A79" s="144"/>
      <c r="B79" s="144"/>
      <c r="C79" s="144"/>
      <c r="D79" s="144"/>
      <c r="E79" s="144"/>
      <c r="F79" s="144"/>
      <c r="G79" s="144"/>
      <c r="H79" s="144"/>
      <c r="I79" s="144"/>
      <c r="J79" s="144"/>
      <c r="K79" s="144"/>
      <c r="L79" s="144"/>
      <c r="M79" s="162"/>
      <c r="N79" s="162"/>
      <c r="O79" s="242"/>
      <c r="P79" s="242"/>
      <c r="Q79" s="242"/>
      <c r="R79" s="241"/>
      <c r="S79" s="241"/>
      <c r="T79" s="242"/>
      <c r="U79" s="242"/>
      <c r="V79" s="242"/>
      <c r="W79" s="242"/>
      <c r="X79" s="303"/>
    </row>
    <row r="80" spans="1:24" x14ac:dyDescent="0.25">
      <c r="A80" s="144"/>
      <c r="B80" s="144"/>
      <c r="C80" s="144"/>
      <c r="D80" s="144"/>
      <c r="E80" s="144"/>
      <c r="F80" s="144"/>
      <c r="G80" s="144"/>
      <c r="H80" s="144"/>
      <c r="I80" s="144"/>
      <c r="J80" s="144"/>
      <c r="K80" s="144"/>
      <c r="L80" s="144"/>
      <c r="M80" s="162"/>
      <c r="N80" s="162"/>
      <c r="O80" s="242"/>
      <c r="P80" s="242"/>
      <c r="Q80" s="242"/>
      <c r="R80" s="241"/>
      <c r="S80" s="241"/>
      <c r="T80" s="242"/>
      <c r="U80" s="242"/>
      <c r="V80" s="242"/>
      <c r="W80" s="242"/>
      <c r="X80" s="303"/>
    </row>
    <row r="81" spans="1:24" x14ac:dyDescent="0.25">
      <c r="A81" s="144"/>
      <c r="B81" s="144"/>
      <c r="C81" s="144"/>
      <c r="D81" s="144"/>
      <c r="E81" s="144"/>
      <c r="F81" s="144"/>
      <c r="G81" s="144"/>
      <c r="H81" s="144"/>
      <c r="I81" s="144"/>
      <c r="J81" s="144"/>
      <c r="K81" s="144"/>
      <c r="L81" s="144"/>
      <c r="M81" s="162"/>
      <c r="N81" s="162"/>
      <c r="O81" s="242"/>
      <c r="P81" s="242"/>
      <c r="Q81" s="242"/>
      <c r="R81" s="241"/>
      <c r="S81" s="241"/>
      <c r="T81" s="242"/>
      <c r="U81" s="242"/>
      <c r="V81" s="242"/>
      <c r="W81" s="242"/>
      <c r="X81" s="303"/>
    </row>
    <row r="82" spans="1:24" x14ac:dyDescent="0.25">
      <c r="A82" s="144"/>
      <c r="B82" s="144"/>
      <c r="C82" s="144"/>
      <c r="D82" s="144"/>
      <c r="E82" s="144"/>
      <c r="F82" s="144"/>
      <c r="G82" s="144"/>
      <c r="H82" s="144"/>
      <c r="I82" s="144"/>
      <c r="J82" s="144"/>
      <c r="K82" s="144"/>
      <c r="L82" s="144"/>
      <c r="M82" s="162"/>
      <c r="N82" s="162"/>
      <c r="O82" s="242"/>
      <c r="P82" s="242"/>
      <c r="Q82" s="242"/>
      <c r="R82" s="241"/>
      <c r="S82" s="241"/>
      <c r="T82" s="242"/>
      <c r="U82" s="242"/>
      <c r="V82" s="242"/>
      <c r="W82" s="242"/>
      <c r="X82" s="303"/>
    </row>
    <row r="83" spans="1:24" x14ac:dyDescent="0.25">
      <c r="A83" s="144"/>
      <c r="B83" s="144"/>
      <c r="C83" s="144"/>
      <c r="D83" s="144"/>
      <c r="E83" s="144"/>
      <c r="F83" s="144"/>
      <c r="G83" s="144"/>
      <c r="H83" s="144"/>
      <c r="I83" s="144"/>
      <c r="J83" s="144"/>
      <c r="K83" s="144"/>
      <c r="L83" s="144"/>
      <c r="M83" s="162"/>
      <c r="N83" s="162"/>
      <c r="O83" s="242"/>
      <c r="P83" s="242"/>
      <c r="Q83" s="242"/>
      <c r="R83" s="241"/>
      <c r="S83" s="241"/>
      <c r="T83" s="242"/>
      <c r="U83" s="242"/>
      <c r="V83" s="242"/>
      <c r="W83" s="242"/>
      <c r="X83" s="303"/>
    </row>
    <row r="84" spans="1:24" x14ac:dyDescent="0.25">
      <c r="A84" s="144"/>
      <c r="B84" s="144"/>
      <c r="C84" s="144"/>
      <c r="D84" s="144"/>
      <c r="E84" s="144"/>
      <c r="F84" s="144"/>
      <c r="G84" s="144"/>
      <c r="H84" s="144"/>
      <c r="I84" s="144"/>
      <c r="J84" s="144"/>
      <c r="K84" s="144"/>
      <c r="L84" s="144"/>
      <c r="M84" s="162"/>
      <c r="N84" s="162"/>
      <c r="O84" s="242"/>
      <c r="P84" s="242"/>
      <c r="Q84" s="242"/>
      <c r="R84" s="241"/>
      <c r="S84" s="241"/>
      <c r="T84" s="242"/>
      <c r="U84" s="242"/>
      <c r="V84" s="242"/>
      <c r="W84" s="242"/>
      <c r="X84" s="303"/>
    </row>
    <row r="85" spans="1:24" x14ac:dyDescent="0.25">
      <c r="A85" s="144"/>
      <c r="B85" s="144"/>
      <c r="C85" s="144"/>
      <c r="D85" s="144"/>
      <c r="E85" s="144"/>
      <c r="F85" s="144"/>
      <c r="G85" s="144"/>
      <c r="H85" s="144"/>
      <c r="I85" s="144"/>
      <c r="J85" s="144"/>
      <c r="K85" s="144"/>
      <c r="L85" s="144"/>
      <c r="M85" s="162"/>
      <c r="N85" s="162"/>
      <c r="O85" s="242"/>
      <c r="P85" s="242"/>
      <c r="Q85" s="242"/>
      <c r="R85" s="241"/>
      <c r="S85" s="241"/>
      <c r="T85" s="242"/>
      <c r="U85" s="242"/>
      <c r="V85" s="242"/>
      <c r="W85" s="242"/>
      <c r="X85" s="303"/>
    </row>
    <row r="86" spans="1:24" x14ac:dyDescent="0.25">
      <c r="A86" s="144"/>
      <c r="B86" s="144"/>
      <c r="C86" s="144"/>
      <c r="D86" s="144"/>
      <c r="E86" s="144"/>
      <c r="F86" s="144"/>
      <c r="G86" s="144"/>
      <c r="H86" s="144"/>
      <c r="I86" s="144"/>
      <c r="J86" s="144"/>
      <c r="K86" s="144"/>
      <c r="L86" s="144"/>
      <c r="M86" s="162"/>
      <c r="N86" s="162"/>
      <c r="O86" s="242"/>
      <c r="P86" s="242"/>
      <c r="Q86" s="242"/>
      <c r="R86" s="241"/>
      <c r="S86" s="241"/>
      <c r="T86" s="242"/>
      <c r="U86" s="242"/>
      <c r="V86" s="242"/>
      <c r="W86" s="242"/>
      <c r="X86" s="303"/>
    </row>
    <row r="87" spans="1:24" x14ac:dyDescent="0.25">
      <c r="A87" s="144"/>
      <c r="B87" s="144"/>
      <c r="C87" s="144"/>
      <c r="D87" s="144"/>
      <c r="E87" s="144"/>
      <c r="F87" s="144"/>
      <c r="G87" s="144"/>
      <c r="H87" s="144"/>
      <c r="I87" s="144"/>
      <c r="J87" s="144"/>
      <c r="K87" s="144"/>
      <c r="L87" s="144"/>
      <c r="M87" s="162"/>
      <c r="N87" s="162"/>
      <c r="O87" s="242"/>
      <c r="P87" s="242"/>
      <c r="Q87" s="242"/>
      <c r="R87" s="241"/>
      <c r="S87" s="241"/>
      <c r="T87" s="242"/>
      <c r="U87" s="242"/>
      <c r="V87" s="242"/>
      <c r="W87" s="242"/>
      <c r="X87" s="303"/>
    </row>
    <row r="88" spans="1:24" x14ac:dyDescent="0.25">
      <c r="A88" s="144"/>
      <c r="B88" s="144"/>
      <c r="C88" s="144"/>
      <c r="D88" s="144"/>
      <c r="E88" s="144"/>
      <c r="F88" s="144"/>
      <c r="G88" s="144"/>
      <c r="H88" s="144"/>
      <c r="I88" s="144"/>
      <c r="J88" s="144"/>
      <c r="K88" s="144"/>
      <c r="L88" s="144"/>
      <c r="M88" s="162"/>
      <c r="N88" s="162"/>
      <c r="O88" s="242"/>
      <c r="P88" s="242"/>
      <c r="Q88" s="242"/>
      <c r="R88" s="241"/>
      <c r="S88" s="241"/>
      <c r="T88" s="242"/>
      <c r="U88" s="242"/>
      <c r="V88" s="242"/>
      <c r="W88" s="242"/>
      <c r="X88" s="303"/>
    </row>
    <row r="89" spans="1:24" x14ac:dyDescent="0.25">
      <c r="A89" s="144"/>
      <c r="B89" s="144"/>
      <c r="C89" s="144"/>
      <c r="D89" s="144"/>
      <c r="E89" s="144"/>
      <c r="F89" s="144"/>
      <c r="G89" s="144"/>
      <c r="H89" s="144"/>
      <c r="I89" s="144"/>
      <c r="J89" s="144"/>
      <c r="K89" s="144"/>
      <c r="L89" s="144"/>
      <c r="M89" s="162"/>
      <c r="N89" s="162"/>
      <c r="O89" s="242"/>
      <c r="P89" s="242"/>
      <c r="Q89" s="242"/>
      <c r="R89" s="241"/>
      <c r="S89" s="241"/>
      <c r="T89" s="242"/>
      <c r="U89" s="242"/>
      <c r="V89" s="242"/>
      <c r="W89" s="242"/>
      <c r="X89" s="303"/>
    </row>
    <row r="90" spans="1:24" x14ac:dyDescent="0.25">
      <c r="A90" s="144"/>
      <c r="B90" s="144"/>
      <c r="C90" s="144"/>
      <c r="D90" s="144"/>
      <c r="E90" s="144"/>
      <c r="F90" s="144"/>
      <c r="G90" s="144"/>
      <c r="H90" s="144"/>
      <c r="I90" s="144"/>
      <c r="J90" s="144"/>
      <c r="K90" s="144"/>
      <c r="L90" s="144"/>
      <c r="M90" s="162"/>
      <c r="N90" s="162"/>
      <c r="O90" s="242"/>
      <c r="P90" s="242"/>
      <c r="Q90" s="242"/>
      <c r="R90" s="241"/>
      <c r="S90" s="241"/>
      <c r="T90" s="242"/>
      <c r="U90" s="242"/>
      <c r="V90" s="242"/>
      <c r="W90" s="242"/>
      <c r="X90" s="303"/>
    </row>
    <row r="91" spans="1:24" x14ac:dyDescent="0.25">
      <c r="A91" s="144"/>
      <c r="B91" s="144"/>
      <c r="C91" s="144"/>
      <c r="D91" s="144"/>
      <c r="E91" s="144"/>
      <c r="F91" s="144"/>
      <c r="G91" s="144"/>
      <c r="H91" s="144"/>
      <c r="I91" s="144"/>
      <c r="J91" s="144"/>
      <c r="K91" s="144"/>
      <c r="L91" s="144"/>
      <c r="M91" s="162"/>
      <c r="N91" s="162"/>
      <c r="O91" s="242"/>
      <c r="P91" s="242"/>
      <c r="Q91" s="242"/>
      <c r="R91" s="241"/>
      <c r="S91" s="241"/>
      <c r="T91" s="242"/>
      <c r="U91" s="242"/>
      <c r="V91" s="242"/>
      <c r="W91" s="242"/>
      <c r="X91" s="303"/>
    </row>
    <row r="92" spans="1:24" x14ac:dyDescent="0.25">
      <c r="A92" s="144"/>
      <c r="B92" s="144"/>
      <c r="C92" s="144"/>
      <c r="D92" s="144"/>
      <c r="E92" s="144"/>
      <c r="F92" s="144"/>
      <c r="G92" s="144"/>
      <c r="H92" s="144"/>
      <c r="I92" s="144"/>
      <c r="J92" s="144"/>
      <c r="K92" s="144"/>
      <c r="L92" s="144"/>
      <c r="M92" s="162"/>
      <c r="N92" s="162"/>
      <c r="O92" s="242"/>
      <c r="P92" s="242"/>
      <c r="Q92" s="242"/>
      <c r="R92" s="241"/>
      <c r="S92" s="241"/>
      <c r="T92" s="242"/>
      <c r="U92" s="242"/>
      <c r="V92" s="242"/>
      <c r="W92" s="242"/>
      <c r="X92" s="303"/>
    </row>
    <row r="93" spans="1:24" x14ac:dyDescent="0.25">
      <c r="A93" s="144"/>
      <c r="B93" s="144"/>
      <c r="C93" s="144"/>
      <c r="D93" s="144"/>
      <c r="E93" s="144"/>
      <c r="F93" s="144"/>
      <c r="G93" s="144"/>
      <c r="H93" s="144"/>
      <c r="I93" s="144"/>
      <c r="J93" s="144"/>
      <c r="K93" s="144"/>
      <c r="L93" s="144"/>
      <c r="M93" s="162"/>
      <c r="N93" s="162"/>
      <c r="O93" s="242"/>
      <c r="P93" s="242"/>
      <c r="Q93" s="242"/>
      <c r="R93" s="241"/>
      <c r="S93" s="241"/>
      <c r="T93" s="242"/>
      <c r="U93" s="242"/>
      <c r="V93" s="242"/>
      <c r="W93" s="242"/>
      <c r="X93" s="303"/>
    </row>
    <row r="94" spans="1:24" x14ac:dyDescent="0.25">
      <c r="A94" s="144"/>
      <c r="B94" s="144"/>
      <c r="C94" s="144"/>
      <c r="D94" s="144"/>
      <c r="E94" s="144"/>
      <c r="F94" s="144"/>
      <c r="G94" s="144"/>
      <c r="H94" s="144"/>
      <c r="I94" s="144"/>
      <c r="J94" s="144"/>
      <c r="K94" s="144"/>
      <c r="L94" s="144"/>
      <c r="M94" s="162"/>
      <c r="N94" s="162"/>
      <c r="O94" s="242"/>
      <c r="P94" s="242"/>
      <c r="Q94" s="242"/>
      <c r="R94" s="241"/>
      <c r="S94" s="241"/>
      <c r="T94" s="242"/>
      <c r="U94" s="242"/>
      <c r="V94" s="242"/>
      <c r="W94" s="242"/>
      <c r="X94" s="303"/>
    </row>
    <row r="95" spans="1:24" x14ac:dyDescent="0.25">
      <c r="A95" s="144"/>
      <c r="B95" s="144"/>
      <c r="C95" s="144"/>
      <c r="D95" s="144"/>
      <c r="E95" s="144"/>
      <c r="F95" s="144"/>
      <c r="G95" s="144"/>
      <c r="H95" s="144"/>
      <c r="I95" s="144"/>
      <c r="J95" s="144"/>
      <c r="K95" s="144"/>
      <c r="L95" s="144"/>
      <c r="M95" s="162"/>
      <c r="N95" s="162"/>
      <c r="O95" s="242"/>
      <c r="P95" s="242"/>
      <c r="Q95" s="242"/>
      <c r="R95" s="241"/>
      <c r="S95" s="241"/>
      <c r="T95" s="242"/>
      <c r="U95" s="242"/>
      <c r="V95" s="242"/>
      <c r="W95" s="242"/>
      <c r="X95" s="303"/>
    </row>
    <row r="96" spans="1:24" x14ac:dyDescent="0.25">
      <c r="A96" s="144"/>
      <c r="B96" s="144"/>
      <c r="C96" s="144"/>
      <c r="D96" s="144"/>
      <c r="E96" s="144"/>
      <c r="F96" s="144"/>
      <c r="G96" s="144"/>
      <c r="H96" s="144"/>
      <c r="I96" s="144"/>
      <c r="J96" s="144"/>
      <c r="K96" s="144"/>
      <c r="L96" s="144"/>
      <c r="M96" s="162"/>
      <c r="N96" s="162"/>
      <c r="O96" s="242"/>
      <c r="P96" s="242"/>
      <c r="Q96" s="242"/>
      <c r="R96" s="241"/>
      <c r="S96" s="241"/>
      <c r="T96" s="242"/>
      <c r="U96" s="242"/>
      <c r="V96" s="242"/>
      <c r="W96" s="242"/>
      <c r="X96" s="303"/>
    </row>
    <row r="97" spans="1:24" x14ac:dyDescent="0.25">
      <c r="A97" s="144"/>
      <c r="B97" s="144"/>
      <c r="C97" s="144"/>
      <c r="D97" s="144"/>
      <c r="E97" s="144"/>
      <c r="F97" s="144"/>
      <c r="G97" s="144"/>
      <c r="H97" s="144"/>
      <c r="I97" s="144"/>
      <c r="J97" s="144"/>
      <c r="K97" s="144"/>
      <c r="L97" s="144"/>
      <c r="M97" s="162"/>
      <c r="N97" s="162"/>
      <c r="O97" s="242"/>
      <c r="P97" s="242"/>
      <c r="Q97" s="242"/>
      <c r="R97" s="241"/>
      <c r="S97" s="241"/>
      <c r="T97" s="242"/>
      <c r="U97" s="242"/>
      <c r="V97" s="242"/>
      <c r="W97" s="242"/>
      <c r="X97" s="303"/>
    </row>
    <row r="98" spans="1:24" x14ac:dyDescent="0.25">
      <c r="A98" s="144"/>
      <c r="B98" s="144"/>
      <c r="C98" s="144"/>
      <c r="D98" s="144"/>
      <c r="E98" s="144"/>
      <c r="F98" s="144"/>
      <c r="G98" s="144"/>
      <c r="H98" s="144"/>
      <c r="I98" s="144"/>
      <c r="J98" s="144"/>
      <c r="K98" s="144"/>
      <c r="L98" s="144"/>
      <c r="M98" s="162"/>
      <c r="N98" s="162"/>
      <c r="O98" s="242"/>
      <c r="P98" s="242"/>
      <c r="Q98" s="242"/>
      <c r="R98" s="241"/>
      <c r="S98" s="241"/>
      <c r="T98" s="242"/>
      <c r="U98" s="242"/>
      <c r="V98" s="242"/>
      <c r="W98" s="242"/>
      <c r="X98" s="303"/>
    </row>
    <row r="99" spans="1:24" x14ac:dyDescent="0.25">
      <c r="A99" s="144"/>
      <c r="B99" s="144"/>
      <c r="C99" s="144"/>
      <c r="D99" s="144"/>
      <c r="E99" s="144"/>
      <c r="F99" s="144"/>
      <c r="G99" s="144"/>
      <c r="H99" s="144"/>
      <c r="I99" s="144"/>
      <c r="J99" s="144"/>
      <c r="K99" s="144"/>
      <c r="L99" s="144"/>
      <c r="M99" s="162"/>
      <c r="N99" s="162"/>
      <c r="O99" s="242"/>
      <c r="P99" s="242"/>
      <c r="Q99" s="242"/>
      <c r="R99" s="241"/>
      <c r="S99" s="241"/>
      <c r="T99" s="242"/>
      <c r="U99" s="242"/>
      <c r="V99" s="242"/>
      <c r="W99" s="242"/>
      <c r="X99" s="303"/>
    </row>
    <row r="100" spans="1:24" x14ac:dyDescent="0.25">
      <c r="A100" s="144"/>
      <c r="B100" s="144"/>
      <c r="C100" s="144"/>
      <c r="D100" s="144"/>
      <c r="E100" s="144"/>
      <c r="F100" s="144"/>
      <c r="G100" s="144"/>
      <c r="H100" s="144"/>
      <c r="I100" s="144"/>
      <c r="J100" s="144"/>
      <c r="K100" s="144"/>
      <c r="L100" s="144"/>
      <c r="M100" s="162"/>
      <c r="N100" s="162"/>
      <c r="O100" s="242"/>
      <c r="P100" s="242"/>
      <c r="Q100" s="242"/>
      <c r="R100" s="241"/>
      <c r="S100" s="241"/>
      <c r="T100" s="242"/>
      <c r="U100" s="242"/>
      <c r="V100" s="242"/>
      <c r="W100" s="242"/>
      <c r="X100" s="303"/>
    </row>
    <row r="101" spans="1:24" x14ac:dyDescent="0.25">
      <c r="A101" s="144"/>
      <c r="B101" s="144"/>
      <c r="C101" s="144"/>
      <c r="D101" s="144"/>
      <c r="E101" s="144"/>
      <c r="F101" s="144"/>
      <c r="G101" s="144"/>
      <c r="H101" s="144"/>
      <c r="I101" s="144"/>
      <c r="J101" s="144"/>
      <c r="K101" s="144"/>
      <c r="L101" s="144"/>
      <c r="M101" s="162"/>
      <c r="N101" s="162"/>
      <c r="O101" s="242"/>
      <c r="P101" s="242"/>
      <c r="Q101" s="242"/>
      <c r="R101" s="241"/>
      <c r="S101" s="241"/>
      <c r="T101" s="242"/>
      <c r="U101" s="242"/>
      <c r="V101" s="242"/>
      <c r="W101" s="242"/>
      <c r="X101" s="303"/>
    </row>
    <row r="102" spans="1:24" x14ac:dyDescent="0.25">
      <c r="A102" s="144"/>
      <c r="B102" s="144"/>
      <c r="C102" s="144"/>
      <c r="D102" s="144"/>
      <c r="E102" s="144"/>
      <c r="F102" s="144"/>
      <c r="G102" s="144"/>
      <c r="H102" s="144"/>
      <c r="I102" s="144"/>
      <c r="J102" s="144"/>
      <c r="K102" s="144"/>
      <c r="L102" s="144"/>
      <c r="M102" s="162"/>
      <c r="N102" s="162"/>
      <c r="O102" s="242"/>
      <c r="P102" s="242"/>
      <c r="Q102" s="242"/>
      <c r="R102" s="241"/>
      <c r="S102" s="241"/>
      <c r="T102" s="242"/>
      <c r="U102" s="242"/>
      <c r="V102" s="242"/>
      <c r="W102" s="242"/>
      <c r="X102" s="303"/>
    </row>
    <row r="103" spans="1:24" x14ac:dyDescent="0.25">
      <c r="A103" s="144"/>
      <c r="B103" s="144"/>
      <c r="C103" s="144"/>
      <c r="D103" s="144"/>
      <c r="E103" s="144"/>
      <c r="F103" s="144"/>
      <c r="G103" s="144"/>
      <c r="H103" s="144"/>
      <c r="I103" s="144"/>
      <c r="J103" s="144"/>
      <c r="K103" s="144"/>
      <c r="L103" s="144"/>
      <c r="M103" s="162"/>
      <c r="N103" s="162"/>
      <c r="O103" s="242"/>
      <c r="P103" s="242"/>
      <c r="Q103" s="242"/>
      <c r="R103" s="241"/>
      <c r="S103" s="241"/>
      <c r="T103" s="242"/>
      <c r="U103" s="242"/>
      <c r="V103" s="242"/>
      <c r="W103" s="242"/>
      <c r="X103" s="303"/>
    </row>
    <row r="104" spans="1:24" x14ac:dyDescent="0.25">
      <c r="A104" s="144"/>
      <c r="B104" s="144"/>
      <c r="C104" s="144"/>
      <c r="D104" s="144"/>
      <c r="E104" s="144"/>
      <c r="F104" s="144"/>
      <c r="G104" s="144"/>
      <c r="H104" s="144"/>
      <c r="I104" s="144"/>
      <c r="J104" s="144"/>
      <c r="K104" s="144"/>
      <c r="L104" s="144"/>
      <c r="M104" s="162"/>
      <c r="N104" s="162"/>
      <c r="O104" s="242"/>
      <c r="P104" s="242"/>
      <c r="Q104" s="242"/>
      <c r="R104" s="241"/>
      <c r="S104" s="241"/>
      <c r="T104" s="242"/>
      <c r="U104" s="242"/>
      <c r="V104" s="242"/>
      <c r="W104" s="242"/>
      <c r="X104" s="303"/>
    </row>
    <row r="105" spans="1:24" x14ac:dyDescent="0.25">
      <c r="A105" s="144"/>
      <c r="B105" s="144"/>
      <c r="C105" s="144"/>
      <c r="D105" s="144"/>
      <c r="E105" s="144"/>
      <c r="F105" s="144"/>
      <c r="G105" s="144"/>
      <c r="H105" s="144"/>
      <c r="I105" s="144"/>
      <c r="J105" s="144"/>
      <c r="K105" s="144"/>
      <c r="L105" s="144"/>
      <c r="M105" s="162"/>
      <c r="N105" s="162"/>
      <c r="O105" s="242"/>
      <c r="P105" s="242"/>
      <c r="Q105" s="242"/>
      <c r="R105" s="241"/>
      <c r="S105" s="241"/>
      <c r="T105" s="242"/>
      <c r="U105" s="242"/>
      <c r="V105" s="242"/>
      <c r="W105" s="242"/>
      <c r="X105" s="303"/>
    </row>
    <row r="106" spans="1:24" x14ac:dyDescent="0.25">
      <c r="A106" s="144"/>
      <c r="B106" s="144"/>
      <c r="C106" s="144"/>
      <c r="D106" s="144"/>
      <c r="E106" s="144"/>
      <c r="F106" s="144"/>
      <c r="G106" s="144"/>
      <c r="H106" s="144"/>
      <c r="I106" s="144"/>
      <c r="J106" s="144"/>
      <c r="K106" s="144"/>
      <c r="L106" s="144"/>
      <c r="M106" s="162"/>
      <c r="N106" s="162"/>
      <c r="O106" s="242"/>
      <c r="P106" s="242"/>
      <c r="Q106" s="242"/>
      <c r="R106" s="241"/>
      <c r="S106" s="241"/>
      <c r="T106" s="242"/>
      <c r="U106" s="242"/>
      <c r="V106" s="242"/>
      <c r="W106" s="242"/>
      <c r="X106" s="303"/>
    </row>
    <row r="107" spans="1:24" x14ac:dyDescent="0.25">
      <c r="A107" s="144"/>
      <c r="B107" s="144"/>
      <c r="C107" s="144"/>
      <c r="D107" s="144"/>
      <c r="E107" s="144"/>
      <c r="F107" s="144"/>
      <c r="G107" s="144"/>
      <c r="H107" s="144"/>
      <c r="I107" s="144"/>
      <c r="J107" s="144"/>
      <c r="K107" s="144"/>
      <c r="L107" s="144"/>
      <c r="M107" s="162"/>
      <c r="N107" s="162"/>
      <c r="O107" s="242"/>
      <c r="P107" s="242"/>
      <c r="Q107" s="242"/>
      <c r="R107" s="241"/>
      <c r="S107" s="241"/>
      <c r="T107" s="242"/>
      <c r="U107" s="242"/>
      <c r="V107" s="242"/>
      <c r="W107" s="242"/>
      <c r="X107" s="303"/>
    </row>
    <row r="108" spans="1:24" x14ac:dyDescent="0.25">
      <c r="A108" s="144"/>
      <c r="B108" s="144"/>
      <c r="C108" s="144"/>
      <c r="D108" s="144"/>
      <c r="E108" s="144"/>
      <c r="F108" s="144"/>
      <c r="G108" s="144"/>
      <c r="H108" s="144"/>
      <c r="I108" s="144"/>
      <c r="J108" s="144"/>
      <c r="K108" s="144"/>
      <c r="L108" s="144"/>
      <c r="M108" s="162"/>
      <c r="N108" s="162"/>
      <c r="O108" s="242"/>
      <c r="P108" s="242"/>
      <c r="Q108" s="242"/>
      <c r="R108" s="241"/>
      <c r="S108" s="241"/>
      <c r="T108" s="242"/>
      <c r="U108" s="242"/>
      <c r="V108" s="242"/>
      <c r="W108" s="242"/>
      <c r="X108" s="303"/>
    </row>
    <row r="109" spans="1:24" x14ac:dyDescent="0.25">
      <c r="A109" s="144"/>
      <c r="B109" s="144"/>
      <c r="C109" s="144"/>
      <c r="D109" s="144"/>
      <c r="E109" s="144"/>
      <c r="F109" s="144"/>
      <c r="G109" s="144"/>
      <c r="H109" s="144"/>
      <c r="I109" s="144"/>
      <c r="J109" s="144"/>
      <c r="K109" s="144"/>
      <c r="L109" s="144"/>
      <c r="M109" s="162"/>
      <c r="N109" s="162"/>
      <c r="O109" s="242"/>
      <c r="P109" s="242"/>
      <c r="Q109" s="242"/>
      <c r="R109" s="241"/>
      <c r="S109" s="241"/>
      <c r="T109" s="242"/>
      <c r="U109" s="242"/>
      <c r="V109" s="242"/>
      <c r="W109" s="242"/>
      <c r="X109" s="303"/>
    </row>
    <row r="110" spans="1:24" x14ac:dyDescent="0.25">
      <c r="A110" s="144"/>
      <c r="B110" s="144"/>
      <c r="C110" s="144"/>
      <c r="D110" s="144"/>
      <c r="E110" s="144"/>
      <c r="F110" s="144"/>
      <c r="G110" s="144"/>
      <c r="H110" s="144"/>
      <c r="I110" s="144"/>
      <c r="J110" s="144"/>
      <c r="K110" s="144"/>
      <c r="L110" s="144"/>
      <c r="M110" s="162"/>
      <c r="N110" s="162"/>
      <c r="O110" s="242"/>
      <c r="P110" s="242"/>
      <c r="Q110" s="242"/>
      <c r="R110" s="241"/>
      <c r="S110" s="241"/>
      <c r="T110" s="242"/>
      <c r="U110" s="242"/>
      <c r="V110" s="242"/>
      <c r="W110" s="242"/>
      <c r="X110" s="303"/>
    </row>
    <row r="111" spans="1:24" x14ac:dyDescent="0.25">
      <c r="A111" s="144"/>
      <c r="B111" s="144"/>
      <c r="C111" s="144"/>
      <c r="D111" s="144"/>
      <c r="E111" s="144"/>
      <c r="F111" s="144"/>
      <c r="G111" s="144"/>
      <c r="H111" s="144"/>
      <c r="I111" s="144"/>
      <c r="J111" s="144"/>
      <c r="K111" s="144"/>
      <c r="L111" s="144"/>
      <c r="M111" s="162"/>
      <c r="N111" s="162"/>
      <c r="O111" s="242"/>
      <c r="P111" s="242"/>
      <c r="Q111" s="242"/>
      <c r="R111" s="241"/>
      <c r="S111" s="241"/>
      <c r="T111" s="242"/>
      <c r="U111" s="242"/>
      <c r="V111" s="242"/>
      <c r="W111" s="242"/>
      <c r="X111" s="303"/>
    </row>
    <row r="112" spans="1:24" x14ac:dyDescent="0.25">
      <c r="A112" s="144"/>
      <c r="B112" s="144"/>
      <c r="C112" s="144"/>
      <c r="D112" s="144"/>
      <c r="E112" s="144"/>
      <c r="F112" s="144"/>
      <c r="G112" s="144"/>
      <c r="H112" s="144"/>
      <c r="I112" s="144"/>
      <c r="J112" s="144"/>
      <c r="K112" s="144"/>
      <c r="L112" s="144"/>
      <c r="M112" s="162"/>
      <c r="N112" s="162"/>
      <c r="O112" s="242"/>
      <c r="P112" s="242"/>
      <c r="Q112" s="242"/>
      <c r="R112" s="241"/>
      <c r="S112" s="241"/>
      <c r="T112" s="242"/>
      <c r="U112" s="242"/>
      <c r="V112" s="242"/>
      <c r="W112" s="242"/>
      <c r="X112" s="303"/>
    </row>
    <row r="113" spans="1:24" x14ac:dyDescent="0.25">
      <c r="A113" s="144"/>
      <c r="B113" s="144"/>
      <c r="C113" s="144"/>
      <c r="D113" s="144"/>
      <c r="E113" s="144"/>
      <c r="F113" s="144"/>
      <c r="G113" s="144"/>
      <c r="H113" s="144"/>
      <c r="I113" s="144"/>
      <c r="J113" s="144"/>
      <c r="K113" s="144"/>
      <c r="L113" s="144"/>
      <c r="M113" s="162"/>
      <c r="N113" s="162"/>
      <c r="O113" s="242"/>
      <c r="P113" s="242"/>
      <c r="Q113" s="242"/>
      <c r="R113" s="241"/>
      <c r="S113" s="241"/>
      <c r="T113" s="242"/>
      <c r="U113" s="242"/>
      <c r="V113" s="242"/>
      <c r="W113" s="242"/>
      <c r="X113" s="303"/>
    </row>
    <row r="114" spans="1:24" x14ac:dyDescent="0.25">
      <c r="A114" s="144"/>
      <c r="B114" s="144"/>
      <c r="C114" s="144"/>
      <c r="D114" s="144"/>
      <c r="E114" s="144"/>
      <c r="F114" s="144"/>
      <c r="G114" s="144"/>
      <c r="H114" s="144"/>
      <c r="I114" s="144"/>
      <c r="J114" s="144"/>
      <c r="K114" s="144"/>
      <c r="L114" s="144"/>
      <c r="M114" s="162"/>
      <c r="N114" s="162"/>
      <c r="O114" s="242"/>
      <c r="P114" s="242"/>
      <c r="Q114" s="242"/>
      <c r="R114" s="241"/>
      <c r="S114" s="241"/>
      <c r="T114" s="242"/>
      <c r="U114" s="242"/>
      <c r="V114" s="242"/>
      <c r="W114" s="242"/>
      <c r="X114" s="303"/>
    </row>
    <row r="115" spans="1:24" x14ac:dyDescent="0.25">
      <c r="A115" s="144"/>
      <c r="B115" s="144"/>
      <c r="C115" s="144"/>
      <c r="D115" s="144"/>
      <c r="E115" s="144"/>
      <c r="F115" s="144"/>
      <c r="G115" s="144"/>
      <c r="H115" s="144"/>
      <c r="I115" s="144"/>
      <c r="J115" s="144"/>
      <c r="K115" s="144"/>
      <c r="L115" s="144"/>
      <c r="M115" s="162"/>
      <c r="N115" s="162"/>
      <c r="O115" s="242"/>
      <c r="P115" s="242"/>
      <c r="Q115" s="242"/>
      <c r="R115" s="241"/>
      <c r="S115" s="241"/>
      <c r="T115" s="242"/>
      <c r="U115" s="242"/>
      <c r="V115" s="242"/>
      <c r="W115" s="242"/>
      <c r="X115" s="303"/>
    </row>
    <row r="116" spans="1:24" x14ac:dyDescent="0.25">
      <c r="A116" s="144"/>
      <c r="B116" s="144"/>
      <c r="C116" s="144"/>
      <c r="D116" s="144"/>
      <c r="E116" s="144"/>
      <c r="F116" s="144"/>
      <c r="G116" s="144"/>
      <c r="H116" s="144"/>
      <c r="I116" s="144"/>
      <c r="J116" s="144"/>
      <c r="K116" s="144"/>
      <c r="L116" s="144"/>
      <c r="M116" s="162"/>
      <c r="N116" s="162"/>
      <c r="O116" s="242"/>
      <c r="P116" s="242"/>
      <c r="Q116" s="242"/>
      <c r="R116" s="241"/>
      <c r="S116" s="241"/>
      <c r="T116" s="242"/>
      <c r="U116" s="242"/>
      <c r="V116" s="242"/>
      <c r="W116" s="242"/>
      <c r="X116" s="303"/>
    </row>
    <row r="117" spans="1:24" x14ac:dyDescent="0.25">
      <c r="A117" s="144"/>
      <c r="B117" s="144"/>
      <c r="C117" s="144"/>
      <c r="D117" s="144"/>
      <c r="E117" s="144"/>
      <c r="F117" s="144"/>
      <c r="G117" s="144"/>
      <c r="H117" s="144"/>
      <c r="I117" s="144"/>
      <c r="J117" s="144"/>
      <c r="K117" s="144"/>
      <c r="L117" s="144"/>
      <c r="M117" s="162"/>
      <c r="N117" s="162"/>
      <c r="O117" s="242"/>
      <c r="P117" s="242"/>
      <c r="Q117" s="242"/>
      <c r="R117" s="241"/>
      <c r="S117" s="241"/>
      <c r="T117" s="242"/>
      <c r="U117" s="242"/>
      <c r="V117" s="242"/>
      <c r="W117" s="242"/>
      <c r="X117" s="303"/>
    </row>
    <row r="118" spans="1:24" x14ac:dyDescent="0.25">
      <c r="A118" s="144"/>
      <c r="B118" s="144"/>
      <c r="C118" s="144"/>
      <c r="D118" s="144"/>
      <c r="E118" s="144"/>
      <c r="F118" s="144"/>
      <c r="G118" s="144"/>
      <c r="H118" s="144"/>
      <c r="I118" s="144"/>
      <c r="J118" s="144"/>
      <c r="K118" s="144"/>
      <c r="L118" s="144"/>
      <c r="M118" s="162"/>
      <c r="N118" s="162"/>
      <c r="O118" s="242"/>
      <c r="P118" s="242"/>
      <c r="Q118" s="242"/>
      <c r="R118" s="241"/>
      <c r="S118" s="241"/>
      <c r="T118" s="242"/>
      <c r="U118" s="242"/>
      <c r="V118" s="242"/>
      <c r="W118" s="242"/>
      <c r="X118" s="303"/>
    </row>
    <row r="119" spans="1:24" x14ac:dyDescent="0.25">
      <c r="A119" s="144"/>
      <c r="B119" s="144"/>
      <c r="C119" s="144"/>
      <c r="D119" s="144"/>
      <c r="E119" s="144"/>
      <c r="F119" s="144"/>
      <c r="G119" s="144"/>
      <c r="H119" s="144"/>
      <c r="I119" s="144"/>
      <c r="J119" s="144"/>
      <c r="K119" s="144"/>
      <c r="L119" s="144"/>
      <c r="M119" s="162"/>
      <c r="N119" s="162"/>
      <c r="O119" s="242"/>
      <c r="P119" s="242"/>
      <c r="Q119" s="242"/>
      <c r="R119" s="241"/>
      <c r="S119" s="241"/>
      <c r="T119" s="242"/>
      <c r="U119" s="242"/>
      <c r="V119" s="242"/>
      <c r="W119" s="242"/>
      <c r="X119" s="303"/>
    </row>
    <row r="120" spans="1:24" x14ac:dyDescent="0.25">
      <c r="A120" s="144"/>
      <c r="B120" s="144"/>
      <c r="C120" s="144"/>
      <c r="D120" s="144"/>
      <c r="E120" s="144"/>
      <c r="F120" s="144"/>
      <c r="G120" s="144"/>
      <c r="H120" s="144"/>
      <c r="I120" s="144"/>
      <c r="J120" s="144"/>
      <c r="K120" s="144"/>
      <c r="L120" s="144"/>
      <c r="M120" s="162"/>
      <c r="N120" s="162"/>
      <c r="O120" s="242"/>
      <c r="P120" s="242"/>
      <c r="Q120" s="242"/>
      <c r="R120" s="241"/>
      <c r="S120" s="241"/>
      <c r="T120" s="242"/>
      <c r="U120" s="242"/>
      <c r="V120" s="242"/>
      <c r="W120" s="242"/>
      <c r="X120" s="303"/>
    </row>
    <row r="121" spans="1:24" x14ac:dyDescent="0.25">
      <c r="A121" s="144"/>
      <c r="B121" s="144"/>
      <c r="C121" s="144"/>
      <c r="D121" s="144"/>
      <c r="E121" s="144"/>
      <c r="F121" s="144"/>
      <c r="G121" s="144"/>
      <c r="H121" s="144"/>
      <c r="I121" s="144"/>
      <c r="J121" s="144"/>
      <c r="K121" s="144"/>
      <c r="L121" s="144"/>
      <c r="M121" s="162"/>
      <c r="N121" s="162"/>
      <c r="O121" s="242"/>
      <c r="P121" s="242"/>
      <c r="Q121" s="242"/>
      <c r="R121" s="241"/>
      <c r="S121" s="241"/>
      <c r="T121" s="242"/>
      <c r="U121" s="242"/>
      <c r="V121" s="242"/>
      <c r="W121" s="242"/>
      <c r="X121" s="303"/>
    </row>
    <row r="122" spans="1:24" x14ac:dyDescent="0.25">
      <c r="A122" s="144"/>
      <c r="B122" s="144"/>
      <c r="C122" s="144"/>
      <c r="D122" s="144"/>
      <c r="E122" s="144"/>
      <c r="F122" s="144"/>
      <c r="G122" s="144"/>
      <c r="H122" s="144"/>
      <c r="I122" s="144"/>
      <c r="J122" s="144"/>
      <c r="K122" s="144"/>
      <c r="L122" s="144"/>
      <c r="M122" s="162"/>
      <c r="N122" s="162"/>
      <c r="O122" s="242"/>
      <c r="P122" s="242"/>
      <c r="Q122" s="242"/>
      <c r="R122" s="241"/>
      <c r="S122" s="241"/>
      <c r="T122" s="242"/>
      <c r="U122" s="242"/>
      <c r="V122" s="242"/>
      <c r="W122" s="242"/>
      <c r="X122" s="303"/>
    </row>
    <row r="123" spans="1:24" x14ac:dyDescent="0.25">
      <c r="A123" s="144"/>
      <c r="B123" s="144"/>
      <c r="C123" s="144"/>
      <c r="D123" s="144"/>
      <c r="E123" s="144"/>
      <c r="F123" s="144"/>
      <c r="G123" s="144"/>
      <c r="H123" s="144"/>
      <c r="I123" s="144"/>
      <c r="J123" s="144"/>
      <c r="K123" s="144"/>
      <c r="L123" s="144"/>
      <c r="M123" s="162"/>
      <c r="N123" s="162"/>
      <c r="O123" s="242"/>
      <c r="P123" s="242"/>
      <c r="Q123" s="242"/>
      <c r="R123" s="241"/>
      <c r="S123" s="241"/>
      <c r="T123" s="242"/>
      <c r="U123" s="242"/>
      <c r="V123" s="242"/>
      <c r="W123" s="242"/>
      <c r="X123" s="303"/>
    </row>
    <row r="124" spans="1:24" x14ac:dyDescent="0.25">
      <c r="A124" s="144"/>
      <c r="B124" s="144"/>
      <c r="C124" s="144"/>
      <c r="D124" s="144"/>
      <c r="E124" s="144"/>
      <c r="F124" s="144"/>
      <c r="G124" s="144"/>
      <c r="H124" s="144"/>
      <c r="I124" s="144"/>
      <c r="J124" s="144"/>
      <c r="K124" s="144"/>
      <c r="L124" s="144"/>
      <c r="M124" s="162"/>
      <c r="N124" s="162"/>
      <c r="O124" s="242"/>
      <c r="P124" s="242"/>
      <c r="Q124" s="242"/>
      <c r="R124" s="241"/>
      <c r="S124" s="241"/>
      <c r="T124" s="242"/>
      <c r="U124" s="242"/>
      <c r="V124" s="242"/>
      <c r="W124" s="242"/>
      <c r="X124" s="303"/>
    </row>
    <row r="125" spans="1:24" x14ac:dyDescent="0.25">
      <c r="A125" s="144"/>
      <c r="B125" s="144"/>
      <c r="C125" s="144"/>
      <c r="D125" s="144"/>
      <c r="E125" s="144"/>
      <c r="F125" s="144"/>
      <c r="G125" s="144"/>
      <c r="H125" s="144"/>
      <c r="I125" s="144"/>
      <c r="J125" s="144"/>
      <c r="K125" s="144"/>
      <c r="L125" s="144"/>
      <c r="M125" s="162"/>
      <c r="N125" s="162"/>
      <c r="O125" s="242"/>
      <c r="P125" s="242"/>
      <c r="Q125" s="242"/>
      <c r="R125" s="241"/>
      <c r="S125" s="241"/>
      <c r="T125" s="242"/>
      <c r="U125" s="242"/>
      <c r="V125" s="242"/>
      <c r="W125" s="242"/>
      <c r="X125" s="303"/>
    </row>
    <row r="126" spans="1:24" x14ac:dyDescent="0.25">
      <c r="A126" s="144"/>
      <c r="B126" s="144"/>
      <c r="C126" s="144"/>
      <c r="D126" s="144"/>
      <c r="E126" s="144"/>
      <c r="F126" s="144"/>
      <c r="G126" s="144"/>
      <c r="H126" s="144"/>
      <c r="I126" s="144"/>
      <c r="J126" s="144"/>
      <c r="K126" s="144"/>
      <c r="L126" s="144"/>
      <c r="M126" s="162"/>
      <c r="N126" s="162"/>
      <c r="O126" s="242"/>
      <c r="P126" s="242"/>
      <c r="Q126" s="242"/>
      <c r="R126" s="241"/>
      <c r="S126" s="241"/>
      <c r="T126" s="242"/>
      <c r="U126" s="242"/>
      <c r="V126" s="242"/>
      <c r="W126" s="242"/>
      <c r="X126" s="303"/>
    </row>
    <row r="127" spans="1:24" x14ac:dyDescent="0.25">
      <c r="A127" s="144"/>
      <c r="B127" s="144"/>
      <c r="C127" s="144"/>
      <c r="D127" s="144"/>
      <c r="E127" s="144"/>
      <c r="F127" s="144"/>
      <c r="G127" s="144"/>
      <c r="H127" s="144"/>
      <c r="I127" s="144"/>
      <c r="J127" s="144"/>
      <c r="K127" s="144"/>
      <c r="L127" s="144"/>
      <c r="M127" s="162"/>
      <c r="N127" s="162"/>
      <c r="O127" s="242"/>
      <c r="P127" s="242"/>
      <c r="Q127" s="242"/>
      <c r="R127" s="241"/>
      <c r="S127" s="241"/>
      <c r="T127" s="242"/>
      <c r="U127" s="242"/>
      <c r="V127" s="242"/>
      <c r="W127" s="242"/>
      <c r="X127" s="303"/>
    </row>
    <row r="128" spans="1:24" x14ac:dyDescent="0.25">
      <c r="A128" s="144"/>
      <c r="B128" s="144"/>
      <c r="C128" s="144"/>
      <c r="D128" s="144"/>
      <c r="E128" s="144"/>
      <c r="F128" s="144"/>
      <c r="G128" s="144"/>
      <c r="H128" s="144"/>
      <c r="I128" s="144"/>
      <c r="J128" s="144"/>
      <c r="K128" s="144"/>
      <c r="L128" s="144"/>
      <c r="M128" s="162"/>
      <c r="N128" s="162"/>
      <c r="O128" s="242"/>
      <c r="P128" s="242"/>
      <c r="Q128" s="242"/>
      <c r="R128" s="241"/>
      <c r="S128" s="241"/>
      <c r="T128" s="242"/>
      <c r="U128" s="242"/>
      <c r="V128" s="242"/>
      <c r="W128" s="242"/>
      <c r="X128" s="303"/>
    </row>
    <row r="129" spans="1:24" x14ac:dyDescent="0.25">
      <c r="A129" s="144"/>
      <c r="B129" s="144"/>
      <c r="C129" s="144"/>
      <c r="D129" s="144"/>
      <c r="E129" s="144"/>
      <c r="F129" s="144"/>
      <c r="G129" s="144"/>
      <c r="H129" s="144"/>
      <c r="I129" s="144"/>
      <c r="J129" s="144"/>
      <c r="K129" s="144"/>
      <c r="L129" s="144"/>
      <c r="M129" s="162"/>
      <c r="N129" s="162"/>
      <c r="O129" s="242"/>
      <c r="P129" s="242"/>
      <c r="Q129" s="242"/>
      <c r="R129" s="241"/>
      <c r="S129" s="241"/>
      <c r="T129" s="242"/>
      <c r="U129" s="242"/>
      <c r="V129" s="242"/>
      <c r="W129" s="242"/>
      <c r="X129" s="303"/>
    </row>
    <row r="130" spans="1:24" x14ac:dyDescent="0.25">
      <c r="A130" s="144"/>
      <c r="B130" s="144"/>
      <c r="C130" s="144"/>
      <c r="D130" s="144"/>
      <c r="E130" s="144"/>
      <c r="F130" s="144"/>
      <c r="G130" s="144"/>
      <c r="H130" s="144"/>
      <c r="I130" s="144"/>
      <c r="J130" s="144"/>
      <c r="K130" s="144"/>
      <c r="L130" s="144"/>
      <c r="M130" s="162"/>
      <c r="N130" s="162"/>
      <c r="O130" s="242"/>
      <c r="P130" s="242"/>
      <c r="Q130" s="242"/>
      <c r="R130" s="241"/>
      <c r="S130" s="241"/>
      <c r="T130" s="242"/>
      <c r="U130" s="242"/>
      <c r="V130" s="242"/>
      <c r="W130" s="242"/>
      <c r="X130" s="303"/>
    </row>
    <row r="131" spans="1:24" x14ac:dyDescent="0.25">
      <c r="A131" s="144"/>
      <c r="B131" s="144"/>
      <c r="C131" s="144"/>
      <c r="D131" s="144"/>
      <c r="E131" s="144"/>
      <c r="F131" s="144"/>
      <c r="G131" s="144"/>
      <c r="H131" s="144"/>
      <c r="I131" s="144"/>
      <c r="J131" s="144"/>
      <c r="K131" s="144"/>
      <c r="L131" s="144"/>
      <c r="M131" s="162"/>
      <c r="N131" s="162"/>
      <c r="O131" s="242"/>
      <c r="P131" s="242"/>
      <c r="Q131" s="242"/>
      <c r="R131" s="241"/>
      <c r="S131" s="241"/>
      <c r="T131" s="242"/>
      <c r="U131" s="242"/>
      <c r="V131" s="242"/>
      <c r="W131" s="242"/>
      <c r="X131" s="303"/>
    </row>
    <row r="132" spans="1:24" x14ac:dyDescent="0.25">
      <c r="A132" s="144"/>
      <c r="B132" s="144"/>
      <c r="C132" s="144"/>
      <c r="D132" s="144"/>
      <c r="E132" s="144"/>
      <c r="F132" s="144"/>
      <c r="G132" s="144"/>
      <c r="H132" s="144"/>
      <c r="I132" s="144"/>
      <c r="J132" s="144"/>
      <c r="K132" s="144"/>
      <c r="L132" s="144"/>
      <c r="M132" s="162"/>
      <c r="N132" s="162"/>
      <c r="O132" s="242"/>
      <c r="P132" s="242"/>
      <c r="Q132" s="242"/>
      <c r="R132" s="241"/>
      <c r="S132" s="241"/>
      <c r="T132" s="242"/>
      <c r="U132" s="242"/>
      <c r="V132" s="242"/>
      <c r="W132" s="242"/>
      <c r="X132" s="303"/>
    </row>
    <row r="133" spans="1:24" x14ac:dyDescent="0.25">
      <c r="A133" s="144"/>
      <c r="B133" s="144"/>
      <c r="C133" s="144"/>
      <c r="D133" s="144"/>
      <c r="E133" s="144"/>
      <c r="F133" s="144"/>
      <c r="G133" s="144"/>
      <c r="H133" s="144"/>
      <c r="I133" s="144"/>
      <c r="J133" s="144"/>
      <c r="K133" s="144"/>
      <c r="L133" s="144"/>
      <c r="M133" s="162"/>
      <c r="N133" s="162"/>
      <c r="O133" s="242"/>
      <c r="P133" s="242"/>
      <c r="Q133" s="242"/>
      <c r="R133" s="241"/>
      <c r="S133" s="241"/>
      <c r="T133" s="242"/>
      <c r="U133" s="242"/>
      <c r="V133" s="242"/>
      <c r="W133" s="242"/>
      <c r="X133" s="303"/>
    </row>
    <row r="134" spans="1:24" x14ac:dyDescent="0.25">
      <c r="A134" s="144"/>
      <c r="B134" s="144"/>
      <c r="C134" s="144"/>
      <c r="D134" s="144"/>
      <c r="E134" s="144"/>
      <c r="F134" s="144"/>
      <c r="G134" s="144"/>
      <c r="H134" s="144"/>
      <c r="I134" s="144"/>
      <c r="J134" s="144"/>
      <c r="K134" s="144"/>
      <c r="L134" s="144"/>
      <c r="M134" s="162"/>
      <c r="N134" s="162"/>
      <c r="O134" s="242"/>
      <c r="P134" s="242"/>
      <c r="Q134" s="242"/>
      <c r="R134" s="241"/>
      <c r="S134" s="241"/>
      <c r="T134" s="242"/>
      <c r="U134" s="242"/>
      <c r="V134" s="242"/>
      <c r="W134" s="242"/>
      <c r="X134" s="303"/>
    </row>
    <row r="135" spans="1:24" x14ac:dyDescent="0.25">
      <c r="A135" s="144"/>
      <c r="B135" s="144"/>
      <c r="C135" s="144"/>
      <c r="D135" s="144"/>
      <c r="E135" s="144"/>
      <c r="F135" s="144"/>
      <c r="G135" s="144"/>
      <c r="H135" s="144"/>
      <c r="I135" s="144"/>
      <c r="J135" s="144"/>
      <c r="K135" s="144"/>
      <c r="L135" s="144"/>
      <c r="M135" s="162"/>
      <c r="N135" s="162"/>
      <c r="O135" s="242"/>
      <c r="P135" s="242"/>
      <c r="Q135" s="242"/>
      <c r="R135" s="241"/>
      <c r="S135" s="241"/>
      <c r="T135" s="242"/>
      <c r="U135" s="242"/>
      <c r="V135" s="242"/>
      <c r="W135" s="242"/>
      <c r="X135" s="303"/>
    </row>
    <row r="136" spans="1:24" x14ac:dyDescent="0.25">
      <c r="A136" s="144"/>
      <c r="B136" s="144"/>
      <c r="C136" s="144"/>
      <c r="D136" s="144"/>
      <c r="E136" s="144"/>
      <c r="F136" s="144"/>
      <c r="G136" s="144"/>
      <c r="H136" s="144"/>
      <c r="I136" s="144"/>
      <c r="J136" s="144"/>
      <c r="K136" s="144"/>
      <c r="L136" s="144"/>
      <c r="M136" s="162"/>
      <c r="N136" s="162"/>
      <c r="O136" s="242"/>
      <c r="P136" s="242"/>
      <c r="Q136" s="242"/>
      <c r="R136" s="241"/>
      <c r="S136" s="241"/>
      <c r="T136" s="242"/>
      <c r="U136" s="242"/>
      <c r="V136" s="242"/>
      <c r="W136" s="242"/>
      <c r="X136" s="303"/>
    </row>
    <row r="137" spans="1:24" x14ac:dyDescent="0.25">
      <c r="A137" s="144"/>
      <c r="B137" s="144"/>
      <c r="C137" s="144"/>
      <c r="D137" s="144"/>
      <c r="E137" s="144"/>
      <c r="F137" s="144"/>
      <c r="G137" s="144"/>
      <c r="H137" s="144"/>
      <c r="I137" s="144"/>
      <c r="J137" s="144"/>
      <c r="K137" s="144"/>
      <c r="L137" s="144"/>
      <c r="M137" s="162"/>
      <c r="N137" s="162"/>
      <c r="O137" s="242"/>
      <c r="P137" s="242"/>
      <c r="Q137" s="242"/>
      <c r="R137" s="241"/>
      <c r="S137" s="241"/>
      <c r="T137" s="242"/>
      <c r="U137" s="242"/>
      <c r="V137" s="242"/>
      <c r="W137" s="242"/>
      <c r="X137" s="303"/>
    </row>
    <row r="138" spans="1:24" x14ac:dyDescent="0.25">
      <c r="A138" s="144"/>
      <c r="B138" s="144"/>
      <c r="C138" s="144"/>
      <c r="D138" s="144"/>
      <c r="E138" s="144"/>
      <c r="F138" s="144"/>
      <c r="G138" s="144"/>
      <c r="H138" s="144"/>
      <c r="I138" s="144"/>
      <c r="J138" s="144"/>
      <c r="K138" s="144"/>
      <c r="L138" s="144"/>
      <c r="M138" s="162"/>
      <c r="N138" s="162"/>
      <c r="O138" s="242"/>
      <c r="P138" s="242"/>
      <c r="Q138" s="242"/>
      <c r="R138" s="241"/>
      <c r="S138" s="241"/>
      <c r="T138" s="242"/>
      <c r="U138" s="242"/>
      <c r="V138" s="242"/>
      <c r="W138" s="242"/>
      <c r="X138" s="303"/>
    </row>
    <row r="139" spans="1:24" x14ac:dyDescent="0.25">
      <c r="A139" s="144"/>
      <c r="B139" s="144"/>
      <c r="C139" s="144"/>
      <c r="D139" s="144"/>
      <c r="E139" s="144"/>
      <c r="F139" s="144"/>
      <c r="G139" s="144"/>
      <c r="H139" s="144"/>
      <c r="I139" s="144"/>
      <c r="J139" s="144"/>
      <c r="K139" s="144"/>
      <c r="L139" s="144"/>
      <c r="M139" s="162"/>
      <c r="N139" s="162"/>
      <c r="O139" s="242"/>
      <c r="P139" s="242"/>
      <c r="Q139" s="242"/>
      <c r="R139" s="241"/>
      <c r="S139" s="241"/>
      <c r="T139" s="242"/>
      <c r="U139" s="242"/>
      <c r="V139" s="242"/>
      <c r="W139" s="242"/>
      <c r="X139" s="303"/>
    </row>
    <row r="140" spans="1:24" x14ac:dyDescent="0.25">
      <c r="A140" s="144"/>
      <c r="B140" s="144"/>
      <c r="C140" s="144"/>
      <c r="D140" s="144"/>
      <c r="E140" s="144"/>
      <c r="F140" s="144"/>
      <c r="G140" s="144"/>
      <c r="H140" s="144"/>
      <c r="I140" s="144"/>
      <c r="J140" s="144"/>
      <c r="K140" s="144"/>
      <c r="L140" s="144"/>
      <c r="M140" s="162"/>
      <c r="N140" s="162"/>
      <c r="O140" s="242"/>
      <c r="P140" s="242"/>
      <c r="Q140" s="242"/>
      <c r="R140" s="241"/>
      <c r="S140" s="241"/>
      <c r="T140" s="242"/>
      <c r="U140" s="242"/>
      <c r="V140" s="242"/>
      <c r="W140" s="242"/>
      <c r="X140" s="303"/>
    </row>
    <row r="141" spans="1:24" x14ac:dyDescent="0.25">
      <c r="A141" s="144"/>
      <c r="B141" s="144"/>
      <c r="C141" s="144"/>
      <c r="D141" s="144"/>
      <c r="E141" s="144"/>
      <c r="F141" s="144"/>
      <c r="G141" s="144"/>
      <c r="H141" s="144"/>
      <c r="I141" s="144"/>
      <c r="J141" s="144"/>
      <c r="K141" s="144"/>
      <c r="L141" s="144"/>
      <c r="M141" s="162"/>
      <c r="N141" s="162"/>
      <c r="O141" s="242"/>
      <c r="P141" s="242"/>
      <c r="Q141" s="242"/>
      <c r="R141" s="241"/>
      <c r="S141" s="241"/>
      <c r="T141" s="242"/>
      <c r="U141" s="242"/>
      <c r="V141" s="242"/>
      <c r="W141" s="242"/>
      <c r="X141" s="303"/>
    </row>
    <row r="142" spans="1:24" x14ac:dyDescent="0.25">
      <c r="A142" s="144"/>
      <c r="B142" s="144"/>
      <c r="C142" s="144"/>
      <c r="D142" s="144"/>
      <c r="E142" s="144"/>
      <c r="F142" s="144"/>
      <c r="G142" s="144"/>
      <c r="H142" s="144"/>
      <c r="I142" s="144"/>
      <c r="J142" s="144"/>
      <c r="K142" s="144"/>
      <c r="L142" s="144"/>
      <c r="M142" s="162"/>
      <c r="N142" s="162"/>
      <c r="O142" s="242"/>
      <c r="P142" s="242"/>
      <c r="Q142" s="242"/>
      <c r="R142" s="241"/>
      <c r="S142" s="241"/>
      <c r="T142" s="242"/>
      <c r="U142" s="242"/>
      <c r="V142" s="242"/>
      <c r="W142" s="242"/>
      <c r="X142" s="303"/>
    </row>
    <row r="143" spans="1:24" x14ac:dyDescent="0.25">
      <c r="A143" s="144"/>
      <c r="B143" s="144"/>
      <c r="C143" s="144"/>
      <c r="D143" s="144"/>
      <c r="E143" s="144"/>
      <c r="F143" s="144"/>
      <c r="G143" s="144"/>
      <c r="H143" s="144"/>
      <c r="I143" s="144"/>
      <c r="J143" s="144"/>
      <c r="K143" s="144"/>
      <c r="L143" s="144"/>
      <c r="M143" s="162"/>
      <c r="N143" s="162"/>
      <c r="O143" s="242"/>
      <c r="P143" s="242"/>
      <c r="Q143" s="242"/>
      <c r="R143" s="241"/>
      <c r="S143" s="241"/>
      <c r="T143" s="242"/>
      <c r="U143" s="242"/>
      <c r="V143" s="242"/>
      <c r="W143" s="242"/>
      <c r="X143" s="303"/>
    </row>
    <row r="144" spans="1:24" x14ac:dyDescent="0.25">
      <c r="A144" s="144"/>
      <c r="B144" s="144"/>
      <c r="C144" s="144"/>
      <c r="D144" s="144"/>
      <c r="E144" s="144"/>
      <c r="F144" s="144"/>
      <c r="G144" s="144"/>
      <c r="H144" s="144"/>
      <c r="I144" s="144"/>
      <c r="J144" s="144"/>
      <c r="K144" s="144"/>
      <c r="L144" s="144"/>
      <c r="M144" s="162"/>
      <c r="N144" s="162"/>
      <c r="O144" s="242"/>
      <c r="P144" s="242"/>
      <c r="Q144" s="242"/>
      <c r="R144" s="241"/>
      <c r="S144" s="241"/>
      <c r="T144" s="242"/>
      <c r="U144" s="242"/>
      <c r="V144" s="242"/>
      <c r="W144" s="242"/>
    </row>
    <row r="145" spans="1:23" x14ac:dyDescent="0.25">
      <c r="A145" s="144"/>
      <c r="B145" s="144"/>
      <c r="C145" s="144"/>
      <c r="D145" s="144"/>
      <c r="E145" s="144"/>
      <c r="F145" s="144"/>
      <c r="G145" s="144"/>
      <c r="H145" s="144"/>
      <c r="I145" s="144"/>
      <c r="J145" s="144"/>
      <c r="K145" s="144"/>
      <c r="L145" s="144"/>
      <c r="M145" s="162"/>
      <c r="N145" s="162"/>
      <c r="O145" s="242"/>
      <c r="P145" s="242"/>
      <c r="Q145" s="242"/>
      <c r="R145" s="241"/>
      <c r="S145" s="241"/>
      <c r="T145" s="242"/>
      <c r="U145" s="242"/>
      <c r="V145" s="242"/>
      <c r="W145" s="242"/>
    </row>
    <row r="146" spans="1:23" x14ac:dyDescent="0.25">
      <c r="A146" s="144"/>
      <c r="B146" s="144"/>
      <c r="C146" s="144"/>
      <c r="D146" s="144"/>
      <c r="E146" s="144"/>
      <c r="F146" s="144"/>
      <c r="G146" s="144"/>
      <c r="H146" s="144"/>
      <c r="I146" s="144"/>
      <c r="J146" s="144"/>
      <c r="K146" s="144"/>
      <c r="L146" s="144"/>
      <c r="M146" s="162"/>
      <c r="N146" s="162"/>
      <c r="O146" s="242"/>
      <c r="P146" s="242"/>
      <c r="Q146" s="242"/>
      <c r="R146" s="241"/>
      <c r="S146" s="241"/>
      <c r="T146" s="242"/>
      <c r="U146" s="242"/>
      <c r="V146" s="242"/>
      <c r="W146" s="242"/>
    </row>
    <row r="147" spans="1:23" x14ac:dyDescent="0.25">
      <c r="A147" s="144"/>
      <c r="B147" s="144"/>
      <c r="C147" s="144"/>
      <c r="D147" s="144"/>
      <c r="E147" s="144"/>
      <c r="F147" s="144"/>
      <c r="G147" s="144"/>
      <c r="H147" s="144"/>
      <c r="I147" s="144"/>
      <c r="J147" s="144"/>
      <c r="K147" s="144"/>
      <c r="L147" s="144"/>
      <c r="M147" s="162"/>
      <c r="N147" s="162"/>
      <c r="O147" s="242"/>
      <c r="P147" s="242"/>
      <c r="Q147" s="242"/>
      <c r="R147" s="241"/>
      <c r="S147" s="241"/>
      <c r="T147" s="242"/>
      <c r="U147" s="242"/>
      <c r="V147" s="242"/>
      <c r="W147" s="242"/>
    </row>
    <row r="148" spans="1:23" x14ac:dyDescent="0.25">
      <c r="A148" s="144"/>
      <c r="B148" s="144"/>
      <c r="C148" s="144"/>
      <c r="D148" s="144"/>
      <c r="E148" s="144"/>
      <c r="F148" s="144"/>
      <c r="G148" s="144"/>
      <c r="H148" s="144"/>
      <c r="I148" s="144"/>
      <c r="J148" s="144"/>
      <c r="K148" s="144"/>
      <c r="L148" s="144"/>
      <c r="M148" s="162"/>
      <c r="N148" s="162"/>
      <c r="O148" s="242"/>
      <c r="P148" s="242"/>
      <c r="Q148" s="242"/>
      <c r="R148" s="241"/>
      <c r="S148" s="241"/>
      <c r="T148" s="242"/>
      <c r="U148" s="242"/>
      <c r="V148" s="242"/>
      <c r="W148" s="242"/>
    </row>
    <row r="149" spans="1:23" x14ac:dyDescent="0.25">
      <c r="A149" s="144"/>
      <c r="B149" s="144"/>
      <c r="C149" s="144"/>
      <c r="D149" s="144"/>
      <c r="E149" s="144"/>
      <c r="F149" s="144"/>
      <c r="G149" s="144"/>
      <c r="H149" s="144"/>
      <c r="I149" s="144"/>
      <c r="J149" s="144"/>
      <c r="K149" s="144"/>
      <c r="L149" s="144"/>
      <c r="M149" s="162"/>
      <c r="N149" s="162"/>
      <c r="O149" s="242"/>
      <c r="P149" s="242"/>
      <c r="Q149" s="242"/>
      <c r="R149" s="241"/>
      <c r="S149" s="241"/>
      <c r="T149" s="242"/>
      <c r="U149" s="242"/>
      <c r="V149" s="242"/>
      <c r="W149" s="242"/>
    </row>
    <row r="150" spans="1:23" x14ac:dyDescent="0.25">
      <c r="A150" s="144"/>
      <c r="B150" s="144"/>
      <c r="C150" s="144"/>
      <c r="D150" s="144"/>
      <c r="E150" s="144"/>
      <c r="F150" s="144"/>
      <c r="G150" s="144"/>
      <c r="H150" s="144"/>
      <c r="I150" s="144"/>
      <c r="J150" s="144"/>
      <c r="K150" s="144"/>
      <c r="L150" s="144"/>
      <c r="M150" s="162"/>
      <c r="N150" s="162"/>
      <c r="O150" s="242"/>
      <c r="P150" s="242"/>
      <c r="Q150" s="242"/>
      <c r="R150" s="241"/>
      <c r="S150" s="241"/>
      <c r="T150" s="242"/>
      <c r="U150" s="242"/>
      <c r="V150" s="242"/>
      <c r="W150" s="242"/>
    </row>
    <row r="151" spans="1:23" x14ac:dyDescent="0.25">
      <c r="A151" s="144"/>
      <c r="B151" s="144"/>
      <c r="C151" s="144"/>
      <c r="D151" s="144"/>
      <c r="E151" s="144"/>
      <c r="F151" s="144"/>
      <c r="G151" s="144"/>
      <c r="H151" s="144"/>
      <c r="I151" s="144"/>
      <c r="J151" s="144"/>
      <c r="K151" s="144"/>
      <c r="L151" s="144"/>
      <c r="M151" s="162"/>
      <c r="N151" s="162"/>
      <c r="O151" s="242"/>
      <c r="P151" s="242"/>
      <c r="Q151" s="242"/>
      <c r="R151" s="241"/>
      <c r="S151" s="241"/>
      <c r="T151" s="242"/>
      <c r="U151" s="242"/>
      <c r="V151" s="242"/>
      <c r="W151" s="242"/>
    </row>
    <row r="152" spans="1:23" x14ac:dyDescent="0.25">
      <c r="A152" s="144"/>
      <c r="B152" s="144"/>
      <c r="C152" s="144"/>
      <c r="D152" s="144"/>
      <c r="E152" s="144"/>
      <c r="F152" s="144"/>
      <c r="G152" s="144"/>
      <c r="H152" s="144"/>
      <c r="I152" s="144"/>
      <c r="J152" s="144"/>
      <c r="K152" s="144"/>
      <c r="L152" s="144"/>
      <c r="M152" s="162"/>
      <c r="N152" s="162"/>
      <c r="O152" s="242"/>
      <c r="P152" s="242"/>
      <c r="Q152" s="242"/>
      <c r="R152" s="241"/>
      <c r="S152" s="241"/>
      <c r="T152" s="242"/>
      <c r="U152" s="242"/>
      <c r="V152" s="242"/>
      <c r="W152" s="242"/>
    </row>
    <row r="153" spans="1:23" x14ac:dyDescent="0.25">
      <c r="A153" s="144"/>
      <c r="B153" s="144"/>
      <c r="C153" s="144"/>
      <c r="D153" s="144"/>
      <c r="E153" s="144"/>
      <c r="F153" s="144"/>
      <c r="G153" s="144"/>
      <c r="H153" s="144"/>
      <c r="I153" s="144"/>
      <c r="J153" s="144"/>
      <c r="K153" s="144"/>
      <c r="L153" s="144"/>
      <c r="M153" s="162"/>
      <c r="N153" s="162"/>
      <c r="O153" s="242"/>
      <c r="P153" s="242"/>
      <c r="Q153" s="242"/>
      <c r="R153" s="241"/>
      <c r="S153" s="241"/>
      <c r="T153" s="242"/>
      <c r="U153" s="242"/>
      <c r="V153" s="242"/>
      <c r="W153" s="242"/>
    </row>
    <row r="154" spans="1:23" x14ac:dyDescent="0.25">
      <c r="A154" s="144"/>
      <c r="B154" s="144"/>
      <c r="C154" s="144"/>
      <c r="D154" s="144"/>
      <c r="E154" s="144"/>
      <c r="F154" s="144"/>
      <c r="G154" s="144"/>
      <c r="H154" s="144"/>
      <c r="I154" s="144"/>
      <c r="J154" s="144"/>
      <c r="K154" s="144"/>
      <c r="L154" s="144"/>
      <c r="M154" s="162"/>
      <c r="N154" s="162"/>
      <c r="O154" s="242"/>
      <c r="P154" s="242"/>
      <c r="Q154" s="242"/>
      <c r="R154" s="241"/>
      <c r="S154" s="241"/>
      <c r="T154" s="242"/>
      <c r="U154" s="242"/>
      <c r="V154" s="242"/>
      <c r="W154" s="242"/>
    </row>
    <row r="155" spans="1:23" x14ac:dyDescent="0.25">
      <c r="A155" s="144"/>
      <c r="B155" s="144"/>
      <c r="C155" s="144"/>
      <c r="D155" s="144"/>
      <c r="E155" s="144"/>
      <c r="F155" s="144"/>
      <c r="G155" s="144"/>
      <c r="H155" s="144"/>
      <c r="I155" s="144"/>
      <c r="J155" s="144"/>
      <c r="K155" s="144"/>
      <c r="L155" s="144"/>
      <c r="M155" s="162"/>
      <c r="N155" s="162"/>
      <c r="O155" s="242"/>
      <c r="P155" s="242"/>
      <c r="Q155" s="242"/>
      <c r="R155" s="241"/>
      <c r="S155" s="241"/>
      <c r="T155" s="242"/>
      <c r="U155" s="242"/>
      <c r="V155" s="242"/>
      <c r="W155" s="242"/>
    </row>
    <row r="156" spans="1:23" x14ac:dyDescent="0.25">
      <c r="A156" s="144"/>
      <c r="B156" s="144"/>
      <c r="C156" s="144"/>
      <c r="D156" s="144"/>
      <c r="E156" s="144"/>
      <c r="F156" s="144"/>
      <c r="G156" s="144"/>
      <c r="H156" s="144"/>
      <c r="I156" s="144"/>
      <c r="J156" s="144"/>
      <c r="K156" s="144"/>
      <c r="L156" s="144"/>
      <c r="M156" s="162"/>
      <c r="N156" s="162"/>
      <c r="O156" s="242"/>
      <c r="P156" s="242"/>
      <c r="Q156" s="242"/>
      <c r="R156" s="241"/>
      <c r="S156" s="241"/>
      <c r="T156" s="242"/>
      <c r="U156" s="242"/>
      <c r="V156" s="242"/>
      <c r="W156" s="242"/>
    </row>
    <row r="157" spans="1:23" x14ac:dyDescent="0.25">
      <c r="A157" s="144"/>
      <c r="B157" s="144"/>
      <c r="C157" s="144"/>
      <c r="D157" s="144"/>
      <c r="E157" s="144"/>
      <c r="F157" s="144"/>
      <c r="G157" s="144"/>
      <c r="H157" s="144"/>
      <c r="I157" s="144"/>
      <c r="J157" s="144"/>
      <c r="K157" s="144"/>
      <c r="L157" s="144"/>
      <c r="M157" s="162"/>
      <c r="N157" s="162"/>
      <c r="O157" s="242"/>
      <c r="P157" s="242"/>
      <c r="Q157" s="242"/>
      <c r="R157" s="241"/>
      <c r="S157" s="241"/>
      <c r="T157" s="242"/>
      <c r="U157" s="242"/>
      <c r="V157" s="242"/>
      <c r="W157" s="242"/>
    </row>
    <row r="158" spans="1:23" x14ac:dyDescent="0.25">
      <c r="A158" s="144"/>
      <c r="B158" s="144"/>
      <c r="C158" s="144"/>
      <c r="D158" s="144"/>
      <c r="E158" s="144"/>
      <c r="F158" s="144"/>
      <c r="G158" s="144"/>
      <c r="H158" s="144"/>
      <c r="I158" s="144"/>
      <c r="J158" s="144"/>
      <c r="K158" s="144"/>
      <c r="L158" s="144"/>
      <c r="M158" s="162"/>
      <c r="N158" s="162"/>
      <c r="O158" s="242"/>
      <c r="P158" s="242"/>
      <c r="Q158" s="242"/>
      <c r="R158" s="241"/>
      <c r="S158" s="241"/>
      <c r="T158" s="242"/>
      <c r="U158" s="242"/>
      <c r="V158" s="242"/>
      <c r="W158" s="242"/>
    </row>
    <row r="159" spans="1:23" x14ac:dyDescent="0.25">
      <c r="A159" s="144"/>
      <c r="B159" s="144"/>
      <c r="C159" s="144"/>
      <c r="D159" s="144"/>
      <c r="E159" s="144"/>
      <c r="F159" s="144"/>
      <c r="G159" s="144"/>
      <c r="H159" s="144"/>
      <c r="I159" s="144"/>
      <c r="J159" s="144"/>
      <c r="K159" s="144"/>
      <c r="L159" s="144"/>
      <c r="M159" s="162"/>
      <c r="N159" s="162"/>
      <c r="O159" s="242"/>
      <c r="P159" s="242"/>
      <c r="Q159" s="242"/>
      <c r="R159" s="241"/>
      <c r="S159" s="241"/>
      <c r="T159" s="242"/>
      <c r="U159" s="242"/>
      <c r="V159" s="242"/>
      <c r="W159" s="242"/>
    </row>
    <row r="160" spans="1:23" x14ac:dyDescent="0.25">
      <c r="A160" s="144"/>
      <c r="B160" s="144"/>
      <c r="C160" s="144"/>
      <c r="D160" s="144"/>
      <c r="E160" s="144"/>
      <c r="F160" s="144"/>
      <c r="G160" s="144"/>
      <c r="H160" s="144"/>
      <c r="I160" s="144"/>
      <c r="J160" s="144"/>
      <c r="K160" s="144"/>
      <c r="L160" s="144"/>
      <c r="M160" s="162"/>
      <c r="N160" s="162"/>
      <c r="O160" s="242"/>
      <c r="P160" s="242"/>
      <c r="Q160" s="242"/>
      <c r="R160" s="241"/>
      <c r="S160" s="241"/>
      <c r="T160" s="242"/>
      <c r="U160" s="242"/>
      <c r="V160" s="242"/>
      <c r="W160" s="242"/>
    </row>
    <row r="161" spans="1:23" x14ac:dyDescent="0.25">
      <c r="A161" s="144"/>
      <c r="B161" s="144"/>
      <c r="C161" s="144"/>
      <c r="D161" s="144"/>
      <c r="E161" s="144"/>
      <c r="F161" s="144"/>
      <c r="G161" s="144"/>
      <c r="H161" s="144"/>
      <c r="I161" s="144"/>
      <c r="J161" s="144"/>
      <c r="K161" s="144"/>
      <c r="L161" s="144"/>
      <c r="M161" s="162"/>
      <c r="N161" s="162"/>
      <c r="O161" s="242"/>
      <c r="P161" s="242"/>
      <c r="Q161" s="242"/>
      <c r="R161" s="241"/>
      <c r="S161" s="241"/>
      <c r="T161" s="242"/>
      <c r="U161" s="242"/>
      <c r="V161" s="242"/>
      <c r="W161" s="242"/>
    </row>
    <row r="162" spans="1:23" x14ac:dyDescent="0.25">
      <c r="A162" s="144"/>
      <c r="B162" s="144"/>
      <c r="C162" s="144"/>
      <c r="D162" s="144"/>
      <c r="E162" s="144"/>
      <c r="F162" s="144"/>
      <c r="G162" s="144"/>
      <c r="H162" s="144"/>
      <c r="I162" s="144"/>
      <c r="J162" s="144"/>
      <c r="K162" s="144"/>
      <c r="L162" s="144"/>
      <c r="M162" s="162"/>
      <c r="N162" s="162"/>
      <c r="O162" s="242"/>
      <c r="P162" s="242"/>
      <c r="Q162" s="242"/>
      <c r="R162" s="241"/>
      <c r="S162" s="241"/>
      <c r="T162" s="242"/>
      <c r="U162" s="242"/>
      <c r="V162" s="242"/>
      <c r="W162" s="242"/>
    </row>
    <row r="163" spans="1:23" x14ac:dyDescent="0.25">
      <c r="A163" s="144"/>
      <c r="B163" s="144"/>
      <c r="C163" s="144"/>
      <c r="D163" s="144"/>
      <c r="E163" s="144"/>
      <c r="F163" s="144"/>
      <c r="G163" s="144"/>
      <c r="H163" s="144"/>
      <c r="I163" s="144"/>
      <c r="J163" s="144"/>
      <c r="K163" s="144"/>
      <c r="L163" s="144"/>
      <c r="M163" s="162"/>
      <c r="N163" s="162"/>
      <c r="O163" s="242"/>
      <c r="P163" s="242"/>
      <c r="Q163" s="242"/>
      <c r="R163" s="241"/>
      <c r="S163" s="241"/>
      <c r="T163" s="242"/>
      <c r="U163" s="242"/>
      <c r="V163" s="242"/>
      <c r="W163" s="242"/>
    </row>
    <row r="164" spans="1:23" x14ac:dyDescent="0.25">
      <c r="A164" s="144"/>
      <c r="B164" s="144"/>
      <c r="C164" s="144"/>
      <c r="D164" s="144"/>
      <c r="E164" s="144"/>
      <c r="F164" s="144"/>
      <c r="G164" s="144"/>
      <c r="H164" s="144"/>
      <c r="I164" s="144"/>
      <c r="J164" s="144"/>
      <c r="K164" s="144"/>
      <c r="L164" s="144"/>
      <c r="M164" s="162"/>
      <c r="N164" s="162"/>
      <c r="O164" s="242"/>
      <c r="P164" s="242"/>
      <c r="Q164" s="242"/>
      <c r="R164" s="241"/>
      <c r="S164" s="241"/>
      <c r="T164" s="242"/>
      <c r="U164" s="242"/>
      <c r="V164" s="242"/>
      <c r="W164" s="242"/>
    </row>
    <row r="165" spans="1:23" x14ac:dyDescent="0.25">
      <c r="A165" s="144"/>
      <c r="B165" s="144"/>
      <c r="C165" s="144"/>
      <c r="D165" s="144"/>
      <c r="E165" s="144"/>
      <c r="F165" s="144"/>
      <c r="G165" s="144"/>
      <c r="H165" s="144"/>
      <c r="I165" s="144"/>
      <c r="J165" s="144"/>
      <c r="K165" s="144"/>
      <c r="L165" s="144"/>
      <c r="M165" s="162"/>
      <c r="N165" s="162"/>
      <c r="O165" s="242"/>
      <c r="P165" s="242"/>
      <c r="Q165" s="242"/>
      <c r="R165" s="241"/>
      <c r="S165" s="241"/>
      <c r="T165" s="242"/>
      <c r="U165" s="242"/>
      <c r="V165" s="242"/>
      <c r="W165" s="242"/>
    </row>
    <row r="166" spans="1:23" x14ac:dyDescent="0.25">
      <c r="A166" s="144"/>
      <c r="B166" s="144"/>
      <c r="C166" s="144"/>
      <c r="D166" s="144"/>
      <c r="E166" s="144"/>
      <c r="F166" s="144"/>
      <c r="G166" s="144"/>
      <c r="H166" s="144"/>
      <c r="I166" s="144"/>
      <c r="J166" s="144"/>
      <c r="K166" s="144"/>
      <c r="L166" s="144"/>
      <c r="M166" s="162"/>
      <c r="N166" s="162"/>
      <c r="O166" s="242"/>
      <c r="P166" s="242"/>
      <c r="Q166" s="242"/>
      <c r="R166" s="241"/>
      <c r="S166" s="241"/>
      <c r="T166" s="242"/>
      <c r="U166" s="242"/>
      <c r="V166" s="242"/>
      <c r="W166" s="242"/>
    </row>
    <row r="167" spans="1:23" x14ac:dyDescent="0.25">
      <c r="A167" s="144"/>
      <c r="B167" s="144"/>
      <c r="C167" s="144"/>
      <c r="D167" s="144"/>
      <c r="E167" s="144"/>
      <c r="F167" s="144"/>
      <c r="G167" s="144"/>
      <c r="H167" s="144"/>
      <c r="I167" s="144"/>
      <c r="J167" s="144"/>
      <c r="K167" s="144"/>
      <c r="L167" s="144"/>
      <c r="M167" s="162"/>
      <c r="N167" s="162"/>
      <c r="O167" s="242"/>
      <c r="P167" s="242"/>
      <c r="Q167" s="242"/>
      <c r="R167" s="241"/>
      <c r="S167" s="241"/>
      <c r="T167" s="242"/>
      <c r="U167" s="242"/>
      <c r="V167" s="242"/>
      <c r="W167" s="242"/>
    </row>
    <row r="168" spans="1:23" x14ac:dyDescent="0.25">
      <c r="A168" s="144"/>
      <c r="B168" s="144"/>
      <c r="C168" s="144"/>
      <c r="D168" s="144"/>
      <c r="E168" s="144"/>
      <c r="F168" s="144"/>
      <c r="G168" s="144"/>
      <c r="H168" s="144"/>
      <c r="I168" s="144"/>
      <c r="J168" s="144"/>
      <c r="K168" s="144"/>
      <c r="L168" s="144"/>
      <c r="M168" s="162"/>
      <c r="N168" s="162"/>
      <c r="O168" s="242"/>
      <c r="P168" s="242"/>
      <c r="Q168" s="242"/>
      <c r="R168" s="241"/>
      <c r="S168" s="241"/>
      <c r="T168" s="242"/>
      <c r="U168" s="242"/>
      <c r="V168" s="242"/>
      <c r="W168" s="242"/>
    </row>
    <row r="169" spans="1:23" x14ac:dyDescent="0.25">
      <c r="A169" s="144"/>
      <c r="B169" s="144"/>
      <c r="C169" s="144"/>
      <c r="D169" s="144"/>
      <c r="E169" s="144"/>
      <c r="F169" s="144"/>
      <c r="G169" s="144"/>
      <c r="H169" s="144"/>
      <c r="I169" s="144"/>
      <c r="J169" s="144"/>
      <c r="K169" s="144"/>
      <c r="L169" s="144"/>
      <c r="M169" s="162"/>
      <c r="N169" s="162"/>
      <c r="O169" s="242"/>
      <c r="P169" s="242"/>
      <c r="Q169" s="242"/>
      <c r="R169" s="241"/>
      <c r="S169" s="241"/>
      <c r="T169" s="242"/>
      <c r="U169" s="242"/>
      <c r="V169" s="242"/>
      <c r="W169" s="242"/>
    </row>
    <row r="170" spans="1:23" x14ac:dyDescent="0.25">
      <c r="A170" s="144"/>
      <c r="B170" s="144"/>
      <c r="C170" s="144"/>
      <c r="D170" s="144"/>
      <c r="E170" s="144"/>
      <c r="F170" s="144"/>
      <c r="G170" s="144"/>
      <c r="H170" s="144"/>
      <c r="I170" s="144"/>
      <c r="J170" s="144"/>
      <c r="K170" s="144"/>
      <c r="L170" s="144"/>
      <c r="M170" s="162"/>
      <c r="N170" s="162"/>
      <c r="O170" s="242"/>
      <c r="P170" s="242"/>
      <c r="Q170" s="242"/>
      <c r="R170" s="241"/>
      <c r="S170" s="241"/>
      <c r="T170" s="242"/>
      <c r="U170" s="242"/>
      <c r="V170" s="242"/>
      <c r="W170" s="242"/>
    </row>
    <row r="171" spans="1:23" x14ac:dyDescent="0.25">
      <c r="A171" s="144"/>
      <c r="B171" s="144"/>
      <c r="C171" s="144"/>
      <c r="D171" s="144"/>
      <c r="E171" s="144"/>
      <c r="F171" s="144"/>
      <c r="G171" s="144"/>
      <c r="H171" s="144"/>
      <c r="I171" s="144"/>
      <c r="J171" s="144"/>
      <c r="K171" s="144"/>
      <c r="L171" s="144"/>
      <c r="M171" s="162"/>
      <c r="N171" s="162"/>
      <c r="O171" s="242"/>
      <c r="P171" s="242"/>
      <c r="Q171" s="242"/>
      <c r="R171" s="241"/>
      <c r="S171" s="241"/>
      <c r="T171" s="242"/>
      <c r="U171" s="242"/>
      <c r="V171" s="242"/>
      <c r="W171" s="242"/>
    </row>
    <row r="172" spans="1:23" x14ac:dyDescent="0.25">
      <c r="A172" s="144"/>
      <c r="B172" s="144"/>
      <c r="C172" s="144"/>
      <c r="D172" s="144"/>
      <c r="E172" s="144"/>
      <c r="F172" s="144"/>
      <c r="G172" s="144"/>
      <c r="H172" s="144"/>
      <c r="I172" s="144"/>
      <c r="J172" s="144"/>
      <c r="K172" s="144"/>
      <c r="L172" s="144"/>
      <c r="M172" s="162"/>
      <c r="N172" s="162"/>
      <c r="O172" s="242"/>
      <c r="P172" s="242"/>
      <c r="Q172" s="242"/>
      <c r="R172" s="241"/>
      <c r="S172" s="241"/>
      <c r="T172" s="242"/>
      <c r="U172" s="242"/>
      <c r="V172" s="242"/>
      <c r="W172" s="242"/>
    </row>
    <row r="173" spans="1:23" x14ac:dyDescent="0.25">
      <c r="A173" s="144"/>
      <c r="B173" s="144"/>
      <c r="C173" s="144"/>
      <c r="D173" s="144"/>
      <c r="E173" s="144"/>
      <c r="F173" s="144"/>
      <c r="G173" s="144"/>
      <c r="H173" s="144"/>
      <c r="I173" s="144"/>
      <c r="J173" s="144"/>
      <c r="K173" s="144"/>
      <c r="L173" s="144"/>
      <c r="M173" s="162"/>
      <c r="N173" s="162"/>
      <c r="O173" s="242"/>
      <c r="P173" s="242"/>
      <c r="Q173" s="242"/>
      <c r="R173" s="241"/>
      <c r="S173" s="241"/>
      <c r="T173" s="242"/>
      <c r="U173" s="242"/>
      <c r="V173" s="242"/>
      <c r="W173" s="242"/>
    </row>
    <row r="174" spans="1:23" x14ac:dyDescent="0.25">
      <c r="A174" s="144"/>
      <c r="B174" s="144"/>
      <c r="C174" s="144"/>
      <c r="D174" s="144"/>
      <c r="E174" s="144"/>
      <c r="F174" s="144"/>
      <c r="G174" s="144"/>
      <c r="H174" s="144"/>
      <c r="I174" s="144"/>
      <c r="J174" s="144"/>
      <c r="K174" s="144"/>
      <c r="L174" s="144"/>
      <c r="M174" s="162"/>
      <c r="N174" s="162"/>
      <c r="O174" s="242"/>
      <c r="P174" s="242"/>
      <c r="Q174" s="242"/>
      <c r="R174" s="241"/>
      <c r="S174" s="241"/>
      <c r="T174" s="242"/>
      <c r="U174" s="242"/>
      <c r="V174" s="242"/>
      <c r="W174" s="242"/>
    </row>
    <row r="175" spans="1:23" x14ac:dyDescent="0.25">
      <c r="A175" s="144"/>
      <c r="B175" s="144"/>
      <c r="C175" s="144"/>
      <c r="D175" s="144"/>
      <c r="E175" s="144"/>
      <c r="F175" s="144"/>
      <c r="G175" s="144"/>
      <c r="H175" s="144"/>
      <c r="I175" s="144"/>
      <c r="J175" s="144"/>
      <c r="K175" s="144"/>
      <c r="L175" s="144"/>
      <c r="M175" s="162"/>
      <c r="N175" s="162"/>
      <c r="O175" s="242"/>
      <c r="P175" s="242"/>
      <c r="Q175" s="242"/>
      <c r="R175" s="241"/>
      <c r="S175" s="241"/>
      <c r="T175" s="242"/>
      <c r="U175" s="242"/>
      <c r="V175" s="242"/>
      <c r="W175" s="242"/>
    </row>
    <row r="176" spans="1:23" x14ac:dyDescent="0.25">
      <c r="A176" s="144"/>
      <c r="B176" s="144"/>
      <c r="C176" s="144"/>
      <c r="D176" s="144"/>
      <c r="E176" s="144"/>
      <c r="F176" s="144"/>
      <c r="G176" s="144"/>
      <c r="H176" s="144"/>
      <c r="I176" s="144"/>
      <c r="J176" s="144"/>
      <c r="K176" s="144"/>
      <c r="L176" s="144"/>
      <c r="M176" s="162"/>
      <c r="N176" s="162"/>
      <c r="O176" s="242"/>
      <c r="P176" s="242"/>
      <c r="Q176" s="242"/>
      <c r="R176" s="241"/>
      <c r="S176" s="241"/>
      <c r="T176" s="242"/>
      <c r="U176" s="242"/>
      <c r="V176" s="242"/>
      <c r="W176" s="242"/>
    </row>
    <row r="177" spans="1:23" x14ac:dyDescent="0.25">
      <c r="A177" s="144"/>
      <c r="B177" s="144"/>
      <c r="C177" s="144"/>
      <c r="D177" s="144"/>
      <c r="E177" s="144"/>
      <c r="F177" s="144"/>
      <c r="G177" s="144"/>
      <c r="H177" s="144"/>
      <c r="I177" s="144"/>
      <c r="J177" s="144"/>
      <c r="K177" s="144"/>
      <c r="L177" s="144"/>
      <c r="M177" s="162"/>
      <c r="N177" s="162"/>
      <c r="O177" s="242"/>
      <c r="P177" s="242"/>
      <c r="Q177" s="242"/>
      <c r="R177" s="241"/>
      <c r="S177" s="241"/>
      <c r="T177" s="242"/>
      <c r="U177" s="242"/>
      <c r="V177" s="242"/>
      <c r="W177" s="242"/>
    </row>
    <row r="178" spans="1:23" x14ac:dyDescent="0.25">
      <c r="A178" s="144"/>
      <c r="B178" s="144"/>
      <c r="C178" s="144"/>
      <c r="D178" s="144"/>
      <c r="E178" s="144"/>
      <c r="F178" s="144"/>
      <c r="G178" s="144"/>
      <c r="H178" s="144"/>
      <c r="I178" s="144"/>
      <c r="J178" s="144"/>
      <c r="K178" s="144"/>
      <c r="L178" s="144"/>
      <c r="M178" s="162"/>
      <c r="N178" s="162"/>
      <c r="O178" s="242"/>
      <c r="P178" s="242"/>
      <c r="Q178" s="242"/>
      <c r="R178" s="241"/>
      <c r="S178" s="241"/>
      <c r="T178" s="242"/>
      <c r="U178" s="242"/>
      <c r="V178" s="242"/>
      <c r="W178" s="242"/>
    </row>
    <row r="179" spans="1:23" x14ac:dyDescent="0.25">
      <c r="A179" s="144"/>
      <c r="B179" s="144"/>
      <c r="C179" s="144"/>
      <c r="D179" s="144"/>
      <c r="E179" s="144"/>
      <c r="F179" s="144"/>
      <c r="G179" s="144"/>
      <c r="H179" s="144"/>
      <c r="I179" s="144"/>
      <c r="J179" s="144"/>
      <c r="K179" s="144"/>
      <c r="L179" s="144"/>
      <c r="M179" s="162"/>
      <c r="N179" s="162"/>
      <c r="O179" s="242"/>
      <c r="P179" s="242"/>
      <c r="Q179" s="242"/>
      <c r="R179" s="241"/>
      <c r="S179" s="241"/>
      <c r="T179" s="242"/>
      <c r="U179" s="242"/>
      <c r="V179" s="242"/>
      <c r="W179" s="242"/>
    </row>
    <row r="180" spans="1:23" x14ac:dyDescent="0.25">
      <c r="A180" s="144"/>
      <c r="B180" s="144"/>
      <c r="C180" s="144"/>
      <c r="D180" s="144"/>
      <c r="E180" s="144"/>
      <c r="F180" s="144"/>
      <c r="G180" s="144"/>
      <c r="H180" s="144"/>
      <c r="I180" s="144"/>
      <c r="J180" s="144"/>
      <c r="K180" s="144"/>
      <c r="L180" s="144"/>
      <c r="M180" s="162"/>
      <c r="N180" s="162"/>
      <c r="O180" s="242"/>
      <c r="P180" s="242"/>
      <c r="Q180" s="242"/>
      <c r="R180" s="241"/>
      <c r="S180" s="241"/>
      <c r="T180" s="242"/>
      <c r="U180" s="242"/>
      <c r="V180" s="242"/>
      <c r="W180" s="242"/>
    </row>
    <row r="181" spans="1:23" x14ac:dyDescent="0.25">
      <c r="A181" s="144"/>
      <c r="B181" s="144"/>
      <c r="C181" s="144"/>
      <c r="D181" s="144"/>
      <c r="E181" s="144"/>
      <c r="F181" s="144"/>
      <c r="G181" s="144"/>
      <c r="H181" s="144"/>
      <c r="I181" s="144"/>
      <c r="J181" s="144"/>
      <c r="K181" s="144"/>
      <c r="L181" s="144"/>
      <c r="M181" s="162"/>
      <c r="N181" s="162"/>
      <c r="O181" s="242"/>
      <c r="P181" s="242"/>
      <c r="Q181" s="242"/>
      <c r="R181" s="241"/>
      <c r="S181" s="241"/>
      <c r="T181" s="242"/>
      <c r="U181" s="242"/>
      <c r="V181" s="242"/>
      <c r="W181" s="242"/>
    </row>
    <row r="182" spans="1:23" x14ac:dyDescent="0.25">
      <c r="A182" s="144"/>
      <c r="B182" s="144"/>
      <c r="C182" s="144"/>
      <c r="D182" s="144"/>
      <c r="E182" s="144"/>
      <c r="F182" s="144"/>
      <c r="G182" s="144"/>
      <c r="H182" s="144"/>
      <c r="I182" s="144"/>
      <c r="J182" s="144"/>
      <c r="K182" s="144"/>
      <c r="L182" s="144"/>
      <c r="M182" s="162"/>
      <c r="N182" s="162"/>
      <c r="O182" s="242"/>
      <c r="P182" s="242"/>
      <c r="Q182" s="242"/>
      <c r="R182" s="241"/>
      <c r="S182" s="241"/>
      <c r="T182" s="242"/>
      <c r="U182" s="242"/>
      <c r="V182" s="242"/>
      <c r="W182" s="242"/>
    </row>
    <row r="183" spans="1:23" x14ac:dyDescent="0.25">
      <c r="A183" s="144"/>
      <c r="B183" s="144"/>
      <c r="C183" s="144"/>
      <c r="D183" s="144"/>
      <c r="E183" s="144"/>
      <c r="F183" s="144"/>
      <c r="G183" s="144"/>
      <c r="H183" s="144"/>
      <c r="I183" s="144"/>
      <c r="J183" s="144"/>
      <c r="K183" s="144"/>
      <c r="L183" s="144"/>
      <c r="M183" s="162"/>
      <c r="N183" s="162"/>
      <c r="O183" s="242"/>
      <c r="P183" s="242"/>
      <c r="Q183" s="242"/>
      <c r="R183" s="241"/>
      <c r="S183" s="241"/>
      <c r="T183" s="242"/>
      <c r="U183" s="242"/>
      <c r="V183" s="242"/>
      <c r="W183" s="242"/>
    </row>
    <row r="184" spans="1:23" x14ac:dyDescent="0.25">
      <c r="A184" s="144"/>
      <c r="B184" s="144"/>
      <c r="C184" s="144"/>
      <c r="D184" s="144"/>
      <c r="E184" s="144"/>
      <c r="F184" s="144"/>
      <c r="G184" s="144"/>
      <c r="H184" s="144"/>
      <c r="I184" s="144"/>
      <c r="J184" s="144"/>
      <c r="K184" s="144"/>
      <c r="L184" s="144"/>
      <c r="M184" s="162"/>
      <c r="N184" s="162"/>
      <c r="O184" s="242"/>
      <c r="P184" s="242"/>
      <c r="Q184" s="242"/>
      <c r="R184" s="241"/>
      <c r="S184" s="241"/>
      <c r="T184" s="242"/>
      <c r="U184" s="242"/>
      <c r="V184" s="242"/>
      <c r="W184" s="242"/>
    </row>
    <row r="185" spans="1:23" x14ac:dyDescent="0.25">
      <c r="A185" s="144"/>
      <c r="B185" s="144"/>
      <c r="C185" s="144"/>
      <c r="D185" s="144"/>
      <c r="E185" s="144"/>
      <c r="F185" s="144"/>
      <c r="G185" s="144"/>
      <c r="H185" s="144"/>
      <c r="I185" s="144"/>
      <c r="J185" s="144"/>
      <c r="K185" s="144"/>
      <c r="L185" s="144"/>
      <c r="M185" s="162"/>
      <c r="N185" s="162"/>
      <c r="O185" s="242"/>
      <c r="P185" s="242"/>
      <c r="Q185" s="242"/>
      <c r="R185" s="241"/>
      <c r="S185" s="241"/>
      <c r="T185" s="242"/>
      <c r="U185" s="242"/>
      <c r="V185" s="242"/>
      <c r="W185" s="242"/>
    </row>
    <row r="186" spans="1:23" x14ac:dyDescent="0.25">
      <c r="A186" s="144"/>
      <c r="B186" s="144"/>
      <c r="C186" s="144"/>
      <c r="D186" s="144"/>
      <c r="E186" s="144"/>
      <c r="F186" s="144"/>
      <c r="G186" s="144"/>
      <c r="H186" s="144"/>
      <c r="I186" s="144"/>
      <c r="J186" s="144"/>
      <c r="K186" s="144"/>
      <c r="L186" s="144"/>
      <c r="M186" s="162"/>
      <c r="N186" s="162"/>
      <c r="O186" s="242"/>
      <c r="P186" s="242"/>
      <c r="Q186" s="242"/>
      <c r="R186" s="241"/>
      <c r="S186" s="241"/>
      <c r="T186" s="242"/>
      <c r="U186" s="242"/>
      <c r="V186" s="242"/>
      <c r="W186" s="242"/>
    </row>
    <row r="187" spans="1:23" x14ac:dyDescent="0.25">
      <c r="A187" s="144"/>
      <c r="B187" s="144"/>
      <c r="C187" s="144"/>
      <c r="D187" s="144"/>
      <c r="E187" s="144"/>
      <c r="F187" s="144"/>
      <c r="G187" s="144"/>
      <c r="H187" s="144"/>
      <c r="I187" s="144"/>
      <c r="J187" s="144"/>
      <c r="K187" s="144"/>
      <c r="L187" s="144"/>
      <c r="M187" s="162"/>
      <c r="N187" s="162"/>
      <c r="O187" s="242"/>
      <c r="P187" s="242"/>
      <c r="Q187" s="242"/>
      <c r="R187" s="241"/>
      <c r="S187" s="241"/>
      <c r="T187" s="242"/>
      <c r="U187" s="242"/>
      <c r="V187" s="242"/>
      <c r="W187" s="242"/>
    </row>
    <row r="188" spans="1:23" x14ac:dyDescent="0.25">
      <c r="A188" s="144"/>
      <c r="B188" s="144"/>
      <c r="C188" s="144"/>
      <c r="D188" s="144"/>
      <c r="E188" s="144"/>
      <c r="F188" s="144"/>
      <c r="G188" s="144"/>
      <c r="H188" s="144"/>
      <c r="I188" s="144"/>
      <c r="J188" s="144"/>
      <c r="K188" s="144"/>
      <c r="L188" s="144"/>
      <c r="M188" s="162"/>
      <c r="N188" s="162"/>
      <c r="O188" s="242"/>
      <c r="P188" s="242"/>
      <c r="Q188" s="242"/>
      <c r="R188" s="241"/>
      <c r="S188" s="241"/>
      <c r="T188" s="242"/>
      <c r="U188" s="242"/>
      <c r="V188" s="242"/>
      <c r="W188" s="242"/>
    </row>
    <row r="189" spans="1:23" x14ac:dyDescent="0.25">
      <c r="A189" s="144"/>
      <c r="B189" s="144"/>
      <c r="C189" s="144"/>
      <c r="D189" s="144"/>
      <c r="E189" s="144"/>
      <c r="F189" s="144"/>
      <c r="G189" s="144"/>
      <c r="H189" s="144"/>
      <c r="I189" s="144"/>
      <c r="J189" s="144"/>
      <c r="K189" s="144"/>
      <c r="L189" s="144"/>
      <c r="M189" s="162"/>
      <c r="N189" s="162"/>
      <c r="O189" s="242"/>
      <c r="P189" s="242"/>
      <c r="Q189" s="242"/>
      <c r="R189" s="241"/>
      <c r="S189" s="241"/>
      <c r="T189" s="242"/>
      <c r="U189" s="242"/>
      <c r="V189" s="242"/>
      <c r="W189" s="242"/>
    </row>
    <row r="190" spans="1:23" x14ac:dyDescent="0.25">
      <c r="A190" s="144"/>
      <c r="B190" s="144"/>
      <c r="C190" s="144"/>
      <c r="D190" s="144"/>
      <c r="E190" s="144"/>
      <c r="F190" s="144"/>
      <c r="G190" s="144"/>
      <c r="H190" s="144"/>
      <c r="I190" s="144"/>
      <c r="J190" s="144"/>
      <c r="K190" s="144"/>
      <c r="L190" s="144"/>
      <c r="M190" s="162"/>
      <c r="N190" s="162"/>
      <c r="O190" s="242"/>
      <c r="P190" s="242"/>
      <c r="Q190" s="242"/>
      <c r="R190" s="241"/>
      <c r="S190" s="241"/>
      <c r="T190" s="242"/>
      <c r="U190" s="242"/>
      <c r="V190" s="242"/>
      <c r="W190" s="242"/>
    </row>
    <row r="191" spans="1:23" x14ac:dyDescent="0.25">
      <c r="A191" s="144"/>
      <c r="B191" s="144"/>
      <c r="C191" s="144"/>
      <c r="D191" s="144"/>
      <c r="E191" s="144"/>
      <c r="F191" s="144"/>
      <c r="G191" s="144"/>
      <c r="H191" s="144"/>
      <c r="I191" s="144"/>
      <c r="J191" s="144"/>
      <c r="K191" s="144"/>
      <c r="L191" s="144"/>
      <c r="M191" s="162"/>
      <c r="N191" s="162"/>
      <c r="O191" s="242"/>
      <c r="P191" s="242"/>
      <c r="Q191" s="242"/>
      <c r="R191" s="241"/>
      <c r="S191" s="241"/>
      <c r="T191" s="242"/>
      <c r="U191" s="242"/>
      <c r="V191" s="242"/>
      <c r="W191" s="242"/>
    </row>
    <row r="192" spans="1:23" x14ac:dyDescent="0.25">
      <c r="A192" s="144"/>
      <c r="B192" s="144"/>
      <c r="C192" s="144"/>
      <c r="D192" s="144"/>
      <c r="E192" s="144"/>
      <c r="F192" s="144"/>
      <c r="G192" s="144"/>
      <c r="H192" s="144"/>
      <c r="I192" s="144"/>
      <c r="J192" s="144"/>
      <c r="K192" s="144"/>
      <c r="L192" s="144"/>
      <c r="M192" s="162"/>
      <c r="N192" s="162"/>
      <c r="O192" s="242"/>
      <c r="P192" s="242"/>
      <c r="Q192" s="242"/>
      <c r="R192" s="241"/>
      <c r="S192" s="241"/>
      <c r="T192" s="242"/>
      <c r="U192" s="242"/>
      <c r="V192" s="242"/>
      <c r="W192" s="242"/>
    </row>
    <row r="193" spans="1:23" x14ac:dyDescent="0.25">
      <c r="A193" s="144"/>
      <c r="B193" s="144"/>
      <c r="C193" s="144"/>
      <c r="D193" s="144"/>
      <c r="E193" s="144"/>
      <c r="F193" s="144"/>
      <c r="G193" s="144"/>
      <c r="H193" s="144"/>
      <c r="I193" s="144"/>
      <c r="J193" s="144"/>
      <c r="K193" s="144"/>
      <c r="L193" s="144"/>
      <c r="M193" s="162"/>
      <c r="N193" s="162"/>
      <c r="O193" s="242"/>
      <c r="P193" s="242"/>
      <c r="Q193" s="242"/>
      <c r="R193" s="241"/>
      <c r="S193" s="241"/>
      <c r="T193" s="242"/>
      <c r="U193" s="242"/>
      <c r="V193" s="242"/>
      <c r="W193" s="242"/>
    </row>
    <row r="194" spans="1:23" x14ac:dyDescent="0.25">
      <c r="A194" s="144"/>
      <c r="B194" s="144"/>
      <c r="C194" s="144"/>
      <c r="D194" s="144"/>
      <c r="E194" s="144"/>
      <c r="F194" s="144"/>
      <c r="G194" s="144"/>
      <c r="H194" s="144"/>
      <c r="I194" s="144"/>
      <c r="J194" s="144"/>
      <c r="K194" s="144"/>
      <c r="L194" s="144"/>
      <c r="M194" s="162"/>
      <c r="N194" s="162"/>
      <c r="O194" s="242"/>
      <c r="P194" s="242"/>
      <c r="Q194" s="242"/>
      <c r="R194" s="241"/>
      <c r="S194" s="241"/>
      <c r="T194" s="242"/>
      <c r="U194" s="242"/>
      <c r="V194" s="242"/>
      <c r="W194" s="242"/>
    </row>
    <row r="195" spans="1:23" x14ac:dyDescent="0.25">
      <c r="A195" s="144"/>
      <c r="B195" s="144"/>
      <c r="C195" s="144"/>
      <c r="D195" s="144"/>
      <c r="E195" s="144"/>
      <c r="F195" s="144"/>
      <c r="G195" s="144"/>
      <c r="H195" s="144"/>
      <c r="I195" s="144"/>
      <c r="J195" s="144"/>
      <c r="K195" s="144"/>
      <c r="L195" s="144"/>
      <c r="M195" s="162"/>
      <c r="N195" s="162"/>
      <c r="O195" s="242"/>
      <c r="P195" s="242"/>
      <c r="Q195" s="242"/>
      <c r="R195" s="241"/>
      <c r="S195" s="241"/>
      <c r="T195" s="242"/>
      <c r="U195" s="242"/>
      <c r="V195" s="242"/>
      <c r="W195" s="242"/>
    </row>
    <row r="196" spans="1:23" x14ac:dyDescent="0.25">
      <c r="A196" s="144"/>
      <c r="B196" s="144"/>
      <c r="C196" s="144"/>
      <c r="D196" s="144"/>
      <c r="E196" s="144"/>
      <c r="F196" s="144"/>
      <c r="G196" s="144"/>
      <c r="H196" s="144"/>
      <c r="I196" s="144"/>
      <c r="J196" s="144"/>
      <c r="K196" s="144"/>
      <c r="L196" s="144"/>
      <c r="M196" s="162"/>
      <c r="N196" s="162"/>
      <c r="O196" s="242"/>
      <c r="P196" s="242"/>
      <c r="Q196" s="242"/>
      <c r="R196" s="241"/>
      <c r="S196" s="241"/>
      <c r="T196" s="242"/>
      <c r="U196" s="242"/>
      <c r="V196" s="242"/>
      <c r="W196" s="242"/>
    </row>
    <row r="197" spans="1:23" x14ac:dyDescent="0.25">
      <c r="A197" s="144"/>
      <c r="B197" s="144"/>
      <c r="C197" s="144"/>
      <c r="D197" s="144"/>
      <c r="E197" s="144"/>
      <c r="F197" s="144"/>
      <c r="G197" s="144"/>
      <c r="H197" s="144"/>
      <c r="I197" s="144"/>
      <c r="J197" s="144"/>
      <c r="K197" s="144"/>
      <c r="L197" s="144"/>
      <c r="M197" s="162"/>
      <c r="N197" s="162"/>
      <c r="O197" s="242"/>
      <c r="P197" s="242"/>
      <c r="Q197" s="242"/>
      <c r="R197" s="241"/>
      <c r="S197" s="241"/>
      <c r="T197" s="242"/>
      <c r="U197" s="242"/>
      <c r="V197" s="242"/>
      <c r="W197" s="242"/>
    </row>
    <row r="198" spans="1:23" x14ac:dyDescent="0.25">
      <c r="A198" s="144"/>
      <c r="B198" s="144"/>
      <c r="C198" s="144"/>
      <c r="D198" s="144"/>
      <c r="E198" s="144"/>
      <c r="F198" s="144"/>
      <c r="G198" s="144"/>
      <c r="H198" s="144"/>
      <c r="I198" s="144"/>
      <c r="J198" s="144"/>
      <c r="K198" s="144"/>
      <c r="L198" s="144"/>
      <c r="M198" s="162"/>
      <c r="N198" s="162"/>
      <c r="O198" s="242"/>
      <c r="P198" s="242"/>
      <c r="Q198" s="242"/>
      <c r="R198" s="241"/>
      <c r="S198" s="241"/>
      <c r="T198" s="242"/>
      <c r="U198" s="242"/>
      <c r="V198" s="242"/>
      <c r="W198" s="242"/>
    </row>
    <row r="199" spans="1:23" x14ac:dyDescent="0.25">
      <c r="A199" s="144"/>
      <c r="B199" s="144"/>
      <c r="C199" s="144"/>
      <c r="D199" s="144"/>
      <c r="E199" s="144"/>
      <c r="F199" s="144"/>
      <c r="G199" s="144"/>
      <c r="H199" s="144"/>
      <c r="I199" s="144"/>
      <c r="J199" s="144"/>
      <c r="K199" s="144"/>
      <c r="L199" s="144"/>
      <c r="M199" s="162"/>
      <c r="N199" s="162"/>
      <c r="O199" s="242"/>
      <c r="P199" s="242"/>
      <c r="Q199" s="242"/>
      <c r="R199" s="241"/>
      <c r="S199" s="241"/>
      <c r="T199" s="242"/>
      <c r="U199" s="242"/>
      <c r="V199" s="242"/>
      <c r="W199" s="242"/>
    </row>
    <row r="200" spans="1:23" x14ac:dyDescent="0.25">
      <c r="A200" s="144"/>
      <c r="B200" s="144"/>
      <c r="C200" s="144"/>
      <c r="D200" s="144"/>
      <c r="E200" s="144"/>
      <c r="F200" s="144"/>
      <c r="G200" s="144"/>
      <c r="H200" s="144"/>
      <c r="I200" s="144"/>
      <c r="J200" s="144"/>
      <c r="K200" s="144"/>
      <c r="L200" s="144"/>
      <c r="M200" s="162"/>
      <c r="N200" s="162"/>
      <c r="O200" s="242"/>
      <c r="P200" s="242"/>
      <c r="Q200" s="242"/>
      <c r="R200" s="241"/>
      <c r="S200" s="241"/>
      <c r="T200" s="242"/>
      <c r="U200" s="242"/>
      <c r="V200" s="242"/>
      <c r="W200" s="242"/>
    </row>
    <row r="201" spans="1:23" x14ac:dyDescent="0.25">
      <c r="A201" s="144"/>
      <c r="B201" s="144"/>
      <c r="C201" s="144"/>
      <c r="D201" s="144"/>
      <c r="E201" s="144"/>
      <c r="F201" s="144"/>
      <c r="G201" s="144"/>
      <c r="H201" s="144"/>
      <c r="I201" s="144"/>
      <c r="J201" s="144"/>
      <c r="K201" s="144"/>
      <c r="L201" s="144"/>
      <c r="M201" s="162"/>
      <c r="N201" s="162"/>
      <c r="O201" s="242"/>
      <c r="P201" s="242"/>
      <c r="Q201" s="242"/>
      <c r="R201" s="241"/>
      <c r="S201" s="241"/>
      <c r="T201" s="242"/>
      <c r="U201" s="242"/>
      <c r="V201" s="242"/>
      <c r="W201" s="242"/>
    </row>
    <row r="202" spans="1:23" x14ac:dyDescent="0.25">
      <c r="A202" s="144"/>
      <c r="B202" s="144"/>
      <c r="C202" s="144"/>
      <c r="D202" s="144"/>
      <c r="E202" s="144"/>
      <c r="F202" s="144"/>
      <c r="G202" s="144"/>
      <c r="H202" s="144"/>
      <c r="I202" s="144"/>
      <c r="J202" s="144"/>
      <c r="K202" s="144"/>
      <c r="L202" s="144"/>
      <c r="M202" s="162"/>
      <c r="N202" s="162"/>
      <c r="O202" s="242"/>
      <c r="P202" s="242"/>
      <c r="Q202" s="242"/>
      <c r="R202" s="241"/>
      <c r="S202" s="241"/>
      <c r="T202" s="242"/>
      <c r="U202" s="242"/>
      <c r="V202" s="242"/>
      <c r="W202" s="242"/>
    </row>
    <row r="203" spans="1:23" x14ac:dyDescent="0.25">
      <c r="A203" s="144"/>
      <c r="B203" s="144"/>
      <c r="C203" s="144"/>
      <c r="D203" s="144"/>
      <c r="E203" s="144"/>
      <c r="F203" s="144"/>
      <c r="G203" s="144"/>
      <c r="H203" s="144"/>
      <c r="I203" s="144"/>
      <c r="J203" s="144"/>
      <c r="K203" s="144"/>
      <c r="L203" s="144"/>
      <c r="M203" s="162"/>
      <c r="N203" s="162"/>
      <c r="O203" s="242"/>
      <c r="P203" s="242"/>
      <c r="Q203" s="242"/>
      <c r="R203" s="241"/>
      <c r="S203" s="241"/>
      <c r="T203" s="242"/>
      <c r="U203" s="242"/>
      <c r="V203" s="242"/>
      <c r="W203" s="242"/>
    </row>
    <row r="204" spans="1:23" x14ac:dyDescent="0.25">
      <c r="A204" s="144"/>
      <c r="B204" s="144"/>
      <c r="C204" s="144"/>
      <c r="D204" s="144"/>
      <c r="E204" s="144"/>
      <c r="F204" s="144"/>
      <c r="G204" s="144"/>
      <c r="H204" s="144"/>
      <c r="I204" s="144"/>
      <c r="J204" s="144"/>
      <c r="K204" s="144"/>
      <c r="L204" s="144"/>
      <c r="M204" s="162"/>
      <c r="N204" s="162"/>
      <c r="O204" s="242"/>
      <c r="P204" s="242"/>
      <c r="Q204" s="242"/>
      <c r="R204" s="241"/>
      <c r="S204" s="241"/>
      <c r="T204" s="242"/>
      <c r="U204" s="242"/>
      <c r="V204" s="242"/>
      <c r="W204" s="242"/>
    </row>
    <row r="205" spans="1:23" x14ac:dyDescent="0.25">
      <c r="A205" s="144"/>
      <c r="B205" s="144"/>
      <c r="C205" s="144"/>
      <c r="D205" s="144"/>
      <c r="E205" s="144"/>
      <c r="F205" s="144"/>
      <c r="G205" s="144"/>
      <c r="H205" s="144"/>
      <c r="I205" s="144"/>
      <c r="J205" s="144"/>
      <c r="K205" s="144"/>
      <c r="L205" s="144"/>
      <c r="M205" s="162"/>
      <c r="N205" s="162"/>
      <c r="O205" s="242"/>
      <c r="P205" s="242"/>
      <c r="Q205" s="242"/>
      <c r="R205" s="241"/>
      <c r="S205" s="241"/>
      <c r="T205" s="242"/>
      <c r="U205" s="242"/>
      <c r="V205" s="242"/>
      <c r="W205" s="242"/>
    </row>
    <row r="206" spans="1:23" x14ac:dyDescent="0.25">
      <c r="A206" s="144"/>
      <c r="B206" s="144"/>
      <c r="C206" s="144"/>
      <c r="D206" s="144"/>
      <c r="E206" s="144"/>
      <c r="F206" s="144"/>
      <c r="G206" s="144"/>
      <c r="H206" s="144"/>
      <c r="I206" s="144"/>
      <c r="J206" s="144"/>
      <c r="K206" s="144"/>
      <c r="L206" s="144"/>
      <c r="M206" s="162"/>
      <c r="N206" s="162"/>
      <c r="O206" s="242"/>
      <c r="P206" s="242"/>
      <c r="Q206" s="242"/>
      <c r="R206" s="241"/>
      <c r="S206" s="241"/>
      <c r="T206" s="242"/>
      <c r="U206" s="242"/>
      <c r="V206" s="242"/>
      <c r="W206" s="242"/>
    </row>
    <row r="207" spans="1:23" x14ac:dyDescent="0.25">
      <c r="A207" s="144"/>
      <c r="B207" s="144"/>
      <c r="C207" s="144"/>
      <c r="D207" s="144"/>
      <c r="E207" s="144"/>
      <c r="F207" s="144"/>
      <c r="G207" s="144"/>
      <c r="H207" s="144"/>
      <c r="I207" s="144"/>
      <c r="J207" s="144"/>
      <c r="K207" s="144"/>
      <c r="L207" s="144"/>
      <c r="M207" s="162"/>
      <c r="N207" s="162"/>
      <c r="O207" s="242"/>
      <c r="P207" s="242"/>
      <c r="Q207" s="242"/>
      <c r="R207" s="241"/>
      <c r="S207" s="241"/>
      <c r="T207" s="242"/>
      <c r="U207" s="242"/>
      <c r="V207" s="242"/>
      <c r="W207" s="242"/>
    </row>
    <row r="208" spans="1:23" x14ac:dyDescent="0.25">
      <c r="A208" s="144"/>
      <c r="B208" s="144"/>
      <c r="C208" s="144"/>
      <c r="D208" s="144"/>
      <c r="E208" s="144"/>
      <c r="F208" s="144"/>
      <c r="G208" s="144"/>
      <c r="H208" s="144"/>
      <c r="I208" s="144"/>
      <c r="J208" s="144"/>
      <c r="K208" s="144"/>
      <c r="L208" s="144"/>
      <c r="M208" s="162"/>
      <c r="N208" s="162"/>
      <c r="O208" s="242"/>
      <c r="P208" s="242"/>
      <c r="Q208" s="242"/>
      <c r="R208" s="241"/>
      <c r="S208" s="241"/>
      <c r="T208" s="242"/>
      <c r="U208" s="242"/>
      <c r="V208" s="242"/>
      <c r="W208" s="242"/>
    </row>
    <row r="209" spans="1:23" x14ac:dyDescent="0.25">
      <c r="A209" s="144"/>
      <c r="B209" s="144"/>
      <c r="C209" s="144"/>
      <c r="D209" s="144"/>
      <c r="E209" s="144"/>
      <c r="F209" s="144"/>
      <c r="G209" s="144"/>
      <c r="H209" s="144"/>
      <c r="I209" s="144"/>
      <c r="J209" s="144"/>
      <c r="K209" s="144"/>
      <c r="L209" s="144"/>
      <c r="M209" s="162"/>
      <c r="N209" s="162"/>
      <c r="O209" s="242"/>
      <c r="P209" s="242"/>
      <c r="Q209" s="242"/>
      <c r="R209" s="241"/>
      <c r="S209" s="241"/>
      <c r="T209" s="242"/>
      <c r="U209" s="242"/>
      <c r="V209" s="242"/>
      <c r="W209" s="242"/>
    </row>
    <row r="210" spans="1:23" x14ac:dyDescent="0.25">
      <c r="A210" s="144"/>
      <c r="B210" s="144"/>
      <c r="C210" s="144"/>
      <c r="D210" s="144"/>
      <c r="E210" s="144"/>
      <c r="F210" s="144"/>
      <c r="G210" s="144"/>
      <c r="H210" s="144"/>
      <c r="I210" s="144"/>
      <c r="J210" s="144"/>
      <c r="K210" s="144"/>
      <c r="L210" s="144"/>
      <c r="M210" s="162"/>
      <c r="N210" s="162"/>
      <c r="O210" s="242"/>
      <c r="P210" s="242"/>
      <c r="Q210" s="242"/>
      <c r="R210" s="241"/>
      <c r="S210" s="241"/>
      <c r="T210" s="242"/>
      <c r="U210" s="242"/>
      <c r="V210" s="242"/>
      <c r="W210" s="242"/>
    </row>
    <row r="211" spans="1:23" x14ac:dyDescent="0.25">
      <c r="A211" s="144"/>
      <c r="B211" s="144"/>
      <c r="C211" s="144"/>
      <c r="D211" s="144"/>
      <c r="E211" s="144"/>
      <c r="F211" s="144"/>
      <c r="G211" s="144"/>
      <c r="H211" s="144"/>
      <c r="I211" s="144"/>
      <c r="J211" s="144"/>
      <c r="K211" s="144"/>
      <c r="L211" s="144"/>
      <c r="M211" s="162"/>
      <c r="N211" s="162"/>
      <c r="O211" s="242"/>
      <c r="P211" s="242"/>
      <c r="Q211" s="242"/>
      <c r="R211" s="241"/>
      <c r="S211" s="241"/>
      <c r="T211" s="242"/>
      <c r="U211" s="242"/>
      <c r="V211" s="242"/>
      <c r="W211" s="242"/>
    </row>
    <row r="212" spans="1:23" x14ac:dyDescent="0.25">
      <c r="A212" s="144"/>
      <c r="B212" s="144"/>
      <c r="C212" s="144"/>
      <c r="D212" s="144"/>
      <c r="E212" s="144"/>
      <c r="F212" s="144"/>
      <c r="G212" s="144"/>
      <c r="H212" s="144"/>
      <c r="I212" s="144"/>
      <c r="J212" s="144"/>
      <c r="K212" s="144"/>
      <c r="L212" s="144"/>
      <c r="M212" s="162"/>
      <c r="N212" s="162"/>
      <c r="O212" s="242"/>
      <c r="P212" s="242"/>
      <c r="Q212" s="242"/>
      <c r="R212" s="241"/>
      <c r="S212" s="241"/>
      <c r="T212" s="242"/>
      <c r="U212" s="242"/>
      <c r="V212" s="242"/>
      <c r="W212" s="242"/>
    </row>
    <row r="213" spans="1:23" x14ac:dyDescent="0.25">
      <c r="A213" s="144"/>
      <c r="B213" s="144"/>
      <c r="C213" s="144"/>
      <c r="D213" s="144"/>
      <c r="E213" s="144"/>
      <c r="F213" s="144"/>
      <c r="G213" s="144"/>
      <c r="H213" s="144"/>
      <c r="I213" s="144"/>
      <c r="J213" s="144"/>
      <c r="K213" s="144"/>
      <c r="L213" s="144"/>
      <c r="M213" s="162"/>
      <c r="N213" s="162"/>
      <c r="O213" s="242"/>
      <c r="P213" s="242"/>
      <c r="Q213" s="242"/>
      <c r="R213" s="241"/>
      <c r="S213" s="241"/>
      <c r="T213" s="242"/>
      <c r="U213" s="242"/>
      <c r="V213" s="242"/>
      <c r="W213" s="242"/>
    </row>
    <row r="214" spans="1:23" x14ac:dyDescent="0.25">
      <c r="A214" s="144"/>
      <c r="B214" s="144"/>
      <c r="C214" s="144"/>
      <c r="D214" s="144"/>
      <c r="E214" s="144"/>
      <c r="F214" s="144"/>
      <c r="G214" s="144"/>
      <c r="H214" s="144"/>
      <c r="I214" s="144"/>
      <c r="J214" s="144"/>
      <c r="K214" s="144"/>
      <c r="L214" s="144"/>
      <c r="M214" s="162"/>
      <c r="N214" s="162"/>
      <c r="O214" s="242"/>
      <c r="P214" s="242"/>
      <c r="Q214" s="242"/>
      <c r="R214" s="241"/>
      <c r="S214" s="241"/>
      <c r="T214" s="242"/>
      <c r="U214" s="242"/>
      <c r="V214" s="242"/>
      <c r="W214" s="242"/>
    </row>
    <row r="215" spans="1:23" x14ac:dyDescent="0.25">
      <c r="A215" s="144"/>
      <c r="B215" s="144"/>
      <c r="C215" s="144"/>
      <c r="D215" s="144"/>
      <c r="E215" s="144"/>
      <c r="F215" s="144"/>
      <c r="G215" s="144"/>
      <c r="H215" s="144"/>
      <c r="I215" s="144"/>
      <c r="J215" s="144"/>
      <c r="K215" s="144"/>
      <c r="L215" s="144"/>
      <c r="M215" s="162"/>
      <c r="N215" s="162"/>
      <c r="O215" s="242"/>
      <c r="P215" s="242"/>
      <c r="Q215" s="242"/>
      <c r="R215" s="241"/>
      <c r="S215" s="241"/>
      <c r="T215" s="242"/>
      <c r="U215" s="242"/>
      <c r="V215" s="242"/>
      <c r="W215" s="242"/>
    </row>
    <row r="216" spans="1:23" x14ac:dyDescent="0.25">
      <c r="A216" s="144"/>
      <c r="B216" s="144"/>
      <c r="C216" s="144"/>
      <c r="D216" s="144"/>
      <c r="E216" s="144"/>
      <c r="F216" s="144"/>
      <c r="G216" s="144"/>
      <c r="H216" s="144"/>
      <c r="I216" s="144"/>
      <c r="J216" s="144"/>
      <c r="K216" s="144"/>
      <c r="L216" s="144"/>
      <c r="M216" s="162"/>
      <c r="N216" s="162"/>
      <c r="O216" s="242"/>
      <c r="P216" s="242"/>
      <c r="Q216" s="242"/>
      <c r="R216" s="241"/>
      <c r="S216" s="241"/>
      <c r="T216" s="242"/>
      <c r="U216" s="242"/>
      <c r="V216" s="242"/>
      <c r="W216" s="242"/>
    </row>
    <row r="217" spans="1:23" x14ac:dyDescent="0.25">
      <c r="A217" s="144"/>
      <c r="B217" s="144"/>
      <c r="C217" s="144"/>
      <c r="D217" s="144"/>
      <c r="E217" s="144"/>
      <c r="F217" s="144"/>
      <c r="G217" s="144"/>
      <c r="H217" s="144"/>
      <c r="I217" s="144"/>
      <c r="J217" s="144"/>
      <c r="K217" s="144"/>
      <c r="L217" s="144"/>
      <c r="M217" s="162"/>
      <c r="N217" s="162"/>
      <c r="O217" s="242"/>
      <c r="P217" s="242"/>
      <c r="Q217" s="242"/>
      <c r="R217" s="241"/>
      <c r="S217" s="241"/>
      <c r="T217" s="242"/>
      <c r="U217" s="242"/>
      <c r="V217" s="242"/>
      <c r="W217" s="242"/>
    </row>
    <row r="218" spans="1:23" x14ac:dyDescent="0.25">
      <c r="A218" s="144"/>
      <c r="B218" s="144"/>
      <c r="C218" s="144"/>
      <c r="D218" s="144"/>
      <c r="E218" s="144"/>
      <c r="F218" s="144"/>
      <c r="G218" s="144"/>
      <c r="H218" s="144"/>
      <c r="I218" s="144"/>
      <c r="J218" s="144"/>
      <c r="K218" s="144"/>
      <c r="L218" s="144"/>
      <c r="M218" s="162"/>
      <c r="N218" s="162"/>
      <c r="O218" s="242"/>
      <c r="P218" s="242"/>
      <c r="Q218" s="242"/>
      <c r="R218" s="241"/>
      <c r="S218" s="241"/>
      <c r="T218" s="242"/>
      <c r="U218" s="242"/>
      <c r="V218" s="242"/>
      <c r="W218" s="242"/>
    </row>
    <row r="219" spans="1:23" x14ac:dyDescent="0.25">
      <c r="A219" s="144"/>
      <c r="B219" s="144"/>
      <c r="C219" s="144"/>
      <c r="D219" s="144"/>
      <c r="E219" s="144"/>
      <c r="F219" s="144"/>
      <c r="G219" s="144"/>
      <c r="H219" s="144"/>
      <c r="I219" s="144"/>
      <c r="J219" s="144"/>
      <c r="K219" s="144"/>
      <c r="L219" s="144"/>
      <c r="M219" s="162"/>
      <c r="N219" s="162"/>
      <c r="O219" s="242"/>
      <c r="P219" s="242"/>
      <c r="Q219" s="242"/>
      <c r="R219" s="241"/>
      <c r="S219" s="241"/>
      <c r="T219" s="242"/>
      <c r="U219" s="242"/>
      <c r="V219" s="242"/>
      <c r="W219" s="242"/>
    </row>
    <row r="220" spans="1:23" x14ac:dyDescent="0.25">
      <c r="A220" s="144"/>
      <c r="B220" s="144"/>
      <c r="C220" s="144"/>
      <c r="D220" s="144"/>
      <c r="E220" s="144"/>
      <c r="F220" s="144"/>
      <c r="G220" s="144"/>
      <c r="H220" s="144"/>
      <c r="I220" s="144"/>
      <c r="J220" s="144"/>
      <c r="K220" s="144"/>
      <c r="L220" s="144"/>
      <c r="M220" s="162"/>
      <c r="N220" s="162"/>
      <c r="O220" s="242"/>
      <c r="P220" s="242"/>
      <c r="Q220" s="242"/>
      <c r="R220" s="241"/>
      <c r="S220" s="241"/>
      <c r="T220" s="242"/>
      <c r="U220" s="242"/>
      <c r="V220" s="242"/>
      <c r="W220" s="242"/>
    </row>
    <row r="221" spans="1:23" x14ac:dyDescent="0.25">
      <c r="A221" s="144"/>
      <c r="B221" s="144"/>
      <c r="C221" s="144"/>
      <c r="D221" s="144"/>
      <c r="E221" s="144"/>
      <c r="F221" s="144"/>
      <c r="G221" s="144"/>
      <c r="H221" s="144"/>
      <c r="I221" s="144"/>
      <c r="J221" s="144"/>
      <c r="K221" s="144"/>
      <c r="L221" s="144"/>
      <c r="M221" s="162"/>
      <c r="N221" s="162"/>
      <c r="O221" s="242"/>
      <c r="P221" s="242"/>
      <c r="Q221" s="242"/>
      <c r="R221" s="241"/>
      <c r="S221" s="241"/>
      <c r="T221" s="242"/>
      <c r="U221" s="242"/>
      <c r="V221" s="242"/>
      <c r="W221" s="242"/>
    </row>
    <row r="222" spans="1:23" x14ac:dyDescent="0.25">
      <c r="A222" s="144"/>
      <c r="B222" s="144"/>
      <c r="C222" s="144"/>
      <c r="D222" s="144"/>
      <c r="E222" s="144"/>
      <c r="F222" s="144"/>
      <c r="G222" s="144"/>
      <c r="H222" s="144"/>
      <c r="I222" s="144"/>
      <c r="J222" s="144"/>
      <c r="K222" s="144"/>
      <c r="L222" s="144"/>
      <c r="M222" s="162"/>
      <c r="N222" s="162"/>
      <c r="O222" s="242"/>
      <c r="P222" s="242"/>
      <c r="Q222" s="242"/>
      <c r="R222" s="241"/>
      <c r="S222" s="241"/>
      <c r="T222" s="242"/>
      <c r="U222" s="242"/>
      <c r="V222" s="242"/>
      <c r="W222" s="242"/>
    </row>
    <row r="223" spans="1:23" x14ac:dyDescent="0.25">
      <c r="A223" s="144"/>
      <c r="B223" s="144"/>
      <c r="C223" s="144"/>
      <c r="D223" s="144"/>
      <c r="E223" s="144"/>
      <c r="F223" s="144"/>
      <c r="G223" s="144"/>
      <c r="H223" s="144"/>
      <c r="I223" s="144"/>
      <c r="J223" s="144"/>
      <c r="K223" s="144"/>
      <c r="L223" s="144"/>
      <c r="M223" s="162"/>
      <c r="N223" s="162"/>
      <c r="O223" s="242"/>
      <c r="P223" s="242"/>
      <c r="Q223" s="242"/>
      <c r="R223" s="241"/>
      <c r="S223" s="241"/>
      <c r="T223" s="242"/>
      <c r="U223" s="242"/>
      <c r="V223" s="242"/>
      <c r="W223" s="242"/>
    </row>
    <row r="224" spans="1:23" x14ac:dyDescent="0.25">
      <c r="A224" s="144"/>
      <c r="B224" s="144"/>
      <c r="C224" s="144"/>
      <c r="D224" s="144"/>
      <c r="E224" s="144"/>
      <c r="F224" s="144"/>
      <c r="G224" s="144"/>
      <c r="H224" s="144"/>
      <c r="I224" s="144"/>
      <c r="J224" s="144"/>
      <c r="K224" s="144"/>
      <c r="L224" s="144"/>
      <c r="M224" s="162"/>
      <c r="N224" s="162"/>
      <c r="O224" s="242"/>
      <c r="P224" s="242"/>
      <c r="Q224" s="242"/>
      <c r="R224" s="241"/>
      <c r="S224" s="241"/>
      <c r="T224" s="242"/>
      <c r="U224" s="242"/>
      <c r="V224" s="242"/>
      <c r="W224" s="242"/>
    </row>
    <row r="225" spans="1:23" x14ac:dyDescent="0.25">
      <c r="A225" s="144"/>
      <c r="B225" s="144"/>
      <c r="C225" s="144"/>
      <c r="D225" s="144"/>
      <c r="E225" s="144"/>
      <c r="F225" s="144"/>
      <c r="G225" s="144"/>
      <c r="H225" s="144"/>
      <c r="I225" s="144"/>
      <c r="J225" s="144"/>
      <c r="K225" s="144"/>
      <c r="L225" s="144"/>
      <c r="M225" s="162"/>
      <c r="N225" s="162"/>
      <c r="O225" s="242"/>
      <c r="P225" s="242"/>
      <c r="Q225" s="242"/>
      <c r="R225" s="241"/>
      <c r="S225" s="241"/>
      <c r="T225" s="242"/>
      <c r="U225" s="242"/>
      <c r="V225" s="242"/>
      <c r="W225" s="242"/>
    </row>
    <row r="226" spans="1:23" x14ac:dyDescent="0.25">
      <c r="A226" s="144"/>
      <c r="B226" s="144"/>
      <c r="C226" s="144"/>
      <c r="D226" s="144"/>
      <c r="E226" s="144"/>
      <c r="F226" s="144"/>
      <c r="G226" s="144"/>
      <c r="H226" s="144"/>
      <c r="I226" s="144"/>
      <c r="J226" s="144"/>
      <c r="K226" s="144"/>
      <c r="L226" s="144"/>
      <c r="M226" s="162"/>
      <c r="N226" s="162"/>
      <c r="O226" s="242"/>
      <c r="P226" s="242"/>
      <c r="Q226" s="242"/>
      <c r="R226" s="241"/>
      <c r="S226" s="241"/>
      <c r="T226" s="242"/>
      <c r="U226" s="242"/>
      <c r="V226" s="242"/>
      <c r="W226" s="242"/>
    </row>
    <row r="227" spans="1:23" x14ac:dyDescent="0.25">
      <c r="A227" s="144"/>
      <c r="B227" s="144"/>
      <c r="C227" s="144"/>
      <c r="D227" s="144"/>
      <c r="E227" s="144"/>
      <c r="F227" s="144"/>
      <c r="G227" s="144"/>
      <c r="H227" s="144"/>
      <c r="I227" s="144"/>
      <c r="J227" s="144"/>
      <c r="K227" s="144"/>
      <c r="L227" s="144"/>
      <c r="M227" s="162"/>
      <c r="N227" s="162"/>
      <c r="O227" s="242"/>
      <c r="P227" s="242"/>
      <c r="Q227" s="242"/>
      <c r="R227" s="241"/>
      <c r="S227" s="241"/>
      <c r="T227" s="242"/>
      <c r="U227" s="242"/>
      <c r="V227" s="242"/>
      <c r="W227" s="242"/>
    </row>
    <row r="228" spans="1:23" x14ac:dyDescent="0.25">
      <c r="A228" s="144"/>
      <c r="B228" s="144"/>
      <c r="C228" s="144"/>
      <c r="D228" s="144"/>
      <c r="E228" s="144"/>
      <c r="F228" s="144"/>
      <c r="G228" s="144"/>
      <c r="H228" s="144"/>
      <c r="I228" s="144"/>
      <c r="J228" s="144"/>
      <c r="K228" s="144"/>
      <c r="L228" s="144"/>
      <c r="M228" s="162"/>
      <c r="N228" s="162"/>
      <c r="O228" s="242"/>
      <c r="P228" s="242"/>
      <c r="Q228" s="242"/>
      <c r="R228" s="241"/>
      <c r="S228" s="241"/>
      <c r="T228" s="242"/>
      <c r="U228" s="242"/>
      <c r="V228" s="242"/>
      <c r="W228" s="242"/>
    </row>
    <row r="229" spans="1:23" x14ac:dyDescent="0.25">
      <c r="A229" s="144"/>
      <c r="B229" s="144"/>
      <c r="C229" s="144"/>
      <c r="D229" s="144"/>
      <c r="E229" s="144"/>
      <c r="F229" s="144"/>
      <c r="G229" s="144"/>
      <c r="H229" s="144"/>
      <c r="I229" s="144"/>
      <c r="J229" s="144"/>
      <c r="K229" s="144"/>
      <c r="L229" s="144"/>
      <c r="M229" s="162"/>
      <c r="N229" s="162"/>
      <c r="O229" s="242"/>
      <c r="P229" s="242"/>
      <c r="Q229" s="242"/>
      <c r="R229" s="241"/>
      <c r="S229" s="241"/>
      <c r="T229" s="242"/>
      <c r="U229" s="242"/>
      <c r="V229" s="242"/>
      <c r="W229" s="242"/>
    </row>
    <row r="230" spans="1:23" x14ac:dyDescent="0.25">
      <c r="A230" s="144"/>
      <c r="B230" s="144"/>
      <c r="C230" s="144"/>
      <c r="D230" s="144"/>
      <c r="E230" s="144"/>
      <c r="F230" s="144"/>
      <c r="G230" s="144"/>
      <c r="H230" s="144"/>
      <c r="I230" s="144"/>
      <c r="J230" s="144"/>
      <c r="K230" s="144"/>
      <c r="L230" s="144"/>
      <c r="M230" s="162"/>
      <c r="N230" s="162"/>
      <c r="O230" s="242"/>
      <c r="P230" s="242"/>
      <c r="Q230" s="242"/>
      <c r="R230" s="241"/>
      <c r="S230" s="241"/>
      <c r="T230" s="242"/>
      <c r="U230" s="242"/>
      <c r="V230" s="242"/>
      <c r="W230" s="242"/>
    </row>
    <row r="231" spans="1:23" x14ac:dyDescent="0.25">
      <c r="A231" s="144"/>
      <c r="B231" s="144"/>
      <c r="C231" s="144"/>
      <c r="D231" s="144"/>
      <c r="E231" s="144"/>
      <c r="F231" s="144"/>
      <c r="G231" s="144"/>
      <c r="H231" s="144"/>
      <c r="I231" s="144"/>
      <c r="J231" s="144"/>
      <c r="K231" s="144"/>
      <c r="L231" s="144"/>
      <c r="M231" s="162"/>
      <c r="N231" s="162"/>
      <c r="O231" s="242"/>
      <c r="P231" s="242"/>
      <c r="Q231" s="242"/>
      <c r="R231" s="241"/>
      <c r="S231" s="241"/>
      <c r="T231" s="242"/>
      <c r="U231" s="242"/>
      <c r="V231" s="242"/>
      <c r="W231" s="242"/>
    </row>
    <row r="232" spans="1:23" x14ac:dyDescent="0.25">
      <c r="A232" s="144"/>
      <c r="B232" s="144"/>
      <c r="C232" s="144"/>
      <c r="D232" s="144"/>
      <c r="E232" s="144"/>
      <c r="F232" s="144"/>
      <c r="G232" s="144"/>
      <c r="H232" s="144"/>
      <c r="I232" s="144"/>
      <c r="J232" s="144"/>
      <c r="K232" s="144"/>
      <c r="L232" s="144"/>
      <c r="M232" s="162"/>
      <c r="N232" s="162"/>
      <c r="O232" s="242"/>
      <c r="P232" s="242"/>
      <c r="Q232" s="242"/>
      <c r="R232" s="241"/>
      <c r="S232" s="241"/>
      <c r="T232" s="242"/>
      <c r="U232" s="242"/>
      <c r="V232" s="242"/>
      <c r="W232" s="242"/>
    </row>
    <row r="233" spans="1:23" x14ac:dyDescent="0.25">
      <c r="A233" s="144"/>
      <c r="B233" s="144"/>
      <c r="C233" s="144"/>
      <c r="D233" s="144"/>
      <c r="E233" s="144"/>
      <c r="F233" s="144"/>
      <c r="G233" s="144"/>
      <c r="H233" s="144"/>
      <c r="I233" s="144"/>
      <c r="J233" s="144"/>
      <c r="K233" s="144"/>
      <c r="L233" s="144"/>
      <c r="M233" s="162"/>
      <c r="N233" s="162"/>
      <c r="O233" s="242"/>
      <c r="P233" s="242"/>
      <c r="Q233" s="242"/>
      <c r="R233" s="241"/>
      <c r="S233" s="241"/>
      <c r="T233" s="242"/>
      <c r="U233" s="242"/>
      <c r="V233" s="242"/>
      <c r="W233" s="242"/>
    </row>
    <row r="234" spans="1:23" x14ac:dyDescent="0.25">
      <c r="A234" s="144"/>
      <c r="B234" s="144"/>
      <c r="C234" s="144"/>
      <c r="D234" s="144"/>
      <c r="E234" s="144"/>
      <c r="F234" s="144"/>
      <c r="G234" s="144"/>
      <c r="H234" s="144"/>
      <c r="I234" s="144"/>
      <c r="J234" s="144"/>
      <c r="K234" s="144"/>
      <c r="L234" s="144"/>
      <c r="M234" s="162"/>
      <c r="N234" s="162"/>
      <c r="O234" s="242"/>
      <c r="P234" s="242"/>
      <c r="Q234" s="242"/>
      <c r="R234" s="241"/>
      <c r="S234" s="241"/>
      <c r="T234" s="242"/>
      <c r="U234" s="242"/>
      <c r="V234" s="242"/>
      <c r="W234" s="242"/>
    </row>
    <row r="235" spans="1:23" x14ac:dyDescent="0.25">
      <c r="A235" s="144"/>
      <c r="B235" s="144"/>
      <c r="C235" s="144"/>
      <c r="D235" s="144"/>
      <c r="E235" s="144"/>
      <c r="F235" s="144"/>
      <c r="G235" s="144"/>
      <c r="H235" s="144"/>
      <c r="I235" s="144"/>
      <c r="J235" s="144"/>
      <c r="K235" s="144"/>
      <c r="L235" s="144"/>
      <c r="M235" s="162"/>
      <c r="N235" s="162"/>
      <c r="O235" s="242"/>
      <c r="P235" s="242"/>
      <c r="Q235" s="242"/>
      <c r="R235" s="241"/>
      <c r="S235" s="241"/>
      <c r="T235" s="242"/>
      <c r="U235" s="242"/>
      <c r="V235" s="242"/>
      <c r="W235" s="242"/>
    </row>
    <row r="236" spans="1:23" x14ac:dyDescent="0.25">
      <c r="A236" s="144"/>
      <c r="B236" s="144"/>
      <c r="C236" s="144"/>
      <c r="D236" s="144"/>
      <c r="E236" s="144"/>
      <c r="F236" s="144"/>
      <c r="G236" s="144"/>
      <c r="H236" s="144"/>
      <c r="I236" s="144"/>
      <c r="J236" s="144"/>
      <c r="K236" s="144"/>
      <c r="L236" s="144"/>
      <c r="M236" s="162"/>
      <c r="N236" s="162"/>
      <c r="O236" s="242"/>
      <c r="P236" s="242"/>
      <c r="Q236" s="242"/>
      <c r="R236" s="241"/>
      <c r="S236" s="241"/>
      <c r="T236" s="242"/>
      <c r="U236" s="242"/>
      <c r="V236" s="242"/>
      <c r="W236" s="242"/>
    </row>
    <row r="237" spans="1:23" x14ac:dyDescent="0.25">
      <c r="A237" s="144"/>
      <c r="B237" s="144"/>
      <c r="C237" s="144"/>
      <c r="D237" s="144"/>
      <c r="E237" s="144"/>
      <c r="F237" s="144"/>
      <c r="G237" s="144"/>
      <c r="H237" s="144"/>
      <c r="I237" s="144"/>
      <c r="J237" s="144"/>
      <c r="K237" s="144"/>
      <c r="L237" s="144"/>
      <c r="M237" s="162"/>
      <c r="N237" s="162"/>
      <c r="O237" s="242"/>
      <c r="P237" s="242"/>
      <c r="Q237" s="242"/>
      <c r="R237" s="241"/>
      <c r="S237" s="241"/>
      <c r="T237" s="242"/>
      <c r="U237" s="242"/>
      <c r="V237" s="242"/>
      <c r="W237" s="242"/>
    </row>
    <row r="238" spans="1:23" x14ac:dyDescent="0.25">
      <c r="A238" s="144"/>
      <c r="B238" s="144"/>
      <c r="C238" s="144"/>
      <c r="D238" s="144"/>
      <c r="E238" s="144"/>
      <c r="F238" s="144"/>
      <c r="G238" s="144"/>
      <c r="H238" s="144"/>
      <c r="I238" s="144"/>
      <c r="J238" s="144"/>
      <c r="K238" s="144"/>
      <c r="L238" s="144"/>
      <c r="M238" s="162"/>
      <c r="N238" s="162"/>
      <c r="O238" s="242"/>
      <c r="P238" s="242"/>
      <c r="Q238" s="242"/>
      <c r="R238" s="241"/>
      <c r="S238" s="241"/>
      <c r="T238" s="242"/>
      <c r="U238" s="242"/>
      <c r="V238" s="242"/>
      <c r="W238" s="242"/>
    </row>
    <row r="239" spans="1:23" x14ac:dyDescent="0.25">
      <c r="A239" s="144"/>
      <c r="B239" s="144"/>
      <c r="C239" s="144"/>
      <c r="D239" s="144"/>
      <c r="E239" s="144"/>
      <c r="F239" s="144"/>
      <c r="G239" s="144"/>
      <c r="H239" s="144"/>
      <c r="I239" s="144"/>
      <c r="J239" s="144"/>
      <c r="K239" s="144"/>
      <c r="L239" s="144"/>
      <c r="M239" s="162"/>
      <c r="N239" s="162"/>
      <c r="O239" s="242"/>
      <c r="P239" s="242"/>
      <c r="Q239" s="242"/>
      <c r="R239" s="241"/>
      <c r="S239" s="241"/>
      <c r="T239" s="242"/>
      <c r="U239" s="242"/>
      <c r="V239" s="242"/>
      <c r="W239" s="242"/>
    </row>
    <row r="240" spans="1:23" x14ac:dyDescent="0.25">
      <c r="A240" s="144"/>
      <c r="B240" s="144"/>
      <c r="C240" s="144"/>
      <c r="D240" s="144"/>
      <c r="E240" s="144"/>
      <c r="F240" s="144"/>
      <c r="G240" s="144"/>
      <c r="H240" s="144"/>
      <c r="I240" s="144"/>
      <c r="J240" s="144"/>
      <c r="K240" s="144"/>
      <c r="L240" s="144"/>
      <c r="M240" s="162"/>
      <c r="N240" s="162"/>
      <c r="O240" s="242"/>
      <c r="P240" s="242"/>
      <c r="Q240" s="242"/>
      <c r="R240" s="241"/>
      <c r="S240" s="241"/>
      <c r="T240" s="242"/>
      <c r="U240" s="242"/>
      <c r="V240" s="242"/>
      <c r="W240" s="242"/>
    </row>
    <row r="241" spans="1:23" x14ac:dyDescent="0.25">
      <c r="A241" s="144"/>
      <c r="B241" s="144"/>
      <c r="C241" s="144"/>
      <c r="D241" s="144"/>
      <c r="E241" s="144"/>
      <c r="F241" s="144"/>
      <c r="G241" s="144"/>
      <c r="H241" s="144"/>
      <c r="I241" s="144"/>
      <c r="J241" s="144"/>
      <c r="K241" s="144"/>
      <c r="L241" s="144"/>
      <c r="M241" s="162"/>
      <c r="N241" s="162"/>
      <c r="O241" s="242"/>
      <c r="P241" s="242"/>
      <c r="Q241" s="242"/>
      <c r="R241" s="241"/>
      <c r="S241" s="241"/>
      <c r="T241" s="242"/>
      <c r="U241" s="242"/>
      <c r="V241" s="242"/>
      <c r="W241" s="242"/>
    </row>
    <row r="242" spans="1:23" x14ac:dyDescent="0.25">
      <c r="A242" s="144"/>
      <c r="B242" s="144"/>
      <c r="C242" s="144"/>
      <c r="D242" s="144"/>
      <c r="E242" s="144"/>
      <c r="F242" s="144"/>
      <c r="G242" s="144"/>
      <c r="H242" s="144"/>
      <c r="I242" s="144"/>
      <c r="J242" s="144"/>
      <c r="K242" s="144"/>
      <c r="L242" s="144"/>
      <c r="M242" s="162"/>
      <c r="N242" s="162"/>
      <c r="O242" s="242"/>
      <c r="P242" s="242"/>
      <c r="Q242" s="242"/>
      <c r="R242" s="241"/>
      <c r="S242" s="241"/>
      <c r="T242" s="242"/>
      <c r="U242" s="242"/>
      <c r="V242" s="242"/>
      <c r="W242" s="242"/>
    </row>
    <row r="243" spans="1:23" x14ac:dyDescent="0.25">
      <c r="A243" s="144"/>
      <c r="B243" s="144"/>
      <c r="C243" s="144"/>
      <c r="D243" s="144"/>
      <c r="E243" s="144"/>
      <c r="F243" s="144"/>
      <c r="G243" s="144"/>
      <c r="H243" s="144"/>
      <c r="I243" s="144"/>
      <c r="J243" s="144"/>
      <c r="K243" s="144"/>
      <c r="L243" s="144"/>
      <c r="M243" s="162"/>
      <c r="N243" s="162"/>
      <c r="O243" s="242"/>
      <c r="P243" s="242"/>
      <c r="Q243" s="242"/>
      <c r="R243" s="241"/>
      <c r="S243" s="241"/>
      <c r="T243" s="242"/>
      <c r="U243" s="242"/>
      <c r="V243" s="242"/>
      <c r="W243" s="242"/>
    </row>
    <row r="244" spans="1:23" x14ac:dyDescent="0.25">
      <c r="A244" s="144"/>
      <c r="B244" s="144"/>
      <c r="C244" s="144"/>
      <c r="D244" s="144"/>
      <c r="E244" s="144"/>
      <c r="F244" s="144"/>
      <c r="G244" s="144"/>
      <c r="H244" s="144"/>
      <c r="I244" s="144"/>
      <c r="J244" s="144"/>
      <c r="K244" s="144"/>
      <c r="L244" s="144"/>
      <c r="M244" s="162"/>
      <c r="N244" s="162"/>
      <c r="O244" s="242"/>
      <c r="P244" s="242"/>
      <c r="Q244" s="242"/>
      <c r="R244" s="241"/>
      <c r="S244" s="241"/>
      <c r="T244" s="242"/>
      <c r="U244" s="242"/>
      <c r="V244" s="242"/>
      <c r="W244" s="242"/>
    </row>
    <row r="245" spans="1:23" x14ac:dyDescent="0.25">
      <c r="A245" s="144"/>
      <c r="B245" s="144"/>
      <c r="C245" s="144"/>
      <c r="D245" s="144"/>
      <c r="E245" s="144"/>
      <c r="F245" s="144"/>
      <c r="G245" s="144"/>
      <c r="H245" s="144"/>
      <c r="I245" s="144"/>
      <c r="J245" s="144"/>
      <c r="K245" s="144"/>
      <c r="L245" s="144"/>
      <c r="M245" s="162"/>
      <c r="N245" s="162"/>
      <c r="O245" s="242"/>
      <c r="P245" s="242"/>
      <c r="Q245" s="242"/>
      <c r="R245" s="241"/>
      <c r="S245" s="241"/>
      <c r="T245" s="242"/>
      <c r="U245" s="242"/>
      <c r="V245" s="242"/>
      <c r="W245" s="242"/>
    </row>
    <row r="246" spans="1:23" x14ac:dyDescent="0.25">
      <c r="A246" s="144"/>
      <c r="B246" s="144"/>
      <c r="C246" s="144"/>
      <c r="D246" s="144"/>
      <c r="E246" s="144"/>
      <c r="F246" s="144"/>
      <c r="G246" s="144"/>
      <c r="H246" s="144"/>
      <c r="I246" s="144"/>
      <c r="J246" s="144"/>
      <c r="K246" s="144"/>
      <c r="L246" s="144"/>
      <c r="M246" s="162"/>
      <c r="N246" s="162"/>
      <c r="O246" s="242"/>
      <c r="P246" s="242"/>
      <c r="Q246" s="242"/>
      <c r="R246" s="241"/>
      <c r="S246" s="241"/>
      <c r="T246" s="242"/>
      <c r="U246" s="242"/>
      <c r="V246" s="242"/>
      <c r="W246" s="242"/>
    </row>
    <row r="247" spans="1:23" x14ac:dyDescent="0.25">
      <c r="A247" s="144"/>
      <c r="B247" s="144"/>
      <c r="C247" s="144"/>
      <c r="D247" s="144"/>
      <c r="E247" s="144"/>
      <c r="F247" s="144"/>
      <c r="G247" s="144"/>
      <c r="H247" s="144"/>
      <c r="I247" s="144"/>
      <c r="J247" s="144"/>
      <c r="K247" s="144"/>
      <c r="L247" s="144"/>
      <c r="M247" s="162"/>
      <c r="N247" s="162"/>
      <c r="O247" s="242"/>
      <c r="P247" s="242"/>
      <c r="Q247" s="242"/>
      <c r="R247" s="241"/>
      <c r="S247" s="241"/>
      <c r="T247" s="242"/>
      <c r="U247" s="242"/>
      <c r="V247" s="242"/>
      <c r="W247" s="242"/>
    </row>
    <row r="248" spans="1:23" x14ac:dyDescent="0.25">
      <c r="A248" s="144"/>
      <c r="B248" s="144"/>
      <c r="C248" s="144"/>
      <c r="D248" s="144"/>
      <c r="E248" s="144"/>
      <c r="F248" s="144"/>
      <c r="G248" s="144"/>
      <c r="H248" s="144"/>
      <c r="I248" s="144"/>
      <c r="J248" s="144"/>
      <c r="K248" s="144"/>
      <c r="L248" s="144"/>
      <c r="M248" s="162"/>
      <c r="N248" s="162"/>
      <c r="O248" s="242"/>
      <c r="P248" s="242"/>
      <c r="Q248" s="242"/>
      <c r="R248" s="241"/>
      <c r="S248" s="241"/>
      <c r="T248" s="242"/>
      <c r="U248" s="242"/>
      <c r="V248" s="242"/>
      <c r="W248" s="242"/>
    </row>
    <row r="249" spans="1:23" x14ac:dyDescent="0.25">
      <c r="A249" s="144"/>
      <c r="B249" s="144"/>
      <c r="C249" s="144"/>
      <c r="D249" s="144"/>
      <c r="E249" s="144"/>
      <c r="F249" s="144"/>
      <c r="G249" s="144"/>
      <c r="H249" s="144"/>
      <c r="I249" s="144"/>
      <c r="J249" s="144"/>
      <c r="K249" s="144"/>
      <c r="L249" s="144"/>
      <c r="M249" s="162"/>
      <c r="N249" s="162"/>
      <c r="O249" s="242"/>
      <c r="P249" s="242"/>
      <c r="Q249" s="242"/>
      <c r="R249" s="241"/>
      <c r="S249" s="241"/>
      <c r="T249" s="242"/>
      <c r="U249" s="242"/>
      <c r="V249" s="242"/>
      <c r="W249" s="242"/>
    </row>
    <row r="250" spans="1:23" x14ac:dyDescent="0.25">
      <c r="A250" s="144"/>
      <c r="B250" s="144"/>
      <c r="C250" s="144"/>
      <c r="D250" s="144"/>
      <c r="E250" s="144"/>
      <c r="F250" s="144"/>
      <c r="G250" s="144"/>
      <c r="H250" s="144"/>
      <c r="I250" s="144"/>
      <c r="J250" s="144"/>
      <c r="K250" s="144"/>
      <c r="L250" s="144"/>
      <c r="M250" s="162"/>
      <c r="N250" s="162"/>
      <c r="O250" s="242"/>
      <c r="P250" s="242"/>
      <c r="Q250" s="242"/>
      <c r="R250" s="241"/>
      <c r="S250" s="241"/>
      <c r="T250" s="242"/>
      <c r="U250" s="242"/>
      <c r="V250" s="242"/>
      <c r="W250" s="242"/>
    </row>
    <row r="251" spans="1:23" x14ac:dyDescent="0.25">
      <c r="A251" s="144"/>
      <c r="B251" s="144"/>
      <c r="C251" s="144"/>
      <c r="D251" s="144"/>
      <c r="E251" s="144"/>
      <c r="F251" s="144"/>
      <c r="G251" s="144"/>
      <c r="H251" s="144"/>
      <c r="I251" s="144"/>
      <c r="J251" s="144"/>
      <c r="K251" s="144"/>
      <c r="L251" s="144"/>
      <c r="M251" s="162"/>
      <c r="N251" s="162"/>
      <c r="O251" s="242"/>
      <c r="P251" s="242"/>
      <c r="Q251" s="242"/>
      <c r="R251" s="241"/>
      <c r="S251" s="241"/>
      <c r="T251" s="242"/>
      <c r="U251" s="242"/>
      <c r="V251" s="242"/>
      <c r="W251" s="242"/>
    </row>
    <row r="252" spans="1:23" x14ac:dyDescent="0.25">
      <c r="A252" s="144"/>
      <c r="B252" s="144"/>
      <c r="C252" s="144"/>
      <c r="D252" s="144"/>
      <c r="E252" s="144"/>
      <c r="F252" s="144"/>
      <c r="G252" s="144"/>
      <c r="H252" s="144"/>
      <c r="I252" s="144"/>
      <c r="J252" s="144"/>
      <c r="K252" s="144"/>
      <c r="L252" s="144"/>
      <c r="M252" s="162"/>
      <c r="N252" s="162"/>
      <c r="O252" s="242"/>
      <c r="P252" s="242"/>
      <c r="Q252" s="242"/>
      <c r="R252" s="241"/>
      <c r="S252" s="241"/>
      <c r="T252" s="242"/>
      <c r="U252" s="242"/>
      <c r="V252" s="242"/>
      <c r="W252" s="242"/>
    </row>
    <row r="253" spans="1:23" x14ac:dyDescent="0.25">
      <c r="A253" s="144"/>
      <c r="B253" s="144"/>
      <c r="C253" s="144"/>
      <c r="D253" s="144"/>
      <c r="E253" s="144"/>
      <c r="F253" s="144"/>
      <c r="G253" s="144"/>
      <c r="H253" s="144"/>
      <c r="I253" s="144"/>
      <c r="J253" s="144"/>
      <c r="K253" s="144"/>
      <c r="L253" s="144"/>
      <c r="M253" s="162"/>
      <c r="N253" s="162"/>
      <c r="O253" s="242"/>
      <c r="P253" s="242"/>
      <c r="Q253" s="242"/>
      <c r="R253" s="241"/>
      <c r="S253" s="241"/>
      <c r="T253" s="242"/>
      <c r="U253" s="242"/>
      <c r="V253" s="242"/>
      <c r="W253" s="242"/>
    </row>
    <row r="254" spans="1:23" x14ac:dyDescent="0.25">
      <c r="A254" s="144"/>
      <c r="B254" s="144"/>
      <c r="C254" s="144"/>
      <c r="D254" s="144"/>
      <c r="E254" s="144"/>
      <c r="F254" s="144"/>
      <c r="G254" s="144"/>
      <c r="H254" s="144"/>
      <c r="I254" s="144"/>
      <c r="J254" s="144"/>
      <c r="K254" s="144"/>
      <c r="L254" s="144"/>
      <c r="M254" s="162"/>
      <c r="N254" s="162"/>
      <c r="O254" s="242"/>
      <c r="P254" s="242"/>
      <c r="Q254" s="242"/>
      <c r="R254" s="241"/>
      <c r="S254" s="241"/>
      <c r="T254" s="242"/>
      <c r="U254" s="242"/>
      <c r="V254" s="242"/>
      <c r="W254" s="242"/>
    </row>
    <row r="255" spans="1:23" x14ac:dyDescent="0.25">
      <c r="A255" s="144"/>
      <c r="B255" s="144"/>
      <c r="C255" s="144"/>
      <c r="D255" s="144"/>
      <c r="E255" s="144"/>
      <c r="F255" s="144"/>
      <c r="G255" s="144"/>
      <c r="H255" s="144"/>
      <c r="I255" s="144"/>
      <c r="J255" s="144"/>
      <c r="K255" s="144"/>
      <c r="L255" s="144"/>
      <c r="M255" s="162"/>
      <c r="N255" s="162"/>
      <c r="O255" s="242"/>
      <c r="P255" s="242"/>
      <c r="Q255" s="242"/>
      <c r="R255" s="241"/>
      <c r="S255" s="241"/>
      <c r="T255" s="242"/>
      <c r="U255" s="242"/>
      <c r="V255" s="242"/>
      <c r="W255" s="242"/>
    </row>
    <row r="256" spans="1:23" x14ac:dyDescent="0.25">
      <c r="A256" s="144"/>
      <c r="B256" s="144"/>
      <c r="C256" s="144"/>
      <c r="D256" s="144"/>
      <c r="E256" s="144"/>
      <c r="F256" s="144"/>
      <c r="G256" s="144"/>
      <c r="H256" s="144"/>
      <c r="I256" s="144"/>
      <c r="J256" s="144"/>
      <c r="K256" s="144"/>
      <c r="L256" s="144"/>
      <c r="M256" s="162"/>
      <c r="N256" s="162"/>
      <c r="O256" s="242"/>
      <c r="P256" s="242"/>
      <c r="Q256" s="242"/>
      <c r="R256" s="241"/>
      <c r="S256" s="241"/>
      <c r="T256" s="242"/>
      <c r="U256" s="242"/>
      <c r="V256" s="242"/>
      <c r="W256" s="242"/>
    </row>
    <row r="257" spans="1:23" x14ac:dyDescent="0.25">
      <c r="A257" s="144"/>
      <c r="B257" s="144"/>
      <c r="C257" s="144"/>
      <c r="D257" s="144"/>
      <c r="E257" s="144"/>
      <c r="F257" s="144"/>
      <c r="G257" s="144"/>
      <c r="H257" s="144"/>
      <c r="I257" s="144"/>
      <c r="J257" s="144"/>
      <c r="K257" s="144"/>
      <c r="L257" s="144"/>
      <c r="M257" s="162"/>
      <c r="N257" s="162"/>
      <c r="O257" s="242"/>
      <c r="P257" s="242"/>
      <c r="Q257" s="242"/>
      <c r="R257" s="241"/>
      <c r="S257" s="241"/>
      <c r="T257" s="242"/>
      <c r="U257" s="242"/>
      <c r="V257" s="242"/>
      <c r="W257" s="242"/>
    </row>
    <row r="258" spans="1:23" x14ac:dyDescent="0.25">
      <c r="A258" s="144"/>
      <c r="B258" s="144"/>
      <c r="C258" s="144"/>
      <c r="D258" s="144"/>
      <c r="E258" s="144"/>
      <c r="F258" s="144"/>
      <c r="G258" s="144"/>
      <c r="H258" s="144"/>
      <c r="I258" s="144"/>
      <c r="J258" s="144"/>
      <c r="K258" s="144"/>
      <c r="L258" s="144"/>
      <c r="M258" s="162"/>
      <c r="N258" s="162"/>
      <c r="O258" s="242"/>
      <c r="P258" s="242"/>
      <c r="Q258" s="242"/>
      <c r="R258" s="241"/>
      <c r="S258" s="241"/>
      <c r="T258" s="242"/>
      <c r="U258" s="242"/>
      <c r="V258" s="242"/>
      <c r="W258" s="242"/>
    </row>
    <row r="259" spans="1:23" x14ac:dyDescent="0.25">
      <c r="A259" s="144"/>
      <c r="B259" s="144"/>
      <c r="C259" s="144"/>
      <c r="D259" s="144"/>
      <c r="E259" s="144"/>
      <c r="F259" s="144"/>
      <c r="G259" s="144"/>
      <c r="H259" s="144"/>
      <c r="I259" s="144"/>
      <c r="J259" s="144"/>
      <c r="K259" s="144"/>
      <c r="L259" s="144"/>
      <c r="M259" s="162"/>
      <c r="N259" s="162"/>
      <c r="O259" s="242"/>
      <c r="P259" s="242"/>
      <c r="Q259" s="242"/>
      <c r="R259" s="241"/>
      <c r="S259" s="241"/>
      <c r="T259" s="242"/>
      <c r="U259" s="242"/>
      <c r="V259" s="242"/>
      <c r="W259" s="242"/>
    </row>
    <row r="260" spans="1:23" x14ac:dyDescent="0.25">
      <c r="A260" s="144"/>
      <c r="B260" s="144"/>
      <c r="C260" s="144"/>
      <c r="D260" s="144"/>
      <c r="E260" s="144"/>
      <c r="F260" s="144"/>
      <c r="G260" s="144"/>
      <c r="H260" s="144"/>
      <c r="I260" s="144"/>
      <c r="J260" s="144"/>
      <c r="K260" s="144"/>
      <c r="L260" s="144"/>
      <c r="M260" s="162"/>
      <c r="N260" s="162"/>
      <c r="O260" s="242"/>
      <c r="P260" s="242"/>
      <c r="Q260" s="242"/>
      <c r="R260" s="241"/>
      <c r="S260" s="241"/>
      <c r="T260" s="242"/>
      <c r="U260" s="242"/>
      <c r="V260" s="242"/>
      <c r="W260" s="242"/>
    </row>
    <row r="261" spans="1:23" x14ac:dyDescent="0.25">
      <c r="A261" s="144"/>
      <c r="B261" s="144"/>
      <c r="C261" s="144"/>
      <c r="D261" s="144"/>
      <c r="E261" s="144"/>
      <c r="F261" s="144"/>
      <c r="G261" s="144"/>
      <c r="H261" s="144"/>
      <c r="I261" s="144"/>
      <c r="J261" s="144"/>
      <c r="K261" s="144"/>
      <c r="L261" s="144"/>
      <c r="M261" s="162"/>
      <c r="N261" s="162"/>
      <c r="O261" s="242"/>
      <c r="P261" s="242"/>
      <c r="Q261" s="242"/>
      <c r="R261" s="241"/>
      <c r="S261" s="241"/>
      <c r="T261" s="242"/>
      <c r="U261" s="242"/>
      <c r="V261" s="242"/>
      <c r="W261" s="242"/>
    </row>
    <row r="262" spans="1:23" x14ac:dyDescent="0.25">
      <c r="A262" s="144"/>
      <c r="B262" s="144"/>
      <c r="C262" s="144"/>
      <c r="D262" s="144"/>
      <c r="E262" s="144"/>
      <c r="F262" s="144"/>
      <c r="G262" s="144"/>
      <c r="H262" s="144"/>
      <c r="I262" s="144"/>
      <c r="J262" s="144"/>
      <c r="K262" s="144"/>
      <c r="L262" s="144"/>
      <c r="M262" s="162"/>
      <c r="N262" s="162"/>
      <c r="O262" s="242"/>
      <c r="P262" s="242"/>
      <c r="Q262" s="242"/>
      <c r="R262" s="241"/>
      <c r="S262" s="241"/>
      <c r="T262" s="242"/>
      <c r="U262" s="242"/>
      <c r="V262" s="242"/>
      <c r="W262" s="242"/>
    </row>
    <row r="263" spans="1:23" x14ac:dyDescent="0.25">
      <c r="A263" s="144"/>
      <c r="B263" s="144"/>
      <c r="C263" s="144"/>
      <c r="D263" s="144"/>
      <c r="E263" s="144"/>
      <c r="F263" s="144"/>
      <c r="G263" s="144"/>
      <c r="H263" s="144"/>
      <c r="I263" s="144"/>
      <c r="J263" s="144"/>
      <c r="K263" s="144"/>
      <c r="L263" s="144"/>
      <c r="M263" s="162"/>
      <c r="N263" s="162"/>
      <c r="O263" s="242"/>
      <c r="P263" s="242"/>
      <c r="Q263" s="242"/>
      <c r="R263" s="241"/>
      <c r="S263" s="241"/>
      <c r="T263" s="242"/>
      <c r="U263" s="242"/>
      <c r="V263" s="242"/>
      <c r="W263" s="242"/>
    </row>
    <row r="264" spans="1:23" x14ac:dyDescent="0.25">
      <c r="A264" s="144"/>
      <c r="B264" s="144"/>
      <c r="C264" s="144"/>
      <c r="D264" s="144"/>
      <c r="E264" s="144"/>
      <c r="F264" s="144"/>
      <c r="G264" s="144"/>
      <c r="H264" s="144"/>
      <c r="I264" s="144"/>
      <c r="J264" s="144"/>
      <c r="K264" s="144"/>
      <c r="L264" s="144"/>
      <c r="M264" s="162"/>
      <c r="N264" s="162"/>
      <c r="O264" s="242"/>
      <c r="P264" s="242"/>
      <c r="Q264" s="242"/>
      <c r="R264" s="241"/>
      <c r="S264" s="241"/>
      <c r="T264" s="242"/>
      <c r="U264" s="242"/>
      <c r="V264" s="242"/>
      <c r="W264" s="242"/>
    </row>
    <row r="265" spans="1:23" x14ac:dyDescent="0.25">
      <c r="A265" s="144"/>
      <c r="B265" s="144"/>
      <c r="C265" s="144"/>
      <c r="D265" s="144"/>
      <c r="E265" s="144"/>
      <c r="F265" s="144"/>
      <c r="G265" s="144"/>
      <c r="H265" s="144"/>
      <c r="I265" s="144"/>
      <c r="J265" s="144"/>
      <c r="K265" s="144"/>
      <c r="L265" s="144"/>
      <c r="M265" s="162"/>
      <c r="N265" s="162"/>
      <c r="O265" s="242"/>
      <c r="P265" s="242"/>
      <c r="Q265" s="242"/>
      <c r="R265" s="241"/>
      <c r="S265" s="241"/>
      <c r="T265" s="242"/>
      <c r="U265" s="242"/>
      <c r="V265" s="242"/>
      <c r="W265" s="242"/>
    </row>
    <row r="266" spans="1:23" x14ac:dyDescent="0.25">
      <c r="A266" s="144"/>
      <c r="B266" s="144"/>
      <c r="C266" s="144"/>
      <c r="D266" s="144"/>
      <c r="E266" s="144"/>
      <c r="F266" s="144"/>
      <c r="G266" s="144"/>
      <c r="H266" s="144"/>
      <c r="I266" s="144"/>
      <c r="J266" s="144"/>
      <c r="K266" s="144"/>
      <c r="L266" s="144"/>
      <c r="M266" s="162"/>
      <c r="N266" s="162"/>
      <c r="O266" s="242"/>
      <c r="P266" s="242"/>
      <c r="Q266" s="242"/>
      <c r="R266" s="241"/>
      <c r="S266" s="241"/>
      <c r="T266" s="242"/>
      <c r="U266" s="242"/>
      <c r="V266" s="242"/>
      <c r="W266" s="242"/>
    </row>
    <row r="267" spans="1:23" x14ac:dyDescent="0.25">
      <c r="A267" s="144"/>
      <c r="B267" s="144"/>
      <c r="C267" s="144"/>
      <c r="D267" s="144"/>
      <c r="E267" s="144"/>
      <c r="F267" s="144"/>
      <c r="G267" s="144"/>
      <c r="H267" s="144"/>
      <c r="I267" s="144"/>
      <c r="J267" s="144"/>
      <c r="K267" s="144"/>
      <c r="L267" s="144"/>
      <c r="M267" s="162"/>
      <c r="N267" s="162"/>
      <c r="O267" s="242"/>
      <c r="P267" s="242"/>
      <c r="Q267" s="242"/>
      <c r="R267" s="241"/>
      <c r="S267" s="241"/>
      <c r="T267" s="242"/>
      <c r="U267" s="242"/>
      <c r="V267" s="242"/>
      <c r="W267" s="242"/>
    </row>
    <row r="268" spans="1:23" x14ac:dyDescent="0.25">
      <c r="A268" s="144"/>
      <c r="B268" s="144"/>
      <c r="C268" s="144"/>
      <c r="D268" s="144"/>
      <c r="E268" s="144"/>
      <c r="F268" s="144"/>
      <c r="G268" s="144"/>
      <c r="H268" s="144"/>
      <c r="I268" s="144"/>
      <c r="J268" s="144"/>
      <c r="K268" s="144"/>
      <c r="L268" s="144"/>
      <c r="M268" s="162"/>
      <c r="N268" s="162"/>
      <c r="O268" s="242"/>
      <c r="P268" s="242"/>
      <c r="Q268" s="242"/>
      <c r="R268" s="241"/>
      <c r="S268" s="241"/>
      <c r="T268" s="242"/>
      <c r="U268" s="242"/>
      <c r="V268" s="242"/>
      <c r="W268" s="242"/>
    </row>
    <row r="269" spans="1:23" x14ac:dyDescent="0.25">
      <c r="A269" s="144"/>
      <c r="B269" s="144"/>
      <c r="C269" s="144"/>
      <c r="D269" s="144"/>
      <c r="E269" s="144"/>
      <c r="F269" s="144"/>
      <c r="G269" s="144"/>
      <c r="H269" s="144"/>
      <c r="I269" s="144"/>
      <c r="J269" s="144"/>
      <c r="K269" s="144"/>
      <c r="L269" s="144"/>
      <c r="M269" s="162"/>
      <c r="N269" s="162"/>
      <c r="O269" s="242"/>
      <c r="P269" s="242"/>
      <c r="Q269" s="242"/>
      <c r="R269" s="241"/>
      <c r="S269" s="241"/>
      <c r="T269" s="242"/>
      <c r="U269" s="242"/>
      <c r="V269" s="242"/>
      <c r="W269" s="242"/>
    </row>
    <row r="270" spans="1:23" x14ac:dyDescent="0.25">
      <c r="A270" s="144"/>
      <c r="B270" s="144"/>
      <c r="C270" s="144"/>
      <c r="D270" s="144"/>
      <c r="E270" s="144"/>
      <c r="F270" s="144"/>
      <c r="G270" s="144"/>
      <c r="H270" s="144"/>
      <c r="I270" s="144"/>
      <c r="J270" s="144"/>
      <c r="K270" s="144"/>
      <c r="L270" s="144"/>
      <c r="M270" s="162"/>
      <c r="N270" s="162"/>
      <c r="O270" s="242"/>
      <c r="P270" s="242"/>
      <c r="Q270" s="242"/>
      <c r="R270" s="241"/>
      <c r="S270" s="241"/>
      <c r="T270" s="242"/>
      <c r="U270" s="242"/>
      <c r="V270" s="242"/>
      <c r="W270" s="242"/>
    </row>
    <row r="271" spans="1:23" x14ac:dyDescent="0.25">
      <c r="A271" s="144"/>
      <c r="B271" s="144"/>
      <c r="C271" s="144"/>
      <c r="D271" s="144"/>
      <c r="E271" s="144"/>
      <c r="F271" s="144"/>
      <c r="G271" s="144"/>
      <c r="H271" s="144"/>
      <c r="I271" s="144"/>
      <c r="J271" s="144"/>
      <c r="K271" s="144"/>
      <c r="L271" s="144"/>
      <c r="M271" s="162"/>
      <c r="N271" s="162"/>
      <c r="O271" s="242"/>
      <c r="P271" s="242"/>
      <c r="Q271" s="242"/>
      <c r="R271" s="241"/>
      <c r="S271" s="241"/>
      <c r="T271" s="242"/>
      <c r="U271" s="242"/>
      <c r="V271" s="242"/>
      <c r="W271" s="242"/>
    </row>
    <row r="272" spans="1:23" x14ac:dyDescent="0.25">
      <c r="A272" s="144"/>
      <c r="B272" s="144"/>
      <c r="C272" s="144"/>
      <c r="D272" s="144"/>
      <c r="E272" s="144"/>
      <c r="F272" s="144"/>
      <c r="G272" s="144"/>
      <c r="H272" s="144"/>
      <c r="I272" s="144"/>
      <c r="J272" s="144"/>
      <c r="K272" s="144"/>
      <c r="L272" s="144"/>
      <c r="M272" s="162"/>
      <c r="N272" s="162"/>
      <c r="O272" s="242"/>
      <c r="P272" s="242"/>
      <c r="Q272" s="242"/>
      <c r="R272" s="241"/>
      <c r="S272" s="241"/>
      <c r="T272" s="242"/>
      <c r="U272" s="242"/>
      <c r="V272" s="242"/>
      <c r="W272" s="242"/>
    </row>
    <row r="273" spans="1:23" x14ac:dyDescent="0.25">
      <c r="A273" s="144"/>
      <c r="B273" s="144"/>
      <c r="C273" s="144"/>
      <c r="D273" s="144"/>
      <c r="E273" s="144"/>
      <c r="F273" s="144"/>
      <c r="G273" s="144"/>
      <c r="H273" s="144"/>
      <c r="I273" s="144"/>
      <c r="J273" s="144"/>
      <c r="K273" s="144"/>
      <c r="L273" s="144"/>
      <c r="M273" s="162"/>
      <c r="N273" s="162"/>
      <c r="O273" s="242"/>
      <c r="P273" s="242"/>
      <c r="Q273" s="242"/>
      <c r="R273" s="241"/>
      <c r="S273" s="241"/>
      <c r="T273" s="242"/>
      <c r="U273" s="242"/>
      <c r="V273" s="242"/>
      <c r="W273" s="242"/>
    </row>
    <row r="274" spans="1:23" x14ac:dyDescent="0.25">
      <c r="A274" s="144"/>
      <c r="B274" s="144"/>
      <c r="C274" s="144"/>
      <c r="D274" s="144"/>
      <c r="E274" s="144"/>
      <c r="F274" s="144"/>
      <c r="G274" s="144"/>
      <c r="H274" s="144"/>
      <c r="I274" s="144"/>
      <c r="J274" s="144"/>
      <c r="K274" s="144"/>
      <c r="L274" s="144"/>
      <c r="M274" s="162"/>
      <c r="N274" s="162"/>
      <c r="O274" s="242"/>
      <c r="P274" s="242"/>
      <c r="Q274" s="242"/>
      <c r="R274" s="241"/>
      <c r="S274" s="241"/>
      <c r="T274" s="242"/>
      <c r="U274" s="242"/>
      <c r="V274" s="242"/>
      <c r="W274" s="242"/>
    </row>
    <row r="275" spans="1:23" x14ac:dyDescent="0.25">
      <c r="A275" s="144"/>
      <c r="B275" s="144"/>
      <c r="C275" s="144"/>
      <c r="D275" s="144"/>
      <c r="E275" s="144"/>
      <c r="F275" s="144"/>
      <c r="G275" s="144"/>
      <c r="H275" s="144"/>
      <c r="I275" s="144"/>
      <c r="J275" s="144"/>
      <c r="K275" s="144"/>
      <c r="L275" s="144"/>
      <c r="M275" s="162"/>
      <c r="N275" s="162"/>
      <c r="O275" s="242"/>
      <c r="P275" s="242"/>
      <c r="Q275" s="242"/>
      <c r="R275" s="241"/>
      <c r="S275" s="241"/>
      <c r="T275" s="242"/>
      <c r="U275" s="242"/>
      <c r="V275" s="242"/>
      <c r="W275" s="242"/>
    </row>
    <row r="276" spans="1:23" x14ac:dyDescent="0.25">
      <c r="A276" s="144"/>
      <c r="B276" s="144"/>
      <c r="C276" s="144"/>
      <c r="D276" s="144"/>
      <c r="E276" s="144"/>
      <c r="F276" s="144"/>
      <c r="G276" s="144"/>
      <c r="H276" s="144"/>
      <c r="I276" s="144"/>
      <c r="J276" s="144"/>
      <c r="K276" s="144"/>
      <c r="L276" s="144"/>
      <c r="M276" s="162"/>
      <c r="N276" s="162"/>
      <c r="O276" s="242"/>
      <c r="P276" s="242"/>
      <c r="Q276" s="242"/>
      <c r="R276" s="241"/>
      <c r="S276" s="241"/>
      <c r="T276" s="242"/>
      <c r="U276" s="242"/>
      <c r="V276" s="242"/>
      <c r="W276" s="242"/>
    </row>
    <row r="277" spans="1:23" x14ac:dyDescent="0.25">
      <c r="A277" s="144"/>
      <c r="B277" s="144"/>
      <c r="C277" s="144"/>
      <c r="D277" s="144"/>
      <c r="E277" s="144"/>
      <c r="F277" s="144"/>
      <c r="G277" s="144"/>
      <c r="H277" s="144"/>
      <c r="I277" s="144"/>
      <c r="J277" s="144"/>
      <c r="K277" s="144"/>
      <c r="L277" s="144"/>
      <c r="M277" s="162"/>
      <c r="N277" s="162"/>
      <c r="O277" s="242"/>
      <c r="P277" s="242"/>
      <c r="Q277" s="242"/>
      <c r="R277" s="241"/>
      <c r="S277" s="241"/>
      <c r="T277" s="242"/>
      <c r="U277" s="242"/>
      <c r="V277" s="242"/>
      <c r="W277" s="242"/>
    </row>
    <row r="278" spans="1:23" x14ac:dyDescent="0.25">
      <c r="A278" s="144"/>
      <c r="B278" s="144"/>
      <c r="C278" s="144"/>
      <c r="D278" s="144"/>
      <c r="E278" s="144"/>
      <c r="F278" s="144"/>
      <c r="G278" s="144"/>
      <c r="H278" s="144"/>
      <c r="I278" s="144"/>
      <c r="J278" s="144"/>
      <c r="K278" s="144"/>
      <c r="L278" s="144"/>
      <c r="M278" s="162"/>
      <c r="N278" s="162"/>
      <c r="O278" s="242"/>
      <c r="P278" s="242"/>
      <c r="Q278" s="242"/>
      <c r="R278" s="241"/>
      <c r="S278" s="241"/>
      <c r="T278" s="242"/>
      <c r="U278" s="242"/>
      <c r="V278" s="242"/>
      <c r="W278" s="242"/>
    </row>
    <row r="279" spans="1:23" x14ac:dyDescent="0.25">
      <c r="A279" s="144"/>
      <c r="B279" s="144"/>
      <c r="C279" s="144"/>
      <c r="D279" s="144"/>
      <c r="E279" s="144"/>
      <c r="F279" s="144"/>
      <c r="G279" s="144"/>
      <c r="H279" s="144"/>
      <c r="I279" s="144"/>
      <c r="J279" s="144"/>
      <c r="K279" s="144"/>
      <c r="L279" s="144"/>
      <c r="M279" s="162"/>
      <c r="N279" s="162"/>
      <c r="O279" s="242"/>
      <c r="P279" s="242"/>
      <c r="Q279" s="242"/>
      <c r="R279" s="241"/>
      <c r="S279" s="241"/>
      <c r="T279" s="242"/>
      <c r="U279" s="242"/>
      <c r="V279" s="242"/>
      <c r="W279" s="242"/>
    </row>
    <row r="280" spans="1:23" x14ac:dyDescent="0.25">
      <c r="A280" s="144"/>
      <c r="B280" s="144"/>
      <c r="C280" s="144"/>
      <c r="D280" s="144"/>
      <c r="E280" s="144"/>
      <c r="F280" s="144"/>
      <c r="G280" s="144"/>
      <c r="H280" s="144"/>
      <c r="I280" s="144"/>
      <c r="J280" s="144"/>
      <c r="K280" s="144"/>
      <c r="L280" s="144"/>
      <c r="M280" s="162"/>
      <c r="N280" s="162"/>
      <c r="O280" s="242"/>
      <c r="P280" s="242"/>
      <c r="Q280" s="242"/>
      <c r="R280" s="241"/>
      <c r="S280" s="241"/>
      <c r="T280" s="242"/>
      <c r="U280" s="242"/>
      <c r="V280" s="242"/>
      <c r="W280" s="242"/>
    </row>
    <row r="281" spans="1:23" x14ac:dyDescent="0.25">
      <c r="A281" s="144"/>
      <c r="B281" s="144"/>
      <c r="C281" s="144"/>
      <c r="D281" s="144"/>
      <c r="E281" s="144"/>
      <c r="F281" s="144"/>
      <c r="G281" s="144"/>
      <c r="H281" s="144"/>
      <c r="I281" s="144"/>
      <c r="J281" s="144"/>
      <c r="K281" s="144"/>
      <c r="L281" s="144"/>
      <c r="M281" s="162"/>
      <c r="N281" s="162"/>
      <c r="O281" s="242"/>
      <c r="P281" s="242"/>
      <c r="Q281" s="242"/>
      <c r="R281" s="241"/>
      <c r="S281" s="241"/>
      <c r="T281" s="242"/>
      <c r="U281" s="242"/>
      <c r="V281" s="242"/>
      <c r="W281" s="242"/>
    </row>
    <row r="282" spans="1:23" x14ac:dyDescent="0.25">
      <c r="A282" s="144"/>
      <c r="B282" s="144"/>
      <c r="C282" s="144"/>
      <c r="D282" s="144"/>
      <c r="E282" s="144"/>
      <c r="F282" s="144"/>
      <c r="G282" s="144"/>
      <c r="H282" s="144"/>
      <c r="I282" s="144"/>
      <c r="J282" s="144"/>
      <c r="K282" s="144"/>
      <c r="L282" s="144"/>
      <c r="M282" s="162"/>
      <c r="N282" s="162"/>
      <c r="O282" s="242"/>
      <c r="P282" s="242"/>
      <c r="Q282" s="242"/>
      <c r="R282" s="241"/>
      <c r="S282" s="241"/>
      <c r="T282" s="242"/>
      <c r="U282" s="242"/>
      <c r="V282" s="242"/>
      <c r="W282" s="242"/>
    </row>
    <row r="283" spans="1:23" x14ac:dyDescent="0.25">
      <c r="A283" s="144"/>
      <c r="B283" s="144"/>
      <c r="C283" s="144"/>
      <c r="D283" s="144"/>
      <c r="E283" s="144"/>
      <c r="F283" s="144"/>
      <c r="G283" s="144"/>
      <c r="H283" s="144"/>
      <c r="I283" s="144"/>
      <c r="J283" s="144"/>
      <c r="K283" s="144"/>
      <c r="L283" s="144"/>
      <c r="M283" s="162"/>
      <c r="N283" s="162"/>
      <c r="O283" s="242"/>
      <c r="P283" s="242"/>
      <c r="Q283" s="242"/>
      <c r="R283" s="241"/>
      <c r="S283" s="241"/>
      <c r="T283" s="242"/>
      <c r="U283" s="242"/>
      <c r="V283" s="242"/>
      <c r="W283" s="242"/>
    </row>
    <row r="284" spans="1:23" x14ac:dyDescent="0.25">
      <c r="A284" s="144"/>
      <c r="B284" s="144"/>
      <c r="C284" s="144"/>
      <c r="D284" s="144"/>
      <c r="E284" s="144"/>
      <c r="F284" s="144"/>
      <c r="G284" s="144"/>
      <c r="H284" s="144"/>
      <c r="I284" s="144"/>
      <c r="J284" s="144"/>
      <c r="K284" s="144"/>
      <c r="L284" s="144"/>
      <c r="M284" s="162"/>
      <c r="N284" s="162"/>
      <c r="O284" s="242"/>
      <c r="P284" s="242"/>
      <c r="Q284" s="242"/>
      <c r="R284" s="241"/>
      <c r="S284" s="241"/>
      <c r="T284" s="242"/>
      <c r="U284" s="242"/>
      <c r="V284" s="242"/>
      <c r="W284" s="242"/>
    </row>
    <row r="285" spans="1:23" x14ac:dyDescent="0.25">
      <c r="A285" s="144"/>
      <c r="B285" s="144"/>
      <c r="C285" s="144"/>
      <c r="D285" s="144"/>
      <c r="E285" s="144"/>
      <c r="F285" s="144"/>
      <c r="G285" s="144"/>
      <c r="H285" s="144"/>
      <c r="I285" s="144"/>
      <c r="J285" s="144"/>
      <c r="K285" s="144"/>
      <c r="L285" s="144"/>
      <c r="M285" s="162"/>
      <c r="N285" s="162"/>
      <c r="O285" s="242"/>
      <c r="P285" s="242"/>
      <c r="Q285" s="242"/>
      <c r="R285" s="241"/>
      <c r="S285" s="241"/>
      <c r="T285" s="242"/>
      <c r="U285" s="242"/>
      <c r="V285" s="242"/>
      <c r="W285" s="242"/>
    </row>
    <row r="286" spans="1:23" x14ac:dyDescent="0.25">
      <c r="A286" s="144"/>
      <c r="B286" s="144"/>
      <c r="C286" s="144"/>
      <c r="D286" s="144"/>
      <c r="E286" s="144"/>
      <c r="F286" s="144"/>
      <c r="G286" s="144"/>
      <c r="H286" s="144"/>
      <c r="I286" s="144"/>
      <c r="J286" s="144"/>
      <c r="K286" s="144"/>
      <c r="L286" s="144"/>
      <c r="M286" s="162"/>
      <c r="N286" s="162"/>
      <c r="O286" s="242"/>
      <c r="P286" s="242"/>
      <c r="Q286" s="242"/>
      <c r="R286" s="241"/>
      <c r="S286" s="241"/>
      <c r="T286" s="242"/>
      <c r="U286" s="242"/>
      <c r="V286" s="242"/>
      <c r="W286" s="242"/>
    </row>
    <row r="287" spans="1:23" x14ac:dyDescent="0.25">
      <c r="A287" s="144"/>
      <c r="B287" s="144"/>
      <c r="C287" s="144"/>
      <c r="D287" s="144"/>
      <c r="E287" s="144"/>
      <c r="F287" s="144"/>
      <c r="G287" s="144"/>
      <c r="H287" s="144"/>
      <c r="I287" s="144"/>
      <c r="J287" s="144"/>
      <c r="K287" s="144"/>
      <c r="L287" s="144"/>
      <c r="M287" s="162"/>
      <c r="N287" s="162"/>
      <c r="O287" s="242"/>
      <c r="P287" s="242"/>
      <c r="Q287" s="242"/>
      <c r="R287" s="241"/>
      <c r="S287" s="241"/>
      <c r="T287" s="242"/>
      <c r="U287" s="242"/>
      <c r="V287" s="242"/>
      <c r="W287" s="242"/>
    </row>
    <row r="288" spans="1:23" x14ac:dyDescent="0.25">
      <c r="A288" s="144"/>
      <c r="B288" s="144"/>
      <c r="C288" s="144"/>
      <c r="D288" s="144"/>
      <c r="E288" s="144"/>
      <c r="F288" s="144"/>
      <c r="G288" s="144"/>
      <c r="H288" s="144"/>
      <c r="I288" s="144"/>
      <c r="J288" s="144"/>
      <c r="K288" s="144"/>
      <c r="L288" s="144"/>
      <c r="M288" s="162"/>
      <c r="N288" s="162"/>
      <c r="O288" s="242"/>
      <c r="P288" s="242"/>
      <c r="Q288" s="242"/>
      <c r="R288" s="241"/>
      <c r="S288" s="241"/>
      <c r="T288" s="242"/>
      <c r="U288" s="242"/>
      <c r="V288" s="242"/>
      <c r="W288" s="242"/>
    </row>
    <row r="289" spans="1:23" x14ac:dyDescent="0.25">
      <c r="A289" s="144"/>
      <c r="B289" s="144"/>
      <c r="C289" s="144"/>
      <c r="D289" s="144"/>
      <c r="E289" s="144"/>
      <c r="F289" s="144"/>
      <c r="G289" s="144"/>
      <c r="H289" s="144"/>
      <c r="I289" s="144"/>
      <c r="J289" s="144"/>
      <c r="K289" s="144"/>
      <c r="L289" s="144"/>
      <c r="M289" s="162"/>
      <c r="N289" s="162"/>
      <c r="O289" s="242"/>
      <c r="P289" s="242"/>
      <c r="Q289" s="242"/>
      <c r="R289" s="241"/>
      <c r="S289" s="241"/>
      <c r="T289" s="242"/>
      <c r="U289" s="242"/>
      <c r="V289" s="242"/>
      <c r="W289" s="242"/>
    </row>
    <row r="290" spans="1:23" x14ac:dyDescent="0.25">
      <c r="A290" s="144"/>
      <c r="B290" s="144"/>
      <c r="C290" s="144"/>
      <c r="D290" s="144"/>
      <c r="E290" s="144"/>
      <c r="F290" s="144"/>
      <c r="G290" s="144"/>
      <c r="H290" s="144"/>
      <c r="I290" s="144"/>
      <c r="J290" s="144"/>
      <c r="K290" s="144"/>
      <c r="L290" s="144"/>
      <c r="M290" s="162"/>
      <c r="N290" s="162"/>
      <c r="O290" s="242"/>
      <c r="P290" s="242"/>
      <c r="Q290" s="242"/>
      <c r="R290" s="241"/>
      <c r="S290" s="241"/>
      <c r="T290" s="242"/>
      <c r="U290" s="242"/>
      <c r="V290" s="242"/>
      <c r="W290" s="242"/>
    </row>
    <row r="291" spans="1:23" x14ac:dyDescent="0.25">
      <c r="A291" s="144"/>
      <c r="B291" s="144"/>
      <c r="C291" s="144"/>
      <c r="D291" s="144"/>
      <c r="E291" s="144"/>
      <c r="F291" s="144"/>
      <c r="G291" s="144"/>
      <c r="H291" s="144"/>
      <c r="I291" s="144"/>
      <c r="J291" s="144"/>
      <c r="K291" s="144"/>
      <c r="L291" s="144"/>
      <c r="M291" s="162"/>
      <c r="N291" s="162"/>
      <c r="O291" s="242"/>
      <c r="P291" s="242"/>
      <c r="Q291" s="242"/>
      <c r="R291" s="241"/>
      <c r="S291" s="241"/>
      <c r="T291" s="242"/>
      <c r="U291" s="242"/>
      <c r="V291" s="242"/>
      <c r="W291" s="242"/>
    </row>
    <row r="292" spans="1:23" x14ac:dyDescent="0.25">
      <c r="A292" s="144"/>
      <c r="B292" s="144"/>
      <c r="C292" s="144"/>
      <c r="D292" s="144"/>
      <c r="E292" s="144"/>
      <c r="F292" s="144"/>
      <c r="G292" s="144"/>
      <c r="H292" s="144"/>
      <c r="I292" s="144"/>
      <c r="J292" s="144"/>
      <c r="K292" s="144"/>
      <c r="L292" s="144"/>
      <c r="M292" s="162"/>
      <c r="N292" s="162"/>
      <c r="O292" s="242"/>
      <c r="P292" s="242"/>
      <c r="Q292" s="242"/>
      <c r="R292" s="241"/>
      <c r="S292" s="241"/>
      <c r="T292" s="242"/>
      <c r="U292" s="242"/>
      <c r="V292" s="242"/>
      <c r="W292" s="242"/>
    </row>
    <row r="293" spans="1:23" x14ac:dyDescent="0.25">
      <c r="A293" s="144"/>
      <c r="B293" s="144"/>
      <c r="C293" s="144"/>
      <c r="D293" s="144"/>
      <c r="E293" s="144"/>
      <c r="F293" s="144"/>
      <c r="G293" s="144"/>
      <c r="H293" s="144"/>
      <c r="I293" s="144"/>
      <c r="J293" s="144"/>
      <c r="K293" s="144"/>
      <c r="L293" s="144"/>
      <c r="M293" s="162"/>
      <c r="N293" s="162"/>
      <c r="O293" s="242"/>
      <c r="P293" s="242"/>
      <c r="Q293" s="242"/>
      <c r="R293" s="241"/>
      <c r="S293" s="241"/>
      <c r="T293" s="242"/>
      <c r="U293" s="242"/>
      <c r="V293" s="242"/>
      <c r="W293" s="242"/>
    </row>
    <row r="294" spans="1:23" x14ac:dyDescent="0.25">
      <c r="A294" s="144"/>
      <c r="B294" s="144"/>
      <c r="C294" s="144"/>
      <c r="D294" s="144"/>
      <c r="E294" s="144"/>
      <c r="F294" s="144"/>
      <c r="G294" s="144"/>
      <c r="H294" s="144"/>
      <c r="I294" s="144"/>
      <c r="J294" s="144"/>
      <c r="K294" s="144"/>
      <c r="L294" s="144"/>
      <c r="M294" s="162"/>
      <c r="N294" s="162"/>
      <c r="O294" s="242"/>
      <c r="P294" s="242"/>
      <c r="Q294" s="242"/>
      <c r="R294" s="241"/>
      <c r="S294" s="241"/>
      <c r="T294" s="242"/>
      <c r="U294" s="242"/>
      <c r="V294" s="242"/>
      <c r="W294" s="242"/>
    </row>
    <row r="295" spans="1:23" x14ac:dyDescent="0.25">
      <c r="A295" s="144"/>
      <c r="B295" s="144"/>
      <c r="C295" s="144"/>
      <c r="D295" s="144"/>
      <c r="E295" s="144"/>
      <c r="F295" s="144"/>
      <c r="G295" s="144"/>
      <c r="H295" s="144"/>
      <c r="I295" s="144"/>
      <c r="J295" s="144"/>
      <c r="K295" s="144"/>
      <c r="L295" s="144"/>
      <c r="M295" s="162"/>
      <c r="N295" s="162"/>
      <c r="O295" s="242"/>
      <c r="P295" s="242"/>
      <c r="Q295" s="242"/>
      <c r="R295" s="241"/>
      <c r="S295" s="241"/>
      <c r="T295" s="242"/>
      <c r="U295" s="242"/>
      <c r="V295" s="242"/>
      <c r="W295" s="242"/>
    </row>
    <row r="296" spans="1:23" x14ac:dyDescent="0.25">
      <c r="A296" s="144"/>
      <c r="B296" s="144"/>
      <c r="C296" s="144"/>
      <c r="D296" s="144"/>
      <c r="E296" s="144"/>
      <c r="F296" s="144"/>
      <c r="G296" s="144"/>
      <c r="H296" s="144"/>
      <c r="I296" s="144"/>
      <c r="J296" s="144"/>
      <c r="K296" s="144"/>
      <c r="L296" s="144"/>
      <c r="M296" s="162"/>
      <c r="N296" s="162"/>
      <c r="O296" s="242"/>
      <c r="P296" s="242"/>
      <c r="Q296" s="242"/>
      <c r="R296" s="241"/>
      <c r="S296" s="241"/>
      <c r="T296" s="242"/>
      <c r="U296" s="242"/>
      <c r="V296" s="242"/>
      <c r="W296" s="242"/>
    </row>
    <row r="297" spans="1:23" x14ac:dyDescent="0.25">
      <c r="A297" s="144"/>
      <c r="B297" s="144"/>
      <c r="C297" s="144"/>
      <c r="D297" s="144"/>
      <c r="E297" s="144"/>
      <c r="F297" s="144"/>
      <c r="G297" s="144"/>
      <c r="H297" s="144"/>
      <c r="I297" s="144"/>
      <c r="J297" s="144"/>
      <c r="K297" s="144"/>
      <c r="L297" s="144"/>
      <c r="M297" s="162"/>
      <c r="N297" s="162"/>
      <c r="O297" s="242"/>
      <c r="P297" s="242"/>
      <c r="Q297" s="242"/>
      <c r="R297" s="241"/>
      <c r="S297" s="241"/>
      <c r="T297" s="242"/>
      <c r="U297" s="242"/>
      <c r="V297" s="242"/>
      <c r="W297" s="242"/>
    </row>
    <row r="298" spans="1:23" x14ac:dyDescent="0.25">
      <c r="A298" s="144"/>
      <c r="B298" s="144"/>
      <c r="C298" s="144"/>
      <c r="D298" s="144"/>
      <c r="E298" s="144"/>
      <c r="F298" s="144"/>
      <c r="G298" s="144"/>
      <c r="H298" s="144"/>
      <c r="I298" s="144"/>
      <c r="J298" s="144"/>
      <c r="K298" s="144"/>
      <c r="L298" s="144"/>
      <c r="M298" s="162"/>
      <c r="N298" s="162"/>
      <c r="O298" s="242"/>
      <c r="P298" s="242"/>
      <c r="Q298" s="242"/>
      <c r="R298" s="241"/>
      <c r="S298" s="241"/>
      <c r="T298" s="242"/>
      <c r="U298" s="242"/>
      <c r="V298" s="242"/>
      <c r="W298" s="242"/>
    </row>
    <row r="299" spans="1:23" x14ac:dyDescent="0.25">
      <c r="A299" s="144"/>
      <c r="B299" s="144"/>
      <c r="C299" s="144"/>
      <c r="D299" s="144"/>
      <c r="E299" s="144"/>
      <c r="F299" s="144"/>
      <c r="G299" s="144"/>
      <c r="H299" s="144"/>
      <c r="I299" s="144"/>
      <c r="J299" s="144"/>
      <c r="K299" s="144"/>
      <c r="L299" s="144"/>
      <c r="M299" s="162"/>
      <c r="N299" s="162"/>
      <c r="O299" s="242"/>
      <c r="P299" s="242"/>
      <c r="Q299" s="242"/>
      <c r="R299" s="241"/>
      <c r="S299" s="241"/>
      <c r="T299" s="242"/>
      <c r="U299" s="242"/>
      <c r="V299" s="242"/>
      <c r="W299" s="242"/>
    </row>
    <row r="300" spans="1:23" x14ac:dyDescent="0.25">
      <c r="A300" s="144"/>
      <c r="B300" s="144"/>
      <c r="C300" s="144"/>
      <c r="D300" s="144"/>
      <c r="E300" s="144"/>
      <c r="F300" s="144"/>
      <c r="G300" s="144"/>
      <c r="H300" s="144"/>
      <c r="I300" s="144"/>
      <c r="J300" s="144"/>
      <c r="K300" s="144"/>
      <c r="L300" s="144"/>
      <c r="M300" s="162"/>
      <c r="N300" s="162"/>
      <c r="O300" s="242"/>
      <c r="P300" s="242"/>
      <c r="Q300" s="242"/>
      <c r="R300" s="241"/>
      <c r="S300" s="241"/>
      <c r="T300" s="242"/>
      <c r="U300" s="242"/>
      <c r="V300" s="242"/>
      <c r="W300" s="242"/>
    </row>
    <row r="301" spans="1:23" x14ac:dyDescent="0.25">
      <c r="A301" s="144"/>
      <c r="B301" s="144"/>
      <c r="C301" s="144"/>
      <c r="D301" s="144"/>
      <c r="E301" s="144"/>
      <c r="F301" s="144"/>
      <c r="G301" s="144"/>
      <c r="H301" s="144"/>
      <c r="I301" s="144"/>
      <c r="J301" s="144"/>
      <c r="K301" s="144"/>
      <c r="L301" s="144"/>
      <c r="M301" s="162"/>
      <c r="N301" s="162"/>
      <c r="O301" s="242"/>
      <c r="P301" s="242"/>
      <c r="Q301" s="242"/>
      <c r="R301" s="241"/>
      <c r="S301" s="241"/>
      <c r="T301" s="242"/>
      <c r="U301" s="242"/>
      <c r="V301" s="242"/>
      <c r="W301" s="242"/>
    </row>
    <row r="302" spans="1:23" x14ac:dyDescent="0.25">
      <c r="A302" s="144"/>
      <c r="B302" s="144"/>
      <c r="C302" s="144"/>
      <c r="D302" s="144"/>
      <c r="E302" s="144"/>
      <c r="F302" s="144"/>
      <c r="G302" s="144"/>
      <c r="H302" s="144"/>
      <c r="I302" s="144"/>
      <c r="J302" s="144"/>
      <c r="K302" s="144"/>
      <c r="L302" s="144"/>
      <c r="M302" s="162"/>
      <c r="N302" s="162"/>
      <c r="O302" s="242"/>
      <c r="P302" s="242"/>
      <c r="Q302" s="242"/>
      <c r="R302" s="241"/>
      <c r="S302" s="241"/>
      <c r="T302" s="242"/>
      <c r="U302" s="242"/>
      <c r="V302" s="242"/>
      <c r="W302" s="242"/>
    </row>
    <row r="303" spans="1:23" x14ac:dyDescent="0.25">
      <c r="A303" s="144"/>
      <c r="B303" s="144"/>
      <c r="C303" s="144"/>
      <c r="D303" s="144"/>
      <c r="E303" s="144"/>
      <c r="F303" s="144"/>
      <c r="G303" s="144"/>
      <c r="H303" s="144"/>
      <c r="I303" s="144"/>
      <c r="J303" s="144"/>
      <c r="K303" s="144"/>
      <c r="L303" s="144"/>
      <c r="M303" s="162"/>
      <c r="N303" s="162"/>
      <c r="O303" s="242"/>
      <c r="P303" s="242"/>
      <c r="Q303" s="242"/>
      <c r="R303" s="241"/>
      <c r="S303" s="241"/>
      <c r="T303" s="242"/>
      <c r="U303" s="242"/>
      <c r="V303" s="242"/>
      <c r="W303" s="242"/>
    </row>
    <row r="304" spans="1:23" x14ac:dyDescent="0.25">
      <c r="A304" s="144"/>
      <c r="B304" s="144"/>
      <c r="C304" s="144"/>
      <c r="D304" s="144"/>
      <c r="E304" s="144"/>
      <c r="F304" s="144"/>
      <c r="G304" s="144"/>
      <c r="H304" s="144"/>
      <c r="I304" s="144"/>
      <c r="J304" s="144"/>
      <c r="K304" s="144"/>
      <c r="L304" s="144"/>
      <c r="M304" s="162"/>
      <c r="N304" s="162"/>
      <c r="O304" s="242"/>
      <c r="P304" s="242"/>
      <c r="Q304" s="242"/>
      <c r="R304" s="241"/>
      <c r="S304" s="241"/>
      <c r="T304" s="242"/>
      <c r="U304" s="242"/>
      <c r="V304" s="242"/>
      <c r="W304" s="242"/>
    </row>
    <row r="305" spans="1:23" x14ac:dyDescent="0.25">
      <c r="A305" s="144"/>
      <c r="B305" s="144"/>
      <c r="C305" s="144"/>
      <c r="D305" s="144"/>
      <c r="E305" s="144"/>
      <c r="F305" s="144"/>
      <c r="G305" s="144"/>
      <c r="H305" s="144"/>
      <c r="I305" s="144"/>
      <c r="J305" s="144"/>
      <c r="K305" s="144"/>
      <c r="L305" s="144"/>
      <c r="M305" s="162"/>
      <c r="N305" s="162"/>
      <c r="O305" s="242"/>
      <c r="P305" s="242"/>
      <c r="Q305" s="242"/>
      <c r="R305" s="241"/>
      <c r="S305" s="241"/>
      <c r="T305" s="242"/>
      <c r="U305" s="242"/>
      <c r="V305" s="242"/>
      <c r="W305" s="242"/>
    </row>
    <row r="306" spans="1:23" x14ac:dyDescent="0.25">
      <c r="A306" s="144"/>
      <c r="B306" s="144"/>
      <c r="C306" s="144"/>
      <c r="D306" s="144"/>
      <c r="E306" s="144"/>
      <c r="F306" s="144"/>
      <c r="G306" s="144"/>
      <c r="H306" s="144"/>
      <c r="I306" s="144"/>
      <c r="J306" s="144"/>
      <c r="K306" s="144"/>
      <c r="L306" s="144"/>
      <c r="M306" s="162"/>
      <c r="N306" s="162"/>
      <c r="O306" s="242"/>
      <c r="P306" s="242"/>
      <c r="Q306" s="242"/>
      <c r="R306" s="241"/>
      <c r="S306" s="241"/>
      <c r="T306" s="242"/>
      <c r="U306" s="242"/>
      <c r="V306" s="242"/>
      <c r="W306" s="242"/>
    </row>
    <row r="307" spans="1:23" x14ac:dyDescent="0.25">
      <c r="A307" s="144"/>
      <c r="B307" s="144"/>
      <c r="C307" s="144"/>
      <c r="D307" s="144"/>
      <c r="E307" s="144"/>
      <c r="F307" s="144"/>
      <c r="G307" s="144"/>
      <c r="H307" s="144"/>
      <c r="I307" s="144"/>
      <c r="J307" s="144"/>
      <c r="K307" s="144"/>
      <c r="L307" s="144"/>
      <c r="M307" s="162"/>
      <c r="N307" s="162"/>
      <c r="O307" s="242"/>
      <c r="P307" s="242"/>
      <c r="Q307" s="242"/>
      <c r="R307" s="241"/>
      <c r="S307" s="241"/>
      <c r="T307" s="242"/>
      <c r="U307" s="242"/>
      <c r="V307" s="242"/>
      <c r="W307" s="242"/>
    </row>
    <row r="308" spans="1:23" x14ac:dyDescent="0.25">
      <c r="A308" s="144"/>
      <c r="B308" s="144"/>
      <c r="C308" s="144"/>
      <c r="D308" s="144"/>
      <c r="E308" s="144"/>
      <c r="F308" s="144"/>
      <c r="G308" s="144"/>
      <c r="H308" s="144"/>
      <c r="I308" s="144"/>
      <c r="J308" s="144"/>
      <c r="K308" s="144"/>
      <c r="L308" s="144"/>
      <c r="M308" s="162"/>
      <c r="N308" s="162"/>
      <c r="O308" s="242"/>
      <c r="P308" s="242"/>
      <c r="Q308" s="242"/>
      <c r="R308" s="241"/>
      <c r="S308" s="241"/>
      <c r="T308" s="242"/>
      <c r="U308" s="242"/>
      <c r="V308" s="242"/>
      <c r="W308" s="242"/>
    </row>
    <row r="309" spans="1:23" x14ac:dyDescent="0.25">
      <c r="A309" s="144"/>
      <c r="B309" s="144"/>
      <c r="C309" s="144"/>
      <c r="D309" s="144"/>
      <c r="E309" s="144"/>
      <c r="F309" s="144"/>
      <c r="G309" s="144"/>
      <c r="H309" s="144"/>
      <c r="I309" s="144"/>
      <c r="J309" s="144"/>
      <c r="K309" s="144"/>
      <c r="L309" s="144"/>
      <c r="M309" s="162"/>
      <c r="N309" s="162"/>
      <c r="O309" s="242"/>
      <c r="P309" s="242"/>
      <c r="Q309" s="242"/>
      <c r="R309" s="241"/>
      <c r="S309" s="241"/>
      <c r="T309" s="242"/>
      <c r="U309" s="242"/>
      <c r="V309" s="242"/>
      <c r="W309" s="242"/>
    </row>
    <row r="310" spans="1:23" x14ac:dyDescent="0.25">
      <c r="A310" s="144"/>
      <c r="B310" s="144"/>
      <c r="C310" s="144"/>
      <c r="D310" s="144"/>
      <c r="E310" s="144"/>
      <c r="F310" s="144"/>
      <c r="G310" s="144"/>
      <c r="H310" s="144"/>
      <c r="I310" s="144"/>
      <c r="J310" s="144"/>
      <c r="K310" s="144"/>
      <c r="L310" s="144"/>
      <c r="M310" s="162"/>
      <c r="N310" s="162"/>
      <c r="O310" s="242"/>
      <c r="P310" s="242"/>
      <c r="Q310" s="242"/>
      <c r="R310" s="241"/>
      <c r="S310" s="241"/>
      <c r="T310" s="242"/>
      <c r="U310" s="242"/>
      <c r="V310" s="242"/>
      <c r="W310" s="242"/>
    </row>
    <row r="311" spans="1:23" x14ac:dyDescent="0.25">
      <c r="A311" s="144"/>
      <c r="B311" s="144"/>
      <c r="C311" s="144"/>
      <c r="D311" s="144"/>
      <c r="E311" s="144"/>
      <c r="F311" s="144"/>
      <c r="G311" s="144"/>
      <c r="H311" s="144"/>
      <c r="I311" s="144"/>
      <c r="J311" s="144"/>
      <c r="K311" s="144"/>
      <c r="L311" s="144"/>
      <c r="M311" s="162"/>
      <c r="N311" s="162"/>
      <c r="O311" s="242"/>
      <c r="P311" s="242"/>
      <c r="Q311" s="242"/>
      <c r="R311" s="241"/>
      <c r="S311" s="241"/>
      <c r="T311" s="242"/>
      <c r="U311" s="242"/>
      <c r="V311" s="242"/>
      <c r="W311" s="242"/>
    </row>
    <row r="312" spans="1:23" x14ac:dyDescent="0.25">
      <c r="A312" s="144"/>
      <c r="B312" s="144"/>
      <c r="C312" s="144"/>
      <c r="D312" s="144"/>
      <c r="E312" s="144"/>
      <c r="F312" s="144"/>
      <c r="G312" s="144"/>
      <c r="H312" s="144"/>
      <c r="I312" s="144"/>
      <c r="J312" s="144"/>
      <c r="K312" s="144"/>
      <c r="L312" s="144"/>
      <c r="M312" s="162"/>
      <c r="N312" s="162"/>
      <c r="O312" s="242"/>
      <c r="P312" s="242"/>
      <c r="Q312" s="242"/>
      <c r="R312" s="241"/>
      <c r="S312" s="241"/>
      <c r="T312" s="242"/>
      <c r="U312" s="242"/>
      <c r="V312" s="242"/>
      <c r="W312" s="242"/>
    </row>
    <row r="313" spans="1:23" x14ac:dyDescent="0.25">
      <c r="A313" s="144"/>
      <c r="B313" s="144"/>
      <c r="C313" s="144"/>
      <c r="D313" s="144"/>
      <c r="E313" s="144"/>
      <c r="F313" s="144"/>
      <c r="G313" s="144"/>
      <c r="H313" s="144"/>
      <c r="I313" s="144"/>
      <c r="J313" s="144"/>
      <c r="K313" s="144"/>
      <c r="L313" s="144"/>
      <c r="M313" s="162"/>
      <c r="N313" s="162"/>
      <c r="O313" s="242"/>
      <c r="P313" s="242"/>
      <c r="Q313" s="242"/>
      <c r="R313" s="241"/>
      <c r="S313" s="241"/>
      <c r="T313" s="242"/>
      <c r="U313" s="242"/>
      <c r="V313" s="242"/>
      <c r="W313" s="242"/>
    </row>
    <row r="314" spans="1:23" x14ac:dyDescent="0.25">
      <c r="A314" s="144"/>
      <c r="B314" s="144"/>
      <c r="C314" s="144"/>
      <c r="D314" s="144"/>
      <c r="E314" s="144"/>
      <c r="F314" s="144"/>
      <c r="G314" s="144"/>
      <c r="H314" s="144"/>
      <c r="I314" s="144"/>
      <c r="J314" s="144"/>
      <c r="K314" s="144"/>
      <c r="L314" s="144"/>
      <c r="M314" s="162"/>
      <c r="N314" s="162"/>
      <c r="O314" s="242"/>
      <c r="P314" s="242"/>
      <c r="Q314" s="242"/>
      <c r="R314" s="241"/>
      <c r="S314" s="241"/>
      <c r="T314" s="242"/>
      <c r="U314" s="242"/>
      <c r="V314" s="242"/>
      <c r="W314" s="242"/>
    </row>
    <row r="315" spans="1:23" x14ac:dyDescent="0.25">
      <c r="A315" s="144"/>
      <c r="B315" s="144"/>
      <c r="C315" s="144"/>
      <c r="D315" s="144"/>
      <c r="E315" s="144"/>
      <c r="F315" s="144"/>
      <c r="G315" s="144"/>
      <c r="H315" s="144"/>
      <c r="I315" s="144"/>
      <c r="J315" s="144"/>
      <c r="K315" s="144"/>
      <c r="L315" s="144"/>
      <c r="M315" s="162"/>
      <c r="N315" s="162"/>
      <c r="O315" s="242"/>
      <c r="P315" s="242"/>
      <c r="Q315" s="242"/>
      <c r="R315" s="241"/>
      <c r="S315" s="241"/>
      <c r="T315" s="242"/>
      <c r="U315" s="242"/>
      <c r="V315" s="242"/>
      <c r="W315" s="242"/>
    </row>
    <row r="316" spans="1:23" x14ac:dyDescent="0.25">
      <c r="A316" s="144"/>
      <c r="B316" s="144"/>
      <c r="C316" s="144"/>
      <c r="D316" s="144"/>
      <c r="E316" s="144"/>
      <c r="F316" s="144"/>
      <c r="G316" s="144"/>
      <c r="H316" s="144"/>
      <c r="I316" s="144"/>
      <c r="J316" s="144"/>
      <c r="K316" s="144"/>
      <c r="L316" s="144"/>
      <c r="M316" s="162"/>
      <c r="N316" s="162"/>
      <c r="O316" s="242"/>
      <c r="P316" s="242"/>
      <c r="Q316" s="242"/>
      <c r="R316" s="241"/>
      <c r="S316" s="241"/>
      <c r="T316" s="242"/>
      <c r="U316" s="242"/>
      <c r="V316" s="242"/>
      <c r="W316" s="242"/>
    </row>
    <row r="317" spans="1:23" x14ac:dyDescent="0.25">
      <c r="A317" s="144"/>
      <c r="B317" s="144"/>
      <c r="C317" s="144"/>
      <c r="D317" s="144"/>
      <c r="E317" s="144"/>
      <c r="F317" s="144"/>
      <c r="G317" s="144"/>
      <c r="H317" s="144"/>
      <c r="I317" s="144"/>
      <c r="J317" s="144"/>
      <c r="K317" s="144"/>
      <c r="L317" s="144"/>
      <c r="M317" s="162"/>
      <c r="N317" s="162"/>
      <c r="O317" s="242"/>
      <c r="P317" s="242"/>
      <c r="Q317" s="242"/>
      <c r="R317" s="241"/>
      <c r="S317" s="241"/>
      <c r="T317" s="242"/>
      <c r="U317" s="242"/>
      <c r="V317" s="242"/>
      <c r="W317" s="242"/>
    </row>
    <row r="318" spans="1:23" x14ac:dyDescent="0.25">
      <c r="A318" s="144"/>
      <c r="B318" s="144"/>
      <c r="C318" s="144"/>
      <c r="D318" s="144"/>
      <c r="E318" s="144"/>
      <c r="F318" s="144"/>
      <c r="G318" s="144"/>
      <c r="H318" s="144"/>
      <c r="I318" s="144"/>
      <c r="J318" s="144"/>
      <c r="K318" s="144"/>
      <c r="L318" s="144"/>
      <c r="M318" s="162"/>
      <c r="N318" s="162"/>
      <c r="O318" s="242"/>
      <c r="P318" s="242"/>
      <c r="Q318" s="242"/>
      <c r="R318" s="241"/>
      <c r="S318" s="241"/>
      <c r="T318" s="242"/>
      <c r="U318" s="242"/>
      <c r="V318" s="242"/>
      <c r="W318" s="242"/>
    </row>
    <row r="319" spans="1:23" x14ac:dyDescent="0.25">
      <c r="A319" s="144"/>
      <c r="B319" s="144"/>
      <c r="C319" s="144"/>
      <c r="D319" s="144"/>
      <c r="E319" s="144"/>
      <c r="F319" s="144"/>
      <c r="G319" s="144"/>
      <c r="H319" s="144"/>
      <c r="I319" s="144"/>
      <c r="J319" s="144"/>
      <c r="K319" s="144"/>
      <c r="L319" s="144"/>
      <c r="M319" s="162"/>
      <c r="N319" s="162"/>
      <c r="O319" s="242"/>
      <c r="P319" s="242"/>
      <c r="Q319" s="242"/>
      <c r="R319" s="241"/>
      <c r="S319" s="241"/>
      <c r="T319" s="242"/>
      <c r="U319" s="242"/>
      <c r="V319" s="242"/>
      <c r="W319" s="242"/>
    </row>
    <row r="320" spans="1:23" x14ac:dyDescent="0.25">
      <c r="A320" s="144"/>
      <c r="B320" s="144"/>
      <c r="C320" s="144"/>
      <c r="D320" s="144"/>
      <c r="E320" s="144"/>
      <c r="F320" s="144"/>
      <c r="G320" s="144"/>
      <c r="H320" s="144"/>
      <c r="I320" s="144"/>
      <c r="J320" s="144"/>
      <c r="K320" s="144"/>
      <c r="L320" s="144"/>
      <c r="M320" s="162"/>
      <c r="N320" s="162"/>
      <c r="O320" s="242"/>
      <c r="P320" s="242"/>
      <c r="Q320" s="242"/>
      <c r="R320" s="241"/>
      <c r="S320" s="241"/>
      <c r="T320" s="242"/>
      <c r="U320" s="242"/>
      <c r="V320" s="242"/>
      <c r="W320" s="242"/>
    </row>
    <row r="321" spans="1:23" x14ac:dyDescent="0.25">
      <c r="A321" s="144"/>
      <c r="B321" s="144"/>
      <c r="C321" s="144"/>
      <c r="D321" s="144"/>
      <c r="E321" s="144"/>
      <c r="F321" s="144"/>
      <c r="G321" s="144"/>
      <c r="H321" s="144"/>
      <c r="I321" s="144"/>
      <c r="J321" s="144"/>
      <c r="K321" s="144"/>
      <c r="L321" s="144"/>
      <c r="M321" s="162"/>
      <c r="N321" s="162"/>
      <c r="O321" s="242"/>
      <c r="P321" s="242"/>
      <c r="Q321" s="242"/>
      <c r="R321" s="241"/>
      <c r="S321" s="241"/>
      <c r="T321" s="242"/>
      <c r="U321" s="242"/>
      <c r="V321" s="242"/>
      <c r="W321" s="242"/>
    </row>
    <row r="322" spans="1:23" x14ac:dyDescent="0.25">
      <c r="A322" s="144"/>
      <c r="B322" s="144"/>
      <c r="C322" s="144"/>
      <c r="D322" s="144"/>
      <c r="E322" s="144"/>
      <c r="F322" s="144"/>
      <c r="G322" s="144"/>
      <c r="H322" s="144"/>
      <c r="I322" s="144"/>
      <c r="J322" s="144"/>
      <c r="K322" s="144"/>
      <c r="L322" s="144"/>
      <c r="M322" s="162"/>
      <c r="N322" s="162"/>
      <c r="O322" s="242"/>
      <c r="P322" s="242"/>
      <c r="Q322" s="242"/>
      <c r="R322" s="241"/>
      <c r="S322" s="241"/>
      <c r="T322" s="242"/>
      <c r="U322" s="242"/>
      <c r="V322" s="242"/>
      <c r="W322" s="242"/>
    </row>
    <row r="323" spans="1:23" x14ac:dyDescent="0.25">
      <c r="A323" s="144"/>
      <c r="B323" s="144"/>
      <c r="C323" s="144"/>
      <c r="D323" s="144"/>
      <c r="E323" s="144"/>
      <c r="F323" s="144"/>
      <c r="G323" s="144"/>
      <c r="H323" s="144"/>
      <c r="I323" s="144"/>
      <c r="J323" s="144"/>
      <c r="K323" s="144"/>
      <c r="L323" s="144"/>
      <c r="M323" s="162"/>
      <c r="N323" s="162"/>
      <c r="O323" s="242"/>
      <c r="P323" s="242"/>
      <c r="Q323" s="242"/>
      <c r="R323" s="241"/>
      <c r="S323" s="241"/>
      <c r="T323" s="242"/>
      <c r="U323" s="242"/>
      <c r="V323" s="242"/>
      <c r="W323" s="242"/>
    </row>
    <row r="324" spans="1:23" x14ac:dyDescent="0.25">
      <c r="A324" s="144"/>
      <c r="B324" s="144"/>
      <c r="C324" s="144"/>
      <c r="D324" s="144"/>
      <c r="E324" s="144"/>
      <c r="F324" s="144"/>
      <c r="G324" s="144"/>
      <c r="H324" s="144"/>
      <c r="I324" s="144"/>
      <c r="J324" s="144"/>
      <c r="K324" s="144"/>
      <c r="L324" s="144"/>
      <c r="M324" s="162"/>
      <c r="N324" s="162"/>
      <c r="O324" s="242"/>
      <c r="P324" s="242"/>
      <c r="Q324" s="242"/>
      <c r="R324" s="241"/>
      <c r="S324" s="241"/>
      <c r="T324" s="242"/>
      <c r="U324" s="242"/>
      <c r="V324" s="242"/>
      <c r="W324" s="242"/>
    </row>
    <row r="325" spans="1:23" x14ac:dyDescent="0.25">
      <c r="A325" s="144"/>
      <c r="B325" s="144"/>
      <c r="C325" s="144"/>
      <c r="D325" s="144"/>
      <c r="E325" s="144"/>
      <c r="F325" s="144"/>
      <c r="G325" s="144"/>
      <c r="H325" s="144"/>
      <c r="I325" s="144"/>
      <c r="J325" s="144"/>
      <c r="K325" s="144"/>
      <c r="L325" s="144"/>
      <c r="M325" s="162"/>
      <c r="N325" s="162"/>
      <c r="O325" s="242"/>
      <c r="P325" s="242"/>
      <c r="Q325" s="242"/>
      <c r="R325" s="241"/>
      <c r="S325" s="241"/>
      <c r="T325" s="242"/>
      <c r="U325" s="242"/>
      <c r="V325" s="242"/>
      <c r="W325" s="242"/>
    </row>
    <row r="326" spans="1:23" x14ac:dyDescent="0.25">
      <c r="A326" s="144"/>
      <c r="B326" s="144"/>
      <c r="C326" s="144"/>
      <c r="D326" s="144"/>
      <c r="E326" s="144"/>
      <c r="F326" s="144"/>
      <c r="G326" s="144"/>
      <c r="H326" s="144"/>
      <c r="I326" s="144"/>
      <c r="J326" s="144"/>
      <c r="K326" s="144"/>
      <c r="L326" s="144"/>
      <c r="M326" s="162"/>
      <c r="N326" s="162"/>
      <c r="O326" s="242"/>
      <c r="P326" s="242"/>
      <c r="Q326" s="242"/>
      <c r="R326" s="241"/>
      <c r="S326" s="241"/>
      <c r="T326" s="242"/>
      <c r="U326" s="242"/>
      <c r="V326" s="242"/>
      <c r="W326" s="242"/>
    </row>
    <row r="327" spans="1:23" x14ac:dyDescent="0.25">
      <c r="A327" s="144"/>
      <c r="B327" s="144"/>
      <c r="C327" s="144"/>
      <c r="D327" s="144"/>
      <c r="E327" s="144"/>
      <c r="F327" s="144"/>
      <c r="G327" s="144"/>
      <c r="H327" s="144"/>
      <c r="I327" s="144"/>
      <c r="J327" s="144"/>
      <c r="K327" s="144"/>
      <c r="L327" s="144"/>
      <c r="M327" s="162"/>
      <c r="N327" s="162"/>
      <c r="O327" s="242"/>
      <c r="P327" s="242"/>
      <c r="Q327" s="242"/>
      <c r="R327" s="241"/>
      <c r="S327" s="241"/>
      <c r="T327" s="242"/>
      <c r="U327" s="242"/>
      <c r="V327" s="242"/>
      <c r="W327" s="242"/>
    </row>
    <row r="328" spans="1:23" x14ac:dyDescent="0.25">
      <c r="A328" s="144"/>
      <c r="B328" s="144"/>
      <c r="C328" s="144"/>
      <c r="D328" s="144"/>
      <c r="E328" s="144"/>
      <c r="F328" s="144"/>
      <c r="G328" s="144"/>
      <c r="H328" s="144"/>
      <c r="I328" s="144"/>
      <c r="J328" s="144"/>
      <c r="K328" s="144"/>
      <c r="L328" s="144"/>
      <c r="M328" s="162"/>
      <c r="N328" s="162"/>
      <c r="O328" s="242"/>
      <c r="P328" s="242"/>
      <c r="Q328" s="242"/>
      <c r="R328" s="241"/>
      <c r="S328" s="241"/>
      <c r="T328" s="242"/>
      <c r="U328" s="242"/>
      <c r="V328" s="242"/>
      <c r="W328" s="242"/>
    </row>
    <row r="329" spans="1:23" x14ac:dyDescent="0.25">
      <c r="A329" s="144"/>
      <c r="B329" s="144"/>
      <c r="C329" s="144"/>
      <c r="D329" s="144"/>
      <c r="E329" s="144"/>
      <c r="F329" s="144"/>
      <c r="G329" s="144"/>
      <c r="H329" s="144"/>
      <c r="I329" s="144"/>
      <c r="J329" s="144"/>
      <c r="K329" s="144"/>
      <c r="L329" s="144"/>
      <c r="M329" s="162"/>
      <c r="N329" s="162"/>
      <c r="O329" s="242"/>
      <c r="P329" s="242"/>
      <c r="Q329" s="242"/>
      <c r="R329" s="241"/>
      <c r="S329" s="241"/>
      <c r="T329" s="242"/>
      <c r="U329" s="242"/>
      <c r="V329" s="242"/>
      <c r="W329" s="242"/>
    </row>
    <row r="330" spans="1:23" x14ac:dyDescent="0.25">
      <c r="A330" s="144"/>
      <c r="B330" s="144"/>
      <c r="C330" s="144"/>
      <c r="D330" s="144"/>
      <c r="E330" s="144"/>
      <c r="F330" s="144"/>
      <c r="G330" s="144"/>
      <c r="H330" s="144"/>
      <c r="I330" s="144"/>
      <c r="J330" s="144"/>
      <c r="K330" s="144"/>
      <c r="L330" s="144"/>
      <c r="M330" s="162"/>
      <c r="N330" s="162"/>
      <c r="O330" s="242"/>
      <c r="P330" s="242"/>
      <c r="Q330" s="242"/>
      <c r="R330" s="241"/>
      <c r="S330" s="241"/>
      <c r="T330" s="242"/>
      <c r="U330" s="242"/>
      <c r="V330" s="242"/>
      <c r="W330" s="242"/>
    </row>
    <row r="331" spans="1:23" x14ac:dyDescent="0.25">
      <c r="A331" s="144"/>
      <c r="B331" s="144"/>
      <c r="C331" s="144"/>
      <c r="D331" s="144"/>
      <c r="E331" s="144"/>
      <c r="F331" s="144"/>
      <c r="G331" s="144"/>
      <c r="H331" s="144"/>
      <c r="I331" s="144"/>
      <c r="J331" s="144"/>
      <c r="K331" s="144"/>
      <c r="L331" s="144"/>
      <c r="M331" s="162"/>
      <c r="N331" s="162"/>
      <c r="O331" s="242"/>
      <c r="P331" s="242"/>
      <c r="Q331" s="242"/>
      <c r="R331" s="241"/>
      <c r="S331" s="241"/>
      <c r="T331" s="242"/>
      <c r="U331" s="242"/>
      <c r="V331" s="242"/>
      <c r="W331" s="242"/>
    </row>
    <row r="332" spans="1:23" x14ac:dyDescent="0.25">
      <c r="A332" s="144"/>
      <c r="B332" s="144"/>
      <c r="C332" s="144"/>
      <c r="D332" s="144"/>
      <c r="E332" s="144"/>
      <c r="F332" s="144"/>
      <c r="G332" s="144"/>
      <c r="H332" s="144"/>
      <c r="I332" s="144"/>
      <c r="J332" s="144"/>
      <c r="K332" s="144"/>
      <c r="L332" s="144"/>
      <c r="M332" s="162"/>
      <c r="N332" s="162"/>
      <c r="O332" s="242"/>
      <c r="P332" s="242"/>
      <c r="Q332" s="242"/>
      <c r="R332" s="241"/>
      <c r="S332" s="241"/>
      <c r="T332" s="242"/>
      <c r="U332" s="242"/>
      <c r="V332" s="242"/>
      <c r="W332" s="242"/>
    </row>
    <row r="333" spans="1:23" x14ac:dyDescent="0.25">
      <c r="A333" s="144"/>
      <c r="B333" s="144"/>
      <c r="C333" s="144"/>
      <c r="D333" s="144"/>
      <c r="E333" s="144"/>
      <c r="F333" s="144"/>
      <c r="G333" s="144"/>
      <c r="H333" s="144"/>
      <c r="I333" s="144"/>
      <c r="J333" s="144"/>
      <c r="K333" s="144"/>
      <c r="L333" s="144"/>
      <c r="M333" s="162"/>
      <c r="N333" s="162"/>
      <c r="O333" s="242"/>
      <c r="P333" s="242"/>
      <c r="Q333" s="242"/>
      <c r="R333" s="241"/>
      <c r="S333" s="241"/>
      <c r="T333" s="242"/>
      <c r="U333" s="242"/>
      <c r="V333" s="242"/>
      <c r="W333" s="242"/>
    </row>
    <row r="334" spans="1:23" x14ac:dyDescent="0.25">
      <c r="A334" s="144"/>
      <c r="B334" s="144"/>
      <c r="C334" s="144"/>
      <c r="D334" s="144"/>
      <c r="E334" s="144"/>
      <c r="F334" s="144"/>
      <c r="G334" s="144"/>
      <c r="H334" s="144"/>
      <c r="I334" s="144"/>
      <c r="J334" s="144"/>
      <c r="K334" s="144"/>
      <c r="L334" s="144"/>
      <c r="M334" s="162"/>
      <c r="N334" s="162"/>
      <c r="O334" s="242"/>
      <c r="P334" s="242"/>
      <c r="Q334" s="242"/>
      <c r="R334" s="241"/>
      <c r="S334" s="241"/>
      <c r="T334" s="242"/>
      <c r="U334" s="242"/>
      <c r="V334" s="242"/>
      <c r="W334" s="242"/>
    </row>
    <row r="335" spans="1:23" x14ac:dyDescent="0.25">
      <c r="A335" s="144"/>
      <c r="B335" s="144"/>
      <c r="C335" s="144"/>
      <c r="D335" s="144"/>
      <c r="E335" s="144"/>
      <c r="F335" s="144"/>
      <c r="G335" s="144"/>
      <c r="H335" s="144"/>
      <c r="I335" s="144"/>
      <c r="J335" s="144"/>
      <c r="K335" s="144"/>
      <c r="L335" s="144"/>
      <c r="M335" s="162"/>
      <c r="N335" s="162"/>
      <c r="O335" s="242"/>
      <c r="P335" s="242"/>
      <c r="Q335" s="242"/>
      <c r="R335" s="241"/>
      <c r="S335" s="241"/>
      <c r="T335" s="242"/>
      <c r="U335" s="242"/>
      <c r="V335" s="242"/>
      <c r="W335" s="242"/>
    </row>
    <row r="336" spans="1:23" x14ac:dyDescent="0.25">
      <c r="A336" s="144"/>
      <c r="B336" s="144"/>
      <c r="C336" s="144"/>
      <c r="D336" s="144"/>
      <c r="E336" s="144"/>
      <c r="F336" s="144"/>
      <c r="G336" s="144"/>
      <c r="H336" s="144"/>
      <c r="I336" s="144"/>
      <c r="J336" s="144"/>
      <c r="K336" s="144"/>
      <c r="L336" s="144"/>
      <c r="M336" s="162"/>
      <c r="N336" s="162"/>
      <c r="O336" s="242"/>
      <c r="P336" s="242"/>
      <c r="Q336" s="242"/>
      <c r="R336" s="241"/>
      <c r="S336" s="241"/>
      <c r="T336" s="242"/>
      <c r="U336" s="242"/>
      <c r="V336" s="242"/>
      <c r="W336" s="242"/>
    </row>
    <row r="337" spans="1:23" x14ac:dyDescent="0.25">
      <c r="A337" s="144"/>
      <c r="B337" s="144"/>
      <c r="C337" s="144"/>
      <c r="D337" s="144"/>
      <c r="E337" s="144"/>
      <c r="F337" s="144"/>
      <c r="G337" s="144"/>
      <c r="H337" s="144"/>
      <c r="I337" s="144"/>
      <c r="J337" s="144"/>
      <c r="K337" s="144"/>
      <c r="L337" s="144"/>
      <c r="M337" s="162"/>
      <c r="N337" s="162"/>
      <c r="O337" s="242"/>
      <c r="P337" s="242"/>
      <c r="Q337" s="242"/>
      <c r="R337" s="241"/>
      <c r="S337" s="241"/>
      <c r="T337" s="242"/>
      <c r="U337" s="242"/>
      <c r="V337" s="242"/>
      <c r="W337" s="242"/>
    </row>
    <row r="338" spans="1:23" x14ac:dyDescent="0.25">
      <c r="A338" s="144"/>
      <c r="B338" s="144"/>
      <c r="C338" s="144"/>
      <c r="D338" s="144"/>
      <c r="E338" s="144"/>
      <c r="F338" s="144"/>
      <c r="G338" s="144"/>
      <c r="H338" s="144"/>
      <c r="I338" s="144"/>
      <c r="J338" s="144"/>
      <c r="K338" s="144"/>
      <c r="L338" s="144"/>
      <c r="M338" s="162"/>
      <c r="N338" s="162"/>
      <c r="O338" s="242"/>
      <c r="P338" s="242"/>
      <c r="Q338" s="242"/>
      <c r="R338" s="241"/>
      <c r="S338" s="241"/>
      <c r="T338" s="242"/>
      <c r="U338" s="242"/>
      <c r="V338" s="242"/>
      <c r="W338" s="242"/>
    </row>
    <row r="339" spans="1:23" x14ac:dyDescent="0.25">
      <c r="A339" s="144"/>
      <c r="B339" s="144"/>
      <c r="C339" s="144"/>
      <c r="D339" s="144"/>
      <c r="E339" s="144"/>
      <c r="F339" s="144"/>
      <c r="G339" s="144"/>
      <c r="H339" s="144"/>
      <c r="I339" s="144"/>
      <c r="J339" s="144"/>
      <c r="K339" s="144"/>
      <c r="L339" s="144"/>
      <c r="M339" s="162"/>
      <c r="N339" s="162"/>
      <c r="O339" s="242"/>
      <c r="P339" s="242"/>
      <c r="Q339" s="242"/>
      <c r="R339" s="241"/>
      <c r="S339" s="241"/>
      <c r="T339" s="242"/>
      <c r="U339" s="242"/>
      <c r="V339" s="242"/>
      <c r="W339" s="242"/>
    </row>
    <row r="340" spans="1:23" x14ac:dyDescent="0.25">
      <c r="A340" s="144"/>
      <c r="B340" s="144"/>
      <c r="C340" s="144"/>
      <c r="D340" s="144"/>
      <c r="E340" s="144"/>
      <c r="F340" s="144"/>
      <c r="G340" s="144"/>
      <c r="H340" s="144"/>
      <c r="I340" s="144"/>
      <c r="J340" s="144"/>
      <c r="K340" s="144"/>
      <c r="L340" s="144"/>
      <c r="M340" s="162"/>
      <c r="N340" s="162"/>
      <c r="O340" s="242"/>
      <c r="P340" s="242"/>
      <c r="Q340" s="242"/>
      <c r="R340" s="241"/>
      <c r="S340" s="241"/>
      <c r="T340" s="242"/>
      <c r="U340" s="242"/>
      <c r="V340" s="242"/>
      <c r="W340" s="242"/>
    </row>
    <row r="341" spans="1:23" x14ac:dyDescent="0.25">
      <c r="A341" s="144"/>
      <c r="B341" s="144"/>
      <c r="C341" s="144"/>
      <c r="D341" s="144"/>
      <c r="E341" s="144"/>
      <c r="F341" s="144"/>
      <c r="G341" s="144"/>
      <c r="H341" s="144"/>
      <c r="I341" s="144"/>
      <c r="J341" s="144"/>
      <c r="K341" s="144"/>
      <c r="L341" s="144"/>
      <c r="M341" s="162"/>
      <c r="N341" s="162"/>
      <c r="O341" s="242"/>
      <c r="P341" s="242"/>
      <c r="Q341" s="242"/>
      <c r="R341" s="241"/>
      <c r="S341" s="241"/>
      <c r="T341" s="242"/>
      <c r="U341" s="242"/>
      <c r="V341" s="242"/>
      <c r="W341" s="242"/>
    </row>
    <row r="342" spans="1:23" x14ac:dyDescent="0.25">
      <c r="A342" s="144"/>
      <c r="B342" s="144"/>
      <c r="C342" s="144"/>
      <c r="D342" s="144"/>
      <c r="E342" s="144"/>
      <c r="F342" s="144"/>
      <c r="G342" s="144"/>
      <c r="H342" s="144"/>
      <c r="I342" s="144"/>
      <c r="J342" s="144"/>
      <c r="K342" s="144"/>
      <c r="L342" s="144"/>
      <c r="M342" s="162"/>
      <c r="N342" s="162"/>
      <c r="O342" s="242"/>
      <c r="P342" s="242"/>
      <c r="Q342" s="242"/>
      <c r="R342" s="241"/>
      <c r="S342" s="241"/>
      <c r="T342" s="242"/>
      <c r="U342" s="242"/>
      <c r="V342" s="242"/>
      <c r="W342" s="242"/>
    </row>
    <row r="343" spans="1:23" x14ac:dyDescent="0.25">
      <c r="A343" s="144"/>
      <c r="B343" s="144"/>
      <c r="C343" s="144"/>
      <c r="D343" s="144"/>
      <c r="E343" s="144"/>
      <c r="F343" s="144"/>
      <c r="G343" s="144"/>
      <c r="H343" s="144"/>
      <c r="I343" s="144"/>
      <c r="J343" s="144"/>
      <c r="K343" s="144"/>
      <c r="L343" s="144"/>
      <c r="M343" s="162"/>
      <c r="N343" s="162"/>
      <c r="O343" s="242"/>
      <c r="P343" s="242"/>
      <c r="Q343" s="242"/>
      <c r="R343" s="241"/>
      <c r="S343" s="241"/>
      <c r="T343" s="242"/>
      <c r="U343" s="242"/>
      <c r="V343" s="242"/>
      <c r="W343" s="242"/>
    </row>
    <row r="344" spans="1:23" x14ac:dyDescent="0.25">
      <c r="A344" s="144"/>
      <c r="B344" s="144"/>
      <c r="C344" s="144"/>
      <c r="D344" s="144"/>
      <c r="E344" s="144"/>
      <c r="F344" s="144"/>
      <c r="G344" s="144"/>
      <c r="H344" s="144"/>
      <c r="I344" s="144"/>
      <c r="J344" s="144"/>
      <c r="K344" s="144"/>
      <c r="L344" s="144"/>
      <c r="M344" s="162"/>
      <c r="N344" s="162"/>
      <c r="O344" s="242"/>
      <c r="P344" s="242"/>
      <c r="Q344" s="242"/>
      <c r="R344" s="241"/>
      <c r="S344" s="241"/>
      <c r="T344" s="242"/>
      <c r="U344" s="242"/>
      <c r="V344" s="242"/>
      <c r="W344" s="242"/>
    </row>
    <row r="345" spans="1:23" x14ac:dyDescent="0.25">
      <c r="A345" s="144"/>
      <c r="B345" s="144"/>
      <c r="C345" s="144"/>
      <c r="D345" s="144"/>
      <c r="E345" s="144"/>
      <c r="F345" s="144"/>
      <c r="G345" s="144"/>
      <c r="H345" s="144"/>
      <c r="I345" s="144"/>
      <c r="J345" s="144"/>
      <c r="K345" s="144"/>
      <c r="L345" s="144"/>
      <c r="M345" s="162"/>
      <c r="N345" s="162"/>
      <c r="O345" s="242"/>
      <c r="P345" s="242"/>
      <c r="Q345" s="242"/>
      <c r="R345" s="241"/>
      <c r="S345" s="241"/>
      <c r="T345" s="242"/>
      <c r="U345" s="242"/>
      <c r="V345" s="242"/>
      <c r="W345" s="242"/>
    </row>
    <row r="346" spans="1:23" x14ac:dyDescent="0.25">
      <c r="A346" s="144"/>
      <c r="B346" s="144"/>
      <c r="C346" s="144"/>
      <c r="D346" s="144"/>
      <c r="E346" s="144"/>
      <c r="F346" s="144"/>
      <c r="G346" s="144"/>
      <c r="H346" s="144"/>
      <c r="I346" s="144"/>
      <c r="J346" s="144"/>
      <c r="K346" s="144"/>
      <c r="L346" s="144"/>
      <c r="M346" s="162"/>
      <c r="N346" s="162"/>
      <c r="O346" s="242"/>
      <c r="P346" s="242"/>
      <c r="Q346" s="242"/>
      <c r="R346" s="241"/>
      <c r="S346" s="241"/>
      <c r="T346" s="242"/>
      <c r="U346" s="242"/>
      <c r="V346" s="242"/>
      <c r="W346" s="242"/>
    </row>
    <row r="347" spans="1:23" x14ac:dyDescent="0.25">
      <c r="A347" s="144"/>
      <c r="B347" s="144"/>
      <c r="C347" s="144"/>
      <c r="D347" s="144"/>
      <c r="E347" s="144"/>
      <c r="F347" s="144"/>
      <c r="G347" s="144"/>
      <c r="H347" s="144"/>
      <c r="I347" s="144"/>
      <c r="J347" s="144"/>
      <c r="K347" s="144"/>
      <c r="L347" s="144"/>
      <c r="M347" s="162"/>
      <c r="N347" s="162"/>
      <c r="O347" s="242"/>
      <c r="P347" s="242"/>
      <c r="Q347" s="242"/>
      <c r="R347" s="241"/>
      <c r="S347" s="241"/>
      <c r="T347" s="242"/>
      <c r="U347" s="242"/>
      <c r="V347" s="242"/>
      <c r="W347" s="242"/>
    </row>
    <row r="348" spans="1:23" x14ac:dyDescent="0.25">
      <c r="A348" s="144"/>
      <c r="B348" s="144"/>
      <c r="C348" s="144"/>
      <c r="D348" s="144"/>
      <c r="E348" s="144"/>
      <c r="F348" s="144"/>
      <c r="G348" s="144"/>
      <c r="H348" s="144"/>
      <c r="I348" s="144"/>
      <c r="J348" s="144"/>
      <c r="K348" s="144"/>
      <c r="L348" s="144"/>
      <c r="M348" s="162"/>
      <c r="N348" s="162"/>
      <c r="O348" s="242"/>
      <c r="P348" s="242"/>
      <c r="Q348" s="242"/>
      <c r="R348" s="241"/>
      <c r="S348" s="241"/>
      <c r="T348" s="242"/>
      <c r="U348" s="242"/>
      <c r="V348" s="242"/>
      <c r="W348" s="242"/>
    </row>
    <row r="349" spans="1:23" x14ac:dyDescent="0.25">
      <c r="A349" s="144"/>
      <c r="B349" s="144"/>
      <c r="C349" s="144"/>
      <c r="D349" s="144"/>
      <c r="E349" s="144"/>
      <c r="F349" s="144"/>
      <c r="G349" s="144"/>
      <c r="H349" s="144"/>
      <c r="I349" s="144"/>
      <c r="J349" s="144"/>
      <c r="K349" s="144"/>
      <c r="L349" s="144"/>
      <c r="M349" s="162"/>
      <c r="N349" s="162"/>
      <c r="O349" s="242"/>
      <c r="P349" s="242"/>
      <c r="Q349" s="242"/>
      <c r="R349" s="241"/>
      <c r="S349" s="241"/>
      <c r="T349" s="242"/>
      <c r="U349" s="242"/>
      <c r="V349" s="242"/>
      <c r="W349" s="242"/>
    </row>
    <row r="350" spans="1:23" x14ac:dyDescent="0.25">
      <c r="A350" s="144"/>
      <c r="B350" s="144"/>
      <c r="C350" s="144"/>
      <c r="D350" s="144"/>
      <c r="E350" s="144"/>
      <c r="F350" s="144"/>
      <c r="G350" s="144"/>
      <c r="H350" s="144"/>
      <c r="I350" s="144"/>
      <c r="J350" s="144"/>
      <c r="K350" s="144"/>
      <c r="L350" s="144"/>
      <c r="M350" s="162"/>
      <c r="N350" s="162"/>
      <c r="O350" s="242"/>
      <c r="P350" s="242"/>
      <c r="Q350" s="242"/>
      <c r="R350" s="241"/>
      <c r="S350" s="241"/>
      <c r="T350" s="242"/>
      <c r="U350" s="242"/>
      <c r="V350" s="242"/>
      <c r="W350" s="242"/>
    </row>
    <row r="351" spans="1:23" x14ac:dyDescent="0.25">
      <c r="A351" s="144"/>
      <c r="B351" s="144"/>
      <c r="C351" s="144"/>
      <c r="D351" s="144"/>
      <c r="E351" s="144"/>
      <c r="F351" s="144"/>
      <c r="G351" s="144"/>
      <c r="H351" s="144"/>
      <c r="I351" s="144"/>
      <c r="J351" s="144"/>
      <c r="K351" s="144"/>
      <c r="L351" s="144"/>
      <c r="M351" s="162"/>
      <c r="N351" s="162"/>
      <c r="O351" s="242"/>
      <c r="P351" s="242"/>
      <c r="Q351" s="242"/>
      <c r="R351" s="241"/>
      <c r="S351" s="241"/>
      <c r="T351" s="242"/>
      <c r="U351" s="242"/>
      <c r="V351" s="242"/>
      <c r="W351" s="242"/>
    </row>
    <row r="352" spans="1:23" x14ac:dyDescent="0.25">
      <c r="A352" s="144"/>
      <c r="B352" s="144"/>
      <c r="C352" s="144"/>
      <c r="D352" s="144"/>
      <c r="E352" s="144"/>
      <c r="F352" s="144"/>
      <c r="G352" s="144"/>
      <c r="H352" s="144"/>
      <c r="I352" s="144"/>
      <c r="J352" s="144"/>
      <c r="K352" s="144"/>
      <c r="L352" s="144"/>
      <c r="M352" s="162"/>
      <c r="N352" s="162"/>
      <c r="O352" s="242"/>
      <c r="P352" s="242"/>
      <c r="Q352" s="242"/>
      <c r="R352" s="241"/>
      <c r="S352" s="241"/>
      <c r="T352" s="242"/>
      <c r="U352" s="242"/>
      <c r="V352" s="242"/>
      <c r="W352" s="242"/>
    </row>
    <row r="353" spans="1:23" x14ac:dyDescent="0.25">
      <c r="A353" s="144"/>
      <c r="B353" s="144"/>
      <c r="C353" s="144"/>
      <c r="D353" s="144"/>
      <c r="E353" s="144"/>
      <c r="F353" s="144"/>
      <c r="G353" s="144"/>
      <c r="H353" s="144"/>
      <c r="I353" s="144"/>
      <c r="J353" s="144"/>
      <c r="K353" s="144"/>
      <c r="L353" s="144"/>
      <c r="M353" s="162"/>
      <c r="N353" s="162"/>
      <c r="O353" s="242"/>
      <c r="P353" s="242"/>
      <c r="Q353" s="242"/>
      <c r="R353" s="241"/>
      <c r="S353" s="241"/>
      <c r="T353" s="242"/>
      <c r="U353" s="242"/>
      <c r="V353" s="242"/>
      <c r="W353" s="242"/>
    </row>
    <row r="354" spans="1:23" x14ac:dyDescent="0.25">
      <c r="A354" s="144"/>
      <c r="B354" s="144"/>
      <c r="C354" s="144"/>
      <c r="D354" s="144"/>
      <c r="E354" s="144"/>
      <c r="F354" s="144"/>
      <c r="G354" s="144"/>
      <c r="H354" s="144"/>
      <c r="I354" s="144"/>
      <c r="J354" s="144"/>
      <c r="K354" s="144"/>
      <c r="L354" s="144"/>
      <c r="M354" s="162"/>
      <c r="N354" s="162"/>
      <c r="O354" s="242"/>
      <c r="P354" s="242"/>
      <c r="Q354" s="242"/>
      <c r="R354" s="241"/>
      <c r="S354" s="241"/>
      <c r="T354" s="242"/>
      <c r="U354" s="242"/>
      <c r="V354" s="242"/>
      <c r="W354" s="242"/>
    </row>
    <row r="355" spans="1:23" x14ac:dyDescent="0.25">
      <c r="A355" s="144"/>
      <c r="B355" s="144"/>
      <c r="C355" s="144"/>
      <c r="D355" s="144"/>
      <c r="E355" s="144"/>
      <c r="F355" s="144"/>
      <c r="G355" s="144"/>
      <c r="H355" s="144"/>
      <c r="I355" s="144"/>
      <c r="J355" s="144"/>
      <c r="K355" s="144"/>
      <c r="L355" s="144"/>
      <c r="M355" s="162"/>
      <c r="N355" s="162"/>
      <c r="O355" s="242"/>
      <c r="P355" s="242"/>
      <c r="Q355" s="242"/>
      <c r="R355" s="241"/>
      <c r="S355" s="241"/>
      <c r="T355" s="242"/>
      <c r="U355" s="242"/>
      <c r="V355" s="242"/>
      <c r="W355" s="242"/>
    </row>
    <row r="356" spans="1:23" x14ac:dyDescent="0.25">
      <c r="A356" s="144"/>
      <c r="B356" s="144"/>
      <c r="C356" s="144"/>
      <c r="D356" s="144"/>
      <c r="E356" s="144"/>
      <c r="F356" s="144"/>
      <c r="G356" s="144"/>
      <c r="H356" s="144"/>
      <c r="I356" s="144"/>
      <c r="J356" s="144"/>
      <c r="K356" s="144"/>
      <c r="L356" s="144"/>
      <c r="M356" s="162"/>
      <c r="N356" s="162"/>
      <c r="O356" s="242"/>
      <c r="P356" s="242"/>
      <c r="Q356" s="242"/>
      <c r="R356" s="241"/>
      <c r="S356" s="241"/>
      <c r="T356" s="242"/>
      <c r="U356" s="242"/>
      <c r="V356" s="242"/>
      <c r="W356" s="242"/>
    </row>
    <row r="357" spans="1:23" x14ac:dyDescent="0.25">
      <c r="A357" s="144"/>
      <c r="B357" s="144"/>
      <c r="C357" s="144"/>
      <c r="D357" s="144"/>
      <c r="E357" s="144"/>
      <c r="F357" s="144"/>
      <c r="G357" s="144"/>
      <c r="H357" s="144"/>
      <c r="I357" s="144"/>
      <c r="J357" s="144"/>
      <c r="K357" s="144"/>
      <c r="L357" s="144"/>
      <c r="M357" s="162"/>
      <c r="N357" s="162"/>
      <c r="O357" s="242"/>
      <c r="P357" s="242"/>
      <c r="Q357" s="242"/>
      <c r="R357" s="241"/>
      <c r="S357" s="241"/>
      <c r="T357" s="242"/>
      <c r="U357" s="242"/>
      <c r="V357" s="242"/>
      <c r="W357" s="242"/>
    </row>
    <row r="358" spans="1:23" x14ac:dyDescent="0.25">
      <c r="A358" s="144"/>
      <c r="B358" s="144"/>
      <c r="C358" s="144"/>
      <c r="D358" s="144"/>
      <c r="E358" s="144"/>
      <c r="F358" s="144"/>
      <c r="G358" s="144"/>
      <c r="H358" s="144"/>
      <c r="I358" s="144"/>
      <c r="J358" s="144"/>
      <c r="K358" s="144"/>
      <c r="L358" s="144"/>
      <c r="M358" s="162"/>
      <c r="N358" s="162"/>
      <c r="O358" s="242"/>
      <c r="P358" s="242"/>
      <c r="Q358" s="242"/>
      <c r="R358" s="241"/>
      <c r="S358" s="241"/>
      <c r="T358" s="242"/>
      <c r="U358" s="242"/>
      <c r="V358" s="242"/>
      <c r="W358" s="242"/>
    </row>
    <row r="359" spans="1:23" x14ac:dyDescent="0.25">
      <c r="A359" s="144"/>
      <c r="B359" s="144"/>
      <c r="C359" s="144"/>
      <c r="D359" s="144"/>
      <c r="E359" s="144"/>
      <c r="F359" s="144"/>
      <c r="G359" s="144"/>
      <c r="H359" s="144"/>
      <c r="I359" s="144"/>
      <c r="J359" s="144"/>
      <c r="K359" s="144"/>
      <c r="L359" s="144"/>
      <c r="M359" s="162"/>
      <c r="N359" s="162"/>
      <c r="O359" s="242"/>
      <c r="P359" s="242"/>
      <c r="Q359" s="242"/>
      <c r="R359" s="241"/>
      <c r="S359" s="241"/>
      <c r="T359" s="242"/>
      <c r="U359" s="242"/>
      <c r="V359" s="242"/>
      <c r="W359" s="242"/>
    </row>
    <row r="360" spans="1:23" x14ac:dyDescent="0.25">
      <c r="A360" s="144"/>
      <c r="B360" s="144"/>
      <c r="C360" s="144"/>
      <c r="D360" s="144"/>
      <c r="E360" s="144"/>
      <c r="F360" s="144"/>
      <c r="G360" s="144"/>
      <c r="H360" s="144"/>
      <c r="I360" s="144"/>
      <c r="J360" s="144"/>
      <c r="K360" s="144"/>
      <c r="L360" s="144"/>
      <c r="M360" s="162"/>
      <c r="N360" s="162"/>
      <c r="O360" s="242"/>
      <c r="P360" s="242"/>
      <c r="Q360" s="242"/>
      <c r="R360" s="241"/>
      <c r="S360" s="241"/>
      <c r="T360" s="242"/>
      <c r="U360" s="242"/>
      <c r="V360" s="242"/>
      <c r="W360" s="242"/>
    </row>
    <row r="361" spans="1:23" x14ac:dyDescent="0.25">
      <c r="A361" s="144"/>
      <c r="B361" s="144"/>
      <c r="C361" s="144"/>
      <c r="D361" s="144"/>
      <c r="E361" s="144"/>
      <c r="F361" s="144"/>
      <c r="G361" s="144"/>
      <c r="H361" s="144"/>
      <c r="I361" s="144"/>
      <c r="J361" s="144"/>
      <c r="K361" s="144"/>
      <c r="L361" s="144"/>
      <c r="M361" s="162"/>
      <c r="N361" s="162"/>
      <c r="O361" s="242"/>
      <c r="P361" s="242"/>
      <c r="Q361" s="242"/>
      <c r="R361" s="241"/>
      <c r="S361" s="241"/>
      <c r="T361" s="242"/>
      <c r="U361" s="242"/>
      <c r="V361" s="242"/>
      <c r="W361" s="242"/>
    </row>
    <row r="362" spans="1:23" x14ac:dyDescent="0.25">
      <c r="A362" s="144"/>
      <c r="B362" s="144"/>
      <c r="C362" s="144"/>
      <c r="D362" s="144"/>
      <c r="E362" s="144"/>
      <c r="F362" s="144"/>
      <c r="G362" s="144"/>
      <c r="H362" s="144"/>
      <c r="I362" s="144"/>
      <c r="J362" s="144"/>
      <c r="K362" s="144"/>
      <c r="L362" s="144"/>
      <c r="M362" s="162"/>
      <c r="N362" s="162"/>
      <c r="O362" s="242"/>
      <c r="P362" s="242"/>
      <c r="Q362" s="242"/>
      <c r="R362" s="241"/>
      <c r="S362" s="241"/>
      <c r="T362" s="242"/>
      <c r="U362" s="242"/>
      <c r="V362" s="242"/>
      <c r="W362" s="242"/>
    </row>
    <row r="363" spans="1:23" x14ac:dyDescent="0.25">
      <c r="A363" s="144"/>
      <c r="B363" s="144"/>
      <c r="C363" s="144"/>
      <c r="D363" s="144"/>
      <c r="E363" s="144"/>
      <c r="F363" s="144"/>
      <c r="G363" s="144"/>
      <c r="H363" s="144"/>
      <c r="I363" s="144"/>
      <c r="J363" s="144"/>
      <c r="K363" s="144"/>
      <c r="L363" s="144"/>
      <c r="M363" s="162"/>
      <c r="N363" s="162"/>
      <c r="O363" s="242"/>
      <c r="P363" s="242"/>
      <c r="Q363" s="242"/>
      <c r="R363" s="241"/>
      <c r="S363" s="241"/>
      <c r="T363" s="242"/>
      <c r="U363" s="242"/>
      <c r="V363" s="242"/>
      <c r="W363" s="242"/>
    </row>
    <row r="364" spans="1:23" x14ac:dyDescent="0.25">
      <c r="A364" s="144"/>
      <c r="B364" s="144"/>
      <c r="C364" s="144"/>
      <c r="D364" s="144"/>
      <c r="E364" s="144"/>
      <c r="F364" s="144"/>
      <c r="G364" s="144"/>
      <c r="H364" s="144"/>
      <c r="I364" s="144"/>
      <c r="J364" s="144"/>
      <c r="K364" s="144"/>
      <c r="L364" s="144"/>
      <c r="M364" s="162"/>
      <c r="N364" s="162"/>
      <c r="O364" s="242"/>
      <c r="P364" s="242"/>
      <c r="Q364" s="242"/>
      <c r="R364" s="241"/>
      <c r="S364" s="241"/>
      <c r="T364" s="242"/>
      <c r="U364" s="242"/>
      <c r="V364" s="242"/>
      <c r="W364" s="242"/>
    </row>
    <row r="365" spans="1:23" x14ac:dyDescent="0.25">
      <c r="A365" s="144"/>
      <c r="B365" s="144"/>
      <c r="C365" s="144"/>
      <c r="D365" s="144"/>
      <c r="E365" s="144"/>
      <c r="F365" s="144"/>
      <c r="G365" s="144"/>
      <c r="H365" s="144"/>
      <c r="I365" s="144"/>
      <c r="J365" s="144"/>
      <c r="K365" s="144"/>
      <c r="L365" s="144"/>
      <c r="M365" s="162"/>
      <c r="N365" s="162"/>
      <c r="O365" s="242"/>
      <c r="P365" s="242"/>
      <c r="Q365" s="242"/>
      <c r="R365" s="241"/>
      <c r="S365" s="241"/>
      <c r="T365" s="242"/>
      <c r="U365" s="242"/>
      <c r="V365" s="242"/>
      <c r="W365" s="242"/>
    </row>
    <row r="366" spans="1:23" x14ac:dyDescent="0.25">
      <c r="A366" s="144"/>
      <c r="B366" s="144"/>
      <c r="C366" s="144"/>
      <c r="D366" s="144"/>
      <c r="E366" s="144"/>
      <c r="F366" s="144"/>
      <c r="G366" s="144"/>
      <c r="H366" s="144"/>
      <c r="I366" s="144"/>
      <c r="J366" s="144"/>
      <c r="K366" s="144"/>
      <c r="L366" s="144"/>
      <c r="M366" s="162"/>
      <c r="N366" s="162"/>
      <c r="O366" s="242"/>
      <c r="P366" s="242"/>
      <c r="Q366" s="242"/>
      <c r="R366" s="241"/>
      <c r="S366" s="241"/>
      <c r="T366" s="242"/>
      <c r="U366" s="242"/>
      <c r="V366" s="242"/>
      <c r="W366" s="242"/>
    </row>
    <row r="367" spans="1:23" x14ac:dyDescent="0.25">
      <c r="A367" s="144"/>
      <c r="B367" s="144"/>
      <c r="C367" s="144"/>
      <c r="D367" s="144"/>
      <c r="E367" s="144"/>
      <c r="F367" s="144"/>
      <c r="G367" s="144"/>
      <c r="H367" s="144"/>
      <c r="I367" s="144"/>
      <c r="J367" s="144"/>
      <c r="K367" s="144"/>
      <c r="L367" s="144"/>
      <c r="M367" s="162"/>
      <c r="N367" s="162"/>
      <c r="O367" s="242"/>
      <c r="P367" s="242"/>
      <c r="Q367" s="242"/>
      <c r="R367" s="241"/>
      <c r="S367" s="241"/>
      <c r="T367" s="242"/>
      <c r="U367" s="242"/>
      <c r="V367" s="242"/>
      <c r="W367" s="242"/>
    </row>
    <row r="368" spans="1:23" x14ac:dyDescent="0.25">
      <c r="A368" s="144"/>
      <c r="B368" s="144"/>
      <c r="C368" s="144"/>
      <c r="D368" s="144"/>
      <c r="E368" s="144"/>
      <c r="F368" s="144"/>
      <c r="G368" s="144"/>
      <c r="H368" s="144"/>
      <c r="I368" s="144"/>
      <c r="J368" s="144"/>
      <c r="K368" s="144"/>
      <c r="L368" s="144"/>
      <c r="M368" s="162"/>
      <c r="N368" s="162"/>
      <c r="O368" s="242"/>
      <c r="P368" s="242"/>
      <c r="Q368" s="242"/>
      <c r="R368" s="241"/>
      <c r="S368" s="241"/>
      <c r="T368" s="242"/>
      <c r="U368" s="242"/>
      <c r="V368" s="242"/>
      <c r="W368" s="242"/>
    </row>
    <row r="369" spans="1:23" x14ac:dyDescent="0.25">
      <c r="A369" s="144"/>
      <c r="B369" s="144"/>
      <c r="C369" s="144"/>
      <c r="D369" s="144"/>
      <c r="E369" s="144"/>
      <c r="F369" s="144"/>
      <c r="G369" s="144"/>
      <c r="H369" s="144"/>
      <c r="I369" s="144"/>
      <c r="J369" s="144"/>
      <c r="K369" s="144"/>
      <c r="L369" s="144"/>
      <c r="M369" s="162"/>
      <c r="N369" s="162"/>
      <c r="O369" s="242"/>
      <c r="P369" s="242"/>
      <c r="Q369" s="242"/>
      <c r="R369" s="241"/>
      <c r="S369" s="241"/>
      <c r="T369" s="242"/>
      <c r="U369" s="242"/>
      <c r="V369" s="242"/>
      <c r="W369" s="242"/>
    </row>
    <row r="370" spans="1:23" x14ac:dyDescent="0.25">
      <c r="A370" s="144"/>
      <c r="B370" s="144"/>
      <c r="C370" s="144"/>
      <c r="D370" s="144"/>
      <c r="E370" s="144"/>
      <c r="F370" s="144"/>
      <c r="G370" s="144"/>
      <c r="H370" s="144"/>
      <c r="I370" s="144"/>
      <c r="J370" s="144"/>
      <c r="K370" s="144"/>
      <c r="L370" s="144"/>
      <c r="M370" s="162"/>
      <c r="N370" s="162"/>
      <c r="O370" s="242"/>
      <c r="P370" s="242"/>
      <c r="Q370" s="242"/>
      <c r="R370" s="241"/>
      <c r="S370" s="241"/>
      <c r="T370" s="242"/>
      <c r="U370" s="242"/>
      <c r="V370" s="242"/>
      <c r="W370" s="242"/>
    </row>
    <row r="371" spans="1:23" x14ac:dyDescent="0.25">
      <c r="A371" s="144"/>
      <c r="B371" s="144"/>
      <c r="C371" s="144"/>
      <c r="D371" s="144"/>
      <c r="E371" s="144"/>
      <c r="F371" s="144"/>
      <c r="G371" s="144"/>
      <c r="H371" s="144"/>
      <c r="I371" s="144"/>
      <c r="J371" s="144"/>
      <c r="K371" s="144"/>
      <c r="L371" s="144"/>
      <c r="M371" s="162"/>
      <c r="N371" s="162"/>
      <c r="O371" s="242"/>
      <c r="P371" s="242"/>
      <c r="Q371" s="242"/>
      <c r="R371" s="241"/>
      <c r="S371" s="241"/>
      <c r="T371" s="242"/>
      <c r="U371" s="242"/>
      <c r="V371" s="242"/>
      <c r="W371" s="242"/>
    </row>
    <row r="372" spans="1:23" x14ac:dyDescent="0.25">
      <c r="A372" s="144"/>
      <c r="B372" s="144"/>
      <c r="C372" s="144"/>
      <c r="D372" s="144"/>
      <c r="E372" s="144"/>
      <c r="F372" s="144"/>
      <c r="G372" s="144"/>
      <c r="H372" s="144"/>
      <c r="I372" s="144"/>
      <c r="J372" s="144"/>
      <c r="K372" s="144"/>
      <c r="L372" s="144"/>
      <c r="M372" s="162"/>
      <c r="N372" s="162"/>
      <c r="O372" s="242"/>
      <c r="P372" s="242"/>
      <c r="Q372" s="242"/>
      <c r="R372" s="241"/>
      <c r="S372" s="241"/>
      <c r="T372" s="242"/>
      <c r="U372" s="242"/>
      <c r="V372" s="242"/>
      <c r="W372" s="242"/>
    </row>
    <row r="373" spans="1:23" x14ac:dyDescent="0.25">
      <c r="A373" s="144"/>
      <c r="B373" s="144"/>
      <c r="C373" s="144"/>
      <c r="D373" s="144"/>
      <c r="E373" s="144"/>
      <c r="F373" s="144"/>
      <c r="G373" s="144"/>
      <c r="H373" s="144"/>
      <c r="I373" s="144"/>
      <c r="J373" s="144"/>
      <c r="K373" s="144"/>
      <c r="L373" s="144"/>
      <c r="M373" s="162"/>
      <c r="N373" s="162"/>
      <c r="O373" s="242"/>
      <c r="P373" s="242"/>
      <c r="Q373" s="242"/>
      <c r="R373" s="241"/>
      <c r="S373" s="241"/>
      <c r="T373" s="242"/>
      <c r="U373" s="242"/>
      <c r="V373" s="242"/>
      <c r="W373" s="242"/>
    </row>
    <row r="374" spans="1:23" x14ac:dyDescent="0.25">
      <c r="A374" s="144"/>
      <c r="B374" s="144"/>
      <c r="C374" s="144"/>
      <c r="D374" s="144"/>
      <c r="E374" s="144"/>
      <c r="F374" s="144"/>
      <c r="G374" s="144"/>
      <c r="H374" s="144"/>
      <c r="I374" s="144"/>
      <c r="J374" s="144"/>
      <c r="K374" s="144"/>
      <c r="L374" s="144"/>
      <c r="M374" s="162"/>
      <c r="N374" s="162"/>
      <c r="O374" s="242"/>
      <c r="P374" s="242"/>
      <c r="Q374" s="242"/>
      <c r="R374" s="241"/>
      <c r="S374" s="241"/>
      <c r="T374" s="242"/>
      <c r="U374" s="242"/>
      <c r="V374" s="242"/>
      <c r="W374" s="242"/>
    </row>
    <row r="375" spans="1:23" x14ac:dyDescent="0.25">
      <c r="A375" s="144"/>
      <c r="B375" s="144"/>
      <c r="C375" s="144"/>
      <c r="D375" s="144"/>
      <c r="E375" s="144"/>
      <c r="F375" s="144"/>
      <c r="G375" s="144"/>
      <c r="H375" s="144"/>
      <c r="I375" s="144"/>
      <c r="J375" s="144"/>
      <c r="K375" s="144"/>
      <c r="L375" s="144"/>
      <c r="M375" s="162"/>
      <c r="N375" s="162"/>
      <c r="O375" s="242"/>
      <c r="P375" s="242"/>
      <c r="Q375" s="242"/>
      <c r="R375" s="241"/>
      <c r="S375" s="241"/>
      <c r="T375" s="242"/>
      <c r="U375" s="242"/>
      <c r="V375" s="242"/>
      <c r="W375" s="242"/>
    </row>
    <row r="376" spans="1:23" x14ac:dyDescent="0.25">
      <c r="A376" s="144"/>
      <c r="B376" s="144"/>
      <c r="C376" s="144"/>
      <c r="D376" s="144"/>
      <c r="E376" s="144"/>
      <c r="F376" s="144"/>
      <c r="G376" s="144"/>
      <c r="H376" s="144"/>
      <c r="I376" s="144"/>
      <c r="J376" s="144"/>
      <c r="K376" s="144"/>
      <c r="L376" s="144"/>
      <c r="M376" s="162"/>
      <c r="N376" s="162"/>
      <c r="O376" s="242"/>
      <c r="P376" s="242"/>
      <c r="Q376" s="242"/>
      <c r="R376" s="241"/>
      <c r="S376" s="241"/>
      <c r="T376" s="242"/>
      <c r="U376" s="242"/>
      <c r="V376" s="242"/>
      <c r="W376" s="242"/>
    </row>
    <row r="377" spans="1:23" x14ac:dyDescent="0.25">
      <c r="A377" s="144"/>
      <c r="B377" s="144"/>
      <c r="C377" s="144"/>
      <c r="D377" s="144"/>
      <c r="E377" s="144"/>
      <c r="F377" s="144"/>
      <c r="G377" s="144"/>
      <c r="H377" s="144"/>
      <c r="I377" s="144"/>
      <c r="J377" s="144"/>
      <c r="K377" s="144"/>
      <c r="L377" s="144"/>
      <c r="M377" s="162"/>
      <c r="N377" s="162"/>
      <c r="O377" s="242"/>
      <c r="P377" s="242"/>
      <c r="Q377" s="242"/>
      <c r="R377" s="241"/>
      <c r="S377" s="241"/>
      <c r="T377" s="242"/>
      <c r="U377" s="242"/>
      <c r="V377" s="242"/>
      <c r="W377" s="242"/>
    </row>
    <row r="378" spans="1:23" x14ac:dyDescent="0.25">
      <c r="A378" s="144"/>
      <c r="B378" s="144"/>
      <c r="C378" s="144"/>
      <c r="D378" s="144"/>
      <c r="E378" s="144"/>
      <c r="F378" s="144"/>
      <c r="G378" s="144"/>
      <c r="H378" s="144"/>
      <c r="I378" s="144"/>
      <c r="J378" s="144"/>
      <c r="K378" s="144"/>
      <c r="L378" s="144"/>
      <c r="M378" s="162"/>
      <c r="N378" s="162"/>
      <c r="O378" s="242"/>
      <c r="P378" s="242"/>
      <c r="Q378" s="242"/>
      <c r="R378" s="241"/>
      <c r="S378" s="241"/>
      <c r="T378" s="242"/>
      <c r="U378" s="242"/>
      <c r="V378" s="242"/>
      <c r="W378" s="242"/>
    </row>
    <row r="379" spans="1:23" x14ac:dyDescent="0.25">
      <c r="A379" s="144"/>
      <c r="B379" s="144"/>
      <c r="C379" s="144"/>
      <c r="D379" s="144"/>
      <c r="E379" s="144"/>
      <c r="F379" s="144"/>
      <c r="G379" s="144"/>
      <c r="H379" s="144"/>
      <c r="I379" s="144"/>
      <c r="J379" s="144"/>
      <c r="K379" s="144"/>
      <c r="L379" s="144"/>
      <c r="M379" s="162"/>
      <c r="N379" s="162"/>
      <c r="O379" s="242"/>
      <c r="P379" s="242"/>
      <c r="Q379" s="242"/>
      <c r="R379" s="241"/>
      <c r="S379" s="241"/>
      <c r="T379" s="242"/>
      <c r="U379" s="242"/>
      <c r="V379" s="242"/>
      <c r="W379" s="242"/>
    </row>
    <row r="380" spans="1:23" x14ac:dyDescent="0.25">
      <c r="A380" s="144"/>
      <c r="B380" s="144"/>
      <c r="C380" s="144"/>
      <c r="D380" s="144"/>
      <c r="E380" s="144"/>
      <c r="F380" s="144"/>
      <c r="G380" s="144"/>
      <c r="H380" s="144"/>
      <c r="I380" s="144"/>
      <c r="J380" s="144"/>
      <c r="K380" s="144"/>
      <c r="L380" s="144"/>
      <c r="M380" s="162"/>
      <c r="N380" s="162"/>
      <c r="O380" s="242"/>
      <c r="P380" s="242"/>
      <c r="Q380" s="242"/>
      <c r="R380" s="241"/>
      <c r="S380" s="241"/>
      <c r="T380" s="242"/>
      <c r="U380" s="242"/>
      <c r="V380" s="242"/>
      <c r="W380" s="242"/>
    </row>
    <row r="381" spans="1:23" x14ac:dyDescent="0.25">
      <c r="A381" s="144"/>
      <c r="B381" s="144"/>
      <c r="C381" s="144"/>
      <c r="D381" s="144"/>
      <c r="E381" s="144"/>
      <c r="F381" s="144"/>
      <c r="G381" s="144"/>
      <c r="H381" s="144"/>
      <c r="I381" s="144"/>
      <c r="J381" s="144"/>
      <c r="K381" s="144"/>
      <c r="L381" s="144"/>
      <c r="M381" s="162"/>
      <c r="N381" s="162"/>
      <c r="O381" s="242"/>
      <c r="P381" s="242"/>
      <c r="Q381" s="242"/>
      <c r="R381" s="241"/>
      <c r="S381" s="241"/>
      <c r="T381" s="242"/>
      <c r="U381" s="242"/>
      <c r="V381" s="242"/>
      <c r="W381" s="242"/>
    </row>
    <row r="382" spans="1:23" x14ac:dyDescent="0.25">
      <c r="A382" s="144"/>
      <c r="B382" s="144"/>
      <c r="C382" s="144"/>
      <c r="D382" s="144"/>
      <c r="E382" s="144"/>
      <c r="F382" s="144"/>
      <c r="G382" s="144"/>
      <c r="H382" s="144"/>
      <c r="I382" s="144"/>
      <c r="J382" s="144"/>
      <c r="K382" s="144"/>
      <c r="L382" s="144"/>
      <c r="M382" s="162"/>
      <c r="N382" s="162"/>
      <c r="O382" s="242"/>
      <c r="P382" s="242"/>
      <c r="Q382" s="242"/>
      <c r="R382" s="241"/>
      <c r="S382" s="241"/>
      <c r="T382" s="242"/>
      <c r="U382" s="242"/>
      <c r="V382" s="242"/>
      <c r="W382" s="242"/>
    </row>
    <row r="383" spans="1:23" x14ac:dyDescent="0.25">
      <c r="A383" s="144"/>
      <c r="B383" s="144"/>
      <c r="C383" s="144"/>
      <c r="D383" s="144"/>
      <c r="E383" s="144"/>
      <c r="F383" s="144"/>
      <c r="G383" s="144"/>
      <c r="H383" s="144"/>
      <c r="I383" s="144"/>
      <c r="J383" s="144"/>
      <c r="K383" s="144"/>
      <c r="L383" s="144"/>
      <c r="M383" s="162"/>
      <c r="N383" s="162"/>
      <c r="O383" s="242"/>
      <c r="P383" s="242"/>
      <c r="Q383" s="242"/>
      <c r="R383" s="241"/>
      <c r="S383" s="241"/>
      <c r="T383" s="242"/>
      <c r="U383" s="242"/>
      <c r="V383" s="242"/>
      <c r="W383" s="242"/>
    </row>
    <row r="384" spans="1:23" x14ac:dyDescent="0.25">
      <c r="A384" s="144"/>
      <c r="B384" s="144"/>
      <c r="C384" s="144"/>
      <c r="D384" s="144"/>
      <c r="E384" s="144"/>
      <c r="F384" s="144"/>
      <c r="G384" s="144"/>
      <c r="H384" s="144"/>
      <c r="I384" s="144"/>
      <c r="J384" s="144"/>
      <c r="K384" s="144"/>
      <c r="L384" s="144"/>
      <c r="M384" s="162"/>
      <c r="N384" s="162"/>
      <c r="O384" s="242"/>
      <c r="P384" s="242"/>
      <c r="Q384" s="242"/>
      <c r="R384" s="241"/>
      <c r="S384" s="241"/>
      <c r="T384" s="242"/>
      <c r="U384" s="242"/>
      <c r="V384" s="242"/>
      <c r="W384" s="242"/>
    </row>
    <row r="385" spans="1:23" x14ac:dyDescent="0.25">
      <c r="A385" s="144"/>
      <c r="B385" s="144"/>
      <c r="C385" s="144"/>
      <c r="D385" s="144"/>
      <c r="E385" s="144"/>
      <c r="F385" s="144"/>
      <c r="G385" s="144"/>
      <c r="H385" s="144"/>
      <c r="I385" s="144"/>
      <c r="J385" s="144"/>
      <c r="K385" s="144"/>
      <c r="L385" s="144"/>
      <c r="M385" s="162"/>
      <c r="N385" s="162"/>
      <c r="O385" s="242"/>
      <c r="P385" s="242"/>
      <c r="Q385" s="242"/>
      <c r="R385" s="241"/>
      <c r="S385" s="241"/>
      <c r="T385" s="242"/>
      <c r="U385" s="242"/>
      <c r="V385" s="242"/>
      <c r="W385" s="242"/>
    </row>
    <row r="386" spans="1:23" x14ac:dyDescent="0.25">
      <c r="A386" s="144"/>
      <c r="B386" s="144"/>
      <c r="C386" s="144"/>
      <c r="D386" s="144"/>
      <c r="E386" s="144"/>
      <c r="F386" s="144"/>
      <c r="G386" s="144"/>
      <c r="H386" s="144"/>
      <c r="I386" s="144"/>
      <c r="J386" s="144"/>
      <c r="K386" s="144"/>
      <c r="L386" s="144"/>
      <c r="M386" s="162"/>
      <c r="N386" s="162"/>
      <c r="O386" s="242"/>
      <c r="P386" s="242"/>
      <c r="Q386" s="242"/>
      <c r="R386" s="241"/>
      <c r="S386" s="241"/>
      <c r="T386" s="242"/>
      <c r="U386" s="242"/>
      <c r="V386" s="242"/>
      <c r="W386" s="242"/>
    </row>
    <row r="387" spans="1:23" x14ac:dyDescent="0.25">
      <c r="A387" s="144"/>
      <c r="B387" s="144"/>
      <c r="C387" s="144"/>
      <c r="D387" s="144"/>
      <c r="E387" s="144"/>
      <c r="F387" s="144"/>
      <c r="G387" s="144"/>
      <c r="H387" s="144"/>
      <c r="I387" s="144"/>
      <c r="J387" s="144"/>
      <c r="K387" s="144"/>
      <c r="L387" s="144"/>
      <c r="M387" s="162"/>
      <c r="N387" s="162"/>
      <c r="O387" s="242"/>
      <c r="P387" s="242"/>
      <c r="Q387" s="242"/>
      <c r="R387" s="241"/>
      <c r="S387" s="241"/>
      <c r="T387" s="242"/>
      <c r="U387" s="242"/>
      <c r="V387" s="242"/>
      <c r="W387" s="242"/>
    </row>
    <row r="388" spans="1:23" x14ac:dyDescent="0.25">
      <c r="A388" s="144"/>
      <c r="B388" s="144"/>
      <c r="C388" s="144"/>
      <c r="D388" s="144"/>
      <c r="E388" s="144"/>
      <c r="F388" s="144"/>
      <c r="G388" s="144"/>
      <c r="H388" s="144"/>
      <c r="I388" s="144"/>
      <c r="J388" s="144"/>
      <c r="K388" s="144"/>
      <c r="L388" s="144"/>
      <c r="M388" s="162"/>
      <c r="N388" s="162"/>
      <c r="O388" s="242"/>
      <c r="P388" s="242"/>
      <c r="Q388" s="242"/>
      <c r="R388" s="241"/>
      <c r="S388" s="241"/>
      <c r="T388" s="242"/>
      <c r="U388" s="242"/>
      <c r="V388" s="242"/>
      <c r="W388" s="242"/>
    </row>
    <row r="389" spans="1:23" x14ac:dyDescent="0.25">
      <c r="A389" s="144"/>
      <c r="B389" s="144"/>
      <c r="C389" s="144"/>
      <c r="D389" s="144"/>
      <c r="E389" s="144"/>
      <c r="F389" s="144"/>
      <c r="G389" s="144"/>
      <c r="H389" s="144"/>
      <c r="I389" s="144"/>
      <c r="J389" s="144"/>
      <c r="K389" s="144"/>
      <c r="L389" s="144"/>
      <c r="M389" s="162"/>
      <c r="N389" s="162"/>
      <c r="O389" s="242"/>
      <c r="P389" s="242"/>
      <c r="Q389" s="242"/>
      <c r="R389" s="241"/>
      <c r="S389" s="241"/>
      <c r="T389" s="242"/>
      <c r="U389" s="242"/>
      <c r="V389" s="242"/>
      <c r="W389" s="242"/>
    </row>
    <row r="390" spans="1:23" x14ac:dyDescent="0.25">
      <c r="A390" s="144"/>
      <c r="B390" s="144"/>
      <c r="C390" s="144"/>
      <c r="D390" s="144"/>
      <c r="E390" s="144"/>
      <c r="F390" s="144"/>
      <c r="G390" s="144"/>
      <c r="H390" s="144"/>
      <c r="I390" s="144"/>
      <c r="J390" s="144"/>
      <c r="K390" s="144"/>
      <c r="L390" s="144"/>
      <c r="M390" s="162"/>
      <c r="N390" s="162"/>
      <c r="O390" s="242"/>
      <c r="P390" s="242"/>
      <c r="Q390" s="242"/>
      <c r="R390" s="241"/>
      <c r="S390" s="241"/>
      <c r="T390" s="242"/>
      <c r="U390" s="242"/>
      <c r="V390" s="242"/>
      <c r="W390" s="242"/>
    </row>
    <row r="391" spans="1:23" x14ac:dyDescent="0.25">
      <c r="A391" s="144"/>
      <c r="B391" s="144"/>
      <c r="C391" s="144"/>
      <c r="D391" s="144"/>
      <c r="E391" s="144"/>
      <c r="F391" s="144"/>
      <c r="G391" s="144"/>
      <c r="H391" s="144"/>
      <c r="I391" s="144"/>
      <c r="J391" s="144"/>
      <c r="K391" s="144"/>
      <c r="L391" s="144"/>
      <c r="M391" s="162"/>
      <c r="N391" s="162"/>
      <c r="O391" s="242"/>
      <c r="P391" s="242"/>
      <c r="Q391" s="242"/>
      <c r="R391" s="241"/>
      <c r="S391" s="241"/>
      <c r="T391" s="242"/>
      <c r="U391" s="242"/>
      <c r="V391" s="242"/>
      <c r="W391" s="242"/>
    </row>
    <row r="392" spans="1:23" x14ac:dyDescent="0.25">
      <c r="A392" s="144"/>
      <c r="B392" s="144"/>
      <c r="C392" s="144"/>
      <c r="D392" s="144"/>
      <c r="E392" s="144"/>
      <c r="F392" s="144"/>
      <c r="G392" s="144"/>
      <c r="H392" s="144"/>
      <c r="I392" s="144"/>
      <c r="J392" s="144"/>
      <c r="K392" s="144"/>
      <c r="L392" s="144"/>
      <c r="M392" s="162"/>
      <c r="N392" s="162"/>
      <c r="O392" s="242"/>
      <c r="P392" s="242"/>
      <c r="Q392" s="242"/>
      <c r="R392" s="241"/>
      <c r="S392" s="241"/>
      <c r="T392" s="242"/>
      <c r="U392" s="242"/>
      <c r="V392" s="242"/>
      <c r="W392" s="242"/>
    </row>
    <row r="393" spans="1:23" x14ac:dyDescent="0.25">
      <c r="A393" s="144"/>
      <c r="B393" s="144"/>
      <c r="C393" s="144"/>
      <c r="D393" s="144"/>
      <c r="E393" s="144"/>
      <c r="F393" s="144"/>
      <c r="G393" s="144"/>
      <c r="H393" s="144"/>
      <c r="I393" s="144"/>
      <c r="J393" s="144"/>
      <c r="K393" s="144"/>
      <c r="L393" s="144"/>
      <c r="M393" s="162"/>
      <c r="N393" s="162"/>
      <c r="O393" s="242"/>
      <c r="P393" s="242"/>
      <c r="Q393" s="242"/>
      <c r="R393" s="241"/>
      <c r="S393" s="241"/>
      <c r="T393" s="242"/>
      <c r="U393" s="242"/>
      <c r="V393" s="242"/>
      <c r="W393" s="242"/>
    </row>
    <row r="394" spans="1:23" x14ac:dyDescent="0.25">
      <c r="A394" s="144"/>
      <c r="B394" s="144"/>
      <c r="C394" s="144"/>
      <c r="D394" s="144"/>
      <c r="E394" s="144"/>
      <c r="F394" s="144"/>
      <c r="G394" s="144"/>
      <c r="H394" s="144"/>
      <c r="I394" s="144"/>
      <c r="J394" s="144"/>
      <c r="K394" s="144"/>
      <c r="L394" s="144"/>
      <c r="M394" s="162"/>
      <c r="N394" s="162"/>
      <c r="O394" s="242"/>
      <c r="P394" s="242"/>
      <c r="Q394" s="242"/>
      <c r="R394" s="241"/>
      <c r="S394" s="241"/>
      <c r="T394" s="242"/>
      <c r="U394" s="242"/>
      <c r="V394" s="242"/>
      <c r="W394" s="242"/>
    </row>
    <row r="395" spans="1:23" x14ac:dyDescent="0.25">
      <c r="A395" s="144"/>
      <c r="B395" s="144"/>
      <c r="C395" s="144"/>
      <c r="D395" s="144"/>
      <c r="E395" s="144"/>
      <c r="F395" s="144"/>
      <c r="G395" s="144"/>
      <c r="H395" s="144"/>
      <c r="I395" s="144"/>
      <c r="J395" s="144"/>
      <c r="K395" s="144"/>
      <c r="L395" s="144"/>
      <c r="M395" s="162"/>
      <c r="N395" s="162"/>
      <c r="O395" s="242"/>
      <c r="P395" s="242"/>
      <c r="Q395" s="242"/>
      <c r="R395" s="241"/>
      <c r="S395" s="241"/>
      <c r="T395" s="242"/>
      <c r="U395" s="242"/>
      <c r="V395" s="242"/>
      <c r="W395" s="242"/>
    </row>
    <row r="396" spans="1:23" x14ac:dyDescent="0.25">
      <c r="A396" s="144"/>
      <c r="B396" s="144"/>
      <c r="C396" s="144"/>
      <c r="D396" s="144"/>
      <c r="E396" s="144"/>
      <c r="F396" s="144"/>
      <c r="G396" s="144"/>
      <c r="H396" s="144"/>
      <c r="I396" s="144"/>
      <c r="J396" s="144"/>
      <c r="K396" s="144"/>
      <c r="L396" s="144"/>
      <c r="M396" s="162"/>
      <c r="N396" s="162"/>
      <c r="O396" s="242"/>
      <c r="P396" s="242"/>
      <c r="Q396" s="242"/>
      <c r="R396" s="241"/>
      <c r="S396" s="241"/>
      <c r="T396" s="242"/>
      <c r="U396" s="242"/>
      <c r="V396" s="242"/>
      <c r="W396" s="242"/>
    </row>
    <row r="397" spans="1:23" x14ac:dyDescent="0.25">
      <c r="A397" s="144"/>
      <c r="B397" s="144"/>
      <c r="C397" s="144"/>
      <c r="D397" s="144"/>
      <c r="E397" s="144"/>
      <c r="F397" s="144"/>
      <c r="G397" s="144"/>
      <c r="H397" s="144"/>
      <c r="I397" s="144"/>
      <c r="J397" s="144"/>
      <c r="K397" s="144"/>
      <c r="L397" s="144"/>
      <c r="M397" s="162"/>
      <c r="N397" s="162"/>
      <c r="O397" s="242"/>
      <c r="P397" s="242"/>
      <c r="Q397" s="242"/>
      <c r="R397" s="241"/>
      <c r="S397" s="241"/>
      <c r="T397" s="242"/>
      <c r="U397" s="242"/>
      <c r="V397" s="242"/>
      <c r="W397" s="242"/>
    </row>
    <row r="398" spans="1:23" x14ac:dyDescent="0.25">
      <c r="A398" s="144"/>
      <c r="B398" s="144"/>
      <c r="C398" s="144"/>
      <c r="D398" s="144"/>
      <c r="E398" s="144"/>
      <c r="F398" s="144"/>
      <c r="G398" s="144"/>
      <c r="H398" s="144"/>
      <c r="I398" s="144"/>
      <c r="J398" s="144"/>
      <c r="K398" s="144"/>
      <c r="L398" s="144"/>
      <c r="M398" s="162"/>
      <c r="N398" s="162"/>
      <c r="O398" s="242"/>
      <c r="P398" s="242"/>
      <c r="Q398" s="242"/>
      <c r="R398" s="241"/>
      <c r="S398" s="241"/>
      <c r="T398" s="242"/>
      <c r="U398" s="242"/>
      <c r="V398" s="242"/>
      <c r="W398" s="242"/>
    </row>
    <row r="399" spans="1:23" x14ac:dyDescent="0.25">
      <c r="A399" s="144"/>
      <c r="B399" s="144"/>
      <c r="C399" s="144"/>
      <c r="D399" s="144"/>
      <c r="E399" s="144"/>
      <c r="F399" s="144"/>
      <c r="G399" s="144"/>
      <c r="H399" s="144"/>
      <c r="I399" s="144"/>
      <c r="J399" s="144"/>
      <c r="K399" s="144"/>
      <c r="L399" s="144"/>
      <c r="M399" s="162"/>
      <c r="N399" s="162"/>
      <c r="O399" s="242"/>
      <c r="P399" s="242"/>
      <c r="Q399" s="242"/>
      <c r="R399" s="241"/>
      <c r="S399" s="241"/>
      <c r="T399" s="242"/>
      <c r="U399" s="242"/>
      <c r="V399" s="242"/>
      <c r="W399" s="242"/>
    </row>
    <row r="400" spans="1:23" x14ac:dyDescent="0.25">
      <c r="A400" s="144"/>
      <c r="B400" s="144"/>
      <c r="C400" s="144"/>
      <c r="D400" s="144"/>
      <c r="E400" s="144"/>
      <c r="F400" s="144"/>
      <c r="G400" s="144"/>
      <c r="H400" s="144"/>
      <c r="I400" s="144"/>
      <c r="J400" s="144"/>
      <c r="K400" s="144"/>
      <c r="L400" s="144"/>
      <c r="M400" s="162"/>
      <c r="N400" s="162"/>
      <c r="O400" s="242"/>
      <c r="P400" s="242"/>
      <c r="Q400" s="242"/>
      <c r="R400" s="241"/>
      <c r="S400" s="241"/>
      <c r="T400" s="242"/>
      <c r="U400" s="242"/>
      <c r="V400" s="242"/>
      <c r="W400" s="242"/>
    </row>
    <row r="401" spans="1:23" x14ac:dyDescent="0.25">
      <c r="A401" s="144"/>
      <c r="B401" s="144"/>
      <c r="C401" s="144"/>
      <c r="D401" s="144"/>
      <c r="E401" s="144"/>
      <c r="F401" s="144"/>
      <c r="G401" s="144"/>
      <c r="H401" s="144"/>
      <c r="I401" s="144"/>
      <c r="J401" s="144"/>
      <c r="K401" s="144"/>
      <c r="L401" s="144"/>
      <c r="M401" s="162"/>
      <c r="N401" s="162"/>
      <c r="O401" s="242"/>
      <c r="P401" s="242"/>
      <c r="Q401" s="242"/>
      <c r="R401" s="241"/>
      <c r="S401" s="241"/>
      <c r="T401" s="242"/>
      <c r="U401" s="242"/>
      <c r="V401" s="242"/>
      <c r="W401" s="242"/>
    </row>
    <row r="402" spans="1:23" x14ac:dyDescent="0.25">
      <c r="A402" s="144"/>
      <c r="B402" s="144"/>
      <c r="C402" s="144"/>
      <c r="D402" s="144"/>
      <c r="E402" s="144"/>
      <c r="F402" s="144"/>
      <c r="G402" s="144"/>
      <c r="H402" s="144"/>
      <c r="I402" s="144"/>
      <c r="J402" s="144"/>
      <c r="K402" s="144"/>
      <c r="L402" s="144"/>
      <c r="M402" s="162"/>
      <c r="N402" s="162"/>
      <c r="O402" s="242"/>
      <c r="P402" s="242"/>
      <c r="Q402" s="242"/>
      <c r="R402" s="241"/>
      <c r="S402" s="241"/>
      <c r="T402" s="242"/>
      <c r="U402" s="242"/>
      <c r="V402" s="242"/>
      <c r="W402" s="242"/>
    </row>
    <row r="403" spans="1:23" x14ac:dyDescent="0.25">
      <c r="A403" s="144"/>
      <c r="B403" s="144"/>
      <c r="C403" s="144"/>
      <c r="D403" s="144"/>
      <c r="E403" s="144"/>
      <c r="F403" s="144"/>
      <c r="G403" s="144"/>
      <c r="H403" s="144"/>
      <c r="I403" s="144"/>
      <c r="J403" s="144"/>
      <c r="K403" s="144"/>
      <c r="L403" s="144"/>
      <c r="M403" s="162"/>
      <c r="N403" s="162"/>
      <c r="O403" s="242"/>
      <c r="P403" s="242"/>
      <c r="Q403" s="242"/>
      <c r="R403" s="241"/>
      <c r="S403" s="241"/>
      <c r="T403" s="242"/>
      <c r="U403" s="242"/>
      <c r="V403" s="242"/>
      <c r="W403" s="242"/>
    </row>
    <row r="404" spans="1:23" x14ac:dyDescent="0.25">
      <c r="A404" s="144"/>
      <c r="B404" s="144"/>
      <c r="C404" s="144"/>
      <c r="D404" s="144"/>
      <c r="E404" s="144"/>
      <c r="F404" s="144"/>
      <c r="G404" s="144"/>
      <c r="H404" s="144"/>
      <c r="I404" s="144"/>
      <c r="J404" s="144"/>
      <c r="K404" s="144"/>
      <c r="L404" s="144"/>
      <c r="M404" s="162"/>
      <c r="N404" s="162"/>
      <c r="O404" s="242"/>
      <c r="P404" s="242"/>
      <c r="Q404" s="242"/>
      <c r="R404" s="241"/>
      <c r="S404" s="241"/>
      <c r="T404" s="242"/>
      <c r="U404" s="242"/>
      <c r="V404" s="242"/>
      <c r="W404" s="242"/>
    </row>
    <row r="405" spans="1:23" x14ac:dyDescent="0.25">
      <c r="A405" s="144"/>
      <c r="B405" s="144"/>
      <c r="C405" s="144"/>
      <c r="D405" s="144"/>
      <c r="E405" s="144"/>
      <c r="F405" s="144"/>
      <c r="G405" s="144"/>
      <c r="H405" s="144"/>
      <c r="I405" s="144"/>
      <c r="J405" s="144"/>
      <c r="K405" s="144"/>
      <c r="L405" s="144"/>
      <c r="M405" s="162"/>
      <c r="N405" s="162"/>
      <c r="O405" s="242"/>
      <c r="P405" s="242"/>
      <c r="Q405" s="242"/>
      <c r="R405" s="241"/>
      <c r="S405" s="241"/>
      <c r="T405" s="242"/>
      <c r="U405" s="242"/>
      <c r="V405" s="242"/>
      <c r="W405" s="242"/>
    </row>
    <row r="406" spans="1:23" x14ac:dyDescent="0.25">
      <c r="A406" s="144"/>
      <c r="B406" s="144"/>
      <c r="C406" s="144"/>
      <c r="D406" s="144"/>
      <c r="E406" s="144"/>
      <c r="F406" s="144"/>
      <c r="G406" s="144"/>
      <c r="H406" s="144"/>
      <c r="I406" s="144"/>
      <c r="J406" s="144"/>
      <c r="K406" s="144"/>
      <c r="L406" s="144"/>
      <c r="M406" s="162"/>
      <c r="N406" s="162"/>
      <c r="O406" s="242"/>
      <c r="P406" s="242"/>
      <c r="Q406" s="242"/>
      <c r="R406" s="241"/>
      <c r="S406" s="241"/>
      <c r="T406" s="242"/>
      <c r="U406" s="242"/>
      <c r="V406" s="242"/>
      <c r="W406" s="242"/>
    </row>
    <row r="407" spans="1:23" x14ac:dyDescent="0.25">
      <c r="A407" s="144"/>
      <c r="B407" s="144"/>
      <c r="C407" s="144"/>
      <c r="D407" s="144"/>
      <c r="E407" s="144"/>
      <c r="F407" s="144"/>
      <c r="G407" s="144"/>
      <c r="H407" s="144"/>
      <c r="I407" s="144"/>
      <c r="J407" s="144"/>
      <c r="K407" s="144"/>
      <c r="L407" s="144"/>
      <c r="M407" s="162"/>
      <c r="N407" s="162"/>
      <c r="O407" s="242"/>
      <c r="P407" s="242"/>
      <c r="Q407" s="242"/>
      <c r="R407" s="241"/>
      <c r="S407" s="241"/>
      <c r="T407" s="242"/>
      <c r="U407" s="242"/>
      <c r="V407" s="242"/>
      <c r="W407" s="242"/>
    </row>
    <row r="408" spans="1:23" x14ac:dyDescent="0.25">
      <c r="A408" s="144"/>
      <c r="B408" s="144"/>
      <c r="C408" s="144"/>
      <c r="D408" s="144"/>
      <c r="E408" s="144"/>
      <c r="F408" s="144"/>
      <c r="G408" s="144"/>
      <c r="H408" s="144"/>
      <c r="I408" s="144"/>
      <c r="J408" s="144"/>
      <c r="K408" s="144"/>
      <c r="L408" s="144"/>
      <c r="M408" s="162"/>
      <c r="N408" s="162"/>
      <c r="O408" s="242"/>
      <c r="P408" s="242"/>
      <c r="Q408" s="242"/>
      <c r="R408" s="241"/>
      <c r="S408" s="241"/>
      <c r="T408" s="242"/>
      <c r="U408" s="242"/>
      <c r="V408" s="242"/>
      <c r="W408" s="242"/>
    </row>
    <row r="409" spans="1:23" x14ac:dyDescent="0.25">
      <c r="A409" s="144"/>
      <c r="B409" s="144"/>
      <c r="C409" s="144"/>
      <c r="D409" s="144"/>
      <c r="E409" s="144"/>
      <c r="F409" s="144"/>
      <c r="G409" s="144"/>
      <c r="H409" s="144"/>
      <c r="I409" s="144"/>
      <c r="J409" s="144"/>
      <c r="K409" s="144"/>
      <c r="L409" s="144"/>
      <c r="M409" s="162"/>
      <c r="N409" s="162"/>
      <c r="O409" s="242"/>
      <c r="P409" s="242"/>
      <c r="Q409" s="242"/>
      <c r="R409" s="241"/>
      <c r="S409" s="241"/>
      <c r="T409" s="242"/>
      <c r="U409" s="242"/>
      <c r="V409" s="242"/>
      <c r="W409" s="242"/>
    </row>
    <row r="410" spans="1:23" x14ac:dyDescent="0.25">
      <c r="A410" s="144"/>
      <c r="B410" s="144"/>
      <c r="C410" s="144"/>
      <c r="D410" s="144"/>
      <c r="E410" s="144"/>
      <c r="F410" s="144"/>
      <c r="G410" s="144"/>
      <c r="H410" s="144"/>
      <c r="I410" s="144"/>
      <c r="J410" s="144"/>
      <c r="K410" s="144"/>
      <c r="L410" s="144"/>
      <c r="M410" s="162"/>
      <c r="N410" s="162"/>
      <c r="O410" s="242"/>
      <c r="P410" s="242"/>
      <c r="Q410" s="242"/>
      <c r="R410" s="241"/>
      <c r="S410" s="241"/>
      <c r="T410" s="242"/>
      <c r="U410" s="242"/>
      <c r="V410" s="242"/>
      <c r="W410" s="242"/>
    </row>
    <row r="411" spans="1:23" x14ac:dyDescent="0.25">
      <c r="A411" s="144"/>
      <c r="B411" s="144"/>
      <c r="C411" s="144"/>
      <c r="D411" s="144"/>
      <c r="E411" s="144"/>
      <c r="F411" s="144"/>
      <c r="G411" s="144"/>
      <c r="H411" s="144"/>
      <c r="I411" s="144"/>
      <c r="J411" s="144"/>
      <c r="K411" s="144"/>
      <c r="L411" s="144"/>
      <c r="M411" s="162"/>
      <c r="N411" s="162"/>
      <c r="O411" s="242"/>
      <c r="P411" s="242"/>
      <c r="Q411" s="242"/>
      <c r="R411" s="241"/>
      <c r="S411" s="241"/>
      <c r="T411" s="242"/>
      <c r="U411" s="242"/>
      <c r="V411" s="242"/>
      <c r="W411" s="242"/>
    </row>
    <row r="412" spans="1:23" x14ac:dyDescent="0.25">
      <c r="A412" s="144"/>
      <c r="B412" s="144"/>
      <c r="C412" s="144"/>
      <c r="D412" s="144"/>
      <c r="E412" s="144"/>
      <c r="F412" s="144"/>
      <c r="G412" s="144"/>
      <c r="H412" s="144"/>
      <c r="I412" s="144"/>
      <c r="J412" s="144"/>
      <c r="K412" s="144"/>
      <c r="L412" s="144"/>
      <c r="M412" s="162"/>
      <c r="N412" s="162"/>
      <c r="O412" s="242"/>
      <c r="P412" s="242"/>
      <c r="Q412" s="242"/>
      <c r="R412" s="241"/>
      <c r="S412" s="241"/>
      <c r="T412" s="242"/>
      <c r="U412" s="242"/>
      <c r="V412" s="242"/>
      <c r="W412" s="242"/>
    </row>
    <row r="413" spans="1:23" x14ac:dyDescent="0.25">
      <c r="A413" s="144"/>
      <c r="B413" s="144"/>
      <c r="C413" s="144"/>
      <c r="D413" s="144"/>
      <c r="E413" s="144"/>
      <c r="F413" s="144"/>
      <c r="G413" s="144"/>
      <c r="H413" s="144"/>
      <c r="I413" s="144"/>
      <c r="J413" s="144"/>
      <c r="K413" s="144"/>
      <c r="L413" s="144"/>
      <c r="M413" s="162"/>
      <c r="N413" s="162"/>
      <c r="O413" s="242"/>
      <c r="P413" s="242"/>
      <c r="Q413" s="242"/>
      <c r="R413" s="241"/>
      <c r="S413" s="241"/>
      <c r="T413" s="242"/>
      <c r="U413" s="242"/>
      <c r="V413" s="242"/>
      <c r="W413" s="242"/>
    </row>
    <row r="414" spans="1:23" x14ac:dyDescent="0.25">
      <c r="A414" s="144"/>
      <c r="B414" s="144"/>
      <c r="C414" s="144"/>
      <c r="D414" s="144"/>
      <c r="E414" s="144"/>
      <c r="F414" s="144"/>
      <c r="G414" s="144"/>
      <c r="H414" s="144"/>
      <c r="I414" s="144"/>
      <c r="J414" s="144"/>
      <c r="K414" s="144"/>
      <c r="L414" s="144"/>
      <c r="M414" s="162"/>
      <c r="N414" s="162"/>
      <c r="O414" s="242"/>
      <c r="P414" s="242"/>
      <c r="Q414" s="242"/>
      <c r="R414" s="241"/>
      <c r="S414" s="241"/>
      <c r="T414" s="242"/>
      <c r="U414" s="242"/>
      <c r="V414" s="242"/>
      <c r="W414" s="242"/>
    </row>
    <row r="415" spans="1:23" x14ac:dyDescent="0.25">
      <c r="A415" s="144"/>
      <c r="B415" s="144"/>
      <c r="C415" s="144"/>
      <c r="D415" s="144"/>
      <c r="E415" s="144"/>
      <c r="F415" s="144"/>
      <c r="G415" s="144"/>
      <c r="H415" s="144"/>
      <c r="I415" s="144"/>
      <c r="J415" s="144"/>
      <c r="K415" s="144"/>
      <c r="L415" s="144"/>
      <c r="M415" s="162"/>
      <c r="N415" s="162"/>
      <c r="O415" s="242"/>
      <c r="P415" s="242"/>
      <c r="Q415" s="242"/>
      <c r="R415" s="241"/>
      <c r="S415" s="241"/>
      <c r="T415" s="242"/>
      <c r="U415" s="242"/>
      <c r="V415" s="242"/>
      <c r="W415" s="242"/>
    </row>
    <row r="416" spans="1:23" x14ac:dyDescent="0.25">
      <c r="A416" s="144"/>
      <c r="B416" s="144"/>
      <c r="C416" s="144"/>
      <c r="D416" s="144"/>
      <c r="E416" s="144"/>
      <c r="F416" s="144"/>
      <c r="G416" s="144"/>
      <c r="H416" s="144"/>
      <c r="I416" s="144"/>
      <c r="J416" s="144"/>
      <c r="K416" s="144"/>
      <c r="L416" s="144"/>
      <c r="M416" s="162"/>
      <c r="N416" s="162"/>
      <c r="O416" s="242"/>
      <c r="P416" s="242"/>
      <c r="Q416" s="242"/>
      <c r="R416" s="241"/>
      <c r="S416" s="241"/>
      <c r="T416" s="242"/>
      <c r="U416" s="242"/>
      <c r="V416" s="242"/>
      <c r="W416" s="242"/>
    </row>
    <row r="417" spans="1:23" x14ac:dyDescent="0.25">
      <c r="A417" s="144"/>
      <c r="B417" s="144"/>
      <c r="C417" s="144"/>
      <c r="D417" s="144"/>
      <c r="E417" s="144"/>
      <c r="F417" s="144"/>
      <c r="G417" s="144"/>
      <c r="H417" s="144"/>
      <c r="I417" s="144"/>
      <c r="J417" s="144"/>
      <c r="K417" s="144"/>
      <c r="L417" s="144"/>
      <c r="M417" s="162"/>
      <c r="N417" s="162"/>
      <c r="O417" s="242"/>
      <c r="P417" s="242"/>
      <c r="Q417" s="242"/>
      <c r="R417" s="241"/>
      <c r="S417" s="241"/>
      <c r="T417" s="242"/>
      <c r="U417" s="242"/>
      <c r="V417" s="242"/>
      <c r="W417" s="242"/>
    </row>
    <row r="418" spans="1:23" x14ac:dyDescent="0.25">
      <c r="A418" s="144"/>
      <c r="B418" s="144"/>
      <c r="C418" s="144"/>
      <c r="D418" s="144"/>
      <c r="E418" s="144"/>
      <c r="F418" s="144"/>
      <c r="G418" s="144"/>
      <c r="H418" s="144"/>
      <c r="I418" s="144"/>
      <c r="J418" s="144"/>
      <c r="K418" s="144"/>
      <c r="L418" s="144"/>
      <c r="M418" s="162"/>
      <c r="N418" s="162"/>
      <c r="O418" s="242"/>
      <c r="P418" s="242"/>
      <c r="Q418" s="242"/>
      <c r="R418" s="241"/>
      <c r="S418" s="241"/>
      <c r="T418" s="242"/>
      <c r="U418" s="242"/>
      <c r="V418" s="242"/>
      <c r="W418" s="242"/>
    </row>
    <row r="419" spans="1:23" x14ac:dyDescent="0.25">
      <c r="A419" s="144"/>
      <c r="B419" s="144"/>
      <c r="C419" s="144"/>
      <c r="D419" s="144"/>
      <c r="E419" s="144"/>
      <c r="F419" s="144"/>
      <c r="G419" s="144"/>
      <c r="H419" s="144"/>
      <c r="I419" s="144"/>
      <c r="J419" s="144"/>
      <c r="K419" s="144"/>
      <c r="L419" s="144"/>
      <c r="M419" s="162"/>
      <c r="N419" s="162"/>
      <c r="O419" s="242"/>
      <c r="P419" s="242"/>
      <c r="Q419" s="242"/>
      <c r="R419" s="241"/>
      <c r="S419" s="241"/>
      <c r="T419" s="242"/>
      <c r="U419" s="242"/>
      <c r="V419" s="242"/>
      <c r="W419" s="242"/>
    </row>
    <row r="420" spans="1:23" x14ac:dyDescent="0.25">
      <c r="A420" s="144"/>
      <c r="B420" s="144"/>
      <c r="C420" s="144"/>
      <c r="D420" s="144"/>
      <c r="E420" s="144"/>
      <c r="F420" s="144"/>
      <c r="G420" s="144"/>
      <c r="H420" s="144"/>
      <c r="I420" s="144"/>
      <c r="J420" s="144"/>
      <c r="K420" s="144"/>
      <c r="L420" s="144"/>
      <c r="M420" s="162"/>
      <c r="N420" s="162"/>
      <c r="O420" s="242"/>
      <c r="P420" s="242"/>
      <c r="Q420" s="242"/>
      <c r="R420" s="241"/>
      <c r="S420" s="241"/>
      <c r="T420" s="242"/>
      <c r="U420" s="242"/>
      <c r="V420" s="242"/>
      <c r="W420" s="242"/>
    </row>
    <row r="421" spans="1:23" x14ac:dyDescent="0.25">
      <c r="A421" s="144"/>
      <c r="B421" s="144"/>
      <c r="C421" s="144"/>
      <c r="D421" s="144"/>
      <c r="E421" s="144"/>
      <c r="F421" s="144"/>
      <c r="G421" s="144"/>
      <c r="H421" s="144"/>
      <c r="I421" s="144"/>
      <c r="J421" s="144"/>
      <c r="K421" s="144"/>
      <c r="L421" s="144"/>
      <c r="M421" s="162"/>
      <c r="N421" s="162"/>
      <c r="O421" s="242"/>
      <c r="P421" s="242"/>
      <c r="Q421" s="242"/>
      <c r="R421" s="241"/>
      <c r="S421" s="241"/>
      <c r="T421" s="242"/>
      <c r="U421" s="242"/>
      <c r="V421" s="242"/>
      <c r="W421" s="242"/>
    </row>
    <row r="422" spans="1:23" x14ac:dyDescent="0.25">
      <c r="A422" s="144"/>
      <c r="B422" s="144"/>
      <c r="C422" s="144"/>
      <c r="D422" s="144"/>
      <c r="E422" s="144"/>
      <c r="F422" s="144"/>
      <c r="G422" s="144"/>
      <c r="H422" s="144"/>
      <c r="I422" s="144"/>
      <c r="J422" s="144"/>
      <c r="K422" s="144"/>
      <c r="L422" s="144"/>
      <c r="M422" s="162"/>
      <c r="N422" s="162"/>
      <c r="O422" s="242"/>
      <c r="P422" s="242"/>
      <c r="Q422" s="242"/>
      <c r="R422" s="241"/>
      <c r="S422" s="241"/>
      <c r="T422" s="242"/>
      <c r="U422" s="242"/>
      <c r="V422" s="242"/>
      <c r="W422" s="242"/>
    </row>
    <row r="423" spans="1:23" x14ac:dyDescent="0.25">
      <c r="A423" s="144"/>
      <c r="B423" s="144"/>
      <c r="C423" s="144"/>
      <c r="D423" s="144"/>
      <c r="E423" s="144"/>
      <c r="F423" s="144"/>
      <c r="G423" s="144"/>
      <c r="H423" s="144"/>
      <c r="I423" s="144"/>
      <c r="J423" s="144"/>
      <c r="K423" s="144"/>
      <c r="L423" s="144"/>
      <c r="M423" s="162"/>
      <c r="N423" s="162"/>
      <c r="O423" s="242"/>
      <c r="P423" s="242"/>
      <c r="Q423" s="242"/>
      <c r="R423" s="241"/>
      <c r="S423" s="241"/>
      <c r="T423" s="242"/>
      <c r="U423" s="242"/>
      <c r="V423" s="242"/>
      <c r="W423" s="242"/>
    </row>
    <row r="424" spans="1:23" x14ac:dyDescent="0.25">
      <c r="A424" s="144"/>
      <c r="B424" s="144"/>
      <c r="C424" s="144"/>
      <c r="D424" s="144"/>
      <c r="E424" s="144"/>
      <c r="F424" s="144"/>
      <c r="G424" s="144"/>
      <c r="H424" s="144"/>
      <c r="I424" s="144"/>
      <c r="J424" s="144"/>
      <c r="K424" s="144"/>
      <c r="L424" s="144"/>
      <c r="M424" s="162"/>
      <c r="N424" s="162"/>
      <c r="O424" s="242"/>
      <c r="P424" s="242"/>
      <c r="Q424" s="242"/>
      <c r="R424" s="241"/>
      <c r="S424" s="241"/>
      <c r="T424" s="242"/>
      <c r="U424" s="242"/>
      <c r="V424" s="242"/>
      <c r="W424" s="242"/>
    </row>
    <row r="425" spans="1:23" x14ac:dyDescent="0.25">
      <c r="A425" s="144"/>
      <c r="B425" s="144"/>
      <c r="C425" s="144"/>
      <c r="D425" s="144"/>
      <c r="E425" s="144"/>
      <c r="F425" s="144"/>
      <c r="G425" s="144"/>
      <c r="H425" s="144"/>
      <c r="I425" s="144"/>
      <c r="J425" s="144"/>
      <c r="K425" s="144"/>
      <c r="L425" s="144"/>
      <c r="M425" s="162"/>
      <c r="N425" s="162"/>
      <c r="O425" s="242"/>
      <c r="P425" s="242"/>
      <c r="Q425" s="242"/>
      <c r="R425" s="241"/>
      <c r="S425" s="241"/>
      <c r="T425" s="242"/>
      <c r="U425" s="242"/>
      <c r="V425" s="242"/>
      <c r="W425" s="242"/>
    </row>
    <row r="426" spans="1:23" x14ac:dyDescent="0.25">
      <c r="A426" s="144"/>
      <c r="B426" s="144"/>
      <c r="C426" s="144"/>
      <c r="D426" s="144"/>
      <c r="E426" s="144"/>
      <c r="F426" s="144"/>
      <c r="G426" s="144"/>
      <c r="H426" s="144"/>
      <c r="I426" s="144"/>
      <c r="J426" s="144"/>
      <c r="K426" s="144"/>
      <c r="L426" s="144"/>
      <c r="M426" s="162"/>
      <c r="N426" s="162"/>
      <c r="O426" s="242"/>
      <c r="P426" s="242"/>
      <c r="Q426" s="242"/>
      <c r="R426" s="241"/>
      <c r="S426" s="241"/>
      <c r="T426" s="242"/>
      <c r="U426" s="242"/>
      <c r="V426" s="242"/>
      <c r="W426" s="242"/>
    </row>
    <row r="427" spans="1:23" x14ac:dyDescent="0.25">
      <c r="A427" s="144"/>
      <c r="B427" s="144"/>
      <c r="C427" s="144"/>
      <c r="D427" s="144"/>
      <c r="E427" s="144"/>
      <c r="F427" s="144"/>
      <c r="G427" s="144"/>
      <c r="H427" s="144"/>
      <c r="I427" s="144"/>
      <c r="J427" s="144"/>
      <c r="K427" s="144"/>
      <c r="L427" s="144"/>
      <c r="M427" s="162"/>
      <c r="N427" s="162"/>
      <c r="O427" s="242"/>
      <c r="P427" s="242"/>
      <c r="Q427" s="242"/>
      <c r="R427" s="241"/>
      <c r="S427" s="241"/>
      <c r="T427" s="242"/>
      <c r="U427" s="242"/>
      <c r="V427" s="242"/>
      <c r="W427" s="242"/>
    </row>
    <row r="428" spans="1:23" x14ac:dyDescent="0.25">
      <c r="A428" s="144"/>
      <c r="B428" s="144"/>
      <c r="C428" s="144"/>
      <c r="D428" s="144"/>
      <c r="E428" s="144"/>
      <c r="F428" s="144"/>
      <c r="G428" s="144"/>
      <c r="H428" s="144"/>
      <c r="I428" s="144"/>
      <c r="J428" s="144"/>
      <c r="K428" s="144"/>
      <c r="L428" s="144"/>
      <c r="M428" s="162"/>
      <c r="N428" s="162"/>
      <c r="O428" s="242"/>
      <c r="P428" s="242"/>
      <c r="Q428" s="242"/>
      <c r="R428" s="241"/>
      <c r="S428" s="241"/>
      <c r="T428" s="242"/>
      <c r="U428" s="242"/>
      <c r="V428" s="242"/>
      <c r="W428" s="242"/>
    </row>
    <row r="429" spans="1:23" x14ac:dyDescent="0.25">
      <c r="A429" s="144"/>
      <c r="B429" s="144"/>
      <c r="C429" s="144"/>
      <c r="D429" s="144"/>
      <c r="E429" s="144"/>
      <c r="F429" s="144"/>
      <c r="G429" s="144"/>
      <c r="H429" s="144"/>
      <c r="I429" s="144"/>
      <c r="J429" s="144"/>
      <c r="K429" s="144"/>
      <c r="L429" s="144"/>
      <c r="M429" s="162"/>
      <c r="N429" s="162"/>
      <c r="O429" s="242"/>
      <c r="P429" s="242"/>
      <c r="Q429" s="242"/>
      <c r="R429" s="241"/>
      <c r="S429" s="241"/>
      <c r="T429" s="242"/>
      <c r="U429" s="242"/>
      <c r="V429" s="242"/>
      <c r="W429" s="242"/>
    </row>
    <row r="430" spans="1:23" x14ac:dyDescent="0.25">
      <c r="A430" s="144"/>
      <c r="B430" s="144"/>
      <c r="C430" s="144"/>
      <c r="D430" s="144"/>
      <c r="E430" s="144"/>
      <c r="F430" s="144"/>
      <c r="G430" s="144"/>
      <c r="H430" s="144"/>
      <c r="I430" s="144"/>
      <c r="J430" s="144"/>
      <c r="K430" s="144"/>
      <c r="L430" s="144"/>
      <c r="M430" s="162"/>
      <c r="N430" s="162"/>
      <c r="O430" s="242"/>
      <c r="P430" s="242"/>
      <c r="Q430" s="242"/>
      <c r="R430" s="241"/>
      <c r="S430" s="241"/>
      <c r="T430" s="242"/>
      <c r="U430" s="242"/>
      <c r="V430" s="242"/>
      <c r="W430" s="242"/>
    </row>
    <row r="431" spans="1:23" x14ac:dyDescent="0.25">
      <c r="A431" s="144"/>
      <c r="B431" s="144"/>
      <c r="C431" s="144"/>
      <c r="D431" s="144"/>
      <c r="E431" s="144"/>
      <c r="F431" s="144"/>
      <c r="G431" s="144"/>
      <c r="H431" s="144"/>
      <c r="I431" s="144"/>
      <c r="J431" s="144"/>
      <c r="K431" s="144"/>
      <c r="L431" s="144"/>
      <c r="M431" s="162"/>
      <c r="N431" s="162"/>
      <c r="O431" s="242"/>
      <c r="P431" s="242"/>
      <c r="Q431" s="242"/>
      <c r="R431" s="241"/>
      <c r="S431" s="241"/>
      <c r="T431" s="242"/>
      <c r="U431" s="242"/>
      <c r="V431" s="242"/>
      <c r="W431" s="242"/>
    </row>
    <row r="432" spans="1:23" x14ac:dyDescent="0.25">
      <c r="A432" s="144"/>
      <c r="B432" s="144"/>
      <c r="C432" s="144"/>
      <c r="D432" s="144"/>
      <c r="E432" s="144"/>
      <c r="F432" s="144"/>
      <c r="G432" s="144"/>
      <c r="H432" s="144"/>
      <c r="I432" s="144"/>
      <c r="J432" s="144"/>
      <c r="K432" s="144"/>
      <c r="L432" s="144"/>
      <c r="M432" s="162"/>
      <c r="N432" s="162"/>
      <c r="O432" s="242"/>
      <c r="P432" s="242"/>
      <c r="Q432" s="242"/>
      <c r="R432" s="241"/>
      <c r="S432" s="241"/>
      <c r="T432" s="242"/>
      <c r="U432" s="242"/>
      <c r="V432" s="242"/>
      <c r="W432" s="242"/>
    </row>
    <row r="433" spans="1:23" x14ac:dyDescent="0.25">
      <c r="A433" s="144"/>
      <c r="B433" s="144"/>
      <c r="C433" s="144"/>
      <c r="D433" s="144"/>
      <c r="E433" s="144"/>
      <c r="F433" s="144"/>
      <c r="G433" s="144"/>
      <c r="H433" s="144"/>
      <c r="I433" s="144"/>
      <c r="J433" s="144"/>
      <c r="K433" s="144"/>
      <c r="L433" s="144"/>
      <c r="M433" s="162"/>
      <c r="N433" s="162"/>
      <c r="O433" s="242"/>
      <c r="P433" s="242"/>
      <c r="Q433" s="242"/>
      <c r="R433" s="241"/>
      <c r="S433" s="241"/>
      <c r="T433" s="242"/>
      <c r="U433" s="242"/>
      <c r="V433" s="242"/>
      <c r="W433" s="242"/>
    </row>
    <row r="434" spans="1:23" x14ac:dyDescent="0.25">
      <c r="A434" s="144"/>
      <c r="B434" s="144"/>
      <c r="C434" s="144"/>
      <c r="D434" s="144"/>
      <c r="E434" s="144"/>
      <c r="F434" s="144"/>
      <c r="G434" s="144"/>
      <c r="H434" s="144"/>
      <c r="I434" s="144"/>
      <c r="J434" s="144"/>
      <c r="K434" s="144"/>
      <c r="L434" s="144"/>
      <c r="M434" s="162"/>
      <c r="N434" s="162"/>
      <c r="O434" s="242"/>
      <c r="P434" s="242"/>
      <c r="Q434" s="242"/>
      <c r="R434" s="241"/>
      <c r="S434" s="241"/>
      <c r="T434" s="242"/>
      <c r="U434" s="242"/>
      <c r="V434" s="242"/>
      <c r="W434" s="242"/>
    </row>
    <row r="435" spans="1:23" x14ac:dyDescent="0.25">
      <c r="A435" s="144"/>
      <c r="B435" s="144"/>
      <c r="C435" s="144"/>
      <c r="D435" s="144"/>
      <c r="E435" s="144"/>
      <c r="F435" s="144"/>
      <c r="G435" s="144"/>
      <c r="H435" s="144"/>
      <c r="I435" s="144"/>
      <c r="J435" s="144"/>
      <c r="K435" s="144"/>
      <c r="L435" s="144"/>
      <c r="M435" s="162"/>
      <c r="N435" s="162"/>
      <c r="O435" s="242"/>
      <c r="P435" s="242"/>
      <c r="Q435" s="242"/>
      <c r="R435" s="241"/>
      <c r="S435" s="241"/>
      <c r="T435" s="242"/>
      <c r="U435" s="242"/>
      <c r="V435" s="242"/>
      <c r="W435" s="242"/>
    </row>
    <row r="436" spans="1:23" x14ac:dyDescent="0.25">
      <c r="A436" s="144"/>
      <c r="B436" s="144"/>
      <c r="C436" s="144"/>
      <c r="D436" s="144"/>
      <c r="E436" s="144"/>
      <c r="F436" s="144"/>
      <c r="G436" s="144"/>
      <c r="H436" s="144"/>
      <c r="I436" s="144"/>
      <c r="J436" s="144"/>
      <c r="K436" s="144"/>
      <c r="L436" s="144"/>
      <c r="M436" s="162"/>
      <c r="N436" s="162"/>
      <c r="O436" s="242"/>
      <c r="P436" s="242"/>
      <c r="Q436" s="242"/>
      <c r="R436" s="241"/>
      <c r="S436" s="241"/>
      <c r="T436" s="242"/>
      <c r="U436" s="242"/>
      <c r="V436" s="242"/>
      <c r="W436" s="242"/>
    </row>
    <row r="437" spans="1:23" x14ac:dyDescent="0.25">
      <c r="A437" s="144"/>
      <c r="B437" s="144"/>
      <c r="C437" s="144"/>
      <c r="D437" s="144"/>
      <c r="E437" s="144"/>
      <c r="F437" s="144"/>
      <c r="G437" s="144"/>
      <c r="H437" s="144"/>
      <c r="I437" s="144"/>
      <c r="J437" s="144"/>
      <c r="K437" s="144"/>
      <c r="L437" s="144"/>
      <c r="M437" s="162"/>
      <c r="N437" s="162"/>
      <c r="O437" s="242"/>
      <c r="P437" s="242"/>
      <c r="Q437" s="242"/>
      <c r="R437" s="241"/>
      <c r="S437" s="241"/>
      <c r="T437" s="242"/>
      <c r="U437" s="242"/>
      <c r="V437" s="242"/>
      <c r="W437" s="242"/>
    </row>
    <row r="438" spans="1:23" x14ac:dyDescent="0.25">
      <c r="A438" s="144"/>
      <c r="B438" s="144"/>
      <c r="C438" s="144"/>
      <c r="D438" s="144"/>
      <c r="E438" s="144"/>
      <c r="F438" s="144"/>
      <c r="G438" s="144"/>
      <c r="H438" s="144"/>
      <c r="I438" s="144"/>
      <c r="J438" s="144"/>
      <c r="K438" s="144"/>
      <c r="L438" s="144"/>
      <c r="M438" s="162"/>
      <c r="N438" s="162"/>
      <c r="O438" s="242"/>
      <c r="P438" s="242"/>
      <c r="Q438" s="242"/>
      <c r="R438" s="241"/>
      <c r="S438" s="241"/>
      <c r="T438" s="242"/>
      <c r="U438" s="242"/>
      <c r="V438" s="242"/>
      <c r="W438" s="242"/>
    </row>
    <row r="439" spans="1:23" x14ac:dyDescent="0.25">
      <c r="A439" s="144"/>
      <c r="B439" s="144"/>
      <c r="C439" s="144"/>
      <c r="D439" s="144"/>
      <c r="E439" s="144"/>
      <c r="F439" s="144"/>
      <c r="G439" s="144"/>
      <c r="H439" s="144"/>
      <c r="I439" s="144"/>
      <c r="J439" s="144"/>
      <c r="K439" s="144"/>
      <c r="L439" s="144"/>
      <c r="M439" s="162"/>
      <c r="N439" s="162"/>
      <c r="O439" s="242"/>
      <c r="P439" s="242"/>
      <c r="Q439" s="242"/>
      <c r="R439" s="241"/>
      <c r="S439" s="241"/>
      <c r="T439" s="242"/>
      <c r="U439" s="242"/>
      <c r="V439" s="242"/>
      <c r="W439" s="242"/>
    </row>
    <row r="440" spans="1:23" x14ac:dyDescent="0.25">
      <c r="A440" s="144"/>
      <c r="B440" s="144"/>
      <c r="C440" s="144"/>
      <c r="D440" s="144"/>
      <c r="E440" s="144"/>
      <c r="F440" s="144"/>
      <c r="G440" s="144"/>
      <c r="H440" s="144"/>
      <c r="I440" s="144"/>
      <c r="J440" s="144"/>
      <c r="K440" s="144"/>
      <c r="L440" s="144"/>
      <c r="M440" s="162"/>
      <c r="N440" s="162"/>
      <c r="O440" s="242"/>
      <c r="P440" s="242"/>
      <c r="Q440" s="242"/>
      <c r="R440" s="241"/>
      <c r="S440" s="241"/>
      <c r="T440" s="242"/>
      <c r="U440" s="242"/>
      <c r="V440" s="242"/>
      <c r="W440" s="242"/>
    </row>
    <row r="441" spans="1:23" x14ac:dyDescent="0.25">
      <c r="A441" s="144"/>
      <c r="B441" s="144"/>
      <c r="C441" s="144"/>
      <c r="D441" s="144"/>
      <c r="E441" s="144"/>
      <c r="F441" s="144"/>
      <c r="G441" s="144"/>
      <c r="H441" s="144"/>
      <c r="I441" s="144"/>
      <c r="J441" s="144"/>
      <c r="K441" s="144"/>
      <c r="L441" s="144"/>
      <c r="M441" s="162"/>
      <c r="N441" s="162"/>
      <c r="O441" s="242"/>
      <c r="P441" s="242"/>
      <c r="Q441" s="242"/>
      <c r="R441" s="241"/>
      <c r="S441" s="241"/>
      <c r="T441" s="242"/>
      <c r="U441" s="242"/>
      <c r="V441" s="242"/>
      <c r="W441" s="242"/>
    </row>
    <row r="442" spans="1:23" x14ac:dyDescent="0.25">
      <c r="A442" s="144"/>
      <c r="B442" s="144"/>
      <c r="C442" s="144"/>
      <c r="D442" s="144"/>
      <c r="E442" s="144"/>
      <c r="F442" s="144"/>
      <c r="G442" s="144"/>
      <c r="H442" s="144"/>
      <c r="I442" s="144"/>
      <c r="J442" s="144"/>
      <c r="K442" s="144"/>
      <c r="L442" s="144"/>
      <c r="M442" s="162"/>
      <c r="N442" s="162"/>
      <c r="O442" s="242"/>
      <c r="P442" s="242"/>
      <c r="Q442" s="242"/>
      <c r="R442" s="241"/>
      <c r="S442" s="241"/>
      <c r="T442" s="242"/>
      <c r="U442" s="242"/>
      <c r="V442" s="242"/>
      <c r="W442" s="242"/>
    </row>
    <row r="443" spans="1:23" x14ac:dyDescent="0.25">
      <c r="A443" s="144"/>
      <c r="B443" s="144"/>
      <c r="C443" s="144"/>
      <c r="D443" s="144"/>
      <c r="E443" s="144"/>
      <c r="F443" s="144"/>
      <c r="G443" s="144"/>
      <c r="H443" s="144"/>
      <c r="I443" s="144"/>
      <c r="J443" s="144"/>
      <c r="K443" s="144"/>
      <c r="L443" s="144"/>
      <c r="M443" s="162"/>
      <c r="N443" s="162"/>
      <c r="O443" s="242"/>
      <c r="P443" s="242"/>
      <c r="Q443" s="242"/>
      <c r="R443" s="241"/>
      <c r="S443" s="241"/>
      <c r="T443" s="242"/>
      <c r="U443" s="242"/>
      <c r="V443" s="242"/>
      <c r="W443" s="242"/>
    </row>
    <row r="444" spans="1:23" x14ac:dyDescent="0.25">
      <c r="A444" s="144"/>
      <c r="B444" s="144"/>
      <c r="C444" s="144"/>
      <c r="D444" s="144"/>
      <c r="E444" s="144"/>
      <c r="F444" s="144"/>
      <c r="G444" s="144"/>
      <c r="H444" s="144"/>
      <c r="I444" s="144"/>
      <c r="J444" s="144"/>
      <c r="K444" s="144"/>
      <c r="L444" s="144"/>
      <c r="M444" s="162"/>
      <c r="N444" s="162"/>
      <c r="O444" s="242"/>
      <c r="P444" s="242"/>
      <c r="Q444" s="242"/>
      <c r="R444" s="241"/>
      <c r="S444" s="241"/>
      <c r="T444" s="242"/>
      <c r="U444" s="242"/>
      <c r="V444" s="242"/>
      <c r="W444" s="242"/>
    </row>
    <row r="445" spans="1:23" x14ac:dyDescent="0.25">
      <c r="A445" s="144"/>
      <c r="B445" s="144"/>
      <c r="C445" s="144"/>
      <c r="D445" s="144"/>
      <c r="E445" s="144"/>
      <c r="F445" s="144"/>
      <c r="G445" s="144"/>
      <c r="H445" s="144"/>
      <c r="I445" s="144"/>
      <c r="J445" s="144"/>
      <c r="K445" s="144"/>
      <c r="L445" s="144"/>
      <c r="M445" s="162"/>
      <c r="N445" s="162"/>
      <c r="O445" s="242"/>
      <c r="P445" s="242"/>
      <c r="Q445" s="242"/>
      <c r="R445" s="241"/>
      <c r="S445" s="241"/>
      <c r="T445" s="242"/>
      <c r="U445" s="242"/>
      <c r="V445" s="242"/>
      <c r="W445" s="242"/>
    </row>
    <row r="446" spans="1:23" x14ac:dyDescent="0.25">
      <c r="A446" s="144"/>
      <c r="B446" s="144"/>
      <c r="C446" s="144"/>
      <c r="D446" s="144"/>
      <c r="E446" s="144"/>
      <c r="F446" s="144"/>
      <c r="G446" s="144"/>
      <c r="H446" s="144"/>
      <c r="I446" s="144"/>
      <c r="J446" s="144"/>
      <c r="K446" s="144"/>
      <c r="L446" s="144"/>
      <c r="M446" s="162"/>
      <c r="N446" s="162"/>
      <c r="O446" s="242"/>
      <c r="P446" s="242"/>
      <c r="Q446" s="242"/>
      <c r="R446" s="241"/>
      <c r="S446" s="241"/>
      <c r="T446" s="242"/>
      <c r="U446" s="242"/>
      <c r="V446" s="242"/>
      <c r="W446" s="242"/>
    </row>
    <row r="447" spans="1:23" x14ac:dyDescent="0.25">
      <c r="A447" s="144"/>
      <c r="B447" s="144"/>
      <c r="C447" s="144"/>
      <c r="D447" s="144"/>
      <c r="E447" s="144"/>
      <c r="F447" s="144"/>
      <c r="G447" s="144"/>
      <c r="H447" s="144"/>
      <c r="I447" s="144"/>
      <c r="J447" s="144"/>
      <c r="K447" s="144"/>
      <c r="L447" s="144"/>
      <c r="M447" s="162"/>
      <c r="N447" s="162"/>
      <c r="O447" s="242"/>
      <c r="P447" s="242"/>
      <c r="Q447" s="242"/>
      <c r="R447" s="241"/>
      <c r="S447" s="241"/>
      <c r="T447" s="242"/>
      <c r="U447" s="242"/>
      <c r="V447" s="242"/>
      <c r="W447" s="242"/>
    </row>
    <row r="448" spans="1:23" x14ac:dyDescent="0.25">
      <c r="A448" s="144"/>
      <c r="B448" s="144"/>
      <c r="C448" s="144"/>
      <c r="D448" s="144"/>
      <c r="E448" s="144"/>
      <c r="F448" s="144"/>
      <c r="G448" s="144"/>
      <c r="H448" s="144"/>
      <c r="I448" s="144"/>
      <c r="J448" s="144"/>
      <c r="K448" s="144"/>
      <c r="L448" s="144"/>
      <c r="M448" s="162"/>
      <c r="N448" s="162"/>
      <c r="O448" s="242"/>
      <c r="P448" s="242"/>
      <c r="Q448" s="242"/>
      <c r="R448" s="241"/>
      <c r="S448" s="241"/>
      <c r="T448" s="242"/>
      <c r="U448" s="242"/>
      <c r="V448" s="242"/>
      <c r="W448" s="242"/>
    </row>
    <row r="449" spans="1:23" x14ac:dyDescent="0.25">
      <c r="A449" s="144"/>
      <c r="B449" s="144"/>
      <c r="C449" s="144"/>
      <c r="D449" s="144"/>
      <c r="E449" s="144"/>
      <c r="F449" s="144"/>
      <c r="G449" s="144"/>
      <c r="H449" s="144"/>
      <c r="I449" s="144"/>
      <c r="J449" s="144"/>
      <c r="K449" s="144"/>
      <c r="L449" s="144"/>
      <c r="M449" s="162"/>
      <c r="N449" s="162"/>
      <c r="O449" s="242"/>
      <c r="P449" s="242"/>
      <c r="Q449" s="242"/>
      <c r="R449" s="241"/>
      <c r="S449" s="241"/>
      <c r="T449" s="242"/>
      <c r="U449" s="242"/>
      <c r="V449" s="242"/>
      <c r="W449" s="242"/>
    </row>
    <row r="450" spans="1:23" x14ac:dyDescent="0.25">
      <c r="A450" s="144"/>
      <c r="B450" s="144"/>
      <c r="C450" s="144"/>
      <c r="D450" s="144"/>
      <c r="E450" s="144"/>
      <c r="F450" s="144"/>
      <c r="G450" s="144"/>
      <c r="H450" s="144"/>
      <c r="I450" s="144"/>
      <c r="J450" s="144"/>
      <c r="K450" s="144"/>
      <c r="L450" s="144"/>
      <c r="M450" s="162"/>
      <c r="N450" s="162"/>
      <c r="O450" s="242"/>
      <c r="P450" s="242"/>
      <c r="Q450" s="242"/>
      <c r="R450" s="241"/>
      <c r="S450" s="241"/>
      <c r="T450" s="242"/>
      <c r="U450" s="242"/>
      <c r="V450" s="242"/>
      <c r="W450" s="242"/>
    </row>
    <row r="451" spans="1:23" x14ac:dyDescent="0.25">
      <c r="A451" s="144"/>
      <c r="B451" s="144"/>
      <c r="C451" s="144"/>
      <c r="D451" s="144"/>
      <c r="E451" s="144"/>
      <c r="F451" s="144"/>
      <c r="G451" s="144"/>
      <c r="H451" s="144"/>
      <c r="I451" s="144"/>
      <c r="J451" s="144"/>
      <c r="K451" s="144"/>
      <c r="L451" s="144"/>
      <c r="M451" s="162"/>
      <c r="N451" s="162"/>
      <c r="O451" s="242"/>
      <c r="P451" s="242"/>
      <c r="Q451" s="242"/>
      <c r="R451" s="241"/>
      <c r="S451" s="241"/>
      <c r="T451" s="242"/>
      <c r="U451" s="242"/>
      <c r="V451" s="242"/>
      <c r="W451" s="242"/>
    </row>
    <row r="452" spans="1:23" x14ac:dyDescent="0.25">
      <c r="A452" s="144"/>
      <c r="B452" s="144"/>
      <c r="C452" s="144"/>
      <c r="D452" s="144"/>
      <c r="E452" s="144"/>
      <c r="F452" s="144"/>
      <c r="G452" s="144"/>
      <c r="H452" s="144"/>
      <c r="I452" s="144"/>
      <c r="J452" s="144"/>
      <c r="K452" s="144"/>
      <c r="L452" s="144"/>
      <c r="M452" s="162"/>
      <c r="N452" s="162"/>
      <c r="O452" s="242"/>
      <c r="P452" s="242"/>
      <c r="Q452" s="242"/>
      <c r="R452" s="241"/>
      <c r="S452" s="241"/>
      <c r="T452" s="242"/>
      <c r="U452" s="242"/>
      <c r="V452" s="242"/>
      <c r="W452" s="242"/>
    </row>
    <row r="453" spans="1:23" x14ac:dyDescent="0.25">
      <c r="A453" s="144"/>
      <c r="B453" s="144"/>
      <c r="C453" s="144"/>
      <c r="D453" s="144"/>
      <c r="E453" s="144"/>
      <c r="F453" s="144"/>
      <c r="G453" s="144"/>
      <c r="H453" s="144"/>
      <c r="I453" s="144"/>
      <c r="J453" s="144"/>
      <c r="K453" s="144"/>
      <c r="L453" s="144"/>
      <c r="M453" s="162"/>
      <c r="N453" s="162"/>
      <c r="O453" s="242"/>
      <c r="P453" s="242"/>
      <c r="Q453" s="242"/>
      <c r="R453" s="241"/>
      <c r="S453" s="241"/>
      <c r="T453" s="242"/>
      <c r="U453" s="242"/>
      <c r="V453" s="242"/>
      <c r="W453" s="242"/>
    </row>
    <row r="454" spans="1:23" x14ac:dyDescent="0.25">
      <c r="A454" s="144"/>
      <c r="B454" s="144"/>
      <c r="C454" s="144"/>
      <c r="D454" s="144"/>
      <c r="E454" s="144"/>
      <c r="F454" s="144"/>
      <c r="G454" s="144"/>
      <c r="H454" s="144"/>
      <c r="I454" s="144"/>
      <c r="J454" s="144"/>
      <c r="K454" s="144"/>
      <c r="L454" s="144"/>
      <c r="M454" s="162"/>
      <c r="N454" s="162"/>
      <c r="O454" s="242"/>
      <c r="P454" s="242"/>
      <c r="Q454" s="242"/>
      <c r="R454" s="241"/>
      <c r="S454" s="241"/>
      <c r="T454" s="242"/>
      <c r="U454" s="242"/>
      <c r="V454" s="242"/>
      <c r="W454" s="242"/>
    </row>
    <row r="455" spans="1:23" x14ac:dyDescent="0.25">
      <c r="A455" s="144"/>
      <c r="B455" s="144"/>
      <c r="C455" s="144"/>
      <c r="D455" s="144"/>
      <c r="E455" s="144"/>
      <c r="F455" s="144"/>
      <c r="G455" s="144"/>
      <c r="H455" s="144"/>
      <c r="I455" s="144"/>
      <c r="J455" s="144"/>
      <c r="K455" s="144"/>
      <c r="L455" s="144"/>
      <c r="M455" s="162"/>
      <c r="N455" s="162"/>
      <c r="O455" s="242"/>
      <c r="P455" s="242"/>
      <c r="Q455" s="242"/>
      <c r="R455" s="241"/>
      <c r="S455" s="241"/>
      <c r="T455" s="242"/>
      <c r="U455" s="242"/>
      <c r="V455" s="242"/>
      <c r="W455" s="242"/>
    </row>
    <row r="456" spans="1:23" x14ac:dyDescent="0.25">
      <c r="A456" s="144"/>
      <c r="B456" s="144"/>
      <c r="C456" s="144"/>
      <c r="D456" s="144"/>
      <c r="E456" s="144"/>
      <c r="F456" s="144"/>
      <c r="G456" s="144"/>
      <c r="H456" s="144"/>
      <c r="I456" s="144"/>
      <c r="J456" s="144"/>
      <c r="K456" s="144"/>
      <c r="L456" s="144"/>
      <c r="M456" s="162"/>
      <c r="N456" s="162"/>
      <c r="O456" s="242"/>
      <c r="P456" s="242"/>
      <c r="Q456" s="242"/>
      <c r="R456" s="241"/>
      <c r="S456" s="241"/>
      <c r="T456" s="242"/>
      <c r="U456" s="242"/>
      <c r="V456" s="242"/>
      <c r="W456" s="242"/>
    </row>
    <row r="457" spans="1:23" x14ac:dyDescent="0.25">
      <c r="A457" s="144"/>
      <c r="B457" s="144"/>
      <c r="C457" s="144"/>
      <c r="D457" s="144"/>
      <c r="E457" s="144"/>
      <c r="F457" s="144"/>
      <c r="G457" s="144"/>
      <c r="H457" s="144"/>
      <c r="I457" s="144"/>
      <c r="J457" s="144"/>
      <c r="K457" s="144"/>
      <c r="L457" s="144"/>
      <c r="M457" s="162"/>
      <c r="N457" s="162"/>
      <c r="O457" s="242"/>
      <c r="P457" s="242"/>
      <c r="Q457" s="242"/>
      <c r="R457" s="241"/>
      <c r="S457" s="241"/>
      <c r="T457" s="242"/>
      <c r="U457" s="242"/>
      <c r="V457" s="242"/>
      <c r="W457" s="242"/>
    </row>
    <row r="458" spans="1:23" x14ac:dyDescent="0.25">
      <c r="A458" s="144"/>
      <c r="B458" s="144"/>
      <c r="C458" s="144"/>
      <c r="D458" s="144"/>
      <c r="E458" s="144"/>
      <c r="F458" s="144"/>
      <c r="G458" s="144"/>
      <c r="H458" s="144"/>
      <c r="I458" s="144"/>
      <c r="J458" s="144"/>
      <c r="K458" s="144"/>
      <c r="L458" s="144"/>
      <c r="M458" s="162"/>
      <c r="N458" s="162"/>
      <c r="O458" s="242"/>
      <c r="P458" s="242"/>
      <c r="Q458" s="242"/>
      <c r="R458" s="241"/>
      <c r="S458" s="241"/>
      <c r="T458" s="242"/>
      <c r="U458" s="242"/>
      <c r="V458" s="242"/>
      <c r="W458" s="242"/>
    </row>
    <row r="459" spans="1:23" x14ac:dyDescent="0.25">
      <c r="A459" s="144"/>
      <c r="B459" s="144"/>
      <c r="C459" s="144"/>
      <c r="D459" s="144"/>
      <c r="E459" s="144"/>
      <c r="F459" s="144"/>
      <c r="G459" s="144"/>
      <c r="H459" s="144"/>
      <c r="I459" s="144"/>
      <c r="J459" s="144"/>
      <c r="K459" s="144"/>
      <c r="L459" s="144"/>
      <c r="M459" s="162"/>
      <c r="N459" s="162"/>
      <c r="O459" s="242"/>
      <c r="P459" s="242"/>
      <c r="Q459" s="242"/>
      <c r="R459" s="241"/>
      <c r="S459" s="241"/>
      <c r="T459" s="242"/>
      <c r="U459" s="242"/>
      <c r="V459" s="242"/>
      <c r="W459" s="242"/>
    </row>
    <row r="460" spans="1:23" x14ac:dyDescent="0.25">
      <c r="A460" s="144"/>
      <c r="B460" s="144"/>
      <c r="C460" s="144"/>
      <c r="D460" s="144"/>
      <c r="E460" s="144"/>
      <c r="F460" s="144"/>
      <c r="G460" s="144"/>
      <c r="H460" s="144"/>
      <c r="I460" s="144"/>
      <c r="J460" s="144"/>
      <c r="K460" s="144"/>
      <c r="L460" s="144"/>
      <c r="M460" s="162"/>
      <c r="N460" s="162"/>
      <c r="O460" s="242"/>
      <c r="P460" s="242"/>
      <c r="Q460" s="242"/>
      <c r="R460" s="241"/>
      <c r="S460" s="241"/>
      <c r="T460" s="242"/>
      <c r="U460" s="242"/>
      <c r="V460" s="242"/>
      <c r="W460" s="242"/>
    </row>
    <row r="461" spans="1:23" x14ac:dyDescent="0.25">
      <c r="A461" s="144"/>
      <c r="B461" s="144"/>
      <c r="C461" s="144"/>
      <c r="D461" s="144"/>
      <c r="E461" s="144"/>
      <c r="F461" s="144"/>
      <c r="G461" s="144"/>
      <c r="H461" s="144"/>
      <c r="I461" s="144"/>
      <c r="J461" s="144"/>
      <c r="K461" s="144"/>
      <c r="L461" s="144"/>
      <c r="M461" s="162"/>
      <c r="N461" s="162"/>
      <c r="O461" s="242"/>
      <c r="P461" s="242"/>
      <c r="Q461" s="242"/>
      <c r="R461" s="241"/>
      <c r="S461" s="241"/>
      <c r="T461" s="242"/>
      <c r="U461" s="242"/>
      <c r="V461" s="242"/>
      <c r="W461" s="242"/>
    </row>
    <row r="462" spans="1:23" x14ac:dyDescent="0.25">
      <c r="A462" s="144"/>
      <c r="B462" s="144"/>
      <c r="C462" s="144"/>
      <c r="D462" s="144"/>
      <c r="E462" s="144"/>
      <c r="F462" s="144"/>
      <c r="G462" s="144"/>
      <c r="H462" s="144"/>
      <c r="I462" s="144"/>
      <c r="J462" s="144"/>
      <c r="K462" s="144"/>
      <c r="L462" s="144"/>
      <c r="M462" s="162"/>
      <c r="N462" s="162"/>
      <c r="O462" s="242"/>
      <c r="P462" s="242"/>
      <c r="Q462" s="242"/>
      <c r="R462" s="241"/>
      <c r="S462" s="241"/>
      <c r="T462" s="242"/>
      <c r="U462" s="242"/>
      <c r="V462" s="242"/>
      <c r="W462" s="242"/>
    </row>
    <row r="463" spans="1:23" x14ac:dyDescent="0.25">
      <c r="A463" s="144"/>
      <c r="B463" s="144"/>
      <c r="C463" s="144"/>
      <c r="D463" s="144"/>
      <c r="E463" s="144"/>
      <c r="F463" s="144"/>
      <c r="G463" s="144"/>
      <c r="H463" s="144"/>
      <c r="I463" s="144"/>
      <c r="J463" s="144"/>
      <c r="K463" s="144"/>
      <c r="L463" s="144"/>
      <c r="M463" s="162"/>
      <c r="N463" s="162"/>
      <c r="O463" s="242"/>
      <c r="P463" s="242"/>
      <c r="Q463" s="242"/>
      <c r="R463" s="241"/>
      <c r="S463" s="241"/>
      <c r="T463" s="242"/>
      <c r="U463" s="242"/>
      <c r="V463" s="242"/>
      <c r="W463" s="242"/>
    </row>
    <row r="464" spans="1:23" x14ac:dyDescent="0.25">
      <c r="A464" s="144"/>
      <c r="B464" s="144"/>
      <c r="C464" s="144"/>
      <c r="D464" s="144"/>
      <c r="E464" s="144"/>
      <c r="F464" s="144"/>
      <c r="G464" s="144"/>
      <c r="H464" s="144"/>
      <c r="I464" s="144"/>
      <c r="J464" s="144"/>
      <c r="K464" s="144"/>
      <c r="L464" s="144"/>
      <c r="M464" s="162"/>
      <c r="N464" s="162"/>
      <c r="O464" s="242"/>
      <c r="P464" s="242"/>
      <c r="Q464" s="242"/>
      <c r="R464" s="241"/>
      <c r="S464" s="241"/>
      <c r="T464" s="242"/>
      <c r="U464" s="242"/>
      <c r="V464" s="242"/>
      <c r="W464" s="242"/>
    </row>
    <row r="465" spans="1:23" x14ac:dyDescent="0.25">
      <c r="A465" s="144"/>
      <c r="B465" s="144"/>
      <c r="C465" s="144"/>
      <c r="D465" s="144"/>
      <c r="E465" s="144"/>
      <c r="F465" s="144"/>
      <c r="G465" s="144"/>
      <c r="H465" s="144"/>
      <c r="I465" s="144"/>
      <c r="J465" s="144"/>
      <c r="K465" s="144"/>
      <c r="L465" s="144"/>
      <c r="M465" s="162"/>
      <c r="N465" s="162"/>
      <c r="O465" s="242"/>
      <c r="P465" s="242"/>
      <c r="Q465" s="242"/>
      <c r="R465" s="241"/>
      <c r="S465" s="241"/>
      <c r="T465" s="242"/>
      <c r="U465" s="242"/>
      <c r="V465" s="242"/>
      <c r="W465" s="242"/>
    </row>
    <row r="466" spans="1:23" x14ac:dyDescent="0.25">
      <c r="A466" s="144"/>
      <c r="B466" s="144"/>
      <c r="C466" s="144"/>
      <c r="D466" s="144"/>
      <c r="E466" s="144"/>
      <c r="F466" s="144"/>
      <c r="G466" s="144"/>
      <c r="H466" s="144"/>
      <c r="I466" s="144"/>
      <c r="J466" s="144"/>
      <c r="K466" s="144"/>
      <c r="L466" s="144"/>
      <c r="M466" s="162"/>
      <c r="N466" s="162"/>
      <c r="O466" s="242"/>
      <c r="P466" s="242"/>
      <c r="Q466" s="242"/>
      <c r="R466" s="241"/>
      <c r="S466" s="241"/>
      <c r="T466" s="242"/>
      <c r="U466" s="242"/>
      <c r="V466" s="242"/>
      <c r="W466" s="242"/>
    </row>
    <row r="467" spans="1:23" x14ac:dyDescent="0.25">
      <c r="A467" s="144"/>
      <c r="B467" s="144"/>
      <c r="C467" s="144"/>
      <c r="D467" s="144"/>
      <c r="E467" s="144"/>
      <c r="F467" s="144"/>
      <c r="G467" s="144"/>
      <c r="H467" s="144"/>
      <c r="I467" s="144"/>
      <c r="J467" s="144"/>
      <c r="K467" s="144"/>
      <c r="L467" s="144"/>
      <c r="M467" s="162"/>
      <c r="N467" s="162"/>
      <c r="O467" s="242"/>
      <c r="P467" s="242"/>
      <c r="Q467" s="242"/>
      <c r="R467" s="241"/>
      <c r="S467" s="241"/>
      <c r="T467" s="242"/>
      <c r="U467" s="242"/>
      <c r="V467" s="242"/>
      <c r="W467" s="242"/>
    </row>
    <row r="468" spans="1:23" x14ac:dyDescent="0.25">
      <c r="A468" s="144"/>
      <c r="B468" s="144"/>
      <c r="C468" s="144"/>
      <c r="D468" s="144"/>
      <c r="E468" s="144"/>
      <c r="F468" s="144"/>
      <c r="G468" s="144"/>
      <c r="H468" s="144"/>
      <c r="I468" s="144"/>
      <c r="J468" s="144"/>
      <c r="K468" s="144"/>
      <c r="L468" s="144"/>
      <c r="M468" s="162"/>
      <c r="N468" s="162"/>
      <c r="O468" s="242"/>
      <c r="P468" s="242"/>
      <c r="Q468" s="242"/>
      <c r="R468" s="241"/>
      <c r="S468" s="241"/>
      <c r="T468" s="242"/>
      <c r="U468" s="242"/>
      <c r="V468" s="242"/>
      <c r="W468" s="242"/>
    </row>
    <row r="469" spans="1:23" x14ac:dyDescent="0.25">
      <c r="A469" s="144"/>
      <c r="B469" s="144"/>
      <c r="C469" s="144"/>
      <c r="D469" s="144"/>
      <c r="E469" s="144"/>
      <c r="F469" s="144"/>
      <c r="G469" s="144"/>
      <c r="H469" s="144"/>
      <c r="I469" s="144"/>
      <c r="J469" s="144"/>
      <c r="K469" s="144"/>
      <c r="L469" s="144"/>
      <c r="M469" s="162"/>
      <c r="N469" s="162"/>
      <c r="O469" s="242"/>
      <c r="P469" s="242"/>
      <c r="Q469" s="242"/>
      <c r="R469" s="241"/>
      <c r="S469" s="241"/>
      <c r="T469" s="242"/>
      <c r="U469" s="242"/>
      <c r="V469" s="242"/>
      <c r="W469" s="242"/>
    </row>
    <row r="470" spans="1:23" x14ac:dyDescent="0.25">
      <c r="A470" s="144"/>
      <c r="B470" s="144"/>
      <c r="C470" s="144"/>
      <c r="D470" s="144"/>
      <c r="E470" s="144"/>
      <c r="F470" s="144"/>
      <c r="G470" s="144"/>
      <c r="H470" s="144"/>
      <c r="I470" s="144"/>
      <c r="J470" s="144"/>
      <c r="K470" s="144"/>
      <c r="L470" s="144"/>
      <c r="M470" s="162"/>
      <c r="N470" s="162"/>
      <c r="O470" s="242"/>
      <c r="P470" s="242"/>
      <c r="Q470" s="242"/>
      <c r="R470" s="241"/>
      <c r="S470" s="241"/>
      <c r="T470" s="242"/>
      <c r="U470" s="242"/>
      <c r="V470" s="242"/>
      <c r="W470" s="242"/>
    </row>
    <row r="471" spans="1:23" x14ac:dyDescent="0.25">
      <c r="A471" s="144"/>
      <c r="B471" s="144"/>
      <c r="C471" s="144"/>
      <c r="D471" s="144"/>
      <c r="E471" s="144"/>
      <c r="F471" s="144"/>
      <c r="G471" s="144"/>
      <c r="H471" s="144"/>
      <c r="I471" s="144"/>
      <c r="J471" s="144"/>
      <c r="K471" s="144"/>
      <c r="L471" s="144"/>
      <c r="M471" s="162"/>
      <c r="N471" s="162"/>
      <c r="O471" s="242"/>
      <c r="P471" s="242"/>
      <c r="Q471" s="242"/>
      <c r="R471" s="241"/>
      <c r="S471" s="241"/>
      <c r="T471" s="242"/>
      <c r="U471" s="242"/>
      <c r="V471" s="242"/>
      <c r="W471" s="242"/>
    </row>
    <row r="472" spans="1:23" x14ac:dyDescent="0.25">
      <c r="A472" s="144"/>
      <c r="B472" s="144"/>
      <c r="C472" s="144"/>
      <c r="D472" s="144"/>
      <c r="E472" s="144"/>
      <c r="F472" s="144"/>
      <c r="G472" s="144"/>
      <c r="H472" s="144"/>
      <c r="I472" s="144"/>
      <c r="J472" s="144"/>
      <c r="K472" s="144"/>
      <c r="L472" s="144"/>
      <c r="M472" s="162"/>
      <c r="N472" s="162"/>
      <c r="O472" s="242"/>
      <c r="P472" s="242"/>
      <c r="Q472" s="242"/>
      <c r="R472" s="241"/>
      <c r="S472" s="241"/>
      <c r="T472" s="242"/>
      <c r="U472" s="242"/>
      <c r="V472" s="242"/>
      <c r="W472" s="242"/>
    </row>
    <row r="473" spans="1:23" x14ac:dyDescent="0.25">
      <c r="A473" s="144"/>
      <c r="B473" s="144"/>
      <c r="C473" s="144"/>
      <c r="D473" s="144"/>
      <c r="E473" s="144"/>
      <c r="F473" s="144"/>
      <c r="G473" s="144"/>
      <c r="H473" s="144"/>
      <c r="I473" s="144"/>
      <c r="J473" s="144"/>
      <c r="K473" s="144"/>
      <c r="L473" s="144"/>
      <c r="M473" s="162"/>
      <c r="N473" s="162"/>
      <c r="O473" s="242"/>
      <c r="P473" s="242"/>
      <c r="Q473" s="242"/>
      <c r="R473" s="241"/>
      <c r="S473" s="241"/>
      <c r="T473" s="242"/>
      <c r="U473" s="242"/>
      <c r="V473" s="242"/>
      <c r="W473" s="242"/>
    </row>
    <row r="474" spans="1:23" x14ac:dyDescent="0.25">
      <c r="A474" s="144"/>
      <c r="B474" s="144"/>
      <c r="C474" s="144"/>
      <c r="D474" s="144"/>
      <c r="E474" s="144"/>
      <c r="F474" s="144"/>
      <c r="G474" s="144"/>
      <c r="H474" s="144"/>
      <c r="I474" s="144"/>
      <c r="J474" s="144"/>
      <c r="K474" s="144"/>
      <c r="L474" s="144"/>
      <c r="M474" s="162"/>
      <c r="N474" s="162"/>
      <c r="O474" s="242"/>
      <c r="P474" s="242"/>
      <c r="Q474" s="242"/>
      <c r="R474" s="241"/>
      <c r="S474" s="241"/>
      <c r="T474" s="242"/>
      <c r="U474" s="242"/>
      <c r="V474" s="242"/>
      <c r="W474" s="242"/>
    </row>
    <row r="475" spans="1:23" x14ac:dyDescent="0.25">
      <c r="A475" s="144"/>
      <c r="B475" s="144"/>
      <c r="C475" s="144"/>
      <c r="D475" s="144"/>
      <c r="E475" s="144"/>
      <c r="F475" s="144"/>
      <c r="G475" s="144"/>
      <c r="H475" s="144"/>
      <c r="I475" s="144"/>
      <c r="J475" s="144"/>
      <c r="K475" s="144"/>
      <c r="L475" s="144"/>
      <c r="M475" s="162"/>
      <c r="N475" s="162"/>
      <c r="O475" s="242"/>
      <c r="P475" s="242"/>
      <c r="Q475" s="242"/>
      <c r="R475" s="241"/>
      <c r="S475" s="241"/>
      <c r="T475" s="242"/>
      <c r="U475" s="242"/>
      <c r="V475" s="242"/>
      <c r="W475" s="242"/>
    </row>
    <row r="476" spans="1:23" x14ac:dyDescent="0.25">
      <c r="A476" s="144"/>
      <c r="B476" s="144"/>
      <c r="C476" s="144"/>
      <c r="D476" s="144"/>
      <c r="E476" s="144"/>
      <c r="F476" s="144"/>
      <c r="G476" s="144"/>
      <c r="H476" s="144"/>
      <c r="I476" s="144"/>
      <c r="J476" s="144"/>
      <c r="K476" s="144"/>
      <c r="L476" s="144"/>
      <c r="M476" s="162"/>
      <c r="N476" s="162"/>
      <c r="O476" s="242"/>
      <c r="P476" s="242"/>
      <c r="Q476" s="242"/>
      <c r="R476" s="241"/>
      <c r="S476" s="241"/>
      <c r="T476" s="242"/>
      <c r="U476" s="242"/>
      <c r="V476" s="242"/>
      <c r="W476" s="242"/>
    </row>
    <row r="477" spans="1:23" x14ac:dyDescent="0.25">
      <c r="A477" s="144"/>
      <c r="B477" s="144"/>
      <c r="C477" s="144"/>
      <c r="D477" s="144"/>
      <c r="E477" s="144"/>
      <c r="F477" s="144"/>
      <c r="G477" s="144"/>
      <c r="H477" s="144"/>
      <c r="I477" s="144"/>
      <c r="J477" s="144"/>
      <c r="K477" s="144"/>
      <c r="L477" s="144"/>
      <c r="M477" s="162"/>
      <c r="N477" s="162"/>
      <c r="O477" s="242"/>
      <c r="P477" s="242"/>
      <c r="Q477" s="242"/>
      <c r="R477" s="241"/>
      <c r="S477" s="241"/>
      <c r="T477" s="242"/>
      <c r="U477" s="242"/>
      <c r="V477" s="242"/>
      <c r="W477" s="242"/>
    </row>
    <row r="478" spans="1:23" x14ac:dyDescent="0.25">
      <c r="A478" s="144"/>
      <c r="B478" s="144"/>
      <c r="C478" s="144"/>
      <c r="D478" s="144"/>
      <c r="E478" s="144"/>
      <c r="F478" s="144"/>
      <c r="G478" s="144"/>
      <c r="H478" s="144"/>
      <c r="I478" s="144"/>
      <c r="J478" s="144"/>
      <c r="K478" s="144"/>
      <c r="L478" s="144"/>
      <c r="M478" s="162"/>
      <c r="N478" s="162"/>
      <c r="O478" s="242"/>
      <c r="P478" s="242"/>
      <c r="Q478" s="242"/>
      <c r="R478" s="241"/>
      <c r="S478" s="241"/>
      <c r="T478" s="242"/>
      <c r="U478" s="242"/>
      <c r="V478" s="242"/>
      <c r="W478" s="242"/>
    </row>
    <row r="479" spans="1:23" x14ac:dyDescent="0.25">
      <c r="A479" s="144"/>
      <c r="B479" s="144"/>
      <c r="C479" s="144"/>
      <c r="D479" s="144"/>
      <c r="E479" s="144"/>
      <c r="F479" s="144"/>
      <c r="G479" s="144"/>
      <c r="H479" s="144"/>
      <c r="I479" s="144"/>
      <c r="J479" s="144"/>
      <c r="K479" s="144"/>
      <c r="L479" s="144"/>
      <c r="M479" s="162"/>
      <c r="N479" s="162"/>
      <c r="O479" s="242"/>
      <c r="P479" s="242"/>
      <c r="Q479" s="242"/>
      <c r="R479" s="241"/>
      <c r="S479" s="241"/>
      <c r="T479" s="242"/>
      <c r="U479" s="242"/>
      <c r="V479" s="242"/>
      <c r="W479" s="242"/>
    </row>
    <row r="480" spans="1:23" x14ac:dyDescent="0.25">
      <c r="A480" s="144"/>
      <c r="B480" s="144"/>
      <c r="C480" s="144"/>
      <c r="D480" s="144"/>
      <c r="E480" s="144"/>
      <c r="F480" s="144"/>
      <c r="G480" s="144"/>
      <c r="H480" s="144"/>
      <c r="I480" s="144"/>
      <c r="J480" s="144"/>
      <c r="K480" s="144"/>
      <c r="L480" s="144"/>
      <c r="M480" s="162"/>
      <c r="N480" s="162"/>
      <c r="O480" s="242"/>
      <c r="P480" s="242"/>
      <c r="Q480" s="242"/>
      <c r="R480" s="241"/>
      <c r="S480" s="241"/>
      <c r="T480" s="242"/>
      <c r="U480" s="242"/>
      <c r="V480" s="242"/>
      <c r="W480" s="242"/>
    </row>
    <row r="481" spans="1:23" x14ac:dyDescent="0.25">
      <c r="A481" s="144"/>
      <c r="B481" s="144"/>
      <c r="C481" s="144"/>
      <c r="D481" s="144"/>
      <c r="E481" s="144"/>
      <c r="F481" s="144"/>
      <c r="G481" s="144"/>
      <c r="H481" s="144"/>
      <c r="I481" s="144"/>
      <c r="J481" s="144"/>
      <c r="K481" s="144"/>
      <c r="L481" s="144"/>
      <c r="M481" s="162"/>
      <c r="N481" s="162"/>
      <c r="O481" s="242"/>
      <c r="P481" s="242"/>
      <c r="Q481" s="242"/>
      <c r="R481" s="241"/>
      <c r="S481" s="241"/>
      <c r="T481" s="242"/>
      <c r="U481" s="242"/>
      <c r="V481" s="242"/>
      <c r="W481" s="242"/>
    </row>
    <row r="482" spans="1:23" x14ac:dyDescent="0.25">
      <c r="A482" s="144"/>
      <c r="B482" s="144"/>
      <c r="C482" s="144"/>
      <c r="D482" s="144"/>
      <c r="E482" s="144"/>
      <c r="F482" s="144"/>
      <c r="G482" s="144"/>
      <c r="H482" s="144"/>
      <c r="I482" s="144"/>
      <c r="J482" s="144"/>
      <c r="K482" s="144"/>
      <c r="L482" s="144"/>
      <c r="M482" s="162"/>
      <c r="N482" s="162"/>
      <c r="O482" s="242"/>
      <c r="P482" s="242"/>
      <c r="Q482" s="242"/>
      <c r="R482" s="241"/>
      <c r="S482" s="241"/>
      <c r="T482" s="242"/>
      <c r="U482" s="242"/>
      <c r="V482" s="242"/>
      <c r="W482" s="242"/>
    </row>
    <row r="483" spans="1:23" x14ac:dyDescent="0.25">
      <c r="A483" s="144"/>
      <c r="B483" s="144"/>
      <c r="C483" s="144"/>
      <c r="D483" s="144"/>
      <c r="E483" s="144"/>
      <c r="F483" s="144"/>
      <c r="G483" s="144"/>
      <c r="H483" s="144"/>
      <c r="I483" s="144"/>
      <c r="J483" s="144"/>
      <c r="K483" s="144"/>
      <c r="L483" s="144"/>
      <c r="M483" s="162"/>
      <c r="N483" s="162"/>
      <c r="O483" s="242"/>
      <c r="P483" s="242"/>
      <c r="Q483" s="242"/>
      <c r="R483" s="241"/>
      <c r="S483" s="241"/>
      <c r="T483" s="242"/>
      <c r="U483" s="242"/>
      <c r="V483" s="242"/>
      <c r="W483" s="242"/>
    </row>
    <row r="484" spans="1:23" x14ac:dyDescent="0.25">
      <c r="A484" s="144"/>
      <c r="B484" s="144"/>
      <c r="C484" s="144"/>
      <c r="D484" s="144"/>
      <c r="E484" s="144"/>
      <c r="F484" s="144"/>
      <c r="G484" s="144"/>
      <c r="H484" s="144"/>
      <c r="I484" s="144"/>
      <c r="J484" s="144"/>
      <c r="K484" s="144"/>
      <c r="L484" s="144"/>
      <c r="M484" s="162"/>
      <c r="N484" s="162"/>
      <c r="O484" s="242"/>
      <c r="P484" s="242"/>
      <c r="Q484" s="242"/>
      <c r="R484" s="241"/>
      <c r="S484" s="241"/>
      <c r="T484" s="242"/>
      <c r="U484" s="242"/>
      <c r="V484" s="242"/>
      <c r="W484" s="242"/>
    </row>
    <row r="485" spans="1:23" x14ac:dyDescent="0.25">
      <c r="A485" s="144"/>
      <c r="B485" s="144"/>
      <c r="C485" s="144"/>
      <c r="D485" s="144"/>
      <c r="E485" s="144"/>
      <c r="F485" s="144"/>
      <c r="G485" s="144"/>
      <c r="H485" s="144"/>
      <c r="I485" s="144"/>
      <c r="J485" s="144"/>
      <c r="K485" s="144"/>
      <c r="L485" s="144"/>
      <c r="M485" s="162"/>
      <c r="N485" s="162"/>
      <c r="O485" s="242"/>
      <c r="P485" s="242"/>
      <c r="Q485" s="242"/>
      <c r="R485" s="241"/>
      <c r="S485" s="241"/>
      <c r="T485" s="242"/>
      <c r="U485" s="242"/>
      <c r="V485" s="242"/>
      <c r="W485" s="242"/>
    </row>
    <row r="486" spans="1:23" x14ac:dyDescent="0.25">
      <c r="A486" s="144"/>
      <c r="B486" s="144"/>
      <c r="C486" s="144"/>
      <c r="D486" s="144"/>
      <c r="E486" s="144"/>
      <c r="F486" s="144"/>
      <c r="G486" s="144"/>
      <c r="H486" s="144"/>
      <c r="I486" s="144"/>
      <c r="J486" s="144"/>
      <c r="K486" s="144"/>
      <c r="L486" s="144"/>
      <c r="M486" s="162"/>
      <c r="N486" s="162"/>
      <c r="O486" s="242"/>
      <c r="P486" s="242"/>
      <c r="Q486" s="242"/>
      <c r="R486" s="241"/>
      <c r="S486" s="241"/>
      <c r="T486" s="242"/>
      <c r="U486" s="242"/>
      <c r="V486" s="242"/>
      <c r="W486" s="242"/>
    </row>
    <row r="487" spans="1:23" x14ac:dyDescent="0.25">
      <c r="A487" s="144"/>
      <c r="B487" s="144"/>
      <c r="C487" s="144"/>
      <c r="D487" s="144"/>
      <c r="E487" s="144"/>
      <c r="F487" s="144"/>
      <c r="G487" s="144"/>
      <c r="H487" s="144"/>
      <c r="I487" s="144"/>
      <c r="J487" s="144"/>
      <c r="K487" s="144"/>
      <c r="L487" s="144"/>
      <c r="M487" s="162"/>
      <c r="N487" s="162"/>
      <c r="O487" s="242"/>
      <c r="P487" s="242"/>
      <c r="Q487" s="242"/>
      <c r="R487" s="241"/>
      <c r="S487" s="241"/>
      <c r="T487" s="242"/>
      <c r="U487" s="242"/>
      <c r="V487" s="242"/>
      <c r="W487" s="242"/>
    </row>
    <row r="488" spans="1:23" x14ac:dyDescent="0.25">
      <c r="A488" s="144"/>
      <c r="B488" s="144"/>
      <c r="C488" s="144"/>
      <c r="D488" s="144"/>
      <c r="E488" s="144"/>
      <c r="F488" s="144"/>
      <c r="G488" s="144"/>
      <c r="H488" s="144"/>
      <c r="I488" s="144"/>
      <c r="J488" s="144"/>
      <c r="K488" s="144"/>
      <c r="L488" s="144"/>
      <c r="M488" s="162"/>
      <c r="N488" s="162"/>
      <c r="O488" s="242"/>
      <c r="P488" s="242"/>
      <c r="Q488" s="242"/>
      <c r="R488" s="241"/>
      <c r="S488" s="241"/>
      <c r="T488" s="242"/>
      <c r="U488" s="242"/>
      <c r="V488" s="242"/>
      <c r="W488" s="242"/>
    </row>
    <row r="489" spans="1:23" x14ac:dyDescent="0.25">
      <c r="A489" s="144"/>
      <c r="B489" s="144"/>
      <c r="C489" s="144"/>
      <c r="D489" s="144"/>
      <c r="E489" s="144"/>
      <c r="F489" s="144"/>
      <c r="G489" s="144"/>
      <c r="H489" s="144"/>
      <c r="I489" s="144"/>
      <c r="J489" s="144"/>
      <c r="K489" s="144"/>
      <c r="L489" s="144"/>
      <c r="M489" s="162"/>
      <c r="N489" s="162"/>
      <c r="O489" s="242"/>
      <c r="P489" s="242"/>
      <c r="Q489" s="242"/>
      <c r="R489" s="241"/>
      <c r="S489" s="241"/>
      <c r="T489" s="242"/>
      <c r="U489" s="242"/>
      <c r="V489" s="242"/>
      <c r="W489" s="242"/>
    </row>
    <row r="490" spans="1:23" x14ac:dyDescent="0.25">
      <c r="A490" s="144"/>
      <c r="B490" s="144"/>
      <c r="C490" s="144"/>
      <c r="D490" s="144"/>
      <c r="E490" s="144"/>
      <c r="F490" s="144"/>
      <c r="G490" s="144"/>
      <c r="H490" s="144"/>
      <c r="I490" s="144"/>
      <c r="J490" s="144"/>
      <c r="K490" s="144"/>
      <c r="L490" s="144"/>
      <c r="M490" s="162"/>
      <c r="N490" s="162"/>
      <c r="O490" s="242"/>
      <c r="P490" s="242"/>
      <c r="Q490" s="242"/>
      <c r="R490" s="241"/>
      <c r="S490" s="241"/>
      <c r="T490" s="242"/>
      <c r="U490" s="242"/>
      <c r="V490" s="242"/>
      <c r="W490" s="242"/>
    </row>
    <row r="491" spans="1:23" x14ac:dyDescent="0.25">
      <c r="A491" s="144"/>
      <c r="B491" s="144"/>
      <c r="C491" s="144"/>
      <c r="D491" s="144"/>
      <c r="E491" s="144"/>
      <c r="F491" s="144"/>
      <c r="G491" s="144"/>
      <c r="H491" s="144"/>
      <c r="I491" s="144"/>
      <c r="J491" s="144"/>
      <c r="K491" s="144"/>
      <c r="L491" s="144"/>
      <c r="M491" s="162"/>
      <c r="N491" s="162"/>
      <c r="O491" s="242"/>
      <c r="P491" s="242"/>
      <c r="Q491" s="242"/>
      <c r="R491" s="241"/>
      <c r="S491" s="241"/>
      <c r="T491" s="242"/>
      <c r="U491" s="242"/>
      <c r="V491" s="242"/>
      <c r="W491" s="242"/>
    </row>
    <row r="492" spans="1:23" x14ac:dyDescent="0.25">
      <c r="A492" s="144"/>
      <c r="B492" s="144"/>
      <c r="C492" s="144"/>
      <c r="D492" s="144"/>
      <c r="E492" s="144"/>
      <c r="F492" s="144"/>
      <c r="G492" s="144"/>
      <c r="H492" s="144"/>
      <c r="I492" s="144"/>
      <c r="J492" s="144"/>
      <c r="K492" s="144"/>
      <c r="L492" s="144"/>
      <c r="M492" s="162"/>
      <c r="N492" s="162"/>
      <c r="O492" s="242"/>
      <c r="P492" s="242"/>
      <c r="Q492" s="242"/>
      <c r="R492" s="241"/>
      <c r="S492" s="241"/>
      <c r="T492" s="242"/>
      <c r="U492" s="242"/>
      <c r="V492" s="242"/>
      <c r="W492" s="242"/>
    </row>
    <row r="493" spans="1:23" x14ac:dyDescent="0.25">
      <c r="A493" s="144"/>
      <c r="B493" s="144"/>
      <c r="C493" s="144"/>
      <c r="D493" s="144"/>
      <c r="E493" s="144"/>
      <c r="F493" s="144"/>
      <c r="G493" s="144"/>
      <c r="H493" s="144"/>
      <c r="I493" s="144"/>
      <c r="J493" s="144"/>
      <c r="K493" s="144"/>
      <c r="L493" s="144"/>
      <c r="M493" s="162"/>
      <c r="N493" s="162"/>
      <c r="O493" s="242"/>
      <c r="P493" s="242"/>
      <c r="Q493" s="242"/>
      <c r="R493" s="241"/>
      <c r="S493" s="241"/>
      <c r="T493" s="242"/>
      <c r="U493" s="242"/>
      <c r="V493" s="242"/>
      <c r="W493" s="242"/>
    </row>
    <row r="494" spans="1:23" x14ac:dyDescent="0.25">
      <c r="A494" s="144"/>
      <c r="B494" s="144"/>
      <c r="C494" s="144"/>
      <c r="D494" s="144"/>
      <c r="E494" s="144"/>
      <c r="F494" s="144"/>
      <c r="G494" s="144"/>
      <c r="H494" s="144"/>
      <c r="I494" s="144"/>
      <c r="J494" s="144"/>
      <c r="K494" s="144"/>
      <c r="L494" s="144"/>
      <c r="M494" s="162"/>
      <c r="N494" s="162"/>
      <c r="O494" s="242"/>
      <c r="P494" s="242"/>
      <c r="Q494" s="242"/>
      <c r="R494" s="241"/>
      <c r="S494" s="241"/>
      <c r="T494" s="242"/>
      <c r="U494" s="242"/>
      <c r="V494" s="242"/>
      <c r="W494" s="242"/>
    </row>
    <row r="495" spans="1:23" x14ac:dyDescent="0.25">
      <c r="A495" s="144"/>
      <c r="B495" s="144"/>
      <c r="C495" s="144"/>
      <c r="D495" s="144"/>
      <c r="E495" s="144"/>
      <c r="F495" s="144"/>
      <c r="G495" s="144"/>
      <c r="H495" s="144"/>
      <c r="I495" s="144"/>
      <c r="J495" s="144"/>
      <c r="K495" s="144"/>
      <c r="L495" s="144"/>
      <c r="M495" s="162"/>
      <c r="N495" s="162"/>
      <c r="O495" s="242"/>
      <c r="P495" s="242"/>
      <c r="Q495" s="242"/>
      <c r="R495" s="241"/>
      <c r="S495" s="241"/>
      <c r="T495" s="242"/>
      <c r="U495" s="242"/>
      <c r="V495" s="242"/>
      <c r="W495" s="242"/>
    </row>
    <row r="496" spans="1:23" x14ac:dyDescent="0.25">
      <c r="A496" s="144"/>
      <c r="B496" s="144"/>
      <c r="C496" s="144"/>
      <c r="D496" s="144"/>
      <c r="E496" s="144"/>
      <c r="F496" s="144"/>
      <c r="G496" s="144"/>
      <c r="H496" s="144"/>
      <c r="I496" s="144"/>
      <c r="J496" s="144"/>
      <c r="K496" s="144"/>
      <c r="L496" s="144"/>
      <c r="M496" s="162"/>
      <c r="N496" s="162"/>
      <c r="O496" s="242"/>
      <c r="P496" s="242"/>
      <c r="Q496" s="242"/>
      <c r="R496" s="241"/>
      <c r="S496" s="241"/>
      <c r="T496" s="242"/>
      <c r="U496" s="242"/>
      <c r="V496" s="242"/>
      <c r="W496" s="242"/>
    </row>
    <row r="497" spans="1:23" x14ac:dyDescent="0.25">
      <c r="A497" s="144"/>
      <c r="B497" s="144"/>
      <c r="C497" s="144"/>
      <c r="D497" s="144"/>
      <c r="E497" s="144"/>
      <c r="F497" s="144"/>
      <c r="G497" s="144"/>
      <c r="H497" s="144"/>
      <c r="I497" s="144"/>
      <c r="J497" s="144"/>
      <c r="K497" s="144"/>
      <c r="L497" s="144"/>
      <c r="M497" s="162"/>
      <c r="N497" s="162"/>
      <c r="O497" s="242"/>
      <c r="P497" s="242"/>
      <c r="Q497" s="242"/>
      <c r="R497" s="241"/>
      <c r="S497" s="241"/>
      <c r="T497" s="242"/>
      <c r="U497" s="242"/>
      <c r="V497" s="242"/>
      <c r="W497" s="242"/>
    </row>
    <row r="498" spans="1:23" x14ac:dyDescent="0.25">
      <c r="A498" s="144"/>
      <c r="B498" s="144"/>
      <c r="C498" s="144"/>
      <c r="D498" s="144"/>
      <c r="E498" s="144"/>
      <c r="F498" s="144"/>
      <c r="G498" s="144"/>
      <c r="H498" s="144"/>
      <c r="I498" s="144"/>
      <c r="J498" s="144"/>
      <c r="K498" s="144"/>
      <c r="L498" s="144"/>
      <c r="M498" s="162"/>
      <c r="N498" s="162"/>
      <c r="O498" s="242"/>
      <c r="P498" s="242"/>
      <c r="Q498" s="242"/>
      <c r="R498" s="241"/>
      <c r="S498" s="241"/>
      <c r="T498" s="242"/>
      <c r="U498" s="242"/>
      <c r="V498" s="242"/>
      <c r="W498" s="242"/>
    </row>
    <row r="499" spans="1:23" x14ac:dyDescent="0.25">
      <c r="A499" s="144"/>
      <c r="B499" s="144"/>
      <c r="C499" s="144"/>
      <c r="D499" s="144"/>
      <c r="E499" s="144"/>
      <c r="F499" s="144"/>
      <c r="G499" s="144"/>
      <c r="H499" s="144"/>
      <c r="I499" s="144"/>
      <c r="J499" s="144"/>
      <c r="K499" s="144"/>
      <c r="L499" s="144"/>
      <c r="M499" s="162"/>
      <c r="N499" s="162"/>
      <c r="O499" s="242"/>
      <c r="P499" s="242"/>
      <c r="Q499" s="242"/>
      <c r="R499" s="241"/>
      <c r="S499" s="241"/>
      <c r="T499" s="242"/>
      <c r="U499" s="242"/>
      <c r="V499" s="242"/>
      <c r="W499" s="242"/>
    </row>
    <row r="500" spans="1:23" x14ac:dyDescent="0.25">
      <c r="A500" s="144"/>
      <c r="B500" s="144"/>
      <c r="C500" s="144"/>
      <c r="D500" s="144"/>
      <c r="E500" s="144"/>
      <c r="F500" s="144"/>
      <c r="G500" s="144"/>
      <c r="H500" s="144"/>
      <c r="I500" s="144"/>
      <c r="J500" s="144"/>
      <c r="K500" s="144"/>
      <c r="L500" s="144"/>
      <c r="M500" s="162"/>
      <c r="N500" s="162"/>
      <c r="O500" s="242"/>
      <c r="P500" s="242"/>
      <c r="Q500" s="242"/>
      <c r="R500" s="241"/>
      <c r="S500" s="241"/>
      <c r="T500" s="242"/>
      <c r="U500" s="242"/>
      <c r="V500" s="242"/>
      <c r="W500" s="242"/>
    </row>
    <row r="501" spans="1:23" x14ac:dyDescent="0.25">
      <c r="A501" s="144"/>
      <c r="B501" s="144"/>
      <c r="C501" s="144"/>
      <c r="D501" s="144"/>
      <c r="E501" s="144"/>
      <c r="F501" s="144"/>
      <c r="G501" s="144"/>
      <c r="H501" s="144"/>
      <c r="I501" s="144"/>
      <c r="J501" s="144"/>
      <c r="K501" s="144"/>
      <c r="L501" s="144"/>
      <c r="M501" s="162"/>
      <c r="N501" s="162"/>
      <c r="O501" s="242"/>
      <c r="P501" s="242"/>
      <c r="Q501" s="242"/>
      <c r="R501" s="241"/>
      <c r="S501" s="241"/>
      <c r="T501" s="242"/>
      <c r="U501" s="242"/>
      <c r="V501" s="242"/>
      <c r="W501" s="242"/>
    </row>
    <row r="502" spans="1:23" x14ac:dyDescent="0.25">
      <c r="A502" s="144"/>
      <c r="B502" s="144"/>
      <c r="C502" s="144"/>
      <c r="D502" s="144"/>
      <c r="E502" s="144"/>
      <c r="F502" s="144"/>
      <c r="G502" s="144"/>
      <c r="H502" s="144"/>
      <c r="I502" s="144"/>
      <c r="J502" s="144"/>
      <c r="K502" s="144"/>
      <c r="L502" s="144"/>
      <c r="M502" s="162"/>
      <c r="N502" s="162"/>
      <c r="O502" s="242"/>
      <c r="P502" s="242"/>
      <c r="Q502" s="242"/>
      <c r="R502" s="241"/>
      <c r="S502" s="241"/>
      <c r="T502" s="242"/>
      <c r="U502" s="242"/>
      <c r="V502" s="242"/>
      <c r="W502" s="242"/>
    </row>
    <row r="503" spans="1:23" x14ac:dyDescent="0.25">
      <c r="A503" s="144"/>
      <c r="B503" s="144"/>
      <c r="C503" s="144"/>
      <c r="D503" s="144"/>
      <c r="E503" s="144"/>
      <c r="F503" s="144"/>
      <c r="G503" s="144"/>
      <c r="H503" s="144"/>
      <c r="I503" s="144"/>
      <c r="J503" s="144"/>
      <c r="K503" s="144"/>
      <c r="L503" s="144"/>
      <c r="M503" s="162"/>
      <c r="N503" s="162"/>
      <c r="O503" s="242"/>
      <c r="P503" s="242"/>
      <c r="Q503" s="242"/>
      <c r="R503" s="241"/>
      <c r="S503" s="241"/>
      <c r="T503" s="242"/>
      <c r="U503" s="242"/>
      <c r="V503" s="242"/>
      <c r="W503" s="242"/>
    </row>
    <row r="504" spans="1:23" x14ac:dyDescent="0.25">
      <c r="A504" s="144"/>
      <c r="B504" s="144"/>
      <c r="C504" s="144"/>
      <c r="D504" s="144"/>
      <c r="E504" s="144"/>
      <c r="F504" s="144"/>
      <c r="G504" s="144"/>
      <c r="H504" s="144"/>
      <c r="I504" s="144"/>
      <c r="J504" s="144"/>
      <c r="K504" s="144"/>
      <c r="L504" s="144"/>
      <c r="M504" s="162"/>
      <c r="N504" s="162"/>
      <c r="O504" s="242"/>
      <c r="P504" s="242"/>
      <c r="Q504" s="242"/>
      <c r="R504" s="241"/>
      <c r="S504" s="241"/>
      <c r="T504" s="242"/>
      <c r="U504" s="242"/>
      <c r="V504" s="242"/>
      <c r="W504" s="242"/>
    </row>
    <row r="505" spans="1:23" x14ac:dyDescent="0.25">
      <c r="A505" s="144"/>
      <c r="B505" s="144"/>
      <c r="C505" s="144"/>
      <c r="D505" s="144"/>
      <c r="E505" s="144"/>
      <c r="F505" s="144"/>
      <c r="G505" s="144"/>
      <c r="H505" s="144"/>
      <c r="I505" s="144"/>
      <c r="J505" s="144"/>
      <c r="K505" s="144"/>
      <c r="L505" s="144"/>
      <c r="M505" s="162"/>
      <c r="N505" s="162"/>
      <c r="O505" s="242"/>
      <c r="P505" s="242"/>
      <c r="Q505" s="242"/>
      <c r="R505" s="241"/>
      <c r="S505" s="241"/>
      <c r="T505" s="242"/>
      <c r="U505" s="242"/>
      <c r="V505" s="242"/>
      <c r="W505" s="242"/>
    </row>
    <row r="506" spans="1:23" x14ac:dyDescent="0.25">
      <c r="A506" s="144"/>
      <c r="B506" s="144"/>
      <c r="C506" s="144"/>
      <c r="D506" s="144"/>
      <c r="E506" s="144"/>
      <c r="F506" s="144"/>
      <c r="G506" s="144"/>
      <c r="H506" s="144"/>
      <c r="I506" s="144"/>
      <c r="J506" s="144"/>
      <c r="K506" s="144"/>
      <c r="L506" s="144"/>
      <c r="M506" s="162"/>
      <c r="N506" s="162"/>
      <c r="O506" s="242"/>
      <c r="P506" s="242"/>
      <c r="Q506" s="242"/>
      <c r="R506" s="241"/>
      <c r="S506" s="241"/>
      <c r="T506" s="242"/>
      <c r="U506" s="242"/>
      <c r="V506" s="242"/>
      <c r="W506" s="242"/>
    </row>
    <row r="507" spans="1:23" x14ac:dyDescent="0.25">
      <c r="A507" s="144"/>
      <c r="B507" s="144"/>
      <c r="C507" s="144"/>
      <c r="D507" s="144"/>
      <c r="E507" s="144"/>
      <c r="F507" s="144"/>
      <c r="G507" s="144"/>
      <c r="H507" s="144"/>
      <c r="I507" s="144"/>
      <c r="J507" s="144"/>
      <c r="K507" s="144"/>
      <c r="L507" s="144"/>
      <c r="M507" s="162"/>
      <c r="N507" s="162"/>
      <c r="O507" s="242"/>
      <c r="P507" s="242"/>
      <c r="Q507" s="242"/>
      <c r="R507" s="241"/>
      <c r="S507" s="241"/>
      <c r="T507" s="242"/>
      <c r="U507" s="242"/>
      <c r="V507" s="242"/>
      <c r="W507" s="242"/>
    </row>
    <row r="508" spans="1:23" x14ac:dyDescent="0.25">
      <c r="A508" s="144"/>
      <c r="B508" s="144"/>
      <c r="C508" s="144"/>
      <c r="D508" s="144"/>
      <c r="E508" s="144"/>
      <c r="F508" s="144"/>
      <c r="G508" s="144"/>
      <c r="H508" s="144"/>
      <c r="I508" s="144"/>
      <c r="J508" s="144"/>
      <c r="K508" s="144"/>
      <c r="L508" s="144"/>
      <c r="M508" s="162"/>
      <c r="N508" s="162"/>
      <c r="O508" s="242"/>
      <c r="P508" s="242"/>
      <c r="Q508" s="242"/>
      <c r="R508" s="241"/>
      <c r="S508" s="241"/>
      <c r="T508" s="242"/>
      <c r="U508" s="242"/>
      <c r="V508" s="242"/>
      <c r="W508" s="242"/>
    </row>
    <row r="509" spans="1:23" x14ac:dyDescent="0.25">
      <c r="A509" s="144"/>
      <c r="B509" s="144"/>
      <c r="C509" s="144"/>
      <c r="D509" s="144"/>
      <c r="E509" s="144"/>
      <c r="F509" s="144"/>
      <c r="G509" s="144"/>
      <c r="H509" s="144"/>
      <c r="I509" s="144"/>
      <c r="J509" s="144"/>
      <c r="K509" s="144"/>
      <c r="L509" s="144"/>
      <c r="M509" s="162"/>
      <c r="N509" s="162"/>
      <c r="O509" s="242"/>
      <c r="P509" s="242"/>
      <c r="Q509" s="242"/>
      <c r="R509" s="241"/>
      <c r="S509" s="241"/>
      <c r="T509" s="242"/>
      <c r="U509" s="242"/>
      <c r="V509" s="242"/>
      <c r="W509" s="242"/>
    </row>
    <row r="510" spans="1:23" x14ac:dyDescent="0.25">
      <c r="A510" s="144"/>
      <c r="B510" s="144"/>
      <c r="C510" s="144"/>
      <c r="D510" s="144"/>
      <c r="E510" s="144"/>
      <c r="F510" s="144"/>
      <c r="G510" s="144"/>
      <c r="H510" s="144"/>
      <c r="I510" s="144"/>
      <c r="J510" s="144"/>
      <c r="K510" s="144"/>
      <c r="L510" s="144"/>
      <c r="M510" s="162"/>
      <c r="N510" s="162"/>
      <c r="O510" s="242"/>
      <c r="P510" s="242"/>
      <c r="Q510" s="242"/>
      <c r="R510" s="241"/>
      <c r="S510" s="241"/>
      <c r="T510" s="242"/>
      <c r="U510" s="242"/>
      <c r="V510" s="242"/>
      <c r="W510" s="242"/>
    </row>
    <row r="511" spans="1:23" x14ac:dyDescent="0.25">
      <c r="A511" s="144"/>
      <c r="B511" s="144"/>
      <c r="C511" s="144"/>
      <c r="D511" s="144"/>
      <c r="E511" s="144"/>
      <c r="F511" s="144"/>
      <c r="G511" s="144"/>
      <c r="H511" s="144"/>
      <c r="I511" s="144"/>
      <c r="J511" s="144"/>
      <c r="K511" s="144"/>
      <c r="L511" s="144"/>
      <c r="M511" s="162"/>
      <c r="N511" s="162"/>
      <c r="O511" s="242"/>
      <c r="P511" s="242"/>
      <c r="Q511" s="242"/>
      <c r="R511" s="241"/>
      <c r="S511" s="241"/>
      <c r="T511" s="242"/>
      <c r="U511" s="242"/>
      <c r="V511" s="242"/>
      <c r="W511" s="242"/>
    </row>
    <row r="512" spans="1:23" x14ac:dyDescent="0.25">
      <c r="A512" s="144"/>
      <c r="B512" s="144"/>
      <c r="C512" s="144"/>
      <c r="D512" s="144"/>
      <c r="E512" s="144"/>
      <c r="F512" s="144"/>
      <c r="G512" s="144"/>
      <c r="H512" s="144"/>
      <c r="I512" s="144"/>
      <c r="J512" s="144"/>
      <c r="K512" s="144"/>
      <c r="L512" s="144"/>
      <c r="M512" s="162"/>
      <c r="N512" s="162"/>
      <c r="O512" s="242"/>
      <c r="P512" s="242"/>
      <c r="Q512" s="242"/>
      <c r="R512" s="241"/>
      <c r="S512" s="241"/>
      <c r="T512" s="242"/>
      <c r="U512" s="242"/>
      <c r="V512" s="242"/>
      <c r="W512" s="242"/>
    </row>
    <row r="513" spans="1:23" x14ac:dyDescent="0.25">
      <c r="A513" s="144"/>
      <c r="B513" s="144"/>
      <c r="C513" s="144"/>
      <c r="D513" s="144"/>
      <c r="E513" s="144"/>
      <c r="F513" s="144"/>
      <c r="G513" s="144"/>
      <c r="H513" s="144"/>
      <c r="I513" s="144"/>
      <c r="J513" s="144"/>
      <c r="K513" s="144"/>
      <c r="L513" s="144"/>
      <c r="M513" s="162"/>
      <c r="N513" s="162"/>
      <c r="O513" s="242"/>
      <c r="P513" s="242"/>
      <c r="Q513" s="242"/>
      <c r="R513" s="241"/>
      <c r="S513" s="241"/>
      <c r="T513" s="242"/>
      <c r="U513" s="242"/>
      <c r="V513" s="242"/>
      <c r="W513" s="242"/>
    </row>
    <row r="514" spans="1:23" x14ac:dyDescent="0.25">
      <c r="A514" s="144"/>
      <c r="B514" s="144"/>
      <c r="C514" s="144"/>
      <c r="D514" s="144"/>
      <c r="E514" s="144"/>
      <c r="F514" s="144"/>
      <c r="G514" s="144"/>
      <c r="H514" s="144"/>
      <c r="I514" s="144"/>
      <c r="J514" s="144"/>
      <c r="K514" s="144"/>
      <c r="L514" s="144"/>
      <c r="M514" s="162"/>
      <c r="N514" s="162"/>
      <c r="O514" s="242"/>
      <c r="P514" s="242"/>
      <c r="Q514" s="242"/>
      <c r="R514" s="241"/>
      <c r="S514" s="241"/>
      <c r="T514" s="242"/>
      <c r="U514" s="242"/>
      <c r="V514" s="242"/>
      <c r="W514" s="242"/>
    </row>
    <row r="515" spans="1:23" x14ac:dyDescent="0.25">
      <c r="A515" s="144"/>
      <c r="B515" s="144"/>
      <c r="C515" s="144"/>
      <c r="D515" s="144"/>
      <c r="E515" s="144"/>
      <c r="F515" s="144"/>
      <c r="G515" s="144"/>
      <c r="H515" s="144"/>
      <c r="I515" s="144"/>
      <c r="J515" s="144"/>
      <c r="K515" s="144"/>
      <c r="L515" s="144"/>
      <c r="M515" s="162"/>
      <c r="N515" s="162"/>
      <c r="O515" s="242"/>
      <c r="P515" s="242"/>
      <c r="Q515" s="242"/>
      <c r="R515" s="241"/>
      <c r="S515" s="241"/>
      <c r="T515" s="242"/>
      <c r="U515" s="242"/>
      <c r="V515" s="242"/>
      <c r="W515" s="242"/>
    </row>
    <row r="516" spans="1:23" x14ac:dyDescent="0.25">
      <c r="A516" s="144"/>
      <c r="B516" s="144"/>
      <c r="C516" s="144"/>
      <c r="D516" s="144"/>
      <c r="E516" s="144"/>
      <c r="F516" s="144"/>
      <c r="G516" s="144"/>
      <c r="H516" s="144"/>
      <c r="I516" s="144"/>
      <c r="J516" s="144"/>
      <c r="K516" s="144"/>
      <c r="L516" s="144"/>
      <c r="M516" s="162"/>
      <c r="N516" s="162"/>
      <c r="O516" s="242"/>
      <c r="P516" s="242"/>
      <c r="Q516" s="242"/>
      <c r="R516" s="241"/>
      <c r="S516" s="241"/>
      <c r="T516" s="242"/>
      <c r="U516" s="242"/>
      <c r="V516" s="242"/>
      <c r="W516" s="242"/>
    </row>
    <row r="517" spans="1:23" x14ac:dyDescent="0.25">
      <c r="A517" s="144"/>
      <c r="B517" s="144"/>
      <c r="C517" s="144"/>
      <c r="D517" s="144"/>
      <c r="E517" s="144"/>
      <c r="F517" s="144"/>
      <c r="G517" s="144"/>
      <c r="H517" s="144"/>
      <c r="I517" s="144"/>
      <c r="J517" s="144"/>
      <c r="K517" s="144"/>
      <c r="L517" s="144"/>
      <c r="M517" s="162"/>
      <c r="N517" s="162"/>
      <c r="O517" s="242"/>
      <c r="P517" s="242"/>
      <c r="Q517" s="242"/>
      <c r="R517" s="241"/>
      <c r="S517" s="241"/>
      <c r="T517" s="242"/>
      <c r="U517" s="242"/>
      <c r="V517" s="242"/>
      <c r="W517" s="242"/>
    </row>
    <row r="518" spans="1:23" x14ac:dyDescent="0.25">
      <c r="A518" s="144"/>
      <c r="B518" s="144"/>
      <c r="C518" s="144"/>
      <c r="D518" s="144"/>
      <c r="E518" s="144"/>
      <c r="F518" s="144"/>
      <c r="G518" s="144"/>
      <c r="H518" s="144"/>
      <c r="I518" s="144"/>
      <c r="J518" s="144"/>
      <c r="K518" s="144"/>
      <c r="L518" s="144"/>
      <c r="M518" s="162"/>
      <c r="N518" s="162"/>
      <c r="O518" s="242"/>
      <c r="P518" s="242"/>
      <c r="Q518" s="242"/>
      <c r="R518" s="241"/>
      <c r="S518" s="241"/>
      <c r="T518" s="242"/>
      <c r="U518" s="242"/>
      <c r="V518" s="242"/>
      <c r="W518" s="242"/>
    </row>
    <row r="519" spans="1:23" x14ac:dyDescent="0.25">
      <c r="A519" s="144"/>
      <c r="B519" s="144"/>
      <c r="C519" s="144"/>
      <c r="D519" s="144"/>
      <c r="E519" s="144"/>
      <c r="F519" s="144"/>
      <c r="G519" s="144"/>
      <c r="H519" s="144"/>
      <c r="I519" s="144"/>
      <c r="J519" s="144"/>
      <c r="K519" s="144"/>
      <c r="L519" s="144"/>
      <c r="M519" s="162"/>
      <c r="N519" s="162"/>
      <c r="O519" s="242"/>
      <c r="P519" s="242"/>
      <c r="Q519" s="242"/>
      <c r="R519" s="241"/>
      <c r="S519" s="241"/>
      <c r="T519" s="242"/>
      <c r="U519" s="242"/>
      <c r="V519" s="242"/>
      <c r="W519" s="242"/>
    </row>
    <row r="520" spans="1:23" x14ac:dyDescent="0.25">
      <c r="A520" s="144"/>
      <c r="B520" s="144"/>
      <c r="C520" s="144"/>
      <c r="D520" s="144"/>
      <c r="E520" s="144"/>
      <c r="F520" s="144"/>
      <c r="G520" s="144"/>
      <c r="H520" s="144"/>
      <c r="I520" s="144"/>
      <c r="J520" s="144"/>
      <c r="K520" s="144"/>
      <c r="L520" s="144"/>
      <c r="M520" s="162"/>
      <c r="N520" s="162"/>
      <c r="O520" s="242"/>
      <c r="P520" s="242"/>
      <c r="Q520" s="242"/>
      <c r="R520" s="241"/>
      <c r="S520" s="241"/>
      <c r="T520" s="242"/>
      <c r="U520" s="242"/>
      <c r="V520" s="242"/>
      <c r="W520" s="242"/>
    </row>
    <row r="521" spans="1:23" x14ac:dyDescent="0.25">
      <c r="A521" s="144"/>
      <c r="B521" s="144"/>
      <c r="C521" s="144"/>
      <c r="D521" s="144"/>
      <c r="E521" s="144"/>
      <c r="F521" s="144"/>
      <c r="G521" s="144"/>
      <c r="H521" s="144"/>
      <c r="I521" s="144"/>
      <c r="J521" s="144"/>
      <c r="K521" s="144"/>
      <c r="L521" s="144"/>
      <c r="M521" s="162"/>
      <c r="N521" s="162"/>
      <c r="O521" s="242"/>
      <c r="P521" s="242"/>
      <c r="Q521" s="242"/>
      <c r="R521" s="241"/>
      <c r="S521" s="241"/>
      <c r="T521" s="242"/>
      <c r="U521" s="242"/>
      <c r="V521" s="242"/>
      <c r="W521" s="242"/>
    </row>
    <row r="522" spans="1:23" x14ac:dyDescent="0.25">
      <c r="A522" s="144"/>
      <c r="B522" s="144"/>
      <c r="C522" s="144"/>
      <c r="D522" s="144"/>
      <c r="E522" s="144"/>
      <c r="F522" s="144"/>
      <c r="G522" s="144"/>
      <c r="H522" s="144"/>
      <c r="I522" s="144"/>
      <c r="J522" s="144"/>
      <c r="K522" s="144"/>
      <c r="L522" s="144"/>
      <c r="M522" s="162"/>
      <c r="N522" s="162"/>
      <c r="O522" s="242"/>
      <c r="P522" s="242"/>
      <c r="Q522" s="242"/>
      <c r="R522" s="241"/>
      <c r="S522" s="241"/>
      <c r="T522" s="242"/>
      <c r="U522" s="242"/>
      <c r="V522" s="242"/>
      <c r="W522" s="242"/>
    </row>
    <row r="523" spans="1:23" x14ac:dyDescent="0.25">
      <c r="A523" s="144"/>
      <c r="B523" s="144"/>
      <c r="C523" s="144"/>
      <c r="D523" s="144"/>
      <c r="E523" s="144"/>
      <c r="F523" s="144"/>
      <c r="G523" s="144"/>
      <c r="H523" s="144"/>
      <c r="I523" s="144"/>
      <c r="J523" s="144"/>
      <c r="K523" s="144"/>
      <c r="L523" s="144"/>
      <c r="M523" s="162"/>
      <c r="N523" s="162"/>
      <c r="O523" s="242"/>
      <c r="P523" s="242"/>
      <c r="Q523" s="242"/>
      <c r="R523" s="241"/>
      <c r="S523" s="241"/>
      <c r="T523" s="242"/>
      <c r="U523" s="242"/>
      <c r="V523" s="242"/>
      <c r="W523" s="242"/>
    </row>
    <row r="524" spans="1:23" x14ac:dyDescent="0.25">
      <c r="A524" s="144"/>
      <c r="B524" s="144"/>
      <c r="C524" s="144"/>
      <c r="D524" s="144"/>
      <c r="E524" s="144"/>
      <c r="F524" s="144"/>
      <c r="G524" s="144"/>
      <c r="H524" s="144"/>
      <c r="I524" s="144"/>
      <c r="J524" s="144"/>
      <c r="K524" s="144"/>
      <c r="L524" s="144"/>
      <c r="M524" s="162"/>
      <c r="N524" s="162"/>
      <c r="O524" s="242"/>
      <c r="P524" s="242"/>
      <c r="Q524" s="242"/>
      <c r="R524" s="241"/>
      <c r="S524" s="241"/>
      <c r="T524" s="242"/>
      <c r="U524" s="242"/>
      <c r="V524" s="242"/>
      <c r="W524" s="242"/>
    </row>
    <row r="525" spans="1:23" x14ac:dyDescent="0.25">
      <c r="A525" s="144"/>
      <c r="B525" s="144"/>
      <c r="C525" s="144"/>
      <c r="D525" s="144"/>
      <c r="E525" s="144"/>
      <c r="F525" s="144"/>
      <c r="G525" s="144"/>
      <c r="H525" s="144"/>
      <c r="I525" s="144"/>
      <c r="J525" s="144"/>
      <c r="K525" s="144"/>
      <c r="L525" s="144"/>
      <c r="M525" s="162"/>
      <c r="N525" s="162"/>
      <c r="O525" s="242"/>
      <c r="P525" s="242"/>
      <c r="Q525" s="242"/>
      <c r="R525" s="241"/>
      <c r="S525" s="241"/>
      <c r="T525" s="242"/>
      <c r="U525" s="242"/>
      <c r="V525" s="242"/>
      <c r="W525" s="242"/>
    </row>
    <row r="526" spans="1:23" x14ac:dyDescent="0.25">
      <c r="A526" s="144"/>
      <c r="B526" s="144"/>
      <c r="C526" s="144"/>
      <c r="D526" s="144"/>
      <c r="E526" s="144"/>
      <c r="F526" s="144"/>
      <c r="G526" s="144"/>
      <c r="H526" s="144"/>
      <c r="I526" s="144"/>
      <c r="J526" s="144"/>
      <c r="K526" s="144"/>
      <c r="L526" s="144"/>
      <c r="M526" s="162"/>
      <c r="N526" s="162"/>
      <c r="O526" s="242"/>
      <c r="P526" s="242"/>
      <c r="Q526" s="242"/>
      <c r="R526" s="241"/>
      <c r="S526" s="241"/>
      <c r="T526" s="242"/>
      <c r="U526" s="242"/>
      <c r="V526" s="242"/>
      <c r="W526" s="242"/>
    </row>
    <row r="527" spans="1:23" x14ac:dyDescent="0.25">
      <c r="A527" s="144"/>
      <c r="B527" s="144"/>
      <c r="C527" s="144"/>
      <c r="D527" s="144"/>
      <c r="E527" s="144"/>
      <c r="F527" s="144"/>
      <c r="G527" s="144"/>
      <c r="H527" s="144"/>
      <c r="I527" s="144"/>
      <c r="J527" s="144"/>
      <c r="K527" s="144"/>
      <c r="L527" s="144"/>
      <c r="M527" s="162"/>
      <c r="N527" s="162"/>
      <c r="O527" s="242"/>
      <c r="P527" s="242"/>
      <c r="Q527" s="242"/>
      <c r="R527" s="241"/>
      <c r="S527" s="241"/>
      <c r="T527" s="242"/>
      <c r="U527" s="242"/>
      <c r="V527" s="242"/>
      <c r="W527" s="242"/>
    </row>
    <row r="528" spans="1:23" x14ac:dyDescent="0.25">
      <c r="A528" s="144"/>
      <c r="B528" s="144"/>
      <c r="C528" s="144"/>
      <c r="D528" s="144"/>
      <c r="E528" s="144"/>
      <c r="F528" s="144"/>
      <c r="G528" s="144"/>
      <c r="H528" s="144"/>
      <c r="I528" s="144"/>
      <c r="J528" s="144"/>
      <c r="K528" s="144"/>
      <c r="L528" s="144"/>
      <c r="M528" s="162"/>
      <c r="N528" s="162"/>
      <c r="O528" s="242"/>
      <c r="P528" s="242"/>
      <c r="Q528" s="242"/>
      <c r="R528" s="241"/>
      <c r="S528" s="241"/>
      <c r="T528" s="242"/>
      <c r="U528" s="242"/>
      <c r="V528" s="242"/>
      <c r="W528" s="242"/>
    </row>
    <row r="529" spans="1:23" x14ac:dyDescent="0.25">
      <c r="A529" s="144"/>
      <c r="B529" s="144"/>
      <c r="C529" s="144"/>
      <c r="D529" s="144"/>
      <c r="E529" s="144"/>
      <c r="F529" s="144"/>
      <c r="G529" s="144"/>
      <c r="H529" s="144"/>
      <c r="I529" s="144"/>
      <c r="J529" s="144"/>
      <c r="K529" s="144"/>
      <c r="L529" s="144"/>
      <c r="M529" s="162"/>
      <c r="N529" s="162"/>
      <c r="O529" s="242"/>
      <c r="P529" s="242"/>
      <c r="Q529" s="242"/>
      <c r="R529" s="241"/>
      <c r="S529" s="241"/>
      <c r="T529" s="242"/>
      <c r="U529" s="242"/>
      <c r="V529" s="242"/>
      <c r="W529" s="242"/>
    </row>
    <row r="530" spans="1:23" x14ac:dyDescent="0.25">
      <c r="A530" s="144"/>
      <c r="B530" s="144"/>
      <c r="C530" s="144"/>
      <c r="D530" s="144"/>
      <c r="E530" s="144"/>
      <c r="F530" s="144"/>
      <c r="G530" s="144"/>
      <c r="H530" s="144"/>
      <c r="I530" s="144"/>
      <c r="J530" s="144"/>
      <c r="K530" s="144"/>
      <c r="L530" s="144"/>
      <c r="M530" s="162"/>
      <c r="N530" s="162"/>
      <c r="O530" s="242"/>
      <c r="P530" s="242"/>
      <c r="Q530" s="242"/>
      <c r="R530" s="241"/>
      <c r="S530" s="241"/>
      <c r="T530" s="242"/>
      <c r="U530" s="242"/>
      <c r="V530" s="242"/>
      <c r="W530" s="242"/>
    </row>
    <row r="531" spans="1:23" x14ac:dyDescent="0.25">
      <c r="A531" s="144"/>
      <c r="B531" s="144"/>
      <c r="C531" s="144"/>
      <c r="D531" s="144"/>
      <c r="E531" s="144"/>
      <c r="F531" s="144"/>
      <c r="G531" s="144"/>
      <c r="H531" s="144"/>
      <c r="I531" s="144"/>
      <c r="J531" s="144"/>
      <c r="K531" s="144"/>
      <c r="L531" s="144"/>
      <c r="M531" s="162"/>
      <c r="N531" s="162"/>
      <c r="O531" s="242"/>
      <c r="P531" s="242"/>
      <c r="Q531" s="242"/>
      <c r="R531" s="241"/>
      <c r="S531" s="241"/>
      <c r="T531" s="242"/>
      <c r="U531" s="242"/>
      <c r="V531" s="242"/>
      <c r="W531" s="242"/>
    </row>
    <row r="532" spans="1:23" x14ac:dyDescent="0.25">
      <c r="A532" s="144"/>
      <c r="B532" s="144"/>
      <c r="C532" s="144"/>
      <c r="D532" s="144"/>
      <c r="E532" s="144"/>
      <c r="F532" s="144"/>
      <c r="G532" s="144"/>
      <c r="H532" s="144"/>
      <c r="I532" s="144"/>
      <c r="J532" s="144"/>
      <c r="K532" s="144"/>
      <c r="L532" s="144"/>
      <c r="M532" s="162"/>
      <c r="N532" s="162"/>
      <c r="O532" s="242"/>
      <c r="P532" s="242"/>
      <c r="Q532" s="242"/>
      <c r="R532" s="241"/>
      <c r="S532" s="241"/>
      <c r="T532" s="242"/>
      <c r="U532" s="242"/>
      <c r="V532" s="242"/>
      <c r="W532" s="242"/>
    </row>
    <row r="533" spans="1:23" x14ac:dyDescent="0.25">
      <c r="A533" s="144"/>
      <c r="B533" s="144"/>
      <c r="C533" s="144"/>
      <c r="D533" s="144"/>
      <c r="E533" s="144"/>
      <c r="F533" s="144"/>
      <c r="G533" s="144"/>
      <c r="H533" s="144"/>
      <c r="I533" s="144"/>
      <c r="J533" s="144"/>
      <c r="K533" s="144"/>
      <c r="L533" s="144"/>
      <c r="M533" s="162"/>
      <c r="N533" s="162"/>
      <c r="O533" s="242"/>
      <c r="P533" s="242"/>
      <c r="Q533" s="242"/>
      <c r="R533" s="241"/>
      <c r="S533" s="241"/>
      <c r="T533" s="242"/>
      <c r="U533" s="242"/>
      <c r="V533" s="242"/>
      <c r="W533" s="242"/>
    </row>
    <row r="534" spans="1:23" x14ac:dyDescent="0.25">
      <c r="A534" s="144"/>
      <c r="B534" s="144"/>
      <c r="C534" s="144"/>
      <c r="D534" s="144"/>
      <c r="E534" s="144"/>
      <c r="F534" s="144"/>
      <c r="G534" s="144"/>
      <c r="H534" s="144"/>
      <c r="I534" s="144"/>
      <c r="J534" s="144"/>
      <c r="K534" s="144"/>
      <c r="L534" s="144"/>
      <c r="M534" s="162"/>
      <c r="N534" s="162"/>
      <c r="O534" s="242"/>
      <c r="P534" s="242"/>
      <c r="Q534" s="242"/>
      <c r="R534" s="241"/>
      <c r="S534" s="241"/>
      <c r="T534" s="242"/>
      <c r="U534" s="242"/>
      <c r="V534" s="242"/>
      <c r="W534" s="242"/>
    </row>
    <row r="535" spans="1:23" x14ac:dyDescent="0.25">
      <c r="A535" s="144"/>
      <c r="B535" s="144"/>
      <c r="C535" s="144"/>
      <c r="D535" s="144"/>
      <c r="E535" s="144"/>
      <c r="F535" s="144"/>
      <c r="G535" s="144"/>
      <c r="H535" s="144"/>
      <c r="I535" s="144"/>
      <c r="J535" s="144"/>
      <c r="K535" s="144"/>
      <c r="L535" s="144"/>
      <c r="M535" s="162"/>
      <c r="N535" s="162"/>
      <c r="O535" s="242"/>
      <c r="P535" s="242"/>
      <c r="Q535" s="242"/>
      <c r="R535" s="241"/>
      <c r="S535" s="241"/>
      <c r="T535" s="242"/>
      <c r="U535" s="242"/>
      <c r="V535" s="242"/>
      <c r="W535" s="242"/>
    </row>
    <row r="536" spans="1:23" x14ac:dyDescent="0.25">
      <c r="A536" s="144"/>
      <c r="B536" s="144"/>
      <c r="C536" s="144"/>
      <c r="D536" s="144"/>
      <c r="E536" s="144"/>
      <c r="F536" s="144"/>
      <c r="G536" s="144"/>
      <c r="H536" s="144"/>
      <c r="I536" s="144"/>
      <c r="J536" s="144"/>
      <c r="K536" s="144"/>
      <c r="L536" s="144"/>
      <c r="M536" s="162"/>
      <c r="N536" s="162"/>
      <c r="O536" s="242"/>
      <c r="P536" s="242"/>
      <c r="Q536" s="242"/>
      <c r="R536" s="241"/>
      <c r="S536" s="241"/>
      <c r="T536" s="242"/>
      <c r="U536" s="242"/>
      <c r="V536" s="242"/>
      <c r="W536" s="242"/>
    </row>
    <row r="537" spans="1:23" x14ac:dyDescent="0.25">
      <c r="A537" s="144"/>
      <c r="B537" s="144"/>
      <c r="C537" s="144"/>
      <c r="D537" s="144"/>
      <c r="E537" s="144"/>
      <c r="F537" s="144"/>
      <c r="G537" s="144"/>
      <c r="H537" s="144"/>
      <c r="I537" s="144"/>
      <c r="J537" s="144"/>
      <c r="K537" s="144"/>
      <c r="L537" s="144"/>
      <c r="M537" s="162"/>
      <c r="N537" s="162"/>
      <c r="O537" s="242"/>
      <c r="P537" s="242"/>
      <c r="Q537" s="242"/>
      <c r="R537" s="241"/>
      <c r="S537" s="241"/>
      <c r="T537" s="242"/>
      <c r="U537" s="242"/>
      <c r="V537" s="242"/>
      <c r="W537" s="242"/>
    </row>
    <row r="538" spans="1:23" x14ac:dyDescent="0.25">
      <c r="A538" s="144"/>
      <c r="B538" s="144"/>
      <c r="C538" s="144"/>
      <c r="D538" s="144"/>
      <c r="E538" s="144"/>
      <c r="F538" s="144"/>
      <c r="G538" s="144"/>
      <c r="H538" s="144"/>
      <c r="I538" s="144"/>
      <c r="J538" s="144"/>
      <c r="K538" s="144"/>
      <c r="L538" s="144"/>
      <c r="M538" s="162"/>
      <c r="N538" s="162"/>
      <c r="O538" s="242"/>
      <c r="P538" s="242"/>
      <c r="Q538" s="242"/>
      <c r="R538" s="241"/>
      <c r="S538" s="241"/>
      <c r="T538" s="242"/>
      <c r="U538" s="242"/>
      <c r="V538" s="242"/>
      <c r="W538" s="242"/>
    </row>
    <row r="539" spans="1:23" x14ac:dyDescent="0.25">
      <c r="A539" s="144"/>
      <c r="B539" s="144"/>
      <c r="C539" s="144"/>
      <c r="D539" s="144"/>
      <c r="E539" s="144"/>
      <c r="F539" s="144"/>
      <c r="G539" s="144"/>
      <c r="H539" s="144"/>
      <c r="I539" s="144"/>
      <c r="J539" s="144"/>
      <c r="K539" s="144"/>
      <c r="L539" s="144"/>
      <c r="M539" s="162"/>
      <c r="N539" s="162"/>
      <c r="O539" s="242"/>
      <c r="P539" s="242"/>
      <c r="Q539" s="242"/>
      <c r="R539" s="241"/>
      <c r="S539" s="241"/>
      <c r="T539" s="242"/>
      <c r="U539" s="242"/>
      <c r="V539" s="242"/>
      <c r="W539" s="242"/>
    </row>
    <row r="540" spans="1:23" x14ac:dyDescent="0.25">
      <c r="A540" s="144"/>
      <c r="B540" s="144"/>
      <c r="C540" s="144"/>
      <c r="D540" s="144"/>
      <c r="E540" s="144"/>
      <c r="F540" s="144"/>
      <c r="G540" s="144"/>
      <c r="H540" s="144"/>
      <c r="I540" s="144"/>
      <c r="J540" s="144"/>
      <c r="K540" s="144"/>
      <c r="L540" s="144"/>
      <c r="M540" s="162"/>
      <c r="N540" s="162"/>
      <c r="O540" s="242"/>
      <c r="P540" s="242"/>
      <c r="Q540" s="242"/>
      <c r="R540" s="241"/>
      <c r="S540" s="241"/>
      <c r="T540" s="242"/>
      <c r="U540" s="242"/>
      <c r="V540" s="242"/>
      <c r="W540" s="242"/>
    </row>
    <row r="541" spans="1:23" x14ac:dyDescent="0.25">
      <c r="A541" s="144"/>
      <c r="B541" s="144"/>
      <c r="C541" s="144"/>
      <c r="D541" s="144"/>
      <c r="E541" s="144"/>
      <c r="F541" s="144"/>
      <c r="G541" s="144"/>
      <c r="H541" s="144"/>
      <c r="I541" s="144"/>
      <c r="J541" s="144"/>
      <c r="K541" s="144"/>
      <c r="L541" s="144"/>
      <c r="M541" s="162"/>
      <c r="N541" s="162"/>
      <c r="O541" s="242"/>
      <c r="P541" s="242"/>
      <c r="Q541" s="242"/>
      <c r="R541" s="241"/>
      <c r="S541" s="241"/>
      <c r="T541" s="242"/>
      <c r="U541" s="242"/>
      <c r="V541" s="242"/>
      <c r="W541" s="242"/>
    </row>
    <row r="542" spans="1:23" x14ac:dyDescent="0.25">
      <c r="A542" s="144"/>
      <c r="B542" s="144"/>
      <c r="C542" s="144"/>
      <c r="D542" s="144"/>
      <c r="E542" s="144"/>
      <c r="F542" s="144"/>
      <c r="G542" s="144"/>
      <c r="H542" s="144"/>
      <c r="I542" s="144"/>
      <c r="J542" s="144"/>
      <c r="K542" s="144"/>
      <c r="L542" s="144"/>
      <c r="M542" s="162"/>
      <c r="N542" s="162"/>
      <c r="O542" s="242"/>
      <c r="P542" s="242"/>
      <c r="Q542" s="242"/>
      <c r="R542" s="241"/>
      <c r="S542" s="241"/>
      <c r="T542" s="242"/>
      <c r="U542" s="242"/>
      <c r="V542" s="242"/>
      <c r="W542" s="242"/>
    </row>
    <row r="543" spans="1:23" x14ac:dyDescent="0.25">
      <c r="A543" s="144"/>
      <c r="B543" s="144"/>
      <c r="C543" s="144"/>
      <c r="D543" s="144"/>
      <c r="E543" s="144"/>
      <c r="F543" s="144"/>
      <c r="G543" s="144"/>
      <c r="H543" s="144"/>
      <c r="I543" s="144"/>
      <c r="J543" s="144"/>
      <c r="K543" s="144"/>
      <c r="L543" s="144"/>
      <c r="M543" s="162"/>
      <c r="N543" s="162"/>
      <c r="O543" s="242"/>
      <c r="P543" s="242"/>
      <c r="Q543" s="242"/>
      <c r="R543" s="241"/>
      <c r="S543" s="241"/>
      <c r="T543" s="242"/>
      <c r="U543" s="242"/>
      <c r="V543" s="242"/>
      <c r="W543" s="242"/>
    </row>
    <row r="544" spans="1:23" x14ac:dyDescent="0.25">
      <c r="A544" s="144"/>
      <c r="B544" s="144"/>
      <c r="C544" s="144"/>
      <c r="D544" s="144"/>
      <c r="E544" s="144"/>
      <c r="F544" s="144"/>
      <c r="G544" s="144"/>
      <c r="H544" s="144"/>
      <c r="I544" s="144"/>
      <c r="J544" s="144"/>
      <c r="K544" s="144"/>
      <c r="L544" s="144"/>
      <c r="M544" s="162"/>
      <c r="N544" s="162"/>
      <c r="O544" s="242"/>
      <c r="P544" s="242"/>
      <c r="Q544" s="242"/>
      <c r="R544" s="241"/>
      <c r="S544" s="241"/>
      <c r="T544" s="242"/>
      <c r="U544" s="242"/>
      <c r="V544" s="242"/>
      <c r="W544" s="242"/>
    </row>
    <row r="545" spans="1:23" x14ac:dyDescent="0.25">
      <c r="A545" s="144"/>
      <c r="B545" s="144"/>
      <c r="C545" s="144"/>
      <c r="D545" s="144"/>
      <c r="E545" s="144"/>
      <c r="F545" s="144"/>
      <c r="G545" s="144"/>
      <c r="H545" s="144"/>
      <c r="I545" s="144"/>
      <c r="J545" s="144"/>
      <c r="K545" s="144"/>
      <c r="L545" s="144"/>
      <c r="M545" s="162"/>
      <c r="N545" s="162"/>
      <c r="O545" s="242"/>
      <c r="P545" s="242"/>
      <c r="Q545" s="242"/>
      <c r="R545" s="241"/>
      <c r="S545" s="241"/>
      <c r="T545" s="242"/>
      <c r="U545" s="242"/>
      <c r="V545" s="242"/>
      <c r="W545" s="242"/>
    </row>
    <row r="546" spans="1:23" x14ac:dyDescent="0.25">
      <c r="A546" s="144"/>
      <c r="B546" s="144"/>
      <c r="C546" s="144"/>
      <c r="D546" s="144"/>
      <c r="E546" s="144"/>
      <c r="F546" s="144"/>
      <c r="G546" s="144"/>
      <c r="H546" s="144"/>
      <c r="I546" s="144"/>
      <c r="J546" s="144"/>
      <c r="K546" s="144"/>
      <c r="L546" s="144"/>
      <c r="M546" s="162"/>
      <c r="N546" s="162"/>
      <c r="O546" s="242"/>
      <c r="P546" s="242"/>
      <c r="Q546" s="242"/>
      <c r="R546" s="241"/>
      <c r="S546" s="241"/>
      <c r="T546" s="242"/>
      <c r="U546" s="242"/>
      <c r="V546" s="242"/>
      <c r="W546" s="242"/>
    </row>
    <row r="547" spans="1:23" x14ac:dyDescent="0.25">
      <c r="A547" s="144"/>
      <c r="B547" s="144"/>
      <c r="C547" s="144"/>
      <c r="D547" s="144"/>
      <c r="E547" s="144"/>
      <c r="F547" s="144"/>
      <c r="G547" s="144"/>
      <c r="H547" s="144"/>
      <c r="I547" s="144"/>
      <c r="J547" s="144"/>
      <c r="K547" s="144"/>
      <c r="L547" s="144"/>
      <c r="M547" s="162"/>
      <c r="N547" s="162"/>
      <c r="O547" s="242"/>
      <c r="P547" s="242"/>
      <c r="Q547" s="242"/>
      <c r="R547" s="241"/>
      <c r="S547" s="241"/>
      <c r="T547" s="242"/>
      <c r="U547" s="242"/>
      <c r="V547" s="242"/>
      <c r="W547" s="242"/>
    </row>
    <row r="548" spans="1:23" x14ac:dyDescent="0.25">
      <c r="A548" s="144"/>
      <c r="B548" s="144"/>
      <c r="C548" s="144"/>
      <c r="D548" s="144"/>
      <c r="E548" s="144"/>
      <c r="F548" s="144"/>
      <c r="G548" s="144"/>
      <c r="H548" s="144"/>
      <c r="I548" s="144"/>
      <c r="J548" s="144"/>
      <c r="K548" s="144"/>
      <c r="L548" s="144"/>
      <c r="M548" s="162"/>
      <c r="N548" s="162"/>
      <c r="O548" s="242"/>
      <c r="P548" s="242"/>
      <c r="Q548" s="242"/>
      <c r="R548" s="241"/>
      <c r="S548" s="241"/>
      <c r="T548" s="242"/>
      <c r="U548" s="242"/>
      <c r="V548" s="242"/>
      <c r="W548" s="242"/>
    </row>
    <row r="549" spans="1:23" x14ac:dyDescent="0.25">
      <c r="A549" s="144"/>
      <c r="B549" s="144"/>
      <c r="C549" s="144"/>
      <c r="D549" s="144"/>
      <c r="E549" s="144"/>
      <c r="F549" s="144"/>
      <c r="G549" s="144"/>
      <c r="H549" s="144"/>
      <c r="I549" s="144"/>
      <c r="J549" s="144"/>
      <c r="K549" s="144"/>
      <c r="L549" s="144"/>
      <c r="M549" s="162"/>
      <c r="N549" s="162"/>
      <c r="O549" s="242"/>
      <c r="P549" s="242"/>
      <c r="Q549" s="242"/>
      <c r="R549" s="241"/>
      <c r="S549" s="241"/>
      <c r="T549" s="242"/>
      <c r="U549" s="242"/>
      <c r="V549" s="242"/>
      <c r="W549" s="242"/>
    </row>
    <row r="550" spans="1:23" x14ac:dyDescent="0.25">
      <c r="A550" s="144"/>
      <c r="B550" s="144"/>
      <c r="C550" s="144"/>
      <c r="D550" s="144"/>
      <c r="E550" s="144"/>
      <c r="F550" s="144"/>
      <c r="G550" s="144"/>
      <c r="H550" s="144"/>
      <c r="I550" s="144"/>
      <c r="J550" s="144"/>
      <c r="K550" s="144"/>
      <c r="L550" s="144"/>
      <c r="M550" s="162"/>
      <c r="N550" s="162"/>
      <c r="O550" s="242"/>
      <c r="P550" s="242"/>
      <c r="Q550" s="242"/>
      <c r="R550" s="241"/>
      <c r="S550" s="241"/>
      <c r="T550" s="242"/>
      <c r="U550" s="242"/>
      <c r="V550" s="242"/>
      <c r="W550" s="242"/>
    </row>
    <row r="551" spans="1:23" x14ac:dyDescent="0.25">
      <c r="A551" s="144"/>
      <c r="B551" s="144"/>
      <c r="C551" s="144"/>
      <c r="D551" s="144"/>
      <c r="E551" s="144"/>
      <c r="F551" s="144"/>
      <c r="G551" s="144"/>
      <c r="H551" s="144"/>
      <c r="I551" s="144"/>
      <c r="J551" s="144"/>
      <c r="K551" s="144"/>
      <c r="L551" s="144"/>
      <c r="M551" s="162"/>
      <c r="N551" s="162"/>
      <c r="O551" s="242"/>
      <c r="P551" s="242"/>
      <c r="Q551" s="242"/>
      <c r="R551" s="241"/>
      <c r="S551" s="241"/>
      <c r="T551" s="242"/>
      <c r="U551" s="242"/>
      <c r="V551" s="242"/>
      <c r="W551" s="242"/>
    </row>
    <row r="552" spans="1:23" x14ac:dyDescent="0.25">
      <c r="A552" s="144"/>
      <c r="B552" s="144"/>
      <c r="C552" s="144"/>
      <c r="D552" s="144"/>
      <c r="E552" s="144"/>
      <c r="F552" s="144"/>
      <c r="G552" s="144"/>
      <c r="H552" s="144"/>
      <c r="I552" s="144"/>
      <c r="J552" s="144"/>
      <c r="K552" s="144"/>
      <c r="L552" s="144"/>
      <c r="M552" s="162"/>
      <c r="N552" s="162"/>
      <c r="O552" s="242"/>
      <c r="P552" s="242"/>
      <c r="Q552" s="242"/>
      <c r="R552" s="241"/>
      <c r="S552" s="241"/>
      <c r="T552" s="242"/>
      <c r="U552" s="242"/>
      <c r="V552" s="242"/>
      <c r="W552" s="242"/>
    </row>
    <row r="553" spans="1:23" x14ac:dyDescent="0.25">
      <c r="A553" s="144"/>
      <c r="B553" s="144"/>
      <c r="C553" s="144"/>
      <c r="D553" s="144"/>
      <c r="E553" s="144"/>
      <c r="F553" s="144"/>
      <c r="G553" s="144"/>
      <c r="H553" s="144"/>
      <c r="I553" s="144"/>
      <c r="J553" s="144"/>
      <c r="K553" s="144"/>
      <c r="L553" s="144"/>
      <c r="M553" s="162"/>
      <c r="N553" s="162"/>
      <c r="O553" s="242"/>
      <c r="P553" s="242"/>
      <c r="Q553" s="242"/>
      <c r="R553" s="241"/>
      <c r="S553" s="241"/>
      <c r="T553" s="242"/>
      <c r="U553" s="242"/>
      <c r="V553" s="242"/>
      <c r="W553" s="242"/>
    </row>
    <row r="554" spans="1:23" x14ac:dyDescent="0.25">
      <c r="A554" s="144"/>
      <c r="B554" s="144"/>
      <c r="C554" s="144"/>
      <c r="D554" s="144"/>
      <c r="E554" s="144"/>
      <c r="F554" s="144"/>
      <c r="G554" s="144"/>
      <c r="H554" s="144"/>
      <c r="I554" s="144"/>
      <c r="J554" s="144"/>
      <c r="K554" s="144"/>
      <c r="L554" s="144"/>
      <c r="M554" s="162"/>
      <c r="N554" s="162"/>
      <c r="O554" s="242"/>
      <c r="P554" s="242"/>
      <c r="Q554" s="242"/>
      <c r="R554" s="241"/>
      <c r="S554" s="241"/>
      <c r="T554" s="242"/>
      <c r="U554" s="242"/>
      <c r="V554" s="242"/>
      <c r="W554" s="242"/>
    </row>
    <row r="555" spans="1:23" x14ac:dyDescent="0.25">
      <c r="A555" s="144"/>
      <c r="B555" s="144"/>
      <c r="C555" s="144"/>
      <c r="D555" s="144"/>
      <c r="E555" s="144"/>
      <c r="F555" s="144"/>
      <c r="G555" s="144"/>
      <c r="H555" s="144"/>
      <c r="I555" s="144"/>
      <c r="J555" s="144"/>
      <c r="K555" s="144"/>
      <c r="L555" s="144"/>
      <c r="M555" s="162"/>
      <c r="N555" s="162"/>
      <c r="O555" s="242"/>
      <c r="P555" s="242"/>
      <c r="Q555" s="242"/>
      <c r="R555" s="241"/>
      <c r="S555" s="241"/>
      <c r="T555" s="242"/>
      <c r="U555" s="242"/>
      <c r="V555" s="242"/>
      <c r="W555" s="242"/>
    </row>
    <row r="556" spans="1:23" x14ac:dyDescent="0.25">
      <c r="A556" s="144"/>
      <c r="B556" s="144"/>
      <c r="C556" s="144"/>
      <c r="D556" s="144"/>
      <c r="E556" s="144"/>
      <c r="F556" s="144"/>
      <c r="G556" s="144"/>
      <c r="H556" s="144"/>
      <c r="I556" s="144"/>
      <c r="J556" s="144"/>
      <c r="K556" s="144"/>
      <c r="L556" s="144"/>
      <c r="M556" s="162"/>
      <c r="N556" s="162"/>
      <c r="O556" s="242"/>
      <c r="P556" s="242"/>
      <c r="Q556" s="242"/>
      <c r="R556" s="241"/>
      <c r="S556" s="241"/>
      <c r="T556" s="242"/>
      <c r="U556" s="242"/>
      <c r="V556" s="242"/>
      <c r="W556" s="242"/>
    </row>
    <row r="557" spans="1:23" x14ac:dyDescent="0.25">
      <c r="A557" s="144"/>
      <c r="B557" s="144"/>
      <c r="C557" s="144"/>
      <c r="D557" s="144"/>
      <c r="E557" s="144"/>
      <c r="F557" s="144"/>
      <c r="G557" s="144"/>
      <c r="H557" s="144"/>
      <c r="I557" s="144"/>
      <c r="J557" s="144"/>
      <c r="K557" s="144"/>
      <c r="L557" s="144"/>
      <c r="M557" s="162"/>
      <c r="N557" s="162"/>
      <c r="O557" s="242"/>
      <c r="P557" s="242"/>
      <c r="Q557" s="242"/>
      <c r="R557" s="241"/>
      <c r="S557" s="241"/>
      <c r="T557" s="242"/>
      <c r="U557" s="242"/>
      <c r="V557" s="242"/>
      <c r="W557" s="242"/>
    </row>
    <row r="558" spans="1:23" x14ac:dyDescent="0.25">
      <c r="A558" s="144"/>
      <c r="B558" s="144"/>
      <c r="C558" s="144"/>
      <c r="D558" s="144"/>
      <c r="E558" s="144"/>
      <c r="F558" s="144"/>
      <c r="G558" s="144"/>
      <c r="H558" s="144"/>
      <c r="I558" s="144"/>
      <c r="J558" s="144"/>
      <c r="K558" s="144"/>
      <c r="L558" s="144"/>
      <c r="M558" s="162"/>
      <c r="N558" s="162"/>
      <c r="O558" s="242"/>
      <c r="P558" s="242"/>
      <c r="Q558" s="242"/>
      <c r="R558" s="241"/>
      <c r="S558" s="241"/>
      <c r="T558" s="242"/>
      <c r="U558" s="242"/>
      <c r="V558" s="242"/>
      <c r="W558" s="242"/>
    </row>
    <row r="559" spans="1:23" x14ac:dyDescent="0.25">
      <c r="A559" s="144"/>
      <c r="B559" s="144"/>
      <c r="C559" s="144"/>
      <c r="D559" s="144"/>
      <c r="E559" s="144"/>
      <c r="F559" s="144"/>
      <c r="G559" s="144"/>
      <c r="H559" s="144"/>
      <c r="I559" s="144"/>
      <c r="J559" s="144"/>
      <c r="K559" s="144"/>
      <c r="L559" s="144"/>
      <c r="M559" s="162"/>
      <c r="N559" s="162"/>
      <c r="O559" s="242"/>
      <c r="P559" s="242"/>
      <c r="Q559" s="242"/>
      <c r="R559" s="241"/>
      <c r="S559" s="241"/>
      <c r="T559" s="242"/>
      <c r="U559" s="242"/>
      <c r="V559" s="242"/>
      <c r="W559" s="242"/>
    </row>
    <row r="560" spans="1:23" x14ac:dyDescent="0.25">
      <c r="A560" s="144"/>
      <c r="B560" s="144"/>
      <c r="C560" s="144"/>
      <c r="D560" s="144"/>
      <c r="E560" s="144"/>
      <c r="F560" s="144"/>
      <c r="G560" s="144"/>
      <c r="H560" s="144"/>
      <c r="I560" s="144"/>
      <c r="J560" s="144"/>
      <c r="K560" s="144"/>
      <c r="L560" s="144"/>
      <c r="M560" s="162"/>
      <c r="N560" s="162"/>
      <c r="O560" s="242"/>
      <c r="P560" s="242"/>
      <c r="Q560" s="242"/>
      <c r="R560" s="241"/>
      <c r="S560" s="241"/>
      <c r="T560" s="242"/>
      <c r="U560" s="242"/>
      <c r="V560" s="242"/>
      <c r="W560" s="242"/>
    </row>
    <row r="561" spans="1:23" x14ac:dyDescent="0.25">
      <c r="A561" s="144"/>
      <c r="B561" s="144"/>
      <c r="C561" s="144"/>
      <c r="D561" s="144"/>
      <c r="E561" s="144"/>
      <c r="F561" s="144"/>
      <c r="G561" s="144"/>
      <c r="H561" s="144"/>
      <c r="I561" s="144"/>
      <c r="J561" s="144"/>
      <c r="K561" s="144"/>
      <c r="L561" s="144"/>
      <c r="M561" s="162"/>
      <c r="N561" s="162"/>
      <c r="O561" s="242"/>
      <c r="P561" s="242"/>
      <c r="Q561" s="242"/>
      <c r="R561" s="241"/>
      <c r="S561" s="241"/>
      <c r="T561" s="242"/>
      <c r="U561" s="242"/>
      <c r="V561" s="242"/>
      <c r="W561" s="242"/>
    </row>
    <row r="562" spans="1:23" x14ac:dyDescent="0.25">
      <c r="A562" s="144"/>
      <c r="B562" s="144"/>
      <c r="C562" s="144"/>
      <c r="D562" s="144"/>
      <c r="E562" s="144"/>
      <c r="F562" s="144"/>
      <c r="G562" s="144"/>
      <c r="H562" s="144"/>
      <c r="I562" s="144"/>
      <c r="J562" s="144"/>
      <c r="K562" s="144"/>
      <c r="L562" s="144"/>
      <c r="M562" s="162"/>
      <c r="N562" s="162"/>
      <c r="O562" s="242"/>
      <c r="P562" s="242"/>
      <c r="Q562" s="242"/>
      <c r="R562" s="241"/>
      <c r="S562" s="241"/>
      <c r="T562" s="242"/>
      <c r="U562" s="242"/>
      <c r="V562" s="242"/>
      <c r="W562" s="242"/>
    </row>
    <row r="563" spans="1:23" x14ac:dyDescent="0.25">
      <c r="A563" s="144"/>
      <c r="B563" s="144"/>
      <c r="C563" s="144"/>
      <c r="D563" s="144"/>
      <c r="E563" s="144"/>
      <c r="F563" s="144"/>
      <c r="G563" s="144"/>
      <c r="H563" s="144"/>
      <c r="I563" s="144"/>
      <c r="J563" s="144"/>
      <c r="K563" s="144"/>
      <c r="L563" s="144"/>
      <c r="M563" s="162"/>
      <c r="N563" s="162"/>
      <c r="O563" s="242"/>
      <c r="P563" s="242"/>
      <c r="Q563" s="242"/>
      <c r="R563" s="241"/>
      <c r="S563" s="241"/>
      <c r="T563" s="242"/>
      <c r="U563" s="242"/>
      <c r="V563" s="242"/>
      <c r="W563" s="242"/>
    </row>
    <row r="564" spans="1:23" x14ac:dyDescent="0.25">
      <c r="A564" s="144"/>
      <c r="B564" s="144"/>
      <c r="C564" s="144"/>
      <c r="D564" s="144"/>
      <c r="E564" s="144"/>
      <c r="F564" s="144"/>
      <c r="G564" s="144"/>
      <c r="H564" s="144"/>
      <c r="I564" s="144"/>
      <c r="J564" s="144"/>
      <c r="K564" s="144"/>
      <c r="L564" s="144"/>
      <c r="M564" s="162"/>
      <c r="N564" s="162"/>
      <c r="O564" s="242"/>
      <c r="P564" s="242"/>
      <c r="Q564" s="242"/>
      <c r="R564" s="241"/>
      <c r="S564" s="241"/>
      <c r="T564" s="242"/>
      <c r="U564" s="242"/>
      <c r="V564" s="242"/>
      <c r="W564" s="242"/>
    </row>
    <row r="565" spans="1:23" x14ac:dyDescent="0.25">
      <c r="A565" s="144"/>
      <c r="B565" s="144"/>
      <c r="C565" s="144"/>
      <c r="D565" s="144"/>
      <c r="E565" s="144"/>
      <c r="F565" s="144"/>
      <c r="G565" s="144"/>
      <c r="H565" s="144"/>
      <c r="I565" s="144"/>
      <c r="J565" s="144"/>
      <c r="K565" s="144"/>
      <c r="L565" s="144"/>
      <c r="M565" s="162"/>
      <c r="N565" s="162"/>
      <c r="O565" s="242"/>
      <c r="P565" s="242"/>
      <c r="Q565" s="242"/>
      <c r="R565" s="241"/>
      <c r="S565" s="241"/>
      <c r="T565" s="242"/>
      <c r="U565" s="242"/>
      <c r="V565" s="242"/>
      <c r="W565" s="242"/>
    </row>
    <row r="566" spans="1:23" x14ac:dyDescent="0.25">
      <c r="A566" s="144"/>
      <c r="B566" s="144"/>
      <c r="C566" s="144"/>
      <c r="D566" s="144"/>
      <c r="E566" s="144"/>
      <c r="F566" s="144"/>
      <c r="G566" s="144"/>
      <c r="H566" s="144"/>
      <c r="I566" s="144"/>
      <c r="J566" s="144"/>
      <c r="K566" s="144"/>
      <c r="L566" s="144"/>
      <c r="M566" s="162"/>
      <c r="N566" s="162"/>
      <c r="O566" s="242"/>
      <c r="P566" s="242"/>
      <c r="Q566" s="242"/>
      <c r="R566" s="241"/>
      <c r="S566" s="241"/>
      <c r="T566" s="242"/>
      <c r="U566" s="242"/>
      <c r="V566" s="242"/>
      <c r="W566" s="242"/>
    </row>
    <row r="567" spans="1:23" x14ac:dyDescent="0.25">
      <c r="A567" s="144"/>
      <c r="B567" s="144"/>
      <c r="C567" s="144"/>
      <c r="D567" s="144"/>
      <c r="E567" s="144"/>
      <c r="F567" s="144"/>
      <c r="G567" s="144"/>
      <c r="H567" s="144"/>
      <c r="I567" s="144"/>
      <c r="J567" s="144"/>
      <c r="K567" s="144"/>
      <c r="L567" s="144"/>
      <c r="M567" s="162"/>
      <c r="N567" s="162"/>
      <c r="O567" s="242"/>
      <c r="P567" s="242"/>
      <c r="Q567" s="242"/>
      <c r="R567" s="241"/>
      <c r="S567" s="241"/>
      <c r="T567" s="242"/>
      <c r="U567" s="242"/>
      <c r="V567" s="242"/>
      <c r="W567" s="24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BC01F-31EE-4214-9BF5-AEDEC7959304}">
  <dimension ref="A1:T440"/>
  <sheetViews>
    <sheetView workbookViewId="0">
      <selection activeCell="A5" sqref="A5:XFD246"/>
    </sheetView>
  </sheetViews>
  <sheetFormatPr defaultRowHeight="15" x14ac:dyDescent="0.25"/>
  <cols>
    <col min="1" max="1" width="9.85546875" bestFit="1" customWidth="1"/>
    <col min="2" max="2" width="18.5703125" bestFit="1" customWidth="1"/>
    <col min="3" max="3" width="32" bestFit="1" customWidth="1"/>
    <col min="4" max="4" width="18.140625" bestFit="1" customWidth="1"/>
    <col min="5" max="5" width="4.7109375" bestFit="1" customWidth="1"/>
    <col min="6" max="6" width="14.85546875" bestFit="1" customWidth="1"/>
    <col min="7" max="7" width="18.140625" bestFit="1" customWidth="1"/>
    <col min="8" max="8" width="15.5703125" bestFit="1" customWidth="1"/>
    <col min="9" max="9" width="18.7109375" customWidth="1"/>
    <col min="10" max="10" width="15.85546875" bestFit="1" customWidth="1"/>
    <col min="11" max="14" width="15.85546875" customWidth="1"/>
    <col min="15" max="15" width="20.140625" customWidth="1"/>
    <col min="16" max="16" width="26.5703125" customWidth="1"/>
    <col min="17" max="17" width="24.7109375" bestFit="1" customWidth="1"/>
    <col min="18" max="20" width="16.7109375" customWidth="1"/>
  </cols>
  <sheetData>
    <row r="1" spans="1:20" x14ac:dyDescent="0.25">
      <c r="A1" t="s">
        <v>937</v>
      </c>
    </row>
    <row r="2" spans="1:20" x14ac:dyDescent="0.25">
      <c r="A2" t="s">
        <v>939</v>
      </c>
    </row>
    <row r="3" spans="1:20" x14ac:dyDescent="0.25">
      <c r="A3" s="150" t="s">
        <v>1061</v>
      </c>
      <c r="B3" s="254"/>
    </row>
    <row r="4" spans="1:20" ht="72.75" customHeight="1" x14ac:dyDescent="0.25">
      <c r="A4" s="229" t="s">
        <v>594</v>
      </c>
      <c r="B4" s="229" t="s">
        <v>595</v>
      </c>
      <c r="C4" s="229" t="s">
        <v>590</v>
      </c>
      <c r="D4" s="239" t="s">
        <v>591</v>
      </c>
      <c r="E4" s="229" t="s">
        <v>563</v>
      </c>
      <c r="F4" s="229" t="s">
        <v>596</v>
      </c>
      <c r="G4" s="239" t="s">
        <v>619</v>
      </c>
      <c r="H4" s="229" t="s">
        <v>615</v>
      </c>
      <c r="I4" s="239" t="str">
        <f>"Assumed Acquition Year is "&amp;'I1 Assumptions'!C23&amp;" years before earliest construction date"</f>
        <v>Assumed Acquition Year is 2 years before earliest construction date</v>
      </c>
      <c r="J4" s="229" t="s">
        <v>616</v>
      </c>
      <c r="K4" s="229" t="s">
        <v>674</v>
      </c>
      <c r="L4" s="256" t="str">
        <f>Lnd2_LandPriceForAcq!T4</f>
        <v>Unescalated land price used for modelling no development stage adj</v>
      </c>
      <c r="M4" s="256" t="str">
        <f>Lnd2_LandPriceForAcq!U4</f>
        <v>Unescalated land price used for modelling with  development stage adj</v>
      </c>
      <c r="N4" s="256" t="str">
        <f>Lnd2_LandPriceForAcq!X4</f>
        <v>Escalated Land Price for modelling</v>
      </c>
      <c r="O4" s="256" t="s">
        <v>675</v>
      </c>
      <c r="P4" s="256" t="s">
        <v>676</v>
      </c>
      <c r="Q4" s="256" t="s">
        <v>677</v>
      </c>
      <c r="R4" s="256" t="s">
        <v>678</v>
      </c>
      <c r="S4" s="256" t="s">
        <v>679</v>
      </c>
      <c r="T4" s="256" t="s">
        <v>680</v>
      </c>
    </row>
    <row r="5" spans="1:20" x14ac:dyDescent="0.25">
      <c r="A5" s="144"/>
      <c r="B5" s="144"/>
      <c r="C5" s="144"/>
      <c r="D5" s="144"/>
      <c r="E5" s="144"/>
      <c r="F5" s="144"/>
      <c r="G5" s="144"/>
      <c r="H5" s="144"/>
      <c r="I5" s="144"/>
      <c r="J5" s="261"/>
      <c r="L5" s="261"/>
      <c r="M5" s="261"/>
      <c r="N5" s="261"/>
      <c r="O5" s="226"/>
      <c r="P5" s="226"/>
      <c r="Q5" s="226"/>
      <c r="R5" s="226"/>
      <c r="S5" s="226"/>
      <c r="T5" s="226"/>
    </row>
    <row r="6" spans="1:20" x14ac:dyDescent="0.25">
      <c r="A6" s="144"/>
      <c r="B6" s="144"/>
      <c r="C6" s="144"/>
      <c r="D6" s="144"/>
      <c r="E6" s="144"/>
      <c r="F6" s="144"/>
      <c r="G6" s="144"/>
      <c r="H6" s="144"/>
      <c r="I6" s="144"/>
      <c r="J6" s="261"/>
      <c r="L6" s="261"/>
      <c r="M6" s="261"/>
      <c r="N6" s="261"/>
      <c r="O6" s="226"/>
      <c r="P6" s="226"/>
      <c r="Q6" s="226"/>
      <c r="R6" s="226"/>
      <c r="S6" s="226"/>
      <c r="T6" s="226"/>
    </row>
    <row r="7" spans="1:20" x14ac:dyDescent="0.25">
      <c r="A7" s="144"/>
      <c r="B7" s="144"/>
      <c r="C7" s="144"/>
      <c r="D7" s="144"/>
      <c r="E7" s="144"/>
      <c r="F7" s="144"/>
      <c r="G7" s="144"/>
      <c r="H7" s="144"/>
      <c r="I7" s="144"/>
      <c r="J7" s="261"/>
      <c r="L7" s="261"/>
      <c r="M7" s="261"/>
      <c r="N7" s="261"/>
      <c r="O7" s="226"/>
      <c r="P7" s="226"/>
      <c r="Q7" s="226"/>
      <c r="R7" s="226"/>
      <c r="S7" s="226"/>
      <c r="T7" s="226"/>
    </row>
    <row r="8" spans="1:20" x14ac:dyDescent="0.25">
      <c r="A8" s="144"/>
      <c r="B8" s="144"/>
      <c r="C8" s="144"/>
      <c r="D8" s="144"/>
      <c r="E8" s="144"/>
      <c r="F8" s="144"/>
      <c r="G8" s="144"/>
      <c r="H8" s="144"/>
      <c r="I8" s="144"/>
      <c r="J8" s="261"/>
      <c r="L8" s="261"/>
      <c r="M8" s="261"/>
      <c r="N8" s="261"/>
      <c r="O8" s="226"/>
      <c r="P8" s="226"/>
      <c r="Q8" s="226"/>
      <c r="R8" s="226"/>
      <c r="S8" s="226"/>
      <c r="T8" s="226"/>
    </row>
    <row r="9" spans="1:20" x14ac:dyDescent="0.25">
      <c r="A9" s="144"/>
      <c r="B9" s="144"/>
      <c r="C9" s="144"/>
      <c r="D9" s="144"/>
      <c r="E9" s="144"/>
      <c r="F9" s="144"/>
      <c r="G9" s="144"/>
      <c r="H9" s="144"/>
      <c r="I9" s="144"/>
      <c r="J9" s="261"/>
      <c r="L9" s="261"/>
      <c r="M9" s="261"/>
      <c r="N9" s="261"/>
      <c r="O9" s="226"/>
      <c r="P9" s="226"/>
      <c r="Q9" s="226"/>
      <c r="R9" s="226"/>
      <c r="S9" s="226"/>
      <c r="T9" s="226"/>
    </row>
    <row r="10" spans="1:20" x14ac:dyDescent="0.25">
      <c r="A10" s="144"/>
      <c r="B10" s="144"/>
      <c r="C10" s="144"/>
      <c r="D10" s="144"/>
      <c r="E10" s="144"/>
      <c r="F10" s="144"/>
      <c r="G10" s="144"/>
      <c r="H10" s="144"/>
      <c r="I10" s="144"/>
      <c r="J10" s="261"/>
      <c r="L10" s="261"/>
      <c r="M10" s="261"/>
      <c r="N10" s="261"/>
      <c r="O10" s="226"/>
      <c r="P10" s="226"/>
      <c r="Q10" s="226"/>
      <c r="R10" s="226"/>
      <c r="S10" s="226"/>
      <c r="T10" s="226"/>
    </row>
    <row r="11" spans="1:20" x14ac:dyDescent="0.25">
      <c r="A11" s="144"/>
      <c r="B11" s="144"/>
      <c r="C11" s="144"/>
      <c r="D11" s="144"/>
      <c r="E11" s="144"/>
      <c r="F11" s="144"/>
      <c r="G11" s="144"/>
      <c r="H11" s="144"/>
      <c r="I11" s="144"/>
      <c r="J11" s="261"/>
      <c r="L11" s="261"/>
      <c r="M11" s="261"/>
      <c r="N11" s="261"/>
      <c r="O11" s="226"/>
      <c r="P11" s="226"/>
      <c r="Q11" s="226"/>
      <c r="R11" s="226"/>
      <c r="S11" s="226"/>
      <c r="T11" s="226"/>
    </row>
    <row r="12" spans="1:20" x14ac:dyDescent="0.25">
      <c r="A12" s="144"/>
      <c r="B12" s="144"/>
      <c r="C12" s="144"/>
      <c r="D12" s="144"/>
      <c r="E12" s="144"/>
      <c r="F12" s="144"/>
      <c r="G12" s="144"/>
      <c r="H12" s="144"/>
      <c r="I12" s="144"/>
      <c r="J12" s="261"/>
      <c r="L12" s="261"/>
      <c r="M12" s="261"/>
      <c r="N12" s="261"/>
      <c r="O12" s="226"/>
      <c r="P12" s="226"/>
      <c r="Q12" s="226"/>
      <c r="R12" s="226"/>
      <c r="S12" s="226"/>
      <c r="T12" s="226"/>
    </row>
    <row r="13" spans="1:20" x14ac:dyDescent="0.25">
      <c r="A13" s="144"/>
      <c r="B13" s="144"/>
      <c r="C13" s="144"/>
      <c r="D13" s="144"/>
      <c r="E13" s="144"/>
      <c r="F13" s="144"/>
      <c r="G13" s="144"/>
      <c r="H13" s="144"/>
      <c r="I13" s="144"/>
      <c r="J13" s="261"/>
      <c r="L13" s="261"/>
      <c r="M13" s="261"/>
      <c r="N13" s="261"/>
      <c r="O13" s="226"/>
      <c r="P13" s="226"/>
      <c r="Q13" s="226"/>
      <c r="R13" s="226"/>
      <c r="S13" s="226"/>
      <c r="T13" s="226"/>
    </row>
    <row r="14" spans="1:20" x14ac:dyDescent="0.25">
      <c r="A14" s="144"/>
      <c r="B14" s="144"/>
      <c r="C14" s="144"/>
      <c r="D14" s="144"/>
      <c r="E14" s="144"/>
      <c r="F14" s="144"/>
      <c r="G14" s="144"/>
      <c r="H14" s="144"/>
      <c r="I14" s="144"/>
      <c r="J14" s="261"/>
      <c r="L14" s="261"/>
      <c r="M14" s="261"/>
      <c r="N14" s="261"/>
      <c r="O14" s="226"/>
      <c r="P14" s="226"/>
      <c r="Q14" s="226"/>
      <c r="R14" s="226"/>
      <c r="S14" s="226"/>
      <c r="T14" s="226"/>
    </row>
    <row r="15" spans="1:20" x14ac:dyDescent="0.25">
      <c r="A15" s="144"/>
      <c r="B15" s="144"/>
      <c r="C15" s="144"/>
      <c r="D15" s="144"/>
      <c r="E15" s="144"/>
      <c r="F15" s="144"/>
      <c r="G15" s="144"/>
      <c r="H15" s="144"/>
      <c r="I15" s="144"/>
      <c r="J15" s="261"/>
      <c r="L15" s="261"/>
      <c r="M15" s="261"/>
      <c r="N15" s="261"/>
      <c r="O15" s="226"/>
      <c r="P15" s="226"/>
      <c r="Q15" s="226"/>
      <c r="R15" s="226"/>
      <c r="S15" s="226"/>
      <c r="T15" s="226"/>
    </row>
    <row r="16" spans="1:20" x14ac:dyDescent="0.25">
      <c r="A16" s="144"/>
      <c r="B16" s="144"/>
      <c r="C16" s="144"/>
      <c r="D16" s="144"/>
      <c r="E16" s="144"/>
      <c r="F16" s="144"/>
      <c r="G16" s="144"/>
      <c r="H16" s="144"/>
      <c r="I16" s="144"/>
      <c r="J16" s="261"/>
      <c r="L16" s="261"/>
      <c r="M16" s="261"/>
      <c r="N16" s="261"/>
      <c r="O16" s="226"/>
      <c r="P16" s="226"/>
      <c r="Q16" s="226"/>
      <c r="R16" s="226"/>
      <c r="S16" s="226"/>
      <c r="T16" s="226"/>
    </row>
    <row r="17" spans="1:20" x14ac:dyDescent="0.25">
      <c r="A17" s="144"/>
      <c r="B17" s="144"/>
      <c r="C17" s="144"/>
      <c r="D17" s="144"/>
      <c r="E17" s="144"/>
      <c r="F17" s="144"/>
      <c r="G17" s="144"/>
      <c r="H17" s="144"/>
      <c r="I17" s="144"/>
      <c r="J17" s="261"/>
      <c r="L17" s="261"/>
      <c r="M17" s="261"/>
      <c r="N17" s="261"/>
      <c r="O17" s="226"/>
      <c r="P17" s="226"/>
      <c r="Q17" s="226"/>
      <c r="R17" s="226"/>
      <c r="S17" s="226"/>
      <c r="T17" s="226"/>
    </row>
    <row r="18" spans="1:20" x14ac:dyDescent="0.25">
      <c r="A18" s="144"/>
      <c r="B18" s="144"/>
      <c r="C18" s="144"/>
      <c r="D18" s="144"/>
      <c r="E18" s="144"/>
      <c r="F18" s="144"/>
      <c r="G18" s="144"/>
      <c r="H18" s="144"/>
      <c r="I18" s="144"/>
      <c r="J18" s="261"/>
      <c r="L18" s="261"/>
      <c r="M18" s="261"/>
      <c r="N18" s="261"/>
      <c r="O18" s="226"/>
      <c r="P18" s="226"/>
      <c r="Q18" s="226"/>
      <c r="R18" s="226"/>
      <c r="S18" s="226"/>
      <c r="T18" s="226"/>
    </row>
    <row r="19" spans="1:20" x14ac:dyDescent="0.25">
      <c r="A19" s="144"/>
      <c r="B19" s="144"/>
      <c r="C19" s="144"/>
      <c r="D19" s="144"/>
      <c r="E19" s="144"/>
      <c r="F19" s="144"/>
      <c r="G19" s="144"/>
      <c r="H19" s="144"/>
      <c r="I19" s="144"/>
      <c r="J19" s="261"/>
      <c r="L19" s="261"/>
      <c r="M19" s="261"/>
      <c r="N19" s="261"/>
      <c r="O19" s="226"/>
      <c r="P19" s="226"/>
      <c r="Q19" s="226"/>
      <c r="R19" s="226"/>
      <c r="S19" s="226"/>
      <c r="T19" s="226"/>
    </row>
    <row r="20" spans="1:20" x14ac:dyDescent="0.25">
      <c r="A20" s="144"/>
      <c r="B20" s="144"/>
      <c r="C20" s="144"/>
      <c r="D20" s="144"/>
      <c r="E20" s="144"/>
      <c r="F20" s="144"/>
      <c r="G20" s="144"/>
      <c r="H20" s="144"/>
      <c r="I20" s="144"/>
      <c r="J20" s="261"/>
      <c r="L20" s="261"/>
      <c r="M20" s="261"/>
      <c r="N20" s="261"/>
      <c r="O20" s="226"/>
      <c r="P20" s="226"/>
      <c r="Q20" s="226"/>
      <c r="R20" s="226"/>
      <c r="S20" s="226"/>
      <c r="T20" s="226"/>
    </row>
    <row r="21" spans="1:20" x14ac:dyDescent="0.25">
      <c r="A21" s="144"/>
      <c r="B21" s="144"/>
      <c r="C21" s="144"/>
      <c r="D21" s="144"/>
      <c r="E21" s="144"/>
      <c r="F21" s="144"/>
      <c r="G21" s="144"/>
      <c r="H21" s="144"/>
      <c r="I21" s="144"/>
      <c r="J21" s="261"/>
      <c r="L21" s="261"/>
      <c r="M21" s="261"/>
      <c r="N21" s="261"/>
      <c r="O21" s="226"/>
      <c r="P21" s="226"/>
      <c r="Q21" s="226"/>
      <c r="R21" s="226"/>
      <c r="S21" s="226"/>
      <c r="T21" s="226"/>
    </row>
    <row r="22" spans="1:20" x14ac:dyDescent="0.25">
      <c r="A22" s="144"/>
      <c r="B22" s="144"/>
      <c r="C22" s="144"/>
      <c r="D22" s="144"/>
      <c r="E22" s="144"/>
      <c r="F22" s="144"/>
      <c r="G22" s="144"/>
      <c r="H22" s="144"/>
      <c r="I22" s="144"/>
      <c r="J22" s="261"/>
      <c r="L22" s="261"/>
      <c r="M22" s="261"/>
      <c r="N22" s="261"/>
      <c r="O22" s="226"/>
      <c r="P22" s="226"/>
      <c r="Q22" s="226"/>
      <c r="R22" s="226"/>
      <c r="S22" s="226"/>
      <c r="T22" s="226"/>
    </row>
    <row r="23" spans="1:20" x14ac:dyDescent="0.25">
      <c r="A23" s="144"/>
      <c r="B23" s="144"/>
      <c r="C23" s="144"/>
      <c r="D23" s="144"/>
      <c r="E23" s="144"/>
      <c r="F23" s="144"/>
      <c r="G23" s="144"/>
      <c r="H23" s="144"/>
      <c r="I23" s="144"/>
      <c r="J23" s="261"/>
      <c r="L23" s="261"/>
      <c r="M23" s="261"/>
      <c r="N23" s="261"/>
      <c r="O23" s="226"/>
      <c r="P23" s="226"/>
      <c r="Q23" s="226"/>
      <c r="R23" s="226"/>
      <c r="S23" s="226"/>
      <c r="T23" s="226"/>
    </row>
    <row r="24" spans="1:20" x14ac:dyDescent="0.25">
      <c r="A24" s="144"/>
      <c r="B24" s="144"/>
      <c r="C24" s="144"/>
      <c r="D24" s="144"/>
      <c r="E24" s="144"/>
      <c r="F24" s="144"/>
      <c r="G24" s="144"/>
      <c r="H24" s="144"/>
      <c r="I24" s="144"/>
      <c r="J24" s="261"/>
      <c r="L24" s="261"/>
      <c r="M24" s="261"/>
      <c r="N24" s="261"/>
      <c r="O24" s="226"/>
      <c r="P24" s="226"/>
      <c r="Q24" s="226"/>
      <c r="R24" s="226"/>
      <c r="S24" s="226"/>
      <c r="T24" s="226"/>
    </row>
    <row r="25" spans="1:20" x14ac:dyDescent="0.25">
      <c r="A25" s="144"/>
      <c r="B25" s="144"/>
      <c r="C25" s="144"/>
      <c r="D25" s="144"/>
      <c r="E25" s="144"/>
      <c r="F25" s="144"/>
      <c r="G25" s="144"/>
      <c r="H25" s="144"/>
      <c r="I25" s="144"/>
      <c r="J25" s="261"/>
      <c r="L25" s="261"/>
      <c r="M25" s="261"/>
      <c r="N25" s="261"/>
      <c r="O25" s="226"/>
      <c r="P25" s="226"/>
      <c r="Q25" s="226"/>
      <c r="R25" s="226"/>
      <c r="S25" s="226"/>
      <c r="T25" s="226"/>
    </row>
    <row r="26" spans="1:20" x14ac:dyDescent="0.25">
      <c r="A26" s="144"/>
      <c r="B26" s="144"/>
      <c r="C26" s="144"/>
      <c r="D26" s="144"/>
      <c r="E26" s="144"/>
      <c r="F26" s="144"/>
      <c r="G26" s="144"/>
      <c r="H26" s="144"/>
      <c r="I26" s="144"/>
      <c r="J26" s="261"/>
      <c r="L26" s="261"/>
      <c r="M26" s="261"/>
      <c r="N26" s="261"/>
      <c r="O26" s="226"/>
      <c r="P26" s="226"/>
      <c r="Q26" s="226"/>
      <c r="R26" s="226"/>
      <c r="S26" s="226"/>
      <c r="T26" s="226"/>
    </row>
    <row r="27" spans="1:20" x14ac:dyDescent="0.25">
      <c r="A27" s="144"/>
      <c r="B27" s="144"/>
      <c r="C27" s="144"/>
      <c r="D27" s="144"/>
      <c r="E27" s="144"/>
      <c r="F27" s="144"/>
      <c r="G27" s="144"/>
      <c r="H27" s="144"/>
      <c r="I27" s="144"/>
      <c r="J27" s="261"/>
      <c r="L27" s="261"/>
      <c r="M27" s="261"/>
      <c r="N27" s="261"/>
      <c r="O27" s="226"/>
      <c r="P27" s="226"/>
      <c r="Q27" s="226"/>
      <c r="R27" s="226"/>
      <c r="S27" s="226"/>
      <c r="T27" s="226"/>
    </row>
    <row r="28" spans="1:20" x14ac:dyDescent="0.25">
      <c r="A28" s="144"/>
      <c r="B28" s="144"/>
      <c r="C28" s="144"/>
      <c r="D28" s="144"/>
      <c r="E28" s="144"/>
      <c r="F28" s="144"/>
      <c r="G28" s="144"/>
      <c r="H28" s="144"/>
      <c r="I28" s="144"/>
      <c r="J28" s="261"/>
      <c r="L28" s="261"/>
      <c r="M28" s="261"/>
      <c r="N28" s="261"/>
      <c r="O28" s="226"/>
      <c r="P28" s="226"/>
      <c r="Q28" s="226"/>
      <c r="R28" s="226"/>
      <c r="S28" s="226"/>
      <c r="T28" s="226"/>
    </row>
    <row r="29" spans="1:20" x14ac:dyDescent="0.25">
      <c r="A29" s="144"/>
      <c r="B29" s="144"/>
      <c r="C29" s="144"/>
      <c r="D29" s="144"/>
      <c r="E29" s="144"/>
      <c r="F29" s="144"/>
      <c r="G29" s="144"/>
      <c r="H29" s="144"/>
      <c r="I29" s="144"/>
      <c r="J29" s="261"/>
      <c r="L29" s="261"/>
      <c r="M29" s="261"/>
      <c r="N29" s="261"/>
      <c r="O29" s="226"/>
      <c r="P29" s="226"/>
      <c r="Q29" s="226"/>
      <c r="R29" s="226"/>
      <c r="S29" s="226"/>
      <c r="T29" s="226"/>
    </row>
    <row r="30" spans="1:20" x14ac:dyDescent="0.25">
      <c r="A30" s="144"/>
      <c r="B30" s="144"/>
      <c r="C30" s="144"/>
      <c r="D30" s="144"/>
      <c r="E30" s="144"/>
      <c r="F30" s="144"/>
      <c r="G30" s="144"/>
      <c r="H30" s="144"/>
      <c r="I30" s="144"/>
      <c r="J30" s="261"/>
      <c r="L30" s="261"/>
      <c r="M30" s="261"/>
      <c r="N30" s="261"/>
      <c r="O30" s="226"/>
      <c r="P30" s="226"/>
      <c r="Q30" s="226"/>
      <c r="R30" s="226"/>
      <c r="S30" s="226"/>
      <c r="T30" s="226"/>
    </row>
    <row r="31" spans="1:20" x14ac:dyDescent="0.25">
      <c r="A31" s="144"/>
      <c r="B31" s="144"/>
      <c r="C31" s="144"/>
      <c r="D31" s="144"/>
      <c r="E31" s="144"/>
      <c r="F31" s="144"/>
      <c r="G31" s="144"/>
      <c r="H31" s="144"/>
      <c r="I31" s="144"/>
      <c r="J31" s="261"/>
      <c r="L31" s="261"/>
      <c r="M31" s="261"/>
      <c r="N31" s="261"/>
      <c r="O31" s="226"/>
      <c r="P31" s="226"/>
      <c r="Q31" s="226"/>
      <c r="R31" s="226"/>
      <c r="S31" s="226"/>
      <c r="T31" s="226"/>
    </row>
    <row r="32" spans="1:20" x14ac:dyDescent="0.25">
      <c r="A32" s="144"/>
      <c r="B32" s="144"/>
      <c r="C32" s="144"/>
      <c r="D32" s="144"/>
      <c r="E32" s="144"/>
      <c r="F32" s="144"/>
      <c r="G32" s="144"/>
      <c r="H32" s="144"/>
      <c r="I32" s="144"/>
      <c r="J32" s="261"/>
      <c r="L32" s="261"/>
      <c r="M32" s="261"/>
      <c r="N32" s="261"/>
      <c r="O32" s="226"/>
      <c r="P32" s="226"/>
      <c r="Q32" s="226"/>
      <c r="R32" s="226"/>
      <c r="S32" s="226"/>
      <c r="T32" s="226"/>
    </row>
    <row r="33" spans="1:20" x14ac:dyDescent="0.25">
      <c r="A33" s="144"/>
      <c r="B33" s="144"/>
      <c r="C33" s="144"/>
      <c r="D33" s="144"/>
      <c r="E33" s="144"/>
      <c r="F33" s="144"/>
      <c r="G33" s="144"/>
      <c r="H33" s="144"/>
      <c r="I33" s="144"/>
      <c r="J33" s="261"/>
      <c r="L33" s="261"/>
      <c r="M33" s="261"/>
      <c r="N33" s="261"/>
      <c r="O33" s="226"/>
      <c r="P33" s="226"/>
      <c r="Q33" s="226"/>
      <c r="R33" s="226"/>
      <c r="S33" s="226"/>
      <c r="T33" s="226"/>
    </row>
    <row r="34" spans="1:20" x14ac:dyDescent="0.25">
      <c r="A34" s="144"/>
      <c r="B34" s="144"/>
      <c r="C34" s="144"/>
      <c r="D34" s="144"/>
      <c r="E34" s="144"/>
      <c r="F34" s="144"/>
      <c r="G34" s="144"/>
      <c r="H34" s="144"/>
      <c r="I34" s="144"/>
      <c r="J34" s="261"/>
      <c r="L34" s="261"/>
      <c r="M34" s="261"/>
      <c r="N34" s="261"/>
      <c r="O34" s="226"/>
      <c r="P34" s="226"/>
      <c r="Q34" s="226"/>
      <c r="R34" s="226"/>
      <c r="S34" s="226"/>
      <c r="T34" s="226"/>
    </row>
    <row r="35" spans="1:20" x14ac:dyDescent="0.25">
      <c r="A35" s="144"/>
      <c r="B35" s="144"/>
      <c r="C35" s="144"/>
      <c r="D35" s="144"/>
      <c r="E35" s="144"/>
      <c r="F35" s="144"/>
      <c r="G35" s="144"/>
      <c r="H35" s="144"/>
      <c r="I35" s="144"/>
      <c r="J35" s="261"/>
      <c r="L35" s="261"/>
      <c r="M35" s="261"/>
      <c r="N35" s="261"/>
      <c r="O35" s="226"/>
      <c r="P35" s="226"/>
      <c r="Q35" s="226"/>
      <c r="R35" s="226"/>
      <c r="S35" s="226"/>
      <c r="T35" s="226"/>
    </row>
    <row r="36" spans="1:20" x14ac:dyDescent="0.25">
      <c r="A36" s="144"/>
      <c r="B36" s="144"/>
      <c r="C36" s="144"/>
      <c r="D36" s="144"/>
      <c r="E36" s="144"/>
      <c r="F36" s="144"/>
      <c r="G36" s="144"/>
      <c r="H36" s="144"/>
      <c r="I36" s="144"/>
      <c r="J36" s="261"/>
      <c r="L36" s="261"/>
      <c r="M36" s="261"/>
      <c r="N36" s="261"/>
      <c r="O36" s="226"/>
      <c r="P36" s="226"/>
      <c r="Q36" s="226"/>
      <c r="R36" s="226"/>
      <c r="S36" s="226"/>
      <c r="T36" s="226"/>
    </row>
    <row r="37" spans="1:20" x14ac:dyDescent="0.25">
      <c r="A37" s="144"/>
      <c r="B37" s="144"/>
      <c r="C37" s="144"/>
      <c r="D37" s="144"/>
      <c r="E37" s="144"/>
      <c r="F37" s="144"/>
      <c r="G37" s="144"/>
      <c r="H37" s="144"/>
      <c r="I37" s="144"/>
      <c r="J37" s="261"/>
      <c r="L37" s="261"/>
      <c r="M37" s="261"/>
      <c r="N37" s="261"/>
      <c r="O37" s="226"/>
      <c r="P37" s="226"/>
      <c r="Q37" s="226"/>
      <c r="R37" s="226"/>
      <c r="S37" s="226"/>
      <c r="T37" s="226"/>
    </row>
    <row r="38" spans="1:20" x14ac:dyDescent="0.25">
      <c r="A38" s="144"/>
      <c r="B38" s="144"/>
      <c r="C38" s="144"/>
      <c r="D38" s="144"/>
      <c r="E38" s="144"/>
      <c r="F38" s="144"/>
      <c r="G38" s="144"/>
      <c r="H38" s="144"/>
      <c r="I38" s="144"/>
      <c r="J38" s="261"/>
      <c r="L38" s="261"/>
      <c r="M38" s="261"/>
      <c r="N38" s="261"/>
      <c r="O38" s="226"/>
      <c r="P38" s="226"/>
      <c r="Q38" s="226"/>
      <c r="R38" s="226"/>
      <c r="S38" s="226"/>
      <c r="T38" s="226"/>
    </row>
    <row r="39" spans="1:20" x14ac:dyDescent="0.25">
      <c r="A39" s="144"/>
      <c r="B39" s="144"/>
      <c r="C39" s="144"/>
      <c r="D39" s="144"/>
      <c r="E39" s="144"/>
      <c r="F39" s="144"/>
      <c r="G39" s="144"/>
      <c r="H39" s="144"/>
      <c r="I39" s="144"/>
      <c r="J39" s="261"/>
      <c r="L39" s="261"/>
      <c r="M39" s="261"/>
      <c r="N39" s="261"/>
      <c r="O39" s="226"/>
      <c r="P39" s="226"/>
      <c r="Q39" s="226"/>
      <c r="R39" s="226"/>
      <c r="S39" s="226"/>
      <c r="T39" s="226"/>
    </row>
    <row r="40" spans="1:20" x14ac:dyDescent="0.25">
      <c r="A40" s="144"/>
      <c r="B40" s="144"/>
      <c r="C40" s="144"/>
      <c r="D40" s="144"/>
      <c r="E40" s="144"/>
      <c r="F40" s="144"/>
      <c r="G40" s="144"/>
      <c r="H40" s="144"/>
      <c r="I40" s="144"/>
      <c r="J40" s="261"/>
      <c r="L40" s="261"/>
      <c r="M40" s="261"/>
      <c r="N40" s="261"/>
      <c r="O40" s="226"/>
      <c r="P40" s="226"/>
      <c r="Q40" s="226"/>
      <c r="R40" s="226"/>
      <c r="S40" s="226"/>
      <c r="T40" s="226"/>
    </row>
    <row r="41" spans="1:20" x14ac:dyDescent="0.25">
      <c r="A41" s="144"/>
      <c r="B41" s="144"/>
      <c r="C41" s="144"/>
      <c r="D41" s="144"/>
      <c r="E41" s="144"/>
      <c r="F41" s="144"/>
      <c r="G41" s="144"/>
      <c r="H41" s="144"/>
      <c r="I41" s="144"/>
      <c r="J41" s="261"/>
      <c r="L41" s="261"/>
      <c r="M41" s="261"/>
      <c r="N41" s="261"/>
      <c r="O41" s="226"/>
      <c r="P41" s="226"/>
      <c r="Q41" s="226"/>
      <c r="R41" s="226"/>
      <c r="S41" s="226"/>
      <c r="T41" s="226"/>
    </row>
    <row r="42" spans="1:20" x14ac:dyDescent="0.25">
      <c r="A42" s="144"/>
      <c r="B42" s="144"/>
      <c r="C42" s="144"/>
      <c r="D42" s="144"/>
      <c r="E42" s="144"/>
      <c r="F42" s="144"/>
      <c r="G42" s="144"/>
      <c r="H42" s="144"/>
      <c r="I42" s="144"/>
      <c r="J42" s="261"/>
      <c r="L42" s="261"/>
      <c r="M42" s="261"/>
      <c r="N42" s="261"/>
      <c r="O42" s="226"/>
      <c r="P42" s="226"/>
      <c r="Q42" s="226"/>
      <c r="R42" s="226"/>
      <c r="S42" s="226"/>
      <c r="T42" s="226"/>
    </row>
    <row r="43" spans="1:20" x14ac:dyDescent="0.25">
      <c r="A43" s="144"/>
      <c r="B43" s="144"/>
      <c r="C43" s="144"/>
      <c r="D43" s="144"/>
      <c r="E43" s="144"/>
      <c r="F43" s="144"/>
      <c r="G43" s="144"/>
      <c r="H43" s="144"/>
      <c r="I43" s="144"/>
      <c r="J43" s="261"/>
      <c r="L43" s="261"/>
      <c r="M43" s="261"/>
      <c r="N43" s="261"/>
      <c r="O43" s="226"/>
      <c r="P43" s="226"/>
      <c r="Q43" s="226"/>
      <c r="R43" s="226"/>
      <c r="S43" s="226"/>
      <c r="T43" s="226"/>
    </row>
    <row r="44" spans="1:20" x14ac:dyDescent="0.25">
      <c r="A44" s="144"/>
      <c r="B44" s="144"/>
      <c r="C44" s="144"/>
      <c r="D44" s="144"/>
      <c r="E44" s="144"/>
      <c r="F44" s="144"/>
      <c r="G44" s="144"/>
      <c r="H44" s="144"/>
      <c r="I44" s="144"/>
      <c r="J44" s="261"/>
      <c r="L44" s="261"/>
      <c r="M44" s="261"/>
      <c r="N44" s="261"/>
      <c r="O44" s="226"/>
      <c r="P44" s="226"/>
      <c r="Q44" s="226"/>
      <c r="R44" s="226"/>
      <c r="S44" s="226"/>
      <c r="T44" s="226"/>
    </row>
    <row r="45" spans="1:20" x14ac:dyDescent="0.25">
      <c r="A45" s="144"/>
      <c r="B45" s="144"/>
      <c r="C45" s="144"/>
      <c r="D45" s="144"/>
      <c r="E45" s="144"/>
      <c r="F45" s="144"/>
      <c r="G45" s="144"/>
      <c r="H45" s="144"/>
      <c r="I45" s="144"/>
      <c r="J45" s="261"/>
      <c r="L45" s="261"/>
      <c r="M45" s="261"/>
      <c r="N45" s="261"/>
      <c r="O45" s="226"/>
      <c r="P45" s="226"/>
      <c r="Q45" s="226"/>
      <c r="R45" s="226"/>
      <c r="S45" s="226"/>
      <c r="T45" s="226"/>
    </row>
    <row r="46" spans="1:20" x14ac:dyDescent="0.25">
      <c r="A46" s="144"/>
      <c r="B46" s="144"/>
      <c r="C46" s="144"/>
      <c r="D46" s="144"/>
      <c r="E46" s="144"/>
      <c r="F46" s="144"/>
      <c r="G46" s="144"/>
      <c r="H46" s="144"/>
      <c r="I46" s="144"/>
      <c r="J46" s="261"/>
      <c r="L46" s="261"/>
      <c r="M46" s="261"/>
      <c r="N46" s="261"/>
      <c r="O46" s="226"/>
      <c r="P46" s="226"/>
      <c r="Q46" s="226"/>
      <c r="R46" s="226"/>
      <c r="S46" s="226"/>
      <c r="T46" s="226"/>
    </row>
    <row r="47" spans="1:20" x14ac:dyDescent="0.25">
      <c r="A47" s="144"/>
      <c r="B47" s="144"/>
      <c r="C47" s="144"/>
      <c r="D47" s="144"/>
      <c r="E47" s="144"/>
      <c r="F47" s="144"/>
      <c r="G47" s="144"/>
      <c r="H47" s="144"/>
      <c r="I47" s="144"/>
      <c r="J47" s="261"/>
      <c r="L47" s="261"/>
      <c r="M47" s="261"/>
      <c r="N47" s="261"/>
      <c r="O47" s="226"/>
      <c r="P47" s="226"/>
      <c r="Q47" s="226"/>
      <c r="R47" s="226"/>
      <c r="S47" s="226"/>
      <c r="T47" s="226"/>
    </row>
    <row r="48" spans="1:20" x14ac:dyDescent="0.25">
      <c r="A48" s="144"/>
      <c r="B48" s="144"/>
      <c r="C48" s="144"/>
      <c r="D48" s="144"/>
      <c r="E48" s="144"/>
      <c r="F48" s="144"/>
      <c r="G48" s="144"/>
      <c r="H48" s="144"/>
      <c r="I48" s="144"/>
      <c r="J48" s="261"/>
      <c r="L48" s="261"/>
      <c r="M48" s="261"/>
      <c r="N48" s="261"/>
      <c r="O48" s="226"/>
      <c r="P48" s="226"/>
      <c r="Q48" s="226"/>
      <c r="R48" s="226"/>
      <c r="S48" s="226"/>
      <c r="T48" s="226"/>
    </row>
    <row r="49" spans="1:20" x14ac:dyDescent="0.25">
      <c r="A49" s="144"/>
      <c r="B49" s="144"/>
      <c r="C49" s="144"/>
      <c r="D49" s="144"/>
      <c r="E49" s="144"/>
      <c r="F49" s="144"/>
      <c r="G49" s="144"/>
      <c r="H49" s="144"/>
      <c r="I49" s="144"/>
      <c r="J49" s="261"/>
      <c r="L49" s="261"/>
      <c r="M49" s="261"/>
      <c r="N49" s="261"/>
      <c r="O49" s="226"/>
      <c r="P49" s="226"/>
      <c r="Q49" s="226"/>
      <c r="R49" s="226"/>
      <c r="S49" s="226"/>
      <c r="T49" s="226"/>
    </row>
    <row r="50" spans="1:20" x14ac:dyDescent="0.25">
      <c r="A50" s="144"/>
      <c r="B50" s="144"/>
      <c r="C50" s="144"/>
      <c r="D50" s="144"/>
      <c r="E50" s="144"/>
      <c r="F50" s="144"/>
      <c r="G50" s="144"/>
      <c r="H50" s="144"/>
      <c r="I50" s="144"/>
      <c r="J50" s="261"/>
      <c r="L50" s="261"/>
      <c r="M50" s="261"/>
      <c r="N50" s="261"/>
      <c r="O50" s="226"/>
      <c r="P50" s="226"/>
      <c r="Q50" s="226"/>
      <c r="R50" s="226"/>
      <c r="S50" s="226"/>
      <c r="T50" s="226"/>
    </row>
    <row r="51" spans="1:20" x14ac:dyDescent="0.25">
      <c r="A51" s="144"/>
      <c r="B51" s="144"/>
      <c r="C51" s="144"/>
      <c r="D51" s="144"/>
      <c r="E51" s="144"/>
      <c r="F51" s="144"/>
      <c r="G51" s="144"/>
      <c r="H51" s="144"/>
      <c r="I51" s="144"/>
      <c r="J51" s="261"/>
      <c r="L51" s="261"/>
      <c r="M51" s="261"/>
      <c r="N51" s="261"/>
      <c r="O51" s="226"/>
      <c r="P51" s="226"/>
      <c r="Q51" s="226"/>
      <c r="R51" s="226"/>
      <c r="S51" s="226"/>
      <c r="T51" s="226"/>
    </row>
    <row r="52" spans="1:20" x14ac:dyDescent="0.25">
      <c r="A52" s="144"/>
      <c r="B52" s="144"/>
      <c r="C52" s="144"/>
      <c r="D52" s="144"/>
      <c r="E52" s="144"/>
      <c r="F52" s="144"/>
      <c r="G52" s="144"/>
      <c r="H52" s="144"/>
      <c r="I52" s="144"/>
      <c r="J52" s="261"/>
      <c r="L52" s="261"/>
      <c r="M52" s="261"/>
      <c r="N52" s="261"/>
      <c r="O52" s="226"/>
      <c r="P52" s="226"/>
      <c r="Q52" s="226"/>
      <c r="R52" s="226"/>
      <c r="S52" s="226"/>
      <c r="T52" s="226"/>
    </row>
    <row r="53" spans="1:20" x14ac:dyDescent="0.25">
      <c r="A53" s="144"/>
      <c r="B53" s="144"/>
      <c r="C53" s="144"/>
      <c r="D53" s="144"/>
      <c r="E53" s="144"/>
      <c r="F53" s="144"/>
      <c r="G53" s="144"/>
      <c r="H53" s="144"/>
      <c r="I53" s="144"/>
      <c r="J53" s="261"/>
      <c r="L53" s="261"/>
      <c r="M53" s="261"/>
      <c r="N53" s="261"/>
      <c r="O53" s="226"/>
      <c r="P53" s="226"/>
      <c r="Q53" s="226"/>
      <c r="R53" s="226"/>
      <c r="S53" s="226"/>
      <c r="T53" s="226"/>
    </row>
    <row r="54" spans="1:20" x14ac:dyDescent="0.25">
      <c r="A54" s="144"/>
      <c r="B54" s="144"/>
      <c r="C54" s="144"/>
      <c r="D54" s="144"/>
      <c r="E54" s="144"/>
      <c r="F54" s="144"/>
      <c r="G54" s="144"/>
      <c r="H54" s="144"/>
      <c r="I54" s="144"/>
      <c r="J54" s="261"/>
      <c r="L54" s="261"/>
      <c r="M54" s="261"/>
      <c r="N54" s="261"/>
      <c r="O54" s="226"/>
      <c r="P54" s="226"/>
      <c r="Q54" s="226"/>
      <c r="R54" s="226"/>
      <c r="S54" s="226"/>
      <c r="T54" s="226"/>
    </row>
    <row r="55" spans="1:20" x14ac:dyDescent="0.25">
      <c r="A55" s="144"/>
      <c r="B55" s="144"/>
      <c r="C55" s="144"/>
      <c r="D55" s="144"/>
      <c r="E55" s="144"/>
      <c r="F55" s="144"/>
      <c r="G55" s="144"/>
      <c r="H55" s="144"/>
      <c r="I55" s="144"/>
      <c r="J55" s="261"/>
      <c r="L55" s="261"/>
      <c r="M55" s="261"/>
      <c r="N55" s="261"/>
      <c r="O55" s="226"/>
      <c r="P55" s="226"/>
      <c r="Q55" s="226"/>
      <c r="R55" s="226"/>
      <c r="S55" s="226"/>
      <c r="T55" s="226"/>
    </row>
    <row r="56" spans="1:20" x14ac:dyDescent="0.25">
      <c r="A56" s="144"/>
      <c r="B56" s="144"/>
      <c r="C56" s="144"/>
      <c r="D56" s="144"/>
      <c r="E56" s="144"/>
      <c r="F56" s="144"/>
      <c r="G56" s="144"/>
      <c r="H56" s="144"/>
      <c r="I56" s="144"/>
      <c r="J56" s="261"/>
      <c r="L56" s="261"/>
      <c r="M56" s="261"/>
      <c r="N56" s="261"/>
      <c r="O56" s="226"/>
      <c r="P56" s="226"/>
      <c r="Q56" s="226"/>
      <c r="R56" s="226"/>
      <c r="S56" s="226"/>
      <c r="T56" s="226"/>
    </row>
    <row r="57" spans="1:20" x14ac:dyDescent="0.25">
      <c r="A57" s="144"/>
      <c r="B57" s="144"/>
      <c r="C57" s="144"/>
      <c r="D57" s="144"/>
      <c r="E57" s="144"/>
      <c r="F57" s="144"/>
      <c r="G57" s="144"/>
      <c r="H57" s="144"/>
      <c r="I57" s="144"/>
      <c r="J57" s="261"/>
      <c r="L57" s="261"/>
      <c r="M57" s="261"/>
      <c r="N57" s="261"/>
      <c r="O57" s="226"/>
      <c r="P57" s="226"/>
      <c r="Q57" s="226"/>
      <c r="R57" s="226"/>
      <c r="S57" s="226"/>
      <c r="T57" s="226"/>
    </row>
    <row r="58" spans="1:20" x14ac:dyDescent="0.25">
      <c r="A58" s="144"/>
      <c r="B58" s="144"/>
      <c r="C58" s="144"/>
      <c r="D58" s="144"/>
      <c r="E58" s="144"/>
      <c r="F58" s="144"/>
      <c r="G58" s="144"/>
      <c r="H58" s="144"/>
      <c r="I58" s="144"/>
      <c r="J58" s="261"/>
      <c r="L58" s="261"/>
      <c r="M58" s="261"/>
      <c r="N58" s="261"/>
      <c r="O58" s="226"/>
      <c r="P58" s="226"/>
      <c r="Q58" s="226"/>
      <c r="R58" s="226"/>
      <c r="S58" s="226"/>
      <c r="T58" s="226"/>
    </row>
    <row r="59" spans="1:20" x14ac:dyDescent="0.25">
      <c r="A59" s="144"/>
      <c r="B59" s="144"/>
      <c r="C59" s="144"/>
      <c r="D59" s="144"/>
      <c r="E59" s="144"/>
      <c r="F59" s="144"/>
      <c r="G59" s="144"/>
      <c r="H59" s="144"/>
      <c r="I59" s="144"/>
      <c r="J59" s="261"/>
      <c r="L59" s="261"/>
      <c r="M59" s="261"/>
      <c r="N59" s="261"/>
      <c r="O59" s="226"/>
      <c r="P59" s="226"/>
      <c r="Q59" s="226"/>
      <c r="R59" s="226"/>
      <c r="S59" s="226"/>
      <c r="T59" s="226"/>
    </row>
    <row r="60" spans="1:20" x14ac:dyDescent="0.25">
      <c r="A60" s="144"/>
      <c r="B60" s="144"/>
      <c r="C60" s="144"/>
      <c r="D60" s="144"/>
      <c r="E60" s="144"/>
      <c r="F60" s="144"/>
      <c r="G60" s="144"/>
      <c r="H60" s="144"/>
      <c r="I60" s="144"/>
      <c r="J60" s="261"/>
      <c r="L60" s="261"/>
      <c r="M60" s="261"/>
      <c r="N60" s="261"/>
      <c r="O60" s="226"/>
      <c r="P60" s="226"/>
      <c r="Q60" s="226"/>
      <c r="R60" s="226"/>
      <c r="S60" s="226"/>
      <c r="T60" s="226"/>
    </row>
    <row r="61" spans="1:20" x14ac:dyDescent="0.25">
      <c r="A61" s="144"/>
      <c r="B61" s="144"/>
      <c r="C61" s="144"/>
      <c r="D61" s="144"/>
      <c r="E61" s="144"/>
      <c r="F61" s="144"/>
      <c r="G61" s="144"/>
      <c r="H61" s="144"/>
      <c r="I61" s="144"/>
      <c r="J61" s="261"/>
      <c r="L61" s="261"/>
      <c r="M61" s="261"/>
      <c r="N61" s="261"/>
      <c r="O61" s="226"/>
      <c r="P61" s="226"/>
      <c r="Q61" s="226"/>
      <c r="R61" s="226"/>
      <c r="S61" s="226"/>
      <c r="T61" s="226"/>
    </row>
    <row r="62" spans="1:20" x14ac:dyDescent="0.25">
      <c r="A62" s="144"/>
      <c r="B62" s="144"/>
      <c r="C62" s="144"/>
      <c r="D62" s="144"/>
      <c r="E62" s="144"/>
      <c r="F62" s="144"/>
      <c r="G62" s="144"/>
      <c r="H62" s="144"/>
      <c r="I62" s="144"/>
      <c r="J62" s="261"/>
      <c r="L62" s="261"/>
      <c r="M62" s="261"/>
      <c r="N62" s="261"/>
      <c r="O62" s="226"/>
      <c r="P62" s="226"/>
      <c r="Q62" s="226"/>
      <c r="R62" s="226"/>
      <c r="S62" s="226"/>
      <c r="T62" s="226"/>
    </row>
    <row r="63" spans="1:20" x14ac:dyDescent="0.25">
      <c r="A63" s="144"/>
      <c r="B63" s="144"/>
      <c r="C63" s="144"/>
      <c r="D63" s="144"/>
      <c r="E63" s="144"/>
      <c r="F63" s="144"/>
      <c r="G63" s="144"/>
      <c r="H63" s="144"/>
      <c r="I63" s="144"/>
      <c r="J63" s="261"/>
      <c r="L63" s="261"/>
      <c r="M63" s="261"/>
      <c r="N63" s="261"/>
      <c r="O63" s="226"/>
      <c r="P63" s="226"/>
      <c r="Q63" s="226"/>
      <c r="R63" s="226"/>
      <c r="S63" s="226"/>
      <c r="T63" s="226"/>
    </row>
    <row r="64" spans="1:20" x14ac:dyDescent="0.25">
      <c r="A64" s="144"/>
      <c r="B64" s="144"/>
      <c r="C64" s="144"/>
      <c r="D64" s="144"/>
      <c r="E64" s="144"/>
      <c r="F64" s="144"/>
      <c r="G64" s="144"/>
      <c r="H64" s="144"/>
      <c r="I64" s="144"/>
      <c r="J64" s="261"/>
      <c r="L64" s="261"/>
      <c r="M64" s="261"/>
      <c r="N64" s="261"/>
      <c r="O64" s="226"/>
      <c r="P64" s="226"/>
      <c r="Q64" s="226"/>
      <c r="R64" s="226"/>
      <c r="S64" s="226"/>
      <c r="T64" s="226"/>
    </row>
    <row r="65" spans="1:20" x14ac:dyDescent="0.25">
      <c r="A65" s="144"/>
      <c r="B65" s="144"/>
      <c r="C65" s="144"/>
      <c r="D65" s="144"/>
      <c r="E65" s="144"/>
      <c r="F65" s="144"/>
      <c r="G65" s="144"/>
      <c r="H65" s="144"/>
      <c r="I65" s="144"/>
      <c r="J65" s="261"/>
      <c r="L65" s="261"/>
      <c r="M65" s="261"/>
      <c r="N65" s="261"/>
      <c r="O65" s="226"/>
      <c r="P65" s="226"/>
      <c r="Q65" s="226"/>
      <c r="R65" s="226"/>
      <c r="S65" s="226"/>
      <c r="T65" s="226"/>
    </row>
    <row r="66" spans="1:20" x14ac:dyDescent="0.25">
      <c r="A66" s="144"/>
      <c r="B66" s="144"/>
      <c r="C66" s="144"/>
      <c r="D66" s="144"/>
      <c r="E66" s="144"/>
      <c r="F66" s="144"/>
      <c r="G66" s="144"/>
      <c r="H66" s="144"/>
      <c r="I66" s="144"/>
      <c r="J66" s="261"/>
      <c r="L66" s="261"/>
      <c r="M66" s="261"/>
      <c r="N66" s="261"/>
      <c r="O66" s="226"/>
      <c r="P66" s="226"/>
      <c r="Q66" s="226"/>
      <c r="R66" s="226"/>
      <c r="S66" s="226"/>
      <c r="T66" s="226"/>
    </row>
    <row r="67" spans="1:20" x14ac:dyDescent="0.25">
      <c r="A67" s="144"/>
      <c r="B67" s="144"/>
      <c r="C67" s="144"/>
      <c r="D67" s="144"/>
      <c r="E67" s="144"/>
      <c r="F67" s="144"/>
      <c r="G67" s="144"/>
      <c r="H67" s="144"/>
      <c r="I67" s="144"/>
      <c r="J67" s="261"/>
      <c r="L67" s="261"/>
      <c r="M67" s="261"/>
      <c r="N67" s="261"/>
      <c r="O67" s="226"/>
      <c r="P67" s="226"/>
      <c r="Q67" s="226"/>
      <c r="R67" s="226"/>
      <c r="S67" s="226"/>
      <c r="T67" s="226"/>
    </row>
    <row r="68" spans="1:20" x14ac:dyDescent="0.25">
      <c r="A68" s="144"/>
      <c r="B68" s="144"/>
      <c r="C68" s="144"/>
      <c r="D68" s="144"/>
      <c r="E68" s="144"/>
      <c r="F68" s="144"/>
      <c r="G68" s="144"/>
      <c r="H68" s="144"/>
      <c r="I68" s="144"/>
      <c r="J68" s="261"/>
      <c r="L68" s="261"/>
      <c r="M68" s="261"/>
      <c r="N68" s="261"/>
      <c r="O68" s="226"/>
      <c r="P68" s="226"/>
      <c r="Q68" s="226"/>
      <c r="R68" s="226"/>
      <c r="S68" s="226"/>
      <c r="T68" s="226"/>
    </row>
    <row r="69" spans="1:20" x14ac:dyDescent="0.25">
      <c r="A69" s="144"/>
      <c r="B69" s="144"/>
      <c r="C69" s="144"/>
      <c r="D69" s="144"/>
      <c r="E69" s="144"/>
      <c r="F69" s="144"/>
      <c r="G69" s="144"/>
      <c r="H69" s="144"/>
      <c r="I69" s="144"/>
      <c r="J69" s="261"/>
      <c r="L69" s="261"/>
      <c r="M69" s="261"/>
      <c r="N69" s="261"/>
      <c r="O69" s="226"/>
      <c r="P69" s="226"/>
      <c r="Q69" s="226"/>
      <c r="R69" s="226"/>
      <c r="S69" s="226"/>
      <c r="T69" s="226"/>
    </row>
    <row r="70" spans="1:20" x14ac:dyDescent="0.25">
      <c r="A70" s="144"/>
      <c r="B70" s="144"/>
      <c r="C70" s="144"/>
      <c r="D70" s="144"/>
      <c r="E70" s="144"/>
      <c r="F70" s="144"/>
      <c r="G70" s="144"/>
      <c r="H70" s="144"/>
      <c r="I70" s="144"/>
      <c r="J70" s="261"/>
      <c r="L70" s="261"/>
      <c r="M70" s="261"/>
      <c r="N70" s="261"/>
      <c r="O70" s="226"/>
      <c r="P70" s="226"/>
      <c r="Q70" s="226"/>
      <c r="R70" s="226"/>
      <c r="S70" s="226"/>
      <c r="T70" s="226"/>
    </row>
    <row r="71" spans="1:20" x14ac:dyDescent="0.25">
      <c r="A71" s="144"/>
      <c r="B71" s="144"/>
      <c r="C71" s="144"/>
      <c r="D71" s="144"/>
      <c r="E71" s="144"/>
      <c r="F71" s="144"/>
      <c r="G71" s="144"/>
      <c r="H71" s="144"/>
      <c r="I71" s="144"/>
      <c r="J71" s="261"/>
      <c r="L71" s="261"/>
      <c r="M71" s="261"/>
      <c r="N71" s="261"/>
      <c r="O71" s="226"/>
      <c r="P71" s="226"/>
      <c r="Q71" s="226"/>
      <c r="R71" s="226"/>
      <c r="S71" s="226"/>
      <c r="T71" s="226"/>
    </row>
    <row r="72" spans="1:20" x14ac:dyDescent="0.25">
      <c r="A72" s="144"/>
      <c r="B72" s="144"/>
      <c r="C72" s="144"/>
      <c r="D72" s="144"/>
      <c r="E72" s="144"/>
      <c r="F72" s="144"/>
      <c r="G72" s="144"/>
      <c r="H72" s="144"/>
      <c r="I72" s="144"/>
      <c r="J72" s="261"/>
      <c r="L72" s="261"/>
      <c r="M72" s="261"/>
      <c r="N72" s="261"/>
      <c r="O72" s="226"/>
      <c r="P72" s="226"/>
      <c r="Q72" s="226"/>
      <c r="R72" s="226"/>
      <c r="S72" s="226"/>
      <c r="T72" s="226"/>
    </row>
    <row r="73" spans="1:20" x14ac:dyDescent="0.25">
      <c r="A73" s="144"/>
      <c r="B73" s="144"/>
      <c r="C73" s="144"/>
      <c r="D73" s="144"/>
      <c r="E73" s="144"/>
      <c r="F73" s="144"/>
      <c r="G73" s="144"/>
      <c r="H73" s="144"/>
      <c r="I73" s="144"/>
      <c r="J73" s="261"/>
      <c r="L73" s="261"/>
      <c r="M73" s="261"/>
      <c r="N73" s="261"/>
      <c r="O73" s="226"/>
      <c r="P73" s="226"/>
      <c r="Q73" s="226"/>
      <c r="R73" s="226"/>
      <c r="S73" s="226"/>
      <c r="T73" s="226"/>
    </row>
    <row r="74" spans="1:20" x14ac:dyDescent="0.25">
      <c r="A74" s="144"/>
      <c r="B74" s="144"/>
      <c r="C74" s="144"/>
      <c r="D74" s="144"/>
      <c r="E74" s="144"/>
      <c r="F74" s="144"/>
      <c r="G74" s="144"/>
      <c r="H74" s="144"/>
      <c r="I74" s="144"/>
      <c r="J74" s="261"/>
      <c r="L74" s="261"/>
      <c r="M74" s="261"/>
      <c r="N74" s="261"/>
      <c r="O74" s="226"/>
      <c r="P74" s="226"/>
      <c r="Q74" s="226"/>
      <c r="R74" s="226"/>
      <c r="S74" s="226"/>
      <c r="T74" s="226"/>
    </row>
    <row r="75" spans="1:20" x14ac:dyDescent="0.25">
      <c r="A75" s="144"/>
      <c r="B75" s="144"/>
      <c r="C75" s="144"/>
      <c r="D75" s="144"/>
      <c r="E75" s="144"/>
      <c r="F75" s="144"/>
      <c r="G75" s="144"/>
      <c r="H75" s="144"/>
      <c r="I75" s="144"/>
      <c r="J75" s="261"/>
      <c r="L75" s="261"/>
      <c r="M75" s="261"/>
      <c r="N75" s="261"/>
      <c r="O75" s="226"/>
      <c r="P75" s="226"/>
      <c r="Q75" s="226"/>
      <c r="R75" s="226"/>
      <c r="S75" s="226"/>
      <c r="T75" s="226"/>
    </row>
    <row r="76" spans="1:20" x14ac:dyDescent="0.25">
      <c r="A76" s="144"/>
      <c r="B76" s="144"/>
      <c r="C76" s="144"/>
      <c r="D76" s="144"/>
      <c r="E76" s="144"/>
      <c r="F76" s="144"/>
      <c r="G76" s="144"/>
      <c r="H76" s="144"/>
      <c r="I76" s="144"/>
      <c r="J76" s="261"/>
      <c r="L76" s="261"/>
      <c r="M76" s="261"/>
      <c r="N76" s="261"/>
      <c r="O76" s="226"/>
      <c r="P76" s="226"/>
      <c r="Q76" s="226"/>
      <c r="R76" s="226"/>
      <c r="S76" s="226"/>
      <c r="T76" s="226"/>
    </row>
    <row r="77" spans="1:20" x14ac:dyDescent="0.25">
      <c r="A77" s="144"/>
      <c r="B77" s="144"/>
      <c r="C77" s="144"/>
      <c r="D77" s="144"/>
      <c r="E77" s="144"/>
      <c r="F77" s="144"/>
      <c r="G77" s="144"/>
      <c r="H77" s="144"/>
      <c r="I77" s="144"/>
      <c r="J77" s="261"/>
      <c r="L77" s="261"/>
      <c r="M77" s="261"/>
      <c r="N77" s="261"/>
      <c r="O77" s="226"/>
      <c r="P77" s="226"/>
      <c r="Q77" s="226"/>
      <c r="R77" s="226"/>
      <c r="S77" s="226"/>
      <c r="T77" s="226"/>
    </row>
    <row r="78" spans="1:20" x14ac:dyDescent="0.25">
      <c r="A78" s="144"/>
      <c r="B78" s="144"/>
      <c r="C78" s="144"/>
      <c r="D78" s="144"/>
      <c r="E78" s="144"/>
      <c r="F78" s="144"/>
      <c r="G78" s="144"/>
      <c r="H78" s="144"/>
      <c r="I78" s="144"/>
      <c r="J78" s="261"/>
      <c r="L78" s="261"/>
      <c r="M78" s="261"/>
      <c r="N78" s="261"/>
      <c r="O78" s="226"/>
      <c r="P78" s="226"/>
      <c r="Q78" s="226"/>
      <c r="R78" s="226"/>
      <c r="S78" s="226"/>
      <c r="T78" s="226"/>
    </row>
    <row r="79" spans="1:20" x14ac:dyDescent="0.25">
      <c r="A79" s="144"/>
      <c r="B79" s="144"/>
      <c r="C79" s="144"/>
      <c r="D79" s="144"/>
      <c r="E79" s="144"/>
      <c r="F79" s="144"/>
      <c r="G79" s="144"/>
      <c r="H79" s="144"/>
      <c r="I79" s="144"/>
      <c r="J79" s="261"/>
      <c r="L79" s="261"/>
      <c r="M79" s="261"/>
      <c r="N79" s="261"/>
      <c r="O79" s="226"/>
      <c r="P79" s="226"/>
      <c r="Q79" s="226"/>
      <c r="R79" s="226"/>
      <c r="S79" s="226"/>
      <c r="T79" s="226"/>
    </row>
    <row r="80" spans="1:20" x14ac:dyDescent="0.25">
      <c r="A80" s="144"/>
      <c r="B80" s="144"/>
      <c r="C80" s="144"/>
      <c r="D80" s="144"/>
      <c r="E80" s="144"/>
      <c r="F80" s="144"/>
      <c r="G80" s="144"/>
      <c r="H80" s="144"/>
      <c r="I80" s="144"/>
      <c r="J80" s="261"/>
      <c r="L80" s="261"/>
      <c r="M80" s="261"/>
      <c r="N80" s="261"/>
      <c r="O80" s="226"/>
      <c r="P80" s="226"/>
      <c r="Q80" s="226"/>
      <c r="R80" s="226"/>
      <c r="S80" s="226"/>
      <c r="T80" s="226"/>
    </row>
    <row r="81" spans="1:20" x14ac:dyDescent="0.25">
      <c r="A81" s="144"/>
      <c r="B81" s="144"/>
      <c r="C81" s="144"/>
      <c r="D81" s="144"/>
      <c r="E81" s="144"/>
      <c r="F81" s="144"/>
      <c r="G81" s="144"/>
      <c r="H81" s="144"/>
      <c r="I81" s="144"/>
      <c r="J81" s="261"/>
      <c r="L81" s="261"/>
      <c r="M81" s="261"/>
      <c r="N81" s="261"/>
      <c r="O81" s="226"/>
      <c r="P81" s="226"/>
      <c r="Q81" s="226"/>
      <c r="R81" s="226"/>
      <c r="S81" s="226"/>
      <c r="T81" s="226"/>
    </row>
    <row r="82" spans="1:20" x14ac:dyDescent="0.25">
      <c r="A82" s="144"/>
      <c r="B82" s="144"/>
      <c r="C82" s="144"/>
      <c r="D82" s="144"/>
      <c r="E82" s="144"/>
      <c r="F82" s="144"/>
      <c r="G82" s="144"/>
      <c r="H82" s="144"/>
      <c r="I82" s="144"/>
      <c r="J82" s="261"/>
      <c r="L82" s="261"/>
      <c r="M82" s="261"/>
      <c r="N82" s="261"/>
      <c r="O82" s="226"/>
      <c r="P82" s="226"/>
      <c r="Q82" s="226"/>
      <c r="R82" s="226"/>
      <c r="S82" s="226"/>
      <c r="T82" s="226"/>
    </row>
    <row r="83" spans="1:20" x14ac:dyDescent="0.25">
      <c r="A83" s="144"/>
      <c r="B83" s="144"/>
      <c r="C83" s="144"/>
      <c r="D83" s="144"/>
      <c r="E83" s="144"/>
      <c r="F83" s="144"/>
      <c r="G83" s="144"/>
      <c r="H83" s="144"/>
      <c r="I83" s="144"/>
      <c r="J83" s="261"/>
      <c r="L83" s="261"/>
      <c r="M83" s="261"/>
      <c r="N83" s="261"/>
      <c r="O83" s="226"/>
      <c r="P83" s="226"/>
      <c r="Q83" s="226"/>
      <c r="R83" s="226"/>
      <c r="S83" s="226"/>
      <c r="T83" s="226"/>
    </row>
    <row r="84" spans="1:20" x14ac:dyDescent="0.25">
      <c r="A84" s="144"/>
      <c r="B84" s="144"/>
      <c r="C84" s="144"/>
      <c r="D84" s="144"/>
      <c r="E84" s="144"/>
      <c r="F84" s="144"/>
      <c r="G84" s="144"/>
      <c r="H84" s="144"/>
      <c r="I84" s="144"/>
      <c r="J84" s="261"/>
      <c r="L84" s="261"/>
      <c r="M84" s="261"/>
      <c r="N84" s="261"/>
      <c r="O84" s="226"/>
      <c r="P84" s="226"/>
      <c r="Q84" s="226"/>
      <c r="R84" s="226"/>
      <c r="S84" s="226"/>
      <c r="T84" s="226"/>
    </row>
    <row r="85" spans="1:20" x14ac:dyDescent="0.25">
      <c r="A85" s="144"/>
      <c r="B85" s="144"/>
      <c r="C85" s="144"/>
      <c r="D85" s="144"/>
      <c r="E85" s="144"/>
      <c r="F85" s="144"/>
      <c r="G85" s="144"/>
      <c r="H85" s="144"/>
      <c r="I85" s="144"/>
      <c r="J85" s="261"/>
      <c r="L85" s="261"/>
      <c r="M85" s="261"/>
      <c r="N85" s="261"/>
      <c r="O85" s="226"/>
      <c r="P85" s="226"/>
      <c r="Q85" s="226"/>
      <c r="R85" s="226"/>
      <c r="S85" s="226"/>
      <c r="T85" s="226"/>
    </row>
    <row r="86" spans="1:20" x14ac:dyDescent="0.25">
      <c r="A86" s="144"/>
      <c r="B86" s="144"/>
      <c r="C86" s="144"/>
      <c r="D86" s="144"/>
      <c r="E86" s="144"/>
      <c r="F86" s="144"/>
      <c r="G86" s="144"/>
      <c r="H86" s="144"/>
      <c r="I86" s="144"/>
      <c r="J86" s="261"/>
      <c r="L86" s="261"/>
      <c r="M86" s="261"/>
      <c r="N86" s="261"/>
      <c r="O86" s="226"/>
      <c r="P86" s="226"/>
      <c r="Q86" s="226"/>
      <c r="R86" s="226"/>
      <c r="S86" s="226"/>
      <c r="T86" s="226"/>
    </row>
    <row r="87" spans="1:20" x14ac:dyDescent="0.25">
      <c r="A87" s="144"/>
      <c r="B87" s="144"/>
      <c r="C87" s="144"/>
      <c r="D87" s="144"/>
      <c r="E87" s="144"/>
      <c r="F87" s="144"/>
      <c r="G87" s="144"/>
      <c r="H87" s="144"/>
      <c r="I87" s="144"/>
      <c r="J87" s="261"/>
      <c r="L87" s="261"/>
      <c r="M87" s="261"/>
      <c r="N87" s="261"/>
      <c r="O87" s="226"/>
      <c r="P87" s="226"/>
      <c r="Q87" s="226"/>
      <c r="R87" s="226"/>
      <c r="S87" s="226"/>
      <c r="T87" s="226"/>
    </row>
    <row r="88" spans="1:20" x14ac:dyDescent="0.25">
      <c r="A88" s="144"/>
      <c r="B88" s="144"/>
      <c r="C88" s="144"/>
      <c r="D88" s="144"/>
      <c r="E88" s="144"/>
      <c r="F88" s="144"/>
      <c r="G88" s="144"/>
      <c r="H88" s="144"/>
      <c r="I88" s="144"/>
      <c r="J88" s="261"/>
      <c r="L88" s="261"/>
      <c r="M88" s="261"/>
      <c r="N88" s="261"/>
      <c r="O88" s="226"/>
      <c r="P88" s="226"/>
      <c r="Q88" s="226"/>
      <c r="R88" s="226"/>
      <c r="S88" s="226"/>
      <c r="T88" s="226"/>
    </row>
    <row r="89" spans="1:20" x14ac:dyDescent="0.25">
      <c r="A89" s="144"/>
      <c r="B89" s="144"/>
      <c r="C89" s="144"/>
      <c r="D89" s="144"/>
      <c r="E89" s="144"/>
      <c r="F89" s="144"/>
      <c r="G89" s="144"/>
      <c r="H89" s="144"/>
      <c r="I89" s="144"/>
      <c r="J89" s="261"/>
      <c r="L89" s="261"/>
      <c r="M89" s="261"/>
      <c r="N89" s="261"/>
      <c r="O89" s="226"/>
      <c r="P89" s="226"/>
      <c r="Q89" s="226"/>
      <c r="R89" s="226"/>
      <c r="S89" s="226"/>
      <c r="T89" s="226"/>
    </row>
    <row r="90" spans="1:20" x14ac:dyDescent="0.25">
      <c r="A90" s="144"/>
      <c r="B90" s="144"/>
      <c r="C90" s="144"/>
      <c r="D90" s="144"/>
      <c r="E90" s="144"/>
      <c r="F90" s="144"/>
      <c r="G90" s="144"/>
      <c r="H90" s="144"/>
      <c r="I90" s="144"/>
      <c r="J90" s="261"/>
      <c r="L90" s="261"/>
      <c r="M90" s="261"/>
      <c r="N90" s="261"/>
      <c r="O90" s="226"/>
      <c r="P90" s="226"/>
      <c r="Q90" s="226"/>
      <c r="R90" s="226"/>
      <c r="S90" s="226"/>
      <c r="T90" s="226"/>
    </row>
    <row r="91" spans="1:20" x14ac:dyDescent="0.25">
      <c r="A91" s="144"/>
      <c r="B91" s="144"/>
      <c r="C91" s="144"/>
      <c r="D91" s="144"/>
      <c r="E91" s="144"/>
      <c r="F91" s="144"/>
      <c r="G91" s="144"/>
      <c r="H91" s="144"/>
      <c r="I91" s="144"/>
      <c r="J91" s="261"/>
      <c r="L91" s="261"/>
      <c r="M91" s="261"/>
      <c r="N91" s="261"/>
      <c r="O91" s="226"/>
      <c r="P91" s="226"/>
      <c r="Q91" s="226"/>
      <c r="R91" s="226"/>
      <c r="S91" s="226"/>
      <c r="T91" s="226"/>
    </row>
    <row r="92" spans="1:20" x14ac:dyDescent="0.25">
      <c r="A92" s="144"/>
      <c r="B92" s="144"/>
      <c r="C92" s="144"/>
      <c r="D92" s="144"/>
      <c r="E92" s="144"/>
      <c r="F92" s="144"/>
      <c r="G92" s="144"/>
      <c r="H92" s="144"/>
      <c r="I92" s="144"/>
      <c r="J92" s="261"/>
      <c r="L92" s="261"/>
      <c r="M92" s="261"/>
      <c r="N92" s="261"/>
      <c r="O92" s="226"/>
      <c r="P92" s="226"/>
      <c r="Q92" s="226"/>
      <c r="R92" s="226"/>
      <c r="S92" s="226"/>
      <c r="T92" s="226"/>
    </row>
    <row r="93" spans="1:20" x14ac:dyDescent="0.25">
      <c r="A93" s="144"/>
      <c r="B93" s="144"/>
      <c r="C93" s="144"/>
      <c r="D93" s="144"/>
      <c r="E93" s="144"/>
      <c r="F93" s="144"/>
      <c r="G93" s="144"/>
      <c r="H93" s="144"/>
      <c r="I93" s="144"/>
      <c r="J93" s="261"/>
      <c r="L93" s="261"/>
      <c r="M93" s="261"/>
      <c r="N93" s="261"/>
      <c r="O93" s="226"/>
      <c r="P93" s="226"/>
      <c r="Q93" s="226"/>
      <c r="R93" s="226"/>
      <c r="S93" s="226"/>
      <c r="T93" s="226"/>
    </row>
    <row r="94" spans="1:20" x14ac:dyDescent="0.25">
      <c r="A94" s="144"/>
      <c r="B94" s="144"/>
      <c r="C94" s="144"/>
      <c r="D94" s="144"/>
      <c r="E94" s="144"/>
      <c r="F94" s="144"/>
      <c r="G94" s="144"/>
      <c r="H94" s="144"/>
      <c r="I94" s="144"/>
      <c r="J94" s="261"/>
      <c r="L94" s="261"/>
      <c r="M94" s="261"/>
      <c r="N94" s="261"/>
      <c r="O94" s="226"/>
      <c r="P94" s="226"/>
      <c r="Q94" s="226"/>
      <c r="R94" s="226"/>
      <c r="S94" s="226"/>
      <c r="T94" s="226"/>
    </row>
    <row r="95" spans="1:20" x14ac:dyDescent="0.25">
      <c r="A95" s="144"/>
      <c r="B95" s="144"/>
      <c r="C95" s="144"/>
      <c r="D95" s="144"/>
      <c r="E95" s="144"/>
      <c r="F95" s="144"/>
      <c r="G95" s="144"/>
      <c r="H95" s="144"/>
      <c r="I95" s="144"/>
      <c r="J95" s="261"/>
      <c r="L95" s="261"/>
      <c r="M95" s="261"/>
      <c r="N95" s="261"/>
      <c r="O95" s="226"/>
      <c r="P95" s="226"/>
      <c r="Q95" s="226"/>
      <c r="R95" s="226"/>
      <c r="S95" s="226"/>
      <c r="T95" s="226"/>
    </row>
    <row r="96" spans="1:20" x14ac:dyDescent="0.25">
      <c r="A96" s="144"/>
      <c r="B96" s="144"/>
      <c r="C96" s="144"/>
      <c r="D96" s="144"/>
      <c r="E96" s="144"/>
      <c r="F96" s="144"/>
      <c r="G96" s="144"/>
      <c r="H96" s="144"/>
      <c r="I96" s="144"/>
      <c r="J96" s="261"/>
      <c r="L96" s="261"/>
      <c r="M96" s="261"/>
      <c r="N96" s="261"/>
      <c r="O96" s="226"/>
      <c r="P96" s="226"/>
      <c r="Q96" s="226"/>
      <c r="R96" s="226"/>
      <c r="S96" s="226"/>
      <c r="T96" s="226"/>
    </row>
    <row r="97" spans="1:20" x14ac:dyDescent="0.25">
      <c r="A97" s="144"/>
      <c r="B97" s="144"/>
      <c r="C97" s="144"/>
      <c r="D97" s="144"/>
      <c r="E97" s="144"/>
      <c r="F97" s="144"/>
      <c r="G97" s="144"/>
      <c r="H97" s="144"/>
      <c r="I97" s="144"/>
      <c r="J97" s="261"/>
      <c r="L97" s="261"/>
      <c r="M97" s="261"/>
      <c r="N97" s="261"/>
      <c r="O97" s="226"/>
      <c r="P97" s="226"/>
      <c r="Q97" s="226"/>
      <c r="R97" s="226"/>
      <c r="S97" s="226"/>
      <c r="T97" s="226"/>
    </row>
    <row r="98" spans="1:20" x14ac:dyDescent="0.25">
      <c r="A98" s="144"/>
      <c r="B98" s="144"/>
      <c r="C98" s="144"/>
      <c r="D98" s="144"/>
      <c r="E98" s="144"/>
      <c r="F98" s="144"/>
      <c r="G98" s="144"/>
      <c r="H98" s="144"/>
      <c r="I98" s="144"/>
      <c r="J98" s="261"/>
      <c r="L98" s="261"/>
      <c r="M98" s="261"/>
      <c r="N98" s="261"/>
      <c r="O98" s="226"/>
      <c r="P98" s="226"/>
      <c r="Q98" s="226"/>
      <c r="R98" s="226"/>
      <c r="S98" s="226"/>
      <c r="T98" s="226"/>
    </row>
    <row r="99" spans="1:20" x14ac:dyDescent="0.25">
      <c r="A99" s="144"/>
      <c r="B99" s="144"/>
      <c r="C99" s="144"/>
      <c r="D99" s="144"/>
      <c r="E99" s="144"/>
      <c r="F99" s="144"/>
      <c r="G99" s="144"/>
      <c r="H99" s="144"/>
      <c r="I99" s="144"/>
      <c r="J99" s="261"/>
      <c r="L99" s="261"/>
      <c r="M99" s="261"/>
      <c r="N99" s="261"/>
      <c r="O99" s="226"/>
      <c r="P99" s="226"/>
      <c r="Q99" s="226"/>
      <c r="R99" s="226"/>
      <c r="S99" s="226"/>
      <c r="T99" s="226"/>
    </row>
    <row r="100" spans="1:20" x14ac:dyDescent="0.25">
      <c r="A100" s="144"/>
      <c r="B100" s="144"/>
      <c r="C100" s="144"/>
      <c r="D100" s="144"/>
      <c r="E100" s="144"/>
      <c r="F100" s="144"/>
      <c r="G100" s="144"/>
      <c r="H100" s="144"/>
      <c r="I100" s="144"/>
      <c r="J100" s="261"/>
      <c r="L100" s="261"/>
      <c r="M100" s="261"/>
      <c r="N100" s="261"/>
      <c r="O100" s="226"/>
      <c r="P100" s="226"/>
      <c r="Q100" s="226"/>
      <c r="R100" s="226"/>
      <c r="S100" s="226"/>
      <c r="T100" s="226"/>
    </row>
    <row r="101" spans="1:20" x14ac:dyDescent="0.25">
      <c r="A101" s="144"/>
      <c r="B101" s="144"/>
      <c r="C101" s="144"/>
      <c r="D101" s="144"/>
      <c r="E101" s="144"/>
      <c r="F101" s="144"/>
      <c r="G101" s="144"/>
      <c r="H101" s="144"/>
      <c r="I101" s="144"/>
      <c r="J101" s="261"/>
      <c r="L101" s="261"/>
      <c r="M101" s="261"/>
      <c r="N101" s="261"/>
      <c r="O101" s="226"/>
      <c r="P101" s="226"/>
      <c r="Q101" s="226"/>
      <c r="R101" s="226"/>
      <c r="S101" s="226"/>
      <c r="T101" s="226"/>
    </row>
    <row r="102" spans="1:20" x14ac:dyDescent="0.25">
      <c r="A102" s="144"/>
      <c r="B102" s="144"/>
      <c r="C102" s="144"/>
      <c r="D102" s="144"/>
      <c r="E102" s="144"/>
      <c r="F102" s="144"/>
      <c r="G102" s="144"/>
      <c r="H102" s="144"/>
      <c r="I102" s="144"/>
      <c r="J102" s="261"/>
      <c r="L102" s="261"/>
      <c r="M102" s="261"/>
      <c r="N102" s="261"/>
      <c r="O102" s="226"/>
      <c r="P102" s="226"/>
      <c r="Q102" s="226"/>
      <c r="R102" s="226"/>
      <c r="S102" s="226"/>
      <c r="T102" s="226"/>
    </row>
    <row r="103" spans="1:20" x14ac:dyDescent="0.25">
      <c r="A103" s="144"/>
      <c r="B103" s="144"/>
      <c r="C103" s="144"/>
      <c r="D103" s="144"/>
      <c r="E103" s="144"/>
      <c r="F103" s="144"/>
      <c r="G103" s="144"/>
      <c r="H103" s="144"/>
      <c r="I103" s="144"/>
      <c r="J103" s="261"/>
      <c r="L103" s="261"/>
      <c r="M103" s="261"/>
      <c r="N103" s="261"/>
      <c r="O103" s="226"/>
      <c r="P103" s="226"/>
      <c r="Q103" s="226"/>
      <c r="R103" s="226"/>
      <c r="S103" s="226"/>
      <c r="T103" s="226"/>
    </row>
    <row r="104" spans="1:20" x14ac:dyDescent="0.25">
      <c r="A104" s="144"/>
      <c r="B104" s="144"/>
      <c r="C104" s="144"/>
      <c r="D104" s="144"/>
      <c r="E104" s="144"/>
      <c r="F104" s="144"/>
      <c r="G104" s="144"/>
      <c r="H104" s="144"/>
      <c r="I104" s="144"/>
      <c r="J104" s="261"/>
      <c r="L104" s="261"/>
      <c r="M104" s="261"/>
      <c r="N104" s="261"/>
      <c r="O104" s="226"/>
      <c r="P104" s="226"/>
      <c r="Q104" s="226"/>
      <c r="R104" s="226"/>
      <c r="S104" s="226"/>
      <c r="T104" s="226"/>
    </row>
    <row r="105" spans="1:20" x14ac:dyDescent="0.25">
      <c r="A105" s="144"/>
      <c r="B105" s="144"/>
      <c r="C105" s="144"/>
      <c r="D105" s="144"/>
      <c r="E105" s="144"/>
      <c r="F105" s="144"/>
      <c r="G105" s="144"/>
      <c r="H105" s="144"/>
      <c r="I105" s="144"/>
      <c r="J105" s="261"/>
      <c r="L105" s="261"/>
      <c r="M105" s="261"/>
      <c r="N105" s="261"/>
      <c r="O105" s="226"/>
      <c r="P105" s="226"/>
      <c r="Q105" s="226"/>
      <c r="R105" s="226"/>
      <c r="S105" s="226"/>
      <c r="T105" s="226"/>
    </row>
    <row r="106" spans="1:20" x14ac:dyDescent="0.25">
      <c r="A106" s="144"/>
      <c r="B106" s="144"/>
      <c r="C106" s="144"/>
      <c r="D106" s="144"/>
      <c r="E106" s="144"/>
      <c r="F106" s="144"/>
      <c r="G106" s="144"/>
      <c r="H106" s="144"/>
      <c r="I106" s="144"/>
      <c r="J106" s="261"/>
      <c r="L106" s="261"/>
      <c r="M106" s="261"/>
      <c r="N106" s="261"/>
      <c r="O106" s="226"/>
      <c r="P106" s="226"/>
      <c r="Q106" s="226"/>
      <c r="R106" s="226"/>
      <c r="S106" s="226"/>
      <c r="T106" s="226"/>
    </row>
    <row r="107" spans="1:20" x14ac:dyDescent="0.25">
      <c r="A107" s="144"/>
      <c r="B107" s="144"/>
      <c r="C107" s="144"/>
      <c r="D107" s="144"/>
      <c r="E107" s="144"/>
      <c r="F107" s="144"/>
      <c r="G107" s="144"/>
      <c r="H107" s="144"/>
      <c r="I107" s="144"/>
      <c r="J107" s="261"/>
      <c r="L107" s="261"/>
      <c r="M107" s="261"/>
      <c r="N107" s="261"/>
      <c r="O107" s="226"/>
      <c r="P107" s="226"/>
      <c r="Q107" s="226"/>
      <c r="R107" s="226"/>
      <c r="S107" s="226"/>
      <c r="T107" s="226"/>
    </row>
    <row r="108" spans="1:20" x14ac:dyDescent="0.25">
      <c r="A108" s="144"/>
      <c r="B108" s="144"/>
      <c r="C108" s="144"/>
      <c r="D108" s="144"/>
      <c r="E108" s="144"/>
      <c r="F108" s="144"/>
      <c r="G108" s="144"/>
      <c r="H108" s="144"/>
      <c r="I108" s="144"/>
      <c r="J108" s="261"/>
      <c r="L108" s="261"/>
      <c r="M108" s="261"/>
      <c r="N108" s="261"/>
      <c r="O108" s="226"/>
      <c r="P108" s="226"/>
      <c r="Q108" s="226"/>
      <c r="R108" s="226"/>
      <c r="S108" s="226"/>
      <c r="T108" s="226"/>
    </row>
    <row r="109" spans="1:20" x14ac:dyDescent="0.25">
      <c r="A109" s="144"/>
      <c r="B109" s="144"/>
      <c r="C109" s="144"/>
      <c r="D109" s="144"/>
      <c r="E109" s="144"/>
      <c r="F109" s="144"/>
      <c r="G109" s="144"/>
      <c r="H109" s="144"/>
      <c r="I109" s="144"/>
      <c r="J109" s="261"/>
      <c r="L109" s="261"/>
      <c r="M109" s="261"/>
      <c r="N109" s="261"/>
      <c r="O109" s="226"/>
      <c r="P109" s="226"/>
      <c r="Q109" s="226"/>
      <c r="R109" s="226"/>
      <c r="S109" s="226"/>
      <c r="T109" s="226"/>
    </row>
    <row r="110" spans="1:20" x14ac:dyDescent="0.25">
      <c r="A110" s="144"/>
      <c r="B110" s="144"/>
      <c r="C110" s="144"/>
      <c r="D110" s="144"/>
      <c r="E110" s="144"/>
      <c r="F110" s="144"/>
      <c r="G110" s="144"/>
      <c r="H110" s="144"/>
      <c r="I110" s="144"/>
      <c r="J110" s="261"/>
      <c r="L110" s="261"/>
      <c r="M110" s="261"/>
      <c r="N110" s="261"/>
      <c r="O110" s="226"/>
      <c r="P110" s="226"/>
      <c r="Q110" s="226"/>
      <c r="R110" s="226"/>
      <c r="S110" s="226"/>
      <c r="T110" s="226"/>
    </row>
    <row r="111" spans="1:20" x14ac:dyDescent="0.25">
      <c r="A111" s="144"/>
      <c r="B111" s="144"/>
      <c r="C111" s="144"/>
      <c r="D111" s="144"/>
      <c r="E111" s="144"/>
      <c r="F111" s="144"/>
      <c r="G111" s="144"/>
      <c r="H111" s="144"/>
      <c r="I111" s="144"/>
      <c r="J111" s="261"/>
      <c r="L111" s="261"/>
      <c r="M111" s="261"/>
      <c r="N111" s="261"/>
      <c r="O111" s="226"/>
      <c r="P111" s="226"/>
      <c r="Q111" s="226"/>
      <c r="R111" s="226"/>
      <c r="S111" s="226"/>
      <c r="T111" s="226"/>
    </row>
    <row r="112" spans="1:20" x14ac:dyDescent="0.25">
      <c r="A112" s="144"/>
      <c r="B112" s="144"/>
      <c r="C112" s="144"/>
      <c r="D112" s="144"/>
      <c r="E112" s="144"/>
      <c r="F112" s="144"/>
      <c r="G112" s="144"/>
      <c r="H112" s="144"/>
      <c r="I112" s="144"/>
      <c r="J112" s="261"/>
      <c r="L112" s="261"/>
      <c r="M112" s="261"/>
      <c r="N112" s="261"/>
      <c r="O112" s="226"/>
      <c r="P112" s="226"/>
      <c r="Q112" s="226"/>
      <c r="R112" s="226"/>
      <c r="S112" s="226"/>
      <c r="T112" s="226"/>
    </row>
    <row r="113" spans="1:20" x14ac:dyDescent="0.25">
      <c r="A113" s="144"/>
      <c r="B113" s="144"/>
      <c r="C113" s="144"/>
      <c r="D113" s="144"/>
      <c r="E113" s="144"/>
      <c r="F113" s="144"/>
      <c r="G113" s="144"/>
      <c r="H113" s="144"/>
      <c r="I113" s="144"/>
      <c r="J113" s="261"/>
      <c r="L113" s="261"/>
      <c r="M113" s="261"/>
      <c r="N113" s="261"/>
      <c r="O113" s="226"/>
      <c r="P113" s="226"/>
      <c r="Q113" s="226"/>
      <c r="R113" s="226"/>
      <c r="S113" s="226"/>
      <c r="T113" s="226"/>
    </row>
    <row r="114" spans="1:20" x14ac:dyDescent="0.25">
      <c r="A114" s="144"/>
      <c r="B114" s="144"/>
      <c r="C114" s="144"/>
      <c r="D114" s="144"/>
      <c r="E114" s="144"/>
      <c r="F114" s="144"/>
      <c r="G114" s="144"/>
      <c r="H114" s="144"/>
      <c r="I114" s="144"/>
      <c r="J114" s="261"/>
      <c r="L114" s="261"/>
      <c r="M114" s="261"/>
      <c r="N114" s="261"/>
      <c r="O114" s="226"/>
      <c r="P114" s="226"/>
      <c r="Q114" s="226"/>
      <c r="R114" s="226"/>
      <c r="S114" s="226"/>
      <c r="T114" s="226"/>
    </row>
    <row r="115" spans="1:20" x14ac:dyDescent="0.25">
      <c r="A115" s="144"/>
      <c r="B115" s="144"/>
      <c r="C115" s="144"/>
      <c r="D115" s="144"/>
      <c r="E115" s="144"/>
      <c r="F115" s="144"/>
      <c r="G115" s="144"/>
      <c r="H115" s="144"/>
      <c r="I115" s="144"/>
      <c r="J115" s="261"/>
      <c r="L115" s="261"/>
      <c r="M115" s="261"/>
      <c r="N115" s="261"/>
      <c r="O115" s="226"/>
      <c r="P115" s="226"/>
      <c r="Q115" s="226"/>
      <c r="R115" s="226"/>
      <c r="S115" s="226"/>
      <c r="T115" s="226"/>
    </row>
    <row r="116" spans="1:20" x14ac:dyDescent="0.25">
      <c r="A116" s="144"/>
      <c r="B116" s="144"/>
      <c r="C116" s="144"/>
      <c r="D116" s="144"/>
      <c r="E116" s="144"/>
      <c r="F116" s="144"/>
      <c r="G116" s="144"/>
      <c r="H116" s="144"/>
      <c r="I116" s="144"/>
      <c r="J116" s="261"/>
      <c r="L116" s="261"/>
      <c r="M116" s="261"/>
      <c r="N116" s="261"/>
      <c r="O116" s="226"/>
      <c r="P116" s="226"/>
      <c r="Q116" s="226"/>
      <c r="R116" s="226"/>
      <c r="S116" s="226"/>
      <c r="T116" s="226"/>
    </row>
    <row r="117" spans="1:20" x14ac:dyDescent="0.25">
      <c r="A117" s="144"/>
      <c r="B117" s="144"/>
      <c r="C117" s="144"/>
      <c r="D117" s="144"/>
      <c r="E117" s="144"/>
      <c r="F117" s="144"/>
      <c r="G117" s="144"/>
      <c r="H117" s="144"/>
      <c r="I117" s="144"/>
      <c r="J117" s="261"/>
      <c r="L117" s="261"/>
      <c r="M117" s="261"/>
      <c r="N117" s="261"/>
      <c r="O117" s="226"/>
      <c r="P117" s="226"/>
      <c r="Q117" s="226"/>
      <c r="R117" s="226"/>
      <c r="S117" s="226"/>
      <c r="T117" s="226"/>
    </row>
    <row r="118" spans="1:20" x14ac:dyDescent="0.25">
      <c r="A118" s="144"/>
      <c r="B118" s="144"/>
      <c r="C118" s="144"/>
      <c r="D118" s="144"/>
      <c r="E118" s="144"/>
      <c r="F118" s="144"/>
      <c r="G118" s="144"/>
      <c r="H118" s="144"/>
      <c r="I118" s="144"/>
      <c r="J118" s="261"/>
      <c r="L118" s="261"/>
      <c r="M118" s="261"/>
      <c r="N118" s="261"/>
      <c r="O118" s="226"/>
      <c r="P118" s="226"/>
      <c r="Q118" s="226"/>
      <c r="R118" s="226"/>
      <c r="S118" s="226"/>
      <c r="T118" s="226"/>
    </row>
    <row r="119" spans="1:20" x14ac:dyDescent="0.25">
      <c r="A119" s="144"/>
      <c r="B119" s="144"/>
      <c r="C119" s="144"/>
      <c r="D119" s="144"/>
      <c r="E119" s="144"/>
      <c r="F119" s="144"/>
      <c r="G119" s="144"/>
      <c r="H119" s="144"/>
      <c r="I119" s="144"/>
      <c r="J119" s="261"/>
      <c r="L119" s="261"/>
      <c r="M119" s="261"/>
      <c r="N119" s="261"/>
      <c r="O119" s="226"/>
      <c r="P119" s="226"/>
      <c r="Q119" s="226"/>
      <c r="R119" s="226"/>
      <c r="S119" s="226"/>
      <c r="T119" s="226"/>
    </row>
    <row r="120" spans="1:20" x14ac:dyDescent="0.25">
      <c r="A120" s="144"/>
      <c r="B120" s="144"/>
      <c r="C120" s="144"/>
      <c r="D120" s="144"/>
      <c r="E120" s="144"/>
      <c r="F120" s="144"/>
      <c r="G120" s="144"/>
      <c r="H120" s="144"/>
      <c r="I120" s="144"/>
      <c r="J120" s="261"/>
      <c r="L120" s="261"/>
      <c r="M120" s="261"/>
      <c r="N120" s="261"/>
      <c r="O120" s="226"/>
      <c r="P120" s="226"/>
      <c r="Q120" s="226"/>
      <c r="R120" s="226"/>
      <c r="S120" s="226"/>
      <c r="T120" s="226"/>
    </row>
    <row r="121" spans="1:20" x14ac:dyDescent="0.25">
      <c r="A121" s="144"/>
      <c r="B121" s="144"/>
      <c r="C121" s="144"/>
      <c r="D121" s="144"/>
      <c r="E121" s="144"/>
      <c r="F121" s="144"/>
      <c r="G121" s="144"/>
      <c r="H121" s="144"/>
      <c r="I121" s="144"/>
      <c r="J121" s="261"/>
      <c r="L121" s="261"/>
      <c r="M121" s="261"/>
      <c r="N121" s="261"/>
      <c r="O121" s="226"/>
      <c r="P121" s="226"/>
      <c r="Q121" s="226"/>
      <c r="R121" s="226"/>
      <c r="S121" s="226"/>
      <c r="T121" s="226"/>
    </row>
    <row r="122" spans="1:20" x14ac:dyDescent="0.25">
      <c r="A122" s="144"/>
      <c r="B122" s="144"/>
      <c r="C122" s="144"/>
      <c r="D122" s="144"/>
      <c r="E122" s="144"/>
      <c r="F122" s="144"/>
      <c r="G122" s="144"/>
      <c r="H122" s="144"/>
      <c r="I122" s="144"/>
      <c r="J122" s="261"/>
      <c r="L122" s="261"/>
      <c r="M122" s="261"/>
      <c r="N122" s="261"/>
      <c r="O122" s="226"/>
      <c r="P122" s="226"/>
      <c r="Q122" s="226"/>
      <c r="R122" s="226"/>
      <c r="S122" s="226"/>
      <c r="T122" s="226"/>
    </row>
    <row r="123" spans="1:20" x14ac:dyDescent="0.25">
      <c r="A123" s="144"/>
      <c r="B123" s="144"/>
      <c r="C123" s="144"/>
      <c r="D123" s="144"/>
      <c r="E123" s="144"/>
      <c r="F123" s="144"/>
      <c r="G123" s="144"/>
      <c r="H123" s="144"/>
      <c r="I123" s="144"/>
      <c r="J123" s="261"/>
      <c r="L123" s="261"/>
      <c r="M123" s="261"/>
      <c r="N123" s="261"/>
      <c r="O123" s="226"/>
      <c r="P123" s="226"/>
      <c r="Q123" s="226"/>
      <c r="R123" s="226"/>
      <c r="S123" s="226"/>
      <c r="T123" s="226"/>
    </row>
    <row r="124" spans="1:20" x14ac:dyDescent="0.25">
      <c r="A124" s="144"/>
      <c r="B124" s="144"/>
      <c r="C124" s="144"/>
      <c r="D124" s="144"/>
      <c r="E124" s="144"/>
      <c r="F124" s="144"/>
      <c r="G124" s="144"/>
      <c r="H124" s="144"/>
      <c r="I124" s="144"/>
      <c r="J124" s="261"/>
      <c r="L124" s="261"/>
      <c r="M124" s="261"/>
      <c r="N124" s="261"/>
      <c r="O124" s="226"/>
      <c r="P124" s="226"/>
      <c r="Q124" s="226"/>
      <c r="R124" s="226"/>
      <c r="S124" s="226"/>
      <c r="T124" s="226"/>
    </row>
    <row r="125" spans="1:20" x14ac:dyDescent="0.25">
      <c r="A125" s="144"/>
      <c r="B125" s="144"/>
      <c r="C125" s="144"/>
      <c r="D125" s="144"/>
      <c r="E125" s="144"/>
      <c r="F125" s="144"/>
      <c r="G125" s="144"/>
      <c r="H125" s="144"/>
      <c r="I125" s="144"/>
      <c r="J125" s="261"/>
      <c r="L125" s="261"/>
      <c r="M125" s="261"/>
      <c r="N125" s="261"/>
      <c r="O125" s="226"/>
      <c r="P125" s="226"/>
      <c r="Q125" s="226"/>
      <c r="R125" s="226"/>
      <c r="S125" s="226"/>
      <c r="T125" s="226"/>
    </row>
    <row r="126" spans="1:20" x14ac:dyDescent="0.25">
      <c r="A126" s="144"/>
      <c r="B126" s="144"/>
      <c r="C126" s="144"/>
      <c r="D126" s="144"/>
      <c r="E126" s="144"/>
      <c r="F126" s="144"/>
      <c r="G126" s="144"/>
      <c r="H126" s="144"/>
      <c r="I126" s="144"/>
      <c r="J126" s="261"/>
      <c r="L126" s="261"/>
      <c r="M126" s="261"/>
      <c r="N126" s="261"/>
      <c r="O126" s="226"/>
      <c r="P126" s="226"/>
      <c r="Q126" s="226"/>
      <c r="R126" s="226"/>
      <c r="S126" s="226"/>
      <c r="T126" s="226"/>
    </row>
    <row r="127" spans="1:20" x14ac:dyDescent="0.25">
      <c r="A127" s="144"/>
      <c r="B127" s="144"/>
      <c r="C127" s="144"/>
      <c r="D127" s="144"/>
      <c r="E127" s="144"/>
      <c r="F127" s="144"/>
      <c r="G127" s="144"/>
      <c r="H127" s="144"/>
      <c r="I127" s="144"/>
      <c r="J127" s="261"/>
      <c r="L127" s="261"/>
      <c r="M127" s="261"/>
      <c r="N127" s="261"/>
      <c r="O127" s="226"/>
      <c r="P127" s="226"/>
      <c r="Q127" s="226"/>
      <c r="R127" s="226"/>
      <c r="S127" s="226"/>
      <c r="T127" s="226"/>
    </row>
    <row r="128" spans="1:20" x14ac:dyDescent="0.25">
      <c r="A128" s="144"/>
      <c r="B128" s="144"/>
      <c r="C128" s="144"/>
      <c r="D128" s="144"/>
      <c r="E128" s="144"/>
      <c r="F128" s="144"/>
      <c r="G128" s="144"/>
      <c r="H128" s="144"/>
      <c r="I128" s="144"/>
      <c r="J128" s="261"/>
      <c r="L128" s="261"/>
      <c r="M128" s="261"/>
      <c r="N128" s="261"/>
      <c r="O128" s="226"/>
      <c r="P128" s="226"/>
      <c r="Q128" s="226"/>
      <c r="R128" s="226"/>
      <c r="S128" s="226"/>
      <c r="T128" s="226"/>
    </row>
    <row r="129" spans="1:20" x14ac:dyDescent="0.25">
      <c r="A129" s="144"/>
      <c r="B129" s="144"/>
      <c r="C129" s="144"/>
      <c r="D129" s="144"/>
      <c r="E129" s="144"/>
      <c r="F129" s="144"/>
      <c r="G129" s="144"/>
      <c r="H129" s="144"/>
      <c r="I129" s="144"/>
      <c r="J129" s="261"/>
      <c r="L129" s="261"/>
      <c r="M129" s="261"/>
      <c r="N129" s="261"/>
      <c r="O129" s="226"/>
      <c r="P129" s="226"/>
      <c r="Q129" s="226"/>
      <c r="R129" s="226"/>
      <c r="S129" s="226"/>
      <c r="T129" s="226"/>
    </row>
    <row r="130" spans="1:20" x14ac:dyDescent="0.25">
      <c r="A130" s="144"/>
      <c r="B130" s="144"/>
      <c r="C130" s="144"/>
      <c r="D130" s="144"/>
      <c r="E130" s="144"/>
      <c r="F130" s="144"/>
      <c r="G130" s="144"/>
      <c r="H130" s="144"/>
      <c r="I130" s="144"/>
      <c r="J130" s="261"/>
      <c r="L130" s="261"/>
      <c r="M130" s="261"/>
      <c r="N130" s="261"/>
      <c r="O130" s="226"/>
      <c r="P130" s="226"/>
      <c r="Q130" s="226"/>
      <c r="R130" s="226"/>
      <c r="S130" s="226"/>
      <c r="T130" s="226"/>
    </row>
    <row r="131" spans="1:20" x14ac:dyDescent="0.25">
      <c r="A131" s="144"/>
      <c r="B131" s="144"/>
      <c r="C131" s="144"/>
      <c r="D131" s="144"/>
      <c r="E131" s="144"/>
      <c r="F131" s="144"/>
      <c r="G131" s="144"/>
      <c r="H131" s="144"/>
      <c r="I131" s="144"/>
      <c r="J131" s="261"/>
      <c r="L131" s="261"/>
      <c r="M131" s="261"/>
      <c r="N131" s="261"/>
      <c r="O131" s="226"/>
      <c r="P131" s="226"/>
      <c r="Q131" s="226"/>
      <c r="R131" s="226"/>
      <c r="S131" s="226"/>
      <c r="T131" s="226"/>
    </row>
    <row r="132" spans="1:20" x14ac:dyDescent="0.25">
      <c r="A132" s="144"/>
      <c r="B132" s="144"/>
      <c r="C132" s="144"/>
      <c r="D132" s="144"/>
      <c r="E132" s="144"/>
      <c r="F132" s="144"/>
      <c r="G132" s="144"/>
      <c r="H132" s="144"/>
      <c r="I132" s="144"/>
      <c r="J132" s="261"/>
      <c r="L132" s="261"/>
      <c r="M132" s="261"/>
      <c r="N132" s="261"/>
      <c r="O132" s="226"/>
      <c r="P132" s="226"/>
      <c r="Q132" s="226"/>
      <c r="R132" s="226"/>
      <c r="S132" s="226"/>
      <c r="T132" s="226"/>
    </row>
    <row r="133" spans="1:20" x14ac:dyDescent="0.25">
      <c r="A133" s="144"/>
      <c r="B133" s="144"/>
      <c r="C133" s="144"/>
      <c r="D133" s="144"/>
      <c r="E133" s="144"/>
      <c r="F133" s="144"/>
      <c r="G133" s="144"/>
      <c r="H133" s="144"/>
      <c r="I133" s="144"/>
      <c r="J133" s="261"/>
      <c r="L133" s="261"/>
      <c r="M133" s="261"/>
      <c r="N133" s="261"/>
      <c r="O133" s="226"/>
      <c r="P133" s="226"/>
      <c r="Q133" s="226"/>
      <c r="R133" s="226"/>
      <c r="S133" s="226"/>
      <c r="T133" s="226"/>
    </row>
    <row r="134" spans="1:20" x14ac:dyDescent="0.25">
      <c r="A134" s="144"/>
      <c r="B134" s="144"/>
      <c r="C134" s="144"/>
      <c r="D134" s="144"/>
      <c r="E134" s="144"/>
      <c r="F134" s="144"/>
      <c r="G134" s="144"/>
      <c r="H134" s="144"/>
      <c r="I134" s="144"/>
      <c r="J134" s="261"/>
      <c r="L134" s="261"/>
      <c r="M134" s="261"/>
      <c r="N134" s="261"/>
      <c r="O134" s="226"/>
      <c r="P134" s="226"/>
      <c r="Q134" s="226"/>
      <c r="R134" s="226"/>
      <c r="S134" s="226"/>
      <c r="T134" s="226"/>
    </row>
    <row r="135" spans="1:20" x14ac:dyDescent="0.25">
      <c r="A135" s="144"/>
      <c r="B135" s="144"/>
      <c r="C135" s="144"/>
      <c r="D135" s="144"/>
      <c r="E135" s="144"/>
      <c r="F135" s="144"/>
      <c r="G135" s="144"/>
      <c r="H135" s="144"/>
      <c r="I135" s="144"/>
      <c r="J135" s="261"/>
      <c r="L135" s="261"/>
      <c r="M135" s="261"/>
      <c r="N135" s="261"/>
      <c r="O135" s="226"/>
      <c r="P135" s="226"/>
      <c r="Q135" s="226"/>
      <c r="R135" s="226"/>
      <c r="S135" s="226"/>
      <c r="T135" s="226"/>
    </row>
    <row r="136" spans="1:20" x14ac:dyDescent="0.25">
      <c r="A136" s="144"/>
      <c r="B136" s="144"/>
      <c r="C136" s="144"/>
      <c r="D136" s="144"/>
      <c r="E136" s="144"/>
      <c r="F136" s="144"/>
      <c r="G136" s="144"/>
      <c r="H136" s="144"/>
      <c r="I136" s="144"/>
      <c r="J136" s="261"/>
      <c r="L136" s="261"/>
      <c r="M136" s="261"/>
      <c r="N136" s="261"/>
      <c r="O136" s="226"/>
      <c r="P136" s="226"/>
      <c r="Q136" s="226"/>
      <c r="R136" s="226"/>
      <c r="S136" s="226"/>
      <c r="T136" s="226"/>
    </row>
    <row r="137" spans="1:20" x14ac:dyDescent="0.25">
      <c r="A137" s="144"/>
      <c r="B137" s="144"/>
      <c r="C137" s="144"/>
      <c r="D137" s="144"/>
      <c r="E137" s="144"/>
      <c r="F137" s="144"/>
      <c r="G137" s="144"/>
      <c r="H137" s="144"/>
      <c r="I137" s="144"/>
      <c r="J137" s="261"/>
      <c r="L137" s="261"/>
      <c r="M137" s="261"/>
      <c r="N137" s="261"/>
      <c r="O137" s="226"/>
      <c r="P137" s="226"/>
      <c r="Q137" s="226"/>
      <c r="R137" s="226"/>
      <c r="S137" s="226"/>
      <c r="T137" s="226"/>
    </row>
    <row r="138" spans="1:20" x14ac:dyDescent="0.25">
      <c r="A138" s="144"/>
      <c r="B138" s="144"/>
      <c r="C138" s="144"/>
      <c r="D138" s="144"/>
      <c r="E138" s="144"/>
      <c r="F138" s="144"/>
      <c r="G138" s="144"/>
      <c r="H138" s="144"/>
      <c r="I138" s="144"/>
      <c r="J138" s="261"/>
      <c r="L138" s="261"/>
      <c r="M138" s="261"/>
      <c r="N138" s="261"/>
      <c r="O138" s="226"/>
      <c r="P138" s="226"/>
      <c r="Q138" s="226"/>
      <c r="R138" s="226"/>
      <c r="S138" s="226"/>
      <c r="T138" s="226"/>
    </row>
    <row r="139" spans="1:20" x14ac:dyDescent="0.25">
      <c r="A139" s="144"/>
      <c r="B139" s="144"/>
      <c r="C139" s="144"/>
      <c r="D139" s="144"/>
      <c r="E139" s="144"/>
      <c r="F139" s="144"/>
      <c r="G139" s="144"/>
      <c r="H139" s="144"/>
      <c r="I139" s="144"/>
      <c r="J139" s="261"/>
      <c r="L139" s="261"/>
      <c r="M139" s="261"/>
      <c r="N139" s="261"/>
      <c r="O139" s="226"/>
      <c r="P139" s="226"/>
      <c r="Q139" s="226"/>
      <c r="R139" s="226"/>
      <c r="S139" s="226"/>
      <c r="T139" s="226"/>
    </row>
    <row r="140" spans="1:20" x14ac:dyDescent="0.25">
      <c r="A140" s="144"/>
      <c r="B140" s="144"/>
      <c r="C140" s="144"/>
      <c r="D140" s="144"/>
      <c r="E140" s="144"/>
      <c r="F140" s="144"/>
      <c r="G140" s="144"/>
      <c r="H140" s="144"/>
      <c r="I140" s="144"/>
      <c r="J140" s="261"/>
      <c r="L140" s="261"/>
      <c r="M140" s="261"/>
      <c r="N140" s="261"/>
      <c r="O140" s="226"/>
      <c r="P140" s="226"/>
      <c r="Q140" s="226"/>
      <c r="R140" s="226"/>
      <c r="S140" s="226"/>
      <c r="T140" s="226"/>
    </row>
    <row r="141" spans="1:20" x14ac:dyDescent="0.25">
      <c r="A141" s="144"/>
      <c r="B141" s="144"/>
      <c r="C141" s="144"/>
      <c r="D141" s="144"/>
      <c r="E141" s="144"/>
      <c r="F141" s="144"/>
      <c r="G141" s="144"/>
      <c r="H141" s="144"/>
      <c r="I141" s="144"/>
      <c r="J141" s="261"/>
      <c r="L141" s="261"/>
      <c r="M141" s="261"/>
      <c r="N141" s="261"/>
      <c r="O141" s="226"/>
      <c r="P141" s="226"/>
      <c r="Q141" s="226"/>
      <c r="R141" s="226"/>
      <c r="S141" s="226"/>
      <c r="T141" s="226"/>
    </row>
    <row r="142" spans="1:20" x14ac:dyDescent="0.25">
      <c r="A142" s="144"/>
      <c r="B142" s="144"/>
      <c r="C142" s="144"/>
      <c r="D142" s="144"/>
      <c r="E142" s="144"/>
      <c r="F142" s="144"/>
      <c r="G142" s="144"/>
      <c r="H142" s="144"/>
      <c r="I142" s="144"/>
      <c r="J142" s="261"/>
      <c r="L142" s="261"/>
      <c r="M142" s="261"/>
      <c r="N142" s="261"/>
      <c r="O142" s="226"/>
      <c r="P142" s="226"/>
      <c r="Q142" s="226"/>
      <c r="R142" s="226"/>
      <c r="S142" s="226"/>
      <c r="T142" s="226"/>
    </row>
    <row r="143" spans="1:20" x14ac:dyDescent="0.25">
      <c r="A143" s="144"/>
      <c r="B143" s="144"/>
      <c r="C143" s="144"/>
      <c r="D143" s="144"/>
      <c r="E143" s="144"/>
      <c r="F143" s="144"/>
      <c r="G143" s="144"/>
      <c r="H143" s="144"/>
      <c r="I143" s="144"/>
      <c r="J143" s="261"/>
      <c r="L143" s="261"/>
      <c r="M143" s="261"/>
      <c r="N143" s="261"/>
      <c r="O143" s="226"/>
      <c r="P143" s="226"/>
      <c r="Q143" s="226"/>
      <c r="R143" s="226"/>
      <c r="S143" s="226"/>
      <c r="T143" s="226"/>
    </row>
    <row r="144" spans="1:20" x14ac:dyDescent="0.25">
      <c r="A144" s="144"/>
      <c r="B144" s="144"/>
      <c r="C144" s="144"/>
      <c r="D144" s="144"/>
      <c r="E144" s="144"/>
      <c r="F144" s="144"/>
      <c r="G144" s="144"/>
      <c r="H144" s="144"/>
      <c r="I144" s="144"/>
      <c r="J144" s="144"/>
      <c r="K144" s="144"/>
      <c r="L144" s="144"/>
      <c r="M144" s="144"/>
      <c r="N144" s="144"/>
      <c r="O144" s="261"/>
      <c r="P144" s="261"/>
      <c r="Q144" s="261"/>
    </row>
    <row r="145" spans="1:14" x14ac:dyDescent="0.25">
      <c r="A145" s="144"/>
      <c r="B145" s="144"/>
      <c r="C145" s="144"/>
      <c r="D145" s="144"/>
      <c r="E145" s="144"/>
      <c r="F145" s="144"/>
      <c r="G145" s="144"/>
      <c r="H145" s="144"/>
      <c r="I145" s="144"/>
      <c r="J145" s="144"/>
      <c r="K145" s="144"/>
      <c r="L145" s="144"/>
      <c r="M145" s="144"/>
      <c r="N145" s="144"/>
    </row>
    <row r="146" spans="1:14" x14ac:dyDescent="0.25">
      <c r="A146" s="144"/>
      <c r="B146" s="144"/>
      <c r="C146" s="144"/>
      <c r="D146" s="144"/>
      <c r="E146" s="144"/>
      <c r="F146" s="144"/>
      <c r="G146" s="144"/>
      <c r="H146" s="144"/>
      <c r="I146" s="144"/>
      <c r="J146" s="144"/>
      <c r="K146" s="144"/>
      <c r="L146" s="144"/>
      <c r="M146" s="144"/>
      <c r="N146" s="144"/>
    </row>
    <row r="147" spans="1:14" x14ac:dyDescent="0.25">
      <c r="A147" s="144"/>
      <c r="B147" s="144"/>
      <c r="C147" s="144"/>
      <c r="D147" s="144"/>
      <c r="E147" s="144"/>
      <c r="F147" s="144"/>
      <c r="G147" s="144"/>
      <c r="H147" s="144"/>
      <c r="I147" s="144"/>
      <c r="J147" s="144"/>
      <c r="K147" s="144"/>
      <c r="L147" s="144"/>
      <c r="M147" s="144"/>
      <c r="N147" s="144"/>
    </row>
    <row r="148" spans="1:14" x14ac:dyDescent="0.25">
      <c r="A148" s="144"/>
      <c r="B148" s="144"/>
      <c r="C148" s="144"/>
      <c r="D148" s="144"/>
      <c r="E148" s="144"/>
      <c r="F148" s="144"/>
      <c r="G148" s="144"/>
      <c r="H148" s="144"/>
      <c r="I148" s="144"/>
      <c r="J148" s="144"/>
      <c r="K148" s="144"/>
      <c r="L148" s="144"/>
      <c r="M148" s="144"/>
      <c r="N148" s="144"/>
    </row>
    <row r="149" spans="1:14" x14ac:dyDescent="0.25">
      <c r="A149" s="144"/>
      <c r="B149" s="144"/>
      <c r="C149" s="144"/>
      <c r="D149" s="144"/>
      <c r="E149" s="144"/>
      <c r="F149" s="144"/>
      <c r="G149" s="144"/>
      <c r="H149" s="144"/>
      <c r="I149" s="144"/>
      <c r="J149" s="144"/>
      <c r="K149" s="144"/>
      <c r="L149" s="144"/>
      <c r="M149" s="144"/>
      <c r="N149" s="144"/>
    </row>
    <row r="150" spans="1:14" x14ac:dyDescent="0.25">
      <c r="A150" s="144"/>
      <c r="B150" s="144"/>
      <c r="C150" s="144"/>
      <c r="D150" s="144"/>
      <c r="E150" s="144"/>
      <c r="F150" s="144"/>
      <c r="G150" s="144"/>
      <c r="H150" s="144"/>
      <c r="I150" s="144"/>
      <c r="J150" s="144"/>
      <c r="K150" s="144"/>
      <c r="L150" s="144"/>
      <c r="M150" s="144"/>
      <c r="N150" s="144"/>
    </row>
    <row r="151" spans="1:14" x14ac:dyDescent="0.25">
      <c r="A151" s="144"/>
      <c r="B151" s="144"/>
      <c r="C151" s="144"/>
      <c r="D151" s="144"/>
      <c r="E151" s="144"/>
      <c r="F151" s="144"/>
      <c r="G151" s="144"/>
      <c r="H151" s="144"/>
      <c r="I151" s="144"/>
      <c r="J151" s="144"/>
      <c r="K151" s="144"/>
      <c r="L151" s="144"/>
      <c r="M151" s="144"/>
      <c r="N151" s="144"/>
    </row>
    <row r="152" spans="1:14" x14ac:dyDescent="0.25">
      <c r="A152" s="144"/>
      <c r="B152" s="144"/>
      <c r="C152" s="144"/>
      <c r="D152" s="144"/>
      <c r="E152" s="144"/>
      <c r="F152" s="144"/>
      <c r="G152" s="144"/>
      <c r="H152" s="144"/>
      <c r="I152" s="144"/>
      <c r="J152" s="144"/>
      <c r="K152" s="144"/>
      <c r="L152" s="144"/>
      <c r="M152" s="144"/>
      <c r="N152" s="144"/>
    </row>
    <row r="153" spans="1:14" x14ac:dyDescent="0.25">
      <c r="A153" s="144"/>
      <c r="B153" s="144"/>
      <c r="C153" s="144"/>
      <c r="D153" s="144"/>
      <c r="E153" s="144"/>
      <c r="F153" s="144"/>
      <c r="G153" s="144"/>
      <c r="H153" s="144"/>
      <c r="I153" s="144"/>
      <c r="J153" s="144"/>
      <c r="K153" s="144"/>
      <c r="L153" s="144"/>
      <c r="M153" s="144"/>
      <c r="N153" s="144"/>
    </row>
    <row r="154" spans="1:14" x14ac:dyDescent="0.25">
      <c r="A154" s="144"/>
      <c r="B154" s="144"/>
      <c r="C154" s="144"/>
      <c r="D154" s="144"/>
      <c r="E154" s="144"/>
      <c r="F154" s="144"/>
      <c r="G154" s="144"/>
      <c r="H154" s="144"/>
      <c r="I154" s="144"/>
      <c r="J154" s="144"/>
      <c r="K154" s="144"/>
      <c r="L154" s="144"/>
      <c r="M154" s="144"/>
      <c r="N154" s="144"/>
    </row>
    <row r="155" spans="1:14" x14ac:dyDescent="0.25">
      <c r="A155" s="144"/>
      <c r="B155" s="144"/>
      <c r="C155" s="144"/>
      <c r="D155" s="144"/>
      <c r="E155" s="144"/>
      <c r="F155" s="144"/>
      <c r="G155" s="144"/>
      <c r="H155" s="144"/>
      <c r="I155" s="144"/>
      <c r="J155" s="144"/>
      <c r="K155" s="144"/>
      <c r="L155" s="144"/>
      <c r="M155" s="144"/>
      <c r="N155" s="144"/>
    </row>
    <row r="156" spans="1:14" x14ac:dyDescent="0.25">
      <c r="A156" s="144"/>
      <c r="B156" s="144"/>
      <c r="C156" s="144"/>
      <c r="D156" s="144"/>
      <c r="E156" s="144"/>
      <c r="F156" s="144"/>
      <c r="G156" s="144"/>
      <c r="H156" s="144"/>
      <c r="I156" s="144"/>
      <c r="J156" s="144"/>
      <c r="K156" s="144"/>
      <c r="L156" s="144"/>
      <c r="M156" s="144"/>
      <c r="N156" s="144"/>
    </row>
    <row r="157" spans="1:14" x14ac:dyDescent="0.25">
      <c r="A157" s="144"/>
      <c r="B157" s="144"/>
      <c r="C157" s="144"/>
      <c r="D157" s="144"/>
      <c r="E157" s="144"/>
      <c r="F157" s="144"/>
      <c r="G157" s="144"/>
      <c r="H157" s="144"/>
      <c r="I157" s="144"/>
      <c r="J157" s="144"/>
      <c r="K157" s="144"/>
      <c r="L157" s="144"/>
      <c r="M157" s="144"/>
      <c r="N157" s="144"/>
    </row>
    <row r="158" spans="1:14" x14ac:dyDescent="0.25">
      <c r="A158" s="144"/>
      <c r="B158" s="144"/>
      <c r="C158" s="144"/>
      <c r="D158" s="144"/>
      <c r="E158" s="144"/>
      <c r="F158" s="144"/>
      <c r="G158" s="144"/>
      <c r="H158" s="144"/>
      <c r="I158" s="144"/>
      <c r="J158" s="144"/>
      <c r="K158" s="144"/>
      <c r="L158" s="144"/>
      <c r="M158" s="144"/>
      <c r="N158" s="144"/>
    </row>
    <row r="159" spans="1:14" x14ac:dyDescent="0.25">
      <c r="A159" s="144"/>
      <c r="B159" s="144"/>
      <c r="C159" s="144"/>
      <c r="D159" s="144"/>
      <c r="E159" s="144"/>
      <c r="F159" s="144"/>
      <c r="G159" s="144"/>
      <c r="H159" s="144"/>
      <c r="I159" s="144"/>
      <c r="J159" s="144"/>
      <c r="K159" s="144"/>
      <c r="L159" s="144"/>
      <c r="M159" s="144"/>
      <c r="N159" s="144"/>
    </row>
    <row r="160" spans="1:14" x14ac:dyDescent="0.25">
      <c r="A160" s="144"/>
      <c r="B160" s="144"/>
      <c r="C160" s="144"/>
      <c r="D160" s="144"/>
      <c r="E160" s="144"/>
      <c r="F160" s="144"/>
      <c r="G160" s="144"/>
      <c r="H160" s="144"/>
      <c r="I160" s="144"/>
      <c r="J160" s="144"/>
      <c r="K160" s="144"/>
      <c r="L160" s="144"/>
      <c r="M160" s="144"/>
      <c r="N160" s="144"/>
    </row>
    <row r="161" spans="1:14" x14ac:dyDescent="0.25">
      <c r="A161" s="144"/>
      <c r="B161" s="144"/>
      <c r="C161" s="144"/>
      <c r="D161" s="144"/>
      <c r="E161" s="144"/>
      <c r="F161" s="144"/>
      <c r="G161" s="144"/>
      <c r="H161" s="144"/>
      <c r="I161" s="144"/>
      <c r="J161" s="144"/>
      <c r="K161" s="144"/>
      <c r="L161" s="144"/>
      <c r="M161" s="144"/>
      <c r="N161" s="144"/>
    </row>
    <row r="162" spans="1:14" x14ac:dyDescent="0.25">
      <c r="A162" s="144"/>
      <c r="B162" s="144"/>
      <c r="C162" s="144"/>
      <c r="D162" s="144"/>
      <c r="E162" s="144"/>
      <c r="F162" s="144"/>
      <c r="G162" s="144"/>
      <c r="H162" s="144"/>
      <c r="I162" s="144"/>
      <c r="J162" s="144"/>
      <c r="K162" s="144"/>
      <c r="L162" s="144"/>
      <c r="M162" s="144"/>
      <c r="N162" s="144"/>
    </row>
    <row r="163" spans="1:14" x14ac:dyDescent="0.25">
      <c r="A163" s="144"/>
      <c r="B163" s="144"/>
      <c r="C163" s="144"/>
      <c r="D163" s="144"/>
      <c r="E163" s="144"/>
      <c r="F163" s="144"/>
      <c r="G163" s="144"/>
      <c r="H163" s="144"/>
      <c r="I163" s="144"/>
      <c r="J163" s="144"/>
      <c r="K163" s="144"/>
      <c r="L163" s="144"/>
      <c r="M163" s="144"/>
      <c r="N163" s="144"/>
    </row>
    <row r="164" spans="1:14" x14ac:dyDescent="0.25">
      <c r="A164" s="144"/>
      <c r="B164" s="144"/>
      <c r="C164" s="144"/>
      <c r="D164" s="144"/>
      <c r="E164" s="144"/>
      <c r="F164" s="144"/>
      <c r="G164" s="144"/>
      <c r="H164" s="144"/>
      <c r="I164" s="144"/>
      <c r="J164" s="144"/>
      <c r="K164" s="144"/>
      <c r="L164" s="144"/>
      <c r="M164" s="144"/>
      <c r="N164" s="144"/>
    </row>
    <row r="165" spans="1:14" x14ac:dyDescent="0.25">
      <c r="A165" s="144"/>
      <c r="B165" s="144"/>
      <c r="C165" s="144"/>
      <c r="D165" s="144"/>
      <c r="E165" s="144"/>
      <c r="F165" s="144"/>
      <c r="G165" s="144"/>
      <c r="H165" s="144"/>
      <c r="I165" s="144"/>
      <c r="J165" s="144"/>
      <c r="K165" s="144"/>
      <c r="L165" s="144"/>
      <c r="M165" s="144"/>
      <c r="N165" s="144"/>
    </row>
    <row r="166" spans="1:14" x14ac:dyDescent="0.25">
      <c r="A166" s="144"/>
      <c r="B166" s="144"/>
      <c r="C166" s="144"/>
      <c r="D166" s="144"/>
      <c r="E166" s="144"/>
      <c r="F166" s="144"/>
      <c r="G166" s="144"/>
      <c r="H166" s="144"/>
      <c r="I166" s="144"/>
      <c r="J166" s="144"/>
      <c r="K166" s="144"/>
      <c r="L166" s="144"/>
      <c r="M166" s="144"/>
      <c r="N166" s="144"/>
    </row>
    <row r="167" spans="1:14" x14ac:dyDescent="0.25">
      <c r="A167" s="144"/>
      <c r="B167" s="144"/>
      <c r="C167" s="144"/>
      <c r="D167" s="144"/>
      <c r="E167" s="144"/>
      <c r="F167" s="144"/>
      <c r="G167" s="144"/>
      <c r="H167" s="144"/>
      <c r="I167" s="144"/>
      <c r="J167" s="144"/>
      <c r="K167" s="144"/>
      <c r="L167" s="144"/>
      <c r="M167" s="144"/>
      <c r="N167" s="144"/>
    </row>
    <row r="168" spans="1:14" x14ac:dyDescent="0.25">
      <c r="A168" s="144"/>
      <c r="B168" s="144"/>
      <c r="C168" s="144"/>
      <c r="D168" s="144"/>
      <c r="E168" s="144"/>
      <c r="F168" s="144"/>
      <c r="G168" s="144"/>
      <c r="H168" s="144"/>
      <c r="I168" s="144"/>
      <c r="J168" s="144"/>
      <c r="K168" s="144"/>
      <c r="L168" s="144"/>
      <c r="M168" s="144"/>
      <c r="N168" s="144"/>
    </row>
    <row r="169" spans="1:14" x14ac:dyDescent="0.25">
      <c r="A169" s="144"/>
      <c r="B169" s="144"/>
      <c r="C169" s="144"/>
      <c r="D169" s="144"/>
      <c r="E169" s="144"/>
      <c r="F169" s="144"/>
      <c r="G169" s="144"/>
      <c r="H169" s="144"/>
      <c r="I169" s="144"/>
      <c r="J169" s="144"/>
      <c r="K169" s="144"/>
      <c r="L169" s="144"/>
      <c r="M169" s="144"/>
      <c r="N169" s="144"/>
    </row>
    <row r="170" spans="1:14" x14ac:dyDescent="0.25">
      <c r="A170" s="144"/>
      <c r="B170" s="144"/>
      <c r="C170" s="144"/>
      <c r="D170" s="144"/>
      <c r="E170" s="144"/>
      <c r="F170" s="144"/>
      <c r="G170" s="144"/>
      <c r="H170" s="144"/>
      <c r="I170" s="144"/>
      <c r="J170" s="144"/>
      <c r="K170" s="144"/>
      <c r="L170" s="144"/>
      <c r="M170" s="144"/>
      <c r="N170" s="144"/>
    </row>
    <row r="171" spans="1:14" x14ac:dyDescent="0.25">
      <c r="A171" s="144"/>
      <c r="B171" s="144"/>
      <c r="C171" s="144"/>
      <c r="D171" s="144"/>
      <c r="E171" s="144"/>
      <c r="F171" s="144"/>
      <c r="G171" s="144"/>
      <c r="H171" s="144"/>
      <c r="I171" s="144"/>
      <c r="J171" s="144"/>
      <c r="K171" s="144"/>
      <c r="L171" s="144"/>
      <c r="M171" s="144"/>
      <c r="N171" s="144"/>
    </row>
    <row r="172" spans="1:14" x14ac:dyDescent="0.25">
      <c r="A172" s="144"/>
      <c r="B172" s="144"/>
      <c r="C172" s="144"/>
      <c r="D172" s="144"/>
      <c r="E172" s="144"/>
      <c r="F172" s="144"/>
      <c r="G172" s="144"/>
      <c r="H172" s="144"/>
      <c r="I172" s="144"/>
      <c r="J172" s="144"/>
      <c r="K172" s="144"/>
      <c r="L172" s="144"/>
      <c r="M172" s="144"/>
      <c r="N172" s="144"/>
    </row>
    <row r="173" spans="1:14" x14ac:dyDescent="0.25">
      <c r="A173" s="144"/>
      <c r="B173" s="144"/>
      <c r="C173" s="144"/>
      <c r="D173" s="144"/>
      <c r="E173" s="144"/>
      <c r="F173" s="144"/>
      <c r="G173" s="144"/>
      <c r="H173" s="144"/>
      <c r="I173" s="144"/>
      <c r="J173" s="144"/>
      <c r="K173" s="144"/>
      <c r="L173" s="144"/>
      <c r="M173" s="144"/>
      <c r="N173" s="144"/>
    </row>
    <row r="174" spans="1:14" x14ac:dyDescent="0.25">
      <c r="A174" s="144"/>
      <c r="B174" s="144"/>
      <c r="C174" s="144"/>
      <c r="D174" s="144"/>
      <c r="E174" s="144"/>
      <c r="F174" s="144"/>
      <c r="G174" s="144"/>
      <c r="H174" s="144"/>
      <c r="I174" s="144"/>
      <c r="J174" s="144"/>
      <c r="K174" s="144"/>
      <c r="L174" s="144"/>
      <c r="M174" s="144"/>
      <c r="N174" s="144"/>
    </row>
    <row r="175" spans="1:14" x14ac:dyDescent="0.25">
      <c r="A175" s="144"/>
      <c r="B175" s="144"/>
      <c r="C175" s="144"/>
      <c r="D175" s="144"/>
      <c r="E175" s="144"/>
      <c r="F175" s="144"/>
      <c r="G175" s="144"/>
      <c r="H175" s="144"/>
      <c r="I175" s="144"/>
      <c r="J175" s="144"/>
      <c r="K175" s="144"/>
      <c r="L175" s="144"/>
      <c r="M175" s="144"/>
      <c r="N175" s="144"/>
    </row>
    <row r="176" spans="1:14" x14ac:dyDescent="0.25">
      <c r="A176" s="144"/>
      <c r="B176" s="144"/>
      <c r="C176" s="144"/>
      <c r="D176" s="144"/>
      <c r="E176" s="144"/>
      <c r="F176" s="144"/>
      <c r="G176" s="144"/>
      <c r="H176" s="144"/>
      <c r="I176" s="144"/>
      <c r="J176" s="144"/>
      <c r="K176" s="144"/>
      <c r="L176" s="144"/>
      <c r="M176" s="144"/>
      <c r="N176" s="144"/>
    </row>
    <row r="177" spans="1:14" x14ac:dyDescent="0.25">
      <c r="A177" s="144"/>
      <c r="B177" s="144"/>
      <c r="C177" s="144"/>
      <c r="D177" s="144"/>
      <c r="E177" s="144"/>
      <c r="F177" s="144"/>
      <c r="G177" s="144"/>
      <c r="H177" s="144"/>
      <c r="I177" s="144"/>
      <c r="J177" s="144"/>
      <c r="K177" s="144"/>
      <c r="L177" s="144"/>
      <c r="M177" s="144"/>
      <c r="N177" s="144"/>
    </row>
    <row r="178" spans="1:14" x14ac:dyDescent="0.25">
      <c r="A178" s="144"/>
      <c r="B178" s="144"/>
      <c r="C178" s="144"/>
      <c r="D178" s="144"/>
      <c r="E178" s="144"/>
      <c r="F178" s="144"/>
      <c r="G178" s="144"/>
      <c r="H178" s="144"/>
      <c r="I178" s="144"/>
      <c r="J178" s="144"/>
      <c r="K178" s="144"/>
      <c r="L178" s="144"/>
      <c r="M178" s="144"/>
      <c r="N178" s="144"/>
    </row>
    <row r="179" spans="1:14" x14ac:dyDescent="0.25">
      <c r="A179" s="144"/>
      <c r="B179" s="144"/>
      <c r="C179" s="144"/>
      <c r="D179" s="144"/>
      <c r="E179" s="144"/>
      <c r="F179" s="144"/>
      <c r="G179" s="144"/>
      <c r="H179" s="144"/>
      <c r="I179" s="144"/>
      <c r="J179" s="144"/>
      <c r="K179" s="144"/>
      <c r="L179" s="144"/>
      <c r="M179" s="144"/>
      <c r="N179" s="144"/>
    </row>
    <row r="180" spans="1:14" x14ac:dyDescent="0.25">
      <c r="A180" s="144"/>
      <c r="B180" s="144"/>
      <c r="C180" s="144"/>
      <c r="D180" s="144"/>
      <c r="E180" s="144"/>
      <c r="F180" s="144"/>
      <c r="G180" s="144"/>
      <c r="H180" s="144"/>
      <c r="I180" s="144"/>
      <c r="J180" s="144"/>
      <c r="K180" s="144"/>
      <c r="L180" s="144"/>
      <c r="M180" s="144"/>
      <c r="N180" s="144"/>
    </row>
    <row r="181" spans="1:14" x14ac:dyDescent="0.25">
      <c r="A181" s="144"/>
      <c r="B181" s="144"/>
      <c r="C181" s="144"/>
      <c r="D181" s="144"/>
      <c r="E181" s="144"/>
      <c r="F181" s="144"/>
      <c r="G181" s="144"/>
      <c r="H181" s="144"/>
      <c r="I181" s="144"/>
      <c r="J181" s="144"/>
      <c r="K181" s="144"/>
      <c r="L181" s="144"/>
      <c r="M181" s="144"/>
      <c r="N181" s="144"/>
    </row>
    <row r="182" spans="1:14" x14ac:dyDescent="0.25">
      <c r="A182" s="144"/>
      <c r="B182" s="144"/>
      <c r="C182" s="144"/>
      <c r="D182" s="144"/>
      <c r="E182" s="144"/>
      <c r="F182" s="144"/>
      <c r="G182" s="144"/>
      <c r="H182" s="144"/>
      <c r="I182" s="144"/>
      <c r="J182" s="144"/>
      <c r="K182" s="144"/>
      <c r="L182" s="144"/>
      <c r="M182" s="144"/>
      <c r="N182" s="144"/>
    </row>
    <row r="183" spans="1:14" x14ac:dyDescent="0.25">
      <c r="A183" s="144"/>
      <c r="B183" s="144"/>
      <c r="C183" s="144"/>
      <c r="D183" s="144"/>
      <c r="E183" s="144"/>
      <c r="F183" s="144"/>
      <c r="G183" s="144"/>
      <c r="H183" s="144"/>
      <c r="I183" s="144"/>
      <c r="J183" s="144"/>
      <c r="K183" s="144"/>
      <c r="L183" s="144"/>
      <c r="M183" s="144"/>
      <c r="N183" s="144"/>
    </row>
    <row r="184" spans="1:14" x14ac:dyDescent="0.25">
      <c r="A184" s="144"/>
      <c r="B184" s="144"/>
      <c r="C184" s="144"/>
      <c r="D184" s="144"/>
      <c r="E184" s="144"/>
      <c r="F184" s="144"/>
      <c r="G184" s="144"/>
      <c r="H184" s="144"/>
      <c r="I184" s="144"/>
      <c r="J184" s="144"/>
      <c r="K184" s="144"/>
      <c r="L184" s="144"/>
      <c r="M184" s="144"/>
      <c r="N184" s="144"/>
    </row>
    <row r="185" spans="1:14" x14ac:dyDescent="0.25">
      <c r="A185" s="144"/>
      <c r="B185" s="144"/>
      <c r="C185" s="144"/>
      <c r="D185" s="144"/>
      <c r="E185" s="144"/>
      <c r="F185" s="144"/>
      <c r="G185" s="144"/>
      <c r="H185" s="144"/>
      <c r="I185" s="144"/>
      <c r="J185" s="144"/>
      <c r="K185" s="144"/>
      <c r="L185" s="144"/>
      <c r="M185" s="144"/>
      <c r="N185" s="144"/>
    </row>
    <row r="186" spans="1:14" x14ac:dyDescent="0.25">
      <c r="A186" s="144"/>
      <c r="B186" s="144"/>
      <c r="C186" s="144"/>
      <c r="D186" s="144"/>
      <c r="E186" s="144"/>
      <c r="F186" s="144"/>
      <c r="G186" s="144"/>
      <c r="H186" s="144"/>
      <c r="I186" s="144"/>
      <c r="J186" s="144"/>
      <c r="K186" s="144"/>
      <c r="L186" s="144"/>
      <c r="M186" s="144"/>
      <c r="N186" s="144"/>
    </row>
    <row r="187" spans="1:14" x14ac:dyDescent="0.25">
      <c r="A187" s="144"/>
      <c r="B187" s="144"/>
      <c r="C187" s="144"/>
      <c r="D187" s="144"/>
      <c r="E187" s="144"/>
      <c r="F187" s="144"/>
      <c r="G187" s="144"/>
      <c r="H187" s="144"/>
      <c r="I187" s="144"/>
      <c r="J187" s="144"/>
      <c r="K187" s="144"/>
      <c r="L187" s="144"/>
      <c r="M187" s="144"/>
      <c r="N187" s="144"/>
    </row>
    <row r="188" spans="1:14" x14ac:dyDescent="0.25">
      <c r="A188" s="144"/>
      <c r="B188" s="144"/>
      <c r="C188" s="144"/>
      <c r="D188" s="144"/>
      <c r="E188" s="144"/>
      <c r="F188" s="144"/>
      <c r="G188" s="144"/>
      <c r="H188" s="144"/>
      <c r="I188" s="144"/>
      <c r="J188" s="144"/>
      <c r="K188" s="144"/>
      <c r="L188" s="144"/>
      <c r="M188" s="144"/>
      <c r="N188" s="144"/>
    </row>
    <row r="189" spans="1:14" x14ac:dyDescent="0.25">
      <c r="A189" s="144"/>
      <c r="B189" s="144"/>
      <c r="C189" s="144"/>
      <c r="D189" s="144"/>
      <c r="E189" s="144"/>
      <c r="F189" s="144"/>
      <c r="G189" s="144"/>
      <c r="H189" s="144"/>
      <c r="I189" s="144"/>
      <c r="J189" s="144"/>
      <c r="K189" s="144"/>
      <c r="L189" s="144"/>
      <c r="M189" s="144"/>
      <c r="N189" s="144"/>
    </row>
    <row r="190" spans="1:14" x14ac:dyDescent="0.25">
      <c r="A190" s="144"/>
      <c r="B190" s="144"/>
      <c r="C190" s="144"/>
      <c r="D190" s="144"/>
      <c r="E190" s="144"/>
      <c r="F190" s="144"/>
      <c r="G190" s="144"/>
      <c r="H190" s="144"/>
      <c r="I190" s="144"/>
      <c r="J190" s="144"/>
      <c r="K190" s="144"/>
      <c r="L190" s="144"/>
      <c r="M190" s="144"/>
      <c r="N190" s="144"/>
    </row>
    <row r="191" spans="1:14" x14ac:dyDescent="0.25">
      <c r="A191" s="144"/>
      <c r="B191" s="144"/>
      <c r="C191" s="144"/>
      <c r="D191" s="144"/>
      <c r="E191" s="144"/>
      <c r="F191" s="144"/>
      <c r="G191" s="144"/>
      <c r="H191" s="144"/>
      <c r="I191" s="144"/>
      <c r="J191" s="144"/>
      <c r="K191" s="144"/>
      <c r="L191" s="144"/>
      <c r="M191" s="144"/>
      <c r="N191" s="144"/>
    </row>
    <row r="192" spans="1:14" x14ac:dyDescent="0.25">
      <c r="A192" s="144"/>
      <c r="B192" s="144"/>
      <c r="C192" s="144"/>
      <c r="D192" s="144"/>
      <c r="E192" s="144"/>
      <c r="F192" s="144"/>
      <c r="G192" s="144"/>
      <c r="H192" s="144"/>
      <c r="I192" s="144"/>
      <c r="J192" s="144"/>
      <c r="K192" s="144"/>
      <c r="L192" s="144"/>
      <c r="M192" s="144"/>
      <c r="N192" s="144"/>
    </row>
    <row r="193" spans="1:14" x14ac:dyDescent="0.25">
      <c r="A193" s="144"/>
      <c r="B193" s="144"/>
      <c r="C193" s="144"/>
      <c r="D193" s="144"/>
      <c r="E193" s="144"/>
      <c r="F193" s="144"/>
      <c r="G193" s="144"/>
      <c r="H193" s="144"/>
      <c r="I193" s="144"/>
      <c r="J193" s="144"/>
      <c r="K193" s="144"/>
      <c r="L193" s="144"/>
      <c r="M193" s="144"/>
      <c r="N193" s="144"/>
    </row>
    <row r="194" spans="1:14" x14ac:dyDescent="0.25">
      <c r="A194" s="144"/>
      <c r="B194" s="144"/>
      <c r="C194" s="144"/>
      <c r="D194" s="144"/>
      <c r="E194" s="144"/>
      <c r="F194" s="144"/>
      <c r="G194" s="144"/>
      <c r="H194" s="144"/>
      <c r="I194" s="144"/>
      <c r="J194" s="144"/>
      <c r="K194" s="144"/>
      <c r="L194" s="144"/>
      <c r="M194" s="144"/>
      <c r="N194" s="144"/>
    </row>
    <row r="195" spans="1:14" x14ac:dyDescent="0.25">
      <c r="A195" s="144"/>
      <c r="B195" s="144"/>
      <c r="C195" s="144"/>
      <c r="D195" s="144"/>
      <c r="E195" s="144"/>
      <c r="F195" s="144"/>
      <c r="G195" s="144"/>
      <c r="H195" s="144"/>
      <c r="I195" s="144"/>
      <c r="J195" s="144"/>
      <c r="K195" s="144"/>
      <c r="L195" s="144"/>
      <c r="M195" s="144"/>
      <c r="N195" s="144"/>
    </row>
    <row r="196" spans="1:14" x14ac:dyDescent="0.25">
      <c r="A196" s="144"/>
      <c r="B196" s="144"/>
      <c r="C196" s="144"/>
      <c r="D196" s="144"/>
      <c r="E196" s="144"/>
      <c r="F196" s="144"/>
      <c r="G196" s="144"/>
      <c r="H196" s="144"/>
      <c r="I196" s="144"/>
      <c r="J196" s="144"/>
      <c r="K196" s="144"/>
      <c r="L196" s="144"/>
      <c r="M196" s="144"/>
      <c r="N196" s="144"/>
    </row>
    <row r="197" spans="1:14" x14ac:dyDescent="0.25">
      <c r="A197" s="144"/>
      <c r="B197" s="144"/>
      <c r="C197" s="144"/>
      <c r="D197" s="144"/>
      <c r="E197" s="144"/>
      <c r="F197" s="144"/>
      <c r="G197" s="144"/>
      <c r="H197" s="144"/>
      <c r="I197" s="144"/>
      <c r="J197" s="144"/>
      <c r="K197" s="144"/>
      <c r="L197" s="144"/>
      <c r="M197" s="144"/>
      <c r="N197" s="144"/>
    </row>
    <row r="198" spans="1:14" x14ac:dyDescent="0.25">
      <c r="A198" s="144"/>
      <c r="B198" s="144"/>
      <c r="C198" s="144"/>
      <c r="D198" s="144"/>
      <c r="E198" s="144"/>
      <c r="F198" s="144"/>
      <c r="G198" s="144"/>
      <c r="H198" s="144"/>
      <c r="I198" s="144"/>
      <c r="J198" s="144"/>
      <c r="K198" s="144"/>
      <c r="L198" s="144"/>
      <c r="M198" s="144"/>
      <c r="N198" s="144"/>
    </row>
    <row r="199" spans="1:14" x14ac:dyDescent="0.25">
      <c r="A199" s="144"/>
      <c r="B199" s="144"/>
      <c r="C199" s="144"/>
      <c r="D199" s="144"/>
      <c r="E199" s="144"/>
      <c r="F199" s="144"/>
      <c r="G199" s="144"/>
      <c r="H199" s="144"/>
      <c r="I199" s="144"/>
      <c r="J199" s="144"/>
      <c r="K199" s="144"/>
      <c r="L199" s="144"/>
      <c r="M199" s="144"/>
      <c r="N199" s="144"/>
    </row>
    <row r="200" spans="1:14" x14ac:dyDescent="0.25">
      <c r="A200" s="144"/>
      <c r="B200" s="144"/>
      <c r="C200" s="144"/>
      <c r="D200" s="144"/>
      <c r="E200" s="144"/>
      <c r="F200" s="144"/>
      <c r="G200" s="144"/>
      <c r="H200" s="144"/>
      <c r="I200" s="144"/>
      <c r="J200" s="144"/>
      <c r="K200" s="144"/>
      <c r="L200" s="144"/>
      <c r="M200" s="144"/>
      <c r="N200" s="144"/>
    </row>
    <row r="201" spans="1:14" x14ac:dyDescent="0.25">
      <c r="A201" s="144"/>
      <c r="B201" s="144"/>
      <c r="C201" s="144"/>
      <c r="D201" s="144"/>
      <c r="E201" s="144"/>
      <c r="F201" s="144"/>
      <c r="G201" s="144"/>
      <c r="H201" s="144"/>
      <c r="I201" s="144"/>
      <c r="J201" s="144"/>
      <c r="K201" s="144"/>
      <c r="L201" s="144"/>
      <c r="M201" s="144"/>
      <c r="N201" s="144"/>
    </row>
    <row r="202" spans="1:14" x14ac:dyDescent="0.25">
      <c r="A202" s="144"/>
      <c r="B202" s="144"/>
      <c r="C202" s="144"/>
      <c r="D202" s="144"/>
      <c r="E202" s="144"/>
      <c r="F202" s="144"/>
      <c r="G202" s="144"/>
      <c r="H202" s="144"/>
      <c r="I202" s="144"/>
      <c r="J202" s="144"/>
      <c r="K202" s="144"/>
      <c r="L202" s="144"/>
      <c r="M202" s="144"/>
      <c r="N202" s="144"/>
    </row>
    <row r="203" spans="1:14" x14ac:dyDescent="0.25">
      <c r="A203" s="144"/>
      <c r="B203" s="144"/>
      <c r="C203" s="144"/>
      <c r="D203" s="144"/>
      <c r="E203" s="144"/>
      <c r="F203" s="144"/>
      <c r="G203" s="144"/>
      <c r="H203" s="144"/>
      <c r="I203" s="144"/>
      <c r="J203" s="144"/>
      <c r="K203" s="144"/>
      <c r="L203" s="144"/>
      <c r="M203" s="144"/>
      <c r="N203" s="144"/>
    </row>
    <row r="204" spans="1:14" x14ac:dyDescent="0.25">
      <c r="A204" s="144"/>
      <c r="B204" s="144"/>
      <c r="C204" s="144"/>
      <c r="D204" s="144"/>
      <c r="E204" s="144"/>
      <c r="F204" s="144"/>
      <c r="G204" s="144"/>
      <c r="H204" s="144"/>
      <c r="I204" s="144"/>
      <c r="J204" s="144"/>
      <c r="K204" s="144"/>
      <c r="L204" s="144"/>
      <c r="M204" s="144"/>
      <c r="N204" s="144"/>
    </row>
    <row r="205" spans="1:14" x14ac:dyDescent="0.25">
      <c r="A205" s="144"/>
      <c r="B205" s="144"/>
      <c r="C205" s="144"/>
      <c r="D205" s="144"/>
      <c r="E205" s="144"/>
      <c r="F205" s="144"/>
      <c r="G205" s="144"/>
      <c r="H205" s="144"/>
      <c r="I205" s="144"/>
      <c r="J205" s="144"/>
      <c r="K205" s="144"/>
      <c r="L205" s="144"/>
      <c r="M205" s="144"/>
      <c r="N205" s="144"/>
    </row>
    <row r="206" spans="1:14" x14ac:dyDescent="0.25">
      <c r="A206" s="144"/>
      <c r="B206" s="144"/>
      <c r="C206" s="144"/>
      <c r="D206" s="144"/>
      <c r="E206" s="144"/>
      <c r="F206" s="144"/>
      <c r="G206" s="144"/>
      <c r="H206" s="144"/>
      <c r="I206" s="144"/>
      <c r="J206" s="144"/>
      <c r="K206" s="144"/>
      <c r="L206" s="144"/>
      <c r="M206" s="144"/>
      <c r="N206" s="144"/>
    </row>
    <row r="207" spans="1:14" x14ac:dyDescent="0.25">
      <c r="A207" s="144"/>
      <c r="B207" s="144"/>
      <c r="C207" s="144"/>
      <c r="D207" s="144"/>
      <c r="E207" s="144"/>
      <c r="F207" s="144"/>
      <c r="G207" s="144"/>
      <c r="H207" s="144"/>
      <c r="I207" s="144"/>
      <c r="J207" s="144"/>
      <c r="K207" s="144"/>
      <c r="L207" s="144"/>
      <c r="M207" s="144"/>
      <c r="N207" s="144"/>
    </row>
    <row r="208" spans="1:14" x14ac:dyDescent="0.25">
      <c r="A208" s="144"/>
      <c r="B208" s="144"/>
      <c r="C208" s="144"/>
      <c r="D208" s="144"/>
      <c r="E208" s="144"/>
      <c r="F208" s="144"/>
      <c r="G208" s="144"/>
      <c r="H208" s="144"/>
      <c r="I208" s="144"/>
      <c r="J208" s="144"/>
      <c r="K208" s="144"/>
      <c r="L208" s="144"/>
      <c r="M208" s="144"/>
      <c r="N208" s="144"/>
    </row>
    <row r="209" spans="1:14" x14ac:dyDescent="0.25">
      <c r="A209" s="144"/>
      <c r="B209" s="144"/>
      <c r="C209" s="144"/>
      <c r="D209" s="144"/>
      <c r="E209" s="144"/>
      <c r="F209" s="144"/>
      <c r="G209" s="144"/>
      <c r="H209" s="144"/>
      <c r="I209" s="144"/>
      <c r="J209" s="144"/>
      <c r="K209" s="144"/>
      <c r="L209" s="144"/>
      <c r="M209" s="144"/>
      <c r="N209" s="144"/>
    </row>
    <row r="210" spans="1:14" x14ac:dyDescent="0.25">
      <c r="A210" s="144"/>
      <c r="B210" s="144"/>
      <c r="C210" s="144"/>
      <c r="D210" s="144"/>
      <c r="E210" s="144"/>
      <c r="F210" s="144"/>
      <c r="G210" s="144"/>
      <c r="H210" s="144"/>
      <c r="I210" s="144"/>
      <c r="J210" s="144"/>
      <c r="K210" s="144"/>
      <c r="L210" s="144"/>
      <c r="M210" s="144"/>
      <c r="N210" s="144"/>
    </row>
    <row r="211" spans="1:14" x14ac:dyDescent="0.25">
      <c r="A211" s="144"/>
      <c r="B211" s="144"/>
      <c r="C211" s="144"/>
      <c r="D211" s="144"/>
      <c r="E211" s="144"/>
      <c r="F211" s="144"/>
      <c r="G211" s="144"/>
      <c r="H211" s="144"/>
      <c r="I211" s="144"/>
      <c r="J211" s="144"/>
      <c r="K211" s="144"/>
      <c r="L211" s="144"/>
      <c r="M211" s="144"/>
      <c r="N211" s="144"/>
    </row>
    <row r="212" spans="1:14" x14ac:dyDescent="0.25">
      <c r="A212" s="144"/>
      <c r="B212" s="144"/>
      <c r="C212" s="144"/>
      <c r="D212" s="144"/>
      <c r="E212" s="144"/>
      <c r="F212" s="144"/>
      <c r="G212" s="144"/>
      <c r="H212" s="144"/>
      <c r="I212" s="144"/>
      <c r="J212" s="144"/>
      <c r="K212" s="144"/>
      <c r="L212" s="144"/>
      <c r="M212" s="144"/>
      <c r="N212" s="144"/>
    </row>
    <row r="213" spans="1:14" x14ac:dyDescent="0.25">
      <c r="A213" s="144"/>
      <c r="B213" s="144"/>
      <c r="C213" s="144"/>
      <c r="D213" s="144"/>
      <c r="E213" s="144"/>
      <c r="F213" s="144"/>
      <c r="G213" s="144"/>
      <c r="H213" s="144"/>
      <c r="I213" s="144"/>
      <c r="J213" s="144"/>
      <c r="K213" s="144"/>
      <c r="L213" s="144"/>
      <c r="M213" s="144"/>
      <c r="N213" s="144"/>
    </row>
    <row r="214" spans="1:14" x14ac:dyDescent="0.25">
      <c r="A214" s="144"/>
      <c r="B214" s="144"/>
      <c r="C214" s="144"/>
      <c r="D214" s="144"/>
      <c r="E214" s="144"/>
      <c r="F214" s="144"/>
      <c r="G214" s="144"/>
      <c r="H214" s="144"/>
      <c r="I214" s="144"/>
      <c r="J214" s="144"/>
      <c r="K214" s="144"/>
      <c r="L214" s="144"/>
      <c r="M214" s="144"/>
      <c r="N214" s="144"/>
    </row>
    <row r="215" spans="1:14" x14ac:dyDescent="0.25">
      <c r="A215" s="144"/>
      <c r="B215" s="144"/>
      <c r="C215" s="144"/>
      <c r="D215" s="144"/>
      <c r="E215" s="144"/>
      <c r="F215" s="144"/>
      <c r="G215" s="144"/>
      <c r="H215" s="144"/>
      <c r="I215" s="144"/>
      <c r="J215" s="144"/>
      <c r="K215" s="144"/>
      <c r="L215" s="144"/>
      <c r="M215" s="144"/>
      <c r="N215" s="144"/>
    </row>
    <row r="216" spans="1:14" x14ac:dyDescent="0.25">
      <c r="A216" s="144"/>
      <c r="B216" s="144"/>
      <c r="C216" s="144"/>
      <c r="D216" s="144"/>
      <c r="E216" s="144"/>
      <c r="F216" s="144"/>
      <c r="G216" s="144"/>
      <c r="H216" s="144"/>
      <c r="I216" s="144"/>
      <c r="J216" s="144"/>
      <c r="K216" s="144"/>
      <c r="L216" s="144"/>
      <c r="M216" s="144"/>
      <c r="N216" s="144"/>
    </row>
    <row r="217" spans="1:14" x14ac:dyDescent="0.25">
      <c r="A217" s="144"/>
      <c r="B217" s="144"/>
      <c r="C217" s="144"/>
      <c r="D217" s="144"/>
      <c r="E217" s="144"/>
      <c r="F217" s="144"/>
      <c r="G217" s="144"/>
      <c r="H217" s="144"/>
      <c r="I217" s="144"/>
      <c r="J217" s="144"/>
      <c r="K217" s="144"/>
      <c r="L217" s="144"/>
      <c r="M217" s="144"/>
      <c r="N217" s="144"/>
    </row>
    <row r="218" spans="1:14" x14ac:dyDescent="0.25">
      <c r="A218" s="144"/>
      <c r="B218" s="144"/>
      <c r="C218" s="144"/>
      <c r="D218" s="144"/>
      <c r="E218" s="144"/>
      <c r="F218" s="144"/>
      <c r="G218" s="144"/>
      <c r="H218" s="144"/>
      <c r="I218" s="144"/>
      <c r="J218" s="144"/>
      <c r="K218" s="144"/>
      <c r="L218" s="144"/>
      <c r="M218" s="144"/>
      <c r="N218" s="144"/>
    </row>
    <row r="219" spans="1:14" x14ac:dyDescent="0.25">
      <c r="A219" s="144"/>
      <c r="B219" s="144"/>
      <c r="C219" s="144"/>
      <c r="D219" s="144"/>
      <c r="E219" s="144"/>
      <c r="F219" s="144"/>
      <c r="G219" s="144"/>
      <c r="H219" s="144"/>
      <c r="I219" s="144"/>
      <c r="J219" s="144"/>
      <c r="K219" s="144"/>
      <c r="L219" s="144"/>
      <c r="M219" s="144"/>
      <c r="N219" s="144"/>
    </row>
    <row r="220" spans="1:14" x14ac:dyDescent="0.25">
      <c r="A220" s="144"/>
      <c r="B220" s="144"/>
      <c r="C220" s="144"/>
      <c r="D220" s="144"/>
      <c r="E220" s="144"/>
      <c r="F220" s="144"/>
      <c r="G220" s="144"/>
      <c r="H220" s="144"/>
      <c r="I220" s="144"/>
      <c r="J220" s="144"/>
      <c r="K220" s="144"/>
      <c r="L220" s="144"/>
      <c r="M220" s="144"/>
      <c r="N220" s="144"/>
    </row>
    <row r="221" spans="1:14" x14ac:dyDescent="0.25">
      <c r="A221" s="144"/>
      <c r="B221" s="144"/>
      <c r="C221" s="144"/>
      <c r="D221" s="144"/>
      <c r="E221" s="144"/>
      <c r="F221" s="144"/>
      <c r="G221" s="144"/>
      <c r="H221" s="144"/>
      <c r="I221" s="144"/>
      <c r="J221" s="144"/>
      <c r="K221" s="144"/>
      <c r="L221" s="144"/>
      <c r="M221" s="144"/>
      <c r="N221" s="144"/>
    </row>
    <row r="222" spans="1:14" x14ac:dyDescent="0.25">
      <c r="A222" s="144"/>
      <c r="B222" s="144"/>
      <c r="C222" s="144"/>
      <c r="D222" s="144"/>
      <c r="E222" s="144"/>
      <c r="F222" s="144"/>
      <c r="G222" s="144"/>
      <c r="H222" s="144"/>
      <c r="I222" s="144"/>
      <c r="J222" s="144"/>
      <c r="K222" s="144"/>
      <c r="L222" s="144"/>
      <c r="M222" s="144"/>
      <c r="N222" s="144"/>
    </row>
    <row r="223" spans="1:14" x14ac:dyDescent="0.25">
      <c r="A223" s="144"/>
      <c r="B223" s="144"/>
      <c r="C223" s="144"/>
      <c r="D223" s="144"/>
      <c r="E223" s="144"/>
      <c r="F223" s="144"/>
      <c r="G223" s="144"/>
      <c r="H223" s="144"/>
      <c r="I223" s="144"/>
      <c r="J223" s="144"/>
      <c r="K223" s="144"/>
      <c r="L223" s="144"/>
      <c r="M223" s="144"/>
      <c r="N223" s="144"/>
    </row>
    <row r="224" spans="1:14" x14ac:dyDescent="0.25">
      <c r="A224" s="144"/>
      <c r="B224" s="144"/>
      <c r="C224" s="144"/>
      <c r="D224" s="144"/>
      <c r="E224" s="144"/>
      <c r="F224" s="144"/>
      <c r="G224" s="144"/>
      <c r="H224" s="144"/>
      <c r="I224" s="144"/>
      <c r="J224" s="144"/>
      <c r="K224" s="144"/>
      <c r="L224" s="144"/>
      <c r="M224" s="144"/>
      <c r="N224" s="144"/>
    </row>
    <row r="225" spans="1:14" x14ac:dyDescent="0.25">
      <c r="A225" s="144"/>
      <c r="B225" s="144"/>
      <c r="C225" s="144"/>
      <c r="D225" s="144"/>
      <c r="E225" s="144"/>
      <c r="F225" s="144"/>
      <c r="G225" s="144"/>
      <c r="H225" s="144"/>
      <c r="I225" s="144"/>
      <c r="J225" s="144"/>
      <c r="K225" s="144"/>
      <c r="L225" s="144"/>
      <c r="M225" s="144"/>
      <c r="N225" s="144"/>
    </row>
    <row r="226" spans="1:14" x14ac:dyDescent="0.25">
      <c r="A226" s="144"/>
      <c r="B226" s="144"/>
      <c r="C226" s="144"/>
      <c r="D226" s="144"/>
      <c r="E226" s="144"/>
      <c r="F226" s="144"/>
      <c r="G226" s="144"/>
      <c r="H226" s="144"/>
      <c r="I226" s="144"/>
      <c r="J226" s="144"/>
      <c r="K226" s="144"/>
      <c r="L226" s="144"/>
      <c r="M226" s="144"/>
      <c r="N226" s="144"/>
    </row>
    <row r="227" spans="1:14" x14ac:dyDescent="0.25">
      <c r="A227" s="144"/>
      <c r="B227" s="144"/>
      <c r="C227" s="144"/>
      <c r="D227" s="144"/>
      <c r="E227" s="144"/>
      <c r="F227" s="144"/>
      <c r="G227" s="144"/>
      <c r="H227" s="144"/>
      <c r="I227" s="144"/>
      <c r="J227" s="144"/>
      <c r="K227" s="144"/>
      <c r="L227" s="144"/>
      <c r="M227" s="144"/>
      <c r="N227" s="144"/>
    </row>
    <row r="228" spans="1:14" x14ac:dyDescent="0.25">
      <c r="A228" s="144"/>
      <c r="B228" s="144"/>
      <c r="C228" s="144"/>
      <c r="D228" s="144"/>
      <c r="E228" s="144"/>
      <c r="F228" s="144"/>
      <c r="G228" s="144"/>
      <c r="H228" s="144"/>
      <c r="I228" s="144"/>
      <c r="J228" s="144"/>
      <c r="K228" s="144"/>
      <c r="L228" s="144"/>
      <c r="M228" s="144"/>
      <c r="N228" s="144"/>
    </row>
    <row r="229" spans="1:14" x14ac:dyDescent="0.25">
      <c r="A229" s="144"/>
      <c r="B229" s="144"/>
      <c r="C229" s="144"/>
      <c r="D229" s="144"/>
      <c r="E229" s="144"/>
      <c r="F229" s="144"/>
      <c r="G229" s="144"/>
      <c r="H229" s="144"/>
      <c r="I229" s="144"/>
      <c r="J229" s="144"/>
      <c r="K229" s="144"/>
      <c r="L229" s="144"/>
      <c r="M229" s="144"/>
      <c r="N229" s="144"/>
    </row>
    <row r="230" spans="1:14" x14ac:dyDescent="0.25">
      <c r="A230" s="144"/>
      <c r="B230" s="144"/>
      <c r="C230" s="144"/>
      <c r="D230" s="144"/>
      <c r="E230" s="144"/>
      <c r="F230" s="144"/>
      <c r="G230" s="144"/>
      <c r="H230" s="144"/>
      <c r="I230" s="144"/>
      <c r="J230" s="144"/>
      <c r="K230" s="144"/>
      <c r="L230" s="144"/>
      <c r="M230" s="144"/>
      <c r="N230" s="144"/>
    </row>
    <row r="231" spans="1:14" x14ac:dyDescent="0.25">
      <c r="A231" s="144"/>
      <c r="B231" s="144"/>
      <c r="C231" s="144"/>
      <c r="D231" s="144"/>
      <c r="E231" s="144"/>
      <c r="F231" s="144"/>
      <c r="G231" s="144"/>
      <c r="H231" s="144"/>
      <c r="I231" s="144"/>
      <c r="J231" s="144"/>
      <c r="K231" s="144"/>
      <c r="L231" s="144"/>
      <c r="M231" s="144"/>
      <c r="N231" s="144"/>
    </row>
    <row r="232" spans="1:14" x14ac:dyDescent="0.25">
      <c r="A232" s="144"/>
      <c r="B232" s="144"/>
      <c r="C232" s="144"/>
      <c r="D232" s="144"/>
      <c r="E232" s="144"/>
      <c r="F232" s="144"/>
      <c r="G232" s="144"/>
      <c r="H232" s="144"/>
      <c r="I232" s="144"/>
      <c r="J232" s="144"/>
      <c r="K232" s="144"/>
      <c r="L232" s="144"/>
      <c r="M232" s="144"/>
      <c r="N232" s="144"/>
    </row>
    <row r="233" spans="1:14" x14ac:dyDescent="0.25">
      <c r="A233" s="144"/>
      <c r="B233" s="144"/>
      <c r="C233" s="144"/>
      <c r="D233" s="144"/>
      <c r="E233" s="144"/>
      <c r="F233" s="144"/>
      <c r="G233" s="144"/>
      <c r="H233" s="144"/>
      <c r="I233" s="144"/>
      <c r="J233" s="144"/>
      <c r="K233" s="144"/>
      <c r="L233" s="144"/>
      <c r="M233" s="144"/>
      <c r="N233" s="144"/>
    </row>
    <row r="234" spans="1:14" x14ac:dyDescent="0.25">
      <c r="A234" s="144"/>
      <c r="B234" s="144"/>
      <c r="C234" s="144"/>
      <c r="D234" s="144"/>
      <c r="E234" s="144"/>
      <c r="F234" s="144"/>
      <c r="G234" s="144"/>
      <c r="H234" s="144"/>
      <c r="I234" s="144"/>
      <c r="J234" s="144"/>
      <c r="K234" s="144"/>
      <c r="L234" s="144"/>
      <c r="M234" s="144"/>
      <c r="N234" s="144"/>
    </row>
    <row r="235" spans="1:14" x14ac:dyDescent="0.25">
      <c r="A235" s="144"/>
      <c r="B235" s="144"/>
      <c r="C235" s="144"/>
      <c r="D235" s="144"/>
      <c r="E235" s="144"/>
      <c r="F235" s="144"/>
      <c r="G235" s="144"/>
      <c r="H235" s="144"/>
      <c r="I235" s="144"/>
      <c r="J235" s="144"/>
      <c r="K235" s="144"/>
      <c r="L235" s="144"/>
      <c r="M235" s="144"/>
      <c r="N235" s="144"/>
    </row>
    <row r="236" spans="1:14" x14ac:dyDescent="0.25">
      <c r="A236" s="144"/>
      <c r="B236" s="144"/>
      <c r="C236" s="144"/>
      <c r="D236" s="144"/>
      <c r="E236" s="144"/>
      <c r="F236" s="144"/>
      <c r="G236" s="144"/>
      <c r="H236" s="144"/>
      <c r="I236" s="144"/>
      <c r="J236" s="144"/>
      <c r="K236" s="144"/>
      <c r="L236" s="144"/>
      <c r="M236" s="144"/>
      <c r="N236" s="144"/>
    </row>
    <row r="237" spans="1:14" x14ac:dyDescent="0.25">
      <c r="A237" s="144"/>
      <c r="B237" s="144"/>
      <c r="C237" s="144"/>
      <c r="D237" s="144"/>
      <c r="E237" s="144"/>
      <c r="F237" s="144"/>
      <c r="G237" s="144"/>
      <c r="H237" s="144"/>
      <c r="I237" s="144"/>
      <c r="J237" s="144"/>
      <c r="K237" s="144"/>
      <c r="L237" s="144"/>
      <c r="M237" s="144"/>
      <c r="N237" s="144"/>
    </row>
    <row r="238" spans="1:14" x14ac:dyDescent="0.25">
      <c r="A238" s="144"/>
      <c r="B238" s="144"/>
      <c r="C238" s="144"/>
      <c r="D238" s="144"/>
      <c r="E238" s="144"/>
      <c r="F238" s="144"/>
      <c r="G238" s="144"/>
      <c r="H238" s="144"/>
      <c r="I238" s="144"/>
      <c r="J238" s="144"/>
      <c r="K238" s="144"/>
      <c r="L238" s="144"/>
      <c r="M238" s="144"/>
      <c r="N238" s="144"/>
    </row>
    <row r="239" spans="1:14" x14ac:dyDescent="0.25">
      <c r="A239" s="144"/>
      <c r="B239" s="144"/>
      <c r="C239" s="144"/>
      <c r="D239" s="144"/>
      <c r="E239" s="144"/>
      <c r="F239" s="144"/>
      <c r="G239" s="144"/>
      <c r="H239" s="144"/>
      <c r="I239" s="144"/>
      <c r="J239" s="144"/>
      <c r="K239" s="144"/>
      <c r="L239" s="144"/>
      <c r="M239" s="144"/>
      <c r="N239" s="144"/>
    </row>
    <row r="240" spans="1:14" x14ac:dyDescent="0.25">
      <c r="A240" s="144"/>
      <c r="B240" s="144"/>
      <c r="C240" s="144"/>
      <c r="D240" s="144"/>
      <c r="E240" s="144"/>
      <c r="F240" s="144"/>
      <c r="G240" s="144"/>
      <c r="H240" s="144"/>
      <c r="I240" s="144"/>
      <c r="J240" s="144"/>
      <c r="K240" s="144"/>
      <c r="L240" s="144"/>
      <c r="M240" s="144"/>
      <c r="N240" s="144"/>
    </row>
    <row r="241" spans="1:14" x14ac:dyDescent="0.25">
      <c r="A241" s="144"/>
      <c r="B241" s="144"/>
      <c r="C241" s="144"/>
      <c r="D241" s="144"/>
      <c r="E241" s="144"/>
      <c r="F241" s="144"/>
      <c r="G241" s="144"/>
      <c r="H241" s="144"/>
      <c r="I241" s="144"/>
      <c r="J241" s="144"/>
      <c r="K241" s="144"/>
      <c r="L241" s="144"/>
      <c r="M241" s="144"/>
      <c r="N241" s="144"/>
    </row>
    <row r="242" spans="1:14" x14ac:dyDescent="0.25">
      <c r="A242" s="144"/>
      <c r="B242" s="144"/>
      <c r="C242" s="144"/>
      <c r="D242" s="144"/>
      <c r="E242" s="144"/>
      <c r="F242" s="144"/>
      <c r="G242" s="144"/>
      <c r="H242" s="144"/>
      <c r="I242" s="144"/>
      <c r="J242" s="144"/>
      <c r="K242" s="144"/>
      <c r="L242" s="144"/>
      <c r="M242" s="144"/>
      <c r="N242" s="144"/>
    </row>
    <row r="243" spans="1:14" x14ac:dyDescent="0.25">
      <c r="A243" s="144"/>
      <c r="B243" s="144"/>
      <c r="C243" s="144"/>
      <c r="D243" s="144"/>
      <c r="E243" s="144"/>
      <c r="F243" s="144"/>
      <c r="G243" s="144"/>
      <c r="H243" s="144"/>
      <c r="I243" s="144"/>
      <c r="J243" s="144"/>
      <c r="K243" s="144"/>
      <c r="L243" s="144"/>
      <c r="M243" s="144"/>
      <c r="N243" s="144"/>
    </row>
    <row r="244" spans="1:14" x14ac:dyDescent="0.25">
      <c r="A244" s="144"/>
      <c r="B244" s="144"/>
      <c r="C244" s="144"/>
      <c r="D244" s="144"/>
      <c r="E244" s="144"/>
      <c r="F244" s="144"/>
      <c r="G244" s="144"/>
      <c r="H244" s="144"/>
      <c r="I244" s="144"/>
      <c r="J244" s="144"/>
      <c r="K244" s="144"/>
      <c r="L244" s="144"/>
      <c r="M244" s="144"/>
      <c r="N244" s="144"/>
    </row>
    <row r="245" spans="1:14" x14ac:dyDescent="0.25">
      <c r="A245" s="144"/>
      <c r="B245" s="144"/>
      <c r="C245" s="144"/>
      <c r="D245" s="144"/>
      <c r="E245" s="144"/>
      <c r="F245" s="144"/>
      <c r="G245" s="144"/>
      <c r="H245" s="144"/>
      <c r="I245" s="144"/>
      <c r="J245" s="144"/>
      <c r="K245" s="144"/>
      <c r="L245" s="144"/>
      <c r="M245" s="144"/>
      <c r="N245" s="144"/>
    </row>
    <row r="246" spans="1:14" x14ac:dyDescent="0.25">
      <c r="A246" s="144"/>
      <c r="B246" s="144"/>
      <c r="C246" s="144"/>
      <c r="D246" s="144"/>
      <c r="E246" s="144"/>
      <c r="F246" s="144"/>
      <c r="G246" s="144"/>
      <c r="H246" s="144"/>
      <c r="I246" s="144"/>
      <c r="J246" s="144"/>
      <c r="K246" s="144"/>
      <c r="L246" s="144"/>
      <c r="M246" s="144"/>
      <c r="N246" s="144"/>
    </row>
    <row r="247" spans="1:14" x14ac:dyDescent="0.25">
      <c r="A247" s="144"/>
      <c r="B247" s="144"/>
      <c r="C247" s="144"/>
      <c r="D247" s="144"/>
      <c r="E247" s="144"/>
      <c r="F247" s="144"/>
      <c r="G247" s="144"/>
      <c r="H247" s="144"/>
      <c r="I247" s="144"/>
      <c r="J247" s="144"/>
      <c r="K247" s="144"/>
      <c r="L247" s="144"/>
      <c r="M247" s="144"/>
      <c r="N247" s="144"/>
    </row>
    <row r="248" spans="1:14" x14ac:dyDescent="0.25">
      <c r="A248" s="144"/>
      <c r="B248" s="144"/>
      <c r="C248" s="144"/>
      <c r="D248" s="144"/>
      <c r="E248" s="144"/>
      <c r="F248" s="144"/>
      <c r="G248" s="144"/>
      <c r="H248" s="144"/>
      <c r="I248" s="144"/>
      <c r="J248" s="144"/>
      <c r="K248" s="144"/>
      <c r="L248" s="144"/>
      <c r="M248" s="144"/>
      <c r="N248" s="144"/>
    </row>
    <row r="249" spans="1:14" x14ac:dyDescent="0.25">
      <c r="A249" s="144"/>
      <c r="B249" s="144"/>
      <c r="C249" s="144"/>
      <c r="D249" s="144"/>
      <c r="E249" s="144"/>
      <c r="F249" s="144"/>
      <c r="G249" s="144"/>
      <c r="H249" s="144"/>
      <c r="I249" s="144"/>
      <c r="J249" s="144"/>
      <c r="K249" s="144"/>
      <c r="L249" s="144"/>
      <c r="M249" s="144"/>
      <c r="N249" s="144"/>
    </row>
    <row r="250" spans="1:14" x14ac:dyDescent="0.25">
      <c r="A250" s="144"/>
      <c r="B250" s="144"/>
      <c r="C250" s="144"/>
      <c r="D250" s="144"/>
      <c r="E250" s="144"/>
      <c r="F250" s="144"/>
      <c r="G250" s="144"/>
      <c r="H250" s="144"/>
      <c r="I250" s="144"/>
      <c r="J250" s="144"/>
      <c r="K250" s="144"/>
      <c r="L250" s="144"/>
      <c r="M250" s="144"/>
      <c r="N250" s="144"/>
    </row>
    <row r="251" spans="1:14" x14ac:dyDescent="0.25">
      <c r="A251" s="144"/>
      <c r="B251" s="144"/>
      <c r="C251" s="144"/>
      <c r="D251" s="144"/>
      <c r="E251" s="144"/>
      <c r="F251" s="144"/>
      <c r="G251" s="144"/>
      <c r="H251" s="144"/>
      <c r="I251" s="144"/>
      <c r="J251" s="144"/>
      <c r="K251" s="144"/>
      <c r="L251" s="144"/>
      <c r="M251" s="144"/>
      <c r="N251" s="144"/>
    </row>
    <row r="252" spans="1:14" x14ac:dyDescent="0.25">
      <c r="A252" s="144"/>
      <c r="B252" s="144"/>
      <c r="C252" s="144"/>
      <c r="D252" s="144"/>
      <c r="E252" s="144"/>
      <c r="F252" s="144"/>
      <c r="G252" s="144"/>
      <c r="H252" s="144"/>
      <c r="I252" s="144"/>
      <c r="J252" s="144"/>
      <c r="K252" s="144"/>
      <c r="L252" s="144"/>
      <c r="M252" s="144"/>
      <c r="N252" s="144"/>
    </row>
    <row r="253" spans="1:14" x14ac:dyDescent="0.25">
      <c r="A253" s="144"/>
      <c r="B253" s="144"/>
      <c r="C253" s="144"/>
      <c r="D253" s="144"/>
      <c r="E253" s="144"/>
      <c r="F253" s="144"/>
      <c r="G253" s="144"/>
      <c r="H253" s="144"/>
      <c r="I253" s="144"/>
      <c r="J253" s="144"/>
      <c r="K253" s="144"/>
      <c r="L253" s="144"/>
      <c r="M253" s="144"/>
      <c r="N253" s="144"/>
    </row>
    <row r="254" spans="1:14" x14ac:dyDescent="0.25">
      <c r="A254" s="144"/>
      <c r="B254" s="144"/>
      <c r="C254" s="144"/>
      <c r="D254" s="144"/>
      <c r="E254" s="144"/>
      <c r="F254" s="144"/>
      <c r="G254" s="144"/>
      <c r="H254" s="144"/>
      <c r="I254" s="144"/>
      <c r="J254" s="144"/>
      <c r="K254" s="144"/>
      <c r="L254" s="144"/>
      <c r="M254" s="144"/>
      <c r="N254" s="144"/>
    </row>
    <row r="255" spans="1:14" x14ac:dyDescent="0.25">
      <c r="A255" s="144"/>
      <c r="B255" s="144"/>
      <c r="C255" s="144"/>
      <c r="D255" s="144"/>
      <c r="E255" s="144"/>
      <c r="F255" s="144"/>
      <c r="G255" s="144"/>
      <c r="H255" s="144"/>
      <c r="I255" s="144"/>
      <c r="J255" s="144"/>
      <c r="K255" s="144"/>
      <c r="L255" s="144"/>
      <c r="M255" s="144"/>
      <c r="N255" s="144"/>
    </row>
    <row r="256" spans="1:14" x14ac:dyDescent="0.25">
      <c r="A256" s="144"/>
      <c r="B256" s="144"/>
      <c r="C256" s="144"/>
      <c r="D256" s="144"/>
      <c r="E256" s="144"/>
      <c r="F256" s="144"/>
      <c r="G256" s="144"/>
      <c r="H256" s="144"/>
      <c r="I256" s="144"/>
      <c r="J256" s="144"/>
      <c r="K256" s="144"/>
      <c r="L256" s="144"/>
      <c r="M256" s="144"/>
      <c r="N256" s="144"/>
    </row>
    <row r="257" spans="1:14" x14ac:dyDescent="0.25">
      <c r="A257" s="144"/>
      <c r="B257" s="144"/>
      <c r="C257" s="144"/>
      <c r="D257" s="144"/>
      <c r="E257" s="144"/>
      <c r="F257" s="144"/>
      <c r="G257" s="144"/>
      <c r="H257" s="144"/>
      <c r="I257" s="144"/>
      <c r="J257" s="144"/>
      <c r="K257" s="144"/>
      <c r="L257" s="144"/>
      <c r="M257" s="144"/>
      <c r="N257" s="144"/>
    </row>
    <row r="258" spans="1:14" x14ac:dyDescent="0.25">
      <c r="A258" s="144"/>
      <c r="B258" s="144"/>
      <c r="C258" s="144"/>
      <c r="D258" s="144"/>
      <c r="E258" s="144"/>
      <c r="F258" s="144"/>
      <c r="G258" s="144"/>
      <c r="H258" s="144"/>
      <c r="I258" s="144"/>
      <c r="J258" s="144"/>
      <c r="K258" s="144"/>
      <c r="L258" s="144"/>
      <c r="M258" s="144"/>
      <c r="N258" s="144"/>
    </row>
    <row r="259" spans="1:14" x14ac:dyDescent="0.25">
      <c r="A259" s="144"/>
      <c r="B259" s="144"/>
      <c r="C259" s="144"/>
      <c r="D259" s="144"/>
      <c r="E259" s="144"/>
      <c r="F259" s="144"/>
      <c r="G259" s="144"/>
      <c r="H259" s="144"/>
      <c r="I259" s="144"/>
      <c r="J259" s="144"/>
      <c r="K259" s="144"/>
      <c r="L259" s="144"/>
      <c r="M259" s="144"/>
      <c r="N259" s="144"/>
    </row>
    <row r="260" spans="1:14" x14ac:dyDescent="0.25">
      <c r="A260" s="144"/>
      <c r="B260" s="144"/>
      <c r="C260" s="144"/>
      <c r="D260" s="144"/>
      <c r="E260" s="144"/>
      <c r="F260" s="144"/>
      <c r="G260" s="144"/>
      <c r="H260" s="144"/>
      <c r="I260" s="144"/>
      <c r="J260" s="144"/>
      <c r="K260" s="144"/>
      <c r="L260" s="144"/>
      <c r="M260" s="144"/>
      <c r="N260" s="144"/>
    </row>
    <row r="261" spans="1:14" x14ac:dyDescent="0.25">
      <c r="A261" s="144"/>
      <c r="B261" s="144"/>
      <c r="C261" s="144"/>
      <c r="D261" s="144"/>
      <c r="E261" s="144"/>
      <c r="F261" s="144"/>
      <c r="G261" s="144"/>
      <c r="H261" s="144"/>
      <c r="I261" s="144"/>
      <c r="J261" s="144"/>
      <c r="K261" s="144"/>
      <c r="L261" s="144"/>
      <c r="M261" s="144"/>
      <c r="N261" s="144"/>
    </row>
    <row r="262" spans="1:14" x14ac:dyDescent="0.25">
      <c r="A262" s="144"/>
      <c r="B262" s="144"/>
      <c r="C262" s="144"/>
      <c r="D262" s="144"/>
      <c r="E262" s="144"/>
      <c r="F262" s="144"/>
      <c r="G262" s="144"/>
      <c r="H262" s="144"/>
      <c r="I262" s="144"/>
      <c r="J262" s="144"/>
      <c r="K262" s="144"/>
      <c r="L262" s="144"/>
      <c r="M262" s="144"/>
      <c r="N262" s="144"/>
    </row>
    <row r="263" spans="1:14" x14ac:dyDescent="0.25">
      <c r="A263" s="144"/>
      <c r="B263" s="144"/>
      <c r="C263" s="144"/>
      <c r="D263" s="144"/>
      <c r="E263" s="144"/>
      <c r="F263" s="144"/>
      <c r="G263" s="144"/>
      <c r="H263" s="144"/>
      <c r="I263" s="144"/>
      <c r="J263" s="144"/>
      <c r="K263" s="144"/>
      <c r="L263" s="144"/>
      <c r="M263" s="144"/>
      <c r="N263" s="144"/>
    </row>
    <row r="264" spans="1:14" x14ac:dyDescent="0.25">
      <c r="A264" s="144"/>
      <c r="B264" s="144"/>
      <c r="C264" s="144"/>
      <c r="D264" s="144"/>
      <c r="E264" s="144"/>
      <c r="F264" s="144"/>
      <c r="G264" s="144"/>
      <c r="H264" s="144"/>
      <c r="I264" s="144"/>
      <c r="J264" s="144"/>
      <c r="K264" s="144"/>
      <c r="L264" s="144"/>
      <c r="M264" s="144"/>
      <c r="N264" s="144"/>
    </row>
    <row r="265" spans="1:14" x14ac:dyDescent="0.25">
      <c r="A265" s="144"/>
      <c r="B265" s="144"/>
      <c r="C265" s="144"/>
      <c r="D265" s="144"/>
      <c r="E265" s="144"/>
      <c r="F265" s="144"/>
      <c r="G265" s="144"/>
      <c r="H265" s="144"/>
      <c r="I265" s="144"/>
      <c r="J265" s="144"/>
      <c r="K265" s="144"/>
      <c r="L265" s="144"/>
      <c r="M265" s="144"/>
      <c r="N265" s="144"/>
    </row>
    <row r="266" spans="1:14" x14ac:dyDescent="0.25">
      <c r="A266" s="144"/>
      <c r="B266" s="144"/>
      <c r="C266" s="144"/>
      <c r="D266" s="144"/>
      <c r="E266" s="144"/>
      <c r="F266" s="144"/>
      <c r="G266" s="144"/>
      <c r="H266" s="144"/>
      <c r="I266" s="144"/>
      <c r="J266" s="144"/>
      <c r="K266" s="144"/>
      <c r="L266" s="144"/>
      <c r="M266" s="144"/>
      <c r="N266" s="144"/>
    </row>
    <row r="267" spans="1:14" x14ac:dyDescent="0.25">
      <c r="A267" s="144"/>
      <c r="B267" s="144"/>
      <c r="C267" s="144"/>
      <c r="D267" s="144"/>
      <c r="E267" s="144"/>
      <c r="F267" s="144"/>
      <c r="G267" s="144"/>
      <c r="H267" s="144"/>
      <c r="I267" s="144"/>
      <c r="J267" s="144"/>
      <c r="K267" s="144"/>
      <c r="L267" s="144"/>
      <c r="M267" s="144"/>
      <c r="N267" s="144"/>
    </row>
    <row r="268" spans="1:14" x14ac:dyDescent="0.25">
      <c r="A268" s="144"/>
      <c r="B268" s="144"/>
      <c r="C268" s="144"/>
      <c r="D268" s="144"/>
      <c r="E268" s="144"/>
      <c r="F268" s="144"/>
      <c r="G268" s="144"/>
      <c r="H268" s="144"/>
      <c r="I268" s="144"/>
      <c r="J268" s="144"/>
      <c r="K268" s="144"/>
      <c r="L268" s="144"/>
      <c r="M268" s="144"/>
      <c r="N268" s="144"/>
    </row>
    <row r="269" spans="1:14" x14ac:dyDescent="0.25">
      <c r="A269" s="144"/>
      <c r="B269" s="144"/>
      <c r="C269" s="144"/>
      <c r="D269" s="144"/>
      <c r="E269" s="144"/>
      <c r="F269" s="144"/>
      <c r="G269" s="144"/>
      <c r="H269" s="144"/>
      <c r="I269" s="144"/>
      <c r="J269" s="144"/>
      <c r="K269" s="144"/>
      <c r="L269" s="144"/>
      <c r="M269" s="144"/>
      <c r="N269" s="144"/>
    </row>
    <row r="270" spans="1:14" x14ac:dyDescent="0.25">
      <c r="A270" s="144"/>
      <c r="B270" s="144"/>
      <c r="C270" s="144"/>
      <c r="D270" s="144"/>
      <c r="E270" s="144"/>
      <c r="F270" s="144"/>
      <c r="G270" s="144"/>
      <c r="H270" s="144"/>
      <c r="I270" s="144"/>
      <c r="J270" s="144"/>
      <c r="K270" s="144"/>
      <c r="L270" s="144"/>
      <c r="M270" s="144"/>
      <c r="N270" s="144"/>
    </row>
    <row r="271" spans="1:14" x14ac:dyDescent="0.25">
      <c r="A271" s="144"/>
      <c r="B271" s="144"/>
      <c r="C271" s="144"/>
      <c r="D271" s="144"/>
      <c r="E271" s="144"/>
      <c r="F271" s="144"/>
      <c r="G271" s="144"/>
      <c r="H271" s="144"/>
      <c r="I271" s="144"/>
      <c r="J271" s="144"/>
      <c r="K271" s="144"/>
      <c r="L271" s="144"/>
      <c r="M271" s="144"/>
      <c r="N271" s="144"/>
    </row>
    <row r="272" spans="1:14" x14ac:dyDescent="0.25">
      <c r="A272" s="144"/>
      <c r="B272" s="144"/>
      <c r="C272" s="144"/>
      <c r="D272" s="144"/>
      <c r="E272" s="144"/>
      <c r="F272" s="144"/>
      <c r="G272" s="144"/>
      <c r="H272" s="144"/>
      <c r="I272" s="144"/>
      <c r="J272" s="144"/>
      <c r="K272" s="144"/>
      <c r="L272" s="144"/>
      <c r="M272" s="144"/>
      <c r="N272" s="144"/>
    </row>
    <row r="273" spans="1:14" x14ac:dyDescent="0.25">
      <c r="A273" s="144"/>
      <c r="B273" s="144"/>
      <c r="C273" s="144"/>
      <c r="D273" s="144"/>
      <c r="E273" s="144"/>
      <c r="F273" s="144"/>
      <c r="G273" s="144"/>
      <c r="H273" s="144"/>
      <c r="I273" s="144"/>
      <c r="J273" s="144"/>
      <c r="K273" s="144"/>
      <c r="L273" s="144"/>
      <c r="M273" s="144"/>
      <c r="N273" s="144"/>
    </row>
    <row r="274" spans="1:14" x14ac:dyDescent="0.25">
      <c r="A274" s="144"/>
      <c r="B274" s="144"/>
      <c r="C274" s="144"/>
      <c r="D274" s="144"/>
      <c r="E274" s="144"/>
      <c r="F274" s="144"/>
      <c r="G274" s="144"/>
      <c r="H274" s="144"/>
      <c r="I274" s="144"/>
      <c r="J274" s="144"/>
      <c r="K274" s="144"/>
      <c r="L274" s="144"/>
      <c r="M274" s="144"/>
      <c r="N274" s="144"/>
    </row>
    <row r="275" spans="1:14" x14ac:dyDescent="0.25">
      <c r="A275" s="144"/>
      <c r="B275" s="144"/>
      <c r="C275" s="144"/>
      <c r="D275" s="144"/>
      <c r="E275" s="144"/>
      <c r="F275" s="144"/>
      <c r="G275" s="144"/>
      <c r="H275" s="144"/>
      <c r="I275" s="144"/>
      <c r="J275" s="144"/>
      <c r="K275" s="144"/>
      <c r="L275" s="144"/>
      <c r="M275" s="144"/>
      <c r="N275" s="144"/>
    </row>
    <row r="276" spans="1:14" x14ac:dyDescent="0.25">
      <c r="A276" s="144"/>
      <c r="B276" s="144"/>
      <c r="C276" s="144"/>
      <c r="D276" s="144"/>
      <c r="E276" s="144"/>
      <c r="F276" s="144"/>
      <c r="G276" s="144"/>
      <c r="H276" s="144"/>
      <c r="I276" s="144"/>
      <c r="J276" s="144"/>
      <c r="K276" s="144"/>
      <c r="L276" s="144"/>
      <c r="M276" s="144"/>
      <c r="N276" s="144"/>
    </row>
    <row r="277" spans="1:14" x14ac:dyDescent="0.25">
      <c r="A277" s="144"/>
      <c r="B277" s="144"/>
      <c r="C277" s="144"/>
      <c r="D277" s="144"/>
      <c r="E277" s="144"/>
      <c r="F277" s="144"/>
      <c r="G277" s="144"/>
      <c r="H277" s="144"/>
      <c r="I277" s="144"/>
      <c r="J277" s="144"/>
      <c r="K277" s="144"/>
      <c r="L277" s="144"/>
      <c r="M277" s="144"/>
      <c r="N277" s="144"/>
    </row>
    <row r="278" spans="1:14" x14ac:dyDescent="0.25">
      <c r="A278" s="144"/>
      <c r="B278" s="144"/>
      <c r="C278" s="144"/>
      <c r="D278" s="144"/>
      <c r="E278" s="144"/>
      <c r="F278" s="144"/>
      <c r="G278" s="144"/>
      <c r="H278" s="144"/>
      <c r="I278" s="144"/>
      <c r="J278" s="144"/>
      <c r="K278" s="144"/>
      <c r="L278" s="144"/>
      <c r="M278" s="144"/>
      <c r="N278" s="144"/>
    </row>
    <row r="279" spans="1:14" x14ac:dyDescent="0.25">
      <c r="A279" s="144"/>
      <c r="B279" s="144"/>
      <c r="C279" s="144"/>
      <c r="D279" s="144"/>
      <c r="E279" s="144"/>
      <c r="F279" s="144"/>
      <c r="G279" s="144"/>
      <c r="H279" s="144"/>
      <c r="I279" s="144"/>
      <c r="J279" s="144"/>
      <c r="K279" s="144"/>
      <c r="L279" s="144"/>
      <c r="M279" s="144"/>
      <c r="N279" s="144"/>
    </row>
    <row r="280" spans="1:14" x14ac:dyDescent="0.25">
      <c r="A280" s="144"/>
      <c r="B280" s="144"/>
      <c r="C280" s="144"/>
      <c r="D280" s="144"/>
      <c r="E280" s="144"/>
      <c r="F280" s="144"/>
      <c r="G280" s="144"/>
      <c r="H280" s="144"/>
      <c r="I280" s="144"/>
      <c r="J280" s="144"/>
      <c r="K280" s="144"/>
      <c r="L280" s="144"/>
      <c r="M280" s="144"/>
      <c r="N280" s="144"/>
    </row>
    <row r="281" spans="1:14" x14ac:dyDescent="0.25">
      <c r="A281" s="144"/>
      <c r="B281" s="144"/>
      <c r="C281" s="144"/>
      <c r="D281" s="144"/>
      <c r="E281" s="144"/>
      <c r="F281" s="144"/>
      <c r="G281" s="144"/>
      <c r="H281" s="144"/>
      <c r="I281" s="144"/>
      <c r="J281" s="144"/>
      <c r="K281" s="144"/>
      <c r="L281" s="144"/>
      <c r="M281" s="144"/>
      <c r="N281" s="144"/>
    </row>
    <row r="282" spans="1:14" x14ac:dyDescent="0.25">
      <c r="A282" s="144"/>
      <c r="B282" s="144"/>
      <c r="C282" s="144"/>
      <c r="D282" s="144"/>
      <c r="E282" s="144"/>
      <c r="F282" s="144"/>
      <c r="G282" s="144"/>
      <c r="H282" s="144"/>
      <c r="I282" s="144"/>
      <c r="J282" s="144"/>
      <c r="K282" s="144"/>
      <c r="L282" s="144"/>
      <c r="M282" s="144"/>
      <c r="N282" s="144"/>
    </row>
    <row r="283" spans="1:14" x14ac:dyDescent="0.25">
      <c r="A283" s="144"/>
      <c r="B283" s="144"/>
      <c r="C283" s="144"/>
      <c r="D283" s="144"/>
      <c r="E283" s="144"/>
      <c r="F283" s="144"/>
      <c r="G283" s="144"/>
      <c r="H283" s="144"/>
      <c r="I283" s="144"/>
      <c r="J283" s="144"/>
      <c r="K283" s="144"/>
      <c r="L283" s="144"/>
      <c r="M283" s="144"/>
      <c r="N283" s="144"/>
    </row>
    <row r="284" spans="1:14" x14ac:dyDescent="0.25">
      <c r="A284" s="144"/>
      <c r="B284" s="144"/>
      <c r="C284" s="144"/>
      <c r="D284" s="144"/>
      <c r="E284" s="144"/>
      <c r="F284" s="144"/>
      <c r="G284" s="144"/>
      <c r="H284" s="144"/>
      <c r="I284" s="144"/>
      <c r="J284" s="144"/>
      <c r="K284" s="144"/>
      <c r="L284" s="144"/>
      <c r="M284" s="144"/>
      <c r="N284" s="144"/>
    </row>
    <row r="285" spans="1:14" x14ac:dyDescent="0.25">
      <c r="A285" s="144"/>
      <c r="B285" s="144"/>
      <c r="C285" s="144"/>
      <c r="D285" s="144"/>
      <c r="E285" s="144"/>
      <c r="F285" s="144"/>
      <c r="G285" s="144"/>
      <c r="H285" s="144"/>
      <c r="I285" s="144"/>
      <c r="J285" s="144"/>
      <c r="K285" s="144"/>
      <c r="L285" s="144"/>
      <c r="M285" s="144"/>
      <c r="N285" s="144"/>
    </row>
    <row r="286" spans="1:14" x14ac:dyDescent="0.25">
      <c r="A286" s="144"/>
      <c r="B286" s="144"/>
      <c r="C286" s="144"/>
      <c r="D286" s="144"/>
      <c r="E286" s="144"/>
      <c r="F286" s="144"/>
      <c r="G286" s="144"/>
      <c r="H286" s="144"/>
      <c r="I286" s="144"/>
      <c r="J286" s="144"/>
      <c r="K286" s="144"/>
      <c r="L286" s="144"/>
      <c r="M286" s="144"/>
      <c r="N286" s="144"/>
    </row>
    <row r="287" spans="1:14" x14ac:dyDescent="0.25">
      <c r="A287" s="144"/>
      <c r="B287" s="144"/>
      <c r="C287" s="144"/>
      <c r="D287" s="144"/>
      <c r="E287" s="144"/>
      <c r="F287" s="144"/>
      <c r="G287" s="144"/>
      <c r="H287" s="144"/>
      <c r="I287" s="144"/>
      <c r="J287" s="144"/>
      <c r="K287" s="144"/>
      <c r="L287" s="144"/>
      <c r="M287" s="144"/>
      <c r="N287" s="144"/>
    </row>
    <row r="288" spans="1:14" x14ac:dyDescent="0.25">
      <c r="A288" s="144"/>
      <c r="B288" s="144"/>
      <c r="C288" s="144"/>
      <c r="D288" s="144"/>
      <c r="E288" s="144"/>
      <c r="F288" s="144"/>
      <c r="G288" s="144"/>
      <c r="H288" s="144"/>
      <c r="I288" s="144"/>
      <c r="J288" s="144"/>
      <c r="K288" s="144"/>
      <c r="L288" s="144"/>
      <c r="M288" s="144"/>
      <c r="N288" s="144"/>
    </row>
    <row r="289" spans="1:14" x14ac:dyDescent="0.25">
      <c r="A289" s="144"/>
      <c r="B289" s="144"/>
      <c r="C289" s="144"/>
      <c r="D289" s="144"/>
      <c r="E289" s="144"/>
      <c r="F289" s="144"/>
      <c r="G289" s="144"/>
      <c r="H289" s="144"/>
      <c r="I289" s="144"/>
      <c r="J289" s="144"/>
      <c r="K289" s="144"/>
      <c r="L289" s="144"/>
      <c r="M289" s="144"/>
      <c r="N289" s="144"/>
    </row>
    <row r="290" spans="1:14" x14ac:dyDescent="0.25">
      <c r="A290" s="144"/>
      <c r="B290" s="144"/>
      <c r="C290" s="144"/>
      <c r="D290" s="144"/>
      <c r="E290" s="144"/>
      <c r="F290" s="144"/>
      <c r="G290" s="144"/>
      <c r="H290" s="144"/>
      <c r="I290" s="144"/>
      <c r="J290" s="144"/>
      <c r="K290" s="144"/>
      <c r="L290" s="144"/>
      <c r="M290" s="144"/>
      <c r="N290" s="144"/>
    </row>
    <row r="291" spans="1:14" x14ac:dyDescent="0.25">
      <c r="A291" s="144"/>
      <c r="B291" s="144"/>
      <c r="C291" s="144"/>
      <c r="D291" s="144"/>
      <c r="E291" s="144"/>
      <c r="F291" s="144"/>
      <c r="G291" s="144"/>
      <c r="H291" s="144"/>
      <c r="I291" s="144"/>
      <c r="J291" s="144"/>
      <c r="K291" s="144"/>
      <c r="L291" s="144"/>
      <c r="M291" s="144"/>
      <c r="N291" s="144"/>
    </row>
    <row r="292" spans="1:14" x14ac:dyDescent="0.25">
      <c r="A292" s="144"/>
      <c r="B292" s="144"/>
      <c r="C292" s="144"/>
      <c r="D292" s="144"/>
      <c r="E292" s="144"/>
      <c r="F292" s="144"/>
      <c r="G292" s="144"/>
      <c r="H292" s="144"/>
      <c r="I292" s="144"/>
      <c r="J292" s="144"/>
      <c r="K292" s="144"/>
      <c r="L292" s="144"/>
      <c r="M292" s="144"/>
      <c r="N292" s="144"/>
    </row>
    <row r="293" spans="1:14" x14ac:dyDescent="0.25">
      <c r="A293" s="144"/>
      <c r="B293" s="144"/>
      <c r="C293" s="144"/>
      <c r="D293" s="144"/>
      <c r="E293" s="144"/>
      <c r="F293" s="144"/>
      <c r="G293" s="144"/>
      <c r="H293" s="144"/>
      <c r="I293" s="144"/>
      <c r="J293" s="144"/>
      <c r="K293" s="144"/>
      <c r="L293" s="144"/>
      <c r="M293" s="144"/>
      <c r="N293" s="144"/>
    </row>
    <row r="294" spans="1:14" x14ac:dyDescent="0.25">
      <c r="A294" s="144"/>
      <c r="B294" s="144"/>
      <c r="C294" s="144"/>
      <c r="D294" s="144"/>
      <c r="E294" s="144"/>
      <c r="F294" s="144"/>
      <c r="G294" s="144"/>
      <c r="H294" s="144"/>
      <c r="I294" s="144"/>
      <c r="J294" s="144"/>
      <c r="K294" s="144"/>
      <c r="L294" s="144"/>
      <c r="M294" s="144"/>
      <c r="N294" s="144"/>
    </row>
    <row r="295" spans="1:14" x14ac:dyDescent="0.25">
      <c r="A295" s="144"/>
      <c r="B295" s="144"/>
      <c r="C295" s="144"/>
      <c r="D295" s="144"/>
      <c r="E295" s="144"/>
      <c r="F295" s="144"/>
      <c r="G295" s="144"/>
      <c r="H295" s="144"/>
      <c r="I295" s="144"/>
      <c r="J295" s="144"/>
      <c r="K295" s="144"/>
      <c r="L295" s="144"/>
      <c r="M295" s="144"/>
      <c r="N295" s="144"/>
    </row>
    <row r="296" spans="1:14" x14ac:dyDescent="0.25">
      <c r="A296" s="144"/>
      <c r="B296" s="144"/>
      <c r="C296" s="144"/>
      <c r="D296" s="144"/>
      <c r="E296" s="144"/>
      <c r="F296" s="144"/>
      <c r="G296" s="144"/>
      <c r="H296" s="144"/>
      <c r="I296" s="144"/>
      <c r="J296" s="144"/>
      <c r="K296" s="144"/>
      <c r="L296" s="144"/>
      <c r="M296" s="144"/>
      <c r="N296" s="144"/>
    </row>
    <row r="297" spans="1:14" x14ac:dyDescent="0.25">
      <c r="A297" s="144"/>
      <c r="B297" s="144"/>
      <c r="C297" s="144"/>
      <c r="D297" s="144"/>
      <c r="E297" s="144"/>
      <c r="F297" s="144"/>
      <c r="G297" s="144"/>
      <c r="H297" s="144"/>
      <c r="I297" s="144"/>
      <c r="J297" s="144"/>
      <c r="K297" s="144"/>
      <c r="L297" s="144"/>
      <c r="M297" s="144"/>
      <c r="N297" s="144"/>
    </row>
    <row r="298" spans="1:14" x14ac:dyDescent="0.25">
      <c r="A298" s="144"/>
      <c r="B298" s="144"/>
      <c r="C298" s="144"/>
      <c r="D298" s="144"/>
      <c r="E298" s="144"/>
      <c r="F298" s="144"/>
      <c r="G298" s="144"/>
      <c r="H298" s="144"/>
      <c r="I298" s="144"/>
      <c r="J298" s="144"/>
      <c r="K298" s="144"/>
      <c r="L298" s="144"/>
      <c r="M298" s="144"/>
      <c r="N298" s="144"/>
    </row>
    <row r="299" spans="1:14" x14ac:dyDescent="0.25">
      <c r="A299" s="144"/>
      <c r="B299" s="144"/>
      <c r="C299" s="144"/>
      <c r="D299" s="144"/>
      <c r="E299" s="144"/>
      <c r="F299" s="144"/>
      <c r="G299" s="144"/>
      <c r="H299" s="144"/>
      <c r="I299" s="144"/>
      <c r="J299" s="144"/>
      <c r="K299" s="144"/>
      <c r="L299" s="144"/>
      <c r="M299" s="144"/>
      <c r="N299" s="144"/>
    </row>
    <row r="300" spans="1:14" x14ac:dyDescent="0.25">
      <c r="A300" s="144"/>
      <c r="B300" s="144"/>
      <c r="C300" s="144"/>
      <c r="D300" s="144"/>
      <c r="E300" s="144"/>
      <c r="F300" s="144"/>
      <c r="G300" s="144"/>
      <c r="H300" s="144"/>
      <c r="I300" s="144"/>
      <c r="J300" s="144"/>
      <c r="K300" s="144"/>
      <c r="L300" s="144"/>
      <c r="M300" s="144"/>
      <c r="N300" s="144"/>
    </row>
    <row r="301" spans="1:14" x14ac:dyDescent="0.25">
      <c r="A301" s="144"/>
      <c r="B301" s="144"/>
      <c r="C301" s="144"/>
      <c r="D301" s="144"/>
      <c r="E301" s="144"/>
      <c r="F301" s="144"/>
      <c r="G301" s="144"/>
      <c r="H301" s="144"/>
      <c r="I301" s="144"/>
      <c r="J301" s="144"/>
      <c r="K301" s="144"/>
      <c r="L301" s="144"/>
      <c r="M301" s="144"/>
      <c r="N301" s="144"/>
    </row>
    <row r="302" spans="1:14" x14ac:dyDescent="0.25">
      <c r="A302" s="144"/>
      <c r="B302" s="144"/>
      <c r="C302" s="144"/>
      <c r="D302" s="144"/>
      <c r="E302" s="144"/>
      <c r="F302" s="144"/>
      <c r="G302" s="144"/>
      <c r="H302" s="144"/>
      <c r="I302" s="144"/>
      <c r="J302" s="144"/>
      <c r="K302" s="144"/>
      <c r="L302" s="144"/>
      <c r="M302" s="144"/>
      <c r="N302" s="144"/>
    </row>
    <row r="303" spans="1:14" x14ac:dyDescent="0.25">
      <c r="A303" s="144"/>
      <c r="B303" s="144"/>
      <c r="C303" s="144"/>
      <c r="D303" s="144"/>
      <c r="E303" s="144"/>
      <c r="F303" s="144"/>
      <c r="G303" s="144"/>
      <c r="H303" s="144"/>
      <c r="I303" s="144"/>
      <c r="J303" s="144"/>
      <c r="K303" s="144"/>
      <c r="L303" s="144"/>
      <c r="M303" s="144"/>
      <c r="N303" s="144"/>
    </row>
    <row r="304" spans="1:14" x14ac:dyDescent="0.25">
      <c r="A304" s="144"/>
      <c r="B304" s="144"/>
      <c r="C304" s="144"/>
      <c r="D304" s="144"/>
      <c r="E304" s="144"/>
      <c r="F304" s="144"/>
      <c r="G304" s="144"/>
      <c r="H304" s="144"/>
      <c r="I304" s="144"/>
      <c r="J304" s="144"/>
      <c r="K304" s="144"/>
      <c r="L304" s="144"/>
      <c r="M304" s="144"/>
      <c r="N304" s="144"/>
    </row>
    <row r="305" spans="1:14" x14ac:dyDescent="0.25">
      <c r="A305" s="144"/>
      <c r="B305" s="144"/>
      <c r="C305" s="144"/>
      <c r="D305" s="144"/>
      <c r="E305" s="144"/>
      <c r="F305" s="144"/>
      <c r="G305" s="144"/>
      <c r="H305" s="144"/>
      <c r="I305" s="144"/>
      <c r="J305" s="144"/>
      <c r="K305" s="144"/>
      <c r="L305" s="144"/>
      <c r="M305" s="144"/>
      <c r="N305" s="144"/>
    </row>
    <row r="306" spans="1:14" x14ac:dyDescent="0.25">
      <c r="A306" s="144"/>
      <c r="B306" s="144"/>
      <c r="C306" s="144"/>
      <c r="D306" s="144"/>
      <c r="E306" s="144"/>
      <c r="F306" s="144"/>
      <c r="G306" s="144"/>
      <c r="H306" s="144"/>
      <c r="I306" s="144"/>
      <c r="J306" s="144"/>
      <c r="K306" s="144"/>
      <c r="L306" s="144"/>
      <c r="M306" s="144"/>
      <c r="N306" s="144"/>
    </row>
    <row r="307" spans="1:14" x14ac:dyDescent="0.25">
      <c r="A307" s="144"/>
      <c r="B307" s="144"/>
      <c r="C307" s="144"/>
      <c r="D307" s="144"/>
      <c r="E307" s="144"/>
      <c r="F307" s="144"/>
      <c r="G307" s="144"/>
      <c r="H307" s="144"/>
      <c r="I307" s="144"/>
      <c r="J307" s="144"/>
      <c r="K307" s="144"/>
      <c r="L307" s="144"/>
      <c r="M307" s="144"/>
      <c r="N307" s="144"/>
    </row>
    <row r="308" spans="1:14" x14ac:dyDescent="0.25">
      <c r="A308" s="144"/>
      <c r="B308" s="144"/>
      <c r="C308" s="144"/>
      <c r="D308" s="144"/>
      <c r="E308" s="144"/>
      <c r="F308" s="144"/>
      <c r="G308" s="144"/>
      <c r="H308" s="144"/>
      <c r="I308" s="144"/>
      <c r="J308" s="144"/>
      <c r="K308" s="144"/>
      <c r="L308" s="144"/>
      <c r="M308" s="144"/>
      <c r="N308" s="144"/>
    </row>
    <row r="309" spans="1:14" x14ac:dyDescent="0.25">
      <c r="A309" s="144"/>
      <c r="B309" s="144"/>
      <c r="C309" s="144"/>
      <c r="D309" s="144"/>
      <c r="E309" s="144"/>
      <c r="F309" s="144"/>
      <c r="G309" s="144"/>
      <c r="H309" s="144"/>
      <c r="I309" s="144"/>
      <c r="J309" s="144"/>
      <c r="K309" s="144"/>
      <c r="L309" s="144"/>
      <c r="M309" s="144"/>
      <c r="N309" s="144"/>
    </row>
    <row r="310" spans="1:14" x14ac:dyDescent="0.25">
      <c r="A310" s="144"/>
      <c r="B310" s="144"/>
      <c r="C310" s="144"/>
      <c r="D310" s="144"/>
      <c r="E310" s="144"/>
      <c r="F310" s="144"/>
      <c r="G310" s="144"/>
      <c r="H310" s="144"/>
      <c r="I310" s="144"/>
      <c r="J310" s="144"/>
      <c r="K310" s="144"/>
      <c r="L310" s="144"/>
      <c r="M310" s="144"/>
      <c r="N310" s="144"/>
    </row>
    <row r="311" spans="1:14" x14ac:dyDescent="0.25">
      <c r="A311" s="144"/>
      <c r="B311" s="144"/>
      <c r="C311" s="144"/>
      <c r="D311" s="144"/>
      <c r="E311" s="144"/>
      <c r="F311" s="144"/>
      <c r="G311" s="144"/>
      <c r="H311" s="144"/>
      <c r="I311" s="144"/>
      <c r="J311" s="144"/>
      <c r="K311" s="144"/>
      <c r="L311" s="144"/>
      <c r="M311" s="144"/>
      <c r="N311" s="144"/>
    </row>
    <row r="312" spans="1:14" x14ac:dyDescent="0.25">
      <c r="A312" s="144"/>
      <c r="B312" s="144"/>
      <c r="C312" s="144"/>
      <c r="D312" s="144"/>
      <c r="E312" s="144"/>
      <c r="F312" s="144"/>
      <c r="G312" s="144"/>
      <c r="H312" s="144"/>
      <c r="I312" s="144"/>
      <c r="J312" s="144"/>
      <c r="K312" s="144"/>
      <c r="L312" s="144"/>
      <c r="M312" s="144"/>
      <c r="N312" s="144"/>
    </row>
    <row r="313" spans="1:14" x14ac:dyDescent="0.25">
      <c r="A313" s="144"/>
      <c r="B313" s="144"/>
      <c r="C313" s="144"/>
      <c r="D313" s="144"/>
      <c r="E313" s="144"/>
      <c r="F313" s="144"/>
      <c r="G313" s="144"/>
      <c r="H313" s="144"/>
      <c r="I313" s="144"/>
      <c r="J313" s="144"/>
      <c r="K313" s="144"/>
      <c r="L313" s="144"/>
      <c r="M313" s="144"/>
      <c r="N313" s="144"/>
    </row>
    <row r="314" spans="1:14" x14ac:dyDescent="0.25">
      <c r="A314" s="144"/>
      <c r="B314" s="144"/>
      <c r="C314" s="144"/>
      <c r="D314" s="144"/>
      <c r="E314" s="144"/>
      <c r="F314" s="144"/>
      <c r="G314" s="144"/>
      <c r="H314" s="144"/>
      <c r="I314" s="144"/>
      <c r="J314" s="144"/>
      <c r="K314" s="144"/>
      <c r="L314" s="144"/>
      <c r="M314" s="144"/>
      <c r="N314" s="144"/>
    </row>
    <row r="315" spans="1:14" x14ac:dyDescent="0.25">
      <c r="A315" s="144"/>
      <c r="B315" s="144"/>
      <c r="C315" s="144"/>
      <c r="D315" s="144"/>
      <c r="E315" s="144"/>
      <c r="F315" s="144"/>
      <c r="G315" s="144"/>
      <c r="H315" s="144"/>
      <c r="I315" s="144"/>
      <c r="J315" s="144"/>
      <c r="K315" s="144"/>
      <c r="L315" s="144"/>
      <c r="M315" s="144"/>
      <c r="N315" s="144"/>
    </row>
    <row r="316" spans="1:14" x14ac:dyDescent="0.25">
      <c r="A316" s="144"/>
      <c r="B316" s="144"/>
      <c r="C316" s="144"/>
      <c r="D316" s="144"/>
      <c r="E316" s="144"/>
      <c r="F316" s="144"/>
      <c r="G316" s="144"/>
      <c r="H316" s="144"/>
      <c r="I316" s="144"/>
      <c r="J316" s="144"/>
      <c r="K316" s="144"/>
      <c r="L316" s="144"/>
      <c r="M316" s="144"/>
      <c r="N316" s="144"/>
    </row>
    <row r="317" spans="1:14" x14ac:dyDescent="0.25">
      <c r="A317" s="144"/>
      <c r="B317" s="144"/>
      <c r="C317" s="144"/>
      <c r="D317" s="144"/>
      <c r="E317" s="144"/>
      <c r="F317" s="144"/>
      <c r="G317" s="144"/>
      <c r="H317" s="144"/>
      <c r="I317" s="144"/>
      <c r="J317" s="144"/>
      <c r="K317" s="144"/>
      <c r="L317" s="144"/>
      <c r="M317" s="144"/>
      <c r="N317" s="144"/>
    </row>
    <row r="318" spans="1:14" x14ac:dyDescent="0.25">
      <c r="A318" s="144"/>
      <c r="B318" s="144"/>
      <c r="C318" s="144"/>
      <c r="D318" s="144"/>
      <c r="E318" s="144"/>
      <c r="F318" s="144"/>
      <c r="G318" s="144"/>
      <c r="H318" s="144"/>
      <c r="I318" s="144"/>
      <c r="J318" s="144"/>
      <c r="K318" s="144"/>
      <c r="L318" s="144"/>
      <c r="M318" s="144"/>
      <c r="N318" s="144"/>
    </row>
    <row r="319" spans="1:14" x14ac:dyDescent="0.25">
      <c r="A319" s="144"/>
      <c r="B319" s="144"/>
      <c r="C319" s="144"/>
      <c r="D319" s="144"/>
      <c r="E319" s="144"/>
      <c r="F319" s="144"/>
      <c r="G319" s="144"/>
      <c r="H319" s="144"/>
      <c r="I319" s="144"/>
      <c r="J319" s="144"/>
      <c r="K319" s="144"/>
      <c r="L319" s="144"/>
      <c r="M319" s="144"/>
      <c r="N319" s="144"/>
    </row>
    <row r="320" spans="1:14" x14ac:dyDescent="0.25">
      <c r="A320" s="144"/>
      <c r="B320" s="144"/>
      <c r="C320" s="144"/>
      <c r="D320" s="144"/>
      <c r="E320" s="144"/>
      <c r="F320" s="144"/>
      <c r="G320" s="144"/>
      <c r="H320" s="144"/>
      <c r="I320" s="144"/>
      <c r="J320" s="144"/>
      <c r="K320" s="144"/>
      <c r="L320" s="144"/>
      <c r="M320" s="144"/>
      <c r="N320" s="144"/>
    </row>
    <row r="321" spans="1:14" x14ac:dyDescent="0.25">
      <c r="A321" s="144"/>
      <c r="B321" s="144"/>
      <c r="C321" s="144"/>
      <c r="D321" s="144"/>
      <c r="E321" s="144"/>
      <c r="F321" s="144"/>
      <c r="G321" s="144"/>
      <c r="H321" s="144"/>
      <c r="I321" s="144"/>
      <c r="J321" s="144"/>
      <c r="K321" s="144"/>
      <c r="L321" s="144"/>
      <c r="M321" s="144"/>
      <c r="N321" s="144"/>
    </row>
    <row r="322" spans="1:14" x14ac:dyDescent="0.25">
      <c r="A322" s="144"/>
      <c r="B322" s="144"/>
      <c r="C322" s="144"/>
      <c r="D322" s="144"/>
      <c r="E322" s="144"/>
      <c r="F322" s="144"/>
      <c r="G322" s="144"/>
      <c r="H322" s="144"/>
      <c r="I322" s="144"/>
      <c r="J322" s="144"/>
      <c r="K322" s="144"/>
      <c r="L322" s="144"/>
      <c r="M322" s="144"/>
      <c r="N322" s="144"/>
    </row>
    <row r="323" spans="1:14" x14ac:dyDescent="0.25">
      <c r="A323" s="144"/>
      <c r="B323" s="144"/>
      <c r="C323" s="144"/>
      <c r="D323" s="144"/>
      <c r="E323" s="144"/>
      <c r="F323" s="144"/>
      <c r="G323" s="144"/>
      <c r="H323" s="144"/>
      <c r="I323" s="144"/>
      <c r="J323" s="144"/>
      <c r="K323" s="144"/>
      <c r="L323" s="144"/>
      <c r="M323" s="144"/>
      <c r="N323" s="144"/>
    </row>
    <row r="324" spans="1:14" x14ac:dyDescent="0.25">
      <c r="A324" s="144"/>
      <c r="B324" s="144"/>
      <c r="C324" s="144"/>
      <c r="D324" s="144"/>
      <c r="E324" s="144"/>
      <c r="F324" s="144"/>
      <c r="G324" s="144"/>
      <c r="H324" s="144"/>
      <c r="I324" s="144"/>
      <c r="J324" s="144"/>
      <c r="K324" s="144"/>
      <c r="L324" s="144"/>
      <c r="M324" s="144"/>
      <c r="N324" s="144"/>
    </row>
    <row r="325" spans="1:14" x14ac:dyDescent="0.25">
      <c r="A325" s="144"/>
      <c r="B325" s="144"/>
      <c r="C325" s="144"/>
      <c r="D325" s="144"/>
      <c r="E325" s="144"/>
      <c r="F325" s="144"/>
      <c r="G325" s="144"/>
      <c r="H325" s="144"/>
      <c r="I325" s="144"/>
      <c r="J325" s="144"/>
      <c r="K325" s="144"/>
      <c r="L325" s="144"/>
      <c r="M325" s="144"/>
      <c r="N325" s="144"/>
    </row>
    <row r="326" spans="1:14" x14ac:dyDescent="0.25">
      <c r="A326" s="144"/>
      <c r="B326" s="144"/>
      <c r="C326" s="144"/>
      <c r="D326" s="144"/>
      <c r="E326" s="144"/>
      <c r="F326" s="144"/>
      <c r="G326" s="144"/>
      <c r="H326" s="144"/>
      <c r="I326" s="144"/>
      <c r="J326" s="144"/>
      <c r="K326" s="144"/>
      <c r="L326" s="144"/>
      <c r="M326" s="144"/>
      <c r="N326" s="144"/>
    </row>
    <row r="327" spans="1:14" x14ac:dyDescent="0.25">
      <c r="A327" s="144"/>
      <c r="B327" s="144"/>
      <c r="C327" s="144"/>
      <c r="D327" s="144"/>
      <c r="E327" s="144"/>
      <c r="F327" s="144"/>
      <c r="G327" s="144"/>
      <c r="H327" s="144"/>
      <c r="I327" s="144"/>
      <c r="J327" s="144"/>
      <c r="K327" s="144"/>
      <c r="L327" s="144"/>
      <c r="M327" s="144"/>
      <c r="N327" s="144"/>
    </row>
    <row r="328" spans="1:14" x14ac:dyDescent="0.25">
      <c r="A328" s="144"/>
      <c r="B328" s="144"/>
      <c r="C328" s="144"/>
      <c r="D328" s="144"/>
      <c r="E328" s="144"/>
      <c r="F328" s="144"/>
      <c r="G328" s="144"/>
      <c r="H328" s="144"/>
      <c r="I328" s="144"/>
      <c r="J328" s="144"/>
      <c r="K328" s="144"/>
      <c r="L328" s="144"/>
      <c r="M328" s="144"/>
      <c r="N328" s="144"/>
    </row>
    <row r="329" spans="1:14" x14ac:dyDescent="0.25">
      <c r="A329" s="144"/>
      <c r="B329" s="144"/>
      <c r="C329" s="144"/>
      <c r="D329" s="144"/>
      <c r="E329" s="144"/>
      <c r="F329" s="144"/>
      <c r="G329" s="144"/>
      <c r="H329" s="144"/>
      <c r="I329" s="144"/>
      <c r="J329" s="144"/>
      <c r="K329" s="144"/>
      <c r="L329" s="144"/>
      <c r="M329" s="144"/>
      <c r="N329" s="144"/>
    </row>
    <row r="330" spans="1:14" x14ac:dyDescent="0.25">
      <c r="A330" s="144"/>
      <c r="B330" s="144"/>
      <c r="C330" s="144"/>
      <c r="D330" s="144"/>
      <c r="E330" s="144"/>
      <c r="F330" s="144"/>
      <c r="G330" s="144"/>
      <c r="H330" s="144"/>
      <c r="I330" s="144"/>
      <c r="J330" s="144"/>
      <c r="K330" s="144"/>
      <c r="L330" s="144"/>
      <c r="M330" s="144"/>
      <c r="N330" s="144"/>
    </row>
    <row r="331" spans="1:14" x14ac:dyDescent="0.25">
      <c r="A331" s="144"/>
      <c r="B331" s="144"/>
      <c r="C331" s="144"/>
      <c r="D331" s="144"/>
      <c r="E331" s="144"/>
      <c r="F331" s="144"/>
      <c r="G331" s="144"/>
      <c r="H331" s="144"/>
      <c r="I331" s="144"/>
      <c r="J331" s="144"/>
      <c r="K331" s="144"/>
      <c r="L331" s="144"/>
      <c r="M331" s="144"/>
      <c r="N331" s="144"/>
    </row>
    <row r="332" spans="1:14" x14ac:dyDescent="0.25">
      <c r="A332" s="144"/>
      <c r="B332" s="144"/>
      <c r="C332" s="144"/>
      <c r="D332" s="144"/>
      <c r="E332" s="144"/>
      <c r="F332" s="144"/>
      <c r="G332" s="144"/>
      <c r="H332" s="144"/>
      <c r="I332" s="144"/>
      <c r="J332" s="144"/>
      <c r="K332" s="144"/>
      <c r="L332" s="144"/>
      <c r="M332" s="144"/>
      <c r="N332" s="144"/>
    </row>
    <row r="333" spans="1:14" x14ac:dyDescent="0.25">
      <c r="A333" s="144"/>
      <c r="B333" s="144"/>
      <c r="C333" s="144"/>
      <c r="D333" s="144"/>
      <c r="E333" s="144"/>
      <c r="F333" s="144"/>
      <c r="G333" s="144"/>
      <c r="H333" s="144"/>
      <c r="I333" s="144"/>
      <c r="J333" s="144"/>
      <c r="K333" s="144"/>
      <c r="L333" s="144"/>
      <c r="M333" s="144"/>
      <c r="N333" s="144"/>
    </row>
    <row r="334" spans="1:14" x14ac:dyDescent="0.25">
      <c r="A334" s="144"/>
      <c r="B334" s="144"/>
      <c r="C334" s="144"/>
      <c r="D334" s="144"/>
      <c r="E334" s="144"/>
      <c r="F334" s="144"/>
      <c r="G334" s="144"/>
      <c r="H334" s="144"/>
      <c r="I334" s="144"/>
      <c r="J334" s="144"/>
      <c r="K334" s="144"/>
      <c r="L334" s="144"/>
      <c r="M334" s="144"/>
      <c r="N334" s="144"/>
    </row>
    <row r="335" spans="1:14" x14ac:dyDescent="0.25">
      <c r="A335" s="144"/>
      <c r="B335" s="144"/>
      <c r="C335" s="144"/>
      <c r="D335" s="144"/>
      <c r="E335" s="144"/>
      <c r="F335" s="144"/>
      <c r="G335" s="144"/>
      <c r="H335" s="144"/>
      <c r="I335" s="144"/>
      <c r="J335" s="144"/>
      <c r="K335" s="144"/>
      <c r="L335" s="144"/>
      <c r="M335" s="144"/>
      <c r="N335" s="144"/>
    </row>
    <row r="336" spans="1:14" x14ac:dyDescent="0.25">
      <c r="A336" s="144"/>
      <c r="B336" s="144"/>
      <c r="C336" s="144"/>
      <c r="D336" s="144"/>
      <c r="E336" s="144"/>
      <c r="F336" s="144"/>
      <c r="G336" s="144"/>
      <c r="H336" s="144"/>
      <c r="I336" s="144"/>
      <c r="J336" s="144"/>
      <c r="K336" s="144"/>
      <c r="L336" s="144"/>
      <c r="M336" s="144"/>
      <c r="N336" s="144"/>
    </row>
    <row r="337" spans="1:14" x14ac:dyDescent="0.25">
      <c r="A337" s="144"/>
      <c r="B337" s="144"/>
      <c r="C337" s="144"/>
      <c r="D337" s="144"/>
      <c r="E337" s="144"/>
      <c r="F337" s="144"/>
      <c r="G337" s="144"/>
      <c r="H337" s="144"/>
      <c r="I337" s="144"/>
      <c r="J337" s="144"/>
      <c r="K337" s="144"/>
      <c r="L337" s="144"/>
      <c r="M337" s="144"/>
      <c r="N337" s="144"/>
    </row>
    <row r="338" spans="1:14" x14ac:dyDescent="0.25">
      <c r="A338" s="144"/>
      <c r="B338" s="144"/>
      <c r="C338" s="144"/>
      <c r="D338" s="144"/>
      <c r="E338" s="144"/>
      <c r="F338" s="144"/>
      <c r="G338" s="144"/>
      <c r="H338" s="144"/>
      <c r="I338" s="144"/>
      <c r="J338" s="144"/>
      <c r="K338" s="144"/>
      <c r="L338" s="144"/>
      <c r="M338" s="144"/>
      <c r="N338" s="144"/>
    </row>
    <row r="339" spans="1:14" x14ac:dyDescent="0.25">
      <c r="A339" s="144"/>
      <c r="B339" s="144"/>
      <c r="C339" s="144"/>
      <c r="D339" s="144"/>
      <c r="E339" s="144"/>
      <c r="F339" s="144"/>
      <c r="G339" s="144"/>
      <c r="H339" s="144"/>
      <c r="I339" s="144"/>
      <c r="J339" s="144"/>
      <c r="K339" s="144"/>
      <c r="L339" s="144"/>
      <c r="M339" s="144"/>
      <c r="N339" s="144"/>
    </row>
    <row r="340" spans="1:14" x14ac:dyDescent="0.25">
      <c r="A340" s="144"/>
      <c r="B340" s="144"/>
      <c r="C340" s="144"/>
      <c r="D340" s="144"/>
      <c r="E340" s="144"/>
      <c r="F340" s="144"/>
      <c r="G340" s="144"/>
      <c r="H340" s="144"/>
      <c r="I340" s="144"/>
      <c r="J340" s="144"/>
      <c r="K340" s="144"/>
      <c r="L340" s="144"/>
      <c r="M340" s="144"/>
      <c r="N340" s="144"/>
    </row>
    <row r="341" spans="1:14" x14ac:dyDescent="0.25">
      <c r="A341" s="144"/>
      <c r="B341" s="144"/>
      <c r="C341" s="144"/>
      <c r="D341" s="144"/>
      <c r="E341" s="144"/>
      <c r="F341" s="144"/>
      <c r="G341" s="144"/>
      <c r="H341" s="144"/>
      <c r="I341" s="144"/>
      <c r="J341" s="144"/>
      <c r="K341" s="144"/>
      <c r="L341" s="144"/>
      <c r="M341" s="144"/>
      <c r="N341" s="144"/>
    </row>
    <row r="342" spans="1:14" x14ac:dyDescent="0.25">
      <c r="A342" s="144"/>
      <c r="B342" s="144"/>
      <c r="C342" s="144"/>
      <c r="D342" s="144"/>
      <c r="E342" s="144"/>
      <c r="F342" s="144"/>
      <c r="G342" s="144"/>
      <c r="H342" s="144"/>
      <c r="I342" s="144"/>
      <c r="J342" s="144"/>
      <c r="K342" s="144"/>
      <c r="L342" s="144"/>
      <c r="M342" s="144"/>
      <c r="N342" s="144"/>
    </row>
    <row r="343" spans="1:14" x14ac:dyDescent="0.25">
      <c r="A343" s="144"/>
      <c r="B343" s="144"/>
      <c r="C343" s="144"/>
      <c r="D343" s="144"/>
      <c r="E343" s="144"/>
      <c r="F343" s="144"/>
      <c r="G343" s="144"/>
      <c r="H343" s="144"/>
      <c r="I343" s="144"/>
      <c r="J343" s="144"/>
      <c r="K343" s="144"/>
      <c r="L343" s="144"/>
      <c r="M343" s="144"/>
      <c r="N343" s="144"/>
    </row>
    <row r="344" spans="1:14" x14ac:dyDescent="0.25">
      <c r="A344" s="144"/>
      <c r="B344" s="144"/>
      <c r="C344" s="144"/>
      <c r="D344" s="144"/>
      <c r="E344" s="144"/>
      <c r="F344" s="144"/>
      <c r="G344" s="144"/>
      <c r="H344" s="144"/>
      <c r="I344" s="144"/>
      <c r="J344" s="144"/>
      <c r="K344" s="144"/>
      <c r="L344" s="144"/>
      <c r="M344" s="144"/>
      <c r="N344" s="144"/>
    </row>
    <row r="345" spans="1:14" x14ac:dyDescent="0.25">
      <c r="A345" s="144"/>
      <c r="B345" s="144"/>
      <c r="C345" s="144"/>
      <c r="D345" s="144"/>
      <c r="E345" s="144"/>
      <c r="F345" s="144"/>
      <c r="G345" s="144"/>
      <c r="H345" s="144"/>
      <c r="I345" s="144"/>
      <c r="J345" s="144"/>
      <c r="K345" s="144"/>
      <c r="L345" s="144"/>
      <c r="M345" s="144"/>
      <c r="N345" s="144"/>
    </row>
    <row r="346" spans="1:14" x14ac:dyDescent="0.25">
      <c r="A346" s="144"/>
      <c r="B346" s="144"/>
      <c r="C346" s="144"/>
      <c r="D346" s="144"/>
      <c r="E346" s="144"/>
      <c r="F346" s="144"/>
      <c r="G346" s="144"/>
      <c r="H346" s="144"/>
      <c r="I346" s="144"/>
      <c r="J346" s="144"/>
      <c r="K346" s="144"/>
      <c r="L346" s="144"/>
      <c r="M346" s="144"/>
      <c r="N346" s="144"/>
    </row>
    <row r="347" spans="1:14" x14ac:dyDescent="0.25">
      <c r="A347" s="144"/>
      <c r="B347" s="144"/>
      <c r="C347" s="144"/>
      <c r="D347" s="144"/>
      <c r="E347" s="144"/>
      <c r="F347" s="144"/>
      <c r="G347" s="144"/>
      <c r="H347" s="144"/>
      <c r="I347" s="144"/>
      <c r="J347" s="144"/>
      <c r="K347" s="144"/>
      <c r="L347" s="144"/>
      <c r="M347" s="144"/>
      <c r="N347" s="144"/>
    </row>
    <row r="348" spans="1:14" x14ac:dyDescent="0.25">
      <c r="A348" s="144"/>
      <c r="B348" s="144"/>
      <c r="C348" s="144"/>
      <c r="D348" s="144"/>
      <c r="E348" s="144"/>
      <c r="F348" s="144"/>
      <c r="G348" s="144"/>
      <c r="H348" s="144"/>
      <c r="I348" s="144"/>
      <c r="J348" s="144"/>
      <c r="K348" s="144"/>
      <c r="L348" s="144"/>
      <c r="M348" s="144"/>
      <c r="N348" s="144"/>
    </row>
    <row r="349" spans="1:14" x14ac:dyDescent="0.25">
      <c r="A349" s="144"/>
      <c r="B349" s="144"/>
      <c r="C349" s="144"/>
      <c r="D349" s="144"/>
      <c r="E349" s="144"/>
      <c r="F349" s="144"/>
      <c r="G349" s="144"/>
      <c r="H349" s="144"/>
      <c r="I349" s="144"/>
      <c r="J349" s="144"/>
      <c r="K349" s="144"/>
      <c r="L349" s="144"/>
      <c r="M349" s="144"/>
      <c r="N349" s="144"/>
    </row>
    <row r="350" spans="1:14" x14ac:dyDescent="0.25">
      <c r="A350" s="144"/>
      <c r="B350" s="144"/>
      <c r="C350" s="144"/>
      <c r="D350" s="144"/>
      <c r="E350" s="144"/>
      <c r="F350" s="144"/>
      <c r="G350" s="144"/>
      <c r="H350" s="144"/>
      <c r="I350" s="144"/>
      <c r="J350" s="144"/>
      <c r="K350" s="144"/>
      <c r="L350" s="144"/>
      <c r="M350" s="144"/>
      <c r="N350" s="144"/>
    </row>
    <row r="351" spans="1:14" x14ac:dyDescent="0.25">
      <c r="A351" s="144"/>
      <c r="B351" s="144"/>
      <c r="C351" s="144"/>
      <c r="D351" s="144"/>
      <c r="E351" s="144"/>
      <c r="F351" s="144"/>
      <c r="G351" s="144"/>
      <c r="H351" s="144"/>
      <c r="I351" s="144"/>
      <c r="J351" s="144"/>
      <c r="K351" s="144"/>
      <c r="L351" s="144"/>
      <c r="M351" s="144"/>
      <c r="N351" s="144"/>
    </row>
    <row r="352" spans="1:14" x14ac:dyDescent="0.25">
      <c r="A352" s="144"/>
      <c r="B352" s="144"/>
      <c r="C352" s="144"/>
      <c r="D352" s="144"/>
      <c r="E352" s="144"/>
      <c r="F352" s="144"/>
      <c r="G352" s="144"/>
      <c r="H352" s="144"/>
      <c r="I352" s="144"/>
      <c r="J352" s="144"/>
      <c r="K352" s="144"/>
      <c r="L352" s="144"/>
      <c r="M352" s="144"/>
      <c r="N352" s="144"/>
    </row>
    <row r="353" spans="1:14" x14ac:dyDescent="0.25">
      <c r="A353" s="144"/>
      <c r="B353" s="144"/>
      <c r="C353" s="144"/>
      <c r="D353" s="144"/>
      <c r="E353" s="144"/>
      <c r="F353" s="144"/>
      <c r="G353" s="144"/>
      <c r="H353" s="144"/>
      <c r="I353" s="144"/>
      <c r="J353" s="144"/>
      <c r="K353" s="144"/>
      <c r="L353" s="144"/>
      <c r="M353" s="144"/>
      <c r="N353" s="144"/>
    </row>
    <row r="354" spans="1:14" x14ac:dyDescent="0.25">
      <c r="A354" s="144"/>
      <c r="B354" s="144"/>
      <c r="C354" s="144"/>
      <c r="D354" s="144"/>
      <c r="E354" s="144"/>
      <c r="F354" s="144"/>
      <c r="G354" s="144"/>
      <c r="H354" s="144"/>
      <c r="I354" s="144"/>
      <c r="J354" s="144"/>
      <c r="K354" s="144"/>
      <c r="L354" s="144"/>
      <c r="M354" s="144"/>
      <c r="N354" s="144"/>
    </row>
    <row r="355" spans="1:14" x14ac:dyDescent="0.25">
      <c r="A355" s="144"/>
      <c r="B355" s="144"/>
      <c r="C355" s="144"/>
      <c r="D355" s="144"/>
      <c r="E355" s="144"/>
      <c r="F355" s="144"/>
      <c r="G355" s="144"/>
      <c r="H355" s="144"/>
      <c r="I355" s="144"/>
      <c r="J355" s="144"/>
      <c r="K355" s="144"/>
      <c r="L355" s="144"/>
      <c r="M355" s="144"/>
      <c r="N355" s="144"/>
    </row>
    <row r="356" spans="1:14" x14ac:dyDescent="0.25">
      <c r="A356" s="144"/>
      <c r="B356" s="144"/>
      <c r="C356" s="144"/>
      <c r="D356" s="144"/>
      <c r="E356" s="144"/>
      <c r="F356" s="144"/>
      <c r="G356" s="144"/>
      <c r="H356" s="144"/>
      <c r="I356" s="144"/>
      <c r="J356" s="144"/>
      <c r="K356" s="144"/>
      <c r="L356" s="144"/>
      <c r="M356" s="144"/>
      <c r="N356" s="144"/>
    </row>
    <row r="357" spans="1:14" x14ac:dyDescent="0.25">
      <c r="A357" s="144"/>
      <c r="B357" s="144"/>
      <c r="C357" s="144"/>
      <c r="D357" s="144"/>
      <c r="E357" s="144"/>
      <c r="F357" s="144"/>
      <c r="G357" s="144"/>
      <c r="H357" s="144"/>
      <c r="I357" s="144"/>
      <c r="J357" s="144"/>
      <c r="K357" s="144"/>
      <c r="L357" s="144"/>
      <c r="M357" s="144"/>
      <c r="N357" s="144"/>
    </row>
    <row r="358" spans="1:14" x14ac:dyDescent="0.25">
      <c r="A358" s="144"/>
      <c r="B358" s="144"/>
      <c r="C358" s="144"/>
      <c r="D358" s="144"/>
      <c r="E358" s="144"/>
      <c r="F358" s="144"/>
      <c r="G358" s="144"/>
      <c r="H358" s="144"/>
      <c r="I358" s="144"/>
      <c r="J358" s="144"/>
      <c r="K358" s="144"/>
      <c r="L358" s="144"/>
      <c r="M358" s="144"/>
      <c r="N358" s="144"/>
    </row>
    <row r="359" spans="1:14" x14ac:dyDescent="0.25">
      <c r="A359" s="144"/>
      <c r="B359" s="144"/>
      <c r="C359" s="144"/>
      <c r="D359" s="144"/>
      <c r="E359" s="144"/>
      <c r="F359" s="144"/>
      <c r="G359" s="144"/>
      <c r="H359" s="144"/>
      <c r="I359" s="144"/>
      <c r="J359" s="144"/>
      <c r="K359" s="144"/>
      <c r="L359" s="144"/>
      <c r="M359" s="144"/>
      <c r="N359" s="144"/>
    </row>
    <row r="360" spans="1:14" x14ac:dyDescent="0.25">
      <c r="A360" s="144"/>
      <c r="B360" s="144"/>
      <c r="C360" s="144"/>
      <c r="D360" s="144"/>
      <c r="E360" s="144"/>
      <c r="F360" s="144"/>
      <c r="G360" s="144"/>
      <c r="H360" s="144"/>
      <c r="I360" s="144"/>
      <c r="J360" s="144"/>
      <c r="K360" s="144"/>
      <c r="L360" s="144"/>
      <c r="M360" s="144"/>
      <c r="N360" s="144"/>
    </row>
    <row r="361" spans="1:14" x14ac:dyDescent="0.25">
      <c r="A361" s="144"/>
      <c r="B361" s="144"/>
      <c r="C361" s="144"/>
      <c r="D361" s="144"/>
      <c r="E361" s="144"/>
      <c r="F361" s="144"/>
      <c r="G361" s="144"/>
      <c r="H361" s="144"/>
      <c r="I361" s="144"/>
      <c r="J361" s="144"/>
      <c r="K361" s="144"/>
      <c r="L361" s="144"/>
      <c r="M361" s="144"/>
      <c r="N361" s="144"/>
    </row>
    <row r="362" spans="1:14" x14ac:dyDescent="0.25">
      <c r="A362" s="144"/>
      <c r="B362" s="144"/>
      <c r="C362" s="144"/>
      <c r="D362" s="144"/>
      <c r="E362" s="144"/>
      <c r="F362" s="144"/>
      <c r="G362" s="144"/>
      <c r="H362" s="144"/>
      <c r="I362" s="144"/>
      <c r="J362" s="144"/>
      <c r="K362" s="144"/>
      <c r="L362" s="144"/>
      <c r="M362" s="144"/>
      <c r="N362" s="144"/>
    </row>
    <row r="363" spans="1:14" x14ac:dyDescent="0.25">
      <c r="A363" s="144"/>
      <c r="B363" s="144"/>
      <c r="C363" s="144"/>
      <c r="D363" s="144"/>
      <c r="E363" s="144"/>
      <c r="F363" s="144"/>
      <c r="G363" s="144"/>
      <c r="H363" s="144"/>
      <c r="I363" s="144"/>
      <c r="J363" s="144"/>
      <c r="K363" s="144"/>
      <c r="L363" s="144"/>
      <c r="M363" s="144"/>
      <c r="N363" s="144"/>
    </row>
    <row r="364" spans="1:14" x14ac:dyDescent="0.25">
      <c r="A364" s="144"/>
      <c r="B364" s="144"/>
      <c r="C364" s="144"/>
      <c r="D364" s="144"/>
      <c r="E364" s="144"/>
      <c r="F364" s="144"/>
      <c r="G364" s="144"/>
      <c r="H364" s="144"/>
      <c r="I364" s="144"/>
      <c r="J364" s="144"/>
      <c r="K364" s="144"/>
      <c r="L364" s="144"/>
      <c r="M364" s="144"/>
      <c r="N364" s="144"/>
    </row>
    <row r="365" spans="1:14" x14ac:dyDescent="0.25">
      <c r="A365" s="144"/>
      <c r="B365" s="144"/>
      <c r="C365" s="144"/>
      <c r="D365" s="144"/>
      <c r="E365" s="144"/>
      <c r="F365" s="144"/>
      <c r="G365" s="144"/>
      <c r="H365" s="144"/>
      <c r="I365" s="144"/>
      <c r="J365" s="144"/>
      <c r="K365" s="144"/>
      <c r="L365" s="144"/>
      <c r="M365" s="144"/>
      <c r="N365" s="144"/>
    </row>
    <row r="366" spans="1:14" x14ac:dyDescent="0.25">
      <c r="A366" s="144"/>
      <c r="B366" s="144"/>
      <c r="C366" s="144"/>
      <c r="D366" s="144"/>
      <c r="E366" s="144"/>
      <c r="F366" s="144"/>
      <c r="G366" s="144"/>
      <c r="H366" s="144"/>
      <c r="I366" s="144"/>
      <c r="J366" s="144"/>
      <c r="K366" s="144"/>
      <c r="L366" s="144"/>
      <c r="M366" s="144"/>
      <c r="N366" s="144"/>
    </row>
    <row r="367" spans="1:14" x14ac:dyDescent="0.25">
      <c r="A367" s="144"/>
      <c r="B367" s="144"/>
      <c r="C367" s="144"/>
      <c r="D367" s="144"/>
      <c r="E367" s="144"/>
      <c r="F367" s="144"/>
      <c r="G367" s="144"/>
      <c r="H367" s="144"/>
      <c r="I367" s="144"/>
      <c r="J367" s="144"/>
      <c r="K367" s="144"/>
      <c r="L367" s="144"/>
      <c r="M367" s="144"/>
      <c r="N367" s="144"/>
    </row>
    <row r="368" spans="1:14" x14ac:dyDescent="0.25">
      <c r="A368" s="144"/>
      <c r="B368" s="144"/>
      <c r="C368" s="144"/>
      <c r="D368" s="144"/>
      <c r="E368" s="144"/>
      <c r="F368" s="144"/>
      <c r="G368" s="144"/>
      <c r="H368" s="144"/>
      <c r="I368" s="144"/>
      <c r="J368" s="144"/>
      <c r="K368" s="144"/>
      <c r="L368" s="144"/>
      <c r="M368" s="144"/>
      <c r="N368" s="144"/>
    </row>
    <row r="369" spans="1:14" x14ac:dyDescent="0.25">
      <c r="A369" s="144"/>
      <c r="B369" s="144"/>
      <c r="C369" s="144"/>
      <c r="D369" s="144"/>
      <c r="E369" s="144"/>
      <c r="F369" s="144"/>
      <c r="G369" s="144"/>
      <c r="H369" s="144"/>
      <c r="I369" s="144"/>
      <c r="J369" s="144"/>
      <c r="K369" s="144"/>
      <c r="L369" s="144"/>
      <c r="M369" s="144"/>
      <c r="N369" s="144"/>
    </row>
    <row r="370" spans="1:14" x14ac:dyDescent="0.25">
      <c r="A370" s="144"/>
      <c r="B370" s="144"/>
      <c r="C370" s="144"/>
      <c r="D370" s="144"/>
      <c r="E370" s="144"/>
      <c r="F370" s="144"/>
      <c r="G370" s="144"/>
      <c r="H370" s="144"/>
      <c r="I370" s="144"/>
      <c r="J370" s="144"/>
      <c r="K370" s="144"/>
      <c r="L370" s="144"/>
      <c r="M370" s="144"/>
      <c r="N370" s="144"/>
    </row>
    <row r="371" spans="1:14" x14ac:dyDescent="0.25">
      <c r="A371" s="144"/>
      <c r="B371" s="144"/>
      <c r="C371" s="144"/>
      <c r="D371" s="144"/>
      <c r="E371" s="144"/>
      <c r="F371" s="144"/>
      <c r="G371" s="144"/>
      <c r="H371" s="144"/>
      <c r="I371" s="144"/>
      <c r="J371" s="144"/>
      <c r="K371" s="144"/>
      <c r="L371" s="144"/>
      <c r="M371" s="144"/>
      <c r="N371" s="144"/>
    </row>
    <row r="372" spans="1:14" x14ac:dyDescent="0.25">
      <c r="A372" s="144"/>
      <c r="B372" s="144"/>
      <c r="C372" s="144"/>
      <c r="D372" s="144"/>
      <c r="E372" s="144"/>
      <c r="F372" s="144"/>
      <c r="G372" s="144"/>
      <c r="H372" s="144"/>
      <c r="I372" s="144"/>
      <c r="J372" s="144"/>
      <c r="K372" s="144"/>
      <c r="L372" s="144"/>
      <c r="M372" s="144"/>
      <c r="N372" s="144"/>
    </row>
    <row r="373" spans="1:14" x14ac:dyDescent="0.25">
      <c r="A373" s="144"/>
      <c r="B373" s="144"/>
      <c r="C373" s="144"/>
      <c r="D373" s="144"/>
      <c r="E373" s="144"/>
      <c r="F373" s="144"/>
      <c r="G373" s="144"/>
      <c r="H373" s="144"/>
      <c r="I373" s="144"/>
      <c r="J373" s="144"/>
      <c r="K373" s="144"/>
      <c r="L373" s="144"/>
      <c r="M373" s="144"/>
      <c r="N373" s="144"/>
    </row>
    <row r="374" spans="1:14" x14ac:dyDescent="0.25">
      <c r="A374" s="144"/>
      <c r="B374" s="144"/>
      <c r="C374" s="144"/>
      <c r="D374" s="144"/>
      <c r="E374" s="144"/>
      <c r="F374" s="144"/>
      <c r="G374" s="144"/>
      <c r="H374" s="144"/>
      <c r="I374" s="144"/>
      <c r="J374" s="144"/>
      <c r="K374" s="144"/>
      <c r="L374" s="144"/>
      <c r="M374" s="144"/>
      <c r="N374" s="144"/>
    </row>
    <row r="375" spans="1:14" x14ac:dyDescent="0.25">
      <c r="A375" s="144"/>
      <c r="B375" s="144"/>
      <c r="C375" s="144"/>
      <c r="D375" s="144"/>
      <c r="E375" s="144"/>
      <c r="F375" s="144"/>
      <c r="G375" s="144"/>
      <c r="H375" s="144"/>
      <c r="I375" s="144"/>
      <c r="J375" s="144"/>
      <c r="K375" s="144"/>
      <c r="L375" s="144"/>
      <c r="M375" s="144"/>
      <c r="N375" s="144"/>
    </row>
    <row r="376" spans="1:14" x14ac:dyDescent="0.25">
      <c r="A376" s="144"/>
      <c r="B376" s="144"/>
      <c r="C376" s="144"/>
      <c r="D376" s="144"/>
      <c r="E376" s="144"/>
      <c r="F376" s="144"/>
      <c r="G376" s="144"/>
      <c r="H376" s="144"/>
      <c r="I376" s="144"/>
      <c r="J376" s="144"/>
      <c r="K376" s="144"/>
      <c r="L376" s="144"/>
      <c r="M376" s="144"/>
      <c r="N376" s="144"/>
    </row>
    <row r="377" spans="1:14" x14ac:dyDescent="0.25">
      <c r="A377" s="144"/>
      <c r="B377" s="144"/>
      <c r="C377" s="144"/>
      <c r="D377" s="144"/>
      <c r="E377" s="144"/>
      <c r="F377" s="144"/>
      <c r="G377" s="144"/>
      <c r="H377" s="144"/>
      <c r="I377" s="144"/>
      <c r="J377" s="144"/>
      <c r="K377" s="144"/>
      <c r="L377" s="144"/>
      <c r="M377" s="144"/>
      <c r="N377" s="144"/>
    </row>
    <row r="378" spans="1:14" x14ac:dyDescent="0.25">
      <c r="A378" s="144"/>
      <c r="B378" s="144"/>
      <c r="C378" s="144"/>
      <c r="D378" s="144"/>
      <c r="E378" s="144"/>
      <c r="F378" s="144"/>
      <c r="G378" s="144"/>
      <c r="H378" s="144"/>
      <c r="I378" s="144"/>
      <c r="J378" s="144"/>
      <c r="K378" s="144"/>
      <c r="L378" s="144"/>
      <c r="M378" s="144"/>
      <c r="N378" s="144"/>
    </row>
    <row r="379" spans="1:14" x14ac:dyDescent="0.25">
      <c r="A379" s="144"/>
      <c r="B379" s="144"/>
      <c r="C379" s="144"/>
      <c r="D379" s="144"/>
      <c r="E379" s="144"/>
      <c r="F379" s="144"/>
      <c r="G379" s="144"/>
      <c r="H379" s="144"/>
      <c r="I379" s="144"/>
      <c r="J379" s="144"/>
      <c r="K379" s="144"/>
      <c r="L379" s="144"/>
      <c r="M379" s="144"/>
      <c r="N379" s="144"/>
    </row>
    <row r="380" spans="1:14" x14ac:dyDescent="0.25">
      <c r="A380" s="144"/>
      <c r="B380" s="144"/>
      <c r="C380" s="144"/>
      <c r="D380" s="144"/>
      <c r="E380" s="144"/>
      <c r="F380" s="144"/>
      <c r="G380" s="144"/>
      <c r="H380" s="144"/>
      <c r="I380" s="144"/>
      <c r="J380" s="144"/>
      <c r="K380" s="144"/>
      <c r="L380" s="144"/>
      <c r="M380" s="144"/>
      <c r="N380" s="144"/>
    </row>
    <row r="381" spans="1:14" x14ac:dyDescent="0.25">
      <c r="A381" s="144"/>
      <c r="B381" s="144"/>
      <c r="C381" s="144"/>
      <c r="D381" s="144"/>
      <c r="E381" s="144"/>
      <c r="F381" s="144"/>
      <c r="G381" s="144"/>
      <c r="H381" s="144"/>
      <c r="I381" s="144"/>
      <c r="J381" s="144"/>
      <c r="K381" s="144"/>
      <c r="L381" s="144"/>
      <c r="M381" s="144"/>
      <c r="N381" s="144"/>
    </row>
    <row r="382" spans="1:14" x14ac:dyDescent="0.25">
      <c r="A382" s="144"/>
      <c r="B382" s="144"/>
      <c r="C382" s="144"/>
      <c r="D382" s="144"/>
      <c r="E382" s="144"/>
      <c r="F382" s="144"/>
      <c r="G382" s="144"/>
      <c r="H382" s="144"/>
      <c r="I382" s="144"/>
      <c r="J382" s="144"/>
      <c r="K382" s="144"/>
      <c r="L382" s="144"/>
      <c r="M382" s="144"/>
      <c r="N382" s="144"/>
    </row>
    <row r="383" spans="1:14" x14ac:dyDescent="0.25">
      <c r="A383" s="144"/>
      <c r="B383" s="144"/>
      <c r="C383" s="144"/>
      <c r="D383" s="144"/>
      <c r="E383" s="144"/>
      <c r="F383" s="144"/>
      <c r="G383" s="144"/>
      <c r="H383" s="144"/>
      <c r="I383" s="144"/>
      <c r="J383" s="144"/>
      <c r="K383" s="144"/>
      <c r="L383" s="144"/>
      <c r="M383" s="144"/>
      <c r="N383" s="144"/>
    </row>
    <row r="384" spans="1:14" x14ac:dyDescent="0.25">
      <c r="A384" s="144"/>
      <c r="B384" s="144"/>
      <c r="C384" s="144"/>
      <c r="D384" s="144"/>
      <c r="E384" s="144"/>
      <c r="F384" s="144"/>
      <c r="G384" s="144"/>
      <c r="H384" s="144"/>
      <c r="I384" s="144"/>
      <c r="J384" s="144"/>
      <c r="K384" s="144"/>
      <c r="L384" s="144"/>
      <c r="M384" s="144"/>
      <c r="N384" s="144"/>
    </row>
    <row r="385" spans="1:14" x14ac:dyDescent="0.25">
      <c r="A385" s="144"/>
      <c r="B385" s="144"/>
      <c r="C385" s="144"/>
      <c r="D385" s="144"/>
      <c r="E385" s="144"/>
      <c r="F385" s="144"/>
      <c r="G385" s="144"/>
      <c r="H385" s="144"/>
      <c r="I385" s="144"/>
      <c r="J385" s="144"/>
      <c r="K385" s="144"/>
      <c r="L385" s="144"/>
      <c r="M385" s="144"/>
      <c r="N385" s="144"/>
    </row>
    <row r="386" spans="1:14" x14ac:dyDescent="0.25">
      <c r="A386" s="144"/>
      <c r="B386" s="144"/>
      <c r="C386" s="144"/>
      <c r="D386" s="144"/>
      <c r="E386" s="144"/>
      <c r="F386" s="144"/>
      <c r="G386" s="144"/>
      <c r="H386" s="144"/>
      <c r="I386" s="144"/>
      <c r="J386" s="144"/>
      <c r="K386" s="144"/>
      <c r="L386" s="144"/>
      <c r="M386" s="144"/>
      <c r="N386" s="144"/>
    </row>
    <row r="387" spans="1:14" x14ac:dyDescent="0.25">
      <c r="A387" s="144"/>
      <c r="B387" s="144"/>
      <c r="C387" s="144"/>
      <c r="D387" s="144"/>
      <c r="E387" s="144"/>
      <c r="F387" s="144"/>
      <c r="G387" s="144"/>
      <c r="H387" s="144"/>
      <c r="I387" s="144"/>
      <c r="J387" s="144"/>
      <c r="K387" s="144"/>
      <c r="L387" s="144"/>
      <c r="M387" s="144"/>
      <c r="N387" s="144"/>
    </row>
    <row r="388" spans="1:14" x14ac:dyDescent="0.25">
      <c r="A388" s="144"/>
      <c r="B388" s="144"/>
      <c r="C388" s="144"/>
      <c r="D388" s="144"/>
      <c r="E388" s="144"/>
      <c r="F388" s="144"/>
      <c r="G388" s="144"/>
      <c r="H388" s="144"/>
      <c r="I388" s="144"/>
      <c r="J388" s="144"/>
      <c r="K388" s="144"/>
      <c r="L388" s="144"/>
      <c r="M388" s="144"/>
      <c r="N388" s="144"/>
    </row>
    <row r="389" spans="1:14" x14ac:dyDescent="0.25">
      <c r="A389" s="144"/>
      <c r="B389" s="144"/>
      <c r="C389" s="144"/>
      <c r="D389" s="144"/>
      <c r="E389" s="144"/>
      <c r="F389" s="144"/>
      <c r="G389" s="144"/>
      <c r="H389" s="144"/>
      <c r="I389" s="144"/>
      <c r="J389" s="144"/>
      <c r="K389" s="144"/>
      <c r="L389" s="144"/>
      <c r="M389" s="144"/>
      <c r="N389" s="144"/>
    </row>
    <row r="390" spans="1:14" x14ac:dyDescent="0.25">
      <c r="A390" s="144"/>
      <c r="B390" s="144"/>
      <c r="C390" s="144"/>
      <c r="D390" s="144"/>
      <c r="E390" s="144"/>
      <c r="F390" s="144"/>
      <c r="G390" s="144"/>
      <c r="H390" s="144"/>
      <c r="I390" s="144"/>
      <c r="J390" s="144"/>
      <c r="K390" s="144"/>
      <c r="L390" s="144"/>
      <c r="M390" s="144"/>
      <c r="N390" s="144"/>
    </row>
    <row r="391" spans="1:14" x14ac:dyDescent="0.25">
      <c r="A391" s="144"/>
      <c r="B391" s="144"/>
      <c r="C391" s="144"/>
      <c r="D391" s="144"/>
      <c r="E391" s="144"/>
      <c r="F391" s="144"/>
      <c r="G391" s="144"/>
      <c r="H391" s="144"/>
      <c r="I391" s="144"/>
      <c r="J391" s="144"/>
      <c r="K391" s="144"/>
      <c r="L391" s="144"/>
      <c r="M391" s="144"/>
      <c r="N391" s="144"/>
    </row>
    <row r="392" spans="1:14" x14ac:dyDescent="0.25">
      <c r="A392" s="144"/>
      <c r="B392" s="144"/>
      <c r="C392" s="144"/>
      <c r="D392" s="144"/>
      <c r="E392" s="144"/>
      <c r="F392" s="144"/>
      <c r="G392" s="144"/>
      <c r="H392" s="144"/>
      <c r="I392" s="144"/>
      <c r="J392" s="144"/>
      <c r="K392" s="144"/>
      <c r="L392" s="144"/>
      <c r="M392" s="144"/>
      <c r="N392" s="144"/>
    </row>
    <row r="393" spans="1:14" x14ac:dyDescent="0.25">
      <c r="A393" s="144"/>
      <c r="B393" s="144"/>
      <c r="C393" s="144"/>
      <c r="D393" s="144"/>
      <c r="E393" s="144"/>
      <c r="F393" s="144"/>
      <c r="G393" s="144"/>
      <c r="H393" s="144"/>
      <c r="I393" s="144"/>
      <c r="J393" s="144"/>
      <c r="K393" s="144"/>
      <c r="L393" s="144"/>
      <c r="M393" s="144"/>
      <c r="N393" s="144"/>
    </row>
    <row r="394" spans="1:14" x14ac:dyDescent="0.25">
      <c r="A394" s="144"/>
      <c r="B394" s="144"/>
      <c r="C394" s="144"/>
      <c r="D394" s="144"/>
      <c r="E394" s="144"/>
      <c r="F394" s="144"/>
      <c r="G394" s="144"/>
      <c r="H394" s="144"/>
      <c r="I394" s="144"/>
      <c r="J394" s="144"/>
      <c r="K394" s="144"/>
      <c r="L394" s="144"/>
      <c r="M394" s="144"/>
      <c r="N394" s="144"/>
    </row>
    <row r="395" spans="1:14" x14ac:dyDescent="0.25">
      <c r="A395" s="144"/>
      <c r="B395" s="144"/>
      <c r="C395" s="144"/>
      <c r="D395" s="144"/>
      <c r="E395" s="144"/>
      <c r="F395" s="144"/>
      <c r="G395" s="144"/>
      <c r="H395" s="144"/>
      <c r="I395" s="144"/>
      <c r="J395" s="144"/>
      <c r="K395" s="144"/>
      <c r="L395" s="144"/>
      <c r="M395" s="144"/>
      <c r="N395" s="144"/>
    </row>
    <row r="396" spans="1:14" x14ac:dyDescent="0.25">
      <c r="A396" s="144"/>
      <c r="B396" s="144"/>
      <c r="C396" s="144"/>
      <c r="D396" s="144"/>
      <c r="E396" s="144"/>
      <c r="F396" s="144"/>
      <c r="G396" s="144"/>
      <c r="H396" s="144"/>
      <c r="I396" s="144"/>
      <c r="J396" s="144"/>
      <c r="K396" s="144"/>
      <c r="L396" s="144"/>
      <c r="M396" s="144"/>
      <c r="N396" s="144"/>
    </row>
    <row r="397" spans="1:14" x14ac:dyDescent="0.25">
      <c r="A397" s="144"/>
      <c r="B397" s="144"/>
      <c r="C397" s="144"/>
      <c r="D397" s="144"/>
      <c r="E397" s="144"/>
      <c r="F397" s="144"/>
      <c r="G397" s="144"/>
      <c r="H397" s="144"/>
      <c r="I397" s="144"/>
      <c r="J397" s="144"/>
      <c r="K397" s="144"/>
      <c r="L397" s="144"/>
      <c r="M397" s="144"/>
      <c r="N397" s="144"/>
    </row>
    <row r="398" spans="1:14" x14ac:dyDescent="0.25">
      <c r="A398" s="144"/>
      <c r="B398" s="144"/>
      <c r="C398" s="144"/>
      <c r="D398" s="144"/>
      <c r="E398" s="144"/>
      <c r="F398" s="144"/>
      <c r="G398" s="144"/>
      <c r="H398" s="144"/>
      <c r="I398" s="144"/>
      <c r="J398" s="144"/>
      <c r="K398" s="144"/>
      <c r="L398" s="144"/>
      <c r="M398" s="144"/>
      <c r="N398" s="144"/>
    </row>
    <row r="399" spans="1:14" x14ac:dyDescent="0.25">
      <c r="A399" s="144"/>
      <c r="B399" s="144"/>
      <c r="C399" s="144"/>
      <c r="D399" s="144"/>
      <c r="E399" s="144"/>
      <c r="F399" s="144"/>
      <c r="G399" s="144"/>
      <c r="H399" s="144"/>
      <c r="I399" s="144"/>
      <c r="J399" s="144"/>
      <c r="K399" s="144"/>
      <c r="L399" s="144"/>
      <c r="M399" s="144"/>
      <c r="N399" s="144"/>
    </row>
    <row r="400" spans="1:14" x14ac:dyDescent="0.25">
      <c r="A400" s="144"/>
      <c r="B400" s="144"/>
      <c r="C400" s="144"/>
      <c r="D400" s="144"/>
      <c r="E400" s="144"/>
      <c r="F400" s="144"/>
      <c r="G400" s="144"/>
      <c r="H400" s="144"/>
      <c r="I400" s="144"/>
      <c r="J400" s="144"/>
      <c r="K400" s="144"/>
      <c r="L400" s="144"/>
      <c r="M400" s="144"/>
      <c r="N400" s="144"/>
    </row>
    <row r="401" spans="1:14" x14ac:dyDescent="0.25">
      <c r="A401" s="144"/>
      <c r="B401" s="144"/>
      <c r="C401" s="144"/>
      <c r="D401" s="144"/>
      <c r="E401" s="144"/>
      <c r="F401" s="144"/>
      <c r="G401" s="144"/>
      <c r="H401" s="144"/>
      <c r="I401" s="144"/>
      <c r="J401" s="144"/>
      <c r="K401" s="144"/>
      <c r="L401" s="144"/>
      <c r="M401" s="144"/>
      <c r="N401" s="144"/>
    </row>
    <row r="402" spans="1:14" x14ac:dyDescent="0.25">
      <c r="A402" s="144"/>
      <c r="B402" s="144"/>
      <c r="C402" s="144"/>
      <c r="D402" s="144"/>
      <c r="E402" s="144"/>
      <c r="F402" s="144"/>
      <c r="G402" s="144"/>
      <c r="H402" s="144"/>
      <c r="I402" s="144"/>
      <c r="J402" s="144"/>
      <c r="K402" s="144"/>
      <c r="L402" s="144"/>
      <c r="M402" s="144"/>
      <c r="N402" s="144"/>
    </row>
    <row r="403" spans="1:14" x14ac:dyDescent="0.25">
      <c r="A403" s="144"/>
      <c r="B403" s="144"/>
      <c r="C403" s="144"/>
      <c r="D403" s="144"/>
      <c r="E403" s="144"/>
      <c r="F403" s="144"/>
      <c r="G403" s="144"/>
      <c r="H403" s="144"/>
      <c r="I403" s="144"/>
      <c r="J403" s="144"/>
      <c r="K403" s="144"/>
      <c r="L403" s="144"/>
      <c r="M403" s="144"/>
      <c r="N403" s="144"/>
    </row>
    <row r="404" spans="1:14" x14ac:dyDescent="0.25">
      <c r="A404" s="144"/>
      <c r="B404" s="144"/>
      <c r="C404" s="144"/>
      <c r="D404" s="144"/>
      <c r="E404" s="144"/>
      <c r="F404" s="144"/>
      <c r="G404" s="144"/>
      <c r="H404" s="144"/>
      <c r="I404" s="144"/>
      <c r="J404" s="144"/>
      <c r="K404" s="144"/>
      <c r="L404" s="144"/>
      <c r="M404" s="144"/>
      <c r="N404" s="144"/>
    </row>
    <row r="405" spans="1:14" x14ac:dyDescent="0.25">
      <c r="A405" s="144"/>
      <c r="B405" s="144"/>
      <c r="C405" s="144"/>
      <c r="D405" s="144"/>
      <c r="E405" s="144"/>
      <c r="F405" s="144"/>
      <c r="G405" s="144"/>
      <c r="H405" s="144"/>
      <c r="I405" s="144"/>
      <c r="J405" s="144"/>
      <c r="K405" s="144"/>
      <c r="L405" s="144"/>
      <c r="M405" s="144"/>
      <c r="N405" s="144"/>
    </row>
    <row r="406" spans="1:14" x14ac:dyDescent="0.25">
      <c r="A406" s="144"/>
      <c r="B406" s="144"/>
      <c r="C406" s="144"/>
      <c r="D406" s="144"/>
      <c r="E406" s="144"/>
      <c r="F406" s="144"/>
      <c r="G406" s="144"/>
      <c r="H406" s="144"/>
      <c r="I406" s="144"/>
      <c r="J406" s="144"/>
      <c r="K406" s="144"/>
      <c r="L406" s="144"/>
      <c r="M406" s="144"/>
      <c r="N406" s="144"/>
    </row>
    <row r="407" spans="1:14" x14ac:dyDescent="0.25">
      <c r="A407" s="144"/>
      <c r="B407" s="144"/>
      <c r="C407" s="144"/>
      <c r="D407" s="144"/>
      <c r="E407" s="144"/>
      <c r="F407" s="144"/>
      <c r="G407" s="144"/>
      <c r="H407" s="144"/>
      <c r="I407" s="144"/>
      <c r="J407" s="144"/>
      <c r="K407" s="144"/>
      <c r="L407" s="144"/>
      <c r="M407" s="144"/>
      <c r="N407" s="144"/>
    </row>
    <row r="408" spans="1:14" x14ac:dyDescent="0.25">
      <c r="A408" s="144"/>
      <c r="B408" s="144"/>
      <c r="C408" s="144"/>
      <c r="D408" s="144"/>
      <c r="E408" s="144"/>
      <c r="F408" s="144"/>
      <c r="G408" s="144"/>
      <c r="H408" s="144"/>
      <c r="I408" s="144"/>
      <c r="J408" s="144"/>
      <c r="K408" s="144"/>
      <c r="L408" s="144"/>
      <c r="M408" s="144"/>
      <c r="N408" s="144"/>
    </row>
    <row r="409" spans="1:14" x14ac:dyDescent="0.25">
      <c r="A409" s="144"/>
      <c r="B409" s="144"/>
      <c r="C409" s="144"/>
      <c r="D409" s="144"/>
      <c r="E409" s="144"/>
      <c r="F409" s="144"/>
      <c r="G409" s="144"/>
      <c r="H409" s="144"/>
      <c r="I409" s="144"/>
      <c r="J409" s="144"/>
      <c r="K409" s="144"/>
      <c r="L409" s="144"/>
      <c r="M409" s="144"/>
      <c r="N409" s="144"/>
    </row>
    <row r="410" spans="1:14" x14ac:dyDescent="0.25">
      <c r="A410" s="144"/>
      <c r="B410" s="144"/>
      <c r="C410" s="144"/>
      <c r="D410" s="144"/>
      <c r="E410" s="144"/>
      <c r="F410" s="144"/>
      <c r="G410" s="144"/>
      <c r="H410" s="144"/>
      <c r="I410" s="144"/>
      <c r="J410" s="144"/>
      <c r="K410" s="144"/>
      <c r="L410" s="144"/>
      <c r="M410" s="144"/>
      <c r="N410" s="144"/>
    </row>
    <row r="411" spans="1:14" x14ac:dyDescent="0.25">
      <c r="A411" s="144"/>
      <c r="B411" s="144"/>
      <c r="C411" s="144"/>
      <c r="D411" s="144"/>
      <c r="E411" s="144"/>
      <c r="F411" s="144"/>
      <c r="G411" s="144"/>
      <c r="H411" s="144"/>
      <c r="I411" s="144"/>
      <c r="J411" s="144"/>
      <c r="K411" s="144"/>
      <c r="L411" s="144"/>
      <c r="M411" s="144"/>
      <c r="N411" s="144"/>
    </row>
    <row r="412" spans="1:14" x14ac:dyDescent="0.25">
      <c r="A412" s="144"/>
      <c r="B412" s="144"/>
      <c r="C412" s="144"/>
      <c r="D412" s="144"/>
      <c r="E412" s="144"/>
      <c r="F412" s="144"/>
      <c r="G412" s="144"/>
      <c r="H412" s="144"/>
      <c r="I412" s="144"/>
      <c r="J412" s="144"/>
      <c r="K412" s="144"/>
      <c r="L412" s="144"/>
      <c r="M412" s="144"/>
      <c r="N412" s="144"/>
    </row>
    <row r="413" spans="1:14" x14ac:dyDescent="0.25">
      <c r="A413" s="144"/>
      <c r="B413" s="144"/>
      <c r="C413" s="144"/>
      <c r="D413" s="144"/>
      <c r="E413" s="144"/>
      <c r="F413" s="144"/>
      <c r="G413" s="144"/>
      <c r="H413" s="144"/>
      <c r="I413" s="144"/>
      <c r="J413" s="144"/>
      <c r="K413" s="144"/>
      <c r="L413" s="144"/>
      <c r="M413" s="144"/>
      <c r="N413" s="144"/>
    </row>
    <row r="414" spans="1:14" x14ac:dyDescent="0.25">
      <c r="A414" s="144"/>
      <c r="B414" s="144"/>
      <c r="C414" s="144"/>
      <c r="D414" s="144"/>
      <c r="E414" s="144"/>
      <c r="F414" s="144"/>
      <c r="G414" s="144"/>
      <c r="H414" s="144"/>
      <c r="I414" s="144"/>
      <c r="J414" s="144"/>
      <c r="K414" s="144"/>
      <c r="L414" s="144"/>
      <c r="M414" s="144"/>
      <c r="N414" s="144"/>
    </row>
    <row r="415" spans="1:14" x14ac:dyDescent="0.25">
      <c r="A415" s="144"/>
      <c r="B415" s="144"/>
      <c r="C415" s="144"/>
      <c r="D415" s="144"/>
      <c r="E415" s="144"/>
      <c r="F415" s="144"/>
      <c r="G415" s="144"/>
      <c r="H415" s="144"/>
      <c r="I415" s="144"/>
      <c r="J415" s="144"/>
      <c r="K415" s="144"/>
      <c r="L415" s="144"/>
      <c r="M415" s="144"/>
      <c r="N415" s="144"/>
    </row>
    <row r="416" spans="1:14" x14ac:dyDescent="0.25">
      <c r="A416" s="144"/>
      <c r="B416" s="144"/>
      <c r="C416" s="144"/>
      <c r="D416" s="144"/>
      <c r="E416" s="144"/>
      <c r="F416" s="144"/>
      <c r="G416" s="144"/>
      <c r="H416" s="144"/>
      <c r="I416" s="144"/>
      <c r="J416" s="144"/>
      <c r="K416" s="144"/>
      <c r="L416" s="144"/>
      <c r="M416" s="144"/>
      <c r="N416" s="144"/>
    </row>
    <row r="417" spans="1:14" x14ac:dyDescent="0.25">
      <c r="A417" s="144"/>
      <c r="B417" s="144"/>
      <c r="C417" s="144"/>
      <c r="D417" s="144"/>
      <c r="E417" s="144"/>
      <c r="F417" s="144"/>
      <c r="G417" s="144"/>
      <c r="H417" s="144"/>
      <c r="I417" s="144"/>
      <c r="J417" s="144"/>
      <c r="K417" s="144"/>
      <c r="L417" s="144"/>
      <c r="M417" s="144"/>
      <c r="N417" s="144"/>
    </row>
    <row r="418" spans="1:14" x14ac:dyDescent="0.25">
      <c r="A418" s="144"/>
      <c r="B418" s="144"/>
      <c r="C418" s="144"/>
      <c r="D418" s="144"/>
      <c r="E418" s="144"/>
      <c r="F418" s="144"/>
      <c r="G418" s="144"/>
      <c r="H418" s="144"/>
      <c r="I418" s="144"/>
      <c r="J418" s="144"/>
      <c r="K418" s="144"/>
      <c r="L418" s="144"/>
      <c r="M418" s="144"/>
      <c r="N418" s="144"/>
    </row>
    <row r="419" spans="1:14" x14ac:dyDescent="0.25">
      <c r="A419" s="144"/>
      <c r="B419" s="144"/>
      <c r="C419" s="144"/>
      <c r="D419" s="144"/>
      <c r="E419" s="144"/>
      <c r="F419" s="144"/>
      <c r="G419" s="144"/>
      <c r="H419" s="144"/>
      <c r="I419" s="144"/>
      <c r="J419" s="144"/>
      <c r="K419" s="144"/>
      <c r="L419" s="144"/>
      <c r="M419" s="144"/>
      <c r="N419" s="144"/>
    </row>
    <row r="420" spans="1:14" x14ac:dyDescent="0.25">
      <c r="A420" s="144"/>
      <c r="B420" s="144"/>
      <c r="C420" s="144"/>
      <c r="D420" s="144"/>
      <c r="E420" s="144"/>
      <c r="F420" s="144"/>
      <c r="G420" s="144"/>
      <c r="H420" s="144"/>
      <c r="I420" s="144"/>
      <c r="J420" s="144"/>
      <c r="K420" s="144"/>
      <c r="L420" s="144"/>
      <c r="M420" s="144"/>
      <c r="N420" s="144"/>
    </row>
    <row r="421" spans="1:14" x14ac:dyDescent="0.25">
      <c r="A421" s="144"/>
      <c r="B421" s="144"/>
      <c r="C421" s="144"/>
      <c r="D421" s="144"/>
      <c r="E421" s="144"/>
      <c r="F421" s="144"/>
      <c r="G421" s="144"/>
      <c r="H421" s="144"/>
      <c r="I421" s="144"/>
      <c r="J421" s="144"/>
      <c r="K421" s="144"/>
      <c r="L421" s="144"/>
      <c r="M421" s="144"/>
      <c r="N421" s="144"/>
    </row>
    <row r="422" spans="1:14" x14ac:dyDescent="0.25">
      <c r="A422" s="144"/>
      <c r="B422" s="144"/>
      <c r="C422" s="144"/>
      <c r="D422" s="144"/>
      <c r="E422" s="144"/>
      <c r="F422" s="144"/>
      <c r="G422" s="144"/>
      <c r="H422" s="144"/>
      <c r="I422" s="144"/>
      <c r="J422" s="144"/>
      <c r="K422" s="144"/>
      <c r="L422" s="144"/>
      <c r="M422" s="144"/>
      <c r="N422" s="144"/>
    </row>
    <row r="423" spans="1:14" x14ac:dyDescent="0.25">
      <c r="A423" s="144"/>
      <c r="B423" s="144"/>
      <c r="C423" s="144"/>
      <c r="D423" s="144"/>
      <c r="E423" s="144"/>
      <c r="F423" s="144"/>
      <c r="G423" s="144"/>
      <c r="H423" s="144"/>
      <c r="I423" s="144"/>
      <c r="J423" s="144"/>
      <c r="K423" s="144"/>
      <c r="L423" s="144"/>
      <c r="M423" s="144"/>
      <c r="N423" s="144"/>
    </row>
    <row r="424" spans="1:14" x14ac:dyDescent="0.25">
      <c r="A424" s="144"/>
      <c r="B424" s="144"/>
      <c r="C424" s="144"/>
      <c r="D424" s="144"/>
      <c r="E424" s="144"/>
      <c r="F424" s="144"/>
      <c r="G424" s="144"/>
      <c r="H424" s="144"/>
      <c r="I424" s="144"/>
      <c r="J424" s="144"/>
      <c r="K424" s="144"/>
      <c r="L424" s="144"/>
      <c r="M424" s="144"/>
      <c r="N424" s="144"/>
    </row>
    <row r="425" spans="1:14" x14ac:dyDescent="0.25">
      <c r="A425" s="144"/>
      <c r="B425" s="144"/>
      <c r="C425" s="144"/>
      <c r="D425" s="144"/>
      <c r="E425" s="144"/>
      <c r="F425" s="144"/>
      <c r="G425" s="144"/>
      <c r="H425" s="144"/>
      <c r="I425" s="144"/>
      <c r="J425" s="144"/>
      <c r="K425" s="144"/>
      <c r="L425" s="144"/>
      <c r="M425" s="144"/>
      <c r="N425" s="144"/>
    </row>
    <row r="426" spans="1:14" x14ac:dyDescent="0.25">
      <c r="A426" s="144"/>
      <c r="B426" s="144"/>
      <c r="C426" s="144"/>
      <c r="D426" s="144"/>
      <c r="E426" s="144"/>
      <c r="F426" s="144"/>
      <c r="G426" s="144"/>
      <c r="H426" s="144"/>
      <c r="I426" s="144"/>
      <c r="J426" s="144"/>
      <c r="K426" s="144"/>
      <c r="L426" s="144"/>
      <c r="M426" s="144"/>
      <c r="N426" s="144"/>
    </row>
    <row r="427" spans="1:14" x14ac:dyDescent="0.25">
      <c r="A427" s="144"/>
      <c r="B427" s="144"/>
      <c r="C427" s="144"/>
      <c r="D427" s="144"/>
      <c r="E427" s="144"/>
      <c r="F427" s="144"/>
      <c r="G427" s="144"/>
      <c r="H427" s="144"/>
      <c r="I427" s="144"/>
      <c r="J427" s="144"/>
      <c r="K427" s="144"/>
      <c r="L427" s="144"/>
      <c r="M427" s="144"/>
      <c r="N427" s="144"/>
    </row>
    <row r="428" spans="1:14" x14ac:dyDescent="0.25">
      <c r="A428" s="144"/>
      <c r="B428" s="144"/>
      <c r="C428" s="144"/>
      <c r="D428" s="144"/>
      <c r="E428" s="144"/>
      <c r="F428" s="144"/>
      <c r="G428" s="144"/>
      <c r="H428" s="144"/>
      <c r="I428" s="144"/>
      <c r="J428" s="144"/>
      <c r="K428" s="144"/>
      <c r="L428" s="144"/>
      <c r="M428" s="144"/>
      <c r="N428" s="144"/>
    </row>
    <row r="429" spans="1:14" x14ac:dyDescent="0.25">
      <c r="A429" s="144"/>
      <c r="B429" s="144"/>
      <c r="C429" s="144"/>
      <c r="D429" s="144"/>
      <c r="E429" s="144"/>
      <c r="F429" s="144"/>
      <c r="G429" s="144"/>
      <c r="H429" s="144"/>
      <c r="I429" s="144"/>
      <c r="J429" s="144"/>
      <c r="K429" s="144"/>
      <c r="L429" s="144"/>
      <c r="M429" s="144"/>
      <c r="N429" s="144"/>
    </row>
    <row r="430" spans="1:14" x14ac:dyDescent="0.25">
      <c r="A430" s="144"/>
      <c r="B430" s="144"/>
      <c r="C430" s="144"/>
      <c r="D430" s="144"/>
      <c r="E430" s="144"/>
      <c r="F430" s="144"/>
      <c r="G430" s="144"/>
      <c r="H430" s="144"/>
      <c r="I430" s="144"/>
      <c r="J430" s="144"/>
      <c r="K430" s="144"/>
      <c r="L430" s="144"/>
      <c r="M430" s="144"/>
      <c r="N430" s="144"/>
    </row>
    <row r="431" spans="1:14" x14ac:dyDescent="0.25">
      <c r="A431" s="144"/>
      <c r="B431" s="144"/>
      <c r="C431" s="144"/>
      <c r="D431" s="144"/>
      <c r="E431" s="144"/>
      <c r="F431" s="144"/>
      <c r="G431" s="144"/>
      <c r="H431" s="144"/>
      <c r="I431" s="144"/>
      <c r="J431" s="144"/>
      <c r="K431" s="144"/>
      <c r="L431" s="144"/>
      <c r="M431" s="144"/>
      <c r="N431" s="144"/>
    </row>
    <row r="432" spans="1:14" x14ac:dyDescent="0.25">
      <c r="A432" s="144"/>
      <c r="B432" s="144"/>
      <c r="C432" s="144"/>
      <c r="D432" s="144"/>
      <c r="E432" s="144"/>
      <c r="F432" s="144"/>
      <c r="G432" s="144"/>
      <c r="H432" s="144"/>
      <c r="I432" s="144"/>
      <c r="J432" s="144"/>
      <c r="K432" s="144"/>
      <c r="L432" s="144"/>
      <c r="M432" s="144"/>
      <c r="N432" s="144"/>
    </row>
    <row r="433" spans="1:14" x14ac:dyDescent="0.25">
      <c r="A433" s="144"/>
      <c r="B433" s="144"/>
      <c r="C433" s="144"/>
      <c r="D433" s="144"/>
      <c r="E433" s="144"/>
      <c r="F433" s="144"/>
      <c r="G433" s="144"/>
      <c r="H433" s="144"/>
      <c r="I433" s="144"/>
      <c r="J433" s="144"/>
      <c r="K433" s="144"/>
      <c r="L433" s="144"/>
      <c r="M433" s="144"/>
      <c r="N433" s="144"/>
    </row>
    <row r="434" spans="1:14" x14ac:dyDescent="0.25">
      <c r="A434" s="144"/>
      <c r="B434" s="144"/>
      <c r="C434" s="144"/>
      <c r="D434" s="144"/>
      <c r="E434" s="144"/>
      <c r="F434" s="144"/>
      <c r="G434" s="144"/>
      <c r="H434" s="144"/>
      <c r="I434" s="144"/>
      <c r="J434" s="144"/>
      <c r="K434" s="144"/>
      <c r="L434" s="144"/>
      <c r="M434" s="144"/>
      <c r="N434" s="144"/>
    </row>
    <row r="435" spans="1:14" x14ac:dyDescent="0.25">
      <c r="A435" s="144"/>
      <c r="B435" s="144"/>
      <c r="C435" s="144"/>
      <c r="D435" s="144"/>
      <c r="E435" s="144"/>
      <c r="F435" s="144"/>
      <c r="G435" s="144"/>
      <c r="H435" s="144"/>
      <c r="I435" s="144"/>
      <c r="J435" s="144"/>
      <c r="K435" s="144"/>
      <c r="L435" s="144"/>
      <c r="M435" s="144"/>
      <c r="N435" s="144"/>
    </row>
    <row r="436" spans="1:14" x14ac:dyDescent="0.25">
      <c r="A436" s="144"/>
      <c r="B436" s="144"/>
      <c r="C436" s="144"/>
      <c r="D436" s="144"/>
      <c r="E436" s="144"/>
      <c r="F436" s="144"/>
      <c r="G436" s="144"/>
      <c r="H436" s="144"/>
      <c r="I436" s="144"/>
      <c r="J436" s="144"/>
      <c r="K436" s="144"/>
      <c r="L436" s="144"/>
      <c r="M436" s="144"/>
      <c r="N436" s="144"/>
    </row>
    <row r="437" spans="1:14" x14ac:dyDescent="0.25">
      <c r="A437" s="144"/>
      <c r="B437" s="144"/>
      <c r="C437" s="144"/>
      <c r="D437" s="144"/>
      <c r="E437" s="144"/>
      <c r="F437" s="144"/>
      <c r="G437" s="144"/>
      <c r="H437" s="144"/>
      <c r="I437" s="144"/>
      <c r="J437" s="144"/>
      <c r="K437" s="144"/>
      <c r="L437" s="144"/>
      <c r="M437" s="144"/>
      <c r="N437" s="144"/>
    </row>
    <row r="438" spans="1:14" x14ac:dyDescent="0.25">
      <c r="A438" s="144"/>
      <c r="B438" s="144"/>
      <c r="C438" s="144"/>
      <c r="D438" s="144"/>
      <c r="E438" s="144"/>
      <c r="F438" s="144"/>
      <c r="G438" s="144"/>
      <c r="H438" s="144"/>
      <c r="I438" s="144"/>
      <c r="J438" s="144"/>
      <c r="K438" s="144"/>
      <c r="L438" s="144"/>
      <c r="M438" s="144"/>
      <c r="N438" s="144"/>
    </row>
    <row r="439" spans="1:14" x14ac:dyDescent="0.25">
      <c r="A439" s="144"/>
      <c r="B439" s="144"/>
      <c r="C439" s="144"/>
      <c r="D439" s="144"/>
      <c r="E439" s="144"/>
      <c r="F439" s="144"/>
      <c r="G439" s="144"/>
      <c r="H439" s="144"/>
      <c r="I439" s="144"/>
      <c r="J439" s="144"/>
      <c r="K439" s="144"/>
      <c r="L439" s="144"/>
      <c r="M439" s="144"/>
      <c r="N439" s="144"/>
    </row>
    <row r="440" spans="1:14" x14ac:dyDescent="0.25">
      <c r="A440" s="144"/>
      <c r="B440" s="144"/>
      <c r="C440" s="144"/>
      <c r="D440" s="144"/>
      <c r="E440" s="144"/>
      <c r="F440" s="144"/>
      <c r="G440" s="144"/>
      <c r="H440" s="144"/>
      <c r="I440" s="144"/>
      <c r="J440" s="144"/>
      <c r="K440" s="144"/>
      <c r="L440" s="144"/>
      <c r="M440" s="144"/>
      <c r="N440" s="144"/>
    </row>
  </sheetData>
  <autoFilter ref="A4:T143" xr:uid="{FDEBC01F-31EE-4214-9BF5-AEDEC7959304}"/>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11F72-CB3C-4DC0-940C-41C5ED70CD28}">
  <dimension ref="A1:AA220"/>
  <sheetViews>
    <sheetView workbookViewId="0">
      <selection activeCell="A5" sqref="A5:XFD220"/>
    </sheetView>
  </sheetViews>
  <sheetFormatPr defaultRowHeight="15" x14ac:dyDescent="0.25"/>
  <cols>
    <col min="1" max="1" width="28.140625" style="75" bestFit="1" customWidth="1"/>
    <col min="2" max="2" width="9" style="75" bestFit="1" customWidth="1"/>
    <col min="3" max="3" width="19.85546875" style="75" bestFit="1" customWidth="1"/>
    <col min="4" max="4" width="19.85546875" style="75" customWidth="1"/>
    <col min="5" max="5" width="18.28515625" style="75" bestFit="1" customWidth="1"/>
    <col min="6" max="6" width="13.28515625" style="75" bestFit="1" customWidth="1"/>
    <col min="7" max="7" width="14.28515625" style="75" bestFit="1" customWidth="1"/>
    <col min="8" max="9" width="14.28515625" style="75" customWidth="1"/>
    <col min="10" max="10" width="14.42578125" style="75" customWidth="1"/>
    <col min="11" max="11" width="14.42578125" customWidth="1"/>
    <col min="12" max="12" width="13.140625" customWidth="1"/>
    <col min="13" max="13" width="18.5703125" customWidth="1"/>
    <col min="14" max="26" width="21.42578125" customWidth="1"/>
    <col min="27" max="27" width="12.7109375" bestFit="1" customWidth="1"/>
  </cols>
  <sheetData>
    <row r="1" spans="1:26" x14ac:dyDescent="0.25">
      <c r="A1" t="s">
        <v>638</v>
      </c>
      <c r="Z1" s="288"/>
    </row>
    <row r="2" spans="1:26" x14ac:dyDescent="0.25">
      <c r="A2" t="s">
        <v>940</v>
      </c>
      <c r="Z2" s="304"/>
    </row>
    <row r="3" spans="1:26" x14ac:dyDescent="0.25">
      <c r="A3" s="150" t="s">
        <v>1061</v>
      </c>
    </row>
    <row r="4" spans="1:26" ht="48" x14ac:dyDescent="0.25">
      <c r="A4" s="239" t="s">
        <v>474</v>
      </c>
      <c r="B4" s="239" t="s">
        <v>585</v>
      </c>
      <c r="C4" s="239" t="s">
        <v>586</v>
      </c>
      <c r="D4" s="239" t="s">
        <v>641</v>
      </c>
      <c r="E4" s="239" t="s">
        <v>587</v>
      </c>
      <c r="F4" s="239" t="s">
        <v>588</v>
      </c>
      <c r="G4" s="239" t="s">
        <v>589</v>
      </c>
      <c r="H4" s="239" t="s">
        <v>640</v>
      </c>
      <c r="I4" s="239" t="s">
        <v>642</v>
      </c>
      <c r="J4" s="239" t="s">
        <v>639</v>
      </c>
      <c r="K4" s="239" t="s">
        <v>672</v>
      </c>
      <c r="L4" s="239" t="s">
        <v>618</v>
      </c>
      <c r="M4" s="239" t="s">
        <v>621</v>
      </c>
      <c r="N4" s="229" t="s">
        <v>622</v>
      </c>
      <c r="O4" s="229" t="s">
        <v>623</v>
      </c>
      <c r="P4" s="229" t="s">
        <v>624</v>
      </c>
      <c r="Q4" s="229" t="s">
        <v>631</v>
      </c>
      <c r="R4" s="229" t="s">
        <v>643</v>
      </c>
      <c r="S4" s="229" t="s">
        <v>625</v>
      </c>
      <c r="T4" s="229" t="s">
        <v>626</v>
      </c>
      <c r="U4" s="262" t="s">
        <v>635</v>
      </c>
      <c r="V4" s="239" t="s">
        <v>636</v>
      </c>
      <c r="W4" s="239" t="s">
        <v>632</v>
      </c>
      <c r="X4" s="296" t="s">
        <v>644</v>
      </c>
      <c r="Y4" s="296" t="s">
        <v>645</v>
      </c>
      <c r="Z4" s="296" t="s">
        <v>668</v>
      </c>
    </row>
    <row r="5" spans="1:26" x14ac:dyDescent="0.25">
      <c r="K5" s="287"/>
      <c r="L5" s="162"/>
      <c r="M5" s="162"/>
      <c r="N5" s="242"/>
      <c r="O5" s="242"/>
      <c r="P5" s="242"/>
      <c r="Q5" s="241"/>
      <c r="R5" s="241"/>
      <c r="S5" s="242"/>
      <c r="T5" s="242"/>
      <c r="U5" s="242"/>
      <c r="V5" s="242"/>
      <c r="W5" s="303"/>
      <c r="X5" s="242"/>
      <c r="Y5" s="242"/>
      <c r="Z5" s="242"/>
    </row>
    <row r="6" spans="1:26" x14ac:dyDescent="0.25">
      <c r="K6" s="287"/>
      <c r="L6" s="162"/>
      <c r="M6" s="162"/>
      <c r="N6" s="242"/>
      <c r="O6" s="242"/>
      <c r="P6" s="242"/>
      <c r="Q6" s="241"/>
      <c r="R6" s="241"/>
      <c r="S6" s="242"/>
      <c r="T6" s="242"/>
      <c r="U6" s="242"/>
      <c r="V6" s="242"/>
      <c r="W6" s="303"/>
      <c r="X6" s="242"/>
      <c r="Y6" s="242"/>
      <c r="Z6" s="242"/>
    </row>
    <row r="7" spans="1:26" x14ac:dyDescent="0.25">
      <c r="K7" s="287"/>
      <c r="L7" s="162"/>
      <c r="M7" s="162"/>
      <c r="N7" s="242"/>
      <c r="O7" s="242"/>
      <c r="P7" s="242"/>
      <c r="Q7" s="241"/>
      <c r="R7" s="241"/>
      <c r="S7" s="242"/>
      <c r="T7" s="242"/>
      <c r="U7" s="242"/>
      <c r="V7" s="242"/>
      <c r="W7" s="303"/>
      <c r="X7" s="242"/>
      <c r="Y7" s="242"/>
      <c r="Z7" s="242"/>
    </row>
    <row r="8" spans="1:26" x14ac:dyDescent="0.25">
      <c r="K8" s="287"/>
      <c r="L8" s="162"/>
      <c r="M8" s="162"/>
      <c r="N8" s="242"/>
      <c r="O8" s="242"/>
      <c r="P8" s="242"/>
      <c r="Q8" s="241"/>
      <c r="R8" s="241"/>
      <c r="S8" s="242"/>
      <c r="T8" s="242"/>
      <c r="U8" s="242"/>
      <c r="V8" s="242"/>
      <c r="W8" s="303"/>
      <c r="X8" s="242"/>
      <c r="Y8" s="242"/>
      <c r="Z8" s="242"/>
    </row>
    <row r="9" spans="1:26" x14ac:dyDescent="0.25">
      <c r="K9" s="287"/>
      <c r="L9" s="162"/>
      <c r="M9" s="162"/>
      <c r="N9" s="242"/>
      <c r="O9" s="242"/>
      <c r="P9" s="242"/>
      <c r="Q9" s="241"/>
      <c r="R9" s="241"/>
      <c r="S9" s="242"/>
      <c r="T9" s="242"/>
      <c r="U9" s="242"/>
      <c r="V9" s="242"/>
      <c r="W9" s="303"/>
      <c r="X9" s="242"/>
      <c r="Y9" s="242"/>
      <c r="Z9" s="242"/>
    </row>
    <row r="10" spans="1:26" x14ac:dyDescent="0.25">
      <c r="K10" s="287"/>
      <c r="L10" s="162"/>
      <c r="M10" s="162"/>
      <c r="N10" s="242"/>
      <c r="O10" s="242"/>
      <c r="P10" s="242"/>
      <c r="Q10" s="241"/>
      <c r="R10" s="241"/>
      <c r="S10" s="242"/>
      <c r="T10" s="242"/>
      <c r="U10" s="242"/>
      <c r="V10" s="242"/>
      <c r="W10" s="303"/>
      <c r="X10" s="242"/>
      <c r="Y10" s="242"/>
      <c r="Z10" s="242"/>
    </row>
    <row r="11" spans="1:26" x14ac:dyDescent="0.25">
      <c r="K11" s="287"/>
      <c r="L11" s="162"/>
      <c r="M11" s="162"/>
      <c r="N11" s="242"/>
      <c r="O11" s="242"/>
      <c r="P11" s="242"/>
      <c r="Q11" s="241"/>
      <c r="R11" s="241"/>
      <c r="S11" s="242"/>
      <c r="T11" s="242"/>
      <c r="U11" s="242"/>
      <c r="V11" s="242"/>
      <c r="W11" s="303"/>
      <c r="X11" s="242"/>
      <c r="Y11" s="242"/>
      <c r="Z11" s="242"/>
    </row>
    <row r="12" spans="1:26" x14ac:dyDescent="0.25">
      <c r="K12" s="287"/>
      <c r="L12" s="162"/>
      <c r="M12" s="162"/>
      <c r="N12" s="242"/>
      <c r="O12" s="242"/>
      <c r="P12" s="242"/>
      <c r="Q12" s="241"/>
      <c r="R12" s="241"/>
      <c r="S12" s="242"/>
      <c r="T12" s="242"/>
      <c r="U12" s="242"/>
      <c r="V12" s="242"/>
      <c r="W12" s="303"/>
      <c r="X12" s="242"/>
      <c r="Y12" s="242"/>
      <c r="Z12" s="242"/>
    </row>
    <row r="13" spans="1:26" x14ac:dyDescent="0.25">
      <c r="K13" s="287"/>
      <c r="L13" s="162"/>
      <c r="M13" s="162"/>
      <c r="N13" s="242"/>
      <c r="O13" s="242"/>
      <c r="P13" s="242"/>
      <c r="Q13" s="241"/>
      <c r="R13" s="241"/>
      <c r="S13" s="242"/>
      <c r="T13" s="242"/>
      <c r="U13" s="242"/>
      <c r="V13" s="242"/>
      <c r="W13" s="303"/>
      <c r="X13" s="242"/>
      <c r="Y13" s="242"/>
      <c r="Z13" s="242"/>
    </row>
    <row r="14" spans="1:26" x14ac:dyDescent="0.25">
      <c r="K14" s="287"/>
      <c r="L14" s="162"/>
      <c r="M14" s="162"/>
      <c r="N14" s="242"/>
      <c r="O14" s="242"/>
      <c r="P14" s="242"/>
      <c r="Q14" s="241"/>
      <c r="R14" s="241"/>
      <c r="S14" s="242"/>
      <c r="T14" s="242"/>
      <c r="U14" s="242"/>
      <c r="V14" s="242"/>
      <c r="W14" s="303"/>
      <c r="X14" s="242"/>
      <c r="Y14" s="242"/>
      <c r="Z14" s="242"/>
    </row>
    <row r="15" spans="1:26" x14ac:dyDescent="0.25">
      <c r="K15" s="287"/>
      <c r="L15" s="162"/>
      <c r="M15" s="162"/>
      <c r="N15" s="242"/>
      <c r="O15" s="242"/>
      <c r="P15" s="242"/>
      <c r="Q15" s="241"/>
      <c r="R15" s="241"/>
      <c r="S15" s="242"/>
      <c r="T15" s="242"/>
      <c r="U15" s="242"/>
      <c r="V15" s="242"/>
      <c r="W15" s="303"/>
      <c r="X15" s="242"/>
      <c r="Y15" s="242"/>
      <c r="Z15" s="242"/>
    </row>
    <row r="16" spans="1:26" x14ac:dyDescent="0.25">
      <c r="K16" s="287"/>
      <c r="L16" s="162"/>
      <c r="M16" s="162"/>
      <c r="N16" s="242"/>
      <c r="O16" s="242"/>
      <c r="P16" s="242"/>
      <c r="Q16" s="241"/>
      <c r="R16" s="241"/>
      <c r="S16" s="242"/>
      <c r="T16" s="242"/>
      <c r="U16" s="242"/>
      <c r="V16" s="242"/>
      <c r="W16" s="303"/>
      <c r="X16" s="242"/>
      <c r="Y16" s="242"/>
      <c r="Z16" s="242"/>
    </row>
    <row r="17" spans="11:26" x14ac:dyDescent="0.25">
      <c r="K17" s="287"/>
      <c r="L17" s="162"/>
      <c r="M17" s="162"/>
      <c r="N17" s="242"/>
      <c r="O17" s="242"/>
      <c r="P17" s="242"/>
      <c r="Q17" s="241"/>
      <c r="R17" s="241"/>
      <c r="S17" s="242"/>
      <c r="T17" s="242"/>
      <c r="U17" s="242"/>
      <c r="V17" s="242"/>
      <c r="W17" s="303"/>
      <c r="X17" s="242"/>
      <c r="Y17" s="242"/>
      <c r="Z17" s="242"/>
    </row>
    <row r="18" spans="11:26" x14ac:dyDescent="0.25">
      <c r="K18" s="287"/>
      <c r="L18" s="162"/>
      <c r="M18" s="162"/>
      <c r="N18" s="242"/>
      <c r="O18" s="242"/>
      <c r="P18" s="242"/>
      <c r="Q18" s="241"/>
      <c r="R18" s="241"/>
      <c r="S18" s="242"/>
      <c r="T18" s="242"/>
      <c r="U18" s="242"/>
      <c r="V18" s="242"/>
      <c r="W18" s="303"/>
      <c r="X18" s="242"/>
      <c r="Y18" s="242"/>
      <c r="Z18" s="242"/>
    </row>
    <row r="19" spans="11:26" x14ac:dyDescent="0.25">
      <c r="K19" s="287"/>
      <c r="L19" s="162"/>
      <c r="M19" s="162"/>
      <c r="N19" s="242"/>
      <c r="O19" s="242"/>
      <c r="P19" s="242"/>
      <c r="Q19" s="241"/>
      <c r="R19" s="241"/>
      <c r="S19" s="242"/>
      <c r="T19" s="242"/>
      <c r="U19" s="242"/>
      <c r="V19" s="242"/>
      <c r="W19" s="303"/>
      <c r="X19" s="242"/>
      <c r="Y19" s="242"/>
      <c r="Z19" s="242"/>
    </row>
    <row r="20" spans="11:26" x14ac:dyDescent="0.25">
      <c r="K20" s="287"/>
      <c r="L20" s="162"/>
      <c r="M20" s="162"/>
      <c r="N20" s="242"/>
      <c r="O20" s="242"/>
      <c r="P20" s="242"/>
      <c r="Q20" s="241"/>
      <c r="R20" s="241"/>
      <c r="S20" s="242"/>
      <c r="T20" s="242"/>
      <c r="U20" s="242"/>
      <c r="V20" s="242"/>
      <c r="W20" s="303"/>
      <c r="X20" s="242"/>
      <c r="Y20" s="242"/>
      <c r="Z20" s="242"/>
    </row>
    <row r="21" spans="11:26" x14ac:dyDescent="0.25">
      <c r="K21" s="287"/>
      <c r="L21" s="162"/>
      <c r="M21" s="162"/>
      <c r="N21" s="242"/>
      <c r="O21" s="242"/>
      <c r="P21" s="242"/>
      <c r="Q21" s="241"/>
      <c r="R21" s="241"/>
      <c r="S21" s="242"/>
      <c r="T21" s="242"/>
      <c r="U21" s="242"/>
      <c r="V21" s="242"/>
      <c r="W21" s="303"/>
      <c r="X21" s="242"/>
      <c r="Y21" s="242"/>
      <c r="Z21" s="242"/>
    </row>
    <row r="22" spans="11:26" x14ac:dyDescent="0.25">
      <c r="K22" s="287"/>
      <c r="L22" s="162"/>
      <c r="M22" s="162"/>
      <c r="N22" s="242"/>
      <c r="O22" s="242"/>
      <c r="P22" s="242"/>
      <c r="Q22" s="241"/>
      <c r="R22" s="241"/>
      <c r="S22" s="242"/>
      <c r="T22" s="242"/>
      <c r="U22" s="242"/>
      <c r="V22" s="242"/>
      <c r="W22" s="303"/>
      <c r="X22" s="242"/>
      <c r="Y22" s="242"/>
      <c r="Z22" s="242"/>
    </row>
    <row r="23" spans="11:26" x14ac:dyDescent="0.25">
      <c r="K23" s="287"/>
      <c r="L23" s="162"/>
      <c r="M23" s="162"/>
      <c r="N23" s="242"/>
      <c r="O23" s="242"/>
      <c r="P23" s="242"/>
      <c r="Q23" s="241"/>
      <c r="R23" s="241"/>
      <c r="S23" s="242"/>
      <c r="T23" s="242"/>
      <c r="U23" s="242"/>
      <c r="V23" s="242"/>
      <c r="W23" s="303"/>
      <c r="X23" s="242"/>
      <c r="Y23" s="242"/>
      <c r="Z23" s="242"/>
    </row>
    <row r="24" spans="11:26" x14ac:dyDescent="0.25">
      <c r="K24" s="287"/>
      <c r="L24" s="162"/>
      <c r="M24" s="162"/>
      <c r="N24" s="242"/>
      <c r="O24" s="242"/>
      <c r="P24" s="242"/>
      <c r="Q24" s="241"/>
      <c r="R24" s="241"/>
      <c r="S24" s="242"/>
      <c r="T24" s="242"/>
      <c r="U24" s="242"/>
      <c r="V24" s="242"/>
      <c r="W24" s="303"/>
      <c r="X24" s="242"/>
      <c r="Y24" s="242"/>
      <c r="Z24" s="242"/>
    </row>
    <row r="25" spans="11:26" x14ac:dyDescent="0.25">
      <c r="K25" s="287"/>
      <c r="L25" s="162"/>
      <c r="M25" s="162"/>
      <c r="N25" s="242"/>
      <c r="O25" s="242"/>
      <c r="P25" s="242"/>
      <c r="Q25" s="241"/>
      <c r="R25" s="241"/>
      <c r="S25" s="242"/>
      <c r="T25" s="242"/>
      <c r="U25" s="242"/>
      <c r="V25" s="242"/>
      <c r="W25" s="303"/>
      <c r="X25" s="242"/>
      <c r="Y25" s="242"/>
      <c r="Z25" s="242"/>
    </row>
    <row r="26" spans="11:26" x14ac:dyDescent="0.25">
      <c r="K26" s="287"/>
      <c r="L26" s="162"/>
      <c r="M26" s="162"/>
      <c r="N26" s="242"/>
      <c r="O26" s="242"/>
      <c r="P26" s="242"/>
      <c r="Q26" s="241"/>
      <c r="R26" s="241"/>
      <c r="S26" s="242"/>
      <c r="T26" s="242"/>
      <c r="U26" s="242"/>
      <c r="V26" s="242"/>
      <c r="W26" s="303"/>
      <c r="X26" s="242"/>
      <c r="Y26" s="242"/>
      <c r="Z26" s="242"/>
    </row>
    <row r="27" spans="11:26" x14ac:dyDescent="0.25">
      <c r="K27" s="287"/>
      <c r="L27" s="162"/>
      <c r="M27" s="162"/>
      <c r="N27" s="242"/>
      <c r="O27" s="242"/>
      <c r="P27" s="242"/>
      <c r="Q27" s="241"/>
      <c r="R27" s="241"/>
      <c r="S27" s="242"/>
      <c r="T27" s="242"/>
      <c r="U27" s="242"/>
      <c r="V27" s="242"/>
      <c r="W27" s="303"/>
      <c r="X27" s="242"/>
      <c r="Y27" s="242"/>
      <c r="Z27" s="242"/>
    </row>
    <row r="28" spans="11:26" x14ac:dyDescent="0.25">
      <c r="K28" s="287"/>
      <c r="L28" s="162"/>
      <c r="M28" s="162"/>
      <c r="N28" s="242"/>
      <c r="O28" s="242"/>
      <c r="P28" s="242"/>
      <c r="Q28" s="241"/>
      <c r="R28" s="241"/>
      <c r="S28" s="242"/>
      <c r="T28" s="242"/>
      <c r="U28" s="242"/>
      <c r="V28" s="242"/>
      <c r="W28" s="303"/>
      <c r="X28" s="242"/>
      <c r="Y28" s="242"/>
      <c r="Z28" s="242"/>
    </row>
    <row r="29" spans="11:26" x14ac:dyDescent="0.25">
      <c r="K29" s="287"/>
      <c r="L29" s="162"/>
      <c r="M29" s="162"/>
      <c r="N29" s="242"/>
      <c r="O29" s="242"/>
      <c r="P29" s="242"/>
      <c r="Q29" s="241"/>
      <c r="R29" s="241"/>
      <c r="S29" s="242"/>
      <c r="T29" s="242"/>
      <c r="U29" s="242"/>
      <c r="V29" s="242"/>
      <c r="W29" s="303"/>
      <c r="X29" s="242"/>
      <c r="Y29" s="242"/>
      <c r="Z29" s="242"/>
    </row>
    <row r="30" spans="11:26" x14ac:dyDescent="0.25">
      <c r="K30" s="287"/>
      <c r="L30" s="162"/>
      <c r="M30" s="162"/>
      <c r="N30" s="242"/>
      <c r="O30" s="242"/>
      <c r="P30" s="242"/>
      <c r="Q30" s="241"/>
      <c r="R30" s="241"/>
      <c r="S30" s="242"/>
      <c r="T30" s="242"/>
      <c r="U30" s="242"/>
      <c r="V30" s="242"/>
      <c r="W30" s="303"/>
      <c r="X30" s="242"/>
      <c r="Y30" s="242"/>
      <c r="Z30" s="242"/>
    </row>
    <row r="31" spans="11:26" x14ac:dyDescent="0.25">
      <c r="K31" s="287"/>
      <c r="L31" s="162"/>
      <c r="M31" s="162"/>
      <c r="N31" s="242"/>
      <c r="O31" s="242"/>
      <c r="P31" s="242"/>
      <c r="Q31" s="241"/>
      <c r="R31" s="241"/>
      <c r="S31" s="242"/>
      <c r="T31" s="242"/>
      <c r="U31" s="242"/>
      <c r="V31" s="242"/>
      <c r="W31" s="303"/>
      <c r="X31" s="242"/>
      <c r="Y31" s="242"/>
      <c r="Z31" s="242"/>
    </row>
    <row r="32" spans="11:26" x14ac:dyDescent="0.25">
      <c r="K32" s="287"/>
      <c r="L32" s="162"/>
      <c r="M32" s="162"/>
      <c r="N32" s="242"/>
      <c r="O32" s="242"/>
      <c r="P32" s="242"/>
      <c r="Q32" s="241"/>
      <c r="R32" s="241"/>
      <c r="S32" s="242"/>
      <c r="T32" s="242"/>
      <c r="U32" s="242"/>
      <c r="V32" s="242"/>
      <c r="W32" s="303"/>
      <c r="X32" s="242"/>
      <c r="Y32" s="242"/>
      <c r="Z32" s="242"/>
    </row>
    <row r="33" spans="11:26" x14ac:dyDescent="0.25">
      <c r="K33" s="287"/>
      <c r="L33" s="162"/>
      <c r="M33" s="162"/>
      <c r="N33" s="242"/>
      <c r="O33" s="242"/>
      <c r="P33" s="242"/>
      <c r="Q33" s="241"/>
      <c r="R33" s="241"/>
      <c r="S33" s="242"/>
      <c r="T33" s="242"/>
      <c r="U33" s="242"/>
      <c r="V33" s="242"/>
      <c r="W33" s="303"/>
      <c r="X33" s="242"/>
      <c r="Y33" s="242"/>
      <c r="Z33" s="242"/>
    </row>
    <row r="34" spans="11:26" x14ac:dyDescent="0.25">
      <c r="K34" s="287"/>
      <c r="L34" s="162"/>
      <c r="M34" s="162"/>
      <c r="N34" s="242"/>
      <c r="O34" s="242"/>
      <c r="P34" s="242"/>
      <c r="Q34" s="241"/>
      <c r="R34" s="241"/>
      <c r="S34" s="242"/>
      <c r="T34" s="242"/>
      <c r="U34" s="242"/>
      <c r="V34" s="242"/>
      <c r="W34" s="303"/>
      <c r="X34" s="242"/>
      <c r="Y34" s="242"/>
      <c r="Z34" s="242"/>
    </row>
    <row r="35" spans="11:26" x14ac:dyDescent="0.25">
      <c r="K35" s="287"/>
      <c r="L35" s="162"/>
      <c r="M35" s="162"/>
      <c r="N35" s="242"/>
      <c r="O35" s="242"/>
      <c r="P35" s="242"/>
      <c r="Q35" s="241"/>
      <c r="R35" s="241"/>
      <c r="S35" s="242"/>
      <c r="T35" s="242"/>
      <c r="U35" s="242"/>
      <c r="V35" s="242"/>
      <c r="W35" s="303"/>
      <c r="X35" s="242"/>
      <c r="Y35" s="242"/>
      <c r="Z35" s="242"/>
    </row>
    <row r="36" spans="11:26" x14ac:dyDescent="0.25">
      <c r="K36" s="287"/>
      <c r="L36" s="162"/>
      <c r="M36" s="162"/>
      <c r="N36" s="242"/>
      <c r="O36" s="242"/>
      <c r="P36" s="242"/>
      <c r="Q36" s="241"/>
      <c r="R36" s="241"/>
      <c r="S36" s="242"/>
      <c r="T36" s="242"/>
      <c r="U36" s="242"/>
      <c r="V36" s="242"/>
      <c r="W36" s="303"/>
      <c r="X36" s="242"/>
      <c r="Y36" s="242"/>
      <c r="Z36" s="242"/>
    </row>
    <row r="37" spans="11:26" x14ac:dyDescent="0.25">
      <c r="K37" s="287"/>
      <c r="L37" s="162"/>
      <c r="M37" s="162"/>
      <c r="N37" s="242"/>
      <c r="O37" s="242"/>
      <c r="P37" s="242"/>
      <c r="Q37" s="241"/>
      <c r="R37" s="241"/>
      <c r="S37" s="242"/>
      <c r="T37" s="242"/>
      <c r="U37" s="242"/>
      <c r="V37" s="242"/>
      <c r="W37" s="303"/>
      <c r="X37" s="242"/>
      <c r="Y37" s="242"/>
      <c r="Z37" s="242"/>
    </row>
    <row r="38" spans="11:26" x14ac:dyDescent="0.25">
      <c r="K38" s="287"/>
      <c r="L38" s="162"/>
      <c r="M38" s="162"/>
      <c r="N38" s="242"/>
      <c r="O38" s="242"/>
      <c r="P38" s="242"/>
      <c r="Q38" s="241"/>
      <c r="R38" s="241"/>
      <c r="S38" s="242"/>
      <c r="T38" s="242"/>
      <c r="U38" s="242"/>
      <c r="V38" s="242"/>
      <c r="W38" s="303"/>
      <c r="X38" s="242"/>
      <c r="Y38" s="242"/>
      <c r="Z38" s="242"/>
    </row>
    <row r="39" spans="11:26" x14ac:dyDescent="0.25">
      <c r="K39" s="287"/>
      <c r="L39" s="162"/>
      <c r="M39" s="162"/>
      <c r="N39" s="242"/>
      <c r="O39" s="242"/>
      <c r="P39" s="242"/>
      <c r="Q39" s="241"/>
      <c r="R39" s="241"/>
      <c r="S39" s="242"/>
      <c r="T39" s="242"/>
      <c r="U39" s="242"/>
      <c r="V39" s="242"/>
      <c r="W39" s="303"/>
      <c r="X39" s="242"/>
      <c r="Y39" s="242"/>
      <c r="Z39" s="242"/>
    </row>
    <row r="40" spans="11:26" x14ac:dyDescent="0.25">
      <c r="K40" s="287"/>
      <c r="L40" s="162"/>
      <c r="M40" s="162"/>
      <c r="N40" s="242"/>
      <c r="O40" s="242"/>
      <c r="P40" s="242"/>
      <c r="Q40" s="241"/>
      <c r="R40" s="241"/>
      <c r="S40" s="242"/>
      <c r="T40" s="242"/>
      <c r="U40" s="242"/>
      <c r="V40" s="242"/>
      <c r="W40" s="303"/>
      <c r="X40" s="242"/>
      <c r="Y40" s="242"/>
      <c r="Z40" s="242"/>
    </row>
    <row r="41" spans="11:26" x14ac:dyDescent="0.25">
      <c r="K41" s="287"/>
      <c r="L41" s="162"/>
      <c r="M41" s="162"/>
      <c r="N41" s="242"/>
      <c r="O41" s="242"/>
      <c r="P41" s="242"/>
      <c r="Q41" s="241"/>
      <c r="R41" s="241"/>
      <c r="S41" s="242"/>
      <c r="T41" s="242"/>
      <c r="U41" s="242"/>
      <c r="V41" s="242"/>
      <c r="W41" s="303"/>
      <c r="X41" s="242"/>
      <c r="Y41" s="242"/>
      <c r="Z41" s="242"/>
    </row>
    <row r="42" spans="11:26" x14ac:dyDescent="0.25">
      <c r="K42" s="287"/>
      <c r="L42" s="162"/>
      <c r="M42" s="162"/>
      <c r="N42" s="242"/>
      <c r="O42" s="242"/>
      <c r="P42" s="242"/>
      <c r="Q42" s="241"/>
      <c r="R42" s="241"/>
      <c r="S42" s="242"/>
      <c r="T42" s="242"/>
      <c r="U42" s="242"/>
      <c r="V42" s="242"/>
      <c r="W42" s="303"/>
      <c r="X42" s="242"/>
      <c r="Y42" s="242"/>
      <c r="Z42" s="242"/>
    </row>
    <row r="43" spans="11:26" x14ac:dyDescent="0.25">
      <c r="K43" s="287"/>
      <c r="L43" s="162"/>
      <c r="M43" s="162"/>
      <c r="N43" s="242"/>
      <c r="O43" s="242"/>
      <c r="P43" s="242"/>
      <c r="Q43" s="241"/>
      <c r="R43" s="241"/>
      <c r="S43" s="242"/>
      <c r="T43" s="242"/>
      <c r="U43" s="242"/>
      <c r="V43" s="242"/>
      <c r="W43" s="303"/>
      <c r="X43" s="242"/>
      <c r="Y43" s="242"/>
      <c r="Z43" s="242"/>
    </row>
    <row r="44" spans="11:26" x14ac:dyDescent="0.25">
      <c r="K44" s="287"/>
      <c r="L44" s="162"/>
      <c r="M44" s="162"/>
      <c r="N44" s="242"/>
      <c r="O44" s="242"/>
      <c r="P44" s="242"/>
      <c r="Q44" s="241"/>
      <c r="R44" s="241"/>
      <c r="S44" s="242"/>
      <c r="T44" s="242"/>
      <c r="U44" s="242"/>
      <c r="V44" s="242"/>
      <c r="W44" s="303"/>
      <c r="X44" s="242"/>
      <c r="Y44" s="242"/>
      <c r="Z44" s="242"/>
    </row>
    <row r="45" spans="11:26" x14ac:dyDescent="0.25">
      <c r="K45" s="287"/>
      <c r="L45" s="162"/>
      <c r="M45" s="162"/>
      <c r="N45" s="242"/>
      <c r="O45" s="242"/>
      <c r="P45" s="242"/>
      <c r="Q45" s="241"/>
      <c r="R45" s="241"/>
      <c r="S45" s="242"/>
      <c r="T45" s="242"/>
      <c r="U45" s="242"/>
      <c r="V45" s="242"/>
      <c r="W45" s="303"/>
      <c r="X45" s="242"/>
      <c r="Y45" s="242"/>
      <c r="Z45" s="242"/>
    </row>
    <row r="46" spans="11:26" x14ac:dyDescent="0.25">
      <c r="K46" s="287"/>
      <c r="L46" s="162"/>
      <c r="M46" s="162"/>
      <c r="N46" s="242"/>
      <c r="O46" s="242"/>
      <c r="P46" s="242"/>
      <c r="Q46" s="241"/>
      <c r="R46" s="241"/>
      <c r="S46" s="242"/>
      <c r="T46" s="242"/>
      <c r="U46" s="242"/>
      <c r="V46" s="242"/>
      <c r="W46" s="303"/>
      <c r="X46" s="242"/>
      <c r="Y46" s="242"/>
      <c r="Z46" s="242"/>
    </row>
    <row r="47" spans="11:26" x14ac:dyDescent="0.25">
      <c r="K47" s="287"/>
      <c r="L47" s="162"/>
      <c r="M47" s="162"/>
      <c r="N47" s="242"/>
      <c r="O47" s="242"/>
      <c r="P47" s="242"/>
      <c r="Q47" s="241"/>
      <c r="R47" s="241"/>
      <c r="S47" s="242"/>
      <c r="T47" s="242"/>
      <c r="U47" s="242"/>
      <c r="V47" s="242"/>
      <c r="W47" s="303"/>
      <c r="X47" s="242"/>
      <c r="Y47" s="242"/>
      <c r="Z47" s="242"/>
    </row>
    <row r="48" spans="11:26" x14ac:dyDescent="0.25">
      <c r="K48" s="287"/>
      <c r="L48" s="162"/>
      <c r="M48" s="162"/>
      <c r="N48" s="242"/>
      <c r="O48" s="242"/>
      <c r="P48" s="242"/>
      <c r="Q48" s="241"/>
      <c r="R48" s="241"/>
      <c r="S48" s="242"/>
      <c r="T48" s="242"/>
      <c r="U48" s="242"/>
      <c r="V48" s="242"/>
      <c r="W48" s="303"/>
      <c r="X48" s="242"/>
      <c r="Y48" s="242"/>
      <c r="Z48" s="242"/>
    </row>
    <row r="49" spans="11:26" x14ac:dyDescent="0.25">
      <c r="K49" s="287"/>
      <c r="L49" s="162"/>
      <c r="M49" s="162"/>
      <c r="N49" s="242"/>
      <c r="O49" s="242"/>
      <c r="P49" s="242"/>
      <c r="Q49" s="241"/>
      <c r="R49" s="241"/>
      <c r="S49" s="242"/>
      <c r="T49" s="242"/>
      <c r="U49" s="242"/>
      <c r="V49" s="242"/>
      <c r="W49" s="303"/>
      <c r="X49" s="242"/>
      <c r="Y49" s="242"/>
      <c r="Z49" s="242"/>
    </row>
    <row r="50" spans="11:26" x14ac:dyDescent="0.25">
      <c r="K50" s="287"/>
      <c r="L50" s="162"/>
      <c r="M50" s="162"/>
      <c r="N50" s="242"/>
      <c r="O50" s="242"/>
      <c r="P50" s="242"/>
      <c r="Q50" s="241"/>
      <c r="R50" s="241"/>
      <c r="S50" s="242"/>
      <c r="T50" s="242"/>
      <c r="U50" s="242"/>
      <c r="V50" s="242"/>
      <c r="W50" s="303"/>
      <c r="X50" s="242"/>
      <c r="Y50" s="242"/>
      <c r="Z50" s="242"/>
    </row>
    <row r="51" spans="11:26" x14ac:dyDescent="0.25">
      <c r="K51" s="287"/>
      <c r="L51" s="162"/>
      <c r="M51" s="162"/>
      <c r="N51" s="242"/>
      <c r="O51" s="242"/>
      <c r="P51" s="242"/>
      <c r="Q51" s="241"/>
      <c r="R51" s="241"/>
      <c r="S51" s="242"/>
      <c r="T51" s="242"/>
      <c r="U51" s="242"/>
      <c r="V51" s="242"/>
      <c r="W51" s="303"/>
      <c r="X51" s="242"/>
      <c r="Y51" s="242"/>
      <c r="Z51" s="242"/>
    </row>
    <row r="52" spans="11:26" x14ac:dyDescent="0.25">
      <c r="K52" s="287"/>
      <c r="L52" s="162"/>
      <c r="M52" s="162"/>
      <c r="N52" s="242"/>
      <c r="O52" s="242"/>
      <c r="P52" s="242"/>
      <c r="Q52" s="241"/>
      <c r="R52" s="241"/>
      <c r="S52" s="242"/>
      <c r="T52" s="242"/>
      <c r="U52" s="242"/>
      <c r="V52" s="242"/>
      <c r="W52" s="303"/>
      <c r="X52" s="242"/>
      <c r="Y52" s="242"/>
      <c r="Z52" s="242"/>
    </row>
    <row r="53" spans="11:26" x14ac:dyDescent="0.25">
      <c r="K53" s="287"/>
      <c r="L53" s="162"/>
      <c r="M53" s="162"/>
      <c r="N53" s="242"/>
      <c r="O53" s="242"/>
      <c r="P53" s="242"/>
      <c r="Q53" s="241"/>
      <c r="R53" s="241"/>
      <c r="S53" s="242"/>
      <c r="T53" s="242"/>
      <c r="U53" s="242"/>
      <c r="V53" s="242"/>
      <c r="W53" s="303"/>
      <c r="X53" s="242"/>
      <c r="Y53" s="242"/>
      <c r="Z53" s="242"/>
    </row>
    <row r="54" spans="11:26" x14ac:dyDescent="0.25">
      <c r="K54" s="287"/>
      <c r="L54" s="162"/>
      <c r="M54" s="162"/>
      <c r="N54" s="242"/>
      <c r="O54" s="242"/>
      <c r="P54" s="242"/>
      <c r="Q54" s="241"/>
      <c r="R54" s="241"/>
      <c r="S54" s="242"/>
      <c r="T54" s="242"/>
      <c r="U54" s="242"/>
      <c r="V54" s="242"/>
      <c r="W54" s="303"/>
      <c r="X54" s="242"/>
      <c r="Y54" s="242"/>
      <c r="Z54" s="242"/>
    </row>
    <row r="55" spans="11:26" x14ac:dyDescent="0.25">
      <c r="K55" s="287"/>
      <c r="L55" s="162"/>
      <c r="M55" s="162"/>
      <c r="N55" s="242"/>
      <c r="O55" s="242"/>
      <c r="P55" s="242"/>
      <c r="Q55" s="241"/>
      <c r="R55" s="241"/>
      <c r="S55" s="242"/>
      <c r="T55" s="242"/>
      <c r="U55" s="242"/>
      <c r="V55" s="242"/>
      <c r="W55" s="303"/>
      <c r="X55" s="242"/>
      <c r="Y55" s="242"/>
      <c r="Z55" s="242"/>
    </row>
    <row r="56" spans="11:26" x14ac:dyDescent="0.25">
      <c r="K56" s="287"/>
      <c r="L56" s="162"/>
      <c r="M56" s="162"/>
      <c r="N56" s="242"/>
      <c r="O56" s="242"/>
      <c r="P56" s="242"/>
      <c r="Q56" s="241"/>
      <c r="R56" s="241"/>
      <c r="S56" s="242"/>
      <c r="T56" s="242"/>
      <c r="U56" s="242"/>
      <c r="V56" s="242"/>
      <c r="W56" s="303"/>
      <c r="X56" s="242"/>
      <c r="Y56" s="242"/>
      <c r="Z56" s="242"/>
    </row>
    <row r="57" spans="11:26" x14ac:dyDescent="0.25">
      <c r="K57" s="287"/>
      <c r="L57" s="162"/>
      <c r="M57" s="162"/>
      <c r="N57" s="242"/>
      <c r="O57" s="242"/>
      <c r="P57" s="242"/>
      <c r="Q57" s="241"/>
      <c r="R57" s="241"/>
      <c r="S57" s="242"/>
      <c r="T57" s="242"/>
      <c r="U57" s="242"/>
      <c r="V57" s="242"/>
      <c r="W57" s="303"/>
      <c r="X57" s="242"/>
      <c r="Y57" s="242"/>
      <c r="Z57" s="242"/>
    </row>
    <row r="58" spans="11:26" x14ac:dyDescent="0.25">
      <c r="K58" s="287"/>
      <c r="L58" s="162"/>
      <c r="M58" s="162"/>
      <c r="N58" s="242"/>
      <c r="O58" s="242"/>
      <c r="P58" s="242"/>
      <c r="Q58" s="241"/>
      <c r="R58" s="241"/>
      <c r="S58" s="242"/>
      <c r="T58" s="242"/>
      <c r="U58" s="242"/>
      <c r="V58" s="242"/>
      <c r="W58" s="303"/>
      <c r="X58" s="242"/>
      <c r="Y58" s="242"/>
      <c r="Z58" s="242"/>
    </row>
    <row r="59" spans="11:26" x14ac:dyDescent="0.25">
      <c r="K59" s="287"/>
      <c r="L59" s="162"/>
      <c r="M59" s="162"/>
      <c r="N59" s="242"/>
      <c r="O59" s="242"/>
      <c r="P59" s="242"/>
      <c r="Q59" s="241"/>
      <c r="R59" s="241"/>
      <c r="S59" s="242"/>
      <c r="T59" s="242"/>
      <c r="U59" s="242"/>
      <c r="V59" s="242"/>
      <c r="W59" s="303"/>
      <c r="X59" s="242"/>
      <c r="Y59" s="242"/>
      <c r="Z59" s="242"/>
    </row>
    <row r="60" spans="11:26" x14ac:dyDescent="0.25">
      <c r="K60" s="287"/>
      <c r="L60" s="162"/>
      <c r="M60" s="162"/>
      <c r="N60" s="242"/>
      <c r="O60" s="242"/>
      <c r="P60" s="242"/>
      <c r="Q60" s="241"/>
      <c r="R60" s="241"/>
      <c r="S60" s="242"/>
      <c r="T60" s="242"/>
      <c r="U60" s="242"/>
      <c r="V60" s="242"/>
      <c r="W60" s="303"/>
      <c r="X60" s="242"/>
      <c r="Y60" s="242"/>
      <c r="Z60" s="242"/>
    </row>
    <row r="61" spans="11:26" x14ac:dyDescent="0.25">
      <c r="K61" s="287"/>
      <c r="L61" s="162"/>
      <c r="M61" s="162"/>
      <c r="N61" s="242"/>
      <c r="O61" s="242"/>
      <c r="P61" s="242"/>
      <c r="Q61" s="241"/>
      <c r="R61" s="241"/>
      <c r="S61" s="242"/>
      <c r="T61" s="242"/>
      <c r="U61" s="242"/>
      <c r="V61" s="242"/>
      <c r="W61" s="303"/>
      <c r="X61" s="242"/>
      <c r="Y61" s="242"/>
      <c r="Z61" s="242"/>
    </row>
    <row r="62" spans="11:26" x14ac:dyDescent="0.25">
      <c r="K62" s="287"/>
      <c r="L62" s="162"/>
      <c r="M62" s="162"/>
      <c r="N62" s="242"/>
      <c r="O62" s="242"/>
      <c r="P62" s="242"/>
      <c r="Q62" s="241"/>
      <c r="R62" s="241"/>
      <c r="S62" s="242"/>
      <c r="T62" s="242"/>
      <c r="U62" s="242"/>
      <c r="V62" s="242"/>
      <c r="W62" s="303"/>
      <c r="X62" s="242"/>
      <c r="Y62" s="242"/>
      <c r="Z62" s="242"/>
    </row>
    <row r="63" spans="11:26" x14ac:dyDescent="0.25">
      <c r="K63" s="287"/>
      <c r="L63" s="162"/>
      <c r="M63" s="162"/>
      <c r="N63" s="242"/>
      <c r="O63" s="242"/>
      <c r="P63" s="242"/>
      <c r="Q63" s="241"/>
      <c r="R63" s="241"/>
      <c r="S63" s="242"/>
      <c r="T63" s="242"/>
      <c r="U63" s="242"/>
      <c r="V63" s="242"/>
      <c r="W63" s="303"/>
      <c r="X63" s="242"/>
      <c r="Y63" s="242"/>
      <c r="Z63" s="242"/>
    </row>
    <row r="64" spans="11:26" x14ac:dyDescent="0.25">
      <c r="K64" s="287"/>
      <c r="L64" s="162"/>
      <c r="M64" s="162"/>
      <c r="N64" s="242"/>
      <c r="O64" s="242"/>
      <c r="P64" s="242"/>
      <c r="Q64" s="241"/>
      <c r="R64" s="241"/>
      <c r="S64" s="242"/>
      <c r="T64" s="242"/>
      <c r="U64" s="242"/>
      <c r="V64" s="242"/>
      <c r="W64" s="303"/>
      <c r="X64" s="242"/>
      <c r="Y64" s="242"/>
      <c r="Z64" s="242"/>
    </row>
    <row r="65" spans="11:27" x14ac:dyDescent="0.25">
      <c r="K65" s="287"/>
      <c r="L65" s="162"/>
      <c r="M65" s="162"/>
      <c r="N65" s="242"/>
      <c r="O65" s="242"/>
      <c r="P65" s="242"/>
      <c r="Q65" s="241"/>
      <c r="R65" s="241"/>
      <c r="S65" s="242"/>
      <c r="T65" s="242"/>
      <c r="U65" s="242"/>
      <c r="V65" s="242"/>
      <c r="W65" s="303"/>
      <c r="X65" s="242"/>
      <c r="Y65" s="242"/>
      <c r="Z65" s="242"/>
    </row>
    <row r="66" spans="11:27" x14ac:dyDescent="0.25">
      <c r="K66" s="287"/>
      <c r="L66" s="162"/>
      <c r="M66" s="162"/>
      <c r="N66" s="242"/>
      <c r="O66" s="242"/>
      <c r="P66" s="242"/>
      <c r="Q66" s="241"/>
      <c r="R66" s="241"/>
      <c r="S66" s="242"/>
      <c r="T66" s="242"/>
      <c r="U66" s="242"/>
      <c r="V66" s="242"/>
      <c r="W66" s="303"/>
      <c r="X66" s="242"/>
      <c r="Y66" s="242"/>
      <c r="Z66" s="242"/>
    </row>
    <row r="67" spans="11:27" x14ac:dyDescent="0.25">
      <c r="K67" s="287"/>
      <c r="L67" s="162"/>
      <c r="M67" s="162"/>
      <c r="N67" s="242"/>
      <c r="O67" s="242"/>
      <c r="P67" s="242"/>
      <c r="Q67" s="241"/>
      <c r="R67" s="241"/>
      <c r="S67" s="242"/>
      <c r="T67" s="242"/>
      <c r="U67" s="242"/>
      <c r="V67" s="242"/>
      <c r="W67" s="303"/>
      <c r="X67" s="242"/>
      <c r="Y67" s="242"/>
      <c r="Z67" s="242"/>
    </row>
    <row r="68" spans="11:27" x14ac:dyDescent="0.25">
      <c r="K68" s="287"/>
      <c r="L68" s="162"/>
      <c r="M68" s="162"/>
      <c r="N68" s="242"/>
      <c r="O68" s="242"/>
      <c r="P68" s="242"/>
      <c r="Q68" s="241"/>
      <c r="R68" s="241"/>
      <c r="S68" s="242"/>
      <c r="T68" s="242"/>
      <c r="U68" s="242"/>
      <c r="V68" s="242"/>
      <c r="W68" s="303"/>
      <c r="X68" s="242"/>
      <c r="Y68" s="242"/>
      <c r="Z68" s="242"/>
    </row>
    <row r="69" spans="11:27" x14ac:dyDescent="0.25">
      <c r="K69" s="287"/>
      <c r="L69" s="162"/>
      <c r="M69" s="162"/>
      <c r="N69" s="242"/>
      <c r="O69" s="242"/>
      <c r="P69" s="242"/>
      <c r="Q69" s="241"/>
      <c r="R69" s="241"/>
      <c r="S69" s="242"/>
      <c r="T69" s="242"/>
      <c r="U69" s="242"/>
      <c r="V69" s="242"/>
      <c r="W69" s="303"/>
      <c r="X69" s="242"/>
      <c r="Y69" s="242"/>
      <c r="Z69" s="242"/>
      <c r="AA69" s="304"/>
    </row>
    <row r="70" spans="11:27" x14ac:dyDescent="0.25">
      <c r="K70" s="287"/>
      <c r="L70" s="162"/>
      <c r="M70" s="162"/>
      <c r="N70" s="242"/>
      <c r="O70" s="242"/>
      <c r="P70" s="242"/>
      <c r="Q70" s="241"/>
      <c r="R70" s="241"/>
      <c r="S70" s="242"/>
      <c r="T70" s="242"/>
      <c r="U70" s="242"/>
      <c r="V70" s="242"/>
      <c r="W70" s="303"/>
      <c r="X70" s="242"/>
      <c r="Y70" s="242"/>
      <c r="Z70" s="242"/>
    </row>
    <row r="71" spans="11:27" x14ac:dyDescent="0.25">
      <c r="K71" s="287"/>
      <c r="L71" s="162"/>
      <c r="M71" s="162"/>
      <c r="N71" s="242"/>
      <c r="O71" s="242"/>
      <c r="P71" s="242"/>
      <c r="Q71" s="241"/>
      <c r="R71" s="241"/>
      <c r="S71" s="242"/>
      <c r="T71" s="242"/>
      <c r="U71" s="242"/>
      <c r="V71" s="242"/>
      <c r="W71" s="303"/>
      <c r="X71" s="242"/>
      <c r="Y71" s="242"/>
      <c r="Z71" s="242"/>
    </row>
    <row r="72" spans="11:27" x14ac:dyDescent="0.25">
      <c r="K72" s="287"/>
      <c r="L72" s="162"/>
      <c r="M72" s="162"/>
      <c r="N72" s="242"/>
      <c r="O72" s="242"/>
      <c r="P72" s="242"/>
      <c r="Q72" s="241"/>
      <c r="R72" s="241"/>
      <c r="S72" s="242"/>
      <c r="T72" s="242"/>
      <c r="U72" s="242"/>
      <c r="V72" s="242"/>
      <c r="W72" s="303"/>
      <c r="X72" s="242"/>
      <c r="Y72" s="242"/>
      <c r="Z72" s="242"/>
    </row>
    <row r="73" spans="11:27" x14ac:dyDescent="0.25">
      <c r="K73" s="287"/>
      <c r="L73" s="162"/>
      <c r="M73" s="162"/>
      <c r="N73" s="242"/>
      <c r="O73" s="242"/>
      <c r="P73" s="242"/>
      <c r="Q73" s="241"/>
      <c r="R73" s="241"/>
      <c r="S73" s="242"/>
      <c r="T73" s="242"/>
      <c r="U73" s="242"/>
      <c r="V73" s="242"/>
      <c r="W73" s="303"/>
      <c r="X73" s="242"/>
      <c r="Y73" s="242"/>
      <c r="Z73" s="242"/>
    </row>
    <row r="74" spans="11:27" x14ac:dyDescent="0.25">
      <c r="K74" s="287"/>
      <c r="L74" s="162"/>
      <c r="M74" s="162"/>
      <c r="N74" s="242"/>
      <c r="O74" s="242"/>
      <c r="P74" s="242"/>
      <c r="Q74" s="241"/>
      <c r="R74" s="241"/>
      <c r="S74" s="242"/>
      <c r="T74" s="242"/>
      <c r="U74" s="242"/>
      <c r="V74" s="242"/>
      <c r="W74" s="303"/>
      <c r="X74" s="242"/>
      <c r="Y74" s="242"/>
      <c r="Z74" s="242"/>
    </row>
    <row r="75" spans="11:27" x14ac:dyDescent="0.25">
      <c r="K75" s="287"/>
      <c r="L75" s="162"/>
      <c r="M75" s="162"/>
      <c r="N75" s="242"/>
      <c r="O75" s="242"/>
      <c r="P75" s="242"/>
      <c r="Q75" s="241"/>
      <c r="R75" s="241"/>
      <c r="S75" s="242"/>
      <c r="T75" s="242"/>
      <c r="U75" s="242"/>
      <c r="V75" s="242"/>
      <c r="W75" s="303"/>
      <c r="X75" s="242"/>
      <c r="Y75" s="242"/>
      <c r="Z75" s="242"/>
    </row>
    <row r="76" spans="11:27" x14ac:dyDescent="0.25">
      <c r="K76" s="287"/>
      <c r="L76" s="162"/>
      <c r="M76" s="162"/>
      <c r="N76" s="242"/>
      <c r="O76" s="242"/>
      <c r="P76" s="242"/>
      <c r="Q76" s="241"/>
      <c r="R76" s="241"/>
      <c r="S76" s="242"/>
      <c r="T76" s="242"/>
      <c r="U76" s="242"/>
      <c r="V76" s="242"/>
      <c r="W76" s="303"/>
      <c r="X76" s="242"/>
      <c r="Y76" s="242"/>
      <c r="Z76" s="242"/>
    </row>
    <row r="77" spans="11:27" x14ac:dyDescent="0.25">
      <c r="K77" s="287"/>
      <c r="L77" s="162"/>
      <c r="M77" s="162"/>
      <c r="N77" s="242"/>
      <c r="O77" s="242"/>
      <c r="P77" s="242"/>
      <c r="Q77" s="241"/>
      <c r="R77" s="241"/>
      <c r="S77" s="242"/>
      <c r="T77" s="242"/>
      <c r="U77" s="242"/>
      <c r="V77" s="242"/>
      <c r="W77" s="303"/>
      <c r="X77" s="242"/>
      <c r="Y77" s="242"/>
      <c r="Z77" s="242"/>
    </row>
    <row r="78" spans="11:27" x14ac:dyDescent="0.25">
      <c r="K78" s="287"/>
      <c r="L78" s="162"/>
      <c r="M78" s="162"/>
      <c r="N78" s="242"/>
      <c r="O78" s="242"/>
      <c r="P78" s="242"/>
      <c r="Q78" s="241"/>
      <c r="R78" s="241"/>
      <c r="S78" s="242"/>
      <c r="T78" s="242"/>
      <c r="U78" s="242"/>
      <c r="V78" s="242"/>
      <c r="W78" s="303"/>
      <c r="X78" s="242"/>
      <c r="Y78" s="242"/>
      <c r="Z78" s="242"/>
    </row>
    <row r="79" spans="11:27" x14ac:dyDescent="0.25">
      <c r="K79" s="287"/>
      <c r="L79" s="162"/>
      <c r="M79" s="162"/>
      <c r="N79" s="242"/>
      <c r="O79" s="242"/>
      <c r="P79" s="242"/>
      <c r="Q79" s="241"/>
      <c r="R79" s="241"/>
      <c r="S79" s="242"/>
      <c r="T79" s="242"/>
      <c r="U79" s="242"/>
      <c r="V79" s="242"/>
      <c r="W79" s="303"/>
      <c r="X79" s="242"/>
      <c r="Y79" s="242"/>
      <c r="Z79" s="242"/>
    </row>
    <row r="80" spans="11:27" x14ac:dyDescent="0.25">
      <c r="K80" s="287"/>
      <c r="L80" s="162"/>
      <c r="M80" s="162"/>
      <c r="N80" s="242"/>
      <c r="O80" s="242"/>
      <c r="P80" s="242"/>
      <c r="Q80" s="241"/>
      <c r="R80" s="241"/>
      <c r="S80" s="242"/>
      <c r="T80" s="242"/>
      <c r="U80" s="242"/>
      <c r="V80" s="242"/>
      <c r="W80" s="303"/>
      <c r="X80" s="242"/>
      <c r="Y80" s="242"/>
      <c r="Z80" s="242"/>
    </row>
    <row r="81" spans="11:26" x14ac:dyDescent="0.25">
      <c r="K81" s="287"/>
      <c r="L81" s="162"/>
      <c r="M81" s="162"/>
      <c r="N81" s="242"/>
      <c r="O81" s="242"/>
      <c r="P81" s="242"/>
      <c r="Q81" s="241"/>
      <c r="R81" s="241"/>
      <c r="S81" s="242"/>
      <c r="T81" s="242"/>
      <c r="U81" s="242"/>
      <c r="V81" s="242"/>
      <c r="W81" s="303"/>
      <c r="X81" s="242"/>
      <c r="Y81" s="242"/>
      <c r="Z81" s="242"/>
    </row>
    <row r="82" spans="11:26" x14ac:dyDescent="0.25">
      <c r="K82" s="287"/>
      <c r="L82" s="162"/>
      <c r="M82" s="162"/>
      <c r="N82" s="242"/>
      <c r="O82" s="242"/>
      <c r="P82" s="242"/>
      <c r="Q82" s="241"/>
      <c r="R82" s="241"/>
      <c r="S82" s="242"/>
      <c r="T82" s="242"/>
      <c r="U82" s="242"/>
      <c r="V82" s="242"/>
      <c r="W82" s="303"/>
      <c r="X82" s="242"/>
      <c r="Y82" s="242"/>
      <c r="Z82" s="242"/>
    </row>
    <row r="83" spans="11:26" x14ac:dyDescent="0.25">
      <c r="K83" s="287"/>
      <c r="L83" s="162"/>
      <c r="M83" s="162"/>
      <c r="N83" s="242"/>
      <c r="O83" s="242"/>
      <c r="P83" s="242"/>
      <c r="Q83" s="241"/>
      <c r="R83" s="241"/>
      <c r="S83" s="242"/>
      <c r="T83" s="242"/>
      <c r="U83" s="242"/>
      <c r="V83" s="242"/>
      <c r="W83" s="303"/>
      <c r="X83" s="242"/>
      <c r="Y83" s="242"/>
      <c r="Z83" s="242"/>
    </row>
    <row r="84" spans="11:26" x14ac:dyDescent="0.25">
      <c r="K84" s="287"/>
      <c r="L84" s="162"/>
      <c r="M84" s="162"/>
      <c r="N84" s="242"/>
      <c r="O84" s="242"/>
      <c r="P84" s="242"/>
      <c r="Q84" s="241"/>
      <c r="R84" s="241"/>
      <c r="S84" s="242"/>
      <c r="T84" s="242"/>
      <c r="U84" s="242"/>
      <c r="V84" s="242"/>
      <c r="W84" s="303"/>
      <c r="X84" s="242"/>
      <c r="Y84" s="242"/>
      <c r="Z84" s="242"/>
    </row>
    <row r="85" spans="11:26" x14ac:dyDescent="0.25">
      <c r="K85" s="287"/>
      <c r="L85" s="162"/>
      <c r="M85" s="162"/>
      <c r="N85" s="242"/>
      <c r="O85" s="242"/>
      <c r="P85" s="242"/>
      <c r="Q85" s="241"/>
      <c r="R85" s="241"/>
      <c r="S85" s="242"/>
      <c r="T85" s="242"/>
      <c r="U85" s="242"/>
      <c r="V85" s="242"/>
      <c r="W85" s="303"/>
      <c r="X85" s="242"/>
      <c r="Y85" s="242"/>
      <c r="Z85" s="242"/>
    </row>
    <row r="86" spans="11:26" x14ac:dyDescent="0.25">
      <c r="K86" s="287"/>
      <c r="L86" s="162"/>
      <c r="M86" s="162"/>
      <c r="N86" s="242"/>
      <c r="O86" s="242"/>
      <c r="P86" s="242"/>
      <c r="Q86" s="241"/>
      <c r="R86" s="241"/>
      <c r="S86" s="242"/>
      <c r="T86" s="242"/>
      <c r="U86" s="242"/>
      <c r="V86" s="242"/>
      <c r="W86" s="303"/>
      <c r="X86" s="242"/>
      <c r="Y86" s="242"/>
      <c r="Z86" s="242"/>
    </row>
    <row r="87" spans="11:26" x14ac:dyDescent="0.25">
      <c r="K87" s="287"/>
      <c r="L87" s="162"/>
      <c r="M87" s="162"/>
      <c r="N87" s="242"/>
      <c r="O87" s="242"/>
      <c r="P87" s="242"/>
      <c r="Q87" s="241"/>
      <c r="R87" s="241"/>
      <c r="S87" s="242"/>
      <c r="T87" s="242"/>
      <c r="U87" s="242"/>
      <c r="V87" s="242"/>
      <c r="W87" s="303"/>
      <c r="X87" s="242"/>
      <c r="Y87" s="242"/>
      <c r="Z87" s="242"/>
    </row>
    <row r="88" spans="11:26" x14ac:dyDescent="0.25">
      <c r="K88" s="287"/>
      <c r="L88" s="162"/>
      <c r="M88" s="162"/>
      <c r="N88" s="242"/>
      <c r="O88" s="242"/>
      <c r="P88" s="242"/>
      <c r="Q88" s="241"/>
      <c r="R88" s="241"/>
      <c r="S88" s="242"/>
      <c r="T88" s="242"/>
      <c r="U88" s="242"/>
      <c r="V88" s="242"/>
      <c r="W88" s="303"/>
      <c r="X88" s="242"/>
      <c r="Y88" s="242"/>
      <c r="Z88" s="242"/>
    </row>
    <row r="89" spans="11:26" x14ac:dyDescent="0.25">
      <c r="K89" s="287"/>
      <c r="L89" s="162"/>
      <c r="M89" s="162"/>
      <c r="N89" s="242"/>
      <c r="O89" s="242"/>
      <c r="P89" s="242"/>
      <c r="Q89" s="241"/>
      <c r="R89" s="241"/>
      <c r="S89" s="242"/>
      <c r="T89" s="242"/>
      <c r="U89" s="242"/>
      <c r="V89" s="242"/>
      <c r="W89" s="303"/>
      <c r="X89" s="242"/>
      <c r="Y89" s="242"/>
      <c r="Z89" s="242"/>
    </row>
    <row r="90" spans="11:26" x14ac:dyDescent="0.25">
      <c r="K90" s="287"/>
      <c r="L90" s="162"/>
      <c r="M90" s="162"/>
      <c r="N90" s="242"/>
      <c r="O90" s="242"/>
      <c r="P90" s="242"/>
      <c r="Q90" s="241"/>
      <c r="R90" s="241"/>
      <c r="S90" s="242"/>
      <c r="T90" s="242"/>
      <c r="U90" s="242"/>
      <c r="V90" s="242"/>
      <c r="W90" s="303"/>
      <c r="X90" s="242"/>
      <c r="Y90" s="242"/>
      <c r="Z90" s="242"/>
    </row>
    <row r="91" spans="11:26" x14ac:dyDescent="0.25">
      <c r="K91" s="287"/>
      <c r="L91" s="162"/>
      <c r="M91" s="162"/>
      <c r="N91" s="242"/>
      <c r="O91" s="242"/>
      <c r="P91" s="242"/>
      <c r="Q91" s="241"/>
      <c r="R91" s="241"/>
      <c r="S91" s="242"/>
      <c r="T91" s="242"/>
      <c r="U91" s="242"/>
      <c r="V91" s="242"/>
      <c r="W91" s="303"/>
      <c r="X91" s="242"/>
      <c r="Y91" s="242"/>
      <c r="Z91" s="242"/>
    </row>
    <row r="92" spans="11:26" x14ac:dyDescent="0.25">
      <c r="K92" s="287"/>
      <c r="L92" s="162"/>
      <c r="M92" s="162"/>
      <c r="N92" s="242"/>
      <c r="O92" s="242"/>
      <c r="P92" s="242"/>
      <c r="Q92" s="241"/>
      <c r="R92" s="241"/>
      <c r="S92" s="242"/>
      <c r="T92" s="242"/>
      <c r="U92" s="242"/>
      <c r="V92" s="242"/>
      <c r="W92" s="303"/>
      <c r="X92" s="242"/>
      <c r="Y92" s="242"/>
      <c r="Z92" s="242"/>
    </row>
    <row r="93" spans="11:26" x14ac:dyDescent="0.25">
      <c r="K93" s="287"/>
      <c r="L93" s="162"/>
      <c r="M93" s="162"/>
      <c r="N93" s="242"/>
      <c r="O93" s="242"/>
      <c r="P93" s="242"/>
      <c r="Q93" s="241"/>
      <c r="R93" s="241"/>
      <c r="S93" s="242"/>
      <c r="T93" s="242"/>
      <c r="U93" s="242"/>
      <c r="V93" s="242"/>
      <c r="W93" s="303"/>
      <c r="X93" s="242"/>
      <c r="Y93" s="242"/>
      <c r="Z93" s="242"/>
    </row>
    <row r="94" spans="11:26" x14ac:dyDescent="0.25">
      <c r="K94" s="287"/>
      <c r="L94" s="162"/>
      <c r="M94" s="162"/>
      <c r="N94" s="242"/>
      <c r="O94" s="242"/>
      <c r="P94" s="242"/>
      <c r="Q94" s="241"/>
      <c r="R94" s="241"/>
      <c r="S94" s="242"/>
      <c r="T94" s="242"/>
      <c r="U94" s="242"/>
      <c r="V94" s="242"/>
      <c r="W94" s="303"/>
      <c r="X94" s="242"/>
      <c r="Y94" s="242"/>
      <c r="Z94" s="242"/>
    </row>
    <row r="95" spans="11:26" x14ac:dyDescent="0.25">
      <c r="K95" s="287"/>
      <c r="L95" s="162"/>
      <c r="M95" s="162"/>
      <c r="N95" s="242"/>
      <c r="O95" s="242"/>
      <c r="P95" s="242"/>
      <c r="Q95" s="241"/>
      <c r="R95" s="241"/>
      <c r="S95" s="242"/>
      <c r="T95" s="242"/>
      <c r="U95" s="242"/>
      <c r="V95" s="242"/>
      <c r="W95" s="303"/>
      <c r="X95" s="242"/>
      <c r="Y95" s="242"/>
      <c r="Z95" s="242"/>
    </row>
    <row r="96" spans="11:26" x14ac:dyDescent="0.25">
      <c r="K96" s="287"/>
      <c r="L96" s="162"/>
      <c r="M96" s="162"/>
      <c r="N96" s="242"/>
      <c r="O96" s="242"/>
      <c r="P96" s="242"/>
      <c r="Q96" s="241"/>
      <c r="R96" s="241"/>
      <c r="S96" s="242"/>
      <c r="T96" s="242"/>
      <c r="U96" s="242"/>
      <c r="V96" s="242"/>
      <c r="W96" s="303"/>
      <c r="X96" s="242"/>
      <c r="Y96" s="242"/>
      <c r="Z96" s="242"/>
    </row>
    <row r="97" spans="11:26" x14ac:dyDescent="0.25">
      <c r="K97" s="287"/>
      <c r="L97" s="162"/>
      <c r="M97" s="162"/>
      <c r="N97" s="242"/>
      <c r="O97" s="242"/>
      <c r="P97" s="242"/>
      <c r="Q97" s="241"/>
      <c r="R97" s="241"/>
      <c r="S97" s="242"/>
      <c r="T97" s="242"/>
      <c r="U97" s="242"/>
      <c r="V97" s="242"/>
      <c r="W97" s="303"/>
      <c r="X97" s="242"/>
      <c r="Y97" s="242"/>
      <c r="Z97" s="242"/>
    </row>
    <row r="98" spans="11:26" x14ac:dyDescent="0.25">
      <c r="K98" s="287"/>
      <c r="L98" s="162"/>
      <c r="M98" s="162"/>
      <c r="N98" s="242"/>
      <c r="O98" s="242"/>
      <c r="P98" s="242"/>
      <c r="Q98" s="241"/>
      <c r="R98" s="241"/>
      <c r="S98" s="242"/>
      <c r="T98" s="242"/>
      <c r="U98" s="242"/>
      <c r="V98" s="242"/>
      <c r="W98" s="303"/>
      <c r="X98" s="242"/>
      <c r="Y98" s="242"/>
      <c r="Z98" s="242"/>
    </row>
    <row r="99" spans="11:26" x14ac:dyDescent="0.25">
      <c r="K99" s="287"/>
      <c r="L99" s="162"/>
      <c r="M99" s="162"/>
      <c r="N99" s="242"/>
      <c r="O99" s="242"/>
      <c r="P99" s="242"/>
      <c r="Q99" s="241"/>
      <c r="R99" s="241"/>
      <c r="S99" s="242"/>
      <c r="T99" s="242"/>
      <c r="U99" s="242"/>
      <c r="V99" s="242"/>
      <c r="W99" s="303"/>
      <c r="X99" s="242"/>
      <c r="Y99" s="242"/>
      <c r="Z99" s="242"/>
    </row>
    <row r="100" spans="11:26" x14ac:dyDescent="0.25">
      <c r="K100" s="287"/>
      <c r="L100" s="162"/>
      <c r="M100" s="162"/>
      <c r="N100" s="242"/>
      <c r="O100" s="242"/>
      <c r="P100" s="242"/>
      <c r="Q100" s="241"/>
      <c r="R100" s="241"/>
      <c r="S100" s="242"/>
      <c r="T100" s="242"/>
      <c r="U100" s="242"/>
      <c r="V100" s="242"/>
      <c r="W100" s="303"/>
      <c r="X100" s="242"/>
      <c r="Y100" s="242"/>
      <c r="Z100" s="242"/>
    </row>
    <row r="101" spans="11:26" x14ac:dyDescent="0.25">
      <c r="K101" s="287"/>
      <c r="L101" s="162"/>
      <c r="M101" s="162"/>
      <c r="N101" s="242"/>
      <c r="O101" s="242"/>
      <c r="P101" s="242"/>
      <c r="Q101" s="241"/>
      <c r="R101" s="241"/>
      <c r="S101" s="242"/>
      <c r="T101" s="242"/>
      <c r="U101" s="242"/>
      <c r="V101" s="242"/>
      <c r="W101" s="303"/>
      <c r="X101" s="242"/>
      <c r="Y101" s="242"/>
      <c r="Z101" s="242"/>
    </row>
    <row r="102" spans="11:26" x14ac:dyDescent="0.25">
      <c r="K102" s="287"/>
      <c r="L102" s="162"/>
      <c r="M102" s="162"/>
      <c r="N102" s="242"/>
      <c r="O102" s="242"/>
      <c r="P102" s="242"/>
      <c r="Q102" s="241"/>
      <c r="R102" s="241"/>
      <c r="S102" s="242"/>
      <c r="T102" s="242"/>
      <c r="U102" s="242"/>
      <c r="V102" s="242"/>
      <c r="W102" s="303"/>
      <c r="X102" s="242"/>
      <c r="Y102" s="242"/>
      <c r="Z102" s="242"/>
    </row>
    <row r="103" spans="11:26" x14ac:dyDescent="0.25">
      <c r="K103" s="287"/>
      <c r="L103" s="162"/>
      <c r="M103" s="162"/>
      <c r="N103" s="242"/>
      <c r="O103" s="242"/>
      <c r="P103" s="242"/>
      <c r="Q103" s="241"/>
      <c r="R103" s="241"/>
      <c r="S103" s="242"/>
      <c r="T103" s="242"/>
      <c r="U103" s="242"/>
      <c r="V103" s="242"/>
      <c r="W103" s="303"/>
      <c r="X103" s="242"/>
      <c r="Y103" s="242"/>
      <c r="Z103" s="242"/>
    </row>
    <row r="104" spans="11:26" x14ac:dyDescent="0.25">
      <c r="K104" s="287"/>
      <c r="L104" s="162"/>
      <c r="M104" s="162"/>
      <c r="N104" s="242"/>
      <c r="O104" s="242"/>
      <c r="P104" s="242"/>
      <c r="Q104" s="241"/>
      <c r="R104" s="241"/>
      <c r="S104" s="242"/>
      <c r="T104" s="242"/>
      <c r="U104" s="242"/>
      <c r="V104" s="242"/>
      <c r="W104" s="303"/>
      <c r="X104" s="242"/>
      <c r="Y104" s="242"/>
      <c r="Z104" s="242"/>
    </row>
    <row r="105" spans="11:26" x14ac:dyDescent="0.25">
      <c r="K105" s="287"/>
      <c r="L105" s="162"/>
      <c r="M105" s="162"/>
      <c r="N105" s="242"/>
      <c r="O105" s="242"/>
      <c r="P105" s="242"/>
      <c r="Q105" s="241"/>
      <c r="R105" s="241"/>
      <c r="S105" s="242"/>
      <c r="T105" s="242"/>
      <c r="U105" s="242"/>
      <c r="V105" s="242"/>
      <c r="W105" s="303"/>
      <c r="X105" s="242"/>
      <c r="Y105" s="242"/>
      <c r="Z105" s="242"/>
    </row>
    <row r="106" spans="11:26" x14ac:dyDescent="0.25">
      <c r="K106" s="287"/>
      <c r="L106" s="162"/>
      <c r="M106" s="162"/>
      <c r="N106" s="242"/>
      <c r="O106" s="242"/>
      <c r="P106" s="242"/>
      <c r="Q106" s="241"/>
      <c r="R106" s="241"/>
      <c r="S106" s="242"/>
      <c r="T106" s="242"/>
      <c r="U106" s="242"/>
      <c r="V106" s="242"/>
      <c r="W106" s="303"/>
      <c r="X106" s="242"/>
      <c r="Y106" s="242"/>
      <c r="Z106" s="242"/>
    </row>
    <row r="107" spans="11:26" x14ac:dyDescent="0.25">
      <c r="K107" s="287"/>
      <c r="L107" s="162"/>
      <c r="M107" s="162"/>
      <c r="N107" s="242"/>
      <c r="O107" s="242"/>
      <c r="P107" s="242"/>
      <c r="Q107" s="241"/>
      <c r="R107" s="241"/>
      <c r="S107" s="242"/>
      <c r="T107" s="242"/>
      <c r="U107" s="242"/>
      <c r="V107" s="242"/>
      <c r="W107" s="303"/>
      <c r="X107" s="242"/>
      <c r="Y107" s="242"/>
      <c r="Z107" s="242"/>
    </row>
    <row r="108" spans="11:26" x14ac:dyDescent="0.25">
      <c r="K108" s="287"/>
      <c r="L108" s="162"/>
      <c r="M108" s="162"/>
      <c r="N108" s="242"/>
      <c r="O108" s="242"/>
      <c r="P108" s="242"/>
      <c r="Q108" s="241"/>
      <c r="R108" s="241"/>
      <c r="S108" s="242"/>
      <c r="T108" s="242"/>
      <c r="U108" s="242"/>
      <c r="V108" s="242"/>
      <c r="W108" s="303"/>
      <c r="X108" s="242"/>
      <c r="Y108" s="242"/>
      <c r="Z108" s="242"/>
    </row>
    <row r="109" spans="11:26" x14ac:dyDescent="0.25">
      <c r="K109" s="287"/>
      <c r="L109" s="162"/>
      <c r="M109" s="162"/>
      <c r="N109" s="242"/>
      <c r="O109" s="242"/>
      <c r="P109" s="242"/>
      <c r="Q109" s="241"/>
      <c r="R109" s="241"/>
      <c r="S109" s="242"/>
      <c r="T109" s="242"/>
      <c r="U109" s="242"/>
      <c r="V109" s="242"/>
      <c r="W109" s="303"/>
      <c r="X109" s="242"/>
      <c r="Y109" s="242"/>
      <c r="Z109" s="242"/>
    </row>
    <row r="110" spans="11:26" x14ac:dyDescent="0.25">
      <c r="K110" s="287"/>
      <c r="L110" s="162"/>
      <c r="M110" s="162"/>
      <c r="N110" s="242"/>
      <c r="O110" s="242"/>
      <c r="P110" s="242"/>
      <c r="Q110" s="241"/>
      <c r="R110" s="241"/>
      <c r="S110" s="242"/>
      <c r="T110" s="242"/>
      <c r="U110" s="242"/>
      <c r="V110" s="242"/>
      <c r="W110" s="303"/>
      <c r="X110" s="242"/>
      <c r="Y110" s="242"/>
      <c r="Z110" s="242"/>
    </row>
    <row r="111" spans="11:26" x14ac:dyDescent="0.25">
      <c r="K111" s="287"/>
      <c r="L111" s="162"/>
      <c r="M111" s="162"/>
      <c r="N111" s="242"/>
      <c r="O111" s="242"/>
      <c r="P111" s="242"/>
      <c r="Q111" s="241"/>
      <c r="R111" s="241"/>
      <c r="S111" s="242"/>
      <c r="T111" s="242"/>
      <c r="U111" s="242"/>
      <c r="V111" s="242"/>
      <c r="W111" s="303"/>
      <c r="X111" s="242"/>
      <c r="Y111" s="242"/>
      <c r="Z111" s="242"/>
    </row>
    <row r="112" spans="11:26" x14ac:dyDescent="0.25">
      <c r="K112" s="287"/>
      <c r="L112" s="162"/>
      <c r="M112" s="162"/>
      <c r="N112" s="242"/>
      <c r="O112" s="242"/>
      <c r="P112" s="242"/>
      <c r="Q112" s="241"/>
      <c r="R112" s="241"/>
      <c r="S112" s="242"/>
      <c r="T112" s="242"/>
      <c r="U112" s="242"/>
      <c r="V112" s="242"/>
      <c r="W112" s="303"/>
      <c r="X112" s="242"/>
      <c r="Y112" s="242"/>
      <c r="Z112" s="242"/>
    </row>
    <row r="113" spans="11:26" x14ac:dyDescent="0.25">
      <c r="K113" s="287"/>
      <c r="L113" s="162"/>
      <c r="M113" s="162"/>
      <c r="N113" s="242"/>
      <c r="O113" s="242"/>
      <c r="P113" s="242"/>
      <c r="Q113" s="241"/>
      <c r="R113" s="241"/>
      <c r="S113" s="242"/>
      <c r="T113" s="242"/>
      <c r="U113" s="242"/>
      <c r="V113" s="242"/>
      <c r="W113" s="303"/>
      <c r="X113" s="242"/>
      <c r="Y113" s="242"/>
      <c r="Z113" s="242"/>
    </row>
    <row r="114" spans="11:26" x14ac:dyDescent="0.25">
      <c r="K114" s="287"/>
      <c r="L114" s="162"/>
      <c r="M114" s="162"/>
      <c r="N114" s="242"/>
      <c r="O114" s="242"/>
      <c r="P114" s="242"/>
      <c r="Q114" s="241"/>
      <c r="R114" s="241"/>
      <c r="S114" s="242"/>
      <c r="T114" s="242"/>
      <c r="U114" s="242"/>
      <c r="V114" s="242"/>
      <c r="W114" s="303"/>
      <c r="X114" s="242"/>
      <c r="Y114" s="242"/>
      <c r="Z114" s="242"/>
    </row>
    <row r="115" spans="11:26" x14ac:dyDescent="0.25">
      <c r="K115" s="287"/>
      <c r="L115" s="162"/>
      <c r="M115" s="162"/>
      <c r="N115" s="242"/>
      <c r="O115" s="242"/>
      <c r="P115" s="242"/>
      <c r="Q115" s="241"/>
      <c r="R115" s="241"/>
      <c r="S115" s="242"/>
      <c r="T115" s="242"/>
      <c r="U115" s="242"/>
      <c r="V115" s="242"/>
      <c r="W115" s="303"/>
      <c r="X115" s="242"/>
      <c r="Y115" s="242"/>
      <c r="Z115" s="242"/>
    </row>
    <row r="116" spans="11:26" x14ac:dyDescent="0.25">
      <c r="K116" s="287"/>
      <c r="L116" s="162"/>
      <c r="M116" s="162"/>
      <c r="N116" s="242"/>
      <c r="O116" s="242"/>
      <c r="P116" s="242"/>
      <c r="Q116" s="241"/>
      <c r="R116" s="241"/>
      <c r="S116" s="242"/>
      <c r="T116" s="242"/>
      <c r="U116" s="242"/>
      <c r="V116" s="242"/>
      <c r="W116" s="303"/>
      <c r="X116" s="242"/>
      <c r="Y116" s="242"/>
      <c r="Z116" s="242"/>
    </row>
    <row r="117" spans="11:26" x14ac:dyDescent="0.25">
      <c r="K117" s="287"/>
      <c r="L117" s="162"/>
      <c r="M117" s="162"/>
      <c r="N117" s="242"/>
      <c r="O117" s="242"/>
      <c r="P117" s="242"/>
      <c r="Q117" s="241"/>
      <c r="R117" s="241"/>
      <c r="S117" s="242"/>
      <c r="T117" s="242"/>
      <c r="U117" s="242"/>
      <c r="V117" s="242"/>
      <c r="W117" s="303"/>
      <c r="X117" s="242"/>
      <c r="Y117" s="242"/>
      <c r="Z117" s="242"/>
    </row>
    <row r="118" spans="11:26" x14ac:dyDescent="0.25">
      <c r="K118" s="287"/>
      <c r="L118" s="162"/>
      <c r="M118" s="162"/>
      <c r="N118" s="242"/>
      <c r="O118" s="242"/>
      <c r="P118" s="242"/>
      <c r="Q118" s="241"/>
      <c r="R118" s="241"/>
      <c r="S118" s="242"/>
      <c r="T118" s="242"/>
      <c r="U118" s="242"/>
      <c r="V118" s="242"/>
      <c r="W118" s="303"/>
      <c r="X118" s="242"/>
      <c r="Y118" s="242"/>
      <c r="Z118" s="242"/>
    </row>
    <row r="119" spans="11:26" x14ac:dyDescent="0.25">
      <c r="K119" s="287"/>
      <c r="L119" s="162"/>
      <c r="M119" s="162"/>
      <c r="N119" s="242"/>
      <c r="O119" s="242"/>
      <c r="P119" s="242"/>
      <c r="Q119" s="241"/>
      <c r="R119" s="241"/>
      <c r="S119" s="242"/>
      <c r="T119" s="242"/>
      <c r="U119" s="242"/>
      <c r="V119" s="242"/>
      <c r="W119" s="303"/>
      <c r="X119" s="242"/>
      <c r="Y119" s="242"/>
      <c r="Z119" s="242"/>
    </row>
    <row r="120" spans="11:26" x14ac:dyDescent="0.25">
      <c r="K120" s="287"/>
      <c r="L120" s="162"/>
      <c r="M120" s="162"/>
      <c r="N120" s="242"/>
      <c r="O120" s="242"/>
      <c r="P120" s="242"/>
      <c r="Q120" s="241"/>
      <c r="R120" s="241"/>
      <c r="S120" s="242"/>
      <c r="T120" s="242"/>
      <c r="U120" s="242"/>
      <c r="V120" s="242"/>
      <c r="W120" s="303"/>
      <c r="X120" s="242"/>
      <c r="Y120" s="242"/>
      <c r="Z120" s="242"/>
    </row>
    <row r="121" spans="11:26" x14ac:dyDescent="0.25">
      <c r="K121" s="287"/>
      <c r="L121" s="162"/>
      <c r="M121" s="162"/>
      <c r="N121" s="242"/>
      <c r="O121" s="242"/>
      <c r="P121" s="242"/>
      <c r="Q121" s="241"/>
      <c r="R121" s="241"/>
      <c r="S121" s="242"/>
      <c r="T121" s="242"/>
      <c r="U121" s="242"/>
      <c r="V121" s="242"/>
      <c r="W121" s="303"/>
      <c r="X121" s="242"/>
      <c r="Y121" s="242"/>
      <c r="Z121" s="242"/>
    </row>
    <row r="122" spans="11:26" x14ac:dyDescent="0.25">
      <c r="K122" s="287"/>
      <c r="L122" s="162"/>
      <c r="M122" s="162"/>
      <c r="N122" s="242"/>
      <c r="O122" s="242"/>
      <c r="P122" s="242"/>
      <c r="Q122" s="241"/>
      <c r="R122" s="241"/>
      <c r="S122" s="242"/>
      <c r="T122" s="242"/>
      <c r="U122" s="242"/>
      <c r="V122" s="242"/>
      <c r="W122" s="303"/>
      <c r="X122" s="242"/>
      <c r="Y122" s="242"/>
      <c r="Z122" s="242"/>
    </row>
    <row r="123" spans="11:26" x14ac:dyDescent="0.25">
      <c r="K123" s="287"/>
      <c r="L123" s="162"/>
      <c r="M123" s="162"/>
      <c r="N123" s="242"/>
      <c r="O123" s="242"/>
      <c r="P123" s="242"/>
      <c r="Q123" s="241"/>
      <c r="R123" s="241"/>
      <c r="S123" s="242"/>
      <c r="T123" s="242"/>
      <c r="U123" s="242"/>
      <c r="V123" s="242"/>
      <c r="W123" s="303"/>
      <c r="X123" s="242"/>
      <c r="Y123" s="242"/>
      <c r="Z123" s="242"/>
    </row>
    <row r="124" spans="11:26" x14ac:dyDescent="0.25">
      <c r="K124" s="287"/>
      <c r="L124" s="162"/>
      <c r="M124" s="162"/>
      <c r="N124" s="242"/>
      <c r="O124" s="242"/>
      <c r="P124" s="242"/>
      <c r="Q124" s="241"/>
      <c r="R124" s="241"/>
      <c r="S124" s="242"/>
      <c r="T124" s="242"/>
      <c r="U124" s="242"/>
      <c r="V124" s="242"/>
      <c r="W124" s="303"/>
      <c r="X124" s="242"/>
      <c r="Y124" s="242"/>
      <c r="Z124" s="242"/>
    </row>
    <row r="125" spans="11:26" x14ac:dyDescent="0.25">
      <c r="K125" s="287"/>
      <c r="L125" s="162"/>
      <c r="M125" s="162"/>
      <c r="N125" s="242"/>
      <c r="O125" s="242"/>
      <c r="P125" s="242"/>
      <c r="Q125" s="241"/>
      <c r="R125" s="241"/>
      <c r="S125" s="242"/>
      <c r="T125" s="242"/>
      <c r="U125" s="242"/>
      <c r="V125" s="242"/>
      <c r="W125" s="303"/>
      <c r="X125" s="242"/>
      <c r="Y125" s="242"/>
      <c r="Z125" s="242"/>
    </row>
    <row r="126" spans="11:26" x14ac:dyDescent="0.25">
      <c r="K126" s="287"/>
      <c r="L126" s="162"/>
      <c r="M126" s="162"/>
      <c r="N126" s="242"/>
      <c r="O126" s="242"/>
      <c r="P126" s="242"/>
      <c r="Q126" s="241"/>
      <c r="R126" s="241"/>
      <c r="S126" s="242"/>
      <c r="T126" s="242"/>
      <c r="U126" s="242"/>
      <c r="V126" s="242"/>
      <c r="W126" s="303"/>
      <c r="X126" s="242"/>
      <c r="Y126" s="242"/>
      <c r="Z126" s="242"/>
    </row>
    <row r="127" spans="11:26" x14ac:dyDescent="0.25">
      <c r="K127" s="287"/>
      <c r="L127" s="162"/>
      <c r="M127" s="162"/>
      <c r="N127" s="242"/>
      <c r="O127" s="242"/>
      <c r="P127" s="242"/>
      <c r="Q127" s="241"/>
      <c r="R127" s="241"/>
      <c r="S127" s="242"/>
      <c r="T127" s="242"/>
      <c r="U127" s="242"/>
      <c r="V127" s="242"/>
      <c r="W127" s="303"/>
      <c r="X127" s="242"/>
      <c r="Y127" s="242"/>
      <c r="Z127" s="242"/>
    </row>
    <row r="128" spans="11:26" x14ac:dyDescent="0.25">
      <c r="K128" s="287"/>
      <c r="L128" s="162"/>
      <c r="M128" s="162"/>
      <c r="N128" s="242"/>
      <c r="O128" s="242"/>
      <c r="P128" s="242"/>
      <c r="Q128" s="241"/>
      <c r="R128" s="241"/>
      <c r="S128" s="242"/>
      <c r="T128" s="242"/>
      <c r="U128" s="242"/>
      <c r="V128" s="242"/>
      <c r="W128" s="303"/>
      <c r="X128" s="242"/>
      <c r="Y128" s="242"/>
      <c r="Z128" s="242"/>
    </row>
    <row r="129" spans="11:26" x14ac:dyDescent="0.25">
      <c r="K129" s="287"/>
      <c r="L129" s="162"/>
      <c r="M129" s="162"/>
      <c r="N129" s="242"/>
      <c r="O129" s="242"/>
      <c r="P129" s="242"/>
      <c r="Q129" s="241"/>
      <c r="R129" s="241"/>
      <c r="S129" s="242"/>
      <c r="T129" s="242"/>
      <c r="U129" s="242"/>
      <c r="V129" s="242"/>
      <c r="W129" s="303"/>
      <c r="X129" s="242"/>
      <c r="Y129" s="242"/>
      <c r="Z129" s="242"/>
    </row>
    <row r="130" spans="11:26" x14ac:dyDescent="0.25">
      <c r="K130" s="287"/>
      <c r="L130" s="162"/>
      <c r="M130" s="162"/>
      <c r="N130" s="242"/>
      <c r="O130" s="242"/>
      <c r="P130" s="242"/>
      <c r="Q130" s="241"/>
      <c r="R130" s="241"/>
      <c r="S130" s="242"/>
      <c r="T130" s="242"/>
      <c r="U130" s="242"/>
      <c r="V130" s="242"/>
      <c r="W130" s="303"/>
      <c r="X130" s="242"/>
      <c r="Y130" s="242"/>
      <c r="Z130" s="242"/>
    </row>
    <row r="131" spans="11:26" x14ac:dyDescent="0.25">
      <c r="K131" s="287"/>
      <c r="L131" s="162"/>
      <c r="M131" s="162"/>
      <c r="N131" s="242"/>
      <c r="O131" s="242"/>
      <c r="P131" s="242"/>
      <c r="Q131" s="241"/>
      <c r="R131" s="241"/>
      <c r="S131" s="242"/>
      <c r="T131" s="242"/>
      <c r="U131" s="242"/>
      <c r="V131" s="242"/>
      <c r="W131" s="303"/>
      <c r="X131" s="242"/>
      <c r="Y131" s="242"/>
      <c r="Z131" s="242"/>
    </row>
    <row r="132" spans="11:26" x14ac:dyDescent="0.25">
      <c r="K132" s="287"/>
      <c r="L132" s="162"/>
      <c r="M132" s="162"/>
      <c r="N132" s="242"/>
      <c r="O132" s="242"/>
      <c r="P132" s="242"/>
      <c r="Q132" s="241"/>
      <c r="R132" s="241"/>
      <c r="S132" s="242"/>
      <c r="T132" s="242"/>
      <c r="U132" s="242"/>
      <c r="V132" s="242"/>
      <c r="W132" s="303"/>
      <c r="X132" s="242"/>
      <c r="Y132" s="242"/>
      <c r="Z132" s="242"/>
    </row>
    <row r="133" spans="11:26" x14ac:dyDescent="0.25">
      <c r="K133" s="287"/>
      <c r="L133" s="162"/>
      <c r="M133" s="162"/>
      <c r="N133" s="242"/>
      <c r="O133" s="242"/>
      <c r="P133" s="242"/>
      <c r="Q133" s="241"/>
      <c r="R133" s="241"/>
      <c r="S133" s="242"/>
      <c r="T133" s="242"/>
      <c r="U133" s="242"/>
      <c r="V133" s="242"/>
      <c r="W133" s="303"/>
      <c r="X133" s="242"/>
      <c r="Y133" s="242"/>
      <c r="Z133" s="242"/>
    </row>
    <row r="134" spans="11:26" x14ac:dyDescent="0.25">
      <c r="K134" s="287"/>
      <c r="L134" s="162"/>
      <c r="M134" s="162"/>
      <c r="N134" s="242"/>
      <c r="O134" s="242"/>
      <c r="P134" s="242"/>
      <c r="Q134" s="241"/>
      <c r="R134" s="241"/>
      <c r="S134" s="242"/>
      <c r="T134" s="242"/>
      <c r="U134" s="242"/>
      <c r="V134" s="242"/>
      <c r="W134" s="303"/>
      <c r="X134" s="242"/>
      <c r="Y134" s="242"/>
      <c r="Z134" s="242"/>
    </row>
    <row r="135" spans="11:26" x14ac:dyDescent="0.25">
      <c r="K135" s="287"/>
      <c r="L135" s="162"/>
      <c r="M135" s="162"/>
      <c r="N135" s="242"/>
      <c r="O135" s="242"/>
      <c r="P135" s="242"/>
      <c r="Q135" s="241"/>
      <c r="R135" s="241"/>
      <c r="S135" s="242"/>
      <c r="T135" s="242"/>
      <c r="U135" s="242"/>
      <c r="V135" s="242"/>
      <c r="W135" s="303"/>
      <c r="X135" s="242"/>
      <c r="Y135" s="242"/>
      <c r="Z135" s="242"/>
    </row>
    <row r="136" spans="11:26" x14ac:dyDescent="0.25">
      <c r="K136" s="287"/>
      <c r="L136" s="162"/>
      <c r="M136" s="162"/>
      <c r="N136" s="242"/>
      <c r="O136" s="242"/>
      <c r="P136" s="242"/>
      <c r="Q136" s="241"/>
      <c r="R136" s="241"/>
      <c r="S136" s="242"/>
      <c r="T136" s="242"/>
      <c r="U136" s="242"/>
      <c r="V136" s="242"/>
      <c r="W136" s="303"/>
      <c r="X136" s="242"/>
      <c r="Y136" s="242"/>
      <c r="Z136" s="242"/>
    </row>
    <row r="137" spans="11:26" x14ac:dyDescent="0.25">
      <c r="K137" s="287"/>
      <c r="L137" s="162"/>
      <c r="M137" s="162"/>
      <c r="N137" s="242"/>
      <c r="O137" s="242"/>
      <c r="P137" s="242"/>
      <c r="Q137" s="241"/>
      <c r="R137" s="241"/>
      <c r="S137" s="242"/>
      <c r="T137" s="242"/>
      <c r="U137" s="242"/>
      <c r="V137" s="242"/>
      <c r="W137" s="303"/>
      <c r="X137" s="242"/>
      <c r="Y137" s="242"/>
      <c r="Z137" s="242"/>
    </row>
    <row r="138" spans="11:26" x14ac:dyDescent="0.25">
      <c r="K138" s="287"/>
      <c r="L138" s="162"/>
      <c r="M138" s="162"/>
      <c r="N138" s="242"/>
      <c r="O138" s="242"/>
      <c r="P138" s="242"/>
      <c r="Q138" s="241"/>
      <c r="R138" s="241"/>
      <c r="S138" s="242"/>
      <c r="T138" s="242"/>
      <c r="U138" s="242"/>
      <c r="V138" s="242"/>
      <c r="W138" s="303"/>
      <c r="X138" s="242"/>
      <c r="Y138" s="242"/>
      <c r="Z138" s="242"/>
    </row>
    <row r="139" spans="11:26" x14ac:dyDescent="0.25">
      <c r="K139" s="287"/>
      <c r="L139" s="162"/>
      <c r="M139" s="162"/>
      <c r="N139" s="242"/>
      <c r="O139" s="242"/>
      <c r="P139" s="242"/>
      <c r="Q139" s="241"/>
      <c r="R139" s="241"/>
      <c r="S139" s="242"/>
      <c r="T139" s="242"/>
      <c r="U139" s="242"/>
      <c r="V139" s="242"/>
      <c r="W139" s="303"/>
      <c r="X139" s="242"/>
      <c r="Y139" s="242"/>
      <c r="Z139" s="242"/>
    </row>
    <row r="140" spans="11:26" x14ac:dyDescent="0.25">
      <c r="K140" s="287"/>
      <c r="L140" s="162"/>
      <c r="M140" s="162"/>
      <c r="N140" s="242"/>
      <c r="O140" s="242"/>
      <c r="P140" s="242"/>
      <c r="Q140" s="241"/>
      <c r="R140" s="241"/>
      <c r="S140" s="242"/>
      <c r="T140" s="242"/>
      <c r="U140" s="242"/>
      <c r="V140" s="242"/>
      <c r="W140" s="303"/>
      <c r="X140" s="242"/>
      <c r="Y140" s="242"/>
      <c r="Z140" s="242"/>
    </row>
    <row r="141" spans="11:26" x14ac:dyDescent="0.25">
      <c r="K141" s="287"/>
      <c r="L141" s="162"/>
      <c r="M141" s="162"/>
      <c r="N141" s="242"/>
      <c r="O141" s="242"/>
      <c r="P141" s="242"/>
      <c r="Q141" s="241"/>
      <c r="R141" s="241"/>
      <c r="S141" s="242"/>
      <c r="T141" s="242"/>
      <c r="U141" s="242"/>
      <c r="V141" s="242"/>
      <c r="W141" s="303"/>
      <c r="X141" s="242"/>
      <c r="Y141" s="242"/>
      <c r="Z141" s="242"/>
    </row>
    <row r="142" spans="11:26" x14ac:dyDescent="0.25">
      <c r="K142" s="287"/>
      <c r="L142" s="162"/>
      <c r="M142" s="162"/>
      <c r="N142" s="242"/>
      <c r="O142" s="242"/>
      <c r="P142" s="242"/>
      <c r="Q142" s="241"/>
      <c r="R142" s="241"/>
      <c r="S142" s="242"/>
      <c r="T142" s="242"/>
      <c r="U142" s="242"/>
      <c r="V142" s="242"/>
      <c r="W142" s="303"/>
      <c r="X142" s="242"/>
      <c r="Y142" s="242"/>
      <c r="Z142" s="242"/>
    </row>
    <row r="143" spans="11:26" x14ac:dyDescent="0.25">
      <c r="K143" s="287"/>
      <c r="L143" s="162"/>
      <c r="M143" s="162"/>
      <c r="N143" s="242"/>
      <c r="O143" s="242"/>
      <c r="P143" s="242"/>
      <c r="Q143" s="241"/>
      <c r="R143" s="241"/>
      <c r="S143" s="242"/>
      <c r="T143" s="242"/>
      <c r="U143" s="242"/>
      <c r="V143" s="242"/>
      <c r="W143" s="303"/>
      <c r="X143" s="242"/>
      <c r="Y143" s="242"/>
      <c r="Z143" s="242"/>
    </row>
    <row r="144" spans="11:26" x14ac:dyDescent="0.25">
      <c r="K144" s="287"/>
      <c r="L144" s="162"/>
      <c r="M144" s="162"/>
      <c r="N144" s="242"/>
      <c r="O144" s="242"/>
      <c r="P144" s="242"/>
      <c r="Q144" s="241"/>
      <c r="R144" s="241"/>
      <c r="S144" s="242"/>
      <c r="T144" s="242"/>
      <c r="U144" s="242"/>
      <c r="V144" s="242"/>
      <c r="W144" s="303"/>
      <c r="X144" s="242"/>
      <c r="Y144" s="242"/>
      <c r="Z144" s="242"/>
    </row>
    <row r="145" spans="11:26" x14ac:dyDescent="0.25">
      <c r="K145" s="287"/>
      <c r="L145" s="162"/>
      <c r="M145" s="162"/>
      <c r="N145" s="242"/>
      <c r="O145" s="242"/>
      <c r="P145" s="242"/>
      <c r="Q145" s="241"/>
      <c r="R145" s="241"/>
      <c r="S145" s="242"/>
      <c r="T145" s="242"/>
      <c r="U145" s="242"/>
      <c r="V145" s="242"/>
      <c r="W145" s="303"/>
      <c r="X145" s="242"/>
      <c r="Y145" s="242"/>
      <c r="Z145" s="242"/>
    </row>
    <row r="146" spans="11:26" x14ac:dyDescent="0.25">
      <c r="K146" s="287"/>
      <c r="L146" s="162"/>
      <c r="M146" s="162"/>
      <c r="N146" s="242"/>
      <c r="O146" s="242"/>
      <c r="P146" s="242"/>
      <c r="Q146" s="241"/>
      <c r="R146" s="241"/>
      <c r="S146" s="242"/>
      <c r="T146" s="242"/>
      <c r="U146" s="242"/>
      <c r="V146" s="242"/>
      <c r="W146" s="303"/>
      <c r="X146" s="242"/>
      <c r="Y146" s="242"/>
      <c r="Z146" s="242"/>
    </row>
    <row r="147" spans="11:26" x14ac:dyDescent="0.25">
      <c r="K147" s="287"/>
      <c r="L147" s="162"/>
      <c r="M147" s="162"/>
      <c r="N147" s="242"/>
      <c r="O147" s="242"/>
      <c r="P147" s="242"/>
      <c r="Q147" s="241"/>
      <c r="R147" s="241"/>
      <c r="S147" s="242"/>
      <c r="T147" s="242"/>
      <c r="U147" s="242"/>
      <c r="V147" s="242"/>
      <c r="W147" s="303"/>
      <c r="X147" s="242"/>
      <c r="Y147" s="242"/>
      <c r="Z147" s="242"/>
    </row>
    <row r="148" spans="11:26" x14ac:dyDescent="0.25">
      <c r="K148" s="287"/>
      <c r="L148" s="162"/>
      <c r="M148" s="162"/>
      <c r="N148" s="242"/>
      <c r="O148" s="242"/>
      <c r="P148" s="242"/>
      <c r="Q148" s="241"/>
      <c r="R148" s="241"/>
      <c r="S148" s="242"/>
      <c r="T148" s="242"/>
      <c r="U148" s="242"/>
      <c r="V148" s="242"/>
      <c r="W148" s="303"/>
      <c r="X148" s="242"/>
      <c r="Y148" s="242"/>
      <c r="Z148" s="242"/>
    </row>
    <row r="149" spans="11:26" x14ac:dyDescent="0.25">
      <c r="K149" s="287"/>
      <c r="L149" s="162"/>
      <c r="M149" s="162"/>
      <c r="N149" s="242"/>
      <c r="O149" s="242"/>
      <c r="P149" s="242"/>
      <c r="Q149" s="241"/>
      <c r="R149" s="241"/>
      <c r="S149" s="242"/>
      <c r="T149" s="242"/>
      <c r="U149" s="242"/>
      <c r="V149" s="242"/>
      <c r="W149" s="303"/>
      <c r="X149" s="242"/>
      <c r="Y149" s="242"/>
      <c r="Z149" s="242"/>
    </row>
    <row r="150" spans="11:26" x14ac:dyDescent="0.25">
      <c r="K150" s="287"/>
      <c r="L150" s="162"/>
      <c r="M150" s="162"/>
      <c r="N150" s="242"/>
      <c r="O150" s="242"/>
      <c r="P150" s="242"/>
      <c r="Q150" s="241"/>
      <c r="R150" s="241"/>
      <c r="S150" s="242"/>
      <c r="T150" s="242"/>
      <c r="U150" s="242"/>
      <c r="V150" s="242"/>
      <c r="W150" s="303"/>
      <c r="X150" s="242"/>
      <c r="Y150" s="242"/>
      <c r="Z150" s="242"/>
    </row>
    <row r="151" spans="11:26" x14ac:dyDescent="0.25">
      <c r="K151" s="287"/>
      <c r="L151" s="162"/>
      <c r="M151" s="162"/>
      <c r="N151" s="242"/>
      <c r="O151" s="242"/>
      <c r="P151" s="242"/>
      <c r="Q151" s="241"/>
      <c r="R151" s="241"/>
      <c r="S151" s="242"/>
      <c r="T151" s="242"/>
      <c r="U151" s="242"/>
      <c r="V151" s="242"/>
      <c r="W151" s="303"/>
      <c r="X151" s="242"/>
      <c r="Y151" s="242"/>
      <c r="Z151" s="242"/>
    </row>
    <row r="152" spans="11:26" x14ac:dyDescent="0.25">
      <c r="K152" s="287"/>
      <c r="L152" s="162"/>
      <c r="M152" s="162"/>
      <c r="N152" s="242"/>
      <c r="O152" s="242"/>
      <c r="P152" s="242"/>
      <c r="Q152" s="241"/>
      <c r="R152" s="241"/>
      <c r="S152" s="242"/>
      <c r="T152" s="242"/>
      <c r="U152" s="242"/>
      <c r="V152" s="242"/>
      <c r="W152" s="303"/>
      <c r="X152" s="242"/>
      <c r="Y152" s="242"/>
      <c r="Z152" s="242"/>
    </row>
    <row r="153" spans="11:26" x14ac:dyDescent="0.25">
      <c r="K153" s="287"/>
      <c r="L153" s="162"/>
      <c r="M153" s="162"/>
      <c r="N153" s="242"/>
      <c r="O153" s="242"/>
      <c r="P153" s="242"/>
      <c r="Q153" s="241"/>
      <c r="R153" s="241"/>
      <c r="S153" s="242"/>
      <c r="T153" s="242"/>
      <c r="U153" s="242"/>
      <c r="V153" s="242"/>
      <c r="W153" s="303"/>
      <c r="X153" s="242"/>
      <c r="Y153" s="242"/>
      <c r="Z153" s="242"/>
    </row>
    <row r="154" spans="11:26" x14ac:dyDescent="0.25">
      <c r="K154" s="287"/>
      <c r="L154" s="162"/>
      <c r="M154" s="162"/>
      <c r="N154" s="242"/>
      <c r="O154" s="242"/>
      <c r="P154" s="242"/>
      <c r="Q154" s="241"/>
      <c r="R154" s="241"/>
      <c r="S154" s="242"/>
      <c r="T154" s="242"/>
      <c r="U154" s="242"/>
      <c r="V154" s="242"/>
      <c r="W154" s="303"/>
      <c r="X154" s="242"/>
      <c r="Y154" s="242"/>
      <c r="Z154" s="242"/>
    </row>
    <row r="155" spans="11:26" x14ac:dyDescent="0.25">
      <c r="K155" s="287"/>
      <c r="L155" s="162"/>
      <c r="M155" s="162"/>
      <c r="N155" s="242"/>
      <c r="O155" s="242"/>
      <c r="P155" s="242"/>
      <c r="Q155" s="241"/>
      <c r="R155" s="241"/>
      <c r="S155" s="242"/>
      <c r="T155" s="242"/>
      <c r="U155" s="242"/>
      <c r="V155" s="242"/>
      <c r="W155" s="303"/>
      <c r="X155" s="242"/>
      <c r="Y155" s="242"/>
      <c r="Z155" s="242"/>
    </row>
    <row r="156" spans="11:26" x14ac:dyDescent="0.25">
      <c r="K156" s="287"/>
      <c r="L156" s="162"/>
      <c r="M156" s="162"/>
      <c r="N156" s="242"/>
      <c r="O156" s="242"/>
      <c r="P156" s="242"/>
      <c r="Q156" s="241"/>
      <c r="R156" s="241"/>
      <c r="S156" s="242"/>
      <c r="T156" s="242"/>
      <c r="U156" s="242"/>
      <c r="V156" s="242"/>
      <c r="W156" s="303"/>
      <c r="X156" s="242"/>
      <c r="Y156" s="242"/>
      <c r="Z156" s="242"/>
    </row>
    <row r="157" spans="11:26" x14ac:dyDescent="0.25">
      <c r="K157" s="287"/>
      <c r="L157" s="162"/>
      <c r="M157" s="162"/>
      <c r="N157" s="242"/>
      <c r="O157" s="242"/>
      <c r="P157" s="242"/>
      <c r="Q157" s="241"/>
      <c r="R157" s="241"/>
      <c r="S157" s="242"/>
      <c r="T157" s="242"/>
      <c r="U157" s="242"/>
      <c r="V157" s="242"/>
      <c r="W157" s="303"/>
      <c r="X157" s="242"/>
      <c r="Y157" s="242"/>
      <c r="Z157" s="242"/>
    </row>
    <row r="158" spans="11:26" x14ac:dyDescent="0.25">
      <c r="K158" s="287"/>
      <c r="L158" s="162"/>
      <c r="M158" s="162"/>
      <c r="N158" s="242"/>
      <c r="O158" s="242"/>
      <c r="P158" s="242"/>
      <c r="Q158" s="241"/>
      <c r="R158" s="241"/>
      <c r="S158" s="242"/>
      <c r="T158" s="242"/>
      <c r="U158" s="242"/>
      <c r="V158" s="242"/>
      <c r="W158" s="303"/>
      <c r="X158" s="242"/>
      <c r="Y158" s="242"/>
      <c r="Z158" s="242"/>
    </row>
    <row r="159" spans="11:26" x14ac:dyDescent="0.25">
      <c r="K159" s="287"/>
      <c r="L159" s="162"/>
      <c r="M159" s="162"/>
      <c r="N159" s="242"/>
      <c r="O159" s="242"/>
      <c r="P159" s="242"/>
      <c r="Q159" s="241"/>
      <c r="R159" s="241"/>
      <c r="S159" s="242"/>
      <c r="T159" s="242"/>
      <c r="U159" s="242"/>
      <c r="V159" s="242"/>
      <c r="W159" s="303"/>
      <c r="X159" s="242"/>
      <c r="Y159" s="242"/>
      <c r="Z159" s="242"/>
    </row>
    <row r="160" spans="11:26" x14ac:dyDescent="0.25">
      <c r="K160" s="287"/>
      <c r="L160" s="162"/>
      <c r="M160" s="162"/>
      <c r="N160" s="242"/>
      <c r="O160" s="242"/>
      <c r="P160" s="242"/>
      <c r="Q160" s="241"/>
      <c r="R160" s="241"/>
      <c r="S160" s="242"/>
      <c r="T160" s="242"/>
      <c r="U160" s="242"/>
      <c r="V160" s="242"/>
      <c r="W160" s="303"/>
      <c r="X160" s="242"/>
      <c r="Y160" s="242"/>
      <c r="Z160" s="242"/>
    </row>
    <row r="161" spans="11:26" x14ac:dyDescent="0.25">
      <c r="K161" s="287"/>
      <c r="L161" s="162"/>
      <c r="M161" s="162"/>
      <c r="N161" s="242"/>
      <c r="O161" s="242"/>
      <c r="P161" s="242"/>
      <c r="Q161" s="241"/>
      <c r="R161" s="241"/>
      <c r="S161" s="242"/>
      <c r="T161" s="242"/>
      <c r="U161" s="242"/>
      <c r="V161" s="242"/>
      <c r="W161" s="303"/>
      <c r="X161" s="242"/>
      <c r="Y161" s="242"/>
      <c r="Z161" s="242"/>
    </row>
    <row r="162" spans="11:26" x14ac:dyDescent="0.25">
      <c r="K162" s="287"/>
      <c r="L162" s="162"/>
      <c r="M162" s="162"/>
      <c r="N162" s="242"/>
      <c r="O162" s="242"/>
      <c r="P162" s="242"/>
      <c r="Q162" s="241"/>
      <c r="R162" s="241"/>
      <c r="S162" s="242"/>
      <c r="T162" s="242"/>
      <c r="U162" s="242"/>
      <c r="V162" s="242"/>
      <c r="W162" s="303"/>
      <c r="X162" s="242"/>
      <c r="Y162" s="242"/>
      <c r="Z162" s="242"/>
    </row>
    <row r="163" spans="11:26" x14ac:dyDescent="0.25">
      <c r="K163" s="287"/>
      <c r="L163" s="162"/>
      <c r="M163" s="162"/>
      <c r="N163" s="242"/>
      <c r="O163" s="242"/>
      <c r="P163" s="242"/>
      <c r="Q163" s="241"/>
      <c r="R163" s="241"/>
      <c r="S163" s="242"/>
      <c r="T163" s="242"/>
      <c r="U163" s="242"/>
      <c r="V163" s="242"/>
      <c r="W163" s="303"/>
      <c r="X163" s="242"/>
      <c r="Y163" s="242"/>
      <c r="Z163" s="242"/>
    </row>
    <row r="164" spans="11:26" x14ac:dyDescent="0.25">
      <c r="K164" s="287"/>
      <c r="L164" s="162"/>
      <c r="M164" s="162"/>
      <c r="N164" s="242"/>
      <c r="O164" s="242"/>
      <c r="P164" s="242"/>
      <c r="Q164" s="241"/>
      <c r="R164" s="241"/>
      <c r="S164" s="242"/>
      <c r="T164" s="242"/>
      <c r="U164" s="242"/>
      <c r="V164" s="242"/>
      <c r="W164" s="303"/>
      <c r="X164" s="242"/>
      <c r="Y164" s="242"/>
      <c r="Z164" s="242"/>
    </row>
    <row r="165" spans="11:26" x14ac:dyDescent="0.25">
      <c r="K165" s="287"/>
      <c r="L165" s="162"/>
      <c r="M165" s="162"/>
      <c r="N165" s="242"/>
      <c r="O165" s="242"/>
      <c r="P165" s="242"/>
      <c r="Q165" s="241"/>
      <c r="R165" s="241"/>
      <c r="S165" s="242"/>
      <c r="T165" s="242"/>
      <c r="U165" s="242"/>
      <c r="V165" s="242"/>
      <c r="W165" s="303"/>
      <c r="X165" s="242"/>
      <c r="Y165" s="242"/>
      <c r="Z165" s="242"/>
    </row>
    <row r="166" spans="11:26" x14ac:dyDescent="0.25">
      <c r="K166" s="287"/>
      <c r="L166" s="162"/>
      <c r="M166" s="162"/>
      <c r="N166" s="242"/>
      <c r="O166" s="242"/>
      <c r="P166" s="242"/>
      <c r="Q166" s="241"/>
      <c r="R166" s="241"/>
      <c r="S166" s="242"/>
      <c r="T166" s="242"/>
      <c r="U166" s="242"/>
      <c r="V166" s="242"/>
      <c r="W166" s="303"/>
      <c r="X166" s="242"/>
      <c r="Y166" s="242"/>
      <c r="Z166" s="242"/>
    </row>
    <row r="167" spans="11:26" x14ac:dyDescent="0.25">
      <c r="K167" s="287"/>
      <c r="L167" s="162"/>
      <c r="M167" s="162"/>
      <c r="N167" s="242"/>
      <c r="O167" s="242"/>
      <c r="P167" s="242"/>
      <c r="Q167" s="241"/>
      <c r="R167" s="241"/>
      <c r="S167" s="242"/>
      <c r="T167" s="242"/>
      <c r="U167" s="242"/>
      <c r="V167" s="242"/>
      <c r="W167" s="303"/>
      <c r="X167" s="242"/>
      <c r="Y167" s="242"/>
      <c r="Z167" s="242"/>
    </row>
    <row r="168" spans="11:26" x14ac:dyDescent="0.25">
      <c r="K168" s="287"/>
      <c r="L168" s="162"/>
      <c r="M168" s="162"/>
      <c r="N168" s="242"/>
      <c r="O168" s="242"/>
      <c r="P168" s="242"/>
      <c r="Q168" s="241"/>
      <c r="R168" s="241"/>
      <c r="S168" s="242"/>
      <c r="T168" s="242"/>
      <c r="U168" s="242"/>
      <c r="V168" s="242"/>
      <c r="W168" s="303"/>
      <c r="X168" s="242"/>
      <c r="Y168" s="242"/>
      <c r="Z168" s="242"/>
    </row>
    <row r="169" spans="11:26" x14ac:dyDescent="0.25">
      <c r="K169" s="287"/>
      <c r="L169" s="162"/>
      <c r="M169" s="162"/>
      <c r="N169" s="242"/>
      <c r="O169" s="242"/>
      <c r="P169" s="242"/>
      <c r="Q169" s="241"/>
      <c r="R169" s="241"/>
      <c r="S169" s="242"/>
      <c r="T169" s="242"/>
      <c r="U169" s="242"/>
      <c r="V169" s="242"/>
      <c r="W169" s="303"/>
      <c r="X169" s="242"/>
      <c r="Y169" s="242"/>
      <c r="Z169" s="242"/>
    </row>
    <row r="170" spans="11:26" x14ac:dyDescent="0.25">
      <c r="K170" s="287"/>
      <c r="L170" s="162"/>
      <c r="M170" s="162"/>
      <c r="N170" s="242"/>
      <c r="O170" s="242"/>
      <c r="P170" s="242"/>
      <c r="Q170" s="241"/>
      <c r="R170" s="241"/>
      <c r="S170" s="242"/>
      <c r="T170" s="242"/>
      <c r="U170" s="242"/>
      <c r="V170" s="242"/>
      <c r="W170" s="303"/>
      <c r="X170" s="242"/>
      <c r="Y170" s="242"/>
      <c r="Z170" s="242"/>
    </row>
    <row r="171" spans="11:26" x14ac:dyDescent="0.25">
      <c r="K171" s="287"/>
      <c r="L171" s="162"/>
      <c r="M171" s="162"/>
      <c r="N171" s="242"/>
      <c r="O171" s="242"/>
      <c r="P171" s="242"/>
      <c r="Q171" s="241"/>
      <c r="R171" s="241"/>
      <c r="S171" s="242"/>
      <c r="T171" s="242"/>
      <c r="U171" s="242"/>
      <c r="V171" s="242"/>
      <c r="W171" s="303"/>
      <c r="X171" s="242"/>
      <c r="Y171" s="242"/>
      <c r="Z171" s="242"/>
    </row>
    <row r="172" spans="11:26" x14ac:dyDescent="0.25">
      <c r="K172" s="287"/>
      <c r="L172" s="162"/>
      <c r="M172" s="162"/>
      <c r="N172" s="242"/>
      <c r="O172" s="242"/>
      <c r="P172" s="242"/>
      <c r="Q172" s="241"/>
      <c r="R172" s="241"/>
      <c r="S172" s="242"/>
      <c r="T172" s="242"/>
      <c r="U172" s="242"/>
      <c r="V172" s="242"/>
      <c r="W172" s="303"/>
      <c r="X172" s="242"/>
      <c r="Y172" s="242"/>
      <c r="Z172" s="242"/>
    </row>
    <row r="173" spans="11:26" x14ac:dyDescent="0.25">
      <c r="K173" s="287"/>
      <c r="L173" s="162"/>
      <c r="M173" s="162"/>
      <c r="N173" s="242"/>
      <c r="O173" s="242"/>
      <c r="P173" s="242"/>
      <c r="Q173" s="241"/>
      <c r="R173" s="241"/>
      <c r="S173" s="242"/>
      <c r="T173" s="242"/>
      <c r="U173" s="242"/>
      <c r="V173" s="242"/>
      <c r="W173" s="303"/>
      <c r="X173" s="242"/>
      <c r="Y173" s="242"/>
      <c r="Z173" s="242"/>
    </row>
    <row r="174" spans="11:26" x14ac:dyDescent="0.25">
      <c r="K174" s="287"/>
      <c r="L174" s="162"/>
      <c r="M174" s="162"/>
      <c r="N174" s="242"/>
      <c r="O174" s="242"/>
      <c r="P174" s="242"/>
      <c r="Q174" s="241"/>
      <c r="R174" s="241"/>
      <c r="S174" s="242"/>
      <c r="T174" s="242"/>
      <c r="U174" s="242"/>
      <c r="V174" s="242"/>
      <c r="W174" s="303"/>
      <c r="X174" s="242"/>
      <c r="Y174" s="242"/>
      <c r="Z174" s="242"/>
    </row>
    <row r="175" spans="11:26" x14ac:dyDescent="0.25">
      <c r="K175" s="287"/>
      <c r="L175" s="162"/>
      <c r="M175" s="162"/>
      <c r="N175" s="242"/>
      <c r="O175" s="242"/>
      <c r="P175" s="242"/>
      <c r="Q175" s="241"/>
      <c r="R175" s="241"/>
      <c r="S175" s="242"/>
      <c r="T175" s="242"/>
      <c r="U175" s="242"/>
      <c r="V175" s="242"/>
      <c r="W175" s="303"/>
      <c r="X175" s="242"/>
      <c r="Y175" s="242"/>
      <c r="Z175" s="242"/>
    </row>
    <row r="176" spans="11:26" x14ac:dyDescent="0.25">
      <c r="K176" s="287"/>
      <c r="L176" s="162"/>
      <c r="M176" s="162"/>
      <c r="N176" s="242"/>
      <c r="O176" s="242"/>
      <c r="P176" s="242"/>
      <c r="Q176" s="241"/>
      <c r="R176" s="241"/>
      <c r="S176" s="242"/>
      <c r="T176" s="242"/>
      <c r="U176" s="242"/>
      <c r="V176" s="242"/>
      <c r="W176" s="303"/>
      <c r="X176" s="242"/>
      <c r="Y176" s="242"/>
      <c r="Z176" s="242"/>
    </row>
    <row r="177" spans="11:26" x14ac:dyDescent="0.25">
      <c r="K177" s="287"/>
      <c r="L177" s="162"/>
      <c r="M177" s="162"/>
      <c r="N177" s="242"/>
      <c r="O177" s="242"/>
      <c r="P177" s="242"/>
      <c r="Q177" s="241"/>
      <c r="R177" s="241"/>
      <c r="S177" s="242"/>
      <c r="T177" s="242"/>
      <c r="U177" s="242"/>
      <c r="V177" s="242"/>
      <c r="W177" s="303"/>
      <c r="X177" s="242"/>
      <c r="Y177" s="242"/>
      <c r="Z177" s="242"/>
    </row>
    <row r="178" spans="11:26" x14ac:dyDescent="0.25">
      <c r="K178" s="287"/>
      <c r="L178" s="162"/>
      <c r="M178" s="162"/>
      <c r="N178" s="242"/>
      <c r="O178" s="242"/>
      <c r="P178" s="242"/>
      <c r="Q178" s="241"/>
      <c r="R178" s="241"/>
      <c r="S178" s="242"/>
      <c r="T178" s="242"/>
      <c r="U178" s="242"/>
      <c r="V178" s="242"/>
      <c r="W178" s="303"/>
      <c r="X178" s="242"/>
      <c r="Y178" s="242"/>
      <c r="Z178" s="242"/>
    </row>
    <row r="179" spans="11:26" x14ac:dyDescent="0.25">
      <c r="K179" s="287"/>
      <c r="L179" s="162"/>
      <c r="M179" s="162"/>
      <c r="N179" s="242"/>
      <c r="O179" s="242"/>
      <c r="P179" s="242"/>
      <c r="Q179" s="241"/>
      <c r="R179" s="241"/>
      <c r="S179" s="242"/>
      <c r="T179" s="242"/>
      <c r="U179" s="242"/>
      <c r="V179" s="242"/>
      <c r="W179" s="303"/>
      <c r="X179" s="242"/>
      <c r="Y179" s="242"/>
      <c r="Z179" s="242"/>
    </row>
    <row r="180" spans="11:26" x14ac:dyDescent="0.25">
      <c r="K180" s="287"/>
      <c r="L180" s="162"/>
      <c r="M180" s="162"/>
      <c r="N180" s="242"/>
      <c r="O180" s="242"/>
      <c r="P180" s="242"/>
      <c r="Q180" s="241"/>
      <c r="R180" s="241"/>
      <c r="S180" s="242"/>
      <c r="T180" s="242"/>
      <c r="U180" s="242"/>
      <c r="V180" s="242"/>
      <c r="W180" s="303"/>
      <c r="X180" s="242"/>
      <c r="Y180" s="242"/>
      <c r="Z180" s="242"/>
    </row>
    <row r="181" spans="11:26" x14ac:dyDescent="0.25">
      <c r="K181" s="287"/>
      <c r="L181" s="162"/>
      <c r="M181" s="162"/>
      <c r="N181" s="242"/>
      <c r="O181" s="242"/>
      <c r="P181" s="242"/>
      <c r="Q181" s="241"/>
      <c r="R181" s="241"/>
      <c r="S181" s="242"/>
      <c r="T181" s="242"/>
      <c r="U181" s="242"/>
      <c r="V181" s="242"/>
      <c r="W181" s="303"/>
      <c r="X181" s="242"/>
      <c r="Y181" s="242"/>
      <c r="Z181" s="242"/>
    </row>
    <row r="182" spans="11:26" x14ac:dyDescent="0.25">
      <c r="K182" s="287"/>
      <c r="L182" s="162"/>
      <c r="M182" s="162"/>
      <c r="N182" s="242"/>
      <c r="O182" s="242"/>
      <c r="P182" s="242"/>
      <c r="Q182" s="241"/>
      <c r="R182" s="241"/>
      <c r="S182" s="242"/>
      <c r="T182" s="242"/>
      <c r="U182" s="242"/>
      <c r="V182" s="242"/>
      <c r="W182" s="303"/>
      <c r="X182" s="242"/>
      <c r="Y182" s="242"/>
      <c r="Z182" s="242"/>
    </row>
    <row r="183" spans="11:26" x14ac:dyDescent="0.25">
      <c r="K183" s="287"/>
      <c r="L183" s="162"/>
      <c r="M183" s="162"/>
      <c r="N183" s="242"/>
      <c r="O183" s="242"/>
      <c r="P183" s="242"/>
      <c r="Q183" s="241"/>
      <c r="R183" s="241"/>
      <c r="S183" s="242"/>
      <c r="T183" s="242"/>
      <c r="U183" s="242"/>
      <c r="V183" s="242"/>
      <c r="W183" s="303"/>
      <c r="X183" s="242"/>
      <c r="Y183" s="242"/>
      <c r="Z183" s="242"/>
    </row>
    <row r="184" spans="11:26" x14ac:dyDescent="0.25">
      <c r="K184" s="287"/>
      <c r="L184" s="162"/>
      <c r="M184" s="162"/>
      <c r="N184" s="242"/>
      <c r="O184" s="242"/>
      <c r="P184" s="242"/>
      <c r="Q184" s="241"/>
      <c r="R184" s="241"/>
      <c r="S184" s="242"/>
      <c r="T184" s="242"/>
      <c r="U184" s="242"/>
      <c r="V184" s="242"/>
      <c r="W184" s="303"/>
      <c r="X184" s="242"/>
      <c r="Y184" s="242"/>
      <c r="Z184" s="242"/>
    </row>
    <row r="185" spans="11:26" x14ac:dyDescent="0.25">
      <c r="K185" s="287"/>
      <c r="L185" s="162"/>
      <c r="M185" s="162"/>
      <c r="N185" s="242"/>
      <c r="O185" s="242"/>
      <c r="P185" s="242"/>
      <c r="Q185" s="241"/>
      <c r="R185" s="241"/>
      <c r="S185" s="242"/>
      <c r="T185" s="242"/>
      <c r="U185" s="242"/>
      <c r="V185" s="242"/>
      <c r="W185" s="303"/>
      <c r="X185" s="242"/>
      <c r="Y185" s="242"/>
      <c r="Z185" s="242"/>
    </row>
    <row r="186" spans="11:26" x14ac:dyDescent="0.25">
      <c r="K186" s="287"/>
      <c r="L186" s="162"/>
      <c r="M186" s="162"/>
      <c r="N186" s="242"/>
      <c r="O186" s="242"/>
      <c r="P186" s="242"/>
      <c r="Q186" s="241"/>
      <c r="R186" s="241"/>
      <c r="S186" s="242"/>
      <c r="T186" s="242"/>
      <c r="U186" s="242"/>
      <c r="V186" s="242"/>
      <c r="W186" s="303"/>
      <c r="X186" s="242"/>
      <c r="Y186" s="242"/>
      <c r="Z186" s="242"/>
    </row>
    <row r="187" spans="11:26" x14ac:dyDescent="0.25">
      <c r="K187" s="287"/>
      <c r="L187" s="162"/>
      <c r="M187" s="162"/>
      <c r="N187" s="242"/>
      <c r="O187" s="242"/>
      <c r="P187" s="242"/>
      <c r="Q187" s="241"/>
      <c r="R187" s="241"/>
      <c r="S187" s="242"/>
      <c r="T187" s="242"/>
      <c r="U187" s="242"/>
      <c r="V187" s="242"/>
      <c r="W187" s="303"/>
      <c r="X187" s="242"/>
      <c r="Y187" s="242"/>
      <c r="Z187" s="242"/>
    </row>
    <row r="188" spans="11:26" x14ac:dyDescent="0.25">
      <c r="K188" s="287"/>
      <c r="L188" s="162"/>
      <c r="M188" s="162"/>
      <c r="N188" s="242"/>
      <c r="O188" s="242"/>
      <c r="P188" s="242"/>
      <c r="Q188" s="241"/>
      <c r="R188" s="241"/>
      <c r="S188" s="242"/>
      <c r="T188" s="242"/>
      <c r="U188" s="242"/>
      <c r="V188" s="242"/>
      <c r="W188" s="303"/>
      <c r="X188" s="242"/>
      <c r="Y188" s="242"/>
      <c r="Z188" s="242"/>
    </row>
    <row r="189" spans="11:26" x14ac:dyDescent="0.25">
      <c r="K189" s="287"/>
      <c r="L189" s="162"/>
      <c r="M189" s="162"/>
      <c r="N189" s="242"/>
      <c r="O189" s="242"/>
      <c r="P189" s="242"/>
      <c r="Q189" s="241"/>
      <c r="R189" s="241"/>
      <c r="S189" s="242"/>
      <c r="T189" s="242"/>
      <c r="U189" s="242"/>
      <c r="V189" s="242"/>
      <c r="W189" s="303"/>
      <c r="X189" s="242"/>
      <c r="Y189" s="242"/>
      <c r="Z189" s="242"/>
    </row>
    <row r="190" spans="11:26" x14ac:dyDescent="0.25">
      <c r="K190" s="287"/>
      <c r="L190" s="162"/>
      <c r="M190" s="162"/>
      <c r="N190" s="242"/>
      <c r="O190" s="242"/>
      <c r="P190" s="242"/>
      <c r="Q190" s="241"/>
      <c r="R190" s="241"/>
      <c r="S190" s="242"/>
      <c r="T190" s="242"/>
      <c r="U190" s="242"/>
      <c r="V190" s="242"/>
      <c r="W190" s="303"/>
      <c r="X190" s="242"/>
      <c r="Y190" s="242"/>
      <c r="Z190" s="242"/>
    </row>
    <row r="191" spans="11:26" x14ac:dyDescent="0.25">
      <c r="K191" s="287"/>
      <c r="L191" s="162"/>
      <c r="M191" s="162"/>
      <c r="N191" s="242"/>
      <c r="O191" s="242"/>
      <c r="P191" s="242"/>
      <c r="Q191" s="241"/>
      <c r="R191" s="241"/>
      <c r="S191" s="242"/>
      <c r="T191" s="242"/>
      <c r="U191" s="242"/>
      <c r="V191" s="242"/>
      <c r="W191" s="303"/>
      <c r="X191" s="242"/>
      <c r="Y191" s="242"/>
      <c r="Z191" s="242"/>
    </row>
    <row r="192" spans="11:26" x14ac:dyDescent="0.25">
      <c r="K192" s="287"/>
      <c r="L192" s="162"/>
      <c r="M192" s="162"/>
      <c r="N192" s="242"/>
      <c r="O192" s="242"/>
      <c r="P192" s="242"/>
      <c r="Q192" s="241"/>
      <c r="R192" s="241"/>
      <c r="S192" s="242"/>
      <c r="T192" s="242"/>
      <c r="U192" s="242"/>
      <c r="V192" s="242"/>
      <c r="W192" s="303"/>
      <c r="X192" s="242"/>
      <c r="Y192" s="242"/>
      <c r="Z192" s="242"/>
    </row>
    <row r="193" spans="11:26" x14ac:dyDescent="0.25">
      <c r="K193" s="287"/>
      <c r="L193" s="162"/>
      <c r="M193" s="162"/>
      <c r="N193" s="242"/>
      <c r="O193" s="242"/>
      <c r="P193" s="242"/>
      <c r="Q193" s="241"/>
      <c r="R193" s="241"/>
      <c r="S193" s="242"/>
      <c r="T193" s="242"/>
      <c r="U193" s="242"/>
      <c r="V193" s="242"/>
      <c r="W193" s="303"/>
      <c r="X193" s="242"/>
      <c r="Y193" s="242"/>
      <c r="Z193" s="242"/>
    </row>
    <row r="194" spans="11:26" x14ac:dyDescent="0.25">
      <c r="K194" s="287"/>
      <c r="L194" s="162"/>
      <c r="M194" s="162"/>
      <c r="N194" s="242"/>
      <c r="O194" s="242"/>
      <c r="P194" s="242"/>
      <c r="Q194" s="241"/>
      <c r="R194" s="241"/>
      <c r="S194" s="242"/>
      <c r="T194" s="242"/>
      <c r="U194" s="242"/>
      <c r="V194" s="242"/>
      <c r="W194" s="303"/>
      <c r="X194" s="242"/>
      <c r="Y194" s="242"/>
      <c r="Z194" s="242"/>
    </row>
    <row r="195" spans="11:26" x14ac:dyDescent="0.25">
      <c r="K195" s="287"/>
      <c r="L195" s="162"/>
      <c r="M195" s="162"/>
      <c r="N195" s="242"/>
      <c r="O195" s="242"/>
      <c r="P195" s="242"/>
      <c r="Q195" s="241"/>
      <c r="R195" s="241"/>
      <c r="S195" s="242"/>
      <c r="T195" s="242"/>
      <c r="U195" s="242"/>
      <c r="V195" s="242"/>
      <c r="W195" s="303"/>
      <c r="X195" s="242"/>
      <c r="Y195" s="242"/>
      <c r="Z195" s="242"/>
    </row>
    <row r="196" spans="11:26" x14ac:dyDescent="0.25">
      <c r="K196" s="287"/>
      <c r="L196" s="162"/>
      <c r="M196" s="162"/>
      <c r="N196" s="242"/>
      <c r="O196" s="242"/>
      <c r="P196" s="242"/>
      <c r="Q196" s="241"/>
      <c r="R196" s="241"/>
      <c r="S196" s="242"/>
      <c r="T196" s="242"/>
      <c r="U196" s="242"/>
      <c r="V196" s="242"/>
      <c r="W196" s="303"/>
      <c r="X196" s="242"/>
      <c r="Y196" s="242"/>
      <c r="Z196" s="242"/>
    </row>
    <row r="197" spans="11:26" x14ac:dyDescent="0.25">
      <c r="K197" s="287"/>
      <c r="L197" s="162"/>
      <c r="M197" s="162"/>
      <c r="N197" s="242"/>
      <c r="O197" s="242"/>
      <c r="P197" s="242"/>
      <c r="Q197" s="241"/>
      <c r="R197" s="241"/>
      <c r="S197" s="242"/>
      <c r="T197" s="242"/>
      <c r="U197" s="242"/>
      <c r="V197" s="242"/>
      <c r="W197" s="303"/>
      <c r="X197" s="242"/>
      <c r="Y197" s="242"/>
      <c r="Z197" s="242"/>
    </row>
    <row r="198" spans="11:26" x14ac:dyDescent="0.25">
      <c r="K198" s="287"/>
      <c r="L198" s="162"/>
      <c r="M198" s="162"/>
      <c r="N198" s="242"/>
      <c r="O198" s="242"/>
      <c r="P198" s="242"/>
      <c r="Q198" s="241"/>
      <c r="R198" s="241"/>
      <c r="S198" s="242"/>
      <c r="T198" s="242"/>
      <c r="U198" s="242"/>
      <c r="V198" s="242"/>
      <c r="W198" s="303"/>
      <c r="X198" s="242"/>
      <c r="Y198" s="242"/>
      <c r="Z198" s="242"/>
    </row>
    <row r="199" spans="11:26" x14ac:dyDescent="0.25">
      <c r="K199" s="287"/>
      <c r="L199" s="162"/>
      <c r="M199" s="162"/>
      <c r="N199" s="242"/>
      <c r="O199" s="242"/>
      <c r="P199" s="242"/>
      <c r="Q199" s="241"/>
      <c r="R199" s="241"/>
      <c r="S199" s="242"/>
      <c r="T199" s="242"/>
      <c r="U199" s="242"/>
      <c r="V199" s="242"/>
      <c r="W199" s="303"/>
      <c r="X199" s="242"/>
      <c r="Y199" s="242"/>
      <c r="Z199" s="242"/>
    </row>
    <row r="200" spans="11:26" x14ac:dyDescent="0.25">
      <c r="K200" s="287"/>
      <c r="L200" s="162"/>
      <c r="M200" s="162"/>
      <c r="N200" s="242"/>
      <c r="O200" s="242"/>
      <c r="P200" s="242"/>
      <c r="Q200" s="241"/>
      <c r="R200" s="241"/>
      <c r="S200" s="242"/>
      <c r="T200" s="242"/>
      <c r="U200" s="242"/>
      <c r="V200" s="242"/>
      <c r="W200" s="303"/>
      <c r="X200" s="242"/>
      <c r="Y200" s="242"/>
      <c r="Z200" s="242"/>
    </row>
    <row r="201" spans="11:26" x14ac:dyDescent="0.25">
      <c r="K201" s="287"/>
      <c r="L201" s="162"/>
      <c r="M201" s="162"/>
      <c r="N201" s="242"/>
      <c r="O201" s="242"/>
      <c r="P201" s="242"/>
      <c r="Q201" s="241"/>
      <c r="R201" s="241"/>
      <c r="S201" s="242"/>
      <c r="T201" s="242"/>
      <c r="U201" s="242"/>
      <c r="V201" s="242"/>
      <c r="W201" s="303"/>
      <c r="X201" s="242"/>
      <c r="Y201" s="242"/>
      <c r="Z201" s="242"/>
    </row>
    <row r="202" spans="11:26" x14ac:dyDescent="0.25">
      <c r="K202" s="287"/>
      <c r="L202" s="162"/>
      <c r="M202" s="162"/>
      <c r="N202" s="242"/>
      <c r="O202" s="242"/>
      <c r="P202" s="242"/>
      <c r="Q202" s="241"/>
      <c r="R202" s="241"/>
      <c r="S202" s="242"/>
      <c r="T202" s="242"/>
      <c r="U202" s="242"/>
      <c r="V202" s="242"/>
      <c r="W202" s="303"/>
      <c r="X202" s="242"/>
      <c r="Y202" s="242"/>
      <c r="Z202" s="242"/>
    </row>
    <row r="203" spans="11:26" x14ac:dyDescent="0.25">
      <c r="K203" s="287"/>
      <c r="L203" s="162"/>
      <c r="M203" s="162"/>
      <c r="N203" s="242"/>
      <c r="O203" s="242"/>
      <c r="P203" s="242"/>
      <c r="Q203" s="241"/>
      <c r="R203" s="241"/>
      <c r="S203" s="242"/>
      <c r="T203" s="242"/>
      <c r="U203" s="242"/>
      <c r="V203" s="242"/>
      <c r="W203" s="303"/>
      <c r="X203" s="242"/>
      <c r="Y203" s="242"/>
      <c r="Z203" s="242"/>
    </row>
    <row r="204" spans="11:26" x14ac:dyDescent="0.25">
      <c r="K204" s="287"/>
      <c r="L204" s="162"/>
      <c r="M204" s="162"/>
      <c r="N204" s="242"/>
      <c r="O204" s="242"/>
      <c r="P204" s="242"/>
      <c r="Q204" s="241"/>
      <c r="R204" s="241"/>
      <c r="S204" s="242"/>
      <c r="T204" s="242"/>
      <c r="U204" s="242"/>
      <c r="V204" s="242"/>
      <c r="W204" s="303"/>
      <c r="X204" s="242"/>
      <c r="Y204" s="242"/>
      <c r="Z204" s="242"/>
    </row>
    <row r="205" spans="11:26" x14ac:dyDescent="0.25">
      <c r="K205" s="287"/>
      <c r="L205" s="162"/>
      <c r="M205" s="162"/>
      <c r="N205" s="242"/>
      <c r="O205" s="242"/>
      <c r="P205" s="242"/>
      <c r="Q205" s="241"/>
      <c r="R205" s="241"/>
      <c r="S205" s="242"/>
      <c r="T205" s="242"/>
      <c r="U205" s="242"/>
      <c r="V205" s="242"/>
      <c r="W205" s="303"/>
      <c r="X205" s="242"/>
      <c r="Y205" s="242"/>
      <c r="Z205" s="242"/>
    </row>
    <row r="206" spans="11:26" x14ac:dyDescent="0.25">
      <c r="K206" s="287"/>
      <c r="L206" s="162"/>
      <c r="M206" s="162"/>
      <c r="N206" s="242"/>
      <c r="O206" s="242"/>
      <c r="P206" s="242"/>
      <c r="Q206" s="241"/>
      <c r="R206" s="241"/>
      <c r="S206" s="242"/>
      <c r="T206" s="242"/>
      <c r="U206" s="242"/>
      <c r="V206" s="242"/>
      <c r="W206" s="303"/>
      <c r="X206" s="242"/>
      <c r="Y206" s="242"/>
      <c r="Z206" s="242"/>
    </row>
    <row r="207" spans="11:26" x14ac:dyDescent="0.25">
      <c r="K207" s="287"/>
      <c r="L207" s="162"/>
      <c r="M207" s="162"/>
      <c r="N207" s="242"/>
      <c r="O207" s="242"/>
      <c r="P207" s="242"/>
      <c r="Q207" s="241"/>
      <c r="R207" s="241"/>
      <c r="S207" s="242"/>
      <c r="T207" s="242"/>
      <c r="U207" s="242"/>
      <c r="V207" s="242"/>
      <c r="W207" s="303"/>
      <c r="X207" s="242"/>
      <c r="Y207" s="242"/>
      <c r="Z207" s="242"/>
    </row>
    <row r="208" spans="11:26" x14ac:dyDescent="0.25">
      <c r="K208" s="287"/>
      <c r="L208" s="162"/>
      <c r="M208" s="162"/>
      <c r="N208" s="242"/>
      <c r="O208" s="242"/>
      <c r="P208" s="242"/>
      <c r="Q208" s="241"/>
      <c r="R208" s="241"/>
      <c r="S208" s="242"/>
      <c r="T208" s="242"/>
      <c r="U208" s="242"/>
      <c r="V208" s="242"/>
      <c r="W208" s="303"/>
      <c r="X208" s="242"/>
      <c r="Y208" s="242"/>
      <c r="Z208" s="242"/>
    </row>
    <row r="209" spans="11:26" x14ac:dyDescent="0.25">
      <c r="K209" s="287"/>
      <c r="L209" s="162"/>
      <c r="M209" s="162"/>
      <c r="N209" s="242"/>
      <c r="O209" s="242"/>
      <c r="P209" s="242"/>
      <c r="Q209" s="241"/>
      <c r="R209" s="241"/>
      <c r="S209" s="242"/>
      <c r="T209" s="242"/>
      <c r="U209" s="242"/>
      <c r="V209" s="242"/>
      <c r="W209" s="303"/>
      <c r="X209" s="242"/>
      <c r="Y209" s="242"/>
      <c r="Z209" s="242"/>
    </row>
    <row r="210" spans="11:26" x14ac:dyDescent="0.25">
      <c r="K210" s="287"/>
      <c r="L210" s="162"/>
      <c r="M210" s="162"/>
      <c r="N210" s="242"/>
      <c r="O210" s="242"/>
      <c r="P210" s="242"/>
      <c r="Q210" s="241"/>
      <c r="R210" s="241"/>
      <c r="S210" s="242"/>
      <c r="T210" s="242"/>
      <c r="U210" s="242"/>
      <c r="V210" s="242"/>
      <c r="W210" s="303"/>
      <c r="X210" s="242"/>
      <c r="Y210" s="242"/>
      <c r="Z210" s="242"/>
    </row>
    <row r="211" spans="11:26" x14ac:dyDescent="0.25">
      <c r="K211" s="287"/>
      <c r="L211" s="162"/>
      <c r="M211" s="162"/>
      <c r="N211" s="242"/>
      <c r="O211" s="242"/>
      <c r="P211" s="242"/>
      <c r="Q211" s="241"/>
      <c r="R211" s="241"/>
      <c r="S211" s="242"/>
      <c r="T211" s="242"/>
      <c r="U211" s="242"/>
      <c r="V211" s="242"/>
      <c r="W211" s="303"/>
      <c r="X211" s="242"/>
      <c r="Y211" s="242"/>
      <c r="Z211" s="242"/>
    </row>
    <row r="212" spans="11:26" x14ac:dyDescent="0.25">
      <c r="K212" s="287"/>
      <c r="L212" s="162"/>
      <c r="M212" s="162"/>
      <c r="N212" s="242"/>
      <c r="O212" s="242"/>
      <c r="P212" s="242"/>
      <c r="Q212" s="241"/>
      <c r="R212" s="241"/>
      <c r="S212" s="242"/>
      <c r="T212" s="242"/>
      <c r="U212" s="242"/>
      <c r="V212" s="242"/>
      <c r="W212" s="303"/>
      <c r="X212" s="242"/>
      <c r="Y212" s="242"/>
      <c r="Z212" s="242"/>
    </row>
    <row r="213" spans="11:26" x14ac:dyDescent="0.25">
      <c r="K213" s="287"/>
      <c r="L213" s="162"/>
      <c r="M213" s="162"/>
      <c r="N213" s="242"/>
      <c r="O213" s="242"/>
      <c r="P213" s="242"/>
      <c r="Q213" s="241"/>
      <c r="R213" s="241"/>
      <c r="S213" s="242"/>
      <c r="T213" s="242"/>
      <c r="U213" s="242"/>
      <c r="V213" s="242"/>
      <c r="W213" s="303"/>
      <c r="X213" s="242"/>
      <c r="Y213" s="242"/>
      <c r="Z213" s="242"/>
    </row>
    <row r="214" spans="11:26" x14ac:dyDescent="0.25">
      <c r="K214" s="287"/>
      <c r="L214" s="162"/>
      <c r="M214" s="162"/>
      <c r="N214" s="242"/>
      <c r="O214" s="242"/>
      <c r="P214" s="242"/>
      <c r="Q214" s="241"/>
      <c r="R214" s="241"/>
      <c r="S214" s="242"/>
      <c r="T214" s="242"/>
      <c r="U214" s="242"/>
      <c r="V214" s="242"/>
      <c r="W214" s="303"/>
      <c r="X214" s="242"/>
      <c r="Y214" s="242"/>
      <c r="Z214" s="242"/>
    </row>
    <row r="215" spans="11:26" x14ac:dyDescent="0.25">
      <c r="K215" s="287"/>
      <c r="L215" s="162"/>
      <c r="M215" s="162"/>
      <c r="N215" s="242"/>
      <c r="O215" s="242"/>
      <c r="P215" s="242"/>
      <c r="Q215" s="241"/>
      <c r="R215" s="241"/>
      <c r="S215" s="242"/>
      <c r="T215" s="242"/>
      <c r="U215" s="242"/>
      <c r="V215" s="242"/>
      <c r="W215" s="303"/>
      <c r="X215" s="242"/>
      <c r="Y215" s="242"/>
      <c r="Z215" s="242"/>
    </row>
    <row r="216" spans="11:26" x14ac:dyDescent="0.25">
      <c r="K216" s="287"/>
      <c r="L216" s="162"/>
      <c r="M216" s="162"/>
      <c r="N216" s="242"/>
      <c r="O216" s="242"/>
      <c r="P216" s="242"/>
      <c r="Q216" s="241"/>
      <c r="R216" s="241"/>
      <c r="S216" s="242"/>
      <c r="T216" s="242"/>
      <c r="U216" s="242"/>
      <c r="V216" s="242"/>
      <c r="W216" s="303"/>
      <c r="X216" s="242"/>
      <c r="Y216" s="242"/>
      <c r="Z216" s="242"/>
    </row>
    <row r="217" spans="11:26" x14ac:dyDescent="0.25">
      <c r="K217" s="287"/>
      <c r="L217" s="162"/>
      <c r="M217" s="162"/>
      <c r="N217" s="242"/>
      <c r="O217" s="242"/>
      <c r="P217" s="242"/>
      <c r="Q217" s="241"/>
      <c r="R217" s="241"/>
      <c r="S217" s="242"/>
      <c r="T217" s="242"/>
      <c r="U217" s="242"/>
      <c r="V217" s="242"/>
      <c r="W217" s="303"/>
      <c r="X217" s="242"/>
      <c r="Y217" s="242"/>
      <c r="Z217" s="242"/>
    </row>
    <row r="218" spans="11:26" x14ac:dyDescent="0.25">
      <c r="K218" s="287"/>
      <c r="L218" s="162"/>
      <c r="M218" s="162"/>
      <c r="N218" s="242"/>
      <c r="O218" s="242"/>
      <c r="P218" s="242"/>
      <c r="Q218" s="241"/>
      <c r="R218" s="241"/>
      <c r="S218" s="242"/>
      <c r="T218" s="242"/>
      <c r="U218" s="242"/>
      <c r="V218" s="242"/>
      <c r="W218" s="303"/>
      <c r="X218" s="242"/>
      <c r="Y218" s="242"/>
      <c r="Z218" s="242"/>
    </row>
    <row r="219" spans="11:26" x14ac:dyDescent="0.25">
      <c r="K219" s="287"/>
      <c r="L219" s="162"/>
      <c r="M219" s="162"/>
      <c r="N219" s="242"/>
      <c r="O219" s="242"/>
      <c r="P219" s="242"/>
      <c r="Q219" s="241"/>
      <c r="R219" s="241"/>
      <c r="S219" s="242"/>
      <c r="T219" s="242"/>
      <c r="U219" s="242"/>
      <c r="V219" s="242"/>
      <c r="W219" s="303"/>
      <c r="X219" s="242"/>
      <c r="Y219" s="242"/>
      <c r="Z219" s="242"/>
    </row>
    <row r="220" spans="11:26" x14ac:dyDescent="0.25">
      <c r="K220" s="287"/>
      <c r="L220" s="162"/>
      <c r="M220" s="162"/>
      <c r="N220" s="242"/>
      <c r="O220" s="242"/>
      <c r="P220" s="242"/>
      <c r="Q220" s="241"/>
      <c r="R220" s="241"/>
      <c r="S220" s="242"/>
      <c r="T220" s="242"/>
      <c r="U220" s="242"/>
      <c r="V220" s="242"/>
      <c r="W220" s="303"/>
      <c r="X220" s="242"/>
      <c r="Y220" s="242"/>
      <c r="Z220" s="242"/>
    </row>
  </sheetData>
  <autoFilter ref="A4:Z220" xr:uid="{61511F72-CB3C-4DC0-940C-41C5ED70CD28}"/>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92C0-E68D-4DA7-9057-1EC250F5EF7B}">
  <dimension ref="A1:AL190"/>
  <sheetViews>
    <sheetView workbookViewId="0">
      <selection activeCell="A5" sqref="A5:XFD176"/>
    </sheetView>
  </sheetViews>
  <sheetFormatPr defaultRowHeight="15" x14ac:dyDescent="0.25"/>
  <cols>
    <col min="2" max="2" width="18.7109375" customWidth="1"/>
    <col min="3" max="3" width="24" customWidth="1"/>
    <col min="4" max="4" width="9.5703125" bestFit="1" customWidth="1"/>
    <col min="5" max="5" width="4.7109375" bestFit="1" customWidth="1"/>
    <col min="6" max="16" width="18.28515625" customWidth="1"/>
    <col min="17" max="21" width="16.7109375" customWidth="1"/>
    <col min="22" max="22" width="20.140625" customWidth="1"/>
    <col min="23" max="26" width="18.7109375" customWidth="1"/>
    <col min="27" max="27" width="15.5703125" customWidth="1"/>
    <col min="28" max="30" width="14" customWidth="1"/>
    <col min="31" max="32" width="17.5703125" customWidth="1"/>
    <col min="33" max="33" width="23" customWidth="1"/>
    <col min="34" max="36" width="21.85546875" customWidth="1"/>
    <col min="37" max="38" width="22.140625" customWidth="1"/>
  </cols>
  <sheetData>
    <row r="1" spans="1:38" x14ac:dyDescent="0.25">
      <c r="A1" t="s">
        <v>637</v>
      </c>
    </row>
    <row r="2" spans="1:38" x14ac:dyDescent="0.25">
      <c r="A2" t="s">
        <v>941</v>
      </c>
    </row>
    <row r="3" spans="1:38" x14ac:dyDescent="0.25">
      <c r="A3" s="150" t="s">
        <v>1061</v>
      </c>
      <c r="S3" s="267"/>
      <c r="T3" s="268"/>
      <c r="U3" s="268"/>
      <c r="V3" s="277" t="s">
        <v>665</v>
      </c>
      <c r="W3" s="268"/>
      <c r="X3" s="268"/>
      <c r="Y3" s="268"/>
      <c r="Z3" s="268"/>
      <c r="AA3" s="269"/>
      <c r="AB3" s="268"/>
      <c r="AC3" s="268"/>
      <c r="AD3" s="268"/>
      <c r="AE3" s="280"/>
      <c r="AF3" s="281" t="s">
        <v>666</v>
      </c>
      <c r="AG3" s="282"/>
      <c r="AH3" s="282"/>
      <c r="AI3" s="292"/>
      <c r="AJ3" s="292"/>
      <c r="AK3" s="278" t="s">
        <v>667</v>
      </c>
      <c r="AL3" s="279"/>
    </row>
    <row r="4" spans="1:38" ht="72" x14ac:dyDescent="0.25">
      <c r="A4" s="263" t="s">
        <v>594</v>
      </c>
      <c r="B4" s="263" t="s">
        <v>595</v>
      </c>
      <c r="C4" s="263" t="s">
        <v>590</v>
      </c>
      <c r="D4" s="264" t="s">
        <v>591</v>
      </c>
      <c r="E4" s="263" t="s">
        <v>563</v>
      </c>
      <c r="F4" s="263" t="s">
        <v>596</v>
      </c>
      <c r="G4" s="264" t="str">
        <f>Lnd2_LandPriceForAcq!J4</f>
        <v>Total Land for Partial Aquistion</v>
      </c>
      <c r="H4" s="264" t="str">
        <f>Lnd2_LandPriceForAcq!K4</f>
        <v>Total Land for Full Acquistion</v>
      </c>
      <c r="I4" s="264" t="s">
        <v>648</v>
      </c>
      <c r="J4" s="265" t="s">
        <v>597</v>
      </c>
      <c r="K4" s="265" t="s">
        <v>620</v>
      </c>
      <c r="L4" s="265" t="s">
        <v>599</v>
      </c>
      <c r="M4" s="265" t="s">
        <v>600</v>
      </c>
      <c r="N4" s="265" t="s">
        <v>601</v>
      </c>
      <c r="O4" s="265" t="s">
        <v>602</v>
      </c>
      <c r="P4" s="265" t="s">
        <v>646</v>
      </c>
      <c r="Q4" s="266" t="s">
        <v>647</v>
      </c>
      <c r="R4" s="266" t="s">
        <v>737</v>
      </c>
      <c r="S4" s="299" t="s">
        <v>655</v>
      </c>
      <c r="T4" s="299" t="s">
        <v>656</v>
      </c>
      <c r="U4" s="299" t="s">
        <v>654</v>
      </c>
      <c r="V4" s="270" t="s">
        <v>650</v>
      </c>
      <c r="W4" s="270" t="s">
        <v>652</v>
      </c>
      <c r="X4" s="270" t="s">
        <v>651</v>
      </c>
      <c r="Y4" s="270" t="s">
        <v>657</v>
      </c>
      <c r="Z4" s="270" t="s">
        <v>658</v>
      </c>
      <c r="AA4" s="270" t="s">
        <v>653</v>
      </c>
      <c r="AB4" s="271" t="s">
        <v>687</v>
      </c>
      <c r="AC4" s="271" t="s">
        <v>688</v>
      </c>
      <c r="AD4" s="271" t="s">
        <v>689</v>
      </c>
      <c r="AE4" s="283" t="s">
        <v>659</v>
      </c>
      <c r="AF4" s="283" t="s">
        <v>661</v>
      </c>
      <c r="AG4" s="283" t="s">
        <v>660</v>
      </c>
      <c r="AH4" s="283" t="s">
        <v>649</v>
      </c>
      <c r="AI4" s="271" t="s">
        <v>690</v>
      </c>
      <c r="AJ4" s="271" t="s">
        <v>691</v>
      </c>
      <c r="AK4" s="276" t="s">
        <v>663</v>
      </c>
      <c r="AL4" s="276" t="s">
        <v>664</v>
      </c>
    </row>
    <row r="5" spans="1:38" x14ac:dyDescent="0.25">
      <c r="A5" s="144"/>
      <c r="B5" s="144"/>
      <c r="C5" s="144"/>
      <c r="D5" s="144"/>
      <c r="E5" s="144"/>
      <c r="F5" s="226"/>
      <c r="G5" s="226"/>
      <c r="H5" s="226"/>
      <c r="I5" s="144"/>
      <c r="J5" s="144"/>
      <c r="K5" s="144"/>
      <c r="L5" s="226"/>
      <c r="M5" s="226"/>
      <c r="N5" s="144"/>
      <c r="O5" s="241"/>
      <c r="S5" s="226"/>
      <c r="T5" s="226"/>
      <c r="U5" s="284"/>
      <c r="V5" s="226"/>
      <c r="W5" s="284"/>
      <c r="X5" s="284"/>
      <c r="Y5" s="226"/>
      <c r="Z5" s="226"/>
      <c r="AA5" s="284"/>
      <c r="AB5" s="226"/>
      <c r="AC5" s="226"/>
      <c r="AD5" s="226"/>
      <c r="AE5" s="226"/>
      <c r="AF5" s="226"/>
      <c r="AG5" s="226"/>
      <c r="AH5" s="226"/>
      <c r="AI5" s="226"/>
      <c r="AJ5" s="226"/>
      <c r="AK5" s="226"/>
      <c r="AL5" s="226"/>
    </row>
    <row r="6" spans="1:38" x14ac:dyDescent="0.25">
      <c r="A6" s="144"/>
      <c r="B6" s="144"/>
      <c r="C6" s="144"/>
      <c r="D6" s="144"/>
      <c r="E6" s="144"/>
      <c r="F6" s="226"/>
      <c r="G6" s="226"/>
      <c r="H6" s="226"/>
      <c r="I6" s="144"/>
      <c r="J6" s="144"/>
      <c r="K6" s="144"/>
      <c r="L6" s="226"/>
      <c r="M6" s="226"/>
      <c r="N6" s="144"/>
      <c r="O6" s="241"/>
      <c r="S6" s="226"/>
      <c r="T6" s="226"/>
      <c r="U6" s="226"/>
      <c r="V6" s="226"/>
      <c r="W6" s="284"/>
      <c r="X6" s="226"/>
      <c r="Y6" s="226"/>
      <c r="Z6" s="226"/>
      <c r="AA6" s="226"/>
      <c r="AB6" s="226"/>
      <c r="AC6" s="226"/>
      <c r="AD6" s="226"/>
      <c r="AE6" s="226"/>
      <c r="AF6" s="226"/>
      <c r="AG6" s="226"/>
      <c r="AH6" s="226"/>
      <c r="AI6" s="226"/>
      <c r="AJ6" s="226"/>
      <c r="AK6" s="226"/>
      <c r="AL6" s="226"/>
    </row>
    <row r="7" spans="1:38" x14ac:dyDescent="0.25">
      <c r="A7" s="144"/>
      <c r="B7" s="144"/>
      <c r="C7" s="144"/>
      <c r="D7" s="144"/>
      <c r="E7" s="144"/>
      <c r="F7" s="226"/>
      <c r="G7" s="226"/>
      <c r="H7" s="226"/>
      <c r="I7" s="144"/>
      <c r="J7" s="144"/>
      <c r="K7" s="144"/>
      <c r="L7" s="226"/>
      <c r="M7" s="226"/>
      <c r="N7" s="144"/>
      <c r="O7" s="241"/>
      <c r="S7" s="226"/>
      <c r="T7" s="226"/>
      <c r="U7" s="226"/>
      <c r="V7" s="226"/>
      <c r="W7" s="284"/>
      <c r="X7" s="226"/>
      <c r="Y7" s="226"/>
      <c r="Z7" s="226"/>
      <c r="AA7" s="226"/>
      <c r="AB7" s="226"/>
      <c r="AC7" s="226"/>
      <c r="AD7" s="226"/>
      <c r="AE7" s="226"/>
      <c r="AF7" s="226"/>
      <c r="AG7" s="226"/>
      <c r="AH7" s="226"/>
      <c r="AI7" s="226"/>
      <c r="AJ7" s="226"/>
      <c r="AK7" s="226"/>
      <c r="AL7" s="226"/>
    </row>
    <row r="8" spans="1:38" x14ac:dyDescent="0.25">
      <c r="A8" s="144"/>
      <c r="B8" s="144"/>
      <c r="C8" s="144"/>
      <c r="D8" s="144"/>
      <c r="E8" s="144"/>
      <c r="F8" s="226"/>
      <c r="G8" s="226"/>
      <c r="H8" s="226"/>
      <c r="I8" s="144"/>
      <c r="J8" s="144"/>
      <c r="K8" s="144"/>
      <c r="L8" s="226"/>
      <c r="M8" s="226"/>
      <c r="N8" s="144"/>
      <c r="O8" s="241"/>
      <c r="S8" s="226"/>
      <c r="T8" s="226"/>
      <c r="U8" s="226"/>
      <c r="V8" s="226"/>
      <c r="W8" s="284"/>
      <c r="X8" s="226"/>
      <c r="Y8" s="226"/>
      <c r="Z8" s="226"/>
      <c r="AA8" s="226"/>
      <c r="AB8" s="226"/>
      <c r="AC8" s="226"/>
      <c r="AD8" s="226"/>
      <c r="AE8" s="226"/>
      <c r="AF8" s="226"/>
      <c r="AG8" s="226"/>
      <c r="AH8" s="226"/>
      <c r="AI8" s="226"/>
      <c r="AJ8" s="226"/>
      <c r="AK8" s="226"/>
      <c r="AL8" s="226"/>
    </row>
    <row r="9" spans="1:38" x14ac:dyDescent="0.25">
      <c r="A9" s="144"/>
      <c r="B9" s="144"/>
      <c r="C9" s="144"/>
      <c r="D9" s="144"/>
      <c r="E9" s="144"/>
      <c r="F9" s="226"/>
      <c r="G9" s="226"/>
      <c r="H9" s="226"/>
      <c r="I9" s="144"/>
      <c r="J9" s="144"/>
      <c r="K9" s="144"/>
      <c r="L9" s="226"/>
      <c r="M9" s="226"/>
      <c r="N9" s="144"/>
      <c r="O9" s="241"/>
      <c r="S9" s="226"/>
      <c r="T9" s="226"/>
      <c r="U9" s="226"/>
      <c r="V9" s="226"/>
      <c r="W9" s="284"/>
      <c r="X9" s="226"/>
      <c r="Y9" s="226"/>
      <c r="Z9" s="226"/>
      <c r="AA9" s="226"/>
      <c r="AB9" s="226"/>
      <c r="AC9" s="226"/>
      <c r="AD9" s="226"/>
      <c r="AE9" s="226"/>
      <c r="AF9" s="226"/>
      <c r="AG9" s="226"/>
      <c r="AH9" s="226"/>
      <c r="AI9" s="226"/>
      <c r="AJ9" s="226"/>
      <c r="AK9" s="226"/>
      <c r="AL9" s="226"/>
    </row>
    <row r="10" spans="1:38" x14ac:dyDescent="0.25">
      <c r="A10" s="144"/>
      <c r="B10" s="144"/>
      <c r="C10" s="144"/>
      <c r="D10" s="144"/>
      <c r="E10" s="144"/>
      <c r="F10" s="226"/>
      <c r="G10" s="226"/>
      <c r="H10" s="226"/>
      <c r="I10" s="144"/>
      <c r="J10" s="144"/>
      <c r="K10" s="144"/>
      <c r="L10" s="226"/>
      <c r="M10" s="226"/>
      <c r="N10" s="144"/>
      <c r="O10" s="241"/>
      <c r="S10" s="226"/>
      <c r="T10" s="226"/>
      <c r="U10" s="226"/>
      <c r="V10" s="226"/>
      <c r="W10" s="284"/>
      <c r="X10" s="226"/>
      <c r="Y10" s="226"/>
      <c r="Z10" s="226"/>
      <c r="AA10" s="226"/>
      <c r="AB10" s="226"/>
      <c r="AC10" s="226"/>
      <c r="AD10" s="226"/>
      <c r="AE10" s="226"/>
      <c r="AF10" s="226"/>
      <c r="AG10" s="226"/>
      <c r="AH10" s="226"/>
      <c r="AI10" s="226"/>
      <c r="AJ10" s="226"/>
      <c r="AK10" s="226"/>
      <c r="AL10" s="226"/>
    </row>
    <row r="11" spans="1:38" x14ac:dyDescent="0.25">
      <c r="A11" s="144"/>
      <c r="B11" s="144"/>
      <c r="C11" s="144"/>
      <c r="D11" s="144"/>
      <c r="E11" s="144"/>
      <c r="F11" s="226"/>
      <c r="G11" s="226"/>
      <c r="H11" s="226"/>
      <c r="I11" s="144"/>
      <c r="J11" s="144"/>
      <c r="K11" s="144"/>
      <c r="L11" s="226"/>
      <c r="M11" s="226"/>
      <c r="N11" s="144"/>
      <c r="O11" s="241"/>
      <c r="S11" s="226"/>
      <c r="T11" s="226"/>
      <c r="U11" s="226"/>
      <c r="V11" s="226"/>
      <c r="W11" s="284"/>
      <c r="X11" s="226"/>
      <c r="Y11" s="226"/>
      <c r="Z11" s="226"/>
      <c r="AA11" s="226"/>
      <c r="AB11" s="226"/>
      <c r="AC11" s="226"/>
      <c r="AD11" s="226"/>
      <c r="AE11" s="226"/>
      <c r="AF11" s="226"/>
      <c r="AG11" s="226"/>
      <c r="AH11" s="226"/>
      <c r="AI11" s="226"/>
      <c r="AJ11" s="226"/>
      <c r="AK11" s="226"/>
      <c r="AL11" s="226"/>
    </row>
    <row r="12" spans="1:38" x14ac:dyDescent="0.25">
      <c r="A12" s="144"/>
      <c r="B12" s="144"/>
      <c r="C12" s="144"/>
      <c r="D12" s="144"/>
      <c r="E12" s="144"/>
      <c r="F12" s="226"/>
      <c r="G12" s="226"/>
      <c r="H12" s="226"/>
      <c r="I12" s="144"/>
      <c r="J12" s="144"/>
      <c r="K12" s="144"/>
      <c r="L12" s="226"/>
      <c r="M12" s="226"/>
      <c r="N12" s="144"/>
      <c r="O12" s="241"/>
      <c r="S12" s="226"/>
      <c r="T12" s="226"/>
      <c r="U12" s="226"/>
      <c r="V12" s="226"/>
      <c r="W12" s="284"/>
      <c r="X12" s="226"/>
      <c r="Y12" s="226"/>
      <c r="Z12" s="226"/>
      <c r="AA12" s="226"/>
      <c r="AB12" s="226"/>
      <c r="AC12" s="226"/>
      <c r="AD12" s="226"/>
      <c r="AE12" s="226"/>
      <c r="AF12" s="226"/>
      <c r="AG12" s="226"/>
      <c r="AH12" s="226"/>
      <c r="AI12" s="226"/>
      <c r="AJ12" s="226"/>
      <c r="AK12" s="226"/>
      <c r="AL12" s="226"/>
    </row>
    <row r="13" spans="1:38" x14ac:dyDescent="0.25">
      <c r="A13" s="144"/>
      <c r="B13" s="144"/>
      <c r="C13" s="144"/>
      <c r="D13" s="144"/>
      <c r="E13" s="144"/>
      <c r="F13" s="226"/>
      <c r="G13" s="226"/>
      <c r="H13" s="226"/>
      <c r="I13" s="144"/>
      <c r="J13" s="144"/>
      <c r="K13" s="144"/>
      <c r="L13" s="226"/>
      <c r="M13" s="226"/>
      <c r="N13" s="144"/>
      <c r="O13" s="241"/>
      <c r="S13" s="226"/>
      <c r="T13" s="226"/>
      <c r="U13" s="226"/>
      <c r="V13" s="226"/>
      <c r="W13" s="284"/>
      <c r="X13" s="226"/>
      <c r="Y13" s="226"/>
      <c r="Z13" s="226"/>
      <c r="AA13" s="226"/>
      <c r="AB13" s="226"/>
      <c r="AC13" s="226"/>
      <c r="AD13" s="226"/>
      <c r="AE13" s="226"/>
      <c r="AF13" s="226"/>
      <c r="AG13" s="226"/>
      <c r="AH13" s="226"/>
      <c r="AI13" s="226"/>
      <c r="AJ13" s="226"/>
      <c r="AK13" s="226"/>
      <c r="AL13" s="226"/>
    </row>
    <row r="14" spans="1:38" x14ac:dyDescent="0.25">
      <c r="A14" s="144"/>
      <c r="B14" s="144"/>
      <c r="C14" s="144"/>
      <c r="D14" s="144"/>
      <c r="E14" s="144"/>
      <c r="F14" s="226"/>
      <c r="G14" s="226"/>
      <c r="H14" s="226"/>
      <c r="I14" s="144"/>
      <c r="J14" s="144"/>
      <c r="K14" s="144"/>
      <c r="L14" s="226"/>
      <c r="M14" s="226"/>
      <c r="N14" s="144"/>
      <c r="O14" s="241"/>
      <c r="S14" s="226"/>
      <c r="T14" s="226"/>
      <c r="U14" s="226"/>
      <c r="V14" s="226"/>
      <c r="W14" s="284"/>
      <c r="X14" s="226"/>
      <c r="Y14" s="226"/>
      <c r="Z14" s="226"/>
      <c r="AA14" s="226"/>
      <c r="AB14" s="226"/>
      <c r="AC14" s="226"/>
      <c r="AD14" s="226"/>
      <c r="AE14" s="226"/>
      <c r="AF14" s="226"/>
      <c r="AG14" s="226"/>
      <c r="AH14" s="226"/>
      <c r="AI14" s="226"/>
      <c r="AJ14" s="226"/>
      <c r="AK14" s="226"/>
      <c r="AL14" s="226"/>
    </row>
    <row r="15" spans="1:38" x14ac:dyDescent="0.25">
      <c r="A15" s="144"/>
      <c r="B15" s="144"/>
      <c r="C15" s="144"/>
      <c r="D15" s="144"/>
      <c r="E15" s="144"/>
      <c r="F15" s="226"/>
      <c r="G15" s="226"/>
      <c r="H15" s="226"/>
      <c r="I15" s="144"/>
      <c r="J15" s="144"/>
      <c r="K15" s="144"/>
      <c r="L15" s="226"/>
      <c r="M15" s="226"/>
      <c r="N15" s="144"/>
      <c r="O15" s="241"/>
      <c r="S15" s="226"/>
      <c r="T15" s="226"/>
      <c r="U15" s="226"/>
      <c r="V15" s="226"/>
      <c r="W15" s="284"/>
      <c r="X15" s="226"/>
      <c r="Y15" s="226"/>
      <c r="Z15" s="226"/>
      <c r="AA15" s="226"/>
      <c r="AB15" s="226"/>
      <c r="AC15" s="226"/>
      <c r="AD15" s="226"/>
      <c r="AE15" s="226"/>
      <c r="AF15" s="226"/>
      <c r="AG15" s="226"/>
      <c r="AH15" s="226"/>
      <c r="AI15" s="226"/>
      <c r="AJ15" s="226"/>
      <c r="AK15" s="226"/>
      <c r="AL15" s="226"/>
    </row>
    <row r="16" spans="1:38" x14ac:dyDescent="0.25">
      <c r="A16" s="144"/>
      <c r="B16" s="144"/>
      <c r="C16" s="144"/>
      <c r="D16" s="144"/>
      <c r="E16" s="144"/>
      <c r="F16" s="226"/>
      <c r="G16" s="226"/>
      <c r="H16" s="226"/>
      <c r="I16" s="144"/>
      <c r="J16" s="144"/>
      <c r="K16" s="144"/>
      <c r="L16" s="226"/>
      <c r="M16" s="226"/>
      <c r="N16" s="144"/>
      <c r="O16" s="241"/>
      <c r="S16" s="226"/>
      <c r="T16" s="226"/>
      <c r="U16" s="226"/>
      <c r="V16" s="226"/>
      <c r="W16" s="284"/>
      <c r="X16" s="226"/>
      <c r="Y16" s="226"/>
      <c r="Z16" s="226"/>
      <c r="AA16" s="226"/>
      <c r="AB16" s="226"/>
      <c r="AC16" s="226"/>
      <c r="AD16" s="226"/>
      <c r="AE16" s="226"/>
      <c r="AF16" s="226"/>
      <c r="AG16" s="226"/>
      <c r="AH16" s="226"/>
      <c r="AI16" s="226"/>
      <c r="AJ16" s="226"/>
      <c r="AK16" s="226"/>
      <c r="AL16" s="226"/>
    </row>
    <row r="17" spans="1:38" x14ac:dyDescent="0.25">
      <c r="A17" s="144"/>
      <c r="B17" s="144"/>
      <c r="C17" s="144"/>
      <c r="D17" s="144"/>
      <c r="E17" s="144"/>
      <c r="F17" s="226"/>
      <c r="G17" s="226"/>
      <c r="H17" s="226"/>
      <c r="I17" s="144"/>
      <c r="J17" s="144"/>
      <c r="K17" s="144"/>
      <c r="L17" s="226"/>
      <c r="M17" s="226"/>
      <c r="N17" s="144"/>
      <c r="O17" s="241"/>
      <c r="S17" s="226"/>
      <c r="T17" s="226"/>
      <c r="U17" s="226"/>
      <c r="V17" s="226"/>
      <c r="W17" s="284"/>
      <c r="X17" s="226"/>
      <c r="Y17" s="226"/>
      <c r="Z17" s="226"/>
      <c r="AA17" s="226"/>
      <c r="AB17" s="226"/>
      <c r="AC17" s="226"/>
      <c r="AD17" s="226"/>
      <c r="AE17" s="226"/>
      <c r="AF17" s="226"/>
      <c r="AG17" s="226"/>
      <c r="AH17" s="226"/>
      <c r="AI17" s="226"/>
      <c r="AJ17" s="226"/>
      <c r="AK17" s="226"/>
      <c r="AL17" s="226"/>
    </row>
    <row r="18" spans="1:38" x14ac:dyDescent="0.25">
      <c r="A18" s="144"/>
      <c r="B18" s="144"/>
      <c r="C18" s="144"/>
      <c r="D18" s="144"/>
      <c r="E18" s="144"/>
      <c r="F18" s="226"/>
      <c r="G18" s="226"/>
      <c r="H18" s="226"/>
      <c r="I18" s="144"/>
      <c r="J18" s="144"/>
      <c r="K18" s="144"/>
      <c r="L18" s="226"/>
      <c r="M18" s="226"/>
      <c r="N18" s="144"/>
      <c r="O18" s="241"/>
      <c r="S18" s="226"/>
      <c r="T18" s="226"/>
      <c r="U18" s="226"/>
      <c r="V18" s="226"/>
      <c r="W18" s="284"/>
      <c r="X18" s="226"/>
      <c r="Y18" s="226"/>
      <c r="Z18" s="226"/>
      <c r="AA18" s="226"/>
      <c r="AB18" s="226"/>
      <c r="AC18" s="226"/>
      <c r="AD18" s="226"/>
      <c r="AE18" s="226"/>
      <c r="AF18" s="226"/>
      <c r="AG18" s="226"/>
      <c r="AH18" s="226"/>
      <c r="AI18" s="226"/>
      <c r="AJ18" s="226"/>
      <c r="AK18" s="226"/>
      <c r="AL18" s="226"/>
    </row>
    <row r="19" spans="1:38" x14ac:dyDescent="0.25">
      <c r="A19" s="144"/>
      <c r="B19" s="144"/>
      <c r="C19" s="144"/>
      <c r="D19" s="144"/>
      <c r="E19" s="144"/>
      <c r="F19" s="226"/>
      <c r="G19" s="226"/>
      <c r="H19" s="226"/>
      <c r="I19" s="144"/>
      <c r="J19" s="144"/>
      <c r="K19" s="144"/>
      <c r="L19" s="226"/>
      <c r="M19" s="226"/>
      <c r="N19" s="144"/>
      <c r="O19" s="241"/>
      <c r="S19" s="226"/>
      <c r="T19" s="226"/>
      <c r="U19" s="226"/>
      <c r="V19" s="226"/>
      <c r="W19" s="284"/>
      <c r="X19" s="226"/>
      <c r="Y19" s="226"/>
      <c r="Z19" s="226"/>
      <c r="AA19" s="226"/>
      <c r="AB19" s="226"/>
      <c r="AC19" s="226"/>
      <c r="AD19" s="226"/>
      <c r="AE19" s="226"/>
      <c r="AF19" s="226"/>
      <c r="AG19" s="226"/>
      <c r="AH19" s="226"/>
      <c r="AI19" s="226"/>
      <c r="AJ19" s="226"/>
      <c r="AK19" s="226"/>
      <c r="AL19" s="226"/>
    </row>
    <row r="20" spans="1:38" x14ac:dyDescent="0.25">
      <c r="A20" s="144"/>
      <c r="B20" s="144"/>
      <c r="C20" s="144"/>
      <c r="D20" s="144"/>
      <c r="E20" s="144"/>
      <c r="F20" s="226"/>
      <c r="G20" s="226"/>
      <c r="H20" s="226"/>
      <c r="I20" s="144"/>
      <c r="J20" s="144"/>
      <c r="K20" s="144"/>
      <c r="L20" s="226"/>
      <c r="M20" s="226"/>
      <c r="N20" s="144"/>
      <c r="O20" s="241"/>
      <c r="S20" s="226"/>
      <c r="T20" s="226"/>
      <c r="U20" s="226"/>
      <c r="V20" s="226"/>
      <c r="W20" s="284"/>
      <c r="X20" s="226"/>
      <c r="Y20" s="226"/>
      <c r="Z20" s="226"/>
      <c r="AA20" s="226"/>
      <c r="AB20" s="226"/>
      <c r="AC20" s="226"/>
      <c r="AD20" s="226"/>
      <c r="AE20" s="226"/>
      <c r="AF20" s="226"/>
      <c r="AG20" s="226"/>
      <c r="AH20" s="226"/>
      <c r="AI20" s="226"/>
      <c r="AJ20" s="226"/>
      <c r="AK20" s="226"/>
      <c r="AL20" s="226"/>
    </row>
    <row r="21" spans="1:38" x14ac:dyDescent="0.25">
      <c r="A21" s="144"/>
      <c r="B21" s="144"/>
      <c r="C21" s="144"/>
      <c r="D21" s="144"/>
      <c r="E21" s="144"/>
      <c r="F21" s="226"/>
      <c r="G21" s="226"/>
      <c r="H21" s="226"/>
      <c r="I21" s="144"/>
      <c r="J21" s="144"/>
      <c r="K21" s="144"/>
      <c r="L21" s="226"/>
      <c r="M21" s="226"/>
      <c r="N21" s="144"/>
      <c r="O21" s="241"/>
      <c r="S21" s="226"/>
      <c r="T21" s="226"/>
      <c r="U21" s="226"/>
      <c r="V21" s="226"/>
      <c r="W21" s="284"/>
      <c r="X21" s="226"/>
      <c r="Y21" s="226"/>
      <c r="Z21" s="226"/>
      <c r="AA21" s="226"/>
      <c r="AB21" s="226"/>
      <c r="AC21" s="226"/>
      <c r="AD21" s="226"/>
      <c r="AE21" s="226"/>
      <c r="AF21" s="226"/>
      <c r="AG21" s="226"/>
      <c r="AH21" s="226"/>
      <c r="AI21" s="226"/>
      <c r="AJ21" s="226"/>
      <c r="AK21" s="226"/>
      <c r="AL21" s="226"/>
    </row>
    <row r="22" spans="1:38" x14ac:dyDescent="0.25">
      <c r="A22" s="144"/>
      <c r="B22" s="144"/>
      <c r="C22" s="144"/>
      <c r="D22" s="144"/>
      <c r="E22" s="144"/>
      <c r="F22" s="226"/>
      <c r="G22" s="226"/>
      <c r="H22" s="226"/>
      <c r="I22" s="144"/>
      <c r="J22" s="144"/>
      <c r="K22" s="144"/>
      <c r="L22" s="226"/>
      <c r="M22" s="226"/>
      <c r="N22" s="144"/>
      <c r="O22" s="241"/>
      <c r="S22" s="226"/>
      <c r="T22" s="226"/>
      <c r="U22" s="226"/>
      <c r="V22" s="226"/>
      <c r="W22" s="284"/>
      <c r="X22" s="226"/>
      <c r="Y22" s="226"/>
      <c r="Z22" s="226"/>
      <c r="AA22" s="226"/>
      <c r="AB22" s="226"/>
      <c r="AC22" s="226"/>
      <c r="AD22" s="226"/>
      <c r="AE22" s="226"/>
      <c r="AF22" s="226"/>
      <c r="AG22" s="226"/>
      <c r="AH22" s="226"/>
      <c r="AI22" s="226"/>
      <c r="AJ22" s="226"/>
      <c r="AK22" s="226"/>
      <c r="AL22" s="226"/>
    </row>
    <row r="23" spans="1:38" x14ac:dyDescent="0.25">
      <c r="A23" s="144"/>
      <c r="B23" s="144"/>
      <c r="C23" s="144"/>
      <c r="D23" s="144"/>
      <c r="E23" s="144"/>
      <c r="F23" s="226"/>
      <c r="G23" s="226"/>
      <c r="H23" s="226"/>
      <c r="I23" s="144"/>
      <c r="J23" s="144"/>
      <c r="K23" s="144"/>
      <c r="L23" s="226"/>
      <c r="M23" s="226"/>
      <c r="N23" s="144"/>
      <c r="O23" s="241"/>
      <c r="S23" s="226"/>
      <c r="T23" s="226"/>
      <c r="U23" s="226"/>
      <c r="V23" s="226"/>
      <c r="W23" s="284"/>
      <c r="X23" s="226"/>
      <c r="Y23" s="226"/>
      <c r="Z23" s="226"/>
      <c r="AA23" s="226"/>
      <c r="AB23" s="226"/>
      <c r="AC23" s="226"/>
      <c r="AD23" s="226"/>
      <c r="AE23" s="226"/>
      <c r="AF23" s="226"/>
      <c r="AG23" s="226"/>
      <c r="AH23" s="226"/>
      <c r="AI23" s="226"/>
      <c r="AJ23" s="226"/>
      <c r="AK23" s="226"/>
      <c r="AL23" s="226"/>
    </row>
    <row r="24" spans="1:38" x14ac:dyDescent="0.25">
      <c r="A24" s="144"/>
      <c r="B24" s="144"/>
      <c r="C24" s="144"/>
      <c r="D24" s="144"/>
      <c r="E24" s="144"/>
      <c r="F24" s="226"/>
      <c r="G24" s="226"/>
      <c r="H24" s="226"/>
      <c r="I24" s="144"/>
      <c r="J24" s="144"/>
      <c r="K24" s="144"/>
      <c r="L24" s="226"/>
      <c r="M24" s="226"/>
      <c r="N24" s="144"/>
      <c r="O24" s="241"/>
      <c r="S24" s="226"/>
      <c r="T24" s="226"/>
      <c r="U24" s="226"/>
      <c r="V24" s="226"/>
      <c r="W24" s="284"/>
      <c r="X24" s="226"/>
      <c r="Y24" s="226"/>
      <c r="Z24" s="226"/>
      <c r="AA24" s="226"/>
      <c r="AB24" s="226"/>
      <c r="AC24" s="226"/>
      <c r="AD24" s="226"/>
      <c r="AE24" s="226"/>
      <c r="AF24" s="226"/>
      <c r="AG24" s="226"/>
      <c r="AH24" s="226"/>
      <c r="AI24" s="226"/>
      <c r="AJ24" s="226"/>
      <c r="AK24" s="226"/>
      <c r="AL24" s="226"/>
    </row>
    <row r="25" spans="1:38" x14ac:dyDescent="0.25">
      <c r="A25" s="144"/>
      <c r="B25" s="144"/>
      <c r="C25" s="144"/>
      <c r="D25" s="144"/>
      <c r="E25" s="144"/>
      <c r="F25" s="226"/>
      <c r="G25" s="226"/>
      <c r="H25" s="226"/>
      <c r="I25" s="144"/>
      <c r="J25" s="144"/>
      <c r="K25" s="144"/>
      <c r="L25" s="226"/>
      <c r="M25" s="226"/>
      <c r="N25" s="144"/>
      <c r="O25" s="241"/>
      <c r="S25" s="226"/>
      <c r="T25" s="226"/>
      <c r="U25" s="226"/>
      <c r="V25" s="226"/>
      <c r="W25" s="284"/>
      <c r="X25" s="226"/>
      <c r="Y25" s="226"/>
      <c r="Z25" s="226"/>
      <c r="AA25" s="226"/>
      <c r="AB25" s="226"/>
      <c r="AC25" s="226"/>
      <c r="AD25" s="226"/>
      <c r="AE25" s="226"/>
      <c r="AF25" s="226"/>
      <c r="AG25" s="226"/>
      <c r="AH25" s="226"/>
      <c r="AI25" s="226"/>
      <c r="AJ25" s="226"/>
      <c r="AK25" s="226"/>
      <c r="AL25" s="226"/>
    </row>
    <row r="26" spans="1:38" x14ac:dyDescent="0.25">
      <c r="A26" s="144"/>
      <c r="B26" s="144"/>
      <c r="C26" s="144"/>
      <c r="D26" s="144"/>
      <c r="E26" s="144"/>
      <c r="F26" s="226"/>
      <c r="G26" s="226"/>
      <c r="H26" s="226"/>
      <c r="I26" s="144"/>
      <c r="J26" s="144"/>
      <c r="K26" s="144"/>
      <c r="L26" s="226"/>
      <c r="M26" s="226"/>
      <c r="N26" s="144"/>
      <c r="O26" s="241"/>
      <c r="S26" s="226"/>
      <c r="T26" s="226"/>
      <c r="U26" s="226"/>
      <c r="V26" s="226"/>
      <c r="W26" s="284"/>
      <c r="X26" s="226"/>
      <c r="Y26" s="226"/>
      <c r="Z26" s="226"/>
      <c r="AA26" s="226"/>
      <c r="AB26" s="226"/>
      <c r="AC26" s="226"/>
      <c r="AD26" s="226"/>
      <c r="AE26" s="226"/>
      <c r="AF26" s="226"/>
      <c r="AG26" s="226"/>
      <c r="AH26" s="226"/>
      <c r="AI26" s="226"/>
      <c r="AJ26" s="226"/>
      <c r="AK26" s="226"/>
      <c r="AL26" s="226"/>
    </row>
    <row r="27" spans="1:38" x14ac:dyDescent="0.25">
      <c r="A27" s="144"/>
      <c r="B27" s="144"/>
      <c r="C27" s="144"/>
      <c r="D27" s="144"/>
      <c r="E27" s="144"/>
      <c r="F27" s="226"/>
      <c r="G27" s="226"/>
      <c r="H27" s="226"/>
      <c r="I27" s="144"/>
      <c r="J27" s="144"/>
      <c r="K27" s="144"/>
      <c r="L27" s="226"/>
      <c r="M27" s="226"/>
      <c r="N27" s="144"/>
      <c r="O27" s="241"/>
      <c r="S27" s="226"/>
      <c r="T27" s="226"/>
      <c r="U27" s="226"/>
      <c r="V27" s="226"/>
      <c r="W27" s="284"/>
      <c r="X27" s="226"/>
      <c r="Y27" s="226"/>
      <c r="Z27" s="226"/>
      <c r="AA27" s="226"/>
      <c r="AB27" s="226"/>
      <c r="AC27" s="226"/>
      <c r="AD27" s="226"/>
      <c r="AE27" s="226"/>
      <c r="AF27" s="226"/>
      <c r="AG27" s="226"/>
      <c r="AH27" s="226"/>
      <c r="AI27" s="226"/>
      <c r="AJ27" s="226"/>
      <c r="AK27" s="226"/>
      <c r="AL27" s="226"/>
    </row>
    <row r="28" spans="1:38" x14ac:dyDescent="0.25">
      <c r="A28" s="144"/>
      <c r="B28" s="144"/>
      <c r="C28" s="144"/>
      <c r="D28" s="144"/>
      <c r="E28" s="144"/>
      <c r="F28" s="226"/>
      <c r="G28" s="226"/>
      <c r="H28" s="226"/>
      <c r="I28" s="144"/>
      <c r="J28" s="144"/>
      <c r="K28" s="144"/>
      <c r="L28" s="226"/>
      <c r="M28" s="226"/>
      <c r="N28" s="144"/>
      <c r="O28" s="241"/>
      <c r="S28" s="226"/>
      <c r="T28" s="226"/>
      <c r="U28" s="226"/>
      <c r="V28" s="226"/>
      <c r="W28" s="284"/>
      <c r="X28" s="226"/>
      <c r="Y28" s="226"/>
      <c r="Z28" s="226"/>
      <c r="AA28" s="226"/>
      <c r="AB28" s="226"/>
      <c r="AC28" s="226"/>
      <c r="AD28" s="226"/>
      <c r="AE28" s="226"/>
      <c r="AF28" s="226"/>
      <c r="AG28" s="226"/>
      <c r="AH28" s="226"/>
      <c r="AI28" s="226"/>
      <c r="AJ28" s="226"/>
      <c r="AK28" s="226"/>
      <c r="AL28" s="226"/>
    </row>
    <row r="29" spans="1:38" x14ac:dyDescent="0.25">
      <c r="A29" s="144"/>
      <c r="B29" s="144"/>
      <c r="C29" s="144"/>
      <c r="D29" s="144"/>
      <c r="E29" s="144"/>
      <c r="F29" s="226"/>
      <c r="G29" s="226"/>
      <c r="H29" s="226"/>
      <c r="I29" s="144"/>
      <c r="J29" s="144"/>
      <c r="K29" s="144"/>
      <c r="L29" s="226"/>
      <c r="M29" s="226"/>
      <c r="N29" s="144"/>
      <c r="O29" s="241"/>
      <c r="S29" s="226"/>
      <c r="T29" s="226"/>
      <c r="U29" s="226"/>
      <c r="V29" s="226"/>
      <c r="W29" s="284"/>
      <c r="X29" s="226"/>
      <c r="Y29" s="226"/>
      <c r="Z29" s="226"/>
      <c r="AA29" s="226"/>
      <c r="AB29" s="226"/>
      <c r="AC29" s="226"/>
      <c r="AD29" s="226"/>
      <c r="AE29" s="226"/>
      <c r="AF29" s="226"/>
      <c r="AG29" s="226"/>
      <c r="AH29" s="226"/>
      <c r="AI29" s="226"/>
      <c r="AJ29" s="226"/>
      <c r="AK29" s="226"/>
      <c r="AL29" s="226"/>
    </row>
    <row r="30" spans="1:38" x14ac:dyDescent="0.25">
      <c r="A30" s="144"/>
      <c r="B30" s="144"/>
      <c r="C30" s="144"/>
      <c r="D30" s="144"/>
      <c r="E30" s="144"/>
      <c r="F30" s="226"/>
      <c r="G30" s="226"/>
      <c r="H30" s="226"/>
      <c r="I30" s="144"/>
      <c r="J30" s="144"/>
      <c r="K30" s="144"/>
      <c r="L30" s="226"/>
      <c r="M30" s="226"/>
      <c r="N30" s="144"/>
      <c r="O30" s="241"/>
      <c r="S30" s="226"/>
      <c r="T30" s="226"/>
      <c r="U30" s="226"/>
      <c r="V30" s="226"/>
      <c r="W30" s="284"/>
      <c r="X30" s="226"/>
      <c r="Y30" s="226"/>
      <c r="Z30" s="226"/>
      <c r="AA30" s="226"/>
      <c r="AB30" s="226"/>
      <c r="AC30" s="226"/>
      <c r="AD30" s="226"/>
      <c r="AE30" s="226"/>
      <c r="AF30" s="226"/>
      <c r="AG30" s="226"/>
      <c r="AH30" s="226"/>
      <c r="AI30" s="226"/>
      <c r="AJ30" s="226"/>
      <c r="AK30" s="226"/>
      <c r="AL30" s="226"/>
    </row>
    <row r="31" spans="1:38" x14ac:dyDescent="0.25">
      <c r="A31" s="144"/>
      <c r="B31" s="144"/>
      <c r="C31" s="144"/>
      <c r="D31" s="144"/>
      <c r="E31" s="144"/>
      <c r="F31" s="226"/>
      <c r="G31" s="226"/>
      <c r="H31" s="226"/>
      <c r="I31" s="144"/>
      <c r="J31" s="144"/>
      <c r="K31" s="144"/>
      <c r="L31" s="226"/>
      <c r="M31" s="226"/>
      <c r="N31" s="144"/>
      <c r="O31" s="241"/>
      <c r="S31" s="226"/>
      <c r="T31" s="226"/>
      <c r="U31" s="226"/>
      <c r="V31" s="226"/>
      <c r="W31" s="284"/>
      <c r="X31" s="226"/>
      <c r="Y31" s="226"/>
      <c r="Z31" s="226"/>
      <c r="AA31" s="226"/>
      <c r="AB31" s="226"/>
      <c r="AC31" s="226"/>
      <c r="AD31" s="226"/>
      <c r="AE31" s="226"/>
      <c r="AF31" s="226"/>
      <c r="AG31" s="226"/>
      <c r="AH31" s="226"/>
      <c r="AI31" s="226"/>
      <c r="AJ31" s="226"/>
      <c r="AK31" s="226"/>
      <c r="AL31" s="226"/>
    </row>
    <row r="32" spans="1:38" x14ac:dyDescent="0.25">
      <c r="A32" s="144"/>
      <c r="B32" s="144"/>
      <c r="C32" s="144"/>
      <c r="D32" s="144"/>
      <c r="E32" s="144"/>
      <c r="F32" s="226"/>
      <c r="G32" s="226"/>
      <c r="H32" s="226"/>
      <c r="I32" s="144"/>
      <c r="J32" s="144"/>
      <c r="K32" s="144"/>
      <c r="L32" s="226"/>
      <c r="M32" s="226"/>
      <c r="N32" s="144"/>
      <c r="O32" s="241"/>
      <c r="S32" s="226"/>
      <c r="T32" s="226"/>
      <c r="U32" s="226"/>
      <c r="V32" s="226"/>
      <c r="W32" s="284"/>
      <c r="X32" s="226"/>
      <c r="Y32" s="226"/>
      <c r="Z32" s="226"/>
      <c r="AA32" s="226"/>
      <c r="AB32" s="226"/>
      <c r="AC32" s="226"/>
      <c r="AD32" s="226"/>
      <c r="AE32" s="226"/>
      <c r="AF32" s="226"/>
      <c r="AG32" s="226"/>
      <c r="AH32" s="226"/>
      <c r="AI32" s="226"/>
      <c r="AJ32" s="226"/>
      <c r="AK32" s="226"/>
      <c r="AL32" s="226"/>
    </row>
    <row r="33" spans="1:38" x14ac:dyDescent="0.25">
      <c r="A33" s="144"/>
      <c r="B33" s="144"/>
      <c r="C33" s="144"/>
      <c r="D33" s="144"/>
      <c r="E33" s="144"/>
      <c r="F33" s="226"/>
      <c r="G33" s="226"/>
      <c r="H33" s="226"/>
      <c r="I33" s="144"/>
      <c r="J33" s="144"/>
      <c r="K33" s="144"/>
      <c r="L33" s="226"/>
      <c r="M33" s="226"/>
      <c r="N33" s="144"/>
      <c r="O33" s="241"/>
      <c r="S33" s="226"/>
      <c r="T33" s="226"/>
      <c r="U33" s="226"/>
      <c r="V33" s="226"/>
      <c r="W33" s="284"/>
      <c r="X33" s="226"/>
      <c r="Y33" s="226"/>
      <c r="Z33" s="226"/>
      <c r="AA33" s="226"/>
      <c r="AB33" s="226"/>
      <c r="AC33" s="226"/>
      <c r="AD33" s="226"/>
      <c r="AE33" s="226"/>
      <c r="AF33" s="226"/>
      <c r="AG33" s="226"/>
      <c r="AH33" s="226"/>
      <c r="AI33" s="226"/>
      <c r="AJ33" s="226"/>
      <c r="AK33" s="226"/>
      <c r="AL33" s="226"/>
    </row>
    <row r="34" spans="1:38" x14ac:dyDescent="0.25">
      <c r="A34" s="144"/>
      <c r="B34" s="144"/>
      <c r="C34" s="144"/>
      <c r="D34" s="144"/>
      <c r="E34" s="144"/>
      <c r="F34" s="226"/>
      <c r="G34" s="226"/>
      <c r="H34" s="226"/>
      <c r="I34" s="144"/>
      <c r="J34" s="144"/>
      <c r="K34" s="144"/>
      <c r="L34" s="226"/>
      <c r="M34" s="226"/>
      <c r="N34" s="144"/>
      <c r="O34" s="241"/>
      <c r="S34" s="226"/>
      <c r="T34" s="226"/>
      <c r="U34" s="226"/>
      <c r="V34" s="226"/>
      <c r="W34" s="284"/>
      <c r="X34" s="226"/>
      <c r="Y34" s="226"/>
      <c r="Z34" s="226"/>
      <c r="AA34" s="226"/>
      <c r="AB34" s="226"/>
      <c r="AC34" s="226"/>
      <c r="AD34" s="226"/>
      <c r="AE34" s="226"/>
      <c r="AF34" s="226"/>
      <c r="AG34" s="226"/>
      <c r="AH34" s="226"/>
      <c r="AI34" s="226"/>
      <c r="AJ34" s="226"/>
      <c r="AK34" s="226"/>
      <c r="AL34" s="226"/>
    </row>
    <row r="35" spans="1:38" x14ac:dyDescent="0.25">
      <c r="A35" s="144"/>
      <c r="B35" s="144"/>
      <c r="C35" s="144"/>
      <c r="D35" s="144"/>
      <c r="E35" s="144"/>
      <c r="F35" s="226"/>
      <c r="G35" s="226"/>
      <c r="H35" s="226"/>
      <c r="I35" s="144"/>
      <c r="J35" s="144"/>
      <c r="K35" s="144"/>
      <c r="L35" s="226"/>
      <c r="M35" s="226"/>
      <c r="N35" s="144"/>
      <c r="O35" s="241"/>
      <c r="S35" s="226"/>
      <c r="T35" s="226"/>
      <c r="U35" s="226"/>
      <c r="V35" s="226"/>
      <c r="W35" s="284"/>
      <c r="X35" s="226"/>
      <c r="Y35" s="226"/>
      <c r="Z35" s="226"/>
      <c r="AA35" s="226"/>
      <c r="AB35" s="226"/>
      <c r="AC35" s="226"/>
      <c r="AD35" s="226"/>
      <c r="AE35" s="226"/>
      <c r="AF35" s="226"/>
      <c r="AG35" s="226"/>
      <c r="AH35" s="226"/>
      <c r="AI35" s="226"/>
      <c r="AJ35" s="226"/>
      <c r="AK35" s="226"/>
      <c r="AL35" s="226"/>
    </row>
    <row r="36" spans="1:38" x14ac:dyDescent="0.25">
      <c r="A36" s="144"/>
      <c r="B36" s="144"/>
      <c r="C36" s="144"/>
      <c r="D36" s="144"/>
      <c r="E36" s="144"/>
      <c r="F36" s="226"/>
      <c r="G36" s="226"/>
      <c r="H36" s="226"/>
      <c r="I36" s="144"/>
      <c r="J36" s="144"/>
      <c r="K36" s="144"/>
      <c r="L36" s="226"/>
      <c r="M36" s="226"/>
      <c r="N36" s="144"/>
      <c r="O36" s="241"/>
      <c r="S36" s="226"/>
      <c r="T36" s="226"/>
      <c r="U36" s="226"/>
      <c r="V36" s="226"/>
      <c r="W36" s="284"/>
      <c r="X36" s="226"/>
      <c r="Y36" s="226"/>
      <c r="Z36" s="226"/>
      <c r="AA36" s="226"/>
      <c r="AB36" s="226"/>
      <c r="AC36" s="226"/>
      <c r="AD36" s="226"/>
      <c r="AE36" s="226"/>
      <c r="AF36" s="226"/>
      <c r="AG36" s="226"/>
      <c r="AH36" s="226"/>
      <c r="AI36" s="226"/>
      <c r="AJ36" s="226"/>
      <c r="AK36" s="226"/>
      <c r="AL36" s="226"/>
    </row>
    <row r="37" spans="1:38" x14ac:dyDescent="0.25">
      <c r="A37" s="144"/>
      <c r="B37" s="144"/>
      <c r="C37" s="144"/>
      <c r="D37" s="144"/>
      <c r="E37" s="144"/>
      <c r="F37" s="226"/>
      <c r="G37" s="226"/>
      <c r="H37" s="226"/>
      <c r="I37" s="144"/>
      <c r="J37" s="144"/>
      <c r="K37" s="144"/>
      <c r="L37" s="226"/>
      <c r="M37" s="226"/>
      <c r="N37" s="144"/>
      <c r="O37" s="241"/>
      <c r="S37" s="226"/>
      <c r="T37" s="226"/>
      <c r="U37" s="226"/>
      <c r="V37" s="226"/>
      <c r="W37" s="284"/>
      <c r="X37" s="226"/>
      <c r="Y37" s="226"/>
      <c r="Z37" s="226"/>
      <c r="AA37" s="226"/>
      <c r="AB37" s="226"/>
      <c r="AC37" s="226"/>
      <c r="AD37" s="226"/>
      <c r="AE37" s="226"/>
      <c r="AF37" s="226"/>
      <c r="AG37" s="226"/>
      <c r="AH37" s="226"/>
      <c r="AI37" s="226"/>
      <c r="AJ37" s="226"/>
      <c r="AK37" s="226"/>
      <c r="AL37" s="226"/>
    </row>
    <row r="38" spans="1:38" x14ac:dyDescent="0.25">
      <c r="A38" s="144"/>
      <c r="B38" s="144"/>
      <c r="C38" s="144"/>
      <c r="D38" s="144"/>
      <c r="E38" s="144"/>
      <c r="F38" s="226"/>
      <c r="G38" s="226"/>
      <c r="H38" s="226"/>
      <c r="I38" s="144"/>
      <c r="J38" s="144"/>
      <c r="K38" s="144"/>
      <c r="L38" s="226"/>
      <c r="M38" s="226"/>
      <c r="N38" s="144"/>
      <c r="O38" s="241"/>
      <c r="S38" s="226"/>
      <c r="T38" s="226"/>
      <c r="U38" s="226"/>
      <c r="V38" s="226"/>
      <c r="W38" s="284"/>
      <c r="X38" s="226"/>
      <c r="Y38" s="226"/>
      <c r="Z38" s="226"/>
      <c r="AA38" s="226"/>
      <c r="AB38" s="226"/>
      <c r="AC38" s="226"/>
      <c r="AD38" s="226"/>
      <c r="AE38" s="226"/>
      <c r="AF38" s="226"/>
      <c r="AG38" s="226"/>
      <c r="AH38" s="226"/>
      <c r="AI38" s="226"/>
      <c r="AJ38" s="226"/>
      <c r="AK38" s="226"/>
      <c r="AL38" s="226"/>
    </row>
    <row r="39" spans="1:38" x14ac:dyDescent="0.25">
      <c r="A39" s="144"/>
      <c r="B39" s="144"/>
      <c r="C39" s="144"/>
      <c r="D39" s="144"/>
      <c r="E39" s="144"/>
      <c r="F39" s="226"/>
      <c r="G39" s="226"/>
      <c r="H39" s="226"/>
      <c r="I39" s="144"/>
      <c r="J39" s="144"/>
      <c r="K39" s="144"/>
      <c r="L39" s="226"/>
      <c r="M39" s="226"/>
      <c r="N39" s="144"/>
      <c r="O39" s="241"/>
      <c r="S39" s="226"/>
      <c r="T39" s="226"/>
      <c r="U39" s="226"/>
      <c r="V39" s="226"/>
      <c r="W39" s="284"/>
      <c r="X39" s="226"/>
      <c r="Y39" s="226"/>
      <c r="Z39" s="226"/>
      <c r="AA39" s="226"/>
      <c r="AB39" s="226"/>
      <c r="AC39" s="226"/>
      <c r="AD39" s="226"/>
      <c r="AE39" s="226"/>
      <c r="AF39" s="226"/>
      <c r="AG39" s="226"/>
      <c r="AH39" s="226"/>
      <c r="AI39" s="226"/>
      <c r="AJ39" s="226"/>
      <c r="AK39" s="226"/>
      <c r="AL39" s="226"/>
    </row>
    <row r="40" spans="1:38" x14ac:dyDescent="0.25">
      <c r="A40" s="144"/>
      <c r="B40" s="144"/>
      <c r="C40" s="144"/>
      <c r="D40" s="144"/>
      <c r="E40" s="144"/>
      <c r="F40" s="226"/>
      <c r="G40" s="226"/>
      <c r="H40" s="226"/>
      <c r="I40" s="144"/>
      <c r="J40" s="144"/>
      <c r="K40" s="144"/>
      <c r="L40" s="226"/>
      <c r="M40" s="226"/>
      <c r="N40" s="144"/>
      <c r="O40" s="241"/>
      <c r="S40" s="226"/>
      <c r="T40" s="226"/>
      <c r="U40" s="226"/>
      <c r="V40" s="226"/>
      <c r="W40" s="284"/>
      <c r="X40" s="226"/>
      <c r="Y40" s="226"/>
      <c r="Z40" s="226"/>
      <c r="AA40" s="226"/>
      <c r="AB40" s="226"/>
      <c r="AC40" s="226"/>
      <c r="AD40" s="226"/>
      <c r="AE40" s="226"/>
      <c r="AF40" s="226"/>
      <c r="AG40" s="226"/>
      <c r="AH40" s="226"/>
      <c r="AI40" s="226"/>
      <c r="AJ40" s="226"/>
      <c r="AK40" s="226"/>
      <c r="AL40" s="226"/>
    </row>
    <row r="41" spans="1:38" x14ac:dyDescent="0.25">
      <c r="A41" s="144"/>
      <c r="B41" s="144"/>
      <c r="C41" s="144"/>
      <c r="D41" s="144"/>
      <c r="E41" s="144"/>
      <c r="F41" s="226"/>
      <c r="G41" s="226"/>
      <c r="H41" s="226"/>
      <c r="I41" s="144"/>
      <c r="J41" s="144"/>
      <c r="K41" s="144"/>
      <c r="L41" s="226"/>
      <c r="M41" s="226"/>
      <c r="N41" s="144"/>
      <c r="O41" s="241"/>
      <c r="S41" s="226"/>
      <c r="T41" s="226"/>
      <c r="U41" s="226"/>
      <c r="V41" s="226"/>
      <c r="W41" s="284"/>
      <c r="X41" s="226"/>
      <c r="Y41" s="226"/>
      <c r="Z41" s="226"/>
      <c r="AA41" s="226"/>
      <c r="AB41" s="226"/>
      <c r="AC41" s="226"/>
      <c r="AD41" s="226"/>
      <c r="AE41" s="226"/>
      <c r="AF41" s="226"/>
      <c r="AG41" s="226"/>
      <c r="AH41" s="226"/>
      <c r="AI41" s="226"/>
      <c r="AJ41" s="226"/>
      <c r="AK41" s="226"/>
      <c r="AL41" s="226"/>
    </row>
    <row r="42" spans="1:38" x14ac:dyDescent="0.25">
      <c r="A42" s="144"/>
      <c r="B42" s="144"/>
      <c r="C42" s="144"/>
      <c r="D42" s="144"/>
      <c r="E42" s="144"/>
      <c r="F42" s="226"/>
      <c r="G42" s="226"/>
      <c r="H42" s="226"/>
      <c r="I42" s="144"/>
      <c r="J42" s="144"/>
      <c r="K42" s="144"/>
      <c r="L42" s="226"/>
      <c r="M42" s="226"/>
      <c r="N42" s="144"/>
      <c r="O42" s="241"/>
      <c r="S42" s="226"/>
      <c r="T42" s="226"/>
      <c r="U42" s="226"/>
      <c r="V42" s="226"/>
      <c r="W42" s="284"/>
      <c r="X42" s="226"/>
      <c r="Y42" s="226"/>
      <c r="Z42" s="226"/>
      <c r="AA42" s="226"/>
      <c r="AB42" s="226"/>
      <c r="AC42" s="226"/>
      <c r="AD42" s="226"/>
      <c r="AE42" s="226"/>
      <c r="AF42" s="226"/>
      <c r="AG42" s="226"/>
      <c r="AH42" s="226"/>
      <c r="AI42" s="226"/>
      <c r="AJ42" s="226"/>
      <c r="AK42" s="226"/>
      <c r="AL42" s="226"/>
    </row>
    <row r="43" spans="1:38" x14ac:dyDescent="0.25">
      <c r="A43" s="144"/>
      <c r="B43" s="144"/>
      <c r="C43" s="144"/>
      <c r="D43" s="144"/>
      <c r="E43" s="144"/>
      <c r="F43" s="226"/>
      <c r="G43" s="226"/>
      <c r="H43" s="226"/>
      <c r="I43" s="144"/>
      <c r="J43" s="144"/>
      <c r="K43" s="144"/>
      <c r="L43" s="226"/>
      <c r="M43" s="226"/>
      <c r="N43" s="144"/>
      <c r="O43" s="241"/>
      <c r="S43" s="226"/>
      <c r="T43" s="226"/>
      <c r="U43" s="226"/>
      <c r="V43" s="226"/>
      <c r="W43" s="284"/>
      <c r="X43" s="226"/>
      <c r="Y43" s="226"/>
      <c r="Z43" s="226"/>
      <c r="AA43" s="226"/>
      <c r="AB43" s="226"/>
      <c r="AC43" s="226"/>
      <c r="AD43" s="226"/>
      <c r="AE43" s="226"/>
      <c r="AF43" s="226"/>
      <c r="AG43" s="226"/>
      <c r="AH43" s="226"/>
      <c r="AI43" s="226"/>
      <c r="AJ43" s="226"/>
      <c r="AK43" s="226"/>
      <c r="AL43" s="226"/>
    </row>
    <row r="44" spans="1:38" x14ac:dyDescent="0.25">
      <c r="A44" s="144"/>
      <c r="B44" s="144"/>
      <c r="C44" s="144"/>
      <c r="D44" s="144"/>
      <c r="E44" s="144"/>
      <c r="F44" s="226"/>
      <c r="G44" s="226"/>
      <c r="H44" s="226"/>
      <c r="I44" s="144"/>
      <c r="J44" s="144"/>
      <c r="K44" s="144"/>
      <c r="L44" s="226"/>
      <c r="M44" s="226"/>
      <c r="N44" s="144"/>
      <c r="O44" s="241"/>
      <c r="S44" s="226"/>
      <c r="T44" s="226"/>
      <c r="U44" s="226"/>
      <c r="V44" s="226"/>
      <c r="W44" s="284"/>
      <c r="X44" s="226"/>
      <c r="Y44" s="226"/>
      <c r="Z44" s="226"/>
      <c r="AA44" s="226"/>
      <c r="AB44" s="226"/>
      <c r="AC44" s="226"/>
      <c r="AD44" s="226"/>
      <c r="AE44" s="226"/>
      <c r="AF44" s="226"/>
      <c r="AG44" s="226"/>
      <c r="AH44" s="226"/>
      <c r="AI44" s="226"/>
      <c r="AJ44" s="226"/>
      <c r="AK44" s="226"/>
      <c r="AL44" s="226"/>
    </row>
    <row r="45" spans="1:38" x14ac:dyDescent="0.25">
      <c r="A45" s="144"/>
      <c r="B45" s="144"/>
      <c r="C45" s="144"/>
      <c r="D45" s="144"/>
      <c r="E45" s="144"/>
      <c r="F45" s="226"/>
      <c r="G45" s="226"/>
      <c r="H45" s="226"/>
      <c r="I45" s="144"/>
      <c r="J45" s="144"/>
      <c r="K45" s="144"/>
      <c r="L45" s="226"/>
      <c r="M45" s="226"/>
      <c r="N45" s="144"/>
      <c r="O45" s="241"/>
      <c r="S45" s="226"/>
      <c r="T45" s="226"/>
      <c r="U45" s="226"/>
      <c r="V45" s="226"/>
      <c r="W45" s="284"/>
      <c r="X45" s="226"/>
      <c r="Y45" s="226"/>
      <c r="Z45" s="226"/>
      <c r="AA45" s="226"/>
      <c r="AB45" s="226"/>
      <c r="AC45" s="226"/>
      <c r="AD45" s="226"/>
      <c r="AE45" s="226"/>
      <c r="AF45" s="226"/>
      <c r="AG45" s="226"/>
      <c r="AH45" s="226"/>
      <c r="AI45" s="226"/>
      <c r="AJ45" s="226"/>
      <c r="AK45" s="226"/>
      <c r="AL45" s="226"/>
    </row>
    <row r="46" spans="1:38" x14ac:dyDescent="0.25">
      <c r="A46" s="144"/>
      <c r="B46" s="144"/>
      <c r="C46" s="144"/>
      <c r="D46" s="144"/>
      <c r="E46" s="144"/>
      <c r="F46" s="226"/>
      <c r="G46" s="226"/>
      <c r="H46" s="226"/>
      <c r="I46" s="144"/>
      <c r="J46" s="144"/>
      <c r="K46" s="144"/>
      <c r="L46" s="226"/>
      <c r="M46" s="226"/>
      <c r="N46" s="144"/>
      <c r="O46" s="241"/>
      <c r="S46" s="226"/>
      <c r="T46" s="226"/>
      <c r="U46" s="226"/>
      <c r="V46" s="226"/>
      <c r="W46" s="284"/>
      <c r="X46" s="226"/>
      <c r="Y46" s="226"/>
      <c r="Z46" s="226"/>
      <c r="AA46" s="226"/>
      <c r="AB46" s="226"/>
      <c r="AC46" s="226"/>
      <c r="AD46" s="226"/>
      <c r="AE46" s="226"/>
      <c r="AF46" s="226"/>
      <c r="AG46" s="226"/>
      <c r="AH46" s="226"/>
      <c r="AI46" s="226"/>
      <c r="AJ46" s="226"/>
      <c r="AK46" s="226"/>
      <c r="AL46" s="226"/>
    </row>
    <row r="47" spans="1:38" x14ac:dyDescent="0.25">
      <c r="A47" s="144"/>
      <c r="B47" s="144"/>
      <c r="C47" s="144"/>
      <c r="D47" s="144"/>
      <c r="E47" s="144"/>
      <c r="F47" s="226"/>
      <c r="G47" s="226"/>
      <c r="H47" s="226"/>
      <c r="I47" s="144"/>
      <c r="J47" s="144"/>
      <c r="K47" s="144"/>
      <c r="L47" s="226"/>
      <c r="M47" s="226"/>
      <c r="N47" s="144"/>
      <c r="O47" s="241"/>
      <c r="S47" s="226"/>
      <c r="T47" s="226"/>
      <c r="U47" s="226"/>
      <c r="V47" s="226"/>
      <c r="W47" s="284"/>
      <c r="X47" s="226"/>
      <c r="Y47" s="226"/>
      <c r="Z47" s="226"/>
      <c r="AA47" s="226"/>
      <c r="AB47" s="226"/>
      <c r="AC47" s="226"/>
      <c r="AD47" s="226"/>
      <c r="AE47" s="226"/>
      <c r="AF47" s="226"/>
      <c r="AG47" s="226"/>
      <c r="AH47" s="226"/>
      <c r="AI47" s="226"/>
      <c r="AJ47" s="226"/>
      <c r="AK47" s="226"/>
      <c r="AL47" s="226"/>
    </row>
    <row r="48" spans="1:38" x14ac:dyDescent="0.25">
      <c r="A48" s="144"/>
      <c r="B48" s="144"/>
      <c r="C48" s="144"/>
      <c r="D48" s="144"/>
      <c r="E48" s="144"/>
      <c r="F48" s="226"/>
      <c r="G48" s="226"/>
      <c r="H48" s="226"/>
      <c r="I48" s="144"/>
      <c r="J48" s="144"/>
      <c r="K48" s="144"/>
      <c r="L48" s="226"/>
      <c r="M48" s="226"/>
      <c r="N48" s="144"/>
      <c r="O48" s="241"/>
      <c r="S48" s="226"/>
      <c r="T48" s="226"/>
      <c r="U48" s="226"/>
      <c r="V48" s="226"/>
      <c r="W48" s="284"/>
      <c r="X48" s="226"/>
      <c r="Y48" s="226"/>
      <c r="Z48" s="226"/>
      <c r="AA48" s="226"/>
      <c r="AB48" s="226"/>
      <c r="AC48" s="226"/>
      <c r="AD48" s="226"/>
      <c r="AE48" s="226"/>
      <c r="AF48" s="226"/>
      <c r="AG48" s="226"/>
      <c r="AH48" s="226"/>
      <c r="AI48" s="226"/>
      <c r="AJ48" s="226"/>
      <c r="AK48" s="226"/>
      <c r="AL48" s="226"/>
    </row>
    <row r="49" spans="1:38" x14ac:dyDescent="0.25">
      <c r="A49" s="144"/>
      <c r="B49" s="144"/>
      <c r="C49" s="144"/>
      <c r="D49" s="144"/>
      <c r="E49" s="144"/>
      <c r="F49" s="226"/>
      <c r="G49" s="226"/>
      <c r="H49" s="226"/>
      <c r="I49" s="144"/>
      <c r="J49" s="144"/>
      <c r="K49" s="144"/>
      <c r="L49" s="226"/>
      <c r="M49" s="226"/>
      <c r="N49" s="144"/>
      <c r="O49" s="241"/>
      <c r="S49" s="226"/>
      <c r="T49" s="226"/>
      <c r="U49" s="226"/>
      <c r="V49" s="226"/>
      <c r="W49" s="284"/>
      <c r="X49" s="226"/>
      <c r="Y49" s="226"/>
      <c r="Z49" s="226"/>
      <c r="AA49" s="226"/>
      <c r="AB49" s="226"/>
      <c r="AC49" s="226"/>
      <c r="AD49" s="226"/>
      <c r="AE49" s="226"/>
      <c r="AF49" s="226"/>
      <c r="AG49" s="226"/>
      <c r="AH49" s="226"/>
      <c r="AI49" s="226"/>
      <c r="AJ49" s="226"/>
      <c r="AK49" s="226"/>
      <c r="AL49" s="226"/>
    </row>
    <row r="50" spans="1:38" x14ac:dyDescent="0.25">
      <c r="A50" s="144"/>
      <c r="B50" s="144"/>
      <c r="C50" s="144"/>
      <c r="D50" s="144"/>
      <c r="E50" s="144"/>
      <c r="F50" s="226"/>
      <c r="G50" s="226"/>
      <c r="H50" s="226"/>
      <c r="I50" s="144"/>
      <c r="J50" s="144"/>
      <c r="K50" s="144"/>
      <c r="L50" s="226"/>
      <c r="M50" s="226"/>
      <c r="N50" s="144"/>
      <c r="O50" s="241"/>
      <c r="S50" s="226"/>
      <c r="T50" s="226"/>
      <c r="U50" s="226"/>
      <c r="V50" s="226"/>
      <c r="W50" s="284"/>
      <c r="X50" s="226"/>
      <c r="Y50" s="226"/>
      <c r="Z50" s="226"/>
      <c r="AA50" s="226"/>
      <c r="AB50" s="226"/>
      <c r="AC50" s="226"/>
      <c r="AD50" s="226"/>
      <c r="AE50" s="226"/>
      <c r="AF50" s="226"/>
      <c r="AG50" s="226"/>
      <c r="AH50" s="226"/>
      <c r="AI50" s="226"/>
      <c r="AJ50" s="226"/>
      <c r="AK50" s="226"/>
      <c r="AL50" s="226"/>
    </row>
    <row r="51" spans="1:38" x14ac:dyDescent="0.25">
      <c r="A51" s="144"/>
      <c r="B51" s="144"/>
      <c r="C51" s="144"/>
      <c r="D51" s="144"/>
      <c r="E51" s="144"/>
      <c r="F51" s="226"/>
      <c r="G51" s="226"/>
      <c r="H51" s="226"/>
      <c r="I51" s="144"/>
      <c r="J51" s="144"/>
      <c r="K51" s="144"/>
      <c r="L51" s="226"/>
      <c r="M51" s="226"/>
      <c r="N51" s="144"/>
      <c r="O51" s="241"/>
      <c r="S51" s="226"/>
      <c r="T51" s="226"/>
      <c r="U51" s="226"/>
      <c r="V51" s="226"/>
      <c r="W51" s="284"/>
      <c r="X51" s="226"/>
      <c r="Y51" s="226"/>
      <c r="Z51" s="226"/>
      <c r="AA51" s="226"/>
      <c r="AB51" s="226"/>
      <c r="AC51" s="226"/>
      <c r="AD51" s="226"/>
      <c r="AE51" s="226"/>
      <c r="AF51" s="226"/>
      <c r="AG51" s="226"/>
      <c r="AH51" s="226"/>
      <c r="AI51" s="226"/>
      <c r="AJ51" s="226"/>
      <c r="AK51" s="226"/>
      <c r="AL51" s="226"/>
    </row>
    <row r="52" spans="1:38" x14ac:dyDescent="0.25">
      <c r="A52" s="144"/>
      <c r="B52" s="144"/>
      <c r="C52" s="144"/>
      <c r="D52" s="144"/>
      <c r="E52" s="144"/>
      <c r="F52" s="226"/>
      <c r="G52" s="226"/>
      <c r="H52" s="226"/>
      <c r="I52" s="144"/>
      <c r="J52" s="144"/>
      <c r="K52" s="144"/>
      <c r="L52" s="226"/>
      <c r="M52" s="226"/>
      <c r="N52" s="144"/>
      <c r="O52" s="241"/>
      <c r="S52" s="226"/>
      <c r="T52" s="226"/>
      <c r="U52" s="226"/>
      <c r="V52" s="226"/>
      <c r="W52" s="284"/>
      <c r="X52" s="226"/>
      <c r="Y52" s="226"/>
      <c r="Z52" s="226"/>
      <c r="AA52" s="226"/>
      <c r="AB52" s="226"/>
      <c r="AC52" s="226"/>
      <c r="AD52" s="226"/>
      <c r="AE52" s="226"/>
      <c r="AF52" s="226"/>
      <c r="AG52" s="226"/>
      <c r="AH52" s="226"/>
      <c r="AI52" s="226"/>
      <c r="AJ52" s="226"/>
      <c r="AK52" s="226"/>
      <c r="AL52" s="226"/>
    </row>
    <row r="53" spans="1:38" x14ac:dyDescent="0.25">
      <c r="A53" s="144"/>
      <c r="B53" s="144"/>
      <c r="C53" s="144"/>
      <c r="D53" s="144"/>
      <c r="E53" s="144"/>
      <c r="F53" s="226"/>
      <c r="G53" s="226"/>
      <c r="H53" s="226"/>
      <c r="I53" s="144"/>
      <c r="J53" s="144"/>
      <c r="K53" s="144"/>
      <c r="L53" s="226"/>
      <c r="M53" s="226"/>
      <c r="N53" s="144"/>
      <c r="O53" s="241"/>
      <c r="S53" s="226"/>
      <c r="T53" s="226"/>
      <c r="U53" s="226"/>
      <c r="V53" s="226"/>
      <c r="W53" s="284"/>
      <c r="X53" s="226"/>
      <c r="Y53" s="226"/>
      <c r="Z53" s="226"/>
      <c r="AA53" s="226"/>
      <c r="AB53" s="226"/>
      <c r="AC53" s="226"/>
      <c r="AD53" s="226"/>
      <c r="AE53" s="226"/>
      <c r="AF53" s="226"/>
      <c r="AG53" s="226"/>
      <c r="AH53" s="226"/>
      <c r="AI53" s="226"/>
      <c r="AJ53" s="226"/>
      <c r="AK53" s="226"/>
      <c r="AL53" s="226"/>
    </row>
    <row r="54" spans="1:38" x14ac:dyDescent="0.25">
      <c r="A54" s="144"/>
      <c r="B54" s="144"/>
      <c r="C54" s="144"/>
      <c r="D54" s="144"/>
      <c r="E54" s="144"/>
      <c r="F54" s="226"/>
      <c r="G54" s="226"/>
      <c r="H54" s="226"/>
      <c r="I54" s="144"/>
      <c r="J54" s="144"/>
      <c r="K54" s="144"/>
      <c r="L54" s="226"/>
      <c r="M54" s="226"/>
      <c r="N54" s="144"/>
      <c r="O54" s="241"/>
      <c r="S54" s="226"/>
      <c r="T54" s="226"/>
      <c r="U54" s="226"/>
      <c r="V54" s="226"/>
      <c r="W54" s="284"/>
      <c r="X54" s="226"/>
      <c r="Y54" s="226"/>
      <c r="Z54" s="226"/>
      <c r="AA54" s="226"/>
      <c r="AB54" s="226"/>
      <c r="AC54" s="226"/>
      <c r="AD54" s="226"/>
      <c r="AE54" s="226"/>
      <c r="AF54" s="226"/>
      <c r="AG54" s="226"/>
      <c r="AH54" s="226"/>
      <c r="AI54" s="226"/>
      <c r="AJ54" s="226"/>
      <c r="AK54" s="226"/>
      <c r="AL54" s="226"/>
    </row>
    <row r="55" spans="1:38" x14ac:dyDescent="0.25">
      <c r="A55" s="144"/>
      <c r="B55" s="144"/>
      <c r="C55" s="144"/>
      <c r="D55" s="144"/>
      <c r="E55" s="144"/>
      <c r="F55" s="226"/>
      <c r="G55" s="226"/>
      <c r="H55" s="226"/>
      <c r="I55" s="144"/>
      <c r="J55" s="144"/>
      <c r="K55" s="144"/>
      <c r="L55" s="226"/>
      <c r="M55" s="226"/>
      <c r="N55" s="144"/>
      <c r="O55" s="241"/>
      <c r="S55" s="226"/>
      <c r="T55" s="226"/>
      <c r="U55" s="226"/>
      <c r="V55" s="226"/>
      <c r="W55" s="284"/>
      <c r="X55" s="226"/>
      <c r="Y55" s="226"/>
      <c r="Z55" s="226"/>
      <c r="AA55" s="226"/>
      <c r="AB55" s="226"/>
      <c r="AC55" s="226"/>
      <c r="AD55" s="226"/>
      <c r="AE55" s="226"/>
      <c r="AF55" s="226"/>
      <c r="AG55" s="226"/>
      <c r="AH55" s="226"/>
      <c r="AI55" s="226"/>
      <c r="AJ55" s="226"/>
      <c r="AK55" s="226"/>
      <c r="AL55" s="226"/>
    </row>
    <row r="56" spans="1:38" x14ac:dyDescent="0.25">
      <c r="A56" s="144"/>
      <c r="B56" s="144"/>
      <c r="C56" s="144"/>
      <c r="D56" s="144"/>
      <c r="E56" s="144"/>
      <c r="F56" s="226"/>
      <c r="G56" s="226"/>
      <c r="H56" s="226"/>
      <c r="I56" s="144"/>
      <c r="J56" s="144"/>
      <c r="K56" s="144"/>
      <c r="L56" s="226"/>
      <c r="M56" s="226"/>
      <c r="N56" s="144"/>
      <c r="O56" s="241"/>
      <c r="S56" s="226"/>
      <c r="T56" s="226"/>
      <c r="U56" s="226"/>
      <c r="V56" s="226"/>
      <c r="W56" s="284"/>
      <c r="X56" s="226"/>
      <c r="Y56" s="226"/>
      <c r="Z56" s="226"/>
      <c r="AA56" s="226"/>
      <c r="AB56" s="226"/>
      <c r="AC56" s="226"/>
      <c r="AD56" s="226"/>
      <c r="AE56" s="226"/>
      <c r="AF56" s="226"/>
      <c r="AG56" s="226"/>
      <c r="AH56" s="226"/>
      <c r="AI56" s="226"/>
      <c r="AJ56" s="226"/>
      <c r="AK56" s="226"/>
      <c r="AL56" s="226"/>
    </row>
    <row r="57" spans="1:38" x14ac:dyDescent="0.25">
      <c r="A57" s="144"/>
      <c r="B57" s="144"/>
      <c r="C57" s="144"/>
      <c r="D57" s="144"/>
      <c r="E57" s="144"/>
      <c r="F57" s="226"/>
      <c r="G57" s="226"/>
      <c r="H57" s="226"/>
      <c r="I57" s="144"/>
      <c r="J57" s="144"/>
      <c r="K57" s="144"/>
      <c r="L57" s="226"/>
      <c r="M57" s="226"/>
      <c r="N57" s="144"/>
      <c r="O57" s="241"/>
      <c r="S57" s="226"/>
      <c r="T57" s="226"/>
      <c r="U57" s="226"/>
      <c r="V57" s="226"/>
      <c r="W57" s="284"/>
      <c r="X57" s="226"/>
      <c r="Y57" s="226"/>
      <c r="Z57" s="226"/>
      <c r="AA57" s="226"/>
      <c r="AB57" s="226"/>
      <c r="AC57" s="226"/>
      <c r="AD57" s="226"/>
      <c r="AE57" s="226"/>
      <c r="AF57" s="226"/>
      <c r="AG57" s="226"/>
      <c r="AH57" s="226"/>
      <c r="AI57" s="226"/>
      <c r="AJ57" s="226"/>
      <c r="AK57" s="226"/>
      <c r="AL57" s="226"/>
    </row>
    <row r="58" spans="1:38" x14ac:dyDescent="0.25">
      <c r="A58" s="144"/>
      <c r="B58" s="144"/>
      <c r="C58" s="144"/>
      <c r="D58" s="144"/>
      <c r="E58" s="144"/>
      <c r="F58" s="226"/>
      <c r="G58" s="226"/>
      <c r="H58" s="226"/>
      <c r="I58" s="144"/>
      <c r="J58" s="144"/>
      <c r="K58" s="144"/>
      <c r="L58" s="226"/>
      <c r="M58" s="226"/>
      <c r="N58" s="144"/>
      <c r="O58" s="241"/>
      <c r="S58" s="226"/>
      <c r="T58" s="226"/>
      <c r="U58" s="226"/>
      <c r="V58" s="226"/>
      <c r="W58" s="284"/>
      <c r="X58" s="226"/>
      <c r="Y58" s="226"/>
      <c r="Z58" s="226"/>
      <c r="AA58" s="226"/>
      <c r="AB58" s="226"/>
      <c r="AC58" s="226"/>
      <c r="AD58" s="226"/>
      <c r="AE58" s="226"/>
      <c r="AF58" s="226"/>
      <c r="AG58" s="226"/>
      <c r="AH58" s="226"/>
      <c r="AI58" s="226"/>
      <c r="AJ58" s="226"/>
      <c r="AK58" s="226"/>
      <c r="AL58" s="226"/>
    </row>
    <row r="59" spans="1:38" x14ac:dyDescent="0.25">
      <c r="A59" s="144"/>
      <c r="B59" s="144"/>
      <c r="C59" s="144"/>
      <c r="D59" s="144"/>
      <c r="E59" s="144"/>
      <c r="F59" s="226"/>
      <c r="G59" s="226"/>
      <c r="H59" s="226"/>
      <c r="I59" s="144"/>
      <c r="J59" s="144"/>
      <c r="K59" s="144"/>
      <c r="L59" s="226"/>
      <c r="M59" s="226"/>
      <c r="N59" s="144"/>
      <c r="O59" s="241"/>
      <c r="S59" s="226"/>
      <c r="T59" s="226"/>
      <c r="U59" s="226"/>
      <c r="V59" s="226"/>
      <c r="W59" s="284"/>
      <c r="X59" s="226"/>
      <c r="Y59" s="226"/>
      <c r="Z59" s="226"/>
      <c r="AA59" s="226"/>
      <c r="AB59" s="226"/>
      <c r="AC59" s="226"/>
      <c r="AD59" s="226"/>
      <c r="AE59" s="226"/>
      <c r="AF59" s="226"/>
      <c r="AG59" s="226"/>
      <c r="AH59" s="226"/>
      <c r="AI59" s="226"/>
      <c r="AJ59" s="226"/>
      <c r="AK59" s="226"/>
      <c r="AL59" s="226"/>
    </row>
    <row r="60" spans="1:38" x14ac:dyDescent="0.25">
      <c r="A60" s="144"/>
      <c r="B60" s="144"/>
      <c r="C60" s="144"/>
      <c r="D60" s="144"/>
      <c r="E60" s="144"/>
      <c r="F60" s="226"/>
      <c r="G60" s="226"/>
      <c r="H60" s="226"/>
      <c r="I60" s="144"/>
      <c r="J60" s="144"/>
      <c r="K60" s="144"/>
      <c r="L60" s="226"/>
      <c r="M60" s="226"/>
      <c r="N60" s="144"/>
      <c r="O60" s="241"/>
      <c r="S60" s="226"/>
      <c r="T60" s="226"/>
      <c r="U60" s="226"/>
      <c r="V60" s="226"/>
      <c r="W60" s="284"/>
      <c r="X60" s="226"/>
      <c r="Y60" s="226"/>
      <c r="Z60" s="226"/>
      <c r="AA60" s="226"/>
      <c r="AB60" s="226"/>
      <c r="AC60" s="226"/>
      <c r="AD60" s="226"/>
      <c r="AE60" s="226"/>
      <c r="AF60" s="226"/>
      <c r="AG60" s="226"/>
      <c r="AH60" s="226"/>
      <c r="AI60" s="226"/>
      <c r="AJ60" s="226"/>
      <c r="AK60" s="226"/>
      <c r="AL60" s="226"/>
    </row>
    <row r="61" spans="1:38" x14ac:dyDescent="0.25">
      <c r="A61" s="144"/>
      <c r="B61" s="144"/>
      <c r="C61" s="144"/>
      <c r="D61" s="144"/>
      <c r="E61" s="144"/>
      <c r="F61" s="226"/>
      <c r="G61" s="226"/>
      <c r="H61" s="226"/>
      <c r="I61" s="144"/>
      <c r="J61" s="144"/>
      <c r="K61" s="144"/>
      <c r="L61" s="226"/>
      <c r="M61" s="226"/>
      <c r="N61" s="144"/>
      <c r="O61" s="241"/>
      <c r="S61" s="226"/>
      <c r="T61" s="226"/>
      <c r="U61" s="226"/>
      <c r="V61" s="226"/>
      <c r="W61" s="284"/>
      <c r="X61" s="226"/>
      <c r="Y61" s="226"/>
      <c r="Z61" s="226"/>
      <c r="AA61" s="226"/>
      <c r="AB61" s="226"/>
      <c r="AC61" s="226"/>
      <c r="AD61" s="226"/>
      <c r="AE61" s="226"/>
      <c r="AF61" s="226"/>
      <c r="AG61" s="226"/>
      <c r="AH61" s="226"/>
      <c r="AI61" s="226"/>
      <c r="AJ61" s="226"/>
      <c r="AK61" s="226"/>
      <c r="AL61" s="226"/>
    </row>
    <row r="62" spans="1:38" x14ac:dyDescent="0.25">
      <c r="A62" s="144"/>
      <c r="B62" s="144"/>
      <c r="C62" s="144"/>
      <c r="D62" s="144"/>
      <c r="E62" s="144"/>
      <c r="F62" s="226"/>
      <c r="G62" s="226"/>
      <c r="H62" s="226"/>
      <c r="I62" s="144"/>
      <c r="J62" s="144"/>
      <c r="K62" s="144"/>
      <c r="L62" s="226"/>
      <c r="M62" s="226"/>
      <c r="N62" s="144"/>
      <c r="O62" s="241"/>
      <c r="S62" s="226"/>
      <c r="T62" s="226"/>
      <c r="U62" s="226"/>
      <c r="V62" s="226"/>
      <c r="W62" s="284"/>
      <c r="X62" s="226"/>
      <c r="Y62" s="226"/>
      <c r="Z62" s="226"/>
      <c r="AA62" s="226"/>
      <c r="AB62" s="226"/>
      <c r="AC62" s="226"/>
      <c r="AD62" s="226"/>
      <c r="AE62" s="226"/>
      <c r="AF62" s="226"/>
      <c r="AG62" s="226"/>
      <c r="AH62" s="226"/>
      <c r="AI62" s="226"/>
      <c r="AJ62" s="226"/>
      <c r="AK62" s="226"/>
      <c r="AL62" s="226"/>
    </row>
    <row r="63" spans="1:38" x14ac:dyDescent="0.25">
      <c r="A63" s="144"/>
      <c r="B63" s="144"/>
      <c r="C63" s="144"/>
      <c r="D63" s="144"/>
      <c r="E63" s="144"/>
      <c r="F63" s="226"/>
      <c r="G63" s="226"/>
      <c r="H63" s="226"/>
      <c r="I63" s="144"/>
      <c r="J63" s="144"/>
      <c r="K63" s="144"/>
      <c r="L63" s="226"/>
      <c r="M63" s="226"/>
      <c r="N63" s="144"/>
      <c r="O63" s="241"/>
      <c r="S63" s="226"/>
      <c r="T63" s="226"/>
      <c r="U63" s="226"/>
      <c r="V63" s="226"/>
      <c r="W63" s="284"/>
      <c r="X63" s="226"/>
      <c r="Y63" s="226"/>
      <c r="Z63" s="226"/>
      <c r="AA63" s="226"/>
      <c r="AB63" s="226"/>
      <c r="AC63" s="226"/>
      <c r="AD63" s="226"/>
      <c r="AE63" s="226"/>
      <c r="AF63" s="226"/>
      <c r="AG63" s="226"/>
      <c r="AH63" s="226"/>
      <c r="AI63" s="226"/>
      <c r="AJ63" s="226"/>
      <c r="AK63" s="226"/>
      <c r="AL63" s="226"/>
    </row>
    <row r="64" spans="1:38" x14ac:dyDescent="0.25">
      <c r="A64" s="144"/>
      <c r="B64" s="144"/>
      <c r="C64" s="144"/>
      <c r="D64" s="144"/>
      <c r="E64" s="144"/>
      <c r="F64" s="226"/>
      <c r="G64" s="226"/>
      <c r="H64" s="226"/>
      <c r="I64" s="144"/>
      <c r="J64" s="144"/>
      <c r="K64" s="144"/>
      <c r="L64" s="226"/>
      <c r="M64" s="226"/>
      <c r="N64" s="144"/>
      <c r="O64" s="241"/>
      <c r="S64" s="226"/>
      <c r="T64" s="226"/>
      <c r="U64" s="226"/>
      <c r="V64" s="226"/>
      <c r="W64" s="284"/>
      <c r="X64" s="226"/>
      <c r="Y64" s="226"/>
      <c r="Z64" s="226"/>
      <c r="AA64" s="226"/>
      <c r="AB64" s="226"/>
      <c r="AC64" s="226"/>
      <c r="AD64" s="226"/>
      <c r="AE64" s="226"/>
      <c r="AF64" s="226"/>
      <c r="AG64" s="226"/>
      <c r="AH64" s="226"/>
      <c r="AI64" s="226"/>
      <c r="AJ64" s="226"/>
      <c r="AK64" s="226"/>
      <c r="AL64" s="226"/>
    </row>
    <row r="65" spans="1:38" x14ac:dyDescent="0.25">
      <c r="A65" s="144"/>
      <c r="B65" s="144"/>
      <c r="C65" s="144"/>
      <c r="D65" s="144"/>
      <c r="E65" s="144"/>
      <c r="F65" s="226"/>
      <c r="G65" s="226"/>
      <c r="H65" s="226"/>
      <c r="I65" s="144"/>
      <c r="J65" s="144"/>
      <c r="K65" s="144"/>
      <c r="L65" s="226"/>
      <c r="M65" s="226"/>
      <c r="N65" s="144"/>
      <c r="O65" s="241"/>
      <c r="S65" s="226"/>
      <c r="T65" s="226"/>
      <c r="U65" s="226"/>
      <c r="V65" s="226"/>
      <c r="W65" s="284"/>
      <c r="X65" s="226"/>
      <c r="Y65" s="226"/>
      <c r="Z65" s="226"/>
      <c r="AA65" s="226"/>
      <c r="AB65" s="226"/>
      <c r="AC65" s="226"/>
      <c r="AD65" s="226"/>
      <c r="AE65" s="226"/>
      <c r="AF65" s="226"/>
      <c r="AG65" s="226"/>
      <c r="AH65" s="226"/>
      <c r="AI65" s="226"/>
      <c r="AJ65" s="226"/>
      <c r="AK65" s="226"/>
      <c r="AL65" s="226"/>
    </row>
    <row r="66" spans="1:38" x14ac:dyDescent="0.25">
      <c r="A66" s="144"/>
      <c r="B66" s="144"/>
      <c r="C66" s="144"/>
      <c r="D66" s="144"/>
      <c r="E66" s="144"/>
      <c r="F66" s="226"/>
      <c r="G66" s="226"/>
      <c r="H66" s="226"/>
      <c r="I66" s="144"/>
      <c r="J66" s="144"/>
      <c r="K66" s="144"/>
      <c r="L66" s="226"/>
      <c r="M66" s="226"/>
      <c r="N66" s="144"/>
      <c r="O66" s="241"/>
      <c r="S66" s="226"/>
      <c r="T66" s="226"/>
      <c r="U66" s="226"/>
      <c r="V66" s="226"/>
      <c r="W66" s="284"/>
      <c r="X66" s="226"/>
      <c r="Y66" s="226"/>
      <c r="Z66" s="226"/>
      <c r="AA66" s="226"/>
      <c r="AB66" s="226"/>
      <c r="AC66" s="226"/>
      <c r="AD66" s="226"/>
      <c r="AE66" s="226"/>
      <c r="AF66" s="226"/>
      <c r="AG66" s="226"/>
      <c r="AH66" s="226"/>
      <c r="AI66" s="226"/>
      <c r="AJ66" s="226"/>
      <c r="AK66" s="226"/>
      <c r="AL66" s="226"/>
    </row>
    <row r="67" spans="1:38" x14ac:dyDescent="0.25">
      <c r="A67" s="144"/>
      <c r="B67" s="144"/>
      <c r="C67" s="144"/>
      <c r="D67" s="144"/>
      <c r="E67" s="144"/>
      <c r="F67" s="226"/>
      <c r="G67" s="226"/>
      <c r="H67" s="226"/>
      <c r="I67" s="144"/>
      <c r="J67" s="144"/>
      <c r="K67" s="144"/>
      <c r="L67" s="226"/>
      <c r="M67" s="226"/>
      <c r="N67" s="144"/>
      <c r="O67" s="241"/>
      <c r="S67" s="226"/>
      <c r="T67" s="226"/>
      <c r="U67" s="226"/>
      <c r="V67" s="226"/>
      <c r="W67" s="284"/>
      <c r="X67" s="226"/>
      <c r="Y67" s="226"/>
      <c r="Z67" s="226"/>
      <c r="AA67" s="226"/>
      <c r="AB67" s="226"/>
      <c r="AC67" s="226"/>
      <c r="AD67" s="226"/>
      <c r="AE67" s="226"/>
      <c r="AF67" s="226"/>
      <c r="AG67" s="226"/>
      <c r="AH67" s="226"/>
      <c r="AI67" s="226"/>
      <c r="AJ67" s="226"/>
      <c r="AK67" s="226"/>
      <c r="AL67" s="226"/>
    </row>
    <row r="68" spans="1:38" x14ac:dyDescent="0.25">
      <c r="A68" s="144"/>
      <c r="B68" s="144"/>
      <c r="C68" s="144"/>
      <c r="D68" s="144"/>
      <c r="E68" s="144"/>
      <c r="F68" s="226"/>
      <c r="G68" s="226"/>
      <c r="H68" s="226"/>
      <c r="I68" s="144"/>
      <c r="J68" s="144"/>
      <c r="K68" s="144"/>
      <c r="L68" s="226"/>
      <c r="M68" s="226"/>
      <c r="N68" s="144"/>
      <c r="O68" s="241"/>
      <c r="S68" s="226"/>
      <c r="T68" s="226"/>
      <c r="U68" s="226"/>
      <c r="V68" s="226"/>
      <c r="W68" s="284"/>
      <c r="X68" s="226"/>
      <c r="Y68" s="226"/>
      <c r="Z68" s="226"/>
      <c r="AA68" s="226"/>
      <c r="AB68" s="226"/>
      <c r="AC68" s="226"/>
      <c r="AD68" s="226"/>
      <c r="AE68" s="226"/>
      <c r="AF68" s="226"/>
      <c r="AG68" s="226"/>
      <c r="AH68" s="226"/>
      <c r="AI68" s="226"/>
      <c r="AJ68" s="226"/>
      <c r="AK68" s="226"/>
      <c r="AL68" s="226"/>
    </row>
    <row r="69" spans="1:38" x14ac:dyDescent="0.25">
      <c r="A69" s="144"/>
      <c r="B69" s="144"/>
      <c r="C69" s="144"/>
      <c r="D69" s="144"/>
      <c r="E69" s="144"/>
      <c r="F69" s="226"/>
      <c r="G69" s="226"/>
      <c r="H69" s="226"/>
      <c r="I69" s="144"/>
      <c r="J69" s="144"/>
      <c r="K69" s="144"/>
      <c r="L69" s="226"/>
      <c r="M69" s="226"/>
      <c r="N69" s="144"/>
      <c r="O69" s="241"/>
      <c r="S69" s="226"/>
      <c r="T69" s="226"/>
      <c r="U69" s="226"/>
      <c r="V69" s="226"/>
      <c r="W69" s="284"/>
      <c r="X69" s="226"/>
      <c r="Y69" s="226"/>
      <c r="Z69" s="226"/>
      <c r="AA69" s="226"/>
      <c r="AB69" s="226"/>
      <c r="AC69" s="226"/>
      <c r="AD69" s="226"/>
      <c r="AE69" s="226"/>
      <c r="AF69" s="226"/>
      <c r="AG69" s="226"/>
      <c r="AH69" s="226"/>
      <c r="AI69" s="226"/>
      <c r="AJ69" s="226"/>
      <c r="AK69" s="226"/>
      <c r="AL69" s="226"/>
    </row>
    <row r="70" spans="1:38" x14ac:dyDescent="0.25">
      <c r="A70" s="144"/>
      <c r="B70" s="144"/>
      <c r="C70" s="144"/>
      <c r="D70" s="144"/>
      <c r="E70" s="144"/>
      <c r="F70" s="226"/>
      <c r="G70" s="226"/>
      <c r="H70" s="226"/>
      <c r="I70" s="144"/>
      <c r="J70" s="144"/>
      <c r="K70" s="144"/>
      <c r="L70" s="226"/>
      <c r="M70" s="226"/>
      <c r="N70" s="144"/>
      <c r="O70" s="241"/>
      <c r="S70" s="226"/>
      <c r="T70" s="226"/>
      <c r="U70" s="226"/>
      <c r="V70" s="226"/>
      <c r="W70" s="284"/>
      <c r="X70" s="226"/>
      <c r="Y70" s="226"/>
      <c r="Z70" s="226"/>
      <c r="AA70" s="226"/>
      <c r="AB70" s="226"/>
      <c r="AC70" s="226"/>
      <c r="AD70" s="226"/>
      <c r="AE70" s="226"/>
      <c r="AF70" s="226"/>
      <c r="AG70" s="226"/>
      <c r="AH70" s="226"/>
      <c r="AI70" s="226"/>
      <c r="AJ70" s="226"/>
      <c r="AK70" s="226"/>
      <c r="AL70" s="226"/>
    </row>
    <row r="71" spans="1:38" x14ac:dyDescent="0.25">
      <c r="A71" s="144"/>
      <c r="B71" s="144"/>
      <c r="C71" s="144"/>
      <c r="D71" s="144"/>
      <c r="E71" s="144"/>
      <c r="F71" s="226"/>
      <c r="G71" s="226"/>
      <c r="H71" s="226"/>
      <c r="I71" s="144"/>
      <c r="J71" s="144"/>
      <c r="K71" s="144"/>
      <c r="L71" s="226"/>
      <c r="M71" s="226"/>
      <c r="N71" s="144"/>
      <c r="O71" s="241"/>
      <c r="S71" s="226"/>
      <c r="T71" s="226"/>
      <c r="U71" s="226"/>
      <c r="V71" s="226"/>
      <c r="W71" s="284"/>
      <c r="X71" s="226"/>
      <c r="Y71" s="226"/>
      <c r="Z71" s="226"/>
      <c r="AA71" s="226"/>
      <c r="AB71" s="226"/>
      <c r="AC71" s="226"/>
      <c r="AD71" s="226"/>
      <c r="AE71" s="226"/>
      <c r="AF71" s="226"/>
      <c r="AG71" s="226"/>
      <c r="AH71" s="226"/>
      <c r="AI71" s="226"/>
      <c r="AJ71" s="226"/>
      <c r="AK71" s="226"/>
      <c r="AL71" s="226"/>
    </row>
    <row r="72" spans="1:38" x14ac:dyDescent="0.25">
      <c r="A72" s="144"/>
      <c r="B72" s="144"/>
      <c r="C72" s="144"/>
      <c r="D72" s="144"/>
      <c r="E72" s="144"/>
      <c r="F72" s="226"/>
      <c r="G72" s="226"/>
      <c r="H72" s="226"/>
      <c r="I72" s="144"/>
      <c r="J72" s="144"/>
      <c r="K72" s="144"/>
      <c r="L72" s="226"/>
      <c r="M72" s="226"/>
      <c r="N72" s="144"/>
      <c r="O72" s="241"/>
      <c r="S72" s="226"/>
      <c r="T72" s="226"/>
      <c r="U72" s="226"/>
      <c r="V72" s="226"/>
      <c r="W72" s="284"/>
      <c r="X72" s="226"/>
      <c r="Y72" s="226"/>
      <c r="Z72" s="226"/>
      <c r="AA72" s="226"/>
      <c r="AB72" s="226"/>
      <c r="AC72" s="226"/>
      <c r="AD72" s="226"/>
      <c r="AE72" s="226"/>
      <c r="AF72" s="226"/>
      <c r="AG72" s="226"/>
      <c r="AH72" s="226"/>
      <c r="AI72" s="226"/>
      <c r="AJ72" s="226"/>
      <c r="AK72" s="226"/>
      <c r="AL72" s="226"/>
    </row>
    <row r="73" spans="1:38" x14ac:dyDescent="0.25">
      <c r="A73" s="144"/>
      <c r="B73" s="144"/>
      <c r="C73" s="144"/>
      <c r="D73" s="144"/>
      <c r="E73" s="144"/>
      <c r="F73" s="226"/>
      <c r="G73" s="226"/>
      <c r="H73" s="226"/>
      <c r="I73" s="144"/>
      <c r="J73" s="144"/>
      <c r="K73" s="144"/>
      <c r="L73" s="226"/>
      <c r="M73" s="226"/>
      <c r="N73" s="144"/>
      <c r="O73" s="241"/>
      <c r="S73" s="226"/>
      <c r="T73" s="226"/>
      <c r="U73" s="226"/>
      <c r="V73" s="226"/>
      <c r="W73" s="284"/>
      <c r="X73" s="226"/>
      <c r="Y73" s="226"/>
      <c r="Z73" s="226"/>
      <c r="AA73" s="226"/>
      <c r="AB73" s="226"/>
      <c r="AC73" s="226"/>
      <c r="AD73" s="226"/>
      <c r="AE73" s="226"/>
      <c r="AF73" s="226"/>
      <c r="AG73" s="226"/>
      <c r="AH73" s="226"/>
      <c r="AI73" s="226"/>
      <c r="AJ73" s="226"/>
      <c r="AK73" s="226"/>
      <c r="AL73" s="226"/>
    </row>
    <row r="74" spans="1:38" x14ac:dyDescent="0.25">
      <c r="A74" s="144"/>
      <c r="B74" s="144"/>
      <c r="C74" s="144"/>
      <c r="D74" s="144"/>
      <c r="E74" s="144"/>
      <c r="F74" s="226"/>
      <c r="G74" s="226"/>
      <c r="H74" s="226"/>
      <c r="I74" s="144"/>
      <c r="J74" s="144"/>
      <c r="K74" s="144"/>
      <c r="L74" s="226"/>
      <c r="M74" s="226"/>
      <c r="N74" s="144"/>
      <c r="O74" s="241"/>
      <c r="S74" s="226"/>
      <c r="T74" s="226"/>
      <c r="U74" s="226"/>
      <c r="V74" s="226"/>
      <c r="W74" s="284"/>
      <c r="X74" s="226"/>
      <c r="Y74" s="226"/>
      <c r="Z74" s="226"/>
      <c r="AA74" s="226"/>
      <c r="AB74" s="226"/>
      <c r="AC74" s="226"/>
      <c r="AD74" s="226"/>
      <c r="AE74" s="226"/>
      <c r="AF74" s="226"/>
      <c r="AG74" s="226"/>
      <c r="AH74" s="226"/>
      <c r="AI74" s="226"/>
      <c r="AJ74" s="226"/>
      <c r="AK74" s="226"/>
      <c r="AL74" s="226"/>
    </row>
    <row r="75" spans="1:38" x14ac:dyDescent="0.25">
      <c r="A75" s="144"/>
      <c r="B75" s="144"/>
      <c r="C75" s="144"/>
      <c r="D75" s="144"/>
      <c r="E75" s="144"/>
      <c r="F75" s="226"/>
      <c r="G75" s="226"/>
      <c r="H75" s="226"/>
      <c r="I75" s="144"/>
      <c r="J75" s="144"/>
      <c r="K75" s="144"/>
      <c r="L75" s="226"/>
      <c r="M75" s="226"/>
      <c r="N75" s="144"/>
      <c r="O75" s="241"/>
      <c r="S75" s="226"/>
      <c r="T75" s="226"/>
      <c r="U75" s="226"/>
      <c r="V75" s="226"/>
      <c r="W75" s="284"/>
      <c r="X75" s="226"/>
      <c r="Y75" s="226"/>
      <c r="Z75" s="226"/>
      <c r="AA75" s="226"/>
      <c r="AB75" s="226"/>
      <c r="AC75" s="226"/>
      <c r="AD75" s="226"/>
      <c r="AE75" s="226"/>
      <c r="AF75" s="226"/>
      <c r="AG75" s="226"/>
      <c r="AH75" s="226"/>
      <c r="AI75" s="226"/>
      <c r="AJ75" s="226"/>
      <c r="AK75" s="226"/>
      <c r="AL75" s="226"/>
    </row>
    <row r="76" spans="1:38" x14ac:dyDescent="0.25">
      <c r="A76" s="144"/>
      <c r="B76" s="144"/>
      <c r="C76" s="144"/>
      <c r="D76" s="144"/>
      <c r="E76" s="144"/>
      <c r="F76" s="226"/>
      <c r="G76" s="226"/>
      <c r="H76" s="226"/>
      <c r="I76" s="144"/>
      <c r="J76" s="144"/>
      <c r="K76" s="144"/>
      <c r="L76" s="226"/>
      <c r="M76" s="226"/>
      <c r="N76" s="144"/>
      <c r="O76" s="241"/>
      <c r="S76" s="226"/>
      <c r="T76" s="226"/>
      <c r="U76" s="226"/>
      <c r="V76" s="226"/>
      <c r="W76" s="284"/>
      <c r="X76" s="226"/>
      <c r="Y76" s="226"/>
      <c r="Z76" s="226"/>
      <c r="AA76" s="226"/>
      <c r="AB76" s="226"/>
      <c r="AC76" s="226"/>
      <c r="AD76" s="226"/>
      <c r="AE76" s="226"/>
      <c r="AF76" s="226"/>
      <c r="AG76" s="226"/>
      <c r="AH76" s="226"/>
      <c r="AI76" s="226"/>
      <c r="AJ76" s="226"/>
      <c r="AK76" s="226"/>
      <c r="AL76" s="226"/>
    </row>
    <row r="77" spans="1:38" x14ac:dyDescent="0.25">
      <c r="A77" s="144"/>
      <c r="B77" s="144"/>
      <c r="C77" s="144"/>
      <c r="D77" s="144"/>
      <c r="E77" s="144"/>
      <c r="F77" s="226"/>
      <c r="G77" s="226"/>
      <c r="H77" s="226"/>
      <c r="I77" s="144"/>
      <c r="J77" s="144"/>
      <c r="K77" s="144"/>
      <c r="L77" s="226"/>
      <c r="M77" s="226"/>
      <c r="N77" s="144"/>
      <c r="O77" s="241"/>
      <c r="S77" s="226"/>
      <c r="T77" s="226"/>
      <c r="U77" s="226"/>
      <c r="V77" s="226"/>
      <c r="W77" s="284"/>
      <c r="X77" s="226"/>
      <c r="Y77" s="226"/>
      <c r="Z77" s="226"/>
      <c r="AA77" s="226"/>
      <c r="AB77" s="226"/>
      <c r="AC77" s="226"/>
      <c r="AD77" s="226"/>
      <c r="AE77" s="226"/>
      <c r="AF77" s="226"/>
      <c r="AG77" s="226"/>
      <c r="AH77" s="226"/>
      <c r="AI77" s="226"/>
      <c r="AJ77" s="226"/>
      <c r="AK77" s="226"/>
      <c r="AL77" s="226"/>
    </row>
    <row r="78" spans="1:38" x14ac:dyDescent="0.25">
      <c r="A78" s="144"/>
      <c r="B78" s="144"/>
      <c r="C78" s="144"/>
      <c r="D78" s="144"/>
      <c r="E78" s="144"/>
      <c r="F78" s="226"/>
      <c r="G78" s="226"/>
      <c r="H78" s="226"/>
      <c r="I78" s="144"/>
      <c r="J78" s="144"/>
      <c r="K78" s="144"/>
      <c r="L78" s="226"/>
      <c r="M78" s="226"/>
      <c r="N78" s="144"/>
      <c r="O78" s="241"/>
      <c r="S78" s="226"/>
      <c r="T78" s="226"/>
      <c r="U78" s="226"/>
      <c r="V78" s="226"/>
      <c r="W78" s="284"/>
      <c r="X78" s="226"/>
      <c r="Y78" s="226"/>
      <c r="Z78" s="226"/>
      <c r="AA78" s="226"/>
      <c r="AB78" s="226"/>
      <c r="AC78" s="226"/>
      <c r="AD78" s="226"/>
      <c r="AE78" s="226"/>
      <c r="AF78" s="226"/>
      <c r="AG78" s="226"/>
      <c r="AH78" s="226"/>
      <c r="AI78" s="226"/>
      <c r="AJ78" s="226"/>
      <c r="AK78" s="226"/>
      <c r="AL78" s="226"/>
    </row>
    <row r="79" spans="1:38" x14ac:dyDescent="0.25">
      <c r="A79" s="144"/>
      <c r="B79" s="144"/>
      <c r="C79" s="144"/>
      <c r="D79" s="144"/>
      <c r="E79" s="144"/>
      <c r="F79" s="226"/>
      <c r="G79" s="226"/>
      <c r="H79" s="226"/>
      <c r="I79" s="144"/>
      <c r="J79" s="144"/>
      <c r="K79" s="144"/>
      <c r="L79" s="226"/>
      <c r="M79" s="226"/>
      <c r="N79" s="144"/>
      <c r="O79" s="241"/>
      <c r="S79" s="226"/>
      <c r="T79" s="226"/>
      <c r="U79" s="226"/>
      <c r="V79" s="226"/>
      <c r="W79" s="284"/>
      <c r="X79" s="226"/>
      <c r="Y79" s="226"/>
      <c r="Z79" s="226"/>
      <c r="AA79" s="226"/>
      <c r="AB79" s="226"/>
      <c r="AC79" s="226"/>
      <c r="AD79" s="226"/>
      <c r="AE79" s="226"/>
      <c r="AF79" s="226"/>
      <c r="AG79" s="226"/>
      <c r="AH79" s="226"/>
      <c r="AI79" s="226"/>
      <c r="AJ79" s="226"/>
      <c r="AK79" s="226"/>
      <c r="AL79" s="226"/>
    </row>
    <row r="80" spans="1:38" x14ac:dyDescent="0.25">
      <c r="A80" s="144"/>
      <c r="B80" s="144"/>
      <c r="C80" s="144"/>
      <c r="D80" s="144"/>
      <c r="E80" s="144"/>
      <c r="F80" s="226"/>
      <c r="G80" s="226"/>
      <c r="H80" s="226"/>
      <c r="I80" s="144"/>
      <c r="J80" s="144"/>
      <c r="K80" s="144"/>
      <c r="L80" s="226"/>
      <c r="M80" s="226"/>
      <c r="N80" s="144"/>
      <c r="O80" s="241"/>
      <c r="S80" s="226"/>
      <c r="T80" s="226"/>
      <c r="U80" s="226"/>
      <c r="V80" s="226"/>
      <c r="W80" s="284"/>
      <c r="X80" s="226"/>
      <c r="Y80" s="226"/>
      <c r="Z80" s="226"/>
      <c r="AA80" s="226"/>
      <c r="AB80" s="226"/>
      <c r="AC80" s="226"/>
      <c r="AD80" s="226"/>
      <c r="AE80" s="226"/>
      <c r="AF80" s="226"/>
      <c r="AG80" s="226"/>
      <c r="AH80" s="226"/>
      <c r="AI80" s="226"/>
      <c r="AJ80" s="226"/>
      <c r="AK80" s="226"/>
      <c r="AL80" s="226"/>
    </row>
    <row r="81" spans="1:38" x14ac:dyDescent="0.25">
      <c r="A81" s="144"/>
      <c r="B81" s="144"/>
      <c r="C81" s="144"/>
      <c r="D81" s="144"/>
      <c r="E81" s="144"/>
      <c r="F81" s="226"/>
      <c r="G81" s="226"/>
      <c r="H81" s="226"/>
      <c r="I81" s="144"/>
      <c r="J81" s="144"/>
      <c r="K81" s="144"/>
      <c r="L81" s="226"/>
      <c r="M81" s="226"/>
      <c r="N81" s="144"/>
      <c r="O81" s="241"/>
      <c r="S81" s="226"/>
      <c r="T81" s="226"/>
      <c r="U81" s="226"/>
      <c r="V81" s="226"/>
      <c r="W81" s="284"/>
      <c r="X81" s="226"/>
      <c r="Y81" s="226"/>
      <c r="Z81" s="226"/>
      <c r="AA81" s="226"/>
      <c r="AB81" s="226"/>
      <c r="AC81" s="226"/>
      <c r="AD81" s="226"/>
      <c r="AE81" s="226"/>
      <c r="AF81" s="226"/>
      <c r="AG81" s="226"/>
      <c r="AH81" s="226"/>
      <c r="AI81" s="226"/>
      <c r="AJ81" s="226"/>
      <c r="AK81" s="226"/>
      <c r="AL81" s="226"/>
    </row>
    <row r="82" spans="1:38" x14ac:dyDescent="0.25">
      <c r="A82" s="144"/>
      <c r="B82" s="144"/>
      <c r="C82" s="144"/>
      <c r="D82" s="144"/>
      <c r="E82" s="144"/>
      <c r="F82" s="226"/>
      <c r="G82" s="226"/>
      <c r="H82" s="226"/>
      <c r="I82" s="144"/>
      <c r="J82" s="144"/>
      <c r="K82" s="144"/>
      <c r="L82" s="226"/>
      <c r="M82" s="226"/>
      <c r="N82" s="144"/>
      <c r="O82" s="241"/>
      <c r="S82" s="226"/>
      <c r="T82" s="226"/>
      <c r="U82" s="226"/>
      <c r="V82" s="226"/>
      <c r="W82" s="284"/>
      <c r="X82" s="226"/>
      <c r="Y82" s="226"/>
      <c r="Z82" s="226"/>
      <c r="AA82" s="226"/>
      <c r="AB82" s="226"/>
      <c r="AC82" s="226"/>
      <c r="AD82" s="226"/>
      <c r="AE82" s="226"/>
      <c r="AF82" s="226"/>
      <c r="AG82" s="226"/>
      <c r="AH82" s="226"/>
      <c r="AI82" s="226"/>
      <c r="AJ82" s="226"/>
      <c r="AK82" s="226"/>
      <c r="AL82" s="226"/>
    </row>
    <row r="83" spans="1:38" x14ac:dyDescent="0.25">
      <c r="A83" s="144"/>
      <c r="B83" s="144"/>
      <c r="C83" s="144"/>
      <c r="D83" s="144"/>
      <c r="E83" s="144"/>
      <c r="F83" s="226"/>
      <c r="G83" s="226"/>
      <c r="H83" s="226"/>
      <c r="I83" s="144"/>
      <c r="J83" s="144"/>
      <c r="K83" s="144"/>
      <c r="L83" s="226"/>
      <c r="M83" s="226"/>
      <c r="N83" s="144"/>
      <c r="O83" s="241"/>
      <c r="S83" s="226"/>
      <c r="T83" s="226"/>
      <c r="U83" s="226"/>
      <c r="V83" s="226"/>
      <c r="W83" s="284"/>
      <c r="X83" s="226"/>
      <c r="Y83" s="226"/>
      <c r="Z83" s="226"/>
      <c r="AA83" s="226"/>
      <c r="AB83" s="226"/>
      <c r="AC83" s="226"/>
      <c r="AD83" s="226"/>
      <c r="AE83" s="226"/>
      <c r="AF83" s="226"/>
      <c r="AG83" s="226"/>
      <c r="AH83" s="226"/>
      <c r="AI83" s="226"/>
      <c r="AJ83" s="226"/>
      <c r="AK83" s="226"/>
      <c r="AL83" s="226"/>
    </row>
    <row r="84" spans="1:38" x14ac:dyDescent="0.25">
      <c r="A84" s="144"/>
      <c r="B84" s="144"/>
      <c r="C84" s="144"/>
      <c r="D84" s="144"/>
      <c r="E84" s="144"/>
      <c r="F84" s="226"/>
      <c r="G84" s="226"/>
      <c r="H84" s="226"/>
      <c r="I84" s="144"/>
      <c r="J84" s="144"/>
      <c r="K84" s="144"/>
      <c r="L84" s="226"/>
      <c r="M84" s="226"/>
      <c r="N84" s="144"/>
      <c r="O84" s="241"/>
      <c r="S84" s="226"/>
      <c r="T84" s="226"/>
      <c r="U84" s="226"/>
      <c r="V84" s="226"/>
      <c r="W84" s="284"/>
      <c r="X84" s="226"/>
      <c r="Y84" s="226"/>
      <c r="Z84" s="226"/>
      <c r="AA84" s="226"/>
      <c r="AB84" s="226"/>
      <c r="AC84" s="226"/>
      <c r="AD84" s="226"/>
      <c r="AE84" s="226"/>
      <c r="AF84" s="226"/>
      <c r="AG84" s="226"/>
      <c r="AH84" s="226"/>
      <c r="AI84" s="226"/>
      <c r="AJ84" s="226"/>
      <c r="AK84" s="226"/>
      <c r="AL84" s="226"/>
    </row>
    <row r="85" spans="1:38" x14ac:dyDescent="0.25">
      <c r="A85" s="144"/>
      <c r="B85" s="144"/>
      <c r="C85" s="144"/>
      <c r="D85" s="144"/>
      <c r="E85" s="144"/>
      <c r="F85" s="226"/>
      <c r="G85" s="226"/>
      <c r="H85" s="226"/>
      <c r="I85" s="144"/>
      <c r="J85" s="144"/>
      <c r="K85" s="144"/>
      <c r="L85" s="226"/>
      <c r="M85" s="226"/>
      <c r="N85" s="144"/>
      <c r="O85" s="241"/>
      <c r="S85" s="226"/>
      <c r="T85" s="226"/>
      <c r="U85" s="226"/>
      <c r="V85" s="226"/>
      <c r="W85" s="284"/>
      <c r="X85" s="226"/>
      <c r="Y85" s="226"/>
      <c r="Z85" s="226"/>
      <c r="AA85" s="226"/>
      <c r="AB85" s="226"/>
      <c r="AC85" s="226"/>
      <c r="AD85" s="226"/>
      <c r="AE85" s="226"/>
      <c r="AF85" s="226"/>
      <c r="AG85" s="226"/>
      <c r="AH85" s="226"/>
      <c r="AI85" s="226"/>
      <c r="AJ85" s="226"/>
      <c r="AK85" s="226"/>
      <c r="AL85" s="226"/>
    </row>
    <row r="86" spans="1:38" x14ac:dyDescent="0.25">
      <c r="A86" s="144"/>
      <c r="B86" s="144"/>
      <c r="C86" s="144"/>
      <c r="D86" s="144"/>
      <c r="E86" s="144"/>
      <c r="F86" s="226"/>
      <c r="G86" s="226"/>
      <c r="H86" s="226"/>
      <c r="I86" s="144"/>
      <c r="J86" s="144"/>
      <c r="K86" s="144"/>
      <c r="L86" s="226"/>
      <c r="M86" s="226"/>
      <c r="N86" s="144"/>
      <c r="O86" s="241"/>
      <c r="S86" s="226"/>
      <c r="T86" s="226"/>
      <c r="U86" s="226"/>
      <c r="V86" s="226"/>
      <c r="W86" s="284"/>
      <c r="X86" s="226"/>
      <c r="Y86" s="226"/>
      <c r="Z86" s="226"/>
      <c r="AA86" s="226"/>
      <c r="AB86" s="226"/>
      <c r="AC86" s="226"/>
      <c r="AD86" s="226"/>
      <c r="AE86" s="226"/>
      <c r="AF86" s="226"/>
      <c r="AG86" s="226"/>
      <c r="AH86" s="226"/>
      <c r="AI86" s="226"/>
      <c r="AJ86" s="226"/>
      <c r="AK86" s="226"/>
      <c r="AL86" s="226"/>
    </row>
    <row r="87" spans="1:38" x14ac:dyDescent="0.25">
      <c r="A87" s="144"/>
      <c r="B87" s="144"/>
      <c r="C87" s="144"/>
      <c r="D87" s="144"/>
      <c r="E87" s="144"/>
      <c r="F87" s="226"/>
      <c r="G87" s="226"/>
      <c r="H87" s="226"/>
      <c r="I87" s="144"/>
      <c r="J87" s="144"/>
      <c r="K87" s="144"/>
      <c r="L87" s="226"/>
      <c r="M87" s="226"/>
      <c r="N87" s="144"/>
      <c r="O87" s="241"/>
      <c r="S87" s="226"/>
      <c r="T87" s="226"/>
      <c r="U87" s="226"/>
      <c r="V87" s="226"/>
      <c r="W87" s="284"/>
      <c r="X87" s="226"/>
      <c r="Y87" s="226"/>
      <c r="Z87" s="226"/>
      <c r="AA87" s="226"/>
      <c r="AB87" s="226"/>
      <c r="AC87" s="226"/>
      <c r="AD87" s="226"/>
      <c r="AE87" s="226"/>
      <c r="AF87" s="226"/>
      <c r="AG87" s="226"/>
      <c r="AH87" s="226"/>
      <c r="AI87" s="226"/>
      <c r="AJ87" s="226"/>
      <c r="AK87" s="226"/>
      <c r="AL87" s="226"/>
    </row>
    <row r="88" spans="1:38" x14ac:dyDescent="0.25">
      <c r="A88" s="144"/>
      <c r="B88" s="144"/>
      <c r="C88" s="144"/>
      <c r="D88" s="144"/>
      <c r="E88" s="144"/>
      <c r="F88" s="226"/>
      <c r="G88" s="226"/>
      <c r="H88" s="226"/>
      <c r="I88" s="144"/>
      <c r="J88" s="144"/>
      <c r="K88" s="144"/>
      <c r="L88" s="226"/>
      <c r="M88" s="226"/>
      <c r="N88" s="144"/>
      <c r="O88" s="241"/>
      <c r="S88" s="226"/>
      <c r="T88" s="226"/>
      <c r="U88" s="226"/>
      <c r="V88" s="226"/>
      <c r="W88" s="284"/>
      <c r="X88" s="226"/>
      <c r="Y88" s="226"/>
      <c r="Z88" s="226"/>
      <c r="AA88" s="226"/>
      <c r="AB88" s="226"/>
      <c r="AC88" s="226"/>
      <c r="AD88" s="226"/>
      <c r="AE88" s="226"/>
      <c r="AF88" s="226"/>
      <c r="AG88" s="226"/>
      <c r="AH88" s="226"/>
      <c r="AI88" s="226"/>
      <c r="AJ88" s="226"/>
      <c r="AK88" s="226"/>
      <c r="AL88" s="226"/>
    </row>
    <row r="89" spans="1:38" x14ac:dyDescent="0.25">
      <c r="A89" s="144"/>
      <c r="B89" s="144"/>
      <c r="C89" s="144"/>
      <c r="D89" s="144"/>
      <c r="E89" s="144"/>
      <c r="F89" s="226"/>
      <c r="G89" s="226"/>
      <c r="H89" s="226"/>
      <c r="I89" s="144"/>
      <c r="J89" s="144"/>
      <c r="K89" s="144"/>
      <c r="L89" s="226"/>
      <c r="M89" s="226"/>
      <c r="N89" s="144"/>
      <c r="O89" s="241"/>
      <c r="S89" s="226"/>
      <c r="T89" s="226"/>
      <c r="U89" s="226"/>
      <c r="V89" s="226"/>
      <c r="W89" s="284"/>
      <c r="X89" s="226"/>
      <c r="Y89" s="226"/>
      <c r="Z89" s="226"/>
      <c r="AA89" s="226"/>
      <c r="AB89" s="226"/>
      <c r="AC89" s="226"/>
      <c r="AD89" s="226"/>
      <c r="AE89" s="226"/>
      <c r="AF89" s="226"/>
      <c r="AG89" s="226"/>
      <c r="AH89" s="226"/>
      <c r="AI89" s="226"/>
      <c r="AJ89" s="226"/>
      <c r="AK89" s="226"/>
      <c r="AL89" s="226"/>
    </row>
    <row r="90" spans="1:38" x14ac:dyDescent="0.25">
      <c r="A90" s="144"/>
      <c r="B90" s="144"/>
      <c r="C90" s="144"/>
      <c r="D90" s="144"/>
      <c r="E90" s="144"/>
      <c r="F90" s="226"/>
      <c r="G90" s="226"/>
      <c r="H90" s="226"/>
      <c r="I90" s="144"/>
      <c r="J90" s="144"/>
      <c r="K90" s="144"/>
      <c r="L90" s="226"/>
      <c r="M90" s="226"/>
      <c r="N90" s="144"/>
      <c r="O90" s="241"/>
      <c r="S90" s="226"/>
      <c r="T90" s="226"/>
      <c r="U90" s="226"/>
      <c r="V90" s="226"/>
      <c r="W90" s="284"/>
      <c r="X90" s="226"/>
      <c r="Y90" s="226"/>
      <c r="Z90" s="226"/>
      <c r="AA90" s="226"/>
      <c r="AB90" s="226"/>
      <c r="AC90" s="226"/>
      <c r="AD90" s="226"/>
      <c r="AE90" s="226"/>
      <c r="AF90" s="226"/>
      <c r="AG90" s="226"/>
      <c r="AH90" s="226"/>
      <c r="AI90" s="226"/>
      <c r="AJ90" s="226"/>
      <c r="AK90" s="226"/>
      <c r="AL90" s="226"/>
    </row>
    <row r="91" spans="1:38" x14ac:dyDescent="0.25">
      <c r="A91" s="144"/>
      <c r="B91" s="144"/>
      <c r="C91" s="144"/>
      <c r="D91" s="144"/>
      <c r="E91" s="144"/>
      <c r="F91" s="226"/>
      <c r="G91" s="226"/>
      <c r="H91" s="226"/>
      <c r="I91" s="144"/>
      <c r="J91" s="144"/>
      <c r="K91" s="144"/>
      <c r="L91" s="226"/>
      <c r="M91" s="226"/>
      <c r="N91" s="144"/>
      <c r="O91" s="241"/>
      <c r="S91" s="226"/>
      <c r="T91" s="226"/>
      <c r="U91" s="226"/>
      <c r="V91" s="226"/>
      <c r="W91" s="284"/>
      <c r="X91" s="226"/>
      <c r="Y91" s="226"/>
      <c r="Z91" s="226"/>
      <c r="AA91" s="226"/>
      <c r="AB91" s="226"/>
      <c r="AC91" s="226"/>
      <c r="AD91" s="226"/>
      <c r="AE91" s="226"/>
      <c r="AF91" s="226"/>
      <c r="AG91" s="226"/>
      <c r="AH91" s="226"/>
      <c r="AI91" s="226"/>
      <c r="AJ91" s="226"/>
      <c r="AK91" s="226"/>
      <c r="AL91" s="226"/>
    </row>
    <row r="92" spans="1:38" x14ac:dyDescent="0.25">
      <c r="A92" s="144"/>
      <c r="B92" s="144"/>
      <c r="C92" s="144"/>
      <c r="D92" s="144"/>
      <c r="E92" s="144"/>
      <c r="F92" s="226"/>
      <c r="G92" s="226"/>
      <c r="H92" s="226"/>
      <c r="I92" s="144"/>
      <c r="J92" s="144"/>
      <c r="K92" s="144"/>
      <c r="L92" s="226"/>
      <c r="M92" s="226"/>
      <c r="N92" s="144"/>
      <c r="O92" s="241"/>
      <c r="S92" s="226"/>
      <c r="T92" s="226"/>
      <c r="U92" s="226"/>
      <c r="V92" s="226"/>
      <c r="W92" s="284"/>
      <c r="X92" s="226"/>
      <c r="Y92" s="226"/>
      <c r="Z92" s="226"/>
      <c r="AA92" s="226"/>
      <c r="AB92" s="226"/>
      <c r="AC92" s="226"/>
      <c r="AD92" s="226"/>
      <c r="AE92" s="226"/>
      <c r="AF92" s="226"/>
      <c r="AG92" s="226"/>
      <c r="AH92" s="226"/>
      <c r="AI92" s="226"/>
      <c r="AJ92" s="226"/>
      <c r="AK92" s="226"/>
      <c r="AL92" s="226"/>
    </row>
    <row r="93" spans="1:38" x14ac:dyDescent="0.25">
      <c r="A93" s="144"/>
      <c r="B93" s="144"/>
      <c r="C93" s="144"/>
      <c r="D93" s="144"/>
      <c r="E93" s="144"/>
      <c r="F93" s="226"/>
      <c r="G93" s="226"/>
      <c r="H93" s="226"/>
      <c r="I93" s="144"/>
      <c r="J93" s="144"/>
      <c r="K93" s="144"/>
      <c r="L93" s="226"/>
      <c r="M93" s="226"/>
      <c r="N93" s="144"/>
      <c r="O93" s="241"/>
      <c r="S93" s="226"/>
      <c r="T93" s="226"/>
      <c r="U93" s="226"/>
      <c r="V93" s="226"/>
      <c r="W93" s="284"/>
      <c r="X93" s="226"/>
      <c r="Y93" s="226"/>
      <c r="Z93" s="226"/>
      <c r="AA93" s="226"/>
      <c r="AB93" s="226"/>
      <c r="AC93" s="226"/>
      <c r="AD93" s="226"/>
      <c r="AE93" s="226"/>
      <c r="AF93" s="226"/>
      <c r="AG93" s="226"/>
      <c r="AH93" s="226"/>
      <c r="AI93" s="226"/>
      <c r="AJ93" s="226"/>
      <c r="AK93" s="226"/>
      <c r="AL93" s="226"/>
    </row>
    <row r="94" spans="1:38" x14ac:dyDescent="0.25">
      <c r="A94" s="144"/>
      <c r="B94" s="144"/>
      <c r="C94" s="144"/>
      <c r="D94" s="144"/>
      <c r="E94" s="144"/>
      <c r="F94" s="226"/>
      <c r="G94" s="226"/>
      <c r="H94" s="226"/>
      <c r="I94" s="144"/>
      <c r="J94" s="144"/>
      <c r="K94" s="144"/>
      <c r="L94" s="226"/>
      <c r="M94" s="226"/>
      <c r="N94" s="144"/>
      <c r="O94" s="241"/>
      <c r="S94" s="226"/>
      <c r="T94" s="226"/>
      <c r="U94" s="226"/>
      <c r="V94" s="226"/>
      <c r="W94" s="284"/>
      <c r="X94" s="226"/>
      <c r="Y94" s="226"/>
      <c r="Z94" s="226"/>
      <c r="AA94" s="226"/>
      <c r="AB94" s="226"/>
      <c r="AC94" s="226"/>
      <c r="AD94" s="226"/>
      <c r="AE94" s="226"/>
      <c r="AF94" s="226"/>
      <c r="AG94" s="226"/>
      <c r="AH94" s="226"/>
      <c r="AI94" s="226"/>
      <c r="AJ94" s="226"/>
      <c r="AK94" s="226"/>
      <c r="AL94" s="226"/>
    </row>
    <row r="95" spans="1:38" x14ac:dyDescent="0.25">
      <c r="A95" s="144"/>
      <c r="B95" s="144"/>
      <c r="C95" s="144"/>
      <c r="D95" s="144"/>
      <c r="E95" s="144"/>
      <c r="F95" s="226"/>
      <c r="G95" s="226"/>
      <c r="H95" s="226"/>
      <c r="I95" s="144"/>
      <c r="J95" s="144"/>
      <c r="K95" s="144"/>
      <c r="L95" s="226"/>
      <c r="M95" s="226"/>
      <c r="N95" s="144"/>
      <c r="O95" s="241"/>
      <c r="S95" s="226"/>
      <c r="T95" s="226"/>
      <c r="U95" s="226"/>
      <c r="V95" s="226"/>
      <c r="W95" s="284"/>
      <c r="X95" s="226"/>
      <c r="Y95" s="226"/>
      <c r="Z95" s="226"/>
      <c r="AA95" s="226"/>
      <c r="AB95" s="226"/>
      <c r="AC95" s="226"/>
      <c r="AD95" s="226"/>
      <c r="AE95" s="226"/>
      <c r="AF95" s="226"/>
      <c r="AG95" s="226"/>
      <c r="AH95" s="226"/>
      <c r="AI95" s="226"/>
      <c r="AJ95" s="226"/>
      <c r="AK95" s="226"/>
      <c r="AL95" s="226"/>
    </row>
    <row r="96" spans="1:38" x14ac:dyDescent="0.25">
      <c r="A96" s="144"/>
      <c r="B96" s="144"/>
      <c r="C96" s="144"/>
      <c r="D96" s="144"/>
      <c r="E96" s="144"/>
      <c r="F96" s="226"/>
      <c r="G96" s="226"/>
      <c r="H96" s="226"/>
      <c r="I96" s="144"/>
      <c r="J96" s="144"/>
      <c r="K96" s="144"/>
      <c r="L96" s="226"/>
      <c r="M96" s="226"/>
      <c r="N96" s="144"/>
      <c r="O96" s="241"/>
      <c r="S96" s="226"/>
      <c r="T96" s="226"/>
      <c r="U96" s="226"/>
      <c r="V96" s="226"/>
      <c r="W96" s="284"/>
      <c r="X96" s="226"/>
      <c r="Y96" s="226"/>
      <c r="Z96" s="226"/>
      <c r="AA96" s="226"/>
      <c r="AB96" s="226"/>
      <c r="AC96" s="226"/>
      <c r="AD96" s="226"/>
      <c r="AE96" s="226"/>
      <c r="AF96" s="226"/>
      <c r="AG96" s="226"/>
      <c r="AH96" s="226"/>
      <c r="AI96" s="226"/>
      <c r="AJ96" s="226"/>
      <c r="AK96" s="226"/>
      <c r="AL96" s="226"/>
    </row>
    <row r="97" spans="1:38" x14ac:dyDescent="0.25">
      <c r="A97" s="144"/>
      <c r="B97" s="144"/>
      <c r="C97" s="144"/>
      <c r="D97" s="144"/>
      <c r="E97" s="144"/>
      <c r="F97" s="226"/>
      <c r="G97" s="226"/>
      <c r="H97" s="226"/>
      <c r="I97" s="144"/>
      <c r="J97" s="144"/>
      <c r="K97" s="144"/>
      <c r="L97" s="226"/>
      <c r="M97" s="226"/>
      <c r="N97" s="144"/>
      <c r="O97" s="241"/>
      <c r="S97" s="226"/>
      <c r="T97" s="226"/>
      <c r="U97" s="226"/>
      <c r="V97" s="226"/>
      <c r="W97" s="284"/>
      <c r="X97" s="226"/>
      <c r="Y97" s="226"/>
      <c r="Z97" s="226"/>
      <c r="AA97" s="226"/>
      <c r="AB97" s="226"/>
      <c r="AC97" s="226"/>
      <c r="AD97" s="226"/>
      <c r="AE97" s="226"/>
      <c r="AF97" s="226"/>
      <c r="AG97" s="226"/>
      <c r="AH97" s="226"/>
      <c r="AI97" s="226"/>
      <c r="AJ97" s="226"/>
      <c r="AK97" s="226"/>
      <c r="AL97" s="226"/>
    </row>
    <row r="98" spans="1:38" x14ac:dyDescent="0.25">
      <c r="A98" s="144"/>
      <c r="B98" s="144"/>
      <c r="C98" s="144"/>
      <c r="D98" s="144"/>
      <c r="E98" s="144"/>
      <c r="F98" s="226"/>
      <c r="G98" s="226"/>
      <c r="H98" s="226"/>
      <c r="I98" s="144"/>
      <c r="J98" s="144"/>
      <c r="K98" s="144"/>
      <c r="L98" s="226"/>
      <c r="M98" s="226"/>
      <c r="N98" s="144"/>
      <c r="O98" s="241"/>
      <c r="S98" s="226"/>
      <c r="T98" s="226"/>
      <c r="U98" s="226"/>
      <c r="V98" s="226"/>
      <c r="W98" s="284"/>
      <c r="X98" s="226"/>
      <c r="Y98" s="226"/>
      <c r="Z98" s="226"/>
      <c r="AA98" s="226"/>
      <c r="AB98" s="226"/>
      <c r="AC98" s="226"/>
      <c r="AD98" s="226"/>
      <c r="AE98" s="226"/>
      <c r="AF98" s="226"/>
      <c r="AG98" s="226"/>
      <c r="AH98" s="226"/>
      <c r="AI98" s="226"/>
      <c r="AJ98" s="226"/>
      <c r="AK98" s="226"/>
      <c r="AL98" s="226"/>
    </row>
    <row r="99" spans="1:38" x14ac:dyDescent="0.25">
      <c r="A99" s="144"/>
      <c r="B99" s="144"/>
      <c r="C99" s="144"/>
      <c r="D99" s="144"/>
      <c r="E99" s="144"/>
      <c r="F99" s="226"/>
      <c r="G99" s="226"/>
      <c r="H99" s="226"/>
      <c r="I99" s="144"/>
      <c r="J99" s="144"/>
      <c r="K99" s="144"/>
      <c r="L99" s="226"/>
      <c r="M99" s="226"/>
      <c r="N99" s="144"/>
      <c r="O99" s="241"/>
      <c r="S99" s="226"/>
      <c r="T99" s="226"/>
      <c r="U99" s="226"/>
      <c r="V99" s="226"/>
      <c r="W99" s="284"/>
      <c r="X99" s="226"/>
      <c r="Y99" s="226"/>
      <c r="Z99" s="226"/>
      <c r="AA99" s="226"/>
      <c r="AB99" s="226"/>
      <c r="AC99" s="226"/>
      <c r="AD99" s="226"/>
      <c r="AE99" s="226"/>
      <c r="AF99" s="226"/>
      <c r="AG99" s="226"/>
      <c r="AH99" s="226"/>
      <c r="AI99" s="226"/>
      <c r="AJ99" s="226"/>
      <c r="AK99" s="226"/>
      <c r="AL99" s="226"/>
    </row>
    <row r="100" spans="1:38" x14ac:dyDescent="0.25">
      <c r="A100" s="144"/>
      <c r="B100" s="144"/>
      <c r="C100" s="144"/>
      <c r="D100" s="144"/>
      <c r="E100" s="144"/>
      <c r="F100" s="226"/>
      <c r="G100" s="226"/>
      <c r="H100" s="226"/>
      <c r="I100" s="144"/>
      <c r="J100" s="144"/>
      <c r="K100" s="144"/>
      <c r="L100" s="226"/>
      <c r="M100" s="226"/>
      <c r="N100" s="144"/>
      <c r="O100" s="241"/>
      <c r="S100" s="226"/>
      <c r="T100" s="226"/>
      <c r="U100" s="226"/>
      <c r="V100" s="226"/>
      <c r="W100" s="284"/>
      <c r="X100" s="226"/>
      <c r="Y100" s="226"/>
      <c r="Z100" s="226"/>
      <c r="AA100" s="226"/>
      <c r="AB100" s="226"/>
      <c r="AC100" s="226"/>
      <c r="AD100" s="226"/>
      <c r="AE100" s="226"/>
      <c r="AF100" s="226"/>
      <c r="AG100" s="226"/>
      <c r="AH100" s="226"/>
      <c r="AI100" s="226"/>
      <c r="AJ100" s="226"/>
      <c r="AK100" s="226"/>
      <c r="AL100" s="226"/>
    </row>
    <row r="101" spans="1:38" x14ac:dyDescent="0.25">
      <c r="A101" s="144"/>
      <c r="B101" s="144"/>
      <c r="C101" s="144"/>
      <c r="D101" s="144"/>
      <c r="E101" s="144"/>
      <c r="F101" s="226"/>
      <c r="G101" s="226"/>
      <c r="H101" s="226"/>
      <c r="I101" s="144"/>
      <c r="J101" s="144"/>
      <c r="K101" s="144"/>
      <c r="L101" s="226"/>
      <c r="M101" s="226"/>
      <c r="N101" s="144"/>
      <c r="O101" s="241"/>
      <c r="S101" s="226"/>
      <c r="T101" s="226"/>
      <c r="U101" s="226"/>
      <c r="V101" s="226"/>
      <c r="W101" s="284"/>
      <c r="X101" s="226"/>
      <c r="Y101" s="226"/>
      <c r="Z101" s="226"/>
      <c r="AA101" s="226"/>
      <c r="AB101" s="226"/>
      <c r="AC101" s="226"/>
      <c r="AD101" s="226"/>
      <c r="AE101" s="226"/>
      <c r="AF101" s="226"/>
      <c r="AG101" s="226"/>
      <c r="AH101" s="226"/>
      <c r="AI101" s="226"/>
      <c r="AJ101" s="226"/>
      <c r="AK101" s="226"/>
      <c r="AL101" s="226"/>
    </row>
    <row r="102" spans="1:38" x14ac:dyDescent="0.25">
      <c r="A102" s="144"/>
      <c r="B102" s="144"/>
      <c r="C102" s="144"/>
      <c r="D102" s="144"/>
      <c r="E102" s="144"/>
      <c r="F102" s="226"/>
      <c r="G102" s="226"/>
      <c r="H102" s="226"/>
      <c r="I102" s="144"/>
      <c r="J102" s="144"/>
      <c r="K102" s="144"/>
      <c r="L102" s="226"/>
      <c r="M102" s="226"/>
      <c r="N102" s="144"/>
      <c r="O102" s="241"/>
      <c r="S102" s="226"/>
      <c r="T102" s="226"/>
      <c r="U102" s="226"/>
      <c r="V102" s="226"/>
      <c r="W102" s="284"/>
      <c r="X102" s="226"/>
      <c r="Y102" s="226"/>
      <c r="Z102" s="226"/>
      <c r="AA102" s="226"/>
      <c r="AB102" s="226"/>
      <c r="AC102" s="226"/>
      <c r="AD102" s="226"/>
      <c r="AE102" s="226"/>
      <c r="AF102" s="226"/>
      <c r="AG102" s="226"/>
      <c r="AH102" s="226"/>
      <c r="AI102" s="226"/>
      <c r="AJ102" s="226"/>
      <c r="AK102" s="226"/>
      <c r="AL102" s="226"/>
    </row>
    <row r="103" spans="1:38" x14ac:dyDescent="0.25">
      <c r="A103" s="144"/>
      <c r="B103" s="144"/>
      <c r="C103" s="144"/>
      <c r="D103" s="144"/>
      <c r="E103" s="144"/>
      <c r="F103" s="226"/>
      <c r="G103" s="226"/>
      <c r="H103" s="226"/>
      <c r="I103" s="144"/>
      <c r="J103" s="144"/>
      <c r="K103" s="144"/>
      <c r="L103" s="226"/>
      <c r="M103" s="226"/>
      <c r="N103" s="144"/>
      <c r="O103" s="241"/>
      <c r="S103" s="226"/>
      <c r="T103" s="226"/>
      <c r="U103" s="226"/>
      <c r="V103" s="226"/>
      <c r="W103" s="284"/>
      <c r="X103" s="226"/>
      <c r="Y103" s="226"/>
      <c r="Z103" s="226"/>
      <c r="AA103" s="226"/>
      <c r="AB103" s="226"/>
      <c r="AC103" s="226"/>
      <c r="AD103" s="226"/>
      <c r="AE103" s="226"/>
      <c r="AF103" s="226"/>
      <c r="AG103" s="226"/>
      <c r="AH103" s="226"/>
      <c r="AI103" s="226"/>
      <c r="AJ103" s="226"/>
      <c r="AK103" s="226"/>
      <c r="AL103" s="226"/>
    </row>
    <row r="104" spans="1:38" x14ac:dyDescent="0.25">
      <c r="A104" s="144"/>
      <c r="B104" s="144"/>
      <c r="C104" s="144"/>
      <c r="D104" s="144"/>
      <c r="E104" s="144"/>
      <c r="F104" s="226"/>
      <c r="G104" s="226"/>
      <c r="H104" s="226"/>
      <c r="I104" s="144"/>
      <c r="J104" s="144"/>
      <c r="K104" s="144"/>
      <c r="L104" s="226"/>
      <c r="M104" s="226"/>
      <c r="N104" s="144"/>
      <c r="O104" s="241"/>
      <c r="S104" s="226"/>
      <c r="T104" s="226"/>
      <c r="U104" s="226"/>
      <c r="V104" s="226"/>
      <c r="W104" s="284"/>
      <c r="X104" s="226"/>
      <c r="Y104" s="226"/>
      <c r="Z104" s="226"/>
      <c r="AA104" s="226"/>
      <c r="AB104" s="226"/>
      <c r="AC104" s="226"/>
      <c r="AD104" s="226"/>
      <c r="AE104" s="226"/>
      <c r="AF104" s="226"/>
      <c r="AG104" s="226"/>
      <c r="AH104" s="226"/>
      <c r="AI104" s="226"/>
      <c r="AJ104" s="226"/>
      <c r="AK104" s="226"/>
      <c r="AL104" s="226"/>
    </row>
    <row r="105" spans="1:38" x14ac:dyDescent="0.25">
      <c r="A105" s="144"/>
      <c r="B105" s="144"/>
      <c r="C105" s="144"/>
      <c r="D105" s="144"/>
      <c r="E105" s="144"/>
      <c r="F105" s="226"/>
      <c r="G105" s="226"/>
      <c r="H105" s="226"/>
      <c r="I105" s="144"/>
      <c r="J105" s="144"/>
      <c r="K105" s="144"/>
      <c r="L105" s="226"/>
      <c r="M105" s="226"/>
      <c r="N105" s="144"/>
      <c r="O105" s="241"/>
      <c r="S105" s="226"/>
      <c r="T105" s="226"/>
      <c r="U105" s="226"/>
      <c r="V105" s="226"/>
      <c r="W105" s="284"/>
      <c r="X105" s="226"/>
      <c r="Y105" s="226"/>
      <c r="Z105" s="226"/>
      <c r="AA105" s="226"/>
      <c r="AB105" s="226"/>
      <c r="AC105" s="226"/>
      <c r="AD105" s="226"/>
      <c r="AE105" s="226"/>
      <c r="AF105" s="226"/>
      <c r="AG105" s="226"/>
      <c r="AH105" s="226"/>
      <c r="AI105" s="226"/>
      <c r="AJ105" s="226"/>
      <c r="AK105" s="226"/>
      <c r="AL105" s="226"/>
    </row>
    <row r="106" spans="1:38" x14ac:dyDescent="0.25">
      <c r="A106" s="144"/>
      <c r="B106" s="144"/>
      <c r="C106" s="144"/>
      <c r="D106" s="144"/>
      <c r="E106" s="144"/>
      <c r="F106" s="226"/>
      <c r="G106" s="226"/>
      <c r="H106" s="226"/>
      <c r="I106" s="144"/>
      <c r="J106" s="144"/>
      <c r="K106" s="144"/>
      <c r="L106" s="226"/>
      <c r="M106" s="226"/>
      <c r="N106" s="144"/>
      <c r="O106" s="241"/>
      <c r="S106" s="226"/>
      <c r="T106" s="226"/>
      <c r="U106" s="226"/>
      <c r="V106" s="226"/>
      <c r="W106" s="284"/>
      <c r="X106" s="226"/>
      <c r="Y106" s="226"/>
      <c r="Z106" s="226"/>
      <c r="AA106" s="226"/>
      <c r="AB106" s="226"/>
      <c r="AC106" s="226"/>
      <c r="AD106" s="226"/>
      <c r="AE106" s="226"/>
      <c r="AF106" s="226"/>
      <c r="AG106" s="226"/>
      <c r="AH106" s="226"/>
      <c r="AI106" s="226"/>
      <c r="AJ106" s="226"/>
      <c r="AK106" s="226"/>
      <c r="AL106" s="226"/>
    </row>
    <row r="107" spans="1:38" x14ac:dyDescent="0.25">
      <c r="A107" s="144"/>
      <c r="B107" s="144"/>
      <c r="C107" s="144"/>
      <c r="D107" s="144"/>
      <c r="E107" s="144"/>
      <c r="F107" s="226"/>
      <c r="G107" s="226"/>
      <c r="H107" s="226"/>
      <c r="I107" s="144"/>
      <c r="J107" s="144"/>
      <c r="K107" s="144"/>
      <c r="L107" s="226"/>
      <c r="M107" s="226"/>
      <c r="N107" s="144"/>
      <c r="O107" s="241"/>
      <c r="S107" s="226"/>
      <c r="T107" s="226"/>
      <c r="U107" s="226"/>
      <c r="V107" s="226"/>
      <c r="W107" s="284"/>
      <c r="X107" s="226"/>
      <c r="Y107" s="226"/>
      <c r="Z107" s="226"/>
      <c r="AA107" s="226"/>
      <c r="AB107" s="226"/>
      <c r="AC107" s="226"/>
      <c r="AD107" s="226"/>
      <c r="AE107" s="226"/>
      <c r="AF107" s="226"/>
      <c r="AG107" s="226"/>
      <c r="AH107" s="226"/>
      <c r="AI107" s="226"/>
      <c r="AJ107" s="226"/>
      <c r="AK107" s="226"/>
      <c r="AL107" s="226"/>
    </row>
    <row r="108" spans="1:38" x14ac:dyDescent="0.25">
      <c r="A108" s="144"/>
      <c r="B108" s="144"/>
      <c r="C108" s="144"/>
      <c r="D108" s="144"/>
      <c r="E108" s="144"/>
      <c r="F108" s="226"/>
      <c r="G108" s="226"/>
      <c r="H108" s="226"/>
      <c r="I108" s="144"/>
      <c r="J108" s="144"/>
      <c r="K108" s="144"/>
      <c r="L108" s="226"/>
      <c r="M108" s="226"/>
      <c r="N108" s="144"/>
      <c r="O108" s="241"/>
      <c r="S108" s="226"/>
      <c r="T108" s="226"/>
      <c r="U108" s="226"/>
      <c r="V108" s="226"/>
      <c r="W108" s="284"/>
      <c r="X108" s="226"/>
      <c r="Y108" s="226"/>
      <c r="Z108" s="226"/>
      <c r="AA108" s="226"/>
      <c r="AB108" s="226"/>
      <c r="AC108" s="226"/>
      <c r="AD108" s="226"/>
      <c r="AE108" s="226"/>
      <c r="AF108" s="226"/>
      <c r="AG108" s="226"/>
      <c r="AH108" s="226"/>
      <c r="AI108" s="226"/>
      <c r="AJ108" s="226"/>
      <c r="AK108" s="226"/>
      <c r="AL108" s="226"/>
    </row>
    <row r="109" spans="1:38" x14ac:dyDescent="0.25">
      <c r="A109" s="144"/>
      <c r="B109" s="144"/>
      <c r="C109" s="144"/>
      <c r="D109" s="144"/>
      <c r="E109" s="144"/>
      <c r="F109" s="226"/>
      <c r="G109" s="226"/>
      <c r="H109" s="226"/>
      <c r="I109" s="144"/>
      <c r="J109" s="144"/>
      <c r="K109" s="144"/>
      <c r="L109" s="226"/>
      <c r="M109" s="226"/>
      <c r="N109" s="144"/>
      <c r="O109" s="241"/>
      <c r="S109" s="226"/>
      <c r="T109" s="226"/>
      <c r="U109" s="226"/>
      <c r="V109" s="226"/>
      <c r="W109" s="284"/>
      <c r="X109" s="226"/>
      <c r="Y109" s="226"/>
      <c r="Z109" s="226"/>
      <c r="AA109" s="226"/>
      <c r="AB109" s="226"/>
      <c r="AC109" s="226"/>
      <c r="AD109" s="226"/>
      <c r="AE109" s="226"/>
      <c r="AF109" s="226"/>
      <c r="AG109" s="226"/>
      <c r="AH109" s="226"/>
      <c r="AI109" s="226"/>
      <c r="AJ109" s="226"/>
      <c r="AK109" s="226"/>
      <c r="AL109" s="226"/>
    </row>
    <row r="110" spans="1:38" x14ac:dyDescent="0.25">
      <c r="A110" s="144"/>
      <c r="B110" s="144"/>
      <c r="C110" s="144"/>
      <c r="D110" s="144"/>
      <c r="E110" s="144"/>
      <c r="F110" s="226"/>
      <c r="G110" s="226"/>
      <c r="H110" s="226"/>
      <c r="I110" s="144"/>
      <c r="J110" s="144"/>
      <c r="K110" s="144"/>
      <c r="L110" s="226"/>
      <c r="M110" s="226"/>
      <c r="N110" s="144"/>
      <c r="O110" s="241"/>
      <c r="S110" s="226"/>
      <c r="T110" s="226"/>
      <c r="U110" s="226"/>
      <c r="V110" s="226"/>
      <c r="W110" s="284"/>
      <c r="X110" s="226"/>
      <c r="Y110" s="226"/>
      <c r="Z110" s="226"/>
      <c r="AA110" s="226"/>
      <c r="AB110" s="226"/>
      <c r="AC110" s="226"/>
      <c r="AD110" s="226"/>
      <c r="AE110" s="226"/>
      <c r="AF110" s="226"/>
      <c r="AG110" s="226"/>
      <c r="AH110" s="226"/>
      <c r="AI110" s="226"/>
      <c r="AJ110" s="226"/>
      <c r="AK110" s="226"/>
      <c r="AL110" s="226"/>
    </row>
    <row r="111" spans="1:38" x14ac:dyDescent="0.25">
      <c r="A111" s="144"/>
      <c r="B111" s="144"/>
      <c r="C111" s="144"/>
      <c r="D111" s="144"/>
      <c r="E111" s="144"/>
      <c r="F111" s="226"/>
      <c r="G111" s="226"/>
      <c r="H111" s="226"/>
      <c r="I111" s="144"/>
      <c r="J111" s="144"/>
      <c r="K111" s="144"/>
      <c r="L111" s="226"/>
      <c r="M111" s="226"/>
      <c r="N111" s="144"/>
      <c r="O111" s="241"/>
      <c r="S111" s="226"/>
      <c r="T111" s="226"/>
      <c r="U111" s="226"/>
      <c r="V111" s="226"/>
      <c r="W111" s="284"/>
      <c r="X111" s="226"/>
      <c r="Y111" s="226"/>
      <c r="Z111" s="226"/>
      <c r="AA111" s="226"/>
      <c r="AB111" s="226"/>
      <c r="AC111" s="226"/>
      <c r="AD111" s="226"/>
      <c r="AE111" s="226"/>
      <c r="AF111" s="226"/>
      <c r="AG111" s="226"/>
      <c r="AH111" s="226"/>
      <c r="AI111" s="226"/>
      <c r="AJ111" s="226"/>
      <c r="AK111" s="226"/>
      <c r="AL111" s="226"/>
    </row>
    <row r="112" spans="1:38" x14ac:dyDescent="0.25">
      <c r="A112" s="144"/>
      <c r="B112" s="144"/>
      <c r="C112" s="144"/>
      <c r="D112" s="144"/>
      <c r="E112" s="144"/>
      <c r="F112" s="226"/>
      <c r="G112" s="226"/>
      <c r="H112" s="226"/>
      <c r="I112" s="144"/>
      <c r="J112" s="144"/>
      <c r="K112" s="144"/>
      <c r="L112" s="226"/>
      <c r="M112" s="226"/>
      <c r="N112" s="144"/>
      <c r="O112" s="241"/>
      <c r="S112" s="226"/>
      <c r="T112" s="226"/>
      <c r="U112" s="226"/>
      <c r="V112" s="226"/>
      <c r="W112" s="284"/>
      <c r="X112" s="226"/>
      <c r="Y112" s="226"/>
      <c r="Z112" s="226"/>
      <c r="AA112" s="226"/>
      <c r="AB112" s="226"/>
      <c r="AC112" s="226"/>
      <c r="AD112" s="226"/>
      <c r="AE112" s="226"/>
      <c r="AF112" s="226"/>
      <c r="AG112" s="226"/>
      <c r="AH112" s="226"/>
      <c r="AI112" s="226"/>
      <c r="AJ112" s="226"/>
      <c r="AK112" s="226"/>
      <c r="AL112" s="226"/>
    </row>
    <row r="113" spans="1:38" x14ac:dyDescent="0.25">
      <c r="A113" s="144"/>
      <c r="B113" s="144"/>
      <c r="C113" s="144"/>
      <c r="D113" s="144"/>
      <c r="E113" s="144"/>
      <c r="F113" s="226"/>
      <c r="G113" s="226"/>
      <c r="H113" s="226"/>
      <c r="I113" s="144"/>
      <c r="J113" s="144"/>
      <c r="K113" s="144"/>
      <c r="L113" s="226"/>
      <c r="M113" s="226"/>
      <c r="N113" s="144"/>
      <c r="O113" s="241"/>
      <c r="S113" s="226"/>
      <c r="T113" s="226"/>
      <c r="U113" s="226"/>
      <c r="V113" s="226"/>
      <c r="W113" s="284"/>
      <c r="X113" s="226"/>
      <c r="Y113" s="226"/>
      <c r="Z113" s="226"/>
      <c r="AA113" s="226"/>
      <c r="AB113" s="226"/>
      <c r="AC113" s="226"/>
      <c r="AD113" s="226"/>
      <c r="AE113" s="226"/>
      <c r="AF113" s="226"/>
      <c r="AG113" s="226"/>
      <c r="AH113" s="226"/>
      <c r="AI113" s="226"/>
      <c r="AJ113" s="226"/>
      <c r="AK113" s="226"/>
      <c r="AL113" s="226"/>
    </row>
    <row r="114" spans="1:38" x14ac:dyDescent="0.25">
      <c r="A114" s="144"/>
      <c r="B114" s="144"/>
      <c r="C114" s="144"/>
      <c r="D114" s="144"/>
      <c r="E114" s="144"/>
      <c r="F114" s="226"/>
      <c r="G114" s="226"/>
      <c r="H114" s="226"/>
      <c r="I114" s="144"/>
      <c r="J114" s="144"/>
      <c r="K114" s="144"/>
      <c r="L114" s="226"/>
      <c r="M114" s="226"/>
      <c r="N114" s="144"/>
      <c r="O114" s="241"/>
      <c r="S114" s="226"/>
      <c r="T114" s="226"/>
      <c r="U114" s="226"/>
      <c r="V114" s="226"/>
      <c r="W114" s="284"/>
      <c r="X114" s="226"/>
      <c r="Y114" s="226"/>
      <c r="Z114" s="226"/>
      <c r="AA114" s="226"/>
      <c r="AB114" s="226"/>
      <c r="AC114" s="226"/>
      <c r="AD114" s="226"/>
      <c r="AE114" s="226"/>
      <c r="AF114" s="226"/>
      <c r="AG114" s="226"/>
      <c r="AH114" s="226"/>
      <c r="AI114" s="226"/>
      <c r="AJ114" s="226"/>
      <c r="AK114" s="226"/>
      <c r="AL114" s="226"/>
    </row>
    <row r="115" spans="1:38" x14ac:dyDescent="0.25">
      <c r="A115" s="144"/>
      <c r="B115" s="144"/>
      <c r="C115" s="144"/>
      <c r="D115" s="144"/>
      <c r="E115" s="144"/>
      <c r="F115" s="226"/>
      <c r="G115" s="226"/>
      <c r="H115" s="226"/>
      <c r="I115" s="144"/>
      <c r="J115" s="144"/>
      <c r="K115" s="144"/>
      <c r="L115" s="226"/>
      <c r="M115" s="226"/>
      <c r="N115" s="144"/>
      <c r="O115" s="241"/>
      <c r="S115" s="226"/>
      <c r="T115" s="226"/>
      <c r="U115" s="226"/>
      <c r="V115" s="226"/>
      <c r="W115" s="284"/>
      <c r="X115" s="226"/>
      <c r="Y115" s="226"/>
      <c r="Z115" s="226"/>
      <c r="AA115" s="226"/>
      <c r="AB115" s="226"/>
      <c r="AC115" s="226"/>
      <c r="AD115" s="226"/>
      <c r="AE115" s="226"/>
      <c r="AF115" s="226"/>
      <c r="AG115" s="226"/>
      <c r="AH115" s="226"/>
      <c r="AI115" s="226"/>
      <c r="AJ115" s="226"/>
      <c r="AK115" s="226"/>
      <c r="AL115" s="226"/>
    </row>
    <row r="116" spans="1:38" x14ac:dyDescent="0.25">
      <c r="A116" s="144"/>
      <c r="B116" s="144"/>
      <c r="C116" s="144"/>
      <c r="D116" s="144"/>
      <c r="E116" s="144"/>
      <c r="F116" s="226"/>
      <c r="G116" s="226"/>
      <c r="H116" s="226"/>
      <c r="I116" s="144"/>
      <c r="J116" s="144"/>
      <c r="K116" s="144"/>
      <c r="L116" s="226"/>
      <c r="M116" s="226"/>
      <c r="N116" s="144"/>
      <c r="O116" s="241"/>
      <c r="S116" s="226"/>
      <c r="T116" s="226"/>
      <c r="U116" s="226"/>
      <c r="V116" s="226"/>
      <c r="W116" s="284"/>
      <c r="X116" s="226"/>
      <c r="Y116" s="226"/>
      <c r="Z116" s="226"/>
      <c r="AA116" s="226"/>
      <c r="AB116" s="226"/>
      <c r="AC116" s="226"/>
      <c r="AD116" s="226"/>
      <c r="AE116" s="226"/>
      <c r="AF116" s="226"/>
      <c r="AG116" s="226"/>
      <c r="AH116" s="226"/>
      <c r="AI116" s="226"/>
      <c r="AJ116" s="226"/>
      <c r="AK116" s="226"/>
      <c r="AL116" s="226"/>
    </row>
    <row r="117" spans="1:38" x14ac:dyDescent="0.25">
      <c r="A117" s="144"/>
      <c r="B117" s="144"/>
      <c r="C117" s="144"/>
      <c r="D117" s="144"/>
      <c r="E117" s="144"/>
      <c r="F117" s="226"/>
      <c r="G117" s="226"/>
      <c r="H117" s="226"/>
      <c r="I117" s="144"/>
      <c r="J117" s="144"/>
      <c r="K117" s="144"/>
      <c r="L117" s="226"/>
      <c r="M117" s="226"/>
      <c r="N117" s="144"/>
      <c r="O117" s="241"/>
      <c r="S117" s="226"/>
      <c r="T117" s="226"/>
      <c r="U117" s="226"/>
      <c r="V117" s="226"/>
      <c r="W117" s="284"/>
      <c r="X117" s="226"/>
      <c r="Y117" s="226"/>
      <c r="Z117" s="226"/>
      <c r="AA117" s="226"/>
      <c r="AB117" s="226"/>
      <c r="AC117" s="226"/>
      <c r="AD117" s="226"/>
      <c r="AE117" s="226"/>
      <c r="AF117" s="226"/>
      <c r="AG117" s="226"/>
      <c r="AH117" s="226"/>
      <c r="AI117" s="226"/>
      <c r="AJ117" s="226"/>
      <c r="AK117" s="226"/>
      <c r="AL117" s="226"/>
    </row>
    <row r="118" spans="1:38" x14ac:dyDescent="0.25">
      <c r="A118" s="144"/>
      <c r="B118" s="144"/>
      <c r="C118" s="144"/>
      <c r="D118" s="144"/>
      <c r="E118" s="144"/>
      <c r="F118" s="226"/>
      <c r="G118" s="226"/>
      <c r="H118" s="226"/>
      <c r="I118" s="144"/>
      <c r="J118" s="144"/>
      <c r="K118" s="144"/>
      <c r="L118" s="226"/>
      <c r="M118" s="226"/>
      <c r="N118" s="144"/>
      <c r="O118" s="241"/>
      <c r="S118" s="226"/>
      <c r="T118" s="226"/>
      <c r="U118" s="226"/>
      <c r="V118" s="226"/>
      <c r="W118" s="284"/>
      <c r="X118" s="226"/>
      <c r="Y118" s="226"/>
      <c r="Z118" s="226"/>
      <c r="AA118" s="226"/>
      <c r="AB118" s="226"/>
      <c r="AC118" s="226"/>
      <c r="AD118" s="226"/>
      <c r="AE118" s="226"/>
      <c r="AF118" s="226"/>
      <c r="AG118" s="226"/>
      <c r="AH118" s="226"/>
      <c r="AI118" s="226"/>
      <c r="AJ118" s="226"/>
      <c r="AK118" s="226"/>
      <c r="AL118" s="226"/>
    </row>
    <row r="119" spans="1:38" x14ac:dyDescent="0.25">
      <c r="A119" s="144"/>
      <c r="B119" s="144"/>
      <c r="C119" s="144"/>
      <c r="D119" s="144"/>
      <c r="E119" s="144"/>
      <c r="F119" s="226"/>
      <c r="G119" s="226"/>
      <c r="H119" s="226"/>
      <c r="I119" s="144"/>
      <c r="J119" s="144"/>
      <c r="K119" s="144"/>
      <c r="L119" s="226"/>
      <c r="M119" s="226"/>
      <c r="N119" s="144"/>
      <c r="O119" s="241"/>
      <c r="S119" s="226"/>
      <c r="T119" s="226"/>
      <c r="U119" s="226"/>
      <c r="V119" s="226"/>
      <c r="W119" s="284"/>
      <c r="X119" s="226"/>
      <c r="Y119" s="226"/>
      <c r="Z119" s="226"/>
      <c r="AA119" s="226"/>
      <c r="AB119" s="226"/>
      <c r="AC119" s="226"/>
      <c r="AD119" s="226"/>
      <c r="AE119" s="226"/>
      <c r="AF119" s="226"/>
      <c r="AG119" s="226"/>
      <c r="AH119" s="226"/>
      <c r="AI119" s="226"/>
      <c r="AJ119" s="226"/>
      <c r="AK119" s="226"/>
      <c r="AL119" s="226"/>
    </row>
    <row r="120" spans="1:38" x14ac:dyDescent="0.25">
      <c r="A120" s="144"/>
      <c r="B120" s="144"/>
      <c r="C120" s="144"/>
      <c r="D120" s="144"/>
      <c r="E120" s="144"/>
      <c r="F120" s="226"/>
      <c r="G120" s="226"/>
      <c r="H120" s="226"/>
      <c r="I120" s="144"/>
      <c r="J120" s="144"/>
      <c r="K120" s="144"/>
      <c r="L120" s="226"/>
      <c r="M120" s="226"/>
      <c r="N120" s="144"/>
      <c r="O120" s="241"/>
      <c r="S120" s="226"/>
      <c r="T120" s="226"/>
      <c r="U120" s="226"/>
      <c r="V120" s="226"/>
      <c r="W120" s="284"/>
      <c r="X120" s="226"/>
      <c r="Y120" s="226"/>
      <c r="Z120" s="226"/>
      <c r="AA120" s="226"/>
      <c r="AB120" s="226"/>
      <c r="AC120" s="226"/>
      <c r="AD120" s="226"/>
      <c r="AE120" s="226"/>
      <c r="AF120" s="226"/>
      <c r="AG120" s="226"/>
      <c r="AH120" s="226"/>
      <c r="AI120" s="226"/>
      <c r="AJ120" s="226"/>
      <c r="AK120" s="226"/>
      <c r="AL120" s="226"/>
    </row>
    <row r="121" spans="1:38" x14ac:dyDescent="0.25">
      <c r="A121" s="144"/>
      <c r="B121" s="144"/>
      <c r="C121" s="144"/>
      <c r="D121" s="144"/>
      <c r="E121" s="144"/>
      <c r="F121" s="226"/>
      <c r="G121" s="226"/>
      <c r="H121" s="226"/>
      <c r="I121" s="144"/>
      <c r="J121" s="144"/>
      <c r="K121" s="144"/>
      <c r="L121" s="226"/>
      <c r="M121" s="226"/>
      <c r="N121" s="144"/>
      <c r="O121" s="241"/>
      <c r="S121" s="226"/>
      <c r="T121" s="226"/>
      <c r="U121" s="226"/>
      <c r="V121" s="226"/>
      <c r="W121" s="284"/>
      <c r="X121" s="226"/>
      <c r="Y121" s="226"/>
      <c r="Z121" s="226"/>
      <c r="AA121" s="226"/>
      <c r="AB121" s="226"/>
      <c r="AC121" s="226"/>
      <c r="AD121" s="226"/>
      <c r="AE121" s="226"/>
      <c r="AF121" s="226"/>
      <c r="AG121" s="226"/>
      <c r="AH121" s="226"/>
      <c r="AI121" s="226"/>
      <c r="AJ121" s="226"/>
      <c r="AK121" s="226"/>
      <c r="AL121" s="226"/>
    </row>
    <row r="122" spans="1:38" x14ac:dyDescent="0.25">
      <c r="A122" s="144"/>
      <c r="B122" s="144"/>
      <c r="C122" s="144"/>
      <c r="D122" s="144"/>
      <c r="E122" s="144"/>
      <c r="F122" s="226"/>
      <c r="G122" s="226"/>
      <c r="H122" s="226"/>
      <c r="I122" s="144"/>
      <c r="J122" s="144"/>
      <c r="K122" s="144"/>
      <c r="L122" s="226"/>
      <c r="M122" s="226"/>
      <c r="N122" s="144"/>
      <c r="O122" s="241"/>
      <c r="S122" s="226"/>
      <c r="T122" s="226"/>
      <c r="U122" s="226"/>
      <c r="V122" s="226"/>
      <c r="W122" s="284"/>
      <c r="X122" s="226"/>
      <c r="Y122" s="226"/>
      <c r="Z122" s="226"/>
      <c r="AA122" s="226"/>
      <c r="AB122" s="226"/>
      <c r="AC122" s="226"/>
      <c r="AD122" s="226"/>
      <c r="AE122" s="226"/>
      <c r="AF122" s="226"/>
      <c r="AG122" s="226"/>
      <c r="AH122" s="226"/>
      <c r="AI122" s="226"/>
      <c r="AJ122" s="226"/>
      <c r="AK122" s="226"/>
      <c r="AL122" s="226"/>
    </row>
    <row r="123" spans="1:38" x14ac:dyDescent="0.25">
      <c r="A123" s="144"/>
      <c r="B123" s="144"/>
      <c r="C123" s="144"/>
      <c r="D123" s="144"/>
      <c r="E123" s="144"/>
      <c r="F123" s="226"/>
      <c r="G123" s="226"/>
      <c r="H123" s="226"/>
      <c r="I123" s="144"/>
      <c r="J123" s="144"/>
      <c r="K123" s="144"/>
      <c r="L123" s="226"/>
      <c r="M123" s="226"/>
      <c r="N123" s="144"/>
      <c r="O123" s="241"/>
      <c r="S123" s="226"/>
      <c r="T123" s="226"/>
      <c r="U123" s="226"/>
      <c r="V123" s="226"/>
      <c r="W123" s="284"/>
      <c r="X123" s="226"/>
      <c r="Y123" s="226"/>
      <c r="Z123" s="226"/>
      <c r="AA123" s="226"/>
      <c r="AB123" s="226"/>
      <c r="AC123" s="226"/>
      <c r="AD123" s="226"/>
      <c r="AE123" s="226"/>
      <c r="AF123" s="226"/>
      <c r="AG123" s="226"/>
      <c r="AH123" s="226"/>
      <c r="AI123" s="226"/>
      <c r="AJ123" s="226"/>
      <c r="AK123" s="226"/>
      <c r="AL123" s="226"/>
    </row>
    <row r="124" spans="1:38" x14ac:dyDescent="0.25">
      <c r="A124" s="144"/>
      <c r="B124" s="144"/>
      <c r="C124" s="144"/>
      <c r="D124" s="144"/>
      <c r="E124" s="144"/>
      <c r="F124" s="226"/>
      <c r="G124" s="226"/>
      <c r="H124" s="226"/>
      <c r="I124" s="144"/>
      <c r="J124" s="144"/>
      <c r="K124" s="144"/>
      <c r="L124" s="226"/>
      <c r="M124" s="226"/>
      <c r="N124" s="144"/>
      <c r="O124" s="241"/>
      <c r="S124" s="226"/>
      <c r="T124" s="226"/>
      <c r="U124" s="226"/>
      <c r="V124" s="226"/>
      <c r="W124" s="284"/>
      <c r="X124" s="226"/>
      <c r="Y124" s="226"/>
      <c r="Z124" s="226"/>
      <c r="AA124" s="226"/>
      <c r="AB124" s="226"/>
      <c r="AC124" s="226"/>
      <c r="AD124" s="226"/>
      <c r="AE124" s="226"/>
      <c r="AF124" s="226"/>
      <c r="AG124" s="226"/>
      <c r="AH124" s="226"/>
      <c r="AI124" s="226"/>
      <c r="AJ124" s="226"/>
      <c r="AK124" s="226"/>
      <c r="AL124" s="226"/>
    </row>
    <row r="125" spans="1:38" x14ac:dyDescent="0.25">
      <c r="A125" s="144"/>
      <c r="B125" s="144"/>
      <c r="C125" s="144"/>
      <c r="D125" s="144"/>
      <c r="E125" s="144"/>
      <c r="F125" s="226"/>
      <c r="G125" s="226"/>
      <c r="H125" s="226"/>
      <c r="I125" s="144"/>
      <c r="J125" s="144"/>
      <c r="K125" s="144"/>
      <c r="L125" s="226"/>
      <c r="M125" s="226"/>
      <c r="N125" s="144"/>
      <c r="O125" s="241"/>
      <c r="S125" s="226"/>
      <c r="T125" s="226"/>
      <c r="U125" s="226"/>
      <c r="V125" s="226"/>
      <c r="W125" s="284"/>
      <c r="X125" s="226"/>
      <c r="Y125" s="226"/>
      <c r="Z125" s="226"/>
      <c r="AA125" s="226"/>
      <c r="AB125" s="226"/>
      <c r="AC125" s="226"/>
      <c r="AD125" s="226"/>
      <c r="AE125" s="226"/>
      <c r="AF125" s="226"/>
      <c r="AG125" s="226"/>
      <c r="AH125" s="226"/>
      <c r="AI125" s="226"/>
      <c r="AJ125" s="226"/>
      <c r="AK125" s="226"/>
      <c r="AL125" s="226"/>
    </row>
    <row r="126" spans="1:38" x14ac:dyDescent="0.25">
      <c r="A126" s="144"/>
      <c r="B126" s="144"/>
      <c r="C126" s="144"/>
      <c r="D126" s="144"/>
      <c r="E126" s="144"/>
      <c r="F126" s="226"/>
      <c r="G126" s="226"/>
      <c r="H126" s="226"/>
      <c r="I126" s="144"/>
      <c r="J126" s="144"/>
      <c r="K126" s="144"/>
      <c r="L126" s="226"/>
      <c r="M126" s="226"/>
      <c r="N126" s="144"/>
      <c r="O126" s="241"/>
      <c r="S126" s="226"/>
      <c r="T126" s="226"/>
      <c r="U126" s="226"/>
      <c r="V126" s="226"/>
      <c r="W126" s="284"/>
      <c r="X126" s="226"/>
      <c r="Y126" s="226"/>
      <c r="Z126" s="226"/>
      <c r="AA126" s="226"/>
      <c r="AB126" s="226"/>
      <c r="AC126" s="226"/>
      <c r="AD126" s="226"/>
      <c r="AE126" s="226"/>
      <c r="AF126" s="226"/>
      <c r="AG126" s="226"/>
      <c r="AH126" s="226"/>
      <c r="AI126" s="226"/>
      <c r="AJ126" s="226"/>
      <c r="AK126" s="226"/>
      <c r="AL126" s="226"/>
    </row>
    <row r="127" spans="1:38" x14ac:dyDescent="0.25">
      <c r="A127" s="144"/>
      <c r="B127" s="144"/>
      <c r="C127" s="144"/>
      <c r="D127" s="144"/>
      <c r="E127" s="144"/>
      <c r="F127" s="226"/>
      <c r="G127" s="226"/>
      <c r="H127" s="226"/>
      <c r="I127" s="144"/>
      <c r="J127" s="144"/>
      <c r="K127" s="144"/>
      <c r="L127" s="226"/>
      <c r="M127" s="226"/>
      <c r="N127" s="144"/>
      <c r="O127" s="241"/>
      <c r="S127" s="226"/>
      <c r="T127" s="226"/>
      <c r="U127" s="226"/>
      <c r="V127" s="226"/>
      <c r="W127" s="284"/>
      <c r="X127" s="226"/>
      <c r="Y127" s="226"/>
      <c r="Z127" s="226"/>
      <c r="AA127" s="226"/>
      <c r="AB127" s="226"/>
      <c r="AC127" s="226"/>
      <c r="AD127" s="226"/>
      <c r="AE127" s="226"/>
      <c r="AF127" s="226"/>
      <c r="AG127" s="226"/>
      <c r="AH127" s="226"/>
      <c r="AI127" s="226"/>
      <c r="AJ127" s="226"/>
      <c r="AK127" s="226"/>
      <c r="AL127" s="226"/>
    </row>
    <row r="128" spans="1:38" x14ac:dyDescent="0.25">
      <c r="A128" s="144"/>
      <c r="B128" s="144"/>
      <c r="C128" s="144"/>
      <c r="D128" s="144"/>
      <c r="E128" s="144"/>
      <c r="F128" s="226"/>
      <c r="G128" s="226"/>
      <c r="H128" s="226"/>
      <c r="I128" s="144"/>
      <c r="J128" s="144"/>
      <c r="K128" s="144"/>
      <c r="L128" s="226"/>
      <c r="M128" s="226"/>
      <c r="N128" s="144"/>
      <c r="O128" s="241"/>
      <c r="S128" s="226"/>
      <c r="T128" s="226"/>
      <c r="U128" s="226"/>
      <c r="V128" s="226"/>
      <c r="W128" s="284"/>
      <c r="X128" s="226"/>
      <c r="Y128" s="226"/>
      <c r="Z128" s="226"/>
      <c r="AA128" s="226"/>
      <c r="AB128" s="226"/>
      <c r="AC128" s="226"/>
      <c r="AD128" s="226"/>
      <c r="AE128" s="226"/>
      <c r="AF128" s="226"/>
      <c r="AG128" s="226"/>
      <c r="AH128" s="226"/>
      <c r="AI128" s="226"/>
      <c r="AJ128" s="226"/>
      <c r="AK128" s="226"/>
      <c r="AL128" s="226"/>
    </row>
    <row r="129" spans="1:38" x14ac:dyDescent="0.25">
      <c r="A129" s="144"/>
      <c r="B129" s="144"/>
      <c r="C129" s="144"/>
      <c r="D129" s="144"/>
      <c r="E129" s="144"/>
      <c r="F129" s="226"/>
      <c r="G129" s="226"/>
      <c r="H129" s="226"/>
      <c r="I129" s="144"/>
      <c r="J129" s="144"/>
      <c r="K129" s="144"/>
      <c r="L129" s="226"/>
      <c r="M129" s="226"/>
      <c r="N129" s="144"/>
      <c r="O129" s="241"/>
      <c r="S129" s="226"/>
      <c r="T129" s="226"/>
      <c r="U129" s="226"/>
      <c r="V129" s="226"/>
      <c r="W129" s="284"/>
      <c r="X129" s="226"/>
      <c r="Y129" s="226"/>
      <c r="Z129" s="226"/>
      <c r="AA129" s="226"/>
      <c r="AB129" s="226"/>
      <c r="AC129" s="226"/>
      <c r="AD129" s="226"/>
      <c r="AE129" s="226"/>
      <c r="AF129" s="226"/>
      <c r="AG129" s="226"/>
      <c r="AH129" s="226"/>
      <c r="AI129" s="226"/>
      <c r="AJ129" s="226"/>
      <c r="AK129" s="226"/>
      <c r="AL129" s="226"/>
    </row>
    <row r="130" spans="1:38" x14ac:dyDescent="0.25">
      <c r="A130" s="144"/>
      <c r="B130" s="144"/>
      <c r="C130" s="144"/>
      <c r="D130" s="144"/>
      <c r="E130" s="144"/>
      <c r="F130" s="226"/>
      <c r="G130" s="226"/>
      <c r="H130" s="226"/>
      <c r="I130" s="144"/>
      <c r="J130" s="144"/>
      <c r="K130" s="144"/>
      <c r="L130" s="226"/>
      <c r="M130" s="226"/>
      <c r="N130" s="144"/>
      <c r="O130" s="241"/>
      <c r="S130" s="226"/>
      <c r="T130" s="226"/>
      <c r="U130" s="226"/>
      <c r="V130" s="226"/>
      <c r="W130" s="284"/>
      <c r="X130" s="226"/>
      <c r="Y130" s="226"/>
      <c r="Z130" s="226"/>
      <c r="AA130" s="226"/>
      <c r="AB130" s="226"/>
      <c r="AC130" s="226"/>
      <c r="AD130" s="226"/>
      <c r="AE130" s="226"/>
      <c r="AF130" s="226"/>
      <c r="AG130" s="226"/>
      <c r="AH130" s="226"/>
      <c r="AI130" s="226"/>
      <c r="AJ130" s="226"/>
      <c r="AK130" s="226"/>
      <c r="AL130" s="226"/>
    </row>
    <row r="131" spans="1:38" x14ac:dyDescent="0.25">
      <c r="A131" s="144"/>
      <c r="B131" s="144"/>
      <c r="C131" s="144"/>
      <c r="D131" s="144"/>
      <c r="E131" s="144"/>
      <c r="F131" s="226"/>
      <c r="G131" s="226"/>
      <c r="H131" s="226"/>
      <c r="I131" s="144"/>
      <c r="J131" s="144"/>
      <c r="K131" s="144"/>
      <c r="L131" s="226"/>
      <c r="M131" s="226"/>
      <c r="N131" s="144"/>
      <c r="O131" s="241"/>
      <c r="S131" s="226"/>
      <c r="T131" s="226"/>
      <c r="U131" s="226"/>
      <c r="V131" s="226"/>
      <c r="W131" s="284"/>
      <c r="X131" s="226"/>
      <c r="Y131" s="226"/>
      <c r="Z131" s="226"/>
      <c r="AA131" s="226"/>
      <c r="AB131" s="226"/>
      <c r="AC131" s="226"/>
      <c r="AD131" s="226"/>
      <c r="AE131" s="226"/>
      <c r="AF131" s="226"/>
      <c r="AG131" s="226"/>
      <c r="AH131" s="226"/>
      <c r="AI131" s="226"/>
      <c r="AJ131" s="226"/>
      <c r="AK131" s="226"/>
      <c r="AL131" s="226"/>
    </row>
    <row r="132" spans="1:38" x14ac:dyDescent="0.25">
      <c r="A132" s="144"/>
      <c r="B132" s="144"/>
      <c r="C132" s="144"/>
      <c r="D132" s="144"/>
      <c r="E132" s="144"/>
      <c r="F132" s="226"/>
      <c r="G132" s="226"/>
      <c r="H132" s="226"/>
      <c r="I132" s="144"/>
      <c r="J132" s="144"/>
      <c r="K132" s="144"/>
      <c r="L132" s="226"/>
      <c r="M132" s="226"/>
      <c r="N132" s="144"/>
      <c r="O132" s="241"/>
      <c r="S132" s="226"/>
      <c r="T132" s="226"/>
      <c r="U132" s="226"/>
      <c r="V132" s="226"/>
      <c r="W132" s="284"/>
      <c r="X132" s="226"/>
      <c r="Y132" s="226"/>
      <c r="Z132" s="226"/>
      <c r="AA132" s="226"/>
      <c r="AB132" s="226"/>
      <c r="AC132" s="226"/>
      <c r="AD132" s="226"/>
      <c r="AE132" s="226"/>
      <c r="AF132" s="226"/>
      <c r="AG132" s="226"/>
      <c r="AH132" s="226"/>
      <c r="AI132" s="226"/>
      <c r="AJ132" s="226"/>
      <c r="AK132" s="226"/>
      <c r="AL132" s="226"/>
    </row>
    <row r="133" spans="1:38" x14ac:dyDescent="0.25">
      <c r="A133" s="144"/>
      <c r="B133" s="144"/>
      <c r="C133" s="144"/>
      <c r="D133" s="144"/>
      <c r="E133" s="144"/>
      <c r="F133" s="226"/>
      <c r="G133" s="226"/>
      <c r="H133" s="226"/>
      <c r="I133" s="144"/>
      <c r="J133" s="144"/>
      <c r="K133" s="144"/>
      <c r="L133" s="226"/>
      <c r="M133" s="226"/>
      <c r="N133" s="144"/>
      <c r="O133" s="241"/>
      <c r="S133" s="226"/>
      <c r="T133" s="226"/>
      <c r="U133" s="226"/>
      <c r="V133" s="226"/>
      <c r="W133" s="284"/>
      <c r="X133" s="226"/>
      <c r="Y133" s="226"/>
      <c r="Z133" s="226"/>
      <c r="AA133" s="226"/>
      <c r="AB133" s="226"/>
      <c r="AC133" s="226"/>
      <c r="AD133" s="226"/>
      <c r="AE133" s="226"/>
      <c r="AF133" s="226"/>
      <c r="AG133" s="226"/>
      <c r="AH133" s="226"/>
      <c r="AI133" s="226"/>
      <c r="AJ133" s="226"/>
      <c r="AK133" s="226"/>
      <c r="AL133" s="226"/>
    </row>
    <row r="134" spans="1:38" x14ac:dyDescent="0.25">
      <c r="A134" s="144"/>
      <c r="B134" s="144"/>
      <c r="C134" s="144"/>
      <c r="D134" s="144"/>
      <c r="E134" s="144"/>
      <c r="F134" s="226"/>
      <c r="G134" s="226"/>
      <c r="H134" s="226"/>
      <c r="I134" s="144"/>
      <c r="J134" s="144"/>
      <c r="K134" s="144"/>
      <c r="L134" s="226"/>
      <c r="M134" s="226"/>
      <c r="N134" s="144"/>
      <c r="O134" s="241"/>
      <c r="S134" s="226"/>
      <c r="T134" s="226"/>
      <c r="U134" s="226"/>
      <c r="V134" s="226"/>
      <c r="W134" s="284"/>
      <c r="X134" s="226"/>
      <c r="Y134" s="226"/>
      <c r="Z134" s="226"/>
      <c r="AA134" s="226"/>
      <c r="AB134" s="226"/>
      <c r="AC134" s="226"/>
      <c r="AD134" s="226"/>
      <c r="AE134" s="226"/>
      <c r="AF134" s="226"/>
      <c r="AG134" s="226"/>
      <c r="AH134" s="226"/>
      <c r="AI134" s="226"/>
      <c r="AJ134" s="226"/>
      <c r="AK134" s="226"/>
      <c r="AL134" s="226"/>
    </row>
    <row r="135" spans="1:38" x14ac:dyDescent="0.25">
      <c r="A135" s="144"/>
      <c r="B135" s="144"/>
      <c r="C135" s="144"/>
      <c r="D135" s="144"/>
      <c r="E135" s="144"/>
      <c r="F135" s="226"/>
      <c r="G135" s="226"/>
      <c r="H135" s="226"/>
      <c r="I135" s="144"/>
      <c r="J135" s="144"/>
      <c r="K135" s="144"/>
      <c r="L135" s="226"/>
      <c r="M135" s="226"/>
      <c r="N135" s="144"/>
      <c r="O135" s="241"/>
      <c r="S135" s="226"/>
      <c r="T135" s="226"/>
      <c r="U135" s="226"/>
      <c r="V135" s="226"/>
      <c r="W135" s="284"/>
      <c r="X135" s="226"/>
      <c r="Y135" s="226"/>
      <c r="Z135" s="226"/>
      <c r="AA135" s="226"/>
      <c r="AB135" s="226"/>
      <c r="AC135" s="226"/>
      <c r="AD135" s="226"/>
      <c r="AE135" s="226"/>
      <c r="AF135" s="226"/>
      <c r="AG135" s="226"/>
      <c r="AH135" s="226"/>
      <c r="AI135" s="226"/>
      <c r="AJ135" s="226"/>
      <c r="AK135" s="226"/>
      <c r="AL135" s="226"/>
    </row>
    <row r="136" spans="1:38" x14ac:dyDescent="0.25">
      <c r="A136" s="144"/>
      <c r="B136" s="144"/>
      <c r="C136" s="144"/>
      <c r="D136" s="144"/>
      <c r="E136" s="144"/>
      <c r="F136" s="226"/>
      <c r="G136" s="226"/>
      <c r="H136" s="226"/>
      <c r="I136" s="144"/>
      <c r="J136" s="144"/>
      <c r="K136" s="144"/>
      <c r="L136" s="226"/>
      <c r="M136" s="226"/>
      <c r="N136" s="144"/>
      <c r="O136" s="241"/>
      <c r="S136" s="226"/>
      <c r="T136" s="226"/>
      <c r="U136" s="226"/>
      <c r="V136" s="226"/>
      <c r="W136" s="284"/>
      <c r="X136" s="226"/>
      <c r="Y136" s="226"/>
      <c r="Z136" s="226"/>
      <c r="AA136" s="226"/>
      <c r="AB136" s="226"/>
      <c r="AC136" s="226"/>
      <c r="AD136" s="226"/>
      <c r="AE136" s="226"/>
      <c r="AF136" s="226"/>
      <c r="AG136" s="226"/>
      <c r="AH136" s="226"/>
      <c r="AI136" s="226"/>
      <c r="AJ136" s="226"/>
      <c r="AK136" s="226"/>
      <c r="AL136" s="226"/>
    </row>
    <row r="137" spans="1:38" x14ac:dyDescent="0.25">
      <c r="A137" s="144"/>
      <c r="B137" s="144"/>
      <c r="C137" s="144"/>
      <c r="D137" s="144"/>
      <c r="E137" s="144"/>
      <c r="F137" s="226"/>
      <c r="G137" s="226"/>
      <c r="H137" s="226"/>
      <c r="I137" s="144"/>
      <c r="J137" s="144"/>
      <c r="K137" s="144"/>
      <c r="L137" s="226"/>
      <c r="M137" s="226"/>
      <c r="N137" s="144"/>
      <c r="O137" s="241"/>
      <c r="S137" s="226"/>
      <c r="T137" s="226"/>
      <c r="U137" s="226"/>
      <c r="V137" s="226"/>
      <c r="W137" s="284"/>
      <c r="X137" s="226"/>
      <c r="Y137" s="226"/>
      <c r="Z137" s="226"/>
      <c r="AA137" s="226"/>
      <c r="AB137" s="226"/>
      <c r="AC137" s="226"/>
      <c r="AD137" s="226"/>
      <c r="AE137" s="226"/>
      <c r="AF137" s="226"/>
      <c r="AG137" s="226"/>
      <c r="AH137" s="226"/>
      <c r="AI137" s="226"/>
      <c r="AJ137" s="226"/>
      <c r="AK137" s="226"/>
      <c r="AL137" s="226"/>
    </row>
    <row r="138" spans="1:38" x14ac:dyDescent="0.25">
      <c r="A138" s="144"/>
      <c r="B138" s="144"/>
      <c r="C138" s="144"/>
      <c r="D138" s="144"/>
      <c r="E138" s="144"/>
      <c r="F138" s="226"/>
      <c r="G138" s="226"/>
      <c r="H138" s="226"/>
      <c r="I138" s="144"/>
      <c r="J138" s="144"/>
      <c r="K138" s="144"/>
      <c r="L138" s="226"/>
      <c r="M138" s="226"/>
      <c r="N138" s="144"/>
      <c r="O138" s="241"/>
      <c r="S138" s="226"/>
      <c r="T138" s="226"/>
      <c r="U138" s="226"/>
      <c r="V138" s="226"/>
      <c r="W138" s="284"/>
      <c r="X138" s="226"/>
      <c r="Y138" s="226"/>
      <c r="Z138" s="226"/>
      <c r="AA138" s="226"/>
      <c r="AB138" s="226"/>
      <c r="AC138" s="226"/>
      <c r="AD138" s="226"/>
      <c r="AE138" s="226"/>
      <c r="AF138" s="226"/>
      <c r="AG138" s="226"/>
      <c r="AH138" s="226"/>
      <c r="AI138" s="226"/>
      <c r="AJ138" s="226"/>
      <c r="AK138" s="226"/>
      <c r="AL138" s="226"/>
    </row>
    <row r="139" spans="1:38" x14ac:dyDescent="0.25">
      <c r="A139" s="144"/>
      <c r="B139" s="144"/>
      <c r="C139" s="144"/>
      <c r="D139" s="144"/>
      <c r="E139" s="144"/>
      <c r="F139" s="226"/>
      <c r="G139" s="226"/>
      <c r="H139" s="226"/>
      <c r="I139" s="144"/>
      <c r="J139" s="144"/>
      <c r="K139" s="144"/>
      <c r="L139" s="226"/>
      <c r="M139" s="226"/>
      <c r="N139" s="144"/>
      <c r="O139" s="241"/>
      <c r="S139" s="226"/>
      <c r="T139" s="226"/>
      <c r="U139" s="226"/>
      <c r="V139" s="226"/>
      <c r="W139" s="284"/>
      <c r="X139" s="226"/>
      <c r="Y139" s="226"/>
      <c r="Z139" s="226"/>
      <c r="AA139" s="226"/>
      <c r="AB139" s="226"/>
      <c r="AC139" s="226"/>
      <c r="AD139" s="226"/>
      <c r="AE139" s="226"/>
      <c r="AF139" s="226"/>
      <c r="AG139" s="226"/>
      <c r="AH139" s="226"/>
      <c r="AI139" s="226"/>
      <c r="AJ139" s="226"/>
      <c r="AK139" s="226"/>
      <c r="AL139" s="226"/>
    </row>
    <row r="140" spans="1:38" x14ac:dyDescent="0.25">
      <c r="A140" s="144"/>
      <c r="B140" s="144"/>
      <c r="C140" s="144"/>
      <c r="D140" s="144"/>
      <c r="E140" s="144"/>
      <c r="F140" s="226"/>
      <c r="G140" s="226"/>
      <c r="H140" s="226"/>
      <c r="I140" s="144"/>
      <c r="J140" s="144"/>
      <c r="K140" s="144"/>
      <c r="L140" s="226"/>
      <c r="M140" s="226"/>
      <c r="N140" s="144"/>
      <c r="O140" s="241"/>
      <c r="S140" s="226"/>
      <c r="T140" s="226"/>
      <c r="U140" s="226"/>
      <c r="V140" s="226"/>
      <c r="W140" s="284"/>
      <c r="X140" s="226"/>
      <c r="Y140" s="226"/>
      <c r="Z140" s="226"/>
      <c r="AA140" s="226"/>
      <c r="AB140" s="226"/>
      <c r="AC140" s="226"/>
      <c r="AD140" s="226"/>
      <c r="AE140" s="226"/>
      <c r="AF140" s="226"/>
      <c r="AG140" s="226"/>
      <c r="AH140" s="226"/>
      <c r="AI140" s="226"/>
      <c r="AJ140" s="226"/>
      <c r="AK140" s="226"/>
      <c r="AL140" s="226"/>
    </row>
    <row r="141" spans="1:38" x14ac:dyDescent="0.25">
      <c r="A141" s="144"/>
      <c r="B141" s="144"/>
      <c r="C141" s="144"/>
      <c r="D141" s="144"/>
      <c r="E141" s="144"/>
      <c r="F141" s="226"/>
      <c r="G141" s="226"/>
      <c r="H141" s="226"/>
      <c r="I141" s="144"/>
      <c r="J141" s="144"/>
      <c r="K141" s="144"/>
      <c r="L141" s="226"/>
      <c r="M141" s="226"/>
      <c r="N141" s="144"/>
      <c r="O141" s="241"/>
      <c r="S141" s="226"/>
      <c r="T141" s="226"/>
      <c r="U141" s="226"/>
      <c r="V141" s="226"/>
      <c r="W141" s="284"/>
      <c r="X141" s="226"/>
      <c r="Y141" s="226"/>
      <c r="Z141" s="226"/>
      <c r="AA141" s="226"/>
      <c r="AB141" s="226"/>
      <c r="AC141" s="226"/>
      <c r="AD141" s="226"/>
      <c r="AE141" s="226"/>
      <c r="AF141" s="226"/>
      <c r="AG141" s="226"/>
      <c r="AH141" s="226"/>
      <c r="AI141" s="226"/>
      <c r="AJ141" s="226"/>
      <c r="AK141" s="226"/>
      <c r="AL141" s="226"/>
    </row>
    <row r="142" spans="1:38" x14ac:dyDescent="0.25">
      <c r="A142" s="144"/>
      <c r="B142" s="144"/>
      <c r="C142" s="144"/>
      <c r="D142" s="144"/>
      <c r="E142" s="144"/>
      <c r="F142" s="226"/>
      <c r="G142" s="226"/>
      <c r="H142" s="226"/>
      <c r="I142" s="144"/>
      <c r="J142" s="144"/>
      <c r="K142" s="144"/>
      <c r="L142" s="226"/>
      <c r="M142" s="226"/>
      <c r="N142" s="144"/>
      <c r="O142" s="241"/>
      <c r="S142" s="226"/>
      <c r="T142" s="226"/>
      <c r="U142" s="226"/>
      <c r="V142" s="226"/>
      <c r="W142" s="284"/>
      <c r="X142" s="226"/>
      <c r="Y142" s="226"/>
      <c r="Z142" s="226"/>
      <c r="AA142" s="226"/>
      <c r="AB142" s="226"/>
      <c r="AC142" s="226"/>
      <c r="AD142" s="226"/>
      <c r="AE142" s="226"/>
      <c r="AF142" s="226"/>
      <c r="AG142" s="226"/>
      <c r="AH142" s="226"/>
      <c r="AI142" s="226"/>
      <c r="AJ142" s="226"/>
      <c r="AK142" s="226"/>
      <c r="AL142" s="226"/>
    </row>
    <row r="143" spans="1:38" x14ac:dyDescent="0.25">
      <c r="A143" s="144"/>
      <c r="B143" s="144"/>
      <c r="C143" s="144"/>
      <c r="D143" s="144"/>
      <c r="E143" s="144"/>
      <c r="F143" s="226"/>
      <c r="G143" s="226"/>
      <c r="H143" s="226"/>
      <c r="I143" s="144"/>
      <c r="J143" s="144"/>
      <c r="K143" s="144"/>
      <c r="L143" s="226"/>
      <c r="M143" s="226"/>
      <c r="N143" s="144"/>
      <c r="O143" s="241"/>
      <c r="S143" s="226"/>
      <c r="T143" s="226"/>
      <c r="U143" s="226"/>
      <c r="V143" s="226"/>
      <c r="W143" s="284"/>
      <c r="X143" s="226"/>
      <c r="Y143" s="226"/>
      <c r="Z143" s="226"/>
      <c r="AA143" s="226"/>
      <c r="AB143" s="226"/>
      <c r="AC143" s="226"/>
      <c r="AD143" s="226"/>
      <c r="AE143" s="226"/>
      <c r="AF143" s="226"/>
      <c r="AG143" s="226"/>
      <c r="AH143" s="226"/>
      <c r="AI143" s="226"/>
      <c r="AJ143" s="226"/>
      <c r="AK143" s="226"/>
      <c r="AL143" s="226"/>
    </row>
    <row r="144" spans="1:38" x14ac:dyDescent="0.25">
      <c r="A144" s="144"/>
      <c r="B144" s="144"/>
      <c r="C144" s="144"/>
      <c r="D144" s="144"/>
      <c r="E144" s="144"/>
      <c r="F144" s="226"/>
      <c r="G144" s="226"/>
      <c r="H144" s="226"/>
      <c r="I144" s="144"/>
      <c r="J144" s="144"/>
      <c r="K144" s="144"/>
      <c r="L144" s="226"/>
      <c r="M144" s="226"/>
      <c r="N144" s="144"/>
      <c r="O144" s="241"/>
      <c r="S144" s="226"/>
      <c r="T144" s="226"/>
      <c r="U144" s="226"/>
      <c r="V144" s="226"/>
      <c r="W144" s="226"/>
      <c r="Y144" s="226"/>
      <c r="Z144" s="226"/>
      <c r="AA144" s="226"/>
      <c r="AB144" s="226"/>
      <c r="AC144" s="226"/>
      <c r="AD144" s="226"/>
      <c r="AE144" s="226"/>
      <c r="AF144" s="226"/>
      <c r="AG144" s="226"/>
      <c r="AH144" s="226"/>
      <c r="AI144" s="226"/>
      <c r="AJ144" s="226"/>
      <c r="AK144" s="226"/>
      <c r="AL144" s="226"/>
    </row>
    <row r="145" spans="1:38" x14ac:dyDescent="0.25">
      <c r="A145" s="144"/>
      <c r="B145" s="144"/>
      <c r="C145" s="144"/>
      <c r="D145" s="144"/>
      <c r="E145" s="144"/>
      <c r="F145" s="226"/>
      <c r="G145" s="226"/>
      <c r="H145" s="226"/>
      <c r="I145" s="144"/>
      <c r="J145" s="144"/>
      <c r="K145" s="144"/>
      <c r="L145" s="226"/>
      <c r="M145" s="226"/>
      <c r="N145" s="144"/>
      <c r="O145" s="241"/>
      <c r="S145" s="226"/>
      <c r="T145" s="226"/>
      <c r="U145" s="226"/>
      <c r="V145" s="226"/>
      <c r="W145" s="226"/>
      <c r="Y145" s="226"/>
      <c r="Z145" s="226"/>
      <c r="AA145" s="226"/>
      <c r="AB145" s="226"/>
      <c r="AC145" s="226"/>
      <c r="AD145" s="226"/>
      <c r="AE145" s="226"/>
      <c r="AF145" s="226"/>
      <c r="AG145" s="226"/>
      <c r="AH145" s="226"/>
      <c r="AI145" s="226"/>
      <c r="AJ145" s="226"/>
      <c r="AK145" s="226"/>
      <c r="AL145" s="226"/>
    </row>
    <row r="146" spans="1:38" x14ac:dyDescent="0.25">
      <c r="A146" s="144"/>
      <c r="B146" s="144"/>
      <c r="C146" s="144"/>
      <c r="D146" s="144"/>
      <c r="E146" s="144"/>
      <c r="F146" s="226"/>
      <c r="G146" s="226"/>
      <c r="H146" s="226"/>
      <c r="I146" s="144"/>
      <c r="J146" s="144"/>
      <c r="K146" s="144"/>
      <c r="L146" s="226"/>
      <c r="M146" s="226"/>
      <c r="N146" s="144"/>
      <c r="O146" s="241"/>
      <c r="S146" s="226"/>
      <c r="T146" s="226"/>
      <c r="U146" s="226"/>
      <c r="V146" s="226"/>
      <c r="W146" s="226"/>
      <c r="Y146" s="226"/>
      <c r="Z146" s="226"/>
      <c r="AA146" s="226"/>
      <c r="AB146" s="226"/>
      <c r="AC146" s="226"/>
      <c r="AD146" s="226"/>
      <c r="AE146" s="226"/>
      <c r="AF146" s="226"/>
      <c r="AG146" s="226"/>
      <c r="AH146" s="226"/>
      <c r="AI146" s="226"/>
      <c r="AJ146" s="226"/>
      <c r="AK146" s="226"/>
      <c r="AL146" s="226"/>
    </row>
    <row r="147" spans="1:38" x14ac:dyDescent="0.25">
      <c r="A147" s="144"/>
      <c r="B147" s="144"/>
      <c r="C147" s="144"/>
      <c r="D147" s="144"/>
      <c r="E147" s="144"/>
      <c r="F147" s="226"/>
      <c r="G147" s="226"/>
      <c r="H147" s="226"/>
      <c r="I147" s="144"/>
      <c r="J147" s="144"/>
      <c r="K147" s="144"/>
      <c r="L147" s="226"/>
      <c r="M147" s="226"/>
      <c r="N147" s="144"/>
      <c r="O147" s="241"/>
      <c r="S147" s="226"/>
      <c r="T147" s="226"/>
      <c r="U147" s="226"/>
      <c r="V147" s="226"/>
      <c r="W147" s="226"/>
      <c r="Y147" s="226"/>
      <c r="Z147" s="226"/>
      <c r="AA147" s="226"/>
      <c r="AB147" s="226"/>
      <c r="AC147" s="226"/>
      <c r="AD147" s="226"/>
      <c r="AE147" s="226"/>
      <c r="AF147" s="226"/>
      <c r="AG147" s="226"/>
      <c r="AH147" s="226"/>
      <c r="AI147" s="226"/>
      <c r="AJ147" s="226"/>
      <c r="AK147" s="226"/>
      <c r="AL147" s="226"/>
    </row>
    <row r="148" spans="1:38" x14ac:dyDescent="0.25">
      <c r="A148" s="144"/>
      <c r="B148" s="144"/>
      <c r="C148" s="144"/>
      <c r="D148" s="144"/>
      <c r="E148" s="144"/>
      <c r="F148" s="226"/>
      <c r="G148" s="226"/>
      <c r="H148" s="226"/>
      <c r="I148" s="144"/>
      <c r="J148" s="144"/>
      <c r="K148" s="144"/>
      <c r="L148" s="226"/>
      <c r="M148" s="226"/>
      <c r="N148" s="144"/>
      <c r="O148" s="241"/>
      <c r="S148" s="226"/>
      <c r="T148" s="226"/>
      <c r="U148" s="226"/>
      <c r="V148" s="226"/>
      <c r="W148" s="226"/>
      <c r="Y148" s="226"/>
      <c r="Z148" s="226"/>
      <c r="AA148" s="226"/>
      <c r="AB148" s="226"/>
      <c r="AC148" s="226"/>
      <c r="AD148" s="226"/>
      <c r="AE148" s="226"/>
      <c r="AF148" s="226"/>
      <c r="AG148" s="226"/>
      <c r="AH148" s="226"/>
      <c r="AI148" s="226"/>
      <c r="AJ148" s="226"/>
      <c r="AK148" s="226"/>
      <c r="AL148" s="226"/>
    </row>
    <row r="149" spans="1:38" x14ac:dyDescent="0.25">
      <c r="A149" s="144"/>
      <c r="B149" s="144"/>
      <c r="C149" s="144"/>
      <c r="D149" s="144"/>
      <c r="E149" s="144"/>
      <c r="F149" s="226"/>
      <c r="G149" s="226"/>
      <c r="H149" s="226"/>
      <c r="I149" s="144"/>
      <c r="J149" s="144"/>
      <c r="K149" s="144"/>
      <c r="L149" s="226"/>
      <c r="M149" s="226"/>
      <c r="N149" s="144"/>
      <c r="O149" s="241"/>
      <c r="S149" s="226"/>
      <c r="T149" s="226"/>
      <c r="U149" s="226"/>
      <c r="V149" s="226"/>
      <c r="W149" s="226"/>
      <c r="Y149" s="226"/>
      <c r="Z149" s="226"/>
      <c r="AA149" s="226"/>
      <c r="AB149" s="226"/>
      <c r="AC149" s="226"/>
      <c r="AD149" s="226"/>
      <c r="AE149" s="226"/>
      <c r="AF149" s="226"/>
      <c r="AG149" s="226"/>
      <c r="AH149" s="226"/>
      <c r="AI149" s="226"/>
      <c r="AJ149" s="226"/>
      <c r="AK149" s="226"/>
      <c r="AL149" s="226"/>
    </row>
    <row r="150" spans="1:38" x14ac:dyDescent="0.25">
      <c r="A150" s="144"/>
      <c r="B150" s="144"/>
      <c r="C150" s="144"/>
      <c r="D150" s="144"/>
      <c r="E150" s="144"/>
      <c r="F150" s="226"/>
      <c r="G150" s="226"/>
      <c r="H150" s="226"/>
      <c r="I150" s="144"/>
      <c r="J150" s="144"/>
      <c r="K150" s="144"/>
      <c r="L150" s="226"/>
      <c r="M150" s="226"/>
      <c r="N150" s="144"/>
      <c r="O150" s="241"/>
      <c r="S150" s="226"/>
      <c r="T150" s="226"/>
      <c r="U150" s="226"/>
      <c r="V150" s="226"/>
      <c r="W150" s="226"/>
      <c r="Y150" s="226"/>
      <c r="Z150" s="226"/>
      <c r="AA150" s="226"/>
      <c r="AB150" s="226"/>
      <c r="AC150" s="226"/>
      <c r="AD150" s="226"/>
      <c r="AE150" s="226"/>
      <c r="AF150" s="226"/>
      <c r="AG150" s="226"/>
      <c r="AH150" s="226"/>
      <c r="AI150" s="226"/>
      <c r="AJ150" s="226"/>
      <c r="AK150" s="226"/>
      <c r="AL150" s="226"/>
    </row>
    <row r="151" spans="1:38" x14ac:dyDescent="0.25">
      <c r="A151" s="144"/>
      <c r="B151" s="144"/>
      <c r="C151" s="144"/>
      <c r="D151" s="144"/>
      <c r="E151" s="144"/>
      <c r="F151" s="226"/>
      <c r="G151" s="226"/>
      <c r="H151" s="226"/>
      <c r="I151" s="144"/>
      <c r="J151" s="144"/>
      <c r="K151" s="144"/>
      <c r="L151" s="226"/>
      <c r="M151" s="226"/>
      <c r="N151" s="144"/>
      <c r="O151" s="241"/>
      <c r="S151" s="226"/>
      <c r="T151" s="226"/>
      <c r="U151" s="226"/>
      <c r="V151" s="226"/>
      <c r="W151" s="226"/>
      <c r="Y151" s="226"/>
      <c r="Z151" s="226"/>
      <c r="AA151" s="226"/>
      <c r="AB151" s="226"/>
      <c r="AC151" s="226"/>
      <c r="AD151" s="226"/>
      <c r="AE151" s="226"/>
      <c r="AF151" s="226"/>
      <c r="AG151" s="226"/>
      <c r="AH151" s="226"/>
      <c r="AI151" s="226"/>
      <c r="AJ151" s="226"/>
      <c r="AK151" s="226"/>
      <c r="AL151" s="226"/>
    </row>
    <row r="152" spans="1:38" x14ac:dyDescent="0.25">
      <c r="A152" s="144"/>
      <c r="B152" s="144"/>
      <c r="C152" s="144"/>
      <c r="D152" s="144"/>
      <c r="E152" s="144"/>
      <c r="F152" s="226"/>
      <c r="G152" s="226"/>
      <c r="H152" s="226"/>
      <c r="I152" s="144"/>
      <c r="J152" s="144"/>
      <c r="K152" s="144"/>
      <c r="L152" s="226"/>
      <c r="M152" s="226"/>
      <c r="N152" s="144"/>
      <c r="O152" s="241"/>
      <c r="S152" s="226"/>
      <c r="T152" s="226"/>
      <c r="U152" s="226"/>
      <c r="V152" s="226"/>
      <c r="W152" s="226"/>
      <c r="Y152" s="226"/>
      <c r="Z152" s="226"/>
      <c r="AA152" s="226"/>
      <c r="AB152" s="226"/>
      <c r="AC152" s="226"/>
      <c r="AD152" s="226"/>
      <c r="AE152" s="226"/>
      <c r="AF152" s="226"/>
      <c r="AG152" s="226"/>
      <c r="AH152" s="226"/>
      <c r="AI152" s="226"/>
      <c r="AJ152" s="226"/>
      <c r="AK152" s="226"/>
      <c r="AL152" s="226"/>
    </row>
    <row r="153" spans="1:38" x14ac:dyDescent="0.25">
      <c r="A153" s="144"/>
      <c r="B153" s="144"/>
      <c r="C153" s="144"/>
      <c r="D153" s="144"/>
      <c r="E153" s="144"/>
      <c r="F153" s="226"/>
      <c r="G153" s="226"/>
      <c r="H153" s="226"/>
      <c r="I153" s="144"/>
      <c r="J153" s="144"/>
      <c r="K153" s="144"/>
      <c r="L153" s="226"/>
      <c r="M153" s="226"/>
      <c r="N153" s="144"/>
      <c r="O153" s="241"/>
      <c r="S153" s="226"/>
      <c r="T153" s="226"/>
      <c r="U153" s="226"/>
      <c r="V153" s="226"/>
      <c r="W153" s="226"/>
      <c r="Y153" s="226"/>
      <c r="Z153" s="226"/>
      <c r="AA153" s="226"/>
      <c r="AB153" s="226"/>
      <c r="AC153" s="226"/>
      <c r="AD153" s="226"/>
      <c r="AE153" s="226"/>
      <c r="AF153" s="226"/>
      <c r="AG153" s="226"/>
      <c r="AH153" s="226"/>
      <c r="AI153" s="226"/>
      <c r="AJ153" s="226"/>
      <c r="AK153" s="226"/>
      <c r="AL153" s="226"/>
    </row>
    <row r="154" spans="1:38" x14ac:dyDescent="0.25">
      <c r="A154" s="144"/>
      <c r="B154" s="144"/>
      <c r="C154" s="144"/>
      <c r="D154" s="144"/>
      <c r="E154" s="144"/>
      <c r="F154" s="226"/>
      <c r="G154" s="226"/>
      <c r="H154" s="226"/>
      <c r="I154" s="144"/>
      <c r="J154" s="144"/>
      <c r="K154" s="144"/>
      <c r="L154" s="226"/>
      <c r="M154" s="226"/>
      <c r="N154" s="144"/>
      <c r="O154" s="241"/>
      <c r="S154" s="226"/>
      <c r="T154" s="226"/>
      <c r="U154" s="226"/>
      <c r="V154" s="226"/>
      <c r="W154" s="226"/>
      <c r="Y154" s="226"/>
      <c r="Z154" s="226"/>
      <c r="AA154" s="226"/>
      <c r="AB154" s="226"/>
      <c r="AC154" s="226"/>
      <c r="AD154" s="226"/>
      <c r="AE154" s="226"/>
      <c r="AF154" s="226"/>
      <c r="AG154" s="226"/>
      <c r="AH154" s="226"/>
      <c r="AI154" s="226"/>
      <c r="AJ154" s="226"/>
      <c r="AK154" s="226"/>
      <c r="AL154" s="226"/>
    </row>
    <row r="155" spans="1:38" x14ac:dyDescent="0.25">
      <c r="A155" s="144"/>
      <c r="B155" s="144"/>
      <c r="C155" s="144"/>
      <c r="D155" s="144"/>
      <c r="E155" s="144"/>
      <c r="F155" s="226"/>
      <c r="G155" s="226"/>
      <c r="H155" s="226"/>
      <c r="I155" s="144"/>
      <c r="J155" s="144"/>
      <c r="K155" s="144"/>
      <c r="L155" s="226"/>
      <c r="M155" s="226"/>
      <c r="N155" s="144"/>
      <c r="O155" s="241"/>
      <c r="S155" s="226"/>
      <c r="T155" s="226"/>
      <c r="U155" s="226"/>
      <c r="V155" s="226"/>
      <c r="W155" s="226"/>
      <c r="Y155" s="226"/>
      <c r="Z155" s="226"/>
      <c r="AA155" s="226"/>
      <c r="AB155" s="226"/>
      <c r="AC155" s="226"/>
      <c r="AD155" s="226"/>
      <c r="AE155" s="226"/>
      <c r="AF155" s="226"/>
      <c r="AG155" s="226"/>
      <c r="AH155" s="226"/>
      <c r="AI155" s="226"/>
      <c r="AJ155" s="226"/>
      <c r="AK155" s="226"/>
      <c r="AL155" s="226"/>
    </row>
    <row r="156" spans="1:38" x14ac:dyDescent="0.25">
      <c r="A156" s="144"/>
      <c r="B156" s="144"/>
      <c r="C156" s="144"/>
      <c r="D156" s="144"/>
      <c r="E156" s="144"/>
      <c r="F156" s="226"/>
      <c r="G156" s="226"/>
      <c r="H156" s="226"/>
      <c r="I156" s="144"/>
      <c r="J156" s="144"/>
      <c r="K156" s="144"/>
      <c r="L156" s="226"/>
      <c r="M156" s="226"/>
      <c r="N156" s="144"/>
      <c r="O156" s="241"/>
      <c r="S156" s="226"/>
      <c r="T156" s="226"/>
      <c r="U156" s="226"/>
      <c r="V156" s="226"/>
      <c r="W156" s="226"/>
      <c r="Y156" s="226"/>
      <c r="Z156" s="226"/>
      <c r="AA156" s="226"/>
      <c r="AB156" s="226"/>
      <c r="AC156" s="226"/>
      <c r="AD156" s="226"/>
      <c r="AE156" s="226"/>
      <c r="AF156" s="226"/>
      <c r="AG156" s="226"/>
      <c r="AH156" s="226"/>
      <c r="AI156" s="226"/>
      <c r="AJ156" s="226"/>
      <c r="AK156" s="226"/>
      <c r="AL156" s="226"/>
    </row>
    <row r="157" spans="1:38" x14ac:dyDescent="0.25">
      <c r="A157" s="144"/>
      <c r="B157" s="144"/>
      <c r="C157" s="144"/>
      <c r="D157" s="144"/>
      <c r="E157" s="144"/>
      <c r="F157" s="226"/>
      <c r="G157" s="226"/>
      <c r="H157" s="226"/>
      <c r="I157" s="144"/>
      <c r="J157" s="144"/>
      <c r="K157" s="144"/>
      <c r="L157" s="226"/>
      <c r="M157" s="226"/>
      <c r="N157" s="144"/>
      <c r="O157" s="241"/>
      <c r="S157" s="226"/>
      <c r="T157" s="226"/>
      <c r="U157" s="226"/>
      <c r="V157" s="226"/>
      <c r="W157" s="226"/>
      <c r="Y157" s="226"/>
      <c r="Z157" s="226"/>
      <c r="AA157" s="226"/>
      <c r="AB157" s="226"/>
      <c r="AC157" s="226"/>
      <c r="AD157" s="226"/>
      <c r="AE157" s="226"/>
      <c r="AF157" s="226"/>
      <c r="AG157" s="226"/>
      <c r="AH157" s="226"/>
      <c r="AI157" s="226"/>
      <c r="AJ157" s="226"/>
      <c r="AK157" s="226"/>
      <c r="AL157" s="226"/>
    </row>
    <row r="158" spans="1:38" x14ac:dyDescent="0.25">
      <c r="A158" s="144"/>
      <c r="B158" s="144"/>
      <c r="C158" s="144"/>
      <c r="D158" s="144"/>
      <c r="E158" s="144"/>
      <c r="F158" s="226"/>
      <c r="G158" s="226"/>
      <c r="H158" s="226"/>
      <c r="I158" s="144"/>
      <c r="J158" s="144"/>
      <c r="K158" s="144"/>
      <c r="L158" s="226"/>
      <c r="M158" s="226"/>
      <c r="N158" s="144"/>
      <c r="O158" s="241"/>
      <c r="S158" s="226"/>
      <c r="T158" s="226"/>
      <c r="U158" s="226"/>
      <c r="V158" s="226"/>
      <c r="W158" s="226"/>
      <c r="Y158" s="226"/>
      <c r="Z158" s="226"/>
      <c r="AA158" s="226"/>
      <c r="AB158" s="226"/>
      <c r="AC158" s="226"/>
      <c r="AD158" s="226"/>
      <c r="AE158" s="226"/>
      <c r="AF158" s="226"/>
      <c r="AG158" s="226"/>
      <c r="AH158" s="226"/>
      <c r="AI158" s="226"/>
      <c r="AJ158" s="226"/>
      <c r="AK158" s="226"/>
      <c r="AL158" s="226"/>
    </row>
    <row r="159" spans="1:38" x14ac:dyDescent="0.25">
      <c r="A159" s="144"/>
      <c r="B159" s="144"/>
      <c r="C159" s="144"/>
      <c r="D159" s="144"/>
      <c r="E159" s="144"/>
      <c r="F159" s="226"/>
      <c r="G159" s="226"/>
      <c r="H159" s="226"/>
      <c r="I159" s="144"/>
      <c r="J159" s="144"/>
      <c r="K159" s="144"/>
      <c r="L159" s="226"/>
      <c r="M159" s="226"/>
      <c r="N159" s="144"/>
      <c r="O159" s="241"/>
      <c r="S159" s="226"/>
      <c r="T159" s="226"/>
      <c r="U159" s="226"/>
      <c r="V159" s="226"/>
      <c r="W159" s="226"/>
      <c r="Y159" s="226"/>
      <c r="Z159" s="226"/>
      <c r="AA159" s="226"/>
      <c r="AB159" s="226"/>
      <c r="AC159" s="226"/>
      <c r="AD159" s="226"/>
      <c r="AE159" s="226"/>
      <c r="AF159" s="226"/>
      <c r="AG159" s="226"/>
      <c r="AH159" s="226"/>
      <c r="AI159" s="226"/>
      <c r="AJ159" s="226"/>
      <c r="AK159" s="226"/>
      <c r="AL159" s="226"/>
    </row>
    <row r="160" spans="1:38" x14ac:dyDescent="0.25">
      <c r="A160" s="144"/>
      <c r="B160" s="144"/>
      <c r="C160" s="144"/>
      <c r="D160" s="144"/>
      <c r="E160" s="144"/>
      <c r="F160" s="226"/>
      <c r="G160" s="226"/>
      <c r="H160" s="226"/>
      <c r="I160" s="144"/>
      <c r="J160" s="144"/>
      <c r="K160" s="144"/>
      <c r="L160" s="226"/>
      <c r="M160" s="226"/>
      <c r="N160" s="144"/>
      <c r="O160" s="241"/>
      <c r="S160" s="226"/>
      <c r="T160" s="226"/>
      <c r="U160" s="226"/>
      <c r="V160" s="226"/>
      <c r="W160" s="226"/>
      <c r="Y160" s="226"/>
      <c r="Z160" s="226"/>
      <c r="AA160" s="226"/>
      <c r="AB160" s="226"/>
      <c r="AC160" s="226"/>
      <c r="AD160" s="226"/>
      <c r="AE160" s="226"/>
      <c r="AF160" s="226"/>
      <c r="AG160" s="226"/>
      <c r="AH160" s="226"/>
      <c r="AI160" s="226"/>
      <c r="AJ160" s="226"/>
      <c r="AK160" s="226"/>
      <c r="AL160" s="226"/>
    </row>
    <row r="161" spans="1:38" x14ac:dyDescent="0.25">
      <c r="A161" s="144"/>
      <c r="B161" s="144"/>
      <c r="C161" s="144"/>
      <c r="D161" s="144"/>
      <c r="E161" s="144"/>
      <c r="F161" s="226"/>
      <c r="G161" s="226"/>
      <c r="H161" s="226"/>
      <c r="I161" s="144"/>
      <c r="J161" s="144"/>
      <c r="K161" s="144"/>
      <c r="L161" s="226"/>
      <c r="M161" s="226"/>
      <c r="N161" s="144"/>
      <c r="O161" s="241"/>
      <c r="S161" s="226"/>
      <c r="T161" s="226"/>
      <c r="U161" s="226"/>
      <c r="V161" s="226"/>
      <c r="W161" s="226"/>
      <c r="Y161" s="226"/>
      <c r="Z161" s="226"/>
      <c r="AA161" s="226"/>
      <c r="AB161" s="226"/>
      <c r="AC161" s="226"/>
      <c r="AD161" s="226"/>
      <c r="AE161" s="226"/>
      <c r="AF161" s="226"/>
      <c r="AG161" s="226"/>
      <c r="AH161" s="226"/>
      <c r="AI161" s="226"/>
      <c r="AJ161" s="226"/>
      <c r="AK161" s="226"/>
      <c r="AL161" s="226"/>
    </row>
    <row r="162" spans="1:38" x14ac:dyDescent="0.25">
      <c r="A162" s="144"/>
      <c r="B162" s="144"/>
      <c r="C162" s="144"/>
      <c r="D162" s="144"/>
      <c r="E162" s="144"/>
      <c r="F162" s="226"/>
      <c r="G162" s="226"/>
      <c r="H162" s="226"/>
      <c r="I162" s="144"/>
      <c r="J162" s="144"/>
      <c r="K162" s="144"/>
      <c r="L162" s="226"/>
      <c r="M162" s="226"/>
      <c r="N162" s="144"/>
      <c r="O162" s="241"/>
      <c r="S162" s="226"/>
      <c r="T162" s="226"/>
      <c r="U162" s="226"/>
      <c r="V162" s="226"/>
      <c r="W162" s="226"/>
      <c r="Y162" s="226"/>
      <c r="Z162" s="226"/>
      <c r="AA162" s="226"/>
      <c r="AB162" s="226"/>
      <c r="AC162" s="226"/>
      <c r="AD162" s="226"/>
      <c r="AE162" s="226"/>
      <c r="AF162" s="226"/>
      <c r="AG162" s="226"/>
      <c r="AH162" s="226"/>
      <c r="AI162" s="226"/>
      <c r="AJ162" s="226"/>
      <c r="AK162" s="226"/>
      <c r="AL162" s="226"/>
    </row>
    <row r="163" spans="1:38" x14ac:dyDescent="0.25">
      <c r="A163" s="144"/>
      <c r="B163" s="144"/>
      <c r="C163" s="144"/>
      <c r="D163" s="144"/>
      <c r="E163" s="144"/>
      <c r="F163" s="226"/>
      <c r="G163" s="226"/>
      <c r="H163" s="226"/>
      <c r="I163" s="144"/>
      <c r="J163" s="144"/>
      <c r="K163" s="144"/>
      <c r="L163" s="226"/>
      <c r="M163" s="226"/>
      <c r="N163" s="144"/>
      <c r="O163" s="241"/>
      <c r="S163" s="226"/>
      <c r="T163" s="226"/>
      <c r="U163" s="226"/>
      <c r="V163" s="226"/>
      <c r="W163" s="226"/>
      <c r="Y163" s="226"/>
      <c r="Z163" s="226"/>
      <c r="AA163" s="226"/>
      <c r="AB163" s="226"/>
      <c r="AC163" s="226"/>
      <c r="AD163" s="226"/>
      <c r="AE163" s="226"/>
      <c r="AF163" s="226"/>
      <c r="AG163" s="226"/>
      <c r="AH163" s="226"/>
      <c r="AI163" s="226"/>
      <c r="AJ163" s="226"/>
      <c r="AK163" s="226"/>
      <c r="AL163" s="226"/>
    </row>
    <row r="164" spans="1:38" x14ac:dyDescent="0.25">
      <c r="A164" s="144"/>
      <c r="B164" s="144"/>
      <c r="C164" s="144"/>
      <c r="D164" s="144"/>
      <c r="E164" s="144"/>
      <c r="F164" s="226"/>
      <c r="G164" s="226"/>
      <c r="H164" s="226"/>
      <c r="I164" s="144"/>
      <c r="J164" s="144"/>
      <c r="K164" s="144"/>
      <c r="L164" s="226"/>
      <c r="M164" s="226"/>
      <c r="N164" s="144"/>
      <c r="O164" s="241"/>
      <c r="S164" s="226"/>
      <c r="T164" s="226"/>
      <c r="U164" s="226"/>
      <c r="V164" s="226"/>
      <c r="W164" s="226"/>
      <c r="Y164" s="226"/>
      <c r="Z164" s="226"/>
      <c r="AA164" s="226"/>
      <c r="AB164" s="226"/>
      <c r="AC164" s="226"/>
      <c r="AD164" s="226"/>
      <c r="AE164" s="226"/>
      <c r="AF164" s="226"/>
      <c r="AG164" s="226"/>
      <c r="AH164" s="226"/>
      <c r="AI164" s="226"/>
      <c r="AJ164" s="226"/>
      <c r="AK164" s="226"/>
      <c r="AL164" s="226"/>
    </row>
    <row r="165" spans="1:38" x14ac:dyDescent="0.25">
      <c r="A165" s="144"/>
      <c r="B165" s="144"/>
      <c r="C165" s="144"/>
      <c r="D165" s="144"/>
      <c r="E165" s="144"/>
      <c r="F165" s="226"/>
      <c r="G165" s="226"/>
      <c r="H165" s="226"/>
      <c r="I165" s="144"/>
      <c r="J165" s="144"/>
      <c r="K165" s="144"/>
      <c r="L165" s="226"/>
      <c r="M165" s="226"/>
      <c r="N165" s="144"/>
      <c r="O165" s="241"/>
      <c r="S165" s="226"/>
      <c r="T165" s="226"/>
      <c r="U165" s="226"/>
      <c r="V165" s="226"/>
      <c r="W165" s="226"/>
      <c r="Y165" s="226"/>
      <c r="Z165" s="226"/>
      <c r="AA165" s="226"/>
      <c r="AB165" s="226"/>
      <c r="AC165" s="226"/>
      <c r="AD165" s="226"/>
      <c r="AE165" s="226"/>
      <c r="AF165" s="226"/>
      <c r="AG165" s="226"/>
      <c r="AH165" s="226"/>
      <c r="AI165" s="226"/>
      <c r="AJ165" s="226"/>
      <c r="AK165" s="226"/>
      <c r="AL165" s="226"/>
    </row>
    <row r="166" spans="1:38" x14ac:dyDescent="0.25">
      <c r="A166" s="144"/>
      <c r="B166" s="144"/>
      <c r="C166" s="144"/>
      <c r="D166" s="144"/>
      <c r="E166" s="144"/>
      <c r="F166" s="226"/>
      <c r="G166" s="226"/>
      <c r="H166" s="226"/>
      <c r="I166" s="144"/>
      <c r="J166" s="144"/>
      <c r="K166" s="144"/>
      <c r="L166" s="226"/>
      <c r="M166" s="226"/>
      <c r="N166" s="144"/>
      <c r="O166" s="241"/>
      <c r="S166" s="226"/>
      <c r="T166" s="226"/>
      <c r="U166" s="226"/>
      <c r="V166" s="226"/>
      <c r="W166" s="226"/>
      <c r="Y166" s="226"/>
      <c r="Z166" s="226"/>
      <c r="AA166" s="226"/>
      <c r="AB166" s="226"/>
      <c r="AC166" s="226"/>
      <c r="AD166" s="226"/>
      <c r="AE166" s="226"/>
      <c r="AF166" s="226"/>
      <c r="AG166" s="226"/>
      <c r="AH166" s="226"/>
      <c r="AI166" s="226"/>
      <c r="AJ166" s="226"/>
      <c r="AK166" s="226"/>
      <c r="AL166" s="226"/>
    </row>
    <row r="167" spans="1:38" x14ac:dyDescent="0.25">
      <c r="A167" s="144"/>
      <c r="B167" s="144"/>
      <c r="C167" s="144"/>
      <c r="D167" s="144"/>
      <c r="E167" s="144"/>
      <c r="F167" s="226"/>
      <c r="G167" s="226"/>
      <c r="H167" s="226"/>
      <c r="I167" s="144"/>
      <c r="J167" s="144"/>
      <c r="K167" s="144"/>
      <c r="L167" s="226"/>
      <c r="M167" s="226"/>
      <c r="N167" s="144"/>
      <c r="O167" s="241"/>
      <c r="S167" s="226"/>
      <c r="T167" s="226"/>
      <c r="U167" s="226"/>
      <c r="V167" s="226"/>
      <c r="W167" s="226"/>
      <c r="Y167" s="226"/>
      <c r="Z167" s="226"/>
      <c r="AA167" s="226"/>
      <c r="AB167" s="226"/>
      <c r="AC167" s="226"/>
      <c r="AD167" s="226"/>
      <c r="AE167" s="226"/>
      <c r="AF167" s="226"/>
      <c r="AG167" s="226"/>
      <c r="AH167" s="226"/>
      <c r="AI167" s="226"/>
      <c r="AJ167" s="226"/>
      <c r="AK167" s="226"/>
      <c r="AL167" s="226"/>
    </row>
    <row r="168" spans="1:38" x14ac:dyDescent="0.25">
      <c r="A168" s="144"/>
      <c r="B168" s="144"/>
      <c r="C168" s="144"/>
      <c r="D168" s="144"/>
      <c r="E168" s="144"/>
      <c r="F168" s="226"/>
      <c r="G168" s="226"/>
      <c r="H168" s="226"/>
      <c r="I168" s="144"/>
      <c r="J168" s="144"/>
      <c r="K168" s="144"/>
      <c r="L168" s="226"/>
      <c r="M168" s="226"/>
      <c r="N168" s="144"/>
      <c r="O168" s="241"/>
      <c r="S168" s="226"/>
      <c r="T168" s="226"/>
      <c r="U168" s="226"/>
      <c r="V168" s="226"/>
      <c r="W168" s="226"/>
      <c r="Y168" s="226"/>
      <c r="Z168" s="226"/>
      <c r="AA168" s="226"/>
      <c r="AB168" s="226"/>
      <c r="AC168" s="226"/>
      <c r="AD168" s="226"/>
      <c r="AE168" s="226"/>
      <c r="AF168" s="226"/>
      <c r="AG168" s="226"/>
      <c r="AH168" s="226"/>
      <c r="AI168" s="226"/>
      <c r="AJ168" s="226"/>
      <c r="AK168" s="226"/>
      <c r="AL168" s="226"/>
    </row>
    <row r="169" spans="1:38" x14ac:dyDescent="0.25">
      <c r="A169" s="144"/>
      <c r="B169" s="144"/>
      <c r="C169" s="144"/>
      <c r="D169" s="144"/>
      <c r="E169" s="144"/>
      <c r="F169" s="226"/>
      <c r="G169" s="226"/>
      <c r="H169" s="226"/>
      <c r="I169" s="144"/>
      <c r="J169" s="144"/>
      <c r="K169" s="144"/>
      <c r="L169" s="226"/>
      <c r="M169" s="226"/>
      <c r="N169" s="144"/>
      <c r="O169" s="241"/>
      <c r="S169" s="226"/>
      <c r="T169" s="226"/>
      <c r="U169" s="226"/>
      <c r="V169" s="226"/>
      <c r="W169" s="226"/>
      <c r="Y169" s="226"/>
      <c r="Z169" s="226"/>
      <c r="AA169" s="226"/>
      <c r="AB169" s="226"/>
      <c r="AC169" s="226"/>
      <c r="AD169" s="226"/>
      <c r="AE169" s="226"/>
      <c r="AF169" s="226"/>
      <c r="AG169" s="226"/>
      <c r="AH169" s="226"/>
      <c r="AI169" s="226"/>
      <c r="AJ169" s="226"/>
      <c r="AK169" s="226"/>
      <c r="AL169" s="226"/>
    </row>
    <row r="170" spans="1:38" x14ac:dyDescent="0.25">
      <c r="A170" s="144"/>
      <c r="B170" s="144"/>
      <c r="C170" s="144"/>
      <c r="D170" s="144"/>
      <c r="E170" s="144"/>
      <c r="F170" s="226"/>
      <c r="G170" s="226"/>
      <c r="H170" s="226"/>
      <c r="I170" s="144"/>
      <c r="J170" s="144"/>
      <c r="K170" s="144"/>
      <c r="L170" s="226"/>
      <c r="M170" s="226"/>
      <c r="N170" s="144"/>
      <c r="O170" s="241"/>
      <c r="S170" s="226"/>
      <c r="T170" s="226"/>
      <c r="U170" s="226"/>
      <c r="V170" s="226"/>
      <c r="W170" s="226"/>
      <c r="Y170" s="226"/>
      <c r="Z170" s="226"/>
      <c r="AA170" s="226"/>
      <c r="AB170" s="226"/>
      <c r="AC170" s="226"/>
      <c r="AD170" s="226"/>
      <c r="AE170" s="226"/>
      <c r="AF170" s="226"/>
      <c r="AG170" s="226"/>
      <c r="AH170" s="226"/>
      <c r="AI170" s="226"/>
      <c r="AJ170" s="226"/>
      <c r="AK170" s="226"/>
      <c r="AL170" s="226"/>
    </row>
    <row r="171" spans="1:38" x14ac:dyDescent="0.25">
      <c r="A171" s="144"/>
      <c r="B171" s="144"/>
      <c r="C171" s="144"/>
      <c r="D171" s="144"/>
      <c r="E171" s="144"/>
      <c r="F171" s="226"/>
      <c r="G171" s="226"/>
      <c r="H171" s="226"/>
      <c r="I171" s="144"/>
      <c r="J171" s="144"/>
      <c r="K171" s="144"/>
      <c r="L171" s="226"/>
      <c r="M171" s="226"/>
      <c r="N171" s="144"/>
      <c r="O171" s="241"/>
      <c r="S171" s="226"/>
      <c r="T171" s="226"/>
      <c r="U171" s="226"/>
      <c r="V171" s="226"/>
      <c r="W171" s="226"/>
      <c r="Y171" s="226"/>
      <c r="Z171" s="226"/>
      <c r="AA171" s="226"/>
      <c r="AB171" s="226"/>
      <c r="AC171" s="226"/>
      <c r="AD171" s="226"/>
      <c r="AE171" s="226"/>
      <c r="AF171" s="226"/>
      <c r="AG171" s="226"/>
      <c r="AH171" s="226"/>
      <c r="AI171" s="226"/>
      <c r="AJ171" s="226"/>
      <c r="AK171" s="226"/>
      <c r="AL171" s="226"/>
    </row>
    <row r="172" spans="1:38" x14ac:dyDescent="0.25">
      <c r="A172" s="144"/>
      <c r="B172" s="144"/>
      <c r="C172" s="144"/>
      <c r="D172" s="144"/>
      <c r="E172" s="144"/>
      <c r="F172" s="226"/>
      <c r="G172" s="226"/>
      <c r="H172" s="226"/>
      <c r="I172" s="144"/>
      <c r="J172" s="144"/>
      <c r="K172" s="144"/>
      <c r="L172" s="226"/>
      <c r="M172" s="226"/>
      <c r="N172" s="144"/>
      <c r="O172" s="241"/>
      <c r="S172" s="226"/>
      <c r="T172" s="226"/>
      <c r="U172" s="226"/>
      <c r="V172" s="226"/>
      <c r="W172" s="226"/>
      <c r="Y172" s="226"/>
      <c r="Z172" s="226"/>
      <c r="AA172" s="226"/>
      <c r="AB172" s="226"/>
      <c r="AC172" s="226"/>
      <c r="AD172" s="226"/>
      <c r="AE172" s="226"/>
      <c r="AF172" s="226"/>
      <c r="AG172" s="226"/>
      <c r="AH172" s="226"/>
      <c r="AI172" s="226"/>
      <c r="AJ172" s="226"/>
      <c r="AK172" s="226"/>
      <c r="AL172" s="226"/>
    </row>
    <row r="173" spans="1:38" x14ac:dyDescent="0.25">
      <c r="A173" s="144"/>
      <c r="B173" s="144"/>
      <c r="C173" s="144"/>
      <c r="D173" s="144"/>
      <c r="E173" s="144"/>
      <c r="F173" s="226"/>
      <c r="G173" s="226"/>
      <c r="H173" s="226"/>
      <c r="I173" s="144"/>
      <c r="J173" s="144"/>
      <c r="K173" s="144"/>
      <c r="L173" s="226"/>
      <c r="M173" s="226"/>
      <c r="N173" s="144"/>
      <c r="O173" s="241"/>
      <c r="S173" s="226"/>
      <c r="T173" s="226"/>
      <c r="U173" s="226"/>
      <c r="V173" s="226"/>
      <c r="W173" s="226"/>
      <c r="Y173" s="226"/>
      <c r="Z173" s="226"/>
      <c r="AA173" s="226"/>
      <c r="AB173" s="226"/>
      <c r="AC173" s="226"/>
      <c r="AD173" s="226"/>
      <c r="AE173" s="226"/>
      <c r="AF173" s="226"/>
      <c r="AG173" s="226"/>
      <c r="AH173" s="226"/>
      <c r="AI173" s="226"/>
      <c r="AJ173" s="226"/>
      <c r="AK173" s="226"/>
      <c r="AL173" s="226"/>
    </row>
    <row r="174" spans="1:38" x14ac:dyDescent="0.25">
      <c r="A174" s="144"/>
      <c r="B174" s="144"/>
      <c r="C174" s="144"/>
      <c r="D174" s="144"/>
      <c r="E174" s="144"/>
      <c r="F174" s="226"/>
      <c r="G174" s="226"/>
      <c r="H174" s="226"/>
      <c r="I174" s="144"/>
      <c r="J174" s="144"/>
      <c r="K174" s="144"/>
      <c r="L174" s="226"/>
      <c r="M174" s="226"/>
      <c r="N174" s="144"/>
      <c r="O174" s="241"/>
      <c r="S174" s="226"/>
      <c r="T174" s="226"/>
      <c r="U174" s="226"/>
      <c r="V174" s="226"/>
      <c r="W174" s="226"/>
      <c r="Y174" s="226"/>
      <c r="Z174" s="226"/>
      <c r="AA174" s="226"/>
      <c r="AB174" s="226"/>
      <c r="AC174" s="226"/>
      <c r="AD174" s="226"/>
      <c r="AE174" s="226"/>
      <c r="AF174" s="226"/>
      <c r="AG174" s="226"/>
      <c r="AH174" s="226"/>
      <c r="AI174" s="226"/>
      <c r="AJ174" s="226"/>
      <c r="AK174" s="226"/>
      <c r="AL174" s="226"/>
    </row>
    <row r="175" spans="1:38" x14ac:dyDescent="0.25">
      <c r="A175" s="144"/>
      <c r="B175" s="144"/>
      <c r="C175" s="144"/>
      <c r="D175" s="144"/>
      <c r="E175" s="144"/>
      <c r="F175" s="226"/>
      <c r="G175" s="226"/>
      <c r="H175" s="226"/>
      <c r="I175" s="144"/>
      <c r="J175" s="144"/>
      <c r="K175" s="144"/>
      <c r="L175" s="226"/>
      <c r="M175" s="226"/>
      <c r="N175" s="144"/>
      <c r="O175" s="241"/>
      <c r="S175" s="226"/>
      <c r="T175" s="226"/>
      <c r="U175" s="226"/>
      <c r="V175" s="226"/>
      <c r="W175" s="226"/>
      <c r="Y175" s="226"/>
      <c r="Z175" s="226"/>
      <c r="AA175" s="226"/>
      <c r="AB175" s="226"/>
      <c r="AC175" s="226"/>
      <c r="AD175" s="226"/>
      <c r="AE175" s="226"/>
      <c r="AF175" s="226"/>
      <c r="AG175" s="226"/>
      <c r="AH175" s="226"/>
      <c r="AI175" s="226"/>
      <c r="AJ175" s="226"/>
      <c r="AK175" s="226"/>
      <c r="AL175" s="226"/>
    </row>
    <row r="176" spans="1:38" x14ac:dyDescent="0.25">
      <c r="A176" s="144"/>
      <c r="B176" s="144"/>
      <c r="C176" s="144"/>
      <c r="D176" s="144"/>
      <c r="E176" s="144"/>
      <c r="F176" s="226"/>
      <c r="G176" s="226"/>
      <c r="H176" s="226"/>
      <c r="I176" s="144"/>
      <c r="J176" s="144"/>
      <c r="K176" s="144"/>
      <c r="L176" s="226"/>
      <c r="M176" s="226"/>
      <c r="N176" s="144"/>
      <c r="O176" s="241"/>
      <c r="S176" s="226"/>
      <c r="T176" s="226"/>
      <c r="U176" s="226"/>
      <c r="V176" s="226"/>
      <c r="W176" s="226"/>
      <c r="Y176" s="226"/>
      <c r="Z176" s="226"/>
      <c r="AA176" s="226"/>
      <c r="AB176" s="226"/>
      <c r="AC176" s="226"/>
      <c r="AD176" s="226"/>
      <c r="AE176" s="226"/>
      <c r="AF176" s="226"/>
      <c r="AG176" s="226"/>
      <c r="AH176" s="226"/>
      <c r="AI176" s="226"/>
      <c r="AJ176" s="226"/>
      <c r="AK176" s="226"/>
      <c r="AL176" s="226"/>
    </row>
    <row r="177" spans="1:38" x14ac:dyDescent="0.25">
      <c r="A177" s="144"/>
      <c r="B177" s="144"/>
      <c r="C177" s="144"/>
      <c r="D177" s="144"/>
      <c r="E177" s="144"/>
      <c r="F177" s="226"/>
      <c r="G177" s="226"/>
      <c r="H177" s="226"/>
      <c r="I177" s="144"/>
      <c r="J177" s="144"/>
      <c r="K177" s="144"/>
      <c r="L177" s="226"/>
      <c r="M177" s="226"/>
      <c r="N177" s="144"/>
      <c r="O177" s="241"/>
      <c r="S177" s="226"/>
      <c r="T177" s="226"/>
      <c r="U177" s="226"/>
      <c r="V177" s="226"/>
      <c r="W177" s="226"/>
      <c r="Y177" s="226"/>
      <c r="Z177" s="226"/>
      <c r="AA177" s="226"/>
      <c r="AB177" s="226"/>
      <c r="AC177" s="226"/>
      <c r="AD177" s="226"/>
      <c r="AE177" s="226"/>
      <c r="AF177" s="226"/>
      <c r="AG177" s="226"/>
      <c r="AH177" s="226"/>
      <c r="AI177" s="226"/>
      <c r="AJ177" s="226"/>
      <c r="AK177" s="226"/>
      <c r="AL177" s="226"/>
    </row>
    <row r="178" spans="1:38" x14ac:dyDescent="0.25">
      <c r="A178" s="144"/>
      <c r="B178" s="144"/>
      <c r="C178" s="144"/>
      <c r="D178" s="144"/>
      <c r="E178" s="144"/>
      <c r="F178" s="226"/>
      <c r="G178" s="226"/>
      <c r="H178" s="226"/>
      <c r="I178" s="144"/>
      <c r="J178" s="144"/>
      <c r="K178" s="144"/>
      <c r="L178" s="226"/>
      <c r="M178" s="226"/>
      <c r="N178" s="144"/>
      <c r="O178" s="241"/>
      <c r="S178" s="226"/>
      <c r="T178" s="226"/>
      <c r="U178" s="226"/>
      <c r="V178" s="226"/>
      <c r="W178" s="226"/>
      <c r="Y178" s="226"/>
      <c r="Z178" s="226"/>
      <c r="AA178" s="226"/>
      <c r="AB178" s="226"/>
      <c r="AC178" s="226"/>
      <c r="AD178" s="226"/>
      <c r="AE178" s="226"/>
      <c r="AF178" s="226"/>
      <c r="AG178" s="226"/>
      <c r="AH178" s="226"/>
      <c r="AI178" s="226"/>
      <c r="AJ178" s="226"/>
      <c r="AK178" s="226"/>
      <c r="AL178" s="226"/>
    </row>
    <row r="179" spans="1:38" x14ac:dyDescent="0.25">
      <c r="A179" s="144"/>
      <c r="B179" s="144"/>
      <c r="C179" s="144"/>
      <c r="D179" s="144"/>
      <c r="E179" s="144"/>
      <c r="F179" s="226"/>
      <c r="G179" s="226"/>
      <c r="H179" s="226"/>
      <c r="I179" s="144"/>
      <c r="J179" s="144"/>
      <c r="K179" s="144"/>
      <c r="L179" s="226"/>
      <c r="M179" s="226"/>
      <c r="N179" s="144"/>
      <c r="O179" s="241"/>
      <c r="S179" s="226"/>
      <c r="T179" s="226"/>
      <c r="U179" s="226"/>
      <c r="V179" s="226"/>
      <c r="W179" s="226"/>
      <c r="Y179" s="226"/>
      <c r="Z179" s="226"/>
      <c r="AA179" s="226"/>
      <c r="AB179" s="226"/>
      <c r="AC179" s="226"/>
      <c r="AD179" s="226"/>
      <c r="AE179" s="226"/>
      <c r="AF179" s="226"/>
      <c r="AG179" s="226"/>
      <c r="AH179" s="226"/>
      <c r="AI179" s="226"/>
      <c r="AJ179" s="226"/>
      <c r="AK179" s="226"/>
      <c r="AL179" s="226"/>
    </row>
    <row r="180" spans="1:38" x14ac:dyDescent="0.25">
      <c r="A180" s="144"/>
      <c r="B180" s="144"/>
      <c r="C180" s="144"/>
      <c r="D180" s="144"/>
      <c r="E180" s="144"/>
      <c r="F180" s="226"/>
      <c r="G180" s="226"/>
      <c r="H180" s="226"/>
      <c r="I180" s="144"/>
      <c r="J180" s="144"/>
      <c r="K180" s="144"/>
      <c r="L180" s="226"/>
      <c r="M180" s="226"/>
      <c r="N180" s="144"/>
      <c r="O180" s="241"/>
      <c r="S180" s="226"/>
      <c r="T180" s="226"/>
      <c r="U180" s="226"/>
      <c r="V180" s="226"/>
      <c r="W180" s="226"/>
      <c r="Y180" s="226"/>
      <c r="Z180" s="226"/>
      <c r="AA180" s="226"/>
      <c r="AB180" s="226"/>
      <c r="AC180" s="226"/>
      <c r="AD180" s="226"/>
      <c r="AE180" s="226"/>
      <c r="AF180" s="226"/>
      <c r="AG180" s="226"/>
      <c r="AH180" s="226"/>
      <c r="AI180" s="226"/>
      <c r="AJ180" s="226"/>
      <c r="AK180" s="226"/>
      <c r="AL180" s="226"/>
    </row>
    <row r="181" spans="1:38" x14ac:dyDescent="0.25">
      <c r="A181" s="144"/>
      <c r="B181" s="144"/>
      <c r="C181" s="144"/>
      <c r="D181" s="144"/>
      <c r="E181" s="144"/>
      <c r="F181" s="226"/>
      <c r="G181" s="226"/>
      <c r="H181" s="226"/>
      <c r="I181" s="144"/>
      <c r="J181" s="144"/>
      <c r="K181" s="144"/>
      <c r="L181" s="226"/>
      <c r="M181" s="226"/>
      <c r="N181" s="144"/>
      <c r="O181" s="241"/>
      <c r="S181" s="226"/>
      <c r="T181" s="226"/>
      <c r="U181" s="226"/>
      <c r="V181" s="226"/>
      <c r="W181" s="226"/>
      <c r="Y181" s="226"/>
      <c r="Z181" s="226"/>
      <c r="AA181" s="226"/>
      <c r="AB181" s="226"/>
      <c r="AC181" s="226"/>
      <c r="AD181" s="226"/>
      <c r="AE181" s="226"/>
      <c r="AF181" s="226"/>
      <c r="AG181" s="226"/>
      <c r="AH181" s="226"/>
      <c r="AI181" s="226"/>
      <c r="AJ181" s="226"/>
      <c r="AK181" s="226"/>
      <c r="AL181" s="226"/>
    </row>
    <row r="182" spans="1:38" x14ac:dyDescent="0.25">
      <c r="A182" s="144"/>
      <c r="B182" s="144"/>
      <c r="C182" s="144"/>
      <c r="D182" s="144"/>
      <c r="E182" s="144"/>
      <c r="F182" s="226"/>
      <c r="G182" s="226"/>
      <c r="H182" s="226"/>
      <c r="I182" s="144"/>
      <c r="J182" s="144"/>
      <c r="K182" s="144"/>
      <c r="L182" s="226"/>
      <c r="M182" s="226"/>
      <c r="N182" s="144"/>
      <c r="O182" s="241"/>
      <c r="S182" s="226"/>
      <c r="T182" s="226"/>
      <c r="U182" s="226"/>
      <c r="V182" s="226"/>
      <c r="W182" s="226"/>
      <c r="Y182" s="226"/>
      <c r="Z182" s="226"/>
      <c r="AA182" s="226"/>
      <c r="AB182" s="226"/>
      <c r="AC182" s="226"/>
      <c r="AD182" s="226"/>
      <c r="AE182" s="226"/>
      <c r="AF182" s="226"/>
      <c r="AG182" s="226"/>
      <c r="AH182" s="226"/>
      <c r="AI182" s="226"/>
      <c r="AJ182" s="226"/>
      <c r="AK182" s="226"/>
      <c r="AL182" s="226"/>
    </row>
    <row r="183" spans="1:38" x14ac:dyDescent="0.25">
      <c r="A183" s="144"/>
      <c r="B183" s="144"/>
      <c r="C183" s="144"/>
      <c r="D183" s="144"/>
      <c r="E183" s="144"/>
      <c r="F183" s="226"/>
      <c r="G183" s="226"/>
      <c r="H183" s="226"/>
      <c r="I183" s="144"/>
      <c r="J183" s="144"/>
      <c r="K183" s="144"/>
      <c r="L183" s="226"/>
      <c r="M183" s="226"/>
      <c r="N183" s="144"/>
      <c r="O183" s="241"/>
      <c r="S183" s="226"/>
      <c r="T183" s="226"/>
      <c r="U183" s="226"/>
      <c r="V183" s="226"/>
      <c r="W183" s="226"/>
      <c r="Y183" s="226"/>
      <c r="Z183" s="226"/>
      <c r="AA183" s="226"/>
      <c r="AB183" s="226"/>
      <c r="AC183" s="226"/>
      <c r="AD183" s="226"/>
      <c r="AE183" s="226"/>
      <c r="AF183" s="226"/>
      <c r="AG183" s="226"/>
      <c r="AH183" s="226"/>
      <c r="AI183" s="226"/>
      <c r="AJ183" s="226"/>
      <c r="AK183" s="226"/>
      <c r="AL183" s="226"/>
    </row>
    <row r="184" spans="1:38" x14ac:dyDescent="0.25">
      <c r="A184" s="144"/>
      <c r="B184" s="144"/>
      <c r="C184" s="144"/>
      <c r="D184" s="144"/>
      <c r="E184" s="144"/>
      <c r="F184" s="226"/>
      <c r="G184" s="226"/>
      <c r="H184" s="226"/>
      <c r="I184" s="144"/>
      <c r="J184" s="144"/>
      <c r="K184" s="144"/>
      <c r="L184" s="226"/>
      <c r="M184" s="226"/>
      <c r="N184" s="144"/>
      <c r="O184" s="241"/>
      <c r="S184" s="226"/>
      <c r="T184" s="226"/>
      <c r="U184" s="226"/>
      <c r="V184" s="226"/>
      <c r="W184" s="226"/>
      <c r="Y184" s="226"/>
      <c r="Z184" s="226"/>
      <c r="AA184" s="226"/>
      <c r="AB184" s="226"/>
      <c r="AC184" s="226"/>
      <c r="AD184" s="226"/>
      <c r="AE184" s="226"/>
      <c r="AF184" s="226"/>
      <c r="AG184" s="226"/>
      <c r="AH184" s="226"/>
      <c r="AI184" s="226"/>
      <c r="AJ184" s="226"/>
      <c r="AK184" s="226"/>
      <c r="AL184" s="226"/>
    </row>
    <row r="185" spans="1:38" x14ac:dyDescent="0.25">
      <c r="A185" s="144"/>
      <c r="B185" s="144"/>
      <c r="C185" s="144"/>
      <c r="D185" s="144"/>
      <c r="E185" s="144"/>
      <c r="F185" s="226"/>
      <c r="G185" s="226"/>
      <c r="H185" s="226"/>
      <c r="I185" s="144"/>
      <c r="J185" s="144"/>
      <c r="K185" s="144"/>
      <c r="L185" s="226"/>
      <c r="M185" s="226"/>
      <c r="N185" s="144"/>
      <c r="O185" s="241"/>
      <c r="S185" s="226"/>
      <c r="T185" s="226"/>
      <c r="U185" s="226"/>
      <c r="V185" s="226"/>
      <c r="W185" s="226"/>
      <c r="Y185" s="226"/>
      <c r="Z185" s="226"/>
      <c r="AA185" s="226"/>
      <c r="AB185" s="226"/>
      <c r="AC185" s="226"/>
      <c r="AD185" s="226"/>
      <c r="AE185" s="226"/>
      <c r="AF185" s="226"/>
      <c r="AG185" s="226"/>
      <c r="AH185" s="226"/>
      <c r="AI185" s="226"/>
      <c r="AJ185" s="226"/>
      <c r="AK185" s="226"/>
      <c r="AL185" s="226"/>
    </row>
    <row r="186" spans="1:38" x14ac:dyDescent="0.25">
      <c r="A186" s="144"/>
      <c r="B186" s="144"/>
      <c r="C186" s="144"/>
      <c r="D186" s="144"/>
      <c r="E186" s="144"/>
      <c r="F186" s="226"/>
      <c r="G186" s="226"/>
      <c r="H186" s="226"/>
      <c r="I186" s="144"/>
      <c r="J186" s="144"/>
      <c r="K186" s="144"/>
      <c r="L186" s="226"/>
      <c r="M186" s="226"/>
      <c r="N186" s="144"/>
      <c r="O186" s="241"/>
      <c r="S186" s="226"/>
      <c r="T186" s="226"/>
      <c r="U186" s="226"/>
      <c r="V186" s="226"/>
      <c r="W186" s="226"/>
      <c r="Y186" s="226"/>
      <c r="Z186" s="226"/>
      <c r="AA186" s="226"/>
      <c r="AB186" s="226"/>
      <c r="AC186" s="226"/>
      <c r="AD186" s="226"/>
      <c r="AE186" s="226"/>
      <c r="AF186" s="226"/>
      <c r="AG186" s="226"/>
      <c r="AH186" s="226"/>
      <c r="AI186" s="226"/>
      <c r="AJ186" s="226"/>
      <c r="AK186" s="226"/>
      <c r="AL186" s="226"/>
    </row>
    <row r="187" spans="1:38" x14ac:dyDescent="0.25">
      <c r="A187" s="144"/>
      <c r="B187" s="144"/>
      <c r="C187" s="144"/>
      <c r="D187" s="144"/>
      <c r="E187" s="144"/>
      <c r="F187" s="226"/>
      <c r="G187" s="226"/>
      <c r="H187" s="226"/>
      <c r="I187" s="144"/>
      <c r="J187" s="144"/>
      <c r="K187" s="144"/>
      <c r="L187" s="226"/>
      <c r="M187" s="226"/>
      <c r="N187" s="144"/>
      <c r="O187" s="241"/>
      <c r="S187" s="226"/>
      <c r="T187" s="226"/>
      <c r="U187" s="226"/>
      <c r="V187" s="226"/>
      <c r="W187" s="226"/>
      <c r="Y187" s="226"/>
      <c r="Z187" s="226"/>
      <c r="AA187" s="226"/>
      <c r="AB187" s="226"/>
      <c r="AC187" s="226"/>
      <c r="AD187" s="226"/>
      <c r="AE187" s="226"/>
      <c r="AF187" s="226"/>
      <c r="AG187" s="226"/>
      <c r="AH187" s="226"/>
      <c r="AI187" s="226"/>
      <c r="AJ187" s="226"/>
      <c r="AK187" s="226"/>
      <c r="AL187" s="226"/>
    </row>
    <row r="188" spans="1:38" x14ac:dyDescent="0.25">
      <c r="A188" s="144"/>
      <c r="B188" s="144"/>
      <c r="C188" s="144"/>
      <c r="D188" s="144"/>
      <c r="E188" s="144"/>
      <c r="F188" s="226"/>
      <c r="G188" s="226"/>
      <c r="H188" s="226"/>
      <c r="I188" s="144"/>
      <c r="J188" s="144"/>
      <c r="K188" s="144"/>
      <c r="L188" s="226"/>
      <c r="M188" s="226"/>
      <c r="N188" s="144"/>
      <c r="O188" s="241"/>
      <c r="S188" s="226"/>
      <c r="T188" s="226"/>
      <c r="U188" s="226"/>
      <c r="V188" s="226"/>
      <c r="W188" s="226"/>
      <c r="Y188" s="226"/>
      <c r="Z188" s="226"/>
      <c r="AA188" s="226"/>
      <c r="AB188" s="226"/>
      <c r="AC188" s="226"/>
      <c r="AD188" s="226"/>
      <c r="AE188" s="226"/>
      <c r="AF188" s="226"/>
      <c r="AG188" s="226"/>
      <c r="AH188" s="226"/>
      <c r="AI188" s="226"/>
      <c r="AJ188" s="226"/>
      <c r="AK188" s="226"/>
      <c r="AL188" s="226"/>
    </row>
    <row r="189" spans="1:38" x14ac:dyDescent="0.25">
      <c r="A189" s="144"/>
      <c r="B189" s="144"/>
      <c r="C189" s="144"/>
      <c r="D189" s="144"/>
      <c r="E189" s="144"/>
      <c r="F189" s="226"/>
      <c r="G189" s="226"/>
      <c r="H189" s="226"/>
      <c r="I189" s="144"/>
      <c r="J189" s="144"/>
      <c r="K189" s="144"/>
      <c r="L189" s="226"/>
      <c r="M189" s="226"/>
      <c r="N189" s="144"/>
      <c r="O189" s="241"/>
      <c r="S189" s="226"/>
      <c r="T189" s="226"/>
      <c r="U189" s="226"/>
      <c r="V189" s="226"/>
      <c r="W189" s="226"/>
      <c r="Y189" s="226"/>
      <c r="Z189" s="226"/>
      <c r="AA189" s="226"/>
      <c r="AB189" s="226"/>
      <c r="AC189" s="226"/>
      <c r="AD189" s="226"/>
      <c r="AE189" s="226"/>
      <c r="AF189" s="226"/>
      <c r="AG189" s="226"/>
      <c r="AH189" s="226"/>
      <c r="AI189" s="226"/>
      <c r="AJ189" s="226"/>
      <c r="AK189" s="226"/>
      <c r="AL189" s="226"/>
    </row>
    <row r="190" spans="1:38" x14ac:dyDescent="0.25">
      <c r="A190" s="144"/>
      <c r="B190" s="144"/>
      <c r="C190" s="144"/>
      <c r="D190" s="144"/>
      <c r="E190" s="144"/>
      <c r="F190" s="226"/>
      <c r="G190" s="226"/>
      <c r="H190" s="226"/>
      <c r="I190" s="144"/>
      <c r="J190" s="144"/>
      <c r="K190" s="144"/>
      <c r="L190" s="226"/>
      <c r="M190" s="226"/>
      <c r="N190" s="144"/>
      <c r="O190" s="241"/>
      <c r="S190" s="226"/>
      <c r="T190" s="226"/>
      <c r="U190" s="226"/>
      <c r="V190" s="226"/>
      <c r="W190" s="226"/>
      <c r="Y190" s="226"/>
      <c r="Z190" s="226"/>
      <c r="AA190" s="226"/>
      <c r="AB190" s="226"/>
      <c r="AC190" s="226"/>
      <c r="AD190" s="226"/>
      <c r="AE190" s="226"/>
      <c r="AF190" s="226"/>
      <c r="AG190" s="226"/>
      <c r="AH190" s="226"/>
      <c r="AI190" s="226"/>
      <c r="AJ190" s="226"/>
      <c r="AK190" s="226"/>
      <c r="AL190" s="226"/>
    </row>
  </sheetData>
  <autoFilter ref="A4:AL143" xr:uid="{996592C0-E68D-4DA7-9057-1EC250F5EF7B}"/>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E2AD5-5DD4-4061-8C2E-7814ABF91780}">
  <dimension ref="A1:R143"/>
  <sheetViews>
    <sheetView workbookViewId="0">
      <selection activeCell="A5" sqref="A5:XFD144"/>
    </sheetView>
  </sheetViews>
  <sheetFormatPr defaultRowHeight="15" x14ac:dyDescent="0.25"/>
  <cols>
    <col min="1" max="1" width="18" customWidth="1"/>
    <col min="2" max="2" width="18.42578125" customWidth="1"/>
    <col min="3" max="5" width="15.140625" customWidth="1"/>
    <col min="6" max="8" width="14" customWidth="1"/>
    <col min="9" max="9" width="14.140625" customWidth="1"/>
    <col min="10" max="10" width="12" customWidth="1"/>
    <col min="11" max="11" width="16.5703125" style="75" customWidth="1"/>
    <col min="12" max="12" width="14.7109375" style="75" customWidth="1"/>
    <col min="13" max="13" width="16.85546875" style="75" customWidth="1"/>
    <col min="14" max="14" width="15.7109375" style="75" customWidth="1"/>
    <col min="15" max="15" width="14" style="75" customWidth="1"/>
    <col min="16" max="16" width="16.5703125" style="75" customWidth="1"/>
    <col min="17" max="18" width="15.7109375" style="75" customWidth="1"/>
  </cols>
  <sheetData>
    <row r="1" spans="1:18" x14ac:dyDescent="0.25">
      <c r="A1" t="s">
        <v>938</v>
      </c>
      <c r="K1" s="226"/>
      <c r="M1" s="226"/>
      <c r="N1" s="288"/>
    </row>
    <row r="2" spans="1:18" x14ac:dyDescent="0.25">
      <c r="A2" t="s">
        <v>943</v>
      </c>
    </row>
    <row r="3" spans="1:18" x14ac:dyDescent="0.25">
      <c r="A3" s="150" t="s">
        <v>1061</v>
      </c>
    </row>
    <row r="4" spans="1:18" ht="60" x14ac:dyDescent="0.25">
      <c r="A4" s="263" t="s">
        <v>594</v>
      </c>
      <c r="B4" s="263" t="s">
        <v>595</v>
      </c>
      <c r="C4" s="263" t="s">
        <v>590</v>
      </c>
      <c r="D4" s="285" t="s">
        <v>673</v>
      </c>
      <c r="E4" s="285" t="s">
        <v>530</v>
      </c>
      <c r="F4" s="293" t="s">
        <v>693</v>
      </c>
      <c r="G4" s="293" t="s">
        <v>692</v>
      </c>
      <c r="H4" s="293" t="s">
        <v>694</v>
      </c>
      <c r="I4" s="294" t="s">
        <v>695</v>
      </c>
      <c r="J4" s="294" t="s">
        <v>696</v>
      </c>
      <c r="K4" s="294" t="s">
        <v>697</v>
      </c>
      <c r="L4" s="295" t="s">
        <v>698</v>
      </c>
      <c r="M4" s="295" t="s">
        <v>699</v>
      </c>
      <c r="N4" s="295" t="s">
        <v>700</v>
      </c>
      <c r="O4" s="286" t="s">
        <v>669</v>
      </c>
      <c r="P4" s="286" t="s">
        <v>670</v>
      </c>
      <c r="Q4" s="286" t="s">
        <v>57</v>
      </c>
      <c r="R4" s="297" t="s">
        <v>671</v>
      </c>
    </row>
    <row r="5" spans="1:18" x14ac:dyDescent="0.25">
      <c r="A5" s="144"/>
      <c r="B5" s="144"/>
      <c r="C5" s="144"/>
      <c r="D5" s="144"/>
      <c r="E5" s="241"/>
      <c r="F5" s="226"/>
      <c r="G5" s="226"/>
      <c r="H5" s="226"/>
      <c r="I5" s="226"/>
      <c r="J5" s="226"/>
      <c r="K5" s="226"/>
      <c r="L5" s="226"/>
      <c r="M5" s="226"/>
      <c r="N5" s="226"/>
      <c r="O5" s="288"/>
      <c r="P5" s="288"/>
      <c r="Q5" s="288"/>
      <c r="R5" s="288"/>
    </row>
    <row r="6" spans="1:18" x14ac:dyDescent="0.25">
      <c r="A6" s="144"/>
      <c r="B6" s="144"/>
      <c r="C6" s="144"/>
      <c r="D6" s="144"/>
      <c r="E6" s="241"/>
      <c r="F6" s="226"/>
      <c r="G6" s="226"/>
      <c r="H6" s="226"/>
      <c r="I6" s="226"/>
      <c r="J6" s="226"/>
      <c r="K6" s="226"/>
      <c r="L6" s="226"/>
      <c r="M6" s="226"/>
      <c r="N6" s="226"/>
      <c r="O6" s="288"/>
      <c r="P6" s="288"/>
      <c r="Q6" s="288"/>
      <c r="R6" s="288"/>
    </row>
    <row r="7" spans="1:18" x14ac:dyDescent="0.25">
      <c r="A7" s="144"/>
      <c r="B7" s="144"/>
      <c r="C7" s="144"/>
      <c r="D7" s="144"/>
      <c r="E7" s="241"/>
      <c r="F7" s="226"/>
      <c r="G7" s="226"/>
      <c r="H7" s="226"/>
      <c r="I7" s="226"/>
      <c r="J7" s="226"/>
      <c r="K7" s="226"/>
      <c r="L7" s="226"/>
      <c r="M7" s="226"/>
      <c r="N7" s="226"/>
      <c r="O7" s="288"/>
      <c r="P7" s="288"/>
      <c r="Q7" s="288"/>
      <c r="R7" s="288"/>
    </row>
    <row r="8" spans="1:18" x14ac:dyDescent="0.25">
      <c r="A8" s="144"/>
      <c r="B8" s="144"/>
      <c r="C8" s="144"/>
      <c r="D8" s="144"/>
      <c r="E8" s="241"/>
      <c r="F8" s="226"/>
      <c r="G8" s="226"/>
      <c r="H8" s="226"/>
      <c r="I8" s="226"/>
      <c r="J8" s="226"/>
      <c r="K8" s="226"/>
      <c r="L8" s="226"/>
      <c r="M8" s="226"/>
      <c r="N8" s="226"/>
      <c r="O8" s="288"/>
      <c r="P8" s="288"/>
      <c r="Q8" s="288"/>
      <c r="R8" s="288"/>
    </row>
    <row r="9" spans="1:18" x14ac:dyDescent="0.25">
      <c r="A9" s="144"/>
      <c r="B9" s="144"/>
      <c r="C9" s="144"/>
      <c r="D9" s="144"/>
      <c r="E9" s="241"/>
      <c r="F9" s="226"/>
      <c r="G9" s="226"/>
      <c r="H9" s="226"/>
      <c r="I9" s="226"/>
      <c r="J9" s="226"/>
      <c r="K9" s="226"/>
      <c r="L9" s="226"/>
      <c r="M9" s="226"/>
      <c r="N9" s="226"/>
      <c r="O9" s="288"/>
      <c r="P9" s="288"/>
      <c r="Q9" s="288"/>
      <c r="R9" s="288"/>
    </row>
    <row r="10" spans="1:18" x14ac:dyDescent="0.25">
      <c r="A10" s="144"/>
      <c r="B10" s="144"/>
      <c r="C10" s="144"/>
      <c r="D10" s="144"/>
      <c r="E10" s="241"/>
      <c r="F10" s="226"/>
      <c r="G10" s="226"/>
      <c r="H10" s="226"/>
      <c r="I10" s="226"/>
      <c r="J10" s="226"/>
      <c r="K10" s="226"/>
      <c r="L10" s="226"/>
      <c r="M10" s="226"/>
      <c r="N10" s="226"/>
      <c r="O10" s="288"/>
      <c r="P10" s="288"/>
      <c r="Q10" s="288"/>
      <c r="R10" s="288"/>
    </row>
    <row r="11" spans="1:18" x14ac:dyDescent="0.25">
      <c r="A11" s="144"/>
      <c r="B11" s="144"/>
      <c r="C11" s="144"/>
      <c r="D11" s="144"/>
      <c r="E11" s="241"/>
      <c r="F11" s="226"/>
      <c r="G11" s="226"/>
      <c r="H11" s="226"/>
      <c r="I11" s="226"/>
      <c r="J11" s="226"/>
      <c r="K11" s="226"/>
      <c r="L11" s="226"/>
      <c r="M11" s="226"/>
      <c r="N11" s="226"/>
      <c r="O11" s="288"/>
      <c r="P11" s="288"/>
      <c r="Q11" s="288"/>
      <c r="R11" s="288"/>
    </row>
    <row r="12" spans="1:18" x14ac:dyDescent="0.25">
      <c r="A12" s="144"/>
      <c r="B12" s="144"/>
      <c r="C12" s="144"/>
      <c r="D12" s="144"/>
      <c r="E12" s="241"/>
      <c r="F12" s="226"/>
      <c r="G12" s="226"/>
      <c r="H12" s="226"/>
      <c r="I12" s="226"/>
      <c r="J12" s="226"/>
      <c r="K12" s="226"/>
      <c r="L12" s="226"/>
      <c r="M12" s="226"/>
      <c r="N12" s="226"/>
      <c r="O12" s="288"/>
      <c r="P12" s="288"/>
      <c r="Q12" s="288"/>
      <c r="R12" s="288"/>
    </row>
    <row r="13" spans="1:18" x14ac:dyDescent="0.25">
      <c r="A13" s="144"/>
      <c r="B13" s="144"/>
      <c r="C13" s="144"/>
      <c r="D13" s="144"/>
      <c r="E13" s="241"/>
      <c r="F13" s="226"/>
      <c r="G13" s="226"/>
      <c r="H13" s="226"/>
      <c r="I13" s="226"/>
      <c r="J13" s="226"/>
      <c r="K13" s="226"/>
      <c r="L13" s="226"/>
      <c r="M13" s="226"/>
      <c r="N13" s="226"/>
      <c r="O13" s="288"/>
      <c r="P13" s="288"/>
      <c r="Q13" s="288"/>
      <c r="R13" s="288"/>
    </row>
    <row r="14" spans="1:18" x14ac:dyDescent="0.25">
      <c r="A14" s="144"/>
      <c r="B14" s="144"/>
      <c r="C14" s="144"/>
      <c r="D14" s="144"/>
      <c r="E14" s="241"/>
      <c r="F14" s="226"/>
      <c r="G14" s="226"/>
      <c r="H14" s="226"/>
      <c r="I14" s="226"/>
      <c r="J14" s="226"/>
      <c r="K14" s="226"/>
      <c r="L14" s="226"/>
      <c r="M14" s="226"/>
      <c r="N14" s="226"/>
      <c r="O14" s="288"/>
      <c r="P14" s="288"/>
      <c r="Q14" s="288"/>
      <c r="R14" s="288"/>
    </row>
    <row r="15" spans="1:18" x14ac:dyDescent="0.25">
      <c r="A15" s="144"/>
      <c r="B15" s="144"/>
      <c r="C15" s="144"/>
      <c r="D15" s="144"/>
      <c r="E15" s="241"/>
      <c r="F15" s="226"/>
      <c r="G15" s="226"/>
      <c r="H15" s="226"/>
      <c r="I15" s="226"/>
      <c r="J15" s="226"/>
      <c r="K15" s="226"/>
      <c r="L15" s="226"/>
      <c r="M15" s="226"/>
      <c r="N15" s="226"/>
      <c r="O15" s="288"/>
      <c r="P15" s="288"/>
      <c r="Q15" s="288"/>
      <c r="R15" s="288"/>
    </row>
    <row r="16" spans="1:18" x14ac:dyDescent="0.25">
      <c r="A16" s="144"/>
      <c r="B16" s="144"/>
      <c r="C16" s="144"/>
      <c r="D16" s="144"/>
      <c r="E16" s="241"/>
      <c r="F16" s="226"/>
      <c r="G16" s="226"/>
      <c r="H16" s="226"/>
      <c r="I16" s="226"/>
      <c r="J16" s="226"/>
      <c r="K16" s="226"/>
      <c r="L16" s="226"/>
      <c r="M16" s="226"/>
      <c r="N16" s="226"/>
      <c r="O16" s="288"/>
      <c r="P16" s="288"/>
      <c r="Q16" s="288"/>
      <c r="R16" s="288"/>
    </row>
    <row r="17" spans="1:18" x14ac:dyDescent="0.25">
      <c r="A17" s="144"/>
      <c r="B17" s="144"/>
      <c r="C17" s="144"/>
      <c r="D17" s="144"/>
      <c r="E17" s="241"/>
      <c r="F17" s="226"/>
      <c r="G17" s="226"/>
      <c r="H17" s="226"/>
      <c r="I17" s="226"/>
      <c r="J17" s="226"/>
      <c r="K17" s="226"/>
      <c r="L17" s="226"/>
      <c r="M17" s="226"/>
      <c r="N17" s="226"/>
      <c r="O17" s="288"/>
      <c r="P17" s="288"/>
      <c r="Q17" s="288"/>
      <c r="R17" s="288"/>
    </row>
    <row r="18" spans="1:18" x14ac:dyDescent="0.25">
      <c r="A18" s="144"/>
      <c r="B18" s="144"/>
      <c r="C18" s="144"/>
      <c r="D18" s="144"/>
      <c r="E18" s="241"/>
      <c r="F18" s="226"/>
      <c r="G18" s="226"/>
      <c r="H18" s="226"/>
      <c r="I18" s="226"/>
      <c r="J18" s="226"/>
      <c r="K18" s="226"/>
      <c r="L18" s="226"/>
      <c r="M18" s="226"/>
      <c r="N18" s="226"/>
      <c r="O18" s="288"/>
      <c r="P18" s="288"/>
      <c r="Q18" s="288"/>
      <c r="R18" s="288"/>
    </row>
    <row r="19" spans="1:18" x14ac:dyDescent="0.25">
      <c r="A19" s="144"/>
      <c r="B19" s="144"/>
      <c r="C19" s="144"/>
      <c r="D19" s="144"/>
      <c r="E19" s="241"/>
      <c r="F19" s="226"/>
      <c r="G19" s="226"/>
      <c r="H19" s="226"/>
      <c r="I19" s="226"/>
      <c r="J19" s="226"/>
      <c r="K19" s="226"/>
      <c r="L19" s="226"/>
      <c r="M19" s="226"/>
      <c r="N19" s="226"/>
      <c r="O19" s="288"/>
      <c r="P19" s="288"/>
      <c r="Q19" s="288"/>
      <c r="R19" s="288"/>
    </row>
    <row r="20" spans="1:18" x14ac:dyDescent="0.25">
      <c r="A20" s="144"/>
      <c r="B20" s="144"/>
      <c r="C20" s="144"/>
      <c r="D20" s="144"/>
      <c r="E20" s="241"/>
      <c r="F20" s="226"/>
      <c r="G20" s="226"/>
      <c r="H20" s="226"/>
      <c r="I20" s="226"/>
      <c r="J20" s="226"/>
      <c r="K20" s="226"/>
      <c r="L20" s="226"/>
      <c r="M20" s="226"/>
      <c r="N20" s="226"/>
      <c r="O20" s="288"/>
      <c r="P20" s="288"/>
      <c r="Q20" s="288"/>
      <c r="R20" s="288"/>
    </row>
    <row r="21" spans="1:18" x14ac:dyDescent="0.25">
      <c r="A21" s="144"/>
      <c r="B21" s="144"/>
      <c r="C21" s="144"/>
      <c r="D21" s="144"/>
      <c r="E21" s="241"/>
      <c r="F21" s="226"/>
      <c r="G21" s="226"/>
      <c r="H21" s="226"/>
      <c r="I21" s="226"/>
      <c r="J21" s="226"/>
      <c r="K21" s="226"/>
      <c r="L21" s="226"/>
      <c r="M21" s="226"/>
      <c r="N21" s="226"/>
      <c r="O21" s="288"/>
      <c r="P21" s="288"/>
      <c r="Q21" s="288"/>
      <c r="R21" s="288"/>
    </row>
    <row r="22" spans="1:18" x14ac:dyDescent="0.25">
      <c r="A22" s="144"/>
      <c r="B22" s="144"/>
      <c r="C22" s="144"/>
      <c r="D22" s="144"/>
      <c r="E22" s="241"/>
      <c r="F22" s="226"/>
      <c r="G22" s="226"/>
      <c r="H22" s="226"/>
      <c r="I22" s="226"/>
      <c r="J22" s="226"/>
      <c r="K22" s="226"/>
      <c r="L22" s="226"/>
      <c r="M22" s="226"/>
      <c r="N22" s="226"/>
      <c r="O22" s="288"/>
      <c r="P22" s="288"/>
      <c r="Q22" s="288"/>
      <c r="R22" s="288"/>
    </row>
    <row r="23" spans="1:18" x14ac:dyDescent="0.25">
      <c r="A23" s="144"/>
      <c r="B23" s="144"/>
      <c r="C23" s="144"/>
      <c r="D23" s="144"/>
      <c r="E23" s="241"/>
      <c r="F23" s="226"/>
      <c r="G23" s="226"/>
      <c r="H23" s="226"/>
      <c r="I23" s="226"/>
      <c r="J23" s="226"/>
      <c r="K23" s="226"/>
      <c r="L23" s="226"/>
      <c r="M23" s="226"/>
      <c r="N23" s="226"/>
      <c r="O23" s="288"/>
      <c r="P23" s="288"/>
      <c r="Q23" s="288"/>
      <c r="R23" s="288"/>
    </row>
    <row r="24" spans="1:18" x14ac:dyDescent="0.25">
      <c r="A24" s="144"/>
      <c r="B24" s="144"/>
      <c r="C24" s="144"/>
      <c r="D24" s="144"/>
      <c r="E24" s="241"/>
      <c r="F24" s="226"/>
      <c r="G24" s="226"/>
      <c r="H24" s="226"/>
      <c r="I24" s="226"/>
      <c r="J24" s="226"/>
      <c r="K24" s="226"/>
      <c r="L24" s="226"/>
      <c r="M24" s="226"/>
      <c r="N24" s="226"/>
      <c r="O24" s="288"/>
      <c r="P24" s="288"/>
      <c r="Q24" s="288"/>
      <c r="R24" s="288"/>
    </row>
    <row r="25" spans="1:18" x14ac:dyDescent="0.25">
      <c r="A25" s="144"/>
      <c r="B25" s="144"/>
      <c r="C25" s="144"/>
      <c r="D25" s="144"/>
      <c r="E25" s="241"/>
      <c r="F25" s="226"/>
      <c r="G25" s="226"/>
      <c r="H25" s="226"/>
      <c r="I25" s="226"/>
      <c r="J25" s="226"/>
      <c r="K25" s="226"/>
      <c r="L25" s="226"/>
      <c r="M25" s="226"/>
      <c r="N25" s="226"/>
      <c r="O25" s="288"/>
      <c r="P25" s="288"/>
      <c r="Q25" s="288"/>
      <c r="R25" s="288"/>
    </row>
    <row r="26" spans="1:18" x14ac:dyDescent="0.25">
      <c r="A26" s="144"/>
      <c r="B26" s="144"/>
      <c r="C26" s="144"/>
      <c r="D26" s="144"/>
      <c r="E26" s="241"/>
      <c r="F26" s="226"/>
      <c r="G26" s="226"/>
      <c r="H26" s="226"/>
      <c r="I26" s="226"/>
      <c r="J26" s="226"/>
      <c r="K26" s="226"/>
      <c r="L26" s="226"/>
      <c r="M26" s="226"/>
      <c r="N26" s="226"/>
      <c r="O26" s="288"/>
      <c r="P26" s="288"/>
      <c r="Q26" s="288"/>
      <c r="R26" s="288"/>
    </row>
    <row r="27" spans="1:18" x14ac:dyDescent="0.25">
      <c r="A27" s="144"/>
      <c r="B27" s="144"/>
      <c r="C27" s="144"/>
      <c r="D27" s="144"/>
      <c r="E27" s="241"/>
      <c r="F27" s="226"/>
      <c r="G27" s="226"/>
      <c r="H27" s="226"/>
      <c r="I27" s="226"/>
      <c r="J27" s="226"/>
      <c r="K27" s="226"/>
      <c r="L27" s="226"/>
      <c r="M27" s="226"/>
      <c r="N27" s="226"/>
      <c r="O27" s="288"/>
      <c r="P27" s="288"/>
      <c r="Q27" s="288"/>
      <c r="R27" s="288"/>
    </row>
    <row r="28" spans="1:18" x14ac:dyDescent="0.25">
      <c r="A28" s="144"/>
      <c r="B28" s="144"/>
      <c r="C28" s="144"/>
      <c r="D28" s="144"/>
      <c r="E28" s="241"/>
      <c r="F28" s="226"/>
      <c r="G28" s="226"/>
      <c r="H28" s="226"/>
      <c r="I28" s="226"/>
      <c r="J28" s="226"/>
      <c r="K28" s="226"/>
      <c r="L28" s="226"/>
      <c r="M28" s="226"/>
      <c r="N28" s="226"/>
      <c r="O28" s="288"/>
      <c r="P28" s="288"/>
      <c r="Q28" s="288"/>
      <c r="R28" s="288"/>
    </row>
    <row r="29" spans="1:18" x14ac:dyDescent="0.25">
      <c r="A29" s="144"/>
      <c r="B29" s="144"/>
      <c r="C29" s="144"/>
      <c r="D29" s="144"/>
      <c r="E29" s="241"/>
      <c r="F29" s="226"/>
      <c r="G29" s="226"/>
      <c r="H29" s="226"/>
      <c r="I29" s="226"/>
      <c r="J29" s="226"/>
      <c r="K29" s="226"/>
      <c r="L29" s="226"/>
      <c r="M29" s="226"/>
      <c r="N29" s="226"/>
      <c r="O29" s="288"/>
      <c r="P29" s="288"/>
      <c r="Q29" s="288"/>
      <c r="R29" s="288"/>
    </row>
    <row r="30" spans="1:18" x14ac:dyDescent="0.25">
      <c r="A30" s="144"/>
      <c r="B30" s="144"/>
      <c r="C30" s="144"/>
      <c r="D30" s="144"/>
      <c r="E30" s="241"/>
      <c r="F30" s="226"/>
      <c r="G30" s="226"/>
      <c r="H30" s="226"/>
      <c r="I30" s="226"/>
      <c r="J30" s="226"/>
      <c r="K30" s="226"/>
      <c r="L30" s="226"/>
      <c r="M30" s="226"/>
      <c r="N30" s="226"/>
      <c r="O30" s="288"/>
      <c r="P30" s="288"/>
      <c r="Q30" s="288"/>
      <c r="R30" s="288"/>
    </row>
    <row r="31" spans="1:18" x14ac:dyDescent="0.25">
      <c r="A31" s="144"/>
      <c r="B31" s="144"/>
      <c r="C31" s="144"/>
      <c r="D31" s="144"/>
      <c r="E31" s="241"/>
      <c r="F31" s="226"/>
      <c r="G31" s="226"/>
      <c r="H31" s="226"/>
      <c r="I31" s="226"/>
      <c r="J31" s="226"/>
      <c r="K31" s="226"/>
      <c r="L31" s="226"/>
      <c r="M31" s="226"/>
      <c r="N31" s="226"/>
      <c r="O31" s="288"/>
      <c r="P31" s="288"/>
      <c r="Q31" s="288"/>
      <c r="R31" s="288"/>
    </row>
    <row r="32" spans="1:18" x14ac:dyDescent="0.25">
      <c r="A32" s="144"/>
      <c r="B32" s="144"/>
      <c r="C32" s="144"/>
      <c r="D32" s="144"/>
      <c r="E32" s="241"/>
      <c r="F32" s="226"/>
      <c r="G32" s="226"/>
      <c r="H32" s="226"/>
      <c r="I32" s="226"/>
      <c r="J32" s="226"/>
      <c r="K32" s="226"/>
      <c r="L32" s="226"/>
      <c r="M32" s="226"/>
      <c r="N32" s="226"/>
      <c r="O32" s="288"/>
      <c r="P32" s="288"/>
      <c r="Q32" s="288"/>
      <c r="R32" s="288"/>
    </row>
    <row r="33" spans="1:18" x14ac:dyDescent="0.25">
      <c r="A33" s="144"/>
      <c r="B33" s="144"/>
      <c r="C33" s="144"/>
      <c r="D33" s="144"/>
      <c r="E33" s="241"/>
      <c r="F33" s="226"/>
      <c r="G33" s="226"/>
      <c r="H33" s="226"/>
      <c r="I33" s="226"/>
      <c r="J33" s="226"/>
      <c r="K33" s="226"/>
      <c r="L33" s="226"/>
      <c r="M33" s="226"/>
      <c r="N33" s="226"/>
      <c r="O33" s="288"/>
      <c r="P33" s="288"/>
      <c r="Q33" s="288"/>
      <c r="R33" s="288"/>
    </row>
    <row r="34" spans="1:18" x14ac:dyDescent="0.25">
      <c r="A34" s="144"/>
      <c r="B34" s="144"/>
      <c r="C34" s="144"/>
      <c r="D34" s="144"/>
      <c r="E34" s="241"/>
      <c r="F34" s="226"/>
      <c r="G34" s="226"/>
      <c r="H34" s="226"/>
      <c r="I34" s="226"/>
      <c r="J34" s="226"/>
      <c r="K34" s="226"/>
      <c r="L34" s="226"/>
      <c r="M34" s="226"/>
      <c r="N34" s="226"/>
      <c r="O34" s="288"/>
      <c r="P34" s="288"/>
      <c r="Q34" s="288"/>
      <c r="R34" s="288"/>
    </row>
    <row r="35" spans="1:18" x14ac:dyDescent="0.25">
      <c r="A35" s="144"/>
      <c r="B35" s="144"/>
      <c r="C35" s="144"/>
      <c r="D35" s="144"/>
      <c r="E35" s="241"/>
      <c r="F35" s="226"/>
      <c r="G35" s="226"/>
      <c r="H35" s="226"/>
      <c r="I35" s="226"/>
      <c r="J35" s="226"/>
      <c r="K35" s="226"/>
      <c r="L35" s="226"/>
      <c r="M35" s="226"/>
      <c r="N35" s="226"/>
      <c r="O35" s="288"/>
      <c r="P35" s="288"/>
      <c r="Q35" s="288"/>
      <c r="R35" s="288"/>
    </row>
    <row r="36" spans="1:18" x14ac:dyDescent="0.25">
      <c r="A36" s="144"/>
      <c r="B36" s="144"/>
      <c r="C36" s="144"/>
      <c r="D36" s="144"/>
      <c r="E36" s="241"/>
      <c r="F36" s="226"/>
      <c r="G36" s="226"/>
      <c r="H36" s="226"/>
      <c r="I36" s="226"/>
      <c r="J36" s="226"/>
      <c r="K36" s="226"/>
      <c r="L36" s="226"/>
      <c r="M36" s="226"/>
      <c r="N36" s="226"/>
      <c r="O36" s="288"/>
      <c r="P36" s="288"/>
      <c r="Q36" s="288"/>
      <c r="R36" s="288"/>
    </row>
    <row r="37" spans="1:18" x14ac:dyDescent="0.25">
      <c r="A37" s="144"/>
      <c r="B37" s="144"/>
      <c r="C37" s="144"/>
      <c r="D37" s="144"/>
      <c r="E37" s="241"/>
      <c r="F37" s="226"/>
      <c r="G37" s="226"/>
      <c r="H37" s="226"/>
      <c r="I37" s="226"/>
      <c r="J37" s="226"/>
      <c r="K37" s="226"/>
      <c r="L37" s="226"/>
      <c r="M37" s="226"/>
      <c r="N37" s="226"/>
      <c r="O37" s="288"/>
      <c r="P37" s="288"/>
      <c r="Q37" s="288"/>
      <c r="R37" s="288"/>
    </row>
    <row r="38" spans="1:18" x14ac:dyDescent="0.25">
      <c r="A38" s="144"/>
      <c r="B38" s="144"/>
      <c r="C38" s="144"/>
      <c r="D38" s="144"/>
      <c r="E38" s="241"/>
      <c r="F38" s="226"/>
      <c r="G38" s="226"/>
      <c r="H38" s="226"/>
      <c r="I38" s="226"/>
      <c r="J38" s="226"/>
      <c r="K38" s="226"/>
      <c r="L38" s="226"/>
      <c r="M38" s="226"/>
      <c r="N38" s="226"/>
      <c r="O38" s="288"/>
      <c r="P38" s="288"/>
      <c r="Q38" s="288"/>
      <c r="R38" s="288"/>
    </row>
    <row r="39" spans="1:18" x14ac:dyDescent="0.25">
      <c r="A39" s="144"/>
      <c r="B39" s="144"/>
      <c r="C39" s="144"/>
      <c r="D39" s="144"/>
      <c r="E39" s="241"/>
      <c r="F39" s="226"/>
      <c r="G39" s="226"/>
      <c r="H39" s="226"/>
      <c r="I39" s="226"/>
      <c r="J39" s="226"/>
      <c r="K39" s="226"/>
      <c r="L39" s="226"/>
      <c r="M39" s="226"/>
      <c r="N39" s="226"/>
      <c r="O39" s="288"/>
      <c r="P39" s="288"/>
      <c r="Q39" s="288"/>
      <c r="R39" s="288"/>
    </row>
    <row r="40" spans="1:18" x14ac:dyDescent="0.25">
      <c r="A40" s="144"/>
      <c r="B40" s="144"/>
      <c r="C40" s="144"/>
      <c r="D40" s="144"/>
      <c r="E40" s="241"/>
      <c r="F40" s="226"/>
      <c r="G40" s="226"/>
      <c r="H40" s="226"/>
      <c r="I40" s="226"/>
      <c r="J40" s="226"/>
      <c r="K40" s="226"/>
      <c r="L40" s="226"/>
      <c r="M40" s="226"/>
      <c r="N40" s="226"/>
      <c r="O40" s="288"/>
      <c r="P40" s="288"/>
      <c r="Q40" s="288"/>
      <c r="R40" s="288"/>
    </row>
    <row r="41" spans="1:18" x14ac:dyDescent="0.25">
      <c r="A41" s="144"/>
      <c r="B41" s="144"/>
      <c r="C41" s="144"/>
      <c r="D41" s="144"/>
      <c r="E41" s="241"/>
      <c r="F41" s="226"/>
      <c r="G41" s="226"/>
      <c r="H41" s="226"/>
      <c r="I41" s="226"/>
      <c r="J41" s="226"/>
      <c r="K41" s="226"/>
      <c r="L41" s="226"/>
      <c r="M41" s="226"/>
      <c r="N41" s="226"/>
      <c r="O41" s="288"/>
      <c r="P41" s="288"/>
      <c r="Q41" s="288"/>
      <c r="R41" s="288"/>
    </row>
    <row r="42" spans="1:18" x14ac:dyDescent="0.25">
      <c r="A42" s="144"/>
      <c r="B42" s="144"/>
      <c r="C42" s="144"/>
      <c r="D42" s="144"/>
      <c r="E42" s="241"/>
      <c r="F42" s="226"/>
      <c r="G42" s="226"/>
      <c r="H42" s="226"/>
      <c r="I42" s="226"/>
      <c r="J42" s="226"/>
      <c r="K42" s="226"/>
      <c r="L42" s="226"/>
      <c r="M42" s="226"/>
      <c r="N42" s="226"/>
      <c r="O42" s="288"/>
      <c r="P42" s="288"/>
      <c r="Q42" s="288"/>
      <c r="R42" s="288"/>
    </row>
    <row r="43" spans="1:18" x14ac:dyDescent="0.25">
      <c r="A43" s="144"/>
      <c r="B43" s="144"/>
      <c r="C43" s="144"/>
      <c r="D43" s="144"/>
      <c r="E43" s="241"/>
      <c r="F43" s="226"/>
      <c r="G43" s="226"/>
      <c r="H43" s="226"/>
      <c r="I43" s="226"/>
      <c r="J43" s="226"/>
      <c r="K43" s="226"/>
      <c r="L43" s="226"/>
      <c r="M43" s="226"/>
      <c r="N43" s="226"/>
      <c r="O43" s="288"/>
      <c r="P43" s="288"/>
      <c r="Q43" s="288"/>
      <c r="R43" s="288"/>
    </row>
    <row r="44" spans="1:18" x14ac:dyDescent="0.25">
      <c r="A44" s="144"/>
      <c r="B44" s="144"/>
      <c r="C44" s="144"/>
      <c r="D44" s="144"/>
      <c r="E44" s="241"/>
      <c r="F44" s="226"/>
      <c r="G44" s="226"/>
      <c r="H44" s="226"/>
      <c r="I44" s="226"/>
      <c r="J44" s="226"/>
      <c r="K44" s="226"/>
      <c r="L44" s="226"/>
      <c r="M44" s="226"/>
      <c r="N44" s="226"/>
      <c r="O44" s="288"/>
      <c r="P44" s="288"/>
      <c r="Q44" s="288"/>
      <c r="R44" s="288"/>
    </row>
    <row r="45" spans="1:18" x14ac:dyDescent="0.25">
      <c r="A45" s="144"/>
      <c r="B45" s="144"/>
      <c r="C45" s="144"/>
      <c r="D45" s="144"/>
      <c r="E45" s="241"/>
      <c r="F45" s="226"/>
      <c r="G45" s="226"/>
      <c r="H45" s="226"/>
      <c r="I45" s="226"/>
      <c r="J45" s="226"/>
      <c r="K45" s="226"/>
      <c r="L45" s="226"/>
      <c r="M45" s="226"/>
      <c r="N45" s="226"/>
      <c r="O45" s="288"/>
      <c r="P45" s="288"/>
      <c r="Q45" s="288"/>
      <c r="R45" s="288"/>
    </row>
    <row r="46" spans="1:18" x14ac:dyDescent="0.25">
      <c r="A46" s="144"/>
      <c r="B46" s="144"/>
      <c r="C46" s="144"/>
      <c r="D46" s="144"/>
      <c r="E46" s="241"/>
      <c r="F46" s="226"/>
      <c r="G46" s="226"/>
      <c r="H46" s="226"/>
      <c r="I46" s="226"/>
      <c r="J46" s="226"/>
      <c r="K46" s="226"/>
      <c r="L46" s="226"/>
      <c r="M46" s="226"/>
      <c r="N46" s="226"/>
      <c r="O46" s="288"/>
      <c r="P46" s="288"/>
      <c r="Q46" s="288"/>
      <c r="R46" s="288"/>
    </row>
    <row r="47" spans="1:18" x14ac:dyDescent="0.25">
      <c r="A47" s="144"/>
      <c r="B47" s="144"/>
      <c r="C47" s="144"/>
      <c r="D47" s="144"/>
      <c r="E47" s="241"/>
      <c r="F47" s="226"/>
      <c r="G47" s="226"/>
      <c r="H47" s="226"/>
      <c r="I47" s="226"/>
      <c r="J47" s="226"/>
      <c r="K47" s="226"/>
      <c r="L47" s="226"/>
      <c r="M47" s="226"/>
      <c r="N47" s="226"/>
      <c r="O47" s="288"/>
      <c r="P47" s="288"/>
      <c r="Q47" s="288"/>
      <c r="R47" s="288"/>
    </row>
    <row r="48" spans="1:18" x14ac:dyDescent="0.25">
      <c r="A48" s="144"/>
      <c r="B48" s="144"/>
      <c r="C48" s="144"/>
      <c r="D48" s="144"/>
      <c r="E48" s="241"/>
      <c r="F48" s="226"/>
      <c r="G48" s="226"/>
      <c r="H48" s="226"/>
      <c r="I48" s="226"/>
      <c r="J48" s="226"/>
      <c r="K48" s="226"/>
      <c r="L48" s="226"/>
      <c r="M48" s="226"/>
      <c r="N48" s="226"/>
      <c r="O48" s="288"/>
      <c r="P48" s="288"/>
      <c r="Q48" s="288"/>
      <c r="R48" s="288"/>
    </row>
    <row r="49" spans="1:18" x14ac:dyDescent="0.25">
      <c r="A49" s="144"/>
      <c r="B49" s="144"/>
      <c r="C49" s="144"/>
      <c r="D49" s="144"/>
      <c r="E49" s="241"/>
      <c r="F49" s="226"/>
      <c r="G49" s="226"/>
      <c r="H49" s="226"/>
      <c r="I49" s="226"/>
      <c r="J49" s="226"/>
      <c r="K49" s="226"/>
      <c r="L49" s="226"/>
      <c r="M49" s="226"/>
      <c r="N49" s="226"/>
      <c r="O49" s="288"/>
      <c r="P49" s="288"/>
      <c r="Q49" s="288"/>
      <c r="R49" s="288"/>
    </row>
    <row r="50" spans="1:18" x14ac:dyDescent="0.25">
      <c r="A50" s="144"/>
      <c r="B50" s="144"/>
      <c r="C50" s="144"/>
      <c r="D50" s="144"/>
      <c r="E50" s="241"/>
      <c r="F50" s="226"/>
      <c r="G50" s="226"/>
      <c r="H50" s="226"/>
      <c r="I50" s="226"/>
      <c r="J50" s="226"/>
      <c r="K50" s="226"/>
      <c r="L50" s="226"/>
      <c r="M50" s="226"/>
      <c r="N50" s="226"/>
      <c r="O50" s="288"/>
      <c r="P50" s="288"/>
      <c r="Q50" s="288"/>
      <c r="R50" s="288"/>
    </row>
    <row r="51" spans="1:18" x14ac:dyDescent="0.25">
      <c r="A51" s="144"/>
      <c r="B51" s="144"/>
      <c r="C51" s="144"/>
      <c r="D51" s="144"/>
      <c r="E51" s="241"/>
      <c r="F51" s="226"/>
      <c r="G51" s="226"/>
      <c r="H51" s="226"/>
      <c r="I51" s="226"/>
      <c r="J51" s="226"/>
      <c r="K51" s="226"/>
      <c r="L51" s="226"/>
      <c r="M51" s="226"/>
      <c r="N51" s="226"/>
      <c r="O51" s="288"/>
      <c r="P51" s="288"/>
      <c r="Q51" s="288"/>
      <c r="R51" s="288"/>
    </row>
    <row r="52" spans="1:18" x14ac:dyDescent="0.25">
      <c r="A52" s="144"/>
      <c r="B52" s="144"/>
      <c r="C52" s="144"/>
      <c r="D52" s="144"/>
      <c r="E52" s="241"/>
      <c r="F52" s="226"/>
      <c r="G52" s="226"/>
      <c r="H52" s="226"/>
      <c r="I52" s="226"/>
      <c r="J52" s="226"/>
      <c r="K52" s="226"/>
      <c r="L52" s="226"/>
      <c r="M52" s="226"/>
      <c r="N52" s="226"/>
      <c r="O52" s="288"/>
      <c r="P52" s="288"/>
      <c r="Q52" s="288"/>
      <c r="R52" s="288"/>
    </row>
    <row r="53" spans="1:18" x14ac:dyDescent="0.25">
      <c r="A53" s="144"/>
      <c r="B53" s="144"/>
      <c r="C53" s="144"/>
      <c r="D53" s="144"/>
      <c r="E53" s="241"/>
      <c r="F53" s="226"/>
      <c r="G53" s="226"/>
      <c r="H53" s="226"/>
      <c r="I53" s="226"/>
      <c r="J53" s="226"/>
      <c r="K53" s="226"/>
      <c r="L53" s="226"/>
      <c r="M53" s="226"/>
      <c r="N53" s="226"/>
      <c r="O53" s="288"/>
      <c r="P53" s="288"/>
      <c r="Q53" s="288"/>
      <c r="R53" s="288"/>
    </row>
    <row r="54" spans="1:18" x14ac:dyDescent="0.25">
      <c r="A54" s="144"/>
      <c r="B54" s="144"/>
      <c r="C54" s="144"/>
      <c r="D54" s="144"/>
      <c r="E54" s="241"/>
      <c r="F54" s="226"/>
      <c r="G54" s="226"/>
      <c r="H54" s="226"/>
      <c r="I54" s="226"/>
      <c r="J54" s="226"/>
      <c r="K54" s="226"/>
      <c r="L54" s="226"/>
      <c r="M54" s="226"/>
      <c r="N54" s="226"/>
      <c r="O54" s="288"/>
      <c r="P54" s="288"/>
      <c r="Q54" s="288"/>
      <c r="R54" s="288"/>
    </row>
    <row r="55" spans="1:18" x14ac:dyDescent="0.25">
      <c r="A55" s="144"/>
      <c r="B55" s="144"/>
      <c r="C55" s="144"/>
      <c r="D55" s="144"/>
      <c r="E55" s="241"/>
      <c r="F55" s="226"/>
      <c r="G55" s="226"/>
      <c r="H55" s="226"/>
      <c r="I55" s="226"/>
      <c r="J55" s="226"/>
      <c r="K55" s="226"/>
      <c r="L55" s="226"/>
      <c r="M55" s="226"/>
      <c r="N55" s="226"/>
      <c r="O55" s="288"/>
      <c r="P55" s="288"/>
      <c r="Q55" s="288"/>
      <c r="R55" s="288"/>
    </row>
    <row r="56" spans="1:18" x14ac:dyDescent="0.25">
      <c r="A56" s="144"/>
      <c r="B56" s="144"/>
      <c r="C56" s="144"/>
      <c r="D56" s="144"/>
      <c r="E56" s="241"/>
      <c r="F56" s="226"/>
      <c r="G56" s="226"/>
      <c r="H56" s="226"/>
      <c r="I56" s="226"/>
      <c r="J56" s="226"/>
      <c r="K56" s="226"/>
      <c r="L56" s="226"/>
      <c r="M56" s="226"/>
      <c r="N56" s="226"/>
      <c r="O56" s="288"/>
      <c r="P56" s="288"/>
      <c r="Q56" s="288"/>
      <c r="R56" s="288"/>
    </row>
    <row r="57" spans="1:18" x14ac:dyDescent="0.25">
      <c r="A57" s="144"/>
      <c r="B57" s="144"/>
      <c r="C57" s="144"/>
      <c r="D57" s="144"/>
      <c r="E57" s="241"/>
      <c r="F57" s="226"/>
      <c r="G57" s="226"/>
      <c r="H57" s="226"/>
      <c r="I57" s="226"/>
      <c r="J57" s="226"/>
      <c r="K57" s="226"/>
      <c r="L57" s="226"/>
      <c r="M57" s="226"/>
      <c r="N57" s="226"/>
      <c r="O57" s="288"/>
      <c r="P57" s="288"/>
      <c r="Q57" s="288"/>
      <c r="R57" s="288"/>
    </row>
    <row r="58" spans="1:18" x14ac:dyDescent="0.25">
      <c r="A58" s="144"/>
      <c r="B58" s="144"/>
      <c r="C58" s="144"/>
      <c r="D58" s="144"/>
      <c r="E58" s="241"/>
      <c r="F58" s="226"/>
      <c r="G58" s="226"/>
      <c r="H58" s="226"/>
      <c r="I58" s="226"/>
      <c r="J58" s="226"/>
      <c r="K58" s="226"/>
      <c r="L58" s="226"/>
      <c r="M58" s="226"/>
      <c r="N58" s="226"/>
      <c r="O58" s="288"/>
      <c r="P58" s="288"/>
      <c r="Q58" s="288"/>
      <c r="R58" s="288"/>
    </row>
    <row r="59" spans="1:18" x14ac:dyDescent="0.25">
      <c r="A59" s="144"/>
      <c r="B59" s="144"/>
      <c r="C59" s="144"/>
      <c r="D59" s="144"/>
      <c r="E59" s="241"/>
      <c r="F59" s="226"/>
      <c r="G59" s="226"/>
      <c r="H59" s="226"/>
      <c r="I59" s="226"/>
      <c r="J59" s="226"/>
      <c r="K59" s="226"/>
      <c r="L59" s="226"/>
      <c r="M59" s="226"/>
      <c r="N59" s="226"/>
      <c r="O59" s="288"/>
      <c r="P59" s="288"/>
      <c r="Q59" s="288"/>
      <c r="R59" s="288"/>
    </row>
    <row r="60" spans="1:18" x14ac:dyDescent="0.25">
      <c r="A60" s="144"/>
      <c r="B60" s="144"/>
      <c r="C60" s="144"/>
      <c r="D60" s="144"/>
      <c r="E60" s="241"/>
      <c r="F60" s="226"/>
      <c r="G60" s="226"/>
      <c r="H60" s="226"/>
      <c r="I60" s="226"/>
      <c r="J60" s="226"/>
      <c r="K60" s="226"/>
      <c r="L60" s="226"/>
      <c r="M60" s="226"/>
      <c r="N60" s="226"/>
      <c r="O60" s="288"/>
      <c r="P60" s="288"/>
      <c r="Q60" s="288"/>
      <c r="R60" s="288"/>
    </row>
    <row r="61" spans="1:18" x14ac:dyDescent="0.25">
      <c r="A61" s="144"/>
      <c r="B61" s="144"/>
      <c r="C61" s="144"/>
      <c r="D61" s="144"/>
      <c r="E61" s="241"/>
      <c r="F61" s="226"/>
      <c r="G61" s="226"/>
      <c r="H61" s="226"/>
      <c r="I61" s="226"/>
      <c r="J61" s="226"/>
      <c r="K61" s="226"/>
      <c r="L61" s="226"/>
      <c r="M61" s="226"/>
      <c r="N61" s="226"/>
      <c r="O61" s="288"/>
      <c r="P61" s="288"/>
      <c r="Q61" s="288"/>
      <c r="R61" s="288"/>
    </row>
    <row r="62" spans="1:18" x14ac:dyDescent="0.25">
      <c r="A62" s="144"/>
      <c r="B62" s="144"/>
      <c r="C62" s="144"/>
      <c r="D62" s="144"/>
      <c r="E62" s="241"/>
      <c r="F62" s="226"/>
      <c r="G62" s="226"/>
      <c r="H62" s="226"/>
      <c r="I62" s="226"/>
      <c r="J62" s="226"/>
      <c r="K62" s="226"/>
      <c r="L62" s="226"/>
      <c r="M62" s="226"/>
      <c r="N62" s="226"/>
      <c r="O62" s="288"/>
      <c r="P62" s="288"/>
      <c r="Q62" s="288"/>
      <c r="R62" s="288"/>
    </row>
    <row r="63" spans="1:18" x14ac:dyDescent="0.25">
      <c r="A63" s="144"/>
      <c r="B63" s="144"/>
      <c r="C63" s="144"/>
      <c r="D63" s="144"/>
      <c r="E63" s="241"/>
      <c r="F63" s="226"/>
      <c r="G63" s="226"/>
      <c r="H63" s="226"/>
      <c r="I63" s="226"/>
      <c r="J63" s="226"/>
      <c r="K63" s="226"/>
      <c r="L63" s="226"/>
      <c r="M63" s="226"/>
      <c r="N63" s="226"/>
      <c r="O63" s="288"/>
      <c r="P63" s="288"/>
      <c r="Q63" s="288"/>
      <c r="R63" s="288"/>
    </row>
    <row r="64" spans="1:18" x14ac:dyDescent="0.25">
      <c r="A64" s="144"/>
      <c r="B64" s="144"/>
      <c r="C64" s="144"/>
      <c r="D64" s="144"/>
      <c r="E64" s="241"/>
      <c r="F64" s="226"/>
      <c r="G64" s="226"/>
      <c r="H64" s="226"/>
      <c r="I64" s="226"/>
      <c r="J64" s="226"/>
      <c r="K64" s="226"/>
      <c r="L64" s="226"/>
      <c r="M64" s="226"/>
      <c r="N64" s="226"/>
      <c r="O64" s="288"/>
      <c r="P64" s="288"/>
      <c r="Q64" s="288"/>
      <c r="R64" s="288"/>
    </row>
    <row r="65" spans="1:18" x14ac:dyDescent="0.25">
      <c r="A65" s="144"/>
      <c r="B65" s="144"/>
      <c r="C65" s="144"/>
      <c r="D65" s="144"/>
      <c r="E65" s="241"/>
      <c r="F65" s="226"/>
      <c r="G65" s="226"/>
      <c r="H65" s="226"/>
      <c r="I65" s="226"/>
      <c r="J65" s="226"/>
      <c r="K65" s="226"/>
      <c r="L65" s="226"/>
      <c r="M65" s="226"/>
      <c r="N65" s="226"/>
      <c r="O65" s="288"/>
      <c r="P65" s="288"/>
      <c r="Q65" s="288"/>
      <c r="R65" s="288"/>
    </row>
    <row r="66" spans="1:18" x14ac:dyDescent="0.25">
      <c r="A66" s="144"/>
      <c r="B66" s="144"/>
      <c r="C66" s="144"/>
      <c r="D66" s="144"/>
      <c r="E66" s="241"/>
      <c r="F66" s="226"/>
      <c r="G66" s="226"/>
      <c r="H66" s="226"/>
      <c r="I66" s="226"/>
      <c r="J66" s="226"/>
      <c r="K66" s="226"/>
      <c r="L66" s="226"/>
      <c r="M66" s="226"/>
      <c r="N66" s="226"/>
      <c r="O66" s="288"/>
      <c r="P66" s="288"/>
      <c r="Q66" s="288"/>
      <c r="R66" s="288"/>
    </row>
    <row r="67" spans="1:18" x14ac:dyDescent="0.25">
      <c r="A67" s="144"/>
      <c r="B67" s="144"/>
      <c r="C67" s="144"/>
      <c r="D67" s="144"/>
      <c r="E67" s="241"/>
      <c r="F67" s="226"/>
      <c r="G67" s="226"/>
      <c r="H67" s="226"/>
      <c r="I67" s="226"/>
      <c r="J67" s="226"/>
      <c r="K67" s="226"/>
      <c r="L67" s="226"/>
      <c r="M67" s="226"/>
      <c r="N67" s="226"/>
      <c r="O67" s="288"/>
      <c r="P67" s="288"/>
      <c r="Q67" s="288"/>
      <c r="R67" s="288"/>
    </row>
    <row r="68" spans="1:18" x14ac:dyDescent="0.25">
      <c r="A68" s="144"/>
      <c r="B68" s="144"/>
      <c r="C68" s="144"/>
      <c r="D68" s="144"/>
      <c r="E68" s="241"/>
      <c r="F68" s="226"/>
      <c r="G68" s="226"/>
      <c r="H68" s="226"/>
      <c r="I68" s="226"/>
      <c r="J68" s="226"/>
      <c r="K68" s="226"/>
      <c r="L68" s="226"/>
      <c r="M68" s="226"/>
      <c r="N68" s="226"/>
      <c r="O68" s="288"/>
      <c r="P68" s="288"/>
      <c r="Q68" s="288"/>
      <c r="R68" s="288"/>
    </row>
    <row r="69" spans="1:18" x14ac:dyDescent="0.25">
      <c r="A69" s="144"/>
      <c r="B69" s="144"/>
      <c r="C69" s="144"/>
      <c r="D69" s="144"/>
      <c r="E69" s="241"/>
      <c r="F69" s="226"/>
      <c r="G69" s="226"/>
      <c r="H69" s="226"/>
      <c r="I69" s="226"/>
      <c r="J69" s="226"/>
      <c r="K69" s="226"/>
      <c r="L69" s="226"/>
      <c r="M69" s="226"/>
      <c r="N69" s="226"/>
      <c r="O69" s="288"/>
      <c r="P69" s="288"/>
      <c r="Q69" s="288"/>
      <c r="R69" s="288"/>
    </row>
    <row r="70" spans="1:18" x14ac:dyDescent="0.25">
      <c r="A70" s="144"/>
      <c r="B70" s="144"/>
      <c r="C70" s="144"/>
      <c r="D70" s="144"/>
      <c r="E70" s="241"/>
      <c r="F70" s="226"/>
      <c r="G70" s="226"/>
      <c r="H70" s="226"/>
      <c r="I70" s="226"/>
      <c r="J70" s="226"/>
      <c r="K70" s="226"/>
      <c r="L70" s="226"/>
      <c r="M70" s="226"/>
      <c r="N70" s="226"/>
      <c r="O70" s="288"/>
      <c r="P70" s="288"/>
      <c r="Q70" s="288"/>
      <c r="R70" s="288"/>
    </row>
    <row r="71" spans="1:18" x14ac:dyDescent="0.25">
      <c r="A71" s="144"/>
      <c r="B71" s="144"/>
      <c r="C71" s="144"/>
      <c r="D71" s="144"/>
      <c r="E71" s="241"/>
      <c r="F71" s="226"/>
      <c r="G71" s="226"/>
      <c r="H71" s="226"/>
      <c r="I71" s="226"/>
      <c r="J71" s="226"/>
      <c r="K71" s="226"/>
      <c r="L71" s="226"/>
      <c r="M71" s="226"/>
      <c r="N71" s="226"/>
      <c r="O71" s="288"/>
      <c r="P71" s="288"/>
      <c r="Q71" s="288"/>
      <c r="R71" s="288"/>
    </row>
    <row r="72" spans="1:18" x14ac:dyDescent="0.25">
      <c r="A72" s="144"/>
      <c r="B72" s="144"/>
      <c r="C72" s="144"/>
      <c r="D72" s="144"/>
      <c r="E72" s="241"/>
      <c r="F72" s="226"/>
      <c r="G72" s="226"/>
      <c r="H72" s="226"/>
      <c r="I72" s="226"/>
      <c r="J72" s="226"/>
      <c r="K72" s="226"/>
      <c r="L72" s="226"/>
      <c r="M72" s="226"/>
      <c r="N72" s="226"/>
      <c r="O72" s="288"/>
      <c r="P72" s="288"/>
      <c r="Q72" s="288"/>
      <c r="R72" s="288"/>
    </row>
    <row r="73" spans="1:18" x14ac:dyDescent="0.25">
      <c r="A73" s="144"/>
      <c r="B73" s="144"/>
      <c r="C73" s="144"/>
      <c r="D73" s="144"/>
      <c r="E73" s="241"/>
      <c r="F73" s="226"/>
      <c r="G73" s="226"/>
      <c r="H73" s="226"/>
      <c r="I73" s="226"/>
      <c r="J73" s="226"/>
      <c r="K73" s="226"/>
      <c r="L73" s="226"/>
      <c r="M73" s="226"/>
      <c r="N73" s="226"/>
      <c r="O73" s="288"/>
      <c r="P73" s="288"/>
      <c r="Q73" s="288"/>
      <c r="R73" s="288"/>
    </row>
    <row r="74" spans="1:18" x14ac:dyDescent="0.25">
      <c r="A74" s="144"/>
      <c r="B74" s="144"/>
      <c r="C74" s="144"/>
      <c r="D74" s="144"/>
      <c r="E74" s="241"/>
      <c r="F74" s="226"/>
      <c r="G74" s="226"/>
      <c r="H74" s="226"/>
      <c r="I74" s="226"/>
      <c r="J74" s="226"/>
      <c r="K74" s="226"/>
      <c r="L74" s="226"/>
      <c r="M74" s="226"/>
      <c r="N74" s="226"/>
      <c r="O74" s="288"/>
      <c r="P74" s="288"/>
      <c r="Q74" s="288"/>
      <c r="R74" s="288"/>
    </row>
    <row r="75" spans="1:18" x14ac:dyDescent="0.25">
      <c r="A75" s="144"/>
      <c r="B75" s="144"/>
      <c r="C75" s="144"/>
      <c r="D75" s="144"/>
      <c r="E75" s="241"/>
      <c r="F75" s="226"/>
      <c r="G75" s="226"/>
      <c r="H75" s="226"/>
      <c r="I75" s="226"/>
      <c r="J75" s="226"/>
      <c r="K75" s="226"/>
      <c r="L75" s="226"/>
      <c r="M75" s="226"/>
      <c r="N75" s="226"/>
      <c r="O75" s="288"/>
      <c r="P75" s="288"/>
      <c r="Q75" s="288"/>
      <c r="R75" s="288"/>
    </row>
    <row r="76" spans="1:18" x14ac:dyDescent="0.25">
      <c r="A76" s="144"/>
      <c r="B76" s="144"/>
      <c r="C76" s="144"/>
      <c r="D76" s="144"/>
      <c r="E76" s="241"/>
      <c r="F76" s="226"/>
      <c r="G76" s="226"/>
      <c r="H76" s="226"/>
      <c r="I76" s="226"/>
      <c r="J76" s="226"/>
      <c r="K76" s="226"/>
      <c r="L76" s="226"/>
      <c r="M76" s="226"/>
      <c r="N76" s="226"/>
      <c r="O76" s="288"/>
      <c r="P76" s="288"/>
      <c r="Q76" s="288"/>
      <c r="R76" s="288"/>
    </row>
    <row r="77" spans="1:18" x14ac:dyDescent="0.25">
      <c r="A77" s="144"/>
      <c r="B77" s="144"/>
      <c r="C77" s="144"/>
      <c r="D77" s="144"/>
      <c r="E77" s="241"/>
      <c r="F77" s="226"/>
      <c r="G77" s="226"/>
      <c r="H77" s="226"/>
      <c r="I77" s="226"/>
      <c r="J77" s="226"/>
      <c r="K77" s="226"/>
      <c r="L77" s="226"/>
      <c r="M77" s="226"/>
      <c r="N77" s="226"/>
      <c r="O77" s="288"/>
      <c r="P77" s="288"/>
      <c r="Q77" s="288"/>
      <c r="R77" s="288"/>
    </row>
    <row r="78" spans="1:18" x14ac:dyDescent="0.25">
      <c r="A78" s="144"/>
      <c r="B78" s="144"/>
      <c r="C78" s="144"/>
      <c r="D78" s="144"/>
      <c r="E78" s="241"/>
      <c r="F78" s="226"/>
      <c r="G78" s="226"/>
      <c r="H78" s="226"/>
      <c r="I78" s="226"/>
      <c r="J78" s="226"/>
      <c r="K78" s="226"/>
      <c r="L78" s="226"/>
      <c r="M78" s="226"/>
      <c r="N78" s="226"/>
      <c r="O78" s="288"/>
      <c r="P78" s="288"/>
      <c r="Q78" s="288"/>
      <c r="R78" s="288"/>
    </row>
    <row r="79" spans="1:18" x14ac:dyDescent="0.25">
      <c r="A79" s="144"/>
      <c r="B79" s="144"/>
      <c r="C79" s="144"/>
      <c r="D79" s="144"/>
      <c r="E79" s="241"/>
      <c r="F79" s="226"/>
      <c r="G79" s="226"/>
      <c r="H79" s="226"/>
      <c r="I79" s="226"/>
      <c r="J79" s="226"/>
      <c r="K79" s="226"/>
      <c r="L79" s="226"/>
      <c r="M79" s="226"/>
      <c r="N79" s="226"/>
      <c r="O79" s="288"/>
      <c r="P79" s="288"/>
      <c r="Q79" s="288"/>
      <c r="R79" s="288"/>
    </row>
    <row r="80" spans="1:18" x14ac:dyDescent="0.25">
      <c r="A80" s="144"/>
      <c r="B80" s="144"/>
      <c r="C80" s="144"/>
      <c r="D80" s="144"/>
      <c r="E80" s="241"/>
      <c r="F80" s="226"/>
      <c r="G80" s="226"/>
      <c r="H80" s="226"/>
      <c r="I80" s="226"/>
      <c r="J80" s="226"/>
      <c r="K80" s="226"/>
      <c r="L80" s="226"/>
      <c r="M80" s="226"/>
      <c r="N80" s="226"/>
      <c r="O80" s="288"/>
      <c r="P80" s="288"/>
      <c r="Q80" s="288"/>
      <c r="R80" s="288"/>
    </row>
    <row r="81" spans="1:18" x14ac:dyDescent="0.25">
      <c r="A81" s="144"/>
      <c r="B81" s="144"/>
      <c r="C81" s="144"/>
      <c r="D81" s="144"/>
      <c r="E81" s="241"/>
      <c r="F81" s="226"/>
      <c r="G81" s="226"/>
      <c r="H81" s="226"/>
      <c r="I81" s="226"/>
      <c r="J81" s="226"/>
      <c r="K81" s="226"/>
      <c r="L81" s="226"/>
      <c r="M81" s="226"/>
      <c r="N81" s="226"/>
      <c r="O81" s="288"/>
      <c r="P81" s="288"/>
      <c r="Q81" s="288"/>
      <c r="R81" s="288"/>
    </row>
    <row r="82" spans="1:18" x14ac:dyDescent="0.25">
      <c r="A82" s="144"/>
      <c r="B82" s="144"/>
      <c r="C82" s="144"/>
      <c r="D82" s="144"/>
      <c r="E82" s="241"/>
      <c r="F82" s="226"/>
      <c r="G82" s="226"/>
      <c r="H82" s="226"/>
      <c r="I82" s="226"/>
      <c r="J82" s="226"/>
      <c r="K82" s="226"/>
      <c r="L82" s="226"/>
      <c r="M82" s="226"/>
      <c r="N82" s="226"/>
      <c r="O82" s="288"/>
      <c r="P82" s="288"/>
      <c r="Q82" s="288"/>
      <c r="R82" s="288"/>
    </row>
    <row r="83" spans="1:18" x14ac:dyDescent="0.25">
      <c r="A83" s="144"/>
      <c r="B83" s="144"/>
      <c r="C83" s="144"/>
      <c r="D83" s="144"/>
      <c r="E83" s="241"/>
      <c r="F83" s="226"/>
      <c r="G83" s="226"/>
      <c r="H83" s="226"/>
      <c r="I83" s="226"/>
      <c r="J83" s="226"/>
      <c r="K83" s="226"/>
      <c r="L83" s="226"/>
      <c r="M83" s="226"/>
      <c r="N83" s="226"/>
      <c r="O83" s="288"/>
      <c r="P83" s="288"/>
      <c r="Q83" s="288"/>
      <c r="R83" s="288"/>
    </row>
    <row r="84" spans="1:18" x14ac:dyDescent="0.25">
      <c r="A84" s="144"/>
      <c r="B84" s="144"/>
      <c r="C84" s="144"/>
      <c r="D84" s="144"/>
      <c r="E84" s="241"/>
      <c r="F84" s="226"/>
      <c r="G84" s="226"/>
      <c r="H84" s="226"/>
      <c r="I84" s="226"/>
      <c r="J84" s="226"/>
      <c r="K84" s="226"/>
      <c r="L84" s="226"/>
      <c r="M84" s="226"/>
      <c r="N84" s="226"/>
      <c r="O84" s="288"/>
      <c r="P84" s="288"/>
      <c r="Q84" s="288"/>
      <c r="R84" s="288"/>
    </row>
    <row r="85" spans="1:18" x14ac:dyDescent="0.25">
      <c r="A85" s="144"/>
      <c r="B85" s="144"/>
      <c r="C85" s="144"/>
      <c r="D85" s="144"/>
      <c r="E85" s="241"/>
      <c r="F85" s="226"/>
      <c r="G85" s="226"/>
      <c r="H85" s="226"/>
      <c r="I85" s="226"/>
      <c r="J85" s="226"/>
      <c r="K85" s="226"/>
      <c r="L85" s="226"/>
      <c r="M85" s="226"/>
      <c r="N85" s="226"/>
      <c r="O85" s="288"/>
      <c r="P85" s="288"/>
      <c r="Q85" s="288"/>
      <c r="R85" s="288"/>
    </row>
    <row r="86" spans="1:18" x14ac:dyDescent="0.25">
      <c r="A86" s="144"/>
      <c r="B86" s="144"/>
      <c r="C86" s="144"/>
      <c r="D86" s="144"/>
      <c r="E86" s="241"/>
      <c r="F86" s="226"/>
      <c r="G86" s="226"/>
      <c r="H86" s="226"/>
      <c r="I86" s="226"/>
      <c r="J86" s="226"/>
      <c r="K86" s="226"/>
      <c r="L86" s="226"/>
      <c r="M86" s="226"/>
      <c r="N86" s="226"/>
      <c r="O86" s="288"/>
      <c r="P86" s="288"/>
      <c r="Q86" s="288"/>
      <c r="R86" s="288"/>
    </row>
    <row r="87" spans="1:18" x14ac:dyDescent="0.25">
      <c r="A87" s="144"/>
      <c r="B87" s="144"/>
      <c r="C87" s="144"/>
      <c r="D87" s="144"/>
      <c r="E87" s="241"/>
      <c r="F87" s="226"/>
      <c r="G87" s="226"/>
      <c r="H87" s="226"/>
      <c r="I87" s="226"/>
      <c r="J87" s="226"/>
      <c r="K87" s="226"/>
      <c r="L87" s="226"/>
      <c r="M87" s="226"/>
      <c r="N87" s="226"/>
      <c r="O87" s="288"/>
      <c r="P87" s="288"/>
      <c r="Q87" s="288"/>
      <c r="R87" s="288"/>
    </row>
    <row r="88" spans="1:18" x14ac:dyDescent="0.25">
      <c r="A88" s="144"/>
      <c r="B88" s="144"/>
      <c r="C88" s="144"/>
      <c r="D88" s="144"/>
      <c r="E88" s="241"/>
      <c r="F88" s="226"/>
      <c r="G88" s="226"/>
      <c r="H88" s="226"/>
      <c r="I88" s="226"/>
      <c r="J88" s="226"/>
      <c r="K88" s="226"/>
      <c r="L88" s="226"/>
      <c r="M88" s="226"/>
      <c r="N88" s="226"/>
      <c r="O88" s="288"/>
      <c r="P88" s="288"/>
      <c r="Q88" s="288"/>
      <c r="R88" s="288"/>
    </row>
    <row r="89" spans="1:18" x14ac:dyDescent="0.25">
      <c r="A89" s="144"/>
      <c r="B89" s="144"/>
      <c r="C89" s="144"/>
      <c r="D89" s="144"/>
      <c r="E89" s="241"/>
      <c r="F89" s="226"/>
      <c r="G89" s="226"/>
      <c r="H89" s="226"/>
      <c r="I89" s="226"/>
      <c r="J89" s="226"/>
      <c r="K89" s="226"/>
      <c r="L89" s="226"/>
      <c r="M89" s="226"/>
      <c r="N89" s="226"/>
      <c r="O89" s="288"/>
      <c r="P89" s="288"/>
      <c r="Q89" s="288"/>
      <c r="R89" s="288"/>
    </row>
    <row r="90" spans="1:18" x14ac:dyDescent="0.25">
      <c r="A90" s="144"/>
      <c r="B90" s="144"/>
      <c r="C90" s="144"/>
      <c r="D90" s="144"/>
      <c r="E90" s="241"/>
      <c r="F90" s="226"/>
      <c r="G90" s="226"/>
      <c r="H90" s="226"/>
      <c r="I90" s="226"/>
      <c r="J90" s="226"/>
      <c r="K90" s="226"/>
      <c r="L90" s="226"/>
      <c r="M90" s="226"/>
      <c r="N90" s="226"/>
      <c r="O90" s="288"/>
      <c r="P90" s="288"/>
      <c r="Q90" s="288"/>
      <c r="R90" s="288"/>
    </row>
    <row r="91" spans="1:18" x14ac:dyDescent="0.25">
      <c r="A91" s="144"/>
      <c r="B91" s="144"/>
      <c r="C91" s="144"/>
      <c r="D91" s="144"/>
      <c r="E91" s="241"/>
      <c r="F91" s="226"/>
      <c r="G91" s="226"/>
      <c r="H91" s="226"/>
      <c r="I91" s="226"/>
      <c r="J91" s="226"/>
      <c r="K91" s="226"/>
      <c r="L91" s="226"/>
      <c r="M91" s="226"/>
      <c r="N91" s="226"/>
      <c r="O91" s="288"/>
      <c r="P91" s="288"/>
      <c r="Q91" s="288"/>
      <c r="R91" s="288"/>
    </row>
    <row r="92" spans="1:18" x14ac:dyDescent="0.25">
      <c r="A92" s="144"/>
      <c r="B92" s="144"/>
      <c r="C92" s="144"/>
      <c r="D92" s="144"/>
      <c r="E92" s="241"/>
      <c r="F92" s="226"/>
      <c r="G92" s="226"/>
      <c r="H92" s="226"/>
      <c r="I92" s="226"/>
      <c r="J92" s="226"/>
      <c r="K92" s="226"/>
      <c r="L92" s="226"/>
      <c r="M92" s="226"/>
      <c r="N92" s="226"/>
      <c r="O92" s="288"/>
      <c r="P92" s="288"/>
      <c r="Q92" s="288"/>
      <c r="R92" s="288"/>
    </row>
    <row r="93" spans="1:18" x14ac:dyDescent="0.25">
      <c r="A93" s="144"/>
      <c r="B93" s="144"/>
      <c r="C93" s="144"/>
      <c r="D93" s="144"/>
      <c r="E93" s="241"/>
      <c r="F93" s="226"/>
      <c r="G93" s="226"/>
      <c r="H93" s="226"/>
      <c r="I93" s="226"/>
      <c r="J93" s="226"/>
      <c r="K93" s="226"/>
      <c r="L93" s="226"/>
      <c r="M93" s="226"/>
      <c r="N93" s="226"/>
      <c r="O93" s="288"/>
      <c r="P93" s="288"/>
      <c r="Q93" s="288"/>
      <c r="R93" s="288"/>
    </row>
    <row r="94" spans="1:18" x14ac:dyDescent="0.25">
      <c r="A94" s="144"/>
      <c r="B94" s="144"/>
      <c r="C94" s="144"/>
      <c r="D94" s="144"/>
      <c r="E94" s="241"/>
      <c r="F94" s="226"/>
      <c r="G94" s="226"/>
      <c r="H94" s="226"/>
      <c r="I94" s="226"/>
      <c r="J94" s="226"/>
      <c r="K94" s="226"/>
      <c r="L94" s="226"/>
      <c r="M94" s="226"/>
      <c r="N94" s="226"/>
      <c r="O94" s="288"/>
      <c r="P94" s="288"/>
      <c r="Q94" s="288"/>
      <c r="R94" s="288"/>
    </row>
    <row r="95" spans="1:18" x14ac:dyDescent="0.25">
      <c r="A95" s="144"/>
      <c r="B95" s="144"/>
      <c r="C95" s="144"/>
      <c r="D95" s="144"/>
      <c r="E95" s="241"/>
      <c r="F95" s="226"/>
      <c r="G95" s="226"/>
      <c r="H95" s="226"/>
      <c r="I95" s="226"/>
      <c r="J95" s="226"/>
      <c r="K95" s="226"/>
      <c r="L95" s="226"/>
      <c r="M95" s="226"/>
      <c r="N95" s="226"/>
      <c r="O95" s="288"/>
      <c r="P95" s="288"/>
      <c r="Q95" s="288"/>
      <c r="R95" s="288"/>
    </row>
    <row r="96" spans="1:18" x14ac:dyDescent="0.25">
      <c r="A96" s="144"/>
      <c r="B96" s="144"/>
      <c r="C96" s="144"/>
      <c r="D96" s="144"/>
      <c r="E96" s="241"/>
      <c r="F96" s="226"/>
      <c r="G96" s="226"/>
      <c r="H96" s="226"/>
      <c r="I96" s="226"/>
      <c r="J96" s="226"/>
      <c r="K96" s="226"/>
      <c r="L96" s="226"/>
      <c r="M96" s="226"/>
      <c r="N96" s="226"/>
      <c r="O96" s="288"/>
      <c r="P96" s="288"/>
      <c r="Q96" s="288"/>
      <c r="R96" s="288"/>
    </row>
    <row r="97" spans="1:18" x14ac:dyDescent="0.25">
      <c r="A97" s="144"/>
      <c r="B97" s="144"/>
      <c r="C97" s="144"/>
      <c r="D97" s="144"/>
      <c r="E97" s="241"/>
      <c r="F97" s="226"/>
      <c r="G97" s="226"/>
      <c r="H97" s="226"/>
      <c r="I97" s="226"/>
      <c r="J97" s="226"/>
      <c r="K97" s="226"/>
      <c r="L97" s="226"/>
      <c r="M97" s="226"/>
      <c r="N97" s="226"/>
      <c r="O97" s="288"/>
      <c r="P97" s="288"/>
      <c r="Q97" s="288"/>
      <c r="R97" s="288"/>
    </row>
    <row r="98" spans="1:18" x14ac:dyDescent="0.25">
      <c r="A98" s="144"/>
      <c r="B98" s="144"/>
      <c r="C98" s="144"/>
      <c r="D98" s="144"/>
      <c r="E98" s="241"/>
      <c r="F98" s="226"/>
      <c r="G98" s="226"/>
      <c r="H98" s="226"/>
      <c r="I98" s="226"/>
      <c r="J98" s="226"/>
      <c r="K98" s="226"/>
      <c r="L98" s="226"/>
      <c r="M98" s="226"/>
      <c r="N98" s="226"/>
      <c r="O98" s="288"/>
      <c r="P98" s="288"/>
      <c r="Q98" s="288"/>
      <c r="R98" s="288"/>
    </row>
    <row r="99" spans="1:18" x14ac:dyDescent="0.25">
      <c r="A99" s="144"/>
      <c r="B99" s="144"/>
      <c r="C99" s="144"/>
      <c r="D99" s="144"/>
      <c r="E99" s="241"/>
      <c r="F99" s="226"/>
      <c r="G99" s="226"/>
      <c r="H99" s="226"/>
      <c r="I99" s="226"/>
      <c r="J99" s="226"/>
      <c r="K99" s="226"/>
      <c r="L99" s="226"/>
      <c r="M99" s="226"/>
      <c r="N99" s="226"/>
      <c r="O99" s="288"/>
      <c r="P99" s="288"/>
      <c r="Q99" s="288"/>
      <c r="R99" s="288"/>
    </row>
    <row r="100" spans="1:18" x14ac:dyDescent="0.25">
      <c r="A100" s="144"/>
      <c r="B100" s="144"/>
      <c r="C100" s="144"/>
      <c r="D100" s="144"/>
      <c r="E100" s="241"/>
      <c r="F100" s="226"/>
      <c r="G100" s="226"/>
      <c r="H100" s="226"/>
      <c r="I100" s="226"/>
      <c r="J100" s="226"/>
      <c r="K100" s="226"/>
      <c r="L100" s="226"/>
      <c r="M100" s="226"/>
      <c r="N100" s="226"/>
      <c r="O100" s="288"/>
      <c r="P100" s="288"/>
      <c r="Q100" s="288"/>
      <c r="R100" s="288"/>
    </row>
    <row r="101" spans="1:18" x14ac:dyDescent="0.25">
      <c r="A101" s="144"/>
      <c r="B101" s="144"/>
      <c r="C101" s="144"/>
      <c r="D101" s="144"/>
      <c r="E101" s="241"/>
      <c r="F101" s="226"/>
      <c r="G101" s="226"/>
      <c r="H101" s="226"/>
      <c r="I101" s="226"/>
      <c r="J101" s="226"/>
      <c r="K101" s="226"/>
      <c r="L101" s="226"/>
      <c r="M101" s="226"/>
      <c r="N101" s="226"/>
      <c r="O101" s="288"/>
      <c r="P101" s="288"/>
      <c r="Q101" s="288"/>
      <c r="R101" s="288"/>
    </row>
    <row r="102" spans="1:18" x14ac:dyDescent="0.25">
      <c r="A102" s="144"/>
      <c r="B102" s="144"/>
      <c r="C102" s="144"/>
      <c r="D102" s="144"/>
      <c r="E102" s="241"/>
      <c r="F102" s="226"/>
      <c r="G102" s="226"/>
      <c r="H102" s="226"/>
      <c r="I102" s="226"/>
      <c r="J102" s="226"/>
      <c r="K102" s="226"/>
      <c r="L102" s="226"/>
      <c r="M102" s="226"/>
      <c r="N102" s="226"/>
      <c r="O102" s="288"/>
      <c r="P102" s="288"/>
      <c r="Q102" s="288"/>
      <c r="R102" s="288"/>
    </row>
    <row r="103" spans="1:18" x14ac:dyDescent="0.25">
      <c r="A103" s="144"/>
      <c r="B103" s="144"/>
      <c r="C103" s="144"/>
      <c r="D103" s="144"/>
      <c r="E103" s="241"/>
      <c r="F103" s="226"/>
      <c r="G103" s="226"/>
      <c r="H103" s="226"/>
      <c r="I103" s="226"/>
      <c r="J103" s="226"/>
      <c r="K103" s="226"/>
      <c r="L103" s="226"/>
      <c r="M103" s="226"/>
      <c r="N103" s="226"/>
      <c r="O103" s="288"/>
      <c r="P103" s="288"/>
      <c r="Q103" s="288"/>
      <c r="R103" s="288"/>
    </row>
    <row r="104" spans="1:18" x14ac:dyDescent="0.25">
      <c r="A104" s="144"/>
      <c r="B104" s="144"/>
      <c r="C104" s="144"/>
      <c r="D104" s="144"/>
      <c r="E104" s="241"/>
      <c r="F104" s="226"/>
      <c r="G104" s="226"/>
      <c r="H104" s="226"/>
      <c r="I104" s="226"/>
      <c r="J104" s="226"/>
      <c r="K104" s="226"/>
      <c r="L104" s="226"/>
      <c r="M104" s="226"/>
      <c r="N104" s="226"/>
      <c r="O104" s="288"/>
      <c r="P104" s="288"/>
      <c r="Q104" s="288"/>
      <c r="R104" s="288"/>
    </row>
    <row r="105" spans="1:18" x14ac:dyDescent="0.25">
      <c r="A105" s="144"/>
      <c r="B105" s="144"/>
      <c r="C105" s="144"/>
      <c r="D105" s="144"/>
      <c r="E105" s="241"/>
      <c r="F105" s="226"/>
      <c r="G105" s="226"/>
      <c r="H105" s="226"/>
      <c r="I105" s="226"/>
      <c r="J105" s="226"/>
      <c r="K105" s="226"/>
      <c r="L105" s="226"/>
      <c r="M105" s="226"/>
      <c r="N105" s="226"/>
      <c r="O105" s="288"/>
      <c r="P105" s="288"/>
      <c r="Q105" s="288"/>
      <c r="R105" s="288"/>
    </row>
    <row r="106" spans="1:18" x14ac:dyDescent="0.25">
      <c r="A106" s="144"/>
      <c r="B106" s="144"/>
      <c r="C106" s="144"/>
      <c r="D106" s="144"/>
      <c r="E106" s="241"/>
      <c r="F106" s="226"/>
      <c r="G106" s="226"/>
      <c r="H106" s="226"/>
      <c r="I106" s="226"/>
      <c r="J106" s="226"/>
      <c r="K106" s="226"/>
      <c r="L106" s="226"/>
      <c r="M106" s="226"/>
      <c r="N106" s="226"/>
      <c r="O106" s="288"/>
      <c r="P106" s="288"/>
      <c r="Q106" s="288"/>
      <c r="R106" s="288"/>
    </row>
    <row r="107" spans="1:18" x14ac:dyDescent="0.25">
      <c r="A107" s="144"/>
      <c r="B107" s="144"/>
      <c r="C107" s="144"/>
      <c r="D107" s="144"/>
      <c r="E107" s="241"/>
      <c r="F107" s="226"/>
      <c r="G107" s="226"/>
      <c r="H107" s="226"/>
      <c r="I107" s="226"/>
      <c r="J107" s="226"/>
      <c r="K107" s="226"/>
      <c r="L107" s="226"/>
      <c r="M107" s="226"/>
      <c r="N107" s="226"/>
      <c r="O107" s="288"/>
      <c r="P107" s="288"/>
      <c r="Q107" s="288"/>
      <c r="R107" s="288"/>
    </row>
    <row r="108" spans="1:18" x14ac:dyDescent="0.25">
      <c r="A108" s="144"/>
      <c r="B108" s="144"/>
      <c r="C108" s="144"/>
      <c r="D108" s="144"/>
      <c r="E108" s="241"/>
      <c r="F108" s="226"/>
      <c r="G108" s="226"/>
      <c r="H108" s="226"/>
      <c r="I108" s="226"/>
      <c r="J108" s="226"/>
      <c r="K108" s="226"/>
      <c r="L108" s="226"/>
      <c r="M108" s="226"/>
      <c r="N108" s="226"/>
      <c r="O108" s="288"/>
      <c r="P108" s="288"/>
      <c r="Q108" s="288"/>
      <c r="R108" s="288"/>
    </row>
    <row r="109" spans="1:18" x14ac:dyDescent="0.25">
      <c r="A109" s="144"/>
      <c r="B109" s="144"/>
      <c r="C109" s="144"/>
      <c r="D109" s="144"/>
      <c r="E109" s="241"/>
      <c r="F109" s="226"/>
      <c r="G109" s="226"/>
      <c r="H109" s="226"/>
      <c r="I109" s="226"/>
      <c r="J109" s="226"/>
      <c r="K109" s="226"/>
      <c r="L109" s="226"/>
      <c r="M109" s="226"/>
      <c r="N109" s="226"/>
      <c r="O109" s="288"/>
      <c r="P109" s="288"/>
      <c r="Q109" s="288"/>
      <c r="R109" s="288"/>
    </row>
    <row r="110" spans="1:18" x14ac:dyDescent="0.25">
      <c r="A110" s="144"/>
      <c r="B110" s="144"/>
      <c r="C110" s="144"/>
      <c r="D110" s="144"/>
      <c r="E110" s="241"/>
      <c r="F110" s="226"/>
      <c r="G110" s="226"/>
      <c r="H110" s="226"/>
      <c r="I110" s="226"/>
      <c r="J110" s="226"/>
      <c r="K110" s="226"/>
      <c r="L110" s="226"/>
      <c r="M110" s="226"/>
      <c r="N110" s="226"/>
      <c r="O110" s="288"/>
      <c r="P110" s="288"/>
      <c r="Q110" s="288"/>
      <c r="R110" s="288"/>
    </row>
    <row r="111" spans="1:18" x14ac:dyDescent="0.25">
      <c r="A111" s="144"/>
      <c r="B111" s="144"/>
      <c r="C111" s="144"/>
      <c r="D111" s="144"/>
      <c r="E111" s="241"/>
      <c r="F111" s="226"/>
      <c r="G111" s="226"/>
      <c r="H111" s="226"/>
      <c r="I111" s="226"/>
      <c r="J111" s="226"/>
      <c r="K111" s="226"/>
      <c r="L111" s="226"/>
      <c r="M111" s="226"/>
      <c r="N111" s="226"/>
      <c r="O111" s="288"/>
      <c r="P111" s="288"/>
      <c r="Q111" s="288"/>
      <c r="R111" s="288"/>
    </row>
    <row r="112" spans="1:18" x14ac:dyDescent="0.25">
      <c r="A112" s="144"/>
      <c r="B112" s="144"/>
      <c r="C112" s="144"/>
      <c r="D112" s="144"/>
      <c r="E112" s="241"/>
      <c r="F112" s="226"/>
      <c r="G112" s="226"/>
      <c r="H112" s="226"/>
      <c r="I112" s="226"/>
      <c r="J112" s="226"/>
      <c r="K112" s="226"/>
      <c r="L112" s="226"/>
      <c r="M112" s="226"/>
      <c r="N112" s="226"/>
      <c r="O112" s="288"/>
      <c r="P112" s="288"/>
      <c r="Q112" s="288"/>
      <c r="R112" s="288"/>
    </row>
    <row r="113" spans="1:18" x14ac:dyDescent="0.25">
      <c r="A113" s="144"/>
      <c r="B113" s="144"/>
      <c r="C113" s="144"/>
      <c r="D113" s="144"/>
      <c r="E113" s="241"/>
      <c r="F113" s="226"/>
      <c r="G113" s="226"/>
      <c r="H113" s="226"/>
      <c r="I113" s="226"/>
      <c r="J113" s="226"/>
      <c r="K113" s="226"/>
      <c r="L113" s="226"/>
      <c r="M113" s="226"/>
      <c r="N113" s="226"/>
      <c r="O113" s="288"/>
      <c r="P113" s="288"/>
      <c r="Q113" s="288"/>
      <c r="R113" s="288"/>
    </row>
    <row r="114" spans="1:18" x14ac:dyDescent="0.25">
      <c r="A114" s="144"/>
      <c r="B114" s="144"/>
      <c r="C114" s="144"/>
      <c r="D114" s="144"/>
      <c r="E114" s="241"/>
      <c r="F114" s="226"/>
      <c r="G114" s="226"/>
      <c r="H114" s="226"/>
      <c r="I114" s="226"/>
      <c r="J114" s="226"/>
      <c r="K114" s="226"/>
      <c r="L114" s="226"/>
      <c r="M114" s="226"/>
      <c r="N114" s="226"/>
      <c r="O114" s="288"/>
      <c r="P114" s="288"/>
      <c r="Q114" s="288"/>
      <c r="R114" s="288"/>
    </row>
    <row r="115" spans="1:18" x14ac:dyDescent="0.25">
      <c r="A115" s="144"/>
      <c r="B115" s="144"/>
      <c r="C115" s="144"/>
      <c r="D115" s="144"/>
      <c r="E115" s="241"/>
      <c r="F115" s="226"/>
      <c r="G115" s="226"/>
      <c r="H115" s="226"/>
      <c r="I115" s="226"/>
      <c r="J115" s="226"/>
      <c r="K115" s="226"/>
      <c r="L115" s="226"/>
      <c r="M115" s="226"/>
      <c r="N115" s="226"/>
      <c r="O115" s="288"/>
      <c r="P115" s="288"/>
      <c r="Q115" s="288"/>
      <c r="R115" s="288"/>
    </row>
    <row r="116" spans="1:18" x14ac:dyDescent="0.25">
      <c r="A116" s="144"/>
      <c r="B116" s="144"/>
      <c r="C116" s="144"/>
      <c r="D116" s="144"/>
      <c r="E116" s="241"/>
      <c r="F116" s="226"/>
      <c r="G116" s="226"/>
      <c r="H116" s="226"/>
      <c r="I116" s="226"/>
      <c r="J116" s="226"/>
      <c r="K116" s="226"/>
      <c r="L116" s="226"/>
      <c r="M116" s="226"/>
      <c r="N116" s="226"/>
      <c r="O116" s="288"/>
      <c r="P116" s="288"/>
      <c r="Q116" s="288"/>
      <c r="R116" s="288"/>
    </row>
    <row r="117" spans="1:18" x14ac:dyDescent="0.25">
      <c r="A117" s="144"/>
      <c r="B117" s="144"/>
      <c r="C117" s="144"/>
      <c r="D117" s="144"/>
      <c r="E117" s="241"/>
      <c r="F117" s="226"/>
      <c r="G117" s="226"/>
      <c r="H117" s="226"/>
      <c r="I117" s="226"/>
      <c r="J117" s="226"/>
      <c r="K117" s="226"/>
      <c r="L117" s="226"/>
      <c r="M117" s="226"/>
      <c r="N117" s="226"/>
      <c r="O117" s="288"/>
      <c r="P117" s="288"/>
      <c r="Q117" s="288"/>
      <c r="R117" s="288"/>
    </row>
    <row r="118" spans="1:18" x14ac:dyDescent="0.25">
      <c r="A118" s="144"/>
      <c r="B118" s="144"/>
      <c r="C118" s="144"/>
      <c r="D118" s="144"/>
      <c r="E118" s="241"/>
      <c r="F118" s="226"/>
      <c r="G118" s="226"/>
      <c r="H118" s="226"/>
      <c r="I118" s="226"/>
      <c r="J118" s="226"/>
      <c r="K118" s="226"/>
      <c r="L118" s="226"/>
      <c r="M118" s="226"/>
      <c r="N118" s="226"/>
      <c r="O118" s="288"/>
      <c r="P118" s="288"/>
      <c r="Q118" s="288"/>
      <c r="R118" s="288"/>
    </row>
    <row r="119" spans="1:18" x14ac:dyDescent="0.25">
      <c r="A119" s="144"/>
      <c r="B119" s="144"/>
      <c r="C119" s="144"/>
      <c r="D119" s="144"/>
      <c r="E119" s="241"/>
      <c r="F119" s="226"/>
      <c r="G119" s="226"/>
      <c r="H119" s="226"/>
      <c r="I119" s="226"/>
      <c r="J119" s="226"/>
      <c r="K119" s="226"/>
      <c r="L119" s="226"/>
      <c r="M119" s="226"/>
      <c r="N119" s="226"/>
      <c r="O119" s="288"/>
      <c r="P119" s="288"/>
      <c r="Q119" s="288"/>
      <c r="R119" s="288"/>
    </row>
    <row r="120" spans="1:18" x14ac:dyDescent="0.25">
      <c r="A120" s="144"/>
      <c r="B120" s="144"/>
      <c r="C120" s="144"/>
      <c r="D120" s="144"/>
      <c r="E120" s="241"/>
      <c r="F120" s="226"/>
      <c r="G120" s="226"/>
      <c r="H120" s="226"/>
      <c r="I120" s="226"/>
      <c r="J120" s="226"/>
      <c r="K120" s="226"/>
      <c r="L120" s="226"/>
      <c r="M120" s="226"/>
      <c r="N120" s="226"/>
      <c r="O120" s="288"/>
      <c r="P120" s="288"/>
      <c r="Q120" s="288"/>
      <c r="R120" s="288"/>
    </row>
    <row r="121" spans="1:18" x14ac:dyDescent="0.25">
      <c r="A121" s="144"/>
      <c r="B121" s="144"/>
      <c r="C121" s="144"/>
      <c r="D121" s="144"/>
      <c r="E121" s="241"/>
      <c r="F121" s="226"/>
      <c r="G121" s="226"/>
      <c r="H121" s="226"/>
      <c r="I121" s="226"/>
      <c r="J121" s="226"/>
      <c r="K121" s="226"/>
      <c r="L121" s="226"/>
      <c r="M121" s="226"/>
      <c r="N121" s="226"/>
      <c r="O121" s="288"/>
      <c r="P121" s="288"/>
      <c r="Q121" s="288"/>
      <c r="R121" s="288"/>
    </row>
    <row r="122" spans="1:18" x14ac:dyDescent="0.25">
      <c r="A122" s="144"/>
      <c r="B122" s="144"/>
      <c r="C122" s="144"/>
      <c r="D122" s="144"/>
      <c r="E122" s="241"/>
      <c r="F122" s="226"/>
      <c r="G122" s="226"/>
      <c r="H122" s="226"/>
      <c r="I122" s="226"/>
      <c r="J122" s="226"/>
      <c r="K122" s="226"/>
      <c r="L122" s="226"/>
      <c r="M122" s="226"/>
      <c r="N122" s="226"/>
      <c r="O122" s="288"/>
      <c r="P122" s="288"/>
      <c r="Q122" s="288"/>
      <c r="R122" s="288"/>
    </row>
    <row r="123" spans="1:18" x14ac:dyDescent="0.25">
      <c r="A123" s="144"/>
      <c r="B123" s="144"/>
      <c r="C123" s="144"/>
      <c r="D123" s="144"/>
      <c r="E123" s="241"/>
      <c r="F123" s="226"/>
      <c r="G123" s="226"/>
      <c r="H123" s="226"/>
      <c r="I123" s="226"/>
      <c r="J123" s="226"/>
      <c r="K123" s="226"/>
      <c r="L123" s="226"/>
      <c r="M123" s="226"/>
      <c r="N123" s="226"/>
      <c r="O123" s="288"/>
      <c r="P123" s="288"/>
      <c r="Q123" s="288"/>
      <c r="R123" s="288"/>
    </row>
    <row r="124" spans="1:18" x14ac:dyDescent="0.25">
      <c r="A124" s="144"/>
      <c r="B124" s="144"/>
      <c r="C124" s="144"/>
      <c r="D124" s="144"/>
      <c r="E124" s="241"/>
      <c r="F124" s="226"/>
      <c r="G124" s="226"/>
      <c r="H124" s="226"/>
      <c r="I124" s="226"/>
      <c r="J124" s="226"/>
      <c r="K124" s="226"/>
      <c r="L124" s="226"/>
      <c r="M124" s="226"/>
      <c r="N124" s="226"/>
      <c r="O124" s="288"/>
      <c r="P124" s="288"/>
      <c r="Q124" s="288"/>
      <c r="R124" s="288"/>
    </row>
    <row r="125" spans="1:18" x14ac:dyDescent="0.25">
      <c r="A125" s="144"/>
      <c r="B125" s="144"/>
      <c r="C125" s="144"/>
      <c r="D125" s="144"/>
      <c r="E125" s="241"/>
      <c r="F125" s="226"/>
      <c r="G125" s="226"/>
      <c r="H125" s="226"/>
      <c r="I125" s="226"/>
      <c r="J125" s="226"/>
      <c r="K125" s="226"/>
      <c r="L125" s="226"/>
      <c r="M125" s="226"/>
      <c r="N125" s="226"/>
      <c r="O125" s="288"/>
      <c r="P125" s="288"/>
      <c r="Q125" s="288"/>
      <c r="R125" s="288"/>
    </row>
    <row r="126" spans="1:18" x14ac:dyDescent="0.25">
      <c r="A126" s="144"/>
      <c r="B126" s="144"/>
      <c r="C126" s="144"/>
      <c r="D126" s="144"/>
      <c r="E126" s="241"/>
      <c r="F126" s="226"/>
      <c r="G126" s="226"/>
      <c r="H126" s="226"/>
      <c r="I126" s="226"/>
      <c r="J126" s="226"/>
      <c r="K126" s="226"/>
      <c r="L126" s="226"/>
      <c r="M126" s="226"/>
      <c r="N126" s="226"/>
      <c r="O126" s="288"/>
      <c r="P126" s="288"/>
      <c r="Q126" s="288"/>
      <c r="R126" s="288"/>
    </row>
    <row r="127" spans="1:18" x14ac:dyDescent="0.25">
      <c r="A127" s="144"/>
      <c r="B127" s="144"/>
      <c r="C127" s="144"/>
      <c r="D127" s="144"/>
      <c r="E127" s="241"/>
      <c r="F127" s="226"/>
      <c r="G127" s="226"/>
      <c r="H127" s="226"/>
      <c r="I127" s="226"/>
      <c r="J127" s="226"/>
      <c r="K127" s="226"/>
      <c r="L127" s="226"/>
      <c r="M127" s="226"/>
      <c r="N127" s="226"/>
      <c r="O127" s="288"/>
      <c r="P127" s="288"/>
      <c r="Q127" s="288"/>
      <c r="R127" s="288"/>
    </row>
    <row r="128" spans="1:18" x14ac:dyDescent="0.25">
      <c r="A128" s="144"/>
      <c r="B128" s="144"/>
      <c r="C128" s="144"/>
      <c r="D128" s="144"/>
      <c r="E128" s="241"/>
      <c r="F128" s="226"/>
      <c r="G128" s="226"/>
      <c r="H128" s="226"/>
      <c r="I128" s="226"/>
      <c r="J128" s="226"/>
      <c r="K128" s="226"/>
      <c r="L128" s="226"/>
      <c r="M128" s="226"/>
      <c r="N128" s="226"/>
      <c r="O128" s="288"/>
      <c r="P128" s="288"/>
      <c r="Q128" s="288"/>
      <c r="R128" s="288"/>
    </row>
    <row r="129" spans="1:18" x14ac:dyDescent="0.25">
      <c r="A129" s="144"/>
      <c r="B129" s="144"/>
      <c r="C129" s="144"/>
      <c r="D129" s="144"/>
      <c r="E129" s="241"/>
      <c r="F129" s="226"/>
      <c r="G129" s="226"/>
      <c r="H129" s="226"/>
      <c r="I129" s="226"/>
      <c r="J129" s="226"/>
      <c r="K129" s="226"/>
      <c r="L129" s="226"/>
      <c r="M129" s="226"/>
      <c r="N129" s="226"/>
      <c r="O129" s="288"/>
      <c r="P129" s="288"/>
      <c r="Q129" s="288"/>
      <c r="R129" s="288"/>
    </row>
    <row r="130" spans="1:18" x14ac:dyDescent="0.25">
      <c r="A130" s="144"/>
      <c r="B130" s="144"/>
      <c r="C130" s="144"/>
      <c r="D130" s="144"/>
      <c r="E130" s="241"/>
      <c r="F130" s="226"/>
      <c r="G130" s="226"/>
      <c r="H130" s="226"/>
      <c r="I130" s="226"/>
      <c r="J130" s="226"/>
      <c r="K130" s="226"/>
      <c r="L130" s="226"/>
      <c r="M130" s="226"/>
      <c r="N130" s="226"/>
      <c r="O130" s="288"/>
      <c r="P130" s="288"/>
      <c r="Q130" s="288"/>
      <c r="R130" s="288"/>
    </row>
    <row r="131" spans="1:18" x14ac:dyDescent="0.25">
      <c r="A131" s="144"/>
      <c r="B131" s="144"/>
      <c r="C131" s="144"/>
      <c r="D131" s="144"/>
      <c r="E131" s="241"/>
      <c r="F131" s="226"/>
      <c r="G131" s="226"/>
      <c r="H131" s="226"/>
      <c r="I131" s="226"/>
      <c r="J131" s="226"/>
      <c r="K131" s="226"/>
      <c r="L131" s="226"/>
      <c r="M131" s="226"/>
      <c r="N131" s="226"/>
      <c r="O131" s="288"/>
      <c r="P131" s="288"/>
      <c r="Q131" s="288"/>
      <c r="R131" s="288"/>
    </row>
    <row r="132" spans="1:18" x14ac:dyDescent="0.25">
      <c r="A132" s="144"/>
      <c r="B132" s="144"/>
      <c r="C132" s="144"/>
      <c r="D132" s="144"/>
      <c r="E132" s="241"/>
      <c r="F132" s="226"/>
      <c r="G132" s="226"/>
      <c r="H132" s="226"/>
      <c r="I132" s="226"/>
      <c r="J132" s="226"/>
      <c r="K132" s="226"/>
      <c r="L132" s="226"/>
      <c r="M132" s="226"/>
      <c r="N132" s="226"/>
      <c r="O132" s="288"/>
      <c r="P132" s="288"/>
      <c r="Q132" s="288"/>
      <c r="R132" s="288"/>
    </row>
    <row r="133" spans="1:18" x14ac:dyDescent="0.25">
      <c r="A133" s="144"/>
      <c r="B133" s="144"/>
      <c r="C133" s="144"/>
      <c r="D133" s="144"/>
      <c r="E133" s="241"/>
      <c r="F133" s="226"/>
      <c r="G133" s="226"/>
      <c r="H133" s="226"/>
      <c r="I133" s="226"/>
      <c r="J133" s="226"/>
      <c r="K133" s="226"/>
      <c r="L133" s="226"/>
      <c r="M133" s="226"/>
      <c r="N133" s="226"/>
      <c r="O133" s="288"/>
      <c r="P133" s="288"/>
      <c r="Q133" s="288"/>
      <c r="R133" s="288"/>
    </row>
    <row r="134" spans="1:18" x14ac:dyDescent="0.25">
      <c r="A134" s="144"/>
      <c r="B134" s="144"/>
      <c r="C134" s="144"/>
      <c r="D134" s="144"/>
      <c r="E134" s="241"/>
      <c r="F134" s="226"/>
      <c r="G134" s="226"/>
      <c r="H134" s="226"/>
      <c r="I134" s="226"/>
      <c r="J134" s="226"/>
      <c r="K134" s="226"/>
      <c r="L134" s="226"/>
      <c r="M134" s="226"/>
      <c r="N134" s="226"/>
      <c r="O134" s="288"/>
      <c r="P134" s="288"/>
      <c r="Q134" s="288"/>
      <c r="R134" s="288"/>
    </row>
    <row r="135" spans="1:18" x14ac:dyDescent="0.25">
      <c r="A135" s="144"/>
      <c r="B135" s="144"/>
      <c r="C135" s="144"/>
      <c r="D135" s="144"/>
      <c r="E135" s="241"/>
      <c r="F135" s="226"/>
      <c r="G135" s="226"/>
      <c r="H135" s="226"/>
      <c r="I135" s="226"/>
      <c r="J135" s="226"/>
      <c r="K135" s="226"/>
      <c r="L135" s="226"/>
      <c r="M135" s="226"/>
      <c r="N135" s="226"/>
      <c r="O135" s="288"/>
      <c r="P135" s="288"/>
      <c r="Q135" s="288"/>
      <c r="R135" s="288"/>
    </row>
    <row r="136" spans="1:18" x14ac:dyDescent="0.25">
      <c r="A136" s="144"/>
      <c r="B136" s="144"/>
      <c r="C136" s="144"/>
      <c r="D136" s="144"/>
      <c r="E136" s="241"/>
      <c r="F136" s="226"/>
      <c r="G136" s="226"/>
      <c r="H136" s="226"/>
      <c r="I136" s="226"/>
      <c r="J136" s="226"/>
      <c r="K136" s="226"/>
      <c r="L136" s="226"/>
      <c r="M136" s="226"/>
      <c r="N136" s="226"/>
      <c r="O136" s="288"/>
      <c r="P136" s="288"/>
      <c r="Q136" s="288"/>
      <c r="R136" s="288"/>
    </row>
    <row r="137" spans="1:18" x14ac:dyDescent="0.25">
      <c r="A137" s="144"/>
      <c r="B137" s="144"/>
      <c r="C137" s="144"/>
      <c r="D137" s="144"/>
      <c r="E137" s="241"/>
      <c r="F137" s="226"/>
      <c r="G137" s="226"/>
      <c r="H137" s="226"/>
      <c r="I137" s="226"/>
      <c r="J137" s="226"/>
      <c r="K137" s="226"/>
      <c r="L137" s="226"/>
      <c r="M137" s="226"/>
      <c r="N137" s="226"/>
      <c r="O137" s="288"/>
      <c r="P137" s="288"/>
      <c r="Q137" s="288"/>
      <c r="R137" s="288"/>
    </row>
    <row r="138" spans="1:18" x14ac:dyDescent="0.25">
      <c r="A138" s="144"/>
      <c r="B138" s="144"/>
      <c r="C138" s="144"/>
      <c r="D138" s="144"/>
      <c r="E138" s="241"/>
      <c r="F138" s="226"/>
      <c r="G138" s="226"/>
      <c r="H138" s="226"/>
      <c r="I138" s="226"/>
      <c r="J138" s="226"/>
      <c r="K138" s="226"/>
      <c r="L138" s="226"/>
      <c r="M138" s="226"/>
      <c r="N138" s="226"/>
      <c r="O138" s="288"/>
      <c r="P138" s="288"/>
      <c r="Q138" s="288"/>
      <c r="R138" s="288"/>
    </row>
    <row r="139" spans="1:18" x14ac:dyDescent="0.25">
      <c r="A139" s="144"/>
      <c r="B139" s="144"/>
      <c r="C139" s="144"/>
      <c r="D139" s="144"/>
      <c r="E139" s="241"/>
      <c r="F139" s="226"/>
      <c r="G139" s="226"/>
      <c r="H139" s="226"/>
      <c r="I139" s="226"/>
      <c r="J139" s="226"/>
      <c r="K139" s="226"/>
      <c r="L139" s="226"/>
      <c r="M139" s="226"/>
      <c r="N139" s="226"/>
      <c r="O139" s="288"/>
      <c r="P139" s="288"/>
      <c r="Q139" s="288"/>
      <c r="R139" s="288"/>
    </row>
    <row r="140" spans="1:18" x14ac:dyDescent="0.25">
      <c r="A140" s="144"/>
      <c r="B140" s="144"/>
      <c r="C140" s="144"/>
      <c r="D140" s="144"/>
      <c r="E140" s="241"/>
      <c r="F140" s="226"/>
      <c r="G140" s="226"/>
      <c r="H140" s="226"/>
      <c r="I140" s="226"/>
      <c r="J140" s="226"/>
      <c r="K140" s="226"/>
      <c r="L140" s="226"/>
      <c r="M140" s="226"/>
      <c r="N140" s="226"/>
      <c r="O140" s="288"/>
      <c r="P140" s="288"/>
      <c r="Q140" s="288"/>
      <c r="R140" s="288"/>
    </row>
    <row r="141" spans="1:18" x14ac:dyDescent="0.25">
      <c r="A141" s="144"/>
      <c r="B141" s="144"/>
      <c r="C141" s="144"/>
      <c r="D141" s="144"/>
      <c r="E141" s="241"/>
      <c r="F141" s="226"/>
      <c r="G141" s="226"/>
      <c r="H141" s="226"/>
      <c r="I141" s="226"/>
      <c r="J141" s="226"/>
      <c r="K141" s="226"/>
      <c r="L141" s="226"/>
      <c r="M141" s="226"/>
      <c r="N141" s="226"/>
      <c r="O141" s="288"/>
      <c r="P141" s="288"/>
      <c r="Q141" s="288"/>
      <c r="R141" s="288"/>
    </row>
    <row r="142" spans="1:18" x14ac:dyDescent="0.25">
      <c r="A142" s="144"/>
      <c r="B142" s="144"/>
      <c r="C142" s="144"/>
      <c r="D142" s="144"/>
      <c r="E142" s="241"/>
      <c r="F142" s="226"/>
      <c r="G142" s="226"/>
      <c r="H142" s="226"/>
      <c r="I142" s="226"/>
      <c r="J142" s="226"/>
      <c r="K142" s="226"/>
      <c r="L142" s="226"/>
      <c r="M142" s="226"/>
      <c r="N142" s="226"/>
      <c r="O142" s="288"/>
      <c r="P142" s="288"/>
      <c r="Q142" s="288"/>
      <c r="R142" s="288"/>
    </row>
    <row r="143" spans="1:18" x14ac:dyDescent="0.25">
      <c r="A143" s="144"/>
      <c r="B143" s="144"/>
      <c r="C143" s="144"/>
      <c r="D143" s="144"/>
      <c r="E143" s="241"/>
      <c r="F143" s="226"/>
      <c r="G143" s="226"/>
      <c r="H143" s="226"/>
      <c r="I143" s="226"/>
      <c r="J143" s="226"/>
      <c r="K143" s="226"/>
      <c r="L143" s="226"/>
      <c r="M143" s="226"/>
      <c r="N143" s="226"/>
      <c r="O143" s="288"/>
      <c r="P143" s="288"/>
      <c r="Q143" s="288"/>
      <c r="R143" s="288"/>
    </row>
  </sheetData>
  <autoFilter ref="A4:R143" xr:uid="{D5BE2AD5-5DD4-4061-8C2E-7814ABF9178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0CD1E-8C7B-4977-B58F-691D27F036CB}">
  <dimension ref="A1:AD310"/>
  <sheetViews>
    <sheetView topLeftCell="D1" workbookViewId="0">
      <pane ySplit="4" topLeftCell="A5" activePane="bottomLeft" state="frozen"/>
      <selection pane="bottomLeft" activeCell="D5" sqref="A5:XFD220"/>
    </sheetView>
  </sheetViews>
  <sheetFormatPr defaultRowHeight="12" x14ac:dyDescent="0.2"/>
  <cols>
    <col min="1" max="1" width="11.7109375" style="75" customWidth="1"/>
    <col min="2" max="2" width="9" style="144" bestFit="1" customWidth="1"/>
    <col min="3" max="3" width="39.28515625" style="144" bestFit="1" customWidth="1"/>
    <col min="4" max="4" width="14.42578125" style="75" customWidth="1"/>
    <col min="5" max="5" width="15.28515625" style="75" customWidth="1"/>
    <col min="6" max="15" width="9.140625" style="75" customWidth="1"/>
    <col min="16" max="16" width="10.85546875" style="75" customWidth="1"/>
    <col min="17" max="18" width="10.42578125" style="75" customWidth="1"/>
    <col min="19" max="19" width="9.28515625" style="75" customWidth="1"/>
    <col min="20" max="20" width="10.85546875" style="75" customWidth="1"/>
    <col min="21" max="22" width="9.5703125" style="75" customWidth="1"/>
    <col min="23" max="23" width="10.28515625" style="75" customWidth="1"/>
    <col min="24" max="24" width="9.140625" style="75" customWidth="1"/>
    <col min="25" max="25" width="10.85546875" style="75" customWidth="1"/>
    <col min="26" max="26" width="9.140625" style="75" customWidth="1"/>
    <col min="27" max="27" width="12.5703125" style="75" customWidth="1"/>
    <col min="28" max="28" width="14.28515625" style="75" bestFit="1" customWidth="1"/>
    <col min="29" max="29" width="10" style="75" bestFit="1" customWidth="1"/>
    <col min="30" max="16384" width="9.140625" style="75"/>
  </cols>
  <sheetData>
    <row r="1" spans="1:30" x14ac:dyDescent="0.2">
      <c r="A1" s="75" t="s">
        <v>944</v>
      </c>
      <c r="P1" s="301"/>
      <c r="T1" s="81"/>
      <c r="X1" s="81"/>
      <c r="Y1" s="301"/>
      <c r="AB1" s="300"/>
    </row>
    <row r="2" spans="1:30" x14ac:dyDescent="0.2">
      <c r="A2" s="75" t="s">
        <v>946</v>
      </c>
      <c r="P2" s="302"/>
      <c r="Y2" s="301"/>
    </row>
    <row r="3" spans="1:30" ht="15" x14ac:dyDescent="0.25">
      <c r="D3" s="150" t="s">
        <v>1061</v>
      </c>
      <c r="E3" s="150"/>
    </row>
    <row r="4" spans="1:30" ht="96" x14ac:dyDescent="0.2">
      <c r="A4" s="285" t="s">
        <v>474</v>
      </c>
      <c r="B4" s="285" t="s">
        <v>585</v>
      </c>
      <c r="C4" s="285" t="s">
        <v>586</v>
      </c>
      <c r="D4" s="285" t="s">
        <v>587</v>
      </c>
      <c r="E4" s="285" t="s">
        <v>588</v>
      </c>
      <c r="F4" s="285" t="s">
        <v>589</v>
      </c>
      <c r="G4" s="285" t="s">
        <v>738</v>
      </c>
      <c r="H4" s="285" t="s">
        <v>742</v>
      </c>
      <c r="I4" s="289" t="s">
        <v>681</v>
      </c>
      <c r="J4" s="289" t="s">
        <v>682</v>
      </c>
      <c r="K4" s="289" t="s">
        <v>683</v>
      </c>
      <c r="L4" s="290" t="s">
        <v>684</v>
      </c>
      <c r="M4" s="290" t="s">
        <v>685</v>
      </c>
      <c r="N4" s="290" t="s">
        <v>686</v>
      </c>
      <c r="O4" s="295" t="s">
        <v>530</v>
      </c>
      <c r="P4" s="293" t="s">
        <v>693</v>
      </c>
      <c r="Q4" s="293" t="s">
        <v>692</v>
      </c>
      <c r="R4" s="293" t="s">
        <v>694</v>
      </c>
      <c r="S4" s="294" t="s">
        <v>695</v>
      </c>
      <c r="T4" s="294" t="s">
        <v>696</v>
      </c>
      <c r="U4" s="294" t="s">
        <v>697</v>
      </c>
      <c r="V4" s="294" t="s">
        <v>743</v>
      </c>
      <c r="W4" s="295" t="s">
        <v>698</v>
      </c>
      <c r="X4" s="295" t="s">
        <v>699</v>
      </c>
      <c r="Y4" s="295" t="s">
        <v>700</v>
      </c>
      <c r="Z4" s="286" t="s">
        <v>669</v>
      </c>
      <c r="AA4" s="286" t="s">
        <v>670</v>
      </c>
      <c r="AB4" s="286" t="s">
        <v>57</v>
      </c>
      <c r="AC4" s="297" t="s">
        <v>671</v>
      </c>
      <c r="AD4" s="75">
        <f>AD5*1.3</f>
        <v>0</v>
      </c>
    </row>
    <row r="5" spans="1:30" ht="15" x14ac:dyDescent="0.25">
      <c r="B5" s="75"/>
      <c r="C5" s="75"/>
      <c r="I5" s="51"/>
      <c r="J5" s="51"/>
      <c r="K5" s="51"/>
      <c r="L5" s="291"/>
      <c r="M5" s="291"/>
      <c r="N5" s="291"/>
      <c r="O5" s="235"/>
      <c r="P5" s="298"/>
      <c r="Q5" s="298"/>
      <c r="R5" s="298"/>
      <c r="S5" s="298"/>
      <c r="T5" s="298"/>
      <c r="U5" s="298"/>
      <c r="V5" s="298"/>
      <c r="W5" s="298"/>
      <c r="X5" s="298"/>
      <c r="Y5" s="298"/>
      <c r="Z5" s="288"/>
      <c r="AA5" s="288"/>
      <c r="AB5" s="288"/>
      <c r="AC5" s="288"/>
    </row>
    <row r="6" spans="1:30" ht="15" x14ac:dyDescent="0.25">
      <c r="B6" s="75"/>
      <c r="C6" s="75"/>
      <c r="I6" s="51"/>
      <c r="J6" s="51"/>
      <c r="K6" s="51"/>
      <c r="L6" s="291"/>
      <c r="M6" s="291"/>
      <c r="N6" s="291"/>
      <c r="O6" s="235"/>
      <c r="P6" s="298"/>
      <c r="Q6" s="298"/>
      <c r="R6" s="298"/>
      <c r="S6" s="298"/>
      <c r="T6" s="298"/>
      <c r="U6" s="298"/>
      <c r="V6" s="298"/>
      <c r="W6" s="298"/>
      <c r="X6" s="298"/>
      <c r="Y6" s="298"/>
      <c r="Z6" s="288"/>
      <c r="AA6" s="288"/>
      <c r="AB6" s="288"/>
      <c r="AC6" s="288"/>
    </row>
    <row r="7" spans="1:30" ht="15" x14ac:dyDescent="0.25">
      <c r="B7" s="75"/>
      <c r="C7" s="75"/>
      <c r="I7" s="51"/>
      <c r="J7" s="51"/>
      <c r="K7" s="51"/>
      <c r="L7" s="291"/>
      <c r="M7" s="291"/>
      <c r="N7" s="291"/>
      <c r="O7" s="235"/>
      <c r="P7" s="298"/>
      <c r="Q7" s="298"/>
      <c r="R7" s="298"/>
      <c r="S7" s="298"/>
      <c r="T7" s="298"/>
      <c r="U7" s="298"/>
      <c r="V7" s="298"/>
      <c r="W7" s="298"/>
      <c r="X7" s="298"/>
      <c r="Y7" s="298"/>
      <c r="Z7" s="288"/>
      <c r="AA7" s="288"/>
      <c r="AB7" s="288"/>
      <c r="AC7" s="288"/>
    </row>
    <row r="8" spans="1:30" ht="15" x14ac:dyDescent="0.25">
      <c r="B8" s="75"/>
      <c r="C8" s="75"/>
      <c r="I8" s="51"/>
      <c r="J8" s="51"/>
      <c r="K8" s="51"/>
      <c r="L8" s="291"/>
      <c r="M8" s="291"/>
      <c r="N8" s="291"/>
      <c r="O8" s="235"/>
      <c r="P8" s="298"/>
      <c r="Q8" s="298"/>
      <c r="R8" s="298"/>
      <c r="S8" s="298"/>
      <c r="T8" s="298"/>
      <c r="U8" s="298"/>
      <c r="V8" s="298"/>
      <c r="W8" s="298"/>
      <c r="X8" s="298"/>
      <c r="Y8" s="298"/>
      <c r="Z8" s="288"/>
      <c r="AA8" s="288"/>
      <c r="AB8" s="288"/>
      <c r="AC8" s="288"/>
    </row>
    <row r="9" spans="1:30" ht="15" x14ac:dyDescent="0.25">
      <c r="B9" s="75"/>
      <c r="C9" s="75"/>
      <c r="I9" s="51"/>
      <c r="J9" s="51"/>
      <c r="K9" s="51"/>
      <c r="L9" s="291"/>
      <c r="M9" s="291"/>
      <c r="N9" s="291"/>
      <c r="O9" s="235"/>
      <c r="P9" s="298"/>
      <c r="Q9" s="298"/>
      <c r="R9" s="298"/>
      <c r="S9" s="298"/>
      <c r="T9" s="298"/>
      <c r="U9" s="298"/>
      <c r="V9" s="298"/>
      <c r="W9" s="298"/>
      <c r="X9" s="298"/>
      <c r="Y9" s="298"/>
      <c r="Z9" s="288"/>
      <c r="AA9" s="288"/>
      <c r="AB9" s="288"/>
      <c r="AC9" s="288"/>
    </row>
    <row r="10" spans="1:30" ht="15" x14ac:dyDescent="0.25">
      <c r="B10" s="75"/>
      <c r="C10" s="75"/>
      <c r="I10" s="51"/>
      <c r="J10" s="51"/>
      <c r="K10" s="51"/>
      <c r="L10" s="291"/>
      <c r="M10" s="291"/>
      <c r="N10" s="291"/>
      <c r="O10" s="235"/>
      <c r="P10" s="298"/>
      <c r="Q10" s="298"/>
      <c r="R10" s="298"/>
      <c r="S10" s="298"/>
      <c r="T10" s="298"/>
      <c r="U10" s="298"/>
      <c r="V10" s="298"/>
      <c r="W10" s="298"/>
      <c r="X10" s="298"/>
      <c r="Y10" s="298"/>
      <c r="Z10" s="288"/>
      <c r="AA10" s="288"/>
      <c r="AB10" s="288"/>
      <c r="AC10" s="288"/>
    </row>
    <row r="11" spans="1:30" ht="15" x14ac:dyDescent="0.25">
      <c r="B11" s="75"/>
      <c r="C11" s="75"/>
      <c r="I11" s="51"/>
      <c r="J11" s="51"/>
      <c r="K11" s="51"/>
      <c r="L11" s="291"/>
      <c r="M11" s="291"/>
      <c r="N11" s="291"/>
      <c r="O11" s="235"/>
      <c r="P11" s="298"/>
      <c r="Q11" s="298"/>
      <c r="R11" s="298"/>
      <c r="S11" s="298"/>
      <c r="T11" s="298"/>
      <c r="U11" s="298"/>
      <c r="V11" s="298"/>
      <c r="W11" s="298"/>
      <c r="X11" s="298"/>
      <c r="Y11" s="298"/>
      <c r="Z11" s="288"/>
      <c r="AA11" s="288"/>
      <c r="AB11" s="288"/>
      <c r="AC11" s="288"/>
    </row>
    <row r="12" spans="1:30" ht="15" x14ac:dyDescent="0.25">
      <c r="B12" s="75"/>
      <c r="C12" s="75"/>
      <c r="I12" s="51"/>
      <c r="J12" s="51"/>
      <c r="K12" s="51"/>
      <c r="L12" s="291"/>
      <c r="M12" s="291"/>
      <c r="N12" s="291"/>
      <c r="O12" s="235"/>
      <c r="P12" s="298"/>
      <c r="Q12" s="298"/>
      <c r="R12" s="298"/>
      <c r="S12" s="298"/>
      <c r="T12" s="298"/>
      <c r="U12" s="298"/>
      <c r="V12" s="298"/>
      <c r="W12" s="298"/>
      <c r="X12" s="298"/>
      <c r="Y12" s="298"/>
      <c r="Z12" s="288"/>
      <c r="AA12" s="288"/>
      <c r="AB12" s="288"/>
      <c r="AC12" s="288"/>
    </row>
    <row r="13" spans="1:30" ht="15" x14ac:dyDescent="0.25">
      <c r="B13" s="75"/>
      <c r="C13" s="75"/>
      <c r="I13" s="51"/>
      <c r="J13" s="51"/>
      <c r="K13" s="51"/>
      <c r="L13" s="291"/>
      <c r="M13" s="291"/>
      <c r="N13" s="291"/>
      <c r="O13" s="235"/>
      <c r="P13" s="298"/>
      <c r="Q13" s="298"/>
      <c r="R13" s="298"/>
      <c r="S13" s="298"/>
      <c r="T13" s="298"/>
      <c r="U13" s="298"/>
      <c r="V13" s="298"/>
      <c r="W13" s="298"/>
      <c r="X13" s="298"/>
      <c r="Y13" s="298"/>
      <c r="Z13" s="288"/>
      <c r="AA13" s="288"/>
      <c r="AB13" s="288"/>
      <c r="AC13" s="288"/>
    </row>
    <row r="14" spans="1:30" ht="15" x14ac:dyDescent="0.25">
      <c r="B14" s="75"/>
      <c r="C14" s="75"/>
      <c r="I14" s="51"/>
      <c r="J14" s="51"/>
      <c r="K14" s="51"/>
      <c r="L14" s="291"/>
      <c r="M14" s="291"/>
      <c r="N14" s="291"/>
      <c r="O14" s="235"/>
      <c r="P14" s="298"/>
      <c r="Q14" s="298"/>
      <c r="R14" s="298"/>
      <c r="S14" s="298"/>
      <c r="T14" s="298"/>
      <c r="U14" s="298"/>
      <c r="V14" s="298"/>
      <c r="W14" s="298"/>
      <c r="X14" s="298"/>
      <c r="Y14" s="298"/>
      <c r="Z14" s="288"/>
      <c r="AA14" s="288"/>
      <c r="AB14" s="288"/>
      <c r="AC14" s="288"/>
    </row>
    <row r="15" spans="1:30" ht="15" x14ac:dyDescent="0.25">
      <c r="B15" s="75"/>
      <c r="C15" s="75"/>
      <c r="I15" s="51"/>
      <c r="J15" s="51"/>
      <c r="K15" s="51"/>
      <c r="L15" s="291"/>
      <c r="M15" s="291"/>
      <c r="N15" s="291"/>
      <c r="O15" s="235"/>
      <c r="P15" s="298"/>
      <c r="Q15" s="298"/>
      <c r="R15" s="298"/>
      <c r="S15" s="298"/>
      <c r="T15" s="298"/>
      <c r="U15" s="298"/>
      <c r="V15" s="298"/>
      <c r="W15" s="298"/>
      <c r="X15" s="298"/>
      <c r="Y15" s="298"/>
      <c r="Z15" s="288"/>
      <c r="AA15" s="288"/>
      <c r="AB15" s="288"/>
      <c r="AC15" s="288"/>
    </row>
    <row r="16" spans="1:30" ht="15" x14ac:dyDescent="0.25">
      <c r="B16" s="75"/>
      <c r="C16" s="75"/>
      <c r="I16" s="51"/>
      <c r="J16" s="51"/>
      <c r="K16" s="51"/>
      <c r="L16" s="291"/>
      <c r="M16" s="291"/>
      <c r="N16" s="291"/>
      <c r="O16" s="235"/>
      <c r="P16" s="298"/>
      <c r="Q16" s="298"/>
      <c r="R16" s="298"/>
      <c r="S16" s="298"/>
      <c r="T16" s="298"/>
      <c r="U16" s="298"/>
      <c r="V16" s="298"/>
      <c r="W16" s="298"/>
      <c r="X16" s="298"/>
      <c r="Y16" s="298"/>
      <c r="Z16" s="288"/>
      <c r="AA16" s="288"/>
      <c r="AB16" s="288"/>
      <c r="AC16" s="288"/>
    </row>
    <row r="17" spans="2:29" ht="15" x14ac:dyDescent="0.25">
      <c r="B17" s="75"/>
      <c r="C17" s="75"/>
      <c r="I17" s="51"/>
      <c r="J17" s="51"/>
      <c r="K17" s="51"/>
      <c r="L17" s="291"/>
      <c r="M17" s="291"/>
      <c r="N17" s="291"/>
      <c r="O17" s="235"/>
      <c r="P17" s="298"/>
      <c r="Q17" s="298"/>
      <c r="R17" s="298"/>
      <c r="S17" s="298"/>
      <c r="T17" s="298"/>
      <c r="U17" s="298"/>
      <c r="V17" s="298"/>
      <c r="W17" s="298"/>
      <c r="X17" s="298"/>
      <c r="Y17" s="298"/>
      <c r="Z17" s="288"/>
      <c r="AA17" s="288"/>
      <c r="AB17" s="288"/>
      <c r="AC17" s="288"/>
    </row>
    <row r="18" spans="2:29" ht="15" x14ac:dyDescent="0.25">
      <c r="B18" s="75"/>
      <c r="C18" s="75"/>
      <c r="I18" s="51"/>
      <c r="J18" s="51"/>
      <c r="K18" s="51"/>
      <c r="L18" s="291"/>
      <c r="M18" s="291"/>
      <c r="N18" s="291"/>
      <c r="O18" s="235"/>
      <c r="P18" s="298"/>
      <c r="Q18" s="298"/>
      <c r="R18" s="298"/>
      <c r="S18" s="298"/>
      <c r="T18" s="298"/>
      <c r="U18" s="298"/>
      <c r="V18" s="298"/>
      <c r="W18" s="298"/>
      <c r="X18" s="298"/>
      <c r="Y18" s="298"/>
      <c r="Z18" s="288"/>
      <c r="AA18" s="288"/>
      <c r="AB18" s="288"/>
      <c r="AC18" s="288"/>
    </row>
    <row r="19" spans="2:29" ht="15" x14ac:dyDescent="0.25">
      <c r="B19" s="75"/>
      <c r="C19" s="75"/>
      <c r="I19" s="51"/>
      <c r="J19" s="51"/>
      <c r="K19" s="51"/>
      <c r="L19" s="291"/>
      <c r="M19" s="291"/>
      <c r="N19" s="291"/>
      <c r="O19" s="235"/>
      <c r="P19" s="298"/>
      <c r="Q19" s="298"/>
      <c r="R19" s="298"/>
      <c r="S19" s="298"/>
      <c r="T19" s="298"/>
      <c r="U19" s="298"/>
      <c r="V19" s="298"/>
      <c r="W19" s="298"/>
      <c r="X19" s="298"/>
      <c r="Y19" s="298"/>
      <c r="Z19" s="288"/>
      <c r="AA19" s="288"/>
      <c r="AB19" s="288"/>
      <c r="AC19" s="288"/>
    </row>
    <row r="20" spans="2:29" ht="15" x14ac:dyDescent="0.25">
      <c r="B20" s="75"/>
      <c r="C20" s="75"/>
      <c r="I20" s="51"/>
      <c r="J20" s="51"/>
      <c r="K20" s="51"/>
      <c r="L20" s="291"/>
      <c r="M20" s="291"/>
      <c r="N20" s="291"/>
      <c r="O20" s="235"/>
      <c r="P20" s="298"/>
      <c r="Q20" s="298"/>
      <c r="R20" s="298"/>
      <c r="S20" s="298"/>
      <c r="T20" s="298"/>
      <c r="U20" s="298"/>
      <c r="V20" s="298"/>
      <c r="W20" s="298"/>
      <c r="X20" s="298"/>
      <c r="Y20" s="298"/>
      <c r="Z20" s="288"/>
      <c r="AA20" s="288"/>
      <c r="AB20" s="288"/>
      <c r="AC20" s="288"/>
    </row>
    <row r="21" spans="2:29" ht="15" x14ac:dyDescent="0.25">
      <c r="B21" s="75"/>
      <c r="C21" s="75"/>
      <c r="I21" s="51"/>
      <c r="J21" s="51"/>
      <c r="K21" s="51"/>
      <c r="L21" s="291"/>
      <c r="M21" s="291"/>
      <c r="N21" s="291"/>
      <c r="O21" s="235"/>
      <c r="P21" s="298"/>
      <c r="Q21" s="298"/>
      <c r="R21" s="298"/>
      <c r="S21" s="298"/>
      <c r="T21" s="298"/>
      <c r="U21" s="298"/>
      <c r="V21" s="298"/>
      <c r="W21" s="298"/>
      <c r="X21" s="298"/>
      <c r="Y21" s="298"/>
      <c r="Z21" s="288"/>
      <c r="AA21" s="288"/>
      <c r="AB21" s="288"/>
      <c r="AC21" s="288"/>
    </row>
    <row r="22" spans="2:29" ht="15" x14ac:dyDescent="0.25">
      <c r="B22" s="75"/>
      <c r="C22" s="75"/>
      <c r="I22" s="51"/>
      <c r="J22" s="51"/>
      <c r="K22" s="51"/>
      <c r="L22" s="291"/>
      <c r="M22" s="291"/>
      <c r="N22" s="291"/>
      <c r="O22" s="235"/>
      <c r="P22" s="298"/>
      <c r="Q22" s="298"/>
      <c r="R22" s="298"/>
      <c r="S22" s="298"/>
      <c r="T22" s="298"/>
      <c r="U22" s="298"/>
      <c r="V22" s="298"/>
      <c r="W22" s="298"/>
      <c r="X22" s="298"/>
      <c r="Y22" s="298"/>
      <c r="Z22" s="288"/>
      <c r="AA22" s="288"/>
      <c r="AB22" s="288"/>
      <c r="AC22" s="288"/>
    </row>
    <row r="23" spans="2:29" ht="15" x14ac:dyDescent="0.25">
      <c r="B23" s="75"/>
      <c r="C23" s="75"/>
      <c r="I23" s="51"/>
      <c r="J23" s="51"/>
      <c r="K23" s="51"/>
      <c r="L23" s="291"/>
      <c r="M23" s="291"/>
      <c r="N23" s="291"/>
      <c r="O23" s="235"/>
      <c r="P23" s="298"/>
      <c r="Q23" s="298"/>
      <c r="R23" s="298"/>
      <c r="S23" s="298"/>
      <c r="T23" s="298"/>
      <c r="U23" s="298"/>
      <c r="V23" s="298"/>
      <c r="W23" s="298"/>
      <c r="X23" s="298"/>
      <c r="Y23" s="298"/>
      <c r="Z23" s="288"/>
      <c r="AA23" s="288"/>
      <c r="AB23" s="288"/>
      <c r="AC23" s="288"/>
    </row>
    <row r="24" spans="2:29" ht="15" x14ac:dyDescent="0.25">
      <c r="B24" s="75"/>
      <c r="C24" s="75"/>
      <c r="I24" s="51"/>
      <c r="J24" s="51"/>
      <c r="K24" s="51"/>
      <c r="L24" s="291"/>
      <c r="M24" s="291"/>
      <c r="N24" s="291"/>
      <c r="O24" s="235"/>
      <c r="P24" s="298"/>
      <c r="Q24" s="298"/>
      <c r="R24" s="298"/>
      <c r="S24" s="298"/>
      <c r="T24" s="298"/>
      <c r="U24" s="298"/>
      <c r="V24" s="298"/>
      <c r="W24" s="298"/>
      <c r="X24" s="298"/>
      <c r="Y24" s="298"/>
      <c r="Z24" s="288"/>
      <c r="AA24" s="288"/>
      <c r="AB24" s="288"/>
      <c r="AC24" s="288"/>
    </row>
    <row r="25" spans="2:29" ht="15" x14ac:dyDescent="0.25">
      <c r="B25" s="75"/>
      <c r="C25" s="75"/>
      <c r="I25" s="51"/>
      <c r="J25" s="51"/>
      <c r="K25" s="51"/>
      <c r="L25" s="291"/>
      <c r="M25" s="291"/>
      <c r="N25" s="291"/>
      <c r="O25" s="235"/>
      <c r="P25" s="298"/>
      <c r="Q25" s="298"/>
      <c r="R25" s="298"/>
      <c r="S25" s="298"/>
      <c r="T25" s="298"/>
      <c r="U25" s="298"/>
      <c r="V25" s="298"/>
      <c r="W25" s="298"/>
      <c r="X25" s="298"/>
      <c r="Y25" s="298"/>
      <c r="Z25" s="288"/>
      <c r="AA25" s="288"/>
      <c r="AB25" s="288"/>
      <c r="AC25" s="288"/>
    </row>
    <row r="26" spans="2:29" ht="15" x14ac:dyDescent="0.25">
      <c r="B26" s="75"/>
      <c r="C26" s="75"/>
      <c r="I26" s="51"/>
      <c r="J26" s="51"/>
      <c r="K26" s="51"/>
      <c r="L26" s="291"/>
      <c r="M26" s="291"/>
      <c r="N26" s="291"/>
      <c r="O26" s="235"/>
      <c r="P26" s="298"/>
      <c r="Q26" s="298"/>
      <c r="R26" s="298"/>
      <c r="S26" s="298"/>
      <c r="T26" s="298"/>
      <c r="U26" s="298"/>
      <c r="V26" s="298"/>
      <c r="W26" s="298"/>
      <c r="X26" s="298"/>
      <c r="Y26" s="298"/>
      <c r="Z26" s="288"/>
      <c r="AA26" s="288"/>
      <c r="AB26" s="288"/>
      <c r="AC26" s="288"/>
    </row>
    <row r="27" spans="2:29" ht="15" x14ac:dyDescent="0.25">
      <c r="B27" s="75"/>
      <c r="C27" s="75"/>
      <c r="I27" s="51"/>
      <c r="J27" s="51"/>
      <c r="K27" s="51"/>
      <c r="L27" s="291"/>
      <c r="M27" s="291"/>
      <c r="N27" s="291"/>
      <c r="O27" s="235"/>
      <c r="P27" s="298"/>
      <c r="Q27" s="298"/>
      <c r="R27" s="298"/>
      <c r="S27" s="298"/>
      <c r="T27" s="298"/>
      <c r="U27" s="298"/>
      <c r="V27" s="298"/>
      <c r="W27" s="298"/>
      <c r="X27" s="298"/>
      <c r="Y27" s="298"/>
      <c r="Z27" s="288"/>
      <c r="AA27" s="288"/>
      <c r="AB27" s="288"/>
      <c r="AC27" s="288"/>
    </row>
    <row r="28" spans="2:29" ht="15" x14ac:dyDescent="0.25">
      <c r="B28" s="75"/>
      <c r="C28" s="75"/>
      <c r="I28" s="51"/>
      <c r="J28" s="51"/>
      <c r="K28" s="51"/>
      <c r="L28" s="291"/>
      <c r="M28" s="291"/>
      <c r="N28" s="291"/>
      <c r="O28" s="235"/>
      <c r="P28" s="298"/>
      <c r="Q28" s="298"/>
      <c r="R28" s="298"/>
      <c r="S28" s="298"/>
      <c r="T28" s="298"/>
      <c r="U28" s="298"/>
      <c r="V28" s="298"/>
      <c r="W28" s="298"/>
      <c r="X28" s="298"/>
      <c r="Y28" s="298"/>
      <c r="Z28" s="288"/>
      <c r="AA28" s="288"/>
      <c r="AB28" s="288"/>
      <c r="AC28" s="288"/>
    </row>
    <row r="29" spans="2:29" ht="15" x14ac:dyDescent="0.25">
      <c r="B29" s="75"/>
      <c r="C29" s="75"/>
      <c r="I29" s="51"/>
      <c r="J29" s="51"/>
      <c r="K29" s="51"/>
      <c r="L29" s="291"/>
      <c r="M29" s="291"/>
      <c r="N29" s="291"/>
      <c r="O29" s="235"/>
      <c r="P29" s="298"/>
      <c r="Q29" s="298"/>
      <c r="R29" s="298"/>
      <c r="S29" s="298"/>
      <c r="T29" s="298"/>
      <c r="U29" s="298"/>
      <c r="V29" s="298"/>
      <c r="W29" s="298"/>
      <c r="X29" s="298"/>
      <c r="Y29" s="298"/>
      <c r="Z29" s="288"/>
      <c r="AA29" s="288"/>
      <c r="AB29" s="288"/>
      <c r="AC29" s="288"/>
    </row>
    <row r="30" spans="2:29" ht="15" x14ac:dyDescent="0.25">
      <c r="B30" s="75"/>
      <c r="C30" s="75"/>
      <c r="I30" s="51"/>
      <c r="J30" s="51"/>
      <c r="K30" s="51"/>
      <c r="L30" s="291"/>
      <c r="M30" s="291"/>
      <c r="N30" s="291"/>
      <c r="O30" s="235"/>
      <c r="P30" s="298"/>
      <c r="Q30" s="298"/>
      <c r="R30" s="298"/>
      <c r="S30" s="298"/>
      <c r="T30" s="298"/>
      <c r="U30" s="298"/>
      <c r="V30" s="298"/>
      <c r="W30" s="298"/>
      <c r="X30" s="298"/>
      <c r="Y30" s="298"/>
      <c r="Z30" s="288"/>
      <c r="AA30" s="288"/>
      <c r="AB30" s="288"/>
      <c r="AC30" s="288"/>
    </row>
    <row r="31" spans="2:29" ht="15" x14ac:dyDescent="0.25">
      <c r="B31" s="75"/>
      <c r="C31" s="75"/>
      <c r="I31" s="308"/>
      <c r="J31" s="51"/>
      <c r="K31" s="51"/>
      <c r="L31" s="291"/>
      <c r="M31" s="291"/>
      <c r="N31" s="291"/>
      <c r="O31" s="235"/>
      <c r="P31" s="298"/>
      <c r="Q31" s="298"/>
      <c r="R31" s="298"/>
      <c r="S31" s="298"/>
      <c r="T31" s="298"/>
      <c r="U31" s="298"/>
      <c r="V31" s="298"/>
      <c r="W31" s="298"/>
      <c r="X31" s="298"/>
      <c r="Y31" s="298"/>
      <c r="Z31" s="288"/>
      <c r="AA31" s="288"/>
      <c r="AB31" s="288"/>
      <c r="AC31" s="288"/>
    </row>
    <row r="32" spans="2:29" ht="15" x14ac:dyDescent="0.25">
      <c r="B32" s="75"/>
      <c r="C32" s="75"/>
      <c r="I32" s="51"/>
      <c r="J32" s="51"/>
      <c r="K32" s="51"/>
      <c r="L32" s="291"/>
      <c r="M32" s="291"/>
      <c r="N32" s="291"/>
      <c r="O32" s="235"/>
      <c r="P32" s="298"/>
      <c r="Q32" s="298"/>
      <c r="R32" s="298"/>
      <c r="S32" s="298"/>
      <c r="T32" s="298"/>
      <c r="U32" s="298"/>
      <c r="V32" s="298"/>
      <c r="W32" s="298"/>
      <c r="X32" s="298"/>
      <c r="Y32" s="298"/>
      <c r="Z32" s="288"/>
      <c r="AA32" s="288"/>
      <c r="AB32" s="288"/>
      <c r="AC32" s="288"/>
    </row>
    <row r="33" spans="2:29" ht="15" x14ac:dyDescent="0.25">
      <c r="B33" s="75"/>
      <c r="C33" s="75"/>
      <c r="I33" s="51"/>
      <c r="J33" s="51"/>
      <c r="K33" s="51"/>
      <c r="L33" s="291"/>
      <c r="M33" s="291"/>
      <c r="N33" s="291"/>
      <c r="O33" s="235"/>
      <c r="P33" s="298"/>
      <c r="Q33" s="298"/>
      <c r="R33" s="298"/>
      <c r="S33" s="298"/>
      <c r="T33" s="298"/>
      <c r="U33" s="298"/>
      <c r="V33" s="298"/>
      <c r="W33" s="298"/>
      <c r="X33" s="298"/>
      <c r="Y33" s="298"/>
      <c r="Z33" s="288"/>
      <c r="AA33" s="288"/>
      <c r="AB33" s="288"/>
      <c r="AC33" s="288"/>
    </row>
    <row r="34" spans="2:29" ht="15" x14ac:dyDescent="0.25">
      <c r="B34" s="75"/>
      <c r="C34" s="75"/>
      <c r="I34" s="51"/>
      <c r="J34" s="51"/>
      <c r="K34" s="51"/>
      <c r="L34" s="291"/>
      <c r="M34" s="291"/>
      <c r="N34" s="291"/>
      <c r="O34" s="235"/>
      <c r="P34" s="298"/>
      <c r="Q34" s="298"/>
      <c r="R34" s="298"/>
      <c r="S34" s="298"/>
      <c r="T34" s="298"/>
      <c r="U34" s="298"/>
      <c r="V34" s="298"/>
      <c r="W34" s="298"/>
      <c r="X34" s="298"/>
      <c r="Y34" s="298"/>
      <c r="Z34" s="288"/>
      <c r="AA34" s="288"/>
      <c r="AB34" s="288"/>
      <c r="AC34" s="288"/>
    </row>
    <row r="35" spans="2:29" ht="15" x14ac:dyDescent="0.25">
      <c r="B35" s="75"/>
      <c r="C35" s="75"/>
      <c r="I35" s="51"/>
      <c r="J35" s="51"/>
      <c r="K35" s="51"/>
      <c r="L35" s="291"/>
      <c r="M35" s="291"/>
      <c r="N35" s="291"/>
      <c r="O35" s="235"/>
      <c r="P35" s="298"/>
      <c r="Q35" s="298"/>
      <c r="R35" s="298"/>
      <c r="S35" s="298"/>
      <c r="T35" s="298"/>
      <c r="U35" s="298"/>
      <c r="V35" s="298"/>
      <c r="W35" s="298"/>
      <c r="X35" s="298"/>
      <c r="Y35" s="298"/>
      <c r="Z35" s="288"/>
      <c r="AA35" s="288"/>
      <c r="AB35" s="288"/>
      <c r="AC35" s="288"/>
    </row>
    <row r="36" spans="2:29" ht="15" x14ac:dyDescent="0.25">
      <c r="B36" s="75"/>
      <c r="C36" s="75"/>
      <c r="I36" s="51"/>
      <c r="J36" s="51"/>
      <c r="K36" s="51"/>
      <c r="L36" s="291"/>
      <c r="M36" s="291"/>
      <c r="N36" s="291"/>
      <c r="O36" s="235"/>
      <c r="P36" s="298"/>
      <c r="Q36" s="298"/>
      <c r="R36" s="298"/>
      <c r="S36" s="298"/>
      <c r="T36" s="298"/>
      <c r="U36" s="298"/>
      <c r="V36" s="298"/>
      <c r="W36" s="298"/>
      <c r="X36" s="298"/>
      <c r="Y36" s="298"/>
      <c r="Z36" s="288"/>
      <c r="AA36" s="288"/>
      <c r="AB36" s="288"/>
      <c r="AC36" s="288"/>
    </row>
    <row r="37" spans="2:29" ht="15" x14ac:dyDescent="0.25">
      <c r="B37" s="75"/>
      <c r="C37" s="75"/>
      <c r="I37" s="51"/>
      <c r="J37" s="51"/>
      <c r="K37" s="51"/>
      <c r="L37" s="291"/>
      <c r="M37" s="291"/>
      <c r="N37" s="291"/>
      <c r="O37" s="235"/>
      <c r="P37" s="298"/>
      <c r="Q37" s="298"/>
      <c r="R37" s="298"/>
      <c r="S37" s="298"/>
      <c r="T37" s="298"/>
      <c r="U37" s="298"/>
      <c r="V37" s="298"/>
      <c r="W37" s="298"/>
      <c r="X37" s="298"/>
      <c r="Y37" s="298"/>
      <c r="Z37" s="288"/>
      <c r="AA37" s="288"/>
      <c r="AB37" s="288"/>
      <c r="AC37" s="288"/>
    </row>
    <row r="38" spans="2:29" ht="15" x14ac:dyDescent="0.25">
      <c r="B38" s="75"/>
      <c r="C38" s="75"/>
      <c r="I38" s="51"/>
      <c r="J38" s="51"/>
      <c r="K38" s="51"/>
      <c r="L38" s="291"/>
      <c r="M38" s="291"/>
      <c r="N38" s="291"/>
      <c r="O38" s="235"/>
      <c r="P38" s="298"/>
      <c r="Q38" s="298"/>
      <c r="R38" s="298"/>
      <c r="S38" s="298"/>
      <c r="T38" s="298"/>
      <c r="U38" s="298"/>
      <c r="V38" s="298"/>
      <c r="W38" s="298"/>
      <c r="X38" s="298"/>
      <c r="Y38" s="298"/>
      <c r="Z38" s="288"/>
      <c r="AA38" s="288"/>
      <c r="AB38" s="288"/>
      <c r="AC38" s="288"/>
    </row>
    <row r="39" spans="2:29" ht="15" x14ac:dyDescent="0.25">
      <c r="B39" s="75"/>
      <c r="C39" s="75"/>
      <c r="I39" s="51"/>
      <c r="J39" s="51"/>
      <c r="K39" s="51"/>
      <c r="L39" s="291"/>
      <c r="M39" s="291"/>
      <c r="N39" s="291"/>
      <c r="O39" s="235"/>
      <c r="P39" s="298"/>
      <c r="Q39" s="298"/>
      <c r="R39" s="298"/>
      <c r="S39" s="298"/>
      <c r="T39" s="298"/>
      <c r="U39" s="298"/>
      <c r="V39" s="298"/>
      <c r="W39" s="298"/>
      <c r="X39" s="298"/>
      <c r="Y39" s="298"/>
      <c r="Z39" s="288"/>
      <c r="AA39" s="288"/>
      <c r="AB39" s="288"/>
      <c r="AC39" s="288"/>
    </row>
    <row r="40" spans="2:29" ht="15" x14ac:dyDescent="0.25">
      <c r="B40" s="75"/>
      <c r="C40" s="75"/>
      <c r="I40" s="51"/>
      <c r="J40" s="51"/>
      <c r="K40" s="51"/>
      <c r="L40" s="291"/>
      <c r="M40" s="291"/>
      <c r="N40" s="291"/>
      <c r="O40" s="235"/>
      <c r="P40" s="298"/>
      <c r="Q40" s="298"/>
      <c r="R40" s="298"/>
      <c r="S40" s="298"/>
      <c r="T40" s="298"/>
      <c r="U40" s="298"/>
      <c r="V40" s="298"/>
      <c r="W40" s="298"/>
      <c r="X40" s="298"/>
      <c r="Y40" s="298"/>
      <c r="Z40" s="288"/>
      <c r="AA40" s="288"/>
      <c r="AB40" s="288"/>
      <c r="AC40" s="288"/>
    </row>
    <row r="41" spans="2:29" ht="15" x14ac:dyDescent="0.25">
      <c r="B41" s="75"/>
      <c r="C41" s="75"/>
      <c r="I41" s="51"/>
      <c r="J41" s="51"/>
      <c r="K41" s="51"/>
      <c r="L41" s="291"/>
      <c r="M41" s="291"/>
      <c r="N41" s="291"/>
      <c r="O41" s="235"/>
      <c r="P41" s="298"/>
      <c r="Q41" s="298"/>
      <c r="R41" s="298"/>
      <c r="S41" s="298"/>
      <c r="T41" s="298"/>
      <c r="U41" s="298"/>
      <c r="V41" s="298"/>
      <c r="W41" s="298"/>
      <c r="X41" s="298"/>
      <c r="Y41" s="298"/>
      <c r="Z41" s="288"/>
      <c r="AA41" s="288"/>
      <c r="AB41" s="288"/>
      <c r="AC41" s="288"/>
    </row>
    <row r="42" spans="2:29" ht="15" x14ac:dyDescent="0.25">
      <c r="B42" s="75"/>
      <c r="C42" s="75"/>
      <c r="I42" s="51"/>
      <c r="J42" s="51"/>
      <c r="K42" s="51"/>
      <c r="L42" s="291"/>
      <c r="M42" s="291"/>
      <c r="N42" s="291"/>
      <c r="O42" s="235"/>
      <c r="P42" s="298"/>
      <c r="Q42" s="298"/>
      <c r="R42" s="298"/>
      <c r="S42" s="298"/>
      <c r="T42" s="298"/>
      <c r="U42" s="298"/>
      <c r="V42" s="298"/>
      <c r="W42" s="298"/>
      <c r="X42" s="298"/>
      <c r="Y42" s="298"/>
      <c r="Z42" s="288"/>
      <c r="AA42" s="288"/>
      <c r="AB42" s="288"/>
      <c r="AC42" s="288"/>
    </row>
    <row r="43" spans="2:29" ht="15" x14ac:dyDescent="0.25">
      <c r="B43" s="75"/>
      <c r="C43" s="75"/>
      <c r="I43" s="51"/>
      <c r="J43" s="51"/>
      <c r="K43" s="51"/>
      <c r="L43" s="291"/>
      <c r="M43" s="291"/>
      <c r="N43" s="291"/>
      <c r="O43" s="235"/>
      <c r="P43" s="298"/>
      <c r="Q43" s="298"/>
      <c r="R43" s="298"/>
      <c r="S43" s="298"/>
      <c r="T43" s="298"/>
      <c r="U43" s="298"/>
      <c r="V43" s="298"/>
      <c r="W43" s="298"/>
      <c r="X43" s="298"/>
      <c r="Y43" s="298"/>
      <c r="Z43" s="288"/>
      <c r="AA43" s="288"/>
      <c r="AB43" s="288"/>
      <c r="AC43" s="288"/>
    </row>
    <row r="44" spans="2:29" ht="15" x14ac:dyDescent="0.25">
      <c r="B44" s="75"/>
      <c r="C44" s="75"/>
      <c r="I44" s="51"/>
      <c r="J44" s="51"/>
      <c r="K44" s="51"/>
      <c r="L44" s="291"/>
      <c r="M44" s="291"/>
      <c r="N44" s="291"/>
      <c r="O44" s="235"/>
      <c r="P44" s="298"/>
      <c r="Q44" s="298"/>
      <c r="R44" s="298"/>
      <c r="S44" s="298"/>
      <c r="T44" s="298"/>
      <c r="U44" s="298"/>
      <c r="V44" s="298"/>
      <c r="W44" s="298"/>
      <c r="X44" s="298"/>
      <c r="Y44" s="298"/>
      <c r="Z44" s="288"/>
      <c r="AA44" s="288"/>
      <c r="AB44" s="288"/>
      <c r="AC44" s="288"/>
    </row>
    <row r="45" spans="2:29" ht="15" x14ac:dyDescent="0.25">
      <c r="B45" s="75"/>
      <c r="C45" s="75"/>
      <c r="I45" s="51"/>
      <c r="J45" s="51"/>
      <c r="K45" s="51"/>
      <c r="L45" s="291"/>
      <c r="M45" s="291"/>
      <c r="N45" s="291"/>
      <c r="O45" s="235"/>
      <c r="P45" s="298"/>
      <c r="Q45" s="298"/>
      <c r="R45" s="298"/>
      <c r="S45" s="298"/>
      <c r="T45" s="298"/>
      <c r="U45" s="298"/>
      <c r="V45" s="298"/>
      <c r="W45" s="298"/>
      <c r="X45" s="298"/>
      <c r="Y45" s="298"/>
      <c r="Z45" s="288"/>
      <c r="AA45" s="288"/>
      <c r="AB45" s="288"/>
      <c r="AC45" s="288"/>
    </row>
    <row r="46" spans="2:29" ht="15" x14ac:dyDescent="0.25">
      <c r="B46" s="75"/>
      <c r="C46" s="75"/>
      <c r="I46" s="51"/>
      <c r="J46" s="51"/>
      <c r="K46" s="51"/>
      <c r="L46" s="291"/>
      <c r="M46" s="291"/>
      <c r="N46" s="291"/>
      <c r="O46" s="235"/>
      <c r="P46" s="298"/>
      <c r="Q46" s="298"/>
      <c r="R46" s="298"/>
      <c r="S46" s="298"/>
      <c r="T46" s="298"/>
      <c r="U46" s="298"/>
      <c r="V46" s="298"/>
      <c r="W46" s="298"/>
      <c r="X46" s="298"/>
      <c r="Y46" s="298"/>
      <c r="Z46" s="288"/>
      <c r="AA46" s="288"/>
      <c r="AB46" s="288"/>
      <c r="AC46" s="288"/>
    </row>
    <row r="47" spans="2:29" ht="15" x14ac:dyDescent="0.25">
      <c r="B47" s="75"/>
      <c r="C47" s="75"/>
      <c r="I47" s="51"/>
      <c r="J47" s="51"/>
      <c r="K47" s="51"/>
      <c r="L47" s="291"/>
      <c r="M47" s="291"/>
      <c r="N47" s="291"/>
      <c r="O47" s="235"/>
      <c r="P47" s="298"/>
      <c r="Q47" s="298"/>
      <c r="R47" s="298"/>
      <c r="S47" s="298"/>
      <c r="T47" s="298"/>
      <c r="U47" s="298"/>
      <c r="V47" s="298"/>
      <c r="W47" s="298"/>
      <c r="X47" s="298"/>
      <c r="Y47" s="298"/>
      <c r="Z47" s="288"/>
      <c r="AA47" s="288"/>
      <c r="AB47" s="288"/>
      <c r="AC47" s="288"/>
    </row>
    <row r="48" spans="2:29" ht="15" x14ac:dyDescent="0.25">
      <c r="B48" s="75"/>
      <c r="C48" s="75"/>
      <c r="I48" s="51"/>
      <c r="J48" s="51"/>
      <c r="K48" s="51"/>
      <c r="L48" s="291"/>
      <c r="M48" s="291"/>
      <c r="N48" s="291"/>
      <c r="O48" s="235"/>
      <c r="P48" s="298"/>
      <c r="Q48" s="298"/>
      <c r="R48" s="298"/>
      <c r="S48" s="298"/>
      <c r="T48" s="298"/>
      <c r="U48" s="298"/>
      <c r="V48" s="298"/>
      <c r="W48" s="298"/>
      <c r="X48" s="298"/>
      <c r="Y48" s="298"/>
      <c r="Z48" s="288"/>
      <c r="AA48" s="288"/>
      <c r="AB48" s="288"/>
      <c r="AC48" s="288"/>
    </row>
    <row r="49" spans="2:29" ht="15" x14ac:dyDescent="0.25">
      <c r="B49" s="75"/>
      <c r="C49" s="75"/>
      <c r="I49" s="51"/>
      <c r="J49" s="51"/>
      <c r="K49" s="51"/>
      <c r="L49" s="291"/>
      <c r="M49" s="291"/>
      <c r="N49" s="291"/>
      <c r="O49" s="235"/>
      <c r="P49" s="298"/>
      <c r="Q49" s="298"/>
      <c r="R49" s="298"/>
      <c r="S49" s="298"/>
      <c r="T49" s="298"/>
      <c r="U49" s="298"/>
      <c r="V49" s="298"/>
      <c r="W49" s="298"/>
      <c r="X49" s="298"/>
      <c r="Y49" s="298"/>
      <c r="Z49" s="288"/>
      <c r="AA49" s="288"/>
      <c r="AB49" s="288"/>
      <c r="AC49" s="288"/>
    </row>
    <row r="50" spans="2:29" ht="15" x14ac:dyDescent="0.25">
      <c r="B50" s="75"/>
      <c r="C50" s="75"/>
      <c r="I50" s="51"/>
      <c r="J50" s="51"/>
      <c r="K50" s="51"/>
      <c r="L50" s="291"/>
      <c r="M50" s="291"/>
      <c r="N50" s="291"/>
      <c r="O50" s="235"/>
      <c r="P50" s="298"/>
      <c r="Q50" s="298"/>
      <c r="R50" s="298"/>
      <c r="S50" s="298"/>
      <c r="T50" s="298"/>
      <c r="U50" s="298"/>
      <c r="V50" s="298"/>
      <c r="W50" s="298"/>
      <c r="X50" s="298"/>
      <c r="Y50" s="298"/>
      <c r="Z50" s="288"/>
      <c r="AA50" s="288"/>
      <c r="AB50" s="288"/>
      <c r="AC50" s="288"/>
    </row>
    <row r="51" spans="2:29" ht="15" x14ac:dyDescent="0.25">
      <c r="B51" s="75"/>
      <c r="C51" s="75"/>
      <c r="I51" s="51"/>
      <c r="J51" s="51"/>
      <c r="K51" s="51"/>
      <c r="L51" s="291"/>
      <c r="M51" s="291"/>
      <c r="N51" s="291"/>
      <c r="O51" s="235"/>
      <c r="P51" s="298"/>
      <c r="Q51" s="298"/>
      <c r="R51" s="298"/>
      <c r="S51" s="298"/>
      <c r="T51" s="298"/>
      <c r="U51" s="298"/>
      <c r="V51" s="298"/>
      <c r="W51" s="298"/>
      <c r="X51" s="298"/>
      <c r="Y51" s="298"/>
      <c r="Z51" s="288"/>
      <c r="AA51" s="288"/>
      <c r="AB51" s="288"/>
      <c r="AC51" s="288"/>
    </row>
    <row r="52" spans="2:29" ht="15" x14ac:dyDescent="0.25">
      <c r="B52" s="75"/>
      <c r="C52" s="75"/>
      <c r="I52" s="51"/>
      <c r="J52" s="51"/>
      <c r="K52" s="51"/>
      <c r="L52" s="291"/>
      <c r="M52" s="291"/>
      <c r="N52" s="291"/>
      <c r="O52" s="235"/>
      <c r="P52" s="298"/>
      <c r="Q52" s="298"/>
      <c r="R52" s="298"/>
      <c r="S52" s="298"/>
      <c r="T52" s="298"/>
      <c r="U52" s="298"/>
      <c r="V52" s="298"/>
      <c r="W52" s="298"/>
      <c r="X52" s="298"/>
      <c r="Y52" s="298"/>
      <c r="Z52" s="288"/>
      <c r="AA52" s="288"/>
      <c r="AB52" s="288"/>
      <c r="AC52" s="288"/>
    </row>
    <row r="53" spans="2:29" ht="15" x14ac:dyDescent="0.25">
      <c r="B53" s="75"/>
      <c r="C53" s="75"/>
      <c r="I53" s="51"/>
      <c r="J53" s="51"/>
      <c r="K53" s="51"/>
      <c r="L53" s="291"/>
      <c r="M53" s="291"/>
      <c r="N53" s="291"/>
      <c r="O53" s="235"/>
      <c r="P53" s="298"/>
      <c r="Q53" s="298"/>
      <c r="R53" s="298"/>
      <c r="S53" s="298"/>
      <c r="T53" s="298"/>
      <c r="U53" s="298"/>
      <c r="V53" s="298"/>
      <c r="W53" s="298"/>
      <c r="X53" s="298"/>
      <c r="Y53" s="298"/>
      <c r="Z53" s="288"/>
      <c r="AA53" s="288"/>
      <c r="AB53" s="288"/>
      <c r="AC53" s="288"/>
    </row>
    <row r="54" spans="2:29" ht="15" x14ac:dyDescent="0.25">
      <c r="B54" s="75"/>
      <c r="C54" s="75"/>
      <c r="I54" s="51"/>
      <c r="J54" s="51"/>
      <c r="K54" s="51"/>
      <c r="L54" s="291"/>
      <c r="M54" s="291"/>
      <c r="N54" s="291"/>
      <c r="O54" s="235"/>
      <c r="P54" s="298"/>
      <c r="Q54" s="298"/>
      <c r="R54" s="298"/>
      <c r="S54" s="298"/>
      <c r="T54" s="298"/>
      <c r="U54" s="298"/>
      <c r="V54" s="298"/>
      <c r="W54" s="298"/>
      <c r="X54" s="298"/>
      <c r="Y54" s="298"/>
      <c r="Z54" s="288"/>
      <c r="AA54" s="288"/>
      <c r="AB54" s="288"/>
      <c r="AC54" s="288"/>
    </row>
    <row r="55" spans="2:29" ht="15" x14ac:dyDescent="0.25">
      <c r="B55" s="75"/>
      <c r="C55" s="75"/>
      <c r="I55" s="51"/>
      <c r="J55" s="51"/>
      <c r="K55" s="51"/>
      <c r="L55" s="291"/>
      <c r="M55" s="291"/>
      <c r="N55" s="291"/>
      <c r="O55" s="235"/>
      <c r="P55" s="298"/>
      <c r="Q55" s="298"/>
      <c r="R55" s="298"/>
      <c r="S55" s="298"/>
      <c r="T55" s="298"/>
      <c r="U55" s="298"/>
      <c r="V55" s="298"/>
      <c r="W55" s="298"/>
      <c r="X55" s="298"/>
      <c r="Y55" s="298"/>
      <c r="Z55" s="288"/>
      <c r="AA55" s="288"/>
      <c r="AB55" s="288"/>
      <c r="AC55" s="288"/>
    </row>
    <row r="56" spans="2:29" ht="15" x14ac:dyDescent="0.25">
      <c r="B56" s="75"/>
      <c r="C56" s="75"/>
      <c r="I56" s="51"/>
      <c r="J56" s="51"/>
      <c r="K56" s="51"/>
      <c r="L56" s="291"/>
      <c r="M56" s="291"/>
      <c r="N56" s="291"/>
      <c r="O56" s="235"/>
      <c r="P56" s="298"/>
      <c r="Q56" s="298"/>
      <c r="R56" s="298"/>
      <c r="S56" s="298"/>
      <c r="T56" s="298"/>
      <c r="U56" s="298"/>
      <c r="V56" s="298"/>
      <c r="W56" s="298"/>
      <c r="X56" s="298"/>
      <c r="Y56" s="298"/>
      <c r="Z56" s="288"/>
      <c r="AA56" s="288"/>
      <c r="AB56" s="288"/>
      <c r="AC56" s="288"/>
    </row>
    <row r="57" spans="2:29" ht="15" x14ac:dyDescent="0.25">
      <c r="B57" s="75"/>
      <c r="C57" s="75"/>
      <c r="I57" s="51"/>
      <c r="J57" s="51"/>
      <c r="K57" s="51"/>
      <c r="L57" s="291"/>
      <c r="M57" s="291"/>
      <c r="N57" s="291"/>
      <c r="O57" s="235"/>
      <c r="P57" s="298"/>
      <c r="Q57" s="298"/>
      <c r="R57" s="298"/>
      <c r="S57" s="298"/>
      <c r="T57" s="298"/>
      <c r="U57" s="298"/>
      <c r="V57" s="298"/>
      <c r="W57" s="298"/>
      <c r="X57" s="298"/>
      <c r="Y57" s="298"/>
      <c r="Z57" s="288"/>
      <c r="AA57" s="288"/>
      <c r="AB57" s="288"/>
      <c r="AC57" s="288"/>
    </row>
    <row r="58" spans="2:29" ht="15" x14ac:dyDescent="0.25">
      <c r="B58" s="75"/>
      <c r="C58" s="75"/>
      <c r="I58" s="51"/>
      <c r="J58" s="51"/>
      <c r="K58" s="51"/>
      <c r="L58" s="291"/>
      <c r="M58" s="291"/>
      <c r="N58" s="291"/>
      <c r="O58" s="235"/>
      <c r="P58" s="298"/>
      <c r="Q58" s="298"/>
      <c r="R58" s="298"/>
      <c r="S58" s="298"/>
      <c r="T58" s="298"/>
      <c r="U58" s="298"/>
      <c r="V58" s="298"/>
      <c r="W58" s="298"/>
      <c r="X58" s="298"/>
      <c r="Y58" s="298"/>
      <c r="Z58" s="288"/>
      <c r="AA58" s="288"/>
      <c r="AB58" s="288"/>
      <c r="AC58" s="288"/>
    </row>
    <row r="59" spans="2:29" ht="15" x14ac:dyDescent="0.25">
      <c r="B59" s="75"/>
      <c r="C59" s="75"/>
      <c r="I59" s="51"/>
      <c r="J59" s="51"/>
      <c r="K59" s="51"/>
      <c r="L59" s="291"/>
      <c r="M59" s="291"/>
      <c r="N59" s="291"/>
      <c r="O59" s="235"/>
      <c r="P59" s="298"/>
      <c r="Q59" s="298"/>
      <c r="R59" s="298"/>
      <c r="S59" s="298"/>
      <c r="T59" s="298"/>
      <c r="U59" s="298"/>
      <c r="V59" s="298"/>
      <c r="W59" s="298"/>
      <c r="X59" s="298"/>
      <c r="Y59" s="298"/>
      <c r="Z59" s="288"/>
      <c r="AA59" s="288"/>
      <c r="AB59" s="288"/>
      <c r="AC59" s="288"/>
    </row>
    <row r="60" spans="2:29" ht="15" x14ac:dyDescent="0.25">
      <c r="B60" s="75"/>
      <c r="C60" s="75"/>
      <c r="I60" s="51"/>
      <c r="J60" s="51"/>
      <c r="K60" s="51"/>
      <c r="L60" s="291"/>
      <c r="M60" s="291"/>
      <c r="N60" s="291"/>
      <c r="O60" s="235"/>
      <c r="P60" s="298"/>
      <c r="Q60" s="298"/>
      <c r="R60" s="298"/>
      <c r="S60" s="298"/>
      <c r="T60" s="298"/>
      <c r="U60" s="298"/>
      <c r="V60" s="298"/>
      <c r="W60" s="298"/>
      <c r="X60" s="298"/>
      <c r="Y60" s="298"/>
      <c r="Z60" s="288"/>
      <c r="AA60" s="288"/>
      <c r="AB60" s="288"/>
      <c r="AC60" s="288"/>
    </row>
    <row r="61" spans="2:29" ht="15" x14ac:dyDescent="0.25">
      <c r="B61" s="75"/>
      <c r="C61" s="75"/>
      <c r="I61" s="51"/>
      <c r="J61" s="51"/>
      <c r="K61" s="51"/>
      <c r="L61" s="291"/>
      <c r="M61" s="291"/>
      <c r="N61" s="291"/>
      <c r="O61" s="235"/>
      <c r="P61" s="298"/>
      <c r="Q61" s="298"/>
      <c r="R61" s="298"/>
      <c r="S61" s="298"/>
      <c r="T61" s="298"/>
      <c r="U61" s="298"/>
      <c r="V61" s="298"/>
      <c r="W61" s="298"/>
      <c r="X61" s="298"/>
      <c r="Y61" s="298"/>
      <c r="Z61" s="288"/>
      <c r="AA61" s="288"/>
      <c r="AB61" s="288"/>
      <c r="AC61" s="288"/>
    </row>
    <row r="62" spans="2:29" ht="15" x14ac:dyDescent="0.25">
      <c r="B62" s="75"/>
      <c r="C62" s="75"/>
      <c r="I62" s="51"/>
      <c r="J62" s="51"/>
      <c r="K62" s="51"/>
      <c r="L62" s="291"/>
      <c r="M62" s="291"/>
      <c r="N62" s="291"/>
      <c r="O62" s="235"/>
      <c r="P62" s="298"/>
      <c r="Q62" s="298"/>
      <c r="R62" s="298"/>
      <c r="S62" s="298"/>
      <c r="T62" s="298"/>
      <c r="U62" s="298"/>
      <c r="V62" s="298"/>
      <c r="W62" s="298"/>
      <c r="X62" s="298"/>
      <c r="Y62" s="298"/>
      <c r="Z62" s="288"/>
      <c r="AA62" s="288"/>
      <c r="AB62" s="288"/>
      <c r="AC62" s="288"/>
    </row>
    <row r="63" spans="2:29" ht="15" x14ac:dyDescent="0.25">
      <c r="B63" s="75"/>
      <c r="C63" s="75"/>
      <c r="I63" s="51"/>
      <c r="J63" s="51"/>
      <c r="K63" s="51"/>
      <c r="L63" s="291"/>
      <c r="M63" s="291"/>
      <c r="N63" s="291"/>
      <c r="O63" s="235"/>
      <c r="P63" s="298"/>
      <c r="Q63" s="298"/>
      <c r="R63" s="298"/>
      <c r="S63" s="298"/>
      <c r="T63" s="298"/>
      <c r="U63" s="298"/>
      <c r="V63" s="298"/>
      <c r="W63" s="298"/>
      <c r="X63" s="298"/>
      <c r="Y63" s="298"/>
      <c r="Z63" s="288"/>
      <c r="AA63" s="288"/>
      <c r="AB63" s="288"/>
      <c r="AC63" s="288"/>
    </row>
    <row r="64" spans="2:29" ht="15" x14ac:dyDescent="0.25">
      <c r="B64" s="75"/>
      <c r="C64" s="75"/>
      <c r="I64" s="51"/>
      <c r="J64" s="51"/>
      <c r="K64" s="51"/>
      <c r="L64" s="291"/>
      <c r="M64" s="291"/>
      <c r="N64" s="291"/>
      <c r="O64" s="235"/>
      <c r="P64" s="298"/>
      <c r="Q64" s="298"/>
      <c r="R64" s="298"/>
      <c r="S64" s="298"/>
      <c r="T64" s="298"/>
      <c r="U64" s="298"/>
      <c r="V64" s="298"/>
      <c r="W64" s="298"/>
      <c r="X64" s="298"/>
      <c r="Y64" s="298"/>
      <c r="Z64" s="288"/>
      <c r="AA64" s="288"/>
      <c r="AB64" s="288"/>
      <c r="AC64" s="288"/>
    </row>
    <row r="65" spans="2:29" ht="15" x14ac:dyDescent="0.25">
      <c r="B65" s="75"/>
      <c r="C65" s="75"/>
      <c r="I65" s="51"/>
      <c r="J65" s="51"/>
      <c r="K65" s="51"/>
      <c r="L65" s="291"/>
      <c r="M65" s="291"/>
      <c r="N65" s="291"/>
      <c r="O65" s="235"/>
      <c r="P65" s="298"/>
      <c r="Q65" s="298"/>
      <c r="R65" s="298"/>
      <c r="S65" s="298"/>
      <c r="T65" s="298"/>
      <c r="U65" s="298"/>
      <c r="V65" s="298"/>
      <c r="W65" s="298"/>
      <c r="X65" s="298"/>
      <c r="Y65" s="298"/>
      <c r="Z65" s="288"/>
      <c r="AA65" s="288"/>
      <c r="AB65" s="288"/>
      <c r="AC65" s="288"/>
    </row>
    <row r="66" spans="2:29" ht="15" x14ac:dyDescent="0.25">
      <c r="B66" s="75"/>
      <c r="C66" s="75"/>
      <c r="I66" s="51"/>
      <c r="J66" s="51"/>
      <c r="K66" s="51"/>
      <c r="L66" s="291"/>
      <c r="M66" s="291"/>
      <c r="N66" s="291"/>
      <c r="O66" s="235"/>
      <c r="P66" s="298"/>
      <c r="Q66" s="298"/>
      <c r="R66" s="298"/>
      <c r="S66" s="298"/>
      <c r="T66" s="298"/>
      <c r="U66" s="298"/>
      <c r="V66" s="298"/>
      <c r="W66" s="298"/>
      <c r="X66" s="298"/>
      <c r="Y66" s="298"/>
      <c r="Z66" s="288"/>
      <c r="AA66" s="288"/>
      <c r="AB66" s="288"/>
      <c r="AC66" s="288"/>
    </row>
    <row r="67" spans="2:29" ht="15" x14ac:dyDescent="0.25">
      <c r="B67" s="75"/>
      <c r="C67" s="75"/>
      <c r="I67" s="51"/>
      <c r="J67" s="51"/>
      <c r="K67" s="51"/>
      <c r="L67" s="291"/>
      <c r="M67" s="291"/>
      <c r="N67" s="291"/>
      <c r="O67" s="235"/>
      <c r="P67" s="298"/>
      <c r="Q67" s="298"/>
      <c r="R67" s="298"/>
      <c r="S67" s="298"/>
      <c r="T67" s="298"/>
      <c r="U67" s="298"/>
      <c r="V67" s="298"/>
      <c r="W67" s="298"/>
      <c r="X67" s="298"/>
      <c r="Y67" s="298"/>
      <c r="Z67" s="288"/>
      <c r="AA67" s="288"/>
      <c r="AB67" s="288"/>
      <c r="AC67" s="288"/>
    </row>
    <row r="68" spans="2:29" ht="15" x14ac:dyDescent="0.25">
      <c r="B68" s="75"/>
      <c r="C68" s="75"/>
      <c r="I68" s="51"/>
      <c r="J68" s="51"/>
      <c r="K68" s="51"/>
      <c r="L68" s="291"/>
      <c r="M68" s="291"/>
      <c r="N68" s="291"/>
      <c r="O68" s="235"/>
      <c r="P68" s="298"/>
      <c r="Q68" s="298"/>
      <c r="R68" s="298"/>
      <c r="S68" s="298"/>
      <c r="T68" s="298"/>
      <c r="U68" s="298"/>
      <c r="V68" s="298"/>
      <c r="W68" s="298"/>
      <c r="X68" s="298"/>
      <c r="Y68" s="298"/>
      <c r="Z68" s="288"/>
      <c r="AA68" s="288"/>
      <c r="AB68" s="288"/>
      <c r="AC68" s="288"/>
    </row>
    <row r="69" spans="2:29" ht="15" x14ac:dyDescent="0.25">
      <c r="B69" s="75"/>
      <c r="C69" s="75"/>
      <c r="I69" s="51"/>
      <c r="J69" s="51"/>
      <c r="K69" s="51"/>
      <c r="L69" s="291"/>
      <c r="M69" s="291"/>
      <c r="N69" s="291"/>
      <c r="O69" s="235"/>
      <c r="P69" s="298"/>
      <c r="Q69" s="298"/>
      <c r="R69" s="298"/>
      <c r="S69" s="298"/>
      <c r="T69" s="298"/>
      <c r="U69" s="298"/>
      <c r="V69" s="298"/>
      <c r="W69" s="298"/>
      <c r="X69" s="298"/>
      <c r="Y69" s="298"/>
      <c r="Z69" s="288"/>
      <c r="AA69" s="288"/>
      <c r="AB69" s="288"/>
      <c r="AC69" s="288"/>
    </row>
    <row r="70" spans="2:29" ht="15" x14ac:dyDescent="0.25">
      <c r="B70" s="75"/>
      <c r="C70" s="75"/>
      <c r="I70" s="51"/>
      <c r="J70" s="51"/>
      <c r="K70" s="51"/>
      <c r="L70" s="291"/>
      <c r="M70" s="291"/>
      <c r="N70" s="291"/>
      <c r="O70" s="235"/>
      <c r="P70" s="298"/>
      <c r="Q70" s="298"/>
      <c r="R70" s="298"/>
      <c r="S70" s="298"/>
      <c r="T70" s="298"/>
      <c r="U70" s="298"/>
      <c r="V70" s="298"/>
      <c r="W70" s="298"/>
      <c r="X70" s="298"/>
      <c r="Y70" s="298"/>
      <c r="Z70" s="288"/>
      <c r="AA70" s="288"/>
      <c r="AB70" s="288"/>
      <c r="AC70" s="288"/>
    </row>
    <row r="71" spans="2:29" ht="15" x14ac:dyDescent="0.25">
      <c r="B71" s="75"/>
      <c r="C71" s="75"/>
      <c r="I71" s="51"/>
      <c r="J71" s="51"/>
      <c r="K71" s="51"/>
      <c r="L71" s="291"/>
      <c r="M71" s="291"/>
      <c r="N71" s="291"/>
      <c r="O71" s="235"/>
      <c r="P71" s="298"/>
      <c r="Q71" s="298"/>
      <c r="R71" s="298"/>
      <c r="S71" s="298"/>
      <c r="T71" s="298"/>
      <c r="U71" s="298"/>
      <c r="V71" s="298"/>
      <c r="W71" s="298"/>
      <c r="X71" s="298"/>
      <c r="Y71" s="298"/>
      <c r="Z71" s="288"/>
      <c r="AA71" s="288"/>
      <c r="AB71" s="288"/>
      <c r="AC71" s="288"/>
    </row>
    <row r="72" spans="2:29" ht="15" x14ac:dyDescent="0.25">
      <c r="B72" s="75"/>
      <c r="C72" s="75"/>
      <c r="I72" s="51"/>
      <c r="J72" s="51"/>
      <c r="K72" s="51"/>
      <c r="L72" s="291"/>
      <c r="M72" s="291"/>
      <c r="N72" s="291"/>
      <c r="O72" s="235"/>
      <c r="P72" s="298"/>
      <c r="Q72" s="298"/>
      <c r="R72" s="298"/>
      <c r="S72" s="298"/>
      <c r="T72" s="298"/>
      <c r="U72" s="298"/>
      <c r="V72" s="298"/>
      <c r="W72" s="298"/>
      <c r="X72" s="298"/>
      <c r="Y72" s="298"/>
      <c r="Z72" s="288"/>
      <c r="AA72" s="288"/>
      <c r="AB72" s="288"/>
      <c r="AC72" s="288"/>
    </row>
    <row r="73" spans="2:29" ht="15" x14ac:dyDescent="0.25">
      <c r="B73" s="75"/>
      <c r="C73" s="75"/>
      <c r="I73" s="51"/>
      <c r="J73" s="51"/>
      <c r="K73" s="51"/>
      <c r="L73" s="291"/>
      <c r="M73" s="291"/>
      <c r="N73" s="291"/>
      <c r="O73" s="235"/>
      <c r="P73" s="298"/>
      <c r="Q73" s="298"/>
      <c r="R73" s="298"/>
      <c r="S73" s="298"/>
      <c r="T73" s="298"/>
      <c r="U73" s="298"/>
      <c r="V73" s="298"/>
      <c r="W73" s="298"/>
      <c r="X73" s="298"/>
      <c r="Y73" s="298"/>
      <c r="Z73" s="288"/>
      <c r="AA73" s="288"/>
      <c r="AB73" s="288"/>
      <c r="AC73" s="288"/>
    </row>
    <row r="74" spans="2:29" ht="15" x14ac:dyDescent="0.25">
      <c r="B74" s="75"/>
      <c r="C74" s="75"/>
      <c r="I74" s="51"/>
      <c r="J74" s="51"/>
      <c r="K74" s="51"/>
      <c r="L74" s="291"/>
      <c r="M74" s="291"/>
      <c r="N74" s="291"/>
      <c r="O74" s="235"/>
      <c r="P74" s="298"/>
      <c r="Q74" s="298"/>
      <c r="R74" s="298"/>
      <c r="S74" s="298"/>
      <c r="T74" s="298"/>
      <c r="U74" s="298"/>
      <c r="V74" s="298"/>
      <c r="W74" s="298"/>
      <c r="X74" s="298"/>
      <c r="Y74" s="298"/>
      <c r="Z74" s="288"/>
      <c r="AA74" s="288"/>
      <c r="AB74" s="288"/>
      <c r="AC74" s="288"/>
    </row>
    <row r="75" spans="2:29" ht="15" x14ac:dyDescent="0.25">
      <c r="B75" s="75"/>
      <c r="C75" s="75"/>
      <c r="I75" s="51"/>
      <c r="J75" s="51"/>
      <c r="K75" s="51"/>
      <c r="L75" s="291"/>
      <c r="M75" s="291"/>
      <c r="N75" s="291"/>
      <c r="O75" s="235"/>
      <c r="P75" s="298"/>
      <c r="Q75" s="298"/>
      <c r="R75" s="298"/>
      <c r="S75" s="298"/>
      <c r="T75" s="298"/>
      <c r="U75" s="298"/>
      <c r="V75" s="298"/>
      <c r="W75" s="298"/>
      <c r="X75" s="298"/>
      <c r="Y75" s="298"/>
      <c r="Z75" s="288"/>
      <c r="AA75" s="288"/>
      <c r="AB75" s="288"/>
      <c r="AC75" s="288"/>
    </row>
    <row r="76" spans="2:29" ht="15" x14ac:dyDescent="0.25">
      <c r="B76" s="75"/>
      <c r="C76" s="75"/>
      <c r="I76" s="51"/>
      <c r="J76" s="51"/>
      <c r="K76" s="51"/>
      <c r="L76" s="291"/>
      <c r="M76" s="291"/>
      <c r="N76" s="291"/>
      <c r="O76" s="235"/>
      <c r="P76" s="298"/>
      <c r="Q76" s="298"/>
      <c r="R76" s="298"/>
      <c r="S76" s="298"/>
      <c r="T76" s="298"/>
      <c r="U76" s="298"/>
      <c r="V76" s="298"/>
      <c r="W76" s="298"/>
      <c r="X76" s="298"/>
      <c r="Y76" s="298"/>
      <c r="Z76" s="288"/>
      <c r="AA76" s="288"/>
      <c r="AB76" s="288"/>
      <c r="AC76" s="288"/>
    </row>
    <row r="77" spans="2:29" ht="15" x14ac:dyDescent="0.25">
      <c r="B77" s="75"/>
      <c r="C77" s="75"/>
      <c r="I77" s="51"/>
      <c r="J77" s="51"/>
      <c r="K77" s="51"/>
      <c r="L77" s="291"/>
      <c r="M77" s="291"/>
      <c r="N77" s="291"/>
      <c r="O77" s="235"/>
      <c r="P77" s="298"/>
      <c r="Q77" s="298"/>
      <c r="R77" s="298"/>
      <c r="S77" s="298"/>
      <c r="T77" s="298"/>
      <c r="U77" s="298"/>
      <c r="V77" s="298"/>
      <c r="W77" s="298"/>
      <c r="X77" s="298"/>
      <c r="Y77" s="298"/>
      <c r="Z77" s="288"/>
      <c r="AA77" s="288"/>
      <c r="AB77" s="288"/>
      <c r="AC77" s="288"/>
    </row>
    <row r="78" spans="2:29" ht="15" x14ac:dyDescent="0.25">
      <c r="B78" s="75"/>
      <c r="C78" s="75"/>
      <c r="I78" s="51"/>
      <c r="J78" s="51"/>
      <c r="K78" s="51"/>
      <c r="L78" s="291"/>
      <c r="M78" s="291"/>
      <c r="N78" s="291"/>
      <c r="O78" s="235"/>
      <c r="P78" s="298"/>
      <c r="Q78" s="298"/>
      <c r="R78" s="298"/>
      <c r="S78" s="298"/>
      <c r="T78" s="298"/>
      <c r="U78" s="298"/>
      <c r="V78" s="298"/>
      <c r="W78" s="298"/>
      <c r="X78" s="298"/>
      <c r="Y78" s="298"/>
      <c r="Z78" s="288"/>
      <c r="AA78" s="288"/>
      <c r="AB78" s="288"/>
      <c r="AC78" s="288"/>
    </row>
    <row r="79" spans="2:29" ht="15" x14ac:dyDescent="0.25">
      <c r="B79" s="75"/>
      <c r="C79" s="75"/>
      <c r="I79" s="51"/>
      <c r="J79" s="51"/>
      <c r="K79" s="51"/>
      <c r="L79" s="291"/>
      <c r="M79" s="291"/>
      <c r="N79" s="291"/>
      <c r="O79" s="235"/>
      <c r="P79" s="298"/>
      <c r="Q79" s="298"/>
      <c r="R79" s="298"/>
      <c r="S79" s="298"/>
      <c r="T79" s="298"/>
      <c r="U79" s="298"/>
      <c r="V79" s="298"/>
      <c r="W79" s="298"/>
      <c r="X79" s="298"/>
      <c r="Y79" s="298"/>
      <c r="Z79" s="288"/>
      <c r="AA79" s="288"/>
      <c r="AB79" s="288"/>
      <c r="AC79" s="288"/>
    </row>
    <row r="80" spans="2:29" ht="15" x14ac:dyDescent="0.25">
      <c r="B80" s="75"/>
      <c r="C80" s="75"/>
      <c r="I80" s="51"/>
      <c r="J80" s="51"/>
      <c r="K80" s="51"/>
      <c r="L80" s="291"/>
      <c r="M80" s="291"/>
      <c r="N80" s="291"/>
      <c r="O80" s="235"/>
      <c r="P80" s="298"/>
      <c r="Q80" s="298"/>
      <c r="R80" s="298"/>
      <c r="S80" s="298"/>
      <c r="T80" s="298"/>
      <c r="U80" s="298"/>
      <c r="V80" s="298"/>
      <c r="W80" s="298"/>
      <c r="X80" s="298"/>
      <c r="Y80" s="298"/>
      <c r="Z80" s="288"/>
      <c r="AA80" s="288"/>
      <c r="AB80" s="288"/>
      <c r="AC80" s="288"/>
    </row>
    <row r="81" spans="2:29" ht="15" x14ac:dyDescent="0.25">
      <c r="B81" s="75"/>
      <c r="C81" s="75"/>
      <c r="I81" s="51"/>
      <c r="J81" s="51"/>
      <c r="K81" s="51"/>
      <c r="L81" s="291"/>
      <c r="M81" s="291"/>
      <c r="N81" s="291"/>
      <c r="O81" s="235"/>
      <c r="P81" s="298"/>
      <c r="Q81" s="298"/>
      <c r="R81" s="298"/>
      <c r="S81" s="298"/>
      <c r="T81" s="298"/>
      <c r="U81" s="298"/>
      <c r="V81" s="298"/>
      <c r="W81" s="298"/>
      <c r="X81" s="298"/>
      <c r="Y81" s="298"/>
      <c r="Z81" s="288"/>
      <c r="AA81" s="288"/>
      <c r="AB81" s="288"/>
      <c r="AC81" s="288"/>
    </row>
    <row r="82" spans="2:29" ht="15" x14ac:dyDescent="0.25">
      <c r="B82" s="75"/>
      <c r="C82" s="75"/>
      <c r="I82" s="51"/>
      <c r="J82" s="51"/>
      <c r="K82" s="51"/>
      <c r="L82" s="291"/>
      <c r="M82" s="291"/>
      <c r="N82" s="291"/>
      <c r="O82" s="235"/>
      <c r="P82" s="298"/>
      <c r="Q82" s="298"/>
      <c r="R82" s="298"/>
      <c r="S82" s="298"/>
      <c r="T82" s="298"/>
      <c r="U82" s="298"/>
      <c r="V82" s="298"/>
      <c r="W82" s="298"/>
      <c r="X82" s="298"/>
      <c r="Y82" s="298"/>
      <c r="Z82" s="288"/>
      <c r="AA82" s="288"/>
      <c r="AB82" s="288"/>
      <c r="AC82" s="288"/>
    </row>
    <row r="83" spans="2:29" ht="15" x14ac:dyDescent="0.25">
      <c r="B83" s="75"/>
      <c r="C83" s="75"/>
      <c r="I83" s="51"/>
      <c r="J83" s="51"/>
      <c r="K83" s="51"/>
      <c r="L83" s="291"/>
      <c r="M83" s="291"/>
      <c r="N83" s="291"/>
      <c r="O83" s="235"/>
      <c r="P83" s="298"/>
      <c r="Q83" s="298"/>
      <c r="R83" s="298"/>
      <c r="S83" s="298"/>
      <c r="T83" s="298"/>
      <c r="U83" s="298"/>
      <c r="V83" s="298"/>
      <c r="W83" s="298"/>
      <c r="X83" s="298"/>
      <c r="Y83" s="298"/>
      <c r="Z83" s="288"/>
      <c r="AA83" s="288"/>
      <c r="AB83" s="288"/>
      <c r="AC83" s="288"/>
    </row>
    <row r="84" spans="2:29" ht="15" x14ac:dyDescent="0.25">
      <c r="B84" s="75"/>
      <c r="C84" s="75"/>
      <c r="I84" s="51"/>
      <c r="J84" s="51"/>
      <c r="K84" s="51"/>
      <c r="L84" s="291"/>
      <c r="M84" s="291"/>
      <c r="N84" s="291"/>
      <c r="O84" s="235"/>
      <c r="P84" s="298"/>
      <c r="Q84" s="298"/>
      <c r="R84" s="298"/>
      <c r="S84" s="298"/>
      <c r="T84" s="298"/>
      <c r="U84" s="298"/>
      <c r="V84" s="298"/>
      <c r="W84" s="298"/>
      <c r="X84" s="298"/>
      <c r="Y84" s="298"/>
      <c r="Z84" s="288"/>
      <c r="AA84" s="288"/>
      <c r="AB84" s="288"/>
      <c r="AC84" s="288"/>
    </row>
    <row r="85" spans="2:29" ht="15" x14ac:dyDescent="0.25">
      <c r="B85" s="75"/>
      <c r="C85" s="75"/>
      <c r="I85" s="51"/>
      <c r="J85" s="51"/>
      <c r="K85" s="51"/>
      <c r="L85" s="291"/>
      <c r="M85" s="291"/>
      <c r="N85" s="291"/>
      <c r="O85" s="235"/>
      <c r="P85" s="298"/>
      <c r="Q85" s="298"/>
      <c r="R85" s="298"/>
      <c r="S85" s="298"/>
      <c r="T85" s="298"/>
      <c r="U85" s="298"/>
      <c r="V85" s="298"/>
      <c r="W85" s="298"/>
      <c r="X85" s="298"/>
      <c r="Y85" s="298"/>
      <c r="Z85" s="288"/>
      <c r="AA85" s="288"/>
      <c r="AB85" s="288"/>
      <c r="AC85" s="288"/>
    </row>
    <row r="86" spans="2:29" ht="15" x14ac:dyDescent="0.25">
      <c r="B86" s="75"/>
      <c r="C86" s="75"/>
      <c r="I86" s="51"/>
      <c r="J86" s="51"/>
      <c r="K86" s="51"/>
      <c r="L86" s="291"/>
      <c r="M86" s="291"/>
      <c r="N86" s="291"/>
      <c r="O86" s="235"/>
      <c r="P86" s="298"/>
      <c r="Q86" s="298"/>
      <c r="R86" s="298"/>
      <c r="S86" s="298"/>
      <c r="T86" s="298"/>
      <c r="U86" s="298"/>
      <c r="V86" s="298"/>
      <c r="W86" s="298"/>
      <c r="X86" s="298"/>
      <c r="Y86" s="298"/>
      <c r="Z86" s="288"/>
      <c r="AA86" s="288"/>
      <c r="AB86" s="288"/>
      <c r="AC86" s="288"/>
    </row>
    <row r="87" spans="2:29" ht="15" x14ac:dyDescent="0.25">
      <c r="B87" s="75"/>
      <c r="C87" s="75"/>
      <c r="I87" s="51"/>
      <c r="J87" s="51"/>
      <c r="K87" s="51"/>
      <c r="L87" s="291"/>
      <c r="M87" s="291"/>
      <c r="N87" s="291"/>
      <c r="O87" s="235"/>
      <c r="P87" s="298"/>
      <c r="Q87" s="298"/>
      <c r="R87" s="298"/>
      <c r="S87" s="298"/>
      <c r="T87" s="298"/>
      <c r="U87" s="298"/>
      <c r="V87" s="298"/>
      <c r="W87" s="298"/>
      <c r="X87" s="298"/>
      <c r="Y87" s="298"/>
      <c r="Z87" s="288"/>
      <c r="AA87" s="288"/>
      <c r="AB87" s="288"/>
      <c r="AC87" s="288"/>
    </row>
    <row r="88" spans="2:29" ht="15" x14ac:dyDescent="0.25">
      <c r="B88" s="75"/>
      <c r="C88" s="75"/>
      <c r="I88" s="51"/>
      <c r="J88" s="51"/>
      <c r="K88" s="51"/>
      <c r="L88" s="291"/>
      <c r="M88" s="291"/>
      <c r="N88" s="291"/>
      <c r="O88" s="235"/>
      <c r="P88" s="298"/>
      <c r="Q88" s="298"/>
      <c r="R88" s="298"/>
      <c r="S88" s="298"/>
      <c r="T88" s="298"/>
      <c r="U88" s="298"/>
      <c r="V88" s="298"/>
      <c r="W88" s="298"/>
      <c r="X88" s="298"/>
      <c r="Y88" s="298"/>
      <c r="Z88" s="288"/>
      <c r="AA88" s="288"/>
      <c r="AB88" s="288"/>
      <c r="AC88" s="288"/>
    </row>
    <row r="89" spans="2:29" ht="15" x14ac:dyDescent="0.25">
      <c r="B89" s="75"/>
      <c r="C89" s="75"/>
      <c r="I89" s="51"/>
      <c r="J89" s="51"/>
      <c r="K89" s="51"/>
      <c r="L89" s="291"/>
      <c r="M89" s="291"/>
      <c r="N89" s="291"/>
      <c r="O89" s="235"/>
      <c r="P89" s="298"/>
      <c r="Q89" s="298"/>
      <c r="R89" s="298"/>
      <c r="S89" s="298"/>
      <c r="T89" s="298"/>
      <c r="U89" s="298"/>
      <c r="V89" s="298"/>
      <c r="W89" s="298"/>
      <c r="X89" s="298"/>
      <c r="Y89" s="298"/>
      <c r="Z89" s="288"/>
      <c r="AA89" s="288"/>
      <c r="AB89" s="288"/>
      <c r="AC89" s="288"/>
    </row>
    <row r="90" spans="2:29" ht="15" x14ac:dyDescent="0.25">
      <c r="B90" s="75"/>
      <c r="C90" s="75"/>
      <c r="I90" s="51"/>
      <c r="J90" s="51"/>
      <c r="K90" s="51"/>
      <c r="L90" s="291"/>
      <c r="M90" s="291"/>
      <c r="N90" s="291"/>
      <c r="O90" s="235"/>
      <c r="P90" s="298"/>
      <c r="Q90" s="298"/>
      <c r="R90" s="298"/>
      <c r="S90" s="298"/>
      <c r="T90" s="298"/>
      <c r="U90" s="298"/>
      <c r="V90" s="298"/>
      <c r="W90" s="298"/>
      <c r="X90" s="298"/>
      <c r="Y90" s="298"/>
      <c r="Z90" s="288"/>
      <c r="AA90" s="288"/>
      <c r="AB90" s="288"/>
      <c r="AC90" s="288"/>
    </row>
    <row r="91" spans="2:29" ht="15" x14ac:dyDescent="0.25">
      <c r="B91" s="75"/>
      <c r="C91" s="75"/>
      <c r="I91" s="51"/>
      <c r="J91" s="51"/>
      <c r="K91" s="51"/>
      <c r="L91" s="291"/>
      <c r="M91" s="291"/>
      <c r="N91" s="291"/>
      <c r="O91" s="235"/>
      <c r="P91" s="298"/>
      <c r="Q91" s="298"/>
      <c r="R91" s="298"/>
      <c r="S91" s="298"/>
      <c r="T91" s="298"/>
      <c r="U91" s="298"/>
      <c r="V91" s="298"/>
      <c r="W91" s="298"/>
      <c r="X91" s="298"/>
      <c r="Y91" s="298"/>
      <c r="Z91" s="288"/>
      <c r="AA91" s="288"/>
      <c r="AB91" s="288"/>
      <c r="AC91" s="288"/>
    </row>
    <row r="92" spans="2:29" ht="15" x14ac:dyDescent="0.25">
      <c r="B92" s="75"/>
      <c r="C92" s="75"/>
      <c r="I92" s="51"/>
      <c r="J92" s="51"/>
      <c r="K92" s="51"/>
      <c r="L92" s="291"/>
      <c r="M92" s="291"/>
      <c r="N92" s="291"/>
      <c r="O92" s="235"/>
      <c r="P92" s="298"/>
      <c r="Q92" s="298"/>
      <c r="R92" s="298"/>
      <c r="S92" s="298"/>
      <c r="T92" s="298"/>
      <c r="U92" s="298"/>
      <c r="V92" s="298"/>
      <c r="W92" s="298"/>
      <c r="X92" s="298"/>
      <c r="Y92" s="298"/>
      <c r="Z92" s="288"/>
      <c r="AA92" s="288"/>
      <c r="AB92" s="288"/>
      <c r="AC92" s="288"/>
    </row>
    <row r="93" spans="2:29" ht="15" x14ac:dyDescent="0.25">
      <c r="B93" s="75"/>
      <c r="C93" s="75"/>
      <c r="I93" s="51"/>
      <c r="J93" s="51"/>
      <c r="K93" s="51"/>
      <c r="L93" s="291"/>
      <c r="M93" s="291"/>
      <c r="N93" s="291"/>
      <c r="O93" s="235"/>
      <c r="P93" s="298"/>
      <c r="Q93" s="298"/>
      <c r="R93" s="298"/>
      <c r="S93" s="298"/>
      <c r="T93" s="298"/>
      <c r="U93" s="298"/>
      <c r="V93" s="298"/>
      <c r="W93" s="298"/>
      <c r="X93" s="298"/>
      <c r="Y93" s="298"/>
      <c r="Z93" s="288"/>
      <c r="AA93" s="288"/>
      <c r="AB93" s="288"/>
      <c r="AC93" s="288"/>
    </row>
    <row r="94" spans="2:29" ht="15" x14ac:dyDescent="0.25">
      <c r="B94" s="75"/>
      <c r="C94" s="75"/>
      <c r="I94" s="51"/>
      <c r="J94" s="51"/>
      <c r="K94" s="51"/>
      <c r="L94" s="291"/>
      <c r="M94" s="291"/>
      <c r="N94" s="291"/>
      <c r="O94" s="235"/>
      <c r="P94" s="298"/>
      <c r="Q94" s="298"/>
      <c r="R94" s="298"/>
      <c r="S94" s="298"/>
      <c r="T94" s="298"/>
      <c r="U94" s="298"/>
      <c r="V94" s="298"/>
      <c r="W94" s="298"/>
      <c r="X94" s="298"/>
      <c r="Y94" s="298"/>
      <c r="Z94" s="288"/>
      <c r="AA94" s="288"/>
      <c r="AB94" s="288"/>
      <c r="AC94" s="288"/>
    </row>
    <row r="95" spans="2:29" ht="15" x14ac:dyDescent="0.25">
      <c r="B95" s="75"/>
      <c r="C95" s="75"/>
      <c r="I95" s="51"/>
      <c r="J95" s="51"/>
      <c r="K95" s="51"/>
      <c r="L95" s="291"/>
      <c r="M95" s="291"/>
      <c r="N95" s="291"/>
      <c r="O95" s="235"/>
      <c r="P95" s="298"/>
      <c r="Q95" s="298"/>
      <c r="R95" s="298"/>
      <c r="S95" s="298"/>
      <c r="T95" s="298"/>
      <c r="U95" s="298"/>
      <c r="V95" s="298"/>
      <c r="W95" s="298"/>
      <c r="X95" s="298"/>
      <c r="Y95" s="298"/>
      <c r="Z95" s="288"/>
      <c r="AA95" s="288"/>
      <c r="AB95" s="288"/>
      <c r="AC95" s="288"/>
    </row>
    <row r="96" spans="2:29" ht="15" x14ac:dyDescent="0.25">
      <c r="B96" s="75"/>
      <c r="C96" s="75"/>
      <c r="I96" s="51"/>
      <c r="J96" s="51"/>
      <c r="K96" s="51"/>
      <c r="L96" s="291"/>
      <c r="M96" s="291"/>
      <c r="N96" s="291"/>
      <c r="O96" s="235"/>
      <c r="P96" s="298"/>
      <c r="Q96" s="298"/>
      <c r="R96" s="298"/>
      <c r="S96" s="298"/>
      <c r="T96" s="298"/>
      <c r="U96" s="298"/>
      <c r="V96" s="298"/>
      <c r="W96" s="298"/>
      <c r="X96" s="298"/>
      <c r="Y96" s="298"/>
      <c r="Z96" s="288"/>
      <c r="AA96" s="288"/>
      <c r="AB96" s="288"/>
      <c r="AC96" s="288"/>
    </row>
    <row r="97" spans="2:29" ht="15" x14ac:dyDescent="0.25">
      <c r="B97" s="75"/>
      <c r="C97" s="75"/>
      <c r="I97" s="51"/>
      <c r="J97" s="51"/>
      <c r="K97" s="51"/>
      <c r="L97" s="291"/>
      <c r="M97" s="291"/>
      <c r="N97" s="291"/>
      <c r="O97" s="235"/>
      <c r="P97" s="298"/>
      <c r="Q97" s="298"/>
      <c r="R97" s="298"/>
      <c r="S97" s="298"/>
      <c r="T97" s="298"/>
      <c r="U97" s="298"/>
      <c r="V97" s="298"/>
      <c r="W97" s="298"/>
      <c r="X97" s="298"/>
      <c r="Y97" s="298"/>
      <c r="Z97" s="288"/>
      <c r="AA97" s="288"/>
      <c r="AB97" s="288"/>
      <c r="AC97" s="288"/>
    </row>
    <row r="98" spans="2:29" ht="15" x14ac:dyDescent="0.25">
      <c r="B98" s="75"/>
      <c r="C98" s="75"/>
      <c r="I98" s="51"/>
      <c r="J98" s="51"/>
      <c r="K98" s="51"/>
      <c r="L98" s="291"/>
      <c r="M98" s="291"/>
      <c r="N98" s="291"/>
      <c r="O98" s="235"/>
      <c r="P98" s="298"/>
      <c r="Q98" s="298"/>
      <c r="R98" s="298"/>
      <c r="S98" s="298"/>
      <c r="T98" s="298"/>
      <c r="U98" s="298"/>
      <c r="V98" s="298"/>
      <c r="W98" s="298"/>
      <c r="X98" s="298"/>
      <c r="Y98" s="298"/>
      <c r="Z98" s="288"/>
      <c r="AA98" s="288"/>
      <c r="AB98" s="288"/>
      <c r="AC98" s="288"/>
    </row>
    <row r="99" spans="2:29" ht="15" x14ac:dyDescent="0.25">
      <c r="B99" s="75"/>
      <c r="C99" s="75"/>
      <c r="I99" s="51"/>
      <c r="J99" s="51"/>
      <c r="K99" s="51"/>
      <c r="L99" s="291"/>
      <c r="M99" s="291"/>
      <c r="N99" s="291"/>
      <c r="O99" s="235"/>
      <c r="P99" s="298"/>
      <c r="Q99" s="298"/>
      <c r="R99" s="298"/>
      <c r="S99" s="298"/>
      <c r="T99" s="298"/>
      <c r="U99" s="298"/>
      <c r="V99" s="298"/>
      <c r="W99" s="298"/>
      <c r="X99" s="298"/>
      <c r="Y99" s="298"/>
      <c r="Z99" s="288"/>
      <c r="AA99" s="288"/>
      <c r="AB99" s="288"/>
      <c r="AC99" s="288"/>
    </row>
    <row r="100" spans="2:29" ht="15" x14ac:dyDescent="0.25">
      <c r="B100" s="75"/>
      <c r="C100" s="75"/>
      <c r="I100" s="51"/>
      <c r="J100" s="51"/>
      <c r="K100" s="51"/>
      <c r="L100" s="291"/>
      <c r="M100" s="291"/>
      <c r="N100" s="291"/>
      <c r="O100" s="235"/>
      <c r="P100" s="298"/>
      <c r="Q100" s="298"/>
      <c r="R100" s="298"/>
      <c r="S100" s="298"/>
      <c r="T100" s="298"/>
      <c r="U100" s="298"/>
      <c r="V100" s="298"/>
      <c r="W100" s="298"/>
      <c r="X100" s="298"/>
      <c r="Y100" s="298"/>
      <c r="Z100" s="288"/>
      <c r="AA100" s="288"/>
      <c r="AB100" s="288"/>
      <c r="AC100" s="288"/>
    </row>
    <row r="101" spans="2:29" ht="15" x14ac:dyDescent="0.25">
      <c r="B101" s="75"/>
      <c r="C101" s="75"/>
      <c r="I101" s="51"/>
      <c r="J101" s="51"/>
      <c r="K101" s="51"/>
      <c r="L101" s="291"/>
      <c r="M101" s="291"/>
      <c r="N101" s="291"/>
      <c r="O101" s="235"/>
      <c r="P101" s="298"/>
      <c r="Q101" s="298"/>
      <c r="R101" s="298"/>
      <c r="S101" s="298"/>
      <c r="T101" s="298"/>
      <c r="U101" s="298"/>
      <c r="V101" s="298"/>
      <c r="W101" s="298"/>
      <c r="X101" s="298"/>
      <c r="Y101" s="298"/>
      <c r="Z101" s="288"/>
      <c r="AA101" s="288"/>
      <c r="AB101" s="288"/>
      <c r="AC101" s="288"/>
    </row>
    <row r="102" spans="2:29" ht="15" x14ac:dyDescent="0.25">
      <c r="B102" s="75"/>
      <c r="C102" s="75"/>
      <c r="I102" s="51"/>
      <c r="J102" s="51"/>
      <c r="K102" s="51"/>
      <c r="L102" s="291"/>
      <c r="M102" s="291"/>
      <c r="N102" s="291"/>
      <c r="O102" s="235"/>
      <c r="P102" s="298"/>
      <c r="Q102" s="298"/>
      <c r="R102" s="298"/>
      <c r="S102" s="298"/>
      <c r="T102" s="298"/>
      <c r="U102" s="298"/>
      <c r="V102" s="298"/>
      <c r="W102" s="298"/>
      <c r="X102" s="298"/>
      <c r="Y102" s="298"/>
      <c r="Z102" s="288"/>
      <c r="AA102" s="288"/>
      <c r="AB102" s="288"/>
      <c r="AC102" s="288"/>
    </row>
    <row r="103" spans="2:29" ht="15" x14ac:dyDescent="0.25">
      <c r="B103" s="75"/>
      <c r="C103" s="75"/>
      <c r="I103" s="51"/>
      <c r="J103" s="51"/>
      <c r="K103" s="51"/>
      <c r="L103" s="291"/>
      <c r="M103" s="291"/>
      <c r="N103" s="291"/>
      <c r="O103" s="235"/>
      <c r="P103" s="298"/>
      <c r="Q103" s="298"/>
      <c r="R103" s="298"/>
      <c r="S103" s="298"/>
      <c r="T103" s="298"/>
      <c r="U103" s="298"/>
      <c r="V103" s="298"/>
      <c r="W103" s="298"/>
      <c r="X103" s="298"/>
      <c r="Y103" s="298"/>
      <c r="Z103" s="288"/>
      <c r="AA103" s="288"/>
      <c r="AB103" s="288"/>
      <c r="AC103" s="288"/>
    </row>
    <row r="104" spans="2:29" ht="15" x14ac:dyDescent="0.25">
      <c r="B104" s="75"/>
      <c r="C104" s="75"/>
      <c r="I104" s="51"/>
      <c r="J104" s="51"/>
      <c r="K104" s="51"/>
      <c r="L104" s="291"/>
      <c r="M104" s="291"/>
      <c r="N104" s="291"/>
      <c r="O104" s="235"/>
      <c r="P104" s="298"/>
      <c r="Q104" s="298"/>
      <c r="R104" s="298"/>
      <c r="S104" s="298"/>
      <c r="T104" s="298"/>
      <c r="U104" s="298"/>
      <c r="V104" s="298"/>
      <c r="W104" s="298"/>
      <c r="X104" s="298"/>
      <c r="Y104" s="298"/>
      <c r="Z104" s="288"/>
      <c r="AA104" s="288"/>
      <c r="AB104" s="288"/>
      <c r="AC104" s="288"/>
    </row>
    <row r="105" spans="2:29" ht="15" x14ac:dyDescent="0.25">
      <c r="B105" s="75"/>
      <c r="C105" s="75"/>
      <c r="I105" s="51"/>
      <c r="J105" s="51"/>
      <c r="K105" s="51"/>
      <c r="L105" s="291"/>
      <c r="M105" s="291"/>
      <c r="N105" s="291"/>
      <c r="O105" s="235"/>
      <c r="P105" s="298"/>
      <c r="Q105" s="298"/>
      <c r="R105" s="298"/>
      <c r="S105" s="298"/>
      <c r="T105" s="298"/>
      <c r="U105" s="298"/>
      <c r="V105" s="298"/>
      <c r="W105" s="298"/>
      <c r="X105" s="298"/>
      <c r="Y105" s="298"/>
      <c r="Z105" s="288"/>
      <c r="AA105" s="288"/>
      <c r="AB105" s="288"/>
      <c r="AC105" s="288"/>
    </row>
    <row r="106" spans="2:29" ht="15" x14ac:dyDescent="0.25">
      <c r="B106" s="75"/>
      <c r="C106" s="75"/>
      <c r="I106" s="51"/>
      <c r="J106" s="51"/>
      <c r="K106" s="51"/>
      <c r="L106" s="291"/>
      <c r="M106" s="291"/>
      <c r="N106" s="291"/>
      <c r="O106" s="235"/>
      <c r="P106" s="298"/>
      <c r="Q106" s="298"/>
      <c r="R106" s="298"/>
      <c r="S106" s="298"/>
      <c r="T106" s="298"/>
      <c r="U106" s="298"/>
      <c r="V106" s="298"/>
      <c r="W106" s="298"/>
      <c r="X106" s="298"/>
      <c r="Y106" s="298"/>
      <c r="Z106" s="288"/>
      <c r="AA106" s="288"/>
      <c r="AB106" s="288"/>
      <c r="AC106" s="288"/>
    </row>
    <row r="107" spans="2:29" ht="15" x14ac:dyDescent="0.25">
      <c r="B107" s="75"/>
      <c r="C107" s="75"/>
      <c r="I107" s="51"/>
      <c r="J107" s="51"/>
      <c r="K107" s="51"/>
      <c r="L107" s="291"/>
      <c r="M107" s="291"/>
      <c r="N107" s="291"/>
      <c r="O107" s="235"/>
      <c r="P107" s="298"/>
      <c r="Q107" s="298"/>
      <c r="R107" s="298"/>
      <c r="S107" s="298"/>
      <c r="T107" s="298"/>
      <c r="U107" s="298"/>
      <c r="V107" s="298"/>
      <c r="W107" s="298"/>
      <c r="X107" s="298"/>
      <c r="Y107" s="298"/>
      <c r="Z107" s="288"/>
      <c r="AA107" s="288"/>
      <c r="AB107" s="288"/>
      <c r="AC107" s="288"/>
    </row>
    <row r="108" spans="2:29" ht="15" x14ac:dyDescent="0.25">
      <c r="B108" s="75"/>
      <c r="C108" s="75"/>
      <c r="I108" s="51"/>
      <c r="J108" s="51"/>
      <c r="K108" s="51"/>
      <c r="L108" s="291"/>
      <c r="M108" s="291"/>
      <c r="N108" s="291"/>
      <c r="O108" s="235"/>
      <c r="P108" s="298"/>
      <c r="Q108" s="298"/>
      <c r="R108" s="298"/>
      <c r="S108" s="298"/>
      <c r="T108" s="298"/>
      <c r="U108" s="298"/>
      <c r="V108" s="298"/>
      <c r="W108" s="298"/>
      <c r="X108" s="298"/>
      <c r="Y108" s="298"/>
      <c r="Z108" s="288"/>
      <c r="AA108" s="288"/>
      <c r="AB108" s="288"/>
      <c r="AC108" s="288"/>
    </row>
    <row r="109" spans="2:29" ht="15" x14ac:dyDescent="0.25">
      <c r="B109" s="75"/>
      <c r="C109" s="75"/>
      <c r="I109" s="51"/>
      <c r="J109" s="51"/>
      <c r="K109" s="51"/>
      <c r="L109" s="291"/>
      <c r="M109" s="291"/>
      <c r="N109" s="291"/>
      <c r="O109" s="235"/>
      <c r="P109" s="298"/>
      <c r="Q109" s="298"/>
      <c r="R109" s="298"/>
      <c r="S109" s="298"/>
      <c r="T109" s="298"/>
      <c r="U109" s="298"/>
      <c r="V109" s="298"/>
      <c r="W109" s="298"/>
      <c r="X109" s="298"/>
      <c r="Y109" s="298"/>
      <c r="Z109" s="288"/>
      <c r="AA109" s="288"/>
      <c r="AB109" s="288"/>
      <c r="AC109" s="288"/>
    </row>
    <row r="110" spans="2:29" ht="15" x14ac:dyDescent="0.25">
      <c r="B110" s="75"/>
      <c r="C110" s="75"/>
      <c r="I110" s="51"/>
      <c r="J110" s="51"/>
      <c r="K110" s="51"/>
      <c r="L110" s="291"/>
      <c r="M110" s="291"/>
      <c r="N110" s="291"/>
      <c r="O110" s="235"/>
      <c r="P110" s="298"/>
      <c r="Q110" s="298"/>
      <c r="R110" s="298"/>
      <c r="S110" s="298"/>
      <c r="T110" s="298"/>
      <c r="U110" s="298"/>
      <c r="V110" s="298"/>
      <c r="W110" s="298"/>
      <c r="X110" s="298"/>
      <c r="Y110" s="298"/>
      <c r="Z110" s="288"/>
      <c r="AA110" s="288"/>
      <c r="AB110" s="288"/>
      <c r="AC110" s="288"/>
    </row>
    <row r="111" spans="2:29" ht="15" x14ac:dyDescent="0.25">
      <c r="B111" s="75"/>
      <c r="C111" s="75"/>
      <c r="I111" s="51"/>
      <c r="J111" s="51"/>
      <c r="K111" s="51"/>
      <c r="L111" s="291"/>
      <c r="M111" s="291"/>
      <c r="N111" s="291"/>
      <c r="O111" s="235"/>
      <c r="P111" s="298"/>
      <c r="Q111" s="298"/>
      <c r="R111" s="298"/>
      <c r="S111" s="298"/>
      <c r="T111" s="298"/>
      <c r="U111" s="298"/>
      <c r="V111" s="298"/>
      <c r="W111" s="298"/>
      <c r="X111" s="298"/>
      <c r="Y111" s="298"/>
      <c r="Z111" s="288"/>
      <c r="AA111" s="288"/>
      <c r="AB111" s="288"/>
      <c r="AC111" s="288"/>
    </row>
    <row r="112" spans="2:29" ht="15" x14ac:dyDescent="0.25">
      <c r="B112" s="75"/>
      <c r="C112" s="75"/>
      <c r="I112" s="51"/>
      <c r="J112" s="51"/>
      <c r="K112" s="51"/>
      <c r="L112" s="291"/>
      <c r="M112" s="291"/>
      <c r="N112" s="291"/>
      <c r="O112" s="235"/>
      <c r="P112" s="298"/>
      <c r="Q112" s="298"/>
      <c r="R112" s="298"/>
      <c r="S112" s="298"/>
      <c r="T112" s="298"/>
      <c r="U112" s="298"/>
      <c r="V112" s="298"/>
      <c r="W112" s="298"/>
      <c r="X112" s="298"/>
      <c r="Y112" s="298"/>
      <c r="Z112" s="288"/>
      <c r="AA112" s="288"/>
      <c r="AB112" s="288"/>
      <c r="AC112" s="288"/>
    </row>
    <row r="113" spans="2:29" ht="15" x14ac:dyDescent="0.25">
      <c r="B113" s="75"/>
      <c r="C113" s="75"/>
      <c r="I113" s="51"/>
      <c r="J113" s="51"/>
      <c r="K113" s="51"/>
      <c r="L113" s="291"/>
      <c r="M113" s="291"/>
      <c r="N113" s="291"/>
      <c r="O113" s="235"/>
      <c r="P113" s="298"/>
      <c r="Q113" s="298"/>
      <c r="R113" s="298"/>
      <c r="S113" s="298"/>
      <c r="T113" s="298"/>
      <c r="U113" s="298"/>
      <c r="V113" s="298"/>
      <c r="W113" s="298"/>
      <c r="X113" s="298"/>
      <c r="Y113" s="298"/>
      <c r="Z113" s="288"/>
      <c r="AA113" s="288"/>
      <c r="AB113" s="288"/>
      <c r="AC113" s="288"/>
    </row>
    <row r="114" spans="2:29" ht="15" x14ac:dyDescent="0.25">
      <c r="B114" s="75"/>
      <c r="C114" s="75"/>
      <c r="I114" s="51"/>
      <c r="J114" s="51"/>
      <c r="K114" s="51"/>
      <c r="L114" s="291"/>
      <c r="M114" s="291"/>
      <c r="N114" s="291"/>
      <c r="O114" s="235"/>
      <c r="P114" s="298"/>
      <c r="Q114" s="298"/>
      <c r="R114" s="298"/>
      <c r="S114" s="298"/>
      <c r="T114" s="298"/>
      <c r="U114" s="298"/>
      <c r="V114" s="298"/>
      <c r="W114" s="298"/>
      <c r="X114" s="298"/>
      <c r="Y114" s="298"/>
      <c r="Z114" s="288"/>
      <c r="AA114" s="288"/>
      <c r="AB114" s="288"/>
      <c r="AC114" s="288"/>
    </row>
    <row r="115" spans="2:29" ht="15" x14ac:dyDescent="0.25">
      <c r="B115" s="75"/>
      <c r="C115" s="75"/>
      <c r="I115" s="51"/>
      <c r="J115" s="51"/>
      <c r="K115" s="51"/>
      <c r="L115" s="291"/>
      <c r="M115" s="291"/>
      <c r="N115" s="291"/>
      <c r="O115" s="235"/>
      <c r="P115" s="298"/>
      <c r="Q115" s="298"/>
      <c r="R115" s="298"/>
      <c r="S115" s="298"/>
      <c r="T115" s="298"/>
      <c r="U115" s="298"/>
      <c r="V115" s="298"/>
      <c r="W115" s="298"/>
      <c r="X115" s="298"/>
      <c r="Y115" s="298"/>
      <c r="Z115" s="288"/>
      <c r="AA115" s="288"/>
      <c r="AB115" s="288"/>
      <c r="AC115" s="288"/>
    </row>
    <row r="116" spans="2:29" ht="15" x14ac:dyDescent="0.25">
      <c r="B116" s="75"/>
      <c r="C116" s="75"/>
      <c r="I116" s="51"/>
      <c r="J116" s="51"/>
      <c r="K116" s="51"/>
      <c r="L116" s="291"/>
      <c r="M116" s="291"/>
      <c r="N116" s="291"/>
      <c r="O116" s="235"/>
      <c r="P116" s="298"/>
      <c r="Q116" s="298"/>
      <c r="R116" s="298"/>
      <c r="S116" s="298"/>
      <c r="T116" s="298"/>
      <c r="U116" s="298"/>
      <c r="V116" s="298"/>
      <c r="W116" s="298"/>
      <c r="X116" s="298"/>
      <c r="Y116" s="298"/>
      <c r="Z116" s="288"/>
      <c r="AA116" s="288"/>
      <c r="AB116" s="288"/>
      <c r="AC116" s="288"/>
    </row>
    <row r="117" spans="2:29" ht="15" x14ac:dyDescent="0.25">
      <c r="B117" s="75"/>
      <c r="C117" s="75"/>
      <c r="I117" s="51"/>
      <c r="J117" s="51"/>
      <c r="K117" s="51"/>
      <c r="L117" s="291"/>
      <c r="M117" s="291"/>
      <c r="N117" s="291"/>
      <c r="O117" s="235"/>
      <c r="P117" s="298"/>
      <c r="Q117" s="298"/>
      <c r="R117" s="298"/>
      <c r="S117" s="298"/>
      <c r="T117" s="298"/>
      <c r="U117" s="298"/>
      <c r="V117" s="298"/>
      <c r="W117" s="298"/>
      <c r="X117" s="298"/>
      <c r="Y117" s="298"/>
      <c r="Z117" s="288"/>
      <c r="AA117" s="288"/>
      <c r="AB117" s="288"/>
      <c r="AC117" s="288"/>
    </row>
    <row r="118" spans="2:29" ht="15" x14ac:dyDescent="0.25">
      <c r="B118" s="75"/>
      <c r="C118" s="75"/>
      <c r="I118" s="51"/>
      <c r="J118" s="51"/>
      <c r="K118" s="51"/>
      <c r="L118" s="291"/>
      <c r="M118" s="291"/>
      <c r="N118" s="291"/>
      <c r="O118" s="235"/>
      <c r="P118" s="298"/>
      <c r="Q118" s="298"/>
      <c r="R118" s="298"/>
      <c r="S118" s="298"/>
      <c r="T118" s="298"/>
      <c r="U118" s="298"/>
      <c r="V118" s="298"/>
      <c r="W118" s="298"/>
      <c r="X118" s="298"/>
      <c r="Y118" s="298"/>
      <c r="Z118" s="288"/>
      <c r="AA118" s="288"/>
      <c r="AB118" s="288"/>
      <c r="AC118" s="288"/>
    </row>
    <row r="119" spans="2:29" ht="15" x14ac:dyDescent="0.25">
      <c r="B119" s="75"/>
      <c r="C119" s="75"/>
      <c r="I119" s="51"/>
      <c r="J119" s="51"/>
      <c r="K119" s="51"/>
      <c r="L119" s="291"/>
      <c r="M119" s="291"/>
      <c r="N119" s="291"/>
      <c r="O119" s="235"/>
      <c r="P119" s="298"/>
      <c r="Q119" s="298"/>
      <c r="R119" s="298"/>
      <c r="S119" s="298"/>
      <c r="T119" s="298"/>
      <c r="U119" s="298"/>
      <c r="V119" s="298"/>
      <c r="W119" s="298"/>
      <c r="X119" s="298"/>
      <c r="Y119" s="298"/>
      <c r="Z119" s="288"/>
      <c r="AA119" s="288"/>
      <c r="AB119" s="288"/>
      <c r="AC119" s="288"/>
    </row>
    <row r="120" spans="2:29" ht="15" x14ac:dyDescent="0.25">
      <c r="B120" s="75"/>
      <c r="C120" s="75"/>
      <c r="I120" s="51"/>
      <c r="J120" s="51"/>
      <c r="K120" s="51"/>
      <c r="L120" s="291"/>
      <c r="M120" s="291"/>
      <c r="N120" s="291"/>
      <c r="O120" s="235"/>
      <c r="P120" s="298"/>
      <c r="Q120" s="298"/>
      <c r="R120" s="298"/>
      <c r="S120" s="298"/>
      <c r="T120" s="298"/>
      <c r="U120" s="298"/>
      <c r="V120" s="298"/>
      <c r="W120" s="298"/>
      <c r="X120" s="298"/>
      <c r="Y120" s="298"/>
      <c r="Z120" s="288"/>
      <c r="AA120" s="288"/>
      <c r="AB120" s="288"/>
      <c r="AC120" s="288"/>
    </row>
    <row r="121" spans="2:29" ht="15" x14ac:dyDescent="0.25">
      <c r="B121" s="75"/>
      <c r="C121" s="75"/>
      <c r="I121" s="51"/>
      <c r="J121" s="51"/>
      <c r="K121" s="51"/>
      <c r="L121" s="291"/>
      <c r="M121" s="291"/>
      <c r="N121" s="291"/>
      <c r="O121" s="235"/>
      <c r="P121" s="298"/>
      <c r="Q121" s="298"/>
      <c r="R121" s="298"/>
      <c r="S121" s="298"/>
      <c r="T121" s="298"/>
      <c r="U121" s="298"/>
      <c r="V121" s="298"/>
      <c r="W121" s="298"/>
      <c r="X121" s="298"/>
      <c r="Y121" s="298"/>
      <c r="Z121" s="288"/>
      <c r="AA121" s="288"/>
      <c r="AB121" s="288"/>
      <c r="AC121" s="288"/>
    </row>
    <row r="122" spans="2:29" ht="15" x14ac:dyDescent="0.25">
      <c r="B122" s="75"/>
      <c r="C122" s="75"/>
      <c r="I122" s="51"/>
      <c r="J122" s="51"/>
      <c r="K122" s="51"/>
      <c r="L122" s="291"/>
      <c r="M122" s="291"/>
      <c r="N122" s="291"/>
      <c r="O122" s="235"/>
      <c r="P122" s="298"/>
      <c r="Q122" s="298"/>
      <c r="R122" s="298"/>
      <c r="S122" s="298"/>
      <c r="T122" s="298"/>
      <c r="U122" s="298"/>
      <c r="V122" s="298"/>
      <c r="W122" s="298"/>
      <c r="X122" s="298"/>
      <c r="Y122" s="298"/>
      <c r="Z122" s="288"/>
      <c r="AA122" s="288"/>
      <c r="AB122" s="288"/>
      <c r="AC122" s="288"/>
    </row>
    <row r="123" spans="2:29" ht="15" x14ac:dyDescent="0.25">
      <c r="B123" s="75"/>
      <c r="C123" s="75"/>
      <c r="I123" s="51"/>
      <c r="J123" s="51"/>
      <c r="K123" s="51"/>
      <c r="L123" s="291"/>
      <c r="M123" s="291"/>
      <c r="N123" s="291"/>
      <c r="O123" s="235"/>
      <c r="P123" s="298"/>
      <c r="Q123" s="298"/>
      <c r="R123" s="298"/>
      <c r="S123" s="298"/>
      <c r="T123" s="298"/>
      <c r="U123" s="298"/>
      <c r="V123" s="298"/>
      <c r="W123" s="298"/>
      <c r="X123" s="298"/>
      <c r="Y123" s="298"/>
      <c r="Z123" s="288"/>
      <c r="AA123" s="288"/>
      <c r="AB123" s="288"/>
      <c r="AC123" s="288"/>
    </row>
    <row r="124" spans="2:29" ht="15" x14ac:dyDescent="0.25">
      <c r="B124" s="75"/>
      <c r="C124" s="75"/>
      <c r="I124" s="51"/>
      <c r="J124" s="51"/>
      <c r="K124" s="51"/>
      <c r="L124" s="291"/>
      <c r="M124" s="291"/>
      <c r="N124" s="291"/>
      <c r="O124" s="235"/>
      <c r="P124" s="298"/>
      <c r="Q124" s="298"/>
      <c r="R124" s="298"/>
      <c r="S124" s="298"/>
      <c r="T124" s="298"/>
      <c r="U124" s="298"/>
      <c r="V124" s="298"/>
      <c r="W124" s="298"/>
      <c r="X124" s="298"/>
      <c r="Y124" s="298"/>
      <c r="Z124" s="288"/>
      <c r="AA124" s="288"/>
      <c r="AB124" s="288"/>
      <c r="AC124" s="288"/>
    </row>
    <row r="125" spans="2:29" ht="15" x14ac:dyDescent="0.25">
      <c r="B125" s="75"/>
      <c r="C125" s="75"/>
      <c r="I125" s="51"/>
      <c r="J125" s="51"/>
      <c r="K125" s="51"/>
      <c r="L125" s="291"/>
      <c r="M125" s="291"/>
      <c r="N125" s="291"/>
      <c r="O125" s="235"/>
      <c r="P125" s="298"/>
      <c r="Q125" s="298"/>
      <c r="R125" s="298"/>
      <c r="S125" s="298"/>
      <c r="T125" s="298"/>
      <c r="U125" s="298"/>
      <c r="V125" s="298"/>
      <c r="W125" s="298"/>
      <c r="X125" s="298"/>
      <c r="Y125" s="298"/>
      <c r="Z125" s="288"/>
      <c r="AA125" s="288"/>
      <c r="AB125" s="288"/>
      <c r="AC125" s="288"/>
    </row>
    <row r="126" spans="2:29" ht="15" x14ac:dyDescent="0.25">
      <c r="B126" s="75"/>
      <c r="C126" s="75"/>
      <c r="I126" s="51"/>
      <c r="J126" s="51"/>
      <c r="K126" s="51"/>
      <c r="L126" s="291"/>
      <c r="M126" s="291"/>
      <c r="N126" s="291"/>
      <c r="O126" s="235"/>
      <c r="P126" s="298"/>
      <c r="Q126" s="298"/>
      <c r="R126" s="298"/>
      <c r="S126" s="298"/>
      <c r="T126" s="298"/>
      <c r="U126" s="298"/>
      <c r="V126" s="298"/>
      <c r="W126" s="298"/>
      <c r="X126" s="298"/>
      <c r="Y126" s="298"/>
      <c r="Z126" s="288"/>
      <c r="AA126" s="288"/>
      <c r="AB126" s="288"/>
      <c r="AC126" s="288"/>
    </row>
    <row r="127" spans="2:29" ht="15" x14ac:dyDescent="0.25">
      <c r="B127" s="75"/>
      <c r="C127" s="75"/>
      <c r="I127" s="51"/>
      <c r="J127" s="51"/>
      <c r="K127" s="51"/>
      <c r="L127" s="291"/>
      <c r="M127" s="291"/>
      <c r="N127" s="291"/>
      <c r="O127" s="235"/>
      <c r="P127" s="298"/>
      <c r="Q127" s="298"/>
      <c r="R127" s="298"/>
      <c r="S127" s="298"/>
      <c r="T127" s="298"/>
      <c r="U127" s="298"/>
      <c r="V127" s="298"/>
      <c r="W127" s="298"/>
      <c r="X127" s="298"/>
      <c r="Y127" s="298"/>
      <c r="Z127" s="288"/>
      <c r="AA127" s="288"/>
      <c r="AB127" s="288"/>
      <c r="AC127" s="288"/>
    </row>
    <row r="128" spans="2:29" ht="15" x14ac:dyDescent="0.25">
      <c r="B128" s="75"/>
      <c r="C128" s="75"/>
      <c r="I128" s="51"/>
      <c r="J128" s="51"/>
      <c r="K128" s="51"/>
      <c r="L128" s="291"/>
      <c r="M128" s="291"/>
      <c r="N128" s="291"/>
      <c r="O128" s="235"/>
      <c r="P128" s="298"/>
      <c r="Q128" s="298"/>
      <c r="R128" s="298"/>
      <c r="S128" s="298"/>
      <c r="T128" s="298"/>
      <c r="U128" s="298"/>
      <c r="V128" s="298"/>
      <c r="W128" s="298"/>
      <c r="X128" s="298"/>
      <c r="Y128" s="298"/>
      <c r="Z128" s="288"/>
      <c r="AA128" s="288"/>
      <c r="AB128" s="288"/>
      <c r="AC128" s="288"/>
    </row>
    <row r="129" spans="2:29" ht="15" x14ac:dyDescent="0.25">
      <c r="B129" s="75"/>
      <c r="C129" s="75"/>
      <c r="I129" s="51"/>
      <c r="J129" s="51"/>
      <c r="K129" s="51"/>
      <c r="L129" s="291"/>
      <c r="M129" s="291"/>
      <c r="N129" s="291"/>
      <c r="O129" s="235"/>
      <c r="P129" s="298"/>
      <c r="Q129" s="298"/>
      <c r="R129" s="298"/>
      <c r="S129" s="298"/>
      <c r="T129" s="298"/>
      <c r="U129" s="298"/>
      <c r="V129" s="298"/>
      <c r="W129" s="298"/>
      <c r="X129" s="298"/>
      <c r="Y129" s="298"/>
      <c r="Z129" s="288"/>
      <c r="AA129" s="288"/>
      <c r="AB129" s="288"/>
      <c r="AC129" s="288"/>
    </row>
    <row r="130" spans="2:29" ht="15" x14ac:dyDescent="0.25">
      <c r="B130" s="75"/>
      <c r="C130" s="75"/>
      <c r="I130" s="51"/>
      <c r="J130" s="51"/>
      <c r="K130" s="51"/>
      <c r="L130" s="291"/>
      <c r="M130" s="291"/>
      <c r="N130" s="291"/>
      <c r="O130" s="235"/>
      <c r="P130" s="298"/>
      <c r="Q130" s="298"/>
      <c r="R130" s="298"/>
      <c r="S130" s="298"/>
      <c r="T130" s="298"/>
      <c r="U130" s="298"/>
      <c r="V130" s="298"/>
      <c r="W130" s="298"/>
      <c r="X130" s="298"/>
      <c r="Y130" s="298"/>
      <c r="Z130" s="288"/>
      <c r="AA130" s="288"/>
      <c r="AB130" s="288"/>
      <c r="AC130" s="288"/>
    </row>
    <row r="131" spans="2:29" ht="15" x14ac:dyDescent="0.25">
      <c r="B131" s="75"/>
      <c r="C131" s="75"/>
      <c r="I131" s="51"/>
      <c r="J131" s="51"/>
      <c r="K131" s="51"/>
      <c r="L131" s="291"/>
      <c r="M131" s="291"/>
      <c r="N131" s="291"/>
      <c r="O131" s="235"/>
      <c r="P131" s="298"/>
      <c r="Q131" s="298"/>
      <c r="R131" s="298"/>
      <c r="S131" s="298"/>
      <c r="T131" s="298"/>
      <c r="U131" s="298"/>
      <c r="V131" s="298"/>
      <c r="W131" s="298"/>
      <c r="X131" s="298"/>
      <c r="Y131" s="298"/>
      <c r="Z131" s="288"/>
      <c r="AA131" s="288"/>
      <c r="AB131" s="288"/>
      <c r="AC131" s="288"/>
    </row>
    <row r="132" spans="2:29" ht="15" x14ac:dyDescent="0.25">
      <c r="B132" s="75"/>
      <c r="C132" s="75"/>
      <c r="I132" s="51"/>
      <c r="J132" s="51"/>
      <c r="K132" s="51"/>
      <c r="L132" s="291"/>
      <c r="M132" s="291"/>
      <c r="N132" s="291"/>
      <c r="O132" s="235"/>
      <c r="P132" s="298"/>
      <c r="Q132" s="298"/>
      <c r="R132" s="298"/>
      <c r="S132" s="298"/>
      <c r="T132" s="298"/>
      <c r="U132" s="298"/>
      <c r="V132" s="298"/>
      <c r="W132" s="298"/>
      <c r="X132" s="298"/>
      <c r="Y132" s="298"/>
      <c r="Z132" s="288"/>
      <c r="AA132" s="288"/>
      <c r="AB132" s="288"/>
      <c r="AC132" s="288"/>
    </row>
    <row r="133" spans="2:29" ht="15" x14ac:dyDescent="0.25">
      <c r="B133" s="75"/>
      <c r="C133" s="75"/>
      <c r="I133" s="51"/>
      <c r="J133" s="51"/>
      <c r="K133" s="51"/>
      <c r="L133" s="291"/>
      <c r="M133" s="291"/>
      <c r="N133" s="291"/>
      <c r="O133" s="235"/>
      <c r="P133" s="298"/>
      <c r="Q133" s="298"/>
      <c r="R133" s="298"/>
      <c r="S133" s="298"/>
      <c r="T133" s="298"/>
      <c r="U133" s="298"/>
      <c r="V133" s="298"/>
      <c r="W133" s="298"/>
      <c r="X133" s="298"/>
      <c r="Y133" s="298"/>
      <c r="Z133" s="288"/>
      <c r="AA133" s="288"/>
      <c r="AB133" s="288"/>
      <c r="AC133" s="288"/>
    </row>
    <row r="134" spans="2:29" ht="15" x14ac:dyDescent="0.25">
      <c r="B134" s="75"/>
      <c r="C134" s="75"/>
      <c r="I134" s="51"/>
      <c r="J134" s="51"/>
      <c r="K134" s="51"/>
      <c r="L134" s="291"/>
      <c r="M134" s="291"/>
      <c r="N134" s="291"/>
      <c r="O134" s="235"/>
      <c r="P134" s="298"/>
      <c r="Q134" s="298"/>
      <c r="R134" s="298"/>
      <c r="S134" s="298"/>
      <c r="T134" s="298"/>
      <c r="U134" s="298"/>
      <c r="V134" s="298"/>
      <c r="W134" s="298"/>
      <c r="X134" s="298"/>
      <c r="Y134" s="298"/>
      <c r="Z134" s="288"/>
      <c r="AA134" s="288"/>
      <c r="AB134" s="288"/>
      <c r="AC134" s="288"/>
    </row>
    <row r="135" spans="2:29" ht="15" x14ac:dyDescent="0.25">
      <c r="B135" s="75"/>
      <c r="C135" s="75"/>
      <c r="I135" s="51"/>
      <c r="J135" s="51"/>
      <c r="K135" s="51"/>
      <c r="L135" s="291"/>
      <c r="M135" s="291"/>
      <c r="N135" s="291"/>
      <c r="O135" s="235"/>
      <c r="P135" s="298"/>
      <c r="Q135" s="298"/>
      <c r="R135" s="298"/>
      <c r="S135" s="298"/>
      <c r="T135" s="298"/>
      <c r="U135" s="298"/>
      <c r="V135" s="298"/>
      <c r="W135" s="298"/>
      <c r="X135" s="298"/>
      <c r="Y135" s="298"/>
      <c r="Z135" s="288"/>
      <c r="AA135" s="288"/>
      <c r="AB135" s="288"/>
      <c r="AC135" s="288"/>
    </row>
    <row r="136" spans="2:29" ht="15" x14ac:dyDescent="0.25">
      <c r="B136" s="75"/>
      <c r="C136" s="75"/>
      <c r="I136" s="51"/>
      <c r="J136" s="51"/>
      <c r="K136" s="51"/>
      <c r="L136" s="291"/>
      <c r="M136" s="291"/>
      <c r="N136" s="291"/>
      <c r="O136" s="235"/>
      <c r="P136" s="298"/>
      <c r="Q136" s="298"/>
      <c r="R136" s="298"/>
      <c r="S136" s="298"/>
      <c r="T136" s="298"/>
      <c r="U136" s="298"/>
      <c r="V136" s="298"/>
      <c r="W136" s="298"/>
      <c r="X136" s="298"/>
      <c r="Y136" s="298"/>
      <c r="Z136" s="288"/>
      <c r="AA136" s="288"/>
      <c r="AB136" s="288"/>
      <c r="AC136" s="288"/>
    </row>
    <row r="137" spans="2:29" ht="15" x14ac:dyDescent="0.25">
      <c r="B137" s="75"/>
      <c r="C137" s="75"/>
      <c r="I137" s="51"/>
      <c r="J137" s="51"/>
      <c r="K137" s="51"/>
      <c r="L137" s="291"/>
      <c r="M137" s="291"/>
      <c r="N137" s="291"/>
      <c r="O137" s="235"/>
      <c r="P137" s="298"/>
      <c r="Q137" s="298"/>
      <c r="R137" s="298"/>
      <c r="S137" s="298"/>
      <c r="T137" s="298"/>
      <c r="U137" s="298"/>
      <c r="V137" s="298"/>
      <c r="W137" s="298"/>
      <c r="X137" s="298"/>
      <c r="Y137" s="298"/>
      <c r="Z137" s="288"/>
      <c r="AA137" s="288"/>
      <c r="AB137" s="288"/>
      <c r="AC137" s="288"/>
    </row>
    <row r="138" spans="2:29" ht="15" x14ac:dyDescent="0.25">
      <c r="B138" s="75"/>
      <c r="C138" s="75"/>
      <c r="I138" s="51"/>
      <c r="J138" s="51"/>
      <c r="K138" s="51"/>
      <c r="L138" s="291"/>
      <c r="M138" s="291"/>
      <c r="N138" s="291"/>
      <c r="O138" s="235"/>
      <c r="P138" s="298"/>
      <c r="Q138" s="298"/>
      <c r="R138" s="298"/>
      <c r="S138" s="298"/>
      <c r="T138" s="298"/>
      <c r="U138" s="298"/>
      <c r="V138" s="298"/>
      <c r="W138" s="298"/>
      <c r="X138" s="298"/>
      <c r="Y138" s="298"/>
      <c r="Z138" s="288"/>
      <c r="AA138" s="288"/>
      <c r="AB138" s="288"/>
      <c r="AC138" s="288"/>
    </row>
    <row r="139" spans="2:29" ht="15" x14ac:dyDescent="0.25">
      <c r="B139" s="75"/>
      <c r="C139" s="75"/>
      <c r="I139" s="51"/>
      <c r="J139" s="51"/>
      <c r="K139" s="51"/>
      <c r="L139" s="291"/>
      <c r="M139" s="291"/>
      <c r="N139" s="291"/>
      <c r="O139" s="235"/>
      <c r="P139" s="298"/>
      <c r="Q139" s="298"/>
      <c r="R139" s="298"/>
      <c r="S139" s="298"/>
      <c r="T139" s="298"/>
      <c r="U139" s="298"/>
      <c r="V139" s="298"/>
      <c r="W139" s="298"/>
      <c r="X139" s="298"/>
      <c r="Y139" s="298"/>
      <c r="Z139" s="288"/>
      <c r="AA139" s="288"/>
      <c r="AB139" s="288"/>
      <c r="AC139" s="288"/>
    </row>
    <row r="140" spans="2:29" ht="15" x14ac:dyDescent="0.25">
      <c r="B140" s="75"/>
      <c r="C140" s="75"/>
      <c r="I140" s="51"/>
      <c r="J140" s="51"/>
      <c r="K140" s="51"/>
      <c r="L140" s="291"/>
      <c r="M140" s="291"/>
      <c r="N140" s="291"/>
      <c r="O140" s="235"/>
      <c r="P140" s="298"/>
      <c r="Q140" s="298"/>
      <c r="R140" s="298"/>
      <c r="S140" s="298"/>
      <c r="T140" s="298"/>
      <c r="U140" s="298"/>
      <c r="V140" s="298"/>
      <c r="W140" s="298"/>
      <c r="X140" s="298"/>
      <c r="Y140" s="298"/>
      <c r="Z140" s="288"/>
      <c r="AA140" s="288"/>
      <c r="AB140" s="288"/>
      <c r="AC140" s="288"/>
    </row>
    <row r="141" spans="2:29" ht="15" x14ac:dyDescent="0.25">
      <c r="B141" s="75"/>
      <c r="C141" s="75"/>
      <c r="I141" s="51"/>
      <c r="J141" s="51"/>
      <c r="K141" s="51"/>
      <c r="L141" s="291"/>
      <c r="M141" s="291"/>
      <c r="N141" s="291"/>
      <c r="O141" s="235"/>
      <c r="P141" s="298"/>
      <c r="Q141" s="298"/>
      <c r="R141" s="298"/>
      <c r="S141" s="298"/>
      <c r="T141" s="298"/>
      <c r="U141" s="298"/>
      <c r="V141" s="298"/>
      <c r="W141" s="298"/>
      <c r="X141" s="298"/>
      <c r="Y141" s="298"/>
      <c r="Z141" s="288"/>
      <c r="AA141" s="288"/>
      <c r="AB141" s="288"/>
      <c r="AC141" s="288"/>
    </row>
    <row r="142" spans="2:29" ht="15" x14ac:dyDescent="0.25">
      <c r="B142" s="75"/>
      <c r="C142" s="75"/>
      <c r="I142" s="51"/>
      <c r="J142" s="51"/>
      <c r="K142" s="51"/>
      <c r="L142" s="291"/>
      <c r="M142" s="291"/>
      <c r="N142" s="291"/>
      <c r="O142" s="235"/>
      <c r="P142" s="298"/>
      <c r="Q142" s="298"/>
      <c r="R142" s="298"/>
      <c r="S142" s="298"/>
      <c r="T142" s="298"/>
      <c r="U142" s="298"/>
      <c r="V142" s="298"/>
      <c r="W142" s="298"/>
      <c r="X142" s="298"/>
      <c r="Y142" s="298"/>
      <c r="Z142" s="288"/>
      <c r="AA142" s="288"/>
      <c r="AB142" s="288"/>
      <c r="AC142" s="288"/>
    </row>
    <row r="143" spans="2:29" ht="15" x14ac:dyDescent="0.25">
      <c r="B143" s="75"/>
      <c r="C143" s="75"/>
      <c r="I143" s="51"/>
      <c r="J143" s="51"/>
      <c r="K143" s="51"/>
      <c r="L143" s="291"/>
      <c r="M143" s="291"/>
      <c r="N143" s="291"/>
      <c r="O143" s="235"/>
      <c r="P143" s="298"/>
      <c r="Q143" s="298"/>
      <c r="R143" s="298"/>
      <c r="S143" s="298"/>
      <c r="T143" s="298"/>
      <c r="U143" s="298"/>
      <c r="V143" s="298"/>
      <c r="W143" s="298"/>
      <c r="X143" s="298"/>
      <c r="Y143" s="298"/>
      <c r="Z143" s="288"/>
      <c r="AA143" s="288"/>
      <c r="AB143" s="288"/>
      <c r="AC143" s="288"/>
    </row>
    <row r="144" spans="2:29" ht="15" x14ac:dyDescent="0.25">
      <c r="B144" s="75"/>
      <c r="C144" s="75"/>
      <c r="I144" s="51"/>
      <c r="J144" s="51"/>
      <c r="K144" s="51"/>
      <c r="L144" s="291"/>
      <c r="M144" s="291"/>
      <c r="N144" s="291"/>
      <c r="O144" s="235"/>
      <c r="P144" s="298"/>
      <c r="Q144" s="298"/>
      <c r="R144" s="298"/>
      <c r="S144" s="298"/>
      <c r="T144" s="298"/>
      <c r="U144" s="298"/>
      <c r="V144" s="298"/>
      <c r="W144" s="298"/>
      <c r="X144" s="298"/>
      <c r="Y144" s="298"/>
      <c r="Z144" s="288"/>
      <c r="AA144" s="288"/>
      <c r="AB144" s="288"/>
      <c r="AC144" s="288"/>
    </row>
    <row r="145" spans="2:29" ht="15" x14ac:dyDescent="0.25">
      <c r="B145" s="75"/>
      <c r="C145" s="75"/>
      <c r="I145" s="51"/>
      <c r="J145" s="51"/>
      <c r="K145" s="51"/>
      <c r="L145" s="291"/>
      <c r="M145" s="291"/>
      <c r="N145" s="291"/>
      <c r="O145" s="235"/>
      <c r="P145" s="298"/>
      <c r="Q145" s="298"/>
      <c r="R145" s="298"/>
      <c r="S145" s="298"/>
      <c r="T145" s="298"/>
      <c r="U145" s="298"/>
      <c r="V145" s="298"/>
      <c r="W145" s="298"/>
      <c r="X145" s="298"/>
      <c r="Y145" s="298"/>
      <c r="Z145" s="288"/>
      <c r="AA145" s="288"/>
      <c r="AB145" s="288"/>
      <c r="AC145" s="288"/>
    </row>
    <row r="146" spans="2:29" ht="15" x14ac:dyDescent="0.25">
      <c r="B146" s="75"/>
      <c r="C146" s="75"/>
      <c r="I146" s="51"/>
      <c r="J146" s="51"/>
      <c r="K146" s="51"/>
      <c r="L146" s="291"/>
      <c r="M146" s="291"/>
      <c r="N146" s="291"/>
      <c r="O146" s="235"/>
      <c r="P146" s="298"/>
      <c r="Q146" s="298"/>
      <c r="R146" s="298"/>
      <c r="S146" s="298"/>
      <c r="T146" s="298"/>
      <c r="U146" s="298"/>
      <c r="V146" s="298"/>
      <c r="W146" s="298"/>
      <c r="X146" s="298"/>
      <c r="Y146" s="298"/>
      <c r="Z146" s="288"/>
      <c r="AA146" s="288"/>
      <c r="AB146" s="288"/>
      <c r="AC146" s="288"/>
    </row>
    <row r="147" spans="2:29" ht="15" x14ac:dyDescent="0.25">
      <c r="B147" s="75"/>
      <c r="C147" s="75"/>
      <c r="I147" s="51"/>
      <c r="J147" s="51"/>
      <c r="K147" s="51"/>
      <c r="L147" s="291"/>
      <c r="M147" s="291"/>
      <c r="N147" s="291"/>
      <c r="O147" s="235"/>
      <c r="P147" s="298"/>
      <c r="Q147" s="298"/>
      <c r="R147" s="298"/>
      <c r="S147" s="298"/>
      <c r="T147" s="298"/>
      <c r="U147" s="298"/>
      <c r="V147" s="298"/>
      <c r="W147" s="298"/>
      <c r="X147" s="298"/>
      <c r="Y147" s="298"/>
      <c r="Z147" s="288"/>
      <c r="AA147" s="288"/>
      <c r="AB147" s="288"/>
      <c r="AC147" s="288"/>
    </row>
    <row r="148" spans="2:29" ht="15" x14ac:dyDescent="0.25">
      <c r="B148" s="75"/>
      <c r="C148" s="75"/>
      <c r="I148" s="51"/>
      <c r="J148" s="51"/>
      <c r="K148" s="51"/>
      <c r="L148" s="291"/>
      <c r="M148" s="291"/>
      <c r="N148" s="291"/>
      <c r="O148" s="235"/>
      <c r="P148" s="298"/>
      <c r="Q148" s="298"/>
      <c r="R148" s="298"/>
      <c r="S148" s="298"/>
      <c r="T148" s="298"/>
      <c r="U148" s="298"/>
      <c r="V148" s="298"/>
      <c r="W148" s="298"/>
      <c r="X148" s="298"/>
      <c r="Y148" s="298"/>
      <c r="Z148" s="288"/>
      <c r="AA148" s="288"/>
      <c r="AB148" s="288"/>
      <c r="AC148" s="288"/>
    </row>
    <row r="149" spans="2:29" ht="15" x14ac:dyDescent="0.25">
      <c r="B149" s="75"/>
      <c r="C149" s="75"/>
      <c r="I149" s="51"/>
      <c r="J149" s="51"/>
      <c r="K149" s="51"/>
      <c r="L149" s="291"/>
      <c r="M149" s="291"/>
      <c r="N149" s="291"/>
      <c r="O149" s="235"/>
      <c r="P149" s="298"/>
      <c r="Q149" s="298"/>
      <c r="R149" s="298"/>
      <c r="S149" s="298"/>
      <c r="T149" s="298"/>
      <c r="U149" s="298"/>
      <c r="V149" s="298"/>
      <c r="W149" s="298"/>
      <c r="X149" s="298"/>
      <c r="Y149" s="298"/>
      <c r="Z149" s="288"/>
      <c r="AA149" s="288"/>
      <c r="AB149" s="288"/>
      <c r="AC149" s="288"/>
    </row>
    <row r="150" spans="2:29" ht="15" x14ac:dyDescent="0.25">
      <c r="B150" s="75"/>
      <c r="C150" s="75"/>
      <c r="I150" s="51"/>
      <c r="J150" s="51"/>
      <c r="K150" s="51"/>
      <c r="L150" s="291"/>
      <c r="M150" s="291"/>
      <c r="N150" s="291"/>
      <c r="O150" s="235"/>
      <c r="P150" s="298"/>
      <c r="Q150" s="298"/>
      <c r="R150" s="298"/>
      <c r="S150" s="298"/>
      <c r="T150" s="298"/>
      <c r="U150" s="298"/>
      <c r="V150" s="298"/>
      <c r="W150" s="298"/>
      <c r="X150" s="298"/>
      <c r="Y150" s="298"/>
      <c r="Z150" s="288"/>
      <c r="AA150" s="288"/>
      <c r="AB150" s="288"/>
      <c r="AC150" s="288"/>
    </row>
    <row r="151" spans="2:29" ht="15" x14ac:dyDescent="0.25">
      <c r="B151" s="75"/>
      <c r="C151" s="75"/>
      <c r="I151" s="51"/>
      <c r="J151" s="51"/>
      <c r="K151" s="51"/>
      <c r="L151" s="291"/>
      <c r="M151" s="291"/>
      <c r="N151" s="291"/>
      <c r="O151" s="235"/>
      <c r="P151" s="298"/>
      <c r="Q151" s="298"/>
      <c r="R151" s="298"/>
      <c r="S151" s="298"/>
      <c r="T151" s="298"/>
      <c r="U151" s="298"/>
      <c r="V151" s="298"/>
      <c r="W151" s="298"/>
      <c r="X151" s="298"/>
      <c r="Y151" s="298"/>
      <c r="Z151" s="288"/>
      <c r="AA151" s="288"/>
      <c r="AB151" s="288"/>
      <c r="AC151" s="288"/>
    </row>
    <row r="152" spans="2:29" ht="15" x14ac:dyDescent="0.25">
      <c r="B152" s="75"/>
      <c r="C152" s="75"/>
      <c r="I152" s="51"/>
      <c r="J152" s="51"/>
      <c r="K152" s="51"/>
      <c r="L152" s="291"/>
      <c r="M152" s="291"/>
      <c r="N152" s="291"/>
      <c r="O152" s="235"/>
      <c r="P152" s="298"/>
      <c r="Q152" s="298"/>
      <c r="R152" s="298"/>
      <c r="S152" s="298"/>
      <c r="T152" s="298"/>
      <c r="U152" s="298"/>
      <c r="V152" s="298"/>
      <c r="W152" s="298"/>
      <c r="X152" s="298"/>
      <c r="Y152" s="298"/>
      <c r="Z152" s="288"/>
      <c r="AA152" s="288"/>
      <c r="AB152" s="288"/>
      <c r="AC152" s="288"/>
    </row>
    <row r="153" spans="2:29" ht="15" x14ac:dyDescent="0.25">
      <c r="B153" s="75"/>
      <c r="C153" s="75"/>
      <c r="I153" s="51"/>
      <c r="J153" s="51"/>
      <c r="K153" s="51"/>
      <c r="L153" s="291"/>
      <c r="M153" s="291"/>
      <c r="N153" s="291"/>
      <c r="O153" s="235"/>
      <c r="P153" s="298"/>
      <c r="Q153" s="298"/>
      <c r="R153" s="298"/>
      <c r="S153" s="298"/>
      <c r="T153" s="298"/>
      <c r="U153" s="298"/>
      <c r="V153" s="298"/>
      <c r="W153" s="298"/>
      <c r="X153" s="298"/>
      <c r="Y153" s="298"/>
      <c r="Z153" s="288"/>
      <c r="AA153" s="288"/>
      <c r="AB153" s="288"/>
      <c r="AC153" s="288"/>
    </row>
    <row r="154" spans="2:29" ht="15" x14ac:dyDescent="0.25">
      <c r="B154" s="75"/>
      <c r="C154" s="75"/>
      <c r="I154" s="51"/>
      <c r="J154" s="51"/>
      <c r="K154" s="51"/>
      <c r="L154" s="291"/>
      <c r="M154" s="291"/>
      <c r="N154" s="291"/>
      <c r="O154" s="235"/>
      <c r="P154" s="298"/>
      <c r="Q154" s="298"/>
      <c r="R154" s="298"/>
      <c r="S154" s="298"/>
      <c r="T154" s="298"/>
      <c r="U154" s="298"/>
      <c r="V154" s="298"/>
      <c r="W154" s="298"/>
      <c r="X154" s="298"/>
      <c r="Y154" s="298"/>
      <c r="Z154" s="288"/>
      <c r="AA154" s="288"/>
      <c r="AB154" s="288"/>
      <c r="AC154" s="288"/>
    </row>
    <row r="155" spans="2:29" ht="15" x14ac:dyDescent="0.25">
      <c r="B155" s="75"/>
      <c r="C155" s="75"/>
      <c r="I155" s="51"/>
      <c r="J155" s="51"/>
      <c r="K155" s="51"/>
      <c r="L155" s="291"/>
      <c r="M155" s="291"/>
      <c r="N155" s="291"/>
      <c r="O155" s="235"/>
      <c r="P155" s="298"/>
      <c r="Q155" s="298"/>
      <c r="R155" s="298"/>
      <c r="S155" s="298"/>
      <c r="T155" s="298"/>
      <c r="U155" s="298"/>
      <c r="V155" s="298"/>
      <c r="W155" s="298"/>
      <c r="X155" s="298"/>
      <c r="Y155" s="298"/>
      <c r="Z155" s="288"/>
      <c r="AA155" s="288"/>
      <c r="AB155" s="288"/>
      <c r="AC155" s="288"/>
    </row>
    <row r="156" spans="2:29" ht="15" x14ac:dyDescent="0.25">
      <c r="B156" s="75"/>
      <c r="C156" s="75"/>
      <c r="I156" s="51"/>
      <c r="J156" s="51"/>
      <c r="K156" s="51"/>
      <c r="L156" s="291"/>
      <c r="M156" s="291"/>
      <c r="N156" s="291"/>
      <c r="O156" s="235"/>
      <c r="P156" s="298"/>
      <c r="Q156" s="298"/>
      <c r="R156" s="298"/>
      <c r="S156" s="298"/>
      <c r="T156" s="298"/>
      <c r="U156" s="298"/>
      <c r="V156" s="298"/>
      <c r="W156" s="298"/>
      <c r="X156" s="298"/>
      <c r="Y156" s="298"/>
      <c r="Z156" s="288"/>
      <c r="AA156" s="288"/>
      <c r="AB156" s="288"/>
      <c r="AC156" s="288"/>
    </row>
    <row r="157" spans="2:29" ht="15" x14ac:dyDescent="0.25">
      <c r="B157" s="75"/>
      <c r="C157" s="75"/>
      <c r="I157" s="51"/>
      <c r="J157" s="51"/>
      <c r="K157" s="51"/>
      <c r="L157" s="291"/>
      <c r="M157" s="291"/>
      <c r="N157" s="291"/>
      <c r="O157" s="235"/>
      <c r="P157" s="298"/>
      <c r="Q157" s="298"/>
      <c r="R157" s="298"/>
      <c r="S157" s="298"/>
      <c r="T157" s="298"/>
      <c r="U157" s="298"/>
      <c r="V157" s="298"/>
      <c r="W157" s="298"/>
      <c r="X157" s="298"/>
      <c r="Y157" s="298"/>
      <c r="Z157" s="288"/>
      <c r="AA157" s="288"/>
      <c r="AB157" s="288"/>
      <c r="AC157" s="288"/>
    </row>
    <row r="158" spans="2:29" ht="15" x14ac:dyDescent="0.25">
      <c r="B158" s="75"/>
      <c r="C158" s="75"/>
      <c r="I158" s="51"/>
      <c r="J158" s="51"/>
      <c r="K158" s="51"/>
      <c r="L158" s="291"/>
      <c r="M158" s="291"/>
      <c r="N158" s="291"/>
      <c r="O158" s="235"/>
      <c r="P158" s="298"/>
      <c r="Q158" s="298"/>
      <c r="R158" s="298"/>
      <c r="S158" s="298"/>
      <c r="T158" s="298"/>
      <c r="U158" s="298"/>
      <c r="V158" s="298"/>
      <c r="W158" s="298"/>
      <c r="X158" s="298"/>
      <c r="Y158" s="298"/>
      <c r="Z158" s="288"/>
      <c r="AA158" s="288"/>
      <c r="AB158" s="288"/>
      <c r="AC158" s="288"/>
    </row>
    <row r="159" spans="2:29" ht="15" x14ac:dyDescent="0.25">
      <c r="B159" s="75"/>
      <c r="C159" s="75"/>
      <c r="I159" s="51"/>
      <c r="J159" s="51"/>
      <c r="K159" s="51"/>
      <c r="L159" s="291"/>
      <c r="M159" s="291"/>
      <c r="N159" s="291"/>
      <c r="O159" s="235"/>
      <c r="P159" s="298"/>
      <c r="Q159" s="298"/>
      <c r="R159" s="298"/>
      <c r="S159" s="298"/>
      <c r="T159" s="298"/>
      <c r="U159" s="298"/>
      <c r="V159" s="298"/>
      <c r="W159" s="298"/>
      <c r="X159" s="298"/>
      <c r="Y159" s="298"/>
      <c r="Z159" s="288"/>
      <c r="AA159" s="288"/>
      <c r="AB159" s="288"/>
      <c r="AC159" s="288"/>
    </row>
    <row r="160" spans="2:29" ht="15" x14ac:dyDescent="0.25">
      <c r="B160" s="75"/>
      <c r="C160" s="75"/>
      <c r="I160" s="51"/>
      <c r="J160" s="51"/>
      <c r="K160" s="51"/>
      <c r="L160" s="291"/>
      <c r="M160" s="291"/>
      <c r="N160" s="291"/>
      <c r="O160" s="235"/>
      <c r="P160" s="298"/>
      <c r="Q160" s="298"/>
      <c r="R160" s="298"/>
      <c r="S160" s="298"/>
      <c r="T160" s="298"/>
      <c r="U160" s="298"/>
      <c r="V160" s="298"/>
      <c r="W160" s="298"/>
      <c r="X160" s="298"/>
      <c r="Y160" s="298"/>
      <c r="Z160" s="288"/>
      <c r="AA160" s="288"/>
      <c r="AB160" s="288"/>
      <c r="AC160" s="288"/>
    </row>
    <row r="161" spans="2:29" ht="15" x14ac:dyDescent="0.25">
      <c r="B161" s="75"/>
      <c r="C161" s="75"/>
      <c r="I161" s="51"/>
      <c r="J161" s="51"/>
      <c r="K161" s="51"/>
      <c r="L161" s="291"/>
      <c r="M161" s="291"/>
      <c r="N161" s="291"/>
      <c r="O161" s="235"/>
      <c r="P161" s="298"/>
      <c r="Q161" s="298"/>
      <c r="R161" s="298"/>
      <c r="S161" s="298"/>
      <c r="T161" s="298"/>
      <c r="U161" s="298"/>
      <c r="V161" s="298"/>
      <c r="W161" s="298"/>
      <c r="X161" s="298"/>
      <c r="Y161" s="298"/>
      <c r="Z161" s="288"/>
      <c r="AA161" s="288"/>
      <c r="AB161" s="288"/>
      <c r="AC161" s="288"/>
    </row>
    <row r="162" spans="2:29" ht="15" x14ac:dyDescent="0.25">
      <c r="B162" s="75"/>
      <c r="C162" s="75"/>
      <c r="I162" s="51"/>
      <c r="J162" s="51"/>
      <c r="K162" s="51"/>
      <c r="L162" s="291"/>
      <c r="M162" s="291"/>
      <c r="N162" s="291"/>
      <c r="O162" s="235"/>
      <c r="P162" s="298"/>
      <c r="Q162" s="298"/>
      <c r="R162" s="298"/>
      <c r="S162" s="298"/>
      <c r="T162" s="298"/>
      <c r="U162" s="298"/>
      <c r="V162" s="298"/>
      <c r="W162" s="298"/>
      <c r="X162" s="298"/>
      <c r="Y162" s="298"/>
      <c r="Z162" s="288"/>
      <c r="AA162" s="288"/>
      <c r="AB162" s="288"/>
      <c r="AC162" s="288"/>
    </row>
    <row r="163" spans="2:29" ht="15" x14ac:dyDescent="0.25">
      <c r="B163" s="75"/>
      <c r="C163" s="75"/>
      <c r="I163" s="51"/>
      <c r="J163" s="51"/>
      <c r="K163" s="51"/>
      <c r="L163" s="291"/>
      <c r="M163" s="291"/>
      <c r="N163" s="291"/>
      <c r="O163" s="235"/>
      <c r="P163" s="298"/>
      <c r="Q163" s="298"/>
      <c r="R163" s="298"/>
      <c r="S163" s="298"/>
      <c r="T163" s="298"/>
      <c r="U163" s="298"/>
      <c r="V163" s="298"/>
      <c r="W163" s="298"/>
      <c r="X163" s="298"/>
      <c r="Y163" s="298"/>
      <c r="Z163" s="288"/>
      <c r="AA163" s="288"/>
      <c r="AB163" s="288"/>
      <c r="AC163" s="288"/>
    </row>
    <row r="164" spans="2:29" ht="15" x14ac:dyDescent="0.25">
      <c r="B164" s="75"/>
      <c r="C164" s="75"/>
      <c r="I164" s="51"/>
      <c r="J164" s="51"/>
      <c r="K164" s="51"/>
      <c r="L164" s="291"/>
      <c r="M164" s="291"/>
      <c r="N164" s="291"/>
      <c r="O164" s="235"/>
      <c r="P164" s="298"/>
      <c r="Q164" s="298"/>
      <c r="R164" s="298"/>
      <c r="S164" s="298"/>
      <c r="T164" s="298"/>
      <c r="U164" s="298"/>
      <c r="V164" s="298"/>
      <c r="W164" s="298"/>
      <c r="X164" s="298"/>
      <c r="Y164" s="298"/>
      <c r="Z164" s="288"/>
      <c r="AA164" s="288"/>
      <c r="AB164" s="288"/>
      <c r="AC164" s="288"/>
    </row>
    <row r="165" spans="2:29" ht="15" x14ac:dyDescent="0.25">
      <c r="B165" s="75"/>
      <c r="C165" s="75"/>
      <c r="I165" s="51"/>
      <c r="J165" s="51"/>
      <c r="K165" s="51"/>
      <c r="L165" s="291"/>
      <c r="M165" s="291"/>
      <c r="N165" s="291"/>
      <c r="O165" s="235"/>
      <c r="P165" s="298"/>
      <c r="Q165" s="298"/>
      <c r="R165" s="298"/>
      <c r="S165" s="298"/>
      <c r="T165" s="298"/>
      <c r="U165" s="298"/>
      <c r="V165" s="298"/>
      <c r="W165" s="298"/>
      <c r="X165" s="298"/>
      <c r="Y165" s="298"/>
      <c r="Z165" s="288"/>
      <c r="AA165" s="288"/>
      <c r="AB165" s="288"/>
      <c r="AC165" s="288"/>
    </row>
    <row r="166" spans="2:29" ht="15" x14ac:dyDescent="0.25">
      <c r="B166" s="75"/>
      <c r="C166" s="75"/>
      <c r="I166" s="51"/>
      <c r="J166" s="51"/>
      <c r="K166" s="51"/>
      <c r="L166" s="291"/>
      <c r="M166" s="291"/>
      <c r="N166" s="291"/>
      <c r="O166" s="235"/>
      <c r="P166" s="298"/>
      <c r="Q166" s="298"/>
      <c r="R166" s="298"/>
      <c r="S166" s="298"/>
      <c r="T166" s="298"/>
      <c r="U166" s="298"/>
      <c r="V166" s="298"/>
      <c r="W166" s="298"/>
      <c r="X166" s="298"/>
      <c r="Y166" s="298"/>
      <c r="Z166" s="288"/>
      <c r="AA166" s="288"/>
      <c r="AB166" s="288"/>
      <c r="AC166" s="288"/>
    </row>
    <row r="167" spans="2:29" ht="15" x14ac:dyDescent="0.25">
      <c r="B167" s="75"/>
      <c r="C167" s="75"/>
      <c r="I167" s="51"/>
      <c r="J167" s="51"/>
      <c r="K167" s="51"/>
      <c r="L167" s="291"/>
      <c r="M167" s="291"/>
      <c r="N167" s="291"/>
      <c r="O167" s="235"/>
      <c r="P167" s="298"/>
      <c r="Q167" s="298"/>
      <c r="R167" s="298"/>
      <c r="S167" s="298"/>
      <c r="T167" s="298"/>
      <c r="U167" s="298"/>
      <c r="V167" s="298"/>
      <c r="W167" s="298"/>
      <c r="X167" s="298"/>
      <c r="Y167" s="298"/>
      <c r="Z167" s="288"/>
      <c r="AA167" s="288"/>
      <c r="AB167" s="288"/>
      <c r="AC167" s="288"/>
    </row>
    <row r="168" spans="2:29" ht="15" x14ac:dyDescent="0.25">
      <c r="B168" s="75"/>
      <c r="C168" s="75"/>
      <c r="I168" s="51"/>
      <c r="J168" s="51"/>
      <c r="K168" s="51"/>
      <c r="L168" s="291"/>
      <c r="M168" s="291"/>
      <c r="N168" s="291"/>
      <c r="O168" s="235"/>
      <c r="P168" s="298"/>
      <c r="Q168" s="298"/>
      <c r="R168" s="298"/>
      <c r="S168" s="298"/>
      <c r="T168" s="298"/>
      <c r="U168" s="298"/>
      <c r="V168" s="298"/>
      <c r="W168" s="298"/>
      <c r="X168" s="298"/>
      <c r="Y168" s="298"/>
      <c r="Z168" s="288"/>
      <c r="AA168" s="288"/>
      <c r="AB168" s="288"/>
      <c r="AC168" s="288"/>
    </row>
    <row r="169" spans="2:29" ht="15" x14ac:dyDescent="0.25">
      <c r="B169" s="75"/>
      <c r="C169" s="75"/>
      <c r="I169" s="51"/>
      <c r="J169" s="51"/>
      <c r="K169" s="51"/>
      <c r="L169" s="291"/>
      <c r="M169" s="291"/>
      <c r="N169" s="291"/>
      <c r="O169" s="235"/>
      <c r="P169" s="298"/>
      <c r="Q169" s="298"/>
      <c r="R169" s="298"/>
      <c r="S169" s="298"/>
      <c r="T169" s="298"/>
      <c r="U169" s="298"/>
      <c r="V169" s="298"/>
      <c r="W169" s="298"/>
      <c r="X169" s="298"/>
      <c r="Y169" s="298"/>
      <c r="Z169" s="288"/>
      <c r="AA169" s="288"/>
      <c r="AB169" s="288"/>
      <c r="AC169" s="288"/>
    </row>
    <row r="170" spans="2:29" ht="15" x14ac:dyDescent="0.25">
      <c r="B170" s="75"/>
      <c r="C170" s="75"/>
      <c r="I170" s="51"/>
      <c r="J170" s="51"/>
      <c r="K170" s="51"/>
      <c r="L170" s="291"/>
      <c r="M170" s="291"/>
      <c r="N170" s="291"/>
      <c r="O170" s="235"/>
      <c r="P170" s="298"/>
      <c r="Q170" s="298"/>
      <c r="R170" s="298"/>
      <c r="S170" s="298"/>
      <c r="T170" s="298"/>
      <c r="U170" s="298"/>
      <c r="V170" s="298"/>
      <c r="W170" s="298"/>
      <c r="X170" s="298"/>
      <c r="Y170" s="298"/>
      <c r="Z170" s="288"/>
      <c r="AA170" s="288"/>
      <c r="AB170" s="288"/>
      <c r="AC170" s="288"/>
    </row>
    <row r="171" spans="2:29" ht="15" x14ac:dyDescent="0.25">
      <c r="B171" s="75"/>
      <c r="C171" s="75"/>
      <c r="I171" s="51"/>
      <c r="J171" s="51"/>
      <c r="K171" s="51"/>
      <c r="L171" s="291"/>
      <c r="M171" s="291"/>
      <c r="N171" s="291"/>
      <c r="O171" s="235"/>
      <c r="P171" s="298"/>
      <c r="Q171" s="298"/>
      <c r="R171" s="298"/>
      <c r="S171" s="298"/>
      <c r="T171" s="298"/>
      <c r="U171" s="298"/>
      <c r="V171" s="298"/>
      <c r="W171" s="298"/>
      <c r="X171" s="298"/>
      <c r="Y171" s="298"/>
      <c r="Z171" s="288"/>
      <c r="AA171" s="288"/>
      <c r="AB171" s="288"/>
      <c r="AC171" s="288"/>
    </row>
    <row r="172" spans="2:29" ht="15" x14ac:dyDescent="0.25">
      <c r="B172" s="75"/>
      <c r="C172" s="75"/>
      <c r="I172" s="51"/>
      <c r="J172" s="51"/>
      <c r="K172" s="51"/>
      <c r="L172" s="291"/>
      <c r="M172" s="291"/>
      <c r="N172" s="291"/>
      <c r="O172" s="235"/>
      <c r="P172" s="298"/>
      <c r="Q172" s="298"/>
      <c r="R172" s="298"/>
      <c r="S172" s="298"/>
      <c r="T172" s="298"/>
      <c r="U172" s="298"/>
      <c r="V172" s="298"/>
      <c r="W172" s="298"/>
      <c r="X172" s="298"/>
      <c r="Y172" s="298"/>
      <c r="Z172" s="288"/>
      <c r="AA172" s="288"/>
      <c r="AB172" s="288"/>
      <c r="AC172" s="288"/>
    </row>
    <row r="173" spans="2:29" ht="15" x14ac:dyDescent="0.25">
      <c r="B173" s="75"/>
      <c r="C173" s="75"/>
      <c r="I173" s="51"/>
      <c r="J173" s="51"/>
      <c r="K173" s="51"/>
      <c r="L173" s="291"/>
      <c r="M173" s="291"/>
      <c r="N173" s="291"/>
      <c r="O173" s="235"/>
      <c r="P173" s="298"/>
      <c r="Q173" s="298"/>
      <c r="R173" s="298"/>
      <c r="S173" s="298"/>
      <c r="T173" s="298"/>
      <c r="U173" s="298"/>
      <c r="V173" s="298"/>
      <c r="W173" s="298"/>
      <c r="X173" s="298"/>
      <c r="Y173" s="298"/>
      <c r="Z173" s="288"/>
      <c r="AA173" s="288"/>
      <c r="AB173" s="288"/>
      <c r="AC173" s="288"/>
    </row>
    <row r="174" spans="2:29" ht="15" x14ac:dyDescent="0.25">
      <c r="B174" s="75"/>
      <c r="C174" s="75"/>
      <c r="I174" s="51"/>
      <c r="J174" s="51"/>
      <c r="K174" s="51"/>
      <c r="L174" s="291"/>
      <c r="M174" s="291"/>
      <c r="N174" s="291"/>
      <c r="O174" s="235"/>
      <c r="P174" s="298"/>
      <c r="Q174" s="298"/>
      <c r="R174" s="298"/>
      <c r="S174" s="298"/>
      <c r="T174" s="298"/>
      <c r="U174" s="298"/>
      <c r="V174" s="298"/>
      <c r="W174" s="298"/>
      <c r="X174" s="298"/>
      <c r="Y174" s="298"/>
      <c r="Z174" s="288"/>
      <c r="AA174" s="288"/>
      <c r="AB174" s="288"/>
      <c r="AC174" s="288"/>
    </row>
    <row r="175" spans="2:29" ht="15" x14ac:dyDescent="0.25">
      <c r="B175" s="75"/>
      <c r="C175" s="75"/>
      <c r="I175" s="51"/>
      <c r="J175" s="51"/>
      <c r="K175" s="51"/>
      <c r="L175" s="291"/>
      <c r="M175" s="291"/>
      <c r="N175" s="291"/>
      <c r="O175" s="235"/>
      <c r="P175" s="298"/>
      <c r="Q175" s="298"/>
      <c r="R175" s="298"/>
      <c r="S175" s="298"/>
      <c r="T175" s="298"/>
      <c r="U175" s="298"/>
      <c r="V175" s="298"/>
      <c r="W175" s="298"/>
      <c r="X175" s="298"/>
      <c r="Y175" s="298"/>
      <c r="Z175" s="288"/>
      <c r="AA175" s="288"/>
      <c r="AB175" s="288"/>
      <c r="AC175" s="288"/>
    </row>
    <row r="176" spans="2:29" ht="15" x14ac:dyDescent="0.25">
      <c r="B176" s="75"/>
      <c r="C176" s="75"/>
      <c r="I176" s="51"/>
      <c r="J176" s="51"/>
      <c r="K176" s="51"/>
      <c r="L176" s="291"/>
      <c r="M176" s="291"/>
      <c r="N176" s="291"/>
      <c r="O176" s="235"/>
      <c r="P176" s="298"/>
      <c r="Q176" s="298"/>
      <c r="R176" s="298"/>
      <c r="S176" s="298"/>
      <c r="T176" s="298"/>
      <c r="U176" s="298"/>
      <c r="V176" s="298"/>
      <c r="W176" s="298"/>
      <c r="X176" s="298"/>
      <c r="Y176" s="298"/>
      <c r="Z176" s="288"/>
      <c r="AA176" s="288"/>
      <c r="AB176" s="288"/>
      <c r="AC176" s="288"/>
    </row>
    <row r="177" spans="2:29" ht="15" x14ac:dyDescent="0.25">
      <c r="B177" s="75"/>
      <c r="C177" s="75"/>
      <c r="I177" s="51"/>
      <c r="J177" s="51"/>
      <c r="K177" s="51"/>
      <c r="L177" s="291"/>
      <c r="M177" s="291"/>
      <c r="N177" s="291"/>
      <c r="O177" s="235"/>
      <c r="P177" s="298"/>
      <c r="Q177" s="298"/>
      <c r="R177" s="298"/>
      <c r="S177" s="298"/>
      <c r="T177" s="298"/>
      <c r="U177" s="298"/>
      <c r="V177" s="298"/>
      <c r="W177" s="298"/>
      <c r="X177" s="298"/>
      <c r="Y177" s="298"/>
      <c r="Z177" s="288"/>
      <c r="AA177" s="288"/>
      <c r="AB177" s="288"/>
      <c r="AC177" s="288"/>
    </row>
    <row r="178" spans="2:29" ht="15" x14ac:dyDescent="0.25">
      <c r="B178" s="75"/>
      <c r="C178" s="75"/>
      <c r="I178" s="51"/>
      <c r="J178" s="51"/>
      <c r="K178" s="51"/>
      <c r="L178" s="291"/>
      <c r="M178" s="291"/>
      <c r="N178" s="291"/>
      <c r="O178" s="235"/>
      <c r="P178" s="298"/>
      <c r="Q178" s="298"/>
      <c r="R178" s="298"/>
      <c r="S178" s="298"/>
      <c r="T178" s="298"/>
      <c r="U178" s="298"/>
      <c r="V178" s="298"/>
      <c r="W178" s="298"/>
      <c r="X178" s="298"/>
      <c r="Y178" s="298"/>
      <c r="Z178" s="288"/>
      <c r="AA178" s="288"/>
      <c r="AB178" s="288"/>
      <c r="AC178" s="288"/>
    </row>
    <row r="179" spans="2:29" ht="15" x14ac:dyDescent="0.25">
      <c r="B179" s="75"/>
      <c r="C179" s="75"/>
      <c r="I179" s="51"/>
      <c r="J179" s="51"/>
      <c r="K179" s="51"/>
      <c r="L179" s="291"/>
      <c r="M179" s="291"/>
      <c r="N179" s="291"/>
      <c r="O179" s="235"/>
      <c r="P179" s="298"/>
      <c r="Q179" s="298"/>
      <c r="R179" s="298"/>
      <c r="S179" s="298"/>
      <c r="T179" s="298"/>
      <c r="U179" s="298"/>
      <c r="V179" s="298"/>
      <c r="W179" s="298"/>
      <c r="X179" s="298"/>
      <c r="Y179" s="298"/>
      <c r="Z179" s="288"/>
      <c r="AA179" s="288"/>
      <c r="AB179" s="288"/>
      <c r="AC179" s="288"/>
    </row>
    <row r="180" spans="2:29" ht="15" x14ac:dyDescent="0.25">
      <c r="B180" s="75"/>
      <c r="C180" s="75"/>
      <c r="I180" s="51"/>
      <c r="J180" s="51"/>
      <c r="K180" s="51"/>
      <c r="L180" s="291"/>
      <c r="M180" s="291"/>
      <c r="N180" s="291"/>
      <c r="O180" s="235"/>
      <c r="P180" s="298"/>
      <c r="Q180" s="298"/>
      <c r="R180" s="298"/>
      <c r="S180" s="298"/>
      <c r="T180" s="298"/>
      <c r="U180" s="298"/>
      <c r="V180" s="298"/>
      <c r="W180" s="298"/>
      <c r="X180" s="298"/>
      <c r="Y180" s="298"/>
      <c r="Z180" s="288"/>
      <c r="AA180" s="288"/>
      <c r="AB180" s="288"/>
      <c r="AC180" s="288"/>
    </row>
    <row r="181" spans="2:29" ht="15" x14ac:dyDescent="0.25">
      <c r="B181" s="75"/>
      <c r="C181" s="75"/>
      <c r="I181" s="51"/>
      <c r="J181" s="51"/>
      <c r="K181" s="51"/>
      <c r="L181" s="291"/>
      <c r="M181" s="291"/>
      <c r="N181" s="291"/>
      <c r="O181" s="235"/>
      <c r="P181" s="298"/>
      <c r="Q181" s="298"/>
      <c r="R181" s="298"/>
      <c r="S181" s="298"/>
      <c r="T181" s="298"/>
      <c r="U181" s="298"/>
      <c r="V181" s="298"/>
      <c r="W181" s="298"/>
      <c r="X181" s="298"/>
      <c r="Y181" s="298"/>
      <c r="Z181" s="288"/>
      <c r="AA181" s="288"/>
      <c r="AB181" s="288"/>
      <c r="AC181" s="288"/>
    </row>
    <row r="182" spans="2:29" ht="15" x14ac:dyDescent="0.25">
      <c r="B182" s="75"/>
      <c r="C182" s="75"/>
      <c r="I182" s="51"/>
      <c r="J182" s="51"/>
      <c r="K182" s="51"/>
      <c r="L182" s="291"/>
      <c r="M182" s="291"/>
      <c r="N182" s="291"/>
      <c r="O182" s="235"/>
      <c r="P182" s="298"/>
      <c r="Q182" s="298"/>
      <c r="R182" s="298"/>
      <c r="S182" s="298"/>
      <c r="T182" s="298"/>
      <c r="U182" s="298"/>
      <c r="V182" s="298"/>
      <c r="W182" s="298"/>
      <c r="X182" s="298"/>
      <c r="Y182" s="298"/>
      <c r="Z182" s="288"/>
      <c r="AA182" s="288"/>
      <c r="AB182" s="288"/>
      <c r="AC182" s="288"/>
    </row>
    <row r="183" spans="2:29" ht="15" x14ac:dyDescent="0.25">
      <c r="B183" s="75"/>
      <c r="C183" s="75"/>
      <c r="I183" s="51"/>
      <c r="J183" s="51"/>
      <c r="K183" s="51"/>
      <c r="L183" s="291"/>
      <c r="M183" s="291"/>
      <c r="N183" s="291"/>
      <c r="O183" s="235"/>
      <c r="P183" s="298"/>
      <c r="Q183" s="298"/>
      <c r="R183" s="298"/>
      <c r="S183" s="298"/>
      <c r="T183" s="298"/>
      <c r="U183" s="298"/>
      <c r="V183" s="298"/>
      <c r="W183" s="298"/>
      <c r="X183" s="298"/>
      <c r="Y183" s="298"/>
      <c r="Z183" s="288"/>
      <c r="AA183" s="288"/>
      <c r="AB183" s="288"/>
      <c r="AC183" s="288"/>
    </row>
    <row r="184" spans="2:29" ht="15" x14ac:dyDescent="0.25">
      <c r="B184" s="75"/>
      <c r="C184" s="75"/>
      <c r="I184" s="51"/>
      <c r="J184" s="51"/>
      <c r="K184" s="51"/>
      <c r="L184" s="291"/>
      <c r="M184" s="291"/>
      <c r="N184" s="291"/>
      <c r="O184" s="235"/>
      <c r="P184" s="298"/>
      <c r="Q184" s="298"/>
      <c r="R184" s="298"/>
      <c r="S184" s="298"/>
      <c r="T184" s="298"/>
      <c r="U184" s="298"/>
      <c r="V184" s="298"/>
      <c r="W184" s="298"/>
      <c r="X184" s="298"/>
      <c r="Y184" s="298"/>
      <c r="Z184" s="288"/>
      <c r="AA184" s="288"/>
      <c r="AB184" s="288"/>
      <c r="AC184" s="288"/>
    </row>
    <row r="185" spans="2:29" ht="15" x14ac:dyDescent="0.25">
      <c r="B185" s="75"/>
      <c r="C185" s="75"/>
      <c r="I185" s="51"/>
      <c r="J185" s="51"/>
      <c r="K185" s="51"/>
      <c r="L185" s="291"/>
      <c r="M185" s="291"/>
      <c r="N185" s="291"/>
      <c r="O185" s="235"/>
      <c r="P185" s="298"/>
      <c r="Q185" s="298"/>
      <c r="R185" s="298"/>
      <c r="S185" s="298"/>
      <c r="T185" s="298"/>
      <c r="U185" s="298"/>
      <c r="V185" s="298"/>
      <c r="W185" s="298"/>
      <c r="X185" s="298"/>
      <c r="Y185" s="298"/>
      <c r="Z185" s="288"/>
      <c r="AA185" s="288"/>
      <c r="AB185" s="288"/>
      <c r="AC185" s="288"/>
    </row>
    <row r="186" spans="2:29" ht="15" x14ac:dyDescent="0.25">
      <c r="B186" s="75"/>
      <c r="C186" s="75"/>
      <c r="I186" s="51"/>
      <c r="J186" s="51"/>
      <c r="K186" s="51"/>
      <c r="L186" s="291"/>
      <c r="M186" s="291"/>
      <c r="N186" s="291"/>
      <c r="O186" s="235"/>
      <c r="P186" s="298"/>
      <c r="Q186" s="298"/>
      <c r="R186" s="298"/>
      <c r="S186" s="298"/>
      <c r="T186" s="298"/>
      <c r="U186" s="298"/>
      <c r="V186" s="298"/>
      <c r="W186" s="298"/>
      <c r="X186" s="298"/>
      <c r="Y186" s="298"/>
      <c r="Z186" s="288"/>
      <c r="AA186" s="288"/>
      <c r="AB186" s="288"/>
      <c r="AC186" s="288"/>
    </row>
    <row r="187" spans="2:29" ht="15" x14ac:dyDescent="0.25">
      <c r="B187" s="75"/>
      <c r="C187" s="75"/>
      <c r="I187" s="51"/>
      <c r="J187" s="51"/>
      <c r="K187" s="51"/>
      <c r="L187" s="291"/>
      <c r="M187" s="291"/>
      <c r="N187" s="291"/>
      <c r="O187" s="235"/>
      <c r="P187" s="298"/>
      <c r="Q187" s="298"/>
      <c r="R187" s="298"/>
      <c r="S187" s="298"/>
      <c r="T187" s="298"/>
      <c r="U187" s="298"/>
      <c r="V187" s="298"/>
      <c r="W187" s="298"/>
      <c r="X187" s="298"/>
      <c r="Y187" s="298"/>
      <c r="Z187" s="288"/>
      <c r="AA187" s="288"/>
      <c r="AB187" s="288"/>
      <c r="AC187" s="288"/>
    </row>
    <row r="188" spans="2:29" ht="15" x14ac:dyDescent="0.25">
      <c r="B188" s="75"/>
      <c r="C188" s="75"/>
      <c r="I188" s="51"/>
      <c r="J188" s="51"/>
      <c r="K188" s="51"/>
      <c r="L188" s="291"/>
      <c r="M188" s="291"/>
      <c r="N188" s="291"/>
      <c r="O188" s="235"/>
      <c r="P188" s="298"/>
      <c r="Q188" s="298"/>
      <c r="R188" s="298"/>
      <c r="S188" s="298"/>
      <c r="T188" s="298"/>
      <c r="U188" s="298"/>
      <c r="V188" s="298"/>
      <c r="W188" s="298"/>
      <c r="X188" s="298"/>
      <c r="Y188" s="298"/>
      <c r="Z188" s="288"/>
      <c r="AA188" s="288"/>
      <c r="AB188" s="288"/>
      <c r="AC188" s="288"/>
    </row>
    <row r="189" spans="2:29" ht="15" x14ac:dyDescent="0.25">
      <c r="B189" s="75"/>
      <c r="C189" s="75"/>
      <c r="I189" s="51"/>
      <c r="J189" s="51"/>
      <c r="K189" s="51"/>
      <c r="L189" s="291"/>
      <c r="M189" s="291"/>
      <c r="N189" s="291"/>
      <c r="O189" s="235"/>
      <c r="P189" s="298"/>
      <c r="Q189" s="298"/>
      <c r="R189" s="298"/>
      <c r="S189" s="298"/>
      <c r="T189" s="298"/>
      <c r="U189" s="298"/>
      <c r="V189" s="298"/>
      <c r="W189" s="298"/>
      <c r="X189" s="298"/>
      <c r="Y189" s="298"/>
      <c r="Z189" s="288"/>
      <c r="AA189" s="288"/>
      <c r="AB189" s="288"/>
      <c r="AC189" s="288"/>
    </row>
    <row r="190" spans="2:29" ht="15" x14ac:dyDescent="0.25">
      <c r="B190" s="75"/>
      <c r="C190" s="75"/>
      <c r="I190" s="51"/>
      <c r="J190" s="51"/>
      <c r="K190" s="51"/>
      <c r="L190" s="291"/>
      <c r="M190" s="291"/>
      <c r="N190" s="291"/>
      <c r="O190" s="235"/>
      <c r="P190" s="298"/>
      <c r="Q190" s="298"/>
      <c r="R190" s="298"/>
      <c r="S190" s="298"/>
      <c r="T190" s="298"/>
      <c r="U190" s="298"/>
      <c r="V190" s="298"/>
      <c r="W190" s="298"/>
      <c r="X190" s="298"/>
      <c r="Y190" s="298"/>
      <c r="Z190" s="288"/>
      <c r="AA190" s="288"/>
      <c r="AB190" s="288"/>
      <c r="AC190" s="288"/>
    </row>
    <row r="191" spans="2:29" ht="15" x14ac:dyDescent="0.25">
      <c r="B191" s="75"/>
      <c r="C191" s="75"/>
      <c r="I191" s="51"/>
      <c r="J191" s="51"/>
      <c r="K191" s="51"/>
      <c r="L191" s="291"/>
      <c r="M191" s="291"/>
      <c r="N191" s="291"/>
      <c r="O191" s="235"/>
      <c r="P191" s="298"/>
      <c r="Q191" s="298"/>
      <c r="R191" s="298"/>
      <c r="S191" s="298"/>
      <c r="T191" s="298"/>
      <c r="U191" s="298"/>
      <c r="V191" s="298"/>
      <c r="W191" s="298"/>
      <c r="X191" s="298"/>
      <c r="Y191" s="298"/>
      <c r="Z191" s="288"/>
      <c r="AA191" s="288"/>
      <c r="AB191" s="288"/>
      <c r="AC191" s="288"/>
    </row>
    <row r="192" spans="2:29" ht="15" x14ac:dyDescent="0.25">
      <c r="B192" s="75"/>
      <c r="C192" s="75"/>
      <c r="I192" s="51"/>
      <c r="J192" s="51"/>
      <c r="K192" s="51"/>
      <c r="L192" s="291"/>
      <c r="M192" s="291"/>
      <c r="N192" s="291"/>
      <c r="O192" s="235"/>
      <c r="P192" s="298"/>
      <c r="Q192" s="298"/>
      <c r="R192" s="298"/>
      <c r="S192" s="298"/>
      <c r="T192" s="298"/>
      <c r="U192" s="298"/>
      <c r="V192" s="298"/>
      <c r="W192" s="298"/>
      <c r="X192" s="298"/>
      <c r="Y192" s="298"/>
      <c r="Z192" s="288"/>
      <c r="AA192" s="288"/>
      <c r="AB192" s="288"/>
      <c r="AC192" s="288"/>
    </row>
    <row r="193" spans="2:29" ht="15" x14ac:dyDescent="0.25">
      <c r="B193" s="75"/>
      <c r="C193" s="75"/>
      <c r="I193" s="51"/>
      <c r="J193" s="51"/>
      <c r="K193" s="51"/>
      <c r="L193" s="291"/>
      <c r="M193" s="291"/>
      <c r="N193" s="291"/>
      <c r="O193" s="235"/>
      <c r="P193" s="298"/>
      <c r="Q193" s="298"/>
      <c r="R193" s="298"/>
      <c r="S193" s="298"/>
      <c r="T193" s="298"/>
      <c r="U193" s="298"/>
      <c r="V193" s="298"/>
      <c r="W193" s="298"/>
      <c r="X193" s="298"/>
      <c r="Y193" s="298"/>
      <c r="Z193" s="288"/>
      <c r="AA193" s="288"/>
      <c r="AB193" s="288"/>
      <c r="AC193" s="288"/>
    </row>
    <row r="194" spans="2:29" ht="15" x14ac:dyDescent="0.25">
      <c r="B194" s="75"/>
      <c r="C194" s="75"/>
      <c r="I194" s="51"/>
      <c r="J194" s="51"/>
      <c r="K194" s="51"/>
      <c r="L194" s="291"/>
      <c r="M194" s="291"/>
      <c r="N194" s="291"/>
      <c r="O194" s="235"/>
      <c r="P194" s="298"/>
      <c r="Q194" s="298"/>
      <c r="R194" s="298"/>
      <c r="S194" s="298"/>
      <c r="T194" s="298"/>
      <c r="U194" s="298"/>
      <c r="V194" s="298"/>
      <c r="W194" s="298"/>
      <c r="X194" s="298"/>
      <c r="Y194" s="298"/>
      <c r="Z194" s="288"/>
      <c r="AA194" s="288"/>
      <c r="AB194" s="288"/>
      <c r="AC194" s="288"/>
    </row>
    <row r="195" spans="2:29" ht="15" x14ac:dyDescent="0.25">
      <c r="B195" s="75"/>
      <c r="C195" s="75"/>
      <c r="I195" s="51"/>
      <c r="J195" s="51"/>
      <c r="K195" s="51"/>
      <c r="L195" s="291"/>
      <c r="M195" s="291"/>
      <c r="N195" s="291"/>
      <c r="O195" s="235"/>
      <c r="P195" s="298"/>
      <c r="Q195" s="298"/>
      <c r="R195" s="298"/>
      <c r="S195" s="298"/>
      <c r="T195" s="298"/>
      <c r="U195" s="298"/>
      <c r="V195" s="298"/>
      <c r="W195" s="298"/>
      <c r="X195" s="298"/>
      <c r="Y195" s="298"/>
      <c r="Z195" s="288"/>
      <c r="AA195" s="288"/>
      <c r="AB195" s="288"/>
      <c r="AC195" s="288"/>
    </row>
    <row r="196" spans="2:29" ht="15" x14ac:dyDescent="0.25">
      <c r="B196" s="75"/>
      <c r="C196" s="75"/>
      <c r="I196" s="51"/>
      <c r="J196" s="51"/>
      <c r="K196" s="51"/>
      <c r="L196" s="291"/>
      <c r="M196" s="291"/>
      <c r="N196" s="291"/>
      <c r="O196" s="235"/>
      <c r="P196" s="298"/>
      <c r="Q196" s="298"/>
      <c r="R196" s="298"/>
      <c r="S196" s="298"/>
      <c r="T196" s="298"/>
      <c r="U196" s="298"/>
      <c r="V196" s="298"/>
      <c r="W196" s="298"/>
      <c r="X196" s="298"/>
      <c r="Y196" s="298"/>
      <c r="Z196" s="288"/>
      <c r="AA196" s="288"/>
      <c r="AB196" s="288"/>
      <c r="AC196" s="288"/>
    </row>
    <row r="197" spans="2:29" ht="15" x14ac:dyDescent="0.25">
      <c r="B197" s="75"/>
      <c r="C197" s="75"/>
      <c r="I197" s="51"/>
      <c r="J197" s="51"/>
      <c r="K197" s="51"/>
      <c r="L197" s="291"/>
      <c r="M197" s="291"/>
      <c r="N197" s="291"/>
      <c r="O197" s="235"/>
      <c r="P197" s="298"/>
      <c r="Q197" s="298"/>
      <c r="R197" s="298"/>
      <c r="S197" s="298"/>
      <c r="T197" s="298"/>
      <c r="U197" s="298"/>
      <c r="V197" s="298"/>
      <c r="W197" s="298"/>
      <c r="X197" s="298"/>
      <c r="Y197" s="298"/>
      <c r="Z197" s="288"/>
      <c r="AA197" s="288"/>
      <c r="AB197" s="288"/>
      <c r="AC197" s="288"/>
    </row>
    <row r="198" spans="2:29" ht="15" x14ac:dyDescent="0.25">
      <c r="B198" s="75"/>
      <c r="C198" s="75"/>
      <c r="I198" s="51"/>
      <c r="J198" s="51"/>
      <c r="K198" s="51"/>
      <c r="L198" s="291"/>
      <c r="M198" s="291"/>
      <c r="N198" s="291"/>
      <c r="O198" s="235"/>
      <c r="P198" s="298"/>
      <c r="Q198" s="298"/>
      <c r="R198" s="298"/>
      <c r="S198" s="298"/>
      <c r="T198" s="298"/>
      <c r="U198" s="298"/>
      <c r="V198" s="298"/>
      <c r="W198" s="298"/>
      <c r="X198" s="298"/>
      <c r="Y198" s="298"/>
      <c r="Z198" s="288"/>
      <c r="AA198" s="288"/>
      <c r="AB198" s="288"/>
      <c r="AC198" s="288"/>
    </row>
    <row r="199" spans="2:29" ht="15" x14ac:dyDescent="0.25">
      <c r="B199" s="75"/>
      <c r="C199" s="75"/>
      <c r="I199" s="51"/>
      <c r="J199" s="51"/>
      <c r="K199" s="51"/>
      <c r="L199" s="291"/>
      <c r="M199" s="291"/>
      <c r="N199" s="291"/>
      <c r="O199" s="235"/>
      <c r="P199" s="298"/>
      <c r="Q199" s="298"/>
      <c r="R199" s="298"/>
      <c r="S199" s="298"/>
      <c r="T199" s="298"/>
      <c r="U199" s="298"/>
      <c r="V199" s="298"/>
      <c r="W199" s="298"/>
      <c r="X199" s="298"/>
      <c r="Y199" s="298"/>
      <c r="Z199" s="288"/>
      <c r="AA199" s="288"/>
      <c r="AB199" s="288"/>
      <c r="AC199" s="288"/>
    </row>
    <row r="200" spans="2:29" ht="15" x14ac:dyDescent="0.25">
      <c r="B200" s="75"/>
      <c r="C200" s="75"/>
      <c r="I200" s="51"/>
      <c r="J200" s="51"/>
      <c r="K200" s="51"/>
      <c r="L200" s="291"/>
      <c r="M200" s="291"/>
      <c r="N200" s="291"/>
      <c r="O200" s="235"/>
      <c r="P200" s="298"/>
      <c r="Q200" s="298"/>
      <c r="R200" s="298"/>
      <c r="S200" s="298"/>
      <c r="T200" s="298"/>
      <c r="U200" s="298"/>
      <c r="V200" s="298"/>
      <c r="W200" s="298"/>
      <c r="X200" s="298"/>
      <c r="Y200" s="298"/>
      <c r="Z200" s="288"/>
      <c r="AA200" s="288"/>
      <c r="AB200" s="288"/>
      <c r="AC200" s="288"/>
    </row>
    <row r="201" spans="2:29" ht="15" x14ac:dyDescent="0.25">
      <c r="B201" s="75"/>
      <c r="C201" s="75"/>
      <c r="I201" s="51"/>
      <c r="J201" s="51"/>
      <c r="K201" s="51"/>
      <c r="L201" s="291"/>
      <c r="M201" s="291"/>
      <c r="N201" s="291"/>
      <c r="O201" s="235"/>
      <c r="P201" s="298"/>
      <c r="Q201" s="298"/>
      <c r="R201" s="298"/>
      <c r="S201" s="298"/>
      <c r="T201" s="298"/>
      <c r="U201" s="298"/>
      <c r="V201" s="298"/>
      <c r="W201" s="298"/>
      <c r="X201" s="298"/>
      <c r="Y201" s="298"/>
      <c r="Z201" s="288"/>
      <c r="AA201" s="288"/>
      <c r="AB201" s="288"/>
      <c r="AC201" s="288"/>
    </row>
    <row r="202" spans="2:29" ht="15" x14ac:dyDescent="0.25">
      <c r="B202" s="75"/>
      <c r="C202" s="75"/>
      <c r="I202" s="51"/>
      <c r="J202" s="51"/>
      <c r="K202" s="51"/>
      <c r="L202" s="291"/>
      <c r="M202" s="291"/>
      <c r="N202" s="291"/>
      <c r="O202" s="235"/>
      <c r="P202" s="298"/>
      <c r="Q202" s="298"/>
      <c r="R202" s="298"/>
      <c r="S202" s="298"/>
      <c r="T202" s="298"/>
      <c r="U202" s="298"/>
      <c r="V202" s="298"/>
      <c r="W202" s="298"/>
      <c r="X202" s="298"/>
      <c r="Y202" s="298"/>
      <c r="Z202" s="288"/>
      <c r="AA202" s="288"/>
      <c r="AB202" s="288"/>
      <c r="AC202" s="288"/>
    </row>
    <row r="203" spans="2:29" ht="15" x14ac:dyDescent="0.25">
      <c r="B203" s="75"/>
      <c r="C203" s="75"/>
      <c r="I203" s="51"/>
      <c r="J203" s="51"/>
      <c r="K203" s="51"/>
      <c r="L203" s="291"/>
      <c r="M203" s="291"/>
      <c r="N203" s="291"/>
      <c r="O203" s="235"/>
      <c r="P203" s="298"/>
      <c r="Q203" s="298"/>
      <c r="R203" s="298"/>
      <c r="S203" s="298"/>
      <c r="T203" s="298"/>
      <c r="U203" s="298"/>
      <c r="V203" s="298"/>
      <c r="W203" s="298"/>
      <c r="X203" s="298"/>
      <c r="Y203" s="298"/>
      <c r="Z203" s="288"/>
      <c r="AA203" s="288"/>
      <c r="AB203" s="288"/>
      <c r="AC203" s="288"/>
    </row>
    <row r="204" spans="2:29" ht="15" x14ac:dyDescent="0.25">
      <c r="B204" s="75"/>
      <c r="C204" s="75"/>
      <c r="I204" s="51"/>
      <c r="J204" s="51"/>
      <c r="K204" s="51"/>
      <c r="L204" s="291"/>
      <c r="M204" s="291"/>
      <c r="N204" s="291"/>
      <c r="O204" s="235"/>
      <c r="P204" s="298"/>
      <c r="Q204" s="298"/>
      <c r="R204" s="298"/>
      <c r="S204" s="298"/>
      <c r="T204" s="298"/>
      <c r="U204" s="298"/>
      <c r="V204" s="298"/>
      <c r="W204" s="298"/>
      <c r="X204" s="298"/>
      <c r="Y204" s="298"/>
      <c r="Z204" s="288"/>
      <c r="AA204" s="288"/>
      <c r="AB204" s="288"/>
      <c r="AC204" s="288"/>
    </row>
    <row r="205" spans="2:29" ht="15" x14ac:dyDescent="0.25">
      <c r="B205" s="75"/>
      <c r="C205" s="75"/>
      <c r="I205" s="51"/>
      <c r="J205" s="51"/>
      <c r="K205" s="51"/>
      <c r="L205" s="291"/>
      <c r="M205" s="291"/>
      <c r="N205" s="291"/>
      <c r="O205" s="235"/>
      <c r="P205" s="298"/>
      <c r="Q205" s="298"/>
      <c r="R205" s="298"/>
      <c r="S205" s="298"/>
      <c r="T205" s="298"/>
      <c r="U205" s="298"/>
      <c r="V205" s="298"/>
      <c r="W205" s="298"/>
      <c r="X205" s="298"/>
      <c r="Y205" s="298"/>
      <c r="Z205" s="288"/>
      <c r="AA205" s="288"/>
      <c r="AB205" s="288"/>
      <c r="AC205" s="288"/>
    </row>
    <row r="206" spans="2:29" ht="15" x14ac:dyDescent="0.25">
      <c r="B206" s="75"/>
      <c r="C206" s="75"/>
      <c r="I206" s="51"/>
      <c r="J206" s="51"/>
      <c r="K206" s="51"/>
      <c r="L206" s="291"/>
      <c r="M206" s="291"/>
      <c r="N206" s="291"/>
      <c r="O206" s="235"/>
      <c r="P206" s="298"/>
      <c r="Q206" s="298"/>
      <c r="R206" s="298"/>
      <c r="S206" s="298"/>
      <c r="T206" s="298"/>
      <c r="U206" s="298"/>
      <c r="V206" s="298"/>
      <c r="W206" s="298"/>
      <c r="X206" s="298"/>
      <c r="Y206" s="298"/>
      <c r="Z206" s="288"/>
      <c r="AA206" s="288"/>
      <c r="AB206" s="288"/>
      <c r="AC206" s="288"/>
    </row>
    <row r="207" spans="2:29" ht="15" x14ac:dyDescent="0.25">
      <c r="B207" s="75"/>
      <c r="C207" s="75"/>
      <c r="I207" s="51"/>
      <c r="J207" s="51"/>
      <c r="K207" s="51"/>
      <c r="L207" s="291"/>
      <c r="M207" s="291"/>
      <c r="N207" s="291"/>
      <c r="O207" s="235"/>
      <c r="P207" s="298"/>
      <c r="Q207" s="298"/>
      <c r="R207" s="298"/>
      <c r="S207" s="298"/>
      <c r="T207" s="298"/>
      <c r="U207" s="298"/>
      <c r="V207" s="298"/>
      <c r="W207" s="298"/>
      <c r="X207" s="298"/>
      <c r="Y207" s="298"/>
      <c r="Z207" s="288"/>
      <c r="AA207" s="288"/>
      <c r="AB207" s="288"/>
      <c r="AC207" s="288"/>
    </row>
    <row r="208" spans="2:29" ht="15" x14ac:dyDescent="0.25">
      <c r="B208" s="75"/>
      <c r="C208" s="75"/>
      <c r="I208" s="51"/>
      <c r="J208" s="51"/>
      <c r="K208" s="51"/>
      <c r="L208" s="291"/>
      <c r="M208" s="291"/>
      <c r="N208" s="291"/>
      <c r="O208" s="235"/>
      <c r="P208" s="298"/>
      <c r="Q208" s="298"/>
      <c r="R208" s="298"/>
      <c r="S208" s="298"/>
      <c r="T208" s="298"/>
      <c r="U208" s="298"/>
      <c r="V208" s="298"/>
      <c r="W208" s="298"/>
      <c r="X208" s="298"/>
      <c r="Y208" s="298"/>
      <c r="Z208" s="288"/>
      <c r="AA208" s="288"/>
      <c r="AB208" s="288"/>
      <c r="AC208" s="288"/>
    </row>
    <row r="209" spans="2:29" ht="15" x14ac:dyDescent="0.25">
      <c r="B209" s="75"/>
      <c r="C209" s="75"/>
      <c r="I209" s="51"/>
      <c r="J209" s="51"/>
      <c r="K209" s="51"/>
      <c r="L209" s="291"/>
      <c r="M209" s="291"/>
      <c r="N209" s="291"/>
      <c r="O209" s="235"/>
      <c r="P209" s="298"/>
      <c r="Q209" s="298"/>
      <c r="R209" s="298"/>
      <c r="S209" s="298"/>
      <c r="T209" s="298"/>
      <c r="U209" s="298"/>
      <c r="V209" s="298"/>
      <c r="W209" s="298"/>
      <c r="X209" s="298"/>
      <c r="Y209" s="298"/>
      <c r="Z209" s="288"/>
      <c r="AA209" s="288"/>
      <c r="AB209" s="288"/>
      <c r="AC209" s="288"/>
    </row>
    <row r="210" spans="2:29" ht="15" x14ac:dyDescent="0.25">
      <c r="B210" s="75"/>
      <c r="C210" s="75"/>
      <c r="I210" s="51"/>
      <c r="J210" s="51"/>
      <c r="K210" s="51"/>
      <c r="L210" s="291"/>
      <c r="M210" s="291"/>
      <c r="N210" s="291"/>
      <c r="O210" s="235"/>
      <c r="P210" s="298"/>
      <c r="Q210" s="298"/>
      <c r="R210" s="298"/>
      <c r="S210" s="298"/>
      <c r="T210" s="298"/>
      <c r="U210" s="298"/>
      <c r="V210" s="298"/>
      <c r="W210" s="298"/>
      <c r="X210" s="298"/>
      <c r="Y210" s="298"/>
      <c r="Z210" s="288"/>
      <c r="AA210" s="288"/>
      <c r="AB210" s="288"/>
      <c r="AC210" s="288"/>
    </row>
    <row r="211" spans="2:29" ht="15" x14ac:dyDescent="0.25">
      <c r="B211" s="75"/>
      <c r="C211" s="75"/>
      <c r="I211" s="51"/>
      <c r="J211" s="51"/>
      <c r="K211" s="51"/>
      <c r="L211" s="291"/>
      <c r="M211" s="291"/>
      <c r="N211" s="291"/>
      <c r="O211" s="235"/>
      <c r="P211" s="298"/>
      <c r="Q211" s="298"/>
      <c r="R211" s="298"/>
      <c r="S211" s="298"/>
      <c r="T211" s="298"/>
      <c r="U211" s="298"/>
      <c r="V211" s="298"/>
      <c r="W211" s="298"/>
      <c r="X211" s="298"/>
      <c r="Y211" s="298"/>
      <c r="Z211" s="288"/>
      <c r="AA211" s="288"/>
      <c r="AB211" s="288"/>
      <c r="AC211" s="288"/>
    </row>
    <row r="212" spans="2:29" ht="15" x14ac:dyDescent="0.25">
      <c r="B212" s="75"/>
      <c r="C212" s="75"/>
      <c r="I212" s="51"/>
      <c r="J212" s="51"/>
      <c r="K212" s="51"/>
      <c r="L212" s="291"/>
      <c r="M212" s="291"/>
      <c r="N212" s="291"/>
      <c r="O212" s="235"/>
      <c r="P212" s="298"/>
      <c r="Q212" s="298"/>
      <c r="R212" s="298"/>
      <c r="S212" s="298"/>
      <c r="T212" s="298"/>
      <c r="U212" s="298"/>
      <c r="V212" s="298"/>
      <c r="W212" s="298"/>
      <c r="X212" s="298"/>
      <c r="Y212" s="298"/>
      <c r="Z212" s="288"/>
      <c r="AA212" s="288"/>
      <c r="AB212" s="288"/>
      <c r="AC212" s="288"/>
    </row>
    <row r="213" spans="2:29" ht="15" x14ac:dyDescent="0.25">
      <c r="B213" s="75"/>
      <c r="C213" s="75"/>
      <c r="I213" s="51"/>
      <c r="J213" s="51"/>
      <c r="K213" s="51"/>
      <c r="L213" s="291"/>
      <c r="M213" s="291"/>
      <c r="N213" s="291"/>
      <c r="O213" s="235"/>
      <c r="P213" s="298"/>
      <c r="Q213" s="298"/>
      <c r="R213" s="298"/>
      <c r="S213" s="298"/>
      <c r="T213" s="298"/>
      <c r="U213" s="298"/>
      <c r="V213" s="298"/>
      <c r="W213" s="298"/>
      <c r="X213" s="298"/>
      <c r="Y213" s="298"/>
      <c r="Z213" s="288"/>
      <c r="AA213" s="288"/>
      <c r="AB213" s="288"/>
      <c r="AC213" s="288"/>
    </row>
    <row r="214" spans="2:29" ht="15" x14ac:dyDescent="0.25">
      <c r="B214" s="75"/>
      <c r="C214" s="75"/>
      <c r="I214" s="51"/>
      <c r="J214" s="51"/>
      <c r="K214" s="51"/>
      <c r="L214" s="291"/>
      <c r="M214" s="291"/>
      <c r="N214" s="291"/>
      <c r="O214" s="235"/>
      <c r="P214" s="298"/>
      <c r="Q214" s="298"/>
      <c r="R214" s="298"/>
      <c r="S214" s="298"/>
      <c r="T214" s="298"/>
      <c r="U214" s="298"/>
      <c r="V214" s="298"/>
      <c r="W214" s="298"/>
      <c r="X214" s="298"/>
      <c r="Y214" s="298"/>
      <c r="Z214" s="288"/>
      <c r="AA214" s="288"/>
      <c r="AB214" s="288"/>
      <c r="AC214" s="288"/>
    </row>
    <row r="215" spans="2:29" ht="15" x14ac:dyDescent="0.25">
      <c r="B215" s="75"/>
      <c r="C215" s="75"/>
      <c r="I215" s="51"/>
      <c r="J215" s="51"/>
      <c r="K215" s="51"/>
      <c r="L215" s="291"/>
      <c r="M215" s="291"/>
      <c r="N215" s="291"/>
      <c r="O215" s="235"/>
      <c r="P215" s="298"/>
      <c r="Q215" s="298"/>
      <c r="R215" s="298"/>
      <c r="S215" s="298"/>
      <c r="T215" s="298"/>
      <c r="U215" s="298"/>
      <c r="V215" s="298"/>
      <c r="W215" s="298"/>
      <c r="X215" s="298"/>
      <c r="Y215" s="298"/>
      <c r="Z215" s="288"/>
      <c r="AA215" s="288"/>
      <c r="AB215" s="288"/>
      <c r="AC215" s="288"/>
    </row>
    <row r="216" spans="2:29" ht="15" x14ac:dyDescent="0.25">
      <c r="B216" s="75"/>
      <c r="C216" s="75"/>
      <c r="I216" s="51"/>
      <c r="J216" s="51"/>
      <c r="K216" s="51"/>
      <c r="L216" s="291"/>
      <c r="M216" s="291"/>
      <c r="N216" s="291"/>
      <c r="O216" s="235"/>
      <c r="P216" s="298"/>
      <c r="Q216" s="298"/>
      <c r="R216" s="298"/>
      <c r="S216" s="298"/>
      <c r="T216" s="298"/>
      <c r="U216" s="298"/>
      <c r="V216" s="298"/>
      <c r="W216" s="298"/>
      <c r="X216" s="298"/>
      <c r="Y216" s="298"/>
      <c r="Z216" s="288"/>
      <c r="AA216" s="288"/>
      <c r="AB216" s="288"/>
      <c r="AC216" s="288"/>
    </row>
    <row r="217" spans="2:29" ht="15" x14ac:dyDescent="0.25">
      <c r="B217" s="75"/>
      <c r="C217" s="75"/>
      <c r="I217" s="51"/>
      <c r="J217" s="51"/>
      <c r="K217" s="51"/>
      <c r="L217" s="291"/>
      <c r="M217" s="291"/>
      <c r="N217" s="291"/>
      <c r="O217" s="235"/>
      <c r="P217" s="298"/>
      <c r="Q217" s="298"/>
      <c r="R217" s="298"/>
      <c r="S217" s="298"/>
      <c r="T217" s="298"/>
      <c r="U217" s="298"/>
      <c r="V217" s="298"/>
      <c r="W217" s="298"/>
      <c r="X217" s="298"/>
      <c r="Y217" s="298"/>
      <c r="Z217" s="288"/>
      <c r="AA217" s="288"/>
      <c r="AB217" s="288"/>
      <c r="AC217" s="288"/>
    </row>
    <row r="218" spans="2:29" ht="15" x14ac:dyDescent="0.25">
      <c r="B218" s="75"/>
      <c r="C218" s="75"/>
      <c r="I218" s="51"/>
      <c r="J218" s="51"/>
      <c r="K218" s="51"/>
      <c r="L218" s="291"/>
      <c r="M218" s="291"/>
      <c r="N218" s="291"/>
      <c r="O218" s="235"/>
      <c r="P218" s="298"/>
      <c r="Q218" s="298"/>
      <c r="R218" s="298"/>
      <c r="S218" s="298"/>
      <c r="T218" s="298"/>
      <c r="U218" s="298"/>
      <c r="V218" s="298"/>
      <c r="W218" s="298"/>
      <c r="X218" s="298"/>
      <c r="Y218" s="298"/>
      <c r="Z218" s="288"/>
      <c r="AA218" s="288"/>
      <c r="AB218" s="288"/>
      <c r="AC218" s="288"/>
    </row>
    <row r="219" spans="2:29" ht="15" x14ac:dyDescent="0.25">
      <c r="B219" s="75"/>
      <c r="C219" s="75"/>
      <c r="I219" s="51"/>
      <c r="J219" s="51"/>
      <c r="K219" s="51"/>
      <c r="L219" s="291"/>
      <c r="M219" s="291"/>
      <c r="N219" s="291"/>
      <c r="O219" s="235"/>
      <c r="P219" s="298"/>
      <c r="Q219" s="298"/>
      <c r="R219" s="298"/>
      <c r="S219" s="298"/>
      <c r="T219" s="298"/>
      <c r="U219" s="298"/>
      <c r="V219" s="298"/>
      <c r="W219" s="298"/>
      <c r="X219" s="298"/>
      <c r="Y219" s="298"/>
      <c r="Z219" s="288"/>
      <c r="AA219" s="288"/>
      <c r="AB219" s="288"/>
      <c r="AC219" s="288"/>
    </row>
    <row r="220" spans="2:29" ht="15" x14ac:dyDescent="0.25">
      <c r="B220" s="75"/>
      <c r="C220" s="75"/>
      <c r="I220" s="51"/>
      <c r="J220" s="51"/>
      <c r="K220" s="51"/>
      <c r="L220" s="291"/>
      <c r="M220" s="291"/>
      <c r="N220" s="291"/>
      <c r="O220" s="235"/>
      <c r="P220" s="298"/>
      <c r="Q220" s="298"/>
      <c r="R220" s="298"/>
      <c r="S220" s="298"/>
      <c r="T220" s="298"/>
      <c r="U220" s="298"/>
      <c r="V220" s="298"/>
      <c r="W220" s="298"/>
      <c r="X220" s="298"/>
      <c r="Y220" s="298"/>
      <c r="Z220" s="288"/>
      <c r="AA220" s="288"/>
      <c r="AB220" s="288"/>
      <c r="AC220" s="288"/>
    </row>
    <row r="221" spans="2:29" x14ac:dyDescent="0.2">
      <c r="B221" s="75"/>
      <c r="C221" s="75"/>
    </row>
    <row r="222" spans="2:29" x14ac:dyDescent="0.2">
      <c r="B222" s="75"/>
      <c r="C222" s="75"/>
    </row>
    <row r="223" spans="2:29" x14ac:dyDescent="0.2">
      <c r="B223" s="75"/>
      <c r="C223" s="75"/>
    </row>
    <row r="224" spans="2:29" x14ac:dyDescent="0.2">
      <c r="B224" s="75"/>
      <c r="C224" s="75"/>
    </row>
    <row r="225" s="75" customFormat="1" x14ac:dyDescent="0.2"/>
    <row r="226" s="75" customFormat="1" x14ac:dyDescent="0.2"/>
    <row r="227" s="75" customFormat="1" x14ac:dyDescent="0.2"/>
    <row r="228" s="75" customFormat="1" x14ac:dyDescent="0.2"/>
    <row r="229" s="75" customFormat="1" x14ac:dyDescent="0.2"/>
    <row r="230" s="75" customFormat="1" x14ac:dyDescent="0.2"/>
    <row r="231" s="75" customFormat="1" x14ac:dyDescent="0.2"/>
    <row r="232" s="75" customFormat="1" x14ac:dyDescent="0.2"/>
    <row r="233" s="75" customFormat="1" x14ac:dyDescent="0.2"/>
    <row r="234" s="75" customFormat="1" x14ac:dyDescent="0.2"/>
    <row r="235" s="75" customFormat="1" x14ac:dyDescent="0.2"/>
    <row r="236" s="75" customFormat="1" x14ac:dyDescent="0.2"/>
    <row r="237" s="75" customFormat="1" x14ac:dyDescent="0.2"/>
    <row r="238" s="75" customFormat="1" x14ac:dyDescent="0.2"/>
    <row r="239" s="75" customFormat="1" x14ac:dyDescent="0.2"/>
    <row r="240" s="75" customFormat="1" x14ac:dyDescent="0.2"/>
    <row r="241" s="75" customFormat="1" x14ac:dyDescent="0.2"/>
    <row r="242" s="75" customFormat="1" x14ac:dyDescent="0.2"/>
    <row r="243" s="75" customFormat="1" x14ac:dyDescent="0.2"/>
    <row r="244" s="75" customFormat="1" x14ac:dyDescent="0.2"/>
    <row r="245" s="75" customFormat="1" x14ac:dyDescent="0.2"/>
    <row r="246" s="75" customFormat="1" x14ac:dyDescent="0.2"/>
    <row r="247" s="75" customFormat="1" x14ac:dyDescent="0.2"/>
    <row r="248" s="75" customFormat="1" x14ac:dyDescent="0.2"/>
    <row r="249" s="75" customFormat="1" x14ac:dyDescent="0.2"/>
    <row r="250" s="75" customFormat="1" x14ac:dyDescent="0.2"/>
    <row r="251" s="75" customFormat="1" x14ac:dyDescent="0.2"/>
    <row r="252" s="75" customFormat="1" x14ac:dyDescent="0.2"/>
    <row r="253" s="75" customFormat="1" x14ac:dyDescent="0.2"/>
    <row r="254" s="75" customFormat="1" x14ac:dyDescent="0.2"/>
    <row r="255" s="75" customFormat="1" x14ac:dyDescent="0.2"/>
    <row r="256" s="75" customFormat="1" x14ac:dyDescent="0.2"/>
    <row r="257" s="75" customFormat="1" x14ac:dyDescent="0.2"/>
    <row r="258" s="75" customFormat="1" x14ac:dyDescent="0.2"/>
    <row r="259" s="75" customFormat="1" x14ac:dyDescent="0.2"/>
    <row r="260" s="75" customFormat="1" x14ac:dyDescent="0.2"/>
    <row r="261" s="75" customFormat="1" x14ac:dyDescent="0.2"/>
    <row r="262" s="75" customFormat="1" x14ac:dyDescent="0.2"/>
    <row r="263" s="75" customFormat="1" x14ac:dyDescent="0.2"/>
    <row r="264" s="75" customFormat="1" x14ac:dyDescent="0.2"/>
    <row r="265" s="75" customFormat="1" x14ac:dyDescent="0.2"/>
    <row r="266" s="75" customFormat="1" x14ac:dyDescent="0.2"/>
    <row r="267" s="75" customFormat="1" x14ac:dyDescent="0.2"/>
    <row r="268" s="75" customFormat="1" x14ac:dyDescent="0.2"/>
    <row r="269" s="75" customFormat="1" x14ac:dyDescent="0.2"/>
    <row r="270" s="75" customFormat="1" x14ac:dyDescent="0.2"/>
    <row r="271" s="75" customFormat="1" x14ac:dyDescent="0.2"/>
    <row r="272" s="75" customFormat="1" x14ac:dyDescent="0.2"/>
    <row r="273" s="75" customFormat="1" x14ac:dyDescent="0.2"/>
    <row r="274" s="75" customFormat="1" x14ac:dyDescent="0.2"/>
    <row r="275" s="75" customFormat="1" x14ac:dyDescent="0.2"/>
    <row r="276" s="75" customFormat="1" x14ac:dyDescent="0.2"/>
    <row r="277" s="75" customFormat="1" x14ac:dyDescent="0.2"/>
    <row r="278" s="75" customFormat="1" x14ac:dyDescent="0.2"/>
    <row r="279" s="75" customFormat="1" x14ac:dyDescent="0.2"/>
    <row r="280" s="75" customFormat="1" x14ac:dyDescent="0.2"/>
    <row r="281" s="75" customFormat="1" x14ac:dyDescent="0.2"/>
    <row r="282" s="75" customFormat="1" x14ac:dyDescent="0.2"/>
    <row r="283" s="75" customFormat="1" x14ac:dyDescent="0.2"/>
    <row r="284" s="75" customFormat="1" x14ac:dyDescent="0.2"/>
    <row r="285" s="75" customFormat="1" x14ac:dyDescent="0.2"/>
    <row r="286" s="75" customFormat="1" x14ac:dyDescent="0.2"/>
    <row r="287" s="75" customFormat="1" x14ac:dyDescent="0.2"/>
    <row r="288" s="75" customFormat="1" x14ac:dyDescent="0.2"/>
    <row r="289" s="75" customFormat="1" x14ac:dyDescent="0.2"/>
    <row r="290" s="75" customFormat="1" x14ac:dyDescent="0.2"/>
    <row r="291" s="75" customFormat="1" x14ac:dyDescent="0.2"/>
    <row r="292" s="75" customFormat="1" x14ac:dyDescent="0.2"/>
    <row r="293" s="75" customFormat="1" x14ac:dyDescent="0.2"/>
    <row r="294" s="75" customFormat="1" x14ac:dyDescent="0.2"/>
    <row r="295" s="75" customFormat="1" x14ac:dyDescent="0.2"/>
    <row r="296" s="75" customFormat="1" x14ac:dyDescent="0.2"/>
    <row r="297" s="75" customFormat="1" x14ac:dyDescent="0.2"/>
    <row r="298" s="75" customFormat="1" x14ac:dyDescent="0.2"/>
    <row r="299" s="75" customFormat="1" x14ac:dyDescent="0.2"/>
    <row r="300" s="75" customFormat="1" x14ac:dyDescent="0.2"/>
    <row r="301" s="75" customFormat="1" x14ac:dyDescent="0.2"/>
    <row r="302" s="75" customFormat="1" x14ac:dyDescent="0.2"/>
    <row r="303" s="75" customFormat="1" x14ac:dyDescent="0.2"/>
    <row r="304" s="75" customFormat="1" x14ac:dyDescent="0.2"/>
    <row r="305" s="75" customFormat="1" x14ac:dyDescent="0.2"/>
    <row r="306" s="75" customFormat="1" x14ac:dyDescent="0.2"/>
    <row r="307" s="75" customFormat="1" x14ac:dyDescent="0.2"/>
    <row r="308" s="75" customFormat="1" x14ac:dyDescent="0.2"/>
    <row r="309" s="75" customFormat="1" x14ac:dyDescent="0.2"/>
    <row r="310" s="75" customFormat="1" x14ac:dyDescent="0.2"/>
  </sheetData>
  <autoFilter ref="A4:AC220" xr:uid="{74A0CD1E-8C7B-4977-B58F-691D27F036CB}"/>
  <conditionalFormatting sqref="L5:L220">
    <cfRule type="cellIs" dxfId="0" priority="1" operator="greaterThan">
      <formula>1</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94EB-9026-4559-801D-5A29A491889E}">
  <dimension ref="A1:AQ126"/>
  <sheetViews>
    <sheetView workbookViewId="0">
      <selection activeCell="K6" sqref="K6"/>
    </sheetView>
  </sheetViews>
  <sheetFormatPr defaultRowHeight="15" x14ac:dyDescent="0.25"/>
  <cols>
    <col min="2" max="2" width="29.42578125" customWidth="1"/>
    <col min="3" max="3" width="40" customWidth="1"/>
    <col min="5" max="5" width="14" customWidth="1"/>
    <col min="6" max="6" width="12.7109375" style="313" customWidth="1"/>
    <col min="42" max="42" width="12.5703125" bestFit="1" customWidth="1"/>
    <col min="43" max="43" width="14" customWidth="1"/>
  </cols>
  <sheetData>
    <row r="1" spans="1:43" x14ac:dyDescent="0.25">
      <c r="A1" t="s">
        <v>945</v>
      </c>
    </row>
    <row r="2" spans="1:43" x14ac:dyDescent="0.25">
      <c r="A2" t="s">
        <v>947</v>
      </c>
    </row>
    <row r="3" spans="1:43" x14ac:dyDescent="0.25">
      <c r="G3" s="522" t="s">
        <v>739</v>
      </c>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309"/>
      <c r="AL3" s="309"/>
      <c r="AM3" s="309"/>
      <c r="AN3" s="309"/>
      <c r="AO3" s="309"/>
      <c r="AP3" s="310"/>
    </row>
    <row r="4" spans="1:43" ht="60" x14ac:dyDescent="0.25">
      <c r="A4" s="102" t="s">
        <v>474</v>
      </c>
      <c r="B4" s="90" t="s">
        <v>100</v>
      </c>
      <c r="C4" s="90" t="s">
        <v>105</v>
      </c>
      <c r="D4" s="90" t="s">
        <v>104</v>
      </c>
      <c r="E4" s="90" t="s">
        <v>745</v>
      </c>
      <c r="F4" s="314" t="s">
        <v>741</v>
      </c>
      <c r="G4" s="311">
        <v>2021</v>
      </c>
      <c r="H4" s="311">
        <v>2022</v>
      </c>
      <c r="I4" s="311">
        <v>2023</v>
      </c>
      <c r="J4" s="311">
        <v>2024</v>
      </c>
      <c r="K4" s="311">
        <v>2025</v>
      </c>
      <c r="L4" s="311">
        <v>2026</v>
      </c>
      <c r="M4" s="311">
        <v>2027</v>
      </c>
      <c r="N4" s="311">
        <v>2028</v>
      </c>
      <c r="O4" s="311">
        <v>2029</v>
      </c>
      <c r="P4" s="311">
        <v>2030</v>
      </c>
      <c r="Q4" s="311">
        <v>2031</v>
      </c>
      <c r="R4" s="311">
        <v>2032</v>
      </c>
      <c r="S4" s="311">
        <v>2033</v>
      </c>
      <c r="T4" s="311">
        <v>2034</v>
      </c>
      <c r="U4" s="311">
        <v>2035</v>
      </c>
      <c r="V4" s="311">
        <v>2036</v>
      </c>
      <c r="W4" s="311">
        <v>2037</v>
      </c>
      <c r="X4" s="311">
        <v>2038</v>
      </c>
      <c r="Y4" s="311">
        <v>2039</v>
      </c>
      <c r="Z4" s="311">
        <v>2040</v>
      </c>
      <c r="AA4" s="311">
        <v>2041</v>
      </c>
      <c r="AB4" s="311">
        <v>2042</v>
      </c>
      <c r="AC4" s="311">
        <v>2043</v>
      </c>
      <c r="AD4" s="311">
        <v>2044</v>
      </c>
      <c r="AE4" s="311">
        <v>2045</v>
      </c>
      <c r="AF4" s="311">
        <v>2046</v>
      </c>
      <c r="AG4" s="311">
        <v>2047</v>
      </c>
      <c r="AH4" s="311">
        <v>2048</v>
      </c>
      <c r="AI4" s="311">
        <v>2049</v>
      </c>
      <c r="AJ4" s="311">
        <v>2050</v>
      </c>
      <c r="AK4" s="311">
        <v>2051</v>
      </c>
      <c r="AL4" s="311">
        <v>2052</v>
      </c>
      <c r="AM4" s="311">
        <v>2053</v>
      </c>
      <c r="AN4" s="311">
        <v>2054</v>
      </c>
      <c r="AO4" s="311">
        <v>2055</v>
      </c>
      <c r="AP4" s="312" t="s">
        <v>740</v>
      </c>
    </row>
    <row r="5" spans="1:43" ht="36" x14ac:dyDescent="0.25">
      <c r="A5" s="104" t="s">
        <v>973</v>
      </c>
      <c r="B5" s="104" t="s">
        <v>141</v>
      </c>
      <c r="C5" s="104" t="s">
        <v>974</v>
      </c>
      <c r="D5" s="105" t="s">
        <v>143</v>
      </c>
      <c r="E5" s="105">
        <v>2024</v>
      </c>
      <c r="F5" s="288">
        <v>0</v>
      </c>
      <c r="G5" s="288">
        <v>0</v>
      </c>
      <c r="H5" s="288">
        <v>0</v>
      </c>
      <c r="I5" s="288">
        <v>0</v>
      </c>
      <c r="J5" s="288">
        <v>0</v>
      </c>
      <c r="K5" s="288">
        <v>0</v>
      </c>
      <c r="L5" s="288">
        <v>0</v>
      </c>
      <c r="M5" s="288">
        <v>0</v>
      </c>
      <c r="N5" s="288">
        <v>0</v>
      </c>
      <c r="O5" s="288">
        <v>0</v>
      </c>
      <c r="P5" s="288">
        <v>0</v>
      </c>
      <c r="Q5" s="288">
        <v>0</v>
      </c>
      <c r="R5" s="288">
        <v>0</v>
      </c>
      <c r="S5" s="288">
        <v>0</v>
      </c>
      <c r="T5" s="288">
        <v>0</v>
      </c>
      <c r="U5" s="288">
        <v>0</v>
      </c>
      <c r="V5" s="288">
        <v>0</v>
      </c>
      <c r="W5" s="288">
        <v>0</v>
      </c>
      <c r="X5" s="288">
        <v>0</v>
      </c>
      <c r="Y5" s="288">
        <v>0</v>
      </c>
      <c r="Z5" s="288">
        <v>0</v>
      </c>
      <c r="AA5" s="288">
        <v>0</v>
      </c>
      <c r="AB5" s="288">
        <v>0</v>
      </c>
      <c r="AC5" s="288">
        <v>0</v>
      </c>
      <c r="AD5" s="288">
        <v>0</v>
      </c>
      <c r="AE5" s="288">
        <v>0</v>
      </c>
      <c r="AF5" s="288">
        <v>0</v>
      </c>
      <c r="AG5" s="288">
        <v>0</v>
      </c>
      <c r="AH5" s="288">
        <v>0</v>
      </c>
      <c r="AI5" s="288">
        <v>0</v>
      </c>
      <c r="AJ5" s="288">
        <v>0</v>
      </c>
      <c r="AK5" s="288">
        <v>0</v>
      </c>
      <c r="AL5" s="288">
        <v>0</v>
      </c>
      <c r="AM5" s="288">
        <v>0</v>
      </c>
      <c r="AN5" s="288">
        <v>0</v>
      </c>
      <c r="AO5" s="288">
        <v>0</v>
      </c>
      <c r="AP5" s="288">
        <v>0</v>
      </c>
      <c r="AQ5" s="304">
        <v>0</v>
      </c>
    </row>
    <row r="6" spans="1:43" ht="36" x14ac:dyDescent="0.25">
      <c r="A6" s="104" t="s">
        <v>772</v>
      </c>
      <c r="B6" s="104" t="s">
        <v>141</v>
      </c>
      <c r="C6" s="104" t="s">
        <v>975</v>
      </c>
      <c r="D6" s="105" t="s">
        <v>155</v>
      </c>
      <c r="E6" s="105">
        <v>2031</v>
      </c>
      <c r="F6" s="288">
        <v>0</v>
      </c>
      <c r="G6" s="288">
        <v>0</v>
      </c>
      <c r="H6" s="288">
        <v>0</v>
      </c>
      <c r="I6" s="288">
        <v>0</v>
      </c>
      <c r="J6" s="288">
        <v>0</v>
      </c>
      <c r="K6" s="288">
        <v>0</v>
      </c>
      <c r="L6" s="288">
        <v>0</v>
      </c>
      <c r="M6" s="288">
        <v>0</v>
      </c>
      <c r="N6" s="288">
        <v>0</v>
      </c>
      <c r="O6" s="288">
        <v>0</v>
      </c>
      <c r="P6" s="288">
        <v>0</v>
      </c>
      <c r="Q6" s="288">
        <v>0</v>
      </c>
      <c r="R6" s="288">
        <v>0</v>
      </c>
      <c r="S6" s="288">
        <v>0</v>
      </c>
      <c r="T6" s="288">
        <v>0</v>
      </c>
      <c r="U6" s="288">
        <v>0</v>
      </c>
      <c r="V6" s="288">
        <v>0</v>
      </c>
      <c r="W6" s="288">
        <v>0</v>
      </c>
      <c r="X6" s="288">
        <v>0</v>
      </c>
      <c r="Y6" s="288">
        <v>0</v>
      </c>
      <c r="Z6" s="288">
        <v>0</v>
      </c>
      <c r="AA6" s="288">
        <v>0</v>
      </c>
      <c r="AB6" s="288">
        <v>0</v>
      </c>
      <c r="AC6" s="288">
        <v>0</v>
      </c>
      <c r="AD6" s="288">
        <v>0</v>
      </c>
      <c r="AE6" s="288">
        <v>0</v>
      </c>
      <c r="AF6" s="288">
        <v>0</v>
      </c>
      <c r="AG6" s="288">
        <v>0</v>
      </c>
      <c r="AH6" s="288">
        <v>0</v>
      </c>
      <c r="AI6" s="288">
        <v>0</v>
      </c>
      <c r="AJ6" s="288">
        <v>0</v>
      </c>
      <c r="AK6" s="288">
        <v>0</v>
      </c>
      <c r="AL6" s="288">
        <v>0</v>
      </c>
      <c r="AM6" s="288">
        <v>0</v>
      </c>
      <c r="AN6" s="288">
        <v>0</v>
      </c>
      <c r="AO6" s="288">
        <v>0</v>
      </c>
      <c r="AP6" s="288">
        <v>0</v>
      </c>
      <c r="AQ6" s="304">
        <v>0</v>
      </c>
    </row>
    <row r="7" spans="1:43" ht="36" x14ac:dyDescent="0.25">
      <c r="A7" s="104" t="s">
        <v>773</v>
      </c>
      <c r="B7" s="104" t="s">
        <v>164</v>
      </c>
      <c r="C7" s="104" t="s">
        <v>974</v>
      </c>
      <c r="D7" s="105" t="s">
        <v>155</v>
      </c>
      <c r="E7" s="105">
        <v>2030</v>
      </c>
      <c r="F7" s="288">
        <v>0</v>
      </c>
      <c r="G7" s="288">
        <v>0</v>
      </c>
      <c r="H7" s="288">
        <v>0</v>
      </c>
      <c r="I7" s="288">
        <v>0</v>
      </c>
      <c r="J7" s="288">
        <v>0</v>
      </c>
      <c r="K7" s="288">
        <v>0</v>
      </c>
      <c r="L7" s="288">
        <v>0</v>
      </c>
      <c r="M7" s="288">
        <v>0</v>
      </c>
      <c r="N7" s="288">
        <v>0</v>
      </c>
      <c r="O7" s="288">
        <v>0</v>
      </c>
      <c r="P7" s="288">
        <v>0</v>
      </c>
      <c r="Q7" s="288">
        <v>0</v>
      </c>
      <c r="R7" s="288">
        <v>0</v>
      </c>
      <c r="S7" s="288">
        <v>0</v>
      </c>
      <c r="T7" s="288">
        <v>0</v>
      </c>
      <c r="U7" s="288">
        <v>0</v>
      </c>
      <c r="V7" s="288">
        <v>0</v>
      </c>
      <c r="W7" s="288">
        <v>0</v>
      </c>
      <c r="X7" s="288">
        <v>0</v>
      </c>
      <c r="Y7" s="288">
        <v>0</v>
      </c>
      <c r="Z7" s="288">
        <v>0</v>
      </c>
      <c r="AA7" s="288">
        <v>0</v>
      </c>
      <c r="AB7" s="288">
        <v>0</v>
      </c>
      <c r="AC7" s="288">
        <v>0</v>
      </c>
      <c r="AD7" s="288">
        <v>0</v>
      </c>
      <c r="AE7" s="288">
        <v>0</v>
      </c>
      <c r="AF7" s="288">
        <v>0</v>
      </c>
      <c r="AG7" s="288">
        <v>0</v>
      </c>
      <c r="AH7" s="288">
        <v>0</v>
      </c>
      <c r="AI7" s="288">
        <v>0</v>
      </c>
      <c r="AJ7" s="288">
        <v>0</v>
      </c>
      <c r="AK7" s="288">
        <v>0</v>
      </c>
      <c r="AL7" s="288">
        <v>0</v>
      </c>
      <c r="AM7" s="288">
        <v>0</v>
      </c>
      <c r="AN7" s="288">
        <v>0</v>
      </c>
      <c r="AO7" s="288">
        <v>0</v>
      </c>
      <c r="AP7" s="288">
        <v>0</v>
      </c>
      <c r="AQ7" s="304">
        <v>0</v>
      </c>
    </row>
    <row r="8" spans="1:43" ht="36" x14ac:dyDescent="0.25">
      <c r="A8" s="104" t="s">
        <v>976</v>
      </c>
      <c r="B8" s="104" t="s">
        <v>164</v>
      </c>
      <c r="C8" s="104" t="s">
        <v>975</v>
      </c>
      <c r="D8" s="105" t="s">
        <v>171</v>
      </c>
      <c r="E8" s="105">
        <v>2040</v>
      </c>
      <c r="F8" s="288">
        <v>0</v>
      </c>
      <c r="G8" s="288">
        <v>0</v>
      </c>
      <c r="H8" s="288">
        <v>0</v>
      </c>
      <c r="I8" s="288">
        <v>0</v>
      </c>
      <c r="J8" s="288">
        <v>0</v>
      </c>
      <c r="K8" s="288">
        <v>0</v>
      </c>
      <c r="L8" s="288">
        <v>0</v>
      </c>
      <c r="M8" s="288">
        <v>0</v>
      </c>
      <c r="N8" s="288">
        <v>0</v>
      </c>
      <c r="O8" s="288">
        <v>0</v>
      </c>
      <c r="P8" s="288">
        <v>0</v>
      </c>
      <c r="Q8" s="288">
        <v>0</v>
      </c>
      <c r="R8" s="288">
        <v>0</v>
      </c>
      <c r="S8" s="288">
        <v>0</v>
      </c>
      <c r="T8" s="288">
        <v>0</v>
      </c>
      <c r="U8" s="288">
        <v>0</v>
      </c>
      <c r="V8" s="288">
        <v>0</v>
      </c>
      <c r="W8" s="288">
        <v>0</v>
      </c>
      <c r="X8" s="288">
        <v>0</v>
      </c>
      <c r="Y8" s="288">
        <v>0</v>
      </c>
      <c r="Z8" s="288">
        <v>0</v>
      </c>
      <c r="AA8" s="288">
        <v>0</v>
      </c>
      <c r="AB8" s="288">
        <v>0</v>
      </c>
      <c r="AC8" s="288">
        <v>0</v>
      </c>
      <c r="AD8" s="288">
        <v>0</v>
      </c>
      <c r="AE8" s="288">
        <v>0</v>
      </c>
      <c r="AF8" s="288">
        <v>0</v>
      </c>
      <c r="AG8" s="288">
        <v>0</v>
      </c>
      <c r="AH8" s="288">
        <v>0</v>
      </c>
      <c r="AI8" s="288">
        <v>0</v>
      </c>
      <c r="AJ8" s="288">
        <v>0</v>
      </c>
      <c r="AK8" s="288">
        <v>0</v>
      </c>
      <c r="AL8" s="288">
        <v>0</v>
      </c>
      <c r="AM8" s="288">
        <v>0</v>
      </c>
      <c r="AN8" s="288">
        <v>0</v>
      </c>
      <c r="AO8" s="288">
        <v>0</v>
      </c>
      <c r="AP8" s="288">
        <v>0</v>
      </c>
      <c r="AQ8" s="304">
        <v>0</v>
      </c>
    </row>
    <row r="9" spans="1:43" ht="24" x14ac:dyDescent="0.25">
      <c r="A9" s="104" t="s">
        <v>977</v>
      </c>
      <c r="B9" s="104" t="s">
        <v>177</v>
      </c>
      <c r="C9" s="104" t="s">
        <v>978</v>
      </c>
      <c r="D9" s="105" t="s">
        <v>171</v>
      </c>
      <c r="E9" s="105">
        <v>2026</v>
      </c>
      <c r="F9" s="288">
        <v>0</v>
      </c>
      <c r="G9" s="288">
        <v>0</v>
      </c>
      <c r="H9" s="288">
        <v>0</v>
      </c>
      <c r="I9" s="288">
        <v>0</v>
      </c>
      <c r="J9" s="288">
        <v>0</v>
      </c>
      <c r="K9" s="288">
        <v>0</v>
      </c>
      <c r="L9" s="288">
        <v>0</v>
      </c>
      <c r="M9" s="288">
        <v>0</v>
      </c>
      <c r="N9" s="288">
        <v>0</v>
      </c>
      <c r="O9" s="288">
        <v>0</v>
      </c>
      <c r="P9" s="288">
        <v>0</v>
      </c>
      <c r="Q9" s="288">
        <v>0</v>
      </c>
      <c r="R9" s="288">
        <v>0</v>
      </c>
      <c r="S9" s="288">
        <v>0</v>
      </c>
      <c r="T9" s="288">
        <v>0</v>
      </c>
      <c r="U9" s="288">
        <v>0</v>
      </c>
      <c r="V9" s="288">
        <v>0</v>
      </c>
      <c r="W9" s="288">
        <v>0</v>
      </c>
      <c r="X9" s="288">
        <v>0</v>
      </c>
      <c r="Y9" s="288">
        <v>0</v>
      </c>
      <c r="Z9" s="288">
        <v>0</v>
      </c>
      <c r="AA9" s="288">
        <v>0</v>
      </c>
      <c r="AB9" s="288">
        <v>0</v>
      </c>
      <c r="AC9" s="288">
        <v>0</v>
      </c>
      <c r="AD9" s="288">
        <v>0</v>
      </c>
      <c r="AE9" s="288">
        <v>0</v>
      </c>
      <c r="AF9" s="288">
        <v>0</v>
      </c>
      <c r="AG9" s="288">
        <v>0</v>
      </c>
      <c r="AH9" s="288">
        <v>0</v>
      </c>
      <c r="AI9" s="288">
        <v>0</v>
      </c>
      <c r="AJ9" s="288">
        <v>0</v>
      </c>
      <c r="AK9" s="288">
        <v>0</v>
      </c>
      <c r="AL9" s="288">
        <v>0</v>
      </c>
      <c r="AM9" s="288">
        <v>0</v>
      </c>
      <c r="AN9" s="288">
        <v>0</v>
      </c>
      <c r="AO9" s="288">
        <v>0</v>
      </c>
      <c r="AP9" s="288">
        <v>0</v>
      </c>
      <c r="AQ9" s="304">
        <v>0</v>
      </c>
    </row>
    <row r="10" spans="1:43" ht="48" x14ac:dyDescent="0.25">
      <c r="A10" s="104" t="s">
        <v>979</v>
      </c>
      <c r="B10" s="104" t="s">
        <v>185</v>
      </c>
      <c r="C10" s="104" t="s">
        <v>980</v>
      </c>
      <c r="D10" s="105" t="s">
        <v>143</v>
      </c>
      <c r="E10" s="105">
        <v>0</v>
      </c>
      <c r="F10" s="288">
        <v>0</v>
      </c>
      <c r="G10" s="288">
        <v>0</v>
      </c>
      <c r="H10" s="288">
        <v>0</v>
      </c>
      <c r="I10" s="288">
        <v>0</v>
      </c>
      <c r="J10" s="288">
        <v>0</v>
      </c>
      <c r="K10" s="288">
        <v>0</v>
      </c>
      <c r="L10" s="288">
        <v>0</v>
      </c>
      <c r="M10" s="288">
        <v>0</v>
      </c>
      <c r="N10" s="288">
        <v>0</v>
      </c>
      <c r="O10" s="288">
        <v>0</v>
      </c>
      <c r="P10" s="288">
        <v>0</v>
      </c>
      <c r="Q10" s="288">
        <v>0</v>
      </c>
      <c r="R10" s="288">
        <v>0</v>
      </c>
      <c r="S10" s="288">
        <v>0</v>
      </c>
      <c r="T10" s="288">
        <v>0</v>
      </c>
      <c r="U10" s="288">
        <v>0</v>
      </c>
      <c r="V10" s="288">
        <v>0</v>
      </c>
      <c r="W10" s="288">
        <v>0</v>
      </c>
      <c r="X10" s="288">
        <v>0</v>
      </c>
      <c r="Y10" s="288">
        <v>0</v>
      </c>
      <c r="Z10" s="288">
        <v>0</v>
      </c>
      <c r="AA10" s="288">
        <v>0</v>
      </c>
      <c r="AB10" s="288">
        <v>0</v>
      </c>
      <c r="AC10" s="288">
        <v>0</v>
      </c>
      <c r="AD10" s="288">
        <v>0</v>
      </c>
      <c r="AE10" s="288">
        <v>0</v>
      </c>
      <c r="AF10" s="288">
        <v>0</v>
      </c>
      <c r="AG10" s="288">
        <v>0</v>
      </c>
      <c r="AH10" s="288">
        <v>0</v>
      </c>
      <c r="AI10" s="288">
        <v>0</v>
      </c>
      <c r="AJ10" s="288">
        <v>0</v>
      </c>
      <c r="AK10" s="288">
        <v>0</v>
      </c>
      <c r="AL10" s="288">
        <v>0</v>
      </c>
      <c r="AM10" s="288">
        <v>0</v>
      </c>
      <c r="AN10" s="288">
        <v>0</v>
      </c>
      <c r="AO10" s="288">
        <v>0</v>
      </c>
      <c r="AP10" s="288">
        <v>0</v>
      </c>
      <c r="AQ10" s="304">
        <v>0</v>
      </c>
    </row>
    <row r="11" spans="1:43" ht="48" x14ac:dyDescent="0.25">
      <c r="A11" s="104" t="s">
        <v>702</v>
      </c>
      <c r="B11" s="104" t="s">
        <v>185</v>
      </c>
      <c r="C11" s="104" t="s">
        <v>189</v>
      </c>
      <c r="D11" s="105" t="s">
        <v>155</v>
      </c>
      <c r="E11" s="105">
        <v>2029</v>
      </c>
      <c r="F11" s="288">
        <v>3925177.6672991551</v>
      </c>
      <c r="G11" s="288">
        <v>0</v>
      </c>
      <c r="H11" s="288">
        <v>0</v>
      </c>
      <c r="I11" s="288">
        <v>0</v>
      </c>
      <c r="J11" s="288">
        <v>0</v>
      </c>
      <c r="K11" s="288">
        <v>0</v>
      </c>
      <c r="L11" s="288">
        <v>0</v>
      </c>
      <c r="M11" s="288">
        <v>3207426.2222484197</v>
      </c>
      <c r="N11" s="288">
        <v>0</v>
      </c>
      <c r="O11" s="288">
        <v>717751.44505073549</v>
      </c>
      <c r="P11" s="288">
        <v>0</v>
      </c>
      <c r="Q11" s="288">
        <v>0</v>
      </c>
      <c r="R11" s="288">
        <v>0</v>
      </c>
      <c r="S11" s="288">
        <v>0</v>
      </c>
      <c r="T11" s="288">
        <v>0</v>
      </c>
      <c r="U11" s="288">
        <v>0</v>
      </c>
      <c r="V11" s="288">
        <v>0</v>
      </c>
      <c r="W11" s="288">
        <v>0</v>
      </c>
      <c r="X11" s="288">
        <v>0</v>
      </c>
      <c r="Y11" s="288">
        <v>0</v>
      </c>
      <c r="Z11" s="288">
        <v>0</v>
      </c>
      <c r="AA11" s="288">
        <v>0</v>
      </c>
      <c r="AB11" s="288">
        <v>0</v>
      </c>
      <c r="AC11" s="288">
        <v>0</v>
      </c>
      <c r="AD11" s="288">
        <v>0</v>
      </c>
      <c r="AE11" s="288">
        <v>0</v>
      </c>
      <c r="AF11" s="288">
        <v>0</v>
      </c>
      <c r="AG11" s="288">
        <v>0</v>
      </c>
      <c r="AH11" s="288">
        <v>0</v>
      </c>
      <c r="AI11" s="288">
        <v>0</v>
      </c>
      <c r="AJ11" s="288">
        <v>0</v>
      </c>
      <c r="AK11" s="288">
        <v>0</v>
      </c>
      <c r="AL11" s="288">
        <v>0</v>
      </c>
      <c r="AM11" s="288">
        <v>0</v>
      </c>
      <c r="AN11" s="288">
        <v>0</v>
      </c>
      <c r="AO11" s="288">
        <v>0</v>
      </c>
      <c r="AP11" s="288">
        <v>3925177.6672991551</v>
      </c>
      <c r="AQ11" s="304">
        <v>0.33534874673932791</v>
      </c>
    </row>
    <row r="12" spans="1:43" ht="48" x14ac:dyDescent="0.25">
      <c r="A12" s="104" t="s">
        <v>981</v>
      </c>
      <c r="B12" s="104" t="s">
        <v>185</v>
      </c>
      <c r="C12" s="104" t="s">
        <v>191</v>
      </c>
      <c r="D12" s="105" t="s">
        <v>143</v>
      </c>
      <c r="E12" s="105">
        <v>0</v>
      </c>
      <c r="F12" s="288">
        <v>0</v>
      </c>
      <c r="G12" s="288">
        <v>0</v>
      </c>
      <c r="H12" s="288">
        <v>0</v>
      </c>
      <c r="I12" s="288">
        <v>0</v>
      </c>
      <c r="J12" s="288">
        <v>0</v>
      </c>
      <c r="K12" s="288">
        <v>0</v>
      </c>
      <c r="L12" s="288">
        <v>0</v>
      </c>
      <c r="M12" s="288">
        <v>0</v>
      </c>
      <c r="N12" s="288">
        <v>0</v>
      </c>
      <c r="O12" s="288">
        <v>0</v>
      </c>
      <c r="P12" s="288">
        <v>0</v>
      </c>
      <c r="Q12" s="288">
        <v>0</v>
      </c>
      <c r="R12" s="288">
        <v>0</v>
      </c>
      <c r="S12" s="288">
        <v>0</v>
      </c>
      <c r="T12" s="288">
        <v>0</v>
      </c>
      <c r="U12" s="288">
        <v>0</v>
      </c>
      <c r="V12" s="288">
        <v>0</v>
      </c>
      <c r="W12" s="288">
        <v>0</v>
      </c>
      <c r="X12" s="288">
        <v>0</v>
      </c>
      <c r="Y12" s="288">
        <v>0</v>
      </c>
      <c r="Z12" s="288">
        <v>0</v>
      </c>
      <c r="AA12" s="288">
        <v>0</v>
      </c>
      <c r="AB12" s="288">
        <v>0</v>
      </c>
      <c r="AC12" s="288">
        <v>0</v>
      </c>
      <c r="AD12" s="288">
        <v>0</v>
      </c>
      <c r="AE12" s="288">
        <v>0</v>
      </c>
      <c r="AF12" s="288">
        <v>0</v>
      </c>
      <c r="AG12" s="288">
        <v>0</v>
      </c>
      <c r="AH12" s="288">
        <v>0</v>
      </c>
      <c r="AI12" s="288">
        <v>0</v>
      </c>
      <c r="AJ12" s="288">
        <v>0</v>
      </c>
      <c r="AK12" s="288">
        <v>0</v>
      </c>
      <c r="AL12" s="288">
        <v>0</v>
      </c>
      <c r="AM12" s="288">
        <v>0</v>
      </c>
      <c r="AN12" s="288">
        <v>0</v>
      </c>
      <c r="AO12" s="288">
        <v>0</v>
      </c>
      <c r="AP12" s="288">
        <v>0</v>
      </c>
      <c r="AQ12" s="304">
        <v>0</v>
      </c>
    </row>
    <row r="13" spans="1:43" ht="24" x14ac:dyDescent="0.25">
      <c r="A13" s="104" t="s">
        <v>982</v>
      </c>
      <c r="B13" s="104" t="s">
        <v>193</v>
      </c>
      <c r="C13" s="104" t="s">
        <v>194</v>
      </c>
      <c r="D13" s="105" t="s">
        <v>143</v>
      </c>
      <c r="E13" s="105">
        <v>2024</v>
      </c>
      <c r="F13" s="288">
        <v>0</v>
      </c>
      <c r="G13" s="288">
        <v>0</v>
      </c>
      <c r="H13" s="288">
        <v>0</v>
      </c>
      <c r="I13" s="288">
        <v>0</v>
      </c>
      <c r="J13" s="288">
        <v>0</v>
      </c>
      <c r="K13" s="288">
        <v>0</v>
      </c>
      <c r="L13" s="288">
        <v>0</v>
      </c>
      <c r="M13" s="288">
        <v>0</v>
      </c>
      <c r="N13" s="288">
        <v>0</v>
      </c>
      <c r="O13" s="288">
        <v>0</v>
      </c>
      <c r="P13" s="288">
        <v>0</v>
      </c>
      <c r="Q13" s="288">
        <v>0</v>
      </c>
      <c r="R13" s="288">
        <v>0</v>
      </c>
      <c r="S13" s="288">
        <v>0</v>
      </c>
      <c r="T13" s="288">
        <v>0</v>
      </c>
      <c r="U13" s="288">
        <v>0</v>
      </c>
      <c r="V13" s="288">
        <v>0</v>
      </c>
      <c r="W13" s="288">
        <v>0</v>
      </c>
      <c r="X13" s="288">
        <v>0</v>
      </c>
      <c r="Y13" s="288">
        <v>0</v>
      </c>
      <c r="Z13" s="288">
        <v>0</v>
      </c>
      <c r="AA13" s="288">
        <v>0</v>
      </c>
      <c r="AB13" s="288">
        <v>0</v>
      </c>
      <c r="AC13" s="288">
        <v>0</v>
      </c>
      <c r="AD13" s="288">
        <v>0</v>
      </c>
      <c r="AE13" s="288">
        <v>0</v>
      </c>
      <c r="AF13" s="288">
        <v>0</v>
      </c>
      <c r="AG13" s="288">
        <v>0</v>
      </c>
      <c r="AH13" s="288">
        <v>0</v>
      </c>
      <c r="AI13" s="288">
        <v>0</v>
      </c>
      <c r="AJ13" s="288">
        <v>0</v>
      </c>
      <c r="AK13" s="288">
        <v>0</v>
      </c>
      <c r="AL13" s="288">
        <v>0</v>
      </c>
      <c r="AM13" s="288">
        <v>0</v>
      </c>
      <c r="AN13" s="288">
        <v>0</v>
      </c>
      <c r="AO13" s="288">
        <v>0</v>
      </c>
      <c r="AP13" s="288">
        <v>0</v>
      </c>
      <c r="AQ13" s="304">
        <v>0</v>
      </c>
    </row>
    <row r="14" spans="1:43" ht="24" x14ac:dyDescent="0.25">
      <c r="A14" s="104" t="s">
        <v>983</v>
      </c>
      <c r="B14" s="104" t="s">
        <v>195</v>
      </c>
      <c r="C14" s="104" t="s">
        <v>196</v>
      </c>
      <c r="D14" s="105" t="s">
        <v>143</v>
      </c>
      <c r="E14" s="105">
        <v>2024</v>
      </c>
      <c r="F14" s="288">
        <v>0</v>
      </c>
      <c r="G14" s="288">
        <v>0</v>
      </c>
      <c r="H14" s="288">
        <v>0</v>
      </c>
      <c r="I14" s="288">
        <v>0</v>
      </c>
      <c r="J14" s="288">
        <v>0</v>
      </c>
      <c r="K14" s="288">
        <v>0</v>
      </c>
      <c r="L14" s="288">
        <v>0</v>
      </c>
      <c r="M14" s="288">
        <v>0</v>
      </c>
      <c r="N14" s="288">
        <v>0</v>
      </c>
      <c r="O14" s="288">
        <v>0</v>
      </c>
      <c r="P14" s="288">
        <v>0</v>
      </c>
      <c r="Q14" s="288">
        <v>0</v>
      </c>
      <c r="R14" s="288">
        <v>0</v>
      </c>
      <c r="S14" s="288">
        <v>0</v>
      </c>
      <c r="T14" s="288">
        <v>0</v>
      </c>
      <c r="U14" s="288">
        <v>0</v>
      </c>
      <c r="V14" s="288">
        <v>0</v>
      </c>
      <c r="W14" s="288">
        <v>0</v>
      </c>
      <c r="X14" s="288">
        <v>0</v>
      </c>
      <c r="Y14" s="288">
        <v>0</v>
      </c>
      <c r="Z14" s="288">
        <v>0</v>
      </c>
      <c r="AA14" s="288">
        <v>0</v>
      </c>
      <c r="AB14" s="288">
        <v>0</v>
      </c>
      <c r="AC14" s="288">
        <v>0</v>
      </c>
      <c r="AD14" s="288">
        <v>0</v>
      </c>
      <c r="AE14" s="288">
        <v>0</v>
      </c>
      <c r="AF14" s="288">
        <v>0</v>
      </c>
      <c r="AG14" s="288">
        <v>0</v>
      </c>
      <c r="AH14" s="288">
        <v>0</v>
      </c>
      <c r="AI14" s="288">
        <v>0</v>
      </c>
      <c r="AJ14" s="288">
        <v>0</v>
      </c>
      <c r="AK14" s="288">
        <v>0</v>
      </c>
      <c r="AL14" s="288">
        <v>0</v>
      </c>
      <c r="AM14" s="288">
        <v>0</v>
      </c>
      <c r="AN14" s="288">
        <v>0</v>
      </c>
      <c r="AO14" s="288">
        <v>0</v>
      </c>
      <c r="AP14" s="288">
        <v>0</v>
      </c>
      <c r="AQ14" s="304">
        <v>0</v>
      </c>
    </row>
    <row r="15" spans="1:43" ht="36" x14ac:dyDescent="0.25">
      <c r="A15" s="104" t="s">
        <v>774</v>
      </c>
      <c r="B15" s="104" t="s">
        <v>197</v>
      </c>
      <c r="C15" s="104" t="s">
        <v>984</v>
      </c>
      <c r="D15" s="105" t="s">
        <v>155</v>
      </c>
      <c r="E15" s="105">
        <v>2036</v>
      </c>
      <c r="F15" s="288">
        <v>0</v>
      </c>
      <c r="G15" s="288">
        <v>0</v>
      </c>
      <c r="H15" s="288">
        <v>0</v>
      </c>
      <c r="I15" s="288">
        <v>0</v>
      </c>
      <c r="J15" s="288">
        <v>0</v>
      </c>
      <c r="K15" s="288">
        <v>0</v>
      </c>
      <c r="L15" s="288">
        <v>0</v>
      </c>
      <c r="M15" s="288">
        <v>0</v>
      </c>
      <c r="N15" s="288">
        <v>0</v>
      </c>
      <c r="O15" s="288">
        <v>0</v>
      </c>
      <c r="P15" s="288">
        <v>0</v>
      </c>
      <c r="Q15" s="288">
        <v>0</v>
      </c>
      <c r="R15" s="288">
        <v>0</v>
      </c>
      <c r="S15" s="288">
        <v>0</v>
      </c>
      <c r="T15" s="288">
        <v>0</v>
      </c>
      <c r="U15" s="288">
        <v>0</v>
      </c>
      <c r="V15" s="288">
        <v>0</v>
      </c>
      <c r="W15" s="288">
        <v>0</v>
      </c>
      <c r="X15" s="288">
        <v>0</v>
      </c>
      <c r="Y15" s="288">
        <v>0</v>
      </c>
      <c r="Z15" s="288">
        <v>0</v>
      </c>
      <c r="AA15" s="288">
        <v>0</v>
      </c>
      <c r="AB15" s="288">
        <v>0</v>
      </c>
      <c r="AC15" s="288">
        <v>0</v>
      </c>
      <c r="AD15" s="288">
        <v>0</v>
      </c>
      <c r="AE15" s="288">
        <v>0</v>
      </c>
      <c r="AF15" s="288">
        <v>0</v>
      </c>
      <c r="AG15" s="288">
        <v>0</v>
      </c>
      <c r="AH15" s="288">
        <v>0</v>
      </c>
      <c r="AI15" s="288">
        <v>0</v>
      </c>
      <c r="AJ15" s="288">
        <v>0</v>
      </c>
      <c r="AK15" s="288">
        <v>0</v>
      </c>
      <c r="AL15" s="288">
        <v>0</v>
      </c>
      <c r="AM15" s="288">
        <v>0</v>
      </c>
      <c r="AN15" s="288">
        <v>0</v>
      </c>
      <c r="AO15" s="288">
        <v>0</v>
      </c>
      <c r="AP15" s="288">
        <v>0</v>
      </c>
      <c r="AQ15" s="304">
        <v>0</v>
      </c>
    </row>
    <row r="16" spans="1:43" ht="36" x14ac:dyDescent="0.25">
      <c r="A16" s="104" t="s">
        <v>775</v>
      </c>
      <c r="B16" s="104" t="s">
        <v>200</v>
      </c>
      <c r="C16" s="104" t="s">
        <v>984</v>
      </c>
      <c r="D16" s="105" t="s">
        <v>155</v>
      </c>
      <c r="E16" s="105">
        <v>2036</v>
      </c>
      <c r="F16" s="288">
        <v>0</v>
      </c>
      <c r="G16" s="288">
        <v>0</v>
      </c>
      <c r="H16" s="288">
        <v>0</v>
      </c>
      <c r="I16" s="288">
        <v>0</v>
      </c>
      <c r="J16" s="288">
        <v>0</v>
      </c>
      <c r="K16" s="288">
        <v>0</v>
      </c>
      <c r="L16" s="288">
        <v>0</v>
      </c>
      <c r="M16" s="288">
        <v>0</v>
      </c>
      <c r="N16" s="288">
        <v>0</v>
      </c>
      <c r="O16" s="288">
        <v>0</v>
      </c>
      <c r="P16" s="288">
        <v>0</v>
      </c>
      <c r="Q16" s="288">
        <v>0</v>
      </c>
      <c r="R16" s="288">
        <v>0</v>
      </c>
      <c r="S16" s="288">
        <v>0</v>
      </c>
      <c r="T16" s="288">
        <v>0</v>
      </c>
      <c r="U16" s="288">
        <v>0</v>
      </c>
      <c r="V16" s="288">
        <v>0</v>
      </c>
      <c r="W16" s="288">
        <v>0</v>
      </c>
      <c r="X16" s="288">
        <v>0</v>
      </c>
      <c r="Y16" s="288">
        <v>0</v>
      </c>
      <c r="Z16" s="288">
        <v>0</v>
      </c>
      <c r="AA16" s="288">
        <v>0</v>
      </c>
      <c r="AB16" s="288">
        <v>0</v>
      </c>
      <c r="AC16" s="288">
        <v>0</v>
      </c>
      <c r="AD16" s="288">
        <v>0</v>
      </c>
      <c r="AE16" s="288">
        <v>0</v>
      </c>
      <c r="AF16" s="288">
        <v>0</v>
      </c>
      <c r="AG16" s="288">
        <v>0</v>
      </c>
      <c r="AH16" s="288">
        <v>0</v>
      </c>
      <c r="AI16" s="288">
        <v>0</v>
      </c>
      <c r="AJ16" s="288">
        <v>0</v>
      </c>
      <c r="AK16" s="288">
        <v>0</v>
      </c>
      <c r="AL16" s="288">
        <v>0</v>
      </c>
      <c r="AM16" s="288">
        <v>0</v>
      </c>
      <c r="AN16" s="288">
        <v>0</v>
      </c>
      <c r="AO16" s="288">
        <v>0</v>
      </c>
      <c r="AP16" s="288">
        <v>0</v>
      </c>
      <c r="AQ16" s="304">
        <v>0</v>
      </c>
    </row>
    <row r="17" spans="1:43" ht="24" x14ac:dyDescent="0.25">
      <c r="A17" s="104" t="s">
        <v>985</v>
      </c>
      <c r="B17" s="104" t="s">
        <v>202</v>
      </c>
      <c r="C17" s="104" t="s">
        <v>986</v>
      </c>
      <c r="D17" s="105" t="s">
        <v>171</v>
      </c>
      <c r="E17" s="105">
        <v>2026</v>
      </c>
      <c r="F17" s="288">
        <v>0</v>
      </c>
      <c r="G17" s="288">
        <v>0</v>
      </c>
      <c r="H17" s="288">
        <v>0</v>
      </c>
      <c r="I17" s="288">
        <v>0</v>
      </c>
      <c r="J17" s="288">
        <v>0</v>
      </c>
      <c r="K17" s="288">
        <v>0</v>
      </c>
      <c r="L17" s="288">
        <v>0</v>
      </c>
      <c r="M17" s="288">
        <v>0</v>
      </c>
      <c r="N17" s="288">
        <v>0</v>
      </c>
      <c r="O17" s="288">
        <v>0</v>
      </c>
      <c r="P17" s="288">
        <v>0</v>
      </c>
      <c r="Q17" s="288">
        <v>0</v>
      </c>
      <c r="R17" s="288">
        <v>0</v>
      </c>
      <c r="S17" s="288">
        <v>0</v>
      </c>
      <c r="T17" s="288">
        <v>0</v>
      </c>
      <c r="U17" s="288">
        <v>0</v>
      </c>
      <c r="V17" s="288">
        <v>0</v>
      </c>
      <c r="W17" s="288">
        <v>0</v>
      </c>
      <c r="X17" s="288">
        <v>0</v>
      </c>
      <c r="Y17" s="288">
        <v>0</v>
      </c>
      <c r="Z17" s="288">
        <v>0</v>
      </c>
      <c r="AA17" s="288">
        <v>0</v>
      </c>
      <c r="AB17" s="288">
        <v>0</v>
      </c>
      <c r="AC17" s="288">
        <v>0</v>
      </c>
      <c r="AD17" s="288">
        <v>0</v>
      </c>
      <c r="AE17" s="288">
        <v>0</v>
      </c>
      <c r="AF17" s="288">
        <v>0</v>
      </c>
      <c r="AG17" s="288">
        <v>0</v>
      </c>
      <c r="AH17" s="288">
        <v>0</v>
      </c>
      <c r="AI17" s="288">
        <v>0</v>
      </c>
      <c r="AJ17" s="288">
        <v>0</v>
      </c>
      <c r="AK17" s="288">
        <v>0</v>
      </c>
      <c r="AL17" s="288">
        <v>0</v>
      </c>
      <c r="AM17" s="288">
        <v>0</v>
      </c>
      <c r="AN17" s="288">
        <v>0</v>
      </c>
      <c r="AO17" s="288">
        <v>0</v>
      </c>
      <c r="AP17" s="288">
        <v>0</v>
      </c>
      <c r="AQ17" s="304">
        <v>0</v>
      </c>
    </row>
    <row r="18" spans="1:43" ht="24" x14ac:dyDescent="0.25">
      <c r="A18" s="104" t="s">
        <v>987</v>
      </c>
      <c r="B18" s="104" t="s">
        <v>202</v>
      </c>
      <c r="C18" s="104" t="s">
        <v>988</v>
      </c>
      <c r="D18" s="105" t="s">
        <v>171</v>
      </c>
      <c r="E18" s="105">
        <v>2031</v>
      </c>
      <c r="F18" s="288">
        <v>0</v>
      </c>
      <c r="G18" s="288">
        <v>0</v>
      </c>
      <c r="H18" s="288">
        <v>0</v>
      </c>
      <c r="I18" s="288">
        <v>0</v>
      </c>
      <c r="J18" s="288">
        <v>0</v>
      </c>
      <c r="K18" s="288">
        <v>0</v>
      </c>
      <c r="L18" s="288">
        <v>0</v>
      </c>
      <c r="M18" s="288">
        <v>0</v>
      </c>
      <c r="N18" s="288">
        <v>0</v>
      </c>
      <c r="O18" s="288">
        <v>0</v>
      </c>
      <c r="P18" s="288">
        <v>0</v>
      </c>
      <c r="Q18" s="288">
        <v>0</v>
      </c>
      <c r="R18" s="288">
        <v>0</v>
      </c>
      <c r="S18" s="288">
        <v>0</v>
      </c>
      <c r="T18" s="288">
        <v>0</v>
      </c>
      <c r="U18" s="288">
        <v>0</v>
      </c>
      <c r="V18" s="288">
        <v>0</v>
      </c>
      <c r="W18" s="288">
        <v>0</v>
      </c>
      <c r="X18" s="288">
        <v>0</v>
      </c>
      <c r="Y18" s="288">
        <v>0</v>
      </c>
      <c r="Z18" s="288">
        <v>0</v>
      </c>
      <c r="AA18" s="288">
        <v>0</v>
      </c>
      <c r="AB18" s="288">
        <v>0</v>
      </c>
      <c r="AC18" s="288">
        <v>0</v>
      </c>
      <c r="AD18" s="288">
        <v>0</v>
      </c>
      <c r="AE18" s="288">
        <v>0</v>
      </c>
      <c r="AF18" s="288">
        <v>0</v>
      </c>
      <c r="AG18" s="288">
        <v>0</v>
      </c>
      <c r="AH18" s="288">
        <v>0</v>
      </c>
      <c r="AI18" s="288">
        <v>0</v>
      </c>
      <c r="AJ18" s="288">
        <v>0</v>
      </c>
      <c r="AK18" s="288">
        <v>0</v>
      </c>
      <c r="AL18" s="288">
        <v>0</v>
      </c>
      <c r="AM18" s="288">
        <v>0</v>
      </c>
      <c r="AN18" s="288">
        <v>0</v>
      </c>
      <c r="AO18" s="288">
        <v>0</v>
      </c>
      <c r="AP18" s="288">
        <v>0</v>
      </c>
      <c r="AQ18" s="304">
        <v>0</v>
      </c>
    </row>
    <row r="19" spans="1:43" ht="36" x14ac:dyDescent="0.25">
      <c r="A19" s="104" t="s">
        <v>703</v>
      </c>
      <c r="B19" s="104" t="s">
        <v>215</v>
      </c>
      <c r="C19" s="104" t="s">
        <v>986</v>
      </c>
      <c r="D19" s="105" t="s">
        <v>155</v>
      </c>
      <c r="E19" s="105">
        <v>2029</v>
      </c>
      <c r="F19" s="288">
        <v>880538.9732087187</v>
      </c>
      <c r="G19" s="288">
        <v>0</v>
      </c>
      <c r="H19" s="288">
        <v>0</v>
      </c>
      <c r="I19" s="288">
        <v>0</v>
      </c>
      <c r="J19" s="288">
        <v>0</v>
      </c>
      <c r="K19" s="288">
        <v>0</v>
      </c>
      <c r="L19" s="288">
        <v>0</v>
      </c>
      <c r="M19" s="288">
        <v>880538.9732087187</v>
      </c>
      <c r="N19" s="288">
        <v>0</v>
      </c>
      <c r="O19" s="288">
        <v>0</v>
      </c>
      <c r="P19" s="288">
        <v>0</v>
      </c>
      <c r="Q19" s="288">
        <v>0</v>
      </c>
      <c r="R19" s="288">
        <v>0</v>
      </c>
      <c r="S19" s="288">
        <v>0</v>
      </c>
      <c r="T19" s="288">
        <v>0</v>
      </c>
      <c r="U19" s="288">
        <v>0</v>
      </c>
      <c r="V19" s="288">
        <v>0</v>
      </c>
      <c r="W19" s="288">
        <v>0</v>
      </c>
      <c r="X19" s="288">
        <v>0</v>
      </c>
      <c r="Y19" s="288">
        <v>0</v>
      </c>
      <c r="Z19" s="288">
        <v>0</v>
      </c>
      <c r="AA19" s="288">
        <v>0</v>
      </c>
      <c r="AB19" s="288">
        <v>0</v>
      </c>
      <c r="AC19" s="288">
        <v>0</v>
      </c>
      <c r="AD19" s="288">
        <v>0</v>
      </c>
      <c r="AE19" s="288">
        <v>0</v>
      </c>
      <c r="AF19" s="288">
        <v>0</v>
      </c>
      <c r="AG19" s="288">
        <v>0</v>
      </c>
      <c r="AH19" s="288">
        <v>0</v>
      </c>
      <c r="AI19" s="288">
        <v>0</v>
      </c>
      <c r="AJ19" s="288">
        <v>0</v>
      </c>
      <c r="AK19" s="288">
        <v>0</v>
      </c>
      <c r="AL19" s="288">
        <v>0</v>
      </c>
      <c r="AM19" s="288">
        <v>0</v>
      </c>
      <c r="AN19" s="288">
        <v>0</v>
      </c>
      <c r="AO19" s="288">
        <v>0</v>
      </c>
      <c r="AP19" s="288">
        <v>880538.9732087187</v>
      </c>
      <c r="AQ19" s="304">
        <v>1.3121413765475154E-2</v>
      </c>
    </row>
    <row r="20" spans="1:43" ht="36" x14ac:dyDescent="0.25">
      <c r="A20" s="104" t="s">
        <v>731</v>
      </c>
      <c r="B20" s="104" t="s">
        <v>215</v>
      </c>
      <c r="C20" s="104" t="s">
        <v>989</v>
      </c>
      <c r="D20" s="105" t="s">
        <v>155</v>
      </c>
      <c r="E20" s="105">
        <v>2037</v>
      </c>
      <c r="F20" s="288">
        <v>4233069.2150820578</v>
      </c>
      <c r="G20" s="288">
        <v>0</v>
      </c>
      <c r="H20" s="288">
        <v>0</v>
      </c>
      <c r="I20" s="288">
        <v>0</v>
      </c>
      <c r="J20" s="288">
        <v>0</v>
      </c>
      <c r="K20" s="288">
        <v>0</v>
      </c>
      <c r="L20" s="288">
        <v>0</v>
      </c>
      <c r="M20" s="288">
        <v>0</v>
      </c>
      <c r="N20" s="288">
        <v>0</v>
      </c>
      <c r="O20" s="288">
        <v>0</v>
      </c>
      <c r="P20" s="288">
        <v>0</v>
      </c>
      <c r="Q20" s="288">
        <v>0</v>
      </c>
      <c r="R20" s="288">
        <v>0</v>
      </c>
      <c r="S20" s="288">
        <v>0</v>
      </c>
      <c r="T20" s="288">
        <v>0</v>
      </c>
      <c r="U20" s="288">
        <v>3863581.1850842293</v>
      </c>
      <c r="V20" s="288">
        <v>0</v>
      </c>
      <c r="W20" s="288">
        <v>369488.02999782772</v>
      </c>
      <c r="X20" s="288">
        <v>0</v>
      </c>
      <c r="Y20" s="288">
        <v>0</v>
      </c>
      <c r="Z20" s="288">
        <v>0</v>
      </c>
      <c r="AA20" s="288">
        <v>0</v>
      </c>
      <c r="AB20" s="288">
        <v>0</v>
      </c>
      <c r="AC20" s="288">
        <v>0</v>
      </c>
      <c r="AD20" s="288">
        <v>0</v>
      </c>
      <c r="AE20" s="288">
        <v>0</v>
      </c>
      <c r="AF20" s="288">
        <v>0</v>
      </c>
      <c r="AG20" s="288">
        <v>0</v>
      </c>
      <c r="AH20" s="288">
        <v>0</v>
      </c>
      <c r="AI20" s="288">
        <v>0</v>
      </c>
      <c r="AJ20" s="288">
        <v>0</v>
      </c>
      <c r="AK20" s="288">
        <v>0</v>
      </c>
      <c r="AL20" s="288">
        <v>0</v>
      </c>
      <c r="AM20" s="288">
        <v>0</v>
      </c>
      <c r="AN20" s="288">
        <v>0</v>
      </c>
      <c r="AO20" s="288">
        <v>0</v>
      </c>
      <c r="AP20" s="288">
        <v>4233069.2150820568</v>
      </c>
      <c r="AQ20" s="304">
        <v>-0.34386569447815418</v>
      </c>
    </row>
    <row r="21" spans="1:43" ht="24" x14ac:dyDescent="0.25">
      <c r="A21" s="104" t="s">
        <v>704</v>
      </c>
      <c r="B21" s="104" t="s">
        <v>219</v>
      </c>
      <c r="C21" s="104" t="s">
        <v>220</v>
      </c>
      <c r="D21" s="105" t="s">
        <v>155</v>
      </c>
      <c r="E21" s="105">
        <v>2037</v>
      </c>
      <c r="F21" s="288">
        <v>3218736.7039876576</v>
      </c>
      <c r="G21" s="288">
        <v>0</v>
      </c>
      <c r="H21" s="288">
        <v>0</v>
      </c>
      <c r="I21" s="288">
        <v>0</v>
      </c>
      <c r="J21" s="288">
        <v>0</v>
      </c>
      <c r="K21" s="288">
        <v>0</v>
      </c>
      <c r="L21" s="288">
        <v>0</v>
      </c>
      <c r="M21" s="288">
        <v>852900.96883305162</v>
      </c>
      <c r="N21" s="288">
        <v>0</v>
      </c>
      <c r="O21" s="288">
        <v>0</v>
      </c>
      <c r="P21" s="288">
        <v>0</v>
      </c>
      <c r="Q21" s="288">
        <v>0</v>
      </c>
      <c r="R21" s="288">
        <v>0</v>
      </c>
      <c r="S21" s="288">
        <v>0</v>
      </c>
      <c r="T21" s="288">
        <v>0</v>
      </c>
      <c r="U21" s="288">
        <v>2365835.7351546059</v>
      </c>
      <c r="V21" s="288">
        <v>0</v>
      </c>
      <c r="W21" s="288">
        <v>0</v>
      </c>
      <c r="X21" s="288">
        <v>0</v>
      </c>
      <c r="Y21" s="288">
        <v>0</v>
      </c>
      <c r="Z21" s="288">
        <v>0</v>
      </c>
      <c r="AA21" s="288">
        <v>0</v>
      </c>
      <c r="AB21" s="288">
        <v>0</v>
      </c>
      <c r="AC21" s="288">
        <v>0</v>
      </c>
      <c r="AD21" s="288">
        <v>0</v>
      </c>
      <c r="AE21" s="288">
        <v>0</v>
      </c>
      <c r="AF21" s="288">
        <v>0</v>
      </c>
      <c r="AG21" s="288">
        <v>0</v>
      </c>
      <c r="AH21" s="288">
        <v>0</v>
      </c>
      <c r="AI21" s="288">
        <v>0</v>
      </c>
      <c r="AJ21" s="288">
        <v>0</v>
      </c>
      <c r="AK21" s="288">
        <v>0</v>
      </c>
      <c r="AL21" s="288">
        <v>0</v>
      </c>
      <c r="AM21" s="288">
        <v>0</v>
      </c>
      <c r="AN21" s="288">
        <v>0</v>
      </c>
      <c r="AO21" s="288">
        <v>0</v>
      </c>
      <c r="AP21" s="288">
        <v>3218736.7039876576</v>
      </c>
      <c r="AQ21" s="304">
        <v>6.5986131317913532E-2</v>
      </c>
    </row>
    <row r="22" spans="1:43" ht="72" x14ac:dyDescent="0.25">
      <c r="A22" s="104" t="s">
        <v>776</v>
      </c>
      <c r="B22" s="104" t="s">
        <v>221</v>
      </c>
      <c r="C22" s="104" t="s">
        <v>990</v>
      </c>
      <c r="D22" s="105" t="s">
        <v>155</v>
      </c>
      <c r="E22" s="105">
        <v>2036</v>
      </c>
      <c r="F22" s="288">
        <v>0</v>
      </c>
      <c r="G22" s="288">
        <v>0</v>
      </c>
      <c r="H22" s="288">
        <v>0</v>
      </c>
      <c r="I22" s="288">
        <v>0</v>
      </c>
      <c r="J22" s="288">
        <v>0</v>
      </c>
      <c r="K22" s="288">
        <v>0</v>
      </c>
      <c r="L22" s="288">
        <v>0</v>
      </c>
      <c r="M22" s="288">
        <v>0</v>
      </c>
      <c r="N22" s="288">
        <v>0</v>
      </c>
      <c r="O22" s="288">
        <v>0</v>
      </c>
      <c r="P22" s="288">
        <v>0</v>
      </c>
      <c r="Q22" s="288">
        <v>0</v>
      </c>
      <c r="R22" s="288">
        <v>0</v>
      </c>
      <c r="S22" s="288">
        <v>0</v>
      </c>
      <c r="T22" s="288">
        <v>0</v>
      </c>
      <c r="U22" s="288">
        <v>0</v>
      </c>
      <c r="V22" s="288">
        <v>0</v>
      </c>
      <c r="W22" s="288">
        <v>0</v>
      </c>
      <c r="X22" s="288">
        <v>0</v>
      </c>
      <c r="Y22" s="288">
        <v>0</v>
      </c>
      <c r="Z22" s="288">
        <v>0</v>
      </c>
      <c r="AA22" s="288">
        <v>0</v>
      </c>
      <c r="AB22" s="288">
        <v>0</v>
      </c>
      <c r="AC22" s="288">
        <v>0</v>
      </c>
      <c r="AD22" s="288">
        <v>0</v>
      </c>
      <c r="AE22" s="288">
        <v>0</v>
      </c>
      <c r="AF22" s="288">
        <v>0</v>
      </c>
      <c r="AG22" s="288">
        <v>0</v>
      </c>
      <c r="AH22" s="288">
        <v>0</v>
      </c>
      <c r="AI22" s="288">
        <v>0</v>
      </c>
      <c r="AJ22" s="288">
        <v>0</v>
      </c>
      <c r="AK22" s="288">
        <v>0</v>
      </c>
      <c r="AL22" s="288">
        <v>0</v>
      </c>
      <c r="AM22" s="288">
        <v>0</v>
      </c>
      <c r="AN22" s="288">
        <v>0</v>
      </c>
      <c r="AO22" s="288">
        <v>0</v>
      </c>
      <c r="AP22" s="288">
        <v>0</v>
      </c>
      <c r="AQ22" s="304">
        <v>0</v>
      </c>
    </row>
    <row r="23" spans="1:43" ht="36" x14ac:dyDescent="0.25">
      <c r="A23" s="104" t="s">
        <v>705</v>
      </c>
      <c r="B23" s="104" t="s">
        <v>225</v>
      </c>
      <c r="C23" s="104" t="s">
        <v>991</v>
      </c>
      <c r="D23" s="105" t="s">
        <v>155</v>
      </c>
      <c r="E23" s="105">
        <v>2037</v>
      </c>
      <c r="F23" s="288">
        <v>18239495.634836379</v>
      </c>
      <c r="G23" s="288">
        <v>0</v>
      </c>
      <c r="H23" s="288">
        <v>0</v>
      </c>
      <c r="I23" s="288">
        <v>0</v>
      </c>
      <c r="J23" s="288">
        <v>0</v>
      </c>
      <c r="K23" s="288">
        <v>0</v>
      </c>
      <c r="L23" s="288">
        <v>0</v>
      </c>
      <c r="M23" s="288">
        <v>2404271.641847624</v>
      </c>
      <c r="N23" s="288">
        <v>0</v>
      </c>
      <c r="O23" s="288">
        <v>0</v>
      </c>
      <c r="P23" s="288">
        <v>0</v>
      </c>
      <c r="Q23" s="288">
        <v>0</v>
      </c>
      <c r="R23" s="288">
        <v>0</v>
      </c>
      <c r="S23" s="288">
        <v>0</v>
      </c>
      <c r="T23" s="288">
        <v>0</v>
      </c>
      <c r="U23" s="288">
        <v>15835223.992988754</v>
      </c>
      <c r="V23" s="288">
        <v>0</v>
      </c>
      <c r="W23" s="288">
        <v>0</v>
      </c>
      <c r="X23" s="288">
        <v>0</v>
      </c>
      <c r="Y23" s="288">
        <v>0</v>
      </c>
      <c r="Z23" s="288">
        <v>0</v>
      </c>
      <c r="AA23" s="288">
        <v>0</v>
      </c>
      <c r="AB23" s="288">
        <v>0</v>
      </c>
      <c r="AC23" s="288">
        <v>0</v>
      </c>
      <c r="AD23" s="288">
        <v>0</v>
      </c>
      <c r="AE23" s="288">
        <v>0</v>
      </c>
      <c r="AF23" s="288">
        <v>0</v>
      </c>
      <c r="AG23" s="288">
        <v>0</v>
      </c>
      <c r="AH23" s="288">
        <v>0</v>
      </c>
      <c r="AI23" s="288">
        <v>0</v>
      </c>
      <c r="AJ23" s="288">
        <v>0</v>
      </c>
      <c r="AK23" s="288">
        <v>0</v>
      </c>
      <c r="AL23" s="288">
        <v>0</v>
      </c>
      <c r="AM23" s="288">
        <v>0</v>
      </c>
      <c r="AN23" s="288">
        <v>0</v>
      </c>
      <c r="AO23" s="288">
        <v>0</v>
      </c>
      <c r="AP23" s="288">
        <v>18239495.634836379</v>
      </c>
      <c r="AQ23" s="304">
        <v>-0.6492609940469265</v>
      </c>
    </row>
    <row r="24" spans="1:43" ht="36" x14ac:dyDescent="0.25">
      <c r="A24" s="104" t="s">
        <v>777</v>
      </c>
      <c r="B24" s="104" t="s">
        <v>229</v>
      </c>
      <c r="C24" s="104" t="s">
        <v>992</v>
      </c>
      <c r="D24" s="105" t="s">
        <v>155</v>
      </c>
      <c r="E24" s="105">
        <v>2050</v>
      </c>
      <c r="F24" s="288">
        <v>0</v>
      </c>
      <c r="G24" s="288">
        <v>0</v>
      </c>
      <c r="H24" s="288">
        <v>0</v>
      </c>
      <c r="I24" s="288">
        <v>0</v>
      </c>
      <c r="J24" s="288">
        <v>0</v>
      </c>
      <c r="K24" s="288">
        <v>0</v>
      </c>
      <c r="L24" s="288">
        <v>0</v>
      </c>
      <c r="M24" s="288">
        <v>0</v>
      </c>
      <c r="N24" s="288">
        <v>0</v>
      </c>
      <c r="O24" s="288">
        <v>0</v>
      </c>
      <c r="P24" s="288">
        <v>0</v>
      </c>
      <c r="Q24" s="288">
        <v>0</v>
      </c>
      <c r="R24" s="288">
        <v>0</v>
      </c>
      <c r="S24" s="288">
        <v>0</v>
      </c>
      <c r="T24" s="288">
        <v>0</v>
      </c>
      <c r="U24" s="288">
        <v>0</v>
      </c>
      <c r="V24" s="288">
        <v>0</v>
      </c>
      <c r="W24" s="288">
        <v>0</v>
      </c>
      <c r="X24" s="288">
        <v>0</v>
      </c>
      <c r="Y24" s="288">
        <v>0</v>
      </c>
      <c r="Z24" s="288">
        <v>0</v>
      </c>
      <c r="AA24" s="288">
        <v>0</v>
      </c>
      <c r="AB24" s="288">
        <v>0</v>
      </c>
      <c r="AC24" s="288">
        <v>0</v>
      </c>
      <c r="AD24" s="288">
        <v>0</v>
      </c>
      <c r="AE24" s="288">
        <v>0</v>
      </c>
      <c r="AF24" s="288">
        <v>0</v>
      </c>
      <c r="AG24" s="288">
        <v>0</v>
      </c>
      <c r="AH24" s="288">
        <v>0</v>
      </c>
      <c r="AI24" s="288">
        <v>0</v>
      </c>
      <c r="AJ24" s="288">
        <v>0</v>
      </c>
      <c r="AK24" s="288">
        <v>0</v>
      </c>
      <c r="AL24" s="288">
        <v>0</v>
      </c>
      <c r="AM24" s="288">
        <v>0</v>
      </c>
      <c r="AN24" s="288">
        <v>0</v>
      </c>
      <c r="AO24" s="288">
        <v>0</v>
      </c>
      <c r="AP24" s="288">
        <v>0</v>
      </c>
      <c r="AQ24" s="304">
        <v>0</v>
      </c>
    </row>
    <row r="25" spans="1:43" ht="48" x14ac:dyDescent="0.25">
      <c r="A25" s="104" t="s">
        <v>993</v>
      </c>
      <c r="B25" s="104" t="s">
        <v>232</v>
      </c>
      <c r="C25" s="104" t="s">
        <v>994</v>
      </c>
      <c r="D25" s="105" t="s">
        <v>143</v>
      </c>
      <c r="E25" s="105">
        <v>0</v>
      </c>
      <c r="F25" s="288">
        <v>0</v>
      </c>
      <c r="G25" s="288">
        <v>0</v>
      </c>
      <c r="H25" s="288">
        <v>0</v>
      </c>
      <c r="I25" s="288">
        <v>0</v>
      </c>
      <c r="J25" s="288">
        <v>0</v>
      </c>
      <c r="K25" s="288">
        <v>0</v>
      </c>
      <c r="L25" s="288">
        <v>0</v>
      </c>
      <c r="M25" s="288">
        <v>0</v>
      </c>
      <c r="N25" s="288">
        <v>0</v>
      </c>
      <c r="O25" s="288">
        <v>0</v>
      </c>
      <c r="P25" s="288">
        <v>0</v>
      </c>
      <c r="Q25" s="288">
        <v>0</v>
      </c>
      <c r="R25" s="288">
        <v>0</v>
      </c>
      <c r="S25" s="288">
        <v>0</v>
      </c>
      <c r="T25" s="288">
        <v>0</v>
      </c>
      <c r="U25" s="288">
        <v>0</v>
      </c>
      <c r="V25" s="288">
        <v>0</v>
      </c>
      <c r="W25" s="288">
        <v>0</v>
      </c>
      <c r="X25" s="288">
        <v>0</v>
      </c>
      <c r="Y25" s="288">
        <v>0</v>
      </c>
      <c r="Z25" s="288">
        <v>0</v>
      </c>
      <c r="AA25" s="288">
        <v>0</v>
      </c>
      <c r="AB25" s="288">
        <v>0</v>
      </c>
      <c r="AC25" s="288">
        <v>0</v>
      </c>
      <c r="AD25" s="288">
        <v>0</v>
      </c>
      <c r="AE25" s="288">
        <v>0</v>
      </c>
      <c r="AF25" s="288">
        <v>0</v>
      </c>
      <c r="AG25" s="288">
        <v>0</v>
      </c>
      <c r="AH25" s="288">
        <v>0</v>
      </c>
      <c r="AI25" s="288">
        <v>0</v>
      </c>
      <c r="AJ25" s="288">
        <v>0</v>
      </c>
      <c r="AK25" s="288">
        <v>0</v>
      </c>
      <c r="AL25" s="288">
        <v>0</v>
      </c>
      <c r="AM25" s="288">
        <v>0</v>
      </c>
      <c r="AN25" s="288">
        <v>0</v>
      </c>
      <c r="AO25" s="288">
        <v>0</v>
      </c>
      <c r="AP25" s="288">
        <v>0</v>
      </c>
      <c r="AQ25" s="304">
        <v>0</v>
      </c>
    </row>
    <row r="26" spans="1:43" ht="36" x14ac:dyDescent="0.25">
      <c r="A26" s="104" t="s">
        <v>706</v>
      </c>
      <c r="B26" s="104" t="s">
        <v>235</v>
      </c>
      <c r="C26" s="104" t="s">
        <v>995</v>
      </c>
      <c r="D26" s="105" t="s">
        <v>155</v>
      </c>
      <c r="E26" s="105">
        <v>2037</v>
      </c>
      <c r="F26" s="288">
        <v>61441902.214257643</v>
      </c>
      <c r="G26" s="288">
        <v>0</v>
      </c>
      <c r="H26" s="288">
        <v>0</v>
      </c>
      <c r="I26" s="288">
        <v>0</v>
      </c>
      <c r="J26" s="288">
        <v>0</v>
      </c>
      <c r="K26" s="288">
        <v>0</v>
      </c>
      <c r="L26" s="288">
        <v>0</v>
      </c>
      <c r="M26" s="288">
        <v>0</v>
      </c>
      <c r="N26" s="288">
        <v>0</v>
      </c>
      <c r="O26" s="288">
        <v>0</v>
      </c>
      <c r="P26" s="288">
        <v>0</v>
      </c>
      <c r="Q26" s="288">
        <v>0</v>
      </c>
      <c r="R26" s="288">
        <v>0</v>
      </c>
      <c r="S26" s="288">
        <v>0</v>
      </c>
      <c r="T26" s="288">
        <v>0</v>
      </c>
      <c r="U26" s="288">
        <v>61441902.214257643</v>
      </c>
      <c r="V26" s="288">
        <v>0</v>
      </c>
      <c r="W26" s="288">
        <v>0</v>
      </c>
      <c r="X26" s="288">
        <v>0</v>
      </c>
      <c r="Y26" s="288">
        <v>0</v>
      </c>
      <c r="Z26" s="288">
        <v>0</v>
      </c>
      <c r="AA26" s="288">
        <v>0</v>
      </c>
      <c r="AB26" s="288">
        <v>0</v>
      </c>
      <c r="AC26" s="288">
        <v>0</v>
      </c>
      <c r="AD26" s="288">
        <v>0</v>
      </c>
      <c r="AE26" s="288">
        <v>0</v>
      </c>
      <c r="AF26" s="288">
        <v>0</v>
      </c>
      <c r="AG26" s="288">
        <v>0</v>
      </c>
      <c r="AH26" s="288">
        <v>0</v>
      </c>
      <c r="AI26" s="288">
        <v>0</v>
      </c>
      <c r="AJ26" s="288">
        <v>0</v>
      </c>
      <c r="AK26" s="288">
        <v>0</v>
      </c>
      <c r="AL26" s="288">
        <v>0</v>
      </c>
      <c r="AM26" s="288">
        <v>0</v>
      </c>
      <c r="AN26" s="288">
        <v>0</v>
      </c>
      <c r="AO26" s="288">
        <v>0</v>
      </c>
      <c r="AP26" s="288">
        <v>61441902.214257643</v>
      </c>
      <c r="AQ26" s="304">
        <v>-0.34386569261550903</v>
      </c>
    </row>
    <row r="27" spans="1:43" ht="36" x14ac:dyDescent="0.25">
      <c r="A27" s="104" t="s">
        <v>778</v>
      </c>
      <c r="B27" s="104" t="s">
        <v>238</v>
      </c>
      <c r="C27" s="104" t="s">
        <v>996</v>
      </c>
      <c r="D27" s="105" t="s">
        <v>155</v>
      </c>
      <c r="E27" s="105">
        <v>2036</v>
      </c>
      <c r="F27" s="288">
        <v>0</v>
      </c>
      <c r="G27" s="288">
        <v>0</v>
      </c>
      <c r="H27" s="288">
        <v>0</v>
      </c>
      <c r="I27" s="288">
        <v>0</v>
      </c>
      <c r="J27" s="288">
        <v>0</v>
      </c>
      <c r="K27" s="288">
        <v>0</v>
      </c>
      <c r="L27" s="288">
        <v>0</v>
      </c>
      <c r="M27" s="288">
        <v>0</v>
      </c>
      <c r="N27" s="288">
        <v>0</v>
      </c>
      <c r="O27" s="288">
        <v>0</v>
      </c>
      <c r="P27" s="288">
        <v>0</v>
      </c>
      <c r="Q27" s="288">
        <v>0</v>
      </c>
      <c r="R27" s="288">
        <v>0</v>
      </c>
      <c r="S27" s="288">
        <v>0</v>
      </c>
      <c r="T27" s="288">
        <v>0</v>
      </c>
      <c r="U27" s="288">
        <v>0</v>
      </c>
      <c r="V27" s="288">
        <v>0</v>
      </c>
      <c r="W27" s="288">
        <v>0</v>
      </c>
      <c r="X27" s="288">
        <v>0</v>
      </c>
      <c r="Y27" s="288">
        <v>0</v>
      </c>
      <c r="Z27" s="288">
        <v>0</v>
      </c>
      <c r="AA27" s="288">
        <v>0</v>
      </c>
      <c r="AB27" s="288">
        <v>0</v>
      </c>
      <c r="AC27" s="288">
        <v>0</v>
      </c>
      <c r="AD27" s="288">
        <v>0</v>
      </c>
      <c r="AE27" s="288">
        <v>0</v>
      </c>
      <c r="AF27" s="288">
        <v>0</v>
      </c>
      <c r="AG27" s="288">
        <v>0</v>
      </c>
      <c r="AH27" s="288">
        <v>0</v>
      </c>
      <c r="AI27" s="288">
        <v>0</v>
      </c>
      <c r="AJ27" s="288">
        <v>0</v>
      </c>
      <c r="AK27" s="288">
        <v>0</v>
      </c>
      <c r="AL27" s="288">
        <v>0</v>
      </c>
      <c r="AM27" s="288">
        <v>0</v>
      </c>
      <c r="AN27" s="288">
        <v>0</v>
      </c>
      <c r="AO27" s="288">
        <v>0</v>
      </c>
      <c r="AP27" s="288">
        <v>0</v>
      </c>
      <c r="AQ27" s="304">
        <v>0</v>
      </c>
    </row>
    <row r="28" spans="1:43" ht="36" x14ac:dyDescent="0.25">
      <c r="A28" s="104" t="s">
        <v>707</v>
      </c>
      <c r="B28" s="104" t="s">
        <v>240</v>
      </c>
      <c r="C28" s="104" t="s">
        <v>997</v>
      </c>
      <c r="D28" s="105" t="s">
        <v>143</v>
      </c>
      <c r="E28" s="105">
        <v>2033</v>
      </c>
      <c r="F28" s="288">
        <v>0</v>
      </c>
      <c r="G28" s="288">
        <v>0</v>
      </c>
      <c r="H28" s="288">
        <v>0</v>
      </c>
      <c r="I28" s="288">
        <v>0</v>
      </c>
      <c r="J28" s="288">
        <v>0</v>
      </c>
      <c r="K28" s="288">
        <v>0</v>
      </c>
      <c r="L28" s="288">
        <v>0</v>
      </c>
      <c r="M28" s="288">
        <v>0</v>
      </c>
      <c r="N28" s="288">
        <v>0</v>
      </c>
      <c r="O28" s="288">
        <v>0</v>
      </c>
      <c r="P28" s="288">
        <v>0</v>
      </c>
      <c r="Q28" s="288">
        <v>0</v>
      </c>
      <c r="R28" s="288">
        <v>0</v>
      </c>
      <c r="S28" s="288">
        <v>0</v>
      </c>
      <c r="T28" s="288">
        <v>0</v>
      </c>
      <c r="U28" s="288">
        <v>0</v>
      </c>
      <c r="V28" s="288">
        <v>0</v>
      </c>
      <c r="W28" s="288">
        <v>0</v>
      </c>
      <c r="X28" s="288">
        <v>0</v>
      </c>
      <c r="Y28" s="288">
        <v>0</v>
      </c>
      <c r="Z28" s="288">
        <v>0</v>
      </c>
      <c r="AA28" s="288">
        <v>0</v>
      </c>
      <c r="AB28" s="288">
        <v>0</v>
      </c>
      <c r="AC28" s="288">
        <v>0</v>
      </c>
      <c r="AD28" s="288">
        <v>0</v>
      </c>
      <c r="AE28" s="288">
        <v>0</v>
      </c>
      <c r="AF28" s="288">
        <v>0</v>
      </c>
      <c r="AG28" s="288">
        <v>0</v>
      </c>
      <c r="AH28" s="288">
        <v>0</v>
      </c>
      <c r="AI28" s="288">
        <v>0</v>
      </c>
      <c r="AJ28" s="288">
        <v>0</v>
      </c>
      <c r="AK28" s="288">
        <v>0</v>
      </c>
      <c r="AL28" s="288">
        <v>0</v>
      </c>
      <c r="AM28" s="288">
        <v>0</v>
      </c>
      <c r="AN28" s="288">
        <v>0</v>
      </c>
      <c r="AO28" s="288">
        <v>0</v>
      </c>
      <c r="AP28" s="288">
        <v>0</v>
      </c>
      <c r="AQ28" s="304">
        <v>0</v>
      </c>
    </row>
    <row r="29" spans="1:43" ht="36" x14ac:dyDescent="0.25">
      <c r="A29" s="104" t="s">
        <v>998</v>
      </c>
      <c r="B29" s="104" t="s">
        <v>244</v>
      </c>
      <c r="C29" s="104" t="s">
        <v>245</v>
      </c>
      <c r="D29" s="105" t="s">
        <v>143</v>
      </c>
      <c r="E29" s="105">
        <v>2033</v>
      </c>
      <c r="F29" s="288">
        <v>0</v>
      </c>
      <c r="G29" s="288">
        <v>0</v>
      </c>
      <c r="H29" s="288">
        <v>0</v>
      </c>
      <c r="I29" s="288">
        <v>0</v>
      </c>
      <c r="J29" s="288">
        <v>0</v>
      </c>
      <c r="K29" s="288">
        <v>0</v>
      </c>
      <c r="L29" s="288">
        <v>0</v>
      </c>
      <c r="M29" s="288">
        <v>0</v>
      </c>
      <c r="N29" s="288">
        <v>0</v>
      </c>
      <c r="O29" s="288">
        <v>0</v>
      </c>
      <c r="P29" s="288">
        <v>0</v>
      </c>
      <c r="Q29" s="288">
        <v>0</v>
      </c>
      <c r="R29" s="288">
        <v>0</v>
      </c>
      <c r="S29" s="288">
        <v>0</v>
      </c>
      <c r="T29" s="288">
        <v>0</v>
      </c>
      <c r="U29" s="288">
        <v>0</v>
      </c>
      <c r="V29" s="288">
        <v>0</v>
      </c>
      <c r="W29" s="288">
        <v>0</v>
      </c>
      <c r="X29" s="288">
        <v>0</v>
      </c>
      <c r="Y29" s="288">
        <v>0</v>
      </c>
      <c r="Z29" s="288">
        <v>0</v>
      </c>
      <c r="AA29" s="288">
        <v>0</v>
      </c>
      <c r="AB29" s="288">
        <v>0</v>
      </c>
      <c r="AC29" s="288">
        <v>0</v>
      </c>
      <c r="AD29" s="288">
        <v>0</v>
      </c>
      <c r="AE29" s="288">
        <v>0</v>
      </c>
      <c r="AF29" s="288">
        <v>0</v>
      </c>
      <c r="AG29" s="288">
        <v>0</v>
      </c>
      <c r="AH29" s="288">
        <v>0</v>
      </c>
      <c r="AI29" s="288">
        <v>0</v>
      </c>
      <c r="AJ29" s="288">
        <v>0</v>
      </c>
      <c r="AK29" s="288">
        <v>0</v>
      </c>
      <c r="AL29" s="288">
        <v>0</v>
      </c>
      <c r="AM29" s="288">
        <v>0</v>
      </c>
      <c r="AN29" s="288">
        <v>0</v>
      </c>
      <c r="AO29" s="288">
        <v>0</v>
      </c>
      <c r="AP29" s="288">
        <v>0</v>
      </c>
      <c r="AQ29" s="304">
        <v>0</v>
      </c>
    </row>
    <row r="30" spans="1:43" ht="24" x14ac:dyDescent="0.25">
      <c r="A30" s="104" t="s">
        <v>779</v>
      </c>
      <c r="B30" s="104" t="s">
        <v>247</v>
      </c>
      <c r="C30" s="104" t="s">
        <v>248</v>
      </c>
      <c r="D30" s="105" t="s">
        <v>155</v>
      </c>
      <c r="E30" s="105">
        <v>2050</v>
      </c>
      <c r="F30" s="288">
        <v>0</v>
      </c>
      <c r="G30" s="288">
        <v>0</v>
      </c>
      <c r="H30" s="288">
        <v>0</v>
      </c>
      <c r="I30" s="288">
        <v>0</v>
      </c>
      <c r="J30" s="288">
        <v>0</v>
      </c>
      <c r="K30" s="288">
        <v>0</v>
      </c>
      <c r="L30" s="288">
        <v>0</v>
      </c>
      <c r="M30" s="288">
        <v>0</v>
      </c>
      <c r="N30" s="288">
        <v>0</v>
      </c>
      <c r="O30" s="288">
        <v>0</v>
      </c>
      <c r="P30" s="288">
        <v>0</v>
      </c>
      <c r="Q30" s="288">
        <v>0</v>
      </c>
      <c r="R30" s="288">
        <v>0</v>
      </c>
      <c r="S30" s="288">
        <v>0</v>
      </c>
      <c r="T30" s="288">
        <v>0</v>
      </c>
      <c r="U30" s="288">
        <v>0</v>
      </c>
      <c r="V30" s="288">
        <v>0</v>
      </c>
      <c r="W30" s="288">
        <v>0</v>
      </c>
      <c r="X30" s="288">
        <v>0</v>
      </c>
      <c r="Y30" s="288">
        <v>0</v>
      </c>
      <c r="Z30" s="288">
        <v>0</v>
      </c>
      <c r="AA30" s="288">
        <v>0</v>
      </c>
      <c r="AB30" s="288">
        <v>0</v>
      </c>
      <c r="AC30" s="288">
        <v>0</v>
      </c>
      <c r="AD30" s="288">
        <v>0</v>
      </c>
      <c r="AE30" s="288">
        <v>0</v>
      </c>
      <c r="AF30" s="288">
        <v>0</v>
      </c>
      <c r="AG30" s="288">
        <v>0</v>
      </c>
      <c r="AH30" s="288">
        <v>0</v>
      </c>
      <c r="AI30" s="288">
        <v>0</v>
      </c>
      <c r="AJ30" s="288">
        <v>0</v>
      </c>
      <c r="AK30" s="288">
        <v>0</v>
      </c>
      <c r="AL30" s="288">
        <v>0</v>
      </c>
      <c r="AM30" s="288">
        <v>0</v>
      </c>
      <c r="AN30" s="288">
        <v>0</v>
      </c>
      <c r="AO30" s="288">
        <v>0</v>
      </c>
      <c r="AP30" s="288">
        <v>0</v>
      </c>
      <c r="AQ30" s="304">
        <v>0</v>
      </c>
    </row>
    <row r="31" spans="1:43" ht="24" x14ac:dyDescent="0.25">
      <c r="A31" s="104" t="s">
        <v>999</v>
      </c>
      <c r="B31" s="104" t="s">
        <v>249</v>
      </c>
      <c r="C31" s="104" t="s">
        <v>250</v>
      </c>
      <c r="D31" s="105" t="s">
        <v>143</v>
      </c>
      <c r="E31" s="105">
        <v>2036</v>
      </c>
      <c r="F31" s="288">
        <v>0</v>
      </c>
      <c r="G31" s="288">
        <v>0</v>
      </c>
      <c r="H31" s="288">
        <v>0</v>
      </c>
      <c r="I31" s="288">
        <v>0</v>
      </c>
      <c r="J31" s="288">
        <v>0</v>
      </c>
      <c r="K31" s="288">
        <v>0</v>
      </c>
      <c r="L31" s="288">
        <v>0</v>
      </c>
      <c r="M31" s="288">
        <v>0</v>
      </c>
      <c r="N31" s="288">
        <v>0</v>
      </c>
      <c r="O31" s="288">
        <v>0</v>
      </c>
      <c r="P31" s="288">
        <v>0</v>
      </c>
      <c r="Q31" s="288">
        <v>0</v>
      </c>
      <c r="R31" s="288">
        <v>0</v>
      </c>
      <c r="S31" s="288">
        <v>0</v>
      </c>
      <c r="T31" s="288">
        <v>0</v>
      </c>
      <c r="U31" s="288">
        <v>0</v>
      </c>
      <c r="V31" s="288">
        <v>0</v>
      </c>
      <c r="W31" s="288">
        <v>0</v>
      </c>
      <c r="X31" s="288">
        <v>0</v>
      </c>
      <c r="Y31" s="288">
        <v>0</v>
      </c>
      <c r="Z31" s="288">
        <v>0</v>
      </c>
      <c r="AA31" s="288">
        <v>0</v>
      </c>
      <c r="AB31" s="288">
        <v>0</v>
      </c>
      <c r="AC31" s="288">
        <v>0</v>
      </c>
      <c r="AD31" s="288">
        <v>0</v>
      </c>
      <c r="AE31" s="288">
        <v>0</v>
      </c>
      <c r="AF31" s="288">
        <v>0</v>
      </c>
      <c r="AG31" s="288">
        <v>0</v>
      </c>
      <c r="AH31" s="288">
        <v>0</v>
      </c>
      <c r="AI31" s="288">
        <v>0</v>
      </c>
      <c r="AJ31" s="288">
        <v>0</v>
      </c>
      <c r="AK31" s="288">
        <v>0</v>
      </c>
      <c r="AL31" s="288">
        <v>0</v>
      </c>
      <c r="AM31" s="288">
        <v>0</v>
      </c>
      <c r="AN31" s="288">
        <v>0</v>
      </c>
      <c r="AO31" s="288">
        <v>0</v>
      </c>
      <c r="AP31" s="288">
        <v>0</v>
      </c>
      <c r="AQ31" s="304">
        <v>0</v>
      </c>
    </row>
    <row r="32" spans="1:43" ht="36" x14ac:dyDescent="0.25">
      <c r="A32" s="104" t="s">
        <v>1000</v>
      </c>
      <c r="B32" s="104" t="s">
        <v>252</v>
      </c>
      <c r="C32" s="104" t="s">
        <v>196</v>
      </c>
      <c r="D32" s="105" t="s">
        <v>143</v>
      </c>
      <c r="E32" s="105" t="s">
        <v>253</v>
      </c>
      <c r="F32" s="288">
        <v>0</v>
      </c>
      <c r="G32" s="288">
        <v>0</v>
      </c>
      <c r="H32" s="288">
        <v>0</v>
      </c>
      <c r="I32" s="288">
        <v>0</v>
      </c>
      <c r="J32" s="288">
        <v>0</v>
      </c>
      <c r="K32" s="288">
        <v>0</v>
      </c>
      <c r="L32" s="288">
        <v>0</v>
      </c>
      <c r="M32" s="288">
        <v>0</v>
      </c>
      <c r="N32" s="288">
        <v>0</v>
      </c>
      <c r="O32" s="288">
        <v>0</v>
      </c>
      <c r="P32" s="288">
        <v>0</v>
      </c>
      <c r="Q32" s="288">
        <v>0</v>
      </c>
      <c r="R32" s="288">
        <v>0</v>
      </c>
      <c r="S32" s="288">
        <v>0</v>
      </c>
      <c r="T32" s="288">
        <v>0</v>
      </c>
      <c r="U32" s="288">
        <v>0</v>
      </c>
      <c r="V32" s="288">
        <v>0</v>
      </c>
      <c r="W32" s="288">
        <v>0</v>
      </c>
      <c r="X32" s="288">
        <v>0</v>
      </c>
      <c r="Y32" s="288">
        <v>0</v>
      </c>
      <c r="Z32" s="288">
        <v>0</v>
      </c>
      <c r="AA32" s="288">
        <v>0</v>
      </c>
      <c r="AB32" s="288">
        <v>0</v>
      </c>
      <c r="AC32" s="288">
        <v>0</v>
      </c>
      <c r="AD32" s="288">
        <v>0</v>
      </c>
      <c r="AE32" s="288">
        <v>0</v>
      </c>
      <c r="AF32" s="288">
        <v>0</v>
      </c>
      <c r="AG32" s="288">
        <v>0</v>
      </c>
      <c r="AH32" s="288">
        <v>0</v>
      </c>
      <c r="AI32" s="288">
        <v>0</v>
      </c>
      <c r="AJ32" s="288">
        <v>0</v>
      </c>
      <c r="AK32" s="288">
        <v>0</v>
      </c>
      <c r="AL32" s="288">
        <v>0</v>
      </c>
      <c r="AM32" s="288">
        <v>0</v>
      </c>
      <c r="AN32" s="288">
        <v>0</v>
      </c>
      <c r="AO32" s="288">
        <v>0</v>
      </c>
      <c r="AP32" s="288">
        <v>0</v>
      </c>
      <c r="AQ32" s="304">
        <v>0</v>
      </c>
    </row>
    <row r="33" spans="1:43" ht="24" x14ac:dyDescent="0.25">
      <c r="A33" s="104" t="s">
        <v>1001</v>
      </c>
      <c r="B33" s="104" t="s">
        <v>256</v>
      </c>
      <c r="C33" s="104" t="s">
        <v>196</v>
      </c>
      <c r="D33" s="105" t="s">
        <v>143</v>
      </c>
      <c r="E33" s="105" t="s">
        <v>253</v>
      </c>
      <c r="F33" s="288">
        <v>0</v>
      </c>
      <c r="G33" s="288">
        <v>0</v>
      </c>
      <c r="H33" s="288">
        <v>0</v>
      </c>
      <c r="I33" s="288">
        <v>0</v>
      </c>
      <c r="J33" s="288">
        <v>0</v>
      </c>
      <c r="K33" s="288">
        <v>0</v>
      </c>
      <c r="L33" s="288">
        <v>0</v>
      </c>
      <c r="M33" s="288">
        <v>0</v>
      </c>
      <c r="N33" s="288">
        <v>0</v>
      </c>
      <c r="O33" s="288">
        <v>0</v>
      </c>
      <c r="P33" s="288">
        <v>0</v>
      </c>
      <c r="Q33" s="288">
        <v>0</v>
      </c>
      <c r="R33" s="288">
        <v>0</v>
      </c>
      <c r="S33" s="288">
        <v>0</v>
      </c>
      <c r="T33" s="288">
        <v>0</v>
      </c>
      <c r="U33" s="288">
        <v>0</v>
      </c>
      <c r="V33" s="288">
        <v>0</v>
      </c>
      <c r="W33" s="288">
        <v>0</v>
      </c>
      <c r="X33" s="288">
        <v>0</v>
      </c>
      <c r="Y33" s="288">
        <v>0</v>
      </c>
      <c r="Z33" s="288">
        <v>0</v>
      </c>
      <c r="AA33" s="288">
        <v>0</v>
      </c>
      <c r="AB33" s="288">
        <v>0</v>
      </c>
      <c r="AC33" s="288">
        <v>0</v>
      </c>
      <c r="AD33" s="288">
        <v>0</v>
      </c>
      <c r="AE33" s="288">
        <v>0</v>
      </c>
      <c r="AF33" s="288">
        <v>0</v>
      </c>
      <c r="AG33" s="288">
        <v>0</v>
      </c>
      <c r="AH33" s="288">
        <v>0</v>
      </c>
      <c r="AI33" s="288">
        <v>0</v>
      </c>
      <c r="AJ33" s="288">
        <v>0</v>
      </c>
      <c r="AK33" s="288">
        <v>0</v>
      </c>
      <c r="AL33" s="288">
        <v>0</v>
      </c>
      <c r="AM33" s="288">
        <v>0</v>
      </c>
      <c r="AN33" s="288">
        <v>0</v>
      </c>
      <c r="AO33" s="288">
        <v>0</v>
      </c>
      <c r="AP33" s="288">
        <v>0</v>
      </c>
      <c r="AQ33" s="304">
        <v>0</v>
      </c>
    </row>
    <row r="34" spans="1:43" ht="36" x14ac:dyDescent="0.25">
      <c r="A34" s="104" t="s">
        <v>1002</v>
      </c>
      <c r="B34" s="104" t="s">
        <v>258</v>
      </c>
      <c r="C34" s="104" t="s">
        <v>196</v>
      </c>
      <c r="D34" s="105" t="s">
        <v>143</v>
      </c>
      <c r="E34" s="105">
        <v>2036</v>
      </c>
      <c r="F34" s="288">
        <v>0</v>
      </c>
      <c r="G34" s="288">
        <v>0</v>
      </c>
      <c r="H34" s="288">
        <v>0</v>
      </c>
      <c r="I34" s="288">
        <v>0</v>
      </c>
      <c r="J34" s="288">
        <v>0</v>
      </c>
      <c r="K34" s="288">
        <v>0</v>
      </c>
      <c r="L34" s="288">
        <v>0</v>
      </c>
      <c r="M34" s="288">
        <v>0</v>
      </c>
      <c r="N34" s="288">
        <v>0</v>
      </c>
      <c r="O34" s="288">
        <v>0</v>
      </c>
      <c r="P34" s="288">
        <v>0</v>
      </c>
      <c r="Q34" s="288">
        <v>0</v>
      </c>
      <c r="R34" s="288">
        <v>0</v>
      </c>
      <c r="S34" s="288">
        <v>0</v>
      </c>
      <c r="T34" s="288">
        <v>0</v>
      </c>
      <c r="U34" s="288">
        <v>0</v>
      </c>
      <c r="V34" s="288">
        <v>0</v>
      </c>
      <c r="W34" s="288">
        <v>0</v>
      </c>
      <c r="X34" s="288">
        <v>0</v>
      </c>
      <c r="Y34" s="288">
        <v>0</v>
      </c>
      <c r="Z34" s="288">
        <v>0</v>
      </c>
      <c r="AA34" s="288">
        <v>0</v>
      </c>
      <c r="AB34" s="288">
        <v>0</v>
      </c>
      <c r="AC34" s="288">
        <v>0</v>
      </c>
      <c r="AD34" s="288">
        <v>0</v>
      </c>
      <c r="AE34" s="288">
        <v>0</v>
      </c>
      <c r="AF34" s="288">
        <v>0</v>
      </c>
      <c r="AG34" s="288">
        <v>0</v>
      </c>
      <c r="AH34" s="288">
        <v>0</v>
      </c>
      <c r="AI34" s="288">
        <v>0</v>
      </c>
      <c r="AJ34" s="288">
        <v>0</v>
      </c>
      <c r="AK34" s="288">
        <v>0</v>
      </c>
      <c r="AL34" s="288">
        <v>0</v>
      </c>
      <c r="AM34" s="288">
        <v>0</v>
      </c>
      <c r="AN34" s="288">
        <v>0</v>
      </c>
      <c r="AO34" s="288">
        <v>0</v>
      </c>
      <c r="AP34" s="288">
        <v>0</v>
      </c>
      <c r="AQ34" s="304">
        <v>0</v>
      </c>
    </row>
    <row r="35" spans="1:43" ht="36" x14ac:dyDescent="0.25">
      <c r="A35" s="104" t="s">
        <v>780</v>
      </c>
      <c r="B35" s="104" t="s">
        <v>260</v>
      </c>
      <c r="C35" s="104" t="s">
        <v>1003</v>
      </c>
      <c r="D35" s="105" t="s">
        <v>155</v>
      </c>
      <c r="E35" s="105">
        <v>2036</v>
      </c>
      <c r="F35" s="288">
        <v>0</v>
      </c>
      <c r="G35" s="288">
        <v>0</v>
      </c>
      <c r="H35" s="288">
        <v>0</v>
      </c>
      <c r="I35" s="288">
        <v>0</v>
      </c>
      <c r="J35" s="288">
        <v>0</v>
      </c>
      <c r="K35" s="288">
        <v>0</v>
      </c>
      <c r="L35" s="288">
        <v>0</v>
      </c>
      <c r="M35" s="288">
        <v>0</v>
      </c>
      <c r="N35" s="288">
        <v>0</v>
      </c>
      <c r="O35" s="288">
        <v>0</v>
      </c>
      <c r="P35" s="288">
        <v>0</v>
      </c>
      <c r="Q35" s="288">
        <v>0</v>
      </c>
      <c r="R35" s="288">
        <v>0</v>
      </c>
      <c r="S35" s="288">
        <v>0</v>
      </c>
      <c r="T35" s="288">
        <v>0</v>
      </c>
      <c r="U35" s="288">
        <v>0</v>
      </c>
      <c r="V35" s="288">
        <v>0</v>
      </c>
      <c r="W35" s="288">
        <v>0</v>
      </c>
      <c r="X35" s="288">
        <v>0</v>
      </c>
      <c r="Y35" s="288">
        <v>0</v>
      </c>
      <c r="Z35" s="288">
        <v>0</v>
      </c>
      <c r="AA35" s="288">
        <v>0</v>
      </c>
      <c r="AB35" s="288">
        <v>0</v>
      </c>
      <c r="AC35" s="288">
        <v>0</v>
      </c>
      <c r="AD35" s="288">
        <v>0</v>
      </c>
      <c r="AE35" s="288">
        <v>0</v>
      </c>
      <c r="AF35" s="288">
        <v>0</v>
      </c>
      <c r="AG35" s="288">
        <v>0</v>
      </c>
      <c r="AH35" s="288">
        <v>0</v>
      </c>
      <c r="AI35" s="288">
        <v>0</v>
      </c>
      <c r="AJ35" s="288">
        <v>0</v>
      </c>
      <c r="AK35" s="288">
        <v>0</v>
      </c>
      <c r="AL35" s="288">
        <v>0</v>
      </c>
      <c r="AM35" s="288">
        <v>0</v>
      </c>
      <c r="AN35" s="288">
        <v>0</v>
      </c>
      <c r="AO35" s="288">
        <v>0</v>
      </c>
      <c r="AP35" s="288">
        <v>0</v>
      </c>
      <c r="AQ35" s="304">
        <v>0</v>
      </c>
    </row>
    <row r="36" spans="1:43" ht="36" x14ac:dyDescent="0.25">
      <c r="A36" s="104" t="s">
        <v>781</v>
      </c>
      <c r="B36" s="104" t="s">
        <v>262</v>
      </c>
      <c r="C36" s="104" t="s">
        <v>1003</v>
      </c>
      <c r="D36" s="105" t="s">
        <v>155</v>
      </c>
      <c r="E36" s="105">
        <v>2035</v>
      </c>
      <c r="F36" s="288">
        <v>0</v>
      </c>
      <c r="G36" s="288">
        <v>0</v>
      </c>
      <c r="H36" s="288">
        <v>0</v>
      </c>
      <c r="I36" s="288">
        <v>0</v>
      </c>
      <c r="J36" s="288">
        <v>0</v>
      </c>
      <c r="K36" s="288">
        <v>0</v>
      </c>
      <c r="L36" s="288">
        <v>0</v>
      </c>
      <c r="M36" s="288">
        <v>0</v>
      </c>
      <c r="N36" s="288">
        <v>0</v>
      </c>
      <c r="O36" s="288">
        <v>0</v>
      </c>
      <c r="P36" s="288">
        <v>0</v>
      </c>
      <c r="Q36" s="288">
        <v>0</v>
      </c>
      <c r="R36" s="288">
        <v>0</v>
      </c>
      <c r="S36" s="288">
        <v>0</v>
      </c>
      <c r="T36" s="288">
        <v>0</v>
      </c>
      <c r="U36" s="288">
        <v>0</v>
      </c>
      <c r="V36" s="288">
        <v>0</v>
      </c>
      <c r="W36" s="288">
        <v>0</v>
      </c>
      <c r="X36" s="288">
        <v>0</v>
      </c>
      <c r="Y36" s="288">
        <v>0</v>
      </c>
      <c r="Z36" s="288">
        <v>0</v>
      </c>
      <c r="AA36" s="288">
        <v>0</v>
      </c>
      <c r="AB36" s="288">
        <v>0</v>
      </c>
      <c r="AC36" s="288">
        <v>0</v>
      </c>
      <c r="AD36" s="288">
        <v>0</v>
      </c>
      <c r="AE36" s="288">
        <v>0</v>
      </c>
      <c r="AF36" s="288">
        <v>0</v>
      </c>
      <c r="AG36" s="288">
        <v>0</v>
      </c>
      <c r="AH36" s="288">
        <v>0</v>
      </c>
      <c r="AI36" s="288">
        <v>0</v>
      </c>
      <c r="AJ36" s="288">
        <v>0</v>
      </c>
      <c r="AK36" s="288">
        <v>0</v>
      </c>
      <c r="AL36" s="288">
        <v>0</v>
      </c>
      <c r="AM36" s="288">
        <v>0</v>
      </c>
      <c r="AN36" s="288">
        <v>0</v>
      </c>
      <c r="AO36" s="288">
        <v>0</v>
      </c>
      <c r="AP36" s="288">
        <v>0</v>
      </c>
      <c r="AQ36" s="304">
        <v>0</v>
      </c>
    </row>
    <row r="37" spans="1:43" ht="24" x14ac:dyDescent="0.25">
      <c r="A37" s="104" t="s">
        <v>782</v>
      </c>
      <c r="B37" s="104" t="s">
        <v>263</v>
      </c>
      <c r="C37" s="104" t="s">
        <v>1004</v>
      </c>
      <c r="D37" s="105" t="s">
        <v>155</v>
      </c>
      <c r="E37" s="105">
        <v>2036</v>
      </c>
      <c r="F37" s="288">
        <v>0</v>
      </c>
      <c r="G37" s="288">
        <v>0</v>
      </c>
      <c r="H37" s="288">
        <v>0</v>
      </c>
      <c r="I37" s="288">
        <v>0</v>
      </c>
      <c r="J37" s="288">
        <v>0</v>
      </c>
      <c r="K37" s="288">
        <v>0</v>
      </c>
      <c r="L37" s="288">
        <v>0</v>
      </c>
      <c r="M37" s="288">
        <v>0</v>
      </c>
      <c r="N37" s="288">
        <v>0</v>
      </c>
      <c r="O37" s="288">
        <v>0</v>
      </c>
      <c r="P37" s="288">
        <v>0</v>
      </c>
      <c r="Q37" s="288">
        <v>0</v>
      </c>
      <c r="R37" s="288">
        <v>0</v>
      </c>
      <c r="S37" s="288">
        <v>0</v>
      </c>
      <c r="T37" s="288">
        <v>0</v>
      </c>
      <c r="U37" s="288">
        <v>0</v>
      </c>
      <c r="V37" s="288">
        <v>0</v>
      </c>
      <c r="W37" s="288">
        <v>0</v>
      </c>
      <c r="X37" s="288">
        <v>0</v>
      </c>
      <c r="Y37" s="288">
        <v>0</v>
      </c>
      <c r="Z37" s="288">
        <v>0</v>
      </c>
      <c r="AA37" s="288">
        <v>0</v>
      </c>
      <c r="AB37" s="288">
        <v>0</v>
      </c>
      <c r="AC37" s="288">
        <v>0</v>
      </c>
      <c r="AD37" s="288">
        <v>0</v>
      </c>
      <c r="AE37" s="288">
        <v>0</v>
      </c>
      <c r="AF37" s="288">
        <v>0</v>
      </c>
      <c r="AG37" s="288">
        <v>0</v>
      </c>
      <c r="AH37" s="288">
        <v>0</v>
      </c>
      <c r="AI37" s="288">
        <v>0</v>
      </c>
      <c r="AJ37" s="288">
        <v>0</v>
      </c>
      <c r="AK37" s="288">
        <v>0</v>
      </c>
      <c r="AL37" s="288">
        <v>0</v>
      </c>
      <c r="AM37" s="288">
        <v>0</v>
      </c>
      <c r="AN37" s="288">
        <v>0</v>
      </c>
      <c r="AO37" s="288">
        <v>0</v>
      </c>
      <c r="AP37" s="288">
        <v>0</v>
      </c>
      <c r="AQ37" s="304">
        <v>0</v>
      </c>
    </row>
    <row r="38" spans="1:43" ht="36" x14ac:dyDescent="0.25">
      <c r="A38" s="104" t="s">
        <v>783</v>
      </c>
      <c r="B38" s="104" t="s">
        <v>266</v>
      </c>
      <c r="C38" s="104" t="s">
        <v>1005</v>
      </c>
      <c r="D38" s="105" t="s">
        <v>143</v>
      </c>
      <c r="E38" s="105">
        <v>2025</v>
      </c>
      <c r="F38" s="288">
        <v>0</v>
      </c>
      <c r="G38" s="288">
        <v>0</v>
      </c>
      <c r="H38" s="288">
        <v>0</v>
      </c>
      <c r="I38" s="288">
        <v>0</v>
      </c>
      <c r="J38" s="288">
        <v>0</v>
      </c>
      <c r="K38" s="288">
        <v>0</v>
      </c>
      <c r="L38" s="288">
        <v>0</v>
      </c>
      <c r="M38" s="288">
        <v>0</v>
      </c>
      <c r="N38" s="288">
        <v>0</v>
      </c>
      <c r="O38" s="288">
        <v>0</v>
      </c>
      <c r="P38" s="288">
        <v>0</v>
      </c>
      <c r="Q38" s="288">
        <v>0</v>
      </c>
      <c r="R38" s="288">
        <v>0</v>
      </c>
      <c r="S38" s="288">
        <v>0</v>
      </c>
      <c r="T38" s="288">
        <v>0</v>
      </c>
      <c r="U38" s="288">
        <v>0</v>
      </c>
      <c r="V38" s="288">
        <v>0</v>
      </c>
      <c r="W38" s="288">
        <v>0</v>
      </c>
      <c r="X38" s="288">
        <v>0</v>
      </c>
      <c r="Y38" s="288">
        <v>0</v>
      </c>
      <c r="Z38" s="288">
        <v>0</v>
      </c>
      <c r="AA38" s="288">
        <v>0</v>
      </c>
      <c r="AB38" s="288">
        <v>0</v>
      </c>
      <c r="AC38" s="288">
        <v>0</v>
      </c>
      <c r="AD38" s="288">
        <v>0</v>
      </c>
      <c r="AE38" s="288">
        <v>0</v>
      </c>
      <c r="AF38" s="288">
        <v>0</v>
      </c>
      <c r="AG38" s="288">
        <v>0</v>
      </c>
      <c r="AH38" s="288">
        <v>0</v>
      </c>
      <c r="AI38" s="288">
        <v>0</v>
      </c>
      <c r="AJ38" s="288">
        <v>0</v>
      </c>
      <c r="AK38" s="288">
        <v>0</v>
      </c>
      <c r="AL38" s="288">
        <v>0</v>
      </c>
      <c r="AM38" s="288">
        <v>0</v>
      </c>
      <c r="AN38" s="288">
        <v>0</v>
      </c>
      <c r="AO38" s="288">
        <v>0</v>
      </c>
      <c r="AP38" s="288">
        <v>0</v>
      </c>
      <c r="AQ38" s="304">
        <v>0</v>
      </c>
    </row>
    <row r="39" spans="1:43" ht="48" x14ac:dyDescent="0.25">
      <c r="A39" s="104" t="s">
        <v>708</v>
      </c>
      <c r="B39" s="104" t="s">
        <v>274</v>
      </c>
      <c r="C39" s="104" t="s">
        <v>1006</v>
      </c>
      <c r="D39" s="105" t="s">
        <v>143</v>
      </c>
      <c r="E39" s="105">
        <v>2031</v>
      </c>
      <c r="F39" s="288">
        <v>0</v>
      </c>
      <c r="G39" s="288">
        <v>0</v>
      </c>
      <c r="H39" s="288">
        <v>0</v>
      </c>
      <c r="I39" s="288">
        <v>0</v>
      </c>
      <c r="J39" s="288">
        <v>0</v>
      </c>
      <c r="K39" s="288">
        <v>0</v>
      </c>
      <c r="L39" s="288">
        <v>0</v>
      </c>
      <c r="M39" s="288">
        <v>0</v>
      </c>
      <c r="N39" s="288">
        <v>0</v>
      </c>
      <c r="O39" s="288">
        <v>0</v>
      </c>
      <c r="P39" s="288">
        <v>0</v>
      </c>
      <c r="Q39" s="288">
        <v>0</v>
      </c>
      <c r="R39" s="288">
        <v>0</v>
      </c>
      <c r="S39" s="288">
        <v>0</v>
      </c>
      <c r="T39" s="288">
        <v>0</v>
      </c>
      <c r="U39" s="288">
        <v>0</v>
      </c>
      <c r="V39" s="288">
        <v>0</v>
      </c>
      <c r="W39" s="288">
        <v>0</v>
      </c>
      <c r="X39" s="288">
        <v>0</v>
      </c>
      <c r="Y39" s="288">
        <v>0</v>
      </c>
      <c r="Z39" s="288">
        <v>0</v>
      </c>
      <c r="AA39" s="288">
        <v>0</v>
      </c>
      <c r="AB39" s="288">
        <v>0</v>
      </c>
      <c r="AC39" s="288">
        <v>0</v>
      </c>
      <c r="AD39" s="288">
        <v>0</v>
      </c>
      <c r="AE39" s="288">
        <v>0</v>
      </c>
      <c r="AF39" s="288">
        <v>0</v>
      </c>
      <c r="AG39" s="288">
        <v>0</v>
      </c>
      <c r="AH39" s="288">
        <v>0</v>
      </c>
      <c r="AI39" s="288">
        <v>0</v>
      </c>
      <c r="AJ39" s="288">
        <v>0</v>
      </c>
      <c r="AK39" s="288">
        <v>0</v>
      </c>
      <c r="AL39" s="288">
        <v>0</v>
      </c>
      <c r="AM39" s="288">
        <v>0</v>
      </c>
      <c r="AN39" s="288">
        <v>0</v>
      </c>
      <c r="AO39" s="288">
        <v>0</v>
      </c>
      <c r="AP39" s="288">
        <v>0</v>
      </c>
      <c r="AQ39" s="304">
        <v>0</v>
      </c>
    </row>
    <row r="40" spans="1:43" ht="36" x14ac:dyDescent="0.25">
      <c r="A40" s="104" t="s">
        <v>784</v>
      </c>
      <c r="B40" s="104" t="s">
        <v>282</v>
      </c>
      <c r="C40" s="104" t="s">
        <v>1005</v>
      </c>
      <c r="D40" s="105" t="s">
        <v>155</v>
      </c>
      <c r="E40" s="105">
        <v>2025</v>
      </c>
      <c r="F40" s="288">
        <v>0</v>
      </c>
      <c r="G40" s="288">
        <v>0</v>
      </c>
      <c r="H40" s="288">
        <v>0</v>
      </c>
      <c r="I40" s="288">
        <v>0</v>
      </c>
      <c r="J40" s="288">
        <v>0</v>
      </c>
      <c r="K40" s="288">
        <v>0</v>
      </c>
      <c r="L40" s="288">
        <v>0</v>
      </c>
      <c r="M40" s="288">
        <v>0</v>
      </c>
      <c r="N40" s="288">
        <v>0</v>
      </c>
      <c r="O40" s="288">
        <v>0</v>
      </c>
      <c r="P40" s="288">
        <v>0</v>
      </c>
      <c r="Q40" s="288">
        <v>0</v>
      </c>
      <c r="R40" s="288">
        <v>0</v>
      </c>
      <c r="S40" s="288">
        <v>0</v>
      </c>
      <c r="T40" s="288">
        <v>0</v>
      </c>
      <c r="U40" s="288">
        <v>0</v>
      </c>
      <c r="V40" s="288">
        <v>0</v>
      </c>
      <c r="W40" s="288">
        <v>0</v>
      </c>
      <c r="X40" s="288">
        <v>0</v>
      </c>
      <c r="Y40" s="288">
        <v>0</v>
      </c>
      <c r="Z40" s="288">
        <v>0</v>
      </c>
      <c r="AA40" s="288">
        <v>0</v>
      </c>
      <c r="AB40" s="288">
        <v>0</v>
      </c>
      <c r="AC40" s="288">
        <v>0</v>
      </c>
      <c r="AD40" s="288">
        <v>0</v>
      </c>
      <c r="AE40" s="288">
        <v>0</v>
      </c>
      <c r="AF40" s="288">
        <v>0</v>
      </c>
      <c r="AG40" s="288">
        <v>0</v>
      </c>
      <c r="AH40" s="288">
        <v>0</v>
      </c>
      <c r="AI40" s="288">
        <v>0</v>
      </c>
      <c r="AJ40" s="288">
        <v>0</v>
      </c>
      <c r="AK40" s="288">
        <v>0</v>
      </c>
      <c r="AL40" s="288">
        <v>0</v>
      </c>
      <c r="AM40" s="288">
        <v>0</v>
      </c>
      <c r="AN40" s="288">
        <v>0</v>
      </c>
      <c r="AO40" s="288">
        <v>0</v>
      </c>
      <c r="AP40" s="288">
        <v>0</v>
      </c>
      <c r="AQ40" s="304">
        <v>0</v>
      </c>
    </row>
    <row r="41" spans="1:43" ht="48" x14ac:dyDescent="0.25">
      <c r="A41" s="104" t="s">
        <v>709</v>
      </c>
      <c r="B41" s="104" t="s">
        <v>282</v>
      </c>
      <c r="C41" s="104" t="s">
        <v>1006</v>
      </c>
      <c r="D41" s="105" t="s">
        <v>155</v>
      </c>
      <c r="E41" s="105">
        <v>2037</v>
      </c>
      <c r="F41" s="288">
        <v>5179640.6553377975</v>
      </c>
      <c r="G41" s="288">
        <v>0</v>
      </c>
      <c r="H41" s="288">
        <v>0</v>
      </c>
      <c r="I41" s="288">
        <v>0</v>
      </c>
      <c r="J41" s="288">
        <v>0</v>
      </c>
      <c r="K41" s="288">
        <v>0</v>
      </c>
      <c r="L41" s="288">
        <v>0</v>
      </c>
      <c r="M41" s="288">
        <v>0</v>
      </c>
      <c r="N41" s="288">
        <v>0</v>
      </c>
      <c r="O41" s="288">
        <v>0</v>
      </c>
      <c r="P41" s="288">
        <v>0</v>
      </c>
      <c r="Q41" s="288">
        <v>0</v>
      </c>
      <c r="R41" s="288">
        <v>0</v>
      </c>
      <c r="S41" s="288">
        <v>0</v>
      </c>
      <c r="T41" s="288">
        <v>0</v>
      </c>
      <c r="U41" s="288">
        <v>4435142.6406033644</v>
      </c>
      <c r="V41" s="288">
        <v>0</v>
      </c>
      <c r="W41" s="288">
        <v>744498.01473443466</v>
      </c>
      <c r="X41" s="288">
        <v>0</v>
      </c>
      <c r="Y41" s="288">
        <v>0</v>
      </c>
      <c r="Z41" s="288">
        <v>0</v>
      </c>
      <c r="AA41" s="288">
        <v>0</v>
      </c>
      <c r="AB41" s="288">
        <v>0</v>
      </c>
      <c r="AC41" s="288">
        <v>0</v>
      </c>
      <c r="AD41" s="288">
        <v>0</v>
      </c>
      <c r="AE41" s="288">
        <v>0</v>
      </c>
      <c r="AF41" s="288">
        <v>0</v>
      </c>
      <c r="AG41" s="288">
        <v>0</v>
      </c>
      <c r="AH41" s="288">
        <v>0</v>
      </c>
      <c r="AI41" s="288">
        <v>0</v>
      </c>
      <c r="AJ41" s="288">
        <v>0</v>
      </c>
      <c r="AK41" s="288">
        <v>0</v>
      </c>
      <c r="AL41" s="288">
        <v>0</v>
      </c>
      <c r="AM41" s="288">
        <v>0</v>
      </c>
      <c r="AN41" s="288">
        <v>0</v>
      </c>
      <c r="AO41" s="288">
        <v>0</v>
      </c>
      <c r="AP41" s="288">
        <v>5179640.6553377993</v>
      </c>
      <c r="AQ41" s="304">
        <v>-0.69037435296922922</v>
      </c>
    </row>
    <row r="42" spans="1:43" ht="48" x14ac:dyDescent="0.25">
      <c r="A42" s="104" t="s">
        <v>1007</v>
      </c>
      <c r="B42" s="104" t="s">
        <v>293</v>
      </c>
      <c r="C42" s="104" t="s">
        <v>294</v>
      </c>
      <c r="D42" s="105" t="s">
        <v>143</v>
      </c>
      <c r="E42" s="105">
        <v>0</v>
      </c>
      <c r="F42" s="288">
        <v>0</v>
      </c>
      <c r="G42" s="288">
        <v>0</v>
      </c>
      <c r="H42" s="288">
        <v>0</v>
      </c>
      <c r="I42" s="288">
        <v>0</v>
      </c>
      <c r="J42" s="288">
        <v>0</v>
      </c>
      <c r="K42" s="288">
        <v>0</v>
      </c>
      <c r="L42" s="288">
        <v>0</v>
      </c>
      <c r="M42" s="288">
        <v>0</v>
      </c>
      <c r="N42" s="288">
        <v>0</v>
      </c>
      <c r="O42" s="288">
        <v>0</v>
      </c>
      <c r="P42" s="288">
        <v>0</v>
      </c>
      <c r="Q42" s="288">
        <v>0</v>
      </c>
      <c r="R42" s="288">
        <v>0</v>
      </c>
      <c r="S42" s="288">
        <v>0</v>
      </c>
      <c r="T42" s="288">
        <v>0</v>
      </c>
      <c r="U42" s="288">
        <v>0</v>
      </c>
      <c r="V42" s="288">
        <v>0</v>
      </c>
      <c r="W42" s="288">
        <v>0</v>
      </c>
      <c r="X42" s="288">
        <v>0</v>
      </c>
      <c r="Y42" s="288">
        <v>0</v>
      </c>
      <c r="Z42" s="288">
        <v>0</v>
      </c>
      <c r="AA42" s="288">
        <v>0</v>
      </c>
      <c r="AB42" s="288">
        <v>0</v>
      </c>
      <c r="AC42" s="288">
        <v>0</v>
      </c>
      <c r="AD42" s="288">
        <v>0</v>
      </c>
      <c r="AE42" s="288">
        <v>0</v>
      </c>
      <c r="AF42" s="288">
        <v>0</v>
      </c>
      <c r="AG42" s="288">
        <v>0</v>
      </c>
      <c r="AH42" s="288">
        <v>0</v>
      </c>
      <c r="AI42" s="288">
        <v>0</v>
      </c>
      <c r="AJ42" s="288">
        <v>0</v>
      </c>
      <c r="AK42" s="288">
        <v>0</v>
      </c>
      <c r="AL42" s="288">
        <v>0</v>
      </c>
      <c r="AM42" s="288">
        <v>0</v>
      </c>
      <c r="AN42" s="288">
        <v>0</v>
      </c>
      <c r="AO42" s="288">
        <v>0</v>
      </c>
      <c r="AP42" s="288">
        <v>0</v>
      </c>
      <c r="AQ42" s="304">
        <v>0</v>
      </c>
    </row>
    <row r="43" spans="1:43" ht="36" x14ac:dyDescent="0.25">
      <c r="A43" s="104" t="s">
        <v>710</v>
      </c>
      <c r="B43" s="104" t="s">
        <v>295</v>
      </c>
      <c r="C43" s="104" t="s">
        <v>980</v>
      </c>
      <c r="D43" s="105" t="s">
        <v>155</v>
      </c>
      <c r="E43" s="105">
        <v>2038</v>
      </c>
      <c r="F43" s="288">
        <v>5010043.5926091913</v>
      </c>
      <c r="G43" s="288">
        <v>0</v>
      </c>
      <c r="H43" s="288">
        <v>0</v>
      </c>
      <c r="I43" s="288">
        <v>0</v>
      </c>
      <c r="J43" s="288">
        <v>0</v>
      </c>
      <c r="K43" s="288">
        <v>0</v>
      </c>
      <c r="L43" s="288">
        <v>0</v>
      </c>
      <c r="M43" s="288">
        <v>431750.08751930844</v>
      </c>
      <c r="N43" s="288">
        <v>0</v>
      </c>
      <c r="O43" s="288">
        <v>0</v>
      </c>
      <c r="P43" s="288">
        <v>0</v>
      </c>
      <c r="Q43" s="288">
        <v>0</v>
      </c>
      <c r="R43" s="288">
        <v>0</v>
      </c>
      <c r="S43" s="288">
        <v>0</v>
      </c>
      <c r="T43" s="288">
        <v>0</v>
      </c>
      <c r="U43" s="288">
        <v>0</v>
      </c>
      <c r="V43" s="288">
        <v>4578293.5050898828</v>
      </c>
      <c r="W43" s="288">
        <v>0</v>
      </c>
      <c r="X43" s="288">
        <v>0</v>
      </c>
      <c r="Y43" s="288">
        <v>0</v>
      </c>
      <c r="Z43" s="288">
        <v>0</v>
      </c>
      <c r="AA43" s="288">
        <v>0</v>
      </c>
      <c r="AB43" s="288">
        <v>0</v>
      </c>
      <c r="AC43" s="288">
        <v>0</v>
      </c>
      <c r="AD43" s="288">
        <v>0</v>
      </c>
      <c r="AE43" s="288">
        <v>0</v>
      </c>
      <c r="AF43" s="288">
        <v>0</v>
      </c>
      <c r="AG43" s="288">
        <v>0</v>
      </c>
      <c r="AH43" s="288">
        <v>0</v>
      </c>
      <c r="AI43" s="288">
        <v>0</v>
      </c>
      <c r="AJ43" s="288">
        <v>0</v>
      </c>
      <c r="AK43" s="288">
        <v>0</v>
      </c>
      <c r="AL43" s="288">
        <v>0</v>
      </c>
      <c r="AM43" s="288">
        <v>0</v>
      </c>
      <c r="AN43" s="288">
        <v>0</v>
      </c>
      <c r="AO43" s="288">
        <v>0</v>
      </c>
      <c r="AP43" s="288">
        <v>5010043.5926091913</v>
      </c>
      <c r="AQ43" s="304">
        <v>-0.40991971269249916</v>
      </c>
    </row>
    <row r="44" spans="1:43" ht="24" x14ac:dyDescent="0.25">
      <c r="A44" s="104" t="s">
        <v>785</v>
      </c>
      <c r="B44" s="104" t="s">
        <v>296</v>
      </c>
      <c r="C44" s="104" t="s">
        <v>1008</v>
      </c>
      <c r="D44" s="105" t="s">
        <v>155</v>
      </c>
      <c r="E44" s="105">
        <v>2039</v>
      </c>
      <c r="F44" s="288">
        <v>0</v>
      </c>
      <c r="G44" s="288">
        <v>0</v>
      </c>
      <c r="H44" s="288">
        <v>0</v>
      </c>
      <c r="I44" s="288">
        <v>0</v>
      </c>
      <c r="J44" s="288">
        <v>0</v>
      </c>
      <c r="K44" s="288">
        <v>0</v>
      </c>
      <c r="L44" s="288">
        <v>0</v>
      </c>
      <c r="M44" s="288">
        <v>0</v>
      </c>
      <c r="N44" s="288">
        <v>0</v>
      </c>
      <c r="O44" s="288">
        <v>0</v>
      </c>
      <c r="P44" s="288">
        <v>0</v>
      </c>
      <c r="Q44" s="288">
        <v>0</v>
      </c>
      <c r="R44" s="288">
        <v>0</v>
      </c>
      <c r="S44" s="288">
        <v>0</v>
      </c>
      <c r="T44" s="288">
        <v>0</v>
      </c>
      <c r="U44" s="288">
        <v>0</v>
      </c>
      <c r="V44" s="288">
        <v>0</v>
      </c>
      <c r="W44" s="288">
        <v>0</v>
      </c>
      <c r="X44" s="288">
        <v>0</v>
      </c>
      <c r="Y44" s="288">
        <v>0</v>
      </c>
      <c r="Z44" s="288">
        <v>0</v>
      </c>
      <c r="AA44" s="288">
        <v>0</v>
      </c>
      <c r="AB44" s="288">
        <v>0</v>
      </c>
      <c r="AC44" s="288">
        <v>0</v>
      </c>
      <c r="AD44" s="288">
        <v>0</v>
      </c>
      <c r="AE44" s="288">
        <v>0</v>
      </c>
      <c r="AF44" s="288">
        <v>0</v>
      </c>
      <c r="AG44" s="288">
        <v>0</v>
      </c>
      <c r="AH44" s="288">
        <v>0</v>
      </c>
      <c r="AI44" s="288">
        <v>0</v>
      </c>
      <c r="AJ44" s="288">
        <v>0</v>
      </c>
      <c r="AK44" s="288">
        <v>0</v>
      </c>
      <c r="AL44" s="288">
        <v>0</v>
      </c>
      <c r="AM44" s="288">
        <v>0</v>
      </c>
      <c r="AN44" s="288">
        <v>0</v>
      </c>
      <c r="AO44" s="288">
        <v>0</v>
      </c>
      <c r="AP44" s="288">
        <v>0</v>
      </c>
      <c r="AQ44" s="304">
        <v>0</v>
      </c>
    </row>
    <row r="45" spans="1:43" ht="36" x14ac:dyDescent="0.25">
      <c r="A45" s="104" t="s">
        <v>786</v>
      </c>
      <c r="B45" s="104" t="s">
        <v>299</v>
      </c>
      <c r="C45" s="104" t="s">
        <v>1003</v>
      </c>
      <c r="D45" s="105" t="s">
        <v>155</v>
      </c>
      <c r="E45" s="105">
        <v>2039</v>
      </c>
      <c r="F45" s="288">
        <v>0</v>
      </c>
      <c r="G45" s="288">
        <v>0</v>
      </c>
      <c r="H45" s="288">
        <v>0</v>
      </c>
      <c r="I45" s="288">
        <v>0</v>
      </c>
      <c r="J45" s="288">
        <v>0</v>
      </c>
      <c r="K45" s="288">
        <v>0</v>
      </c>
      <c r="L45" s="288">
        <v>0</v>
      </c>
      <c r="M45" s="288">
        <v>0</v>
      </c>
      <c r="N45" s="288">
        <v>0</v>
      </c>
      <c r="O45" s="288">
        <v>0</v>
      </c>
      <c r="P45" s="288">
        <v>0</v>
      </c>
      <c r="Q45" s="288">
        <v>0</v>
      </c>
      <c r="R45" s="288">
        <v>0</v>
      </c>
      <c r="S45" s="288">
        <v>0</v>
      </c>
      <c r="T45" s="288">
        <v>0</v>
      </c>
      <c r="U45" s="288">
        <v>0</v>
      </c>
      <c r="V45" s="288">
        <v>0</v>
      </c>
      <c r="W45" s="288">
        <v>0</v>
      </c>
      <c r="X45" s="288">
        <v>0</v>
      </c>
      <c r="Y45" s="288">
        <v>0</v>
      </c>
      <c r="Z45" s="288">
        <v>0</v>
      </c>
      <c r="AA45" s="288">
        <v>0</v>
      </c>
      <c r="AB45" s="288">
        <v>0</v>
      </c>
      <c r="AC45" s="288">
        <v>0</v>
      </c>
      <c r="AD45" s="288">
        <v>0</v>
      </c>
      <c r="AE45" s="288">
        <v>0</v>
      </c>
      <c r="AF45" s="288">
        <v>0</v>
      </c>
      <c r="AG45" s="288">
        <v>0</v>
      </c>
      <c r="AH45" s="288">
        <v>0</v>
      </c>
      <c r="AI45" s="288">
        <v>0</v>
      </c>
      <c r="AJ45" s="288">
        <v>0</v>
      </c>
      <c r="AK45" s="288">
        <v>0</v>
      </c>
      <c r="AL45" s="288">
        <v>0</v>
      </c>
      <c r="AM45" s="288">
        <v>0</v>
      </c>
      <c r="AN45" s="288">
        <v>0</v>
      </c>
      <c r="AO45" s="288">
        <v>0</v>
      </c>
      <c r="AP45" s="288">
        <v>0</v>
      </c>
      <c r="AQ45" s="304">
        <v>0</v>
      </c>
    </row>
    <row r="46" spans="1:43" ht="36" x14ac:dyDescent="0.25">
      <c r="A46" s="104" t="s">
        <v>1009</v>
      </c>
      <c r="B46" s="104" t="s">
        <v>301</v>
      </c>
      <c r="C46" s="104" t="s">
        <v>1010</v>
      </c>
      <c r="D46" s="105" t="s">
        <v>143</v>
      </c>
      <c r="E46" s="105">
        <v>2039</v>
      </c>
      <c r="F46" s="288">
        <v>0</v>
      </c>
      <c r="G46" s="288">
        <v>0</v>
      </c>
      <c r="H46" s="288">
        <v>0</v>
      </c>
      <c r="I46" s="288">
        <v>0</v>
      </c>
      <c r="J46" s="288">
        <v>0</v>
      </c>
      <c r="K46" s="288">
        <v>0</v>
      </c>
      <c r="L46" s="288">
        <v>0</v>
      </c>
      <c r="M46" s="288">
        <v>0</v>
      </c>
      <c r="N46" s="288">
        <v>0</v>
      </c>
      <c r="O46" s="288">
        <v>0</v>
      </c>
      <c r="P46" s="288">
        <v>0</v>
      </c>
      <c r="Q46" s="288">
        <v>0</v>
      </c>
      <c r="R46" s="288">
        <v>0</v>
      </c>
      <c r="S46" s="288">
        <v>0</v>
      </c>
      <c r="T46" s="288">
        <v>0</v>
      </c>
      <c r="U46" s="288">
        <v>0</v>
      </c>
      <c r="V46" s="288">
        <v>0</v>
      </c>
      <c r="W46" s="288">
        <v>0</v>
      </c>
      <c r="X46" s="288">
        <v>0</v>
      </c>
      <c r="Y46" s="288">
        <v>0</v>
      </c>
      <c r="Z46" s="288">
        <v>0</v>
      </c>
      <c r="AA46" s="288">
        <v>0</v>
      </c>
      <c r="AB46" s="288">
        <v>0</v>
      </c>
      <c r="AC46" s="288">
        <v>0</v>
      </c>
      <c r="AD46" s="288">
        <v>0</v>
      </c>
      <c r="AE46" s="288">
        <v>0</v>
      </c>
      <c r="AF46" s="288">
        <v>0</v>
      </c>
      <c r="AG46" s="288">
        <v>0</v>
      </c>
      <c r="AH46" s="288">
        <v>0</v>
      </c>
      <c r="AI46" s="288">
        <v>0</v>
      </c>
      <c r="AJ46" s="288">
        <v>0</v>
      </c>
      <c r="AK46" s="288">
        <v>0</v>
      </c>
      <c r="AL46" s="288">
        <v>0</v>
      </c>
      <c r="AM46" s="288">
        <v>0</v>
      </c>
      <c r="AN46" s="288">
        <v>0</v>
      </c>
      <c r="AO46" s="288">
        <v>0</v>
      </c>
      <c r="AP46" s="288">
        <v>0</v>
      </c>
      <c r="AQ46" s="304">
        <v>0</v>
      </c>
    </row>
    <row r="47" spans="1:43" ht="36" x14ac:dyDescent="0.25">
      <c r="A47" s="104" t="s">
        <v>712</v>
      </c>
      <c r="B47" s="104" t="s">
        <v>303</v>
      </c>
      <c r="C47" s="104" t="s">
        <v>997</v>
      </c>
      <c r="D47" s="105" t="s">
        <v>143</v>
      </c>
      <c r="E47" s="105">
        <v>2035</v>
      </c>
      <c r="F47" s="288">
        <v>0</v>
      </c>
      <c r="G47" s="288">
        <v>0</v>
      </c>
      <c r="H47" s="288">
        <v>0</v>
      </c>
      <c r="I47" s="288">
        <v>0</v>
      </c>
      <c r="J47" s="288">
        <v>0</v>
      </c>
      <c r="K47" s="288">
        <v>0</v>
      </c>
      <c r="L47" s="288">
        <v>0</v>
      </c>
      <c r="M47" s="288">
        <v>0</v>
      </c>
      <c r="N47" s="288">
        <v>0</v>
      </c>
      <c r="O47" s="288">
        <v>0</v>
      </c>
      <c r="P47" s="288">
        <v>0</v>
      </c>
      <c r="Q47" s="288">
        <v>0</v>
      </c>
      <c r="R47" s="288">
        <v>0</v>
      </c>
      <c r="S47" s="288">
        <v>0</v>
      </c>
      <c r="T47" s="288">
        <v>0</v>
      </c>
      <c r="U47" s="288">
        <v>0</v>
      </c>
      <c r="V47" s="288">
        <v>0</v>
      </c>
      <c r="W47" s="288">
        <v>0</v>
      </c>
      <c r="X47" s="288">
        <v>0</v>
      </c>
      <c r="Y47" s="288">
        <v>0</v>
      </c>
      <c r="Z47" s="288">
        <v>0</v>
      </c>
      <c r="AA47" s="288">
        <v>0</v>
      </c>
      <c r="AB47" s="288">
        <v>0</v>
      </c>
      <c r="AC47" s="288">
        <v>0</v>
      </c>
      <c r="AD47" s="288">
        <v>0</v>
      </c>
      <c r="AE47" s="288">
        <v>0</v>
      </c>
      <c r="AF47" s="288">
        <v>0</v>
      </c>
      <c r="AG47" s="288">
        <v>0</v>
      </c>
      <c r="AH47" s="288">
        <v>0</v>
      </c>
      <c r="AI47" s="288">
        <v>0</v>
      </c>
      <c r="AJ47" s="288">
        <v>0</v>
      </c>
      <c r="AK47" s="288">
        <v>0</v>
      </c>
      <c r="AL47" s="288">
        <v>0</v>
      </c>
      <c r="AM47" s="288">
        <v>0</v>
      </c>
      <c r="AN47" s="288">
        <v>0</v>
      </c>
      <c r="AO47" s="288">
        <v>0</v>
      </c>
      <c r="AP47" s="288">
        <v>0</v>
      </c>
      <c r="AQ47" s="304">
        <v>0</v>
      </c>
    </row>
    <row r="48" spans="1:43" ht="36" x14ac:dyDescent="0.25">
      <c r="A48" s="104" t="s">
        <v>711</v>
      </c>
      <c r="B48" s="104" t="s">
        <v>305</v>
      </c>
      <c r="C48" s="104" t="s">
        <v>1011</v>
      </c>
      <c r="D48" s="105" t="s">
        <v>155</v>
      </c>
      <c r="E48" s="105">
        <v>2035</v>
      </c>
      <c r="F48" s="288">
        <v>6179008.7164751608</v>
      </c>
      <c r="G48" s="288">
        <v>0</v>
      </c>
      <c r="H48" s="288">
        <v>0</v>
      </c>
      <c r="I48" s="288">
        <v>0</v>
      </c>
      <c r="J48" s="288">
        <v>0</v>
      </c>
      <c r="K48" s="288">
        <v>0</v>
      </c>
      <c r="L48" s="288">
        <v>0</v>
      </c>
      <c r="M48" s="288">
        <v>0</v>
      </c>
      <c r="N48" s="288">
        <v>0</v>
      </c>
      <c r="O48" s="288">
        <v>0</v>
      </c>
      <c r="P48" s="288">
        <v>0</v>
      </c>
      <c r="Q48" s="288">
        <v>0</v>
      </c>
      <c r="R48" s="288">
        <v>0</v>
      </c>
      <c r="S48" s="288">
        <v>6179008.7164751608</v>
      </c>
      <c r="T48" s="288">
        <v>0</v>
      </c>
      <c r="U48" s="288">
        <v>0</v>
      </c>
      <c r="V48" s="288">
        <v>0</v>
      </c>
      <c r="W48" s="288">
        <v>0</v>
      </c>
      <c r="X48" s="288">
        <v>0</v>
      </c>
      <c r="Y48" s="288">
        <v>0</v>
      </c>
      <c r="Z48" s="288">
        <v>0</v>
      </c>
      <c r="AA48" s="288">
        <v>0</v>
      </c>
      <c r="AB48" s="288">
        <v>0</v>
      </c>
      <c r="AC48" s="288">
        <v>0</v>
      </c>
      <c r="AD48" s="288">
        <v>0</v>
      </c>
      <c r="AE48" s="288">
        <v>0</v>
      </c>
      <c r="AF48" s="288">
        <v>0</v>
      </c>
      <c r="AG48" s="288">
        <v>0</v>
      </c>
      <c r="AH48" s="288">
        <v>0</v>
      </c>
      <c r="AI48" s="288">
        <v>0</v>
      </c>
      <c r="AJ48" s="288">
        <v>0</v>
      </c>
      <c r="AK48" s="288">
        <v>0</v>
      </c>
      <c r="AL48" s="288">
        <v>0</v>
      </c>
      <c r="AM48" s="288">
        <v>0</v>
      </c>
      <c r="AN48" s="288">
        <v>0</v>
      </c>
      <c r="AO48" s="288">
        <v>0</v>
      </c>
      <c r="AP48" s="288">
        <v>6179008.7164751608</v>
      </c>
      <c r="AQ48" s="304">
        <v>0.36795376893132925</v>
      </c>
    </row>
    <row r="49" spans="1:43" ht="36" x14ac:dyDescent="0.25">
      <c r="A49" s="104" t="s">
        <v>713</v>
      </c>
      <c r="B49" s="104" t="s">
        <v>307</v>
      </c>
      <c r="C49" s="104" t="s">
        <v>997</v>
      </c>
      <c r="D49" s="105" t="s">
        <v>143</v>
      </c>
      <c r="E49" s="105">
        <v>2035</v>
      </c>
      <c r="F49" s="288">
        <v>0</v>
      </c>
      <c r="G49" s="288">
        <v>0</v>
      </c>
      <c r="H49" s="288">
        <v>0</v>
      </c>
      <c r="I49" s="288">
        <v>0</v>
      </c>
      <c r="J49" s="288">
        <v>0</v>
      </c>
      <c r="K49" s="288">
        <v>0</v>
      </c>
      <c r="L49" s="288">
        <v>0</v>
      </c>
      <c r="M49" s="288">
        <v>0</v>
      </c>
      <c r="N49" s="288">
        <v>0</v>
      </c>
      <c r="O49" s="288">
        <v>0</v>
      </c>
      <c r="P49" s="288">
        <v>0</v>
      </c>
      <c r="Q49" s="288">
        <v>0</v>
      </c>
      <c r="R49" s="288">
        <v>0</v>
      </c>
      <c r="S49" s="288">
        <v>0</v>
      </c>
      <c r="T49" s="288">
        <v>0</v>
      </c>
      <c r="U49" s="288">
        <v>0</v>
      </c>
      <c r="V49" s="288">
        <v>0</v>
      </c>
      <c r="W49" s="288">
        <v>0</v>
      </c>
      <c r="X49" s="288">
        <v>0</v>
      </c>
      <c r="Y49" s="288">
        <v>0</v>
      </c>
      <c r="Z49" s="288">
        <v>0</v>
      </c>
      <c r="AA49" s="288">
        <v>0</v>
      </c>
      <c r="AB49" s="288">
        <v>0</v>
      </c>
      <c r="AC49" s="288">
        <v>0</v>
      </c>
      <c r="AD49" s="288">
        <v>0</v>
      </c>
      <c r="AE49" s="288">
        <v>0</v>
      </c>
      <c r="AF49" s="288">
        <v>0</v>
      </c>
      <c r="AG49" s="288">
        <v>0</v>
      </c>
      <c r="AH49" s="288">
        <v>0</v>
      </c>
      <c r="AI49" s="288">
        <v>0</v>
      </c>
      <c r="AJ49" s="288">
        <v>0</v>
      </c>
      <c r="AK49" s="288">
        <v>0</v>
      </c>
      <c r="AL49" s="288">
        <v>0</v>
      </c>
      <c r="AM49" s="288">
        <v>0</v>
      </c>
      <c r="AN49" s="288">
        <v>0</v>
      </c>
      <c r="AO49" s="288">
        <v>0</v>
      </c>
      <c r="AP49" s="288">
        <v>0</v>
      </c>
      <c r="AQ49" s="304">
        <v>0</v>
      </c>
    </row>
    <row r="50" spans="1:43" ht="36" x14ac:dyDescent="0.25">
      <c r="A50" s="104" t="s">
        <v>714</v>
      </c>
      <c r="B50" s="104" t="s">
        <v>308</v>
      </c>
      <c r="C50" s="104" t="s">
        <v>997</v>
      </c>
      <c r="D50" s="105" t="s">
        <v>143</v>
      </c>
      <c r="E50" s="105">
        <v>0</v>
      </c>
      <c r="F50" s="288">
        <v>0</v>
      </c>
      <c r="G50" s="288">
        <v>0</v>
      </c>
      <c r="H50" s="288">
        <v>0</v>
      </c>
      <c r="I50" s="288">
        <v>0</v>
      </c>
      <c r="J50" s="288">
        <v>0</v>
      </c>
      <c r="K50" s="288">
        <v>0</v>
      </c>
      <c r="L50" s="288">
        <v>0</v>
      </c>
      <c r="M50" s="288">
        <v>0</v>
      </c>
      <c r="N50" s="288">
        <v>0</v>
      </c>
      <c r="O50" s="288">
        <v>0</v>
      </c>
      <c r="P50" s="288">
        <v>0</v>
      </c>
      <c r="Q50" s="288">
        <v>0</v>
      </c>
      <c r="R50" s="288">
        <v>0</v>
      </c>
      <c r="S50" s="288">
        <v>0</v>
      </c>
      <c r="T50" s="288">
        <v>0</v>
      </c>
      <c r="U50" s="288">
        <v>0</v>
      </c>
      <c r="V50" s="288">
        <v>0</v>
      </c>
      <c r="W50" s="288">
        <v>0</v>
      </c>
      <c r="X50" s="288">
        <v>0</v>
      </c>
      <c r="Y50" s="288">
        <v>0</v>
      </c>
      <c r="Z50" s="288">
        <v>0</v>
      </c>
      <c r="AA50" s="288">
        <v>0</v>
      </c>
      <c r="AB50" s="288">
        <v>0</v>
      </c>
      <c r="AC50" s="288">
        <v>0</v>
      </c>
      <c r="AD50" s="288">
        <v>0</v>
      </c>
      <c r="AE50" s="288">
        <v>0</v>
      </c>
      <c r="AF50" s="288">
        <v>0</v>
      </c>
      <c r="AG50" s="288">
        <v>0</v>
      </c>
      <c r="AH50" s="288">
        <v>0</v>
      </c>
      <c r="AI50" s="288">
        <v>0</v>
      </c>
      <c r="AJ50" s="288">
        <v>0</v>
      </c>
      <c r="AK50" s="288">
        <v>0</v>
      </c>
      <c r="AL50" s="288">
        <v>0</v>
      </c>
      <c r="AM50" s="288">
        <v>0</v>
      </c>
      <c r="AN50" s="288">
        <v>0</v>
      </c>
      <c r="AO50" s="288">
        <v>0</v>
      </c>
      <c r="AP50" s="288">
        <v>0</v>
      </c>
      <c r="AQ50" s="304">
        <v>0</v>
      </c>
    </row>
    <row r="51" spans="1:43" ht="36" x14ac:dyDescent="0.25">
      <c r="A51" s="104" t="s">
        <v>729</v>
      </c>
      <c r="B51" s="104" t="s">
        <v>309</v>
      </c>
      <c r="C51" s="104" t="s">
        <v>997</v>
      </c>
      <c r="D51" s="105" t="s">
        <v>143</v>
      </c>
      <c r="E51" s="105">
        <v>2033</v>
      </c>
      <c r="F51" s="288">
        <v>0</v>
      </c>
      <c r="G51" s="288">
        <v>0</v>
      </c>
      <c r="H51" s="288">
        <v>0</v>
      </c>
      <c r="I51" s="288">
        <v>0</v>
      </c>
      <c r="J51" s="288">
        <v>0</v>
      </c>
      <c r="K51" s="288">
        <v>0</v>
      </c>
      <c r="L51" s="288">
        <v>0</v>
      </c>
      <c r="M51" s="288">
        <v>0</v>
      </c>
      <c r="N51" s="288">
        <v>0</v>
      </c>
      <c r="O51" s="288">
        <v>0</v>
      </c>
      <c r="P51" s="288">
        <v>0</v>
      </c>
      <c r="Q51" s="288">
        <v>0</v>
      </c>
      <c r="R51" s="288">
        <v>0</v>
      </c>
      <c r="S51" s="288">
        <v>0</v>
      </c>
      <c r="T51" s="288">
        <v>0</v>
      </c>
      <c r="U51" s="288">
        <v>0</v>
      </c>
      <c r="V51" s="288">
        <v>0</v>
      </c>
      <c r="W51" s="288">
        <v>0</v>
      </c>
      <c r="X51" s="288">
        <v>0</v>
      </c>
      <c r="Y51" s="288">
        <v>0</v>
      </c>
      <c r="Z51" s="288">
        <v>0</v>
      </c>
      <c r="AA51" s="288">
        <v>0</v>
      </c>
      <c r="AB51" s="288">
        <v>0</v>
      </c>
      <c r="AC51" s="288">
        <v>0</v>
      </c>
      <c r="AD51" s="288">
        <v>0</v>
      </c>
      <c r="AE51" s="288">
        <v>0</v>
      </c>
      <c r="AF51" s="288">
        <v>0</v>
      </c>
      <c r="AG51" s="288">
        <v>0</v>
      </c>
      <c r="AH51" s="288">
        <v>0</v>
      </c>
      <c r="AI51" s="288">
        <v>0</v>
      </c>
      <c r="AJ51" s="288">
        <v>0</v>
      </c>
      <c r="AK51" s="288">
        <v>0</v>
      </c>
      <c r="AL51" s="288">
        <v>0</v>
      </c>
      <c r="AM51" s="288">
        <v>0</v>
      </c>
      <c r="AN51" s="288">
        <v>0</v>
      </c>
      <c r="AO51" s="288">
        <v>0</v>
      </c>
      <c r="AP51" s="288">
        <v>0</v>
      </c>
      <c r="AQ51" s="304">
        <v>0</v>
      </c>
    </row>
    <row r="52" spans="1:43" ht="36" x14ac:dyDescent="0.25">
      <c r="A52" s="104" t="s">
        <v>730</v>
      </c>
      <c r="B52" s="104" t="s">
        <v>310</v>
      </c>
      <c r="C52" s="104" t="s">
        <v>997</v>
      </c>
      <c r="D52" s="105" t="s">
        <v>143</v>
      </c>
      <c r="E52" s="105">
        <v>2039</v>
      </c>
      <c r="F52" s="288">
        <v>0</v>
      </c>
      <c r="G52" s="288">
        <v>0</v>
      </c>
      <c r="H52" s="288">
        <v>0</v>
      </c>
      <c r="I52" s="288">
        <v>0</v>
      </c>
      <c r="J52" s="288">
        <v>0</v>
      </c>
      <c r="K52" s="288">
        <v>0</v>
      </c>
      <c r="L52" s="288">
        <v>0</v>
      </c>
      <c r="M52" s="288">
        <v>0</v>
      </c>
      <c r="N52" s="288">
        <v>0</v>
      </c>
      <c r="O52" s="288">
        <v>0</v>
      </c>
      <c r="P52" s="288">
        <v>0</v>
      </c>
      <c r="Q52" s="288">
        <v>0</v>
      </c>
      <c r="R52" s="288">
        <v>0</v>
      </c>
      <c r="S52" s="288">
        <v>0</v>
      </c>
      <c r="T52" s="288">
        <v>0</v>
      </c>
      <c r="U52" s="288">
        <v>0</v>
      </c>
      <c r="V52" s="288">
        <v>0</v>
      </c>
      <c r="W52" s="288">
        <v>0</v>
      </c>
      <c r="X52" s="288">
        <v>0</v>
      </c>
      <c r="Y52" s="288">
        <v>0</v>
      </c>
      <c r="Z52" s="288">
        <v>0</v>
      </c>
      <c r="AA52" s="288">
        <v>0</v>
      </c>
      <c r="AB52" s="288">
        <v>0</v>
      </c>
      <c r="AC52" s="288">
        <v>0</v>
      </c>
      <c r="AD52" s="288">
        <v>0</v>
      </c>
      <c r="AE52" s="288">
        <v>0</v>
      </c>
      <c r="AF52" s="288">
        <v>0</v>
      </c>
      <c r="AG52" s="288">
        <v>0</v>
      </c>
      <c r="AH52" s="288">
        <v>0</v>
      </c>
      <c r="AI52" s="288">
        <v>0</v>
      </c>
      <c r="AJ52" s="288">
        <v>0</v>
      </c>
      <c r="AK52" s="288">
        <v>0</v>
      </c>
      <c r="AL52" s="288">
        <v>0</v>
      </c>
      <c r="AM52" s="288">
        <v>0</v>
      </c>
      <c r="AN52" s="288">
        <v>0</v>
      </c>
      <c r="AO52" s="288">
        <v>0</v>
      </c>
      <c r="AP52" s="288">
        <v>0</v>
      </c>
      <c r="AQ52" s="304">
        <v>0</v>
      </c>
    </row>
    <row r="53" spans="1:43" ht="24" x14ac:dyDescent="0.25">
      <c r="A53" s="104" t="s">
        <v>787</v>
      </c>
      <c r="B53" s="104" t="s">
        <v>311</v>
      </c>
      <c r="C53" s="104" t="s">
        <v>1012</v>
      </c>
      <c r="D53" s="105" t="s">
        <v>155</v>
      </c>
      <c r="E53" s="105">
        <v>2039</v>
      </c>
      <c r="F53" s="288">
        <v>0</v>
      </c>
      <c r="G53" s="288">
        <v>0</v>
      </c>
      <c r="H53" s="288">
        <v>0</v>
      </c>
      <c r="I53" s="288">
        <v>0</v>
      </c>
      <c r="J53" s="288">
        <v>0</v>
      </c>
      <c r="K53" s="288">
        <v>0</v>
      </c>
      <c r="L53" s="288">
        <v>0</v>
      </c>
      <c r="M53" s="288">
        <v>0</v>
      </c>
      <c r="N53" s="288">
        <v>0</v>
      </c>
      <c r="O53" s="288">
        <v>0</v>
      </c>
      <c r="P53" s="288">
        <v>0</v>
      </c>
      <c r="Q53" s="288">
        <v>0</v>
      </c>
      <c r="R53" s="288">
        <v>0</v>
      </c>
      <c r="S53" s="288">
        <v>0</v>
      </c>
      <c r="T53" s="288">
        <v>0</v>
      </c>
      <c r="U53" s="288">
        <v>0</v>
      </c>
      <c r="V53" s="288">
        <v>0</v>
      </c>
      <c r="W53" s="288">
        <v>0</v>
      </c>
      <c r="X53" s="288">
        <v>0</v>
      </c>
      <c r="Y53" s="288">
        <v>0</v>
      </c>
      <c r="Z53" s="288">
        <v>0</v>
      </c>
      <c r="AA53" s="288">
        <v>0</v>
      </c>
      <c r="AB53" s="288">
        <v>0</v>
      </c>
      <c r="AC53" s="288">
        <v>0</v>
      </c>
      <c r="AD53" s="288">
        <v>0</v>
      </c>
      <c r="AE53" s="288">
        <v>0</v>
      </c>
      <c r="AF53" s="288">
        <v>0</v>
      </c>
      <c r="AG53" s="288">
        <v>0</v>
      </c>
      <c r="AH53" s="288">
        <v>0</v>
      </c>
      <c r="AI53" s="288">
        <v>0</v>
      </c>
      <c r="AJ53" s="288">
        <v>0</v>
      </c>
      <c r="AK53" s="288">
        <v>0</v>
      </c>
      <c r="AL53" s="288">
        <v>0</v>
      </c>
      <c r="AM53" s="288">
        <v>0</v>
      </c>
      <c r="AN53" s="288">
        <v>0</v>
      </c>
      <c r="AO53" s="288">
        <v>0</v>
      </c>
      <c r="AP53" s="288">
        <v>0</v>
      </c>
      <c r="AQ53" s="304">
        <v>0</v>
      </c>
    </row>
    <row r="54" spans="1:43" ht="24" x14ac:dyDescent="0.25">
      <c r="A54" s="104" t="s">
        <v>715</v>
      </c>
      <c r="B54" s="104" t="s">
        <v>313</v>
      </c>
      <c r="C54" s="104" t="s">
        <v>314</v>
      </c>
      <c r="D54" s="105" t="s">
        <v>155</v>
      </c>
      <c r="E54" s="105">
        <v>2039</v>
      </c>
      <c r="F54" s="288">
        <v>16067715.222790783</v>
      </c>
      <c r="G54" s="288">
        <v>0</v>
      </c>
      <c r="H54" s="288">
        <v>0</v>
      </c>
      <c r="I54" s="288">
        <v>0</v>
      </c>
      <c r="J54" s="288">
        <v>0</v>
      </c>
      <c r="K54" s="288">
        <v>0</v>
      </c>
      <c r="L54" s="288">
        <v>0</v>
      </c>
      <c r="M54" s="288">
        <v>0</v>
      </c>
      <c r="N54" s="288">
        <v>0</v>
      </c>
      <c r="O54" s="288">
        <v>0</v>
      </c>
      <c r="P54" s="288">
        <v>0</v>
      </c>
      <c r="Q54" s="288">
        <v>0</v>
      </c>
      <c r="R54" s="288">
        <v>0</v>
      </c>
      <c r="S54" s="288">
        <v>0</v>
      </c>
      <c r="T54" s="288">
        <v>0</v>
      </c>
      <c r="U54" s="288">
        <v>0</v>
      </c>
      <c r="V54" s="288">
        <v>2585903.502091873</v>
      </c>
      <c r="W54" s="288">
        <v>9128218.8962642066</v>
      </c>
      <c r="X54" s="288">
        <v>0</v>
      </c>
      <c r="Y54" s="288">
        <v>4353592.8244347041</v>
      </c>
      <c r="Z54" s="288">
        <v>0</v>
      </c>
      <c r="AA54" s="288">
        <v>0</v>
      </c>
      <c r="AB54" s="288">
        <v>0</v>
      </c>
      <c r="AC54" s="288">
        <v>0</v>
      </c>
      <c r="AD54" s="288">
        <v>0</v>
      </c>
      <c r="AE54" s="288">
        <v>0</v>
      </c>
      <c r="AF54" s="288">
        <v>0</v>
      </c>
      <c r="AG54" s="288">
        <v>0</v>
      </c>
      <c r="AH54" s="288">
        <v>0</v>
      </c>
      <c r="AI54" s="288">
        <v>0</v>
      </c>
      <c r="AJ54" s="288">
        <v>0</v>
      </c>
      <c r="AK54" s="288">
        <v>0</v>
      </c>
      <c r="AL54" s="288">
        <v>0</v>
      </c>
      <c r="AM54" s="288">
        <v>0</v>
      </c>
      <c r="AN54" s="288">
        <v>0</v>
      </c>
      <c r="AO54" s="288">
        <v>0</v>
      </c>
      <c r="AP54" s="288">
        <v>16067715.222790785</v>
      </c>
      <c r="AQ54" s="304">
        <v>-1.3565706629306078</v>
      </c>
    </row>
    <row r="55" spans="1:43" ht="36" x14ac:dyDescent="0.25">
      <c r="A55" s="104" t="s">
        <v>788</v>
      </c>
      <c r="B55" s="104" t="s">
        <v>315</v>
      </c>
      <c r="C55" s="104" t="s">
        <v>1013</v>
      </c>
      <c r="D55" s="105" t="s">
        <v>155</v>
      </c>
      <c r="E55" s="105">
        <v>2056</v>
      </c>
      <c r="F55" s="288">
        <v>0</v>
      </c>
      <c r="G55" s="288">
        <v>0</v>
      </c>
      <c r="H55" s="288">
        <v>0</v>
      </c>
      <c r="I55" s="288">
        <v>0</v>
      </c>
      <c r="J55" s="288">
        <v>0</v>
      </c>
      <c r="K55" s="288">
        <v>0</v>
      </c>
      <c r="L55" s="288">
        <v>0</v>
      </c>
      <c r="M55" s="288">
        <v>0</v>
      </c>
      <c r="N55" s="288">
        <v>0</v>
      </c>
      <c r="O55" s="288">
        <v>0</v>
      </c>
      <c r="P55" s="288">
        <v>0</v>
      </c>
      <c r="Q55" s="288">
        <v>0</v>
      </c>
      <c r="R55" s="288">
        <v>0</v>
      </c>
      <c r="S55" s="288">
        <v>0</v>
      </c>
      <c r="T55" s="288">
        <v>0</v>
      </c>
      <c r="U55" s="288">
        <v>0</v>
      </c>
      <c r="V55" s="288">
        <v>0</v>
      </c>
      <c r="W55" s="288">
        <v>0</v>
      </c>
      <c r="X55" s="288">
        <v>0</v>
      </c>
      <c r="Y55" s="288">
        <v>0</v>
      </c>
      <c r="Z55" s="288">
        <v>0</v>
      </c>
      <c r="AA55" s="288">
        <v>0</v>
      </c>
      <c r="AB55" s="288">
        <v>0</v>
      </c>
      <c r="AC55" s="288">
        <v>0</v>
      </c>
      <c r="AD55" s="288">
        <v>0</v>
      </c>
      <c r="AE55" s="288">
        <v>0</v>
      </c>
      <c r="AF55" s="288">
        <v>0</v>
      </c>
      <c r="AG55" s="288">
        <v>0</v>
      </c>
      <c r="AH55" s="288">
        <v>0</v>
      </c>
      <c r="AI55" s="288">
        <v>0</v>
      </c>
      <c r="AJ55" s="288">
        <v>0</v>
      </c>
      <c r="AK55" s="288">
        <v>0</v>
      </c>
      <c r="AL55" s="288">
        <v>0</v>
      </c>
      <c r="AM55" s="288">
        <v>0</v>
      </c>
      <c r="AN55" s="288">
        <v>0</v>
      </c>
      <c r="AO55" s="288">
        <v>0</v>
      </c>
      <c r="AP55" s="288">
        <v>0</v>
      </c>
      <c r="AQ55" s="304">
        <v>0</v>
      </c>
    </row>
    <row r="56" spans="1:43" ht="24" x14ac:dyDescent="0.25">
      <c r="A56" s="104" t="s">
        <v>1014</v>
      </c>
      <c r="B56" s="104" t="s">
        <v>317</v>
      </c>
      <c r="C56" s="104" t="s">
        <v>1015</v>
      </c>
      <c r="D56" s="105" t="s">
        <v>143</v>
      </c>
      <c r="E56" s="105">
        <v>2034</v>
      </c>
      <c r="F56" s="288">
        <v>0</v>
      </c>
      <c r="G56" s="288">
        <v>0</v>
      </c>
      <c r="H56" s="288">
        <v>0</v>
      </c>
      <c r="I56" s="288">
        <v>0</v>
      </c>
      <c r="J56" s="288">
        <v>0</v>
      </c>
      <c r="K56" s="288">
        <v>0</v>
      </c>
      <c r="L56" s="288">
        <v>0</v>
      </c>
      <c r="M56" s="288">
        <v>0</v>
      </c>
      <c r="N56" s="288">
        <v>0</v>
      </c>
      <c r="O56" s="288">
        <v>0</v>
      </c>
      <c r="P56" s="288">
        <v>0</v>
      </c>
      <c r="Q56" s="288">
        <v>0</v>
      </c>
      <c r="R56" s="288">
        <v>0</v>
      </c>
      <c r="S56" s="288">
        <v>0</v>
      </c>
      <c r="T56" s="288">
        <v>0</v>
      </c>
      <c r="U56" s="288">
        <v>0</v>
      </c>
      <c r="V56" s="288">
        <v>0</v>
      </c>
      <c r="W56" s="288">
        <v>0</v>
      </c>
      <c r="X56" s="288">
        <v>0</v>
      </c>
      <c r="Y56" s="288">
        <v>0</v>
      </c>
      <c r="Z56" s="288">
        <v>0</v>
      </c>
      <c r="AA56" s="288">
        <v>0</v>
      </c>
      <c r="AB56" s="288">
        <v>0</v>
      </c>
      <c r="AC56" s="288">
        <v>0</v>
      </c>
      <c r="AD56" s="288">
        <v>0</v>
      </c>
      <c r="AE56" s="288">
        <v>0</v>
      </c>
      <c r="AF56" s="288">
        <v>0</v>
      </c>
      <c r="AG56" s="288">
        <v>0</v>
      </c>
      <c r="AH56" s="288">
        <v>0</v>
      </c>
      <c r="AI56" s="288">
        <v>0</v>
      </c>
      <c r="AJ56" s="288">
        <v>0</v>
      </c>
      <c r="AK56" s="288">
        <v>0</v>
      </c>
      <c r="AL56" s="288">
        <v>0</v>
      </c>
      <c r="AM56" s="288">
        <v>0</v>
      </c>
      <c r="AN56" s="288">
        <v>0</v>
      </c>
      <c r="AO56" s="288">
        <v>0</v>
      </c>
      <c r="AP56" s="288">
        <v>0</v>
      </c>
      <c r="AQ56" s="304">
        <v>0</v>
      </c>
    </row>
    <row r="57" spans="1:43" ht="36" x14ac:dyDescent="0.25">
      <c r="A57" s="104" t="s">
        <v>1016</v>
      </c>
      <c r="B57" s="104" t="s">
        <v>320</v>
      </c>
      <c r="C57" s="104" t="s">
        <v>1017</v>
      </c>
      <c r="D57" s="105" t="s">
        <v>143</v>
      </c>
      <c r="E57" s="105">
        <v>2043</v>
      </c>
      <c r="F57" s="288">
        <v>0</v>
      </c>
      <c r="G57" s="288">
        <v>0</v>
      </c>
      <c r="H57" s="288">
        <v>0</v>
      </c>
      <c r="I57" s="288">
        <v>0</v>
      </c>
      <c r="J57" s="288">
        <v>0</v>
      </c>
      <c r="K57" s="288">
        <v>0</v>
      </c>
      <c r="L57" s="288">
        <v>0</v>
      </c>
      <c r="M57" s="288">
        <v>0</v>
      </c>
      <c r="N57" s="288">
        <v>0</v>
      </c>
      <c r="O57" s="288">
        <v>0</v>
      </c>
      <c r="P57" s="288">
        <v>0</v>
      </c>
      <c r="Q57" s="288">
        <v>0</v>
      </c>
      <c r="R57" s="288">
        <v>0</v>
      </c>
      <c r="S57" s="288">
        <v>0</v>
      </c>
      <c r="T57" s="288">
        <v>0</v>
      </c>
      <c r="U57" s="288">
        <v>0</v>
      </c>
      <c r="V57" s="288">
        <v>0</v>
      </c>
      <c r="W57" s="288">
        <v>0</v>
      </c>
      <c r="X57" s="288">
        <v>0</v>
      </c>
      <c r="Y57" s="288">
        <v>0</v>
      </c>
      <c r="Z57" s="288">
        <v>0</v>
      </c>
      <c r="AA57" s="288">
        <v>0</v>
      </c>
      <c r="AB57" s="288">
        <v>0</v>
      </c>
      <c r="AC57" s="288">
        <v>0</v>
      </c>
      <c r="AD57" s="288">
        <v>0</v>
      </c>
      <c r="AE57" s="288">
        <v>0</v>
      </c>
      <c r="AF57" s="288">
        <v>0</v>
      </c>
      <c r="AG57" s="288">
        <v>0</v>
      </c>
      <c r="AH57" s="288">
        <v>0</v>
      </c>
      <c r="AI57" s="288">
        <v>0</v>
      </c>
      <c r="AJ57" s="288">
        <v>0</v>
      </c>
      <c r="AK57" s="288">
        <v>0</v>
      </c>
      <c r="AL57" s="288">
        <v>0</v>
      </c>
      <c r="AM57" s="288">
        <v>0</v>
      </c>
      <c r="AN57" s="288">
        <v>0</v>
      </c>
      <c r="AO57" s="288">
        <v>0</v>
      </c>
      <c r="AP57" s="288">
        <v>0</v>
      </c>
      <c r="AQ57" s="304">
        <v>0</v>
      </c>
    </row>
    <row r="58" spans="1:43" ht="36" x14ac:dyDescent="0.25">
      <c r="A58" s="104" t="s">
        <v>1018</v>
      </c>
      <c r="B58" s="104" t="s">
        <v>320</v>
      </c>
      <c r="C58" s="104" t="s">
        <v>1019</v>
      </c>
      <c r="D58" s="105" t="s">
        <v>143</v>
      </c>
      <c r="E58" s="105">
        <v>2050</v>
      </c>
      <c r="F58" s="288">
        <v>0</v>
      </c>
      <c r="G58" s="288">
        <v>0</v>
      </c>
      <c r="H58" s="288">
        <v>0</v>
      </c>
      <c r="I58" s="288">
        <v>0</v>
      </c>
      <c r="J58" s="288">
        <v>0</v>
      </c>
      <c r="K58" s="288">
        <v>0</v>
      </c>
      <c r="L58" s="288">
        <v>0</v>
      </c>
      <c r="M58" s="288">
        <v>0</v>
      </c>
      <c r="N58" s="288">
        <v>0</v>
      </c>
      <c r="O58" s="288">
        <v>0</v>
      </c>
      <c r="P58" s="288">
        <v>0</v>
      </c>
      <c r="Q58" s="288">
        <v>0</v>
      </c>
      <c r="R58" s="288">
        <v>0</v>
      </c>
      <c r="S58" s="288">
        <v>0</v>
      </c>
      <c r="T58" s="288">
        <v>0</v>
      </c>
      <c r="U58" s="288">
        <v>0</v>
      </c>
      <c r="V58" s="288">
        <v>0</v>
      </c>
      <c r="W58" s="288">
        <v>0</v>
      </c>
      <c r="X58" s="288">
        <v>0</v>
      </c>
      <c r="Y58" s="288">
        <v>0</v>
      </c>
      <c r="Z58" s="288">
        <v>0</v>
      </c>
      <c r="AA58" s="288">
        <v>0</v>
      </c>
      <c r="AB58" s="288">
        <v>0</v>
      </c>
      <c r="AC58" s="288">
        <v>0</v>
      </c>
      <c r="AD58" s="288">
        <v>0</v>
      </c>
      <c r="AE58" s="288">
        <v>0</v>
      </c>
      <c r="AF58" s="288">
        <v>0</v>
      </c>
      <c r="AG58" s="288">
        <v>0</v>
      </c>
      <c r="AH58" s="288">
        <v>0</v>
      </c>
      <c r="AI58" s="288">
        <v>0</v>
      </c>
      <c r="AJ58" s="288">
        <v>0</v>
      </c>
      <c r="AK58" s="288">
        <v>0</v>
      </c>
      <c r="AL58" s="288">
        <v>0</v>
      </c>
      <c r="AM58" s="288">
        <v>0</v>
      </c>
      <c r="AN58" s="288">
        <v>0</v>
      </c>
      <c r="AO58" s="288">
        <v>0</v>
      </c>
      <c r="AP58" s="288">
        <v>0</v>
      </c>
      <c r="AQ58" s="304">
        <v>0</v>
      </c>
    </row>
    <row r="59" spans="1:43" ht="36" x14ac:dyDescent="0.25">
      <c r="A59" s="104" t="s">
        <v>1020</v>
      </c>
      <c r="B59" s="104" t="s">
        <v>324</v>
      </c>
      <c r="C59" s="104" t="s">
        <v>1021</v>
      </c>
      <c r="D59" s="105" t="s">
        <v>143</v>
      </c>
      <c r="E59" s="105">
        <v>0</v>
      </c>
      <c r="F59" s="288">
        <v>0</v>
      </c>
      <c r="G59" s="288">
        <v>0</v>
      </c>
      <c r="H59" s="288">
        <v>0</v>
      </c>
      <c r="I59" s="288">
        <v>0</v>
      </c>
      <c r="J59" s="288">
        <v>0</v>
      </c>
      <c r="K59" s="288">
        <v>0</v>
      </c>
      <c r="L59" s="288">
        <v>0</v>
      </c>
      <c r="M59" s="288">
        <v>0</v>
      </c>
      <c r="N59" s="288">
        <v>0</v>
      </c>
      <c r="O59" s="288">
        <v>0</v>
      </c>
      <c r="P59" s="288">
        <v>0</v>
      </c>
      <c r="Q59" s="288">
        <v>0</v>
      </c>
      <c r="R59" s="288">
        <v>0</v>
      </c>
      <c r="S59" s="288">
        <v>0</v>
      </c>
      <c r="T59" s="288">
        <v>0</v>
      </c>
      <c r="U59" s="288">
        <v>0</v>
      </c>
      <c r="V59" s="288">
        <v>0</v>
      </c>
      <c r="W59" s="288">
        <v>0</v>
      </c>
      <c r="X59" s="288">
        <v>0</v>
      </c>
      <c r="Y59" s="288">
        <v>0</v>
      </c>
      <c r="Z59" s="288">
        <v>0</v>
      </c>
      <c r="AA59" s="288">
        <v>0</v>
      </c>
      <c r="AB59" s="288">
        <v>0</v>
      </c>
      <c r="AC59" s="288">
        <v>0</v>
      </c>
      <c r="AD59" s="288">
        <v>0</v>
      </c>
      <c r="AE59" s="288">
        <v>0</v>
      </c>
      <c r="AF59" s="288">
        <v>0</v>
      </c>
      <c r="AG59" s="288">
        <v>0</v>
      </c>
      <c r="AH59" s="288">
        <v>0</v>
      </c>
      <c r="AI59" s="288">
        <v>0</v>
      </c>
      <c r="AJ59" s="288">
        <v>0</v>
      </c>
      <c r="AK59" s="288">
        <v>0</v>
      </c>
      <c r="AL59" s="288">
        <v>0</v>
      </c>
      <c r="AM59" s="288">
        <v>0</v>
      </c>
      <c r="AN59" s="288">
        <v>0</v>
      </c>
      <c r="AO59" s="288">
        <v>0</v>
      </c>
      <c r="AP59" s="288">
        <v>0</v>
      </c>
      <c r="AQ59" s="304">
        <v>0</v>
      </c>
    </row>
    <row r="60" spans="1:43" ht="24" x14ac:dyDescent="0.25">
      <c r="A60" s="104" t="s">
        <v>716</v>
      </c>
      <c r="B60" s="104" t="s">
        <v>327</v>
      </c>
      <c r="C60" s="104" t="s">
        <v>1022</v>
      </c>
      <c r="D60" s="105" t="s">
        <v>155</v>
      </c>
      <c r="E60" s="105">
        <v>2039</v>
      </c>
      <c r="F60" s="288">
        <v>52544006.108461149</v>
      </c>
      <c r="G60" s="288">
        <v>0</v>
      </c>
      <c r="H60" s="288">
        <v>0</v>
      </c>
      <c r="I60" s="288">
        <v>0</v>
      </c>
      <c r="J60" s="288">
        <v>0</v>
      </c>
      <c r="K60" s="288">
        <v>0</v>
      </c>
      <c r="L60" s="288">
        <v>0</v>
      </c>
      <c r="M60" s="288">
        <v>0</v>
      </c>
      <c r="N60" s="288">
        <v>0</v>
      </c>
      <c r="O60" s="288">
        <v>0</v>
      </c>
      <c r="P60" s="288">
        <v>0</v>
      </c>
      <c r="Q60" s="288">
        <v>0</v>
      </c>
      <c r="R60" s="288">
        <v>0</v>
      </c>
      <c r="S60" s="288">
        <v>0</v>
      </c>
      <c r="T60" s="288">
        <v>0</v>
      </c>
      <c r="U60" s="288">
        <v>0</v>
      </c>
      <c r="V60" s="288">
        <v>0</v>
      </c>
      <c r="W60" s="288">
        <v>50286768.52009777</v>
      </c>
      <c r="X60" s="288">
        <v>0</v>
      </c>
      <c r="Y60" s="288">
        <v>2257237.5883633844</v>
      </c>
      <c r="Z60" s="288">
        <v>0</v>
      </c>
      <c r="AA60" s="288">
        <v>0</v>
      </c>
      <c r="AB60" s="288">
        <v>0</v>
      </c>
      <c r="AC60" s="288">
        <v>0</v>
      </c>
      <c r="AD60" s="288">
        <v>0</v>
      </c>
      <c r="AE60" s="288">
        <v>0</v>
      </c>
      <c r="AF60" s="288">
        <v>0</v>
      </c>
      <c r="AG60" s="288">
        <v>0</v>
      </c>
      <c r="AH60" s="288">
        <v>0</v>
      </c>
      <c r="AI60" s="288">
        <v>0</v>
      </c>
      <c r="AJ60" s="288">
        <v>0</v>
      </c>
      <c r="AK60" s="288">
        <v>0</v>
      </c>
      <c r="AL60" s="288">
        <v>0</v>
      </c>
      <c r="AM60" s="288">
        <v>0</v>
      </c>
      <c r="AN60" s="288">
        <v>0</v>
      </c>
      <c r="AO60" s="288">
        <v>0</v>
      </c>
      <c r="AP60" s="288">
        <v>52544006.108461156</v>
      </c>
      <c r="AQ60" s="304">
        <v>-2.4345776438713074</v>
      </c>
    </row>
    <row r="61" spans="1:43" ht="48" x14ac:dyDescent="0.25">
      <c r="A61" s="104" t="s">
        <v>717</v>
      </c>
      <c r="B61" s="104" t="s">
        <v>335</v>
      </c>
      <c r="C61" s="104" t="s">
        <v>1023</v>
      </c>
      <c r="D61" s="105" t="s">
        <v>155</v>
      </c>
      <c r="E61" s="105">
        <v>2050</v>
      </c>
      <c r="F61" s="288">
        <v>99324280.731624216</v>
      </c>
      <c r="G61" s="288">
        <v>0</v>
      </c>
      <c r="H61" s="288">
        <v>0</v>
      </c>
      <c r="I61" s="288">
        <v>0</v>
      </c>
      <c r="J61" s="288">
        <v>0</v>
      </c>
      <c r="K61" s="288">
        <v>0</v>
      </c>
      <c r="L61" s="288">
        <v>0</v>
      </c>
      <c r="M61" s="288">
        <v>0</v>
      </c>
      <c r="N61" s="288">
        <v>0</v>
      </c>
      <c r="O61" s="288">
        <v>0</v>
      </c>
      <c r="P61" s="288">
        <v>0</v>
      </c>
      <c r="Q61" s="288">
        <v>0</v>
      </c>
      <c r="R61" s="288">
        <v>0</v>
      </c>
      <c r="S61" s="288">
        <v>0</v>
      </c>
      <c r="T61" s="288">
        <v>0</v>
      </c>
      <c r="U61" s="288">
        <v>0</v>
      </c>
      <c r="V61" s="288">
        <v>0</v>
      </c>
      <c r="W61" s="288">
        <v>0</v>
      </c>
      <c r="X61" s="288">
        <v>0</v>
      </c>
      <c r="Y61" s="288">
        <v>0</v>
      </c>
      <c r="Z61" s="288">
        <v>0</v>
      </c>
      <c r="AA61" s="288">
        <v>0</v>
      </c>
      <c r="AB61" s="288">
        <v>0</v>
      </c>
      <c r="AC61" s="288">
        <v>0</v>
      </c>
      <c r="AD61" s="288">
        <v>0</v>
      </c>
      <c r="AE61" s="288">
        <v>0</v>
      </c>
      <c r="AF61" s="288">
        <v>0</v>
      </c>
      <c r="AG61" s="288">
        <v>0</v>
      </c>
      <c r="AH61" s="288">
        <v>99324280.731624216</v>
      </c>
      <c r="AI61" s="288">
        <v>0</v>
      </c>
      <c r="AJ61" s="288">
        <v>0</v>
      </c>
      <c r="AK61" s="288">
        <v>0</v>
      </c>
      <c r="AL61" s="288">
        <v>0</v>
      </c>
      <c r="AM61" s="288">
        <v>0</v>
      </c>
      <c r="AN61" s="288">
        <v>0</v>
      </c>
      <c r="AO61" s="288">
        <v>0</v>
      </c>
      <c r="AP61" s="288">
        <v>99324280.731624216</v>
      </c>
      <c r="AQ61" s="304">
        <v>1.6126240193843842</v>
      </c>
    </row>
    <row r="62" spans="1:43" ht="48" x14ac:dyDescent="0.25">
      <c r="A62" s="104" t="s">
        <v>789</v>
      </c>
      <c r="B62" s="104" t="s">
        <v>343</v>
      </c>
      <c r="C62" s="104" t="s">
        <v>1024</v>
      </c>
      <c r="D62" s="105" t="s">
        <v>155</v>
      </c>
      <c r="E62" s="105">
        <v>2050</v>
      </c>
      <c r="F62" s="288">
        <v>0</v>
      </c>
      <c r="G62" s="288">
        <v>0</v>
      </c>
      <c r="H62" s="288">
        <v>0</v>
      </c>
      <c r="I62" s="288">
        <v>0</v>
      </c>
      <c r="J62" s="288">
        <v>0</v>
      </c>
      <c r="K62" s="288">
        <v>0</v>
      </c>
      <c r="L62" s="288">
        <v>0</v>
      </c>
      <c r="M62" s="288">
        <v>0</v>
      </c>
      <c r="N62" s="288">
        <v>0</v>
      </c>
      <c r="O62" s="288">
        <v>0</v>
      </c>
      <c r="P62" s="288">
        <v>0</v>
      </c>
      <c r="Q62" s="288">
        <v>0</v>
      </c>
      <c r="R62" s="288">
        <v>0</v>
      </c>
      <c r="S62" s="288">
        <v>0</v>
      </c>
      <c r="T62" s="288">
        <v>0</v>
      </c>
      <c r="U62" s="288">
        <v>0</v>
      </c>
      <c r="V62" s="288">
        <v>0</v>
      </c>
      <c r="W62" s="288">
        <v>0</v>
      </c>
      <c r="X62" s="288">
        <v>0</v>
      </c>
      <c r="Y62" s="288">
        <v>0</v>
      </c>
      <c r="Z62" s="288">
        <v>0</v>
      </c>
      <c r="AA62" s="288">
        <v>0</v>
      </c>
      <c r="AB62" s="288">
        <v>0</v>
      </c>
      <c r="AC62" s="288">
        <v>0</v>
      </c>
      <c r="AD62" s="288">
        <v>0</v>
      </c>
      <c r="AE62" s="288">
        <v>0</v>
      </c>
      <c r="AF62" s="288">
        <v>0</v>
      </c>
      <c r="AG62" s="288">
        <v>0</v>
      </c>
      <c r="AH62" s="288">
        <v>0</v>
      </c>
      <c r="AI62" s="288">
        <v>0</v>
      </c>
      <c r="AJ62" s="288">
        <v>0</v>
      </c>
      <c r="AK62" s="288">
        <v>0</v>
      </c>
      <c r="AL62" s="288">
        <v>0</v>
      </c>
      <c r="AM62" s="288">
        <v>0</v>
      </c>
      <c r="AN62" s="288">
        <v>0</v>
      </c>
      <c r="AO62" s="288">
        <v>0</v>
      </c>
      <c r="AP62" s="288">
        <v>0</v>
      </c>
      <c r="AQ62" s="304">
        <v>0</v>
      </c>
    </row>
    <row r="63" spans="1:43" ht="24" x14ac:dyDescent="0.25">
      <c r="A63" s="104" t="s">
        <v>732</v>
      </c>
      <c r="B63" s="104" t="s">
        <v>347</v>
      </c>
      <c r="C63" s="104" t="s">
        <v>1015</v>
      </c>
      <c r="D63" s="105" t="s">
        <v>155</v>
      </c>
      <c r="E63" s="105">
        <v>2044</v>
      </c>
      <c r="F63" s="288">
        <v>317700661.02231979</v>
      </c>
      <c r="G63" s="288">
        <v>0</v>
      </c>
      <c r="H63" s="288">
        <v>0</v>
      </c>
      <c r="I63" s="288">
        <v>0</v>
      </c>
      <c r="J63" s="288">
        <v>0</v>
      </c>
      <c r="K63" s="288">
        <v>0</v>
      </c>
      <c r="L63" s="288">
        <v>0</v>
      </c>
      <c r="M63" s="288">
        <v>0</v>
      </c>
      <c r="N63" s="288">
        <v>0</v>
      </c>
      <c r="O63" s="288">
        <v>0</v>
      </c>
      <c r="P63" s="288">
        <v>0</v>
      </c>
      <c r="Q63" s="288">
        <v>0</v>
      </c>
      <c r="R63" s="288">
        <v>0</v>
      </c>
      <c r="S63" s="288">
        <v>0</v>
      </c>
      <c r="T63" s="288">
        <v>0</v>
      </c>
      <c r="U63" s="288">
        <v>0</v>
      </c>
      <c r="V63" s="288">
        <v>0</v>
      </c>
      <c r="W63" s="288">
        <v>0</v>
      </c>
      <c r="X63" s="288">
        <v>0</v>
      </c>
      <c r="Y63" s="288">
        <v>0</v>
      </c>
      <c r="Z63" s="288">
        <v>0</v>
      </c>
      <c r="AA63" s="288">
        <v>0</v>
      </c>
      <c r="AB63" s="288">
        <v>301822758.81256282</v>
      </c>
      <c r="AC63" s="288">
        <v>0</v>
      </c>
      <c r="AD63" s="288">
        <v>15877902.209757026</v>
      </c>
      <c r="AE63" s="288">
        <v>0</v>
      </c>
      <c r="AF63" s="288">
        <v>0</v>
      </c>
      <c r="AG63" s="288">
        <v>0</v>
      </c>
      <c r="AH63" s="288">
        <v>0</v>
      </c>
      <c r="AI63" s="288">
        <v>0</v>
      </c>
      <c r="AJ63" s="288">
        <v>0</v>
      </c>
      <c r="AK63" s="288">
        <v>0</v>
      </c>
      <c r="AL63" s="288">
        <v>0</v>
      </c>
      <c r="AM63" s="288">
        <v>0</v>
      </c>
      <c r="AN63" s="288">
        <v>0</v>
      </c>
      <c r="AO63" s="288">
        <v>0</v>
      </c>
      <c r="AP63" s="288">
        <v>317700661.02231985</v>
      </c>
      <c r="AQ63" s="304">
        <v>1.7489271759986877</v>
      </c>
    </row>
    <row r="64" spans="1:43" ht="24" x14ac:dyDescent="0.25">
      <c r="A64" s="104" t="s">
        <v>790</v>
      </c>
      <c r="B64" s="104" t="s">
        <v>347</v>
      </c>
      <c r="C64" s="104" t="s">
        <v>1025</v>
      </c>
      <c r="D64" s="105" t="s">
        <v>155</v>
      </c>
      <c r="E64" s="105">
        <v>2044</v>
      </c>
      <c r="F64" s="288">
        <v>0</v>
      </c>
      <c r="G64" s="288">
        <v>0</v>
      </c>
      <c r="H64" s="288">
        <v>0</v>
      </c>
      <c r="I64" s="288">
        <v>0</v>
      </c>
      <c r="J64" s="288">
        <v>0</v>
      </c>
      <c r="K64" s="288">
        <v>0</v>
      </c>
      <c r="L64" s="288">
        <v>0</v>
      </c>
      <c r="M64" s="288">
        <v>0</v>
      </c>
      <c r="N64" s="288">
        <v>0</v>
      </c>
      <c r="O64" s="288">
        <v>0</v>
      </c>
      <c r="P64" s="288">
        <v>0</v>
      </c>
      <c r="Q64" s="288">
        <v>0</v>
      </c>
      <c r="R64" s="288">
        <v>0</v>
      </c>
      <c r="S64" s="288">
        <v>0</v>
      </c>
      <c r="T64" s="288">
        <v>0</v>
      </c>
      <c r="U64" s="288">
        <v>0</v>
      </c>
      <c r="V64" s="288">
        <v>0</v>
      </c>
      <c r="W64" s="288">
        <v>0</v>
      </c>
      <c r="X64" s="288">
        <v>0</v>
      </c>
      <c r="Y64" s="288">
        <v>0</v>
      </c>
      <c r="Z64" s="288">
        <v>0</v>
      </c>
      <c r="AA64" s="288">
        <v>0</v>
      </c>
      <c r="AB64" s="288">
        <v>0</v>
      </c>
      <c r="AC64" s="288">
        <v>0</v>
      </c>
      <c r="AD64" s="288">
        <v>0</v>
      </c>
      <c r="AE64" s="288">
        <v>0</v>
      </c>
      <c r="AF64" s="288">
        <v>0</v>
      </c>
      <c r="AG64" s="288">
        <v>0</v>
      </c>
      <c r="AH64" s="288">
        <v>0</v>
      </c>
      <c r="AI64" s="288">
        <v>0</v>
      </c>
      <c r="AJ64" s="288">
        <v>0</v>
      </c>
      <c r="AK64" s="288">
        <v>0</v>
      </c>
      <c r="AL64" s="288">
        <v>0</v>
      </c>
      <c r="AM64" s="288">
        <v>0</v>
      </c>
      <c r="AN64" s="288">
        <v>0</v>
      </c>
      <c r="AO64" s="288">
        <v>0</v>
      </c>
      <c r="AP64" s="288">
        <v>0</v>
      </c>
      <c r="AQ64" s="304">
        <v>0</v>
      </c>
    </row>
    <row r="65" spans="1:43" ht="24" x14ac:dyDescent="0.25">
      <c r="A65" s="104" t="s">
        <v>791</v>
      </c>
      <c r="B65" s="104" t="s">
        <v>347</v>
      </c>
      <c r="C65" s="104" t="s">
        <v>248</v>
      </c>
      <c r="D65" s="105" t="s">
        <v>155</v>
      </c>
      <c r="E65" s="105">
        <v>2049</v>
      </c>
      <c r="F65" s="288">
        <v>0</v>
      </c>
      <c r="G65" s="288">
        <v>0</v>
      </c>
      <c r="H65" s="288">
        <v>0</v>
      </c>
      <c r="I65" s="288">
        <v>0</v>
      </c>
      <c r="J65" s="288">
        <v>0</v>
      </c>
      <c r="K65" s="288">
        <v>0</v>
      </c>
      <c r="L65" s="288">
        <v>0</v>
      </c>
      <c r="M65" s="288">
        <v>0</v>
      </c>
      <c r="N65" s="288">
        <v>0</v>
      </c>
      <c r="O65" s="288">
        <v>0</v>
      </c>
      <c r="P65" s="288">
        <v>0</v>
      </c>
      <c r="Q65" s="288">
        <v>0</v>
      </c>
      <c r="R65" s="288">
        <v>0</v>
      </c>
      <c r="S65" s="288">
        <v>0</v>
      </c>
      <c r="T65" s="288">
        <v>0</v>
      </c>
      <c r="U65" s="288">
        <v>0</v>
      </c>
      <c r="V65" s="288">
        <v>0</v>
      </c>
      <c r="W65" s="288">
        <v>0</v>
      </c>
      <c r="X65" s="288">
        <v>0</v>
      </c>
      <c r="Y65" s="288">
        <v>0</v>
      </c>
      <c r="Z65" s="288">
        <v>0</v>
      </c>
      <c r="AA65" s="288">
        <v>0</v>
      </c>
      <c r="AB65" s="288">
        <v>0</v>
      </c>
      <c r="AC65" s="288">
        <v>0</v>
      </c>
      <c r="AD65" s="288">
        <v>0</v>
      </c>
      <c r="AE65" s="288">
        <v>0</v>
      </c>
      <c r="AF65" s="288">
        <v>0</v>
      </c>
      <c r="AG65" s="288">
        <v>0</v>
      </c>
      <c r="AH65" s="288">
        <v>0</v>
      </c>
      <c r="AI65" s="288">
        <v>0</v>
      </c>
      <c r="AJ65" s="288">
        <v>0</v>
      </c>
      <c r="AK65" s="288">
        <v>0</v>
      </c>
      <c r="AL65" s="288">
        <v>0</v>
      </c>
      <c r="AM65" s="288">
        <v>0</v>
      </c>
      <c r="AN65" s="288">
        <v>0</v>
      </c>
      <c r="AO65" s="288">
        <v>0</v>
      </c>
      <c r="AP65" s="288">
        <v>0</v>
      </c>
      <c r="AQ65" s="304">
        <v>0</v>
      </c>
    </row>
    <row r="66" spans="1:43" ht="24" x14ac:dyDescent="0.25">
      <c r="A66" s="104" t="s">
        <v>792</v>
      </c>
      <c r="B66" s="104" t="s">
        <v>347</v>
      </c>
      <c r="C66" s="104" t="s">
        <v>1026</v>
      </c>
      <c r="D66" s="105" t="s">
        <v>155</v>
      </c>
      <c r="E66" s="105">
        <v>2049</v>
      </c>
      <c r="F66" s="288">
        <v>0</v>
      </c>
      <c r="G66" s="288">
        <v>0</v>
      </c>
      <c r="H66" s="288">
        <v>0</v>
      </c>
      <c r="I66" s="288">
        <v>0</v>
      </c>
      <c r="J66" s="288">
        <v>0</v>
      </c>
      <c r="K66" s="288">
        <v>0</v>
      </c>
      <c r="L66" s="288">
        <v>0</v>
      </c>
      <c r="M66" s="288">
        <v>0</v>
      </c>
      <c r="N66" s="288">
        <v>0</v>
      </c>
      <c r="O66" s="288">
        <v>0</v>
      </c>
      <c r="P66" s="288">
        <v>0</v>
      </c>
      <c r="Q66" s="288">
        <v>0</v>
      </c>
      <c r="R66" s="288">
        <v>0</v>
      </c>
      <c r="S66" s="288">
        <v>0</v>
      </c>
      <c r="T66" s="288">
        <v>0</v>
      </c>
      <c r="U66" s="288">
        <v>0</v>
      </c>
      <c r="V66" s="288">
        <v>0</v>
      </c>
      <c r="W66" s="288">
        <v>0</v>
      </c>
      <c r="X66" s="288">
        <v>0</v>
      </c>
      <c r="Y66" s="288">
        <v>0</v>
      </c>
      <c r="Z66" s="288">
        <v>0</v>
      </c>
      <c r="AA66" s="288">
        <v>0</v>
      </c>
      <c r="AB66" s="288">
        <v>0</v>
      </c>
      <c r="AC66" s="288">
        <v>0</v>
      </c>
      <c r="AD66" s="288">
        <v>0</v>
      </c>
      <c r="AE66" s="288">
        <v>0</v>
      </c>
      <c r="AF66" s="288">
        <v>0</v>
      </c>
      <c r="AG66" s="288">
        <v>0</v>
      </c>
      <c r="AH66" s="288">
        <v>0</v>
      </c>
      <c r="AI66" s="288">
        <v>0</v>
      </c>
      <c r="AJ66" s="288">
        <v>0</v>
      </c>
      <c r="AK66" s="288">
        <v>0</v>
      </c>
      <c r="AL66" s="288">
        <v>0</v>
      </c>
      <c r="AM66" s="288">
        <v>0</v>
      </c>
      <c r="AN66" s="288">
        <v>0</v>
      </c>
      <c r="AO66" s="288">
        <v>0</v>
      </c>
      <c r="AP66" s="288">
        <v>0</v>
      </c>
      <c r="AQ66" s="304">
        <v>0</v>
      </c>
    </row>
    <row r="67" spans="1:43" ht="24" x14ac:dyDescent="0.25">
      <c r="A67" s="104" t="s">
        <v>1027</v>
      </c>
      <c r="B67" s="104" t="s">
        <v>355</v>
      </c>
      <c r="C67" s="104" t="s">
        <v>1028</v>
      </c>
      <c r="D67" s="105" t="s">
        <v>143</v>
      </c>
      <c r="E67" s="105">
        <v>2046</v>
      </c>
      <c r="F67" s="288">
        <v>0</v>
      </c>
      <c r="G67" s="288">
        <v>0</v>
      </c>
      <c r="H67" s="288">
        <v>0</v>
      </c>
      <c r="I67" s="288">
        <v>0</v>
      </c>
      <c r="J67" s="288">
        <v>0</v>
      </c>
      <c r="K67" s="288">
        <v>0</v>
      </c>
      <c r="L67" s="288">
        <v>0</v>
      </c>
      <c r="M67" s="288">
        <v>0</v>
      </c>
      <c r="N67" s="288">
        <v>0</v>
      </c>
      <c r="O67" s="288">
        <v>0</v>
      </c>
      <c r="P67" s="288">
        <v>0</v>
      </c>
      <c r="Q67" s="288">
        <v>0</v>
      </c>
      <c r="R67" s="288">
        <v>0</v>
      </c>
      <c r="S67" s="288">
        <v>0</v>
      </c>
      <c r="T67" s="288">
        <v>0</v>
      </c>
      <c r="U67" s="288">
        <v>0</v>
      </c>
      <c r="V67" s="288">
        <v>0</v>
      </c>
      <c r="W67" s="288">
        <v>0</v>
      </c>
      <c r="X67" s="288">
        <v>0</v>
      </c>
      <c r="Y67" s="288">
        <v>0</v>
      </c>
      <c r="Z67" s="288">
        <v>0</v>
      </c>
      <c r="AA67" s="288">
        <v>0</v>
      </c>
      <c r="AB67" s="288">
        <v>0</v>
      </c>
      <c r="AC67" s="288">
        <v>0</v>
      </c>
      <c r="AD67" s="288">
        <v>0</v>
      </c>
      <c r="AE67" s="288">
        <v>0</v>
      </c>
      <c r="AF67" s="288">
        <v>0</v>
      </c>
      <c r="AG67" s="288">
        <v>0</v>
      </c>
      <c r="AH67" s="288">
        <v>0</v>
      </c>
      <c r="AI67" s="288">
        <v>0</v>
      </c>
      <c r="AJ67" s="288">
        <v>0</v>
      </c>
      <c r="AK67" s="288">
        <v>0</v>
      </c>
      <c r="AL67" s="288">
        <v>0</v>
      </c>
      <c r="AM67" s="288">
        <v>0</v>
      </c>
      <c r="AN67" s="288">
        <v>0</v>
      </c>
      <c r="AO67" s="288">
        <v>0</v>
      </c>
      <c r="AP67" s="288">
        <v>0</v>
      </c>
      <c r="AQ67" s="304">
        <v>0</v>
      </c>
    </row>
    <row r="68" spans="1:43" ht="24" x14ac:dyDescent="0.25">
      <c r="A68" s="104" t="s">
        <v>1029</v>
      </c>
      <c r="B68" s="104" t="s">
        <v>355</v>
      </c>
      <c r="C68" s="104" t="s">
        <v>1030</v>
      </c>
      <c r="D68" s="105" t="s">
        <v>143</v>
      </c>
      <c r="E68" s="105">
        <v>2055</v>
      </c>
      <c r="F68" s="288">
        <v>0</v>
      </c>
      <c r="G68" s="288">
        <v>0</v>
      </c>
      <c r="H68" s="288">
        <v>0</v>
      </c>
      <c r="I68" s="288">
        <v>0</v>
      </c>
      <c r="J68" s="288">
        <v>0</v>
      </c>
      <c r="K68" s="288">
        <v>0</v>
      </c>
      <c r="L68" s="288">
        <v>0</v>
      </c>
      <c r="M68" s="288">
        <v>0</v>
      </c>
      <c r="N68" s="288">
        <v>0</v>
      </c>
      <c r="O68" s="288">
        <v>0</v>
      </c>
      <c r="P68" s="288">
        <v>0</v>
      </c>
      <c r="Q68" s="288">
        <v>0</v>
      </c>
      <c r="R68" s="288">
        <v>0</v>
      </c>
      <c r="S68" s="288">
        <v>0</v>
      </c>
      <c r="T68" s="288">
        <v>0</v>
      </c>
      <c r="U68" s="288">
        <v>0</v>
      </c>
      <c r="V68" s="288">
        <v>0</v>
      </c>
      <c r="W68" s="288">
        <v>0</v>
      </c>
      <c r="X68" s="288">
        <v>0</v>
      </c>
      <c r="Y68" s="288">
        <v>0</v>
      </c>
      <c r="Z68" s="288">
        <v>0</v>
      </c>
      <c r="AA68" s="288">
        <v>0</v>
      </c>
      <c r="AB68" s="288">
        <v>0</v>
      </c>
      <c r="AC68" s="288">
        <v>0</v>
      </c>
      <c r="AD68" s="288">
        <v>0</v>
      </c>
      <c r="AE68" s="288">
        <v>0</v>
      </c>
      <c r="AF68" s="288">
        <v>0</v>
      </c>
      <c r="AG68" s="288">
        <v>0</v>
      </c>
      <c r="AH68" s="288">
        <v>0</v>
      </c>
      <c r="AI68" s="288">
        <v>0</v>
      </c>
      <c r="AJ68" s="288">
        <v>0</v>
      </c>
      <c r="AK68" s="288">
        <v>0</v>
      </c>
      <c r="AL68" s="288">
        <v>0</v>
      </c>
      <c r="AM68" s="288">
        <v>0</v>
      </c>
      <c r="AN68" s="288">
        <v>0</v>
      </c>
      <c r="AO68" s="288">
        <v>0</v>
      </c>
      <c r="AP68" s="288">
        <v>0</v>
      </c>
      <c r="AQ68" s="304">
        <v>0</v>
      </c>
    </row>
    <row r="69" spans="1:43" ht="36" x14ac:dyDescent="0.25">
      <c r="A69" s="104" t="s">
        <v>1031</v>
      </c>
      <c r="B69" s="104" t="s">
        <v>360</v>
      </c>
      <c r="C69" s="104" t="s">
        <v>1028</v>
      </c>
      <c r="D69" s="105" t="s">
        <v>143</v>
      </c>
      <c r="E69" s="105">
        <v>2036</v>
      </c>
      <c r="F69" s="288">
        <v>0</v>
      </c>
      <c r="G69" s="288">
        <v>0</v>
      </c>
      <c r="H69" s="288">
        <v>0</v>
      </c>
      <c r="I69" s="288">
        <v>0</v>
      </c>
      <c r="J69" s="288">
        <v>0</v>
      </c>
      <c r="K69" s="288">
        <v>0</v>
      </c>
      <c r="L69" s="288">
        <v>0</v>
      </c>
      <c r="M69" s="288">
        <v>0</v>
      </c>
      <c r="N69" s="288">
        <v>0</v>
      </c>
      <c r="O69" s="288">
        <v>0</v>
      </c>
      <c r="P69" s="288">
        <v>0</v>
      </c>
      <c r="Q69" s="288">
        <v>0</v>
      </c>
      <c r="R69" s="288">
        <v>0</v>
      </c>
      <c r="S69" s="288">
        <v>0</v>
      </c>
      <c r="T69" s="288">
        <v>0</v>
      </c>
      <c r="U69" s="288">
        <v>0</v>
      </c>
      <c r="V69" s="288">
        <v>0</v>
      </c>
      <c r="W69" s="288">
        <v>0</v>
      </c>
      <c r="X69" s="288">
        <v>0</v>
      </c>
      <c r="Y69" s="288">
        <v>0</v>
      </c>
      <c r="Z69" s="288">
        <v>0</v>
      </c>
      <c r="AA69" s="288">
        <v>0</v>
      </c>
      <c r="AB69" s="288">
        <v>0</v>
      </c>
      <c r="AC69" s="288">
        <v>0</v>
      </c>
      <c r="AD69" s="288">
        <v>0</v>
      </c>
      <c r="AE69" s="288">
        <v>0</v>
      </c>
      <c r="AF69" s="288">
        <v>0</v>
      </c>
      <c r="AG69" s="288">
        <v>0</v>
      </c>
      <c r="AH69" s="288">
        <v>0</v>
      </c>
      <c r="AI69" s="288">
        <v>0</v>
      </c>
      <c r="AJ69" s="288">
        <v>0</v>
      </c>
      <c r="AK69" s="288">
        <v>0</v>
      </c>
      <c r="AL69" s="288">
        <v>0</v>
      </c>
      <c r="AM69" s="288">
        <v>0</v>
      </c>
      <c r="AN69" s="288">
        <v>0</v>
      </c>
      <c r="AO69" s="288">
        <v>0</v>
      </c>
      <c r="AP69" s="288">
        <v>0</v>
      </c>
      <c r="AQ69" s="304">
        <v>0</v>
      </c>
    </row>
    <row r="70" spans="1:43" ht="36" x14ac:dyDescent="0.25">
      <c r="A70" s="104" t="s">
        <v>1032</v>
      </c>
      <c r="B70" s="104" t="s">
        <v>360</v>
      </c>
      <c r="C70" s="104" t="s">
        <v>1030</v>
      </c>
      <c r="D70" s="105" t="s">
        <v>143</v>
      </c>
      <c r="E70" s="105">
        <v>2052</v>
      </c>
      <c r="F70" s="288">
        <v>0</v>
      </c>
      <c r="G70" s="288">
        <v>0</v>
      </c>
      <c r="H70" s="288">
        <v>0</v>
      </c>
      <c r="I70" s="288">
        <v>0</v>
      </c>
      <c r="J70" s="288">
        <v>0</v>
      </c>
      <c r="K70" s="288">
        <v>0</v>
      </c>
      <c r="L70" s="288">
        <v>0</v>
      </c>
      <c r="M70" s="288">
        <v>0</v>
      </c>
      <c r="N70" s="288">
        <v>0</v>
      </c>
      <c r="O70" s="288">
        <v>0</v>
      </c>
      <c r="P70" s="288">
        <v>0</v>
      </c>
      <c r="Q70" s="288">
        <v>0</v>
      </c>
      <c r="R70" s="288">
        <v>0</v>
      </c>
      <c r="S70" s="288">
        <v>0</v>
      </c>
      <c r="T70" s="288">
        <v>0</v>
      </c>
      <c r="U70" s="288">
        <v>0</v>
      </c>
      <c r="V70" s="288">
        <v>0</v>
      </c>
      <c r="W70" s="288">
        <v>0</v>
      </c>
      <c r="X70" s="288">
        <v>0</v>
      </c>
      <c r="Y70" s="288">
        <v>0</v>
      </c>
      <c r="Z70" s="288">
        <v>0</v>
      </c>
      <c r="AA70" s="288">
        <v>0</v>
      </c>
      <c r="AB70" s="288">
        <v>0</v>
      </c>
      <c r="AC70" s="288">
        <v>0</v>
      </c>
      <c r="AD70" s="288">
        <v>0</v>
      </c>
      <c r="AE70" s="288">
        <v>0</v>
      </c>
      <c r="AF70" s="288">
        <v>0</v>
      </c>
      <c r="AG70" s="288">
        <v>0</v>
      </c>
      <c r="AH70" s="288">
        <v>0</v>
      </c>
      <c r="AI70" s="288">
        <v>0</v>
      </c>
      <c r="AJ70" s="288">
        <v>0</v>
      </c>
      <c r="AK70" s="288">
        <v>0</v>
      </c>
      <c r="AL70" s="288">
        <v>0</v>
      </c>
      <c r="AM70" s="288">
        <v>0</v>
      </c>
      <c r="AN70" s="288">
        <v>0</v>
      </c>
      <c r="AO70" s="288">
        <v>0</v>
      </c>
      <c r="AP70" s="288">
        <v>0</v>
      </c>
      <c r="AQ70" s="304">
        <v>0</v>
      </c>
    </row>
    <row r="71" spans="1:43" ht="24" x14ac:dyDescent="0.25">
      <c r="A71" s="104" t="s">
        <v>1033</v>
      </c>
      <c r="B71" s="104" t="s">
        <v>363</v>
      </c>
      <c r="C71" s="104" t="s">
        <v>1034</v>
      </c>
      <c r="D71" s="105" t="s">
        <v>143</v>
      </c>
      <c r="E71" s="105" t="s">
        <v>253</v>
      </c>
      <c r="F71" s="288">
        <v>0</v>
      </c>
      <c r="G71" s="288">
        <v>0</v>
      </c>
      <c r="H71" s="288">
        <v>0</v>
      </c>
      <c r="I71" s="288">
        <v>0</v>
      </c>
      <c r="J71" s="288">
        <v>0</v>
      </c>
      <c r="K71" s="288">
        <v>0</v>
      </c>
      <c r="L71" s="288">
        <v>0</v>
      </c>
      <c r="M71" s="288">
        <v>0</v>
      </c>
      <c r="N71" s="288">
        <v>0</v>
      </c>
      <c r="O71" s="288">
        <v>0</v>
      </c>
      <c r="P71" s="288">
        <v>0</v>
      </c>
      <c r="Q71" s="288">
        <v>0</v>
      </c>
      <c r="R71" s="288">
        <v>0</v>
      </c>
      <c r="S71" s="288">
        <v>0</v>
      </c>
      <c r="T71" s="288">
        <v>0</v>
      </c>
      <c r="U71" s="288">
        <v>0</v>
      </c>
      <c r="V71" s="288">
        <v>0</v>
      </c>
      <c r="W71" s="288">
        <v>0</v>
      </c>
      <c r="X71" s="288">
        <v>0</v>
      </c>
      <c r="Y71" s="288">
        <v>0</v>
      </c>
      <c r="Z71" s="288">
        <v>0</v>
      </c>
      <c r="AA71" s="288">
        <v>0</v>
      </c>
      <c r="AB71" s="288">
        <v>0</v>
      </c>
      <c r="AC71" s="288">
        <v>0</v>
      </c>
      <c r="AD71" s="288">
        <v>0</v>
      </c>
      <c r="AE71" s="288">
        <v>0</v>
      </c>
      <c r="AF71" s="288">
        <v>0</v>
      </c>
      <c r="AG71" s="288">
        <v>0</v>
      </c>
      <c r="AH71" s="288">
        <v>0</v>
      </c>
      <c r="AI71" s="288">
        <v>0</v>
      </c>
      <c r="AJ71" s="288">
        <v>0</v>
      </c>
      <c r="AK71" s="288">
        <v>0</v>
      </c>
      <c r="AL71" s="288">
        <v>0</v>
      </c>
      <c r="AM71" s="288">
        <v>0</v>
      </c>
      <c r="AN71" s="288">
        <v>0</v>
      </c>
      <c r="AO71" s="288">
        <v>0</v>
      </c>
      <c r="AP71" s="288">
        <v>0</v>
      </c>
      <c r="AQ71" s="304">
        <v>0</v>
      </c>
    </row>
    <row r="72" spans="1:43" ht="24" x14ac:dyDescent="0.25">
      <c r="A72" s="104" t="s">
        <v>793</v>
      </c>
      <c r="B72" s="104" t="s">
        <v>363</v>
      </c>
      <c r="C72" s="104" t="s">
        <v>1035</v>
      </c>
      <c r="D72" s="105" t="s">
        <v>155</v>
      </c>
      <c r="E72" s="105">
        <v>2047</v>
      </c>
      <c r="F72" s="288">
        <v>0</v>
      </c>
      <c r="G72" s="288">
        <v>0</v>
      </c>
      <c r="H72" s="288">
        <v>0</v>
      </c>
      <c r="I72" s="288">
        <v>0</v>
      </c>
      <c r="J72" s="288">
        <v>0</v>
      </c>
      <c r="K72" s="288">
        <v>0</v>
      </c>
      <c r="L72" s="288">
        <v>0</v>
      </c>
      <c r="M72" s="288">
        <v>0</v>
      </c>
      <c r="N72" s="288">
        <v>0</v>
      </c>
      <c r="O72" s="288">
        <v>0</v>
      </c>
      <c r="P72" s="288">
        <v>0</v>
      </c>
      <c r="Q72" s="288">
        <v>0</v>
      </c>
      <c r="R72" s="288">
        <v>0</v>
      </c>
      <c r="S72" s="288">
        <v>0</v>
      </c>
      <c r="T72" s="288">
        <v>0</v>
      </c>
      <c r="U72" s="288">
        <v>0</v>
      </c>
      <c r="V72" s="288">
        <v>0</v>
      </c>
      <c r="W72" s="288">
        <v>0</v>
      </c>
      <c r="X72" s="288">
        <v>0</v>
      </c>
      <c r="Y72" s="288">
        <v>0</v>
      </c>
      <c r="Z72" s="288">
        <v>0</v>
      </c>
      <c r="AA72" s="288">
        <v>0</v>
      </c>
      <c r="AB72" s="288">
        <v>0</v>
      </c>
      <c r="AC72" s="288">
        <v>0</v>
      </c>
      <c r="AD72" s="288">
        <v>0</v>
      </c>
      <c r="AE72" s="288">
        <v>0</v>
      </c>
      <c r="AF72" s="288">
        <v>0</v>
      </c>
      <c r="AG72" s="288">
        <v>0</v>
      </c>
      <c r="AH72" s="288">
        <v>0</v>
      </c>
      <c r="AI72" s="288">
        <v>0</v>
      </c>
      <c r="AJ72" s="288">
        <v>0</v>
      </c>
      <c r="AK72" s="288">
        <v>0</v>
      </c>
      <c r="AL72" s="288">
        <v>0</v>
      </c>
      <c r="AM72" s="288">
        <v>0</v>
      </c>
      <c r="AN72" s="288">
        <v>0</v>
      </c>
      <c r="AO72" s="288">
        <v>0</v>
      </c>
      <c r="AP72" s="288">
        <v>0</v>
      </c>
      <c r="AQ72" s="304">
        <v>0</v>
      </c>
    </row>
    <row r="73" spans="1:43" ht="24" x14ac:dyDescent="0.25">
      <c r="A73" s="104" t="s">
        <v>794</v>
      </c>
      <c r="B73" s="104" t="s">
        <v>363</v>
      </c>
      <c r="C73" s="104" t="s">
        <v>1036</v>
      </c>
      <c r="D73" s="105" t="s">
        <v>155</v>
      </c>
      <c r="E73" s="105">
        <v>2047</v>
      </c>
      <c r="F73" s="288">
        <v>0</v>
      </c>
      <c r="G73" s="288">
        <v>0</v>
      </c>
      <c r="H73" s="288">
        <v>0</v>
      </c>
      <c r="I73" s="288">
        <v>0</v>
      </c>
      <c r="J73" s="288">
        <v>0</v>
      </c>
      <c r="K73" s="288">
        <v>0</v>
      </c>
      <c r="L73" s="288">
        <v>0</v>
      </c>
      <c r="M73" s="288">
        <v>0</v>
      </c>
      <c r="N73" s="288">
        <v>0</v>
      </c>
      <c r="O73" s="288">
        <v>0</v>
      </c>
      <c r="P73" s="288">
        <v>0</v>
      </c>
      <c r="Q73" s="288">
        <v>0</v>
      </c>
      <c r="R73" s="288">
        <v>0</v>
      </c>
      <c r="S73" s="288">
        <v>0</v>
      </c>
      <c r="T73" s="288">
        <v>0</v>
      </c>
      <c r="U73" s="288">
        <v>0</v>
      </c>
      <c r="V73" s="288">
        <v>0</v>
      </c>
      <c r="W73" s="288">
        <v>0</v>
      </c>
      <c r="X73" s="288">
        <v>0</v>
      </c>
      <c r="Y73" s="288">
        <v>0</v>
      </c>
      <c r="Z73" s="288">
        <v>0</v>
      </c>
      <c r="AA73" s="288">
        <v>0</v>
      </c>
      <c r="AB73" s="288">
        <v>0</v>
      </c>
      <c r="AC73" s="288">
        <v>0</v>
      </c>
      <c r="AD73" s="288">
        <v>0</v>
      </c>
      <c r="AE73" s="288">
        <v>0</v>
      </c>
      <c r="AF73" s="288">
        <v>0</v>
      </c>
      <c r="AG73" s="288">
        <v>0</v>
      </c>
      <c r="AH73" s="288">
        <v>0</v>
      </c>
      <c r="AI73" s="288">
        <v>0</v>
      </c>
      <c r="AJ73" s="288">
        <v>0</v>
      </c>
      <c r="AK73" s="288">
        <v>0</v>
      </c>
      <c r="AL73" s="288">
        <v>0</v>
      </c>
      <c r="AM73" s="288">
        <v>0</v>
      </c>
      <c r="AN73" s="288">
        <v>0</v>
      </c>
      <c r="AO73" s="288">
        <v>0</v>
      </c>
      <c r="AP73" s="288">
        <v>0</v>
      </c>
      <c r="AQ73" s="304">
        <v>0</v>
      </c>
    </row>
    <row r="74" spans="1:43" ht="24" x14ac:dyDescent="0.25">
      <c r="A74" s="104" t="s">
        <v>733</v>
      </c>
      <c r="B74" s="104" t="s">
        <v>370</v>
      </c>
      <c r="C74" s="104" t="s">
        <v>1037</v>
      </c>
      <c r="D74" s="105" t="s">
        <v>155</v>
      </c>
      <c r="E74" s="105">
        <v>2037</v>
      </c>
      <c r="F74" s="288">
        <v>13945362.838238453</v>
      </c>
      <c r="G74" s="288">
        <v>0</v>
      </c>
      <c r="H74" s="288">
        <v>0</v>
      </c>
      <c r="I74" s="288">
        <v>0</v>
      </c>
      <c r="J74" s="288">
        <v>0</v>
      </c>
      <c r="K74" s="288">
        <v>0</v>
      </c>
      <c r="L74" s="288">
        <v>0</v>
      </c>
      <c r="M74" s="288">
        <v>0</v>
      </c>
      <c r="N74" s="288">
        <v>0</v>
      </c>
      <c r="O74" s="288">
        <v>0</v>
      </c>
      <c r="P74" s="288">
        <v>0</v>
      </c>
      <c r="Q74" s="288">
        <v>0</v>
      </c>
      <c r="R74" s="288">
        <v>0</v>
      </c>
      <c r="S74" s="288">
        <v>0</v>
      </c>
      <c r="T74" s="288">
        <v>0</v>
      </c>
      <c r="U74" s="288">
        <v>13466763.183072403</v>
      </c>
      <c r="V74" s="288">
        <v>0</v>
      </c>
      <c r="W74" s="288">
        <v>478599.65516605042</v>
      </c>
      <c r="X74" s="288">
        <v>0</v>
      </c>
      <c r="Y74" s="288">
        <v>0</v>
      </c>
      <c r="Z74" s="288">
        <v>0</v>
      </c>
      <c r="AA74" s="288">
        <v>0</v>
      </c>
      <c r="AB74" s="288">
        <v>0</v>
      </c>
      <c r="AC74" s="288">
        <v>0</v>
      </c>
      <c r="AD74" s="288">
        <v>0</v>
      </c>
      <c r="AE74" s="288">
        <v>0</v>
      </c>
      <c r="AF74" s="288">
        <v>0</v>
      </c>
      <c r="AG74" s="288">
        <v>0</v>
      </c>
      <c r="AH74" s="288">
        <v>0</v>
      </c>
      <c r="AI74" s="288">
        <v>0</v>
      </c>
      <c r="AJ74" s="288">
        <v>0</v>
      </c>
      <c r="AK74" s="288">
        <v>0</v>
      </c>
      <c r="AL74" s="288">
        <v>0</v>
      </c>
      <c r="AM74" s="288">
        <v>0</v>
      </c>
      <c r="AN74" s="288">
        <v>0</v>
      </c>
      <c r="AO74" s="288">
        <v>0</v>
      </c>
      <c r="AP74" s="288">
        <v>13945362.838238453</v>
      </c>
      <c r="AQ74" s="304">
        <v>-0.68773138709366322</v>
      </c>
    </row>
    <row r="75" spans="1:43" ht="24" x14ac:dyDescent="0.25">
      <c r="A75" s="104" t="s">
        <v>795</v>
      </c>
      <c r="B75" s="104" t="s">
        <v>373</v>
      </c>
      <c r="C75" s="104" t="s">
        <v>1038</v>
      </c>
      <c r="D75" s="105" t="s">
        <v>155</v>
      </c>
      <c r="E75" s="105">
        <v>2031</v>
      </c>
      <c r="F75" s="288">
        <v>0</v>
      </c>
      <c r="G75" s="288">
        <v>0</v>
      </c>
      <c r="H75" s="288">
        <v>0</v>
      </c>
      <c r="I75" s="288">
        <v>0</v>
      </c>
      <c r="J75" s="288">
        <v>0</v>
      </c>
      <c r="K75" s="288">
        <v>0</v>
      </c>
      <c r="L75" s="288">
        <v>0</v>
      </c>
      <c r="M75" s="288">
        <v>0</v>
      </c>
      <c r="N75" s="288">
        <v>0</v>
      </c>
      <c r="O75" s="288">
        <v>0</v>
      </c>
      <c r="P75" s="288">
        <v>0</v>
      </c>
      <c r="Q75" s="288">
        <v>0</v>
      </c>
      <c r="R75" s="288">
        <v>0</v>
      </c>
      <c r="S75" s="288">
        <v>0</v>
      </c>
      <c r="T75" s="288">
        <v>0</v>
      </c>
      <c r="U75" s="288">
        <v>0</v>
      </c>
      <c r="V75" s="288">
        <v>0</v>
      </c>
      <c r="W75" s="288">
        <v>0</v>
      </c>
      <c r="X75" s="288">
        <v>0</v>
      </c>
      <c r="Y75" s="288">
        <v>0</v>
      </c>
      <c r="Z75" s="288">
        <v>0</v>
      </c>
      <c r="AA75" s="288">
        <v>0</v>
      </c>
      <c r="AB75" s="288">
        <v>0</v>
      </c>
      <c r="AC75" s="288">
        <v>0</v>
      </c>
      <c r="AD75" s="288">
        <v>0</v>
      </c>
      <c r="AE75" s="288">
        <v>0</v>
      </c>
      <c r="AF75" s="288">
        <v>0</v>
      </c>
      <c r="AG75" s="288">
        <v>0</v>
      </c>
      <c r="AH75" s="288">
        <v>0</v>
      </c>
      <c r="AI75" s="288">
        <v>0</v>
      </c>
      <c r="AJ75" s="288">
        <v>0</v>
      </c>
      <c r="AK75" s="288">
        <v>0</v>
      </c>
      <c r="AL75" s="288">
        <v>0</v>
      </c>
      <c r="AM75" s="288">
        <v>0</v>
      </c>
      <c r="AN75" s="288">
        <v>0</v>
      </c>
      <c r="AO75" s="288">
        <v>0</v>
      </c>
      <c r="AP75" s="288">
        <v>0</v>
      </c>
      <c r="AQ75" s="304">
        <v>0</v>
      </c>
    </row>
    <row r="76" spans="1:43" ht="36" x14ac:dyDescent="0.25">
      <c r="A76" s="104" t="s">
        <v>796</v>
      </c>
      <c r="B76" s="104" t="s">
        <v>376</v>
      </c>
      <c r="C76" s="104" t="s">
        <v>1039</v>
      </c>
      <c r="D76" s="105" t="s">
        <v>143</v>
      </c>
      <c r="E76" s="105">
        <v>2027</v>
      </c>
      <c r="F76" s="288">
        <v>0</v>
      </c>
      <c r="G76" s="288">
        <v>0</v>
      </c>
      <c r="H76" s="288">
        <v>0</v>
      </c>
      <c r="I76" s="288">
        <v>0</v>
      </c>
      <c r="J76" s="288">
        <v>0</v>
      </c>
      <c r="K76" s="288">
        <v>0</v>
      </c>
      <c r="L76" s="288">
        <v>0</v>
      </c>
      <c r="M76" s="288">
        <v>0</v>
      </c>
      <c r="N76" s="288">
        <v>0</v>
      </c>
      <c r="O76" s="288">
        <v>0</v>
      </c>
      <c r="P76" s="288">
        <v>0</v>
      </c>
      <c r="Q76" s="288">
        <v>0</v>
      </c>
      <c r="R76" s="288">
        <v>0</v>
      </c>
      <c r="S76" s="288">
        <v>0</v>
      </c>
      <c r="T76" s="288">
        <v>0</v>
      </c>
      <c r="U76" s="288">
        <v>0</v>
      </c>
      <c r="V76" s="288">
        <v>0</v>
      </c>
      <c r="W76" s="288">
        <v>0</v>
      </c>
      <c r="X76" s="288">
        <v>0</v>
      </c>
      <c r="Y76" s="288">
        <v>0</v>
      </c>
      <c r="Z76" s="288">
        <v>0</v>
      </c>
      <c r="AA76" s="288">
        <v>0</v>
      </c>
      <c r="AB76" s="288">
        <v>0</v>
      </c>
      <c r="AC76" s="288">
        <v>0</v>
      </c>
      <c r="AD76" s="288">
        <v>0</v>
      </c>
      <c r="AE76" s="288">
        <v>0</v>
      </c>
      <c r="AF76" s="288">
        <v>0</v>
      </c>
      <c r="AG76" s="288">
        <v>0</v>
      </c>
      <c r="AH76" s="288">
        <v>0</v>
      </c>
      <c r="AI76" s="288">
        <v>0</v>
      </c>
      <c r="AJ76" s="288">
        <v>0</v>
      </c>
      <c r="AK76" s="288">
        <v>0</v>
      </c>
      <c r="AL76" s="288">
        <v>0</v>
      </c>
      <c r="AM76" s="288">
        <v>0</v>
      </c>
      <c r="AN76" s="288">
        <v>0</v>
      </c>
      <c r="AO76" s="288">
        <v>0</v>
      </c>
      <c r="AP76" s="288">
        <v>0</v>
      </c>
      <c r="AQ76" s="304">
        <v>0</v>
      </c>
    </row>
    <row r="77" spans="1:43" ht="24" x14ac:dyDescent="0.25">
      <c r="A77" s="104" t="s">
        <v>734</v>
      </c>
      <c r="B77" s="104" t="s">
        <v>384</v>
      </c>
      <c r="C77" s="104" t="s">
        <v>1040</v>
      </c>
      <c r="D77" s="105" t="s">
        <v>155</v>
      </c>
      <c r="E77" s="105">
        <v>2047</v>
      </c>
      <c r="F77" s="288">
        <v>45817041.616630189</v>
      </c>
      <c r="G77" s="288">
        <v>0</v>
      </c>
      <c r="H77" s="288">
        <v>0</v>
      </c>
      <c r="I77" s="288">
        <v>0</v>
      </c>
      <c r="J77" s="288">
        <v>0</v>
      </c>
      <c r="K77" s="288">
        <v>0</v>
      </c>
      <c r="L77" s="288">
        <v>0</v>
      </c>
      <c r="M77" s="288">
        <v>0</v>
      </c>
      <c r="N77" s="288">
        <v>0</v>
      </c>
      <c r="O77" s="288">
        <v>0</v>
      </c>
      <c r="P77" s="288">
        <v>0</v>
      </c>
      <c r="Q77" s="288">
        <v>0</v>
      </c>
      <c r="R77" s="288">
        <v>0</v>
      </c>
      <c r="S77" s="288">
        <v>0</v>
      </c>
      <c r="T77" s="288">
        <v>0</v>
      </c>
      <c r="U77" s="288">
        <v>0</v>
      </c>
      <c r="V77" s="288">
        <v>0</v>
      </c>
      <c r="W77" s="288">
        <v>0</v>
      </c>
      <c r="X77" s="288">
        <v>0</v>
      </c>
      <c r="Y77" s="288">
        <v>0</v>
      </c>
      <c r="Z77" s="288">
        <v>0</v>
      </c>
      <c r="AA77" s="288">
        <v>0</v>
      </c>
      <c r="AB77" s="288">
        <v>0</v>
      </c>
      <c r="AC77" s="288">
        <v>0</v>
      </c>
      <c r="AD77" s="288">
        <v>0</v>
      </c>
      <c r="AE77" s="288">
        <v>41779015.095441982</v>
      </c>
      <c r="AF77" s="288">
        <v>0</v>
      </c>
      <c r="AG77" s="288">
        <v>4038026.521188206</v>
      </c>
      <c r="AH77" s="288">
        <v>0</v>
      </c>
      <c r="AI77" s="288">
        <v>0</v>
      </c>
      <c r="AJ77" s="288">
        <v>0</v>
      </c>
      <c r="AK77" s="288">
        <v>0</v>
      </c>
      <c r="AL77" s="288">
        <v>0</v>
      </c>
      <c r="AM77" s="288">
        <v>0</v>
      </c>
      <c r="AN77" s="288">
        <v>0</v>
      </c>
      <c r="AO77" s="288">
        <v>0</v>
      </c>
      <c r="AP77" s="288">
        <v>45817041.616630189</v>
      </c>
      <c r="AQ77" s="304">
        <v>-1.0761706829071045</v>
      </c>
    </row>
    <row r="78" spans="1:43" ht="24" x14ac:dyDescent="0.25">
      <c r="A78" s="104" t="s">
        <v>797</v>
      </c>
      <c r="B78" s="104" t="s">
        <v>390</v>
      </c>
      <c r="C78" s="104" t="s">
        <v>391</v>
      </c>
      <c r="D78" s="105" t="s">
        <v>155</v>
      </c>
      <c r="E78" s="105">
        <v>2028</v>
      </c>
      <c r="F78" s="288">
        <v>0</v>
      </c>
      <c r="G78" s="288">
        <v>0</v>
      </c>
      <c r="H78" s="288">
        <v>0</v>
      </c>
      <c r="I78" s="288">
        <v>0</v>
      </c>
      <c r="J78" s="288">
        <v>0</v>
      </c>
      <c r="K78" s="288">
        <v>0</v>
      </c>
      <c r="L78" s="288">
        <v>0</v>
      </c>
      <c r="M78" s="288">
        <v>0</v>
      </c>
      <c r="N78" s="288">
        <v>0</v>
      </c>
      <c r="O78" s="288">
        <v>0</v>
      </c>
      <c r="P78" s="288">
        <v>0</v>
      </c>
      <c r="Q78" s="288">
        <v>0</v>
      </c>
      <c r="R78" s="288">
        <v>0</v>
      </c>
      <c r="S78" s="288">
        <v>0</v>
      </c>
      <c r="T78" s="288">
        <v>0</v>
      </c>
      <c r="U78" s="288">
        <v>0</v>
      </c>
      <c r="V78" s="288">
        <v>0</v>
      </c>
      <c r="W78" s="288">
        <v>0</v>
      </c>
      <c r="X78" s="288">
        <v>0</v>
      </c>
      <c r="Y78" s="288">
        <v>0</v>
      </c>
      <c r="Z78" s="288">
        <v>0</v>
      </c>
      <c r="AA78" s="288">
        <v>0</v>
      </c>
      <c r="AB78" s="288">
        <v>0</v>
      </c>
      <c r="AC78" s="288">
        <v>0</v>
      </c>
      <c r="AD78" s="288">
        <v>0</v>
      </c>
      <c r="AE78" s="288">
        <v>0</v>
      </c>
      <c r="AF78" s="288">
        <v>0</v>
      </c>
      <c r="AG78" s="288">
        <v>0</v>
      </c>
      <c r="AH78" s="288">
        <v>0</v>
      </c>
      <c r="AI78" s="288">
        <v>0</v>
      </c>
      <c r="AJ78" s="288">
        <v>0</v>
      </c>
      <c r="AK78" s="288">
        <v>0</v>
      </c>
      <c r="AL78" s="288">
        <v>0</v>
      </c>
      <c r="AM78" s="288">
        <v>0</v>
      </c>
      <c r="AN78" s="288">
        <v>0</v>
      </c>
      <c r="AO78" s="288">
        <v>0</v>
      </c>
      <c r="AP78" s="288">
        <v>0</v>
      </c>
      <c r="AQ78" s="304">
        <v>0</v>
      </c>
    </row>
    <row r="79" spans="1:43" ht="24" x14ac:dyDescent="0.25">
      <c r="A79" s="104" t="s">
        <v>798</v>
      </c>
      <c r="B79" s="104" t="s">
        <v>390</v>
      </c>
      <c r="C79" s="104" t="s">
        <v>393</v>
      </c>
      <c r="D79" s="105" t="s">
        <v>155</v>
      </c>
      <c r="E79" s="105">
        <v>2038</v>
      </c>
      <c r="F79" s="288">
        <v>0</v>
      </c>
      <c r="G79" s="288">
        <v>0</v>
      </c>
      <c r="H79" s="288">
        <v>0</v>
      </c>
      <c r="I79" s="288">
        <v>0</v>
      </c>
      <c r="J79" s="288">
        <v>0</v>
      </c>
      <c r="K79" s="288">
        <v>0</v>
      </c>
      <c r="L79" s="288">
        <v>0</v>
      </c>
      <c r="M79" s="288">
        <v>0</v>
      </c>
      <c r="N79" s="288">
        <v>0</v>
      </c>
      <c r="O79" s="288">
        <v>0</v>
      </c>
      <c r="P79" s="288">
        <v>0</v>
      </c>
      <c r="Q79" s="288">
        <v>0</v>
      </c>
      <c r="R79" s="288">
        <v>0</v>
      </c>
      <c r="S79" s="288">
        <v>0</v>
      </c>
      <c r="T79" s="288">
        <v>0</v>
      </c>
      <c r="U79" s="288">
        <v>0</v>
      </c>
      <c r="V79" s="288">
        <v>0</v>
      </c>
      <c r="W79" s="288">
        <v>0</v>
      </c>
      <c r="X79" s="288">
        <v>0</v>
      </c>
      <c r="Y79" s="288">
        <v>0</v>
      </c>
      <c r="Z79" s="288">
        <v>0</v>
      </c>
      <c r="AA79" s="288">
        <v>0</v>
      </c>
      <c r="AB79" s="288">
        <v>0</v>
      </c>
      <c r="AC79" s="288">
        <v>0</v>
      </c>
      <c r="AD79" s="288">
        <v>0</v>
      </c>
      <c r="AE79" s="288">
        <v>0</v>
      </c>
      <c r="AF79" s="288">
        <v>0</v>
      </c>
      <c r="AG79" s="288">
        <v>0</v>
      </c>
      <c r="AH79" s="288">
        <v>0</v>
      </c>
      <c r="AI79" s="288">
        <v>0</v>
      </c>
      <c r="AJ79" s="288">
        <v>0</v>
      </c>
      <c r="AK79" s="288">
        <v>0</v>
      </c>
      <c r="AL79" s="288">
        <v>0</v>
      </c>
      <c r="AM79" s="288">
        <v>0</v>
      </c>
      <c r="AN79" s="288">
        <v>0</v>
      </c>
      <c r="AO79" s="288">
        <v>0</v>
      </c>
      <c r="AP79" s="288">
        <v>0</v>
      </c>
      <c r="AQ79" s="304">
        <v>0</v>
      </c>
    </row>
    <row r="80" spans="1:43" ht="24" x14ac:dyDescent="0.25">
      <c r="A80" s="104" t="s">
        <v>735</v>
      </c>
      <c r="B80" s="104" t="s">
        <v>390</v>
      </c>
      <c r="C80" s="104" t="s">
        <v>395</v>
      </c>
      <c r="D80" s="105" t="s">
        <v>155</v>
      </c>
      <c r="E80" s="105">
        <v>2047</v>
      </c>
      <c r="F80" s="288">
        <v>116638571.24487808</v>
      </c>
      <c r="G80" s="288">
        <v>0</v>
      </c>
      <c r="H80" s="288">
        <v>0</v>
      </c>
      <c r="I80" s="288">
        <v>0</v>
      </c>
      <c r="J80" s="288">
        <v>0</v>
      </c>
      <c r="K80" s="288">
        <v>0</v>
      </c>
      <c r="L80" s="288">
        <v>0</v>
      </c>
      <c r="M80" s="288">
        <v>0</v>
      </c>
      <c r="N80" s="288">
        <v>0</v>
      </c>
      <c r="O80" s="288">
        <v>0</v>
      </c>
      <c r="P80" s="288">
        <v>0</v>
      </c>
      <c r="Q80" s="288">
        <v>0</v>
      </c>
      <c r="R80" s="288">
        <v>0</v>
      </c>
      <c r="S80" s="288">
        <v>0</v>
      </c>
      <c r="T80" s="288">
        <v>0</v>
      </c>
      <c r="U80" s="288">
        <v>0</v>
      </c>
      <c r="V80" s="288">
        <v>0</v>
      </c>
      <c r="W80" s="288">
        <v>0</v>
      </c>
      <c r="X80" s="288">
        <v>0</v>
      </c>
      <c r="Y80" s="288">
        <v>0</v>
      </c>
      <c r="Z80" s="288">
        <v>0</v>
      </c>
      <c r="AA80" s="288">
        <v>0</v>
      </c>
      <c r="AB80" s="288">
        <v>0</v>
      </c>
      <c r="AC80" s="288">
        <v>0</v>
      </c>
      <c r="AD80" s="288">
        <v>0</v>
      </c>
      <c r="AE80" s="288">
        <v>106528910.68818913</v>
      </c>
      <c r="AF80" s="288">
        <v>0</v>
      </c>
      <c r="AG80" s="288">
        <v>10109660.556688972</v>
      </c>
      <c r="AH80" s="288">
        <v>0</v>
      </c>
      <c r="AI80" s="288">
        <v>0</v>
      </c>
      <c r="AJ80" s="288">
        <v>0</v>
      </c>
      <c r="AK80" s="288">
        <v>0</v>
      </c>
      <c r="AL80" s="288">
        <v>0</v>
      </c>
      <c r="AM80" s="288">
        <v>0</v>
      </c>
      <c r="AN80" s="288">
        <v>0</v>
      </c>
      <c r="AO80" s="288">
        <v>0</v>
      </c>
      <c r="AP80" s="288">
        <v>116638571.24487811</v>
      </c>
      <c r="AQ80" s="304">
        <v>-6.9951094090938568</v>
      </c>
    </row>
    <row r="81" spans="1:43" ht="24" x14ac:dyDescent="0.25">
      <c r="A81" s="104" t="s">
        <v>1041</v>
      </c>
      <c r="B81" s="104" t="s">
        <v>397</v>
      </c>
      <c r="C81" s="104" t="s">
        <v>1042</v>
      </c>
      <c r="D81" s="105" t="s">
        <v>143</v>
      </c>
      <c r="E81" s="105">
        <v>0</v>
      </c>
      <c r="F81" s="288">
        <v>0</v>
      </c>
      <c r="G81" s="288">
        <v>0</v>
      </c>
      <c r="H81" s="288">
        <v>0</v>
      </c>
      <c r="I81" s="288">
        <v>0</v>
      </c>
      <c r="J81" s="288">
        <v>0</v>
      </c>
      <c r="K81" s="288">
        <v>0</v>
      </c>
      <c r="L81" s="288">
        <v>0</v>
      </c>
      <c r="M81" s="288">
        <v>0</v>
      </c>
      <c r="N81" s="288">
        <v>0</v>
      </c>
      <c r="O81" s="288">
        <v>0</v>
      </c>
      <c r="P81" s="288">
        <v>0</v>
      </c>
      <c r="Q81" s="288">
        <v>0</v>
      </c>
      <c r="R81" s="288">
        <v>0</v>
      </c>
      <c r="S81" s="288">
        <v>0</v>
      </c>
      <c r="T81" s="288">
        <v>0</v>
      </c>
      <c r="U81" s="288">
        <v>0</v>
      </c>
      <c r="V81" s="288">
        <v>0</v>
      </c>
      <c r="W81" s="288">
        <v>0</v>
      </c>
      <c r="X81" s="288">
        <v>0</v>
      </c>
      <c r="Y81" s="288">
        <v>0</v>
      </c>
      <c r="Z81" s="288">
        <v>0</v>
      </c>
      <c r="AA81" s="288">
        <v>0</v>
      </c>
      <c r="AB81" s="288">
        <v>0</v>
      </c>
      <c r="AC81" s="288">
        <v>0</v>
      </c>
      <c r="AD81" s="288">
        <v>0</v>
      </c>
      <c r="AE81" s="288">
        <v>0</v>
      </c>
      <c r="AF81" s="288">
        <v>0</v>
      </c>
      <c r="AG81" s="288">
        <v>0</v>
      </c>
      <c r="AH81" s="288">
        <v>0</v>
      </c>
      <c r="AI81" s="288">
        <v>0</v>
      </c>
      <c r="AJ81" s="288">
        <v>0</v>
      </c>
      <c r="AK81" s="288">
        <v>0</v>
      </c>
      <c r="AL81" s="288">
        <v>0</v>
      </c>
      <c r="AM81" s="288">
        <v>0</v>
      </c>
      <c r="AN81" s="288">
        <v>0</v>
      </c>
      <c r="AO81" s="288">
        <v>0</v>
      </c>
      <c r="AP81" s="288">
        <v>0</v>
      </c>
      <c r="AQ81" s="304">
        <v>0</v>
      </c>
    </row>
    <row r="82" spans="1:43" ht="24" x14ac:dyDescent="0.25">
      <c r="A82" s="104" t="s">
        <v>736</v>
      </c>
      <c r="B82" s="104" t="s">
        <v>397</v>
      </c>
      <c r="C82" s="104" t="s">
        <v>1043</v>
      </c>
      <c r="D82" s="105" t="s">
        <v>143</v>
      </c>
      <c r="E82" s="105">
        <v>2024</v>
      </c>
      <c r="F82" s="288">
        <v>0</v>
      </c>
      <c r="G82" s="288">
        <v>0</v>
      </c>
      <c r="H82" s="288">
        <v>0</v>
      </c>
      <c r="I82" s="288">
        <v>0</v>
      </c>
      <c r="J82" s="288">
        <v>0</v>
      </c>
      <c r="K82" s="288">
        <v>0</v>
      </c>
      <c r="L82" s="288">
        <v>0</v>
      </c>
      <c r="M82" s="288">
        <v>0</v>
      </c>
      <c r="N82" s="288">
        <v>0</v>
      </c>
      <c r="O82" s="288">
        <v>0</v>
      </c>
      <c r="P82" s="288">
        <v>0</v>
      </c>
      <c r="Q82" s="288">
        <v>0</v>
      </c>
      <c r="R82" s="288">
        <v>0</v>
      </c>
      <c r="S82" s="288">
        <v>0</v>
      </c>
      <c r="T82" s="288">
        <v>0</v>
      </c>
      <c r="U82" s="288">
        <v>0</v>
      </c>
      <c r="V82" s="288">
        <v>0</v>
      </c>
      <c r="W82" s="288">
        <v>0</v>
      </c>
      <c r="X82" s="288">
        <v>0</v>
      </c>
      <c r="Y82" s="288">
        <v>0</v>
      </c>
      <c r="Z82" s="288">
        <v>0</v>
      </c>
      <c r="AA82" s="288">
        <v>0</v>
      </c>
      <c r="AB82" s="288">
        <v>0</v>
      </c>
      <c r="AC82" s="288">
        <v>0</v>
      </c>
      <c r="AD82" s="288">
        <v>0</v>
      </c>
      <c r="AE82" s="288">
        <v>0</v>
      </c>
      <c r="AF82" s="288">
        <v>0</v>
      </c>
      <c r="AG82" s="288">
        <v>0</v>
      </c>
      <c r="AH82" s="288">
        <v>0</v>
      </c>
      <c r="AI82" s="288">
        <v>0</v>
      </c>
      <c r="AJ82" s="288">
        <v>0</v>
      </c>
      <c r="AK82" s="288">
        <v>0</v>
      </c>
      <c r="AL82" s="288">
        <v>0</v>
      </c>
      <c r="AM82" s="288">
        <v>0</v>
      </c>
      <c r="AN82" s="288">
        <v>0</v>
      </c>
      <c r="AO82" s="288">
        <v>0</v>
      </c>
      <c r="AP82" s="288">
        <v>0</v>
      </c>
      <c r="AQ82" s="304">
        <v>0</v>
      </c>
    </row>
    <row r="83" spans="1:43" ht="24" x14ac:dyDescent="0.25">
      <c r="A83" s="104" t="s">
        <v>1044</v>
      </c>
      <c r="B83" s="104" t="s">
        <v>401</v>
      </c>
      <c r="C83" s="104" t="s">
        <v>402</v>
      </c>
      <c r="D83" s="105" t="s">
        <v>143</v>
      </c>
      <c r="E83" s="105">
        <v>2023</v>
      </c>
      <c r="F83" s="288">
        <v>0</v>
      </c>
      <c r="G83" s="288">
        <v>0</v>
      </c>
      <c r="H83" s="288">
        <v>0</v>
      </c>
      <c r="I83" s="288">
        <v>0</v>
      </c>
      <c r="J83" s="288">
        <v>0</v>
      </c>
      <c r="K83" s="288">
        <v>0</v>
      </c>
      <c r="L83" s="288">
        <v>0</v>
      </c>
      <c r="M83" s="288">
        <v>0</v>
      </c>
      <c r="N83" s="288">
        <v>0</v>
      </c>
      <c r="O83" s="288">
        <v>0</v>
      </c>
      <c r="P83" s="288">
        <v>0</v>
      </c>
      <c r="Q83" s="288">
        <v>0</v>
      </c>
      <c r="R83" s="288">
        <v>0</v>
      </c>
      <c r="S83" s="288">
        <v>0</v>
      </c>
      <c r="T83" s="288">
        <v>0</v>
      </c>
      <c r="U83" s="288">
        <v>0</v>
      </c>
      <c r="V83" s="288">
        <v>0</v>
      </c>
      <c r="W83" s="288">
        <v>0</v>
      </c>
      <c r="X83" s="288">
        <v>0</v>
      </c>
      <c r="Y83" s="288">
        <v>0</v>
      </c>
      <c r="Z83" s="288">
        <v>0</v>
      </c>
      <c r="AA83" s="288">
        <v>0</v>
      </c>
      <c r="AB83" s="288">
        <v>0</v>
      </c>
      <c r="AC83" s="288">
        <v>0</v>
      </c>
      <c r="AD83" s="288">
        <v>0</v>
      </c>
      <c r="AE83" s="288">
        <v>0</v>
      </c>
      <c r="AF83" s="288">
        <v>0</v>
      </c>
      <c r="AG83" s="288">
        <v>0</v>
      </c>
      <c r="AH83" s="288">
        <v>0</v>
      </c>
      <c r="AI83" s="288">
        <v>0</v>
      </c>
      <c r="AJ83" s="288">
        <v>0</v>
      </c>
      <c r="AK83" s="288">
        <v>0</v>
      </c>
      <c r="AL83" s="288">
        <v>0</v>
      </c>
      <c r="AM83" s="288">
        <v>0</v>
      </c>
      <c r="AN83" s="288">
        <v>0</v>
      </c>
      <c r="AO83" s="288">
        <v>0</v>
      </c>
      <c r="AP83" s="288">
        <v>0</v>
      </c>
      <c r="AQ83" s="304">
        <v>0</v>
      </c>
    </row>
    <row r="84" spans="1:43" ht="24" x14ac:dyDescent="0.25">
      <c r="A84" s="104" t="s">
        <v>1045</v>
      </c>
      <c r="B84" s="104" t="s">
        <v>406</v>
      </c>
      <c r="C84" s="104" t="s">
        <v>407</v>
      </c>
      <c r="D84" s="105" t="s">
        <v>143</v>
      </c>
      <c r="E84" s="105">
        <v>2024</v>
      </c>
      <c r="F84" s="288">
        <v>0</v>
      </c>
      <c r="G84" s="288">
        <v>0</v>
      </c>
      <c r="H84" s="288">
        <v>0</v>
      </c>
      <c r="I84" s="288">
        <v>0</v>
      </c>
      <c r="J84" s="288">
        <v>0</v>
      </c>
      <c r="K84" s="288">
        <v>0</v>
      </c>
      <c r="L84" s="288">
        <v>0</v>
      </c>
      <c r="M84" s="288">
        <v>0</v>
      </c>
      <c r="N84" s="288">
        <v>0</v>
      </c>
      <c r="O84" s="288">
        <v>0</v>
      </c>
      <c r="P84" s="288">
        <v>0</v>
      </c>
      <c r="Q84" s="288">
        <v>0</v>
      </c>
      <c r="R84" s="288">
        <v>0</v>
      </c>
      <c r="S84" s="288">
        <v>0</v>
      </c>
      <c r="T84" s="288">
        <v>0</v>
      </c>
      <c r="U84" s="288">
        <v>0</v>
      </c>
      <c r="V84" s="288">
        <v>0</v>
      </c>
      <c r="W84" s="288">
        <v>0</v>
      </c>
      <c r="X84" s="288">
        <v>0</v>
      </c>
      <c r="Y84" s="288">
        <v>0</v>
      </c>
      <c r="Z84" s="288">
        <v>0</v>
      </c>
      <c r="AA84" s="288">
        <v>0</v>
      </c>
      <c r="AB84" s="288">
        <v>0</v>
      </c>
      <c r="AC84" s="288">
        <v>0</v>
      </c>
      <c r="AD84" s="288">
        <v>0</v>
      </c>
      <c r="AE84" s="288">
        <v>0</v>
      </c>
      <c r="AF84" s="288">
        <v>0</v>
      </c>
      <c r="AG84" s="288">
        <v>0</v>
      </c>
      <c r="AH84" s="288">
        <v>0</v>
      </c>
      <c r="AI84" s="288">
        <v>0</v>
      </c>
      <c r="AJ84" s="288">
        <v>0</v>
      </c>
      <c r="AK84" s="288">
        <v>0</v>
      </c>
      <c r="AL84" s="288">
        <v>0</v>
      </c>
      <c r="AM84" s="288">
        <v>0</v>
      </c>
      <c r="AN84" s="288">
        <v>0</v>
      </c>
      <c r="AO84" s="288">
        <v>0</v>
      </c>
      <c r="AP84" s="288">
        <v>0</v>
      </c>
      <c r="AQ84" s="304">
        <v>0</v>
      </c>
    </row>
    <row r="85" spans="1:43" ht="24" x14ac:dyDescent="0.25">
      <c r="A85" s="104" t="s">
        <v>799</v>
      </c>
      <c r="B85" s="104" t="s">
        <v>408</v>
      </c>
      <c r="C85" s="104" t="s">
        <v>409</v>
      </c>
      <c r="D85" s="105" t="s">
        <v>155</v>
      </c>
      <c r="E85" s="105">
        <v>2035</v>
      </c>
      <c r="F85" s="288">
        <v>0</v>
      </c>
      <c r="G85" s="288">
        <v>0</v>
      </c>
      <c r="H85" s="288">
        <v>0</v>
      </c>
      <c r="I85" s="288">
        <v>0</v>
      </c>
      <c r="J85" s="288">
        <v>0</v>
      </c>
      <c r="K85" s="288">
        <v>0</v>
      </c>
      <c r="L85" s="288">
        <v>0</v>
      </c>
      <c r="M85" s="288">
        <v>0</v>
      </c>
      <c r="N85" s="288">
        <v>0</v>
      </c>
      <c r="O85" s="288">
        <v>0</v>
      </c>
      <c r="P85" s="288">
        <v>0</v>
      </c>
      <c r="Q85" s="288">
        <v>0</v>
      </c>
      <c r="R85" s="288">
        <v>0</v>
      </c>
      <c r="S85" s="288">
        <v>0</v>
      </c>
      <c r="T85" s="288">
        <v>0</v>
      </c>
      <c r="U85" s="288">
        <v>0</v>
      </c>
      <c r="V85" s="288">
        <v>0</v>
      </c>
      <c r="W85" s="288">
        <v>0</v>
      </c>
      <c r="X85" s="288">
        <v>0</v>
      </c>
      <c r="Y85" s="288">
        <v>0</v>
      </c>
      <c r="Z85" s="288">
        <v>0</v>
      </c>
      <c r="AA85" s="288">
        <v>0</v>
      </c>
      <c r="AB85" s="288">
        <v>0</v>
      </c>
      <c r="AC85" s="288">
        <v>0</v>
      </c>
      <c r="AD85" s="288">
        <v>0</v>
      </c>
      <c r="AE85" s="288">
        <v>0</v>
      </c>
      <c r="AF85" s="288">
        <v>0</v>
      </c>
      <c r="AG85" s="288">
        <v>0</v>
      </c>
      <c r="AH85" s="288">
        <v>0</v>
      </c>
      <c r="AI85" s="288">
        <v>0</v>
      </c>
      <c r="AJ85" s="288">
        <v>0</v>
      </c>
      <c r="AK85" s="288">
        <v>0</v>
      </c>
      <c r="AL85" s="288">
        <v>0</v>
      </c>
      <c r="AM85" s="288">
        <v>0</v>
      </c>
      <c r="AN85" s="288">
        <v>0</v>
      </c>
      <c r="AO85" s="288">
        <v>0</v>
      </c>
      <c r="AP85" s="288">
        <v>0</v>
      </c>
      <c r="AQ85" s="304">
        <v>0</v>
      </c>
    </row>
    <row r="86" spans="1:43" ht="24" x14ac:dyDescent="0.25">
      <c r="A86" s="104" t="s">
        <v>1046</v>
      </c>
      <c r="B86" s="104" t="s">
        <v>410</v>
      </c>
      <c r="C86" s="104" t="s">
        <v>1034</v>
      </c>
      <c r="D86" s="105" t="s">
        <v>143</v>
      </c>
      <c r="E86" s="105" t="s">
        <v>253</v>
      </c>
      <c r="F86" s="288">
        <v>0</v>
      </c>
      <c r="G86" s="288">
        <v>0</v>
      </c>
      <c r="H86" s="288">
        <v>0</v>
      </c>
      <c r="I86" s="288">
        <v>0</v>
      </c>
      <c r="J86" s="288">
        <v>0</v>
      </c>
      <c r="K86" s="288">
        <v>0</v>
      </c>
      <c r="L86" s="288">
        <v>0</v>
      </c>
      <c r="M86" s="288">
        <v>0</v>
      </c>
      <c r="N86" s="288">
        <v>0</v>
      </c>
      <c r="O86" s="288">
        <v>0</v>
      </c>
      <c r="P86" s="288">
        <v>0</v>
      </c>
      <c r="Q86" s="288">
        <v>0</v>
      </c>
      <c r="R86" s="288">
        <v>0</v>
      </c>
      <c r="S86" s="288">
        <v>0</v>
      </c>
      <c r="T86" s="288">
        <v>0</v>
      </c>
      <c r="U86" s="288">
        <v>0</v>
      </c>
      <c r="V86" s="288">
        <v>0</v>
      </c>
      <c r="W86" s="288">
        <v>0</v>
      </c>
      <c r="X86" s="288">
        <v>0</v>
      </c>
      <c r="Y86" s="288">
        <v>0</v>
      </c>
      <c r="Z86" s="288">
        <v>0</v>
      </c>
      <c r="AA86" s="288">
        <v>0</v>
      </c>
      <c r="AB86" s="288">
        <v>0</v>
      </c>
      <c r="AC86" s="288">
        <v>0</v>
      </c>
      <c r="AD86" s="288">
        <v>0</v>
      </c>
      <c r="AE86" s="288">
        <v>0</v>
      </c>
      <c r="AF86" s="288">
        <v>0</v>
      </c>
      <c r="AG86" s="288">
        <v>0</v>
      </c>
      <c r="AH86" s="288">
        <v>0</v>
      </c>
      <c r="AI86" s="288">
        <v>0</v>
      </c>
      <c r="AJ86" s="288">
        <v>0</v>
      </c>
      <c r="AK86" s="288">
        <v>0</v>
      </c>
      <c r="AL86" s="288">
        <v>0</v>
      </c>
      <c r="AM86" s="288">
        <v>0</v>
      </c>
      <c r="AN86" s="288">
        <v>0</v>
      </c>
      <c r="AO86" s="288">
        <v>0</v>
      </c>
      <c r="AP86" s="288">
        <v>0</v>
      </c>
      <c r="AQ86" s="304">
        <v>0</v>
      </c>
    </row>
    <row r="87" spans="1:43" ht="24" x14ac:dyDescent="0.25">
      <c r="A87" s="104" t="s">
        <v>1047</v>
      </c>
      <c r="B87" s="104" t="s">
        <v>411</v>
      </c>
      <c r="C87" s="104" t="s">
        <v>1034</v>
      </c>
      <c r="D87" s="105" t="s">
        <v>143</v>
      </c>
      <c r="E87" s="105" t="s">
        <v>253</v>
      </c>
      <c r="F87" s="288">
        <v>0</v>
      </c>
      <c r="G87" s="288">
        <v>0</v>
      </c>
      <c r="H87" s="288">
        <v>0</v>
      </c>
      <c r="I87" s="288">
        <v>0</v>
      </c>
      <c r="J87" s="288">
        <v>0</v>
      </c>
      <c r="K87" s="288">
        <v>0</v>
      </c>
      <c r="L87" s="288">
        <v>0</v>
      </c>
      <c r="M87" s="288">
        <v>0</v>
      </c>
      <c r="N87" s="288">
        <v>0</v>
      </c>
      <c r="O87" s="288">
        <v>0</v>
      </c>
      <c r="P87" s="288">
        <v>0</v>
      </c>
      <c r="Q87" s="288">
        <v>0</v>
      </c>
      <c r="R87" s="288">
        <v>0</v>
      </c>
      <c r="S87" s="288">
        <v>0</v>
      </c>
      <c r="T87" s="288">
        <v>0</v>
      </c>
      <c r="U87" s="288">
        <v>0</v>
      </c>
      <c r="V87" s="288">
        <v>0</v>
      </c>
      <c r="W87" s="288">
        <v>0</v>
      </c>
      <c r="X87" s="288">
        <v>0</v>
      </c>
      <c r="Y87" s="288">
        <v>0</v>
      </c>
      <c r="Z87" s="288">
        <v>0</v>
      </c>
      <c r="AA87" s="288">
        <v>0</v>
      </c>
      <c r="AB87" s="288">
        <v>0</v>
      </c>
      <c r="AC87" s="288">
        <v>0</v>
      </c>
      <c r="AD87" s="288">
        <v>0</v>
      </c>
      <c r="AE87" s="288">
        <v>0</v>
      </c>
      <c r="AF87" s="288">
        <v>0</v>
      </c>
      <c r="AG87" s="288">
        <v>0</v>
      </c>
      <c r="AH87" s="288">
        <v>0</v>
      </c>
      <c r="AI87" s="288">
        <v>0</v>
      </c>
      <c r="AJ87" s="288">
        <v>0</v>
      </c>
      <c r="AK87" s="288">
        <v>0</v>
      </c>
      <c r="AL87" s="288">
        <v>0</v>
      </c>
      <c r="AM87" s="288">
        <v>0</v>
      </c>
      <c r="AN87" s="288">
        <v>0</v>
      </c>
      <c r="AO87" s="288">
        <v>0</v>
      </c>
      <c r="AP87" s="288">
        <v>0</v>
      </c>
      <c r="AQ87" s="304">
        <v>0</v>
      </c>
    </row>
    <row r="88" spans="1:43" ht="24" x14ac:dyDescent="0.25">
      <c r="A88" s="104" t="s">
        <v>1048</v>
      </c>
      <c r="B88" s="104" t="s">
        <v>412</v>
      </c>
      <c r="C88" s="104" t="s">
        <v>1040</v>
      </c>
      <c r="D88" s="105" t="s">
        <v>143</v>
      </c>
      <c r="E88" s="105">
        <v>2032</v>
      </c>
      <c r="F88" s="288">
        <v>0</v>
      </c>
      <c r="G88" s="288">
        <v>0</v>
      </c>
      <c r="H88" s="288">
        <v>0</v>
      </c>
      <c r="I88" s="288">
        <v>0</v>
      </c>
      <c r="J88" s="288">
        <v>0</v>
      </c>
      <c r="K88" s="288">
        <v>0</v>
      </c>
      <c r="L88" s="288">
        <v>0</v>
      </c>
      <c r="M88" s="288">
        <v>0</v>
      </c>
      <c r="N88" s="288">
        <v>0</v>
      </c>
      <c r="O88" s="288">
        <v>0</v>
      </c>
      <c r="P88" s="288">
        <v>0</v>
      </c>
      <c r="Q88" s="288">
        <v>0</v>
      </c>
      <c r="R88" s="288">
        <v>0</v>
      </c>
      <c r="S88" s="288">
        <v>0</v>
      </c>
      <c r="T88" s="288">
        <v>0</v>
      </c>
      <c r="U88" s="288">
        <v>0</v>
      </c>
      <c r="V88" s="288">
        <v>0</v>
      </c>
      <c r="W88" s="288">
        <v>0</v>
      </c>
      <c r="X88" s="288">
        <v>0</v>
      </c>
      <c r="Y88" s="288">
        <v>0</v>
      </c>
      <c r="Z88" s="288">
        <v>0</v>
      </c>
      <c r="AA88" s="288">
        <v>0</v>
      </c>
      <c r="AB88" s="288">
        <v>0</v>
      </c>
      <c r="AC88" s="288">
        <v>0</v>
      </c>
      <c r="AD88" s="288">
        <v>0</v>
      </c>
      <c r="AE88" s="288">
        <v>0</v>
      </c>
      <c r="AF88" s="288">
        <v>0</v>
      </c>
      <c r="AG88" s="288">
        <v>0</v>
      </c>
      <c r="AH88" s="288">
        <v>0</v>
      </c>
      <c r="AI88" s="288">
        <v>0</v>
      </c>
      <c r="AJ88" s="288">
        <v>0</v>
      </c>
      <c r="AK88" s="288">
        <v>0</v>
      </c>
      <c r="AL88" s="288">
        <v>0</v>
      </c>
      <c r="AM88" s="288">
        <v>0</v>
      </c>
      <c r="AN88" s="288">
        <v>0</v>
      </c>
      <c r="AO88" s="288">
        <v>0</v>
      </c>
      <c r="AP88" s="288">
        <v>0</v>
      </c>
      <c r="AQ88" s="304">
        <v>0</v>
      </c>
    </row>
    <row r="89" spans="1:43" ht="48" x14ac:dyDescent="0.25">
      <c r="A89" s="104" t="s">
        <v>1049</v>
      </c>
      <c r="B89" s="104" t="s">
        <v>414</v>
      </c>
      <c r="C89" s="104" t="s">
        <v>1050</v>
      </c>
      <c r="D89" s="105" t="s">
        <v>143</v>
      </c>
      <c r="E89" s="105">
        <v>2026</v>
      </c>
      <c r="F89" s="288">
        <v>0</v>
      </c>
      <c r="G89" s="288">
        <v>0</v>
      </c>
      <c r="H89" s="288">
        <v>0</v>
      </c>
      <c r="I89" s="288">
        <v>0</v>
      </c>
      <c r="J89" s="288">
        <v>0</v>
      </c>
      <c r="K89" s="288">
        <v>0</v>
      </c>
      <c r="L89" s="288">
        <v>0</v>
      </c>
      <c r="M89" s="288">
        <v>0</v>
      </c>
      <c r="N89" s="288">
        <v>0</v>
      </c>
      <c r="O89" s="288">
        <v>0</v>
      </c>
      <c r="P89" s="288">
        <v>0</v>
      </c>
      <c r="Q89" s="288">
        <v>0</v>
      </c>
      <c r="R89" s="288">
        <v>0</v>
      </c>
      <c r="S89" s="288">
        <v>0</v>
      </c>
      <c r="T89" s="288">
        <v>0</v>
      </c>
      <c r="U89" s="288">
        <v>0</v>
      </c>
      <c r="V89" s="288">
        <v>0</v>
      </c>
      <c r="W89" s="288">
        <v>0</v>
      </c>
      <c r="X89" s="288">
        <v>0</v>
      </c>
      <c r="Y89" s="288">
        <v>0</v>
      </c>
      <c r="Z89" s="288">
        <v>0</v>
      </c>
      <c r="AA89" s="288">
        <v>0</v>
      </c>
      <c r="AB89" s="288">
        <v>0</v>
      </c>
      <c r="AC89" s="288">
        <v>0</v>
      </c>
      <c r="AD89" s="288">
        <v>0</v>
      </c>
      <c r="AE89" s="288">
        <v>0</v>
      </c>
      <c r="AF89" s="288">
        <v>0</v>
      </c>
      <c r="AG89" s="288">
        <v>0</v>
      </c>
      <c r="AH89" s="288">
        <v>0</v>
      </c>
      <c r="AI89" s="288">
        <v>0</v>
      </c>
      <c r="AJ89" s="288">
        <v>0</v>
      </c>
      <c r="AK89" s="288">
        <v>0</v>
      </c>
      <c r="AL89" s="288">
        <v>0</v>
      </c>
      <c r="AM89" s="288">
        <v>0</v>
      </c>
      <c r="AN89" s="288">
        <v>0</v>
      </c>
      <c r="AO89" s="288">
        <v>0</v>
      </c>
      <c r="AP89" s="288">
        <v>0</v>
      </c>
      <c r="AQ89" s="304">
        <v>0</v>
      </c>
    </row>
    <row r="90" spans="1:43" ht="24" x14ac:dyDescent="0.25">
      <c r="A90" s="104" t="s">
        <v>1051</v>
      </c>
      <c r="B90" s="104" t="s">
        <v>417</v>
      </c>
      <c r="C90" s="104" t="s">
        <v>1040</v>
      </c>
      <c r="D90" s="105" t="s">
        <v>143</v>
      </c>
      <c r="E90" s="105">
        <v>2032</v>
      </c>
      <c r="F90" s="288">
        <v>0</v>
      </c>
      <c r="G90" s="288">
        <v>0</v>
      </c>
      <c r="H90" s="288">
        <v>0</v>
      </c>
      <c r="I90" s="288">
        <v>0</v>
      </c>
      <c r="J90" s="288">
        <v>0</v>
      </c>
      <c r="K90" s="288">
        <v>0</v>
      </c>
      <c r="L90" s="288">
        <v>0</v>
      </c>
      <c r="M90" s="288">
        <v>0</v>
      </c>
      <c r="N90" s="288">
        <v>0</v>
      </c>
      <c r="O90" s="288">
        <v>0</v>
      </c>
      <c r="P90" s="288">
        <v>0</v>
      </c>
      <c r="Q90" s="288">
        <v>0</v>
      </c>
      <c r="R90" s="288">
        <v>0</v>
      </c>
      <c r="S90" s="288">
        <v>0</v>
      </c>
      <c r="T90" s="288">
        <v>0</v>
      </c>
      <c r="U90" s="288">
        <v>0</v>
      </c>
      <c r="V90" s="288">
        <v>0</v>
      </c>
      <c r="W90" s="288">
        <v>0</v>
      </c>
      <c r="X90" s="288">
        <v>0</v>
      </c>
      <c r="Y90" s="288">
        <v>0</v>
      </c>
      <c r="Z90" s="288">
        <v>0</v>
      </c>
      <c r="AA90" s="288">
        <v>0</v>
      </c>
      <c r="AB90" s="288">
        <v>0</v>
      </c>
      <c r="AC90" s="288">
        <v>0</v>
      </c>
      <c r="AD90" s="288">
        <v>0</v>
      </c>
      <c r="AE90" s="288">
        <v>0</v>
      </c>
      <c r="AF90" s="288">
        <v>0</v>
      </c>
      <c r="AG90" s="288">
        <v>0</v>
      </c>
      <c r="AH90" s="288">
        <v>0</v>
      </c>
      <c r="AI90" s="288">
        <v>0</v>
      </c>
      <c r="AJ90" s="288">
        <v>0</v>
      </c>
      <c r="AK90" s="288">
        <v>0</v>
      </c>
      <c r="AL90" s="288">
        <v>0</v>
      </c>
      <c r="AM90" s="288">
        <v>0</v>
      </c>
      <c r="AN90" s="288">
        <v>0</v>
      </c>
      <c r="AO90" s="288">
        <v>0</v>
      </c>
      <c r="AP90" s="288">
        <v>0</v>
      </c>
      <c r="AQ90" s="304">
        <v>0</v>
      </c>
    </row>
    <row r="91" spans="1:43" ht="48" x14ac:dyDescent="0.25">
      <c r="A91" s="104" t="s">
        <v>1052</v>
      </c>
      <c r="B91" s="104" t="s">
        <v>418</v>
      </c>
      <c r="C91" s="104" t="s">
        <v>419</v>
      </c>
      <c r="D91" s="105" t="s">
        <v>143</v>
      </c>
      <c r="E91" s="105">
        <v>2037</v>
      </c>
      <c r="F91" s="288">
        <v>0</v>
      </c>
      <c r="G91" s="288">
        <v>0</v>
      </c>
      <c r="H91" s="288">
        <v>0</v>
      </c>
      <c r="I91" s="288">
        <v>0</v>
      </c>
      <c r="J91" s="288">
        <v>0</v>
      </c>
      <c r="K91" s="288">
        <v>0</v>
      </c>
      <c r="L91" s="288">
        <v>0</v>
      </c>
      <c r="M91" s="288">
        <v>0</v>
      </c>
      <c r="N91" s="288">
        <v>0</v>
      </c>
      <c r="O91" s="288">
        <v>0</v>
      </c>
      <c r="P91" s="288">
        <v>0</v>
      </c>
      <c r="Q91" s="288">
        <v>0</v>
      </c>
      <c r="R91" s="288">
        <v>0</v>
      </c>
      <c r="S91" s="288">
        <v>0</v>
      </c>
      <c r="T91" s="288">
        <v>0</v>
      </c>
      <c r="U91" s="288">
        <v>0</v>
      </c>
      <c r="V91" s="288">
        <v>0</v>
      </c>
      <c r="W91" s="288">
        <v>0</v>
      </c>
      <c r="X91" s="288">
        <v>0</v>
      </c>
      <c r="Y91" s="288">
        <v>0</v>
      </c>
      <c r="Z91" s="288">
        <v>0</v>
      </c>
      <c r="AA91" s="288">
        <v>0</v>
      </c>
      <c r="AB91" s="288">
        <v>0</v>
      </c>
      <c r="AC91" s="288">
        <v>0</v>
      </c>
      <c r="AD91" s="288">
        <v>0</v>
      </c>
      <c r="AE91" s="288">
        <v>0</v>
      </c>
      <c r="AF91" s="288">
        <v>0</v>
      </c>
      <c r="AG91" s="288">
        <v>0</v>
      </c>
      <c r="AH91" s="288">
        <v>0</v>
      </c>
      <c r="AI91" s="288">
        <v>0</v>
      </c>
      <c r="AJ91" s="288">
        <v>0</v>
      </c>
      <c r="AK91" s="288">
        <v>0</v>
      </c>
      <c r="AL91" s="288">
        <v>0</v>
      </c>
      <c r="AM91" s="288">
        <v>0</v>
      </c>
      <c r="AN91" s="288">
        <v>0</v>
      </c>
      <c r="AO91" s="288">
        <v>0</v>
      </c>
      <c r="AP91" s="288">
        <v>0</v>
      </c>
      <c r="AQ91" s="304">
        <v>0</v>
      </c>
    </row>
    <row r="92" spans="1:43" ht="36" x14ac:dyDescent="0.25">
      <c r="A92" s="104" t="s">
        <v>1053</v>
      </c>
      <c r="B92" s="104" t="s">
        <v>420</v>
      </c>
      <c r="C92" s="104" t="s">
        <v>421</v>
      </c>
      <c r="D92" s="105" t="s">
        <v>143</v>
      </c>
      <c r="E92" s="105">
        <v>2024</v>
      </c>
      <c r="F92" s="288">
        <v>0</v>
      </c>
      <c r="G92" s="288">
        <v>0</v>
      </c>
      <c r="H92" s="288">
        <v>0</v>
      </c>
      <c r="I92" s="288">
        <v>0</v>
      </c>
      <c r="J92" s="288">
        <v>0</v>
      </c>
      <c r="K92" s="288">
        <v>0</v>
      </c>
      <c r="L92" s="288">
        <v>0</v>
      </c>
      <c r="M92" s="288">
        <v>0</v>
      </c>
      <c r="N92" s="288">
        <v>0</v>
      </c>
      <c r="O92" s="288">
        <v>0</v>
      </c>
      <c r="P92" s="288">
        <v>0</v>
      </c>
      <c r="Q92" s="288">
        <v>0</v>
      </c>
      <c r="R92" s="288">
        <v>0</v>
      </c>
      <c r="S92" s="288">
        <v>0</v>
      </c>
      <c r="T92" s="288">
        <v>0</v>
      </c>
      <c r="U92" s="288">
        <v>0</v>
      </c>
      <c r="V92" s="288">
        <v>0</v>
      </c>
      <c r="W92" s="288">
        <v>0</v>
      </c>
      <c r="X92" s="288">
        <v>0</v>
      </c>
      <c r="Y92" s="288">
        <v>0</v>
      </c>
      <c r="Z92" s="288">
        <v>0</v>
      </c>
      <c r="AA92" s="288">
        <v>0</v>
      </c>
      <c r="AB92" s="288">
        <v>0</v>
      </c>
      <c r="AC92" s="288">
        <v>0</v>
      </c>
      <c r="AD92" s="288">
        <v>0</v>
      </c>
      <c r="AE92" s="288">
        <v>0</v>
      </c>
      <c r="AF92" s="288">
        <v>0</v>
      </c>
      <c r="AG92" s="288">
        <v>0</v>
      </c>
      <c r="AH92" s="288">
        <v>0</v>
      </c>
      <c r="AI92" s="288">
        <v>0</v>
      </c>
      <c r="AJ92" s="288">
        <v>0</v>
      </c>
      <c r="AK92" s="288">
        <v>0</v>
      </c>
      <c r="AL92" s="288">
        <v>0</v>
      </c>
      <c r="AM92" s="288">
        <v>0</v>
      </c>
      <c r="AN92" s="288">
        <v>0</v>
      </c>
      <c r="AO92" s="288">
        <v>0</v>
      </c>
      <c r="AP92" s="288">
        <v>0</v>
      </c>
      <c r="AQ92" s="304">
        <v>0</v>
      </c>
    </row>
    <row r="93" spans="1:43" ht="24" x14ac:dyDescent="0.25">
      <c r="A93" s="104" t="s">
        <v>1054</v>
      </c>
      <c r="B93" s="104" t="s">
        <v>424</v>
      </c>
      <c r="C93" s="104" t="s">
        <v>425</v>
      </c>
      <c r="D93" s="105" t="s">
        <v>143</v>
      </c>
      <c r="E93" s="105">
        <v>2024</v>
      </c>
      <c r="F93" s="288">
        <v>0</v>
      </c>
      <c r="G93" s="288">
        <v>0</v>
      </c>
      <c r="H93" s="288">
        <v>0</v>
      </c>
      <c r="I93" s="288">
        <v>0</v>
      </c>
      <c r="J93" s="288">
        <v>0</v>
      </c>
      <c r="K93" s="288">
        <v>0</v>
      </c>
      <c r="L93" s="288">
        <v>0</v>
      </c>
      <c r="M93" s="288">
        <v>0</v>
      </c>
      <c r="N93" s="288">
        <v>0</v>
      </c>
      <c r="O93" s="288">
        <v>0</v>
      </c>
      <c r="P93" s="288">
        <v>0</v>
      </c>
      <c r="Q93" s="288">
        <v>0</v>
      </c>
      <c r="R93" s="288">
        <v>0</v>
      </c>
      <c r="S93" s="288">
        <v>0</v>
      </c>
      <c r="T93" s="288">
        <v>0</v>
      </c>
      <c r="U93" s="288">
        <v>0</v>
      </c>
      <c r="V93" s="288">
        <v>0</v>
      </c>
      <c r="W93" s="288">
        <v>0</v>
      </c>
      <c r="X93" s="288">
        <v>0</v>
      </c>
      <c r="Y93" s="288">
        <v>0</v>
      </c>
      <c r="Z93" s="288">
        <v>0</v>
      </c>
      <c r="AA93" s="288">
        <v>0</v>
      </c>
      <c r="AB93" s="288">
        <v>0</v>
      </c>
      <c r="AC93" s="288">
        <v>0</v>
      </c>
      <c r="AD93" s="288">
        <v>0</v>
      </c>
      <c r="AE93" s="288">
        <v>0</v>
      </c>
      <c r="AF93" s="288">
        <v>0</v>
      </c>
      <c r="AG93" s="288">
        <v>0</v>
      </c>
      <c r="AH93" s="288">
        <v>0</v>
      </c>
      <c r="AI93" s="288">
        <v>0</v>
      </c>
      <c r="AJ93" s="288">
        <v>0</v>
      </c>
      <c r="AK93" s="288">
        <v>0</v>
      </c>
      <c r="AL93" s="288">
        <v>0</v>
      </c>
      <c r="AM93" s="288">
        <v>0</v>
      </c>
      <c r="AN93" s="288">
        <v>0</v>
      </c>
      <c r="AO93" s="288">
        <v>0</v>
      </c>
      <c r="AP93" s="288">
        <v>0</v>
      </c>
      <c r="AQ93" s="304">
        <v>0</v>
      </c>
    </row>
    <row r="94" spans="1:43" ht="24" x14ac:dyDescent="0.25">
      <c r="A94" s="104" t="s">
        <v>718</v>
      </c>
      <c r="B94" s="104" t="s">
        <v>427</v>
      </c>
      <c r="C94" s="104" t="s">
        <v>428</v>
      </c>
      <c r="D94" s="105" t="s">
        <v>143</v>
      </c>
      <c r="E94" s="105">
        <v>2025</v>
      </c>
      <c r="F94" s="288">
        <v>0</v>
      </c>
      <c r="G94" s="288">
        <v>0</v>
      </c>
      <c r="H94" s="288">
        <v>0</v>
      </c>
      <c r="I94" s="288">
        <v>0</v>
      </c>
      <c r="J94" s="288">
        <v>0</v>
      </c>
      <c r="K94" s="288">
        <v>0</v>
      </c>
      <c r="L94" s="288">
        <v>0</v>
      </c>
      <c r="M94" s="288">
        <v>0</v>
      </c>
      <c r="N94" s="288">
        <v>0</v>
      </c>
      <c r="O94" s="288">
        <v>0</v>
      </c>
      <c r="P94" s="288">
        <v>0</v>
      </c>
      <c r="Q94" s="288">
        <v>0</v>
      </c>
      <c r="R94" s="288">
        <v>0</v>
      </c>
      <c r="S94" s="288">
        <v>0</v>
      </c>
      <c r="T94" s="288">
        <v>0</v>
      </c>
      <c r="U94" s="288">
        <v>0</v>
      </c>
      <c r="V94" s="288">
        <v>0</v>
      </c>
      <c r="W94" s="288">
        <v>0</v>
      </c>
      <c r="X94" s="288">
        <v>0</v>
      </c>
      <c r="Y94" s="288">
        <v>0</v>
      </c>
      <c r="Z94" s="288">
        <v>0</v>
      </c>
      <c r="AA94" s="288">
        <v>0</v>
      </c>
      <c r="AB94" s="288">
        <v>0</v>
      </c>
      <c r="AC94" s="288">
        <v>0</v>
      </c>
      <c r="AD94" s="288">
        <v>0</v>
      </c>
      <c r="AE94" s="288">
        <v>0</v>
      </c>
      <c r="AF94" s="288">
        <v>0</v>
      </c>
      <c r="AG94" s="288">
        <v>0</v>
      </c>
      <c r="AH94" s="288">
        <v>0</v>
      </c>
      <c r="AI94" s="288">
        <v>0</v>
      </c>
      <c r="AJ94" s="288">
        <v>0</v>
      </c>
      <c r="AK94" s="288">
        <v>0</v>
      </c>
      <c r="AL94" s="288">
        <v>0</v>
      </c>
      <c r="AM94" s="288">
        <v>0</v>
      </c>
      <c r="AN94" s="288">
        <v>0</v>
      </c>
      <c r="AO94" s="288">
        <v>0</v>
      </c>
      <c r="AP94" s="288">
        <v>0</v>
      </c>
      <c r="AQ94" s="304">
        <v>0</v>
      </c>
    </row>
    <row r="95" spans="1:43" ht="24" x14ac:dyDescent="0.25">
      <c r="A95" s="104" t="s">
        <v>720</v>
      </c>
      <c r="B95" s="104" t="s">
        <v>429</v>
      </c>
      <c r="C95" s="104" t="s">
        <v>428</v>
      </c>
      <c r="D95" s="105" t="s">
        <v>143</v>
      </c>
      <c r="E95" s="105">
        <v>0</v>
      </c>
      <c r="F95" s="288">
        <v>0</v>
      </c>
      <c r="G95" s="288">
        <v>0</v>
      </c>
      <c r="H95" s="288">
        <v>0</v>
      </c>
      <c r="I95" s="288">
        <v>0</v>
      </c>
      <c r="J95" s="288">
        <v>0</v>
      </c>
      <c r="K95" s="288">
        <v>0</v>
      </c>
      <c r="L95" s="288">
        <v>0</v>
      </c>
      <c r="M95" s="288">
        <v>0</v>
      </c>
      <c r="N95" s="288">
        <v>0</v>
      </c>
      <c r="O95" s="288">
        <v>0</v>
      </c>
      <c r="P95" s="288">
        <v>0</v>
      </c>
      <c r="Q95" s="288">
        <v>0</v>
      </c>
      <c r="R95" s="288">
        <v>0</v>
      </c>
      <c r="S95" s="288">
        <v>0</v>
      </c>
      <c r="T95" s="288">
        <v>0</v>
      </c>
      <c r="U95" s="288">
        <v>0</v>
      </c>
      <c r="V95" s="288">
        <v>0</v>
      </c>
      <c r="W95" s="288">
        <v>0</v>
      </c>
      <c r="X95" s="288">
        <v>0</v>
      </c>
      <c r="Y95" s="288">
        <v>0</v>
      </c>
      <c r="Z95" s="288">
        <v>0</v>
      </c>
      <c r="AA95" s="288">
        <v>0</v>
      </c>
      <c r="AB95" s="288">
        <v>0</v>
      </c>
      <c r="AC95" s="288">
        <v>0</v>
      </c>
      <c r="AD95" s="288">
        <v>0</v>
      </c>
      <c r="AE95" s="288">
        <v>0</v>
      </c>
      <c r="AF95" s="288">
        <v>0</v>
      </c>
      <c r="AG95" s="288">
        <v>0</v>
      </c>
      <c r="AH95" s="288">
        <v>0</v>
      </c>
      <c r="AI95" s="288">
        <v>0</v>
      </c>
      <c r="AJ95" s="288">
        <v>0</v>
      </c>
      <c r="AK95" s="288">
        <v>0</v>
      </c>
      <c r="AL95" s="288">
        <v>0</v>
      </c>
      <c r="AM95" s="288">
        <v>0</v>
      </c>
      <c r="AN95" s="288">
        <v>0</v>
      </c>
      <c r="AO95" s="288">
        <v>0</v>
      </c>
      <c r="AP95" s="288">
        <v>0</v>
      </c>
      <c r="AQ95" s="304">
        <v>0</v>
      </c>
    </row>
    <row r="96" spans="1:43" ht="24" x14ac:dyDescent="0.25">
      <c r="A96" s="104" t="s">
        <v>719</v>
      </c>
      <c r="B96" s="104" t="s">
        <v>431</v>
      </c>
      <c r="C96" s="104" t="s">
        <v>428</v>
      </c>
      <c r="D96" s="105" t="s">
        <v>155</v>
      </c>
      <c r="E96" s="105">
        <v>2037</v>
      </c>
      <c r="F96" s="288">
        <v>13284839.242002726</v>
      </c>
      <c r="G96" s="288">
        <v>0</v>
      </c>
      <c r="H96" s="288">
        <v>0</v>
      </c>
      <c r="I96" s="288">
        <v>0</v>
      </c>
      <c r="J96" s="288">
        <v>0</v>
      </c>
      <c r="K96" s="288">
        <v>0</v>
      </c>
      <c r="L96" s="288">
        <v>0</v>
      </c>
      <c r="M96" s="288">
        <v>0</v>
      </c>
      <c r="N96" s="288">
        <v>0</v>
      </c>
      <c r="O96" s="288">
        <v>0</v>
      </c>
      <c r="P96" s="288">
        <v>0</v>
      </c>
      <c r="Q96" s="288">
        <v>0</v>
      </c>
      <c r="R96" s="288">
        <v>0</v>
      </c>
      <c r="S96" s="288">
        <v>0</v>
      </c>
      <c r="T96" s="288">
        <v>0</v>
      </c>
      <c r="U96" s="288">
        <v>13284839.242002726</v>
      </c>
      <c r="V96" s="288">
        <v>0</v>
      </c>
      <c r="W96" s="288">
        <v>0</v>
      </c>
      <c r="X96" s="288">
        <v>0</v>
      </c>
      <c r="Y96" s="288">
        <v>0</v>
      </c>
      <c r="Z96" s="288">
        <v>0</v>
      </c>
      <c r="AA96" s="288">
        <v>0</v>
      </c>
      <c r="AB96" s="288">
        <v>0</v>
      </c>
      <c r="AC96" s="288">
        <v>0</v>
      </c>
      <c r="AD96" s="288">
        <v>0</v>
      </c>
      <c r="AE96" s="288">
        <v>0</v>
      </c>
      <c r="AF96" s="288">
        <v>0</v>
      </c>
      <c r="AG96" s="288">
        <v>0</v>
      </c>
      <c r="AH96" s="288">
        <v>0</v>
      </c>
      <c r="AI96" s="288">
        <v>0</v>
      </c>
      <c r="AJ96" s="288">
        <v>0</v>
      </c>
      <c r="AK96" s="288">
        <v>0</v>
      </c>
      <c r="AL96" s="288">
        <v>0</v>
      </c>
      <c r="AM96" s="288">
        <v>0</v>
      </c>
      <c r="AN96" s="288">
        <v>0</v>
      </c>
      <c r="AO96" s="288">
        <v>0</v>
      </c>
      <c r="AP96" s="288">
        <v>13284839.242002726</v>
      </c>
      <c r="AQ96" s="304">
        <v>-0.68773138895630836</v>
      </c>
    </row>
    <row r="97" spans="1:43" ht="36" x14ac:dyDescent="0.25">
      <c r="A97" s="104" t="s">
        <v>721</v>
      </c>
      <c r="B97" s="104" t="s">
        <v>432</v>
      </c>
      <c r="C97" s="104" t="s">
        <v>997</v>
      </c>
      <c r="D97" s="105" t="s">
        <v>143</v>
      </c>
      <c r="E97" s="105" t="s">
        <v>433</v>
      </c>
      <c r="F97" s="288">
        <v>0</v>
      </c>
      <c r="G97" s="288">
        <v>0</v>
      </c>
      <c r="H97" s="288">
        <v>0</v>
      </c>
      <c r="I97" s="288">
        <v>0</v>
      </c>
      <c r="J97" s="288">
        <v>0</v>
      </c>
      <c r="K97" s="288">
        <v>0</v>
      </c>
      <c r="L97" s="288">
        <v>0</v>
      </c>
      <c r="M97" s="288">
        <v>0</v>
      </c>
      <c r="N97" s="288">
        <v>0</v>
      </c>
      <c r="O97" s="288">
        <v>0</v>
      </c>
      <c r="P97" s="288">
        <v>0</v>
      </c>
      <c r="Q97" s="288">
        <v>0</v>
      </c>
      <c r="R97" s="288">
        <v>0</v>
      </c>
      <c r="S97" s="288">
        <v>0</v>
      </c>
      <c r="T97" s="288">
        <v>0</v>
      </c>
      <c r="U97" s="288">
        <v>0</v>
      </c>
      <c r="V97" s="288">
        <v>0</v>
      </c>
      <c r="W97" s="288">
        <v>0</v>
      </c>
      <c r="X97" s="288">
        <v>0</v>
      </c>
      <c r="Y97" s="288">
        <v>0</v>
      </c>
      <c r="Z97" s="288">
        <v>0</v>
      </c>
      <c r="AA97" s="288">
        <v>0</v>
      </c>
      <c r="AB97" s="288">
        <v>0</v>
      </c>
      <c r="AC97" s="288">
        <v>0</v>
      </c>
      <c r="AD97" s="288">
        <v>0</v>
      </c>
      <c r="AE97" s="288">
        <v>0</v>
      </c>
      <c r="AF97" s="288">
        <v>0</v>
      </c>
      <c r="AG97" s="288">
        <v>0</v>
      </c>
      <c r="AH97" s="288">
        <v>0</v>
      </c>
      <c r="AI97" s="288">
        <v>0</v>
      </c>
      <c r="AJ97" s="288">
        <v>0</v>
      </c>
      <c r="AK97" s="288">
        <v>0</v>
      </c>
      <c r="AL97" s="288">
        <v>0</v>
      </c>
      <c r="AM97" s="288">
        <v>0</v>
      </c>
      <c r="AN97" s="288">
        <v>0</v>
      </c>
      <c r="AO97" s="288">
        <v>0</v>
      </c>
      <c r="AP97" s="288">
        <v>0</v>
      </c>
      <c r="AQ97" s="304">
        <v>0</v>
      </c>
    </row>
    <row r="98" spans="1:43" ht="24" x14ac:dyDescent="0.25">
      <c r="A98" s="104" t="s">
        <v>1055</v>
      </c>
      <c r="B98" s="104" t="s">
        <v>434</v>
      </c>
      <c r="C98" s="104" t="s">
        <v>1056</v>
      </c>
      <c r="D98" s="105" t="s">
        <v>143</v>
      </c>
      <c r="E98" s="105">
        <v>2026</v>
      </c>
      <c r="F98" s="288">
        <v>0</v>
      </c>
      <c r="G98" s="288">
        <v>0</v>
      </c>
      <c r="H98" s="288">
        <v>0</v>
      </c>
      <c r="I98" s="288">
        <v>0</v>
      </c>
      <c r="J98" s="288">
        <v>0</v>
      </c>
      <c r="K98" s="288">
        <v>0</v>
      </c>
      <c r="L98" s="288">
        <v>0</v>
      </c>
      <c r="M98" s="288">
        <v>0</v>
      </c>
      <c r="N98" s="288">
        <v>0</v>
      </c>
      <c r="O98" s="288">
        <v>0</v>
      </c>
      <c r="P98" s="288">
        <v>0</v>
      </c>
      <c r="Q98" s="288">
        <v>0</v>
      </c>
      <c r="R98" s="288">
        <v>0</v>
      </c>
      <c r="S98" s="288">
        <v>0</v>
      </c>
      <c r="T98" s="288">
        <v>0</v>
      </c>
      <c r="U98" s="288">
        <v>0</v>
      </c>
      <c r="V98" s="288">
        <v>0</v>
      </c>
      <c r="W98" s="288">
        <v>0</v>
      </c>
      <c r="X98" s="288">
        <v>0</v>
      </c>
      <c r="Y98" s="288">
        <v>0</v>
      </c>
      <c r="Z98" s="288">
        <v>0</v>
      </c>
      <c r="AA98" s="288">
        <v>0</v>
      </c>
      <c r="AB98" s="288">
        <v>0</v>
      </c>
      <c r="AC98" s="288">
        <v>0</v>
      </c>
      <c r="AD98" s="288">
        <v>0</v>
      </c>
      <c r="AE98" s="288">
        <v>0</v>
      </c>
      <c r="AF98" s="288">
        <v>0</v>
      </c>
      <c r="AG98" s="288">
        <v>0</v>
      </c>
      <c r="AH98" s="288">
        <v>0</v>
      </c>
      <c r="AI98" s="288">
        <v>0</v>
      </c>
      <c r="AJ98" s="288">
        <v>0</v>
      </c>
      <c r="AK98" s="288">
        <v>0</v>
      </c>
      <c r="AL98" s="288">
        <v>0</v>
      </c>
      <c r="AM98" s="288">
        <v>0</v>
      </c>
      <c r="AN98" s="288">
        <v>0</v>
      </c>
      <c r="AO98" s="288">
        <v>0</v>
      </c>
      <c r="AP98" s="288">
        <v>0</v>
      </c>
      <c r="AQ98" s="304">
        <v>0</v>
      </c>
    </row>
    <row r="99" spans="1:43" ht="36" x14ac:dyDescent="0.25">
      <c r="A99" s="104" t="s">
        <v>800</v>
      </c>
      <c r="B99" s="104" t="s">
        <v>441</v>
      </c>
      <c r="C99" s="104" t="s">
        <v>1057</v>
      </c>
      <c r="D99" s="105" t="s">
        <v>155</v>
      </c>
      <c r="E99" s="105">
        <v>2036</v>
      </c>
      <c r="F99" s="288">
        <v>0</v>
      </c>
      <c r="G99" s="288">
        <v>0</v>
      </c>
      <c r="H99" s="288">
        <v>0</v>
      </c>
      <c r="I99" s="288">
        <v>0</v>
      </c>
      <c r="J99" s="288">
        <v>0</v>
      </c>
      <c r="K99" s="288">
        <v>0</v>
      </c>
      <c r="L99" s="288">
        <v>0</v>
      </c>
      <c r="M99" s="288">
        <v>0</v>
      </c>
      <c r="N99" s="288">
        <v>0</v>
      </c>
      <c r="O99" s="288">
        <v>0</v>
      </c>
      <c r="P99" s="288">
        <v>0</v>
      </c>
      <c r="Q99" s="288">
        <v>0</v>
      </c>
      <c r="R99" s="288">
        <v>0</v>
      </c>
      <c r="S99" s="288">
        <v>0</v>
      </c>
      <c r="T99" s="288">
        <v>0</v>
      </c>
      <c r="U99" s="288">
        <v>0</v>
      </c>
      <c r="V99" s="288">
        <v>0</v>
      </c>
      <c r="W99" s="288">
        <v>0</v>
      </c>
      <c r="X99" s="288">
        <v>0</v>
      </c>
      <c r="Y99" s="288">
        <v>0</v>
      </c>
      <c r="Z99" s="288">
        <v>0</v>
      </c>
      <c r="AA99" s="288">
        <v>0</v>
      </c>
      <c r="AB99" s="288">
        <v>0</v>
      </c>
      <c r="AC99" s="288">
        <v>0</v>
      </c>
      <c r="AD99" s="288">
        <v>0</v>
      </c>
      <c r="AE99" s="288">
        <v>0</v>
      </c>
      <c r="AF99" s="288">
        <v>0</v>
      </c>
      <c r="AG99" s="288">
        <v>0</v>
      </c>
      <c r="AH99" s="288">
        <v>0</v>
      </c>
      <c r="AI99" s="288">
        <v>0</v>
      </c>
      <c r="AJ99" s="288">
        <v>0</v>
      </c>
      <c r="AK99" s="288">
        <v>0</v>
      </c>
      <c r="AL99" s="288">
        <v>0</v>
      </c>
      <c r="AM99" s="288">
        <v>0</v>
      </c>
      <c r="AN99" s="288">
        <v>0</v>
      </c>
      <c r="AO99" s="288">
        <v>0</v>
      </c>
      <c r="AP99" s="288">
        <v>0</v>
      </c>
      <c r="AQ99" s="304">
        <v>0</v>
      </c>
    </row>
    <row r="100" spans="1:43" ht="24" x14ac:dyDescent="0.25">
      <c r="A100" s="104" t="s">
        <v>801</v>
      </c>
      <c r="B100" s="104" t="s">
        <v>443</v>
      </c>
      <c r="C100" s="104" t="s">
        <v>1058</v>
      </c>
      <c r="D100" s="105" t="s">
        <v>155</v>
      </c>
      <c r="E100" s="105">
        <v>2038</v>
      </c>
      <c r="F100" s="288">
        <v>0</v>
      </c>
      <c r="G100" s="288">
        <v>0</v>
      </c>
      <c r="H100" s="288">
        <v>0</v>
      </c>
      <c r="I100" s="288">
        <v>0</v>
      </c>
      <c r="J100" s="288">
        <v>0</v>
      </c>
      <c r="K100" s="288">
        <v>0</v>
      </c>
      <c r="L100" s="288">
        <v>0</v>
      </c>
      <c r="M100" s="288">
        <v>0</v>
      </c>
      <c r="N100" s="288">
        <v>0</v>
      </c>
      <c r="O100" s="288">
        <v>0</v>
      </c>
      <c r="P100" s="288">
        <v>0</v>
      </c>
      <c r="Q100" s="288">
        <v>0</v>
      </c>
      <c r="R100" s="288">
        <v>0</v>
      </c>
      <c r="S100" s="288">
        <v>0</v>
      </c>
      <c r="T100" s="288">
        <v>0</v>
      </c>
      <c r="U100" s="288">
        <v>0</v>
      </c>
      <c r="V100" s="288">
        <v>0</v>
      </c>
      <c r="W100" s="288">
        <v>0</v>
      </c>
      <c r="X100" s="288">
        <v>0</v>
      </c>
      <c r="Y100" s="288">
        <v>0</v>
      </c>
      <c r="Z100" s="288">
        <v>0</v>
      </c>
      <c r="AA100" s="288">
        <v>0</v>
      </c>
      <c r="AB100" s="288">
        <v>0</v>
      </c>
      <c r="AC100" s="288">
        <v>0</v>
      </c>
      <c r="AD100" s="288">
        <v>0</v>
      </c>
      <c r="AE100" s="288">
        <v>0</v>
      </c>
      <c r="AF100" s="288">
        <v>0</v>
      </c>
      <c r="AG100" s="288">
        <v>0</v>
      </c>
      <c r="AH100" s="288">
        <v>0</v>
      </c>
      <c r="AI100" s="288">
        <v>0</v>
      </c>
      <c r="AJ100" s="288">
        <v>0</v>
      </c>
      <c r="AK100" s="288">
        <v>0</v>
      </c>
      <c r="AL100" s="288">
        <v>0</v>
      </c>
      <c r="AM100" s="288">
        <v>0</v>
      </c>
      <c r="AN100" s="288">
        <v>0</v>
      </c>
      <c r="AO100" s="288">
        <v>0</v>
      </c>
      <c r="AP100" s="288">
        <v>0</v>
      </c>
      <c r="AQ100" s="304">
        <v>0</v>
      </c>
    </row>
    <row r="101" spans="1:43" ht="24" x14ac:dyDescent="0.25">
      <c r="A101" s="104" t="s">
        <v>722</v>
      </c>
      <c r="B101" s="104" t="s">
        <v>446</v>
      </c>
      <c r="C101" s="104" t="s">
        <v>447</v>
      </c>
      <c r="D101" s="105" t="s">
        <v>143</v>
      </c>
      <c r="E101" s="105">
        <v>2026</v>
      </c>
      <c r="F101" s="288">
        <v>0</v>
      </c>
      <c r="G101" s="288">
        <v>0</v>
      </c>
      <c r="H101" s="288">
        <v>0</v>
      </c>
      <c r="I101" s="288">
        <v>0</v>
      </c>
      <c r="J101" s="288">
        <v>0</v>
      </c>
      <c r="K101" s="288">
        <v>0</v>
      </c>
      <c r="L101" s="288">
        <v>0</v>
      </c>
      <c r="M101" s="288">
        <v>0</v>
      </c>
      <c r="N101" s="288">
        <v>0</v>
      </c>
      <c r="O101" s="288">
        <v>0</v>
      </c>
      <c r="P101" s="288">
        <v>0</v>
      </c>
      <c r="Q101" s="288">
        <v>0</v>
      </c>
      <c r="R101" s="288">
        <v>0</v>
      </c>
      <c r="S101" s="288">
        <v>0</v>
      </c>
      <c r="T101" s="288">
        <v>0</v>
      </c>
      <c r="U101" s="288">
        <v>0</v>
      </c>
      <c r="V101" s="288">
        <v>0</v>
      </c>
      <c r="W101" s="288">
        <v>0</v>
      </c>
      <c r="X101" s="288">
        <v>0</v>
      </c>
      <c r="Y101" s="288">
        <v>0</v>
      </c>
      <c r="Z101" s="288">
        <v>0</v>
      </c>
      <c r="AA101" s="288">
        <v>0</v>
      </c>
      <c r="AB101" s="288">
        <v>0</v>
      </c>
      <c r="AC101" s="288">
        <v>0</v>
      </c>
      <c r="AD101" s="288">
        <v>0</v>
      </c>
      <c r="AE101" s="288">
        <v>0</v>
      </c>
      <c r="AF101" s="288">
        <v>0</v>
      </c>
      <c r="AG101" s="288">
        <v>0</v>
      </c>
      <c r="AH101" s="288">
        <v>0</v>
      </c>
      <c r="AI101" s="288">
        <v>0</v>
      </c>
      <c r="AJ101" s="288">
        <v>0</v>
      </c>
      <c r="AK101" s="288">
        <v>0</v>
      </c>
      <c r="AL101" s="288">
        <v>0</v>
      </c>
      <c r="AM101" s="288">
        <v>0</v>
      </c>
      <c r="AN101" s="288">
        <v>0</v>
      </c>
      <c r="AO101" s="288">
        <v>0</v>
      </c>
      <c r="AP101" s="288">
        <v>0</v>
      </c>
      <c r="AQ101" s="304">
        <v>0</v>
      </c>
    </row>
    <row r="102" spans="1:43" ht="24" x14ac:dyDescent="0.25">
      <c r="A102" s="104" t="s">
        <v>1059</v>
      </c>
      <c r="B102" s="104" t="s">
        <v>449</v>
      </c>
      <c r="C102" s="104" t="s">
        <v>421</v>
      </c>
      <c r="D102" s="105" t="s">
        <v>143</v>
      </c>
      <c r="E102" s="105">
        <v>2037</v>
      </c>
      <c r="F102" s="288">
        <v>0</v>
      </c>
      <c r="G102" s="288">
        <v>0</v>
      </c>
      <c r="H102" s="288">
        <v>0</v>
      </c>
      <c r="I102" s="288">
        <v>0</v>
      </c>
      <c r="J102" s="288">
        <v>0</v>
      </c>
      <c r="K102" s="288">
        <v>0</v>
      </c>
      <c r="L102" s="288">
        <v>0</v>
      </c>
      <c r="M102" s="288">
        <v>0</v>
      </c>
      <c r="N102" s="288">
        <v>0</v>
      </c>
      <c r="O102" s="288">
        <v>0</v>
      </c>
      <c r="P102" s="288">
        <v>0</v>
      </c>
      <c r="Q102" s="288">
        <v>0</v>
      </c>
      <c r="R102" s="288">
        <v>0</v>
      </c>
      <c r="S102" s="288">
        <v>0</v>
      </c>
      <c r="T102" s="288">
        <v>0</v>
      </c>
      <c r="U102" s="288">
        <v>0</v>
      </c>
      <c r="V102" s="288">
        <v>0</v>
      </c>
      <c r="W102" s="288">
        <v>0</v>
      </c>
      <c r="X102" s="288">
        <v>0</v>
      </c>
      <c r="Y102" s="288">
        <v>0</v>
      </c>
      <c r="Z102" s="288">
        <v>0</v>
      </c>
      <c r="AA102" s="288">
        <v>0</v>
      </c>
      <c r="AB102" s="288">
        <v>0</v>
      </c>
      <c r="AC102" s="288">
        <v>0</v>
      </c>
      <c r="AD102" s="288">
        <v>0</v>
      </c>
      <c r="AE102" s="288">
        <v>0</v>
      </c>
      <c r="AF102" s="288">
        <v>0</v>
      </c>
      <c r="AG102" s="288">
        <v>0</v>
      </c>
      <c r="AH102" s="288">
        <v>0</v>
      </c>
      <c r="AI102" s="288">
        <v>0</v>
      </c>
      <c r="AJ102" s="288">
        <v>0</v>
      </c>
      <c r="AK102" s="288">
        <v>0</v>
      </c>
      <c r="AL102" s="288">
        <v>0</v>
      </c>
      <c r="AM102" s="288">
        <v>0</v>
      </c>
      <c r="AN102" s="288">
        <v>0</v>
      </c>
      <c r="AO102" s="288">
        <v>0</v>
      </c>
      <c r="AP102" s="288">
        <v>0</v>
      </c>
      <c r="AQ102" s="304">
        <v>0</v>
      </c>
    </row>
    <row r="103" spans="1:43" ht="36" x14ac:dyDescent="0.25">
      <c r="A103" s="104" t="s">
        <v>723</v>
      </c>
      <c r="B103" s="104" t="s">
        <v>450</v>
      </c>
      <c r="C103" s="104" t="s">
        <v>1060</v>
      </c>
      <c r="D103" s="105" t="s">
        <v>143</v>
      </c>
      <c r="E103" s="105">
        <v>2026</v>
      </c>
      <c r="F103" s="288">
        <v>0</v>
      </c>
      <c r="G103" s="288">
        <v>0</v>
      </c>
      <c r="H103" s="288">
        <v>0</v>
      </c>
      <c r="I103" s="288">
        <v>0</v>
      </c>
      <c r="J103" s="288">
        <v>0</v>
      </c>
      <c r="K103" s="288">
        <v>0</v>
      </c>
      <c r="L103" s="288">
        <v>0</v>
      </c>
      <c r="M103" s="288">
        <v>0</v>
      </c>
      <c r="N103" s="288">
        <v>0</v>
      </c>
      <c r="O103" s="288">
        <v>0</v>
      </c>
      <c r="P103" s="288">
        <v>0</v>
      </c>
      <c r="Q103" s="288">
        <v>0</v>
      </c>
      <c r="R103" s="288">
        <v>0</v>
      </c>
      <c r="S103" s="288">
        <v>0</v>
      </c>
      <c r="T103" s="288">
        <v>0</v>
      </c>
      <c r="U103" s="288">
        <v>0</v>
      </c>
      <c r="V103" s="288">
        <v>0</v>
      </c>
      <c r="W103" s="288">
        <v>0</v>
      </c>
      <c r="X103" s="288">
        <v>0</v>
      </c>
      <c r="Y103" s="288">
        <v>0</v>
      </c>
      <c r="Z103" s="288">
        <v>0</v>
      </c>
      <c r="AA103" s="288">
        <v>0</v>
      </c>
      <c r="AB103" s="288">
        <v>0</v>
      </c>
      <c r="AC103" s="288">
        <v>0</v>
      </c>
      <c r="AD103" s="288">
        <v>0</v>
      </c>
      <c r="AE103" s="288">
        <v>0</v>
      </c>
      <c r="AF103" s="288">
        <v>0</v>
      </c>
      <c r="AG103" s="288">
        <v>0</v>
      </c>
      <c r="AH103" s="288">
        <v>0</v>
      </c>
      <c r="AI103" s="288">
        <v>0</v>
      </c>
      <c r="AJ103" s="288">
        <v>0</v>
      </c>
      <c r="AK103" s="288">
        <v>0</v>
      </c>
      <c r="AL103" s="288">
        <v>0</v>
      </c>
      <c r="AM103" s="288">
        <v>0</v>
      </c>
      <c r="AN103" s="288">
        <v>0</v>
      </c>
      <c r="AO103" s="288">
        <v>0</v>
      </c>
      <c r="AP103" s="288">
        <v>0</v>
      </c>
      <c r="AQ103" s="304">
        <v>0</v>
      </c>
    </row>
    <row r="104" spans="1:43" ht="36" x14ac:dyDescent="0.25">
      <c r="A104" s="104" t="s">
        <v>724</v>
      </c>
      <c r="B104" s="104" t="s">
        <v>453</v>
      </c>
      <c r="C104" s="104" t="s">
        <v>1015</v>
      </c>
      <c r="D104" s="105" t="s">
        <v>155</v>
      </c>
      <c r="E104" s="105">
        <v>2036</v>
      </c>
      <c r="F104" s="288">
        <v>89859733.113418519</v>
      </c>
      <c r="G104" s="288">
        <v>0</v>
      </c>
      <c r="H104" s="288">
        <v>0</v>
      </c>
      <c r="I104" s="288">
        <v>0</v>
      </c>
      <c r="J104" s="288">
        <v>0</v>
      </c>
      <c r="K104" s="288">
        <v>0</v>
      </c>
      <c r="L104" s="288">
        <v>0</v>
      </c>
      <c r="M104" s="288">
        <v>0</v>
      </c>
      <c r="N104" s="288">
        <v>0</v>
      </c>
      <c r="O104" s="288">
        <v>0</v>
      </c>
      <c r="P104" s="288">
        <v>0</v>
      </c>
      <c r="Q104" s="288">
        <v>0</v>
      </c>
      <c r="R104" s="288">
        <v>0</v>
      </c>
      <c r="S104" s="288">
        <v>0</v>
      </c>
      <c r="T104" s="288">
        <v>83690277.862559646</v>
      </c>
      <c r="U104" s="288">
        <v>0</v>
      </c>
      <c r="V104" s="288">
        <v>6169455.2508588638</v>
      </c>
      <c r="W104" s="288">
        <v>0</v>
      </c>
      <c r="X104" s="288">
        <v>0</v>
      </c>
      <c r="Y104" s="288">
        <v>0</v>
      </c>
      <c r="Z104" s="288">
        <v>0</v>
      </c>
      <c r="AA104" s="288">
        <v>0</v>
      </c>
      <c r="AB104" s="288">
        <v>0</v>
      </c>
      <c r="AC104" s="288">
        <v>0</v>
      </c>
      <c r="AD104" s="288">
        <v>0</v>
      </c>
      <c r="AE104" s="288">
        <v>0</v>
      </c>
      <c r="AF104" s="288">
        <v>0</v>
      </c>
      <c r="AG104" s="288">
        <v>0</v>
      </c>
      <c r="AH104" s="288">
        <v>0</v>
      </c>
      <c r="AI104" s="288">
        <v>0</v>
      </c>
      <c r="AJ104" s="288">
        <v>0</v>
      </c>
      <c r="AK104" s="288">
        <v>0</v>
      </c>
      <c r="AL104" s="288">
        <v>0</v>
      </c>
      <c r="AM104" s="288">
        <v>0</v>
      </c>
      <c r="AN104" s="288">
        <v>0</v>
      </c>
      <c r="AO104" s="288">
        <v>0</v>
      </c>
      <c r="AP104" s="288">
        <v>89859733.113418505</v>
      </c>
      <c r="AQ104" s="304">
        <v>-1.2016793340444565</v>
      </c>
    </row>
    <row r="105" spans="1:43" ht="36" x14ac:dyDescent="0.25">
      <c r="A105" s="104" t="s">
        <v>802</v>
      </c>
      <c r="B105" s="104" t="s">
        <v>455</v>
      </c>
      <c r="C105" s="104" t="s">
        <v>1015</v>
      </c>
      <c r="D105" s="105" t="s">
        <v>155</v>
      </c>
      <c r="E105" s="105">
        <v>2036</v>
      </c>
      <c r="F105" s="288">
        <v>0</v>
      </c>
      <c r="G105" s="288">
        <v>0</v>
      </c>
      <c r="H105" s="288">
        <v>0</v>
      </c>
      <c r="I105" s="288">
        <v>0</v>
      </c>
      <c r="J105" s="288">
        <v>0</v>
      </c>
      <c r="K105" s="288">
        <v>0</v>
      </c>
      <c r="L105" s="288">
        <v>0</v>
      </c>
      <c r="M105" s="288">
        <v>0</v>
      </c>
      <c r="N105" s="288">
        <v>0</v>
      </c>
      <c r="O105" s="288">
        <v>0</v>
      </c>
      <c r="P105" s="288">
        <v>0</v>
      </c>
      <c r="Q105" s="288">
        <v>0</v>
      </c>
      <c r="R105" s="288">
        <v>0</v>
      </c>
      <c r="S105" s="288">
        <v>0</v>
      </c>
      <c r="T105" s="288">
        <v>0</v>
      </c>
      <c r="U105" s="288">
        <v>0</v>
      </c>
      <c r="V105" s="288">
        <v>0</v>
      </c>
      <c r="W105" s="288">
        <v>0</v>
      </c>
      <c r="X105" s="288">
        <v>0</v>
      </c>
      <c r="Y105" s="288">
        <v>0</v>
      </c>
      <c r="Z105" s="288">
        <v>0</v>
      </c>
      <c r="AA105" s="288">
        <v>0</v>
      </c>
      <c r="AB105" s="288">
        <v>0</v>
      </c>
      <c r="AC105" s="288">
        <v>0</v>
      </c>
      <c r="AD105" s="288">
        <v>0</v>
      </c>
      <c r="AE105" s="288">
        <v>0</v>
      </c>
      <c r="AF105" s="288">
        <v>0</v>
      </c>
      <c r="AG105" s="288">
        <v>0</v>
      </c>
      <c r="AH105" s="288">
        <v>0</v>
      </c>
      <c r="AI105" s="288">
        <v>0</v>
      </c>
      <c r="AJ105" s="288">
        <v>0</v>
      </c>
      <c r="AK105" s="288">
        <v>0</v>
      </c>
      <c r="AL105" s="288">
        <v>0</v>
      </c>
      <c r="AM105" s="288">
        <v>0</v>
      </c>
      <c r="AN105" s="288">
        <v>0</v>
      </c>
      <c r="AO105" s="288">
        <v>0</v>
      </c>
      <c r="AP105" s="288">
        <v>0</v>
      </c>
      <c r="AQ105" s="304">
        <v>0</v>
      </c>
    </row>
    <row r="106" spans="1:43" ht="36" x14ac:dyDescent="0.25">
      <c r="A106" s="104" t="s">
        <v>803</v>
      </c>
      <c r="B106" s="104" t="s">
        <v>453</v>
      </c>
      <c r="C106" s="104" t="s">
        <v>1040</v>
      </c>
      <c r="D106" s="105" t="s">
        <v>155</v>
      </c>
      <c r="E106" s="105">
        <v>2047</v>
      </c>
      <c r="F106" s="288">
        <v>0</v>
      </c>
      <c r="G106" s="288">
        <v>0</v>
      </c>
      <c r="H106" s="288">
        <v>0</v>
      </c>
      <c r="I106" s="288">
        <v>0</v>
      </c>
      <c r="J106" s="288">
        <v>0</v>
      </c>
      <c r="K106" s="288">
        <v>0</v>
      </c>
      <c r="L106" s="288">
        <v>0</v>
      </c>
      <c r="M106" s="288">
        <v>0</v>
      </c>
      <c r="N106" s="288">
        <v>0</v>
      </c>
      <c r="O106" s="288">
        <v>0</v>
      </c>
      <c r="P106" s="288">
        <v>0</v>
      </c>
      <c r="Q106" s="288">
        <v>0</v>
      </c>
      <c r="R106" s="288">
        <v>0</v>
      </c>
      <c r="S106" s="288">
        <v>0</v>
      </c>
      <c r="T106" s="288">
        <v>0</v>
      </c>
      <c r="U106" s="288">
        <v>0</v>
      </c>
      <c r="V106" s="288">
        <v>0</v>
      </c>
      <c r="W106" s="288">
        <v>0</v>
      </c>
      <c r="X106" s="288">
        <v>0</v>
      </c>
      <c r="Y106" s="288">
        <v>0</v>
      </c>
      <c r="Z106" s="288">
        <v>0</v>
      </c>
      <c r="AA106" s="288">
        <v>0</v>
      </c>
      <c r="AB106" s="288">
        <v>0</v>
      </c>
      <c r="AC106" s="288">
        <v>0</v>
      </c>
      <c r="AD106" s="288">
        <v>0</v>
      </c>
      <c r="AE106" s="288">
        <v>0</v>
      </c>
      <c r="AF106" s="288">
        <v>0</v>
      </c>
      <c r="AG106" s="288">
        <v>0</v>
      </c>
      <c r="AH106" s="288">
        <v>0</v>
      </c>
      <c r="AI106" s="288">
        <v>0</v>
      </c>
      <c r="AJ106" s="288">
        <v>0</v>
      </c>
      <c r="AK106" s="288">
        <v>0</v>
      </c>
      <c r="AL106" s="288">
        <v>0</v>
      </c>
      <c r="AM106" s="288">
        <v>0</v>
      </c>
      <c r="AN106" s="288">
        <v>0</v>
      </c>
      <c r="AO106" s="288">
        <v>0</v>
      </c>
      <c r="AP106" s="288">
        <v>0</v>
      </c>
      <c r="AQ106" s="304">
        <v>0</v>
      </c>
    </row>
    <row r="107" spans="1:43" ht="36" x14ac:dyDescent="0.25">
      <c r="A107" s="104" t="s">
        <v>804</v>
      </c>
      <c r="B107" s="104" t="s">
        <v>458</v>
      </c>
      <c r="C107" s="104" t="s">
        <v>1040</v>
      </c>
      <c r="D107" s="105" t="s">
        <v>155</v>
      </c>
      <c r="E107" s="105">
        <v>2047</v>
      </c>
      <c r="F107" s="288">
        <v>0</v>
      </c>
      <c r="G107" s="288">
        <v>0</v>
      </c>
      <c r="H107" s="288">
        <v>0</v>
      </c>
      <c r="I107" s="288">
        <v>0</v>
      </c>
      <c r="J107" s="288">
        <v>0</v>
      </c>
      <c r="K107" s="288">
        <v>0</v>
      </c>
      <c r="L107" s="288">
        <v>0</v>
      </c>
      <c r="M107" s="288">
        <v>0</v>
      </c>
      <c r="N107" s="288">
        <v>0</v>
      </c>
      <c r="O107" s="288">
        <v>0</v>
      </c>
      <c r="P107" s="288">
        <v>0</v>
      </c>
      <c r="Q107" s="288">
        <v>0</v>
      </c>
      <c r="R107" s="288">
        <v>0</v>
      </c>
      <c r="S107" s="288">
        <v>0</v>
      </c>
      <c r="T107" s="288">
        <v>0</v>
      </c>
      <c r="U107" s="288">
        <v>0</v>
      </c>
      <c r="V107" s="288">
        <v>0</v>
      </c>
      <c r="W107" s="288">
        <v>0</v>
      </c>
      <c r="X107" s="288">
        <v>0</v>
      </c>
      <c r="Y107" s="288">
        <v>0</v>
      </c>
      <c r="Z107" s="288">
        <v>0</v>
      </c>
      <c r="AA107" s="288">
        <v>0</v>
      </c>
      <c r="AB107" s="288">
        <v>0</v>
      </c>
      <c r="AC107" s="288">
        <v>0</v>
      </c>
      <c r="AD107" s="288">
        <v>0</v>
      </c>
      <c r="AE107" s="288">
        <v>0</v>
      </c>
      <c r="AF107" s="288">
        <v>0</v>
      </c>
      <c r="AG107" s="288">
        <v>0</v>
      </c>
      <c r="AH107" s="288">
        <v>0</v>
      </c>
      <c r="AI107" s="288">
        <v>0</v>
      </c>
      <c r="AJ107" s="288">
        <v>0</v>
      </c>
      <c r="AK107" s="288">
        <v>0</v>
      </c>
      <c r="AL107" s="288">
        <v>0</v>
      </c>
      <c r="AM107" s="288">
        <v>0</v>
      </c>
      <c r="AN107" s="288">
        <v>0</v>
      </c>
      <c r="AO107" s="288">
        <v>0</v>
      </c>
      <c r="AP107" s="288">
        <v>0</v>
      </c>
      <c r="AQ107" s="304">
        <v>0</v>
      </c>
    </row>
    <row r="108" spans="1:43" ht="24" x14ac:dyDescent="0.25">
      <c r="A108" s="104" t="s">
        <v>725</v>
      </c>
      <c r="B108" s="104" t="s">
        <v>459</v>
      </c>
      <c r="C108" s="104" t="s">
        <v>1040</v>
      </c>
      <c r="D108" s="105" t="s">
        <v>143</v>
      </c>
      <c r="E108" s="105">
        <v>2032</v>
      </c>
      <c r="F108" s="288">
        <v>0</v>
      </c>
      <c r="G108" s="288">
        <v>0</v>
      </c>
      <c r="H108" s="288">
        <v>0</v>
      </c>
      <c r="I108" s="288">
        <v>0</v>
      </c>
      <c r="J108" s="288">
        <v>0</v>
      </c>
      <c r="K108" s="288">
        <v>0</v>
      </c>
      <c r="L108" s="288">
        <v>0</v>
      </c>
      <c r="M108" s="288">
        <v>0</v>
      </c>
      <c r="N108" s="288">
        <v>0</v>
      </c>
      <c r="O108" s="288">
        <v>0</v>
      </c>
      <c r="P108" s="288">
        <v>0</v>
      </c>
      <c r="Q108" s="288">
        <v>0</v>
      </c>
      <c r="R108" s="288">
        <v>0</v>
      </c>
      <c r="S108" s="288">
        <v>0</v>
      </c>
      <c r="T108" s="288">
        <v>0</v>
      </c>
      <c r="U108" s="288">
        <v>0</v>
      </c>
      <c r="V108" s="288">
        <v>0</v>
      </c>
      <c r="W108" s="288">
        <v>0</v>
      </c>
      <c r="X108" s="288">
        <v>0</v>
      </c>
      <c r="Y108" s="288">
        <v>0</v>
      </c>
      <c r="Z108" s="288">
        <v>0</v>
      </c>
      <c r="AA108" s="288">
        <v>0</v>
      </c>
      <c r="AB108" s="288">
        <v>0</v>
      </c>
      <c r="AC108" s="288">
        <v>0</v>
      </c>
      <c r="AD108" s="288">
        <v>0</v>
      </c>
      <c r="AE108" s="288">
        <v>0</v>
      </c>
      <c r="AF108" s="288">
        <v>0</v>
      </c>
      <c r="AG108" s="288">
        <v>0</v>
      </c>
      <c r="AH108" s="288">
        <v>0</v>
      </c>
      <c r="AI108" s="288">
        <v>0</v>
      </c>
      <c r="AJ108" s="288">
        <v>0</v>
      </c>
      <c r="AK108" s="288">
        <v>0</v>
      </c>
      <c r="AL108" s="288">
        <v>0</v>
      </c>
      <c r="AM108" s="288">
        <v>0</v>
      </c>
      <c r="AN108" s="288">
        <v>0</v>
      </c>
      <c r="AO108" s="288">
        <v>0</v>
      </c>
      <c r="AP108" s="288">
        <v>0</v>
      </c>
      <c r="AQ108" s="304">
        <v>0</v>
      </c>
    </row>
    <row r="109" spans="1:43" ht="24" x14ac:dyDescent="0.25">
      <c r="A109" s="104" t="s">
        <v>726</v>
      </c>
      <c r="B109" s="104" t="s">
        <v>460</v>
      </c>
      <c r="C109" s="104">
        <v>0</v>
      </c>
      <c r="D109" s="105" t="s">
        <v>155</v>
      </c>
      <c r="E109" s="105">
        <v>2037</v>
      </c>
      <c r="F109" s="288">
        <v>47503573.081426851</v>
      </c>
      <c r="G109" s="288">
        <v>0</v>
      </c>
      <c r="H109" s="288">
        <v>0</v>
      </c>
      <c r="I109" s="288">
        <v>0</v>
      </c>
      <c r="J109" s="288">
        <v>0</v>
      </c>
      <c r="K109" s="288">
        <v>0</v>
      </c>
      <c r="L109" s="288">
        <v>0</v>
      </c>
      <c r="M109" s="288">
        <v>0</v>
      </c>
      <c r="N109" s="288">
        <v>0</v>
      </c>
      <c r="O109" s="288">
        <v>0</v>
      </c>
      <c r="P109" s="288">
        <v>0</v>
      </c>
      <c r="Q109" s="288">
        <v>0</v>
      </c>
      <c r="R109" s="288">
        <v>0</v>
      </c>
      <c r="S109" s="288">
        <v>0</v>
      </c>
      <c r="T109" s="288">
        <v>0</v>
      </c>
      <c r="U109" s="288">
        <v>47503573.081426851</v>
      </c>
      <c r="V109" s="288">
        <v>0</v>
      </c>
      <c r="W109" s="288">
        <v>0</v>
      </c>
      <c r="X109" s="288">
        <v>0</v>
      </c>
      <c r="Y109" s="288">
        <v>0</v>
      </c>
      <c r="Z109" s="288">
        <v>0</v>
      </c>
      <c r="AA109" s="288">
        <v>0</v>
      </c>
      <c r="AB109" s="288">
        <v>0</v>
      </c>
      <c r="AC109" s="288">
        <v>0</v>
      </c>
      <c r="AD109" s="288">
        <v>0</v>
      </c>
      <c r="AE109" s="288">
        <v>0</v>
      </c>
      <c r="AF109" s="288">
        <v>0</v>
      </c>
      <c r="AG109" s="288">
        <v>0</v>
      </c>
      <c r="AH109" s="288">
        <v>0</v>
      </c>
      <c r="AI109" s="288">
        <v>0</v>
      </c>
      <c r="AJ109" s="288">
        <v>0</v>
      </c>
      <c r="AK109" s="288">
        <v>0</v>
      </c>
      <c r="AL109" s="288">
        <v>0</v>
      </c>
      <c r="AM109" s="288">
        <v>0</v>
      </c>
      <c r="AN109" s="288">
        <v>0</v>
      </c>
      <c r="AO109" s="288">
        <v>0</v>
      </c>
      <c r="AP109" s="288">
        <v>47503573.081426851</v>
      </c>
      <c r="AQ109" s="304">
        <v>-1.0315970927476883</v>
      </c>
    </row>
    <row r="110" spans="1:43" ht="24" x14ac:dyDescent="0.25">
      <c r="A110" s="104" t="s">
        <v>727</v>
      </c>
      <c r="B110" s="104" t="s">
        <v>461</v>
      </c>
      <c r="C110" s="104">
        <v>0</v>
      </c>
      <c r="D110" s="105" t="s">
        <v>155</v>
      </c>
      <c r="E110" s="105">
        <v>2037</v>
      </c>
      <c r="F110" s="288">
        <v>80527456.745650724</v>
      </c>
      <c r="G110" s="288">
        <v>0</v>
      </c>
      <c r="H110" s="288">
        <v>0</v>
      </c>
      <c r="I110" s="288">
        <v>0</v>
      </c>
      <c r="J110" s="288">
        <v>0</v>
      </c>
      <c r="K110" s="288">
        <v>0</v>
      </c>
      <c r="L110" s="288">
        <v>0</v>
      </c>
      <c r="M110" s="288">
        <v>0</v>
      </c>
      <c r="N110" s="288">
        <v>0</v>
      </c>
      <c r="O110" s="288">
        <v>0</v>
      </c>
      <c r="P110" s="288">
        <v>0</v>
      </c>
      <c r="Q110" s="288">
        <v>0</v>
      </c>
      <c r="R110" s="288">
        <v>0</v>
      </c>
      <c r="S110" s="288">
        <v>0</v>
      </c>
      <c r="T110" s="288">
        <v>0</v>
      </c>
      <c r="U110" s="288">
        <v>80527456.745650724</v>
      </c>
      <c r="V110" s="288">
        <v>0</v>
      </c>
      <c r="W110" s="288">
        <v>0</v>
      </c>
      <c r="X110" s="288">
        <v>0</v>
      </c>
      <c r="Y110" s="288">
        <v>0</v>
      </c>
      <c r="Z110" s="288">
        <v>0</v>
      </c>
      <c r="AA110" s="288">
        <v>0</v>
      </c>
      <c r="AB110" s="288">
        <v>0</v>
      </c>
      <c r="AC110" s="288">
        <v>0</v>
      </c>
      <c r="AD110" s="288">
        <v>0</v>
      </c>
      <c r="AE110" s="288">
        <v>0</v>
      </c>
      <c r="AF110" s="288">
        <v>0</v>
      </c>
      <c r="AG110" s="288">
        <v>0</v>
      </c>
      <c r="AH110" s="288">
        <v>0</v>
      </c>
      <c r="AI110" s="288">
        <v>0</v>
      </c>
      <c r="AJ110" s="288">
        <v>0</v>
      </c>
      <c r="AK110" s="288">
        <v>0</v>
      </c>
      <c r="AL110" s="288">
        <v>0</v>
      </c>
      <c r="AM110" s="288">
        <v>0</v>
      </c>
      <c r="AN110" s="288">
        <v>0</v>
      </c>
      <c r="AO110" s="288">
        <v>0</v>
      </c>
      <c r="AP110" s="288">
        <v>80527456.745650724</v>
      </c>
      <c r="AQ110" s="304">
        <v>-1.2035299092531204</v>
      </c>
    </row>
    <row r="111" spans="1:43" ht="36" x14ac:dyDescent="0.25">
      <c r="A111" s="104" t="s">
        <v>805</v>
      </c>
      <c r="B111" s="104" t="s">
        <v>462</v>
      </c>
      <c r="C111" s="104" t="s">
        <v>463</v>
      </c>
      <c r="D111" s="105" t="s">
        <v>155</v>
      </c>
      <c r="E111" s="105">
        <v>2035</v>
      </c>
      <c r="F111" s="288">
        <v>0</v>
      </c>
      <c r="G111" s="288">
        <v>0</v>
      </c>
      <c r="H111" s="288">
        <v>0</v>
      </c>
      <c r="I111" s="288">
        <v>0</v>
      </c>
      <c r="J111" s="288">
        <v>0</v>
      </c>
      <c r="K111" s="288">
        <v>0</v>
      </c>
      <c r="L111" s="288">
        <v>0</v>
      </c>
      <c r="M111" s="288">
        <v>0</v>
      </c>
      <c r="N111" s="288">
        <v>0</v>
      </c>
      <c r="O111" s="288">
        <v>0</v>
      </c>
      <c r="P111" s="288">
        <v>0</v>
      </c>
      <c r="Q111" s="288">
        <v>0</v>
      </c>
      <c r="R111" s="288">
        <v>0</v>
      </c>
      <c r="S111" s="288">
        <v>0</v>
      </c>
      <c r="T111" s="288">
        <v>0</v>
      </c>
      <c r="U111" s="288">
        <v>0</v>
      </c>
      <c r="V111" s="288">
        <v>0</v>
      </c>
      <c r="W111" s="288">
        <v>0</v>
      </c>
      <c r="X111" s="288">
        <v>0</v>
      </c>
      <c r="Y111" s="288">
        <v>0</v>
      </c>
      <c r="Z111" s="288">
        <v>0</v>
      </c>
      <c r="AA111" s="288">
        <v>0</v>
      </c>
      <c r="AB111" s="288">
        <v>0</v>
      </c>
      <c r="AC111" s="288">
        <v>0</v>
      </c>
      <c r="AD111" s="288">
        <v>0</v>
      </c>
      <c r="AE111" s="288">
        <v>0</v>
      </c>
      <c r="AF111" s="288">
        <v>0</v>
      </c>
      <c r="AG111" s="288">
        <v>0</v>
      </c>
      <c r="AH111" s="288">
        <v>0</v>
      </c>
      <c r="AI111" s="288">
        <v>0</v>
      </c>
      <c r="AJ111" s="288">
        <v>0</v>
      </c>
      <c r="AK111" s="288">
        <v>0</v>
      </c>
      <c r="AL111" s="288">
        <v>0</v>
      </c>
      <c r="AM111" s="288">
        <v>0</v>
      </c>
      <c r="AN111" s="288">
        <v>0</v>
      </c>
      <c r="AO111" s="288">
        <v>0</v>
      </c>
      <c r="AP111" s="288">
        <v>0</v>
      </c>
      <c r="AQ111" s="304">
        <v>0</v>
      </c>
    </row>
    <row r="112" spans="1:43" ht="36" x14ac:dyDescent="0.25">
      <c r="A112" s="104" t="s">
        <v>728</v>
      </c>
      <c r="B112" s="104" t="s">
        <v>464</v>
      </c>
      <c r="C112" s="104" t="s">
        <v>465</v>
      </c>
      <c r="D112" s="105" t="s">
        <v>155</v>
      </c>
      <c r="E112" s="105">
        <v>2031</v>
      </c>
      <c r="F112" s="288">
        <v>3089.0770570026666</v>
      </c>
      <c r="G112" s="288">
        <v>0</v>
      </c>
      <c r="H112" s="288">
        <v>0</v>
      </c>
      <c r="I112" s="288">
        <v>0</v>
      </c>
      <c r="J112" s="288">
        <v>0</v>
      </c>
      <c r="K112" s="288">
        <v>0</v>
      </c>
      <c r="L112" s="288">
        <v>0</v>
      </c>
      <c r="M112" s="288">
        <v>0</v>
      </c>
      <c r="N112" s="288">
        <v>0</v>
      </c>
      <c r="O112" s="288">
        <v>0</v>
      </c>
      <c r="P112" s="288">
        <v>0</v>
      </c>
      <c r="Q112" s="288">
        <v>3089.0770570026666</v>
      </c>
      <c r="R112" s="288">
        <v>0</v>
      </c>
      <c r="S112" s="288">
        <v>0</v>
      </c>
      <c r="T112" s="288">
        <v>0</v>
      </c>
      <c r="U112" s="288">
        <v>0</v>
      </c>
      <c r="V112" s="288">
        <v>0</v>
      </c>
      <c r="W112" s="288">
        <v>0</v>
      </c>
      <c r="X112" s="288">
        <v>0</v>
      </c>
      <c r="Y112" s="288">
        <v>0</v>
      </c>
      <c r="Z112" s="288">
        <v>0</v>
      </c>
      <c r="AA112" s="288">
        <v>0</v>
      </c>
      <c r="AB112" s="288">
        <v>0</v>
      </c>
      <c r="AC112" s="288">
        <v>0</v>
      </c>
      <c r="AD112" s="288">
        <v>0</v>
      </c>
      <c r="AE112" s="288">
        <v>0</v>
      </c>
      <c r="AF112" s="288">
        <v>0</v>
      </c>
      <c r="AG112" s="288">
        <v>0</v>
      </c>
      <c r="AH112" s="288">
        <v>0</v>
      </c>
      <c r="AI112" s="288">
        <v>0</v>
      </c>
      <c r="AJ112" s="288">
        <v>0</v>
      </c>
      <c r="AK112" s="288">
        <v>0</v>
      </c>
      <c r="AL112" s="288">
        <v>0</v>
      </c>
      <c r="AM112" s="288">
        <v>0</v>
      </c>
      <c r="AN112" s="288">
        <v>0</v>
      </c>
      <c r="AO112" s="288">
        <v>0</v>
      </c>
      <c r="AP112" s="288">
        <v>3089.0770570026666</v>
      </c>
      <c r="AQ112" s="304">
        <v>1250.4627337328313</v>
      </c>
    </row>
    <row r="113" spans="1:42" x14ac:dyDescent="0.25">
      <c r="A113" s="104"/>
      <c r="B113" s="104"/>
      <c r="C113" s="104"/>
      <c r="D113" s="105"/>
      <c r="E113" s="105"/>
      <c r="G113" s="288"/>
      <c r="H113" s="288"/>
      <c r="I113" s="288"/>
      <c r="J113" s="288"/>
      <c r="K113" s="288"/>
      <c r="L113" s="288"/>
      <c r="M113" s="288"/>
      <c r="N113" s="288"/>
      <c r="O113" s="288"/>
      <c r="P113" s="288"/>
      <c r="Q113" s="288"/>
      <c r="R113" s="288"/>
      <c r="S113" s="288"/>
      <c r="T113" s="288"/>
      <c r="U113" s="288"/>
      <c r="V113" s="288"/>
      <c r="W113" s="288"/>
      <c r="X113" s="288"/>
      <c r="Y113" s="288"/>
      <c r="Z113" s="288"/>
      <c r="AA113" s="288"/>
      <c r="AB113" s="288"/>
      <c r="AC113" s="288"/>
      <c r="AD113" s="288"/>
      <c r="AE113" s="288"/>
      <c r="AF113" s="288"/>
      <c r="AG113" s="288"/>
      <c r="AH113" s="288"/>
      <c r="AI113" s="288"/>
      <c r="AJ113" s="288"/>
      <c r="AK113" s="288"/>
      <c r="AL113" s="288"/>
      <c r="AM113" s="288"/>
      <c r="AN113" s="288"/>
      <c r="AO113" s="288"/>
      <c r="AP113" s="288"/>
    </row>
    <row r="114" spans="1:42" x14ac:dyDescent="0.25">
      <c r="A114" s="104"/>
      <c r="B114" s="104"/>
      <c r="C114" s="104"/>
      <c r="D114" s="105"/>
      <c r="E114" s="105"/>
      <c r="G114" s="288"/>
      <c r="H114" s="288"/>
      <c r="I114" s="288"/>
      <c r="J114" s="288"/>
      <c r="K114" s="288"/>
      <c r="L114" s="288"/>
      <c r="M114" s="288"/>
      <c r="N114" s="288"/>
      <c r="O114" s="288"/>
      <c r="P114" s="288"/>
      <c r="Q114" s="288"/>
      <c r="R114" s="288"/>
      <c r="S114" s="288"/>
      <c r="T114" s="288"/>
      <c r="U114" s="288"/>
      <c r="V114" s="288"/>
      <c r="W114" s="288"/>
      <c r="X114" s="288"/>
      <c r="Y114" s="288"/>
      <c r="Z114" s="288"/>
      <c r="AA114" s="288"/>
      <c r="AB114" s="288"/>
      <c r="AC114" s="288"/>
      <c r="AD114" s="288"/>
      <c r="AE114" s="288"/>
      <c r="AF114" s="288"/>
      <c r="AG114" s="288"/>
      <c r="AH114" s="288"/>
      <c r="AI114" s="288"/>
      <c r="AJ114" s="288"/>
      <c r="AK114" s="288"/>
      <c r="AL114" s="288"/>
      <c r="AM114" s="288"/>
      <c r="AN114" s="288"/>
      <c r="AO114" s="288"/>
      <c r="AP114" s="288"/>
    </row>
    <row r="115" spans="1:42" x14ac:dyDescent="0.25">
      <c r="A115" s="104"/>
      <c r="B115" s="104"/>
      <c r="C115" s="104"/>
      <c r="D115" s="105"/>
      <c r="E115" s="105"/>
    </row>
    <row r="116" spans="1:42" x14ac:dyDescent="0.25">
      <c r="A116" s="104"/>
      <c r="B116" s="104"/>
      <c r="C116" s="104"/>
      <c r="D116" s="105"/>
      <c r="E116" s="105"/>
    </row>
    <row r="117" spans="1:42" x14ac:dyDescent="0.25">
      <c r="A117" s="104"/>
      <c r="B117" s="104"/>
      <c r="C117" s="104"/>
      <c r="D117" s="105"/>
      <c r="E117" s="105"/>
    </row>
    <row r="118" spans="1:42" x14ac:dyDescent="0.25">
      <c r="A118" s="104"/>
      <c r="B118" s="104"/>
      <c r="C118" s="104"/>
      <c r="D118" s="105"/>
      <c r="E118" s="105"/>
    </row>
    <row r="119" spans="1:42" x14ac:dyDescent="0.25">
      <c r="A119" s="104"/>
      <c r="B119" s="104"/>
      <c r="C119" s="104"/>
      <c r="D119" s="105"/>
      <c r="E119" s="105"/>
    </row>
    <row r="120" spans="1:42" x14ac:dyDescent="0.25">
      <c r="A120" s="104"/>
      <c r="B120" s="104"/>
      <c r="C120" s="104"/>
      <c r="D120" s="105"/>
      <c r="E120" s="105"/>
    </row>
    <row r="121" spans="1:42" x14ac:dyDescent="0.25">
      <c r="A121" s="104"/>
      <c r="B121" s="104"/>
      <c r="C121" s="104"/>
      <c r="D121" s="105"/>
      <c r="E121" s="105"/>
    </row>
    <row r="122" spans="1:42" x14ac:dyDescent="0.25">
      <c r="A122" s="104"/>
      <c r="B122" s="104"/>
      <c r="C122" s="104"/>
      <c r="D122" s="105"/>
      <c r="E122" s="105"/>
    </row>
    <row r="123" spans="1:42" x14ac:dyDescent="0.25">
      <c r="A123" s="104"/>
      <c r="B123" s="104"/>
      <c r="C123" s="104"/>
      <c r="D123" s="105"/>
      <c r="E123" s="105"/>
    </row>
    <row r="124" spans="1:42" x14ac:dyDescent="0.25">
      <c r="A124" s="104"/>
      <c r="B124" s="104"/>
      <c r="C124" s="104"/>
      <c r="D124" s="105"/>
      <c r="E124" s="105"/>
    </row>
    <row r="125" spans="1:42" x14ac:dyDescent="0.25">
      <c r="A125" s="104"/>
      <c r="B125" s="104"/>
      <c r="C125" s="104"/>
      <c r="D125" s="105"/>
      <c r="E125" s="105"/>
    </row>
    <row r="126" spans="1:42" x14ac:dyDescent="0.25">
      <c r="A126" s="104"/>
      <c r="B126" s="104"/>
      <c r="C126" s="104"/>
      <c r="D126" s="105"/>
      <c r="E126" s="105"/>
    </row>
  </sheetData>
  <mergeCells count="1">
    <mergeCell ref="G3:AJ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86A54-27B1-43AB-B2EC-4033B8DF9475}">
  <dimension ref="A1:AS112"/>
  <sheetViews>
    <sheetView workbookViewId="0">
      <selection activeCell="O11" sqref="O11"/>
    </sheetView>
  </sheetViews>
  <sheetFormatPr defaultRowHeight="15" x14ac:dyDescent="0.25"/>
  <cols>
    <col min="2" max="3" width="34" customWidth="1"/>
    <col min="5" max="5" width="11.28515625" customWidth="1"/>
    <col min="6" max="6" width="14.7109375" customWidth="1"/>
    <col min="7" max="7" width="13.5703125" style="75" customWidth="1"/>
    <col min="8" max="8" width="14.7109375" customWidth="1"/>
    <col min="9" max="29" width="9.28515625" bestFit="1" customWidth="1"/>
    <col min="30" max="30" width="9.5703125" bestFit="1" customWidth="1"/>
    <col min="31" max="43" width="9.28515625" bestFit="1" customWidth="1"/>
    <col min="44" max="44" width="9.5703125" bestFit="1" customWidth="1"/>
    <col min="45" max="45" width="11.85546875" bestFit="1" customWidth="1"/>
  </cols>
  <sheetData>
    <row r="1" spans="1:45" x14ac:dyDescent="0.25">
      <c r="C1" t="s">
        <v>948</v>
      </c>
    </row>
    <row r="2" spans="1:45" x14ac:dyDescent="0.25">
      <c r="C2" t="s">
        <v>949</v>
      </c>
    </row>
    <row r="3" spans="1:45" x14ac:dyDescent="0.25">
      <c r="I3" s="522" t="s">
        <v>739</v>
      </c>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522"/>
      <c r="AL3" s="522"/>
      <c r="AM3" s="309"/>
      <c r="AN3" s="309"/>
      <c r="AO3" s="309"/>
      <c r="AP3" s="309"/>
      <c r="AQ3" s="309"/>
      <c r="AR3" s="310"/>
    </row>
    <row r="4" spans="1:45" ht="72" x14ac:dyDescent="0.25">
      <c r="A4" s="102" t="s">
        <v>474</v>
      </c>
      <c r="B4" s="90" t="s">
        <v>100</v>
      </c>
      <c r="C4" s="90" t="s">
        <v>105</v>
      </c>
      <c r="D4" s="90" t="s">
        <v>104</v>
      </c>
      <c r="E4" s="90" t="s">
        <v>745</v>
      </c>
      <c r="F4" s="314" t="s">
        <v>744</v>
      </c>
      <c r="G4" s="314" t="s">
        <v>133</v>
      </c>
      <c r="H4" s="314" t="s">
        <v>746</v>
      </c>
      <c r="I4" s="311">
        <v>2021</v>
      </c>
      <c r="J4" s="311">
        <v>2022</v>
      </c>
      <c r="K4" s="311">
        <v>2023</v>
      </c>
      <c r="L4" s="311">
        <v>2024</v>
      </c>
      <c r="M4" s="311">
        <v>2025</v>
      </c>
      <c r="N4" s="311">
        <v>2026</v>
      </c>
      <c r="O4" s="311">
        <v>2027</v>
      </c>
      <c r="P4" s="311">
        <v>2028</v>
      </c>
      <c r="Q4" s="311">
        <v>2029</v>
      </c>
      <c r="R4" s="311">
        <v>2030</v>
      </c>
      <c r="S4" s="311">
        <v>2031</v>
      </c>
      <c r="T4" s="311">
        <v>2032</v>
      </c>
      <c r="U4" s="311">
        <v>2033</v>
      </c>
      <c r="V4" s="311">
        <v>2034</v>
      </c>
      <c r="W4" s="311">
        <v>2035</v>
      </c>
      <c r="X4" s="311">
        <v>2036</v>
      </c>
      <c r="Y4" s="311">
        <v>2037</v>
      </c>
      <c r="Z4" s="311">
        <v>2038</v>
      </c>
      <c r="AA4" s="311">
        <v>2039</v>
      </c>
      <c r="AB4" s="311">
        <v>2040</v>
      </c>
      <c r="AC4" s="311">
        <v>2041</v>
      </c>
      <c r="AD4" s="311">
        <v>2042</v>
      </c>
      <c r="AE4" s="311">
        <v>2043</v>
      </c>
      <c r="AF4" s="311">
        <v>2044</v>
      </c>
      <c r="AG4" s="311">
        <v>2045</v>
      </c>
      <c r="AH4" s="311">
        <v>2046</v>
      </c>
      <c r="AI4" s="311">
        <v>2047</v>
      </c>
      <c r="AJ4" s="311">
        <v>2048</v>
      </c>
      <c r="AK4" s="311">
        <v>2049</v>
      </c>
      <c r="AL4" s="311">
        <v>2050</v>
      </c>
      <c r="AM4" s="311">
        <v>2051</v>
      </c>
      <c r="AN4" s="311">
        <v>2052</v>
      </c>
      <c r="AO4" s="311">
        <v>2053</v>
      </c>
      <c r="AP4" s="311">
        <v>2054</v>
      </c>
      <c r="AQ4" s="311">
        <v>2055</v>
      </c>
      <c r="AR4" s="312" t="s">
        <v>740</v>
      </c>
      <c r="AS4" t="s">
        <v>957</v>
      </c>
    </row>
    <row r="5" spans="1:45" ht="36" x14ac:dyDescent="0.25">
      <c r="A5" s="104" t="s">
        <v>973</v>
      </c>
      <c r="B5" s="104" t="s">
        <v>141</v>
      </c>
      <c r="C5" s="104" t="s">
        <v>974</v>
      </c>
      <c r="D5" s="105" t="s">
        <v>143</v>
      </c>
      <c r="E5" s="105">
        <v>2024</v>
      </c>
      <c r="F5" s="288">
        <v>0</v>
      </c>
      <c r="G5" s="287">
        <v>0</v>
      </c>
      <c r="H5" s="288">
        <v>0</v>
      </c>
      <c r="I5" s="288">
        <v>0</v>
      </c>
      <c r="J5" s="288">
        <v>0</v>
      </c>
      <c r="K5" s="288">
        <v>0</v>
      </c>
      <c r="L5" s="288">
        <v>0</v>
      </c>
      <c r="M5" s="288">
        <v>0</v>
      </c>
      <c r="N5" s="288">
        <v>0</v>
      </c>
      <c r="O5" s="288">
        <v>0</v>
      </c>
      <c r="P5" s="288">
        <v>0</v>
      </c>
      <c r="Q5" s="288">
        <v>0</v>
      </c>
      <c r="R5" s="288">
        <v>0</v>
      </c>
      <c r="S5" s="288">
        <v>0</v>
      </c>
      <c r="T5" s="288">
        <v>0</v>
      </c>
      <c r="U5" s="288">
        <v>0</v>
      </c>
      <c r="V5" s="288">
        <v>0</v>
      </c>
      <c r="W5" s="288">
        <v>0</v>
      </c>
      <c r="X5" s="288">
        <v>0</v>
      </c>
      <c r="Y5" s="288">
        <v>0</v>
      </c>
      <c r="Z5" s="288">
        <v>0</v>
      </c>
      <c r="AA5" s="288">
        <v>0</v>
      </c>
      <c r="AB5" s="288">
        <v>0</v>
      </c>
      <c r="AC5" s="288">
        <v>0</v>
      </c>
      <c r="AD5" s="288">
        <v>0</v>
      </c>
      <c r="AE5" s="288">
        <v>0</v>
      </c>
      <c r="AF5" s="288">
        <v>0</v>
      </c>
      <c r="AG5" s="288">
        <v>0</v>
      </c>
      <c r="AH5" s="288">
        <v>0</v>
      </c>
      <c r="AI5" s="288">
        <v>0</v>
      </c>
      <c r="AJ5" s="288">
        <v>0</v>
      </c>
      <c r="AK5" s="288">
        <v>0</v>
      </c>
      <c r="AL5" s="288">
        <v>0</v>
      </c>
      <c r="AM5" s="288">
        <v>0</v>
      </c>
      <c r="AN5" s="288">
        <v>0</v>
      </c>
      <c r="AO5" s="288">
        <v>0</v>
      </c>
      <c r="AP5" s="288">
        <v>0</v>
      </c>
      <c r="AQ5" s="288">
        <v>0</v>
      </c>
      <c r="AR5" s="288">
        <v>0</v>
      </c>
      <c r="AS5" s="313">
        <v>0</v>
      </c>
    </row>
    <row r="6" spans="1:45" ht="36" x14ac:dyDescent="0.25">
      <c r="A6" s="104" t="s">
        <v>772</v>
      </c>
      <c r="B6" s="104" t="s">
        <v>141</v>
      </c>
      <c r="C6" s="104" t="s">
        <v>975</v>
      </c>
      <c r="D6" s="105" t="s">
        <v>155</v>
      </c>
      <c r="E6" s="105">
        <v>2031</v>
      </c>
      <c r="F6" s="288">
        <v>0</v>
      </c>
      <c r="G6" s="287">
        <v>1</v>
      </c>
      <c r="H6" s="288">
        <v>0</v>
      </c>
      <c r="I6" s="288">
        <v>0</v>
      </c>
      <c r="J6" s="288">
        <v>0</v>
      </c>
      <c r="K6" s="288">
        <v>0</v>
      </c>
      <c r="L6" s="288">
        <v>0</v>
      </c>
      <c r="M6" s="288">
        <v>0</v>
      </c>
      <c r="N6" s="288">
        <v>0</v>
      </c>
      <c r="O6" s="288">
        <v>0</v>
      </c>
      <c r="P6" s="288">
        <v>0</v>
      </c>
      <c r="Q6" s="288">
        <v>0</v>
      </c>
      <c r="R6" s="288">
        <v>0</v>
      </c>
      <c r="S6" s="288">
        <v>0</v>
      </c>
      <c r="T6" s="288">
        <v>0</v>
      </c>
      <c r="U6" s="288">
        <v>0</v>
      </c>
      <c r="V6" s="288">
        <v>0</v>
      </c>
      <c r="W6" s="288">
        <v>0</v>
      </c>
      <c r="X6" s="288">
        <v>0</v>
      </c>
      <c r="Y6" s="288">
        <v>0</v>
      </c>
      <c r="Z6" s="288">
        <v>0</v>
      </c>
      <c r="AA6" s="288">
        <v>0</v>
      </c>
      <c r="AB6" s="288">
        <v>0</v>
      </c>
      <c r="AC6" s="288">
        <v>0</v>
      </c>
      <c r="AD6" s="288">
        <v>0</v>
      </c>
      <c r="AE6" s="288">
        <v>0</v>
      </c>
      <c r="AF6" s="288">
        <v>0</v>
      </c>
      <c r="AG6" s="288">
        <v>0</v>
      </c>
      <c r="AH6" s="288">
        <v>0</v>
      </c>
      <c r="AI6" s="288">
        <v>0</v>
      </c>
      <c r="AJ6" s="288">
        <v>0</v>
      </c>
      <c r="AK6" s="288">
        <v>0</v>
      </c>
      <c r="AL6" s="288">
        <v>0</v>
      </c>
      <c r="AM6" s="288">
        <v>0</v>
      </c>
      <c r="AN6" s="288">
        <v>0</v>
      </c>
      <c r="AO6" s="288">
        <v>0</v>
      </c>
      <c r="AP6" s="288">
        <v>0</v>
      </c>
      <c r="AQ6" s="288">
        <v>0</v>
      </c>
      <c r="AR6" s="288">
        <v>0</v>
      </c>
      <c r="AS6" s="313">
        <v>0</v>
      </c>
    </row>
    <row r="7" spans="1:45" ht="36" x14ac:dyDescent="0.25">
      <c r="A7" s="104" t="s">
        <v>773</v>
      </c>
      <c r="B7" s="104" t="s">
        <v>164</v>
      </c>
      <c r="C7" s="104" t="s">
        <v>974</v>
      </c>
      <c r="D7" s="105" t="s">
        <v>155</v>
      </c>
      <c r="E7" s="105">
        <v>2030</v>
      </c>
      <c r="F7" s="288">
        <v>0</v>
      </c>
      <c r="G7" s="287">
        <v>1</v>
      </c>
      <c r="H7" s="288">
        <v>0</v>
      </c>
      <c r="I7" s="288">
        <v>0</v>
      </c>
      <c r="J7" s="288">
        <v>0</v>
      </c>
      <c r="K7" s="288">
        <v>0</v>
      </c>
      <c r="L7" s="288">
        <v>0</v>
      </c>
      <c r="M7" s="288">
        <v>0</v>
      </c>
      <c r="N7" s="288">
        <v>0</v>
      </c>
      <c r="O7" s="288">
        <v>0</v>
      </c>
      <c r="P7" s="288">
        <v>0</v>
      </c>
      <c r="Q7" s="288">
        <v>0</v>
      </c>
      <c r="R7" s="288">
        <v>0</v>
      </c>
      <c r="S7" s="288">
        <v>0</v>
      </c>
      <c r="T7" s="288">
        <v>0</v>
      </c>
      <c r="U7" s="288">
        <v>0</v>
      </c>
      <c r="V7" s="288">
        <v>0</v>
      </c>
      <c r="W7" s="288">
        <v>0</v>
      </c>
      <c r="X7" s="288">
        <v>0</v>
      </c>
      <c r="Y7" s="288">
        <v>0</v>
      </c>
      <c r="Z7" s="288">
        <v>0</v>
      </c>
      <c r="AA7" s="288">
        <v>0</v>
      </c>
      <c r="AB7" s="288">
        <v>0</v>
      </c>
      <c r="AC7" s="288">
        <v>0</v>
      </c>
      <c r="AD7" s="288">
        <v>0</v>
      </c>
      <c r="AE7" s="288">
        <v>0</v>
      </c>
      <c r="AF7" s="288">
        <v>0</v>
      </c>
      <c r="AG7" s="288">
        <v>0</v>
      </c>
      <c r="AH7" s="288">
        <v>0</v>
      </c>
      <c r="AI7" s="288">
        <v>0</v>
      </c>
      <c r="AJ7" s="288">
        <v>0</v>
      </c>
      <c r="AK7" s="288">
        <v>0</v>
      </c>
      <c r="AL7" s="288">
        <v>0</v>
      </c>
      <c r="AM7" s="288">
        <v>0</v>
      </c>
      <c r="AN7" s="288">
        <v>0</v>
      </c>
      <c r="AO7" s="288">
        <v>0</v>
      </c>
      <c r="AP7" s="288">
        <v>0</v>
      </c>
      <c r="AQ7" s="288">
        <v>0</v>
      </c>
      <c r="AR7" s="288">
        <v>0</v>
      </c>
      <c r="AS7" s="313">
        <v>0</v>
      </c>
    </row>
    <row r="8" spans="1:45" ht="36" x14ac:dyDescent="0.25">
      <c r="A8" s="104" t="s">
        <v>976</v>
      </c>
      <c r="B8" s="104" t="s">
        <v>164</v>
      </c>
      <c r="C8" s="104" t="s">
        <v>975</v>
      </c>
      <c r="D8" s="105" t="s">
        <v>171</v>
      </c>
      <c r="E8" s="105">
        <v>2040</v>
      </c>
      <c r="F8" s="288">
        <v>0</v>
      </c>
      <c r="G8" s="287">
        <v>1</v>
      </c>
      <c r="H8" s="288">
        <v>0</v>
      </c>
      <c r="I8" s="288">
        <v>0</v>
      </c>
      <c r="J8" s="288">
        <v>0</v>
      </c>
      <c r="K8" s="288">
        <v>0</v>
      </c>
      <c r="L8" s="288">
        <v>0</v>
      </c>
      <c r="M8" s="288">
        <v>0</v>
      </c>
      <c r="N8" s="288">
        <v>0</v>
      </c>
      <c r="O8" s="288">
        <v>0</v>
      </c>
      <c r="P8" s="288">
        <v>0</v>
      </c>
      <c r="Q8" s="288">
        <v>0</v>
      </c>
      <c r="R8" s="288">
        <v>0</v>
      </c>
      <c r="S8" s="288">
        <v>0</v>
      </c>
      <c r="T8" s="288">
        <v>0</v>
      </c>
      <c r="U8" s="288">
        <v>0</v>
      </c>
      <c r="V8" s="288">
        <v>0</v>
      </c>
      <c r="W8" s="288">
        <v>0</v>
      </c>
      <c r="X8" s="288">
        <v>0</v>
      </c>
      <c r="Y8" s="288">
        <v>0</v>
      </c>
      <c r="Z8" s="288">
        <v>0</v>
      </c>
      <c r="AA8" s="288">
        <v>0</v>
      </c>
      <c r="AB8" s="288">
        <v>0</v>
      </c>
      <c r="AC8" s="288">
        <v>0</v>
      </c>
      <c r="AD8" s="288">
        <v>0</v>
      </c>
      <c r="AE8" s="288">
        <v>0</v>
      </c>
      <c r="AF8" s="288">
        <v>0</v>
      </c>
      <c r="AG8" s="288">
        <v>0</v>
      </c>
      <c r="AH8" s="288">
        <v>0</v>
      </c>
      <c r="AI8" s="288">
        <v>0</v>
      </c>
      <c r="AJ8" s="288">
        <v>0</v>
      </c>
      <c r="AK8" s="288">
        <v>0</v>
      </c>
      <c r="AL8" s="288">
        <v>0</v>
      </c>
      <c r="AM8" s="288">
        <v>0</v>
      </c>
      <c r="AN8" s="288">
        <v>0</v>
      </c>
      <c r="AO8" s="288">
        <v>0</v>
      </c>
      <c r="AP8" s="288">
        <v>0</v>
      </c>
      <c r="AQ8" s="288">
        <v>0</v>
      </c>
      <c r="AR8" s="288">
        <v>0</v>
      </c>
      <c r="AS8" s="313">
        <v>0</v>
      </c>
    </row>
    <row r="9" spans="1:45" ht="36" x14ac:dyDescent="0.25">
      <c r="A9" s="104" t="s">
        <v>977</v>
      </c>
      <c r="B9" s="104" t="s">
        <v>177</v>
      </c>
      <c r="C9" s="104" t="s">
        <v>978</v>
      </c>
      <c r="D9" s="105" t="s">
        <v>171</v>
      </c>
      <c r="E9" s="105">
        <v>2026</v>
      </c>
      <c r="F9" s="288">
        <v>0</v>
      </c>
      <c r="G9" s="287">
        <v>0</v>
      </c>
      <c r="H9" s="288">
        <v>0</v>
      </c>
      <c r="I9" s="288">
        <v>0</v>
      </c>
      <c r="J9" s="288">
        <v>0</v>
      </c>
      <c r="K9" s="288">
        <v>0</v>
      </c>
      <c r="L9" s="288">
        <v>0</v>
      </c>
      <c r="M9" s="288">
        <v>0</v>
      </c>
      <c r="N9" s="288">
        <v>0</v>
      </c>
      <c r="O9" s="288">
        <v>0</v>
      </c>
      <c r="P9" s="288">
        <v>0</v>
      </c>
      <c r="Q9" s="288">
        <v>0</v>
      </c>
      <c r="R9" s="288">
        <v>0</v>
      </c>
      <c r="S9" s="288">
        <v>0</v>
      </c>
      <c r="T9" s="288">
        <v>0</v>
      </c>
      <c r="U9" s="288">
        <v>0</v>
      </c>
      <c r="V9" s="288">
        <v>0</v>
      </c>
      <c r="W9" s="288">
        <v>0</v>
      </c>
      <c r="X9" s="288">
        <v>0</v>
      </c>
      <c r="Y9" s="288">
        <v>0</v>
      </c>
      <c r="Z9" s="288">
        <v>0</v>
      </c>
      <c r="AA9" s="288">
        <v>0</v>
      </c>
      <c r="AB9" s="288">
        <v>0</v>
      </c>
      <c r="AC9" s="288">
        <v>0</v>
      </c>
      <c r="AD9" s="288">
        <v>0</v>
      </c>
      <c r="AE9" s="288">
        <v>0</v>
      </c>
      <c r="AF9" s="288">
        <v>0</v>
      </c>
      <c r="AG9" s="288">
        <v>0</v>
      </c>
      <c r="AH9" s="288">
        <v>0</v>
      </c>
      <c r="AI9" s="288">
        <v>0</v>
      </c>
      <c r="AJ9" s="288">
        <v>0</v>
      </c>
      <c r="AK9" s="288">
        <v>0</v>
      </c>
      <c r="AL9" s="288">
        <v>0</v>
      </c>
      <c r="AM9" s="288">
        <v>0</v>
      </c>
      <c r="AN9" s="288">
        <v>0</v>
      </c>
      <c r="AO9" s="288">
        <v>0</v>
      </c>
      <c r="AP9" s="288">
        <v>0</v>
      </c>
      <c r="AQ9" s="288">
        <v>0</v>
      </c>
      <c r="AR9" s="288">
        <v>0</v>
      </c>
      <c r="AS9" s="313">
        <v>0</v>
      </c>
    </row>
    <row r="10" spans="1:45" ht="36" x14ac:dyDescent="0.25">
      <c r="A10" s="104" t="s">
        <v>979</v>
      </c>
      <c r="B10" s="104" t="s">
        <v>185</v>
      </c>
      <c r="C10" s="104" t="s">
        <v>980</v>
      </c>
      <c r="D10" s="105" t="s">
        <v>143</v>
      </c>
      <c r="E10" s="105">
        <v>0</v>
      </c>
      <c r="F10" s="288">
        <v>0</v>
      </c>
      <c r="G10" s="287">
        <v>0</v>
      </c>
      <c r="H10" s="288">
        <v>0</v>
      </c>
      <c r="I10" s="288">
        <v>0</v>
      </c>
      <c r="J10" s="288">
        <v>0</v>
      </c>
      <c r="K10" s="288">
        <v>0</v>
      </c>
      <c r="L10" s="288">
        <v>0</v>
      </c>
      <c r="M10" s="288">
        <v>0</v>
      </c>
      <c r="N10" s="288">
        <v>0</v>
      </c>
      <c r="O10" s="288">
        <v>0</v>
      </c>
      <c r="P10" s="288">
        <v>0</v>
      </c>
      <c r="Q10" s="288">
        <v>0</v>
      </c>
      <c r="R10" s="288">
        <v>0</v>
      </c>
      <c r="S10" s="288">
        <v>0</v>
      </c>
      <c r="T10" s="288">
        <v>0</v>
      </c>
      <c r="U10" s="288">
        <v>0</v>
      </c>
      <c r="V10" s="288">
        <v>0</v>
      </c>
      <c r="W10" s="288">
        <v>0</v>
      </c>
      <c r="X10" s="288">
        <v>0</v>
      </c>
      <c r="Y10" s="288">
        <v>0</v>
      </c>
      <c r="Z10" s="288">
        <v>0</v>
      </c>
      <c r="AA10" s="288">
        <v>0</v>
      </c>
      <c r="AB10" s="288">
        <v>0</v>
      </c>
      <c r="AC10" s="288">
        <v>0</v>
      </c>
      <c r="AD10" s="288">
        <v>0</v>
      </c>
      <c r="AE10" s="288">
        <v>0</v>
      </c>
      <c r="AF10" s="288">
        <v>0</v>
      </c>
      <c r="AG10" s="288">
        <v>0</v>
      </c>
      <c r="AH10" s="288">
        <v>0</v>
      </c>
      <c r="AI10" s="288">
        <v>0</v>
      </c>
      <c r="AJ10" s="288">
        <v>0</v>
      </c>
      <c r="AK10" s="288">
        <v>0</v>
      </c>
      <c r="AL10" s="288">
        <v>0</v>
      </c>
      <c r="AM10" s="288">
        <v>0</v>
      </c>
      <c r="AN10" s="288">
        <v>0</v>
      </c>
      <c r="AO10" s="288">
        <v>0</v>
      </c>
      <c r="AP10" s="288">
        <v>0</v>
      </c>
      <c r="AQ10" s="288">
        <v>0</v>
      </c>
      <c r="AR10" s="288">
        <v>0</v>
      </c>
      <c r="AS10" s="313">
        <v>0</v>
      </c>
    </row>
    <row r="11" spans="1:45" ht="36" x14ac:dyDescent="0.25">
      <c r="A11" s="104" t="s">
        <v>702</v>
      </c>
      <c r="B11" s="104" t="s">
        <v>185</v>
      </c>
      <c r="C11" s="104" t="s">
        <v>189</v>
      </c>
      <c r="D11" s="105" t="s">
        <v>155</v>
      </c>
      <c r="E11" s="105">
        <v>2029</v>
      </c>
      <c r="F11" s="288">
        <v>3925177.6672991551</v>
      </c>
      <c r="G11" s="287">
        <v>0.7</v>
      </c>
      <c r="H11" s="288">
        <v>2747624.3671094086</v>
      </c>
      <c r="I11" s="288">
        <v>0</v>
      </c>
      <c r="J11" s="288">
        <v>0</v>
      </c>
      <c r="K11" s="288">
        <v>0</v>
      </c>
      <c r="L11" s="288">
        <v>0</v>
      </c>
      <c r="M11" s="288">
        <v>0</v>
      </c>
      <c r="N11" s="288">
        <v>0</v>
      </c>
      <c r="O11" s="288">
        <v>2245198.3555738935</v>
      </c>
      <c r="P11" s="288">
        <v>0</v>
      </c>
      <c r="Q11" s="288">
        <v>502426.01153551479</v>
      </c>
      <c r="R11" s="288">
        <v>0</v>
      </c>
      <c r="S11" s="288">
        <v>0</v>
      </c>
      <c r="T11" s="288">
        <v>0</v>
      </c>
      <c r="U11" s="288">
        <v>0</v>
      </c>
      <c r="V11" s="288">
        <v>0</v>
      </c>
      <c r="W11" s="288">
        <v>0</v>
      </c>
      <c r="X11" s="288">
        <v>0</v>
      </c>
      <c r="Y11" s="288">
        <v>0</v>
      </c>
      <c r="Z11" s="288">
        <v>0</v>
      </c>
      <c r="AA11" s="288">
        <v>0</v>
      </c>
      <c r="AB11" s="288">
        <v>0</v>
      </c>
      <c r="AC11" s="288">
        <v>0</v>
      </c>
      <c r="AD11" s="288">
        <v>0</v>
      </c>
      <c r="AE11" s="288">
        <v>0</v>
      </c>
      <c r="AF11" s="288">
        <v>0</v>
      </c>
      <c r="AG11" s="288">
        <v>0</v>
      </c>
      <c r="AH11" s="288">
        <v>0</v>
      </c>
      <c r="AI11" s="288">
        <v>0</v>
      </c>
      <c r="AJ11" s="288">
        <v>0</v>
      </c>
      <c r="AK11" s="288">
        <v>0</v>
      </c>
      <c r="AL11" s="288">
        <v>0</v>
      </c>
      <c r="AM11" s="288">
        <v>0</v>
      </c>
      <c r="AN11" s="288">
        <v>0</v>
      </c>
      <c r="AO11" s="288">
        <v>0</v>
      </c>
      <c r="AP11" s="288">
        <v>0</v>
      </c>
      <c r="AQ11" s="288">
        <v>0</v>
      </c>
      <c r="AR11" s="288">
        <v>2747624.3671094081</v>
      </c>
      <c r="AS11" s="313">
        <v>-1177553.300189747</v>
      </c>
    </row>
    <row r="12" spans="1:45" ht="36" x14ac:dyDescent="0.25">
      <c r="A12" s="104" t="s">
        <v>981</v>
      </c>
      <c r="B12" s="104" t="s">
        <v>185</v>
      </c>
      <c r="C12" s="104" t="s">
        <v>191</v>
      </c>
      <c r="D12" s="105" t="s">
        <v>143</v>
      </c>
      <c r="E12" s="105">
        <v>0</v>
      </c>
      <c r="F12" s="288">
        <v>0</v>
      </c>
      <c r="G12" s="287">
        <v>0</v>
      </c>
      <c r="H12" s="288">
        <v>0</v>
      </c>
      <c r="I12" s="288">
        <v>0</v>
      </c>
      <c r="J12" s="288">
        <v>0</v>
      </c>
      <c r="K12" s="288">
        <v>0</v>
      </c>
      <c r="L12" s="288">
        <v>0</v>
      </c>
      <c r="M12" s="288">
        <v>0</v>
      </c>
      <c r="N12" s="288">
        <v>0</v>
      </c>
      <c r="O12" s="288">
        <v>0</v>
      </c>
      <c r="P12" s="288">
        <v>0</v>
      </c>
      <c r="Q12" s="288">
        <v>0</v>
      </c>
      <c r="R12" s="288">
        <v>0</v>
      </c>
      <c r="S12" s="288">
        <v>0</v>
      </c>
      <c r="T12" s="288">
        <v>0</v>
      </c>
      <c r="U12" s="288">
        <v>0</v>
      </c>
      <c r="V12" s="288">
        <v>0</v>
      </c>
      <c r="W12" s="288">
        <v>0</v>
      </c>
      <c r="X12" s="288">
        <v>0</v>
      </c>
      <c r="Y12" s="288">
        <v>0</v>
      </c>
      <c r="Z12" s="288">
        <v>0</v>
      </c>
      <c r="AA12" s="288">
        <v>0</v>
      </c>
      <c r="AB12" s="288">
        <v>0</v>
      </c>
      <c r="AC12" s="288">
        <v>0</v>
      </c>
      <c r="AD12" s="288">
        <v>0</v>
      </c>
      <c r="AE12" s="288">
        <v>0</v>
      </c>
      <c r="AF12" s="288">
        <v>0</v>
      </c>
      <c r="AG12" s="288">
        <v>0</v>
      </c>
      <c r="AH12" s="288">
        <v>0</v>
      </c>
      <c r="AI12" s="288">
        <v>0</v>
      </c>
      <c r="AJ12" s="288">
        <v>0</v>
      </c>
      <c r="AK12" s="288">
        <v>0</v>
      </c>
      <c r="AL12" s="288">
        <v>0</v>
      </c>
      <c r="AM12" s="288">
        <v>0</v>
      </c>
      <c r="AN12" s="288">
        <v>0</v>
      </c>
      <c r="AO12" s="288">
        <v>0</v>
      </c>
      <c r="AP12" s="288">
        <v>0</v>
      </c>
      <c r="AQ12" s="288">
        <v>0</v>
      </c>
      <c r="AR12" s="288">
        <v>0</v>
      </c>
      <c r="AS12" s="313">
        <v>0</v>
      </c>
    </row>
    <row r="13" spans="1:45" ht="24" x14ac:dyDescent="0.25">
      <c r="A13" s="104" t="s">
        <v>982</v>
      </c>
      <c r="B13" s="104" t="s">
        <v>193</v>
      </c>
      <c r="C13" s="104" t="s">
        <v>194</v>
      </c>
      <c r="D13" s="105" t="s">
        <v>143</v>
      </c>
      <c r="E13" s="105">
        <v>2024</v>
      </c>
      <c r="F13" s="288">
        <v>0</v>
      </c>
      <c r="G13" s="287">
        <v>0</v>
      </c>
      <c r="H13" s="288">
        <v>0</v>
      </c>
      <c r="I13" s="288">
        <v>0</v>
      </c>
      <c r="J13" s="288">
        <v>0</v>
      </c>
      <c r="K13" s="288">
        <v>0</v>
      </c>
      <c r="L13" s="288">
        <v>0</v>
      </c>
      <c r="M13" s="288">
        <v>0</v>
      </c>
      <c r="N13" s="288">
        <v>0</v>
      </c>
      <c r="O13" s="288">
        <v>0</v>
      </c>
      <c r="P13" s="288">
        <v>0</v>
      </c>
      <c r="Q13" s="288">
        <v>0</v>
      </c>
      <c r="R13" s="288">
        <v>0</v>
      </c>
      <c r="S13" s="288">
        <v>0</v>
      </c>
      <c r="T13" s="288">
        <v>0</v>
      </c>
      <c r="U13" s="288">
        <v>0</v>
      </c>
      <c r="V13" s="288">
        <v>0</v>
      </c>
      <c r="W13" s="288">
        <v>0</v>
      </c>
      <c r="X13" s="288">
        <v>0</v>
      </c>
      <c r="Y13" s="288">
        <v>0</v>
      </c>
      <c r="Z13" s="288">
        <v>0</v>
      </c>
      <c r="AA13" s="288">
        <v>0</v>
      </c>
      <c r="AB13" s="288">
        <v>0</v>
      </c>
      <c r="AC13" s="288">
        <v>0</v>
      </c>
      <c r="AD13" s="288">
        <v>0</v>
      </c>
      <c r="AE13" s="288">
        <v>0</v>
      </c>
      <c r="AF13" s="288">
        <v>0</v>
      </c>
      <c r="AG13" s="288">
        <v>0</v>
      </c>
      <c r="AH13" s="288">
        <v>0</v>
      </c>
      <c r="AI13" s="288">
        <v>0</v>
      </c>
      <c r="AJ13" s="288">
        <v>0</v>
      </c>
      <c r="AK13" s="288">
        <v>0</v>
      </c>
      <c r="AL13" s="288">
        <v>0</v>
      </c>
      <c r="AM13" s="288">
        <v>0</v>
      </c>
      <c r="AN13" s="288">
        <v>0</v>
      </c>
      <c r="AO13" s="288">
        <v>0</v>
      </c>
      <c r="AP13" s="288">
        <v>0</v>
      </c>
      <c r="AQ13" s="288">
        <v>0</v>
      </c>
      <c r="AR13" s="288">
        <v>0</v>
      </c>
      <c r="AS13" s="313">
        <v>0</v>
      </c>
    </row>
    <row r="14" spans="1:45" x14ac:dyDescent="0.25">
      <c r="A14" s="104" t="s">
        <v>983</v>
      </c>
      <c r="B14" s="104" t="s">
        <v>195</v>
      </c>
      <c r="C14" s="104" t="s">
        <v>196</v>
      </c>
      <c r="D14" s="105" t="s">
        <v>143</v>
      </c>
      <c r="E14" s="105">
        <v>2024</v>
      </c>
      <c r="F14" s="288">
        <v>0</v>
      </c>
      <c r="G14" s="287">
        <v>0</v>
      </c>
      <c r="H14" s="288">
        <v>0</v>
      </c>
      <c r="I14" s="288">
        <v>0</v>
      </c>
      <c r="J14" s="288">
        <v>0</v>
      </c>
      <c r="K14" s="288">
        <v>0</v>
      </c>
      <c r="L14" s="288">
        <v>0</v>
      </c>
      <c r="M14" s="288">
        <v>0</v>
      </c>
      <c r="N14" s="288">
        <v>0</v>
      </c>
      <c r="O14" s="288">
        <v>0</v>
      </c>
      <c r="P14" s="288">
        <v>0</v>
      </c>
      <c r="Q14" s="288">
        <v>0</v>
      </c>
      <c r="R14" s="288">
        <v>0</v>
      </c>
      <c r="S14" s="288">
        <v>0</v>
      </c>
      <c r="T14" s="288">
        <v>0</v>
      </c>
      <c r="U14" s="288">
        <v>0</v>
      </c>
      <c r="V14" s="288">
        <v>0</v>
      </c>
      <c r="W14" s="288">
        <v>0</v>
      </c>
      <c r="X14" s="288">
        <v>0</v>
      </c>
      <c r="Y14" s="288">
        <v>0</v>
      </c>
      <c r="Z14" s="288">
        <v>0</v>
      </c>
      <c r="AA14" s="288">
        <v>0</v>
      </c>
      <c r="AB14" s="288">
        <v>0</v>
      </c>
      <c r="AC14" s="288">
        <v>0</v>
      </c>
      <c r="AD14" s="288">
        <v>0</v>
      </c>
      <c r="AE14" s="288">
        <v>0</v>
      </c>
      <c r="AF14" s="288">
        <v>0</v>
      </c>
      <c r="AG14" s="288">
        <v>0</v>
      </c>
      <c r="AH14" s="288">
        <v>0</v>
      </c>
      <c r="AI14" s="288">
        <v>0</v>
      </c>
      <c r="AJ14" s="288">
        <v>0</v>
      </c>
      <c r="AK14" s="288">
        <v>0</v>
      </c>
      <c r="AL14" s="288">
        <v>0</v>
      </c>
      <c r="AM14" s="288">
        <v>0</v>
      </c>
      <c r="AN14" s="288">
        <v>0</v>
      </c>
      <c r="AO14" s="288">
        <v>0</v>
      </c>
      <c r="AP14" s="288">
        <v>0</v>
      </c>
      <c r="AQ14" s="288">
        <v>0</v>
      </c>
      <c r="AR14" s="288">
        <v>0</v>
      </c>
      <c r="AS14" s="313">
        <v>0</v>
      </c>
    </row>
    <row r="15" spans="1:45" ht="36" x14ac:dyDescent="0.25">
      <c r="A15" s="104" t="s">
        <v>774</v>
      </c>
      <c r="B15" s="104" t="s">
        <v>197</v>
      </c>
      <c r="C15" s="104" t="s">
        <v>984</v>
      </c>
      <c r="D15" s="105" t="s">
        <v>155</v>
      </c>
      <c r="E15" s="105">
        <v>2036</v>
      </c>
      <c r="F15" s="288">
        <v>0</v>
      </c>
      <c r="G15" s="287">
        <v>0.05</v>
      </c>
      <c r="H15" s="288">
        <v>0</v>
      </c>
      <c r="I15" s="288">
        <v>0</v>
      </c>
      <c r="J15" s="288">
        <v>0</v>
      </c>
      <c r="K15" s="288">
        <v>0</v>
      </c>
      <c r="L15" s="288">
        <v>0</v>
      </c>
      <c r="M15" s="288">
        <v>0</v>
      </c>
      <c r="N15" s="288">
        <v>0</v>
      </c>
      <c r="O15" s="288">
        <v>0</v>
      </c>
      <c r="P15" s="288">
        <v>0</v>
      </c>
      <c r="Q15" s="288">
        <v>0</v>
      </c>
      <c r="R15" s="288">
        <v>0</v>
      </c>
      <c r="S15" s="288">
        <v>0</v>
      </c>
      <c r="T15" s="288">
        <v>0</v>
      </c>
      <c r="U15" s="288">
        <v>0</v>
      </c>
      <c r="V15" s="288">
        <v>0</v>
      </c>
      <c r="W15" s="288">
        <v>0</v>
      </c>
      <c r="X15" s="288">
        <v>0</v>
      </c>
      <c r="Y15" s="288">
        <v>0</v>
      </c>
      <c r="Z15" s="288">
        <v>0</v>
      </c>
      <c r="AA15" s="288">
        <v>0</v>
      </c>
      <c r="AB15" s="288">
        <v>0</v>
      </c>
      <c r="AC15" s="288">
        <v>0</v>
      </c>
      <c r="AD15" s="288">
        <v>0</v>
      </c>
      <c r="AE15" s="288">
        <v>0</v>
      </c>
      <c r="AF15" s="288">
        <v>0</v>
      </c>
      <c r="AG15" s="288">
        <v>0</v>
      </c>
      <c r="AH15" s="288">
        <v>0</v>
      </c>
      <c r="AI15" s="288">
        <v>0</v>
      </c>
      <c r="AJ15" s="288">
        <v>0</v>
      </c>
      <c r="AK15" s="288">
        <v>0</v>
      </c>
      <c r="AL15" s="288">
        <v>0</v>
      </c>
      <c r="AM15" s="288">
        <v>0</v>
      </c>
      <c r="AN15" s="288">
        <v>0</v>
      </c>
      <c r="AO15" s="288">
        <v>0</v>
      </c>
      <c r="AP15" s="288">
        <v>0</v>
      </c>
      <c r="AQ15" s="288">
        <v>0</v>
      </c>
      <c r="AR15" s="288">
        <v>0</v>
      </c>
      <c r="AS15" s="313">
        <v>0</v>
      </c>
    </row>
    <row r="16" spans="1:45" ht="24" x14ac:dyDescent="0.25">
      <c r="A16" s="104" t="s">
        <v>775</v>
      </c>
      <c r="B16" s="104" t="s">
        <v>200</v>
      </c>
      <c r="C16" s="104" t="s">
        <v>984</v>
      </c>
      <c r="D16" s="105" t="s">
        <v>155</v>
      </c>
      <c r="E16" s="105">
        <v>2036</v>
      </c>
      <c r="F16" s="288">
        <v>0</v>
      </c>
      <c r="G16" s="287">
        <v>0</v>
      </c>
      <c r="H16" s="288">
        <v>0</v>
      </c>
      <c r="I16" s="288">
        <v>0</v>
      </c>
      <c r="J16" s="288">
        <v>0</v>
      </c>
      <c r="K16" s="288">
        <v>0</v>
      </c>
      <c r="L16" s="288">
        <v>0</v>
      </c>
      <c r="M16" s="288">
        <v>0</v>
      </c>
      <c r="N16" s="288">
        <v>0</v>
      </c>
      <c r="O16" s="288">
        <v>0</v>
      </c>
      <c r="P16" s="288">
        <v>0</v>
      </c>
      <c r="Q16" s="288">
        <v>0</v>
      </c>
      <c r="R16" s="288">
        <v>0</v>
      </c>
      <c r="S16" s="288">
        <v>0</v>
      </c>
      <c r="T16" s="288">
        <v>0</v>
      </c>
      <c r="U16" s="288">
        <v>0</v>
      </c>
      <c r="V16" s="288">
        <v>0</v>
      </c>
      <c r="W16" s="288">
        <v>0</v>
      </c>
      <c r="X16" s="288">
        <v>0</v>
      </c>
      <c r="Y16" s="288">
        <v>0</v>
      </c>
      <c r="Z16" s="288">
        <v>0</v>
      </c>
      <c r="AA16" s="288">
        <v>0</v>
      </c>
      <c r="AB16" s="288">
        <v>0</v>
      </c>
      <c r="AC16" s="288">
        <v>0</v>
      </c>
      <c r="AD16" s="288">
        <v>0</v>
      </c>
      <c r="AE16" s="288">
        <v>0</v>
      </c>
      <c r="AF16" s="288">
        <v>0</v>
      </c>
      <c r="AG16" s="288">
        <v>0</v>
      </c>
      <c r="AH16" s="288">
        <v>0</v>
      </c>
      <c r="AI16" s="288">
        <v>0</v>
      </c>
      <c r="AJ16" s="288">
        <v>0</v>
      </c>
      <c r="AK16" s="288">
        <v>0</v>
      </c>
      <c r="AL16" s="288">
        <v>0</v>
      </c>
      <c r="AM16" s="288">
        <v>0</v>
      </c>
      <c r="AN16" s="288">
        <v>0</v>
      </c>
      <c r="AO16" s="288">
        <v>0</v>
      </c>
      <c r="AP16" s="288">
        <v>0</v>
      </c>
      <c r="AQ16" s="288">
        <v>0</v>
      </c>
      <c r="AR16" s="288">
        <v>0</v>
      </c>
      <c r="AS16" s="313">
        <v>0</v>
      </c>
    </row>
    <row r="17" spans="1:45" ht="24" x14ac:dyDescent="0.25">
      <c r="A17" s="104" t="s">
        <v>985</v>
      </c>
      <c r="B17" s="104" t="s">
        <v>202</v>
      </c>
      <c r="C17" s="104" t="s">
        <v>986</v>
      </c>
      <c r="D17" s="105" t="s">
        <v>171</v>
      </c>
      <c r="E17" s="105">
        <v>2026</v>
      </c>
      <c r="F17" s="288">
        <v>0</v>
      </c>
      <c r="G17" s="287">
        <v>0</v>
      </c>
      <c r="H17" s="288">
        <v>0</v>
      </c>
      <c r="I17" s="288">
        <v>0</v>
      </c>
      <c r="J17" s="288">
        <v>0</v>
      </c>
      <c r="K17" s="288">
        <v>0</v>
      </c>
      <c r="L17" s="288">
        <v>0</v>
      </c>
      <c r="M17" s="288">
        <v>0</v>
      </c>
      <c r="N17" s="288">
        <v>0</v>
      </c>
      <c r="O17" s="288">
        <v>0</v>
      </c>
      <c r="P17" s="288">
        <v>0</v>
      </c>
      <c r="Q17" s="288">
        <v>0</v>
      </c>
      <c r="R17" s="288">
        <v>0</v>
      </c>
      <c r="S17" s="288">
        <v>0</v>
      </c>
      <c r="T17" s="288">
        <v>0</v>
      </c>
      <c r="U17" s="288">
        <v>0</v>
      </c>
      <c r="V17" s="288">
        <v>0</v>
      </c>
      <c r="W17" s="288">
        <v>0</v>
      </c>
      <c r="X17" s="288">
        <v>0</v>
      </c>
      <c r="Y17" s="288">
        <v>0</v>
      </c>
      <c r="Z17" s="288">
        <v>0</v>
      </c>
      <c r="AA17" s="288">
        <v>0</v>
      </c>
      <c r="AB17" s="288">
        <v>0</v>
      </c>
      <c r="AC17" s="288">
        <v>0</v>
      </c>
      <c r="AD17" s="288">
        <v>0</v>
      </c>
      <c r="AE17" s="288">
        <v>0</v>
      </c>
      <c r="AF17" s="288">
        <v>0</v>
      </c>
      <c r="AG17" s="288">
        <v>0</v>
      </c>
      <c r="AH17" s="288">
        <v>0</v>
      </c>
      <c r="AI17" s="288">
        <v>0</v>
      </c>
      <c r="AJ17" s="288">
        <v>0</v>
      </c>
      <c r="AK17" s="288">
        <v>0</v>
      </c>
      <c r="AL17" s="288">
        <v>0</v>
      </c>
      <c r="AM17" s="288">
        <v>0</v>
      </c>
      <c r="AN17" s="288">
        <v>0</v>
      </c>
      <c r="AO17" s="288">
        <v>0</v>
      </c>
      <c r="AP17" s="288">
        <v>0</v>
      </c>
      <c r="AQ17" s="288">
        <v>0</v>
      </c>
      <c r="AR17" s="288">
        <v>0</v>
      </c>
      <c r="AS17" s="313">
        <v>0</v>
      </c>
    </row>
    <row r="18" spans="1:45" ht="24" x14ac:dyDescent="0.25">
      <c r="A18" s="104" t="s">
        <v>987</v>
      </c>
      <c r="B18" s="104" t="s">
        <v>202</v>
      </c>
      <c r="C18" s="104" t="s">
        <v>988</v>
      </c>
      <c r="D18" s="105" t="s">
        <v>171</v>
      </c>
      <c r="E18" s="105">
        <v>2031</v>
      </c>
      <c r="F18" s="288">
        <v>0</v>
      </c>
      <c r="G18" s="287">
        <v>1</v>
      </c>
      <c r="H18" s="288">
        <v>0</v>
      </c>
      <c r="I18" s="288">
        <v>0</v>
      </c>
      <c r="J18" s="288">
        <v>0</v>
      </c>
      <c r="K18" s="288">
        <v>0</v>
      </c>
      <c r="L18" s="288">
        <v>0</v>
      </c>
      <c r="M18" s="288">
        <v>0</v>
      </c>
      <c r="N18" s="288">
        <v>0</v>
      </c>
      <c r="O18" s="288">
        <v>0</v>
      </c>
      <c r="P18" s="288">
        <v>0</v>
      </c>
      <c r="Q18" s="288">
        <v>0</v>
      </c>
      <c r="R18" s="288">
        <v>0</v>
      </c>
      <c r="S18" s="288">
        <v>0</v>
      </c>
      <c r="T18" s="288">
        <v>0</v>
      </c>
      <c r="U18" s="288">
        <v>0</v>
      </c>
      <c r="V18" s="288">
        <v>0</v>
      </c>
      <c r="W18" s="288">
        <v>0</v>
      </c>
      <c r="X18" s="288">
        <v>0</v>
      </c>
      <c r="Y18" s="288">
        <v>0</v>
      </c>
      <c r="Z18" s="288">
        <v>0</v>
      </c>
      <c r="AA18" s="288">
        <v>0</v>
      </c>
      <c r="AB18" s="288">
        <v>0</v>
      </c>
      <c r="AC18" s="288">
        <v>0</v>
      </c>
      <c r="AD18" s="288">
        <v>0</v>
      </c>
      <c r="AE18" s="288">
        <v>0</v>
      </c>
      <c r="AF18" s="288">
        <v>0</v>
      </c>
      <c r="AG18" s="288">
        <v>0</v>
      </c>
      <c r="AH18" s="288">
        <v>0</v>
      </c>
      <c r="AI18" s="288">
        <v>0</v>
      </c>
      <c r="AJ18" s="288">
        <v>0</v>
      </c>
      <c r="AK18" s="288">
        <v>0</v>
      </c>
      <c r="AL18" s="288">
        <v>0</v>
      </c>
      <c r="AM18" s="288">
        <v>0</v>
      </c>
      <c r="AN18" s="288">
        <v>0</v>
      </c>
      <c r="AO18" s="288">
        <v>0</v>
      </c>
      <c r="AP18" s="288">
        <v>0</v>
      </c>
      <c r="AQ18" s="288">
        <v>0</v>
      </c>
      <c r="AR18" s="288">
        <v>0</v>
      </c>
      <c r="AS18" s="313">
        <v>0</v>
      </c>
    </row>
    <row r="19" spans="1:45" ht="36" x14ac:dyDescent="0.25">
      <c r="A19" s="104" t="s">
        <v>703</v>
      </c>
      <c r="B19" s="104" t="s">
        <v>215</v>
      </c>
      <c r="C19" s="104" t="s">
        <v>986</v>
      </c>
      <c r="D19" s="105" t="s">
        <v>155</v>
      </c>
      <c r="E19" s="105">
        <v>2029</v>
      </c>
      <c r="F19" s="288">
        <v>880538.9732087187</v>
      </c>
      <c r="G19" s="287">
        <v>0</v>
      </c>
      <c r="H19" s="288">
        <v>0</v>
      </c>
      <c r="I19" s="288">
        <v>0</v>
      </c>
      <c r="J19" s="288">
        <v>0</v>
      </c>
      <c r="K19" s="288">
        <v>0</v>
      </c>
      <c r="L19" s="288">
        <v>0</v>
      </c>
      <c r="M19" s="288">
        <v>0</v>
      </c>
      <c r="N19" s="288">
        <v>0</v>
      </c>
      <c r="O19" s="288">
        <v>0</v>
      </c>
      <c r="P19" s="288">
        <v>0</v>
      </c>
      <c r="Q19" s="288">
        <v>0</v>
      </c>
      <c r="R19" s="288">
        <v>0</v>
      </c>
      <c r="S19" s="288">
        <v>0</v>
      </c>
      <c r="T19" s="288">
        <v>0</v>
      </c>
      <c r="U19" s="288">
        <v>0</v>
      </c>
      <c r="V19" s="288">
        <v>0</v>
      </c>
      <c r="W19" s="288">
        <v>0</v>
      </c>
      <c r="X19" s="288">
        <v>0</v>
      </c>
      <c r="Y19" s="288">
        <v>0</v>
      </c>
      <c r="Z19" s="288">
        <v>0</v>
      </c>
      <c r="AA19" s="288">
        <v>0</v>
      </c>
      <c r="AB19" s="288">
        <v>0</v>
      </c>
      <c r="AC19" s="288">
        <v>0</v>
      </c>
      <c r="AD19" s="288">
        <v>0</v>
      </c>
      <c r="AE19" s="288">
        <v>0</v>
      </c>
      <c r="AF19" s="288">
        <v>0</v>
      </c>
      <c r="AG19" s="288">
        <v>0</v>
      </c>
      <c r="AH19" s="288">
        <v>0</v>
      </c>
      <c r="AI19" s="288">
        <v>0</v>
      </c>
      <c r="AJ19" s="288">
        <v>0</v>
      </c>
      <c r="AK19" s="288">
        <v>0</v>
      </c>
      <c r="AL19" s="288">
        <v>0</v>
      </c>
      <c r="AM19" s="288">
        <v>0</v>
      </c>
      <c r="AN19" s="288">
        <v>0</v>
      </c>
      <c r="AO19" s="288">
        <v>0</v>
      </c>
      <c r="AP19" s="288">
        <v>0</v>
      </c>
      <c r="AQ19" s="288">
        <v>0</v>
      </c>
      <c r="AR19" s="288">
        <v>0</v>
      </c>
      <c r="AS19" s="313">
        <v>-880538.9732087187</v>
      </c>
    </row>
    <row r="20" spans="1:45" ht="36" x14ac:dyDescent="0.25">
      <c r="A20" s="104" t="s">
        <v>731</v>
      </c>
      <c r="B20" s="104" t="s">
        <v>215</v>
      </c>
      <c r="C20" s="104" t="s">
        <v>989</v>
      </c>
      <c r="D20" s="105" t="s">
        <v>155</v>
      </c>
      <c r="E20" s="105">
        <v>2037</v>
      </c>
      <c r="F20" s="288">
        <v>4233069.2150820578</v>
      </c>
      <c r="G20" s="287">
        <v>1</v>
      </c>
      <c r="H20" s="288">
        <v>4233069.2150820578</v>
      </c>
      <c r="I20" s="288">
        <v>0</v>
      </c>
      <c r="J20" s="288">
        <v>0</v>
      </c>
      <c r="K20" s="288">
        <v>0</v>
      </c>
      <c r="L20" s="288">
        <v>0</v>
      </c>
      <c r="M20" s="288">
        <v>0</v>
      </c>
      <c r="N20" s="288">
        <v>0</v>
      </c>
      <c r="O20" s="288">
        <v>0</v>
      </c>
      <c r="P20" s="288">
        <v>0</v>
      </c>
      <c r="Q20" s="288">
        <v>0</v>
      </c>
      <c r="R20" s="288">
        <v>0</v>
      </c>
      <c r="S20" s="288">
        <v>0</v>
      </c>
      <c r="T20" s="288">
        <v>0</v>
      </c>
      <c r="U20" s="288">
        <v>0</v>
      </c>
      <c r="V20" s="288">
        <v>0</v>
      </c>
      <c r="W20" s="288">
        <v>3863581.1850842293</v>
      </c>
      <c r="X20" s="288">
        <v>0</v>
      </c>
      <c r="Y20" s="288">
        <v>369488.02999782772</v>
      </c>
      <c r="Z20" s="288">
        <v>0</v>
      </c>
      <c r="AA20" s="288">
        <v>0</v>
      </c>
      <c r="AB20" s="288">
        <v>0</v>
      </c>
      <c r="AC20" s="288">
        <v>0</v>
      </c>
      <c r="AD20" s="288">
        <v>0</v>
      </c>
      <c r="AE20" s="288">
        <v>0</v>
      </c>
      <c r="AF20" s="288">
        <v>0</v>
      </c>
      <c r="AG20" s="288">
        <v>0</v>
      </c>
      <c r="AH20" s="288">
        <v>0</v>
      </c>
      <c r="AI20" s="288">
        <v>0</v>
      </c>
      <c r="AJ20" s="288">
        <v>0</v>
      </c>
      <c r="AK20" s="288">
        <v>0</v>
      </c>
      <c r="AL20" s="288">
        <v>0</v>
      </c>
      <c r="AM20" s="288">
        <v>0</v>
      </c>
      <c r="AN20" s="288">
        <v>0</v>
      </c>
      <c r="AO20" s="288">
        <v>0</v>
      </c>
      <c r="AP20" s="288">
        <v>0</v>
      </c>
      <c r="AQ20" s="288">
        <v>0</v>
      </c>
      <c r="AR20" s="288">
        <v>4233069.2150820568</v>
      </c>
      <c r="AS20" s="313">
        <v>0</v>
      </c>
    </row>
    <row r="21" spans="1:45" ht="24" x14ac:dyDescent="0.25">
      <c r="A21" s="104" t="s">
        <v>704</v>
      </c>
      <c r="B21" s="104" t="s">
        <v>219</v>
      </c>
      <c r="C21" s="104" t="s">
        <v>220</v>
      </c>
      <c r="D21" s="105" t="s">
        <v>155</v>
      </c>
      <c r="E21" s="105">
        <v>2037</v>
      </c>
      <c r="F21" s="288">
        <v>3218736.7039876576</v>
      </c>
      <c r="G21" s="287">
        <v>0.1</v>
      </c>
      <c r="H21" s="288">
        <v>321873.67039876577</v>
      </c>
      <c r="I21" s="288">
        <v>0</v>
      </c>
      <c r="J21" s="288">
        <v>0</v>
      </c>
      <c r="K21" s="288">
        <v>0</v>
      </c>
      <c r="L21" s="288">
        <v>0</v>
      </c>
      <c r="M21" s="288">
        <v>0</v>
      </c>
      <c r="N21" s="288">
        <v>0</v>
      </c>
      <c r="O21" s="288">
        <v>85290.096883305174</v>
      </c>
      <c r="P21" s="288">
        <v>0</v>
      </c>
      <c r="Q21" s="288">
        <v>0</v>
      </c>
      <c r="R21" s="288">
        <v>0</v>
      </c>
      <c r="S21" s="288">
        <v>0</v>
      </c>
      <c r="T21" s="288">
        <v>0</v>
      </c>
      <c r="U21" s="288">
        <v>0</v>
      </c>
      <c r="V21" s="288">
        <v>0</v>
      </c>
      <c r="W21" s="288">
        <v>236583.57351546059</v>
      </c>
      <c r="X21" s="288">
        <v>0</v>
      </c>
      <c r="Y21" s="288">
        <v>0</v>
      </c>
      <c r="Z21" s="288">
        <v>0</v>
      </c>
      <c r="AA21" s="288">
        <v>0</v>
      </c>
      <c r="AB21" s="288">
        <v>0</v>
      </c>
      <c r="AC21" s="288">
        <v>0</v>
      </c>
      <c r="AD21" s="288">
        <v>0</v>
      </c>
      <c r="AE21" s="288">
        <v>0</v>
      </c>
      <c r="AF21" s="288">
        <v>0</v>
      </c>
      <c r="AG21" s="288">
        <v>0</v>
      </c>
      <c r="AH21" s="288">
        <v>0</v>
      </c>
      <c r="AI21" s="288">
        <v>0</v>
      </c>
      <c r="AJ21" s="288">
        <v>0</v>
      </c>
      <c r="AK21" s="288">
        <v>0</v>
      </c>
      <c r="AL21" s="288">
        <v>0</v>
      </c>
      <c r="AM21" s="288">
        <v>0</v>
      </c>
      <c r="AN21" s="288">
        <v>0</v>
      </c>
      <c r="AO21" s="288">
        <v>0</v>
      </c>
      <c r="AP21" s="288">
        <v>0</v>
      </c>
      <c r="AQ21" s="288">
        <v>0</v>
      </c>
      <c r="AR21" s="288">
        <v>321873.67039876577</v>
      </c>
      <c r="AS21" s="313">
        <v>-2896863.0335888918</v>
      </c>
    </row>
    <row r="22" spans="1:45" ht="60" x14ac:dyDescent="0.25">
      <c r="A22" s="104" t="s">
        <v>776</v>
      </c>
      <c r="B22" s="104" t="s">
        <v>221</v>
      </c>
      <c r="C22" s="104" t="s">
        <v>990</v>
      </c>
      <c r="D22" s="105" t="s">
        <v>155</v>
      </c>
      <c r="E22" s="105">
        <v>2036</v>
      </c>
      <c r="F22" s="288">
        <v>0</v>
      </c>
      <c r="G22" s="287">
        <v>1</v>
      </c>
      <c r="H22" s="288">
        <v>0</v>
      </c>
      <c r="I22" s="288">
        <v>0</v>
      </c>
      <c r="J22" s="288">
        <v>0</v>
      </c>
      <c r="K22" s="288">
        <v>0</v>
      </c>
      <c r="L22" s="288">
        <v>0</v>
      </c>
      <c r="M22" s="288">
        <v>0</v>
      </c>
      <c r="N22" s="288">
        <v>0</v>
      </c>
      <c r="O22" s="288">
        <v>0</v>
      </c>
      <c r="P22" s="288">
        <v>0</v>
      </c>
      <c r="Q22" s="288">
        <v>0</v>
      </c>
      <c r="R22" s="288">
        <v>0</v>
      </c>
      <c r="S22" s="288">
        <v>0</v>
      </c>
      <c r="T22" s="288">
        <v>0</v>
      </c>
      <c r="U22" s="288">
        <v>0</v>
      </c>
      <c r="V22" s="288">
        <v>0</v>
      </c>
      <c r="W22" s="288">
        <v>0</v>
      </c>
      <c r="X22" s="288">
        <v>0</v>
      </c>
      <c r="Y22" s="288">
        <v>0</v>
      </c>
      <c r="Z22" s="288">
        <v>0</v>
      </c>
      <c r="AA22" s="288">
        <v>0</v>
      </c>
      <c r="AB22" s="288">
        <v>0</v>
      </c>
      <c r="AC22" s="288">
        <v>0</v>
      </c>
      <c r="AD22" s="288">
        <v>0</v>
      </c>
      <c r="AE22" s="288">
        <v>0</v>
      </c>
      <c r="AF22" s="288">
        <v>0</v>
      </c>
      <c r="AG22" s="288">
        <v>0</v>
      </c>
      <c r="AH22" s="288">
        <v>0</v>
      </c>
      <c r="AI22" s="288">
        <v>0</v>
      </c>
      <c r="AJ22" s="288">
        <v>0</v>
      </c>
      <c r="AK22" s="288">
        <v>0</v>
      </c>
      <c r="AL22" s="288">
        <v>0</v>
      </c>
      <c r="AM22" s="288">
        <v>0</v>
      </c>
      <c r="AN22" s="288">
        <v>0</v>
      </c>
      <c r="AO22" s="288">
        <v>0</v>
      </c>
      <c r="AP22" s="288">
        <v>0</v>
      </c>
      <c r="AQ22" s="288">
        <v>0</v>
      </c>
      <c r="AR22" s="288">
        <v>0</v>
      </c>
      <c r="AS22" s="313">
        <v>0</v>
      </c>
    </row>
    <row r="23" spans="1:45" ht="36" x14ac:dyDescent="0.25">
      <c r="A23" s="104" t="s">
        <v>705</v>
      </c>
      <c r="B23" s="104" t="s">
        <v>225</v>
      </c>
      <c r="C23" s="104" t="s">
        <v>991</v>
      </c>
      <c r="D23" s="105" t="s">
        <v>155</v>
      </c>
      <c r="E23" s="105">
        <v>2037</v>
      </c>
      <c r="F23" s="288">
        <v>18239495.634836379</v>
      </c>
      <c r="G23" s="287">
        <v>0.15</v>
      </c>
      <c r="H23" s="288">
        <v>2735924.3452254566</v>
      </c>
      <c r="I23" s="288">
        <v>0</v>
      </c>
      <c r="J23" s="288">
        <v>0</v>
      </c>
      <c r="K23" s="288">
        <v>0</v>
      </c>
      <c r="L23" s="288">
        <v>0</v>
      </c>
      <c r="M23" s="288">
        <v>0</v>
      </c>
      <c r="N23" s="288">
        <v>0</v>
      </c>
      <c r="O23" s="288">
        <v>360640.7462771436</v>
      </c>
      <c r="P23" s="288">
        <v>0</v>
      </c>
      <c r="Q23" s="288">
        <v>0</v>
      </c>
      <c r="R23" s="288">
        <v>0</v>
      </c>
      <c r="S23" s="288">
        <v>0</v>
      </c>
      <c r="T23" s="288">
        <v>0</v>
      </c>
      <c r="U23" s="288">
        <v>0</v>
      </c>
      <c r="V23" s="288">
        <v>0</v>
      </c>
      <c r="W23" s="288">
        <v>2375283.5989483129</v>
      </c>
      <c r="X23" s="288">
        <v>0</v>
      </c>
      <c r="Y23" s="288">
        <v>0</v>
      </c>
      <c r="Z23" s="288">
        <v>0</v>
      </c>
      <c r="AA23" s="288">
        <v>0</v>
      </c>
      <c r="AB23" s="288">
        <v>0</v>
      </c>
      <c r="AC23" s="288">
        <v>0</v>
      </c>
      <c r="AD23" s="288">
        <v>0</v>
      </c>
      <c r="AE23" s="288">
        <v>0</v>
      </c>
      <c r="AF23" s="288">
        <v>0</v>
      </c>
      <c r="AG23" s="288">
        <v>0</v>
      </c>
      <c r="AH23" s="288">
        <v>0</v>
      </c>
      <c r="AI23" s="288">
        <v>0</v>
      </c>
      <c r="AJ23" s="288">
        <v>0</v>
      </c>
      <c r="AK23" s="288">
        <v>0</v>
      </c>
      <c r="AL23" s="288">
        <v>0</v>
      </c>
      <c r="AM23" s="288">
        <v>0</v>
      </c>
      <c r="AN23" s="288">
        <v>0</v>
      </c>
      <c r="AO23" s="288">
        <v>0</v>
      </c>
      <c r="AP23" s="288">
        <v>0</v>
      </c>
      <c r="AQ23" s="288">
        <v>0</v>
      </c>
      <c r="AR23" s="288">
        <v>2735924.3452254566</v>
      </c>
      <c r="AS23" s="313">
        <v>-15503571.289610922</v>
      </c>
    </row>
    <row r="24" spans="1:45" ht="36" x14ac:dyDescent="0.25">
      <c r="A24" s="104" t="s">
        <v>777</v>
      </c>
      <c r="B24" s="104" t="s">
        <v>229</v>
      </c>
      <c r="C24" s="104" t="s">
        <v>992</v>
      </c>
      <c r="D24" s="105" t="s">
        <v>155</v>
      </c>
      <c r="E24" s="105">
        <v>2050</v>
      </c>
      <c r="F24" s="288">
        <v>0</v>
      </c>
      <c r="G24" s="287">
        <v>0</v>
      </c>
      <c r="H24" s="288">
        <v>0</v>
      </c>
      <c r="I24" s="288">
        <v>0</v>
      </c>
      <c r="J24" s="288">
        <v>0</v>
      </c>
      <c r="K24" s="288">
        <v>0</v>
      </c>
      <c r="L24" s="288">
        <v>0</v>
      </c>
      <c r="M24" s="288">
        <v>0</v>
      </c>
      <c r="N24" s="288">
        <v>0</v>
      </c>
      <c r="O24" s="288">
        <v>0</v>
      </c>
      <c r="P24" s="288">
        <v>0</v>
      </c>
      <c r="Q24" s="288">
        <v>0</v>
      </c>
      <c r="R24" s="288">
        <v>0</v>
      </c>
      <c r="S24" s="288">
        <v>0</v>
      </c>
      <c r="T24" s="288">
        <v>0</v>
      </c>
      <c r="U24" s="288">
        <v>0</v>
      </c>
      <c r="V24" s="288">
        <v>0</v>
      </c>
      <c r="W24" s="288">
        <v>0</v>
      </c>
      <c r="X24" s="288">
        <v>0</v>
      </c>
      <c r="Y24" s="288">
        <v>0</v>
      </c>
      <c r="Z24" s="288">
        <v>0</v>
      </c>
      <c r="AA24" s="288">
        <v>0</v>
      </c>
      <c r="AB24" s="288">
        <v>0</v>
      </c>
      <c r="AC24" s="288">
        <v>0</v>
      </c>
      <c r="AD24" s="288">
        <v>0</v>
      </c>
      <c r="AE24" s="288">
        <v>0</v>
      </c>
      <c r="AF24" s="288">
        <v>0</v>
      </c>
      <c r="AG24" s="288">
        <v>0</v>
      </c>
      <c r="AH24" s="288">
        <v>0</v>
      </c>
      <c r="AI24" s="288">
        <v>0</v>
      </c>
      <c r="AJ24" s="288">
        <v>0</v>
      </c>
      <c r="AK24" s="288">
        <v>0</v>
      </c>
      <c r="AL24" s="288">
        <v>0</v>
      </c>
      <c r="AM24" s="288">
        <v>0</v>
      </c>
      <c r="AN24" s="288">
        <v>0</v>
      </c>
      <c r="AO24" s="288">
        <v>0</v>
      </c>
      <c r="AP24" s="288">
        <v>0</v>
      </c>
      <c r="AQ24" s="288">
        <v>0</v>
      </c>
      <c r="AR24" s="288">
        <v>0</v>
      </c>
      <c r="AS24" s="313">
        <v>0</v>
      </c>
    </row>
    <row r="25" spans="1:45" ht="48" x14ac:dyDescent="0.25">
      <c r="A25" s="104" t="s">
        <v>993</v>
      </c>
      <c r="B25" s="104" t="s">
        <v>232</v>
      </c>
      <c r="C25" s="104" t="s">
        <v>994</v>
      </c>
      <c r="D25" s="105" t="s">
        <v>143</v>
      </c>
      <c r="E25" s="105">
        <v>0</v>
      </c>
      <c r="F25" s="288">
        <v>0</v>
      </c>
      <c r="G25" s="287">
        <v>0</v>
      </c>
      <c r="H25" s="288">
        <v>0</v>
      </c>
      <c r="I25" s="288">
        <v>0</v>
      </c>
      <c r="J25" s="288">
        <v>0</v>
      </c>
      <c r="K25" s="288">
        <v>0</v>
      </c>
      <c r="L25" s="288">
        <v>0</v>
      </c>
      <c r="M25" s="288">
        <v>0</v>
      </c>
      <c r="N25" s="288">
        <v>0</v>
      </c>
      <c r="O25" s="288">
        <v>0</v>
      </c>
      <c r="P25" s="288">
        <v>0</v>
      </c>
      <c r="Q25" s="288">
        <v>0</v>
      </c>
      <c r="R25" s="288">
        <v>0</v>
      </c>
      <c r="S25" s="288">
        <v>0</v>
      </c>
      <c r="T25" s="288">
        <v>0</v>
      </c>
      <c r="U25" s="288">
        <v>0</v>
      </c>
      <c r="V25" s="288">
        <v>0</v>
      </c>
      <c r="W25" s="288">
        <v>0</v>
      </c>
      <c r="X25" s="288">
        <v>0</v>
      </c>
      <c r="Y25" s="288">
        <v>0</v>
      </c>
      <c r="Z25" s="288">
        <v>0</v>
      </c>
      <c r="AA25" s="288">
        <v>0</v>
      </c>
      <c r="AB25" s="288">
        <v>0</v>
      </c>
      <c r="AC25" s="288">
        <v>0</v>
      </c>
      <c r="AD25" s="288">
        <v>0</v>
      </c>
      <c r="AE25" s="288">
        <v>0</v>
      </c>
      <c r="AF25" s="288">
        <v>0</v>
      </c>
      <c r="AG25" s="288">
        <v>0</v>
      </c>
      <c r="AH25" s="288">
        <v>0</v>
      </c>
      <c r="AI25" s="288">
        <v>0</v>
      </c>
      <c r="AJ25" s="288">
        <v>0</v>
      </c>
      <c r="AK25" s="288">
        <v>0</v>
      </c>
      <c r="AL25" s="288">
        <v>0</v>
      </c>
      <c r="AM25" s="288">
        <v>0</v>
      </c>
      <c r="AN25" s="288">
        <v>0</v>
      </c>
      <c r="AO25" s="288">
        <v>0</v>
      </c>
      <c r="AP25" s="288">
        <v>0</v>
      </c>
      <c r="AQ25" s="288">
        <v>0</v>
      </c>
      <c r="AR25" s="288">
        <v>0</v>
      </c>
      <c r="AS25" s="313">
        <v>0</v>
      </c>
    </row>
    <row r="26" spans="1:45" ht="36" x14ac:dyDescent="0.25">
      <c r="A26" s="104" t="s">
        <v>706</v>
      </c>
      <c r="B26" s="104" t="s">
        <v>235</v>
      </c>
      <c r="C26" s="104" t="s">
        <v>995</v>
      </c>
      <c r="D26" s="105" t="s">
        <v>155</v>
      </c>
      <c r="E26" s="105">
        <v>2037</v>
      </c>
      <c r="F26" s="288">
        <v>61441902.214257643</v>
      </c>
      <c r="G26" s="287">
        <v>1</v>
      </c>
      <c r="H26" s="288">
        <v>61441902.214257643</v>
      </c>
      <c r="I26" s="288">
        <v>0</v>
      </c>
      <c r="J26" s="288">
        <v>0</v>
      </c>
      <c r="K26" s="288">
        <v>0</v>
      </c>
      <c r="L26" s="288">
        <v>0</v>
      </c>
      <c r="M26" s="288">
        <v>0</v>
      </c>
      <c r="N26" s="288">
        <v>0</v>
      </c>
      <c r="O26" s="288">
        <v>0</v>
      </c>
      <c r="P26" s="288">
        <v>0</v>
      </c>
      <c r="Q26" s="288">
        <v>0</v>
      </c>
      <c r="R26" s="288">
        <v>0</v>
      </c>
      <c r="S26" s="288">
        <v>0</v>
      </c>
      <c r="T26" s="288">
        <v>0</v>
      </c>
      <c r="U26" s="288">
        <v>0</v>
      </c>
      <c r="V26" s="288">
        <v>0</v>
      </c>
      <c r="W26" s="288">
        <v>61441902.214257643</v>
      </c>
      <c r="X26" s="288">
        <v>0</v>
      </c>
      <c r="Y26" s="288">
        <v>0</v>
      </c>
      <c r="Z26" s="288">
        <v>0</v>
      </c>
      <c r="AA26" s="288">
        <v>0</v>
      </c>
      <c r="AB26" s="288">
        <v>0</v>
      </c>
      <c r="AC26" s="288">
        <v>0</v>
      </c>
      <c r="AD26" s="288">
        <v>0</v>
      </c>
      <c r="AE26" s="288">
        <v>0</v>
      </c>
      <c r="AF26" s="288">
        <v>0</v>
      </c>
      <c r="AG26" s="288">
        <v>0</v>
      </c>
      <c r="AH26" s="288">
        <v>0</v>
      </c>
      <c r="AI26" s="288">
        <v>0</v>
      </c>
      <c r="AJ26" s="288">
        <v>0</v>
      </c>
      <c r="AK26" s="288">
        <v>0</v>
      </c>
      <c r="AL26" s="288">
        <v>0</v>
      </c>
      <c r="AM26" s="288">
        <v>0</v>
      </c>
      <c r="AN26" s="288">
        <v>0</v>
      </c>
      <c r="AO26" s="288">
        <v>0</v>
      </c>
      <c r="AP26" s="288">
        <v>0</v>
      </c>
      <c r="AQ26" s="288">
        <v>0</v>
      </c>
      <c r="AR26" s="288">
        <v>61441902.214257643</v>
      </c>
      <c r="AS26" s="313">
        <v>0</v>
      </c>
    </row>
    <row r="27" spans="1:45" ht="36" x14ac:dyDescent="0.25">
      <c r="A27" s="104" t="s">
        <v>778</v>
      </c>
      <c r="B27" s="104" t="s">
        <v>238</v>
      </c>
      <c r="C27" s="104" t="s">
        <v>996</v>
      </c>
      <c r="D27" s="105" t="s">
        <v>155</v>
      </c>
      <c r="E27" s="105">
        <v>2036</v>
      </c>
      <c r="F27" s="288">
        <v>0</v>
      </c>
      <c r="G27" s="287">
        <v>0</v>
      </c>
      <c r="H27" s="288">
        <v>0</v>
      </c>
      <c r="I27" s="288">
        <v>0</v>
      </c>
      <c r="J27" s="288">
        <v>0</v>
      </c>
      <c r="K27" s="288">
        <v>0</v>
      </c>
      <c r="L27" s="288">
        <v>0</v>
      </c>
      <c r="M27" s="288">
        <v>0</v>
      </c>
      <c r="N27" s="288">
        <v>0</v>
      </c>
      <c r="O27" s="288">
        <v>0</v>
      </c>
      <c r="P27" s="288">
        <v>0</v>
      </c>
      <c r="Q27" s="288">
        <v>0</v>
      </c>
      <c r="R27" s="288">
        <v>0</v>
      </c>
      <c r="S27" s="288">
        <v>0</v>
      </c>
      <c r="T27" s="288">
        <v>0</v>
      </c>
      <c r="U27" s="288">
        <v>0</v>
      </c>
      <c r="V27" s="288">
        <v>0</v>
      </c>
      <c r="W27" s="288">
        <v>0</v>
      </c>
      <c r="X27" s="288">
        <v>0</v>
      </c>
      <c r="Y27" s="288">
        <v>0</v>
      </c>
      <c r="Z27" s="288">
        <v>0</v>
      </c>
      <c r="AA27" s="288">
        <v>0</v>
      </c>
      <c r="AB27" s="288">
        <v>0</v>
      </c>
      <c r="AC27" s="288">
        <v>0</v>
      </c>
      <c r="AD27" s="288">
        <v>0</v>
      </c>
      <c r="AE27" s="288">
        <v>0</v>
      </c>
      <c r="AF27" s="288">
        <v>0</v>
      </c>
      <c r="AG27" s="288">
        <v>0</v>
      </c>
      <c r="AH27" s="288">
        <v>0</v>
      </c>
      <c r="AI27" s="288">
        <v>0</v>
      </c>
      <c r="AJ27" s="288">
        <v>0</v>
      </c>
      <c r="AK27" s="288">
        <v>0</v>
      </c>
      <c r="AL27" s="288">
        <v>0</v>
      </c>
      <c r="AM27" s="288">
        <v>0</v>
      </c>
      <c r="AN27" s="288">
        <v>0</v>
      </c>
      <c r="AO27" s="288">
        <v>0</v>
      </c>
      <c r="AP27" s="288">
        <v>0</v>
      </c>
      <c r="AQ27" s="288">
        <v>0</v>
      </c>
      <c r="AR27" s="288">
        <v>0</v>
      </c>
      <c r="AS27" s="313">
        <v>0</v>
      </c>
    </row>
    <row r="28" spans="1:45" ht="36" x14ac:dyDescent="0.25">
      <c r="A28" s="104" t="s">
        <v>707</v>
      </c>
      <c r="B28" s="104" t="s">
        <v>240</v>
      </c>
      <c r="C28" s="104" t="s">
        <v>997</v>
      </c>
      <c r="D28" s="105" t="s">
        <v>143</v>
      </c>
      <c r="E28" s="105">
        <v>2033</v>
      </c>
      <c r="F28" s="288">
        <v>0</v>
      </c>
      <c r="G28" s="287">
        <v>0</v>
      </c>
      <c r="H28" s="288">
        <v>0</v>
      </c>
      <c r="I28" s="288">
        <v>0</v>
      </c>
      <c r="J28" s="288">
        <v>0</v>
      </c>
      <c r="K28" s="288">
        <v>0</v>
      </c>
      <c r="L28" s="288">
        <v>0</v>
      </c>
      <c r="M28" s="288">
        <v>0</v>
      </c>
      <c r="N28" s="288">
        <v>0</v>
      </c>
      <c r="O28" s="288">
        <v>0</v>
      </c>
      <c r="P28" s="288">
        <v>0</v>
      </c>
      <c r="Q28" s="288">
        <v>0</v>
      </c>
      <c r="R28" s="288">
        <v>0</v>
      </c>
      <c r="S28" s="288">
        <v>0</v>
      </c>
      <c r="T28" s="288">
        <v>0</v>
      </c>
      <c r="U28" s="288">
        <v>0</v>
      </c>
      <c r="V28" s="288">
        <v>0</v>
      </c>
      <c r="W28" s="288">
        <v>0</v>
      </c>
      <c r="X28" s="288">
        <v>0</v>
      </c>
      <c r="Y28" s="288">
        <v>0</v>
      </c>
      <c r="Z28" s="288">
        <v>0</v>
      </c>
      <c r="AA28" s="288">
        <v>0</v>
      </c>
      <c r="AB28" s="288">
        <v>0</v>
      </c>
      <c r="AC28" s="288">
        <v>0</v>
      </c>
      <c r="AD28" s="288">
        <v>0</v>
      </c>
      <c r="AE28" s="288">
        <v>0</v>
      </c>
      <c r="AF28" s="288">
        <v>0</v>
      </c>
      <c r="AG28" s="288">
        <v>0</v>
      </c>
      <c r="AH28" s="288">
        <v>0</v>
      </c>
      <c r="AI28" s="288">
        <v>0</v>
      </c>
      <c r="AJ28" s="288">
        <v>0</v>
      </c>
      <c r="AK28" s="288">
        <v>0</v>
      </c>
      <c r="AL28" s="288">
        <v>0</v>
      </c>
      <c r="AM28" s="288">
        <v>0</v>
      </c>
      <c r="AN28" s="288">
        <v>0</v>
      </c>
      <c r="AO28" s="288">
        <v>0</v>
      </c>
      <c r="AP28" s="288">
        <v>0</v>
      </c>
      <c r="AQ28" s="288">
        <v>0</v>
      </c>
      <c r="AR28" s="288">
        <v>0</v>
      </c>
      <c r="AS28" s="313">
        <v>0</v>
      </c>
    </row>
    <row r="29" spans="1:45" ht="36" x14ac:dyDescent="0.25">
      <c r="A29" s="104" t="s">
        <v>998</v>
      </c>
      <c r="B29" s="104" t="s">
        <v>244</v>
      </c>
      <c r="C29" s="104" t="s">
        <v>245</v>
      </c>
      <c r="D29" s="105" t="s">
        <v>143</v>
      </c>
      <c r="E29" s="105">
        <v>2033</v>
      </c>
      <c r="F29" s="288">
        <v>0</v>
      </c>
      <c r="G29" s="287">
        <v>0</v>
      </c>
      <c r="H29" s="288">
        <v>0</v>
      </c>
      <c r="I29" s="288">
        <v>0</v>
      </c>
      <c r="J29" s="288">
        <v>0</v>
      </c>
      <c r="K29" s="288">
        <v>0</v>
      </c>
      <c r="L29" s="288">
        <v>0</v>
      </c>
      <c r="M29" s="288">
        <v>0</v>
      </c>
      <c r="N29" s="288">
        <v>0</v>
      </c>
      <c r="O29" s="288">
        <v>0</v>
      </c>
      <c r="P29" s="288">
        <v>0</v>
      </c>
      <c r="Q29" s="288">
        <v>0</v>
      </c>
      <c r="R29" s="288">
        <v>0</v>
      </c>
      <c r="S29" s="288">
        <v>0</v>
      </c>
      <c r="T29" s="288">
        <v>0</v>
      </c>
      <c r="U29" s="288">
        <v>0</v>
      </c>
      <c r="V29" s="288">
        <v>0</v>
      </c>
      <c r="W29" s="288">
        <v>0</v>
      </c>
      <c r="X29" s="288">
        <v>0</v>
      </c>
      <c r="Y29" s="288">
        <v>0</v>
      </c>
      <c r="Z29" s="288">
        <v>0</v>
      </c>
      <c r="AA29" s="288">
        <v>0</v>
      </c>
      <c r="AB29" s="288">
        <v>0</v>
      </c>
      <c r="AC29" s="288">
        <v>0</v>
      </c>
      <c r="AD29" s="288">
        <v>0</v>
      </c>
      <c r="AE29" s="288">
        <v>0</v>
      </c>
      <c r="AF29" s="288">
        <v>0</v>
      </c>
      <c r="AG29" s="288">
        <v>0</v>
      </c>
      <c r="AH29" s="288">
        <v>0</v>
      </c>
      <c r="AI29" s="288">
        <v>0</v>
      </c>
      <c r="AJ29" s="288">
        <v>0</v>
      </c>
      <c r="AK29" s="288">
        <v>0</v>
      </c>
      <c r="AL29" s="288">
        <v>0</v>
      </c>
      <c r="AM29" s="288">
        <v>0</v>
      </c>
      <c r="AN29" s="288">
        <v>0</v>
      </c>
      <c r="AO29" s="288">
        <v>0</v>
      </c>
      <c r="AP29" s="288">
        <v>0</v>
      </c>
      <c r="AQ29" s="288">
        <v>0</v>
      </c>
      <c r="AR29" s="288">
        <v>0</v>
      </c>
      <c r="AS29" s="313">
        <v>0</v>
      </c>
    </row>
    <row r="30" spans="1:45" ht="36" x14ac:dyDescent="0.25">
      <c r="A30" s="104" t="s">
        <v>779</v>
      </c>
      <c r="B30" s="104" t="s">
        <v>247</v>
      </c>
      <c r="C30" s="104" t="s">
        <v>248</v>
      </c>
      <c r="D30" s="105" t="s">
        <v>155</v>
      </c>
      <c r="E30" s="105">
        <v>2050</v>
      </c>
      <c r="F30" s="288">
        <v>0</v>
      </c>
      <c r="G30" s="287">
        <v>1</v>
      </c>
      <c r="H30" s="288">
        <v>0</v>
      </c>
      <c r="I30" s="288">
        <v>0</v>
      </c>
      <c r="J30" s="288">
        <v>0</v>
      </c>
      <c r="K30" s="288">
        <v>0</v>
      </c>
      <c r="L30" s="288">
        <v>0</v>
      </c>
      <c r="M30" s="288">
        <v>0</v>
      </c>
      <c r="N30" s="288">
        <v>0</v>
      </c>
      <c r="O30" s="288">
        <v>0</v>
      </c>
      <c r="P30" s="288">
        <v>0</v>
      </c>
      <c r="Q30" s="288">
        <v>0</v>
      </c>
      <c r="R30" s="288">
        <v>0</v>
      </c>
      <c r="S30" s="288">
        <v>0</v>
      </c>
      <c r="T30" s="288">
        <v>0</v>
      </c>
      <c r="U30" s="288">
        <v>0</v>
      </c>
      <c r="V30" s="288">
        <v>0</v>
      </c>
      <c r="W30" s="288">
        <v>0</v>
      </c>
      <c r="X30" s="288">
        <v>0</v>
      </c>
      <c r="Y30" s="288">
        <v>0</v>
      </c>
      <c r="Z30" s="288">
        <v>0</v>
      </c>
      <c r="AA30" s="288">
        <v>0</v>
      </c>
      <c r="AB30" s="288">
        <v>0</v>
      </c>
      <c r="AC30" s="288">
        <v>0</v>
      </c>
      <c r="AD30" s="288">
        <v>0</v>
      </c>
      <c r="AE30" s="288">
        <v>0</v>
      </c>
      <c r="AF30" s="288">
        <v>0</v>
      </c>
      <c r="AG30" s="288">
        <v>0</v>
      </c>
      <c r="AH30" s="288">
        <v>0</v>
      </c>
      <c r="AI30" s="288">
        <v>0</v>
      </c>
      <c r="AJ30" s="288">
        <v>0</v>
      </c>
      <c r="AK30" s="288">
        <v>0</v>
      </c>
      <c r="AL30" s="288">
        <v>0</v>
      </c>
      <c r="AM30" s="288">
        <v>0</v>
      </c>
      <c r="AN30" s="288">
        <v>0</v>
      </c>
      <c r="AO30" s="288">
        <v>0</v>
      </c>
      <c r="AP30" s="288">
        <v>0</v>
      </c>
      <c r="AQ30" s="288">
        <v>0</v>
      </c>
      <c r="AR30" s="288">
        <v>0</v>
      </c>
      <c r="AS30" s="313">
        <v>0</v>
      </c>
    </row>
    <row r="31" spans="1:45" ht="24" x14ac:dyDescent="0.25">
      <c r="A31" s="104" t="s">
        <v>999</v>
      </c>
      <c r="B31" s="104" t="s">
        <v>249</v>
      </c>
      <c r="C31" s="104" t="s">
        <v>250</v>
      </c>
      <c r="D31" s="105" t="s">
        <v>143</v>
      </c>
      <c r="E31" s="105">
        <v>2036</v>
      </c>
      <c r="F31" s="288">
        <v>0</v>
      </c>
      <c r="G31" s="287">
        <v>0</v>
      </c>
      <c r="H31" s="288">
        <v>0</v>
      </c>
      <c r="I31" s="288">
        <v>0</v>
      </c>
      <c r="J31" s="288">
        <v>0</v>
      </c>
      <c r="K31" s="288">
        <v>0</v>
      </c>
      <c r="L31" s="288">
        <v>0</v>
      </c>
      <c r="M31" s="288">
        <v>0</v>
      </c>
      <c r="N31" s="288">
        <v>0</v>
      </c>
      <c r="O31" s="288">
        <v>0</v>
      </c>
      <c r="P31" s="288">
        <v>0</v>
      </c>
      <c r="Q31" s="288">
        <v>0</v>
      </c>
      <c r="R31" s="288">
        <v>0</v>
      </c>
      <c r="S31" s="288">
        <v>0</v>
      </c>
      <c r="T31" s="288">
        <v>0</v>
      </c>
      <c r="U31" s="288">
        <v>0</v>
      </c>
      <c r="V31" s="288">
        <v>0</v>
      </c>
      <c r="W31" s="288">
        <v>0</v>
      </c>
      <c r="X31" s="288">
        <v>0</v>
      </c>
      <c r="Y31" s="288">
        <v>0</v>
      </c>
      <c r="Z31" s="288">
        <v>0</v>
      </c>
      <c r="AA31" s="288">
        <v>0</v>
      </c>
      <c r="AB31" s="288">
        <v>0</v>
      </c>
      <c r="AC31" s="288">
        <v>0</v>
      </c>
      <c r="AD31" s="288">
        <v>0</v>
      </c>
      <c r="AE31" s="288">
        <v>0</v>
      </c>
      <c r="AF31" s="288">
        <v>0</v>
      </c>
      <c r="AG31" s="288">
        <v>0</v>
      </c>
      <c r="AH31" s="288">
        <v>0</v>
      </c>
      <c r="AI31" s="288">
        <v>0</v>
      </c>
      <c r="AJ31" s="288">
        <v>0</v>
      </c>
      <c r="AK31" s="288">
        <v>0</v>
      </c>
      <c r="AL31" s="288">
        <v>0</v>
      </c>
      <c r="AM31" s="288">
        <v>0</v>
      </c>
      <c r="AN31" s="288">
        <v>0</v>
      </c>
      <c r="AO31" s="288">
        <v>0</v>
      </c>
      <c r="AP31" s="288">
        <v>0</v>
      </c>
      <c r="AQ31" s="288">
        <v>0</v>
      </c>
      <c r="AR31" s="288">
        <v>0</v>
      </c>
      <c r="AS31" s="313">
        <v>0</v>
      </c>
    </row>
    <row r="32" spans="1:45" ht="24" x14ac:dyDescent="0.25">
      <c r="A32" s="104" t="s">
        <v>1000</v>
      </c>
      <c r="B32" s="104" t="s">
        <v>252</v>
      </c>
      <c r="C32" s="104" t="s">
        <v>196</v>
      </c>
      <c r="D32" s="105" t="s">
        <v>143</v>
      </c>
      <c r="E32" s="105" t="s">
        <v>253</v>
      </c>
      <c r="F32" s="288">
        <v>0</v>
      </c>
      <c r="G32" s="287">
        <v>0</v>
      </c>
      <c r="H32" s="288">
        <v>0</v>
      </c>
      <c r="I32" s="288">
        <v>0</v>
      </c>
      <c r="J32" s="288">
        <v>0</v>
      </c>
      <c r="K32" s="288">
        <v>0</v>
      </c>
      <c r="L32" s="288">
        <v>0</v>
      </c>
      <c r="M32" s="288">
        <v>0</v>
      </c>
      <c r="N32" s="288">
        <v>0</v>
      </c>
      <c r="O32" s="288">
        <v>0</v>
      </c>
      <c r="P32" s="288">
        <v>0</v>
      </c>
      <c r="Q32" s="288">
        <v>0</v>
      </c>
      <c r="R32" s="288">
        <v>0</v>
      </c>
      <c r="S32" s="288">
        <v>0</v>
      </c>
      <c r="T32" s="288">
        <v>0</v>
      </c>
      <c r="U32" s="288">
        <v>0</v>
      </c>
      <c r="V32" s="288">
        <v>0</v>
      </c>
      <c r="W32" s="288">
        <v>0</v>
      </c>
      <c r="X32" s="288">
        <v>0</v>
      </c>
      <c r="Y32" s="288">
        <v>0</v>
      </c>
      <c r="Z32" s="288">
        <v>0</v>
      </c>
      <c r="AA32" s="288">
        <v>0</v>
      </c>
      <c r="AB32" s="288">
        <v>0</v>
      </c>
      <c r="AC32" s="288">
        <v>0</v>
      </c>
      <c r="AD32" s="288">
        <v>0</v>
      </c>
      <c r="AE32" s="288">
        <v>0</v>
      </c>
      <c r="AF32" s="288">
        <v>0</v>
      </c>
      <c r="AG32" s="288">
        <v>0</v>
      </c>
      <c r="AH32" s="288">
        <v>0</v>
      </c>
      <c r="AI32" s="288">
        <v>0</v>
      </c>
      <c r="AJ32" s="288">
        <v>0</v>
      </c>
      <c r="AK32" s="288">
        <v>0</v>
      </c>
      <c r="AL32" s="288">
        <v>0</v>
      </c>
      <c r="AM32" s="288">
        <v>0</v>
      </c>
      <c r="AN32" s="288">
        <v>0</v>
      </c>
      <c r="AO32" s="288">
        <v>0</v>
      </c>
      <c r="AP32" s="288">
        <v>0</v>
      </c>
      <c r="AQ32" s="288">
        <v>0</v>
      </c>
      <c r="AR32" s="288">
        <v>0</v>
      </c>
      <c r="AS32" s="313">
        <v>0</v>
      </c>
    </row>
    <row r="33" spans="1:45" ht="24" x14ac:dyDescent="0.25">
      <c r="A33" s="104" t="s">
        <v>1001</v>
      </c>
      <c r="B33" s="104" t="s">
        <v>256</v>
      </c>
      <c r="C33" s="104" t="s">
        <v>196</v>
      </c>
      <c r="D33" s="105" t="s">
        <v>143</v>
      </c>
      <c r="E33" s="105" t="s">
        <v>253</v>
      </c>
      <c r="F33" s="288">
        <v>0</v>
      </c>
      <c r="G33" s="287">
        <v>0</v>
      </c>
      <c r="H33" s="288">
        <v>0</v>
      </c>
      <c r="I33" s="288">
        <v>0</v>
      </c>
      <c r="J33" s="288">
        <v>0</v>
      </c>
      <c r="K33" s="288">
        <v>0</v>
      </c>
      <c r="L33" s="288">
        <v>0</v>
      </c>
      <c r="M33" s="288">
        <v>0</v>
      </c>
      <c r="N33" s="288">
        <v>0</v>
      </c>
      <c r="O33" s="288">
        <v>0</v>
      </c>
      <c r="P33" s="288">
        <v>0</v>
      </c>
      <c r="Q33" s="288">
        <v>0</v>
      </c>
      <c r="R33" s="288">
        <v>0</v>
      </c>
      <c r="S33" s="288">
        <v>0</v>
      </c>
      <c r="T33" s="288">
        <v>0</v>
      </c>
      <c r="U33" s="288">
        <v>0</v>
      </c>
      <c r="V33" s="288">
        <v>0</v>
      </c>
      <c r="W33" s="288">
        <v>0</v>
      </c>
      <c r="X33" s="288">
        <v>0</v>
      </c>
      <c r="Y33" s="288">
        <v>0</v>
      </c>
      <c r="Z33" s="288">
        <v>0</v>
      </c>
      <c r="AA33" s="288">
        <v>0</v>
      </c>
      <c r="AB33" s="288">
        <v>0</v>
      </c>
      <c r="AC33" s="288">
        <v>0</v>
      </c>
      <c r="AD33" s="288">
        <v>0</v>
      </c>
      <c r="AE33" s="288">
        <v>0</v>
      </c>
      <c r="AF33" s="288">
        <v>0</v>
      </c>
      <c r="AG33" s="288">
        <v>0</v>
      </c>
      <c r="AH33" s="288">
        <v>0</v>
      </c>
      <c r="AI33" s="288">
        <v>0</v>
      </c>
      <c r="AJ33" s="288">
        <v>0</v>
      </c>
      <c r="AK33" s="288">
        <v>0</v>
      </c>
      <c r="AL33" s="288">
        <v>0</v>
      </c>
      <c r="AM33" s="288">
        <v>0</v>
      </c>
      <c r="AN33" s="288">
        <v>0</v>
      </c>
      <c r="AO33" s="288">
        <v>0</v>
      </c>
      <c r="AP33" s="288">
        <v>0</v>
      </c>
      <c r="AQ33" s="288">
        <v>0</v>
      </c>
      <c r="AR33" s="288">
        <v>0</v>
      </c>
      <c r="AS33" s="313">
        <v>0</v>
      </c>
    </row>
    <row r="34" spans="1:45" ht="24" x14ac:dyDescent="0.25">
      <c r="A34" s="104" t="s">
        <v>1002</v>
      </c>
      <c r="B34" s="104" t="s">
        <v>258</v>
      </c>
      <c r="C34" s="104" t="s">
        <v>196</v>
      </c>
      <c r="D34" s="105" t="s">
        <v>143</v>
      </c>
      <c r="E34" s="105">
        <v>2036</v>
      </c>
      <c r="F34" s="288">
        <v>0</v>
      </c>
      <c r="G34" s="287">
        <v>0</v>
      </c>
      <c r="H34" s="288">
        <v>0</v>
      </c>
      <c r="I34" s="288">
        <v>0</v>
      </c>
      <c r="J34" s="288">
        <v>0</v>
      </c>
      <c r="K34" s="288">
        <v>0</v>
      </c>
      <c r="L34" s="288">
        <v>0</v>
      </c>
      <c r="M34" s="288">
        <v>0</v>
      </c>
      <c r="N34" s="288">
        <v>0</v>
      </c>
      <c r="O34" s="288">
        <v>0</v>
      </c>
      <c r="P34" s="288">
        <v>0</v>
      </c>
      <c r="Q34" s="288">
        <v>0</v>
      </c>
      <c r="R34" s="288">
        <v>0</v>
      </c>
      <c r="S34" s="288">
        <v>0</v>
      </c>
      <c r="T34" s="288">
        <v>0</v>
      </c>
      <c r="U34" s="288">
        <v>0</v>
      </c>
      <c r="V34" s="288">
        <v>0</v>
      </c>
      <c r="W34" s="288">
        <v>0</v>
      </c>
      <c r="X34" s="288">
        <v>0</v>
      </c>
      <c r="Y34" s="288">
        <v>0</v>
      </c>
      <c r="Z34" s="288">
        <v>0</v>
      </c>
      <c r="AA34" s="288">
        <v>0</v>
      </c>
      <c r="AB34" s="288">
        <v>0</v>
      </c>
      <c r="AC34" s="288">
        <v>0</v>
      </c>
      <c r="AD34" s="288">
        <v>0</v>
      </c>
      <c r="AE34" s="288">
        <v>0</v>
      </c>
      <c r="AF34" s="288">
        <v>0</v>
      </c>
      <c r="AG34" s="288">
        <v>0</v>
      </c>
      <c r="AH34" s="288">
        <v>0</v>
      </c>
      <c r="AI34" s="288">
        <v>0</v>
      </c>
      <c r="AJ34" s="288">
        <v>0</v>
      </c>
      <c r="AK34" s="288">
        <v>0</v>
      </c>
      <c r="AL34" s="288">
        <v>0</v>
      </c>
      <c r="AM34" s="288">
        <v>0</v>
      </c>
      <c r="AN34" s="288">
        <v>0</v>
      </c>
      <c r="AO34" s="288">
        <v>0</v>
      </c>
      <c r="AP34" s="288">
        <v>0</v>
      </c>
      <c r="AQ34" s="288">
        <v>0</v>
      </c>
      <c r="AR34" s="288">
        <v>0</v>
      </c>
      <c r="AS34" s="313">
        <v>0</v>
      </c>
    </row>
    <row r="35" spans="1:45" ht="48" x14ac:dyDescent="0.25">
      <c r="A35" s="104" t="s">
        <v>780</v>
      </c>
      <c r="B35" s="104" t="s">
        <v>260</v>
      </c>
      <c r="C35" s="104" t="s">
        <v>1003</v>
      </c>
      <c r="D35" s="105" t="s">
        <v>155</v>
      </c>
      <c r="E35" s="105">
        <v>2036</v>
      </c>
      <c r="F35" s="288">
        <v>0</v>
      </c>
      <c r="G35" s="287">
        <v>0</v>
      </c>
      <c r="H35" s="288">
        <v>0</v>
      </c>
      <c r="I35" s="288">
        <v>0</v>
      </c>
      <c r="J35" s="288">
        <v>0</v>
      </c>
      <c r="K35" s="288">
        <v>0</v>
      </c>
      <c r="L35" s="288">
        <v>0</v>
      </c>
      <c r="M35" s="288">
        <v>0</v>
      </c>
      <c r="N35" s="288">
        <v>0</v>
      </c>
      <c r="O35" s="288">
        <v>0</v>
      </c>
      <c r="P35" s="288">
        <v>0</v>
      </c>
      <c r="Q35" s="288">
        <v>0</v>
      </c>
      <c r="R35" s="288">
        <v>0</v>
      </c>
      <c r="S35" s="288">
        <v>0</v>
      </c>
      <c r="T35" s="288">
        <v>0</v>
      </c>
      <c r="U35" s="288">
        <v>0</v>
      </c>
      <c r="V35" s="288">
        <v>0</v>
      </c>
      <c r="W35" s="288">
        <v>0</v>
      </c>
      <c r="X35" s="288">
        <v>0</v>
      </c>
      <c r="Y35" s="288">
        <v>0</v>
      </c>
      <c r="Z35" s="288">
        <v>0</v>
      </c>
      <c r="AA35" s="288">
        <v>0</v>
      </c>
      <c r="AB35" s="288">
        <v>0</v>
      </c>
      <c r="AC35" s="288">
        <v>0</v>
      </c>
      <c r="AD35" s="288">
        <v>0</v>
      </c>
      <c r="AE35" s="288">
        <v>0</v>
      </c>
      <c r="AF35" s="288">
        <v>0</v>
      </c>
      <c r="AG35" s="288">
        <v>0</v>
      </c>
      <c r="AH35" s="288">
        <v>0</v>
      </c>
      <c r="AI35" s="288">
        <v>0</v>
      </c>
      <c r="AJ35" s="288">
        <v>0</v>
      </c>
      <c r="AK35" s="288">
        <v>0</v>
      </c>
      <c r="AL35" s="288">
        <v>0</v>
      </c>
      <c r="AM35" s="288">
        <v>0</v>
      </c>
      <c r="AN35" s="288">
        <v>0</v>
      </c>
      <c r="AO35" s="288">
        <v>0</v>
      </c>
      <c r="AP35" s="288">
        <v>0</v>
      </c>
      <c r="AQ35" s="288">
        <v>0</v>
      </c>
      <c r="AR35" s="288">
        <v>0</v>
      </c>
      <c r="AS35" s="313">
        <v>0</v>
      </c>
    </row>
    <row r="36" spans="1:45" ht="48" x14ac:dyDescent="0.25">
      <c r="A36" s="104" t="s">
        <v>781</v>
      </c>
      <c r="B36" s="104" t="s">
        <v>262</v>
      </c>
      <c r="C36" s="104" t="s">
        <v>1003</v>
      </c>
      <c r="D36" s="105" t="s">
        <v>155</v>
      </c>
      <c r="E36" s="105">
        <v>2035</v>
      </c>
      <c r="F36" s="288">
        <v>0</v>
      </c>
      <c r="G36" s="287">
        <v>0</v>
      </c>
      <c r="H36" s="288">
        <v>0</v>
      </c>
      <c r="I36" s="288">
        <v>0</v>
      </c>
      <c r="J36" s="288">
        <v>0</v>
      </c>
      <c r="K36" s="288">
        <v>0</v>
      </c>
      <c r="L36" s="288">
        <v>0</v>
      </c>
      <c r="M36" s="288">
        <v>0</v>
      </c>
      <c r="N36" s="288">
        <v>0</v>
      </c>
      <c r="O36" s="288">
        <v>0</v>
      </c>
      <c r="P36" s="288">
        <v>0</v>
      </c>
      <c r="Q36" s="288">
        <v>0</v>
      </c>
      <c r="R36" s="288">
        <v>0</v>
      </c>
      <c r="S36" s="288">
        <v>0</v>
      </c>
      <c r="T36" s="288">
        <v>0</v>
      </c>
      <c r="U36" s="288">
        <v>0</v>
      </c>
      <c r="V36" s="288">
        <v>0</v>
      </c>
      <c r="W36" s="288">
        <v>0</v>
      </c>
      <c r="X36" s="288">
        <v>0</v>
      </c>
      <c r="Y36" s="288">
        <v>0</v>
      </c>
      <c r="Z36" s="288">
        <v>0</v>
      </c>
      <c r="AA36" s="288">
        <v>0</v>
      </c>
      <c r="AB36" s="288">
        <v>0</v>
      </c>
      <c r="AC36" s="288">
        <v>0</v>
      </c>
      <c r="AD36" s="288">
        <v>0</v>
      </c>
      <c r="AE36" s="288">
        <v>0</v>
      </c>
      <c r="AF36" s="288">
        <v>0</v>
      </c>
      <c r="AG36" s="288">
        <v>0</v>
      </c>
      <c r="AH36" s="288">
        <v>0</v>
      </c>
      <c r="AI36" s="288">
        <v>0</v>
      </c>
      <c r="AJ36" s="288">
        <v>0</v>
      </c>
      <c r="AK36" s="288">
        <v>0</v>
      </c>
      <c r="AL36" s="288">
        <v>0</v>
      </c>
      <c r="AM36" s="288">
        <v>0</v>
      </c>
      <c r="AN36" s="288">
        <v>0</v>
      </c>
      <c r="AO36" s="288">
        <v>0</v>
      </c>
      <c r="AP36" s="288">
        <v>0</v>
      </c>
      <c r="AQ36" s="288">
        <v>0</v>
      </c>
      <c r="AR36" s="288">
        <v>0</v>
      </c>
      <c r="AS36" s="313">
        <v>0</v>
      </c>
    </row>
    <row r="37" spans="1:45" ht="24" x14ac:dyDescent="0.25">
      <c r="A37" s="104" t="s">
        <v>782</v>
      </c>
      <c r="B37" s="104" t="s">
        <v>263</v>
      </c>
      <c r="C37" s="104" t="s">
        <v>1004</v>
      </c>
      <c r="D37" s="105" t="s">
        <v>155</v>
      </c>
      <c r="E37" s="105">
        <v>2036</v>
      </c>
      <c r="F37" s="288">
        <v>0</v>
      </c>
      <c r="G37" s="287">
        <v>1</v>
      </c>
      <c r="H37" s="288">
        <v>0</v>
      </c>
      <c r="I37" s="288">
        <v>0</v>
      </c>
      <c r="J37" s="288">
        <v>0</v>
      </c>
      <c r="K37" s="288">
        <v>0</v>
      </c>
      <c r="L37" s="288">
        <v>0</v>
      </c>
      <c r="M37" s="288">
        <v>0</v>
      </c>
      <c r="N37" s="288">
        <v>0</v>
      </c>
      <c r="O37" s="288">
        <v>0</v>
      </c>
      <c r="P37" s="288">
        <v>0</v>
      </c>
      <c r="Q37" s="288">
        <v>0</v>
      </c>
      <c r="R37" s="288">
        <v>0</v>
      </c>
      <c r="S37" s="288">
        <v>0</v>
      </c>
      <c r="T37" s="288">
        <v>0</v>
      </c>
      <c r="U37" s="288">
        <v>0</v>
      </c>
      <c r="V37" s="288">
        <v>0</v>
      </c>
      <c r="W37" s="288">
        <v>0</v>
      </c>
      <c r="X37" s="288">
        <v>0</v>
      </c>
      <c r="Y37" s="288">
        <v>0</v>
      </c>
      <c r="Z37" s="288">
        <v>0</v>
      </c>
      <c r="AA37" s="288">
        <v>0</v>
      </c>
      <c r="AB37" s="288">
        <v>0</v>
      </c>
      <c r="AC37" s="288">
        <v>0</v>
      </c>
      <c r="AD37" s="288">
        <v>0</v>
      </c>
      <c r="AE37" s="288">
        <v>0</v>
      </c>
      <c r="AF37" s="288">
        <v>0</v>
      </c>
      <c r="AG37" s="288">
        <v>0</v>
      </c>
      <c r="AH37" s="288">
        <v>0</v>
      </c>
      <c r="AI37" s="288">
        <v>0</v>
      </c>
      <c r="AJ37" s="288">
        <v>0</v>
      </c>
      <c r="AK37" s="288">
        <v>0</v>
      </c>
      <c r="AL37" s="288">
        <v>0</v>
      </c>
      <c r="AM37" s="288">
        <v>0</v>
      </c>
      <c r="AN37" s="288">
        <v>0</v>
      </c>
      <c r="AO37" s="288">
        <v>0</v>
      </c>
      <c r="AP37" s="288">
        <v>0</v>
      </c>
      <c r="AQ37" s="288">
        <v>0</v>
      </c>
      <c r="AR37" s="288">
        <v>0</v>
      </c>
      <c r="AS37" s="313">
        <v>0</v>
      </c>
    </row>
    <row r="38" spans="1:45" ht="48" x14ac:dyDescent="0.25">
      <c r="A38" s="104" t="s">
        <v>783</v>
      </c>
      <c r="B38" s="104" t="s">
        <v>266</v>
      </c>
      <c r="C38" s="104" t="s">
        <v>1005</v>
      </c>
      <c r="D38" s="105" t="s">
        <v>143</v>
      </c>
      <c r="E38" s="105">
        <v>2025</v>
      </c>
      <c r="F38" s="288">
        <v>0</v>
      </c>
      <c r="G38" s="287">
        <v>0</v>
      </c>
      <c r="H38" s="288">
        <v>0</v>
      </c>
      <c r="I38" s="288">
        <v>0</v>
      </c>
      <c r="J38" s="288">
        <v>0</v>
      </c>
      <c r="K38" s="288">
        <v>0</v>
      </c>
      <c r="L38" s="288">
        <v>0</v>
      </c>
      <c r="M38" s="288">
        <v>0</v>
      </c>
      <c r="N38" s="288">
        <v>0</v>
      </c>
      <c r="O38" s="288">
        <v>0</v>
      </c>
      <c r="P38" s="288">
        <v>0</v>
      </c>
      <c r="Q38" s="288">
        <v>0</v>
      </c>
      <c r="R38" s="288">
        <v>0</v>
      </c>
      <c r="S38" s="288">
        <v>0</v>
      </c>
      <c r="T38" s="288">
        <v>0</v>
      </c>
      <c r="U38" s="288">
        <v>0</v>
      </c>
      <c r="V38" s="288">
        <v>0</v>
      </c>
      <c r="W38" s="288">
        <v>0</v>
      </c>
      <c r="X38" s="288">
        <v>0</v>
      </c>
      <c r="Y38" s="288">
        <v>0</v>
      </c>
      <c r="Z38" s="288">
        <v>0</v>
      </c>
      <c r="AA38" s="288">
        <v>0</v>
      </c>
      <c r="AB38" s="288">
        <v>0</v>
      </c>
      <c r="AC38" s="288">
        <v>0</v>
      </c>
      <c r="AD38" s="288">
        <v>0</v>
      </c>
      <c r="AE38" s="288">
        <v>0</v>
      </c>
      <c r="AF38" s="288">
        <v>0</v>
      </c>
      <c r="AG38" s="288">
        <v>0</v>
      </c>
      <c r="AH38" s="288">
        <v>0</v>
      </c>
      <c r="AI38" s="288">
        <v>0</v>
      </c>
      <c r="AJ38" s="288">
        <v>0</v>
      </c>
      <c r="AK38" s="288">
        <v>0</v>
      </c>
      <c r="AL38" s="288">
        <v>0</v>
      </c>
      <c r="AM38" s="288">
        <v>0</v>
      </c>
      <c r="AN38" s="288">
        <v>0</v>
      </c>
      <c r="AO38" s="288">
        <v>0</v>
      </c>
      <c r="AP38" s="288">
        <v>0</v>
      </c>
      <c r="AQ38" s="288">
        <v>0</v>
      </c>
      <c r="AR38" s="288">
        <v>0</v>
      </c>
      <c r="AS38" s="313">
        <v>0</v>
      </c>
    </row>
    <row r="39" spans="1:45" ht="60" x14ac:dyDescent="0.25">
      <c r="A39" s="104" t="s">
        <v>708</v>
      </c>
      <c r="B39" s="104" t="s">
        <v>274</v>
      </c>
      <c r="C39" s="104" t="s">
        <v>1006</v>
      </c>
      <c r="D39" s="105" t="s">
        <v>143</v>
      </c>
      <c r="E39" s="105">
        <v>2031</v>
      </c>
      <c r="F39" s="288">
        <v>0</v>
      </c>
      <c r="G39" s="287">
        <v>1</v>
      </c>
      <c r="H39" s="288">
        <v>0</v>
      </c>
      <c r="I39" s="288">
        <v>0</v>
      </c>
      <c r="J39" s="288">
        <v>0</v>
      </c>
      <c r="K39" s="288">
        <v>0</v>
      </c>
      <c r="L39" s="288">
        <v>0</v>
      </c>
      <c r="M39" s="288">
        <v>0</v>
      </c>
      <c r="N39" s="288">
        <v>0</v>
      </c>
      <c r="O39" s="288">
        <v>0</v>
      </c>
      <c r="P39" s="288">
        <v>0</v>
      </c>
      <c r="Q39" s="288">
        <v>0</v>
      </c>
      <c r="R39" s="288">
        <v>0</v>
      </c>
      <c r="S39" s="288">
        <v>0</v>
      </c>
      <c r="T39" s="288">
        <v>0</v>
      </c>
      <c r="U39" s="288">
        <v>0</v>
      </c>
      <c r="V39" s="288">
        <v>0</v>
      </c>
      <c r="W39" s="288">
        <v>0</v>
      </c>
      <c r="X39" s="288">
        <v>0</v>
      </c>
      <c r="Y39" s="288">
        <v>0</v>
      </c>
      <c r="Z39" s="288">
        <v>0</v>
      </c>
      <c r="AA39" s="288">
        <v>0</v>
      </c>
      <c r="AB39" s="288">
        <v>0</v>
      </c>
      <c r="AC39" s="288">
        <v>0</v>
      </c>
      <c r="AD39" s="288">
        <v>0</v>
      </c>
      <c r="AE39" s="288">
        <v>0</v>
      </c>
      <c r="AF39" s="288">
        <v>0</v>
      </c>
      <c r="AG39" s="288">
        <v>0</v>
      </c>
      <c r="AH39" s="288">
        <v>0</v>
      </c>
      <c r="AI39" s="288">
        <v>0</v>
      </c>
      <c r="AJ39" s="288">
        <v>0</v>
      </c>
      <c r="AK39" s="288">
        <v>0</v>
      </c>
      <c r="AL39" s="288">
        <v>0</v>
      </c>
      <c r="AM39" s="288">
        <v>0</v>
      </c>
      <c r="AN39" s="288">
        <v>0</v>
      </c>
      <c r="AO39" s="288">
        <v>0</v>
      </c>
      <c r="AP39" s="288">
        <v>0</v>
      </c>
      <c r="AQ39" s="288">
        <v>0</v>
      </c>
      <c r="AR39" s="288">
        <v>0</v>
      </c>
      <c r="AS39" s="313">
        <v>0</v>
      </c>
    </row>
    <row r="40" spans="1:45" ht="48" x14ac:dyDescent="0.25">
      <c r="A40" s="104" t="s">
        <v>784</v>
      </c>
      <c r="B40" s="104" t="s">
        <v>282</v>
      </c>
      <c r="C40" s="104" t="s">
        <v>1005</v>
      </c>
      <c r="D40" s="105" t="s">
        <v>155</v>
      </c>
      <c r="E40" s="105">
        <v>2025</v>
      </c>
      <c r="F40" s="288">
        <v>0</v>
      </c>
      <c r="G40" s="287">
        <v>0</v>
      </c>
      <c r="H40" s="288">
        <v>0</v>
      </c>
      <c r="I40" s="288">
        <v>0</v>
      </c>
      <c r="J40" s="288">
        <v>0</v>
      </c>
      <c r="K40" s="288">
        <v>0</v>
      </c>
      <c r="L40" s="288">
        <v>0</v>
      </c>
      <c r="M40" s="288">
        <v>0</v>
      </c>
      <c r="N40" s="288">
        <v>0</v>
      </c>
      <c r="O40" s="288">
        <v>0</v>
      </c>
      <c r="P40" s="288">
        <v>0</v>
      </c>
      <c r="Q40" s="288">
        <v>0</v>
      </c>
      <c r="R40" s="288">
        <v>0</v>
      </c>
      <c r="S40" s="288">
        <v>0</v>
      </c>
      <c r="T40" s="288">
        <v>0</v>
      </c>
      <c r="U40" s="288">
        <v>0</v>
      </c>
      <c r="V40" s="288">
        <v>0</v>
      </c>
      <c r="W40" s="288">
        <v>0</v>
      </c>
      <c r="X40" s="288">
        <v>0</v>
      </c>
      <c r="Y40" s="288">
        <v>0</v>
      </c>
      <c r="Z40" s="288">
        <v>0</v>
      </c>
      <c r="AA40" s="288">
        <v>0</v>
      </c>
      <c r="AB40" s="288">
        <v>0</v>
      </c>
      <c r="AC40" s="288">
        <v>0</v>
      </c>
      <c r="AD40" s="288">
        <v>0</v>
      </c>
      <c r="AE40" s="288">
        <v>0</v>
      </c>
      <c r="AF40" s="288">
        <v>0</v>
      </c>
      <c r="AG40" s="288">
        <v>0</v>
      </c>
      <c r="AH40" s="288">
        <v>0</v>
      </c>
      <c r="AI40" s="288">
        <v>0</v>
      </c>
      <c r="AJ40" s="288">
        <v>0</v>
      </c>
      <c r="AK40" s="288">
        <v>0</v>
      </c>
      <c r="AL40" s="288">
        <v>0</v>
      </c>
      <c r="AM40" s="288">
        <v>0</v>
      </c>
      <c r="AN40" s="288">
        <v>0</v>
      </c>
      <c r="AO40" s="288">
        <v>0</v>
      </c>
      <c r="AP40" s="288">
        <v>0</v>
      </c>
      <c r="AQ40" s="288">
        <v>0</v>
      </c>
      <c r="AR40" s="288">
        <v>0</v>
      </c>
      <c r="AS40" s="313">
        <v>0</v>
      </c>
    </row>
    <row r="41" spans="1:45" ht="60" x14ac:dyDescent="0.25">
      <c r="A41" s="104" t="s">
        <v>709</v>
      </c>
      <c r="B41" s="104" t="s">
        <v>282</v>
      </c>
      <c r="C41" s="104" t="s">
        <v>1006</v>
      </c>
      <c r="D41" s="105" t="s">
        <v>155</v>
      </c>
      <c r="E41" s="105">
        <v>2037</v>
      </c>
      <c r="F41" s="288">
        <v>5179640.6553377975</v>
      </c>
      <c r="G41" s="287">
        <v>0.85</v>
      </c>
      <c r="H41" s="288">
        <v>4402694.5570371281</v>
      </c>
      <c r="I41" s="288">
        <v>0</v>
      </c>
      <c r="J41" s="288">
        <v>0</v>
      </c>
      <c r="K41" s="288">
        <v>0</v>
      </c>
      <c r="L41" s="288">
        <v>0</v>
      </c>
      <c r="M41" s="288">
        <v>0</v>
      </c>
      <c r="N41" s="288">
        <v>0</v>
      </c>
      <c r="O41" s="288">
        <v>0</v>
      </c>
      <c r="P41" s="288">
        <v>0</v>
      </c>
      <c r="Q41" s="288">
        <v>0</v>
      </c>
      <c r="R41" s="288">
        <v>0</v>
      </c>
      <c r="S41" s="288">
        <v>0</v>
      </c>
      <c r="T41" s="288">
        <v>0</v>
      </c>
      <c r="U41" s="288">
        <v>0</v>
      </c>
      <c r="V41" s="288">
        <v>0</v>
      </c>
      <c r="W41" s="288">
        <v>3769871.2445128597</v>
      </c>
      <c r="X41" s="288">
        <v>0</v>
      </c>
      <c r="Y41" s="288">
        <v>632823.31252426945</v>
      </c>
      <c r="Z41" s="288">
        <v>0</v>
      </c>
      <c r="AA41" s="288">
        <v>0</v>
      </c>
      <c r="AB41" s="288">
        <v>0</v>
      </c>
      <c r="AC41" s="288">
        <v>0</v>
      </c>
      <c r="AD41" s="288">
        <v>0</v>
      </c>
      <c r="AE41" s="288">
        <v>0</v>
      </c>
      <c r="AF41" s="288">
        <v>0</v>
      </c>
      <c r="AG41" s="288">
        <v>0</v>
      </c>
      <c r="AH41" s="288">
        <v>0</v>
      </c>
      <c r="AI41" s="288">
        <v>0</v>
      </c>
      <c r="AJ41" s="288">
        <v>0</v>
      </c>
      <c r="AK41" s="288">
        <v>0</v>
      </c>
      <c r="AL41" s="288">
        <v>0</v>
      </c>
      <c r="AM41" s="288">
        <v>0</v>
      </c>
      <c r="AN41" s="288">
        <v>0</v>
      </c>
      <c r="AO41" s="288">
        <v>0</v>
      </c>
      <c r="AP41" s="288">
        <v>0</v>
      </c>
      <c r="AQ41" s="288">
        <v>0</v>
      </c>
      <c r="AR41" s="288">
        <v>4402694.5570371291</v>
      </c>
      <c r="AS41" s="313">
        <v>-776946.09830066841</v>
      </c>
    </row>
    <row r="42" spans="1:45" ht="36" x14ac:dyDescent="0.25">
      <c r="A42" s="104" t="s">
        <v>1007</v>
      </c>
      <c r="B42" s="104" t="s">
        <v>293</v>
      </c>
      <c r="C42" s="104" t="s">
        <v>294</v>
      </c>
      <c r="D42" s="105" t="s">
        <v>143</v>
      </c>
      <c r="E42" s="105">
        <v>0</v>
      </c>
      <c r="F42" s="288">
        <v>0</v>
      </c>
      <c r="G42" s="287">
        <v>0</v>
      </c>
      <c r="H42" s="288">
        <v>0</v>
      </c>
      <c r="I42" s="288">
        <v>0</v>
      </c>
      <c r="J42" s="288">
        <v>0</v>
      </c>
      <c r="K42" s="288">
        <v>0</v>
      </c>
      <c r="L42" s="288">
        <v>0</v>
      </c>
      <c r="M42" s="288">
        <v>0</v>
      </c>
      <c r="N42" s="288">
        <v>0</v>
      </c>
      <c r="O42" s="288">
        <v>0</v>
      </c>
      <c r="P42" s="288">
        <v>0</v>
      </c>
      <c r="Q42" s="288">
        <v>0</v>
      </c>
      <c r="R42" s="288">
        <v>0</v>
      </c>
      <c r="S42" s="288">
        <v>0</v>
      </c>
      <c r="T42" s="288">
        <v>0</v>
      </c>
      <c r="U42" s="288">
        <v>0</v>
      </c>
      <c r="V42" s="288">
        <v>0</v>
      </c>
      <c r="W42" s="288">
        <v>0</v>
      </c>
      <c r="X42" s="288">
        <v>0</v>
      </c>
      <c r="Y42" s="288">
        <v>0</v>
      </c>
      <c r="Z42" s="288">
        <v>0</v>
      </c>
      <c r="AA42" s="288">
        <v>0</v>
      </c>
      <c r="AB42" s="288">
        <v>0</v>
      </c>
      <c r="AC42" s="288">
        <v>0</v>
      </c>
      <c r="AD42" s="288">
        <v>0</v>
      </c>
      <c r="AE42" s="288">
        <v>0</v>
      </c>
      <c r="AF42" s="288">
        <v>0</v>
      </c>
      <c r="AG42" s="288">
        <v>0</v>
      </c>
      <c r="AH42" s="288">
        <v>0</v>
      </c>
      <c r="AI42" s="288">
        <v>0</v>
      </c>
      <c r="AJ42" s="288">
        <v>0</v>
      </c>
      <c r="AK42" s="288">
        <v>0</v>
      </c>
      <c r="AL42" s="288">
        <v>0</v>
      </c>
      <c r="AM42" s="288">
        <v>0</v>
      </c>
      <c r="AN42" s="288">
        <v>0</v>
      </c>
      <c r="AO42" s="288">
        <v>0</v>
      </c>
      <c r="AP42" s="288">
        <v>0</v>
      </c>
      <c r="AQ42" s="288">
        <v>0</v>
      </c>
      <c r="AR42" s="288">
        <v>0</v>
      </c>
      <c r="AS42" s="313">
        <v>0</v>
      </c>
    </row>
    <row r="43" spans="1:45" ht="36" x14ac:dyDescent="0.25">
      <c r="A43" s="104" t="s">
        <v>710</v>
      </c>
      <c r="B43" s="104" t="s">
        <v>295</v>
      </c>
      <c r="C43" s="104" t="s">
        <v>980</v>
      </c>
      <c r="D43" s="105" t="s">
        <v>155</v>
      </c>
      <c r="E43" s="105">
        <v>2038</v>
      </c>
      <c r="F43" s="288">
        <v>5010043.5926091913</v>
      </c>
      <c r="G43" s="287">
        <v>0.35</v>
      </c>
      <c r="H43" s="288">
        <v>1753515.2574132169</v>
      </c>
      <c r="I43" s="288">
        <v>0</v>
      </c>
      <c r="J43" s="288">
        <v>0</v>
      </c>
      <c r="K43" s="288">
        <v>0</v>
      </c>
      <c r="L43" s="288">
        <v>0</v>
      </c>
      <c r="M43" s="288">
        <v>0</v>
      </c>
      <c r="N43" s="288">
        <v>0</v>
      </c>
      <c r="O43" s="288">
        <v>151112.53063175795</v>
      </c>
      <c r="P43" s="288">
        <v>0</v>
      </c>
      <c r="Q43" s="288">
        <v>0</v>
      </c>
      <c r="R43" s="288">
        <v>0</v>
      </c>
      <c r="S43" s="288">
        <v>0</v>
      </c>
      <c r="T43" s="288">
        <v>0</v>
      </c>
      <c r="U43" s="288">
        <v>0</v>
      </c>
      <c r="V43" s="288">
        <v>0</v>
      </c>
      <c r="W43" s="288">
        <v>0</v>
      </c>
      <c r="X43" s="288">
        <v>1602402.7267814588</v>
      </c>
      <c r="Y43" s="288">
        <v>0</v>
      </c>
      <c r="Z43" s="288">
        <v>0</v>
      </c>
      <c r="AA43" s="288">
        <v>0</v>
      </c>
      <c r="AB43" s="288">
        <v>0</v>
      </c>
      <c r="AC43" s="288">
        <v>0</v>
      </c>
      <c r="AD43" s="288">
        <v>0</v>
      </c>
      <c r="AE43" s="288">
        <v>0</v>
      </c>
      <c r="AF43" s="288">
        <v>0</v>
      </c>
      <c r="AG43" s="288">
        <v>0</v>
      </c>
      <c r="AH43" s="288">
        <v>0</v>
      </c>
      <c r="AI43" s="288">
        <v>0</v>
      </c>
      <c r="AJ43" s="288">
        <v>0</v>
      </c>
      <c r="AK43" s="288">
        <v>0</v>
      </c>
      <c r="AL43" s="288">
        <v>0</v>
      </c>
      <c r="AM43" s="288">
        <v>0</v>
      </c>
      <c r="AN43" s="288">
        <v>0</v>
      </c>
      <c r="AO43" s="288">
        <v>0</v>
      </c>
      <c r="AP43" s="288">
        <v>0</v>
      </c>
      <c r="AQ43" s="288">
        <v>0</v>
      </c>
      <c r="AR43" s="288">
        <v>1753515.2574132169</v>
      </c>
      <c r="AS43" s="313">
        <v>-3256528.3351959744</v>
      </c>
    </row>
    <row r="44" spans="1:45" ht="36" x14ac:dyDescent="0.25">
      <c r="A44" s="104" t="s">
        <v>785</v>
      </c>
      <c r="B44" s="104" t="s">
        <v>296</v>
      </c>
      <c r="C44" s="104" t="s">
        <v>1008</v>
      </c>
      <c r="D44" s="105" t="s">
        <v>155</v>
      </c>
      <c r="E44" s="105">
        <v>2039</v>
      </c>
      <c r="F44" s="288">
        <v>0</v>
      </c>
      <c r="G44" s="287">
        <v>0</v>
      </c>
      <c r="H44" s="288">
        <v>0</v>
      </c>
      <c r="I44" s="288">
        <v>0</v>
      </c>
      <c r="J44" s="288">
        <v>0</v>
      </c>
      <c r="K44" s="288">
        <v>0</v>
      </c>
      <c r="L44" s="288">
        <v>0</v>
      </c>
      <c r="M44" s="288">
        <v>0</v>
      </c>
      <c r="N44" s="288">
        <v>0</v>
      </c>
      <c r="O44" s="288">
        <v>0</v>
      </c>
      <c r="P44" s="288">
        <v>0</v>
      </c>
      <c r="Q44" s="288">
        <v>0</v>
      </c>
      <c r="R44" s="288">
        <v>0</v>
      </c>
      <c r="S44" s="288">
        <v>0</v>
      </c>
      <c r="T44" s="288">
        <v>0</v>
      </c>
      <c r="U44" s="288">
        <v>0</v>
      </c>
      <c r="V44" s="288">
        <v>0</v>
      </c>
      <c r="W44" s="288">
        <v>0</v>
      </c>
      <c r="X44" s="288">
        <v>0</v>
      </c>
      <c r="Y44" s="288">
        <v>0</v>
      </c>
      <c r="Z44" s="288">
        <v>0</v>
      </c>
      <c r="AA44" s="288">
        <v>0</v>
      </c>
      <c r="AB44" s="288">
        <v>0</v>
      </c>
      <c r="AC44" s="288">
        <v>0</v>
      </c>
      <c r="AD44" s="288">
        <v>0</v>
      </c>
      <c r="AE44" s="288">
        <v>0</v>
      </c>
      <c r="AF44" s="288">
        <v>0</v>
      </c>
      <c r="AG44" s="288">
        <v>0</v>
      </c>
      <c r="AH44" s="288">
        <v>0</v>
      </c>
      <c r="AI44" s="288">
        <v>0</v>
      </c>
      <c r="AJ44" s="288">
        <v>0</v>
      </c>
      <c r="AK44" s="288">
        <v>0</v>
      </c>
      <c r="AL44" s="288">
        <v>0</v>
      </c>
      <c r="AM44" s="288">
        <v>0</v>
      </c>
      <c r="AN44" s="288">
        <v>0</v>
      </c>
      <c r="AO44" s="288">
        <v>0</v>
      </c>
      <c r="AP44" s="288">
        <v>0</v>
      </c>
      <c r="AQ44" s="288">
        <v>0</v>
      </c>
      <c r="AR44" s="288">
        <v>0</v>
      </c>
      <c r="AS44" s="313">
        <v>0</v>
      </c>
    </row>
    <row r="45" spans="1:45" ht="48" x14ac:dyDescent="0.25">
      <c r="A45" s="104" t="s">
        <v>786</v>
      </c>
      <c r="B45" s="104" t="s">
        <v>299</v>
      </c>
      <c r="C45" s="104" t="s">
        <v>1003</v>
      </c>
      <c r="D45" s="105" t="s">
        <v>155</v>
      </c>
      <c r="E45" s="105">
        <v>2039</v>
      </c>
      <c r="F45" s="288">
        <v>0</v>
      </c>
      <c r="G45" s="287">
        <v>0</v>
      </c>
      <c r="H45" s="288">
        <v>0</v>
      </c>
      <c r="I45" s="288">
        <v>0</v>
      </c>
      <c r="J45" s="288">
        <v>0</v>
      </c>
      <c r="K45" s="288">
        <v>0</v>
      </c>
      <c r="L45" s="288">
        <v>0</v>
      </c>
      <c r="M45" s="288">
        <v>0</v>
      </c>
      <c r="N45" s="288">
        <v>0</v>
      </c>
      <c r="O45" s="288">
        <v>0</v>
      </c>
      <c r="P45" s="288">
        <v>0</v>
      </c>
      <c r="Q45" s="288">
        <v>0</v>
      </c>
      <c r="R45" s="288">
        <v>0</v>
      </c>
      <c r="S45" s="288">
        <v>0</v>
      </c>
      <c r="T45" s="288">
        <v>0</v>
      </c>
      <c r="U45" s="288">
        <v>0</v>
      </c>
      <c r="V45" s="288">
        <v>0</v>
      </c>
      <c r="W45" s="288">
        <v>0</v>
      </c>
      <c r="X45" s="288">
        <v>0</v>
      </c>
      <c r="Y45" s="288">
        <v>0</v>
      </c>
      <c r="Z45" s="288">
        <v>0</v>
      </c>
      <c r="AA45" s="288">
        <v>0</v>
      </c>
      <c r="AB45" s="288">
        <v>0</v>
      </c>
      <c r="AC45" s="288">
        <v>0</v>
      </c>
      <c r="AD45" s="288">
        <v>0</v>
      </c>
      <c r="AE45" s="288">
        <v>0</v>
      </c>
      <c r="AF45" s="288">
        <v>0</v>
      </c>
      <c r="AG45" s="288">
        <v>0</v>
      </c>
      <c r="AH45" s="288">
        <v>0</v>
      </c>
      <c r="AI45" s="288">
        <v>0</v>
      </c>
      <c r="AJ45" s="288">
        <v>0</v>
      </c>
      <c r="AK45" s="288">
        <v>0</v>
      </c>
      <c r="AL45" s="288">
        <v>0</v>
      </c>
      <c r="AM45" s="288">
        <v>0</v>
      </c>
      <c r="AN45" s="288">
        <v>0</v>
      </c>
      <c r="AO45" s="288">
        <v>0</v>
      </c>
      <c r="AP45" s="288">
        <v>0</v>
      </c>
      <c r="AQ45" s="288">
        <v>0</v>
      </c>
      <c r="AR45" s="288">
        <v>0</v>
      </c>
      <c r="AS45" s="313">
        <v>0</v>
      </c>
    </row>
    <row r="46" spans="1:45" ht="36" x14ac:dyDescent="0.25">
      <c r="A46" s="104" t="s">
        <v>1009</v>
      </c>
      <c r="B46" s="104" t="s">
        <v>301</v>
      </c>
      <c r="C46" s="104" t="s">
        <v>1010</v>
      </c>
      <c r="D46" s="105" t="s">
        <v>143</v>
      </c>
      <c r="E46" s="105">
        <v>2039</v>
      </c>
      <c r="F46" s="288">
        <v>0</v>
      </c>
      <c r="G46" s="287">
        <v>0</v>
      </c>
      <c r="H46" s="288">
        <v>0</v>
      </c>
      <c r="I46" s="288">
        <v>0</v>
      </c>
      <c r="J46" s="288">
        <v>0</v>
      </c>
      <c r="K46" s="288">
        <v>0</v>
      </c>
      <c r="L46" s="288">
        <v>0</v>
      </c>
      <c r="M46" s="288">
        <v>0</v>
      </c>
      <c r="N46" s="288">
        <v>0</v>
      </c>
      <c r="O46" s="288">
        <v>0</v>
      </c>
      <c r="P46" s="288">
        <v>0</v>
      </c>
      <c r="Q46" s="288">
        <v>0</v>
      </c>
      <c r="R46" s="288">
        <v>0</v>
      </c>
      <c r="S46" s="288">
        <v>0</v>
      </c>
      <c r="T46" s="288">
        <v>0</v>
      </c>
      <c r="U46" s="288">
        <v>0</v>
      </c>
      <c r="V46" s="288">
        <v>0</v>
      </c>
      <c r="W46" s="288">
        <v>0</v>
      </c>
      <c r="X46" s="288">
        <v>0</v>
      </c>
      <c r="Y46" s="288">
        <v>0</v>
      </c>
      <c r="Z46" s="288">
        <v>0</v>
      </c>
      <c r="AA46" s="288">
        <v>0</v>
      </c>
      <c r="AB46" s="288">
        <v>0</v>
      </c>
      <c r="AC46" s="288">
        <v>0</v>
      </c>
      <c r="AD46" s="288">
        <v>0</v>
      </c>
      <c r="AE46" s="288">
        <v>0</v>
      </c>
      <c r="AF46" s="288">
        <v>0</v>
      </c>
      <c r="AG46" s="288">
        <v>0</v>
      </c>
      <c r="AH46" s="288">
        <v>0</v>
      </c>
      <c r="AI46" s="288">
        <v>0</v>
      </c>
      <c r="AJ46" s="288">
        <v>0</v>
      </c>
      <c r="AK46" s="288">
        <v>0</v>
      </c>
      <c r="AL46" s="288">
        <v>0</v>
      </c>
      <c r="AM46" s="288">
        <v>0</v>
      </c>
      <c r="AN46" s="288">
        <v>0</v>
      </c>
      <c r="AO46" s="288">
        <v>0</v>
      </c>
      <c r="AP46" s="288">
        <v>0</v>
      </c>
      <c r="AQ46" s="288">
        <v>0</v>
      </c>
      <c r="AR46" s="288">
        <v>0</v>
      </c>
      <c r="AS46" s="313">
        <v>0</v>
      </c>
    </row>
    <row r="47" spans="1:45" ht="36" x14ac:dyDescent="0.25">
      <c r="A47" s="104" t="s">
        <v>712</v>
      </c>
      <c r="B47" s="104" t="s">
        <v>303</v>
      </c>
      <c r="C47" s="104" t="s">
        <v>997</v>
      </c>
      <c r="D47" s="105" t="s">
        <v>143</v>
      </c>
      <c r="E47" s="105">
        <v>2035</v>
      </c>
      <c r="F47" s="288">
        <v>0</v>
      </c>
      <c r="G47" s="287">
        <v>0</v>
      </c>
      <c r="H47" s="288">
        <v>0</v>
      </c>
      <c r="I47" s="288">
        <v>0</v>
      </c>
      <c r="J47" s="288">
        <v>0</v>
      </c>
      <c r="K47" s="288">
        <v>0</v>
      </c>
      <c r="L47" s="288">
        <v>0</v>
      </c>
      <c r="M47" s="288">
        <v>0</v>
      </c>
      <c r="N47" s="288">
        <v>0</v>
      </c>
      <c r="O47" s="288">
        <v>0</v>
      </c>
      <c r="P47" s="288">
        <v>0</v>
      </c>
      <c r="Q47" s="288">
        <v>0</v>
      </c>
      <c r="R47" s="288">
        <v>0</v>
      </c>
      <c r="S47" s="288">
        <v>0</v>
      </c>
      <c r="T47" s="288">
        <v>0</v>
      </c>
      <c r="U47" s="288">
        <v>0</v>
      </c>
      <c r="V47" s="288">
        <v>0</v>
      </c>
      <c r="W47" s="288">
        <v>0</v>
      </c>
      <c r="X47" s="288">
        <v>0</v>
      </c>
      <c r="Y47" s="288">
        <v>0</v>
      </c>
      <c r="Z47" s="288">
        <v>0</v>
      </c>
      <c r="AA47" s="288">
        <v>0</v>
      </c>
      <c r="AB47" s="288">
        <v>0</v>
      </c>
      <c r="AC47" s="288">
        <v>0</v>
      </c>
      <c r="AD47" s="288">
        <v>0</v>
      </c>
      <c r="AE47" s="288">
        <v>0</v>
      </c>
      <c r="AF47" s="288">
        <v>0</v>
      </c>
      <c r="AG47" s="288">
        <v>0</v>
      </c>
      <c r="AH47" s="288">
        <v>0</v>
      </c>
      <c r="AI47" s="288">
        <v>0</v>
      </c>
      <c r="AJ47" s="288">
        <v>0</v>
      </c>
      <c r="AK47" s="288">
        <v>0</v>
      </c>
      <c r="AL47" s="288">
        <v>0</v>
      </c>
      <c r="AM47" s="288">
        <v>0</v>
      </c>
      <c r="AN47" s="288">
        <v>0</v>
      </c>
      <c r="AO47" s="288">
        <v>0</v>
      </c>
      <c r="AP47" s="288">
        <v>0</v>
      </c>
      <c r="AQ47" s="288">
        <v>0</v>
      </c>
      <c r="AR47" s="288">
        <v>0</v>
      </c>
      <c r="AS47" s="313">
        <v>0</v>
      </c>
    </row>
    <row r="48" spans="1:45" ht="36" x14ac:dyDescent="0.25">
      <c r="A48" s="104" t="s">
        <v>711</v>
      </c>
      <c r="B48" s="104" t="s">
        <v>305</v>
      </c>
      <c r="C48" s="104" t="s">
        <v>1011</v>
      </c>
      <c r="D48" s="105" t="s">
        <v>155</v>
      </c>
      <c r="E48" s="105">
        <v>2035</v>
      </c>
      <c r="F48" s="288">
        <v>6179008.7164751608</v>
      </c>
      <c r="G48" s="287">
        <v>1</v>
      </c>
      <c r="H48" s="288">
        <v>6179008.7164751608</v>
      </c>
      <c r="I48" s="288">
        <v>0</v>
      </c>
      <c r="J48" s="288">
        <v>0</v>
      </c>
      <c r="K48" s="288">
        <v>0</v>
      </c>
      <c r="L48" s="288">
        <v>0</v>
      </c>
      <c r="M48" s="288">
        <v>0</v>
      </c>
      <c r="N48" s="288">
        <v>0</v>
      </c>
      <c r="O48" s="288">
        <v>0</v>
      </c>
      <c r="P48" s="288">
        <v>0</v>
      </c>
      <c r="Q48" s="288">
        <v>0</v>
      </c>
      <c r="R48" s="288">
        <v>0</v>
      </c>
      <c r="S48" s="288">
        <v>0</v>
      </c>
      <c r="T48" s="288">
        <v>0</v>
      </c>
      <c r="U48" s="288">
        <v>6179008.7164751608</v>
      </c>
      <c r="V48" s="288">
        <v>0</v>
      </c>
      <c r="W48" s="288">
        <v>0</v>
      </c>
      <c r="X48" s="288">
        <v>0</v>
      </c>
      <c r="Y48" s="288">
        <v>0</v>
      </c>
      <c r="Z48" s="288">
        <v>0</v>
      </c>
      <c r="AA48" s="288">
        <v>0</v>
      </c>
      <c r="AB48" s="288">
        <v>0</v>
      </c>
      <c r="AC48" s="288">
        <v>0</v>
      </c>
      <c r="AD48" s="288">
        <v>0</v>
      </c>
      <c r="AE48" s="288">
        <v>0</v>
      </c>
      <c r="AF48" s="288">
        <v>0</v>
      </c>
      <c r="AG48" s="288">
        <v>0</v>
      </c>
      <c r="AH48" s="288">
        <v>0</v>
      </c>
      <c r="AI48" s="288">
        <v>0</v>
      </c>
      <c r="AJ48" s="288">
        <v>0</v>
      </c>
      <c r="AK48" s="288">
        <v>0</v>
      </c>
      <c r="AL48" s="288">
        <v>0</v>
      </c>
      <c r="AM48" s="288">
        <v>0</v>
      </c>
      <c r="AN48" s="288">
        <v>0</v>
      </c>
      <c r="AO48" s="288">
        <v>0</v>
      </c>
      <c r="AP48" s="288">
        <v>0</v>
      </c>
      <c r="AQ48" s="288">
        <v>0</v>
      </c>
      <c r="AR48" s="288">
        <v>6179008.7164751608</v>
      </c>
      <c r="AS48" s="313">
        <v>0</v>
      </c>
    </row>
    <row r="49" spans="1:45" ht="36" x14ac:dyDescent="0.25">
      <c r="A49" s="104" t="s">
        <v>713</v>
      </c>
      <c r="B49" s="104" t="s">
        <v>307</v>
      </c>
      <c r="C49" s="104" t="s">
        <v>997</v>
      </c>
      <c r="D49" s="105" t="s">
        <v>143</v>
      </c>
      <c r="E49" s="105">
        <v>2035</v>
      </c>
      <c r="F49" s="288">
        <v>0</v>
      </c>
      <c r="G49" s="287">
        <v>0</v>
      </c>
      <c r="H49" s="288">
        <v>0</v>
      </c>
      <c r="I49" s="288">
        <v>0</v>
      </c>
      <c r="J49" s="288">
        <v>0</v>
      </c>
      <c r="K49" s="288">
        <v>0</v>
      </c>
      <c r="L49" s="288">
        <v>0</v>
      </c>
      <c r="M49" s="288">
        <v>0</v>
      </c>
      <c r="N49" s="288">
        <v>0</v>
      </c>
      <c r="O49" s="288">
        <v>0</v>
      </c>
      <c r="P49" s="288">
        <v>0</v>
      </c>
      <c r="Q49" s="288">
        <v>0</v>
      </c>
      <c r="R49" s="288">
        <v>0</v>
      </c>
      <c r="S49" s="288">
        <v>0</v>
      </c>
      <c r="T49" s="288">
        <v>0</v>
      </c>
      <c r="U49" s="288">
        <v>0</v>
      </c>
      <c r="V49" s="288">
        <v>0</v>
      </c>
      <c r="W49" s="288">
        <v>0</v>
      </c>
      <c r="X49" s="288">
        <v>0</v>
      </c>
      <c r="Y49" s="288">
        <v>0</v>
      </c>
      <c r="Z49" s="288">
        <v>0</v>
      </c>
      <c r="AA49" s="288">
        <v>0</v>
      </c>
      <c r="AB49" s="288">
        <v>0</v>
      </c>
      <c r="AC49" s="288">
        <v>0</v>
      </c>
      <c r="AD49" s="288">
        <v>0</v>
      </c>
      <c r="AE49" s="288">
        <v>0</v>
      </c>
      <c r="AF49" s="288">
        <v>0</v>
      </c>
      <c r="AG49" s="288">
        <v>0</v>
      </c>
      <c r="AH49" s="288">
        <v>0</v>
      </c>
      <c r="AI49" s="288">
        <v>0</v>
      </c>
      <c r="AJ49" s="288">
        <v>0</v>
      </c>
      <c r="AK49" s="288">
        <v>0</v>
      </c>
      <c r="AL49" s="288">
        <v>0</v>
      </c>
      <c r="AM49" s="288">
        <v>0</v>
      </c>
      <c r="AN49" s="288">
        <v>0</v>
      </c>
      <c r="AO49" s="288">
        <v>0</v>
      </c>
      <c r="AP49" s="288">
        <v>0</v>
      </c>
      <c r="AQ49" s="288">
        <v>0</v>
      </c>
      <c r="AR49" s="288">
        <v>0</v>
      </c>
      <c r="AS49" s="313">
        <v>0</v>
      </c>
    </row>
    <row r="50" spans="1:45" ht="36" x14ac:dyDescent="0.25">
      <c r="A50" s="104" t="s">
        <v>714</v>
      </c>
      <c r="B50" s="104" t="s">
        <v>308</v>
      </c>
      <c r="C50" s="104" t="s">
        <v>997</v>
      </c>
      <c r="D50" s="105" t="s">
        <v>143</v>
      </c>
      <c r="E50" s="105">
        <v>0</v>
      </c>
      <c r="F50" s="288">
        <v>0</v>
      </c>
      <c r="G50" s="287">
        <v>0</v>
      </c>
      <c r="H50" s="288">
        <v>0</v>
      </c>
      <c r="I50" s="288">
        <v>0</v>
      </c>
      <c r="J50" s="288">
        <v>0</v>
      </c>
      <c r="K50" s="288">
        <v>0</v>
      </c>
      <c r="L50" s="288">
        <v>0</v>
      </c>
      <c r="M50" s="288">
        <v>0</v>
      </c>
      <c r="N50" s="288">
        <v>0</v>
      </c>
      <c r="O50" s="288">
        <v>0</v>
      </c>
      <c r="P50" s="288">
        <v>0</v>
      </c>
      <c r="Q50" s="288">
        <v>0</v>
      </c>
      <c r="R50" s="288">
        <v>0</v>
      </c>
      <c r="S50" s="288">
        <v>0</v>
      </c>
      <c r="T50" s="288">
        <v>0</v>
      </c>
      <c r="U50" s="288">
        <v>0</v>
      </c>
      <c r="V50" s="288">
        <v>0</v>
      </c>
      <c r="W50" s="288">
        <v>0</v>
      </c>
      <c r="X50" s="288">
        <v>0</v>
      </c>
      <c r="Y50" s="288">
        <v>0</v>
      </c>
      <c r="Z50" s="288">
        <v>0</v>
      </c>
      <c r="AA50" s="288">
        <v>0</v>
      </c>
      <c r="AB50" s="288">
        <v>0</v>
      </c>
      <c r="AC50" s="288">
        <v>0</v>
      </c>
      <c r="AD50" s="288">
        <v>0</v>
      </c>
      <c r="AE50" s="288">
        <v>0</v>
      </c>
      <c r="AF50" s="288">
        <v>0</v>
      </c>
      <c r="AG50" s="288">
        <v>0</v>
      </c>
      <c r="AH50" s="288">
        <v>0</v>
      </c>
      <c r="AI50" s="288">
        <v>0</v>
      </c>
      <c r="AJ50" s="288">
        <v>0</v>
      </c>
      <c r="AK50" s="288">
        <v>0</v>
      </c>
      <c r="AL50" s="288">
        <v>0</v>
      </c>
      <c r="AM50" s="288">
        <v>0</v>
      </c>
      <c r="AN50" s="288">
        <v>0</v>
      </c>
      <c r="AO50" s="288">
        <v>0</v>
      </c>
      <c r="AP50" s="288">
        <v>0</v>
      </c>
      <c r="AQ50" s="288">
        <v>0</v>
      </c>
      <c r="AR50" s="288">
        <v>0</v>
      </c>
      <c r="AS50" s="313">
        <v>0</v>
      </c>
    </row>
    <row r="51" spans="1:45" ht="36" x14ac:dyDescent="0.25">
      <c r="A51" s="104" t="s">
        <v>729</v>
      </c>
      <c r="B51" s="104" t="s">
        <v>309</v>
      </c>
      <c r="C51" s="104" t="s">
        <v>997</v>
      </c>
      <c r="D51" s="105" t="s">
        <v>143</v>
      </c>
      <c r="E51" s="105">
        <v>2033</v>
      </c>
      <c r="F51" s="288">
        <v>0</v>
      </c>
      <c r="G51" s="287">
        <v>0</v>
      </c>
      <c r="H51" s="288">
        <v>0</v>
      </c>
      <c r="I51" s="288">
        <v>0</v>
      </c>
      <c r="J51" s="288">
        <v>0</v>
      </c>
      <c r="K51" s="288">
        <v>0</v>
      </c>
      <c r="L51" s="288">
        <v>0</v>
      </c>
      <c r="M51" s="288">
        <v>0</v>
      </c>
      <c r="N51" s="288">
        <v>0</v>
      </c>
      <c r="O51" s="288">
        <v>0</v>
      </c>
      <c r="P51" s="288">
        <v>0</v>
      </c>
      <c r="Q51" s="288">
        <v>0</v>
      </c>
      <c r="R51" s="288">
        <v>0</v>
      </c>
      <c r="S51" s="288">
        <v>0</v>
      </c>
      <c r="T51" s="288">
        <v>0</v>
      </c>
      <c r="U51" s="288">
        <v>0</v>
      </c>
      <c r="V51" s="288">
        <v>0</v>
      </c>
      <c r="W51" s="288">
        <v>0</v>
      </c>
      <c r="X51" s="288">
        <v>0</v>
      </c>
      <c r="Y51" s="288">
        <v>0</v>
      </c>
      <c r="Z51" s="288">
        <v>0</v>
      </c>
      <c r="AA51" s="288">
        <v>0</v>
      </c>
      <c r="AB51" s="288">
        <v>0</v>
      </c>
      <c r="AC51" s="288">
        <v>0</v>
      </c>
      <c r="AD51" s="288">
        <v>0</v>
      </c>
      <c r="AE51" s="288">
        <v>0</v>
      </c>
      <c r="AF51" s="288">
        <v>0</v>
      </c>
      <c r="AG51" s="288">
        <v>0</v>
      </c>
      <c r="AH51" s="288">
        <v>0</v>
      </c>
      <c r="AI51" s="288">
        <v>0</v>
      </c>
      <c r="AJ51" s="288">
        <v>0</v>
      </c>
      <c r="AK51" s="288">
        <v>0</v>
      </c>
      <c r="AL51" s="288">
        <v>0</v>
      </c>
      <c r="AM51" s="288">
        <v>0</v>
      </c>
      <c r="AN51" s="288">
        <v>0</v>
      </c>
      <c r="AO51" s="288">
        <v>0</v>
      </c>
      <c r="AP51" s="288">
        <v>0</v>
      </c>
      <c r="AQ51" s="288">
        <v>0</v>
      </c>
      <c r="AR51" s="288">
        <v>0</v>
      </c>
      <c r="AS51" s="313">
        <v>0</v>
      </c>
    </row>
    <row r="52" spans="1:45" ht="36" x14ac:dyDescent="0.25">
      <c r="A52" s="104" t="s">
        <v>730</v>
      </c>
      <c r="B52" s="104" t="s">
        <v>310</v>
      </c>
      <c r="C52" s="104" t="s">
        <v>997</v>
      </c>
      <c r="D52" s="105" t="s">
        <v>143</v>
      </c>
      <c r="E52" s="105">
        <v>2039</v>
      </c>
      <c r="F52" s="288">
        <v>0</v>
      </c>
      <c r="G52" s="287">
        <v>0</v>
      </c>
      <c r="H52" s="288">
        <v>0</v>
      </c>
      <c r="I52" s="288">
        <v>0</v>
      </c>
      <c r="J52" s="288">
        <v>0</v>
      </c>
      <c r="K52" s="288">
        <v>0</v>
      </c>
      <c r="L52" s="288">
        <v>0</v>
      </c>
      <c r="M52" s="288">
        <v>0</v>
      </c>
      <c r="N52" s="288">
        <v>0</v>
      </c>
      <c r="O52" s="288">
        <v>0</v>
      </c>
      <c r="P52" s="288">
        <v>0</v>
      </c>
      <c r="Q52" s="288">
        <v>0</v>
      </c>
      <c r="R52" s="288">
        <v>0</v>
      </c>
      <c r="S52" s="288">
        <v>0</v>
      </c>
      <c r="T52" s="288">
        <v>0</v>
      </c>
      <c r="U52" s="288">
        <v>0</v>
      </c>
      <c r="V52" s="288">
        <v>0</v>
      </c>
      <c r="W52" s="288">
        <v>0</v>
      </c>
      <c r="X52" s="288">
        <v>0</v>
      </c>
      <c r="Y52" s="288">
        <v>0</v>
      </c>
      <c r="Z52" s="288">
        <v>0</v>
      </c>
      <c r="AA52" s="288">
        <v>0</v>
      </c>
      <c r="AB52" s="288">
        <v>0</v>
      </c>
      <c r="AC52" s="288">
        <v>0</v>
      </c>
      <c r="AD52" s="288">
        <v>0</v>
      </c>
      <c r="AE52" s="288">
        <v>0</v>
      </c>
      <c r="AF52" s="288">
        <v>0</v>
      </c>
      <c r="AG52" s="288">
        <v>0</v>
      </c>
      <c r="AH52" s="288">
        <v>0</v>
      </c>
      <c r="AI52" s="288">
        <v>0</v>
      </c>
      <c r="AJ52" s="288">
        <v>0</v>
      </c>
      <c r="AK52" s="288">
        <v>0</v>
      </c>
      <c r="AL52" s="288">
        <v>0</v>
      </c>
      <c r="AM52" s="288">
        <v>0</v>
      </c>
      <c r="AN52" s="288">
        <v>0</v>
      </c>
      <c r="AO52" s="288">
        <v>0</v>
      </c>
      <c r="AP52" s="288">
        <v>0</v>
      </c>
      <c r="AQ52" s="288">
        <v>0</v>
      </c>
      <c r="AR52" s="288">
        <v>0</v>
      </c>
      <c r="AS52" s="313">
        <v>0</v>
      </c>
    </row>
    <row r="53" spans="1:45" ht="36" x14ac:dyDescent="0.25">
      <c r="A53" s="104" t="s">
        <v>787</v>
      </c>
      <c r="B53" s="104" t="s">
        <v>311</v>
      </c>
      <c r="C53" s="104" t="s">
        <v>1012</v>
      </c>
      <c r="D53" s="105" t="s">
        <v>155</v>
      </c>
      <c r="E53" s="105">
        <v>2039</v>
      </c>
      <c r="F53" s="288">
        <v>0</v>
      </c>
      <c r="G53" s="287">
        <v>0</v>
      </c>
      <c r="H53" s="288">
        <v>0</v>
      </c>
      <c r="I53" s="288">
        <v>0</v>
      </c>
      <c r="J53" s="288">
        <v>0</v>
      </c>
      <c r="K53" s="288">
        <v>0</v>
      </c>
      <c r="L53" s="288">
        <v>0</v>
      </c>
      <c r="M53" s="288">
        <v>0</v>
      </c>
      <c r="N53" s="288">
        <v>0</v>
      </c>
      <c r="O53" s="288">
        <v>0</v>
      </c>
      <c r="P53" s="288">
        <v>0</v>
      </c>
      <c r="Q53" s="288">
        <v>0</v>
      </c>
      <c r="R53" s="288">
        <v>0</v>
      </c>
      <c r="S53" s="288">
        <v>0</v>
      </c>
      <c r="T53" s="288">
        <v>0</v>
      </c>
      <c r="U53" s="288">
        <v>0</v>
      </c>
      <c r="V53" s="288">
        <v>0</v>
      </c>
      <c r="W53" s="288">
        <v>0</v>
      </c>
      <c r="X53" s="288">
        <v>0</v>
      </c>
      <c r="Y53" s="288">
        <v>0</v>
      </c>
      <c r="Z53" s="288">
        <v>0</v>
      </c>
      <c r="AA53" s="288">
        <v>0</v>
      </c>
      <c r="AB53" s="288">
        <v>0</v>
      </c>
      <c r="AC53" s="288">
        <v>0</v>
      </c>
      <c r="AD53" s="288">
        <v>0</v>
      </c>
      <c r="AE53" s="288">
        <v>0</v>
      </c>
      <c r="AF53" s="288">
        <v>0</v>
      </c>
      <c r="AG53" s="288">
        <v>0</v>
      </c>
      <c r="AH53" s="288">
        <v>0</v>
      </c>
      <c r="AI53" s="288">
        <v>0</v>
      </c>
      <c r="AJ53" s="288">
        <v>0</v>
      </c>
      <c r="AK53" s="288">
        <v>0</v>
      </c>
      <c r="AL53" s="288">
        <v>0</v>
      </c>
      <c r="AM53" s="288">
        <v>0</v>
      </c>
      <c r="AN53" s="288">
        <v>0</v>
      </c>
      <c r="AO53" s="288">
        <v>0</v>
      </c>
      <c r="AP53" s="288">
        <v>0</v>
      </c>
      <c r="AQ53" s="288">
        <v>0</v>
      </c>
      <c r="AR53" s="288">
        <v>0</v>
      </c>
      <c r="AS53" s="313">
        <v>0</v>
      </c>
    </row>
    <row r="54" spans="1:45" ht="24" x14ac:dyDescent="0.25">
      <c r="A54" s="104" t="s">
        <v>715</v>
      </c>
      <c r="B54" s="104" t="s">
        <v>313</v>
      </c>
      <c r="C54" s="104" t="s">
        <v>314</v>
      </c>
      <c r="D54" s="105" t="s">
        <v>155</v>
      </c>
      <c r="E54" s="105">
        <v>2039</v>
      </c>
      <c r="F54" s="288">
        <v>16067715.222790783</v>
      </c>
      <c r="G54" s="287">
        <v>0.1</v>
      </c>
      <c r="H54" s="288">
        <v>1606771.5222790784</v>
      </c>
      <c r="I54" s="288">
        <v>0</v>
      </c>
      <c r="J54" s="288">
        <v>0</v>
      </c>
      <c r="K54" s="288">
        <v>0</v>
      </c>
      <c r="L54" s="288">
        <v>0</v>
      </c>
      <c r="M54" s="288">
        <v>0</v>
      </c>
      <c r="N54" s="288">
        <v>0</v>
      </c>
      <c r="O54" s="288">
        <v>0</v>
      </c>
      <c r="P54" s="288">
        <v>0</v>
      </c>
      <c r="Q54" s="288">
        <v>0</v>
      </c>
      <c r="R54" s="288">
        <v>0</v>
      </c>
      <c r="S54" s="288">
        <v>0</v>
      </c>
      <c r="T54" s="288">
        <v>0</v>
      </c>
      <c r="U54" s="288">
        <v>0</v>
      </c>
      <c r="V54" s="288">
        <v>0</v>
      </c>
      <c r="W54" s="288">
        <v>0</v>
      </c>
      <c r="X54" s="288">
        <v>258590.35020918731</v>
      </c>
      <c r="Y54" s="288">
        <v>912821.88962642069</v>
      </c>
      <c r="Z54" s="288">
        <v>0</v>
      </c>
      <c r="AA54" s="288">
        <v>435359.28244347044</v>
      </c>
      <c r="AB54" s="288">
        <v>0</v>
      </c>
      <c r="AC54" s="288">
        <v>0</v>
      </c>
      <c r="AD54" s="288">
        <v>0</v>
      </c>
      <c r="AE54" s="288">
        <v>0</v>
      </c>
      <c r="AF54" s="288">
        <v>0</v>
      </c>
      <c r="AG54" s="288">
        <v>0</v>
      </c>
      <c r="AH54" s="288">
        <v>0</v>
      </c>
      <c r="AI54" s="288">
        <v>0</v>
      </c>
      <c r="AJ54" s="288">
        <v>0</v>
      </c>
      <c r="AK54" s="288">
        <v>0</v>
      </c>
      <c r="AL54" s="288">
        <v>0</v>
      </c>
      <c r="AM54" s="288">
        <v>0</v>
      </c>
      <c r="AN54" s="288">
        <v>0</v>
      </c>
      <c r="AO54" s="288">
        <v>0</v>
      </c>
      <c r="AP54" s="288">
        <v>0</v>
      </c>
      <c r="AQ54" s="288">
        <v>0</v>
      </c>
      <c r="AR54" s="288">
        <v>1606771.5222790786</v>
      </c>
      <c r="AS54" s="313">
        <v>-14460943.700511705</v>
      </c>
    </row>
    <row r="55" spans="1:45" ht="36" x14ac:dyDescent="0.25">
      <c r="A55" s="104" t="s">
        <v>788</v>
      </c>
      <c r="B55" s="104" t="s">
        <v>315</v>
      </c>
      <c r="C55" s="104" t="s">
        <v>1013</v>
      </c>
      <c r="D55" s="105" t="s">
        <v>155</v>
      </c>
      <c r="E55" s="105">
        <v>2036</v>
      </c>
      <c r="F55" s="288">
        <v>0</v>
      </c>
      <c r="G55" s="287">
        <v>0.05</v>
      </c>
      <c r="H55" s="288">
        <v>0</v>
      </c>
      <c r="I55" s="288">
        <v>0</v>
      </c>
      <c r="J55" s="288">
        <v>0</v>
      </c>
      <c r="K55" s="288">
        <v>0</v>
      </c>
      <c r="L55" s="288">
        <v>0</v>
      </c>
      <c r="M55" s="288">
        <v>0</v>
      </c>
      <c r="N55" s="288">
        <v>0</v>
      </c>
      <c r="O55" s="288">
        <v>0</v>
      </c>
      <c r="P55" s="288">
        <v>0</v>
      </c>
      <c r="Q55" s="288">
        <v>0</v>
      </c>
      <c r="R55" s="288">
        <v>0</v>
      </c>
      <c r="S55" s="288">
        <v>0</v>
      </c>
      <c r="T55" s="288">
        <v>0</v>
      </c>
      <c r="U55" s="288">
        <v>0</v>
      </c>
      <c r="V55" s="288">
        <v>0</v>
      </c>
      <c r="W55" s="288">
        <v>0</v>
      </c>
      <c r="X55" s="288">
        <v>0</v>
      </c>
      <c r="Y55" s="288">
        <v>0</v>
      </c>
      <c r="Z55" s="288">
        <v>0</v>
      </c>
      <c r="AA55" s="288">
        <v>0</v>
      </c>
      <c r="AB55" s="288">
        <v>0</v>
      </c>
      <c r="AC55" s="288">
        <v>0</v>
      </c>
      <c r="AD55" s="288">
        <v>0</v>
      </c>
      <c r="AE55" s="288">
        <v>0</v>
      </c>
      <c r="AF55" s="288">
        <v>0</v>
      </c>
      <c r="AG55" s="288">
        <v>0</v>
      </c>
      <c r="AH55" s="288">
        <v>0</v>
      </c>
      <c r="AI55" s="288">
        <v>0</v>
      </c>
      <c r="AJ55" s="288">
        <v>0</v>
      </c>
      <c r="AK55" s="288">
        <v>0</v>
      </c>
      <c r="AL55" s="288">
        <v>0</v>
      </c>
      <c r="AM55" s="288">
        <v>0</v>
      </c>
      <c r="AN55" s="288">
        <v>0</v>
      </c>
      <c r="AO55" s="288">
        <v>0</v>
      </c>
      <c r="AP55" s="288">
        <v>0</v>
      </c>
      <c r="AQ55" s="288">
        <v>0</v>
      </c>
      <c r="AR55" s="288">
        <v>0</v>
      </c>
      <c r="AS55" s="313">
        <v>0</v>
      </c>
    </row>
    <row r="56" spans="1:45" ht="24" x14ac:dyDescent="0.25">
      <c r="A56" s="104" t="s">
        <v>1014</v>
      </c>
      <c r="B56" s="104" t="s">
        <v>317</v>
      </c>
      <c r="C56" s="104" t="s">
        <v>1015</v>
      </c>
      <c r="D56" s="105" t="s">
        <v>143</v>
      </c>
      <c r="E56" s="105">
        <v>2034</v>
      </c>
      <c r="F56" s="288">
        <v>0</v>
      </c>
      <c r="G56" s="287">
        <v>0</v>
      </c>
      <c r="H56" s="288">
        <v>0</v>
      </c>
      <c r="I56" s="288">
        <v>0</v>
      </c>
      <c r="J56" s="288">
        <v>0</v>
      </c>
      <c r="K56" s="288">
        <v>0</v>
      </c>
      <c r="L56" s="288">
        <v>0</v>
      </c>
      <c r="M56" s="288">
        <v>0</v>
      </c>
      <c r="N56" s="288">
        <v>0</v>
      </c>
      <c r="O56" s="288">
        <v>0</v>
      </c>
      <c r="P56" s="288">
        <v>0</v>
      </c>
      <c r="Q56" s="288">
        <v>0</v>
      </c>
      <c r="R56" s="288">
        <v>0</v>
      </c>
      <c r="S56" s="288">
        <v>0</v>
      </c>
      <c r="T56" s="288">
        <v>0</v>
      </c>
      <c r="U56" s="288">
        <v>0</v>
      </c>
      <c r="V56" s="288">
        <v>0</v>
      </c>
      <c r="W56" s="288">
        <v>0</v>
      </c>
      <c r="X56" s="288">
        <v>0</v>
      </c>
      <c r="Y56" s="288">
        <v>0</v>
      </c>
      <c r="Z56" s="288">
        <v>0</v>
      </c>
      <c r="AA56" s="288">
        <v>0</v>
      </c>
      <c r="AB56" s="288">
        <v>0</v>
      </c>
      <c r="AC56" s="288">
        <v>0</v>
      </c>
      <c r="AD56" s="288">
        <v>0</v>
      </c>
      <c r="AE56" s="288">
        <v>0</v>
      </c>
      <c r="AF56" s="288">
        <v>0</v>
      </c>
      <c r="AG56" s="288">
        <v>0</v>
      </c>
      <c r="AH56" s="288">
        <v>0</v>
      </c>
      <c r="AI56" s="288">
        <v>0</v>
      </c>
      <c r="AJ56" s="288">
        <v>0</v>
      </c>
      <c r="AK56" s="288">
        <v>0</v>
      </c>
      <c r="AL56" s="288">
        <v>0</v>
      </c>
      <c r="AM56" s="288">
        <v>0</v>
      </c>
      <c r="AN56" s="288">
        <v>0</v>
      </c>
      <c r="AO56" s="288">
        <v>0</v>
      </c>
      <c r="AP56" s="288">
        <v>0</v>
      </c>
      <c r="AQ56" s="288">
        <v>0</v>
      </c>
      <c r="AR56" s="288">
        <v>0</v>
      </c>
      <c r="AS56" s="313">
        <v>0</v>
      </c>
    </row>
    <row r="57" spans="1:45" ht="36" x14ac:dyDescent="0.25">
      <c r="A57" s="104" t="s">
        <v>1016</v>
      </c>
      <c r="B57" s="104" t="s">
        <v>320</v>
      </c>
      <c r="C57" s="104" t="s">
        <v>1017</v>
      </c>
      <c r="D57" s="105" t="s">
        <v>143</v>
      </c>
      <c r="E57" s="105">
        <v>2043</v>
      </c>
      <c r="F57" s="288">
        <v>0</v>
      </c>
      <c r="G57" s="287">
        <v>0</v>
      </c>
      <c r="H57" s="288">
        <v>0</v>
      </c>
      <c r="I57" s="288">
        <v>0</v>
      </c>
      <c r="J57" s="288">
        <v>0</v>
      </c>
      <c r="K57" s="288">
        <v>0</v>
      </c>
      <c r="L57" s="288">
        <v>0</v>
      </c>
      <c r="M57" s="288">
        <v>0</v>
      </c>
      <c r="N57" s="288">
        <v>0</v>
      </c>
      <c r="O57" s="288">
        <v>0</v>
      </c>
      <c r="P57" s="288">
        <v>0</v>
      </c>
      <c r="Q57" s="288">
        <v>0</v>
      </c>
      <c r="R57" s="288">
        <v>0</v>
      </c>
      <c r="S57" s="288">
        <v>0</v>
      </c>
      <c r="T57" s="288">
        <v>0</v>
      </c>
      <c r="U57" s="288">
        <v>0</v>
      </c>
      <c r="V57" s="288">
        <v>0</v>
      </c>
      <c r="W57" s="288">
        <v>0</v>
      </c>
      <c r="X57" s="288">
        <v>0</v>
      </c>
      <c r="Y57" s="288">
        <v>0</v>
      </c>
      <c r="Z57" s="288">
        <v>0</v>
      </c>
      <c r="AA57" s="288">
        <v>0</v>
      </c>
      <c r="AB57" s="288">
        <v>0</v>
      </c>
      <c r="AC57" s="288">
        <v>0</v>
      </c>
      <c r="AD57" s="288">
        <v>0</v>
      </c>
      <c r="AE57" s="288">
        <v>0</v>
      </c>
      <c r="AF57" s="288">
        <v>0</v>
      </c>
      <c r="AG57" s="288">
        <v>0</v>
      </c>
      <c r="AH57" s="288">
        <v>0</v>
      </c>
      <c r="AI57" s="288">
        <v>0</v>
      </c>
      <c r="AJ57" s="288">
        <v>0</v>
      </c>
      <c r="AK57" s="288">
        <v>0</v>
      </c>
      <c r="AL57" s="288">
        <v>0</v>
      </c>
      <c r="AM57" s="288">
        <v>0</v>
      </c>
      <c r="AN57" s="288">
        <v>0</v>
      </c>
      <c r="AO57" s="288">
        <v>0</v>
      </c>
      <c r="AP57" s="288">
        <v>0</v>
      </c>
      <c r="AQ57" s="288">
        <v>0</v>
      </c>
      <c r="AR57" s="288">
        <v>0</v>
      </c>
      <c r="AS57" s="313">
        <v>0</v>
      </c>
    </row>
    <row r="58" spans="1:45" ht="36" x14ac:dyDescent="0.25">
      <c r="A58" s="104" t="s">
        <v>1018</v>
      </c>
      <c r="B58" s="104" t="s">
        <v>320</v>
      </c>
      <c r="C58" s="104" t="s">
        <v>1019</v>
      </c>
      <c r="D58" s="105" t="s">
        <v>143</v>
      </c>
      <c r="E58" s="105">
        <v>2050</v>
      </c>
      <c r="F58" s="288">
        <v>0</v>
      </c>
      <c r="G58" s="287">
        <v>0</v>
      </c>
      <c r="H58" s="288">
        <v>0</v>
      </c>
      <c r="I58" s="288">
        <v>0</v>
      </c>
      <c r="J58" s="288">
        <v>0</v>
      </c>
      <c r="K58" s="288">
        <v>0</v>
      </c>
      <c r="L58" s="288">
        <v>0</v>
      </c>
      <c r="M58" s="288">
        <v>0</v>
      </c>
      <c r="N58" s="288">
        <v>0</v>
      </c>
      <c r="O58" s="288">
        <v>0</v>
      </c>
      <c r="P58" s="288">
        <v>0</v>
      </c>
      <c r="Q58" s="288">
        <v>0</v>
      </c>
      <c r="R58" s="288">
        <v>0</v>
      </c>
      <c r="S58" s="288">
        <v>0</v>
      </c>
      <c r="T58" s="288">
        <v>0</v>
      </c>
      <c r="U58" s="288">
        <v>0</v>
      </c>
      <c r="V58" s="288">
        <v>0</v>
      </c>
      <c r="W58" s="288">
        <v>0</v>
      </c>
      <c r="X58" s="288">
        <v>0</v>
      </c>
      <c r="Y58" s="288">
        <v>0</v>
      </c>
      <c r="Z58" s="288">
        <v>0</v>
      </c>
      <c r="AA58" s="288">
        <v>0</v>
      </c>
      <c r="AB58" s="288">
        <v>0</v>
      </c>
      <c r="AC58" s="288">
        <v>0</v>
      </c>
      <c r="AD58" s="288">
        <v>0</v>
      </c>
      <c r="AE58" s="288">
        <v>0</v>
      </c>
      <c r="AF58" s="288">
        <v>0</v>
      </c>
      <c r="AG58" s="288">
        <v>0</v>
      </c>
      <c r="AH58" s="288">
        <v>0</v>
      </c>
      <c r="AI58" s="288">
        <v>0</v>
      </c>
      <c r="AJ58" s="288">
        <v>0</v>
      </c>
      <c r="AK58" s="288">
        <v>0</v>
      </c>
      <c r="AL58" s="288">
        <v>0</v>
      </c>
      <c r="AM58" s="288">
        <v>0</v>
      </c>
      <c r="AN58" s="288">
        <v>0</v>
      </c>
      <c r="AO58" s="288">
        <v>0</v>
      </c>
      <c r="AP58" s="288">
        <v>0</v>
      </c>
      <c r="AQ58" s="288">
        <v>0</v>
      </c>
      <c r="AR58" s="288">
        <v>0</v>
      </c>
      <c r="AS58" s="313">
        <v>0</v>
      </c>
    </row>
    <row r="59" spans="1:45" ht="36" x14ac:dyDescent="0.25">
      <c r="A59" s="104" t="s">
        <v>1020</v>
      </c>
      <c r="B59" s="104" t="s">
        <v>324</v>
      </c>
      <c r="C59" s="104" t="s">
        <v>1021</v>
      </c>
      <c r="D59" s="105" t="s">
        <v>143</v>
      </c>
      <c r="E59" s="105">
        <v>0</v>
      </c>
      <c r="F59" s="288">
        <v>0</v>
      </c>
      <c r="G59" s="287">
        <v>0</v>
      </c>
      <c r="H59" s="288">
        <v>0</v>
      </c>
      <c r="I59" s="288">
        <v>0</v>
      </c>
      <c r="J59" s="288">
        <v>0</v>
      </c>
      <c r="K59" s="288">
        <v>0</v>
      </c>
      <c r="L59" s="288">
        <v>0</v>
      </c>
      <c r="M59" s="288">
        <v>0</v>
      </c>
      <c r="N59" s="288">
        <v>0</v>
      </c>
      <c r="O59" s="288">
        <v>0</v>
      </c>
      <c r="P59" s="288">
        <v>0</v>
      </c>
      <c r="Q59" s="288">
        <v>0</v>
      </c>
      <c r="R59" s="288">
        <v>0</v>
      </c>
      <c r="S59" s="288">
        <v>0</v>
      </c>
      <c r="T59" s="288">
        <v>0</v>
      </c>
      <c r="U59" s="288">
        <v>0</v>
      </c>
      <c r="V59" s="288">
        <v>0</v>
      </c>
      <c r="W59" s="288">
        <v>0</v>
      </c>
      <c r="X59" s="288">
        <v>0</v>
      </c>
      <c r="Y59" s="288">
        <v>0</v>
      </c>
      <c r="Z59" s="288">
        <v>0</v>
      </c>
      <c r="AA59" s="288">
        <v>0</v>
      </c>
      <c r="AB59" s="288">
        <v>0</v>
      </c>
      <c r="AC59" s="288">
        <v>0</v>
      </c>
      <c r="AD59" s="288">
        <v>0</v>
      </c>
      <c r="AE59" s="288">
        <v>0</v>
      </c>
      <c r="AF59" s="288">
        <v>0</v>
      </c>
      <c r="AG59" s="288">
        <v>0</v>
      </c>
      <c r="AH59" s="288">
        <v>0</v>
      </c>
      <c r="AI59" s="288">
        <v>0</v>
      </c>
      <c r="AJ59" s="288">
        <v>0</v>
      </c>
      <c r="AK59" s="288">
        <v>0</v>
      </c>
      <c r="AL59" s="288">
        <v>0</v>
      </c>
      <c r="AM59" s="288">
        <v>0</v>
      </c>
      <c r="AN59" s="288">
        <v>0</v>
      </c>
      <c r="AO59" s="288">
        <v>0</v>
      </c>
      <c r="AP59" s="288">
        <v>0</v>
      </c>
      <c r="AQ59" s="288">
        <v>0</v>
      </c>
      <c r="AR59" s="288">
        <v>0</v>
      </c>
      <c r="AS59" s="313">
        <v>0</v>
      </c>
    </row>
    <row r="60" spans="1:45" ht="36" x14ac:dyDescent="0.25">
      <c r="A60" s="104" t="s">
        <v>716</v>
      </c>
      <c r="B60" s="104" t="s">
        <v>327</v>
      </c>
      <c r="C60" s="104" t="s">
        <v>1022</v>
      </c>
      <c r="D60" s="105" t="s">
        <v>155</v>
      </c>
      <c r="E60" s="105">
        <v>2039</v>
      </c>
      <c r="F60" s="288">
        <v>52544006.108461149</v>
      </c>
      <c r="G60" s="287">
        <v>1</v>
      </c>
      <c r="H60" s="288">
        <v>52544006.108461149</v>
      </c>
      <c r="I60" s="288">
        <v>0</v>
      </c>
      <c r="J60" s="288">
        <v>0</v>
      </c>
      <c r="K60" s="288">
        <v>0</v>
      </c>
      <c r="L60" s="288">
        <v>0</v>
      </c>
      <c r="M60" s="288">
        <v>0</v>
      </c>
      <c r="N60" s="288">
        <v>0</v>
      </c>
      <c r="O60" s="288">
        <v>0</v>
      </c>
      <c r="P60" s="288">
        <v>0</v>
      </c>
      <c r="Q60" s="288">
        <v>0</v>
      </c>
      <c r="R60" s="288">
        <v>0</v>
      </c>
      <c r="S60" s="288">
        <v>0</v>
      </c>
      <c r="T60" s="288">
        <v>0</v>
      </c>
      <c r="U60" s="288">
        <v>0</v>
      </c>
      <c r="V60" s="288">
        <v>0</v>
      </c>
      <c r="W60" s="288">
        <v>0</v>
      </c>
      <c r="X60" s="288">
        <v>0</v>
      </c>
      <c r="Y60" s="288">
        <v>50286768.52009777</v>
      </c>
      <c r="Z60" s="288">
        <v>0</v>
      </c>
      <c r="AA60" s="288">
        <v>2257237.5883633844</v>
      </c>
      <c r="AB60" s="288">
        <v>0</v>
      </c>
      <c r="AC60" s="288">
        <v>0</v>
      </c>
      <c r="AD60" s="288">
        <v>0</v>
      </c>
      <c r="AE60" s="288">
        <v>0</v>
      </c>
      <c r="AF60" s="288">
        <v>0</v>
      </c>
      <c r="AG60" s="288">
        <v>0</v>
      </c>
      <c r="AH60" s="288">
        <v>0</v>
      </c>
      <c r="AI60" s="288">
        <v>0</v>
      </c>
      <c r="AJ60" s="288">
        <v>0</v>
      </c>
      <c r="AK60" s="288">
        <v>0</v>
      </c>
      <c r="AL60" s="288">
        <v>0</v>
      </c>
      <c r="AM60" s="288">
        <v>0</v>
      </c>
      <c r="AN60" s="288">
        <v>0</v>
      </c>
      <c r="AO60" s="288">
        <v>0</v>
      </c>
      <c r="AP60" s="288">
        <v>0</v>
      </c>
      <c r="AQ60" s="288">
        <v>0</v>
      </c>
      <c r="AR60" s="288">
        <v>52544006.108461156</v>
      </c>
      <c r="AS60" s="313">
        <v>0</v>
      </c>
    </row>
    <row r="61" spans="1:45" ht="48" x14ac:dyDescent="0.25">
      <c r="A61" s="104" t="s">
        <v>717</v>
      </c>
      <c r="B61" s="104" t="s">
        <v>335</v>
      </c>
      <c r="C61" s="104" t="s">
        <v>1023</v>
      </c>
      <c r="D61" s="105" t="s">
        <v>155</v>
      </c>
      <c r="E61" s="105">
        <v>2050</v>
      </c>
      <c r="F61" s="288">
        <v>99324280.731624216</v>
      </c>
      <c r="G61" s="287">
        <v>1</v>
      </c>
      <c r="H61" s="288">
        <v>99324280.731624216</v>
      </c>
      <c r="I61" s="288">
        <v>0</v>
      </c>
      <c r="J61" s="288">
        <v>0</v>
      </c>
      <c r="K61" s="288">
        <v>0</v>
      </c>
      <c r="L61" s="288">
        <v>0</v>
      </c>
      <c r="M61" s="288">
        <v>0</v>
      </c>
      <c r="N61" s="288">
        <v>0</v>
      </c>
      <c r="O61" s="288">
        <v>0</v>
      </c>
      <c r="P61" s="288">
        <v>0</v>
      </c>
      <c r="Q61" s="288">
        <v>0</v>
      </c>
      <c r="R61" s="288">
        <v>0</v>
      </c>
      <c r="S61" s="288">
        <v>0</v>
      </c>
      <c r="T61" s="288">
        <v>0</v>
      </c>
      <c r="U61" s="288">
        <v>0</v>
      </c>
      <c r="V61" s="288">
        <v>0</v>
      </c>
      <c r="W61" s="288">
        <v>0</v>
      </c>
      <c r="X61" s="288">
        <v>0</v>
      </c>
      <c r="Y61" s="288">
        <v>0</v>
      </c>
      <c r="Z61" s="288">
        <v>0</v>
      </c>
      <c r="AA61" s="288">
        <v>0</v>
      </c>
      <c r="AB61" s="288">
        <v>0</v>
      </c>
      <c r="AC61" s="288">
        <v>0</v>
      </c>
      <c r="AD61" s="288">
        <v>0</v>
      </c>
      <c r="AE61" s="288">
        <v>0</v>
      </c>
      <c r="AF61" s="288">
        <v>0</v>
      </c>
      <c r="AG61" s="288">
        <v>0</v>
      </c>
      <c r="AH61" s="288">
        <v>0</v>
      </c>
      <c r="AI61" s="288">
        <v>0</v>
      </c>
      <c r="AJ61" s="288">
        <v>99324280.731624216</v>
      </c>
      <c r="AK61" s="288">
        <v>0</v>
      </c>
      <c r="AL61" s="288">
        <v>0</v>
      </c>
      <c r="AM61" s="288">
        <v>0</v>
      </c>
      <c r="AN61" s="288">
        <v>0</v>
      </c>
      <c r="AO61" s="288">
        <v>0</v>
      </c>
      <c r="AP61" s="288">
        <v>0</v>
      </c>
      <c r="AQ61" s="288">
        <v>0</v>
      </c>
      <c r="AR61" s="288">
        <v>99324280.731624216</v>
      </c>
      <c r="AS61" s="313">
        <v>0</v>
      </c>
    </row>
    <row r="62" spans="1:45" ht="36" x14ac:dyDescent="0.25">
      <c r="A62" s="104" t="s">
        <v>789</v>
      </c>
      <c r="B62" s="104" t="s">
        <v>343</v>
      </c>
      <c r="C62" s="104" t="s">
        <v>1024</v>
      </c>
      <c r="D62" s="105" t="s">
        <v>155</v>
      </c>
      <c r="E62" s="105">
        <v>2050</v>
      </c>
      <c r="F62" s="288">
        <v>0</v>
      </c>
      <c r="G62" s="287">
        <v>1</v>
      </c>
      <c r="H62" s="288">
        <v>0</v>
      </c>
      <c r="I62" s="288">
        <v>0</v>
      </c>
      <c r="J62" s="288">
        <v>0</v>
      </c>
      <c r="K62" s="288">
        <v>0</v>
      </c>
      <c r="L62" s="288">
        <v>0</v>
      </c>
      <c r="M62" s="288">
        <v>0</v>
      </c>
      <c r="N62" s="288">
        <v>0</v>
      </c>
      <c r="O62" s="288">
        <v>0</v>
      </c>
      <c r="P62" s="288">
        <v>0</v>
      </c>
      <c r="Q62" s="288">
        <v>0</v>
      </c>
      <c r="R62" s="288">
        <v>0</v>
      </c>
      <c r="S62" s="288">
        <v>0</v>
      </c>
      <c r="T62" s="288">
        <v>0</v>
      </c>
      <c r="U62" s="288">
        <v>0</v>
      </c>
      <c r="V62" s="288">
        <v>0</v>
      </c>
      <c r="W62" s="288">
        <v>0</v>
      </c>
      <c r="X62" s="288">
        <v>0</v>
      </c>
      <c r="Y62" s="288">
        <v>0</v>
      </c>
      <c r="Z62" s="288">
        <v>0</v>
      </c>
      <c r="AA62" s="288">
        <v>0</v>
      </c>
      <c r="AB62" s="288">
        <v>0</v>
      </c>
      <c r="AC62" s="288">
        <v>0</v>
      </c>
      <c r="AD62" s="288">
        <v>0</v>
      </c>
      <c r="AE62" s="288">
        <v>0</v>
      </c>
      <c r="AF62" s="288">
        <v>0</v>
      </c>
      <c r="AG62" s="288">
        <v>0</v>
      </c>
      <c r="AH62" s="288">
        <v>0</v>
      </c>
      <c r="AI62" s="288">
        <v>0</v>
      </c>
      <c r="AJ62" s="288">
        <v>0</v>
      </c>
      <c r="AK62" s="288">
        <v>0</v>
      </c>
      <c r="AL62" s="288">
        <v>0</v>
      </c>
      <c r="AM62" s="288">
        <v>0</v>
      </c>
      <c r="AN62" s="288">
        <v>0</v>
      </c>
      <c r="AO62" s="288">
        <v>0</v>
      </c>
      <c r="AP62" s="288">
        <v>0</v>
      </c>
      <c r="AQ62" s="288">
        <v>0</v>
      </c>
      <c r="AR62" s="288">
        <v>0</v>
      </c>
      <c r="AS62" s="313">
        <v>0</v>
      </c>
    </row>
    <row r="63" spans="1:45" ht="24" x14ac:dyDescent="0.25">
      <c r="A63" s="104" t="s">
        <v>732</v>
      </c>
      <c r="B63" s="104" t="s">
        <v>347</v>
      </c>
      <c r="C63" s="104" t="s">
        <v>1015</v>
      </c>
      <c r="D63" s="105" t="s">
        <v>155</v>
      </c>
      <c r="E63" s="105">
        <v>2044</v>
      </c>
      <c r="F63" s="288">
        <v>317700661.02231979</v>
      </c>
      <c r="G63" s="287">
        <v>0.4</v>
      </c>
      <c r="H63" s="288">
        <v>127080264.40892792</v>
      </c>
      <c r="I63" s="288">
        <v>0</v>
      </c>
      <c r="J63" s="288">
        <v>0</v>
      </c>
      <c r="K63" s="288">
        <v>0</v>
      </c>
      <c r="L63" s="288">
        <v>0</v>
      </c>
      <c r="M63" s="288">
        <v>0</v>
      </c>
      <c r="N63" s="288">
        <v>0</v>
      </c>
      <c r="O63" s="288">
        <v>0</v>
      </c>
      <c r="P63" s="288">
        <v>0</v>
      </c>
      <c r="Q63" s="288">
        <v>0</v>
      </c>
      <c r="R63" s="288">
        <v>0</v>
      </c>
      <c r="S63" s="288">
        <v>0</v>
      </c>
      <c r="T63" s="288">
        <v>0</v>
      </c>
      <c r="U63" s="288">
        <v>0</v>
      </c>
      <c r="V63" s="288">
        <v>0</v>
      </c>
      <c r="W63" s="288">
        <v>0</v>
      </c>
      <c r="X63" s="288">
        <v>0</v>
      </c>
      <c r="Y63" s="288">
        <v>0</v>
      </c>
      <c r="Z63" s="288">
        <v>0</v>
      </c>
      <c r="AA63" s="288">
        <v>0</v>
      </c>
      <c r="AB63" s="288">
        <v>0</v>
      </c>
      <c r="AC63" s="288">
        <v>0</v>
      </c>
      <c r="AD63" s="288">
        <v>120729103.52502513</v>
      </c>
      <c r="AE63" s="288">
        <v>0</v>
      </c>
      <c r="AF63" s="288">
        <v>6351160.8839028105</v>
      </c>
      <c r="AG63" s="288">
        <v>0</v>
      </c>
      <c r="AH63" s="288">
        <v>0</v>
      </c>
      <c r="AI63" s="288">
        <v>0</v>
      </c>
      <c r="AJ63" s="288">
        <v>0</v>
      </c>
      <c r="AK63" s="288">
        <v>0</v>
      </c>
      <c r="AL63" s="288">
        <v>0</v>
      </c>
      <c r="AM63" s="288">
        <v>0</v>
      </c>
      <c r="AN63" s="288">
        <v>0</v>
      </c>
      <c r="AO63" s="288">
        <v>0</v>
      </c>
      <c r="AP63" s="288">
        <v>0</v>
      </c>
      <c r="AQ63" s="288">
        <v>0</v>
      </c>
      <c r="AR63" s="288">
        <v>127080264.40892795</v>
      </c>
      <c r="AS63" s="313">
        <v>-190620396.61339185</v>
      </c>
    </row>
    <row r="64" spans="1:45" ht="24" x14ac:dyDescent="0.25">
      <c r="A64" s="104" t="s">
        <v>790</v>
      </c>
      <c r="B64" s="104" t="s">
        <v>347</v>
      </c>
      <c r="C64" s="104" t="s">
        <v>1025</v>
      </c>
      <c r="D64" s="105" t="s">
        <v>155</v>
      </c>
      <c r="E64" s="105">
        <v>2044</v>
      </c>
      <c r="F64" s="288">
        <v>0</v>
      </c>
      <c r="G64" s="287">
        <v>1</v>
      </c>
      <c r="H64" s="288">
        <v>0</v>
      </c>
      <c r="I64" s="288">
        <v>0</v>
      </c>
      <c r="J64" s="288">
        <v>0</v>
      </c>
      <c r="K64" s="288">
        <v>0</v>
      </c>
      <c r="L64" s="288">
        <v>0</v>
      </c>
      <c r="M64" s="288">
        <v>0</v>
      </c>
      <c r="N64" s="288">
        <v>0</v>
      </c>
      <c r="O64" s="288">
        <v>0</v>
      </c>
      <c r="P64" s="288">
        <v>0</v>
      </c>
      <c r="Q64" s="288">
        <v>0</v>
      </c>
      <c r="R64" s="288">
        <v>0</v>
      </c>
      <c r="S64" s="288">
        <v>0</v>
      </c>
      <c r="T64" s="288">
        <v>0</v>
      </c>
      <c r="U64" s="288">
        <v>0</v>
      </c>
      <c r="V64" s="288">
        <v>0</v>
      </c>
      <c r="W64" s="288">
        <v>0</v>
      </c>
      <c r="X64" s="288">
        <v>0</v>
      </c>
      <c r="Y64" s="288">
        <v>0</v>
      </c>
      <c r="Z64" s="288">
        <v>0</v>
      </c>
      <c r="AA64" s="288">
        <v>0</v>
      </c>
      <c r="AB64" s="288">
        <v>0</v>
      </c>
      <c r="AC64" s="288">
        <v>0</v>
      </c>
      <c r="AD64" s="288">
        <v>0</v>
      </c>
      <c r="AE64" s="288">
        <v>0</v>
      </c>
      <c r="AF64" s="288">
        <v>0</v>
      </c>
      <c r="AG64" s="288">
        <v>0</v>
      </c>
      <c r="AH64" s="288">
        <v>0</v>
      </c>
      <c r="AI64" s="288">
        <v>0</v>
      </c>
      <c r="AJ64" s="288">
        <v>0</v>
      </c>
      <c r="AK64" s="288">
        <v>0</v>
      </c>
      <c r="AL64" s="288">
        <v>0</v>
      </c>
      <c r="AM64" s="288">
        <v>0</v>
      </c>
      <c r="AN64" s="288">
        <v>0</v>
      </c>
      <c r="AO64" s="288">
        <v>0</v>
      </c>
      <c r="AP64" s="288">
        <v>0</v>
      </c>
      <c r="AQ64" s="288">
        <v>0</v>
      </c>
      <c r="AR64" s="288">
        <v>0</v>
      </c>
      <c r="AS64" s="313">
        <v>0</v>
      </c>
    </row>
    <row r="65" spans="1:45" ht="36" x14ac:dyDescent="0.25">
      <c r="A65" s="104" t="s">
        <v>791</v>
      </c>
      <c r="B65" s="104" t="s">
        <v>347</v>
      </c>
      <c r="C65" s="104" t="s">
        <v>248</v>
      </c>
      <c r="D65" s="105" t="s">
        <v>155</v>
      </c>
      <c r="E65" s="105">
        <v>2049</v>
      </c>
      <c r="F65" s="288">
        <v>0</v>
      </c>
      <c r="G65" s="287">
        <v>1</v>
      </c>
      <c r="H65" s="288">
        <v>0</v>
      </c>
      <c r="I65" s="288">
        <v>0</v>
      </c>
      <c r="J65" s="288">
        <v>0</v>
      </c>
      <c r="K65" s="288">
        <v>0</v>
      </c>
      <c r="L65" s="288">
        <v>0</v>
      </c>
      <c r="M65" s="288">
        <v>0</v>
      </c>
      <c r="N65" s="288">
        <v>0</v>
      </c>
      <c r="O65" s="288">
        <v>0</v>
      </c>
      <c r="P65" s="288">
        <v>0</v>
      </c>
      <c r="Q65" s="288">
        <v>0</v>
      </c>
      <c r="R65" s="288">
        <v>0</v>
      </c>
      <c r="S65" s="288">
        <v>0</v>
      </c>
      <c r="T65" s="288">
        <v>0</v>
      </c>
      <c r="U65" s="288">
        <v>0</v>
      </c>
      <c r="V65" s="288">
        <v>0</v>
      </c>
      <c r="W65" s="288">
        <v>0</v>
      </c>
      <c r="X65" s="288">
        <v>0</v>
      </c>
      <c r="Y65" s="288">
        <v>0</v>
      </c>
      <c r="Z65" s="288">
        <v>0</v>
      </c>
      <c r="AA65" s="288">
        <v>0</v>
      </c>
      <c r="AB65" s="288">
        <v>0</v>
      </c>
      <c r="AC65" s="288">
        <v>0</v>
      </c>
      <c r="AD65" s="288">
        <v>0</v>
      </c>
      <c r="AE65" s="288">
        <v>0</v>
      </c>
      <c r="AF65" s="288">
        <v>0</v>
      </c>
      <c r="AG65" s="288">
        <v>0</v>
      </c>
      <c r="AH65" s="288">
        <v>0</v>
      </c>
      <c r="AI65" s="288">
        <v>0</v>
      </c>
      <c r="AJ65" s="288">
        <v>0</v>
      </c>
      <c r="AK65" s="288">
        <v>0</v>
      </c>
      <c r="AL65" s="288">
        <v>0</v>
      </c>
      <c r="AM65" s="288">
        <v>0</v>
      </c>
      <c r="AN65" s="288">
        <v>0</v>
      </c>
      <c r="AO65" s="288">
        <v>0</v>
      </c>
      <c r="AP65" s="288">
        <v>0</v>
      </c>
      <c r="AQ65" s="288">
        <v>0</v>
      </c>
      <c r="AR65" s="288">
        <v>0</v>
      </c>
      <c r="AS65" s="313">
        <v>0</v>
      </c>
    </row>
    <row r="66" spans="1:45" ht="24" x14ac:dyDescent="0.25">
      <c r="A66" s="104" t="s">
        <v>792</v>
      </c>
      <c r="B66" s="104" t="s">
        <v>347</v>
      </c>
      <c r="C66" s="104" t="s">
        <v>1026</v>
      </c>
      <c r="D66" s="105" t="s">
        <v>155</v>
      </c>
      <c r="E66" s="105">
        <v>2049</v>
      </c>
      <c r="F66" s="288">
        <v>0</v>
      </c>
      <c r="G66" s="287">
        <v>1</v>
      </c>
      <c r="H66" s="288">
        <v>0</v>
      </c>
      <c r="I66" s="288">
        <v>0</v>
      </c>
      <c r="J66" s="288">
        <v>0</v>
      </c>
      <c r="K66" s="288">
        <v>0</v>
      </c>
      <c r="L66" s="288">
        <v>0</v>
      </c>
      <c r="M66" s="288">
        <v>0</v>
      </c>
      <c r="N66" s="288">
        <v>0</v>
      </c>
      <c r="O66" s="288">
        <v>0</v>
      </c>
      <c r="P66" s="288">
        <v>0</v>
      </c>
      <c r="Q66" s="288">
        <v>0</v>
      </c>
      <c r="R66" s="288">
        <v>0</v>
      </c>
      <c r="S66" s="288">
        <v>0</v>
      </c>
      <c r="T66" s="288">
        <v>0</v>
      </c>
      <c r="U66" s="288">
        <v>0</v>
      </c>
      <c r="V66" s="288">
        <v>0</v>
      </c>
      <c r="W66" s="288">
        <v>0</v>
      </c>
      <c r="X66" s="288">
        <v>0</v>
      </c>
      <c r="Y66" s="288">
        <v>0</v>
      </c>
      <c r="Z66" s="288">
        <v>0</v>
      </c>
      <c r="AA66" s="288">
        <v>0</v>
      </c>
      <c r="AB66" s="288">
        <v>0</v>
      </c>
      <c r="AC66" s="288">
        <v>0</v>
      </c>
      <c r="AD66" s="288">
        <v>0</v>
      </c>
      <c r="AE66" s="288">
        <v>0</v>
      </c>
      <c r="AF66" s="288">
        <v>0</v>
      </c>
      <c r="AG66" s="288">
        <v>0</v>
      </c>
      <c r="AH66" s="288">
        <v>0</v>
      </c>
      <c r="AI66" s="288">
        <v>0</v>
      </c>
      <c r="AJ66" s="288">
        <v>0</v>
      </c>
      <c r="AK66" s="288">
        <v>0</v>
      </c>
      <c r="AL66" s="288">
        <v>0</v>
      </c>
      <c r="AM66" s="288">
        <v>0</v>
      </c>
      <c r="AN66" s="288">
        <v>0</v>
      </c>
      <c r="AO66" s="288">
        <v>0</v>
      </c>
      <c r="AP66" s="288">
        <v>0</v>
      </c>
      <c r="AQ66" s="288">
        <v>0</v>
      </c>
      <c r="AR66" s="288">
        <v>0</v>
      </c>
      <c r="AS66" s="313">
        <v>0</v>
      </c>
    </row>
    <row r="67" spans="1:45" ht="36" x14ac:dyDescent="0.25">
      <c r="A67" s="104" t="s">
        <v>1027</v>
      </c>
      <c r="B67" s="104" t="s">
        <v>355</v>
      </c>
      <c r="C67" s="104" t="s">
        <v>1028</v>
      </c>
      <c r="D67" s="105" t="s">
        <v>143</v>
      </c>
      <c r="E67" s="105">
        <v>2046</v>
      </c>
      <c r="F67" s="288">
        <v>0</v>
      </c>
      <c r="G67" s="287">
        <v>0</v>
      </c>
      <c r="H67" s="288">
        <v>0</v>
      </c>
      <c r="I67" s="288">
        <v>0</v>
      </c>
      <c r="J67" s="288">
        <v>0</v>
      </c>
      <c r="K67" s="288">
        <v>0</v>
      </c>
      <c r="L67" s="288">
        <v>0</v>
      </c>
      <c r="M67" s="288">
        <v>0</v>
      </c>
      <c r="N67" s="288">
        <v>0</v>
      </c>
      <c r="O67" s="288">
        <v>0</v>
      </c>
      <c r="P67" s="288">
        <v>0</v>
      </c>
      <c r="Q67" s="288">
        <v>0</v>
      </c>
      <c r="R67" s="288">
        <v>0</v>
      </c>
      <c r="S67" s="288">
        <v>0</v>
      </c>
      <c r="T67" s="288">
        <v>0</v>
      </c>
      <c r="U67" s="288">
        <v>0</v>
      </c>
      <c r="V67" s="288">
        <v>0</v>
      </c>
      <c r="W67" s="288">
        <v>0</v>
      </c>
      <c r="X67" s="288">
        <v>0</v>
      </c>
      <c r="Y67" s="288">
        <v>0</v>
      </c>
      <c r="Z67" s="288">
        <v>0</v>
      </c>
      <c r="AA67" s="288">
        <v>0</v>
      </c>
      <c r="AB67" s="288">
        <v>0</v>
      </c>
      <c r="AC67" s="288">
        <v>0</v>
      </c>
      <c r="AD67" s="288">
        <v>0</v>
      </c>
      <c r="AE67" s="288">
        <v>0</v>
      </c>
      <c r="AF67" s="288">
        <v>0</v>
      </c>
      <c r="AG67" s="288">
        <v>0</v>
      </c>
      <c r="AH67" s="288">
        <v>0</v>
      </c>
      <c r="AI67" s="288">
        <v>0</v>
      </c>
      <c r="AJ67" s="288">
        <v>0</v>
      </c>
      <c r="AK67" s="288">
        <v>0</v>
      </c>
      <c r="AL67" s="288">
        <v>0</v>
      </c>
      <c r="AM67" s="288">
        <v>0</v>
      </c>
      <c r="AN67" s="288">
        <v>0</v>
      </c>
      <c r="AO67" s="288">
        <v>0</v>
      </c>
      <c r="AP67" s="288">
        <v>0</v>
      </c>
      <c r="AQ67" s="288">
        <v>0</v>
      </c>
      <c r="AR67" s="288">
        <v>0</v>
      </c>
      <c r="AS67" s="313">
        <v>0</v>
      </c>
    </row>
    <row r="68" spans="1:45" ht="24" x14ac:dyDescent="0.25">
      <c r="A68" s="104" t="s">
        <v>1029</v>
      </c>
      <c r="B68" s="104" t="s">
        <v>355</v>
      </c>
      <c r="C68" s="104" t="s">
        <v>1030</v>
      </c>
      <c r="D68" s="105" t="s">
        <v>143</v>
      </c>
      <c r="E68" s="105">
        <v>2055</v>
      </c>
      <c r="F68" s="288">
        <v>0</v>
      </c>
      <c r="G68" s="287">
        <v>0</v>
      </c>
      <c r="H68" s="288">
        <v>0</v>
      </c>
      <c r="I68" s="288">
        <v>0</v>
      </c>
      <c r="J68" s="288">
        <v>0</v>
      </c>
      <c r="K68" s="288">
        <v>0</v>
      </c>
      <c r="L68" s="288">
        <v>0</v>
      </c>
      <c r="M68" s="288">
        <v>0</v>
      </c>
      <c r="N68" s="288">
        <v>0</v>
      </c>
      <c r="O68" s="288">
        <v>0</v>
      </c>
      <c r="P68" s="288">
        <v>0</v>
      </c>
      <c r="Q68" s="288">
        <v>0</v>
      </c>
      <c r="R68" s="288">
        <v>0</v>
      </c>
      <c r="S68" s="288">
        <v>0</v>
      </c>
      <c r="T68" s="288">
        <v>0</v>
      </c>
      <c r="U68" s="288">
        <v>0</v>
      </c>
      <c r="V68" s="288">
        <v>0</v>
      </c>
      <c r="W68" s="288">
        <v>0</v>
      </c>
      <c r="X68" s="288">
        <v>0</v>
      </c>
      <c r="Y68" s="288">
        <v>0</v>
      </c>
      <c r="Z68" s="288">
        <v>0</v>
      </c>
      <c r="AA68" s="288">
        <v>0</v>
      </c>
      <c r="AB68" s="288">
        <v>0</v>
      </c>
      <c r="AC68" s="288">
        <v>0</v>
      </c>
      <c r="AD68" s="288">
        <v>0</v>
      </c>
      <c r="AE68" s="288">
        <v>0</v>
      </c>
      <c r="AF68" s="288">
        <v>0</v>
      </c>
      <c r="AG68" s="288">
        <v>0</v>
      </c>
      <c r="AH68" s="288">
        <v>0</v>
      </c>
      <c r="AI68" s="288">
        <v>0</v>
      </c>
      <c r="AJ68" s="288">
        <v>0</v>
      </c>
      <c r="AK68" s="288">
        <v>0</v>
      </c>
      <c r="AL68" s="288">
        <v>0</v>
      </c>
      <c r="AM68" s="288">
        <v>0</v>
      </c>
      <c r="AN68" s="288">
        <v>0</v>
      </c>
      <c r="AO68" s="288">
        <v>0</v>
      </c>
      <c r="AP68" s="288">
        <v>0</v>
      </c>
      <c r="AQ68" s="288">
        <v>0</v>
      </c>
      <c r="AR68" s="288">
        <v>0</v>
      </c>
      <c r="AS68" s="313">
        <v>0</v>
      </c>
    </row>
    <row r="69" spans="1:45" ht="36" x14ac:dyDescent="0.25">
      <c r="A69" s="104" t="s">
        <v>1031</v>
      </c>
      <c r="B69" s="104" t="s">
        <v>360</v>
      </c>
      <c r="C69" s="104" t="s">
        <v>1028</v>
      </c>
      <c r="D69" s="105" t="s">
        <v>143</v>
      </c>
      <c r="E69" s="105">
        <v>2036</v>
      </c>
      <c r="F69" s="288">
        <v>0</v>
      </c>
      <c r="G69" s="287">
        <v>0</v>
      </c>
      <c r="H69" s="288">
        <v>0</v>
      </c>
      <c r="I69" s="288">
        <v>0</v>
      </c>
      <c r="J69" s="288">
        <v>0</v>
      </c>
      <c r="K69" s="288">
        <v>0</v>
      </c>
      <c r="L69" s="288">
        <v>0</v>
      </c>
      <c r="M69" s="288">
        <v>0</v>
      </c>
      <c r="N69" s="288">
        <v>0</v>
      </c>
      <c r="O69" s="288">
        <v>0</v>
      </c>
      <c r="P69" s="288">
        <v>0</v>
      </c>
      <c r="Q69" s="288">
        <v>0</v>
      </c>
      <c r="R69" s="288">
        <v>0</v>
      </c>
      <c r="S69" s="288">
        <v>0</v>
      </c>
      <c r="T69" s="288">
        <v>0</v>
      </c>
      <c r="U69" s="288">
        <v>0</v>
      </c>
      <c r="V69" s="288">
        <v>0</v>
      </c>
      <c r="W69" s="288">
        <v>0</v>
      </c>
      <c r="X69" s="288">
        <v>0</v>
      </c>
      <c r="Y69" s="288">
        <v>0</v>
      </c>
      <c r="Z69" s="288">
        <v>0</v>
      </c>
      <c r="AA69" s="288">
        <v>0</v>
      </c>
      <c r="AB69" s="288">
        <v>0</v>
      </c>
      <c r="AC69" s="288">
        <v>0</v>
      </c>
      <c r="AD69" s="288">
        <v>0</v>
      </c>
      <c r="AE69" s="288">
        <v>0</v>
      </c>
      <c r="AF69" s="288">
        <v>0</v>
      </c>
      <c r="AG69" s="288">
        <v>0</v>
      </c>
      <c r="AH69" s="288">
        <v>0</v>
      </c>
      <c r="AI69" s="288">
        <v>0</v>
      </c>
      <c r="AJ69" s="288">
        <v>0</v>
      </c>
      <c r="AK69" s="288">
        <v>0</v>
      </c>
      <c r="AL69" s="288">
        <v>0</v>
      </c>
      <c r="AM69" s="288">
        <v>0</v>
      </c>
      <c r="AN69" s="288">
        <v>0</v>
      </c>
      <c r="AO69" s="288">
        <v>0</v>
      </c>
      <c r="AP69" s="288">
        <v>0</v>
      </c>
      <c r="AQ69" s="288">
        <v>0</v>
      </c>
      <c r="AR69" s="288">
        <v>0</v>
      </c>
      <c r="AS69" s="313">
        <v>0</v>
      </c>
    </row>
    <row r="70" spans="1:45" ht="36" x14ac:dyDescent="0.25">
      <c r="A70" s="104" t="s">
        <v>1032</v>
      </c>
      <c r="B70" s="104" t="s">
        <v>360</v>
      </c>
      <c r="C70" s="104" t="s">
        <v>1030</v>
      </c>
      <c r="D70" s="105" t="s">
        <v>143</v>
      </c>
      <c r="E70" s="105">
        <v>2052</v>
      </c>
      <c r="F70" s="288">
        <v>0</v>
      </c>
      <c r="G70" s="287">
        <v>0</v>
      </c>
      <c r="H70" s="288">
        <v>0</v>
      </c>
      <c r="I70" s="288">
        <v>0</v>
      </c>
      <c r="J70" s="288">
        <v>0</v>
      </c>
      <c r="K70" s="288">
        <v>0</v>
      </c>
      <c r="L70" s="288">
        <v>0</v>
      </c>
      <c r="M70" s="288">
        <v>0</v>
      </c>
      <c r="N70" s="288">
        <v>0</v>
      </c>
      <c r="O70" s="288">
        <v>0</v>
      </c>
      <c r="P70" s="288">
        <v>0</v>
      </c>
      <c r="Q70" s="288">
        <v>0</v>
      </c>
      <c r="R70" s="288">
        <v>0</v>
      </c>
      <c r="S70" s="288">
        <v>0</v>
      </c>
      <c r="T70" s="288">
        <v>0</v>
      </c>
      <c r="U70" s="288">
        <v>0</v>
      </c>
      <c r="V70" s="288">
        <v>0</v>
      </c>
      <c r="W70" s="288">
        <v>0</v>
      </c>
      <c r="X70" s="288">
        <v>0</v>
      </c>
      <c r="Y70" s="288">
        <v>0</v>
      </c>
      <c r="Z70" s="288">
        <v>0</v>
      </c>
      <c r="AA70" s="288">
        <v>0</v>
      </c>
      <c r="AB70" s="288">
        <v>0</v>
      </c>
      <c r="AC70" s="288">
        <v>0</v>
      </c>
      <c r="AD70" s="288">
        <v>0</v>
      </c>
      <c r="AE70" s="288">
        <v>0</v>
      </c>
      <c r="AF70" s="288">
        <v>0</v>
      </c>
      <c r="AG70" s="288">
        <v>0</v>
      </c>
      <c r="AH70" s="288">
        <v>0</v>
      </c>
      <c r="AI70" s="288">
        <v>0</v>
      </c>
      <c r="AJ70" s="288">
        <v>0</v>
      </c>
      <c r="AK70" s="288">
        <v>0</v>
      </c>
      <c r="AL70" s="288">
        <v>0</v>
      </c>
      <c r="AM70" s="288">
        <v>0</v>
      </c>
      <c r="AN70" s="288">
        <v>0</v>
      </c>
      <c r="AO70" s="288">
        <v>0</v>
      </c>
      <c r="AP70" s="288">
        <v>0</v>
      </c>
      <c r="AQ70" s="288">
        <v>0</v>
      </c>
      <c r="AR70" s="288">
        <v>0</v>
      </c>
      <c r="AS70" s="313">
        <v>0</v>
      </c>
    </row>
    <row r="71" spans="1:45" ht="36" x14ac:dyDescent="0.25">
      <c r="A71" s="104" t="s">
        <v>1033</v>
      </c>
      <c r="B71" s="104" t="s">
        <v>363</v>
      </c>
      <c r="C71" s="104" t="s">
        <v>1034</v>
      </c>
      <c r="D71" s="105" t="s">
        <v>143</v>
      </c>
      <c r="E71" s="105" t="s">
        <v>253</v>
      </c>
      <c r="F71" s="288">
        <v>0</v>
      </c>
      <c r="G71" s="287">
        <v>0</v>
      </c>
      <c r="H71" s="288">
        <v>0</v>
      </c>
      <c r="I71" s="288">
        <v>0</v>
      </c>
      <c r="J71" s="288">
        <v>0</v>
      </c>
      <c r="K71" s="288">
        <v>0</v>
      </c>
      <c r="L71" s="288">
        <v>0</v>
      </c>
      <c r="M71" s="288">
        <v>0</v>
      </c>
      <c r="N71" s="288">
        <v>0</v>
      </c>
      <c r="O71" s="288">
        <v>0</v>
      </c>
      <c r="P71" s="288">
        <v>0</v>
      </c>
      <c r="Q71" s="288">
        <v>0</v>
      </c>
      <c r="R71" s="288">
        <v>0</v>
      </c>
      <c r="S71" s="288">
        <v>0</v>
      </c>
      <c r="T71" s="288">
        <v>0</v>
      </c>
      <c r="U71" s="288">
        <v>0</v>
      </c>
      <c r="V71" s="288">
        <v>0</v>
      </c>
      <c r="W71" s="288">
        <v>0</v>
      </c>
      <c r="X71" s="288">
        <v>0</v>
      </c>
      <c r="Y71" s="288">
        <v>0</v>
      </c>
      <c r="Z71" s="288">
        <v>0</v>
      </c>
      <c r="AA71" s="288">
        <v>0</v>
      </c>
      <c r="AB71" s="288">
        <v>0</v>
      </c>
      <c r="AC71" s="288">
        <v>0</v>
      </c>
      <c r="AD71" s="288">
        <v>0</v>
      </c>
      <c r="AE71" s="288">
        <v>0</v>
      </c>
      <c r="AF71" s="288">
        <v>0</v>
      </c>
      <c r="AG71" s="288">
        <v>0</v>
      </c>
      <c r="AH71" s="288">
        <v>0</v>
      </c>
      <c r="AI71" s="288">
        <v>0</v>
      </c>
      <c r="AJ71" s="288">
        <v>0</v>
      </c>
      <c r="AK71" s="288">
        <v>0</v>
      </c>
      <c r="AL71" s="288">
        <v>0</v>
      </c>
      <c r="AM71" s="288">
        <v>0</v>
      </c>
      <c r="AN71" s="288">
        <v>0</v>
      </c>
      <c r="AO71" s="288">
        <v>0</v>
      </c>
      <c r="AP71" s="288">
        <v>0</v>
      </c>
      <c r="AQ71" s="288">
        <v>0</v>
      </c>
      <c r="AR71" s="288">
        <v>0</v>
      </c>
      <c r="AS71" s="313">
        <v>0</v>
      </c>
    </row>
    <row r="72" spans="1:45" ht="24" x14ac:dyDescent="0.25">
      <c r="A72" s="104" t="s">
        <v>793</v>
      </c>
      <c r="B72" s="104" t="s">
        <v>363</v>
      </c>
      <c r="C72" s="104" t="s">
        <v>1035</v>
      </c>
      <c r="D72" s="105" t="s">
        <v>155</v>
      </c>
      <c r="E72" s="105">
        <v>2047</v>
      </c>
      <c r="F72" s="288">
        <v>0</v>
      </c>
      <c r="G72" s="287">
        <v>1</v>
      </c>
      <c r="H72" s="288">
        <v>0</v>
      </c>
      <c r="I72" s="288">
        <v>0</v>
      </c>
      <c r="J72" s="288">
        <v>0</v>
      </c>
      <c r="K72" s="288">
        <v>0</v>
      </c>
      <c r="L72" s="288">
        <v>0</v>
      </c>
      <c r="M72" s="288">
        <v>0</v>
      </c>
      <c r="N72" s="288">
        <v>0</v>
      </c>
      <c r="O72" s="288">
        <v>0</v>
      </c>
      <c r="P72" s="288">
        <v>0</v>
      </c>
      <c r="Q72" s="288">
        <v>0</v>
      </c>
      <c r="R72" s="288">
        <v>0</v>
      </c>
      <c r="S72" s="288">
        <v>0</v>
      </c>
      <c r="T72" s="288">
        <v>0</v>
      </c>
      <c r="U72" s="288">
        <v>0</v>
      </c>
      <c r="V72" s="288">
        <v>0</v>
      </c>
      <c r="W72" s="288">
        <v>0</v>
      </c>
      <c r="X72" s="288">
        <v>0</v>
      </c>
      <c r="Y72" s="288">
        <v>0</v>
      </c>
      <c r="Z72" s="288">
        <v>0</v>
      </c>
      <c r="AA72" s="288">
        <v>0</v>
      </c>
      <c r="AB72" s="288">
        <v>0</v>
      </c>
      <c r="AC72" s="288">
        <v>0</v>
      </c>
      <c r="AD72" s="288">
        <v>0</v>
      </c>
      <c r="AE72" s="288">
        <v>0</v>
      </c>
      <c r="AF72" s="288">
        <v>0</v>
      </c>
      <c r="AG72" s="288">
        <v>0</v>
      </c>
      <c r="AH72" s="288">
        <v>0</v>
      </c>
      <c r="AI72" s="288">
        <v>0</v>
      </c>
      <c r="AJ72" s="288">
        <v>0</v>
      </c>
      <c r="AK72" s="288">
        <v>0</v>
      </c>
      <c r="AL72" s="288">
        <v>0</v>
      </c>
      <c r="AM72" s="288">
        <v>0</v>
      </c>
      <c r="AN72" s="288">
        <v>0</v>
      </c>
      <c r="AO72" s="288">
        <v>0</v>
      </c>
      <c r="AP72" s="288">
        <v>0</v>
      </c>
      <c r="AQ72" s="288">
        <v>0</v>
      </c>
      <c r="AR72" s="288">
        <v>0</v>
      </c>
      <c r="AS72" s="313">
        <v>0</v>
      </c>
    </row>
    <row r="73" spans="1:45" ht="24" x14ac:dyDescent="0.25">
      <c r="A73" s="104" t="s">
        <v>794</v>
      </c>
      <c r="B73" s="104" t="s">
        <v>363</v>
      </c>
      <c r="C73" s="104" t="s">
        <v>1036</v>
      </c>
      <c r="D73" s="105" t="s">
        <v>155</v>
      </c>
      <c r="E73" s="105">
        <v>2047</v>
      </c>
      <c r="F73" s="288">
        <v>0</v>
      </c>
      <c r="G73" s="287">
        <v>1</v>
      </c>
      <c r="H73" s="288">
        <v>0</v>
      </c>
      <c r="I73" s="288">
        <v>0</v>
      </c>
      <c r="J73" s="288">
        <v>0</v>
      </c>
      <c r="K73" s="288">
        <v>0</v>
      </c>
      <c r="L73" s="288">
        <v>0</v>
      </c>
      <c r="M73" s="288">
        <v>0</v>
      </c>
      <c r="N73" s="288">
        <v>0</v>
      </c>
      <c r="O73" s="288">
        <v>0</v>
      </c>
      <c r="P73" s="288">
        <v>0</v>
      </c>
      <c r="Q73" s="288">
        <v>0</v>
      </c>
      <c r="R73" s="288">
        <v>0</v>
      </c>
      <c r="S73" s="288">
        <v>0</v>
      </c>
      <c r="T73" s="288">
        <v>0</v>
      </c>
      <c r="U73" s="288">
        <v>0</v>
      </c>
      <c r="V73" s="288">
        <v>0</v>
      </c>
      <c r="W73" s="288">
        <v>0</v>
      </c>
      <c r="X73" s="288">
        <v>0</v>
      </c>
      <c r="Y73" s="288">
        <v>0</v>
      </c>
      <c r="Z73" s="288">
        <v>0</v>
      </c>
      <c r="AA73" s="288">
        <v>0</v>
      </c>
      <c r="AB73" s="288">
        <v>0</v>
      </c>
      <c r="AC73" s="288">
        <v>0</v>
      </c>
      <c r="AD73" s="288">
        <v>0</v>
      </c>
      <c r="AE73" s="288">
        <v>0</v>
      </c>
      <c r="AF73" s="288">
        <v>0</v>
      </c>
      <c r="AG73" s="288">
        <v>0</v>
      </c>
      <c r="AH73" s="288">
        <v>0</v>
      </c>
      <c r="AI73" s="288">
        <v>0</v>
      </c>
      <c r="AJ73" s="288">
        <v>0</v>
      </c>
      <c r="AK73" s="288">
        <v>0</v>
      </c>
      <c r="AL73" s="288">
        <v>0</v>
      </c>
      <c r="AM73" s="288">
        <v>0</v>
      </c>
      <c r="AN73" s="288">
        <v>0</v>
      </c>
      <c r="AO73" s="288">
        <v>0</v>
      </c>
      <c r="AP73" s="288">
        <v>0</v>
      </c>
      <c r="AQ73" s="288">
        <v>0</v>
      </c>
      <c r="AR73" s="288">
        <v>0</v>
      </c>
      <c r="AS73" s="313">
        <v>0</v>
      </c>
    </row>
    <row r="74" spans="1:45" ht="24" x14ac:dyDescent="0.25">
      <c r="A74" s="104" t="s">
        <v>733</v>
      </c>
      <c r="B74" s="104" t="s">
        <v>370</v>
      </c>
      <c r="C74" s="104" t="s">
        <v>1037</v>
      </c>
      <c r="D74" s="105" t="s">
        <v>155</v>
      </c>
      <c r="E74" s="105">
        <v>2037</v>
      </c>
      <c r="F74" s="288">
        <v>13945362.838238453</v>
      </c>
      <c r="G74" s="287">
        <v>0.4</v>
      </c>
      <c r="H74" s="288">
        <v>5578145.1352953818</v>
      </c>
      <c r="I74" s="288">
        <v>0</v>
      </c>
      <c r="J74" s="288">
        <v>0</v>
      </c>
      <c r="K74" s="288">
        <v>0</v>
      </c>
      <c r="L74" s="288">
        <v>0</v>
      </c>
      <c r="M74" s="288">
        <v>0</v>
      </c>
      <c r="N74" s="288">
        <v>0</v>
      </c>
      <c r="O74" s="288">
        <v>0</v>
      </c>
      <c r="P74" s="288">
        <v>0</v>
      </c>
      <c r="Q74" s="288">
        <v>0</v>
      </c>
      <c r="R74" s="288">
        <v>0</v>
      </c>
      <c r="S74" s="288">
        <v>0</v>
      </c>
      <c r="T74" s="288">
        <v>0</v>
      </c>
      <c r="U74" s="288">
        <v>0</v>
      </c>
      <c r="V74" s="288">
        <v>0</v>
      </c>
      <c r="W74" s="288">
        <v>5386705.273228962</v>
      </c>
      <c r="X74" s="288">
        <v>0</v>
      </c>
      <c r="Y74" s="288">
        <v>191439.86206642017</v>
      </c>
      <c r="Z74" s="288">
        <v>0</v>
      </c>
      <c r="AA74" s="288">
        <v>0</v>
      </c>
      <c r="AB74" s="288">
        <v>0</v>
      </c>
      <c r="AC74" s="288">
        <v>0</v>
      </c>
      <c r="AD74" s="288">
        <v>0</v>
      </c>
      <c r="AE74" s="288">
        <v>0</v>
      </c>
      <c r="AF74" s="288">
        <v>0</v>
      </c>
      <c r="AG74" s="288">
        <v>0</v>
      </c>
      <c r="AH74" s="288">
        <v>0</v>
      </c>
      <c r="AI74" s="288">
        <v>0</v>
      </c>
      <c r="AJ74" s="288">
        <v>0</v>
      </c>
      <c r="AK74" s="288">
        <v>0</v>
      </c>
      <c r="AL74" s="288">
        <v>0</v>
      </c>
      <c r="AM74" s="288">
        <v>0</v>
      </c>
      <c r="AN74" s="288">
        <v>0</v>
      </c>
      <c r="AO74" s="288">
        <v>0</v>
      </c>
      <c r="AP74" s="288">
        <v>0</v>
      </c>
      <c r="AQ74" s="288">
        <v>0</v>
      </c>
      <c r="AR74" s="288">
        <v>5578145.1352953818</v>
      </c>
      <c r="AS74" s="313">
        <v>-8367217.7029430717</v>
      </c>
    </row>
    <row r="75" spans="1:45" ht="36" x14ac:dyDescent="0.25">
      <c r="A75" s="104" t="s">
        <v>795</v>
      </c>
      <c r="B75" s="104" t="s">
        <v>373</v>
      </c>
      <c r="C75" s="104" t="s">
        <v>1038</v>
      </c>
      <c r="D75" s="105" t="s">
        <v>155</v>
      </c>
      <c r="E75" s="105">
        <v>2031</v>
      </c>
      <c r="F75" s="288">
        <v>0</v>
      </c>
      <c r="G75" s="287">
        <v>1</v>
      </c>
      <c r="H75" s="288">
        <v>0</v>
      </c>
      <c r="I75" s="288">
        <v>0</v>
      </c>
      <c r="J75" s="288">
        <v>0</v>
      </c>
      <c r="K75" s="288">
        <v>0</v>
      </c>
      <c r="L75" s="288">
        <v>0</v>
      </c>
      <c r="M75" s="288">
        <v>0</v>
      </c>
      <c r="N75" s="288">
        <v>0</v>
      </c>
      <c r="O75" s="288">
        <v>0</v>
      </c>
      <c r="P75" s="288">
        <v>0</v>
      </c>
      <c r="Q75" s="288">
        <v>0</v>
      </c>
      <c r="R75" s="288">
        <v>0</v>
      </c>
      <c r="S75" s="288">
        <v>0</v>
      </c>
      <c r="T75" s="288">
        <v>0</v>
      </c>
      <c r="U75" s="288">
        <v>0</v>
      </c>
      <c r="V75" s="288">
        <v>0</v>
      </c>
      <c r="W75" s="288">
        <v>0</v>
      </c>
      <c r="X75" s="288">
        <v>0</v>
      </c>
      <c r="Y75" s="288">
        <v>0</v>
      </c>
      <c r="Z75" s="288">
        <v>0</v>
      </c>
      <c r="AA75" s="288">
        <v>0</v>
      </c>
      <c r="AB75" s="288">
        <v>0</v>
      </c>
      <c r="AC75" s="288">
        <v>0</v>
      </c>
      <c r="AD75" s="288">
        <v>0</v>
      </c>
      <c r="AE75" s="288">
        <v>0</v>
      </c>
      <c r="AF75" s="288">
        <v>0</v>
      </c>
      <c r="AG75" s="288">
        <v>0</v>
      </c>
      <c r="AH75" s="288">
        <v>0</v>
      </c>
      <c r="AI75" s="288">
        <v>0</v>
      </c>
      <c r="AJ75" s="288">
        <v>0</v>
      </c>
      <c r="AK75" s="288">
        <v>0</v>
      </c>
      <c r="AL75" s="288">
        <v>0</v>
      </c>
      <c r="AM75" s="288">
        <v>0</v>
      </c>
      <c r="AN75" s="288">
        <v>0</v>
      </c>
      <c r="AO75" s="288">
        <v>0</v>
      </c>
      <c r="AP75" s="288">
        <v>0</v>
      </c>
      <c r="AQ75" s="288">
        <v>0</v>
      </c>
      <c r="AR75" s="288">
        <v>0</v>
      </c>
      <c r="AS75" s="313">
        <v>0</v>
      </c>
    </row>
    <row r="76" spans="1:45" ht="24" x14ac:dyDescent="0.25">
      <c r="A76" s="104" t="s">
        <v>796</v>
      </c>
      <c r="B76" s="104" t="s">
        <v>376</v>
      </c>
      <c r="C76" s="104" t="s">
        <v>1039</v>
      </c>
      <c r="D76" s="105" t="s">
        <v>143</v>
      </c>
      <c r="E76" s="105">
        <v>2027</v>
      </c>
      <c r="F76" s="288">
        <v>0</v>
      </c>
      <c r="G76" s="287">
        <v>0</v>
      </c>
      <c r="H76" s="288">
        <v>0</v>
      </c>
      <c r="I76" s="288">
        <v>0</v>
      </c>
      <c r="J76" s="288">
        <v>0</v>
      </c>
      <c r="K76" s="288">
        <v>0</v>
      </c>
      <c r="L76" s="288">
        <v>0</v>
      </c>
      <c r="M76" s="288">
        <v>0</v>
      </c>
      <c r="N76" s="288">
        <v>0</v>
      </c>
      <c r="O76" s="288">
        <v>0</v>
      </c>
      <c r="P76" s="288">
        <v>0</v>
      </c>
      <c r="Q76" s="288">
        <v>0</v>
      </c>
      <c r="R76" s="288">
        <v>0</v>
      </c>
      <c r="S76" s="288">
        <v>0</v>
      </c>
      <c r="T76" s="288">
        <v>0</v>
      </c>
      <c r="U76" s="288">
        <v>0</v>
      </c>
      <c r="V76" s="288">
        <v>0</v>
      </c>
      <c r="W76" s="288">
        <v>0</v>
      </c>
      <c r="X76" s="288">
        <v>0</v>
      </c>
      <c r="Y76" s="288">
        <v>0</v>
      </c>
      <c r="Z76" s="288">
        <v>0</v>
      </c>
      <c r="AA76" s="288">
        <v>0</v>
      </c>
      <c r="AB76" s="288">
        <v>0</v>
      </c>
      <c r="AC76" s="288">
        <v>0</v>
      </c>
      <c r="AD76" s="288">
        <v>0</v>
      </c>
      <c r="AE76" s="288">
        <v>0</v>
      </c>
      <c r="AF76" s="288">
        <v>0</v>
      </c>
      <c r="AG76" s="288">
        <v>0</v>
      </c>
      <c r="AH76" s="288">
        <v>0</v>
      </c>
      <c r="AI76" s="288">
        <v>0</v>
      </c>
      <c r="AJ76" s="288">
        <v>0</v>
      </c>
      <c r="AK76" s="288">
        <v>0</v>
      </c>
      <c r="AL76" s="288">
        <v>0</v>
      </c>
      <c r="AM76" s="288">
        <v>0</v>
      </c>
      <c r="AN76" s="288">
        <v>0</v>
      </c>
      <c r="AO76" s="288">
        <v>0</v>
      </c>
      <c r="AP76" s="288">
        <v>0</v>
      </c>
      <c r="AQ76" s="288">
        <v>0</v>
      </c>
      <c r="AR76" s="288">
        <v>0</v>
      </c>
      <c r="AS76" s="313">
        <v>0</v>
      </c>
    </row>
    <row r="77" spans="1:45" ht="36" x14ac:dyDescent="0.25">
      <c r="A77" s="104" t="s">
        <v>734</v>
      </c>
      <c r="B77" s="104" t="s">
        <v>384</v>
      </c>
      <c r="C77" s="104" t="s">
        <v>1040</v>
      </c>
      <c r="D77" s="105" t="s">
        <v>155</v>
      </c>
      <c r="E77" s="105">
        <v>2047</v>
      </c>
      <c r="F77" s="288">
        <v>45817041.616630189</v>
      </c>
      <c r="G77" s="287">
        <v>0.85</v>
      </c>
      <c r="H77" s="288">
        <v>38944485.374135658</v>
      </c>
      <c r="I77" s="288">
        <v>0</v>
      </c>
      <c r="J77" s="288">
        <v>0</v>
      </c>
      <c r="K77" s="288">
        <v>0</v>
      </c>
      <c r="L77" s="288">
        <v>0</v>
      </c>
      <c r="M77" s="288">
        <v>0</v>
      </c>
      <c r="N77" s="288">
        <v>0</v>
      </c>
      <c r="O77" s="288">
        <v>0</v>
      </c>
      <c r="P77" s="288">
        <v>0</v>
      </c>
      <c r="Q77" s="288">
        <v>0</v>
      </c>
      <c r="R77" s="288">
        <v>0</v>
      </c>
      <c r="S77" s="288">
        <v>0</v>
      </c>
      <c r="T77" s="288">
        <v>0</v>
      </c>
      <c r="U77" s="288">
        <v>0</v>
      </c>
      <c r="V77" s="288">
        <v>0</v>
      </c>
      <c r="W77" s="288">
        <v>0</v>
      </c>
      <c r="X77" s="288">
        <v>0</v>
      </c>
      <c r="Y77" s="288">
        <v>0</v>
      </c>
      <c r="Z77" s="288">
        <v>0</v>
      </c>
      <c r="AA77" s="288">
        <v>0</v>
      </c>
      <c r="AB77" s="288">
        <v>0</v>
      </c>
      <c r="AC77" s="288">
        <v>0</v>
      </c>
      <c r="AD77" s="288">
        <v>0</v>
      </c>
      <c r="AE77" s="288">
        <v>0</v>
      </c>
      <c r="AF77" s="288">
        <v>0</v>
      </c>
      <c r="AG77" s="288">
        <v>35512162.831125684</v>
      </c>
      <c r="AH77" s="288">
        <v>0</v>
      </c>
      <c r="AI77" s="288">
        <v>3432322.543009975</v>
      </c>
      <c r="AJ77" s="288">
        <v>0</v>
      </c>
      <c r="AK77" s="288">
        <v>0</v>
      </c>
      <c r="AL77" s="288">
        <v>0</v>
      </c>
      <c r="AM77" s="288">
        <v>0</v>
      </c>
      <c r="AN77" s="288">
        <v>0</v>
      </c>
      <c r="AO77" s="288">
        <v>0</v>
      </c>
      <c r="AP77" s="288">
        <v>0</v>
      </c>
      <c r="AQ77" s="288">
        <v>0</v>
      </c>
      <c r="AR77" s="288">
        <v>38944485.374135658</v>
      </c>
      <c r="AS77" s="313">
        <v>-6872556.242494531</v>
      </c>
    </row>
    <row r="78" spans="1:45" ht="24" x14ac:dyDescent="0.25">
      <c r="A78" s="104" t="s">
        <v>797</v>
      </c>
      <c r="B78" s="104" t="s">
        <v>390</v>
      </c>
      <c r="C78" s="104" t="s">
        <v>391</v>
      </c>
      <c r="D78" s="105" t="s">
        <v>155</v>
      </c>
      <c r="E78" s="105">
        <v>2028</v>
      </c>
      <c r="F78" s="288">
        <v>0</v>
      </c>
      <c r="G78" s="287">
        <v>0</v>
      </c>
      <c r="H78" s="288">
        <v>0</v>
      </c>
      <c r="I78" s="288">
        <v>0</v>
      </c>
      <c r="J78" s="288">
        <v>0</v>
      </c>
      <c r="K78" s="288">
        <v>0</v>
      </c>
      <c r="L78" s="288">
        <v>0</v>
      </c>
      <c r="M78" s="288">
        <v>0</v>
      </c>
      <c r="N78" s="288">
        <v>0</v>
      </c>
      <c r="O78" s="288">
        <v>0</v>
      </c>
      <c r="P78" s="288">
        <v>0</v>
      </c>
      <c r="Q78" s="288">
        <v>0</v>
      </c>
      <c r="R78" s="288">
        <v>0</v>
      </c>
      <c r="S78" s="288">
        <v>0</v>
      </c>
      <c r="T78" s="288">
        <v>0</v>
      </c>
      <c r="U78" s="288">
        <v>0</v>
      </c>
      <c r="V78" s="288">
        <v>0</v>
      </c>
      <c r="W78" s="288">
        <v>0</v>
      </c>
      <c r="X78" s="288">
        <v>0</v>
      </c>
      <c r="Y78" s="288">
        <v>0</v>
      </c>
      <c r="Z78" s="288">
        <v>0</v>
      </c>
      <c r="AA78" s="288">
        <v>0</v>
      </c>
      <c r="AB78" s="288">
        <v>0</v>
      </c>
      <c r="AC78" s="288">
        <v>0</v>
      </c>
      <c r="AD78" s="288">
        <v>0</v>
      </c>
      <c r="AE78" s="288">
        <v>0</v>
      </c>
      <c r="AF78" s="288">
        <v>0</v>
      </c>
      <c r="AG78" s="288">
        <v>0</v>
      </c>
      <c r="AH78" s="288">
        <v>0</v>
      </c>
      <c r="AI78" s="288">
        <v>0</v>
      </c>
      <c r="AJ78" s="288">
        <v>0</v>
      </c>
      <c r="AK78" s="288">
        <v>0</v>
      </c>
      <c r="AL78" s="288">
        <v>0</v>
      </c>
      <c r="AM78" s="288">
        <v>0</v>
      </c>
      <c r="AN78" s="288">
        <v>0</v>
      </c>
      <c r="AO78" s="288">
        <v>0</v>
      </c>
      <c r="AP78" s="288">
        <v>0</v>
      </c>
      <c r="AQ78" s="288">
        <v>0</v>
      </c>
      <c r="AR78" s="288">
        <v>0</v>
      </c>
      <c r="AS78" s="313">
        <v>0</v>
      </c>
    </row>
    <row r="79" spans="1:45" ht="24" x14ac:dyDescent="0.25">
      <c r="A79" s="104" t="s">
        <v>798</v>
      </c>
      <c r="B79" s="104" t="s">
        <v>390</v>
      </c>
      <c r="C79" s="104" t="s">
        <v>393</v>
      </c>
      <c r="D79" s="105" t="s">
        <v>155</v>
      </c>
      <c r="E79" s="105">
        <v>2038</v>
      </c>
      <c r="F79" s="288">
        <v>0</v>
      </c>
      <c r="G79" s="287">
        <v>0</v>
      </c>
      <c r="H79" s="288">
        <v>0</v>
      </c>
      <c r="I79" s="288">
        <v>0</v>
      </c>
      <c r="J79" s="288">
        <v>0</v>
      </c>
      <c r="K79" s="288">
        <v>0</v>
      </c>
      <c r="L79" s="288">
        <v>0</v>
      </c>
      <c r="M79" s="288">
        <v>0</v>
      </c>
      <c r="N79" s="288">
        <v>0</v>
      </c>
      <c r="O79" s="288">
        <v>0</v>
      </c>
      <c r="P79" s="288">
        <v>0</v>
      </c>
      <c r="Q79" s="288">
        <v>0</v>
      </c>
      <c r="R79" s="288">
        <v>0</v>
      </c>
      <c r="S79" s="288">
        <v>0</v>
      </c>
      <c r="T79" s="288">
        <v>0</v>
      </c>
      <c r="U79" s="288">
        <v>0</v>
      </c>
      <c r="V79" s="288">
        <v>0</v>
      </c>
      <c r="W79" s="288">
        <v>0</v>
      </c>
      <c r="X79" s="288">
        <v>0</v>
      </c>
      <c r="Y79" s="288">
        <v>0</v>
      </c>
      <c r="Z79" s="288">
        <v>0</v>
      </c>
      <c r="AA79" s="288">
        <v>0</v>
      </c>
      <c r="AB79" s="288">
        <v>0</v>
      </c>
      <c r="AC79" s="288">
        <v>0</v>
      </c>
      <c r="AD79" s="288">
        <v>0</v>
      </c>
      <c r="AE79" s="288">
        <v>0</v>
      </c>
      <c r="AF79" s="288">
        <v>0</v>
      </c>
      <c r="AG79" s="288">
        <v>0</v>
      </c>
      <c r="AH79" s="288">
        <v>0</v>
      </c>
      <c r="AI79" s="288">
        <v>0</v>
      </c>
      <c r="AJ79" s="288">
        <v>0</v>
      </c>
      <c r="AK79" s="288">
        <v>0</v>
      </c>
      <c r="AL79" s="288">
        <v>0</v>
      </c>
      <c r="AM79" s="288">
        <v>0</v>
      </c>
      <c r="AN79" s="288">
        <v>0</v>
      </c>
      <c r="AO79" s="288">
        <v>0</v>
      </c>
      <c r="AP79" s="288">
        <v>0</v>
      </c>
      <c r="AQ79" s="288">
        <v>0</v>
      </c>
      <c r="AR79" s="288">
        <v>0</v>
      </c>
      <c r="AS79" s="313">
        <v>0</v>
      </c>
    </row>
    <row r="80" spans="1:45" ht="36" x14ac:dyDescent="0.25">
      <c r="A80" s="104" t="s">
        <v>735</v>
      </c>
      <c r="B80" s="104" t="s">
        <v>390</v>
      </c>
      <c r="C80" s="104" t="s">
        <v>395</v>
      </c>
      <c r="D80" s="105" t="s">
        <v>155</v>
      </c>
      <c r="E80" s="105">
        <v>2047</v>
      </c>
      <c r="F80" s="288">
        <v>116638571.24487808</v>
      </c>
      <c r="G80" s="287">
        <v>0.85</v>
      </c>
      <c r="H80" s="288">
        <v>99142785.558146372</v>
      </c>
      <c r="I80" s="288">
        <v>0</v>
      </c>
      <c r="J80" s="288">
        <v>0</v>
      </c>
      <c r="K80" s="288">
        <v>0</v>
      </c>
      <c r="L80" s="288">
        <v>0</v>
      </c>
      <c r="M80" s="288">
        <v>0</v>
      </c>
      <c r="N80" s="288">
        <v>0</v>
      </c>
      <c r="O80" s="288">
        <v>0</v>
      </c>
      <c r="P80" s="288">
        <v>0</v>
      </c>
      <c r="Q80" s="288">
        <v>0</v>
      </c>
      <c r="R80" s="288">
        <v>0</v>
      </c>
      <c r="S80" s="288">
        <v>0</v>
      </c>
      <c r="T80" s="288">
        <v>0</v>
      </c>
      <c r="U80" s="288">
        <v>0</v>
      </c>
      <c r="V80" s="288">
        <v>0</v>
      </c>
      <c r="W80" s="288">
        <v>0</v>
      </c>
      <c r="X80" s="288">
        <v>0</v>
      </c>
      <c r="Y80" s="288">
        <v>0</v>
      </c>
      <c r="Z80" s="288">
        <v>0</v>
      </c>
      <c r="AA80" s="288">
        <v>0</v>
      </c>
      <c r="AB80" s="288">
        <v>0</v>
      </c>
      <c r="AC80" s="288">
        <v>0</v>
      </c>
      <c r="AD80" s="288">
        <v>0</v>
      </c>
      <c r="AE80" s="288">
        <v>0</v>
      </c>
      <c r="AF80" s="288">
        <v>0</v>
      </c>
      <c r="AG80" s="288">
        <v>90549574.084960759</v>
      </c>
      <c r="AH80" s="288">
        <v>0</v>
      </c>
      <c r="AI80" s="288">
        <v>8593211.4731856249</v>
      </c>
      <c r="AJ80" s="288">
        <v>0</v>
      </c>
      <c r="AK80" s="288">
        <v>0</v>
      </c>
      <c r="AL80" s="288">
        <v>0</v>
      </c>
      <c r="AM80" s="288">
        <v>0</v>
      </c>
      <c r="AN80" s="288">
        <v>0</v>
      </c>
      <c r="AO80" s="288">
        <v>0</v>
      </c>
      <c r="AP80" s="288">
        <v>0</v>
      </c>
      <c r="AQ80" s="288">
        <v>0</v>
      </c>
      <c r="AR80" s="288">
        <v>99142785.558146387</v>
      </c>
      <c r="AS80" s="313">
        <v>-17495785.686731696</v>
      </c>
    </row>
    <row r="81" spans="1:45" ht="24" x14ac:dyDescent="0.25">
      <c r="A81" s="104" t="s">
        <v>1041</v>
      </c>
      <c r="B81" s="104" t="s">
        <v>397</v>
      </c>
      <c r="C81" s="104" t="s">
        <v>1042</v>
      </c>
      <c r="D81" s="105" t="s">
        <v>143</v>
      </c>
      <c r="E81" s="105">
        <v>0</v>
      </c>
      <c r="F81" s="288">
        <v>0</v>
      </c>
      <c r="G81" s="287">
        <v>0</v>
      </c>
      <c r="H81" s="288">
        <v>0</v>
      </c>
      <c r="I81" s="288">
        <v>0</v>
      </c>
      <c r="J81" s="288">
        <v>0</v>
      </c>
      <c r="K81" s="288">
        <v>0</v>
      </c>
      <c r="L81" s="288">
        <v>0</v>
      </c>
      <c r="M81" s="288">
        <v>0</v>
      </c>
      <c r="N81" s="288">
        <v>0</v>
      </c>
      <c r="O81" s="288">
        <v>0</v>
      </c>
      <c r="P81" s="288">
        <v>0</v>
      </c>
      <c r="Q81" s="288">
        <v>0</v>
      </c>
      <c r="R81" s="288">
        <v>0</v>
      </c>
      <c r="S81" s="288">
        <v>0</v>
      </c>
      <c r="T81" s="288">
        <v>0</v>
      </c>
      <c r="U81" s="288">
        <v>0</v>
      </c>
      <c r="V81" s="288">
        <v>0</v>
      </c>
      <c r="W81" s="288">
        <v>0</v>
      </c>
      <c r="X81" s="288">
        <v>0</v>
      </c>
      <c r="Y81" s="288">
        <v>0</v>
      </c>
      <c r="Z81" s="288">
        <v>0</v>
      </c>
      <c r="AA81" s="288">
        <v>0</v>
      </c>
      <c r="AB81" s="288">
        <v>0</v>
      </c>
      <c r="AC81" s="288">
        <v>0</v>
      </c>
      <c r="AD81" s="288">
        <v>0</v>
      </c>
      <c r="AE81" s="288">
        <v>0</v>
      </c>
      <c r="AF81" s="288">
        <v>0</v>
      </c>
      <c r="AG81" s="288">
        <v>0</v>
      </c>
      <c r="AH81" s="288">
        <v>0</v>
      </c>
      <c r="AI81" s="288">
        <v>0</v>
      </c>
      <c r="AJ81" s="288">
        <v>0</v>
      </c>
      <c r="AK81" s="288">
        <v>0</v>
      </c>
      <c r="AL81" s="288">
        <v>0</v>
      </c>
      <c r="AM81" s="288">
        <v>0</v>
      </c>
      <c r="AN81" s="288">
        <v>0</v>
      </c>
      <c r="AO81" s="288">
        <v>0</v>
      </c>
      <c r="AP81" s="288">
        <v>0</v>
      </c>
      <c r="AQ81" s="288">
        <v>0</v>
      </c>
      <c r="AR81" s="288">
        <v>0</v>
      </c>
      <c r="AS81" s="313">
        <v>0</v>
      </c>
    </row>
    <row r="82" spans="1:45" ht="36" x14ac:dyDescent="0.25">
      <c r="A82" s="104" t="s">
        <v>736</v>
      </c>
      <c r="B82" s="104" t="s">
        <v>397</v>
      </c>
      <c r="C82" s="104" t="s">
        <v>1043</v>
      </c>
      <c r="D82" s="105" t="s">
        <v>143</v>
      </c>
      <c r="E82" s="105">
        <v>2024</v>
      </c>
      <c r="F82" s="288">
        <v>0</v>
      </c>
      <c r="G82" s="287">
        <v>0</v>
      </c>
      <c r="H82" s="288">
        <v>0</v>
      </c>
      <c r="I82" s="288">
        <v>0</v>
      </c>
      <c r="J82" s="288">
        <v>0</v>
      </c>
      <c r="K82" s="288">
        <v>0</v>
      </c>
      <c r="L82" s="288">
        <v>0</v>
      </c>
      <c r="M82" s="288">
        <v>0</v>
      </c>
      <c r="N82" s="288">
        <v>0</v>
      </c>
      <c r="O82" s="288">
        <v>0</v>
      </c>
      <c r="P82" s="288">
        <v>0</v>
      </c>
      <c r="Q82" s="288">
        <v>0</v>
      </c>
      <c r="R82" s="288">
        <v>0</v>
      </c>
      <c r="S82" s="288">
        <v>0</v>
      </c>
      <c r="T82" s="288">
        <v>0</v>
      </c>
      <c r="U82" s="288">
        <v>0</v>
      </c>
      <c r="V82" s="288">
        <v>0</v>
      </c>
      <c r="W82" s="288">
        <v>0</v>
      </c>
      <c r="X82" s="288">
        <v>0</v>
      </c>
      <c r="Y82" s="288">
        <v>0</v>
      </c>
      <c r="Z82" s="288">
        <v>0</v>
      </c>
      <c r="AA82" s="288">
        <v>0</v>
      </c>
      <c r="AB82" s="288">
        <v>0</v>
      </c>
      <c r="AC82" s="288">
        <v>0</v>
      </c>
      <c r="AD82" s="288">
        <v>0</v>
      </c>
      <c r="AE82" s="288">
        <v>0</v>
      </c>
      <c r="AF82" s="288">
        <v>0</v>
      </c>
      <c r="AG82" s="288">
        <v>0</v>
      </c>
      <c r="AH82" s="288">
        <v>0</v>
      </c>
      <c r="AI82" s="288">
        <v>0</v>
      </c>
      <c r="AJ82" s="288">
        <v>0</v>
      </c>
      <c r="AK82" s="288">
        <v>0</v>
      </c>
      <c r="AL82" s="288">
        <v>0</v>
      </c>
      <c r="AM82" s="288">
        <v>0</v>
      </c>
      <c r="AN82" s="288">
        <v>0</v>
      </c>
      <c r="AO82" s="288">
        <v>0</v>
      </c>
      <c r="AP82" s="288">
        <v>0</v>
      </c>
      <c r="AQ82" s="288">
        <v>0</v>
      </c>
      <c r="AR82" s="288">
        <v>0</v>
      </c>
      <c r="AS82" s="313">
        <v>0</v>
      </c>
    </row>
    <row r="83" spans="1:45" ht="24" x14ac:dyDescent="0.25">
      <c r="A83" s="104" t="s">
        <v>1044</v>
      </c>
      <c r="B83" s="104" t="s">
        <v>401</v>
      </c>
      <c r="C83" s="104" t="s">
        <v>402</v>
      </c>
      <c r="D83" s="105" t="s">
        <v>143</v>
      </c>
      <c r="E83" s="105">
        <v>2023</v>
      </c>
      <c r="F83" s="288">
        <v>0</v>
      </c>
      <c r="G83" s="287">
        <v>0</v>
      </c>
      <c r="H83" s="288">
        <v>0</v>
      </c>
      <c r="I83" s="288">
        <v>0</v>
      </c>
      <c r="J83" s="288">
        <v>0</v>
      </c>
      <c r="K83" s="288">
        <v>0</v>
      </c>
      <c r="L83" s="288">
        <v>0</v>
      </c>
      <c r="M83" s="288">
        <v>0</v>
      </c>
      <c r="N83" s="288">
        <v>0</v>
      </c>
      <c r="O83" s="288">
        <v>0</v>
      </c>
      <c r="P83" s="288">
        <v>0</v>
      </c>
      <c r="Q83" s="288">
        <v>0</v>
      </c>
      <c r="R83" s="288">
        <v>0</v>
      </c>
      <c r="S83" s="288">
        <v>0</v>
      </c>
      <c r="T83" s="288">
        <v>0</v>
      </c>
      <c r="U83" s="288">
        <v>0</v>
      </c>
      <c r="V83" s="288">
        <v>0</v>
      </c>
      <c r="W83" s="288">
        <v>0</v>
      </c>
      <c r="X83" s="288">
        <v>0</v>
      </c>
      <c r="Y83" s="288">
        <v>0</v>
      </c>
      <c r="Z83" s="288">
        <v>0</v>
      </c>
      <c r="AA83" s="288">
        <v>0</v>
      </c>
      <c r="AB83" s="288">
        <v>0</v>
      </c>
      <c r="AC83" s="288">
        <v>0</v>
      </c>
      <c r="AD83" s="288">
        <v>0</v>
      </c>
      <c r="AE83" s="288">
        <v>0</v>
      </c>
      <c r="AF83" s="288">
        <v>0</v>
      </c>
      <c r="AG83" s="288">
        <v>0</v>
      </c>
      <c r="AH83" s="288">
        <v>0</v>
      </c>
      <c r="AI83" s="288">
        <v>0</v>
      </c>
      <c r="AJ83" s="288">
        <v>0</v>
      </c>
      <c r="AK83" s="288">
        <v>0</v>
      </c>
      <c r="AL83" s="288">
        <v>0</v>
      </c>
      <c r="AM83" s="288">
        <v>0</v>
      </c>
      <c r="AN83" s="288">
        <v>0</v>
      </c>
      <c r="AO83" s="288">
        <v>0</v>
      </c>
      <c r="AP83" s="288">
        <v>0</v>
      </c>
      <c r="AQ83" s="288">
        <v>0</v>
      </c>
      <c r="AR83" s="288">
        <v>0</v>
      </c>
      <c r="AS83" s="313">
        <v>0</v>
      </c>
    </row>
    <row r="84" spans="1:45" x14ac:dyDescent="0.25">
      <c r="A84" s="104" t="s">
        <v>1045</v>
      </c>
      <c r="B84" s="104" t="s">
        <v>406</v>
      </c>
      <c r="C84" s="104" t="s">
        <v>407</v>
      </c>
      <c r="D84" s="105" t="s">
        <v>143</v>
      </c>
      <c r="E84" s="105">
        <v>2024</v>
      </c>
      <c r="F84" s="288">
        <v>0</v>
      </c>
      <c r="G84" s="287">
        <v>0</v>
      </c>
      <c r="H84" s="288">
        <v>0</v>
      </c>
      <c r="I84" s="288">
        <v>0</v>
      </c>
      <c r="J84" s="288">
        <v>0</v>
      </c>
      <c r="K84" s="288">
        <v>0</v>
      </c>
      <c r="L84" s="288">
        <v>0</v>
      </c>
      <c r="M84" s="288">
        <v>0</v>
      </c>
      <c r="N84" s="288">
        <v>0</v>
      </c>
      <c r="O84" s="288">
        <v>0</v>
      </c>
      <c r="P84" s="288">
        <v>0</v>
      </c>
      <c r="Q84" s="288">
        <v>0</v>
      </c>
      <c r="R84" s="288">
        <v>0</v>
      </c>
      <c r="S84" s="288">
        <v>0</v>
      </c>
      <c r="T84" s="288">
        <v>0</v>
      </c>
      <c r="U84" s="288">
        <v>0</v>
      </c>
      <c r="V84" s="288">
        <v>0</v>
      </c>
      <c r="W84" s="288">
        <v>0</v>
      </c>
      <c r="X84" s="288">
        <v>0</v>
      </c>
      <c r="Y84" s="288">
        <v>0</v>
      </c>
      <c r="Z84" s="288">
        <v>0</v>
      </c>
      <c r="AA84" s="288">
        <v>0</v>
      </c>
      <c r="AB84" s="288">
        <v>0</v>
      </c>
      <c r="AC84" s="288">
        <v>0</v>
      </c>
      <c r="AD84" s="288">
        <v>0</v>
      </c>
      <c r="AE84" s="288">
        <v>0</v>
      </c>
      <c r="AF84" s="288">
        <v>0</v>
      </c>
      <c r="AG84" s="288">
        <v>0</v>
      </c>
      <c r="AH84" s="288">
        <v>0</v>
      </c>
      <c r="AI84" s="288">
        <v>0</v>
      </c>
      <c r="AJ84" s="288">
        <v>0</v>
      </c>
      <c r="AK84" s="288">
        <v>0</v>
      </c>
      <c r="AL84" s="288">
        <v>0</v>
      </c>
      <c r="AM84" s="288">
        <v>0</v>
      </c>
      <c r="AN84" s="288">
        <v>0</v>
      </c>
      <c r="AO84" s="288">
        <v>0</v>
      </c>
      <c r="AP84" s="288">
        <v>0</v>
      </c>
      <c r="AQ84" s="288">
        <v>0</v>
      </c>
      <c r="AR84" s="288">
        <v>0</v>
      </c>
      <c r="AS84" s="313">
        <v>0</v>
      </c>
    </row>
    <row r="85" spans="1:45" ht="24" x14ac:dyDescent="0.25">
      <c r="A85" s="104" t="s">
        <v>799</v>
      </c>
      <c r="B85" s="104" t="s">
        <v>408</v>
      </c>
      <c r="C85" s="104" t="s">
        <v>409</v>
      </c>
      <c r="D85" s="105" t="s">
        <v>155</v>
      </c>
      <c r="E85" s="105">
        <v>2035</v>
      </c>
      <c r="F85" s="288">
        <v>0</v>
      </c>
      <c r="G85" s="287">
        <v>1</v>
      </c>
      <c r="H85" s="288">
        <v>0</v>
      </c>
      <c r="I85" s="288">
        <v>0</v>
      </c>
      <c r="J85" s="288">
        <v>0</v>
      </c>
      <c r="K85" s="288">
        <v>0</v>
      </c>
      <c r="L85" s="288">
        <v>0</v>
      </c>
      <c r="M85" s="288">
        <v>0</v>
      </c>
      <c r="N85" s="288">
        <v>0</v>
      </c>
      <c r="O85" s="288">
        <v>0</v>
      </c>
      <c r="P85" s="288">
        <v>0</v>
      </c>
      <c r="Q85" s="288">
        <v>0</v>
      </c>
      <c r="R85" s="288">
        <v>0</v>
      </c>
      <c r="S85" s="288">
        <v>0</v>
      </c>
      <c r="T85" s="288">
        <v>0</v>
      </c>
      <c r="U85" s="288">
        <v>0</v>
      </c>
      <c r="V85" s="288">
        <v>0</v>
      </c>
      <c r="W85" s="288">
        <v>0</v>
      </c>
      <c r="X85" s="288">
        <v>0</v>
      </c>
      <c r="Y85" s="288">
        <v>0</v>
      </c>
      <c r="Z85" s="288">
        <v>0</v>
      </c>
      <c r="AA85" s="288">
        <v>0</v>
      </c>
      <c r="AB85" s="288">
        <v>0</v>
      </c>
      <c r="AC85" s="288">
        <v>0</v>
      </c>
      <c r="AD85" s="288">
        <v>0</v>
      </c>
      <c r="AE85" s="288">
        <v>0</v>
      </c>
      <c r="AF85" s="288">
        <v>0</v>
      </c>
      <c r="AG85" s="288">
        <v>0</v>
      </c>
      <c r="AH85" s="288">
        <v>0</v>
      </c>
      <c r="AI85" s="288">
        <v>0</v>
      </c>
      <c r="AJ85" s="288">
        <v>0</v>
      </c>
      <c r="AK85" s="288">
        <v>0</v>
      </c>
      <c r="AL85" s="288">
        <v>0</v>
      </c>
      <c r="AM85" s="288">
        <v>0</v>
      </c>
      <c r="AN85" s="288">
        <v>0</v>
      </c>
      <c r="AO85" s="288">
        <v>0</v>
      </c>
      <c r="AP85" s="288">
        <v>0</v>
      </c>
      <c r="AQ85" s="288">
        <v>0</v>
      </c>
      <c r="AR85" s="288">
        <v>0</v>
      </c>
      <c r="AS85" s="313">
        <v>0</v>
      </c>
    </row>
    <row r="86" spans="1:45" ht="36" x14ac:dyDescent="0.25">
      <c r="A86" s="104" t="s">
        <v>1046</v>
      </c>
      <c r="B86" s="104" t="s">
        <v>410</v>
      </c>
      <c r="C86" s="104" t="s">
        <v>1034</v>
      </c>
      <c r="D86" s="105" t="s">
        <v>143</v>
      </c>
      <c r="E86" s="105" t="s">
        <v>253</v>
      </c>
      <c r="F86" s="288">
        <v>0</v>
      </c>
      <c r="G86" s="287">
        <v>0</v>
      </c>
      <c r="H86" s="288">
        <v>0</v>
      </c>
      <c r="I86" s="288">
        <v>0</v>
      </c>
      <c r="J86" s="288">
        <v>0</v>
      </c>
      <c r="K86" s="288">
        <v>0</v>
      </c>
      <c r="L86" s="288">
        <v>0</v>
      </c>
      <c r="M86" s="288">
        <v>0</v>
      </c>
      <c r="N86" s="288">
        <v>0</v>
      </c>
      <c r="O86" s="288">
        <v>0</v>
      </c>
      <c r="P86" s="288">
        <v>0</v>
      </c>
      <c r="Q86" s="288">
        <v>0</v>
      </c>
      <c r="R86" s="288">
        <v>0</v>
      </c>
      <c r="S86" s="288">
        <v>0</v>
      </c>
      <c r="T86" s="288">
        <v>0</v>
      </c>
      <c r="U86" s="288">
        <v>0</v>
      </c>
      <c r="V86" s="288">
        <v>0</v>
      </c>
      <c r="W86" s="288">
        <v>0</v>
      </c>
      <c r="X86" s="288">
        <v>0</v>
      </c>
      <c r="Y86" s="288">
        <v>0</v>
      </c>
      <c r="Z86" s="288">
        <v>0</v>
      </c>
      <c r="AA86" s="288">
        <v>0</v>
      </c>
      <c r="AB86" s="288">
        <v>0</v>
      </c>
      <c r="AC86" s="288">
        <v>0</v>
      </c>
      <c r="AD86" s="288">
        <v>0</v>
      </c>
      <c r="AE86" s="288">
        <v>0</v>
      </c>
      <c r="AF86" s="288">
        <v>0</v>
      </c>
      <c r="AG86" s="288">
        <v>0</v>
      </c>
      <c r="AH86" s="288">
        <v>0</v>
      </c>
      <c r="AI86" s="288">
        <v>0</v>
      </c>
      <c r="AJ86" s="288">
        <v>0</v>
      </c>
      <c r="AK86" s="288">
        <v>0</v>
      </c>
      <c r="AL86" s="288">
        <v>0</v>
      </c>
      <c r="AM86" s="288">
        <v>0</v>
      </c>
      <c r="AN86" s="288">
        <v>0</v>
      </c>
      <c r="AO86" s="288">
        <v>0</v>
      </c>
      <c r="AP86" s="288">
        <v>0</v>
      </c>
      <c r="AQ86" s="288">
        <v>0</v>
      </c>
      <c r="AR86" s="288">
        <v>0</v>
      </c>
      <c r="AS86" s="313">
        <v>0</v>
      </c>
    </row>
    <row r="87" spans="1:45" ht="36" x14ac:dyDescent="0.25">
      <c r="A87" s="104" t="s">
        <v>1047</v>
      </c>
      <c r="B87" s="104" t="s">
        <v>411</v>
      </c>
      <c r="C87" s="104" t="s">
        <v>1034</v>
      </c>
      <c r="D87" s="105" t="s">
        <v>143</v>
      </c>
      <c r="E87" s="105" t="s">
        <v>253</v>
      </c>
      <c r="F87" s="288">
        <v>0</v>
      </c>
      <c r="G87" s="287">
        <v>0</v>
      </c>
      <c r="H87" s="288">
        <v>0</v>
      </c>
      <c r="I87" s="288">
        <v>0</v>
      </c>
      <c r="J87" s="288">
        <v>0</v>
      </c>
      <c r="K87" s="288">
        <v>0</v>
      </c>
      <c r="L87" s="288">
        <v>0</v>
      </c>
      <c r="M87" s="288">
        <v>0</v>
      </c>
      <c r="N87" s="288">
        <v>0</v>
      </c>
      <c r="O87" s="288">
        <v>0</v>
      </c>
      <c r="P87" s="288">
        <v>0</v>
      </c>
      <c r="Q87" s="288">
        <v>0</v>
      </c>
      <c r="R87" s="288">
        <v>0</v>
      </c>
      <c r="S87" s="288">
        <v>0</v>
      </c>
      <c r="T87" s="288">
        <v>0</v>
      </c>
      <c r="U87" s="288">
        <v>0</v>
      </c>
      <c r="V87" s="288">
        <v>0</v>
      </c>
      <c r="W87" s="288">
        <v>0</v>
      </c>
      <c r="X87" s="288">
        <v>0</v>
      </c>
      <c r="Y87" s="288">
        <v>0</v>
      </c>
      <c r="Z87" s="288">
        <v>0</v>
      </c>
      <c r="AA87" s="288">
        <v>0</v>
      </c>
      <c r="AB87" s="288">
        <v>0</v>
      </c>
      <c r="AC87" s="288">
        <v>0</v>
      </c>
      <c r="AD87" s="288">
        <v>0</v>
      </c>
      <c r="AE87" s="288">
        <v>0</v>
      </c>
      <c r="AF87" s="288">
        <v>0</v>
      </c>
      <c r="AG87" s="288">
        <v>0</v>
      </c>
      <c r="AH87" s="288">
        <v>0</v>
      </c>
      <c r="AI87" s="288">
        <v>0</v>
      </c>
      <c r="AJ87" s="288">
        <v>0</v>
      </c>
      <c r="AK87" s="288">
        <v>0</v>
      </c>
      <c r="AL87" s="288">
        <v>0</v>
      </c>
      <c r="AM87" s="288">
        <v>0</v>
      </c>
      <c r="AN87" s="288">
        <v>0</v>
      </c>
      <c r="AO87" s="288">
        <v>0</v>
      </c>
      <c r="AP87" s="288">
        <v>0</v>
      </c>
      <c r="AQ87" s="288">
        <v>0</v>
      </c>
      <c r="AR87" s="288">
        <v>0</v>
      </c>
      <c r="AS87" s="313">
        <v>0</v>
      </c>
    </row>
    <row r="88" spans="1:45" ht="36" x14ac:dyDescent="0.25">
      <c r="A88" s="104" t="s">
        <v>1048</v>
      </c>
      <c r="B88" s="104" t="s">
        <v>412</v>
      </c>
      <c r="C88" s="104" t="s">
        <v>1040</v>
      </c>
      <c r="D88" s="105" t="s">
        <v>143</v>
      </c>
      <c r="E88" s="105">
        <v>2032</v>
      </c>
      <c r="F88" s="288">
        <v>0</v>
      </c>
      <c r="G88" s="287">
        <v>0</v>
      </c>
      <c r="H88" s="288">
        <v>0</v>
      </c>
      <c r="I88" s="288">
        <v>0</v>
      </c>
      <c r="J88" s="288">
        <v>0</v>
      </c>
      <c r="K88" s="288">
        <v>0</v>
      </c>
      <c r="L88" s="288">
        <v>0</v>
      </c>
      <c r="M88" s="288">
        <v>0</v>
      </c>
      <c r="N88" s="288">
        <v>0</v>
      </c>
      <c r="O88" s="288">
        <v>0</v>
      </c>
      <c r="P88" s="288">
        <v>0</v>
      </c>
      <c r="Q88" s="288">
        <v>0</v>
      </c>
      <c r="R88" s="288">
        <v>0</v>
      </c>
      <c r="S88" s="288">
        <v>0</v>
      </c>
      <c r="T88" s="288">
        <v>0</v>
      </c>
      <c r="U88" s="288">
        <v>0</v>
      </c>
      <c r="V88" s="288">
        <v>0</v>
      </c>
      <c r="W88" s="288">
        <v>0</v>
      </c>
      <c r="X88" s="288">
        <v>0</v>
      </c>
      <c r="Y88" s="288">
        <v>0</v>
      </c>
      <c r="Z88" s="288">
        <v>0</v>
      </c>
      <c r="AA88" s="288">
        <v>0</v>
      </c>
      <c r="AB88" s="288">
        <v>0</v>
      </c>
      <c r="AC88" s="288">
        <v>0</v>
      </c>
      <c r="AD88" s="288">
        <v>0</v>
      </c>
      <c r="AE88" s="288">
        <v>0</v>
      </c>
      <c r="AF88" s="288">
        <v>0</v>
      </c>
      <c r="AG88" s="288">
        <v>0</v>
      </c>
      <c r="AH88" s="288">
        <v>0</v>
      </c>
      <c r="AI88" s="288">
        <v>0</v>
      </c>
      <c r="AJ88" s="288">
        <v>0</v>
      </c>
      <c r="AK88" s="288">
        <v>0</v>
      </c>
      <c r="AL88" s="288">
        <v>0</v>
      </c>
      <c r="AM88" s="288">
        <v>0</v>
      </c>
      <c r="AN88" s="288">
        <v>0</v>
      </c>
      <c r="AO88" s="288">
        <v>0</v>
      </c>
      <c r="AP88" s="288">
        <v>0</v>
      </c>
      <c r="AQ88" s="288">
        <v>0</v>
      </c>
      <c r="AR88" s="288">
        <v>0</v>
      </c>
      <c r="AS88" s="313">
        <v>0</v>
      </c>
    </row>
    <row r="89" spans="1:45" ht="36" x14ac:dyDescent="0.25">
      <c r="A89" s="104" t="s">
        <v>1049</v>
      </c>
      <c r="B89" s="104" t="s">
        <v>414</v>
      </c>
      <c r="C89" s="104" t="s">
        <v>1050</v>
      </c>
      <c r="D89" s="105" t="s">
        <v>143</v>
      </c>
      <c r="E89" s="105">
        <v>2026</v>
      </c>
      <c r="F89" s="288">
        <v>0</v>
      </c>
      <c r="G89" s="287">
        <v>0</v>
      </c>
      <c r="H89" s="288">
        <v>0</v>
      </c>
      <c r="I89" s="288">
        <v>0</v>
      </c>
      <c r="J89" s="288">
        <v>0</v>
      </c>
      <c r="K89" s="288">
        <v>0</v>
      </c>
      <c r="L89" s="288">
        <v>0</v>
      </c>
      <c r="M89" s="288">
        <v>0</v>
      </c>
      <c r="N89" s="288">
        <v>0</v>
      </c>
      <c r="O89" s="288">
        <v>0</v>
      </c>
      <c r="P89" s="288">
        <v>0</v>
      </c>
      <c r="Q89" s="288">
        <v>0</v>
      </c>
      <c r="R89" s="288">
        <v>0</v>
      </c>
      <c r="S89" s="288">
        <v>0</v>
      </c>
      <c r="T89" s="288">
        <v>0</v>
      </c>
      <c r="U89" s="288">
        <v>0</v>
      </c>
      <c r="V89" s="288">
        <v>0</v>
      </c>
      <c r="W89" s="288">
        <v>0</v>
      </c>
      <c r="X89" s="288">
        <v>0</v>
      </c>
      <c r="Y89" s="288">
        <v>0</v>
      </c>
      <c r="Z89" s="288">
        <v>0</v>
      </c>
      <c r="AA89" s="288">
        <v>0</v>
      </c>
      <c r="AB89" s="288">
        <v>0</v>
      </c>
      <c r="AC89" s="288">
        <v>0</v>
      </c>
      <c r="AD89" s="288">
        <v>0</v>
      </c>
      <c r="AE89" s="288">
        <v>0</v>
      </c>
      <c r="AF89" s="288">
        <v>0</v>
      </c>
      <c r="AG89" s="288">
        <v>0</v>
      </c>
      <c r="AH89" s="288">
        <v>0</v>
      </c>
      <c r="AI89" s="288">
        <v>0</v>
      </c>
      <c r="AJ89" s="288">
        <v>0</v>
      </c>
      <c r="AK89" s="288">
        <v>0</v>
      </c>
      <c r="AL89" s="288">
        <v>0</v>
      </c>
      <c r="AM89" s="288">
        <v>0</v>
      </c>
      <c r="AN89" s="288">
        <v>0</v>
      </c>
      <c r="AO89" s="288">
        <v>0</v>
      </c>
      <c r="AP89" s="288">
        <v>0</v>
      </c>
      <c r="AQ89" s="288">
        <v>0</v>
      </c>
      <c r="AR89" s="288">
        <v>0</v>
      </c>
      <c r="AS89" s="313">
        <v>0</v>
      </c>
    </row>
    <row r="90" spans="1:45" ht="36" x14ac:dyDescent="0.25">
      <c r="A90" s="104" t="s">
        <v>1051</v>
      </c>
      <c r="B90" s="104" t="s">
        <v>417</v>
      </c>
      <c r="C90" s="104" t="s">
        <v>1040</v>
      </c>
      <c r="D90" s="105" t="s">
        <v>143</v>
      </c>
      <c r="E90" s="105">
        <v>2032</v>
      </c>
      <c r="F90" s="288">
        <v>0</v>
      </c>
      <c r="G90" s="287">
        <v>0</v>
      </c>
      <c r="H90" s="288">
        <v>0</v>
      </c>
      <c r="I90" s="288">
        <v>0</v>
      </c>
      <c r="J90" s="288">
        <v>0</v>
      </c>
      <c r="K90" s="288">
        <v>0</v>
      </c>
      <c r="L90" s="288">
        <v>0</v>
      </c>
      <c r="M90" s="288">
        <v>0</v>
      </c>
      <c r="N90" s="288">
        <v>0</v>
      </c>
      <c r="O90" s="288">
        <v>0</v>
      </c>
      <c r="P90" s="288">
        <v>0</v>
      </c>
      <c r="Q90" s="288">
        <v>0</v>
      </c>
      <c r="R90" s="288">
        <v>0</v>
      </c>
      <c r="S90" s="288">
        <v>0</v>
      </c>
      <c r="T90" s="288">
        <v>0</v>
      </c>
      <c r="U90" s="288">
        <v>0</v>
      </c>
      <c r="V90" s="288">
        <v>0</v>
      </c>
      <c r="W90" s="288">
        <v>0</v>
      </c>
      <c r="X90" s="288">
        <v>0</v>
      </c>
      <c r="Y90" s="288">
        <v>0</v>
      </c>
      <c r="Z90" s="288">
        <v>0</v>
      </c>
      <c r="AA90" s="288">
        <v>0</v>
      </c>
      <c r="AB90" s="288">
        <v>0</v>
      </c>
      <c r="AC90" s="288">
        <v>0</v>
      </c>
      <c r="AD90" s="288">
        <v>0</v>
      </c>
      <c r="AE90" s="288">
        <v>0</v>
      </c>
      <c r="AF90" s="288">
        <v>0</v>
      </c>
      <c r="AG90" s="288">
        <v>0</v>
      </c>
      <c r="AH90" s="288">
        <v>0</v>
      </c>
      <c r="AI90" s="288">
        <v>0</v>
      </c>
      <c r="AJ90" s="288">
        <v>0</v>
      </c>
      <c r="AK90" s="288">
        <v>0</v>
      </c>
      <c r="AL90" s="288">
        <v>0</v>
      </c>
      <c r="AM90" s="288">
        <v>0</v>
      </c>
      <c r="AN90" s="288">
        <v>0</v>
      </c>
      <c r="AO90" s="288">
        <v>0</v>
      </c>
      <c r="AP90" s="288">
        <v>0</v>
      </c>
      <c r="AQ90" s="288">
        <v>0</v>
      </c>
      <c r="AR90" s="288">
        <v>0</v>
      </c>
      <c r="AS90" s="313">
        <v>0</v>
      </c>
    </row>
    <row r="91" spans="1:45" ht="36" x14ac:dyDescent="0.25">
      <c r="A91" s="104" t="s">
        <v>1052</v>
      </c>
      <c r="B91" s="104" t="s">
        <v>418</v>
      </c>
      <c r="C91" s="104" t="s">
        <v>419</v>
      </c>
      <c r="D91" s="105" t="s">
        <v>143</v>
      </c>
      <c r="E91" s="105">
        <v>2037</v>
      </c>
      <c r="F91" s="288">
        <v>0</v>
      </c>
      <c r="G91" s="287">
        <v>0</v>
      </c>
      <c r="H91" s="288">
        <v>0</v>
      </c>
      <c r="I91" s="288">
        <v>0</v>
      </c>
      <c r="J91" s="288">
        <v>0</v>
      </c>
      <c r="K91" s="288">
        <v>0</v>
      </c>
      <c r="L91" s="288">
        <v>0</v>
      </c>
      <c r="M91" s="288">
        <v>0</v>
      </c>
      <c r="N91" s="288">
        <v>0</v>
      </c>
      <c r="O91" s="288">
        <v>0</v>
      </c>
      <c r="P91" s="288">
        <v>0</v>
      </c>
      <c r="Q91" s="288">
        <v>0</v>
      </c>
      <c r="R91" s="288">
        <v>0</v>
      </c>
      <c r="S91" s="288">
        <v>0</v>
      </c>
      <c r="T91" s="288">
        <v>0</v>
      </c>
      <c r="U91" s="288">
        <v>0</v>
      </c>
      <c r="V91" s="288">
        <v>0</v>
      </c>
      <c r="W91" s="288">
        <v>0</v>
      </c>
      <c r="X91" s="288">
        <v>0</v>
      </c>
      <c r="Y91" s="288">
        <v>0</v>
      </c>
      <c r="Z91" s="288">
        <v>0</v>
      </c>
      <c r="AA91" s="288">
        <v>0</v>
      </c>
      <c r="AB91" s="288">
        <v>0</v>
      </c>
      <c r="AC91" s="288">
        <v>0</v>
      </c>
      <c r="AD91" s="288">
        <v>0</v>
      </c>
      <c r="AE91" s="288">
        <v>0</v>
      </c>
      <c r="AF91" s="288">
        <v>0</v>
      </c>
      <c r="AG91" s="288">
        <v>0</v>
      </c>
      <c r="AH91" s="288">
        <v>0</v>
      </c>
      <c r="AI91" s="288">
        <v>0</v>
      </c>
      <c r="AJ91" s="288">
        <v>0</v>
      </c>
      <c r="AK91" s="288">
        <v>0</v>
      </c>
      <c r="AL91" s="288">
        <v>0</v>
      </c>
      <c r="AM91" s="288">
        <v>0</v>
      </c>
      <c r="AN91" s="288">
        <v>0</v>
      </c>
      <c r="AO91" s="288">
        <v>0</v>
      </c>
      <c r="AP91" s="288">
        <v>0</v>
      </c>
      <c r="AQ91" s="288">
        <v>0</v>
      </c>
      <c r="AR91" s="288">
        <v>0</v>
      </c>
      <c r="AS91" s="313">
        <v>0</v>
      </c>
    </row>
    <row r="92" spans="1:45" ht="24" x14ac:dyDescent="0.25">
      <c r="A92" s="104" t="s">
        <v>1053</v>
      </c>
      <c r="B92" s="104" t="s">
        <v>420</v>
      </c>
      <c r="C92" s="104" t="s">
        <v>421</v>
      </c>
      <c r="D92" s="105" t="s">
        <v>143</v>
      </c>
      <c r="E92" s="105">
        <v>2024</v>
      </c>
      <c r="F92" s="288">
        <v>0</v>
      </c>
      <c r="G92" s="287">
        <v>0</v>
      </c>
      <c r="H92" s="288">
        <v>0</v>
      </c>
      <c r="I92" s="288">
        <v>0</v>
      </c>
      <c r="J92" s="288">
        <v>0</v>
      </c>
      <c r="K92" s="288">
        <v>0</v>
      </c>
      <c r="L92" s="288">
        <v>0</v>
      </c>
      <c r="M92" s="288">
        <v>0</v>
      </c>
      <c r="N92" s="288">
        <v>0</v>
      </c>
      <c r="O92" s="288">
        <v>0</v>
      </c>
      <c r="P92" s="288">
        <v>0</v>
      </c>
      <c r="Q92" s="288">
        <v>0</v>
      </c>
      <c r="R92" s="288">
        <v>0</v>
      </c>
      <c r="S92" s="288">
        <v>0</v>
      </c>
      <c r="T92" s="288">
        <v>0</v>
      </c>
      <c r="U92" s="288">
        <v>0</v>
      </c>
      <c r="V92" s="288">
        <v>0</v>
      </c>
      <c r="W92" s="288">
        <v>0</v>
      </c>
      <c r="X92" s="288">
        <v>0</v>
      </c>
      <c r="Y92" s="288">
        <v>0</v>
      </c>
      <c r="Z92" s="288">
        <v>0</v>
      </c>
      <c r="AA92" s="288">
        <v>0</v>
      </c>
      <c r="AB92" s="288">
        <v>0</v>
      </c>
      <c r="AC92" s="288">
        <v>0</v>
      </c>
      <c r="AD92" s="288">
        <v>0</v>
      </c>
      <c r="AE92" s="288">
        <v>0</v>
      </c>
      <c r="AF92" s="288">
        <v>0</v>
      </c>
      <c r="AG92" s="288">
        <v>0</v>
      </c>
      <c r="AH92" s="288">
        <v>0</v>
      </c>
      <c r="AI92" s="288">
        <v>0</v>
      </c>
      <c r="AJ92" s="288">
        <v>0</v>
      </c>
      <c r="AK92" s="288">
        <v>0</v>
      </c>
      <c r="AL92" s="288">
        <v>0</v>
      </c>
      <c r="AM92" s="288">
        <v>0</v>
      </c>
      <c r="AN92" s="288">
        <v>0</v>
      </c>
      <c r="AO92" s="288">
        <v>0</v>
      </c>
      <c r="AP92" s="288">
        <v>0</v>
      </c>
      <c r="AQ92" s="288">
        <v>0</v>
      </c>
      <c r="AR92" s="288">
        <v>0</v>
      </c>
      <c r="AS92" s="313">
        <v>0</v>
      </c>
    </row>
    <row r="93" spans="1:45" ht="24" x14ac:dyDescent="0.25">
      <c r="A93" s="104" t="s">
        <v>1054</v>
      </c>
      <c r="B93" s="104" t="s">
        <v>424</v>
      </c>
      <c r="C93" s="104" t="s">
        <v>425</v>
      </c>
      <c r="D93" s="105" t="s">
        <v>143</v>
      </c>
      <c r="E93" s="105">
        <v>2024</v>
      </c>
      <c r="F93" s="288">
        <v>0</v>
      </c>
      <c r="G93" s="287">
        <v>0</v>
      </c>
      <c r="H93" s="288">
        <v>0</v>
      </c>
      <c r="I93" s="288">
        <v>0</v>
      </c>
      <c r="J93" s="288">
        <v>0</v>
      </c>
      <c r="K93" s="288">
        <v>0</v>
      </c>
      <c r="L93" s="288">
        <v>0</v>
      </c>
      <c r="M93" s="288">
        <v>0</v>
      </c>
      <c r="N93" s="288">
        <v>0</v>
      </c>
      <c r="O93" s="288">
        <v>0</v>
      </c>
      <c r="P93" s="288">
        <v>0</v>
      </c>
      <c r="Q93" s="288">
        <v>0</v>
      </c>
      <c r="R93" s="288">
        <v>0</v>
      </c>
      <c r="S93" s="288">
        <v>0</v>
      </c>
      <c r="T93" s="288">
        <v>0</v>
      </c>
      <c r="U93" s="288">
        <v>0</v>
      </c>
      <c r="V93" s="288">
        <v>0</v>
      </c>
      <c r="W93" s="288">
        <v>0</v>
      </c>
      <c r="X93" s="288">
        <v>0</v>
      </c>
      <c r="Y93" s="288">
        <v>0</v>
      </c>
      <c r="Z93" s="288">
        <v>0</v>
      </c>
      <c r="AA93" s="288">
        <v>0</v>
      </c>
      <c r="AB93" s="288">
        <v>0</v>
      </c>
      <c r="AC93" s="288">
        <v>0</v>
      </c>
      <c r="AD93" s="288">
        <v>0</v>
      </c>
      <c r="AE93" s="288">
        <v>0</v>
      </c>
      <c r="AF93" s="288">
        <v>0</v>
      </c>
      <c r="AG93" s="288">
        <v>0</v>
      </c>
      <c r="AH93" s="288">
        <v>0</v>
      </c>
      <c r="AI93" s="288">
        <v>0</v>
      </c>
      <c r="AJ93" s="288">
        <v>0</v>
      </c>
      <c r="AK93" s="288">
        <v>0</v>
      </c>
      <c r="AL93" s="288">
        <v>0</v>
      </c>
      <c r="AM93" s="288">
        <v>0</v>
      </c>
      <c r="AN93" s="288">
        <v>0</v>
      </c>
      <c r="AO93" s="288">
        <v>0</v>
      </c>
      <c r="AP93" s="288">
        <v>0</v>
      </c>
      <c r="AQ93" s="288">
        <v>0</v>
      </c>
      <c r="AR93" s="288">
        <v>0</v>
      </c>
      <c r="AS93" s="313">
        <v>0</v>
      </c>
    </row>
    <row r="94" spans="1:45" ht="36" x14ac:dyDescent="0.25">
      <c r="A94" s="104" t="s">
        <v>718</v>
      </c>
      <c r="B94" s="104" t="s">
        <v>427</v>
      </c>
      <c r="C94" s="104" t="s">
        <v>428</v>
      </c>
      <c r="D94" s="105" t="s">
        <v>143</v>
      </c>
      <c r="E94" s="105">
        <v>2025</v>
      </c>
      <c r="F94" s="288">
        <v>0</v>
      </c>
      <c r="G94" s="287">
        <v>0</v>
      </c>
      <c r="H94" s="288">
        <v>0</v>
      </c>
      <c r="I94" s="288">
        <v>0</v>
      </c>
      <c r="J94" s="288">
        <v>0</v>
      </c>
      <c r="K94" s="288">
        <v>0</v>
      </c>
      <c r="L94" s="288">
        <v>0</v>
      </c>
      <c r="M94" s="288">
        <v>0</v>
      </c>
      <c r="N94" s="288">
        <v>0</v>
      </c>
      <c r="O94" s="288">
        <v>0</v>
      </c>
      <c r="P94" s="288">
        <v>0</v>
      </c>
      <c r="Q94" s="288">
        <v>0</v>
      </c>
      <c r="R94" s="288">
        <v>0</v>
      </c>
      <c r="S94" s="288">
        <v>0</v>
      </c>
      <c r="T94" s="288">
        <v>0</v>
      </c>
      <c r="U94" s="288">
        <v>0</v>
      </c>
      <c r="V94" s="288">
        <v>0</v>
      </c>
      <c r="W94" s="288">
        <v>0</v>
      </c>
      <c r="X94" s="288">
        <v>0</v>
      </c>
      <c r="Y94" s="288">
        <v>0</v>
      </c>
      <c r="Z94" s="288">
        <v>0</v>
      </c>
      <c r="AA94" s="288">
        <v>0</v>
      </c>
      <c r="AB94" s="288">
        <v>0</v>
      </c>
      <c r="AC94" s="288">
        <v>0</v>
      </c>
      <c r="AD94" s="288">
        <v>0</v>
      </c>
      <c r="AE94" s="288">
        <v>0</v>
      </c>
      <c r="AF94" s="288">
        <v>0</v>
      </c>
      <c r="AG94" s="288">
        <v>0</v>
      </c>
      <c r="AH94" s="288">
        <v>0</v>
      </c>
      <c r="AI94" s="288">
        <v>0</v>
      </c>
      <c r="AJ94" s="288">
        <v>0</v>
      </c>
      <c r="AK94" s="288">
        <v>0</v>
      </c>
      <c r="AL94" s="288">
        <v>0</v>
      </c>
      <c r="AM94" s="288">
        <v>0</v>
      </c>
      <c r="AN94" s="288">
        <v>0</v>
      </c>
      <c r="AO94" s="288">
        <v>0</v>
      </c>
      <c r="AP94" s="288">
        <v>0</v>
      </c>
      <c r="AQ94" s="288">
        <v>0</v>
      </c>
      <c r="AR94" s="288">
        <v>0</v>
      </c>
      <c r="AS94" s="313">
        <v>0</v>
      </c>
    </row>
    <row r="95" spans="1:45" ht="36" x14ac:dyDescent="0.25">
      <c r="A95" s="104" t="s">
        <v>720</v>
      </c>
      <c r="B95" s="104" t="s">
        <v>429</v>
      </c>
      <c r="C95" s="104" t="s">
        <v>428</v>
      </c>
      <c r="D95" s="105" t="s">
        <v>143</v>
      </c>
      <c r="E95" s="105">
        <v>0</v>
      </c>
      <c r="F95" s="288">
        <v>0</v>
      </c>
      <c r="G95" s="287">
        <v>0</v>
      </c>
      <c r="H95" s="288">
        <v>0</v>
      </c>
      <c r="I95" s="288">
        <v>0</v>
      </c>
      <c r="J95" s="288">
        <v>0</v>
      </c>
      <c r="K95" s="288">
        <v>0</v>
      </c>
      <c r="L95" s="288">
        <v>0</v>
      </c>
      <c r="M95" s="288">
        <v>0</v>
      </c>
      <c r="N95" s="288">
        <v>0</v>
      </c>
      <c r="O95" s="288">
        <v>0</v>
      </c>
      <c r="P95" s="288">
        <v>0</v>
      </c>
      <c r="Q95" s="288">
        <v>0</v>
      </c>
      <c r="R95" s="288">
        <v>0</v>
      </c>
      <c r="S95" s="288">
        <v>0</v>
      </c>
      <c r="T95" s="288">
        <v>0</v>
      </c>
      <c r="U95" s="288">
        <v>0</v>
      </c>
      <c r="V95" s="288">
        <v>0</v>
      </c>
      <c r="W95" s="288">
        <v>0</v>
      </c>
      <c r="X95" s="288">
        <v>0</v>
      </c>
      <c r="Y95" s="288">
        <v>0</v>
      </c>
      <c r="Z95" s="288">
        <v>0</v>
      </c>
      <c r="AA95" s="288">
        <v>0</v>
      </c>
      <c r="AB95" s="288">
        <v>0</v>
      </c>
      <c r="AC95" s="288">
        <v>0</v>
      </c>
      <c r="AD95" s="288">
        <v>0</v>
      </c>
      <c r="AE95" s="288">
        <v>0</v>
      </c>
      <c r="AF95" s="288">
        <v>0</v>
      </c>
      <c r="AG95" s="288">
        <v>0</v>
      </c>
      <c r="AH95" s="288">
        <v>0</v>
      </c>
      <c r="AI95" s="288">
        <v>0</v>
      </c>
      <c r="AJ95" s="288">
        <v>0</v>
      </c>
      <c r="AK95" s="288">
        <v>0</v>
      </c>
      <c r="AL95" s="288">
        <v>0</v>
      </c>
      <c r="AM95" s="288">
        <v>0</v>
      </c>
      <c r="AN95" s="288">
        <v>0</v>
      </c>
      <c r="AO95" s="288">
        <v>0</v>
      </c>
      <c r="AP95" s="288">
        <v>0</v>
      </c>
      <c r="AQ95" s="288">
        <v>0</v>
      </c>
      <c r="AR95" s="288">
        <v>0</v>
      </c>
      <c r="AS95" s="313">
        <v>0</v>
      </c>
    </row>
    <row r="96" spans="1:45" ht="36" x14ac:dyDescent="0.25">
      <c r="A96" s="104" t="s">
        <v>719</v>
      </c>
      <c r="B96" s="104" t="s">
        <v>431</v>
      </c>
      <c r="C96" s="104" t="s">
        <v>428</v>
      </c>
      <c r="D96" s="105" t="s">
        <v>155</v>
      </c>
      <c r="E96" s="105">
        <v>2037</v>
      </c>
      <c r="F96" s="288">
        <v>13284839.242002726</v>
      </c>
      <c r="G96" s="287">
        <v>1</v>
      </c>
      <c r="H96" s="288">
        <v>13284839.242002726</v>
      </c>
      <c r="I96" s="288">
        <v>0</v>
      </c>
      <c r="J96" s="288">
        <v>0</v>
      </c>
      <c r="K96" s="288">
        <v>0</v>
      </c>
      <c r="L96" s="288">
        <v>0</v>
      </c>
      <c r="M96" s="288">
        <v>0</v>
      </c>
      <c r="N96" s="288">
        <v>0</v>
      </c>
      <c r="O96" s="288">
        <v>0</v>
      </c>
      <c r="P96" s="288">
        <v>0</v>
      </c>
      <c r="Q96" s="288">
        <v>0</v>
      </c>
      <c r="R96" s="288">
        <v>0</v>
      </c>
      <c r="S96" s="288">
        <v>0</v>
      </c>
      <c r="T96" s="288">
        <v>0</v>
      </c>
      <c r="U96" s="288">
        <v>0</v>
      </c>
      <c r="V96" s="288">
        <v>0</v>
      </c>
      <c r="W96" s="288">
        <v>13284839.242002726</v>
      </c>
      <c r="X96" s="288">
        <v>0</v>
      </c>
      <c r="Y96" s="288">
        <v>0</v>
      </c>
      <c r="Z96" s="288">
        <v>0</v>
      </c>
      <c r="AA96" s="288">
        <v>0</v>
      </c>
      <c r="AB96" s="288">
        <v>0</v>
      </c>
      <c r="AC96" s="288">
        <v>0</v>
      </c>
      <c r="AD96" s="288">
        <v>0</v>
      </c>
      <c r="AE96" s="288">
        <v>0</v>
      </c>
      <c r="AF96" s="288">
        <v>0</v>
      </c>
      <c r="AG96" s="288">
        <v>0</v>
      </c>
      <c r="AH96" s="288">
        <v>0</v>
      </c>
      <c r="AI96" s="288">
        <v>0</v>
      </c>
      <c r="AJ96" s="288">
        <v>0</v>
      </c>
      <c r="AK96" s="288">
        <v>0</v>
      </c>
      <c r="AL96" s="288">
        <v>0</v>
      </c>
      <c r="AM96" s="288">
        <v>0</v>
      </c>
      <c r="AN96" s="288">
        <v>0</v>
      </c>
      <c r="AO96" s="288">
        <v>0</v>
      </c>
      <c r="AP96" s="288">
        <v>0</v>
      </c>
      <c r="AQ96" s="288">
        <v>0</v>
      </c>
      <c r="AR96" s="288">
        <v>13284839.242002726</v>
      </c>
      <c r="AS96" s="313">
        <v>0</v>
      </c>
    </row>
    <row r="97" spans="1:45" ht="36" x14ac:dyDescent="0.25">
      <c r="A97" s="104" t="s">
        <v>721</v>
      </c>
      <c r="B97" s="104" t="s">
        <v>432</v>
      </c>
      <c r="C97" s="104" t="s">
        <v>997</v>
      </c>
      <c r="D97" s="105" t="s">
        <v>143</v>
      </c>
      <c r="E97" s="105" t="s">
        <v>433</v>
      </c>
      <c r="F97" s="288">
        <v>0</v>
      </c>
      <c r="G97" s="287">
        <v>0</v>
      </c>
      <c r="H97" s="288">
        <v>0</v>
      </c>
      <c r="I97" s="288">
        <v>0</v>
      </c>
      <c r="J97" s="288">
        <v>0</v>
      </c>
      <c r="K97" s="288">
        <v>0</v>
      </c>
      <c r="L97" s="288">
        <v>0</v>
      </c>
      <c r="M97" s="288">
        <v>0</v>
      </c>
      <c r="N97" s="288">
        <v>0</v>
      </c>
      <c r="O97" s="288">
        <v>0</v>
      </c>
      <c r="P97" s="288">
        <v>0</v>
      </c>
      <c r="Q97" s="288">
        <v>0</v>
      </c>
      <c r="R97" s="288">
        <v>0</v>
      </c>
      <c r="S97" s="288">
        <v>0</v>
      </c>
      <c r="T97" s="288">
        <v>0</v>
      </c>
      <c r="U97" s="288">
        <v>0</v>
      </c>
      <c r="V97" s="288">
        <v>0</v>
      </c>
      <c r="W97" s="288">
        <v>0</v>
      </c>
      <c r="X97" s="288">
        <v>0</v>
      </c>
      <c r="Y97" s="288">
        <v>0</v>
      </c>
      <c r="Z97" s="288">
        <v>0</v>
      </c>
      <c r="AA97" s="288">
        <v>0</v>
      </c>
      <c r="AB97" s="288">
        <v>0</v>
      </c>
      <c r="AC97" s="288">
        <v>0</v>
      </c>
      <c r="AD97" s="288">
        <v>0</v>
      </c>
      <c r="AE97" s="288">
        <v>0</v>
      </c>
      <c r="AF97" s="288">
        <v>0</v>
      </c>
      <c r="AG97" s="288">
        <v>0</v>
      </c>
      <c r="AH97" s="288">
        <v>0</v>
      </c>
      <c r="AI97" s="288">
        <v>0</v>
      </c>
      <c r="AJ97" s="288">
        <v>0</v>
      </c>
      <c r="AK97" s="288">
        <v>0</v>
      </c>
      <c r="AL97" s="288">
        <v>0</v>
      </c>
      <c r="AM97" s="288">
        <v>0</v>
      </c>
      <c r="AN97" s="288">
        <v>0</v>
      </c>
      <c r="AO97" s="288">
        <v>0</v>
      </c>
      <c r="AP97" s="288">
        <v>0</v>
      </c>
      <c r="AQ97" s="288">
        <v>0</v>
      </c>
      <c r="AR97" s="288">
        <v>0</v>
      </c>
      <c r="AS97" s="313">
        <v>0</v>
      </c>
    </row>
    <row r="98" spans="1:45" ht="24" x14ac:dyDescent="0.25">
      <c r="A98" s="104" t="s">
        <v>1055</v>
      </c>
      <c r="B98" s="104" t="s">
        <v>434</v>
      </c>
      <c r="C98" s="104" t="s">
        <v>1056</v>
      </c>
      <c r="D98" s="105" t="s">
        <v>143</v>
      </c>
      <c r="E98" s="105">
        <v>2026</v>
      </c>
      <c r="F98" s="288">
        <v>0</v>
      </c>
      <c r="G98" s="287">
        <v>0</v>
      </c>
      <c r="H98" s="288">
        <v>0</v>
      </c>
      <c r="I98" s="288">
        <v>0</v>
      </c>
      <c r="J98" s="288">
        <v>0</v>
      </c>
      <c r="K98" s="288">
        <v>0</v>
      </c>
      <c r="L98" s="288">
        <v>0</v>
      </c>
      <c r="M98" s="288">
        <v>0</v>
      </c>
      <c r="N98" s="288">
        <v>0</v>
      </c>
      <c r="O98" s="288">
        <v>0</v>
      </c>
      <c r="P98" s="288">
        <v>0</v>
      </c>
      <c r="Q98" s="288">
        <v>0</v>
      </c>
      <c r="R98" s="288">
        <v>0</v>
      </c>
      <c r="S98" s="288">
        <v>0</v>
      </c>
      <c r="T98" s="288">
        <v>0</v>
      </c>
      <c r="U98" s="288">
        <v>0</v>
      </c>
      <c r="V98" s="288">
        <v>0</v>
      </c>
      <c r="W98" s="288">
        <v>0</v>
      </c>
      <c r="X98" s="288">
        <v>0</v>
      </c>
      <c r="Y98" s="288">
        <v>0</v>
      </c>
      <c r="Z98" s="288">
        <v>0</v>
      </c>
      <c r="AA98" s="288">
        <v>0</v>
      </c>
      <c r="AB98" s="288">
        <v>0</v>
      </c>
      <c r="AC98" s="288">
        <v>0</v>
      </c>
      <c r="AD98" s="288">
        <v>0</v>
      </c>
      <c r="AE98" s="288">
        <v>0</v>
      </c>
      <c r="AF98" s="288">
        <v>0</v>
      </c>
      <c r="AG98" s="288">
        <v>0</v>
      </c>
      <c r="AH98" s="288">
        <v>0</v>
      </c>
      <c r="AI98" s="288">
        <v>0</v>
      </c>
      <c r="AJ98" s="288">
        <v>0</v>
      </c>
      <c r="AK98" s="288">
        <v>0</v>
      </c>
      <c r="AL98" s="288">
        <v>0</v>
      </c>
      <c r="AM98" s="288">
        <v>0</v>
      </c>
      <c r="AN98" s="288">
        <v>0</v>
      </c>
      <c r="AO98" s="288">
        <v>0</v>
      </c>
      <c r="AP98" s="288">
        <v>0</v>
      </c>
      <c r="AQ98" s="288">
        <v>0</v>
      </c>
      <c r="AR98" s="288">
        <v>0</v>
      </c>
      <c r="AS98" s="313">
        <v>0</v>
      </c>
    </row>
    <row r="99" spans="1:45" ht="36" x14ac:dyDescent="0.25">
      <c r="A99" s="104" t="s">
        <v>800</v>
      </c>
      <c r="B99" s="104" t="s">
        <v>441</v>
      </c>
      <c r="C99" s="104" t="s">
        <v>1057</v>
      </c>
      <c r="D99" s="105" t="s">
        <v>155</v>
      </c>
      <c r="E99" s="105">
        <v>2036</v>
      </c>
      <c r="F99" s="288">
        <v>0</v>
      </c>
      <c r="G99" s="287">
        <v>0</v>
      </c>
      <c r="H99" s="288">
        <v>0</v>
      </c>
      <c r="I99" s="288">
        <v>0</v>
      </c>
      <c r="J99" s="288">
        <v>0</v>
      </c>
      <c r="K99" s="288">
        <v>0</v>
      </c>
      <c r="L99" s="288">
        <v>0</v>
      </c>
      <c r="M99" s="288">
        <v>0</v>
      </c>
      <c r="N99" s="288">
        <v>0</v>
      </c>
      <c r="O99" s="288">
        <v>0</v>
      </c>
      <c r="P99" s="288">
        <v>0</v>
      </c>
      <c r="Q99" s="288">
        <v>0</v>
      </c>
      <c r="R99" s="288">
        <v>0</v>
      </c>
      <c r="S99" s="288">
        <v>0</v>
      </c>
      <c r="T99" s="288">
        <v>0</v>
      </c>
      <c r="U99" s="288">
        <v>0</v>
      </c>
      <c r="V99" s="288">
        <v>0</v>
      </c>
      <c r="W99" s="288">
        <v>0</v>
      </c>
      <c r="X99" s="288">
        <v>0</v>
      </c>
      <c r="Y99" s="288">
        <v>0</v>
      </c>
      <c r="Z99" s="288">
        <v>0</v>
      </c>
      <c r="AA99" s="288">
        <v>0</v>
      </c>
      <c r="AB99" s="288">
        <v>0</v>
      </c>
      <c r="AC99" s="288">
        <v>0</v>
      </c>
      <c r="AD99" s="288">
        <v>0</v>
      </c>
      <c r="AE99" s="288">
        <v>0</v>
      </c>
      <c r="AF99" s="288">
        <v>0</v>
      </c>
      <c r="AG99" s="288">
        <v>0</v>
      </c>
      <c r="AH99" s="288">
        <v>0</v>
      </c>
      <c r="AI99" s="288">
        <v>0</v>
      </c>
      <c r="AJ99" s="288">
        <v>0</v>
      </c>
      <c r="AK99" s="288">
        <v>0</v>
      </c>
      <c r="AL99" s="288">
        <v>0</v>
      </c>
      <c r="AM99" s="288">
        <v>0</v>
      </c>
      <c r="AN99" s="288">
        <v>0</v>
      </c>
      <c r="AO99" s="288">
        <v>0</v>
      </c>
      <c r="AP99" s="288">
        <v>0</v>
      </c>
      <c r="AQ99" s="288">
        <v>0</v>
      </c>
      <c r="AR99" s="288">
        <v>0</v>
      </c>
      <c r="AS99" s="313">
        <v>0</v>
      </c>
    </row>
    <row r="100" spans="1:45" ht="24" x14ac:dyDescent="0.25">
      <c r="A100" s="104" t="s">
        <v>801</v>
      </c>
      <c r="B100" s="104" t="s">
        <v>443</v>
      </c>
      <c r="C100" s="104" t="s">
        <v>1058</v>
      </c>
      <c r="D100" s="105" t="s">
        <v>155</v>
      </c>
      <c r="E100" s="105">
        <v>2038</v>
      </c>
      <c r="F100" s="288">
        <v>0</v>
      </c>
      <c r="G100" s="287">
        <v>1</v>
      </c>
      <c r="H100" s="288">
        <v>0</v>
      </c>
      <c r="I100" s="288">
        <v>0</v>
      </c>
      <c r="J100" s="288">
        <v>0</v>
      </c>
      <c r="K100" s="288">
        <v>0</v>
      </c>
      <c r="L100" s="288">
        <v>0</v>
      </c>
      <c r="M100" s="288">
        <v>0</v>
      </c>
      <c r="N100" s="288">
        <v>0</v>
      </c>
      <c r="O100" s="288">
        <v>0</v>
      </c>
      <c r="P100" s="288">
        <v>0</v>
      </c>
      <c r="Q100" s="288">
        <v>0</v>
      </c>
      <c r="R100" s="288">
        <v>0</v>
      </c>
      <c r="S100" s="288">
        <v>0</v>
      </c>
      <c r="T100" s="288">
        <v>0</v>
      </c>
      <c r="U100" s="288">
        <v>0</v>
      </c>
      <c r="V100" s="288">
        <v>0</v>
      </c>
      <c r="W100" s="288">
        <v>0</v>
      </c>
      <c r="X100" s="288">
        <v>0</v>
      </c>
      <c r="Y100" s="288">
        <v>0</v>
      </c>
      <c r="Z100" s="288">
        <v>0</v>
      </c>
      <c r="AA100" s="288">
        <v>0</v>
      </c>
      <c r="AB100" s="288">
        <v>0</v>
      </c>
      <c r="AC100" s="288">
        <v>0</v>
      </c>
      <c r="AD100" s="288">
        <v>0</v>
      </c>
      <c r="AE100" s="288">
        <v>0</v>
      </c>
      <c r="AF100" s="288">
        <v>0</v>
      </c>
      <c r="AG100" s="288">
        <v>0</v>
      </c>
      <c r="AH100" s="288">
        <v>0</v>
      </c>
      <c r="AI100" s="288">
        <v>0</v>
      </c>
      <c r="AJ100" s="288">
        <v>0</v>
      </c>
      <c r="AK100" s="288">
        <v>0</v>
      </c>
      <c r="AL100" s="288">
        <v>0</v>
      </c>
      <c r="AM100" s="288">
        <v>0</v>
      </c>
      <c r="AN100" s="288">
        <v>0</v>
      </c>
      <c r="AO100" s="288">
        <v>0</v>
      </c>
      <c r="AP100" s="288">
        <v>0</v>
      </c>
      <c r="AQ100" s="288">
        <v>0</v>
      </c>
      <c r="AR100" s="288">
        <v>0</v>
      </c>
      <c r="AS100" s="313">
        <v>0</v>
      </c>
    </row>
    <row r="101" spans="1:45" ht="24" x14ac:dyDescent="0.25">
      <c r="A101" s="104" t="s">
        <v>722</v>
      </c>
      <c r="B101" s="104" t="s">
        <v>446</v>
      </c>
      <c r="C101" s="104" t="s">
        <v>447</v>
      </c>
      <c r="D101" s="105" t="s">
        <v>143</v>
      </c>
      <c r="E101" s="105">
        <v>2026</v>
      </c>
      <c r="F101" s="288">
        <v>0</v>
      </c>
      <c r="G101" s="287">
        <v>0</v>
      </c>
      <c r="H101" s="288">
        <v>0</v>
      </c>
      <c r="I101" s="288">
        <v>0</v>
      </c>
      <c r="J101" s="288">
        <v>0</v>
      </c>
      <c r="K101" s="288">
        <v>0</v>
      </c>
      <c r="L101" s="288">
        <v>0</v>
      </c>
      <c r="M101" s="288">
        <v>0</v>
      </c>
      <c r="N101" s="288">
        <v>0</v>
      </c>
      <c r="O101" s="288">
        <v>0</v>
      </c>
      <c r="P101" s="288">
        <v>0</v>
      </c>
      <c r="Q101" s="288">
        <v>0</v>
      </c>
      <c r="R101" s="288">
        <v>0</v>
      </c>
      <c r="S101" s="288">
        <v>0</v>
      </c>
      <c r="T101" s="288">
        <v>0</v>
      </c>
      <c r="U101" s="288">
        <v>0</v>
      </c>
      <c r="V101" s="288">
        <v>0</v>
      </c>
      <c r="W101" s="288">
        <v>0</v>
      </c>
      <c r="X101" s="288">
        <v>0</v>
      </c>
      <c r="Y101" s="288">
        <v>0</v>
      </c>
      <c r="Z101" s="288">
        <v>0</v>
      </c>
      <c r="AA101" s="288">
        <v>0</v>
      </c>
      <c r="AB101" s="288">
        <v>0</v>
      </c>
      <c r="AC101" s="288">
        <v>0</v>
      </c>
      <c r="AD101" s="288">
        <v>0</v>
      </c>
      <c r="AE101" s="288">
        <v>0</v>
      </c>
      <c r="AF101" s="288">
        <v>0</v>
      </c>
      <c r="AG101" s="288">
        <v>0</v>
      </c>
      <c r="AH101" s="288">
        <v>0</v>
      </c>
      <c r="AI101" s="288">
        <v>0</v>
      </c>
      <c r="AJ101" s="288">
        <v>0</v>
      </c>
      <c r="AK101" s="288">
        <v>0</v>
      </c>
      <c r="AL101" s="288">
        <v>0</v>
      </c>
      <c r="AM101" s="288">
        <v>0</v>
      </c>
      <c r="AN101" s="288">
        <v>0</v>
      </c>
      <c r="AO101" s="288">
        <v>0</v>
      </c>
      <c r="AP101" s="288">
        <v>0</v>
      </c>
      <c r="AQ101" s="288">
        <v>0</v>
      </c>
      <c r="AR101" s="288">
        <v>0</v>
      </c>
      <c r="AS101" s="313">
        <v>0</v>
      </c>
    </row>
    <row r="102" spans="1:45" ht="24" x14ac:dyDescent="0.25">
      <c r="A102" s="104" t="s">
        <v>1059</v>
      </c>
      <c r="B102" s="104" t="s">
        <v>449</v>
      </c>
      <c r="C102" s="104" t="s">
        <v>421</v>
      </c>
      <c r="D102" s="105" t="s">
        <v>143</v>
      </c>
      <c r="E102" s="105">
        <v>2037</v>
      </c>
      <c r="F102" s="288">
        <v>0</v>
      </c>
      <c r="G102" s="287">
        <v>0</v>
      </c>
      <c r="H102" s="288">
        <v>0</v>
      </c>
      <c r="I102" s="288">
        <v>0</v>
      </c>
      <c r="J102" s="288">
        <v>0</v>
      </c>
      <c r="K102" s="288">
        <v>0</v>
      </c>
      <c r="L102" s="288">
        <v>0</v>
      </c>
      <c r="M102" s="288">
        <v>0</v>
      </c>
      <c r="N102" s="288">
        <v>0</v>
      </c>
      <c r="O102" s="288">
        <v>0</v>
      </c>
      <c r="P102" s="288">
        <v>0</v>
      </c>
      <c r="Q102" s="288">
        <v>0</v>
      </c>
      <c r="R102" s="288">
        <v>0</v>
      </c>
      <c r="S102" s="288">
        <v>0</v>
      </c>
      <c r="T102" s="288">
        <v>0</v>
      </c>
      <c r="U102" s="288">
        <v>0</v>
      </c>
      <c r="V102" s="288">
        <v>0</v>
      </c>
      <c r="W102" s="288">
        <v>0</v>
      </c>
      <c r="X102" s="288">
        <v>0</v>
      </c>
      <c r="Y102" s="288">
        <v>0</v>
      </c>
      <c r="Z102" s="288">
        <v>0</v>
      </c>
      <c r="AA102" s="288">
        <v>0</v>
      </c>
      <c r="AB102" s="288">
        <v>0</v>
      </c>
      <c r="AC102" s="288">
        <v>0</v>
      </c>
      <c r="AD102" s="288">
        <v>0</v>
      </c>
      <c r="AE102" s="288">
        <v>0</v>
      </c>
      <c r="AF102" s="288">
        <v>0</v>
      </c>
      <c r="AG102" s="288">
        <v>0</v>
      </c>
      <c r="AH102" s="288">
        <v>0</v>
      </c>
      <c r="AI102" s="288">
        <v>0</v>
      </c>
      <c r="AJ102" s="288">
        <v>0</v>
      </c>
      <c r="AK102" s="288">
        <v>0</v>
      </c>
      <c r="AL102" s="288">
        <v>0</v>
      </c>
      <c r="AM102" s="288">
        <v>0</v>
      </c>
      <c r="AN102" s="288">
        <v>0</v>
      </c>
      <c r="AO102" s="288">
        <v>0</v>
      </c>
      <c r="AP102" s="288">
        <v>0</v>
      </c>
      <c r="AQ102" s="288">
        <v>0</v>
      </c>
      <c r="AR102" s="288">
        <v>0</v>
      </c>
      <c r="AS102" s="313">
        <v>0</v>
      </c>
    </row>
    <row r="103" spans="1:45" ht="36" x14ac:dyDescent="0.25">
      <c r="A103" s="104" t="s">
        <v>723</v>
      </c>
      <c r="B103" s="104" t="s">
        <v>450</v>
      </c>
      <c r="C103" s="104" t="s">
        <v>1060</v>
      </c>
      <c r="D103" s="105" t="s">
        <v>143</v>
      </c>
      <c r="E103" s="105">
        <v>2026</v>
      </c>
      <c r="F103" s="288">
        <v>0</v>
      </c>
      <c r="G103" s="287">
        <v>0</v>
      </c>
      <c r="H103" s="288">
        <v>0</v>
      </c>
      <c r="I103" s="288">
        <v>0</v>
      </c>
      <c r="J103" s="288">
        <v>0</v>
      </c>
      <c r="K103" s="288">
        <v>0</v>
      </c>
      <c r="L103" s="288">
        <v>0</v>
      </c>
      <c r="M103" s="288">
        <v>0</v>
      </c>
      <c r="N103" s="288">
        <v>0</v>
      </c>
      <c r="O103" s="288">
        <v>0</v>
      </c>
      <c r="P103" s="288">
        <v>0</v>
      </c>
      <c r="Q103" s="288">
        <v>0</v>
      </c>
      <c r="R103" s="288">
        <v>0</v>
      </c>
      <c r="S103" s="288">
        <v>0</v>
      </c>
      <c r="T103" s="288">
        <v>0</v>
      </c>
      <c r="U103" s="288">
        <v>0</v>
      </c>
      <c r="V103" s="288">
        <v>0</v>
      </c>
      <c r="W103" s="288">
        <v>0</v>
      </c>
      <c r="X103" s="288">
        <v>0</v>
      </c>
      <c r="Y103" s="288">
        <v>0</v>
      </c>
      <c r="Z103" s="288">
        <v>0</v>
      </c>
      <c r="AA103" s="288">
        <v>0</v>
      </c>
      <c r="AB103" s="288">
        <v>0</v>
      </c>
      <c r="AC103" s="288">
        <v>0</v>
      </c>
      <c r="AD103" s="288">
        <v>0</v>
      </c>
      <c r="AE103" s="288">
        <v>0</v>
      </c>
      <c r="AF103" s="288">
        <v>0</v>
      </c>
      <c r="AG103" s="288">
        <v>0</v>
      </c>
      <c r="AH103" s="288">
        <v>0</v>
      </c>
      <c r="AI103" s="288">
        <v>0</v>
      </c>
      <c r="AJ103" s="288">
        <v>0</v>
      </c>
      <c r="AK103" s="288">
        <v>0</v>
      </c>
      <c r="AL103" s="288">
        <v>0</v>
      </c>
      <c r="AM103" s="288">
        <v>0</v>
      </c>
      <c r="AN103" s="288">
        <v>0</v>
      </c>
      <c r="AO103" s="288">
        <v>0</v>
      </c>
      <c r="AP103" s="288">
        <v>0</v>
      </c>
      <c r="AQ103" s="288">
        <v>0</v>
      </c>
      <c r="AR103" s="288">
        <v>0</v>
      </c>
      <c r="AS103" s="313">
        <v>0</v>
      </c>
    </row>
    <row r="104" spans="1:45" ht="36" x14ac:dyDescent="0.25">
      <c r="A104" s="104" t="s">
        <v>724</v>
      </c>
      <c r="B104" s="104" t="s">
        <v>453</v>
      </c>
      <c r="C104" s="104" t="s">
        <v>1015</v>
      </c>
      <c r="D104" s="105" t="s">
        <v>155</v>
      </c>
      <c r="E104" s="105">
        <v>2036</v>
      </c>
      <c r="F104" s="288">
        <v>89859733.113418519</v>
      </c>
      <c r="G104" s="287">
        <v>0</v>
      </c>
      <c r="H104" s="288">
        <v>0</v>
      </c>
      <c r="I104" s="288">
        <v>0</v>
      </c>
      <c r="J104" s="288">
        <v>0</v>
      </c>
      <c r="K104" s="288">
        <v>0</v>
      </c>
      <c r="L104" s="288">
        <v>0</v>
      </c>
      <c r="M104" s="288">
        <v>0</v>
      </c>
      <c r="N104" s="288">
        <v>0</v>
      </c>
      <c r="O104" s="288">
        <v>0</v>
      </c>
      <c r="P104" s="288">
        <v>0</v>
      </c>
      <c r="Q104" s="288">
        <v>0</v>
      </c>
      <c r="R104" s="288">
        <v>0</v>
      </c>
      <c r="S104" s="288">
        <v>0</v>
      </c>
      <c r="T104" s="288">
        <v>0</v>
      </c>
      <c r="U104" s="288">
        <v>0</v>
      </c>
      <c r="V104" s="288">
        <v>0</v>
      </c>
      <c r="W104" s="288">
        <v>0</v>
      </c>
      <c r="X104" s="288">
        <v>0</v>
      </c>
      <c r="Y104" s="288">
        <v>0</v>
      </c>
      <c r="Z104" s="288">
        <v>0</v>
      </c>
      <c r="AA104" s="288">
        <v>0</v>
      </c>
      <c r="AB104" s="288">
        <v>0</v>
      </c>
      <c r="AC104" s="288">
        <v>0</v>
      </c>
      <c r="AD104" s="288">
        <v>0</v>
      </c>
      <c r="AE104" s="288">
        <v>0</v>
      </c>
      <c r="AF104" s="288">
        <v>0</v>
      </c>
      <c r="AG104" s="288">
        <v>0</v>
      </c>
      <c r="AH104" s="288">
        <v>0</v>
      </c>
      <c r="AI104" s="288">
        <v>0</v>
      </c>
      <c r="AJ104" s="288">
        <v>0</v>
      </c>
      <c r="AK104" s="288">
        <v>0</v>
      </c>
      <c r="AL104" s="288">
        <v>0</v>
      </c>
      <c r="AM104" s="288">
        <v>0</v>
      </c>
      <c r="AN104" s="288">
        <v>0</v>
      </c>
      <c r="AO104" s="288">
        <v>0</v>
      </c>
      <c r="AP104" s="288">
        <v>0</v>
      </c>
      <c r="AQ104" s="288">
        <v>0</v>
      </c>
      <c r="AR104" s="288">
        <v>0</v>
      </c>
      <c r="AS104" s="313">
        <v>-89859733.113418519</v>
      </c>
    </row>
    <row r="105" spans="1:45" ht="36" x14ac:dyDescent="0.25">
      <c r="A105" s="104" t="s">
        <v>802</v>
      </c>
      <c r="B105" s="104" t="s">
        <v>455</v>
      </c>
      <c r="C105" s="104" t="s">
        <v>1015</v>
      </c>
      <c r="D105" s="105" t="s">
        <v>155</v>
      </c>
      <c r="E105" s="105">
        <v>2036</v>
      </c>
      <c r="F105" s="288">
        <v>0</v>
      </c>
      <c r="G105" s="287">
        <v>0.2</v>
      </c>
      <c r="H105" s="288">
        <v>0</v>
      </c>
      <c r="I105" s="288">
        <v>0</v>
      </c>
      <c r="J105" s="288">
        <v>0</v>
      </c>
      <c r="K105" s="288">
        <v>0</v>
      </c>
      <c r="L105" s="288">
        <v>0</v>
      </c>
      <c r="M105" s="288">
        <v>0</v>
      </c>
      <c r="N105" s="288">
        <v>0</v>
      </c>
      <c r="O105" s="288">
        <v>0</v>
      </c>
      <c r="P105" s="288">
        <v>0</v>
      </c>
      <c r="Q105" s="288">
        <v>0</v>
      </c>
      <c r="R105" s="288">
        <v>0</v>
      </c>
      <c r="S105" s="288">
        <v>0</v>
      </c>
      <c r="T105" s="288">
        <v>0</v>
      </c>
      <c r="U105" s="288">
        <v>0</v>
      </c>
      <c r="V105" s="288">
        <v>0</v>
      </c>
      <c r="W105" s="288">
        <v>0</v>
      </c>
      <c r="X105" s="288">
        <v>0</v>
      </c>
      <c r="Y105" s="288">
        <v>0</v>
      </c>
      <c r="Z105" s="288">
        <v>0</v>
      </c>
      <c r="AA105" s="288">
        <v>0</v>
      </c>
      <c r="AB105" s="288">
        <v>0</v>
      </c>
      <c r="AC105" s="288">
        <v>0</v>
      </c>
      <c r="AD105" s="288">
        <v>0</v>
      </c>
      <c r="AE105" s="288">
        <v>0</v>
      </c>
      <c r="AF105" s="288">
        <v>0</v>
      </c>
      <c r="AG105" s="288">
        <v>0</v>
      </c>
      <c r="AH105" s="288">
        <v>0</v>
      </c>
      <c r="AI105" s="288">
        <v>0</v>
      </c>
      <c r="AJ105" s="288">
        <v>0</v>
      </c>
      <c r="AK105" s="288">
        <v>0</v>
      </c>
      <c r="AL105" s="288">
        <v>0</v>
      </c>
      <c r="AM105" s="288">
        <v>0</v>
      </c>
      <c r="AN105" s="288">
        <v>0</v>
      </c>
      <c r="AO105" s="288">
        <v>0</v>
      </c>
      <c r="AP105" s="288">
        <v>0</v>
      </c>
      <c r="AQ105" s="288">
        <v>0</v>
      </c>
      <c r="AR105" s="288">
        <v>0</v>
      </c>
      <c r="AS105" s="313">
        <v>0</v>
      </c>
    </row>
    <row r="106" spans="1:45" ht="36" x14ac:dyDescent="0.25">
      <c r="A106" s="104" t="s">
        <v>803</v>
      </c>
      <c r="B106" s="104" t="s">
        <v>453</v>
      </c>
      <c r="C106" s="104" t="s">
        <v>1040</v>
      </c>
      <c r="D106" s="105" t="s">
        <v>155</v>
      </c>
      <c r="E106" s="105">
        <v>2047</v>
      </c>
      <c r="F106" s="288">
        <v>0</v>
      </c>
      <c r="G106" s="287">
        <v>0.45</v>
      </c>
      <c r="H106" s="288">
        <v>0</v>
      </c>
      <c r="I106" s="288">
        <v>0</v>
      </c>
      <c r="J106" s="288">
        <v>0</v>
      </c>
      <c r="K106" s="288">
        <v>0</v>
      </c>
      <c r="L106" s="288">
        <v>0</v>
      </c>
      <c r="M106" s="288">
        <v>0</v>
      </c>
      <c r="N106" s="288">
        <v>0</v>
      </c>
      <c r="O106" s="288">
        <v>0</v>
      </c>
      <c r="P106" s="288">
        <v>0</v>
      </c>
      <c r="Q106" s="288">
        <v>0</v>
      </c>
      <c r="R106" s="288">
        <v>0</v>
      </c>
      <c r="S106" s="288">
        <v>0</v>
      </c>
      <c r="T106" s="288">
        <v>0</v>
      </c>
      <c r="U106" s="288">
        <v>0</v>
      </c>
      <c r="V106" s="288">
        <v>0</v>
      </c>
      <c r="W106" s="288">
        <v>0</v>
      </c>
      <c r="X106" s="288">
        <v>0</v>
      </c>
      <c r="Y106" s="288">
        <v>0</v>
      </c>
      <c r="Z106" s="288">
        <v>0</v>
      </c>
      <c r="AA106" s="288">
        <v>0</v>
      </c>
      <c r="AB106" s="288">
        <v>0</v>
      </c>
      <c r="AC106" s="288">
        <v>0</v>
      </c>
      <c r="AD106" s="288">
        <v>0</v>
      </c>
      <c r="AE106" s="288">
        <v>0</v>
      </c>
      <c r="AF106" s="288">
        <v>0</v>
      </c>
      <c r="AG106" s="288">
        <v>0</v>
      </c>
      <c r="AH106" s="288">
        <v>0</v>
      </c>
      <c r="AI106" s="288">
        <v>0</v>
      </c>
      <c r="AJ106" s="288">
        <v>0</v>
      </c>
      <c r="AK106" s="288">
        <v>0</v>
      </c>
      <c r="AL106" s="288">
        <v>0</v>
      </c>
      <c r="AM106" s="288">
        <v>0</v>
      </c>
      <c r="AN106" s="288">
        <v>0</v>
      </c>
      <c r="AO106" s="288">
        <v>0</v>
      </c>
      <c r="AP106" s="288">
        <v>0</v>
      </c>
      <c r="AQ106" s="288">
        <v>0</v>
      </c>
      <c r="AR106" s="288">
        <v>0</v>
      </c>
      <c r="AS106" s="313">
        <v>0</v>
      </c>
    </row>
    <row r="107" spans="1:45" ht="36" x14ac:dyDescent="0.25">
      <c r="A107" s="104" t="s">
        <v>804</v>
      </c>
      <c r="B107" s="104" t="s">
        <v>458</v>
      </c>
      <c r="C107" s="104" t="s">
        <v>1040</v>
      </c>
      <c r="D107" s="105" t="s">
        <v>155</v>
      </c>
      <c r="E107" s="105">
        <v>2047</v>
      </c>
      <c r="F107" s="288">
        <v>0</v>
      </c>
      <c r="G107" s="287">
        <v>1</v>
      </c>
      <c r="H107" s="288">
        <v>0</v>
      </c>
      <c r="I107" s="288">
        <v>0</v>
      </c>
      <c r="J107" s="288">
        <v>0</v>
      </c>
      <c r="K107" s="288">
        <v>0</v>
      </c>
      <c r="L107" s="288">
        <v>0</v>
      </c>
      <c r="M107" s="288">
        <v>0</v>
      </c>
      <c r="N107" s="288">
        <v>0</v>
      </c>
      <c r="O107" s="288">
        <v>0</v>
      </c>
      <c r="P107" s="288">
        <v>0</v>
      </c>
      <c r="Q107" s="288">
        <v>0</v>
      </c>
      <c r="R107" s="288">
        <v>0</v>
      </c>
      <c r="S107" s="288">
        <v>0</v>
      </c>
      <c r="T107" s="288">
        <v>0</v>
      </c>
      <c r="U107" s="288">
        <v>0</v>
      </c>
      <c r="V107" s="288">
        <v>0</v>
      </c>
      <c r="W107" s="288">
        <v>0</v>
      </c>
      <c r="X107" s="288">
        <v>0</v>
      </c>
      <c r="Y107" s="288">
        <v>0</v>
      </c>
      <c r="Z107" s="288">
        <v>0</v>
      </c>
      <c r="AA107" s="288">
        <v>0</v>
      </c>
      <c r="AB107" s="288">
        <v>0</v>
      </c>
      <c r="AC107" s="288">
        <v>0</v>
      </c>
      <c r="AD107" s="288">
        <v>0</v>
      </c>
      <c r="AE107" s="288">
        <v>0</v>
      </c>
      <c r="AF107" s="288">
        <v>0</v>
      </c>
      <c r="AG107" s="288">
        <v>0</v>
      </c>
      <c r="AH107" s="288">
        <v>0</v>
      </c>
      <c r="AI107" s="288">
        <v>0</v>
      </c>
      <c r="AJ107" s="288">
        <v>0</v>
      </c>
      <c r="AK107" s="288">
        <v>0</v>
      </c>
      <c r="AL107" s="288">
        <v>0</v>
      </c>
      <c r="AM107" s="288">
        <v>0</v>
      </c>
      <c r="AN107" s="288">
        <v>0</v>
      </c>
      <c r="AO107" s="288">
        <v>0</v>
      </c>
      <c r="AP107" s="288">
        <v>0</v>
      </c>
      <c r="AQ107" s="288">
        <v>0</v>
      </c>
      <c r="AR107" s="288">
        <v>0</v>
      </c>
      <c r="AS107" s="313">
        <v>0</v>
      </c>
    </row>
    <row r="108" spans="1:45" ht="36" x14ac:dyDescent="0.25">
      <c r="A108" s="104" t="s">
        <v>725</v>
      </c>
      <c r="B108" s="104" t="s">
        <v>459</v>
      </c>
      <c r="C108" s="104" t="s">
        <v>1040</v>
      </c>
      <c r="D108" s="105" t="s">
        <v>143</v>
      </c>
      <c r="E108" s="105">
        <v>2032</v>
      </c>
      <c r="F108" s="288">
        <v>0</v>
      </c>
      <c r="G108" s="287">
        <v>0</v>
      </c>
      <c r="H108" s="288">
        <v>0</v>
      </c>
      <c r="I108" s="288">
        <v>0</v>
      </c>
      <c r="J108" s="288">
        <v>0</v>
      </c>
      <c r="K108" s="288">
        <v>0</v>
      </c>
      <c r="L108" s="288">
        <v>0</v>
      </c>
      <c r="M108" s="288">
        <v>0</v>
      </c>
      <c r="N108" s="288">
        <v>0</v>
      </c>
      <c r="O108" s="288">
        <v>0</v>
      </c>
      <c r="P108" s="288">
        <v>0</v>
      </c>
      <c r="Q108" s="288">
        <v>0</v>
      </c>
      <c r="R108" s="288">
        <v>0</v>
      </c>
      <c r="S108" s="288">
        <v>0</v>
      </c>
      <c r="T108" s="288">
        <v>0</v>
      </c>
      <c r="U108" s="288">
        <v>0</v>
      </c>
      <c r="V108" s="288">
        <v>0</v>
      </c>
      <c r="W108" s="288">
        <v>0</v>
      </c>
      <c r="X108" s="288">
        <v>0</v>
      </c>
      <c r="Y108" s="288">
        <v>0</v>
      </c>
      <c r="Z108" s="288">
        <v>0</v>
      </c>
      <c r="AA108" s="288">
        <v>0</v>
      </c>
      <c r="AB108" s="288">
        <v>0</v>
      </c>
      <c r="AC108" s="288">
        <v>0</v>
      </c>
      <c r="AD108" s="288">
        <v>0</v>
      </c>
      <c r="AE108" s="288">
        <v>0</v>
      </c>
      <c r="AF108" s="288">
        <v>0</v>
      </c>
      <c r="AG108" s="288">
        <v>0</v>
      </c>
      <c r="AH108" s="288">
        <v>0</v>
      </c>
      <c r="AI108" s="288">
        <v>0</v>
      </c>
      <c r="AJ108" s="288">
        <v>0</v>
      </c>
      <c r="AK108" s="288">
        <v>0</v>
      </c>
      <c r="AL108" s="288">
        <v>0</v>
      </c>
      <c r="AM108" s="288">
        <v>0</v>
      </c>
      <c r="AN108" s="288">
        <v>0</v>
      </c>
      <c r="AO108" s="288">
        <v>0</v>
      </c>
      <c r="AP108" s="288">
        <v>0</v>
      </c>
      <c r="AQ108" s="288">
        <v>0</v>
      </c>
      <c r="AR108" s="288">
        <v>0</v>
      </c>
      <c r="AS108" s="313">
        <v>0</v>
      </c>
    </row>
    <row r="109" spans="1:45" ht="24" x14ac:dyDescent="0.25">
      <c r="A109" s="104" t="s">
        <v>726</v>
      </c>
      <c r="B109" s="104" t="s">
        <v>460</v>
      </c>
      <c r="C109" s="104">
        <v>0</v>
      </c>
      <c r="D109" s="105" t="s">
        <v>155</v>
      </c>
      <c r="E109" s="105">
        <v>2037</v>
      </c>
      <c r="F109" s="288">
        <v>47503573.081426851</v>
      </c>
      <c r="G109" s="287">
        <v>1</v>
      </c>
      <c r="H109" s="288">
        <v>47503573.081426851</v>
      </c>
      <c r="I109" s="288">
        <v>0</v>
      </c>
      <c r="J109" s="288">
        <v>0</v>
      </c>
      <c r="K109" s="288">
        <v>0</v>
      </c>
      <c r="L109" s="288">
        <v>0</v>
      </c>
      <c r="M109" s="288">
        <v>0</v>
      </c>
      <c r="N109" s="288">
        <v>0</v>
      </c>
      <c r="O109" s="288">
        <v>0</v>
      </c>
      <c r="P109" s="288">
        <v>0</v>
      </c>
      <c r="Q109" s="288">
        <v>0</v>
      </c>
      <c r="R109" s="288">
        <v>0</v>
      </c>
      <c r="S109" s="288">
        <v>0</v>
      </c>
      <c r="T109" s="288">
        <v>0</v>
      </c>
      <c r="U109" s="288">
        <v>0</v>
      </c>
      <c r="V109" s="288">
        <v>0</v>
      </c>
      <c r="W109" s="288">
        <v>47503573.081426851</v>
      </c>
      <c r="X109" s="288">
        <v>0</v>
      </c>
      <c r="Y109" s="288">
        <v>0</v>
      </c>
      <c r="Z109" s="288">
        <v>0</v>
      </c>
      <c r="AA109" s="288">
        <v>0</v>
      </c>
      <c r="AB109" s="288">
        <v>0</v>
      </c>
      <c r="AC109" s="288">
        <v>0</v>
      </c>
      <c r="AD109" s="288">
        <v>0</v>
      </c>
      <c r="AE109" s="288">
        <v>0</v>
      </c>
      <c r="AF109" s="288">
        <v>0</v>
      </c>
      <c r="AG109" s="288">
        <v>0</v>
      </c>
      <c r="AH109" s="288">
        <v>0</v>
      </c>
      <c r="AI109" s="288">
        <v>0</v>
      </c>
      <c r="AJ109" s="288">
        <v>0</v>
      </c>
      <c r="AK109" s="288">
        <v>0</v>
      </c>
      <c r="AL109" s="288">
        <v>0</v>
      </c>
      <c r="AM109" s="288">
        <v>0</v>
      </c>
      <c r="AN109" s="288">
        <v>0</v>
      </c>
      <c r="AO109" s="288">
        <v>0</v>
      </c>
      <c r="AP109" s="288">
        <v>0</v>
      </c>
      <c r="AQ109" s="288">
        <v>0</v>
      </c>
      <c r="AR109" s="288">
        <v>47503573.081426851</v>
      </c>
      <c r="AS109" s="313">
        <v>0</v>
      </c>
    </row>
    <row r="110" spans="1:45" x14ac:dyDescent="0.25">
      <c r="A110" s="104" t="s">
        <v>727</v>
      </c>
      <c r="B110" s="104" t="s">
        <v>461</v>
      </c>
      <c r="C110" s="104">
        <v>0</v>
      </c>
      <c r="D110" s="105" t="s">
        <v>155</v>
      </c>
      <c r="E110" s="105">
        <v>2037</v>
      </c>
      <c r="F110" s="288">
        <v>80527456.745650724</v>
      </c>
      <c r="G110" s="287">
        <v>1</v>
      </c>
      <c r="H110" s="288">
        <v>80527456.745650724</v>
      </c>
      <c r="I110" s="288">
        <v>0</v>
      </c>
      <c r="J110" s="288">
        <v>0</v>
      </c>
      <c r="K110" s="288">
        <v>0</v>
      </c>
      <c r="L110" s="288">
        <v>0</v>
      </c>
      <c r="M110" s="288">
        <v>0</v>
      </c>
      <c r="N110" s="288">
        <v>0</v>
      </c>
      <c r="O110" s="288">
        <v>0</v>
      </c>
      <c r="P110" s="288">
        <v>0</v>
      </c>
      <c r="Q110" s="288">
        <v>0</v>
      </c>
      <c r="R110" s="288">
        <v>0</v>
      </c>
      <c r="S110" s="288">
        <v>0</v>
      </c>
      <c r="T110" s="288">
        <v>0</v>
      </c>
      <c r="U110" s="288">
        <v>0</v>
      </c>
      <c r="V110" s="288">
        <v>0</v>
      </c>
      <c r="W110" s="288">
        <v>80527456.745650724</v>
      </c>
      <c r="X110" s="288">
        <v>0</v>
      </c>
      <c r="Y110" s="288">
        <v>0</v>
      </c>
      <c r="Z110" s="288">
        <v>0</v>
      </c>
      <c r="AA110" s="288">
        <v>0</v>
      </c>
      <c r="AB110" s="288">
        <v>0</v>
      </c>
      <c r="AC110" s="288">
        <v>0</v>
      </c>
      <c r="AD110" s="288">
        <v>0</v>
      </c>
      <c r="AE110" s="288">
        <v>0</v>
      </c>
      <c r="AF110" s="288">
        <v>0</v>
      </c>
      <c r="AG110" s="288">
        <v>0</v>
      </c>
      <c r="AH110" s="288">
        <v>0</v>
      </c>
      <c r="AI110" s="288">
        <v>0</v>
      </c>
      <c r="AJ110" s="288">
        <v>0</v>
      </c>
      <c r="AK110" s="288">
        <v>0</v>
      </c>
      <c r="AL110" s="288">
        <v>0</v>
      </c>
      <c r="AM110" s="288">
        <v>0</v>
      </c>
      <c r="AN110" s="288">
        <v>0</v>
      </c>
      <c r="AO110" s="288">
        <v>0</v>
      </c>
      <c r="AP110" s="288">
        <v>0</v>
      </c>
      <c r="AQ110" s="288">
        <v>0</v>
      </c>
      <c r="AR110" s="288">
        <v>80527456.745650724</v>
      </c>
      <c r="AS110" s="313">
        <v>0</v>
      </c>
    </row>
    <row r="111" spans="1:45" ht="36" x14ac:dyDescent="0.25">
      <c r="A111" s="104" t="s">
        <v>805</v>
      </c>
      <c r="B111" s="104" t="s">
        <v>462</v>
      </c>
      <c r="C111" s="104" t="s">
        <v>463</v>
      </c>
      <c r="D111" s="105" t="s">
        <v>155</v>
      </c>
      <c r="E111" s="105">
        <v>2035</v>
      </c>
      <c r="F111" s="288">
        <v>0</v>
      </c>
      <c r="G111" s="287">
        <v>1</v>
      </c>
      <c r="H111" s="288">
        <v>0</v>
      </c>
      <c r="I111" s="288">
        <v>0</v>
      </c>
      <c r="J111" s="288">
        <v>0</v>
      </c>
      <c r="K111" s="288">
        <v>0</v>
      </c>
      <c r="L111" s="288">
        <v>0</v>
      </c>
      <c r="M111" s="288">
        <v>0</v>
      </c>
      <c r="N111" s="288">
        <v>0</v>
      </c>
      <c r="O111" s="288">
        <v>0</v>
      </c>
      <c r="P111" s="288">
        <v>0</v>
      </c>
      <c r="Q111" s="288">
        <v>0</v>
      </c>
      <c r="R111" s="288">
        <v>0</v>
      </c>
      <c r="S111" s="288">
        <v>0</v>
      </c>
      <c r="T111" s="288">
        <v>0</v>
      </c>
      <c r="U111" s="288">
        <v>0</v>
      </c>
      <c r="V111" s="288">
        <v>0</v>
      </c>
      <c r="W111" s="288">
        <v>0</v>
      </c>
      <c r="X111" s="288">
        <v>0</v>
      </c>
      <c r="Y111" s="288">
        <v>0</v>
      </c>
      <c r="Z111" s="288">
        <v>0</v>
      </c>
      <c r="AA111" s="288">
        <v>0</v>
      </c>
      <c r="AB111" s="288">
        <v>0</v>
      </c>
      <c r="AC111" s="288">
        <v>0</v>
      </c>
      <c r="AD111" s="288">
        <v>0</v>
      </c>
      <c r="AE111" s="288">
        <v>0</v>
      </c>
      <c r="AF111" s="288">
        <v>0</v>
      </c>
      <c r="AG111" s="288">
        <v>0</v>
      </c>
      <c r="AH111" s="288">
        <v>0</v>
      </c>
      <c r="AI111" s="288">
        <v>0</v>
      </c>
      <c r="AJ111" s="288">
        <v>0</v>
      </c>
      <c r="AK111" s="288">
        <v>0</v>
      </c>
      <c r="AL111" s="288">
        <v>0</v>
      </c>
      <c r="AM111" s="288">
        <v>0</v>
      </c>
      <c r="AN111" s="288">
        <v>0</v>
      </c>
      <c r="AO111" s="288">
        <v>0</v>
      </c>
      <c r="AP111" s="288">
        <v>0</v>
      </c>
      <c r="AQ111" s="288">
        <v>0</v>
      </c>
      <c r="AR111" s="288">
        <v>0</v>
      </c>
      <c r="AS111" s="313">
        <v>0</v>
      </c>
    </row>
    <row r="112" spans="1:45" ht="36" x14ac:dyDescent="0.25">
      <c r="A112" s="104" t="s">
        <v>728</v>
      </c>
      <c r="B112" s="104" t="s">
        <v>464</v>
      </c>
      <c r="C112" s="104" t="s">
        <v>465</v>
      </c>
      <c r="D112" s="105" t="s">
        <v>155</v>
      </c>
      <c r="E112" s="105">
        <v>2031</v>
      </c>
      <c r="F112" s="288">
        <v>3089.0770570026666</v>
      </c>
      <c r="G112" s="287">
        <v>1</v>
      </c>
      <c r="H112" s="288">
        <v>3089.0770570026666</v>
      </c>
      <c r="I112" s="288">
        <v>0</v>
      </c>
      <c r="J112" s="288">
        <v>0</v>
      </c>
      <c r="K112" s="288">
        <v>0</v>
      </c>
      <c r="L112" s="288">
        <v>0</v>
      </c>
      <c r="M112" s="288">
        <v>0</v>
      </c>
      <c r="N112" s="288">
        <v>0</v>
      </c>
      <c r="O112" s="288">
        <v>0</v>
      </c>
      <c r="P112" s="288">
        <v>0</v>
      </c>
      <c r="Q112" s="288">
        <v>0</v>
      </c>
      <c r="R112" s="288">
        <v>0</v>
      </c>
      <c r="S112" s="288">
        <v>3089.0770570026666</v>
      </c>
      <c r="T112" s="288">
        <v>0</v>
      </c>
      <c r="U112" s="288">
        <v>0</v>
      </c>
      <c r="V112" s="288">
        <v>0</v>
      </c>
      <c r="W112" s="288">
        <v>0</v>
      </c>
      <c r="X112" s="288">
        <v>0</v>
      </c>
      <c r="Y112" s="288">
        <v>0</v>
      </c>
      <c r="Z112" s="288">
        <v>0</v>
      </c>
      <c r="AA112" s="288">
        <v>0</v>
      </c>
      <c r="AB112" s="288">
        <v>0</v>
      </c>
      <c r="AC112" s="288">
        <v>0</v>
      </c>
      <c r="AD112" s="288">
        <v>0</v>
      </c>
      <c r="AE112" s="288">
        <v>0</v>
      </c>
      <c r="AF112" s="288">
        <v>0</v>
      </c>
      <c r="AG112" s="288">
        <v>0</v>
      </c>
      <c r="AH112" s="288">
        <v>0</v>
      </c>
      <c r="AI112" s="288">
        <v>0</v>
      </c>
      <c r="AJ112" s="288">
        <v>0</v>
      </c>
      <c r="AK112" s="288">
        <v>0</v>
      </c>
      <c r="AL112" s="288">
        <v>0</v>
      </c>
      <c r="AM112" s="288">
        <v>0</v>
      </c>
      <c r="AN112" s="288">
        <v>0</v>
      </c>
      <c r="AO112" s="288">
        <v>0</v>
      </c>
      <c r="AP112" s="288">
        <v>0</v>
      </c>
      <c r="AQ112" s="288">
        <v>0</v>
      </c>
      <c r="AR112" s="288">
        <v>3089.0770570026666</v>
      </c>
      <c r="AS112" s="313">
        <v>0</v>
      </c>
    </row>
  </sheetData>
  <mergeCells count="1">
    <mergeCell ref="I3:AL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8CE3B-DB4E-48F4-9433-413AC879FCE2}">
  <dimension ref="A1:K125"/>
  <sheetViews>
    <sheetView workbookViewId="0">
      <selection activeCell="J6" sqref="J6"/>
    </sheetView>
  </sheetViews>
  <sheetFormatPr defaultColWidth="28" defaultRowHeight="15" x14ac:dyDescent="0.25"/>
  <cols>
    <col min="1" max="3" width="18.28515625" customWidth="1"/>
  </cols>
  <sheetData>
    <row r="1" spans="1:11" x14ac:dyDescent="0.25">
      <c r="A1" t="s">
        <v>478</v>
      </c>
    </row>
    <row r="2" spans="1:11" x14ac:dyDescent="0.25">
      <c r="A2" t="s">
        <v>950</v>
      </c>
    </row>
    <row r="3" spans="1:11" ht="15.75" thickBot="1" x14ac:dyDescent="0.3"/>
    <row r="4" spans="1:11" ht="24" x14ac:dyDescent="0.25">
      <c r="A4" s="102" t="s">
        <v>468</v>
      </c>
      <c r="B4" s="90" t="s">
        <v>99</v>
      </c>
      <c r="C4" s="90" t="s">
        <v>613</v>
      </c>
      <c r="D4" s="90" t="s">
        <v>100</v>
      </c>
      <c r="E4" s="90" t="s">
        <v>105</v>
      </c>
      <c r="F4" s="140" t="s">
        <v>502</v>
      </c>
      <c r="G4" s="141" t="s">
        <v>503</v>
      </c>
      <c r="H4" s="140" t="s">
        <v>504</v>
      </c>
      <c r="I4" s="142" t="s">
        <v>505</v>
      </c>
      <c r="J4" s="157" t="s">
        <v>511</v>
      </c>
      <c r="K4" s="143" t="s">
        <v>506</v>
      </c>
    </row>
    <row r="5" spans="1:11" ht="48.75" x14ac:dyDescent="0.25">
      <c r="A5" s="75" t="str">
        <f>'I3 Project list'!A5</f>
        <v>Drury</v>
      </c>
      <c r="B5" s="75" t="str">
        <f>'I3 Project list'!B5</f>
        <v>1a</v>
      </c>
      <c r="C5" s="75" t="str">
        <f>'I3 Project list'!C5</f>
        <v>Drury_1a</v>
      </c>
      <c r="D5" s="144" t="str">
        <f>'I3 Project list'!D5</f>
        <v>GSR improvements - Waihoehoe Rd to Drury Interchange</v>
      </c>
      <c r="E5" s="144" t="str">
        <f>'I3 Project list'!E5</f>
        <v>2-lane urban- existing road layout with active modes on both sides + intersection improvements (TDM)</v>
      </c>
      <c r="F5" s="145">
        <f>'I3 Project list'!Q5*'I3 Project list'!R5</f>
        <v>0</v>
      </c>
      <c r="G5" s="130">
        <f>'I3 Project list'!S5</f>
        <v>0</v>
      </c>
      <c r="H5" s="145">
        <f t="shared" ref="H5:H36" si="0">IF(G5&gt;0, HLOOKUP(G5,HistoricConstructEscalation,2,FALSE),0)*F5</f>
        <v>0</v>
      </c>
      <c r="I5" s="156">
        <f>SUMPRODUCT('I3 Project list'!U5:AH5,'I4 Con PW Unit Rates'!$B$10:$O$10)</f>
        <v>2476686.5794635112</v>
      </c>
      <c r="J5" s="156">
        <f>I5+H5</f>
        <v>2476686.5794635112</v>
      </c>
      <c r="K5" s="158" t="str">
        <f>'I3 Project list'!T5</f>
        <v>No</v>
      </c>
    </row>
    <row r="6" spans="1:11" ht="48.75" x14ac:dyDescent="0.25">
      <c r="A6" s="75" t="str">
        <f>'I3 Project list'!A6</f>
        <v>Drury</v>
      </c>
      <c r="B6" s="75" t="str">
        <f>'I3 Project list'!B6</f>
        <v>1b</v>
      </c>
      <c r="C6" s="75" t="str">
        <f>'I3 Project list'!C6</f>
        <v>Drury_1b</v>
      </c>
      <c r="D6" s="144" t="str">
        <f>'I3 Project list'!D6</f>
        <v>GSR improvements - Waihoehoe Rd to Drury Interchange</v>
      </c>
      <c r="E6" s="144" t="str">
        <f>'I3 Project list'!E6</f>
        <v>4-lane urban- existing road layout with active modes on both sides + intersection improvements (TDM)</v>
      </c>
      <c r="F6" s="145">
        <f>'I3 Project list'!Q6*'I3 Project list'!R6</f>
        <v>7631343.8500000006</v>
      </c>
      <c r="G6" s="130">
        <f>'I3 Project list'!S6</f>
        <v>2020</v>
      </c>
      <c r="H6" s="145">
        <f t="shared" si="0"/>
        <v>9743180.3751799818</v>
      </c>
      <c r="I6" s="156">
        <f>SUMPRODUCT('I3 Project list'!U6:AH6,'I4 Con PW Unit Rates'!$B$10:$O$10)</f>
        <v>0</v>
      </c>
      <c r="J6" s="156">
        <f t="shared" ref="J6:J69" si="1">I6+H6</f>
        <v>9743180.3751799818</v>
      </c>
      <c r="K6" s="158" t="str">
        <f>'I3 Project list'!T6</f>
        <v>No</v>
      </c>
    </row>
    <row r="7" spans="1:11" ht="48.75" x14ac:dyDescent="0.25">
      <c r="A7" s="75" t="str">
        <f>'I3 Project list'!A7</f>
        <v>Drury</v>
      </c>
      <c r="B7" s="75" t="str">
        <f>'I3 Project list'!B7</f>
        <v>2a</v>
      </c>
      <c r="C7" s="75" t="str">
        <f>'I3 Project list'!C7</f>
        <v>Drury_2a</v>
      </c>
      <c r="D7" s="144" t="str">
        <f>'I3 Project list'!D7</f>
        <v>GSR improvements - From Drury School to Waihoehoe Rd</v>
      </c>
      <c r="E7" s="144" t="str">
        <f>'I3 Project list'!E7</f>
        <v>2-lane urban- existing road layout with active modes on both sides + intersection improvements (TDM)</v>
      </c>
      <c r="F7" s="145">
        <f>'I3 Project list'!Q7*'I3 Project list'!R7</f>
        <v>0</v>
      </c>
      <c r="G7" s="130">
        <f>'I3 Project list'!S7</f>
        <v>0</v>
      </c>
      <c r="H7" s="145">
        <f t="shared" si="0"/>
        <v>0</v>
      </c>
      <c r="I7" s="156">
        <f>SUMPRODUCT('I3 Project list'!U7:AH7,'I4 Con PW Unit Rates'!$B$10:$O$10)</f>
        <v>2890056.9275942869</v>
      </c>
      <c r="J7" s="156">
        <f t="shared" si="1"/>
        <v>2890056.9275942869</v>
      </c>
      <c r="K7" s="158" t="str">
        <f>'I3 Project list'!T7</f>
        <v>No</v>
      </c>
    </row>
    <row r="8" spans="1:11" ht="48.75" x14ac:dyDescent="0.25">
      <c r="A8" s="75" t="str">
        <f>'I3 Project list'!A8</f>
        <v>Drury</v>
      </c>
      <c r="B8" s="75" t="str">
        <f>'I3 Project list'!B8</f>
        <v>2b</v>
      </c>
      <c r="C8" s="75" t="str">
        <f>'I3 Project list'!C8</f>
        <v>Drury_2b</v>
      </c>
      <c r="D8" s="144" t="str">
        <f>'I3 Project list'!D8</f>
        <v>GSR improvements - From Drury School to Waihoehoe Rd</v>
      </c>
      <c r="E8" s="144" t="str">
        <f>'I3 Project list'!E8</f>
        <v>4-lane urban- existing road layout with active modes on both sides + intersection improvements (TDM)</v>
      </c>
      <c r="F8" s="145">
        <f>'I3 Project list'!Q8*'I3 Project list'!R8</f>
        <v>0</v>
      </c>
      <c r="G8" s="130">
        <f>'I3 Project list'!S8</f>
        <v>0</v>
      </c>
      <c r="H8" s="145">
        <f t="shared" si="0"/>
        <v>0</v>
      </c>
      <c r="I8" s="156">
        <f>SUMPRODUCT('I3 Project list'!U8:AH8,'I4 Con PW Unit Rates'!$B$10:$O$10)</f>
        <v>0</v>
      </c>
      <c r="J8" s="156">
        <f t="shared" si="1"/>
        <v>0</v>
      </c>
      <c r="K8" s="158" t="str">
        <f>'I3 Project list'!T8</f>
        <v>No</v>
      </c>
    </row>
    <row r="9" spans="1:11" ht="36.75" x14ac:dyDescent="0.25">
      <c r="A9" s="75" t="str">
        <f>'I3 Project list'!A9</f>
        <v>Drury</v>
      </c>
      <c r="B9" s="75">
        <f>'I3 Project list'!B9</f>
        <v>3</v>
      </c>
      <c r="C9" s="75" t="str">
        <f>'I3 Project list'!C9</f>
        <v>Drury_3</v>
      </c>
      <c r="D9" s="144" t="str">
        <f>'I3 Project list'!D9</f>
        <v>Intersection upgrade on GSR/Karaka Rd intersection</v>
      </c>
      <c r="E9" s="144" t="str">
        <f>'I3 Project list'!E9</f>
        <v>Intersection upgrades- existing intersection with active modes crossings (TDM)</v>
      </c>
      <c r="F9" s="145">
        <f>'I3 Project list'!Q9*'I3 Project list'!R9</f>
        <v>0</v>
      </c>
      <c r="G9" s="130">
        <f>'I3 Project list'!S9</f>
        <v>0</v>
      </c>
      <c r="H9" s="145">
        <f t="shared" si="0"/>
        <v>0</v>
      </c>
      <c r="I9" s="156">
        <f>SUMPRODUCT('I3 Project list'!U9:AH9,'I4 Con PW Unit Rates'!$B$10:$O$10)</f>
        <v>0</v>
      </c>
      <c r="J9" s="156">
        <f t="shared" si="1"/>
        <v>0</v>
      </c>
      <c r="K9" s="158" t="str">
        <f>'I3 Project list'!T9</f>
        <v>No</v>
      </c>
    </row>
    <row r="10" spans="1:11" ht="48.75" x14ac:dyDescent="0.25">
      <c r="A10" s="75" t="str">
        <f>'I3 Project list'!A10</f>
        <v>Drury</v>
      </c>
      <c r="B10" s="75" t="str">
        <f>'I3 Project list'!B10</f>
        <v>4a</v>
      </c>
      <c r="C10" s="75" t="str">
        <f>'I3 Project list'!C10</f>
        <v>Drury_4a</v>
      </c>
      <c r="D10" s="144" t="str">
        <f>'I3 Project list'!D10</f>
        <v>Waihoehoe Rd East upgrades- from Fitzgerald Rd to before Cossey Rd (development boundary)</v>
      </c>
      <c r="E10" s="144" t="str">
        <f>'I3 Project list'!E10</f>
        <v xml:space="preserve">2-lane urban - upgrade existing road layout with active modes on both sides, 20m cross-section </v>
      </c>
      <c r="F10" s="145">
        <f>'I3 Project list'!Q10*'I3 Project list'!R10</f>
        <v>0</v>
      </c>
      <c r="G10" s="130">
        <f>'I3 Project list'!S10</f>
        <v>0</v>
      </c>
      <c r="H10" s="145">
        <f t="shared" si="0"/>
        <v>0</v>
      </c>
      <c r="I10" s="156">
        <f>SUMPRODUCT('I3 Project list'!U10:AH10,'I4 Con PW Unit Rates'!$B$10:$O$10)</f>
        <v>4502616.2014646642</v>
      </c>
      <c r="J10" s="156">
        <f t="shared" si="1"/>
        <v>4502616.2014646642</v>
      </c>
      <c r="K10" s="158" t="str">
        <f>'I3 Project list'!T10</f>
        <v>No</v>
      </c>
    </row>
    <row r="11" spans="1:11" ht="48.75" x14ac:dyDescent="0.25">
      <c r="A11" s="75" t="str">
        <f>'I3 Project list'!A11</f>
        <v>Drury</v>
      </c>
      <c r="B11" s="75" t="str">
        <f>'I3 Project list'!B11</f>
        <v>4b</v>
      </c>
      <c r="C11" s="75" t="str">
        <f>'I3 Project list'!C11</f>
        <v>Drury_4b</v>
      </c>
      <c r="D11" s="144" t="str">
        <f>'I3 Project list'!D11</f>
        <v>Waihoehoe Rd East upgrades- from Fitzgerald Rd to before Cossey Rd (development boundary)</v>
      </c>
      <c r="E11" s="144" t="str">
        <f>'I3 Project list'!E11</f>
        <v>Expand to 24m cross section</v>
      </c>
      <c r="F11" s="145">
        <f>'I3 Project list'!Q11*'I3 Project list'!R11</f>
        <v>0</v>
      </c>
      <c r="G11" s="130">
        <f>'I3 Project list'!S11</f>
        <v>0</v>
      </c>
      <c r="H11" s="145">
        <f t="shared" si="0"/>
        <v>0</v>
      </c>
      <c r="I11" s="156">
        <f>SUMPRODUCT('I3 Project list'!U11:AH11,'I4 Con PW Unit Rates'!$B$10:$O$10)</f>
        <v>12207681.669860858</v>
      </c>
      <c r="J11" s="156">
        <f t="shared" si="1"/>
        <v>12207681.669860858</v>
      </c>
      <c r="K11" s="158" t="str">
        <f>'I3 Project list'!T11</f>
        <v>No</v>
      </c>
    </row>
    <row r="12" spans="1:11" ht="48.75" x14ac:dyDescent="0.25">
      <c r="A12" s="75" t="str">
        <f>'I3 Project list'!A12</f>
        <v>Drury</v>
      </c>
      <c r="B12" s="75">
        <f>'I3 Project list'!B12</f>
        <v>4</v>
      </c>
      <c r="C12" s="75" t="str">
        <f>'I3 Project list'!C12</f>
        <v>Drury_4</v>
      </c>
      <c r="D12" s="144" t="str">
        <f>'I3 Project list'!D12</f>
        <v>Waihoehoe Rd East upgrades- from Fitzgerald Rd to before Cossey Rd (development boundary)</v>
      </c>
      <c r="E12" s="144" t="str">
        <f>'I3 Project list'!E12</f>
        <v>Construct Ultimate 24m Cross section initially (i.e. no interim stage)</v>
      </c>
      <c r="F12" s="145">
        <f>'I3 Project list'!Q12*'I3 Project list'!R12</f>
        <v>17937000</v>
      </c>
      <c r="G12" s="130">
        <f>'I3 Project list'!S12</f>
        <v>2020</v>
      </c>
      <c r="H12" s="145">
        <f t="shared" si="0"/>
        <v>22900740.659143973</v>
      </c>
      <c r="I12" s="156">
        <f>SUMPRODUCT('I3 Project list'!U12:AH12,'I4 Con PW Unit Rates'!$B$10:$O$10)</f>
        <v>0</v>
      </c>
      <c r="J12" s="156">
        <f t="shared" si="1"/>
        <v>22900740.659143973</v>
      </c>
      <c r="K12" s="158" t="str">
        <f>'I3 Project list'!T12</f>
        <v>Yes</v>
      </c>
    </row>
    <row r="13" spans="1:11" ht="24.75" x14ac:dyDescent="0.25">
      <c r="A13" s="75" t="str">
        <f>'I3 Project list'!A13</f>
        <v>Drury</v>
      </c>
      <c r="B13" s="75">
        <f>'I3 Project list'!B13</f>
        <v>5</v>
      </c>
      <c r="C13" s="75" t="str">
        <f>'I3 Project list'!C13</f>
        <v>Drury_5</v>
      </c>
      <c r="D13" s="144" t="str">
        <f>'I3 Project list'!D13</f>
        <v xml:space="preserve">Drury Central Station </v>
      </c>
      <c r="E13" s="144" t="str">
        <f>'I3 Project list'!E13</f>
        <v>Not feasible without access. Refer to item 6 below</v>
      </c>
      <c r="F13" s="145">
        <f>'I3 Project list'!Q13*'I3 Project list'!R13</f>
        <v>0</v>
      </c>
      <c r="G13" s="130">
        <f>'I3 Project list'!S13</f>
        <v>0</v>
      </c>
      <c r="H13" s="145">
        <f t="shared" si="0"/>
        <v>0</v>
      </c>
      <c r="I13" s="156">
        <f>SUMPRODUCT('I3 Project list'!U13:AH13,'I4 Con PW Unit Rates'!$B$10:$O$10)</f>
        <v>0</v>
      </c>
      <c r="J13" s="156">
        <f t="shared" si="1"/>
        <v>0</v>
      </c>
      <c r="K13" s="158" t="str">
        <f>'I3 Project list'!T13</f>
        <v>No</v>
      </c>
    </row>
    <row r="14" spans="1:11" ht="24.75" x14ac:dyDescent="0.25">
      <c r="A14" s="75" t="str">
        <f>'I3 Project list'!A14</f>
        <v>Drury</v>
      </c>
      <c r="B14" s="75">
        <f>'I3 Project list'!B14</f>
        <v>6</v>
      </c>
      <c r="C14" s="75" t="str">
        <f>'I3 Project list'!C14</f>
        <v>Drury_6</v>
      </c>
      <c r="D14" s="144" t="str">
        <f>'I3 Project list'!D14</f>
        <v>Drury Station Connection+ intersection</v>
      </c>
      <c r="E14" s="144" t="str">
        <f>'I3 Project list'!E14</f>
        <v>NZUP tbc</v>
      </c>
      <c r="F14" s="145">
        <f>'I3 Project list'!Q14*'I3 Project list'!R14</f>
        <v>0</v>
      </c>
      <c r="G14" s="130">
        <f>'I3 Project list'!S14</f>
        <v>0</v>
      </c>
      <c r="H14" s="145">
        <f t="shared" si="0"/>
        <v>0</v>
      </c>
      <c r="I14" s="156">
        <f>SUMPRODUCT('I3 Project list'!U14:AH14,'I4 Con PW Unit Rates'!$B$10:$O$10)</f>
        <v>0</v>
      </c>
      <c r="J14" s="156">
        <f t="shared" si="1"/>
        <v>0</v>
      </c>
      <c r="K14" s="158" t="str">
        <f>'I3 Project list'!T14</f>
        <v>No</v>
      </c>
    </row>
    <row r="15" spans="1:11" ht="36.75" x14ac:dyDescent="0.25">
      <c r="A15" s="75" t="str">
        <f>'I3 Project list'!A15</f>
        <v>Drury</v>
      </c>
      <c r="B15" s="75">
        <f>'I3 Project list'!B15</f>
        <v>7</v>
      </c>
      <c r="C15" s="75" t="str">
        <f>'I3 Project list'!C15</f>
        <v>Drury_7</v>
      </c>
      <c r="D15" s="144" t="str">
        <f>'I3 Project list'!D15</f>
        <v xml:space="preserve">Fitzgerald Rd upgrades (from Waihoehoe Rd to development boundary) </v>
      </c>
      <c r="E15" s="144" t="str">
        <f>'I3 Project list'!E15</f>
        <v>2-lane urban - upgrade existing road layout with active modes on both sides</v>
      </c>
      <c r="F15" s="145">
        <f>'I3 Project list'!Q15*'I3 Project list'!R15</f>
        <v>0</v>
      </c>
      <c r="G15" s="130">
        <f>'I3 Project list'!S15</f>
        <v>0</v>
      </c>
      <c r="H15" s="145">
        <f t="shared" si="0"/>
        <v>0</v>
      </c>
      <c r="I15" s="156">
        <f>SUMPRODUCT('I3 Project list'!U15:AH15,'I4 Con PW Unit Rates'!$B$10:$O$10)</f>
        <v>3001744.1343097757</v>
      </c>
      <c r="J15" s="156">
        <f t="shared" si="1"/>
        <v>3001744.1343097757</v>
      </c>
      <c r="K15" s="158" t="str">
        <f>'I3 Project list'!T15</f>
        <v>No</v>
      </c>
    </row>
    <row r="16" spans="1:11" ht="36.75" x14ac:dyDescent="0.25">
      <c r="A16" s="75" t="str">
        <f>'I3 Project list'!A16</f>
        <v>Drury</v>
      </c>
      <c r="B16" s="75">
        <f>'I3 Project list'!B16</f>
        <v>8</v>
      </c>
      <c r="C16" s="75" t="str">
        <f>'I3 Project list'!C16</f>
        <v>Drury_8</v>
      </c>
      <c r="D16" s="144" t="str">
        <f>'I3 Project list'!D16</f>
        <v>Fielding Rd upgrades ( from Waihoehoe Rd to development boundary )</v>
      </c>
      <c r="E16" s="144" t="str">
        <f>'I3 Project list'!E16</f>
        <v>2-lane urban - upgrade existing road layout with active modes on both sides</v>
      </c>
      <c r="F16" s="145">
        <f>'I3 Project list'!Q16*'I3 Project list'!R16</f>
        <v>0</v>
      </c>
      <c r="G16" s="130">
        <f>'I3 Project list'!S16</f>
        <v>0</v>
      </c>
      <c r="H16" s="145">
        <f t="shared" si="0"/>
        <v>0</v>
      </c>
      <c r="I16" s="156">
        <f>SUMPRODUCT('I3 Project list'!U16:AH16,'I4 Con PW Unit Rates'!$B$10:$O$10)</f>
        <v>3001744.1343097757</v>
      </c>
      <c r="J16" s="156">
        <f t="shared" si="1"/>
        <v>3001744.1343097757</v>
      </c>
      <c r="K16" s="158" t="str">
        <f>'I3 Project list'!T16</f>
        <v>No</v>
      </c>
    </row>
    <row r="17" spans="1:11" ht="24.75" x14ac:dyDescent="0.25">
      <c r="A17" s="75" t="str">
        <f>'I3 Project list'!A17</f>
        <v>Drury</v>
      </c>
      <c r="B17" s="75" t="str">
        <f>'I3 Project list'!B17</f>
        <v>9a</v>
      </c>
      <c r="C17" s="75" t="str">
        <f>'I3 Project list'!C17</f>
        <v>Drury_9a</v>
      </c>
      <c r="D17" s="144" t="str">
        <f>'I3 Project list'!D17</f>
        <v>Upgrade in Norrie Rd/GSR/Waihoehoe intersection</v>
      </c>
      <c r="E17" s="144" t="str">
        <f>'I3 Project list'!E17</f>
        <v xml:space="preserve"> 2-lane signalised intersection with active mode crossings</v>
      </c>
      <c r="F17" s="145">
        <f>'I3 Project list'!Q17*'I3 Project list'!R17</f>
        <v>0</v>
      </c>
      <c r="G17" s="130">
        <f>'I3 Project list'!S17</f>
        <v>0</v>
      </c>
      <c r="H17" s="145">
        <f t="shared" si="0"/>
        <v>0</v>
      </c>
      <c r="I17" s="156">
        <f>SUMPRODUCT('I3 Project list'!U17:AH17,'I4 Con PW Unit Rates'!$B$10:$O$10)</f>
        <v>0</v>
      </c>
      <c r="J17" s="156">
        <f t="shared" si="1"/>
        <v>0</v>
      </c>
      <c r="K17" s="158" t="str">
        <f>'I3 Project list'!T17</f>
        <v>No</v>
      </c>
    </row>
    <row r="18" spans="1:11" ht="36.75" x14ac:dyDescent="0.25">
      <c r="A18" s="75" t="str">
        <f>'I3 Project list'!A18</f>
        <v>Drury</v>
      </c>
      <c r="B18" s="75" t="str">
        <f>'I3 Project list'!B18</f>
        <v>9b</v>
      </c>
      <c r="C18" s="75" t="str">
        <f>'I3 Project list'!C18</f>
        <v>Drury_9b</v>
      </c>
      <c r="D18" s="144" t="str">
        <f>'I3 Project list'!D18</f>
        <v>Upgrade in Norrie Rd/GSR/Waihoehoe intersection</v>
      </c>
      <c r="E18" s="144" t="str">
        <f>'I3 Project list'!E18</f>
        <v>multi-lane signalised intersection with active mode crossings, SGA design</v>
      </c>
      <c r="F18" s="145">
        <f>'I3 Project list'!Q18*'I3 Project list'!R18</f>
        <v>0</v>
      </c>
      <c r="G18" s="130">
        <f>'I3 Project list'!S18</f>
        <v>2020</v>
      </c>
      <c r="H18" s="145">
        <f t="shared" si="0"/>
        <v>0</v>
      </c>
      <c r="I18" s="156">
        <f>SUMPRODUCT('I3 Project list'!U18:AH18,'I4 Con PW Unit Rates'!$B$10:$O$10)</f>
        <v>0</v>
      </c>
      <c r="J18" s="156">
        <f t="shared" si="1"/>
        <v>0</v>
      </c>
      <c r="K18" s="158" t="str">
        <f>'I3 Project list'!T18</f>
        <v>No</v>
      </c>
    </row>
    <row r="19" spans="1:11" ht="36.75" x14ac:dyDescent="0.25">
      <c r="A19" s="75" t="str">
        <f>'I3 Project list'!A19</f>
        <v>Drury</v>
      </c>
      <c r="B19" s="75" t="str">
        <f>'I3 Project list'!B19</f>
        <v>10a</v>
      </c>
      <c r="C19" s="75" t="str">
        <f>'I3 Project list'!C19</f>
        <v>Drury_10a</v>
      </c>
      <c r="D19" s="144" t="str">
        <f>'I3 Project list'!D19</f>
        <v>New intersection on Waihoehoe Rd/Fitzgerald Rd( including approach cross-sections)</v>
      </c>
      <c r="E19" s="144" t="str">
        <f>'I3 Project list'!E19</f>
        <v xml:space="preserve"> 2-lane signalised intersection with active mode crossings</v>
      </c>
      <c r="F19" s="145">
        <f>'I3 Project list'!Q19*'I3 Project list'!R19</f>
        <v>0</v>
      </c>
      <c r="G19" s="130">
        <f>'I3 Project list'!S19</f>
        <v>0</v>
      </c>
      <c r="H19" s="145">
        <f t="shared" si="0"/>
        <v>0</v>
      </c>
      <c r="I19" s="156">
        <f>SUMPRODUCT('I3 Project list'!U19:AH19,'I4 Con PW Unit Rates'!$B$10:$O$10)</f>
        <v>2476686.5794635112</v>
      </c>
      <c r="J19" s="156">
        <f t="shared" si="1"/>
        <v>2476686.5794635112</v>
      </c>
      <c r="K19" s="158" t="str">
        <f>'I3 Project list'!T19</f>
        <v>No</v>
      </c>
    </row>
    <row r="20" spans="1:11" ht="36.75" x14ac:dyDescent="0.25">
      <c r="A20" s="75" t="str">
        <f>'I3 Project list'!A20</f>
        <v>Drury</v>
      </c>
      <c r="B20" s="75" t="str">
        <f>'I3 Project list'!B20</f>
        <v>10b</v>
      </c>
      <c r="C20" s="75" t="str">
        <f>'I3 Project list'!C20</f>
        <v>Drury_10b</v>
      </c>
      <c r="D20" s="144" t="str">
        <f>'I3 Project list'!D20</f>
        <v>New intersection on Waihoehoe Rd/Fitzgerald Rd( including approach cross-sections)</v>
      </c>
      <c r="E20" s="144" t="str">
        <f>'I3 Project list'!E20</f>
        <v>multi-lane roundabout with active mode crossings, SGA design</v>
      </c>
      <c r="F20" s="145">
        <f>'I3 Project list'!Q20*'I3 Project list'!R20</f>
        <v>2500000</v>
      </c>
      <c r="G20" s="130">
        <f>'I3 Project list'!S20</f>
        <v>2020</v>
      </c>
      <c r="H20" s="145">
        <f t="shared" si="0"/>
        <v>3191829.8292836002</v>
      </c>
      <c r="I20" s="156">
        <f>SUMPRODUCT('I3 Project list'!U20:AH20,'I4 Con PW Unit Rates'!$B$10:$O$10)</f>
        <v>0</v>
      </c>
      <c r="J20" s="156">
        <f t="shared" si="1"/>
        <v>3191829.8292836002</v>
      </c>
      <c r="K20" s="158" t="str">
        <f>'I3 Project list'!T20</f>
        <v>No</v>
      </c>
    </row>
    <row r="21" spans="1:11" ht="24.75" x14ac:dyDescent="0.25">
      <c r="A21" s="75" t="str">
        <f>'I3 Project list'!A21</f>
        <v>Drury</v>
      </c>
      <c r="B21" s="75">
        <f>'I3 Project list'!B21</f>
        <v>11</v>
      </c>
      <c r="C21" s="75" t="str">
        <f>'I3 Project list'!C21</f>
        <v>Drury_11</v>
      </c>
      <c r="D21" s="144" t="str">
        <f>'I3 Project list'!D21</f>
        <v>Intersection upgrade Waihoehoe Rd/Fielding Rd/Appleby Rd</v>
      </c>
      <c r="E21" s="144" t="str">
        <f>'I3 Project list'!E21</f>
        <v>Roundabout as per SGA design</v>
      </c>
      <c r="F21" s="145">
        <f>'I3 Project list'!Q21*'I3 Project list'!R21</f>
        <v>0</v>
      </c>
      <c r="G21" s="130">
        <f>'I3 Project list'!S21</f>
        <v>0</v>
      </c>
      <c r="H21" s="145">
        <f t="shared" si="0"/>
        <v>0</v>
      </c>
      <c r="I21" s="156">
        <f>SUMPRODUCT('I3 Project list'!U21:AH21,'I4 Con PW Unit Rates'!$B$10:$O$10)</f>
        <v>3095858.2243293892</v>
      </c>
      <c r="J21" s="156">
        <f t="shared" si="1"/>
        <v>3095858.2243293892</v>
      </c>
      <c r="K21" s="158" t="str">
        <f>'I3 Project list'!T21</f>
        <v>No</v>
      </c>
    </row>
    <row r="22" spans="1:11" ht="72.75" x14ac:dyDescent="0.25">
      <c r="A22" s="75" t="str">
        <f>'I3 Project list'!A22</f>
        <v>Drury</v>
      </c>
      <c r="B22" s="75">
        <f>'I3 Project list'!B22</f>
        <v>12</v>
      </c>
      <c r="C22" s="75" t="str">
        <f>'I3 Project list'!C22</f>
        <v>Drury_12</v>
      </c>
      <c r="D22" s="144" t="str">
        <f>'I3 Project list'!D22</f>
        <v>Interim walking, cycling and bus connections within Drury Centre (includes Bremner/Norrie/Firth Intersection upgrades, active mode on Norrie) -overlap with project 36 and 46</v>
      </c>
      <c r="E22" s="144" t="str">
        <f>'I3 Project list'!E22</f>
        <v>Intersection improvements on Bremner-Firth Rd, Norrie-Firth Rd, GSR-Firth Rd, Active mode facilities on both sides of Firth &amp; Norrie Rd</v>
      </c>
      <c r="F22" s="145">
        <f>'I3 Project list'!Q22*'I3 Project list'!R22</f>
        <v>0</v>
      </c>
      <c r="G22" s="130">
        <f>'I3 Project list'!S22</f>
        <v>0</v>
      </c>
      <c r="H22" s="145">
        <f t="shared" si="0"/>
        <v>0</v>
      </c>
      <c r="I22" s="156">
        <f>SUMPRODUCT('I3 Project list'!U22:AH22,'I4 Con PW Unit Rates'!$B$10:$O$10)</f>
        <v>7751659.7383905333</v>
      </c>
      <c r="J22" s="156">
        <f t="shared" si="1"/>
        <v>7751659.7383905333</v>
      </c>
      <c r="K22" s="158" t="str">
        <f>'I3 Project list'!T22</f>
        <v>No</v>
      </c>
    </row>
    <row r="23" spans="1:11" ht="48.75" x14ac:dyDescent="0.25">
      <c r="A23" s="75" t="str">
        <f>'I3 Project list'!A23</f>
        <v>Drury</v>
      </c>
      <c r="B23" s="75" t="str">
        <f>'I3 Project list'!B23</f>
        <v>13a</v>
      </c>
      <c r="C23" s="75" t="str">
        <f>'I3 Project list'!C23</f>
        <v>Drury_13a</v>
      </c>
      <c r="D23" s="144" t="str">
        <f>'I3 Project list'!D23</f>
        <v>N-S Opaheke Arterial across development (upto Waihoehoe Stream)</v>
      </c>
      <c r="E23" s="144" t="str">
        <f>'I3 Project list'!E23</f>
        <v>2-lane urban- new 2-lane arterial with active modes on both sides + intersection improvements (TDM)</v>
      </c>
      <c r="F23" s="145">
        <f>'I3 Project list'!Q23*'I3 Project list'!R23</f>
        <v>0</v>
      </c>
      <c r="G23" s="130">
        <f>'I3 Project list'!S23</f>
        <v>0</v>
      </c>
      <c r="H23" s="145">
        <f t="shared" si="0"/>
        <v>0</v>
      </c>
      <c r="I23" s="156">
        <f>SUMPRODUCT('I3 Project list'!U23:AH23,'I4 Con PW Unit Rates'!$B$10:$O$10)</f>
        <v>11078838.241585152</v>
      </c>
      <c r="J23" s="156">
        <f t="shared" si="1"/>
        <v>11078838.241585152</v>
      </c>
      <c r="K23" s="158" t="str">
        <f>'I3 Project list'!T23</f>
        <v>No</v>
      </c>
    </row>
    <row r="24" spans="1:11" ht="36.75" x14ac:dyDescent="0.25">
      <c r="A24" s="75" t="str">
        <f>'I3 Project list'!A24</f>
        <v>Drury</v>
      </c>
      <c r="B24" s="75" t="str">
        <f>'I3 Project list'!B24</f>
        <v>13b</v>
      </c>
      <c r="C24" s="75" t="str">
        <f>'I3 Project list'!C24</f>
        <v>Drury_13b</v>
      </c>
      <c r="D24" s="144" t="str">
        <f>'I3 Project list'!D24</f>
        <v>N-S Opaheke Arterial across development (upto Waihoihoi Stream)</v>
      </c>
      <c r="E24" s="144" t="str">
        <f>'I3 Project list'!E24</f>
        <v>4-lane urban- upgrade 2-lane arterial with SGA design + intersection improvements (TDM)</v>
      </c>
      <c r="F24" s="145">
        <f>'I3 Project list'!Q24*'I3 Project list'!R24</f>
        <v>0</v>
      </c>
      <c r="G24" s="130">
        <f>'I3 Project list'!S24</f>
        <v>0</v>
      </c>
      <c r="H24" s="145">
        <f t="shared" si="0"/>
        <v>0</v>
      </c>
      <c r="I24" s="156">
        <f>SUMPRODUCT('I3 Project list'!U24:AH24,'I4 Con PW Unit Rates'!$B$10:$O$10)</f>
        <v>5882130.6262258394</v>
      </c>
      <c r="J24" s="156">
        <f t="shared" si="1"/>
        <v>5882130.6262258394</v>
      </c>
      <c r="K24" s="158" t="str">
        <f>'I3 Project list'!T24</f>
        <v>No</v>
      </c>
    </row>
    <row r="25" spans="1:11" ht="60.75" x14ac:dyDescent="0.25">
      <c r="A25" s="75" t="str">
        <f>'I3 Project list'!A25</f>
        <v>Drury</v>
      </c>
      <c r="B25" s="75">
        <f>'I3 Project list'!B25</f>
        <v>14</v>
      </c>
      <c r="C25" s="75" t="str">
        <f>'I3 Project list'!C25</f>
        <v>Drury_14</v>
      </c>
      <c r="D25" s="144" t="str">
        <f>'I3 Project list'!D25</f>
        <v xml:space="preserve">Upgrade Brookefield Road from Fitzgerald to Quarry Rd+ New connection + Intersections on Quarry &amp; Fitzgerald </v>
      </c>
      <c r="E25" s="144" t="str">
        <f>'I3 Project list'!E25</f>
        <v>2-lane urban (upgrade existing road layout with active modes on both sides + intersection improvements + new connection to Quarry Rd)</v>
      </c>
      <c r="F25" s="145">
        <f>'I3 Project list'!Q25*'I3 Project list'!R25</f>
        <v>0</v>
      </c>
      <c r="G25" s="130">
        <f>'I3 Project list'!S25</f>
        <v>0</v>
      </c>
      <c r="H25" s="145">
        <f t="shared" si="0"/>
        <v>0</v>
      </c>
      <c r="I25" s="156">
        <f>SUMPRODUCT('I3 Project list'!U25:AH25,'I4 Con PW Unit Rates'!$B$10:$O$10)</f>
        <v>18827380.721051782</v>
      </c>
      <c r="J25" s="156">
        <f t="shared" si="1"/>
        <v>18827380.721051782</v>
      </c>
      <c r="K25" s="158" t="str">
        <f>'I3 Project list'!T25</f>
        <v>No</v>
      </c>
    </row>
    <row r="26" spans="1:11" ht="48.75" x14ac:dyDescent="0.25">
      <c r="A26" s="75" t="str">
        <f>'I3 Project list'!A26</f>
        <v>Drury</v>
      </c>
      <c r="B26" s="75" t="str">
        <f>'I3 Project list'!B26</f>
        <v>14a</v>
      </c>
      <c r="C26" s="75" t="str">
        <f>'I3 Project list'!C26</f>
        <v>Drury_14a</v>
      </c>
      <c r="D26" s="144" t="str">
        <f>'I3 Project list'!D26</f>
        <v>Western end of Brookefield Road Extension tie in with Quarry Rd</v>
      </c>
      <c r="E26" s="144" t="str">
        <f>'I3 Project list'!E26</f>
        <v>2-lane urban (New Road connection to Quarry Road with active modes on both sides + intersection improvements)</v>
      </c>
      <c r="F26" s="145">
        <f>'I3 Project list'!Q26*'I3 Project list'!R26</f>
        <v>0</v>
      </c>
      <c r="G26" s="130">
        <f>'I3 Project list'!S26</f>
        <v>0</v>
      </c>
      <c r="H26" s="145">
        <f t="shared" si="0"/>
        <v>0</v>
      </c>
      <c r="I26" s="156">
        <f>SUMPRODUCT('I3 Project list'!U26:AH26,'I4 Con PW Unit Rates'!$B$10:$O$10)</f>
        <v>9643379.6608498301</v>
      </c>
      <c r="J26" s="156">
        <f t="shared" si="1"/>
        <v>9643379.6608498301</v>
      </c>
      <c r="K26" s="158" t="str">
        <f>'I3 Project list'!T26</f>
        <v>No</v>
      </c>
    </row>
    <row r="27" spans="1:11" ht="48.75" x14ac:dyDescent="0.25">
      <c r="A27" s="75" t="str">
        <f>'I3 Project list'!A27</f>
        <v>Drury</v>
      </c>
      <c r="B27" s="75" t="str">
        <f>'I3 Project list'!B27</f>
        <v>14b</v>
      </c>
      <c r="C27" s="75" t="str">
        <f>'I3 Project list'!C27</f>
        <v>Drury_14b</v>
      </c>
      <c r="D27" s="144" t="str">
        <f>'I3 Project list'!D27</f>
        <v>Brookefield Road Upgrade</v>
      </c>
      <c r="E27" s="144" t="str">
        <f>'I3 Project list'!E27</f>
        <v>2-lane urban (upgrade existing road layout with active modes on both sides + intersection improvements)</v>
      </c>
      <c r="F27" s="145">
        <f>'I3 Project list'!Q27*'I3 Project list'!R27</f>
        <v>0</v>
      </c>
      <c r="G27" s="130">
        <f>'I3 Project list'!S27</f>
        <v>0</v>
      </c>
      <c r="H27" s="145">
        <f t="shared" si="0"/>
        <v>0</v>
      </c>
      <c r="I27" s="156">
        <f>SUMPRODUCT('I3 Project list'!U27:AH27,'I4 Con PW Unit Rates'!$B$10:$O$10)</f>
        <v>9184001.0602019541</v>
      </c>
      <c r="J27" s="156">
        <f t="shared" si="1"/>
        <v>9184001.0602019541</v>
      </c>
      <c r="K27" s="158" t="str">
        <f>'I3 Project list'!T27</f>
        <v>No</v>
      </c>
    </row>
    <row r="28" spans="1:11" ht="36.75" x14ac:dyDescent="0.25">
      <c r="A28" s="75" t="str">
        <f>'I3 Project list'!A28</f>
        <v>Drury</v>
      </c>
      <c r="B28" s="75">
        <f>'I3 Project list'!B28</f>
        <v>15</v>
      </c>
      <c r="C28" s="75" t="str">
        <f>'I3 Project list'!C28</f>
        <v>Drury_15</v>
      </c>
      <c r="D28" s="144" t="str">
        <f>'I3 Project list'!D28</f>
        <v>New Collector road E-W from Fitgerald Rd (collector 1) + Intersections</v>
      </c>
      <c r="E28" s="144" t="str">
        <f>'I3 Project list'!E28</f>
        <v>2-lane collector- new collector with active mode on both sides + intersection improvements (TDM)</v>
      </c>
      <c r="F28" s="145">
        <f>'I3 Project list'!Q28*'I3 Project list'!R28</f>
        <v>0</v>
      </c>
      <c r="G28" s="130">
        <f>'I3 Project list'!S28</f>
        <v>0</v>
      </c>
      <c r="H28" s="145">
        <f t="shared" si="0"/>
        <v>0</v>
      </c>
      <c r="I28" s="156">
        <f>SUMPRODUCT('I3 Project list'!U28:AH28,'I4 Con PW Unit Rates'!$B$10:$O$10)</f>
        <v>15050433.687369928</v>
      </c>
      <c r="J28" s="156">
        <f t="shared" si="1"/>
        <v>15050433.687369928</v>
      </c>
      <c r="K28" s="158" t="str">
        <f>'I3 Project list'!T28</f>
        <v>No</v>
      </c>
    </row>
    <row r="29" spans="1:11" ht="36.75" x14ac:dyDescent="0.25">
      <c r="A29" s="75" t="str">
        <f>'I3 Project list'!A29</f>
        <v>Drury</v>
      </c>
      <c r="B29" s="75" t="str">
        <f>'I3 Project list'!B29</f>
        <v>16a</v>
      </c>
      <c r="C29" s="75" t="str">
        <f>'I3 Project list'!C29</f>
        <v>Drury_16a</v>
      </c>
      <c r="D29" s="144" t="str">
        <f>'I3 Project list'!D29</f>
        <v>Replace 2-lane Bremner Road Bridge over State Highway 1</v>
      </c>
      <c r="E29" s="144" t="str">
        <f>'I3 Project list'!E29</f>
        <v>2-lane urban with active modes on both sides (replacing existing bridge as part of SH1 P2D NZUP)</v>
      </c>
      <c r="F29" s="145">
        <f>'I3 Project list'!Q29*'I3 Project list'!R29</f>
        <v>0</v>
      </c>
      <c r="G29" s="130">
        <f>'I3 Project list'!S29</f>
        <v>0</v>
      </c>
      <c r="H29" s="145">
        <f t="shared" si="0"/>
        <v>0</v>
      </c>
      <c r="I29" s="156">
        <f>SUMPRODUCT('I3 Project list'!U29:AH29,'I4 Con PW Unit Rates'!$B$10:$O$10)</f>
        <v>7283879.4221979249</v>
      </c>
      <c r="J29" s="156">
        <f t="shared" si="1"/>
        <v>7283879.4221979249</v>
      </c>
      <c r="K29" s="158" t="str">
        <f>'I3 Project list'!T29</f>
        <v>No</v>
      </c>
    </row>
    <row r="30" spans="1:11" ht="36.75" x14ac:dyDescent="0.25">
      <c r="A30" s="75" t="str">
        <f>'I3 Project list'!A30</f>
        <v>Drury</v>
      </c>
      <c r="B30" s="75" t="str">
        <f>'I3 Project list'!B30</f>
        <v>16b</v>
      </c>
      <c r="C30" s="75" t="str">
        <f>'I3 Project list'!C30</f>
        <v>Drury_16b</v>
      </c>
      <c r="D30" s="144" t="str">
        <f>'I3 Project list'!D30</f>
        <v>Widen Bremner Road Bridge ove SH1 to 4-lanes</v>
      </c>
      <c r="E30" s="144" t="str">
        <f>'I3 Project list'!E30</f>
        <v>4-lane urban- upgrade 2-lane urban with active modes on both sides (SGA design)</v>
      </c>
      <c r="F30" s="145">
        <f>'I3 Project list'!Q30*'I3 Project list'!R30</f>
        <v>0</v>
      </c>
      <c r="G30" s="130">
        <f>'I3 Project list'!S30</f>
        <v>0</v>
      </c>
      <c r="H30" s="145">
        <f t="shared" si="0"/>
        <v>0</v>
      </c>
      <c r="I30" s="156">
        <f>SUMPRODUCT('I3 Project list'!U30:AH30,'I4 Con PW Unit Rates'!$B$10:$O$10)</f>
        <v>5261720.6380702304</v>
      </c>
      <c r="J30" s="156">
        <f t="shared" si="1"/>
        <v>5261720.6380702304</v>
      </c>
      <c r="K30" s="158" t="str">
        <f>'I3 Project list'!T30</f>
        <v>No</v>
      </c>
    </row>
    <row r="31" spans="1:11" ht="24.75" x14ac:dyDescent="0.25">
      <c r="A31" s="75" t="str">
        <f>'I3 Project list'!A31</f>
        <v>Drury</v>
      </c>
      <c r="B31" s="75">
        <f>'I3 Project list'!B31</f>
        <v>17</v>
      </c>
      <c r="C31" s="75" t="str">
        <f>'I3 Project list'!C31</f>
        <v>Drury_17</v>
      </c>
      <c r="D31" s="144" t="str">
        <f>'I3 Project list'!D31</f>
        <v>Oira Road to Jesmond Road Collector</v>
      </c>
      <c r="E31" s="144" t="str">
        <f>'I3 Project list'!E31</f>
        <v>New 2-lane urban collector with active modes on both sides</v>
      </c>
      <c r="F31" s="145">
        <f>'I3 Project list'!Q31*'I3 Project list'!R31</f>
        <v>0</v>
      </c>
      <c r="G31" s="130">
        <f>'I3 Project list'!S31</f>
        <v>0</v>
      </c>
      <c r="H31" s="145">
        <f t="shared" si="0"/>
        <v>0</v>
      </c>
      <c r="I31" s="156">
        <f>SUMPRODUCT('I3 Project list'!U31:AH31,'I4 Con PW Unit Rates'!$B$10:$O$10)</f>
        <v>7783015.8597247964</v>
      </c>
      <c r="J31" s="156">
        <f t="shared" si="1"/>
        <v>7783015.8597247964</v>
      </c>
      <c r="K31" s="158" t="str">
        <f>'I3 Project list'!T31</f>
        <v>No</v>
      </c>
    </row>
    <row r="32" spans="1:11" ht="36.75" x14ac:dyDescent="0.25">
      <c r="A32" s="75" t="str">
        <f>'I3 Project list'!A32</f>
        <v>Drury</v>
      </c>
      <c r="B32" s="75" t="str">
        <f>'I3 Project list'!B32</f>
        <v>19-1</v>
      </c>
      <c r="C32" s="75" t="str">
        <f>'I3 Project list'!C32</f>
        <v>Drury_19-1</v>
      </c>
      <c r="D32" s="144" t="str">
        <f>'I3 Project list'!D32</f>
        <v>SH1 3-laning and cycleway upgrades from Papakura to Drury Interchange</v>
      </c>
      <c r="E32" s="144" t="str">
        <f>'I3 Project list'!E32</f>
        <v>NZUP tbc</v>
      </c>
      <c r="F32" s="145">
        <f>'I3 Project list'!Q32*'I3 Project list'!R32</f>
        <v>0</v>
      </c>
      <c r="G32" s="130">
        <f>'I3 Project list'!S32</f>
        <v>0</v>
      </c>
      <c r="H32" s="145">
        <f t="shared" si="0"/>
        <v>0</v>
      </c>
      <c r="I32" s="156">
        <f>SUMPRODUCT('I3 Project list'!U32:AH32,'I4 Con PW Unit Rates'!$B$10:$O$10)</f>
        <v>0</v>
      </c>
      <c r="J32" s="156">
        <f t="shared" si="1"/>
        <v>0</v>
      </c>
      <c r="K32" s="158" t="str">
        <f>'I3 Project list'!T32</f>
        <v>No</v>
      </c>
    </row>
    <row r="33" spans="1:11" ht="24.75" x14ac:dyDescent="0.25">
      <c r="A33" s="75" t="str">
        <f>'I3 Project list'!A33</f>
        <v>Drury</v>
      </c>
      <c r="B33" s="75" t="str">
        <f>'I3 Project list'!B33</f>
        <v>19-2</v>
      </c>
      <c r="C33" s="75" t="str">
        <f>'I3 Project list'!C33</f>
        <v>Drury_19-2</v>
      </c>
      <c r="D33" s="144" t="str">
        <f>'I3 Project list'!D33</f>
        <v>SH1 Drury Interchange including ramps</v>
      </c>
      <c r="E33" s="144" t="str">
        <f>'I3 Project list'!E33</f>
        <v>NZUP tbc</v>
      </c>
      <c r="F33" s="145">
        <f>'I3 Project list'!Q33*'I3 Project list'!R33</f>
        <v>0</v>
      </c>
      <c r="G33" s="130">
        <f>'I3 Project list'!S33</f>
        <v>0</v>
      </c>
      <c r="H33" s="145">
        <f t="shared" si="0"/>
        <v>0</v>
      </c>
      <c r="I33" s="156">
        <f>SUMPRODUCT('I3 Project list'!U33:AH33,'I4 Con PW Unit Rates'!$B$10:$O$10)</f>
        <v>0</v>
      </c>
      <c r="J33" s="156">
        <f t="shared" si="1"/>
        <v>0</v>
      </c>
      <c r="K33" s="158" t="str">
        <f>'I3 Project list'!T33</f>
        <v>No</v>
      </c>
    </row>
    <row r="34" spans="1:11" ht="36.75" x14ac:dyDescent="0.25">
      <c r="A34" s="75" t="str">
        <f>'I3 Project list'!A34</f>
        <v>Drury</v>
      </c>
      <c r="B34" s="75" t="str">
        <f>'I3 Project list'!B34</f>
        <v>19-3</v>
      </c>
      <c r="C34" s="75" t="str">
        <f>'I3 Project list'!C34</f>
        <v>Drury_19-3</v>
      </c>
      <c r="D34" s="144" t="str">
        <f>'I3 Project list'!D34</f>
        <v xml:space="preserve">SH1 3-laning and cycleway upgrades from Drury Interchange To Drury South </v>
      </c>
      <c r="E34" s="144" t="str">
        <f>'I3 Project list'!E34</f>
        <v>NZUP tbc</v>
      </c>
      <c r="F34" s="145">
        <f>'I3 Project list'!Q34*'I3 Project list'!R34</f>
        <v>0</v>
      </c>
      <c r="G34" s="130">
        <f>'I3 Project list'!S34</f>
        <v>0</v>
      </c>
      <c r="H34" s="145">
        <f t="shared" si="0"/>
        <v>0</v>
      </c>
      <c r="I34" s="156">
        <f>SUMPRODUCT('I3 Project list'!U34:AH34,'I4 Con PW Unit Rates'!$B$10:$O$10)</f>
        <v>0</v>
      </c>
      <c r="J34" s="156">
        <f t="shared" si="1"/>
        <v>0</v>
      </c>
      <c r="K34" s="158" t="str">
        <f>'I3 Project list'!T34</f>
        <v>No</v>
      </c>
    </row>
    <row r="35" spans="1:11" ht="60.75" x14ac:dyDescent="0.25">
      <c r="A35" s="75" t="str">
        <f>'I3 Project list'!A35</f>
        <v>Drury</v>
      </c>
      <c r="B35" s="75" t="str">
        <f>'I3 Project list'!B35</f>
        <v>20a</v>
      </c>
      <c r="C35" s="75" t="str">
        <f>'I3 Project list'!C35</f>
        <v>Drury_20a</v>
      </c>
      <c r="D35" s="144" t="str">
        <f>'I3 Project list'!D35</f>
        <v xml:space="preserve">Upgrade Fitzgerald Rd from Brookefield to Cossey Rd for active modes </v>
      </c>
      <c r="E35" s="144" t="str">
        <f>'I3 Project list'!E35</f>
        <v>Active mode upgrades- existing road layout with active modes on both sides + intersection upgrades for active mode crossing</v>
      </c>
      <c r="F35" s="145">
        <f>'I3 Project list'!Q35*'I3 Project list'!R35</f>
        <v>0</v>
      </c>
      <c r="G35" s="130">
        <f>'I3 Project list'!S35</f>
        <v>0</v>
      </c>
      <c r="H35" s="145">
        <f t="shared" si="0"/>
        <v>0</v>
      </c>
      <c r="I35" s="156">
        <f>SUMPRODUCT('I3 Project list'!U35:AH35,'I4 Con PW Unit Rates'!$B$10:$O$10)</f>
        <v>12003261.507369908</v>
      </c>
      <c r="J35" s="156">
        <f t="shared" si="1"/>
        <v>12003261.507369908</v>
      </c>
      <c r="K35" s="158" t="str">
        <f>'I3 Project list'!T35</f>
        <v>No</v>
      </c>
    </row>
    <row r="36" spans="1:11" ht="60.75" x14ac:dyDescent="0.25">
      <c r="A36" s="75" t="str">
        <f>'I3 Project list'!A36</f>
        <v>Drury</v>
      </c>
      <c r="B36" s="75">
        <f>'I3 Project list'!B36</f>
        <v>21</v>
      </c>
      <c r="C36" s="75" t="str">
        <f>'I3 Project list'!C36</f>
        <v>Drury_21</v>
      </c>
      <c r="D36" s="144" t="str">
        <f>'I3 Project list'!D36</f>
        <v>Fielding Rd upgrades for active modes ( from Fitzgerald Rd to development boundary )</v>
      </c>
      <c r="E36" s="144" t="str">
        <f>'I3 Project list'!E36</f>
        <v>Active mode upgrades- existing road layout with active modes on both sides + intersection upgrades for active mode crossing</v>
      </c>
      <c r="F36" s="145">
        <f>'I3 Project list'!Q36*'I3 Project list'!R36</f>
        <v>0</v>
      </c>
      <c r="G36" s="130">
        <f>'I3 Project list'!S36</f>
        <v>0</v>
      </c>
      <c r="H36" s="145">
        <f t="shared" si="0"/>
        <v>0</v>
      </c>
      <c r="I36" s="156">
        <f>SUMPRODUCT('I3 Project list'!U36:AH36,'I4 Con PW Unit Rates'!$B$10:$O$10)</f>
        <v>1700988.3427755397</v>
      </c>
      <c r="J36" s="156">
        <f t="shared" si="1"/>
        <v>1700988.3427755397</v>
      </c>
      <c r="K36" s="158" t="str">
        <f>'I3 Project list'!T36</f>
        <v>No</v>
      </c>
    </row>
    <row r="37" spans="1:11" ht="24.75" x14ac:dyDescent="0.25">
      <c r="A37" s="75" t="str">
        <f>'I3 Project list'!A37</f>
        <v>Drury</v>
      </c>
      <c r="B37" s="75">
        <f>'I3 Project list'!B37</f>
        <v>22</v>
      </c>
      <c r="C37" s="75" t="str">
        <f>'I3 Project list'!C37</f>
        <v>Drury_22</v>
      </c>
      <c r="D37" s="144" t="str">
        <f>'I3 Project list'!D37</f>
        <v>Upgrade Intersection at Quarry/ GSR</v>
      </c>
      <c r="E37" s="144" t="str">
        <f>'I3 Project list'!E37</f>
        <v>Upgrade intersection with active modes facilities(TDM)</v>
      </c>
      <c r="F37" s="145">
        <f>'I3 Project list'!Q37*'I3 Project list'!R37</f>
        <v>0</v>
      </c>
      <c r="G37" s="130">
        <f>'I3 Project list'!S37</f>
        <v>0</v>
      </c>
      <c r="H37" s="145">
        <f t="shared" ref="H37:H68" si="2">IF(G37&gt;0, HLOOKUP(G37,HistoricConstructEscalation,2,FALSE),0)*F37</f>
        <v>0</v>
      </c>
      <c r="I37" s="156">
        <f>SUMPRODUCT('I3 Project list'!U37:AH37,'I4 Con PW Unit Rates'!$B$10:$O$10)</f>
        <v>2476686.5794635112</v>
      </c>
      <c r="J37" s="156">
        <f t="shared" si="1"/>
        <v>2476686.5794635112</v>
      </c>
      <c r="K37" s="158" t="str">
        <f>'I3 Project list'!T37</f>
        <v>No</v>
      </c>
    </row>
    <row r="38" spans="1:11" ht="60.75" x14ac:dyDescent="0.25">
      <c r="A38" s="75" t="str">
        <f>'I3 Project list'!A38</f>
        <v>Drury</v>
      </c>
      <c r="B38" s="75" t="str">
        <f>'I3 Project list'!B38</f>
        <v>23a</v>
      </c>
      <c r="C38" s="75" t="str">
        <f>'I3 Project list'!C38</f>
        <v>Drury_23a</v>
      </c>
      <c r="D38" s="144" t="str">
        <f>'I3 Project list'!D38</f>
        <v>Waihoehoe Rd West upgrades- between GSR &amp; Kath Henry</v>
      </c>
      <c r="E38" s="144" t="str">
        <f>'I3 Project list'!E38</f>
        <v xml:space="preserve">Interim 2-lane – install kerb and channel within existing road corridor with provision of active modes on both sides, 20m cross-section </v>
      </c>
      <c r="F38" s="145">
        <f>'I3 Project list'!Q38*'I3 Project list'!R38</f>
        <v>0</v>
      </c>
      <c r="G38" s="130">
        <f>'I3 Project list'!S38</f>
        <v>0</v>
      </c>
      <c r="H38" s="145">
        <f t="shared" si="2"/>
        <v>0</v>
      </c>
      <c r="I38" s="156">
        <f>SUMPRODUCT('I3 Project list'!U38:AH38,'I4 Con PW Unit Rates'!$B$10:$O$10)</f>
        <v>0</v>
      </c>
      <c r="J38" s="156">
        <f t="shared" si="1"/>
        <v>0</v>
      </c>
      <c r="K38" s="158" t="str">
        <f>'I3 Project list'!T38</f>
        <v>No</v>
      </c>
    </row>
    <row r="39" spans="1:11" ht="72.75" x14ac:dyDescent="0.25">
      <c r="A39" s="75" t="str">
        <f>'I3 Project list'!A39</f>
        <v>Drury</v>
      </c>
      <c r="B39" s="75" t="str">
        <f>'I3 Project list'!B39</f>
        <v>23b</v>
      </c>
      <c r="C39" s="75" t="str">
        <f>'I3 Project list'!C39</f>
        <v>Drury_23b</v>
      </c>
      <c r="D39" s="144" t="str">
        <f>'I3 Project list'!D39</f>
        <v>Waihoehoe Rd West upgrades- between GSR &amp; Kath Henry Lane</v>
      </c>
      <c r="E39" s="144" t="str">
        <f>'I3 Project list'!E39</f>
        <v>Final 4-lane - following interim option, upgrade Road corridor to provide four lanes with additional turning lanes at intersections where required (as indicated in SGA Design</v>
      </c>
      <c r="F39" s="145">
        <f>'I3 Project list'!Q39*'I3 Project list'!R39</f>
        <v>0</v>
      </c>
      <c r="G39" s="130">
        <f>'I3 Project list'!S39</f>
        <v>2020</v>
      </c>
      <c r="H39" s="145">
        <f t="shared" si="2"/>
        <v>0</v>
      </c>
      <c r="I39" s="156">
        <f>SUMPRODUCT('I3 Project list'!U39:AH39,'I4 Con PW Unit Rates'!$B$10:$O$10)</f>
        <v>0</v>
      </c>
      <c r="J39" s="156">
        <f t="shared" si="1"/>
        <v>0</v>
      </c>
      <c r="K39" s="158" t="str">
        <f>'I3 Project list'!T39</f>
        <v>No</v>
      </c>
    </row>
    <row r="40" spans="1:11" ht="60.75" x14ac:dyDescent="0.25">
      <c r="A40" s="75" t="str">
        <f>'I3 Project list'!A40</f>
        <v>Drury</v>
      </c>
      <c r="B40" s="75" t="str">
        <f>'I3 Project list'!B40</f>
        <v>23c</v>
      </c>
      <c r="C40" s="75" t="str">
        <f>'I3 Project list'!C40</f>
        <v>Drury_23c</v>
      </c>
      <c r="D40" s="144" t="str">
        <f>'I3 Project list'!D40</f>
        <v>Waihoehoe Rd West upgrades- between Kath Henry Lane and Fitzgerald Rd</v>
      </c>
      <c r="E40" s="144" t="str">
        <f>'I3 Project list'!E40</f>
        <v xml:space="preserve">Interim 2-lane – install kerb and channel within existing road corridor with provision of active modes on both sides, 20m cross-section </v>
      </c>
      <c r="F40" s="145">
        <f>'I3 Project list'!Q40*'I3 Project list'!R40</f>
        <v>0</v>
      </c>
      <c r="G40" s="130">
        <f>'I3 Project list'!S40</f>
        <v>0</v>
      </c>
      <c r="H40" s="145">
        <f t="shared" si="2"/>
        <v>0</v>
      </c>
      <c r="I40" s="156">
        <f>SUMPRODUCT('I3 Project list'!U40:AH40,'I4 Con PW Unit Rates'!$B$10:$O$10)</f>
        <v>1403584.860439399</v>
      </c>
      <c r="J40" s="156">
        <f t="shared" si="1"/>
        <v>1403584.860439399</v>
      </c>
      <c r="K40" s="158" t="str">
        <f>'I3 Project list'!T40</f>
        <v>No</v>
      </c>
    </row>
    <row r="41" spans="1:11" ht="72.75" x14ac:dyDescent="0.25">
      <c r="A41" s="75" t="str">
        <f>'I3 Project list'!A41</f>
        <v>Drury</v>
      </c>
      <c r="B41" s="75" t="str">
        <f>'I3 Project list'!B41</f>
        <v>23d</v>
      </c>
      <c r="C41" s="75" t="str">
        <f>'I3 Project list'!C41</f>
        <v>Drury_23d</v>
      </c>
      <c r="D41" s="144" t="str">
        <f>'I3 Project list'!D41</f>
        <v>Waihoehoe Rd West upgrades- between Kath Henry Lane and Fitzgerald Rd</v>
      </c>
      <c r="E41" s="144" t="str">
        <f>'I3 Project list'!E41</f>
        <v>Final 4-lane - following interim option, upgrade Road corridor to provide four lanes with additional turning lanes at intersections where required (as indicated in SGA Design</v>
      </c>
      <c r="F41" s="145">
        <f>'I3 Project list'!Q41*'I3 Project list'!R41</f>
        <v>0</v>
      </c>
      <c r="G41" s="130">
        <f>'I3 Project list'!S41</f>
        <v>0</v>
      </c>
      <c r="H41" s="145">
        <f t="shared" si="2"/>
        <v>0</v>
      </c>
      <c r="I41" s="156">
        <f>SUMPRODUCT('I3 Project list'!U41:AH41,'I4 Con PW Unit Rates'!$B$10:$O$10)</f>
        <v>4603665.013906775</v>
      </c>
      <c r="J41" s="156">
        <f t="shared" si="1"/>
        <v>4603665.013906775</v>
      </c>
      <c r="K41" s="158" t="str">
        <f>'I3 Project list'!T41</f>
        <v>No</v>
      </c>
    </row>
    <row r="42" spans="1:11" ht="48.75" x14ac:dyDescent="0.25">
      <c r="A42" s="75" t="str">
        <f>'I3 Project list'!A42</f>
        <v>Drury</v>
      </c>
      <c r="B42" s="75">
        <f>'I3 Project list'!B42</f>
        <v>23</v>
      </c>
      <c r="C42" s="75" t="str">
        <f>'I3 Project list'!C42</f>
        <v>Drury_23</v>
      </c>
      <c r="D42" s="144" t="str">
        <f>'I3 Project list'!D42</f>
        <v>Waihoehoe Rd West upgrades- between GSR &amp; Fitzgerald Rd, including bridge replacement over the rail corridor</v>
      </c>
      <c r="E42" s="144" t="str">
        <f>'I3 Project list'!E42</f>
        <v>4-lane urban- upgrade 2-lane with active modes on both sides, SGA design</v>
      </c>
      <c r="F42" s="145">
        <f>'I3 Project list'!Q42*'I3 Project list'!R42</f>
        <v>22940000</v>
      </c>
      <c r="G42" s="130">
        <f>'I3 Project list'!S42</f>
        <v>2020</v>
      </c>
      <c r="H42" s="145">
        <f t="shared" si="2"/>
        <v>29288230.513506316</v>
      </c>
      <c r="I42" s="156">
        <f>SUMPRODUCT('I3 Project list'!U42:AH42,'I4 Con PW Unit Rates'!$B$10:$O$10)</f>
        <v>0</v>
      </c>
      <c r="J42" s="156">
        <f t="shared" si="1"/>
        <v>29288230.513506316</v>
      </c>
      <c r="K42" s="158" t="str">
        <f>'I3 Project list'!T42</f>
        <v>Yes</v>
      </c>
    </row>
    <row r="43" spans="1:11" ht="36.75" x14ac:dyDescent="0.25">
      <c r="A43" s="75" t="str">
        <f>'I3 Project list'!A43</f>
        <v>Drury</v>
      </c>
      <c r="B43" s="75">
        <f>'I3 Project list'!B43</f>
        <v>24</v>
      </c>
      <c r="C43" s="75" t="str">
        <f>'I3 Project list'!C43</f>
        <v>Drury_24</v>
      </c>
      <c r="D43" s="144" t="str">
        <f>'I3 Project list'!D43</f>
        <v>Upgrades on Waihoehoe Rd east- from project 4 to Drury Hills + Drury Hills Intersection</v>
      </c>
      <c r="E43" s="144" t="str">
        <f>'I3 Project list'!E43</f>
        <v xml:space="preserve">2-lane urban - upgrade existing road layout with active modes on both sides, 20m cross-section </v>
      </c>
      <c r="F43" s="145">
        <f>'I3 Project list'!Q43*'I3 Project list'!R43</f>
        <v>21923000</v>
      </c>
      <c r="G43" s="130">
        <f>'I3 Project list'!S43</f>
        <v>2020</v>
      </c>
      <c r="H43" s="145">
        <f t="shared" si="2"/>
        <v>27989794.138953745</v>
      </c>
      <c r="I43" s="156">
        <f>SUMPRODUCT('I3 Project list'!U43:AH43,'I4 Con PW Unit Rates'!$B$10:$O$10)</f>
        <v>0</v>
      </c>
      <c r="J43" s="156">
        <f t="shared" si="1"/>
        <v>27989794.138953745</v>
      </c>
      <c r="K43" s="158" t="str">
        <f>'I3 Project list'!T43</f>
        <v>Yes</v>
      </c>
    </row>
    <row r="44" spans="1:11" ht="36.75" x14ac:dyDescent="0.25">
      <c r="A44" s="75" t="str">
        <f>'I3 Project list'!A44</f>
        <v>Drury</v>
      </c>
      <c r="B44" s="75">
        <f>'I3 Project list'!B44</f>
        <v>25</v>
      </c>
      <c r="C44" s="75" t="str">
        <f>'I3 Project list'!C44</f>
        <v>Drury_25</v>
      </c>
      <c r="D44" s="144" t="str">
        <f>'I3 Project list'!D44</f>
        <v>Upgrades on Drury Hills from Waihoehoe Rd to Macwhinney Dr</v>
      </c>
      <c r="E44" s="144" t="str">
        <f>'I3 Project list'!E44</f>
        <v>2-lane urban- upgrade existing road layout to 2-lane urban with active modes on both sides</v>
      </c>
      <c r="F44" s="145">
        <f>'I3 Project list'!Q44*'I3 Project list'!R44</f>
        <v>0</v>
      </c>
      <c r="G44" s="130">
        <f>'I3 Project list'!S44</f>
        <v>0</v>
      </c>
      <c r="H44" s="145">
        <f t="shared" si="2"/>
        <v>0</v>
      </c>
      <c r="I44" s="156">
        <f>SUMPRODUCT('I3 Project list'!U44:AH44,'I4 Con PW Unit Rates'!$B$10:$O$10)</f>
        <v>4752761.5459904782</v>
      </c>
      <c r="J44" s="156">
        <f t="shared" si="1"/>
        <v>4752761.5459904782</v>
      </c>
      <c r="K44" s="158" t="str">
        <f>'I3 Project list'!T44</f>
        <v>No</v>
      </c>
    </row>
    <row r="45" spans="1:11" ht="60.75" x14ac:dyDescent="0.25">
      <c r="A45" s="75" t="str">
        <f>'I3 Project list'!A45</f>
        <v>Drury</v>
      </c>
      <c r="B45" s="75" t="str">
        <f>'I3 Project list'!B45</f>
        <v>27a</v>
      </c>
      <c r="C45" s="75" t="str">
        <f>'I3 Project list'!C45</f>
        <v>Drury_27a</v>
      </c>
      <c r="D45" s="144" t="str">
        <f>'I3 Project list'!D45</f>
        <v>Active mode facilities from Drury hills and Fitzgerald to Quarry Rd (2 links and intersections)</v>
      </c>
      <c r="E45" s="144" t="str">
        <f>'I3 Project list'!E45</f>
        <v>Active mode upgrades- existing road layout with active modes on both sides + intersection upgrades for active mode crossing</v>
      </c>
      <c r="F45" s="145">
        <f>'I3 Project list'!Q45*'I3 Project list'!R45</f>
        <v>0</v>
      </c>
      <c r="G45" s="130">
        <f>'I3 Project list'!S45</f>
        <v>0</v>
      </c>
      <c r="H45" s="145">
        <f t="shared" si="2"/>
        <v>0</v>
      </c>
      <c r="I45" s="156">
        <f>SUMPRODUCT('I3 Project list'!U45:AH45,'I4 Con PW Unit Rates'!$B$10:$O$10)</f>
        <v>4955230.6738616209</v>
      </c>
      <c r="J45" s="156">
        <f t="shared" si="1"/>
        <v>4955230.6738616209</v>
      </c>
      <c r="K45" s="158" t="str">
        <f>'I3 Project list'!T45</f>
        <v>No</v>
      </c>
    </row>
    <row r="46" spans="1:11" ht="48.75" x14ac:dyDescent="0.25">
      <c r="A46" s="75" t="str">
        <f>'I3 Project list'!A46</f>
        <v>Drury</v>
      </c>
      <c r="B46" s="75" t="str">
        <f>'I3 Project list'!B46</f>
        <v>27b</v>
      </c>
      <c r="C46" s="75" t="str">
        <f>'I3 Project list'!C46</f>
        <v>Drury_27b</v>
      </c>
      <c r="D46" s="144" t="str">
        <f>'I3 Project list'!D46</f>
        <v>Upgrade from Drury hills and Fitzgerald to Quarry Rd (2 links and intersections)</v>
      </c>
      <c r="E46" s="144" t="str">
        <f>'I3 Project list'!E46</f>
        <v>4-lane urban- upgrade existing road layout with active modes on both sides + intersection upgrades (TDM)</v>
      </c>
      <c r="F46" s="145">
        <f>'I3 Project list'!Q46*'I3 Project list'!R46</f>
        <v>0</v>
      </c>
      <c r="G46" s="130">
        <f>'I3 Project list'!S46</f>
        <v>0</v>
      </c>
      <c r="H46" s="145">
        <f t="shared" si="2"/>
        <v>0</v>
      </c>
      <c r="I46" s="156">
        <f>SUMPRODUCT('I3 Project list'!U46:AH46,'I4 Con PW Unit Rates'!$B$10:$O$10)</f>
        <v>0</v>
      </c>
      <c r="J46" s="156">
        <f t="shared" si="1"/>
        <v>0</v>
      </c>
      <c r="K46" s="158" t="str">
        <f>'I3 Project list'!T46</f>
        <v>No</v>
      </c>
    </row>
    <row r="47" spans="1:11" ht="36.75" x14ac:dyDescent="0.25">
      <c r="A47" s="75" t="str">
        <f>'I3 Project list'!A47</f>
        <v>Drury</v>
      </c>
      <c r="B47" s="75">
        <f>'I3 Project list'!B47</f>
        <v>28</v>
      </c>
      <c r="C47" s="75" t="str">
        <f>'I3 Project list'!C47</f>
        <v>Drury_28</v>
      </c>
      <c r="D47" s="144" t="str">
        <f>'I3 Project list'!D47</f>
        <v>New collector in N-S direction parallel to Fitzgerald Rd</v>
      </c>
      <c r="E47" s="144" t="str">
        <f>'I3 Project list'!E47</f>
        <v>2-lane collector- new collector with active mode on both sides + intersection improvements (TDM)</v>
      </c>
      <c r="F47" s="145">
        <f>'I3 Project list'!Q47*'I3 Project list'!R47</f>
        <v>0</v>
      </c>
      <c r="G47" s="130">
        <f>'I3 Project list'!S47</f>
        <v>0</v>
      </c>
      <c r="H47" s="145">
        <f t="shared" si="2"/>
        <v>0</v>
      </c>
      <c r="I47" s="156">
        <f>SUMPRODUCT('I3 Project list'!U47:AH47,'I4 Con PW Unit Rates'!$B$10:$O$10)</f>
        <v>16516222.630542023</v>
      </c>
      <c r="J47" s="156">
        <f t="shared" si="1"/>
        <v>16516222.630542023</v>
      </c>
      <c r="K47" s="158" t="str">
        <f>'I3 Project list'!T47</f>
        <v>No</v>
      </c>
    </row>
    <row r="48" spans="1:11" ht="36.75" x14ac:dyDescent="0.25">
      <c r="A48" s="75" t="str">
        <f>'I3 Project list'!A48</f>
        <v>Drury</v>
      </c>
      <c r="B48" s="75" t="str">
        <f>'I3 Project list'!B48</f>
        <v>28a</v>
      </c>
      <c r="C48" s="75" t="str">
        <f>'I3 Project list'!C48</f>
        <v>Drury_28a</v>
      </c>
      <c r="D48" s="144" t="str">
        <f>'I3 Project list'!D48</f>
        <v>Northern Section of new collector in N-S direction parallel to Fitzgerald Rd</v>
      </c>
      <c r="E48" s="144" t="str">
        <f>'I3 Project list'!E48</f>
        <v>2-lane collector to connect with Drury Central Station, including bridge over streamM)</v>
      </c>
      <c r="F48" s="145">
        <f>'I3 Project list'!Q48*'I3 Project list'!R48</f>
        <v>0</v>
      </c>
      <c r="G48" s="130">
        <f>'I3 Project list'!S48</f>
        <v>0</v>
      </c>
      <c r="H48" s="145">
        <f t="shared" si="2"/>
        <v>0</v>
      </c>
      <c r="I48" s="156">
        <f>SUMPRODUCT('I3 Project list'!U48:AH48,'I4 Con PW Unit Rates'!$B$10:$O$10)</f>
        <v>5126443.3236276871</v>
      </c>
      <c r="J48" s="156">
        <f t="shared" si="1"/>
        <v>5126443.3236276871</v>
      </c>
      <c r="K48" s="158" t="str">
        <f>'I3 Project list'!T48</f>
        <v>No</v>
      </c>
    </row>
    <row r="49" spans="1:11" ht="36.75" x14ac:dyDescent="0.25">
      <c r="A49" s="75" t="str">
        <f>'I3 Project list'!A49</f>
        <v>Drury</v>
      </c>
      <c r="B49" s="75">
        <f>'I3 Project list'!B49</f>
        <v>29</v>
      </c>
      <c r="C49" s="75" t="str">
        <f>'I3 Project list'!C49</f>
        <v>Drury_29</v>
      </c>
      <c r="D49" s="144" t="str">
        <f>'I3 Project list'!D49</f>
        <v>New collector in E-W direction between Flanagan &amp; Fitzgerald Rd (collector 2)</v>
      </c>
      <c r="E49" s="144" t="str">
        <f>'I3 Project list'!E49</f>
        <v>2-lane collector- new collector with active mode on both sides + intersection improvements (TDM)</v>
      </c>
      <c r="F49" s="145">
        <f>'I3 Project list'!Q49*'I3 Project list'!R49</f>
        <v>0</v>
      </c>
      <c r="G49" s="130">
        <f>'I3 Project list'!S49</f>
        <v>0</v>
      </c>
      <c r="H49" s="145">
        <f t="shared" si="2"/>
        <v>0</v>
      </c>
      <c r="I49" s="156">
        <f>SUMPRODUCT('I3 Project list'!U49:AH49,'I4 Con PW Unit Rates'!$B$10:$O$10)</f>
        <v>10757013.78986354</v>
      </c>
      <c r="J49" s="156">
        <f t="shared" si="1"/>
        <v>10757013.78986354</v>
      </c>
      <c r="K49" s="158" t="str">
        <f>'I3 Project list'!T49</f>
        <v>No</v>
      </c>
    </row>
    <row r="50" spans="1:11" ht="36.75" x14ac:dyDescent="0.25">
      <c r="A50" s="75" t="str">
        <f>'I3 Project list'!A50</f>
        <v>Drury</v>
      </c>
      <c r="B50" s="75">
        <f>'I3 Project list'!B50</f>
        <v>30</v>
      </c>
      <c r="C50" s="75" t="str">
        <f>'I3 Project list'!C50</f>
        <v>Drury_30</v>
      </c>
      <c r="D50" s="144" t="str">
        <f>'I3 Project list'!D50</f>
        <v>2-lane internal collector between Fitzgerald &amp; Drury Hills E-W direction</v>
      </c>
      <c r="E50" s="144" t="str">
        <f>'I3 Project list'!E50</f>
        <v>2-lane collector- new collector with active mode on both sides + intersection improvements (TDM)</v>
      </c>
      <c r="F50" s="145">
        <f>'I3 Project list'!Q50*'I3 Project list'!R50</f>
        <v>0</v>
      </c>
      <c r="G50" s="130">
        <f>'I3 Project list'!S50</f>
        <v>0</v>
      </c>
      <c r="H50" s="145">
        <f t="shared" si="2"/>
        <v>0</v>
      </c>
      <c r="I50" s="156">
        <f>SUMPRODUCT('I3 Project list'!U50:AH50,'I4 Con PW Unit Rates'!$B$10:$O$10)</f>
        <v>25310620.682031859</v>
      </c>
      <c r="J50" s="156">
        <f t="shared" si="1"/>
        <v>25310620.682031859</v>
      </c>
      <c r="K50" s="158" t="str">
        <f>'I3 Project list'!T50</f>
        <v>No</v>
      </c>
    </row>
    <row r="51" spans="1:11" ht="36.75" x14ac:dyDescent="0.25">
      <c r="A51" s="75" t="str">
        <f>'I3 Project list'!A51</f>
        <v>Drury</v>
      </c>
      <c r="B51" s="75">
        <f>'I3 Project list'!B51</f>
        <v>30.1</v>
      </c>
      <c r="C51" s="75" t="str">
        <f>'I3 Project list'!C51</f>
        <v>Drury_30.1</v>
      </c>
      <c r="D51" s="144" t="str">
        <f>'I3 Project list'!D51</f>
        <v>2-lane internal collector between Fitzgerald &amp; Fielding Road E-W direction</v>
      </c>
      <c r="E51" s="144" t="str">
        <f>'I3 Project list'!E51</f>
        <v>2-lane collector- new collector with active mode on both sides + intersection improvements (TDM)</v>
      </c>
      <c r="F51" s="145">
        <f>'I3 Project list'!Q51*'I3 Project list'!R51</f>
        <v>0</v>
      </c>
      <c r="G51" s="130">
        <f>'I3 Project list'!S51</f>
        <v>0</v>
      </c>
      <c r="H51" s="145">
        <f t="shared" si="2"/>
        <v>0</v>
      </c>
      <c r="I51" s="156">
        <f>SUMPRODUCT('I3 Project list'!U51:AH51,'I4 Con PW Unit Rates'!$B$10:$O$10)</f>
        <v>8225951.7216603542</v>
      </c>
      <c r="J51" s="156">
        <f t="shared" si="1"/>
        <v>8225951.7216603542</v>
      </c>
      <c r="K51" s="158" t="str">
        <f>'I3 Project list'!T51</f>
        <v>No</v>
      </c>
    </row>
    <row r="52" spans="1:11" ht="36.75" x14ac:dyDescent="0.25">
      <c r="A52" s="75" t="str">
        <f>'I3 Project list'!A52</f>
        <v>Drury</v>
      </c>
      <c r="B52" s="75">
        <f>'I3 Project list'!B52</f>
        <v>30.2</v>
      </c>
      <c r="C52" s="75" t="str">
        <f>'I3 Project list'!C52</f>
        <v>Drury_30.2</v>
      </c>
      <c r="D52" s="144" t="str">
        <f>'I3 Project list'!D52</f>
        <v>2-lane internal collector between Fielding Road &amp; Drury Hills E-W direction</v>
      </c>
      <c r="E52" s="144" t="str">
        <f>'I3 Project list'!E52</f>
        <v>2-lane collector- new collector with active mode on both sides + intersection improvements (TDM)</v>
      </c>
      <c r="F52" s="145">
        <f>'I3 Project list'!Q52*'I3 Project list'!R52</f>
        <v>0</v>
      </c>
      <c r="G52" s="130">
        <f>'I3 Project list'!S52</f>
        <v>0</v>
      </c>
      <c r="H52" s="145">
        <f t="shared" si="2"/>
        <v>0</v>
      </c>
      <c r="I52" s="156">
        <f>SUMPRODUCT('I3 Project list'!U52:AH52,'I4 Con PW Unit Rates'!$B$10:$O$10)</f>
        <v>17084668.960371505</v>
      </c>
      <c r="J52" s="156">
        <f t="shared" si="1"/>
        <v>17084668.960371505</v>
      </c>
      <c r="K52" s="158" t="str">
        <f>'I3 Project list'!T52</f>
        <v>No</v>
      </c>
    </row>
    <row r="53" spans="1:11" ht="36.75" x14ac:dyDescent="0.25">
      <c r="A53" s="75" t="str">
        <f>'I3 Project list'!A53</f>
        <v>Drury</v>
      </c>
      <c r="B53" s="75">
        <f>'I3 Project list'!B53</f>
        <v>31</v>
      </c>
      <c r="C53" s="75" t="str">
        <f>'I3 Project list'!C53</f>
        <v>Drury_31</v>
      </c>
      <c r="D53" s="144" t="str">
        <f>'I3 Project list'!D53</f>
        <v>Upgrades on Cossey Rd between Fitzgerald &amp; Waihoehoe Rd</v>
      </c>
      <c r="E53" s="144" t="str">
        <f>'I3 Project list'!E53</f>
        <v>2-lane urban - upgrade existing roadwith active modes on both sides / Mill Road design ?</v>
      </c>
      <c r="F53" s="145">
        <f>'I3 Project list'!Q53*'I3 Project list'!R53</f>
        <v>0</v>
      </c>
      <c r="G53" s="130">
        <f>'I3 Project list'!S53</f>
        <v>0</v>
      </c>
      <c r="H53" s="145">
        <f t="shared" si="2"/>
        <v>0</v>
      </c>
      <c r="I53" s="156">
        <f>SUMPRODUCT('I3 Project list'!U53:AH53,'I4 Con PW Unit Rates'!$B$10:$O$10)</f>
        <v>4652703.408180153</v>
      </c>
      <c r="J53" s="156">
        <f t="shared" si="1"/>
        <v>4652703.408180153</v>
      </c>
      <c r="K53" s="158" t="str">
        <f>'I3 Project list'!T53</f>
        <v>No</v>
      </c>
    </row>
    <row r="54" spans="1:11" ht="24.75" x14ac:dyDescent="0.25">
      <c r="A54" s="75" t="str">
        <f>'I3 Project list'!A54</f>
        <v>Drury</v>
      </c>
      <c r="B54" s="75">
        <f>'I3 Project list'!B54</f>
        <v>32</v>
      </c>
      <c r="C54" s="75" t="str">
        <f>'I3 Project list'!C54</f>
        <v>Drury_32</v>
      </c>
      <c r="D54" s="144" t="str">
        <f>'I3 Project list'!D54</f>
        <v>New Intersection on Cossey Rd/Waihoehoe Rd</v>
      </c>
      <c r="E54" s="144" t="str">
        <f>'I3 Project list'!E54</f>
        <v>Assume 1 simple roundabout intesection</v>
      </c>
      <c r="F54" s="145">
        <f>'I3 Project list'!Q54*'I3 Project list'!R54</f>
        <v>0</v>
      </c>
      <c r="G54" s="130">
        <f>'I3 Project list'!S54</f>
        <v>0</v>
      </c>
      <c r="H54" s="145">
        <f t="shared" si="2"/>
        <v>0</v>
      </c>
      <c r="I54" s="156">
        <f>SUMPRODUCT('I3 Project list'!U54:AH54,'I4 Con PW Unit Rates'!$B$10:$O$10)</f>
        <v>3095858.2243293892</v>
      </c>
      <c r="J54" s="156">
        <f t="shared" si="1"/>
        <v>3095858.2243293892</v>
      </c>
      <c r="K54" s="158" t="str">
        <f>'I3 Project list'!T54</f>
        <v>No</v>
      </c>
    </row>
    <row r="55" spans="1:11" ht="48.75" x14ac:dyDescent="0.25">
      <c r="A55" s="75" t="str">
        <f>'I3 Project list'!A55</f>
        <v>Drury</v>
      </c>
      <c r="B55" s="75">
        <f>'I3 Project list'!B55</f>
        <v>33</v>
      </c>
      <c r="C55" s="75" t="str">
        <f>'I3 Project list'!C55</f>
        <v>Drury_33</v>
      </c>
      <c r="D55" s="144" t="str">
        <f>'I3 Project list'!D55</f>
        <v>Upgrade Fitzgerald Rd from project 7 to Brookefield Rd</v>
      </c>
      <c r="E55" s="144" t="str">
        <f>'I3 Project list'!E55</f>
        <v>2-lane urban- upgrade existing road layout to 2-lane urban with active modes on both sides (TDM )</v>
      </c>
      <c r="F55" s="145">
        <f>'I3 Project list'!Q55*'I3 Project list'!R55</f>
        <v>0</v>
      </c>
      <c r="G55" s="130">
        <f>'I3 Project list'!S55</f>
        <v>0</v>
      </c>
      <c r="H55" s="145">
        <f t="shared" si="2"/>
        <v>0</v>
      </c>
      <c r="I55" s="156">
        <f>SUMPRODUCT('I3 Project list'!U55:AH55,'I4 Con PW Unit Rates'!$B$10:$O$10)</f>
        <v>1901104.6183961914</v>
      </c>
      <c r="J55" s="156">
        <f t="shared" si="1"/>
        <v>1901104.6183961914</v>
      </c>
      <c r="K55" s="158" t="str">
        <f>'I3 Project list'!T55</f>
        <v>No</v>
      </c>
    </row>
    <row r="56" spans="1:11" ht="36.75" x14ac:dyDescent="0.25">
      <c r="A56" s="75" t="str">
        <f>'I3 Project list'!A56</f>
        <v>Drury</v>
      </c>
      <c r="B56" s="75">
        <f>'I3 Project list'!B56</f>
        <v>34</v>
      </c>
      <c r="C56" s="75" t="str">
        <f>'I3 Project list'!C56</f>
        <v>Drury_34</v>
      </c>
      <c r="D56" s="144" t="str">
        <f>'I3 Project list'!D56</f>
        <v>New Drury Interchange connection to Kiwi development</v>
      </c>
      <c r="E56" s="144" t="str">
        <f>'I3 Project list'!E56</f>
        <v>2-lane urban- new road layout with active modes on both sides (TDM)</v>
      </c>
      <c r="F56" s="145">
        <f>'I3 Project list'!Q56*'I3 Project list'!R56</f>
        <v>0</v>
      </c>
      <c r="G56" s="130">
        <f>'I3 Project list'!S56</f>
        <v>0</v>
      </c>
      <c r="H56" s="145">
        <f t="shared" si="2"/>
        <v>0</v>
      </c>
      <c r="I56" s="156">
        <f>SUMPRODUCT('I3 Project list'!U56:AH56,'I4 Con PW Unit Rates'!$B$10:$O$10)</f>
        <v>0</v>
      </c>
      <c r="J56" s="156">
        <f t="shared" si="1"/>
        <v>0</v>
      </c>
      <c r="K56" s="158" t="str">
        <f>'I3 Project list'!T56</f>
        <v>No</v>
      </c>
    </row>
    <row r="57" spans="1:11" ht="48.75" x14ac:dyDescent="0.25">
      <c r="A57" s="75" t="str">
        <f>'I3 Project list'!A57</f>
        <v>Drury</v>
      </c>
      <c r="B57" s="75" t="str">
        <f>'I3 Project list'!B57</f>
        <v>35a</v>
      </c>
      <c r="C57" s="75" t="str">
        <f>'I3 Project list'!C57</f>
        <v>Drury_35a</v>
      </c>
      <c r="D57" s="144" t="str">
        <f>'I3 Project list'!D57</f>
        <v xml:space="preserve">Mill Road : Drury South connection from Fitzgerald/Cossey intersection to SH1 + Interchange </v>
      </c>
      <c r="E57" s="144" t="str">
        <f>'I3 Project list'!E57</f>
        <v>2-lane- new road layout with active modes on both sides (depends on Mill Road design and sequencing)</v>
      </c>
      <c r="F57" s="145">
        <f>'I3 Project list'!Q57*'I3 Project list'!R57</f>
        <v>0</v>
      </c>
      <c r="G57" s="130">
        <f>'I3 Project list'!S57</f>
        <v>0</v>
      </c>
      <c r="H57" s="145">
        <f t="shared" si="2"/>
        <v>0</v>
      </c>
      <c r="I57" s="156">
        <f>SUMPRODUCT('I3 Project list'!U57:AH57,'I4 Con PW Unit Rates'!$B$10:$O$10)</f>
        <v>0</v>
      </c>
      <c r="J57" s="156">
        <f t="shared" si="1"/>
        <v>0</v>
      </c>
      <c r="K57" s="158" t="str">
        <f>'I3 Project list'!T57</f>
        <v>No</v>
      </c>
    </row>
    <row r="58" spans="1:11" ht="48.75" x14ac:dyDescent="0.25">
      <c r="A58" s="75" t="str">
        <f>'I3 Project list'!A58</f>
        <v>Drury</v>
      </c>
      <c r="B58" s="75" t="str">
        <f>'I3 Project list'!B58</f>
        <v>35b</v>
      </c>
      <c r="C58" s="75" t="str">
        <f>'I3 Project list'!C58</f>
        <v>Drury_35b</v>
      </c>
      <c r="D58" s="144" t="str">
        <f>'I3 Project list'!D58</f>
        <v xml:space="preserve">Mill Road : Drury South connection from Fitzgerald/Cossey intersection to SH1 + Interchange </v>
      </c>
      <c r="E58" s="144" t="str">
        <f>'I3 Project list'!E58</f>
        <v>4-lane- new road layout with active modes on both sides (depends on Mill Road design and sequencing)</v>
      </c>
      <c r="F58" s="145">
        <f>'I3 Project list'!Q58*'I3 Project list'!R58</f>
        <v>0</v>
      </c>
      <c r="G58" s="130">
        <f>'I3 Project list'!S58</f>
        <v>0</v>
      </c>
      <c r="H58" s="145">
        <f t="shared" si="2"/>
        <v>0</v>
      </c>
      <c r="I58" s="156">
        <f>SUMPRODUCT('I3 Project list'!U58:AH58,'I4 Con PW Unit Rates'!$B$10:$O$10)</f>
        <v>0</v>
      </c>
      <c r="J58" s="156">
        <f t="shared" si="1"/>
        <v>0</v>
      </c>
      <c r="K58" s="158" t="str">
        <f>'I3 Project list'!T58</f>
        <v>No</v>
      </c>
    </row>
    <row r="59" spans="1:11" ht="36.75" x14ac:dyDescent="0.25">
      <c r="A59" s="75" t="str">
        <f>'I3 Project list'!A59</f>
        <v>Drury</v>
      </c>
      <c r="B59" s="75">
        <f>'I3 Project list'!B59</f>
        <v>36</v>
      </c>
      <c r="C59" s="75" t="str">
        <f>'I3 Project list'!C59</f>
        <v>Drury_36</v>
      </c>
      <c r="D59" s="144" t="str">
        <f>'I3 Project list'!D59</f>
        <v>Complete Bremner-Norrie Road connection from SH1 upto GSR (overlap with project 12)</v>
      </c>
      <c r="E59" s="144" t="str">
        <f>'I3 Project list'!E59</f>
        <v>4-lane urban- upgrade with active modes on both sides (SGA design)</v>
      </c>
      <c r="F59" s="145">
        <f>'I3 Project list'!Q59*'I3 Project list'!R59</f>
        <v>40348997.809748001</v>
      </c>
      <c r="G59" s="130">
        <f>'I3 Project list'!S59</f>
        <v>2020</v>
      </c>
      <c r="H59" s="145">
        <f t="shared" si="2"/>
        <v>51514853.916340925</v>
      </c>
      <c r="I59" s="156">
        <f>SUMPRODUCT('I3 Project list'!U59:AH59,'I4 Con PW Unit Rates'!$B$10:$O$10)</f>
        <v>0</v>
      </c>
      <c r="J59" s="156">
        <f t="shared" si="1"/>
        <v>51514853.916340925</v>
      </c>
      <c r="K59" s="158" t="str">
        <f>'I3 Project list'!T59</f>
        <v>Yes</v>
      </c>
    </row>
    <row r="60" spans="1:11" ht="36.75" x14ac:dyDescent="0.25">
      <c r="A60" s="75" t="str">
        <f>'I3 Project list'!A60</f>
        <v>Drury</v>
      </c>
      <c r="B60" s="75" t="str">
        <f>'I3 Project list'!B60</f>
        <v>36a</v>
      </c>
      <c r="C60" s="75" t="str">
        <f>'I3 Project list'!C60</f>
        <v>Drury_36a</v>
      </c>
      <c r="D60" s="144" t="str">
        <f>'I3 Project list'!D60</f>
        <v>Bremner-Norrie Road east of SH1 up to GSR (overlap with project 12)</v>
      </c>
      <c r="E60" s="144" t="str">
        <f>'I3 Project list'!E60</f>
        <v>2-lane urban- upgrade existing road layout with active modes on both sides (Under construction)</v>
      </c>
      <c r="F60" s="145">
        <f>'I3 Project list'!Q60*'I3 Project list'!R60</f>
        <v>0</v>
      </c>
      <c r="G60" s="130">
        <f>'I3 Project list'!S60</f>
        <v>0</v>
      </c>
      <c r="H60" s="145">
        <f t="shared" si="2"/>
        <v>0</v>
      </c>
      <c r="I60" s="156">
        <f>SUMPRODUCT('I3 Project list'!U60:AH60,'I4 Con PW Unit Rates'!$B$10:$O$10)</f>
        <v>11496183.310146056</v>
      </c>
      <c r="J60" s="156">
        <f t="shared" si="1"/>
        <v>11496183.310146056</v>
      </c>
      <c r="K60" s="158" t="str">
        <f>'I3 Project list'!T60</f>
        <v>No</v>
      </c>
    </row>
    <row r="61" spans="1:11" ht="48.75" x14ac:dyDescent="0.25">
      <c r="A61" s="75" t="str">
        <f>'I3 Project list'!A61</f>
        <v>Drury</v>
      </c>
      <c r="B61" s="75" t="str">
        <f>'I3 Project list'!B61</f>
        <v>36b</v>
      </c>
      <c r="C61" s="75" t="str">
        <f>'I3 Project list'!C61</f>
        <v>Drury_36b</v>
      </c>
      <c r="D61" s="144" t="str">
        <f>'I3 Project list'!D61</f>
        <v>Complete Bremner-Norrie Road connection from SH1 up to GSR excluding Bridge (overlap with project 12)</v>
      </c>
      <c r="E61" s="144" t="str">
        <f>'I3 Project list'!E61</f>
        <v>4-lane urban- upgrade interim 2-lane urban corridor to a 4-lane corridor with active modes on both sides (SGA design)</v>
      </c>
      <c r="F61" s="145">
        <f>'I3 Project list'!Q61*'I3 Project list'!R61</f>
        <v>0</v>
      </c>
      <c r="G61" s="130">
        <f>'I3 Project list'!S61</f>
        <v>0</v>
      </c>
      <c r="H61" s="145">
        <f t="shared" si="2"/>
        <v>0</v>
      </c>
      <c r="I61" s="156">
        <f>SUMPRODUCT('I3 Project list'!U61:AH61,'I4 Con PW Unit Rates'!$B$10:$O$10)</f>
        <v>11438824.635910174</v>
      </c>
      <c r="J61" s="156">
        <f t="shared" si="1"/>
        <v>11438824.635910174</v>
      </c>
      <c r="K61" s="158" t="str">
        <f>'I3 Project list'!T61</f>
        <v>No</v>
      </c>
    </row>
    <row r="62" spans="1:11" ht="48.75" x14ac:dyDescent="0.25">
      <c r="A62" s="75" t="str">
        <f>'I3 Project list'!A62</f>
        <v>Drury</v>
      </c>
      <c r="B62" s="75" t="str">
        <f>'I3 Project list'!B62</f>
        <v>36c</v>
      </c>
      <c r="C62" s="75" t="str">
        <f>'I3 Project list'!C62</f>
        <v>Drury_36c</v>
      </c>
      <c r="D62" s="144" t="str">
        <f>'I3 Project list'!D62</f>
        <v>Complete Bremner-Norrie Road connection from SH1 up to GSR - Bridge structure (overlap with project 12)</v>
      </c>
      <c r="E62" s="144" t="str">
        <f>'I3 Project list'!E62</f>
        <v>Upgrade interim 2-lane bridges (3No. to 4 lane bridges with active modes on both sides (SGA design)</v>
      </c>
      <c r="F62" s="145">
        <f>'I3 Project list'!Q62*'I3 Project list'!R62</f>
        <v>0</v>
      </c>
      <c r="G62" s="130">
        <f>'I3 Project list'!S62</f>
        <v>0</v>
      </c>
      <c r="H62" s="145">
        <f t="shared" si="2"/>
        <v>0</v>
      </c>
      <c r="I62" s="156">
        <f>SUMPRODUCT('I3 Project list'!U62:AH62,'I4 Con PW Unit Rates'!$B$10:$O$10)</f>
        <v>12036696.776192665</v>
      </c>
      <c r="J62" s="156">
        <f t="shared" si="1"/>
        <v>12036696.776192665</v>
      </c>
      <c r="K62" s="158" t="str">
        <f>'I3 Project list'!T62</f>
        <v>No</v>
      </c>
    </row>
    <row r="63" spans="1:11" ht="36.75" x14ac:dyDescent="0.25">
      <c r="A63" s="75" t="str">
        <f>'I3 Project list'!A63</f>
        <v>Drury</v>
      </c>
      <c r="B63" s="75" t="str">
        <f>'I3 Project list'!B63</f>
        <v>37a(i)</v>
      </c>
      <c r="C63" s="75" t="str">
        <f>'I3 Project list'!C63</f>
        <v>Drury_37a(i)</v>
      </c>
      <c r="D63" s="144" t="str">
        <f>'I3 Project list'!D63</f>
        <v>N-S Opaheke Arterial from development to Ponga Rd</v>
      </c>
      <c r="E63" s="144" t="str">
        <f>'I3 Project list'!E63</f>
        <v>2-lane urban- new road layout with active modes on both sides (TDM)</v>
      </c>
      <c r="F63" s="145">
        <f>'I3 Project list'!Q63*'I3 Project list'!R63</f>
        <v>18819962.326046798</v>
      </c>
      <c r="G63" s="130">
        <f>'I3 Project list'!S63</f>
        <v>2020</v>
      </c>
      <c r="H63" s="145">
        <f t="shared" si="2"/>
        <v>24028046.855307896</v>
      </c>
      <c r="I63" s="156">
        <f>SUMPRODUCT('I3 Project list'!U63:AH63,'I4 Con PW Unit Rates'!$B$10:$O$10)</f>
        <v>0</v>
      </c>
      <c r="J63" s="156">
        <f t="shared" si="1"/>
        <v>24028046.855307896</v>
      </c>
      <c r="K63" s="158" t="str">
        <f>'I3 Project list'!T63</f>
        <v>No</v>
      </c>
    </row>
    <row r="64" spans="1:11" ht="24.75" x14ac:dyDescent="0.25">
      <c r="A64" s="75" t="str">
        <f>'I3 Project list'!A64</f>
        <v>Drury</v>
      </c>
      <c r="B64" s="75" t="str">
        <f>'I3 Project list'!B64</f>
        <v>37a(ii)</v>
      </c>
      <c r="C64" s="75" t="str">
        <f>'I3 Project list'!C64</f>
        <v>Drury_37a(ii)</v>
      </c>
      <c r="D64" s="144" t="str">
        <f>'I3 Project list'!D64</f>
        <v>N-S Opaheke Arterial from development to Ponga Rd</v>
      </c>
      <c r="E64" s="144" t="str">
        <f>'I3 Project list'!E64</f>
        <v>2-lane urban- bridge construction</v>
      </c>
      <c r="F64" s="145">
        <f>'I3 Project list'!Q64*'I3 Project list'!R64</f>
        <v>20666666.666666701</v>
      </c>
      <c r="G64" s="130">
        <f>'I3 Project list'!S64</f>
        <v>2020</v>
      </c>
      <c r="H64" s="145">
        <f t="shared" si="2"/>
        <v>26385793.255411137</v>
      </c>
      <c r="I64" s="156">
        <f>SUMPRODUCT('I3 Project list'!U64:AH64,'I4 Con PW Unit Rates'!$B$10:$O$10)</f>
        <v>0</v>
      </c>
      <c r="J64" s="156">
        <f t="shared" si="1"/>
        <v>26385793.255411137</v>
      </c>
      <c r="K64" s="158" t="str">
        <f>'I3 Project list'!T64</f>
        <v>No</v>
      </c>
    </row>
    <row r="65" spans="1:11" ht="36.75" x14ac:dyDescent="0.25">
      <c r="A65" s="75" t="str">
        <f>'I3 Project list'!A65</f>
        <v>Drury</v>
      </c>
      <c r="B65" s="75" t="str">
        <f>'I3 Project list'!B65</f>
        <v>37b(i)</v>
      </c>
      <c r="C65" s="75" t="str">
        <f>'I3 Project list'!C65</f>
        <v>Drury_37b(i)</v>
      </c>
      <c r="D65" s="144" t="str">
        <f>'I3 Project list'!D65</f>
        <v>N-S Opaheke Arterial from development to Ponga Rd</v>
      </c>
      <c r="E65" s="144" t="str">
        <f>'I3 Project list'!E65</f>
        <v>4-lane urban- upgrade 2-lane urban with active modes on both sides (SGA design)</v>
      </c>
      <c r="F65" s="145">
        <f>'I3 Project list'!Q65*'I3 Project list'!R65</f>
        <v>0</v>
      </c>
      <c r="G65" s="130">
        <f>'I3 Project list'!S65</f>
        <v>0</v>
      </c>
      <c r="H65" s="145">
        <f t="shared" si="2"/>
        <v>0</v>
      </c>
      <c r="I65" s="156">
        <f>SUMPRODUCT('I3 Project list'!U65:AH65,'I4 Con PW Unit Rates'!$B$10:$O$10)</f>
        <v>11888095.581424855</v>
      </c>
      <c r="J65" s="156">
        <f t="shared" si="1"/>
        <v>11888095.581424855</v>
      </c>
      <c r="K65" s="158" t="str">
        <f>'I3 Project list'!T65</f>
        <v>No</v>
      </c>
    </row>
    <row r="66" spans="1:11" ht="24.75" x14ac:dyDescent="0.25">
      <c r="A66" s="75" t="str">
        <f>'I3 Project list'!A66</f>
        <v>Drury</v>
      </c>
      <c r="B66" s="75" t="str">
        <f>'I3 Project list'!B66</f>
        <v>37b(ii)</v>
      </c>
      <c r="C66" s="75" t="str">
        <f>'I3 Project list'!C66</f>
        <v>Drury_37b(ii)</v>
      </c>
      <c r="D66" s="144" t="str">
        <f>'I3 Project list'!D66</f>
        <v>N-S Opaheke Arterial from development to Ponga Rd</v>
      </c>
      <c r="E66" s="144" t="str">
        <f>'I3 Project list'!E66</f>
        <v>4-lane urban- Bridge Widening</v>
      </c>
      <c r="F66" s="145">
        <f>'I3 Project list'!Q66*'I3 Project list'!R66</f>
        <v>0</v>
      </c>
      <c r="G66" s="130">
        <f>'I3 Project list'!S66</f>
        <v>0</v>
      </c>
      <c r="H66" s="145">
        <f t="shared" si="2"/>
        <v>0</v>
      </c>
      <c r="I66" s="156">
        <f>SUMPRODUCT('I3 Project list'!U66:AH66,'I4 Con PW Unit Rates'!$B$10:$O$10)</f>
        <v>15380223.658468407</v>
      </c>
      <c r="J66" s="156">
        <f t="shared" si="1"/>
        <v>15380223.658468407</v>
      </c>
      <c r="K66" s="158" t="str">
        <f>'I3 Project list'!T66</f>
        <v>No</v>
      </c>
    </row>
    <row r="67" spans="1:11" ht="36.75" x14ac:dyDescent="0.25">
      <c r="A67" s="75" t="str">
        <f>'I3 Project list'!A67</f>
        <v>Drury</v>
      </c>
      <c r="B67" s="75" t="str">
        <f>'I3 Project list'!B67</f>
        <v>38a</v>
      </c>
      <c r="C67" s="75" t="str">
        <f>'I3 Project list'!C67</f>
        <v>Drury_38a</v>
      </c>
      <c r="D67" s="144" t="str">
        <f>'I3 Project list'!D67</f>
        <v>Mill Road: From Waihoehoe Rd to Papakura (alternative project 37)</v>
      </c>
      <c r="E67" s="144" t="str">
        <f>'I3 Project list'!E67</f>
        <v>2-lane urban- new road layout with active modes on both sides, TDM , (depends on Mill Rd)</v>
      </c>
      <c r="F67" s="145">
        <f>'I3 Project list'!Q67*'I3 Project list'!R67</f>
        <v>0</v>
      </c>
      <c r="G67" s="130">
        <f>'I3 Project list'!S67</f>
        <v>0</v>
      </c>
      <c r="H67" s="145">
        <f t="shared" si="2"/>
        <v>0</v>
      </c>
      <c r="I67" s="156">
        <f>SUMPRODUCT('I3 Project list'!U67:AH67,'I4 Con PW Unit Rates'!$B$10:$O$10)</f>
        <v>0</v>
      </c>
      <c r="J67" s="156">
        <f t="shared" si="1"/>
        <v>0</v>
      </c>
      <c r="K67" s="158" t="str">
        <f>'I3 Project list'!T67</f>
        <v>No</v>
      </c>
    </row>
    <row r="68" spans="1:11" ht="36.75" x14ac:dyDescent="0.25">
      <c r="A68" s="75" t="str">
        <f>'I3 Project list'!A68</f>
        <v>Drury</v>
      </c>
      <c r="B68" s="75" t="str">
        <f>'I3 Project list'!B68</f>
        <v>38b</v>
      </c>
      <c r="C68" s="75" t="str">
        <f>'I3 Project list'!C68</f>
        <v>Drury_38b</v>
      </c>
      <c r="D68" s="144" t="str">
        <f>'I3 Project list'!D68</f>
        <v>Mill Road: From Waihoehoe Rd to Papakura (alternative project 37)</v>
      </c>
      <c r="E68" s="144" t="str">
        <f>'I3 Project list'!E68</f>
        <v>4-lane urban- with active modes on both sides, TDM , (depends on Mill Rd)</v>
      </c>
      <c r="F68" s="145">
        <f>'I3 Project list'!Q68*'I3 Project list'!R68</f>
        <v>0</v>
      </c>
      <c r="G68" s="130">
        <f>'I3 Project list'!S68</f>
        <v>0</v>
      </c>
      <c r="H68" s="145">
        <f t="shared" si="2"/>
        <v>0</v>
      </c>
      <c r="I68" s="156">
        <f>SUMPRODUCT('I3 Project list'!U68:AH68,'I4 Con PW Unit Rates'!$B$10:$O$10)</f>
        <v>0</v>
      </c>
      <c r="J68" s="156">
        <f t="shared" si="1"/>
        <v>0</v>
      </c>
      <c r="K68" s="158" t="str">
        <f>'I3 Project list'!T68</f>
        <v>No</v>
      </c>
    </row>
    <row r="69" spans="1:11" ht="36.75" x14ac:dyDescent="0.25">
      <c r="A69" s="75" t="str">
        <f>'I3 Project list'!A69</f>
        <v>Drury</v>
      </c>
      <c r="B69" s="75" t="str">
        <f>'I3 Project list'!B69</f>
        <v>18a</v>
      </c>
      <c r="C69" s="75" t="str">
        <f>'I3 Project list'!C69</f>
        <v>Drury_18a</v>
      </c>
      <c r="D69" s="144" t="str">
        <f>'I3 Project list'!D69</f>
        <v xml:space="preserve">Mill Road: From Waihoehoe Rd to Fitzgerald Road (depends on Mill Road alignment) </v>
      </c>
      <c r="E69" s="144" t="str">
        <f>'I3 Project list'!E69</f>
        <v>2-lane urban- new road layout with active modes on both sides, TDM , (depends on Mill Rd)</v>
      </c>
      <c r="F69" s="145">
        <f>'I3 Project list'!Q69*'I3 Project list'!R69</f>
        <v>0</v>
      </c>
      <c r="G69" s="130">
        <f>'I3 Project list'!S69</f>
        <v>0</v>
      </c>
      <c r="H69" s="145">
        <f t="shared" ref="H69:H100" si="3">IF(G69&gt;0, HLOOKUP(G69,HistoricConstructEscalation,2,FALSE),0)*F69</f>
        <v>0</v>
      </c>
      <c r="I69" s="156">
        <f>SUMPRODUCT('I3 Project list'!U69:AH69,'I4 Con PW Unit Rates'!$B$10:$O$10)</f>
        <v>0</v>
      </c>
      <c r="J69" s="156">
        <f t="shared" si="1"/>
        <v>0</v>
      </c>
      <c r="K69" s="158" t="str">
        <f>'I3 Project list'!T69</f>
        <v>No</v>
      </c>
    </row>
    <row r="70" spans="1:11" ht="36.75" x14ac:dyDescent="0.25">
      <c r="A70" s="75" t="str">
        <f>'I3 Project list'!A70</f>
        <v>Drury</v>
      </c>
      <c r="B70" s="75" t="str">
        <f>'I3 Project list'!B70</f>
        <v>18b</v>
      </c>
      <c r="C70" s="75" t="str">
        <f>'I3 Project list'!C70</f>
        <v>Drury_18b</v>
      </c>
      <c r="D70" s="144" t="str">
        <f>'I3 Project list'!D70</f>
        <v xml:space="preserve">Mill Road: From Waihoehoe Rd to Fitzgerald Road (depends on Mill Road alignment) </v>
      </c>
      <c r="E70" s="144" t="str">
        <f>'I3 Project list'!E70</f>
        <v>4-lane urban- with active modes on both sides, TDM , (depends on Mill Rd)</v>
      </c>
      <c r="F70" s="145">
        <f>'I3 Project list'!Q70*'I3 Project list'!R70</f>
        <v>0</v>
      </c>
      <c r="G70" s="130">
        <f>'I3 Project list'!S70</f>
        <v>0</v>
      </c>
      <c r="H70" s="145">
        <f t="shared" si="3"/>
        <v>0</v>
      </c>
      <c r="I70" s="156">
        <f>SUMPRODUCT('I3 Project list'!U70:AH70,'I4 Con PW Unit Rates'!$B$10:$O$10)</f>
        <v>0</v>
      </c>
      <c r="J70" s="156">
        <f t="shared" ref="J70:J112" si="4">I70+H70</f>
        <v>0</v>
      </c>
      <c r="K70" s="158" t="str">
        <f>'I3 Project list'!T70</f>
        <v>No</v>
      </c>
    </row>
    <row r="71" spans="1:11" ht="36.75" x14ac:dyDescent="0.25">
      <c r="A71" s="75" t="str">
        <f>'I3 Project list'!A71</f>
        <v>Drury</v>
      </c>
      <c r="B71" s="75" t="str">
        <f>'I3 Project list'!B71</f>
        <v>39a</v>
      </c>
      <c r="C71" s="75" t="str">
        <f>'I3 Project list'!C71</f>
        <v>Drury_39a</v>
      </c>
      <c r="D71" s="144" t="str">
        <f>'I3 Project list'!D71</f>
        <v xml:space="preserve">New Bremner Rd arterial from SH1 to Auranga development </v>
      </c>
      <c r="E71" s="144" t="str">
        <f>'I3 Project list'!E71</f>
        <v xml:space="preserve">2-lane urban- new road layout with active modes on both sides (Under construction) </v>
      </c>
      <c r="F71" s="145">
        <f>'I3 Project list'!Q71*'I3 Project list'!R71</f>
        <v>0</v>
      </c>
      <c r="G71" s="130">
        <f>'I3 Project list'!S71</f>
        <v>0</v>
      </c>
      <c r="H71" s="145">
        <f t="shared" si="3"/>
        <v>0</v>
      </c>
      <c r="I71" s="156">
        <f>SUMPRODUCT('I3 Project list'!U71:AH71,'I4 Con PW Unit Rates'!$B$10:$O$10)</f>
        <v>0</v>
      </c>
      <c r="J71" s="156">
        <f t="shared" si="4"/>
        <v>0</v>
      </c>
      <c r="K71" s="158" t="str">
        <f>'I3 Project list'!T71</f>
        <v>No</v>
      </c>
    </row>
    <row r="72" spans="1:11" ht="24.75" x14ac:dyDescent="0.25">
      <c r="A72" s="75" t="str">
        <f>'I3 Project list'!A72</f>
        <v>Drury</v>
      </c>
      <c r="B72" s="75" t="str">
        <f>'I3 Project list'!B72</f>
        <v>39b</v>
      </c>
      <c r="C72" s="75" t="str">
        <f>'I3 Project list'!C72</f>
        <v>Drury_39b</v>
      </c>
      <c r="D72" s="144" t="str">
        <f>'I3 Project list'!D72</f>
        <v xml:space="preserve">New Bremner Rd arterial from SH1 to Auranga development </v>
      </c>
      <c r="E72" s="144" t="str">
        <f>'I3 Project list'!E72</f>
        <v>4-lane urban- upgrade 2-lane urban excl bridge</v>
      </c>
      <c r="F72" s="145">
        <f>'I3 Project list'!Q72*'I3 Project list'!R72</f>
        <v>0</v>
      </c>
      <c r="G72" s="130">
        <f>'I3 Project list'!S72</f>
        <v>0</v>
      </c>
      <c r="H72" s="145">
        <f t="shared" si="3"/>
        <v>0</v>
      </c>
      <c r="I72" s="156">
        <f>SUMPRODUCT('I3 Project list'!U72:AH72,'I4 Con PW Unit Rates'!$B$10:$O$10)</f>
        <v>3838864.1981684426</v>
      </c>
      <c r="J72" s="156">
        <f t="shared" si="4"/>
        <v>3838864.1981684426</v>
      </c>
      <c r="K72" s="158" t="str">
        <f>'I3 Project list'!T72</f>
        <v>No</v>
      </c>
    </row>
    <row r="73" spans="1:11" ht="24.75" x14ac:dyDescent="0.25">
      <c r="A73" s="75" t="str">
        <f>'I3 Project list'!A73</f>
        <v>Drury</v>
      </c>
      <c r="B73" s="75" t="str">
        <f>'I3 Project list'!B73</f>
        <v>39c</v>
      </c>
      <c r="C73" s="75" t="str">
        <f>'I3 Project list'!C73</f>
        <v>Drury_39c</v>
      </c>
      <c r="D73" s="144" t="str">
        <f>'I3 Project list'!D73</f>
        <v xml:space="preserve">New Bremner Rd arterial from SH1 to Auranga development </v>
      </c>
      <c r="E73" s="144" t="str">
        <f>'I3 Project list'!E73</f>
        <v>4-lane urban- upgrade 2-lane bridge widening</v>
      </c>
      <c r="F73" s="145">
        <f>'I3 Project list'!Q73*'I3 Project list'!R73</f>
        <v>0</v>
      </c>
      <c r="G73" s="130">
        <f>'I3 Project list'!S73</f>
        <v>0</v>
      </c>
      <c r="H73" s="145">
        <f t="shared" si="3"/>
        <v>0</v>
      </c>
      <c r="I73" s="156">
        <f>SUMPRODUCT('I3 Project list'!U73:AH73,'I4 Con PW Unit Rates'!$B$10:$O$10)</f>
        <v>2674821.5058205924</v>
      </c>
      <c r="J73" s="156">
        <f t="shared" si="4"/>
        <v>2674821.5058205924</v>
      </c>
      <c r="K73" s="158" t="str">
        <f>'I3 Project list'!T73</f>
        <v>No</v>
      </c>
    </row>
    <row r="74" spans="1:11" ht="36.75" x14ac:dyDescent="0.25">
      <c r="A74" s="75" t="str">
        <f>'I3 Project list'!A74</f>
        <v>Drury</v>
      </c>
      <c r="B74" s="75" t="str">
        <f>'I3 Project list'!B74</f>
        <v>40a</v>
      </c>
      <c r="C74" s="75" t="str">
        <f>'I3 Project list'!C74</f>
        <v>Drury_40a</v>
      </c>
      <c r="D74" s="144" t="str">
        <f>'I3 Project list'!D74</f>
        <v>New intersection on Jesmond/Bremner Rd</v>
      </c>
      <c r="E74" s="144" t="str">
        <f>'I3 Project list'!E74</f>
        <v xml:space="preserve"> 2-lane signalised intersection (new intersection with active mode crossings)</v>
      </c>
      <c r="F74" s="145">
        <f>'I3 Project list'!Q74*'I3 Project list'!R74</f>
        <v>0</v>
      </c>
      <c r="G74" s="130">
        <f>'I3 Project list'!S74</f>
        <v>0</v>
      </c>
      <c r="H74" s="145">
        <f t="shared" si="3"/>
        <v>0</v>
      </c>
      <c r="I74" s="156">
        <f>SUMPRODUCT('I3 Project list'!U74:AH74,'I4 Con PW Unit Rates'!$B$10:$O$10)</f>
        <v>5572544.8037929004</v>
      </c>
      <c r="J74" s="156">
        <f t="shared" si="4"/>
        <v>5572544.8037929004</v>
      </c>
      <c r="K74" s="158" t="str">
        <f>'I3 Project list'!T74</f>
        <v>No</v>
      </c>
    </row>
    <row r="75" spans="1:11" ht="48.75" x14ac:dyDescent="0.25">
      <c r="A75" s="75" t="str">
        <f>'I3 Project list'!A75</f>
        <v>Drury</v>
      </c>
      <c r="B75" s="75" t="str">
        <f>'I3 Project list'!B75</f>
        <v>40b</v>
      </c>
      <c r="C75" s="75" t="str">
        <f>'I3 Project list'!C75</f>
        <v>Drury_40b</v>
      </c>
      <c r="D75" s="144" t="str">
        <f>'I3 Project list'!D75</f>
        <v>Upgrade intersection on Jesmond/Bremner Rd</v>
      </c>
      <c r="E75" s="144" t="str">
        <f>'I3 Project list'!E75</f>
        <v xml:space="preserve"> Multi-lane signalised intersection (upgrade intersection with active mode crossings)</v>
      </c>
      <c r="F75" s="145">
        <f>'I3 Project list'!Q75*'I3 Project list'!R75</f>
        <v>0</v>
      </c>
      <c r="G75" s="130">
        <f>'I3 Project list'!S75</f>
        <v>0</v>
      </c>
      <c r="H75" s="145">
        <f t="shared" si="3"/>
        <v>0</v>
      </c>
      <c r="I75" s="156">
        <f>SUMPRODUCT('I3 Project list'!U75:AH75,'I4 Con PW Unit Rates'!$B$10:$O$10)</f>
        <v>2476686.5794635112</v>
      </c>
      <c r="J75" s="156">
        <f t="shared" si="4"/>
        <v>2476686.5794635112</v>
      </c>
      <c r="K75" s="158" t="str">
        <f>'I3 Project list'!T75</f>
        <v>No</v>
      </c>
    </row>
    <row r="76" spans="1:11" ht="36.75" x14ac:dyDescent="0.25">
      <c r="A76" s="75" t="str">
        <f>'I3 Project list'!A76</f>
        <v>Drury</v>
      </c>
      <c r="B76" s="75" t="str">
        <f>'I3 Project list'!B76</f>
        <v>41a</v>
      </c>
      <c r="C76" s="75" t="str">
        <f>'I3 Project list'!C76</f>
        <v>Drury_41a</v>
      </c>
      <c r="D76" s="144" t="str">
        <f>'I3 Project list'!D76</f>
        <v>Jesmond Rd upgrades from SH22 to Waipupuke development boundary</v>
      </c>
      <c r="E76" s="144" t="str">
        <f>'I3 Project list'!E76</f>
        <v>2-lane urban- upgrade existing road with active modes on both sides (TDM)</v>
      </c>
      <c r="F76" s="145">
        <f>'I3 Project list'!Q76*'I3 Project list'!R76</f>
        <v>0</v>
      </c>
      <c r="G76" s="130">
        <f>'I3 Project list'!S76</f>
        <v>0</v>
      </c>
      <c r="H76" s="145">
        <f t="shared" si="3"/>
        <v>0</v>
      </c>
      <c r="I76" s="156">
        <f>SUMPRODUCT('I3 Project list'!U76:AH76,'I4 Con PW Unit Rates'!$B$10:$O$10)</f>
        <v>0</v>
      </c>
      <c r="J76" s="156">
        <f t="shared" si="4"/>
        <v>0</v>
      </c>
      <c r="K76" s="158" t="str">
        <f>'I3 Project list'!T76</f>
        <v>No</v>
      </c>
    </row>
    <row r="77" spans="1:11" ht="36.75" x14ac:dyDescent="0.25">
      <c r="A77" s="75" t="str">
        <f>'I3 Project list'!A77</f>
        <v>Drury</v>
      </c>
      <c r="B77" s="75" t="str">
        <f>'I3 Project list'!B77</f>
        <v>41b</v>
      </c>
      <c r="C77" s="75" t="str">
        <f>'I3 Project list'!C77</f>
        <v>Drury_41b</v>
      </c>
      <c r="D77" s="144" t="str">
        <f>'I3 Project list'!D77</f>
        <v>Jesmond Rd from SH22 to Waipupuke development boundary</v>
      </c>
      <c r="E77" s="144" t="str">
        <f>'I3 Project list'!E77</f>
        <v>4-lane urban- upgrade 2-lane urban to 4-lane with active modes on both sides, (TDM)</v>
      </c>
      <c r="F77" s="145">
        <f>'I3 Project list'!Q77*'I3 Project list'!R77</f>
        <v>0</v>
      </c>
      <c r="G77" s="130">
        <f>'I3 Project list'!S77</f>
        <v>0</v>
      </c>
      <c r="H77" s="145">
        <f t="shared" si="3"/>
        <v>0</v>
      </c>
      <c r="I77" s="156">
        <f>SUMPRODUCT('I3 Project list'!U77:AH77,'I4 Con PW Unit Rates'!$B$10:$O$10)</f>
        <v>7116758.8860884001</v>
      </c>
      <c r="J77" s="156">
        <f t="shared" si="4"/>
        <v>7116758.8860884001</v>
      </c>
      <c r="K77" s="158" t="str">
        <f>'I3 Project list'!T77</f>
        <v>No</v>
      </c>
    </row>
    <row r="78" spans="1:11" ht="24.75" x14ac:dyDescent="0.25">
      <c r="A78" s="75" t="str">
        <f>'I3 Project list'!A78</f>
        <v>Drury</v>
      </c>
      <c r="B78" s="75" t="str">
        <f>'I3 Project list'!B78</f>
        <v>42a</v>
      </c>
      <c r="C78" s="75" t="str">
        <f>'I3 Project list'!C78</f>
        <v>Drury_42a</v>
      </c>
      <c r="D78" s="144" t="str">
        <f>'I3 Project list'!D78</f>
        <v xml:space="preserve">Jesmond Rd upgrades from project 41 to New Bremner Rd </v>
      </c>
      <c r="E78" s="144" t="str">
        <f>'I3 Project list'!E78</f>
        <v>Interim active modes e.g. shared path on one side</v>
      </c>
      <c r="F78" s="145">
        <f>'I3 Project list'!Q78*'I3 Project list'!R78</f>
        <v>0</v>
      </c>
      <c r="G78" s="130">
        <f>'I3 Project list'!S78</f>
        <v>0</v>
      </c>
      <c r="H78" s="145">
        <f t="shared" si="3"/>
        <v>0</v>
      </c>
      <c r="I78" s="156">
        <f>SUMPRODUCT('I3 Project list'!U78:AH78,'I4 Con PW Unit Rates'!$B$10:$O$10)</f>
        <v>1951133.6873013542</v>
      </c>
      <c r="J78" s="156">
        <f t="shared" si="4"/>
        <v>1951133.6873013542</v>
      </c>
      <c r="K78" s="158" t="str">
        <f>'I3 Project list'!T78</f>
        <v>No</v>
      </c>
    </row>
    <row r="79" spans="1:11" ht="36.75" x14ac:dyDescent="0.25">
      <c r="A79" s="75" t="str">
        <f>'I3 Project list'!A79</f>
        <v>Drury</v>
      </c>
      <c r="B79" s="75" t="str">
        <f>'I3 Project list'!B79</f>
        <v>42b</v>
      </c>
      <c r="C79" s="75" t="str">
        <f>'I3 Project list'!C79</f>
        <v>Drury_42b</v>
      </c>
      <c r="D79" s="144" t="str">
        <f>'I3 Project list'!D79</f>
        <v xml:space="preserve">Jesmond Rd upgrades from project 41 to New Bremner Rd </v>
      </c>
      <c r="E79" s="144" t="str">
        <f>'I3 Project list'!E79</f>
        <v xml:space="preserve"> 2-lane urban- upgrade existing road with active mode facility on both sides (TDM)</v>
      </c>
      <c r="F79" s="145">
        <f>'I3 Project list'!Q79*'I3 Project list'!R79</f>
        <v>0</v>
      </c>
      <c r="G79" s="130">
        <f>'I3 Project list'!S79</f>
        <v>0</v>
      </c>
      <c r="H79" s="145">
        <f t="shared" si="3"/>
        <v>0</v>
      </c>
      <c r="I79" s="156">
        <f>SUMPRODUCT('I3 Project list'!U79:AH79,'I4 Con PW Unit Rates'!$B$10:$O$10)</f>
        <v>9871142.0659924243</v>
      </c>
      <c r="J79" s="156">
        <f t="shared" si="4"/>
        <v>9871142.0659924243</v>
      </c>
      <c r="K79" s="158" t="str">
        <f>'I3 Project list'!T79</f>
        <v>No</v>
      </c>
    </row>
    <row r="80" spans="1:11" ht="36.75" x14ac:dyDescent="0.25">
      <c r="A80" s="75" t="str">
        <f>'I3 Project list'!A80</f>
        <v>Drury</v>
      </c>
      <c r="B80" s="75" t="str">
        <f>'I3 Project list'!B80</f>
        <v>42c</v>
      </c>
      <c r="C80" s="75" t="str">
        <f>'I3 Project list'!C80</f>
        <v>Drury_42c</v>
      </c>
      <c r="D80" s="144" t="str">
        <f>'I3 Project list'!D80</f>
        <v xml:space="preserve">Jesmond Rd upgrades from project 41 to New Bremner Rd </v>
      </c>
      <c r="E80" s="144" t="str">
        <f>'I3 Project list'!E80</f>
        <v>4-lane urban FTN- upgrade 2-lane urban to 4-lane with active modes on both sides, (TDM)</v>
      </c>
      <c r="F80" s="145">
        <f>'I3 Project list'!Q80*'I3 Project list'!R80</f>
        <v>0</v>
      </c>
      <c r="G80" s="130">
        <f>'I3 Project list'!S80</f>
        <v>0</v>
      </c>
      <c r="H80" s="145">
        <f t="shared" si="3"/>
        <v>0</v>
      </c>
      <c r="I80" s="156">
        <f>SUMPRODUCT('I3 Project list'!U80:AH80,'I4 Con PW Unit Rates'!$B$10:$O$10)</f>
        <v>4829538.8299538465</v>
      </c>
      <c r="J80" s="156">
        <f t="shared" si="4"/>
        <v>4829538.8299538465</v>
      </c>
      <c r="K80" s="158" t="str">
        <f>'I3 Project list'!T80</f>
        <v>No</v>
      </c>
    </row>
    <row r="81" spans="1:11" ht="24.75" x14ac:dyDescent="0.25">
      <c r="A81" s="75" t="str">
        <f>'I3 Project list'!A81</f>
        <v>Drury</v>
      </c>
      <c r="B81" s="75" t="str">
        <f>'I3 Project list'!B81</f>
        <v>43a</v>
      </c>
      <c r="C81" s="75" t="str">
        <f>'I3 Project list'!C81</f>
        <v>Drury_43a</v>
      </c>
      <c r="D81" s="144" t="str">
        <f>'I3 Project list'!D81</f>
        <v>Intersection upgrade on Jesmond Rd/SH22 Rd</v>
      </c>
      <c r="E81" s="144" t="str">
        <f>'I3 Project list'!E81</f>
        <v xml:space="preserve"> 2-lane intersection (Intersection upgrade + active mode crossings)</v>
      </c>
      <c r="F81" s="145">
        <f>'I3 Project list'!Q81*'I3 Project list'!R81</f>
        <v>0</v>
      </c>
      <c r="G81" s="130">
        <f>'I3 Project list'!S81</f>
        <v>0</v>
      </c>
      <c r="H81" s="145">
        <f t="shared" si="3"/>
        <v>0</v>
      </c>
      <c r="I81" s="156">
        <f>SUMPRODUCT('I3 Project list'!U81:AH81,'I4 Con PW Unit Rates'!$B$10:$O$10)</f>
        <v>5572544.8037929004</v>
      </c>
      <c r="J81" s="156">
        <f t="shared" si="4"/>
        <v>5572544.8037929004</v>
      </c>
      <c r="K81" s="158" t="str">
        <f>'I3 Project list'!T81</f>
        <v>No</v>
      </c>
    </row>
    <row r="82" spans="1:11" ht="36.75" x14ac:dyDescent="0.25">
      <c r="A82" s="75" t="str">
        <f>'I3 Project list'!A82</f>
        <v>Drury</v>
      </c>
      <c r="B82" s="75" t="str">
        <f>'I3 Project list'!B82</f>
        <v>43b</v>
      </c>
      <c r="C82" s="75" t="str">
        <f>'I3 Project list'!C82</f>
        <v>Drury_43b</v>
      </c>
      <c r="D82" s="144" t="str">
        <f>'I3 Project list'!D82</f>
        <v>Intersection upgrade on Jesmond Rd/SH22 Rd</v>
      </c>
      <c r="E82" s="144" t="str">
        <f>'I3 Project list'!E82</f>
        <v>Multi-lane signalised intersection (Intersection upgrade + active mode crossings)</v>
      </c>
      <c r="F82" s="145">
        <f>'I3 Project list'!Q82*'I3 Project list'!R82</f>
        <v>0</v>
      </c>
      <c r="G82" s="130">
        <f>'I3 Project list'!S82</f>
        <v>0</v>
      </c>
      <c r="H82" s="145">
        <f t="shared" si="3"/>
        <v>0</v>
      </c>
      <c r="I82" s="156">
        <f>SUMPRODUCT('I3 Project list'!U82:AH82,'I4 Con PW Unit Rates'!$B$10:$O$10)</f>
        <v>2476686.5794635112</v>
      </c>
      <c r="J82" s="156">
        <f t="shared" si="4"/>
        <v>2476686.5794635112</v>
      </c>
      <c r="K82" s="158" t="str">
        <f>'I3 Project list'!T82</f>
        <v>No</v>
      </c>
    </row>
    <row r="83" spans="1:11" ht="24.75" x14ac:dyDescent="0.25">
      <c r="A83" s="75" t="str">
        <f>'I3 Project list'!A83</f>
        <v>Drury</v>
      </c>
      <c r="B83" s="75">
        <f>'I3 Project list'!B83</f>
        <v>44</v>
      </c>
      <c r="C83" s="75" t="str">
        <f>'I3 Project list'!C83</f>
        <v>Drury_44</v>
      </c>
      <c r="D83" s="144" t="str">
        <f>'I3 Project list'!D83</f>
        <v>Intersection at SH22/Burberry Rd (likely to close entirely)</v>
      </c>
      <c r="E83" s="144" t="str">
        <f>'I3 Project list'!E83</f>
        <v>Interim design and likely to close - subject to Auranga assessment</v>
      </c>
      <c r="F83" s="145">
        <f>'I3 Project list'!Q83*'I3 Project list'!R83</f>
        <v>0</v>
      </c>
      <c r="G83" s="130">
        <f>'I3 Project list'!S83</f>
        <v>0</v>
      </c>
      <c r="H83" s="145">
        <f t="shared" si="3"/>
        <v>0</v>
      </c>
      <c r="I83" s="156">
        <f>SUMPRODUCT('I3 Project list'!U83:AH83,'I4 Con PW Unit Rates'!$B$10:$O$10)</f>
        <v>2476686.5794635112</v>
      </c>
      <c r="J83" s="156">
        <f t="shared" si="4"/>
        <v>2476686.5794635112</v>
      </c>
      <c r="K83" s="158" t="str">
        <f>'I3 Project list'!T83</f>
        <v>No</v>
      </c>
    </row>
    <row r="84" spans="1:11" ht="24.75" x14ac:dyDescent="0.25">
      <c r="A84" s="75" t="str">
        <f>'I3 Project list'!A84</f>
        <v>Drury</v>
      </c>
      <c r="B84" s="75">
        <f>'I3 Project list'!B84</f>
        <v>45</v>
      </c>
      <c r="C84" s="75" t="str">
        <f>'I3 Project list'!C84</f>
        <v>Drury_45</v>
      </c>
      <c r="D84" s="144" t="str">
        <f>'I3 Project list'!D84</f>
        <v xml:space="preserve">Upgrade intersection at SH22/Victoria Rd </v>
      </c>
      <c r="E84" s="144" t="str">
        <f>'I3 Project list'!E84</f>
        <v>subject to Auranga assessment</v>
      </c>
      <c r="F84" s="145">
        <f>'I3 Project list'!Q84*'I3 Project list'!R84</f>
        <v>0</v>
      </c>
      <c r="G84" s="130">
        <f>'I3 Project list'!S84</f>
        <v>0</v>
      </c>
      <c r="H84" s="145">
        <f t="shared" si="3"/>
        <v>0</v>
      </c>
      <c r="I84" s="156">
        <f>SUMPRODUCT('I3 Project list'!U84:AH84,'I4 Con PW Unit Rates'!$B$10:$O$10)</f>
        <v>2476686.5794635112</v>
      </c>
      <c r="J84" s="156">
        <f t="shared" si="4"/>
        <v>2476686.5794635112</v>
      </c>
      <c r="K84" s="158" t="str">
        <f>'I3 Project list'!T84</f>
        <v>No</v>
      </c>
    </row>
    <row r="85" spans="1:11" ht="36.75" x14ac:dyDescent="0.25">
      <c r="A85" s="75" t="str">
        <f>'I3 Project list'!A85</f>
        <v>Drury</v>
      </c>
      <c r="B85" s="75">
        <f>'I3 Project list'!B85</f>
        <v>46</v>
      </c>
      <c r="C85" s="75" t="str">
        <f>'I3 Project list'!C85</f>
        <v>Drury_46</v>
      </c>
      <c r="D85" s="144" t="str">
        <f>'I3 Project list'!D85</f>
        <v>Upgrades in GSR/Firth St intersection (overlap with project12)</v>
      </c>
      <c r="E85" s="144" t="str">
        <f>'I3 Project list'!E85</f>
        <v>Possible signals(subject to Auranga assessment)</v>
      </c>
      <c r="F85" s="145">
        <f>'I3 Project list'!Q85*'I3 Project list'!R85</f>
        <v>0</v>
      </c>
      <c r="G85" s="130">
        <f>'I3 Project list'!S85</f>
        <v>0</v>
      </c>
      <c r="H85" s="145">
        <f t="shared" si="3"/>
        <v>0</v>
      </c>
      <c r="I85" s="156">
        <f>SUMPRODUCT('I3 Project list'!U85:AH85,'I4 Con PW Unit Rates'!$B$10:$O$10)</f>
        <v>2476686.5794635112</v>
      </c>
      <c r="J85" s="156">
        <f t="shared" si="4"/>
        <v>2476686.5794635112</v>
      </c>
      <c r="K85" s="158" t="str">
        <f>'I3 Project list'!T85</f>
        <v>No</v>
      </c>
    </row>
    <row r="86" spans="1:11" ht="36.75" x14ac:dyDescent="0.25">
      <c r="A86" s="75" t="str">
        <f>'I3 Project list'!A86</f>
        <v>Drury</v>
      </c>
      <c r="B86" s="75">
        <f>'I3 Project list'!B86</f>
        <v>47</v>
      </c>
      <c r="C86" s="75" t="str">
        <f>'I3 Project list'!C86</f>
        <v>Drury_47</v>
      </c>
      <c r="D86" s="144" t="str">
        <f>'I3 Project list'!D86</f>
        <v xml:space="preserve">Old Bremner Road Upgrade from Jesmond Road to Auranga Precinct </v>
      </c>
      <c r="E86" s="144" t="str">
        <f>'I3 Project list'!E86</f>
        <v xml:space="preserve">2-lane urban- new road layout with active modes on both sides (Under construction) </v>
      </c>
      <c r="F86" s="145">
        <f>'I3 Project list'!Q86*'I3 Project list'!R86</f>
        <v>0</v>
      </c>
      <c r="G86" s="130">
        <f>'I3 Project list'!S86</f>
        <v>0</v>
      </c>
      <c r="H86" s="145">
        <f t="shared" si="3"/>
        <v>0</v>
      </c>
      <c r="I86" s="156">
        <f>SUMPRODUCT('I3 Project list'!U86:AH86,'I4 Con PW Unit Rates'!$B$10:$O$10)</f>
        <v>0</v>
      </c>
      <c r="J86" s="156">
        <f t="shared" si="4"/>
        <v>0</v>
      </c>
      <c r="K86" s="158" t="str">
        <f>'I3 Project list'!T86</f>
        <v>No</v>
      </c>
    </row>
    <row r="87" spans="1:11" ht="36.75" x14ac:dyDescent="0.25">
      <c r="A87" s="75" t="str">
        <f>'I3 Project list'!A87</f>
        <v>Drury</v>
      </c>
      <c r="B87" s="75">
        <f>'I3 Project list'!B87</f>
        <v>48</v>
      </c>
      <c r="C87" s="75" t="str">
        <f>'I3 Project list'!C87</f>
        <v>Drury_48</v>
      </c>
      <c r="D87" s="144" t="str">
        <f>'I3 Project list'!D87</f>
        <v>Collector road south of New Bremner/ Old Bremner intersection</v>
      </c>
      <c r="E87" s="144" t="str">
        <f>'I3 Project list'!E87</f>
        <v xml:space="preserve">2-lane urban- new road layout with active modes on both sides (Under construction) </v>
      </c>
      <c r="F87" s="145">
        <f>'I3 Project list'!Q87*'I3 Project list'!R87</f>
        <v>0</v>
      </c>
      <c r="G87" s="130">
        <f>'I3 Project list'!S87</f>
        <v>0</v>
      </c>
      <c r="H87" s="145">
        <f t="shared" si="3"/>
        <v>0</v>
      </c>
      <c r="I87" s="156">
        <f>SUMPRODUCT('I3 Project list'!U87:AH87,'I4 Con PW Unit Rates'!$B$10:$O$10)</f>
        <v>0</v>
      </c>
      <c r="J87" s="156">
        <f t="shared" si="4"/>
        <v>0</v>
      </c>
      <c r="K87" s="158" t="str">
        <f>'I3 Project list'!T87</f>
        <v>No</v>
      </c>
    </row>
    <row r="88" spans="1:11" ht="36.75" x14ac:dyDescent="0.25">
      <c r="A88" s="75" t="str">
        <f>'I3 Project list'!A88</f>
        <v>Drury</v>
      </c>
      <c r="B88" s="75">
        <f>'I3 Project list'!B88</f>
        <v>49</v>
      </c>
      <c r="C88" s="75" t="str">
        <f>'I3 Project list'!C88</f>
        <v>Drury_49</v>
      </c>
      <c r="D88" s="144" t="str">
        <f>'I3 Project list'!D88</f>
        <v xml:space="preserve">SH22 improvements from GSR Intersection to Jesmond Rd </v>
      </c>
      <c r="E88" s="144" t="str">
        <f>'I3 Project list'!E88</f>
        <v>4-lane urban- upgrade 2-lane urban to 4-lane with active modes on both sides, (TDM)</v>
      </c>
      <c r="F88" s="145">
        <f>'I3 Project list'!Q88*'I3 Project list'!R88</f>
        <v>20626476.189695999</v>
      </c>
      <c r="G88" s="130">
        <f>'I3 Project list'!S88</f>
        <v>2020</v>
      </c>
      <c r="H88" s="145">
        <f t="shared" si="3"/>
        <v>26334480.790111847</v>
      </c>
      <c r="I88" s="156">
        <f>SUMPRODUCT('I3 Project list'!U88:AH88,'I4 Con PW Unit Rates'!$B$10:$O$10)</f>
        <v>0</v>
      </c>
      <c r="J88" s="156">
        <f t="shared" si="4"/>
        <v>26334480.790111847</v>
      </c>
      <c r="K88" s="158" t="str">
        <f>'I3 Project list'!T88</f>
        <v>Yes</v>
      </c>
    </row>
    <row r="89" spans="1:11" ht="48.75" x14ac:dyDescent="0.25">
      <c r="A89" s="75" t="str">
        <f>'I3 Project list'!A89</f>
        <v>Drury</v>
      </c>
      <c r="B89" s="75" t="str">
        <f>'I3 Project list'!B89</f>
        <v>50a</v>
      </c>
      <c r="C89" s="75" t="str">
        <f>'I3 Project list'!C89</f>
        <v>Drury_50a</v>
      </c>
      <c r="D89" s="144" t="str">
        <f>'I3 Project list'!D89</f>
        <v xml:space="preserve">SH22 improvements from Jesmond Rd to Oira Rd- active mode upgrades on the northern section </v>
      </c>
      <c r="E89" s="144" t="str">
        <f>'I3 Project list'!E89</f>
        <v>2-lane urban- upgrade existing road layout with active modes on northern side only</v>
      </c>
      <c r="F89" s="145">
        <f>'I3 Project list'!Q89*'I3 Project list'!R89</f>
        <v>0</v>
      </c>
      <c r="G89" s="130">
        <f>'I3 Project list'!S89</f>
        <v>0</v>
      </c>
      <c r="H89" s="145">
        <f t="shared" si="3"/>
        <v>0</v>
      </c>
      <c r="I89" s="156">
        <f>SUMPRODUCT('I3 Project list'!U89:AH89,'I4 Con PW Unit Rates'!$B$10:$O$10)</f>
        <v>432000</v>
      </c>
      <c r="J89" s="156">
        <f t="shared" si="4"/>
        <v>432000</v>
      </c>
      <c r="K89" s="158" t="str">
        <f>'I3 Project list'!T89</f>
        <v>No</v>
      </c>
    </row>
    <row r="90" spans="1:11" ht="36.75" x14ac:dyDescent="0.25">
      <c r="A90" s="75" t="str">
        <f>'I3 Project list'!A90</f>
        <v>Drury</v>
      </c>
      <c r="B90" s="75" t="str">
        <f>'I3 Project list'!B90</f>
        <v>50b</v>
      </c>
      <c r="C90" s="75" t="str">
        <f>'I3 Project list'!C90</f>
        <v>Drury_50b</v>
      </c>
      <c r="D90" s="144" t="str">
        <f>'I3 Project list'!D90</f>
        <v>SH22 improvements from Jesmond Rd to Oira Rd</v>
      </c>
      <c r="E90" s="144" t="str">
        <f>'I3 Project list'!E90</f>
        <v>4-lane urban- upgrade 2-lane urban to 4-lane with active modes on both sides, (TDM)</v>
      </c>
      <c r="F90" s="145">
        <f>'I3 Project list'!Q90*'I3 Project list'!R90</f>
        <v>14910000</v>
      </c>
      <c r="G90" s="130">
        <f>'I3 Project list'!S90</f>
        <v>2020</v>
      </c>
      <c r="H90" s="145">
        <f t="shared" si="3"/>
        <v>19036073.101847392</v>
      </c>
      <c r="I90" s="156">
        <f>SUMPRODUCT('I3 Project list'!U90:AH90,'I4 Con PW Unit Rates'!$B$10:$O$10)</f>
        <v>0</v>
      </c>
      <c r="J90" s="156">
        <f t="shared" si="4"/>
        <v>19036073.101847392</v>
      </c>
      <c r="K90" s="158" t="str">
        <f>'I3 Project list'!T90</f>
        <v>Yes</v>
      </c>
    </row>
    <row r="91" spans="1:11" ht="48.75" x14ac:dyDescent="0.25">
      <c r="A91" s="75" t="str">
        <f>'I3 Project list'!A91</f>
        <v>Drury</v>
      </c>
      <c r="B91" s="75">
        <f>'I3 Project list'!B91</f>
        <v>51</v>
      </c>
      <c r="C91" s="75" t="str">
        <f>'I3 Project list'!C91</f>
        <v>Drury_51</v>
      </c>
      <c r="D91" s="144" t="str">
        <f>'I3 Project list'!D91</f>
        <v>SH22 improvements from Oira Rd to Oira Creek -  subject to design, could be incorporated with project 60</v>
      </c>
      <c r="E91" s="144" t="str">
        <f>'I3 Project list'!E91</f>
        <v>Upgrade road layout to future urban boundary + active modes on both sides</v>
      </c>
      <c r="F91" s="145">
        <f>'I3 Project list'!Q91*'I3 Project list'!R91</f>
        <v>12000000</v>
      </c>
      <c r="G91" s="130">
        <f>'I3 Project list'!S91</f>
        <v>2020</v>
      </c>
      <c r="H91" s="145">
        <f t="shared" si="3"/>
        <v>15320783.18056128</v>
      </c>
      <c r="I91" s="156">
        <f>SUMPRODUCT('I3 Project list'!U91:AH91,'I4 Con PW Unit Rates'!$B$10:$O$10)</f>
        <v>0</v>
      </c>
      <c r="J91" s="156">
        <f t="shared" si="4"/>
        <v>15320783.18056128</v>
      </c>
      <c r="K91" s="158" t="str">
        <f>'I3 Project list'!T91</f>
        <v>Yes</v>
      </c>
    </row>
    <row r="92" spans="1:11" ht="36.75" x14ac:dyDescent="0.25">
      <c r="A92" s="75" t="str">
        <f>'I3 Project list'!A92</f>
        <v>Drury</v>
      </c>
      <c r="B92" s="75">
        <f>'I3 Project list'!B92</f>
        <v>52</v>
      </c>
      <c r="C92" s="75" t="str">
        <f>'I3 Project list'!C92</f>
        <v>Drury_52</v>
      </c>
      <c r="D92" s="144" t="str">
        <f>'I3 Project list'!D92</f>
        <v>Intersection upgrade- on SH22/ McPherson Rd/Karaka Rd (Auranga B1)</v>
      </c>
      <c r="E92" s="144" t="str">
        <f>'I3 Project list'!E92</f>
        <v>Ultimate intersection form</v>
      </c>
      <c r="F92" s="145">
        <f>'I3 Project list'!Q92*'I3 Project list'!R92</f>
        <v>0</v>
      </c>
      <c r="G92" s="130">
        <f>'I3 Project list'!S92</f>
        <v>0</v>
      </c>
      <c r="H92" s="145">
        <f t="shared" si="3"/>
        <v>0</v>
      </c>
      <c r="I92" s="156">
        <f>SUMPRODUCT('I3 Project list'!U92:AH92,'I4 Con PW Unit Rates'!$B$10:$O$10)</f>
        <v>2476686.5794635112</v>
      </c>
      <c r="J92" s="156">
        <f t="shared" si="4"/>
        <v>2476686.5794635112</v>
      </c>
      <c r="K92" s="158" t="str">
        <f>'I3 Project list'!T92</f>
        <v>No</v>
      </c>
    </row>
    <row r="93" spans="1:11" ht="24.75" x14ac:dyDescent="0.25">
      <c r="A93" s="75" t="str">
        <f>'I3 Project list'!A93</f>
        <v>Drury</v>
      </c>
      <c r="B93" s="75">
        <f>'I3 Project list'!B93</f>
        <v>53</v>
      </c>
      <c r="C93" s="75" t="str">
        <f>'I3 Project list'!C93</f>
        <v>Drury_53</v>
      </c>
      <c r="D93" s="144" t="str">
        <f>'I3 Project list'!D93</f>
        <v>New intersection east of Jesmond Rd (Auranga B1 main street)</v>
      </c>
      <c r="E93" s="144" t="str">
        <f>'I3 Project list'!E93</f>
        <v>Ultimate intersection form (left-in left-out)</v>
      </c>
      <c r="F93" s="145">
        <f>'I3 Project list'!Q93*'I3 Project list'!R93</f>
        <v>0</v>
      </c>
      <c r="G93" s="130">
        <f>'I3 Project list'!S93</f>
        <v>0</v>
      </c>
      <c r="H93" s="145">
        <f t="shared" si="3"/>
        <v>0</v>
      </c>
      <c r="I93" s="156">
        <f>SUMPRODUCT('I3 Project list'!U93:AH93,'I4 Con PW Unit Rates'!$B$10:$O$10)</f>
        <v>2476686.5794635112</v>
      </c>
      <c r="J93" s="156">
        <f t="shared" si="4"/>
        <v>2476686.5794635112</v>
      </c>
      <c r="K93" s="158" t="str">
        <f>'I3 Project list'!T93</f>
        <v>No</v>
      </c>
    </row>
    <row r="94" spans="1:11" ht="36.75" x14ac:dyDescent="0.25">
      <c r="A94" s="75" t="str">
        <f>'I3 Project list'!A94</f>
        <v>Drury</v>
      </c>
      <c r="B94" s="75">
        <f>'I3 Project list'!B94</f>
        <v>54</v>
      </c>
      <c r="C94" s="75" t="str">
        <f>'I3 Project list'!C94</f>
        <v>Drury_54</v>
      </c>
      <c r="D94" s="144" t="str">
        <f>'I3 Project list'!D94</f>
        <v>New N-S collectors internal to Auranga B1 (2 links )+ Intersections</v>
      </c>
      <c r="E94" s="144" t="str">
        <f>'I3 Project list'!E94</f>
        <v>2-lane urban- new collector with active mode on both sides + intersection improvements (TDM)</v>
      </c>
      <c r="F94" s="145">
        <f>'I3 Project list'!Q94*'I3 Project list'!R94</f>
        <v>0</v>
      </c>
      <c r="G94" s="130">
        <f>'I3 Project list'!S94</f>
        <v>0</v>
      </c>
      <c r="H94" s="145">
        <f t="shared" si="3"/>
        <v>0</v>
      </c>
      <c r="I94" s="156">
        <f>SUMPRODUCT('I3 Project list'!U94:AH94,'I4 Con PW Unit Rates'!$B$10:$O$10)</f>
        <v>18282230.633548506</v>
      </c>
      <c r="J94" s="156">
        <f t="shared" si="4"/>
        <v>18282230.633548506</v>
      </c>
      <c r="K94" s="158" t="str">
        <f>'I3 Project list'!T94</f>
        <v>No</v>
      </c>
    </row>
    <row r="95" spans="1:11" ht="36.75" x14ac:dyDescent="0.25">
      <c r="A95" s="75" t="str">
        <f>'I3 Project list'!A95</f>
        <v>Drury</v>
      </c>
      <c r="B95" s="75">
        <f>'I3 Project list'!B95</f>
        <v>55</v>
      </c>
      <c r="C95" s="75" t="str">
        <f>'I3 Project list'!C95</f>
        <v>Drury_55</v>
      </c>
      <c r="D95" s="144" t="str">
        <f>'I3 Project list'!D95</f>
        <v>New E-W collector Jesmond Rd to SH22</v>
      </c>
      <c r="E95" s="144" t="str">
        <f>'I3 Project list'!E95</f>
        <v>2-lane urban- new collector with active mode on both sides + intersection improvements (TDM)</v>
      </c>
      <c r="F95" s="145">
        <f>'I3 Project list'!Q95*'I3 Project list'!R95</f>
        <v>0</v>
      </c>
      <c r="G95" s="130">
        <f>'I3 Project list'!S95</f>
        <v>0</v>
      </c>
      <c r="H95" s="145">
        <f t="shared" si="3"/>
        <v>0</v>
      </c>
      <c r="I95" s="156">
        <f>SUMPRODUCT('I3 Project list'!U95:AH95,'I4 Con PW Unit Rates'!$B$10:$O$10)</f>
        <v>14105978.221013248</v>
      </c>
      <c r="J95" s="156">
        <f t="shared" si="4"/>
        <v>14105978.221013248</v>
      </c>
      <c r="K95" s="158" t="str">
        <f>'I3 Project list'!T95</f>
        <v>No</v>
      </c>
    </row>
    <row r="96" spans="1:11" ht="36.75" x14ac:dyDescent="0.25">
      <c r="A96" s="75" t="str">
        <f>'I3 Project list'!A96</f>
        <v>Drury</v>
      </c>
      <c r="B96" s="75" t="str">
        <f>'I3 Project list'!B96</f>
        <v>55a</v>
      </c>
      <c r="C96" s="75" t="str">
        <f>'I3 Project list'!C96</f>
        <v>Drury_55a</v>
      </c>
      <c r="D96" s="144" t="str">
        <f>'I3 Project list'!D96</f>
        <v>New E-W collector Jesmond Rd to Burberry Rd</v>
      </c>
      <c r="E96" s="144" t="str">
        <f>'I3 Project list'!E96</f>
        <v>2-lane urban- new collector with active mode on both sides + intersection improvements (TDM)</v>
      </c>
      <c r="F96" s="145">
        <f>'I3 Project list'!Q96*'I3 Project list'!R96</f>
        <v>0</v>
      </c>
      <c r="G96" s="130">
        <f>'I3 Project list'!S96</f>
        <v>0</v>
      </c>
      <c r="H96" s="145">
        <f t="shared" si="3"/>
        <v>0</v>
      </c>
      <c r="I96" s="156">
        <f>SUMPRODUCT('I3 Project list'!U96:AH96,'I4 Con PW Unit Rates'!$B$10:$O$10)</f>
        <v>11604208.024052843</v>
      </c>
      <c r="J96" s="156">
        <f t="shared" si="4"/>
        <v>11604208.024052843</v>
      </c>
      <c r="K96" s="158" t="str">
        <f>'I3 Project list'!T96</f>
        <v>No</v>
      </c>
    </row>
    <row r="97" spans="1:11" ht="36.75" x14ac:dyDescent="0.25">
      <c r="A97" s="75" t="str">
        <f>'I3 Project list'!A97</f>
        <v>Drury</v>
      </c>
      <c r="B97" s="75">
        <f>'I3 Project list'!B97</f>
        <v>56</v>
      </c>
      <c r="C97" s="75" t="str">
        <f>'I3 Project list'!C97</f>
        <v>Drury_56</v>
      </c>
      <c r="D97" s="144" t="str">
        <f>'I3 Project list'!D97</f>
        <v xml:space="preserve">Burberry Rd north connection to Auranga Precinct </v>
      </c>
      <c r="E97" s="144" t="str">
        <f>'I3 Project list'!E97</f>
        <v>2-lane collector- new collector with active mode on both sides + intersection improvements (TDM)</v>
      </c>
      <c r="F97" s="145">
        <f>'I3 Project list'!Q97*'I3 Project list'!R97</f>
        <v>0</v>
      </c>
      <c r="G97" s="130">
        <f>'I3 Project list'!S97</f>
        <v>0</v>
      </c>
      <c r="H97" s="145">
        <f t="shared" si="3"/>
        <v>0</v>
      </c>
      <c r="I97" s="156">
        <f>SUMPRODUCT('I3 Project list'!U97:AH97,'I4 Con PW Unit Rates'!$B$10:$O$10)</f>
        <v>9423513.3948373534</v>
      </c>
      <c r="J97" s="156">
        <f t="shared" si="4"/>
        <v>9423513.3948373534</v>
      </c>
      <c r="K97" s="158" t="str">
        <f>'I3 Project list'!T97</f>
        <v>No</v>
      </c>
    </row>
    <row r="98" spans="1:11" ht="36.75" x14ac:dyDescent="0.25">
      <c r="A98" s="75" t="str">
        <f>'I3 Project list'!A98</f>
        <v>Drury</v>
      </c>
      <c r="B98" s="75">
        <f>'I3 Project list'!B98</f>
        <v>57</v>
      </c>
      <c r="C98" s="75" t="str">
        <f>'I3 Project list'!C98</f>
        <v>Drury_57</v>
      </c>
      <c r="D98" s="144" t="str">
        <f>'I3 Project list'!D98</f>
        <v xml:space="preserve">New access road to Drury West Station </v>
      </c>
      <c r="E98" s="144" t="str">
        <f>'I3 Project list'!E98</f>
        <v xml:space="preserve">2-lane urban- new road layout with active modes on both sides, (TDM) </v>
      </c>
      <c r="F98" s="145">
        <f>'I3 Project list'!Q98*'I3 Project list'!R98</f>
        <v>0</v>
      </c>
      <c r="G98" s="130">
        <f>'I3 Project list'!S98</f>
        <v>0</v>
      </c>
      <c r="H98" s="145">
        <f t="shared" si="3"/>
        <v>0</v>
      </c>
      <c r="I98" s="156">
        <f>SUMPRODUCT('I3 Project list'!U98:AH98,'I4 Con PW Unit Rates'!$B$10:$O$10)</f>
        <v>0</v>
      </c>
      <c r="J98" s="156">
        <f t="shared" si="4"/>
        <v>0</v>
      </c>
      <c r="K98" s="158" t="str">
        <f>'I3 Project list'!T98</f>
        <v>No</v>
      </c>
    </row>
    <row r="99" spans="1:11" ht="48.75" x14ac:dyDescent="0.25">
      <c r="A99" s="75" t="str">
        <f>'I3 Project list'!A99</f>
        <v>Drury</v>
      </c>
      <c r="B99" s="75">
        <f>'I3 Project list'!B99</f>
        <v>58</v>
      </c>
      <c r="C99" s="75" t="str">
        <f>'I3 Project list'!C99</f>
        <v>Drury_58</v>
      </c>
      <c r="D99" s="144" t="str">
        <f>'I3 Project list'!D99</f>
        <v>Oira Rd upgrades from SH22 to proposed east-west collector</v>
      </c>
      <c r="E99" s="144" t="str">
        <f>'I3 Project list'!E99</f>
        <v>2-lane urban- upgrade existing road layout with active modes on both sides + intersection improvements (TDM)</v>
      </c>
      <c r="F99" s="145">
        <f>'I3 Project list'!Q99*'I3 Project list'!R99</f>
        <v>0</v>
      </c>
      <c r="G99" s="130">
        <f>'I3 Project list'!S99</f>
        <v>0</v>
      </c>
      <c r="H99" s="145">
        <f t="shared" si="3"/>
        <v>0</v>
      </c>
      <c r="I99" s="156">
        <f>SUMPRODUCT('I3 Project list'!U99:AH99,'I4 Con PW Unit Rates'!$B$10:$O$10)</f>
        <v>22643619.891979486</v>
      </c>
      <c r="J99" s="156">
        <f t="shared" si="4"/>
        <v>22643619.891979486</v>
      </c>
      <c r="K99" s="158" t="str">
        <f>'I3 Project list'!T99</f>
        <v>No</v>
      </c>
    </row>
    <row r="100" spans="1:11" ht="36.75" x14ac:dyDescent="0.25">
      <c r="A100" s="75" t="str">
        <f>'I3 Project list'!A100</f>
        <v>Drury</v>
      </c>
      <c r="B100" s="75">
        <f>'I3 Project list'!B100</f>
        <v>59</v>
      </c>
      <c r="C100" s="75" t="str">
        <f>'I3 Project list'!C100</f>
        <v>Drury_59</v>
      </c>
      <c r="D100" s="144" t="str">
        <f>'I3 Project list'!D100</f>
        <v>New Intersection on Jesmond Rd/collector (PC61)</v>
      </c>
      <c r="E100" s="144" t="str">
        <f>'I3 Project list'!E100</f>
        <v xml:space="preserve"> 2-lane intersection (new intersection + active mode crossings)</v>
      </c>
      <c r="F100" s="145">
        <f>'I3 Project list'!Q100*'I3 Project list'!R100</f>
        <v>0</v>
      </c>
      <c r="G100" s="130">
        <f>'I3 Project list'!S100</f>
        <v>0</v>
      </c>
      <c r="H100" s="145">
        <f t="shared" si="3"/>
        <v>0</v>
      </c>
      <c r="I100" s="156">
        <f>SUMPRODUCT('I3 Project list'!U100:AH100,'I4 Con PW Unit Rates'!$B$10:$O$10)</f>
        <v>3095858.2243293892</v>
      </c>
      <c r="J100" s="156">
        <f t="shared" si="4"/>
        <v>3095858.2243293892</v>
      </c>
      <c r="K100" s="158" t="str">
        <f>'I3 Project list'!T100</f>
        <v>No</v>
      </c>
    </row>
    <row r="101" spans="1:11" ht="24.75" x14ac:dyDescent="0.25">
      <c r="A101" s="75" t="str">
        <f>'I3 Project list'!A101</f>
        <v>Drury</v>
      </c>
      <c r="B101" s="75" t="str">
        <f>'I3 Project list'!B101</f>
        <v>60a</v>
      </c>
      <c r="C101" s="75" t="str">
        <f>'I3 Project list'!C101</f>
        <v>Drury_60a</v>
      </c>
      <c r="D101" s="144" t="str">
        <f>'I3 Project list'!D101</f>
        <v>SH22 Intersection upgrade - Oira Rd (3 leg)</v>
      </c>
      <c r="E101" s="144" t="str">
        <f>'I3 Project list'!E101</f>
        <v>Interim Roundabout</v>
      </c>
      <c r="F101" s="145">
        <f>'I3 Project list'!Q101*'I3 Project list'!R101</f>
        <v>0</v>
      </c>
      <c r="G101" s="130">
        <f>'I3 Project list'!S101</f>
        <v>0</v>
      </c>
      <c r="H101" s="145">
        <f t="shared" ref="H101:H112" si="5">IF(G101&gt;0, HLOOKUP(G101,HistoricConstructEscalation,2,FALSE),0)*F101</f>
        <v>0</v>
      </c>
      <c r="I101" s="156">
        <f>SUMPRODUCT('I3 Project list'!U101:AH101,'I4 Con PW Unit Rates'!$B$10:$O$10)</f>
        <v>3095858.2243293892</v>
      </c>
      <c r="J101" s="156">
        <f t="shared" si="4"/>
        <v>3095858.2243293892</v>
      </c>
      <c r="K101" s="158" t="str">
        <f>'I3 Project list'!T101</f>
        <v>No</v>
      </c>
    </row>
    <row r="102" spans="1:11" ht="24.75" x14ac:dyDescent="0.25">
      <c r="A102" s="75" t="str">
        <f>'I3 Project list'!A102</f>
        <v>Drury</v>
      </c>
      <c r="B102" s="75" t="str">
        <f>'I3 Project list'!B102</f>
        <v>60b</v>
      </c>
      <c r="C102" s="75" t="str">
        <f>'I3 Project list'!C102</f>
        <v>Drury_60b</v>
      </c>
      <c r="D102" s="144" t="str">
        <f>'I3 Project list'!D102</f>
        <v>SH22 Intersection upgrade - Oira Rd (4 leg)</v>
      </c>
      <c r="E102" s="144" t="str">
        <f>'I3 Project list'!E102</f>
        <v>Ultimate intersection form</v>
      </c>
      <c r="F102" s="145">
        <f>'I3 Project list'!Q102*'I3 Project list'!R102</f>
        <v>0</v>
      </c>
      <c r="G102" s="130">
        <f>'I3 Project list'!S102</f>
        <v>0</v>
      </c>
      <c r="H102" s="145">
        <f t="shared" si="5"/>
        <v>0</v>
      </c>
      <c r="I102" s="156">
        <f>SUMPRODUCT('I3 Project list'!U102:AH102,'I4 Con PW Unit Rates'!$B$10:$O$10)</f>
        <v>1547929.1121646946</v>
      </c>
      <c r="J102" s="156">
        <f t="shared" si="4"/>
        <v>1547929.1121646946</v>
      </c>
      <c r="K102" s="158" t="str">
        <f>'I3 Project list'!T102</f>
        <v>No</v>
      </c>
    </row>
    <row r="103" spans="1:11" ht="36.75" x14ac:dyDescent="0.25">
      <c r="A103" s="75" t="str">
        <f>'I3 Project list'!A103</f>
        <v>Drury</v>
      </c>
      <c r="B103" s="75">
        <f>'I3 Project list'!B103</f>
        <v>63</v>
      </c>
      <c r="C103" s="75" t="str">
        <f>'I3 Project list'!C103</f>
        <v>Drury_63</v>
      </c>
      <c r="D103" s="144" t="str">
        <f>'I3 Project list'!D103</f>
        <v>New collectors internal to Waipupuke PC61 (3 links )+ Intersections</v>
      </c>
      <c r="E103" s="144" t="str">
        <f>'I3 Project list'!E103</f>
        <v>2-lane urban - new collector with active mode on both sides + intersection improvements (TDM)</v>
      </c>
      <c r="F103" s="145">
        <f>'I3 Project list'!Q103*'I3 Project list'!R103</f>
        <v>0</v>
      </c>
      <c r="G103" s="130">
        <f>'I3 Project list'!S103</f>
        <v>0</v>
      </c>
      <c r="H103" s="145">
        <f t="shared" si="5"/>
        <v>0</v>
      </c>
      <c r="I103" s="156">
        <f>SUMPRODUCT('I3 Project list'!U103:AH103,'I4 Con PW Unit Rates'!$B$10:$O$10)</f>
        <v>28971275.062487453</v>
      </c>
      <c r="J103" s="156">
        <f t="shared" si="4"/>
        <v>28971275.062487453</v>
      </c>
      <c r="K103" s="158" t="str">
        <f>'I3 Project list'!T103</f>
        <v>No</v>
      </c>
    </row>
    <row r="104" spans="1:11" ht="36.75" x14ac:dyDescent="0.25">
      <c r="A104" s="75" t="str">
        <f>'I3 Project list'!A104</f>
        <v>Drury</v>
      </c>
      <c r="B104" s="75" t="str">
        <f>'I3 Project list'!B104</f>
        <v>65a(i)</v>
      </c>
      <c r="C104" s="75" t="str">
        <f>'I3 Project list'!C104</f>
        <v>Drury_65a(i)</v>
      </c>
      <c r="D104" s="144" t="str">
        <f>'I3 Project list'!D104</f>
        <v>New Bremner Rd arterial from Auranga development to Jesmond Rd (excl bridge)</v>
      </c>
      <c r="E104" s="144" t="str">
        <f>'I3 Project list'!E104</f>
        <v>2-lane urban- new road layout with active modes on both sides (TDM)</v>
      </c>
      <c r="F104" s="145">
        <f>'I3 Project list'!Q104*'I3 Project list'!R104</f>
        <v>0</v>
      </c>
      <c r="G104" s="130">
        <f>'I3 Project list'!S104</f>
        <v>0</v>
      </c>
      <c r="H104" s="145">
        <f t="shared" si="5"/>
        <v>0</v>
      </c>
      <c r="I104" s="156">
        <f>SUMPRODUCT('I3 Project list'!U104:AH104,'I4 Con PW Unit Rates'!$B$10:$O$10)</f>
        <v>10166179.237052849</v>
      </c>
      <c r="J104" s="156">
        <f t="shared" si="4"/>
        <v>10166179.237052849</v>
      </c>
      <c r="K104" s="158" t="str">
        <f>'I3 Project list'!T104</f>
        <v>No</v>
      </c>
    </row>
    <row r="105" spans="1:11" ht="36.75" x14ac:dyDescent="0.25">
      <c r="A105" s="75" t="str">
        <f>'I3 Project list'!A105</f>
        <v>Drury</v>
      </c>
      <c r="B105" s="75" t="str">
        <f>'I3 Project list'!B105</f>
        <v>65a(ii)</v>
      </c>
      <c r="C105" s="75" t="str">
        <f>'I3 Project list'!C105</f>
        <v>Drury_65a(ii)</v>
      </c>
      <c r="D105" s="144" t="str">
        <f>'I3 Project list'!D105</f>
        <v>New Bremner Rd arterial from Auranga development to Jesmond Rd (bridge only)</v>
      </c>
      <c r="E105" s="144" t="str">
        <f>'I3 Project list'!E105</f>
        <v>2-lane urban- new road layout with active modes on both sides (TDM)</v>
      </c>
      <c r="F105" s="145">
        <f>'I3 Project list'!Q105*'I3 Project list'!R105</f>
        <v>0</v>
      </c>
      <c r="G105" s="130">
        <f>'I3 Project list'!S105</f>
        <v>0</v>
      </c>
      <c r="H105" s="145">
        <f t="shared" si="5"/>
        <v>0</v>
      </c>
      <c r="I105" s="156">
        <f>SUMPRODUCT('I3 Project list'!U105:AH105,'I4 Con PW Unit Rates'!$B$10:$O$10)</f>
        <v>3009174.1940481663</v>
      </c>
      <c r="J105" s="156">
        <f t="shared" si="4"/>
        <v>3009174.1940481663</v>
      </c>
      <c r="K105" s="158" t="str">
        <f>'I3 Project list'!T105</f>
        <v>No</v>
      </c>
    </row>
    <row r="106" spans="1:11" ht="36.75" x14ac:dyDescent="0.25">
      <c r="A106" s="75" t="str">
        <f>'I3 Project list'!A106</f>
        <v>Drury</v>
      </c>
      <c r="B106" s="75" t="str">
        <f>'I3 Project list'!B106</f>
        <v>65b(i)</v>
      </c>
      <c r="C106" s="75" t="str">
        <f>'I3 Project list'!C106</f>
        <v>Drury_65b(i)</v>
      </c>
      <c r="D106" s="144" t="str">
        <f>'I3 Project list'!D106</f>
        <v>New Bremner Rd arterial from Auranga development to Jesmond Rd (excl bridge)</v>
      </c>
      <c r="E106" s="144" t="str">
        <f>'I3 Project list'!E106</f>
        <v>4-lane urban- upgrade 2-lane urban to 4-lane with active modes on both sides, (TDM)</v>
      </c>
      <c r="F106" s="145">
        <f>'I3 Project list'!Q106*'I3 Project list'!R106</f>
        <v>0</v>
      </c>
      <c r="G106" s="130">
        <f>'I3 Project list'!S106</f>
        <v>0</v>
      </c>
      <c r="H106" s="145">
        <f t="shared" si="5"/>
        <v>0</v>
      </c>
      <c r="I106" s="156">
        <f>SUMPRODUCT('I3 Project list'!U106:AH106,'I4 Con PW Unit Rates'!$B$10:$O$10)</f>
        <v>4024615.6916282056</v>
      </c>
      <c r="J106" s="156">
        <f t="shared" si="4"/>
        <v>4024615.6916282056</v>
      </c>
      <c r="K106" s="158" t="str">
        <f>'I3 Project list'!T106</f>
        <v>No</v>
      </c>
    </row>
    <row r="107" spans="1:11" ht="36.75" x14ac:dyDescent="0.25">
      <c r="A107" s="75" t="str">
        <f>'I3 Project list'!A107</f>
        <v>Drury</v>
      </c>
      <c r="B107" s="75" t="str">
        <f>'I3 Project list'!B107</f>
        <v>65b(ii)</v>
      </c>
      <c r="C107" s="75" t="str">
        <f>'I3 Project list'!C107</f>
        <v>Drury_65b(ii)</v>
      </c>
      <c r="D107" s="144" t="str">
        <f>'I3 Project list'!D107</f>
        <v>New Bremner Rd arterial from Auranga development to Jesmond Rd (bridge widening)</v>
      </c>
      <c r="E107" s="144" t="str">
        <f>'I3 Project list'!E107</f>
        <v>4-lane urban- upgrade 2-lane urban to 4-lane with active modes on both sides, (TDM)</v>
      </c>
      <c r="F107" s="145">
        <f>'I3 Project list'!Q107*'I3 Project list'!R107</f>
        <v>0</v>
      </c>
      <c r="G107" s="130">
        <f>'I3 Project list'!S107</f>
        <v>0</v>
      </c>
      <c r="H107" s="145">
        <f t="shared" si="5"/>
        <v>0</v>
      </c>
      <c r="I107" s="156">
        <f>SUMPRODUCT('I3 Project list'!U107:AH107,'I4 Con PW Unit Rates'!$B$10:$O$10)</f>
        <v>1003058.0646827222</v>
      </c>
      <c r="J107" s="156">
        <f t="shared" si="4"/>
        <v>1003058.0646827222</v>
      </c>
      <c r="K107" s="158" t="str">
        <f>'I3 Project list'!T107</f>
        <v>No</v>
      </c>
    </row>
    <row r="108" spans="1:11" ht="36.75" x14ac:dyDescent="0.25">
      <c r="A108" s="75" t="str">
        <f>'I3 Project list'!A108</f>
        <v>Drury</v>
      </c>
      <c r="B108" s="75">
        <f>'I3 Project list'!B108</f>
        <v>66</v>
      </c>
      <c r="C108" s="75" t="str">
        <f>'I3 Project list'!C108</f>
        <v>Drury_66</v>
      </c>
      <c r="D108" s="144" t="str">
        <f>'I3 Project list'!D108</f>
        <v xml:space="preserve">SH22 improvements - west of SH1 interchange  to GSR </v>
      </c>
      <c r="E108" s="144" t="str">
        <f>'I3 Project list'!E108</f>
        <v>4-lane urban- upgrade 2-lane urban to 4-lane with active modes on both sides, (TDM)</v>
      </c>
      <c r="F108" s="145">
        <f>'I3 Project list'!Q108*'I3 Project list'!R108</f>
        <v>19599103.785983998</v>
      </c>
      <c r="G108" s="130">
        <f>'I3 Project list'!S108</f>
        <v>2020</v>
      </c>
      <c r="H108" s="145">
        <f t="shared" si="5"/>
        <v>25022801.636531547</v>
      </c>
      <c r="I108" s="156">
        <f>SUMPRODUCT('I3 Project list'!U108:AH108,'I4 Con PW Unit Rates'!$B$10:$O$10)</f>
        <v>0</v>
      </c>
      <c r="J108" s="156">
        <f t="shared" si="4"/>
        <v>25022801.636531547</v>
      </c>
      <c r="K108" s="158" t="str">
        <f>'I3 Project list'!T108</f>
        <v>Yes</v>
      </c>
    </row>
    <row r="109" spans="1:11" ht="24.75" x14ac:dyDescent="0.25">
      <c r="A109" s="75" t="str">
        <f>'I3 Project list'!A109</f>
        <v>Drury</v>
      </c>
      <c r="B109" s="75">
        <f>'I3 Project list'!B109</f>
        <v>67</v>
      </c>
      <c r="C109" s="75" t="str">
        <f>'I3 Project list'!C109</f>
        <v>Drury_67</v>
      </c>
      <c r="D109" s="144" t="str">
        <f>'I3 Project list'!D109</f>
        <v>Active Mode Corridor Drury Central to GSR</v>
      </c>
      <c r="E109" s="144">
        <f>'I3 Project list'!E109</f>
        <v>0</v>
      </c>
      <c r="F109" s="145">
        <f>'I3 Project list'!Q109*'I3 Project list'!R109</f>
        <v>16148893.818181802</v>
      </c>
      <c r="G109" s="130">
        <f>'I3 Project list'!S109</f>
        <v>2020</v>
      </c>
      <c r="H109" s="145">
        <f t="shared" si="5"/>
        <v>20617808.399522483</v>
      </c>
      <c r="I109" s="156">
        <f>SUMPRODUCT('I3 Project list'!U109:AH109,'I4 Con PW Unit Rates'!$B$10:$O$10)</f>
        <v>0</v>
      </c>
      <c r="J109" s="156">
        <f t="shared" si="4"/>
        <v>20617808.399522483</v>
      </c>
      <c r="K109" s="158" t="str">
        <f>'I3 Project list'!T109</f>
        <v>Yes</v>
      </c>
    </row>
    <row r="110" spans="1:11" ht="24.75" x14ac:dyDescent="0.25">
      <c r="A110" s="75" t="str">
        <f>'I3 Project list'!A110</f>
        <v>Drury</v>
      </c>
      <c r="B110" s="75">
        <f>'I3 Project list'!B110</f>
        <v>68</v>
      </c>
      <c r="C110" s="75" t="str">
        <f>'I3 Project list'!C110</f>
        <v>Drury_68</v>
      </c>
      <c r="D110" s="144" t="str">
        <f>'I3 Project list'!D110</f>
        <v>Active Mode Corridor GSR to Drury West</v>
      </c>
      <c r="E110" s="144">
        <f>'I3 Project list'!E110</f>
        <v>0</v>
      </c>
      <c r="F110" s="145">
        <f>'I3 Project list'!Q110*'I3 Project list'!R110</f>
        <v>9945031.0498737413</v>
      </c>
      <c r="G110" s="130">
        <f>'I3 Project list'!S110</f>
        <v>2020</v>
      </c>
      <c r="H110" s="145">
        <f t="shared" si="5"/>
        <v>12697138.703255443</v>
      </c>
      <c r="I110" s="156">
        <f>SUMPRODUCT('I3 Project list'!U110:AH110,'I4 Con PW Unit Rates'!$B$10:$O$10)</f>
        <v>0</v>
      </c>
      <c r="J110" s="156">
        <f t="shared" si="4"/>
        <v>12697138.703255443</v>
      </c>
      <c r="K110" s="158" t="str">
        <f>'I3 Project list'!T110</f>
        <v>Yes</v>
      </c>
    </row>
    <row r="111" spans="1:11" ht="48.75" x14ac:dyDescent="0.25">
      <c r="A111" s="75" t="str">
        <f>'I3 Project list'!A111</f>
        <v>Drury</v>
      </c>
      <c r="B111" s="75">
        <f>'I3 Project list'!B111</f>
        <v>69</v>
      </c>
      <c r="C111" s="75" t="str">
        <f>'I3 Project list'!C111</f>
        <v>Drury_69</v>
      </c>
      <c r="D111" s="144" t="str">
        <f>'I3 Project list'!D111</f>
        <v>walk/cycle bridges on Quarry Road bridge (oiver SH1)</v>
      </c>
      <c r="E111" s="144" t="str">
        <f>'I3 Project list'!E111</f>
        <v>New cycle bridge 5m wide, 90m long, approach lengths 200m total for both sides. No property required</v>
      </c>
      <c r="F111" s="145">
        <f>'I3 Project list'!Q111*'I3 Project list'!R111</f>
        <v>0</v>
      </c>
      <c r="G111" s="130">
        <f>'I3 Project list'!S111</f>
        <v>0</v>
      </c>
      <c r="H111" s="145">
        <f t="shared" si="5"/>
        <v>0</v>
      </c>
      <c r="I111" s="156">
        <f>SUMPRODUCT('I3 Project list'!U111:AH111,'I4 Con PW Unit Rates'!$B$10:$O$10)</f>
        <v>2603645.1617068052</v>
      </c>
      <c r="J111" s="156">
        <f t="shared" si="4"/>
        <v>2603645.1617068052</v>
      </c>
      <c r="K111" s="158" t="str">
        <f>'I3 Project list'!T111</f>
        <v>No</v>
      </c>
    </row>
    <row r="112" spans="1:11" ht="48.75" x14ac:dyDescent="0.25">
      <c r="A112" s="75" t="str">
        <f>'I3 Project list'!A112</f>
        <v>Drury</v>
      </c>
      <c r="B112" s="75">
        <f>'I3 Project list'!B112</f>
        <v>70</v>
      </c>
      <c r="C112" s="75" t="str">
        <f>'I3 Project list'!C112</f>
        <v>Drury_70</v>
      </c>
      <c r="D112" s="144" t="str">
        <f>'I3 Project list'!D112</f>
        <v>walk/cycle bridges on GSR Road bridge over the rail corridor</v>
      </c>
      <c r="E112" s="144" t="str">
        <f>'I3 Project list'!E112</f>
        <v>New cycle bridge 5m wide, 80m long, approach lengths 270m total for both sides. No property required</v>
      </c>
      <c r="F112" s="145">
        <f>'I3 Project list'!Q112*'I3 Project list'!R112</f>
        <v>0</v>
      </c>
      <c r="G112" s="130">
        <f>'I3 Project list'!S112</f>
        <v>0</v>
      </c>
      <c r="H112" s="145">
        <f t="shared" si="5"/>
        <v>0</v>
      </c>
      <c r="I112" s="156">
        <f>SUMPRODUCT('I3 Project list'!U112:AH112,'I4 Con PW Unit Rates'!$B$10:$O$10)</f>
        <v>2358617.9215171603</v>
      </c>
      <c r="J112" s="156">
        <f t="shared" si="4"/>
        <v>2358617.9215171603</v>
      </c>
      <c r="K112" s="158" t="str">
        <f>'I3 Project list'!T112</f>
        <v>No</v>
      </c>
    </row>
    <row r="113" spans="1:5" x14ac:dyDescent="0.25">
      <c r="A113" s="75"/>
      <c r="B113" s="75"/>
      <c r="C113" s="75"/>
      <c r="D113" s="144"/>
      <c r="E113" s="144"/>
    </row>
    <row r="114" spans="1:5" x14ac:dyDescent="0.25">
      <c r="A114" s="75"/>
      <c r="B114" s="75"/>
      <c r="C114" s="75"/>
      <c r="D114" s="144"/>
      <c r="E114" s="144"/>
    </row>
    <row r="115" spans="1:5" x14ac:dyDescent="0.25">
      <c r="A115" s="75"/>
      <c r="B115" s="75"/>
      <c r="C115" s="75"/>
      <c r="D115" s="144"/>
      <c r="E115" s="144"/>
    </row>
    <row r="116" spans="1:5" x14ac:dyDescent="0.25">
      <c r="A116" s="75"/>
      <c r="B116" s="75"/>
      <c r="C116" s="75"/>
      <c r="D116" s="144"/>
      <c r="E116" s="144"/>
    </row>
    <row r="117" spans="1:5" x14ac:dyDescent="0.25">
      <c r="A117" s="75"/>
      <c r="B117" s="75"/>
      <c r="C117" s="75"/>
      <c r="D117" s="144"/>
      <c r="E117" s="144"/>
    </row>
    <row r="118" spans="1:5" x14ac:dyDescent="0.25">
      <c r="A118" s="75"/>
      <c r="B118" s="75"/>
      <c r="C118" s="75"/>
      <c r="D118" s="144"/>
      <c r="E118" s="144"/>
    </row>
    <row r="119" spans="1:5" x14ac:dyDescent="0.25">
      <c r="A119" s="75"/>
      <c r="B119" s="75"/>
      <c r="C119" s="75"/>
      <c r="D119" s="144"/>
      <c r="E119" s="144"/>
    </row>
    <row r="120" spans="1:5" x14ac:dyDescent="0.25">
      <c r="A120" s="75"/>
      <c r="B120" s="75"/>
      <c r="C120" s="75"/>
      <c r="D120" s="144"/>
      <c r="E120" s="144"/>
    </row>
    <row r="121" spans="1:5" x14ac:dyDescent="0.25">
      <c r="A121" s="75"/>
      <c r="B121" s="75"/>
      <c r="C121" s="75"/>
      <c r="D121" s="144"/>
      <c r="E121" s="144"/>
    </row>
    <row r="122" spans="1:5" x14ac:dyDescent="0.25">
      <c r="A122" s="75"/>
      <c r="B122" s="75"/>
      <c r="C122" s="75"/>
      <c r="D122" s="144"/>
      <c r="E122" s="144"/>
    </row>
    <row r="123" spans="1:5" x14ac:dyDescent="0.25">
      <c r="A123" s="75"/>
      <c r="B123" s="75"/>
      <c r="C123" s="75"/>
      <c r="D123" s="144"/>
      <c r="E123" s="144"/>
    </row>
    <row r="124" spans="1:5" x14ac:dyDescent="0.25">
      <c r="A124" s="75"/>
      <c r="B124" s="75"/>
      <c r="C124" s="75"/>
      <c r="D124" s="144"/>
      <c r="E124" s="144"/>
    </row>
    <row r="125" spans="1:5" x14ac:dyDescent="0.25">
      <c r="A125" s="75"/>
      <c r="B125" s="75"/>
      <c r="C125" s="75"/>
      <c r="D125" s="144"/>
      <c r="E125" s="144"/>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D4F25-D8E6-41AE-8D50-C224D35BF317}">
  <dimension ref="A1:M123"/>
  <sheetViews>
    <sheetView topLeftCell="A28" workbookViewId="0">
      <selection activeCell="M15" sqref="M15"/>
    </sheetView>
  </sheetViews>
  <sheetFormatPr defaultRowHeight="15" x14ac:dyDescent="0.25"/>
  <cols>
    <col min="1" max="1" width="23" customWidth="1"/>
    <col min="4" max="8" width="25.85546875" customWidth="1"/>
    <col min="9" max="9" width="11.28515625" bestFit="1" customWidth="1"/>
    <col min="10" max="10" width="13.85546875" customWidth="1"/>
    <col min="11" max="11" width="16.7109375" customWidth="1"/>
    <col min="12" max="12" width="19.42578125" customWidth="1"/>
    <col min="13" max="13" width="18" customWidth="1"/>
    <col min="16" max="16" width="24.140625" customWidth="1"/>
  </cols>
  <sheetData>
    <row r="1" spans="1:13" ht="30" x14ac:dyDescent="0.25">
      <c r="A1" t="s">
        <v>512</v>
      </c>
      <c r="E1" s="3" t="s">
        <v>542</v>
      </c>
      <c r="F1" s="180" t="s">
        <v>6</v>
      </c>
      <c r="G1" s="180" t="s">
        <v>7</v>
      </c>
      <c r="H1" s="180" t="s">
        <v>543</v>
      </c>
    </row>
    <row r="2" spans="1:13" ht="30" x14ac:dyDescent="0.25">
      <c r="A2" t="s">
        <v>513</v>
      </c>
      <c r="F2" s="17" t="s">
        <v>33</v>
      </c>
      <c r="G2" s="17" t="s">
        <v>10</v>
      </c>
      <c r="H2" s="182">
        <f>'I1 Assumptions'!F26</f>
        <v>0.06</v>
      </c>
    </row>
    <row r="3" spans="1:13" ht="30" customHeight="1" x14ac:dyDescent="0.25">
      <c r="F3" s="523" t="s">
        <v>26</v>
      </c>
      <c r="G3" s="181" t="s">
        <v>27</v>
      </c>
      <c r="H3" s="183">
        <f>'I1 Assumptions'!F27</f>
        <v>0</v>
      </c>
    </row>
    <row r="4" spans="1:13" x14ac:dyDescent="0.25">
      <c r="F4" s="524"/>
      <c r="G4" s="181" t="s">
        <v>30</v>
      </c>
      <c r="H4" s="183">
        <f>'I1 Assumptions'!F28</f>
        <v>0.02</v>
      </c>
    </row>
    <row r="5" spans="1:13" x14ac:dyDescent="0.25">
      <c r="F5" s="524"/>
      <c r="G5" s="181" t="s">
        <v>32</v>
      </c>
      <c r="H5" s="183">
        <f>'I1 Assumptions'!F29</f>
        <v>0.13</v>
      </c>
    </row>
    <row r="6" spans="1:13" x14ac:dyDescent="0.25">
      <c r="F6" s="525"/>
      <c r="G6" s="181" t="s">
        <v>31</v>
      </c>
      <c r="H6" s="183">
        <f>'I1 Assumptions'!F30</f>
        <v>0.2</v>
      </c>
    </row>
    <row r="7" spans="1:13" ht="30" x14ac:dyDescent="0.25">
      <c r="F7" s="17" t="s">
        <v>36</v>
      </c>
      <c r="G7" s="17" t="s">
        <v>10</v>
      </c>
      <c r="H7" s="182">
        <f>'I1 Assumptions'!F31</f>
        <v>0.25</v>
      </c>
    </row>
    <row r="9" spans="1:13" ht="36.75" x14ac:dyDescent="0.25">
      <c r="A9" s="102" t="s">
        <v>468</v>
      </c>
      <c r="B9" s="102" t="s">
        <v>474</v>
      </c>
      <c r="C9" s="90" t="s">
        <v>99</v>
      </c>
      <c r="D9" s="90" t="s">
        <v>100</v>
      </c>
      <c r="E9" s="90" t="s">
        <v>105</v>
      </c>
      <c r="F9" s="157" t="s">
        <v>511</v>
      </c>
      <c r="G9" s="143" t="s">
        <v>506</v>
      </c>
      <c r="H9" s="160" t="s">
        <v>517</v>
      </c>
      <c r="I9" s="159" t="s">
        <v>514</v>
      </c>
      <c r="J9" s="159" t="s">
        <v>518</v>
      </c>
      <c r="K9" s="159" t="s">
        <v>515</v>
      </c>
      <c r="L9" s="159" t="s">
        <v>516</v>
      </c>
      <c r="M9" s="163" t="s">
        <v>519</v>
      </c>
    </row>
    <row r="10" spans="1:13" x14ac:dyDescent="0.25">
      <c r="A10" s="75" t="str">
        <f>'I3 Project list'!A6</f>
        <v>Drury</v>
      </c>
      <c r="B10" s="75" t="str">
        <f>'I3 Project list'!C5</f>
        <v>Drury_1a</v>
      </c>
      <c r="C10" s="75" t="str">
        <f>'I3 Project list'!B5</f>
        <v>1a</v>
      </c>
      <c r="D10" s="75" t="str">
        <f>'I3 Project list'!D5</f>
        <v>GSR improvements - Waihoehoe Rd to Drury Interchange</v>
      </c>
      <c r="E10" s="75" t="str">
        <f>'I3 Project list'!E5</f>
        <v>2-lane urban- existing road layout with active modes on both sides + intersection improvements (TDM)</v>
      </c>
      <c r="F10" s="162">
        <f>Con1_Base_Cost!J5</f>
        <v>2476686.5794635112</v>
      </c>
      <c r="G10" s="144" t="str">
        <f>Con1_Base_Cost!K5</f>
        <v>No</v>
      </c>
      <c r="H10" s="161" t="str">
        <f>'I3 Project list'!AI5</f>
        <v>Brownfields</v>
      </c>
      <c r="I10" s="162">
        <f>IF(G10="No",(1+$H$2)*F10,IF(G10="Yes",F10,"ERROR"))</f>
        <v>2625287.7742313221</v>
      </c>
      <c r="J10" s="51">
        <f t="shared" ref="J10:J41" si="0">VLOOKUP(H10,Con2_Traffic_Mgmt_Lookup,2,FALSE)</f>
        <v>0.13</v>
      </c>
      <c r="K10" s="162">
        <f>IF($G10="No",(1+$J10)*I10,IF($G10="Yes",I10,"ERROR"))</f>
        <v>2966575.1848813938</v>
      </c>
      <c r="L10" s="162">
        <f>IF($G10="No",(1+$H$7)*K10,IF($G10="Yes",K10,"ERROR"))</f>
        <v>3708218.981101742</v>
      </c>
      <c r="M10" s="162">
        <f>L10</f>
        <v>3708218.981101742</v>
      </c>
    </row>
    <row r="11" spans="1:13" x14ac:dyDescent="0.25">
      <c r="A11" s="75" t="str">
        <f>'I3 Project list'!A7</f>
        <v>Drury</v>
      </c>
      <c r="B11" s="75" t="str">
        <f>'I3 Project list'!C6</f>
        <v>Drury_1b</v>
      </c>
      <c r="C11" s="75" t="str">
        <f>'I3 Project list'!B6</f>
        <v>1b</v>
      </c>
      <c r="D11" s="75" t="str">
        <f>'I3 Project list'!D6</f>
        <v>GSR improvements - Waihoehoe Rd to Drury Interchange</v>
      </c>
      <c r="E11" s="75" t="str">
        <f>'I3 Project list'!E6</f>
        <v>4-lane urban- existing road layout with active modes on both sides + intersection improvements (TDM)</v>
      </c>
      <c r="F11" s="162">
        <f>Con1_Base_Cost!J6</f>
        <v>9743180.3751799818</v>
      </c>
      <c r="G11" s="144" t="str">
        <f>Con1_Base_Cost!K6</f>
        <v>No</v>
      </c>
      <c r="H11" s="161" t="str">
        <f>'I3 Project list'!AI6</f>
        <v>Brownfields</v>
      </c>
      <c r="I11" s="162">
        <f t="shared" ref="I11:I74" si="1">IF(G11="No",(1+$H$2)*F11,IF(G11="Yes",F11,"ERROR"))</f>
        <v>10327771.197690781</v>
      </c>
      <c r="J11" s="51">
        <f t="shared" si="0"/>
        <v>0.13</v>
      </c>
      <c r="K11" s="162">
        <f t="shared" ref="K11:K74" si="2">IF($G11="No",(1+$J11)*I11,IF($G11="Yes",I11,"ERROR"))</f>
        <v>11670381.453390582</v>
      </c>
      <c r="L11" s="162">
        <f t="shared" ref="L11:L74" si="3">IF($G11="No",(1+$H$7)*K11,IF($G11="Yes",K11,"ERROR"))</f>
        <v>14587976.816738227</v>
      </c>
      <c r="M11" s="162">
        <f t="shared" ref="M11:M74" si="4">L11</f>
        <v>14587976.816738227</v>
      </c>
    </row>
    <row r="12" spans="1:13" x14ac:dyDescent="0.25">
      <c r="A12" s="75" t="str">
        <f>'I3 Project list'!A8</f>
        <v>Drury</v>
      </c>
      <c r="B12" s="75" t="str">
        <f>'I3 Project list'!C7</f>
        <v>Drury_2a</v>
      </c>
      <c r="C12" s="75" t="str">
        <f>'I3 Project list'!B7</f>
        <v>2a</v>
      </c>
      <c r="D12" s="75" t="str">
        <f>'I3 Project list'!D7</f>
        <v>GSR improvements - From Drury School to Waihoehoe Rd</v>
      </c>
      <c r="E12" s="75" t="str">
        <f>'I3 Project list'!E7</f>
        <v>2-lane urban- existing road layout with active modes on both sides + intersection improvements (TDM)</v>
      </c>
      <c r="F12" s="162">
        <f>Con1_Base_Cost!J7</f>
        <v>2890056.9275942869</v>
      </c>
      <c r="G12" s="144" t="str">
        <f>Con1_Base_Cost!K7</f>
        <v>No</v>
      </c>
      <c r="H12" s="161" t="str">
        <f>'I3 Project list'!AI7</f>
        <v>Brownfields</v>
      </c>
      <c r="I12" s="162">
        <f t="shared" si="1"/>
        <v>3063460.343249944</v>
      </c>
      <c r="J12" s="51">
        <f t="shared" si="0"/>
        <v>0.13</v>
      </c>
      <c r="K12" s="162">
        <f t="shared" si="2"/>
        <v>3461710.1878724364</v>
      </c>
      <c r="L12" s="162">
        <f t="shared" si="3"/>
        <v>4327137.7348405458</v>
      </c>
      <c r="M12" s="162">
        <f t="shared" si="4"/>
        <v>4327137.7348405458</v>
      </c>
    </row>
    <row r="13" spans="1:13" x14ac:dyDescent="0.25">
      <c r="A13" s="75" t="str">
        <f>'I3 Project list'!A9</f>
        <v>Drury</v>
      </c>
      <c r="B13" s="75" t="str">
        <f>'I3 Project list'!C8</f>
        <v>Drury_2b</v>
      </c>
      <c r="C13" s="75" t="str">
        <f>'I3 Project list'!B8</f>
        <v>2b</v>
      </c>
      <c r="D13" s="75" t="str">
        <f>'I3 Project list'!D8</f>
        <v>GSR improvements - From Drury School to Waihoehoe Rd</v>
      </c>
      <c r="E13" s="75" t="str">
        <f>'I3 Project list'!E8</f>
        <v>4-lane urban- existing road layout with active modes on both sides + intersection improvements (TDM)</v>
      </c>
      <c r="F13" s="162">
        <f>Con1_Base_Cost!J8</f>
        <v>0</v>
      </c>
      <c r="G13" s="144" t="str">
        <f>Con1_Base_Cost!K8</f>
        <v>No</v>
      </c>
      <c r="H13" s="161" t="str">
        <f>'I3 Project list'!AI8</f>
        <v>Brownfields</v>
      </c>
      <c r="I13" s="162">
        <f t="shared" si="1"/>
        <v>0</v>
      </c>
      <c r="J13" s="51">
        <f t="shared" si="0"/>
        <v>0.13</v>
      </c>
      <c r="K13" s="162">
        <f t="shared" si="2"/>
        <v>0</v>
      </c>
      <c r="L13" s="162">
        <f t="shared" si="3"/>
        <v>0</v>
      </c>
      <c r="M13" s="162">
        <f t="shared" si="4"/>
        <v>0</v>
      </c>
    </row>
    <row r="14" spans="1:13" x14ac:dyDescent="0.25">
      <c r="A14" s="75" t="str">
        <f>'I3 Project list'!A10</f>
        <v>Drury</v>
      </c>
      <c r="B14" s="75" t="str">
        <f>'I3 Project list'!C9</f>
        <v>Drury_3</v>
      </c>
      <c r="C14" s="75">
        <f>'I3 Project list'!B9</f>
        <v>3</v>
      </c>
      <c r="D14" s="75" t="str">
        <f>'I3 Project list'!D9</f>
        <v>Intersection upgrade on GSR/Karaka Rd intersection</v>
      </c>
      <c r="E14" s="75" t="str">
        <f>'I3 Project list'!E9</f>
        <v>Intersection upgrades- existing intersection with active modes crossings (TDM)</v>
      </c>
      <c r="F14" s="162">
        <f>Con1_Base_Cost!J9</f>
        <v>0</v>
      </c>
      <c r="G14" s="144" t="str">
        <f>Con1_Base_Cost!K9</f>
        <v>No</v>
      </c>
      <c r="H14" s="161" t="str">
        <f>'I3 Project list'!AI9</f>
        <v>Brownfields</v>
      </c>
      <c r="I14" s="162">
        <f t="shared" si="1"/>
        <v>0</v>
      </c>
      <c r="J14" s="51">
        <f t="shared" si="0"/>
        <v>0.13</v>
      </c>
      <c r="K14" s="162">
        <f t="shared" si="2"/>
        <v>0</v>
      </c>
      <c r="L14" s="162">
        <f t="shared" si="3"/>
        <v>0</v>
      </c>
      <c r="M14" s="162">
        <f t="shared" si="4"/>
        <v>0</v>
      </c>
    </row>
    <row r="15" spans="1:13" x14ac:dyDescent="0.25">
      <c r="A15" s="75" t="str">
        <f>'I3 Project list'!A11</f>
        <v>Drury</v>
      </c>
      <c r="B15" s="75" t="str">
        <f>'I3 Project list'!C10</f>
        <v>Drury_4a</v>
      </c>
      <c r="C15" s="75" t="str">
        <f>'I3 Project list'!B10</f>
        <v>4a</v>
      </c>
      <c r="D15" s="75" t="str">
        <f>'I3 Project list'!D10</f>
        <v>Waihoehoe Rd East upgrades- from Fitzgerald Rd to before Cossey Rd (development boundary)</v>
      </c>
      <c r="E15" s="75" t="str">
        <f>'I3 Project list'!E10</f>
        <v xml:space="preserve">2-lane urban - upgrade existing road layout with active modes on both sides, 20m cross-section </v>
      </c>
      <c r="F15" s="162">
        <f>Con1_Base_Cost!J10</f>
        <v>4502616.2014646642</v>
      </c>
      <c r="G15" s="144" t="str">
        <f>Con1_Base_Cost!K10</f>
        <v>No</v>
      </c>
      <c r="H15" s="161" t="str">
        <f>'I3 Project list'!AI10</f>
        <v>Brownfields</v>
      </c>
      <c r="I15" s="162">
        <f t="shared" si="1"/>
        <v>4772773.1735525439</v>
      </c>
      <c r="J15" s="51">
        <f t="shared" si="0"/>
        <v>0.13</v>
      </c>
      <c r="K15" s="162">
        <f t="shared" si="2"/>
        <v>5393233.6861143736</v>
      </c>
      <c r="L15" s="162">
        <f t="shared" si="3"/>
        <v>6741542.1076429673</v>
      </c>
      <c r="M15" s="162">
        <f t="shared" si="4"/>
        <v>6741542.1076429673</v>
      </c>
    </row>
    <row r="16" spans="1:13" x14ac:dyDescent="0.25">
      <c r="A16" s="75" t="str">
        <f>'I3 Project list'!A12</f>
        <v>Drury</v>
      </c>
      <c r="B16" s="75" t="str">
        <f>'I3 Project list'!C11</f>
        <v>Drury_4b</v>
      </c>
      <c r="C16" s="75" t="str">
        <f>'I3 Project list'!B11</f>
        <v>4b</v>
      </c>
      <c r="D16" s="75" t="str">
        <f>'I3 Project list'!D11</f>
        <v>Waihoehoe Rd East upgrades- from Fitzgerald Rd to before Cossey Rd (development boundary)</v>
      </c>
      <c r="E16" s="75" t="str">
        <f>'I3 Project list'!E11</f>
        <v>Expand to 24m cross section</v>
      </c>
      <c r="F16" s="162">
        <f>Con1_Base_Cost!J11</f>
        <v>12207681.669860858</v>
      </c>
      <c r="G16" s="144" t="str">
        <f>Con1_Base_Cost!K11</f>
        <v>No</v>
      </c>
      <c r="H16" s="161" t="str">
        <f>'I3 Project list'!AI11</f>
        <v>Brownfields</v>
      </c>
      <c r="I16" s="162">
        <f t="shared" si="1"/>
        <v>12940142.57005251</v>
      </c>
      <c r="J16" s="51">
        <f t="shared" si="0"/>
        <v>0.13</v>
      </c>
      <c r="K16" s="162">
        <f t="shared" si="2"/>
        <v>14622361.104159335</v>
      </c>
      <c r="L16" s="162">
        <f t="shared" si="3"/>
        <v>18277951.380199168</v>
      </c>
      <c r="M16" s="162">
        <f t="shared" si="4"/>
        <v>18277951.380199168</v>
      </c>
    </row>
    <row r="17" spans="1:13" x14ac:dyDescent="0.25">
      <c r="A17" s="75" t="str">
        <f>'I3 Project list'!A13</f>
        <v>Drury</v>
      </c>
      <c r="B17" s="75" t="str">
        <f>'I3 Project list'!C12</f>
        <v>Drury_4</v>
      </c>
      <c r="C17" s="75">
        <f>'I3 Project list'!B12</f>
        <v>4</v>
      </c>
      <c r="D17" s="75" t="str">
        <f>'I3 Project list'!D12</f>
        <v>Waihoehoe Rd East upgrades- from Fitzgerald Rd to before Cossey Rd (development boundary)</v>
      </c>
      <c r="E17" s="75" t="str">
        <f>'I3 Project list'!E12</f>
        <v>Construct Ultimate 24m Cross section initially (i.e. no interim stage)</v>
      </c>
      <c r="F17" s="162">
        <f>Con1_Base_Cost!J12</f>
        <v>22900740.659143973</v>
      </c>
      <c r="G17" s="144" t="str">
        <f>Con1_Base_Cost!K12</f>
        <v>Yes</v>
      </c>
      <c r="H17" s="161" t="str">
        <f>'I3 Project list'!AI12</f>
        <v>No Traffic Management</v>
      </c>
      <c r="I17" s="162">
        <f t="shared" si="1"/>
        <v>22900740.659143973</v>
      </c>
      <c r="J17" s="51">
        <f t="shared" si="0"/>
        <v>0</v>
      </c>
      <c r="K17" s="162">
        <f t="shared" si="2"/>
        <v>22900740.659143973</v>
      </c>
      <c r="L17" s="162">
        <f t="shared" si="3"/>
        <v>22900740.659143973</v>
      </c>
      <c r="M17" s="162">
        <f t="shared" si="4"/>
        <v>22900740.659143973</v>
      </c>
    </row>
    <row r="18" spans="1:13" x14ac:dyDescent="0.25">
      <c r="A18" s="75" t="str">
        <f>'I3 Project list'!A14</f>
        <v>Drury</v>
      </c>
      <c r="B18" s="75" t="str">
        <f>'I3 Project list'!C13</f>
        <v>Drury_5</v>
      </c>
      <c r="C18" s="75">
        <f>'I3 Project list'!B13</f>
        <v>5</v>
      </c>
      <c r="D18" s="75" t="str">
        <f>'I3 Project list'!D13</f>
        <v xml:space="preserve">Drury Central Station </v>
      </c>
      <c r="E18" s="75" t="str">
        <f>'I3 Project list'!E13</f>
        <v>Not feasible without access. Refer to item 6 below</v>
      </c>
      <c r="F18" s="162">
        <f>Con1_Base_Cost!J13</f>
        <v>0</v>
      </c>
      <c r="G18" s="144" t="str">
        <f>Con1_Base_Cost!K13</f>
        <v>No</v>
      </c>
      <c r="H18" s="161" t="str">
        <f>'I3 Project list'!AI13</f>
        <v>No Traffic Management</v>
      </c>
      <c r="I18" s="162">
        <f t="shared" si="1"/>
        <v>0</v>
      </c>
      <c r="J18" s="51">
        <f t="shared" si="0"/>
        <v>0</v>
      </c>
      <c r="K18" s="162">
        <f t="shared" si="2"/>
        <v>0</v>
      </c>
      <c r="L18" s="162">
        <f t="shared" si="3"/>
        <v>0</v>
      </c>
      <c r="M18" s="162">
        <f t="shared" si="4"/>
        <v>0</v>
      </c>
    </row>
    <row r="19" spans="1:13" x14ac:dyDescent="0.25">
      <c r="A19" s="75" t="str">
        <f>'I3 Project list'!A15</f>
        <v>Drury</v>
      </c>
      <c r="B19" s="75" t="str">
        <f>'I3 Project list'!C14</f>
        <v>Drury_6</v>
      </c>
      <c r="C19" s="75">
        <f>'I3 Project list'!B14</f>
        <v>6</v>
      </c>
      <c r="D19" s="75" t="str">
        <f>'I3 Project list'!D14</f>
        <v>Drury Station Connection+ intersection</v>
      </c>
      <c r="E19" s="75" t="str">
        <f>'I3 Project list'!E14</f>
        <v>NZUP tbc</v>
      </c>
      <c r="F19" s="162">
        <f>Con1_Base_Cost!J14</f>
        <v>0</v>
      </c>
      <c r="G19" s="144" t="str">
        <f>Con1_Base_Cost!K14</f>
        <v>No</v>
      </c>
      <c r="H19" s="161" t="str">
        <f>'I3 Project list'!AI14</f>
        <v>Brownfields</v>
      </c>
      <c r="I19" s="162">
        <f t="shared" si="1"/>
        <v>0</v>
      </c>
      <c r="J19" s="51">
        <f t="shared" si="0"/>
        <v>0.13</v>
      </c>
      <c r="K19" s="162">
        <f t="shared" si="2"/>
        <v>0</v>
      </c>
      <c r="L19" s="162">
        <f t="shared" si="3"/>
        <v>0</v>
      </c>
      <c r="M19" s="162">
        <f t="shared" si="4"/>
        <v>0</v>
      </c>
    </row>
    <row r="20" spans="1:13" x14ac:dyDescent="0.25">
      <c r="A20" s="75" t="str">
        <f>'I3 Project list'!A16</f>
        <v>Drury</v>
      </c>
      <c r="B20" s="75" t="str">
        <f>'I3 Project list'!C15</f>
        <v>Drury_7</v>
      </c>
      <c r="C20" s="75">
        <f>'I3 Project list'!B15</f>
        <v>7</v>
      </c>
      <c r="D20" s="75" t="str">
        <f>'I3 Project list'!D15</f>
        <v xml:space="preserve">Fitzgerald Rd upgrades (from Waihoehoe Rd to development boundary) </v>
      </c>
      <c r="E20" s="75" t="str">
        <f>'I3 Project list'!E15</f>
        <v>2-lane urban - upgrade existing road layout with active modes on both sides</v>
      </c>
      <c r="F20" s="162">
        <f>Con1_Base_Cost!J15</f>
        <v>3001744.1343097757</v>
      </c>
      <c r="G20" s="144" t="str">
        <f>Con1_Base_Cost!K15</f>
        <v>No</v>
      </c>
      <c r="H20" s="161" t="str">
        <f>'I3 Project list'!AI15</f>
        <v>Brownfields</v>
      </c>
      <c r="I20" s="162">
        <f t="shared" si="1"/>
        <v>3181848.7823683624</v>
      </c>
      <c r="J20" s="51">
        <f t="shared" si="0"/>
        <v>0.13</v>
      </c>
      <c r="K20" s="162">
        <f t="shared" si="2"/>
        <v>3595489.1240762491</v>
      </c>
      <c r="L20" s="162">
        <f t="shared" si="3"/>
        <v>4494361.4050953109</v>
      </c>
      <c r="M20" s="162">
        <f t="shared" si="4"/>
        <v>4494361.4050953109</v>
      </c>
    </row>
    <row r="21" spans="1:13" x14ac:dyDescent="0.25">
      <c r="A21" s="75" t="str">
        <f>'I3 Project list'!A17</f>
        <v>Drury</v>
      </c>
      <c r="B21" s="75" t="str">
        <f>'I3 Project list'!C16</f>
        <v>Drury_8</v>
      </c>
      <c r="C21" s="75">
        <f>'I3 Project list'!B16</f>
        <v>8</v>
      </c>
      <c r="D21" s="75" t="str">
        <f>'I3 Project list'!D16</f>
        <v>Fielding Rd upgrades ( from Waihoehoe Rd to development boundary )</v>
      </c>
      <c r="E21" s="75" t="str">
        <f>'I3 Project list'!E16</f>
        <v>2-lane urban - upgrade existing road layout with active modes on both sides</v>
      </c>
      <c r="F21" s="162">
        <f>Con1_Base_Cost!J16</f>
        <v>3001744.1343097757</v>
      </c>
      <c r="G21" s="144" t="str">
        <f>Con1_Base_Cost!K16</f>
        <v>No</v>
      </c>
      <c r="H21" s="161" t="str">
        <f>'I3 Project list'!AI16</f>
        <v>Brownfields</v>
      </c>
      <c r="I21" s="162">
        <f t="shared" si="1"/>
        <v>3181848.7823683624</v>
      </c>
      <c r="J21" s="51">
        <f t="shared" si="0"/>
        <v>0.13</v>
      </c>
      <c r="K21" s="162">
        <f t="shared" si="2"/>
        <v>3595489.1240762491</v>
      </c>
      <c r="L21" s="162">
        <f t="shared" si="3"/>
        <v>4494361.4050953109</v>
      </c>
      <c r="M21" s="162">
        <f t="shared" si="4"/>
        <v>4494361.4050953109</v>
      </c>
    </row>
    <row r="22" spans="1:13" x14ac:dyDescent="0.25">
      <c r="A22" s="75" t="str">
        <f>'I3 Project list'!A18</f>
        <v>Drury</v>
      </c>
      <c r="B22" s="75" t="str">
        <f>'I3 Project list'!C17</f>
        <v>Drury_9a</v>
      </c>
      <c r="C22" s="75" t="str">
        <f>'I3 Project list'!B17</f>
        <v>9a</v>
      </c>
      <c r="D22" s="75" t="str">
        <f>'I3 Project list'!D17</f>
        <v>Upgrade in Norrie Rd/GSR/Waihoehoe intersection</v>
      </c>
      <c r="E22" s="75" t="str">
        <f>'I3 Project list'!E17</f>
        <v xml:space="preserve"> 2-lane signalised intersection with active mode crossings</v>
      </c>
      <c r="F22" s="162">
        <f>Con1_Base_Cost!J17</f>
        <v>0</v>
      </c>
      <c r="G22" s="144" t="str">
        <f>Con1_Base_Cost!K17</f>
        <v>No</v>
      </c>
      <c r="H22" s="161" t="str">
        <f>'I3 Project list'!AI17</f>
        <v>Brownfields</v>
      </c>
      <c r="I22" s="162">
        <f t="shared" si="1"/>
        <v>0</v>
      </c>
      <c r="J22" s="51">
        <f t="shared" si="0"/>
        <v>0.13</v>
      </c>
      <c r="K22" s="162">
        <f t="shared" si="2"/>
        <v>0</v>
      </c>
      <c r="L22" s="162">
        <f t="shared" si="3"/>
        <v>0</v>
      </c>
      <c r="M22" s="162">
        <f t="shared" si="4"/>
        <v>0</v>
      </c>
    </row>
    <row r="23" spans="1:13" x14ac:dyDescent="0.25">
      <c r="A23" s="75" t="str">
        <f>'I3 Project list'!A19</f>
        <v>Drury</v>
      </c>
      <c r="B23" s="75" t="str">
        <f>'I3 Project list'!C18</f>
        <v>Drury_9b</v>
      </c>
      <c r="C23" s="75" t="str">
        <f>'I3 Project list'!B18</f>
        <v>9b</v>
      </c>
      <c r="D23" s="75" t="str">
        <f>'I3 Project list'!D18</f>
        <v>Upgrade in Norrie Rd/GSR/Waihoehoe intersection</v>
      </c>
      <c r="E23" s="75" t="str">
        <f>'I3 Project list'!E18</f>
        <v>multi-lane signalised intersection with active mode crossings, SGA design</v>
      </c>
      <c r="F23" s="162">
        <f>Con1_Base_Cost!J18</f>
        <v>0</v>
      </c>
      <c r="G23" s="144" t="str">
        <f>Con1_Base_Cost!K18</f>
        <v>No</v>
      </c>
      <c r="H23" s="161" t="str">
        <f>'I3 Project list'!AI18</f>
        <v>No Traffic Management</v>
      </c>
      <c r="I23" s="162">
        <f t="shared" si="1"/>
        <v>0</v>
      </c>
      <c r="J23" s="51">
        <f t="shared" si="0"/>
        <v>0</v>
      </c>
      <c r="K23" s="162">
        <f t="shared" si="2"/>
        <v>0</v>
      </c>
      <c r="L23" s="162">
        <f t="shared" si="3"/>
        <v>0</v>
      </c>
      <c r="M23" s="162">
        <f t="shared" si="4"/>
        <v>0</v>
      </c>
    </row>
    <row r="24" spans="1:13" x14ac:dyDescent="0.25">
      <c r="A24" s="75" t="str">
        <f>'I3 Project list'!A20</f>
        <v>Drury</v>
      </c>
      <c r="B24" s="75" t="str">
        <f>'I3 Project list'!C19</f>
        <v>Drury_10a</v>
      </c>
      <c r="C24" s="75" t="str">
        <f>'I3 Project list'!B19</f>
        <v>10a</v>
      </c>
      <c r="D24" s="75" t="str">
        <f>'I3 Project list'!D19</f>
        <v>New intersection on Waihoehoe Rd/Fitzgerald Rd( including approach cross-sections)</v>
      </c>
      <c r="E24" s="75" t="str">
        <f>'I3 Project list'!E19</f>
        <v xml:space="preserve"> 2-lane signalised intersection with active mode crossings</v>
      </c>
      <c r="F24" s="162">
        <f>Con1_Base_Cost!J19</f>
        <v>2476686.5794635112</v>
      </c>
      <c r="G24" s="144" t="str">
        <f>Con1_Base_Cost!K19</f>
        <v>No</v>
      </c>
      <c r="H24" s="161" t="str">
        <f>'I3 Project list'!AI19</f>
        <v>Brownfields</v>
      </c>
      <c r="I24" s="162">
        <f t="shared" si="1"/>
        <v>2625287.7742313221</v>
      </c>
      <c r="J24" s="51">
        <f t="shared" si="0"/>
        <v>0.13</v>
      </c>
      <c r="K24" s="162">
        <f t="shared" si="2"/>
        <v>2966575.1848813938</v>
      </c>
      <c r="L24" s="162">
        <f t="shared" si="3"/>
        <v>3708218.981101742</v>
      </c>
      <c r="M24" s="162">
        <f t="shared" si="4"/>
        <v>3708218.981101742</v>
      </c>
    </row>
    <row r="25" spans="1:13" x14ac:dyDescent="0.25">
      <c r="A25" s="75" t="str">
        <f>'I3 Project list'!A21</f>
        <v>Drury</v>
      </c>
      <c r="B25" s="75" t="str">
        <f>'I3 Project list'!C20</f>
        <v>Drury_10b</v>
      </c>
      <c r="C25" s="75" t="str">
        <f>'I3 Project list'!B20</f>
        <v>10b</v>
      </c>
      <c r="D25" s="75" t="str">
        <f>'I3 Project list'!D20</f>
        <v>New intersection on Waihoehoe Rd/Fitzgerald Rd( including approach cross-sections)</v>
      </c>
      <c r="E25" s="75" t="str">
        <f>'I3 Project list'!E20</f>
        <v>multi-lane roundabout with active mode crossings, SGA design</v>
      </c>
      <c r="F25" s="162">
        <f>Con1_Base_Cost!J20</f>
        <v>3191829.8292836002</v>
      </c>
      <c r="G25" s="144" t="str">
        <f>Con1_Base_Cost!K20</f>
        <v>No</v>
      </c>
      <c r="H25" s="161" t="str">
        <f>'I3 Project list'!AI20</f>
        <v>Brownfields</v>
      </c>
      <c r="I25" s="162">
        <f t="shared" si="1"/>
        <v>3383339.6190406163</v>
      </c>
      <c r="J25" s="51">
        <f t="shared" si="0"/>
        <v>0.13</v>
      </c>
      <c r="K25" s="162">
        <f t="shared" si="2"/>
        <v>3823173.7695158962</v>
      </c>
      <c r="L25" s="162">
        <f t="shared" si="3"/>
        <v>4778967.2118948698</v>
      </c>
      <c r="M25" s="162">
        <f t="shared" si="4"/>
        <v>4778967.2118948698</v>
      </c>
    </row>
    <row r="26" spans="1:13" x14ac:dyDescent="0.25">
      <c r="A26" s="75" t="str">
        <f>'I3 Project list'!A22</f>
        <v>Drury</v>
      </c>
      <c r="B26" s="75" t="str">
        <f>'I3 Project list'!C21</f>
        <v>Drury_11</v>
      </c>
      <c r="C26" s="75">
        <f>'I3 Project list'!B21</f>
        <v>11</v>
      </c>
      <c r="D26" s="75" t="str">
        <f>'I3 Project list'!D21</f>
        <v>Intersection upgrade Waihoehoe Rd/Fielding Rd/Appleby Rd</v>
      </c>
      <c r="E26" s="75" t="str">
        <f>'I3 Project list'!E21</f>
        <v>Roundabout as per SGA design</v>
      </c>
      <c r="F26" s="162">
        <f>Con1_Base_Cost!J21</f>
        <v>3095858.2243293892</v>
      </c>
      <c r="G26" s="144" t="str">
        <f>Con1_Base_Cost!K21</f>
        <v>No</v>
      </c>
      <c r="H26" s="161" t="str">
        <f>'I3 Project list'!AI21</f>
        <v>Brownfields</v>
      </c>
      <c r="I26" s="162">
        <f t="shared" si="1"/>
        <v>3281609.7177891526</v>
      </c>
      <c r="J26" s="51">
        <f t="shared" si="0"/>
        <v>0.13</v>
      </c>
      <c r="K26" s="162">
        <f t="shared" si="2"/>
        <v>3708218.981101742</v>
      </c>
      <c r="L26" s="162">
        <f t="shared" si="3"/>
        <v>4635273.726377178</v>
      </c>
      <c r="M26" s="162">
        <f t="shared" si="4"/>
        <v>4635273.726377178</v>
      </c>
    </row>
    <row r="27" spans="1:13" x14ac:dyDescent="0.25">
      <c r="A27" s="75" t="str">
        <f>'I3 Project list'!A23</f>
        <v>Drury</v>
      </c>
      <c r="B27" s="75" t="str">
        <f>'I3 Project list'!C22</f>
        <v>Drury_12</v>
      </c>
      <c r="C27" s="75">
        <f>'I3 Project list'!B22</f>
        <v>12</v>
      </c>
      <c r="D27" s="75" t="str">
        <f>'I3 Project list'!D22</f>
        <v>Interim walking, cycling and bus connections within Drury Centre (includes Bremner/Norrie/Firth Intersection upgrades, active mode on Norrie) -overlap with project 36 and 46</v>
      </c>
      <c r="E27" s="75" t="str">
        <f>'I3 Project list'!E22</f>
        <v>Intersection improvements on Bremner-Firth Rd, Norrie-Firth Rd, GSR-Firth Rd, Active mode facilities on both sides of Firth &amp; Norrie Rd</v>
      </c>
      <c r="F27" s="162">
        <f>Con1_Base_Cost!J22</f>
        <v>7751659.7383905333</v>
      </c>
      <c r="G27" s="144" t="str">
        <f>Con1_Base_Cost!K22</f>
        <v>No</v>
      </c>
      <c r="H27" s="161" t="str">
        <f>'I3 Project list'!AI22</f>
        <v>Brownfields</v>
      </c>
      <c r="I27" s="162">
        <f t="shared" si="1"/>
        <v>8216759.3226939654</v>
      </c>
      <c r="J27" s="51">
        <f t="shared" si="0"/>
        <v>0.13</v>
      </c>
      <c r="K27" s="162">
        <f t="shared" si="2"/>
        <v>9284938.0346441809</v>
      </c>
      <c r="L27" s="162">
        <f t="shared" si="3"/>
        <v>11606172.543305226</v>
      </c>
      <c r="M27" s="162">
        <f t="shared" si="4"/>
        <v>11606172.543305226</v>
      </c>
    </row>
    <row r="28" spans="1:13" x14ac:dyDescent="0.25">
      <c r="A28" s="75" t="str">
        <f>'I3 Project list'!A24</f>
        <v>Drury</v>
      </c>
      <c r="B28" s="75" t="str">
        <f>'I3 Project list'!C23</f>
        <v>Drury_13a</v>
      </c>
      <c r="C28" s="75" t="str">
        <f>'I3 Project list'!B23</f>
        <v>13a</v>
      </c>
      <c r="D28" s="75" t="str">
        <f>'I3 Project list'!D23</f>
        <v>N-S Opaheke Arterial across development (upto Waihoehoe Stream)</v>
      </c>
      <c r="E28" s="75" t="str">
        <f>'I3 Project list'!E23</f>
        <v>2-lane urban- new 2-lane arterial with active modes on both sides + intersection improvements (TDM)</v>
      </c>
      <c r="F28" s="162">
        <f>Con1_Base_Cost!J23</f>
        <v>11078838.241585152</v>
      </c>
      <c r="G28" s="144" t="str">
        <f>Con1_Base_Cost!K23</f>
        <v>No</v>
      </c>
      <c r="H28" s="161" t="str">
        <f>'I3 Project list'!AI23</f>
        <v>Greenfields</v>
      </c>
      <c r="I28" s="162">
        <f t="shared" si="1"/>
        <v>11743568.536080262</v>
      </c>
      <c r="J28" s="51">
        <f t="shared" si="0"/>
        <v>0.02</v>
      </c>
      <c r="K28" s="162">
        <f t="shared" si="2"/>
        <v>11978439.906801866</v>
      </c>
      <c r="L28" s="162">
        <f t="shared" si="3"/>
        <v>14973049.883502332</v>
      </c>
      <c r="M28" s="162">
        <f t="shared" si="4"/>
        <v>14973049.883502332</v>
      </c>
    </row>
    <row r="29" spans="1:13" x14ac:dyDescent="0.25">
      <c r="A29" s="75" t="str">
        <f>'I3 Project list'!A25</f>
        <v>Drury</v>
      </c>
      <c r="B29" s="75" t="str">
        <f>'I3 Project list'!C24</f>
        <v>Drury_13b</v>
      </c>
      <c r="C29" s="75" t="str">
        <f>'I3 Project list'!B24</f>
        <v>13b</v>
      </c>
      <c r="D29" s="75" t="str">
        <f>'I3 Project list'!D24</f>
        <v>N-S Opaheke Arterial across development (upto Waihoihoi Stream)</v>
      </c>
      <c r="E29" s="75" t="str">
        <f>'I3 Project list'!E24</f>
        <v>4-lane urban- upgrade 2-lane arterial with SGA design + intersection improvements (TDM)</v>
      </c>
      <c r="F29" s="162">
        <f>Con1_Base_Cost!J24</f>
        <v>5882130.6262258394</v>
      </c>
      <c r="G29" s="144" t="str">
        <f>Con1_Base_Cost!K24</f>
        <v>No</v>
      </c>
      <c r="H29" s="161" t="str">
        <f>'I3 Project list'!AI24</f>
        <v>Brownfields</v>
      </c>
      <c r="I29" s="162">
        <f t="shared" si="1"/>
        <v>6235058.46379939</v>
      </c>
      <c r="J29" s="51">
        <f t="shared" si="0"/>
        <v>0.13</v>
      </c>
      <c r="K29" s="162">
        <f t="shared" si="2"/>
        <v>7045616.0640933104</v>
      </c>
      <c r="L29" s="162">
        <f t="shared" si="3"/>
        <v>8807020.0801166371</v>
      </c>
      <c r="M29" s="162">
        <f t="shared" si="4"/>
        <v>8807020.0801166371</v>
      </c>
    </row>
    <row r="30" spans="1:13" x14ac:dyDescent="0.25">
      <c r="A30" s="75" t="str">
        <f>'I3 Project list'!A26</f>
        <v>Drury</v>
      </c>
      <c r="B30" s="75" t="str">
        <f>'I3 Project list'!C25</f>
        <v>Drury_14</v>
      </c>
      <c r="C30" s="75">
        <f>'I3 Project list'!B25</f>
        <v>14</v>
      </c>
      <c r="D30" s="75" t="str">
        <f>'I3 Project list'!D25</f>
        <v xml:space="preserve">Upgrade Brookefield Road from Fitzgerald to Quarry Rd+ New connection + Intersections on Quarry &amp; Fitzgerald </v>
      </c>
      <c r="E30" s="75" t="str">
        <f>'I3 Project list'!E25</f>
        <v>2-lane urban (upgrade existing road layout with active modes on both sides + intersection improvements + new connection to Quarry Rd)</v>
      </c>
      <c r="F30" s="162">
        <f>Con1_Base_Cost!J25</f>
        <v>18827380.721051782</v>
      </c>
      <c r="G30" s="144" t="str">
        <f>Con1_Base_Cost!K25</f>
        <v>No</v>
      </c>
      <c r="H30" s="161" t="str">
        <f>'I3 Project list'!AI25</f>
        <v>Brownfields</v>
      </c>
      <c r="I30" s="162">
        <f t="shared" si="1"/>
        <v>19957023.564314891</v>
      </c>
      <c r="J30" s="51">
        <f t="shared" si="0"/>
        <v>0.13</v>
      </c>
      <c r="K30" s="162">
        <f t="shared" si="2"/>
        <v>22551436.627675824</v>
      </c>
      <c r="L30" s="162">
        <f t="shared" si="3"/>
        <v>28189295.784594782</v>
      </c>
      <c r="M30" s="162">
        <f t="shared" si="4"/>
        <v>28189295.784594782</v>
      </c>
    </row>
    <row r="31" spans="1:13" x14ac:dyDescent="0.25">
      <c r="A31" s="75" t="str">
        <f>'I3 Project list'!A27</f>
        <v>Drury</v>
      </c>
      <c r="B31" s="75" t="str">
        <f>'I3 Project list'!C26</f>
        <v>Drury_14a</v>
      </c>
      <c r="C31" s="75" t="str">
        <f>'I3 Project list'!B26</f>
        <v>14a</v>
      </c>
      <c r="D31" s="75" t="str">
        <f>'I3 Project list'!D26</f>
        <v>Western end of Brookefield Road Extension tie in with Quarry Rd</v>
      </c>
      <c r="E31" s="75" t="str">
        <f>'I3 Project list'!E26</f>
        <v>2-lane urban (New Road connection to Quarry Road with active modes on both sides + intersection improvements)</v>
      </c>
      <c r="F31" s="162">
        <f>Con1_Base_Cost!J26</f>
        <v>9643379.6608498301</v>
      </c>
      <c r="G31" s="144" t="str">
        <f>Con1_Base_Cost!K26</f>
        <v>No</v>
      </c>
      <c r="H31" s="161" t="str">
        <f>'I3 Project list'!AI26</f>
        <v>Brownfields</v>
      </c>
      <c r="I31" s="162">
        <f t="shared" si="1"/>
        <v>10221982.44050082</v>
      </c>
      <c r="J31" s="51">
        <f t="shared" si="0"/>
        <v>0.13</v>
      </c>
      <c r="K31" s="162">
        <f t="shared" si="2"/>
        <v>11550840.157765925</v>
      </c>
      <c r="L31" s="162">
        <f t="shared" si="3"/>
        <v>14438550.197207406</v>
      </c>
      <c r="M31" s="162">
        <f t="shared" si="4"/>
        <v>14438550.197207406</v>
      </c>
    </row>
    <row r="32" spans="1:13" x14ac:dyDescent="0.25">
      <c r="A32" s="75" t="str">
        <f>'I3 Project list'!A28</f>
        <v>Drury</v>
      </c>
      <c r="B32" s="75" t="str">
        <f>'I3 Project list'!C27</f>
        <v>Drury_14b</v>
      </c>
      <c r="C32" s="75" t="str">
        <f>'I3 Project list'!B27</f>
        <v>14b</v>
      </c>
      <c r="D32" s="75" t="str">
        <f>'I3 Project list'!D27</f>
        <v>Brookefield Road Upgrade</v>
      </c>
      <c r="E32" s="75" t="str">
        <f>'I3 Project list'!E27</f>
        <v>2-lane urban (upgrade existing road layout with active modes on both sides + intersection improvements)</v>
      </c>
      <c r="F32" s="162">
        <f>Con1_Base_Cost!J27</f>
        <v>9184001.0602019541</v>
      </c>
      <c r="G32" s="144" t="str">
        <f>Con1_Base_Cost!K27</f>
        <v>No</v>
      </c>
      <c r="H32" s="161" t="str">
        <f>'I3 Project list'!AI27</f>
        <v>Brownfields</v>
      </c>
      <c r="I32" s="162">
        <f t="shared" si="1"/>
        <v>9735041.1238140725</v>
      </c>
      <c r="J32" s="51">
        <f t="shared" si="0"/>
        <v>0.13</v>
      </c>
      <c r="K32" s="162">
        <f t="shared" si="2"/>
        <v>11000596.469909901</v>
      </c>
      <c r="L32" s="162">
        <f t="shared" si="3"/>
        <v>13750745.587387376</v>
      </c>
      <c r="M32" s="162">
        <f t="shared" si="4"/>
        <v>13750745.587387376</v>
      </c>
    </row>
    <row r="33" spans="1:13" x14ac:dyDescent="0.25">
      <c r="A33" s="75" t="str">
        <f>'I3 Project list'!A29</f>
        <v>Drury</v>
      </c>
      <c r="B33" s="75" t="str">
        <f>'I3 Project list'!C28</f>
        <v>Drury_15</v>
      </c>
      <c r="C33" s="75">
        <f>'I3 Project list'!B28</f>
        <v>15</v>
      </c>
      <c r="D33" s="75" t="str">
        <f>'I3 Project list'!D28</f>
        <v>New Collector road E-W from Fitgerald Rd (collector 1) + Intersections</v>
      </c>
      <c r="E33" s="75" t="str">
        <f>'I3 Project list'!E28</f>
        <v>2-lane collector- new collector with active mode on both sides + intersection improvements (TDM)</v>
      </c>
      <c r="F33" s="162">
        <f>Con1_Base_Cost!J28</f>
        <v>15050433.687369928</v>
      </c>
      <c r="G33" s="144" t="str">
        <f>Con1_Base_Cost!K28</f>
        <v>No</v>
      </c>
      <c r="H33" s="161" t="str">
        <f>'I3 Project list'!AI28</f>
        <v>Greenfields</v>
      </c>
      <c r="I33" s="162">
        <f t="shared" si="1"/>
        <v>15953459.708612124</v>
      </c>
      <c r="J33" s="51">
        <f t="shared" si="0"/>
        <v>0.02</v>
      </c>
      <c r="K33" s="162">
        <f t="shared" si="2"/>
        <v>16272528.902784366</v>
      </c>
      <c r="L33" s="162">
        <f t="shared" si="3"/>
        <v>20340661.128480457</v>
      </c>
      <c r="M33" s="162">
        <f t="shared" si="4"/>
        <v>20340661.128480457</v>
      </c>
    </row>
    <row r="34" spans="1:13" x14ac:dyDescent="0.25">
      <c r="A34" s="75" t="str">
        <f>'I3 Project list'!A30</f>
        <v>Drury</v>
      </c>
      <c r="B34" s="75" t="str">
        <f>'I3 Project list'!C29</f>
        <v>Drury_16a</v>
      </c>
      <c r="C34" s="75" t="str">
        <f>'I3 Project list'!B29</f>
        <v>16a</v>
      </c>
      <c r="D34" s="75" t="str">
        <f>'I3 Project list'!D29</f>
        <v>Replace 2-lane Bremner Road Bridge over State Highway 1</v>
      </c>
      <c r="E34" s="75" t="str">
        <f>'I3 Project list'!E29</f>
        <v>2-lane urban with active modes on both sides (replacing existing bridge as part of SH1 P2D NZUP)</v>
      </c>
      <c r="F34" s="162">
        <f>Con1_Base_Cost!J29</f>
        <v>7283879.4221979249</v>
      </c>
      <c r="G34" s="144" t="str">
        <f>Con1_Base_Cost!K29</f>
        <v>No</v>
      </c>
      <c r="H34" s="161" t="str">
        <f>'I3 Project list'!AI29</f>
        <v>Brownfields</v>
      </c>
      <c r="I34" s="162">
        <f t="shared" si="1"/>
        <v>7720912.1875298005</v>
      </c>
      <c r="J34" s="51">
        <f t="shared" si="0"/>
        <v>0.13</v>
      </c>
      <c r="K34" s="162">
        <f t="shared" si="2"/>
        <v>8724630.7719086744</v>
      </c>
      <c r="L34" s="162">
        <f t="shared" si="3"/>
        <v>10905788.464885842</v>
      </c>
      <c r="M34" s="162">
        <f t="shared" si="4"/>
        <v>10905788.464885842</v>
      </c>
    </row>
    <row r="35" spans="1:13" x14ac:dyDescent="0.25">
      <c r="A35" s="75" t="str">
        <f>'I3 Project list'!A31</f>
        <v>Drury</v>
      </c>
      <c r="B35" s="75" t="str">
        <f>'I3 Project list'!C30</f>
        <v>Drury_16b</v>
      </c>
      <c r="C35" s="75" t="str">
        <f>'I3 Project list'!B30</f>
        <v>16b</v>
      </c>
      <c r="D35" s="75" t="str">
        <f>'I3 Project list'!D30</f>
        <v>Widen Bremner Road Bridge ove SH1 to 4-lanes</v>
      </c>
      <c r="E35" s="75" t="str">
        <f>'I3 Project list'!E30</f>
        <v>4-lane urban- upgrade 2-lane urban with active modes on both sides (SGA design)</v>
      </c>
      <c r="F35" s="162">
        <f>Con1_Base_Cost!J30</f>
        <v>5261720.6380702304</v>
      </c>
      <c r="G35" s="144" t="str">
        <f>Con1_Base_Cost!K30</f>
        <v>No</v>
      </c>
      <c r="H35" s="161" t="str">
        <f>'I3 Project list'!AI30</f>
        <v>Brownfields</v>
      </c>
      <c r="I35" s="162">
        <f t="shared" si="1"/>
        <v>5577423.8763544448</v>
      </c>
      <c r="J35" s="51">
        <f t="shared" si="0"/>
        <v>0.13</v>
      </c>
      <c r="K35" s="162">
        <f t="shared" si="2"/>
        <v>6302488.9802805223</v>
      </c>
      <c r="L35" s="162">
        <f t="shared" si="3"/>
        <v>7878111.2253506528</v>
      </c>
      <c r="M35" s="162">
        <f t="shared" si="4"/>
        <v>7878111.2253506528</v>
      </c>
    </row>
    <row r="36" spans="1:13" x14ac:dyDescent="0.25">
      <c r="A36" s="75" t="str">
        <f>'I3 Project list'!A32</f>
        <v>Drury</v>
      </c>
      <c r="B36" s="75" t="str">
        <f>'I3 Project list'!C31</f>
        <v>Drury_17</v>
      </c>
      <c r="C36" s="75">
        <f>'I3 Project list'!B31</f>
        <v>17</v>
      </c>
      <c r="D36" s="75" t="str">
        <f>'I3 Project list'!D31</f>
        <v>Oira Road to Jesmond Road Collector</v>
      </c>
      <c r="E36" s="75" t="str">
        <f>'I3 Project list'!E31</f>
        <v>New 2-lane urban collector with active modes on both sides</v>
      </c>
      <c r="F36" s="162">
        <f>Con1_Base_Cost!J31</f>
        <v>7783015.8597247964</v>
      </c>
      <c r="G36" s="144" t="str">
        <f>Con1_Base_Cost!K31</f>
        <v>No</v>
      </c>
      <c r="H36" s="161" t="str">
        <f>'I3 Project list'!AI31</f>
        <v>Brownfields</v>
      </c>
      <c r="I36" s="162">
        <f t="shared" si="1"/>
        <v>8249996.8113082843</v>
      </c>
      <c r="J36" s="51">
        <f t="shared" si="0"/>
        <v>0.13</v>
      </c>
      <c r="K36" s="162">
        <f t="shared" si="2"/>
        <v>9322496.39677836</v>
      </c>
      <c r="L36" s="162">
        <f t="shared" si="3"/>
        <v>11653120.49597295</v>
      </c>
      <c r="M36" s="162">
        <f t="shared" si="4"/>
        <v>11653120.49597295</v>
      </c>
    </row>
    <row r="37" spans="1:13" x14ac:dyDescent="0.25">
      <c r="A37" s="75" t="str">
        <f>'I3 Project list'!A33</f>
        <v>Drury</v>
      </c>
      <c r="B37" s="75" t="str">
        <f>'I3 Project list'!C32</f>
        <v>Drury_19-1</v>
      </c>
      <c r="C37" s="75" t="str">
        <f>'I3 Project list'!B32</f>
        <v>19-1</v>
      </c>
      <c r="D37" s="75" t="str">
        <f>'I3 Project list'!D32</f>
        <v>SH1 3-laning and cycleway upgrades from Papakura to Drury Interchange</v>
      </c>
      <c r="E37" s="75" t="str">
        <f>'I3 Project list'!E32</f>
        <v>NZUP tbc</v>
      </c>
      <c r="F37" s="162">
        <f>Con1_Base_Cost!J32</f>
        <v>0</v>
      </c>
      <c r="G37" s="144" t="str">
        <f>Con1_Base_Cost!K32</f>
        <v>No</v>
      </c>
      <c r="H37" s="161" t="str">
        <f>'I3 Project list'!AI32</f>
        <v>No Traffic Management</v>
      </c>
      <c r="I37" s="162">
        <f t="shared" si="1"/>
        <v>0</v>
      </c>
      <c r="J37" s="51">
        <f t="shared" si="0"/>
        <v>0</v>
      </c>
      <c r="K37" s="162">
        <f t="shared" si="2"/>
        <v>0</v>
      </c>
      <c r="L37" s="162">
        <f t="shared" si="3"/>
        <v>0</v>
      </c>
      <c r="M37" s="162">
        <f t="shared" si="4"/>
        <v>0</v>
      </c>
    </row>
    <row r="38" spans="1:13" x14ac:dyDescent="0.25">
      <c r="A38" s="75" t="str">
        <f>'I3 Project list'!A34</f>
        <v>Drury</v>
      </c>
      <c r="B38" s="75" t="str">
        <f>'I3 Project list'!C33</f>
        <v>Drury_19-2</v>
      </c>
      <c r="C38" s="75" t="str">
        <f>'I3 Project list'!B33</f>
        <v>19-2</v>
      </c>
      <c r="D38" s="75" t="str">
        <f>'I3 Project list'!D33</f>
        <v>SH1 Drury Interchange including ramps</v>
      </c>
      <c r="E38" s="75" t="str">
        <f>'I3 Project list'!E33</f>
        <v>NZUP tbc</v>
      </c>
      <c r="F38" s="162">
        <f>Con1_Base_Cost!J33</f>
        <v>0</v>
      </c>
      <c r="G38" s="144" t="str">
        <f>Con1_Base_Cost!K33</f>
        <v>No</v>
      </c>
      <c r="H38" s="161" t="str">
        <f>'I3 Project list'!AI33</f>
        <v>No Traffic Management</v>
      </c>
      <c r="I38" s="162">
        <f t="shared" si="1"/>
        <v>0</v>
      </c>
      <c r="J38" s="51">
        <f t="shared" si="0"/>
        <v>0</v>
      </c>
      <c r="K38" s="162">
        <f t="shared" si="2"/>
        <v>0</v>
      </c>
      <c r="L38" s="162">
        <f t="shared" si="3"/>
        <v>0</v>
      </c>
      <c r="M38" s="162">
        <f t="shared" si="4"/>
        <v>0</v>
      </c>
    </row>
    <row r="39" spans="1:13" x14ac:dyDescent="0.25">
      <c r="A39" s="75" t="str">
        <f>'I3 Project list'!A35</f>
        <v>Drury</v>
      </c>
      <c r="B39" s="75" t="str">
        <f>'I3 Project list'!C34</f>
        <v>Drury_19-3</v>
      </c>
      <c r="C39" s="75" t="str">
        <f>'I3 Project list'!B34</f>
        <v>19-3</v>
      </c>
      <c r="D39" s="75" t="str">
        <f>'I3 Project list'!D34</f>
        <v xml:space="preserve">SH1 3-laning and cycleway upgrades from Drury Interchange To Drury South </v>
      </c>
      <c r="E39" s="75" t="str">
        <f>'I3 Project list'!E34</f>
        <v>NZUP tbc</v>
      </c>
      <c r="F39" s="162">
        <f>Con1_Base_Cost!J34</f>
        <v>0</v>
      </c>
      <c r="G39" s="144" t="str">
        <f>Con1_Base_Cost!K34</f>
        <v>No</v>
      </c>
      <c r="H39" s="161" t="str">
        <f>'I3 Project list'!AI34</f>
        <v>No Traffic Management</v>
      </c>
      <c r="I39" s="162">
        <f t="shared" si="1"/>
        <v>0</v>
      </c>
      <c r="J39" s="51">
        <f t="shared" si="0"/>
        <v>0</v>
      </c>
      <c r="K39" s="162">
        <f t="shared" si="2"/>
        <v>0</v>
      </c>
      <c r="L39" s="162">
        <f t="shared" si="3"/>
        <v>0</v>
      </c>
      <c r="M39" s="162">
        <f t="shared" si="4"/>
        <v>0</v>
      </c>
    </row>
    <row r="40" spans="1:13" x14ac:dyDescent="0.25">
      <c r="A40" s="75" t="str">
        <f>'I3 Project list'!A36</f>
        <v>Drury</v>
      </c>
      <c r="B40" s="75" t="str">
        <f>'I3 Project list'!C35</f>
        <v>Drury_20a</v>
      </c>
      <c r="C40" s="75" t="str">
        <f>'I3 Project list'!B35</f>
        <v>20a</v>
      </c>
      <c r="D40" s="75" t="str">
        <f>'I3 Project list'!D35</f>
        <v xml:space="preserve">Upgrade Fitzgerald Rd from Brookefield to Cossey Rd for active modes </v>
      </c>
      <c r="E40" s="75" t="str">
        <f>'I3 Project list'!E35</f>
        <v>Active mode upgrades- existing road layout with active modes on both sides + intersection upgrades for active mode crossing</v>
      </c>
      <c r="F40" s="162">
        <f>Con1_Base_Cost!J35</f>
        <v>12003261.507369908</v>
      </c>
      <c r="G40" s="144" t="str">
        <f>Con1_Base_Cost!K35</f>
        <v>No</v>
      </c>
      <c r="H40" s="161" t="str">
        <f>'I3 Project list'!AI35</f>
        <v>Brownfields</v>
      </c>
      <c r="I40" s="162">
        <f t="shared" si="1"/>
        <v>12723457.197812103</v>
      </c>
      <c r="J40" s="51">
        <f t="shared" si="0"/>
        <v>0.13</v>
      </c>
      <c r="K40" s="162">
        <f t="shared" si="2"/>
        <v>14377506.633527676</v>
      </c>
      <c r="L40" s="162">
        <f t="shared" si="3"/>
        <v>17971883.291909594</v>
      </c>
      <c r="M40" s="162">
        <f t="shared" si="4"/>
        <v>17971883.291909594</v>
      </c>
    </row>
    <row r="41" spans="1:13" x14ac:dyDescent="0.25">
      <c r="A41" s="75" t="str">
        <f>'I3 Project list'!A37</f>
        <v>Drury</v>
      </c>
      <c r="B41" s="75" t="str">
        <f>'I3 Project list'!C36</f>
        <v>Drury_21</v>
      </c>
      <c r="C41" s="75">
        <f>'I3 Project list'!B36</f>
        <v>21</v>
      </c>
      <c r="D41" s="75" t="str">
        <f>'I3 Project list'!D36</f>
        <v>Fielding Rd upgrades for active modes ( from Fitzgerald Rd to development boundary )</v>
      </c>
      <c r="E41" s="75" t="str">
        <f>'I3 Project list'!E36</f>
        <v>Active mode upgrades- existing road layout with active modes on both sides + intersection upgrades for active mode crossing</v>
      </c>
      <c r="F41" s="162">
        <f>Con1_Base_Cost!J36</f>
        <v>1700988.3427755397</v>
      </c>
      <c r="G41" s="144" t="str">
        <f>Con1_Base_Cost!K36</f>
        <v>No</v>
      </c>
      <c r="H41" s="161" t="str">
        <f>'I3 Project list'!AI36</f>
        <v>Brownfields</v>
      </c>
      <c r="I41" s="162">
        <f t="shared" si="1"/>
        <v>1803047.6433420721</v>
      </c>
      <c r="J41" s="51">
        <f t="shared" si="0"/>
        <v>0.13</v>
      </c>
      <c r="K41" s="162">
        <f t="shared" si="2"/>
        <v>2037443.8369765414</v>
      </c>
      <c r="L41" s="162">
        <f t="shared" si="3"/>
        <v>2546804.796220677</v>
      </c>
      <c r="M41" s="162">
        <f t="shared" si="4"/>
        <v>2546804.796220677</v>
      </c>
    </row>
    <row r="42" spans="1:13" x14ac:dyDescent="0.25">
      <c r="A42" s="75" t="str">
        <f>'I3 Project list'!A38</f>
        <v>Drury</v>
      </c>
      <c r="B42" s="75" t="str">
        <f>'I3 Project list'!C37</f>
        <v>Drury_22</v>
      </c>
      <c r="C42" s="75">
        <f>'I3 Project list'!B37</f>
        <v>22</v>
      </c>
      <c r="D42" s="75" t="str">
        <f>'I3 Project list'!D37</f>
        <v>Upgrade Intersection at Quarry/ GSR</v>
      </c>
      <c r="E42" s="75" t="str">
        <f>'I3 Project list'!E37</f>
        <v>Upgrade intersection with active modes facilities(TDM)</v>
      </c>
      <c r="F42" s="162">
        <f>Con1_Base_Cost!J37</f>
        <v>2476686.5794635112</v>
      </c>
      <c r="G42" s="144" t="str">
        <f>Con1_Base_Cost!K37</f>
        <v>No</v>
      </c>
      <c r="H42" s="161" t="str">
        <f>'I3 Project list'!AI37</f>
        <v>Brownfields</v>
      </c>
      <c r="I42" s="162">
        <f t="shared" si="1"/>
        <v>2625287.7742313221</v>
      </c>
      <c r="J42" s="51">
        <f t="shared" ref="J42:J73" si="5">VLOOKUP(H42,Con2_Traffic_Mgmt_Lookup,2,FALSE)</f>
        <v>0.13</v>
      </c>
      <c r="K42" s="162">
        <f t="shared" si="2"/>
        <v>2966575.1848813938</v>
      </c>
      <c r="L42" s="162">
        <f t="shared" si="3"/>
        <v>3708218.981101742</v>
      </c>
      <c r="M42" s="162">
        <f t="shared" si="4"/>
        <v>3708218.981101742</v>
      </c>
    </row>
    <row r="43" spans="1:13" x14ac:dyDescent="0.25">
      <c r="A43" s="75" t="str">
        <f>'I3 Project list'!A39</f>
        <v>Drury</v>
      </c>
      <c r="B43" s="75" t="str">
        <f>'I3 Project list'!C38</f>
        <v>Drury_23a</v>
      </c>
      <c r="C43" s="75" t="str">
        <f>'I3 Project list'!B38</f>
        <v>23a</v>
      </c>
      <c r="D43" s="75" t="str">
        <f>'I3 Project list'!D38</f>
        <v>Waihoehoe Rd West upgrades- between GSR &amp; Kath Henry</v>
      </c>
      <c r="E43" s="75" t="str">
        <f>'I3 Project list'!E38</f>
        <v xml:space="preserve">Interim 2-lane – install kerb and channel within existing road corridor with provision of active modes on both sides, 20m cross-section </v>
      </c>
      <c r="F43" s="162">
        <f>Con1_Base_Cost!J38</f>
        <v>0</v>
      </c>
      <c r="G43" s="144" t="str">
        <f>Con1_Base_Cost!K38</f>
        <v>No</v>
      </c>
      <c r="H43" s="161" t="str">
        <f>'I3 Project list'!AI38</f>
        <v>Brownfields</v>
      </c>
      <c r="I43" s="162">
        <f t="shared" si="1"/>
        <v>0</v>
      </c>
      <c r="J43" s="51">
        <f t="shared" si="5"/>
        <v>0.13</v>
      </c>
      <c r="K43" s="162">
        <f t="shared" si="2"/>
        <v>0</v>
      </c>
      <c r="L43" s="162">
        <f t="shared" si="3"/>
        <v>0</v>
      </c>
      <c r="M43" s="162">
        <f t="shared" si="4"/>
        <v>0</v>
      </c>
    </row>
    <row r="44" spans="1:13" x14ac:dyDescent="0.25">
      <c r="A44" s="75" t="str">
        <f>'I3 Project list'!A40</f>
        <v>Drury</v>
      </c>
      <c r="B44" s="75" t="str">
        <f>'I3 Project list'!C39</f>
        <v>Drury_23b</v>
      </c>
      <c r="C44" s="75" t="str">
        <f>'I3 Project list'!B39</f>
        <v>23b</v>
      </c>
      <c r="D44" s="75" t="str">
        <f>'I3 Project list'!D39</f>
        <v>Waihoehoe Rd West upgrades- between GSR &amp; Kath Henry Lane</v>
      </c>
      <c r="E44" s="75" t="str">
        <f>'I3 Project list'!E39</f>
        <v>Final 4-lane - following interim option, upgrade Road corridor to provide four lanes with additional turning lanes at intersections where required (as indicated in SGA Design</v>
      </c>
      <c r="F44" s="162">
        <f>Con1_Base_Cost!J39</f>
        <v>0</v>
      </c>
      <c r="G44" s="144" t="str">
        <f>Con1_Base_Cost!K39</f>
        <v>No</v>
      </c>
      <c r="H44" s="161" t="str">
        <f>'I3 Project list'!AI39</f>
        <v>No Traffic Management</v>
      </c>
      <c r="I44" s="162">
        <f t="shared" si="1"/>
        <v>0</v>
      </c>
      <c r="J44" s="51">
        <f t="shared" si="5"/>
        <v>0</v>
      </c>
      <c r="K44" s="162">
        <f t="shared" si="2"/>
        <v>0</v>
      </c>
      <c r="L44" s="162">
        <f t="shared" si="3"/>
        <v>0</v>
      </c>
      <c r="M44" s="162">
        <f t="shared" si="4"/>
        <v>0</v>
      </c>
    </row>
    <row r="45" spans="1:13" x14ac:dyDescent="0.25">
      <c r="A45" s="75" t="str">
        <f>'I3 Project list'!A41</f>
        <v>Drury</v>
      </c>
      <c r="B45" s="75" t="str">
        <f>'I3 Project list'!C40</f>
        <v>Drury_23c</v>
      </c>
      <c r="C45" s="75" t="str">
        <f>'I3 Project list'!B40</f>
        <v>23c</v>
      </c>
      <c r="D45" s="75" t="str">
        <f>'I3 Project list'!D40</f>
        <v>Waihoehoe Rd West upgrades- between Kath Henry Lane and Fitzgerald Rd</v>
      </c>
      <c r="E45" s="75" t="str">
        <f>'I3 Project list'!E40</f>
        <v xml:space="preserve">Interim 2-lane – install kerb and channel within existing road corridor with provision of active modes on both sides, 20m cross-section </v>
      </c>
      <c r="F45" s="162">
        <f>Con1_Base_Cost!J40</f>
        <v>1403584.860439399</v>
      </c>
      <c r="G45" s="144" t="str">
        <f>Con1_Base_Cost!K40</f>
        <v>No</v>
      </c>
      <c r="H45" s="161" t="str">
        <f>'I3 Project list'!AI40</f>
        <v>Brownfields</v>
      </c>
      <c r="I45" s="162">
        <f t="shared" si="1"/>
        <v>1487799.9520657631</v>
      </c>
      <c r="J45" s="51">
        <f t="shared" si="5"/>
        <v>0.13</v>
      </c>
      <c r="K45" s="162">
        <f t="shared" si="2"/>
        <v>1681213.9458343121</v>
      </c>
      <c r="L45" s="162">
        <f t="shared" si="3"/>
        <v>2101517.4322928903</v>
      </c>
      <c r="M45" s="162">
        <f t="shared" si="4"/>
        <v>2101517.4322928903</v>
      </c>
    </row>
    <row r="46" spans="1:13" x14ac:dyDescent="0.25">
      <c r="A46" s="75" t="str">
        <f>'I3 Project list'!A42</f>
        <v>Drury</v>
      </c>
      <c r="B46" s="75" t="str">
        <f>'I3 Project list'!C41</f>
        <v>Drury_23d</v>
      </c>
      <c r="C46" s="75" t="str">
        <f>'I3 Project list'!B41</f>
        <v>23d</v>
      </c>
      <c r="D46" s="75" t="str">
        <f>'I3 Project list'!D41</f>
        <v>Waihoehoe Rd West upgrades- between Kath Henry Lane and Fitzgerald Rd</v>
      </c>
      <c r="E46" s="75" t="str">
        <f>'I3 Project list'!E41</f>
        <v>Final 4-lane - following interim option, upgrade Road corridor to provide four lanes with additional turning lanes at intersections where required (as indicated in SGA Design</v>
      </c>
      <c r="F46" s="162">
        <f>Con1_Base_Cost!J41</f>
        <v>4603665.013906775</v>
      </c>
      <c r="G46" s="144" t="str">
        <f>Con1_Base_Cost!K41</f>
        <v>No</v>
      </c>
      <c r="H46" s="161" t="str">
        <f>'I3 Project list'!AI41</f>
        <v>Brownfields</v>
      </c>
      <c r="I46" s="162">
        <f t="shared" si="1"/>
        <v>4879884.9147411818</v>
      </c>
      <c r="J46" s="51">
        <f t="shared" si="5"/>
        <v>0.13</v>
      </c>
      <c r="K46" s="162">
        <f t="shared" si="2"/>
        <v>5514269.9536575349</v>
      </c>
      <c r="L46" s="162">
        <f t="shared" si="3"/>
        <v>6892837.4420719184</v>
      </c>
      <c r="M46" s="162">
        <f t="shared" si="4"/>
        <v>6892837.4420719184</v>
      </c>
    </row>
    <row r="47" spans="1:13" x14ac:dyDescent="0.25">
      <c r="A47" s="75" t="str">
        <f>'I3 Project list'!A43</f>
        <v>Drury</v>
      </c>
      <c r="B47" s="75" t="str">
        <f>'I3 Project list'!C42</f>
        <v>Drury_23</v>
      </c>
      <c r="C47" s="75">
        <f>'I3 Project list'!B42</f>
        <v>23</v>
      </c>
      <c r="D47" s="75" t="str">
        <f>'I3 Project list'!D42</f>
        <v>Waihoehoe Rd West upgrades- between GSR &amp; Fitzgerald Rd, including bridge replacement over the rail corridor</v>
      </c>
      <c r="E47" s="75" t="str">
        <f>'I3 Project list'!E42</f>
        <v>4-lane urban- upgrade 2-lane with active modes on both sides, SGA design</v>
      </c>
      <c r="F47" s="162">
        <f>Con1_Base_Cost!J42</f>
        <v>29288230.513506316</v>
      </c>
      <c r="G47" s="144" t="str">
        <f>Con1_Base_Cost!K42</f>
        <v>Yes</v>
      </c>
      <c r="H47" s="161" t="str">
        <f>'I3 Project list'!AI42</f>
        <v>No Traffic Management</v>
      </c>
      <c r="I47" s="162">
        <f t="shared" si="1"/>
        <v>29288230.513506316</v>
      </c>
      <c r="J47" s="51">
        <f t="shared" si="5"/>
        <v>0</v>
      </c>
      <c r="K47" s="162">
        <f t="shared" si="2"/>
        <v>29288230.513506316</v>
      </c>
      <c r="L47" s="162">
        <f t="shared" si="3"/>
        <v>29288230.513506316</v>
      </c>
      <c r="M47" s="162">
        <f t="shared" si="4"/>
        <v>29288230.513506316</v>
      </c>
    </row>
    <row r="48" spans="1:13" x14ac:dyDescent="0.25">
      <c r="A48" s="75" t="str">
        <f>'I3 Project list'!A44</f>
        <v>Drury</v>
      </c>
      <c r="B48" s="75" t="str">
        <f>'I3 Project list'!C43</f>
        <v>Drury_24</v>
      </c>
      <c r="C48" s="75">
        <f>'I3 Project list'!B43</f>
        <v>24</v>
      </c>
      <c r="D48" s="75" t="str">
        <f>'I3 Project list'!D43</f>
        <v>Upgrades on Waihoehoe Rd east- from project 4 to Drury Hills + Drury Hills Intersection</v>
      </c>
      <c r="E48" s="75" t="str">
        <f>'I3 Project list'!E43</f>
        <v xml:space="preserve">2-lane urban - upgrade existing road layout with active modes on both sides, 20m cross-section </v>
      </c>
      <c r="F48" s="162">
        <f>Con1_Base_Cost!J43</f>
        <v>27989794.138953745</v>
      </c>
      <c r="G48" s="144" t="str">
        <f>Con1_Base_Cost!K43</f>
        <v>Yes</v>
      </c>
      <c r="H48" s="161" t="str">
        <f>'I3 Project list'!AI43</f>
        <v>No Traffic Management</v>
      </c>
      <c r="I48" s="162">
        <f t="shared" si="1"/>
        <v>27989794.138953745</v>
      </c>
      <c r="J48" s="51">
        <f t="shared" si="5"/>
        <v>0</v>
      </c>
      <c r="K48" s="162">
        <f t="shared" si="2"/>
        <v>27989794.138953745</v>
      </c>
      <c r="L48" s="162">
        <f t="shared" si="3"/>
        <v>27989794.138953745</v>
      </c>
      <c r="M48" s="162">
        <f t="shared" si="4"/>
        <v>27989794.138953745</v>
      </c>
    </row>
    <row r="49" spans="1:13" x14ac:dyDescent="0.25">
      <c r="A49" s="75" t="str">
        <f>'I3 Project list'!A45</f>
        <v>Drury</v>
      </c>
      <c r="B49" s="75" t="str">
        <f>'I3 Project list'!C44</f>
        <v>Drury_25</v>
      </c>
      <c r="C49" s="75">
        <f>'I3 Project list'!B44</f>
        <v>25</v>
      </c>
      <c r="D49" s="75" t="str">
        <f>'I3 Project list'!D44</f>
        <v>Upgrades on Drury Hills from Waihoehoe Rd to Macwhinney Dr</v>
      </c>
      <c r="E49" s="75" t="str">
        <f>'I3 Project list'!E44</f>
        <v>2-lane urban- upgrade existing road layout to 2-lane urban with active modes on both sides</v>
      </c>
      <c r="F49" s="162">
        <f>Con1_Base_Cost!J44</f>
        <v>4752761.5459904782</v>
      </c>
      <c r="G49" s="144" t="str">
        <f>Con1_Base_Cost!K44</f>
        <v>No</v>
      </c>
      <c r="H49" s="161" t="str">
        <f>'I3 Project list'!AI44</f>
        <v>Brownfields</v>
      </c>
      <c r="I49" s="162">
        <f t="shared" si="1"/>
        <v>5037927.2387499074</v>
      </c>
      <c r="J49" s="51">
        <f t="shared" si="5"/>
        <v>0.13</v>
      </c>
      <c r="K49" s="162">
        <f t="shared" si="2"/>
        <v>5692857.7797873951</v>
      </c>
      <c r="L49" s="162">
        <f t="shared" si="3"/>
        <v>7116072.2247342439</v>
      </c>
      <c r="M49" s="162">
        <f t="shared" si="4"/>
        <v>7116072.2247342439</v>
      </c>
    </row>
    <row r="50" spans="1:13" x14ac:dyDescent="0.25">
      <c r="A50" s="75" t="str">
        <f>'I3 Project list'!A46</f>
        <v>Drury</v>
      </c>
      <c r="B50" s="75" t="str">
        <f>'I3 Project list'!C45</f>
        <v>Drury_27a</v>
      </c>
      <c r="C50" s="75" t="str">
        <f>'I3 Project list'!B45</f>
        <v>27a</v>
      </c>
      <c r="D50" s="75" t="str">
        <f>'I3 Project list'!D45</f>
        <v>Active mode facilities from Drury hills and Fitzgerald to Quarry Rd (2 links and intersections)</v>
      </c>
      <c r="E50" s="75" t="str">
        <f>'I3 Project list'!E45</f>
        <v>Active mode upgrades- existing road layout with active modes on both sides + intersection upgrades for active mode crossing</v>
      </c>
      <c r="F50" s="162">
        <f>Con1_Base_Cost!J45</f>
        <v>4955230.6738616209</v>
      </c>
      <c r="G50" s="144" t="str">
        <f>Con1_Base_Cost!K45</f>
        <v>No</v>
      </c>
      <c r="H50" s="161" t="str">
        <f>'I3 Project list'!AI45</f>
        <v>Brownfields</v>
      </c>
      <c r="I50" s="162">
        <f t="shared" si="1"/>
        <v>5252544.5142933186</v>
      </c>
      <c r="J50" s="51">
        <f t="shared" si="5"/>
        <v>0.13</v>
      </c>
      <c r="K50" s="162">
        <f t="shared" si="2"/>
        <v>5935375.3011514498</v>
      </c>
      <c r="L50" s="162">
        <f t="shared" si="3"/>
        <v>7419219.1264393125</v>
      </c>
      <c r="M50" s="162">
        <f t="shared" si="4"/>
        <v>7419219.1264393125</v>
      </c>
    </row>
    <row r="51" spans="1:13" x14ac:dyDescent="0.25">
      <c r="A51" s="75" t="str">
        <f>'I3 Project list'!A47</f>
        <v>Drury</v>
      </c>
      <c r="B51" s="75" t="str">
        <f>'I3 Project list'!C46</f>
        <v>Drury_27b</v>
      </c>
      <c r="C51" s="75" t="str">
        <f>'I3 Project list'!B46</f>
        <v>27b</v>
      </c>
      <c r="D51" s="75" t="str">
        <f>'I3 Project list'!D46</f>
        <v>Upgrade from Drury hills and Fitzgerald to Quarry Rd (2 links and intersections)</v>
      </c>
      <c r="E51" s="75" t="str">
        <f>'I3 Project list'!E46</f>
        <v>4-lane urban- upgrade existing road layout with active modes on both sides + intersection upgrades (TDM)</v>
      </c>
      <c r="F51" s="162">
        <f>Con1_Base_Cost!J46</f>
        <v>0</v>
      </c>
      <c r="G51" s="144" t="str">
        <f>Con1_Base_Cost!K46</f>
        <v>No</v>
      </c>
      <c r="H51" s="161" t="str">
        <f>'I3 Project list'!AI46</f>
        <v>Brownfields</v>
      </c>
      <c r="I51" s="162">
        <f t="shared" si="1"/>
        <v>0</v>
      </c>
      <c r="J51" s="51">
        <f t="shared" si="5"/>
        <v>0.13</v>
      </c>
      <c r="K51" s="162">
        <f t="shared" si="2"/>
        <v>0</v>
      </c>
      <c r="L51" s="162">
        <f t="shared" si="3"/>
        <v>0</v>
      </c>
      <c r="M51" s="162">
        <f t="shared" si="4"/>
        <v>0</v>
      </c>
    </row>
    <row r="52" spans="1:13" x14ac:dyDescent="0.25">
      <c r="A52" s="75" t="str">
        <f>'I3 Project list'!A48</f>
        <v>Drury</v>
      </c>
      <c r="B52" s="75" t="str">
        <f>'I3 Project list'!C47</f>
        <v>Drury_28</v>
      </c>
      <c r="C52" s="75">
        <f>'I3 Project list'!B47</f>
        <v>28</v>
      </c>
      <c r="D52" s="75" t="str">
        <f>'I3 Project list'!D47</f>
        <v>New collector in N-S direction parallel to Fitzgerald Rd</v>
      </c>
      <c r="E52" s="75" t="str">
        <f>'I3 Project list'!E47</f>
        <v>2-lane collector- new collector with active mode on both sides + intersection improvements (TDM)</v>
      </c>
      <c r="F52" s="162">
        <f>Con1_Base_Cost!J47</f>
        <v>16516222.630542023</v>
      </c>
      <c r="G52" s="144" t="str">
        <f>Con1_Base_Cost!K47</f>
        <v>No</v>
      </c>
      <c r="H52" s="161" t="str">
        <f>'I3 Project list'!AI47</f>
        <v>Greenfields</v>
      </c>
      <c r="I52" s="162">
        <f t="shared" si="1"/>
        <v>17507195.988374546</v>
      </c>
      <c r="J52" s="51">
        <f t="shared" si="5"/>
        <v>0.02</v>
      </c>
      <c r="K52" s="162">
        <f t="shared" si="2"/>
        <v>17857339.908142038</v>
      </c>
      <c r="L52" s="162">
        <f t="shared" si="3"/>
        <v>22321674.885177545</v>
      </c>
      <c r="M52" s="162">
        <f t="shared" si="4"/>
        <v>22321674.885177545</v>
      </c>
    </row>
    <row r="53" spans="1:13" x14ac:dyDescent="0.25">
      <c r="A53" s="75" t="str">
        <f>'I3 Project list'!A49</f>
        <v>Drury</v>
      </c>
      <c r="B53" s="75" t="str">
        <f>'I3 Project list'!C48</f>
        <v>Drury_28a</v>
      </c>
      <c r="C53" s="75" t="str">
        <f>'I3 Project list'!B48</f>
        <v>28a</v>
      </c>
      <c r="D53" s="75" t="str">
        <f>'I3 Project list'!D48</f>
        <v>Northern Section of new collector in N-S direction parallel to Fitzgerald Rd</v>
      </c>
      <c r="E53" s="75" t="str">
        <f>'I3 Project list'!E48</f>
        <v>2-lane collector to connect with Drury Central Station, including bridge over streamM)</v>
      </c>
      <c r="F53" s="162">
        <f>Con1_Base_Cost!J48</f>
        <v>5126443.3236276871</v>
      </c>
      <c r="G53" s="144" t="str">
        <f>Con1_Base_Cost!K48</f>
        <v>No</v>
      </c>
      <c r="H53" s="161" t="str">
        <f>'I3 Project list'!AI48</f>
        <v>Greenfields</v>
      </c>
      <c r="I53" s="162">
        <f t="shared" si="1"/>
        <v>5434029.9230453484</v>
      </c>
      <c r="J53" s="51">
        <f t="shared" si="5"/>
        <v>0.02</v>
      </c>
      <c r="K53" s="162">
        <f t="shared" si="2"/>
        <v>5542710.5215062555</v>
      </c>
      <c r="L53" s="162">
        <f t="shared" si="3"/>
        <v>6928388.1518828198</v>
      </c>
      <c r="M53" s="162">
        <f t="shared" si="4"/>
        <v>6928388.1518828198</v>
      </c>
    </row>
    <row r="54" spans="1:13" x14ac:dyDescent="0.25">
      <c r="A54" s="75" t="str">
        <f>'I3 Project list'!A50</f>
        <v>Drury</v>
      </c>
      <c r="B54" s="75" t="str">
        <f>'I3 Project list'!C49</f>
        <v>Drury_29</v>
      </c>
      <c r="C54" s="75">
        <f>'I3 Project list'!B49</f>
        <v>29</v>
      </c>
      <c r="D54" s="75" t="str">
        <f>'I3 Project list'!D49</f>
        <v>New collector in E-W direction between Flanagan &amp; Fitzgerald Rd (collector 2)</v>
      </c>
      <c r="E54" s="75" t="str">
        <f>'I3 Project list'!E49</f>
        <v>2-lane collector- new collector with active mode on both sides + intersection improvements (TDM)</v>
      </c>
      <c r="F54" s="162">
        <f>Con1_Base_Cost!J49</f>
        <v>10757013.78986354</v>
      </c>
      <c r="G54" s="144" t="str">
        <f>Con1_Base_Cost!K49</f>
        <v>No</v>
      </c>
      <c r="H54" s="161" t="str">
        <f>'I3 Project list'!AI49</f>
        <v>Greenfields</v>
      </c>
      <c r="I54" s="162">
        <f t="shared" si="1"/>
        <v>11402434.617255352</v>
      </c>
      <c r="J54" s="51">
        <f t="shared" si="5"/>
        <v>0.02</v>
      </c>
      <c r="K54" s="162">
        <f t="shared" si="2"/>
        <v>11630483.309600459</v>
      </c>
      <c r="L54" s="162">
        <f t="shared" si="3"/>
        <v>14538104.137000574</v>
      </c>
      <c r="M54" s="162">
        <f t="shared" si="4"/>
        <v>14538104.137000574</v>
      </c>
    </row>
    <row r="55" spans="1:13" x14ac:dyDescent="0.25">
      <c r="A55" s="75" t="str">
        <f>'I3 Project list'!A51</f>
        <v>Drury</v>
      </c>
      <c r="B55" s="75" t="str">
        <f>'I3 Project list'!C50</f>
        <v>Drury_30</v>
      </c>
      <c r="C55" s="75">
        <f>'I3 Project list'!B50</f>
        <v>30</v>
      </c>
      <c r="D55" s="75" t="str">
        <f>'I3 Project list'!D50</f>
        <v>2-lane internal collector between Fitzgerald &amp; Drury Hills E-W direction</v>
      </c>
      <c r="E55" s="75" t="str">
        <f>'I3 Project list'!E50</f>
        <v>2-lane collector- new collector with active mode on both sides + intersection improvements (TDM)</v>
      </c>
      <c r="F55" s="162">
        <f>Con1_Base_Cost!J50</f>
        <v>25310620.682031859</v>
      </c>
      <c r="G55" s="144" t="str">
        <f>Con1_Base_Cost!K50</f>
        <v>No</v>
      </c>
      <c r="H55" s="161" t="str">
        <f>'I3 Project list'!AI50</f>
        <v>Greenfields</v>
      </c>
      <c r="I55" s="162">
        <f t="shared" si="1"/>
        <v>26829257.922953773</v>
      </c>
      <c r="J55" s="51">
        <f t="shared" si="5"/>
        <v>0.02</v>
      </c>
      <c r="K55" s="162">
        <f t="shared" si="2"/>
        <v>27365843.081412848</v>
      </c>
      <c r="L55" s="162">
        <f t="shared" si="3"/>
        <v>34207303.851766057</v>
      </c>
      <c r="M55" s="162">
        <f t="shared" si="4"/>
        <v>34207303.851766057</v>
      </c>
    </row>
    <row r="56" spans="1:13" x14ac:dyDescent="0.25">
      <c r="A56" s="75" t="str">
        <f>'I3 Project list'!A52</f>
        <v>Drury</v>
      </c>
      <c r="B56" s="75" t="str">
        <f>'I3 Project list'!C51</f>
        <v>Drury_30.1</v>
      </c>
      <c r="C56" s="75">
        <f>'I3 Project list'!B51</f>
        <v>30.1</v>
      </c>
      <c r="D56" s="75" t="str">
        <f>'I3 Project list'!D51</f>
        <v>2-lane internal collector between Fitzgerald &amp; Fielding Road E-W direction</v>
      </c>
      <c r="E56" s="75" t="str">
        <f>'I3 Project list'!E51</f>
        <v>2-lane collector- new collector with active mode on both sides + intersection improvements (TDM)</v>
      </c>
      <c r="F56" s="162">
        <f>Con1_Base_Cost!J51</f>
        <v>8225951.7216603542</v>
      </c>
      <c r="G56" s="144" t="str">
        <f>Con1_Base_Cost!K51</f>
        <v>No</v>
      </c>
      <c r="H56" s="161" t="str">
        <f>'I3 Project list'!AI51</f>
        <v>Greenfields</v>
      </c>
      <c r="I56" s="162">
        <f t="shared" si="1"/>
        <v>8719508.8249599766</v>
      </c>
      <c r="J56" s="51">
        <f t="shared" si="5"/>
        <v>0.02</v>
      </c>
      <c r="K56" s="162">
        <f t="shared" si="2"/>
        <v>8893899.0014591757</v>
      </c>
      <c r="L56" s="162">
        <f t="shared" si="3"/>
        <v>11117373.751823969</v>
      </c>
      <c r="M56" s="162">
        <f t="shared" si="4"/>
        <v>11117373.751823969</v>
      </c>
    </row>
    <row r="57" spans="1:13" x14ac:dyDescent="0.25">
      <c r="A57" s="75" t="str">
        <f>'I3 Project list'!A53</f>
        <v>Drury</v>
      </c>
      <c r="B57" s="75" t="str">
        <f>'I3 Project list'!C52</f>
        <v>Drury_30.2</v>
      </c>
      <c r="C57" s="75">
        <f>'I3 Project list'!B52</f>
        <v>30.2</v>
      </c>
      <c r="D57" s="75" t="str">
        <f>'I3 Project list'!D52</f>
        <v>2-lane internal collector between Fielding Road &amp; Drury Hills E-W direction</v>
      </c>
      <c r="E57" s="75" t="str">
        <f>'I3 Project list'!E52</f>
        <v>2-lane collector- new collector with active mode on both sides + intersection improvements (TDM)</v>
      </c>
      <c r="F57" s="162">
        <f>Con1_Base_Cost!J52</f>
        <v>17084668.960371505</v>
      </c>
      <c r="G57" s="144" t="str">
        <f>Con1_Base_Cost!K52</f>
        <v>No</v>
      </c>
      <c r="H57" s="161" t="str">
        <f>'I3 Project list'!AI52</f>
        <v>Greenfields</v>
      </c>
      <c r="I57" s="162">
        <f t="shared" si="1"/>
        <v>18109749.097993799</v>
      </c>
      <c r="J57" s="51">
        <f t="shared" si="5"/>
        <v>0.02</v>
      </c>
      <c r="K57" s="162">
        <f t="shared" si="2"/>
        <v>18471944.079953674</v>
      </c>
      <c r="L57" s="162">
        <f t="shared" si="3"/>
        <v>23089930.099942092</v>
      </c>
      <c r="M57" s="162">
        <f t="shared" si="4"/>
        <v>23089930.099942092</v>
      </c>
    </row>
    <row r="58" spans="1:13" x14ac:dyDescent="0.25">
      <c r="A58" s="75" t="str">
        <f>'I3 Project list'!A54</f>
        <v>Drury</v>
      </c>
      <c r="B58" s="75" t="str">
        <f>'I3 Project list'!C53</f>
        <v>Drury_31</v>
      </c>
      <c r="C58" s="75">
        <f>'I3 Project list'!B53</f>
        <v>31</v>
      </c>
      <c r="D58" s="75" t="str">
        <f>'I3 Project list'!D53</f>
        <v>Upgrades on Cossey Rd between Fitzgerald &amp; Waihoehoe Rd</v>
      </c>
      <c r="E58" s="75" t="str">
        <f>'I3 Project list'!E53</f>
        <v>2-lane urban - upgrade existing roadwith active modes on both sides / Mill Road design ?</v>
      </c>
      <c r="F58" s="162">
        <f>Con1_Base_Cost!J53</f>
        <v>4652703.408180153</v>
      </c>
      <c r="G58" s="144" t="str">
        <f>Con1_Base_Cost!K53</f>
        <v>No</v>
      </c>
      <c r="H58" s="161" t="str">
        <f>'I3 Project list'!AI53</f>
        <v>Brownfields</v>
      </c>
      <c r="I58" s="162">
        <f t="shared" si="1"/>
        <v>4931865.6126709627</v>
      </c>
      <c r="J58" s="51">
        <f t="shared" si="5"/>
        <v>0.13</v>
      </c>
      <c r="K58" s="162">
        <f t="shared" si="2"/>
        <v>5573008.1423181873</v>
      </c>
      <c r="L58" s="162">
        <f t="shared" si="3"/>
        <v>6966260.1778977346</v>
      </c>
      <c r="M58" s="162">
        <f t="shared" si="4"/>
        <v>6966260.1778977346</v>
      </c>
    </row>
    <row r="59" spans="1:13" x14ac:dyDescent="0.25">
      <c r="A59" s="75" t="str">
        <f>'I3 Project list'!A55</f>
        <v>Drury</v>
      </c>
      <c r="B59" s="75" t="str">
        <f>'I3 Project list'!C54</f>
        <v>Drury_32</v>
      </c>
      <c r="C59" s="75">
        <f>'I3 Project list'!B54</f>
        <v>32</v>
      </c>
      <c r="D59" s="75" t="str">
        <f>'I3 Project list'!D54</f>
        <v>New Intersection on Cossey Rd/Waihoehoe Rd</v>
      </c>
      <c r="E59" s="75" t="str">
        <f>'I3 Project list'!E54</f>
        <v>Assume 1 simple roundabout intesection</v>
      </c>
      <c r="F59" s="162">
        <f>Con1_Base_Cost!J54</f>
        <v>3095858.2243293892</v>
      </c>
      <c r="G59" s="144" t="str">
        <f>Con1_Base_Cost!K54</f>
        <v>No</v>
      </c>
      <c r="H59" s="161" t="str">
        <f>'I3 Project list'!AI54</f>
        <v>Brownfields</v>
      </c>
      <c r="I59" s="162">
        <f t="shared" si="1"/>
        <v>3281609.7177891526</v>
      </c>
      <c r="J59" s="51">
        <f t="shared" si="5"/>
        <v>0.13</v>
      </c>
      <c r="K59" s="162">
        <f t="shared" si="2"/>
        <v>3708218.981101742</v>
      </c>
      <c r="L59" s="162">
        <f t="shared" si="3"/>
        <v>4635273.726377178</v>
      </c>
      <c r="M59" s="162">
        <f t="shared" si="4"/>
        <v>4635273.726377178</v>
      </c>
    </row>
    <row r="60" spans="1:13" x14ac:dyDescent="0.25">
      <c r="A60" s="75" t="str">
        <f>'I3 Project list'!A56</f>
        <v>Drury</v>
      </c>
      <c r="B60" s="75" t="str">
        <f>'I3 Project list'!C55</f>
        <v>Drury_33</v>
      </c>
      <c r="C60" s="75">
        <f>'I3 Project list'!B55</f>
        <v>33</v>
      </c>
      <c r="D60" s="75" t="str">
        <f>'I3 Project list'!D55</f>
        <v>Upgrade Fitzgerald Rd from project 7 to Brookefield Rd</v>
      </c>
      <c r="E60" s="75" t="str">
        <f>'I3 Project list'!E55</f>
        <v>2-lane urban- upgrade existing road layout to 2-lane urban with active modes on both sides (TDM )</v>
      </c>
      <c r="F60" s="162">
        <f>Con1_Base_Cost!J55</f>
        <v>1901104.6183961914</v>
      </c>
      <c r="G60" s="144" t="str">
        <f>Con1_Base_Cost!K55</f>
        <v>No</v>
      </c>
      <c r="H60" s="161" t="str">
        <f>'I3 Project list'!AI55</f>
        <v>Brownfields</v>
      </c>
      <c r="I60" s="162">
        <f t="shared" si="1"/>
        <v>2015170.8954999631</v>
      </c>
      <c r="J60" s="51">
        <f t="shared" si="5"/>
        <v>0.13</v>
      </c>
      <c r="K60" s="162">
        <f t="shared" si="2"/>
        <v>2277143.1119149579</v>
      </c>
      <c r="L60" s="162">
        <f t="shared" si="3"/>
        <v>2846428.8898936976</v>
      </c>
      <c r="M60" s="162">
        <f t="shared" si="4"/>
        <v>2846428.8898936976</v>
      </c>
    </row>
    <row r="61" spans="1:13" x14ac:dyDescent="0.25">
      <c r="A61" s="75" t="str">
        <f>'I3 Project list'!A57</f>
        <v>Drury</v>
      </c>
      <c r="B61" s="75" t="str">
        <f>'I3 Project list'!C56</f>
        <v>Drury_34</v>
      </c>
      <c r="C61" s="75">
        <f>'I3 Project list'!B56</f>
        <v>34</v>
      </c>
      <c r="D61" s="75" t="str">
        <f>'I3 Project list'!D56</f>
        <v>New Drury Interchange connection to Kiwi development</v>
      </c>
      <c r="E61" s="75" t="str">
        <f>'I3 Project list'!E56</f>
        <v>2-lane urban- new road layout with active modes on both sides (TDM)</v>
      </c>
      <c r="F61" s="162">
        <f>Con1_Base_Cost!J56</f>
        <v>0</v>
      </c>
      <c r="G61" s="144" t="str">
        <f>Con1_Base_Cost!K56</f>
        <v>No</v>
      </c>
      <c r="H61" s="161" t="str">
        <f>'I3 Project list'!AI56</f>
        <v>Brownfields</v>
      </c>
      <c r="I61" s="162">
        <f t="shared" si="1"/>
        <v>0</v>
      </c>
      <c r="J61" s="51">
        <f t="shared" si="5"/>
        <v>0.13</v>
      </c>
      <c r="K61" s="162">
        <f t="shared" si="2"/>
        <v>0</v>
      </c>
      <c r="L61" s="162">
        <f t="shared" si="3"/>
        <v>0</v>
      </c>
      <c r="M61" s="162">
        <f t="shared" si="4"/>
        <v>0</v>
      </c>
    </row>
    <row r="62" spans="1:13" x14ac:dyDescent="0.25">
      <c r="A62" s="75" t="str">
        <f>'I3 Project list'!A58</f>
        <v>Drury</v>
      </c>
      <c r="B62" s="75" t="str">
        <f>'I3 Project list'!C57</f>
        <v>Drury_35a</v>
      </c>
      <c r="C62" s="75" t="str">
        <f>'I3 Project list'!B57</f>
        <v>35a</v>
      </c>
      <c r="D62" s="75" t="str">
        <f>'I3 Project list'!D57</f>
        <v xml:space="preserve">Mill Road : Drury South connection from Fitzgerald/Cossey intersection to SH1 + Interchange </v>
      </c>
      <c r="E62" s="75" t="str">
        <f>'I3 Project list'!E57</f>
        <v>2-lane- new road layout with active modes on both sides (depends on Mill Road design and sequencing)</v>
      </c>
      <c r="F62" s="162">
        <f>Con1_Base_Cost!J57</f>
        <v>0</v>
      </c>
      <c r="G62" s="144" t="str">
        <f>Con1_Base_Cost!K57</f>
        <v>No</v>
      </c>
      <c r="H62" s="161" t="str">
        <f>'I3 Project list'!AI57</f>
        <v>Brownfields</v>
      </c>
      <c r="I62" s="162">
        <f t="shared" si="1"/>
        <v>0</v>
      </c>
      <c r="J62" s="51">
        <f t="shared" si="5"/>
        <v>0.13</v>
      </c>
      <c r="K62" s="162">
        <f t="shared" si="2"/>
        <v>0</v>
      </c>
      <c r="L62" s="162">
        <f t="shared" si="3"/>
        <v>0</v>
      </c>
      <c r="M62" s="162">
        <f t="shared" si="4"/>
        <v>0</v>
      </c>
    </row>
    <row r="63" spans="1:13" x14ac:dyDescent="0.25">
      <c r="A63" s="75" t="str">
        <f>'I3 Project list'!A59</f>
        <v>Drury</v>
      </c>
      <c r="B63" s="75" t="str">
        <f>'I3 Project list'!C58</f>
        <v>Drury_35b</v>
      </c>
      <c r="C63" s="75" t="str">
        <f>'I3 Project list'!B58</f>
        <v>35b</v>
      </c>
      <c r="D63" s="75" t="str">
        <f>'I3 Project list'!D58</f>
        <v xml:space="preserve">Mill Road : Drury South connection from Fitzgerald/Cossey intersection to SH1 + Interchange </v>
      </c>
      <c r="E63" s="75" t="str">
        <f>'I3 Project list'!E58</f>
        <v>4-lane- new road layout with active modes on both sides (depends on Mill Road design and sequencing)</v>
      </c>
      <c r="F63" s="162">
        <f>Con1_Base_Cost!J58</f>
        <v>0</v>
      </c>
      <c r="G63" s="144" t="str">
        <f>Con1_Base_Cost!K58</f>
        <v>No</v>
      </c>
      <c r="H63" s="161" t="str">
        <f>'I3 Project list'!AI58</f>
        <v>Brownfields</v>
      </c>
      <c r="I63" s="162">
        <f t="shared" si="1"/>
        <v>0</v>
      </c>
      <c r="J63" s="51">
        <f t="shared" si="5"/>
        <v>0.13</v>
      </c>
      <c r="K63" s="162">
        <f t="shared" si="2"/>
        <v>0</v>
      </c>
      <c r="L63" s="162">
        <f t="shared" si="3"/>
        <v>0</v>
      </c>
      <c r="M63" s="162">
        <f t="shared" si="4"/>
        <v>0</v>
      </c>
    </row>
    <row r="64" spans="1:13" x14ac:dyDescent="0.25">
      <c r="A64" s="75" t="str">
        <f>'I3 Project list'!A60</f>
        <v>Drury</v>
      </c>
      <c r="B64" s="75" t="str">
        <f>'I3 Project list'!C59</f>
        <v>Drury_36</v>
      </c>
      <c r="C64" s="75">
        <f>'I3 Project list'!B59</f>
        <v>36</v>
      </c>
      <c r="D64" s="75" t="str">
        <f>'I3 Project list'!D59</f>
        <v>Complete Bremner-Norrie Road connection from SH1 upto GSR (overlap with project 12)</v>
      </c>
      <c r="E64" s="75" t="str">
        <f>'I3 Project list'!E59</f>
        <v>4-lane urban- upgrade with active modes on both sides (SGA design)</v>
      </c>
      <c r="F64" s="162">
        <f>Con1_Base_Cost!J59</f>
        <v>51514853.916340925</v>
      </c>
      <c r="G64" s="144" t="str">
        <f>Con1_Base_Cost!K59</f>
        <v>Yes</v>
      </c>
      <c r="H64" s="161" t="str">
        <f>'I3 Project list'!AI59</f>
        <v>Brownfields</v>
      </c>
      <c r="I64" s="162">
        <f t="shared" si="1"/>
        <v>51514853.916340925</v>
      </c>
      <c r="J64" s="51">
        <f t="shared" si="5"/>
        <v>0.13</v>
      </c>
      <c r="K64" s="162">
        <f t="shared" si="2"/>
        <v>51514853.916340925</v>
      </c>
      <c r="L64" s="162">
        <f t="shared" si="3"/>
        <v>51514853.916340925</v>
      </c>
      <c r="M64" s="162">
        <f t="shared" si="4"/>
        <v>51514853.916340925</v>
      </c>
    </row>
    <row r="65" spans="1:13" x14ac:dyDescent="0.25">
      <c r="A65" s="75" t="str">
        <f>'I3 Project list'!A61</f>
        <v>Drury</v>
      </c>
      <c r="B65" s="75" t="str">
        <f>'I3 Project list'!C60</f>
        <v>Drury_36a</v>
      </c>
      <c r="C65" s="75" t="str">
        <f>'I3 Project list'!B60</f>
        <v>36a</v>
      </c>
      <c r="D65" s="75" t="str">
        <f>'I3 Project list'!D60</f>
        <v>Bremner-Norrie Road east of SH1 up to GSR (overlap with project 12)</v>
      </c>
      <c r="E65" s="75" t="str">
        <f>'I3 Project list'!E60</f>
        <v>2-lane urban- upgrade existing road layout with active modes on both sides (Under construction)</v>
      </c>
      <c r="F65" s="162">
        <f>Con1_Base_Cost!J60</f>
        <v>11496183.310146056</v>
      </c>
      <c r="G65" s="144" t="str">
        <f>Con1_Base_Cost!K60</f>
        <v>No</v>
      </c>
      <c r="H65" s="161" t="str">
        <f>'I3 Project list'!AI60</f>
        <v>Brownfields</v>
      </c>
      <c r="I65" s="162">
        <f t="shared" si="1"/>
        <v>12185954.30875482</v>
      </c>
      <c r="J65" s="51">
        <f t="shared" si="5"/>
        <v>0.13</v>
      </c>
      <c r="K65" s="162">
        <f t="shared" si="2"/>
        <v>13770128.368892945</v>
      </c>
      <c r="L65" s="162">
        <f t="shared" si="3"/>
        <v>17212660.46111618</v>
      </c>
      <c r="M65" s="162">
        <f t="shared" si="4"/>
        <v>17212660.46111618</v>
      </c>
    </row>
    <row r="66" spans="1:13" x14ac:dyDescent="0.25">
      <c r="A66" s="75" t="str">
        <f>'I3 Project list'!A62</f>
        <v>Drury</v>
      </c>
      <c r="B66" s="75" t="str">
        <f>'I3 Project list'!C61</f>
        <v>Drury_36b</v>
      </c>
      <c r="C66" s="75" t="str">
        <f>'I3 Project list'!B61</f>
        <v>36b</v>
      </c>
      <c r="D66" s="75" t="str">
        <f>'I3 Project list'!D61</f>
        <v>Complete Bremner-Norrie Road connection from SH1 up to GSR excluding Bridge (overlap with project 12)</v>
      </c>
      <c r="E66" s="75" t="str">
        <f>'I3 Project list'!E61</f>
        <v>4-lane urban- upgrade interim 2-lane urban corridor to a 4-lane corridor with active modes on both sides (SGA design)</v>
      </c>
      <c r="F66" s="162">
        <f>Con1_Base_Cost!J61</f>
        <v>11438824.635910174</v>
      </c>
      <c r="G66" s="144" t="str">
        <f>Con1_Base_Cost!K61</f>
        <v>No</v>
      </c>
      <c r="H66" s="161" t="str">
        <f>'I3 Project list'!AI61</f>
        <v>Brownfields</v>
      </c>
      <c r="I66" s="162">
        <f t="shared" si="1"/>
        <v>12125154.114064785</v>
      </c>
      <c r="J66" s="51">
        <f t="shared" si="5"/>
        <v>0.13</v>
      </c>
      <c r="K66" s="162">
        <f t="shared" si="2"/>
        <v>13701424.148893205</v>
      </c>
      <c r="L66" s="162">
        <f t="shared" si="3"/>
        <v>17126780.186116505</v>
      </c>
      <c r="M66" s="162">
        <f t="shared" si="4"/>
        <v>17126780.186116505</v>
      </c>
    </row>
    <row r="67" spans="1:13" x14ac:dyDescent="0.25">
      <c r="A67" s="75" t="str">
        <f>'I3 Project list'!A63</f>
        <v>Drury</v>
      </c>
      <c r="B67" s="75" t="str">
        <f>'I3 Project list'!C62</f>
        <v>Drury_36c</v>
      </c>
      <c r="C67" s="75" t="str">
        <f>'I3 Project list'!B62</f>
        <v>36c</v>
      </c>
      <c r="D67" s="75" t="str">
        <f>'I3 Project list'!D62</f>
        <v>Complete Bremner-Norrie Road connection from SH1 up to GSR - Bridge structure (overlap with project 12)</v>
      </c>
      <c r="E67" s="75" t="str">
        <f>'I3 Project list'!E62</f>
        <v>Upgrade interim 2-lane bridges (3No. to 4 lane bridges with active modes on both sides (SGA design)</v>
      </c>
      <c r="F67" s="162">
        <f>Con1_Base_Cost!J62</f>
        <v>12036696.776192665</v>
      </c>
      <c r="G67" s="144" t="str">
        <f>Con1_Base_Cost!K62</f>
        <v>No</v>
      </c>
      <c r="H67" s="161" t="str">
        <f>'I3 Project list'!AI62</f>
        <v>Brownfields</v>
      </c>
      <c r="I67" s="162">
        <f t="shared" si="1"/>
        <v>12758898.582764225</v>
      </c>
      <c r="J67" s="51">
        <f t="shared" si="5"/>
        <v>0.13</v>
      </c>
      <c r="K67" s="162">
        <f t="shared" si="2"/>
        <v>14417555.398523573</v>
      </c>
      <c r="L67" s="162">
        <f t="shared" si="3"/>
        <v>18021944.248154465</v>
      </c>
      <c r="M67" s="162">
        <f t="shared" si="4"/>
        <v>18021944.248154465</v>
      </c>
    </row>
    <row r="68" spans="1:13" x14ac:dyDescent="0.25">
      <c r="A68" s="75" t="str">
        <f>'I3 Project list'!A64</f>
        <v>Drury</v>
      </c>
      <c r="B68" s="75" t="str">
        <f>'I3 Project list'!C63</f>
        <v>Drury_37a(i)</v>
      </c>
      <c r="C68" s="75" t="str">
        <f>'I3 Project list'!B63</f>
        <v>37a(i)</v>
      </c>
      <c r="D68" s="75" t="str">
        <f>'I3 Project list'!D63</f>
        <v>N-S Opaheke Arterial from development to Ponga Rd</v>
      </c>
      <c r="E68" s="75" t="str">
        <f>'I3 Project list'!E63</f>
        <v>2-lane urban- new road layout with active modes on both sides (TDM)</v>
      </c>
      <c r="F68" s="162">
        <f>Con1_Base_Cost!J63</f>
        <v>24028046.855307896</v>
      </c>
      <c r="G68" s="144" t="str">
        <f>Con1_Base_Cost!K63</f>
        <v>No</v>
      </c>
      <c r="H68" s="161" t="str">
        <f>'I3 Project list'!AI63</f>
        <v>Greenfields</v>
      </c>
      <c r="I68" s="162">
        <f t="shared" si="1"/>
        <v>25469729.666626371</v>
      </c>
      <c r="J68" s="51">
        <f t="shared" si="5"/>
        <v>0.02</v>
      </c>
      <c r="K68" s="162">
        <f t="shared" si="2"/>
        <v>25979124.259958901</v>
      </c>
      <c r="L68" s="162">
        <f t="shared" si="3"/>
        <v>32473905.324948624</v>
      </c>
      <c r="M68" s="162">
        <f t="shared" si="4"/>
        <v>32473905.324948624</v>
      </c>
    </row>
    <row r="69" spans="1:13" x14ac:dyDescent="0.25">
      <c r="A69" s="75" t="str">
        <f>'I3 Project list'!A65</f>
        <v>Drury</v>
      </c>
      <c r="B69" s="75" t="str">
        <f>'I3 Project list'!C64</f>
        <v>Drury_37a(ii)</v>
      </c>
      <c r="C69" s="75" t="str">
        <f>'I3 Project list'!B64</f>
        <v>37a(ii)</v>
      </c>
      <c r="D69" s="75" t="str">
        <f>'I3 Project list'!D64</f>
        <v>N-S Opaheke Arterial from development to Ponga Rd</v>
      </c>
      <c r="E69" s="75" t="str">
        <f>'I3 Project list'!E64</f>
        <v>2-lane urban- bridge construction</v>
      </c>
      <c r="F69" s="162">
        <f>Con1_Base_Cost!J64</f>
        <v>26385793.255411137</v>
      </c>
      <c r="G69" s="144" t="str">
        <f>Con1_Base_Cost!K64</f>
        <v>No</v>
      </c>
      <c r="H69" s="161" t="str">
        <f>'I3 Project list'!AI64</f>
        <v>Greenfields</v>
      </c>
      <c r="I69" s="162">
        <f t="shared" si="1"/>
        <v>27968940.850735806</v>
      </c>
      <c r="J69" s="51">
        <f t="shared" si="5"/>
        <v>0.02</v>
      </c>
      <c r="K69" s="162">
        <f t="shared" si="2"/>
        <v>28528319.667750522</v>
      </c>
      <c r="L69" s="162">
        <f t="shared" si="3"/>
        <v>35660399.584688157</v>
      </c>
      <c r="M69" s="162">
        <f t="shared" si="4"/>
        <v>35660399.584688157</v>
      </c>
    </row>
    <row r="70" spans="1:13" x14ac:dyDescent="0.25">
      <c r="A70" s="75" t="str">
        <f>'I3 Project list'!A66</f>
        <v>Drury</v>
      </c>
      <c r="B70" s="75" t="str">
        <f>'I3 Project list'!C65</f>
        <v>Drury_37b(i)</v>
      </c>
      <c r="C70" s="75" t="str">
        <f>'I3 Project list'!B65</f>
        <v>37b(i)</v>
      </c>
      <c r="D70" s="75" t="str">
        <f>'I3 Project list'!D65</f>
        <v>N-S Opaheke Arterial from development to Ponga Rd</v>
      </c>
      <c r="E70" s="75" t="str">
        <f>'I3 Project list'!E65</f>
        <v>4-lane urban- upgrade 2-lane urban with active modes on both sides (SGA design)</v>
      </c>
      <c r="F70" s="162">
        <f>Con1_Base_Cost!J65</f>
        <v>11888095.581424855</v>
      </c>
      <c r="G70" s="144" t="str">
        <f>Con1_Base_Cost!K65</f>
        <v>No</v>
      </c>
      <c r="H70" s="161" t="str">
        <f>'I3 Project list'!AI65</f>
        <v>Greenfields</v>
      </c>
      <c r="I70" s="162">
        <f t="shared" si="1"/>
        <v>12601381.316310346</v>
      </c>
      <c r="J70" s="51">
        <f t="shared" si="5"/>
        <v>0.02</v>
      </c>
      <c r="K70" s="162">
        <f t="shared" si="2"/>
        <v>12853408.942636553</v>
      </c>
      <c r="L70" s="162">
        <f t="shared" si="3"/>
        <v>16066761.178295691</v>
      </c>
      <c r="M70" s="162">
        <f t="shared" si="4"/>
        <v>16066761.178295691</v>
      </c>
    </row>
    <row r="71" spans="1:13" x14ac:dyDescent="0.25">
      <c r="A71" s="75" t="str">
        <f>'I3 Project list'!A67</f>
        <v>Drury</v>
      </c>
      <c r="B71" s="75" t="str">
        <f>'I3 Project list'!C66</f>
        <v>Drury_37b(ii)</v>
      </c>
      <c r="C71" s="75" t="str">
        <f>'I3 Project list'!B66</f>
        <v>37b(ii)</v>
      </c>
      <c r="D71" s="75" t="str">
        <f>'I3 Project list'!D66</f>
        <v>N-S Opaheke Arterial from development to Ponga Rd</v>
      </c>
      <c r="E71" s="75" t="str">
        <f>'I3 Project list'!E66</f>
        <v>4-lane urban- Bridge Widening</v>
      </c>
      <c r="F71" s="162">
        <f>Con1_Base_Cost!J66</f>
        <v>15380223.658468407</v>
      </c>
      <c r="G71" s="144" t="str">
        <f>Con1_Base_Cost!K66</f>
        <v>No</v>
      </c>
      <c r="H71" s="161" t="str">
        <f>'I3 Project list'!AI66</f>
        <v>Greenfields</v>
      </c>
      <c r="I71" s="162">
        <f t="shared" si="1"/>
        <v>16303037.077976512</v>
      </c>
      <c r="J71" s="51">
        <f t="shared" si="5"/>
        <v>0.02</v>
      </c>
      <c r="K71" s="162">
        <f t="shared" si="2"/>
        <v>16629097.819536041</v>
      </c>
      <c r="L71" s="162">
        <f t="shared" si="3"/>
        <v>20786372.274420053</v>
      </c>
      <c r="M71" s="162">
        <f t="shared" si="4"/>
        <v>20786372.274420053</v>
      </c>
    </row>
    <row r="72" spans="1:13" x14ac:dyDescent="0.25">
      <c r="A72" s="75" t="str">
        <f>'I3 Project list'!A68</f>
        <v>Drury</v>
      </c>
      <c r="B72" s="75" t="str">
        <f>'I3 Project list'!C67</f>
        <v>Drury_38a</v>
      </c>
      <c r="C72" s="75" t="str">
        <f>'I3 Project list'!B67</f>
        <v>38a</v>
      </c>
      <c r="D72" s="75" t="str">
        <f>'I3 Project list'!D67</f>
        <v>Mill Road: From Waihoehoe Rd to Papakura (alternative project 37)</v>
      </c>
      <c r="E72" s="75" t="str">
        <f>'I3 Project list'!E67</f>
        <v>2-lane urban- new road layout with active modes on both sides, TDM , (depends on Mill Rd)</v>
      </c>
      <c r="F72" s="162">
        <f>Con1_Base_Cost!J67</f>
        <v>0</v>
      </c>
      <c r="G72" s="144" t="str">
        <f>Con1_Base_Cost!K67</f>
        <v>No</v>
      </c>
      <c r="H72" s="161" t="str">
        <f>'I3 Project list'!AI67</f>
        <v>Brownfields</v>
      </c>
      <c r="I72" s="162">
        <f t="shared" si="1"/>
        <v>0</v>
      </c>
      <c r="J72" s="51">
        <f t="shared" si="5"/>
        <v>0.13</v>
      </c>
      <c r="K72" s="162">
        <f t="shared" si="2"/>
        <v>0</v>
      </c>
      <c r="L72" s="162">
        <f t="shared" si="3"/>
        <v>0</v>
      </c>
      <c r="M72" s="162">
        <f t="shared" si="4"/>
        <v>0</v>
      </c>
    </row>
    <row r="73" spans="1:13" x14ac:dyDescent="0.25">
      <c r="A73" s="75" t="str">
        <f>'I3 Project list'!A69</f>
        <v>Drury</v>
      </c>
      <c r="B73" s="75" t="str">
        <f>'I3 Project list'!C68</f>
        <v>Drury_38b</v>
      </c>
      <c r="C73" s="75" t="str">
        <f>'I3 Project list'!B68</f>
        <v>38b</v>
      </c>
      <c r="D73" s="75" t="str">
        <f>'I3 Project list'!D68</f>
        <v>Mill Road: From Waihoehoe Rd to Papakura (alternative project 37)</v>
      </c>
      <c r="E73" s="75" t="str">
        <f>'I3 Project list'!E68</f>
        <v>4-lane urban- with active modes on both sides, TDM , (depends on Mill Rd)</v>
      </c>
      <c r="F73" s="162">
        <f>Con1_Base_Cost!J68</f>
        <v>0</v>
      </c>
      <c r="G73" s="144" t="str">
        <f>Con1_Base_Cost!K68</f>
        <v>No</v>
      </c>
      <c r="H73" s="161" t="str">
        <f>'I3 Project list'!AI68</f>
        <v>Brownfields</v>
      </c>
      <c r="I73" s="162">
        <f t="shared" si="1"/>
        <v>0</v>
      </c>
      <c r="J73" s="51">
        <f t="shared" si="5"/>
        <v>0.13</v>
      </c>
      <c r="K73" s="162">
        <f t="shared" si="2"/>
        <v>0</v>
      </c>
      <c r="L73" s="162">
        <f t="shared" si="3"/>
        <v>0</v>
      </c>
      <c r="M73" s="162">
        <f t="shared" si="4"/>
        <v>0</v>
      </c>
    </row>
    <row r="74" spans="1:13" x14ac:dyDescent="0.25">
      <c r="A74" s="75" t="str">
        <f>'I3 Project list'!A70</f>
        <v>Drury</v>
      </c>
      <c r="B74" s="75" t="str">
        <f>'I3 Project list'!C69</f>
        <v>Drury_18a</v>
      </c>
      <c r="C74" s="75" t="str">
        <f>'I3 Project list'!B69</f>
        <v>18a</v>
      </c>
      <c r="D74" s="75" t="str">
        <f>'I3 Project list'!D69</f>
        <v xml:space="preserve">Mill Road: From Waihoehoe Rd to Fitzgerald Road (depends on Mill Road alignment) </v>
      </c>
      <c r="E74" s="75" t="str">
        <f>'I3 Project list'!E69</f>
        <v>2-lane urban- new road layout with active modes on both sides, TDM , (depends on Mill Rd)</v>
      </c>
      <c r="F74" s="162">
        <f>Con1_Base_Cost!J69</f>
        <v>0</v>
      </c>
      <c r="G74" s="144" t="str">
        <f>Con1_Base_Cost!K69</f>
        <v>No</v>
      </c>
      <c r="H74" s="161" t="str">
        <f>'I3 Project list'!AI69</f>
        <v>No Traffic Management</v>
      </c>
      <c r="I74" s="162">
        <f t="shared" si="1"/>
        <v>0</v>
      </c>
      <c r="J74" s="51">
        <f t="shared" ref="J74:J105" si="6">VLOOKUP(H74,Con2_Traffic_Mgmt_Lookup,2,FALSE)</f>
        <v>0</v>
      </c>
      <c r="K74" s="162">
        <f t="shared" si="2"/>
        <v>0</v>
      </c>
      <c r="L74" s="162">
        <f t="shared" si="3"/>
        <v>0</v>
      </c>
      <c r="M74" s="162">
        <f t="shared" si="4"/>
        <v>0</v>
      </c>
    </row>
    <row r="75" spans="1:13" x14ac:dyDescent="0.25">
      <c r="A75" s="75" t="str">
        <f>'I3 Project list'!A71</f>
        <v>Drury</v>
      </c>
      <c r="B75" s="75" t="str">
        <f>'I3 Project list'!C70</f>
        <v>Drury_18b</v>
      </c>
      <c r="C75" s="75" t="str">
        <f>'I3 Project list'!B70</f>
        <v>18b</v>
      </c>
      <c r="D75" s="75" t="str">
        <f>'I3 Project list'!D70</f>
        <v xml:space="preserve">Mill Road: From Waihoehoe Rd to Fitzgerald Road (depends on Mill Road alignment) </v>
      </c>
      <c r="E75" s="75" t="str">
        <f>'I3 Project list'!E70</f>
        <v>4-lane urban- with active modes on both sides, TDM , (depends on Mill Rd)</v>
      </c>
      <c r="F75" s="162">
        <f>Con1_Base_Cost!J70</f>
        <v>0</v>
      </c>
      <c r="G75" s="144" t="str">
        <f>Con1_Base_Cost!K70</f>
        <v>No</v>
      </c>
      <c r="H75" s="161" t="str">
        <f>'I3 Project list'!AI70</f>
        <v>No Traffic Management</v>
      </c>
      <c r="I75" s="162">
        <f t="shared" ref="I75:I117" si="7">IF(G75="No",(1+$H$2)*F75,IF(G75="Yes",F75,"ERROR"))</f>
        <v>0</v>
      </c>
      <c r="J75" s="51">
        <f t="shared" si="6"/>
        <v>0</v>
      </c>
      <c r="K75" s="162">
        <f t="shared" ref="K75:K117" si="8">IF($G75="No",(1+$J75)*I75,IF($G75="Yes",I75,"ERROR"))</f>
        <v>0</v>
      </c>
      <c r="L75" s="162">
        <f t="shared" ref="L75:L117" si="9">IF($G75="No",(1+$H$7)*K75,IF($G75="Yes",K75,"ERROR"))</f>
        <v>0</v>
      </c>
      <c r="M75" s="162">
        <f t="shared" ref="M75:M117" si="10">L75</f>
        <v>0</v>
      </c>
    </row>
    <row r="76" spans="1:13" x14ac:dyDescent="0.25">
      <c r="A76" s="75" t="str">
        <f>'I3 Project list'!A72</f>
        <v>Drury</v>
      </c>
      <c r="B76" s="75" t="str">
        <f>'I3 Project list'!C71</f>
        <v>Drury_39a</v>
      </c>
      <c r="C76" s="75" t="str">
        <f>'I3 Project list'!B71</f>
        <v>39a</v>
      </c>
      <c r="D76" s="75" t="str">
        <f>'I3 Project list'!D71</f>
        <v xml:space="preserve">New Bremner Rd arterial from SH1 to Auranga development </v>
      </c>
      <c r="E76" s="75" t="str">
        <f>'I3 Project list'!E71</f>
        <v xml:space="preserve">2-lane urban- new road layout with active modes on both sides (Under construction) </v>
      </c>
      <c r="F76" s="162">
        <f>Con1_Base_Cost!J71</f>
        <v>0</v>
      </c>
      <c r="G76" s="144" t="str">
        <f>Con1_Base_Cost!K71</f>
        <v>No</v>
      </c>
      <c r="H76" s="161" t="str">
        <f>'I3 Project list'!AI71</f>
        <v>No Traffic Management</v>
      </c>
      <c r="I76" s="162">
        <f t="shared" si="7"/>
        <v>0</v>
      </c>
      <c r="J76" s="51">
        <f t="shared" si="6"/>
        <v>0</v>
      </c>
      <c r="K76" s="162">
        <f t="shared" si="8"/>
        <v>0</v>
      </c>
      <c r="L76" s="162">
        <f t="shared" si="9"/>
        <v>0</v>
      </c>
      <c r="M76" s="162">
        <f t="shared" si="10"/>
        <v>0</v>
      </c>
    </row>
    <row r="77" spans="1:13" x14ac:dyDescent="0.25">
      <c r="A77" s="75" t="str">
        <f>'I3 Project list'!A73</f>
        <v>Drury</v>
      </c>
      <c r="B77" s="75" t="str">
        <f>'I3 Project list'!C72</f>
        <v>Drury_39b</v>
      </c>
      <c r="C77" s="75" t="str">
        <f>'I3 Project list'!B72</f>
        <v>39b</v>
      </c>
      <c r="D77" s="75" t="str">
        <f>'I3 Project list'!D72</f>
        <v xml:space="preserve">New Bremner Rd arterial from SH1 to Auranga development </v>
      </c>
      <c r="E77" s="75" t="str">
        <f>'I3 Project list'!E72</f>
        <v>4-lane urban- upgrade 2-lane urban excl bridge</v>
      </c>
      <c r="F77" s="162">
        <f>Con1_Base_Cost!J72</f>
        <v>3838864.1981684426</v>
      </c>
      <c r="G77" s="144" t="str">
        <f>Con1_Base_Cost!K72</f>
        <v>No</v>
      </c>
      <c r="H77" s="161" t="str">
        <f>'I3 Project list'!AI72</f>
        <v>Brownfields</v>
      </c>
      <c r="I77" s="162">
        <f t="shared" si="7"/>
        <v>4069196.0500585493</v>
      </c>
      <c r="J77" s="51">
        <f t="shared" si="6"/>
        <v>0.13</v>
      </c>
      <c r="K77" s="162">
        <f t="shared" si="8"/>
        <v>4598191.5365661606</v>
      </c>
      <c r="L77" s="162">
        <f t="shared" si="9"/>
        <v>5747739.4207077008</v>
      </c>
      <c r="M77" s="162">
        <f t="shared" si="10"/>
        <v>5747739.4207077008</v>
      </c>
    </row>
    <row r="78" spans="1:13" x14ac:dyDescent="0.25">
      <c r="A78" s="75" t="str">
        <f>'I3 Project list'!A74</f>
        <v>Drury</v>
      </c>
      <c r="B78" s="75" t="str">
        <f>'I3 Project list'!C73</f>
        <v>Drury_39c</v>
      </c>
      <c r="C78" s="75" t="str">
        <f>'I3 Project list'!B73</f>
        <v>39c</v>
      </c>
      <c r="D78" s="75" t="str">
        <f>'I3 Project list'!D73</f>
        <v xml:space="preserve">New Bremner Rd arterial from SH1 to Auranga development </v>
      </c>
      <c r="E78" s="75" t="str">
        <f>'I3 Project list'!E73</f>
        <v>4-lane urban- upgrade 2-lane bridge widening</v>
      </c>
      <c r="F78" s="162">
        <f>Con1_Base_Cost!J73</f>
        <v>2674821.5058205924</v>
      </c>
      <c r="G78" s="144" t="str">
        <f>Con1_Base_Cost!K73</f>
        <v>No</v>
      </c>
      <c r="H78" s="161" t="str">
        <f>'I3 Project list'!AI73</f>
        <v>Brownfields</v>
      </c>
      <c r="I78" s="162">
        <f t="shared" si="7"/>
        <v>2835310.7961698282</v>
      </c>
      <c r="J78" s="51">
        <f t="shared" si="6"/>
        <v>0.13</v>
      </c>
      <c r="K78" s="162">
        <f t="shared" si="8"/>
        <v>3203901.1996719055</v>
      </c>
      <c r="L78" s="162">
        <f t="shared" si="9"/>
        <v>4004876.4995898819</v>
      </c>
      <c r="M78" s="162">
        <f t="shared" si="10"/>
        <v>4004876.4995898819</v>
      </c>
    </row>
    <row r="79" spans="1:13" x14ac:dyDescent="0.25">
      <c r="A79" s="75" t="str">
        <f>'I3 Project list'!A75</f>
        <v>Drury</v>
      </c>
      <c r="B79" s="75" t="str">
        <f>'I3 Project list'!C74</f>
        <v>Drury_40a</v>
      </c>
      <c r="C79" s="75" t="str">
        <f>'I3 Project list'!B74</f>
        <v>40a</v>
      </c>
      <c r="D79" s="75" t="str">
        <f>'I3 Project list'!D74</f>
        <v>New intersection on Jesmond/Bremner Rd</v>
      </c>
      <c r="E79" s="75" t="str">
        <f>'I3 Project list'!E74</f>
        <v xml:space="preserve"> 2-lane signalised intersection (new intersection with active mode crossings)</v>
      </c>
      <c r="F79" s="162">
        <f>Con1_Base_Cost!J74</f>
        <v>5572544.8037929004</v>
      </c>
      <c r="G79" s="144" t="str">
        <f>Con1_Base_Cost!K74</f>
        <v>No</v>
      </c>
      <c r="H79" s="161" t="str">
        <f>'I3 Project list'!AI74</f>
        <v>Greenfields</v>
      </c>
      <c r="I79" s="162">
        <f t="shared" si="7"/>
        <v>5906897.4920204747</v>
      </c>
      <c r="J79" s="51">
        <f t="shared" si="6"/>
        <v>0.02</v>
      </c>
      <c r="K79" s="162">
        <f t="shared" si="8"/>
        <v>6025035.4418608844</v>
      </c>
      <c r="L79" s="162">
        <f t="shared" si="9"/>
        <v>7531294.3023261055</v>
      </c>
      <c r="M79" s="162">
        <f t="shared" si="10"/>
        <v>7531294.3023261055</v>
      </c>
    </row>
    <row r="80" spans="1:13" x14ac:dyDescent="0.25">
      <c r="A80" s="75" t="str">
        <f>'I3 Project list'!A76</f>
        <v>Drury</v>
      </c>
      <c r="B80" s="75" t="str">
        <f>'I3 Project list'!C75</f>
        <v>Drury_40b</v>
      </c>
      <c r="C80" s="75" t="str">
        <f>'I3 Project list'!B75</f>
        <v>40b</v>
      </c>
      <c r="D80" s="75" t="str">
        <f>'I3 Project list'!D75</f>
        <v>Upgrade intersection on Jesmond/Bremner Rd</v>
      </c>
      <c r="E80" s="75" t="str">
        <f>'I3 Project list'!E75</f>
        <v xml:space="preserve"> Multi-lane signalised intersection (upgrade intersection with active mode crossings)</v>
      </c>
      <c r="F80" s="162">
        <f>Con1_Base_Cost!J75</f>
        <v>2476686.5794635112</v>
      </c>
      <c r="G80" s="144" t="str">
        <f>Con1_Base_Cost!K75</f>
        <v>No</v>
      </c>
      <c r="H80" s="161" t="str">
        <f>'I3 Project list'!AI75</f>
        <v>Brownfields</v>
      </c>
      <c r="I80" s="162">
        <f t="shared" si="7"/>
        <v>2625287.7742313221</v>
      </c>
      <c r="J80" s="51">
        <f t="shared" si="6"/>
        <v>0.13</v>
      </c>
      <c r="K80" s="162">
        <f t="shared" si="8"/>
        <v>2966575.1848813938</v>
      </c>
      <c r="L80" s="162">
        <f t="shared" si="9"/>
        <v>3708218.981101742</v>
      </c>
      <c r="M80" s="162">
        <f t="shared" si="10"/>
        <v>3708218.981101742</v>
      </c>
    </row>
    <row r="81" spans="1:13" x14ac:dyDescent="0.25">
      <c r="A81" s="75" t="str">
        <f>'I3 Project list'!A77</f>
        <v>Drury</v>
      </c>
      <c r="B81" s="75" t="str">
        <f>'I3 Project list'!C76</f>
        <v>Drury_41a</v>
      </c>
      <c r="C81" s="75" t="str">
        <f>'I3 Project list'!B76</f>
        <v>41a</v>
      </c>
      <c r="D81" s="75" t="str">
        <f>'I3 Project list'!D76</f>
        <v>Jesmond Rd upgrades from SH22 to Waipupuke development boundary</v>
      </c>
      <c r="E81" s="75" t="str">
        <f>'I3 Project list'!E76</f>
        <v>2-lane urban- upgrade existing road with active modes on both sides (TDM)</v>
      </c>
      <c r="F81" s="162">
        <f>Con1_Base_Cost!J76</f>
        <v>0</v>
      </c>
      <c r="G81" s="144" t="str">
        <f>Con1_Base_Cost!K76</f>
        <v>No</v>
      </c>
      <c r="H81" s="161" t="str">
        <f>'I3 Project list'!AI76</f>
        <v>Brownfields</v>
      </c>
      <c r="I81" s="162">
        <f t="shared" si="7"/>
        <v>0</v>
      </c>
      <c r="J81" s="51">
        <f t="shared" si="6"/>
        <v>0.13</v>
      </c>
      <c r="K81" s="162">
        <f t="shared" si="8"/>
        <v>0</v>
      </c>
      <c r="L81" s="162">
        <f t="shared" si="9"/>
        <v>0</v>
      </c>
      <c r="M81" s="162">
        <f t="shared" si="10"/>
        <v>0</v>
      </c>
    </row>
    <row r="82" spans="1:13" x14ac:dyDescent="0.25">
      <c r="A82" s="75" t="str">
        <f>'I3 Project list'!A78</f>
        <v>Drury</v>
      </c>
      <c r="B82" s="75" t="str">
        <f>'I3 Project list'!C77</f>
        <v>Drury_41b</v>
      </c>
      <c r="C82" s="75" t="str">
        <f>'I3 Project list'!B77</f>
        <v>41b</v>
      </c>
      <c r="D82" s="75" t="str">
        <f>'I3 Project list'!D77</f>
        <v>Jesmond Rd from SH22 to Waipupuke development boundary</v>
      </c>
      <c r="E82" s="75" t="str">
        <f>'I3 Project list'!E77</f>
        <v>4-lane urban- upgrade 2-lane urban to 4-lane with active modes on both sides, (TDM)</v>
      </c>
      <c r="F82" s="162">
        <f>Con1_Base_Cost!J77</f>
        <v>7116758.8860884001</v>
      </c>
      <c r="G82" s="144" t="str">
        <f>Con1_Base_Cost!K77</f>
        <v>No</v>
      </c>
      <c r="H82" s="161" t="str">
        <f>'I3 Project list'!AI77</f>
        <v>Brownfields</v>
      </c>
      <c r="I82" s="162">
        <f t="shared" si="7"/>
        <v>7543764.4192537041</v>
      </c>
      <c r="J82" s="51">
        <f t="shared" si="6"/>
        <v>0.13</v>
      </c>
      <c r="K82" s="162">
        <f t="shared" si="8"/>
        <v>8524453.7937566843</v>
      </c>
      <c r="L82" s="162">
        <f t="shared" si="9"/>
        <v>10655567.242195856</v>
      </c>
      <c r="M82" s="162">
        <f t="shared" si="10"/>
        <v>10655567.242195856</v>
      </c>
    </row>
    <row r="83" spans="1:13" x14ac:dyDescent="0.25">
      <c r="A83" s="75" t="str">
        <f>'I3 Project list'!A79</f>
        <v>Drury</v>
      </c>
      <c r="B83" s="75" t="str">
        <f>'I3 Project list'!C78</f>
        <v>Drury_42a</v>
      </c>
      <c r="C83" s="75" t="str">
        <f>'I3 Project list'!B78</f>
        <v>42a</v>
      </c>
      <c r="D83" s="75" t="str">
        <f>'I3 Project list'!D78</f>
        <v xml:space="preserve">Jesmond Rd upgrades from project 41 to New Bremner Rd </v>
      </c>
      <c r="E83" s="75" t="str">
        <f>'I3 Project list'!E78</f>
        <v>Interim active modes e.g. shared path on one side</v>
      </c>
      <c r="F83" s="162">
        <f>Con1_Base_Cost!J78</f>
        <v>1951133.6873013542</v>
      </c>
      <c r="G83" s="144" t="str">
        <f>Con1_Base_Cost!K78</f>
        <v>No</v>
      </c>
      <c r="H83" s="161" t="str">
        <f>'I3 Project list'!AI78</f>
        <v>Brownfields</v>
      </c>
      <c r="I83" s="162">
        <f t="shared" si="7"/>
        <v>2068201.7085394356</v>
      </c>
      <c r="J83" s="51">
        <f t="shared" si="6"/>
        <v>0.13</v>
      </c>
      <c r="K83" s="162">
        <f t="shared" si="8"/>
        <v>2337067.9306495623</v>
      </c>
      <c r="L83" s="162">
        <f t="shared" si="9"/>
        <v>2921334.9133119527</v>
      </c>
      <c r="M83" s="162">
        <f t="shared" si="10"/>
        <v>2921334.9133119527</v>
      </c>
    </row>
    <row r="84" spans="1:13" x14ac:dyDescent="0.25">
      <c r="A84" s="75" t="str">
        <f>'I3 Project list'!A80</f>
        <v>Drury</v>
      </c>
      <c r="B84" s="75" t="str">
        <f>'I3 Project list'!C79</f>
        <v>Drury_42b</v>
      </c>
      <c r="C84" s="75" t="str">
        <f>'I3 Project list'!B79</f>
        <v>42b</v>
      </c>
      <c r="D84" s="75" t="str">
        <f>'I3 Project list'!D79</f>
        <v xml:space="preserve">Jesmond Rd upgrades from project 41 to New Bremner Rd </v>
      </c>
      <c r="E84" s="75" t="str">
        <f>'I3 Project list'!E79</f>
        <v xml:space="preserve"> 2-lane urban- upgrade existing road with active mode facility on both sides (TDM)</v>
      </c>
      <c r="F84" s="162">
        <f>Con1_Base_Cost!J79</f>
        <v>9871142.0659924243</v>
      </c>
      <c r="G84" s="144" t="str">
        <f>Con1_Base_Cost!K79</f>
        <v>No</v>
      </c>
      <c r="H84" s="161" t="str">
        <f>'I3 Project list'!AI79</f>
        <v>Brownfields</v>
      </c>
      <c r="I84" s="162">
        <f t="shared" si="7"/>
        <v>10463410.58995197</v>
      </c>
      <c r="J84" s="51">
        <f t="shared" si="6"/>
        <v>0.13</v>
      </c>
      <c r="K84" s="162">
        <f t="shared" si="8"/>
        <v>11823653.966645725</v>
      </c>
      <c r="L84" s="162">
        <f t="shared" si="9"/>
        <v>14779567.458307156</v>
      </c>
      <c r="M84" s="162">
        <f t="shared" si="10"/>
        <v>14779567.458307156</v>
      </c>
    </row>
    <row r="85" spans="1:13" x14ac:dyDescent="0.25">
      <c r="A85" s="75" t="str">
        <f>'I3 Project list'!A81</f>
        <v>Drury</v>
      </c>
      <c r="B85" s="75" t="str">
        <f>'I3 Project list'!C80</f>
        <v>Drury_42c</v>
      </c>
      <c r="C85" s="75" t="str">
        <f>'I3 Project list'!B80</f>
        <v>42c</v>
      </c>
      <c r="D85" s="75" t="str">
        <f>'I3 Project list'!D80</f>
        <v xml:space="preserve">Jesmond Rd upgrades from project 41 to New Bremner Rd </v>
      </c>
      <c r="E85" s="75" t="str">
        <f>'I3 Project list'!E80</f>
        <v>4-lane urban FTN- upgrade 2-lane urban to 4-lane with active modes on both sides, (TDM)</v>
      </c>
      <c r="F85" s="162">
        <f>Con1_Base_Cost!J80</f>
        <v>4829538.8299538465</v>
      </c>
      <c r="G85" s="144" t="str">
        <f>Con1_Base_Cost!K80</f>
        <v>No</v>
      </c>
      <c r="H85" s="161" t="str">
        <f>'I3 Project list'!AI80</f>
        <v>Brownfields</v>
      </c>
      <c r="I85" s="162">
        <f t="shared" si="7"/>
        <v>5119311.1597510772</v>
      </c>
      <c r="J85" s="51">
        <f t="shared" si="6"/>
        <v>0.13</v>
      </c>
      <c r="K85" s="162">
        <f t="shared" si="8"/>
        <v>5784821.6105187163</v>
      </c>
      <c r="L85" s="162">
        <f t="shared" si="9"/>
        <v>7231027.0131483953</v>
      </c>
      <c r="M85" s="162">
        <f t="shared" si="10"/>
        <v>7231027.0131483953</v>
      </c>
    </row>
    <row r="86" spans="1:13" x14ac:dyDescent="0.25">
      <c r="A86" s="75" t="str">
        <f>'I3 Project list'!A82</f>
        <v>Drury</v>
      </c>
      <c r="B86" s="75" t="str">
        <f>'I3 Project list'!C81</f>
        <v>Drury_43a</v>
      </c>
      <c r="C86" s="75" t="str">
        <f>'I3 Project list'!B81</f>
        <v>43a</v>
      </c>
      <c r="D86" s="75" t="str">
        <f>'I3 Project list'!D81</f>
        <v>Intersection upgrade on Jesmond Rd/SH22 Rd</v>
      </c>
      <c r="E86" s="75" t="str">
        <f>'I3 Project list'!E81</f>
        <v xml:space="preserve"> 2-lane intersection (Intersection upgrade + active mode crossings)</v>
      </c>
      <c r="F86" s="162">
        <f>Con1_Base_Cost!J81</f>
        <v>5572544.8037929004</v>
      </c>
      <c r="G86" s="144" t="str">
        <f>Con1_Base_Cost!K81</f>
        <v>No</v>
      </c>
      <c r="H86" s="161" t="str">
        <f>'I3 Project list'!AI81</f>
        <v>Brownfields</v>
      </c>
      <c r="I86" s="162">
        <f t="shared" si="7"/>
        <v>5906897.4920204747</v>
      </c>
      <c r="J86" s="51">
        <f t="shared" si="6"/>
        <v>0.13</v>
      </c>
      <c r="K86" s="162">
        <f t="shared" si="8"/>
        <v>6674794.1659831358</v>
      </c>
      <c r="L86" s="162">
        <f t="shared" si="9"/>
        <v>8343492.70747892</v>
      </c>
      <c r="M86" s="162">
        <f t="shared" si="10"/>
        <v>8343492.70747892</v>
      </c>
    </row>
    <row r="87" spans="1:13" x14ac:dyDescent="0.25">
      <c r="A87" s="75" t="str">
        <f>'I3 Project list'!A83</f>
        <v>Drury</v>
      </c>
      <c r="B87" s="75" t="str">
        <f>'I3 Project list'!C82</f>
        <v>Drury_43b</v>
      </c>
      <c r="C87" s="75" t="str">
        <f>'I3 Project list'!B82</f>
        <v>43b</v>
      </c>
      <c r="D87" s="75" t="str">
        <f>'I3 Project list'!D82</f>
        <v>Intersection upgrade on Jesmond Rd/SH22 Rd</v>
      </c>
      <c r="E87" s="75" t="str">
        <f>'I3 Project list'!E82</f>
        <v>Multi-lane signalised intersection (Intersection upgrade + active mode crossings)</v>
      </c>
      <c r="F87" s="162">
        <f>Con1_Base_Cost!J82</f>
        <v>2476686.5794635112</v>
      </c>
      <c r="G87" s="144" t="str">
        <f>Con1_Base_Cost!K82</f>
        <v>No</v>
      </c>
      <c r="H87" s="161" t="str">
        <f>'I3 Project list'!AI82</f>
        <v>Brownfields</v>
      </c>
      <c r="I87" s="162">
        <f t="shared" si="7"/>
        <v>2625287.7742313221</v>
      </c>
      <c r="J87" s="51">
        <f t="shared" si="6"/>
        <v>0.13</v>
      </c>
      <c r="K87" s="162">
        <f t="shared" si="8"/>
        <v>2966575.1848813938</v>
      </c>
      <c r="L87" s="162">
        <f t="shared" si="9"/>
        <v>3708218.981101742</v>
      </c>
      <c r="M87" s="162">
        <f t="shared" si="10"/>
        <v>3708218.981101742</v>
      </c>
    </row>
    <row r="88" spans="1:13" x14ac:dyDescent="0.25">
      <c r="A88" s="75" t="str">
        <f>'I3 Project list'!A84</f>
        <v>Drury</v>
      </c>
      <c r="B88" s="75" t="str">
        <f>'I3 Project list'!C83</f>
        <v>Drury_44</v>
      </c>
      <c r="C88" s="75">
        <f>'I3 Project list'!B83</f>
        <v>44</v>
      </c>
      <c r="D88" s="75" t="str">
        <f>'I3 Project list'!D83</f>
        <v>Intersection at SH22/Burberry Rd (likely to close entirely)</v>
      </c>
      <c r="E88" s="75" t="str">
        <f>'I3 Project list'!E83</f>
        <v>Interim design and likely to close - subject to Auranga assessment</v>
      </c>
      <c r="F88" s="162">
        <f>Con1_Base_Cost!J83</f>
        <v>2476686.5794635112</v>
      </c>
      <c r="G88" s="144" t="str">
        <f>Con1_Base_Cost!K83</f>
        <v>No</v>
      </c>
      <c r="H88" s="161" t="str">
        <f>'I3 Project list'!AI83</f>
        <v>Brownfields</v>
      </c>
      <c r="I88" s="162">
        <f t="shared" si="7"/>
        <v>2625287.7742313221</v>
      </c>
      <c r="J88" s="51">
        <f t="shared" si="6"/>
        <v>0.13</v>
      </c>
      <c r="K88" s="162">
        <f t="shared" si="8"/>
        <v>2966575.1848813938</v>
      </c>
      <c r="L88" s="162">
        <f t="shared" si="9"/>
        <v>3708218.981101742</v>
      </c>
      <c r="M88" s="162">
        <f t="shared" si="10"/>
        <v>3708218.981101742</v>
      </c>
    </row>
    <row r="89" spans="1:13" x14ac:dyDescent="0.25">
      <c r="A89" s="75" t="str">
        <f>'I3 Project list'!A85</f>
        <v>Drury</v>
      </c>
      <c r="B89" s="75" t="str">
        <f>'I3 Project list'!C84</f>
        <v>Drury_45</v>
      </c>
      <c r="C89" s="75">
        <f>'I3 Project list'!B84</f>
        <v>45</v>
      </c>
      <c r="D89" s="75" t="str">
        <f>'I3 Project list'!D84</f>
        <v xml:space="preserve">Upgrade intersection at SH22/Victoria Rd </v>
      </c>
      <c r="E89" s="75" t="str">
        <f>'I3 Project list'!E84</f>
        <v>subject to Auranga assessment</v>
      </c>
      <c r="F89" s="162">
        <f>Con1_Base_Cost!J84</f>
        <v>2476686.5794635112</v>
      </c>
      <c r="G89" s="144" t="str">
        <f>Con1_Base_Cost!K84</f>
        <v>No</v>
      </c>
      <c r="H89" s="161" t="str">
        <f>'I3 Project list'!AI84</f>
        <v>Brownfields</v>
      </c>
      <c r="I89" s="162">
        <f t="shared" si="7"/>
        <v>2625287.7742313221</v>
      </c>
      <c r="J89" s="51">
        <f t="shared" si="6"/>
        <v>0.13</v>
      </c>
      <c r="K89" s="162">
        <f t="shared" si="8"/>
        <v>2966575.1848813938</v>
      </c>
      <c r="L89" s="162">
        <f t="shared" si="9"/>
        <v>3708218.981101742</v>
      </c>
      <c r="M89" s="162">
        <f t="shared" si="10"/>
        <v>3708218.981101742</v>
      </c>
    </row>
    <row r="90" spans="1:13" x14ac:dyDescent="0.25">
      <c r="A90" s="75" t="str">
        <f>'I3 Project list'!A86</f>
        <v>Drury</v>
      </c>
      <c r="B90" s="75" t="str">
        <f>'I3 Project list'!C85</f>
        <v>Drury_46</v>
      </c>
      <c r="C90" s="75">
        <f>'I3 Project list'!B85</f>
        <v>46</v>
      </c>
      <c r="D90" s="75" t="str">
        <f>'I3 Project list'!D85</f>
        <v>Upgrades in GSR/Firth St intersection (overlap with project12)</v>
      </c>
      <c r="E90" s="75" t="str">
        <f>'I3 Project list'!E85</f>
        <v>Possible signals(subject to Auranga assessment)</v>
      </c>
      <c r="F90" s="162">
        <f>Con1_Base_Cost!J85</f>
        <v>2476686.5794635112</v>
      </c>
      <c r="G90" s="144" t="str">
        <f>Con1_Base_Cost!K85</f>
        <v>No</v>
      </c>
      <c r="H90" s="161" t="str">
        <f>'I3 Project list'!AI85</f>
        <v>Brownfields</v>
      </c>
      <c r="I90" s="162">
        <f t="shared" si="7"/>
        <v>2625287.7742313221</v>
      </c>
      <c r="J90" s="51">
        <f t="shared" si="6"/>
        <v>0.13</v>
      </c>
      <c r="K90" s="162">
        <f t="shared" si="8"/>
        <v>2966575.1848813938</v>
      </c>
      <c r="L90" s="162">
        <f t="shared" si="9"/>
        <v>3708218.981101742</v>
      </c>
      <c r="M90" s="162">
        <f t="shared" si="10"/>
        <v>3708218.981101742</v>
      </c>
    </row>
    <row r="91" spans="1:13" x14ac:dyDescent="0.25">
      <c r="A91" s="75" t="str">
        <f>'I3 Project list'!A87</f>
        <v>Drury</v>
      </c>
      <c r="B91" s="75" t="str">
        <f>'I3 Project list'!C86</f>
        <v>Drury_47</v>
      </c>
      <c r="C91" s="75">
        <f>'I3 Project list'!B86</f>
        <v>47</v>
      </c>
      <c r="D91" s="75" t="str">
        <f>'I3 Project list'!D86</f>
        <v xml:space="preserve">Old Bremner Road Upgrade from Jesmond Road to Auranga Precinct </v>
      </c>
      <c r="E91" s="75" t="str">
        <f>'I3 Project list'!E86</f>
        <v xml:space="preserve">2-lane urban- new road layout with active modes on both sides (Under construction) </v>
      </c>
      <c r="F91" s="162">
        <f>Con1_Base_Cost!J86</f>
        <v>0</v>
      </c>
      <c r="G91" s="144" t="str">
        <f>Con1_Base_Cost!K86</f>
        <v>No</v>
      </c>
      <c r="H91" s="161" t="str">
        <f>'I3 Project list'!AI86</f>
        <v>No Traffic Management</v>
      </c>
      <c r="I91" s="162">
        <f t="shared" si="7"/>
        <v>0</v>
      </c>
      <c r="J91" s="51">
        <f t="shared" si="6"/>
        <v>0</v>
      </c>
      <c r="K91" s="162">
        <f t="shared" si="8"/>
        <v>0</v>
      </c>
      <c r="L91" s="162">
        <f t="shared" si="9"/>
        <v>0</v>
      </c>
      <c r="M91" s="162">
        <f t="shared" si="10"/>
        <v>0</v>
      </c>
    </row>
    <row r="92" spans="1:13" x14ac:dyDescent="0.25">
      <c r="A92" s="75" t="str">
        <f>'I3 Project list'!A88</f>
        <v>Drury</v>
      </c>
      <c r="B92" s="75" t="str">
        <f>'I3 Project list'!C87</f>
        <v>Drury_48</v>
      </c>
      <c r="C92" s="75">
        <f>'I3 Project list'!B87</f>
        <v>48</v>
      </c>
      <c r="D92" s="75" t="str">
        <f>'I3 Project list'!D87</f>
        <v>Collector road south of New Bremner/ Old Bremner intersection</v>
      </c>
      <c r="E92" s="75" t="str">
        <f>'I3 Project list'!E87</f>
        <v xml:space="preserve">2-lane urban- new road layout with active modes on both sides (Under construction) </v>
      </c>
      <c r="F92" s="162">
        <f>Con1_Base_Cost!J87</f>
        <v>0</v>
      </c>
      <c r="G92" s="144" t="str">
        <f>Con1_Base_Cost!K87</f>
        <v>No</v>
      </c>
      <c r="H92" s="161" t="str">
        <f>'I3 Project list'!AI87</f>
        <v>No Traffic Management</v>
      </c>
      <c r="I92" s="162">
        <f t="shared" si="7"/>
        <v>0</v>
      </c>
      <c r="J92" s="51">
        <f t="shared" si="6"/>
        <v>0</v>
      </c>
      <c r="K92" s="162">
        <f t="shared" si="8"/>
        <v>0</v>
      </c>
      <c r="L92" s="162">
        <f t="shared" si="9"/>
        <v>0</v>
      </c>
      <c r="M92" s="162">
        <f t="shared" si="10"/>
        <v>0</v>
      </c>
    </row>
    <row r="93" spans="1:13" x14ac:dyDescent="0.25">
      <c r="A93" s="75" t="str">
        <f>'I3 Project list'!A89</f>
        <v>Drury</v>
      </c>
      <c r="B93" s="75" t="str">
        <f>'I3 Project list'!C88</f>
        <v>Drury_49</v>
      </c>
      <c r="C93" s="75">
        <f>'I3 Project list'!B88</f>
        <v>49</v>
      </c>
      <c r="D93" s="75" t="str">
        <f>'I3 Project list'!D88</f>
        <v xml:space="preserve">SH22 improvements from GSR Intersection to Jesmond Rd </v>
      </c>
      <c r="E93" s="75" t="str">
        <f>'I3 Project list'!E88</f>
        <v>4-lane urban- upgrade 2-lane urban to 4-lane with active modes on both sides, (TDM)</v>
      </c>
      <c r="F93" s="162">
        <f>Con1_Base_Cost!J88</f>
        <v>26334480.790111847</v>
      </c>
      <c r="G93" s="144" t="str">
        <f>Con1_Base_Cost!K88</f>
        <v>Yes</v>
      </c>
      <c r="H93" s="161" t="str">
        <f>'I3 Project list'!AI88</f>
        <v>No Traffic Management</v>
      </c>
      <c r="I93" s="162">
        <f t="shared" si="7"/>
        <v>26334480.790111847</v>
      </c>
      <c r="J93" s="51">
        <f t="shared" si="6"/>
        <v>0</v>
      </c>
      <c r="K93" s="162">
        <f t="shared" si="8"/>
        <v>26334480.790111847</v>
      </c>
      <c r="L93" s="162">
        <f t="shared" si="9"/>
        <v>26334480.790111847</v>
      </c>
      <c r="M93" s="162">
        <f t="shared" si="10"/>
        <v>26334480.790111847</v>
      </c>
    </row>
    <row r="94" spans="1:13" x14ac:dyDescent="0.25">
      <c r="A94" s="75" t="str">
        <f>'I3 Project list'!A90</f>
        <v>Drury</v>
      </c>
      <c r="B94" s="75" t="str">
        <f>'I3 Project list'!C89</f>
        <v>Drury_50a</v>
      </c>
      <c r="C94" s="75" t="str">
        <f>'I3 Project list'!B89</f>
        <v>50a</v>
      </c>
      <c r="D94" s="75" t="str">
        <f>'I3 Project list'!D89</f>
        <v xml:space="preserve">SH22 improvements from Jesmond Rd to Oira Rd- active mode upgrades on the northern section </v>
      </c>
      <c r="E94" s="75" t="str">
        <f>'I3 Project list'!E89</f>
        <v>2-lane urban- upgrade existing road layout with active modes on northern side only</v>
      </c>
      <c r="F94" s="162">
        <f>Con1_Base_Cost!J89</f>
        <v>432000</v>
      </c>
      <c r="G94" s="144" t="str">
        <f>Con1_Base_Cost!K89</f>
        <v>No</v>
      </c>
      <c r="H94" s="161" t="str">
        <f>'I3 Project list'!AI89</f>
        <v>Brownfields</v>
      </c>
      <c r="I94" s="162">
        <f t="shared" si="7"/>
        <v>457920</v>
      </c>
      <c r="J94" s="51">
        <f t="shared" si="6"/>
        <v>0.13</v>
      </c>
      <c r="K94" s="162">
        <f t="shared" si="8"/>
        <v>517449.6</v>
      </c>
      <c r="L94" s="162">
        <f t="shared" si="9"/>
        <v>646812</v>
      </c>
      <c r="M94" s="162">
        <f t="shared" si="10"/>
        <v>646812</v>
      </c>
    </row>
    <row r="95" spans="1:13" x14ac:dyDescent="0.25">
      <c r="A95" s="75" t="str">
        <f>'I3 Project list'!A91</f>
        <v>Drury</v>
      </c>
      <c r="B95" s="75" t="str">
        <f>'I3 Project list'!C90</f>
        <v>Drury_50b</v>
      </c>
      <c r="C95" s="75" t="str">
        <f>'I3 Project list'!B90</f>
        <v>50b</v>
      </c>
      <c r="D95" s="75" t="str">
        <f>'I3 Project list'!D90</f>
        <v>SH22 improvements from Jesmond Rd to Oira Rd</v>
      </c>
      <c r="E95" s="75" t="str">
        <f>'I3 Project list'!E90</f>
        <v>4-lane urban- upgrade 2-lane urban to 4-lane with active modes on both sides, (TDM)</v>
      </c>
      <c r="F95" s="162">
        <f>Con1_Base_Cost!J90</f>
        <v>19036073.101847392</v>
      </c>
      <c r="G95" s="144" t="str">
        <f>Con1_Base_Cost!K90</f>
        <v>Yes</v>
      </c>
      <c r="H95" s="161" t="str">
        <f>'I3 Project list'!AI90</f>
        <v>Brownfields</v>
      </c>
      <c r="I95" s="162">
        <f t="shared" si="7"/>
        <v>19036073.101847392</v>
      </c>
      <c r="J95" s="51">
        <f t="shared" si="6"/>
        <v>0.13</v>
      </c>
      <c r="K95" s="162">
        <f t="shared" si="8"/>
        <v>19036073.101847392</v>
      </c>
      <c r="L95" s="162">
        <f t="shared" si="9"/>
        <v>19036073.101847392</v>
      </c>
      <c r="M95" s="162">
        <f t="shared" si="10"/>
        <v>19036073.101847392</v>
      </c>
    </row>
    <row r="96" spans="1:13" x14ac:dyDescent="0.25">
      <c r="A96" s="75" t="str">
        <f>'I3 Project list'!A92</f>
        <v>Drury</v>
      </c>
      <c r="B96" s="75" t="str">
        <f>'I3 Project list'!C91</f>
        <v>Drury_51</v>
      </c>
      <c r="C96" s="75">
        <f>'I3 Project list'!B91</f>
        <v>51</v>
      </c>
      <c r="D96" s="75" t="str">
        <f>'I3 Project list'!D91</f>
        <v>SH22 improvements from Oira Rd to Oira Creek -  subject to design, could be incorporated with project 60</v>
      </c>
      <c r="E96" s="75" t="str">
        <f>'I3 Project list'!E91</f>
        <v>Upgrade road layout to future urban boundary + active modes on both sides</v>
      </c>
      <c r="F96" s="162">
        <f>Con1_Base_Cost!J91</f>
        <v>15320783.18056128</v>
      </c>
      <c r="G96" s="144" t="str">
        <f>Con1_Base_Cost!K91</f>
        <v>Yes</v>
      </c>
      <c r="H96" s="161" t="str">
        <f>'I3 Project list'!AI91</f>
        <v>Brownfields</v>
      </c>
      <c r="I96" s="162">
        <f t="shared" si="7"/>
        <v>15320783.18056128</v>
      </c>
      <c r="J96" s="51">
        <f t="shared" si="6"/>
        <v>0.13</v>
      </c>
      <c r="K96" s="162">
        <f t="shared" si="8"/>
        <v>15320783.18056128</v>
      </c>
      <c r="L96" s="162">
        <f t="shared" si="9"/>
        <v>15320783.18056128</v>
      </c>
      <c r="M96" s="162">
        <f t="shared" si="10"/>
        <v>15320783.18056128</v>
      </c>
    </row>
    <row r="97" spans="1:13" x14ac:dyDescent="0.25">
      <c r="A97" s="75" t="str">
        <f>'I3 Project list'!A93</f>
        <v>Drury</v>
      </c>
      <c r="B97" s="75" t="str">
        <f>'I3 Project list'!C92</f>
        <v>Drury_52</v>
      </c>
      <c r="C97" s="75">
        <f>'I3 Project list'!B92</f>
        <v>52</v>
      </c>
      <c r="D97" s="75" t="str">
        <f>'I3 Project list'!D92</f>
        <v>Intersection upgrade- on SH22/ McPherson Rd/Karaka Rd (Auranga B1)</v>
      </c>
      <c r="E97" s="75" t="str">
        <f>'I3 Project list'!E92</f>
        <v>Ultimate intersection form</v>
      </c>
      <c r="F97" s="162">
        <f>Con1_Base_Cost!J92</f>
        <v>2476686.5794635112</v>
      </c>
      <c r="G97" s="144" t="str">
        <f>Con1_Base_Cost!K92</f>
        <v>No</v>
      </c>
      <c r="H97" s="161" t="str">
        <f>'I3 Project list'!AI92</f>
        <v>Brownfields</v>
      </c>
      <c r="I97" s="162">
        <f t="shared" si="7"/>
        <v>2625287.7742313221</v>
      </c>
      <c r="J97" s="51">
        <f t="shared" si="6"/>
        <v>0.13</v>
      </c>
      <c r="K97" s="162">
        <f t="shared" si="8"/>
        <v>2966575.1848813938</v>
      </c>
      <c r="L97" s="162">
        <f t="shared" si="9"/>
        <v>3708218.981101742</v>
      </c>
      <c r="M97" s="162">
        <f t="shared" si="10"/>
        <v>3708218.981101742</v>
      </c>
    </row>
    <row r="98" spans="1:13" x14ac:dyDescent="0.25">
      <c r="A98" s="75" t="str">
        <f>'I3 Project list'!A94</f>
        <v>Drury</v>
      </c>
      <c r="B98" s="75" t="str">
        <f>'I3 Project list'!C93</f>
        <v>Drury_53</v>
      </c>
      <c r="C98" s="75">
        <f>'I3 Project list'!B93</f>
        <v>53</v>
      </c>
      <c r="D98" s="75" t="str">
        <f>'I3 Project list'!D93</f>
        <v>New intersection east of Jesmond Rd (Auranga B1 main street)</v>
      </c>
      <c r="E98" s="75" t="str">
        <f>'I3 Project list'!E93</f>
        <v>Ultimate intersection form (left-in left-out)</v>
      </c>
      <c r="F98" s="162">
        <f>Con1_Base_Cost!J93</f>
        <v>2476686.5794635112</v>
      </c>
      <c r="G98" s="144" t="str">
        <f>Con1_Base_Cost!K93</f>
        <v>No</v>
      </c>
      <c r="H98" s="161" t="str">
        <f>'I3 Project list'!AI93</f>
        <v>Greenfields</v>
      </c>
      <c r="I98" s="162">
        <f t="shared" si="7"/>
        <v>2625287.7742313221</v>
      </c>
      <c r="J98" s="51">
        <f t="shared" si="6"/>
        <v>0.02</v>
      </c>
      <c r="K98" s="162">
        <f t="shared" si="8"/>
        <v>2677793.5297159487</v>
      </c>
      <c r="L98" s="162">
        <f t="shared" si="9"/>
        <v>3347241.9121449357</v>
      </c>
      <c r="M98" s="162">
        <f t="shared" si="10"/>
        <v>3347241.9121449357</v>
      </c>
    </row>
    <row r="99" spans="1:13" x14ac:dyDescent="0.25">
      <c r="A99" s="75" t="str">
        <f>'I3 Project list'!A95</f>
        <v>Drury</v>
      </c>
      <c r="B99" s="75" t="str">
        <f>'I3 Project list'!C94</f>
        <v>Drury_54</v>
      </c>
      <c r="C99" s="75">
        <f>'I3 Project list'!B94</f>
        <v>54</v>
      </c>
      <c r="D99" s="75" t="str">
        <f>'I3 Project list'!D94</f>
        <v>New N-S collectors internal to Auranga B1 (2 links )+ Intersections</v>
      </c>
      <c r="E99" s="75" t="str">
        <f>'I3 Project list'!E94</f>
        <v>2-lane urban- new collector with active mode on both sides + intersection improvements (TDM)</v>
      </c>
      <c r="F99" s="162">
        <f>Con1_Base_Cost!J94</f>
        <v>18282230.633548506</v>
      </c>
      <c r="G99" s="144" t="str">
        <f>Con1_Base_Cost!K94</f>
        <v>No</v>
      </c>
      <c r="H99" s="161" t="str">
        <f>'I3 Project list'!AI94</f>
        <v>Greenfields</v>
      </c>
      <c r="I99" s="162">
        <f t="shared" si="7"/>
        <v>19379164.471561417</v>
      </c>
      <c r="J99" s="51">
        <f t="shared" si="6"/>
        <v>0.02</v>
      </c>
      <c r="K99" s="162">
        <f t="shared" si="8"/>
        <v>19766747.760992646</v>
      </c>
      <c r="L99" s="162">
        <f t="shared" si="9"/>
        <v>24708434.701240808</v>
      </c>
      <c r="M99" s="162">
        <f t="shared" si="10"/>
        <v>24708434.701240808</v>
      </c>
    </row>
    <row r="100" spans="1:13" x14ac:dyDescent="0.25">
      <c r="A100" s="75" t="str">
        <f>'I3 Project list'!A96</f>
        <v>Drury</v>
      </c>
      <c r="B100" s="75" t="str">
        <f>'I3 Project list'!C95</f>
        <v>Drury_55</v>
      </c>
      <c r="C100" s="75">
        <f>'I3 Project list'!B95</f>
        <v>55</v>
      </c>
      <c r="D100" s="75" t="str">
        <f>'I3 Project list'!D95</f>
        <v>New E-W collector Jesmond Rd to SH22</v>
      </c>
      <c r="E100" s="75" t="str">
        <f>'I3 Project list'!E95</f>
        <v>2-lane urban- new collector with active mode on both sides + intersection improvements (TDM)</v>
      </c>
      <c r="F100" s="162">
        <f>Con1_Base_Cost!J95</f>
        <v>14105978.221013248</v>
      </c>
      <c r="G100" s="144" t="str">
        <f>Con1_Base_Cost!K95</f>
        <v>No</v>
      </c>
      <c r="H100" s="161" t="str">
        <f>'I3 Project list'!AI95</f>
        <v>Greenfields</v>
      </c>
      <c r="I100" s="162">
        <f t="shared" si="7"/>
        <v>14952336.914274044</v>
      </c>
      <c r="J100" s="51">
        <f t="shared" si="6"/>
        <v>0.02</v>
      </c>
      <c r="K100" s="162">
        <f t="shared" si="8"/>
        <v>15251383.652559526</v>
      </c>
      <c r="L100" s="162">
        <f t="shared" si="9"/>
        <v>19064229.565699406</v>
      </c>
      <c r="M100" s="162">
        <f t="shared" si="10"/>
        <v>19064229.565699406</v>
      </c>
    </row>
    <row r="101" spans="1:13" x14ac:dyDescent="0.25">
      <c r="A101" s="75" t="str">
        <f>'I3 Project list'!A97</f>
        <v>Drury</v>
      </c>
      <c r="B101" s="75" t="str">
        <f>'I3 Project list'!C96</f>
        <v>Drury_55a</v>
      </c>
      <c r="C101" s="75" t="str">
        <f>'I3 Project list'!B96</f>
        <v>55a</v>
      </c>
      <c r="D101" s="75" t="str">
        <f>'I3 Project list'!D96</f>
        <v>New E-W collector Jesmond Rd to Burberry Rd</v>
      </c>
      <c r="E101" s="75" t="str">
        <f>'I3 Project list'!E96</f>
        <v>2-lane urban- new collector with active mode on both sides + intersection improvements (TDM)</v>
      </c>
      <c r="F101" s="162">
        <f>Con1_Base_Cost!J96</f>
        <v>11604208.024052843</v>
      </c>
      <c r="G101" s="144" t="str">
        <f>Con1_Base_Cost!K96</f>
        <v>No</v>
      </c>
      <c r="H101" s="161" t="str">
        <f>'I3 Project list'!AI96</f>
        <v>Greenfields</v>
      </c>
      <c r="I101" s="162">
        <f t="shared" si="7"/>
        <v>12300460.505496014</v>
      </c>
      <c r="J101" s="51">
        <f t="shared" si="6"/>
        <v>0.02</v>
      </c>
      <c r="K101" s="162">
        <f t="shared" si="8"/>
        <v>12546469.715605935</v>
      </c>
      <c r="L101" s="162">
        <f t="shared" si="9"/>
        <v>15683087.144507419</v>
      </c>
      <c r="M101" s="162">
        <f t="shared" si="10"/>
        <v>15683087.144507419</v>
      </c>
    </row>
    <row r="102" spans="1:13" x14ac:dyDescent="0.25">
      <c r="A102" s="75" t="str">
        <f>'I3 Project list'!A98</f>
        <v>Drury</v>
      </c>
      <c r="B102" s="75" t="str">
        <f>'I3 Project list'!C97</f>
        <v>Drury_56</v>
      </c>
      <c r="C102" s="75">
        <f>'I3 Project list'!B97</f>
        <v>56</v>
      </c>
      <c r="D102" s="75" t="str">
        <f>'I3 Project list'!D97</f>
        <v xml:space="preserve">Burberry Rd north connection to Auranga Precinct </v>
      </c>
      <c r="E102" s="75" t="str">
        <f>'I3 Project list'!E97</f>
        <v>2-lane collector- new collector with active mode on both sides + intersection improvements (TDM)</v>
      </c>
      <c r="F102" s="162">
        <f>Con1_Base_Cost!J97</f>
        <v>9423513.3948373534</v>
      </c>
      <c r="G102" s="144" t="str">
        <f>Con1_Base_Cost!K97</f>
        <v>No</v>
      </c>
      <c r="H102" s="161" t="str">
        <f>'I3 Project list'!AI97</f>
        <v>Greenfields</v>
      </c>
      <c r="I102" s="162">
        <f t="shared" si="7"/>
        <v>9988924.198527595</v>
      </c>
      <c r="J102" s="51">
        <f t="shared" si="6"/>
        <v>0.02</v>
      </c>
      <c r="K102" s="162">
        <f t="shared" si="8"/>
        <v>10188702.682498148</v>
      </c>
      <c r="L102" s="162">
        <f t="shared" si="9"/>
        <v>12735878.353122685</v>
      </c>
      <c r="M102" s="162">
        <f t="shared" si="10"/>
        <v>12735878.353122685</v>
      </c>
    </row>
    <row r="103" spans="1:13" x14ac:dyDescent="0.25">
      <c r="A103" s="75" t="str">
        <f>'I3 Project list'!A99</f>
        <v>Drury</v>
      </c>
      <c r="B103" s="75" t="str">
        <f>'I3 Project list'!C98</f>
        <v>Drury_57</v>
      </c>
      <c r="C103" s="75">
        <f>'I3 Project list'!B98</f>
        <v>57</v>
      </c>
      <c r="D103" s="75" t="str">
        <f>'I3 Project list'!D98</f>
        <v xml:space="preserve">New access road to Drury West Station </v>
      </c>
      <c r="E103" s="75" t="str">
        <f>'I3 Project list'!E98</f>
        <v xml:space="preserve">2-lane urban- new road layout with active modes on both sides, (TDM) </v>
      </c>
      <c r="F103" s="162">
        <f>Con1_Base_Cost!J98</f>
        <v>0</v>
      </c>
      <c r="G103" s="144" t="str">
        <f>Con1_Base_Cost!K98</f>
        <v>No</v>
      </c>
      <c r="H103" s="161" t="str">
        <f>'I3 Project list'!AI98</f>
        <v>No Traffic Management</v>
      </c>
      <c r="I103" s="162">
        <f t="shared" si="7"/>
        <v>0</v>
      </c>
      <c r="J103" s="51">
        <f t="shared" si="6"/>
        <v>0</v>
      </c>
      <c r="K103" s="162">
        <f t="shared" si="8"/>
        <v>0</v>
      </c>
      <c r="L103" s="162">
        <f t="shared" si="9"/>
        <v>0</v>
      </c>
      <c r="M103" s="162">
        <f t="shared" si="10"/>
        <v>0</v>
      </c>
    </row>
    <row r="104" spans="1:13" x14ac:dyDescent="0.25">
      <c r="A104" s="75" t="str">
        <f>'I3 Project list'!A100</f>
        <v>Drury</v>
      </c>
      <c r="B104" s="75" t="str">
        <f>'I3 Project list'!C99</f>
        <v>Drury_58</v>
      </c>
      <c r="C104" s="75">
        <f>'I3 Project list'!B99</f>
        <v>58</v>
      </c>
      <c r="D104" s="75" t="str">
        <f>'I3 Project list'!D99</f>
        <v>Oira Rd upgrades from SH22 to proposed east-west collector</v>
      </c>
      <c r="E104" s="75" t="str">
        <f>'I3 Project list'!E99</f>
        <v>2-lane urban- upgrade existing road layout with active modes on both sides + intersection improvements (TDM)</v>
      </c>
      <c r="F104" s="162">
        <f>Con1_Base_Cost!J99</f>
        <v>22643619.891979486</v>
      </c>
      <c r="G104" s="144" t="str">
        <f>Con1_Base_Cost!K99</f>
        <v>No</v>
      </c>
      <c r="H104" s="161" t="str">
        <f>'I3 Project list'!AI99</f>
        <v>Brownfields</v>
      </c>
      <c r="I104" s="162">
        <f t="shared" si="7"/>
        <v>24002237.085498255</v>
      </c>
      <c r="J104" s="51">
        <f t="shared" si="6"/>
        <v>0.13</v>
      </c>
      <c r="K104" s="162">
        <f t="shared" si="8"/>
        <v>27122527.906613026</v>
      </c>
      <c r="L104" s="162">
        <f t="shared" si="9"/>
        <v>33903159.883266285</v>
      </c>
      <c r="M104" s="162">
        <f t="shared" si="10"/>
        <v>33903159.883266285</v>
      </c>
    </row>
    <row r="105" spans="1:13" x14ac:dyDescent="0.25">
      <c r="A105" s="75" t="str">
        <f>'I3 Project list'!A101</f>
        <v>Drury</v>
      </c>
      <c r="B105" s="75" t="str">
        <f>'I3 Project list'!C100</f>
        <v>Drury_59</v>
      </c>
      <c r="C105" s="75">
        <f>'I3 Project list'!B100</f>
        <v>59</v>
      </c>
      <c r="D105" s="75" t="str">
        <f>'I3 Project list'!D100</f>
        <v>New Intersection on Jesmond Rd/collector (PC61)</v>
      </c>
      <c r="E105" s="75" t="str">
        <f>'I3 Project list'!E100</f>
        <v xml:space="preserve"> 2-lane intersection (new intersection + active mode crossings)</v>
      </c>
      <c r="F105" s="162">
        <f>Con1_Base_Cost!J100</f>
        <v>3095858.2243293892</v>
      </c>
      <c r="G105" s="144" t="str">
        <f>Con1_Base_Cost!K100</f>
        <v>No</v>
      </c>
      <c r="H105" s="161" t="str">
        <f>'I3 Project list'!AI100</f>
        <v>Brownfields</v>
      </c>
      <c r="I105" s="162">
        <f t="shared" si="7"/>
        <v>3281609.7177891526</v>
      </c>
      <c r="J105" s="51">
        <f t="shared" si="6"/>
        <v>0.13</v>
      </c>
      <c r="K105" s="162">
        <f t="shared" si="8"/>
        <v>3708218.981101742</v>
      </c>
      <c r="L105" s="162">
        <f t="shared" si="9"/>
        <v>4635273.726377178</v>
      </c>
      <c r="M105" s="162">
        <f t="shared" si="10"/>
        <v>4635273.726377178</v>
      </c>
    </row>
    <row r="106" spans="1:13" x14ac:dyDescent="0.25">
      <c r="A106" s="75" t="str">
        <f>'I3 Project list'!A102</f>
        <v>Drury</v>
      </c>
      <c r="B106" s="75" t="str">
        <f>'I3 Project list'!C101</f>
        <v>Drury_60a</v>
      </c>
      <c r="C106" s="75" t="str">
        <f>'I3 Project list'!B101</f>
        <v>60a</v>
      </c>
      <c r="D106" s="75" t="str">
        <f>'I3 Project list'!D101</f>
        <v>SH22 Intersection upgrade - Oira Rd (3 leg)</v>
      </c>
      <c r="E106" s="75" t="str">
        <f>'I3 Project list'!E101</f>
        <v>Interim Roundabout</v>
      </c>
      <c r="F106" s="162">
        <f>Con1_Base_Cost!J101</f>
        <v>3095858.2243293892</v>
      </c>
      <c r="G106" s="144" t="str">
        <f>Con1_Base_Cost!K101</f>
        <v>No</v>
      </c>
      <c r="H106" s="161" t="str">
        <f>'I3 Project list'!AI101</f>
        <v>Brownfields</v>
      </c>
      <c r="I106" s="162">
        <f t="shared" si="7"/>
        <v>3281609.7177891526</v>
      </c>
      <c r="J106" s="51">
        <f t="shared" ref="J106:J117" si="11">VLOOKUP(H106,Con2_Traffic_Mgmt_Lookup,2,FALSE)</f>
        <v>0.13</v>
      </c>
      <c r="K106" s="162">
        <f t="shared" si="8"/>
        <v>3708218.981101742</v>
      </c>
      <c r="L106" s="162">
        <f t="shared" si="9"/>
        <v>4635273.726377178</v>
      </c>
      <c r="M106" s="162">
        <f t="shared" si="10"/>
        <v>4635273.726377178</v>
      </c>
    </row>
    <row r="107" spans="1:13" x14ac:dyDescent="0.25">
      <c r="A107" s="75" t="str">
        <f>'I3 Project list'!A103</f>
        <v>Drury</v>
      </c>
      <c r="B107" s="75" t="str">
        <f>'I3 Project list'!C102</f>
        <v>Drury_60b</v>
      </c>
      <c r="C107" s="75" t="str">
        <f>'I3 Project list'!B102</f>
        <v>60b</v>
      </c>
      <c r="D107" s="75" t="str">
        <f>'I3 Project list'!D102</f>
        <v>SH22 Intersection upgrade - Oira Rd (4 leg)</v>
      </c>
      <c r="E107" s="75" t="str">
        <f>'I3 Project list'!E102</f>
        <v>Ultimate intersection form</v>
      </c>
      <c r="F107" s="162">
        <f>Con1_Base_Cost!J102</f>
        <v>1547929.1121646946</v>
      </c>
      <c r="G107" s="144" t="str">
        <f>Con1_Base_Cost!K102</f>
        <v>No</v>
      </c>
      <c r="H107" s="161" t="str">
        <f>'I3 Project list'!AI102</f>
        <v>Brownfields</v>
      </c>
      <c r="I107" s="162">
        <f t="shared" si="7"/>
        <v>1640804.8588945763</v>
      </c>
      <c r="J107" s="51">
        <f t="shared" si="11"/>
        <v>0.13</v>
      </c>
      <c r="K107" s="162">
        <f t="shared" si="8"/>
        <v>1854109.490550871</v>
      </c>
      <c r="L107" s="162">
        <f t="shared" si="9"/>
        <v>2317636.863188589</v>
      </c>
      <c r="M107" s="162">
        <f t="shared" si="10"/>
        <v>2317636.863188589</v>
      </c>
    </row>
    <row r="108" spans="1:13" x14ac:dyDescent="0.25">
      <c r="A108" s="75" t="str">
        <f>'I3 Project list'!A104</f>
        <v>Drury</v>
      </c>
      <c r="B108" s="75" t="str">
        <f>'I3 Project list'!C103</f>
        <v>Drury_63</v>
      </c>
      <c r="C108" s="75">
        <f>'I3 Project list'!B103</f>
        <v>63</v>
      </c>
      <c r="D108" s="75" t="str">
        <f>'I3 Project list'!D103</f>
        <v>New collectors internal to Waipupuke PC61 (3 links )+ Intersections</v>
      </c>
      <c r="E108" s="75" t="str">
        <f>'I3 Project list'!E103</f>
        <v>2-lane urban - new collector with active mode on both sides + intersection improvements (TDM)</v>
      </c>
      <c r="F108" s="162">
        <f>Con1_Base_Cost!J103</f>
        <v>28971275.062487453</v>
      </c>
      <c r="G108" s="144" t="str">
        <f>Con1_Base_Cost!K103</f>
        <v>No</v>
      </c>
      <c r="H108" s="161" t="str">
        <f>'I3 Project list'!AI103</f>
        <v>Greenfields</v>
      </c>
      <c r="I108" s="162">
        <f t="shared" si="7"/>
        <v>30709551.566236701</v>
      </c>
      <c r="J108" s="51">
        <f t="shared" si="11"/>
        <v>0.02</v>
      </c>
      <c r="K108" s="162">
        <f t="shared" si="8"/>
        <v>31323742.597561434</v>
      </c>
      <c r="L108" s="162">
        <f t="shared" si="9"/>
        <v>39154678.246951789</v>
      </c>
      <c r="M108" s="162">
        <f t="shared" si="10"/>
        <v>39154678.246951789</v>
      </c>
    </row>
    <row r="109" spans="1:13" x14ac:dyDescent="0.25">
      <c r="A109" s="75" t="str">
        <f>'I3 Project list'!A105</f>
        <v>Drury</v>
      </c>
      <c r="B109" s="75" t="str">
        <f>'I3 Project list'!C104</f>
        <v>Drury_65a(i)</v>
      </c>
      <c r="C109" s="75" t="str">
        <f>'I3 Project list'!B104</f>
        <v>65a(i)</v>
      </c>
      <c r="D109" s="75" t="str">
        <f>'I3 Project list'!D104</f>
        <v>New Bremner Rd arterial from Auranga development to Jesmond Rd (excl bridge)</v>
      </c>
      <c r="E109" s="75" t="str">
        <f>'I3 Project list'!E104</f>
        <v>2-lane urban- new road layout with active modes on both sides (TDM)</v>
      </c>
      <c r="F109" s="162">
        <f>Con1_Base_Cost!J104</f>
        <v>10166179.237052849</v>
      </c>
      <c r="G109" s="144" t="str">
        <f>Con1_Base_Cost!K104</f>
        <v>No</v>
      </c>
      <c r="H109" s="161" t="str">
        <f>'I3 Project list'!AI104</f>
        <v>Greenfields</v>
      </c>
      <c r="I109" s="162">
        <f t="shared" si="7"/>
        <v>10776149.99127602</v>
      </c>
      <c r="J109" s="51">
        <f t="shared" si="11"/>
        <v>0.02</v>
      </c>
      <c r="K109" s="162">
        <f t="shared" si="8"/>
        <v>10991672.991101541</v>
      </c>
      <c r="L109" s="162">
        <f t="shared" si="9"/>
        <v>13739591.238876926</v>
      </c>
      <c r="M109" s="162">
        <f t="shared" si="10"/>
        <v>13739591.238876926</v>
      </c>
    </row>
    <row r="110" spans="1:13" x14ac:dyDescent="0.25">
      <c r="A110" s="75" t="str">
        <f>'I3 Project list'!A106</f>
        <v>Drury</v>
      </c>
      <c r="B110" s="75" t="str">
        <f>'I3 Project list'!C105</f>
        <v>Drury_65a(ii)</v>
      </c>
      <c r="C110" s="75" t="str">
        <f>'I3 Project list'!B105</f>
        <v>65a(ii)</v>
      </c>
      <c r="D110" s="75" t="str">
        <f>'I3 Project list'!D105</f>
        <v>New Bremner Rd arterial from Auranga development to Jesmond Rd (bridge only)</v>
      </c>
      <c r="E110" s="75" t="str">
        <f>'I3 Project list'!E105</f>
        <v>2-lane urban- new road layout with active modes on both sides (TDM)</v>
      </c>
      <c r="F110" s="162">
        <f>Con1_Base_Cost!J105</f>
        <v>3009174.1940481663</v>
      </c>
      <c r="G110" s="144" t="str">
        <f>Con1_Base_Cost!K105</f>
        <v>No</v>
      </c>
      <c r="H110" s="161" t="str">
        <f>'I3 Project list'!AI105</f>
        <v>Greenfields</v>
      </c>
      <c r="I110" s="162">
        <f t="shared" si="7"/>
        <v>3189724.6456910563</v>
      </c>
      <c r="J110" s="51">
        <f t="shared" si="11"/>
        <v>0.02</v>
      </c>
      <c r="K110" s="162">
        <f t="shared" si="8"/>
        <v>3253519.1386048775</v>
      </c>
      <c r="L110" s="162">
        <f t="shared" si="9"/>
        <v>4066898.9232560969</v>
      </c>
      <c r="M110" s="162">
        <f t="shared" si="10"/>
        <v>4066898.9232560969</v>
      </c>
    </row>
    <row r="111" spans="1:13" x14ac:dyDescent="0.25">
      <c r="A111" s="75" t="str">
        <f>'I3 Project list'!A107</f>
        <v>Drury</v>
      </c>
      <c r="B111" s="75" t="str">
        <f>'I3 Project list'!C106</f>
        <v>Drury_65b(i)</v>
      </c>
      <c r="C111" s="75" t="str">
        <f>'I3 Project list'!B106</f>
        <v>65b(i)</v>
      </c>
      <c r="D111" s="75" t="str">
        <f>'I3 Project list'!D106</f>
        <v>New Bremner Rd arterial from Auranga development to Jesmond Rd (excl bridge)</v>
      </c>
      <c r="E111" s="75" t="str">
        <f>'I3 Project list'!E106</f>
        <v>4-lane urban- upgrade 2-lane urban to 4-lane with active modes on both sides, (TDM)</v>
      </c>
      <c r="F111" s="162">
        <f>Con1_Base_Cost!J106</f>
        <v>4024615.6916282056</v>
      </c>
      <c r="G111" s="144" t="str">
        <f>Con1_Base_Cost!K106</f>
        <v>No</v>
      </c>
      <c r="H111" s="161" t="str">
        <f>'I3 Project list'!AI106</f>
        <v>Brownfields</v>
      </c>
      <c r="I111" s="162">
        <f t="shared" si="7"/>
        <v>4266092.6331258984</v>
      </c>
      <c r="J111" s="51">
        <f t="shared" si="11"/>
        <v>0.13</v>
      </c>
      <c r="K111" s="162">
        <f t="shared" si="8"/>
        <v>4820684.6754322648</v>
      </c>
      <c r="L111" s="162">
        <f t="shared" si="9"/>
        <v>6025855.844290331</v>
      </c>
      <c r="M111" s="162">
        <f t="shared" si="10"/>
        <v>6025855.844290331</v>
      </c>
    </row>
    <row r="112" spans="1:13" x14ac:dyDescent="0.25">
      <c r="A112" s="75" t="str">
        <f>'I3 Project list'!A108</f>
        <v>Drury</v>
      </c>
      <c r="B112" s="75" t="str">
        <f>'I3 Project list'!C107</f>
        <v>Drury_65b(ii)</v>
      </c>
      <c r="C112" s="75" t="str">
        <f>'I3 Project list'!B107</f>
        <v>65b(ii)</v>
      </c>
      <c r="D112" s="75" t="str">
        <f>'I3 Project list'!D107</f>
        <v>New Bremner Rd arterial from Auranga development to Jesmond Rd (bridge widening)</v>
      </c>
      <c r="E112" s="75" t="str">
        <f>'I3 Project list'!E107</f>
        <v>4-lane urban- upgrade 2-lane urban to 4-lane with active modes on both sides, (TDM)</v>
      </c>
      <c r="F112" s="162">
        <f>Con1_Base_Cost!J107</f>
        <v>1003058.0646827222</v>
      </c>
      <c r="G112" s="144" t="str">
        <f>Con1_Base_Cost!K107</f>
        <v>No</v>
      </c>
      <c r="H112" s="161" t="str">
        <f>'I3 Project list'!AI107</f>
        <v>Brownfields</v>
      </c>
      <c r="I112" s="162">
        <f t="shared" si="7"/>
        <v>1063241.5485636855</v>
      </c>
      <c r="J112" s="51">
        <f t="shared" si="11"/>
        <v>0.13</v>
      </c>
      <c r="K112" s="162">
        <f t="shared" si="8"/>
        <v>1201462.9498769646</v>
      </c>
      <c r="L112" s="162">
        <f t="shared" si="9"/>
        <v>1501828.6873462056</v>
      </c>
      <c r="M112" s="162">
        <f t="shared" si="10"/>
        <v>1501828.6873462056</v>
      </c>
    </row>
    <row r="113" spans="1:13" x14ac:dyDescent="0.25">
      <c r="A113" s="75" t="str">
        <f>'I3 Project list'!A109</f>
        <v>Drury</v>
      </c>
      <c r="B113" s="75" t="str">
        <f>'I3 Project list'!C108</f>
        <v>Drury_66</v>
      </c>
      <c r="C113" s="75">
        <f>'I3 Project list'!B108</f>
        <v>66</v>
      </c>
      <c r="D113" s="75" t="str">
        <f>'I3 Project list'!D108</f>
        <v xml:space="preserve">SH22 improvements - west of SH1 interchange  to GSR </v>
      </c>
      <c r="E113" s="75" t="str">
        <f>'I3 Project list'!E108</f>
        <v>4-lane urban- upgrade 2-lane urban to 4-lane with active modes on both sides, (TDM)</v>
      </c>
      <c r="F113" s="162">
        <f>Con1_Base_Cost!J108</f>
        <v>25022801.636531547</v>
      </c>
      <c r="G113" s="144" t="str">
        <f>Con1_Base_Cost!K108</f>
        <v>Yes</v>
      </c>
      <c r="H113" s="161" t="str">
        <f>'I3 Project list'!AI108</f>
        <v>Brownfields</v>
      </c>
      <c r="I113" s="162">
        <f t="shared" si="7"/>
        <v>25022801.636531547</v>
      </c>
      <c r="J113" s="51">
        <f t="shared" si="11"/>
        <v>0.13</v>
      </c>
      <c r="K113" s="162">
        <f t="shared" si="8"/>
        <v>25022801.636531547</v>
      </c>
      <c r="L113" s="162">
        <f t="shared" si="9"/>
        <v>25022801.636531547</v>
      </c>
      <c r="M113" s="162">
        <f t="shared" si="10"/>
        <v>25022801.636531547</v>
      </c>
    </row>
    <row r="114" spans="1:13" x14ac:dyDescent="0.25">
      <c r="A114" s="75" t="str">
        <f>'I3 Project list'!A110</f>
        <v>Drury</v>
      </c>
      <c r="B114" s="75" t="str">
        <f>'I3 Project list'!C109</f>
        <v>Drury_67</v>
      </c>
      <c r="C114" s="75">
        <f>'I3 Project list'!B109</f>
        <v>67</v>
      </c>
      <c r="D114" s="75" t="str">
        <f>'I3 Project list'!D109</f>
        <v>Active Mode Corridor Drury Central to GSR</v>
      </c>
      <c r="E114" s="75">
        <f>'I3 Project list'!E109</f>
        <v>0</v>
      </c>
      <c r="F114" s="162">
        <f>Con1_Base_Cost!J109</f>
        <v>20617808.399522483</v>
      </c>
      <c r="G114" s="144" t="str">
        <f>Con1_Base_Cost!K109</f>
        <v>Yes</v>
      </c>
      <c r="H114" s="161" t="str">
        <f>'I3 Project list'!AI109</f>
        <v>No Traffic Management</v>
      </c>
      <c r="I114" s="162">
        <f t="shared" si="7"/>
        <v>20617808.399522483</v>
      </c>
      <c r="J114" s="51">
        <f t="shared" si="11"/>
        <v>0</v>
      </c>
      <c r="K114" s="162">
        <f t="shared" si="8"/>
        <v>20617808.399522483</v>
      </c>
      <c r="L114" s="162">
        <f t="shared" si="9"/>
        <v>20617808.399522483</v>
      </c>
      <c r="M114" s="162">
        <f t="shared" si="10"/>
        <v>20617808.399522483</v>
      </c>
    </row>
    <row r="115" spans="1:13" x14ac:dyDescent="0.25">
      <c r="A115" s="75" t="str">
        <f>'I3 Project list'!A111</f>
        <v>Drury</v>
      </c>
      <c r="B115" s="75" t="str">
        <f>'I3 Project list'!C110</f>
        <v>Drury_68</v>
      </c>
      <c r="C115" s="75">
        <f>'I3 Project list'!B110</f>
        <v>68</v>
      </c>
      <c r="D115" s="75" t="str">
        <f>'I3 Project list'!D110</f>
        <v>Active Mode Corridor GSR to Drury West</v>
      </c>
      <c r="E115" s="75">
        <f>'I3 Project list'!E110</f>
        <v>0</v>
      </c>
      <c r="F115" s="162">
        <f>Con1_Base_Cost!J110</f>
        <v>12697138.703255443</v>
      </c>
      <c r="G115" s="144" t="str">
        <f>Con1_Base_Cost!K110</f>
        <v>Yes</v>
      </c>
      <c r="H115" s="161" t="str">
        <f>'I3 Project list'!AI110</f>
        <v>No Traffic Management</v>
      </c>
      <c r="I115" s="162">
        <f t="shared" si="7"/>
        <v>12697138.703255443</v>
      </c>
      <c r="J115" s="51">
        <f t="shared" si="11"/>
        <v>0</v>
      </c>
      <c r="K115" s="162">
        <f t="shared" si="8"/>
        <v>12697138.703255443</v>
      </c>
      <c r="L115" s="162">
        <f t="shared" si="9"/>
        <v>12697138.703255443</v>
      </c>
      <c r="M115" s="162">
        <f t="shared" si="10"/>
        <v>12697138.703255443</v>
      </c>
    </row>
    <row r="116" spans="1:13" x14ac:dyDescent="0.25">
      <c r="A116" s="75" t="str">
        <f>'I3 Project list'!A112</f>
        <v>Drury</v>
      </c>
      <c r="B116" s="75" t="str">
        <f>'I3 Project list'!C111</f>
        <v>Drury_69</v>
      </c>
      <c r="C116" s="75">
        <f>'I3 Project list'!B111</f>
        <v>69</v>
      </c>
      <c r="D116" s="75" t="str">
        <f>'I3 Project list'!D111</f>
        <v>walk/cycle bridges on Quarry Road bridge (oiver SH1)</v>
      </c>
      <c r="E116" s="75" t="str">
        <f>'I3 Project list'!E111</f>
        <v>New cycle bridge 5m wide, 90m long, approach lengths 200m total for both sides. No property required</v>
      </c>
      <c r="F116" s="162">
        <f>Con1_Base_Cost!J111</f>
        <v>2603645.1617068052</v>
      </c>
      <c r="G116" s="144" t="str">
        <f>Con1_Base_Cost!K111</f>
        <v>No</v>
      </c>
      <c r="H116" s="161" t="str">
        <f>'I3 Project list'!AI111</f>
        <v>Greenfields</v>
      </c>
      <c r="I116" s="162">
        <f t="shared" si="7"/>
        <v>2759863.8714092136</v>
      </c>
      <c r="J116" s="51">
        <f t="shared" si="11"/>
        <v>0.02</v>
      </c>
      <c r="K116" s="162">
        <f t="shared" si="8"/>
        <v>2815061.1488373978</v>
      </c>
      <c r="L116" s="162">
        <f t="shared" si="9"/>
        <v>3518826.4360467475</v>
      </c>
      <c r="M116" s="162">
        <f t="shared" si="10"/>
        <v>3518826.4360467475</v>
      </c>
    </row>
    <row r="117" spans="1:13" x14ac:dyDescent="0.25">
      <c r="A117" s="75">
        <f>'I3 Project list'!A113</f>
        <v>0</v>
      </c>
      <c r="B117" s="75" t="str">
        <f>'I3 Project list'!C112</f>
        <v>Drury_70</v>
      </c>
      <c r="C117" s="75">
        <f>'I3 Project list'!B112</f>
        <v>70</v>
      </c>
      <c r="D117" s="75" t="str">
        <f>'I3 Project list'!D112</f>
        <v>walk/cycle bridges on GSR Road bridge over the rail corridor</v>
      </c>
      <c r="E117" s="75" t="str">
        <f>'I3 Project list'!E112</f>
        <v>New cycle bridge 5m wide, 80m long, approach lengths 270m total for both sides. No property required</v>
      </c>
      <c r="F117" s="162">
        <f>Con1_Base_Cost!J112</f>
        <v>2358617.9215171603</v>
      </c>
      <c r="G117" s="144" t="str">
        <f>Con1_Base_Cost!K112</f>
        <v>No</v>
      </c>
      <c r="H117" s="161" t="str">
        <f>'I3 Project list'!AI112</f>
        <v>Greenfields</v>
      </c>
      <c r="I117" s="162">
        <f t="shared" si="7"/>
        <v>2500134.9968081899</v>
      </c>
      <c r="J117" s="51">
        <f t="shared" si="11"/>
        <v>0.02</v>
      </c>
      <c r="K117" s="162">
        <f t="shared" si="8"/>
        <v>2550137.6967443535</v>
      </c>
      <c r="L117" s="162">
        <f t="shared" si="9"/>
        <v>3187672.1209304417</v>
      </c>
      <c r="M117" s="162">
        <f t="shared" si="10"/>
        <v>3187672.1209304417</v>
      </c>
    </row>
    <row r="118" spans="1:13" x14ac:dyDescent="0.25">
      <c r="A118" s="75"/>
      <c r="B118" s="75"/>
      <c r="C118" s="75"/>
      <c r="D118" s="144"/>
      <c r="E118" s="144"/>
      <c r="F118" s="144"/>
      <c r="G118" s="144"/>
      <c r="H118" s="144"/>
    </row>
    <row r="119" spans="1:13" x14ac:dyDescent="0.25">
      <c r="A119" s="75"/>
      <c r="B119" s="75"/>
      <c r="C119" s="75"/>
      <c r="D119" s="144"/>
      <c r="E119" s="144"/>
      <c r="F119" s="144"/>
      <c r="G119" s="144"/>
      <c r="H119" s="144"/>
    </row>
    <row r="120" spans="1:13" x14ac:dyDescent="0.25">
      <c r="A120" s="75"/>
      <c r="B120" s="75"/>
      <c r="C120" s="75"/>
      <c r="D120" s="144"/>
      <c r="E120" s="144"/>
      <c r="F120" s="144"/>
      <c r="G120" s="144"/>
      <c r="H120" s="144"/>
    </row>
    <row r="121" spans="1:13" x14ac:dyDescent="0.25">
      <c r="A121" s="75"/>
      <c r="B121" s="75"/>
      <c r="C121" s="75"/>
      <c r="D121" s="144"/>
      <c r="E121" s="144"/>
      <c r="F121" s="144"/>
      <c r="G121" s="144"/>
      <c r="H121" s="144"/>
    </row>
    <row r="122" spans="1:13" x14ac:dyDescent="0.25">
      <c r="A122" s="75"/>
      <c r="B122" s="75"/>
      <c r="C122" s="75"/>
      <c r="D122" s="144"/>
      <c r="E122" s="144"/>
      <c r="F122" s="144"/>
      <c r="G122" s="144"/>
      <c r="H122" s="144"/>
    </row>
    <row r="123" spans="1:13" x14ac:dyDescent="0.25">
      <c r="A123" s="75"/>
      <c r="B123" s="75"/>
      <c r="C123" s="75"/>
      <c r="D123" s="144"/>
      <c r="E123" s="144"/>
      <c r="F123" s="144"/>
      <c r="G123" s="144"/>
      <c r="H123" s="144"/>
    </row>
  </sheetData>
  <mergeCells count="1">
    <mergeCell ref="F3:F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172A1-673B-445A-9028-DF0CE479531E}">
  <dimension ref="A1:O112"/>
  <sheetViews>
    <sheetView topLeftCell="C1" workbookViewId="0">
      <selection activeCell="O21" sqref="O21"/>
    </sheetView>
  </sheetViews>
  <sheetFormatPr defaultRowHeight="15" x14ac:dyDescent="0.25"/>
  <cols>
    <col min="4" max="5" width="30.5703125" customWidth="1"/>
    <col min="6" max="6" width="21.42578125" bestFit="1" customWidth="1"/>
    <col min="7" max="7" width="13.7109375" customWidth="1"/>
    <col min="8" max="8" width="16.42578125" customWidth="1"/>
    <col min="9" max="9" width="13.7109375" customWidth="1"/>
    <col min="10" max="12" width="12.140625" customWidth="1"/>
    <col min="13" max="13" width="19.42578125" bestFit="1" customWidth="1"/>
    <col min="14" max="14" width="16.5703125" bestFit="1" customWidth="1"/>
    <col min="15" max="15" width="20.28515625" bestFit="1" customWidth="1"/>
  </cols>
  <sheetData>
    <row r="1" spans="1:15" x14ac:dyDescent="0.25">
      <c r="A1" t="s">
        <v>529</v>
      </c>
      <c r="C1" t="s">
        <v>544</v>
      </c>
    </row>
    <row r="2" spans="1:15" x14ac:dyDescent="0.25">
      <c r="C2" t="s">
        <v>951</v>
      </c>
    </row>
    <row r="3" spans="1:15" x14ac:dyDescent="0.25">
      <c r="G3" s="526" t="s">
        <v>545</v>
      </c>
      <c r="H3" s="526"/>
      <c r="I3" s="526"/>
    </row>
    <row r="4" spans="1:15" ht="25.5" customHeight="1" x14ac:dyDescent="0.25">
      <c r="A4" s="102" t="s">
        <v>468</v>
      </c>
      <c r="B4" s="102" t="s">
        <v>474</v>
      </c>
      <c r="C4" s="90" t="s">
        <v>99</v>
      </c>
      <c r="D4" s="90" t="s">
        <v>100</v>
      </c>
      <c r="E4" s="90" t="s">
        <v>105</v>
      </c>
      <c r="F4" s="163" t="s">
        <v>519</v>
      </c>
      <c r="G4" s="164" t="s">
        <v>520</v>
      </c>
      <c r="H4" s="164" t="s">
        <v>521</v>
      </c>
      <c r="I4" s="164" t="s">
        <v>522</v>
      </c>
      <c r="J4" s="165" t="s">
        <v>523</v>
      </c>
      <c r="K4" s="165" t="s">
        <v>524</v>
      </c>
      <c r="L4" s="165" t="s">
        <v>525</v>
      </c>
      <c r="M4" s="167" t="s">
        <v>526</v>
      </c>
      <c r="N4" s="167" t="s">
        <v>527</v>
      </c>
      <c r="O4" s="167" t="s">
        <v>528</v>
      </c>
    </row>
    <row r="5" spans="1:15" x14ac:dyDescent="0.25">
      <c r="A5" s="75" t="str">
        <f>'I3 Project list'!A5</f>
        <v>Drury</v>
      </c>
      <c r="B5" s="75" t="str">
        <f>'I3 Project list'!C5</f>
        <v>Drury_1a</v>
      </c>
      <c r="C5" s="75" t="str">
        <f>'I3 Project list'!B5</f>
        <v>1a</v>
      </c>
      <c r="D5" s="75" t="str">
        <f>'I3 Project list'!D5</f>
        <v>GSR improvements - Waihoehoe Rd to Drury Interchange</v>
      </c>
      <c r="E5" s="75" t="str">
        <f>'I3 Project list'!E5</f>
        <v>2-lane urban- existing road layout with active modes on both sides + intersection improvements (TDM)</v>
      </c>
      <c r="F5" s="162">
        <f>Con2_CostAllowances!M10</f>
        <v>3708218.981101742</v>
      </c>
      <c r="G5" s="158">
        <f>'I1 Assumptions'!$F$35</f>
        <v>0.02</v>
      </c>
      <c r="H5" s="158">
        <f>'I1 Assumptions'!$F$36</f>
        <v>0.09</v>
      </c>
      <c r="I5" s="158">
        <f>'I1 Assumptions'!$F$37</f>
        <v>0.09</v>
      </c>
      <c r="J5" s="166">
        <f>F5*G5</f>
        <v>74164.379622034845</v>
      </c>
      <c r="K5" s="166">
        <f>F5*H5</f>
        <v>333739.70829915674</v>
      </c>
      <c r="L5" s="166">
        <f>F5*I5</f>
        <v>333739.70829915674</v>
      </c>
      <c r="M5" s="166">
        <f>J5+K5</f>
        <v>407904.08792119159</v>
      </c>
      <c r="N5" s="166">
        <f>L5+F5</f>
        <v>4041958.6894008988</v>
      </c>
      <c r="O5" s="166">
        <f>SUM(M5:N5)</f>
        <v>4449862.7773220902</v>
      </c>
    </row>
    <row r="6" spans="1:15" x14ac:dyDescent="0.25">
      <c r="A6" s="75" t="str">
        <f>'I3 Project list'!A6</f>
        <v>Drury</v>
      </c>
      <c r="B6" s="75" t="str">
        <f>'I3 Project list'!C6</f>
        <v>Drury_1b</v>
      </c>
      <c r="C6" s="75" t="str">
        <f>'I3 Project list'!B6</f>
        <v>1b</v>
      </c>
      <c r="D6" s="75" t="str">
        <f>'I3 Project list'!D6</f>
        <v>GSR improvements - Waihoehoe Rd to Drury Interchange</v>
      </c>
      <c r="E6" s="75" t="str">
        <f>'I3 Project list'!E6</f>
        <v>4-lane urban- existing road layout with active modes on both sides + intersection improvements (TDM)</v>
      </c>
      <c r="F6" s="162">
        <f>Con2_CostAllowances!M11</f>
        <v>14587976.816738227</v>
      </c>
      <c r="G6" s="158">
        <f>'I1 Assumptions'!$F$35</f>
        <v>0.02</v>
      </c>
      <c r="H6" s="158">
        <f>'I1 Assumptions'!$F$36</f>
        <v>0.09</v>
      </c>
      <c r="I6" s="158">
        <f>'I1 Assumptions'!$F$37</f>
        <v>0.09</v>
      </c>
      <c r="J6" s="166">
        <f t="shared" ref="J6:J69" si="0">F6*G6</f>
        <v>291759.53633476456</v>
      </c>
      <c r="K6" s="166">
        <f t="shared" ref="K6:K69" si="1">F6*H6</f>
        <v>1312917.9135064404</v>
      </c>
      <c r="L6" s="166">
        <f t="shared" ref="L6:L69" si="2">F6*I6</f>
        <v>1312917.9135064404</v>
      </c>
      <c r="M6" s="166">
        <f t="shared" ref="M6:M69" si="3">J6+K6</f>
        <v>1604677.449841205</v>
      </c>
      <c r="N6" s="166">
        <f t="shared" ref="N6:N69" si="4">L6+F6</f>
        <v>15900894.730244668</v>
      </c>
      <c r="O6" s="166">
        <f t="shared" ref="O6:O69" si="5">SUM(M6:N6)</f>
        <v>17505572.180085875</v>
      </c>
    </row>
    <row r="7" spans="1:15" x14ac:dyDescent="0.25">
      <c r="A7" s="75" t="str">
        <f>'I3 Project list'!A7</f>
        <v>Drury</v>
      </c>
      <c r="B7" s="75" t="str">
        <f>'I3 Project list'!C7</f>
        <v>Drury_2a</v>
      </c>
      <c r="C7" s="75" t="str">
        <f>'I3 Project list'!B7</f>
        <v>2a</v>
      </c>
      <c r="D7" s="75" t="str">
        <f>'I3 Project list'!D7</f>
        <v>GSR improvements - From Drury School to Waihoehoe Rd</v>
      </c>
      <c r="E7" s="75" t="str">
        <f>'I3 Project list'!E7</f>
        <v>2-lane urban- existing road layout with active modes on both sides + intersection improvements (TDM)</v>
      </c>
      <c r="F7" s="162">
        <f>Con2_CostAllowances!M12</f>
        <v>4327137.7348405458</v>
      </c>
      <c r="G7" s="158">
        <f>'I1 Assumptions'!$F$35</f>
        <v>0.02</v>
      </c>
      <c r="H7" s="158">
        <f>'I1 Assumptions'!$F$36</f>
        <v>0.09</v>
      </c>
      <c r="I7" s="158">
        <f>'I1 Assumptions'!$F$37</f>
        <v>0.09</v>
      </c>
      <c r="J7" s="166">
        <f t="shared" si="0"/>
        <v>86542.754696810924</v>
      </c>
      <c r="K7" s="166">
        <f t="shared" si="1"/>
        <v>389442.39613564912</v>
      </c>
      <c r="L7" s="166">
        <f t="shared" si="2"/>
        <v>389442.39613564912</v>
      </c>
      <c r="M7" s="166">
        <f t="shared" si="3"/>
        <v>475985.15083246003</v>
      </c>
      <c r="N7" s="166">
        <f t="shared" si="4"/>
        <v>4716580.1309761945</v>
      </c>
      <c r="O7" s="166">
        <f t="shared" si="5"/>
        <v>5192565.2818086548</v>
      </c>
    </row>
    <row r="8" spans="1:15" x14ac:dyDescent="0.25">
      <c r="A8" s="75" t="str">
        <f>'I3 Project list'!A8</f>
        <v>Drury</v>
      </c>
      <c r="B8" s="75" t="str">
        <f>'I3 Project list'!C8</f>
        <v>Drury_2b</v>
      </c>
      <c r="C8" s="75" t="str">
        <f>'I3 Project list'!B8</f>
        <v>2b</v>
      </c>
      <c r="D8" s="75" t="str">
        <f>'I3 Project list'!D8</f>
        <v>GSR improvements - From Drury School to Waihoehoe Rd</v>
      </c>
      <c r="E8" s="75" t="str">
        <f>'I3 Project list'!E8</f>
        <v>4-lane urban- existing road layout with active modes on both sides + intersection improvements (TDM)</v>
      </c>
      <c r="F8" s="162">
        <f>Con2_CostAllowances!M13</f>
        <v>0</v>
      </c>
      <c r="G8" s="158">
        <f>'I1 Assumptions'!$F$35</f>
        <v>0.02</v>
      </c>
      <c r="H8" s="158">
        <f>'I1 Assumptions'!$F$36</f>
        <v>0.09</v>
      </c>
      <c r="I8" s="158">
        <f>'I1 Assumptions'!$F$37</f>
        <v>0.09</v>
      </c>
      <c r="J8" s="166">
        <f t="shared" si="0"/>
        <v>0</v>
      </c>
      <c r="K8" s="166">
        <f t="shared" si="1"/>
        <v>0</v>
      </c>
      <c r="L8" s="166">
        <f t="shared" si="2"/>
        <v>0</v>
      </c>
      <c r="M8" s="166">
        <f t="shared" si="3"/>
        <v>0</v>
      </c>
      <c r="N8" s="166">
        <f t="shared" si="4"/>
        <v>0</v>
      </c>
      <c r="O8" s="166">
        <f t="shared" si="5"/>
        <v>0</v>
      </c>
    </row>
    <row r="9" spans="1:15" x14ac:dyDescent="0.25">
      <c r="A9" s="75" t="str">
        <f>'I3 Project list'!A9</f>
        <v>Drury</v>
      </c>
      <c r="B9" s="75" t="str">
        <f>'I3 Project list'!C9</f>
        <v>Drury_3</v>
      </c>
      <c r="C9" s="75">
        <f>'I3 Project list'!B9</f>
        <v>3</v>
      </c>
      <c r="D9" s="75" t="str">
        <f>'I3 Project list'!D9</f>
        <v>Intersection upgrade on GSR/Karaka Rd intersection</v>
      </c>
      <c r="E9" s="75" t="str">
        <f>'I3 Project list'!E9</f>
        <v>Intersection upgrades- existing intersection with active modes crossings (TDM)</v>
      </c>
      <c r="F9" s="162">
        <f>Con2_CostAllowances!M14</f>
        <v>0</v>
      </c>
      <c r="G9" s="158">
        <f>'I1 Assumptions'!$F$35</f>
        <v>0.02</v>
      </c>
      <c r="H9" s="158">
        <f>'I1 Assumptions'!$F$36</f>
        <v>0.09</v>
      </c>
      <c r="I9" s="158">
        <f>'I1 Assumptions'!$F$37</f>
        <v>0.09</v>
      </c>
      <c r="J9" s="166">
        <f t="shared" si="0"/>
        <v>0</v>
      </c>
      <c r="K9" s="166">
        <f t="shared" si="1"/>
        <v>0</v>
      </c>
      <c r="L9" s="166">
        <f t="shared" si="2"/>
        <v>0</v>
      </c>
      <c r="M9" s="166">
        <f t="shared" si="3"/>
        <v>0</v>
      </c>
      <c r="N9" s="166">
        <f t="shared" si="4"/>
        <v>0</v>
      </c>
      <c r="O9" s="166">
        <f t="shared" si="5"/>
        <v>0</v>
      </c>
    </row>
    <row r="10" spans="1:15" x14ac:dyDescent="0.25">
      <c r="A10" s="75" t="str">
        <f>'I3 Project list'!A10</f>
        <v>Drury</v>
      </c>
      <c r="B10" s="75" t="str">
        <f>'I3 Project list'!C10</f>
        <v>Drury_4a</v>
      </c>
      <c r="C10" s="75" t="str">
        <f>'I3 Project list'!B10</f>
        <v>4a</v>
      </c>
      <c r="D10" s="75" t="str">
        <f>'I3 Project list'!D10</f>
        <v>Waihoehoe Rd East upgrades- from Fitzgerald Rd to before Cossey Rd (development boundary)</v>
      </c>
      <c r="E10" s="75" t="str">
        <f>'I3 Project list'!E10</f>
        <v xml:space="preserve">2-lane urban - upgrade existing road layout with active modes on both sides, 20m cross-section </v>
      </c>
      <c r="F10" s="162">
        <f>Con2_CostAllowances!M15</f>
        <v>6741542.1076429673</v>
      </c>
      <c r="G10" s="158">
        <f>'I1 Assumptions'!$F$35</f>
        <v>0.02</v>
      </c>
      <c r="H10" s="158">
        <f>'I1 Assumptions'!$F$36</f>
        <v>0.09</v>
      </c>
      <c r="I10" s="158">
        <f>'I1 Assumptions'!$F$37</f>
        <v>0.09</v>
      </c>
      <c r="J10" s="166">
        <f t="shared" si="0"/>
        <v>134830.84215285935</v>
      </c>
      <c r="K10" s="166">
        <f t="shared" si="1"/>
        <v>606738.78968786704</v>
      </c>
      <c r="L10" s="166">
        <f t="shared" si="2"/>
        <v>606738.78968786704</v>
      </c>
      <c r="M10" s="166">
        <f t="shared" si="3"/>
        <v>741569.63184072636</v>
      </c>
      <c r="N10" s="166">
        <f t="shared" si="4"/>
        <v>7348280.8973308345</v>
      </c>
      <c r="O10" s="166">
        <f t="shared" si="5"/>
        <v>8089850.5291715609</v>
      </c>
    </row>
    <row r="11" spans="1:15" x14ac:dyDescent="0.25">
      <c r="A11" s="75" t="str">
        <f>'I3 Project list'!A11</f>
        <v>Drury</v>
      </c>
      <c r="B11" s="75" t="str">
        <f>'I3 Project list'!C11</f>
        <v>Drury_4b</v>
      </c>
      <c r="C11" s="75" t="str">
        <f>'I3 Project list'!B11</f>
        <v>4b</v>
      </c>
      <c r="D11" s="75" t="str">
        <f>'I3 Project list'!D11</f>
        <v>Waihoehoe Rd East upgrades- from Fitzgerald Rd to before Cossey Rd (development boundary)</v>
      </c>
      <c r="E11" s="75" t="str">
        <f>'I3 Project list'!E11</f>
        <v>Expand to 24m cross section</v>
      </c>
      <c r="F11" s="162">
        <f>Con2_CostAllowances!M16</f>
        <v>18277951.380199168</v>
      </c>
      <c r="G11" s="158">
        <f>'I1 Assumptions'!$F$35</f>
        <v>0.02</v>
      </c>
      <c r="H11" s="158">
        <f>'I1 Assumptions'!$F$36</f>
        <v>0.09</v>
      </c>
      <c r="I11" s="158">
        <f>'I1 Assumptions'!$F$37</f>
        <v>0.09</v>
      </c>
      <c r="J11" s="166">
        <f t="shared" si="0"/>
        <v>365559.02760398336</v>
      </c>
      <c r="K11" s="166">
        <f t="shared" si="1"/>
        <v>1645015.6242179251</v>
      </c>
      <c r="L11" s="166">
        <f t="shared" si="2"/>
        <v>1645015.6242179251</v>
      </c>
      <c r="M11" s="166">
        <f t="shared" si="3"/>
        <v>2010574.6518219085</v>
      </c>
      <c r="N11" s="166">
        <f t="shared" si="4"/>
        <v>19922967.004417092</v>
      </c>
      <c r="O11" s="166">
        <f t="shared" si="5"/>
        <v>21933541.656238999</v>
      </c>
    </row>
    <row r="12" spans="1:15" x14ac:dyDescent="0.25">
      <c r="A12" s="75" t="str">
        <f>'I3 Project list'!A12</f>
        <v>Drury</v>
      </c>
      <c r="B12" s="75" t="str">
        <f>'I3 Project list'!C12</f>
        <v>Drury_4</v>
      </c>
      <c r="C12" s="75">
        <f>'I3 Project list'!B12</f>
        <v>4</v>
      </c>
      <c r="D12" s="75" t="str">
        <f>'I3 Project list'!D12</f>
        <v>Waihoehoe Rd East upgrades- from Fitzgerald Rd to before Cossey Rd (development boundary)</v>
      </c>
      <c r="E12" s="75" t="str">
        <f>'I3 Project list'!E12</f>
        <v>Construct Ultimate 24m Cross section initially (i.e. no interim stage)</v>
      </c>
      <c r="F12" s="162">
        <f>Con2_CostAllowances!M17</f>
        <v>22900740.659143973</v>
      </c>
      <c r="G12" s="158">
        <f>'I1 Assumptions'!$F$35</f>
        <v>0.02</v>
      </c>
      <c r="H12" s="158">
        <f>'I1 Assumptions'!$F$36</f>
        <v>0.09</v>
      </c>
      <c r="I12" s="158">
        <f>'I1 Assumptions'!$F$37</f>
        <v>0.09</v>
      </c>
      <c r="J12" s="166">
        <f t="shared" si="0"/>
        <v>458014.81318287947</v>
      </c>
      <c r="K12" s="166">
        <f t="shared" si="1"/>
        <v>2061066.6593229575</v>
      </c>
      <c r="L12" s="166">
        <f t="shared" si="2"/>
        <v>2061066.6593229575</v>
      </c>
      <c r="M12" s="166">
        <f t="shared" si="3"/>
        <v>2519081.4725058367</v>
      </c>
      <c r="N12" s="166">
        <f t="shared" si="4"/>
        <v>24961807.318466932</v>
      </c>
      <c r="O12" s="166">
        <f t="shared" si="5"/>
        <v>27480888.790972769</v>
      </c>
    </row>
    <row r="13" spans="1:15" x14ac:dyDescent="0.25">
      <c r="A13" s="75" t="str">
        <f>'I3 Project list'!A13</f>
        <v>Drury</v>
      </c>
      <c r="B13" s="75" t="str">
        <f>'I3 Project list'!C13</f>
        <v>Drury_5</v>
      </c>
      <c r="C13" s="75">
        <f>'I3 Project list'!B13</f>
        <v>5</v>
      </c>
      <c r="D13" s="75" t="str">
        <f>'I3 Project list'!D13</f>
        <v xml:space="preserve">Drury Central Station </v>
      </c>
      <c r="E13" s="75" t="str">
        <f>'I3 Project list'!E13</f>
        <v>Not feasible without access. Refer to item 6 below</v>
      </c>
      <c r="F13" s="162">
        <f>Con2_CostAllowances!M18</f>
        <v>0</v>
      </c>
      <c r="G13" s="158">
        <f>'I1 Assumptions'!$F$35</f>
        <v>0.02</v>
      </c>
      <c r="H13" s="158">
        <f>'I1 Assumptions'!$F$36</f>
        <v>0.09</v>
      </c>
      <c r="I13" s="158">
        <f>'I1 Assumptions'!$F$37</f>
        <v>0.09</v>
      </c>
      <c r="J13" s="166">
        <f t="shared" si="0"/>
        <v>0</v>
      </c>
      <c r="K13" s="166">
        <f t="shared" si="1"/>
        <v>0</v>
      </c>
      <c r="L13" s="166">
        <f t="shared" si="2"/>
        <v>0</v>
      </c>
      <c r="M13" s="166">
        <f t="shared" si="3"/>
        <v>0</v>
      </c>
      <c r="N13" s="166">
        <f t="shared" si="4"/>
        <v>0</v>
      </c>
      <c r="O13" s="166">
        <f t="shared" si="5"/>
        <v>0</v>
      </c>
    </row>
    <row r="14" spans="1:15" x14ac:dyDescent="0.25">
      <c r="A14" s="75" t="str">
        <f>'I3 Project list'!A14</f>
        <v>Drury</v>
      </c>
      <c r="B14" s="75" t="str">
        <f>'I3 Project list'!C14</f>
        <v>Drury_6</v>
      </c>
      <c r="C14" s="75">
        <f>'I3 Project list'!B14</f>
        <v>6</v>
      </c>
      <c r="D14" s="75" t="str">
        <f>'I3 Project list'!D14</f>
        <v>Drury Station Connection+ intersection</v>
      </c>
      <c r="E14" s="75" t="str">
        <f>'I3 Project list'!E14</f>
        <v>NZUP tbc</v>
      </c>
      <c r="F14" s="162">
        <f>Con2_CostAllowances!M19</f>
        <v>0</v>
      </c>
      <c r="G14" s="158">
        <f>'I1 Assumptions'!$F$35</f>
        <v>0.02</v>
      </c>
      <c r="H14" s="158">
        <f>'I1 Assumptions'!$F$36</f>
        <v>0.09</v>
      </c>
      <c r="I14" s="158">
        <f>'I1 Assumptions'!$F$37</f>
        <v>0.09</v>
      </c>
      <c r="J14" s="166">
        <f t="shared" si="0"/>
        <v>0</v>
      </c>
      <c r="K14" s="166">
        <f t="shared" si="1"/>
        <v>0</v>
      </c>
      <c r="L14" s="166">
        <f t="shared" si="2"/>
        <v>0</v>
      </c>
      <c r="M14" s="166">
        <f t="shared" si="3"/>
        <v>0</v>
      </c>
      <c r="N14" s="166">
        <f t="shared" si="4"/>
        <v>0</v>
      </c>
      <c r="O14" s="166">
        <f t="shared" si="5"/>
        <v>0</v>
      </c>
    </row>
    <row r="15" spans="1:15" x14ac:dyDescent="0.25">
      <c r="A15" s="75" t="str">
        <f>'I3 Project list'!A15</f>
        <v>Drury</v>
      </c>
      <c r="B15" s="75" t="str">
        <f>'I3 Project list'!C15</f>
        <v>Drury_7</v>
      </c>
      <c r="C15" s="75">
        <f>'I3 Project list'!B15</f>
        <v>7</v>
      </c>
      <c r="D15" s="75" t="str">
        <f>'I3 Project list'!D15</f>
        <v xml:space="preserve">Fitzgerald Rd upgrades (from Waihoehoe Rd to development boundary) </v>
      </c>
      <c r="E15" s="75" t="str">
        <f>'I3 Project list'!E15</f>
        <v>2-lane urban - upgrade existing road layout with active modes on both sides</v>
      </c>
      <c r="F15" s="162">
        <f>Con2_CostAllowances!M20</f>
        <v>4494361.4050953109</v>
      </c>
      <c r="G15" s="158">
        <f>'I1 Assumptions'!$F$35</f>
        <v>0.02</v>
      </c>
      <c r="H15" s="158">
        <f>'I1 Assumptions'!$F$36</f>
        <v>0.09</v>
      </c>
      <c r="I15" s="158">
        <f>'I1 Assumptions'!$F$37</f>
        <v>0.09</v>
      </c>
      <c r="J15" s="166">
        <f t="shared" si="0"/>
        <v>89887.228101906221</v>
      </c>
      <c r="K15" s="166">
        <f t="shared" si="1"/>
        <v>404492.52645857795</v>
      </c>
      <c r="L15" s="166">
        <f t="shared" si="2"/>
        <v>404492.52645857795</v>
      </c>
      <c r="M15" s="166">
        <f t="shared" si="3"/>
        <v>494379.7545604842</v>
      </c>
      <c r="N15" s="166">
        <f t="shared" si="4"/>
        <v>4898853.9315538891</v>
      </c>
      <c r="O15" s="166">
        <f t="shared" si="5"/>
        <v>5393233.6861143736</v>
      </c>
    </row>
    <row r="16" spans="1:15" x14ac:dyDescent="0.25">
      <c r="A16" s="75" t="str">
        <f>'I3 Project list'!A16</f>
        <v>Drury</v>
      </c>
      <c r="B16" s="75" t="str">
        <f>'I3 Project list'!C16</f>
        <v>Drury_8</v>
      </c>
      <c r="C16" s="75">
        <f>'I3 Project list'!B16</f>
        <v>8</v>
      </c>
      <c r="D16" s="75" t="str">
        <f>'I3 Project list'!D16</f>
        <v>Fielding Rd upgrades ( from Waihoehoe Rd to development boundary )</v>
      </c>
      <c r="E16" s="75" t="str">
        <f>'I3 Project list'!E16</f>
        <v>2-lane urban - upgrade existing road layout with active modes on both sides</v>
      </c>
      <c r="F16" s="162">
        <f>Con2_CostAllowances!M21</f>
        <v>4494361.4050953109</v>
      </c>
      <c r="G16" s="158">
        <f>'I1 Assumptions'!$F$35</f>
        <v>0.02</v>
      </c>
      <c r="H16" s="158">
        <f>'I1 Assumptions'!$F$36</f>
        <v>0.09</v>
      </c>
      <c r="I16" s="158">
        <f>'I1 Assumptions'!$F$37</f>
        <v>0.09</v>
      </c>
      <c r="J16" s="166">
        <f t="shared" si="0"/>
        <v>89887.228101906221</v>
      </c>
      <c r="K16" s="166">
        <f t="shared" si="1"/>
        <v>404492.52645857795</v>
      </c>
      <c r="L16" s="166">
        <f t="shared" si="2"/>
        <v>404492.52645857795</v>
      </c>
      <c r="M16" s="166">
        <f t="shared" si="3"/>
        <v>494379.7545604842</v>
      </c>
      <c r="N16" s="166">
        <f t="shared" si="4"/>
        <v>4898853.9315538891</v>
      </c>
      <c r="O16" s="166">
        <f t="shared" si="5"/>
        <v>5393233.6861143736</v>
      </c>
    </row>
    <row r="17" spans="1:15" x14ac:dyDescent="0.25">
      <c r="A17" s="75" t="str">
        <f>'I3 Project list'!A17</f>
        <v>Drury</v>
      </c>
      <c r="B17" s="75" t="str">
        <f>'I3 Project list'!C17</f>
        <v>Drury_9a</v>
      </c>
      <c r="C17" s="75" t="str">
        <f>'I3 Project list'!B17</f>
        <v>9a</v>
      </c>
      <c r="D17" s="75" t="str">
        <f>'I3 Project list'!D17</f>
        <v>Upgrade in Norrie Rd/GSR/Waihoehoe intersection</v>
      </c>
      <c r="E17" s="75" t="str">
        <f>'I3 Project list'!E17</f>
        <v xml:space="preserve"> 2-lane signalised intersection with active mode crossings</v>
      </c>
      <c r="F17" s="162">
        <f>Con2_CostAllowances!M22</f>
        <v>0</v>
      </c>
      <c r="G17" s="158">
        <f>'I1 Assumptions'!$F$35</f>
        <v>0.02</v>
      </c>
      <c r="H17" s="158">
        <f>'I1 Assumptions'!$F$36</f>
        <v>0.09</v>
      </c>
      <c r="I17" s="158">
        <f>'I1 Assumptions'!$F$37</f>
        <v>0.09</v>
      </c>
      <c r="J17" s="166">
        <f t="shared" si="0"/>
        <v>0</v>
      </c>
      <c r="K17" s="166">
        <f t="shared" si="1"/>
        <v>0</v>
      </c>
      <c r="L17" s="166">
        <f t="shared" si="2"/>
        <v>0</v>
      </c>
      <c r="M17" s="166">
        <f t="shared" si="3"/>
        <v>0</v>
      </c>
      <c r="N17" s="166">
        <f t="shared" si="4"/>
        <v>0</v>
      </c>
      <c r="O17" s="166">
        <f t="shared" si="5"/>
        <v>0</v>
      </c>
    </row>
    <row r="18" spans="1:15" x14ac:dyDescent="0.25">
      <c r="A18" s="75" t="str">
        <f>'I3 Project list'!A18</f>
        <v>Drury</v>
      </c>
      <c r="B18" s="75" t="str">
        <f>'I3 Project list'!C18</f>
        <v>Drury_9b</v>
      </c>
      <c r="C18" s="75" t="str">
        <f>'I3 Project list'!B18</f>
        <v>9b</v>
      </c>
      <c r="D18" s="75" t="str">
        <f>'I3 Project list'!D18</f>
        <v>Upgrade in Norrie Rd/GSR/Waihoehoe intersection</v>
      </c>
      <c r="E18" s="75" t="str">
        <f>'I3 Project list'!E18</f>
        <v>multi-lane signalised intersection with active mode crossings, SGA design</v>
      </c>
      <c r="F18" s="162">
        <f>Con2_CostAllowances!M23</f>
        <v>0</v>
      </c>
      <c r="G18" s="158">
        <f>'I1 Assumptions'!$F$35</f>
        <v>0.02</v>
      </c>
      <c r="H18" s="158">
        <f>'I1 Assumptions'!$F$36</f>
        <v>0.09</v>
      </c>
      <c r="I18" s="158">
        <f>'I1 Assumptions'!$F$37</f>
        <v>0.09</v>
      </c>
      <c r="J18" s="166">
        <f t="shared" si="0"/>
        <v>0</v>
      </c>
      <c r="K18" s="166">
        <f t="shared" si="1"/>
        <v>0</v>
      </c>
      <c r="L18" s="166">
        <f t="shared" si="2"/>
        <v>0</v>
      </c>
      <c r="M18" s="166">
        <f t="shared" si="3"/>
        <v>0</v>
      </c>
      <c r="N18" s="166">
        <f t="shared" si="4"/>
        <v>0</v>
      </c>
      <c r="O18" s="166">
        <f t="shared" si="5"/>
        <v>0</v>
      </c>
    </row>
    <row r="19" spans="1:15" x14ac:dyDescent="0.25">
      <c r="A19" s="75" t="str">
        <f>'I3 Project list'!A19</f>
        <v>Drury</v>
      </c>
      <c r="B19" s="75" t="str">
        <f>'I3 Project list'!C19</f>
        <v>Drury_10a</v>
      </c>
      <c r="C19" s="75" t="str">
        <f>'I3 Project list'!B19</f>
        <v>10a</v>
      </c>
      <c r="D19" s="75" t="str">
        <f>'I3 Project list'!D19</f>
        <v>New intersection on Waihoehoe Rd/Fitzgerald Rd( including approach cross-sections)</v>
      </c>
      <c r="E19" s="75" t="str">
        <f>'I3 Project list'!E19</f>
        <v xml:space="preserve"> 2-lane signalised intersection with active mode crossings</v>
      </c>
      <c r="F19" s="162">
        <f>Con2_CostAllowances!M24</f>
        <v>3708218.981101742</v>
      </c>
      <c r="G19" s="158">
        <f>'I1 Assumptions'!$F$35</f>
        <v>0.02</v>
      </c>
      <c r="H19" s="158">
        <f>'I1 Assumptions'!$F$36</f>
        <v>0.09</v>
      </c>
      <c r="I19" s="158">
        <f>'I1 Assumptions'!$F$37</f>
        <v>0.09</v>
      </c>
      <c r="J19" s="166">
        <f t="shared" si="0"/>
        <v>74164.379622034845</v>
      </c>
      <c r="K19" s="166">
        <f t="shared" si="1"/>
        <v>333739.70829915674</v>
      </c>
      <c r="L19" s="166">
        <f t="shared" si="2"/>
        <v>333739.70829915674</v>
      </c>
      <c r="M19" s="166">
        <f t="shared" si="3"/>
        <v>407904.08792119159</v>
      </c>
      <c r="N19" s="166">
        <f t="shared" si="4"/>
        <v>4041958.6894008988</v>
      </c>
      <c r="O19" s="166">
        <f t="shared" si="5"/>
        <v>4449862.7773220902</v>
      </c>
    </row>
    <row r="20" spans="1:15" x14ac:dyDescent="0.25">
      <c r="A20" s="75" t="str">
        <f>'I3 Project list'!A20</f>
        <v>Drury</v>
      </c>
      <c r="B20" s="75" t="str">
        <f>'I3 Project list'!C20</f>
        <v>Drury_10b</v>
      </c>
      <c r="C20" s="75" t="str">
        <f>'I3 Project list'!B20</f>
        <v>10b</v>
      </c>
      <c r="D20" s="75" t="str">
        <f>'I3 Project list'!D20</f>
        <v>New intersection on Waihoehoe Rd/Fitzgerald Rd( including approach cross-sections)</v>
      </c>
      <c r="E20" s="75" t="str">
        <f>'I3 Project list'!E20</f>
        <v>multi-lane roundabout with active mode crossings, SGA design</v>
      </c>
      <c r="F20" s="162">
        <f>Con2_CostAllowances!M25</f>
        <v>4778967.2118948698</v>
      </c>
      <c r="G20" s="158">
        <f>'I1 Assumptions'!$F$35</f>
        <v>0.02</v>
      </c>
      <c r="H20" s="158">
        <f>'I1 Assumptions'!$F$36</f>
        <v>0.09</v>
      </c>
      <c r="I20" s="158">
        <f>'I1 Assumptions'!$F$37</f>
        <v>0.09</v>
      </c>
      <c r="J20" s="166">
        <f t="shared" si="0"/>
        <v>95579.3442378974</v>
      </c>
      <c r="K20" s="166">
        <f t="shared" si="1"/>
        <v>430107.04907053825</v>
      </c>
      <c r="L20" s="166">
        <f t="shared" si="2"/>
        <v>430107.04907053825</v>
      </c>
      <c r="M20" s="166">
        <f t="shared" si="3"/>
        <v>525686.39330843568</v>
      </c>
      <c r="N20" s="166">
        <f t="shared" si="4"/>
        <v>5209074.2609654078</v>
      </c>
      <c r="O20" s="166">
        <f t="shared" si="5"/>
        <v>5734760.6542738434</v>
      </c>
    </row>
    <row r="21" spans="1:15" x14ac:dyDescent="0.25">
      <c r="A21" s="75" t="str">
        <f>'I3 Project list'!A21</f>
        <v>Drury</v>
      </c>
      <c r="B21" s="75" t="str">
        <f>'I3 Project list'!C21</f>
        <v>Drury_11</v>
      </c>
      <c r="C21" s="75">
        <f>'I3 Project list'!B21</f>
        <v>11</v>
      </c>
      <c r="D21" s="75" t="str">
        <f>'I3 Project list'!D21</f>
        <v>Intersection upgrade Waihoehoe Rd/Fielding Rd/Appleby Rd</v>
      </c>
      <c r="E21" s="75" t="str">
        <f>'I3 Project list'!E21</f>
        <v>Roundabout as per SGA design</v>
      </c>
      <c r="F21" s="162">
        <f>Con2_CostAllowances!M26</f>
        <v>4635273.726377178</v>
      </c>
      <c r="G21" s="158">
        <f>'I1 Assumptions'!$F$35</f>
        <v>0.02</v>
      </c>
      <c r="H21" s="158">
        <f>'I1 Assumptions'!$F$36</f>
        <v>0.09</v>
      </c>
      <c r="I21" s="158">
        <f>'I1 Assumptions'!$F$37</f>
        <v>0.09</v>
      </c>
      <c r="J21" s="166">
        <f t="shared" si="0"/>
        <v>92705.474527543556</v>
      </c>
      <c r="K21" s="166">
        <f t="shared" si="1"/>
        <v>417174.63537394599</v>
      </c>
      <c r="L21" s="166">
        <f t="shared" si="2"/>
        <v>417174.63537394599</v>
      </c>
      <c r="M21" s="166">
        <f t="shared" si="3"/>
        <v>509880.10990148957</v>
      </c>
      <c r="N21" s="166">
        <f t="shared" si="4"/>
        <v>5052448.3617511243</v>
      </c>
      <c r="O21" s="166">
        <f t="shared" si="5"/>
        <v>5562328.471652614</v>
      </c>
    </row>
    <row r="22" spans="1:15" x14ac:dyDescent="0.25">
      <c r="A22" s="75" t="str">
        <f>'I3 Project list'!A22</f>
        <v>Drury</v>
      </c>
      <c r="B22" s="75" t="str">
        <f>'I3 Project list'!C22</f>
        <v>Drury_12</v>
      </c>
      <c r="C22" s="75">
        <f>'I3 Project list'!B22</f>
        <v>12</v>
      </c>
      <c r="D22" s="75" t="str">
        <f>'I3 Project list'!D22</f>
        <v>Interim walking, cycling and bus connections within Drury Centre (includes Bremner/Norrie/Firth Intersection upgrades, active mode on Norrie) -overlap with project 36 and 46</v>
      </c>
      <c r="E22" s="75" t="str">
        <f>'I3 Project list'!E22</f>
        <v>Intersection improvements on Bremner-Firth Rd, Norrie-Firth Rd, GSR-Firth Rd, Active mode facilities on both sides of Firth &amp; Norrie Rd</v>
      </c>
      <c r="F22" s="162">
        <f>Con2_CostAllowances!M27</f>
        <v>11606172.543305226</v>
      </c>
      <c r="G22" s="158">
        <f>'I1 Assumptions'!$F$35</f>
        <v>0.02</v>
      </c>
      <c r="H22" s="158">
        <f>'I1 Assumptions'!$F$36</f>
        <v>0.09</v>
      </c>
      <c r="I22" s="158">
        <f>'I1 Assumptions'!$F$37</f>
        <v>0.09</v>
      </c>
      <c r="J22" s="166">
        <f t="shared" si="0"/>
        <v>232123.45086610451</v>
      </c>
      <c r="K22" s="166">
        <f t="shared" si="1"/>
        <v>1044555.5288974703</v>
      </c>
      <c r="L22" s="166">
        <f t="shared" si="2"/>
        <v>1044555.5288974703</v>
      </c>
      <c r="M22" s="166">
        <f t="shared" si="3"/>
        <v>1276678.9797635749</v>
      </c>
      <c r="N22" s="166">
        <f t="shared" si="4"/>
        <v>12650728.072202696</v>
      </c>
      <c r="O22" s="166">
        <f t="shared" si="5"/>
        <v>13927407.05196627</v>
      </c>
    </row>
    <row r="23" spans="1:15" x14ac:dyDescent="0.25">
      <c r="A23" s="75" t="str">
        <f>'I3 Project list'!A23</f>
        <v>Drury</v>
      </c>
      <c r="B23" s="75" t="str">
        <f>'I3 Project list'!C23</f>
        <v>Drury_13a</v>
      </c>
      <c r="C23" s="75" t="str">
        <f>'I3 Project list'!B23</f>
        <v>13a</v>
      </c>
      <c r="D23" s="75" t="str">
        <f>'I3 Project list'!D23</f>
        <v>N-S Opaheke Arterial across development (upto Waihoehoe Stream)</v>
      </c>
      <c r="E23" s="75" t="str">
        <f>'I3 Project list'!E23</f>
        <v>2-lane urban- new 2-lane arterial with active modes on both sides + intersection improvements (TDM)</v>
      </c>
      <c r="F23" s="162">
        <f>Con2_CostAllowances!M28</f>
        <v>14973049.883502332</v>
      </c>
      <c r="G23" s="158">
        <f>'I1 Assumptions'!$F$35</f>
        <v>0.02</v>
      </c>
      <c r="H23" s="158">
        <f>'I1 Assumptions'!$F$36</f>
        <v>0.09</v>
      </c>
      <c r="I23" s="158">
        <f>'I1 Assumptions'!$F$37</f>
        <v>0.09</v>
      </c>
      <c r="J23" s="166">
        <f t="shared" si="0"/>
        <v>299460.99767004664</v>
      </c>
      <c r="K23" s="166">
        <f t="shared" si="1"/>
        <v>1347574.4895152098</v>
      </c>
      <c r="L23" s="166">
        <f t="shared" si="2"/>
        <v>1347574.4895152098</v>
      </c>
      <c r="M23" s="166">
        <f t="shared" si="3"/>
        <v>1647035.4871852566</v>
      </c>
      <c r="N23" s="166">
        <f t="shared" si="4"/>
        <v>16320624.373017542</v>
      </c>
      <c r="O23" s="166">
        <f t="shared" si="5"/>
        <v>17967659.860202797</v>
      </c>
    </row>
    <row r="24" spans="1:15" x14ac:dyDescent="0.25">
      <c r="A24" s="75" t="str">
        <f>'I3 Project list'!A24</f>
        <v>Drury</v>
      </c>
      <c r="B24" s="75" t="str">
        <f>'I3 Project list'!C24</f>
        <v>Drury_13b</v>
      </c>
      <c r="C24" s="75" t="str">
        <f>'I3 Project list'!B24</f>
        <v>13b</v>
      </c>
      <c r="D24" s="75" t="str">
        <f>'I3 Project list'!D24</f>
        <v>N-S Opaheke Arterial across development (upto Waihoihoi Stream)</v>
      </c>
      <c r="E24" s="75" t="str">
        <f>'I3 Project list'!E24</f>
        <v>4-lane urban- upgrade 2-lane arterial with SGA design + intersection improvements (TDM)</v>
      </c>
      <c r="F24" s="162">
        <f>Con2_CostAllowances!M29</f>
        <v>8807020.0801166371</v>
      </c>
      <c r="G24" s="158">
        <f>'I1 Assumptions'!$F$35</f>
        <v>0.02</v>
      </c>
      <c r="H24" s="158">
        <f>'I1 Assumptions'!$F$36</f>
        <v>0.09</v>
      </c>
      <c r="I24" s="158">
        <f>'I1 Assumptions'!$F$37</f>
        <v>0.09</v>
      </c>
      <c r="J24" s="166">
        <f t="shared" si="0"/>
        <v>176140.40160233274</v>
      </c>
      <c r="K24" s="166">
        <f t="shared" si="1"/>
        <v>792631.80721049733</v>
      </c>
      <c r="L24" s="166">
        <f t="shared" si="2"/>
        <v>792631.80721049733</v>
      </c>
      <c r="M24" s="166">
        <f t="shared" si="3"/>
        <v>968772.20881283004</v>
      </c>
      <c r="N24" s="166">
        <f t="shared" si="4"/>
        <v>9599651.8873271346</v>
      </c>
      <c r="O24" s="166">
        <f t="shared" si="5"/>
        <v>10568424.096139964</v>
      </c>
    </row>
    <row r="25" spans="1:15" x14ac:dyDescent="0.25">
      <c r="A25" s="75" t="str">
        <f>'I3 Project list'!A25</f>
        <v>Drury</v>
      </c>
      <c r="B25" s="75" t="str">
        <f>'I3 Project list'!C25</f>
        <v>Drury_14</v>
      </c>
      <c r="C25" s="75">
        <f>'I3 Project list'!B25</f>
        <v>14</v>
      </c>
      <c r="D25" s="75" t="str">
        <f>'I3 Project list'!D25</f>
        <v xml:space="preserve">Upgrade Brookefield Road from Fitzgerald to Quarry Rd+ New connection + Intersections on Quarry &amp; Fitzgerald </v>
      </c>
      <c r="E25" s="75" t="str">
        <f>'I3 Project list'!E25</f>
        <v>2-lane urban (upgrade existing road layout with active modes on both sides + intersection improvements + new connection to Quarry Rd)</v>
      </c>
      <c r="F25" s="162">
        <f>Con2_CostAllowances!M30</f>
        <v>28189295.784594782</v>
      </c>
      <c r="G25" s="158">
        <f>'I1 Assumptions'!$F$35</f>
        <v>0.02</v>
      </c>
      <c r="H25" s="158">
        <f>'I1 Assumptions'!$F$36</f>
        <v>0.09</v>
      </c>
      <c r="I25" s="158">
        <f>'I1 Assumptions'!$F$37</f>
        <v>0.09</v>
      </c>
      <c r="J25" s="166">
        <f t="shared" si="0"/>
        <v>563785.91569189564</v>
      </c>
      <c r="K25" s="166">
        <f t="shared" si="1"/>
        <v>2537036.6206135303</v>
      </c>
      <c r="L25" s="166">
        <f t="shared" si="2"/>
        <v>2537036.6206135303</v>
      </c>
      <c r="M25" s="166">
        <f t="shared" si="3"/>
        <v>3100822.5363054257</v>
      </c>
      <c r="N25" s="166">
        <f t="shared" si="4"/>
        <v>30726332.405208312</v>
      </c>
      <c r="O25" s="166">
        <f t="shared" si="5"/>
        <v>33827154.94151374</v>
      </c>
    </row>
    <row r="26" spans="1:15" x14ac:dyDescent="0.25">
      <c r="A26" s="75" t="str">
        <f>'I3 Project list'!A26</f>
        <v>Drury</v>
      </c>
      <c r="B26" s="75" t="str">
        <f>'I3 Project list'!C26</f>
        <v>Drury_14a</v>
      </c>
      <c r="C26" s="75" t="str">
        <f>'I3 Project list'!B26</f>
        <v>14a</v>
      </c>
      <c r="D26" s="75" t="str">
        <f>'I3 Project list'!D26</f>
        <v>Western end of Brookefield Road Extension tie in with Quarry Rd</v>
      </c>
      <c r="E26" s="75" t="str">
        <f>'I3 Project list'!E26</f>
        <v>2-lane urban (New Road connection to Quarry Road with active modes on both sides + intersection improvements)</v>
      </c>
      <c r="F26" s="162">
        <f>Con2_CostAllowances!M31</f>
        <v>14438550.197207406</v>
      </c>
      <c r="G26" s="158">
        <f>'I1 Assumptions'!$F$35</f>
        <v>0.02</v>
      </c>
      <c r="H26" s="158">
        <f>'I1 Assumptions'!$F$36</f>
        <v>0.09</v>
      </c>
      <c r="I26" s="158">
        <f>'I1 Assumptions'!$F$37</f>
        <v>0.09</v>
      </c>
      <c r="J26" s="166">
        <f t="shared" si="0"/>
        <v>288771.00394414813</v>
      </c>
      <c r="K26" s="166">
        <f t="shared" si="1"/>
        <v>1299469.5177486665</v>
      </c>
      <c r="L26" s="166">
        <f t="shared" si="2"/>
        <v>1299469.5177486665</v>
      </c>
      <c r="M26" s="166">
        <f t="shared" si="3"/>
        <v>1588240.5216928145</v>
      </c>
      <c r="N26" s="166">
        <f t="shared" si="4"/>
        <v>15738019.714956073</v>
      </c>
      <c r="O26" s="166">
        <f t="shared" si="5"/>
        <v>17326260.236648887</v>
      </c>
    </row>
    <row r="27" spans="1:15" x14ac:dyDescent="0.25">
      <c r="A27" s="75" t="str">
        <f>'I3 Project list'!A27</f>
        <v>Drury</v>
      </c>
      <c r="B27" s="75" t="str">
        <f>'I3 Project list'!C27</f>
        <v>Drury_14b</v>
      </c>
      <c r="C27" s="75" t="str">
        <f>'I3 Project list'!B27</f>
        <v>14b</v>
      </c>
      <c r="D27" s="75" t="str">
        <f>'I3 Project list'!D27</f>
        <v>Brookefield Road Upgrade</v>
      </c>
      <c r="E27" s="75" t="str">
        <f>'I3 Project list'!E27</f>
        <v>2-lane urban (upgrade existing road layout with active modes on both sides + intersection improvements)</v>
      </c>
      <c r="F27" s="162">
        <f>Con2_CostAllowances!M32</f>
        <v>13750745.587387376</v>
      </c>
      <c r="G27" s="158">
        <f>'I1 Assumptions'!$F$35</f>
        <v>0.02</v>
      </c>
      <c r="H27" s="158">
        <f>'I1 Assumptions'!$F$36</f>
        <v>0.09</v>
      </c>
      <c r="I27" s="158">
        <f>'I1 Assumptions'!$F$37</f>
        <v>0.09</v>
      </c>
      <c r="J27" s="166">
        <f t="shared" si="0"/>
        <v>275014.91174774751</v>
      </c>
      <c r="K27" s="166">
        <f t="shared" si="1"/>
        <v>1237567.1028648638</v>
      </c>
      <c r="L27" s="166">
        <f t="shared" si="2"/>
        <v>1237567.1028648638</v>
      </c>
      <c r="M27" s="166">
        <f t="shared" si="3"/>
        <v>1512582.0146126114</v>
      </c>
      <c r="N27" s="166">
        <f t="shared" si="4"/>
        <v>14988312.690252239</v>
      </c>
      <c r="O27" s="166">
        <f t="shared" si="5"/>
        <v>16500894.70486485</v>
      </c>
    </row>
    <row r="28" spans="1:15" x14ac:dyDescent="0.25">
      <c r="A28" s="75" t="str">
        <f>'I3 Project list'!A28</f>
        <v>Drury</v>
      </c>
      <c r="B28" s="75" t="str">
        <f>'I3 Project list'!C28</f>
        <v>Drury_15</v>
      </c>
      <c r="C28" s="75">
        <f>'I3 Project list'!B28</f>
        <v>15</v>
      </c>
      <c r="D28" s="75" t="str">
        <f>'I3 Project list'!D28</f>
        <v>New Collector road E-W from Fitgerald Rd (collector 1) + Intersections</v>
      </c>
      <c r="E28" s="75" t="str">
        <f>'I3 Project list'!E28</f>
        <v>2-lane collector- new collector with active mode on both sides + intersection improvements (TDM)</v>
      </c>
      <c r="F28" s="162">
        <f>Con2_CostAllowances!M33</f>
        <v>20340661.128480457</v>
      </c>
      <c r="G28" s="158">
        <f>'I1 Assumptions'!$F$35</f>
        <v>0.02</v>
      </c>
      <c r="H28" s="158">
        <f>'I1 Assumptions'!$F$36</f>
        <v>0.09</v>
      </c>
      <c r="I28" s="158">
        <f>'I1 Assumptions'!$F$37</f>
        <v>0.09</v>
      </c>
      <c r="J28" s="166">
        <f t="shared" si="0"/>
        <v>406813.22256960912</v>
      </c>
      <c r="K28" s="166">
        <f t="shared" si="1"/>
        <v>1830659.501563241</v>
      </c>
      <c r="L28" s="166">
        <f t="shared" si="2"/>
        <v>1830659.501563241</v>
      </c>
      <c r="M28" s="166">
        <f t="shared" si="3"/>
        <v>2237472.7241328503</v>
      </c>
      <c r="N28" s="166">
        <f t="shared" si="4"/>
        <v>22171320.630043697</v>
      </c>
      <c r="O28" s="166">
        <f t="shared" si="5"/>
        <v>24408793.354176547</v>
      </c>
    </row>
    <row r="29" spans="1:15" x14ac:dyDescent="0.25">
      <c r="A29" s="75" t="str">
        <f>'I3 Project list'!A29</f>
        <v>Drury</v>
      </c>
      <c r="B29" s="75" t="str">
        <f>'I3 Project list'!C29</f>
        <v>Drury_16a</v>
      </c>
      <c r="C29" s="75" t="str">
        <f>'I3 Project list'!B29</f>
        <v>16a</v>
      </c>
      <c r="D29" s="75" t="str">
        <f>'I3 Project list'!D29</f>
        <v>Replace 2-lane Bremner Road Bridge over State Highway 1</v>
      </c>
      <c r="E29" s="75" t="str">
        <f>'I3 Project list'!E29</f>
        <v>2-lane urban with active modes on both sides (replacing existing bridge as part of SH1 P2D NZUP)</v>
      </c>
      <c r="F29" s="162">
        <f>Con2_CostAllowances!M34</f>
        <v>10905788.464885842</v>
      </c>
      <c r="G29" s="158">
        <f>'I1 Assumptions'!$F$35</f>
        <v>0.02</v>
      </c>
      <c r="H29" s="158">
        <f>'I1 Assumptions'!$F$36</f>
        <v>0.09</v>
      </c>
      <c r="I29" s="158">
        <f>'I1 Assumptions'!$F$37</f>
        <v>0.09</v>
      </c>
      <c r="J29" s="166">
        <f t="shared" si="0"/>
        <v>218115.76929771685</v>
      </c>
      <c r="K29" s="166">
        <f t="shared" si="1"/>
        <v>981520.96183972573</v>
      </c>
      <c r="L29" s="166">
        <f t="shared" si="2"/>
        <v>981520.96183972573</v>
      </c>
      <c r="M29" s="166">
        <f t="shared" si="3"/>
        <v>1199636.7311374426</v>
      </c>
      <c r="N29" s="166">
        <f t="shared" si="4"/>
        <v>11887309.426725568</v>
      </c>
      <c r="O29" s="166">
        <f t="shared" si="5"/>
        <v>13086946.157863012</v>
      </c>
    </row>
    <row r="30" spans="1:15" x14ac:dyDescent="0.25">
      <c r="A30" s="75" t="str">
        <f>'I3 Project list'!A30</f>
        <v>Drury</v>
      </c>
      <c r="B30" s="75" t="str">
        <f>'I3 Project list'!C30</f>
        <v>Drury_16b</v>
      </c>
      <c r="C30" s="75" t="str">
        <f>'I3 Project list'!B30</f>
        <v>16b</v>
      </c>
      <c r="D30" s="75" t="str">
        <f>'I3 Project list'!D30</f>
        <v>Widen Bremner Road Bridge ove SH1 to 4-lanes</v>
      </c>
      <c r="E30" s="75" t="str">
        <f>'I3 Project list'!E30</f>
        <v>4-lane urban- upgrade 2-lane urban with active modes on both sides (SGA design)</v>
      </c>
      <c r="F30" s="162">
        <f>Con2_CostAllowances!M35</f>
        <v>7878111.2253506528</v>
      </c>
      <c r="G30" s="158">
        <f>'I1 Assumptions'!$F$35</f>
        <v>0.02</v>
      </c>
      <c r="H30" s="158">
        <f>'I1 Assumptions'!$F$36</f>
        <v>0.09</v>
      </c>
      <c r="I30" s="158">
        <f>'I1 Assumptions'!$F$37</f>
        <v>0.09</v>
      </c>
      <c r="J30" s="166">
        <f t="shared" si="0"/>
        <v>157562.22450701307</v>
      </c>
      <c r="K30" s="166">
        <f t="shared" si="1"/>
        <v>709030.01028155873</v>
      </c>
      <c r="L30" s="166">
        <f t="shared" si="2"/>
        <v>709030.01028155873</v>
      </c>
      <c r="M30" s="166">
        <f t="shared" si="3"/>
        <v>866592.23478857183</v>
      </c>
      <c r="N30" s="166">
        <f t="shared" si="4"/>
        <v>8587141.235632211</v>
      </c>
      <c r="O30" s="166">
        <f t="shared" si="5"/>
        <v>9453733.4704207834</v>
      </c>
    </row>
    <row r="31" spans="1:15" x14ac:dyDescent="0.25">
      <c r="A31" s="75" t="str">
        <f>'I3 Project list'!A31</f>
        <v>Drury</v>
      </c>
      <c r="B31" s="75" t="str">
        <f>'I3 Project list'!C31</f>
        <v>Drury_17</v>
      </c>
      <c r="C31" s="75">
        <f>'I3 Project list'!B31</f>
        <v>17</v>
      </c>
      <c r="D31" s="75" t="str">
        <f>'I3 Project list'!D31</f>
        <v>Oira Road to Jesmond Road Collector</v>
      </c>
      <c r="E31" s="75" t="str">
        <f>'I3 Project list'!E31</f>
        <v>New 2-lane urban collector with active modes on both sides</v>
      </c>
      <c r="F31" s="162">
        <f>Con2_CostAllowances!M36</f>
        <v>11653120.49597295</v>
      </c>
      <c r="G31" s="158">
        <f>'I1 Assumptions'!$F$35</f>
        <v>0.02</v>
      </c>
      <c r="H31" s="158">
        <f>'I1 Assumptions'!$F$36</f>
        <v>0.09</v>
      </c>
      <c r="I31" s="158">
        <f>'I1 Assumptions'!$F$37</f>
        <v>0.09</v>
      </c>
      <c r="J31" s="166">
        <f t="shared" si="0"/>
        <v>233062.40991945899</v>
      </c>
      <c r="K31" s="166">
        <f t="shared" si="1"/>
        <v>1048780.8446375655</v>
      </c>
      <c r="L31" s="166">
        <f t="shared" si="2"/>
        <v>1048780.8446375655</v>
      </c>
      <c r="M31" s="166">
        <f t="shared" si="3"/>
        <v>1281843.2545570245</v>
      </c>
      <c r="N31" s="166">
        <f t="shared" si="4"/>
        <v>12701901.340610515</v>
      </c>
      <c r="O31" s="166">
        <f t="shared" si="5"/>
        <v>13983744.59516754</v>
      </c>
    </row>
    <row r="32" spans="1:15" x14ac:dyDescent="0.25">
      <c r="A32" s="75" t="str">
        <f>'I3 Project list'!A32</f>
        <v>Drury</v>
      </c>
      <c r="B32" s="75" t="str">
        <f>'I3 Project list'!C32</f>
        <v>Drury_19-1</v>
      </c>
      <c r="C32" s="75" t="str">
        <f>'I3 Project list'!B32</f>
        <v>19-1</v>
      </c>
      <c r="D32" s="75" t="str">
        <f>'I3 Project list'!D32</f>
        <v>SH1 3-laning and cycleway upgrades from Papakura to Drury Interchange</v>
      </c>
      <c r="E32" s="75" t="str">
        <f>'I3 Project list'!E32</f>
        <v>NZUP tbc</v>
      </c>
      <c r="F32" s="162">
        <f>Con2_CostAllowances!M37</f>
        <v>0</v>
      </c>
      <c r="G32" s="158">
        <f>'I1 Assumptions'!$F$35</f>
        <v>0.02</v>
      </c>
      <c r="H32" s="158">
        <f>'I1 Assumptions'!$F$36</f>
        <v>0.09</v>
      </c>
      <c r="I32" s="158">
        <f>'I1 Assumptions'!$F$37</f>
        <v>0.09</v>
      </c>
      <c r="J32" s="166">
        <f t="shared" si="0"/>
        <v>0</v>
      </c>
      <c r="K32" s="166">
        <f t="shared" si="1"/>
        <v>0</v>
      </c>
      <c r="L32" s="166">
        <f t="shared" si="2"/>
        <v>0</v>
      </c>
      <c r="M32" s="166">
        <f t="shared" si="3"/>
        <v>0</v>
      </c>
      <c r="N32" s="166">
        <f t="shared" si="4"/>
        <v>0</v>
      </c>
      <c r="O32" s="166">
        <f t="shared" si="5"/>
        <v>0</v>
      </c>
    </row>
    <row r="33" spans="1:15" x14ac:dyDescent="0.25">
      <c r="A33" s="75" t="str">
        <f>'I3 Project list'!A33</f>
        <v>Drury</v>
      </c>
      <c r="B33" s="75" t="str">
        <f>'I3 Project list'!C33</f>
        <v>Drury_19-2</v>
      </c>
      <c r="C33" s="75" t="str">
        <f>'I3 Project list'!B33</f>
        <v>19-2</v>
      </c>
      <c r="D33" s="75" t="str">
        <f>'I3 Project list'!D33</f>
        <v>SH1 Drury Interchange including ramps</v>
      </c>
      <c r="E33" s="75" t="str">
        <f>'I3 Project list'!E33</f>
        <v>NZUP tbc</v>
      </c>
      <c r="F33" s="162">
        <f>Con2_CostAllowances!M38</f>
        <v>0</v>
      </c>
      <c r="G33" s="158">
        <f>'I1 Assumptions'!$F$35</f>
        <v>0.02</v>
      </c>
      <c r="H33" s="158">
        <f>'I1 Assumptions'!$F$36</f>
        <v>0.09</v>
      </c>
      <c r="I33" s="158">
        <f>'I1 Assumptions'!$F$37</f>
        <v>0.09</v>
      </c>
      <c r="J33" s="166">
        <f t="shared" si="0"/>
        <v>0</v>
      </c>
      <c r="K33" s="166">
        <f t="shared" si="1"/>
        <v>0</v>
      </c>
      <c r="L33" s="166">
        <f t="shared" si="2"/>
        <v>0</v>
      </c>
      <c r="M33" s="166">
        <f t="shared" si="3"/>
        <v>0</v>
      </c>
      <c r="N33" s="166">
        <f t="shared" si="4"/>
        <v>0</v>
      </c>
      <c r="O33" s="166">
        <f t="shared" si="5"/>
        <v>0</v>
      </c>
    </row>
    <row r="34" spans="1:15" x14ac:dyDescent="0.25">
      <c r="A34" s="75" t="str">
        <f>'I3 Project list'!A34</f>
        <v>Drury</v>
      </c>
      <c r="B34" s="75" t="str">
        <f>'I3 Project list'!C34</f>
        <v>Drury_19-3</v>
      </c>
      <c r="C34" s="75" t="str">
        <f>'I3 Project list'!B34</f>
        <v>19-3</v>
      </c>
      <c r="D34" s="75" t="str">
        <f>'I3 Project list'!D34</f>
        <v xml:space="preserve">SH1 3-laning and cycleway upgrades from Drury Interchange To Drury South </v>
      </c>
      <c r="E34" s="75" t="str">
        <f>'I3 Project list'!E34</f>
        <v>NZUP tbc</v>
      </c>
      <c r="F34" s="162">
        <f>Con2_CostAllowances!M39</f>
        <v>0</v>
      </c>
      <c r="G34" s="158">
        <f>'I1 Assumptions'!$F$35</f>
        <v>0.02</v>
      </c>
      <c r="H34" s="158">
        <f>'I1 Assumptions'!$F$36</f>
        <v>0.09</v>
      </c>
      <c r="I34" s="158">
        <f>'I1 Assumptions'!$F$37</f>
        <v>0.09</v>
      </c>
      <c r="J34" s="166">
        <f t="shared" si="0"/>
        <v>0</v>
      </c>
      <c r="K34" s="166">
        <f t="shared" si="1"/>
        <v>0</v>
      </c>
      <c r="L34" s="166">
        <f t="shared" si="2"/>
        <v>0</v>
      </c>
      <c r="M34" s="166">
        <f t="shared" si="3"/>
        <v>0</v>
      </c>
      <c r="N34" s="166">
        <f t="shared" si="4"/>
        <v>0</v>
      </c>
      <c r="O34" s="166">
        <f t="shared" si="5"/>
        <v>0</v>
      </c>
    </row>
    <row r="35" spans="1:15" x14ac:dyDescent="0.25">
      <c r="A35" s="75" t="str">
        <f>'I3 Project list'!A35</f>
        <v>Drury</v>
      </c>
      <c r="B35" s="75" t="str">
        <f>'I3 Project list'!C35</f>
        <v>Drury_20a</v>
      </c>
      <c r="C35" s="75" t="str">
        <f>'I3 Project list'!B35</f>
        <v>20a</v>
      </c>
      <c r="D35" s="75" t="str">
        <f>'I3 Project list'!D35</f>
        <v xml:space="preserve">Upgrade Fitzgerald Rd from Brookefield to Cossey Rd for active modes </v>
      </c>
      <c r="E35" s="75" t="str">
        <f>'I3 Project list'!E35</f>
        <v>Active mode upgrades- existing road layout with active modes on both sides + intersection upgrades for active mode crossing</v>
      </c>
      <c r="F35" s="162">
        <f>Con2_CostAllowances!M40</f>
        <v>17971883.291909594</v>
      </c>
      <c r="G35" s="158">
        <f>'I1 Assumptions'!$F$35</f>
        <v>0.02</v>
      </c>
      <c r="H35" s="158">
        <f>'I1 Assumptions'!$F$36</f>
        <v>0.09</v>
      </c>
      <c r="I35" s="158">
        <f>'I1 Assumptions'!$F$37</f>
        <v>0.09</v>
      </c>
      <c r="J35" s="166">
        <f t="shared" si="0"/>
        <v>359437.66583819187</v>
      </c>
      <c r="K35" s="166">
        <f t="shared" si="1"/>
        <v>1617469.4962718633</v>
      </c>
      <c r="L35" s="166">
        <f t="shared" si="2"/>
        <v>1617469.4962718633</v>
      </c>
      <c r="M35" s="166">
        <f t="shared" si="3"/>
        <v>1976907.1621100553</v>
      </c>
      <c r="N35" s="166">
        <f t="shared" si="4"/>
        <v>19589352.788181458</v>
      </c>
      <c r="O35" s="166">
        <f t="shared" si="5"/>
        <v>21566259.950291514</v>
      </c>
    </row>
    <row r="36" spans="1:15" x14ac:dyDescent="0.25">
      <c r="A36" s="75" t="str">
        <f>'I3 Project list'!A36</f>
        <v>Drury</v>
      </c>
      <c r="B36" s="75" t="str">
        <f>'I3 Project list'!C36</f>
        <v>Drury_21</v>
      </c>
      <c r="C36" s="75">
        <f>'I3 Project list'!B36</f>
        <v>21</v>
      </c>
      <c r="D36" s="75" t="str">
        <f>'I3 Project list'!D36</f>
        <v>Fielding Rd upgrades for active modes ( from Fitzgerald Rd to development boundary )</v>
      </c>
      <c r="E36" s="75" t="str">
        <f>'I3 Project list'!E36</f>
        <v>Active mode upgrades- existing road layout with active modes on both sides + intersection upgrades for active mode crossing</v>
      </c>
      <c r="F36" s="162">
        <f>Con2_CostAllowances!M41</f>
        <v>2546804.796220677</v>
      </c>
      <c r="G36" s="158">
        <f>'I1 Assumptions'!$F$35</f>
        <v>0.02</v>
      </c>
      <c r="H36" s="158">
        <f>'I1 Assumptions'!$F$36</f>
        <v>0.09</v>
      </c>
      <c r="I36" s="158">
        <f>'I1 Assumptions'!$F$37</f>
        <v>0.09</v>
      </c>
      <c r="J36" s="166">
        <f t="shared" si="0"/>
        <v>50936.095924413537</v>
      </c>
      <c r="K36" s="166">
        <f t="shared" si="1"/>
        <v>229212.43165986091</v>
      </c>
      <c r="L36" s="166">
        <f t="shared" si="2"/>
        <v>229212.43165986091</v>
      </c>
      <c r="M36" s="166">
        <f t="shared" si="3"/>
        <v>280148.52758427447</v>
      </c>
      <c r="N36" s="166">
        <f t="shared" si="4"/>
        <v>2776017.227880538</v>
      </c>
      <c r="O36" s="166">
        <f t="shared" si="5"/>
        <v>3056165.7554648123</v>
      </c>
    </row>
    <row r="37" spans="1:15" x14ac:dyDescent="0.25">
      <c r="A37" s="75" t="str">
        <f>'I3 Project list'!A37</f>
        <v>Drury</v>
      </c>
      <c r="B37" s="75" t="str">
        <f>'I3 Project list'!C37</f>
        <v>Drury_22</v>
      </c>
      <c r="C37" s="75">
        <f>'I3 Project list'!B37</f>
        <v>22</v>
      </c>
      <c r="D37" s="75" t="str">
        <f>'I3 Project list'!D37</f>
        <v>Upgrade Intersection at Quarry/ GSR</v>
      </c>
      <c r="E37" s="75" t="str">
        <f>'I3 Project list'!E37</f>
        <v>Upgrade intersection with active modes facilities(TDM)</v>
      </c>
      <c r="F37" s="162">
        <f>Con2_CostAllowances!M42</f>
        <v>3708218.981101742</v>
      </c>
      <c r="G37" s="158">
        <f>'I1 Assumptions'!$F$35</f>
        <v>0.02</v>
      </c>
      <c r="H37" s="158">
        <f>'I1 Assumptions'!$F$36</f>
        <v>0.09</v>
      </c>
      <c r="I37" s="158">
        <f>'I1 Assumptions'!$F$37</f>
        <v>0.09</v>
      </c>
      <c r="J37" s="166">
        <f t="shared" si="0"/>
        <v>74164.379622034845</v>
      </c>
      <c r="K37" s="166">
        <f t="shared" si="1"/>
        <v>333739.70829915674</v>
      </c>
      <c r="L37" s="166">
        <f t="shared" si="2"/>
        <v>333739.70829915674</v>
      </c>
      <c r="M37" s="166">
        <f t="shared" si="3"/>
        <v>407904.08792119159</v>
      </c>
      <c r="N37" s="166">
        <f t="shared" si="4"/>
        <v>4041958.6894008988</v>
      </c>
      <c r="O37" s="166">
        <f t="shared" si="5"/>
        <v>4449862.7773220902</v>
      </c>
    </row>
    <row r="38" spans="1:15" x14ac:dyDescent="0.25">
      <c r="A38" s="75" t="str">
        <f>'I3 Project list'!A38</f>
        <v>Drury</v>
      </c>
      <c r="B38" s="75" t="str">
        <f>'I3 Project list'!C38</f>
        <v>Drury_23a</v>
      </c>
      <c r="C38" s="75" t="str">
        <f>'I3 Project list'!B38</f>
        <v>23a</v>
      </c>
      <c r="D38" s="75" t="str">
        <f>'I3 Project list'!D38</f>
        <v>Waihoehoe Rd West upgrades- between GSR &amp; Kath Henry</v>
      </c>
      <c r="E38" s="75" t="str">
        <f>'I3 Project list'!E38</f>
        <v xml:space="preserve">Interim 2-lane – install kerb and channel within existing road corridor with provision of active modes on both sides, 20m cross-section </v>
      </c>
      <c r="F38" s="162">
        <f>Con2_CostAllowances!M43</f>
        <v>0</v>
      </c>
      <c r="G38" s="158">
        <f>'I1 Assumptions'!$F$35</f>
        <v>0.02</v>
      </c>
      <c r="H38" s="158">
        <f>'I1 Assumptions'!$F$36</f>
        <v>0.09</v>
      </c>
      <c r="I38" s="158">
        <f>'I1 Assumptions'!$F$37</f>
        <v>0.09</v>
      </c>
      <c r="J38" s="166">
        <f t="shared" si="0"/>
        <v>0</v>
      </c>
      <c r="K38" s="166">
        <f t="shared" si="1"/>
        <v>0</v>
      </c>
      <c r="L38" s="166">
        <f t="shared" si="2"/>
        <v>0</v>
      </c>
      <c r="M38" s="166">
        <f t="shared" si="3"/>
        <v>0</v>
      </c>
      <c r="N38" s="166">
        <f t="shared" si="4"/>
        <v>0</v>
      </c>
      <c r="O38" s="166">
        <f t="shared" si="5"/>
        <v>0</v>
      </c>
    </row>
    <row r="39" spans="1:15" x14ac:dyDescent="0.25">
      <c r="A39" s="75" t="str">
        <f>'I3 Project list'!A39</f>
        <v>Drury</v>
      </c>
      <c r="B39" s="75" t="str">
        <f>'I3 Project list'!C39</f>
        <v>Drury_23b</v>
      </c>
      <c r="C39" s="75" t="str">
        <f>'I3 Project list'!B39</f>
        <v>23b</v>
      </c>
      <c r="D39" s="75" t="str">
        <f>'I3 Project list'!D39</f>
        <v>Waihoehoe Rd West upgrades- between GSR &amp; Kath Henry Lane</v>
      </c>
      <c r="E39" s="75" t="str">
        <f>'I3 Project list'!E39</f>
        <v>Final 4-lane - following interim option, upgrade Road corridor to provide four lanes with additional turning lanes at intersections where required (as indicated in SGA Design</v>
      </c>
      <c r="F39" s="162">
        <f>Con2_CostAllowances!M44</f>
        <v>0</v>
      </c>
      <c r="G39" s="158">
        <f>'I1 Assumptions'!$F$35</f>
        <v>0.02</v>
      </c>
      <c r="H39" s="158">
        <f>'I1 Assumptions'!$F$36</f>
        <v>0.09</v>
      </c>
      <c r="I39" s="158">
        <f>'I1 Assumptions'!$F$37</f>
        <v>0.09</v>
      </c>
      <c r="J39" s="166">
        <f t="shared" si="0"/>
        <v>0</v>
      </c>
      <c r="K39" s="166">
        <f t="shared" si="1"/>
        <v>0</v>
      </c>
      <c r="L39" s="166">
        <f t="shared" si="2"/>
        <v>0</v>
      </c>
      <c r="M39" s="166">
        <f t="shared" si="3"/>
        <v>0</v>
      </c>
      <c r="N39" s="166">
        <f t="shared" si="4"/>
        <v>0</v>
      </c>
      <c r="O39" s="166">
        <f t="shared" si="5"/>
        <v>0</v>
      </c>
    </row>
    <row r="40" spans="1:15" x14ac:dyDescent="0.25">
      <c r="A40" s="75" t="str">
        <f>'I3 Project list'!A40</f>
        <v>Drury</v>
      </c>
      <c r="B40" s="75" t="str">
        <f>'I3 Project list'!C40</f>
        <v>Drury_23c</v>
      </c>
      <c r="C40" s="75" t="str">
        <f>'I3 Project list'!B40</f>
        <v>23c</v>
      </c>
      <c r="D40" s="75" t="str">
        <f>'I3 Project list'!D40</f>
        <v>Waihoehoe Rd West upgrades- between Kath Henry Lane and Fitzgerald Rd</v>
      </c>
      <c r="E40" s="75" t="str">
        <f>'I3 Project list'!E40</f>
        <v xml:space="preserve">Interim 2-lane – install kerb and channel within existing road corridor with provision of active modes on both sides, 20m cross-section </v>
      </c>
      <c r="F40" s="162">
        <f>Con2_CostAllowances!M45</f>
        <v>2101517.4322928903</v>
      </c>
      <c r="G40" s="158">
        <f>'I1 Assumptions'!$F$35</f>
        <v>0.02</v>
      </c>
      <c r="H40" s="158">
        <f>'I1 Assumptions'!$F$36</f>
        <v>0.09</v>
      </c>
      <c r="I40" s="158">
        <f>'I1 Assumptions'!$F$37</f>
        <v>0.09</v>
      </c>
      <c r="J40" s="166">
        <f t="shared" si="0"/>
        <v>42030.348645857805</v>
      </c>
      <c r="K40" s="166">
        <f t="shared" si="1"/>
        <v>189136.56890636013</v>
      </c>
      <c r="L40" s="166">
        <f t="shared" si="2"/>
        <v>189136.56890636013</v>
      </c>
      <c r="M40" s="166">
        <f t="shared" si="3"/>
        <v>231166.91755221793</v>
      </c>
      <c r="N40" s="166">
        <f t="shared" si="4"/>
        <v>2290654.0011992506</v>
      </c>
      <c r="O40" s="166">
        <f t="shared" si="5"/>
        <v>2521820.9187514684</v>
      </c>
    </row>
    <row r="41" spans="1:15" x14ac:dyDescent="0.25">
      <c r="A41" s="75" t="str">
        <f>'I3 Project list'!A41</f>
        <v>Drury</v>
      </c>
      <c r="B41" s="75" t="str">
        <f>'I3 Project list'!C41</f>
        <v>Drury_23d</v>
      </c>
      <c r="C41" s="75" t="str">
        <f>'I3 Project list'!B41</f>
        <v>23d</v>
      </c>
      <c r="D41" s="75" t="str">
        <f>'I3 Project list'!D41</f>
        <v>Waihoehoe Rd West upgrades- between Kath Henry Lane and Fitzgerald Rd</v>
      </c>
      <c r="E41" s="75" t="str">
        <f>'I3 Project list'!E41</f>
        <v>Final 4-lane - following interim option, upgrade Road corridor to provide four lanes with additional turning lanes at intersections where required (as indicated in SGA Design</v>
      </c>
      <c r="F41" s="162">
        <f>Con2_CostAllowances!M46</f>
        <v>6892837.4420719184</v>
      </c>
      <c r="G41" s="158">
        <f>'I1 Assumptions'!$F$35</f>
        <v>0.02</v>
      </c>
      <c r="H41" s="158">
        <f>'I1 Assumptions'!$F$36</f>
        <v>0.09</v>
      </c>
      <c r="I41" s="158">
        <f>'I1 Assumptions'!$F$37</f>
        <v>0.09</v>
      </c>
      <c r="J41" s="166">
        <f t="shared" si="0"/>
        <v>137856.74884143838</v>
      </c>
      <c r="K41" s="166">
        <f t="shared" si="1"/>
        <v>620355.36978647264</v>
      </c>
      <c r="L41" s="166">
        <f t="shared" si="2"/>
        <v>620355.36978647264</v>
      </c>
      <c r="M41" s="166">
        <f t="shared" si="3"/>
        <v>758212.11862791097</v>
      </c>
      <c r="N41" s="166">
        <f t="shared" si="4"/>
        <v>7513192.8118583914</v>
      </c>
      <c r="O41" s="166">
        <f t="shared" si="5"/>
        <v>8271404.9304863028</v>
      </c>
    </row>
    <row r="42" spans="1:15" x14ac:dyDescent="0.25">
      <c r="A42" s="75" t="str">
        <f>'I3 Project list'!A42</f>
        <v>Drury</v>
      </c>
      <c r="B42" s="75" t="str">
        <f>'I3 Project list'!C42</f>
        <v>Drury_23</v>
      </c>
      <c r="C42" s="75">
        <f>'I3 Project list'!B42</f>
        <v>23</v>
      </c>
      <c r="D42" s="75" t="str">
        <f>'I3 Project list'!D42</f>
        <v>Waihoehoe Rd West upgrades- between GSR &amp; Fitzgerald Rd, including bridge replacement over the rail corridor</v>
      </c>
      <c r="E42" s="75" t="str">
        <f>'I3 Project list'!E42</f>
        <v>4-lane urban- upgrade 2-lane with active modes on both sides, SGA design</v>
      </c>
      <c r="F42" s="162">
        <f>Con2_CostAllowances!M47</f>
        <v>29288230.513506316</v>
      </c>
      <c r="G42" s="158">
        <f>'I1 Assumptions'!$F$35</f>
        <v>0.02</v>
      </c>
      <c r="H42" s="158">
        <f>'I1 Assumptions'!$F$36</f>
        <v>0.09</v>
      </c>
      <c r="I42" s="158">
        <f>'I1 Assumptions'!$F$37</f>
        <v>0.09</v>
      </c>
      <c r="J42" s="166">
        <f t="shared" si="0"/>
        <v>585764.61027012637</v>
      </c>
      <c r="K42" s="166">
        <f t="shared" si="1"/>
        <v>2635940.7462155684</v>
      </c>
      <c r="L42" s="166">
        <f t="shared" si="2"/>
        <v>2635940.7462155684</v>
      </c>
      <c r="M42" s="166">
        <f t="shared" si="3"/>
        <v>3221705.3564856946</v>
      </c>
      <c r="N42" s="166">
        <f t="shared" si="4"/>
        <v>31924171.259721883</v>
      </c>
      <c r="O42" s="166">
        <f t="shared" si="5"/>
        <v>35145876.616207577</v>
      </c>
    </row>
    <row r="43" spans="1:15" x14ac:dyDescent="0.25">
      <c r="A43" s="75" t="str">
        <f>'I3 Project list'!A43</f>
        <v>Drury</v>
      </c>
      <c r="B43" s="75" t="str">
        <f>'I3 Project list'!C43</f>
        <v>Drury_24</v>
      </c>
      <c r="C43" s="75">
        <f>'I3 Project list'!B43</f>
        <v>24</v>
      </c>
      <c r="D43" s="75" t="str">
        <f>'I3 Project list'!D43</f>
        <v>Upgrades on Waihoehoe Rd east- from project 4 to Drury Hills + Drury Hills Intersection</v>
      </c>
      <c r="E43" s="75" t="str">
        <f>'I3 Project list'!E43</f>
        <v xml:space="preserve">2-lane urban - upgrade existing road layout with active modes on both sides, 20m cross-section </v>
      </c>
      <c r="F43" s="162">
        <f>Con2_CostAllowances!M48</f>
        <v>27989794.138953745</v>
      </c>
      <c r="G43" s="158">
        <f>'I1 Assumptions'!$F$35</f>
        <v>0.02</v>
      </c>
      <c r="H43" s="158">
        <f>'I1 Assumptions'!$F$36</f>
        <v>0.09</v>
      </c>
      <c r="I43" s="158">
        <f>'I1 Assumptions'!$F$37</f>
        <v>0.09</v>
      </c>
      <c r="J43" s="166">
        <f t="shared" si="0"/>
        <v>559795.88277907495</v>
      </c>
      <c r="K43" s="166">
        <f t="shared" si="1"/>
        <v>2519081.4725058372</v>
      </c>
      <c r="L43" s="166">
        <f t="shared" si="2"/>
        <v>2519081.4725058372</v>
      </c>
      <c r="M43" s="166">
        <f t="shared" si="3"/>
        <v>3078877.355284912</v>
      </c>
      <c r="N43" s="166">
        <f t="shared" si="4"/>
        <v>30508875.611459583</v>
      </c>
      <c r="O43" s="166">
        <f t="shared" si="5"/>
        <v>33587752.966744497</v>
      </c>
    </row>
    <row r="44" spans="1:15" x14ac:dyDescent="0.25">
      <c r="A44" s="75" t="str">
        <f>'I3 Project list'!A44</f>
        <v>Drury</v>
      </c>
      <c r="B44" s="75" t="str">
        <f>'I3 Project list'!C44</f>
        <v>Drury_25</v>
      </c>
      <c r="C44" s="75">
        <f>'I3 Project list'!B44</f>
        <v>25</v>
      </c>
      <c r="D44" s="75" t="str">
        <f>'I3 Project list'!D44</f>
        <v>Upgrades on Drury Hills from Waihoehoe Rd to Macwhinney Dr</v>
      </c>
      <c r="E44" s="75" t="str">
        <f>'I3 Project list'!E44</f>
        <v>2-lane urban- upgrade existing road layout to 2-lane urban with active modes on both sides</v>
      </c>
      <c r="F44" s="162">
        <f>Con2_CostAllowances!M49</f>
        <v>7116072.2247342439</v>
      </c>
      <c r="G44" s="158">
        <f>'I1 Assumptions'!$F$35</f>
        <v>0.02</v>
      </c>
      <c r="H44" s="158">
        <f>'I1 Assumptions'!$F$36</f>
        <v>0.09</v>
      </c>
      <c r="I44" s="158">
        <f>'I1 Assumptions'!$F$37</f>
        <v>0.09</v>
      </c>
      <c r="J44" s="166">
        <f t="shared" si="0"/>
        <v>142321.4444946849</v>
      </c>
      <c r="K44" s="166">
        <f t="shared" si="1"/>
        <v>640446.50022608193</v>
      </c>
      <c r="L44" s="166">
        <f t="shared" si="2"/>
        <v>640446.50022608193</v>
      </c>
      <c r="M44" s="166">
        <f t="shared" si="3"/>
        <v>782767.94472076686</v>
      </c>
      <c r="N44" s="166">
        <f t="shared" si="4"/>
        <v>7756518.7249603262</v>
      </c>
      <c r="O44" s="166">
        <f t="shared" si="5"/>
        <v>8539286.6696810927</v>
      </c>
    </row>
    <row r="45" spans="1:15" x14ac:dyDescent="0.25">
      <c r="A45" s="75" t="str">
        <f>'I3 Project list'!A45</f>
        <v>Drury</v>
      </c>
      <c r="B45" s="75" t="str">
        <f>'I3 Project list'!C45</f>
        <v>Drury_27a</v>
      </c>
      <c r="C45" s="75" t="str">
        <f>'I3 Project list'!B45</f>
        <v>27a</v>
      </c>
      <c r="D45" s="75" t="str">
        <f>'I3 Project list'!D45</f>
        <v>Active mode facilities from Drury hills and Fitzgerald to Quarry Rd (2 links and intersections)</v>
      </c>
      <c r="E45" s="75" t="str">
        <f>'I3 Project list'!E45</f>
        <v>Active mode upgrades- existing road layout with active modes on both sides + intersection upgrades for active mode crossing</v>
      </c>
      <c r="F45" s="162">
        <f>Con2_CostAllowances!M50</f>
        <v>7419219.1264393125</v>
      </c>
      <c r="G45" s="158">
        <f>'I1 Assumptions'!$F$35</f>
        <v>0.02</v>
      </c>
      <c r="H45" s="158">
        <f>'I1 Assumptions'!$F$36</f>
        <v>0.09</v>
      </c>
      <c r="I45" s="158">
        <f>'I1 Assumptions'!$F$37</f>
        <v>0.09</v>
      </c>
      <c r="J45" s="166">
        <f t="shared" si="0"/>
        <v>148384.38252878626</v>
      </c>
      <c r="K45" s="166">
        <f t="shared" si="1"/>
        <v>667729.72137953807</v>
      </c>
      <c r="L45" s="166">
        <f t="shared" si="2"/>
        <v>667729.72137953807</v>
      </c>
      <c r="M45" s="166">
        <f t="shared" si="3"/>
        <v>816114.10390832438</v>
      </c>
      <c r="N45" s="166">
        <f t="shared" si="4"/>
        <v>8086948.8478188505</v>
      </c>
      <c r="O45" s="166">
        <f t="shared" si="5"/>
        <v>8903062.9517271742</v>
      </c>
    </row>
    <row r="46" spans="1:15" x14ac:dyDescent="0.25">
      <c r="A46" s="75" t="str">
        <f>'I3 Project list'!A46</f>
        <v>Drury</v>
      </c>
      <c r="B46" s="75" t="str">
        <f>'I3 Project list'!C46</f>
        <v>Drury_27b</v>
      </c>
      <c r="C46" s="75" t="str">
        <f>'I3 Project list'!B46</f>
        <v>27b</v>
      </c>
      <c r="D46" s="75" t="str">
        <f>'I3 Project list'!D46</f>
        <v>Upgrade from Drury hills and Fitzgerald to Quarry Rd (2 links and intersections)</v>
      </c>
      <c r="E46" s="75" t="str">
        <f>'I3 Project list'!E46</f>
        <v>4-lane urban- upgrade existing road layout with active modes on both sides + intersection upgrades (TDM)</v>
      </c>
      <c r="F46" s="162">
        <f>Con2_CostAllowances!M51</f>
        <v>0</v>
      </c>
      <c r="G46" s="158">
        <f>'I1 Assumptions'!$F$35</f>
        <v>0.02</v>
      </c>
      <c r="H46" s="158">
        <f>'I1 Assumptions'!$F$36</f>
        <v>0.09</v>
      </c>
      <c r="I46" s="158">
        <f>'I1 Assumptions'!$F$37</f>
        <v>0.09</v>
      </c>
      <c r="J46" s="166">
        <f t="shared" si="0"/>
        <v>0</v>
      </c>
      <c r="K46" s="166">
        <f t="shared" si="1"/>
        <v>0</v>
      </c>
      <c r="L46" s="166">
        <f t="shared" si="2"/>
        <v>0</v>
      </c>
      <c r="M46" s="166">
        <f t="shared" si="3"/>
        <v>0</v>
      </c>
      <c r="N46" s="166">
        <f t="shared" si="4"/>
        <v>0</v>
      </c>
      <c r="O46" s="166">
        <f t="shared" si="5"/>
        <v>0</v>
      </c>
    </row>
    <row r="47" spans="1:15" x14ac:dyDescent="0.25">
      <c r="A47" s="75" t="str">
        <f>'I3 Project list'!A47</f>
        <v>Drury</v>
      </c>
      <c r="B47" s="75" t="str">
        <f>'I3 Project list'!C47</f>
        <v>Drury_28</v>
      </c>
      <c r="C47" s="75">
        <f>'I3 Project list'!B47</f>
        <v>28</v>
      </c>
      <c r="D47" s="75" t="str">
        <f>'I3 Project list'!D47</f>
        <v>New collector in N-S direction parallel to Fitzgerald Rd</v>
      </c>
      <c r="E47" s="75" t="str">
        <f>'I3 Project list'!E47</f>
        <v>2-lane collector- new collector with active mode on both sides + intersection improvements (TDM)</v>
      </c>
      <c r="F47" s="162">
        <f>Con2_CostAllowances!M52</f>
        <v>22321674.885177545</v>
      </c>
      <c r="G47" s="158">
        <f>'I1 Assumptions'!$F$35</f>
        <v>0.02</v>
      </c>
      <c r="H47" s="158">
        <f>'I1 Assumptions'!$F$36</f>
        <v>0.09</v>
      </c>
      <c r="I47" s="158">
        <f>'I1 Assumptions'!$F$37</f>
        <v>0.09</v>
      </c>
      <c r="J47" s="166">
        <f t="shared" si="0"/>
        <v>446433.49770355091</v>
      </c>
      <c r="K47" s="166">
        <f t="shared" si="1"/>
        <v>2008950.7396659791</v>
      </c>
      <c r="L47" s="166">
        <f t="shared" si="2"/>
        <v>2008950.7396659791</v>
      </c>
      <c r="M47" s="166">
        <f t="shared" si="3"/>
        <v>2455384.2373695299</v>
      </c>
      <c r="N47" s="166">
        <f t="shared" si="4"/>
        <v>24330625.624843523</v>
      </c>
      <c r="O47" s="166">
        <f t="shared" si="5"/>
        <v>26786009.862213053</v>
      </c>
    </row>
    <row r="48" spans="1:15" x14ac:dyDescent="0.25">
      <c r="A48" s="75" t="str">
        <f>'I3 Project list'!A48</f>
        <v>Drury</v>
      </c>
      <c r="B48" s="75" t="str">
        <f>'I3 Project list'!C48</f>
        <v>Drury_28a</v>
      </c>
      <c r="C48" s="75" t="str">
        <f>'I3 Project list'!B48</f>
        <v>28a</v>
      </c>
      <c r="D48" s="75" t="str">
        <f>'I3 Project list'!D48</f>
        <v>Northern Section of new collector in N-S direction parallel to Fitzgerald Rd</v>
      </c>
      <c r="E48" s="75" t="str">
        <f>'I3 Project list'!E48</f>
        <v>2-lane collector to connect with Drury Central Station, including bridge over streamM)</v>
      </c>
      <c r="F48" s="162">
        <f>Con2_CostAllowances!M53</f>
        <v>6928388.1518828198</v>
      </c>
      <c r="G48" s="158">
        <f>'I1 Assumptions'!$F$35</f>
        <v>0.02</v>
      </c>
      <c r="H48" s="158">
        <f>'I1 Assumptions'!$F$36</f>
        <v>0.09</v>
      </c>
      <c r="I48" s="158">
        <f>'I1 Assumptions'!$F$37</f>
        <v>0.09</v>
      </c>
      <c r="J48" s="166">
        <f t="shared" si="0"/>
        <v>138567.7630376564</v>
      </c>
      <c r="K48" s="166">
        <f t="shared" si="1"/>
        <v>623554.93366945372</v>
      </c>
      <c r="L48" s="166">
        <f t="shared" si="2"/>
        <v>623554.93366945372</v>
      </c>
      <c r="M48" s="166">
        <f t="shared" si="3"/>
        <v>762122.69670711015</v>
      </c>
      <c r="N48" s="166">
        <f t="shared" si="4"/>
        <v>7551943.0855522733</v>
      </c>
      <c r="O48" s="166">
        <f t="shared" si="5"/>
        <v>8314065.7822593832</v>
      </c>
    </row>
    <row r="49" spans="1:15" x14ac:dyDescent="0.25">
      <c r="A49" s="75" t="str">
        <f>'I3 Project list'!A49</f>
        <v>Drury</v>
      </c>
      <c r="B49" s="75" t="str">
        <f>'I3 Project list'!C49</f>
        <v>Drury_29</v>
      </c>
      <c r="C49" s="75">
        <f>'I3 Project list'!B49</f>
        <v>29</v>
      </c>
      <c r="D49" s="75" t="str">
        <f>'I3 Project list'!D49</f>
        <v>New collector in E-W direction between Flanagan &amp; Fitzgerald Rd (collector 2)</v>
      </c>
      <c r="E49" s="75" t="str">
        <f>'I3 Project list'!E49</f>
        <v>2-lane collector- new collector with active mode on both sides + intersection improvements (TDM)</v>
      </c>
      <c r="F49" s="162">
        <f>Con2_CostAllowances!M54</f>
        <v>14538104.137000574</v>
      </c>
      <c r="G49" s="158">
        <f>'I1 Assumptions'!$F$35</f>
        <v>0.02</v>
      </c>
      <c r="H49" s="158">
        <f>'I1 Assumptions'!$F$36</f>
        <v>0.09</v>
      </c>
      <c r="I49" s="158">
        <f>'I1 Assumptions'!$F$37</f>
        <v>0.09</v>
      </c>
      <c r="J49" s="166">
        <f t="shared" si="0"/>
        <v>290762.08274001151</v>
      </c>
      <c r="K49" s="166">
        <f t="shared" si="1"/>
        <v>1308429.3723300516</v>
      </c>
      <c r="L49" s="166">
        <f t="shared" si="2"/>
        <v>1308429.3723300516</v>
      </c>
      <c r="M49" s="166">
        <f t="shared" si="3"/>
        <v>1599191.455070063</v>
      </c>
      <c r="N49" s="166">
        <f t="shared" si="4"/>
        <v>15846533.509330625</v>
      </c>
      <c r="O49" s="166">
        <f t="shared" si="5"/>
        <v>17445724.964400686</v>
      </c>
    </row>
    <row r="50" spans="1:15" x14ac:dyDescent="0.25">
      <c r="A50" s="75" t="str">
        <f>'I3 Project list'!A50</f>
        <v>Drury</v>
      </c>
      <c r="B50" s="75" t="str">
        <f>'I3 Project list'!C50</f>
        <v>Drury_30</v>
      </c>
      <c r="C50" s="75">
        <f>'I3 Project list'!B50</f>
        <v>30</v>
      </c>
      <c r="D50" s="75" t="str">
        <f>'I3 Project list'!D50</f>
        <v>2-lane internal collector between Fitzgerald &amp; Drury Hills E-W direction</v>
      </c>
      <c r="E50" s="75" t="str">
        <f>'I3 Project list'!E50</f>
        <v>2-lane collector- new collector with active mode on both sides + intersection improvements (TDM)</v>
      </c>
      <c r="F50" s="162">
        <f>Con2_CostAllowances!M55</f>
        <v>34207303.851766057</v>
      </c>
      <c r="G50" s="158">
        <f>'I1 Assumptions'!$F$35</f>
        <v>0.02</v>
      </c>
      <c r="H50" s="158">
        <f>'I1 Assumptions'!$F$36</f>
        <v>0.09</v>
      </c>
      <c r="I50" s="158">
        <f>'I1 Assumptions'!$F$37</f>
        <v>0.09</v>
      </c>
      <c r="J50" s="166">
        <f t="shared" si="0"/>
        <v>684146.07703532116</v>
      </c>
      <c r="K50" s="166">
        <f t="shared" si="1"/>
        <v>3078657.3466589451</v>
      </c>
      <c r="L50" s="166">
        <f t="shared" si="2"/>
        <v>3078657.3466589451</v>
      </c>
      <c r="M50" s="166">
        <f t="shared" si="3"/>
        <v>3762803.423694266</v>
      </c>
      <c r="N50" s="166">
        <f t="shared" si="4"/>
        <v>37285961.198425002</v>
      </c>
      <c r="O50" s="166">
        <f t="shared" si="5"/>
        <v>41048764.62211927</v>
      </c>
    </row>
    <row r="51" spans="1:15" x14ac:dyDescent="0.25">
      <c r="A51" s="75" t="str">
        <f>'I3 Project list'!A51</f>
        <v>Drury</v>
      </c>
      <c r="B51" s="75" t="str">
        <f>'I3 Project list'!C51</f>
        <v>Drury_30.1</v>
      </c>
      <c r="C51" s="75">
        <f>'I3 Project list'!B51</f>
        <v>30.1</v>
      </c>
      <c r="D51" s="75" t="str">
        <f>'I3 Project list'!D51</f>
        <v>2-lane internal collector between Fitzgerald &amp; Fielding Road E-W direction</v>
      </c>
      <c r="E51" s="75" t="str">
        <f>'I3 Project list'!E51</f>
        <v>2-lane collector- new collector with active mode on both sides + intersection improvements (TDM)</v>
      </c>
      <c r="F51" s="162">
        <f>Con2_CostAllowances!M56</f>
        <v>11117373.751823969</v>
      </c>
      <c r="G51" s="158">
        <f>'I1 Assumptions'!$F$35</f>
        <v>0.02</v>
      </c>
      <c r="H51" s="158">
        <f>'I1 Assumptions'!$F$36</f>
        <v>0.09</v>
      </c>
      <c r="I51" s="158">
        <f>'I1 Assumptions'!$F$37</f>
        <v>0.09</v>
      </c>
      <c r="J51" s="166">
        <f t="shared" si="0"/>
        <v>222347.47503647939</v>
      </c>
      <c r="K51" s="166">
        <f t="shared" si="1"/>
        <v>1000563.6376641572</v>
      </c>
      <c r="L51" s="166">
        <f t="shared" si="2"/>
        <v>1000563.6376641572</v>
      </c>
      <c r="M51" s="166">
        <f t="shared" si="3"/>
        <v>1222911.1127006365</v>
      </c>
      <c r="N51" s="166">
        <f t="shared" si="4"/>
        <v>12117937.389488127</v>
      </c>
      <c r="O51" s="166">
        <f t="shared" si="5"/>
        <v>13340848.502188765</v>
      </c>
    </row>
    <row r="52" spans="1:15" x14ac:dyDescent="0.25">
      <c r="A52" s="75" t="str">
        <f>'I3 Project list'!A52</f>
        <v>Drury</v>
      </c>
      <c r="B52" s="75" t="str">
        <f>'I3 Project list'!C52</f>
        <v>Drury_30.2</v>
      </c>
      <c r="C52" s="75">
        <f>'I3 Project list'!B52</f>
        <v>30.2</v>
      </c>
      <c r="D52" s="75" t="str">
        <f>'I3 Project list'!D52</f>
        <v>2-lane internal collector between Fielding Road &amp; Drury Hills E-W direction</v>
      </c>
      <c r="E52" s="75" t="str">
        <f>'I3 Project list'!E52</f>
        <v>2-lane collector- new collector with active mode on both sides + intersection improvements (TDM)</v>
      </c>
      <c r="F52" s="162">
        <f>Con2_CostAllowances!M57</f>
        <v>23089930.099942092</v>
      </c>
      <c r="G52" s="158">
        <f>'I1 Assumptions'!$F$35</f>
        <v>0.02</v>
      </c>
      <c r="H52" s="158">
        <f>'I1 Assumptions'!$F$36</f>
        <v>0.09</v>
      </c>
      <c r="I52" s="158">
        <f>'I1 Assumptions'!$F$37</f>
        <v>0.09</v>
      </c>
      <c r="J52" s="166">
        <f t="shared" si="0"/>
        <v>461798.60199884186</v>
      </c>
      <c r="K52" s="166">
        <f t="shared" si="1"/>
        <v>2078093.7089947881</v>
      </c>
      <c r="L52" s="166">
        <f t="shared" si="2"/>
        <v>2078093.7089947881</v>
      </c>
      <c r="M52" s="166">
        <f t="shared" si="3"/>
        <v>2539892.31099363</v>
      </c>
      <c r="N52" s="166">
        <f t="shared" si="4"/>
        <v>25168023.808936879</v>
      </c>
      <c r="O52" s="166">
        <f t="shared" si="5"/>
        <v>27707916.119930509</v>
      </c>
    </row>
    <row r="53" spans="1:15" x14ac:dyDescent="0.25">
      <c r="A53" s="75" t="str">
        <f>'I3 Project list'!A53</f>
        <v>Drury</v>
      </c>
      <c r="B53" s="75" t="str">
        <f>'I3 Project list'!C53</f>
        <v>Drury_31</v>
      </c>
      <c r="C53" s="75">
        <f>'I3 Project list'!B53</f>
        <v>31</v>
      </c>
      <c r="D53" s="75" t="str">
        <f>'I3 Project list'!D53</f>
        <v>Upgrades on Cossey Rd between Fitzgerald &amp; Waihoehoe Rd</v>
      </c>
      <c r="E53" s="75" t="str">
        <f>'I3 Project list'!E53</f>
        <v>2-lane urban - upgrade existing roadwith active modes on both sides / Mill Road design ?</v>
      </c>
      <c r="F53" s="162">
        <f>Con2_CostAllowances!M58</f>
        <v>6966260.1778977346</v>
      </c>
      <c r="G53" s="158">
        <f>'I1 Assumptions'!$F$35</f>
        <v>0.02</v>
      </c>
      <c r="H53" s="158">
        <f>'I1 Assumptions'!$F$36</f>
        <v>0.09</v>
      </c>
      <c r="I53" s="158">
        <f>'I1 Assumptions'!$F$37</f>
        <v>0.09</v>
      </c>
      <c r="J53" s="166">
        <f t="shared" si="0"/>
        <v>139325.20355795469</v>
      </c>
      <c r="K53" s="166">
        <f t="shared" si="1"/>
        <v>626963.41601079609</v>
      </c>
      <c r="L53" s="166">
        <f t="shared" si="2"/>
        <v>626963.41601079609</v>
      </c>
      <c r="M53" s="166">
        <f t="shared" si="3"/>
        <v>766288.61956875073</v>
      </c>
      <c r="N53" s="166">
        <f t="shared" si="4"/>
        <v>7593223.5939085307</v>
      </c>
      <c r="O53" s="166">
        <f t="shared" si="5"/>
        <v>8359512.2134772819</v>
      </c>
    </row>
    <row r="54" spans="1:15" x14ac:dyDescent="0.25">
      <c r="A54" s="75" t="str">
        <f>'I3 Project list'!A54</f>
        <v>Drury</v>
      </c>
      <c r="B54" s="75" t="str">
        <f>'I3 Project list'!C54</f>
        <v>Drury_32</v>
      </c>
      <c r="C54" s="75">
        <f>'I3 Project list'!B54</f>
        <v>32</v>
      </c>
      <c r="D54" s="75" t="str">
        <f>'I3 Project list'!D54</f>
        <v>New Intersection on Cossey Rd/Waihoehoe Rd</v>
      </c>
      <c r="E54" s="75" t="str">
        <f>'I3 Project list'!E54</f>
        <v>Assume 1 simple roundabout intesection</v>
      </c>
      <c r="F54" s="162">
        <f>Con2_CostAllowances!M59</f>
        <v>4635273.726377178</v>
      </c>
      <c r="G54" s="158">
        <f>'I1 Assumptions'!$F$35</f>
        <v>0.02</v>
      </c>
      <c r="H54" s="158">
        <f>'I1 Assumptions'!$F$36</f>
        <v>0.09</v>
      </c>
      <c r="I54" s="158">
        <f>'I1 Assumptions'!$F$37</f>
        <v>0.09</v>
      </c>
      <c r="J54" s="166">
        <f t="shared" si="0"/>
        <v>92705.474527543556</v>
      </c>
      <c r="K54" s="166">
        <f t="shared" si="1"/>
        <v>417174.63537394599</v>
      </c>
      <c r="L54" s="166">
        <f t="shared" si="2"/>
        <v>417174.63537394599</v>
      </c>
      <c r="M54" s="166">
        <f t="shared" si="3"/>
        <v>509880.10990148957</v>
      </c>
      <c r="N54" s="166">
        <f t="shared" si="4"/>
        <v>5052448.3617511243</v>
      </c>
      <c r="O54" s="166">
        <f t="shared" si="5"/>
        <v>5562328.471652614</v>
      </c>
    </row>
    <row r="55" spans="1:15" x14ac:dyDescent="0.25">
      <c r="A55" s="75" t="str">
        <f>'I3 Project list'!A55</f>
        <v>Drury</v>
      </c>
      <c r="B55" s="75" t="str">
        <f>'I3 Project list'!C55</f>
        <v>Drury_33</v>
      </c>
      <c r="C55" s="75">
        <f>'I3 Project list'!B55</f>
        <v>33</v>
      </c>
      <c r="D55" s="75" t="str">
        <f>'I3 Project list'!D55</f>
        <v>Upgrade Fitzgerald Rd from project 7 to Brookefield Rd</v>
      </c>
      <c r="E55" s="75" t="str">
        <f>'I3 Project list'!E55</f>
        <v>2-lane urban- upgrade existing road layout to 2-lane urban with active modes on both sides (TDM )</v>
      </c>
      <c r="F55" s="162">
        <f>Con2_CostAllowances!M60</f>
        <v>2846428.8898936976</v>
      </c>
      <c r="G55" s="158">
        <f>'I1 Assumptions'!$F$35</f>
        <v>0.02</v>
      </c>
      <c r="H55" s="158">
        <f>'I1 Assumptions'!$F$36</f>
        <v>0.09</v>
      </c>
      <c r="I55" s="158">
        <f>'I1 Assumptions'!$F$37</f>
        <v>0.09</v>
      </c>
      <c r="J55" s="166">
        <f t="shared" si="0"/>
        <v>56928.57779787395</v>
      </c>
      <c r="K55" s="166">
        <f t="shared" si="1"/>
        <v>256178.60009043277</v>
      </c>
      <c r="L55" s="166">
        <f t="shared" si="2"/>
        <v>256178.60009043277</v>
      </c>
      <c r="M55" s="166">
        <f t="shared" si="3"/>
        <v>313107.17788830673</v>
      </c>
      <c r="N55" s="166">
        <f t="shared" si="4"/>
        <v>3102607.4899841305</v>
      </c>
      <c r="O55" s="166">
        <f t="shared" si="5"/>
        <v>3415714.6678724373</v>
      </c>
    </row>
    <row r="56" spans="1:15" x14ac:dyDescent="0.25">
      <c r="A56" s="75" t="str">
        <f>'I3 Project list'!A56</f>
        <v>Drury</v>
      </c>
      <c r="B56" s="75" t="str">
        <f>'I3 Project list'!C56</f>
        <v>Drury_34</v>
      </c>
      <c r="C56" s="75">
        <f>'I3 Project list'!B56</f>
        <v>34</v>
      </c>
      <c r="D56" s="75" t="str">
        <f>'I3 Project list'!D56</f>
        <v>New Drury Interchange connection to Kiwi development</v>
      </c>
      <c r="E56" s="75" t="str">
        <f>'I3 Project list'!E56</f>
        <v>2-lane urban- new road layout with active modes on both sides (TDM)</v>
      </c>
      <c r="F56" s="162">
        <f>Con2_CostAllowances!M61</f>
        <v>0</v>
      </c>
      <c r="G56" s="158">
        <f>'I1 Assumptions'!$F$35</f>
        <v>0.02</v>
      </c>
      <c r="H56" s="158">
        <f>'I1 Assumptions'!$F$36</f>
        <v>0.09</v>
      </c>
      <c r="I56" s="158">
        <f>'I1 Assumptions'!$F$37</f>
        <v>0.09</v>
      </c>
      <c r="J56" s="166">
        <f t="shared" si="0"/>
        <v>0</v>
      </c>
      <c r="K56" s="166">
        <f t="shared" si="1"/>
        <v>0</v>
      </c>
      <c r="L56" s="166">
        <f t="shared" si="2"/>
        <v>0</v>
      </c>
      <c r="M56" s="166">
        <f t="shared" si="3"/>
        <v>0</v>
      </c>
      <c r="N56" s="166">
        <f t="shared" si="4"/>
        <v>0</v>
      </c>
      <c r="O56" s="166">
        <f t="shared" si="5"/>
        <v>0</v>
      </c>
    </row>
    <row r="57" spans="1:15" x14ac:dyDescent="0.25">
      <c r="A57" s="75" t="str">
        <f>'I3 Project list'!A57</f>
        <v>Drury</v>
      </c>
      <c r="B57" s="75" t="str">
        <f>'I3 Project list'!C57</f>
        <v>Drury_35a</v>
      </c>
      <c r="C57" s="75" t="str">
        <f>'I3 Project list'!B57</f>
        <v>35a</v>
      </c>
      <c r="D57" s="75" t="str">
        <f>'I3 Project list'!D57</f>
        <v xml:space="preserve">Mill Road : Drury South connection from Fitzgerald/Cossey intersection to SH1 + Interchange </v>
      </c>
      <c r="E57" s="75" t="str">
        <f>'I3 Project list'!E57</f>
        <v>2-lane- new road layout with active modes on both sides (depends on Mill Road design and sequencing)</v>
      </c>
      <c r="F57" s="162">
        <f>Con2_CostAllowances!M62</f>
        <v>0</v>
      </c>
      <c r="G57" s="158">
        <f>'I1 Assumptions'!$F$35</f>
        <v>0.02</v>
      </c>
      <c r="H57" s="158">
        <f>'I1 Assumptions'!$F$36</f>
        <v>0.09</v>
      </c>
      <c r="I57" s="158">
        <f>'I1 Assumptions'!$F$37</f>
        <v>0.09</v>
      </c>
      <c r="J57" s="166">
        <f t="shared" si="0"/>
        <v>0</v>
      </c>
      <c r="K57" s="166">
        <f t="shared" si="1"/>
        <v>0</v>
      </c>
      <c r="L57" s="166">
        <f t="shared" si="2"/>
        <v>0</v>
      </c>
      <c r="M57" s="166">
        <f t="shared" si="3"/>
        <v>0</v>
      </c>
      <c r="N57" s="166">
        <f t="shared" si="4"/>
        <v>0</v>
      </c>
      <c r="O57" s="166">
        <f t="shared" si="5"/>
        <v>0</v>
      </c>
    </row>
    <row r="58" spans="1:15" x14ac:dyDescent="0.25">
      <c r="A58" s="75" t="str">
        <f>'I3 Project list'!A58</f>
        <v>Drury</v>
      </c>
      <c r="B58" s="75" t="str">
        <f>'I3 Project list'!C58</f>
        <v>Drury_35b</v>
      </c>
      <c r="C58" s="75" t="str">
        <f>'I3 Project list'!B58</f>
        <v>35b</v>
      </c>
      <c r="D58" s="75" t="str">
        <f>'I3 Project list'!D58</f>
        <v xml:space="preserve">Mill Road : Drury South connection from Fitzgerald/Cossey intersection to SH1 + Interchange </v>
      </c>
      <c r="E58" s="75" t="str">
        <f>'I3 Project list'!E58</f>
        <v>4-lane- new road layout with active modes on both sides (depends on Mill Road design and sequencing)</v>
      </c>
      <c r="F58" s="162">
        <f>Con2_CostAllowances!M63</f>
        <v>0</v>
      </c>
      <c r="G58" s="158">
        <f>'I1 Assumptions'!$F$35</f>
        <v>0.02</v>
      </c>
      <c r="H58" s="158">
        <f>'I1 Assumptions'!$F$36</f>
        <v>0.09</v>
      </c>
      <c r="I58" s="158">
        <f>'I1 Assumptions'!$F$37</f>
        <v>0.09</v>
      </c>
      <c r="J58" s="166">
        <f t="shared" si="0"/>
        <v>0</v>
      </c>
      <c r="K58" s="166">
        <f t="shared" si="1"/>
        <v>0</v>
      </c>
      <c r="L58" s="166">
        <f t="shared" si="2"/>
        <v>0</v>
      </c>
      <c r="M58" s="166">
        <f t="shared" si="3"/>
        <v>0</v>
      </c>
      <c r="N58" s="166">
        <f t="shared" si="4"/>
        <v>0</v>
      </c>
      <c r="O58" s="166">
        <f t="shared" si="5"/>
        <v>0</v>
      </c>
    </row>
    <row r="59" spans="1:15" x14ac:dyDescent="0.25">
      <c r="A59" s="75" t="str">
        <f>'I3 Project list'!A59</f>
        <v>Drury</v>
      </c>
      <c r="B59" s="75" t="str">
        <f>'I3 Project list'!C59</f>
        <v>Drury_36</v>
      </c>
      <c r="C59" s="75">
        <f>'I3 Project list'!B59</f>
        <v>36</v>
      </c>
      <c r="D59" s="75" t="str">
        <f>'I3 Project list'!D59</f>
        <v>Complete Bremner-Norrie Road connection from SH1 upto GSR (overlap with project 12)</v>
      </c>
      <c r="E59" s="75" t="str">
        <f>'I3 Project list'!E59</f>
        <v>4-lane urban- upgrade with active modes on both sides (SGA design)</v>
      </c>
      <c r="F59" s="162">
        <f>Con2_CostAllowances!M64</f>
        <v>51514853.916340925</v>
      </c>
      <c r="G59" s="158">
        <f>'I1 Assumptions'!$F$35</f>
        <v>0.02</v>
      </c>
      <c r="H59" s="158">
        <f>'I1 Assumptions'!$F$36</f>
        <v>0.09</v>
      </c>
      <c r="I59" s="158">
        <f>'I1 Assumptions'!$F$37</f>
        <v>0.09</v>
      </c>
      <c r="J59" s="166">
        <f t="shared" si="0"/>
        <v>1030297.0783268185</v>
      </c>
      <c r="K59" s="166">
        <f t="shared" si="1"/>
        <v>4636336.8524706829</v>
      </c>
      <c r="L59" s="166">
        <f t="shared" si="2"/>
        <v>4636336.8524706829</v>
      </c>
      <c r="M59" s="166">
        <f t="shared" si="3"/>
        <v>5666633.9307975015</v>
      </c>
      <c r="N59" s="166">
        <f t="shared" si="4"/>
        <v>56151190.768811606</v>
      </c>
      <c r="O59" s="166">
        <f t="shared" si="5"/>
        <v>61817824.699609108</v>
      </c>
    </row>
    <row r="60" spans="1:15" x14ac:dyDescent="0.25">
      <c r="A60" s="75" t="str">
        <f>'I3 Project list'!A60</f>
        <v>Drury</v>
      </c>
      <c r="B60" s="75" t="str">
        <f>'I3 Project list'!C60</f>
        <v>Drury_36a</v>
      </c>
      <c r="C60" s="75" t="str">
        <f>'I3 Project list'!B60</f>
        <v>36a</v>
      </c>
      <c r="D60" s="75" t="str">
        <f>'I3 Project list'!D60</f>
        <v>Bremner-Norrie Road east of SH1 up to GSR (overlap with project 12)</v>
      </c>
      <c r="E60" s="75" t="str">
        <f>'I3 Project list'!E60</f>
        <v>2-lane urban- upgrade existing road layout with active modes on both sides (Under construction)</v>
      </c>
      <c r="F60" s="162">
        <f>Con2_CostAllowances!M65</f>
        <v>17212660.46111618</v>
      </c>
      <c r="G60" s="158">
        <f>'I1 Assumptions'!$F$35</f>
        <v>0.02</v>
      </c>
      <c r="H60" s="158">
        <f>'I1 Assumptions'!$F$36</f>
        <v>0.09</v>
      </c>
      <c r="I60" s="158">
        <f>'I1 Assumptions'!$F$37</f>
        <v>0.09</v>
      </c>
      <c r="J60" s="166">
        <f t="shared" si="0"/>
        <v>344253.20922232361</v>
      </c>
      <c r="K60" s="166">
        <f t="shared" si="1"/>
        <v>1549139.4415004561</v>
      </c>
      <c r="L60" s="166">
        <f t="shared" si="2"/>
        <v>1549139.4415004561</v>
      </c>
      <c r="M60" s="166">
        <f t="shared" si="3"/>
        <v>1893392.6507227798</v>
      </c>
      <c r="N60" s="166">
        <f t="shared" si="4"/>
        <v>18761799.902616635</v>
      </c>
      <c r="O60" s="166">
        <f t="shared" si="5"/>
        <v>20655192.553339414</v>
      </c>
    </row>
    <row r="61" spans="1:15" x14ac:dyDescent="0.25">
      <c r="A61" s="75" t="str">
        <f>'I3 Project list'!A61</f>
        <v>Drury</v>
      </c>
      <c r="B61" s="75" t="str">
        <f>'I3 Project list'!C61</f>
        <v>Drury_36b</v>
      </c>
      <c r="C61" s="75" t="str">
        <f>'I3 Project list'!B61</f>
        <v>36b</v>
      </c>
      <c r="D61" s="75" t="str">
        <f>'I3 Project list'!D61</f>
        <v>Complete Bremner-Norrie Road connection from SH1 up to GSR excluding Bridge (overlap with project 12)</v>
      </c>
      <c r="E61" s="75" t="str">
        <f>'I3 Project list'!E61</f>
        <v>4-lane urban- upgrade interim 2-lane urban corridor to a 4-lane corridor with active modes on both sides (SGA design)</v>
      </c>
      <c r="F61" s="162">
        <f>Con2_CostAllowances!M66</f>
        <v>17126780.186116505</v>
      </c>
      <c r="G61" s="158">
        <f>'I1 Assumptions'!$F$35</f>
        <v>0.02</v>
      </c>
      <c r="H61" s="158">
        <f>'I1 Assumptions'!$F$36</f>
        <v>0.09</v>
      </c>
      <c r="I61" s="158">
        <f>'I1 Assumptions'!$F$37</f>
        <v>0.09</v>
      </c>
      <c r="J61" s="166">
        <f t="shared" si="0"/>
        <v>342535.60372233012</v>
      </c>
      <c r="K61" s="166">
        <f t="shared" si="1"/>
        <v>1541410.2167504854</v>
      </c>
      <c r="L61" s="166">
        <f t="shared" si="2"/>
        <v>1541410.2167504854</v>
      </c>
      <c r="M61" s="166">
        <f t="shared" si="3"/>
        <v>1883945.8204728155</v>
      </c>
      <c r="N61" s="166">
        <f t="shared" si="4"/>
        <v>18668190.402866989</v>
      </c>
      <c r="O61" s="166">
        <f t="shared" si="5"/>
        <v>20552136.223339804</v>
      </c>
    </row>
    <row r="62" spans="1:15" x14ac:dyDescent="0.25">
      <c r="A62" s="75" t="str">
        <f>'I3 Project list'!A62</f>
        <v>Drury</v>
      </c>
      <c r="B62" s="75" t="str">
        <f>'I3 Project list'!C62</f>
        <v>Drury_36c</v>
      </c>
      <c r="C62" s="75" t="str">
        <f>'I3 Project list'!B62</f>
        <v>36c</v>
      </c>
      <c r="D62" s="75" t="str">
        <f>'I3 Project list'!D62</f>
        <v>Complete Bremner-Norrie Road connection from SH1 up to GSR - Bridge structure (overlap with project 12)</v>
      </c>
      <c r="E62" s="75" t="str">
        <f>'I3 Project list'!E62</f>
        <v>Upgrade interim 2-lane bridges (3No. to 4 lane bridges with active modes on both sides (SGA design)</v>
      </c>
      <c r="F62" s="162">
        <f>Con2_CostAllowances!M67</f>
        <v>18021944.248154465</v>
      </c>
      <c r="G62" s="158">
        <f>'I1 Assumptions'!$F$35</f>
        <v>0.02</v>
      </c>
      <c r="H62" s="158">
        <f>'I1 Assumptions'!$F$36</f>
        <v>0.09</v>
      </c>
      <c r="I62" s="158">
        <f>'I1 Assumptions'!$F$37</f>
        <v>0.09</v>
      </c>
      <c r="J62" s="166">
        <f t="shared" si="0"/>
        <v>360438.88496308931</v>
      </c>
      <c r="K62" s="166">
        <f t="shared" si="1"/>
        <v>1621974.9823339018</v>
      </c>
      <c r="L62" s="166">
        <f t="shared" si="2"/>
        <v>1621974.9823339018</v>
      </c>
      <c r="M62" s="166">
        <f t="shared" si="3"/>
        <v>1982413.8672969912</v>
      </c>
      <c r="N62" s="166">
        <f t="shared" si="4"/>
        <v>19643919.230488367</v>
      </c>
      <c r="O62" s="166">
        <f t="shared" si="5"/>
        <v>21626333.097785357</v>
      </c>
    </row>
    <row r="63" spans="1:15" x14ac:dyDescent="0.25">
      <c r="A63" s="75" t="str">
        <f>'I3 Project list'!A63</f>
        <v>Drury</v>
      </c>
      <c r="B63" s="75" t="str">
        <f>'I3 Project list'!C63</f>
        <v>Drury_37a(i)</v>
      </c>
      <c r="C63" s="75" t="str">
        <f>'I3 Project list'!B63</f>
        <v>37a(i)</v>
      </c>
      <c r="D63" s="75" t="str">
        <f>'I3 Project list'!D63</f>
        <v>N-S Opaheke Arterial from development to Ponga Rd</v>
      </c>
      <c r="E63" s="75" t="str">
        <f>'I3 Project list'!E63</f>
        <v>2-lane urban- new road layout with active modes on both sides (TDM)</v>
      </c>
      <c r="F63" s="162">
        <f>Con2_CostAllowances!M68</f>
        <v>32473905.324948624</v>
      </c>
      <c r="G63" s="158">
        <f>'I1 Assumptions'!$F$35</f>
        <v>0.02</v>
      </c>
      <c r="H63" s="158">
        <f>'I1 Assumptions'!$F$36</f>
        <v>0.09</v>
      </c>
      <c r="I63" s="158">
        <f>'I1 Assumptions'!$F$37</f>
        <v>0.09</v>
      </c>
      <c r="J63" s="166">
        <f t="shared" si="0"/>
        <v>649478.10649897251</v>
      </c>
      <c r="K63" s="166">
        <f t="shared" si="1"/>
        <v>2922651.4792453758</v>
      </c>
      <c r="L63" s="166">
        <f t="shared" si="2"/>
        <v>2922651.4792453758</v>
      </c>
      <c r="M63" s="166">
        <f t="shared" si="3"/>
        <v>3572129.5857443484</v>
      </c>
      <c r="N63" s="166">
        <f t="shared" si="4"/>
        <v>35396556.804194003</v>
      </c>
      <c r="O63" s="166">
        <f t="shared" si="5"/>
        <v>38968686.389938354</v>
      </c>
    </row>
    <row r="64" spans="1:15" x14ac:dyDescent="0.25">
      <c r="A64" s="75" t="str">
        <f>'I3 Project list'!A64</f>
        <v>Drury</v>
      </c>
      <c r="B64" s="75" t="str">
        <f>'I3 Project list'!C64</f>
        <v>Drury_37a(ii)</v>
      </c>
      <c r="C64" s="75" t="str">
        <f>'I3 Project list'!B64</f>
        <v>37a(ii)</v>
      </c>
      <c r="D64" s="75" t="str">
        <f>'I3 Project list'!D64</f>
        <v>N-S Opaheke Arterial from development to Ponga Rd</v>
      </c>
      <c r="E64" s="75" t="str">
        <f>'I3 Project list'!E64</f>
        <v>2-lane urban- bridge construction</v>
      </c>
      <c r="F64" s="162">
        <f>Con2_CostAllowances!M69</f>
        <v>35660399.584688157</v>
      </c>
      <c r="G64" s="158">
        <f>'I1 Assumptions'!$F$35</f>
        <v>0.02</v>
      </c>
      <c r="H64" s="158">
        <f>'I1 Assumptions'!$F$36</f>
        <v>0.09</v>
      </c>
      <c r="I64" s="158">
        <f>'I1 Assumptions'!$F$37</f>
        <v>0.09</v>
      </c>
      <c r="J64" s="166">
        <f t="shared" si="0"/>
        <v>713207.99169376318</v>
      </c>
      <c r="K64" s="166">
        <f t="shared" si="1"/>
        <v>3209435.9626219338</v>
      </c>
      <c r="L64" s="166">
        <f t="shared" si="2"/>
        <v>3209435.9626219338</v>
      </c>
      <c r="M64" s="166">
        <f t="shared" si="3"/>
        <v>3922643.9543156968</v>
      </c>
      <c r="N64" s="166">
        <f t="shared" si="4"/>
        <v>38869835.547310092</v>
      </c>
      <c r="O64" s="166">
        <f t="shared" si="5"/>
        <v>42792479.501625791</v>
      </c>
    </row>
    <row r="65" spans="1:15" x14ac:dyDescent="0.25">
      <c r="A65" s="75" t="str">
        <f>'I3 Project list'!A65</f>
        <v>Drury</v>
      </c>
      <c r="B65" s="75" t="str">
        <f>'I3 Project list'!C65</f>
        <v>Drury_37b(i)</v>
      </c>
      <c r="C65" s="75" t="str">
        <f>'I3 Project list'!B65</f>
        <v>37b(i)</v>
      </c>
      <c r="D65" s="75" t="str">
        <f>'I3 Project list'!D65</f>
        <v>N-S Opaheke Arterial from development to Ponga Rd</v>
      </c>
      <c r="E65" s="75" t="str">
        <f>'I3 Project list'!E65</f>
        <v>4-lane urban- upgrade 2-lane urban with active modes on both sides (SGA design)</v>
      </c>
      <c r="F65" s="162">
        <f>Con2_CostAllowances!M70</f>
        <v>16066761.178295691</v>
      </c>
      <c r="G65" s="158">
        <f>'I1 Assumptions'!$F$35</f>
        <v>0.02</v>
      </c>
      <c r="H65" s="158">
        <f>'I1 Assumptions'!$F$36</f>
        <v>0.09</v>
      </c>
      <c r="I65" s="158">
        <f>'I1 Assumptions'!$F$37</f>
        <v>0.09</v>
      </c>
      <c r="J65" s="166">
        <f t="shared" si="0"/>
        <v>321335.2235659138</v>
      </c>
      <c r="K65" s="166">
        <f t="shared" si="1"/>
        <v>1446008.506046612</v>
      </c>
      <c r="L65" s="166">
        <f t="shared" si="2"/>
        <v>1446008.506046612</v>
      </c>
      <c r="M65" s="166">
        <f t="shared" si="3"/>
        <v>1767343.7296125258</v>
      </c>
      <c r="N65" s="166">
        <f t="shared" si="4"/>
        <v>17512769.684342302</v>
      </c>
      <c r="O65" s="166">
        <f t="shared" si="5"/>
        <v>19280113.413954828</v>
      </c>
    </row>
    <row r="66" spans="1:15" x14ac:dyDescent="0.25">
      <c r="A66" s="75" t="str">
        <f>'I3 Project list'!A66</f>
        <v>Drury</v>
      </c>
      <c r="B66" s="75" t="str">
        <f>'I3 Project list'!C66</f>
        <v>Drury_37b(ii)</v>
      </c>
      <c r="C66" s="75" t="str">
        <f>'I3 Project list'!B66</f>
        <v>37b(ii)</v>
      </c>
      <c r="D66" s="75" t="str">
        <f>'I3 Project list'!D66</f>
        <v>N-S Opaheke Arterial from development to Ponga Rd</v>
      </c>
      <c r="E66" s="75" t="str">
        <f>'I3 Project list'!E66</f>
        <v>4-lane urban- Bridge Widening</v>
      </c>
      <c r="F66" s="162">
        <f>Con2_CostAllowances!M71</f>
        <v>20786372.274420053</v>
      </c>
      <c r="G66" s="158">
        <f>'I1 Assumptions'!$F$35</f>
        <v>0.02</v>
      </c>
      <c r="H66" s="158">
        <f>'I1 Assumptions'!$F$36</f>
        <v>0.09</v>
      </c>
      <c r="I66" s="158">
        <f>'I1 Assumptions'!$F$37</f>
        <v>0.09</v>
      </c>
      <c r="J66" s="166">
        <f t="shared" si="0"/>
        <v>415727.44548840105</v>
      </c>
      <c r="K66" s="166">
        <f t="shared" si="1"/>
        <v>1870773.5046978046</v>
      </c>
      <c r="L66" s="166">
        <f t="shared" si="2"/>
        <v>1870773.5046978046</v>
      </c>
      <c r="M66" s="166">
        <f t="shared" si="3"/>
        <v>2286500.9501862056</v>
      </c>
      <c r="N66" s="166">
        <f t="shared" si="4"/>
        <v>22657145.779117856</v>
      </c>
      <c r="O66" s="166">
        <f t="shared" si="5"/>
        <v>24943646.72930406</v>
      </c>
    </row>
    <row r="67" spans="1:15" x14ac:dyDescent="0.25">
      <c r="A67" s="75" t="str">
        <f>'I3 Project list'!A67</f>
        <v>Drury</v>
      </c>
      <c r="B67" s="75" t="str">
        <f>'I3 Project list'!C67</f>
        <v>Drury_38a</v>
      </c>
      <c r="C67" s="75" t="str">
        <f>'I3 Project list'!B67</f>
        <v>38a</v>
      </c>
      <c r="D67" s="75" t="str">
        <f>'I3 Project list'!D67</f>
        <v>Mill Road: From Waihoehoe Rd to Papakura (alternative project 37)</v>
      </c>
      <c r="E67" s="75" t="str">
        <f>'I3 Project list'!E67</f>
        <v>2-lane urban- new road layout with active modes on both sides, TDM , (depends on Mill Rd)</v>
      </c>
      <c r="F67" s="162">
        <f>Con2_CostAllowances!M72</f>
        <v>0</v>
      </c>
      <c r="G67" s="158">
        <f>'I1 Assumptions'!$F$35</f>
        <v>0.02</v>
      </c>
      <c r="H67" s="158">
        <f>'I1 Assumptions'!$F$36</f>
        <v>0.09</v>
      </c>
      <c r="I67" s="158">
        <f>'I1 Assumptions'!$F$37</f>
        <v>0.09</v>
      </c>
      <c r="J67" s="166">
        <f t="shared" si="0"/>
        <v>0</v>
      </c>
      <c r="K67" s="166">
        <f t="shared" si="1"/>
        <v>0</v>
      </c>
      <c r="L67" s="166">
        <f t="shared" si="2"/>
        <v>0</v>
      </c>
      <c r="M67" s="166">
        <f t="shared" si="3"/>
        <v>0</v>
      </c>
      <c r="N67" s="166">
        <f t="shared" si="4"/>
        <v>0</v>
      </c>
      <c r="O67" s="166">
        <f t="shared" si="5"/>
        <v>0</v>
      </c>
    </row>
    <row r="68" spans="1:15" x14ac:dyDescent="0.25">
      <c r="A68" s="75" t="str">
        <f>'I3 Project list'!A68</f>
        <v>Drury</v>
      </c>
      <c r="B68" s="75" t="str">
        <f>'I3 Project list'!C68</f>
        <v>Drury_38b</v>
      </c>
      <c r="C68" s="75" t="str">
        <f>'I3 Project list'!B68</f>
        <v>38b</v>
      </c>
      <c r="D68" s="75" t="str">
        <f>'I3 Project list'!D68</f>
        <v>Mill Road: From Waihoehoe Rd to Papakura (alternative project 37)</v>
      </c>
      <c r="E68" s="75" t="str">
        <f>'I3 Project list'!E68</f>
        <v>4-lane urban- with active modes on both sides, TDM , (depends on Mill Rd)</v>
      </c>
      <c r="F68" s="162">
        <f>Con2_CostAllowances!M73</f>
        <v>0</v>
      </c>
      <c r="G68" s="158">
        <f>'I1 Assumptions'!$F$35</f>
        <v>0.02</v>
      </c>
      <c r="H68" s="158">
        <f>'I1 Assumptions'!$F$36</f>
        <v>0.09</v>
      </c>
      <c r="I68" s="158">
        <f>'I1 Assumptions'!$F$37</f>
        <v>0.09</v>
      </c>
      <c r="J68" s="166">
        <f t="shared" si="0"/>
        <v>0</v>
      </c>
      <c r="K68" s="166">
        <f t="shared" si="1"/>
        <v>0</v>
      </c>
      <c r="L68" s="166">
        <f t="shared" si="2"/>
        <v>0</v>
      </c>
      <c r="M68" s="166">
        <f t="shared" si="3"/>
        <v>0</v>
      </c>
      <c r="N68" s="166">
        <f t="shared" si="4"/>
        <v>0</v>
      </c>
      <c r="O68" s="166">
        <f t="shared" si="5"/>
        <v>0</v>
      </c>
    </row>
    <row r="69" spans="1:15" x14ac:dyDescent="0.25">
      <c r="A69" s="75" t="str">
        <f>'I3 Project list'!A69</f>
        <v>Drury</v>
      </c>
      <c r="B69" s="75" t="str">
        <f>'I3 Project list'!C69</f>
        <v>Drury_18a</v>
      </c>
      <c r="C69" s="75" t="str">
        <f>'I3 Project list'!B69</f>
        <v>18a</v>
      </c>
      <c r="D69" s="75" t="str">
        <f>'I3 Project list'!D69</f>
        <v xml:space="preserve">Mill Road: From Waihoehoe Rd to Fitzgerald Road (depends on Mill Road alignment) </v>
      </c>
      <c r="E69" s="75" t="str">
        <f>'I3 Project list'!E69</f>
        <v>2-lane urban- new road layout with active modes on both sides, TDM , (depends on Mill Rd)</v>
      </c>
      <c r="F69" s="162">
        <f>Con2_CostAllowances!M74</f>
        <v>0</v>
      </c>
      <c r="G69" s="158">
        <f>'I1 Assumptions'!$F$35</f>
        <v>0.02</v>
      </c>
      <c r="H69" s="158">
        <f>'I1 Assumptions'!$F$36</f>
        <v>0.09</v>
      </c>
      <c r="I69" s="158">
        <f>'I1 Assumptions'!$F$37</f>
        <v>0.09</v>
      </c>
      <c r="J69" s="166">
        <f t="shared" si="0"/>
        <v>0</v>
      </c>
      <c r="K69" s="166">
        <f t="shared" si="1"/>
        <v>0</v>
      </c>
      <c r="L69" s="166">
        <f t="shared" si="2"/>
        <v>0</v>
      </c>
      <c r="M69" s="166">
        <f t="shared" si="3"/>
        <v>0</v>
      </c>
      <c r="N69" s="166">
        <f t="shared" si="4"/>
        <v>0</v>
      </c>
      <c r="O69" s="166">
        <f t="shared" si="5"/>
        <v>0</v>
      </c>
    </row>
    <row r="70" spans="1:15" x14ac:dyDescent="0.25">
      <c r="A70" s="75" t="str">
        <f>'I3 Project list'!A70</f>
        <v>Drury</v>
      </c>
      <c r="B70" s="75" t="str">
        <f>'I3 Project list'!C70</f>
        <v>Drury_18b</v>
      </c>
      <c r="C70" s="75" t="str">
        <f>'I3 Project list'!B70</f>
        <v>18b</v>
      </c>
      <c r="D70" s="75" t="str">
        <f>'I3 Project list'!D70</f>
        <v xml:space="preserve">Mill Road: From Waihoehoe Rd to Fitzgerald Road (depends on Mill Road alignment) </v>
      </c>
      <c r="E70" s="75" t="str">
        <f>'I3 Project list'!E70</f>
        <v>4-lane urban- with active modes on both sides, TDM , (depends on Mill Rd)</v>
      </c>
      <c r="F70" s="162">
        <f>Con2_CostAllowances!M75</f>
        <v>0</v>
      </c>
      <c r="G70" s="158">
        <f>'I1 Assumptions'!$F$35</f>
        <v>0.02</v>
      </c>
      <c r="H70" s="158">
        <f>'I1 Assumptions'!$F$36</f>
        <v>0.09</v>
      </c>
      <c r="I70" s="158">
        <f>'I1 Assumptions'!$F$37</f>
        <v>0.09</v>
      </c>
      <c r="J70" s="166">
        <f t="shared" ref="J70:J112" si="6">F70*G70</f>
        <v>0</v>
      </c>
      <c r="K70" s="166">
        <f t="shared" ref="K70:K112" si="7">F70*H70</f>
        <v>0</v>
      </c>
      <c r="L70" s="166">
        <f t="shared" ref="L70:L112" si="8">F70*I70</f>
        <v>0</v>
      </c>
      <c r="M70" s="166">
        <f t="shared" ref="M70:M112" si="9">J70+K70</f>
        <v>0</v>
      </c>
      <c r="N70" s="166">
        <f t="shared" ref="N70:N112" si="10">L70+F70</f>
        <v>0</v>
      </c>
      <c r="O70" s="166">
        <f t="shared" ref="O70:O112" si="11">SUM(M70:N70)</f>
        <v>0</v>
      </c>
    </row>
    <row r="71" spans="1:15" x14ac:dyDescent="0.25">
      <c r="A71" s="75" t="str">
        <f>'I3 Project list'!A71</f>
        <v>Drury</v>
      </c>
      <c r="B71" s="75" t="str">
        <f>'I3 Project list'!C71</f>
        <v>Drury_39a</v>
      </c>
      <c r="C71" s="75" t="str">
        <f>'I3 Project list'!B71</f>
        <v>39a</v>
      </c>
      <c r="D71" s="75" t="str">
        <f>'I3 Project list'!D71</f>
        <v xml:space="preserve">New Bremner Rd arterial from SH1 to Auranga development </v>
      </c>
      <c r="E71" s="75" t="str">
        <f>'I3 Project list'!E71</f>
        <v xml:space="preserve">2-lane urban- new road layout with active modes on both sides (Under construction) </v>
      </c>
      <c r="F71" s="162">
        <f>Con2_CostAllowances!M76</f>
        <v>0</v>
      </c>
      <c r="G71" s="158">
        <f>'I1 Assumptions'!$F$35</f>
        <v>0.02</v>
      </c>
      <c r="H71" s="158">
        <f>'I1 Assumptions'!$F$36</f>
        <v>0.09</v>
      </c>
      <c r="I71" s="158">
        <f>'I1 Assumptions'!$F$37</f>
        <v>0.09</v>
      </c>
      <c r="J71" s="166">
        <f t="shared" si="6"/>
        <v>0</v>
      </c>
      <c r="K71" s="166">
        <f t="shared" si="7"/>
        <v>0</v>
      </c>
      <c r="L71" s="166">
        <f t="shared" si="8"/>
        <v>0</v>
      </c>
      <c r="M71" s="166">
        <f t="shared" si="9"/>
        <v>0</v>
      </c>
      <c r="N71" s="166">
        <f t="shared" si="10"/>
        <v>0</v>
      </c>
      <c r="O71" s="166">
        <f t="shared" si="11"/>
        <v>0</v>
      </c>
    </row>
    <row r="72" spans="1:15" x14ac:dyDescent="0.25">
      <c r="A72" s="75" t="str">
        <f>'I3 Project list'!A72</f>
        <v>Drury</v>
      </c>
      <c r="B72" s="75" t="str">
        <f>'I3 Project list'!C72</f>
        <v>Drury_39b</v>
      </c>
      <c r="C72" s="75" t="str">
        <f>'I3 Project list'!B72</f>
        <v>39b</v>
      </c>
      <c r="D72" s="75" t="str">
        <f>'I3 Project list'!D72</f>
        <v xml:space="preserve">New Bremner Rd arterial from SH1 to Auranga development </v>
      </c>
      <c r="E72" s="75" t="str">
        <f>'I3 Project list'!E72</f>
        <v>4-lane urban- upgrade 2-lane urban excl bridge</v>
      </c>
      <c r="F72" s="162">
        <f>Con2_CostAllowances!M77</f>
        <v>5747739.4207077008</v>
      </c>
      <c r="G72" s="158">
        <f>'I1 Assumptions'!$F$35</f>
        <v>0.02</v>
      </c>
      <c r="H72" s="158">
        <f>'I1 Assumptions'!$F$36</f>
        <v>0.09</v>
      </c>
      <c r="I72" s="158">
        <f>'I1 Assumptions'!$F$37</f>
        <v>0.09</v>
      </c>
      <c r="J72" s="166">
        <f t="shared" si="6"/>
        <v>114954.78841415401</v>
      </c>
      <c r="K72" s="166">
        <f t="shared" si="7"/>
        <v>517296.54786369303</v>
      </c>
      <c r="L72" s="166">
        <f t="shared" si="8"/>
        <v>517296.54786369303</v>
      </c>
      <c r="M72" s="166">
        <f t="shared" si="9"/>
        <v>632251.33627784706</v>
      </c>
      <c r="N72" s="166">
        <f t="shared" si="10"/>
        <v>6265035.9685713938</v>
      </c>
      <c r="O72" s="166">
        <f t="shared" si="11"/>
        <v>6897287.3048492409</v>
      </c>
    </row>
    <row r="73" spans="1:15" x14ac:dyDescent="0.25">
      <c r="A73" s="75" t="str">
        <f>'I3 Project list'!A73</f>
        <v>Drury</v>
      </c>
      <c r="B73" s="75" t="str">
        <f>'I3 Project list'!C73</f>
        <v>Drury_39c</v>
      </c>
      <c r="C73" s="75" t="str">
        <f>'I3 Project list'!B73</f>
        <v>39c</v>
      </c>
      <c r="D73" s="75" t="str">
        <f>'I3 Project list'!D73</f>
        <v xml:space="preserve">New Bremner Rd arterial from SH1 to Auranga development </v>
      </c>
      <c r="E73" s="75" t="str">
        <f>'I3 Project list'!E73</f>
        <v>4-lane urban- upgrade 2-lane bridge widening</v>
      </c>
      <c r="F73" s="162">
        <f>Con2_CostAllowances!M78</f>
        <v>4004876.4995898819</v>
      </c>
      <c r="G73" s="158">
        <f>'I1 Assumptions'!$F$35</f>
        <v>0.02</v>
      </c>
      <c r="H73" s="158">
        <f>'I1 Assumptions'!$F$36</f>
        <v>0.09</v>
      </c>
      <c r="I73" s="158">
        <f>'I1 Assumptions'!$F$37</f>
        <v>0.09</v>
      </c>
      <c r="J73" s="166">
        <f t="shared" si="6"/>
        <v>80097.529991797637</v>
      </c>
      <c r="K73" s="166">
        <f t="shared" si="7"/>
        <v>360438.88496308937</v>
      </c>
      <c r="L73" s="166">
        <f t="shared" si="8"/>
        <v>360438.88496308937</v>
      </c>
      <c r="M73" s="166">
        <f t="shared" si="9"/>
        <v>440536.414954887</v>
      </c>
      <c r="N73" s="166">
        <f t="shared" si="10"/>
        <v>4365315.3845529715</v>
      </c>
      <c r="O73" s="166">
        <f t="shared" si="11"/>
        <v>4805851.7995078582</v>
      </c>
    </row>
    <row r="74" spans="1:15" x14ac:dyDescent="0.25">
      <c r="A74" s="75" t="str">
        <f>'I3 Project list'!A74</f>
        <v>Drury</v>
      </c>
      <c r="B74" s="75" t="str">
        <f>'I3 Project list'!C74</f>
        <v>Drury_40a</v>
      </c>
      <c r="C74" s="75" t="str">
        <f>'I3 Project list'!B74</f>
        <v>40a</v>
      </c>
      <c r="D74" s="75" t="str">
        <f>'I3 Project list'!D74</f>
        <v>New intersection on Jesmond/Bremner Rd</v>
      </c>
      <c r="E74" s="75" t="str">
        <f>'I3 Project list'!E74</f>
        <v xml:space="preserve"> 2-lane signalised intersection (new intersection with active mode crossings)</v>
      </c>
      <c r="F74" s="162">
        <f>Con2_CostAllowances!M79</f>
        <v>7531294.3023261055</v>
      </c>
      <c r="G74" s="158">
        <f>'I1 Assumptions'!$F$35</f>
        <v>0.02</v>
      </c>
      <c r="H74" s="158">
        <f>'I1 Assumptions'!$F$36</f>
        <v>0.09</v>
      </c>
      <c r="I74" s="158">
        <f>'I1 Assumptions'!$F$37</f>
        <v>0.09</v>
      </c>
      <c r="J74" s="166">
        <f t="shared" si="6"/>
        <v>150625.88604652212</v>
      </c>
      <c r="K74" s="166">
        <f t="shared" si="7"/>
        <v>677816.48720934952</v>
      </c>
      <c r="L74" s="166">
        <f t="shared" si="8"/>
        <v>677816.48720934952</v>
      </c>
      <c r="M74" s="166">
        <f t="shared" si="9"/>
        <v>828442.3732558717</v>
      </c>
      <c r="N74" s="166">
        <f t="shared" si="10"/>
        <v>8209110.7895354554</v>
      </c>
      <c r="O74" s="166">
        <f t="shared" si="11"/>
        <v>9037553.1627913266</v>
      </c>
    </row>
    <row r="75" spans="1:15" x14ac:dyDescent="0.25">
      <c r="A75" s="75" t="str">
        <f>'I3 Project list'!A75</f>
        <v>Drury</v>
      </c>
      <c r="B75" s="75" t="str">
        <f>'I3 Project list'!C75</f>
        <v>Drury_40b</v>
      </c>
      <c r="C75" s="75" t="str">
        <f>'I3 Project list'!B75</f>
        <v>40b</v>
      </c>
      <c r="D75" s="75" t="str">
        <f>'I3 Project list'!D75</f>
        <v>Upgrade intersection on Jesmond/Bremner Rd</v>
      </c>
      <c r="E75" s="75" t="str">
        <f>'I3 Project list'!E75</f>
        <v xml:space="preserve"> Multi-lane signalised intersection (upgrade intersection with active mode crossings)</v>
      </c>
      <c r="F75" s="162">
        <f>Con2_CostAllowances!M80</f>
        <v>3708218.981101742</v>
      </c>
      <c r="G75" s="158">
        <f>'I1 Assumptions'!$F$35</f>
        <v>0.02</v>
      </c>
      <c r="H75" s="158">
        <f>'I1 Assumptions'!$F$36</f>
        <v>0.09</v>
      </c>
      <c r="I75" s="158">
        <f>'I1 Assumptions'!$F$37</f>
        <v>0.09</v>
      </c>
      <c r="J75" s="166">
        <f t="shared" si="6"/>
        <v>74164.379622034845</v>
      </c>
      <c r="K75" s="166">
        <f t="shared" si="7"/>
        <v>333739.70829915674</v>
      </c>
      <c r="L75" s="166">
        <f t="shared" si="8"/>
        <v>333739.70829915674</v>
      </c>
      <c r="M75" s="166">
        <f t="shared" si="9"/>
        <v>407904.08792119159</v>
      </c>
      <c r="N75" s="166">
        <f t="shared" si="10"/>
        <v>4041958.6894008988</v>
      </c>
      <c r="O75" s="166">
        <f t="shared" si="11"/>
        <v>4449862.7773220902</v>
      </c>
    </row>
    <row r="76" spans="1:15" x14ac:dyDescent="0.25">
      <c r="A76" s="75" t="str">
        <f>'I3 Project list'!A76</f>
        <v>Drury</v>
      </c>
      <c r="B76" s="75" t="str">
        <f>'I3 Project list'!C76</f>
        <v>Drury_41a</v>
      </c>
      <c r="C76" s="75" t="str">
        <f>'I3 Project list'!B76</f>
        <v>41a</v>
      </c>
      <c r="D76" s="75" t="str">
        <f>'I3 Project list'!D76</f>
        <v>Jesmond Rd upgrades from SH22 to Waipupuke development boundary</v>
      </c>
      <c r="E76" s="75" t="str">
        <f>'I3 Project list'!E76</f>
        <v>2-lane urban- upgrade existing road with active modes on both sides (TDM)</v>
      </c>
      <c r="F76" s="162">
        <f>Con2_CostAllowances!M81</f>
        <v>0</v>
      </c>
      <c r="G76" s="158">
        <f>'I1 Assumptions'!$F$35</f>
        <v>0.02</v>
      </c>
      <c r="H76" s="158">
        <f>'I1 Assumptions'!$F$36</f>
        <v>0.09</v>
      </c>
      <c r="I76" s="158">
        <f>'I1 Assumptions'!$F$37</f>
        <v>0.09</v>
      </c>
      <c r="J76" s="166">
        <f t="shared" si="6"/>
        <v>0</v>
      </c>
      <c r="K76" s="166">
        <f t="shared" si="7"/>
        <v>0</v>
      </c>
      <c r="L76" s="166">
        <f t="shared" si="8"/>
        <v>0</v>
      </c>
      <c r="M76" s="166">
        <f t="shared" si="9"/>
        <v>0</v>
      </c>
      <c r="N76" s="166">
        <f t="shared" si="10"/>
        <v>0</v>
      </c>
      <c r="O76" s="166">
        <f t="shared" si="11"/>
        <v>0</v>
      </c>
    </row>
    <row r="77" spans="1:15" x14ac:dyDescent="0.25">
      <c r="A77" s="75" t="str">
        <f>'I3 Project list'!A77</f>
        <v>Drury</v>
      </c>
      <c r="B77" s="75" t="str">
        <f>'I3 Project list'!C77</f>
        <v>Drury_41b</v>
      </c>
      <c r="C77" s="75" t="str">
        <f>'I3 Project list'!B77</f>
        <v>41b</v>
      </c>
      <c r="D77" s="75" t="str">
        <f>'I3 Project list'!D77</f>
        <v>Jesmond Rd from SH22 to Waipupuke development boundary</v>
      </c>
      <c r="E77" s="75" t="str">
        <f>'I3 Project list'!E77</f>
        <v>4-lane urban- upgrade 2-lane urban to 4-lane with active modes on both sides, (TDM)</v>
      </c>
      <c r="F77" s="162">
        <f>Con2_CostAllowances!M82</f>
        <v>10655567.242195856</v>
      </c>
      <c r="G77" s="158">
        <f>'I1 Assumptions'!$F$35</f>
        <v>0.02</v>
      </c>
      <c r="H77" s="158">
        <f>'I1 Assumptions'!$F$36</f>
        <v>0.09</v>
      </c>
      <c r="I77" s="158">
        <f>'I1 Assumptions'!$F$37</f>
        <v>0.09</v>
      </c>
      <c r="J77" s="166">
        <f t="shared" si="6"/>
        <v>213111.34484391712</v>
      </c>
      <c r="K77" s="166">
        <f t="shared" si="7"/>
        <v>959001.05179762701</v>
      </c>
      <c r="L77" s="166">
        <f t="shared" si="8"/>
        <v>959001.05179762701</v>
      </c>
      <c r="M77" s="166">
        <f t="shared" si="9"/>
        <v>1172112.3966415441</v>
      </c>
      <c r="N77" s="166">
        <f t="shared" si="10"/>
        <v>11614568.293993482</v>
      </c>
      <c r="O77" s="166">
        <f t="shared" si="11"/>
        <v>12786680.690635026</v>
      </c>
    </row>
    <row r="78" spans="1:15" x14ac:dyDescent="0.25">
      <c r="A78" s="75" t="str">
        <f>'I3 Project list'!A78</f>
        <v>Drury</v>
      </c>
      <c r="B78" s="75" t="str">
        <f>'I3 Project list'!C78</f>
        <v>Drury_42a</v>
      </c>
      <c r="C78" s="75" t="str">
        <f>'I3 Project list'!B78</f>
        <v>42a</v>
      </c>
      <c r="D78" s="75" t="str">
        <f>'I3 Project list'!D78</f>
        <v xml:space="preserve">Jesmond Rd upgrades from project 41 to New Bremner Rd </v>
      </c>
      <c r="E78" s="75" t="str">
        <f>'I3 Project list'!E78</f>
        <v>Interim active modes e.g. shared path on one side</v>
      </c>
      <c r="F78" s="162">
        <f>Con2_CostAllowances!M83</f>
        <v>2921334.9133119527</v>
      </c>
      <c r="G78" s="158">
        <f>'I1 Assumptions'!$F$35</f>
        <v>0.02</v>
      </c>
      <c r="H78" s="158">
        <f>'I1 Assumptions'!$F$36</f>
        <v>0.09</v>
      </c>
      <c r="I78" s="158">
        <f>'I1 Assumptions'!$F$37</f>
        <v>0.09</v>
      </c>
      <c r="J78" s="166">
        <f t="shared" si="6"/>
        <v>58426.698266239058</v>
      </c>
      <c r="K78" s="166">
        <f t="shared" si="7"/>
        <v>262920.14219807571</v>
      </c>
      <c r="L78" s="166">
        <f t="shared" si="8"/>
        <v>262920.14219807571</v>
      </c>
      <c r="M78" s="166">
        <f t="shared" si="9"/>
        <v>321346.8404643148</v>
      </c>
      <c r="N78" s="166">
        <f t="shared" si="10"/>
        <v>3184255.0555100283</v>
      </c>
      <c r="O78" s="166">
        <f t="shared" si="11"/>
        <v>3505601.8959743432</v>
      </c>
    </row>
    <row r="79" spans="1:15" x14ac:dyDescent="0.25">
      <c r="A79" s="75" t="str">
        <f>'I3 Project list'!A79</f>
        <v>Drury</v>
      </c>
      <c r="B79" s="75" t="str">
        <f>'I3 Project list'!C79</f>
        <v>Drury_42b</v>
      </c>
      <c r="C79" s="75" t="str">
        <f>'I3 Project list'!B79</f>
        <v>42b</v>
      </c>
      <c r="D79" s="75" t="str">
        <f>'I3 Project list'!D79</f>
        <v xml:space="preserve">Jesmond Rd upgrades from project 41 to New Bremner Rd </v>
      </c>
      <c r="E79" s="75" t="str">
        <f>'I3 Project list'!E79</f>
        <v xml:space="preserve"> 2-lane urban- upgrade existing road with active mode facility on both sides (TDM)</v>
      </c>
      <c r="F79" s="162">
        <f>Con2_CostAllowances!M84</f>
        <v>14779567.458307156</v>
      </c>
      <c r="G79" s="158">
        <f>'I1 Assumptions'!$F$35</f>
        <v>0.02</v>
      </c>
      <c r="H79" s="158">
        <f>'I1 Assumptions'!$F$36</f>
        <v>0.09</v>
      </c>
      <c r="I79" s="158">
        <f>'I1 Assumptions'!$F$37</f>
        <v>0.09</v>
      </c>
      <c r="J79" s="166">
        <f t="shared" si="6"/>
        <v>295591.34916614316</v>
      </c>
      <c r="K79" s="166">
        <f t="shared" si="7"/>
        <v>1330161.071247644</v>
      </c>
      <c r="L79" s="166">
        <f t="shared" si="8"/>
        <v>1330161.071247644</v>
      </c>
      <c r="M79" s="166">
        <f t="shared" si="9"/>
        <v>1625752.4204137872</v>
      </c>
      <c r="N79" s="166">
        <f t="shared" si="10"/>
        <v>16109728.529554801</v>
      </c>
      <c r="O79" s="166">
        <f t="shared" si="11"/>
        <v>17735480.949968588</v>
      </c>
    </row>
    <row r="80" spans="1:15" x14ac:dyDescent="0.25">
      <c r="A80" s="75" t="str">
        <f>'I3 Project list'!A80</f>
        <v>Drury</v>
      </c>
      <c r="B80" s="75" t="str">
        <f>'I3 Project list'!C80</f>
        <v>Drury_42c</v>
      </c>
      <c r="C80" s="75" t="str">
        <f>'I3 Project list'!B80</f>
        <v>42c</v>
      </c>
      <c r="D80" s="75" t="str">
        <f>'I3 Project list'!D80</f>
        <v xml:space="preserve">Jesmond Rd upgrades from project 41 to New Bremner Rd </v>
      </c>
      <c r="E80" s="75" t="str">
        <f>'I3 Project list'!E80</f>
        <v>4-lane urban FTN- upgrade 2-lane urban to 4-lane with active modes on both sides, (TDM)</v>
      </c>
      <c r="F80" s="162">
        <f>Con2_CostAllowances!M85</f>
        <v>7231027.0131483953</v>
      </c>
      <c r="G80" s="158">
        <f>'I1 Assumptions'!$F$35</f>
        <v>0.02</v>
      </c>
      <c r="H80" s="158">
        <f>'I1 Assumptions'!$F$36</f>
        <v>0.09</v>
      </c>
      <c r="I80" s="158">
        <f>'I1 Assumptions'!$F$37</f>
        <v>0.09</v>
      </c>
      <c r="J80" s="166">
        <f t="shared" si="6"/>
        <v>144620.5402629679</v>
      </c>
      <c r="K80" s="166">
        <f t="shared" si="7"/>
        <v>650792.43118335551</v>
      </c>
      <c r="L80" s="166">
        <f t="shared" si="8"/>
        <v>650792.43118335551</v>
      </c>
      <c r="M80" s="166">
        <f t="shared" si="9"/>
        <v>795412.97144632344</v>
      </c>
      <c r="N80" s="166">
        <f t="shared" si="10"/>
        <v>7881819.4443317512</v>
      </c>
      <c r="O80" s="166">
        <f t="shared" si="11"/>
        <v>8677232.4157780744</v>
      </c>
    </row>
    <row r="81" spans="1:15" x14ac:dyDescent="0.25">
      <c r="A81" s="75" t="str">
        <f>'I3 Project list'!A81</f>
        <v>Drury</v>
      </c>
      <c r="B81" s="75" t="str">
        <f>'I3 Project list'!C81</f>
        <v>Drury_43a</v>
      </c>
      <c r="C81" s="75" t="str">
        <f>'I3 Project list'!B81</f>
        <v>43a</v>
      </c>
      <c r="D81" s="75" t="str">
        <f>'I3 Project list'!D81</f>
        <v>Intersection upgrade on Jesmond Rd/SH22 Rd</v>
      </c>
      <c r="E81" s="75" t="str">
        <f>'I3 Project list'!E81</f>
        <v xml:space="preserve"> 2-lane intersection (Intersection upgrade + active mode crossings)</v>
      </c>
      <c r="F81" s="162">
        <f>Con2_CostAllowances!M86</f>
        <v>8343492.70747892</v>
      </c>
      <c r="G81" s="158">
        <f>'I1 Assumptions'!$F$35</f>
        <v>0.02</v>
      </c>
      <c r="H81" s="158">
        <f>'I1 Assumptions'!$F$36</f>
        <v>0.09</v>
      </c>
      <c r="I81" s="158">
        <f>'I1 Assumptions'!$F$37</f>
        <v>0.09</v>
      </c>
      <c r="J81" s="166">
        <f t="shared" si="6"/>
        <v>166869.8541495784</v>
      </c>
      <c r="K81" s="166">
        <f t="shared" si="7"/>
        <v>750914.34367310279</v>
      </c>
      <c r="L81" s="166">
        <f t="shared" si="8"/>
        <v>750914.34367310279</v>
      </c>
      <c r="M81" s="166">
        <f t="shared" si="9"/>
        <v>917784.19782268116</v>
      </c>
      <c r="N81" s="166">
        <f t="shared" si="10"/>
        <v>9094407.0511520226</v>
      </c>
      <c r="O81" s="166">
        <f t="shared" si="11"/>
        <v>10012191.248974703</v>
      </c>
    </row>
    <row r="82" spans="1:15" x14ac:dyDescent="0.25">
      <c r="A82" s="75" t="str">
        <f>'I3 Project list'!A82</f>
        <v>Drury</v>
      </c>
      <c r="B82" s="75" t="str">
        <f>'I3 Project list'!C82</f>
        <v>Drury_43b</v>
      </c>
      <c r="C82" s="75" t="str">
        <f>'I3 Project list'!B82</f>
        <v>43b</v>
      </c>
      <c r="D82" s="75" t="str">
        <f>'I3 Project list'!D82</f>
        <v>Intersection upgrade on Jesmond Rd/SH22 Rd</v>
      </c>
      <c r="E82" s="75" t="str">
        <f>'I3 Project list'!E82</f>
        <v>Multi-lane signalised intersection (Intersection upgrade + active mode crossings)</v>
      </c>
      <c r="F82" s="162">
        <f>Con2_CostAllowances!M87</f>
        <v>3708218.981101742</v>
      </c>
      <c r="G82" s="158">
        <f>'I1 Assumptions'!$F$35</f>
        <v>0.02</v>
      </c>
      <c r="H82" s="158">
        <f>'I1 Assumptions'!$F$36</f>
        <v>0.09</v>
      </c>
      <c r="I82" s="158">
        <f>'I1 Assumptions'!$F$37</f>
        <v>0.09</v>
      </c>
      <c r="J82" s="166">
        <f t="shared" si="6"/>
        <v>74164.379622034845</v>
      </c>
      <c r="K82" s="166">
        <f t="shared" si="7"/>
        <v>333739.70829915674</v>
      </c>
      <c r="L82" s="166">
        <f t="shared" si="8"/>
        <v>333739.70829915674</v>
      </c>
      <c r="M82" s="166">
        <f t="shared" si="9"/>
        <v>407904.08792119159</v>
      </c>
      <c r="N82" s="166">
        <f t="shared" si="10"/>
        <v>4041958.6894008988</v>
      </c>
      <c r="O82" s="166">
        <f t="shared" si="11"/>
        <v>4449862.7773220902</v>
      </c>
    </row>
    <row r="83" spans="1:15" x14ac:dyDescent="0.25">
      <c r="A83" s="75" t="str">
        <f>'I3 Project list'!A83</f>
        <v>Drury</v>
      </c>
      <c r="B83" s="75" t="str">
        <f>'I3 Project list'!C83</f>
        <v>Drury_44</v>
      </c>
      <c r="C83" s="75">
        <f>'I3 Project list'!B83</f>
        <v>44</v>
      </c>
      <c r="D83" s="75" t="str">
        <f>'I3 Project list'!D83</f>
        <v>Intersection at SH22/Burberry Rd (likely to close entirely)</v>
      </c>
      <c r="E83" s="75" t="str">
        <f>'I3 Project list'!E83</f>
        <v>Interim design and likely to close - subject to Auranga assessment</v>
      </c>
      <c r="F83" s="162">
        <f>Con2_CostAllowances!M88</f>
        <v>3708218.981101742</v>
      </c>
      <c r="G83" s="158">
        <f>'I1 Assumptions'!$F$35</f>
        <v>0.02</v>
      </c>
      <c r="H83" s="158">
        <f>'I1 Assumptions'!$F$36</f>
        <v>0.09</v>
      </c>
      <c r="I83" s="158">
        <f>'I1 Assumptions'!$F$37</f>
        <v>0.09</v>
      </c>
      <c r="J83" s="166">
        <f t="shared" si="6"/>
        <v>74164.379622034845</v>
      </c>
      <c r="K83" s="166">
        <f t="shared" si="7"/>
        <v>333739.70829915674</v>
      </c>
      <c r="L83" s="166">
        <f t="shared" si="8"/>
        <v>333739.70829915674</v>
      </c>
      <c r="M83" s="166">
        <f t="shared" si="9"/>
        <v>407904.08792119159</v>
      </c>
      <c r="N83" s="166">
        <f t="shared" si="10"/>
        <v>4041958.6894008988</v>
      </c>
      <c r="O83" s="166">
        <f t="shared" si="11"/>
        <v>4449862.7773220902</v>
      </c>
    </row>
    <row r="84" spans="1:15" x14ac:dyDescent="0.25">
      <c r="A84" s="75" t="str">
        <f>'I3 Project list'!A84</f>
        <v>Drury</v>
      </c>
      <c r="B84" s="75" t="str">
        <f>'I3 Project list'!C84</f>
        <v>Drury_45</v>
      </c>
      <c r="C84" s="75">
        <f>'I3 Project list'!B84</f>
        <v>45</v>
      </c>
      <c r="D84" s="75" t="str">
        <f>'I3 Project list'!D84</f>
        <v xml:space="preserve">Upgrade intersection at SH22/Victoria Rd </v>
      </c>
      <c r="E84" s="75" t="str">
        <f>'I3 Project list'!E84</f>
        <v>subject to Auranga assessment</v>
      </c>
      <c r="F84" s="162">
        <f>Con2_CostAllowances!M89</f>
        <v>3708218.981101742</v>
      </c>
      <c r="G84" s="158">
        <f>'I1 Assumptions'!$F$35</f>
        <v>0.02</v>
      </c>
      <c r="H84" s="158">
        <f>'I1 Assumptions'!$F$36</f>
        <v>0.09</v>
      </c>
      <c r="I84" s="158">
        <f>'I1 Assumptions'!$F$37</f>
        <v>0.09</v>
      </c>
      <c r="J84" s="166">
        <f t="shared" si="6"/>
        <v>74164.379622034845</v>
      </c>
      <c r="K84" s="166">
        <f t="shared" si="7"/>
        <v>333739.70829915674</v>
      </c>
      <c r="L84" s="166">
        <f t="shared" si="8"/>
        <v>333739.70829915674</v>
      </c>
      <c r="M84" s="166">
        <f t="shared" si="9"/>
        <v>407904.08792119159</v>
      </c>
      <c r="N84" s="166">
        <f t="shared" si="10"/>
        <v>4041958.6894008988</v>
      </c>
      <c r="O84" s="166">
        <f t="shared" si="11"/>
        <v>4449862.7773220902</v>
      </c>
    </row>
    <row r="85" spans="1:15" x14ac:dyDescent="0.25">
      <c r="A85" s="75" t="str">
        <f>'I3 Project list'!A85</f>
        <v>Drury</v>
      </c>
      <c r="B85" s="75" t="str">
        <f>'I3 Project list'!C85</f>
        <v>Drury_46</v>
      </c>
      <c r="C85" s="75">
        <f>'I3 Project list'!B85</f>
        <v>46</v>
      </c>
      <c r="D85" s="75" t="str">
        <f>'I3 Project list'!D85</f>
        <v>Upgrades in GSR/Firth St intersection (overlap with project12)</v>
      </c>
      <c r="E85" s="75" t="str">
        <f>'I3 Project list'!E85</f>
        <v>Possible signals(subject to Auranga assessment)</v>
      </c>
      <c r="F85" s="162">
        <f>Con2_CostAllowances!M90</f>
        <v>3708218.981101742</v>
      </c>
      <c r="G85" s="158">
        <f>'I1 Assumptions'!$F$35</f>
        <v>0.02</v>
      </c>
      <c r="H85" s="158">
        <f>'I1 Assumptions'!$F$36</f>
        <v>0.09</v>
      </c>
      <c r="I85" s="158">
        <f>'I1 Assumptions'!$F$37</f>
        <v>0.09</v>
      </c>
      <c r="J85" s="166">
        <f t="shared" si="6"/>
        <v>74164.379622034845</v>
      </c>
      <c r="K85" s="166">
        <f t="shared" si="7"/>
        <v>333739.70829915674</v>
      </c>
      <c r="L85" s="166">
        <f t="shared" si="8"/>
        <v>333739.70829915674</v>
      </c>
      <c r="M85" s="166">
        <f t="shared" si="9"/>
        <v>407904.08792119159</v>
      </c>
      <c r="N85" s="166">
        <f t="shared" si="10"/>
        <v>4041958.6894008988</v>
      </c>
      <c r="O85" s="166">
        <f t="shared" si="11"/>
        <v>4449862.7773220902</v>
      </c>
    </row>
    <row r="86" spans="1:15" x14ac:dyDescent="0.25">
      <c r="A86" s="75" t="str">
        <f>'I3 Project list'!A86</f>
        <v>Drury</v>
      </c>
      <c r="B86" s="75" t="str">
        <f>'I3 Project list'!C86</f>
        <v>Drury_47</v>
      </c>
      <c r="C86" s="75">
        <f>'I3 Project list'!B86</f>
        <v>47</v>
      </c>
      <c r="D86" s="75" t="str">
        <f>'I3 Project list'!D86</f>
        <v xml:space="preserve">Old Bremner Road Upgrade from Jesmond Road to Auranga Precinct </v>
      </c>
      <c r="E86" s="75" t="str">
        <f>'I3 Project list'!E86</f>
        <v xml:space="preserve">2-lane urban- new road layout with active modes on both sides (Under construction) </v>
      </c>
      <c r="F86" s="162">
        <f>Con2_CostAllowances!M91</f>
        <v>0</v>
      </c>
      <c r="G86" s="158">
        <f>'I1 Assumptions'!$F$35</f>
        <v>0.02</v>
      </c>
      <c r="H86" s="158">
        <f>'I1 Assumptions'!$F$36</f>
        <v>0.09</v>
      </c>
      <c r="I86" s="158">
        <f>'I1 Assumptions'!$F$37</f>
        <v>0.09</v>
      </c>
      <c r="J86" s="166">
        <f t="shared" si="6"/>
        <v>0</v>
      </c>
      <c r="K86" s="166">
        <f t="shared" si="7"/>
        <v>0</v>
      </c>
      <c r="L86" s="166">
        <f t="shared" si="8"/>
        <v>0</v>
      </c>
      <c r="M86" s="166">
        <f t="shared" si="9"/>
        <v>0</v>
      </c>
      <c r="N86" s="166">
        <f t="shared" si="10"/>
        <v>0</v>
      </c>
      <c r="O86" s="166">
        <f t="shared" si="11"/>
        <v>0</v>
      </c>
    </row>
    <row r="87" spans="1:15" x14ac:dyDescent="0.25">
      <c r="A87" s="75" t="str">
        <f>'I3 Project list'!A87</f>
        <v>Drury</v>
      </c>
      <c r="B87" s="75" t="str">
        <f>'I3 Project list'!C87</f>
        <v>Drury_48</v>
      </c>
      <c r="C87" s="75">
        <f>'I3 Project list'!B87</f>
        <v>48</v>
      </c>
      <c r="D87" s="75" t="str">
        <f>'I3 Project list'!D87</f>
        <v>Collector road south of New Bremner/ Old Bremner intersection</v>
      </c>
      <c r="E87" s="75" t="str">
        <f>'I3 Project list'!E87</f>
        <v xml:space="preserve">2-lane urban- new road layout with active modes on both sides (Under construction) </v>
      </c>
      <c r="F87" s="162">
        <f>Con2_CostAllowances!M92</f>
        <v>0</v>
      </c>
      <c r="G87" s="158">
        <f>'I1 Assumptions'!$F$35</f>
        <v>0.02</v>
      </c>
      <c r="H87" s="158">
        <f>'I1 Assumptions'!$F$36</f>
        <v>0.09</v>
      </c>
      <c r="I87" s="158">
        <f>'I1 Assumptions'!$F$37</f>
        <v>0.09</v>
      </c>
      <c r="J87" s="166">
        <f t="shared" si="6"/>
        <v>0</v>
      </c>
      <c r="K87" s="166">
        <f t="shared" si="7"/>
        <v>0</v>
      </c>
      <c r="L87" s="166">
        <f t="shared" si="8"/>
        <v>0</v>
      </c>
      <c r="M87" s="166">
        <f t="shared" si="9"/>
        <v>0</v>
      </c>
      <c r="N87" s="166">
        <f t="shared" si="10"/>
        <v>0</v>
      </c>
      <c r="O87" s="166">
        <f t="shared" si="11"/>
        <v>0</v>
      </c>
    </row>
    <row r="88" spans="1:15" x14ac:dyDescent="0.25">
      <c r="A88" s="75" t="str">
        <f>'I3 Project list'!A88</f>
        <v>Drury</v>
      </c>
      <c r="B88" s="75" t="str">
        <f>'I3 Project list'!C88</f>
        <v>Drury_49</v>
      </c>
      <c r="C88" s="75">
        <f>'I3 Project list'!B88</f>
        <v>49</v>
      </c>
      <c r="D88" s="75" t="str">
        <f>'I3 Project list'!D88</f>
        <v xml:space="preserve">SH22 improvements from GSR Intersection to Jesmond Rd </v>
      </c>
      <c r="E88" s="75" t="str">
        <f>'I3 Project list'!E88</f>
        <v>4-lane urban- upgrade 2-lane urban to 4-lane with active modes on both sides, (TDM)</v>
      </c>
      <c r="F88" s="162">
        <f>Con2_CostAllowances!M93</f>
        <v>26334480.790111847</v>
      </c>
      <c r="G88" s="158">
        <f>'I1 Assumptions'!$F$35</f>
        <v>0.02</v>
      </c>
      <c r="H88" s="158">
        <f>'I1 Assumptions'!$F$36</f>
        <v>0.09</v>
      </c>
      <c r="I88" s="158">
        <f>'I1 Assumptions'!$F$37</f>
        <v>0.09</v>
      </c>
      <c r="J88" s="166">
        <f t="shared" si="6"/>
        <v>526689.61580223695</v>
      </c>
      <c r="K88" s="166">
        <f t="shared" si="7"/>
        <v>2370103.2711100662</v>
      </c>
      <c r="L88" s="166">
        <f t="shared" si="8"/>
        <v>2370103.2711100662</v>
      </c>
      <c r="M88" s="166">
        <f t="shared" si="9"/>
        <v>2896792.886912303</v>
      </c>
      <c r="N88" s="166">
        <f t="shared" si="10"/>
        <v>28704584.061221913</v>
      </c>
      <c r="O88" s="166">
        <f t="shared" si="11"/>
        <v>31601376.948134214</v>
      </c>
    </row>
    <row r="89" spans="1:15" x14ac:dyDescent="0.25">
      <c r="A89" s="75" t="str">
        <f>'I3 Project list'!A89</f>
        <v>Drury</v>
      </c>
      <c r="B89" s="75" t="str">
        <f>'I3 Project list'!C89</f>
        <v>Drury_50a</v>
      </c>
      <c r="C89" s="75" t="str">
        <f>'I3 Project list'!B89</f>
        <v>50a</v>
      </c>
      <c r="D89" s="75" t="str">
        <f>'I3 Project list'!D89</f>
        <v xml:space="preserve">SH22 improvements from Jesmond Rd to Oira Rd- active mode upgrades on the northern section </v>
      </c>
      <c r="E89" s="75" t="str">
        <f>'I3 Project list'!E89</f>
        <v>2-lane urban- upgrade existing road layout with active modes on northern side only</v>
      </c>
      <c r="F89" s="162">
        <f>Con2_CostAllowances!M94</f>
        <v>646812</v>
      </c>
      <c r="G89" s="158">
        <f>'I1 Assumptions'!$F$35</f>
        <v>0.02</v>
      </c>
      <c r="H89" s="158">
        <f>'I1 Assumptions'!$F$36</f>
        <v>0.09</v>
      </c>
      <c r="I89" s="158">
        <f>'I1 Assumptions'!$F$37</f>
        <v>0.09</v>
      </c>
      <c r="J89" s="166">
        <f t="shared" si="6"/>
        <v>12936.24</v>
      </c>
      <c r="K89" s="166">
        <f t="shared" si="7"/>
        <v>58213.079999999994</v>
      </c>
      <c r="L89" s="166">
        <f t="shared" si="8"/>
        <v>58213.079999999994</v>
      </c>
      <c r="M89" s="166">
        <f t="shared" si="9"/>
        <v>71149.319999999992</v>
      </c>
      <c r="N89" s="166">
        <f t="shared" si="10"/>
        <v>705025.08</v>
      </c>
      <c r="O89" s="166">
        <f t="shared" si="11"/>
        <v>776174.39999999991</v>
      </c>
    </row>
    <row r="90" spans="1:15" x14ac:dyDescent="0.25">
      <c r="A90" s="75" t="str">
        <f>'I3 Project list'!A90</f>
        <v>Drury</v>
      </c>
      <c r="B90" s="75" t="str">
        <f>'I3 Project list'!C90</f>
        <v>Drury_50b</v>
      </c>
      <c r="C90" s="75" t="str">
        <f>'I3 Project list'!B90</f>
        <v>50b</v>
      </c>
      <c r="D90" s="75" t="str">
        <f>'I3 Project list'!D90</f>
        <v>SH22 improvements from Jesmond Rd to Oira Rd</v>
      </c>
      <c r="E90" s="75" t="str">
        <f>'I3 Project list'!E90</f>
        <v>4-lane urban- upgrade 2-lane urban to 4-lane with active modes on both sides, (TDM)</v>
      </c>
      <c r="F90" s="162">
        <f>Con2_CostAllowances!M95</f>
        <v>19036073.101847392</v>
      </c>
      <c r="G90" s="158">
        <f>'I1 Assumptions'!$F$35</f>
        <v>0.02</v>
      </c>
      <c r="H90" s="158">
        <f>'I1 Assumptions'!$F$36</f>
        <v>0.09</v>
      </c>
      <c r="I90" s="158">
        <f>'I1 Assumptions'!$F$37</f>
        <v>0.09</v>
      </c>
      <c r="J90" s="166">
        <f t="shared" si="6"/>
        <v>380721.46203694784</v>
      </c>
      <c r="K90" s="166">
        <f t="shared" si="7"/>
        <v>1713246.5791662652</v>
      </c>
      <c r="L90" s="166">
        <f t="shared" si="8"/>
        <v>1713246.5791662652</v>
      </c>
      <c r="M90" s="166">
        <f t="shared" si="9"/>
        <v>2093968.0412032129</v>
      </c>
      <c r="N90" s="166">
        <f t="shared" si="10"/>
        <v>20749319.681013659</v>
      </c>
      <c r="O90" s="166">
        <f t="shared" si="11"/>
        <v>22843287.722216871</v>
      </c>
    </row>
    <row r="91" spans="1:15" x14ac:dyDescent="0.25">
      <c r="A91" s="75" t="str">
        <f>'I3 Project list'!A91</f>
        <v>Drury</v>
      </c>
      <c r="B91" s="75" t="str">
        <f>'I3 Project list'!C91</f>
        <v>Drury_51</v>
      </c>
      <c r="C91" s="75">
        <f>'I3 Project list'!B91</f>
        <v>51</v>
      </c>
      <c r="D91" s="75" t="str">
        <f>'I3 Project list'!D91</f>
        <v>SH22 improvements from Oira Rd to Oira Creek -  subject to design, could be incorporated with project 60</v>
      </c>
      <c r="E91" s="75" t="str">
        <f>'I3 Project list'!E91</f>
        <v>Upgrade road layout to future urban boundary + active modes on both sides</v>
      </c>
      <c r="F91" s="162">
        <f>Con2_CostAllowances!M96</f>
        <v>15320783.18056128</v>
      </c>
      <c r="G91" s="158">
        <f>'I1 Assumptions'!$F$35</f>
        <v>0.02</v>
      </c>
      <c r="H91" s="158">
        <f>'I1 Assumptions'!$F$36</f>
        <v>0.09</v>
      </c>
      <c r="I91" s="158">
        <f>'I1 Assumptions'!$F$37</f>
        <v>0.09</v>
      </c>
      <c r="J91" s="166">
        <f t="shared" si="6"/>
        <v>306415.66361122561</v>
      </c>
      <c r="K91" s="166">
        <f t="shared" si="7"/>
        <v>1378870.4862505151</v>
      </c>
      <c r="L91" s="166">
        <f t="shared" si="8"/>
        <v>1378870.4862505151</v>
      </c>
      <c r="M91" s="166">
        <f t="shared" si="9"/>
        <v>1685286.1498617406</v>
      </c>
      <c r="N91" s="166">
        <f t="shared" si="10"/>
        <v>16699653.666811794</v>
      </c>
      <c r="O91" s="166">
        <f t="shared" si="11"/>
        <v>18384939.816673536</v>
      </c>
    </row>
    <row r="92" spans="1:15" x14ac:dyDescent="0.25">
      <c r="A92" s="75" t="str">
        <f>'I3 Project list'!A92</f>
        <v>Drury</v>
      </c>
      <c r="B92" s="75" t="str">
        <f>'I3 Project list'!C92</f>
        <v>Drury_52</v>
      </c>
      <c r="C92" s="75">
        <f>'I3 Project list'!B92</f>
        <v>52</v>
      </c>
      <c r="D92" s="75" t="str">
        <f>'I3 Project list'!D92</f>
        <v>Intersection upgrade- on SH22/ McPherson Rd/Karaka Rd (Auranga B1)</v>
      </c>
      <c r="E92" s="75" t="str">
        <f>'I3 Project list'!E92</f>
        <v>Ultimate intersection form</v>
      </c>
      <c r="F92" s="162">
        <f>Con2_CostAllowances!M97</f>
        <v>3708218.981101742</v>
      </c>
      <c r="G92" s="158">
        <f>'I1 Assumptions'!$F$35</f>
        <v>0.02</v>
      </c>
      <c r="H92" s="158">
        <f>'I1 Assumptions'!$F$36</f>
        <v>0.09</v>
      </c>
      <c r="I92" s="158">
        <f>'I1 Assumptions'!$F$37</f>
        <v>0.09</v>
      </c>
      <c r="J92" s="166">
        <f t="shared" si="6"/>
        <v>74164.379622034845</v>
      </c>
      <c r="K92" s="166">
        <f t="shared" si="7"/>
        <v>333739.70829915674</v>
      </c>
      <c r="L92" s="166">
        <f t="shared" si="8"/>
        <v>333739.70829915674</v>
      </c>
      <c r="M92" s="166">
        <f t="shared" si="9"/>
        <v>407904.08792119159</v>
      </c>
      <c r="N92" s="166">
        <f t="shared" si="10"/>
        <v>4041958.6894008988</v>
      </c>
      <c r="O92" s="166">
        <f t="shared" si="11"/>
        <v>4449862.7773220902</v>
      </c>
    </row>
    <row r="93" spans="1:15" x14ac:dyDescent="0.25">
      <c r="A93" s="75" t="str">
        <f>'I3 Project list'!A93</f>
        <v>Drury</v>
      </c>
      <c r="B93" s="75" t="str">
        <f>'I3 Project list'!C93</f>
        <v>Drury_53</v>
      </c>
      <c r="C93" s="75">
        <f>'I3 Project list'!B93</f>
        <v>53</v>
      </c>
      <c r="D93" s="75" t="str">
        <f>'I3 Project list'!D93</f>
        <v>New intersection east of Jesmond Rd (Auranga B1 main street)</v>
      </c>
      <c r="E93" s="75" t="str">
        <f>'I3 Project list'!E93</f>
        <v>Ultimate intersection form (left-in left-out)</v>
      </c>
      <c r="F93" s="162">
        <f>Con2_CostAllowances!M98</f>
        <v>3347241.9121449357</v>
      </c>
      <c r="G93" s="158">
        <f>'I1 Assumptions'!$F$35</f>
        <v>0.02</v>
      </c>
      <c r="H93" s="158">
        <f>'I1 Assumptions'!$F$36</f>
        <v>0.09</v>
      </c>
      <c r="I93" s="158">
        <f>'I1 Assumptions'!$F$37</f>
        <v>0.09</v>
      </c>
      <c r="J93" s="166">
        <f t="shared" si="6"/>
        <v>66944.83824289871</v>
      </c>
      <c r="K93" s="166">
        <f t="shared" si="7"/>
        <v>301251.77209304419</v>
      </c>
      <c r="L93" s="166">
        <f t="shared" si="8"/>
        <v>301251.77209304419</v>
      </c>
      <c r="M93" s="166">
        <f t="shared" si="9"/>
        <v>368196.61033594288</v>
      </c>
      <c r="N93" s="166">
        <f t="shared" si="10"/>
        <v>3648493.6842379798</v>
      </c>
      <c r="O93" s="166">
        <f t="shared" si="11"/>
        <v>4016690.2945739226</v>
      </c>
    </row>
    <row r="94" spans="1:15" x14ac:dyDescent="0.25">
      <c r="A94" s="75" t="str">
        <f>'I3 Project list'!A94</f>
        <v>Drury</v>
      </c>
      <c r="B94" s="75" t="str">
        <f>'I3 Project list'!C94</f>
        <v>Drury_54</v>
      </c>
      <c r="C94" s="75">
        <f>'I3 Project list'!B94</f>
        <v>54</v>
      </c>
      <c r="D94" s="75" t="str">
        <f>'I3 Project list'!D94</f>
        <v>New N-S collectors internal to Auranga B1 (2 links )+ Intersections</v>
      </c>
      <c r="E94" s="75" t="str">
        <f>'I3 Project list'!E94</f>
        <v>2-lane urban- new collector with active mode on both sides + intersection improvements (TDM)</v>
      </c>
      <c r="F94" s="162">
        <f>Con2_CostAllowances!M99</f>
        <v>24708434.701240808</v>
      </c>
      <c r="G94" s="158">
        <f>'I1 Assumptions'!$F$35</f>
        <v>0.02</v>
      </c>
      <c r="H94" s="158">
        <f>'I1 Assumptions'!$F$36</f>
        <v>0.09</v>
      </c>
      <c r="I94" s="158">
        <f>'I1 Assumptions'!$F$37</f>
        <v>0.09</v>
      </c>
      <c r="J94" s="166">
        <f t="shared" si="6"/>
        <v>494168.69402481616</v>
      </c>
      <c r="K94" s="166">
        <f t="shared" si="7"/>
        <v>2223759.1231116727</v>
      </c>
      <c r="L94" s="166">
        <f t="shared" si="8"/>
        <v>2223759.1231116727</v>
      </c>
      <c r="M94" s="166">
        <f t="shared" si="9"/>
        <v>2717927.8171364889</v>
      </c>
      <c r="N94" s="166">
        <f t="shared" si="10"/>
        <v>26932193.82435248</v>
      </c>
      <c r="O94" s="166">
        <f t="shared" si="11"/>
        <v>29650121.641488969</v>
      </c>
    </row>
    <row r="95" spans="1:15" x14ac:dyDescent="0.25">
      <c r="A95" s="75" t="str">
        <f>'I3 Project list'!A95</f>
        <v>Drury</v>
      </c>
      <c r="B95" s="75" t="str">
        <f>'I3 Project list'!C95</f>
        <v>Drury_55</v>
      </c>
      <c r="C95" s="75">
        <f>'I3 Project list'!B95</f>
        <v>55</v>
      </c>
      <c r="D95" s="75" t="str">
        <f>'I3 Project list'!D95</f>
        <v>New E-W collector Jesmond Rd to SH22</v>
      </c>
      <c r="E95" s="75" t="str">
        <f>'I3 Project list'!E95</f>
        <v>2-lane urban- new collector with active mode on both sides + intersection improvements (TDM)</v>
      </c>
      <c r="F95" s="162">
        <f>Con2_CostAllowances!M100</f>
        <v>19064229.565699406</v>
      </c>
      <c r="G95" s="158">
        <f>'I1 Assumptions'!$F$35</f>
        <v>0.02</v>
      </c>
      <c r="H95" s="158">
        <f>'I1 Assumptions'!$F$36</f>
        <v>0.09</v>
      </c>
      <c r="I95" s="158">
        <f>'I1 Assumptions'!$F$37</f>
        <v>0.09</v>
      </c>
      <c r="J95" s="166">
        <f t="shared" si="6"/>
        <v>381284.59131398814</v>
      </c>
      <c r="K95" s="166">
        <f t="shared" si="7"/>
        <v>1715780.6609129466</v>
      </c>
      <c r="L95" s="166">
        <f t="shared" si="8"/>
        <v>1715780.6609129466</v>
      </c>
      <c r="M95" s="166">
        <f t="shared" si="9"/>
        <v>2097065.2522269348</v>
      </c>
      <c r="N95" s="166">
        <f t="shared" si="10"/>
        <v>20780010.226612352</v>
      </c>
      <c r="O95" s="166">
        <f t="shared" si="11"/>
        <v>22877075.478839286</v>
      </c>
    </row>
    <row r="96" spans="1:15" x14ac:dyDescent="0.25">
      <c r="A96" s="75" t="str">
        <f>'I3 Project list'!A96</f>
        <v>Drury</v>
      </c>
      <c r="B96" s="75" t="str">
        <f>'I3 Project list'!C96</f>
        <v>Drury_55a</v>
      </c>
      <c r="C96" s="75" t="str">
        <f>'I3 Project list'!B96</f>
        <v>55a</v>
      </c>
      <c r="D96" s="75" t="str">
        <f>'I3 Project list'!D96</f>
        <v>New E-W collector Jesmond Rd to Burberry Rd</v>
      </c>
      <c r="E96" s="75" t="str">
        <f>'I3 Project list'!E96</f>
        <v>2-lane urban- new collector with active mode on both sides + intersection improvements (TDM)</v>
      </c>
      <c r="F96" s="162">
        <f>Con2_CostAllowances!M101</f>
        <v>15683087.144507419</v>
      </c>
      <c r="G96" s="158">
        <f>'I1 Assumptions'!$F$35</f>
        <v>0.02</v>
      </c>
      <c r="H96" s="158">
        <f>'I1 Assumptions'!$F$36</f>
        <v>0.09</v>
      </c>
      <c r="I96" s="158">
        <f>'I1 Assumptions'!$F$37</f>
        <v>0.09</v>
      </c>
      <c r="J96" s="166">
        <f t="shared" si="6"/>
        <v>313661.74289014837</v>
      </c>
      <c r="K96" s="166">
        <f t="shared" si="7"/>
        <v>1411477.8430056677</v>
      </c>
      <c r="L96" s="166">
        <f t="shared" si="8"/>
        <v>1411477.8430056677</v>
      </c>
      <c r="M96" s="166">
        <f t="shared" si="9"/>
        <v>1725139.5858958161</v>
      </c>
      <c r="N96" s="166">
        <f t="shared" si="10"/>
        <v>17094564.987513088</v>
      </c>
      <c r="O96" s="166">
        <f t="shared" si="11"/>
        <v>18819704.573408905</v>
      </c>
    </row>
    <row r="97" spans="1:15" x14ac:dyDescent="0.25">
      <c r="A97" s="75" t="str">
        <f>'I3 Project list'!A97</f>
        <v>Drury</v>
      </c>
      <c r="B97" s="75" t="str">
        <f>'I3 Project list'!C97</f>
        <v>Drury_56</v>
      </c>
      <c r="C97" s="75">
        <f>'I3 Project list'!B97</f>
        <v>56</v>
      </c>
      <c r="D97" s="75" t="str">
        <f>'I3 Project list'!D97</f>
        <v xml:space="preserve">Burberry Rd north connection to Auranga Precinct </v>
      </c>
      <c r="E97" s="75" t="str">
        <f>'I3 Project list'!E97</f>
        <v>2-lane collector- new collector with active mode on both sides + intersection improvements (TDM)</v>
      </c>
      <c r="F97" s="162">
        <f>Con2_CostAllowances!M102</f>
        <v>12735878.353122685</v>
      </c>
      <c r="G97" s="158">
        <f>'I1 Assumptions'!$F$35</f>
        <v>0.02</v>
      </c>
      <c r="H97" s="158">
        <f>'I1 Assumptions'!$F$36</f>
        <v>0.09</v>
      </c>
      <c r="I97" s="158">
        <f>'I1 Assumptions'!$F$37</f>
        <v>0.09</v>
      </c>
      <c r="J97" s="166">
        <f t="shared" si="6"/>
        <v>254717.56706245372</v>
      </c>
      <c r="K97" s="166">
        <f t="shared" si="7"/>
        <v>1146229.0517810415</v>
      </c>
      <c r="L97" s="166">
        <f t="shared" si="8"/>
        <v>1146229.0517810415</v>
      </c>
      <c r="M97" s="166">
        <f t="shared" si="9"/>
        <v>1400946.6188434954</v>
      </c>
      <c r="N97" s="166">
        <f t="shared" si="10"/>
        <v>13882107.404903727</v>
      </c>
      <c r="O97" s="166">
        <f t="shared" si="11"/>
        <v>15283054.023747222</v>
      </c>
    </row>
    <row r="98" spans="1:15" x14ac:dyDescent="0.25">
      <c r="A98" s="75" t="str">
        <f>'I3 Project list'!A98</f>
        <v>Drury</v>
      </c>
      <c r="B98" s="75" t="str">
        <f>'I3 Project list'!C98</f>
        <v>Drury_57</v>
      </c>
      <c r="C98" s="75">
        <f>'I3 Project list'!B98</f>
        <v>57</v>
      </c>
      <c r="D98" s="75" t="str">
        <f>'I3 Project list'!D98</f>
        <v xml:space="preserve">New access road to Drury West Station </v>
      </c>
      <c r="E98" s="75" t="str">
        <f>'I3 Project list'!E98</f>
        <v xml:space="preserve">2-lane urban- new road layout with active modes on both sides, (TDM) </v>
      </c>
      <c r="F98" s="162">
        <f>Con2_CostAllowances!M103</f>
        <v>0</v>
      </c>
      <c r="G98" s="158">
        <f>'I1 Assumptions'!$F$35</f>
        <v>0.02</v>
      </c>
      <c r="H98" s="158">
        <f>'I1 Assumptions'!$F$36</f>
        <v>0.09</v>
      </c>
      <c r="I98" s="158">
        <f>'I1 Assumptions'!$F$37</f>
        <v>0.09</v>
      </c>
      <c r="J98" s="166">
        <f t="shared" si="6"/>
        <v>0</v>
      </c>
      <c r="K98" s="166">
        <f t="shared" si="7"/>
        <v>0</v>
      </c>
      <c r="L98" s="166">
        <f t="shared" si="8"/>
        <v>0</v>
      </c>
      <c r="M98" s="166">
        <f t="shared" si="9"/>
        <v>0</v>
      </c>
      <c r="N98" s="166">
        <f t="shared" si="10"/>
        <v>0</v>
      </c>
      <c r="O98" s="166">
        <f t="shared" si="11"/>
        <v>0</v>
      </c>
    </row>
    <row r="99" spans="1:15" x14ac:dyDescent="0.25">
      <c r="A99" s="75" t="str">
        <f>'I3 Project list'!A99</f>
        <v>Drury</v>
      </c>
      <c r="B99" s="75" t="str">
        <f>'I3 Project list'!C99</f>
        <v>Drury_58</v>
      </c>
      <c r="C99" s="75">
        <f>'I3 Project list'!B99</f>
        <v>58</v>
      </c>
      <c r="D99" s="75" t="str">
        <f>'I3 Project list'!D99</f>
        <v>Oira Rd upgrades from SH22 to proposed east-west collector</v>
      </c>
      <c r="E99" s="75" t="str">
        <f>'I3 Project list'!E99</f>
        <v>2-lane urban- upgrade existing road layout with active modes on both sides + intersection improvements (TDM)</v>
      </c>
      <c r="F99" s="162">
        <f>Con2_CostAllowances!M104</f>
        <v>33903159.883266285</v>
      </c>
      <c r="G99" s="158">
        <f>'I1 Assumptions'!$F$35</f>
        <v>0.02</v>
      </c>
      <c r="H99" s="158">
        <f>'I1 Assumptions'!$F$36</f>
        <v>0.09</v>
      </c>
      <c r="I99" s="158">
        <f>'I1 Assumptions'!$F$37</f>
        <v>0.09</v>
      </c>
      <c r="J99" s="166">
        <f t="shared" si="6"/>
        <v>678063.19766532572</v>
      </c>
      <c r="K99" s="166">
        <f t="shared" si="7"/>
        <v>3051284.3894939655</v>
      </c>
      <c r="L99" s="166">
        <f t="shared" si="8"/>
        <v>3051284.3894939655</v>
      </c>
      <c r="M99" s="166">
        <f t="shared" si="9"/>
        <v>3729347.5871592914</v>
      </c>
      <c r="N99" s="166">
        <f t="shared" si="10"/>
        <v>36954444.27276025</v>
      </c>
      <c r="O99" s="166">
        <f t="shared" si="11"/>
        <v>40683791.859919541</v>
      </c>
    </row>
    <row r="100" spans="1:15" x14ac:dyDescent="0.25">
      <c r="A100" s="75" t="str">
        <f>'I3 Project list'!A100</f>
        <v>Drury</v>
      </c>
      <c r="B100" s="75" t="str">
        <f>'I3 Project list'!C100</f>
        <v>Drury_59</v>
      </c>
      <c r="C100" s="75">
        <f>'I3 Project list'!B100</f>
        <v>59</v>
      </c>
      <c r="D100" s="75" t="str">
        <f>'I3 Project list'!D100</f>
        <v>New Intersection on Jesmond Rd/collector (PC61)</v>
      </c>
      <c r="E100" s="75" t="str">
        <f>'I3 Project list'!E100</f>
        <v xml:space="preserve"> 2-lane intersection (new intersection + active mode crossings)</v>
      </c>
      <c r="F100" s="162">
        <f>Con2_CostAllowances!M105</f>
        <v>4635273.726377178</v>
      </c>
      <c r="G100" s="158">
        <f>'I1 Assumptions'!$F$35</f>
        <v>0.02</v>
      </c>
      <c r="H100" s="158">
        <f>'I1 Assumptions'!$F$36</f>
        <v>0.09</v>
      </c>
      <c r="I100" s="158">
        <f>'I1 Assumptions'!$F$37</f>
        <v>0.09</v>
      </c>
      <c r="J100" s="166">
        <f t="shared" si="6"/>
        <v>92705.474527543556</v>
      </c>
      <c r="K100" s="166">
        <f t="shared" si="7"/>
        <v>417174.63537394599</v>
      </c>
      <c r="L100" s="166">
        <f t="shared" si="8"/>
        <v>417174.63537394599</v>
      </c>
      <c r="M100" s="166">
        <f t="shared" si="9"/>
        <v>509880.10990148957</v>
      </c>
      <c r="N100" s="166">
        <f t="shared" si="10"/>
        <v>5052448.3617511243</v>
      </c>
      <c r="O100" s="166">
        <f t="shared" si="11"/>
        <v>5562328.471652614</v>
      </c>
    </row>
    <row r="101" spans="1:15" x14ac:dyDescent="0.25">
      <c r="A101" s="75" t="str">
        <f>'I3 Project list'!A101</f>
        <v>Drury</v>
      </c>
      <c r="B101" s="75" t="str">
        <f>'I3 Project list'!C101</f>
        <v>Drury_60a</v>
      </c>
      <c r="C101" s="75" t="str">
        <f>'I3 Project list'!B101</f>
        <v>60a</v>
      </c>
      <c r="D101" s="75" t="str">
        <f>'I3 Project list'!D101</f>
        <v>SH22 Intersection upgrade - Oira Rd (3 leg)</v>
      </c>
      <c r="E101" s="75" t="str">
        <f>'I3 Project list'!E101</f>
        <v>Interim Roundabout</v>
      </c>
      <c r="F101" s="162">
        <f>Con2_CostAllowances!M106</f>
        <v>4635273.726377178</v>
      </c>
      <c r="G101" s="158">
        <f>'I1 Assumptions'!$F$35</f>
        <v>0.02</v>
      </c>
      <c r="H101" s="158">
        <f>'I1 Assumptions'!$F$36</f>
        <v>0.09</v>
      </c>
      <c r="I101" s="158">
        <f>'I1 Assumptions'!$F$37</f>
        <v>0.09</v>
      </c>
      <c r="J101" s="166">
        <f t="shared" si="6"/>
        <v>92705.474527543556</v>
      </c>
      <c r="K101" s="166">
        <f t="shared" si="7"/>
        <v>417174.63537394599</v>
      </c>
      <c r="L101" s="166">
        <f t="shared" si="8"/>
        <v>417174.63537394599</v>
      </c>
      <c r="M101" s="166">
        <f t="shared" si="9"/>
        <v>509880.10990148957</v>
      </c>
      <c r="N101" s="166">
        <f t="shared" si="10"/>
        <v>5052448.3617511243</v>
      </c>
      <c r="O101" s="166">
        <f t="shared" si="11"/>
        <v>5562328.471652614</v>
      </c>
    </row>
    <row r="102" spans="1:15" x14ac:dyDescent="0.25">
      <c r="A102" s="75" t="str">
        <f>'I3 Project list'!A102</f>
        <v>Drury</v>
      </c>
      <c r="B102" s="75" t="str">
        <f>'I3 Project list'!C102</f>
        <v>Drury_60b</v>
      </c>
      <c r="C102" s="75" t="str">
        <f>'I3 Project list'!B102</f>
        <v>60b</v>
      </c>
      <c r="D102" s="75" t="str">
        <f>'I3 Project list'!D102</f>
        <v>SH22 Intersection upgrade - Oira Rd (4 leg)</v>
      </c>
      <c r="E102" s="75" t="str">
        <f>'I3 Project list'!E102</f>
        <v>Ultimate intersection form</v>
      </c>
      <c r="F102" s="162">
        <f>Con2_CostAllowances!M107</f>
        <v>2317636.863188589</v>
      </c>
      <c r="G102" s="158">
        <f>'I1 Assumptions'!$F$35</f>
        <v>0.02</v>
      </c>
      <c r="H102" s="158">
        <f>'I1 Assumptions'!$F$36</f>
        <v>0.09</v>
      </c>
      <c r="I102" s="158">
        <f>'I1 Assumptions'!$F$37</f>
        <v>0.09</v>
      </c>
      <c r="J102" s="166">
        <f t="shared" si="6"/>
        <v>46352.737263771778</v>
      </c>
      <c r="K102" s="166">
        <f t="shared" si="7"/>
        <v>208587.31768697299</v>
      </c>
      <c r="L102" s="166">
        <f t="shared" si="8"/>
        <v>208587.31768697299</v>
      </c>
      <c r="M102" s="166">
        <f t="shared" si="9"/>
        <v>254940.05495074479</v>
      </c>
      <c r="N102" s="166">
        <f t="shared" si="10"/>
        <v>2526224.1808755621</v>
      </c>
      <c r="O102" s="166">
        <f t="shared" si="11"/>
        <v>2781164.235826307</v>
      </c>
    </row>
    <row r="103" spans="1:15" x14ac:dyDescent="0.25">
      <c r="A103" s="75" t="str">
        <f>'I3 Project list'!A103</f>
        <v>Drury</v>
      </c>
      <c r="B103" s="75" t="str">
        <f>'I3 Project list'!C103</f>
        <v>Drury_63</v>
      </c>
      <c r="C103" s="75">
        <f>'I3 Project list'!B103</f>
        <v>63</v>
      </c>
      <c r="D103" s="75" t="str">
        <f>'I3 Project list'!D103</f>
        <v>New collectors internal to Waipupuke PC61 (3 links )+ Intersections</v>
      </c>
      <c r="E103" s="75" t="str">
        <f>'I3 Project list'!E103</f>
        <v>2-lane urban - new collector with active mode on both sides + intersection improvements (TDM)</v>
      </c>
      <c r="F103" s="162">
        <f>Con2_CostAllowances!M108</f>
        <v>39154678.246951789</v>
      </c>
      <c r="G103" s="158">
        <f>'I1 Assumptions'!$F$35</f>
        <v>0.02</v>
      </c>
      <c r="H103" s="158">
        <f>'I1 Assumptions'!$F$36</f>
        <v>0.09</v>
      </c>
      <c r="I103" s="158">
        <f>'I1 Assumptions'!$F$37</f>
        <v>0.09</v>
      </c>
      <c r="J103" s="166">
        <f t="shared" si="6"/>
        <v>783093.5649390358</v>
      </c>
      <c r="K103" s="166">
        <f t="shared" si="7"/>
        <v>3523921.0422256608</v>
      </c>
      <c r="L103" s="166">
        <f t="shared" si="8"/>
        <v>3523921.0422256608</v>
      </c>
      <c r="M103" s="166">
        <f t="shared" si="9"/>
        <v>4307014.6071646968</v>
      </c>
      <c r="N103" s="166">
        <f t="shared" si="10"/>
        <v>42678599.289177448</v>
      </c>
      <c r="O103" s="166">
        <f t="shared" si="11"/>
        <v>46985613.896342143</v>
      </c>
    </row>
    <row r="104" spans="1:15" x14ac:dyDescent="0.25">
      <c r="A104" s="75" t="str">
        <f>'I3 Project list'!A104</f>
        <v>Drury</v>
      </c>
      <c r="B104" s="75" t="str">
        <f>'I3 Project list'!C104</f>
        <v>Drury_65a(i)</v>
      </c>
      <c r="C104" s="75" t="str">
        <f>'I3 Project list'!B104</f>
        <v>65a(i)</v>
      </c>
      <c r="D104" s="75" t="str">
        <f>'I3 Project list'!D104</f>
        <v>New Bremner Rd arterial from Auranga development to Jesmond Rd (excl bridge)</v>
      </c>
      <c r="E104" s="75" t="str">
        <f>'I3 Project list'!E104</f>
        <v>2-lane urban- new road layout with active modes on both sides (TDM)</v>
      </c>
      <c r="F104" s="162">
        <f>Con2_CostAllowances!M109</f>
        <v>13739591.238876926</v>
      </c>
      <c r="G104" s="158">
        <f>'I1 Assumptions'!$F$35</f>
        <v>0.02</v>
      </c>
      <c r="H104" s="158">
        <f>'I1 Assumptions'!$F$36</f>
        <v>0.09</v>
      </c>
      <c r="I104" s="158">
        <f>'I1 Assumptions'!$F$37</f>
        <v>0.09</v>
      </c>
      <c r="J104" s="166">
        <f t="shared" si="6"/>
        <v>274791.82477753854</v>
      </c>
      <c r="K104" s="166">
        <f t="shared" si="7"/>
        <v>1236563.2114989234</v>
      </c>
      <c r="L104" s="166">
        <f t="shared" si="8"/>
        <v>1236563.2114989234</v>
      </c>
      <c r="M104" s="166">
        <f t="shared" si="9"/>
        <v>1511355.036276462</v>
      </c>
      <c r="N104" s="166">
        <f t="shared" si="10"/>
        <v>14976154.450375849</v>
      </c>
      <c r="O104" s="166">
        <f t="shared" si="11"/>
        <v>16487509.486652311</v>
      </c>
    </row>
    <row r="105" spans="1:15" x14ac:dyDescent="0.25">
      <c r="A105" s="75" t="str">
        <f>'I3 Project list'!A105</f>
        <v>Drury</v>
      </c>
      <c r="B105" s="75" t="str">
        <f>'I3 Project list'!C105</f>
        <v>Drury_65a(ii)</v>
      </c>
      <c r="C105" s="75" t="str">
        <f>'I3 Project list'!B105</f>
        <v>65a(ii)</v>
      </c>
      <c r="D105" s="75" t="str">
        <f>'I3 Project list'!D105</f>
        <v>New Bremner Rd arterial from Auranga development to Jesmond Rd (bridge only)</v>
      </c>
      <c r="E105" s="75" t="str">
        <f>'I3 Project list'!E105</f>
        <v>2-lane urban- new road layout with active modes on both sides (TDM)</v>
      </c>
      <c r="F105" s="162">
        <f>Con2_CostAllowances!M110</f>
        <v>4066898.9232560969</v>
      </c>
      <c r="G105" s="158">
        <f>'I1 Assumptions'!$F$35</f>
        <v>0.02</v>
      </c>
      <c r="H105" s="158">
        <f>'I1 Assumptions'!$F$36</f>
        <v>0.09</v>
      </c>
      <c r="I105" s="158">
        <f>'I1 Assumptions'!$F$37</f>
        <v>0.09</v>
      </c>
      <c r="J105" s="166">
        <f t="shared" si="6"/>
        <v>81337.978465121938</v>
      </c>
      <c r="K105" s="166">
        <f t="shared" si="7"/>
        <v>366020.90309304872</v>
      </c>
      <c r="L105" s="166">
        <f t="shared" si="8"/>
        <v>366020.90309304872</v>
      </c>
      <c r="M105" s="166">
        <f t="shared" si="9"/>
        <v>447358.88155817066</v>
      </c>
      <c r="N105" s="166">
        <f t="shared" si="10"/>
        <v>4432919.8263491457</v>
      </c>
      <c r="O105" s="166">
        <f t="shared" si="11"/>
        <v>4880278.7079073163</v>
      </c>
    </row>
    <row r="106" spans="1:15" x14ac:dyDescent="0.25">
      <c r="A106" s="75" t="str">
        <f>'I3 Project list'!A106</f>
        <v>Drury</v>
      </c>
      <c r="B106" s="75" t="str">
        <f>'I3 Project list'!C106</f>
        <v>Drury_65b(i)</v>
      </c>
      <c r="C106" s="75" t="str">
        <f>'I3 Project list'!B106</f>
        <v>65b(i)</v>
      </c>
      <c r="D106" s="75" t="str">
        <f>'I3 Project list'!D106</f>
        <v>New Bremner Rd arterial from Auranga development to Jesmond Rd (excl bridge)</v>
      </c>
      <c r="E106" s="75" t="str">
        <f>'I3 Project list'!E106</f>
        <v>4-lane urban- upgrade 2-lane urban to 4-lane with active modes on both sides, (TDM)</v>
      </c>
      <c r="F106" s="162">
        <f>Con2_CostAllowances!M111</f>
        <v>6025855.844290331</v>
      </c>
      <c r="G106" s="158">
        <f>'I1 Assumptions'!$F$35</f>
        <v>0.02</v>
      </c>
      <c r="H106" s="158">
        <f>'I1 Assumptions'!$F$36</f>
        <v>0.09</v>
      </c>
      <c r="I106" s="158">
        <f>'I1 Assumptions'!$F$37</f>
        <v>0.09</v>
      </c>
      <c r="J106" s="166">
        <f t="shared" si="6"/>
        <v>120517.11688580662</v>
      </c>
      <c r="K106" s="166">
        <f t="shared" si="7"/>
        <v>542327.02598612977</v>
      </c>
      <c r="L106" s="166">
        <f t="shared" si="8"/>
        <v>542327.02598612977</v>
      </c>
      <c r="M106" s="166">
        <f t="shared" si="9"/>
        <v>662844.14287193643</v>
      </c>
      <c r="N106" s="166">
        <f t="shared" si="10"/>
        <v>6568182.8702764604</v>
      </c>
      <c r="O106" s="166">
        <f t="shared" si="11"/>
        <v>7231027.0131483972</v>
      </c>
    </row>
    <row r="107" spans="1:15" x14ac:dyDescent="0.25">
      <c r="A107" s="75" t="str">
        <f>'I3 Project list'!A107</f>
        <v>Drury</v>
      </c>
      <c r="B107" s="75" t="str">
        <f>'I3 Project list'!C107</f>
        <v>Drury_65b(ii)</v>
      </c>
      <c r="C107" s="75" t="str">
        <f>'I3 Project list'!B107</f>
        <v>65b(ii)</v>
      </c>
      <c r="D107" s="75" t="str">
        <f>'I3 Project list'!D107</f>
        <v>New Bremner Rd arterial from Auranga development to Jesmond Rd (bridge widening)</v>
      </c>
      <c r="E107" s="75" t="str">
        <f>'I3 Project list'!E107</f>
        <v>4-lane urban- upgrade 2-lane urban to 4-lane with active modes on both sides, (TDM)</v>
      </c>
      <c r="F107" s="162">
        <f>Con2_CostAllowances!M112</f>
        <v>1501828.6873462056</v>
      </c>
      <c r="G107" s="158">
        <f>'I1 Assumptions'!$F$35</f>
        <v>0.02</v>
      </c>
      <c r="H107" s="158">
        <f>'I1 Assumptions'!$F$36</f>
        <v>0.09</v>
      </c>
      <c r="I107" s="158">
        <f>'I1 Assumptions'!$F$37</f>
        <v>0.09</v>
      </c>
      <c r="J107" s="166">
        <f t="shared" si="6"/>
        <v>30036.573746924114</v>
      </c>
      <c r="K107" s="166">
        <f t="shared" si="7"/>
        <v>135164.58186115848</v>
      </c>
      <c r="L107" s="166">
        <f t="shared" si="8"/>
        <v>135164.58186115848</v>
      </c>
      <c r="M107" s="166">
        <f t="shared" si="9"/>
        <v>165201.1556080826</v>
      </c>
      <c r="N107" s="166">
        <f t="shared" si="10"/>
        <v>1636993.2692073639</v>
      </c>
      <c r="O107" s="166">
        <f t="shared" si="11"/>
        <v>1802194.4248154466</v>
      </c>
    </row>
    <row r="108" spans="1:15" x14ac:dyDescent="0.25">
      <c r="A108" s="75" t="str">
        <f>'I3 Project list'!A108</f>
        <v>Drury</v>
      </c>
      <c r="B108" s="75" t="str">
        <f>'I3 Project list'!C108</f>
        <v>Drury_66</v>
      </c>
      <c r="C108" s="75">
        <f>'I3 Project list'!B108</f>
        <v>66</v>
      </c>
      <c r="D108" s="75" t="str">
        <f>'I3 Project list'!D108</f>
        <v xml:space="preserve">SH22 improvements - west of SH1 interchange  to GSR </v>
      </c>
      <c r="E108" s="75" t="str">
        <f>'I3 Project list'!E108</f>
        <v>4-lane urban- upgrade 2-lane urban to 4-lane with active modes on both sides, (TDM)</v>
      </c>
      <c r="F108" s="162">
        <f>Con2_CostAllowances!M113</f>
        <v>25022801.636531547</v>
      </c>
      <c r="G108" s="158">
        <f>'I1 Assumptions'!$F$35</f>
        <v>0.02</v>
      </c>
      <c r="H108" s="158">
        <f>'I1 Assumptions'!$F$36</f>
        <v>0.09</v>
      </c>
      <c r="I108" s="158">
        <f>'I1 Assumptions'!$F$37</f>
        <v>0.09</v>
      </c>
      <c r="J108" s="166">
        <f t="shared" si="6"/>
        <v>500456.03273063095</v>
      </c>
      <c r="K108" s="166">
        <f t="shared" si="7"/>
        <v>2252052.1472878391</v>
      </c>
      <c r="L108" s="166">
        <f t="shared" si="8"/>
        <v>2252052.1472878391</v>
      </c>
      <c r="M108" s="166">
        <f t="shared" si="9"/>
        <v>2752508.1800184702</v>
      </c>
      <c r="N108" s="166">
        <f t="shared" si="10"/>
        <v>27274853.783819385</v>
      </c>
      <c r="O108" s="166">
        <f t="shared" si="11"/>
        <v>30027361.963837855</v>
      </c>
    </row>
    <row r="109" spans="1:15" x14ac:dyDescent="0.25">
      <c r="A109" s="75" t="str">
        <f>'I3 Project list'!A109</f>
        <v>Drury</v>
      </c>
      <c r="B109" s="75" t="str">
        <f>'I3 Project list'!C109</f>
        <v>Drury_67</v>
      </c>
      <c r="C109" s="75">
        <f>'I3 Project list'!B109</f>
        <v>67</v>
      </c>
      <c r="D109" s="75" t="str">
        <f>'I3 Project list'!D109</f>
        <v>Active Mode Corridor Drury Central to GSR</v>
      </c>
      <c r="E109" s="75">
        <f>'I3 Project list'!E109</f>
        <v>0</v>
      </c>
      <c r="F109" s="162">
        <f>Con2_CostAllowances!M114</f>
        <v>20617808.399522483</v>
      </c>
      <c r="G109" s="158">
        <f>'I1 Assumptions'!$F$35</f>
        <v>0.02</v>
      </c>
      <c r="H109" s="158">
        <f>'I1 Assumptions'!$F$36</f>
        <v>0.09</v>
      </c>
      <c r="I109" s="158">
        <f>'I1 Assumptions'!$F$37</f>
        <v>0.09</v>
      </c>
      <c r="J109" s="166">
        <f t="shared" si="6"/>
        <v>412356.1679904497</v>
      </c>
      <c r="K109" s="166">
        <f t="shared" si="7"/>
        <v>1855602.7559570235</v>
      </c>
      <c r="L109" s="166">
        <f t="shared" si="8"/>
        <v>1855602.7559570235</v>
      </c>
      <c r="M109" s="166">
        <f t="shared" si="9"/>
        <v>2267958.9239474731</v>
      </c>
      <c r="N109" s="166">
        <f t="shared" si="10"/>
        <v>22473411.155479506</v>
      </c>
      <c r="O109" s="166">
        <f t="shared" si="11"/>
        <v>24741370.079426978</v>
      </c>
    </row>
    <row r="110" spans="1:15" x14ac:dyDescent="0.25">
      <c r="A110" s="75" t="str">
        <f>'I3 Project list'!A110</f>
        <v>Drury</v>
      </c>
      <c r="B110" s="75" t="str">
        <f>'I3 Project list'!C110</f>
        <v>Drury_68</v>
      </c>
      <c r="C110" s="75">
        <f>'I3 Project list'!B110</f>
        <v>68</v>
      </c>
      <c r="D110" s="75" t="str">
        <f>'I3 Project list'!D110</f>
        <v>Active Mode Corridor GSR to Drury West</v>
      </c>
      <c r="E110" s="75">
        <f>'I3 Project list'!E110</f>
        <v>0</v>
      </c>
      <c r="F110" s="162">
        <f>Con2_CostAllowances!M115</f>
        <v>12697138.703255443</v>
      </c>
      <c r="G110" s="158">
        <f>'I1 Assumptions'!$F$35</f>
        <v>0.02</v>
      </c>
      <c r="H110" s="158">
        <f>'I1 Assumptions'!$F$36</f>
        <v>0.09</v>
      </c>
      <c r="I110" s="158">
        <f>'I1 Assumptions'!$F$37</f>
        <v>0.09</v>
      </c>
      <c r="J110" s="166">
        <f t="shared" si="6"/>
        <v>253942.77406510885</v>
      </c>
      <c r="K110" s="166">
        <f t="shared" si="7"/>
        <v>1142742.4832929899</v>
      </c>
      <c r="L110" s="166">
        <f t="shared" si="8"/>
        <v>1142742.4832929899</v>
      </c>
      <c r="M110" s="166">
        <f t="shared" si="9"/>
        <v>1396685.2573580989</v>
      </c>
      <c r="N110" s="166">
        <f t="shared" si="10"/>
        <v>13839881.186548432</v>
      </c>
      <c r="O110" s="166">
        <f t="shared" si="11"/>
        <v>15236566.443906531</v>
      </c>
    </row>
    <row r="111" spans="1:15" x14ac:dyDescent="0.25">
      <c r="A111" s="75" t="str">
        <f>'I3 Project list'!A111</f>
        <v>Drury</v>
      </c>
      <c r="B111" s="75" t="str">
        <f>'I3 Project list'!C111</f>
        <v>Drury_69</v>
      </c>
      <c r="C111" s="75">
        <f>'I3 Project list'!B111</f>
        <v>69</v>
      </c>
      <c r="D111" s="75" t="str">
        <f>'I3 Project list'!D111</f>
        <v>walk/cycle bridges on Quarry Road bridge (oiver SH1)</v>
      </c>
      <c r="E111" s="75" t="str">
        <f>'I3 Project list'!E111</f>
        <v>New cycle bridge 5m wide, 90m long, approach lengths 200m total for both sides. No property required</v>
      </c>
      <c r="F111" s="162">
        <f>Con2_CostAllowances!M116</f>
        <v>3518826.4360467475</v>
      </c>
      <c r="G111" s="158">
        <f>'I1 Assumptions'!$F$35</f>
        <v>0.02</v>
      </c>
      <c r="H111" s="158">
        <f>'I1 Assumptions'!$F$36</f>
        <v>0.09</v>
      </c>
      <c r="I111" s="158">
        <f>'I1 Assumptions'!$F$37</f>
        <v>0.09</v>
      </c>
      <c r="J111" s="166">
        <f t="shared" si="6"/>
        <v>70376.528720934948</v>
      </c>
      <c r="K111" s="166">
        <f t="shared" si="7"/>
        <v>316694.37924420729</v>
      </c>
      <c r="L111" s="166">
        <f t="shared" si="8"/>
        <v>316694.37924420729</v>
      </c>
      <c r="M111" s="166">
        <f t="shared" si="9"/>
        <v>387070.90796514222</v>
      </c>
      <c r="N111" s="166">
        <f t="shared" si="10"/>
        <v>3835520.8152909549</v>
      </c>
      <c r="O111" s="166">
        <f t="shared" si="11"/>
        <v>4222591.7232560972</v>
      </c>
    </row>
    <row r="112" spans="1:15" x14ac:dyDescent="0.25">
      <c r="A112" s="75" t="str">
        <f>'I3 Project list'!A112</f>
        <v>Drury</v>
      </c>
      <c r="B112" s="75" t="str">
        <f>'I3 Project list'!C112</f>
        <v>Drury_70</v>
      </c>
      <c r="C112" s="75">
        <f>'I3 Project list'!B112</f>
        <v>70</v>
      </c>
      <c r="D112" s="75" t="str">
        <f>'I3 Project list'!D112</f>
        <v>walk/cycle bridges on GSR Road bridge over the rail corridor</v>
      </c>
      <c r="E112" s="75" t="str">
        <f>'I3 Project list'!E112</f>
        <v>New cycle bridge 5m wide, 80m long, approach lengths 270m total for both sides. No property required</v>
      </c>
      <c r="F112" s="162">
        <f>Con2_CostAllowances!M117</f>
        <v>3187672.1209304417</v>
      </c>
      <c r="G112" s="158">
        <f>'I1 Assumptions'!$F$35</f>
        <v>0.02</v>
      </c>
      <c r="H112" s="158">
        <f>'I1 Assumptions'!$F$36</f>
        <v>0.09</v>
      </c>
      <c r="I112" s="158">
        <f>'I1 Assumptions'!$F$37</f>
        <v>0.09</v>
      </c>
      <c r="J112" s="166">
        <f t="shared" si="6"/>
        <v>63753.442418608836</v>
      </c>
      <c r="K112" s="166">
        <f t="shared" si="7"/>
        <v>286890.49088373972</v>
      </c>
      <c r="L112" s="166">
        <f t="shared" si="8"/>
        <v>286890.49088373972</v>
      </c>
      <c r="M112" s="166">
        <f t="shared" si="9"/>
        <v>350643.93330234854</v>
      </c>
      <c r="N112" s="166">
        <f t="shared" si="10"/>
        <v>3474562.6118141813</v>
      </c>
      <c r="O112" s="166">
        <f t="shared" si="11"/>
        <v>3825206.5451165298</v>
      </c>
    </row>
  </sheetData>
  <mergeCells count="1">
    <mergeCell ref="G3:I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F4BBE-AD1D-4802-B888-777A07DE1C73}">
  <dimension ref="A1:K112"/>
  <sheetViews>
    <sheetView workbookViewId="0">
      <selection activeCell="M6" sqref="M6"/>
    </sheetView>
  </sheetViews>
  <sheetFormatPr defaultRowHeight="15" x14ac:dyDescent="0.25"/>
  <cols>
    <col min="4" max="5" width="34.85546875" customWidth="1"/>
    <col min="9" max="11" width="24.28515625" customWidth="1"/>
    <col min="12" max="12" width="14.42578125" customWidth="1"/>
  </cols>
  <sheetData>
    <row r="1" spans="1:11" x14ac:dyDescent="0.25">
      <c r="A1" t="s">
        <v>546</v>
      </c>
    </row>
    <row r="2" spans="1:11" x14ac:dyDescent="0.25">
      <c r="A2" t="s">
        <v>547</v>
      </c>
    </row>
    <row r="3" spans="1:11" x14ac:dyDescent="0.25">
      <c r="I3" s="527" t="s">
        <v>533</v>
      </c>
      <c r="J3" s="528"/>
      <c r="K3" s="529"/>
    </row>
    <row r="4" spans="1:11" ht="36" x14ac:dyDescent="0.25">
      <c r="A4" s="102" t="s">
        <v>468</v>
      </c>
      <c r="B4" s="102" t="s">
        <v>474</v>
      </c>
      <c r="C4" s="90" t="s">
        <v>99</v>
      </c>
      <c r="D4" s="90" t="s">
        <v>100</v>
      </c>
      <c r="E4" s="90" t="s">
        <v>105</v>
      </c>
      <c r="F4" s="168" t="s">
        <v>530</v>
      </c>
      <c r="G4" s="168" t="s">
        <v>531</v>
      </c>
      <c r="H4" s="168" t="s">
        <v>532</v>
      </c>
      <c r="I4" s="167" t="s">
        <v>526</v>
      </c>
      <c r="J4" s="167" t="s">
        <v>527</v>
      </c>
      <c r="K4" s="167" t="s">
        <v>534</v>
      </c>
    </row>
    <row r="5" spans="1:11" x14ac:dyDescent="0.25">
      <c r="A5" s="75" t="str">
        <f>'I3 Project list'!A5</f>
        <v>Drury</v>
      </c>
      <c r="B5" s="75" t="str">
        <f>'I3 Project list'!C5</f>
        <v>Drury_1a</v>
      </c>
      <c r="C5" s="75" t="str">
        <f>'I3 Project list'!B5</f>
        <v>1a</v>
      </c>
      <c r="D5" s="75" t="str">
        <f>'I3 Project list'!D5</f>
        <v>GSR improvements - Waihoehoe Rd to Drury Interchange</v>
      </c>
      <c r="E5" s="75" t="str">
        <f>'I3 Project list'!E5</f>
        <v>2-lane urban- existing road layout with active modes on both sides + intersection improvements (TDM)</v>
      </c>
      <c r="F5" s="158">
        <f>'I1 Assumptions'!$F$32</f>
        <v>0.5</v>
      </c>
      <c r="G5" s="158">
        <f>'I1 Assumptions'!$F$33</f>
        <v>0</v>
      </c>
      <c r="H5" s="146">
        <f>(1+F5)*(1+G5)</f>
        <v>1.5</v>
      </c>
      <c r="I5" s="162">
        <f>$H5*Con3_ClientCosts!M5</f>
        <v>611856.13188178744</v>
      </c>
      <c r="J5" s="162">
        <f>$H5*Con3_ClientCosts!N5</f>
        <v>6062938.0341013484</v>
      </c>
      <c r="K5" s="162">
        <f>$H5*Con3_ClientCosts!O5</f>
        <v>6674794.1659831349</v>
      </c>
    </row>
    <row r="6" spans="1:11" x14ac:dyDescent="0.25">
      <c r="A6" s="75" t="str">
        <f>'I3 Project list'!A6</f>
        <v>Drury</v>
      </c>
      <c r="B6" s="75" t="str">
        <f>'I3 Project list'!C6</f>
        <v>Drury_1b</v>
      </c>
      <c r="C6" s="75" t="str">
        <f>'I3 Project list'!B6</f>
        <v>1b</v>
      </c>
      <c r="D6" s="75" t="str">
        <f>'I3 Project list'!D6</f>
        <v>GSR improvements - Waihoehoe Rd to Drury Interchange</v>
      </c>
      <c r="E6" s="75" t="str">
        <f>'I3 Project list'!E6</f>
        <v>4-lane urban- existing road layout with active modes on both sides + intersection improvements (TDM)</v>
      </c>
      <c r="F6" s="158">
        <f>'I1 Assumptions'!$F$32</f>
        <v>0.5</v>
      </c>
      <c r="G6" s="158">
        <f>'I1 Assumptions'!$F$33</f>
        <v>0</v>
      </c>
      <c r="H6" s="146">
        <f t="shared" ref="H6:H69" si="0">(1+F6)*(1+G6)</f>
        <v>1.5</v>
      </c>
      <c r="I6" s="162">
        <f>$H6*Con3_ClientCosts!M6</f>
        <v>2407016.1747618075</v>
      </c>
      <c r="J6" s="162">
        <f>$H6*Con3_ClientCosts!N6</f>
        <v>23851342.095367003</v>
      </c>
      <c r="K6" s="162">
        <f>$H6*Con3_ClientCosts!O6</f>
        <v>26258358.270128813</v>
      </c>
    </row>
    <row r="7" spans="1:11" x14ac:dyDescent="0.25">
      <c r="A7" s="75" t="str">
        <f>'I3 Project list'!A7</f>
        <v>Drury</v>
      </c>
      <c r="B7" s="75" t="str">
        <f>'I3 Project list'!C7</f>
        <v>Drury_2a</v>
      </c>
      <c r="C7" s="75" t="str">
        <f>'I3 Project list'!B7</f>
        <v>2a</v>
      </c>
      <c r="D7" s="75" t="str">
        <f>'I3 Project list'!D7</f>
        <v>GSR improvements - From Drury School to Waihoehoe Rd</v>
      </c>
      <c r="E7" s="75" t="str">
        <f>'I3 Project list'!E7</f>
        <v>2-lane urban- existing road layout with active modes on both sides + intersection improvements (TDM)</v>
      </c>
      <c r="F7" s="158">
        <f>'I1 Assumptions'!$F$32</f>
        <v>0.5</v>
      </c>
      <c r="G7" s="158">
        <f>'I1 Assumptions'!$F$33</f>
        <v>0</v>
      </c>
      <c r="H7" s="146">
        <f t="shared" si="0"/>
        <v>1.5</v>
      </c>
      <c r="I7" s="162">
        <f>$H7*Con3_ClientCosts!M7</f>
        <v>713977.72624869004</v>
      </c>
      <c r="J7" s="162">
        <f>$H7*Con3_ClientCosts!N7</f>
        <v>7074870.1964642918</v>
      </c>
      <c r="K7" s="162">
        <f>$H7*Con3_ClientCosts!O7</f>
        <v>7788847.9227129817</v>
      </c>
    </row>
    <row r="8" spans="1:11" x14ac:dyDescent="0.25">
      <c r="A8" s="75" t="str">
        <f>'I3 Project list'!A8</f>
        <v>Drury</v>
      </c>
      <c r="B8" s="75" t="str">
        <f>'I3 Project list'!C8</f>
        <v>Drury_2b</v>
      </c>
      <c r="C8" s="75" t="str">
        <f>'I3 Project list'!B8</f>
        <v>2b</v>
      </c>
      <c r="D8" s="75" t="str">
        <f>'I3 Project list'!D8</f>
        <v>GSR improvements - From Drury School to Waihoehoe Rd</v>
      </c>
      <c r="E8" s="75" t="str">
        <f>'I3 Project list'!E8</f>
        <v>4-lane urban- existing road layout with active modes on both sides + intersection improvements (TDM)</v>
      </c>
      <c r="F8" s="158">
        <f>'I1 Assumptions'!$F$32</f>
        <v>0.5</v>
      </c>
      <c r="G8" s="158">
        <f>'I1 Assumptions'!$F$33</f>
        <v>0</v>
      </c>
      <c r="H8" s="146">
        <f t="shared" si="0"/>
        <v>1.5</v>
      </c>
      <c r="I8" s="162">
        <f>$H8*Con3_ClientCosts!M8</f>
        <v>0</v>
      </c>
      <c r="J8" s="162">
        <f>$H8*Con3_ClientCosts!N8</f>
        <v>0</v>
      </c>
      <c r="K8" s="162">
        <f>$H8*Con3_ClientCosts!O8</f>
        <v>0</v>
      </c>
    </row>
    <row r="9" spans="1:11" x14ac:dyDescent="0.25">
      <c r="A9" s="75" t="str">
        <f>'I3 Project list'!A9</f>
        <v>Drury</v>
      </c>
      <c r="B9" s="75" t="str">
        <f>'I3 Project list'!C9</f>
        <v>Drury_3</v>
      </c>
      <c r="C9" s="75">
        <f>'I3 Project list'!B9</f>
        <v>3</v>
      </c>
      <c r="D9" s="75" t="str">
        <f>'I3 Project list'!D9</f>
        <v>Intersection upgrade on GSR/Karaka Rd intersection</v>
      </c>
      <c r="E9" s="75" t="str">
        <f>'I3 Project list'!E9</f>
        <v>Intersection upgrades- existing intersection with active modes crossings (TDM)</v>
      </c>
      <c r="F9" s="158">
        <f>'I1 Assumptions'!$F$32</f>
        <v>0.5</v>
      </c>
      <c r="G9" s="158">
        <f>'I1 Assumptions'!$F$33</f>
        <v>0</v>
      </c>
      <c r="H9" s="146">
        <f t="shared" si="0"/>
        <v>1.5</v>
      </c>
      <c r="I9" s="162">
        <f>$H9*Con3_ClientCosts!M9</f>
        <v>0</v>
      </c>
      <c r="J9" s="162">
        <f>$H9*Con3_ClientCosts!N9</f>
        <v>0</v>
      </c>
      <c r="K9" s="162">
        <f>$H9*Con3_ClientCosts!O9</f>
        <v>0</v>
      </c>
    </row>
    <row r="10" spans="1:11" x14ac:dyDescent="0.25">
      <c r="A10" s="75" t="str">
        <f>'I3 Project list'!A10</f>
        <v>Drury</v>
      </c>
      <c r="B10" s="75" t="str">
        <f>'I3 Project list'!C10</f>
        <v>Drury_4a</v>
      </c>
      <c r="C10" s="75" t="str">
        <f>'I3 Project list'!B10</f>
        <v>4a</v>
      </c>
      <c r="D10" s="75" t="str">
        <f>'I3 Project list'!D10</f>
        <v>Waihoehoe Rd East upgrades- from Fitzgerald Rd to before Cossey Rd (development boundary)</v>
      </c>
      <c r="E10" s="75" t="str">
        <f>'I3 Project list'!E10</f>
        <v xml:space="preserve">2-lane urban - upgrade existing road layout with active modes on both sides, 20m cross-section </v>
      </c>
      <c r="F10" s="158">
        <f>'I1 Assumptions'!$F$32</f>
        <v>0.5</v>
      </c>
      <c r="G10" s="158">
        <f>'I1 Assumptions'!$F$33</f>
        <v>0</v>
      </c>
      <c r="H10" s="146">
        <f t="shared" si="0"/>
        <v>1.5</v>
      </c>
      <c r="I10" s="162">
        <f>$H10*Con3_ClientCosts!M10</f>
        <v>1112354.4477610895</v>
      </c>
      <c r="J10" s="162">
        <f>$H10*Con3_ClientCosts!N10</f>
        <v>11022421.345996251</v>
      </c>
      <c r="K10" s="162">
        <f>$H10*Con3_ClientCosts!O10</f>
        <v>12134775.793757342</v>
      </c>
    </row>
    <row r="11" spans="1:11" x14ac:dyDescent="0.25">
      <c r="A11" s="75" t="str">
        <f>'I3 Project list'!A11</f>
        <v>Drury</v>
      </c>
      <c r="B11" s="75" t="str">
        <f>'I3 Project list'!C11</f>
        <v>Drury_4b</v>
      </c>
      <c r="C11" s="75" t="str">
        <f>'I3 Project list'!B11</f>
        <v>4b</v>
      </c>
      <c r="D11" s="75" t="str">
        <f>'I3 Project list'!D11</f>
        <v>Waihoehoe Rd East upgrades- from Fitzgerald Rd to before Cossey Rd (development boundary)</v>
      </c>
      <c r="E11" s="75" t="str">
        <f>'I3 Project list'!E11</f>
        <v>Expand to 24m cross section</v>
      </c>
      <c r="F11" s="158">
        <f>'I1 Assumptions'!$F$32</f>
        <v>0.5</v>
      </c>
      <c r="G11" s="158">
        <f>'I1 Assumptions'!$F$33</f>
        <v>0</v>
      </c>
      <c r="H11" s="146">
        <f t="shared" si="0"/>
        <v>1.5</v>
      </c>
      <c r="I11" s="162">
        <f>$H11*Con3_ClientCosts!M11</f>
        <v>3015861.9777328628</v>
      </c>
      <c r="J11" s="162">
        <f>$H11*Con3_ClientCosts!N11</f>
        <v>29884450.506625637</v>
      </c>
      <c r="K11" s="162">
        <f>$H11*Con3_ClientCosts!O11</f>
        <v>32900312.484358497</v>
      </c>
    </row>
    <row r="12" spans="1:11" x14ac:dyDescent="0.25">
      <c r="A12" s="75" t="str">
        <f>'I3 Project list'!A12</f>
        <v>Drury</v>
      </c>
      <c r="B12" s="75" t="str">
        <f>'I3 Project list'!C12</f>
        <v>Drury_4</v>
      </c>
      <c r="C12" s="75">
        <f>'I3 Project list'!B12</f>
        <v>4</v>
      </c>
      <c r="D12" s="75" t="str">
        <f>'I3 Project list'!D12</f>
        <v>Waihoehoe Rd East upgrades- from Fitzgerald Rd to before Cossey Rd (development boundary)</v>
      </c>
      <c r="E12" s="75" t="str">
        <f>'I3 Project list'!E12</f>
        <v>Construct Ultimate 24m Cross section initially (i.e. no interim stage)</v>
      </c>
      <c r="F12" s="158">
        <f>'I1 Assumptions'!$F$32</f>
        <v>0.5</v>
      </c>
      <c r="G12" s="158">
        <f>'I1 Assumptions'!$F$33</f>
        <v>0</v>
      </c>
      <c r="H12" s="146">
        <f t="shared" si="0"/>
        <v>1.5</v>
      </c>
      <c r="I12" s="162">
        <f>$H12*Con3_ClientCosts!M12</f>
        <v>3778622.2087587551</v>
      </c>
      <c r="J12" s="162">
        <f>$H12*Con3_ClientCosts!N12</f>
        <v>37442710.977700397</v>
      </c>
      <c r="K12" s="162">
        <f>$H12*Con3_ClientCosts!O12</f>
        <v>41221333.186459154</v>
      </c>
    </row>
    <row r="13" spans="1:11" x14ac:dyDescent="0.25">
      <c r="A13" s="75" t="str">
        <f>'I3 Project list'!A13</f>
        <v>Drury</v>
      </c>
      <c r="B13" s="75" t="str">
        <f>'I3 Project list'!C13</f>
        <v>Drury_5</v>
      </c>
      <c r="C13" s="75">
        <f>'I3 Project list'!B13</f>
        <v>5</v>
      </c>
      <c r="D13" s="75" t="str">
        <f>'I3 Project list'!D13</f>
        <v xml:space="preserve">Drury Central Station </v>
      </c>
      <c r="E13" s="75" t="str">
        <f>'I3 Project list'!E13</f>
        <v>Not feasible without access. Refer to item 6 below</v>
      </c>
      <c r="F13" s="158">
        <f>'I1 Assumptions'!$F$32</f>
        <v>0.5</v>
      </c>
      <c r="G13" s="158">
        <f>'I1 Assumptions'!$F$33</f>
        <v>0</v>
      </c>
      <c r="H13" s="146">
        <f t="shared" si="0"/>
        <v>1.5</v>
      </c>
      <c r="I13" s="162">
        <f>$H13*Con3_ClientCosts!M13</f>
        <v>0</v>
      </c>
      <c r="J13" s="162">
        <f>$H13*Con3_ClientCosts!N13</f>
        <v>0</v>
      </c>
      <c r="K13" s="162">
        <f>$H13*Con3_ClientCosts!O13</f>
        <v>0</v>
      </c>
    </row>
    <row r="14" spans="1:11" x14ac:dyDescent="0.25">
      <c r="A14" s="75" t="str">
        <f>'I3 Project list'!A14</f>
        <v>Drury</v>
      </c>
      <c r="B14" s="75" t="str">
        <f>'I3 Project list'!C14</f>
        <v>Drury_6</v>
      </c>
      <c r="C14" s="75">
        <f>'I3 Project list'!B14</f>
        <v>6</v>
      </c>
      <c r="D14" s="75" t="str">
        <f>'I3 Project list'!D14</f>
        <v>Drury Station Connection+ intersection</v>
      </c>
      <c r="E14" s="75" t="str">
        <f>'I3 Project list'!E14</f>
        <v>NZUP tbc</v>
      </c>
      <c r="F14" s="158">
        <f>'I1 Assumptions'!$F$32</f>
        <v>0.5</v>
      </c>
      <c r="G14" s="158">
        <f>'I1 Assumptions'!$F$33</f>
        <v>0</v>
      </c>
      <c r="H14" s="146">
        <f t="shared" si="0"/>
        <v>1.5</v>
      </c>
      <c r="I14" s="162">
        <f>$H14*Con3_ClientCosts!M14</f>
        <v>0</v>
      </c>
      <c r="J14" s="162">
        <f>$H14*Con3_ClientCosts!N14</f>
        <v>0</v>
      </c>
      <c r="K14" s="162">
        <f>$H14*Con3_ClientCosts!O14</f>
        <v>0</v>
      </c>
    </row>
    <row r="15" spans="1:11" x14ac:dyDescent="0.25">
      <c r="A15" s="75" t="str">
        <f>'I3 Project list'!A15</f>
        <v>Drury</v>
      </c>
      <c r="B15" s="75" t="str">
        <f>'I3 Project list'!C15</f>
        <v>Drury_7</v>
      </c>
      <c r="C15" s="75">
        <f>'I3 Project list'!B15</f>
        <v>7</v>
      </c>
      <c r="D15" s="75" t="str">
        <f>'I3 Project list'!D15</f>
        <v xml:space="preserve">Fitzgerald Rd upgrades (from Waihoehoe Rd to development boundary) </v>
      </c>
      <c r="E15" s="75" t="str">
        <f>'I3 Project list'!E15</f>
        <v>2-lane urban - upgrade existing road layout with active modes on both sides</v>
      </c>
      <c r="F15" s="158">
        <f>'I1 Assumptions'!$F$32</f>
        <v>0.5</v>
      </c>
      <c r="G15" s="158">
        <f>'I1 Assumptions'!$F$33</f>
        <v>0</v>
      </c>
      <c r="H15" s="146">
        <f t="shared" si="0"/>
        <v>1.5</v>
      </c>
      <c r="I15" s="162">
        <f>$H15*Con3_ClientCosts!M15</f>
        <v>741569.63184072636</v>
      </c>
      <c r="J15" s="162">
        <f>$H15*Con3_ClientCosts!N15</f>
        <v>7348280.8973308336</v>
      </c>
      <c r="K15" s="162">
        <f>$H15*Con3_ClientCosts!O15</f>
        <v>8089850.52917156</v>
      </c>
    </row>
    <row r="16" spans="1:11" x14ac:dyDescent="0.25">
      <c r="A16" s="75" t="str">
        <f>'I3 Project list'!A16</f>
        <v>Drury</v>
      </c>
      <c r="B16" s="75" t="str">
        <f>'I3 Project list'!C16</f>
        <v>Drury_8</v>
      </c>
      <c r="C16" s="75">
        <f>'I3 Project list'!B16</f>
        <v>8</v>
      </c>
      <c r="D16" s="75" t="str">
        <f>'I3 Project list'!D16</f>
        <v>Fielding Rd upgrades ( from Waihoehoe Rd to development boundary )</v>
      </c>
      <c r="E16" s="75" t="str">
        <f>'I3 Project list'!E16</f>
        <v>2-lane urban - upgrade existing road layout with active modes on both sides</v>
      </c>
      <c r="F16" s="158">
        <f>'I1 Assumptions'!$F$32</f>
        <v>0.5</v>
      </c>
      <c r="G16" s="158">
        <f>'I1 Assumptions'!$F$33</f>
        <v>0</v>
      </c>
      <c r="H16" s="146">
        <f t="shared" si="0"/>
        <v>1.5</v>
      </c>
      <c r="I16" s="162">
        <f>$H16*Con3_ClientCosts!M16</f>
        <v>741569.63184072636</v>
      </c>
      <c r="J16" s="162">
        <f>$H16*Con3_ClientCosts!N16</f>
        <v>7348280.8973308336</v>
      </c>
      <c r="K16" s="162">
        <f>$H16*Con3_ClientCosts!O16</f>
        <v>8089850.52917156</v>
      </c>
    </row>
    <row r="17" spans="1:11" x14ac:dyDescent="0.25">
      <c r="A17" s="75" t="str">
        <f>'I3 Project list'!A17</f>
        <v>Drury</v>
      </c>
      <c r="B17" s="75" t="str">
        <f>'I3 Project list'!C17</f>
        <v>Drury_9a</v>
      </c>
      <c r="C17" s="75" t="str">
        <f>'I3 Project list'!B17</f>
        <v>9a</v>
      </c>
      <c r="D17" s="75" t="str">
        <f>'I3 Project list'!D17</f>
        <v>Upgrade in Norrie Rd/GSR/Waihoehoe intersection</v>
      </c>
      <c r="E17" s="75" t="str">
        <f>'I3 Project list'!E17</f>
        <v xml:space="preserve"> 2-lane signalised intersection with active mode crossings</v>
      </c>
      <c r="F17" s="158">
        <f>'I1 Assumptions'!$F$32</f>
        <v>0.5</v>
      </c>
      <c r="G17" s="158">
        <f>'I1 Assumptions'!$F$33</f>
        <v>0</v>
      </c>
      <c r="H17" s="146">
        <f t="shared" si="0"/>
        <v>1.5</v>
      </c>
      <c r="I17" s="162">
        <f>$H17*Con3_ClientCosts!M17</f>
        <v>0</v>
      </c>
      <c r="J17" s="162">
        <f>$H17*Con3_ClientCosts!N17</f>
        <v>0</v>
      </c>
      <c r="K17" s="162">
        <f>$H17*Con3_ClientCosts!O17</f>
        <v>0</v>
      </c>
    </row>
    <row r="18" spans="1:11" x14ac:dyDescent="0.25">
      <c r="A18" s="75" t="str">
        <f>'I3 Project list'!A18</f>
        <v>Drury</v>
      </c>
      <c r="B18" s="75" t="str">
        <f>'I3 Project list'!C18</f>
        <v>Drury_9b</v>
      </c>
      <c r="C18" s="75" t="str">
        <f>'I3 Project list'!B18</f>
        <v>9b</v>
      </c>
      <c r="D18" s="75" t="str">
        <f>'I3 Project list'!D18</f>
        <v>Upgrade in Norrie Rd/GSR/Waihoehoe intersection</v>
      </c>
      <c r="E18" s="75" t="str">
        <f>'I3 Project list'!E18</f>
        <v>multi-lane signalised intersection with active mode crossings, SGA design</v>
      </c>
      <c r="F18" s="158">
        <f>'I1 Assumptions'!$F$32</f>
        <v>0.5</v>
      </c>
      <c r="G18" s="158">
        <f>'I1 Assumptions'!$F$33</f>
        <v>0</v>
      </c>
      <c r="H18" s="146">
        <f t="shared" si="0"/>
        <v>1.5</v>
      </c>
      <c r="I18" s="162">
        <f>$H18*Con3_ClientCosts!M18</f>
        <v>0</v>
      </c>
      <c r="J18" s="162">
        <f>$H18*Con3_ClientCosts!N18</f>
        <v>0</v>
      </c>
      <c r="K18" s="162">
        <f>$H18*Con3_ClientCosts!O18</f>
        <v>0</v>
      </c>
    </row>
    <row r="19" spans="1:11" x14ac:dyDescent="0.25">
      <c r="A19" s="75" t="str">
        <f>'I3 Project list'!A19</f>
        <v>Drury</v>
      </c>
      <c r="B19" s="75" t="str">
        <f>'I3 Project list'!C19</f>
        <v>Drury_10a</v>
      </c>
      <c r="C19" s="75" t="str">
        <f>'I3 Project list'!B19</f>
        <v>10a</v>
      </c>
      <c r="D19" s="75" t="str">
        <f>'I3 Project list'!D19</f>
        <v>New intersection on Waihoehoe Rd/Fitzgerald Rd( including approach cross-sections)</v>
      </c>
      <c r="E19" s="75" t="str">
        <f>'I3 Project list'!E19</f>
        <v xml:space="preserve"> 2-lane signalised intersection with active mode crossings</v>
      </c>
      <c r="F19" s="158">
        <f>'I1 Assumptions'!$F$32</f>
        <v>0.5</v>
      </c>
      <c r="G19" s="158">
        <f>'I1 Assumptions'!$F$33</f>
        <v>0</v>
      </c>
      <c r="H19" s="146">
        <f t="shared" si="0"/>
        <v>1.5</v>
      </c>
      <c r="I19" s="162">
        <f>$H19*Con3_ClientCosts!M19</f>
        <v>611856.13188178744</v>
      </c>
      <c r="J19" s="162">
        <f>$H19*Con3_ClientCosts!N19</f>
        <v>6062938.0341013484</v>
      </c>
      <c r="K19" s="162">
        <f>$H19*Con3_ClientCosts!O19</f>
        <v>6674794.1659831349</v>
      </c>
    </row>
    <row r="20" spans="1:11" x14ac:dyDescent="0.25">
      <c r="A20" s="75" t="str">
        <f>'I3 Project list'!A20</f>
        <v>Drury</v>
      </c>
      <c r="B20" s="75" t="str">
        <f>'I3 Project list'!C20</f>
        <v>Drury_10b</v>
      </c>
      <c r="C20" s="75" t="str">
        <f>'I3 Project list'!B20</f>
        <v>10b</v>
      </c>
      <c r="D20" s="75" t="str">
        <f>'I3 Project list'!D20</f>
        <v>New intersection on Waihoehoe Rd/Fitzgerald Rd( including approach cross-sections)</v>
      </c>
      <c r="E20" s="75" t="str">
        <f>'I3 Project list'!E20</f>
        <v>multi-lane roundabout with active mode crossings, SGA design</v>
      </c>
      <c r="F20" s="158">
        <f>'I1 Assumptions'!$F$32</f>
        <v>0.5</v>
      </c>
      <c r="G20" s="158">
        <f>'I1 Assumptions'!$F$33</f>
        <v>0</v>
      </c>
      <c r="H20" s="146">
        <f t="shared" si="0"/>
        <v>1.5</v>
      </c>
      <c r="I20" s="162">
        <f>$H20*Con3_ClientCosts!M20</f>
        <v>788529.58996265358</v>
      </c>
      <c r="J20" s="162">
        <f>$H20*Con3_ClientCosts!N20</f>
        <v>7813611.3914481122</v>
      </c>
      <c r="K20" s="162">
        <f>$H20*Con3_ClientCosts!O20</f>
        <v>8602140.9814107642</v>
      </c>
    </row>
    <row r="21" spans="1:11" x14ac:dyDescent="0.25">
      <c r="A21" s="75" t="str">
        <f>'I3 Project list'!A21</f>
        <v>Drury</v>
      </c>
      <c r="B21" s="75" t="str">
        <f>'I3 Project list'!C21</f>
        <v>Drury_11</v>
      </c>
      <c r="C21" s="75">
        <f>'I3 Project list'!B21</f>
        <v>11</v>
      </c>
      <c r="D21" s="75" t="str">
        <f>'I3 Project list'!D21</f>
        <v>Intersection upgrade Waihoehoe Rd/Fielding Rd/Appleby Rd</v>
      </c>
      <c r="E21" s="75" t="str">
        <f>'I3 Project list'!E21</f>
        <v>Roundabout as per SGA design</v>
      </c>
      <c r="F21" s="158">
        <f>'I1 Assumptions'!$F$32</f>
        <v>0.5</v>
      </c>
      <c r="G21" s="158">
        <f>'I1 Assumptions'!$F$33</f>
        <v>0</v>
      </c>
      <c r="H21" s="146">
        <f t="shared" si="0"/>
        <v>1.5</v>
      </c>
      <c r="I21" s="162">
        <f>$H21*Con3_ClientCosts!M21</f>
        <v>764820.1648522343</v>
      </c>
      <c r="J21" s="162">
        <f>$H21*Con3_ClientCosts!N21</f>
        <v>7578672.5426266864</v>
      </c>
      <c r="K21" s="162">
        <f>$H21*Con3_ClientCosts!O21</f>
        <v>8343492.7074789209</v>
      </c>
    </row>
    <row r="22" spans="1:11" x14ac:dyDescent="0.25">
      <c r="A22" s="75" t="str">
        <f>'I3 Project list'!A22</f>
        <v>Drury</v>
      </c>
      <c r="B22" s="75" t="str">
        <f>'I3 Project list'!C22</f>
        <v>Drury_12</v>
      </c>
      <c r="C22" s="75">
        <f>'I3 Project list'!B22</f>
        <v>12</v>
      </c>
      <c r="D22" s="75" t="str">
        <f>'I3 Project list'!D22</f>
        <v>Interim walking, cycling and bus connections within Drury Centre (includes Bremner/Norrie/Firth Intersection upgrades, active mode on Norrie) -overlap with project 36 and 46</v>
      </c>
      <c r="E22" s="75" t="str">
        <f>'I3 Project list'!E22</f>
        <v>Intersection improvements on Bremner-Firth Rd, Norrie-Firth Rd, GSR-Firth Rd, Active mode facilities on both sides of Firth &amp; Norrie Rd</v>
      </c>
      <c r="F22" s="158">
        <f>'I1 Assumptions'!$F$32</f>
        <v>0.5</v>
      </c>
      <c r="G22" s="158">
        <f>'I1 Assumptions'!$F$33</f>
        <v>0</v>
      </c>
      <c r="H22" s="146">
        <f t="shared" si="0"/>
        <v>1.5</v>
      </c>
      <c r="I22" s="162">
        <f>$H22*Con3_ClientCosts!M22</f>
        <v>1915018.4696453623</v>
      </c>
      <c r="J22" s="162">
        <f>$H22*Con3_ClientCosts!N22</f>
        <v>18976092.108304042</v>
      </c>
      <c r="K22" s="162">
        <f>$H22*Con3_ClientCosts!O22</f>
        <v>20891110.577949405</v>
      </c>
    </row>
    <row r="23" spans="1:11" x14ac:dyDescent="0.25">
      <c r="A23" s="75" t="str">
        <f>'I3 Project list'!A23</f>
        <v>Drury</v>
      </c>
      <c r="B23" s="75" t="str">
        <f>'I3 Project list'!C23</f>
        <v>Drury_13a</v>
      </c>
      <c r="C23" s="75" t="str">
        <f>'I3 Project list'!B23</f>
        <v>13a</v>
      </c>
      <c r="D23" s="75" t="str">
        <f>'I3 Project list'!D23</f>
        <v>N-S Opaheke Arterial across development (upto Waihoehoe Stream)</v>
      </c>
      <c r="E23" s="75" t="str">
        <f>'I3 Project list'!E23</f>
        <v>2-lane urban- new 2-lane arterial with active modes on both sides + intersection improvements (TDM)</v>
      </c>
      <c r="F23" s="158">
        <f>'I1 Assumptions'!$F$32</f>
        <v>0.5</v>
      </c>
      <c r="G23" s="158">
        <f>'I1 Assumptions'!$F$33</f>
        <v>0</v>
      </c>
      <c r="H23" s="146">
        <f t="shared" si="0"/>
        <v>1.5</v>
      </c>
      <c r="I23" s="162">
        <f>$H23*Con3_ClientCosts!M23</f>
        <v>2470553.2307778848</v>
      </c>
      <c r="J23" s="162">
        <f>$H23*Con3_ClientCosts!N23</f>
        <v>24480936.559526313</v>
      </c>
      <c r="K23" s="162">
        <f>$H23*Con3_ClientCosts!O23</f>
        <v>26951489.790304195</v>
      </c>
    </row>
    <row r="24" spans="1:11" x14ac:dyDescent="0.25">
      <c r="A24" s="75" t="str">
        <f>'I3 Project list'!A24</f>
        <v>Drury</v>
      </c>
      <c r="B24" s="75" t="str">
        <f>'I3 Project list'!C24</f>
        <v>Drury_13b</v>
      </c>
      <c r="C24" s="75" t="str">
        <f>'I3 Project list'!B24</f>
        <v>13b</v>
      </c>
      <c r="D24" s="75" t="str">
        <f>'I3 Project list'!D24</f>
        <v>N-S Opaheke Arterial across development (upto Waihoihoi Stream)</v>
      </c>
      <c r="E24" s="75" t="str">
        <f>'I3 Project list'!E24</f>
        <v>4-lane urban- upgrade 2-lane arterial with SGA design + intersection improvements (TDM)</v>
      </c>
      <c r="F24" s="158">
        <f>'I1 Assumptions'!$F$32</f>
        <v>0.5</v>
      </c>
      <c r="G24" s="158">
        <f>'I1 Assumptions'!$F$33</f>
        <v>0</v>
      </c>
      <c r="H24" s="146">
        <f t="shared" si="0"/>
        <v>1.5</v>
      </c>
      <c r="I24" s="162">
        <f>$H24*Con3_ClientCosts!M24</f>
        <v>1453158.3132192451</v>
      </c>
      <c r="J24" s="162">
        <f>$H24*Con3_ClientCosts!N24</f>
        <v>14399477.830990702</v>
      </c>
      <c r="K24" s="162">
        <f>$H24*Con3_ClientCosts!O24</f>
        <v>15852636.144209946</v>
      </c>
    </row>
    <row r="25" spans="1:11" x14ac:dyDescent="0.25">
      <c r="A25" s="75" t="str">
        <f>'I3 Project list'!A25</f>
        <v>Drury</v>
      </c>
      <c r="B25" s="75" t="str">
        <f>'I3 Project list'!C25</f>
        <v>Drury_14</v>
      </c>
      <c r="C25" s="75">
        <f>'I3 Project list'!B25</f>
        <v>14</v>
      </c>
      <c r="D25" s="75" t="str">
        <f>'I3 Project list'!D25</f>
        <v xml:space="preserve">Upgrade Brookefield Road from Fitzgerald to Quarry Rd+ New connection + Intersections on Quarry &amp; Fitzgerald </v>
      </c>
      <c r="E25" s="75" t="str">
        <f>'I3 Project list'!E25</f>
        <v>2-lane urban (upgrade existing road layout with active modes on both sides + intersection improvements + new connection to Quarry Rd)</v>
      </c>
      <c r="F25" s="158">
        <f>'I1 Assumptions'!$F$32</f>
        <v>0.5</v>
      </c>
      <c r="G25" s="158">
        <f>'I1 Assumptions'!$F$33</f>
        <v>0</v>
      </c>
      <c r="H25" s="146">
        <f t="shared" si="0"/>
        <v>1.5</v>
      </c>
      <c r="I25" s="162">
        <f>$H25*Con3_ClientCosts!M25</f>
        <v>4651233.8044581385</v>
      </c>
      <c r="J25" s="162">
        <f>$H25*Con3_ClientCosts!N25</f>
        <v>46089498.607812464</v>
      </c>
      <c r="K25" s="162">
        <f>$H25*Con3_ClientCosts!O25</f>
        <v>50740732.412270606</v>
      </c>
    </row>
    <row r="26" spans="1:11" x14ac:dyDescent="0.25">
      <c r="A26" s="75" t="str">
        <f>'I3 Project list'!A26</f>
        <v>Drury</v>
      </c>
      <c r="B26" s="75" t="str">
        <f>'I3 Project list'!C26</f>
        <v>Drury_14a</v>
      </c>
      <c r="C26" s="75" t="str">
        <f>'I3 Project list'!B26</f>
        <v>14a</v>
      </c>
      <c r="D26" s="75" t="str">
        <f>'I3 Project list'!D26</f>
        <v>Western end of Brookefield Road Extension tie in with Quarry Rd</v>
      </c>
      <c r="E26" s="75" t="str">
        <f>'I3 Project list'!E26</f>
        <v>2-lane urban (New Road connection to Quarry Road with active modes on both sides + intersection improvements)</v>
      </c>
      <c r="F26" s="158">
        <f>'I1 Assumptions'!$F$32</f>
        <v>0.5</v>
      </c>
      <c r="G26" s="158">
        <f>'I1 Assumptions'!$F$33</f>
        <v>0</v>
      </c>
      <c r="H26" s="146">
        <f t="shared" si="0"/>
        <v>1.5</v>
      </c>
      <c r="I26" s="162">
        <f>$H26*Con3_ClientCosts!M26</f>
        <v>2382360.7825392219</v>
      </c>
      <c r="J26" s="162">
        <f>$H26*Con3_ClientCosts!N26</f>
        <v>23607029.572434109</v>
      </c>
      <c r="K26" s="162">
        <f>$H26*Con3_ClientCosts!O26</f>
        <v>25989390.354973331</v>
      </c>
    </row>
    <row r="27" spans="1:11" x14ac:dyDescent="0.25">
      <c r="A27" s="75" t="str">
        <f>'I3 Project list'!A27</f>
        <v>Drury</v>
      </c>
      <c r="B27" s="75" t="str">
        <f>'I3 Project list'!C27</f>
        <v>Drury_14b</v>
      </c>
      <c r="C27" s="75" t="str">
        <f>'I3 Project list'!B27</f>
        <v>14b</v>
      </c>
      <c r="D27" s="75" t="str">
        <f>'I3 Project list'!D27</f>
        <v>Brookefield Road Upgrade</v>
      </c>
      <c r="E27" s="75" t="str">
        <f>'I3 Project list'!E27</f>
        <v>2-lane urban (upgrade existing road layout with active modes on both sides + intersection improvements)</v>
      </c>
      <c r="F27" s="158">
        <f>'I1 Assumptions'!$F$32</f>
        <v>0.5</v>
      </c>
      <c r="G27" s="158">
        <f>'I1 Assumptions'!$F$33</f>
        <v>0</v>
      </c>
      <c r="H27" s="146">
        <f t="shared" si="0"/>
        <v>1.5</v>
      </c>
      <c r="I27" s="162">
        <f>$H27*Con3_ClientCosts!M27</f>
        <v>2268873.0219189171</v>
      </c>
      <c r="J27" s="162">
        <f>$H27*Con3_ClientCosts!N27</f>
        <v>22482469.035378359</v>
      </c>
      <c r="K27" s="162">
        <f>$H27*Con3_ClientCosts!O27</f>
        <v>24751342.057297274</v>
      </c>
    </row>
    <row r="28" spans="1:11" x14ac:dyDescent="0.25">
      <c r="A28" s="75" t="str">
        <f>'I3 Project list'!A28</f>
        <v>Drury</v>
      </c>
      <c r="B28" s="75" t="str">
        <f>'I3 Project list'!C28</f>
        <v>Drury_15</v>
      </c>
      <c r="C28" s="75">
        <f>'I3 Project list'!B28</f>
        <v>15</v>
      </c>
      <c r="D28" s="75" t="str">
        <f>'I3 Project list'!D28</f>
        <v>New Collector road E-W from Fitgerald Rd (collector 1) + Intersections</v>
      </c>
      <c r="E28" s="75" t="str">
        <f>'I3 Project list'!E28</f>
        <v>2-lane collector- new collector with active mode on both sides + intersection improvements (TDM)</v>
      </c>
      <c r="F28" s="158">
        <f>'I1 Assumptions'!$F$32</f>
        <v>0.5</v>
      </c>
      <c r="G28" s="158">
        <f>'I1 Assumptions'!$F$33</f>
        <v>0</v>
      </c>
      <c r="H28" s="146">
        <f t="shared" si="0"/>
        <v>1.5</v>
      </c>
      <c r="I28" s="162">
        <f>$H28*Con3_ClientCosts!M28</f>
        <v>3356209.0861992752</v>
      </c>
      <c r="J28" s="162">
        <f>$H28*Con3_ClientCosts!N28</f>
        <v>33256980.945065543</v>
      </c>
      <c r="K28" s="162">
        <f>$H28*Con3_ClientCosts!O28</f>
        <v>36613190.031264819</v>
      </c>
    </row>
    <row r="29" spans="1:11" x14ac:dyDescent="0.25">
      <c r="A29" s="75" t="str">
        <f>'I3 Project list'!A29</f>
        <v>Drury</v>
      </c>
      <c r="B29" s="75" t="str">
        <f>'I3 Project list'!C29</f>
        <v>Drury_16a</v>
      </c>
      <c r="C29" s="75" t="str">
        <f>'I3 Project list'!B29</f>
        <v>16a</v>
      </c>
      <c r="D29" s="75" t="str">
        <f>'I3 Project list'!D29</f>
        <v>Replace 2-lane Bremner Road Bridge over State Highway 1</v>
      </c>
      <c r="E29" s="75" t="str">
        <f>'I3 Project list'!E29</f>
        <v>2-lane urban with active modes on both sides (replacing existing bridge as part of SH1 P2D NZUP)</v>
      </c>
      <c r="F29" s="158">
        <f>'I1 Assumptions'!$F$32</f>
        <v>0.5</v>
      </c>
      <c r="G29" s="158">
        <f>'I1 Assumptions'!$F$33</f>
        <v>0</v>
      </c>
      <c r="H29" s="146">
        <f t="shared" si="0"/>
        <v>1.5</v>
      </c>
      <c r="I29" s="162">
        <f>$H29*Con3_ClientCosts!M29</f>
        <v>1799455.0967061641</v>
      </c>
      <c r="J29" s="162">
        <f>$H29*Con3_ClientCosts!N29</f>
        <v>17830964.140088353</v>
      </c>
      <c r="K29" s="162">
        <f>$H29*Con3_ClientCosts!O29</f>
        <v>19630419.236794516</v>
      </c>
    </row>
    <row r="30" spans="1:11" x14ac:dyDescent="0.25">
      <c r="A30" s="75" t="str">
        <f>'I3 Project list'!A30</f>
        <v>Drury</v>
      </c>
      <c r="B30" s="75" t="str">
        <f>'I3 Project list'!C30</f>
        <v>Drury_16b</v>
      </c>
      <c r="C30" s="75" t="str">
        <f>'I3 Project list'!B30</f>
        <v>16b</v>
      </c>
      <c r="D30" s="75" t="str">
        <f>'I3 Project list'!D30</f>
        <v>Widen Bremner Road Bridge ove SH1 to 4-lanes</v>
      </c>
      <c r="E30" s="75" t="str">
        <f>'I3 Project list'!E30</f>
        <v>4-lane urban- upgrade 2-lane urban with active modes on both sides (SGA design)</v>
      </c>
      <c r="F30" s="158">
        <f>'I1 Assumptions'!$F$32</f>
        <v>0.5</v>
      </c>
      <c r="G30" s="158">
        <f>'I1 Assumptions'!$F$33</f>
        <v>0</v>
      </c>
      <c r="H30" s="146">
        <f t="shared" si="0"/>
        <v>1.5</v>
      </c>
      <c r="I30" s="162">
        <f>$H30*Con3_ClientCosts!M30</f>
        <v>1299888.3521828577</v>
      </c>
      <c r="J30" s="162">
        <f>$H30*Con3_ClientCosts!N30</f>
        <v>12880711.853448316</v>
      </c>
      <c r="K30" s="162">
        <f>$H30*Con3_ClientCosts!O30</f>
        <v>14180600.205631174</v>
      </c>
    </row>
    <row r="31" spans="1:11" x14ac:dyDescent="0.25">
      <c r="A31" s="75" t="str">
        <f>'I3 Project list'!A31</f>
        <v>Drury</v>
      </c>
      <c r="B31" s="75" t="str">
        <f>'I3 Project list'!C31</f>
        <v>Drury_17</v>
      </c>
      <c r="C31" s="75">
        <f>'I3 Project list'!B31</f>
        <v>17</v>
      </c>
      <c r="D31" s="75" t="str">
        <f>'I3 Project list'!D31</f>
        <v>Oira Road to Jesmond Road Collector</v>
      </c>
      <c r="E31" s="75" t="str">
        <f>'I3 Project list'!E31</f>
        <v>New 2-lane urban collector with active modes on both sides</v>
      </c>
      <c r="F31" s="158">
        <f>'I1 Assumptions'!$F$32</f>
        <v>0.5</v>
      </c>
      <c r="G31" s="158">
        <f>'I1 Assumptions'!$F$33</f>
        <v>0</v>
      </c>
      <c r="H31" s="146">
        <f t="shared" si="0"/>
        <v>1.5</v>
      </c>
      <c r="I31" s="162">
        <f>$H31*Con3_ClientCosts!M31</f>
        <v>1922764.8818355366</v>
      </c>
      <c r="J31" s="162">
        <f>$H31*Con3_ClientCosts!N31</f>
        <v>19052852.010915771</v>
      </c>
      <c r="K31" s="162">
        <f>$H31*Con3_ClientCosts!O31</f>
        <v>20975616.89275131</v>
      </c>
    </row>
    <row r="32" spans="1:11" x14ac:dyDescent="0.25">
      <c r="A32" s="75" t="str">
        <f>'I3 Project list'!A32</f>
        <v>Drury</v>
      </c>
      <c r="B32" s="75" t="str">
        <f>'I3 Project list'!C32</f>
        <v>Drury_19-1</v>
      </c>
      <c r="C32" s="75" t="str">
        <f>'I3 Project list'!B32</f>
        <v>19-1</v>
      </c>
      <c r="D32" s="75" t="str">
        <f>'I3 Project list'!D32</f>
        <v>SH1 3-laning and cycleway upgrades from Papakura to Drury Interchange</v>
      </c>
      <c r="E32" s="75" t="str">
        <f>'I3 Project list'!E32</f>
        <v>NZUP tbc</v>
      </c>
      <c r="F32" s="158">
        <f>'I1 Assumptions'!$F$32</f>
        <v>0.5</v>
      </c>
      <c r="G32" s="158">
        <f>'I1 Assumptions'!$F$33</f>
        <v>0</v>
      </c>
      <c r="H32" s="146">
        <f t="shared" si="0"/>
        <v>1.5</v>
      </c>
      <c r="I32" s="162">
        <f>$H32*Con3_ClientCosts!M32</f>
        <v>0</v>
      </c>
      <c r="J32" s="162">
        <f>$H32*Con3_ClientCosts!N32</f>
        <v>0</v>
      </c>
      <c r="K32" s="162">
        <f>$H32*Con3_ClientCosts!O32</f>
        <v>0</v>
      </c>
    </row>
    <row r="33" spans="1:11" x14ac:dyDescent="0.25">
      <c r="A33" s="75" t="str">
        <f>'I3 Project list'!A33</f>
        <v>Drury</v>
      </c>
      <c r="B33" s="75" t="str">
        <f>'I3 Project list'!C33</f>
        <v>Drury_19-2</v>
      </c>
      <c r="C33" s="75" t="str">
        <f>'I3 Project list'!B33</f>
        <v>19-2</v>
      </c>
      <c r="D33" s="75" t="str">
        <f>'I3 Project list'!D33</f>
        <v>SH1 Drury Interchange including ramps</v>
      </c>
      <c r="E33" s="75" t="str">
        <f>'I3 Project list'!E33</f>
        <v>NZUP tbc</v>
      </c>
      <c r="F33" s="158">
        <f>'I1 Assumptions'!$F$32</f>
        <v>0.5</v>
      </c>
      <c r="G33" s="158">
        <f>'I1 Assumptions'!$F$33</f>
        <v>0</v>
      </c>
      <c r="H33" s="146">
        <f t="shared" si="0"/>
        <v>1.5</v>
      </c>
      <c r="I33" s="162">
        <f>$H33*Con3_ClientCosts!M33</f>
        <v>0</v>
      </c>
      <c r="J33" s="162">
        <f>$H33*Con3_ClientCosts!N33</f>
        <v>0</v>
      </c>
      <c r="K33" s="162">
        <f>$H33*Con3_ClientCosts!O33</f>
        <v>0</v>
      </c>
    </row>
    <row r="34" spans="1:11" x14ac:dyDescent="0.25">
      <c r="A34" s="75" t="str">
        <f>'I3 Project list'!A34</f>
        <v>Drury</v>
      </c>
      <c r="B34" s="75" t="str">
        <f>'I3 Project list'!C34</f>
        <v>Drury_19-3</v>
      </c>
      <c r="C34" s="75" t="str">
        <f>'I3 Project list'!B34</f>
        <v>19-3</v>
      </c>
      <c r="D34" s="75" t="str">
        <f>'I3 Project list'!D34</f>
        <v xml:space="preserve">SH1 3-laning and cycleway upgrades from Drury Interchange To Drury South </v>
      </c>
      <c r="E34" s="75" t="str">
        <f>'I3 Project list'!E34</f>
        <v>NZUP tbc</v>
      </c>
      <c r="F34" s="158">
        <f>'I1 Assumptions'!$F$32</f>
        <v>0.5</v>
      </c>
      <c r="G34" s="158">
        <f>'I1 Assumptions'!$F$33</f>
        <v>0</v>
      </c>
      <c r="H34" s="146">
        <f t="shared" si="0"/>
        <v>1.5</v>
      </c>
      <c r="I34" s="162">
        <f>$H34*Con3_ClientCosts!M34</f>
        <v>0</v>
      </c>
      <c r="J34" s="162">
        <f>$H34*Con3_ClientCosts!N34</f>
        <v>0</v>
      </c>
      <c r="K34" s="162">
        <f>$H34*Con3_ClientCosts!O34</f>
        <v>0</v>
      </c>
    </row>
    <row r="35" spans="1:11" x14ac:dyDescent="0.25">
      <c r="A35" s="75" t="str">
        <f>'I3 Project list'!A35</f>
        <v>Drury</v>
      </c>
      <c r="B35" s="75" t="str">
        <f>'I3 Project list'!C35</f>
        <v>Drury_20a</v>
      </c>
      <c r="C35" s="75" t="str">
        <f>'I3 Project list'!B35</f>
        <v>20a</v>
      </c>
      <c r="D35" s="75" t="str">
        <f>'I3 Project list'!D35</f>
        <v xml:space="preserve">Upgrade Fitzgerald Rd from Brookefield to Cossey Rd for active modes </v>
      </c>
      <c r="E35" s="75" t="str">
        <f>'I3 Project list'!E35</f>
        <v>Active mode upgrades- existing road layout with active modes on both sides + intersection upgrades for active mode crossing</v>
      </c>
      <c r="F35" s="158">
        <f>'I1 Assumptions'!$F$32</f>
        <v>0.5</v>
      </c>
      <c r="G35" s="158">
        <f>'I1 Assumptions'!$F$33</f>
        <v>0</v>
      </c>
      <c r="H35" s="146">
        <f t="shared" si="0"/>
        <v>1.5</v>
      </c>
      <c r="I35" s="162">
        <f>$H35*Con3_ClientCosts!M35</f>
        <v>2965360.7431650832</v>
      </c>
      <c r="J35" s="162">
        <f>$H35*Con3_ClientCosts!N35</f>
        <v>29384029.182272188</v>
      </c>
      <c r="K35" s="162">
        <f>$H35*Con3_ClientCosts!O35</f>
        <v>32349389.925437272</v>
      </c>
    </row>
    <row r="36" spans="1:11" x14ac:dyDescent="0.25">
      <c r="A36" s="75" t="str">
        <f>'I3 Project list'!A36</f>
        <v>Drury</v>
      </c>
      <c r="B36" s="75" t="str">
        <f>'I3 Project list'!C36</f>
        <v>Drury_21</v>
      </c>
      <c r="C36" s="75">
        <f>'I3 Project list'!B36</f>
        <v>21</v>
      </c>
      <c r="D36" s="75" t="str">
        <f>'I3 Project list'!D36</f>
        <v>Fielding Rd upgrades for active modes ( from Fitzgerald Rd to development boundary )</v>
      </c>
      <c r="E36" s="75" t="str">
        <f>'I3 Project list'!E36</f>
        <v>Active mode upgrades- existing road layout with active modes on both sides + intersection upgrades for active mode crossing</v>
      </c>
      <c r="F36" s="158">
        <f>'I1 Assumptions'!$F$32</f>
        <v>0.5</v>
      </c>
      <c r="G36" s="158">
        <f>'I1 Assumptions'!$F$33</f>
        <v>0</v>
      </c>
      <c r="H36" s="146">
        <f t="shared" si="0"/>
        <v>1.5</v>
      </c>
      <c r="I36" s="162">
        <f>$H36*Con3_ClientCosts!M36</f>
        <v>420222.79137641168</v>
      </c>
      <c r="J36" s="162">
        <f>$H36*Con3_ClientCosts!N36</f>
        <v>4164025.8418208072</v>
      </c>
      <c r="K36" s="162">
        <f>$H36*Con3_ClientCosts!O36</f>
        <v>4584248.6331972182</v>
      </c>
    </row>
    <row r="37" spans="1:11" x14ac:dyDescent="0.25">
      <c r="A37" s="75" t="str">
        <f>'I3 Project list'!A37</f>
        <v>Drury</v>
      </c>
      <c r="B37" s="75" t="str">
        <f>'I3 Project list'!C37</f>
        <v>Drury_22</v>
      </c>
      <c r="C37" s="75">
        <f>'I3 Project list'!B37</f>
        <v>22</v>
      </c>
      <c r="D37" s="75" t="str">
        <f>'I3 Project list'!D37</f>
        <v>Upgrade Intersection at Quarry/ GSR</v>
      </c>
      <c r="E37" s="75" t="str">
        <f>'I3 Project list'!E37</f>
        <v>Upgrade intersection with active modes facilities(TDM)</v>
      </c>
      <c r="F37" s="158">
        <f>'I1 Assumptions'!$F$32</f>
        <v>0.5</v>
      </c>
      <c r="G37" s="158">
        <f>'I1 Assumptions'!$F$33</f>
        <v>0</v>
      </c>
      <c r="H37" s="146">
        <f t="shared" si="0"/>
        <v>1.5</v>
      </c>
      <c r="I37" s="162">
        <f>$H37*Con3_ClientCosts!M37</f>
        <v>611856.13188178744</v>
      </c>
      <c r="J37" s="162">
        <f>$H37*Con3_ClientCosts!N37</f>
        <v>6062938.0341013484</v>
      </c>
      <c r="K37" s="162">
        <f>$H37*Con3_ClientCosts!O37</f>
        <v>6674794.1659831349</v>
      </c>
    </row>
    <row r="38" spans="1:11" x14ac:dyDescent="0.25">
      <c r="A38" s="75" t="str">
        <f>'I3 Project list'!A38</f>
        <v>Drury</v>
      </c>
      <c r="B38" s="75" t="str">
        <f>'I3 Project list'!C38</f>
        <v>Drury_23a</v>
      </c>
      <c r="C38" s="75" t="str">
        <f>'I3 Project list'!B38</f>
        <v>23a</v>
      </c>
      <c r="D38" s="75" t="str">
        <f>'I3 Project list'!D38</f>
        <v>Waihoehoe Rd West upgrades- between GSR &amp; Kath Henry</v>
      </c>
      <c r="E38" s="75" t="str">
        <f>'I3 Project list'!E38</f>
        <v xml:space="preserve">Interim 2-lane – install kerb and channel within existing road corridor with provision of active modes on both sides, 20m cross-section </v>
      </c>
      <c r="F38" s="158">
        <f>'I1 Assumptions'!$F$32</f>
        <v>0.5</v>
      </c>
      <c r="G38" s="158">
        <f>'I1 Assumptions'!$F$33</f>
        <v>0</v>
      </c>
      <c r="H38" s="146">
        <f t="shared" si="0"/>
        <v>1.5</v>
      </c>
      <c r="I38" s="162">
        <f>$H38*Con3_ClientCosts!M38</f>
        <v>0</v>
      </c>
      <c r="J38" s="162">
        <f>$H38*Con3_ClientCosts!N38</f>
        <v>0</v>
      </c>
      <c r="K38" s="162">
        <f>$H38*Con3_ClientCosts!O38</f>
        <v>0</v>
      </c>
    </row>
    <row r="39" spans="1:11" x14ac:dyDescent="0.25">
      <c r="A39" s="75" t="str">
        <f>'I3 Project list'!A39</f>
        <v>Drury</v>
      </c>
      <c r="B39" s="75" t="str">
        <f>'I3 Project list'!C39</f>
        <v>Drury_23b</v>
      </c>
      <c r="C39" s="75" t="str">
        <f>'I3 Project list'!B39</f>
        <v>23b</v>
      </c>
      <c r="D39" s="75" t="str">
        <f>'I3 Project list'!D39</f>
        <v>Waihoehoe Rd West upgrades- between GSR &amp; Kath Henry Lane</v>
      </c>
      <c r="E39" s="75" t="str">
        <f>'I3 Project list'!E39</f>
        <v>Final 4-lane - following interim option, upgrade Road corridor to provide four lanes with additional turning lanes at intersections where required (as indicated in SGA Design</v>
      </c>
      <c r="F39" s="158">
        <f>'I1 Assumptions'!$F$32</f>
        <v>0.5</v>
      </c>
      <c r="G39" s="158">
        <f>'I1 Assumptions'!$F$33</f>
        <v>0</v>
      </c>
      <c r="H39" s="146">
        <f t="shared" si="0"/>
        <v>1.5</v>
      </c>
      <c r="I39" s="162">
        <f>$H39*Con3_ClientCosts!M39</f>
        <v>0</v>
      </c>
      <c r="J39" s="162">
        <f>$H39*Con3_ClientCosts!N39</f>
        <v>0</v>
      </c>
      <c r="K39" s="162">
        <f>$H39*Con3_ClientCosts!O39</f>
        <v>0</v>
      </c>
    </row>
    <row r="40" spans="1:11" x14ac:dyDescent="0.25">
      <c r="A40" s="75" t="str">
        <f>'I3 Project list'!A40</f>
        <v>Drury</v>
      </c>
      <c r="B40" s="75" t="str">
        <f>'I3 Project list'!C40</f>
        <v>Drury_23c</v>
      </c>
      <c r="C40" s="75" t="str">
        <f>'I3 Project list'!B40</f>
        <v>23c</v>
      </c>
      <c r="D40" s="75" t="str">
        <f>'I3 Project list'!D40</f>
        <v>Waihoehoe Rd West upgrades- between Kath Henry Lane and Fitzgerald Rd</v>
      </c>
      <c r="E40" s="75" t="str">
        <f>'I3 Project list'!E40</f>
        <v xml:space="preserve">Interim 2-lane – install kerb and channel within existing road corridor with provision of active modes on both sides, 20m cross-section </v>
      </c>
      <c r="F40" s="158">
        <f>'I1 Assumptions'!$F$32</f>
        <v>0.5</v>
      </c>
      <c r="G40" s="158">
        <f>'I1 Assumptions'!$F$33</f>
        <v>0</v>
      </c>
      <c r="H40" s="146">
        <f t="shared" si="0"/>
        <v>1.5</v>
      </c>
      <c r="I40" s="162">
        <f>$H40*Con3_ClientCosts!M40</f>
        <v>346750.37632832688</v>
      </c>
      <c r="J40" s="162">
        <f>$H40*Con3_ClientCosts!N40</f>
        <v>3435981.0017988756</v>
      </c>
      <c r="K40" s="162">
        <f>$H40*Con3_ClientCosts!O40</f>
        <v>3782731.3781272024</v>
      </c>
    </row>
    <row r="41" spans="1:11" x14ac:dyDescent="0.25">
      <c r="A41" s="75" t="str">
        <f>'I3 Project list'!A41</f>
        <v>Drury</v>
      </c>
      <c r="B41" s="75" t="str">
        <f>'I3 Project list'!C41</f>
        <v>Drury_23d</v>
      </c>
      <c r="C41" s="75" t="str">
        <f>'I3 Project list'!B41</f>
        <v>23d</v>
      </c>
      <c r="D41" s="75" t="str">
        <f>'I3 Project list'!D41</f>
        <v>Waihoehoe Rd West upgrades- between Kath Henry Lane and Fitzgerald Rd</v>
      </c>
      <c r="E41" s="75" t="str">
        <f>'I3 Project list'!E41</f>
        <v>Final 4-lane - following interim option, upgrade Road corridor to provide four lanes with additional turning lanes at intersections where required (as indicated in SGA Design</v>
      </c>
      <c r="F41" s="158">
        <f>'I1 Assumptions'!$F$32</f>
        <v>0.5</v>
      </c>
      <c r="G41" s="158">
        <f>'I1 Assumptions'!$F$33</f>
        <v>0</v>
      </c>
      <c r="H41" s="146">
        <f t="shared" si="0"/>
        <v>1.5</v>
      </c>
      <c r="I41" s="162">
        <f>$H41*Con3_ClientCosts!M41</f>
        <v>1137318.1779418665</v>
      </c>
      <c r="J41" s="162">
        <f>$H41*Con3_ClientCosts!N41</f>
        <v>11269789.217787586</v>
      </c>
      <c r="K41" s="162">
        <f>$H41*Con3_ClientCosts!O41</f>
        <v>12407107.395729454</v>
      </c>
    </row>
    <row r="42" spans="1:11" x14ac:dyDescent="0.25">
      <c r="A42" s="75" t="str">
        <f>'I3 Project list'!A42</f>
        <v>Drury</v>
      </c>
      <c r="B42" s="75" t="str">
        <f>'I3 Project list'!C42</f>
        <v>Drury_23</v>
      </c>
      <c r="C42" s="75">
        <f>'I3 Project list'!B42</f>
        <v>23</v>
      </c>
      <c r="D42" s="75" t="str">
        <f>'I3 Project list'!D42</f>
        <v>Waihoehoe Rd West upgrades- between GSR &amp; Fitzgerald Rd, including bridge replacement over the rail corridor</v>
      </c>
      <c r="E42" s="75" t="str">
        <f>'I3 Project list'!E42</f>
        <v>4-lane urban- upgrade 2-lane with active modes on both sides, SGA design</v>
      </c>
      <c r="F42" s="158">
        <f>'I1 Assumptions'!$F$32</f>
        <v>0.5</v>
      </c>
      <c r="G42" s="158">
        <f>'I1 Assumptions'!$F$33</f>
        <v>0</v>
      </c>
      <c r="H42" s="146">
        <f t="shared" si="0"/>
        <v>1.5</v>
      </c>
      <c r="I42" s="162">
        <f>$H42*Con3_ClientCosts!M42</f>
        <v>4832558.034728542</v>
      </c>
      <c r="J42" s="162">
        <f>$H42*Con3_ClientCosts!N42</f>
        <v>47886256.889582828</v>
      </c>
      <c r="K42" s="162">
        <f>$H42*Con3_ClientCosts!O42</f>
        <v>52718814.92431137</v>
      </c>
    </row>
    <row r="43" spans="1:11" x14ac:dyDescent="0.25">
      <c r="A43" s="75" t="str">
        <f>'I3 Project list'!A43</f>
        <v>Drury</v>
      </c>
      <c r="B43" s="75" t="str">
        <f>'I3 Project list'!C43</f>
        <v>Drury_24</v>
      </c>
      <c r="C43" s="75">
        <f>'I3 Project list'!B43</f>
        <v>24</v>
      </c>
      <c r="D43" s="75" t="str">
        <f>'I3 Project list'!D43</f>
        <v>Upgrades on Waihoehoe Rd east- from project 4 to Drury Hills + Drury Hills Intersection</v>
      </c>
      <c r="E43" s="75" t="str">
        <f>'I3 Project list'!E43</f>
        <v xml:space="preserve">2-lane urban - upgrade existing road layout with active modes on both sides, 20m cross-section </v>
      </c>
      <c r="F43" s="158">
        <f>'I1 Assumptions'!$F$32</f>
        <v>0.5</v>
      </c>
      <c r="G43" s="158">
        <f>'I1 Assumptions'!$F$33</f>
        <v>0</v>
      </c>
      <c r="H43" s="146">
        <f t="shared" si="0"/>
        <v>1.5</v>
      </c>
      <c r="I43" s="162">
        <f>$H43*Con3_ClientCosts!M43</f>
        <v>4618316.0329273678</v>
      </c>
      <c r="J43" s="162">
        <f>$H43*Con3_ClientCosts!N43</f>
        <v>45763313.417189375</v>
      </c>
      <c r="K43" s="162">
        <f>$H43*Con3_ClientCosts!O43</f>
        <v>50381629.450116746</v>
      </c>
    </row>
    <row r="44" spans="1:11" x14ac:dyDescent="0.25">
      <c r="A44" s="75" t="str">
        <f>'I3 Project list'!A44</f>
        <v>Drury</v>
      </c>
      <c r="B44" s="75" t="str">
        <f>'I3 Project list'!C44</f>
        <v>Drury_25</v>
      </c>
      <c r="C44" s="75">
        <f>'I3 Project list'!B44</f>
        <v>25</v>
      </c>
      <c r="D44" s="75" t="str">
        <f>'I3 Project list'!D44</f>
        <v>Upgrades on Drury Hills from Waihoehoe Rd to Macwhinney Dr</v>
      </c>
      <c r="E44" s="75" t="str">
        <f>'I3 Project list'!E44</f>
        <v>2-lane urban- upgrade existing road layout to 2-lane urban with active modes on both sides</v>
      </c>
      <c r="F44" s="158">
        <f>'I1 Assumptions'!$F$32</f>
        <v>0.5</v>
      </c>
      <c r="G44" s="158">
        <f>'I1 Assumptions'!$F$33</f>
        <v>0</v>
      </c>
      <c r="H44" s="146">
        <f t="shared" si="0"/>
        <v>1.5</v>
      </c>
      <c r="I44" s="162">
        <f>$H44*Con3_ClientCosts!M44</f>
        <v>1174151.9170811502</v>
      </c>
      <c r="J44" s="162">
        <f>$H44*Con3_ClientCosts!N44</f>
        <v>11634778.087440489</v>
      </c>
      <c r="K44" s="162">
        <f>$H44*Con3_ClientCosts!O44</f>
        <v>12808930.004521638</v>
      </c>
    </row>
    <row r="45" spans="1:11" x14ac:dyDescent="0.25">
      <c r="A45" s="75" t="str">
        <f>'I3 Project list'!A45</f>
        <v>Drury</v>
      </c>
      <c r="B45" s="75" t="str">
        <f>'I3 Project list'!C45</f>
        <v>Drury_27a</v>
      </c>
      <c r="C45" s="75" t="str">
        <f>'I3 Project list'!B45</f>
        <v>27a</v>
      </c>
      <c r="D45" s="75" t="str">
        <f>'I3 Project list'!D45</f>
        <v>Active mode facilities from Drury hills and Fitzgerald to Quarry Rd (2 links and intersections)</v>
      </c>
      <c r="E45" s="75" t="str">
        <f>'I3 Project list'!E45</f>
        <v>Active mode upgrades- existing road layout with active modes on both sides + intersection upgrades for active mode crossing</v>
      </c>
      <c r="F45" s="158">
        <f>'I1 Assumptions'!$F$32</f>
        <v>0.5</v>
      </c>
      <c r="G45" s="158">
        <f>'I1 Assumptions'!$F$33</f>
        <v>0</v>
      </c>
      <c r="H45" s="146">
        <f t="shared" si="0"/>
        <v>1.5</v>
      </c>
      <c r="I45" s="162">
        <f>$H45*Con3_ClientCosts!M45</f>
        <v>1224171.1558624865</v>
      </c>
      <c r="J45" s="162">
        <f>$H45*Con3_ClientCosts!N45</f>
        <v>12130423.271728275</v>
      </c>
      <c r="K45" s="162">
        <f>$H45*Con3_ClientCosts!O45</f>
        <v>13354594.427590761</v>
      </c>
    </row>
    <row r="46" spans="1:11" x14ac:dyDescent="0.25">
      <c r="A46" s="75" t="str">
        <f>'I3 Project list'!A46</f>
        <v>Drury</v>
      </c>
      <c r="B46" s="75" t="str">
        <f>'I3 Project list'!C46</f>
        <v>Drury_27b</v>
      </c>
      <c r="C46" s="75" t="str">
        <f>'I3 Project list'!B46</f>
        <v>27b</v>
      </c>
      <c r="D46" s="75" t="str">
        <f>'I3 Project list'!D46</f>
        <v>Upgrade from Drury hills and Fitzgerald to Quarry Rd (2 links and intersections)</v>
      </c>
      <c r="E46" s="75" t="str">
        <f>'I3 Project list'!E46</f>
        <v>4-lane urban- upgrade existing road layout with active modes on both sides + intersection upgrades (TDM)</v>
      </c>
      <c r="F46" s="158">
        <f>'I1 Assumptions'!$F$32</f>
        <v>0.5</v>
      </c>
      <c r="G46" s="158">
        <f>'I1 Assumptions'!$F$33</f>
        <v>0</v>
      </c>
      <c r="H46" s="146">
        <f t="shared" si="0"/>
        <v>1.5</v>
      </c>
      <c r="I46" s="162">
        <f>$H46*Con3_ClientCosts!M46</f>
        <v>0</v>
      </c>
      <c r="J46" s="162">
        <f>$H46*Con3_ClientCosts!N46</f>
        <v>0</v>
      </c>
      <c r="K46" s="162">
        <f>$H46*Con3_ClientCosts!O46</f>
        <v>0</v>
      </c>
    </row>
    <row r="47" spans="1:11" x14ac:dyDescent="0.25">
      <c r="A47" s="75" t="str">
        <f>'I3 Project list'!A47</f>
        <v>Drury</v>
      </c>
      <c r="B47" s="75" t="str">
        <f>'I3 Project list'!C47</f>
        <v>Drury_28</v>
      </c>
      <c r="C47" s="75">
        <f>'I3 Project list'!B47</f>
        <v>28</v>
      </c>
      <c r="D47" s="75" t="str">
        <f>'I3 Project list'!D47</f>
        <v>New collector in N-S direction parallel to Fitzgerald Rd</v>
      </c>
      <c r="E47" s="75" t="str">
        <f>'I3 Project list'!E47</f>
        <v>2-lane collector- new collector with active mode on both sides + intersection improvements (TDM)</v>
      </c>
      <c r="F47" s="158">
        <f>'I1 Assumptions'!$F$32</f>
        <v>0.5</v>
      </c>
      <c r="G47" s="158">
        <f>'I1 Assumptions'!$F$33</f>
        <v>0</v>
      </c>
      <c r="H47" s="146">
        <f t="shared" si="0"/>
        <v>1.5</v>
      </c>
      <c r="I47" s="162">
        <f>$H47*Con3_ClientCosts!M47</f>
        <v>3683076.3560542949</v>
      </c>
      <c r="J47" s="162">
        <f>$H47*Con3_ClientCosts!N47</f>
        <v>36495938.437265284</v>
      </c>
      <c r="K47" s="162">
        <f>$H47*Con3_ClientCosts!O47</f>
        <v>40179014.793319583</v>
      </c>
    </row>
    <row r="48" spans="1:11" x14ac:dyDescent="0.25">
      <c r="A48" s="75" t="str">
        <f>'I3 Project list'!A48</f>
        <v>Drury</v>
      </c>
      <c r="B48" s="75" t="str">
        <f>'I3 Project list'!C48</f>
        <v>Drury_28a</v>
      </c>
      <c r="C48" s="75" t="str">
        <f>'I3 Project list'!B48</f>
        <v>28a</v>
      </c>
      <c r="D48" s="75" t="str">
        <f>'I3 Project list'!D48</f>
        <v>Northern Section of new collector in N-S direction parallel to Fitzgerald Rd</v>
      </c>
      <c r="E48" s="75" t="str">
        <f>'I3 Project list'!E48</f>
        <v>2-lane collector to connect with Drury Central Station, including bridge over streamM)</v>
      </c>
      <c r="F48" s="158">
        <f>'I1 Assumptions'!$F$32</f>
        <v>0.5</v>
      </c>
      <c r="G48" s="158">
        <f>'I1 Assumptions'!$F$33</f>
        <v>0</v>
      </c>
      <c r="H48" s="146">
        <f t="shared" si="0"/>
        <v>1.5</v>
      </c>
      <c r="I48" s="162">
        <f>$H48*Con3_ClientCosts!M48</f>
        <v>1143184.0450606653</v>
      </c>
      <c r="J48" s="162">
        <f>$H48*Con3_ClientCosts!N48</f>
        <v>11327914.628328409</v>
      </c>
      <c r="K48" s="162">
        <f>$H48*Con3_ClientCosts!O48</f>
        <v>12471098.673389075</v>
      </c>
    </row>
    <row r="49" spans="1:11" x14ac:dyDescent="0.25">
      <c r="A49" s="75" t="str">
        <f>'I3 Project list'!A49</f>
        <v>Drury</v>
      </c>
      <c r="B49" s="75" t="str">
        <f>'I3 Project list'!C49</f>
        <v>Drury_29</v>
      </c>
      <c r="C49" s="75">
        <f>'I3 Project list'!B49</f>
        <v>29</v>
      </c>
      <c r="D49" s="75" t="str">
        <f>'I3 Project list'!D49</f>
        <v>New collector in E-W direction between Flanagan &amp; Fitzgerald Rd (collector 2)</v>
      </c>
      <c r="E49" s="75" t="str">
        <f>'I3 Project list'!E49</f>
        <v>2-lane collector- new collector with active mode on both sides + intersection improvements (TDM)</v>
      </c>
      <c r="F49" s="158">
        <f>'I1 Assumptions'!$F$32</f>
        <v>0.5</v>
      </c>
      <c r="G49" s="158">
        <f>'I1 Assumptions'!$F$33</f>
        <v>0</v>
      </c>
      <c r="H49" s="146">
        <f t="shared" si="0"/>
        <v>1.5</v>
      </c>
      <c r="I49" s="162">
        <f>$H49*Con3_ClientCosts!M49</f>
        <v>2398787.1826050943</v>
      </c>
      <c r="J49" s="162">
        <f>$H49*Con3_ClientCosts!N49</f>
        <v>23769800.263995938</v>
      </c>
      <c r="K49" s="162">
        <f>$H49*Con3_ClientCosts!O49</f>
        <v>26168587.446601029</v>
      </c>
    </row>
    <row r="50" spans="1:11" x14ac:dyDescent="0.25">
      <c r="A50" s="75" t="str">
        <f>'I3 Project list'!A50</f>
        <v>Drury</v>
      </c>
      <c r="B50" s="75" t="str">
        <f>'I3 Project list'!C50</f>
        <v>Drury_30</v>
      </c>
      <c r="C50" s="75">
        <f>'I3 Project list'!B50</f>
        <v>30</v>
      </c>
      <c r="D50" s="75" t="str">
        <f>'I3 Project list'!D50</f>
        <v>2-lane internal collector between Fitzgerald &amp; Drury Hills E-W direction</v>
      </c>
      <c r="E50" s="75" t="str">
        <f>'I3 Project list'!E50</f>
        <v>2-lane collector- new collector with active mode on both sides + intersection improvements (TDM)</v>
      </c>
      <c r="F50" s="158">
        <f>'I1 Assumptions'!$F$32</f>
        <v>0.5</v>
      </c>
      <c r="G50" s="158">
        <f>'I1 Assumptions'!$F$33</f>
        <v>0</v>
      </c>
      <c r="H50" s="146">
        <f t="shared" si="0"/>
        <v>1.5</v>
      </c>
      <c r="I50" s="162">
        <f>$H50*Con3_ClientCosts!M50</f>
        <v>5644205.135541399</v>
      </c>
      <c r="J50" s="162">
        <f>$H50*Con3_ClientCosts!N50</f>
        <v>55928941.797637507</v>
      </c>
      <c r="K50" s="162">
        <f>$H50*Con3_ClientCosts!O50</f>
        <v>61573146.933178902</v>
      </c>
    </row>
    <row r="51" spans="1:11" x14ac:dyDescent="0.25">
      <c r="A51" s="75" t="str">
        <f>'I3 Project list'!A51</f>
        <v>Drury</v>
      </c>
      <c r="B51" s="75" t="str">
        <f>'I3 Project list'!C51</f>
        <v>Drury_30.1</v>
      </c>
      <c r="C51" s="75">
        <f>'I3 Project list'!B51</f>
        <v>30.1</v>
      </c>
      <c r="D51" s="75" t="str">
        <f>'I3 Project list'!D51</f>
        <v>2-lane internal collector between Fitzgerald &amp; Fielding Road E-W direction</v>
      </c>
      <c r="E51" s="75" t="str">
        <f>'I3 Project list'!E51</f>
        <v>2-lane collector- new collector with active mode on both sides + intersection improvements (TDM)</v>
      </c>
      <c r="F51" s="158">
        <f>'I1 Assumptions'!$F$32</f>
        <v>0.5</v>
      </c>
      <c r="G51" s="158">
        <f>'I1 Assumptions'!$F$33</f>
        <v>0</v>
      </c>
      <c r="H51" s="146">
        <f t="shared" si="0"/>
        <v>1.5</v>
      </c>
      <c r="I51" s="162">
        <f>$H51*Con3_ClientCosts!M51</f>
        <v>1834366.6690509547</v>
      </c>
      <c r="J51" s="162">
        <f>$H51*Con3_ClientCosts!N51</f>
        <v>18176906.084232189</v>
      </c>
      <c r="K51" s="162">
        <f>$H51*Con3_ClientCosts!O51</f>
        <v>20011272.753283147</v>
      </c>
    </row>
    <row r="52" spans="1:11" x14ac:dyDescent="0.25">
      <c r="A52" s="75" t="str">
        <f>'I3 Project list'!A52</f>
        <v>Drury</v>
      </c>
      <c r="B52" s="75" t="str">
        <f>'I3 Project list'!C52</f>
        <v>Drury_30.2</v>
      </c>
      <c r="C52" s="75">
        <f>'I3 Project list'!B52</f>
        <v>30.2</v>
      </c>
      <c r="D52" s="75" t="str">
        <f>'I3 Project list'!D52</f>
        <v>2-lane internal collector between Fielding Road &amp; Drury Hills E-W direction</v>
      </c>
      <c r="E52" s="75" t="str">
        <f>'I3 Project list'!E52</f>
        <v>2-lane collector- new collector with active mode on both sides + intersection improvements (TDM)</v>
      </c>
      <c r="F52" s="158">
        <f>'I1 Assumptions'!$F$32</f>
        <v>0.5</v>
      </c>
      <c r="G52" s="158">
        <f>'I1 Assumptions'!$F$33</f>
        <v>0</v>
      </c>
      <c r="H52" s="146">
        <f t="shared" si="0"/>
        <v>1.5</v>
      </c>
      <c r="I52" s="162">
        <f>$H52*Con3_ClientCosts!M52</f>
        <v>3809838.4664904447</v>
      </c>
      <c r="J52" s="162">
        <f>$H52*Con3_ClientCosts!N52</f>
        <v>37752035.713405319</v>
      </c>
      <c r="K52" s="162">
        <f>$H52*Con3_ClientCosts!O52</f>
        <v>41561874.179895766</v>
      </c>
    </row>
    <row r="53" spans="1:11" x14ac:dyDescent="0.25">
      <c r="A53" s="75" t="str">
        <f>'I3 Project list'!A53</f>
        <v>Drury</v>
      </c>
      <c r="B53" s="75" t="str">
        <f>'I3 Project list'!C53</f>
        <v>Drury_31</v>
      </c>
      <c r="C53" s="75">
        <f>'I3 Project list'!B53</f>
        <v>31</v>
      </c>
      <c r="D53" s="75" t="str">
        <f>'I3 Project list'!D53</f>
        <v>Upgrades on Cossey Rd between Fitzgerald &amp; Waihoehoe Rd</v>
      </c>
      <c r="E53" s="75" t="str">
        <f>'I3 Project list'!E53</f>
        <v>2-lane urban - upgrade existing roadwith active modes on both sides / Mill Road design ?</v>
      </c>
      <c r="F53" s="158">
        <f>'I1 Assumptions'!$F$32</f>
        <v>0.5</v>
      </c>
      <c r="G53" s="158">
        <f>'I1 Assumptions'!$F$33</f>
        <v>0</v>
      </c>
      <c r="H53" s="146">
        <f t="shared" si="0"/>
        <v>1.5</v>
      </c>
      <c r="I53" s="162">
        <f>$H53*Con3_ClientCosts!M53</f>
        <v>1149432.9293531261</v>
      </c>
      <c r="J53" s="162">
        <f>$H53*Con3_ClientCosts!N53</f>
        <v>11389835.390862796</v>
      </c>
      <c r="K53" s="162">
        <f>$H53*Con3_ClientCosts!O53</f>
        <v>12539268.320215922</v>
      </c>
    </row>
    <row r="54" spans="1:11" x14ac:dyDescent="0.25">
      <c r="A54" s="75" t="str">
        <f>'I3 Project list'!A54</f>
        <v>Drury</v>
      </c>
      <c r="B54" s="75" t="str">
        <f>'I3 Project list'!C54</f>
        <v>Drury_32</v>
      </c>
      <c r="C54" s="75">
        <f>'I3 Project list'!B54</f>
        <v>32</v>
      </c>
      <c r="D54" s="75" t="str">
        <f>'I3 Project list'!D54</f>
        <v>New Intersection on Cossey Rd/Waihoehoe Rd</v>
      </c>
      <c r="E54" s="75" t="str">
        <f>'I3 Project list'!E54</f>
        <v>Assume 1 simple roundabout intesection</v>
      </c>
      <c r="F54" s="158">
        <f>'I1 Assumptions'!$F$32</f>
        <v>0.5</v>
      </c>
      <c r="G54" s="158">
        <f>'I1 Assumptions'!$F$33</f>
        <v>0</v>
      </c>
      <c r="H54" s="146">
        <f t="shared" si="0"/>
        <v>1.5</v>
      </c>
      <c r="I54" s="162">
        <f>$H54*Con3_ClientCosts!M54</f>
        <v>764820.1648522343</v>
      </c>
      <c r="J54" s="162">
        <f>$H54*Con3_ClientCosts!N54</f>
        <v>7578672.5426266864</v>
      </c>
      <c r="K54" s="162">
        <f>$H54*Con3_ClientCosts!O54</f>
        <v>8343492.7074789209</v>
      </c>
    </row>
    <row r="55" spans="1:11" x14ac:dyDescent="0.25">
      <c r="A55" s="75" t="str">
        <f>'I3 Project list'!A55</f>
        <v>Drury</v>
      </c>
      <c r="B55" s="75" t="str">
        <f>'I3 Project list'!C55</f>
        <v>Drury_33</v>
      </c>
      <c r="C55" s="75">
        <f>'I3 Project list'!B55</f>
        <v>33</v>
      </c>
      <c r="D55" s="75" t="str">
        <f>'I3 Project list'!D55</f>
        <v>Upgrade Fitzgerald Rd from project 7 to Brookefield Rd</v>
      </c>
      <c r="E55" s="75" t="str">
        <f>'I3 Project list'!E55</f>
        <v>2-lane urban- upgrade existing road layout to 2-lane urban with active modes on both sides (TDM )</v>
      </c>
      <c r="F55" s="158">
        <f>'I1 Assumptions'!$F$32</f>
        <v>0.5</v>
      </c>
      <c r="G55" s="158">
        <f>'I1 Assumptions'!$F$33</f>
        <v>0</v>
      </c>
      <c r="H55" s="146">
        <f t="shared" si="0"/>
        <v>1.5</v>
      </c>
      <c r="I55" s="162">
        <f>$H55*Con3_ClientCosts!M55</f>
        <v>469660.76683246007</v>
      </c>
      <c r="J55" s="162">
        <f>$H55*Con3_ClientCosts!N55</f>
        <v>4653911.2349761957</v>
      </c>
      <c r="K55" s="162">
        <f>$H55*Con3_ClientCosts!O55</f>
        <v>5123572.0018086564</v>
      </c>
    </row>
    <row r="56" spans="1:11" x14ac:dyDescent="0.25">
      <c r="A56" s="75" t="str">
        <f>'I3 Project list'!A56</f>
        <v>Drury</v>
      </c>
      <c r="B56" s="75" t="str">
        <f>'I3 Project list'!C56</f>
        <v>Drury_34</v>
      </c>
      <c r="C56" s="75">
        <f>'I3 Project list'!B56</f>
        <v>34</v>
      </c>
      <c r="D56" s="75" t="str">
        <f>'I3 Project list'!D56</f>
        <v>New Drury Interchange connection to Kiwi development</v>
      </c>
      <c r="E56" s="75" t="str">
        <f>'I3 Project list'!E56</f>
        <v>2-lane urban- new road layout with active modes on both sides (TDM)</v>
      </c>
      <c r="F56" s="158">
        <f>'I1 Assumptions'!$F$32</f>
        <v>0.5</v>
      </c>
      <c r="G56" s="158">
        <f>'I1 Assumptions'!$F$33</f>
        <v>0</v>
      </c>
      <c r="H56" s="146">
        <f t="shared" si="0"/>
        <v>1.5</v>
      </c>
      <c r="I56" s="162">
        <f>$H56*Con3_ClientCosts!M56</f>
        <v>0</v>
      </c>
      <c r="J56" s="162">
        <f>$H56*Con3_ClientCosts!N56</f>
        <v>0</v>
      </c>
      <c r="K56" s="162">
        <f>$H56*Con3_ClientCosts!O56</f>
        <v>0</v>
      </c>
    </row>
    <row r="57" spans="1:11" x14ac:dyDescent="0.25">
      <c r="A57" s="75" t="str">
        <f>'I3 Project list'!A57</f>
        <v>Drury</v>
      </c>
      <c r="B57" s="75" t="str">
        <f>'I3 Project list'!C57</f>
        <v>Drury_35a</v>
      </c>
      <c r="C57" s="75" t="str">
        <f>'I3 Project list'!B57</f>
        <v>35a</v>
      </c>
      <c r="D57" s="75" t="str">
        <f>'I3 Project list'!D57</f>
        <v xml:space="preserve">Mill Road : Drury South connection from Fitzgerald/Cossey intersection to SH1 + Interchange </v>
      </c>
      <c r="E57" s="75" t="str">
        <f>'I3 Project list'!E57</f>
        <v>2-lane- new road layout with active modes on both sides (depends on Mill Road design and sequencing)</v>
      </c>
      <c r="F57" s="158">
        <f>'I1 Assumptions'!$F$32</f>
        <v>0.5</v>
      </c>
      <c r="G57" s="158">
        <f>'I1 Assumptions'!$F$33</f>
        <v>0</v>
      </c>
      <c r="H57" s="146">
        <f t="shared" si="0"/>
        <v>1.5</v>
      </c>
      <c r="I57" s="162">
        <f>$H57*Con3_ClientCosts!M57</f>
        <v>0</v>
      </c>
      <c r="J57" s="162">
        <f>$H57*Con3_ClientCosts!N57</f>
        <v>0</v>
      </c>
      <c r="K57" s="162">
        <f>$H57*Con3_ClientCosts!O57</f>
        <v>0</v>
      </c>
    </row>
    <row r="58" spans="1:11" x14ac:dyDescent="0.25">
      <c r="A58" s="75" t="str">
        <f>'I3 Project list'!A58</f>
        <v>Drury</v>
      </c>
      <c r="B58" s="75" t="str">
        <f>'I3 Project list'!C58</f>
        <v>Drury_35b</v>
      </c>
      <c r="C58" s="75" t="str">
        <f>'I3 Project list'!B58</f>
        <v>35b</v>
      </c>
      <c r="D58" s="75" t="str">
        <f>'I3 Project list'!D58</f>
        <v xml:space="preserve">Mill Road : Drury South connection from Fitzgerald/Cossey intersection to SH1 + Interchange </v>
      </c>
      <c r="E58" s="75" t="str">
        <f>'I3 Project list'!E58</f>
        <v>4-lane- new road layout with active modes on both sides (depends on Mill Road design and sequencing)</v>
      </c>
      <c r="F58" s="158">
        <f>'I1 Assumptions'!$F$32</f>
        <v>0.5</v>
      </c>
      <c r="G58" s="158">
        <f>'I1 Assumptions'!$F$33</f>
        <v>0</v>
      </c>
      <c r="H58" s="146">
        <f t="shared" si="0"/>
        <v>1.5</v>
      </c>
      <c r="I58" s="162">
        <f>$H58*Con3_ClientCosts!M58</f>
        <v>0</v>
      </c>
      <c r="J58" s="162">
        <f>$H58*Con3_ClientCosts!N58</f>
        <v>0</v>
      </c>
      <c r="K58" s="162">
        <f>$H58*Con3_ClientCosts!O58</f>
        <v>0</v>
      </c>
    </row>
    <row r="59" spans="1:11" x14ac:dyDescent="0.25">
      <c r="A59" s="75" t="str">
        <f>'I3 Project list'!A59</f>
        <v>Drury</v>
      </c>
      <c r="B59" s="75" t="str">
        <f>'I3 Project list'!C59</f>
        <v>Drury_36</v>
      </c>
      <c r="C59" s="75">
        <f>'I3 Project list'!B59</f>
        <v>36</v>
      </c>
      <c r="D59" s="75" t="str">
        <f>'I3 Project list'!D59</f>
        <v>Complete Bremner-Norrie Road connection from SH1 upto GSR (overlap with project 12)</v>
      </c>
      <c r="E59" s="75" t="str">
        <f>'I3 Project list'!E59</f>
        <v>4-lane urban- upgrade with active modes on both sides (SGA design)</v>
      </c>
      <c r="F59" s="158">
        <f>'I1 Assumptions'!$F$32</f>
        <v>0.5</v>
      </c>
      <c r="G59" s="158">
        <f>'I1 Assumptions'!$F$33</f>
        <v>0</v>
      </c>
      <c r="H59" s="146">
        <f t="shared" si="0"/>
        <v>1.5</v>
      </c>
      <c r="I59" s="162">
        <f>$H59*Con3_ClientCosts!M59</f>
        <v>8499950.8961962517</v>
      </c>
      <c r="J59" s="162">
        <f>$H59*Con3_ClientCosts!N59</f>
        <v>84226786.153217405</v>
      </c>
      <c r="K59" s="162">
        <f>$H59*Con3_ClientCosts!O59</f>
        <v>92726737.049413666</v>
      </c>
    </row>
    <row r="60" spans="1:11" x14ac:dyDescent="0.25">
      <c r="A60" s="75" t="str">
        <f>'I3 Project list'!A60</f>
        <v>Drury</v>
      </c>
      <c r="B60" s="75" t="str">
        <f>'I3 Project list'!C60</f>
        <v>Drury_36a</v>
      </c>
      <c r="C60" s="75" t="str">
        <f>'I3 Project list'!B60</f>
        <v>36a</v>
      </c>
      <c r="D60" s="75" t="str">
        <f>'I3 Project list'!D60</f>
        <v>Bremner-Norrie Road east of SH1 up to GSR (overlap with project 12)</v>
      </c>
      <c r="E60" s="75" t="str">
        <f>'I3 Project list'!E60</f>
        <v>2-lane urban- upgrade existing road layout with active modes on both sides (Under construction)</v>
      </c>
      <c r="F60" s="158">
        <f>'I1 Assumptions'!$F$32</f>
        <v>0.5</v>
      </c>
      <c r="G60" s="158">
        <f>'I1 Assumptions'!$F$33</f>
        <v>0</v>
      </c>
      <c r="H60" s="146">
        <f t="shared" si="0"/>
        <v>1.5</v>
      </c>
      <c r="I60" s="162">
        <f>$H60*Con3_ClientCosts!M60</f>
        <v>2840088.9760841699</v>
      </c>
      <c r="J60" s="162">
        <f>$H60*Con3_ClientCosts!N60</f>
        <v>28142699.853924952</v>
      </c>
      <c r="K60" s="162">
        <f>$H60*Con3_ClientCosts!O60</f>
        <v>30982788.830009121</v>
      </c>
    </row>
    <row r="61" spans="1:11" x14ac:dyDescent="0.25">
      <c r="A61" s="75" t="str">
        <f>'I3 Project list'!A61</f>
        <v>Drury</v>
      </c>
      <c r="B61" s="75" t="str">
        <f>'I3 Project list'!C61</f>
        <v>Drury_36b</v>
      </c>
      <c r="C61" s="75" t="str">
        <f>'I3 Project list'!B61</f>
        <v>36b</v>
      </c>
      <c r="D61" s="75" t="str">
        <f>'I3 Project list'!D61</f>
        <v>Complete Bremner-Norrie Road connection from SH1 up to GSR excluding Bridge (overlap with project 12)</v>
      </c>
      <c r="E61" s="75" t="str">
        <f>'I3 Project list'!E61</f>
        <v>4-lane urban- upgrade interim 2-lane urban corridor to a 4-lane corridor with active modes on both sides (SGA design)</v>
      </c>
      <c r="F61" s="158">
        <f>'I1 Assumptions'!$F$32</f>
        <v>0.5</v>
      </c>
      <c r="G61" s="158">
        <f>'I1 Assumptions'!$F$33</f>
        <v>0</v>
      </c>
      <c r="H61" s="146">
        <f t="shared" si="0"/>
        <v>1.5</v>
      </c>
      <c r="I61" s="162">
        <f>$H61*Con3_ClientCosts!M61</f>
        <v>2825918.7307092231</v>
      </c>
      <c r="J61" s="162">
        <f>$H61*Con3_ClientCosts!N61</f>
        <v>28002285.604300484</v>
      </c>
      <c r="K61" s="162">
        <f>$H61*Con3_ClientCosts!O61</f>
        <v>30828204.335009705</v>
      </c>
    </row>
    <row r="62" spans="1:11" x14ac:dyDescent="0.25">
      <c r="A62" s="75" t="str">
        <f>'I3 Project list'!A62</f>
        <v>Drury</v>
      </c>
      <c r="B62" s="75" t="str">
        <f>'I3 Project list'!C62</f>
        <v>Drury_36c</v>
      </c>
      <c r="C62" s="75" t="str">
        <f>'I3 Project list'!B62</f>
        <v>36c</v>
      </c>
      <c r="D62" s="75" t="str">
        <f>'I3 Project list'!D62</f>
        <v>Complete Bremner-Norrie Road connection from SH1 up to GSR - Bridge structure (overlap with project 12)</v>
      </c>
      <c r="E62" s="75" t="str">
        <f>'I3 Project list'!E62</f>
        <v>Upgrade interim 2-lane bridges (3No. to 4 lane bridges with active modes on both sides (SGA design)</v>
      </c>
      <c r="F62" s="158">
        <f>'I1 Assumptions'!$F$32</f>
        <v>0.5</v>
      </c>
      <c r="G62" s="158">
        <f>'I1 Assumptions'!$F$33</f>
        <v>0</v>
      </c>
      <c r="H62" s="146">
        <f t="shared" si="0"/>
        <v>1.5</v>
      </c>
      <c r="I62" s="162">
        <f>$H62*Con3_ClientCosts!M62</f>
        <v>2973620.8009454869</v>
      </c>
      <c r="J62" s="162">
        <f>$H62*Con3_ClientCosts!N62</f>
        <v>29465878.845732551</v>
      </c>
      <c r="K62" s="162">
        <f>$H62*Con3_ClientCosts!O62</f>
        <v>32439499.646678038</v>
      </c>
    </row>
    <row r="63" spans="1:11" x14ac:dyDescent="0.25">
      <c r="A63" s="75" t="str">
        <f>'I3 Project list'!A63</f>
        <v>Drury</v>
      </c>
      <c r="B63" s="75" t="str">
        <f>'I3 Project list'!C63</f>
        <v>Drury_37a(i)</v>
      </c>
      <c r="C63" s="75" t="str">
        <f>'I3 Project list'!B63</f>
        <v>37a(i)</v>
      </c>
      <c r="D63" s="75" t="str">
        <f>'I3 Project list'!D63</f>
        <v>N-S Opaheke Arterial from development to Ponga Rd</v>
      </c>
      <c r="E63" s="75" t="str">
        <f>'I3 Project list'!E63</f>
        <v>2-lane urban- new road layout with active modes on both sides (TDM)</v>
      </c>
      <c r="F63" s="158">
        <f>'I1 Assumptions'!$F$32</f>
        <v>0.5</v>
      </c>
      <c r="G63" s="158">
        <f>'I1 Assumptions'!$F$33</f>
        <v>0</v>
      </c>
      <c r="H63" s="146">
        <f t="shared" si="0"/>
        <v>1.5</v>
      </c>
      <c r="I63" s="162">
        <f>$H63*Con3_ClientCosts!M63</f>
        <v>5358194.378616523</v>
      </c>
      <c r="J63" s="162">
        <f>$H63*Con3_ClientCosts!N63</f>
        <v>53094835.206291005</v>
      </c>
      <c r="K63" s="162">
        <f>$H63*Con3_ClientCosts!O63</f>
        <v>58453029.584907532</v>
      </c>
    </row>
    <row r="64" spans="1:11" x14ac:dyDescent="0.25">
      <c r="A64" s="75" t="str">
        <f>'I3 Project list'!A64</f>
        <v>Drury</v>
      </c>
      <c r="B64" s="75" t="str">
        <f>'I3 Project list'!C64</f>
        <v>Drury_37a(ii)</v>
      </c>
      <c r="C64" s="75" t="str">
        <f>'I3 Project list'!B64</f>
        <v>37a(ii)</v>
      </c>
      <c r="D64" s="75" t="str">
        <f>'I3 Project list'!D64</f>
        <v>N-S Opaheke Arterial from development to Ponga Rd</v>
      </c>
      <c r="E64" s="75" t="str">
        <f>'I3 Project list'!E64</f>
        <v>2-lane urban- bridge construction</v>
      </c>
      <c r="F64" s="158">
        <f>'I1 Assumptions'!$F$32</f>
        <v>0.5</v>
      </c>
      <c r="G64" s="158">
        <f>'I1 Assumptions'!$F$33</f>
        <v>0</v>
      </c>
      <c r="H64" s="146">
        <f t="shared" si="0"/>
        <v>1.5</v>
      </c>
      <c r="I64" s="162">
        <f>$H64*Con3_ClientCosts!M64</f>
        <v>5883965.9314735457</v>
      </c>
      <c r="J64" s="162">
        <f>$H64*Con3_ClientCosts!N64</f>
        <v>58304753.320965141</v>
      </c>
      <c r="K64" s="162">
        <f>$H64*Con3_ClientCosts!O64</f>
        <v>64188719.252438687</v>
      </c>
    </row>
    <row r="65" spans="1:11" x14ac:dyDescent="0.25">
      <c r="A65" s="75" t="str">
        <f>'I3 Project list'!A65</f>
        <v>Drury</v>
      </c>
      <c r="B65" s="75" t="str">
        <f>'I3 Project list'!C65</f>
        <v>Drury_37b(i)</v>
      </c>
      <c r="C65" s="75" t="str">
        <f>'I3 Project list'!B65</f>
        <v>37b(i)</v>
      </c>
      <c r="D65" s="75" t="str">
        <f>'I3 Project list'!D65</f>
        <v>N-S Opaheke Arterial from development to Ponga Rd</v>
      </c>
      <c r="E65" s="75" t="str">
        <f>'I3 Project list'!E65</f>
        <v>4-lane urban- upgrade 2-lane urban with active modes on both sides (SGA design)</v>
      </c>
      <c r="F65" s="158">
        <f>'I1 Assumptions'!$F$32</f>
        <v>0.5</v>
      </c>
      <c r="G65" s="158">
        <f>'I1 Assumptions'!$F$33</f>
        <v>0</v>
      </c>
      <c r="H65" s="146">
        <f t="shared" si="0"/>
        <v>1.5</v>
      </c>
      <c r="I65" s="162">
        <f>$H65*Con3_ClientCosts!M65</f>
        <v>2651015.5944187888</v>
      </c>
      <c r="J65" s="162">
        <f>$H65*Con3_ClientCosts!N65</f>
        <v>26269154.526513454</v>
      </c>
      <c r="K65" s="162">
        <f>$H65*Con3_ClientCosts!O65</f>
        <v>28920170.120932244</v>
      </c>
    </row>
    <row r="66" spans="1:11" x14ac:dyDescent="0.25">
      <c r="A66" s="75" t="str">
        <f>'I3 Project list'!A66</f>
        <v>Drury</v>
      </c>
      <c r="B66" s="75" t="str">
        <f>'I3 Project list'!C66</f>
        <v>Drury_37b(ii)</v>
      </c>
      <c r="C66" s="75" t="str">
        <f>'I3 Project list'!B66</f>
        <v>37b(ii)</v>
      </c>
      <c r="D66" s="75" t="str">
        <f>'I3 Project list'!D66</f>
        <v>N-S Opaheke Arterial from development to Ponga Rd</v>
      </c>
      <c r="E66" s="75" t="str">
        <f>'I3 Project list'!E66</f>
        <v>4-lane urban- Bridge Widening</v>
      </c>
      <c r="F66" s="158">
        <f>'I1 Assumptions'!$F$32</f>
        <v>0.5</v>
      </c>
      <c r="G66" s="158">
        <f>'I1 Assumptions'!$F$33</f>
        <v>0</v>
      </c>
      <c r="H66" s="146">
        <f t="shared" si="0"/>
        <v>1.5</v>
      </c>
      <c r="I66" s="162">
        <f>$H66*Con3_ClientCosts!M66</f>
        <v>3429751.4252793081</v>
      </c>
      <c r="J66" s="162">
        <f>$H66*Con3_ClientCosts!N66</f>
        <v>33985718.668676786</v>
      </c>
      <c r="K66" s="162">
        <f>$H66*Con3_ClientCosts!O66</f>
        <v>37415470.093956091</v>
      </c>
    </row>
    <row r="67" spans="1:11" x14ac:dyDescent="0.25">
      <c r="A67" s="75" t="str">
        <f>'I3 Project list'!A67</f>
        <v>Drury</v>
      </c>
      <c r="B67" s="75" t="str">
        <f>'I3 Project list'!C67</f>
        <v>Drury_38a</v>
      </c>
      <c r="C67" s="75" t="str">
        <f>'I3 Project list'!B67</f>
        <v>38a</v>
      </c>
      <c r="D67" s="75" t="str">
        <f>'I3 Project list'!D67</f>
        <v>Mill Road: From Waihoehoe Rd to Papakura (alternative project 37)</v>
      </c>
      <c r="E67" s="75" t="str">
        <f>'I3 Project list'!E67</f>
        <v>2-lane urban- new road layout with active modes on both sides, TDM , (depends on Mill Rd)</v>
      </c>
      <c r="F67" s="158">
        <f>'I1 Assumptions'!$F$32</f>
        <v>0.5</v>
      </c>
      <c r="G67" s="158">
        <f>'I1 Assumptions'!$F$33</f>
        <v>0</v>
      </c>
      <c r="H67" s="146">
        <f t="shared" si="0"/>
        <v>1.5</v>
      </c>
      <c r="I67" s="162">
        <f>$H67*Con3_ClientCosts!M67</f>
        <v>0</v>
      </c>
      <c r="J67" s="162">
        <f>$H67*Con3_ClientCosts!N67</f>
        <v>0</v>
      </c>
      <c r="K67" s="162">
        <f>$H67*Con3_ClientCosts!O67</f>
        <v>0</v>
      </c>
    </row>
    <row r="68" spans="1:11" x14ac:dyDescent="0.25">
      <c r="A68" s="75" t="str">
        <f>'I3 Project list'!A68</f>
        <v>Drury</v>
      </c>
      <c r="B68" s="75" t="str">
        <f>'I3 Project list'!C68</f>
        <v>Drury_38b</v>
      </c>
      <c r="C68" s="75" t="str">
        <f>'I3 Project list'!B68</f>
        <v>38b</v>
      </c>
      <c r="D68" s="75" t="str">
        <f>'I3 Project list'!D68</f>
        <v>Mill Road: From Waihoehoe Rd to Papakura (alternative project 37)</v>
      </c>
      <c r="E68" s="75" t="str">
        <f>'I3 Project list'!E68</f>
        <v>4-lane urban- with active modes on both sides, TDM , (depends on Mill Rd)</v>
      </c>
      <c r="F68" s="158">
        <f>'I1 Assumptions'!$F$32</f>
        <v>0.5</v>
      </c>
      <c r="G68" s="158">
        <f>'I1 Assumptions'!$F$33</f>
        <v>0</v>
      </c>
      <c r="H68" s="146">
        <f t="shared" si="0"/>
        <v>1.5</v>
      </c>
      <c r="I68" s="162">
        <f>$H68*Con3_ClientCosts!M68</f>
        <v>0</v>
      </c>
      <c r="J68" s="162">
        <f>$H68*Con3_ClientCosts!N68</f>
        <v>0</v>
      </c>
      <c r="K68" s="162">
        <f>$H68*Con3_ClientCosts!O68</f>
        <v>0</v>
      </c>
    </row>
    <row r="69" spans="1:11" x14ac:dyDescent="0.25">
      <c r="A69" s="75" t="str">
        <f>'I3 Project list'!A69</f>
        <v>Drury</v>
      </c>
      <c r="B69" s="75" t="str">
        <f>'I3 Project list'!C69</f>
        <v>Drury_18a</v>
      </c>
      <c r="C69" s="75" t="str">
        <f>'I3 Project list'!B69</f>
        <v>18a</v>
      </c>
      <c r="D69" s="75" t="str">
        <f>'I3 Project list'!D69</f>
        <v xml:space="preserve">Mill Road: From Waihoehoe Rd to Fitzgerald Road (depends on Mill Road alignment) </v>
      </c>
      <c r="E69" s="75" t="str">
        <f>'I3 Project list'!E69</f>
        <v>2-lane urban- new road layout with active modes on both sides, TDM , (depends on Mill Rd)</v>
      </c>
      <c r="F69" s="158">
        <f>'I1 Assumptions'!$F$32</f>
        <v>0.5</v>
      </c>
      <c r="G69" s="158">
        <f>'I1 Assumptions'!$F$33</f>
        <v>0</v>
      </c>
      <c r="H69" s="146">
        <f t="shared" si="0"/>
        <v>1.5</v>
      </c>
      <c r="I69" s="162">
        <f>$H69*Con3_ClientCosts!M69</f>
        <v>0</v>
      </c>
      <c r="J69" s="162">
        <f>$H69*Con3_ClientCosts!N69</f>
        <v>0</v>
      </c>
      <c r="K69" s="162">
        <f>$H69*Con3_ClientCosts!O69</f>
        <v>0</v>
      </c>
    </row>
    <row r="70" spans="1:11" x14ac:dyDescent="0.25">
      <c r="A70" s="75" t="str">
        <f>'I3 Project list'!A70</f>
        <v>Drury</v>
      </c>
      <c r="B70" s="75" t="str">
        <f>'I3 Project list'!C70</f>
        <v>Drury_18b</v>
      </c>
      <c r="C70" s="75" t="str">
        <f>'I3 Project list'!B70</f>
        <v>18b</v>
      </c>
      <c r="D70" s="75" t="str">
        <f>'I3 Project list'!D70</f>
        <v xml:space="preserve">Mill Road: From Waihoehoe Rd to Fitzgerald Road (depends on Mill Road alignment) </v>
      </c>
      <c r="E70" s="75" t="str">
        <f>'I3 Project list'!E70</f>
        <v>4-lane urban- with active modes on both sides, TDM , (depends on Mill Rd)</v>
      </c>
      <c r="F70" s="158">
        <f>'I1 Assumptions'!$F$32</f>
        <v>0.5</v>
      </c>
      <c r="G70" s="158">
        <f>'I1 Assumptions'!$F$33</f>
        <v>0</v>
      </c>
      <c r="H70" s="146">
        <f t="shared" ref="H70:H112" si="1">(1+F70)*(1+G70)</f>
        <v>1.5</v>
      </c>
      <c r="I70" s="162">
        <f>$H70*Con3_ClientCosts!M70</f>
        <v>0</v>
      </c>
      <c r="J70" s="162">
        <f>$H70*Con3_ClientCosts!N70</f>
        <v>0</v>
      </c>
      <c r="K70" s="162">
        <f>$H70*Con3_ClientCosts!O70</f>
        <v>0</v>
      </c>
    </row>
    <row r="71" spans="1:11" x14ac:dyDescent="0.25">
      <c r="A71" s="75" t="str">
        <f>'I3 Project list'!A71</f>
        <v>Drury</v>
      </c>
      <c r="B71" s="75" t="str">
        <f>'I3 Project list'!C71</f>
        <v>Drury_39a</v>
      </c>
      <c r="C71" s="75" t="str">
        <f>'I3 Project list'!B71</f>
        <v>39a</v>
      </c>
      <c r="D71" s="75" t="str">
        <f>'I3 Project list'!D71</f>
        <v xml:space="preserve">New Bremner Rd arterial from SH1 to Auranga development </v>
      </c>
      <c r="E71" s="75" t="str">
        <f>'I3 Project list'!E71</f>
        <v xml:space="preserve">2-lane urban- new road layout with active modes on both sides (Under construction) </v>
      </c>
      <c r="F71" s="158">
        <f>'I1 Assumptions'!$F$32</f>
        <v>0.5</v>
      </c>
      <c r="G71" s="158">
        <f>'I1 Assumptions'!$F$33</f>
        <v>0</v>
      </c>
      <c r="H71" s="146">
        <f t="shared" si="1"/>
        <v>1.5</v>
      </c>
      <c r="I71" s="162">
        <f>$H71*Con3_ClientCosts!M71</f>
        <v>0</v>
      </c>
      <c r="J71" s="162">
        <f>$H71*Con3_ClientCosts!N71</f>
        <v>0</v>
      </c>
      <c r="K71" s="162">
        <f>$H71*Con3_ClientCosts!O71</f>
        <v>0</v>
      </c>
    </row>
    <row r="72" spans="1:11" x14ac:dyDescent="0.25">
      <c r="A72" s="75" t="str">
        <f>'I3 Project list'!A72</f>
        <v>Drury</v>
      </c>
      <c r="B72" s="75" t="str">
        <f>'I3 Project list'!C72</f>
        <v>Drury_39b</v>
      </c>
      <c r="C72" s="75" t="str">
        <f>'I3 Project list'!B72</f>
        <v>39b</v>
      </c>
      <c r="D72" s="75" t="str">
        <f>'I3 Project list'!D72</f>
        <v xml:space="preserve">New Bremner Rd arterial from SH1 to Auranga development </v>
      </c>
      <c r="E72" s="75" t="str">
        <f>'I3 Project list'!E72</f>
        <v>4-lane urban- upgrade 2-lane urban excl bridge</v>
      </c>
      <c r="F72" s="158">
        <f>'I1 Assumptions'!$F$32</f>
        <v>0.5</v>
      </c>
      <c r="G72" s="158">
        <f>'I1 Assumptions'!$F$33</f>
        <v>0</v>
      </c>
      <c r="H72" s="146">
        <f t="shared" si="1"/>
        <v>1.5</v>
      </c>
      <c r="I72" s="162">
        <f>$H72*Con3_ClientCosts!M72</f>
        <v>948377.00441677053</v>
      </c>
      <c r="J72" s="162">
        <f>$H72*Con3_ClientCosts!N72</f>
        <v>9397553.9528570902</v>
      </c>
      <c r="K72" s="162">
        <f>$H72*Con3_ClientCosts!O72</f>
        <v>10345930.957273861</v>
      </c>
    </row>
    <row r="73" spans="1:11" x14ac:dyDescent="0.25">
      <c r="A73" s="75" t="str">
        <f>'I3 Project list'!A73</f>
        <v>Drury</v>
      </c>
      <c r="B73" s="75" t="str">
        <f>'I3 Project list'!C73</f>
        <v>Drury_39c</v>
      </c>
      <c r="C73" s="75" t="str">
        <f>'I3 Project list'!B73</f>
        <v>39c</v>
      </c>
      <c r="D73" s="75" t="str">
        <f>'I3 Project list'!D73</f>
        <v xml:space="preserve">New Bremner Rd arterial from SH1 to Auranga development </v>
      </c>
      <c r="E73" s="75" t="str">
        <f>'I3 Project list'!E73</f>
        <v>4-lane urban- upgrade 2-lane bridge widening</v>
      </c>
      <c r="F73" s="158">
        <f>'I1 Assumptions'!$F$32</f>
        <v>0.5</v>
      </c>
      <c r="G73" s="158">
        <f>'I1 Assumptions'!$F$33</f>
        <v>0</v>
      </c>
      <c r="H73" s="146">
        <f t="shared" si="1"/>
        <v>1.5</v>
      </c>
      <c r="I73" s="162">
        <f>$H73*Con3_ClientCosts!M73</f>
        <v>660804.62243233051</v>
      </c>
      <c r="J73" s="162">
        <f>$H73*Con3_ClientCosts!N73</f>
        <v>6547973.0768294577</v>
      </c>
      <c r="K73" s="162">
        <f>$H73*Con3_ClientCosts!O73</f>
        <v>7208777.6992617873</v>
      </c>
    </row>
    <row r="74" spans="1:11" x14ac:dyDescent="0.25">
      <c r="A74" s="75" t="str">
        <f>'I3 Project list'!A74</f>
        <v>Drury</v>
      </c>
      <c r="B74" s="75" t="str">
        <f>'I3 Project list'!C74</f>
        <v>Drury_40a</v>
      </c>
      <c r="C74" s="75" t="str">
        <f>'I3 Project list'!B74</f>
        <v>40a</v>
      </c>
      <c r="D74" s="75" t="str">
        <f>'I3 Project list'!D74</f>
        <v>New intersection on Jesmond/Bremner Rd</v>
      </c>
      <c r="E74" s="75" t="str">
        <f>'I3 Project list'!E74</f>
        <v xml:space="preserve"> 2-lane signalised intersection (new intersection with active mode crossings)</v>
      </c>
      <c r="F74" s="158">
        <f>'I1 Assumptions'!$F$32</f>
        <v>0.5</v>
      </c>
      <c r="G74" s="158">
        <f>'I1 Assumptions'!$F$33</f>
        <v>0</v>
      </c>
      <c r="H74" s="146">
        <f t="shared" si="1"/>
        <v>1.5</v>
      </c>
      <c r="I74" s="162">
        <f>$H74*Con3_ClientCosts!M74</f>
        <v>1242663.5598838076</v>
      </c>
      <c r="J74" s="162">
        <f>$H74*Con3_ClientCosts!N74</f>
        <v>12313666.184303183</v>
      </c>
      <c r="K74" s="162">
        <f>$H74*Con3_ClientCosts!O74</f>
        <v>13556329.74418699</v>
      </c>
    </row>
    <row r="75" spans="1:11" x14ac:dyDescent="0.25">
      <c r="A75" s="75" t="str">
        <f>'I3 Project list'!A75</f>
        <v>Drury</v>
      </c>
      <c r="B75" s="75" t="str">
        <f>'I3 Project list'!C75</f>
        <v>Drury_40b</v>
      </c>
      <c r="C75" s="75" t="str">
        <f>'I3 Project list'!B75</f>
        <v>40b</v>
      </c>
      <c r="D75" s="75" t="str">
        <f>'I3 Project list'!D75</f>
        <v>Upgrade intersection on Jesmond/Bremner Rd</v>
      </c>
      <c r="E75" s="75" t="str">
        <f>'I3 Project list'!E75</f>
        <v xml:space="preserve"> Multi-lane signalised intersection (upgrade intersection with active mode crossings)</v>
      </c>
      <c r="F75" s="158">
        <f>'I1 Assumptions'!$F$32</f>
        <v>0.5</v>
      </c>
      <c r="G75" s="158">
        <f>'I1 Assumptions'!$F$33</f>
        <v>0</v>
      </c>
      <c r="H75" s="146">
        <f t="shared" si="1"/>
        <v>1.5</v>
      </c>
      <c r="I75" s="162">
        <f>$H75*Con3_ClientCosts!M75</f>
        <v>611856.13188178744</v>
      </c>
      <c r="J75" s="162">
        <f>$H75*Con3_ClientCosts!N75</f>
        <v>6062938.0341013484</v>
      </c>
      <c r="K75" s="162">
        <f>$H75*Con3_ClientCosts!O75</f>
        <v>6674794.1659831349</v>
      </c>
    </row>
    <row r="76" spans="1:11" x14ac:dyDescent="0.25">
      <c r="A76" s="75" t="str">
        <f>'I3 Project list'!A76</f>
        <v>Drury</v>
      </c>
      <c r="B76" s="75" t="str">
        <f>'I3 Project list'!C76</f>
        <v>Drury_41a</v>
      </c>
      <c r="C76" s="75" t="str">
        <f>'I3 Project list'!B76</f>
        <v>41a</v>
      </c>
      <c r="D76" s="75" t="str">
        <f>'I3 Project list'!D76</f>
        <v>Jesmond Rd upgrades from SH22 to Waipupuke development boundary</v>
      </c>
      <c r="E76" s="75" t="str">
        <f>'I3 Project list'!E76</f>
        <v>2-lane urban- upgrade existing road with active modes on both sides (TDM)</v>
      </c>
      <c r="F76" s="158">
        <f>'I1 Assumptions'!$F$32</f>
        <v>0.5</v>
      </c>
      <c r="G76" s="158">
        <f>'I1 Assumptions'!$F$33</f>
        <v>0</v>
      </c>
      <c r="H76" s="146">
        <f t="shared" si="1"/>
        <v>1.5</v>
      </c>
      <c r="I76" s="162">
        <f>$H76*Con3_ClientCosts!M76</f>
        <v>0</v>
      </c>
      <c r="J76" s="162">
        <f>$H76*Con3_ClientCosts!N76</f>
        <v>0</v>
      </c>
      <c r="K76" s="162">
        <f>$H76*Con3_ClientCosts!O76</f>
        <v>0</v>
      </c>
    </row>
    <row r="77" spans="1:11" x14ac:dyDescent="0.25">
      <c r="A77" s="75" t="str">
        <f>'I3 Project list'!A77</f>
        <v>Drury</v>
      </c>
      <c r="B77" s="75" t="str">
        <f>'I3 Project list'!C77</f>
        <v>Drury_41b</v>
      </c>
      <c r="C77" s="75" t="str">
        <f>'I3 Project list'!B77</f>
        <v>41b</v>
      </c>
      <c r="D77" s="75" t="str">
        <f>'I3 Project list'!D77</f>
        <v>Jesmond Rd from SH22 to Waipupuke development boundary</v>
      </c>
      <c r="E77" s="75" t="str">
        <f>'I3 Project list'!E77</f>
        <v>4-lane urban- upgrade 2-lane urban to 4-lane with active modes on both sides, (TDM)</v>
      </c>
      <c r="F77" s="158">
        <f>'I1 Assumptions'!$F$32</f>
        <v>0.5</v>
      </c>
      <c r="G77" s="158">
        <f>'I1 Assumptions'!$F$33</f>
        <v>0</v>
      </c>
      <c r="H77" s="146">
        <f t="shared" si="1"/>
        <v>1.5</v>
      </c>
      <c r="I77" s="162">
        <f>$H77*Con3_ClientCosts!M77</f>
        <v>1758168.5949623161</v>
      </c>
      <c r="J77" s="162">
        <f>$H77*Con3_ClientCosts!N77</f>
        <v>17421852.440990224</v>
      </c>
      <c r="K77" s="162">
        <f>$H77*Con3_ClientCosts!O77</f>
        <v>19180021.035952538</v>
      </c>
    </row>
    <row r="78" spans="1:11" x14ac:dyDescent="0.25">
      <c r="A78" s="75" t="str">
        <f>'I3 Project list'!A78</f>
        <v>Drury</v>
      </c>
      <c r="B78" s="75" t="str">
        <f>'I3 Project list'!C78</f>
        <v>Drury_42a</v>
      </c>
      <c r="C78" s="75" t="str">
        <f>'I3 Project list'!B78</f>
        <v>42a</v>
      </c>
      <c r="D78" s="75" t="str">
        <f>'I3 Project list'!D78</f>
        <v xml:space="preserve">Jesmond Rd upgrades from project 41 to New Bremner Rd </v>
      </c>
      <c r="E78" s="75" t="str">
        <f>'I3 Project list'!E78</f>
        <v>Interim active modes e.g. shared path on one side</v>
      </c>
      <c r="F78" s="158">
        <f>'I1 Assumptions'!$F$32</f>
        <v>0.5</v>
      </c>
      <c r="G78" s="158">
        <f>'I1 Assumptions'!$F$33</f>
        <v>0</v>
      </c>
      <c r="H78" s="146">
        <f t="shared" si="1"/>
        <v>1.5</v>
      </c>
      <c r="I78" s="162">
        <f>$H78*Con3_ClientCosts!M78</f>
        <v>482020.26069647219</v>
      </c>
      <c r="J78" s="162">
        <f>$H78*Con3_ClientCosts!N78</f>
        <v>4776382.5832650419</v>
      </c>
      <c r="K78" s="162">
        <f>$H78*Con3_ClientCosts!O78</f>
        <v>5258402.8439615145</v>
      </c>
    </row>
    <row r="79" spans="1:11" x14ac:dyDescent="0.25">
      <c r="A79" s="75" t="str">
        <f>'I3 Project list'!A79</f>
        <v>Drury</v>
      </c>
      <c r="B79" s="75" t="str">
        <f>'I3 Project list'!C79</f>
        <v>Drury_42b</v>
      </c>
      <c r="C79" s="75" t="str">
        <f>'I3 Project list'!B79</f>
        <v>42b</v>
      </c>
      <c r="D79" s="75" t="str">
        <f>'I3 Project list'!D79</f>
        <v xml:space="preserve">Jesmond Rd upgrades from project 41 to New Bremner Rd </v>
      </c>
      <c r="E79" s="75" t="str">
        <f>'I3 Project list'!E79</f>
        <v xml:space="preserve"> 2-lane urban- upgrade existing road with active mode facility on both sides (TDM)</v>
      </c>
      <c r="F79" s="158">
        <f>'I1 Assumptions'!$F$32</f>
        <v>0.5</v>
      </c>
      <c r="G79" s="158">
        <f>'I1 Assumptions'!$F$33</f>
        <v>0</v>
      </c>
      <c r="H79" s="146">
        <f t="shared" si="1"/>
        <v>1.5</v>
      </c>
      <c r="I79" s="162">
        <f>$H79*Con3_ClientCosts!M79</f>
        <v>2438628.6306206807</v>
      </c>
      <c r="J79" s="162">
        <f>$H79*Con3_ClientCosts!N79</f>
        <v>24164592.794332203</v>
      </c>
      <c r="K79" s="162">
        <f>$H79*Con3_ClientCosts!O79</f>
        <v>26603221.42495288</v>
      </c>
    </row>
    <row r="80" spans="1:11" x14ac:dyDescent="0.25">
      <c r="A80" s="75" t="str">
        <f>'I3 Project list'!A80</f>
        <v>Drury</v>
      </c>
      <c r="B80" s="75" t="str">
        <f>'I3 Project list'!C80</f>
        <v>Drury_42c</v>
      </c>
      <c r="C80" s="75" t="str">
        <f>'I3 Project list'!B80</f>
        <v>42c</v>
      </c>
      <c r="D80" s="75" t="str">
        <f>'I3 Project list'!D80</f>
        <v xml:space="preserve">Jesmond Rd upgrades from project 41 to New Bremner Rd </v>
      </c>
      <c r="E80" s="75" t="str">
        <f>'I3 Project list'!E80</f>
        <v>4-lane urban FTN- upgrade 2-lane urban to 4-lane with active modes on both sides, (TDM)</v>
      </c>
      <c r="F80" s="158">
        <f>'I1 Assumptions'!$F$32</f>
        <v>0.5</v>
      </c>
      <c r="G80" s="158">
        <f>'I1 Assumptions'!$F$33</f>
        <v>0</v>
      </c>
      <c r="H80" s="146">
        <f t="shared" si="1"/>
        <v>1.5</v>
      </c>
      <c r="I80" s="162">
        <f>$H80*Con3_ClientCosts!M80</f>
        <v>1193119.4571694853</v>
      </c>
      <c r="J80" s="162">
        <f>$H80*Con3_ClientCosts!N80</f>
        <v>11822729.166497627</v>
      </c>
      <c r="K80" s="162">
        <f>$H80*Con3_ClientCosts!O80</f>
        <v>13015848.623667112</v>
      </c>
    </row>
    <row r="81" spans="1:11" x14ac:dyDescent="0.25">
      <c r="A81" s="75" t="str">
        <f>'I3 Project list'!A81</f>
        <v>Drury</v>
      </c>
      <c r="B81" s="75" t="str">
        <f>'I3 Project list'!C81</f>
        <v>Drury_43a</v>
      </c>
      <c r="C81" s="75" t="str">
        <f>'I3 Project list'!B81</f>
        <v>43a</v>
      </c>
      <c r="D81" s="75" t="str">
        <f>'I3 Project list'!D81</f>
        <v>Intersection upgrade on Jesmond Rd/SH22 Rd</v>
      </c>
      <c r="E81" s="75" t="str">
        <f>'I3 Project list'!E81</f>
        <v xml:space="preserve"> 2-lane intersection (Intersection upgrade + active mode crossings)</v>
      </c>
      <c r="F81" s="158">
        <f>'I1 Assumptions'!$F$32</f>
        <v>0.5</v>
      </c>
      <c r="G81" s="158">
        <f>'I1 Assumptions'!$F$33</f>
        <v>0</v>
      </c>
      <c r="H81" s="146">
        <f t="shared" si="1"/>
        <v>1.5</v>
      </c>
      <c r="I81" s="162">
        <f>$H81*Con3_ClientCosts!M81</f>
        <v>1376676.2967340217</v>
      </c>
      <c r="J81" s="162">
        <f>$H81*Con3_ClientCosts!N81</f>
        <v>13641610.576728035</v>
      </c>
      <c r="K81" s="162">
        <f>$H81*Con3_ClientCosts!O81</f>
        <v>15018286.873462055</v>
      </c>
    </row>
    <row r="82" spans="1:11" x14ac:dyDescent="0.25">
      <c r="A82" s="75" t="str">
        <f>'I3 Project list'!A82</f>
        <v>Drury</v>
      </c>
      <c r="B82" s="75" t="str">
        <f>'I3 Project list'!C82</f>
        <v>Drury_43b</v>
      </c>
      <c r="C82" s="75" t="str">
        <f>'I3 Project list'!B82</f>
        <v>43b</v>
      </c>
      <c r="D82" s="75" t="str">
        <f>'I3 Project list'!D82</f>
        <v>Intersection upgrade on Jesmond Rd/SH22 Rd</v>
      </c>
      <c r="E82" s="75" t="str">
        <f>'I3 Project list'!E82</f>
        <v>Multi-lane signalised intersection (Intersection upgrade + active mode crossings)</v>
      </c>
      <c r="F82" s="158">
        <f>'I1 Assumptions'!$F$32</f>
        <v>0.5</v>
      </c>
      <c r="G82" s="158">
        <f>'I1 Assumptions'!$F$33</f>
        <v>0</v>
      </c>
      <c r="H82" s="146">
        <f t="shared" si="1"/>
        <v>1.5</v>
      </c>
      <c r="I82" s="162">
        <f>$H82*Con3_ClientCosts!M82</f>
        <v>611856.13188178744</v>
      </c>
      <c r="J82" s="162">
        <f>$H82*Con3_ClientCosts!N82</f>
        <v>6062938.0341013484</v>
      </c>
      <c r="K82" s="162">
        <f>$H82*Con3_ClientCosts!O82</f>
        <v>6674794.1659831349</v>
      </c>
    </row>
    <row r="83" spans="1:11" x14ac:dyDescent="0.25">
      <c r="A83" s="75" t="str">
        <f>'I3 Project list'!A83</f>
        <v>Drury</v>
      </c>
      <c r="B83" s="75" t="str">
        <f>'I3 Project list'!C83</f>
        <v>Drury_44</v>
      </c>
      <c r="C83" s="75">
        <f>'I3 Project list'!B83</f>
        <v>44</v>
      </c>
      <c r="D83" s="75" t="str">
        <f>'I3 Project list'!D83</f>
        <v>Intersection at SH22/Burberry Rd (likely to close entirely)</v>
      </c>
      <c r="E83" s="75" t="str">
        <f>'I3 Project list'!E83</f>
        <v>Interim design and likely to close - subject to Auranga assessment</v>
      </c>
      <c r="F83" s="158">
        <f>'I1 Assumptions'!$F$32</f>
        <v>0.5</v>
      </c>
      <c r="G83" s="158">
        <f>'I1 Assumptions'!$F$33</f>
        <v>0</v>
      </c>
      <c r="H83" s="146">
        <f t="shared" si="1"/>
        <v>1.5</v>
      </c>
      <c r="I83" s="162">
        <f>$H83*Con3_ClientCosts!M83</f>
        <v>611856.13188178744</v>
      </c>
      <c r="J83" s="162">
        <f>$H83*Con3_ClientCosts!N83</f>
        <v>6062938.0341013484</v>
      </c>
      <c r="K83" s="162">
        <f>$H83*Con3_ClientCosts!O83</f>
        <v>6674794.1659831349</v>
      </c>
    </row>
    <row r="84" spans="1:11" x14ac:dyDescent="0.25">
      <c r="A84" s="75" t="str">
        <f>'I3 Project list'!A84</f>
        <v>Drury</v>
      </c>
      <c r="B84" s="75" t="str">
        <f>'I3 Project list'!C84</f>
        <v>Drury_45</v>
      </c>
      <c r="C84" s="75">
        <f>'I3 Project list'!B84</f>
        <v>45</v>
      </c>
      <c r="D84" s="75" t="str">
        <f>'I3 Project list'!D84</f>
        <v xml:space="preserve">Upgrade intersection at SH22/Victoria Rd </v>
      </c>
      <c r="E84" s="75" t="str">
        <f>'I3 Project list'!E84</f>
        <v>subject to Auranga assessment</v>
      </c>
      <c r="F84" s="158">
        <f>'I1 Assumptions'!$F$32</f>
        <v>0.5</v>
      </c>
      <c r="G84" s="158">
        <f>'I1 Assumptions'!$F$33</f>
        <v>0</v>
      </c>
      <c r="H84" s="146">
        <f t="shared" si="1"/>
        <v>1.5</v>
      </c>
      <c r="I84" s="162">
        <f>$H84*Con3_ClientCosts!M84</f>
        <v>611856.13188178744</v>
      </c>
      <c r="J84" s="162">
        <f>$H84*Con3_ClientCosts!N84</f>
        <v>6062938.0341013484</v>
      </c>
      <c r="K84" s="162">
        <f>$H84*Con3_ClientCosts!O84</f>
        <v>6674794.1659831349</v>
      </c>
    </row>
    <row r="85" spans="1:11" x14ac:dyDescent="0.25">
      <c r="A85" s="75" t="str">
        <f>'I3 Project list'!A85</f>
        <v>Drury</v>
      </c>
      <c r="B85" s="75" t="str">
        <f>'I3 Project list'!C85</f>
        <v>Drury_46</v>
      </c>
      <c r="C85" s="75">
        <f>'I3 Project list'!B85</f>
        <v>46</v>
      </c>
      <c r="D85" s="75" t="str">
        <f>'I3 Project list'!D85</f>
        <v>Upgrades in GSR/Firth St intersection (overlap with project12)</v>
      </c>
      <c r="E85" s="75" t="str">
        <f>'I3 Project list'!E85</f>
        <v>Possible signals(subject to Auranga assessment)</v>
      </c>
      <c r="F85" s="158">
        <f>'I1 Assumptions'!$F$32</f>
        <v>0.5</v>
      </c>
      <c r="G85" s="158">
        <f>'I1 Assumptions'!$F$33</f>
        <v>0</v>
      </c>
      <c r="H85" s="146">
        <f t="shared" si="1"/>
        <v>1.5</v>
      </c>
      <c r="I85" s="162">
        <f>$H85*Con3_ClientCosts!M85</f>
        <v>611856.13188178744</v>
      </c>
      <c r="J85" s="162">
        <f>$H85*Con3_ClientCosts!N85</f>
        <v>6062938.0341013484</v>
      </c>
      <c r="K85" s="162">
        <f>$H85*Con3_ClientCosts!O85</f>
        <v>6674794.1659831349</v>
      </c>
    </row>
    <row r="86" spans="1:11" x14ac:dyDescent="0.25">
      <c r="A86" s="75" t="str">
        <f>'I3 Project list'!A86</f>
        <v>Drury</v>
      </c>
      <c r="B86" s="75" t="str">
        <f>'I3 Project list'!C86</f>
        <v>Drury_47</v>
      </c>
      <c r="C86" s="75">
        <f>'I3 Project list'!B86</f>
        <v>47</v>
      </c>
      <c r="D86" s="75" t="str">
        <f>'I3 Project list'!D86</f>
        <v xml:space="preserve">Old Bremner Road Upgrade from Jesmond Road to Auranga Precinct </v>
      </c>
      <c r="E86" s="75" t="str">
        <f>'I3 Project list'!E86</f>
        <v xml:space="preserve">2-lane urban- new road layout with active modes on both sides (Under construction) </v>
      </c>
      <c r="F86" s="158">
        <f>'I1 Assumptions'!$F$32</f>
        <v>0.5</v>
      </c>
      <c r="G86" s="158">
        <f>'I1 Assumptions'!$F$33</f>
        <v>0</v>
      </c>
      <c r="H86" s="146">
        <f t="shared" si="1"/>
        <v>1.5</v>
      </c>
      <c r="I86" s="162">
        <f>$H86*Con3_ClientCosts!M86</f>
        <v>0</v>
      </c>
      <c r="J86" s="162">
        <f>$H86*Con3_ClientCosts!N86</f>
        <v>0</v>
      </c>
      <c r="K86" s="162">
        <f>$H86*Con3_ClientCosts!O86</f>
        <v>0</v>
      </c>
    </row>
    <row r="87" spans="1:11" x14ac:dyDescent="0.25">
      <c r="A87" s="75" t="str">
        <f>'I3 Project list'!A87</f>
        <v>Drury</v>
      </c>
      <c r="B87" s="75" t="str">
        <f>'I3 Project list'!C87</f>
        <v>Drury_48</v>
      </c>
      <c r="C87" s="75">
        <f>'I3 Project list'!B87</f>
        <v>48</v>
      </c>
      <c r="D87" s="75" t="str">
        <f>'I3 Project list'!D87</f>
        <v>Collector road south of New Bremner/ Old Bremner intersection</v>
      </c>
      <c r="E87" s="75" t="str">
        <f>'I3 Project list'!E87</f>
        <v xml:space="preserve">2-lane urban- new road layout with active modes on both sides (Under construction) </v>
      </c>
      <c r="F87" s="158">
        <f>'I1 Assumptions'!$F$32</f>
        <v>0.5</v>
      </c>
      <c r="G87" s="158">
        <f>'I1 Assumptions'!$F$33</f>
        <v>0</v>
      </c>
      <c r="H87" s="146">
        <f t="shared" si="1"/>
        <v>1.5</v>
      </c>
      <c r="I87" s="162">
        <f>$H87*Con3_ClientCosts!M87</f>
        <v>0</v>
      </c>
      <c r="J87" s="162">
        <f>$H87*Con3_ClientCosts!N87</f>
        <v>0</v>
      </c>
      <c r="K87" s="162">
        <f>$H87*Con3_ClientCosts!O87</f>
        <v>0</v>
      </c>
    </row>
    <row r="88" spans="1:11" x14ac:dyDescent="0.25">
      <c r="A88" s="75" t="str">
        <f>'I3 Project list'!A88</f>
        <v>Drury</v>
      </c>
      <c r="B88" s="75" t="str">
        <f>'I3 Project list'!C88</f>
        <v>Drury_49</v>
      </c>
      <c r="C88" s="75">
        <f>'I3 Project list'!B88</f>
        <v>49</v>
      </c>
      <c r="D88" s="75" t="str">
        <f>'I3 Project list'!D88</f>
        <v xml:space="preserve">SH22 improvements from GSR Intersection to Jesmond Rd </v>
      </c>
      <c r="E88" s="75" t="str">
        <f>'I3 Project list'!E88</f>
        <v>4-lane urban- upgrade 2-lane urban to 4-lane with active modes on both sides, (TDM)</v>
      </c>
      <c r="F88" s="158">
        <f>'I1 Assumptions'!$F$32</f>
        <v>0.5</v>
      </c>
      <c r="G88" s="158">
        <f>'I1 Assumptions'!$F$33</f>
        <v>0</v>
      </c>
      <c r="H88" s="146">
        <f t="shared" si="1"/>
        <v>1.5</v>
      </c>
      <c r="I88" s="162">
        <f>$H88*Con3_ClientCosts!M88</f>
        <v>4345189.3303684546</v>
      </c>
      <c r="J88" s="162">
        <f>$H88*Con3_ClientCosts!N88</f>
        <v>43056876.091832869</v>
      </c>
      <c r="K88" s="162">
        <f>$H88*Con3_ClientCosts!O88</f>
        <v>47402065.422201321</v>
      </c>
    </row>
    <row r="89" spans="1:11" x14ac:dyDescent="0.25">
      <c r="A89" s="75" t="str">
        <f>'I3 Project list'!A89</f>
        <v>Drury</v>
      </c>
      <c r="B89" s="75" t="str">
        <f>'I3 Project list'!C89</f>
        <v>Drury_50a</v>
      </c>
      <c r="C89" s="75" t="str">
        <f>'I3 Project list'!B89</f>
        <v>50a</v>
      </c>
      <c r="D89" s="75" t="str">
        <f>'I3 Project list'!D89</f>
        <v xml:space="preserve">SH22 improvements from Jesmond Rd to Oira Rd- active mode upgrades on the northern section </v>
      </c>
      <c r="E89" s="75" t="str">
        <f>'I3 Project list'!E89</f>
        <v>2-lane urban- upgrade existing road layout with active modes on northern side only</v>
      </c>
      <c r="F89" s="158">
        <f>'I1 Assumptions'!$F$32</f>
        <v>0.5</v>
      </c>
      <c r="G89" s="158">
        <f>'I1 Assumptions'!$F$33</f>
        <v>0</v>
      </c>
      <c r="H89" s="146">
        <f t="shared" si="1"/>
        <v>1.5</v>
      </c>
      <c r="I89" s="162">
        <f>$H89*Con3_ClientCosts!M89</f>
        <v>106723.97999999998</v>
      </c>
      <c r="J89" s="162">
        <f>$H89*Con3_ClientCosts!N89</f>
        <v>1057537.6199999999</v>
      </c>
      <c r="K89" s="162">
        <f>$H89*Con3_ClientCosts!O89</f>
        <v>1164261.5999999999</v>
      </c>
    </row>
    <row r="90" spans="1:11" x14ac:dyDescent="0.25">
      <c r="A90" s="75" t="str">
        <f>'I3 Project list'!A90</f>
        <v>Drury</v>
      </c>
      <c r="B90" s="75" t="str">
        <f>'I3 Project list'!C90</f>
        <v>Drury_50b</v>
      </c>
      <c r="C90" s="75" t="str">
        <f>'I3 Project list'!B90</f>
        <v>50b</v>
      </c>
      <c r="D90" s="75" t="str">
        <f>'I3 Project list'!D90</f>
        <v>SH22 improvements from Jesmond Rd to Oira Rd</v>
      </c>
      <c r="E90" s="75" t="str">
        <f>'I3 Project list'!E90</f>
        <v>4-lane urban- upgrade 2-lane urban to 4-lane with active modes on both sides, (TDM)</v>
      </c>
      <c r="F90" s="158">
        <f>'I1 Assumptions'!$F$32</f>
        <v>0.5</v>
      </c>
      <c r="G90" s="158">
        <f>'I1 Assumptions'!$F$33</f>
        <v>0</v>
      </c>
      <c r="H90" s="146">
        <f t="shared" si="1"/>
        <v>1.5</v>
      </c>
      <c r="I90" s="162">
        <f>$H90*Con3_ClientCosts!M90</f>
        <v>3140952.0618048194</v>
      </c>
      <c r="J90" s="162">
        <f>$H90*Con3_ClientCosts!N90</f>
        <v>31123979.521520488</v>
      </c>
      <c r="K90" s="162">
        <f>$H90*Con3_ClientCosts!O90</f>
        <v>34264931.583325304</v>
      </c>
    </row>
    <row r="91" spans="1:11" x14ac:dyDescent="0.25">
      <c r="A91" s="75" t="str">
        <f>'I3 Project list'!A91</f>
        <v>Drury</v>
      </c>
      <c r="B91" s="75" t="str">
        <f>'I3 Project list'!C91</f>
        <v>Drury_51</v>
      </c>
      <c r="C91" s="75">
        <f>'I3 Project list'!B91</f>
        <v>51</v>
      </c>
      <c r="D91" s="75" t="str">
        <f>'I3 Project list'!D91</f>
        <v>SH22 improvements from Oira Rd to Oira Creek -  subject to design, could be incorporated with project 60</v>
      </c>
      <c r="E91" s="75" t="str">
        <f>'I3 Project list'!E91</f>
        <v>Upgrade road layout to future urban boundary + active modes on both sides</v>
      </c>
      <c r="F91" s="158">
        <f>'I1 Assumptions'!$F$32</f>
        <v>0.5</v>
      </c>
      <c r="G91" s="158">
        <f>'I1 Assumptions'!$F$33</f>
        <v>0</v>
      </c>
      <c r="H91" s="146">
        <f t="shared" si="1"/>
        <v>1.5</v>
      </c>
      <c r="I91" s="162">
        <f>$H91*Con3_ClientCosts!M91</f>
        <v>2527929.2247926109</v>
      </c>
      <c r="J91" s="162">
        <f>$H91*Con3_ClientCosts!N91</f>
        <v>25049480.500217691</v>
      </c>
      <c r="K91" s="162">
        <f>$H91*Con3_ClientCosts!O91</f>
        <v>27577409.725010306</v>
      </c>
    </row>
    <row r="92" spans="1:11" x14ac:dyDescent="0.25">
      <c r="A92" s="75" t="str">
        <f>'I3 Project list'!A92</f>
        <v>Drury</v>
      </c>
      <c r="B92" s="75" t="str">
        <f>'I3 Project list'!C92</f>
        <v>Drury_52</v>
      </c>
      <c r="C92" s="75">
        <f>'I3 Project list'!B92</f>
        <v>52</v>
      </c>
      <c r="D92" s="75" t="str">
        <f>'I3 Project list'!D92</f>
        <v>Intersection upgrade- on SH22/ McPherson Rd/Karaka Rd (Auranga B1)</v>
      </c>
      <c r="E92" s="75" t="str">
        <f>'I3 Project list'!E92</f>
        <v>Ultimate intersection form</v>
      </c>
      <c r="F92" s="158">
        <f>'I1 Assumptions'!$F$32</f>
        <v>0.5</v>
      </c>
      <c r="G92" s="158">
        <f>'I1 Assumptions'!$F$33</f>
        <v>0</v>
      </c>
      <c r="H92" s="146">
        <f t="shared" si="1"/>
        <v>1.5</v>
      </c>
      <c r="I92" s="162">
        <f>$H92*Con3_ClientCosts!M92</f>
        <v>611856.13188178744</v>
      </c>
      <c r="J92" s="162">
        <f>$H92*Con3_ClientCosts!N92</f>
        <v>6062938.0341013484</v>
      </c>
      <c r="K92" s="162">
        <f>$H92*Con3_ClientCosts!O92</f>
        <v>6674794.1659831349</v>
      </c>
    </row>
    <row r="93" spans="1:11" x14ac:dyDescent="0.25">
      <c r="A93" s="75" t="str">
        <f>'I3 Project list'!A93</f>
        <v>Drury</v>
      </c>
      <c r="B93" s="75" t="str">
        <f>'I3 Project list'!C93</f>
        <v>Drury_53</v>
      </c>
      <c r="C93" s="75">
        <f>'I3 Project list'!B93</f>
        <v>53</v>
      </c>
      <c r="D93" s="75" t="str">
        <f>'I3 Project list'!D93</f>
        <v>New intersection east of Jesmond Rd (Auranga B1 main street)</v>
      </c>
      <c r="E93" s="75" t="str">
        <f>'I3 Project list'!E93</f>
        <v>Ultimate intersection form (left-in left-out)</v>
      </c>
      <c r="F93" s="158">
        <f>'I1 Assumptions'!$F$32</f>
        <v>0.5</v>
      </c>
      <c r="G93" s="158">
        <f>'I1 Assumptions'!$F$33</f>
        <v>0</v>
      </c>
      <c r="H93" s="146">
        <f t="shared" si="1"/>
        <v>1.5</v>
      </c>
      <c r="I93" s="162">
        <f>$H93*Con3_ClientCosts!M93</f>
        <v>552294.91550391435</v>
      </c>
      <c r="J93" s="162">
        <f>$H93*Con3_ClientCosts!N93</f>
        <v>5472740.52635697</v>
      </c>
      <c r="K93" s="162">
        <f>$H93*Con3_ClientCosts!O93</f>
        <v>6025035.4418608844</v>
      </c>
    </row>
    <row r="94" spans="1:11" x14ac:dyDescent="0.25">
      <c r="A94" s="75" t="str">
        <f>'I3 Project list'!A94</f>
        <v>Drury</v>
      </c>
      <c r="B94" s="75" t="str">
        <f>'I3 Project list'!C94</f>
        <v>Drury_54</v>
      </c>
      <c r="C94" s="75">
        <f>'I3 Project list'!B94</f>
        <v>54</v>
      </c>
      <c r="D94" s="75" t="str">
        <f>'I3 Project list'!D94</f>
        <v>New N-S collectors internal to Auranga B1 (2 links )+ Intersections</v>
      </c>
      <c r="E94" s="75" t="str">
        <f>'I3 Project list'!E94</f>
        <v>2-lane urban- new collector with active mode on both sides + intersection improvements (TDM)</v>
      </c>
      <c r="F94" s="158">
        <f>'I1 Assumptions'!$F$32</f>
        <v>0.5</v>
      </c>
      <c r="G94" s="158">
        <f>'I1 Assumptions'!$F$33</f>
        <v>0</v>
      </c>
      <c r="H94" s="146">
        <f t="shared" si="1"/>
        <v>1.5</v>
      </c>
      <c r="I94" s="162">
        <f>$H94*Con3_ClientCosts!M94</f>
        <v>4076891.7257047333</v>
      </c>
      <c r="J94" s="162">
        <f>$H94*Con3_ClientCosts!N94</f>
        <v>40398290.736528724</v>
      </c>
      <c r="K94" s="162">
        <f>$H94*Con3_ClientCosts!O94</f>
        <v>44475182.462233454</v>
      </c>
    </row>
    <row r="95" spans="1:11" x14ac:dyDescent="0.25">
      <c r="A95" s="75" t="str">
        <f>'I3 Project list'!A95</f>
        <v>Drury</v>
      </c>
      <c r="B95" s="75" t="str">
        <f>'I3 Project list'!C95</f>
        <v>Drury_55</v>
      </c>
      <c r="C95" s="75">
        <f>'I3 Project list'!B95</f>
        <v>55</v>
      </c>
      <c r="D95" s="75" t="str">
        <f>'I3 Project list'!D95</f>
        <v>New E-W collector Jesmond Rd to SH22</v>
      </c>
      <c r="E95" s="75" t="str">
        <f>'I3 Project list'!E95</f>
        <v>2-lane urban- new collector with active mode on both sides + intersection improvements (TDM)</v>
      </c>
      <c r="F95" s="158">
        <f>'I1 Assumptions'!$F$32</f>
        <v>0.5</v>
      </c>
      <c r="G95" s="158">
        <f>'I1 Assumptions'!$F$33</f>
        <v>0</v>
      </c>
      <c r="H95" s="146">
        <f t="shared" si="1"/>
        <v>1.5</v>
      </c>
      <c r="I95" s="162">
        <f>$H95*Con3_ClientCosts!M95</f>
        <v>3145597.8783404022</v>
      </c>
      <c r="J95" s="162">
        <f>$H95*Con3_ClientCosts!N95</f>
        <v>31170015.339918528</v>
      </c>
      <c r="K95" s="162">
        <f>$H95*Con3_ClientCosts!O95</f>
        <v>34315613.218258932</v>
      </c>
    </row>
    <row r="96" spans="1:11" x14ac:dyDescent="0.25">
      <c r="A96" s="75" t="str">
        <f>'I3 Project list'!A96</f>
        <v>Drury</v>
      </c>
      <c r="B96" s="75" t="str">
        <f>'I3 Project list'!C96</f>
        <v>Drury_55a</v>
      </c>
      <c r="C96" s="75" t="str">
        <f>'I3 Project list'!B96</f>
        <v>55a</v>
      </c>
      <c r="D96" s="75" t="str">
        <f>'I3 Project list'!D96</f>
        <v>New E-W collector Jesmond Rd to Burberry Rd</v>
      </c>
      <c r="E96" s="75" t="str">
        <f>'I3 Project list'!E96</f>
        <v>2-lane urban- new collector with active mode on both sides + intersection improvements (TDM)</v>
      </c>
      <c r="F96" s="158">
        <f>'I1 Assumptions'!$F$32</f>
        <v>0.5</v>
      </c>
      <c r="G96" s="158">
        <f>'I1 Assumptions'!$F$33</f>
        <v>0</v>
      </c>
      <c r="H96" s="146">
        <f t="shared" si="1"/>
        <v>1.5</v>
      </c>
      <c r="I96" s="162">
        <f>$H96*Con3_ClientCosts!M96</f>
        <v>2587709.3788437243</v>
      </c>
      <c r="J96" s="162">
        <f>$H96*Con3_ClientCosts!N96</f>
        <v>25641847.481269632</v>
      </c>
      <c r="K96" s="162">
        <f>$H96*Con3_ClientCosts!O96</f>
        <v>28229556.86011336</v>
      </c>
    </row>
    <row r="97" spans="1:11" x14ac:dyDescent="0.25">
      <c r="A97" s="75" t="str">
        <f>'I3 Project list'!A97</f>
        <v>Drury</v>
      </c>
      <c r="B97" s="75" t="str">
        <f>'I3 Project list'!C97</f>
        <v>Drury_56</v>
      </c>
      <c r="C97" s="75">
        <f>'I3 Project list'!B97</f>
        <v>56</v>
      </c>
      <c r="D97" s="75" t="str">
        <f>'I3 Project list'!D97</f>
        <v xml:space="preserve">Burberry Rd north connection to Auranga Precinct </v>
      </c>
      <c r="E97" s="75" t="str">
        <f>'I3 Project list'!E97</f>
        <v>2-lane collector- new collector with active mode on both sides + intersection improvements (TDM)</v>
      </c>
      <c r="F97" s="158">
        <f>'I1 Assumptions'!$F$32</f>
        <v>0.5</v>
      </c>
      <c r="G97" s="158">
        <f>'I1 Assumptions'!$F$33</f>
        <v>0</v>
      </c>
      <c r="H97" s="146">
        <f t="shared" si="1"/>
        <v>1.5</v>
      </c>
      <c r="I97" s="162">
        <f>$H97*Con3_ClientCosts!M97</f>
        <v>2101419.9282652428</v>
      </c>
      <c r="J97" s="162">
        <f>$H97*Con3_ClientCosts!N97</f>
        <v>20823161.107355591</v>
      </c>
      <c r="K97" s="162">
        <f>$H97*Con3_ClientCosts!O97</f>
        <v>22924581.035620835</v>
      </c>
    </row>
    <row r="98" spans="1:11" x14ac:dyDescent="0.25">
      <c r="A98" s="75" t="str">
        <f>'I3 Project list'!A98</f>
        <v>Drury</v>
      </c>
      <c r="B98" s="75" t="str">
        <f>'I3 Project list'!C98</f>
        <v>Drury_57</v>
      </c>
      <c r="C98" s="75">
        <f>'I3 Project list'!B98</f>
        <v>57</v>
      </c>
      <c r="D98" s="75" t="str">
        <f>'I3 Project list'!D98</f>
        <v xml:space="preserve">New access road to Drury West Station </v>
      </c>
      <c r="E98" s="75" t="str">
        <f>'I3 Project list'!E98</f>
        <v xml:space="preserve">2-lane urban- new road layout with active modes on both sides, (TDM) </v>
      </c>
      <c r="F98" s="158">
        <f>'I1 Assumptions'!$F$32</f>
        <v>0.5</v>
      </c>
      <c r="G98" s="158">
        <f>'I1 Assumptions'!$F$33</f>
        <v>0</v>
      </c>
      <c r="H98" s="146">
        <f t="shared" si="1"/>
        <v>1.5</v>
      </c>
      <c r="I98" s="162">
        <f>$H98*Con3_ClientCosts!M98</f>
        <v>0</v>
      </c>
      <c r="J98" s="162">
        <f>$H98*Con3_ClientCosts!N98</f>
        <v>0</v>
      </c>
      <c r="K98" s="162">
        <f>$H98*Con3_ClientCosts!O98</f>
        <v>0</v>
      </c>
    </row>
    <row r="99" spans="1:11" x14ac:dyDescent="0.25">
      <c r="A99" s="75" t="str">
        <f>'I3 Project list'!A99</f>
        <v>Drury</v>
      </c>
      <c r="B99" s="75" t="str">
        <f>'I3 Project list'!C99</f>
        <v>Drury_58</v>
      </c>
      <c r="C99" s="75">
        <f>'I3 Project list'!B99</f>
        <v>58</v>
      </c>
      <c r="D99" s="75" t="str">
        <f>'I3 Project list'!D99</f>
        <v>Oira Rd upgrades from SH22 to proposed east-west collector</v>
      </c>
      <c r="E99" s="75" t="str">
        <f>'I3 Project list'!E99</f>
        <v>2-lane urban- upgrade existing road layout with active modes on both sides + intersection improvements (TDM)</v>
      </c>
      <c r="F99" s="158">
        <f>'I1 Assumptions'!$F$32</f>
        <v>0.5</v>
      </c>
      <c r="G99" s="158">
        <f>'I1 Assumptions'!$F$33</f>
        <v>0</v>
      </c>
      <c r="H99" s="146">
        <f t="shared" si="1"/>
        <v>1.5</v>
      </c>
      <c r="I99" s="162">
        <f>$H99*Con3_ClientCosts!M99</f>
        <v>5594021.3807389373</v>
      </c>
      <c r="J99" s="162">
        <f>$H99*Con3_ClientCosts!N99</f>
        <v>55431666.409140378</v>
      </c>
      <c r="K99" s="162">
        <f>$H99*Con3_ClientCosts!O99</f>
        <v>61025687.789879307</v>
      </c>
    </row>
    <row r="100" spans="1:11" x14ac:dyDescent="0.25">
      <c r="A100" s="75" t="str">
        <f>'I3 Project list'!A100</f>
        <v>Drury</v>
      </c>
      <c r="B100" s="75" t="str">
        <f>'I3 Project list'!C100</f>
        <v>Drury_59</v>
      </c>
      <c r="C100" s="75">
        <f>'I3 Project list'!B100</f>
        <v>59</v>
      </c>
      <c r="D100" s="75" t="str">
        <f>'I3 Project list'!D100</f>
        <v>New Intersection on Jesmond Rd/collector (PC61)</v>
      </c>
      <c r="E100" s="75" t="str">
        <f>'I3 Project list'!E100</f>
        <v xml:space="preserve"> 2-lane intersection (new intersection + active mode crossings)</v>
      </c>
      <c r="F100" s="158">
        <f>'I1 Assumptions'!$F$32</f>
        <v>0.5</v>
      </c>
      <c r="G100" s="158">
        <f>'I1 Assumptions'!$F$33</f>
        <v>0</v>
      </c>
      <c r="H100" s="146">
        <f t="shared" si="1"/>
        <v>1.5</v>
      </c>
      <c r="I100" s="162">
        <f>$H100*Con3_ClientCosts!M100</f>
        <v>764820.1648522343</v>
      </c>
      <c r="J100" s="162">
        <f>$H100*Con3_ClientCosts!N100</f>
        <v>7578672.5426266864</v>
      </c>
      <c r="K100" s="162">
        <f>$H100*Con3_ClientCosts!O100</f>
        <v>8343492.7074789209</v>
      </c>
    </row>
    <row r="101" spans="1:11" x14ac:dyDescent="0.25">
      <c r="A101" s="75" t="str">
        <f>'I3 Project list'!A101</f>
        <v>Drury</v>
      </c>
      <c r="B101" s="75" t="str">
        <f>'I3 Project list'!C101</f>
        <v>Drury_60a</v>
      </c>
      <c r="C101" s="75" t="str">
        <f>'I3 Project list'!B101</f>
        <v>60a</v>
      </c>
      <c r="D101" s="75" t="str">
        <f>'I3 Project list'!D101</f>
        <v>SH22 Intersection upgrade - Oira Rd (3 leg)</v>
      </c>
      <c r="E101" s="75" t="str">
        <f>'I3 Project list'!E101</f>
        <v>Interim Roundabout</v>
      </c>
      <c r="F101" s="158">
        <f>'I1 Assumptions'!$F$32</f>
        <v>0.5</v>
      </c>
      <c r="G101" s="158">
        <f>'I1 Assumptions'!$F$33</f>
        <v>0</v>
      </c>
      <c r="H101" s="146">
        <f t="shared" si="1"/>
        <v>1.5</v>
      </c>
      <c r="I101" s="162">
        <f>$H101*Con3_ClientCosts!M101</f>
        <v>764820.1648522343</v>
      </c>
      <c r="J101" s="162">
        <f>$H101*Con3_ClientCosts!N101</f>
        <v>7578672.5426266864</v>
      </c>
      <c r="K101" s="162">
        <f>$H101*Con3_ClientCosts!O101</f>
        <v>8343492.7074789209</v>
      </c>
    </row>
    <row r="102" spans="1:11" x14ac:dyDescent="0.25">
      <c r="A102" s="75" t="str">
        <f>'I3 Project list'!A102</f>
        <v>Drury</v>
      </c>
      <c r="B102" s="75" t="str">
        <f>'I3 Project list'!C102</f>
        <v>Drury_60b</v>
      </c>
      <c r="C102" s="75" t="str">
        <f>'I3 Project list'!B102</f>
        <v>60b</v>
      </c>
      <c r="D102" s="75" t="str">
        <f>'I3 Project list'!D102</f>
        <v>SH22 Intersection upgrade - Oira Rd (4 leg)</v>
      </c>
      <c r="E102" s="75" t="str">
        <f>'I3 Project list'!E102</f>
        <v>Ultimate intersection form</v>
      </c>
      <c r="F102" s="158">
        <f>'I1 Assumptions'!$F$32</f>
        <v>0.5</v>
      </c>
      <c r="G102" s="158">
        <f>'I1 Assumptions'!$F$33</f>
        <v>0</v>
      </c>
      <c r="H102" s="146">
        <f t="shared" si="1"/>
        <v>1.5</v>
      </c>
      <c r="I102" s="162">
        <f>$H102*Con3_ClientCosts!M102</f>
        <v>382410.08242611715</v>
      </c>
      <c r="J102" s="162">
        <f>$H102*Con3_ClientCosts!N102</f>
        <v>3789336.2713133432</v>
      </c>
      <c r="K102" s="162">
        <f>$H102*Con3_ClientCosts!O102</f>
        <v>4171746.3537394605</v>
      </c>
    </row>
    <row r="103" spans="1:11" x14ac:dyDescent="0.25">
      <c r="A103" s="75" t="str">
        <f>'I3 Project list'!A103</f>
        <v>Drury</v>
      </c>
      <c r="B103" s="75" t="str">
        <f>'I3 Project list'!C103</f>
        <v>Drury_63</v>
      </c>
      <c r="C103" s="75">
        <f>'I3 Project list'!B103</f>
        <v>63</v>
      </c>
      <c r="D103" s="75" t="str">
        <f>'I3 Project list'!D103</f>
        <v>New collectors internal to Waipupuke PC61 (3 links )+ Intersections</v>
      </c>
      <c r="E103" s="75" t="str">
        <f>'I3 Project list'!E103</f>
        <v>2-lane urban - new collector with active mode on both sides + intersection improvements (TDM)</v>
      </c>
      <c r="F103" s="158">
        <f>'I1 Assumptions'!$F$32</f>
        <v>0.5</v>
      </c>
      <c r="G103" s="158">
        <f>'I1 Assumptions'!$F$33</f>
        <v>0</v>
      </c>
      <c r="H103" s="146">
        <f t="shared" si="1"/>
        <v>1.5</v>
      </c>
      <c r="I103" s="162">
        <f>$H103*Con3_ClientCosts!M103</f>
        <v>6460521.9107470457</v>
      </c>
      <c r="J103" s="162">
        <f>$H103*Con3_ClientCosts!N103</f>
        <v>64017898.933766171</v>
      </c>
      <c r="K103" s="162">
        <f>$H103*Con3_ClientCosts!O103</f>
        <v>70478420.844513208</v>
      </c>
    </row>
    <row r="104" spans="1:11" x14ac:dyDescent="0.25">
      <c r="A104" s="75" t="str">
        <f>'I3 Project list'!A104</f>
        <v>Drury</v>
      </c>
      <c r="B104" s="75" t="str">
        <f>'I3 Project list'!C104</f>
        <v>Drury_65a(i)</v>
      </c>
      <c r="C104" s="75" t="str">
        <f>'I3 Project list'!B104</f>
        <v>65a(i)</v>
      </c>
      <c r="D104" s="75" t="str">
        <f>'I3 Project list'!D104</f>
        <v>New Bremner Rd arterial from Auranga development to Jesmond Rd (excl bridge)</v>
      </c>
      <c r="E104" s="75" t="str">
        <f>'I3 Project list'!E104</f>
        <v>2-lane urban- new road layout with active modes on both sides (TDM)</v>
      </c>
      <c r="F104" s="158">
        <f>'I1 Assumptions'!$F$32</f>
        <v>0.5</v>
      </c>
      <c r="G104" s="158">
        <f>'I1 Assumptions'!$F$33</f>
        <v>0</v>
      </c>
      <c r="H104" s="146">
        <f t="shared" si="1"/>
        <v>1.5</v>
      </c>
      <c r="I104" s="162">
        <f>$H104*Con3_ClientCosts!M104</f>
        <v>2267032.5544146933</v>
      </c>
      <c r="J104" s="162">
        <f>$H104*Con3_ClientCosts!N104</f>
        <v>22464231.675563775</v>
      </c>
      <c r="K104" s="162">
        <f>$H104*Con3_ClientCosts!O104</f>
        <v>24731264.229978465</v>
      </c>
    </row>
    <row r="105" spans="1:11" x14ac:dyDescent="0.25">
      <c r="A105" s="75" t="str">
        <f>'I3 Project list'!A105</f>
        <v>Drury</v>
      </c>
      <c r="B105" s="75" t="str">
        <f>'I3 Project list'!C105</f>
        <v>Drury_65a(ii)</v>
      </c>
      <c r="C105" s="75" t="str">
        <f>'I3 Project list'!B105</f>
        <v>65a(ii)</v>
      </c>
      <c r="D105" s="75" t="str">
        <f>'I3 Project list'!D105</f>
        <v>New Bremner Rd arterial from Auranga development to Jesmond Rd (bridge only)</v>
      </c>
      <c r="E105" s="75" t="str">
        <f>'I3 Project list'!E105</f>
        <v>2-lane urban- new road layout with active modes on both sides (TDM)</v>
      </c>
      <c r="F105" s="158">
        <f>'I1 Assumptions'!$F$32</f>
        <v>0.5</v>
      </c>
      <c r="G105" s="158">
        <f>'I1 Assumptions'!$F$33</f>
        <v>0</v>
      </c>
      <c r="H105" s="146">
        <f t="shared" si="1"/>
        <v>1.5</v>
      </c>
      <c r="I105" s="162">
        <f>$H105*Con3_ClientCosts!M105</f>
        <v>671038.32233725605</v>
      </c>
      <c r="J105" s="162">
        <f>$H105*Con3_ClientCosts!N105</f>
        <v>6649379.7395237181</v>
      </c>
      <c r="K105" s="162">
        <f>$H105*Con3_ClientCosts!O105</f>
        <v>7320418.0618609749</v>
      </c>
    </row>
    <row r="106" spans="1:11" x14ac:dyDescent="0.25">
      <c r="A106" s="75" t="str">
        <f>'I3 Project list'!A106</f>
        <v>Drury</v>
      </c>
      <c r="B106" s="75" t="str">
        <f>'I3 Project list'!C106</f>
        <v>Drury_65b(i)</v>
      </c>
      <c r="C106" s="75" t="str">
        <f>'I3 Project list'!B106</f>
        <v>65b(i)</v>
      </c>
      <c r="D106" s="75" t="str">
        <f>'I3 Project list'!D106</f>
        <v>New Bremner Rd arterial from Auranga development to Jesmond Rd (excl bridge)</v>
      </c>
      <c r="E106" s="75" t="str">
        <f>'I3 Project list'!E106</f>
        <v>4-lane urban- upgrade 2-lane urban to 4-lane with active modes on both sides, (TDM)</v>
      </c>
      <c r="F106" s="158">
        <f>'I1 Assumptions'!$F$32</f>
        <v>0.5</v>
      </c>
      <c r="G106" s="158">
        <f>'I1 Assumptions'!$F$33</f>
        <v>0</v>
      </c>
      <c r="H106" s="146">
        <f t="shared" si="1"/>
        <v>1.5</v>
      </c>
      <c r="I106" s="162">
        <f>$H106*Con3_ClientCosts!M106</f>
        <v>994266.21430790471</v>
      </c>
      <c r="J106" s="162">
        <f>$H106*Con3_ClientCosts!N106</f>
        <v>9852274.3054146916</v>
      </c>
      <c r="K106" s="162">
        <f>$H106*Con3_ClientCosts!O106</f>
        <v>10846540.519722596</v>
      </c>
    </row>
    <row r="107" spans="1:11" x14ac:dyDescent="0.25">
      <c r="A107" s="75" t="str">
        <f>'I3 Project list'!A107</f>
        <v>Drury</v>
      </c>
      <c r="B107" s="75" t="str">
        <f>'I3 Project list'!C107</f>
        <v>Drury_65b(ii)</v>
      </c>
      <c r="C107" s="75" t="str">
        <f>'I3 Project list'!B107</f>
        <v>65b(ii)</v>
      </c>
      <c r="D107" s="75" t="str">
        <f>'I3 Project list'!D107</f>
        <v>New Bremner Rd arterial from Auranga development to Jesmond Rd (bridge widening)</v>
      </c>
      <c r="E107" s="75" t="str">
        <f>'I3 Project list'!E107</f>
        <v>4-lane urban- upgrade 2-lane urban to 4-lane with active modes on both sides, (TDM)</v>
      </c>
      <c r="F107" s="158">
        <f>'I1 Assumptions'!$F$32</f>
        <v>0.5</v>
      </c>
      <c r="G107" s="158">
        <f>'I1 Assumptions'!$F$33</f>
        <v>0</v>
      </c>
      <c r="H107" s="146">
        <f t="shared" si="1"/>
        <v>1.5</v>
      </c>
      <c r="I107" s="162">
        <f>$H107*Con3_ClientCosts!M107</f>
        <v>247801.7334121239</v>
      </c>
      <c r="J107" s="162">
        <f>$H107*Con3_ClientCosts!N107</f>
        <v>2455489.9038110459</v>
      </c>
      <c r="K107" s="162">
        <f>$H107*Con3_ClientCosts!O107</f>
        <v>2703291.6372231701</v>
      </c>
    </row>
    <row r="108" spans="1:11" x14ac:dyDescent="0.25">
      <c r="A108" s="75" t="str">
        <f>'I3 Project list'!A108</f>
        <v>Drury</v>
      </c>
      <c r="B108" s="75" t="str">
        <f>'I3 Project list'!C108</f>
        <v>Drury_66</v>
      </c>
      <c r="C108" s="75">
        <f>'I3 Project list'!B108</f>
        <v>66</v>
      </c>
      <c r="D108" s="75" t="str">
        <f>'I3 Project list'!D108</f>
        <v xml:space="preserve">SH22 improvements - west of SH1 interchange  to GSR </v>
      </c>
      <c r="E108" s="75" t="str">
        <f>'I3 Project list'!E108</f>
        <v>4-lane urban- upgrade 2-lane urban to 4-lane with active modes on both sides, (TDM)</v>
      </c>
      <c r="F108" s="158">
        <f>'I1 Assumptions'!$F$32</f>
        <v>0.5</v>
      </c>
      <c r="G108" s="158">
        <f>'I1 Assumptions'!$F$33</f>
        <v>0</v>
      </c>
      <c r="H108" s="146">
        <f t="shared" si="1"/>
        <v>1.5</v>
      </c>
      <c r="I108" s="162">
        <f>$H108*Con3_ClientCosts!M108</f>
        <v>4128762.2700277055</v>
      </c>
      <c r="J108" s="162">
        <f>$H108*Con3_ClientCosts!N108</f>
        <v>40912280.675729081</v>
      </c>
      <c r="K108" s="162">
        <f>$H108*Con3_ClientCosts!O108</f>
        <v>45041042.945756778</v>
      </c>
    </row>
    <row r="109" spans="1:11" x14ac:dyDescent="0.25">
      <c r="A109" s="75" t="str">
        <f>'I3 Project list'!A109</f>
        <v>Drury</v>
      </c>
      <c r="B109" s="75" t="str">
        <f>'I3 Project list'!C109</f>
        <v>Drury_67</v>
      </c>
      <c r="C109" s="75">
        <f>'I3 Project list'!B109</f>
        <v>67</v>
      </c>
      <c r="D109" s="75" t="str">
        <f>'I3 Project list'!D109</f>
        <v>Active Mode Corridor Drury Central to GSR</v>
      </c>
      <c r="E109" s="75">
        <f>'I3 Project list'!E109</f>
        <v>0</v>
      </c>
      <c r="F109" s="158">
        <f>'I1 Assumptions'!$F$32</f>
        <v>0.5</v>
      </c>
      <c r="G109" s="158">
        <f>'I1 Assumptions'!$F$33</f>
        <v>0</v>
      </c>
      <c r="H109" s="146">
        <f t="shared" si="1"/>
        <v>1.5</v>
      </c>
      <c r="I109" s="162">
        <f>$H109*Con3_ClientCosts!M109</f>
        <v>3401938.3859212096</v>
      </c>
      <c r="J109" s="162">
        <f>$H109*Con3_ClientCosts!N109</f>
        <v>33710116.733219258</v>
      </c>
      <c r="K109" s="162">
        <f>$H109*Con3_ClientCosts!O109</f>
        <v>37112055.119140469</v>
      </c>
    </row>
    <row r="110" spans="1:11" x14ac:dyDescent="0.25">
      <c r="A110" s="75" t="str">
        <f>'I3 Project list'!A110</f>
        <v>Drury</v>
      </c>
      <c r="B110" s="75" t="str">
        <f>'I3 Project list'!C110</f>
        <v>Drury_68</v>
      </c>
      <c r="C110" s="75">
        <f>'I3 Project list'!B110</f>
        <v>68</v>
      </c>
      <c r="D110" s="75" t="str">
        <f>'I3 Project list'!D110</f>
        <v>Active Mode Corridor GSR to Drury West</v>
      </c>
      <c r="E110" s="75">
        <f>'I3 Project list'!E110</f>
        <v>0</v>
      </c>
      <c r="F110" s="158">
        <f>'I1 Assumptions'!$F$32</f>
        <v>0.5</v>
      </c>
      <c r="G110" s="158">
        <f>'I1 Assumptions'!$F$33</f>
        <v>0</v>
      </c>
      <c r="H110" s="146">
        <f t="shared" si="1"/>
        <v>1.5</v>
      </c>
      <c r="I110" s="162">
        <f>$H110*Con3_ClientCosts!M110</f>
        <v>2095027.8860371483</v>
      </c>
      <c r="J110" s="162">
        <f>$H110*Con3_ClientCosts!N110</f>
        <v>20759821.779822648</v>
      </c>
      <c r="K110" s="162">
        <f>$H110*Con3_ClientCosts!O110</f>
        <v>22854849.665859796</v>
      </c>
    </row>
    <row r="111" spans="1:11" x14ac:dyDescent="0.25">
      <c r="A111" s="75" t="str">
        <f>'I3 Project list'!A111</f>
        <v>Drury</v>
      </c>
      <c r="B111" s="75" t="str">
        <f>'I3 Project list'!C111</f>
        <v>Drury_69</v>
      </c>
      <c r="C111" s="75">
        <f>'I3 Project list'!B111</f>
        <v>69</v>
      </c>
      <c r="D111" s="75" t="str">
        <f>'I3 Project list'!D111</f>
        <v>walk/cycle bridges on Quarry Road bridge (oiver SH1)</v>
      </c>
      <c r="E111" s="75" t="str">
        <f>'I3 Project list'!E111</f>
        <v>New cycle bridge 5m wide, 90m long, approach lengths 200m total for both sides. No property required</v>
      </c>
      <c r="F111" s="158">
        <f>'I1 Assumptions'!$F$32</f>
        <v>0.5</v>
      </c>
      <c r="G111" s="158">
        <f>'I1 Assumptions'!$F$33</f>
        <v>0</v>
      </c>
      <c r="H111" s="146">
        <f t="shared" si="1"/>
        <v>1.5</v>
      </c>
      <c r="I111" s="162">
        <f>$H111*Con3_ClientCosts!M111</f>
        <v>580606.3619477133</v>
      </c>
      <c r="J111" s="162">
        <f>$H111*Con3_ClientCosts!N111</f>
        <v>5753281.2229364328</v>
      </c>
      <c r="K111" s="162">
        <f>$H111*Con3_ClientCosts!O111</f>
        <v>6333887.5848841462</v>
      </c>
    </row>
    <row r="112" spans="1:11" x14ac:dyDescent="0.25">
      <c r="A112" s="75" t="str">
        <f>'I3 Project list'!A112</f>
        <v>Drury</v>
      </c>
      <c r="B112" s="75" t="str">
        <f>'I3 Project list'!C112</f>
        <v>Drury_70</v>
      </c>
      <c r="C112" s="75">
        <f>'I3 Project list'!B112</f>
        <v>70</v>
      </c>
      <c r="D112" s="75" t="str">
        <f>'I3 Project list'!D112</f>
        <v>walk/cycle bridges on GSR Road bridge over the rail corridor</v>
      </c>
      <c r="E112" s="75" t="str">
        <f>'I3 Project list'!E112</f>
        <v>New cycle bridge 5m wide, 80m long, approach lengths 270m total for both sides. No property required</v>
      </c>
      <c r="F112" s="158">
        <f>'I1 Assumptions'!$F$32</f>
        <v>0.5</v>
      </c>
      <c r="G112" s="158">
        <f>'I1 Assumptions'!$F$33</f>
        <v>0</v>
      </c>
      <c r="H112" s="146">
        <f t="shared" si="1"/>
        <v>1.5</v>
      </c>
      <c r="I112" s="162">
        <f>$H112*Con3_ClientCosts!M112</f>
        <v>525965.89995352284</v>
      </c>
      <c r="J112" s="162">
        <f>$H112*Con3_ClientCosts!N112</f>
        <v>5211843.9177212715</v>
      </c>
      <c r="K112" s="162">
        <f>$H112*Con3_ClientCosts!O112</f>
        <v>5737809.8176747952</v>
      </c>
    </row>
  </sheetData>
  <mergeCells count="1">
    <mergeCell ref="I3:K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8F2D2-25A7-4D21-BC27-A985C92A1C1E}">
  <dimension ref="A1:AT116"/>
  <sheetViews>
    <sheetView workbookViewId="0">
      <selection activeCell="H4" sqref="H4"/>
    </sheetView>
  </sheetViews>
  <sheetFormatPr defaultRowHeight="15" x14ac:dyDescent="0.25"/>
  <cols>
    <col min="4" max="5" width="31.5703125" customWidth="1"/>
    <col min="6" max="6" width="10" bestFit="1" customWidth="1"/>
    <col min="7" max="7" width="10.140625" bestFit="1" customWidth="1"/>
    <col min="8" max="8" width="13.42578125" bestFit="1" customWidth="1"/>
    <col min="9" max="9" width="7.140625" bestFit="1" customWidth="1"/>
    <col min="10" max="12" width="13" customWidth="1"/>
    <col min="18" max="18" width="9.5703125" bestFit="1" customWidth="1"/>
    <col min="20" max="20" width="9.5703125" bestFit="1" customWidth="1"/>
    <col min="22" max="22" width="9.5703125" bestFit="1" customWidth="1"/>
    <col min="25" max="26" width="9.5703125" bestFit="1" customWidth="1"/>
    <col min="45" max="45" width="11.5703125" customWidth="1"/>
    <col min="46" max="46" width="10.140625" bestFit="1" customWidth="1"/>
  </cols>
  <sheetData>
    <row r="1" spans="1:46" x14ac:dyDescent="0.25">
      <c r="A1" t="s">
        <v>548</v>
      </c>
    </row>
    <row r="2" spans="1:46" x14ac:dyDescent="0.25">
      <c r="A2" t="s">
        <v>593</v>
      </c>
    </row>
    <row r="4" spans="1:46" ht="24" x14ac:dyDescent="0.25">
      <c r="A4" s="102" t="s">
        <v>468</v>
      </c>
      <c r="B4" s="102" t="s">
        <v>474</v>
      </c>
      <c r="C4" s="90" t="s">
        <v>99</v>
      </c>
      <c r="D4" s="90" t="s">
        <v>100</v>
      </c>
      <c r="E4" s="90" t="s">
        <v>105</v>
      </c>
      <c r="F4" s="170" t="s">
        <v>535</v>
      </c>
      <c r="G4" s="170" t="s">
        <v>536</v>
      </c>
      <c r="H4" s="171" t="s">
        <v>537</v>
      </c>
      <c r="I4" s="171" t="s">
        <v>538</v>
      </c>
      <c r="J4" s="171" t="s">
        <v>539</v>
      </c>
      <c r="K4" s="171">
        <v>2022</v>
      </c>
      <c r="L4" s="171">
        <v>2023</v>
      </c>
      <c r="M4" s="169">
        <v>2024</v>
      </c>
      <c r="N4" s="169">
        <v>2025</v>
      </c>
      <c r="O4" s="169">
        <v>2026</v>
      </c>
      <c r="P4" s="169">
        <v>2027</v>
      </c>
      <c r="Q4" s="169">
        <v>2028</v>
      </c>
      <c r="R4" s="169">
        <v>2029</v>
      </c>
      <c r="S4" s="169">
        <v>2030</v>
      </c>
      <c r="T4" s="169">
        <v>2031</v>
      </c>
      <c r="U4" s="169">
        <v>2032</v>
      </c>
      <c r="V4" s="169">
        <v>2033</v>
      </c>
      <c r="W4" s="169">
        <v>2034</v>
      </c>
      <c r="X4" s="169">
        <v>2035</v>
      </c>
      <c r="Y4" s="169">
        <v>2036</v>
      </c>
      <c r="Z4" s="169">
        <v>2037</v>
      </c>
      <c r="AA4" s="169">
        <v>2038</v>
      </c>
      <c r="AB4" s="169">
        <v>2039</v>
      </c>
      <c r="AC4" s="169">
        <v>2040</v>
      </c>
      <c r="AD4" s="169">
        <v>2041</v>
      </c>
      <c r="AE4" s="169">
        <v>2042</v>
      </c>
      <c r="AF4" s="169">
        <v>2043</v>
      </c>
      <c r="AG4" s="169">
        <v>2044</v>
      </c>
      <c r="AH4" s="169">
        <v>2045</v>
      </c>
      <c r="AI4" s="169">
        <v>2046</v>
      </c>
      <c r="AJ4" s="169">
        <v>2047</v>
      </c>
      <c r="AK4" s="169">
        <v>2048</v>
      </c>
      <c r="AL4" s="169">
        <v>2049</v>
      </c>
      <c r="AM4" s="169">
        <v>2050</v>
      </c>
      <c r="AN4" s="169">
        <v>2051</v>
      </c>
      <c r="AO4" s="169">
        <v>2052</v>
      </c>
      <c r="AP4" s="169">
        <v>2053</v>
      </c>
      <c r="AQ4" s="169">
        <v>2054</v>
      </c>
      <c r="AR4" s="169">
        <v>2055</v>
      </c>
      <c r="AS4" s="169" t="s">
        <v>540</v>
      </c>
      <c r="AT4" s="169" t="s">
        <v>541</v>
      </c>
    </row>
    <row r="5" spans="1:46" x14ac:dyDescent="0.25">
      <c r="A5" s="75" t="str">
        <f>'I3 Project list'!A5</f>
        <v>Drury</v>
      </c>
      <c r="B5" s="75" t="str">
        <f>'I3 Project list'!C5</f>
        <v>Drury_1a</v>
      </c>
      <c r="C5" s="75" t="str">
        <f>'I3 Project list'!B5</f>
        <v>1a</v>
      </c>
      <c r="D5" s="75" t="str">
        <f>'I3 Project list'!D5</f>
        <v>GSR improvements - Waihoehoe Rd to Drury Interchange</v>
      </c>
      <c r="E5" s="75" t="str">
        <f>'I3 Project list'!E5</f>
        <v>2-lane urban- existing road layout with active modes on both sides + intersection improvements (TDM)</v>
      </c>
      <c r="F5" s="75">
        <f>IF(AND(ISNUMBER(H5),H5&gt;0),H5-'I1 Assumptions'!$C$24,"")</f>
        <v>2023</v>
      </c>
      <c r="G5" s="162">
        <f>IF(ISNUMBER(H5),Con4_Contigency!I5,0)</f>
        <v>611856.13188178744</v>
      </c>
      <c r="H5" s="75">
        <f>'P1 Date Adjustment'!G4</f>
        <v>2024</v>
      </c>
      <c r="I5" s="75"/>
      <c r="J5" s="162">
        <f>IF(ISNUMBER(H5),Con4_Contigency!J5,0)</f>
        <v>6062938.0341013484</v>
      </c>
      <c r="K5" s="162">
        <f>IF($I5&gt;0,IF(AND(K$4&gt;=$F5,K$4&lt;($F5+$I5)),($G5/$I5),0)+IF(AND(K$4&gt;=$H5,K$4&lt;($H5+$I5)),($J5/$I5),0),(IF(K$4=$F5,$G5,0))+(IF(K$4=$H5,$J5,0)))</f>
        <v>0</v>
      </c>
      <c r="L5" s="162">
        <f>IF($I5&gt;0,IF(AND(L$4&gt;=$F5,L$4&lt;($F5+$I5)),($G5/$I5),0)+IF(AND(L$4&gt;=$H5,L$4&lt;($H5+$I5)),($J5/$I5),0),(IF(L$4=$F5,$G5,0))+(IF(L$4=$H5,$J5,0)))</f>
        <v>611856.13188178744</v>
      </c>
      <c r="M5" s="162">
        <f>IF($I5&gt;0,IF(AND(M$4&gt;=$F5,M$4&lt;($F5+$I5)),($G5/$I5),0)+IF(AND(M$4&gt;=$H5,M$4&lt;($H5+$I5)),($J5/$I5),0),(IF(M$4=$F5,$G5,0))+(IF(M$4=$H5,$J5,0)))</f>
        <v>6062938.0341013484</v>
      </c>
      <c r="N5" s="162">
        <f t="shared" ref="N5:AR13" si="0">IF($I5&gt;0,IF(AND(N$4&gt;=$F5,N$4&lt;($F5+$I5)),($G5/$I5),0)+IF(AND(N$4&gt;=$H5,N$4&lt;($H5+$I5)),($J5/$I5),0),(IF(N$4=$F5,$G5,0))+(IF(N$4=$H5,$J5,0)))</f>
        <v>0</v>
      </c>
      <c r="O5" s="162">
        <f t="shared" si="0"/>
        <v>0</v>
      </c>
      <c r="P5" s="162">
        <f t="shared" si="0"/>
        <v>0</v>
      </c>
      <c r="Q5" s="162">
        <f t="shared" si="0"/>
        <v>0</v>
      </c>
      <c r="R5" s="162">
        <f t="shared" si="0"/>
        <v>0</v>
      </c>
      <c r="S5" s="162">
        <f t="shared" si="0"/>
        <v>0</v>
      </c>
      <c r="T5" s="162">
        <f t="shared" si="0"/>
        <v>0</v>
      </c>
      <c r="U5" s="162">
        <f t="shared" si="0"/>
        <v>0</v>
      </c>
      <c r="V5" s="162">
        <f t="shared" si="0"/>
        <v>0</v>
      </c>
      <c r="W5" s="162">
        <f t="shared" si="0"/>
        <v>0</v>
      </c>
      <c r="X5" s="162">
        <f t="shared" si="0"/>
        <v>0</v>
      </c>
      <c r="Y5" s="162">
        <f t="shared" si="0"/>
        <v>0</v>
      </c>
      <c r="Z5" s="162">
        <f t="shared" si="0"/>
        <v>0</v>
      </c>
      <c r="AA5" s="162">
        <f t="shared" si="0"/>
        <v>0</v>
      </c>
      <c r="AB5" s="162">
        <f t="shared" si="0"/>
        <v>0</v>
      </c>
      <c r="AC5" s="162">
        <f t="shared" si="0"/>
        <v>0</v>
      </c>
      <c r="AD5" s="162">
        <f t="shared" si="0"/>
        <v>0</v>
      </c>
      <c r="AE5" s="162">
        <f t="shared" si="0"/>
        <v>0</v>
      </c>
      <c r="AF5" s="162">
        <f t="shared" si="0"/>
        <v>0</v>
      </c>
      <c r="AG5" s="162">
        <f t="shared" si="0"/>
        <v>0</v>
      </c>
      <c r="AH5" s="162">
        <f t="shared" si="0"/>
        <v>0</v>
      </c>
      <c r="AI5" s="162">
        <f t="shared" si="0"/>
        <v>0</v>
      </c>
      <c r="AJ5" s="162">
        <f t="shared" si="0"/>
        <v>0</v>
      </c>
      <c r="AK5" s="162">
        <f t="shared" si="0"/>
        <v>0</v>
      </c>
      <c r="AL5" s="162">
        <f t="shared" si="0"/>
        <v>0</v>
      </c>
      <c r="AM5" s="162">
        <f t="shared" si="0"/>
        <v>0</v>
      </c>
      <c r="AN5" s="162">
        <f t="shared" si="0"/>
        <v>0</v>
      </c>
      <c r="AO5" s="162">
        <f t="shared" si="0"/>
        <v>0</v>
      </c>
      <c r="AP5" s="162">
        <f t="shared" si="0"/>
        <v>0</v>
      </c>
      <c r="AQ5" s="162">
        <f t="shared" si="0"/>
        <v>0</v>
      </c>
      <c r="AR5" s="162">
        <f t="shared" si="0"/>
        <v>0</v>
      </c>
      <c r="AS5" s="162">
        <f>SUM(L5:AR5)</f>
        <v>6674794.1659831358</v>
      </c>
      <c r="AT5" s="162">
        <f>SUM(M5:AQ5)</f>
        <v>6062938.0341013484</v>
      </c>
    </row>
    <row r="6" spans="1:46" x14ac:dyDescent="0.25">
      <c r="A6" s="75" t="str">
        <f>'I3 Project list'!A6</f>
        <v>Drury</v>
      </c>
      <c r="B6" s="75" t="str">
        <f>'I3 Project list'!C6</f>
        <v>Drury_1b</v>
      </c>
      <c r="C6" s="75" t="str">
        <f>'I3 Project list'!B6</f>
        <v>1b</v>
      </c>
      <c r="D6" s="75" t="str">
        <f>'I3 Project list'!D6</f>
        <v>GSR improvements - Waihoehoe Rd to Drury Interchange</v>
      </c>
      <c r="E6" s="75" t="str">
        <f>'I3 Project list'!E6</f>
        <v>4-lane urban- existing road layout with active modes on both sides + intersection improvements (TDM)</v>
      </c>
      <c r="F6" s="75">
        <f>IF(AND(ISNUMBER(H6),H6&gt;0),H6-'I1 Assumptions'!$C$24,"")</f>
        <v>2030</v>
      </c>
      <c r="G6" s="162">
        <f>IF(ISNUMBER(H6),Con4_Contigency!I6,0)</f>
        <v>2407016.1747618075</v>
      </c>
      <c r="H6" s="75">
        <f>'P1 Date Adjustment'!G5</f>
        <v>2031</v>
      </c>
      <c r="I6" s="75"/>
      <c r="J6" s="162">
        <f>IF(ISNUMBER(H6),Con4_Contigency!J6,0)</f>
        <v>23851342.095367003</v>
      </c>
      <c r="K6" s="162">
        <f t="shared" ref="K6:L69" si="1">IF($I6&gt;0,IF(AND(K$4&gt;=$F6,K$4&lt;($F6+$I6)),($G6/$I6),0)+IF(AND(K$4&gt;=$H6,K$4&lt;($H6+$I6)),($J6/$I6),0),(IF(K$4=$F6,$G6,0))+(IF(K$4=$H6,$J6,0)))</f>
        <v>0</v>
      </c>
      <c r="L6" s="162">
        <f t="shared" si="1"/>
        <v>0</v>
      </c>
      <c r="M6" s="162">
        <f t="shared" ref="M6:AB29" si="2">IF($I6&gt;0,IF(AND(M$4&gt;=$F6,M$4&lt;($F6+$I6)),($G6/$I6),0)+IF(AND(M$4&gt;=$H6,M$4&lt;($H6+$I6)),($J6/$I6),0),(IF(M$4=$F6,$G6,0))+(IF(M$4=$H6,$J6,0)))</f>
        <v>0</v>
      </c>
      <c r="N6" s="162">
        <f t="shared" si="0"/>
        <v>0</v>
      </c>
      <c r="O6" s="162">
        <f t="shared" si="0"/>
        <v>0</v>
      </c>
      <c r="P6" s="162">
        <f t="shared" si="0"/>
        <v>0</v>
      </c>
      <c r="Q6" s="162">
        <f t="shared" si="0"/>
        <v>0</v>
      </c>
      <c r="R6" s="162">
        <f t="shared" si="0"/>
        <v>0</v>
      </c>
      <c r="S6" s="162">
        <f t="shared" si="0"/>
        <v>2407016.1747618075</v>
      </c>
      <c r="T6" s="162">
        <f t="shared" si="0"/>
        <v>23851342.095367003</v>
      </c>
      <c r="U6" s="162">
        <f t="shared" si="0"/>
        <v>0</v>
      </c>
      <c r="V6" s="162">
        <f t="shared" si="0"/>
        <v>0</v>
      </c>
      <c r="W6" s="162">
        <f t="shared" si="0"/>
        <v>0</v>
      </c>
      <c r="X6" s="162">
        <f t="shared" si="0"/>
        <v>0</v>
      </c>
      <c r="Y6" s="162">
        <f t="shared" si="0"/>
        <v>0</v>
      </c>
      <c r="Z6" s="162">
        <f t="shared" si="0"/>
        <v>0</v>
      </c>
      <c r="AA6" s="162">
        <f t="shared" si="0"/>
        <v>0</v>
      </c>
      <c r="AB6" s="162">
        <f t="shared" si="0"/>
        <v>0</v>
      </c>
      <c r="AC6" s="162">
        <f t="shared" si="0"/>
        <v>0</v>
      </c>
      <c r="AD6" s="162">
        <f t="shared" si="0"/>
        <v>0</v>
      </c>
      <c r="AE6" s="162">
        <f t="shared" si="0"/>
        <v>0</v>
      </c>
      <c r="AF6" s="162">
        <f t="shared" si="0"/>
        <v>0</v>
      </c>
      <c r="AG6" s="162">
        <f t="shared" si="0"/>
        <v>0</v>
      </c>
      <c r="AH6" s="162">
        <f t="shared" si="0"/>
        <v>0</v>
      </c>
      <c r="AI6" s="162">
        <f t="shared" si="0"/>
        <v>0</v>
      </c>
      <c r="AJ6" s="162">
        <f t="shared" si="0"/>
        <v>0</v>
      </c>
      <c r="AK6" s="162">
        <f t="shared" si="0"/>
        <v>0</v>
      </c>
      <c r="AL6" s="162">
        <f t="shared" si="0"/>
        <v>0</v>
      </c>
      <c r="AM6" s="162">
        <f t="shared" si="0"/>
        <v>0</v>
      </c>
      <c r="AN6" s="162">
        <f t="shared" si="0"/>
        <v>0</v>
      </c>
      <c r="AO6" s="162">
        <f t="shared" si="0"/>
        <v>0</v>
      </c>
      <c r="AP6" s="162">
        <f t="shared" si="0"/>
        <v>0</v>
      </c>
      <c r="AQ6" s="162">
        <f t="shared" si="0"/>
        <v>0</v>
      </c>
      <c r="AR6" s="162">
        <f t="shared" si="0"/>
        <v>0</v>
      </c>
      <c r="AS6" s="162">
        <f t="shared" ref="AS6:AS69" si="3">SUM(L6:AR6)</f>
        <v>26258358.270128809</v>
      </c>
      <c r="AT6" s="162">
        <f t="shared" ref="AT6:AT69" si="4">SUM(M6:AQ6)</f>
        <v>26258358.270128809</v>
      </c>
    </row>
    <row r="7" spans="1:46" x14ac:dyDescent="0.25">
      <c r="A7" s="75" t="str">
        <f>'I3 Project list'!A7</f>
        <v>Drury</v>
      </c>
      <c r="B7" s="75" t="str">
        <f>'I3 Project list'!C7</f>
        <v>Drury_2a</v>
      </c>
      <c r="C7" s="75" t="str">
        <f>'I3 Project list'!B7</f>
        <v>2a</v>
      </c>
      <c r="D7" s="75" t="str">
        <f>'I3 Project list'!D7</f>
        <v>GSR improvements - From Drury School to Waihoehoe Rd</v>
      </c>
      <c r="E7" s="75" t="str">
        <f>'I3 Project list'!E7</f>
        <v>2-lane urban- existing road layout with active modes on both sides + intersection improvements (TDM)</v>
      </c>
      <c r="F7" s="75">
        <f>IF(AND(ISNUMBER(H7),H7&gt;0),H7-'I1 Assumptions'!$C$24,"")</f>
        <v>2029</v>
      </c>
      <c r="G7" s="162">
        <f>IF(ISNUMBER(H7),Con4_Contigency!I7,0)</f>
        <v>713977.72624869004</v>
      </c>
      <c r="H7" s="75">
        <f>'P1 Date Adjustment'!G6</f>
        <v>2030</v>
      </c>
      <c r="I7" s="75"/>
      <c r="J7" s="162">
        <f>IF(ISNUMBER(H7),Con4_Contigency!J7,0)</f>
        <v>7074870.1964642918</v>
      </c>
      <c r="K7" s="162">
        <f t="shared" si="1"/>
        <v>0</v>
      </c>
      <c r="L7" s="162">
        <f t="shared" si="1"/>
        <v>0</v>
      </c>
      <c r="M7" s="162">
        <f t="shared" si="2"/>
        <v>0</v>
      </c>
      <c r="N7" s="162">
        <f t="shared" si="0"/>
        <v>0</v>
      </c>
      <c r="O7" s="162">
        <f t="shared" si="0"/>
        <v>0</v>
      </c>
      <c r="P7" s="162">
        <f t="shared" si="0"/>
        <v>0</v>
      </c>
      <c r="Q7" s="162">
        <f t="shared" si="0"/>
        <v>0</v>
      </c>
      <c r="R7" s="162">
        <f t="shared" si="0"/>
        <v>713977.72624869004</v>
      </c>
      <c r="S7" s="162">
        <f t="shared" si="0"/>
        <v>7074870.1964642918</v>
      </c>
      <c r="T7" s="162">
        <f t="shared" si="0"/>
        <v>0</v>
      </c>
      <c r="U7" s="162">
        <f t="shared" si="0"/>
        <v>0</v>
      </c>
      <c r="V7" s="162">
        <f t="shared" si="0"/>
        <v>0</v>
      </c>
      <c r="W7" s="162">
        <f t="shared" si="0"/>
        <v>0</v>
      </c>
      <c r="X7" s="162">
        <f t="shared" si="0"/>
        <v>0</v>
      </c>
      <c r="Y7" s="162">
        <f t="shared" si="0"/>
        <v>0</v>
      </c>
      <c r="Z7" s="162">
        <f t="shared" si="0"/>
        <v>0</v>
      </c>
      <c r="AA7" s="162">
        <f t="shared" si="0"/>
        <v>0</v>
      </c>
      <c r="AB7" s="162">
        <f t="shared" si="0"/>
        <v>0</v>
      </c>
      <c r="AC7" s="162">
        <f t="shared" si="0"/>
        <v>0</v>
      </c>
      <c r="AD7" s="162">
        <f t="shared" si="0"/>
        <v>0</v>
      </c>
      <c r="AE7" s="162">
        <f t="shared" si="0"/>
        <v>0</v>
      </c>
      <c r="AF7" s="162">
        <f t="shared" si="0"/>
        <v>0</v>
      </c>
      <c r="AG7" s="162">
        <f t="shared" si="0"/>
        <v>0</v>
      </c>
      <c r="AH7" s="162">
        <f t="shared" si="0"/>
        <v>0</v>
      </c>
      <c r="AI7" s="162">
        <f t="shared" si="0"/>
        <v>0</v>
      </c>
      <c r="AJ7" s="162">
        <f t="shared" si="0"/>
        <v>0</v>
      </c>
      <c r="AK7" s="162">
        <f t="shared" si="0"/>
        <v>0</v>
      </c>
      <c r="AL7" s="162">
        <f t="shared" si="0"/>
        <v>0</v>
      </c>
      <c r="AM7" s="162">
        <f t="shared" si="0"/>
        <v>0</v>
      </c>
      <c r="AN7" s="162">
        <f t="shared" si="0"/>
        <v>0</v>
      </c>
      <c r="AO7" s="162">
        <f t="shared" si="0"/>
        <v>0</v>
      </c>
      <c r="AP7" s="162">
        <f t="shared" si="0"/>
        <v>0</v>
      </c>
      <c r="AQ7" s="162">
        <f t="shared" si="0"/>
        <v>0</v>
      </c>
      <c r="AR7" s="162">
        <f t="shared" si="0"/>
        <v>0</v>
      </c>
      <c r="AS7" s="162">
        <f t="shared" si="3"/>
        <v>7788847.9227129817</v>
      </c>
      <c r="AT7" s="162">
        <f t="shared" si="4"/>
        <v>7788847.9227129817</v>
      </c>
    </row>
    <row r="8" spans="1:46" x14ac:dyDescent="0.25">
      <c r="A8" s="75" t="str">
        <f>'I3 Project list'!A8</f>
        <v>Drury</v>
      </c>
      <c r="B8" s="75" t="str">
        <f>'I3 Project list'!C8</f>
        <v>Drury_2b</v>
      </c>
      <c r="C8" s="75" t="str">
        <f>'I3 Project list'!B8</f>
        <v>2b</v>
      </c>
      <c r="D8" s="75" t="str">
        <f>'I3 Project list'!D8</f>
        <v>GSR improvements - From Drury School to Waihoehoe Rd</v>
      </c>
      <c r="E8" s="75" t="str">
        <f>'I3 Project list'!E8</f>
        <v>4-lane urban- existing road layout with active modes on both sides + intersection improvements (TDM)</v>
      </c>
      <c r="F8" s="75">
        <f>IF(AND(ISNUMBER(H8),H8&gt;0),H8-'I1 Assumptions'!$C$24,"")</f>
        <v>2039</v>
      </c>
      <c r="G8" s="162">
        <f>IF(ISNUMBER(H8),Con4_Contigency!I8,0)</f>
        <v>0</v>
      </c>
      <c r="H8" s="75">
        <f>'P1 Date Adjustment'!G7</f>
        <v>2040</v>
      </c>
      <c r="I8" s="75"/>
      <c r="J8" s="162">
        <f>IF(ISNUMBER(H8),Con4_Contigency!J8,0)</f>
        <v>0</v>
      </c>
      <c r="K8" s="162">
        <f t="shared" si="1"/>
        <v>0</v>
      </c>
      <c r="L8" s="162">
        <f t="shared" si="1"/>
        <v>0</v>
      </c>
      <c r="M8" s="162">
        <f t="shared" si="2"/>
        <v>0</v>
      </c>
      <c r="N8" s="162">
        <f t="shared" si="0"/>
        <v>0</v>
      </c>
      <c r="O8" s="162">
        <f t="shared" si="0"/>
        <v>0</v>
      </c>
      <c r="P8" s="162">
        <f t="shared" si="0"/>
        <v>0</v>
      </c>
      <c r="Q8" s="162">
        <f t="shared" si="0"/>
        <v>0</v>
      </c>
      <c r="R8" s="162">
        <f t="shared" si="0"/>
        <v>0</v>
      </c>
      <c r="S8" s="162">
        <f t="shared" si="0"/>
        <v>0</v>
      </c>
      <c r="T8" s="162">
        <f t="shared" si="0"/>
        <v>0</v>
      </c>
      <c r="U8" s="162">
        <f t="shared" si="0"/>
        <v>0</v>
      </c>
      <c r="V8" s="162">
        <f t="shared" si="0"/>
        <v>0</v>
      </c>
      <c r="W8" s="162">
        <f t="shared" si="0"/>
        <v>0</v>
      </c>
      <c r="X8" s="162">
        <f t="shared" si="0"/>
        <v>0</v>
      </c>
      <c r="Y8" s="162">
        <f t="shared" si="0"/>
        <v>0</v>
      </c>
      <c r="Z8" s="162">
        <f t="shared" si="0"/>
        <v>0</v>
      </c>
      <c r="AA8" s="162">
        <f t="shared" si="0"/>
        <v>0</v>
      </c>
      <c r="AB8" s="162">
        <f t="shared" si="0"/>
        <v>0</v>
      </c>
      <c r="AC8" s="162">
        <f t="shared" si="0"/>
        <v>0</v>
      </c>
      <c r="AD8" s="162">
        <f t="shared" si="0"/>
        <v>0</v>
      </c>
      <c r="AE8" s="162">
        <f t="shared" si="0"/>
        <v>0</v>
      </c>
      <c r="AF8" s="162">
        <f t="shared" si="0"/>
        <v>0</v>
      </c>
      <c r="AG8" s="162">
        <f t="shared" si="0"/>
        <v>0</v>
      </c>
      <c r="AH8" s="162">
        <f t="shared" si="0"/>
        <v>0</v>
      </c>
      <c r="AI8" s="162">
        <f t="shared" si="0"/>
        <v>0</v>
      </c>
      <c r="AJ8" s="162">
        <f t="shared" si="0"/>
        <v>0</v>
      </c>
      <c r="AK8" s="162">
        <f t="shared" si="0"/>
        <v>0</v>
      </c>
      <c r="AL8" s="162">
        <f t="shared" si="0"/>
        <v>0</v>
      </c>
      <c r="AM8" s="162">
        <f t="shared" si="0"/>
        <v>0</v>
      </c>
      <c r="AN8" s="162">
        <f t="shared" si="0"/>
        <v>0</v>
      </c>
      <c r="AO8" s="162">
        <f t="shared" si="0"/>
        <v>0</v>
      </c>
      <c r="AP8" s="162">
        <f t="shared" si="0"/>
        <v>0</v>
      </c>
      <c r="AQ8" s="162">
        <f t="shared" si="0"/>
        <v>0</v>
      </c>
      <c r="AR8" s="162">
        <f t="shared" si="0"/>
        <v>0</v>
      </c>
      <c r="AS8" s="162">
        <f t="shared" si="3"/>
        <v>0</v>
      </c>
      <c r="AT8" s="162">
        <f t="shared" si="4"/>
        <v>0</v>
      </c>
    </row>
    <row r="9" spans="1:46" x14ac:dyDescent="0.25">
      <c r="A9" s="75" t="str">
        <f>'I3 Project list'!A9</f>
        <v>Drury</v>
      </c>
      <c r="B9" s="75" t="str">
        <f>'I3 Project list'!C9</f>
        <v>Drury_3</v>
      </c>
      <c r="C9" s="75">
        <f>'I3 Project list'!B9</f>
        <v>3</v>
      </c>
      <c r="D9" s="75" t="str">
        <f>'I3 Project list'!D9</f>
        <v>Intersection upgrade on GSR/Karaka Rd intersection</v>
      </c>
      <c r="E9" s="75" t="str">
        <f>'I3 Project list'!E9</f>
        <v>Intersection upgrades- existing intersection with active modes crossings (TDM)</v>
      </c>
      <c r="F9" s="75">
        <f>IF(AND(ISNUMBER(H9),H9&gt;0),H9-'I1 Assumptions'!$C$24,"")</f>
        <v>2025</v>
      </c>
      <c r="G9" s="162">
        <f>IF(ISNUMBER(H9),Con4_Contigency!I9,0)</f>
        <v>0</v>
      </c>
      <c r="H9" s="75">
        <f>'P1 Date Adjustment'!G8</f>
        <v>2026</v>
      </c>
      <c r="I9" s="75"/>
      <c r="J9" s="162">
        <f>IF(ISNUMBER(H9),Con4_Contigency!J9,0)</f>
        <v>0</v>
      </c>
      <c r="K9" s="162">
        <f t="shared" si="1"/>
        <v>0</v>
      </c>
      <c r="L9" s="162">
        <f t="shared" si="1"/>
        <v>0</v>
      </c>
      <c r="M9" s="162">
        <f t="shared" si="2"/>
        <v>0</v>
      </c>
      <c r="N9" s="162">
        <f t="shared" si="0"/>
        <v>0</v>
      </c>
      <c r="O9" s="162">
        <f t="shared" si="0"/>
        <v>0</v>
      </c>
      <c r="P9" s="162">
        <f t="shared" si="0"/>
        <v>0</v>
      </c>
      <c r="Q9" s="162">
        <f t="shared" si="0"/>
        <v>0</v>
      </c>
      <c r="R9" s="162">
        <f t="shared" si="0"/>
        <v>0</v>
      </c>
      <c r="S9" s="162">
        <f t="shared" si="0"/>
        <v>0</v>
      </c>
      <c r="T9" s="162">
        <f t="shared" si="0"/>
        <v>0</v>
      </c>
      <c r="U9" s="162">
        <f t="shared" si="0"/>
        <v>0</v>
      </c>
      <c r="V9" s="162">
        <f t="shared" si="0"/>
        <v>0</v>
      </c>
      <c r="W9" s="162">
        <f t="shared" si="0"/>
        <v>0</v>
      </c>
      <c r="X9" s="162">
        <f t="shared" si="0"/>
        <v>0</v>
      </c>
      <c r="Y9" s="162">
        <f t="shared" si="0"/>
        <v>0</v>
      </c>
      <c r="Z9" s="162">
        <f t="shared" si="0"/>
        <v>0</v>
      </c>
      <c r="AA9" s="162">
        <f t="shared" si="0"/>
        <v>0</v>
      </c>
      <c r="AB9" s="162">
        <f t="shared" si="0"/>
        <v>0</v>
      </c>
      <c r="AC9" s="162">
        <f t="shared" si="0"/>
        <v>0</v>
      </c>
      <c r="AD9" s="162">
        <f t="shared" si="0"/>
        <v>0</v>
      </c>
      <c r="AE9" s="162">
        <f t="shared" si="0"/>
        <v>0</v>
      </c>
      <c r="AF9" s="162">
        <f t="shared" si="0"/>
        <v>0</v>
      </c>
      <c r="AG9" s="162">
        <f t="shared" si="0"/>
        <v>0</v>
      </c>
      <c r="AH9" s="162">
        <f t="shared" si="0"/>
        <v>0</v>
      </c>
      <c r="AI9" s="162">
        <f t="shared" si="0"/>
        <v>0</v>
      </c>
      <c r="AJ9" s="162">
        <f t="shared" si="0"/>
        <v>0</v>
      </c>
      <c r="AK9" s="162">
        <f t="shared" si="0"/>
        <v>0</v>
      </c>
      <c r="AL9" s="162">
        <f t="shared" si="0"/>
        <v>0</v>
      </c>
      <c r="AM9" s="162">
        <f t="shared" si="0"/>
        <v>0</v>
      </c>
      <c r="AN9" s="162">
        <f t="shared" si="0"/>
        <v>0</v>
      </c>
      <c r="AO9" s="162">
        <f t="shared" si="0"/>
        <v>0</v>
      </c>
      <c r="AP9" s="162">
        <f t="shared" si="0"/>
        <v>0</v>
      </c>
      <c r="AQ9" s="162">
        <f t="shared" si="0"/>
        <v>0</v>
      </c>
      <c r="AR9" s="162">
        <f t="shared" si="0"/>
        <v>0</v>
      </c>
      <c r="AS9" s="162">
        <f t="shared" si="3"/>
        <v>0</v>
      </c>
      <c r="AT9" s="162">
        <f t="shared" si="4"/>
        <v>0</v>
      </c>
    </row>
    <row r="10" spans="1:46" x14ac:dyDescent="0.25">
      <c r="A10" s="75" t="str">
        <f>'I3 Project list'!A10</f>
        <v>Drury</v>
      </c>
      <c r="B10" s="75" t="str">
        <f>'I3 Project list'!C10</f>
        <v>Drury_4a</v>
      </c>
      <c r="C10" s="75" t="str">
        <f>'I3 Project list'!B10</f>
        <v>4a</v>
      </c>
      <c r="D10" s="75" t="str">
        <f>'I3 Project list'!D10</f>
        <v>Waihoehoe Rd East upgrades- from Fitzgerald Rd to before Cossey Rd (development boundary)</v>
      </c>
      <c r="E10" s="75" t="str">
        <f>'I3 Project list'!E10</f>
        <v xml:space="preserve">2-lane urban - upgrade existing road layout with active modes on both sides, 20m cross-section </v>
      </c>
      <c r="F10" s="75" t="str">
        <f>IF(AND(ISNUMBER(H10),H10&gt;0),H10-'I1 Assumptions'!$C$24,"")</f>
        <v/>
      </c>
      <c r="G10" s="162">
        <f>IF(ISNUMBER(H10),Con4_Contigency!I10,0)</f>
        <v>1112354.4477610895</v>
      </c>
      <c r="H10" s="75">
        <f>'P1 Date Adjustment'!G9</f>
        <v>0</v>
      </c>
      <c r="I10" s="75"/>
      <c r="J10" s="162">
        <f>IF(ISNUMBER(H10),Con4_Contigency!J10,0)</f>
        <v>11022421.345996251</v>
      </c>
      <c r="K10" s="162">
        <f t="shared" si="1"/>
        <v>0</v>
      </c>
      <c r="L10" s="162">
        <f t="shared" si="1"/>
        <v>0</v>
      </c>
      <c r="M10" s="162">
        <f t="shared" si="2"/>
        <v>0</v>
      </c>
      <c r="N10" s="162">
        <f t="shared" si="0"/>
        <v>0</v>
      </c>
      <c r="O10" s="162">
        <f t="shared" si="0"/>
        <v>0</v>
      </c>
      <c r="P10" s="162">
        <f t="shared" si="0"/>
        <v>0</v>
      </c>
      <c r="Q10" s="162">
        <f t="shared" si="0"/>
        <v>0</v>
      </c>
      <c r="R10" s="162">
        <f t="shared" si="0"/>
        <v>0</v>
      </c>
      <c r="S10" s="162">
        <f t="shared" si="0"/>
        <v>0</v>
      </c>
      <c r="T10" s="162">
        <f t="shared" si="0"/>
        <v>0</v>
      </c>
      <c r="U10" s="162">
        <f t="shared" si="0"/>
        <v>0</v>
      </c>
      <c r="V10" s="162">
        <f t="shared" si="0"/>
        <v>0</v>
      </c>
      <c r="W10" s="162">
        <f t="shared" si="0"/>
        <v>0</v>
      </c>
      <c r="X10" s="162">
        <f t="shared" si="0"/>
        <v>0</v>
      </c>
      <c r="Y10" s="162">
        <f t="shared" si="0"/>
        <v>0</v>
      </c>
      <c r="Z10" s="162">
        <f t="shared" si="0"/>
        <v>0</v>
      </c>
      <c r="AA10" s="162">
        <f t="shared" si="0"/>
        <v>0</v>
      </c>
      <c r="AB10" s="162">
        <f t="shared" si="0"/>
        <v>0</v>
      </c>
      <c r="AC10" s="162">
        <f t="shared" si="0"/>
        <v>0</v>
      </c>
      <c r="AD10" s="162">
        <f t="shared" si="0"/>
        <v>0</v>
      </c>
      <c r="AE10" s="162">
        <f t="shared" si="0"/>
        <v>0</v>
      </c>
      <c r="AF10" s="162">
        <f t="shared" si="0"/>
        <v>0</v>
      </c>
      <c r="AG10" s="162">
        <f t="shared" si="0"/>
        <v>0</v>
      </c>
      <c r="AH10" s="162">
        <f t="shared" si="0"/>
        <v>0</v>
      </c>
      <c r="AI10" s="162">
        <f t="shared" si="0"/>
        <v>0</v>
      </c>
      <c r="AJ10" s="162">
        <f t="shared" si="0"/>
        <v>0</v>
      </c>
      <c r="AK10" s="162">
        <f t="shared" si="0"/>
        <v>0</v>
      </c>
      <c r="AL10" s="162">
        <f t="shared" si="0"/>
        <v>0</v>
      </c>
      <c r="AM10" s="162">
        <f t="shared" si="0"/>
        <v>0</v>
      </c>
      <c r="AN10" s="162">
        <f t="shared" si="0"/>
        <v>0</v>
      </c>
      <c r="AO10" s="162">
        <f t="shared" si="0"/>
        <v>0</v>
      </c>
      <c r="AP10" s="162">
        <f t="shared" si="0"/>
        <v>0</v>
      </c>
      <c r="AQ10" s="162">
        <f t="shared" si="0"/>
        <v>0</v>
      </c>
      <c r="AR10" s="162">
        <f t="shared" si="0"/>
        <v>0</v>
      </c>
      <c r="AS10" s="162">
        <f t="shared" si="3"/>
        <v>0</v>
      </c>
      <c r="AT10" s="162">
        <f t="shared" si="4"/>
        <v>0</v>
      </c>
    </row>
    <row r="11" spans="1:46" x14ac:dyDescent="0.25">
      <c r="A11" s="75" t="str">
        <f>'I3 Project list'!A11</f>
        <v>Drury</v>
      </c>
      <c r="B11" s="75" t="str">
        <f>'I3 Project list'!C11</f>
        <v>Drury_4b</v>
      </c>
      <c r="C11" s="75" t="str">
        <f>'I3 Project list'!B11</f>
        <v>4b</v>
      </c>
      <c r="D11" s="75" t="str">
        <f>'I3 Project list'!D11</f>
        <v>Waihoehoe Rd East upgrades- from Fitzgerald Rd to before Cossey Rd (development boundary)</v>
      </c>
      <c r="E11" s="75" t="str">
        <f>'I3 Project list'!E11</f>
        <v>Expand to 24m cross section</v>
      </c>
      <c r="F11" s="75">
        <f>IF(AND(ISNUMBER(H11),H11&gt;0),H11-'I1 Assumptions'!$C$24,"")</f>
        <v>2028</v>
      </c>
      <c r="G11" s="162">
        <f>IF(ISNUMBER(H11),Con4_Contigency!I11,0)</f>
        <v>3015861.9777328628</v>
      </c>
      <c r="H11" s="75">
        <f>'P1 Date Adjustment'!G10</f>
        <v>2029</v>
      </c>
      <c r="I11" s="75"/>
      <c r="J11" s="162">
        <f>IF(ISNUMBER(H11),Con4_Contigency!J11,0)</f>
        <v>29884450.506625637</v>
      </c>
      <c r="K11" s="162">
        <f t="shared" si="1"/>
        <v>0</v>
      </c>
      <c r="L11" s="162">
        <f t="shared" si="1"/>
        <v>0</v>
      </c>
      <c r="M11" s="162">
        <f t="shared" si="2"/>
        <v>0</v>
      </c>
      <c r="N11" s="162">
        <f t="shared" si="0"/>
        <v>0</v>
      </c>
      <c r="O11" s="162">
        <f t="shared" si="0"/>
        <v>0</v>
      </c>
      <c r="P11" s="162">
        <f t="shared" si="0"/>
        <v>0</v>
      </c>
      <c r="Q11" s="162">
        <f t="shared" si="0"/>
        <v>3015861.9777328628</v>
      </c>
      <c r="R11" s="162">
        <f t="shared" si="0"/>
        <v>29884450.506625637</v>
      </c>
      <c r="S11" s="162">
        <f t="shared" si="0"/>
        <v>0</v>
      </c>
      <c r="T11" s="162">
        <f t="shared" si="0"/>
        <v>0</v>
      </c>
      <c r="U11" s="162">
        <f t="shared" si="0"/>
        <v>0</v>
      </c>
      <c r="V11" s="162">
        <f t="shared" si="0"/>
        <v>0</v>
      </c>
      <c r="W11" s="162">
        <f t="shared" si="0"/>
        <v>0</v>
      </c>
      <c r="X11" s="162">
        <f t="shared" si="0"/>
        <v>0</v>
      </c>
      <c r="Y11" s="162">
        <f t="shared" si="0"/>
        <v>0</v>
      </c>
      <c r="Z11" s="162">
        <f t="shared" si="0"/>
        <v>0</v>
      </c>
      <c r="AA11" s="162">
        <f t="shared" si="0"/>
        <v>0</v>
      </c>
      <c r="AB11" s="162">
        <f t="shared" si="0"/>
        <v>0</v>
      </c>
      <c r="AC11" s="162">
        <f t="shared" si="0"/>
        <v>0</v>
      </c>
      <c r="AD11" s="162">
        <f t="shared" si="0"/>
        <v>0</v>
      </c>
      <c r="AE11" s="162">
        <f t="shared" si="0"/>
        <v>0</v>
      </c>
      <c r="AF11" s="162">
        <f t="shared" si="0"/>
        <v>0</v>
      </c>
      <c r="AG11" s="162">
        <f t="shared" si="0"/>
        <v>0</v>
      </c>
      <c r="AH11" s="162">
        <f t="shared" si="0"/>
        <v>0</v>
      </c>
      <c r="AI11" s="162">
        <f t="shared" si="0"/>
        <v>0</v>
      </c>
      <c r="AJ11" s="162">
        <f t="shared" si="0"/>
        <v>0</v>
      </c>
      <c r="AK11" s="162">
        <f t="shared" si="0"/>
        <v>0</v>
      </c>
      <c r="AL11" s="162">
        <f t="shared" si="0"/>
        <v>0</v>
      </c>
      <c r="AM11" s="162">
        <f t="shared" si="0"/>
        <v>0</v>
      </c>
      <c r="AN11" s="162">
        <f t="shared" si="0"/>
        <v>0</v>
      </c>
      <c r="AO11" s="162">
        <f t="shared" si="0"/>
        <v>0</v>
      </c>
      <c r="AP11" s="162">
        <f t="shared" si="0"/>
        <v>0</v>
      </c>
      <c r="AQ11" s="162">
        <f t="shared" si="0"/>
        <v>0</v>
      </c>
      <c r="AR11" s="162">
        <f t="shared" si="0"/>
        <v>0</v>
      </c>
      <c r="AS11" s="162">
        <f t="shared" si="3"/>
        <v>32900312.484358501</v>
      </c>
      <c r="AT11" s="162">
        <f t="shared" si="4"/>
        <v>32900312.484358501</v>
      </c>
    </row>
    <row r="12" spans="1:46" x14ac:dyDescent="0.25">
      <c r="A12" s="75" t="str">
        <f>'I3 Project list'!A12</f>
        <v>Drury</v>
      </c>
      <c r="B12" s="75" t="str">
        <f>'I3 Project list'!C12</f>
        <v>Drury_4</v>
      </c>
      <c r="C12" s="75">
        <f>'I3 Project list'!B12</f>
        <v>4</v>
      </c>
      <c r="D12" s="75" t="str">
        <f>'I3 Project list'!D12</f>
        <v>Waihoehoe Rd East upgrades- from Fitzgerald Rd to before Cossey Rd (development boundary)</v>
      </c>
      <c r="E12" s="75" t="str">
        <f>'I3 Project list'!E12</f>
        <v>Construct Ultimate 24m Cross section initially (i.e. no interim stage)</v>
      </c>
      <c r="F12" s="75" t="str">
        <f>IF(AND(ISNUMBER(H12),H12&gt;0),H12-'I1 Assumptions'!$C$24,"")</f>
        <v/>
      </c>
      <c r="G12" s="162">
        <f>IF(ISNUMBER(H12),Con4_Contigency!I12,0)</f>
        <v>3778622.2087587551</v>
      </c>
      <c r="H12" s="75">
        <f>'P1 Date Adjustment'!G11</f>
        <v>0</v>
      </c>
      <c r="I12" s="75"/>
      <c r="J12" s="162">
        <f>IF(ISNUMBER(H12),Con4_Contigency!J12,0)</f>
        <v>37442710.977700397</v>
      </c>
      <c r="K12" s="162">
        <f t="shared" si="1"/>
        <v>0</v>
      </c>
      <c r="L12" s="162">
        <f t="shared" si="1"/>
        <v>0</v>
      </c>
      <c r="M12" s="162">
        <f t="shared" si="2"/>
        <v>0</v>
      </c>
      <c r="N12" s="162">
        <f t="shared" si="0"/>
        <v>0</v>
      </c>
      <c r="O12" s="162">
        <f t="shared" si="0"/>
        <v>0</v>
      </c>
      <c r="P12" s="162">
        <f t="shared" si="0"/>
        <v>0</v>
      </c>
      <c r="Q12" s="162">
        <f t="shared" si="0"/>
        <v>0</v>
      </c>
      <c r="R12" s="162">
        <f t="shared" si="0"/>
        <v>0</v>
      </c>
      <c r="S12" s="162">
        <f t="shared" si="0"/>
        <v>0</v>
      </c>
      <c r="T12" s="162">
        <f t="shared" si="0"/>
        <v>0</v>
      </c>
      <c r="U12" s="162">
        <f t="shared" si="0"/>
        <v>0</v>
      </c>
      <c r="V12" s="162">
        <f t="shared" si="0"/>
        <v>0</v>
      </c>
      <c r="W12" s="162">
        <f t="shared" si="0"/>
        <v>0</v>
      </c>
      <c r="X12" s="162">
        <f t="shared" si="0"/>
        <v>0</v>
      </c>
      <c r="Y12" s="162">
        <f t="shared" si="0"/>
        <v>0</v>
      </c>
      <c r="Z12" s="162">
        <f t="shared" si="0"/>
        <v>0</v>
      </c>
      <c r="AA12" s="162">
        <f t="shared" si="0"/>
        <v>0</v>
      </c>
      <c r="AB12" s="162">
        <f t="shared" si="0"/>
        <v>0</v>
      </c>
      <c r="AC12" s="162">
        <f t="shared" si="0"/>
        <v>0</v>
      </c>
      <c r="AD12" s="162">
        <f t="shared" si="0"/>
        <v>0</v>
      </c>
      <c r="AE12" s="162">
        <f t="shared" si="0"/>
        <v>0</v>
      </c>
      <c r="AF12" s="162">
        <f t="shared" si="0"/>
        <v>0</v>
      </c>
      <c r="AG12" s="162">
        <f t="shared" si="0"/>
        <v>0</v>
      </c>
      <c r="AH12" s="162">
        <f t="shared" si="0"/>
        <v>0</v>
      </c>
      <c r="AI12" s="162">
        <f t="shared" si="0"/>
        <v>0</v>
      </c>
      <c r="AJ12" s="162">
        <f t="shared" si="0"/>
        <v>0</v>
      </c>
      <c r="AK12" s="162">
        <f t="shared" si="0"/>
        <v>0</v>
      </c>
      <c r="AL12" s="162">
        <f t="shared" si="0"/>
        <v>0</v>
      </c>
      <c r="AM12" s="162">
        <f t="shared" si="0"/>
        <v>0</v>
      </c>
      <c r="AN12" s="162">
        <f t="shared" si="0"/>
        <v>0</v>
      </c>
      <c r="AO12" s="162">
        <f t="shared" si="0"/>
        <v>0</v>
      </c>
      <c r="AP12" s="162">
        <f t="shared" si="0"/>
        <v>0</v>
      </c>
      <c r="AQ12" s="162">
        <f t="shared" si="0"/>
        <v>0</v>
      </c>
      <c r="AR12" s="162">
        <f t="shared" si="0"/>
        <v>0</v>
      </c>
      <c r="AS12" s="162">
        <f t="shared" si="3"/>
        <v>0</v>
      </c>
      <c r="AT12" s="162">
        <f t="shared" si="4"/>
        <v>0</v>
      </c>
    </row>
    <row r="13" spans="1:46" x14ac:dyDescent="0.25">
      <c r="A13" s="75" t="str">
        <f>'I3 Project list'!A13</f>
        <v>Drury</v>
      </c>
      <c r="B13" s="75" t="str">
        <f>'I3 Project list'!C13</f>
        <v>Drury_5</v>
      </c>
      <c r="C13" s="75">
        <f>'I3 Project list'!B13</f>
        <v>5</v>
      </c>
      <c r="D13" s="75" t="str">
        <f>'I3 Project list'!D13</f>
        <v xml:space="preserve">Drury Central Station </v>
      </c>
      <c r="E13" s="75" t="str">
        <f>'I3 Project list'!E13</f>
        <v>Not feasible without access. Refer to item 6 below</v>
      </c>
      <c r="F13" s="75">
        <f>IF(AND(ISNUMBER(H13),H13&gt;0),H13-'I1 Assumptions'!$C$24,"")</f>
        <v>2023</v>
      </c>
      <c r="G13" s="162">
        <f>IF(ISNUMBER(H13),Con4_Contigency!I13,0)</f>
        <v>0</v>
      </c>
      <c r="H13" s="75">
        <f>'P1 Date Adjustment'!G12</f>
        <v>2024</v>
      </c>
      <c r="I13" s="75"/>
      <c r="J13" s="162">
        <f>IF(ISNUMBER(H13),Con4_Contigency!J13,0)</f>
        <v>0</v>
      </c>
      <c r="K13" s="162">
        <f t="shared" si="1"/>
        <v>0</v>
      </c>
      <c r="L13" s="162">
        <f t="shared" si="1"/>
        <v>0</v>
      </c>
      <c r="M13" s="162">
        <f t="shared" si="2"/>
        <v>0</v>
      </c>
      <c r="N13" s="162">
        <f t="shared" si="0"/>
        <v>0</v>
      </c>
      <c r="O13" s="162">
        <f t="shared" si="0"/>
        <v>0</v>
      </c>
      <c r="P13" s="162">
        <f t="shared" si="0"/>
        <v>0</v>
      </c>
      <c r="Q13" s="162">
        <f t="shared" si="0"/>
        <v>0</v>
      </c>
      <c r="R13" s="162">
        <f t="shared" si="0"/>
        <v>0</v>
      </c>
      <c r="S13" s="162">
        <f t="shared" si="0"/>
        <v>0</v>
      </c>
      <c r="T13" s="162">
        <f t="shared" si="0"/>
        <v>0</v>
      </c>
      <c r="U13" s="162">
        <f t="shared" ref="U13:AJ44" si="5">IF($I13&gt;0,IF(AND(U$4&gt;=$F13,U$4&lt;($F13+$I13)),($G13/$I13),0)+IF(AND(U$4&gt;=$H13,U$4&lt;($H13+$I13)),($J13/$I13),0),(IF(U$4=$F13,$G13,0))+(IF(U$4=$H13,$J13,0)))</f>
        <v>0</v>
      </c>
      <c r="V13" s="162">
        <f t="shared" si="5"/>
        <v>0</v>
      </c>
      <c r="W13" s="162">
        <f t="shared" si="5"/>
        <v>0</v>
      </c>
      <c r="X13" s="162">
        <f t="shared" si="5"/>
        <v>0</v>
      </c>
      <c r="Y13" s="162">
        <f t="shared" si="5"/>
        <v>0</v>
      </c>
      <c r="Z13" s="162">
        <f t="shared" si="5"/>
        <v>0</v>
      </c>
      <c r="AA13" s="162">
        <f t="shared" si="5"/>
        <v>0</v>
      </c>
      <c r="AB13" s="162">
        <f t="shared" si="5"/>
        <v>0</v>
      </c>
      <c r="AC13" s="162">
        <f t="shared" si="5"/>
        <v>0</v>
      </c>
      <c r="AD13" s="162">
        <f t="shared" si="5"/>
        <v>0</v>
      </c>
      <c r="AE13" s="162">
        <f t="shared" si="5"/>
        <v>0</v>
      </c>
      <c r="AF13" s="162">
        <f t="shared" si="5"/>
        <v>0</v>
      </c>
      <c r="AG13" s="162">
        <f t="shared" si="5"/>
        <v>0</v>
      </c>
      <c r="AH13" s="162">
        <f t="shared" si="5"/>
        <v>0</v>
      </c>
      <c r="AI13" s="162">
        <f t="shared" si="5"/>
        <v>0</v>
      </c>
      <c r="AJ13" s="162">
        <f t="shared" si="5"/>
        <v>0</v>
      </c>
      <c r="AK13" s="162">
        <f t="shared" ref="AK13:AR44" si="6">IF($I13&gt;0,IF(AND(AK$4&gt;=$F13,AK$4&lt;($F13+$I13)),($G13/$I13),0)+IF(AND(AK$4&gt;=$H13,AK$4&lt;($H13+$I13)),($J13/$I13),0),(IF(AK$4=$F13,$G13,0))+(IF(AK$4=$H13,$J13,0)))</f>
        <v>0</v>
      </c>
      <c r="AL13" s="162">
        <f t="shared" si="6"/>
        <v>0</v>
      </c>
      <c r="AM13" s="162">
        <f t="shared" si="6"/>
        <v>0</v>
      </c>
      <c r="AN13" s="162">
        <f t="shared" si="6"/>
        <v>0</v>
      </c>
      <c r="AO13" s="162">
        <f t="shared" si="6"/>
        <v>0</v>
      </c>
      <c r="AP13" s="162">
        <f t="shared" si="6"/>
        <v>0</v>
      </c>
      <c r="AQ13" s="162">
        <f t="shared" si="6"/>
        <v>0</v>
      </c>
      <c r="AR13" s="162">
        <f t="shared" si="6"/>
        <v>0</v>
      </c>
      <c r="AS13" s="162">
        <f t="shared" si="3"/>
        <v>0</v>
      </c>
      <c r="AT13" s="162">
        <f t="shared" si="4"/>
        <v>0</v>
      </c>
    </row>
    <row r="14" spans="1:46" x14ac:dyDescent="0.25">
      <c r="A14" s="75" t="str">
        <f>'I3 Project list'!A14</f>
        <v>Drury</v>
      </c>
      <c r="B14" s="75" t="str">
        <f>'I3 Project list'!C14</f>
        <v>Drury_6</v>
      </c>
      <c r="C14" s="75">
        <f>'I3 Project list'!B14</f>
        <v>6</v>
      </c>
      <c r="D14" s="75" t="str">
        <f>'I3 Project list'!D14</f>
        <v>Drury Station Connection+ intersection</v>
      </c>
      <c r="E14" s="75" t="str">
        <f>'I3 Project list'!E14</f>
        <v>NZUP tbc</v>
      </c>
      <c r="F14" s="75">
        <f>IF(AND(ISNUMBER(H14),H14&gt;0),H14-'I1 Assumptions'!$C$24,"")</f>
        <v>2023</v>
      </c>
      <c r="G14" s="162">
        <f>IF(ISNUMBER(H14),Con4_Contigency!I14,0)</f>
        <v>0</v>
      </c>
      <c r="H14" s="75">
        <f>'P1 Date Adjustment'!G13</f>
        <v>2024</v>
      </c>
      <c r="I14" s="75"/>
      <c r="J14" s="162">
        <f>IF(ISNUMBER(H14),Con4_Contigency!J14,0)</f>
        <v>0</v>
      </c>
      <c r="K14" s="162">
        <f t="shared" si="1"/>
        <v>0</v>
      </c>
      <c r="L14" s="162">
        <f t="shared" si="1"/>
        <v>0</v>
      </c>
      <c r="M14" s="162">
        <f t="shared" si="2"/>
        <v>0</v>
      </c>
      <c r="N14" s="162">
        <f t="shared" si="2"/>
        <v>0</v>
      </c>
      <c r="O14" s="162">
        <f t="shared" si="2"/>
        <v>0</v>
      </c>
      <c r="P14" s="162">
        <f t="shared" si="2"/>
        <v>0</v>
      </c>
      <c r="Q14" s="162">
        <f t="shared" si="2"/>
        <v>0</v>
      </c>
      <c r="R14" s="162">
        <f t="shared" si="2"/>
        <v>0</v>
      </c>
      <c r="S14" s="162">
        <f t="shared" si="2"/>
        <v>0</v>
      </c>
      <c r="T14" s="162">
        <f t="shared" si="2"/>
        <v>0</v>
      </c>
      <c r="U14" s="162">
        <f t="shared" si="2"/>
        <v>0</v>
      </c>
      <c r="V14" s="162">
        <f t="shared" si="2"/>
        <v>0</v>
      </c>
      <c r="W14" s="162">
        <f t="shared" si="2"/>
        <v>0</v>
      </c>
      <c r="X14" s="162">
        <f t="shared" si="2"/>
        <v>0</v>
      </c>
      <c r="Y14" s="162">
        <f t="shared" si="2"/>
        <v>0</v>
      </c>
      <c r="Z14" s="162">
        <f t="shared" si="2"/>
        <v>0</v>
      </c>
      <c r="AA14" s="162">
        <f t="shared" si="2"/>
        <v>0</v>
      </c>
      <c r="AB14" s="162">
        <f t="shared" si="2"/>
        <v>0</v>
      </c>
      <c r="AC14" s="162">
        <f t="shared" si="5"/>
        <v>0</v>
      </c>
      <c r="AD14" s="162">
        <f t="shared" si="5"/>
        <v>0</v>
      </c>
      <c r="AE14" s="162">
        <f t="shared" si="5"/>
        <v>0</v>
      </c>
      <c r="AF14" s="162">
        <f t="shared" si="5"/>
        <v>0</v>
      </c>
      <c r="AG14" s="162">
        <f t="shared" si="5"/>
        <v>0</v>
      </c>
      <c r="AH14" s="162">
        <f t="shared" si="5"/>
        <v>0</v>
      </c>
      <c r="AI14" s="162">
        <f t="shared" si="5"/>
        <v>0</v>
      </c>
      <c r="AJ14" s="162">
        <f t="shared" si="5"/>
        <v>0</v>
      </c>
      <c r="AK14" s="162">
        <f t="shared" si="6"/>
        <v>0</v>
      </c>
      <c r="AL14" s="162">
        <f t="shared" si="6"/>
        <v>0</v>
      </c>
      <c r="AM14" s="162">
        <f t="shared" si="6"/>
        <v>0</v>
      </c>
      <c r="AN14" s="162">
        <f t="shared" si="6"/>
        <v>0</v>
      </c>
      <c r="AO14" s="162">
        <f t="shared" si="6"/>
        <v>0</v>
      </c>
      <c r="AP14" s="162">
        <f t="shared" si="6"/>
        <v>0</v>
      </c>
      <c r="AQ14" s="162">
        <f t="shared" si="6"/>
        <v>0</v>
      </c>
      <c r="AR14" s="162">
        <f t="shared" si="6"/>
        <v>0</v>
      </c>
      <c r="AS14" s="162">
        <f t="shared" si="3"/>
        <v>0</v>
      </c>
      <c r="AT14" s="162">
        <f t="shared" si="4"/>
        <v>0</v>
      </c>
    </row>
    <row r="15" spans="1:46" x14ac:dyDescent="0.25">
      <c r="A15" s="75" t="str">
        <f>'I3 Project list'!A15</f>
        <v>Drury</v>
      </c>
      <c r="B15" s="75" t="str">
        <f>'I3 Project list'!C15</f>
        <v>Drury_7</v>
      </c>
      <c r="C15" s="75">
        <f>'I3 Project list'!B15</f>
        <v>7</v>
      </c>
      <c r="D15" s="75" t="str">
        <f>'I3 Project list'!D15</f>
        <v xml:space="preserve">Fitzgerald Rd upgrades (from Waihoehoe Rd to development boundary) </v>
      </c>
      <c r="E15" s="75" t="str">
        <f>'I3 Project list'!E15</f>
        <v>2-lane urban - upgrade existing road layout with active modes on both sides</v>
      </c>
      <c r="F15" s="75">
        <f>IF(AND(ISNUMBER(H15),H15&gt;0),H15-'I1 Assumptions'!$C$24,"")</f>
        <v>2035</v>
      </c>
      <c r="G15" s="162">
        <f>IF(ISNUMBER(H15),Con4_Contigency!I15,0)</f>
        <v>741569.63184072636</v>
      </c>
      <c r="H15" s="75">
        <f>'P1 Date Adjustment'!G14</f>
        <v>2036</v>
      </c>
      <c r="I15" s="75"/>
      <c r="J15" s="162">
        <f>IF(ISNUMBER(H15),Con4_Contigency!J15,0)</f>
        <v>7348280.8973308336</v>
      </c>
      <c r="K15" s="162">
        <f t="shared" si="1"/>
        <v>0</v>
      </c>
      <c r="L15" s="162">
        <f t="shared" si="1"/>
        <v>0</v>
      </c>
      <c r="M15" s="162">
        <f t="shared" si="2"/>
        <v>0</v>
      </c>
      <c r="N15" s="162">
        <f t="shared" si="2"/>
        <v>0</v>
      </c>
      <c r="O15" s="162">
        <f t="shared" si="2"/>
        <v>0</v>
      </c>
      <c r="P15" s="162">
        <f t="shared" si="2"/>
        <v>0</v>
      </c>
      <c r="Q15" s="162">
        <f t="shared" si="2"/>
        <v>0</v>
      </c>
      <c r="R15" s="162">
        <f t="shared" si="2"/>
        <v>0</v>
      </c>
      <c r="S15" s="162">
        <f t="shared" si="2"/>
        <v>0</v>
      </c>
      <c r="T15" s="162">
        <f t="shared" si="2"/>
        <v>0</v>
      </c>
      <c r="U15" s="162">
        <f t="shared" si="2"/>
        <v>0</v>
      </c>
      <c r="V15" s="162">
        <f t="shared" si="2"/>
        <v>0</v>
      </c>
      <c r="W15" s="162">
        <f t="shared" si="2"/>
        <v>0</v>
      </c>
      <c r="X15" s="162">
        <f t="shared" si="2"/>
        <v>741569.63184072636</v>
      </c>
      <c r="Y15" s="162">
        <f t="shared" si="2"/>
        <v>7348280.8973308336</v>
      </c>
      <c r="Z15" s="162">
        <f t="shared" si="2"/>
        <v>0</v>
      </c>
      <c r="AA15" s="162">
        <f t="shared" si="2"/>
        <v>0</v>
      </c>
      <c r="AB15" s="162">
        <f t="shared" si="2"/>
        <v>0</v>
      </c>
      <c r="AC15" s="162">
        <f t="shared" si="5"/>
        <v>0</v>
      </c>
      <c r="AD15" s="162">
        <f t="shared" si="5"/>
        <v>0</v>
      </c>
      <c r="AE15" s="162">
        <f t="shared" si="5"/>
        <v>0</v>
      </c>
      <c r="AF15" s="162">
        <f t="shared" si="5"/>
        <v>0</v>
      </c>
      <c r="AG15" s="162">
        <f t="shared" si="5"/>
        <v>0</v>
      </c>
      <c r="AH15" s="162">
        <f t="shared" si="5"/>
        <v>0</v>
      </c>
      <c r="AI15" s="162">
        <f t="shared" si="5"/>
        <v>0</v>
      </c>
      <c r="AJ15" s="162">
        <f t="shared" si="5"/>
        <v>0</v>
      </c>
      <c r="AK15" s="162">
        <f t="shared" si="6"/>
        <v>0</v>
      </c>
      <c r="AL15" s="162">
        <f t="shared" si="6"/>
        <v>0</v>
      </c>
      <c r="AM15" s="162">
        <f t="shared" si="6"/>
        <v>0</v>
      </c>
      <c r="AN15" s="162">
        <f t="shared" si="6"/>
        <v>0</v>
      </c>
      <c r="AO15" s="162">
        <f t="shared" si="6"/>
        <v>0</v>
      </c>
      <c r="AP15" s="162">
        <f t="shared" si="6"/>
        <v>0</v>
      </c>
      <c r="AQ15" s="162">
        <f t="shared" si="6"/>
        <v>0</v>
      </c>
      <c r="AR15" s="162">
        <f t="shared" si="6"/>
        <v>0</v>
      </c>
      <c r="AS15" s="162">
        <f t="shared" si="3"/>
        <v>8089850.52917156</v>
      </c>
      <c r="AT15" s="162">
        <f t="shared" si="4"/>
        <v>8089850.52917156</v>
      </c>
    </row>
    <row r="16" spans="1:46" x14ac:dyDescent="0.25">
      <c r="A16" s="75" t="str">
        <f>'I3 Project list'!A16</f>
        <v>Drury</v>
      </c>
      <c r="B16" s="75" t="str">
        <f>'I3 Project list'!C16</f>
        <v>Drury_8</v>
      </c>
      <c r="C16" s="75">
        <f>'I3 Project list'!B16</f>
        <v>8</v>
      </c>
      <c r="D16" s="75" t="str">
        <f>'I3 Project list'!D16</f>
        <v>Fielding Rd upgrades ( from Waihoehoe Rd to development boundary )</v>
      </c>
      <c r="E16" s="75" t="str">
        <f>'I3 Project list'!E16</f>
        <v>2-lane urban - upgrade existing road layout with active modes on both sides</v>
      </c>
      <c r="F16" s="75">
        <f>IF(AND(ISNUMBER(H16),H16&gt;0),H16-'I1 Assumptions'!$C$24,"")</f>
        <v>2035</v>
      </c>
      <c r="G16" s="162">
        <f>IF(ISNUMBER(H16),Con4_Contigency!I16,0)</f>
        <v>741569.63184072636</v>
      </c>
      <c r="H16" s="75">
        <f>'P1 Date Adjustment'!G15</f>
        <v>2036</v>
      </c>
      <c r="I16" s="75"/>
      <c r="J16" s="162">
        <f>IF(ISNUMBER(H16),Con4_Contigency!J16,0)</f>
        <v>7348280.8973308336</v>
      </c>
      <c r="K16" s="162">
        <f t="shared" si="1"/>
        <v>0</v>
      </c>
      <c r="L16" s="162">
        <f t="shared" si="1"/>
        <v>0</v>
      </c>
      <c r="M16" s="162">
        <f t="shared" si="2"/>
        <v>0</v>
      </c>
      <c r="N16" s="162">
        <f t="shared" si="2"/>
        <v>0</v>
      </c>
      <c r="O16" s="162">
        <f t="shared" si="2"/>
        <v>0</v>
      </c>
      <c r="P16" s="162">
        <f t="shared" si="2"/>
        <v>0</v>
      </c>
      <c r="Q16" s="162">
        <f t="shared" si="2"/>
        <v>0</v>
      </c>
      <c r="R16" s="162">
        <f t="shared" si="2"/>
        <v>0</v>
      </c>
      <c r="S16" s="162">
        <f t="shared" si="2"/>
        <v>0</v>
      </c>
      <c r="T16" s="162">
        <f t="shared" si="2"/>
        <v>0</v>
      </c>
      <c r="U16" s="162">
        <f t="shared" si="2"/>
        <v>0</v>
      </c>
      <c r="V16" s="162">
        <f t="shared" si="2"/>
        <v>0</v>
      </c>
      <c r="W16" s="162">
        <f t="shared" si="2"/>
        <v>0</v>
      </c>
      <c r="X16" s="162">
        <f t="shared" si="2"/>
        <v>741569.63184072636</v>
      </c>
      <c r="Y16" s="162">
        <f t="shared" si="2"/>
        <v>7348280.8973308336</v>
      </c>
      <c r="Z16" s="162">
        <f t="shared" si="2"/>
        <v>0</v>
      </c>
      <c r="AA16" s="162">
        <f t="shared" si="2"/>
        <v>0</v>
      </c>
      <c r="AB16" s="162">
        <f t="shared" si="2"/>
        <v>0</v>
      </c>
      <c r="AC16" s="162">
        <f t="shared" si="5"/>
        <v>0</v>
      </c>
      <c r="AD16" s="162">
        <f t="shared" si="5"/>
        <v>0</v>
      </c>
      <c r="AE16" s="162">
        <f t="shared" si="5"/>
        <v>0</v>
      </c>
      <c r="AF16" s="162">
        <f t="shared" si="5"/>
        <v>0</v>
      </c>
      <c r="AG16" s="162">
        <f t="shared" si="5"/>
        <v>0</v>
      </c>
      <c r="AH16" s="162">
        <f t="shared" si="5"/>
        <v>0</v>
      </c>
      <c r="AI16" s="162">
        <f t="shared" si="5"/>
        <v>0</v>
      </c>
      <c r="AJ16" s="162">
        <f t="shared" si="5"/>
        <v>0</v>
      </c>
      <c r="AK16" s="162">
        <f t="shared" si="6"/>
        <v>0</v>
      </c>
      <c r="AL16" s="162">
        <f t="shared" si="6"/>
        <v>0</v>
      </c>
      <c r="AM16" s="162">
        <f t="shared" si="6"/>
        <v>0</v>
      </c>
      <c r="AN16" s="162">
        <f t="shared" si="6"/>
        <v>0</v>
      </c>
      <c r="AO16" s="162">
        <f t="shared" si="6"/>
        <v>0</v>
      </c>
      <c r="AP16" s="162">
        <f t="shared" si="6"/>
        <v>0</v>
      </c>
      <c r="AQ16" s="162">
        <f t="shared" si="6"/>
        <v>0</v>
      </c>
      <c r="AR16" s="162">
        <f t="shared" si="6"/>
        <v>0</v>
      </c>
      <c r="AS16" s="162">
        <f t="shared" si="3"/>
        <v>8089850.52917156</v>
      </c>
      <c r="AT16" s="162">
        <f t="shared" si="4"/>
        <v>8089850.52917156</v>
      </c>
    </row>
    <row r="17" spans="1:46" x14ac:dyDescent="0.25">
      <c r="A17" s="75" t="str">
        <f>'I3 Project list'!A17</f>
        <v>Drury</v>
      </c>
      <c r="B17" s="75" t="str">
        <f>'I3 Project list'!C17</f>
        <v>Drury_9a</v>
      </c>
      <c r="C17" s="75" t="str">
        <f>'I3 Project list'!B17</f>
        <v>9a</v>
      </c>
      <c r="D17" s="75" t="str">
        <f>'I3 Project list'!D17</f>
        <v>Upgrade in Norrie Rd/GSR/Waihoehoe intersection</v>
      </c>
      <c r="E17" s="75" t="str">
        <f>'I3 Project list'!E17</f>
        <v xml:space="preserve"> 2-lane signalised intersection with active mode crossings</v>
      </c>
      <c r="F17" s="75">
        <f>IF(AND(ISNUMBER(H17),H17&gt;0),H17-'I1 Assumptions'!$C$24,"")</f>
        <v>2025</v>
      </c>
      <c r="G17" s="162">
        <f>IF(ISNUMBER(H17),Con4_Contigency!I17,0)</f>
        <v>0</v>
      </c>
      <c r="H17" s="75">
        <f>'P1 Date Adjustment'!G16</f>
        <v>2026</v>
      </c>
      <c r="I17" s="75"/>
      <c r="J17" s="162">
        <f>IF(ISNUMBER(H17),Con4_Contigency!J17,0)</f>
        <v>0</v>
      </c>
      <c r="K17" s="162">
        <f t="shared" si="1"/>
        <v>0</v>
      </c>
      <c r="L17" s="162">
        <f t="shared" si="1"/>
        <v>0</v>
      </c>
      <c r="M17" s="162">
        <f t="shared" si="2"/>
        <v>0</v>
      </c>
      <c r="N17" s="162">
        <f t="shared" si="2"/>
        <v>0</v>
      </c>
      <c r="O17" s="162">
        <f t="shared" si="2"/>
        <v>0</v>
      </c>
      <c r="P17" s="162">
        <f t="shared" si="2"/>
        <v>0</v>
      </c>
      <c r="Q17" s="162">
        <f t="shared" si="2"/>
        <v>0</v>
      </c>
      <c r="R17" s="162">
        <f t="shared" si="2"/>
        <v>0</v>
      </c>
      <c r="S17" s="162">
        <f t="shared" si="2"/>
        <v>0</v>
      </c>
      <c r="T17" s="162">
        <f t="shared" si="2"/>
        <v>0</v>
      </c>
      <c r="U17" s="162">
        <f t="shared" si="2"/>
        <v>0</v>
      </c>
      <c r="V17" s="162">
        <f t="shared" si="2"/>
        <v>0</v>
      </c>
      <c r="W17" s="162">
        <f t="shared" si="2"/>
        <v>0</v>
      </c>
      <c r="X17" s="162">
        <f t="shared" si="2"/>
        <v>0</v>
      </c>
      <c r="Y17" s="162">
        <f t="shared" si="2"/>
        <v>0</v>
      </c>
      <c r="Z17" s="162">
        <f t="shared" si="2"/>
        <v>0</v>
      </c>
      <c r="AA17" s="162">
        <f t="shared" si="2"/>
        <v>0</v>
      </c>
      <c r="AB17" s="162">
        <f t="shared" si="2"/>
        <v>0</v>
      </c>
      <c r="AC17" s="162">
        <f t="shared" si="5"/>
        <v>0</v>
      </c>
      <c r="AD17" s="162">
        <f t="shared" si="5"/>
        <v>0</v>
      </c>
      <c r="AE17" s="162">
        <f t="shared" si="5"/>
        <v>0</v>
      </c>
      <c r="AF17" s="162">
        <f t="shared" si="5"/>
        <v>0</v>
      </c>
      <c r="AG17" s="162">
        <f t="shared" si="5"/>
        <v>0</v>
      </c>
      <c r="AH17" s="162">
        <f t="shared" si="5"/>
        <v>0</v>
      </c>
      <c r="AI17" s="162">
        <f t="shared" si="5"/>
        <v>0</v>
      </c>
      <c r="AJ17" s="162">
        <f t="shared" si="5"/>
        <v>0</v>
      </c>
      <c r="AK17" s="162">
        <f t="shared" si="6"/>
        <v>0</v>
      </c>
      <c r="AL17" s="162">
        <f t="shared" si="6"/>
        <v>0</v>
      </c>
      <c r="AM17" s="162">
        <f t="shared" si="6"/>
        <v>0</v>
      </c>
      <c r="AN17" s="162">
        <f t="shared" si="6"/>
        <v>0</v>
      </c>
      <c r="AO17" s="162">
        <f t="shared" si="6"/>
        <v>0</v>
      </c>
      <c r="AP17" s="162">
        <f t="shared" si="6"/>
        <v>0</v>
      </c>
      <c r="AQ17" s="162">
        <f t="shared" si="6"/>
        <v>0</v>
      </c>
      <c r="AR17" s="162">
        <f t="shared" si="6"/>
        <v>0</v>
      </c>
      <c r="AS17" s="162">
        <f t="shared" si="3"/>
        <v>0</v>
      </c>
      <c r="AT17" s="162">
        <f t="shared" si="4"/>
        <v>0</v>
      </c>
    </row>
    <row r="18" spans="1:46" x14ac:dyDescent="0.25">
      <c r="A18" s="75" t="str">
        <f>'I3 Project list'!A18</f>
        <v>Drury</v>
      </c>
      <c r="B18" s="75" t="str">
        <f>'I3 Project list'!C18</f>
        <v>Drury_9b</v>
      </c>
      <c r="C18" s="75" t="str">
        <f>'I3 Project list'!B18</f>
        <v>9b</v>
      </c>
      <c r="D18" s="75" t="str">
        <f>'I3 Project list'!D18</f>
        <v>Upgrade in Norrie Rd/GSR/Waihoehoe intersection</v>
      </c>
      <c r="E18" s="75" t="str">
        <f>'I3 Project list'!E18</f>
        <v>multi-lane signalised intersection with active mode crossings, SGA design</v>
      </c>
      <c r="F18" s="75">
        <f>IF(AND(ISNUMBER(H18),H18&gt;0),H18-'I1 Assumptions'!$C$24,"")</f>
        <v>2030</v>
      </c>
      <c r="G18" s="162">
        <f>IF(ISNUMBER(H18),Con4_Contigency!I18,0)</f>
        <v>0</v>
      </c>
      <c r="H18" s="75">
        <f>'P1 Date Adjustment'!G17</f>
        <v>2031</v>
      </c>
      <c r="I18" s="75"/>
      <c r="J18" s="162">
        <f>IF(ISNUMBER(H18),Con4_Contigency!J18,0)</f>
        <v>0</v>
      </c>
      <c r="K18" s="162">
        <f t="shared" si="1"/>
        <v>0</v>
      </c>
      <c r="L18" s="162">
        <f t="shared" si="1"/>
        <v>0</v>
      </c>
      <c r="M18" s="162">
        <f t="shared" si="2"/>
        <v>0</v>
      </c>
      <c r="N18" s="162">
        <f t="shared" si="2"/>
        <v>0</v>
      </c>
      <c r="O18" s="162">
        <f t="shared" si="2"/>
        <v>0</v>
      </c>
      <c r="P18" s="162">
        <f t="shared" si="2"/>
        <v>0</v>
      </c>
      <c r="Q18" s="162">
        <f t="shared" si="2"/>
        <v>0</v>
      </c>
      <c r="R18" s="162">
        <f t="shared" si="2"/>
        <v>0</v>
      </c>
      <c r="S18" s="162">
        <f t="shared" si="2"/>
        <v>0</v>
      </c>
      <c r="T18" s="162">
        <f t="shared" si="2"/>
        <v>0</v>
      </c>
      <c r="U18" s="162">
        <f t="shared" si="2"/>
        <v>0</v>
      </c>
      <c r="V18" s="162">
        <f t="shared" si="2"/>
        <v>0</v>
      </c>
      <c r="W18" s="162">
        <f t="shared" si="2"/>
        <v>0</v>
      </c>
      <c r="X18" s="162">
        <f t="shared" si="2"/>
        <v>0</v>
      </c>
      <c r="Y18" s="162">
        <f t="shared" si="2"/>
        <v>0</v>
      </c>
      <c r="Z18" s="162">
        <f t="shared" si="2"/>
        <v>0</v>
      </c>
      <c r="AA18" s="162">
        <f t="shared" si="2"/>
        <v>0</v>
      </c>
      <c r="AB18" s="162">
        <f t="shared" si="2"/>
        <v>0</v>
      </c>
      <c r="AC18" s="162">
        <f t="shared" si="5"/>
        <v>0</v>
      </c>
      <c r="AD18" s="162">
        <f t="shared" si="5"/>
        <v>0</v>
      </c>
      <c r="AE18" s="162">
        <f t="shared" si="5"/>
        <v>0</v>
      </c>
      <c r="AF18" s="162">
        <f t="shared" si="5"/>
        <v>0</v>
      </c>
      <c r="AG18" s="162">
        <f t="shared" si="5"/>
        <v>0</v>
      </c>
      <c r="AH18" s="162">
        <f t="shared" si="5"/>
        <v>0</v>
      </c>
      <c r="AI18" s="162">
        <f t="shared" si="5"/>
        <v>0</v>
      </c>
      <c r="AJ18" s="162">
        <f t="shared" si="5"/>
        <v>0</v>
      </c>
      <c r="AK18" s="162">
        <f t="shared" si="6"/>
        <v>0</v>
      </c>
      <c r="AL18" s="162">
        <f t="shared" si="6"/>
        <v>0</v>
      </c>
      <c r="AM18" s="162">
        <f t="shared" si="6"/>
        <v>0</v>
      </c>
      <c r="AN18" s="162">
        <f t="shared" si="6"/>
        <v>0</v>
      </c>
      <c r="AO18" s="162">
        <f t="shared" si="6"/>
        <v>0</v>
      </c>
      <c r="AP18" s="162">
        <f t="shared" si="6"/>
        <v>0</v>
      </c>
      <c r="AQ18" s="162">
        <f t="shared" si="6"/>
        <v>0</v>
      </c>
      <c r="AR18" s="162">
        <f t="shared" si="6"/>
        <v>0</v>
      </c>
      <c r="AS18" s="162">
        <f t="shared" si="3"/>
        <v>0</v>
      </c>
      <c r="AT18" s="162">
        <f t="shared" si="4"/>
        <v>0</v>
      </c>
    </row>
    <row r="19" spans="1:46" x14ac:dyDescent="0.25">
      <c r="A19" s="75" t="str">
        <f>'I3 Project list'!A19</f>
        <v>Drury</v>
      </c>
      <c r="B19" s="75" t="str">
        <f>'I3 Project list'!C19</f>
        <v>Drury_10a</v>
      </c>
      <c r="C19" s="75" t="str">
        <f>'I3 Project list'!B19</f>
        <v>10a</v>
      </c>
      <c r="D19" s="75" t="str">
        <f>'I3 Project list'!D19</f>
        <v>New intersection on Waihoehoe Rd/Fitzgerald Rd( including approach cross-sections)</v>
      </c>
      <c r="E19" s="75" t="str">
        <f>'I3 Project list'!E19</f>
        <v xml:space="preserve"> 2-lane signalised intersection with active mode crossings</v>
      </c>
      <c r="F19" s="75">
        <f>IF(AND(ISNUMBER(H19),H19&gt;0),H19-'I1 Assumptions'!$C$24,"")</f>
        <v>2028</v>
      </c>
      <c r="G19" s="162">
        <f>IF(ISNUMBER(H19),Con4_Contigency!I19,0)</f>
        <v>611856.13188178744</v>
      </c>
      <c r="H19" s="75">
        <f>'P1 Date Adjustment'!G18</f>
        <v>2029</v>
      </c>
      <c r="I19" s="75"/>
      <c r="J19" s="162">
        <f>IF(ISNUMBER(H19),Con4_Contigency!J19,0)</f>
        <v>6062938.0341013484</v>
      </c>
      <c r="K19" s="162">
        <f t="shared" si="1"/>
        <v>0</v>
      </c>
      <c r="L19" s="162">
        <f t="shared" si="1"/>
        <v>0</v>
      </c>
      <c r="M19" s="162">
        <f t="shared" si="2"/>
        <v>0</v>
      </c>
      <c r="N19" s="162">
        <f t="shared" si="2"/>
        <v>0</v>
      </c>
      <c r="O19" s="162">
        <f t="shared" si="2"/>
        <v>0</v>
      </c>
      <c r="P19" s="162">
        <f t="shared" si="2"/>
        <v>0</v>
      </c>
      <c r="Q19" s="162">
        <f t="shared" si="2"/>
        <v>611856.13188178744</v>
      </c>
      <c r="R19" s="162">
        <f t="shared" si="2"/>
        <v>6062938.0341013484</v>
      </c>
      <c r="S19" s="162">
        <f t="shared" si="2"/>
        <v>0</v>
      </c>
      <c r="T19" s="162">
        <f t="shared" si="2"/>
        <v>0</v>
      </c>
      <c r="U19" s="162">
        <f t="shared" si="2"/>
        <v>0</v>
      </c>
      <c r="V19" s="162">
        <f t="shared" si="2"/>
        <v>0</v>
      </c>
      <c r="W19" s="162">
        <f t="shared" si="2"/>
        <v>0</v>
      </c>
      <c r="X19" s="162">
        <f t="shared" si="2"/>
        <v>0</v>
      </c>
      <c r="Y19" s="162">
        <f t="shared" si="2"/>
        <v>0</v>
      </c>
      <c r="Z19" s="162">
        <f t="shared" si="2"/>
        <v>0</v>
      </c>
      <c r="AA19" s="162">
        <f t="shared" si="2"/>
        <v>0</v>
      </c>
      <c r="AB19" s="162">
        <f t="shared" si="2"/>
        <v>0</v>
      </c>
      <c r="AC19" s="162">
        <f t="shared" si="5"/>
        <v>0</v>
      </c>
      <c r="AD19" s="162">
        <f t="shared" si="5"/>
        <v>0</v>
      </c>
      <c r="AE19" s="162">
        <f t="shared" si="5"/>
        <v>0</v>
      </c>
      <c r="AF19" s="162">
        <f t="shared" si="5"/>
        <v>0</v>
      </c>
      <c r="AG19" s="162">
        <f t="shared" si="5"/>
        <v>0</v>
      </c>
      <c r="AH19" s="162">
        <f t="shared" si="5"/>
        <v>0</v>
      </c>
      <c r="AI19" s="162">
        <f t="shared" si="5"/>
        <v>0</v>
      </c>
      <c r="AJ19" s="162">
        <f t="shared" si="5"/>
        <v>0</v>
      </c>
      <c r="AK19" s="162">
        <f t="shared" si="6"/>
        <v>0</v>
      </c>
      <c r="AL19" s="162">
        <f t="shared" si="6"/>
        <v>0</v>
      </c>
      <c r="AM19" s="162">
        <f t="shared" si="6"/>
        <v>0</v>
      </c>
      <c r="AN19" s="162">
        <f t="shared" si="6"/>
        <v>0</v>
      </c>
      <c r="AO19" s="162">
        <f t="shared" si="6"/>
        <v>0</v>
      </c>
      <c r="AP19" s="162">
        <f t="shared" si="6"/>
        <v>0</v>
      </c>
      <c r="AQ19" s="162">
        <f t="shared" si="6"/>
        <v>0</v>
      </c>
      <c r="AR19" s="162">
        <f t="shared" si="6"/>
        <v>0</v>
      </c>
      <c r="AS19" s="162">
        <f t="shared" si="3"/>
        <v>6674794.1659831358</v>
      </c>
      <c r="AT19" s="162">
        <f t="shared" si="4"/>
        <v>6674794.1659831358</v>
      </c>
    </row>
    <row r="20" spans="1:46" x14ac:dyDescent="0.25">
      <c r="A20" s="75" t="str">
        <f>'I3 Project list'!A20</f>
        <v>Drury</v>
      </c>
      <c r="B20" s="75" t="str">
        <f>'I3 Project list'!C20</f>
        <v>Drury_10b</v>
      </c>
      <c r="C20" s="75" t="str">
        <f>'I3 Project list'!B20</f>
        <v>10b</v>
      </c>
      <c r="D20" s="75" t="str">
        <f>'I3 Project list'!D20</f>
        <v>New intersection on Waihoehoe Rd/Fitzgerald Rd( including approach cross-sections)</v>
      </c>
      <c r="E20" s="75" t="str">
        <f>'I3 Project list'!E20</f>
        <v>multi-lane roundabout with active mode crossings, SGA design</v>
      </c>
      <c r="F20" s="75">
        <f>IF(AND(ISNUMBER(H20),H20&gt;0),H20-'I1 Assumptions'!$C$24,"")</f>
        <v>2036</v>
      </c>
      <c r="G20" s="162">
        <f>IF(ISNUMBER(H20),Con4_Contigency!I20,0)</f>
        <v>788529.58996265358</v>
      </c>
      <c r="H20" s="75">
        <f>'P1 Date Adjustment'!G19</f>
        <v>2037</v>
      </c>
      <c r="I20" s="75"/>
      <c r="J20" s="162">
        <f>IF(ISNUMBER(H20),Con4_Contigency!J20,0)</f>
        <v>7813611.3914481122</v>
      </c>
      <c r="K20" s="162">
        <f t="shared" si="1"/>
        <v>0</v>
      </c>
      <c r="L20" s="162">
        <f t="shared" si="1"/>
        <v>0</v>
      </c>
      <c r="M20" s="162">
        <f t="shared" si="2"/>
        <v>0</v>
      </c>
      <c r="N20" s="162">
        <f t="shared" si="2"/>
        <v>0</v>
      </c>
      <c r="O20" s="162">
        <f t="shared" si="2"/>
        <v>0</v>
      </c>
      <c r="P20" s="162">
        <f t="shared" si="2"/>
        <v>0</v>
      </c>
      <c r="Q20" s="162">
        <f t="shared" si="2"/>
        <v>0</v>
      </c>
      <c r="R20" s="162">
        <f t="shared" si="2"/>
        <v>0</v>
      </c>
      <c r="S20" s="162">
        <f t="shared" si="2"/>
        <v>0</v>
      </c>
      <c r="T20" s="162">
        <f t="shared" si="2"/>
        <v>0</v>
      </c>
      <c r="U20" s="162">
        <f t="shared" si="2"/>
        <v>0</v>
      </c>
      <c r="V20" s="162">
        <f t="shared" si="2"/>
        <v>0</v>
      </c>
      <c r="W20" s="162">
        <f t="shared" si="2"/>
        <v>0</v>
      </c>
      <c r="X20" s="162">
        <f t="shared" si="2"/>
        <v>0</v>
      </c>
      <c r="Y20" s="162">
        <f t="shared" si="2"/>
        <v>788529.58996265358</v>
      </c>
      <c r="Z20" s="162">
        <f t="shared" si="2"/>
        <v>7813611.3914481122</v>
      </c>
      <c r="AA20" s="162">
        <f t="shared" si="2"/>
        <v>0</v>
      </c>
      <c r="AB20" s="162">
        <f t="shared" si="2"/>
        <v>0</v>
      </c>
      <c r="AC20" s="162">
        <f t="shared" si="5"/>
        <v>0</v>
      </c>
      <c r="AD20" s="162">
        <f t="shared" si="5"/>
        <v>0</v>
      </c>
      <c r="AE20" s="162">
        <f t="shared" si="5"/>
        <v>0</v>
      </c>
      <c r="AF20" s="162">
        <f t="shared" si="5"/>
        <v>0</v>
      </c>
      <c r="AG20" s="162">
        <f t="shared" si="5"/>
        <v>0</v>
      </c>
      <c r="AH20" s="162">
        <f t="shared" si="5"/>
        <v>0</v>
      </c>
      <c r="AI20" s="162">
        <f t="shared" si="5"/>
        <v>0</v>
      </c>
      <c r="AJ20" s="162">
        <f t="shared" si="5"/>
        <v>0</v>
      </c>
      <c r="AK20" s="162">
        <f t="shared" si="6"/>
        <v>0</v>
      </c>
      <c r="AL20" s="162">
        <f t="shared" si="6"/>
        <v>0</v>
      </c>
      <c r="AM20" s="162">
        <f t="shared" si="6"/>
        <v>0</v>
      </c>
      <c r="AN20" s="162">
        <f t="shared" si="6"/>
        <v>0</v>
      </c>
      <c r="AO20" s="162">
        <f t="shared" si="6"/>
        <v>0</v>
      </c>
      <c r="AP20" s="162">
        <f t="shared" si="6"/>
        <v>0</v>
      </c>
      <c r="AQ20" s="162">
        <f t="shared" si="6"/>
        <v>0</v>
      </c>
      <c r="AR20" s="162">
        <f t="shared" si="6"/>
        <v>0</v>
      </c>
      <c r="AS20" s="162">
        <f t="shared" si="3"/>
        <v>8602140.981410766</v>
      </c>
      <c r="AT20" s="162">
        <f t="shared" si="4"/>
        <v>8602140.981410766</v>
      </c>
    </row>
    <row r="21" spans="1:46" x14ac:dyDescent="0.25">
      <c r="A21" s="75" t="str">
        <f>'I3 Project list'!A21</f>
        <v>Drury</v>
      </c>
      <c r="B21" s="75" t="str">
        <f>'I3 Project list'!C21</f>
        <v>Drury_11</v>
      </c>
      <c r="C21" s="75">
        <f>'I3 Project list'!B21</f>
        <v>11</v>
      </c>
      <c r="D21" s="75" t="str">
        <f>'I3 Project list'!D21</f>
        <v>Intersection upgrade Waihoehoe Rd/Fielding Rd/Appleby Rd</v>
      </c>
      <c r="E21" s="75" t="str">
        <f>'I3 Project list'!E21</f>
        <v>Roundabout as per SGA design</v>
      </c>
      <c r="F21" s="75">
        <f>IF(AND(ISNUMBER(H21),H21&gt;0),H21-'I1 Assumptions'!$C$24,"")</f>
        <v>2036</v>
      </c>
      <c r="G21" s="162">
        <f>IF(ISNUMBER(H21),Con4_Contigency!I21,0)</f>
        <v>764820.1648522343</v>
      </c>
      <c r="H21" s="75">
        <f>'P1 Date Adjustment'!G20</f>
        <v>2037</v>
      </c>
      <c r="I21" s="75"/>
      <c r="J21" s="162">
        <f>IF(ISNUMBER(H21),Con4_Contigency!J21,0)</f>
        <v>7578672.5426266864</v>
      </c>
      <c r="K21" s="162">
        <f t="shared" si="1"/>
        <v>0</v>
      </c>
      <c r="L21" s="162">
        <f t="shared" si="1"/>
        <v>0</v>
      </c>
      <c r="M21" s="162">
        <f t="shared" si="2"/>
        <v>0</v>
      </c>
      <c r="N21" s="162">
        <f t="shared" si="2"/>
        <v>0</v>
      </c>
      <c r="O21" s="162">
        <f t="shared" si="2"/>
        <v>0</v>
      </c>
      <c r="P21" s="162">
        <f t="shared" si="2"/>
        <v>0</v>
      </c>
      <c r="Q21" s="162">
        <f t="shared" si="2"/>
        <v>0</v>
      </c>
      <c r="R21" s="162">
        <f t="shared" si="2"/>
        <v>0</v>
      </c>
      <c r="S21" s="162">
        <f t="shared" si="2"/>
        <v>0</v>
      </c>
      <c r="T21" s="162">
        <f t="shared" si="2"/>
        <v>0</v>
      </c>
      <c r="U21" s="162">
        <f t="shared" si="2"/>
        <v>0</v>
      </c>
      <c r="V21" s="162">
        <f t="shared" si="2"/>
        <v>0</v>
      </c>
      <c r="W21" s="162">
        <f t="shared" si="2"/>
        <v>0</v>
      </c>
      <c r="X21" s="162">
        <f t="shared" si="2"/>
        <v>0</v>
      </c>
      <c r="Y21" s="162">
        <f t="shared" si="2"/>
        <v>764820.1648522343</v>
      </c>
      <c r="Z21" s="162">
        <f t="shared" si="2"/>
        <v>7578672.5426266864</v>
      </c>
      <c r="AA21" s="162">
        <f t="shared" si="2"/>
        <v>0</v>
      </c>
      <c r="AB21" s="162">
        <f t="shared" si="2"/>
        <v>0</v>
      </c>
      <c r="AC21" s="162">
        <f t="shared" si="5"/>
        <v>0</v>
      </c>
      <c r="AD21" s="162">
        <f t="shared" si="5"/>
        <v>0</v>
      </c>
      <c r="AE21" s="162">
        <f t="shared" si="5"/>
        <v>0</v>
      </c>
      <c r="AF21" s="162">
        <f t="shared" si="5"/>
        <v>0</v>
      </c>
      <c r="AG21" s="162">
        <f t="shared" si="5"/>
        <v>0</v>
      </c>
      <c r="AH21" s="162">
        <f t="shared" si="5"/>
        <v>0</v>
      </c>
      <c r="AI21" s="162">
        <f t="shared" si="5"/>
        <v>0</v>
      </c>
      <c r="AJ21" s="162">
        <f t="shared" si="5"/>
        <v>0</v>
      </c>
      <c r="AK21" s="162">
        <f t="shared" si="6"/>
        <v>0</v>
      </c>
      <c r="AL21" s="162">
        <f t="shared" si="6"/>
        <v>0</v>
      </c>
      <c r="AM21" s="162">
        <f t="shared" si="6"/>
        <v>0</v>
      </c>
      <c r="AN21" s="162">
        <f t="shared" si="6"/>
        <v>0</v>
      </c>
      <c r="AO21" s="162">
        <f t="shared" si="6"/>
        <v>0</v>
      </c>
      <c r="AP21" s="162">
        <f t="shared" si="6"/>
        <v>0</v>
      </c>
      <c r="AQ21" s="162">
        <f t="shared" si="6"/>
        <v>0</v>
      </c>
      <c r="AR21" s="162">
        <f t="shared" si="6"/>
        <v>0</v>
      </c>
      <c r="AS21" s="162">
        <f t="shared" si="3"/>
        <v>8343492.7074789209</v>
      </c>
      <c r="AT21" s="162">
        <f t="shared" si="4"/>
        <v>8343492.7074789209</v>
      </c>
    </row>
    <row r="22" spans="1:46" x14ac:dyDescent="0.25">
      <c r="A22" s="75" t="str">
        <f>'I3 Project list'!A22</f>
        <v>Drury</v>
      </c>
      <c r="B22" s="75" t="str">
        <f>'I3 Project list'!C22</f>
        <v>Drury_12</v>
      </c>
      <c r="C22" s="75">
        <f>'I3 Project list'!B22</f>
        <v>12</v>
      </c>
      <c r="D22" s="75" t="str">
        <f>'I3 Project list'!D22</f>
        <v>Interim walking, cycling and bus connections within Drury Centre (includes Bremner/Norrie/Firth Intersection upgrades, active mode on Norrie) -overlap with project 36 and 46</v>
      </c>
      <c r="E22" s="75" t="str">
        <f>'I3 Project list'!E22</f>
        <v>Intersection improvements on Bremner-Firth Rd, Norrie-Firth Rd, GSR-Firth Rd, Active mode facilities on both sides of Firth &amp; Norrie Rd</v>
      </c>
      <c r="F22" s="75">
        <f>IF(AND(ISNUMBER(H22),H22&gt;0),H22-'I1 Assumptions'!$C$24,"")</f>
        <v>2035</v>
      </c>
      <c r="G22" s="162">
        <f>IF(ISNUMBER(H22),Con4_Contigency!I22,0)</f>
        <v>1915018.4696453623</v>
      </c>
      <c r="H22" s="75">
        <f>'P1 Date Adjustment'!G21</f>
        <v>2036</v>
      </c>
      <c r="I22" s="75"/>
      <c r="J22" s="162">
        <f>IF(ISNUMBER(H22),Con4_Contigency!J22,0)</f>
        <v>18976092.108304042</v>
      </c>
      <c r="K22" s="162">
        <f t="shared" si="1"/>
        <v>0</v>
      </c>
      <c r="L22" s="162">
        <f t="shared" si="1"/>
        <v>0</v>
      </c>
      <c r="M22" s="162">
        <f t="shared" si="2"/>
        <v>0</v>
      </c>
      <c r="N22" s="162">
        <f t="shared" si="2"/>
        <v>0</v>
      </c>
      <c r="O22" s="162">
        <f t="shared" si="2"/>
        <v>0</v>
      </c>
      <c r="P22" s="162">
        <f t="shared" si="2"/>
        <v>0</v>
      </c>
      <c r="Q22" s="162">
        <f t="shared" si="2"/>
        <v>0</v>
      </c>
      <c r="R22" s="162">
        <f t="shared" si="2"/>
        <v>0</v>
      </c>
      <c r="S22" s="162">
        <f t="shared" si="2"/>
        <v>0</v>
      </c>
      <c r="T22" s="162">
        <f t="shared" si="2"/>
        <v>0</v>
      </c>
      <c r="U22" s="162">
        <f t="shared" si="2"/>
        <v>0</v>
      </c>
      <c r="V22" s="162">
        <f t="shared" si="2"/>
        <v>0</v>
      </c>
      <c r="W22" s="162">
        <f t="shared" si="2"/>
        <v>0</v>
      </c>
      <c r="X22" s="162">
        <f t="shared" si="2"/>
        <v>1915018.4696453623</v>
      </c>
      <c r="Y22" s="162">
        <f t="shared" si="2"/>
        <v>18976092.108304042</v>
      </c>
      <c r="Z22" s="162">
        <f t="shared" si="2"/>
        <v>0</v>
      </c>
      <c r="AA22" s="162">
        <f t="shared" si="2"/>
        <v>0</v>
      </c>
      <c r="AB22" s="162">
        <f t="shared" si="2"/>
        <v>0</v>
      </c>
      <c r="AC22" s="162">
        <f t="shared" si="5"/>
        <v>0</v>
      </c>
      <c r="AD22" s="162">
        <f t="shared" si="5"/>
        <v>0</v>
      </c>
      <c r="AE22" s="162">
        <f t="shared" si="5"/>
        <v>0</v>
      </c>
      <c r="AF22" s="162">
        <f t="shared" si="5"/>
        <v>0</v>
      </c>
      <c r="AG22" s="162">
        <f t="shared" si="5"/>
        <v>0</v>
      </c>
      <c r="AH22" s="162">
        <f t="shared" si="5"/>
        <v>0</v>
      </c>
      <c r="AI22" s="162">
        <f t="shared" si="5"/>
        <v>0</v>
      </c>
      <c r="AJ22" s="162">
        <f t="shared" si="5"/>
        <v>0</v>
      </c>
      <c r="AK22" s="162">
        <f t="shared" si="6"/>
        <v>0</v>
      </c>
      <c r="AL22" s="162">
        <f t="shared" si="6"/>
        <v>0</v>
      </c>
      <c r="AM22" s="162">
        <f t="shared" si="6"/>
        <v>0</v>
      </c>
      <c r="AN22" s="162">
        <f t="shared" si="6"/>
        <v>0</v>
      </c>
      <c r="AO22" s="162">
        <f t="shared" si="6"/>
        <v>0</v>
      </c>
      <c r="AP22" s="162">
        <f t="shared" si="6"/>
        <v>0</v>
      </c>
      <c r="AQ22" s="162">
        <f t="shared" si="6"/>
        <v>0</v>
      </c>
      <c r="AR22" s="162">
        <f t="shared" si="6"/>
        <v>0</v>
      </c>
      <c r="AS22" s="162">
        <f t="shared" si="3"/>
        <v>20891110.577949405</v>
      </c>
      <c r="AT22" s="162">
        <f t="shared" si="4"/>
        <v>20891110.577949405</v>
      </c>
    </row>
    <row r="23" spans="1:46" x14ac:dyDescent="0.25">
      <c r="A23" s="75" t="str">
        <f>'I3 Project list'!A23</f>
        <v>Drury</v>
      </c>
      <c r="B23" s="75" t="str">
        <f>'I3 Project list'!C23</f>
        <v>Drury_13a</v>
      </c>
      <c r="C23" s="75" t="str">
        <f>'I3 Project list'!B23</f>
        <v>13a</v>
      </c>
      <c r="D23" s="75" t="str">
        <f>'I3 Project list'!D23</f>
        <v>N-S Opaheke Arterial across development (upto Waihoehoe Stream)</v>
      </c>
      <c r="E23" s="75" t="str">
        <f>'I3 Project list'!E23</f>
        <v>2-lane urban- new 2-lane arterial with active modes on both sides + intersection improvements (TDM)</v>
      </c>
      <c r="F23" s="75">
        <f>IF(AND(ISNUMBER(H23),H23&gt;0),H23-'I1 Assumptions'!$C$24,"")</f>
        <v>2036</v>
      </c>
      <c r="G23" s="162">
        <f>IF(ISNUMBER(H23),Con4_Contigency!I23,0)</f>
        <v>2470553.2307778848</v>
      </c>
      <c r="H23" s="75">
        <f>'P1 Date Adjustment'!G22</f>
        <v>2037</v>
      </c>
      <c r="I23" s="75"/>
      <c r="J23" s="162">
        <f>IF(ISNUMBER(H23),Con4_Contigency!J23,0)</f>
        <v>24480936.559526313</v>
      </c>
      <c r="K23" s="162">
        <f t="shared" si="1"/>
        <v>0</v>
      </c>
      <c r="L23" s="162">
        <f t="shared" si="1"/>
        <v>0</v>
      </c>
      <c r="M23" s="162">
        <f t="shared" si="2"/>
        <v>0</v>
      </c>
      <c r="N23" s="162">
        <f t="shared" si="2"/>
        <v>0</v>
      </c>
      <c r="O23" s="162">
        <f t="shared" si="2"/>
        <v>0</v>
      </c>
      <c r="P23" s="162">
        <f t="shared" si="2"/>
        <v>0</v>
      </c>
      <c r="Q23" s="162">
        <f t="shared" si="2"/>
        <v>0</v>
      </c>
      <c r="R23" s="162">
        <f t="shared" si="2"/>
        <v>0</v>
      </c>
      <c r="S23" s="162">
        <f t="shared" si="2"/>
        <v>0</v>
      </c>
      <c r="T23" s="162">
        <f t="shared" si="2"/>
        <v>0</v>
      </c>
      <c r="U23" s="162">
        <f t="shared" si="2"/>
        <v>0</v>
      </c>
      <c r="V23" s="162">
        <f t="shared" si="2"/>
        <v>0</v>
      </c>
      <c r="W23" s="162">
        <f t="shared" si="2"/>
        <v>0</v>
      </c>
      <c r="X23" s="162">
        <f t="shared" si="2"/>
        <v>0</v>
      </c>
      <c r="Y23" s="162">
        <f t="shared" si="2"/>
        <v>2470553.2307778848</v>
      </c>
      <c r="Z23" s="162">
        <f t="shared" si="2"/>
        <v>24480936.559526313</v>
      </c>
      <c r="AA23" s="162">
        <f t="shared" si="2"/>
        <v>0</v>
      </c>
      <c r="AB23" s="162">
        <f t="shared" si="2"/>
        <v>0</v>
      </c>
      <c r="AC23" s="162">
        <f t="shared" si="5"/>
        <v>0</v>
      </c>
      <c r="AD23" s="162">
        <f t="shared" si="5"/>
        <v>0</v>
      </c>
      <c r="AE23" s="162">
        <f t="shared" si="5"/>
        <v>0</v>
      </c>
      <c r="AF23" s="162">
        <f t="shared" si="5"/>
        <v>0</v>
      </c>
      <c r="AG23" s="162">
        <f t="shared" si="5"/>
        <v>0</v>
      </c>
      <c r="AH23" s="162">
        <f t="shared" si="5"/>
        <v>0</v>
      </c>
      <c r="AI23" s="162">
        <f t="shared" si="5"/>
        <v>0</v>
      </c>
      <c r="AJ23" s="162">
        <f t="shared" si="5"/>
        <v>0</v>
      </c>
      <c r="AK23" s="162">
        <f t="shared" si="6"/>
        <v>0</v>
      </c>
      <c r="AL23" s="162">
        <f t="shared" si="6"/>
        <v>0</v>
      </c>
      <c r="AM23" s="162">
        <f t="shared" si="6"/>
        <v>0</v>
      </c>
      <c r="AN23" s="162">
        <f t="shared" si="6"/>
        <v>0</v>
      </c>
      <c r="AO23" s="162">
        <f t="shared" si="6"/>
        <v>0</v>
      </c>
      <c r="AP23" s="162">
        <f t="shared" si="6"/>
        <v>0</v>
      </c>
      <c r="AQ23" s="162">
        <f t="shared" si="6"/>
        <v>0</v>
      </c>
      <c r="AR23" s="162">
        <f t="shared" si="6"/>
        <v>0</v>
      </c>
      <c r="AS23" s="162">
        <f t="shared" si="3"/>
        <v>26951489.790304199</v>
      </c>
      <c r="AT23" s="162">
        <f t="shared" si="4"/>
        <v>26951489.790304199</v>
      </c>
    </row>
    <row r="24" spans="1:46" x14ac:dyDescent="0.25">
      <c r="A24" s="75" t="str">
        <f>'I3 Project list'!A24</f>
        <v>Drury</v>
      </c>
      <c r="B24" s="75" t="str">
        <f>'I3 Project list'!C24</f>
        <v>Drury_13b</v>
      </c>
      <c r="C24" s="75" t="str">
        <f>'I3 Project list'!B24</f>
        <v>13b</v>
      </c>
      <c r="D24" s="75" t="str">
        <f>'I3 Project list'!D24</f>
        <v>N-S Opaheke Arterial across development (upto Waihoihoi Stream)</v>
      </c>
      <c r="E24" s="75" t="str">
        <f>'I3 Project list'!E24</f>
        <v>4-lane urban- upgrade 2-lane arterial with SGA design + intersection improvements (TDM)</v>
      </c>
      <c r="F24" s="75">
        <f>IF(AND(ISNUMBER(H24),H24&gt;0),H24-'I1 Assumptions'!$C$24,"")</f>
        <v>2049</v>
      </c>
      <c r="G24" s="162">
        <f>IF(ISNUMBER(H24),Con4_Contigency!I24,0)</f>
        <v>1453158.3132192451</v>
      </c>
      <c r="H24" s="75">
        <f>'P1 Date Adjustment'!G23</f>
        <v>2050</v>
      </c>
      <c r="I24" s="75"/>
      <c r="J24" s="162">
        <f>IF(ISNUMBER(H24),Con4_Contigency!J24,0)</f>
        <v>14399477.830990702</v>
      </c>
      <c r="K24" s="162">
        <f t="shared" si="1"/>
        <v>0</v>
      </c>
      <c r="L24" s="162">
        <f t="shared" si="1"/>
        <v>0</v>
      </c>
      <c r="M24" s="162">
        <f t="shared" si="2"/>
        <v>0</v>
      </c>
      <c r="N24" s="162">
        <f t="shared" si="2"/>
        <v>0</v>
      </c>
      <c r="O24" s="162">
        <f t="shared" si="2"/>
        <v>0</v>
      </c>
      <c r="P24" s="162">
        <f t="shared" si="2"/>
        <v>0</v>
      </c>
      <c r="Q24" s="162">
        <f t="shared" si="2"/>
        <v>0</v>
      </c>
      <c r="R24" s="162">
        <f t="shared" si="2"/>
        <v>0</v>
      </c>
      <c r="S24" s="162">
        <f t="shared" si="2"/>
        <v>0</v>
      </c>
      <c r="T24" s="162">
        <f t="shared" si="2"/>
        <v>0</v>
      </c>
      <c r="U24" s="162">
        <f t="shared" si="2"/>
        <v>0</v>
      </c>
      <c r="V24" s="162">
        <f t="shared" si="2"/>
        <v>0</v>
      </c>
      <c r="W24" s="162">
        <f t="shared" si="2"/>
        <v>0</v>
      </c>
      <c r="X24" s="162">
        <f t="shared" si="2"/>
        <v>0</v>
      </c>
      <c r="Y24" s="162">
        <f t="shared" si="2"/>
        <v>0</v>
      </c>
      <c r="Z24" s="162">
        <f t="shared" si="2"/>
        <v>0</v>
      </c>
      <c r="AA24" s="162">
        <f t="shared" si="2"/>
        <v>0</v>
      </c>
      <c r="AB24" s="162">
        <f t="shared" si="2"/>
        <v>0</v>
      </c>
      <c r="AC24" s="162">
        <f t="shared" si="5"/>
        <v>0</v>
      </c>
      <c r="AD24" s="162">
        <f t="shared" si="5"/>
        <v>0</v>
      </c>
      <c r="AE24" s="162">
        <f t="shared" si="5"/>
        <v>0</v>
      </c>
      <c r="AF24" s="162">
        <f t="shared" si="5"/>
        <v>0</v>
      </c>
      <c r="AG24" s="162">
        <f t="shared" si="5"/>
        <v>0</v>
      </c>
      <c r="AH24" s="162">
        <f t="shared" si="5"/>
        <v>0</v>
      </c>
      <c r="AI24" s="162">
        <f t="shared" si="5"/>
        <v>0</v>
      </c>
      <c r="AJ24" s="162">
        <f t="shared" si="5"/>
        <v>0</v>
      </c>
      <c r="AK24" s="162">
        <f t="shared" si="6"/>
        <v>0</v>
      </c>
      <c r="AL24" s="162">
        <f t="shared" si="6"/>
        <v>1453158.3132192451</v>
      </c>
      <c r="AM24" s="162">
        <f t="shared" si="6"/>
        <v>14399477.830990702</v>
      </c>
      <c r="AN24" s="162">
        <f t="shared" si="6"/>
        <v>0</v>
      </c>
      <c r="AO24" s="162">
        <f t="shared" si="6"/>
        <v>0</v>
      </c>
      <c r="AP24" s="162">
        <f t="shared" si="6"/>
        <v>0</v>
      </c>
      <c r="AQ24" s="162">
        <f t="shared" si="6"/>
        <v>0</v>
      </c>
      <c r="AR24" s="162">
        <f t="shared" si="6"/>
        <v>0</v>
      </c>
      <c r="AS24" s="162">
        <f t="shared" si="3"/>
        <v>15852636.144209947</v>
      </c>
      <c r="AT24" s="162">
        <f t="shared" si="4"/>
        <v>15852636.144209947</v>
      </c>
    </row>
    <row r="25" spans="1:46" x14ac:dyDescent="0.25">
      <c r="A25" s="75" t="str">
        <f>'I3 Project list'!A25</f>
        <v>Drury</v>
      </c>
      <c r="B25" s="75" t="str">
        <f>'I3 Project list'!C25</f>
        <v>Drury_14</v>
      </c>
      <c r="C25" s="75">
        <f>'I3 Project list'!B25</f>
        <v>14</v>
      </c>
      <c r="D25" s="75" t="str">
        <f>'I3 Project list'!D25</f>
        <v xml:space="preserve">Upgrade Brookefield Road from Fitzgerald to Quarry Rd+ New connection + Intersections on Quarry &amp; Fitzgerald </v>
      </c>
      <c r="E25" s="75" t="str">
        <f>'I3 Project list'!E25</f>
        <v>2-lane urban (upgrade existing road layout with active modes on both sides + intersection improvements + new connection to Quarry Rd)</v>
      </c>
      <c r="F25" s="75" t="str">
        <f>IF(AND(ISNUMBER(H25),H25&gt;0),H25-'I1 Assumptions'!$C$24,"")</f>
        <v/>
      </c>
      <c r="G25" s="162">
        <f>IF(ISNUMBER(H25),Con4_Contigency!I25,0)</f>
        <v>4651233.8044581385</v>
      </c>
      <c r="H25" s="75">
        <f>'P1 Date Adjustment'!G24</f>
        <v>0</v>
      </c>
      <c r="I25" s="75"/>
      <c r="J25" s="162">
        <f>IF(ISNUMBER(H25),Con4_Contigency!J25,0)</f>
        <v>46089498.607812464</v>
      </c>
      <c r="K25" s="162">
        <f t="shared" si="1"/>
        <v>0</v>
      </c>
      <c r="L25" s="162">
        <f t="shared" si="1"/>
        <v>0</v>
      </c>
      <c r="M25" s="162">
        <f t="shared" si="2"/>
        <v>0</v>
      </c>
      <c r="N25" s="162">
        <f t="shared" si="2"/>
        <v>0</v>
      </c>
      <c r="O25" s="162">
        <f t="shared" si="2"/>
        <v>0</v>
      </c>
      <c r="P25" s="162">
        <f t="shared" si="2"/>
        <v>0</v>
      </c>
      <c r="Q25" s="162">
        <f t="shared" si="2"/>
        <v>0</v>
      </c>
      <c r="R25" s="162">
        <f t="shared" si="2"/>
        <v>0</v>
      </c>
      <c r="S25" s="162">
        <f t="shared" si="2"/>
        <v>0</v>
      </c>
      <c r="T25" s="162">
        <f t="shared" si="2"/>
        <v>0</v>
      </c>
      <c r="U25" s="162">
        <f t="shared" si="2"/>
        <v>0</v>
      </c>
      <c r="V25" s="162">
        <f t="shared" si="2"/>
        <v>0</v>
      </c>
      <c r="W25" s="162">
        <f t="shared" si="2"/>
        <v>0</v>
      </c>
      <c r="X25" s="162">
        <f t="shared" si="2"/>
        <v>0</v>
      </c>
      <c r="Y25" s="162">
        <f t="shared" si="2"/>
        <v>0</v>
      </c>
      <c r="Z25" s="162">
        <f t="shared" si="2"/>
        <v>0</v>
      </c>
      <c r="AA25" s="162">
        <f t="shared" si="2"/>
        <v>0</v>
      </c>
      <c r="AB25" s="162">
        <f t="shared" si="2"/>
        <v>0</v>
      </c>
      <c r="AC25" s="162">
        <f t="shared" si="5"/>
        <v>0</v>
      </c>
      <c r="AD25" s="162">
        <f t="shared" si="5"/>
        <v>0</v>
      </c>
      <c r="AE25" s="162">
        <f t="shared" si="5"/>
        <v>0</v>
      </c>
      <c r="AF25" s="162">
        <f t="shared" si="5"/>
        <v>0</v>
      </c>
      <c r="AG25" s="162">
        <f t="shared" si="5"/>
        <v>0</v>
      </c>
      <c r="AH25" s="162">
        <f t="shared" si="5"/>
        <v>0</v>
      </c>
      <c r="AI25" s="162">
        <f t="shared" si="5"/>
        <v>0</v>
      </c>
      <c r="AJ25" s="162">
        <f t="shared" si="5"/>
        <v>0</v>
      </c>
      <c r="AK25" s="162">
        <f t="shared" si="6"/>
        <v>0</v>
      </c>
      <c r="AL25" s="162">
        <f t="shared" si="6"/>
        <v>0</v>
      </c>
      <c r="AM25" s="162">
        <f t="shared" si="6"/>
        <v>0</v>
      </c>
      <c r="AN25" s="162">
        <f t="shared" si="6"/>
        <v>0</v>
      </c>
      <c r="AO25" s="162">
        <f t="shared" si="6"/>
        <v>0</v>
      </c>
      <c r="AP25" s="162">
        <f t="shared" si="6"/>
        <v>0</v>
      </c>
      <c r="AQ25" s="162">
        <f t="shared" si="6"/>
        <v>0</v>
      </c>
      <c r="AR25" s="162">
        <f t="shared" si="6"/>
        <v>0</v>
      </c>
      <c r="AS25" s="162">
        <f t="shared" si="3"/>
        <v>0</v>
      </c>
      <c r="AT25" s="162">
        <f t="shared" si="4"/>
        <v>0</v>
      </c>
    </row>
    <row r="26" spans="1:46" x14ac:dyDescent="0.25">
      <c r="A26" s="75" t="str">
        <f>'I3 Project list'!A26</f>
        <v>Drury</v>
      </c>
      <c r="B26" s="75" t="str">
        <f>'I3 Project list'!C26</f>
        <v>Drury_14a</v>
      </c>
      <c r="C26" s="75" t="str">
        <f>'I3 Project list'!B26</f>
        <v>14a</v>
      </c>
      <c r="D26" s="75" t="str">
        <f>'I3 Project list'!D26</f>
        <v>Western end of Brookefield Road Extension tie in with Quarry Rd</v>
      </c>
      <c r="E26" s="75" t="str">
        <f>'I3 Project list'!E26</f>
        <v>2-lane urban (New Road connection to Quarry Road with active modes on both sides + intersection improvements)</v>
      </c>
      <c r="F26" s="75">
        <f>IF(AND(ISNUMBER(H26),H26&gt;0),H26-'I1 Assumptions'!$C$24,"")</f>
        <v>2036</v>
      </c>
      <c r="G26" s="162">
        <f>IF(ISNUMBER(H26),Con4_Contigency!I26,0)</f>
        <v>2382360.7825392219</v>
      </c>
      <c r="H26" s="75">
        <f>'P1 Date Adjustment'!G25</f>
        <v>2037</v>
      </c>
      <c r="I26" s="75"/>
      <c r="J26" s="162">
        <f>IF(ISNUMBER(H26),Con4_Contigency!J26,0)</f>
        <v>23607029.572434109</v>
      </c>
      <c r="K26" s="162">
        <f t="shared" si="1"/>
        <v>0</v>
      </c>
      <c r="L26" s="162">
        <f t="shared" si="1"/>
        <v>0</v>
      </c>
      <c r="M26" s="162">
        <f t="shared" si="2"/>
        <v>0</v>
      </c>
      <c r="N26" s="162">
        <f t="shared" si="2"/>
        <v>0</v>
      </c>
      <c r="O26" s="162">
        <f t="shared" si="2"/>
        <v>0</v>
      </c>
      <c r="P26" s="162">
        <f t="shared" si="2"/>
        <v>0</v>
      </c>
      <c r="Q26" s="162">
        <f t="shared" si="2"/>
        <v>0</v>
      </c>
      <c r="R26" s="162">
        <f t="shared" si="2"/>
        <v>0</v>
      </c>
      <c r="S26" s="162">
        <f t="shared" si="2"/>
        <v>0</v>
      </c>
      <c r="T26" s="162">
        <f t="shared" si="2"/>
        <v>0</v>
      </c>
      <c r="U26" s="162">
        <f t="shared" si="2"/>
        <v>0</v>
      </c>
      <c r="V26" s="162">
        <f t="shared" si="2"/>
        <v>0</v>
      </c>
      <c r="W26" s="162">
        <f t="shared" si="2"/>
        <v>0</v>
      </c>
      <c r="X26" s="162">
        <f t="shared" si="2"/>
        <v>0</v>
      </c>
      <c r="Y26" s="162">
        <f t="shared" si="2"/>
        <v>2382360.7825392219</v>
      </c>
      <c r="Z26" s="162">
        <f t="shared" si="2"/>
        <v>23607029.572434109</v>
      </c>
      <c r="AA26" s="162">
        <f t="shared" si="2"/>
        <v>0</v>
      </c>
      <c r="AB26" s="162">
        <f t="shared" si="2"/>
        <v>0</v>
      </c>
      <c r="AC26" s="162">
        <f t="shared" si="5"/>
        <v>0</v>
      </c>
      <c r="AD26" s="162">
        <f t="shared" si="5"/>
        <v>0</v>
      </c>
      <c r="AE26" s="162">
        <f t="shared" si="5"/>
        <v>0</v>
      </c>
      <c r="AF26" s="162">
        <f t="shared" si="5"/>
        <v>0</v>
      </c>
      <c r="AG26" s="162">
        <f t="shared" si="5"/>
        <v>0</v>
      </c>
      <c r="AH26" s="162">
        <f t="shared" si="5"/>
        <v>0</v>
      </c>
      <c r="AI26" s="162">
        <f t="shared" si="5"/>
        <v>0</v>
      </c>
      <c r="AJ26" s="162">
        <f t="shared" si="5"/>
        <v>0</v>
      </c>
      <c r="AK26" s="162">
        <f t="shared" si="6"/>
        <v>0</v>
      </c>
      <c r="AL26" s="162">
        <f t="shared" si="6"/>
        <v>0</v>
      </c>
      <c r="AM26" s="162">
        <f t="shared" si="6"/>
        <v>0</v>
      </c>
      <c r="AN26" s="162">
        <f t="shared" si="6"/>
        <v>0</v>
      </c>
      <c r="AO26" s="162">
        <f t="shared" si="6"/>
        <v>0</v>
      </c>
      <c r="AP26" s="162">
        <f t="shared" si="6"/>
        <v>0</v>
      </c>
      <c r="AQ26" s="162">
        <f t="shared" si="6"/>
        <v>0</v>
      </c>
      <c r="AR26" s="162">
        <f t="shared" si="6"/>
        <v>0</v>
      </c>
      <c r="AS26" s="162">
        <f t="shared" si="3"/>
        <v>25989390.354973331</v>
      </c>
      <c r="AT26" s="162">
        <f t="shared" si="4"/>
        <v>25989390.354973331</v>
      </c>
    </row>
    <row r="27" spans="1:46" x14ac:dyDescent="0.25">
      <c r="A27" s="75" t="str">
        <f>'I3 Project list'!A27</f>
        <v>Drury</v>
      </c>
      <c r="B27" s="75" t="str">
        <f>'I3 Project list'!C27</f>
        <v>Drury_14b</v>
      </c>
      <c r="C27" s="75" t="str">
        <f>'I3 Project list'!B27</f>
        <v>14b</v>
      </c>
      <c r="D27" s="75" t="str">
        <f>'I3 Project list'!D27</f>
        <v>Brookefield Road Upgrade</v>
      </c>
      <c r="E27" s="75" t="str">
        <f>'I3 Project list'!E27</f>
        <v>2-lane urban (upgrade existing road layout with active modes on both sides + intersection improvements)</v>
      </c>
      <c r="F27" s="75">
        <f>IF(AND(ISNUMBER(H27),H27&gt;0),H27-'I1 Assumptions'!$C$24,"")</f>
        <v>2035</v>
      </c>
      <c r="G27" s="162">
        <f>IF(ISNUMBER(H27),Con4_Contigency!I27,0)</f>
        <v>2268873.0219189171</v>
      </c>
      <c r="H27" s="75">
        <f>'P1 Date Adjustment'!G26</f>
        <v>2036</v>
      </c>
      <c r="I27" s="75"/>
      <c r="J27" s="162">
        <f>IF(ISNUMBER(H27),Con4_Contigency!J27,0)</f>
        <v>22482469.035378359</v>
      </c>
      <c r="K27" s="162">
        <f t="shared" si="1"/>
        <v>0</v>
      </c>
      <c r="L27" s="162">
        <f t="shared" si="1"/>
        <v>0</v>
      </c>
      <c r="M27" s="162">
        <f t="shared" si="2"/>
        <v>0</v>
      </c>
      <c r="N27" s="162">
        <f t="shared" si="2"/>
        <v>0</v>
      </c>
      <c r="O27" s="162">
        <f t="shared" si="2"/>
        <v>0</v>
      </c>
      <c r="P27" s="162">
        <f t="shared" si="2"/>
        <v>0</v>
      </c>
      <c r="Q27" s="162">
        <f t="shared" si="2"/>
        <v>0</v>
      </c>
      <c r="R27" s="162">
        <f t="shared" si="2"/>
        <v>0</v>
      </c>
      <c r="S27" s="162">
        <f t="shared" si="2"/>
        <v>0</v>
      </c>
      <c r="T27" s="162">
        <f t="shared" si="2"/>
        <v>0</v>
      </c>
      <c r="U27" s="162">
        <f t="shared" si="2"/>
        <v>0</v>
      </c>
      <c r="V27" s="162">
        <f t="shared" si="2"/>
        <v>0</v>
      </c>
      <c r="W27" s="162">
        <f t="shared" si="2"/>
        <v>0</v>
      </c>
      <c r="X27" s="162">
        <f t="shared" si="2"/>
        <v>2268873.0219189171</v>
      </c>
      <c r="Y27" s="162">
        <f t="shared" si="2"/>
        <v>22482469.035378359</v>
      </c>
      <c r="Z27" s="162">
        <f t="shared" si="2"/>
        <v>0</v>
      </c>
      <c r="AA27" s="162">
        <f t="shared" si="2"/>
        <v>0</v>
      </c>
      <c r="AB27" s="162">
        <f t="shared" si="2"/>
        <v>0</v>
      </c>
      <c r="AC27" s="162">
        <f t="shared" si="5"/>
        <v>0</v>
      </c>
      <c r="AD27" s="162">
        <f t="shared" si="5"/>
        <v>0</v>
      </c>
      <c r="AE27" s="162">
        <f t="shared" si="5"/>
        <v>0</v>
      </c>
      <c r="AF27" s="162">
        <f t="shared" si="5"/>
        <v>0</v>
      </c>
      <c r="AG27" s="162">
        <f t="shared" si="5"/>
        <v>0</v>
      </c>
      <c r="AH27" s="162">
        <f t="shared" si="5"/>
        <v>0</v>
      </c>
      <c r="AI27" s="162">
        <f t="shared" si="5"/>
        <v>0</v>
      </c>
      <c r="AJ27" s="162">
        <f t="shared" si="5"/>
        <v>0</v>
      </c>
      <c r="AK27" s="162">
        <f t="shared" si="6"/>
        <v>0</v>
      </c>
      <c r="AL27" s="162">
        <f t="shared" si="6"/>
        <v>0</v>
      </c>
      <c r="AM27" s="162">
        <f t="shared" si="6"/>
        <v>0</v>
      </c>
      <c r="AN27" s="162">
        <f t="shared" si="6"/>
        <v>0</v>
      </c>
      <c r="AO27" s="162">
        <f t="shared" si="6"/>
        <v>0</v>
      </c>
      <c r="AP27" s="162">
        <f t="shared" si="6"/>
        <v>0</v>
      </c>
      <c r="AQ27" s="162">
        <f t="shared" si="6"/>
        <v>0</v>
      </c>
      <c r="AR27" s="162">
        <f t="shared" si="6"/>
        <v>0</v>
      </c>
      <c r="AS27" s="162">
        <f t="shared" si="3"/>
        <v>24751342.057297274</v>
      </c>
      <c r="AT27" s="162">
        <f t="shared" si="4"/>
        <v>24751342.057297274</v>
      </c>
    </row>
    <row r="28" spans="1:46" x14ac:dyDescent="0.25">
      <c r="A28" s="75" t="str">
        <f>'I3 Project list'!A28</f>
        <v>Drury</v>
      </c>
      <c r="B28" s="75" t="str">
        <f>'I3 Project list'!C28</f>
        <v>Drury_15</v>
      </c>
      <c r="C28" s="75">
        <f>'I3 Project list'!B28</f>
        <v>15</v>
      </c>
      <c r="D28" s="75" t="str">
        <f>'I3 Project list'!D28</f>
        <v>New Collector road E-W from Fitgerald Rd (collector 1) + Intersections</v>
      </c>
      <c r="E28" s="75" t="str">
        <f>'I3 Project list'!E28</f>
        <v>2-lane collector- new collector with active mode on both sides + intersection improvements (TDM)</v>
      </c>
      <c r="F28" s="75">
        <f>IF(AND(ISNUMBER(H28),H28&gt;0),H28-'I1 Assumptions'!$C$24,"")</f>
        <v>2032</v>
      </c>
      <c r="G28" s="162">
        <f>IF(ISNUMBER(H28),Con4_Contigency!I28,0)</f>
        <v>3356209.0861992752</v>
      </c>
      <c r="H28" s="75">
        <f>'P1 Date Adjustment'!G27</f>
        <v>2033</v>
      </c>
      <c r="I28" s="75"/>
      <c r="J28" s="162">
        <f>IF(ISNUMBER(H28),Con4_Contigency!J28,0)</f>
        <v>33256980.945065543</v>
      </c>
      <c r="K28" s="162">
        <f t="shared" si="1"/>
        <v>0</v>
      </c>
      <c r="L28" s="162">
        <f t="shared" si="1"/>
        <v>0</v>
      </c>
      <c r="M28" s="162">
        <f t="shared" si="2"/>
        <v>0</v>
      </c>
      <c r="N28" s="162">
        <f t="shared" si="2"/>
        <v>0</v>
      </c>
      <c r="O28" s="162">
        <f t="shared" si="2"/>
        <v>0</v>
      </c>
      <c r="P28" s="162">
        <f t="shared" si="2"/>
        <v>0</v>
      </c>
      <c r="Q28" s="162">
        <f t="shared" si="2"/>
        <v>0</v>
      </c>
      <c r="R28" s="162">
        <f t="shared" si="2"/>
        <v>0</v>
      </c>
      <c r="S28" s="162">
        <f t="shared" si="2"/>
        <v>0</v>
      </c>
      <c r="T28" s="162">
        <f t="shared" si="2"/>
        <v>0</v>
      </c>
      <c r="U28" s="162">
        <f t="shared" si="2"/>
        <v>3356209.0861992752</v>
      </c>
      <c r="V28" s="162">
        <f t="shared" si="2"/>
        <v>33256980.945065543</v>
      </c>
      <c r="W28" s="162">
        <f t="shared" si="2"/>
        <v>0</v>
      </c>
      <c r="X28" s="162">
        <f t="shared" si="2"/>
        <v>0</v>
      </c>
      <c r="Y28" s="162">
        <f t="shared" si="2"/>
        <v>0</v>
      </c>
      <c r="Z28" s="162">
        <f t="shared" si="2"/>
        <v>0</v>
      </c>
      <c r="AA28" s="162">
        <f t="shared" si="2"/>
        <v>0</v>
      </c>
      <c r="AB28" s="162">
        <f t="shared" si="2"/>
        <v>0</v>
      </c>
      <c r="AC28" s="162">
        <f t="shared" si="5"/>
        <v>0</v>
      </c>
      <c r="AD28" s="162">
        <f t="shared" si="5"/>
        <v>0</v>
      </c>
      <c r="AE28" s="162">
        <f t="shared" si="5"/>
        <v>0</v>
      </c>
      <c r="AF28" s="162">
        <f t="shared" si="5"/>
        <v>0</v>
      </c>
      <c r="AG28" s="162">
        <f t="shared" si="5"/>
        <v>0</v>
      </c>
      <c r="AH28" s="162">
        <f t="shared" si="5"/>
        <v>0</v>
      </c>
      <c r="AI28" s="162">
        <f t="shared" si="5"/>
        <v>0</v>
      </c>
      <c r="AJ28" s="162">
        <f t="shared" si="5"/>
        <v>0</v>
      </c>
      <c r="AK28" s="162">
        <f t="shared" si="6"/>
        <v>0</v>
      </c>
      <c r="AL28" s="162">
        <f t="shared" si="6"/>
        <v>0</v>
      </c>
      <c r="AM28" s="162">
        <f t="shared" si="6"/>
        <v>0</v>
      </c>
      <c r="AN28" s="162">
        <f t="shared" si="6"/>
        <v>0</v>
      </c>
      <c r="AO28" s="162">
        <f t="shared" si="6"/>
        <v>0</v>
      </c>
      <c r="AP28" s="162">
        <f t="shared" si="6"/>
        <v>0</v>
      </c>
      <c r="AQ28" s="162">
        <f t="shared" si="6"/>
        <v>0</v>
      </c>
      <c r="AR28" s="162">
        <f t="shared" si="6"/>
        <v>0</v>
      </c>
      <c r="AS28" s="162">
        <f t="shared" si="3"/>
        <v>36613190.031264819</v>
      </c>
      <c r="AT28" s="162">
        <f t="shared" si="4"/>
        <v>36613190.031264819</v>
      </c>
    </row>
    <row r="29" spans="1:46" x14ac:dyDescent="0.25">
      <c r="A29" s="75" t="str">
        <f>'I3 Project list'!A29</f>
        <v>Drury</v>
      </c>
      <c r="B29" s="75" t="str">
        <f>'I3 Project list'!C29</f>
        <v>Drury_16a</v>
      </c>
      <c r="C29" s="75" t="str">
        <f>'I3 Project list'!B29</f>
        <v>16a</v>
      </c>
      <c r="D29" s="75" t="str">
        <f>'I3 Project list'!D29</f>
        <v>Replace 2-lane Bremner Road Bridge over State Highway 1</v>
      </c>
      <c r="E29" s="75" t="str">
        <f>'I3 Project list'!E29</f>
        <v>2-lane urban with active modes on both sides (replacing existing bridge as part of SH1 P2D NZUP)</v>
      </c>
      <c r="F29" s="75">
        <f>IF(AND(ISNUMBER(H29),H29&gt;0),H29-'I1 Assumptions'!$C$24,"")</f>
        <v>2032</v>
      </c>
      <c r="G29" s="162">
        <f>IF(ISNUMBER(H29),Con4_Contigency!I29,0)</f>
        <v>1799455.0967061641</v>
      </c>
      <c r="H29" s="75">
        <f>'P1 Date Adjustment'!G28</f>
        <v>2033</v>
      </c>
      <c r="I29" s="75"/>
      <c r="J29" s="162">
        <f>IF(ISNUMBER(H29),Con4_Contigency!J29,0)</f>
        <v>17830964.140088353</v>
      </c>
      <c r="K29" s="162">
        <f t="shared" si="1"/>
        <v>0</v>
      </c>
      <c r="L29" s="162">
        <f t="shared" si="1"/>
        <v>0</v>
      </c>
      <c r="M29" s="162">
        <f t="shared" si="2"/>
        <v>0</v>
      </c>
      <c r="N29" s="162">
        <f t="shared" si="2"/>
        <v>0</v>
      </c>
      <c r="O29" s="162">
        <f t="shared" si="2"/>
        <v>0</v>
      </c>
      <c r="P29" s="162">
        <f t="shared" si="2"/>
        <v>0</v>
      </c>
      <c r="Q29" s="162">
        <f t="shared" si="2"/>
        <v>0</v>
      </c>
      <c r="R29" s="162">
        <f t="shared" si="2"/>
        <v>0</v>
      </c>
      <c r="S29" s="162">
        <f t="shared" si="2"/>
        <v>0</v>
      </c>
      <c r="T29" s="162">
        <f t="shared" ref="T29:AI44" si="7">IF($I29&gt;0,IF(AND(T$4&gt;=$F29,T$4&lt;($F29+$I29)),($G29/$I29),0)+IF(AND(T$4&gt;=$H29,T$4&lt;($H29+$I29)),($J29/$I29),0),(IF(T$4=$F29,$G29,0))+(IF(T$4=$H29,$J29,0)))</f>
        <v>0</v>
      </c>
      <c r="U29" s="162">
        <f t="shared" si="7"/>
        <v>1799455.0967061641</v>
      </c>
      <c r="V29" s="162">
        <f t="shared" si="7"/>
        <v>17830964.140088353</v>
      </c>
      <c r="W29" s="162">
        <f t="shared" si="7"/>
        <v>0</v>
      </c>
      <c r="X29" s="162">
        <f t="shared" si="7"/>
        <v>0</v>
      </c>
      <c r="Y29" s="162">
        <f t="shared" si="7"/>
        <v>0</v>
      </c>
      <c r="Z29" s="162">
        <f t="shared" si="7"/>
        <v>0</v>
      </c>
      <c r="AA29" s="162">
        <f t="shared" si="7"/>
        <v>0</v>
      </c>
      <c r="AB29" s="162">
        <f t="shared" si="7"/>
        <v>0</v>
      </c>
      <c r="AC29" s="162">
        <f t="shared" si="7"/>
        <v>0</v>
      </c>
      <c r="AD29" s="162">
        <f t="shared" si="7"/>
        <v>0</v>
      </c>
      <c r="AE29" s="162">
        <f t="shared" si="7"/>
        <v>0</v>
      </c>
      <c r="AF29" s="162">
        <f t="shared" si="7"/>
        <v>0</v>
      </c>
      <c r="AG29" s="162">
        <f t="shared" si="7"/>
        <v>0</v>
      </c>
      <c r="AH29" s="162">
        <f t="shared" si="7"/>
        <v>0</v>
      </c>
      <c r="AI29" s="162">
        <f t="shared" si="7"/>
        <v>0</v>
      </c>
      <c r="AJ29" s="162">
        <f t="shared" si="5"/>
        <v>0</v>
      </c>
      <c r="AK29" s="162">
        <f t="shared" si="6"/>
        <v>0</v>
      </c>
      <c r="AL29" s="162">
        <f t="shared" si="6"/>
        <v>0</v>
      </c>
      <c r="AM29" s="162">
        <f t="shared" si="6"/>
        <v>0</v>
      </c>
      <c r="AN29" s="162">
        <f t="shared" si="6"/>
        <v>0</v>
      </c>
      <c r="AO29" s="162">
        <f t="shared" si="6"/>
        <v>0</v>
      </c>
      <c r="AP29" s="162">
        <f t="shared" si="6"/>
        <v>0</v>
      </c>
      <c r="AQ29" s="162">
        <f t="shared" si="6"/>
        <v>0</v>
      </c>
      <c r="AR29" s="162">
        <f t="shared" si="6"/>
        <v>0</v>
      </c>
      <c r="AS29" s="162">
        <f t="shared" si="3"/>
        <v>19630419.236794516</v>
      </c>
      <c r="AT29" s="162">
        <f t="shared" si="4"/>
        <v>19630419.236794516</v>
      </c>
    </row>
    <row r="30" spans="1:46" x14ac:dyDescent="0.25">
      <c r="A30" s="75" t="str">
        <f>'I3 Project list'!A30</f>
        <v>Drury</v>
      </c>
      <c r="B30" s="75" t="str">
        <f>'I3 Project list'!C30</f>
        <v>Drury_16b</v>
      </c>
      <c r="C30" s="75" t="str">
        <f>'I3 Project list'!B30</f>
        <v>16b</v>
      </c>
      <c r="D30" s="75" t="str">
        <f>'I3 Project list'!D30</f>
        <v>Widen Bremner Road Bridge ove SH1 to 4-lanes</v>
      </c>
      <c r="E30" s="75" t="str">
        <f>'I3 Project list'!E30</f>
        <v>4-lane urban- upgrade 2-lane urban with active modes on both sides (SGA design)</v>
      </c>
      <c r="F30" s="75">
        <f>IF(AND(ISNUMBER(H30),H30&gt;0),H30-'I1 Assumptions'!$C$24,"")</f>
        <v>2049</v>
      </c>
      <c r="G30" s="162">
        <f>IF(ISNUMBER(H30),Con4_Contigency!I30,0)</f>
        <v>1299888.3521828577</v>
      </c>
      <c r="H30" s="75">
        <f>'P1 Date Adjustment'!G29</f>
        <v>2050</v>
      </c>
      <c r="I30" s="75"/>
      <c r="J30" s="162">
        <f>IF(ISNUMBER(H30),Con4_Contigency!J30,0)</f>
        <v>12880711.853448316</v>
      </c>
      <c r="K30" s="162">
        <f t="shared" si="1"/>
        <v>0</v>
      </c>
      <c r="L30" s="162">
        <f t="shared" si="1"/>
        <v>0</v>
      </c>
      <c r="M30" s="162">
        <f t="shared" ref="M30:AB54" si="8">IF($I30&gt;0,IF(AND(M$4&gt;=$F30,M$4&lt;($F30+$I30)),($G30/$I30),0)+IF(AND(M$4&gt;=$H30,M$4&lt;($H30+$I30)),($J30/$I30),0),(IF(M$4=$F30,$G30,0))+(IF(M$4=$H30,$J30,0)))</f>
        <v>0</v>
      </c>
      <c r="N30" s="162">
        <f t="shared" si="8"/>
        <v>0</v>
      </c>
      <c r="O30" s="162">
        <f t="shared" si="8"/>
        <v>0</v>
      </c>
      <c r="P30" s="162">
        <f t="shared" si="8"/>
        <v>0</v>
      </c>
      <c r="Q30" s="162">
        <f t="shared" si="8"/>
        <v>0</v>
      </c>
      <c r="R30" s="162">
        <f t="shared" si="8"/>
        <v>0</v>
      </c>
      <c r="S30" s="162">
        <f t="shared" si="8"/>
        <v>0</v>
      </c>
      <c r="T30" s="162">
        <f t="shared" si="8"/>
        <v>0</v>
      </c>
      <c r="U30" s="162">
        <f t="shared" si="8"/>
        <v>0</v>
      </c>
      <c r="V30" s="162">
        <f t="shared" si="8"/>
        <v>0</v>
      </c>
      <c r="W30" s="162">
        <f t="shared" si="8"/>
        <v>0</v>
      </c>
      <c r="X30" s="162">
        <f t="shared" si="8"/>
        <v>0</v>
      </c>
      <c r="Y30" s="162">
        <f t="shared" si="8"/>
        <v>0</v>
      </c>
      <c r="Z30" s="162">
        <f t="shared" si="8"/>
        <v>0</v>
      </c>
      <c r="AA30" s="162">
        <f t="shared" si="8"/>
        <v>0</v>
      </c>
      <c r="AB30" s="162">
        <f t="shared" si="8"/>
        <v>0</v>
      </c>
      <c r="AC30" s="162">
        <f t="shared" si="7"/>
        <v>0</v>
      </c>
      <c r="AD30" s="162">
        <f t="shared" si="7"/>
        <v>0</v>
      </c>
      <c r="AE30" s="162">
        <f t="shared" si="7"/>
        <v>0</v>
      </c>
      <c r="AF30" s="162">
        <f t="shared" si="7"/>
        <v>0</v>
      </c>
      <c r="AG30" s="162">
        <f t="shared" si="7"/>
        <v>0</v>
      </c>
      <c r="AH30" s="162">
        <f t="shared" si="7"/>
        <v>0</v>
      </c>
      <c r="AI30" s="162">
        <f t="shared" si="7"/>
        <v>0</v>
      </c>
      <c r="AJ30" s="162">
        <f t="shared" si="5"/>
        <v>0</v>
      </c>
      <c r="AK30" s="162">
        <f t="shared" si="6"/>
        <v>0</v>
      </c>
      <c r="AL30" s="162">
        <f t="shared" si="6"/>
        <v>1299888.3521828577</v>
      </c>
      <c r="AM30" s="162">
        <f t="shared" si="6"/>
        <v>12880711.853448316</v>
      </c>
      <c r="AN30" s="162">
        <f t="shared" si="6"/>
        <v>0</v>
      </c>
      <c r="AO30" s="162">
        <f t="shared" si="6"/>
        <v>0</v>
      </c>
      <c r="AP30" s="162">
        <f t="shared" si="6"/>
        <v>0</v>
      </c>
      <c r="AQ30" s="162">
        <f t="shared" si="6"/>
        <v>0</v>
      </c>
      <c r="AR30" s="162">
        <f t="shared" si="6"/>
        <v>0</v>
      </c>
      <c r="AS30" s="162">
        <f t="shared" si="3"/>
        <v>14180600.205631174</v>
      </c>
      <c r="AT30" s="162">
        <f t="shared" si="4"/>
        <v>14180600.205631174</v>
      </c>
    </row>
    <row r="31" spans="1:46" x14ac:dyDescent="0.25">
      <c r="A31" s="75" t="str">
        <f>'I3 Project list'!A31</f>
        <v>Drury</v>
      </c>
      <c r="B31" s="75" t="str">
        <f>'I3 Project list'!C31</f>
        <v>Drury_17</v>
      </c>
      <c r="C31" s="75">
        <f>'I3 Project list'!B31</f>
        <v>17</v>
      </c>
      <c r="D31" s="75" t="str">
        <f>'I3 Project list'!D31</f>
        <v>Oira Road to Jesmond Road Collector</v>
      </c>
      <c r="E31" s="75" t="str">
        <f>'I3 Project list'!E31</f>
        <v>New 2-lane urban collector with active modes on both sides</v>
      </c>
      <c r="F31" s="75">
        <f>IF(AND(ISNUMBER(H31),H31&gt;0),H31-'I1 Assumptions'!$C$24,"")</f>
        <v>2035</v>
      </c>
      <c r="G31" s="162">
        <f>IF(ISNUMBER(H31),Con4_Contigency!I31,0)</f>
        <v>1922764.8818355366</v>
      </c>
      <c r="H31" s="75">
        <f>'P1 Date Adjustment'!G30</f>
        <v>2036</v>
      </c>
      <c r="I31" s="75"/>
      <c r="J31" s="162">
        <f>IF(ISNUMBER(H31),Con4_Contigency!J31,0)</f>
        <v>19052852.010915771</v>
      </c>
      <c r="K31" s="162">
        <f t="shared" si="1"/>
        <v>0</v>
      </c>
      <c r="L31" s="162">
        <f t="shared" si="1"/>
        <v>0</v>
      </c>
      <c r="M31" s="162">
        <f t="shared" si="8"/>
        <v>0</v>
      </c>
      <c r="N31" s="162">
        <f t="shared" si="8"/>
        <v>0</v>
      </c>
      <c r="O31" s="162">
        <f t="shared" si="8"/>
        <v>0</v>
      </c>
      <c r="P31" s="162">
        <f t="shared" si="8"/>
        <v>0</v>
      </c>
      <c r="Q31" s="162">
        <f t="shared" si="8"/>
        <v>0</v>
      </c>
      <c r="R31" s="162">
        <f t="shared" si="8"/>
        <v>0</v>
      </c>
      <c r="S31" s="162">
        <f t="shared" si="8"/>
        <v>0</v>
      </c>
      <c r="T31" s="162">
        <f t="shared" si="8"/>
        <v>0</v>
      </c>
      <c r="U31" s="162">
        <f t="shared" si="8"/>
        <v>0</v>
      </c>
      <c r="V31" s="162">
        <f t="shared" si="8"/>
        <v>0</v>
      </c>
      <c r="W31" s="162">
        <f t="shared" si="8"/>
        <v>0</v>
      </c>
      <c r="X31" s="162">
        <f t="shared" si="8"/>
        <v>1922764.8818355366</v>
      </c>
      <c r="Y31" s="162">
        <f t="shared" si="8"/>
        <v>19052852.010915771</v>
      </c>
      <c r="Z31" s="162">
        <f t="shared" si="8"/>
        <v>0</v>
      </c>
      <c r="AA31" s="162">
        <f t="shared" si="8"/>
        <v>0</v>
      </c>
      <c r="AB31" s="162">
        <f t="shared" si="8"/>
        <v>0</v>
      </c>
      <c r="AC31" s="162">
        <f t="shared" si="7"/>
        <v>0</v>
      </c>
      <c r="AD31" s="162">
        <f t="shared" si="7"/>
        <v>0</v>
      </c>
      <c r="AE31" s="162">
        <f t="shared" si="7"/>
        <v>0</v>
      </c>
      <c r="AF31" s="162">
        <f t="shared" si="7"/>
        <v>0</v>
      </c>
      <c r="AG31" s="162">
        <f t="shared" si="7"/>
        <v>0</v>
      </c>
      <c r="AH31" s="162">
        <f t="shared" si="7"/>
        <v>0</v>
      </c>
      <c r="AI31" s="162">
        <f t="shared" si="7"/>
        <v>0</v>
      </c>
      <c r="AJ31" s="162">
        <f t="shared" si="5"/>
        <v>0</v>
      </c>
      <c r="AK31" s="162">
        <f t="shared" si="6"/>
        <v>0</v>
      </c>
      <c r="AL31" s="162">
        <f t="shared" si="6"/>
        <v>0</v>
      </c>
      <c r="AM31" s="162">
        <f t="shared" si="6"/>
        <v>0</v>
      </c>
      <c r="AN31" s="162">
        <f t="shared" si="6"/>
        <v>0</v>
      </c>
      <c r="AO31" s="162">
        <f t="shared" si="6"/>
        <v>0</v>
      </c>
      <c r="AP31" s="162">
        <f t="shared" si="6"/>
        <v>0</v>
      </c>
      <c r="AQ31" s="162">
        <f t="shared" si="6"/>
        <v>0</v>
      </c>
      <c r="AR31" s="162">
        <f t="shared" si="6"/>
        <v>0</v>
      </c>
      <c r="AS31" s="162">
        <f t="shared" si="3"/>
        <v>20975616.892751306</v>
      </c>
      <c r="AT31" s="162">
        <f t="shared" si="4"/>
        <v>20975616.892751306</v>
      </c>
    </row>
    <row r="32" spans="1:46" x14ac:dyDescent="0.25">
      <c r="A32" s="75" t="str">
        <f>'I3 Project list'!A32</f>
        <v>Drury</v>
      </c>
      <c r="B32" s="75" t="str">
        <f>'I3 Project list'!C32</f>
        <v>Drury_19-1</v>
      </c>
      <c r="C32" s="75" t="str">
        <f>'I3 Project list'!B32</f>
        <v>19-1</v>
      </c>
      <c r="D32" s="75" t="str">
        <f>'I3 Project list'!D32</f>
        <v>SH1 3-laning and cycleway upgrades from Papakura to Drury Interchange</v>
      </c>
      <c r="E32" s="75" t="str">
        <f>'I3 Project list'!E32</f>
        <v>NZUP tbc</v>
      </c>
      <c r="F32" s="75" t="str">
        <f>IF(AND(ISNUMBER(H32),H32&gt;0),H32-'I1 Assumptions'!$C$24,"")</f>
        <v/>
      </c>
      <c r="G32" s="162">
        <f>IF(ISNUMBER(H32),Con4_Contigency!I32,0)</f>
        <v>0</v>
      </c>
      <c r="H32" s="75" t="str">
        <f>'P1 Date Adjustment'!G31</f>
        <v>Under Construction</v>
      </c>
      <c r="I32" s="75"/>
      <c r="J32" s="162">
        <f>IF(ISNUMBER(H32),Con4_Contigency!J32,0)</f>
        <v>0</v>
      </c>
      <c r="K32" s="162">
        <f t="shared" si="1"/>
        <v>0</v>
      </c>
      <c r="L32" s="162">
        <f t="shared" si="1"/>
        <v>0</v>
      </c>
      <c r="M32" s="162">
        <f t="shared" si="8"/>
        <v>0</v>
      </c>
      <c r="N32" s="162">
        <f t="shared" si="8"/>
        <v>0</v>
      </c>
      <c r="O32" s="162">
        <f t="shared" si="8"/>
        <v>0</v>
      </c>
      <c r="P32" s="162">
        <f t="shared" si="8"/>
        <v>0</v>
      </c>
      <c r="Q32" s="162">
        <f t="shared" si="8"/>
        <v>0</v>
      </c>
      <c r="R32" s="162">
        <f t="shared" si="8"/>
        <v>0</v>
      </c>
      <c r="S32" s="162">
        <f t="shared" si="8"/>
        <v>0</v>
      </c>
      <c r="T32" s="162">
        <f t="shared" si="8"/>
        <v>0</v>
      </c>
      <c r="U32" s="162">
        <f t="shared" si="8"/>
        <v>0</v>
      </c>
      <c r="V32" s="162">
        <f t="shared" si="8"/>
        <v>0</v>
      </c>
      <c r="W32" s="162">
        <f t="shared" si="8"/>
        <v>0</v>
      </c>
      <c r="X32" s="162">
        <f t="shared" si="8"/>
        <v>0</v>
      </c>
      <c r="Y32" s="162">
        <f t="shared" si="8"/>
        <v>0</v>
      </c>
      <c r="Z32" s="162">
        <f t="shared" si="8"/>
        <v>0</v>
      </c>
      <c r="AA32" s="162">
        <f t="shared" si="8"/>
        <v>0</v>
      </c>
      <c r="AB32" s="162">
        <f t="shared" si="8"/>
        <v>0</v>
      </c>
      <c r="AC32" s="162">
        <f t="shared" si="7"/>
        <v>0</v>
      </c>
      <c r="AD32" s="162">
        <f t="shared" si="7"/>
        <v>0</v>
      </c>
      <c r="AE32" s="162">
        <f t="shared" si="7"/>
        <v>0</v>
      </c>
      <c r="AF32" s="162">
        <f t="shared" si="7"/>
        <v>0</v>
      </c>
      <c r="AG32" s="162">
        <f t="shared" si="7"/>
        <v>0</v>
      </c>
      <c r="AH32" s="162">
        <f t="shared" si="7"/>
        <v>0</v>
      </c>
      <c r="AI32" s="162">
        <f t="shared" si="7"/>
        <v>0</v>
      </c>
      <c r="AJ32" s="162">
        <f t="shared" si="5"/>
        <v>0</v>
      </c>
      <c r="AK32" s="162">
        <f t="shared" si="6"/>
        <v>0</v>
      </c>
      <c r="AL32" s="162">
        <f t="shared" si="6"/>
        <v>0</v>
      </c>
      <c r="AM32" s="162">
        <f t="shared" si="6"/>
        <v>0</v>
      </c>
      <c r="AN32" s="162">
        <f t="shared" si="6"/>
        <v>0</v>
      </c>
      <c r="AO32" s="162">
        <f t="shared" si="6"/>
        <v>0</v>
      </c>
      <c r="AP32" s="162">
        <f t="shared" si="6"/>
        <v>0</v>
      </c>
      <c r="AQ32" s="162">
        <f t="shared" si="6"/>
        <v>0</v>
      </c>
      <c r="AR32" s="162">
        <f t="shared" si="6"/>
        <v>0</v>
      </c>
      <c r="AS32" s="162">
        <f t="shared" si="3"/>
        <v>0</v>
      </c>
      <c r="AT32" s="162">
        <f t="shared" si="4"/>
        <v>0</v>
      </c>
    </row>
    <row r="33" spans="1:46" x14ac:dyDescent="0.25">
      <c r="A33" s="75" t="str">
        <f>'I3 Project list'!A33</f>
        <v>Drury</v>
      </c>
      <c r="B33" s="75" t="str">
        <f>'I3 Project list'!C33</f>
        <v>Drury_19-2</v>
      </c>
      <c r="C33" s="75" t="str">
        <f>'I3 Project list'!B33</f>
        <v>19-2</v>
      </c>
      <c r="D33" s="75" t="str">
        <f>'I3 Project list'!D33</f>
        <v>SH1 Drury Interchange including ramps</v>
      </c>
      <c r="E33" s="75" t="str">
        <f>'I3 Project list'!E33</f>
        <v>NZUP tbc</v>
      </c>
      <c r="F33" s="75" t="str">
        <f>IF(AND(ISNUMBER(H33),H33&gt;0),H33-'I1 Assumptions'!$C$24,"")</f>
        <v/>
      </c>
      <c r="G33" s="162">
        <f>IF(ISNUMBER(H33),Con4_Contigency!I33,0)</f>
        <v>0</v>
      </c>
      <c r="H33" s="75" t="str">
        <f>'P1 Date Adjustment'!G32</f>
        <v>Under Construction</v>
      </c>
      <c r="I33" s="75"/>
      <c r="J33" s="162">
        <f>IF(ISNUMBER(H33),Con4_Contigency!J33,0)</f>
        <v>0</v>
      </c>
      <c r="K33" s="162">
        <f t="shared" si="1"/>
        <v>0</v>
      </c>
      <c r="L33" s="162">
        <f t="shared" si="1"/>
        <v>0</v>
      </c>
      <c r="M33" s="162">
        <f t="shared" si="8"/>
        <v>0</v>
      </c>
      <c r="N33" s="162">
        <f t="shared" si="8"/>
        <v>0</v>
      </c>
      <c r="O33" s="162">
        <f t="shared" si="8"/>
        <v>0</v>
      </c>
      <c r="P33" s="162">
        <f t="shared" si="8"/>
        <v>0</v>
      </c>
      <c r="Q33" s="162">
        <f t="shared" si="8"/>
        <v>0</v>
      </c>
      <c r="R33" s="162">
        <f t="shared" si="8"/>
        <v>0</v>
      </c>
      <c r="S33" s="162">
        <f t="shared" si="8"/>
        <v>0</v>
      </c>
      <c r="T33" s="162">
        <f t="shared" si="8"/>
        <v>0</v>
      </c>
      <c r="U33" s="162">
        <f t="shared" si="8"/>
        <v>0</v>
      </c>
      <c r="V33" s="162">
        <f t="shared" si="8"/>
        <v>0</v>
      </c>
      <c r="W33" s="162">
        <f t="shared" si="8"/>
        <v>0</v>
      </c>
      <c r="X33" s="162">
        <f t="shared" si="8"/>
        <v>0</v>
      </c>
      <c r="Y33" s="162">
        <f t="shared" si="8"/>
        <v>0</v>
      </c>
      <c r="Z33" s="162">
        <f t="shared" si="8"/>
        <v>0</v>
      </c>
      <c r="AA33" s="162">
        <f t="shared" si="8"/>
        <v>0</v>
      </c>
      <c r="AB33" s="162">
        <f t="shared" si="8"/>
        <v>0</v>
      </c>
      <c r="AC33" s="162">
        <f t="shared" si="7"/>
        <v>0</v>
      </c>
      <c r="AD33" s="162">
        <f t="shared" si="7"/>
        <v>0</v>
      </c>
      <c r="AE33" s="162">
        <f t="shared" si="7"/>
        <v>0</v>
      </c>
      <c r="AF33" s="162">
        <f t="shared" si="7"/>
        <v>0</v>
      </c>
      <c r="AG33" s="162">
        <f t="shared" si="7"/>
        <v>0</v>
      </c>
      <c r="AH33" s="162">
        <f t="shared" si="7"/>
        <v>0</v>
      </c>
      <c r="AI33" s="162">
        <f t="shared" si="7"/>
        <v>0</v>
      </c>
      <c r="AJ33" s="162">
        <f t="shared" si="5"/>
        <v>0</v>
      </c>
      <c r="AK33" s="162">
        <f t="shared" si="6"/>
        <v>0</v>
      </c>
      <c r="AL33" s="162">
        <f t="shared" si="6"/>
        <v>0</v>
      </c>
      <c r="AM33" s="162">
        <f t="shared" si="6"/>
        <v>0</v>
      </c>
      <c r="AN33" s="162">
        <f t="shared" si="6"/>
        <v>0</v>
      </c>
      <c r="AO33" s="162">
        <f t="shared" si="6"/>
        <v>0</v>
      </c>
      <c r="AP33" s="162">
        <f t="shared" si="6"/>
        <v>0</v>
      </c>
      <c r="AQ33" s="162">
        <f t="shared" si="6"/>
        <v>0</v>
      </c>
      <c r="AR33" s="162">
        <f t="shared" si="6"/>
        <v>0</v>
      </c>
      <c r="AS33" s="162">
        <f t="shared" si="3"/>
        <v>0</v>
      </c>
      <c r="AT33" s="162">
        <f t="shared" si="4"/>
        <v>0</v>
      </c>
    </row>
    <row r="34" spans="1:46" x14ac:dyDescent="0.25">
      <c r="A34" s="75" t="str">
        <f>'I3 Project list'!A34</f>
        <v>Drury</v>
      </c>
      <c r="B34" s="75" t="str">
        <f>'I3 Project list'!C34</f>
        <v>Drury_19-3</v>
      </c>
      <c r="C34" s="75" t="str">
        <f>'I3 Project list'!B34</f>
        <v>19-3</v>
      </c>
      <c r="D34" s="75" t="str">
        <f>'I3 Project list'!D34</f>
        <v xml:space="preserve">SH1 3-laning and cycleway upgrades from Drury Interchange To Drury South </v>
      </c>
      <c r="E34" s="75" t="str">
        <f>'I3 Project list'!E34</f>
        <v>NZUP tbc</v>
      </c>
      <c r="F34" s="75">
        <f>IF(AND(ISNUMBER(H34),H34&gt;0),H34-'I1 Assumptions'!$C$24,"")</f>
        <v>2035</v>
      </c>
      <c r="G34" s="162">
        <f>IF(ISNUMBER(H34),Con4_Contigency!I34,0)</f>
        <v>0</v>
      </c>
      <c r="H34" s="75">
        <f>'P1 Date Adjustment'!G33</f>
        <v>2036</v>
      </c>
      <c r="I34" s="75"/>
      <c r="J34" s="162">
        <f>IF(ISNUMBER(H34),Con4_Contigency!J34,0)</f>
        <v>0</v>
      </c>
      <c r="K34" s="162">
        <f t="shared" si="1"/>
        <v>0</v>
      </c>
      <c r="L34" s="162">
        <f t="shared" si="1"/>
        <v>0</v>
      </c>
      <c r="M34" s="162">
        <f t="shared" si="8"/>
        <v>0</v>
      </c>
      <c r="N34" s="162">
        <f t="shared" si="8"/>
        <v>0</v>
      </c>
      <c r="O34" s="162">
        <f t="shared" si="8"/>
        <v>0</v>
      </c>
      <c r="P34" s="162">
        <f t="shared" si="8"/>
        <v>0</v>
      </c>
      <c r="Q34" s="162">
        <f t="shared" si="8"/>
        <v>0</v>
      </c>
      <c r="R34" s="162">
        <f t="shared" si="8"/>
        <v>0</v>
      </c>
      <c r="S34" s="162">
        <f t="shared" si="8"/>
        <v>0</v>
      </c>
      <c r="T34" s="162">
        <f t="shared" si="8"/>
        <v>0</v>
      </c>
      <c r="U34" s="162">
        <f t="shared" si="8"/>
        <v>0</v>
      </c>
      <c r="V34" s="162">
        <f t="shared" si="8"/>
        <v>0</v>
      </c>
      <c r="W34" s="162">
        <f t="shared" si="8"/>
        <v>0</v>
      </c>
      <c r="X34" s="162">
        <f t="shared" si="8"/>
        <v>0</v>
      </c>
      <c r="Y34" s="162">
        <f t="shared" si="8"/>
        <v>0</v>
      </c>
      <c r="Z34" s="162">
        <f t="shared" si="8"/>
        <v>0</v>
      </c>
      <c r="AA34" s="162">
        <f t="shared" si="8"/>
        <v>0</v>
      </c>
      <c r="AB34" s="162">
        <f t="shared" si="8"/>
        <v>0</v>
      </c>
      <c r="AC34" s="162">
        <f t="shared" si="7"/>
        <v>0</v>
      </c>
      <c r="AD34" s="162">
        <f t="shared" si="7"/>
        <v>0</v>
      </c>
      <c r="AE34" s="162">
        <f t="shared" si="7"/>
        <v>0</v>
      </c>
      <c r="AF34" s="162">
        <f t="shared" si="7"/>
        <v>0</v>
      </c>
      <c r="AG34" s="162">
        <f t="shared" si="7"/>
        <v>0</v>
      </c>
      <c r="AH34" s="162">
        <f t="shared" si="7"/>
        <v>0</v>
      </c>
      <c r="AI34" s="162">
        <f t="shared" si="7"/>
        <v>0</v>
      </c>
      <c r="AJ34" s="162">
        <f t="shared" si="5"/>
        <v>0</v>
      </c>
      <c r="AK34" s="162">
        <f t="shared" si="6"/>
        <v>0</v>
      </c>
      <c r="AL34" s="162">
        <f t="shared" si="6"/>
        <v>0</v>
      </c>
      <c r="AM34" s="162">
        <f t="shared" si="6"/>
        <v>0</v>
      </c>
      <c r="AN34" s="162">
        <f t="shared" si="6"/>
        <v>0</v>
      </c>
      <c r="AO34" s="162">
        <f t="shared" si="6"/>
        <v>0</v>
      </c>
      <c r="AP34" s="162">
        <f t="shared" si="6"/>
        <v>0</v>
      </c>
      <c r="AQ34" s="162">
        <f t="shared" si="6"/>
        <v>0</v>
      </c>
      <c r="AR34" s="162">
        <f t="shared" si="6"/>
        <v>0</v>
      </c>
      <c r="AS34" s="162">
        <f t="shared" si="3"/>
        <v>0</v>
      </c>
      <c r="AT34" s="162">
        <f t="shared" si="4"/>
        <v>0</v>
      </c>
    </row>
    <row r="35" spans="1:46" x14ac:dyDescent="0.25">
      <c r="A35" s="75" t="str">
        <f>'I3 Project list'!A35</f>
        <v>Drury</v>
      </c>
      <c r="B35" s="75" t="str">
        <f>'I3 Project list'!C35</f>
        <v>Drury_20a</v>
      </c>
      <c r="C35" s="75" t="str">
        <f>'I3 Project list'!B35</f>
        <v>20a</v>
      </c>
      <c r="D35" s="75" t="str">
        <f>'I3 Project list'!D35</f>
        <v xml:space="preserve">Upgrade Fitzgerald Rd from Brookefield to Cossey Rd for active modes </v>
      </c>
      <c r="E35" s="75" t="str">
        <f>'I3 Project list'!E35</f>
        <v>Active mode upgrades- existing road layout with active modes on both sides + intersection upgrades for active mode crossing</v>
      </c>
      <c r="F35" s="75">
        <f>IF(AND(ISNUMBER(H35),H35&gt;0),H35-'I1 Assumptions'!$C$24,"")</f>
        <v>2035</v>
      </c>
      <c r="G35" s="162">
        <f>IF(ISNUMBER(H35),Con4_Contigency!I35,0)</f>
        <v>2965360.7431650832</v>
      </c>
      <c r="H35" s="75">
        <f>'P1 Date Adjustment'!G34</f>
        <v>2036</v>
      </c>
      <c r="I35" s="75"/>
      <c r="J35" s="162">
        <f>IF(ISNUMBER(H35),Con4_Contigency!J35,0)</f>
        <v>29384029.182272188</v>
      </c>
      <c r="K35" s="162">
        <f t="shared" si="1"/>
        <v>0</v>
      </c>
      <c r="L35" s="162">
        <f t="shared" si="1"/>
        <v>0</v>
      </c>
      <c r="M35" s="162">
        <f t="shared" si="8"/>
        <v>0</v>
      </c>
      <c r="N35" s="162">
        <f t="shared" si="8"/>
        <v>0</v>
      </c>
      <c r="O35" s="162">
        <f t="shared" si="8"/>
        <v>0</v>
      </c>
      <c r="P35" s="162">
        <f t="shared" si="8"/>
        <v>0</v>
      </c>
      <c r="Q35" s="162">
        <f t="shared" si="8"/>
        <v>0</v>
      </c>
      <c r="R35" s="162">
        <f t="shared" si="8"/>
        <v>0</v>
      </c>
      <c r="S35" s="162">
        <f t="shared" si="8"/>
        <v>0</v>
      </c>
      <c r="T35" s="162">
        <f t="shared" si="8"/>
        <v>0</v>
      </c>
      <c r="U35" s="162">
        <f t="shared" si="8"/>
        <v>0</v>
      </c>
      <c r="V35" s="162">
        <f t="shared" si="8"/>
        <v>0</v>
      </c>
      <c r="W35" s="162">
        <f t="shared" si="8"/>
        <v>0</v>
      </c>
      <c r="X35" s="162">
        <f t="shared" si="8"/>
        <v>2965360.7431650832</v>
      </c>
      <c r="Y35" s="162">
        <f t="shared" si="8"/>
        <v>29384029.182272188</v>
      </c>
      <c r="Z35" s="162">
        <f t="shared" si="8"/>
        <v>0</v>
      </c>
      <c r="AA35" s="162">
        <f t="shared" si="8"/>
        <v>0</v>
      </c>
      <c r="AB35" s="162">
        <f t="shared" si="8"/>
        <v>0</v>
      </c>
      <c r="AC35" s="162">
        <f t="shared" si="7"/>
        <v>0</v>
      </c>
      <c r="AD35" s="162">
        <f t="shared" si="7"/>
        <v>0</v>
      </c>
      <c r="AE35" s="162">
        <f t="shared" si="7"/>
        <v>0</v>
      </c>
      <c r="AF35" s="162">
        <f t="shared" si="7"/>
        <v>0</v>
      </c>
      <c r="AG35" s="162">
        <f t="shared" si="7"/>
        <v>0</v>
      </c>
      <c r="AH35" s="162">
        <f t="shared" si="7"/>
        <v>0</v>
      </c>
      <c r="AI35" s="162">
        <f t="shared" si="7"/>
        <v>0</v>
      </c>
      <c r="AJ35" s="162">
        <f t="shared" si="5"/>
        <v>0</v>
      </c>
      <c r="AK35" s="162">
        <f t="shared" si="6"/>
        <v>0</v>
      </c>
      <c r="AL35" s="162">
        <f t="shared" si="6"/>
        <v>0</v>
      </c>
      <c r="AM35" s="162">
        <f t="shared" si="6"/>
        <v>0</v>
      </c>
      <c r="AN35" s="162">
        <f t="shared" si="6"/>
        <v>0</v>
      </c>
      <c r="AO35" s="162">
        <f t="shared" si="6"/>
        <v>0</v>
      </c>
      <c r="AP35" s="162">
        <f t="shared" si="6"/>
        <v>0</v>
      </c>
      <c r="AQ35" s="162">
        <f t="shared" si="6"/>
        <v>0</v>
      </c>
      <c r="AR35" s="162">
        <f t="shared" si="6"/>
        <v>0</v>
      </c>
      <c r="AS35" s="162">
        <f t="shared" si="3"/>
        <v>32349389.925437272</v>
      </c>
      <c r="AT35" s="162">
        <f t="shared" si="4"/>
        <v>32349389.925437272</v>
      </c>
    </row>
    <row r="36" spans="1:46" x14ac:dyDescent="0.25">
      <c r="A36" s="75" t="str">
        <f>'I3 Project list'!A36</f>
        <v>Drury</v>
      </c>
      <c r="B36" s="75" t="str">
        <f>'I3 Project list'!C36</f>
        <v>Drury_21</v>
      </c>
      <c r="C36" s="75">
        <f>'I3 Project list'!B36</f>
        <v>21</v>
      </c>
      <c r="D36" s="75" t="str">
        <f>'I3 Project list'!D36</f>
        <v>Fielding Rd upgrades for active modes ( from Fitzgerald Rd to development boundary )</v>
      </c>
      <c r="E36" s="75" t="str">
        <f>'I3 Project list'!E36</f>
        <v>Active mode upgrades- existing road layout with active modes on both sides + intersection upgrades for active mode crossing</v>
      </c>
      <c r="F36" s="75">
        <f>IF(AND(ISNUMBER(H36),H36&gt;0),H36-'I1 Assumptions'!$C$24,"")</f>
        <v>2034</v>
      </c>
      <c r="G36" s="162">
        <f>IF(ISNUMBER(H36),Con4_Contigency!I36,0)</f>
        <v>420222.79137641168</v>
      </c>
      <c r="H36" s="75">
        <f>'P1 Date Adjustment'!G35</f>
        <v>2035</v>
      </c>
      <c r="I36" s="75"/>
      <c r="J36" s="162">
        <f>IF(ISNUMBER(H36),Con4_Contigency!J36,0)</f>
        <v>4164025.8418208072</v>
      </c>
      <c r="K36" s="162">
        <f t="shared" si="1"/>
        <v>0</v>
      </c>
      <c r="L36" s="162">
        <f t="shared" si="1"/>
        <v>0</v>
      </c>
      <c r="M36" s="162">
        <f t="shared" si="8"/>
        <v>0</v>
      </c>
      <c r="N36" s="162">
        <f t="shared" si="8"/>
        <v>0</v>
      </c>
      <c r="O36" s="162">
        <f t="shared" si="8"/>
        <v>0</v>
      </c>
      <c r="P36" s="162">
        <f t="shared" si="8"/>
        <v>0</v>
      </c>
      <c r="Q36" s="162">
        <f t="shared" si="8"/>
        <v>0</v>
      </c>
      <c r="R36" s="162">
        <f t="shared" si="8"/>
        <v>0</v>
      </c>
      <c r="S36" s="162">
        <f t="shared" si="8"/>
        <v>0</v>
      </c>
      <c r="T36" s="162">
        <f t="shared" si="8"/>
        <v>0</v>
      </c>
      <c r="U36" s="162">
        <f t="shared" si="8"/>
        <v>0</v>
      </c>
      <c r="V36" s="162">
        <f t="shared" si="8"/>
        <v>0</v>
      </c>
      <c r="W36" s="162">
        <f t="shared" si="8"/>
        <v>420222.79137641168</v>
      </c>
      <c r="X36" s="162">
        <f t="shared" si="8"/>
        <v>4164025.8418208072</v>
      </c>
      <c r="Y36" s="162">
        <f t="shared" si="8"/>
        <v>0</v>
      </c>
      <c r="Z36" s="162">
        <f t="shared" si="8"/>
        <v>0</v>
      </c>
      <c r="AA36" s="162">
        <f t="shared" si="8"/>
        <v>0</v>
      </c>
      <c r="AB36" s="162">
        <f t="shared" si="8"/>
        <v>0</v>
      </c>
      <c r="AC36" s="162">
        <f t="shared" si="7"/>
        <v>0</v>
      </c>
      <c r="AD36" s="162">
        <f t="shared" si="7"/>
        <v>0</v>
      </c>
      <c r="AE36" s="162">
        <f t="shared" si="7"/>
        <v>0</v>
      </c>
      <c r="AF36" s="162">
        <f t="shared" si="7"/>
        <v>0</v>
      </c>
      <c r="AG36" s="162">
        <f t="shared" si="7"/>
        <v>0</v>
      </c>
      <c r="AH36" s="162">
        <f t="shared" si="7"/>
        <v>0</v>
      </c>
      <c r="AI36" s="162">
        <f t="shared" si="7"/>
        <v>0</v>
      </c>
      <c r="AJ36" s="162">
        <f t="shared" si="5"/>
        <v>0</v>
      </c>
      <c r="AK36" s="162">
        <f t="shared" si="6"/>
        <v>0</v>
      </c>
      <c r="AL36" s="162">
        <f t="shared" si="6"/>
        <v>0</v>
      </c>
      <c r="AM36" s="162">
        <f t="shared" si="6"/>
        <v>0</v>
      </c>
      <c r="AN36" s="162">
        <f t="shared" si="6"/>
        <v>0</v>
      </c>
      <c r="AO36" s="162">
        <f t="shared" si="6"/>
        <v>0</v>
      </c>
      <c r="AP36" s="162">
        <f t="shared" si="6"/>
        <v>0</v>
      </c>
      <c r="AQ36" s="162">
        <f t="shared" si="6"/>
        <v>0</v>
      </c>
      <c r="AR36" s="162">
        <f t="shared" si="6"/>
        <v>0</v>
      </c>
      <c r="AS36" s="162">
        <f t="shared" si="3"/>
        <v>4584248.6331972191</v>
      </c>
      <c r="AT36" s="162">
        <f t="shared" si="4"/>
        <v>4584248.6331972191</v>
      </c>
    </row>
    <row r="37" spans="1:46" x14ac:dyDescent="0.25">
      <c r="A37" s="75" t="str">
        <f>'I3 Project list'!A37</f>
        <v>Drury</v>
      </c>
      <c r="B37" s="75" t="str">
        <f>'I3 Project list'!C37</f>
        <v>Drury_22</v>
      </c>
      <c r="C37" s="75">
        <f>'I3 Project list'!B37</f>
        <v>22</v>
      </c>
      <c r="D37" s="75" t="str">
        <f>'I3 Project list'!D37</f>
        <v>Upgrade Intersection at Quarry/ GSR</v>
      </c>
      <c r="E37" s="75" t="str">
        <f>'I3 Project list'!E37</f>
        <v>Upgrade intersection with active modes facilities(TDM)</v>
      </c>
      <c r="F37" s="75">
        <f>IF(AND(ISNUMBER(H37),H37&gt;0),H37-'I1 Assumptions'!$C$24,"")</f>
        <v>2035</v>
      </c>
      <c r="G37" s="162">
        <f>IF(ISNUMBER(H37),Con4_Contigency!I37,0)</f>
        <v>611856.13188178744</v>
      </c>
      <c r="H37" s="75">
        <f>'P1 Date Adjustment'!G36</f>
        <v>2036</v>
      </c>
      <c r="I37" s="75"/>
      <c r="J37" s="162">
        <f>IF(ISNUMBER(H37),Con4_Contigency!J37,0)</f>
        <v>6062938.0341013484</v>
      </c>
      <c r="K37" s="162">
        <f t="shared" si="1"/>
        <v>0</v>
      </c>
      <c r="L37" s="162">
        <f t="shared" si="1"/>
        <v>0</v>
      </c>
      <c r="M37" s="162">
        <f t="shared" si="8"/>
        <v>0</v>
      </c>
      <c r="N37" s="162">
        <f t="shared" si="8"/>
        <v>0</v>
      </c>
      <c r="O37" s="162">
        <f t="shared" si="8"/>
        <v>0</v>
      </c>
      <c r="P37" s="162">
        <f t="shared" si="8"/>
        <v>0</v>
      </c>
      <c r="Q37" s="162">
        <f t="shared" si="8"/>
        <v>0</v>
      </c>
      <c r="R37" s="162">
        <f t="shared" si="8"/>
        <v>0</v>
      </c>
      <c r="S37" s="162">
        <f t="shared" si="8"/>
        <v>0</v>
      </c>
      <c r="T37" s="162">
        <f t="shared" si="8"/>
        <v>0</v>
      </c>
      <c r="U37" s="162">
        <f t="shared" si="8"/>
        <v>0</v>
      </c>
      <c r="V37" s="162">
        <f t="shared" si="8"/>
        <v>0</v>
      </c>
      <c r="W37" s="162">
        <f t="shared" si="8"/>
        <v>0</v>
      </c>
      <c r="X37" s="162">
        <f t="shared" si="8"/>
        <v>611856.13188178744</v>
      </c>
      <c r="Y37" s="162">
        <f t="shared" si="8"/>
        <v>6062938.0341013484</v>
      </c>
      <c r="Z37" s="162">
        <f t="shared" si="8"/>
        <v>0</v>
      </c>
      <c r="AA37" s="162">
        <f t="shared" si="8"/>
        <v>0</v>
      </c>
      <c r="AB37" s="162">
        <f t="shared" si="8"/>
        <v>0</v>
      </c>
      <c r="AC37" s="162">
        <f t="shared" si="7"/>
        <v>0</v>
      </c>
      <c r="AD37" s="162">
        <f t="shared" si="7"/>
        <v>0</v>
      </c>
      <c r="AE37" s="162">
        <f t="shared" si="7"/>
        <v>0</v>
      </c>
      <c r="AF37" s="162">
        <f t="shared" si="7"/>
        <v>0</v>
      </c>
      <c r="AG37" s="162">
        <f t="shared" si="7"/>
        <v>0</v>
      </c>
      <c r="AH37" s="162">
        <f t="shared" si="7"/>
        <v>0</v>
      </c>
      <c r="AI37" s="162">
        <f t="shared" si="7"/>
        <v>0</v>
      </c>
      <c r="AJ37" s="162">
        <f t="shared" si="5"/>
        <v>0</v>
      </c>
      <c r="AK37" s="162">
        <f t="shared" si="6"/>
        <v>0</v>
      </c>
      <c r="AL37" s="162">
        <f t="shared" si="6"/>
        <v>0</v>
      </c>
      <c r="AM37" s="162">
        <f t="shared" si="6"/>
        <v>0</v>
      </c>
      <c r="AN37" s="162">
        <f t="shared" si="6"/>
        <v>0</v>
      </c>
      <c r="AO37" s="162">
        <f t="shared" si="6"/>
        <v>0</v>
      </c>
      <c r="AP37" s="162">
        <f t="shared" si="6"/>
        <v>0</v>
      </c>
      <c r="AQ37" s="162">
        <f t="shared" si="6"/>
        <v>0</v>
      </c>
      <c r="AR37" s="162">
        <f t="shared" si="6"/>
        <v>0</v>
      </c>
      <c r="AS37" s="162">
        <f t="shared" si="3"/>
        <v>6674794.1659831358</v>
      </c>
      <c r="AT37" s="162">
        <f t="shared" si="4"/>
        <v>6674794.1659831358</v>
      </c>
    </row>
    <row r="38" spans="1:46" x14ac:dyDescent="0.25">
      <c r="A38" s="75" t="str">
        <f>'I3 Project list'!A38</f>
        <v>Drury</v>
      </c>
      <c r="B38" s="75" t="str">
        <f>'I3 Project list'!C38</f>
        <v>Drury_23a</v>
      </c>
      <c r="C38" s="75" t="str">
        <f>'I3 Project list'!B38</f>
        <v>23a</v>
      </c>
      <c r="D38" s="75" t="str">
        <f>'I3 Project list'!D38</f>
        <v>Waihoehoe Rd West upgrades- between GSR &amp; Kath Henry</v>
      </c>
      <c r="E38" s="75" t="str">
        <f>'I3 Project list'!E38</f>
        <v xml:space="preserve">Interim 2-lane – install kerb and channel within existing road corridor with provision of active modes on both sides, 20m cross-section </v>
      </c>
      <c r="F38" s="75">
        <f>IF(AND(ISNUMBER(H38),H38&gt;0),H38-'I1 Assumptions'!$C$24,"")</f>
        <v>2024</v>
      </c>
      <c r="G38" s="162">
        <f>IF(ISNUMBER(H38),Con4_Contigency!I38,0)</f>
        <v>0</v>
      </c>
      <c r="H38" s="75">
        <f>'P1 Date Adjustment'!G37</f>
        <v>2025</v>
      </c>
      <c r="I38" s="75"/>
      <c r="J38" s="162">
        <f>IF(ISNUMBER(H38),Con4_Contigency!J38,0)</f>
        <v>0</v>
      </c>
      <c r="K38" s="162">
        <f t="shared" si="1"/>
        <v>0</v>
      </c>
      <c r="L38" s="162">
        <f t="shared" si="1"/>
        <v>0</v>
      </c>
      <c r="M38" s="162">
        <f t="shared" si="8"/>
        <v>0</v>
      </c>
      <c r="N38" s="162">
        <f t="shared" si="8"/>
        <v>0</v>
      </c>
      <c r="O38" s="162">
        <f t="shared" si="8"/>
        <v>0</v>
      </c>
      <c r="P38" s="162">
        <f t="shared" si="8"/>
        <v>0</v>
      </c>
      <c r="Q38" s="162">
        <f t="shared" si="8"/>
        <v>0</v>
      </c>
      <c r="R38" s="162">
        <f t="shared" si="8"/>
        <v>0</v>
      </c>
      <c r="S38" s="162">
        <f t="shared" si="8"/>
        <v>0</v>
      </c>
      <c r="T38" s="162">
        <f t="shared" si="8"/>
        <v>0</v>
      </c>
      <c r="U38" s="162">
        <f t="shared" si="8"/>
        <v>0</v>
      </c>
      <c r="V38" s="162">
        <f t="shared" si="8"/>
        <v>0</v>
      </c>
      <c r="W38" s="162">
        <f t="shared" si="8"/>
        <v>0</v>
      </c>
      <c r="X38" s="162">
        <f t="shared" si="8"/>
        <v>0</v>
      </c>
      <c r="Y38" s="162">
        <f t="shared" si="8"/>
        <v>0</v>
      </c>
      <c r="Z38" s="162">
        <f t="shared" si="8"/>
        <v>0</v>
      </c>
      <c r="AA38" s="162">
        <f t="shared" si="8"/>
        <v>0</v>
      </c>
      <c r="AB38" s="162">
        <f t="shared" si="8"/>
        <v>0</v>
      </c>
      <c r="AC38" s="162">
        <f t="shared" si="7"/>
        <v>0</v>
      </c>
      <c r="AD38" s="162">
        <f t="shared" si="7"/>
        <v>0</v>
      </c>
      <c r="AE38" s="162">
        <f t="shared" si="7"/>
        <v>0</v>
      </c>
      <c r="AF38" s="162">
        <f t="shared" si="7"/>
        <v>0</v>
      </c>
      <c r="AG38" s="162">
        <f t="shared" si="7"/>
        <v>0</v>
      </c>
      <c r="AH38" s="162">
        <f t="shared" si="7"/>
        <v>0</v>
      </c>
      <c r="AI38" s="162">
        <f t="shared" si="7"/>
        <v>0</v>
      </c>
      <c r="AJ38" s="162">
        <f t="shared" si="5"/>
        <v>0</v>
      </c>
      <c r="AK38" s="162">
        <f t="shared" si="6"/>
        <v>0</v>
      </c>
      <c r="AL38" s="162">
        <f t="shared" si="6"/>
        <v>0</v>
      </c>
      <c r="AM38" s="162">
        <f t="shared" si="6"/>
        <v>0</v>
      </c>
      <c r="AN38" s="162">
        <f t="shared" si="6"/>
        <v>0</v>
      </c>
      <c r="AO38" s="162">
        <f t="shared" si="6"/>
        <v>0</v>
      </c>
      <c r="AP38" s="162">
        <f t="shared" si="6"/>
        <v>0</v>
      </c>
      <c r="AQ38" s="162">
        <f t="shared" si="6"/>
        <v>0</v>
      </c>
      <c r="AR38" s="162">
        <f t="shared" si="6"/>
        <v>0</v>
      </c>
      <c r="AS38" s="162">
        <f t="shared" si="3"/>
        <v>0</v>
      </c>
      <c r="AT38" s="162">
        <f t="shared" si="4"/>
        <v>0</v>
      </c>
    </row>
    <row r="39" spans="1:46" x14ac:dyDescent="0.25">
      <c r="A39" s="75" t="str">
        <f>'I3 Project list'!A39</f>
        <v>Drury</v>
      </c>
      <c r="B39" s="75" t="str">
        <f>'I3 Project list'!C39</f>
        <v>Drury_23b</v>
      </c>
      <c r="C39" s="75" t="str">
        <f>'I3 Project list'!B39</f>
        <v>23b</v>
      </c>
      <c r="D39" s="75" t="str">
        <f>'I3 Project list'!D39</f>
        <v>Waihoehoe Rd West upgrades- between GSR &amp; Kath Henry Lane</v>
      </c>
      <c r="E39" s="75" t="str">
        <f>'I3 Project list'!E39</f>
        <v>Final 4-lane - following interim option, upgrade Road corridor to provide four lanes with additional turning lanes at intersections where required (as indicated in SGA Design</v>
      </c>
      <c r="F39" s="75">
        <f>IF(AND(ISNUMBER(H39),H39&gt;0),H39-'I1 Assumptions'!$C$24,"")</f>
        <v>2030</v>
      </c>
      <c r="G39" s="162">
        <f>IF(ISNUMBER(H39),Con4_Contigency!I39,0)</f>
        <v>0</v>
      </c>
      <c r="H39" s="75">
        <f>'P1 Date Adjustment'!G38</f>
        <v>2031</v>
      </c>
      <c r="I39" s="75"/>
      <c r="J39" s="162">
        <f>IF(ISNUMBER(H39),Con4_Contigency!J39,0)</f>
        <v>0</v>
      </c>
      <c r="K39" s="162">
        <f t="shared" si="1"/>
        <v>0</v>
      </c>
      <c r="L39" s="162">
        <f t="shared" si="1"/>
        <v>0</v>
      </c>
      <c r="M39" s="162">
        <f t="shared" si="8"/>
        <v>0</v>
      </c>
      <c r="N39" s="162">
        <f t="shared" si="8"/>
        <v>0</v>
      </c>
      <c r="O39" s="162">
        <f t="shared" si="8"/>
        <v>0</v>
      </c>
      <c r="P39" s="162">
        <f t="shared" si="8"/>
        <v>0</v>
      </c>
      <c r="Q39" s="162">
        <f t="shared" si="8"/>
        <v>0</v>
      </c>
      <c r="R39" s="162">
        <f t="shared" si="8"/>
        <v>0</v>
      </c>
      <c r="S39" s="162">
        <f t="shared" si="8"/>
        <v>0</v>
      </c>
      <c r="T39" s="162">
        <f t="shared" si="8"/>
        <v>0</v>
      </c>
      <c r="U39" s="162">
        <f t="shared" si="8"/>
        <v>0</v>
      </c>
      <c r="V39" s="162">
        <f t="shared" si="8"/>
        <v>0</v>
      </c>
      <c r="W39" s="162">
        <f t="shared" si="8"/>
        <v>0</v>
      </c>
      <c r="X39" s="162">
        <f t="shared" si="8"/>
        <v>0</v>
      </c>
      <c r="Y39" s="162">
        <f t="shared" si="8"/>
        <v>0</v>
      </c>
      <c r="Z39" s="162">
        <f t="shared" si="8"/>
        <v>0</v>
      </c>
      <c r="AA39" s="162">
        <f t="shared" si="8"/>
        <v>0</v>
      </c>
      <c r="AB39" s="162">
        <f t="shared" si="8"/>
        <v>0</v>
      </c>
      <c r="AC39" s="162">
        <f t="shared" si="7"/>
        <v>0</v>
      </c>
      <c r="AD39" s="162">
        <f t="shared" si="7"/>
        <v>0</v>
      </c>
      <c r="AE39" s="162">
        <f t="shared" si="7"/>
        <v>0</v>
      </c>
      <c r="AF39" s="162">
        <f t="shared" si="7"/>
        <v>0</v>
      </c>
      <c r="AG39" s="162">
        <f t="shared" si="7"/>
        <v>0</v>
      </c>
      <c r="AH39" s="162">
        <f t="shared" si="7"/>
        <v>0</v>
      </c>
      <c r="AI39" s="162">
        <f t="shared" si="7"/>
        <v>0</v>
      </c>
      <c r="AJ39" s="162">
        <f t="shared" si="5"/>
        <v>0</v>
      </c>
      <c r="AK39" s="162">
        <f t="shared" si="6"/>
        <v>0</v>
      </c>
      <c r="AL39" s="162">
        <f t="shared" si="6"/>
        <v>0</v>
      </c>
      <c r="AM39" s="162">
        <f t="shared" si="6"/>
        <v>0</v>
      </c>
      <c r="AN39" s="162">
        <f t="shared" si="6"/>
        <v>0</v>
      </c>
      <c r="AO39" s="162">
        <f t="shared" si="6"/>
        <v>0</v>
      </c>
      <c r="AP39" s="162">
        <f t="shared" si="6"/>
        <v>0</v>
      </c>
      <c r="AQ39" s="162">
        <f t="shared" si="6"/>
        <v>0</v>
      </c>
      <c r="AR39" s="162">
        <f t="shared" si="6"/>
        <v>0</v>
      </c>
      <c r="AS39" s="162">
        <f t="shared" si="3"/>
        <v>0</v>
      </c>
      <c r="AT39" s="162">
        <f t="shared" si="4"/>
        <v>0</v>
      </c>
    </row>
    <row r="40" spans="1:46" x14ac:dyDescent="0.25">
      <c r="A40" s="75" t="str">
        <f>'I3 Project list'!A40</f>
        <v>Drury</v>
      </c>
      <c r="B40" s="75" t="str">
        <f>'I3 Project list'!C40</f>
        <v>Drury_23c</v>
      </c>
      <c r="C40" s="75" t="str">
        <f>'I3 Project list'!B40</f>
        <v>23c</v>
      </c>
      <c r="D40" s="75" t="str">
        <f>'I3 Project list'!D40</f>
        <v>Waihoehoe Rd West upgrades- between Kath Henry Lane and Fitzgerald Rd</v>
      </c>
      <c r="E40" s="75" t="str">
        <f>'I3 Project list'!E40</f>
        <v xml:space="preserve">Interim 2-lane – install kerb and channel within existing road corridor with provision of active modes on both sides, 20m cross-section </v>
      </c>
      <c r="F40" s="75">
        <f>IF(AND(ISNUMBER(H40),H40&gt;0),H40-'I1 Assumptions'!$C$24,"")</f>
        <v>2024</v>
      </c>
      <c r="G40" s="162">
        <f>IF(ISNUMBER(H40),Con4_Contigency!I40,0)</f>
        <v>346750.37632832688</v>
      </c>
      <c r="H40" s="75">
        <f>'P1 Date Adjustment'!G39</f>
        <v>2025</v>
      </c>
      <c r="I40" s="75"/>
      <c r="J40" s="162">
        <f>IF(ISNUMBER(H40),Con4_Contigency!J40,0)</f>
        <v>3435981.0017988756</v>
      </c>
      <c r="K40" s="162">
        <f t="shared" si="1"/>
        <v>0</v>
      </c>
      <c r="L40" s="162">
        <f t="shared" si="1"/>
        <v>0</v>
      </c>
      <c r="M40" s="162">
        <f t="shared" si="8"/>
        <v>346750.37632832688</v>
      </c>
      <c r="N40" s="162">
        <f t="shared" si="8"/>
        <v>3435981.0017988756</v>
      </c>
      <c r="O40" s="162">
        <f t="shared" si="8"/>
        <v>0</v>
      </c>
      <c r="P40" s="162">
        <f t="shared" si="8"/>
        <v>0</v>
      </c>
      <c r="Q40" s="162">
        <f t="shared" si="8"/>
        <v>0</v>
      </c>
      <c r="R40" s="162">
        <f t="shared" si="8"/>
        <v>0</v>
      </c>
      <c r="S40" s="162">
        <f t="shared" si="8"/>
        <v>0</v>
      </c>
      <c r="T40" s="162">
        <f t="shared" si="8"/>
        <v>0</v>
      </c>
      <c r="U40" s="162">
        <f t="shared" si="8"/>
        <v>0</v>
      </c>
      <c r="V40" s="162">
        <f t="shared" si="8"/>
        <v>0</v>
      </c>
      <c r="W40" s="162">
        <f t="shared" si="8"/>
        <v>0</v>
      </c>
      <c r="X40" s="162">
        <f t="shared" si="8"/>
        <v>0</v>
      </c>
      <c r="Y40" s="162">
        <f t="shared" si="8"/>
        <v>0</v>
      </c>
      <c r="Z40" s="162">
        <f t="shared" si="8"/>
        <v>0</v>
      </c>
      <c r="AA40" s="162">
        <f t="shared" si="8"/>
        <v>0</v>
      </c>
      <c r="AB40" s="162">
        <f t="shared" si="8"/>
        <v>0</v>
      </c>
      <c r="AC40" s="162">
        <f t="shared" si="7"/>
        <v>0</v>
      </c>
      <c r="AD40" s="162">
        <f t="shared" si="7"/>
        <v>0</v>
      </c>
      <c r="AE40" s="162">
        <f t="shared" si="7"/>
        <v>0</v>
      </c>
      <c r="AF40" s="162">
        <f t="shared" si="7"/>
        <v>0</v>
      </c>
      <c r="AG40" s="162">
        <f t="shared" si="7"/>
        <v>0</v>
      </c>
      <c r="AH40" s="162">
        <f t="shared" si="7"/>
        <v>0</v>
      </c>
      <c r="AI40" s="162">
        <f t="shared" si="7"/>
        <v>0</v>
      </c>
      <c r="AJ40" s="162">
        <f t="shared" si="5"/>
        <v>0</v>
      </c>
      <c r="AK40" s="162">
        <f t="shared" si="6"/>
        <v>0</v>
      </c>
      <c r="AL40" s="162">
        <f t="shared" si="6"/>
        <v>0</v>
      </c>
      <c r="AM40" s="162">
        <f t="shared" si="6"/>
        <v>0</v>
      </c>
      <c r="AN40" s="162">
        <f t="shared" si="6"/>
        <v>0</v>
      </c>
      <c r="AO40" s="162">
        <f t="shared" si="6"/>
        <v>0</v>
      </c>
      <c r="AP40" s="162">
        <f t="shared" si="6"/>
        <v>0</v>
      </c>
      <c r="AQ40" s="162">
        <f t="shared" si="6"/>
        <v>0</v>
      </c>
      <c r="AR40" s="162">
        <f t="shared" si="6"/>
        <v>0</v>
      </c>
      <c r="AS40" s="162">
        <f t="shared" si="3"/>
        <v>3782731.3781272024</v>
      </c>
      <c r="AT40" s="162">
        <f t="shared" si="4"/>
        <v>3782731.3781272024</v>
      </c>
    </row>
    <row r="41" spans="1:46" x14ac:dyDescent="0.25">
      <c r="A41" s="75" t="str">
        <f>'I3 Project list'!A41</f>
        <v>Drury</v>
      </c>
      <c r="B41" s="75" t="str">
        <f>'I3 Project list'!C41</f>
        <v>Drury_23d</v>
      </c>
      <c r="C41" s="75" t="str">
        <f>'I3 Project list'!B41</f>
        <v>23d</v>
      </c>
      <c r="D41" s="75" t="str">
        <f>'I3 Project list'!D41</f>
        <v>Waihoehoe Rd West upgrades- between Kath Henry Lane and Fitzgerald Rd</v>
      </c>
      <c r="E41" s="75" t="str">
        <f>'I3 Project list'!E41</f>
        <v>Final 4-lane - following interim option, upgrade Road corridor to provide four lanes with additional turning lanes at intersections where required (as indicated in SGA Design</v>
      </c>
      <c r="F41" s="75">
        <f>IF(AND(ISNUMBER(H41),H41&gt;0),H41-'I1 Assumptions'!$C$24,"")</f>
        <v>2036</v>
      </c>
      <c r="G41" s="162">
        <f>IF(ISNUMBER(H41),Con4_Contigency!I41,0)</f>
        <v>1137318.1779418665</v>
      </c>
      <c r="H41" s="75">
        <f>'P1 Date Adjustment'!G40</f>
        <v>2037</v>
      </c>
      <c r="I41" s="75"/>
      <c r="J41" s="162">
        <f>IF(ISNUMBER(H41),Con4_Contigency!J41,0)</f>
        <v>11269789.217787586</v>
      </c>
      <c r="K41" s="162">
        <f t="shared" si="1"/>
        <v>0</v>
      </c>
      <c r="L41" s="162">
        <f t="shared" si="1"/>
        <v>0</v>
      </c>
      <c r="M41" s="162">
        <f t="shared" si="8"/>
        <v>0</v>
      </c>
      <c r="N41" s="162">
        <f t="shared" si="8"/>
        <v>0</v>
      </c>
      <c r="O41" s="162">
        <f t="shared" si="8"/>
        <v>0</v>
      </c>
      <c r="P41" s="162">
        <f t="shared" si="8"/>
        <v>0</v>
      </c>
      <c r="Q41" s="162">
        <f t="shared" si="8"/>
        <v>0</v>
      </c>
      <c r="R41" s="162">
        <f t="shared" si="8"/>
        <v>0</v>
      </c>
      <c r="S41" s="162">
        <f t="shared" si="8"/>
        <v>0</v>
      </c>
      <c r="T41" s="162">
        <f t="shared" si="8"/>
        <v>0</v>
      </c>
      <c r="U41" s="162">
        <f t="shared" si="8"/>
        <v>0</v>
      </c>
      <c r="V41" s="162">
        <f t="shared" si="8"/>
        <v>0</v>
      </c>
      <c r="W41" s="162">
        <f t="shared" si="8"/>
        <v>0</v>
      </c>
      <c r="X41" s="162">
        <f t="shared" si="8"/>
        <v>0</v>
      </c>
      <c r="Y41" s="162">
        <f t="shared" si="8"/>
        <v>1137318.1779418665</v>
      </c>
      <c r="Z41" s="162">
        <f t="shared" si="8"/>
        <v>11269789.217787586</v>
      </c>
      <c r="AA41" s="162">
        <f t="shared" si="8"/>
        <v>0</v>
      </c>
      <c r="AB41" s="162">
        <f t="shared" si="8"/>
        <v>0</v>
      </c>
      <c r="AC41" s="162">
        <f t="shared" si="7"/>
        <v>0</v>
      </c>
      <c r="AD41" s="162">
        <f t="shared" si="7"/>
        <v>0</v>
      </c>
      <c r="AE41" s="162">
        <f t="shared" si="7"/>
        <v>0</v>
      </c>
      <c r="AF41" s="162">
        <f t="shared" si="7"/>
        <v>0</v>
      </c>
      <c r="AG41" s="162">
        <f t="shared" si="7"/>
        <v>0</v>
      </c>
      <c r="AH41" s="162">
        <f t="shared" si="7"/>
        <v>0</v>
      </c>
      <c r="AI41" s="162">
        <f t="shared" si="7"/>
        <v>0</v>
      </c>
      <c r="AJ41" s="162">
        <f t="shared" si="5"/>
        <v>0</v>
      </c>
      <c r="AK41" s="162">
        <f t="shared" si="6"/>
        <v>0</v>
      </c>
      <c r="AL41" s="162">
        <f t="shared" si="6"/>
        <v>0</v>
      </c>
      <c r="AM41" s="162">
        <f t="shared" si="6"/>
        <v>0</v>
      </c>
      <c r="AN41" s="162">
        <f t="shared" si="6"/>
        <v>0</v>
      </c>
      <c r="AO41" s="162">
        <f t="shared" si="6"/>
        <v>0</v>
      </c>
      <c r="AP41" s="162">
        <f t="shared" si="6"/>
        <v>0</v>
      </c>
      <c r="AQ41" s="162">
        <f t="shared" si="6"/>
        <v>0</v>
      </c>
      <c r="AR41" s="162">
        <f t="shared" si="6"/>
        <v>0</v>
      </c>
      <c r="AS41" s="162">
        <f t="shared" si="3"/>
        <v>12407107.395729452</v>
      </c>
      <c r="AT41" s="162">
        <f t="shared" si="4"/>
        <v>12407107.395729452</v>
      </c>
    </row>
    <row r="42" spans="1:46" x14ac:dyDescent="0.25">
      <c r="A42" s="75" t="str">
        <f>'I3 Project list'!A42</f>
        <v>Drury</v>
      </c>
      <c r="B42" s="75" t="str">
        <f>'I3 Project list'!C42</f>
        <v>Drury_23</v>
      </c>
      <c r="C42" s="75">
        <f>'I3 Project list'!B42</f>
        <v>23</v>
      </c>
      <c r="D42" s="75" t="str">
        <f>'I3 Project list'!D42</f>
        <v>Waihoehoe Rd West upgrades- between GSR &amp; Fitzgerald Rd, including bridge replacement over the rail corridor</v>
      </c>
      <c r="E42" s="75" t="str">
        <f>'I3 Project list'!E42</f>
        <v>4-lane urban- upgrade 2-lane with active modes on both sides, SGA design</v>
      </c>
      <c r="F42" s="75" t="str">
        <f>IF(AND(ISNUMBER(H42),H42&gt;0),H42-'I1 Assumptions'!$C$24,"")</f>
        <v/>
      </c>
      <c r="G42" s="162">
        <f>IF(ISNUMBER(H42),Con4_Contigency!I42,0)</f>
        <v>4832558.034728542</v>
      </c>
      <c r="H42" s="75">
        <f>'P1 Date Adjustment'!G41</f>
        <v>0</v>
      </c>
      <c r="I42" s="75"/>
      <c r="J42" s="162">
        <f>IF(ISNUMBER(H42),Con4_Contigency!J42,0)</f>
        <v>47886256.889582828</v>
      </c>
      <c r="K42" s="162">
        <f t="shared" si="1"/>
        <v>0</v>
      </c>
      <c r="L42" s="162">
        <f t="shared" si="1"/>
        <v>0</v>
      </c>
      <c r="M42" s="162">
        <f t="shared" si="8"/>
        <v>0</v>
      </c>
      <c r="N42" s="162">
        <f t="shared" si="8"/>
        <v>0</v>
      </c>
      <c r="O42" s="162">
        <f t="shared" si="8"/>
        <v>0</v>
      </c>
      <c r="P42" s="162">
        <f t="shared" si="8"/>
        <v>0</v>
      </c>
      <c r="Q42" s="162">
        <f t="shared" si="8"/>
        <v>0</v>
      </c>
      <c r="R42" s="162">
        <f t="shared" si="8"/>
        <v>0</v>
      </c>
      <c r="S42" s="162">
        <f t="shared" si="8"/>
        <v>0</v>
      </c>
      <c r="T42" s="162">
        <f t="shared" si="8"/>
        <v>0</v>
      </c>
      <c r="U42" s="162">
        <f t="shared" si="8"/>
        <v>0</v>
      </c>
      <c r="V42" s="162">
        <f t="shared" si="8"/>
        <v>0</v>
      </c>
      <c r="W42" s="162">
        <f t="shared" si="8"/>
        <v>0</v>
      </c>
      <c r="X42" s="162">
        <f t="shared" si="8"/>
        <v>0</v>
      </c>
      <c r="Y42" s="162">
        <f t="shared" si="8"/>
        <v>0</v>
      </c>
      <c r="Z42" s="162">
        <f t="shared" si="8"/>
        <v>0</v>
      </c>
      <c r="AA42" s="162">
        <f t="shared" si="8"/>
        <v>0</v>
      </c>
      <c r="AB42" s="162">
        <f t="shared" si="8"/>
        <v>0</v>
      </c>
      <c r="AC42" s="162">
        <f t="shared" si="7"/>
        <v>0</v>
      </c>
      <c r="AD42" s="162">
        <f t="shared" si="7"/>
        <v>0</v>
      </c>
      <c r="AE42" s="162">
        <f t="shared" si="7"/>
        <v>0</v>
      </c>
      <c r="AF42" s="162">
        <f t="shared" si="7"/>
        <v>0</v>
      </c>
      <c r="AG42" s="162">
        <f t="shared" si="7"/>
        <v>0</v>
      </c>
      <c r="AH42" s="162">
        <f t="shared" si="7"/>
        <v>0</v>
      </c>
      <c r="AI42" s="162">
        <f t="shared" si="7"/>
        <v>0</v>
      </c>
      <c r="AJ42" s="162">
        <f t="shared" si="5"/>
        <v>0</v>
      </c>
      <c r="AK42" s="162">
        <f t="shared" si="6"/>
        <v>0</v>
      </c>
      <c r="AL42" s="162">
        <f t="shared" si="6"/>
        <v>0</v>
      </c>
      <c r="AM42" s="162">
        <f t="shared" si="6"/>
        <v>0</v>
      </c>
      <c r="AN42" s="162">
        <f t="shared" si="6"/>
        <v>0</v>
      </c>
      <c r="AO42" s="162">
        <f t="shared" si="6"/>
        <v>0</v>
      </c>
      <c r="AP42" s="162">
        <f t="shared" si="6"/>
        <v>0</v>
      </c>
      <c r="AQ42" s="162">
        <f t="shared" si="6"/>
        <v>0</v>
      </c>
      <c r="AR42" s="162">
        <f t="shared" si="6"/>
        <v>0</v>
      </c>
      <c r="AS42" s="162">
        <f t="shared" si="3"/>
        <v>0</v>
      </c>
      <c r="AT42" s="162">
        <f t="shared" si="4"/>
        <v>0</v>
      </c>
    </row>
    <row r="43" spans="1:46" x14ac:dyDescent="0.25">
      <c r="A43" s="75" t="str">
        <f>'I3 Project list'!A43</f>
        <v>Drury</v>
      </c>
      <c r="B43" s="75" t="str">
        <f>'I3 Project list'!C43</f>
        <v>Drury_24</v>
      </c>
      <c r="C43" s="75">
        <f>'I3 Project list'!B43</f>
        <v>24</v>
      </c>
      <c r="D43" s="75" t="str">
        <f>'I3 Project list'!D43</f>
        <v>Upgrades on Waihoehoe Rd east- from project 4 to Drury Hills + Drury Hills Intersection</v>
      </c>
      <c r="E43" s="75" t="str">
        <f>'I3 Project list'!E43</f>
        <v xml:space="preserve">2-lane urban - upgrade existing road layout with active modes on both sides, 20m cross-section </v>
      </c>
      <c r="F43" s="75">
        <f>IF(AND(ISNUMBER(H43),H43&gt;0),H43-'I1 Assumptions'!$C$24,"")</f>
        <v>2037</v>
      </c>
      <c r="G43" s="162">
        <f>IF(ISNUMBER(H43),Con4_Contigency!I43,0)</f>
        <v>4618316.0329273678</v>
      </c>
      <c r="H43" s="75">
        <f>'P1 Date Adjustment'!G42</f>
        <v>2038</v>
      </c>
      <c r="I43" s="75"/>
      <c r="J43" s="162">
        <f>IF(ISNUMBER(H43),Con4_Contigency!J43,0)</f>
        <v>45763313.417189375</v>
      </c>
      <c r="K43" s="162">
        <f t="shared" si="1"/>
        <v>0</v>
      </c>
      <c r="L43" s="162">
        <f t="shared" si="1"/>
        <v>0</v>
      </c>
      <c r="M43" s="162">
        <f t="shared" si="8"/>
        <v>0</v>
      </c>
      <c r="N43" s="162">
        <f t="shared" si="8"/>
        <v>0</v>
      </c>
      <c r="O43" s="162">
        <f t="shared" si="8"/>
        <v>0</v>
      </c>
      <c r="P43" s="162">
        <f t="shared" si="8"/>
        <v>0</v>
      </c>
      <c r="Q43" s="162">
        <f t="shared" si="8"/>
        <v>0</v>
      </c>
      <c r="R43" s="162">
        <f t="shared" si="8"/>
        <v>0</v>
      </c>
      <c r="S43" s="162">
        <f t="shared" si="8"/>
        <v>0</v>
      </c>
      <c r="T43" s="162">
        <f t="shared" si="8"/>
        <v>0</v>
      </c>
      <c r="U43" s="162">
        <f t="shared" si="8"/>
        <v>0</v>
      </c>
      <c r="V43" s="162">
        <f t="shared" si="8"/>
        <v>0</v>
      </c>
      <c r="W43" s="162">
        <f t="shared" si="8"/>
        <v>0</v>
      </c>
      <c r="X43" s="162">
        <f t="shared" si="8"/>
        <v>0</v>
      </c>
      <c r="Y43" s="162">
        <f t="shared" si="8"/>
        <v>0</v>
      </c>
      <c r="Z43" s="162">
        <f t="shared" si="8"/>
        <v>4618316.0329273678</v>
      </c>
      <c r="AA43" s="162">
        <f t="shared" si="8"/>
        <v>45763313.417189375</v>
      </c>
      <c r="AB43" s="162">
        <f t="shared" si="8"/>
        <v>0</v>
      </c>
      <c r="AC43" s="162">
        <f t="shared" si="7"/>
        <v>0</v>
      </c>
      <c r="AD43" s="162">
        <f t="shared" si="7"/>
        <v>0</v>
      </c>
      <c r="AE43" s="162">
        <f t="shared" si="7"/>
        <v>0</v>
      </c>
      <c r="AF43" s="162">
        <f t="shared" si="7"/>
        <v>0</v>
      </c>
      <c r="AG43" s="162">
        <f t="shared" si="7"/>
        <v>0</v>
      </c>
      <c r="AH43" s="162">
        <f t="shared" si="7"/>
        <v>0</v>
      </c>
      <c r="AI43" s="162">
        <f t="shared" si="7"/>
        <v>0</v>
      </c>
      <c r="AJ43" s="162">
        <f t="shared" si="5"/>
        <v>0</v>
      </c>
      <c r="AK43" s="162">
        <f t="shared" si="6"/>
        <v>0</v>
      </c>
      <c r="AL43" s="162">
        <f t="shared" si="6"/>
        <v>0</v>
      </c>
      <c r="AM43" s="162">
        <f t="shared" si="6"/>
        <v>0</v>
      </c>
      <c r="AN43" s="162">
        <f t="shared" si="6"/>
        <v>0</v>
      </c>
      <c r="AO43" s="162">
        <f t="shared" si="6"/>
        <v>0</v>
      </c>
      <c r="AP43" s="162">
        <f t="shared" si="6"/>
        <v>0</v>
      </c>
      <c r="AQ43" s="162">
        <f t="shared" si="6"/>
        <v>0</v>
      </c>
      <c r="AR43" s="162">
        <f t="shared" si="6"/>
        <v>0</v>
      </c>
      <c r="AS43" s="162">
        <f t="shared" si="3"/>
        <v>50381629.450116739</v>
      </c>
      <c r="AT43" s="162">
        <f t="shared" si="4"/>
        <v>50381629.450116739</v>
      </c>
    </row>
    <row r="44" spans="1:46" x14ac:dyDescent="0.25">
      <c r="A44" s="75" t="str">
        <f>'I3 Project list'!A44</f>
        <v>Drury</v>
      </c>
      <c r="B44" s="75" t="str">
        <f>'I3 Project list'!C44</f>
        <v>Drury_25</v>
      </c>
      <c r="C44" s="75">
        <f>'I3 Project list'!B44</f>
        <v>25</v>
      </c>
      <c r="D44" s="75" t="str">
        <f>'I3 Project list'!D44</f>
        <v>Upgrades on Drury Hills from Waihoehoe Rd to Macwhinney Dr</v>
      </c>
      <c r="E44" s="75" t="str">
        <f>'I3 Project list'!E44</f>
        <v>2-lane urban- upgrade existing road layout to 2-lane urban with active modes on both sides</v>
      </c>
      <c r="F44" s="75">
        <f>IF(AND(ISNUMBER(H44),H44&gt;0),H44-'I1 Assumptions'!$C$24,"")</f>
        <v>2038</v>
      </c>
      <c r="G44" s="162">
        <f>IF(ISNUMBER(H44),Con4_Contigency!I44,0)</f>
        <v>1174151.9170811502</v>
      </c>
      <c r="H44" s="75">
        <f>'P1 Date Adjustment'!G43</f>
        <v>2039</v>
      </c>
      <c r="I44" s="75"/>
      <c r="J44" s="162">
        <f>IF(ISNUMBER(H44),Con4_Contigency!J44,0)</f>
        <v>11634778.087440489</v>
      </c>
      <c r="K44" s="162">
        <f t="shared" si="1"/>
        <v>0</v>
      </c>
      <c r="L44" s="162">
        <f t="shared" si="1"/>
        <v>0</v>
      </c>
      <c r="M44" s="162">
        <f t="shared" si="8"/>
        <v>0</v>
      </c>
      <c r="N44" s="162">
        <f t="shared" si="8"/>
        <v>0</v>
      </c>
      <c r="O44" s="162">
        <f t="shared" si="8"/>
        <v>0</v>
      </c>
      <c r="P44" s="162">
        <f t="shared" si="8"/>
        <v>0</v>
      </c>
      <c r="Q44" s="162">
        <f t="shared" si="8"/>
        <v>0</v>
      </c>
      <c r="R44" s="162">
        <f t="shared" si="8"/>
        <v>0</v>
      </c>
      <c r="S44" s="162">
        <f t="shared" si="8"/>
        <v>0</v>
      </c>
      <c r="T44" s="162">
        <f t="shared" si="8"/>
        <v>0</v>
      </c>
      <c r="U44" s="162">
        <f t="shared" si="8"/>
        <v>0</v>
      </c>
      <c r="V44" s="162">
        <f t="shared" si="8"/>
        <v>0</v>
      </c>
      <c r="W44" s="162">
        <f t="shared" si="8"/>
        <v>0</v>
      </c>
      <c r="X44" s="162">
        <f t="shared" si="8"/>
        <v>0</v>
      </c>
      <c r="Y44" s="162">
        <f t="shared" si="8"/>
        <v>0</v>
      </c>
      <c r="Z44" s="162">
        <f t="shared" si="8"/>
        <v>0</v>
      </c>
      <c r="AA44" s="162">
        <f t="shared" si="8"/>
        <v>1174151.9170811502</v>
      </c>
      <c r="AB44" s="162">
        <f t="shared" si="8"/>
        <v>11634778.087440489</v>
      </c>
      <c r="AC44" s="162">
        <f t="shared" si="7"/>
        <v>0</v>
      </c>
      <c r="AD44" s="162">
        <f t="shared" si="7"/>
        <v>0</v>
      </c>
      <c r="AE44" s="162">
        <f t="shared" si="7"/>
        <v>0</v>
      </c>
      <c r="AF44" s="162">
        <f t="shared" si="7"/>
        <v>0</v>
      </c>
      <c r="AG44" s="162">
        <f t="shared" si="7"/>
        <v>0</v>
      </c>
      <c r="AH44" s="162">
        <f t="shared" si="7"/>
        <v>0</v>
      </c>
      <c r="AI44" s="162">
        <f t="shared" si="7"/>
        <v>0</v>
      </c>
      <c r="AJ44" s="162">
        <f t="shared" si="5"/>
        <v>0</v>
      </c>
      <c r="AK44" s="162">
        <f t="shared" si="6"/>
        <v>0</v>
      </c>
      <c r="AL44" s="162">
        <f t="shared" si="6"/>
        <v>0</v>
      </c>
      <c r="AM44" s="162">
        <f t="shared" si="6"/>
        <v>0</v>
      </c>
      <c r="AN44" s="162">
        <f t="shared" si="6"/>
        <v>0</v>
      </c>
      <c r="AO44" s="162">
        <f t="shared" si="6"/>
        <v>0</v>
      </c>
      <c r="AP44" s="162">
        <f t="shared" si="6"/>
        <v>0</v>
      </c>
      <c r="AQ44" s="162">
        <f t="shared" si="6"/>
        <v>0</v>
      </c>
      <c r="AR44" s="162">
        <f t="shared" ref="N44:AR53" si="9">IF($I44&gt;0,IF(AND(AR$4&gt;=$F44,AR$4&lt;($F44+$I44)),($G44/$I44),0)+IF(AND(AR$4&gt;=$H44,AR$4&lt;($H44+$I44)),($J44/$I44),0),(IF(AR$4=$F44,$G44,0))+(IF(AR$4=$H44,$J44,0)))</f>
        <v>0</v>
      </c>
      <c r="AS44" s="162">
        <f t="shared" si="3"/>
        <v>12808930.004521638</v>
      </c>
      <c r="AT44" s="162">
        <f t="shared" si="4"/>
        <v>12808930.004521638</v>
      </c>
    </row>
    <row r="45" spans="1:46" x14ac:dyDescent="0.25">
      <c r="A45" s="75" t="str">
        <f>'I3 Project list'!A45</f>
        <v>Drury</v>
      </c>
      <c r="B45" s="75" t="str">
        <f>'I3 Project list'!C45</f>
        <v>Drury_27a</v>
      </c>
      <c r="C45" s="75" t="str">
        <f>'I3 Project list'!B45</f>
        <v>27a</v>
      </c>
      <c r="D45" s="75" t="str">
        <f>'I3 Project list'!D45</f>
        <v>Active mode facilities from Drury hills and Fitzgerald to Quarry Rd (2 links and intersections)</v>
      </c>
      <c r="E45" s="75" t="str">
        <f>'I3 Project list'!E45</f>
        <v>Active mode upgrades- existing road layout with active modes on both sides + intersection upgrades for active mode crossing</v>
      </c>
      <c r="F45" s="75">
        <f>IF(AND(ISNUMBER(H45),H45&gt;0),H45-'I1 Assumptions'!$C$24,"")</f>
        <v>2038</v>
      </c>
      <c r="G45" s="162">
        <f>IF(ISNUMBER(H45),Con4_Contigency!I45,0)</f>
        <v>1224171.1558624865</v>
      </c>
      <c r="H45" s="75">
        <f>'P1 Date Adjustment'!G44</f>
        <v>2039</v>
      </c>
      <c r="I45" s="75"/>
      <c r="J45" s="162">
        <f>IF(ISNUMBER(H45),Con4_Contigency!J45,0)</f>
        <v>12130423.271728275</v>
      </c>
      <c r="K45" s="162">
        <f t="shared" si="1"/>
        <v>0</v>
      </c>
      <c r="L45" s="162">
        <f t="shared" si="1"/>
        <v>0</v>
      </c>
      <c r="M45" s="162">
        <f t="shared" si="8"/>
        <v>0</v>
      </c>
      <c r="N45" s="162">
        <f t="shared" si="9"/>
        <v>0</v>
      </c>
      <c r="O45" s="162">
        <f t="shared" si="9"/>
        <v>0</v>
      </c>
      <c r="P45" s="162">
        <f t="shared" si="9"/>
        <v>0</v>
      </c>
      <c r="Q45" s="162">
        <f t="shared" si="9"/>
        <v>0</v>
      </c>
      <c r="R45" s="162">
        <f t="shared" si="9"/>
        <v>0</v>
      </c>
      <c r="S45" s="162">
        <f t="shared" si="9"/>
        <v>0</v>
      </c>
      <c r="T45" s="162">
        <f t="shared" si="9"/>
        <v>0</v>
      </c>
      <c r="U45" s="162">
        <f t="shared" si="9"/>
        <v>0</v>
      </c>
      <c r="V45" s="162">
        <f t="shared" si="9"/>
        <v>0</v>
      </c>
      <c r="W45" s="162">
        <f t="shared" si="9"/>
        <v>0</v>
      </c>
      <c r="X45" s="162">
        <f t="shared" si="9"/>
        <v>0</v>
      </c>
      <c r="Y45" s="162">
        <f t="shared" si="9"/>
        <v>0</v>
      </c>
      <c r="Z45" s="162">
        <f t="shared" si="9"/>
        <v>0</v>
      </c>
      <c r="AA45" s="162">
        <f t="shared" si="9"/>
        <v>1224171.1558624865</v>
      </c>
      <c r="AB45" s="162">
        <f t="shared" si="9"/>
        <v>12130423.271728275</v>
      </c>
      <c r="AC45" s="162">
        <f t="shared" si="9"/>
        <v>0</v>
      </c>
      <c r="AD45" s="162">
        <f t="shared" si="9"/>
        <v>0</v>
      </c>
      <c r="AE45" s="162">
        <f t="shared" si="9"/>
        <v>0</v>
      </c>
      <c r="AF45" s="162">
        <f t="shared" si="9"/>
        <v>0</v>
      </c>
      <c r="AG45" s="162">
        <f t="shared" si="9"/>
        <v>0</v>
      </c>
      <c r="AH45" s="162">
        <f t="shared" si="9"/>
        <v>0</v>
      </c>
      <c r="AI45" s="162">
        <f t="shared" si="9"/>
        <v>0</v>
      </c>
      <c r="AJ45" s="162">
        <f t="shared" si="9"/>
        <v>0</v>
      </c>
      <c r="AK45" s="162">
        <f t="shared" si="9"/>
        <v>0</v>
      </c>
      <c r="AL45" s="162">
        <f t="shared" si="9"/>
        <v>0</v>
      </c>
      <c r="AM45" s="162">
        <f t="shared" si="9"/>
        <v>0</v>
      </c>
      <c r="AN45" s="162">
        <f t="shared" si="9"/>
        <v>0</v>
      </c>
      <c r="AO45" s="162">
        <f t="shared" si="9"/>
        <v>0</v>
      </c>
      <c r="AP45" s="162">
        <f t="shared" si="9"/>
        <v>0</v>
      </c>
      <c r="AQ45" s="162">
        <f t="shared" si="9"/>
        <v>0</v>
      </c>
      <c r="AR45" s="162">
        <f t="shared" si="9"/>
        <v>0</v>
      </c>
      <c r="AS45" s="162">
        <f t="shared" si="3"/>
        <v>13354594.427590761</v>
      </c>
      <c r="AT45" s="162">
        <f t="shared" si="4"/>
        <v>13354594.427590761</v>
      </c>
    </row>
    <row r="46" spans="1:46" x14ac:dyDescent="0.25">
      <c r="A46" s="75" t="str">
        <f>'I3 Project list'!A46</f>
        <v>Drury</v>
      </c>
      <c r="B46" s="75" t="str">
        <f>'I3 Project list'!C46</f>
        <v>Drury_27b</v>
      </c>
      <c r="C46" s="75" t="str">
        <f>'I3 Project list'!B46</f>
        <v>27b</v>
      </c>
      <c r="D46" s="75" t="str">
        <f>'I3 Project list'!D46</f>
        <v>Upgrade from Drury hills and Fitzgerald to Quarry Rd (2 links and intersections)</v>
      </c>
      <c r="E46" s="75" t="str">
        <f>'I3 Project list'!E46</f>
        <v>4-lane urban- upgrade existing road layout with active modes on both sides + intersection upgrades (TDM)</v>
      </c>
      <c r="F46" s="75">
        <f>IF(AND(ISNUMBER(H46),H46&gt;0),H46-'I1 Assumptions'!$C$24,"")</f>
        <v>2038</v>
      </c>
      <c r="G46" s="162">
        <f>IF(ISNUMBER(H46),Con4_Contigency!I46,0)</f>
        <v>0</v>
      </c>
      <c r="H46" s="75">
        <f>'P1 Date Adjustment'!G45</f>
        <v>2039</v>
      </c>
      <c r="I46" s="75"/>
      <c r="J46" s="162">
        <f>IF(ISNUMBER(H46),Con4_Contigency!J46,0)</f>
        <v>0</v>
      </c>
      <c r="K46" s="162">
        <f t="shared" si="1"/>
        <v>0</v>
      </c>
      <c r="L46" s="162">
        <f t="shared" si="1"/>
        <v>0</v>
      </c>
      <c r="M46" s="162">
        <f t="shared" si="8"/>
        <v>0</v>
      </c>
      <c r="N46" s="162">
        <f t="shared" si="9"/>
        <v>0</v>
      </c>
      <c r="O46" s="162">
        <f t="shared" si="9"/>
        <v>0</v>
      </c>
      <c r="P46" s="162">
        <f t="shared" si="9"/>
        <v>0</v>
      </c>
      <c r="Q46" s="162">
        <f t="shared" si="9"/>
        <v>0</v>
      </c>
      <c r="R46" s="162">
        <f t="shared" si="9"/>
        <v>0</v>
      </c>
      <c r="S46" s="162">
        <f t="shared" si="9"/>
        <v>0</v>
      </c>
      <c r="T46" s="162">
        <f t="shared" si="9"/>
        <v>0</v>
      </c>
      <c r="U46" s="162">
        <f t="shared" si="9"/>
        <v>0</v>
      </c>
      <c r="V46" s="162">
        <f t="shared" si="9"/>
        <v>0</v>
      </c>
      <c r="W46" s="162">
        <f t="shared" si="9"/>
        <v>0</v>
      </c>
      <c r="X46" s="162">
        <f t="shared" si="9"/>
        <v>0</v>
      </c>
      <c r="Y46" s="162">
        <f t="shared" si="9"/>
        <v>0</v>
      </c>
      <c r="Z46" s="162">
        <f t="shared" si="9"/>
        <v>0</v>
      </c>
      <c r="AA46" s="162">
        <f t="shared" si="9"/>
        <v>0</v>
      </c>
      <c r="AB46" s="162">
        <f t="shared" si="9"/>
        <v>0</v>
      </c>
      <c r="AC46" s="162">
        <f t="shared" si="9"/>
        <v>0</v>
      </c>
      <c r="AD46" s="162">
        <f t="shared" si="9"/>
        <v>0</v>
      </c>
      <c r="AE46" s="162">
        <f t="shared" si="9"/>
        <v>0</v>
      </c>
      <c r="AF46" s="162">
        <f t="shared" si="9"/>
        <v>0</v>
      </c>
      <c r="AG46" s="162">
        <f t="shared" si="9"/>
        <v>0</v>
      </c>
      <c r="AH46" s="162">
        <f t="shared" si="9"/>
        <v>0</v>
      </c>
      <c r="AI46" s="162">
        <f t="shared" si="9"/>
        <v>0</v>
      </c>
      <c r="AJ46" s="162">
        <f t="shared" si="9"/>
        <v>0</v>
      </c>
      <c r="AK46" s="162">
        <f t="shared" si="9"/>
        <v>0</v>
      </c>
      <c r="AL46" s="162">
        <f t="shared" si="9"/>
        <v>0</v>
      </c>
      <c r="AM46" s="162">
        <f t="shared" si="9"/>
        <v>0</v>
      </c>
      <c r="AN46" s="162">
        <f t="shared" si="9"/>
        <v>0</v>
      </c>
      <c r="AO46" s="162">
        <f t="shared" si="9"/>
        <v>0</v>
      </c>
      <c r="AP46" s="162">
        <f t="shared" si="9"/>
        <v>0</v>
      </c>
      <c r="AQ46" s="162">
        <f t="shared" si="9"/>
        <v>0</v>
      </c>
      <c r="AR46" s="162">
        <f t="shared" si="9"/>
        <v>0</v>
      </c>
      <c r="AS46" s="162">
        <f t="shared" si="3"/>
        <v>0</v>
      </c>
      <c r="AT46" s="162">
        <f t="shared" si="4"/>
        <v>0</v>
      </c>
    </row>
    <row r="47" spans="1:46" x14ac:dyDescent="0.25">
      <c r="A47" s="75" t="str">
        <f>'I3 Project list'!A47</f>
        <v>Drury</v>
      </c>
      <c r="B47" s="75" t="str">
        <f>'I3 Project list'!C47</f>
        <v>Drury_28</v>
      </c>
      <c r="C47" s="75">
        <f>'I3 Project list'!B47</f>
        <v>28</v>
      </c>
      <c r="D47" s="75" t="str">
        <f>'I3 Project list'!D47</f>
        <v>New collector in N-S direction parallel to Fitzgerald Rd</v>
      </c>
      <c r="E47" s="75" t="str">
        <f>'I3 Project list'!E47</f>
        <v>2-lane collector- new collector with active mode on both sides + intersection improvements (TDM)</v>
      </c>
      <c r="F47" s="75">
        <f>IF(AND(ISNUMBER(H47),H47&gt;0),H47-'I1 Assumptions'!$C$24,"")</f>
        <v>2034</v>
      </c>
      <c r="G47" s="162">
        <f>IF(ISNUMBER(H47),Con4_Contigency!I47,0)</f>
        <v>3683076.3560542949</v>
      </c>
      <c r="H47" s="75">
        <f>'P1 Date Adjustment'!G46</f>
        <v>2035</v>
      </c>
      <c r="I47" s="75"/>
      <c r="J47" s="162">
        <f>IF(ISNUMBER(H47),Con4_Contigency!J47,0)</f>
        <v>36495938.437265284</v>
      </c>
      <c r="K47" s="162">
        <f t="shared" si="1"/>
        <v>0</v>
      </c>
      <c r="L47" s="162">
        <f t="shared" si="1"/>
        <v>0</v>
      </c>
      <c r="M47" s="162">
        <f t="shared" si="8"/>
        <v>0</v>
      </c>
      <c r="N47" s="162">
        <f t="shared" si="9"/>
        <v>0</v>
      </c>
      <c r="O47" s="162">
        <f t="shared" si="9"/>
        <v>0</v>
      </c>
      <c r="P47" s="162">
        <f t="shared" si="9"/>
        <v>0</v>
      </c>
      <c r="Q47" s="162">
        <f t="shared" si="9"/>
        <v>0</v>
      </c>
      <c r="R47" s="162">
        <f t="shared" si="9"/>
        <v>0</v>
      </c>
      <c r="S47" s="162">
        <f t="shared" si="9"/>
        <v>0</v>
      </c>
      <c r="T47" s="162">
        <f t="shared" si="9"/>
        <v>0</v>
      </c>
      <c r="U47" s="162">
        <f t="shared" si="9"/>
        <v>0</v>
      </c>
      <c r="V47" s="162">
        <f t="shared" si="9"/>
        <v>0</v>
      </c>
      <c r="W47" s="162">
        <f t="shared" si="9"/>
        <v>3683076.3560542949</v>
      </c>
      <c r="X47" s="162">
        <f t="shared" si="9"/>
        <v>36495938.437265284</v>
      </c>
      <c r="Y47" s="162">
        <f t="shared" si="9"/>
        <v>0</v>
      </c>
      <c r="Z47" s="162">
        <f t="shared" si="9"/>
        <v>0</v>
      </c>
      <c r="AA47" s="162">
        <f t="shared" si="9"/>
        <v>0</v>
      </c>
      <c r="AB47" s="162">
        <f t="shared" si="9"/>
        <v>0</v>
      </c>
      <c r="AC47" s="162">
        <f t="shared" si="9"/>
        <v>0</v>
      </c>
      <c r="AD47" s="162">
        <f t="shared" si="9"/>
        <v>0</v>
      </c>
      <c r="AE47" s="162">
        <f t="shared" si="9"/>
        <v>0</v>
      </c>
      <c r="AF47" s="162">
        <f t="shared" si="9"/>
        <v>0</v>
      </c>
      <c r="AG47" s="162">
        <f t="shared" si="9"/>
        <v>0</v>
      </c>
      <c r="AH47" s="162">
        <f t="shared" si="9"/>
        <v>0</v>
      </c>
      <c r="AI47" s="162">
        <f t="shared" si="9"/>
        <v>0</v>
      </c>
      <c r="AJ47" s="162">
        <f t="shared" si="9"/>
        <v>0</v>
      </c>
      <c r="AK47" s="162">
        <f t="shared" si="9"/>
        <v>0</v>
      </c>
      <c r="AL47" s="162">
        <f t="shared" si="9"/>
        <v>0</v>
      </c>
      <c r="AM47" s="162">
        <f t="shared" si="9"/>
        <v>0</v>
      </c>
      <c r="AN47" s="162">
        <f t="shared" si="9"/>
        <v>0</v>
      </c>
      <c r="AO47" s="162">
        <f t="shared" si="9"/>
        <v>0</v>
      </c>
      <c r="AP47" s="162">
        <f t="shared" si="9"/>
        <v>0</v>
      </c>
      <c r="AQ47" s="162">
        <f t="shared" si="9"/>
        <v>0</v>
      </c>
      <c r="AR47" s="162">
        <f t="shared" si="9"/>
        <v>0</v>
      </c>
      <c r="AS47" s="162">
        <f t="shared" si="3"/>
        <v>40179014.793319583</v>
      </c>
      <c r="AT47" s="162">
        <f t="shared" si="4"/>
        <v>40179014.793319583</v>
      </c>
    </row>
    <row r="48" spans="1:46" x14ac:dyDescent="0.25">
      <c r="A48" s="75" t="str">
        <f>'I3 Project list'!A48</f>
        <v>Drury</v>
      </c>
      <c r="B48" s="75" t="str">
        <f>'I3 Project list'!C48</f>
        <v>Drury_28a</v>
      </c>
      <c r="C48" s="75" t="str">
        <f>'I3 Project list'!B48</f>
        <v>28a</v>
      </c>
      <c r="D48" s="75" t="str">
        <f>'I3 Project list'!D48</f>
        <v>Northern Section of new collector in N-S direction parallel to Fitzgerald Rd</v>
      </c>
      <c r="E48" s="75" t="str">
        <f>'I3 Project list'!E48</f>
        <v>2-lane collector to connect with Drury Central Station, including bridge over streamM)</v>
      </c>
      <c r="F48" s="75">
        <f>IF(AND(ISNUMBER(H48),H48&gt;0),H48-'I1 Assumptions'!$C$24,"")</f>
        <v>2034</v>
      </c>
      <c r="G48" s="162">
        <f>IF(ISNUMBER(H48),Con4_Contigency!I48,0)</f>
        <v>1143184.0450606653</v>
      </c>
      <c r="H48" s="75">
        <f>'P1 Date Adjustment'!G47</f>
        <v>2035</v>
      </c>
      <c r="I48" s="75"/>
      <c r="J48" s="162">
        <f>IF(ISNUMBER(H48),Con4_Contigency!J48,0)</f>
        <v>11327914.628328409</v>
      </c>
      <c r="K48" s="162">
        <f t="shared" si="1"/>
        <v>0</v>
      </c>
      <c r="L48" s="162">
        <f t="shared" si="1"/>
        <v>0</v>
      </c>
      <c r="M48" s="162">
        <f t="shared" si="8"/>
        <v>0</v>
      </c>
      <c r="N48" s="162">
        <f t="shared" si="9"/>
        <v>0</v>
      </c>
      <c r="O48" s="162">
        <f t="shared" si="9"/>
        <v>0</v>
      </c>
      <c r="P48" s="162">
        <f t="shared" si="9"/>
        <v>0</v>
      </c>
      <c r="Q48" s="162">
        <f t="shared" si="9"/>
        <v>0</v>
      </c>
      <c r="R48" s="162">
        <f t="shared" si="9"/>
        <v>0</v>
      </c>
      <c r="S48" s="162">
        <f t="shared" si="9"/>
        <v>0</v>
      </c>
      <c r="T48" s="162">
        <f t="shared" si="9"/>
        <v>0</v>
      </c>
      <c r="U48" s="162">
        <f t="shared" si="9"/>
        <v>0</v>
      </c>
      <c r="V48" s="162">
        <f t="shared" si="9"/>
        <v>0</v>
      </c>
      <c r="W48" s="162">
        <f t="shared" si="9"/>
        <v>1143184.0450606653</v>
      </c>
      <c r="X48" s="162">
        <f t="shared" si="9"/>
        <v>11327914.628328409</v>
      </c>
      <c r="Y48" s="162">
        <f t="shared" si="9"/>
        <v>0</v>
      </c>
      <c r="Z48" s="162">
        <f t="shared" si="9"/>
        <v>0</v>
      </c>
      <c r="AA48" s="162">
        <f t="shared" si="9"/>
        <v>0</v>
      </c>
      <c r="AB48" s="162">
        <f t="shared" si="9"/>
        <v>0</v>
      </c>
      <c r="AC48" s="162">
        <f t="shared" si="9"/>
        <v>0</v>
      </c>
      <c r="AD48" s="162">
        <f t="shared" si="9"/>
        <v>0</v>
      </c>
      <c r="AE48" s="162">
        <f t="shared" si="9"/>
        <v>0</v>
      </c>
      <c r="AF48" s="162">
        <f t="shared" si="9"/>
        <v>0</v>
      </c>
      <c r="AG48" s="162">
        <f t="shared" si="9"/>
        <v>0</v>
      </c>
      <c r="AH48" s="162">
        <f t="shared" si="9"/>
        <v>0</v>
      </c>
      <c r="AI48" s="162">
        <f t="shared" si="9"/>
        <v>0</v>
      </c>
      <c r="AJ48" s="162">
        <f t="shared" si="9"/>
        <v>0</v>
      </c>
      <c r="AK48" s="162">
        <f t="shared" si="9"/>
        <v>0</v>
      </c>
      <c r="AL48" s="162">
        <f t="shared" si="9"/>
        <v>0</v>
      </c>
      <c r="AM48" s="162">
        <f t="shared" si="9"/>
        <v>0</v>
      </c>
      <c r="AN48" s="162">
        <f t="shared" si="9"/>
        <v>0</v>
      </c>
      <c r="AO48" s="162">
        <f t="shared" si="9"/>
        <v>0</v>
      </c>
      <c r="AP48" s="162">
        <f t="shared" si="9"/>
        <v>0</v>
      </c>
      <c r="AQ48" s="162">
        <f t="shared" si="9"/>
        <v>0</v>
      </c>
      <c r="AR48" s="162">
        <f t="shared" si="9"/>
        <v>0</v>
      </c>
      <c r="AS48" s="162">
        <f t="shared" si="3"/>
        <v>12471098.673389073</v>
      </c>
      <c r="AT48" s="162">
        <f t="shared" si="4"/>
        <v>12471098.673389073</v>
      </c>
    </row>
    <row r="49" spans="1:46" x14ac:dyDescent="0.25">
      <c r="A49" s="75" t="str">
        <f>'I3 Project list'!A49</f>
        <v>Drury</v>
      </c>
      <c r="B49" s="75" t="str">
        <f>'I3 Project list'!C49</f>
        <v>Drury_29</v>
      </c>
      <c r="C49" s="75">
        <f>'I3 Project list'!B49</f>
        <v>29</v>
      </c>
      <c r="D49" s="75" t="str">
        <f>'I3 Project list'!D49</f>
        <v>New collector in E-W direction between Flanagan &amp; Fitzgerald Rd (collector 2)</v>
      </c>
      <c r="E49" s="75" t="str">
        <f>'I3 Project list'!E49</f>
        <v>2-lane collector- new collector with active mode on both sides + intersection improvements (TDM)</v>
      </c>
      <c r="F49" s="75">
        <f>IF(AND(ISNUMBER(H49),H49&gt;0),H49-'I1 Assumptions'!$C$24,"")</f>
        <v>2034</v>
      </c>
      <c r="G49" s="162">
        <f>IF(ISNUMBER(H49),Con4_Contigency!I49,0)</f>
        <v>2398787.1826050943</v>
      </c>
      <c r="H49" s="75">
        <f>'P1 Date Adjustment'!G48</f>
        <v>2035</v>
      </c>
      <c r="I49" s="75"/>
      <c r="J49" s="162">
        <f>IF(ISNUMBER(H49),Con4_Contigency!J49,0)</f>
        <v>23769800.263995938</v>
      </c>
      <c r="K49" s="162">
        <f t="shared" si="1"/>
        <v>0</v>
      </c>
      <c r="L49" s="162">
        <f t="shared" si="1"/>
        <v>0</v>
      </c>
      <c r="M49" s="162">
        <f t="shared" si="8"/>
        <v>0</v>
      </c>
      <c r="N49" s="162">
        <f t="shared" si="9"/>
        <v>0</v>
      </c>
      <c r="O49" s="162">
        <f t="shared" si="9"/>
        <v>0</v>
      </c>
      <c r="P49" s="162">
        <f t="shared" si="9"/>
        <v>0</v>
      </c>
      <c r="Q49" s="162">
        <f t="shared" si="9"/>
        <v>0</v>
      </c>
      <c r="R49" s="162">
        <f t="shared" si="9"/>
        <v>0</v>
      </c>
      <c r="S49" s="162">
        <f t="shared" si="9"/>
        <v>0</v>
      </c>
      <c r="T49" s="162">
        <f t="shared" si="9"/>
        <v>0</v>
      </c>
      <c r="U49" s="162">
        <f t="shared" si="9"/>
        <v>0</v>
      </c>
      <c r="V49" s="162">
        <f t="shared" si="9"/>
        <v>0</v>
      </c>
      <c r="W49" s="162">
        <f t="shared" si="9"/>
        <v>2398787.1826050943</v>
      </c>
      <c r="X49" s="162">
        <f t="shared" si="9"/>
        <v>23769800.263995938</v>
      </c>
      <c r="Y49" s="162">
        <f t="shared" si="9"/>
        <v>0</v>
      </c>
      <c r="Z49" s="162">
        <f t="shared" si="9"/>
        <v>0</v>
      </c>
      <c r="AA49" s="162">
        <f t="shared" si="9"/>
        <v>0</v>
      </c>
      <c r="AB49" s="162">
        <f t="shared" si="9"/>
        <v>0</v>
      </c>
      <c r="AC49" s="162">
        <f t="shared" si="9"/>
        <v>0</v>
      </c>
      <c r="AD49" s="162">
        <f t="shared" si="9"/>
        <v>0</v>
      </c>
      <c r="AE49" s="162">
        <f t="shared" si="9"/>
        <v>0</v>
      </c>
      <c r="AF49" s="162">
        <f t="shared" si="9"/>
        <v>0</v>
      </c>
      <c r="AG49" s="162">
        <f t="shared" si="9"/>
        <v>0</v>
      </c>
      <c r="AH49" s="162">
        <f t="shared" si="9"/>
        <v>0</v>
      </c>
      <c r="AI49" s="162">
        <f t="shared" si="9"/>
        <v>0</v>
      </c>
      <c r="AJ49" s="162">
        <f t="shared" si="9"/>
        <v>0</v>
      </c>
      <c r="AK49" s="162">
        <f t="shared" si="9"/>
        <v>0</v>
      </c>
      <c r="AL49" s="162">
        <f t="shared" si="9"/>
        <v>0</v>
      </c>
      <c r="AM49" s="162">
        <f t="shared" si="9"/>
        <v>0</v>
      </c>
      <c r="AN49" s="162">
        <f t="shared" si="9"/>
        <v>0</v>
      </c>
      <c r="AO49" s="162">
        <f t="shared" si="9"/>
        <v>0</v>
      </c>
      <c r="AP49" s="162">
        <f t="shared" si="9"/>
        <v>0</v>
      </c>
      <c r="AQ49" s="162">
        <f t="shared" si="9"/>
        <v>0</v>
      </c>
      <c r="AR49" s="162">
        <f t="shared" si="9"/>
        <v>0</v>
      </c>
      <c r="AS49" s="162">
        <f t="shared" si="3"/>
        <v>26168587.446601033</v>
      </c>
      <c r="AT49" s="162">
        <f t="shared" si="4"/>
        <v>26168587.446601033</v>
      </c>
    </row>
    <row r="50" spans="1:46" x14ac:dyDescent="0.25">
      <c r="A50" s="75" t="str">
        <f>'I3 Project list'!A50</f>
        <v>Drury</v>
      </c>
      <c r="B50" s="75" t="str">
        <f>'I3 Project list'!C50</f>
        <v>Drury_30</v>
      </c>
      <c r="C50" s="75">
        <f>'I3 Project list'!B50</f>
        <v>30</v>
      </c>
      <c r="D50" s="75" t="str">
        <f>'I3 Project list'!D50</f>
        <v>2-lane internal collector between Fitzgerald &amp; Drury Hills E-W direction</v>
      </c>
      <c r="E50" s="75" t="str">
        <f>'I3 Project list'!E50</f>
        <v>2-lane collector- new collector with active mode on both sides + intersection improvements (TDM)</v>
      </c>
      <c r="F50" s="75" t="str">
        <f>IF(AND(ISNUMBER(H50),H50&gt;0),H50-'I1 Assumptions'!$C$24,"")</f>
        <v/>
      </c>
      <c r="G50" s="162">
        <f>IF(ISNUMBER(H50),Con4_Contigency!I50,0)</f>
        <v>5644205.135541399</v>
      </c>
      <c r="H50" s="75">
        <f>'P1 Date Adjustment'!G49</f>
        <v>0</v>
      </c>
      <c r="I50" s="75"/>
      <c r="J50" s="162">
        <f>IF(ISNUMBER(H50),Con4_Contigency!J50,0)</f>
        <v>55928941.797637507</v>
      </c>
      <c r="K50" s="162">
        <f t="shared" si="1"/>
        <v>0</v>
      </c>
      <c r="L50" s="162">
        <f t="shared" si="1"/>
        <v>0</v>
      </c>
      <c r="M50" s="162">
        <f t="shared" si="8"/>
        <v>0</v>
      </c>
      <c r="N50" s="162">
        <f t="shared" si="9"/>
        <v>0</v>
      </c>
      <c r="O50" s="162">
        <f t="shared" si="9"/>
        <v>0</v>
      </c>
      <c r="P50" s="162">
        <f t="shared" si="9"/>
        <v>0</v>
      </c>
      <c r="Q50" s="162">
        <f t="shared" si="9"/>
        <v>0</v>
      </c>
      <c r="R50" s="162">
        <f t="shared" si="9"/>
        <v>0</v>
      </c>
      <c r="S50" s="162">
        <f t="shared" si="9"/>
        <v>0</v>
      </c>
      <c r="T50" s="162">
        <f t="shared" si="9"/>
        <v>0</v>
      </c>
      <c r="U50" s="162">
        <f t="shared" si="9"/>
        <v>0</v>
      </c>
      <c r="V50" s="162">
        <f t="shared" si="9"/>
        <v>0</v>
      </c>
      <c r="W50" s="162">
        <f t="shared" si="9"/>
        <v>0</v>
      </c>
      <c r="X50" s="162">
        <f t="shared" si="9"/>
        <v>0</v>
      </c>
      <c r="Y50" s="162">
        <f t="shared" si="9"/>
        <v>0</v>
      </c>
      <c r="Z50" s="162">
        <f t="shared" si="9"/>
        <v>0</v>
      </c>
      <c r="AA50" s="162">
        <f t="shared" si="9"/>
        <v>0</v>
      </c>
      <c r="AB50" s="162">
        <f t="shared" si="9"/>
        <v>0</v>
      </c>
      <c r="AC50" s="162">
        <f t="shared" si="9"/>
        <v>0</v>
      </c>
      <c r="AD50" s="162">
        <f t="shared" si="9"/>
        <v>0</v>
      </c>
      <c r="AE50" s="162">
        <f t="shared" si="9"/>
        <v>0</v>
      </c>
      <c r="AF50" s="162">
        <f t="shared" si="9"/>
        <v>0</v>
      </c>
      <c r="AG50" s="162">
        <f t="shared" si="9"/>
        <v>0</v>
      </c>
      <c r="AH50" s="162">
        <f t="shared" si="9"/>
        <v>0</v>
      </c>
      <c r="AI50" s="162">
        <f t="shared" si="9"/>
        <v>0</v>
      </c>
      <c r="AJ50" s="162">
        <f t="shared" si="9"/>
        <v>0</v>
      </c>
      <c r="AK50" s="162">
        <f t="shared" si="9"/>
        <v>0</v>
      </c>
      <c r="AL50" s="162">
        <f t="shared" si="9"/>
        <v>0</v>
      </c>
      <c r="AM50" s="162">
        <f t="shared" si="9"/>
        <v>0</v>
      </c>
      <c r="AN50" s="162">
        <f t="shared" si="9"/>
        <v>0</v>
      </c>
      <c r="AO50" s="162">
        <f t="shared" si="9"/>
        <v>0</v>
      </c>
      <c r="AP50" s="162">
        <f t="shared" si="9"/>
        <v>0</v>
      </c>
      <c r="AQ50" s="162">
        <f t="shared" si="9"/>
        <v>0</v>
      </c>
      <c r="AR50" s="162">
        <f t="shared" si="9"/>
        <v>0</v>
      </c>
      <c r="AS50" s="162">
        <f t="shared" si="3"/>
        <v>0</v>
      </c>
      <c r="AT50" s="162">
        <f t="shared" si="4"/>
        <v>0</v>
      </c>
    </row>
    <row r="51" spans="1:46" x14ac:dyDescent="0.25">
      <c r="A51" s="75" t="str">
        <f>'I3 Project list'!A51</f>
        <v>Drury</v>
      </c>
      <c r="B51" s="75" t="str">
        <f>'I3 Project list'!C51</f>
        <v>Drury_30.1</v>
      </c>
      <c r="C51" s="75">
        <f>'I3 Project list'!B51</f>
        <v>30.1</v>
      </c>
      <c r="D51" s="75" t="str">
        <f>'I3 Project list'!D51</f>
        <v>2-lane internal collector between Fitzgerald &amp; Fielding Road E-W direction</v>
      </c>
      <c r="E51" s="75" t="str">
        <f>'I3 Project list'!E51</f>
        <v>2-lane collector- new collector with active mode on both sides + intersection improvements (TDM)</v>
      </c>
      <c r="F51" s="75">
        <f>IF(AND(ISNUMBER(H51),H51&gt;0),H51-'I1 Assumptions'!$C$24,"")</f>
        <v>2032</v>
      </c>
      <c r="G51" s="162">
        <f>IF(ISNUMBER(H51),Con4_Contigency!I51,0)</f>
        <v>1834366.6690509547</v>
      </c>
      <c r="H51" s="75">
        <f>'P1 Date Adjustment'!G50</f>
        <v>2033</v>
      </c>
      <c r="I51" s="75"/>
      <c r="J51" s="162">
        <f>IF(ISNUMBER(H51),Con4_Contigency!J51,0)</f>
        <v>18176906.084232189</v>
      </c>
      <c r="K51" s="162">
        <f t="shared" si="1"/>
        <v>0</v>
      </c>
      <c r="L51" s="162">
        <f t="shared" si="1"/>
        <v>0</v>
      </c>
      <c r="M51" s="162">
        <f t="shared" si="8"/>
        <v>0</v>
      </c>
      <c r="N51" s="162">
        <f t="shared" si="9"/>
        <v>0</v>
      </c>
      <c r="O51" s="162">
        <f t="shared" si="9"/>
        <v>0</v>
      </c>
      <c r="P51" s="162">
        <f t="shared" si="9"/>
        <v>0</v>
      </c>
      <c r="Q51" s="162">
        <f t="shared" si="9"/>
        <v>0</v>
      </c>
      <c r="R51" s="162">
        <f t="shared" si="9"/>
        <v>0</v>
      </c>
      <c r="S51" s="162">
        <f t="shared" si="9"/>
        <v>0</v>
      </c>
      <c r="T51" s="162">
        <f t="shared" si="9"/>
        <v>0</v>
      </c>
      <c r="U51" s="162">
        <f t="shared" si="9"/>
        <v>1834366.6690509547</v>
      </c>
      <c r="V51" s="162">
        <f t="shared" si="9"/>
        <v>18176906.084232189</v>
      </c>
      <c r="W51" s="162">
        <f t="shared" si="9"/>
        <v>0</v>
      </c>
      <c r="X51" s="162">
        <f t="shared" si="9"/>
        <v>0</v>
      </c>
      <c r="Y51" s="162">
        <f t="shared" si="9"/>
        <v>0</v>
      </c>
      <c r="Z51" s="162">
        <f t="shared" si="9"/>
        <v>0</v>
      </c>
      <c r="AA51" s="162">
        <f t="shared" si="9"/>
        <v>0</v>
      </c>
      <c r="AB51" s="162">
        <f t="shared" si="9"/>
        <v>0</v>
      </c>
      <c r="AC51" s="162">
        <f t="shared" si="9"/>
        <v>0</v>
      </c>
      <c r="AD51" s="162">
        <f t="shared" si="9"/>
        <v>0</v>
      </c>
      <c r="AE51" s="162">
        <f t="shared" si="9"/>
        <v>0</v>
      </c>
      <c r="AF51" s="162">
        <f t="shared" si="9"/>
        <v>0</v>
      </c>
      <c r="AG51" s="162">
        <f t="shared" si="9"/>
        <v>0</v>
      </c>
      <c r="AH51" s="162">
        <f t="shared" si="9"/>
        <v>0</v>
      </c>
      <c r="AI51" s="162">
        <f t="shared" si="9"/>
        <v>0</v>
      </c>
      <c r="AJ51" s="162">
        <f t="shared" si="9"/>
        <v>0</v>
      </c>
      <c r="AK51" s="162">
        <f t="shared" si="9"/>
        <v>0</v>
      </c>
      <c r="AL51" s="162">
        <f t="shared" si="9"/>
        <v>0</v>
      </c>
      <c r="AM51" s="162">
        <f t="shared" si="9"/>
        <v>0</v>
      </c>
      <c r="AN51" s="162">
        <f t="shared" si="9"/>
        <v>0</v>
      </c>
      <c r="AO51" s="162">
        <f t="shared" si="9"/>
        <v>0</v>
      </c>
      <c r="AP51" s="162">
        <f t="shared" si="9"/>
        <v>0</v>
      </c>
      <c r="AQ51" s="162">
        <f t="shared" si="9"/>
        <v>0</v>
      </c>
      <c r="AR51" s="162">
        <f t="shared" si="9"/>
        <v>0</v>
      </c>
      <c r="AS51" s="162">
        <f t="shared" si="3"/>
        <v>20011272.753283143</v>
      </c>
      <c r="AT51" s="162">
        <f t="shared" si="4"/>
        <v>20011272.753283143</v>
      </c>
    </row>
    <row r="52" spans="1:46" x14ac:dyDescent="0.25">
      <c r="A52" s="75" t="str">
        <f>'I3 Project list'!A52</f>
        <v>Drury</v>
      </c>
      <c r="B52" s="75" t="str">
        <f>'I3 Project list'!C52</f>
        <v>Drury_30.2</v>
      </c>
      <c r="C52" s="75">
        <f>'I3 Project list'!B52</f>
        <v>30.2</v>
      </c>
      <c r="D52" s="75" t="str">
        <f>'I3 Project list'!D52</f>
        <v>2-lane internal collector between Fielding Road &amp; Drury Hills E-W direction</v>
      </c>
      <c r="E52" s="75" t="str">
        <f>'I3 Project list'!E52</f>
        <v>2-lane collector- new collector with active mode on both sides + intersection improvements (TDM)</v>
      </c>
      <c r="F52" s="75">
        <f>IF(AND(ISNUMBER(H52),H52&gt;0),H52-'I1 Assumptions'!$C$24,"")</f>
        <v>2038</v>
      </c>
      <c r="G52" s="162">
        <f>IF(ISNUMBER(H52),Con4_Contigency!I52,0)</f>
        <v>3809838.4664904447</v>
      </c>
      <c r="H52" s="75">
        <f>'P1 Date Adjustment'!G51</f>
        <v>2039</v>
      </c>
      <c r="I52" s="75"/>
      <c r="J52" s="162">
        <f>IF(ISNUMBER(H52),Con4_Contigency!J52,0)</f>
        <v>37752035.713405319</v>
      </c>
      <c r="K52" s="162">
        <f t="shared" si="1"/>
        <v>0</v>
      </c>
      <c r="L52" s="162">
        <f t="shared" si="1"/>
        <v>0</v>
      </c>
      <c r="M52" s="162">
        <f t="shared" si="8"/>
        <v>0</v>
      </c>
      <c r="N52" s="162">
        <f t="shared" si="9"/>
        <v>0</v>
      </c>
      <c r="O52" s="162">
        <f t="shared" si="9"/>
        <v>0</v>
      </c>
      <c r="P52" s="162">
        <f t="shared" si="9"/>
        <v>0</v>
      </c>
      <c r="Q52" s="162">
        <f t="shared" si="9"/>
        <v>0</v>
      </c>
      <c r="R52" s="162">
        <f t="shared" si="9"/>
        <v>0</v>
      </c>
      <c r="S52" s="162">
        <f t="shared" si="9"/>
        <v>0</v>
      </c>
      <c r="T52" s="162">
        <f t="shared" si="9"/>
        <v>0</v>
      </c>
      <c r="U52" s="162">
        <f t="shared" si="9"/>
        <v>0</v>
      </c>
      <c r="V52" s="162">
        <f t="shared" si="9"/>
        <v>0</v>
      </c>
      <c r="W52" s="162">
        <f t="shared" si="9"/>
        <v>0</v>
      </c>
      <c r="X52" s="162">
        <f t="shared" si="9"/>
        <v>0</v>
      </c>
      <c r="Y52" s="162">
        <f t="shared" si="9"/>
        <v>0</v>
      </c>
      <c r="Z52" s="162">
        <f t="shared" si="9"/>
        <v>0</v>
      </c>
      <c r="AA52" s="162">
        <f t="shared" si="9"/>
        <v>3809838.4664904447</v>
      </c>
      <c r="AB52" s="162">
        <f t="shared" si="9"/>
        <v>37752035.713405319</v>
      </c>
      <c r="AC52" s="162">
        <f t="shared" si="9"/>
        <v>0</v>
      </c>
      <c r="AD52" s="162">
        <f t="shared" si="9"/>
        <v>0</v>
      </c>
      <c r="AE52" s="162">
        <f t="shared" si="9"/>
        <v>0</v>
      </c>
      <c r="AF52" s="162">
        <f t="shared" si="9"/>
        <v>0</v>
      </c>
      <c r="AG52" s="162">
        <f t="shared" si="9"/>
        <v>0</v>
      </c>
      <c r="AH52" s="162">
        <f t="shared" si="9"/>
        <v>0</v>
      </c>
      <c r="AI52" s="162">
        <f t="shared" si="9"/>
        <v>0</v>
      </c>
      <c r="AJ52" s="162">
        <f t="shared" si="9"/>
        <v>0</v>
      </c>
      <c r="AK52" s="162">
        <f t="shared" si="9"/>
        <v>0</v>
      </c>
      <c r="AL52" s="162">
        <f t="shared" si="9"/>
        <v>0</v>
      </c>
      <c r="AM52" s="162">
        <f t="shared" si="9"/>
        <v>0</v>
      </c>
      <c r="AN52" s="162">
        <f t="shared" si="9"/>
        <v>0</v>
      </c>
      <c r="AO52" s="162">
        <f t="shared" si="9"/>
        <v>0</v>
      </c>
      <c r="AP52" s="162">
        <f t="shared" si="9"/>
        <v>0</v>
      </c>
      <c r="AQ52" s="162">
        <f t="shared" si="9"/>
        <v>0</v>
      </c>
      <c r="AR52" s="162">
        <f t="shared" si="9"/>
        <v>0</v>
      </c>
      <c r="AS52" s="162">
        <f t="shared" si="3"/>
        <v>41561874.179895766</v>
      </c>
      <c r="AT52" s="162">
        <f t="shared" si="4"/>
        <v>41561874.179895766</v>
      </c>
    </row>
    <row r="53" spans="1:46" x14ac:dyDescent="0.25">
      <c r="A53" s="75" t="str">
        <f>'I3 Project list'!A53</f>
        <v>Drury</v>
      </c>
      <c r="B53" s="75" t="str">
        <f>'I3 Project list'!C53</f>
        <v>Drury_31</v>
      </c>
      <c r="C53" s="75">
        <f>'I3 Project list'!B53</f>
        <v>31</v>
      </c>
      <c r="D53" s="75" t="str">
        <f>'I3 Project list'!D53</f>
        <v>Upgrades on Cossey Rd between Fitzgerald &amp; Waihoehoe Rd</v>
      </c>
      <c r="E53" s="75" t="str">
        <f>'I3 Project list'!E53</f>
        <v>2-lane urban - upgrade existing roadwith active modes on both sides / Mill Road design ?</v>
      </c>
      <c r="F53" s="75">
        <f>IF(AND(ISNUMBER(H53),H53&gt;0),H53-'I1 Assumptions'!$C$24,"")</f>
        <v>2038</v>
      </c>
      <c r="G53" s="162">
        <f>IF(ISNUMBER(H53),Con4_Contigency!I53,0)</f>
        <v>1149432.9293531261</v>
      </c>
      <c r="H53" s="75">
        <f>'P1 Date Adjustment'!G52</f>
        <v>2039</v>
      </c>
      <c r="I53" s="75"/>
      <c r="J53" s="162">
        <f>IF(ISNUMBER(H53),Con4_Contigency!J53,0)</f>
        <v>11389835.390862796</v>
      </c>
      <c r="K53" s="162">
        <f t="shared" si="1"/>
        <v>0</v>
      </c>
      <c r="L53" s="162">
        <f t="shared" si="1"/>
        <v>0</v>
      </c>
      <c r="M53" s="162">
        <f t="shared" si="8"/>
        <v>0</v>
      </c>
      <c r="N53" s="162">
        <f t="shared" si="9"/>
        <v>0</v>
      </c>
      <c r="O53" s="162">
        <f t="shared" si="9"/>
        <v>0</v>
      </c>
      <c r="P53" s="162">
        <f t="shared" si="9"/>
        <v>0</v>
      </c>
      <c r="Q53" s="162">
        <f t="shared" si="9"/>
        <v>0</v>
      </c>
      <c r="R53" s="162">
        <f t="shared" si="9"/>
        <v>0</v>
      </c>
      <c r="S53" s="162">
        <f t="shared" si="9"/>
        <v>0</v>
      </c>
      <c r="T53" s="162">
        <f t="shared" ref="T53:AI69" si="10">IF($I53&gt;0,IF(AND(T$4&gt;=$F53,T$4&lt;($F53+$I53)),($G53/$I53),0)+IF(AND(T$4&gt;=$H53,T$4&lt;($H53+$I53)),($J53/$I53),0),(IF(T$4=$F53,$G53,0))+(IF(T$4=$H53,$J53,0)))</f>
        <v>0</v>
      </c>
      <c r="U53" s="162">
        <f t="shared" si="10"/>
        <v>0</v>
      </c>
      <c r="V53" s="162">
        <f t="shared" si="10"/>
        <v>0</v>
      </c>
      <c r="W53" s="162">
        <f t="shared" si="10"/>
        <v>0</v>
      </c>
      <c r="X53" s="162">
        <f t="shared" si="10"/>
        <v>0</v>
      </c>
      <c r="Y53" s="162">
        <f t="shared" si="10"/>
        <v>0</v>
      </c>
      <c r="Z53" s="162">
        <f t="shared" si="10"/>
        <v>0</v>
      </c>
      <c r="AA53" s="162">
        <f t="shared" si="10"/>
        <v>1149432.9293531261</v>
      </c>
      <c r="AB53" s="162">
        <f t="shared" si="10"/>
        <v>11389835.390862796</v>
      </c>
      <c r="AC53" s="162">
        <f t="shared" si="10"/>
        <v>0</v>
      </c>
      <c r="AD53" s="162">
        <f t="shared" si="10"/>
        <v>0</v>
      </c>
      <c r="AE53" s="162">
        <f t="shared" si="10"/>
        <v>0</v>
      </c>
      <c r="AF53" s="162">
        <f t="shared" si="10"/>
        <v>0</v>
      </c>
      <c r="AG53" s="162">
        <f t="shared" si="10"/>
        <v>0</v>
      </c>
      <c r="AH53" s="162">
        <f t="shared" si="10"/>
        <v>0</v>
      </c>
      <c r="AI53" s="162">
        <f t="shared" si="10"/>
        <v>0</v>
      </c>
      <c r="AJ53" s="162">
        <f t="shared" ref="AJ53:AR112" si="11">IF($I53&gt;0,IF(AND(AJ$4&gt;=$F53,AJ$4&lt;($F53+$I53)),($G53/$I53),0)+IF(AND(AJ$4&gt;=$H53,AJ$4&lt;($H53+$I53)),($J53/$I53),0),(IF(AJ$4=$F53,$G53,0))+(IF(AJ$4=$H53,$J53,0)))</f>
        <v>0</v>
      </c>
      <c r="AK53" s="162">
        <f t="shared" si="11"/>
        <v>0</v>
      </c>
      <c r="AL53" s="162">
        <f t="shared" si="11"/>
        <v>0</v>
      </c>
      <c r="AM53" s="162">
        <f t="shared" si="11"/>
        <v>0</v>
      </c>
      <c r="AN53" s="162">
        <f t="shared" si="11"/>
        <v>0</v>
      </c>
      <c r="AO53" s="162">
        <f t="shared" si="11"/>
        <v>0</v>
      </c>
      <c r="AP53" s="162">
        <f t="shared" si="11"/>
        <v>0</v>
      </c>
      <c r="AQ53" s="162">
        <f t="shared" si="11"/>
        <v>0</v>
      </c>
      <c r="AR53" s="162">
        <f t="shared" si="11"/>
        <v>0</v>
      </c>
      <c r="AS53" s="162">
        <f t="shared" si="3"/>
        <v>12539268.320215922</v>
      </c>
      <c r="AT53" s="162">
        <f t="shared" si="4"/>
        <v>12539268.320215922</v>
      </c>
    </row>
    <row r="54" spans="1:46" x14ac:dyDescent="0.25">
      <c r="A54" s="75" t="str">
        <f>'I3 Project list'!A54</f>
        <v>Drury</v>
      </c>
      <c r="B54" s="75" t="str">
        <f>'I3 Project list'!C54</f>
        <v>Drury_32</v>
      </c>
      <c r="C54" s="75">
        <f>'I3 Project list'!B54</f>
        <v>32</v>
      </c>
      <c r="D54" s="75" t="str">
        <f>'I3 Project list'!D54</f>
        <v>New Intersection on Cossey Rd/Waihoehoe Rd</v>
      </c>
      <c r="E54" s="75" t="str">
        <f>'I3 Project list'!E54</f>
        <v>Assume 1 simple roundabout intesection</v>
      </c>
      <c r="F54" s="75">
        <f>IF(AND(ISNUMBER(H54),H54&gt;0),H54-'I1 Assumptions'!$C$24,"")</f>
        <v>2038</v>
      </c>
      <c r="G54" s="162">
        <f>IF(ISNUMBER(H54),Con4_Contigency!I54,0)</f>
        <v>764820.1648522343</v>
      </c>
      <c r="H54" s="75">
        <f>'P1 Date Adjustment'!G53</f>
        <v>2039</v>
      </c>
      <c r="I54" s="75"/>
      <c r="J54" s="162">
        <f>IF(ISNUMBER(H54),Con4_Contigency!J54,0)</f>
        <v>7578672.5426266864</v>
      </c>
      <c r="K54" s="162">
        <f t="shared" si="1"/>
        <v>0</v>
      </c>
      <c r="L54" s="162">
        <f t="shared" si="1"/>
        <v>0</v>
      </c>
      <c r="M54" s="162">
        <f t="shared" si="8"/>
        <v>0</v>
      </c>
      <c r="N54" s="162">
        <f t="shared" si="8"/>
        <v>0</v>
      </c>
      <c r="O54" s="162">
        <f t="shared" si="8"/>
        <v>0</v>
      </c>
      <c r="P54" s="162">
        <f t="shared" si="8"/>
        <v>0</v>
      </c>
      <c r="Q54" s="162">
        <f t="shared" si="8"/>
        <v>0</v>
      </c>
      <c r="R54" s="162">
        <f t="shared" si="8"/>
        <v>0</v>
      </c>
      <c r="S54" s="162">
        <f t="shared" ref="S54:AH69" si="12">IF($I54&gt;0,IF(AND(S$4&gt;=$F54,S$4&lt;($F54+$I54)),($G54/$I54),0)+IF(AND(S$4&gt;=$H54,S$4&lt;($H54+$I54)),($J54/$I54),0),(IF(S$4=$F54,$G54,0))+(IF(S$4=$H54,$J54,0)))</f>
        <v>0</v>
      </c>
      <c r="T54" s="162">
        <f t="shared" si="12"/>
        <v>0</v>
      </c>
      <c r="U54" s="162">
        <f t="shared" si="12"/>
        <v>0</v>
      </c>
      <c r="V54" s="162">
        <f t="shared" si="12"/>
        <v>0</v>
      </c>
      <c r="W54" s="162">
        <f t="shared" si="12"/>
        <v>0</v>
      </c>
      <c r="X54" s="162">
        <f t="shared" si="12"/>
        <v>0</v>
      </c>
      <c r="Y54" s="162">
        <f t="shared" si="12"/>
        <v>0</v>
      </c>
      <c r="Z54" s="162">
        <f t="shared" si="12"/>
        <v>0</v>
      </c>
      <c r="AA54" s="162">
        <f t="shared" si="12"/>
        <v>764820.1648522343</v>
      </c>
      <c r="AB54" s="162">
        <f t="shared" si="12"/>
        <v>7578672.5426266864</v>
      </c>
      <c r="AC54" s="162">
        <f t="shared" si="12"/>
        <v>0</v>
      </c>
      <c r="AD54" s="162">
        <f t="shared" si="12"/>
        <v>0</v>
      </c>
      <c r="AE54" s="162">
        <f t="shared" si="12"/>
        <v>0</v>
      </c>
      <c r="AF54" s="162">
        <f t="shared" si="12"/>
        <v>0</v>
      </c>
      <c r="AG54" s="162">
        <f t="shared" si="12"/>
        <v>0</v>
      </c>
      <c r="AH54" s="162">
        <f t="shared" si="12"/>
        <v>0</v>
      </c>
      <c r="AI54" s="162">
        <f t="shared" si="10"/>
        <v>0</v>
      </c>
      <c r="AJ54" s="162">
        <f t="shared" si="11"/>
        <v>0</v>
      </c>
      <c r="AK54" s="162">
        <f t="shared" si="11"/>
        <v>0</v>
      </c>
      <c r="AL54" s="162">
        <f t="shared" si="11"/>
        <v>0</v>
      </c>
      <c r="AM54" s="162">
        <f t="shared" si="11"/>
        <v>0</v>
      </c>
      <c r="AN54" s="162">
        <f t="shared" si="11"/>
        <v>0</v>
      </c>
      <c r="AO54" s="162">
        <f t="shared" si="11"/>
        <v>0</v>
      </c>
      <c r="AP54" s="162">
        <f t="shared" si="11"/>
        <v>0</v>
      </c>
      <c r="AQ54" s="162">
        <f t="shared" si="11"/>
        <v>0</v>
      </c>
      <c r="AR54" s="162">
        <f t="shared" si="11"/>
        <v>0</v>
      </c>
      <c r="AS54" s="162">
        <f t="shared" si="3"/>
        <v>8343492.7074789209</v>
      </c>
      <c r="AT54" s="162">
        <f t="shared" si="4"/>
        <v>8343492.7074789209</v>
      </c>
    </row>
    <row r="55" spans="1:46" x14ac:dyDescent="0.25">
      <c r="A55" s="75" t="str">
        <f>'I3 Project list'!A55</f>
        <v>Drury</v>
      </c>
      <c r="B55" s="75" t="str">
        <f>'I3 Project list'!C55</f>
        <v>Drury_33</v>
      </c>
      <c r="C55" s="75">
        <f>'I3 Project list'!B55</f>
        <v>33</v>
      </c>
      <c r="D55" s="75" t="str">
        <f>'I3 Project list'!D55</f>
        <v>Upgrade Fitzgerald Rd from project 7 to Brookefield Rd</v>
      </c>
      <c r="E55" s="75" t="str">
        <f>'I3 Project list'!E55</f>
        <v>2-lane urban- upgrade existing road layout to 2-lane urban with active modes on both sides (TDM )</v>
      </c>
      <c r="F55" s="75">
        <f>IF(AND(ISNUMBER(H55),H55&gt;0),H55-'I1 Assumptions'!$C$24,"")</f>
        <v>2055</v>
      </c>
      <c r="G55" s="162">
        <f>IF(ISNUMBER(H55),Con4_Contigency!I55,0)</f>
        <v>469660.76683246007</v>
      </c>
      <c r="H55" s="75">
        <f>'P1 Date Adjustment'!G54</f>
        <v>2056</v>
      </c>
      <c r="I55" s="75"/>
      <c r="J55" s="162">
        <f>IF(ISNUMBER(H55),Con4_Contigency!J55,0)</f>
        <v>4653911.2349761957</v>
      </c>
      <c r="K55" s="162">
        <f t="shared" si="1"/>
        <v>0</v>
      </c>
      <c r="L55" s="162">
        <f t="shared" si="1"/>
        <v>0</v>
      </c>
      <c r="M55" s="162">
        <f t="shared" ref="M55:AB70" si="13">IF($I55&gt;0,IF(AND(M$4&gt;=$F55,M$4&lt;($F55+$I55)),($G55/$I55),0)+IF(AND(M$4&gt;=$H55,M$4&lt;($H55+$I55)),($J55/$I55),0),(IF(M$4=$F55,$G55,0))+(IF(M$4=$H55,$J55,0)))</f>
        <v>0</v>
      </c>
      <c r="N55" s="162">
        <f t="shared" si="13"/>
        <v>0</v>
      </c>
      <c r="O55" s="162">
        <f t="shared" si="13"/>
        <v>0</v>
      </c>
      <c r="P55" s="162">
        <f t="shared" si="13"/>
        <v>0</v>
      </c>
      <c r="Q55" s="162">
        <f t="shared" si="13"/>
        <v>0</v>
      </c>
      <c r="R55" s="162">
        <f t="shared" si="13"/>
        <v>0</v>
      </c>
      <c r="S55" s="162">
        <f t="shared" si="13"/>
        <v>0</v>
      </c>
      <c r="T55" s="162">
        <f t="shared" si="13"/>
        <v>0</v>
      </c>
      <c r="U55" s="162">
        <f t="shared" si="13"/>
        <v>0</v>
      </c>
      <c r="V55" s="162">
        <f t="shared" si="13"/>
        <v>0</v>
      </c>
      <c r="W55" s="162">
        <f t="shared" si="13"/>
        <v>0</v>
      </c>
      <c r="X55" s="162">
        <f t="shared" si="13"/>
        <v>0</v>
      </c>
      <c r="Y55" s="162">
        <f t="shared" si="13"/>
        <v>0</v>
      </c>
      <c r="Z55" s="162">
        <f t="shared" si="13"/>
        <v>0</v>
      </c>
      <c r="AA55" s="162">
        <f t="shared" si="13"/>
        <v>0</v>
      </c>
      <c r="AB55" s="162">
        <f t="shared" si="13"/>
        <v>0</v>
      </c>
      <c r="AC55" s="162">
        <f t="shared" si="12"/>
        <v>0</v>
      </c>
      <c r="AD55" s="162">
        <f t="shared" si="12"/>
        <v>0</v>
      </c>
      <c r="AE55" s="162">
        <f t="shared" si="12"/>
        <v>0</v>
      </c>
      <c r="AF55" s="162">
        <f t="shared" si="12"/>
        <v>0</v>
      </c>
      <c r="AG55" s="162">
        <f t="shared" si="12"/>
        <v>0</v>
      </c>
      <c r="AH55" s="162">
        <f t="shared" si="12"/>
        <v>0</v>
      </c>
      <c r="AI55" s="162">
        <f t="shared" si="10"/>
        <v>0</v>
      </c>
      <c r="AJ55" s="162">
        <f t="shared" si="11"/>
        <v>0</v>
      </c>
      <c r="AK55" s="162">
        <f t="shared" si="11"/>
        <v>0</v>
      </c>
      <c r="AL55" s="162">
        <f t="shared" si="11"/>
        <v>0</v>
      </c>
      <c r="AM55" s="162">
        <f t="shared" si="11"/>
        <v>0</v>
      </c>
      <c r="AN55" s="162">
        <f t="shared" si="11"/>
        <v>0</v>
      </c>
      <c r="AO55" s="162">
        <f t="shared" si="11"/>
        <v>0</v>
      </c>
      <c r="AP55" s="162">
        <f t="shared" si="11"/>
        <v>0</v>
      </c>
      <c r="AQ55" s="162">
        <f t="shared" si="11"/>
        <v>0</v>
      </c>
      <c r="AR55" s="162">
        <f t="shared" si="11"/>
        <v>469660.76683246007</v>
      </c>
      <c r="AS55" s="162">
        <f t="shared" si="3"/>
        <v>469660.76683246007</v>
      </c>
      <c r="AT55" s="162">
        <f t="shared" si="4"/>
        <v>0</v>
      </c>
    </row>
    <row r="56" spans="1:46" x14ac:dyDescent="0.25">
      <c r="A56" s="75" t="str">
        <f>'I3 Project list'!A56</f>
        <v>Drury</v>
      </c>
      <c r="B56" s="75" t="str">
        <f>'I3 Project list'!C56</f>
        <v>Drury_34</v>
      </c>
      <c r="C56" s="75">
        <f>'I3 Project list'!B56</f>
        <v>34</v>
      </c>
      <c r="D56" s="75" t="str">
        <f>'I3 Project list'!D56</f>
        <v>New Drury Interchange connection to Kiwi development</v>
      </c>
      <c r="E56" s="75" t="str">
        <f>'I3 Project list'!E56</f>
        <v>2-lane urban- new road layout with active modes on both sides (TDM)</v>
      </c>
      <c r="F56" s="75">
        <f>IF(AND(ISNUMBER(H56),H56&gt;0),H56-'I1 Assumptions'!$C$24,"")</f>
        <v>2033</v>
      </c>
      <c r="G56" s="162">
        <f>IF(ISNUMBER(H56),Con4_Contigency!I56,0)</f>
        <v>0</v>
      </c>
      <c r="H56" s="75">
        <f>'P1 Date Adjustment'!G55</f>
        <v>2034</v>
      </c>
      <c r="I56" s="75"/>
      <c r="J56" s="162">
        <f>IF(ISNUMBER(H56),Con4_Contigency!J56,0)</f>
        <v>0</v>
      </c>
      <c r="K56" s="162">
        <f t="shared" si="1"/>
        <v>0</v>
      </c>
      <c r="L56" s="162">
        <f t="shared" si="1"/>
        <v>0</v>
      </c>
      <c r="M56" s="162">
        <f t="shared" si="13"/>
        <v>0</v>
      </c>
      <c r="N56" s="162">
        <f t="shared" si="13"/>
        <v>0</v>
      </c>
      <c r="O56" s="162">
        <f t="shared" si="13"/>
        <v>0</v>
      </c>
      <c r="P56" s="162">
        <f t="shared" si="13"/>
        <v>0</v>
      </c>
      <c r="Q56" s="162">
        <f t="shared" si="13"/>
        <v>0</v>
      </c>
      <c r="R56" s="162">
        <f t="shared" si="13"/>
        <v>0</v>
      </c>
      <c r="S56" s="162">
        <f t="shared" si="13"/>
        <v>0</v>
      </c>
      <c r="T56" s="162">
        <f t="shared" si="13"/>
        <v>0</v>
      </c>
      <c r="U56" s="162">
        <f t="shared" si="13"/>
        <v>0</v>
      </c>
      <c r="V56" s="162">
        <f t="shared" si="13"/>
        <v>0</v>
      </c>
      <c r="W56" s="162">
        <f t="shared" si="13"/>
        <v>0</v>
      </c>
      <c r="X56" s="162">
        <f t="shared" si="13"/>
        <v>0</v>
      </c>
      <c r="Y56" s="162">
        <f t="shared" si="13"/>
        <v>0</v>
      </c>
      <c r="Z56" s="162">
        <f t="shared" si="13"/>
        <v>0</v>
      </c>
      <c r="AA56" s="162">
        <f t="shared" si="13"/>
        <v>0</v>
      </c>
      <c r="AB56" s="162">
        <f t="shared" si="13"/>
        <v>0</v>
      </c>
      <c r="AC56" s="162">
        <f t="shared" si="12"/>
        <v>0</v>
      </c>
      <c r="AD56" s="162">
        <f t="shared" si="12"/>
        <v>0</v>
      </c>
      <c r="AE56" s="162">
        <f t="shared" si="12"/>
        <v>0</v>
      </c>
      <c r="AF56" s="162">
        <f t="shared" si="12"/>
        <v>0</v>
      </c>
      <c r="AG56" s="162">
        <f t="shared" si="12"/>
        <v>0</v>
      </c>
      <c r="AH56" s="162">
        <f t="shared" si="12"/>
        <v>0</v>
      </c>
      <c r="AI56" s="162">
        <f t="shared" si="10"/>
        <v>0</v>
      </c>
      <c r="AJ56" s="162">
        <f t="shared" si="11"/>
        <v>0</v>
      </c>
      <c r="AK56" s="162">
        <f t="shared" si="11"/>
        <v>0</v>
      </c>
      <c r="AL56" s="162">
        <f t="shared" si="11"/>
        <v>0</v>
      </c>
      <c r="AM56" s="162">
        <f t="shared" si="11"/>
        <v>0</v>
      </c>
      <c r="AN56" s="162">
        <f t="shared" si="11"/>
        <v>0</v>
      </c>
      <c r="AO56" s="162">
        <f t="shared" si="11"/>
        <v>0</v>
      </c>
      <c r="AP56" s="162">
        <f t="shared" si="11"/>
        <v>0</v>
      </c>
      <c r="AQ56" s="162">
        <f t="shared" si="11"/>
        <v>0</v>
      </c>
      <c r="AR56" s="162">
        <f t="shared" si="11"/>
        <v>0</v>
      </c>
      <c r="AS56" s="162">
        <f t="shared" si="3"/>
        <v>0</v>
      </c>
      <c r="AT56" s="162">
        <f t="shared" si="4"/>
        <v>0</v>
      </c>
    </row>
    <row r="57" spans="1:46" x14ac:dyDescent="0.25">
      <c r="A57" s="75" t="str">
        <f>'I3 Project list'!A57</f>
        <v>Drury</v>
      </c>
      <c r="B57" s="75" t="str">
        <f>'I3 Project list'!C57</f>
        <v>Drury_35a</v>
      </c>
      <c r="C57" s="75" t="str">
        <f>'I3 Project list'!B57</f>
        <v>35a</v>
      </c>
      <c r="D57" s="75" t="str">
        <f>'I3 Project list'!D57</f>
        <v xml:space="preserve">Mill Road : Drury South connection from Fitzgerald/Cossey intersection to SH1 + Interchange </v>
      </c>
      <c r="E57" s="75" t="str">
        <f>'I3 Project list'!E57</f>
        <v>2-lane- new road layout with active modes on both sides (depends on Mill Road design and sequencing)</v>
      </c>
      <c r="F57" s="75">
        <f>IF(AND(ISNUMBER(H57),H57&gt;0),H57-'I1 Assumptions'!$C$24,"")</f>
        <v>2042</v>
      </c>
      <c r="G57" s="162">
        <f>IF(ISNUMBER(H57),Con4_Contigency!I57,0)</f>
        <v>0</v>
      </c>
      <c r="H57" s="75">
        <f>'P1 Date Adjustment'!G56</f>
        <v>2043</v>
      </c>
      <c r="I57" s="75"/>
      <c r="J57" s="162">
        <f>IF(ISNUMBER(H57),Con4_Contigency!J57,0)</f>
        <v>0</v>
      </c>
      <c r="K57" s="162">
        <f t="shared" si="1"/>
        <v>0</v>
      </c>
      <c r="L57" s="162">
        <f t="shared" si="1"/>
        <v>0</v>
      </c>
      <c r="M57" s="162">
        <f t="shared" si="13"/>
        <v>0</v>
      </c>
      <c r="N57" s="162">
        <f t="shared" si="13"/>
        <v>0</v>
      </c>
      <c r="O57" s="162">
        <f t="shared" si="13"/>
        <v>0</v>
      </c>
      <c r="P57" s="162">
        <f t="shared" si="13"/>
        <v>0</v>
      </c>
      <c r="Q57" s="162">
        <f t="shared" si="13"/>
        <v>0</v>
      </c>
      <c r="R57" s="162">
        <f t="shared" si="13"/>
        <v>0</v>
      </c>
      <c r="S57" s="162">
        <f t="shared" si="13"/>
        <v>0</v>
      </c>
      <c r="T57" s="162">
        <f t="shared" si="13"/>
        <v>0</v>
      </c>
      <c r="U57" s="162">
        <f t="shared" si="13"/>
        <v>0</v>
      </c>
      <c r="V57" s="162">
        <f t="shared" si="13"/>
        <v>0</v>
      </c>
      <c r="W57" s="162">
        <f t="shared" si="13"/>
        <v>0</v>
      </c>
      <c r="X57" s="162">
        <f t="shared" si="13"/>
        <v>0</v>
      </c>
      <c r="Y57" s="162">
        <f t="shared" si="13"/>
        <v>0</v>
      </c>
      <c r="Z57" s="162">
        <f t="shared" si="13"/>
        <v>0</v>
      </c>
      <c r="AA57" s="162">
        <f t="shared" si="13"/>
        <v>0</v>
      </c>
      <c r="AB57" s="162">
        <f t="shared" si="13"/>
        <v>0</v>
      </c>
      <c r="AC57" s="162">
        <f t="shared" si="12"/>
        <v>0</v>
      </c>
      <c r="AD57" s="162">
        <f t="shared" si="12"/>
        <v>0</v>
      </c>
      <c r="AE57" s="162">
        <f t="shared" si="12"/>
        <v>0</v>
      </c>
      <c r="AF57" s="162">
        <f t="shared" si="12"/>
        <v>0</v>
      </c>
      <c r="AG57" s="162">
        <f t="shared" si="12"/>
        <v>0</v>
      </c>
      <c r="AH57" s="162">
        <f t="shared" si="12"/>
        <v>0</v>
      </c>
      <c r="AI57" s="162">
        <f t="shared" si="10"/>
        <v>0</v>
      </c>
      <c r="AJ57" s="162">
        <f t="shared" si="11"/>
        <v>0</v>
      </c>
      <c r="AK57" s="162">
        <f t="shared" si="11"/>
        <v>0</v>
      </c>
      <c r="AL57" s="162">
        <f t="shared" si="11"/>
        <v>0</v>
      </c>
      <c r="AM57" s="162">
        <f t="shared" si="11"/>
        <v>0</v>
      </c>
      <c r="AN57" s="162">
        <f t="shared" si="11"/>
        <v>0</v>
      </c>
      <c r="AO57" s="162">
        <f t="shared" si="11"/>
        <v>0</v>
      </c>
      <c r="AP57" s="162">
        <f t="shared" si="11"/>
        <v>0</v>
      </c>
      <c r="AQ57" s="162">
        <f t="shared" si="11"/>
        <v>0</v>
      </c>
      <c r="AR57" s="162">
        <f t="shared" si="11"/>
        <v>0</v>
      </c>
      <c r="AS57" s="162">
        <f t="shared" si="3"/>
        <v>0</v>
      </c>
      <c r="AT57" s="162">
        <f t="shared" si="4"/>
        <v>0</v>
      </c>
    </row>
    <row r="58" spans="1:46" x14ac:dyDescent="0.25">
      <c r="A58" s="75" t="str">
        <f>'I3 Project list'!A58</f>
        <v>Drury</v>
      </c>
      <c r="B58" s="75" t="str">
        <f>'I3 Project list'!C58</f>
        <v>Drury_35b</v>
      </c>
      <c r="C58" s="75" t="str">
        <f>'I3 Project list'!B58</f>
        <v>35b</v>
      </c>
      <c r="D58" s="75" t="str">
        <f>'I3 Project list'!D58</f>
        <v xml:space="preserve">Mill Road : Drury South connection from Fitzgerald/Cossey intersection to SH1 + Interchange </v>
      </c>
      <c r="E58" s="75" t="str">
        <f>'I3 Project list'!E58</f>
        <v>4-lane- new road layout with active modes on both sides (depends on Mill Road design and sequencing)</v>
      </c>
      <c r="F58" s="75">
        <f>IF(AND(ISNUMBER(H58),H58&gt;0),H58-'I1 Assumptions'!$C$24,"")</f>
        <v>2049</v>
      </c>
      <c r="G58" s="162">
        <f>IF(ISNUMBER(H58),Con4_Contigency!I58,0)</f>
        <v>0</v>
      </c>
      <c r="H58" s="75">
        <f>'P1 Date Adjustment'!G57</f>
        <v>2050</v>
      </c>
      <c r="I58" s="75"/>
      <c r="J58" s="162">
        <f>IF(ISNUMBER(H58),Con4_Contigency!J58,0)</f>
        <v>0</v>
      </c>
      <c r="K58" s="162">
        <f t="shared" si="1"/>
        <v>0</v>
      </c>
      <c r="L58" s="162">
        <f t="shared" si="1"/>
        <v>0</v>
      </c>
      <c r="M58" s="162">
        <f t="shared" si="13"/>
        <v>0</v>
      </c>
      <c r="N58" s="162">
        <f t="shared" si="13"/>
        <v>0</v>
      </c>
      <c r="O58" s="162">
        <f t="shared" si="13"/>
        <v>0</v>
      </c>
      <c r="P58" s="162">
        <f t="shared" si="13"/>
        <v>0</v>
      </c>
      <c r="Q58" s="162">
        <f t="shared" si="13"/>
        <v>0</v>
      </c>
      <c r="R58" s="162">
        <f t="shared" si="13"/>
        <v>0</v>
      </c>
      <c r="S58" s="162">
        <f t="shared" si="13"/>
        <v>0</v>
      </c>
      <c r="T58" s="162">
        <f t="shared" si="13"/>
        <v>0</v>
      </c>
      <c r="U58" s="162">
        <f t="shared" si="13"/>
        <v>0</v>
      </c>
      <c r="V58" s="162">
        <f t="shared" si="13"/>
        <v>0</v>
      </c>
      <c r="W58" s="162">
        <f t="shared" si="13"/>
        <v>0</v>
      </c>
      <c r="X58" s="162">
        <f t="shared" si="13"/>
        <v>0</v>
      </c>
      <c r="Y58" s="162">
        <f t="shared" si="13"/>
        <v>0</v>
      </c>
      <c r="Z58" s="162">
        <f t="shared" si="13"/>
        <v>0</v>
      </c>
      <c r="AA58" s="162">
        <f t="shared" si="13"/>
        <v>0</v>
      </c>
      <c r="AB58" s="162">
        <f t="shared" si="13"/>
        <v>0</v>
      </c>
      <c r="AC58" s="162">
        <f t="shared" si="12"/>
        <v>0</v>
      </c>
      <c r="AD58" s="162">
        <f t="shared" si="12"/>
        <v>0</v>
      </c>
      <c r="AE58" s="162">
        <f t="shared" si="12"/>
        <v>0</v>
      </c>
      <c r="AF58" s="162">
        <f t="shared" si="12"/>
        <v>0</v>
      </c>
      <c r="AG58" s="162">
        <f t="shared" si="12"/>
        <v>0</v>
      </c>
      <c r="AH58" s="162">
        <f t="shared" si="12"/>
        <v>0</v>
      </c>
      <c r="AI58" s="162">
        <f t="shared" si="10"/>
        <v>0</v>
      </c>
      <c r="AJ58" s="162">
        <f t="shared" si="11"/>
        <v>0</v>
      </c>
      <c r="AK58" s="162">
        <f t="shared" si="11"/>
        <v>0</v>
      </c>
      <c r="AL58" s="162">
        <f t="shared" si="11"/>
        <v>0</v>
      </c>
      <c r="AM58" s="162">
        <f t="shared" si="11"/>
        <v>0</v>
      </c>
      <c r="AN58" s="162">
        <f t="shared" si="11"/>
        <v>0</v>
      </c>
      <c r="AO58" s="162">
        <f t="shared" si="11"/>
        <v>0</v>
      </c>
      <c r="AP58" s="162">
        <f t="shared" si="11"/>
        <v>0</v>
      </c>
      <c r="AQ58" s="162">
        <f t="shared" si="11"/>
        <v>0</v>
      </c>
      <c r="AR58" s="162">
        <f t="shared" si="11"/>
        <v>0</v>
      </c>
      <c r="AS58" s="162">
        <f t="shared" si="3"/>
        <v>0</v>
      </c>
      <c r="AT58" s="162">
        <f t="shared" si="4"/>
        <v>0</v>
      </c>
    </row>
    <row r="59" spans="1:46" x14ac:dyDescent="0.25">
      <c r="A59" s="75" t="str">
        <f>'I3 Project list'!A59</f>
        <v>Drury</v>
      </c>
      <c r="B59" s="75" t="str">
        <f>'I3 Project list'!C59</f>
        <v>Drury_36</v>
      </c>
      <c r="C59" s="75">
        <f>'I3 Project list'!B59</f>
        <v>36</v>
      </c>
      <c r="D59" s="75" t="str">
        <f>'I3 Project list'!D59</f>
        <v>Complete Bremner-Norrie Road connection from SH1 upto GSR (overlap with project 12)</v>
      </c>
      <c r="E59" s="75" t="str">
        <f>'I3 Project list'!E59</f>
        <v>4-lane urban- upgrade with active modes on both sides (SGA design)</v>
      </c>
      <c r="F59" s="75" t="str">
        <f>IF(AND(ISNUMBER(H59),H59&gt;0),H59-'I1 Assumptions'!$C$24,"")</f>
        <v/>
      </c>
      <c r="G59" s="162">
        <f>IF(ISNUMBER(H59),Con4_Contigency!I59,0)</f>
        <v>8499950.8961962517</v>
      </c>
      <c r="H59" s="75">
        <f>'P1 Date Adjustment'!G58</f>
        <v>0</v>
      </c>
      <c r="I59" s="75"/>
      <c r="J59" s="162">
        <f>IF(ISNUMBER(H59),Con4_Contigency!J59,0)</f>
        <v>84226786.153217405</v>
      </c>
      <c r="K59" s="162">
        <f t="shared" si="1"/>
        <v>0</v>
      </c>
      <c r="L59" s="162">
        <f t="shared" si="1"/>
        <v>0</v>
      </c>
      <c r="M59" s="162">
        <f t="shared" si="13"/>
        <v>0</v>
      </c>
      <c r="N59" s="162">
        <f t="shared" si="13"/>
        <v>0</v>
      </c>
      <c r="O59" s="162">
        <f t="shared" si="13"/>
        <v>0</v>
      </c>
      <c r="P59" s="162">
        <f t="shared" si="13"/>
        <v>0</v>
      </c>
      <c r="Q59" s="162">
        <f t="shared" si="13"/>
        <v>0</v>
      </c>
      <c r="R59" s="162">
        <f t="shared" si="13"/>
        <v>0</v>
      </c>
      <c r="S59" s="162">
        <f t="shared" si="13"/>
        <v>0</v>
      </c>
      <c r="T59" s="162">
        <f t="shared" si="13"/>
        <v>0</v>
      </c>
      <c r="U59" s="162">
        <f t="shared" si="13"/>
        <v>0</v>
      </c>
      <c r="V59" s="162">
        <f t="shared" si="13"/>
        <v>0</v>
      </c>
      <c r="W59" s="162">
        <f t="shared" si="13"/>
        <v>0</v>
      </c>
      <c r="X59" s="162">
        <f t="shared" si="13"/>
        <v>0</v>
      </c>
      <c r="Y59" s="162">
        <f t="shared" si="13"/>
        <v>0</v>
      </c>
      <c r="Z59" s="162">
        <f t="shared" si="13"/>
        <v>0</v>
      </c>
      <c r="AA59" s="162">
        <f t="shared" si="13"/>
        <v>0</v>
      </c>
      <c r="AB59" s="162">
        <f t="shared" si="13"/>
        <v>0</v>
      </c>
      <c r="AC59" s="162">
        <f t="shared" si="12"/>
        <v>0</v>
      </c>
      <c r="AD59" s="162">
        <f t="shared" si="12"/>
        <v>0</v>
      </c>
      <c r="AE59" s="162">
        <f t="shared" si="12"/>
        <v>0</v>
      </c>
      <c r="AF59" s="162">
        <f t="shared" si="12"/>
        <v>0</v>
      </c>
      <c r="AG59" s="162">
        <f t="shared" si="12"/>
        <v>0</v>
      </c>
      <c r="AH59" s="162">
        <f t="shared" si="12"/>
        <v>0</v>
      </c>
      <c r="AI59" s="162">
        <f t="shared" si="10"/>
        <v>0</v>
      </c>
      <c r="AJ59" s="162">
        <f t="shared" si="11"/>
        <v>0</v>
      </c>
      <c r="AK59" s="162">
        <f t="shared" si="11"/>
        <v>0</v>
      </c>
      <c r="AL59" s="162">
        <f t="shared" si="11"/>
        <v>0</v>
      </c>
      <c r="AM59" s="162">
        <f t="shared" si="11"/>
        <v>0</v>
      </c>
      <c r="AN59" s="162">
        <f t="shared" si="11"/>
        <v>0</v>
      </c>
      <c r="AO59" s="162">
        <f t="shared" si="11"/>
        <v>0</v>
      </c>
      <c r="AP59" s="162">
        <f t="shared" si="11"/>
        <v>0</v>
      </c>
      <c r="AQ59" s="162">
        <f t="shared" si="11"/>
        <v>0</v>
      </c>
      <c r="AR59" s="162">
        <f t="shared" si="11"/>
        <v>0</v>
      </c>
      <c r="AS59" s="162">
        <f t="shared" si="3"/>
        <v>0</v>
      </c>
      <c r="AT59" s="162">
        <f t="shared" si="4"/>
        <v>0</v>
      </c>
    </row>
    <row r="60" spans="1:46" x14ac:dyDescent="0.25">
      <c r="A60" s="75" t="str">
        <f>'I3 Project list'!A60</f>
        <v>Drury</v>
      </c>
      <c r="B60" s="75" t="str">
        <f>'I3 Project list'!C60</f>
        <v>Drury_36a</v>
      </c>
      <c r="C60" s="75" t="str">
        <f>'I3 Project list'!B60</f>
        <v>36a</v>
      </c>
      <c r="D60" s="75" t="str">
        <f>'I3 Project list'!D60</f>
        <v>Bremner-Norrie Road east of SH1 up to GSR (overlap with project 12)</v>
      </c>
      <c r="E60" s="75" t="str">
        <f>'I3 Project list'!E60</f>
        <v>2-lane urban- upgrade existing road layout with active modes on both sides (Under construction)</v>
      </c>
      <c r="F60" s="75">
        <f>IF(AND(ISNUMBER(H60),H60&gt;0),H60-'I1 Assumptions'!$C$24,"")</f>
        <v>2038</v>
      </c>
      <c r="G60" s="162">
        <f>IF(ISNUMBER(H60),Con4_Contigency!I60,0)</f>
        <v>2840088.9760841699</v>
      </c>
      <c r="H60" s="75">
        <f>'P1 Date Adjustment'!G59</f>
        <v>2039</v>
      </c>
      <c r="I60" s="75"/>
      <c r="J60" s="162">
        <f>IF(ISNUMBER(H60),Con4_Contigency!J60,0)</f>
        <v>28142699.853924952</v>
      </c>
      <c r="K60" s="162">
        <f t="shared" si="1"/>
        <v>0</v>
      </c>
      <c r="L60" s="162">
        <f t="shared" si="1"/>
        <v>0</v>
      </c>
      <c r="M60" s="162">
        <f t="shared" si="13"/>
        <v>0</v>
      </c>
      <c r="N60" s="162">
        <f t="shared" si="13"/>
        <v>0</v>
      </c>
      <c r="O60" s="162">
        <f t="shared" si="13"/>
        <v>0</v>
      </c>
      <c r="P60" s="162">
        <f t="shared" si="13"/>
        <v>0</v>
      </c>
      <c r="Q60" s="162">
        <f t="shared" si="13"/>
        <v>0</v>
      </c>
      <c r="R60" s="162">
        <f t="shared" si="13"/>
        <v>0</v>
      </c>
      <c r="S60" s="162">
        <f t="shared" si="13"/>
        <v>0</v>
      </c>
      <c r="T60" s="162">
        <f t="shared" si="13"/>
        <v>0</v>
      </c>
      <c r="U60" s="162">
        <f t="shared" si="13"/>
        <v>0</v>
      </c>
      <c r="V60" s="162">
        <f t="shared" si="13"/>
        <v>0</v>
      </c>
      <c r="W60" s="162">
        <f t="shared" si="13"/>
        <v>0</v>
      </c>
      <c r="X60" s="162">
        <f t="shared" si="13"/>
        <v>0</v>
      </c>
      <c r="Y60" s="162">
        <f t="shared" si="13"/>
        <v>0</v>
      </c>
      <c r="Z60" s="162">
        <f t="shared" si="13"/>
        <v>0</v>
      </c>
      <c r="AA60" s="162">
        <f t="shared" si="13"/>
        <v>2840088.9760841699</v>
      </c>
      <c r="AB60" s="162">
        <f t="shared" si="13"/>
        <v>28142699.853924952</v>
      </c>
      <c r="AC60" s="162">
        <f t="shared" si="12"/>
        <v>0</v>
      </c>
      <c r="AD60" s="162">
        <f t="shared" si="12"/>
        <v>0</v>
      </c>
      <c r="AE60" s="162">
        <f t="shared" si="12"/>
        <v>0</v>
      </c>
      <c r="AF60" s="162">
        <f t="shared" si="12"/>
        <v>0</v>
      </c>
      <c r="AG60" s="162">
        <f t="shared" si="12"/>
        <v>0</v>
      </c>
      <c r="AH60" s="162">
        <f t="shared" si="12"/>
        <v>0</v>
      </c>
      <c r="AI60" s="162">
        <f t="shared" si="10"/>
        <v>0</v>
      </c>
      <c r="AJ60" s="162">
        <f t="shared" si="11"/>
        <v>0</v>
      </c>
      <c r="AK60" s="162">
        <f t="shared" si="11"/>
        <v>0</v>
      </c>
      <c r="AL60" s="162">
        <f t="shared" si="11"/>
        <v>0</v>
      </c>
      <c r="AM60" s="162">
        <f t="shared" si="11"/>
        <v>0</v>
      </c>
      <c r="AN60" s="162">
        <f t="shared" si="11"/>
        <v>0</v>
      </c>
      <c r="AO60" s="162">
        <f t="shared" si="11"/>
        <v>0</v>
      </c>
      <c r="AP60" s="162">
        <f t="shared" si="11"/>
        <v>0</v>
      </c>
      <c r="AQ60" s="162">
        <f t="shared" si="11"/>
        <v>0</v>
      </c>
      <c r="AR60" s="162">
        <f t="shared" si="11"/>
        <v>0</v>
      </c>
      <c r="AS60" s="162">
        <f t="shared" si="3"/>
        <v>30982788.830009121</v>
      </c>
      <c r="AT60" s="162">
        <f t="shared" si="4"/>
        <v>30982788.830009121</v>
      </c>
    </row>
    <row r="61" spans="1:46" x14ac:dyDescent="0.25">
      <c r="A61" s="75" t="str">
        <f>'I3 Project list'!A61</f>
        <v>Drury</v>
      </c>
      <c r="B61" s="75" t="str">
        <f>'I3 Project list'!C61</f>
        <v>Drury_36b</v>
      </c>
      <c r="C61" s="75" t="str">
        <f>'I3 Project list'!B61</f>
        <v>36b</v>
      </c>
      <c r="D61" s="75" t="str">
        <f>'I3 Project list'!D61</f>
        <v>Complete Bremner-Norrie Road connection from SH1 up to GSR excluding Bridge (overlap with project 12)</v>
      </c>
      <c r="E61" s="75" t="str">
        <f>'I3 Project list'!E61</f>
        <v>4-lane urban- upgrade interim 2-lane urban corridor to a 4-lane corridor with active modes on both sides (SGA design)</v>
      </c>
      <c r="F61" s="75">
        <f>IF(AND(ISNUMBER(H61),H61&gt;0),H61-'I1 Assumptions'!$C$24,"")</f>
        <v>2049</v>
      </c>
      <c r="G61" s="162">
        <f>IF(ISNUMBER(H61),Con4_Contigency!I61,0)</f>
        <v>2825918.7307092231</v>
      </c>
      <c r="H61" s="75">
        <f>'P1 Date Adjustment'!G60</f>
        <v>2050</v>
      </c>
      <c r="I61" s="75"/>
      <c r="J61" s="162">
        <f>IF(ISNUMBER(H61),Con4_Contigency!J61,0)</f>
        <v>28002285.604300484</v>
      </c>
      <c r="K61" s="162">
        <f t="shared" si="1"/>
        <v>0</v>
      </c>
      <c r="L61" s="162">
        <f t="shared" si="1"/>
        <v>0</v>
      </c>
      <c r="M61" s="162">
        <f t="shared" si="13"/>
        <v>0</v>
      </c>
      <c r="N61" s="162">
        <f t="shared" si="13"/>
        <v>0</v>
      </c>
      <c r="O61" s="162">
        <f t="shared" si="13"/>
        <v>0</v>
      </c>
      <c r="P61" s="162">
        <f t="shared" si="13"/>
        <v>0</v>
      </c>
      <c r="Q61" s="162">
        <f t="shared" si="13"/>
        <v>0</v>
      </c>
      <c r="R61" s="162">
        <f t="shared" si="13"/>
        <v>0</v>
      </c>
      <c r="S61" s="162">
        <f t="shared" si="13"/>
        <v>0</v>
      </c>
      <c r="T61" s="162">
        <f t="shared" si="13"/>
        <v>0</v>
      </c>
      <c r="U61" s="162">
        <f t="shared" si="13"/>
        <v>0</v>
      </c>
      <c r="V61" s="162">
        <f t="shared" si="13"/>
        <v>0</v>
      </c>
      <c r="W61" s="162">
        <f t="shared" si="13"/>
        <v>0</v>
      </c>
      <c r="X61" s="162">
        <f t="shared" si="13"/>
        <v>0</v>
      </c>
      <c r="Y61" s="162">
        <f t="shared" si="13"/>
        <v>0</v>
      </c>
      <c r="Z61" s="162">
        <f t="shared" si="13"/>
        <v>0</v>
      </c>
      <c r="AA61" s="162">
        <f t="shared" si="13"/>
        <v>0</v>
      </c>
      <c r="AB61" s="162">
        <f t="shared" si="13"/>
        <v>0</v>
      </c>
      <c r="AC61" s="162">
        <f t="shared" si="12"/>
        <v>0</v>
      </c>
      <c r="AD61" s="162">
        <f t="shared" si="12"/>
        <v>0</v>
      </c>
      <c r="AE61" s="162">
        <f t="shared" si="12"/>
        <v>0</v>
      </c>
      <c r="AF61" s="162">
        <f t="shared" si="12"/>
        <v>0</v>
      </c>
      <c r="AG61" s="162">
        <f t="shared" si="12"/>
        <v>0</v>
      </c>
      <c r="AH61" s="162">
        <f t="shared" si="12"/>
        <v>0</v>
      </c>
      <c r="AI61" s="162">
        <f t="shared" si="10"/>
        <v>0</v>
      </c>
      <c r="AJ61" s="162">
        <f t="shared" si="11"/>
        <v>0</v>
      </c>
      <c r="AK61" s="162">
        <f t="shared" si="11"/>
        <v>0</v>
      </c>
      <c r="AL61" s="162">
        <f t="shared" si="11"/>
        <v>2825918.7307092231</v>
      </c>
      <c r="AM61" s="162">
        <f t="shared" si="11"/>
        <v>28002285.604300484</v>
      </c>
      <c r="AN61" s="162">
        <f t="shared" si="11"/>
        <v>0</v>
      </c>
      <c r="AO61" s="162">
        <f t="shared" si="11"/>
        <v>0</v>
      </c>
      <c r="AP61" s="162">
        <f t="shared" si="11"/>
        <v>0</v>
      </c>
      <c r="AQ61" s="162">
        <f t="shared" si="11"/>
        <v>0</v>
      </c>
      <c r="AR61" s="162">
        <f t="shared" si="11"/>
        <v>0</v>
      </c>
      <c r="AS61" s="162">
        <f t="shared" si="3"/>
        <v>30828204.335009709</v>
      </c>
      <c r="AT61" s="162">
        <f t="shared" si="4"/>
        <v>30828204.335009709</v>
      </c>
    </row>
    <row r="62" spans="1:46" x14ac:dyDescent="0.25">
      <c r="A62" s="75" t="str">
        <f>'I3 Project list'!A62</f>
        <v>Drury</v>
      </c>
      <c r="B62" s="75" t="str">
        <f>'I3 Project list'!C62</f>
        <v>Drury_36c</v>
      </c>
      <c r="C62" s="75" t="str">
        <f>'I3 Project list'!B62</f>
        <v>36c</v>
      </c>
      <c r="D62" s="75" t="str">
        <f>'I3 Project list'!D62</f>
        <v>Complete Bremner-Norrie Road connection from SH1 up to GSR - Bridge structure (overlap with project 12)</v>
      </c>
      <c r="E62" s="75" t="str">
        <f>'I3 Project list'!E62</f>
        <v>Upgrade interim 2-lane bridges (3No. to 4 lane bridges with active modes on both sides (SGA design)</v>
      </c>
      <c r="F62" s="75">
        <f>IF(AND(ISNUMBER(H62),H62&gt;0),H62-'I1 Assumptions'!$C$24,"")</f>
        <v>2049</v>
      </c>
      <c r="G62" s="162">
        <f>IF(ISNUMBER(H62),Con4_Contigency!I62,0)</f>
        <v>2973620.8009454869</v>
      </c>
      <c r="H62" s="75">
        <f>'P1 Date Adjustment'!G61</f>
        <v>2050</v>
      </c>
      <c r="I62" s="75"/>
      <c r="J62" s="162">
        <f>IF(ISNUMBER(H62),Con4_Contigency!J62,0)</f>
        <v>29465878.845732551</v>
      </c>
      <c r="K62" s="162">
        <f t="shared" si="1"/>
        <v>0</v>
      </c>
      <c r="L62" s="162">
        <f t="shared" si="1"/>
        <v>0</v>
      </c>
      <c r="M62" s="162">
        <f t="shared" si="13"/>
        <v>0</v>
      </c>
      <c r="N62" s="162">
        <f t="shared" si="13"/>
        <v>0</v>
      </c>
      <c r="O62" s="162">
        <f t="shared" si="13"/>
        <v>0</v>
      </c>
      <c r="P62" s="162">
        <f t="shared" si="13"/>
        <v>0</v>
      </c>
      <c r="Q62" s="162">
        <f t="shared" si="13"/>
        <v>0</v>
      </c>
      <c r="R62" s="162">
        <f t="shared" si="13"/>
        <v>0</v>
      </c>
      <c r="S62" s="162">
        <f t="shared" si="13"/>
        <v>0</v>
      </c>
      <c r="T62" s="162">
        <f t="shared" si="13"/>
        <v>0</v>
      </c>
      <c r="U62" s="162">
        <f t="shared" si="13"/>
        <v>0</v>
      </c>
      <c r="V62" s="162">
        <f t="shared" si="13"/>
        <v>0</v>
      </c>
      <c r="W62" s="162">
        <f t="shared" si="13"/>
        <v>0</v>
      </c>
      <c r="X62" s="162">
        <f t="shared" si="13"/>
        <v>0</v>
      </c>
      <c r="Y62" s="162">
        <f t="shared" si="13"/>
        <v>0</v>
      </c>
      <c r="Z62" s="162">
        <f t="shared" si="13"/>
        <v>0</v>
      </c>
      <c r="AA62" s="162">
        <f t="shared" si="13"/>
        <v>0</v>
      </c>
      <c r="AB62" s="162">
        <f t="shared" si="13"/>
        <v>0</v>
      </c>
      <c r="AC62" s="162">
        <f t="shared" si="12"/>
        <v>0</v>
      </c>
      <c r="AD62" s="162">
        <f t="shared" si="12"/>
        <v>0</v>
      </c>
      <c r="AE62" s="162">
        <f t="shared" si="12"/>
        <v>0</v>
      </c>
      <c r="AF62" s="162">
        <f t="shared" si="12"/>
        <v>0</v>
      </c>
      <c r="AG62" s="162">
        <f t="shared" si="12"/>
        <v>0</v>
      </c>
      <c r="AH62" s="162">
        <f t="shared" si="12"/>
        <v>0</v>
      </c>
      <c r="AI62" s="162">
        <f t="shared" si="10"/>
        <v>0</v>
      </c>
      <c r="AJ62" s="162">
        <f t="shared" si="11"/>
        <v>0</v>
      </c>
      <c r="AK62" s="162">
        <f t="shared" si="11"/>
        <v>0</v>
      </c>
      <c r="AL62" s="162">
        <f t="shared" si="11"/>
        <v>2973620.8009454869</v>
      </c>
      <c r="AM62" s="162">
        <f t="shared" si="11"/>
        <v>29465878.845732551</v>
      </c>
      <c r="AN62" s="162">
        <f t="shared" si="11"/>
        <v>0</v>
      </c>
      <c r="AO62" s="162">
        <f t="shared" si="11"/>
        <v>0</v>
      </c>
      <c r="AP62" s="162">
        <f t="shared" si="11"/>
        <v>0</v>
      </c>
      <c r="AQ62" s="162">
        <f t="shared" si="11"/>
        <v>0</v>
      </c>
      <c r="AR62" s="162">
        <f t="shared" si="11"/>
        <v>0</v>
      </c>
      <c r="AS62" s="162">
        <f t="shared" si="3"/>
        <v>32439499.646678038</v>
      </c>
      <c r="AT62" s="162">
        <f t="shared" si="4"/>
        <v>32439499.646678038</v>
      </c>
    </row>
    <row r="63" spans="1:46" x14ac:dyDescent="0.25">
      <c r="A63" s="75" t="str">
        <f>'I3 Project list'!A63</f>
        <v>Drury</v>
      </c>
      <c r="B63" s="75" t="str">
        <f>'I3 Project list'!C63</f>
        <v>Drury_37a(i)</v>
      </c>
      <c r="C63" s="75" t="str">
        <f>'I3 Project list'!B63</f>
        <v>37a(i)</v>
      </c>
      <c r="D63" s="75" t="str">
        <f>'I3 Project list'!D63</f>
        <v>N-S Opaheke Arterial from development to Ponga Rd</v>
      </c>
      <c r="E63" s="75" t="str">
        <f>'I3 Project list'!E63</f>
        <v>2-lane urban- new road layout with active modes on both sides (TDM)</v>
      </c>
      <c r="F63" s="75">
        <f>IF(AND(ISNUMBER(H63),H63&gt;0),H63-'I1 Assumptions'!$C$24,"")</f>
        <v>2043</v>
      </c>
      <c r="G63" s="162">
        <f>IF(ISNUMBER(H63),Con4_Contigency!I63,0)</f>
        <v>5358194.378616523</v>
      </c>
      <c r="H63" s="75">
        <f>'P1 Date Adjustment'!G62</f>
        <v>2044</v>
      </c>
      <c r="I63" s="75"/>
      <c r="J63" s="162">
        <f>IF(ISNUMBER(H63),Con4_Contigency!J63,0)</f>
        <v>53094835.206291005</v>
      </c>
      <c r="K63" s="162">
        <f t="shared" si="1"/>
        <v>0</v>
      </c>
      <c r="L63" s="162">
        <f t="shared" si="1"/>
        <v>0</v>
      </c>
      <c r="M63" s="162">
        <f t="shared" si="13"/>
        <v>0</v>
      </c>
      <c r="N63" s="162">
        <f t="shared" si="13"/>
        <v>0</v>
      </c>
      <c r="O63" s="162">
        <f t="shared" si="13"/>
        <v>0</v>
      </c>
      <c r="P63" s="162">
        <f t="shared" si="13"/>
        <v>0</v>
      </c>
      <c r="Q63" s="162">
        <f t="shared" si="13"/>
        <v>0</v>
      </c>
      <c r="R63" s="162">
        <f t="shared" si="13"/>
        <v>0</v>
      </c>
      <c r="S63" s="162">
        <f t="shared" si="13"/>
        <v>0</v>
      </c>
      <c r="T63" s="162">
        <f t="shared" si="13"/>
        <v>0</v>
      </c>
      <c r="U63" s="162">
        <f t="shared" si="13"/>
        <v>0</v>
      </c>
      <c r="V63" s="162">
        <f t="shared" si="13"/>
        <v>0</v>
      </c>
      <c r="W63" s="162">
        <f t="shared" si="13"/>
        <v>0</v>
      </c>
      <c r="X63" s="162">
        <f t="shared" si="13"/>
        <v>0</v>
      </c>
      <c r="Y63" s="162">
        <f t="shared" si="13"/>
        <v>0</v>
      </c>
      <c r="Z63" s="162">
        <f t="shared" si="13"/>
        <v>0</v>
      </c>
      <c r="AA63" s="162">
        <f t="shared" si="13"/>
        <v>0</v>
      </c>
      <c r="AB63" s="162">
        <f t="shared" si="13"/>
        <v>0</v>
      </c>
      <c r="AC63" s="162">
        <f t="shared" si="12"/>
        <v>0</v>
      </c>
      <c r="AD63" s="162">
        <f t="shared" si="12"/>
        <v>0</v>
      </c>
      <c r="AE63" s="162">
        <f t="shared" si="12"/>
        <v>0</v>
      </c>
      <c r="AF63" s="162">
        <f t="shared" si="12"/>
        <v>5358194.378616523</v>
      </c>
      <c r="AG63" s="162">
        <f t="shared" si="12"/>
        <v>53094835.206291005</v>
      </c>
      <c r="AH63" s="162">
        <f t="shared" si="12"/>
        <v>0</v>
      </c>
      <c r="AI63" s="162">
        <f t="shared" si="10"/>
        <v>0</v>
      </c>
      <c r="AJ63" s="162">
        <f t="shared" si="11"/>
        <v>0</v>
      </c>
      <c r="AK63" s="162">
        <f t="shared" si="11"/>
        <v>0</v>
      </c>
      <c r="AL63" s="162">
        <f t="shared" si="11"/>
        <v>0</v>
      </c>
      <c r="AM63" s="162">
        <f t="shared" si="11"/>
        <v>0</v>
      </c>
      <c r="AN63" s="162">
        <f t="shared" si="11"/>
        <v>0</v>
      </c>
      <c r="AO63" s="162">
        <f t="shared" si="11"/>
        <v>0</v>
      </c>
      <c r="AP63" s="162">
        <f t="shared" si="11"/>
        <v>0</v>
      </c>
      <c r="AQ63" s="162">
        <f t="shared" si="11"/>
        <v>0</v>
      </c>
      <c r="AR63" s="162">
        <f t="shared" si="11"/>
        <v>0</v>
      </c>
      <c r="AS63" s="162">
        <f t="shared" si="3"/>
        <v>58453029.584907532</v>
      </c>
      <c r="AT63" s="162">
        <f t="shared" si="4"/>
        <v>58453029.584907532</v>
      </c>
    </row>
    <row r="64" spans="1:46" x14ac:dyDescent="0.25">
      <c r="A64" s="75" t="str">
        <f>'I3 Project list'!A64</f>
        <v>Drury</v>
      </c>
      <c r="B64" s="75" t="str">
        <f>'I3 Project list'!C64</f>
        <v>Drury_37a(ii)</v>
      </c>
      <c r="C64" s="75" t="str">
        <f>'I3 Project list'!B64</f>
        <v>37a(ii)</v>
      </c>
      <c r="D64" s="75" t="str">
        <f>'I3 Project list'!D64</f>
        <v>N-S Opaheke Arterial from development to Ponga Rd</v>
      </c>
      <c r="E64" s="75" t="str">
        <f>'I3 Project list'!E64</f>
        <v>2-lane urban- bridge construction</v>
      </c>
      <c r="F64" s="75">
        <f>IF(AND(ISNUMBER(H64),H64&gt;0),H64-'I1 Assumptions'!$C$24,"")</f>
        <v>2043</v>
      </c>
      <c r="G64" s="162">
        <f>IF(ISNUMBER(H64),Con4_Contigency!I64,0)</f>
        <v>5883965.9314735457</v>
      </c>
      <c r="H64" s="75">
        <f>'P1 Date Adjustment'!G63</f>
        <v>2044</v>
      </c>
      <c r="I64" s="75"/>
      <c r="J64" s="162">
        <f>IF(ISNUMBER(H64),Con4_Contigency!J64,0)</f>
        <v>58304753.320965141</v>
      </c>
      <c r="K64" s="162">
        <f t="shared" si="1"/>
        <v>0</v>
      </c>
      <c r="L64" s="162">
        <f t="shared" si="1"/>
        <v>0</v>
      </c>
      <c r="M64" s="162">
        <f t="shared" si="13"/>
        <v>0</v>
      </c>
      <c r="N64" s="162">
        <f t="shared" si="13"/>
        <v>0</v>
      </c>
      <c r="O64" s="162">
        <f t="shared" si="13"/>
        <v>0</v>
      </c>
      <c r="P64" s="162">
        <f t="shared" si="13"/>
        <v>0</v>
      </c>
      <c r="Q64" s="162">
        <f t="shared" si="13"/>
        <v>0</v>
      </c>
      <c r="R64" s="162">
        <f t="shared" si="13"/>
        <v>0</v>
      </c>
      <c r="S64" s="162">
        <f t="shared" si="13"/>
        <v>0</v>
      </c>
      <c r="T64" s="162">
        <f t="shared" si="13"/>
        <v>0</v>
      </c>
      <c r="U64" s="162">
        <f t="shared" si="13"/>
        <v>0</v>
      </c>
      <c r="V64" s="162">
        <f t="shared" si="13"/>
        <v>0</v>
      </c>
      <c r="W64" s="162">
        <f t="shared" si="13"/>
        <v>0</v>
      </c>
      <c r="X64" s="162">
        <f t="shared" si="13"/>
        <v>0</v>
      </c>
      <c r="Y64" s="162">
        <f t="shared" si="13"/>
        <v>0</v>
      </c>
      <c r="Z64" s="162">
        <f t="shared" si="13"/>
        <v>0</v>
      </c>
      <c r="AA64" s="162">
        <f t="shared" si="13"/>
        <v>0</v>
      </c>
      <c r="AB64" s="162">
        <f t="shared" si="13"/>
        <v>0</v>
      </c>
      <c r="AC64" s="162">
        <f t="shared" si="12"/>
        <v>0</v>
      </c>
      <c r="AD64" s="162">
        <f t="shared" si="12"/>
        <v>0</v>
      </c>
      <c r="AE64" s="162">
        <f t="shared" si="12"/>
        <v>0</v>
      </c>
      <c r="AF64" s="162">
        <f t="shared" si="12"/>
        <v>5883965.9314735457</v>
      </c>
      <c r="AG64" s="162">
        <f t="shared" si="12"/>
        <v>58304753.320965141</v>
      </c>
      <c r="AH64" s="162">
        <f t="shared" si="12"/>
        <v>0</v>
      </c>
      <c r="AI64" s="162">
        <f t="shared" si="10"/>
        <v>0</v>
      </c>
      <c r="AJ64" s="162">
        <f t="shared" si="11"/>
        <v>0</v>
      </c>
      <c r="AK64" s="162">
        <f t="shared" si="11"/>
        <v>0</v>
      </c>
      <c r="AL64" s="162">
        <f t="shared" si="11"/>
        <v>0</v>
      </c>
      <c r="AM64" s="162">
        <f t="shared" si="11"/>
        <v>0</v>
      </c>
      <c r="AN64" s="162">
        <f t="shared" si="11"/>
        <v>0</v>
      </c>
      <c r="AO64" s="162">
        <f t="shared" si="11"/>
        <v>0</v>
      </c>
      <c r="AP64" s="162">
        <f t="shared" si="11"/>
        <v>0</v>
      </c>
      <c r="AQ64" s="162">
        <f t="shared" si="11"/>
        <v>0</v>
      </c>
      <c r="AR64" s="162">
        <f t="shared" si="11"/>
        <v>0</v>
      </c>
      <c r="AS64" s="162">
        <f t="shared" si="3"/>
        <v>64188719.252438687</v>
      </c>
      <c r="AT64" s="162">
        <f t="shared" si="4"/>
        <v>64188719.252438687</v>
      </c>
    </row>
    <row r="65" spans="1:46" x14ac:dyDescent="0.25">
      <c r="A65" s="75" t="str">
        <f>'I3 Project list'!A65</f>
        <v>Drury</v>
      </c>
      <c r="B65" s="75" t="str">
        <f>'I3 Project list'!C65</f>
        <v>Drury_37b(i)</v>
      </c>
      <c r="C65" s="75" t="str">
        <f>'I3 Project list'!B65</f>
        <v>37b(i)</v>
      </c>
      <c r="D65" s="75" t="str">
        <f>'I3 Project list'!D65</f>
        <v>N-S Opaheke Arterial from development to Ponga Rd</v>
      </c>
      <c r="E65" s="75" t="str">
        <f>'I3 Project list'!E65</f>
        <v>4-lane urban- upgrade 2-lane urban with active modes on both sides (SGA design)</v>
      </c>
      <c r="F65" s="75">
        <f>IF(AND(ISNUMBER(H65),H65&gt;0),H65-'I1 Assumptions'!$C$24,"")</f>
        <v>2048</v>
      </c>
      <c r="G65" s="162">
        <f>IF(ISNUMBER(H65),Con4_Contigency!I65,0)</f>
        <v>2651015.5944187888</v>
      </c>
      <c r="H65" s="75">
        <f>'P1 Date Adjustment'!G64</f>
        <v>2049</v>
      </c>
      <c r="I65" s="75"/>
      <c r="J65" s="162">
        <f>IF(ISNUMBER(H65),Con4_Contigency!J65,0)</f>
        <v>26269154.526513454</v>
      </c>
      <c r="K65" s="162">
        <f t="shared" si="1"/>
        <v>0</v>
      </c>
      <c r="L65" s="162">
        <f t="shared" si="1"/>
        <v>0</v>
      </c>
      <c r="M65" s="162">
        <f t="shared" si="13"/>
        <v>0</v>
      </c>
      <c r="N65" s="162">
        <f t="shared" si="13"/>
        <v>0</v>
      </c>
      <c r="O65" s="162">
        <f t="shared" si="13"/>
        <v>0</v>
      </c>
      <c r="P65" s="162">
        <f t="shared" si="13"/>
        <v>0</v>
      </c>
      <c r="Q65" s="162">
        <f t="shared" si="13"/>
        <v>0</v>
      </c>
      <c r="R65" s="162">
        <f t="shared" si="13"/>
        <v>0</v>
      </c>
      <c r="S65" s="162">
        <f t="shared" si="13"/>
        <v>0</v>
      </c>
      <c r="T65" s="162">
        <f t="shared" si="13"/>
        <v>0</v>
      </c>
      <c r="U65" s="162">
        <f t="shared" si="13"/>
        <v>0</v>
      </c>
      <c r="V65" s="162">
        <f t="shared" si="13"/>
        <v>0</v>
      </c>
      <c r="W65" s="162">
        <f t="shared" si="13"/>
        <v>0</v>
      </c>
      <c r="X65" s="162">
        <f t="shared" si="13"/>
        <v>0</v>
      </c>
      <c r="Y65" s="162">
        <f t="shared" si="13"/>
        <v>0</v>
      </c>
      <c r="Z65" s="162">
        <f t="shared" si="13"/>
        <v>0</v>
      </c>
      <c r="AA65" s="162">
        <f t="shared" si="13"/>
        <v>0</v>
      </c>
      <c r="AB65" s="162">
        <f t="shared" si="13"/>
        <v>0</v>
      </c>
      <c r="AC65" s="162">
        <f t="shared" si="12"/>
        <v>0</v>
      </c>
      <c r="AD65" s="162">
        <f t="shared" si="12"/>
        <v>0</v>
      </c>
      <c r="AE65" s="162">
        <f t="shared" si="12"/>
        <v>0</v>
      </c>
      <c r="AF65" s="162">
        <f t="shared" si="12"/>
        <v>0</v>
      </c>
      <c r="AG65" s="162">
        <f t="shared" si="12"/>
        <v>0</v>
      </c>
      <c r="AH65" s="162">
        <f t="shared" si="12"/>
        <v>0</v>
      </c>
      <c r="AI65" s="162">
        <f t="shared" si="10"/>
        <v>0</v>
      </c>
      <c r="AJ65" s="162">
        <f t="shared" si="11"/>
        <v>0</v>
      </c>
      <c r="AK65" s="162">
        <f t="shared" si="11"/>
        <v>2651015.5944187888</v>
      </c>
      <c r="AL65" s="162">
        <f t="shared" si="11"/>
        <v>26269154.526513454</v>
      </c>
      <c r="AM65" s="162">
        <f t="shared" si="11"/>
        <v>0</v>
      </c>
      <c r="AN65" s="162">
        <f t="shared" si="11"/>
        <v>0</v>
      </c>
      <c r="AO65" s="162">
        <f t="shared" si="11"/>
        <v>0</v>
      </c>
      <c r="AP65" s="162">
        <f t="shared" si="11"/>
        <v>0</v>
      </c>
      <c r="AQ65" s="162">
        <f t="shared" si="11"/>
        <v>0</v>
      </c>
      <c r="AR65" s="162">
        <f t="shared" si="11"/>
        <v>0</v>
      </c>
      <c r="AS65" s="162">
        <f t="shared" si="3"/>
        <v>28920170.120932244</v>
      </c>
      <c r="AT65" s="162">
        <f t="shared" si="4"/>
        <v>28920170.120932244</v>
      </c>
    </row>
    <row r="66" spans="1:46" x14ac:dyDescent="0.25">
      <c r="A66" s="75" t="str">
        <f>'I3 Project list'!A66</f>
        <v>Drury</v>
      </c>
      <c r="B66" s="75" t="str">
        <f>'I3 Project list'!C66</f>
        <v>Drury_37b(ii)</v>
      </c>
      <c r="C66" s="75" t="str">
        <f>'I3 Project list'!B66</f>
        <v>37b(ii)</v>
      </c>
      <c r="D66" s="75" t="str">
        <f>'I3 Project list'!D66</f>
        <v>N-S Opaheke Arterial from development to Ponga Rd</v>
      </c>
      <c r="E66" s="75" t="str">
        <f>'I3 Project list'!E66</f>
        <v>4-lane urban- Bridge Widening</v>
      </c>
      <c r="F66" s="75">
        <f>IF(AND(ISNUMBER(H66),H66&gt;0),H66-'I1 Assumptions'!$C$24,"")</f>
        <v>2048</v>
      </c>
      <c r="G66" s="162">
        <f>IF(ISNUMBER(H66),Con4_Contigency!I66,0)</f>
        <v>3429751.4252793081</v>
      </c>
      <c r="H66" s="75">
        <f>'P1 Date Adjustment'!G65</f>
        <v>2049</v>
      </c>
      <c r="I66" s="75"/>
      <c r="J66" s="162">
        <f>IF(ISNUMBER(H66),Con4_Contigency!J66,0)</f>
        <v>33985718.668676786</v>
      </c>
      <c r="K66" s="162">
        <f t="shared" si="1"/>
        <v>0</v>
      </c>
      <c r="L66" s="162">
        <f t="shared" si="1"/>
        <v>0</v>
      </c>
      <c r="M66" s="162">
        <f t="shared" si="13"/>
        <v>0</v>
      </c>
      <c r="N66" s="162">
        <f t="shared" si="13"/>
        <v>0</v>
      </c>
      <c r="O66" s="162">
        <f t="shared" si="13"/>
        <v>0</v>
      </c>
      <c r="P66" s="162">
        <f t="shared" si="13"/>
        <v>0</v>
      </c>
      <c r="Q66" s="162">
        <f t="shared" si="13"/>
        <v>0</v>
      </c>
      <c r="R66" s="162">
        <f t="shared" si="13"/>
        <v>0</v>
      </c>
      <c r="S66" s="162">
        <f t="shared" si="13"/>
        <v>0</v>
      </c>
      <c r="T66" s="162">
        <f t="shared" si="13"/>
        <v>0</v>
      </c>
      <c r="U66" s="162">
        <f t="shared" si="13"/>
        <v>0</v>
      </c>
      <c r="V66" s="162">
        <f t="shared" si="13"/>
        <v>0</v>
      </c>
      <c r="W66" s="162">
        <f t="shared" si="13"/>
        <v>0</v>
      </c>
      <c r="X66" s="162">
        <f t="shared" si="13"/>
        <v>0</v>
      </c>
      <c r="Y66" s="162">
        <f t="shared" si="13"/>
        <v>0</v>
      </c>
      <c r="Z66" s="162">
        <f t="shared" si="13"/>
        <v>0</v>
      </c>
      <c r="AA66" s="162">
        <f t="shared" si="13"/>
        <v>0</v>
      </c>
      <c r="AB66" s="162">
        <f t="shared" si="13"/>
        <v>0</v>
      </c>
      <c r="AC66" s="162">
        <f t="shared" si="12"/>
        <v>0</v>
      </c>
      <c r="AD66" s="162">
        <f t="shared" si="12"/>
        <v>0</v>
      </c>
      <c r="AE66" s="162">
        <f t="shared" si="12"/>
        <v>0</v>
      </c>
      <c r="AF66" s="162">
        <f t="shared" si="12"/>
        <v>0</v>
      </c>
      <c r="AG66" s="162">
        <f t="shared" si="12"/>
        <v>0</v>
      </c>
      <c r="AH66" s="162">
        <f t="shared" si="12"/>
        <v>0</v>
      </c>
      <c r="AI66" s="162">
        <f t="shared" si="10"/>
        <v>0</v>
      </c>
      <c r="AJ66" s="162">
        <f t="shared" si="11"/>
        <v>0</v>
      </c>
      <c r="AK66" s="162">
        <f t="shared" si="11"/>
        <v>3429751.4252793081</v>
      </c>
      <c r="AL66" s="162">
        <f t="shared" si="11"/>
        <v>33985718.668676786</v>
      </c>
      <c r="AM66" s="162">
        <f t="shared" si="11"/>
        <v>0</v>
      </c>
      <c r="AN66" s="162">
        <f t="shared" si="11"/>
        <v>0</v>
      </c>
      <c r="AO66" s="162">
        <f t="shared" si="11"/>
        <v>0</v>
      </c>
      <c r="AP66" s="162">
        <f t="shared" si="11"/>
        <v>0</v>
      </c>
      <c r="AQ66" s="162">
        <f t="shared" si="11"/>
        <v>0</v>
      </c>
      <c r="AR66" s="162">
        <f t="shared" si="11"/>
        <v>0</v>
      </c>
      <c r="AS66" s="162">
        <f t="shared" si="3"/>
        <v>37415470.093956098</v>
      </c>
      <c r="AT66" s="162">
        <f t="shared" si="4"/>
        <v>37415470.093956098</v>
      </c>
    </row>
    <row r="67" spans="1:46" x14ac:dyDescent="0.25">
      <c r="A67" s="75" t="str">
        <f>'I3 Project list'!A67</f>
        <v>Drury</v>
      </c>
      <c r="B67" s="75" t="str">
        <f>'I3 Project list'!C67</f>
        <v>Drury_38a</v>
      </c>
      <c r="C67" s="75" t="str">
        <f>'I3 Project list'!B67</f>
        <v>38a</v>
      </c>
      <c r="D67" s="75" t="str">
        <f>'I3 Project list'!D67</f>
        <v>Mill Road: From Waihoehoe Rd to Papakura (alternative project 37)</v>
      </c>
      <c r="E67" s="75" t="str">
        <f>'I3 Project list'!E67</f>
        <v>2-lane urban- new road layout with active modes on both sides, TDM , (depends on Mill Rd)</v>
      </c>
      <c r="F67" s="75">
        <f>IF(AND(ISNUMBER(H67),H67&gt;0),H67-'I1 Assumptions'!$C$24,"")</f>
        <v>2045</v>
      </c>
      <c r="G67" s="162">
        <f>IF(ISNUMBER(H67),Con4_Contigency!I67,0)</f>
        <v>0</v>
      </c>
      <c r="H67" s="75">
        <f>'P1 Date Adjustment'!G66</f>
        <v>2046</v>
      </c>
      <c r="I67" s="75"/>
      <c r="J67" s="162">
        <f>IF(ISNUMBER(H67),Con4_Contigency!J67,0)</f>
        <v>0</v>
      </c>
      <c r="K67" s="162">
        <f t="shared" si="1"/>
        <v>0</v>
      </c>
      <c r="L67" s="162">
        <f t="shared" si="1"/>
        <v>0</v>
      </c>
      <c r="M67" s="162">
        <f t="shared" si="13"/>
        <v>0</v>
      </c>
      <c r="N67" s="162">
        <f t="shared" si="13"/>
        <v>0</v>
      </c>
      <c r="O67" s="162">
        <f t="shared" si="13"/>
        <v>0</v>
      </c>
      <c r="P67" s="162">
        <f t="shared" si="13"/>
        <v>0</v>
      </c>
      <c r="Q67" s="162">
        <f t="shared" si="13"/>
        <v>0</v>
      </c>
      <c r="R67" s="162">
        <f t="shared" si="13"/>
        <v>0</v>
      </c>
      <c r="S67" s="162">
        <f t="shared" si="13"/>
        <v>0</v>
      </c>
      <c r="T67" s="162">
        <f t="shared" si="13"/>
        <v>0</v>
      </c>
      <c r="U67" s="162">
        <f t="shared" si="13"/>
        <v>0</v>
      </c>
      <c r="V67" s="162">
        <f t="shared" si="13"/>
        <v>0</v>
      </c>
      <c r="W67" s="162">
        <f t="shared" si="13"/>
        <v>0</v>
      </c>
      <c r="X67" s="162">
        <f t="shared" si="13"/>
        <v>0</v>
      </c>
      <c r="Y67" s="162">
        <f t="shared" si="13"/>
        <v>0</v>
      </c>
      <c r="Z67" s="162">
        <f t="shared" si="13"/>
        <v>0</v>
      </c>
      <c r="AA67" s="162">
        <f t="shared" si="13"/>
        <v>0</v>
      </c>
      <c r="AB67" s="162">
        <f t="shared" si="13"/>
        <v>0</v>
      </c>
      <c r="AC67" s="162">
        <f t="shared" si="12"/>
        <v>0</v>
      </c>
      <c r="AD67" s="162">
        <f t="shared" si="12"/>
        <v>0</v>
      </c>
      <c r="AE67" s="162">
        <f t="shared" si="12"/>
        <v>0</v>
      </c>
      <c r="AF67" s="162">
        <f t="shared" si="12"/>
        <v>0</v>
      </c>
      <c r="AG67" s="162">
        <f t="shared" si="12"/>
        <v>0</v>
      </c>
      <c r="AH67" s="162">
        <f t="shared" si="12"/>
        <v>0</v>
      </c>
      <c r="AI67" s="162">
        <f t="shared" si="10"/>
        <v>0</v>
      </c>
      <c r="AJ67" s="162">
        <f t="shared" si="11"/>
        <v>0</v>
      </c>
      <c r="AK67" s="162">
        <f t="shared" si="11"/>
        <v>0</v>
      </c>
      <c r="AL67" s="162">
        <f t="shared" si="11"/>
        <v>0</v>
      </c>
      <c r="AM67" s="162">
        <f t="shared" si="11"/>
        <v>0</v>
      </c>
      <c r="AN67" s="162">
        <f t="shared" si="11"/>
        <v>0</v>
      </c>
      <c r="AO67" s="162">
        <f t="shared" si="11"/>
        <v>0</v>
      </c>
      <c r="AP67" s="162">
        <f t="shared" si="11"/>
        <v>0</v>
      </c>
      <c r="AQ67" s="162">
        <f t="shared" si="11"/>
        <v>0</v>
      </c>
      <c r="AR67" s="162">
        <f t="shared" si="11"/>
        <v>0</v>
      </c>
      <c r="AS67" s="162">
        <f t="shared" si="3"/>
        <v>0</v>
      </c>
      <c r="AT67" s="162">
        <f t="shared" si="4"/>
        <v>0</v>
      </c>
    </row>
    <row r="68" spans="1:46" x14ac:dyDescent="0.25">
      <c r="A68" s="75" t="str">
        <f>'I3 Project list'!A68</f>
        <v>Drury</v>
      </c>
      <c r="B68" s="75" t="str">
        <f>'I3 Project list'!C68</f>
        <v>Drury_38b</v>
      </c>
      <c r="C68" s="75" t="str">
        <f>'I3 Project list'!B68</f>
        <v>38b</v>
      </c>
      <c r="D68" s="75" t="str">
        <f>'I3 Project list'!D68</f>
        <v>Mill Road: From Waihoehoe Rd to Papakura (alternative project 37)</v>
      </c>
      <c r="E68" s="75" t="str">
        <f>'I3 Project list'!E68</f>
        <v>4-lane urban- with active modes on both sides, TDM , (depends on Mill Rd)</v>
      </c>
      <c r="F68" s="75">
        <f>IF(AND(ISNUMBER(H68),H68&gt;0),H68-'I1 Assumptions'!$C$24,"")</f>
        <v>2054</v>
      </c>
      <c r="G68" s="162">
        <f>IF(ISNUMBER(H68),Con4_Contigency!I68,0)</f>
        <v>0</v>
      </c>
      <c r="H68" s="75">
        <f>'P1 Date Adjustment'!G67</f>
        <v>2055</v>
      </c>
      <c r="I68" s="75"/>
      <c r="J68" s="162">
        <f>IF(ISNUMBER(H68),Con4_Contigency!J68,0)</f>
        <v>0</v>
      </c>
      <c r="K68" s="162">
        <f t="shared" si="1"/>
        <v>0</v>
      </c>
      <c r="L68" s="162">
        <f t="shared" si="1"/>
        <v>0</v>
      </c>
      <c r="M68" s="162">
        <f t="shared" si="13"/>
        <v>0</v>
      </c>
      <c r="N68" s="162">
        <f t="shared" si="13"/>
        <v>0</v>
      </c>
      <c r="O68" s="162">
        <f t="shared" si="13"/>
        <v>0</v>
      </c>
      <c r="P68" s="162">
        <f t="shared" si="13"/>
        <v>0</v>
      </c>
      <c r="Q68" s="162">
        <f t="shared" si="13"/>
        <v>0</v>
      </c>
      <c r="R68" s="162">
        <f t="shared" si="13"/>
        <v>0</v>
      </c>
      <c r="S68" s="162">
        <f t="shared" si="13"/>
        <v>0</v>
      </c>
      <c r="T68" s="162">
        <f t="shared" si="13"/>
        <v>0</v>
      </c>
      <c r="U68" s="162">
        <f t="shared" si="13"/>
        <v>0</v>
      </c>
      <c r="V68" s="162">
        <f t="shared" si="13"/>
        <v>0</v>
      </c>
      <c r="W68" s="162">
        <f t="shared" si="13"/>
        <v>0</v>
      </c>
      <c r="X68" s="162">
        <f t="shared" si="13"/>
        <v>0</v>
      </c>
      <c r="Y68" s="162">
        <f t="shared" si="13"/>
        <v>0</v>
      </c>
      <c r="Z68" s="162">
        <f t="shared" si="13"/>
        <v>0</v>
      </c>
      <c r="AA68" s="162">
        <f t="shared" si="13"/>
        <v>0</v>
      </c>
      <c r="AB68" s="162">
        <f t="shared" si="13"/>
        <v>0</v>
      </c>
      <c r="AC68" s="162">
        <f t="shared" si="12"/>
        <v>0</v>
      </c>
      <c r="AD68" s="162">
        <f t="shared" si="12"/>
        <v>0</v>
      </c>
      <c r="AE68" s="162">
        <f t="shared" si="12"/>
        <v>0</v>
      </c>
      <c r="AF68" s="162">
        <f t="shared" si="12"/>
        <v>0</v>
      </c>
      <c r="AG68" s="162">
        <f t="shared" si="12"/>
        <v>0</v>
      </c>
      <c r="AH68" s="162">
        <f t="shared" si="12"/>
        <v>0</v>
      </c>
      <c r="AI68" s="162">
        <f t="shared" si="10"/>
        <v>0</v>
      </c>
      <c r="AJ68" s="162">
        <f t="shared" si="11"/>
        <v>0</v>
      </c>
      <c r="AK68" s="162">
        <f t="shared" si="11"/>
        <v>0</v>
      </c>
      <c r="AL68" s="162">
        <f t="shared" si="11"/>
        <v>0</v>
      </c>
      <c r="AM68" s="162">
        <f t="shared" si="11"/>
        <v>0</v>
      </c>
      <c r="AN68" s="162">
        <f t="shared" si="11"/>
        <v>0</v>
      </c>
      <c r="AO68" s="162">
        <f t="shared" si="11"/>
        <v>0</v>
      </c>
      <c r="AP68" s="162">
        <f t="shared" si="11"/>
        <v>0</v>
      </c>
      <c r="AQ68" s="162">
        <f t="shared" si="11"/>
        <v>0</v>
      </c>
      <c r="AR68" s="162">
        <f t="shared" si="11"/>
        <v>0</v>
      </c>
      <c r="AS68" s="162">
        <f t="shared" si="3"/>
        <v>0</v>
      </c>
      <c r="AT68" s="162">
        <f t="shared" si="4"/>
        <v>0</v>
      </c>
    </row>
    <row r="69" spans="1:46" x14ac:dyDescent="0.25">
      <c r="A69" s="75" t="str">
        <f>'I3 Project list'!A69</f>
        <v>Drury</v>
      </c>
      <c r="B69" s="75" t="str">
        <f>'I3 Project list'!C69</f>
        <v>Drury_18a</v>
      </c>
      <c r="C69" s="75" t="str">
        <f>'I3 Project list'!B69</f>
        <v>18a</v>
      </c>
      <c r="D69" s="75" t="str">
        <f>'I3 Project list'!D69</f>
        <v xml:space="preserve">Mill Road: From Waihoehoe Rd to Fitzgerald Road (depends on Mill Road alignment) </v>
      </c>
      <c r="E69" s="75" t="str">
        <f>'I3 Project list'!E69</f>
        <v>2-lane urban- new road layout with active modes on both sides, TDM , (depends on Mill Rd)</v>
      </c>
      <c r="F69" s="75">
        <f>IF(AND(ISNUMBER(H69),H69&gt;0),H69-'I1 Assumptions'!$C$24,"")</f>
        <v>2035</v>
      </c>
      <c r="G69" s="162">
        <f>IF(ISNUMBER(H69),Con4_Contigency!I69,0)</f>
        <v>0</v>
      </c>
      <c r="H69" s="75">
        <f>'P1 Date Adjustment'!G68</f>
        <v>2036</v>
      </c>
      <c r="I69" s="75"/>
      <c r="J69" s="162">
        <f>IF(ISNUMBER(H69),Con4_Contigency!J69,0)</f>
        <v>0</v>
      </c>
      <c r="K69" s="162">
        <f t="shared" si="1"/>
        <v>0</v>
      </c>
      <c r="L69" s="162">
        <f t="shared" si="1"/>
        <v>0</v>
      </c>
      <c r="M69" s="162">
        <f t="shared" si="13"/>
        <v>0</v>
      </c>
      <c r="N69" s="162">
        <f t="shared" si="13"/>
        <v>0</v>
      </c>
      <c r="O69" s="162">
        <f t="shared" si="13"/>
        <v>0</v>
      </c>
      <c r="P69" s="162">
        <f t="shared" si="13"/>
        <v>0</v>
      </c>
      <c r="Q69" s="162">
        <f t="shared" si="13"/>
        <v>0</v>
      </c>
      <c r="R69" s="162">
        <f t="shared" si="13"/>
        <v>0</v>
      </c>
      <c r="S69" s="162">
        <f t="shared" si="13"/>
        <v>0</v>
      </c>
      <c r="T69" s="162">
        <f t="shared" si="13"/>
        <v>0</v>
      </c>
      <c r="U69" s="162">
        <f t="shared" si="13"/>
        <v>0</v>
      </c>
      <c r="V69" s="162">
        <f t="shared" si="13"/>
        <v>0</v>
      </c>
      <c r="W69" s="162">
        <f t="shared" si="13"/>
        <v>0</v>
      </c>
      <c r="X69" s="162">
        <f t="shared" si="13"/>
        <v>0</v>
      </c>
      <c r="Y69" s="162">
        <f t="shared" si="13"/>
        <v>0</v>
      </c>
      <c r="Z69" s="162">
        <f t="shared" si="13"/>
        <v>0</v>
      </c>
      <c r="AA69" s="162">
        <f t="shared" si="13"/>
        <v>0</v>
      </c>
      <c r="AB69" s="162">
        <f t="shared" si="13"/>
        <v>0</v>
      </c>
      <c r="AC69" s="162">
        <f t="shared" si="12"/>
        <v>0</v>
      </c>
      <c r="AD69" s="162">
        <f t="shared" si="12"/>
        <v>0</v>
      </c>
      <c r="AE69" s="162">
        <f t="shared" si="12"/>
        <v>0</v>
      </c>
      <c r="AF69" s="162">
        <f t="shared" si="12"/>
        <v>0</v>
      </c>
      <c r="AG69" s="162">
        <f t="shared" si="12"/>
        <v>0</v>
      </c>
      <c r="AH69" s="162">
        <f t="shared" si="12"/>
        <v>0</v>
      </c>
      <c r="AI69" s="162">
        <f t="shared" si="10"/>
        <v>0</v>
      </c>
      <c r="AJ69" s="162">
        <f t="shared" si="11"/>
        <v>0</v>
      </c>
      <c r="AK69" s="162">
        <f t="shared" si="11"/>
        <v>0</v>
      </c>
      <c r="AL69" s="162">
        <f t="shared" si="11"/>
        <v>0</v>
      </c>
      <c r="AM69" s="162">
        <f t="shared" si="11"/>
        <v>0</v>
      </c>
      <c r="AN69" s="162">
        <f t="shared" si="11"/>
        <v>0</v>
      </c>
      <c r="AO69" s="162">
        <f t="shared" si="11"/>
        <v>0</v>
      </c>
      <c r="AP69" s="162">
        <f t="shared" si="11"/>
        <v>0</v>
      </c>
      <c r="AQ69" s="162">
        <f t="shared" si="11"/>
        <v>0</v>
      </c>
      <c r="AR69" s="162">
        <f t="shared" si="11"/>
        <v>0</v>
      </c>
      <c r="AS69" s="162">
        <f t="shared" si="3"/>
        <v>0</v>
      </c>
      <c r="AT69" s="162">
        <f t="shared" si="4"/>
        <v>0</v>
      </c>
    </row>
    <row r="70" spans="1:46" x14ac:dyDescent="0.25">
      <c r="A70" s="75" t="str">
        <f>'I3 Project list'!A70</f>
        <v>Drury</v>
      </c>
      <c r="B70" s="75" t="str">
        <f>'I3 Project list'!C70</f>
        <v>Drury_18b</v>
      </c>
      <c r="C70" s="75" t="str">
        <f>'I3 Project list'!B70</f>
        <v>18b</v>
      </c>
      <c r="D70" s="75" t="str">
        <f>'I3 Project list'!D70</f>
        <v xml:space="preserve">Mill Road: From Waihoehoe Rd to Fitzgerald Road (depends on Mill Road alignment) </v>
      </c>
      <c r="E70" s="75" t="str">
        <f>'I3 Project list'!E70</f>
        <v>4-lane urban- with active modes on both sides, TDM , (depends on Mill Rd)</v>
      </c>
      <c r="F70" s="75">
        <f>IF(AND(ISNUMBER(H70),H70&gt;0),H70-'I1 Assumptions'!$C$24,"")</f>
        <v>2051</v>
      </c>
      <c r="G70" s="162">
        <f>IF(ISNUMBER(H70),Con4_Contigency!I70,0)</f>
        <v>0</v>
      </c>
      <c r="H70" s="75">
        <f>'P1 Date Adjustment'!G69</f>
        <v>2052</v>
      </c>
      <c r="I70" s="75"/>
      <c r="J70" s="162">
        <f>IF(ISNUMBER(H70),Con4_Contigency!J70,0)</f>
        <v>0</v>
      </c>
      <c r="K70" s="162">
        <f t="shared" ref="K70:L102" si="14">IF($I70&gt;0,IF(AND(K$4&gt;=$F70,K$4&lt;($F70+$I70)),($G70/$I70),0)+IF(AND(K$4&gt;=$H70,K$4&lt;($H70+$I70)),($J70/$I70),0),(IF(K$4=$F70,$G70,0))+(IF(K$4=$H70,$J70,0)))</f>
        <v>0</v>
      </c>
      <c r="L70" s="162">
        <f t="shared" si="14"/>
        <v>0</v>
      </c>
      <c r="M70" s="162">
        <f t="shared" si="13"/>
        <v>0</v>
      </c>
      <c r="N70" s="162">
        <f t="shared" si="13"/>
        <v>0</v>
      </c>
      <c r="O70" s="162">
        <f t="shared" si="13"/>
        <v>0</v>
      </c>
      <c r="P70" s="162">
        <f t="shared" si="13"/>
        <v>0</v>
      </c>
      <c r="Q70" s="162">
        <f t="shared" si="13"/>
        <v>0</v>
      </c>
      <c r="R70" s="162">
        <f t="shared" si="13"/>
        <v>0</v>
      </c>
      <c r="S70" s="162">
        <f t="shared" si="13"/>
        <v>0</v>
      </c>
      <c r="T70" s="162">
        <f t="shared" si="13"/>
        <v>0</v>
      </c>
      <c r="U70" s="162">
        <f t="shared" si="13"/>
        <v>0</v>
      </c>
      <c r="V70" s="162">
        <f t="shared" si="13"/>
        <v>0</v>
      </c>
      <c r="W70" s="162">
        <f t="shared" si="13"/>
        <v>0</v>
      </c>
      <c r="X70" s="162">
        <f t="shared" si="13"/>
        <v>0</v>
      </c>
      <c r="Y70" s="162">
        <f t="shared" si="13"/>
        <v>0</v>
      </c>
      <c r="Z70" s="162">
        <f t="shared" si="13"/>
        <v>0</v>
      </c>
      <c r="AA70" s="162">
        <f t="shared" si="13"/>
        <v>0</v>
      </c>
      <c r="AB70" s="162">
        <f t="shared" ref="AB70:AQ85" si="15">IF($I70&gt;0,IF(AND(AB$4&gt;=$F70,AB$4&lt;($F70+$I70)),($G70/$I70),0)+IF(AND(AB$4&gt;=$H70,AB$4&lt;($H70+$I70)),($J70/$I70),0),(IF(AB$4=$F70,$G70,0))+(IF(AB$4=$H70,$J70,0)))</f>
        <v>0</v>
      </c>
      <c r="AC70" s="162">
        <f t="shared" si="15"/>
        <v>0</v>
      </c>
      <c r="AD70" s="162">
        <f t="shared" si="15"/>
        <v>0</v>
      </c>
      <c r="AE70" s="162">
        <f t="shared" si="15"/>
        <v>0</v>
      </c>
      <c r="AF70" s="162">
        <f t="shared" si="15"/>
        <v>0</v>
      </c>
      <c r="AG70" s="162">
        <f t="shared" si="15"/>
        <v>0</v>
      </c>
      <c r="AH70" s="162">
        <f t="shared" si="15"/>
        <v>0</v>
      </c>
      <c r="AI70" s="162">
        <f t="shared" si="15"/>
        <v>0</v>
      </c>
      <c r="AJ70" s="162">
        <f t="shared" si="15"/>
        <v>0</v>
      </c>
      <c r="AK70" s="162">
        <f t="shared" si="15"/>
        <v>0</v>
      </c>
      <c r="AL70" s="162">
        <f t="shared" si="15"/>
        <v>0</v>
      </c>
      <c r="AM70" s="162">
        <f t="shared" si="15"/>
        <v>0</v>
      </c>
      <c r="AN70" s="162">
        <f t="shared" si="15"/>
        <v>0</v>
      </c>
      <c r="AO70" s="162">
        <f t="shared" si="15"/>
        <v>0</v>
      </c>
      <c r="AP70" s="162">
        <f t="shared" si="15"/>
        <v>0</v>
      </c>
      <c r="AQ70" s="162">
        <f t="shared" si="15"/>
        <v>0</v>
      </c>
      <c r="AR70" s="162">
        <f t="shared" si="11"/>
        <v>0</v>
      </c>
      <c r="AS70" s="162">
        <f t="shared" ref="AS70:AS112" si="16">SUM(L70:AR70)</f>
        <v>0</v>
      </c>
      <c r="AT70" s="162">
        <f t="shared" ref="AT70:AT112" si="17">SUM(M70:AQ70)</f>
        <v>0</v>
      </c>
    </row>
    <row r="71" spans="1:46" x14ac:dyDescent="0.25">
      <c r="A71" s="75" t="str">
        <f>'I3 Project list'!A71</f>
        <v>Drury</v>
      </c>
      <c r="B71" s="75" t="str">
        <f>'I3 Project list'!C71</f>
        <v>Drury_39a</v>
      </c>
      <c r="C71" s="75" t="str">
        <f>'I3 Project list'!B71</f>
        <v>39a</v>
      </c>
      <c r="D71" s="75" t="str">
        <f>'I3 Project list'!D71</f>
        <v xml:space="preserve">New Bremner Rd arterial from SH1 to Auranga development </v>
      </c>
      <c r="E71" s="75" t="str">
        <f>'I3 Project list'!E71</f>
        <v xml:space="preserve">2-lane urban- new road layout with active modes on both sides (Under construction) </v>
      </c>
      <c r="F71" s="75" t="str">
        <f>IF(AND(ISNUMBER(H71),H71&gt;0),H71-'I1 Assumptions'!$C$24,"")</f>
        <v/>
      </c>
      <c r="G71" s="162">
        <f>IF(ISNUMBER(H71),Con4_Contigency!I71,0)</f>
        <v>0</v>
      </c>
      <c r="H71" s="75" t="str">
        <f>'P1 Date Adjustment'!G70</f>
        <v>Under Construction</v>
      </c>
      <c r="I71" s="75"/>
      <c r="J71" s="162">
        <f>IF(ISNUMBER(H71),Con4_Contigency!J71,0)</f>
        <v>0</v>
      </c>
      <c r="K71" s="162">
        <f t="shared" si="14"/>
        <v>0</v>
      </c>
      <c r="L71" s="162">
        <f t="shared" si="14"/>
        <v>0</v>
      </c>
      <c r="M71" s="162">
        <f t="shared" ref="M71:AB86" si="18">IF($I71&gt;0,IF(AND(M$4&gt;=$F71,M$4&lt;($F71+$I71)),($G71/$I71),0)+IF(AND(M$4&gt;=$H71,M$4&lt;($H71+$I71)),($J71/$I71),0),(IF(M$4=$F71,$G71,0))+(IF(M$4=$H71,$J71,0)))</f>
        <v>0</v>
      </c>
      <c r="N71" s="162">
        <f t="shared" si="18"/>
        <v>0</v>
      </c>
      <c r="O71" s="162">
        <f t="shared" si="18"/>
        <v>0</v>
      </c>
      <c r="P71" s="162">
        <f t="shared" si="18"/>
        <v>0</v>
      </c>
      <c r="Q71" s="162">
        <f t="shared" si="18"/>
        <v>0</v>
      </c>
      <c r="R71" s="162">
        <f t="shared" si="18"/>
        <v>0</v>
      </c>
      <c r="S71" s="162">
        <f t="shared" si="18"/>
        <v>0</v>
      </c>
      <c r="T71" s="162">
        <f t="shared" si="18"/>
        <v>0</v>
      </c>
      <c r="U71" s="162">
        <f t="shared" si="18"/>
        <v>0</v>
      </c>
      <c r="V71" s="162">
        <f t="shared" si="18"/>
        <v>0</v>
      </c>
      <c r="W71" s="162">
        <f t="shared" si="18"/>
        <v>0</v>
      </c>
      <c r="X71" s="162">
        <f t="shared" si="18"/>
        <v>0</v>
      </c>
      <c r="Y71" s="162">
        <f t="shared" si="18"/>
        <v>0</v>
      </c>
      <c r="Z71" s="162">
        <f t="shared" si="18"/>
        <v>0</v>
      </c>
      <c r="AA71" s="162">
        <f t="shared" si="18"/>
        <v>0</v>
      </c>
      <c r="AB71" s="162">
        <f t="shared" si="18"/>
        <v>0</v>
      </c>
      <c r="AC71" s="162">
        <f t="shared" si="15"/>
        <v>0</v>
      </c>
      <c r="AD71" s="162">
        <f t="shared" si="15"/>
        <v>0</v>
      </c>
      <c r="AE71" s="162">
        <f t="shared" si="15"/>
        <v>0</v>
      </c>
      <c r="AF71" s="162">
        <f t="shared" si="15"/>
        <v>0</v>
      </c>
      <c r="AG71" s="162">
        <f t="shared" si="15"/>
        <v>0</v>
      </c>
      <c r="AH71" s="162">
        <f t="shared" si="15"/>
        <v>0</v>
      </c>
      <c r="AI71" s="162">
        <f t="shared" si="15"/>
        <v>0</v>
      </c>
      <c r="AJ71" s="162">
        <f t="shared" si="15"/>
        <v>0</v>
      </c>
      <c r="AK71" s="162">
        <f t="shared" si="15"/>
        <v>0</v>
      </c>
      <c r="AL71" s="162">
        <f t="shared" si="15"/>
        <v>0</v>
      </c>
      <c r="AM71" s="162">
        <f t="shared" si="15"/>
        <v>0</v>
      </c>
      <c r="AN71" s="162">
        <f t="shared" si="15"/>
        <v>0</v>
      </c>
      <c r="AO71" s="162">
        <f t="shared" si="15"/>
        <v>0</v>
      </c>
      <c r="AP71" s="162">
        <f t="shared" si="15"/>
        <v>0</v>
      </c>
      <c r="AQ71" s="162">
        <f t="shared" si="15"/>
        <v>0</v>
      </c>
      <c r="AR71" s="162">
        <f t="shared" si="11"/>
        <v>0</v>
      </c>
      <c r="AS71" s="162">
        <f t="shared" si="16"/>
        <v>0</v>
      </c>
      <c r="AT71" s="162">
        <f t="shared" si="17"/>
        <v>0</v>
      </c>
    </row>
    <row r="72" spans="1:46" x14ac:dyDescent="0.25">
      <c r="A72" s="75" t="str">
        <f>'I3 Project list'!A72</f>
        <v>Drury</v>
      </c>
      <c r="B72" s="75" t="str">
        <f>'I3 Project list'!C72</f>
        <v>Drury_39b</v>
      </c>
      <c r="C72" s="75" t="str">
        <f>'I3 Project list'!B72</f>
        <v>39b</v>
      </c>
      <c r="D72" s="75" t="str">
        <f>'I3 Project list'!D72</f>
        <v xml:space="preserve">New Bremner Rd arterial from SH1 to Auranga development </v>
      </c>
      <c r="E72" s="75" t="str">
        <f>'I3 Project list'!E72</f>
        <v>4-lane urban- upgrade 2-lane urban excl bridge</v>
      </c>
      <c r="F72" s="75">
        <f>IF(AND(ISNUMBER(H72),H72&gt;0),H72-'I1 Assumptions'!$C$24,"")</f>
        <v>2046</v>
      </c>
      <c r="G72" s="162">
        <f>IF(ISNUMBER(H72),Con4_Contigency!I72,0)</f>
        <v>948377.00441677053</v>
      </c>
      <c r="H72" s="75">
        <f>'P1 Date Adjustment'!G71</f>
        <v>2047</v>
      </c>
      <c r="I72" s="75"/>
      <c r="J72" s="162">
        <f>IF(ISNUMBER(H72),Con4_Contigency!J72,0)</f>
        <v>9397553.9528570902</v>
      </c>
      <c r="K72" s="162">
        <f t="shared" si="14"/>
        <v>0</v>
      </c>
      <c r="L72" s="162">
        <f t="shared" si="14"/>
        <v>0</v>
      </c>
      <c r="M72" s="162">
        <f t="shared" si="18"/>
        <v>0</v>
      </c>
      <c r="N72" s="162">
        <f t="shared" si="18"/>
        <v>0</v>
      </c>
      <c r="O72" s="162">
        <f t="shared" si="18"/>
        <v>0</v>
      </c>
      <c r="P72" s="162">
        <f t="shared" si="18"/>
        <v>0</v>
      </c>
      <c r="Q72" s="162">
        <f t="shared" si="18"/>
        <v>0</v>
      </c>
      <c r="R72" s="162">
        <f t="shared" si="18"/>
        <v>0</v>
      </c>
      <c r="S72" s="162">
        <f t="shared" si="18"/>
        <v>0</v>
      </c>
      <c r="T72" s="162">
        <f t="shared" si="18"/>
        <v>0</v>
      </c>
      <c r="U72" s="162">
        <f t="shared" si="18"/>
        <v>0</v>
      </c>
      <c r="V72" s="162">
        <f t="shared" si="18"/>
        <v>0</v>
      </c>
      <c r="W72" s="162">
        <f t="shared" si="18"/>
        <v>0</v>
      </c>
      <c r="X72" s="162">
        <f t="shared" si="18"/>
        <v>0</v>
      </c>
      <c r="Y72" s="162">
        <f t="shared" si="18"/>
        <v>0</v>
      </c>
      <c r="Z72" s="162">
        <f t="shared" si="18"/>
        <v>0</v>
      </c>
      <c r="AA72" s="162">
        <f t="shared" si="18"/>
        <v>0</v>
      </c>
      <c r="AB72" s="162">
        <f t="shared" si="18"/>
        <v>0</v>
      </c>
      <c r="AC72" s="162">
        <f t="shared" si="15"/>
        <v>0</v>
      </c>
      <c r="AD72" s="162">
        <f t="shared" si="15"/>
        <v>0</v>
      </c>
      <c r="AE72" s="162">
        <f t="shared" si="15"/>
        <v>0</v>
      </c>
      <c r="AF72" s="162">
        <f t="shared" si="15"/>
        <v>0</v>
      </c>
      <c r="AG72" s="162">
        <f t="shared" si="15"/>
        <v>0</v>
      </c>
      <c r="AH72" s="162">
        <f t="shared" si="15"/>
        <v>0</v>
      </c>
      <c r="AI72" s="162">
        <f t="shared" si="15"/>
        <v>948377.00441677053</v>
      </c>
      <c r="AJ72" s="162">
        <f t="shared" si="15"/>
        <v>9397553.9528570902</v>
      </c>
      <c r="AK72" s="162">
        <f t="shared" si="15"/>
        <v>0</v>
      </c>
      <c r="AL72" s="162">
        <f t="shared" si="15"/>
        <v>0</v>
      </c>
      <c r="AM72" s="162">
        <f t="shared" si="15"/>
        <v>0</v>
      </c>
      <c r="AN72" s="162">
        <f t="shared" si="15"/>
        <v>0</v>
      </c>
      <c r="AO72" s="162">
        <f t="shared" si="15"/>
        <v>0</v>
      </c>
      <c r="AP72" s="162">
        <f t="shared" si="15"/>
        <v>0</v>
      </c>
      <c r="AQ72" s="162">
        <f t="shared" si="15"/>
        <v>0</v>
      </c>
      <c r="AR72" s="162">
        <f t="shared" si="11"/>
        <v>0</v>
      </c>
      <c r="AS72" s="162">
        <f t="shared" si="16"/>
        <v>10345930.957273861</v>
      </c>
      <c r="AT72" s="162">
        <f t="shared" si="17"/>
        <v>10345930.957273861</v>
      </c>
    </row>
    <row r="73" spans="1:46" x14ac:dyDescent="0.25">
      <c r="A73" s="75" t="str">
        <f>'I3 Project list'!A73</f>
        <v>Drury</v>
      </c>
      <c r="B73" s="75" t="str">
        <f>'I3 Project list'!C73</f>
        <v>Drury_39c</v>
      </c>
      <c r="C73" s="75" t="str">
        <f>'I3 Project list'!B73</f>
        <v>39c</v>
      </c>
      <c r="D73" s="75" t="str">
        <f>'I3 Project list'!D73</f>
        <v xml:space="preserve">New Bremner Rd arterial from SH1 to Auranga development </v>
      </c>
      <c r="E73" s="75" t="str">
        <f>'I3 Project list'!E73</f>
        <v>4-lane urban- upgrade 2-lane bridge widening</v>
      </c>
      <c r="F73" s="75">
        <f>IF(AND(ISNUMBER(H73),H73&gt;0),H73-'I1 Assumptions'!$C$24,"")</f>
        <v>2046</v>
      </c>
      <c r="G73" s="162">
        <f>IF(ISNUMBER(H73),Con4_Contigency!I73,0)</f>
        <v>660804.62243233051</v>
      </c>
      <c r="H73" s="75">
        <f>'P1 Date Adjustment'!G72</f>
        <v>2047</v>
      </c>
      <c r="I73" s="75"/>
      <c r="J73" s="162">
        <f>IF(ISNUMBER(H73),Con4_Contigency!J73,0)</f>
        <v>6547973.0768294577</v>
      </c>
      <c r="K73" s="162">
        <f t="shared" si="14"/>
        <v>0</v>
      </c>
      <c r="L73" s="162">
        <f t="shared" si="14"/>
        <v>0</v>
      </c>
      <c r="M73" s="162">
        <f t="shared" si="18"/>
        <v>0</v>
      </c>
      <c r="N73" s="162">
        <f t="shared" si="18"/>
        <v>0</v>
      </c>
      <c r="O73" s="162">
        <f t="shared" si="18"/>
        <v>0</v>
      </c>
      <c r="P73" s="162">
        <f t="shared" si="18"/>
        <v>0</v>
      </c>
      <c r="Q73" s="162">
        <f t="shared" si="18"/>
        <v>0</v>
      </c>
      <c r="R73" s="162">
        <f t="shared" si="18"/>
        <v>0</v>
      </c>
      <c r="S73" s="162">
        <f t="shared" si="18"/>
        <v>0</v>
      </c>
      <c r="T73" s="162">
        <f t="shared" si="18"/>
        <v>0</v>
      </c>
      <c r="U73" s="162">
        <f t="shared" si="18"/>
        <v>0</v>
      </c>
      <c r="V73" s="162">
        <f t="shared" si="18"/>
        <v>0</v>
      </c>
      <c r="W73" s="162">
        <f t="shared" si="18"/>
        <v>0</v>
      </c>
      <c r="X73" s="162">
        <f t="shared" si="18"/>
        <v>0</v>
      </c>
      <c r="Y73" s="162">
        <f t="shared" si="18"/>
        <v>0</v>
      </c>
      <c r="Z73" s="162">
        <f t="shared" si="18"/>
        <v>0</v>
      </c>
      <c r="AA73" s="162">
        <f t="shared" si="18"/>
        <v>0</v>
      </c>
      <c r="AB73" s="162">
        <f t="shared" si="18"/>
        <v>0</v>
      </c>
      <c r="AC73" s="162">
        <f t="shared" si="15"/>
        <v>0</v>
      </c>
      <c r="AD73" s="162">
        <f t="shared" si="15"/>
        <v>0</v>
      </c>
      <c r="AE73" s="162">
        <f t="shared" si="15"/>
        <v>0</v>
      </c>
      <c r="AF73" s="162">
        <f t="shared" si="15"/>
        <v>0</v>
      </c>
      <c r="AG73" s="162">
        <f t="shared" si="15"/>
        <v>0</v>
      </c>
      <c r="AH73" s="162">
        <f t="shared" si="15"/>
        <v>0</v>
      </c>
      <c r="AI73" s="162">
        <f t="shared" si="15"/>
        <v>660804.62243233051</v>
      </c>
      <c r="AJ73" s="162">
        <f t="shared" si="15"/>
        <v>6547973.0768294577</v>
      </c>
      <c r="AK73" s="162">
        <f t="shared" si="15"/>
        <v>0</v>
      </c>
      <c r="AL73" s="162">
        <f t="shared" si="15"/>
        <v>0</v>
      </c>
      <c r="AM73" s="162">
        <f t="shared" si="15"/>
        <v>0</v>
      </c>
      <c r="AN73" s="162">
        <f t="shared" si="15"/>
        <v>0</v>
      </c>
      <c r="AO73" s="162">
        <f t="shared" si="15"/>
        <v>0</v>
      </c>
      <c r="AP73" s="162">
        <f t="shared" si="15"/>
        <v>0</v>
      </c>
      <c r="AQ73" s="162">
        <f t="shared" si="15"/>
        <v>0</v>
      </c>
      <c r="AR73" s="162">
        <f t="shared" si="11"/>
        <v>0</v>
      </c>
      <c r="AS73" s="162">
        <f t="shared" si="16"/>
        <v>7208777.6992617883</v>
      </c>
      <c r="AT73" s="162">
        <f t="shared" si="17"/>
        <v>7208777.6992617883</v>
      </c>
    </row>
    <row r="74" spans="1:46" x14ac:dyDescent="0.25">
      <c r="A74" s="75" t="str">
        <f>'I3 Project list'!A74</f>
        <v>Drury</v>
      </c>
      <c r="B74" s="75" t="str">
        <f>'I3 Project list'!C74</f>
        <v>Drury_40a</v>
      </c>
      <c r="C74" s="75" t="str">
        <f>'I3 Project list'!B74</f>
        <v>40a</v>
      </c>
      <c r="D74" s="75" t="str">
        <f>'I3 Project list'!D74</f>
        <v>New intersection on Jesmond/Bremner Rd</v>
      </c>
      <c r="E74" s="75" t="str">
        <f>'I3 Project list'!E74</f>
        <v xml:space="preserve"> 2-lane signalised intersection (new intersection with active mode crossings)</v>
      </c>
      <c r="F74" s="75">
        <f>IF(AND(ISNUMBER(H74),H74&gt;0),H74-'I1 Assumptions'!$C$24,"")</f>
        <v>2036</v>
      </c>
      <c r="G74" s="162">
        <f>IF(ISNUMBER(H74),Con4_Contigency!I74,0)</f>
        <v>1242663.5598838076</v>
      </c>
      <c r="H74" s="75">
        <f>'P1 Date Adjustment'!G73</f>
        <v>2037</v>
      </c>
      <c r="I74" s="75"/>
      <c r="J74" s="162">
        <f>IF(ISNUMBER(H74),Con4_Contigency!J74,0)</f>
        <v>12313666.184303183</v>
      </c>
      <c r="K74" s="162">
        <f t="shared" si="14"/>
        <v>0</v>
      </c>
      <c r="L74" s="162">
        <f t="shared" si="14"/>
        <v>0</v>
      </c>
      <c r="M74" s="162">
        <f t="shared" si="18"/>
        <v>0</v>
      </c>
      <c r="N74" s="162">
        <f t="shared" si="18"/>
        <v>0</v>
      </c>
      <c r="O74" s="162">
        <f t="shared" si="18"/>
        <v>0</v>
      </c>
      <c r="P74" s="162">
        <f t="shared" si="18"/>
        <v>0</v>
      </c>
      <c r="Q74" s="162">
        <f t="shared" si="18"/>
        <v>0</v>
      </c>
      <c r="R74" s="162">
        <f t="shared" si="18"/>
        <v>0</v>
      </c>
      <c r="S74" s="162">
        <f t="shared" si="18"/>
        <v>0</v>
      </c>
      <c r="T74" s="162">
        <f t="shared" si="18"/>
        <v>0</v>
      </c>
      <c r="U74" s="162">
        <f t="shared" si="18"/>
        <v>0</v>
      </c>
      <c r="V74" s="162">
        <f t="shared" si="18"/>
        <v>0</v>
      </c>
      <c r="W74" s="162">
        <f t="shared" si="18"/>
        <v>0</v>
      </c>
      <c r="X74" s="162">
        <f t="shared" si="18"/>
        <v>0</v>
      </c>
      <c r="Y74" s="162">
        <f t="shared" si="18"/>
        <v>1242663.5598838076</v>
      </c>
      <c r="Z74" s="162">
        <f t="shared" si="18"/>
        <v>12313666.184303183</v>
      </c>
      <c r="AA74" s="162">
        <f t="shared" si="18"/>
        <v>0</v>
      </c>
      <c r="AB74" s="162">
        <f t="shared" si="18"/>
        <v>0</v>
      </c>
      <c r="AC74" s="162">
        <f t="shared" si="15"/>
        <v>0</v>
      </c>
      <c r="AD74" s="162">
        <f t="shared" si="15"/>
        <v>0</v>
      </c>
      <c r="AE74" s="162">
        <f t="shared" si="15"/>
        <v>0</v>
      </c>
      <c r="AF74" s="162">
        <f t="shared" si="15"/>
        <v>0</v>
      </c>
      <c r="AG74" s="162">
        <f t="shared" si="15"/>
        <v>0</v>
      </c>
      <c r="AH74" s="162">
        <f t="shared" si="15"/>
        <v>0</v>
      </c>
      <c r="AI74" s="162">
        <f t="shared" si="15"/>
        <v>0</v>
      </c>
      <c r="AJ74" s="162">
        <f t="shared" si="15"/>
        <v>0</v>
      </c>
      <c r="AK74" s="162">
        <f t="shared" si="15"/>
        <v>0</v>
      </c>
      <c r="AL74" s="162">
        <f t="shared" si="15"/>
        <v>0</v>
      </c>
      <c r="AM74" s="162">
        <f t="shared" si="15"/>
        <v>0</v>
      </c>
      <c r="AN74" s="162">
        <f t="shared" si="15"/>
        <v>0</v>
      </c>
      <c r="AO74" s="162">
        <f t="shared" si="15"/>
        <v>0</v>
      </c>
      <c r="AP74" s="162">
        <f t="shared" si="15"/>
        <v>0</v>
      </c>
      <c r="AQ74" s="162">
        <f t="shared" si="15"/>
        <v>0</v>
      </c>
      <c r="AR74" s="162">
        <f t="shared" si="11"/>
        <v>0</v>
      </c>
      <c r="AS74" s="162">
        <f t="shared" si="16"/>
        <v>13556329.74418699</v>
      </c>
      <c r="AT74" s="162">
        <f t="shared" si="17"/>
        <v>13556329.74418699</v>
      </c>
    </row>
    <row r="75" spans="1:46" x14ac:dyDescent="0.25">
      <c r="A75" s="75" t="str">
        <f>'I3 Project list'!A75</f>
        <v>Drury</v>
      </c>
      <c r="B75" s="75" t="str">
        <f>'I3 Project list'!C75</f>
        <v>Drury_40b</v>
      </c>
      <c r="C75" s="75" t="str">
        <f>'I3 Project list'!B75</f>
        <v>40b</v>
      </c>
      <c r="D75" s="75" t="str">
        <f>'I3 Project list'!D75</f>
        <v>Upgrade intersection on Jesmond/Bremner Rd</v>
      </c>
      <c r="E75" s="75" t="str">
        <f>'I3 Project list'!E75</f>
        <v xml:space="preserve"> Multi-lane signalised intersection (upgrade intersection with active mode crossings)</v>
      </c>
      <c r="F75" s="75">
        <f>IF(AND(ISNUMBER(H75),H75&gt;0),H75-'I1 Assumptions'!$C$24,"")</f>
        <v>2030</v>
      </c>
      <c r="G75" s="162">
        <f>IF(ISNUMBER(H75),Con4_Contigency!I75,0)</f>
        <v>611856.13188178744</v>
      </c>
      <c r="H75" s="75">
        <f>'P1 Date Adjustment'!G74</f>
        <v>2031</v>
      </c>
      <c r="I75" s="75"/>
      <c r="J75" s="162">
        <f>IF(ISNUMBER(H75),Con4_Contigency!J75,0)</f>
        <v>6062938.0341013484</v>
      </c>
      <c r="K75" s="162">
        <f t="shared" si="14"/>
        <v>0</v>
      </c>
      <c r="L75" s="162">
        <f t="shared" si="14"/>
        <v>0</v>
      </c>
      <c r="M75" s="162">
        <f t="shared" si="18"/>
        <v>0</v>
      </c>
      <c r="N75" s="162">
        <f t="shared" si="18"/>
        <v>0</v>
      </c>
      <c r="O75" s="162">
        <f t="shared" si="18"/>
        <v>0</v>
      </c>
      <c r="P75" s="162">
        <f t="shared" si="18"/>
        <v>0</v>
      </c>
      <c r="Q75" s="162">
        <f t="shared" si="18"/>
        <v>0</v>
      </c>
      <c r="R75" s="162">
        <f t="shared" si="18"/>
        <v>0</v>
      </c>
      <c r="S75" s="162">
        <f t="shared" si="18"/>
        <v>611856.13188178744</v>
      </c>
      <c r="T75" s="162">
        <f t="shared" si="18"/>
        <v>6062938.0341013484</v>
      </c>
      <c r="U75" s="162">
        <f t="shared" si="18"/>
        <v>0</v>
      </c>
      <c r="V75" s="162">
        <f t="shared" si="18"/>
        <v>0</v>
      </c>
      <c r="W75" s="162">
        <f t="shared" si="18"/>
        <v>0</v>
      </c>
      <c r="X75" s="162">
        <f t="shared" si="18"/>
        <v>0</v>
      </c>
      <c r="Y75" s="162">
        <f t="shared" si="18"/>
        <v>0</v>
      </c>
      <c r="Z75" s="162">
        <f t="shared" si="18"/>
        <v>0</v>
      </c>
      <c r="AA75" s="162">
        <f t="shared" si="18"/>
        <v>0</v>
      </c>
      <c r="AB75" s="162">
        <f t="shared" si="18"/>
        <v>0</v>
      </c>
      <c r="AC75" s="162">
        <f t="shared" si="15"/>
        <v>0</v>
      </c>
      <c r="AD75" s="162">
        <f t="shared" si="15"/>
        <v>0</v>
      </c>
      <c r="AE75" s="162">
        <f t="shared" si="15"/>
        <v>0</v>
      </c>
      <c r="AF75" s="162">
        <f t="shared" si="15"/>
        <v>0</v>
      </c>
      <c r="AG75" s="162">
        <f t="shared" si="15"/>
        <v>0</v>
      </c>
      <c r="AH75" s="162">
        <f t="shared" si="15"/>
        <v>0</v>
      </c>
      <c r="AI75" s="162">
        <f t="shared" si="15"/>
        <v>0</v>
      </c>
      <c r="AJ75" s="162">
        <f t="shared" si="15"/>
        <v>0</v>
      </c>
      <c r="AK75" s="162">
        <f t="shared" si="15"/>
        <v>0</v>
      </c>
      <c r="AL75" s="162">
        <f t="shared" si="15"/>
        <v>0</v>
      </c>
      <c r="AM75" s="162">
        <f t="shared" si="15"/>
        <v>0</v>
      </c>
      <c r="AN75" s="162">
        <f t="shared" si="15"/>
        <v>0</v>
      </c>
      <c r="AO75" s="162">
        <f t="shared" si="15"/>
        <v>0</v>
      </c>
      <c r="AP75" s="162">
        <f t="shared" si="15"/>
        <v>0</v>
      </c>
      <c r="AQ75" s="162">
        <f t="shared" si="15"/>
        <v>0</v>
      </c>
      <c r="AR75" s="162">
        <f t="shared" si="11"/>
        <v>0</v>
      </c>
      <c r="AS75" s="162">
        <f t="shared" si="16"/>
        <v>6674794.1659831358</v>
      </c>
      <c r="AT75" s="162">
        <f t="shared" si="17"/>
        <v>6674794.1659831358</v>
      </c>
    </row>
    <row r="76" spans="1:46" x14ac:dyDescent="0.25">
      <c r="A76" s="75" t="str">
        <f>'I3 Project list'!A76</f>
        <v>Drury</v>
      </c>
      <c r="B76" s="75" t="str">
        <f>'I3 Project list'!C76</f>
        <v>Drury_41a</v>
      </c>
      <c r="C76" s="75" t="str">
        <f>'I3 Project list'!B76</f>
        <v>41a</v>
      </c>
      <c r="D76" s="75" t="str">
        <f>'I3 Project list'!D76</f>
        <v>Jesmond Rd upgrades from SH22 to Waipupuke development boundary</v>
      </c>
      <c r="E76" s="75" t="str">
        <f>'I3 Project list'!E76</f>
        <v>2-lane urban- upgrade existing road with active modes on both sides (TDM)</v>
      </c>
      <c r="F76" s="75">
        <f>IF(AND(ISNUMBER(H76),H76&gt;0),H76-'I1 Assumptions'!$C$24,"")</f>
        <v>2026</v>
      </c>
      <c r="G76" s="162">
        <f>IF(ISNUMBER(H76),Con4_Contigency!I76,0)</f>
        <v>0</v>
      </c>
      <c r="H76" s="75">
        <f>'P1 Date Adjustment'!G75</f>
        <v>2027</v>
      </c>
      <c r="I76" s="75"/>
      <c r="J76" s="162">
        <f>IF(ISNUMBER(H76),Con4_Contigency!J76,0)</f>
        <v>0</v>
      </c>
      <c r="K76" s="162">
        <f t="shared" si="14"/>
        <v>0</v>
      </c>
      <c r="L76" s="162">
        <f t="shared" si="14"/>
        <v>0</v>
      </c>
      <c r="M76" s="162">
        <f t="shared" si="18"/>
        <v>0</v>
      </c>
      <c r="N76" s="162">
        <f t="shared" si="18"/>
        <v>0</v>
      </c>
      <c r="O76" s="162">
        <f t="shared" si="18"/>
        <v>0</v>
      </c>
      <c r="P76" s="162">
        <f t="shared" si="18"/>
        <v>0</v>
      </c>
      <c r="Q76" s="162">
        <f t="shared" si="18"/>
        <v>0</v>
      </c>
      <c r="R76" s="162">
        <f t="shared" si="18"/>
        <v>0</v>
      </c>
      <c r="S76" s="162">
        <f t="shared" si="18"/>
        <v>0</v>
      </c>
      <c r="T76" s="162">
        <f t="shared" si="18"/>
        <v>0</v>
      </c>
      <c r="U76" s="162">
        <f t="shared" si="18"/>
        <v>0</v>
      </c>
      <c r="V76" s="162">
        <f t="shared" si="18"/>
        <v>0</v>
      </c>
      <c r="W76" s="162">
        <f t="shared" si="18"/>
        <v>0</v>
      </c>
      <c r="X76" s="162">
        <f t="shared" si="18"/>
        <v>0</v>
      </c>
      <c r="Y76" s="162">
        <f t="shared" si="18"/>
        <v>0</v>
      </c>
      <c r="Z76" s="162">
        <f t="shared" si="18"/>
        <v>0</v>
      </c>
      <c r="AA76" s="162">
        <f t="shared" si="18"/>
        <v>0</v>
      </c>
      <c r="AB76" s="162">
        <f t="shared" si="18"/>
        <v>0</v>
      </c>
      <c r="AC76" s="162">
        <f t="shared" si="15"/>
        <v>0</v>
      </c>
      <c r="AD76" s="162">
        <f t="shared" si="15"/>
        <v>0</v>
      </c>
      <c r="AE76" s="162">
        <f t="shared" si="15"/>
        <v>0</v>
      </c>
      <c r="AF76" s="162">
        <f t="shared" si="15"/>
        <v>0</v>
      </c>
      <c r="AG76" s="162">
        <f t="shared" si="15"/>
        <v>0</v>
      </c>
      <c r="AH76" s="162">
        <f t="shared" si="15"/>
        <v>0</v>
      </c>
      <c r="AI76" s="162">
        <f t="shared" si="15"/>
        <v>0</v>
      </c>
      <c r="AJ76" s="162">
        <f t="shared" si="15"/>
        <v>0</v>
      </c>
      <c r="AK76" s="162">
        <f t="shared" si="15"/>
        <v>0</v>
      </c>
      <c r="AL76" s="162">
        <f t="shared" si="15"/>
        <v>0</v>
      </c>
      <c r="AM76" s="162">
        <f t="shared" si="15"/>
        <v>0</v>
      </c>
      <c r="AN76" s="162">
        <f t="shared" si="15"/>
        <v>0</v>
      </c>
      <c r="AO76" s="162">
        <f t="shared" si="15"/>
        <v>0</v>
      </c>
      <c r="AP76" s="162">
        <f t="shared" si="15"/>
        <v>0</v>
      </c>
      <c r="AQ76" s="162">
        <f t="shared" si="15"/>
        <v>0</v>
      </c>
      <c r="AR76" s="162">
        <f t="shared" si="11"/>
        <v>0</v>
      </c>
      <c r="AS76" s="162">
        <f t="shared" si="16"/>
        <v>0</v>
      </c>
      <c r="AT76" s="162">
        <f t="shared" si="17"/>
        <v>0</v>
      </c>
    </row>
    <row r="77" spans="1:46" x14ac:dyDescent="0.25">
      <c r="A77" s="75" t="str">
        <f>'I3 Project list'!A77</f>
        <v>Drury</v>
      </c>
      <c r="B77" s="75" t="str">
        <f>'I3 Project list'!C77</f>
        <v>Drury_41b</v>
      </c>
      <c r="C77" s="75" t="str">
        <f>'I3 Project list'!B77</f>
        <v>41b</v>
      </c>
      <c r="D77" s="75" t="str">
        <f>'I3 Project list'!D77</f>
        <v>Jesmond Rd from SH22 to Waipupuke development boundary</v>
      </c>
      <c r="E77" s="75" t="str">
        <f>'I3 Project list'!E77</f>
        <v>4-lane urban- upgrade 2-lane urban to 4-lane with active modes on both sides, (TDM)</v>
      </c>
      <c r="F77" s="75">
        <f>IF(AND(ISNUMBER(H77),H77&gt;0),H77-'I1 Assumptions'!$C$24,"")</f>
        <v>2046</v>
      </c>
      <c r="G77" s="162">
        <f>IF(ISNUMBER(H77),Con4_Contigency!I77,0)</f>
        <v>1758168.5949623161</v>
      </c>
      <c r="H77" s="75">
        <f>'P1 Date Adjustment'!G76</f>
        <v>2047</v>
      </c>
      <c r="I77" s="75"/>
      <c r="J77" s="162">
        <f>IF(ISNUMBER(H77),Con4_Contigency!J77,0)</f>
        <v>17421852.440990224</v>
      </c>
      <c r="K77" s="162">
        <f t="shared" si="14"/>
        <v>0</v>
      </c>
      <c r="L77" s="162">
        <f t="shared" si="14"/>
        <v>0</v>
      </c>
      <c r="M77" s="162">
        <f t="shared" si="18"/>
        <v>0</v>
      </c>
      <c r="N77" s="162">
        <f t="shared" si="18"/>
        <v>0</v>
      </c>
      <c r="O77" s="162">
        <f t="shared" si="18"/>
        <v>0</v>
      </c>
      <c r="P77" s="162">
        <f t="shared" si="18"/>
        <v>0</v>
      </c>
      <c r="Q77" s="162">
        <f t="shared" si="18"/>
        <v>0</v>
      </c>
      <c r="R77" s="162">
        <f t="shared" si="18"/>
        <v>0</v>
      </c>
      <c r="S77" s="162">
        <f t="shared" si="18"/>
        <v>0</v>
      </c>
      <c r="T77" s="162">
        <f t="shared" si="18"/>
        <v>0</v>
      </c>
      <c r="U77" s="162">
        <f t="shared" si="18"/>
        <v>0</v>
      </c>
      <c r="V77" s="162">
        <f t="shared" si="18"/>
        <v>0</v>
      </c>
      <c r="W77" s="162">
        <f t="shared" si="18"/>
        <v>0</v>
      </c>
      <c r="X77" s="162">
        <f t="shared" si="18"/>
        <v>0</v>
      </c>
      <c r="Y77" s="162">
        <f t="shared" si="18"/>
        <v>0</v>
      </c>
      <c r="Z77" s="162">
        <f t="shared" si="18"/>
        <v>0</v>
      </c>
      <c r="AA77" s="162">
        <f t="shared" si="18"/>
        <v>0</v>
      </c>
      <c r="AB77" s="162">
        <f t="shared" si="18"/>
        <v>0</v>
      </c>
      <c r="AC77" s="162">
        <f t="shared" si="15"/>
        <v>0</v>
      </c>
      <c r="AD77" s="162">
        <f t="shared" si="15"/>
        <v>0</v>
      </c>
      <c r="AE77" s="162">
        <f t="shared" si="15"/>
        <v>0</v>
      </c>
      <c r="AF77" s="162">
        <f t="shared" si="15"/>
        <v>0</v>
      </c>
      <c r="AG77" s="162">
        <f t="shared" si="15"/>
        <v>0</v>
      </c>
      <c r="AH77" s="162">
        <f t="shared" si="15"/>
        <v>0</v>
      </c>
      <c r="AI77" s="162">
        <f t="shared" si="15"/>
        <v>1758168.5949623161</v>
      </c>
      <c r="AJ77" s="162">
        <f t="shared" si="15"/>
        <v>17421852.440990224</v>
      </c>
      <c r="AK77" s="162">
        <f t="shared" si="15"/>
        <v>0</v>
      </c>
      <c r="AL77" s="162">
        <f t="shared" si="15"/>
        <v>0</v>
      </c>
      <c r="AM77" s="162">
        <f t="shared" si="15"/>
        <v>0</v>
      </c>
      <c r="AN77" s="162">
        <f t="shared" si="15"/>
        <v>0</v>
      </c>
      <c r="AO77" s="162">
        <f t="shared" si="15"/>
        <v>0</v>
      </c>
      <c r="AP77" s="162">
        <f t="shared" si="15"/>
        <v>0</v>
      </c>
      <c r="AQ77" s="162">
        <f t="shared" si="15"/>
        <v>0</v>
      </c>
      <c r="AR77" s="162">
        <f t="shared" si="11"/>
        <v>0</v>
      </c>
      <c r="AS77" s="162">
        <f t="shared" si="16"/>
        <v>19180021.035952542</v>
      </c>
      <c r="AT77" s="162">
        <f t="shared" si="17"/>
        <v>19180021.035952542</v>
      </c>
    </row>
    <row r="78" spans="1:46" x14ac:dyDescent="0.25">
      <c r="A78" s="75" t="str">
        <f>'I3 Project list'!A78</f>
        <v>Drury</v>
      </c>
      <c r="B78" s="75" t="str">
        <f>'I3 Project list'!C78</f>
        <v>Drury_42a</v>
      </c>
      <c r="C78" s="75" t="str">
        <f>'I3 Project list'!B78</f>
        <v>42a</v>
      </c>
      <c r="D78" s="75" t="str">
        <f>'I3 Project list'!D78</f>
        <v xml:space="preserve">Jesmond Rd upgrades from project 41 to New Bremner Rd </v>
      </c>
      <c r="E78" s="75" t="str">
        <f>'I3 Project list'!E78</f>
        <v>Interim active modes e.g. shared path on one side</v>
      </c>
      <c r="F78" s="75">
        <f>IF(AND(ISNUMBER(H78),H78&gt;0),H78-'I1 Assumptions'!$C$24,"")</f>
        <v>2027</v>
      </c>
      <c r="G78" s="162">
        <f>IF(ISNUMBER(H78),Con4_Contigency!I78,0)</f>
        <v>482020.26069647219</v>
      </c>
      <c r="H78" s="75">
        <f>'P1 Date Adjustment'!G77</f>
        <v>2028</v>
      </c>
      <c r="I78" s="75"/>
      <c r="J78" s="162">
        <f>IF(ISNUMBER(H78),Con4_Contigency!J78,0)</f>
        <v>4776382.5832650419</v>
      </c>
      <c r="K78" s="162">
        <f t="shared" si="14"/>
        <v>0</v>
      </c>
      <c r="L78" s="162">
        <f t="shared" si="14"/>
        <v>0</v>
      </c>
      <c r="M78" s="162">
        <f t="shared" si="18"/>
        <v>0</v>
      </c>
      <c r="N78" s="162">
        <f t="shared" si="18"/>
        <v>0</v>
      </c>
      <c r="O78" s="162">
        <f t="shared" si="18"/>
        <v>0</v>
      </c>
      <c r="P78" s="162">
        <f t="shared" si="18"/>
        <v>482020.26069647219</v>
      </c>
      <c r="Q78" s="162">
        <f t="shared" si="18"/>
        <v>4776382.5832650419</v>
      </c>
      <c r="R78" s="162">
        <f t="shared" si="18"/>
        <v>0</v>
      </c>
      <c r="S78" s="162">
        <f t="shared" si="18"/>
        <v>0</v>
      </c>
      <c r="T78" s="162">
        <f t="shared" si="18"/>
        <v>0</v>
      </c>
      <c r="U78" s="162">
        <f t="shared" si="18"/>
        <v>0</v>
      </c>
      <c r="V78" s="162">
        <f t="shared" si="18"/>
        <v>0</v>
      </c>
      <c r="W78" s="162">
        <f t="shared" si="18"/>
        <v>0</v>
      </c>
      <c r="X78" s="162">
        <f t="shared" si="18"/>
        <v>0</v>
      </c>
      <c r="Y78" s="162">
        <f t="shared" si="18"/>
        <v>0</v>
      </c>
      <c r="Z78" s="162">
        <f t="shared" si="18"/>
        <v>0</v>
      </c>
      <c r="AA78" s="162">
        <f t="shared" si="18"/>
        <v>0</v>
      </c>
      <c r="AB78" s="162">
        <f t="shared" si="18"/>
        <v>0</v>
      </c>
      <c r="AC78" s="162">
        <f t="shared" si="15"/>
        <v>0</v>
      </c>
      <c r="AD78" s="162">
        <f t="shared" si="15"/>
        <v>0</v>
      </c>
      <c r="AE78" s="162">
        <f t="shared" si="15"/>
        <v>0</v>
      </c>
      <c r="AF78" s="162">
        <f t="shared" si="15"/>
        <v>0</v>
      </c>
      <c r="AG78" s="162">
        <f t="shared" si="15"/>
        <v>0</v>
      </c>
      <c r="AH78" s="162">
        <f t="shared" si="15"/>
        <v>0</v>
      </c>
      <c r="AI78" s="162">
        <f t="shared" si="15"/>
        <v>0</v>
      </c>
      <c r="AJ78" s="162">
        <f t="shared" si="15"/>
        <v>0</v>
      </c>
      <c r="AK78" s="162">
        <f t="shared" si="15"/>
        <v>0</v>
      </c>
      <c r="AL78" s="162">
        <f t="shared" si="15"/>
        <v>0</v>
      </c>
      <c r="AM78" s="162">
        <f t="shared" si="15"/>
        <v>0</v>
      </c>
      <c r="AN78" s="162">
        <f t="shared" si="15"/>
        <v>0</v>
      </c>
      <c r="AO78" s="162">
        <f t="shared" si="15"/>
        <v>0</v>
      </c>
      <c r="AP78" s="162">
        <f t="shared" si="15"/>
        <v>0</v>
      </c>
      <c r="AQ78" s="162">
        <f t="shared" si="15"/>
        <v>0</v>
      </c>
      <c r="AR78" s="162">
        <f t="shared" si="11"/>
        <v>0</v>
      </c>
      <c r="AS78" s="162">
        <f t="shared" si="16"/>
        <v>5258402.8439615145</v>
      </c>
      <c r="AT78" s="162">
        <f t="shared" si="17"/>
        <v>5258402.8439615145</v>
      </c>
    </row>
    <row r="79" spans="1:46" x14ac:dyDescent="0.25">
      <c r="A79" s="75" t="str">
        <f>'I3 Project list'!A79</f>
        <v>Drury</v>
      </c>
      <c r="B79" s="75" t="str">
        <f>'I3 Project list'!C79</f>
        <v>Drury_42b</v>
      </c>
      <c r="C79" s="75" t="str">
        <f>'I3 Project list'!B79</f>
        <v>42b</v>
      </c>
      <c r="D79" s="75" t="str">
        <f>'I3 Project list'!D79</f>
        <v xml:space="preserve">Jesmond Rd upgrades from project 41 to New Bremner Rd </v>
      </c>
      <c r="E79" s="75" t="str">
        <f>'I3 Project list'!E79</f>
        <v xml:space="preserve"> 2-lane urban- upgrade existing road with active mode facility on both sides (TDM)</v>
      </c>
      <c r="F79" s="75">
        <f>IF(AND(ISNUMBER(H79),H79&gt;0),H79-'I1 Assumptions'!$C$24,"")</f>
        <v>2037</v>
      </c>
      <c r="G79" s="162">
        <f>IF(ISNUMBER(H79),Con4_Contigency!I79,0)</f>
        <v>2438628.6306206807</v>
      </c>
      <c r="H79" s="75">
        <f>'P1 Date Adjustment'!G78</f>
        <v>2038</v>
      </c>
      <c r="I79" s="75"/>
      <c r="J79" s="162">
        <f>IF(ISNUMBER(H79),Con4_Contigency!J79,0)</f>
        <v>24164592.794332203</v>
      </c>
      <c r="K79" s="162">
        <f t="shared" si="14"/>
        <v>0</v>
      </c>
      <c r="L79" s="162">
        <f t="shared" si="14"/>
        <v>0</v>
      </c>
      <c r="M79" s="162">
        <f t="shared" si="18"/>
        <v>0</v>
      </c>
      <c r="N79" s="162">
        <f t="shared" si="18"/>
        <v>0</v>
      </c>
      <c r="O79" s="162">
        <f t="shared" si="18"/>
        <v>0</v>
      </c>
      <c r="P79" s="162">
        <f t="shared" si="18"/>
        <v>0</v>
      </c>
      <c r="Q79" s="162">
        <f t="shared" si="18"/>
        <v>0</v>
      </c>
      <c r="R79" s="162">
        <f t="shared" si="18"/>
        <v>0</v>
      </c>
      <c r="S79" s="162">
        <f t="shared" si="18"/>
        <v>0</v>
      </c>
      <c r="T79" s="162">
        <f t="shared" si="18"/>
        <v>0</v>
      </c>
      <c r="U79" s="162">
        <f t="shared" si="18"/>
        <v>0</v>
      </c>
      <c r="V79" s="162">
        <f t="shared" si="18"/>
        <v>0</v>
      </c>
      <c r="W79" s="162">
        <f t="shared" si="18"/>
        <v>0</v>
      </c>
      <c r="X79" s="162">
        <f t="shared" si="18"/>
        <v>0</v>
      </c>
      <c r="Y79" s="162">
        <f t="shared" si="18"/>
        <v>0</v>
      </c>
      <c r="Z79" s="162">
        <f t="shared" si="18"/>
        <v>2438628.6306206807</v>
      </c>
      <c r="AA79" s="162">
        <f t="shared" si="18"/>
        <v>24164592.794332203</v>
      </c>
      <c r="AB79" s="162">
        <f t="shared" si="18"/>
        <v>0</v>
      </c>
      <c r="AC79" s="162">
        <f t="shared" si="15"/>
        <v>0</v>
      </c>
      <c r="AD79" s="162">
        <f t="shared" si="15"/>
        <v>0</v>
      </c>
      <c r="AE79" s="162">
        <f t="shared" si="15"/>
        <v>0</v>
      </c>
      <c r="AF79" s="162">
        <f t="shared" si="15"/>
        <v>0</v>
      </c>
      <c r="AG79" s="162">
        <f t="shared" si="15"/>
        <v>0</v>
      </c>
      <c r="AH79" s="162">
        <f t="shared" si="15"/>
        <v>0</v>
      </c>
      <c r="AI79" s="162">
        <f t="shared" si="15"/>
        <v>0</v>
      </c>
      <c r="AJ79" s="162">
        <f t="shared" si="15"/>
        <v>0</v>
      </c>
      <c r="AK79" s="162">
        <f t="shared" si="15"/>
        <v>0</v>
      </c>
      <c r="AL79" s="162">
        <f t="shared" si="15"/>
        <v>0</v>
      </c>
      <c r="AM79" s="162">
        <f t="shared" si="15"/>
        <v>0</v>
      </c>
      <c r="AN79" s="162">
        <f t="shared" si="15"/>
        <v>0</v>
      </c>
      <c r="AO79" s="162">
        <f t="shared" si="15"/>
        <v>0</v>
      </c>
      <c r="AP79" s="162">
        <f t="shared" si="15"/>
        <v>0</v>
      </c>
      <c r="AQ79" s="162">
        <f t="shared" si="15"/>
        <v>0</v>
      </c>
      <c r="AR79" s="162">
        <f t="shared" si="11"/>
        <v>0</v>
      </c>
      <c r="AS79" s="162">
        <f t="shared" si="16"/>
        <v>26603221.424952883</v>
      </c>
      <c r="AT79" s="162">
        <f t="shared" si="17"/>
        <v>26603221.424952883</v>
      </c>
    </row>
    <row r="80" spans="1:46" x14ac:dyDescent="0.25">
      <c r="A80" s="75" t="str">
        <f>'I3 Project list'!A80</f>
        <v>Drury</v>
      </c>
      <c r="B80" s="75" t="str">
        <f>'I3 Project list'!C80</f>
        <v>Drury_42c</v>
      </c>
      <c r="C80" s="75" t="str">
        <f>'I3 Project list'!B80</f>
        <v>42c</v>
      </c>
      <c r="D80" s="75" t="str">
        <f>'I3 Project list'!D80</f>
        <v xml:space="preserve">Jesmond Rd upgrades from project 41 to New Bremner Rd </v>
      </c>
      <c r="E80" s="75" t="str">
        <f>'I3 Project list'!E80</f>
        <v>4-lane urban FTN- upgrade 2-lane urban to 4-lane with active modes on both sides, (TDM)</v>
      </c>
      <c r="F80" s="75">
        <f>IF(AND(ISNUMBER(H80),H80&gt;0),H80-'I1 Assumptions'!$C$24,"")</f>
        <v>2046</v>
      </c>
      <c r="G80" s="162">
        <f>IF(ISNUMBER(H80),Con4_Contigency!I80,0)</f>
        <v>1193119.4571694853</v>
      </c>
      <c r="H80" s="75">
        <f>'P1 Date Adjustment'!G79</f>
        <v>2047</v>
      </c>
      <c r="I80" s="75"/>
      <c r="J80" s="162">
        <f>IF(ISNUMBER(H80),Con4_Contigency!J80,0)</f>
        <v>11822729.166497627</v>
      </c>
      <c r="K80" s="162">
        <f t="shared" si="14"/>
        <v>0</v>
      </c>
      <c r="L80" s="162">
        <f t="shared" si="14"/>
        <v>0</v>
      </c>
      <c r="M80" s="162">
        <f t="shared" si="18"/>
        <v>0</v>
      </c>
      <c r="N80" s="162">
        <f t="shared" si="18"/>
        <v>0</v>
      </c>
      <c r="O80" s="162">
        <f t="shared" si="18"/>
        <v>0</v>
      </c>
      <c r="P80" s="162">
        <f t="shared" si="18"/>
        <v>0</v>
      </c>
      <c r="Q80" s="162">
        <f t="shared" si="18"/>
        <v>0</v>
      </c>
      <c r="R80" s="162">
        <f t="shared" si="18"/>
        <v>0</v>
      </c>
      <c r="S80" s="162">
        <f t="shared" si="18"/>
        <v>0</v>
      </c>
      <c r="T80" s="162">
        <f t="shared" si="18"/>
        <v>0</v>
      </c>
      <c r="U80" s="162">
        <f t="shared" si="18"/>
        <v>0</v>
      </c>
      <c r="V80" s="162">
        <f t="shared" si="18"/>
        <v>0</v>
      </c>
      <c r="W80" s="162">
        <f t="shared" si="18"/>
        <v>0</v>
      </c>
      <c r="X80" s="162">
        <f t="shared" si="18"/>
        <v>0</v>
      </c>
      <c r="Y80" s="162">
        <f t="shared" si="18"/>
        <v>0</v>
      </c>
      <c r="Z80" s="162">
        <f t="shared" si="18"/>
        <v>0</v>
      </c>
      <c r="AA80" s="162">
        <f t="shared" si="18"/>
        <v>0</v>
      </c>
      <c r="AB80" s="162">
        <f t="shared" si="18"/>
        <v>0</v>
      </c>
      <c r="AC80" s="162">
        <f t="shared" si="15"/>
        <v>0</v>
      </c>
      <c r="AD80" s="162">
        <f t="shared" si="15"/>
        <v>0</v>
      </c>
      <c r="AE80" s="162">
        <f t="shared" si="15"/>
        <v>0</v>
      </c>
      <c r="AF80" s="162">
        <f t="shared" si="15"/>
        <v>0</v>
      </c>
      <c r="AG80" s="162">
        <f t="shared" si="15"/>
        <v>0</v>
      </c>
      <c r="AH80" s="162">
        <f t="shared" si="15"/>
        <v>0</v>
      </c>
      <c r="AI80" s="162">
        <f t="shared" si="15"/>
        <v>1193119.4571694853</v>
      </c>
      <c r="AJ80" s="162">
        <f t="shared" si="15"/>
        <v>11822729.166497627</v>
      </c>
      <c r="AK80" s="162">
        <f t="shared" si="15"/>
        <v>0</v>
      </c>
      <c r="AL80" s="162">
        <f t="shared" si="15"/>
        <v>0</v>
      </c>
      <c r="AM80" s="162">
        <f t="shared" si="15"/>
        <v>0</v>
      </c>
      <c r="AN80" s="162">
        <f t="shared" si="15"/>
        <v>0</v>
      </c>
      <c r="AO80" s="162">
        <f t="shared" si="15"/>
        <v>0</v>
      </c>
      <c r="AP80" s="162">
        <f t="shared" si="15"/>
        <v>0</v>
      </c>
      <c r="AQ80" s="162">
        <f t="shared" si="15"/>
        <v>0</v>
      </c>
      <c r="AR80" s="162">
        <f t="shared" si="11"/>
        <v>0</v>
      </c>
      <c r="AS80" s="162">
        <f t="shared" si="16"/>
        <v>13015848.623667113</v>
      </c>
      <c r="AT80" s="162">
        <f t="shared" si="17"/>
        <v>13015848.623667113</v>
      </c>
    </row>
    <row r="81" spans="1:46" x14ac:dyDescent="0.25">
      <c r="A81" s="75" t="str">
        <f>'I3 Project list'!A81</f>
        <v>Drury</v>
      </c>
      <c r="B81" s="75" t="str">
        <f>'I3 Project list'!C81</f>
        <v>Drury_43a</v>
      </c>
      <c r="C81" s="75" t="str">
        <f>'I3 Project list'!B81</f>
        <v>43a</v>
      </c>
      <c r="D81" s="75" t="str">
        <f>'I3 Project list'!D81</f>
        <v>Intersection upgrade on Jesmond Rd/SH22 Rd</v>
      </c>
      <c r="E81" s="75" t="str">
        <f>'I3 Project list'!E81</f>
        <v xml:space="preserve"> 2-lane intersection (Intersection upgrade + active mode crossings)</v>
      </c>
      <c r="F81" s="75" t="str">
        <f>IF(AND(ISNUMBER(H81),H81&gt;0),H81-'I1 Assumptions'!$C$24,"")</f>
        <v/>
      </c>
      <c r="G81" s="162">
        <f>IF(ISNUMBER(H81),Con4_Contigency!I81,0)</f>
        <v>1376676.2967340217</v>
      </c>
      <c r="H81" s="75">
        <f>'P1 Date Adjustment'!G80</f>
        <v>0</v>
      </c>
      <c r="I81" s="75"/>
      <c r="J81" s="162">
        <f>IF(ISNUMBER(H81),Con4_Contigency!J81,0)</f>
        <v>13641610.576728035</v>
      </c>
      <c r="K81" s="162">
        <f t="shared" si="14"/>
        <v>0</v>
      </c>
      <c r="L81" s="162">
        <f t="shared" si="14"/>
        <v>0</v>
      </c>
      <c r="M81" s="162">
        <f t="shared" si="18"/>
        <v>0</v>
      </c>
      <c r="N81" s="162">
        <f t="shared" si="18"/>
        <v>0</v>
      </c>
      <c r="O81" s="162">
        <f t="shared" si="18"/>
        <v>0</v>
      </c>
      <c r="P81" s="162">
        <f t="shared" si="18"/>
        <v>0</v>
      </c>
      <c r="Q81" s="162">
        <f t="shared" si="18"/>
        <v>0</v>
      </c>
      <c r="R81" s="162">
        <f t="shared" si="18"/>
        <v>0</v>
      </c>
      <c r="S81" s="162">
        <f t="shared" si="18"/>
        <v>0</v>
      </c>
      <c r="T81" s="162">
        <f t="shared" si="18"/>
        <v>0</v>
      </c>
      <c r="U81" s="162">
        <f t="shared" si="18"/>
        <v>0</v>
      </c>
      <c r="V81" s="162">
        <f t="shared" si="18"/>
        <v>0</v>
      </c>
      <c r="W81" s="162">
        <f t="shared" si="18"/>
        <v>0</v>
      </c>
      <c r="X81" s="162">
        <f t="shared" si="18"/>
        <v>0</v>
      </c>
      <c r="Y81" s="162">
        <f t="shared" si="18"/>
        <v>0</v>
      </c>
      <c r="Z81" s="162">
        <f t="shared" si="18"/>
        <v>0</v>
      </c>
      <c r="AA81" s="162">
        <f t="shared" si="18"/>
        <v>0</v>
      </c>
      <c r="AB81" s="162">
        <f t="shared" si="18"/>
        <v>0</v>
      </c>
      <c r="AC81" s="162">
        <f t="shared" si="15"/>
        <v>0</v>
      </c>
      <c r="AD81" s="162">
        <f t="shared" si="15"/>
        <v>0</v>
      </c>
      <c r="AE81" s="162">
        <f t="shared" si="15"/>
        <v>0</v>
      </c>
      <c r="AF81" s="162">
        <f t="shared" si="15"/>
        <v>0</v>
      </c>
      <c r="AG81" s="162">
        <f t="shared" si="15"/>
        <v>0</v>
      </c>
      <c r="AH81" s="162">
        <f t="shared" si="15"/>
        <v>0</v>
      </c>
      <c r="AI81" s="162">
        <f t="shared" si="15"/>
        <v>0</v>
      </c>
      <c r="AJ81" s="162">
        <f t="shared" si="15"/>
        <v>0</v>
      </c>
      <c r="AK81" s="162">
        <f t="shared" si="15"/>
        <v>0</v>
      </c>
      <c r="AL81" s="162">
        <f t="shared" si="15"/>
        <v>0</v>
      </c>
      <c r="AM81" s="162">
        <f t="shared" si="15"/>
        <v>0</v>
      </c>
      <c r="AN81" s="162">
        <f t="shared" si="15"/>
        <v>0</v>
      </c>
      <c r="AO81" s="162">
        <f t="shared" si="15"/>
        <v>0</v>
      </c>
      <c r="AP81" s="162">
        <f t="shared" si="15"/>
        <v>0</v>
      </c>
      <c r="AQ81" s="162">
        <f t="shared" si="15"/>
        <v>0</v>
      </c>
      <c r="AR81" s="162">
        <f t="shared" si="11"/>
        <v>0</v>
      </c>
      <c r="AS81" s="162">
        <f t="shared" si="16"/>
        <v>0</v>
      </c>
      <c r="AT81" s="162">
        <f t="shared" si="17"/>
        <v>0</v>
      </c>
    </row>
    <row r="82" spans="1:46" x14ac:dyDescent="0.25">
      <c r="A82" s="75" t="str">
        <f>'I3 Project list'!A82</f>
        <v>Drury</v>
      </c>
      <c r="B82" s="75" t="str">
        <f>'I3 Project list'!C82</f>
        <v>Drury_43b</v>
      </c>
      <c r="C82" s="75" t="str">
        <f>'I3 Project list'!B82</f>
        <v>43b</v>
      </c>
      <c r="D82" s="75" t="str">
        <f>'I3 Project list'!D82</f>
        <v>Intersection upgrade on Jesmond Rd/SH22 Rd</v>
      </c>
      <c r="E82" s="75" t="str">
        <f>'I3 Project list'!E82</f>
        <v>Multi-lane signalised intersection (Intersection upgrade + active mode crossings)</v>
      </c>
      <c r="F82" s="75">
        <f>IF(AND(ISNUMBER(H82),H82&gt;0),H82-'I1 Assumptions'!$C$24,"")</f>
        <v>2023</v>
      </c>
      <c r="G82" s="162">
        <f>IF(ISNUMBER(H82),Con4_Contigency!I82,0)</f>
        <v>611856.13188178744</v>
      </c>
      <c r="H82" s="75">
        <f>'P1 Date Adjustment'!G81</f>
        <v>2024</v>
      </c>
      <c r="I82" s="75"/>
      <c r="J82" s="162">
        <f>IF(ISNUMBER(H82),Con4_Contigency!J82,0)</f>
        <v>6062938.0341013484</v>
      </c>
      <c r="K82" s="162">
        <f t="shared" si="14"/>
        <v>0</v>
      </c>
      <c r="L82" s="162">
        <f t="shared" si="14"/>
        <v>611856.13188178744</v>
      </c>
      <c r="M82" s="162">
        <f t="shared" si="18"/>
        <v>6062938.0341013484</v>
      </c>
      <c r="N82" s="162">
        <f t="shared" si="18"/>
        <v>0</v>
      </c>
      <c r="O82" s="162">
        <f t="shared" si="18"/>
        <v>0</v>
      </c>
      <c r="P82" s="162">
        <f t="shared" si="18"/>
        <v>0</v>
      </c>
      <c r="Q82" s="162">
        <f t="shared" si="18"/>
        <v>0</v>
      </c>
      <c r="R82" s="162">
        <f t="shared" si="18"/>
        <v>0</v>
      </c>
      <c r="S82" s="162">
        <f t="shared" si="18"/>
        <v>0</v>
      </c>
      <c r="T82" s="162">
        <f t="shared" si="18"/>
        <v>0</v>
      </c>
      <c r="U82" s="162">
        <f t="shared" si="18"/>
        <v>0</v>
      </c>
      <c r="V82" s="162">
        <f t="shared" si="18"/>
        <v>0</v>
      </c>
      <c r="W82" s="162">
        <f t="shared" si="18"/>
        <v>0</v>
      </c>
      <c r="X82" s="162">
        <f t="shared" si="18"/>
        <v>0</v>
      </c>
      <c r="Y82" s="162">
        <f t="shared" si="18"/>
        <v>0</v>
      </c>
      <c r="Z82" s="162">
        <f t="shared" si="18"/>
        <v>0</v>
      </c>
      <c r="AA82" s="162">
        <f t="shared" si="18"/>
        <v>0</v>
      </c>
      <c r="AB82" s="162">
        <f t="shared" si="18"/>
        <v>0</v>
      </c>
      <c r="AC82" s="162">
        <f t="shared" si="15"/>
        <v>0</v>
      </c>
      <c r="AD82" s="162">
        <f t="shared" si="15"/>
        <v>0</v>
      </c>
      <c r="AE82" s="162">
        <f t="shared" si="15"/>
        <v>0</v>
      </c>
      <c r="AF82" s="162">
        <f t="shared" si="15"/>
        <v>0</v>
      </c>
      <c r="AG82" s="162">
        <f t="shared" si="15"/>
        <v>0</v>
      </c>
      <c r="AH82" s="162">
        <f t="shared" si="15"/>
        <v>0</v>
      </c>
      <c r="AI82" s="162">
        <f t="shared" si="15"/>
        <v>0</v>
      </c>
      <c r="AJ82" s="162">
        <f t="shared" si="15"/>
        <v>0</v>
      </c>
      <c r="AK82" s="162">
        <f t="shared" si="15"/>
        <v>0</v>
      </c>
      <c r="AL82" s="162">
        <f t="shared" si="15"/>
        <v>0</v>
      </c>
      <c r="AM82" s="162">
        <f t="shared" si="15"/>
        <v>0</v>
      </c>
      <c r="AN82" s="162">
        <f t="shared" si="15"/>
        <v>0</v>
      </c>
      <c r="AO82" s="162">
        <f t="shared" si="15"/>
        <v>0</v>
      </c>
      <c r="AP82" s="162">
        <f t="shared" si="15"/>
        <v>0</v>
      </c>
      <c r="AQ82" s="162">
        <f t="shared" si="15"/>
        <v>0</v>
      </c>
      <c r="AR82" s="162">
        <f t="shared" si="11"/>
        <v>0</v>
      </c>
      <c r="AS82" s="162">
        <f t="shared" si="16"/>
        <v>6674794.1659831358</v>
      </c>
      <c r="AT82" s="162">
        <f t="shared" si="17"/>
        <v>6062938.0341013484</v>
      </c>
    </row>
    <row r="83" spans="1:46" x14ac:dyDescent="0.25">
      <c r="A83" s="75" t="str">
        <f>'I3 Project list'!A83</f>
        <v>Drury</v>
      </c>
      <c r="B83" s="75" t="str">
        <f>'I3 Project list'!C83</f>
        <v>Drury_44</v>
      </c>
      <c r="C83" s="75">
        <f>'I3 Project list'!B83</f>
        <v>44</v>
      </c>
      <c r="D83" s="75" t="str">
        <f>'I3 Project list'!D83</f>
        <v>Intersection at SH22/Burberry Rd (likely to close entirely)</v>
      </c>
      <c r="E83" s="75" t="str">
        <f>'I3 Project list'!E83</f>
        <v>Interim design and likely to close - subject to Auranga assessment</v>
      </c>
      <c r="F83" s="75">
        <f>IF(AND(ISNUMBER(H83),H83&gt;0),H83-'I1 Assumptions'!$C$24,"")</f>
        <v>2022</v>
      </c>
      <c r="G83" s="162">
        <f>IF(ISNUMBER(H83),Con4_Contigency!I83,0)</f>
        <v>611856.13188178744</v>
      </c>
      <c r="H83" s="75">
        <f>'P1 Date Adjustment'!G82</f>
        <v>2023</v>
      </c>
      <c r="I83" s="75"/>
      <c r="J83" s="162">
        <f>IF(ISNUMBER(H83),Con4_Contigency!J83,0)</f>
        <v>6062938.0341013484</v>
      </c>
      <c r="K83" s="162">
        <f t="shared" si="14"/>
        <v>611856.13188178744</v>
      </c>
      <c r="L83" s="162">
        <f t="shared" si="14"/>
        <v>6062938.0341013484</v>
      </c>
      <c r="M83" s="162">
        <f t="shared" si="18"/>
        <v>0</v>
      </c>
      <c r="N83" s="162">
        <f t="shared" si="18"/>
        <v>0</v>
      </c>
      <c r="O83" s="162">
        <f t="shared" si="18"/>
        <v>0</v>
      </c>
      <c r="P83" s="162">
        <f t="shared" si="18"/>
        <v>0</v>
      </c>
      <c r="Q83" s="162">
        <f t="shared" si="18"/>
        <v>0</v>
      </c>
      <c r="R83" s="162">
        <f t="shared" si="18"/>
        <v>0</v>
      </c>
      <c r="S83" s="162">
        <f t="shared" si="18"/>
        <v>0</v>
      </c>
      <c r="T83" s="162">
        <f t="shared" si="18"/>
        <v>0</v>
      </c>
      <c r="U83" s="162">
        <f t="shared" si="18"/>
        <v>0</v>
      </c>
      <c r="V83" s="162">
        <f t="shared" si="18"/>
        <v>0</v>
      </c>
      <c r="W83" s="162">
        <f t="shared" si="18"/>
        <v>0</v>
      </c>
      <c r="X83" s="162">
        <f t="shared" si="18"/>
        <v>0</v>
      </c>
      <c r="Y83" s="162">
        <f t="shared" si="18"/>
        <v>0</v>
      </c>
      <c r="Z83" s="162">
        <f t="shared" si="18"/>
        <v>0</v>
      </c>
      <c r="AA83" s="162">
        <f t="shared" si="18"/>
        <v>0</v>
      </c>
      <c r="AB83" s="162">
        <f t="shared" si="18"/>
        <v>0</v>
      </c>
      <c r="AC83" s="162">
        <f t="shared" si="15"/>
        <v>0</v>
      </c>
      <c r="AD83" s="162">
        <f t="shared" si="15"/>
        <v>0</v>
      </c>
      <c r="AE83" s="162">
        <f t="shared" si="15"/>
        <v>0</v>
      </c>
      <c r="AF83" s="162">
        <f t="shared" si="15"/>
        <v>0</v>
      </c>
      <c r="AG83" s="162">
        <f t="shared" si="15"/>
        <v>0</v>
      </c>
      <c r="AH83" s="162">
        <f t="shared" si="15"/>
        <v>0</v>
      </c>
      <c r="AI83" s="162">
        <f t="shared" si="15"/>
        <v>0</v>
      </c>
      <c r="AJ83" s="162">
        <f t="shared" si="15"/>
        <v>0</v>
      </c>
      <c r="AK83" s="162">
        <f t="shared" si="15"/>
        <v>0</v>
      </c>
      <c r="AL83" s="162">
        <f t="shared" si="15"/>
        <v>0</v>
      </c>
      <c r="AM83" s="162">
        <f t="shared" si="15"/>
        <v>0</v>
      </c>
      <c r="AN83" s="162">
        <f t="shared" si="15"/>
        <v>0</v>
      </c>
      <c r="AO83" s="162">
        <f t="shared" si="15"/>
        <v>0</v>
      </c>
      <c r="AP83" s="162">
        <f t="shared" si="15"/>
        <v>0</v>
      </c>
      <c r="AQ83" s="162">
        <f t="shared" si="15"/>
        <v>0</v>
      </c>
      <c r="AR83" s="162">
        <f t="shared" si="11"/>
        <v>0</v>
      </c>
      <c r="AS83" s="162">
        <f t="shared" si="16"/>
        <v>6062938.0341013484</v>
      </c>
      <c r="AT83" s="162">
        <f t="shared" si="17"/>
        <v>0</v>
      </c>
    </row>
    <row r="84" spans="1:46" x14ac:dyDescent="0.25">
      <c r="A84" s="75" t="str">
        <f>'I3 Project list'!A84</f>
        <v>Drury</v>
      </c>
      <c r="B84" s="75" t="str">
        <f>'I3 Project list'!C84</f>
        <v>Drury_45</v>
      </c>
      <c r="C84" s="75">
        <f>'I3 Project list'!B84</f>
        <v>45</v>
      </c>
      <c r="D84" s="75" t="str">
        <f>'I3 Project list'!D84</f>
        <v xml:space="preserve">Upgrade intersection at SH22/Victoria Rd </v>
      </c>
      <c r="E84" s="75" t="str">
        <f>'I3 Project list'!E84</f>
        <v>subject to Auranga assessment</v>
      </c>
      <c r="F84" s="75">
        <f>IF(AND(ISNUMBER(H84),H84&gt;0),H84-'I1 Assumptions'!$C$24,"")</f>
        <v>2023</v>
      </c>
      <c r="G84" s="162">
        <f>IF(ISNUMBER(H84),Con4_Contigency!I84,0)</f>
        <v>611856.13188178744</v>
      </c>
      <c r="H84" s="75">
        <f>'P1 Date Adjustment'!G83</f>
        <v>2024</v>
      </c>
      <c r="I84" s="75"/>
      <c r="J84" s="162">
        <f>IF(ISNUMBER(H84),Con4_Contigency!J84,0)</f>
        <v>6062938.0341013484</v>
      </c>
      <c r="K84" s="162">
        <f t="shared" si="14"/>
        <v>0</v>
      </c>
      <c r="L84" s="162">
        <f t="shared" si="14"/>
        <v>611856.13188178744</v>
      </c>
      <c r="M84" s="162">
        <f t="shared" si="18"/>
        <v>6062938.0341013484</v>
      </c>
      <c r="N84" s="162">
        <f t="shared" si="18"/>
        <v>0</v>
      </c>
      <c r="O84" s="162">
        <f t="shared" si="18"/>
        <v>0</v>
      </c>
      <c r="P84" s="162">
        <f t="shared" si="18"/>
        <v>0</v>
      </c>
      <c r="Q84" s="162">
        <f t="shared" si="18"/>
        <v>0</v>
      </c>
      <c r="R84" s="162">
        <f t="shared" si="18"/>
        <v>0</v>
      </c>
      <c r="S84" s="162">
        <f t="shared" si="18"/>
        <v>0</v>
      </c>
      <c r="T84" s="162">
        <f t="shared" si="18"/>
        <v>0</v>
      </c>
      <c r="U84" s="162">
        <f t="shared" si="18"/>
        <v>0</v>
      </c>
      <c r="V84" s="162">
        <f t="shared" si="18"/>
        <v>0</v>
      </c>
      <c r="W84" s="162">
        <f t="shared" si="18"/>
        <v>0</v>
      </c>
      <c r="X84" s="162">
        <f t="shared" si="18"/>
        <v>0</v>
      </c>
      <c r="Y84" s="162">
        <f t="shared" si="18"/>
        <v>0</v>
      </c>
      <c r="Z84" s="162">
        <f t="shared" si="18"/>
        <v>0</v>
      </c>
      <c r="AA84" s="162">
        <f t="shared" si="18"/>
        <v>0</v>
      </c>
      <c r="AB84" s="162">
        <f t="shared" si="18"/>
        <v>0</v>
      </c>
      <c r="AC84" s="162">
        <f t="shared" si="15"/>
        <v>0</v>
      </c>
      <c r="AD84" s="162">
        <f t="shared" si="15"/>
        <v>0</v>
      </c>
      <c r="AE84" s="162">
        <f t="shared" si="15"/>
        <v>0</v>
      </c>
      <c r="AF84" s="162">
        <f t="shared" si="15"/>
        <v>0</v>
      </c>
      <c r="AG84" s="162">
        <f t="shared" si="15"/>
        <v>0</v>
      </c>
      <c r="AH84" s="162">
        <f t="shared" si="15"/>
        <v>0</v>
      </c>
      <c r="AI84" s="162">
        <f t="shared" si="15"/>
        <v>0</v>
      </c>
      <c r="AJ84" s="162">
        <f t="shared" si="15"/>
        <v>0</v>
      </c>
      <c r="AK84" s="162">
        <f t="shared" si="15"/>
        <v>0</v>
      </c>
      <c r="AL84" s="162">
        <f t="shared" si="15"/>
        <v>0</v>
      </c>
      <c r="AM84" s="162">
        <f t="shared" si="15"/>
        <v>0</v>
      </c>
      <c r="AN84" s="162">
        <f t="shared" si="15"/>
        <v>0</v>
      </c>
      <c r="AO84" s="162">
        <f t="shared" si="15"/>
        <v>0</v>
      </c>
      <c r="AP84" s="162">
        <f t="shared" si="15"/>
        <v>0</v>
      </c>
      <c r="AQ84" s="162">
        <f t="shared" si="15"/>
        <v>0</v>
      </c>
      <c r="AR84" s="162">
        <f t="shared" si="11"/>
        <v>0</v>
      </c>
      <c r="AS84" s="162">
        <f t="shared" si="16"/>
        <v>6674794.1659831358</v>
      </c>
      <c r="AT84" s="162">
        <f t="shared" si="17"/>
        <v>6062938.0341013484</v>
      </c>
    </row>
    <row r="85" spans="1:46" x14ac:dyDescent="0.25">
      <c r="A85" s="75" t="str">
        <f>'I3 Project list'!A85</f>
        <v>Drury</v>
      </c>
      <c r="B85" s="75" t="str">
        <f>'I3 Project list'!C85</f>
        <v>Drury_46</v>
      </c>
      <c r="C85" s="75">
        <f>'I3 Project list'!B85</f>
        <v>46</v>
      </c>
      <c r="D85" s="75" t="str">
        <f>'I3 Project list'!D85</f>
        <v>Upgrades in GSR/Firth St intersection (overlap with project12)</v>
      </c>
      <c r="E85" s="75" t="str">
        <f>'I3 Project list'!E85</f>
        <v>Possible signals(subject to Auranga assessment)</v>
      </c>
      <c r="F85" s="75">
        <f>IF(AND(ISNUMBER(H85),H85&gt;0),H85-'I1 Assumptions'!$C$24,"")</f>
        <v>2034</v>
      </c>
      <c r="G85" s="162">
        <f>IF(ISNUMBER(H85),Con4_Contigency!I85,0)</f>
        <v>611856.13188178744</v>
      </c>
      <c r="H85" s="75">
        <f>'P1 Date Adjustment'!G84</f>
        <v>2035</v>
      </c>
      <c r="I85" s="75"/>
      <c r="J85" s="162">
        <f>IF(ISNUMBER(H85),Con4_Contigency!J85,0)</f>
        <v>6062938.0341013484</v>
      </c>
      <c r="K85" s="162">
        <f t="shared" si="14"/>
        <v>0</v>
      </c>
      <c r="L85" s="162">
        <f t="shared" si="14"/>
        <v>0</v>
      </c>
      <c r="M85" s="162">
        <f t="shared" si="18"/>
        <v>0</v>
      </c>
      <c r="N85" s="162">
        <f t="shared" si="18"/>
        <v>0</v>
      </c>
      <c r="O85" s="162">
        <f t="shared" si="18"/>
        <v>0</v>
      </c>
      <c r="P85" s="162">
        <f t="shared" si="18"/>
        <v>0</v>
      </c>
      <c r="Q85" s="162">
        <f t="shared" si="18"/>
        <v>0</v>
      </c>
      <c r="R85" s="162">
        <f t="shared" si="18"/>
        <v>0</v>
      </c>
      <c r="S85" s="162">
        <f t="shared" si="18"/>
        <v>0</v>
      </c>
      <c r="T85" s="162">
        <f t="shared" si="18"/>
        <v>0</v>
      </c>
      <c r="U85" s="162">
        <f t="shared" si="18"/>
        <v>0</v>
      </c>
      <c r="V85" s="162">
        <f t="shared" si="18"/>
        <v>0</v>
      </c>
      <c r="W85" s="162">
        <f t="shared" si="18"/>
        <v>611856.13188178744</v>
      </c>
      <c r="X85" s="162">
        <f t="shared" si="18"/>
        <v>6062938.0341013484</v>
      </c>
      <c r="Y85" s="162">
        <f t="shared" si="18"/>
        <v>0</v>
      </c>
      <c r="Z85" s="162">
        <f t="shared" si="18"/>
        <v>0</v>
      </c>
      <c r="AA85" s="162">
        <f t="shared" si="18"/>
        <v>0</v>
      </c>
      <c r="AB85" s="162">
        <f t="shared" si="18"/>
        <v>0</v>
      </c>
      <c r="AC85" s="162">
        <f t="shared" si="15"/>
        <v>0</v>
      </c>
      <c r="AD85" s="162">
        <f t="shared" si="15"/>
        <v>0</v>
      </c>
      <c r="AE85" s="162">
        <f t="shared" si="15"/>
        <v>0</v>
      </c>
      <c r="AF85" s="162">
        <f t="shared" si="15"/>
        <v>0</v>
      </c>
      <c r="AG85" s="162">
        <f t="shared" si="15"/>
        <v>0</v>
      </c>
      <c r="AH85" s="162">
        <f t="shared" si="15"/>
        <v>0</v>
      </c>
      <c r="AI85" s="162">
        <f t="shared" si="15"/>
        <v>0</v>
      </c>
      <c r="AJ85" s="162">
        <f t="shared" si="15"/>
        <v>0</v>
      </c>
      <c r="AK85" s="162">
        <f t="shared" si="15"/>
        <v>0</v>
      </c>
      <c r="AL85" s="162">
        <f t="shared" si="15"/>
        <v>0</v>
      </c>
      <c r="AM85" s="162">
        <f t="shared" si="15"/>
        <v>0</v>
      </c>
      <c r="AN85" s="162">
        <f t="shared" si="15"/>
        <v>0</v>
      </c>
      <c r="AO85" s="162">
        <f t="shared" si="15"/>
        <v>0</v>
      </c>
      <c r="AP85" s="162">
        <f t="shared" si="15"/>
        <v>0</v>
      </c>
      <c r="AQ85" s="162">
        <f t="shared" si="15"/>
        <v>0</v>
      </c>
      <c r="AR85" s="162">
        <f t="shared" si="11"/>
        <v>0</v>
      </c>
      <c r="AS85" s="162">
        <f t="shared" si="16"/>
        <v>6674794.1659831358</v>
      </c>
      <c r="AT85" s="162">
        <f t="shared" si="17"/>
        <v>6674794.1659831358</v>
      </c>
    </row>
    <row r="86" spans="1:46" x14ac:dyDescent="0.25">
      <c r="A86" s="75" t="str">
        <f>'I3 Project list'!A86</f>
        <v>Drury</v>
      </c>
      <c r="B86" s="75" t="str">
        <f>'I3 Project list'!C86</f>
        <v>Drury_47</v>
      </c>
      <c r="C86" s="75">
        <f>'I3 Project list'!B86</f>
        <v>47</v>
      </c>
      <c r="D86" s="75" t="str">
        <f>'I3 Project list'!D86</f>
        <v xml:space="preserve">Old Bremner Road Upgrade from Jesmond Road to Auranga Precinct </v>
      </c>
      <c r="E86" s="75" t="str">
        <f>'I3 Project list'!E86</f>
        <v xml:space="preserve">2-lane urban- new road layout with active modes on both sides (Under construction) </v>
      </c>
      <c r="F86" s="75" t="str">
        <f>IF(AND(ISNUMBER(H86),H86&gt;0),H86-'I1 Assumptions'!$C$24,"")</f>
        <v/>
      </c>
      <c r="G86" s="162">
        <f>IF(ISNUMBER(H86),Con4_Contigency!I86,0)</f>
        <v>0</v>
      </c>
      <c r="H86" s="75" t="str">
        <f>'P1 Date Adjustment'!G85</f>
        <v>Under Construction</v>
      </c>
      <c r="I86" s="75"/>
      <c r="J86" s="162">
        <f>IF(ISNUMBER(H86),Con4_Contigency!J86,0)</f>
        <v>0</v>
      </c>
      <c r="K86" s="162">
        <f t="shared" si="14"/>
        <v>0</v>
      </c>
      <c r="L86" s="162">
        <f t="shared" si="14"/>
        <v>0</v>
      </c>
      <c r="M86" s="162">
        <f t="shared" si="18"/>
        <v>0</v>
      </c>
      <c r="N86" s="162">
        <f t="shared" si="18"/>
        <v>0</v>
      </c>
      <c r="O86" s="162">
        <f t="shared" si="18"/>
        <v>0</v>
      </c>
      <c r="P86" s="162">
        <f t="shared" si="18"/>
        <v>0</v>
      </c>
      <c r="Q86" s="162">
        <f t="shared" si="18"/>
        <v>0</v>
      </c>
      <c r="R86" s="162">
        <f t="shared" si="18"/>
        <v>0</v>
      </c>
      <c r="S86" s="162">
        <f t="shared" si="18"/>
        <v>0</v>
      </c>
      <c r="T86" s="162">
        <f t="shared" si="18"/>
        <v>0</v>
      </c>
      <c r="U86" s="162">
        <f t="shared" si="18"/>
        <v>0</v>
      </c>
      <c r="V86" s="162">
        <f t="shared" si="18"/>
        <v>0</v>
      </c>
      <c r="W86" s="162">
        <f t="shared" si="18"/>
        <v>0</v>
      </c>
      <c r="X86" s="162">
        <f t="shared" si="18"/>
        <v>0</v>
      </c>
      <c r="Y86" s="162">
        <f t="shared" si="18"/>
        <v>0</v>
      </c>
      <c r="Z86" s="162">
        <f t="shared" si="18"/>
        <v>0</v>
      </c>
      <c r="AA86" s="162">
        <f t="shared" si="18"/>
        <v>0</v>
      </c>
      <c r="AB86" s="162">
        <f t="shared" ref="AB86:AQ101" si="19">IF($I86&gt;0,IF(AND(AB$4&gt;=$F86,AB$4&lt;($F86+$I86)),($G86/$I86),0)+IF(AND(AB$4&gt;=$H86,AB$4&lt;($H86+$I86)),($J86/$I86),0),(IF(AB$4=$F86,$G86,0))+(IF(AB$4=$H86,$J86,0)))</f>
        <v>0</v>
      </c>
      <c r="AC86" s="162">
        <f t="shared" si="19"/>
        <v>0</v>
      </c>
      <c r="AD86" s="162">
        <f t="shared" si="19"/>
        <v>0</v>
      </c>
      <c r="AE86" s="162">
        <f t="shared" si="19"/>
        <v>0</v>
      </c>
      <c r="AF86" s="162">
        <f t="shared" si="19"/>
        <v>0</v>
      </c>
      <c r="AG86" s="162">
        <f t="shared" si="19"/>
        <v>0</v>
      </c>
      <c r="AH86" s="162">
        <f t="shared" si="19"/>
        <v>0</v>
      </c>
      <c r="AI86" s="162">
        <f t="shared" si="19"/>
        <v>0</v>
      </c>
      <c r="AJ86" s="162">
        <f t="shared" si="19"/>
        <v>0</v>
      </c>
      <c r="AK86" s="162">
        <f t="shared" si="19"/>
        <v>0</v>
      </c>
      <c r="AL86" s="162">
        <f t="shared" si="19"/>
        <v>0</v>
      </c>
      <c r="AM86" s="162">
        <f t="shared" si="19"/>
        <v>0</v>
      </c>
      <c r="AN86" s="162">
        <f t="shared" si="19"/>
        <v>0</v>
      </c>
      <c r="AO86" s="162">
        <f t="shared" si="19"/>
        <v>0</v>
      </c>
      <c r="AP86" s="162">
        <f t="shared" si="19"/>
        <v>0</v>
      </c>
      <c r="AQ86" s="162">
        <f t="shared" si="19"/>
        <v>0</v>
      </c>
      <c r="AR86" s="162">
        <f t="shared" si="11"/>
        <v>0</v>
      </c>
      <c r="AS86" s="162">
        <f t="shared" si="16"/>
        <v>0</v>
      </c>
      <c r="AT86" s="162">
        <f t="shared" si="17"/>
        <v>0</v>
      </c>
    </row>
    <row r="87" spans="1:46" x14ac:dyDescent="0.25">
      <c r="A87" s="75" t="str">
        <f>'I3 Project list'!A87</f>
        <v>Drury</v>
      </c>
      <c r="B87" s="75" t="str">
        <f>'I3 Project list'!C87</f>
        <v>Drury_48</v>
      </c>
      <c r="C87" s="75">
        <f>'I3 Project list'!B87</f>
        <v>48</v>
      </c>
      <c r="D87" s="75" t="str">
        <f>'I3 Project list'!D87</f>
        <v>Collector road south of New Bremner/ Old Bremner intersection</v>
      </c>
      <c r="E87" s="75" t="str">
        <f>'I3 Project list'!E87</f>
        <v xml:space="preserve">2-lane urban- new road layout with active modes on both sides (Under construction) </v>
      </c>
      <c r="F87" s="75" t="str">
        <f>IF(AND(ISNUMBER(H87),H87&gt;0),H87-'I1 Assumptions'!$C$24,"")</f>
        <v/>
      </c>
      <c r="G87" s="162">
        <f>IF(ISNUMBER(H87),Con4_Contigency!I87,0)</f>
        <v>0</v>
      </c>
      <c r="H87" s="75" t="str">
        <f>'P1 Date Adjustment'!G86</f>
        <v>Under Construction</v>
      </c>
      <c r="I87" s="75"/>
      <c r="J87" s="162">
        <f>IF(ISNUMBER(H87),Con4_Contigency!J87,0)</f>
        <v>0</v>
      </c>
      <c r="K87" s="162">
        <f t="shared" si="14"/>
        <v>0</v>
      </c>
      <c r="L87" s="162">
        <f t="shared" si="14"/>
        <v>0</v>
      </c>
      <c r="M87" s="162">
        <f t="shared" ref="M87:AB102" si="20">IF($I87&gt;0,IF(AND(M$4&gt;=$F87,M$4&lt;($F87+$I87)),($G87/$I87),0)+IF(AND(M$4&gt;=$H87,M$4&lt;($H87+$I87)),($J87/$I87),0),(IF(M$4=$F87,$G87,0))+(IF(M$4=$H87,$J87,0)))</f>
        <v>0</v>
      </c>
      <c r="N87" s="162">
        <f t="shared" si="20"/>
        <v>0</v>
      </c>
      <c r="O87" s="162">
        <f t="shared" si="20"/>
        <v>0</v>
      </c>
      <c r="P87" s="162">
        <f t="shared" si="20"/>
        <v>0</v>
      </c>
      <c r="Q87" s="162">
        <f t="shared" si="20"/>
        <v>0</v>
      </c>
      <c r="R87" s="162">
        <f t="shared" si="20"/>
        <v>0</v>
      </c>
      <c r="S87" s="162">
        <f t="shared" si="20"/>
        <v>0</v>
      </c>
      <c r="T87" s="162">
        <f t="shared" si="20"/>
        <v>0</v>
      </c>
      <c r="U87" s="162">
        <f t="shared" si="20"/>
        <v>0</v>
      </c>
      <c r="V87" s="162">
        <f t="shared" si="20"/>
        <v>0</v>
      </c>
      <c r="W87" s="162">
        <f t="shared" si="20"/>
        <v>0</v>
      </c>
      <c r="X87" s="162">
        <f t="shared" si="20"/>
        <v>0</v>
      </c>
      <c r="Y87" s="162">
        <f t="shared" si="20"/>
        <v>0</v>
      </c>
      <c r="Z87" s="162">
        <f t="shared" si="20"/>
        <v>0</v>
      </c>
      <c r="AA87" s="162">
        <f t="shared" si="20"/>
        <v>0</v>
      </c>
      <c r="AB87" s="162">
        <f t="shared" si="20"/>
        <v>0</v>
      </c>
      <c r="AC87" s="162">
        <f t="shared" si="19"/>
        <v>0</v>
      </c>
      <c r="AD87" s="162">
        <f t="shared" si="19"/>
        <v>0</v>
      </c>
      <c r="AE87" s="162">
        <f t="shared" si="19"/>
        <v>0</v>
      </c>
      <c r="AF87" s="162">
        <f t="shared" si="19"/>
        <v>0</v>
      </c>
      <c r="AG87" s="162">
        <f t="shared" si="19"/>
        <v>0</v>
      </c>
      <c r="AH87" s="162">
        <f t="shared" si="19"/>
        <v>0</v>
      </c>
      <c r="AI87" s="162">
        <f t="shared" si="19"/>
        <v>0</v>
      </c>
      <c r="AJ87" s="162">
        <f t="shared" si="19"/>
        <v>0</v>
      </c>
      <c r="AK87" s="162">
        <f t="shared" si="19"/>
        <v>0</v>
      </c>
      <c r="AL87" s="162">
        <f t="shared" si="19"/>
        <v>0</v>
      </c>
      <c r="AM87" s="162">
        <f t="shared" si="19"/>
        <v>0</v>
      </c>
      <c r="AN87" s="162">
        <f t="shared" si="19"/>
        <v>0</v>
      </c>
      <c r="AO87" s="162">
        <f t="shared" si="19"/>
        <v>0</v>
      </c>
      <c r="AP87" s="162">
        <f t="shared" si="19"/>
        <v>0</v>
      </c>
      <c r="AQ87" s="162">
        <f t="shared" si="19"/>
        <v>0</v>
      </c>
      <c r="AR87" s="162">
        <f t="shared" si="11"/>
        <v>0</v>
      </c>
      <c r="AS87" s="162">
        <f t="shared" si="16"/>
        <v>0</v>
      </c>
      <c r="AT87" s="162">
        <f t="shared" si="17"/>
        <v>0</v>
      </c>
    </row>
    <row r="88" spans="1:46" x14ac:dyDescent="0.25">
      <c r="A88" s="75" t="str">
        <f>'I3 Project list'!A88</f>
        <v>Drury</v>
      </c>
      <c r="B88" s="75" t="str">
        <f>'I3 Project list'!C88</f>
        <v>Drury_49</v>
      </c>
      <c r="C88" s="75">
        <f>'I3 Project list'!B88</f>
        <v>49</v>
      </c>
      <c r="D88" s="75" t="str">
        <f>'I3 Project list'!D88</f>
        <v xml:space="preserve">SH22 improvements from GSR Intersection to Jesmond Rd </v>
      </c>
      <c r="E88" s="75" t="str">
        <f>'I3 Project list'!E88</f>
        <v>4-lane urban- upgrade 2-lane urban to 4-lane with active modes on both sides, (TDM)</v>
      </c>
      <c r="F88" s="75">
        <f>IF(AND(ISNUMBER(H88),H88&gt;0),H88-'I1 Assumptions'!$C$24,"")</f>
        <v>2031</v>
      </c>
      <c r="G88" s="162">
        <f>IF(ISNUMBER(H88),Con4_Contigency!I88,0)</f>
        <v>4345189.3303684546</v>
      </c>
      <c r="H88" s="75">
        <f>'P1 Date Adjustment'!G87</f>
        <v>2032</v>
      </c>
      <c r="I88" s="75"/>
      <c r="J88" s="162">
        <f>IF(ISNUMBER(H88),Con4_Contigency!J88,0)</f>
        <v>43056876.091832869</v>
      </c>
      <c r="K88" s="162">
        <f t="shared" si="14"/>
        <v>0</v>
      </c>
      <c r="L88" s="162">
        <f t="shared" si="14"/>
        <v>0</v>
      </c>
      <c r="M88" s="162">
        <f t="shared" si="20"/>
        <v>0</v>
      </c>
      <c r="N88" s="162">
        <f t="shared" si="20"/>
        <v>0</v>
      </c>
      <c r="O88" s="162">
        <f t="shared" si="20"/>
        <v>0</v>
      </c>
      <c r="P88" s="162">
        <f t="shared" si="20"/>
        <v>0</v>
      </c>
      <c r="Q88" s="162">
        <f t="shared" si="20"/>
        <v>0</v>
      </c>
      <c r="R88" s="162">
        <f t="shared" si="20"/>
        <v>0</v>
      </c>
      <c r="S88" s="162">
        <f t="shared" si="20"/>
        <v>0</v>
      </c>
      <c r="T88" s="162">
        <f t="shared" si="20"/>
        <v>4345189.3303684546</v>
      </c>
      <c r="U88" s="162">
        <f t="shared" si="20"/>
        <v>43056876.091832869</v>
      </c>
      <c r="V88" s="162">
        <f t="shared" si="20"/>
        <v>0</v>
      </c>
      <c r="W88" s="162">
        <f t="shared" si="20"/>
        <v>0</v>
      </c>
      <c r="X88" s="162">
        <f t="shared" si="20"/>
        <v>0</v>
      </c>
      <c r="Y88" s="162">
        <f t="shared" si="20"/>
        <v>0</v>
      </c>
      <c r="Z88" s="162">
        <f t="shared" si="20"/>
        <v>0</v>
      </c>
      <c r="AA88" s="162">
        <f t="shared" si="20"/>
        <v>0</v>
      </c>
      <c r="AB88" s="162">
        <f t="shared" si="20"/>
        <v>0</v>
      </c>
      <c r="AC88" s="162">
        <f t="shared" si="19"/>
        <v>0</v>
      </c>
      <c r="AD88" s="162">
        <f t="shared" si="19"/>
        <v>0</v>
      </c>
      <c r="AE88" s="162">
        <f t="shared" si="19"/>
        <v>0</v>
      </c>
      <c r="AF88" s="162">
        <f t="shared" si="19"/>
        <v>0</v>
      </c>
      <c r="AG88" s="162">
        <f t="shared" si="19"/>
        <v>0</v>
      </c>
      <c r="AH88" s="162">
        <f t="shared" si="19"/>
        <v>0</v>
      </c>
      <c r="AI88" s="162">
        <f t="shared" si="19"/>
        <v>0</v>
      </c>
      <c r="AJ88" s="162">
        <f t="shared" si="19"/>
        <v>0</v>
      </c>
      <c r="AK88" s="162">
        <f t="shared" si="19"/>
        <v>0</v>
      </c>
      <c r="AL88" s="162">
        <f t="shared" si="19"/>
        <v>0</v>
      </c>
      <c r="AM88" s="162">
        <f t="shared" si="19"/>
        <v>0</v>
      </c>
      <c r="AN88" s="162">
        <f t="shared" si="19"/>
        <v>0</v>
      </c>
      <c r="AO88" s="162">
        <f t="shared" si="19"/>
        <v>0</v>
      </c>
      <c r="AP88" s="162">
        <f t="shared" si="19"/>
        <v>0</v>
      </c>
      <c r="AQ88" s="162">
        <f t="shared" si="19"/>
        <v>0</v>
      </c>
      <c r="AR88" s="162">
        <f t="shared" si="11"/>
        <v>0</v>
      </c>
      <c r="AS88" s="162">
        <f t="shared" si="16"/>
        <v>47402065.422201321</v>
      </c>
      <c r="AT88" s="162">
        <f t="shared" si="17"/>
        <v>47402065.422201321</v>
      </c>
    </row>
    <row r="89" spans="1:46" x14ac:dyDescent="0.25">
      <c r="A89" s="75" t="str">
        <f>'I3 Project list'!A89</f>
        <v>Drury</v>
      </c>
      <c r="B89" s="75" t="str">
        <f>'I3 Project list'!C89</f>
        <v>Drury_50a</v>
      </c>
      <c r="C89" s="75" t="str">
        <f>'I3 Project list'!B89</f>
        <v>50a</v>
      </c>
      <c r="D89" s="75" t="str">
        <f>'I3 Project list'!D89</f>
        <v xml:space="preserve">SH22 improvements from Jesmond Rd to Oira Rd- active mode upgrades on the northern section </v>
      </c>
      <c r="E89" s="75" t="str">
        <f>'I3 Project list'!E89</f>
        <v>2-lane urban- upgrade existing road layout with active modes on northern side only</v>
      </c>
      <c r="F89" s="75">
        <f>IF(AND(ISNUMBER(H89),H89&gt;0),H89-'I1 Assumptions'!$C$24,"")</f>
        <v>2025</v>
      </c>
      <c r="G89" s="162">
        <f>IF(ISNUMBER(H89),Con4_Contigency!I89,0)</f>
        <v>106723.97999999998</v>
      </c>
      <c r="H89" s="75">
        <f>'P1 Date Adjustment'!G88</f>
        <v>2026</v>
      </c>
      <c r="I89" s="75"/>
      <c r="J89" s="162">
        <f>IF(ISNUMBER(H89),Con4_Contigency!J89,0)</f>
        <v>1057537.6199999999</v>
      </c>
      <c r="K89" s="162">
        <f t="shared" si="14"/>
        <v>0</v>
      </c>
      <c r="L89" s="162">
        <f t="shared" si="14"/>
        <v>0</v>
      </c>
      <c r="M89" s="162">
        <f t="shared" si="20"/>
        <v>0</v>
      </c>
      <c r="N89" s="162">
        <f t="shared" si="20"/>
        <v>106723.97999999998</v>
      </c>
      <c r="O89" s="162">
        <f t="shared" si="20"/>
        <v>1057537.6199999999</v>
      </c>
      <c r="P89" s="162">
        <f t="shared" si="20"/>
        <v>0</v>
      </c>
      <c r="Q89" s="162">
        <f t="shared" si="20"/>
        <v>0</v>
      </c>
      <c r="R89" s="162">
        <f t="shared" si="20"/>
        <v>0</v>
      </c>
      <c r="S89" s="162">
        <f t="shared" si="20"/>
        <v>0</v>
      </c>
      <c r="T89" s="162">
        <f t="shared" si="20"/>
        <v>0</v>
      </c>
      <c r="U89" s="162">
        <f t="shared" si="20"/>
        <v>0</v>
      </c>
      <c r="V89" s="162">
        <f t="shared" si="20"/>
        <v>0</v>
      </c>
      <c r="W89" s="162">
        <f t="shared" si="20"/>
        <v>0</v>
      </c>
      <c r="X89" s="162">
        <f t="shared" si="20"/>
        <v>0</v>
      </c>
      <c r="Y89" s="162">
        <f t="shared" si="20"/>
        <v>0</v>
      </c>
      <c r="Z89" s="162">
        <f t="shared" si="20"/>
        <v>0</v>
      </c>
      <c r="AA89" s="162">
        <f t="shared" si="20"/>
        <v>0</v>
      </c>
      <c r="AB89" s="162">
        <f t="shared" si="20"/>
        <v>0</v>
      </c>
      <c r="AC89" s="162">
        <f t="shared" si="19"/>
        <v>0</v>
      </c>
      <c r="AD89" s="162">
        <f t="shared" si="19"/>
        <v>0</v>
      </c>
      <c r="AE89" s="162">
        <f t="shared" si="19"/>
        <v>0</v>
      </c>
      <c r="AF89" s="162">
        <f t="shared" si="19"/>
        <v>0</v>
      </c>
      <c r="AG89" s="162">
        <f t="shared" si="19"/>
        <v>0</v>
      </c>
      <c r="AH89" s="162">
        <f t="shared" si="19"/>
        <v>0</v>
      </c>
      <c r="AI89" s="162">
        <f t="shared" si="19"/>
        <v>0</v>
      </c>
      <c r="AJ89" s="162">
        <f t="shared" si="19"/>
        <v>0</v>
      </c>
      <c r="AK89" s="162">
        <f t="shared" si="19"/>
        <v>0</v>
      </c>
      <c r="AL89" s="162">
        <f t="shared" si="19"/>
        <v>0</v>
      </c>
      <c r="AM89" s="162">
        <f t="shared" si="19"/>
        <v>0</v>
      </c>
      <c r="AN89" s="162">
        <f t="shared" si="19"/>
        <v>0</v>
      </c>
      <c r="AO89" s="162">
        <f t="shared" si="19"/>
        <v>0</v>
      </c>
      <c r="AP89" s="162">
        <f t="shared" si="19"/>
        <v>0</v>
      </c>
      <c r="AQ89" s="162">
        <f t="shared" si="19"/>
        <v>0</v>
      </c>
      <c r="AR89" s="162">
        <f t="shared" si="11"/>
        <v>0</v>
      </c>
      <c r="AS89" s="162">
        <f t="shared" si="16"/>
        <v>1164261.5999999999</v>
      </c>
      <c r="AT89" s="162">
        <f t="shared" si="17"/>
        <v>1164261.5999999999</v>
      </c>
    </row>
    <row r="90" spans="1:46" x14ac:dyDescent="0.25">
      <c r="A90" s="75" t="str">
        <f>'I3 Project list'!A90</f>
        <v>Drury</v>
      </c>
      <c r="B90" s="75" t="str">
        <f>'I3 Project list'!C90</f>
        <v>Drury_50b</v>
      </c>
      <c r="C90" s="75" t="str">
        <f>'I3 Project list'!B90</f>
        <v>50b</v>
      </c>
      <c r="D90" s="75" t="str">
        <f>'I3 Project list'!D90</f>
        <v>SH22 improvements from Jesmond Rd to Oira Rd</v>
      </c>
      <c r="E90" s="75" t="str">
        <f>'I3 Project list'!E90</f>
        <v>4-lane urban- upgrade 2-lane urban to 4-lane with active modes on both sides, (TDM)</v>
      </c>
      <c r="F90" s="75">
        <f>IF(AND(ISNUMBER(H90),H90&gt;0),H90-'I1 Assumptions'!$C$24,"")</f>
        <v>2031</v>
      </c>
      <c r="G90" s="162">
        <f>IF(ISNUMBER(H90),Con4_Contigency!I90,0)</f>
        <v>3140952.0618048194</v>
      </c>
      <c r="H90" s="75">
        <f>'P1 Date Adjustment'!G89</f>
        <v>2032</v>
      </c>
      <c r="I90" s="75"/>
      <c r="J90" s="162">
        <f>IF(ISNUMBER(H90),Con4_Contigency!J90,0)</f>
        <v>31123979.521520488</v>
      </c>
      <c r="K90" s="162">
        <f t="shared" si="14"/>
        <v>0</v>
      </c>
      <c r="L90" s="162">
        <f t="shared" si="14"/>
        <v>0</v>
      </c>
      <c r="M90" s="162">
        <f t="shared" si="20"/>
        <v>0</v>
      </c>
      <c r="N90" s="162">
        <f t="shared" si="20"/>
        <v>0</v>
      </c>
      <c r="O90" s="162">
        <f t="shared" si="20"/>
        <v>0</v>
      </c>
      <c r="P90" s="162">
        <f t="shared" si="20"/>
        <v>0</v>
      </c>
      <c r="Q90" s="162">
        <f t="shared" si="20"/>
        <v>0</v>
      </c>
      <c r="R90" s="162">
        <f t="shared" si="20"/>
        <v>0</v>
      </c>
      <c r="S90" s="162">
        <f t="shared" si="20"/>
        <v>0</v>
      </c>
      <c r="T90" s="162">
        <f t="shared" si="20"/>
        <v>3140952.0618048194</v>
      </c>
      <c r="U90" s="162">
        <f t="shared" si="20"/>
        <v>31123979.521520488</v>
      </c>
      <c r="V90" s="162">
        <f t="shared" si="20"/>
        <v>0</v>
      </c>
      <c r="W90" s="162">
        <f t="shared" si="20"/>
        <v>0</v>
      </c>
      <c r="X90" s="162">
        <f t="shared" si="20"/>
        <v>0</v>
      </c>
      <c r="Y90" s="162">
        <f t="shared" si="20"/>
        <v>0</v>
      </c>
      <c r="Z90" s="162">
        <f t="shared" si="20"/>
        <v>0</v>
      </c>
      <c r="AA90" s="162">
        <f t="shared" si="20"/>
        <v>0</v>
      </c>
      <c r="AB90" s="162">
        <f t="shared" si="20"/>
        <v>0</v>
      </c>
      <c r="AC90" s="162">
        <f t="shared" si="19"/>
        <v>0</v>
      </c>
      <c r="AD90" s="162">
        <f t="shared" si="19"/>
        <v>0</v>
      </c>
      <c r="AE90" s="162">
        <f t="shared" si="19"/>
        <v>0</v>
      </c>
      <c r="AF90" s="162">
        <f t="shared" si="19"/>
        <v>0</v>
      </c>
      <c r="AG90" s="162">
        <f t="shared" si="19"/>
        <v>0</v>
      </c>
      <c r="AH90" s="162">
        <f t="shared" si="19"/>
        <v>0</v>
      </c>
      <c r="AI90" s="162">
        <f t="shared" si="19"/>
        <v>0</v>
      </c>
      <c r="AJ90" s="162">
        <f t="shared" si="19"/>
        <v>0</v>
      </c>
      <c r="AK90" s="162">
        <f t="shared" si="19"/>
        <v>0</v>
      </c>
      <c r="AL90" s="162">
        <f t="shared" si="19"/>
        <v>0</v>
      </c>
      <c r="AM90" s="162">
        <f t="shared" si="19"/>
        <v>0</v>
      </c>
      <c r="AN90" s="162">
        <f t="shared" si="19"/>
        <v>0</v>
      </c>
      <c r="AO90" s="162">
        <f t="shared" si="19"/>
        <v>0</v>
      </c>
      <c r="AP90" s="162">
        <f t="shared" si="19"/>
        <v>0</v>
      </c>
      <c r="AQ90" s="162">
        <f t="shared" si="19"/>
        <v>0</v>
      </c>
      <c r="AR90" s="162">
        <f t="shared" si="11"/>
        <v>0</v>
      </c>
      <c r="AS90" s="162">
        <f t="shared" si="16"/>
        <v>34264931.583325304</v>
      </c>
      <c r="AT90" s="162">
        <f t="shared" si="17"/>
        <v>34264931.583325304</v>
      </c>
    </row>
    <row r="91" spans="1:46" x14ac:dyDescent="0.25">
      <c r="A91" s="75" t="str">
        <f>'I3 Project list'!A91</f>
        <v>Drury</v>
      </c>
      <c r="B91" s="75" t="str">
        <f>'I3 Project list'!C91</f>
        <v>Drury_51</v>
      </c>
      <c r="C91" s="75">
        <f>'I3 Project list'!B91</f>
        <v>51</v>
      </c>
      <c r="D91" s="75" t="str">
        <f>'I3 Project list'!D91</f>
        <v>SH22 improvements from Oira Rd to Oira Creek -  subject to design, could be incorporated with project 60</v>
      </c>
      <c r="E91" s="75" t="str">
        <f>'I3 Project list'!E91</f>
        <v>Upgrade road layout to future urban boundary + active modes on both sides</v>
      </c>
      <c r="F91" s="75">
        <f>IF(AND(ISNUMBER(H91),H91&gt;0),H91-'I1 Assumptions'!$C$24,"")</f>
        <v>2036</v>
      </c>
      <c r="G91" s="162">
        <f>IF(ISNUMBER(H91),Con4_Contigency!I91,0)</f>
        <v>2527929.2247926109</v>
      </c>
      <c r="H91" s="75">
        <f>'P1 Date Adjustment'!G90</f>
        <v>2037</v>
      </c>
      <c r="I91" s="75"/>
      <c r="J91" s="162">
        <f>IF(ISNUMBER(H91),Con4_Contigency!J91,0)</f>
        <v>25049480.500217691</v>
      </c>
      <c r="K91" s="162">
        <f t="shared" si="14"/>
        <v>0</v>
      </c>
      <c r="L91" s="162">
        <f t="shared" si="14"/>
        <v>0</v>
      </c>
      <c r="M91" s="162">
        <f t="shared" si="20"/>
        <v>0</v>
      </c>
      <c r="N91" s="162">
        <f t="shared" si="20"/>
        <v>0</v>
      </c>
      <c r="O91" s="162">
        <f t="shared" si="20"/>
        <v>0</v>
      </c>
      <c r="P91" s="162">
        <f t="shared" si="20"/>
        <v>0</v>
      </c>
      <c r="Q91" s="162">
        <f t="shared" si="20"/>
        <v>0</v>
      </c>
      <c r="R91" s="162">
        <f t="shared" si="20"/>
        <v>0</v>
      </c>
      <c r="S91" s="162">
        <f t="shared" si="20"/>
        <v>0</v>
      </c>
      <c r="T91" s="162">
        <f t="shared" si="20"/>
        <v>0</v>
      </c>
      <c r="U91" s="162">
        <f t="shared" si="20"/>
        <v>0</v>
      </c>
      <c r="V91" s="162">
        <f t="shared" si="20"/>
        <v>0</v>
      </c>
      <c r="W91" s="162">
        <f t="shared" si="20"/>
        <v>0</v>
      </c>
      <c r="X91" s="162">
        <f t="shared" si="20"/>
        <v>0</v>
      </c>
      <c r="Y91" s="162">
        <f t="shared" si="20"/>
        <v>2527929.2247926109</v>
      </c>
      <c r="Z91" s="162">
        <f t="shared" si="20"/>
        <v>25049480.500217691</v>
      </c>
      <c r="AA91" s="162">
        <f t="shared" si="20"/>
        <v>0</v>
      </c>
      <c r="AB91" s="162">
        <f t="shared" si="20"/>
        <v>0</v>
      </c>
      <c r="AC91" s="162">
        <f t="shared" si="19"/>
        <v>0</v>
      </c>
      <c r="AD91" s="162">
        <f t="shared" si="19"/>
        <v>0</v>
      </c>
      <c r="AE91" s="162">
        <f t="shared" si="19"/>
        <v>0</v>
      </c>
      <c r="AF91" s="162">
        <f t="shared" si="19"/>
        <v>0</v>
      </c>
      <c r="AG91" s="162">
        <f t="shared" si="19"/>
        <v>0</v>
      </c>
      <c r="AH91" s="162">
        <f t="shared" si="19"/>
        <v>0</v>
      </c>
      <c r="AI91" s="162">
        <f t="shared" si="19"/>
        <v>0</v>
      </c>
      <c r="AJ91" s="162">
        <f t="shared" si="19"/>
        <v>0</v>
      </c>
      <c r="AK91" s="162">
        <f t="shared" si="19"/>
        <v>0</v>
      </c>
      <c r="AL91" s="162">
        <f t="shared" si="19"/>
        <v>0</v>
      </c>
      <c r="AM91" s="162">
        <f t="shared" si="19"/>
        <v>0</v>
      </c>
      <c r="AN91" s="162">
        <f t="shared" si="19"/>
        <v>0</v>
      </c>
      <c r="AO91" s="162">
        <f t="shared" si="19"/>
        <v>0</v>
      </c>
      <c r="AP91" s="162">
        <f t="shared" si="19"/>
        <v>0</v>
      </c>
      <c r="AQ91" s="162">
        <f t="shared" si="19"/>
        <v>0</v>
      </c>
      <c r="AR91" s="162">
        <f t="shared" si="11"/>
        <v>0</v>
      </c>
      <c r="AS91" s="162">
        <f t="shared" si="16"/>
        <v>27577409.725010302</v>
      </c>
      <c r="AT91" s="162">
        <f t="shared" si="17"/>
        <v>27577409.725010302</v>
      </c>
    </row>
    <row r="92" spans="1:46" x14ac:dyDescent="0.25">
      <c r="A92" s="75" t="str">
        <f>'I3 Project list'!A92</f>
        <v>Drury</v>
      </c>
      <c r="B92" s="75" t="str">
        <f>'I3 Project list'!C92</f>
        <v>Drury_52</v>
      </c>
      <c r="C92" s="75">
        <f>'I3 Project list'!B92</f>
        <v>52</v>
      </c>
      <c r="D92" s="75" t="str">
        <f>'I3 Project list'!D92</f>
        <v>Intersection upgrade- on SH22/ McPherson Rd/Karaka Rd (Auranga B1)</v>
      </c>
      <c r="E92" s="75" t="str">
        <f>'I3 Project list'!E92</f>
        <v>Ultimate intersection form</v>
      </c>
      <c r="F92" s="75">
        <f>IF(AND(ISNUMBER(H92),H92&gt;0),H92-'I1 Assumptions'!$C$24,"")</f>
        <v>2023</v>
      </c>
      <c r="G92" s="162">
        <f>IF(ISNUMBER(H92),Con4_Contigency!I92,0)</f>
        <v>611856.13188178744</v>
      </c>
      <c r="H92" s="75">
        <f>'P1 Date Adjustment'!G91</f>
        <v>2024</v>
      </c>
      <c r="I92" s="75"/>
      <c r="J92" s="162">
        <f>IF(ISNUMBER(H92),Con4_Contigency!J92,0)</f>
        <v>6062938.0341013484</v>
      </c>
      <c r="K92" s="162">
        <f t="shared" si="14"/>
        <v>0</v>
      </c>
      <c r="L92" s="162">
        <f t="shared" si="14"/>
        <v>611856.13188178744</v>
      </c>
      <c r="M92" s="162">
        <f t="shared" si="20"/>
        <v>6062938.0341013484</v>
      </c>
      <c r="N92" s="162">
        <f t="shared" si="20"/>
        <v>0</v>
      </c>
      <c r="O92" s="162">
        <f t="shared" si="20"/>
        <v>0</v>
      </c>
      <c r="P92" s="162">
        <f t="shared" si="20"/>
        <v>0</v>
      </c>
      <c r="Q92" s="162">
        <f t="shared" si="20"/>
        <v>0</v>
      </c>
      <c r="R92" s="162">
        <f t="shared" si="20"/>
        <v>0</v>
      </c>
      <c r="S92" s="162">
        <f t="shared" si="20"/>
        <v>0</v>
      </c>
      <c r="T92" s="162">
        <f t="shared" si="20"/>
        <v>0</v>
      </c>
      <c r="U92" s="162">
        <f t="shared" si="20"/>
        <v>0</v>
      </c>
      <c r="V92" s="162">
        <f t="shared" si="20"/>
        <v>0</v>
      </c>
      <c r="W92" s="162">
        <f t="shared" si="20"/>
        <v>0</v>
      </c>
      <c r="X92" s="162">
        <f t="shared" si="20"/>
        <v>0</v>
      </c>
      <c r="Y92" s="162">
        <f t="shared" si="20"/>
        <v>0</v>
      </c>
      <c r="Z92" s="162">
        <f t="shared" si="20"/>
        <v>0</v>
      </c>
      <c r="AA92" s="162">
        <f t="shared" si="20"/>
        <v>0</v>
      </c>
      <c r="AB92" s="162">
        <f t="shared" si="20"/>
        <v>0</v>
      </c>
      <c r="AC92" s="162">
        <f t="shared" si="19"/>
        <v>0</v>
      </c>
      <c r="AD92" s="162">
        <f t="shared" si="19"/>
        <v>0</v>
      </c>
      <c r="AE92" s="162">
        <f t="shared" si="19"/>
        <v>0</v>
      </c>
      <c r="AF92" s="162">
        <f t="shared" si="19"/>
        <v>0</v>
      </c>
      <c r="AG92" s="162">
        <f t="shared" si="19"/>
        <v>0</v>
      </c>
      <c r="AH92" s="162">
        <f t="shared" si="19"/>
        <v>0</v>
      </c>
      <c r="AI92" s="162">
        <f t="shared" si="19"/>
        <v>0</v>
      </c>
      <c r="AJ92" s="162">
        <f t="shared" si="19"/>
        <v>0</v>
      </c>
      <c r="AK92" s="162">
        <f t="shared" si="19"/>
        <v>0</v>
      </c>
      <c r="AL92" s="162">
        <f t="shared" si="19"/>
        <v>0</v>
      </c>
      <c r="AM92" s="162">
        <f t="shared" si="19"/>
        <v>0</v>
      </c>
      <c r="AN92" s="162">
        <f t="shared" si="19"/>
        <v>0</v>
      </c>
      <c r="AO92" s="162">
        <f t="shared" si="19"/>
        <v>0</v>
      </c>
      <c r="AP92" s="162">
        <f t="shared" si="19"/>
        <v>0</v>
      </c>
      <c r="AQ92" s="162">
        <f t="shared" si="19"/>
        <v>0</v>
      </c>
      <c r="AR92" s="162">
        <f t="shared" si="11"/>
        <v>0</v>
      </c>
      <c r="AS92" s="162">
        <f t="shared" si="16"/>
        <v>6674794.1659831358</v>
      </c>
      <c r="AT92" s="162">
        <f t="shared" si="17"/>
        <v>6062938.0341013484</v>
      </c>
    </row>
    <row r="93" spans="1:46" x14ac:dyDescent="0.25">
      <c r="A93" s="75" t="str">
        <f>'I3 Project list'!A93</f>
        <v>Drury</v>
      </c>
      <c r="B93" s="75" t="str">
        <f>'I3 Project list'!C93</f>
        <v>Drury_53</v>
      </c>
      <c r="C93" s="75">
        <f>'I3 Project list'!B93</f>
        <v>53</v>
      </c>
      <c r="D93" s="75" t="str">
        <f>'I3 Project list'!D93</f>
        <v>New intersection east of Jesmond Rd (Auranga B1 main street)</v>
      </c>
      <c r="E93" s="75" t="str">
        <f>'I3 Project list'!E93</f>
        <v>Ultimate intersection form (left-in left-out)</v>
      </c>
      <c r="F93" s="75">
        <f>IF(AND(ISNUMBER(H93),H93&gt;0),H93-'I1 Assumptions'!$C$24,"")</f>
        <v>2023</v>
      </c>
      <c r="G93" s="162">
        <f>IF(ISNUMBER(H93),Con4_Contigency!I93,0)</f>
        <v>552294.91550391435</v>
      </c>
      <c r="H93" s="75">
        <f>'P1 Date Adjustment'!G92</f>
        <v>2024</v>
      </c>
      <c r="I93" s="75"/>
      <c r="J93" s="162">
        <f>IF(ISNUMBER(H93),Con4_Contigency!J93,0)</f>
        <v>5472740.52635697</v>
      </c>
      <c r="K93" s="162">
        <f t="shared" si="14"/>
        <v>0</v>
      </c>
      <c r="L93" s="162">
        <f t="shared" si="14"/>
        <v>552294.91550391435</v>
      </c>
      <c r="M93" s="162">
        <f t="shared" si="20"/>
        <v>5472740.52635697</v>
      </c>
      <c r="N93" s="162">
        <f t="shared" si="20"/>
        <v>0</v>
      </c>
      <c r="O93" s="162">
        <f t="shared" si="20"/>
        <v>0</v>
      </c>
      <c r="P93" s="162">
        <f t="shared" si="20"/>
        <v>0</v>
      </c>
      <c r="Q93" s="162">
        <f t="shared" si="20"/>
        <v>0</v>
      </c>
      <c r="R93" s="162">
        <f t="shared" si="20"/>
        <v>0</v>
      </c>
      <c r="S93" s="162">
        <f t="shared" si="20"/>
        <v>0</v>
      </c>
      <c r="T93" s="162">
        <f t="shared" si="20"/>
        <v>0</v>
      </c>
      <c r="U93" s="162">
        <f t="shared" si="20"/>
        <v>0</v>
      </c>
      <c r="V93" s="162">
        <f t="shared" si="20"/>
        <v>0</v>
      </c>
      <c r="W93" s="162">
        <f t="shared" si="20"/>
        <v>0</v>
      </c>
      <c r="X93" s="162">
        <f t="shared" si="20"/>
        <v>0</v>
      </c>
      <c r="Y93" s="162">
        <f t="shared" si="20"/>
        <v>0</v>
      </c>
      <c r="Z93" s="162">
        <f t="shared" si="20"/>
        <v>0</v>
      </c>
      <c r="AA93" s="162">
        <f t="shared" si="20"/>
        <v>0</v>
      </c>
      <c r="AB93" s="162">
        <f t="shared" si="20"/>
        <v>0</v>
      </c>
      <c r="AC93" s="162">
        <f t="shared" si="19"/>
        <v>0</v>
      </c>
      <c r="AD93" s="162">
        <f t="shared" si="19"/>
        <v>0</v>
      </c>
      <c r="AE93" s="162">
        <f t="shared" si="19"/>
        <v>0</v>
      </c>
      <c r="AF93" s="162">
        <f t="shared" si="19"/>
        <v>0</v>
      </c>
      <c r="AG93" s="162">
        <f t="shared" si="19"/>
        <v>0</v>
      </c>
      <c r="AH93" s="162">
        <f t="shared" si="19"/>
        <v>0</v>
      </c>
      <c r="AI93" s="162">
        <f t="shared" si="19"/>
        <v>0</v>
      </c>
      <c r="AJ93" s="162">
        <f t="shared" si="19"/>
        <v>0</v>
      </c>
      <c r="AK93" s="162">
        <f t="shared" si="19"/>
        <v>0</v>
      </c>
      <c r="AL93" s="162">
        <f t="shared" si="19"/>
        <v>0</v>
      </c>
      <c r="AM93" s="162">
        <f t="shared" si="19"/>
        <v>0</v>
      </c>
      <c r="AN93" s="162">
        <f t="shared" si="19"/>
        <v>0</v>
      </c>
      <c r="AO93" s="162">
        <f t="shared" si="19"/>
        <v>0</v>
      </c>
      <c r="AP93" s="162">
        <f t="shared" si="19"/>
        <v>0</v>
      </c>
      <c r="AQ93" s="162">
        <f t="shared" si="19"/>
        <v>0</v>
      </c>
      <c r="AR93" s="162">
        <f t="shared" si="11"/>
        <v>0</v>
      </c>
      <c r="AS93" s="162">
        <f t="shared" si="16"/>
        <v>6025035.4418608844</v>
      </c>
      <c r="AT93" s="162">
        <f t="shared" si="17"/>
        <v>5472740.52635697</v>
      </c>
    </row>
    <row r="94" spans="1:46" x14ac:dyDescent="0.25">
      <c r="A94" s="75" t="str">
        <f>'I3 Project list'!A94</f>
        <v>Drury</v>
      </c>
      <c r="B94" s="75" t="str">
        <f>'I3 Project list'!C94</f>
        <v>Drury_54</v>
      </c>
      <c r="C94" s="75">
        <f>'I3 Project list'!B94</f>
        <v>54</v>
      </c>
      <c r="D94" s="75" t="str">
        <f>'I3 Project list'!D94</f>
        <v>New N-S collectors internal to Auranga B1 (2 links )+ Intersections</v>
      </c>
      <c r="E94" s="75" t="str">
        <f>'I3 Project list'!E94</f>
        <v>2-lane urban- new collector with active mode on both sides + intersection improvements (TDM)</v>
      </c>
      <c r="F94" s="75">
        <f>IF(AND(ISNUMBER(H94),H94&gt;0),H94-'I1 Assumptions'!$C$24,"")</f>
        <v>2024</v>
      </c>
      <c r="G94" s="162">
        <f>IF(ISNUMBER(H94),Con4_Contigency!I94,0)</f>
        <v>4076891.7257047333</v>
      </c>
      <c r="H94" s="75">
        <f>'P1 Date Adjustment'!G93</f>
        <v>2025</v>
      </c>
      <c r="I94" s="75"/>
      <c r="J94" s="162">
        <f>IF(ISNUMBER(H94),Con4_Contigency!J94,0)</f>
        <v>40398290.736528724</v>
      </c>
      <c r="K94" s="162">
        <f t="shared" si="14"/>
        <v>0</v>
      </c>
      <c r="L94" s="162">
        <f t="shared" si="14"/>
        <v>0</v>
      </c>
      <c r="M94" s="162">
        <f t="shared" si="20"/>
        <v>4076891.7257047333</v>
      </c>
      <c r="N94" s="162">
        <f t="shared" si="20"/>
        <v>40398290.736528724</v>
      </c>
      <c r="O94" s="162">
        <f t="shared" si="20"/>
        <v>0</v>
      </c>
      <c r="P94" s="162">
        <f t="shared" si="20"/>
        <v>0</v>
      </c>
      <c r="Q94" s="162">
        <f t="shared" si="20"/>
        <v>0</v>
      </c>
      <c r="R94" s="162">
        <f t="shared" si="20"/>
        <v>0</v>
      </c>
      <c r="S94" s="162">
        <f t="shared" si="20"/>
        <v>0</v>
      </c>
      <c r="T94" s="162">
        <f t="shared" si="20"/>
        <v>0</v>
      </c>
      <c r="U94" s="162">
        <f t="shared" si="20"/>
        <v>0</v>
      </c>
      <c r="V94" s="162">
        <f t="shared" si="20"/>
        <v>0</v>
      </c>
      <c r="W94" s="162">
        <f t="shared" si="20"/>
        <v>0</v>
      </c>
      <c r="X94" s="162">
        <f t="shared" si="20"/>
        <v>0</v>
      </c>
      <c r="Y94" s="162">
        <f t="shared" si="20"/>
        <v>0</v>
      </c>
      <c r="Z94" s="162">
        <f t="shared" si="20"/>
        <v>0</v>
      </c>
      <c r="AA94" s="162">
        <f t="shared" si="20"/>
        <v>0</v>
      </c>
      <c r="AB94" s="162">
        <f t="shared" si="20"/>
        <v>0</v>
      </c>
      <c r="AC94" s="162">
        <f t="shared" si="19"/>
        <v>0</v>
      </c>
      <c r="AD94" s="162">
        <f t="shared" si="19"/>
        <v>0</v>
      </c>
      <c r="AE94" s="162">
        <f t="shared" si="19"/>
        <v>0</v>
      </c>
      <c r="AF94" s="162">
        <f t="shared" si="19"/>
        <v>0</v>
      </c>
      <c r="AG94" s="162">
        <f t="shared" si="19"/>
        <v>0</v>
      </c>
      <c r="AH94" s="162">
        <f t="shared" si="19"/>
        <v>0</v>
      </c>
      <c r="AI94" s="162">
        <f t="shared" si="19"/>
        <v>0</v>
      </c>
      <c r="AJ94" s="162">
        <f t="shared" si="19"/>
        <v>0</v>
      </c>
      <c r="AK94" s="162">
        <f t="shared" si="19"/>
        <v>0</v>
      </c>
      <c r="AL94" s="162">
        <f t="shared" si="19"/>
        <v>0</v>
      </c>
      <c r="AM94" s="162">
        <f t="shared" si="19"/>
        <v>0</v>
      </c>
      <c r="AN94" s="162">
        <f t="shared" si="19"/>
        <v>0</v>
      </c>
      <c r="AO94" s="162">
        <f t="shared" si="19"/>
        <v>0</v>
      </c>
      <c r="AP94" s="162">
        <f t="shared" si="19"/>
        <v>0</v>
      </c>
      <c r="AQ94" s="162">
        <f t="shared" si="19"/>
        <v>0</v>
      </c>
      <c r="AR94" s="162">
        <f t="shared" si="11"/>
        <v>0</v>
      </c>
      <c r="AS94" s="162">
        <f t="shared" si="16"/>
        <v>44475182.462233454</v>
      </c>
      <c r="AT94" s="162">
        <f t="shared" si="17"/>
        <v>44475182.462233454</v>
      </c>
    </row>
    <row r="95" spans="1:46" x14ac:dyDescent="0.25">
      <c r="A95" s="75" t="str">
        <f>'I3 Project list'!A95</f>
        <v>Drury</v>
      </c>
      <c r="B95" s="75" t="str">
        <f>'I3 Project list'!C95</f>
        <v>Drury_55</v>
      </c>
      <c r="C95" s="75">
        <f>'I3 Project list'!B95</f>
        <v>55</v>
      </c>
      <c r="D95" s="75" t="str">
        <f>'I3 Project list'!D95</f>
        <v>New E-W collector Jesmond Rd to SH22</v>
      </c>
      <c r="E95" s="75" t="str">
        <f>'I3 Project list'!E95</f>
        <v>2-lane urban- new collector with active mode on both sides + intersection improvements (TDM)</v>
      </c>
      <c r="F95" s="75" t="str">
        <f>IF(AND(ISNUMBER(H95),H95&gt;0),H95-'I1 Assumptions'!$C$24,"")</f>
        <v/>
      </c>
      <c r="G95" s="162">
        <f>IF(ISNUMBER(H95),Con4_Contigency!I95,0)</f>
        <v>3145597.8783404022</v>
      </c>
      <c r="H95" s="75">
        <f>'P1 Date Adjustment'!G94</f>
        <v>0</v>
      </c>
      <c r="I95" s="75"/>
      <c r="J95" s="162">
        <f>IF(ISNUMBER(H95),Con4_Contigency!J95,0)</f>
        <v>31170015.339918528</v>
      </c>
      <c r="K95" s="162">
        <f t="shared" si="14"/>
        <v>0</v>
      </c>
      <c r="L95" s="162">
        <f t="shared" si="14"/>
        <v>0</v>
      </c>
      <c r="M95" s="162">
        <f t="shared" si="20"/>
        <v>0</v>
      </c>
      <c r="N95" s="162">
        <f t="shared" si="20"/>
        <v>0</v>
      </c>
      <c r="O95" s="162">
        <f t="shared" si="20"/>
        <v>0</v>
      </c>
      <c r="P95" s="162">
        <f t="shared" si="20"/>
        <v>0</v>
      </c>
      <c r="Q95" s="162">
        <f t="shared" si="20"/>
        <v>0</v>
      </c>
      <c r="R95" s="162">
        <f t="shared" si="20"/>
        <v>0</v>
      </c>
      <c r="S95" s="162">
        <f t="shared" si="20"/>
        <v>0</v>
      </c>
      <c r="T95" s="162">
        <f t="shared" si="20"/>
        <v>0</v>
      </c>
      <c r="U95" s="162">
        <f t="shared" si="20"/>
        <v>0</v>
      </c>
      <c r="V95" s="162">
        <f t="shared" si="20"/>
        <v>0</v>
      </c>
      <c r="W95" s="162">
        <f t="shared" si="20"/>
        <v>0</v>
      </c>
      <c r="X95" s="162">
        <f t="shared" si="20"/>
        <v>0</v>
      </c>
      <c r="Y95" s="162">
        <f t="shared" si="20"/>
        <v>0</v>
      </c>
      <c r="Z95" s="162">
        <f t="shared" si="20"/>
        <v>0</v>
      </c>
      <c r="AA95" s="162">
        <f t="shared" si="20"/>
        <v>0</v>
      </c>
      <c r="AB95" s="162">
        <f t="shared" si="20"/>
        <v>0</v>
      </c>
      <c r="AC95" s="162">
        <f t="shared" si="19"/>
        <v>0</v>
      </c>
      <c r="AD95" s="162">
        <f t="shared" si="19"/>
        <v>0</v>
      </c>
      <c r="AE95" s="162">
        <f t="shared" si="19"/>
        <v>0</v>
      </c>
      <c r="AF95" s="162">
        <f t="shared" si="19"/>
        <v>0</v>
      </c>
      <c r="AG95" s="162">
        <f t="shared" si="19"/>
        <v>0</v>
      </c>
      <c r="AH95" s="162">
        <f t="shared" si="19"/>
        <v>0</v>
      </c>
      <c r="AI95" s="162">
        <f t="shared" si="19"/>
        <v>0</v>
      </c>
      <c r="AJ95" s="162">
        <f t="shared" si="19"/>
        <v>0</v>
      </c>
      <c r="AK95" s="162">
        <f t="shared" si="19"/>
        <v>0</v>
      </c>
      <c r="AL95" s="162">
        <f t="shared" si="19"/>
        <v>0</v>
      </c>
      <c r="AM95" s="162">
        <f t="shared" si="19"/>
        <v>0</v>
      </c>
      <c r="AN95" s="162">
        <f t="shared" si="19"/>
        <v>0</v>
      </c>
      <c r="AO95" s="162">
        <f t="shared" si="19"/>
        <v>0</v>
      </c>
      <c r="AP95" s="162">
        <f t="shared" si="19"/>
        <v>0</v>
      </c>
      <c r="AQ95" s="162">
        <f t="shared" si="19"/>
        <v>0</v>
      </c>
      <c r="AR95" s="162">
        <f t="shared" si="11"/>
        <v>0</v>
      </c>
      <c r="AS95" s="162">
        <f t="shared" si="16"/>
        <v>0</v>
      </c>
      <c r="AT95" s="162">
        <f t="shared" si="17"/>
        <v>0</v>
      </c>
    </row>
    <row r="96" spans="1:46" x14ac:dyDescent="0.25">
      <c r="A96" s="75" t="str">
        <f>'I3 Project list'!A96</f>
        <v>Drury</v>
      </c>
      <c r="B96" s="75" t="str">
        <f>'I3 Project list'!C96</f>
        <v>Drury_55a</v>
      </c>
      <c r="C96" s="75" t="str">
        <f>'I3 Project list'!B96</f>
        <v>55a</v>
      </c>
      <c r="D96" s="75" t="str">
        <f>'I3 Project list'!D96</f>
        <v>New E-W collector Jesmond Rd to Burberry Rd</v>
      </c>
      <c r="E96" s="75" t="str">
        <f>'I3 Project list'!E96</f>
        <v>2-lane urban- new collector with active mode on both sides + intersection improvements (TDM)</v>
      </c>
      <c r="F96" s="75">
        <f>IF(AND(ISNUMBER(H96),H96&gt;0),H96-'I1 Assumptions'!$C$24,"")</f>
        <v>2036</v>
      </c>
      <c r="G96" s="162">
        <f>IF(ISNUMBER(H96),Con4_Contigency!I96,0)</f>
        <v>2587709.3788437243</v>
      </c>
      <c r="H96" s="75">
        <f>'P1 Date Adjustment'!G95</f>
        <v>2037</v>
      </c>
      <c r="I96" s="75"/>
      <c r="J96" s="162">
        <f>IF(ISNUMBER(H96),Con4_Contigency!J96,0)</f>
        <v>25641847.481269632</v>
      </c>
      <c r="K96" s="162">
        <f t="shared" si="14"/>
        <v>0</v>
      </c>
      <c r="L96" s="162">
        <f t="shared" si="14"/>
        <v>0</v>
      </c>
      <c r="M96" s="162">
        <f t="shared" si="20"/>
        <v>0</v>
      </c>
      <c r="N96" s="162">
        <f t="shared" si="20"/>
        <v>0</v>
      </c>
      <c r="O96" s="162">
        <f t="shared" si="20"/>
        <v>0</v>
      </c>
      <c r="P96" s="162">
        <f t="shared" si="20"/>
        <v>0</v>
      </c>
      <c r="Q96" s="162">
        <f t="shared" si="20"/>
        <v>0</v>
      </c>
      <c r="R96" s="162">
        <f t="shared" si="20"/>
        <v>0</v>
      </c>
      <c r="S96" s="162">
        <f t="shared" si="20"/>
        <v>0</v>
      </c>
      <c r="T96" s="162">
        <f t="shared" si="20"/>
        <v>0</v>
      </c>
      <c r="U96" s="162">
        <f t="shared" si="20"/>
        <v>0</v>
      </c>
      <c r="V96" s="162">
        <f t="shared" si="20"/>
        <v>0</v>
      </c>
      <c r="W96" s="162">
        <f t="shared" si="20"/>
        <v>0</v>
      </c>
      <c r="X96" s="162">
        <f t="shared" si="20"/>
        <v>0</v>
      </c>
      <c r="Y96" s="162">
        <f t="shared" si="20"/>
        <v>2587709.3788437243</v>
      </c>
      <c r="Z96" s="162">
        <f t="shared" si="20"/>
        <v>25641847.481269632</v>
      </c>
      <c r="AA96" s="162">
        <f t="shared" si="20"/>
        <v>0</v>
      </c>
      <c r="AB96" s="162">
        <f t="shared" si="20"/>
        <v>0</v>
      </c>
      <c r="AC96" s="162">
        <f t="shared" si="19"/>
        <v>0</v>
      </c>
      <c r="AD96" s="162">
        <f t="shared" si="19"/>
        <v>0</v>
      </c>
      <c r="AE96" s="162">
        <f t="shared" si="19"/>
        <v>0</v>
      </c>
      <c r="AF96" s="162">
        <f t="shared" si="19"/>
        <v>0</v>
      </c>
      <c r="AG96" s="162">
        <f t="shared" si="19"/>
        <v>0</v>
      </c>
      <c r="AH96" s="162">
        <f t="shared" si="19"/>
        <v>0</v>
      </c>
      <c r="AI96" s="162">
        <f t="shared" si="19"/>
        <v>0</v>
      </c>
      <c r="AJ96" s="162">
        <f t="shared" si="19"/>
        <v>0</v>
      </c>
      <c r="AK96" s="162">
        <f t="shared" si="19"/>
        <v>0</v>
      </c>
      <c r="AL96" s="162">
        <f t="shared" si="19"/>
        <v>0</v>
      </c>
      <c r="AM96" s="162">
        <f t="shared" si="19"/>
        <v>0</v>
      </c>
      <c r="AN96" s="162">
        <f t="shared" si="19"/>
        <v>0</v>
      </c>
      <c r="AO96" s="162">
        <f t="shared" si="19"/>
        <v>0</v>
      </c>
      <c r="AP96" s="162">
        <f t="shared" si="19"/>
        <v>0</v>
      </c>
      <c r="AQ96" s="162">
        <f t="shared" si="19"/>
        <v>0</v>
      </c>
      <c r="AR96" s="162">
        <f t="shared" si="11"/>
        <v>0</v>
      </c>
      <c r="AS96" s="162">
        <f t="shared" si="16"/>
        <v>28229556.860113356</v>
      </c>
      <c r="AT96" s="162">
        <f t="shared" si="17"/>
        <v>28229556.860113356</v>
      </c>
    </row>
    <row r="97" spans="1:46" x14ac:dyDescent="0.25">
      <c r="A97" s="75" t="str">
        <f>'I3 Project list'!A97</f>
        <v>Drury</v>
      </c>
      <c r="B97" s="75" t="str">
        <f>'I3 Project list'!C97</f>
        <v>Drury_56</v>
      </c>
      <c r="C97" s="75">
        <f>'I3 Project list'!B97</f>
        <v>56</v>
      </c>
      <c r="D97" s="75" t="str">
        <f>'I3 Project list'!D97</f>
        <v xml:space="preserve">Burberry Rd north connection to Auranga Precinct </v>
      </c>
      <c r="E97" s="75" t="str">
        <f>'I3 Project list'!E97</f>
        <v>2-lane collector- new collector with active mode on both sides + intersection improvements (TDM)</v>
      </c>
      <c r="F97" s="75" t="str">
        <f>IF(AND(ISNUMBER(H97),H97&gt;0),H97-'I1 Assumptions'!$C$24,"")</f>
        <v/>
      </c>
      <c r="G97" s="162">
        <f>IF(ISNUMBER(H97),Con4_Contigency!I97,0)</f>
        <v>0</v>
      </c>
      <c r="H97" s="75" t="str">
        <f>'P1 Date Adjustment'!G96</f>
        <v>Under construction</v>
      </c>
      <c r="I97" s="75"/>
      <c r="J97" s="162">
        <f>IF(ISNUMBER(H97),Con4_Contigency!J97,0)</f>
        <v>0</v>
      </c>
      <c r="K97" s="162">
        <f t="shared" si="14"/>
        <v>0</v>
      </c>
      <c r="L97" s="162">
        <f t="shared" si="14"/>
        <v>0</v>
      </c>
      <c r="M97" s="162">
        <f t="shared" si="20"/>
        <v>0</v>
      </c>
      <c r="N97" s="162">
        <f t="shared" si="20"/>
        <v>0</v>
      </c>
      <c r="O97" s="162">
        <f t="shared" si="20"/>
        <v>0</v>
      </c>
      <c r="P97" s="162">
        <f t="shared" si="20"/>
        <v>0</v>
      </c>
      <c r="Q97" s="162">
        <f t="shared" si="20"/>
        <v>0</v>
      </c>
      <c r="R97" s="162">
        <f t="shared" si="20"/>
        <v>0</v>
      </c>
      <c r="S97" s="162">
        <f t="shared" si="20"/>
        <v>0</v>
      </c>
      <c r="T97" s="162">
        <f t="shared" si="20"/>
        <v>0</v>
      </c>
      <c r="U97" s="162">
        <f t="shared" si="20"/>
        <v>0</v>
      </c>
      <c r="V97" s="162">
        <f t="shared" si="20"/>
        <v>0</v>
      </c>
      <c r="W97" s="162">
        <f t="shared" si="20"/>
        <v>0</v>
      </c>
      <c r="X97" s="162">
        <f t="shared" si="20"/>
        <v>0</v>
      </c>
      <c r="Y97" s="162">
        <f t="shared" si="20"/>
        <v>0</v>
      </c>
      <c r="Z97" s="162">
        <f t="shared" si="20"/>
        <v>0</v>
      </c>
      <c r="AA97" s="162">
        <f t="shared" si="20"/>
        <v>0</v>
      </c>
      <c r="AB97" s="162">
        <f t="shared" si="20"/>
        <v>0</v>
      </c>
      <c r="AC97" s="162">
        <f t="shared" si="19"/>
        <v>0</v>
      </c>
      <c r="AD97" s="162">
        <f t="shared" si="19"/>
        <v>0</v>
      </c>
      <c r="AE97" s="162">
        <f t="shared" si="19"/>
        <v>0</v>
      </c>
      <c r="AF97" s="162">
        <f t="shared" si="19"/>
        <v>0</v>
      </c>
      <c r="AG97" s="162">
        <f t="shared" si="19"/>
        <v>0</v>
      </c>
      <c r="AH97" s="162">
        <f t="shared" si="19"/>
        <v>0</v>
      </c>
      <c r="AI97" s="162">
        <f t="shared" si="19"/>
        <v>0</v>
      </c>
      <c r="AJ97" s="162">
        <f t="shared" si="19"/>
        <v>0</v>
      </c>
      <c r="AK97" s="162">
        <f t="shared" si="19"/>
        <v>0</v>
      </c>
      <c r="AL97" s="162">
        <f t="shared" si="19"/>
        <v>0</v>
      </c>
      <c r="AM97" s="162">
        <f t="shared" si="19"/>
        <v>0</v>
      </c>
      <c r="AN97" s="162">
        <f t="shared" si="19"/>
        <v>0</v>
      </c>
      <c r="AO97" s="162">
        <f t="shared" si="19"/>
        <v>0</v>
      </c>
      <c r="AP97" s="162">
        <f t="shared" si="19"/>
        <v>0</v>
      </c>
      <c r="AQ97" s="162">
        <f t="shared" si="19"/>
        <v>0</v>
      </c>
      <c r="AR97" s="162">
        <f t="shared" si="11"/>
        <v>0</v>
      </c>
      <c r="AS97" s="162">
        <f t="shared" si="16"/>
        <v>0</v>
      </c>
      <c r="AT97" s="162">
        <f t="shared" si="17"/>
        <v>0</v>
      </c>
    </row>
    <row r="98" spans="1:46" x14ac:dyDescent="0.25">
      <c r="A98" s="75" t="str">
        <f>'I3 Project list'!A98</f>
        <v>Drury</v>
      </c>
      <c r="B98" s="75" t="str">
        <f>'I3 Project list'!C98</f>
        <v>Drury_57</v>
      </c>
      <c r="C98" s="75">
        <f>'I3 Project list'!B98</f>
        <v>57</v>
      </c>
      <c r="D98" s="75" t="str">
        <f>'I3 Project list'!D98</f>
        <v xml:space="preserve">New access road to Drury West Station </v>
      </c>
      <c r="E98" s="75" t="str">
        <f>'I3 Project list'!E98</f>
        <v xml:space="preserve">2-lane urban- new road layout with active modes on both sides, (TDM) </v>
      </c>
      <c r="F98" s="75">
        <f>IF(AND(ISNUMBER(H98),H98&gt;0),H98-'I1 Assumptions'!$C$24,"")</f>
        <v>2025</v>
      </c>
      <c r="G98" s="162">
        <f>IF(ISNUMBER(H98),Con4_Contigency!I98,0)</f>
        <v>0</v>
      </c>
      <c r="H98" s="75">
        <f>'P1 Date Adjustment'!G97</f>
        <v>2026</v>
      </c>
      <c r="I98" s="75"/>
      <c r="J98" s="162">
        <f>IF(ISNUMBER(H98),Con4_Contigency!J98,0)</f>
        <v>0</v>
      </c>
      <c r="K98" s="162">
        <f t="shared" si="14"/>
        <v>0</v>
      </c>
      <c r="L98" s="162">
        <f t="shared" si="14"/>
        <v>0</v>
      </c>
      <c r="M98" s="162">
        <f t="shared" si="20"/>
        <v>0</v>
      </c>
      <c r="N98" s="162">
        <f t="shared" si="20"/>
        <v>0</v>
      </c>
      <c r="O98" s="162">
        <f t="shared" si="20"/>
        <v>0</v>
      </c>
      <c r="P98" s="162">
        <f t="shared" si="20"/>
        <v>0</v>
      </c>
      <c r="Q98" s="162">
        <f t="shared" si="20"/>
        <v>0</v>
      </c>
      <c r="R98" s="162">
        <f t="shared" si="20"/>
        <v>0</v>
      </c>
      <c r="S98" s="162">
        <f t="shared" si="20"/>
        <v>0</v>
      </c>
      <c r="T98" s="162">
        <f t="shared" si="20"/>
        <v>0</v>
      </c>
      <c r="U98" s="162">
        <f t="shared" si="20"/>
        <v>0</v>
      </c>
      <c r="V98" s="162">
        <f t="shared" si="20"/>
        <v>0</v>
      </c>
      <c r="W98" s="162">
        <f t="shared" si="20"/>
        <v>0</v>
      </c>
      <c r="X98" s="162">
        <f t="shared" si="20"/>
        <v>0</v>
      </c>
      <c r="Y98" s="162">
        <f t="shared" si="20"/>
        <v>0</v>
      </c>
      <c r="Z98" s="162">
        <f t="shared" si="20"/>
        <v>0</v>
      </c>
      <c r="AA98" s="162">
        <f t="shared" si="20"/>
        <v>0</v>
      </c>
      <c r="AB98" s="162">
        <f t="shared" si="20"/>
        <v>0</v>
      </c>
      <c r="AC98" s="162">
        <f t="shared" si="19"/>
        <v>0</v>
      </c>
      <c r="AD98" s="162">
        <f t="shared" si="19"/>
        <v>0</v>
      </c>
      <c r="AE98" s="162">
        <f t="shared" si="19"/>
        <v>0</v>
      </c>
      <c r="AF98" s="162">
        <f t="shared" si="19"/>
        <v>0</v>
      </c>
      <c r="AG98" s="162">
        <f t="shared" si="19"/>
        <v>0</v>
      </c>
      <c r="AH98" s="162">
        <f t="shared" si="19"/>
        <v>0</v>
      </c>
      <c r="AI98" s="162">
        <f t="shared" si="19"/>
        <v>0</v>
      </c>
      <c r="AJ98" s="162">
        <f t="shared" si="19"/>
        <v>0</v>
      </c>
      <c r="AK98" s="162">
        <f t="shared" si="19"/>
        <v>0</v>
      </c>
      <c r="AL98" s="162">
        <f t="shared" si="19"/>
        <v>0</v>
      </c>
      <c r="AM98" s="162">
        <f t="shared" si="19"/>
        <v>0</v>
      </c>
      <c r="AN98" s="162">
        <f t="shared" si="19"/>
        <v>0</v>
      </c>
      <c r="AO98" s="162">
        <f t="shared" si="19"/>
        <v>0</v>
      </c>
      <c r="AP98" s="162">
        <f t="shared" si="19"/>
        <v>0</v>
      </c>
      <c r="AQ98" s="162">
        <f t="shared" si="19"/>
        <v>0</v>
      </c>
      <c r="AR98" s="162">
        <f t="shared" si="11"/>
        <v>0</v>
      </c>
      <c r="AS98" s="162">
        <f t="shared" si="16"/>
        <v>0</v>
      </c>
      <c r="AT98" s="162">
        <f t="shared" si="17"/>
        <v>0</v>
      </c>
    </row>
    <row r="99" spans="1:46" x14ac:dyDescent="0.25">
      <c r="A99" s="75" t="str">
        <f>'I3 Project list'!A99</f>
        <v>Drury</v>
      </c>
      <c r="B99" s="75" t="str">
        <f>'I3 Project list'!C99</f>
        <v>Drury_58</v>
      </c>
      <c r="C99" s="75">
        <f>'I3 Project list'!B99</f>
        <v>58</v>
      </c>
      <c r="D99" s="75" t="str">
        <f>'I3 Project list'!D99</f>
        <v>Oira Rd upgrades from SH22 to proposed east-west collector</v>
      </c>
      <c r="E99" s="75" t="str">
        <f>'I3 Project list'!E99</f>
        <v>2-lane urban- upgrade existing road layout with active modes on both sides + intersection improvements (TDM)</v>
      </c>
      <c r="F99" s="75">
        <f>IF(AND(ISNUMBER(H99),H99&gt;0),H99-'I1 Assumptions'!$C$24,"")</f>
        <v>2035</v>
      </c>
      <c r="G99" s="162">
        <f>IF(ISNUMBER(H99),Con4_Contigency!I99,0)</f>
        <v>5594021.3807389373</v>
      </c>
      <c r="H99" s="75">
        <f>'P1 Date Adjustment'!G98</f>
        <v>2036</v>
      </c>
      <c r="I99" s="75"/>
      <c r="J99" s="162">
        <f>IF(ISNUMBER(H99),Con4_Contigency!J99,0)</f>
        <v>55431666.409140378</v>
      </c>
      <c r="K99" s="162">
        <f t="shared" si="14"/>
        <v>0</v>
      </c>
      <c r="L99" s="162">
        <f t="shared" si="14"/>
        <v>0</v>
      </c>
      <c r="M99" s="162">
        <f t="shared" si="20"/>
        <v>0</v>
      </c>
      <c r="N99" s="162">
        <f t="shared" si="20"/>
        <v>0</v>
      </c>
      <c r="O99" s="162">
        <f t="shared" si="20"/>
        <v>0</v>
      </c>
      <c r="P99" s="162">
        <f t="shared" si="20"/>
        <v>0</v>
      </c>
      <c r="Q99" s="162">
        <f t="shared" si="20"/>
        <v>0</v>
      </c>
      <c r="R99" s="162">
        <f t="shared" si="20"/>
        <v>0</v>
      </c>
      <c r="S99" s="162">
        <f t="shared" si="20"/>
        <v>0</v>
      </c>
      <c r="T99" s="162">
        <f t="shared" si="20"/>
        <v>0</v>
      </c>
      <c r="U99" s="162">
        <f t="shared" si="20"/>
        <v>0</v>
      </c>
      <c r="V99" s="162">
        <f t="shared" si="20"/>
        <v>0</v>
      </c>
      <c r="W99" s="162">
        <f t="shared" si="20"/>
        <v>0</v>
      </c>
      <c r="X99" s="162">
        <f t="shared" si="20"/>
        <v>5594021.3807389373</v>
      </c>
      <c r="Y99" s="162">
        <f t="shared" si="20"/>
        <v>55431666.409140378</v>
      </c>
      <c r="Z99" s="162">
        <f t="shared" si="20"/>
        <v>0</v>
      </c>
      <c r="AA99" s="162">
        <f t="shared" si="20"/>
        <v>0</v>
      </c>
      <c r="AB99" s="162">
        <f t="shared" si="20"/>
        <v>0</v>
      </c>
      <c r="AC99" s="162">
        <f t="shared" si="19"/>
        <v>0</v>
      </c>
      <c r="AD99" s="162">
        <f t="shared" si="19"/>
        <v>0</v>
      </c>
      <c r="AE99" s="162">
        <f t="shared" si="19"/>
        <v>0</v>
      </c>
      <c r="AF99" s="162">
        <f t="shared" si="19"/>
        <v>0</v>
      </c>
      <c r="AG99" s="162">
        <f t="shared" si="19"/>
        <v>0</v>
      </c>
      <c r="AH99" s="162">
        <f t="shared" si="19"/>
        <v>0</v>
      </c>
      <c r="AI99" s="162">
        <f t="shared" si="19"/>
        <v>0</v>
      </c>
      <c r="AJ99" s="162">
        <f t="shared" si="19"/>
        <v>0</v>
      </c>
      <c r="AK99" s="162">
        <f t="shared" si="19"/>
        <v>0</v>
      </c>
      <c r="AL99" s="162">
        <f t="shared" si="19"/>
        <v>0</v>
      </c>
      <c r="AM99" s="162">
        <f t="shared" si="19"/>
        <v>0</v>
      </c>
      <c r="AN99" s="162">
        <f t="shared" si="19"/>
        <v>0</v>
      </c>
      <c r="AO99" s="162">
        <f t="shared" si="19"/>
        <v>0</v>
      </c>
      <c r="AP99" s="162">
        <f t="shared" si="19"/>
        <v>0</v>
      </c>
      <c r="AQ99" s="162">
        <f t="shared" si="19"/>
        <v>0</v>
      </c>
      <c r="AR99" s="162">
        <f t="shared" si="11"/>
        <v>0</v>
      </c>
      <c r="AS99" s="162">
        <f t="shared" si="16"/>
        <v>61025687.789879315</v>
      </c>
      <c r="AT99" s="162">
        <f t="shared" si="17"/>
        <v>61025687.789879315</v>
      </c>
    </row>
    <row r="100" spans="1:46" x14ac:dyDescent="0.25">
      <c r="A100" s="75" t="str">
        <f>'I3 Project list'!A100</f>
        <v>Drury</v>
      </c>
      <c r="B100" s="75" t="str">
        <f>'I3 Project list'!C100</f>
        <v>Drury_59</v>
      </c>
      <c r="C100" s="75">
        <f>'I3 Project list'!B100</f>
        <v>59</v>
      </c>
      <c r="D100" s="75" t="str">
        <f>'I3 Project list'!D100</f>
        <v>New Intersection on Jesmond Rd/collector (PC61)</v>
      </c>
      <c r="E100" s="75" t="str">
        <f>'I3 Project list'!E100</f>
        <v xml:space="preserve"> 2-lane intersection (new intersection + active mode crossings)</v>
      </c>
      <c r="F100" s="75">
        <f>IF(AND(ISNUMBER(H100),H100&gt;0),H100-'I1 Assumptions'!$C$24,"")</f>
        <v>2037</v>
      </c>
      <c r="G100" s="162">
        <f>IF(ISNUMBER(H100),Con4_Contigency!I100,0)</f>
        <v>764820.1648522343</v>
      </c>
      <c r="H100" s="75">
        <f>'P1 Date Adjustment'!G99</f>
        <v>2038</v>
      </c>
      <c r="I100" s="75"/>
      <c r="J100" s="162">
        <f>IF(ISNUMBER(H100),Con4_Contigency!J100,0)</f>
        <v>7578672.5426266864</v>
      </c>
      <c r="K100" s="162">
        <f t="shared" si="14"/>
        <v>0</v>
      </c>
      <c r="L100" s="162">
        <f t="shared" si="14"/>
        <v>0</v>
      </c>
      <c r="M100" s="162">
        <f t="shared" si="20"/>
        <v>0</v>
      </c>
      <c r="N100" s="162">
        <f t="shared" si="20"/>
        <v>0</v>
      </c>
      <c r="O100" s="162">
        <f t="shared" si="20"/>
        <v>0</v>
      </c>
      <c r="P100" s="162">
        <f t="shared" si="20"/>
        <v>0</v>
      </c>
      <c r="Q100" s="162">
        <f t="shared" si="20"/>
        <v>0</v>
      </c>
      <c r="R100" s="162">
        <f t="shared" si="20"/>
        <v>0</v>
      </c>
      <c r="S100" s="162">
        <f t="shared" si="20"/>
        <v>0</v>
      </c>
      <c r="T100" s="162">
        <f t="shared" si="20"/>
        <v>0</v>
      </c>
      <c r="U100" s="162">
        <f t="shared" si="20"/>
        <v>0</v>
      </c>
      <c r="V100" s="162">
        <f t="shared" si="20"/>
        <v>0</v>
      </c>
      <c r="W100" s="162">
        <f t="shared" si="20"/>
        <v>0</v>
      </c>
      <c r="X100" s="162">
        <f t="shared" si="20"/>
        <v>0</v>
      </c>
      <c r="Y100" s="162">
        <f t="shared" si="20"/>
        <v>0</v>
      </c>
      <c r="Z100" s="162">
        <f t="shared" si="20"/>
        <v>764820.1648522343</v>
      </c>
      <c r="AA100" s="162">
        <f t="shared" si="20"/>
        <v>7578672.5426266864</v>
      </c>
      <c r="AB100" s="162">
        <f t="shared" si="20"/>
        <v>0</v>
      </c>
      <c r="AC100" s="162">
        <f t="shared" si="19"/>
        <v>0</v>
      </c>
      <c r="AD100" s="162">
        <f t="shared" si="19"/>
        <v>0</v>
      </c>
      <c r="AE100" s="162">
        <f t="shared" si="19"/>
        <v>0</v>
      </c>
      <c r="AF100" s="162">
        <f t="shared" si="19"/>
        <v>0</v>
      </c>
      <c r="AG100" s="162">
        <f t="shared" si="19"/>
        <v>0</v>
      </c>
      <c r="AH100" s="162">
        <f t="shared" si="19"/>
        <v>0</v>
      </c>
      <c r="AI100" s="162">
        <f t="shared" si="19"/>
        <v>0</v>
      </c>
      <c r="AJ100" s="162">
        <f t="shared" si="19"/>
        <v>0</v>
      </c>
      <c r="AK100" s="162">
        <f t="shared" si="19"/>
        <v>0</v>
      </c>
      <c r="AL100" s="162">
        <f t="shared" si="19"/>
        <v>0</v>
      </c>
      <c r="AM100" s="162">
        <f t="shared" si="19"/>
        <v>0</v>
      </c>
      <c r="AN100" s="162">
        <f t="shared" si="19"/>
        <v>0</v>
      </c>
      <c r="AO100" s="162">
        <f t="shared" si="19"/>
        <v>0</v>
      </c>
      <c r="AP100" s="162">
        <f t="shared" si="19"/>
        <v>0</v>
      </c>
      <c r="AQ100" s="162">
        <f t="shared" si="19"/>
        <v>0</v>
      </c>
      <c r="AR100" s="162">
        <f t="shared" si="11"/>
        <v>0</v>
      </c>
      <c r="AS100" s="162">
        <f t="shared" si="16"/>
        <v>8343492.7074789209</v>
      </c>
      <c r="AT100" s="162">
        <f t="shared" si="17"/>
        <v>8343492.7074789209</v>
      </c>
    </row>
    <row r="101" spans="1:46" x14ac:dyDescent="0.25">
      <c r="A101" s="75" t="str">
        <f>'I3 Project list'!A101</f>
        <v>Drury</v>
      </c>
      <c r="B101" s="75" t="str">
        <f>'I3 Project list'!C101</f>
        <v>Drury_60a</v>
      </c>
      <c r="C101" s="75" t="str">
        <f>'I3 Project list'!B101</f>
        <v>60a</v>
      </c>
      <c r="D101" s="75" t="str">
        <f>'I3 Project list'!D101</f>
        <v>SH22 Intersection upgrade - Oira Rd (3 leg)</v>
      </c>
      <c r="E101" s="75" t="str">
        <f>'I3 Project list'!E101</f>
        <v>Interim Roundabout</v>
      </c>
      <c r="F101" s="75">
        <f>IF(AND(ISNUMBER(H101),H101&gt;0),H101-'I1 Assumptions'!$C$24,"")</f>
        <v>2025</v>
      </c>
      <c r="G101" s="162">
        <f>IF(ISNUMBER(H101),Con4_Contigency!I101,0)</f>
        <v>764820.1648522343</v>
      </c>
      <c r="H101" s="75">
        <f>'P1 Date Adjustment'!G100</f>
        <v>2026</v>
      </c>
      <c r="I101" s="75"/>
      <c r="J101" s="162">
        <f>IF(ISNUMBER(H101),Con4_Contigency!J101,0)</f>
        <v>7578672.5426266864</v>
      </c>
      <c r="K101" s="162">
        <f t="shared" si="14"/>
        <v>0</v>
      </c>
      <c r="L101" s="162">
        <f t="shared" si="14"/>
        <v>0</v>
      </c>
      <c r="M101" s="162">
        <f t="shared" si="20"/>
        <v>0</v>
      </c>
      <c r="N101" s="162">
        <f t="shared" si="20"/>
        <v>764820.1648522343</v>
      </c>
      <c r="O101" s="162">
        <f t="shared" si="20"/>
        <v>7578672.5426266864</v>
      </c>
      <c r="P101" s="162">
        <f t="shared" si="20"/>
        <v>0</v>
      </c>
      <c r="Q101" s="162">
        <f t="shared" si="20"/>
        <v>0</v>
      </c>
      <c r="R101" s="162">
        <f t="shared" si="20"/>
        <v>0</v>
      </c>
      <c r="S101" s="162">
        <f t="shared" si="20"/>
        <v>0</v>
      </c>
      <c r="T101" s="162">
        <f t="shared" si="20"/>
        <v>0</v>
      </c>
      <c r="U101" s="162">
        <f t="shared" si="20"/>
        <v>0</v>
      </c>
      <c r="V101" s="162">
        <f t="shared" si="20"/>
        <v>0</v>
      </c>
      <c r="W101" s="162">
        <f t="shared" si="20"/>
        <v>0</v>
      </c>
      <c r="X101" s="162">
        <f t="shared" si="20"/>
        <v>0</v>
      </c>
      <c r="Y101" s="162">
        <f t="shared" si="20"/>
        <v>0</v>
      </c>
      <c r="Z101" s="162">
        <f t="shared" si="20"/>
        <v>0</v>
      </c>
      <c r="AA101" s="162">
        <f t="shared" si="20"/>
        <v>0</v>
      </c>
      <c r="AB101" s="162">
        <f t="shared" si="20"/>
        <v>0</v>
      </c>
      <c r="AC101" s="162">
        <f t="shared" si="19"/>
        <v>0</v>
      </c>
      <c r="AD101" s="162">
        <f t="shared" si="19"/>
        <v>0</v>
      </c>
      <c r="AE101" s="162">
        <f t="shared" si="19"/>
        <v>0</v>
      </c>
      <c r="AF101" s="162">
        <f t="shared" si="19"/>
        <v>0</v>
      </c>
      <c r="AG101" s="162">
        <f t="shared" si="19"/>
        <v>0</v>
      </c>
      <c r="AH101" s="162">
        <f t="shared" si="19"/>
        <v>0</v>
      </c>
      <c r="AI101" s="162">
        <f t="shared" si="19"/>
        <v>0</v>
      </c>
      <c r="AJ101" s="162">
        <f t="shared" si="19"/>
        <v>0</v>
      </c>
      <c r="AK101" s="162">
        <f t="shared" si="19"/>
        <v>0</v>
      </c>
      <c r="AL101" s="162">
        <f t="shared" si="19"/>
        <v>0</v>
      </c>
      <c r="AM101" s="162">
        <f t="shared" si="19"/>
        <v>0</v>
      </c>
      <c r="AN101" s="162">
        <f t="shared" si="19"/>
        <v>0</v>
      </c>
      <c r="AO101" s="162">
        <f t="shared" si="19"/>
        <v>0</v>
      </c>
      <c r="AP101" s="162">
        <f t="shared" si="19"/>
        <v>0</v>
      </c>
      <c r="AQ101" s="162">
        <f t="shared" si="19"/>
        <v>0</v>
      </c>
      <c r="AR101" s="162">
        <f t="shared" si="11"/>
        <v>0</v>
      </c>
      <c r="AS101" s="162">
        <f t="shared" si="16"/>
        <v>8343492.7074789209</v>
      </c>
      <c r="AT101" s="162">
        <f t="shared" si="17"/>
        <v>8343492.7074789209</v>
      </c>
    </row>
    <row r="102" spans="1:46" x14ac:dyDescent="0.25">
      <c r="A102" s="75" t="str">
        <f>'I3 Project list'!A102</f>
        <v>Drury</v>
      </c>
      <c r="B102" s="75" t="str">
        <f>'I3 Project list'!C102</f>
        <v>Drury_60b</v>
      </c>
      <c r="C102" s="75" t="str">
        <f>'I3 Project list'!B102</f>
        <v>60b</v>
      </c>
      <c r="D102" s="75" t="str">
        <f>'I3 Project list'!D102</f>
        <v>SH22 Intersection upgrade - Oira Rd (4 leg)</v>
      </c>
      <c r="E102" s="75" t="str">
        <f>'I3 Project list'!E102</f>
        <v>Ultimate intersection form</v>
      </c>
      <c r="F102" s="75">
        <f>IF(AND(ISNUMBER(H102),H102&gt;0),H102-'I1 Assumptions'!$C$24,"")</f>
        <v>2036</v>
      </c>
      <c r="G102" s="162">
        <f>IF(ISNUMBER(H102),Con4_Contigency!I102,0)</f>
        <v>382410.08242611715</v>
      </c>
      <c r="H102" s="75">
        <f>'P1 Date Adjustment'!G101</f>
        <v>2037</v>
      </c>
      <c r="I102" s="75"/>
      <c r="J102" s="162">
        <f>IF(ISNUMBER(H102),Con4_Contigency!J102,0)</f>
        <v>3789336.2713133432</v>
      </c>
      <c r="K102" s="162">
        <f t="shared" si="14"/>
        <v>0</v>
      </c>
      <c r="L102" s="162">
        <f t="shared" si="14"/>
        <v>0</v>
      </c>
      <c r="M102" s="162">
        <f t="shared" si="20"/>
        <v>0</v>
      </c>
      <c r="N102" s="162">
        <f t="shared" si="20"/>
        <v>0</v>
      </c>
      <c r="O102" s="162">
        <f t="shared" si="20"/>
        <v>0</v>
      </c>
      <c r="P102" s="162">
        <f t="shared" si="20"/>
        <v>0</v>
      </c>
      <c r="Q102" s="162">
        <f t="shared" si="20"/>
        <v>0</v>
      </c>
      <c r="R102" s="162">
        <f t="shared" si="20"/>
        <v>0</v>
      </c>
      <c r="S102" s="162">
        <f t="shared" si="20"/>
        <v>0</v>
      </c>
      <c r="T102" s="162">
        <f t="shared" si="20"/>
        <v>0</v>
      </c>
      <c r="U102" s="162">
        <f t="shared" si="20"/>
        <v>0</v>
      </c>
      <c r="V102" s="162">
        <f t="shared" si="20"/>
        <v>0</v>
      </c>
      <c r="W102" s="162">
        <f t="shared" si="20"/>
        <v>0</v>
      </c>
      <c r="X102" s="162">
        <f t="shared" si="20"/>
        <v>0</v>
      </c>
      <c r="Y102" s="162">
        <f t="shared" si="20"/>
        <v>382410.08242611715</v>
      </c>
      <c r="Z102" s="162">
        <f t="shared" si="20"/>
        <v>3789336.2713133432</v>
      </c>
      <c r="AA102" s="162">
        <f t="shared" si="20"/>
        <v>0</v>
      </c>
      <c r="AB102" s="162">
        <f t="shared" ref="AB102:AQ112" si="21">IF($I102&gt;0,IF(AND(AB$4&gt;=$F102,AB$4&lt;($F102+$I102)),($G102/$I102),0)+IF(AND(AB$4&gt;=$H102,AB$4&lt;($H102+$I102)),($J102/$I102),0),(IF(AB$4=$F102,$G102,0))+(IF(AB$4=$H102,$J102,0)))</f>
        <v>0</v>
      </c>
      <c r="AC102" s="162">
        <f t="shared" si="21"/>
        <v>0</v>
      </c>
      <c r="AD102" s="162">
        <f t="shared" si="21"/>
        <v>0</v>
      </c>
      <c r="AE102" s="162">
        <f t="shared" si="21"/>
        <v>0</v>
      </c>
      <c r="AF102" s="162">
        <f t="shared" si="21"/>
        <v>0</v>
      </c>
      <c r="AG102" s="162">
        <f t="shared" si="21"/>
        <v>0</v>
      </c>
      <c r="AH102" s="162">
        <f t="shared" si="21"/>
        <v>0</v>
      </c>
      <c r="AI102" s="162">
        <f t="shared" si="21"/>
        <v>0</v>
      </c>
      <c r="AJ102" s="162">
        <f t="shared" si="21"/>
        <v>0</v>
      </c>
      <c r="AK102" s="162">
        <f t="shared" si="21"/>
        <v>0</v>
      </c>
      <c r="AL102" s="162">
        <f t="shared" si="21"/>
        <v>0</v>
      </c>
      <c r="AM102" s="162">
        <f t="shared" si="21"/>
        <v>0</v>
      </c>
      <c r="AN102" s="162">
        <f t="shared" si="21"/>
        <v>0</v>
      </c>
      <c r="AO102" s="162">
        <f t="shared" si="21"/>
        <v>0</v>
      </c>
      <c r="AP102" s="162">
        <f t="shared" si="21"/>
        <v>0</v>
      </c>
      <c r="AQ102" s="162">
        <f t="shared" si="21"/>
        <v>0</v>
      </c>
      <c r="AR102" s="162">
        <f t="shared" si="11"/>
        <v>0</v>
      </c>
      <c r="AS102" s="162">
        <f t="shared" si="16"/>
        <v>4171746.3537394605</v>
      </c>
      <c r="AT102" s="162">
        <f t="shared" si="17"/>
        <v>4171746.3537394605</v>
      </c>
    </row>
    <row r="103" spans="1:46" x14ac:dyDescent="0.25">
      <c r="A103" s="75" t="str">
        <f>'I3 Project list'!A103</f>
        <v>Drury</v>
      </c>
      <c r="B103" s="75" t="str">
        <f>'I3 Project list'!C103</f>
        <v>Drury_63</v>
      </c>
      <c r="C103" s="75">
        <f>'I3 Project list'!B103</f>
        <v>63</v>
      </c>
      <c r="D103" s="75" t="str">
        <f>'I3 Project list'!D103</f>
        <v>New collectors internal to Waipupuke PC61 (3 links )+ Intersections</v>
      </c>
      <c r="E103" s="75" t="str">
        <f>'I3 Project list'!E103</f>
        <v>2-lane urban - new collector with active mode on both sides + intersection improvements (TDM)</v>
      </c>
      <c r="F103" s="75">
        <f>IF(AND(ISNUMBER(H103),H103&gt;0),H103-'I1 Assumptions'!$C$24,"")</f>
        <v>2025</v>
      </c>
      <c r="G103" s="162">
        <f>IF(ISNUMBER(H103),Con4_Contigency!I103,0)</f>
        <v>6460521.9107470457</v>
      </c>
      <c r="H103" s="75">
        <f>'P1 Date Adjustment'!G102</f>
        <v>2026</v>
      </c>
      <c r="I103" s="75"/>
      <c r="J103" s="162">
        <f>IF(ISNUMBER(H103),Con4_Contigency!J103,0)</f>
        <v>64017898.933766171</v>
      </c>
      <c r="K103" s="162">
        <f t="shared" ref="K103:AB112" si="22">IF($I103&gt;0,IF(AND(K$4&gt;=$F103,K$4&lt;($F103+$I103)),($G103/$I103),0)+IF(AND(K$4&gt;=$H103,K$4&lt;($H103+$I103)),($J103/$I103),0),(IF(K$4=$F103,$G103,0))+(IF(K$4=$H103,$J103,0)))</f>
        <v>0</v>
      </c>
      <c r="L103" s="162">
        <f t="shared" si="22"/>
        <v>0</v>
      </c>
      <c r="M103" s="162">
        <f t="shared" si="22"/>
        <v>0</v>
      </c>
      <c r="N103" s="162">
        <f t="shared" si="22"/>
        <v>6460521.9107470457</v>
      </c>
      <c r="O103" s="162">
        <f t="shared" si="22"/>
        <v>64017898.933766171</v>
      </c>
      <c r="P103" s="162">
        <f t="shared" si="22"/>
        <v>0</v>
      </c>
      <c r="Q103" s="162">
        <f t="shared" si="22"/>
        <v>0</v>
      </c>
      <c r="R103" s="162">
        <f t="shared" si="22"/>
        <v>0</v>
      </c>
      <c r="S103" s="162">
        <f t="shared" si="22"/>
        <v>0</v>
      </c>
      <c r="T103" s="162">
        <f t="shared" si="22"/>
        <v>0</v>
      </c>
      <c r="U103" s="162">
        <f t="shared" si="22"/>
        <v>0</v>
      </c>
      <c r="V103" s="162">
        <f t="shared" si="22"/>
        <v>0</v>
      </c>
      <c r="W103" s="162">
        <f t="shared" si="22"/>
        <v>0</v>
      </c>
      <c r="X103" s="162">
        <f t="shared" si="22"/>
        <v>0</v>
      </c>
      <c r="Y103" s="162">
        <f t="shared" si="22"/>
        <v>0</v>
      </c>
      <c r="Z103" s="162">
        <f t="shared" si="22"/>
        <v>0</v>
      </c>
      <c r="AA103" s="162">
        <f t="shared" si="22"/>
        <v>0</v>
      </c>
      <c r="AB103" s="162">
        <f t="shared" si="22"/>
        <v>0</v>
      </c>
      <c r="AC103" s="162">
        <f t="shared" si="21"/>
        <v>0</v>
      </c>
      <c r="AD103" s="162">
        <f t="shared" si="21"/>
        <v>0</v>
      </c>
      <c r="AE103" s="162">
        <f t="shared" si="21"/>
        <v>0</v>
      </c>
      <c r="AF103" s="162">
        <f t="shared" si="21"/>
        <v>0</v>
      </c>
      <c r="AG103" s="162">
        <f t="shared" si="21"/>
        <v>0</v>
      </c>
      <c r="AH103" s="162">
        <f t="shared" si="21"/>
        <v>0</v>
      </c>
      <c r="AI103" s="162">
        <f t="shared" si="21"/>
        <v>0</v>
      </c>
      <c r="AJ103" s="162">
        <f t="shared" si="21"/>
        <v>0</v>
      </c>
      <c r="AK103" s="162">
        <f t="shared" si="21"/>
        <v>0</v>
      </c>
      <c r="AL103" s="162">
        <f t="shared" si="21"/>
        <v>0</v>
      </c>
      <c r="AM103" s="162">
        <f t="shared" si="21"/>
        <v>0</v>
      </c>
      <c r="AN103" s="162">
        <f t="shared" si="21"/>
        <v>0</v>
      </c>
      <c r="AO103" s="162">
        <f t="shared" si="21"/>
        <v>0</v>
      </c>
      <c r="AP103" s="162">
        <f t="shared" si="21"/>
        <v>0</v>
      </c>
      <c r="AQ103" s="162">
        <f t="shared" si="21"/>
        <v>0</v>
      </c>
      <c r="AR103" s="162">
        <f t="shared" si="11"/>
        <v>0</v>
      </c>
      <c r="AS103" s="162">
        <f t="shared" si="16"/>
        <v>70478420.844513223</v>
      </c>
      <c r="AT103" s="162">
        <f t="shared" si="17"/>
        <v>70478420.844513223</v>
      </c>
    </row>
    <row r="104" spans="1:46" x14ac:dyDescent="0.25">
      <c r="A104" s="75" t="str">
        <f>'I3 Project list'!A104</f>
        <v>Drury</v>
      </c>
      <c r="B104" s="75" t="str">
        <f>'I3 Project list'!C104</f>
        <v>Drury_65a(i)</v>
      </c>
      <c r="C104" s="75" t="str">
        <f>'I3 Project list'!B104</f>
        <v>65a(i)</v>
      </c>
      <c r="D104" s="75" t="str">
        <f>'I3 Project list'!D104</f>
        <v>New Bremner Rd arterial from Auranga development to Jesmond Rd (excl bridge)</v>
      </c>
      <c r="E104" s="75" t="str">
        <f>'I3 Project list'!E104</f>
        <v>2-lane urban- new road layout with active modes on both sides (TDM)</v>
      </c>
      <c r="F104" s="75">
        <f>IF(AND(ISNUMBER(H104),H104&gt;0),H104-'I1 Assumptions'!$C$24,"")</f>
        <v>2035</v>
      </c>
      <c r="G104" s="162">
        <f>IF(ISNUMBER(H104),Con4_Contigency!I104,0)</f>
        <v>2267032.5544146933</v>
      </c>
      <c r="H104" s="75">
        <f>'P1 Date Adjustment'!G103</f>
        <v>2036</v>
      </c>
      <c r="I104" s="75"/>
      <c r="J104" s="162">
        <f>IF(ISNUMBER(H104),Con4_Contigency!J104,0)</f>
        <v>22464231.675563775</v>
      </c>
      <c r="K104" s="162">
        <f t="shared" si="22"/>
        <v>0</v>
      </c>
      <c r="L104" s="162">
        <f t="shared" si="22"/>
        <v>0</v>
      </c>
      <c r="M104" s="162">
        <f t="shared" si="22"/>
        <v>0</v>
      </c>
      <c r="N104" s="162">
        <f t="shared" si="22"/>
        <v>0</v>
      </c>
      <c r="O104" s="162">
        <f t="shared" si="22"/>
        <v>0</v>
      </c>
      <c r="P104" s="162">
        <f t="shared" si="22"/>
        <v>0</v>
      </c>
      <c r="Q104" s="162">
        <f t="shared" si="22"/>
        <v>0</v>
      </c>
      <c r="R104" s="162">
        <f t="shared" si="22"/>
        <v>0</v>
      </c>
      <c r="S104" s="162">
        <f t="shared" si="22"/>
        <v>0</v>
      </c>
      <c r="T104" s="162">
        <f t="shared" si="22"/>
        <v>0</v>
      </c>
      <c r="U104" s="162">
        <f t="shared" si="22"/>
        <v>0</v>
      </c>
      <c r="V104" s="162">
        <f t="shared" si="22"/>
        <v>0</v>
      </c>
      <c r="W104" s="162">
        <f t="shared" si="22"/>
        <v>0</v>
      </c>
      <c r="X104" s="162">
        <f t="shared" si="22"/>
        <v>2267032.5544146933</v>
      </c>
      <c r="Y104" s="162">
        <f t="shared" si="22"/>
        <v>22464231.675563775</v>
      </c>
      <c r="Z104" s="162">
        <f t="shared" si="22"/>
        <v>0</v>
      </c>
      <c r="AA104" s="162">
        <f t="shared" si="22"/>
        <v>0</v>
      </c>
      <c r="AB104" s="162">
        <f t="shared" si="22"/>
        <v>0</v>
      </c>
      <c r="AC104" s="162">
        <f t="shared" si="21"/>
        <v>0</v>
      </c>
      <c r="AD104" s="162">
        <f t="shared" si="21"/>
        <v>0</v>
      </c>
      <c r="AE104" s="162">
        <f t="shared" si="21"/>
        <v>0</v>
      </c>
      <c r="AF104" s="162">
        <f t="shared" si="21"/>
        <v>0</v>
      </c>
      <c r="AG104" s="162">
        <f t="shared" si="21"/>
        <v>0</v>
      </c>
      <c r="AH104" s="162">
        <f t="shared" si="21"/>
        <v>0</v>
      </c>
      <c r="AI104" s="162">
        <f t="shared" si="21"/>
        <v>0</v>
      </c>
      <c r="AJ104" s="162">
        <f t="shared" si="21"/>
        <v>0</v>
      </c>
      <c r="AK104" s="162">
        <f t="shared" si="21"/>
        <v>0</v>
      </c>
      <c r="AL104" s="162">
        <f t="shared" si="21"/>
        <v>0</v>
      </c>
      <c r="AM104" s="162">
        <f t="shared" si="21"/>
        <v>0</v>
      </c>
      <c r="AN104" s="162">
        <f t="shared" si="21"/>
        <v>0</v>
      </c>
      <c r="AO104" s="162">
        <f t="shared" si="21"/>
        <v>0</v>
      </c>
      <c r="AP104" s="162">
        <f t="shared" si="21"/>
        <v>0</v>
      </c>
      <c r="AQ104" s="162">
        <f t="shared" si="21"/>
        <v>0</v>
      </c>
      <c r="AR104" s="162">
        <f t="shared" si="11"/>
        <v>0</v>
      </c>
      <c r="AS104" s="162">
        <f t="shared" si="16"/>
        <v>24731264.229978468</v>
      </c>
      <c r="AT104" s="162">
        <f t="shared" si="17"/>
        <v>24731264.229978468</v>
      </c>
    </row>
    <row r="105" spans="1:46" x14ac:dyDescent="0.25">
      <c r="A105" s="75" t="str">
        <f>'I3 Project list'!A105</f>
        <v>Drury</v>
      </c>
      <c r="B105" s="75" t="str">
        <f>'I3 Project list'!C105</f>
        <v>Drury_65a(ii)</v>
      </c>
      <c r="C105" s="75" t="str">
        <f>'I3 Project list'!B105</f>
        <v>65a(ii)</v>
      </c>
      <c r="D105" s="75" t="str">
        <f>'I3 Project list'!D105</f>
        <v>New Bremner Rd arterial from Auranga development to Jesmond Rd (bridge only)</v>
      </c>
      <c r="E105" s="75" t="str">
        <f>'I3 Project list'!E105</f>
        <v>2-lane urban- new road layout with active modes on both sides (TDM)</v>
      </c>
      <c r="F105" s="75">
        <f>IF(AND(ISNUMBER(H105),H105&gt;0),H105-'I1 Assumptions'!$C$24,"")</f>
        <v>2035</v>
      </c>
      <c r="G105" s="162">
        <f>IF(ISNUMBER(H105),Con4_Contigency!I105,0)</f>
        <v>671038.32233725605</v>
      </c>
      <c r="H105" s="75">
        <f>'P1 Date Adjustment'!G104</f>
        <v>2036</v>
      </c>
      <c r="I105" s="75"/>
      <c r="J105" s="162">
        <f>IF(ISNUMBER(H105),Con4_Contigency!J105,0)</f>
        <v>6649379.7395237181</v>
      </c>
      <c r="K105" s="162">
        <f t="shared" si="22"/>
        <v>0</v>
      </c>
      <c r="L105" s="162">
        <f t="shared" si="22"/>
        <v>0</v>
      </c>
      <c r="M105" s="162">
        <f t="shared" si="22"/>
        <v>0</v>
      </c>
      <c r="N105" s="162">
        <f t="shared" si="22"/>
        <v>0</v>
      </c>
      <c r="O105" s="162">
        <f t="shared" si="22"/>
        <v>0</v>
      </c>
      <c r="P105" s="162">
        <f t="shared" si="22"/>
        <v>0</v>
      </c>
      <c r="Q105" s="162">
        <f t="shared" si="22"/>
        <v>0</v>
      </c>
      <c r="R105" s="162">
        <f t="shared" si="22"/>
        <v>0</v>
      </c>
      <c r="S105" s="162">
        <f t="shared" si="22"/>
        <v>0</v>
      </c>
      <c r="T105" s="162">
        <f t="shared" si="22"/>
        <v>0</v>
      </c>
      <c r="U105" s="162">
        <f t="shared" si="22"/>
        <v>0</v>
      </c>
      <c r="V105" s="162">
        <f t="shared" si="22"/>
        <v>0</v>
      </c>
      <c r="W105" s="162">
        <f t="shared" si="22"/>
        <v>0</v>
      </c>
      <c r="X105" s="162">
        <f t="shared" si="22"/>
        <v>671038.32233725605</v>
      </c>
      <c r="Y105" s="162">
        <f t="shared" si="22"/>
        <v>6649379.7395237181</v>
      </c>
      <c r="Z105" s="162">
        <f t="shared" si="22"/>
        <v>0</v>
      </c>
      <c r="AA105" s="162">
        <f t="shared" si="22"/>
        <v>0</v>
      </c>
      <c r="AB105" s="162">
        <f t="shared" si="22"/>
        <v>0</v>
      </c>
      <c r="AC105" s="162">
        <f t="shared" si="21"/>
        <v>0</v>
      </c>
      <c r="AD105" s="162">
        <f t="shared" si="21"/>
        <v>0</v>
      </c>
      <c r="AE105" s="162">
        <f t="shared" si="21"/>
        <v>0</v>
      </c>
      <c r="AF105" s="162">
        <f t="shared" si="21"/>
        <v>0</v>
      </c>
      <c r="AG105" s="162">
        <f t="shared" si="21"/>
        <v>0</v>
      </c>
      <c r="AH105" s="162">
        <f t="shared" si="21"/>
        <v>0</v>
      </c>
      <c r="AI105" s="162">
        <f t="shared" si="21"/>
        <v>0</v>
      </c>
      <c r="AJ105" s="162">
        <f t="shared" si="21"/>
        <v>0</v>
      </c>
      <c r="AK105" s="162">
        <f t="shared" si="21"/>
        <v>0</v>
      </c>
      <c r="AL105" s="162">
        <f t="shared" si="21"/>
        <v>0</v>
      </c>
      <c r="AM105" s="162">
        <f t="shared" si="21"/>
        <v>0</v>
      </c>
      <c r="AN105" s="162">
        <f t="shared" si="21"/>
        <v>0</v>
      </c>
      <c r="AO105" s="162">
        <f t="shared" si="21"/>
        <v>0</v>
      </c>
      <c r="AP105" s="162">
        <f t="shared" si="21"/>
        <v>0</v>
      </c>
      <c r="AQ105" s="162">
        <f t="shared" si="21"/>
        <v>0</v>
      </c>
      <c r="AR105" s="162">
        <f t="shared" si="11"/>
        <v>0</v>
      </c>
      <c r="AS105" s="162">
        <f t="shared" si="16"/>
        <v>7320418.0618609739</v>
      </c>
      <c r="AT105" s="162">
        <f t="shared" si="17"/>
        <v>7320418.0618609739</v>
      </c>
    </row>
    <row r="106" spans="1:46" x14ac:dyDescent="0.25">
      <c r="A106" s="75" t="str">
        <f>'I3 Project list'!A106</f>
        <v>Drury</v>
      </c>
      <c r="B106" s="75" t="str">
        <f>'I3 Project list'!C106</f>
        <v>Drury_65b(i)</v>
      </c>
      <c r="C106" s="75" t="str">
        <f>'I3 Project list'!B106</f>
        <v>65b(i)</v>
      </c>
      <c r="D106" s="75" t="str">
        <f>'I3 Project list'!D106</f>
        <v>New Bremner Rd arterial from Auranga development to Jesmond Rd (excl bridge)</v>
      </c>
      <c r="E106" s="75" t="str">
        <f>'I3 Project list'!E106</f>
        <v>4-lane urban- upgrade 2-lane urban to 4-lane with active modes on both sides, (TDM)</v>
      </c>
      <c r="F106" s="75">
        <f>IF(AND(ISNUMBER(H106),H106&gt;0),H106-'I1 Assumptions'!$C$24,"")</f>
        <v>2046</v>
      </c>
      <c r="G106" s="162">
        <f>IF(ISNUMBER(H106),Con4_Contigency!I106,0)</f>
        <v>994266.21430790471</v>
      </c>
      <c r="H106" s="75">
        <f>'P1 Date Adjustment'!G105</f>
        <v>2047</v>
      </c>
      <c r="I106" s="75"/>
      <c r="J106" s="162">
        <f>IF(ISNUMBER(H106),Con4_Contigency!J106,0)</f>
        <v>9852274.3054146916</v>
      </c>
      <c r="K106" s="162">
        <f t="shared" si="22"/>
        <v>0</v>
      </c>
      <c r="L106" s="162">
        <f t="shared" si="22"/>
        <v>0</v>
      </c>
      <c r="M106" s="162">
        <f t="shared" si="22"/>
        <v>0</v>
      </c>
      <c r="N106" s="162">
        <f t="shared" si="22"/>
        <v>0</v>
      </c>
      <c r="O106" s="162">
        <f t="shared" si="22"/>
        <v>0</v>
      </c>
      <c r="P106" s="162">
        <f t="shared" si="22"/>
        <v>0</v>
      </c>
      <c r="Q106" s="162">
        <f t="shared" si="22"/>
        <v>0</v>
      </c>
      <c r="R106" s="162">
        <f t="shared" si="22"/>
        <v>0</v>
      </c>
      <c r="S106" s="162">
        <f t="shared" si="22"/>
        <v>0</v>
      </c>
      <c r="T106" s="162">
        <f t="shared" si="22"/>
        <v>0</v>
      </c>
      <c r="U106" s="162">
        <f t="shared" si="22"/>
        <v>0</v>
      </c>
      <c r="V106" s="162">
        <f t="shared" si="22"/>
        <v>0</v>
      </c>
      <c r="W106" s="162">
        <f t="shared" si="22"/>
        <v>0</v>
      </c>
      <c r="X106" s="162">
        <f t="shared" si="22"/>
        <v>0</v>
      </c>
      <c r="Y106" s="162">
        <f t="shared" si="22"/>
        <v>0</v>
      </c>
      <c r="Z106" s="162">
        <f t="shared" si="22"/>
        <v>0</v>
      </c>
      <c r="AA106" s="162">
        <f t="shared" si="22"/>
        <v>0</v>
      </c>
      <c r="AB106" s="162">
        <f t="shared" si="22"/>
        <v>0</v>
      </c>
      <c r="AC106" s="162">
        <f t="shared" si="21"/>
        <v>0</v>
      </c>
      <c r="AD106" s="162">
        <f t="shared" si="21"/>
        <v>0</v>
      </c>
      <c r="AE106" s="162">
        <f t="shared" si="21"/>
        <v>0</v>
      </c>
      <c r="AF106" s="162">
        <f t="shared" si="21"/>
        <v>0</v>
      </c>
      <c r="AG106" s="162">
        <f t="shared" si="21"/>
        <v>0</v>
      </c>
      <c r="AH106" s="162">
        <f t="shared" si="21"/>
        <v>0</v>
      </c>
      <c r="AI106" s="162">
        <f t="shared" si="21"/>
        <v>994266.21430790471</v>
      </c>
      <c r="AJ106" s="162">
        <f t="shared" si="21"/>
        <v>9852274.3054146916</v>
      </c>
      <c r="AK106" s="162">
        <f t="shared" si="21"/>
        <v>0</v>
      </c>
      <c r="AL106" s="162">
        <f t="shared" si="21"/>
        <v>0</v>
      </c>
      <c r="AM106" s="162">
        <f t="shared" si="21"/>
        <v>0</v>
      </c>
      <c r="AN106" s="162">
        <f t="shared" si="21"/>
        <v>0</v>
      </c>
      <c r="AO106" s="162">
        <f t="shared" si="21"/>
        <v>0</v>
      </c>
      <c r="AP106" s="162">
        <f t="shared" si="21"/>
        <v>0</v>
      </c>
      <c r="AQ106" s="162">
        <f t="shared" si="21"/>
        <v>0</v>
      </c>
      <c r="AR106" s="162">
        <f t="shared" si="11"/>
        <v>0</v>
      </c>
      <c r="AS106" s="162">
        <f t="shared" si="16"/>
        <v>10846540.519722596</v>
      </c>
      <c r="AT106" s="162">
        <f t="shared" si="17"/>
        <v>10846540.519722596</v>
      </c>
    </row>
    <row r="107" spans="1:46" x14ac:dyDescent="0.25">
      <c r="A107" s="75" t="str">
        <f>'I3 Project list'!A107</f>
        <v>Drury</v>
      </c>
      <c r="B107" s="75" t="str">
        <f>'I3 Project list'!C107</f>
        <v>Drury_65b(ii)</v>
      </c>
      <c r="C107" s="75" t="str">
        <f>'I3 Project list'!B107</f>
        <v>65b(ii)</v>
      </c>
      <c r="D107" s="75" t="str">
        <f>'I3 Project list'!D107</f>
        <v>New Bremner Rd arterial from Auranga development to Jesmond Rd (bridge widening)</v>
      </c>
      <c r="E107" s="75" t="str">
        <f>'I3 Project list'!E107</f>
        <v>4-lane urban- upgrade 2-lane urban to 4-lane with active modes on both sides, (TDM)</v>
      </c>
      <c r="F107" s="75">
        <f>IF(AND(ISNUMBER(H107),H107&gt;0),H107-'I1 Assumptions'!$C$24,"")</f>
        <v>2046</v>
      </c>
      <c r="G107" s="162">
        <f>IF(ISNUMBER(H107),Con4_Contigency!I107,0)</f>
        <v>247801.7334121239</v>
      </c>
      <c r="H107" s="75">
        <f>'P1 Date Adjustment'!G106</f>
        <v>2047</v>
      </c>
      <c r="I107" s="75"/>
      <c r="J107" s="162">
        <f>IF(ISNUMBER(H107),Con4_Contigency!J107,0)</f>
        <v>2455489.9038110459</v>
      </c>
      <c r="K107" s="162">
        <f t="shared" si="22"/>
        <v>0</v>
      </c>
      <c r="L107" s="162">
        <f t="shared" si="22"/>
        <v>0</v>
      </c>
      <c r="M107" s="162">
        <f t="shared" si="22"/>
        <v>0</v>
      </c>
      <c r="N107" s="162">
        <f t="shared" si="22"/>
        <v>0</v>
      </c>
      <c r="O107" s="162">
        <f t="shared" si="22"/>
        <v>0</v>
      </c>
      <c r="P107" s="162">
        <f t="shared" si="22"/>
        <v>0</v>
      </c>
      <c r="Q107" s="162">
        <f t="shared" si="22"/>
        <v>0</v>
      </c>
      <c r="R107" s="162">
        <f t="shared" si="22"/>
        <v>0</v>
      </c>
      <c r="S107" s="162">
        <f t="shared" si="22"/>
        <v>0</v>
      </c>
      <c r="T107" s="162">
        <f t="shared" si="22"/>
        <v>0</v>
      </c>
      <c r="U107" s="162">
        <f t="shared" si="22"/>
        <v>0</v>
      </c>
      <c r="V107" s="162">
        <f t="shared" si="22"/>
        <v>0</v>
      </c>
      <c r="W107" s="162">
        <f t="shared" si="22"/>
        <v>0</v>
      </c>
      <c r="X107" s="162">
        <f t="shared" si="22"/>
        <v>0</v>
      </c>
      <c r="Y107" s="162">
        <f t="shared" si="22"/>
        <v>0</v>
      </c>
      <c r="Z107" s="162">
        <f t="shared" si="22"/>
        <v>0</v>
      </c>
      <c r="AA107" s="162">
        <f t="shared" si="22"/>
        <v>0</v>
      </c>
      <c r="AB107" s="162">
        <f t="shared" si="22"/>
        <v>0</v>
      </c>
      <c r="AC107" s="162">
        <f t="shared" si="21"/>
        <v>0</v>
      </c>
      <c r="AD107" s="162">
        <f t="shared" si="21"/>
        <v>0</v>
      </c>
      <c r="AE107" s="162">
        <f t="shared" si="21"/>
        <v>0</v>
      </c>
      <c r="AF107" s="162">
        <f t="shared" si="21"/>
        <v>0</v>
      </c>
      <c r="AG107" s="162">
        <f t="shared" si="21"/>
        <v>0</v>
      </c>
      <c r="AH107" s="162">
        <f t="shared" si="21"/>
        <v>0</v>
      </c>
      <c r="AI107" s="162">
        <f t="shared" si="21"/>
        <v>247801.7334121239</v>
      </c>
      <c r="AJ107" s="162">
        <f t="shared" si="21"/>
        <v>2455489.9038110459</v>
      </c>
      <c r="AK107" s="162">
        <f t="shared" si="21"/>
        <v>0</v>
      </c>
      <c r="AL107" s="162">
        <f t="shared" si="21"/>
        <v>0</v>
      </c>
      <c r="AM107" s="162">
        <f t="shared" si="21"/>
        <v>0</v>
      </c>
      <c r="AN107" s="162">
        <f t="shared" si="21"/>
        <v>0</v>
      </c>
      <c r="AO107" s="162">
        <f t="shared" si="21"/>
        <v>0</v>
      </c>
      <c r="AP107" s="162">
        <f t="shared" si="21"/>
        <v>0</v>
      </c>
      <c r="AQ107" s="162">
        <f t="shared" si="21"/>
        <v>0</v>
      </c>
      <c r="AR107" s="162">
        <f t="shared" si="11"/>
        <v>0</v>
      </c>
      <c r="AS107" s="162">
        <f t="shared" si="16"/>
        <v>2703291.6372231697</v>
      </c>
      <c r="AT107" s="162">
        <f t="shared" si="17"/>
        <v>2703291.6372231697</v>
      </c>
    </row>
    <row r="108" spans="1:46" x14ac:dyDescent="0.25">
      <c r="A108" s="75" t="str">
        <f>'I3 Project list'!A108</f>
        <v>Drury</v>
      </c>
      <c r="B108" s="75" t="str">
        <f>'I3 Project list'!C108</f>
        <v>Drury_66</v>
      </c>
      <c r="C108" s="75">
        <f>'I3 Project list'!B108</f>
        <v>66</v>
      </c>
      <c r="D108" s="75" t="str">
        <f>'I3 Project list'!D108</f>
        <v xml:space="preserve">SH22 improvements - west of SH1 interchange  to GSR </v>
      </c>
      <c r="E108" s="75" t="str">
        <f>'I3 Project list'!E108</f>
        <v>4-lane urban- upgrade 2-lane urban to 4-lane with active modes on both sides, (TDM)</v>
      </c>
      <c r="F108" s="75">
        <f>IF(AND(ISNUMBER(H108),H108&gt;0),H108-'I1 Assumptions'!$C$24,"")</f>
        <v>2031</v>
      </c>
      <c r="G108" s="162">
        <f>IF(ISNUMBER(H108),Con4_Contigency!I108,0)</f>
        <v>4128762.2700277055</v>
      </c>
      <c r="H108" s="75">
        <f>'P1 Date Adjustment'!G107</f>
        <v>2032</v>
      </c>
      <c r="I108" s="75"/>
      <c r="J108" s="162">
        <f>IF(ISNUMBER(H108),Con4_Contigency!J108,0)</f>
        <v>40912280.675729081</v>
      </c>
      <c r="K108" s="162">
        <f t="shared" si="22"/>
        <v>0</v>
      </c>
      <c r="L108" s="162">
        <f t="shared" si="22"/>
        <v>0</v>
      </c>
      <c r="M108" s="162">
        <f t="shared" si="22"/>
        <v>0</v>
      </c>
      <c r="N108" s="162">
        <f t="shared" si="22"/>
        <v>0</v>
      </c>
      <c r="O108" s="162">
        <f t="shared" si="22"/>
        <v>0</v>
      </c>
      <c r="P108" s="162">
        <f t="shared" si="22"/>
        <v>0</v>
      </c>
      <c r="Q108" s="162">
        <f t="shared" si="22"/>
        <v>0</v>
      </c>
      <c r="R108" s="162">
        <f t="shared" si="22"/>
        <v>0</v>
      </c>
      <c r="S108" s="162">
        <f t="shared" si="22"/>
        <v>0</v>
      </c>
      <c r="T108" s="162">
        <f t="shared" si="22"/>
        <v>4128762.2700277055</v>
      </c>
      <c r="U108" s="162">
        <f t="shared" si="22"/>
        <v>40912280.675729081</v>
      </c>
      <c r="V108" s="162">
        <f t="shared" si="22"/>
        <v>0</v>
      </c>
      <c r="W108" s="162">
        <f t="shared" si="22"/>
        <v>0</v>
      </c>
      <c r="X108" s="162">
        <f t="shared" si="22"/>
        <v>0</v>
      </c>
      <c r="Y108" s="162">
        <f t="shared" si="22"/>
        <v>0</v>
      </c>
      <c r="Z108" s="162">
        <f t="shared" si="22"/>
        <v>0</v>
      </c>
      <c r="AA108" s="162">
        <f t="shared" si="22"/>
        <v>0</v>
      </c>
      <c r="AB108" s="162">
        <f t="shared" si="22"/>
        <v>0</v>
      </c>
      <c r="AC108" s="162">
        <f t="shared" si="21"/>
        <v>0</v>
      </c>
      <c r="AD108" s="162">
        <f t="shared" si="21"/>
        <v>0</v>
      </c>
      <c r="AE108" s="162">
        <f t="shared" si="21"/>
        <v>0</v>
      </c>
      <c r="AF108" s="162">
        <f t="shared" si="21"/>
        <v>0</v>
      </c>
      <c r="AG108" s="162">
        <f t="shared" si="21"/>
        <v>0</v>
      </c>
      <c r="AH108" s="162">
        <f t="shared" si="21"/>
        <v>0</v>
      </c>
      <c r="AI108" s="162">
        <f t="shared" si="21"/>
        <v>0</v>
      </c>
      <c r="AJ108" s="162">
        <f t="shared" si="21"/>
        <v>0</v>
      </c>
      <c r="AK108" s="162">
        <f t="shared" si="21"/>
        <v>0</v>
      </c>
      <c r="AL108" s="162">
        <f t="shared" si="21"/>
        <v>0</v>
      </c>
      <c r="AM108" s="162">
        <f t="shared" si="21"/>
        <v>0</v>
      </c>
      <c r="AN108" s="162">
        <f t="shared" si="21"/>
        <v>0</v>
      </c>
      <c r="AO108" s="162">
        <f t="shared" si="21"/>
        <v>0</v>
      </c>
      <c r="AP108" s="162">
        <f t="shared" si="21"/>
        <v>0</v>
      </c>
      <c r="AQ108" s="162">
        <f t="shared" si="21"/>
        <v>0</v>
      </c>
      <c r="AR108" s="162">
        <f t="shared" si="11"/>
        <v>0</v>
      </c>
      <c r="AS108" s="162">
        <f t="shared" si="16"/>
        <v>45041042.945756786</v>
      </c>
      <c r="AT108" s="162">
        <f t="shared" si="17"/>
        <v>45041042.945756786</v>
      </c>
    </row>
    <row r="109" spans="1:46" x14ac:dyDescent="0.25">
      <c r="A109" s="75" t="str">
        <f>'I3 Project list'!A109</f>
        <v>Drury</v>
      </c>
      <c r="B109" s="75" t="str">
        <f>'I3 Project list'!C109</f>
        <v>Drury_67</v>
      </c>
      <c r="C109" s="75">
        <f>'I3 Project list'!B109</f>
        <v>67</v>
      </c>
      <c r="D109" s="75" t="str">
        <f>'I3 Project list'!D109</f>
        <v>Active Mode Corridor Drury Central to GSR</v>
      </c>
      <c r="E109" s="75">
        <f>'I3 Project list'!E109</f>
        <v>0</v>
      </c>
      <c r="F109" s="75">
        <f>IF(AND(ISNUMBER(H109),H109&gt;0),H109-'I1 Assumptions'!$C$24,"")</f>
        <v>2036</v>
      </c>
      <c r="G109" s="162">
        <f>IF(ISNUMBER(H109),Con4_Contigency!I109,0)</f>
        <v>3401938.3859212096</v>
      </c>
      <c r="H109" s="75">
        <f>'P1 Date Adjustment'!G108</f>
        <v>2037</v>
      </c>
      <c r="I109" s="75"/>
      <c r="J109" s="162">
        <f>IF(ISNUMBER(H109),Con4_Contigency!J109,0)</f>
        <v>33710116.733219258</v>
      </c>
      <c r="K109" s="162">
        <f t="shared" si="22"/>
        <v>0</v>
      </c>
      <c r="L109" s="162">
        <f t="shared" si="22"/>
        <v>0</v>
      </c>
      <c r="M109" s="162">
        <f t="shared" si="22"/>
        <v>0</v>
      </c>
      <c r="N109" s="162">
        <f t="shared" si="22"/>
        <v>0</v>
      </c>
      <c r="O109" s="162">
        <f t="shared" si="22"/>
        <v>0</v>
      </c>
      <c r="P109" s="162">
        <f t="shared" si="22"/>
        <v>0</v>
      </c>
      <c r="Q109" s="162">
        <f t="shared" si="22"/>
        <v>0</v>
      </c>
      <c r="R109" s="162">
        <f t="shared" si="22"/>
        <v>0</v>
      </c>
      <c r="S109" s="162">
        <f t="shared" si="22"/>
        <v>0</v>
      </c>
      <c r="T109" s="162">
        <f t="shared" si="22"/>
        <v>0</v>
      </c>
      <c r="U109" s="162">
        <f t="shared" si="22"/>
        <v>0</v>
      </c>
      <c r="V109" s="162">
        <f t="shared" si="22"/>
        <v>0</v>
      </c>
      <c r="W109" s="162">
        <f t="shared" si="22"/>
        <v>0</v>
      </c>
      <c r="X109" s="162">
        <f t="shared" si="22"/>
        <v>0</v>
      </c>
      <c r="Y109" s="162">
        <f t="shared" si="22"/>
        <v>3401938.3859212096</v>
      </c>
      <c r="Z109" s="162">
        <f t="shared" si="22"/>
        <v>33710116.733219258</v>
      </c>
      <c r="AA109" s="162">
        <f t="shared" si="22"/>
        <v>0</v>
      </c>
      <c r="AB109" s="162">
        <f t="shared" si="22"/>
        <v>0</v>
      </c>
      <c r="AC109" s="162">
        <f t="shared" si="21"/>
        <v>0</v>
      </c>
      <c r="AD109" s="162">
        <f t="shared" si="21"/>
        <v>0</v>
      </c>
      <c r="AE109" s="162">
        <f t="shared" si="21"/>
        <v>0</v>
      </c>
      <c r="AF109" s="162">
        <f t="shared" si="21"/>
        <v>0</v>
      </c>
      <c r="AG109" s="162">
        <f t="shared" si="21"/>
        <v>0</v>
      </c>
      <c r="AH109" s="162">
        <f t="shared" si="21"/>
        <v>0</v>
      </c>
      <c r="AI109" s="162">
        <f t="shared" si="21"/>
        <v>0</v>
      </c>
      <c r="AJ109" s="162">
        <f t="shared" si="21"/>
        <v>0</v>
      </c>
      <c r="AK109" s="162">
        <f t="shared" si="21"/>
        <v>0</v>
      </c>
      <c r="AL109" s="162">
        <f t="shared" si="21"/>
        <v>0</v>
      </c>
      <c r="AM109" s="162">
        <f t="shared" si="21"/>
        <v>0</v>
      </c>
      <c r="AN109" s="162">
        <f t="shared" si="21"/>
        <v>0</v>
      </c>
      <c r="AO109" s="162">
        <f t="shared" si="21"/>
        <v>0</v>
      </c>
      <c r="AP109" s="162">
        <f t="shared" si="21"/>
        <v>0</v>
      </c>
      <c r="AQ109" s="162">
        <f t="shared" si="21"/>
        <v>0</v>
      </c>
      <c r="AR109" s="162">
        <f t="shared" si="11"/>
        <v>0</v>
      </c>
      <c r="AS109" s="162">
        <f t="shared" si="16"/>
        <v>37112055.119140469</v>
      </c>
      <c r="AT109" s="162">
        <f t="shared" si="17"/>
        <v>37112055.119140469</v>
      </c>
    </row>
    <row r="110" spans="1:46" x14ac:dyDescent="0.25">
      <c r="A110" s="75" t="str">
        <f>'I3 Project list'!A110</f>
        <v>Drury</v>
      </c>
      <c r="B110" s="75" t="str">
        <f>'I3 Project list'!C110</f>
        <v>Drury_68</v>
      </c>
      <c r="C110" s="75">
        <f>'I3 Project list'!B110</f>
        <v>68</v>
      </c>
      <c r="D110" s="75" t="str">
        <f>'I3 Project list'!D110</f>
        <v>Active Mode Corridor GSR to Drury West</v>
      </c>
      <c r="E110" s="75">
        <f>'I3 Project list'!E110</f>
        <v>0</v>
      </c>
      <c r="F110" s="75">
        <f>IF(AND(ISNUMBER(H110),H110&gt;0),H110-'I1 Assumptions'!$C$24,"")</f>
        <v>2036</v>
      </c>
      <c r="G110" s="162">
        <f>IF(ISNUMBER(H110),Con4_Contigency!I110,0)</f>
        <v>2095027.8860371483</v>
      </c>
      <c r="H110" s="75">
        <f>'P1 Date Adjustment'!G109</f>
        <v>2037</v>
      </c>
      <c r="I110" s="75"/>
      <c r="J110" s="162">
        <f>IF(ISNUMBER(H110),Con4_Contigency!J110,0)</f>
        <v>20759821.779822648</v>
      </c>
      <c r="K110" s="162">
        <f t="shared" si="22"/>
        <v>0</v>
      </c>
      <c r="L110" s="162">
        <f t="shared" si="22"/>
        <v>0</v>
      </c>
      <c r="M110" s="162">
        <f t="shared" si="22"/>
        <v>0</v>
      </c>
      <c r="N110" s="162">
        <f t="shared" si="22"/>
        <v>0</v>
      </c>
      <c r="O110" s="162">
        <f t="shared" si="22"/>
        <v>0</v>
      </c>
      <c r="P110" s="162">
        <f t="shared" si="22"/>
        <v>0</v>
      </c>
      <c r="Q110" s="162">
        <f t="shared" si="22"/>
        <v>0</v>
      </c>
      <c r="R110" s="162">
        <f t="shared" si="22"/>
        <v>0</v>
      </c>
      <c r="S110" s="162">
        <f t="shared" si="22"/>
        <v>0</v>
      </c>
      <c r="T110" s="162">
        <f t="shared" si="22"/>
        <v>0</v>
      </c>
      <c r="U110" s="162">
        <f t="shared" si="22"/>
        <v>0</v>
      </c>
      <c r="V110" s="162">
        <f t="shared" si="22"/>
        <v>0</v>
      </c>
      <c r="W110" s="162">
        <f t="shared" si="22"/>
        <v>0</v>
      </c>
      <c r="X110" s="162">
        <f t="shared" si="22"/>
        <v>0</v>
      </c>
      <c r="Y110" s="162">
        <f t="shared" si="22"/>
        <v>2095027.8860371483</v>
      </c>
      <c r="Z110" s="162">
        <f t="shared" si="22"/>
        <v>20759821.779822648</v>
      </c>
      <c r="AA110" s="162">
        <f t="shared" si="22"/>
        <v>0</v>
      </c>
      <c r="AB110" s="162">
        <f t="shared" si="22"/>
        <v>0</v>
      </c>
      <c r="AC110" s="162">
        <f t="shared" si="21"/>
        <v>0</v>
      </c>
      <c r="AD110" s="162">
        <f t="shared" si="21"/>
        <v>0</v>
      </c>
      <c r="AE110" s="162">
        <f t="shared" si="21"/>
        <v>0</v>
      </c>
      <c r="AF110" s="162">
        <f t="shared" si="21"/>
        <v>0</v>
      </c>
      <c r="AG110" s="162">
        <f t="shared" si="21"/>
        <v>0</v>
      </c>
      <c r="AH110" s="162">
        <f t="shared" si="21"/>
        <v>0</v>
      </c>
      <c r="AI110" s="162">
        <f t="shared" si="21"/>
        <v>0</v>
      </c>
      <c r="AJ110" s="162">
        <f t="shared" si="21"/>
        <v>0</v>
      </c>
      <c r="AK110" s="162">
        <f t="shared" si="21"/>
        <v>0</v>
      </c>
      <c r="AL110" s="162">
        <f t="shared" si="21"/>
        <v>0</v>
      </c>
      <c r="AM110" s="162">
        <f t="shared" si="21"/>
        <v>0</v>
      </c>
      <c r="AN110" s="162">
        <f t="shared" si="21"/>
        <v>0</v>
      </c>
      <c r="AO110" s="162">
        <f t="shared" si="21"/>
        <v>0</v>
      </c>
      <c r="AP110" s="162">
        <f t="shared" si="21"/>
        <v>0</v>
      </c>
      <c r="AQ110" s="162">
        <f t="shared" si="21"/>
        <v>0</v>
      </c>
      <c r="AR110" s="162">
        <f t="shared" si="11"/>
        <v>0</v>
      </c>
      <c r="AS110" s="162">
        <f t="shared" si="16"/>
        <v>22854849.665859796</v>
      </c>
      <c r="AT110" s="162">
        <f t="shared" si="17"/>
        <v>22854849.665859796</v>
      </c>
    </row>
    <row r="111" spans="1:46" x14ac:dyDescent="0.25">
      <c r="A111" s="75" t="str">
        <f>'I3 Project list'!A111</f>
        <v>Drury</v>
      </c>
      <c r="B111" s="75" t="str">
        <f>'I3 Project list'!C111</f>
        <v>Drury_69</v>
      </c>
      <c r="C111" s="75">
        <f>'I3 Project list'!B111</f>
        <v>69</v>
      </c>
      <c r="D111" s="75" t="str">
        <f>'I3 Project list'!D111</f>
        <v>walk/cycle bridges on Quarry Road bridge (oiver SH1)</v>
      </c>
      <c r="E111" s="75" t="str">
        <f>'I3 Project list'!E111</f>
        <v>New cycle bridge 5m wide, 90m long, approach lengths 200m total for both sides. No property required</v>
      </c>
      <c r="F111" s="75">
        <f>IF(AND(ISNUMBER(H111),H111&gt;0),H111-'I1 Assumptions'!$C$24,"")</f>
        <v>2034</v>
      </c>
      <c r="G111" s="162">
        <f>IF(ISNUMBER(H111),Con4_Contigency!I111,0)</f>
        <v>580606.3619477133</v>
      </c>
      <c r="H111" s="75">
        <f>'P1 Date Adjustment'!G110</f>
        <v>2035</v>
      </c>
      <c r="I111" s="75"/>
      <c r="J111" s="162">
        <f>IF(ISNUMBER(H111),Con4_Contigency!J111,0)</f>
        <v>5753281.2229364328</v>
      </c>
      <c r="K111" s="162">
        <f t="shared" si="22"/>
        <v>0</v>
      </c>
      <c r="L111" s="162">
        <f t="shared" si="22"/>
        <v>0</v>
      </c>
      <c r="M111" s="162">
        <f t="shared" si="22"/>
        <v>0</v>
      </c>
      <c r="N111" s="162">
        <f t="shared" si="22"/>
        <v>0</v>
      </c>
      <c r="O111" s="162">
        <f t="shared" si="22"/>
        <v>0</v>
      </c>
      <c r="P111" s="162">
        <f t="shared" si="22"/>
        <v>0</v>
      </c>
      <c r="Q111" s="162">
        <f t="shared" si="22"/>
        <v>0</v>
      </c>
      <c r="R111" s="162">
        <f t="shared" si="22"/>
        <v>0</v>
      </c>
      <c r="S111" s="162">
        <f t="shared" si="22"/>
        <v>0</v>
      </c>
      <c r="T111" s="162">
        <f t="shared" si="22"/>
        <v>0</v>
      </c>
      <c r="U111" s="162">
        <f t="shared" si="22"/>
        <v>0</v>
      </c>
      <c r="V111" s="162">
        <f t="shared" si="22"/>
        <v>0</v>
      </c>
      <c r="W111" s="162">
        <f t="shared" si="22"/>
        <v>580606.3619477133</v>
      </c>
      <c r="X111" s="162">
        <f t="shared" si="22"/>
        <v>5753281.2229364328</v>
      </c>
      <c r="Y111" s="162">
        <f t="shared" si="22"/>
        <v>0</v>
      </c>
      <c r="Z111" s="162">
        <f t="shared" si="22"/>
        <v>0</v>
      </c>
      <c r="AA111" s="162">
        <f t="shared" si="22"/>
        <v>0</v>
      </c>
      <c r="AB111" s="162">
        <f t="shared" si="22"/>
        <v>0</v>
      </c>
      <c r="AC111" s="162">
        <f t="shared" si="21"/>
        <v>0</v>
      </c>
      <c r="AD111" s="162">
        <f t="shared" si="21"/>
        <v>0</v>
      </c>
      <c r="AE111" s="162">
        <f t="shared" si="21"/>
        <v>0</v>
      </c>
      <c r="AF111" s="162">
        <f t="shared" si="21"/>
        <v>0</v>
      </c>
      <c r="AG111" s="162">
        <f t="shared" si="21"/>
        <v>0</v>
      </c>
      <c r="AH111" s="162">
        <f t="shared" si="21"/>
        <v>0</v>
      </c>
      <c r="AI111" s="162">
        <f t="shared" si="21"/>
        <v>0</v>
      </c>
      <c r="AJ111" s="162">
        <f t="shared" si="21"/>
        <v>0</v>
      </c>
      <c r="AK111" s="162">
        <f t="shared" si="21"/>
        <v>0</v>
      </c>
      <c r="AL111" s="162">
        <f t="shared" si="21"/>
        <v>0</v>
      </c>
      <c r="AM111" s="162">
        <f t="shared" si="21"/>
        <v>0</v>
      </c>
      <c r="AN111" s="162">
        <f t="shared" si="21"/>
        <v>0</v>
      </c>
      <c r="AO111" s="162">
        <f t="shared" si="21"/>
        <v>0</v>
      </c>
      <c r="AP111" s="162">
        <f t="shared" si="21"/>
        <v>0</v>
      </c>
      <c r="AQ111" s="162">
        <f t="shared" si="21"/>
        <v>0</v>
      </c>
      <c r="AR111" s="162">
        <f t="shared" si="11"/>
        <v>0</v>
      </c>
      <c r="AS111" s="162">
        <f t="shared" si="16"/>
        <v>6333887.5848841462</v>
      </c>
      <c r="AT111" s="162">
        <f t="shared" si="17"/>
        <v>6333887.5848841462</v>
      </c>
    </row>
    <row r="112" spans="1:46" x14ac:dyDescent="0.25">
      <c r="A112" s="75" t="str">
        <f>'I3 Project list'!A112</f>
        <v>Drury</v>
      </c>
      <c r="B112" s="75" t="str">
        <f>'I3 Project list'!C112</f>
        <v>Drury_70</v>
      </c>
      <c r="C112" s="75">
        <f>'I3 Project list'!B112</f>
        <v>70</v>
      </c>
      <c r="D112" s="75" t="str">
        <f>'I3 Project list'!D112</f>
        <v>walk/cycle bridges on GSR Road bridge over the rail corridor</v>
      </c>
      <c r="E112" s="75" t="str">
        <f>'I3 Project list'!E112</f>
        <v>New cycle bridge 5m wide, 80m long, approach lengths 270m total for both sides. No property required</v>
      </c>
      <c r="F112" s="75">
        <f>IF(AND(ISNUMBER(H112),H112&gt;0),H112-'I1 Assumptions'!$C$24,"")</f>
        <v>2030</v>
      </c>
      <c r="G112" s="162">
        <f>IF(ISNUMBER(H112),Con4_Contigency!I112,0)</f>
        <v>525965.89995352284</v>
      </c>
      <c r="H112" s="75">
        <f>'P1 Date Adjustment'!G111</f>
        <v>2031</v>
      </c>
      <c r="I112" s="75"/>
      <c r="J112" s="162">
        <f>IF(ISNUMBER(H112),Con4_Contigency!J112,0)</f>
        <v>5211843.9177212715</v>
      </c>
      <c r="K112" s="162">
        <f t="shared" si="22"/>
        <v>0</v>
      </c>
      <c r="L112" s="162">
        <f t="shared" si="22"/>
        <v>0</v>
      </c>
      <c r="M112" s="162">
        <f t="shared" si="22"/>
        <v>0</v>
      </c>
      <c r="N112" s="162">
        <f t="shared" si="22"/>
        <v>0</v>
      </c>
      <c r="O112" s="162">
        <f t="shared" si="22"/>
        <v>0</v>
      </c>
      <c r="P112" s="162">
        <f t="shared" si="22"/>
        <v>0</v>
      </c>
      <c r="Q112" s="162">
        <f t="shared" si="22"/>
        <v>0</v>
      </c>
      <c r="R112" s="162">
        <f t="shared" si="22"/>
        <v>0</v>
      </c>
      <c r="S112" s="162">
        <f t="shared" si="22"/>
        <v>525965.89995352284</v>
      </c>
      <c r="T112" s="162">
        <f t="shared" si="22"/>
        <v>5211843.9177212715</v>
      </c>
      <c r="U112" s="162">
        <f t="shared" si="22"/>
        <v>0</v>
      </c>
      <c r="V112" s="162">
        <f t="shared" si="22"/>
        <v>0</v>
      </c>
      <c r="W112" s="162">
        <f t="shared" si="22"/>
        <v>0</v>
      </c>
      <c r="X112" s="162">
        <f t="shared" si="22"/>
        <v>0</v>
      </c>
      <c r="Y112" s="162">
        <f t="shared" si="22"/>
        <v>0</v>
      </c>
      <c r="Z112" s="162">
        <f t="shared" si="22"/>
        <v>0</v>
      </c>
      <c r="AA112" s="162">
        <f t="shared" si="22"/>
        <v>0</v>
      </c>
      <c r="AB112" s="162">
        <f t="shared" si="22"/>
        <v>0</v>
      </c>
      <c r="AC112" s="162">
        <f t="shared" si="21"/>
        <v>0</v>
      </c>
      <c r="AD112" s="162">
        <f t="shared" si="21"/>
        <v>0</v>
      </c>
      <c r="AE112" s="162">
        <f t="shared" si="21"/>
        <v>0</v>
      </c>
      <c r="AF112" s="162">
        <f t="shared" si="21"/>
        <v>0</v>
      </c>
      <c r="AG112" s="162">
        <f t="shared" si="21"/>
        <v>0</v>
      </c>
      <c r="AH112" s="162">
        <f t="shared" si="21"/>
        <v>0</v>
      </c>
      <c r="AI112" s="162">
        <f t="shared" si="21"/>
        <v>0</v>
      </c>
      <c r="AJ112" s="162">
        <f t="shared" si="21"/>
        <v>0</v>
      </c>
      <c r="AK112" s="162">
        <f t="shared" si="21"/>
        <v>0</v>
      </c>
      <c r="AL112" s="162">
        <f t="shared" si="21"/>
        <v>0</v>
      </c>
      <c r="AM112" s="162">
        <f t="shared" si="21"/>
        <v>0</v>
      </c>
      <c r="AN112" s="162">
        <f t="shared" si="21"/>
        <v>0</v>
      </c>
      <c r="AO112" s="162">
        <f t="shared" si="21"/>
        <v>0</v>
      </c>
      <c r="AP112" s="162">
        <f t="shared" si="21"/>
        <v>0</v>
      </c>
      <c r="AQ112" s="162">
        <f t="shared" si="21"/>
        <v>0</v>
      </c>
      <c r="AR112" s="162">
        <f t="shared" si="11"/>
        <v>0</v>
      </c>
      <c r="AS112" s="162">
        <f t="shared" si="16"/>
        <v>5737809.8176747942</v>
      </c>
      <c r="AT112" s="162">
        <f t="shared" si="17"/>
        <v>5737809.8176747942</v>
      </c>
    </row>
    <row r="113" spans="1:12" x14ac:dyDescent="0.25">
      <c r="A113" s="75"/>
      <c r="B113" s="75"/>
      <c r="C113" s="75"/>
      <c r="D113" s="144"/>
      <c r="E113" s="144"/>
      <c r="F113" s="144"/>
      <c r="G113" s="144"/>
      <c r="H113" s="144"/>
      <c r="I113" s="144"/>
      <c r="J113" s="162"/>
      <c r="K113" s="162"/>
      <c r="L113" s="162"/>
    </row>
    <row r="114" spans="1:12" x14ac:dyDescent="0.25">
      <c r="A114" s="75"/>
      <c r="B114" s="75"/>
      <c r="C114" s="75"/>
      <c r="D114" s="144"/>
      <c r="E114" s="144"/>
      <c r="F114" s="144"/>
      <c r="G114" s="144"/>
      <c r="H114" s="144"/>
      <c r="I114" s="144"/>
      <c r="J114" s="162"/>
      <c r="K114" s="162"/>
      <c r="L114" s="162"/>
    </row>
    <row r="115" spans="1:12" x14ac:dyDescent="0.25">
      <c r="A115" s="75"/>
      <c r="B115" s="75"/>
      <c r="C115" s="75"/>
      <c r="D115" s="144"/>
      <c r="E115" s="144"/>
      <c r="F115" s="144"/>
      <c r="G115" s="144"/>
      <c r="H115" s="144"/>
      <c r="I115" s="144"/>
      <c r="J115" s="162"/>
      <c r="K115" s="162"/>
      <c r="L115" s="162"/>
    </row>
    <row r="116" spans="1:12" x14ac:dyDescent="0.25">
      <c r="A116" s="75"/>
      <c r="B116" s="75"/>
      <c r="C116" s="75"/>
      <c r="D116" s="144"/>
      <c r="E116" s="144"/>
      <c r="F116" s="144"/>
      <c r="G116" s="144"/>
      <c r="H116" s="144"/>
      <c r="I116" s="144"/>
      <c r="J116" s="162"/>
      <c r="K116" s="162"/>
      <c r="L116" s="162"/>
    </row>
  </sheetData>
  <autoFilter ref="A4:AR112" xr:uid="{F968F2D2-25A7-4D21-BC27-A985C92A1C1E}"/>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D989-9122-49D8-A0AB-B152F8A5A769}">
  <dimension ref="A1:AQ112"/>
  <sheetViews>
    <sheetView topLeftCell="A43" workbookViewId="0">
      <selection activeCell="G55" sqref="G55"/>
    </sheetView>
  </sheetViews>
  <sheetFormatPr defaultRowHeight="15" x14ac:dyDescent="0.25"/>
  <cols>
    <col min="4" max="5" width="28.42578125" style="2" customWidth="1"/>
    <col min="6" max="6" width="10" style="2" bestFit="1" customWidth="1"/>
    <col min="7" max="7" width="13.42578125" style="2" bestFit="1" customWidth="1"/>
    <col min="8" max="8" width="11.140625" style="2" customWidth="1"/>
    <col min="17" max="17" width="9.5703125" bestFit="1" customWidth="1"/>
    <col min="42" max="43" width="10.42578125" bestFit="1" customWidth="1"/>
  </cols>
  <sheetData>
    <row r="1" spans="1:43" x14ac:dyDescent="0.25">
      <c r="A1" t="s">
        <v>551</v>
      </c>
    </row>
    <row r="2" spans="1:43" x14ac:dyDescent="0.25">
      <c r="A2" t="s">
        <v>552</v>
      </c>
    </row>
    <row r="3" spans="1:43" x14ac:dyDescent="0.25">
      <c r="C3" s="188"/>
      <c r="D3" s="185"/>
      <c r="E3" s="186" t="s">
        <v>553</v>
      </c>
      <c r="F3" s="486"/>
      <c r="G3" s="486"/>
      <c r="H3" s="187">
        <f>'I2 Escalation factors'!E5</f>
        <v>1</v>
      </c>
      <c r="I3" s="187">
        <f>'I2 Escalation factors'!F5</f>
        <v>1</v>
      </c>
      <c r="J3" s="187">
        <f>'I2 Escalation factors'!G5</f>
        <v>1</v>
      </c>
      <c r="K3" s="187">
        <f>'I2 Escalation factors'!H5</f>
        <v>1.027642775710478</v>
      </c>
      <c r="L3" s="187">
        <f>'I2 Escalation factors'!I5</f>
        <v>1.0571550060272785</v>
      </c>
      <c r="M3" s="187">
        <f>'I2 Escalation factors'!J5</f>
        <v>1.0886960988658121</v>
      </c>
      <c r="N3" s="187">
        <f>'I2 Escalation factors'!K5</f>
        <v>1.1224456779306522</v>
      </c>
      <c r="O3" s="187">
        <f>'I2 Escalation factors'!L5</f>
        <v>1.1572414939465023</v>
      </c>
      <c r="P3" s="187">
        <f>'I2 Escalation factors'!M5</f>
        <v>1.1931159802588438</v>
      </c>
      <c r="Q3" s="187">
        <f>'I2 Escalation factors'!N5</f>
        <v>1.2301025756468678</v>
      </c>
      <c r="R3" s="187">
        <f>'I2 Escalation factors'!O5</f>
        <v>1.2682357554919206</v>
      </c>
      <c r="S3" s="187">
        <f>'I2 Escalation factors'!P5</f>
        <v>1.3075510639121699</v>
      </c>
      <c r="T3" s="187">
        <f>'I2 Escalation factors'!Q5</f>
        <v>1.3480851468934472</v>
      </c>
      <c r="U3" s="187">
        <f>'I2 Escalation factors'!R5</f>
        <v>1.3898757864471438</v>
      </c>
      <c r="V3" s="187">
        <f>'I2 Escalation factors'!S5</f>
        <v>1.4329619358270052</v>
      </c>
      <c r="W3" s="187">
        <f>'I2 Escalation factors'!T5</f>
        <v>1.4773837558376421</v>
      </c>
      <c r="X3" s="187">
        <f>'I2 Escalation factors'!U5</f>
        <v>1.5231826522686089</v>
      </c>
      <c r="Y3" s="187">
        <f>'I2 Escalation factors'!V5</f>
        <v>1.5704013144889357</v>
      </c>
      <c r="Z3" s="187">
        <f>'I2 Escalation factors'!W5</f>
        <v>1.6190837552380926</v>
      </c>
      <c r="AA3" s="187">
        <f>'I2 Escalation factors'!X5</f>
        <v>1.6692753516504732</v>
      </c>
      <c r="AB3" s="187">
        <f>'I2 Escalation factors'!Y5</f>
        <v>1.7210228875516378</v>
      </c>
      <c r="AC3" s="187">
        <f>'I2 Escalation factors'!Z5</f>
        <v>1.7743745970657385</v>
      </c>
      <c r="AD3" s="187">
        <f>'I2 Escalation factors'!AA5</f>
        <v>1.8293802095747762</v>
      </c>
      <c r="AE3" s="187">
        <f>'I2 Escalation factors'!AB5</f>
        <v>1.8860909960715941</v>
      </c>
      <c r="AF3" s="187">
        <f>'I2 Escalation factors'!AC5</f>
        <v>1.9445598169498135</v>
      </c>
      <c r="AG3" s="187">
        <f>'I2 Escalation factors'!AD5</f>
        <v>2.0048411712752574</v>
      </c>
      <c r="AH3" s="187">
        <f>'I2 Escalation factors'!AE5</f>
        <v>2.0669912475847902</v>
      </c>
      <c r="AI3" s="187">
        <f>'I2 Escalation factors'!AF5</f>
        <v>2.1310679762599185</v>
      </c>
      <c r="AJ3" s="187">
        <f>'I2 Escalation factors'!AG5</f>
        <v>2.1971310835239759</v>
      </c>
      <c r="AK3" s="187">
        <f>'I2 Escalation factors'!AH5</f>
        <v>2.2652421471132191</v>
      </c>
      <c r="AL3" s="187">
        <f>'I2 Escalation factors'!AI5</f>
        <v>2.3354646536737289</v>
      </c>
      <c r="AM3" s="187">
        <f>'I2 Escalation factors'!AJ5</f>
        <v>2.4078640579376143</v>
      </c>
      <c r="AN3" s="187">
        <f>'I2 Escalation factors'!AK5</f>
        <v>2.4825078437336803</v>
      </c>
      <c r="AO3" s="187">
        <f>'I2 Escalation factors'!AL5</f>
        <v>2.559465586889424</v>
      </c>
    </row>
    <row r="4" spans="1:43" ht="24" x14ac:dyDescent="0.25">
      <c r="A4" s="102" t="s">
        <v>468</v>
      </c>
      <c r="B4" s="102" t="s">
        <v>474</v>
      </c>
      <c r="C4" s="90" t="s">
        <v>99</v>
      </c>
      <c r="D4" s="90" t="s">
        <v>100</v>
      </c>
      <c r="E4" s="90" t="s">
        <v>105</v>
      </c>
      <c r="F4" s="170" t="s">
        <v>535</v>
      </c>
      <c r="G4" s="171" t="s">
        <v>537</v>
      </c>
      <c r="H4" s="125">
        <v>2022</v>
      </c>
      <c r="I4" s="125">
        <v>2023</v>
      </c>
      <c r="J4" s="184">
        <v>2024</v>
      </c>
      <c r="K4" s="184">
        <v>2025</v>
      </c>
      <c r="L4" s="184">
        <v>2026</v>
      </c>
      <c r="M4" s="184">
        <v>2027</v>
      </c>
      <c r="N4" s="184">
        <v>2028</v>
      </c>
      <c r="O4" s="184">
        <v>2029</v>
      </c>
      <c r="P4" s="184">
        <v>2030</v>
      </c>
      <c r="Q4" s="184">
        <v>2031</v>
      </c>
      <c r="R4" s="184">
        <v>2032</v>
      </c>
      <c r="S4" s="184">
        <v>2033</v>
      </c>
      <c r="T4" s="184">
        <v>2034</v>
      </c>
      <c r="U4" s="184">
        <v>2035</v>
      </c>
      <c r="V4" s="184">
        <v>2036</v>
      </c>
      <c r="W4" s="184">
        <v>2037</v>
      </c>
      <c r="X4" s="184">
        <v>2038</v>
      </c>
      <c r="Y4" s="184">
        <v>2039</v>
      </c>
      <c r="Z4" s="184">
        <v>2040</v>
      </c>
      <c r="AA4" s="184">
        <v>2041</v>
      </c>
      <c r="AB4" s="184">
        <v>2042</v>
      </c>
      <c r="AC4" s="184">
        <v>2043</v>
      </c>
      <c r="AD4" s="184">
        <v>2044</v>
      </c>
      <c r="AE4" s="184">
        <v>2045</v>
      </c>
      <c r="AF4" s="184">
        <v>2046</v>
      </c>
      <c r="AG4" s="184">
        <v>2047</v>
      </c>
      <c r="AH4" s="184">
        <v>2048</v>
      </c>
      <c r="AI4" s="184">
        <v>2049</v>
      </c>
      <c r="AJ4" s="184">
        <v>2050</v>
      </c>
      <c r="AK4" s="184">
        <v>2051</v>
      </c>
      <c r="AL4" s="184">
        <v>2052</v>
      </c>
      <c r="AM4" s="184">
        <v>2053</v>
      </c>
      <c r="AN4" s="184">
        <v>2054</v>
      </c>
      <c r="AO4" s="184">
        <v>2055</v>
      </c>
      <c r="AP4" s="169" t="s">
        <v>540</v>
      </c>
      <c r="AQ4" s="169" t="s">
        <v>541</v>
      </c>
    </row>
    <row r="5" spans="1:43" ht="36.75" x14ac:dyDescent="0.25">
      <c r="A5" s="75" t="str">
        <f>'I3 Project list'!A5</f>
        <v>Drury</v>
      </c>
      <c r="B5" s="75" t="str">
        <f>'I3 Project list'!C5</f>
        <v>Drury_1a</v>
      </c>
      <c r="C5" s="75" t="str">
        <f>'I3 Project list'!B5</f>
        <v>1a</v>
      </c>
      <c r="D5" s="144" t="str">
        <f>'I3 Project list'!D5</f>
        <v>GSR improvements - Waihoehoe Rd to Drury Interchange</v>
      </c>
      <c r="E5" s="144" t="str">
        <f>'I3 Project list'!E5</f>
        <v>2-lane urban- existing road layout with active modes on both sides + intersection improvements (TDM)</v>
      </c>
      <c r="F5" s="144">
        <f>Con5_UnescalatedConst!F5</f>
        <v>2023</v>
      </c>
      <c r="G5" s="144">
        <f>Con5_UnescalatedConst!H5</f>
        <v>2024</v>
      </c>
      <c r="H5" s="162">
        <f>Con5_UnescalatedConst!K5*'I2 Escalation factors'!E$5</f>
        <v>0</v>
      </c>
      <c r="I5" s="162">
        <f>Con5_UnescalatedConst!L5*'I2 Escalation factors'!F$5</f>
        <v>611856.13188178744</v>
      </c>
      <c r="J5" s="162">
        <f>Con5_UnescalatedConst!M5*'I2 Escalation factors'!G$5</f>
        <v>6062938.0341013484</v>
      </c>
      <c r="K5" s="162">
        <f>Con5_UnescalatedConst!N5*'I2 Escalation factors'!H$5</f>
        <v>0</v>
      </c>
      <c r="L5" s="162">
        <f>Con5_UnescalatedConst!O5*'I2 Escalation factors'!I$5</f>
        <v>0</v>
      </c>
      <c r="M5" s="162">
        <f>Con5_UnescalatedConst!P5*'I2 Escalation factors'!J$5</f>
        <v>0</v>
      </c>
      <c r="N5" s="162">
        <f>Con5_UnescalatedConst!Q5*'I2 Escalation factors'!K$5</f>
        <v>0</v>
      </c>
      <c r="O5" s="162">
        <f>Con5_UnescalatedConst!R5*'I2 Escalation factors'!L$5</f>
        <v>0</v>
      </c>
      <c r="P5" s="162">
        <f>Con5_UnescalatedConst!S5*'I2 Escalation factors'!M$5</f>
        <v>0</v>
      </c>
      <c r="Q5" s="162">
        <f>Con5_UnescalatedConst!T5*'I2 Escalation factors'!N$5</f>
        <v>0</v>
      </c>
      <c r="R5" s="162">
        <f>Con5_UnescalatedConst!U5*'I2 Escalation factors'!O$5</f>
        <v>0</v>
      </c>
      <c r="S5" s="162">
        <f>Con5_UnescalatedConst!V5*'I2 Escalation factors'!P$5</f>
        <v>0</v>
      </c>
      <c r="T5" s="162">
        <f>Con5_UnescalatedConst!W5*'I2 Escalation factors'!Q$5</f>
        <v>0</v>
      </c>
      <c r="U5" s="162">
        <f>Con5_UnescalatedConst!X5*'I2 Escalation factors'!R$5</f>
        <v>0</v>
      </c>
      <c r="V5" s="162">
        <f>Con5_UnescalatedConst!Y5*'I2 Escalation factors'!S$5</f>
        <v>0</v>
      </c>
      <c r="W5" s="162">
        <f>Con5_UnescalatedConst!Z5*'I2 Escalation factors'!T$5</f>
        <v>0</v>
      </c>
      <c r="X5" s="162">
        <f>Con5_UnescalatedConst!AA5*'I2 Escalation factors'!U$5</f>
        <v>0</v>
      </c>
      <c r="Y5" s="162">
        <f>Con5_UnescalatedConst!AB5*'I2 Escalation factors'!V$5</f>
        <v>0</v>
      </c>
      <c r="Z5" s="162">
        <f>Con5_UnescalatedConst!AC5*'I2 Escalation factors'!W$5</f>
        <v>0</v>
      </c>
      <c r="AA5" s="162">
        <f>Con5_UnescalatedConst!AD5*'I2 Escalation factors'!X$5</f>
        <v>0</v>
      </c>
      <c r="AB5" s="162">
        <f>Con5_UnescalatedConst!AE5*'I2 Escalation factors'!Y$5</f>
        <v>0</v>
      </c>
      <c r="AC5" s="162">
        <f>Con5_UnescalatedConst!AF5*'I2 Escalation factors'!Z$5</f>
        <v>0</v>
      </c>
      <c r="AD5" s="162">
        <f>Con5_UnescalatedConst!AG5*'I2 Escalation factors'!AA$5</f>
        <v>0</v>
      </c>
      <c r="AE5" s="162">
        <f>Con5_UnescalatedConst!AH5*'I2 Escalation factors'!AB$5</f>
        <v>0</v>
      </c>
      <c r="AF5" s="162">
        <f>Con5_UnescalatedConst!AI5*'I2 Escalation factors'!AC$5</f>
        <v>0</v>
      </c>
      <c r="AG5" s="162">
        <f>Con5_UnescalatedConst!AJ5*'I2 Escalation factors'!AD$5</f>
        <v>0</v>
      </c>
      <c r="AH5" s="162">
        <f>Con5_UnescalatedConst!AK5*'I2 Escalation factors'!AE$5</f>
        <v>0</v>
      </c>
      <c r="AI5" s="162">
        <f>Con5_UnescalatedConst!AL5*'I2 Escalation factors'!AF$5</f>
        <v>0</v>
      </c>
      <c r="AJ5" s="162">
        <f>Con5_UnescalatedConst!AM5*'I2 Escalation factors'!AG$5</f>
        <v>0</v>
      </c>
      <c r="AK5" s="162">
        <f>Con5_UnescalatedConst!AN5*'I2 Escalation factors'!AH$5</f>
        <v>0</v>
      </c>
      <c r="AL5" s="162">
        <f>Con5_UnescalatedConst!AO5*'I2 Escalation factors'!AI$5</f>
        <v>0</v>
      </c>
      <c r="AM5" s="162">
        <f>Con5_UnescalatedConst!AP5*'I2 Escalation factors'!AJ$5</f>
        <v>0</v>
      </c>
      <c r="AN5" s="162">
        <f>Con5_UnescalatedConst!AQ5*'I2 Escalation factors'!AK$5</f>
        <v>0</v>
      </c>
      <c r="AO5" s="162">
        <f>Con5_UnescalatedConst!AR5*'I2 Escalation factors'!AL$5</f>
        <v>0</v>
      </c>
      <c r="AP5" s="162">
        <f>SUM(H5:AO5)</f>
        <v>6674794.1659831358</v>
      </c>
      <c r="AQ5" s="162">
        <f>SUM(J5:AN5)</f>
        <v>6062938.0341013484</v>
      </c>
    </row>
    <row r="6" spans="1:43" ht="36.75" x14ac:dyDescent="0.25">
      <c r="A6" s="75" t="str">
        <f>'I3 Project list'!A6</f>
        <v>Drury</v>
      </c>
      <c r="B6" s="75" t="str">
        <f>'I3 Project list'!C6</f>
        <v>Drury_1b</v>
      </c>
      <c r="C6" s="75" t="str">
        <f>'I3 Project list'!B6</f>
        <v>1b</v>
      </c>
      <c r="D6" s="144" t="str">
        <f>'I3 Project list'!D6</f>
        <v>GSR improvements - Waihoehoe Rd to Drury Interchange</v>
      </c>
      <c r="E6" s="144" t="str">
        <f>'I3 Project list'!E6</f>
        <v>4-lane urban- existing road layout with active modes on both sides + intersection improvements (TDM)</v>
      </c>
      <c r="F6" s="144">
        <f>Con5_UnescalatedConst!F6</f>
        <v>2030</v>
      </c>
      <c r="G6" s="144">
        <f>Con5_UnescalatedConst!H6</f>
        <v>2031</v>
      </c>
      <c r="H6" s="162">
        <f>Con5_UnescalatedConst!K6*'I2 Escalation factors'!E$5</f>
        <v>0</v>
      </c>
      <c r="I6" s="162">
        <f>Con5_UnescalatedConst!L6*'I2 Escalation factors'!F$5</f>
        <v>0</v>
      </c>
      <c r="J6" s="162">
        <f>Con5_UnescalatedConst!M6*'I2 Escalation factors'!G$5</f>
        <v>0</v>
      </c>
      <c r="K6" s="162">
        <f>Con5_UnescalatedConst!N6*'I2 Escalation factors'!H$5</f>
        <v>0</v>
      </c>
      <c r="L6" s="162">
        <f>Con5_UnescalatedConst!O6*'I2 Escalation factors'!I$5</f>
        <v>0</v>
      </c>
      <c r="M6" s="162">
        <f>Con5_UnescalatedConst!P6*'I2 Escalation factors'!J$5</f>
        <v>0</v>
      </c>
      <c r="N6" s="162">
        <f>Con5_UnescalatedConst!Q6*'I2 Escalation factors'!K$5</f>
        <v>0</v>
      </c>
      <c r="O6" s="162">
        <f>Con5_UnescalatedConst!R6*'I2 Escalation factors'!L$5</f>
        <v>0</v>
      </c>
      <c r="P6" s="162">
        <f>Con5_UnescalatedConst!S6*'I2 Escalation factors'!M$5</f>
        <v>2871849.4628498266</v>
      </c>
      <c r="Q6" s="162">
        <f>Con5_UnescalatedConst!T6*'I2 Escalation factors'!N$5</f>
        <v>29339597.34414551</v>
      </c>
      <c r="R6" s="162">
        <f>Con5_UnescalatedConst!U6*'I2 Escalation factors'!O$5</f>
        <v>0</v>
      </c>
      <c r="S6" s="162">
        <f>Con5_UnescalatedConst!V6*'I2 Escalation factors'!P$5</f>
        <v>0</v>
      </c>
      <c r="T6" s="162">
        <f>Con5_UnescalatedConst!W6*'I2 Escalation factors'!Q$5</f>
        <v>0</v>
      </c>
      <c r="U6" s="162">
        <f>Con5_UnescalatedConst!X6*'I2 Escalation factors'!R$5</f>
        <v>0</v>
      </c>
      <c r="V6" s="162">
        <f>Con5_UnescalatedConst!Y6*'I2 Escalation factors'!S$5</f>
        <v>0</v>
      </c>
      <c r="W6" s="162">
        <f>Con5_UnescalatedConst!Z6*'I2 Escalation factors'!T$5</f>
        <v>0</v>
      </c>
      <c r="X6" s="162">
        <f>Con5_UnescalatedConst!AA6*'I2 Escalation factors'!U$5</f>
        <v>0</v>
      </c>
      <c r="Y6" s="162">
        <f>Con5_UnescalatedConst!AB6*'I2 Escalation factors'!V$5</f>
        <v>0</v>
      </c>
      <c r="Z6" s="162">
        <f>Con5_UnescalatedConst!AC6*'I2 Escalation factors'!W$5</f>
        <v>0</v>
      </c>
      <c r="AA6" s="162">
        <f>Con5_UnescalatedConst!AD6*'I2 Escalation factors'!X$5</f>
        <v>0</v>
      </c>
      <c r="AB6" s="162">
        <f>Con5_UnescalatedConst!AE6*'I2 Escalation factors'!Y$5</f>
        <v>0</v>
      </c>
      <c r="AC6" s="162">
        <f>Con5_UnescalatedConst!AF6*'I2 Escalation factors'!Z$5</f>
        <v>0</v>
      </c>
      <c r="AD6" s="162">
        <f>Con5_UnescalatedConst!AG6*'I2 Escalation factors'!AA$5</f>
        <v>0</v>
      </c>
      <c r="AE6" s="162">
        <f>Con5_UnescalatedConst!AH6*'I2 Escalation factors'!AB$5</f>
        <v>0</v>
      </c>
      <c r="AF6" s="162">
        <f>Con5_UnescalatedConst!AI6*'I2 Escalation factors'!AC$5</f>
        <v>0</v>
      </c>
      <c r="AG6" s="162">
        <f>Con5_UnescalatedConst!AJ6*'I2 Escalation factors'!AD$5</f>
        <v>0</v>
      </c>
      <c r="AH6" s="162">
        <f>Con5_UnescalatedConst!AK6*'I2 Escalation factors'!AE$5</f>
        <v>0</v>
      </c>
      <c r="AI6" s="162">
        <f>Con5_UnescalatedConst!AL6*'I2 Escalation factors'!AF$5</f>
        <v>0</v>
      </c>
      <c r="AJ6" s="162">
        <f>Con5_UnescalatedConst!AM6*'I2 Escalation factors'!AG$5</f>
        <v>0</v>
      </c>
      <c r="AK6" s="162">
        <f>Con5_UnescalatedConst!AN6*'I2 Escalation factors'!AH$5</f>
        <v>0</v>
      </c>
      <c r="AL6" s="162">
        <f>Con5_UnescalatedConst!AO6*'I2 Escalation factors'!AI$5</f>
        <v>0</v>
      </c>
      <c r="AM6" s="162">
        <f>Con5_UnescalatedConst!AP6*'I2 Escalation factors'!AJ$5</f>
        <v>0</v>
      </c>
      <c r="AN6" s="162">
        <f>Con5_UnescalatedConst!AQ6*'I2 Escalation factors'!AK$5</f>
        <v>0</v>
      </c>
      <c r="AO6" s="162">
        <f>Con5_UnescalatedConst!AR6*'I2 Escalation factors'!AL$5</f>
        <v>0</v>
      </c>
      <c r="AP6" s="162">
        <f t="shared" ref="AP6:AP69" si="0">SUM(H6:AO6)</f>
        <v>32211446.806995336</v>
      </c>
      <c r="AQ6" s="162">
        <f t="shared" ref="AQ6:AQ69" si="1">SUM(J6:AN6)</f>
        <v>32211446.806995336</v>
      </c>
    </row>
    <row r="7" spans="1:43" ht="36.75" x14ac:dyDescent="0.25">
      <c r="A7" s="75" t="str">
        <f>'I3 Project list'!A7</f>
        <v>Drury</v>
      </c>
      <c r="B7" s="75" t="str">
        <f>'I3 Project list'!C7</f>
        <v>Drury_2a</v>
      </c>
      <c r="C7" s="75" t="str">
        <f>'I3 Project list'!B7</f>
        <v>2a</v>
      </c>
      <c r="D7" s="144" t="str">
        <f>'I3 Project list'!D7</f>
        <v>GSR improvements - From Drury School to Waihoehoe Rd</v>
      </c>
      <c r="E7" s="144" t="str">
        <f>'I3 Project list'!E7</f>
        <v>2-lane urban- existing road layout with active modes on both sides + intersection improvements (TDM)</v>
      </c>
      <c r="F7" s="144">
        <f>Con5_UnescalatedConst!F7</f>
        <v>2029</v>
      </c>
      <c r="G7" s="144">
        <f>Con5_UnescalatedConst!H7</f>
        <v>2030</v>
      </c>
      <c r="H7" s="162">
        <f>Con5_UnescalatedConst!K7*'I2 Escalation factors'!E$5</f>
        <v>0</v>
      </c>
      <c r="I7" s="162">
        <f>Con5_UnescalatedConst!L7*'I2 Escalation factors'!F$5</f>
        <v>0</v>
      </c>
      <c r="J7" s="162">
        <f>Con5_UnescalatedConst!M7*'I2 Escalation factors'!G$5</f>
        <v>0</v>
      </c>
      <c r="K7" s="162">
        <f>Con5_UnescalatedConst!N7*'I2 Escalation factors'!H$5</f>
        <v>0</v>
      </c>
      <c r="L7" s="162">
        <f>Con5_UnescalatedConst!O7*'I2 Escalation factors'!I$5</f>
        <v>0</v>
      </c>
      <c r="M7" s="162">
        <f>Con5_UnescalatedConst!P7*'I2 Escalation factors'!J$5</f>
        <v>0</v>
      </c>
      <c r="N7" s="162">
        <f>Con5_UnescalatedConst!Q7*'I2 Escalation factors'!K$5</f>
        <v>0</v>
      </c>
      <c r="O7" s="162">
        <f>Con5_UnescalatedConst!R7*'I2 Escalation factors'!L$5</f>
        <v>826244.65056856093</v>
      </c>
      <c r="P7" s="162">
        <f>Con5_UnescalatedConst!S7*'I2 Escalation factors'!M$5</f>
        <v>8441140.6896585729</v>
      </c>
      <c r="Q7" s="162">
        <f>Con5_UnescalatedConst!T7*'I2 Escalation factors'!N$5</f>
        <v>0</v>
      </c>
      <c r="R7" s="162">
        <f>Con5_UnescalatedConst!U7*'I2 Escalation factors'!O$5</f>
        <v>0</v>
      </c>
      <c r="S7" s="162">
        <f>Con5_UnescalatedConst!V7*'I2 Escalation factors'!P$5</f>
        <v>0</v>
      </c>
      <c r="T7" s="162">
        <f>Con5_UnescalatedConst!W7*'I2 Escalation factors'!Q$5</f>
        <v>0</v>
      </c>
      <c r="U7" s="162">
        <f>Con5_UnescalatedConst!X7*'I2 Escalation factors'!R$5</f>
        <v>0</v>
      </c>
      <c r="V7" s="162">
        <f>Con5_UnescalatedConst!Y7*'I2 Escalation factors'!S$5</f>
        <v>0</v>
      </c>
      <c r="W7" s="162">
        <f>Con5_UnescalatedConst!Z7*'I2 Escalation factors'!T$5</f>
        <v>0</v>
      </c>
      <c r="X7" s="162">
        <f>Con5_UnescalatedConst!AA7*'I2 Escalation factors'!U$5</f>
        <v>0</v>
      </c>
      <c r="Y7" s="162">
        <f>Con5_UnescalatedConst!AB7*'I2 Escalation factors'!V$5</f>
        <v>0</v>
      </c>
      <c r="Z7" s="162">
        <f>Con5_UnescalatedConst!AC7*'I2 Escalation factors'!W$5</f>
        <v>0</v>
      </c>
      <c r="AA7" s="162">
        <f>Con5_UnescalatedConst!AD7*'I2 Escalation factors'!X$5</f>
        <v>0</v>
      </c>
      <c r="AB7" s="162">
        <f>Con5_UnescalatedConst!AE7*'I2 Escalation factors'!Y$5</f>
        <v>0</v>
      </c>
      <c r="AC7" s="162">
        <f>Con5_UnescalatedConst!AF7*'I2 Escalation factors'!Z$5</f>
        <v>0</v>
      </c>
      <c r="AD7" s="162">
        <f>Con5_UnescalatedConst!AG7*'I2 Escalation factors'!AA$5</f>
        <v>0</v>
      </c>
      <c r="AE7" s="162">
        <f>Con5_UnescalatedConst!AH7*'I2 Escalation factors'!AB$5</f>
        <v>0</v>
      </c>
      <c r="AF7" s="162">
        <f>Con5_UnescalatedConst!AI7*'I2 Escalation factors'!AC$5</f>
        <v>0</v>
      </c>
      <c r="AG7" s="162">
        <f>Con5_UnescalatedConst!AJ7*'I2 Escalation factors'!AD$5</f>
        <v>0</v>
      </c>
      <c r="AH7" s="162">
        <f>Con5_UnescalatedConst!AK7*'I2 Escalation factors'!AE$5</f>
        <v>0</v>
      </c>
      <c r="AI7" s="162">
        <f>Con5_UnescalatedConst!AL7*'I2 Escalation factors'!AF$5</f>
        <v>0</v>
      </c>
      <c r="AJ7" s="162">
        <f>Con5_UnescalatedConst!AM7*'I2 Escalation factors'!AG$5</f>
        <v>0</v>
      </c>
      <c r="AK7" s="162">
        <f>Con5_UnescalatedConst!AN7*'I2 Escalation factors'!AH$5</f>
        <v>0</v>
      </c>
      <c r="AL7" s="162">
        <f>Con5_UnescalatedConst!AO7*'I2 Escalation factors'!AI$5</f>
        <v>0</v>
      </c>
      <c r="AM7" s="162">
        <f>Con5_UnescalatedConst!AP7*'I2 Escalation factors'!AJ$5</f>
        <v>0</v>
      </c>
      <c r="AN7" s="162">
        <f>Con5_UnescalatedConst!AQ7*'I2 Escalation factors'!AK$5</f>
        <v>0</v>
      </c>
      <c r="AO7" s="162">
        <f>Con5_UnescalatedConst!AR7*'I2 Escalation factors'!AL$5</f>
        <v>0</v>
      </c>
      <c r="AP7" s="162">
        <f t="shared" si="0"/>
        <v>9267385.3402271345</v>
      </c>
      <c r="AQ7" s="162">
        <f t="shared" si="1"/>
        <v>9267385.3402271345</v>
      </c>
    </row>
    <row r="8" spans="1:43" ht="36.75" x14ac:dyDescent="0.25">
      <c r="A8" s="75" t="str">
        <f>'I3 Project list'!A8</f>
        <v>Drury</v>
      </c>
      <c r="B8" s="75" t="str">
        <f>'I3 Project list'!C8</f>
        <v>Drury_2b</v>
      </c>
      <c r="C8" s="75" t="str">
        <f>'I3 Project list'!B8</f>
        <v>2b</v>
      </c>
      <c r="D8" s="144" t="str">
        <f>'I3 Project list'!D8</f>
        <v>GSR improvements - From Drury School to Waihoehoe Rd</v>
      </c>
      <c r="E8" s="144" t="str">
        <f>'I3 Project list'!E8</f>
        <v>4-lane urban- existing road layout with active modes on both sides + intersection improvements (TDM)</v>
      </c>
      <c r="F8" s="144">
        <f>Con5_UnescalatedConst!F8</f>
        <v>2039</v>
      </c>
      <c r="G8" s="144">
        <f>Con5_UnescalatedConst!H8</f>
        <v>2040</v>
      </c>
      <c r="H8" s="162">
        <f>Con5_UnescalatedConst!K8*'I2 Escalation factors'!E$5</f>
        <v>0</v>
      </c>
      <c r="I8" s="162">
        <f>Con5_UnescalatedConst!L8*'I2 Escalation factors'!F$5</f>
        <v>0</v>
      </c>
      <c r="J8" s="162">
        <f>Con5_UnescalatedConst!M8*'I2 Escalation factors'!G$5</f>
        <v>0</v>
      </c>
      <c r="K8" s="162">
        <f>Con5_UnescalatedConst!N8*'I2 Escalation factors'!H$5</f>
        <v>0</v>
      </c>
      <c r="L8" s="162">
        <f>Con5_UnescalatedConst!O8*'I2 Escalation factors'!I$5</f>
        <v>0</v>
      </c>
      <c r="M8" s="162">
        <f>Con5_UnescalatedConst!P8*'I2 Escalation factors'!J$5</f>
        <v>0</v>
      </c>
      <c r="N8" s="162">
        <f>Con5_UnescalatedConst!Q8*'I2 Escalation factors'!K$5</f>
        <v>0</v>
      </c>
      <c r="O8" s="162">
        <f>Con5_UnescalatedConst!R8*'I2 Escalation factors'!L$5</f>
        <v>0</v>
      </c>
      <c r="P8" s="162">
        <f>Con5_UnescalatedConst!S8*'I2 Escalation factors'!M$5</f>
        <v>0</v>
      </c>
      <c r="Q8" s="162">
        <f>Con5_UnescalatedConst!T8*'I2 Escalation factors'!N$5</f>
        <v>0</v>
      </c>
      <c r="R8" s="162">
        <f>Con5_UnescalatedConst!U8*'I2 Escalation factors'!O$5</f>
        <v>0</v>
      </c>
      <c r="S8" s="162">
        <f>Con5_UnescalatedConst!V8*'I2 Escalation factors'!P$5</f>
        <v>0</v>
      </c>
      <c r="T8" s="162">
        <f>Con5_UnescalatedConst!W8*'I2 Escalation factors'!Q$5</f>
        <v>0</v>
      </c>
      <c r="U8" s="162">
        <f>Con5_UnescalatedConst!X8*'I2 Escalation factors'!R$5</f>
        <v>0</v>
      </c>
      <c r="V8" s="162">
        <f>Con5_UnescalatedConst!Y8*'I2 Escalation factors'!S$5</f>
        <v>0</v>
      </c>
      <c r="W8" s="162">
        <f>Con5_UnescalatedConst!Z8*'I2 Escalation factors'!T$5</f>
        <v>0</v>
      </c>
      <c r="X8" s="162">
        <f>Con5_UnescalatedConst!AA8*'I2 Escalation factors'!U$5</f>
        <v>0</v>
      </c>
      <c r="Y8" s="162">
        <f>Con5_UnescalatedConst!AB8*'I2 Escalation factors'!V$5</f>
        <v>0</v>
      </c>
      <c r="Z8" s="162">
        <f>Con5_UnescalatedConst!AC8*'I2 Escalation factors'!W$5</f>
        <v>0</v>
      </c>
      <c r="AA8" s="162">
        <f>Con5_UnescalatedConst!AD8*'I2 Escalation factors'!X$5</f>
        <v>0</v>
      </c>
      <c r="AB8" s="162">
        <f>Con5_UnescalatedConst!AE8*'I2 Escalation factors'!Y$5</f>
        <v>0</v>
      </c>
      <c r="AC8" s="162">
        <f>Con5_UnescalatedConst!AF8*'I2 Escalation factors'!Z$5</f>
        <v>0</v>
      </c>
      <c r="AD8" s="162">
        <f>Con5_UnescalatedConst!AG8*'I2 Escalation factors'!AA$5</f>
        <v>0</v>
      </c>
      <c r="AE8" s="162">
        <f>Con5_UnescalatedConst!AH8*'I2 Escalation factors'!AB$5</f>
        <v>0</v>
      </c>
      <c r="AF8" s="162">
        <f>Con5_UnescalatedConst!AI8*'I2 Escalation factors'!AC$5</f>
        <v>0</v>
      </c>
      <c r="AG8" s="162">
        <f>Con5_UnescalatedConst!AJ8*'I2 Escalation factors'!AD$5</f>
        <v>0</v>
      </c>
      <c r="AH8" s="162">
        <f>Con5_UnescalatedConst!AK8*'I2 Escalation factors'!AE$5</f>
        <v>0</v>
      </c>
      <c r="AI8" s="162">
        <f>Con5_UnescalatedConst!AL8*'I2 Escalation factors'!AF$5</f>
        <v>0</v>
      </c>
      <c r="AJ8" s="162">
        <f>Con5_UnescalatedConst!AM8*'I2 Escalation factors'!AG$5</f>
        <v>0</v>
      </c>
      <c r="AK8" s="162">
        <f>Con5_UnescalatedConst!AN8*'I2 Escalation factors'!AH$5</f>
        <v>0</v>
      </c>
      <c r="AL8" s="162">
        <f>Con5_UnescalatedConst!AO8*'I2 Escalation factors'!AI$5</f>
        <v>0</v>
      </c>
      <c r="AM8" s="162">
        <f>Con5_UnescalatedConst!AP8*'I2 Escalation factors'!AJ$5</f>
        <v>0</v>
      </c>
      <c r="AN8" s="162">
        <f>Con5_UnescalatedConst!AQ8*'I2 Escalation factors'!AK$5</f>
        <v>0</v>
      </c>
      <c r="AO8" s="162">
        <f>Con5_UnescalatedConst!AR8*'I2 Escalation factors'!AL$5</f>
        <v>0</v>
      </c>
      <c r="AP8" s="162">
        <f t="shared" si="0"/>
        <v>0</v>
      </c>
      <c r="AQ8" s="162">
        <f t="shared" si="1"/>
        <v>0</v>
      </c>
    </row>
    <row r="9" spans="1:43" ht="36.75" x14ac:dyDescent="0.25">
      <c r="A9" s="75" t="str">
        <f>'I3 Project list'!A9</f>
        <v>Drury</v>
      </c>
      <c r="B9" s="75" t="str">
        <f>'I3 Project list'!C9</f>
        <v>Drury_3</v>
      </c>
      <c r="C9" s="75">
        <f>'I3 Project list'!B9</f>
        <v>3</v>
      </c>
      <c r="D9" s="144" t="str">
        <f>'I3 Project list'!D9</f>
        <v>Intersection upgrade on GSR/Karaka Rd intersection</v>
      </c>
      <c r="E9" s="144" t="str">
        <f>'I3 Project list'!E9</f>
        <v>Intersection upgrades- existing intersection with active modes crossings (TDM)</v>
      </c>
      <c r="F9" s="144">
        <f>Con5_UnescalatedConst!F9</f>
        <v>2025</v>
      </c>
      <c r="G9" s="144">
        <f>Con5_UnescalatedConst!H9</f>
        <v>2026</v>
      </c>
      <c r="H9" s="162">
        <f>Con5_UnescalatedConst!K9*'I2 Escalation factors'!E$5</f>
        <v>0</v>
      </c>
      <c r="I9" s="162">
        <f>Con5_UnescalatedConst!L9*'I2 Escalation factors'!F$5</f>
        <v>0</v>
      </c>
      <c r="J9" s="162">
        <f>Con5_UnescalatedConst!M9*'I2 Escalation factors'!G$5</f>
        <v>0</v>
      </c>
      <c r="K9" s="162">
        <f>Con5_UnescalatedConst!N9*'I2 Escalation factors'!H$5</f>
        <v>0</v>
      </c>
      <c r="L9" s="162">
        <f>Con5_UnescalatedConst!O9*'I2 Escalation factors'!I$5</f>
        <v>0</v>
      </c>
      <c r="M9" s="162">
        <f>Con5_UnescalatedConst!P9*'I2 Escalation factors'!J$5</f>
        <v>0</v>
      </c>
      <c r="N9" s="162">
        <f>Con5_UnescalatedConst!Q9*'I2 Escalation factors'!K$5</f>
        <v>0</v>
      </c>
      <c r="O9" s="162">
        <f>Con5_UnescalatedConst!R9*'I2 Escalation factors'!L$5</f>
        <v>0</v>
      </c>
      <c r="P9" s="162">
        <f>Con5_UnescalatedConst!S9*'I2 Escalation factors'!M$5</f>
        <v>0</v>
      </c>
      <c r="Q9" s="162">
        <f>Con5_UnescalatedConst!T9*'I2 Escalation factors'!N$5</f>
        <v>0</v>
      </c>
      <c r="R9" s="162">
        <f>Con5_UnescalatedConst!U9*'I2 Escalation factors'!O$5</f>
        <v>0</v>
      </c>
      <c r="S9" s="162">
        <f>Con5_UnescalatedConst!V9*'I2 Escalation factors'!P$5</f>
        <v>0</v>
      </c>
      <c r="T9" s="162">
        <f>Con5_UnescalatedConst!W9*'I2 Escalation factors'!Q$5</f>
        <v>0</v>
      </c>
      <c r="U9" s="162">
        <f>Con5_UnescalatedConst!X9*'I2 Escalation factors'!R$5</f>
        <v>0</v>
      </c>
      <c r="V9" s="162">
        <f>Con5_UnescalatedConst!Y9*'I2 Escalation factors'!S$5</f>
        <v>0</v>
      </c>
      <c r="W9" s="162">
        <f>Con5_UnescalatedConst!Z9*'I2 Escalation factors'!T$5</f>
        <v>0</v>
      </c>
      <c r="X9" s="162">
        <f>Con5_UnescalatedConst!AA9*'I2 Escalation factors'!U$5</f>
        <v>0</v>
      </c>
      <c r="Y9" s="162">
        <f>Con5_UnescalatedConst!AB9*'I2 Escalation factors'!V$5</f>
        <v>0</v>
      </c>
      <c r="Z9" s="162">
        <f>Con5_UnescalatedConst!AC9*'I2 Escalation factors'!W$5</f>
        <v>0</v>
      </c>
      <c r="AA9" s="162">
        <f>Con5_UnescalatedConst!AD9*'I2 Escalation factors'!X$5</f>
        <v>0</v>
      </c>
      <c r="AB9" s="162">
        <f>Con5_UnescalatedConst!AE9*'I2 Escalation factors'!Y$5</f>
        <v>0</v>
      </c>
      <c r="AC9" s="162">
        <f>Con5_UnescalatedConst!AF9*'I2 Escalation factors'!Z$5</f>
        <v>0</v>
      </c>
      <c r="AD9" s="162">
        <f>Con5_UnescalatedConst!AG9*'I2 Escalation factors'!AA$5</f>
        <v>0</v>
      </c>
      <c r="AE9" s="162">
        <f>Con5_UnescalatedConst!AH9*'I2 Escalation factors'!AB$5</f>
        <v>0</v>
      </c>
      <c r="AF9" s="162">
        <f>Con5_UnescalatedConst!AI9*'I2 Escalation factors'!AC$5</f>
        <v>0</v>
      </c>
      <c r="AG9" s="162">
        <f>Con5_UnescalatedConst!AJ9*'I2 Escalation factors'!AD$5</f>
        <v>0</v>
      </c>
      <c r="AH9" s="162">
        <f>Con5_UnescalatedConst!AK9*'I2 Escalation factors'!AE$5</f>
        <v>0</v>
      </c>
      <c r="AI9" s="162">
        <f>Con5_UnescalatedConst!AL9*'I2 Escalation factors'!AF$5</f>
        <v>0</v>
      </c>
      <c r="AJ9" s="162">
        <f>Con5_UnescalatedConst!AM9*'I2 Escalation factors'!AG$5</f>
        <v>0</v>
      </c>
      <c r="AK9" s="162">
        <f>Con5_UnescalatedConst!AN9*'I2 Escalation factors'!AH$5</f>
        <v>0</v>
      </c>
      <c r="AL9" s="162">
        <f>Con5_UnescalatedConst!AO9*'I2 Escalation factors'!AI$5</f>
        <v>0</v>
      </c>
      <c r="AM9" s="162">
        <f>Con5_UnescalatedConst!AP9*'I2 Escalation factors'!AJ$5</f>
        <v>0</v>
      </c>
      <c r="AN9" s="162">
        <f>Con5_UnescalatedConst!AQ9*'I2 Escalation factors'!AK$5</f>
        <v>0</v>
      </c>
      <c r="AO9" s="162">
        <f>Con5_UnescalatedConst!AR9*'I2 Escalation factors'!AL$5</f>
        <v>0</v>
      </c>
      <c r="AP9" s="162">
        <f t="shared" si="0"/>
        <v>0</v>
      </c>
      <c r="AQ9" s="162">
        <f t="shared" si="1"/>
        <v>0</v>
      </c>
    </row>
    <row r="10" spans="1:43" ht="48.75" x14ac:dyDescent="0.25">
      <c r="A10" s="75" t="str">
        <f>'I3 Project list'!A10</f>
        <v>Drury</v>
      </c>
      <c r="B10" s="75" t="str">
        <f>'I3 Project list'!C10</f>
        <v>Drury_4a</v>
      </c>
      <c r="C10" s="75" t="str">
        <f>'I3 Project list'!B10</f>
        <v>4a</v>
      </c>
      <c r="D10" s="144" t="str">
        <f>'I3 Project list'!D10</f>
        <v>Waihoehoe Rd East upgrades- from Fitzgerald Rd to before Cossey Rd (development boundary)</v>
      </c>
      <c r="E10" s="144" t="str">
        <f>'I3 Project list'!E10</f>
        <v xml:space="preserve">2-lane urban - upgrade existing road layout with active modes on both sides, 20m cross-section </v>
      </c>
      <c r="F10" s="144" t="str">
        <f>Con5_UnescalatedConst!F10</f>
        <v/>
      </c>
      <c r="G10" s="144">
        <f>Con5_UnescalatedConst!H10</f>
        <v>0</v>
      </c>
      <c r="H10" s="162">
        <f>Con5_UnescalatedConst!K10*'I2 Escalation factors'!E$5</f>
        <v>0</v>
      </c>
      <c r="I10" s="162">
        <f>Con5_UnescalatedConst!L10*'I2 Escalation factors'!F$5</f>
        <v>0</v>
      </c>
      <c r="J10" s="162">
        <f>Con5_UnescalatedConst!M10*'I2 Escalation factors'!G$5</f>
        <v>0</v>
      </c>
      <c r="K10" s="162">
        <f>Con5_UnescalatedConst!N10*'I2 Escalation factors'!H$5</f>
        <v>0</v>
      </c>
      <c r="L10" s="162">
        <f>Con5_UnescalatedConst!O10*'I2 Escalation factors'!I$5</f>
        <v>0</v>
      </c>
      <c r="M10" s="162">
        <f>Con5_UnescalatedConst!P10*'I2 Escalation factors'!J$5</f>
        <v>0</v>
      </c>
      <c r="N10" s="162">
        <f>Con5_UnescalatedConst!Q10*'I2 Escalation factors'!K$5</f>
        <v>0</v>
      </c>
      <c r="O10" s="162">
        <f>Con5_UnescalatedConst!R10*'I2 Escalation factors'!L$5</f>
        <v>0</v>
      </c>
      <c r="P10" s="162">
        <f>Con5_UnescalatedConst!S10*'I2 Escalation factors'!M$5</f>
        <v>0</v>
      </c>
      <c r="Q10" s="162">
        <f>Con5_UnescalatedConst!T10*'I2 Escalation factors'!N$5</f>
        <v>0</v>
      </c>
      <c r="R10" s="162">
        <f>Con5_UnescalatedConst!U10*'I2 Escalation factors'!O$5</f>
        <v>0</v>
      </c>
      <c r="S10" s="162">
        <f>Con5_UnescalatedConst!V10*'I2 Escalation factors'!P$5</f>
        <v>0</v>
      </c>
      <c r="T10" s="162">
        <f>Con5_UnescalatedConst!W10*'I2 Escalation factors'!Q$5</f>
        <v>0</v>
      </c>
      <c r="U10" s="162">
        <f>Con5_UnescalatedConst!X10*'I2 Escalation factors'!R$5</f>
        <v>0</v>
      </c>
      <c r="V10" s="162">
        <f>Con5_UnescalatedConst!Y10*'I2 Escalation factors'!S$5</f>
        <v>0</v>
      </c>
      <c r="W10" s="162">
        <f>Con5_UnescalatedConst!Z10*'I2 Escalation factors'!T$5</f>
        <v>0</v>
      </c>
      <c r="X10" s="162">
        <f>Con5_UnescalatedConst!AA10*'I2 Escalation factors'!U$5</f>
        <v>0</v>
      </c>
      <c r="Y10" s="162">
        <f>Con5_UnescalatedConst!AB10*'I2 Escalation factors'!V$5</f>
        <v>0</v>
      </c>
      <c r="Z10" s="162">
        <f>Con5_UnescalatedConst!AC10*'I2 Escalation factors'!W$5</f>
        <v>0</v>
      </c>
      <c r="AA10" s="162">
        <f>Con5_UnescalatedConst!AD10*'I2 Escalation factors'!X$5</f>
        <v>0</v>
      </c>
      <c r="AB10" s="162">
        <f>Con5_UnescalatedConst!AE10*'I2 Escalation factors'!Y$5</f>
        <v>0</v>
      </c>
      <c r="AC10" s="162">
        <f>Con5_UnescalatedConst!AF10*'I2 Escalation factors'!Z$5</f>
        <v>0</v>
      </c>
      <c r="AD10" s="162">
        <f>Con5_UnescalatedConst!AG10*'I2 Escalation factors'!AA$5</f>
        <v>0</v>
      </c>
      <c r="AE10" s="162">
        <f>Con5_UnescalatedConst!AH10*'I2 Escalation factors'!AB$5</f>
        <v>0</v>
      </c>
      <c r="AF10" s="162">
        <f>Con5_UnescalatedConst!AI10*'I2 Escalation factors'!AC$5</f>
        <v>0</v>
      </c>
      <c r="AG10" s="162">
        <f>Con5_UnescalatedConst!AJ10*'I2 Escalation factors'!AD$5</f>
        <v>0</v>
      </c>
      <c r="AH10" s="162">
        <f>Con5_UnescalatedConst!AK10*'I2 Escalation factors'!AE$5</f>
        <v>0</v>
      </c>
      <c r="AI10" s="162">
        <f>Con5_UnescalatedConst!AL10*'I2 Escalation factors'!AF$5</f>
        <v>0</v>
      </c>
      <c r="AJ10" s="162">
        <f>Con5_UnescalatedConst!AM10*'I2 Escalation factors'!AG$5</f>
        <v>0</v>
      </c>
      <c r="AK10" s="162">
        <f>Con5_UnescalatedConst!AN10*'I2 Escalation factors'!AH$5</f>
        <v>0</v>
      </c>
      <c r="AL10" s="162">
        <f>Con5_UnescalatedConst!AO10*'I2 Escalation factors'!AI$5</f>
        <v>0</v>
      </c>
      <c r="AM10" s="162">
        <f>Con5_UnescalatedConst!AP10*'I2 Escalation factors'!AJ$5</f>
        <v>0</v>
      </c>
      <c r="AN10" s="162">
        <f>Con5_UnescalatedConst!AQ10*'I2 Escalation factors'!AK$5</f>
        <v>0</v>
      </c>
      <c r="AO10" s="162">
        <f>Con5_UnescalatedConst!AR10*'I2 Escalation factors'!AL$5</f>
        <v>0</v>
      </c>
      <c r="AP10" s="162">
        <f t="shared" si="0"/>
        <v>0</v>
      </c>
      <c r="AQ10" s="162">
        <f t="shared" si="1"/>
        <v>0</v>
      </c>
    </row>
    <row r="11" spans="1:43" ht="48.75" x14ac:dyDescent="0.25">
      <c r="A11" s="75" t="str">
        <f>'I3 Project list'!A11</f>
        <v>Drury</v>
      </c>
      <c r="B11" s="75" t="str">
        <f>'I3 Project list'!C11</f>
        <v>Drury_4b</v>
      </c>
      <c r="C11" s="75" t="str">
        <f>'I3 Project list'!B11</f>
        <v>4b</v>
      </c>
      <c r="D11" s="144" t="str">
        <f>'I3 Project list'!D11</f>
        <v>Waihoehoe Rd East upgrades- from Fitzgerald Rd to before Cossey Rd (development boundary)</v>
      </c>
      <c r="E11" s="144" t="str">
        <f>'I3 Project list'!E11</f>
        <v>Expand to 24m cross section</v>
      </c>
      <c r="F11" s="144">
        <f>Con5_UnescalatedConst!F11</f>
        <v>2028</v>
      </c>
      <c r="G11" s="144">
        <f>Con5_UnescalatedConst!H11</f>
        <v>2029</v>
      </c>
      <c r="H11" s="162">
        <f>Con5_UnescalatedConst!K11*'I2 Escalation factors'!E$5</f>
        <v>0</v>
      </c>
      <c r="I11" s="162">
        <f>Con5_UnescalatedConst!L11*'I2 Escalation factors'!F$5</f>
        <v>0</v>
      </c>
      <c r="J11" s="162">
        <f>Con5_UnescalatedConst!M11*'I2 Escalation factors'!G$5</f>
        <v>0</v>
      </c>
      <c r="K11" s="162">
        <f>Con5_UnescalatedConst!N11*'I2 Escalation factors'!H$5</f>
        <v>0</v>
      </c>
      <c r="L11" s="162">
        <f>Con5_UnescalatedConst!O11*'I2 Escalation factors'!I$5</f>
        <v>0</v>
      </c>
      <c r="M11" s="162">
        <f>Con5_UnescalatedConst!P11*'I2 Escalation factors'!J$5</f>
        <v>0</v>
      </c>
      <c r="N11" s="162">
        <f>Con5_UnescalatedConst!Q11*'I2 Escalation factors'!K$5</f>
        <v>3385141.2421416407</v>
      </c>
      <c r="O11" s="162">
        <f>Con5_UnescalatedConst!R11*'I2 Escalation factors'!L$5</f>
        <v>34583526.150057763</v>
      </c>
      <c r="P11" s="162">
        <f>Con5_UnescalatedConst!S11*'I2 Escalation factors'!M$5</f>
        <v>0</v>
      </c>
      <c r="Q11" s="162">
        <f>Con5_UnescalatedConst!T11*'I2 Escalation factors'!N$5</f>
        <v>0</v>
      </c>
      <c r="R11" s="162">
        <f>Con5_UnescalatedConst!U11*'I2 Escalation factors'!O$5</f>
        <v>0</v>
      </c>
      <c r="S11" s="162">
        <f>Con5_UnescalatedConst!V11*'I2 Escalation factors'!P$5</f>
        <v>0</v>
      </c>
      <c r="T11" s="162">
        <f>Con5_UnescalatedConst!W11*'I2 Escalation factors'!Q$5</f>
        <v>0</v>
      </c>
      <c r="U11" s="162">
        <f>Con5_UnescalatedConst!X11*'I2 Escalation factors'!R$5</f>
        <v>0</v>
      </c>
      <c r="V11" s="162">
        <f>Con5_UnescalatedConst!Y11*'I2 Escalation factors'!S$5</f>
        <v>0</v>
      </c>
      <c r="W11" s="162">
        <f>Con5_UnescalatedConst!Z11*'I2 Escalation factors'!T$5</f>
        <v>0</v>
      </c>
      <c r="X11" s="162">
        <f>Con5_UnescalatedConst!AA11*'I2 Escalation factors'!U$5</f>
        <v>0</v>
      </c>
      <c r="Y11" s="162">
        <f>Con5_UnescalatedConst!AB11*'I2 Escalation factors'!V$5</f>
        <v>0</v>
      </c>
      <c r="Z11" s="162">
        <f>Con5_UnescalatedConst!AC11*'I2 Escalation factors'!W$5</f>
        <v>0</v>
      </c>
      <c r="AA11" s="162">
        <f>Con5_UnescalatedConst!AD11*'I2 Escalation factors'!X$5</f>
        <v>0</v>
      </c>
      <c r="AB11" s="162">
        <f>Con5_UnescalatedConst!AE11*'I2 Escalation factors'!Y$5</f>
        <v>0</v>
      </c>
      <c r="AC11" s="162">
        <f>Con5_UnescalatedConst!AF11*'I2 Escalation factors'!Z$5</f>
        <v>0</v>
      </c>
      <c r="AD11" s="162">
        <f>Con5_UnescalatedConst!AG11*'I2 Escalation factors'!AA$5</f>
        <v>0</v>
      </c>
      <c r="AE11" s="162">
        <f>Con5_UnescalatedConst!AH11*'I2 Escalation factors'!AB$5</f>
        <v>0</v>
      </c>
      <c r="AF11" s="162">
        <f>Con5_UnescalatedConst!AI11*'I2 Escalation factors'!AC$5</f>
        <v>0</v>
      </c>
      <c r="AG11" s="162">
        <f>Con5_UnescalatedConst!AJ11*'I2 Escalation factors'!AD$5</f>
        <v>0</v>
      </c>
      <c r="AH11" s="162">
        <f>Con5_UnescalatedConst!AK11*'I2 Escalation factors'!AE$5</f>
        <v>0</v>
      </c>
      <c r="AI11" s="162">
        <f>Con5_UnescalatedConst!AL11*'I2 Escalation factors'!AF$5</f>
        <v>0</v>
      </c>
      <c r="AJ11" s="162">
        <f>Con5_UnescalatedConst!AM11*'I2 Escalation factors'!AG$5</f>
        <v>0</v>
      </c>
      <c r="AK11" s="162">
        <f>Con5_UnescalatedConst!AN11*'I2 Escalation factors'!AH$5</f>
        <v>0</v>
      </c>
      <c r="AL11" s="162">
        <f>Con5_UnescalatedConst!AO11*'I2 Escalation factors'!AI$5</f>
        <v>0</v>
      </c>
      <c r="AM11" s="162">
        <f>Con5_UnescalatedConst!AP11*'I2 Escalation factors'!AJ$5</f>
        <v>0</v>
      </c>
      <c r="AN11" s="162">
        <f>Con5_UnescalatedConst!AQ11*'I2 Escalation factors'!AK$5</f>
        <v>0</v>
      </c>
      <c r="AO11" s="162">
        <f>Con5_UnescalatedConst!AR11*'I2 Escalation factors'!AL$5</f>
        <v>0</v>
      </c>
      <c r="AP11" s="162">
        <f t="shared" si="0"/>
        <v>37968667.392199405</v>
      </c>
      <c r="AQ11" s="162">
        <f t="shared" si="1"/>
        <v>37968667.392199405</v>
      </c>
    </row>
    <row r="12" spans="1:43" ht="48.75" x14ac:dyDescent="0.25">
      <c r="A12" s="75" t="str">
        <f>'I3 Project list'!A12</f>
        <v>Drury</v>
      </c>
      <c r="B12" s="75" t="str">
        <f>'I3 Project list'!C12</f>
        <v>Drury_4</v>
      </c>
      <c r="C12" s="75">
        <f>'I3 Project list'!B12</f>
        <v>4</v>
      </c>
      <c r="D12" s="144" t="str">
        <f>'I3 Project list'!D12</f>
        <v>Waihoehoe Rd East upgrades- from Fitzgerald Rd to before Cossey Rd (development boundary)</v>
      </c>
      <c r="E12" s="144" t="str">
        <f>'I3 Project list'!E12</f>
        <v>Construct Ultimate 24m Cross section initially (i.e. no interim stage)</v>
      </c>
      <c r="F12" s="144" t="str">
        <f>Con5_UnescalatedConst!F12</f>
        <v/>
      </c>
      <c r="G12" s="144">
        <f>Con5_UnescalatedConst!H12</f>
        <v>0</v>
      </c>
      <c r="H12" s="162">
        <f>Con5_UnescalatedConst!K12*'I2 Escalation factors'!E$5</f>
        <v>0</v>
      </c>
      <c r="I12" s="162">
        <f>Con5_UnescalatedConst!L12*'I2 Escalation factors'!F$5</f>
        <v>0</v>
      </c>
      <c r="J12" s="162">
        <f>Con5_UnescalatedConst!M12*'I2 Escalation factors'!G$5</f>
        <v>0</v>
      </c>
      <c r="K12" s="162">
        <f>Con5_UnescalatedConst!N12*'I2 Escalation factors'!H$5</f>
        <v>0</v>
      </c>
      <c r="L12" s="162">
        <f>Con5_UnescalatedConst!O12*'I2 Escalation factors'!I$5</f>
        <v>0</v>
      </c>
      <c r="M12" s="162">
        <f>Con5_UnescalatedConst!P12*'I2 Escalation factors'!J$5</f>
        <v>0</v>
      </c>
      <c r="N12" s="162">
        <f>Con5_UnescalatedConst!Q12*'I2 Escalation factors'!K$5</f>
        <v>0</v>
      </c>
      <c r="O12" s="162">
        <f>Con5_UnescalatedConst!R12*'I2 Escalation factors'!L$5</f>
        <v>0</v>
      </c>
      <c r="P12" s="162">
        <f>Con5_UnescalatedConst!S12*'I2 Escalation factors'!M$5</f>
        <v>0</v>
      </c>
      <c r="Q12" s="162">
        <f>Con5_UnescalatedConst!T12*'I2 Escalation factors'!N$5</f>
        <v>0</v>
      </c>
      <c r="R12" s="162">
        <f>Con5_UnescalatedConst!U12*'I2 Escalation factors'!O$5</f>
        <v>0</v>
      </c>
      <c r="S12" s="162">
        <f>Con5_UnescalatedConst!V12*'I2 Escalation factors'!P$5</f>
        <v>0</v>
      </c>
      <c r="T12" s="162">
        <f>Con5_UnescalatedConst!W12*'I2 Escalation factors'!Q$5</f>
        <v>0</v>
      </c>
      <c r="U12" s="162">
        <f>Con5_UnescalatedConst!X12*'I2 Escalation factors'!R$5</f>
        <v>0</v>
      </c>
      <c r="V12" s="162">
        <f>Con5_UnescalatedConst!Y12*'I2 Escalation factors'!S$5</f>
        <v>0</v>
      </c>
      <c r="W12" s="162">
        <f>Con5_UnescalatedConst!Z12*'I2 Escalation factors'!T$5</f>
        <v>0</v>
      </c>
      <c r="X12" s="162">
        <f>Con5_UnescalatedConst!AA12*'I2 Escalation factors'!U$5</f>
        <v>0</v>
      </c>
      <c r="Y12" s="162">
        <f>Con5_UnescalatedConst!AB12*'I2 Escalation factors'!V$5</f>
        <v>0</v>
      </c>
      <c r="Z12" s="162">
        <f>Con5_UnescalatedConst!AC12*'I2 Escalation factors'!W$5</f>
        <v>0</v>
      </c>
      <c r="AA12" s="162">
        <f>Con5_UnescalatedConst!AD12*'I2 Escalation factors'!X$5</f>
        <v>0</v>
      </c>
      <c r="AB12" s="162">
        <f>Con5_UnescalatedConst!AE12*'I2 Escalation factors'!Y$5</f>
        <v>0</v>
      </c>
      <c r="AC12" s="162">
        <f>Con5_UnescalatedConst!AF12*'I2 Escalation factors'!Z$5</f>
        <v>0</v>
      </c>
      <c r="AD12" s="162">
        <f>Con5_UnescalatedConst!AG12*'I2 Escalation factors'!AA$5</f>
        <v>0</v>
      </c>
      <c r="AE12" s="162">
        <f>Con5_UnescalatedConst!AH12*'I2 Escalation factors'!AB$5</f>
        <v>0</v>
      </c>
      <c r="AF12" s="162">
        <f>Con5_UnescalatedConst!AI12*'I2 Escalation factors'!AC$5</f>
        <v>0</v>
      </c>
      <c r="AG12" s="162">
        <f>Con5_UnescalatedConst!AJ12*'I2 Escalation factors'!AD$5</f>
        <v>0</v>
      </c>
      <c r="AH12" s="162">
        <f>Con5_UnescalatedConst!AK12*'I2 Escalation factors'!AE$5</f>
        <v>0</v>
      </c>
      <c r="AI12" s="162">
        <f>Con5_UnescalatedConst!AL12*'I2 Escalation factors'!AF$5</f>
        <v>0</v>
      </c>
      <c r="AJ12" s="162">
        <f>Con5_UnescalatedConst!AM12*'I2 Escalation factors'!AG$5</f>
        <v>0</v>
      </c>
      <c r="AK12" s="162">
        <f>Con5_UnescalatedConst!AN12*'I2 Escalation factors'!AH$5</f>
        <v>0</v>
      </c>
      <c r="AL12" s="162">
        <f>Con5_UnescalatedConst!AO12*'I2 Escalation factors'!AI$5</f>
        <v>0</v>
      </c>
      <c r="AM12" s="162">
        <f>Con5_UnescalatedConst!AP12*'I2 Escalation factors'!AJ$5</f>
        <v>0</v>
      </c>
      <c r="AN12" s="162">
        <f>Con5_UnescalatedConst!AQ12*'I2 Escalation factors'!AK$5</f>
        <v>0</v>
      </c>
      <c r="AO12" s="162">
        <f>Con5_UnescalatedConst!AR12*'I2 Escalation factors'!AL$5</f>
        <v>0</v>
      </c>
      <c r="AP12" s="162">
        <f t="shared" si="0"/>
        <v>0</v>
      </c>
      <c r="AQ12" s="162">
        <f t="shared" si="1"/>
        <v>0</v>
      </c>
    </row>
    <row r="13" spans="1:43" ht="24.75" x14ac:dyDescent="0.25">
      <c r="A13" s="75" t="str">
        <f>'I3 Project list'!A13</f>
        <v>Drury</v>
      </c>
      <c r="B13" s="75" t="str">
        <f>'I3 Project list'!C13</f>
        <v>Drury_5</v>
      </c>
      <c r="C13" s="75">
        <f>'I3 Project list'!B13</f>
        <v>5</v>
      </c>
      <c r="D13" s="144" t="str">
        <f>'I3 Project list'!D13</f>
        <v xml:space="preserve">Drury Central Station </v>
      </c>
      <c r="E13" s="144" t="str">
        <f>'I3 Project list'!E13</f>
        <v>Not feasible without access. Refer to item 6 below</v>
      </c>
      <c r="F13" s="144">
        <f>Con5_UnescalatedConst!F13</f>
        <v>2023</v>
      </c>
      <c r="G13" s="144">
        <f>Con5_UnescalatedConst!H13</f>
        <v>2024</v>
      </c>
      <c r="H13" s="162">
        <f>Con5_UnescalatedConst!K13*'I2 Escalation factors'!E$5</f>
        <v>0</v>
      </c>
      <c r="I13" s="162">
        <f>Con5_UnescalatedConst!L13*'I2 Escalation factors'!F$5</f>
        <v>0</v>
      </c>
      <c r="J13" s="162">
        <f>Con5_UnescalatedConst!M13*'I2 Escalation factors'!G$5</f>
        <v>0</v>
      </c>
      <c r="K13" s="162">
        <f>Con5_UnescalatedConst!N13*'I2 Escalation factors'!H$5</f>
        <v>0</v>
      </c>
      <c r="L13" s="162">
        <f>Con5_UnescalatedConst!O13*'I2 Escalation factors'!I$5</f>
        <v>0</v>
      </c>
      <c r="M13" s="162">
        <f>Con5_UnescalatedConst!P13*'I2 Escalation factors'!J$5</f>
        <v>0</v>
      </c>
      <c r="N13" s="162">
        <f>Con5_UnescalatedConst!Q13*'I2 Escalation factors'!K$5</f>
        <v>0</v>
      </c>
      <c r="O13" s="162">
        <f>Con5_UnescalatedConst!R13*'I2 Escalation factors'!L$5</f>
        <v>0</v>
      </c>
      <c r="P13" s="162">
        <f>Con5_UnescalatedConst!S13*'I2 Escalation factors'!M$5</f>
        <v>0</v>
      </c>
      <c r="Q13" s="162">
        <f>Con5_UnescalatedConst!T13*'I2 Escalation factors'!N$5</f>
        <v>0</v>
      </c>
      <c r="R13" s="162">
        <f>Con5_UnescalatedConst!U13*'I2 Escalation factors'!O$5</f>
        <v>0</v>
      </c>
      <c r="S13" s="162">
        <f>Con5_UnescalatedConst!V13*'I2 Escalation factors'!P$5</f>
        <v>0</v>
      </c>
      <c r="T13" s="162">
        <f>Con5_UnescalatedConst!W13*'I2 Escalation factors'!Q$5</f>
        <v>0</v>
      </c>
      <c r="U13" s="162">
        <f>Con5_UnescalatedConst!X13*'I2 Escalation factors'!R$5</f>
        <v>0</v>
      </c>
      <c r="V13" s="162">
        <f>Con5_UnescalatedConst!Y13*'I2 Escalation factors'!S$5</f>
        <v>0</v>
      </c>
      <c r="W13" s="162">
        <f>Con5_UnescalatedConst!Z13*'I2 Escalation factors'!T$5</f>
        <v>0</v>
      </c>
      <c r="X13" s="162">
        <f>Con5_UnescalatedConst!AA13*'I2 Escalation factors'!U$5</f>
        <v>0</v>
      </c>
      <c r="Y13" s="162">
        <f>Con5_UnescalatedConst!AB13*'I2 Escalation factors'!V$5</f>
        <v>0</v>
      </c>
      <c r="Z13" s="162">
        <f>Con5_UnescalatedConst!AC13*'I2 Escalation factors'!W$5</f>
        <v>0</v>
      </c>
      <c r="AA13" s="162">
        <f>Con5_UnescalatedConst!AD13*'I2 Escalation factors'!X$5</f>
        <v>0</v>
      </c>
      <c r="AB13" s="162">
        <f>Con5_UnescalatedConst!AE13*'I2 Escalation factors'!Y$5</f>
        <v>0</v>
      </c>
      <c r="AC13" s="162">
        <f>Con5_UnescalatedConst!AF13*'I2 Escalation factors'!Z$5</f>
        <v>0</v>
      </c>
      <c r="AD13" s="162">
        <f>Con5_UnescalatedConst!AG13*'I2 Escalation factors'!AA$5</f>
        <v>0</v>
      </c>
      <c r="AE13" s="162">
        <f>Con5_UnescalatedConst!AH13*'I2 Escalation factors'!AB$5</f>
        <v>0</v>
      </c>
      <c r="AF13" s="162">
        <f>Con5_UnescalatedConst!AI13*'I2 Escalation factors'!AC$5</f>
        <v>0</v>
      </c>
      <c r="AG13" s="162">
        <f>Con5_UnescalatedConst!AJ13*'I2 Escalation factors'!AD$5</f>
        <v>0</v>
      </c>
      <c r="AH13" s="162">
        <f>Con5_UnescalatedConst!AK13*'I2 Escalation factors'!AE$5</f>
        <v>0</v>
      </c>
      <c r="AI13" s="162">
        <f>Con5_UnescalatedConst!AL13*'I2 Escalation factors'!AF$5</f>
        <v>0</v>
      </c>
      <c r="AJ13" s="162">
        <f>Con5_UnescalatedConst!AM13*'I2 Escalation factors'!AG$5</f>
        <v>0</v>
      </c>
      <c r="AK13" s="162">
        <f>Con5_UnescalatedConst!AN13*'I2 Escalation factors'!AH$5</f>
        <v>0</v>
      </c>
      <c r="AL13" s="162">
        <f>Con5_UnescalatedConst!AO13*'I2 Escalation factors'!AI$5</f>
        <v>0</v>
      </c>
      <c r="AM13" s="162">
        <f>Con5_UnescalatedConst!AP13*'I2 Escalation factors'!AJ$5</f>
        <v>0</v>
      </c>
      <c r="AN13" s="162">
        <f>Con5_UnescalatedConst!AQ13*'I2 Escalation factors'!AK$5</f>
        <v>0</v>
      </c>
      <c r="AO13" s="162">
        <f>Con5_UnescalatedConst!AR13*'I2 Escalation factors'!AL$5</f>
        <v>0</v>
      </c>
      <c r="AP13" s="162">
        <f t="shared" si="0"/>
        <v>0</v>
      </c>
      <c r="AQ13" s="162">
        <f t="shared" si="1"/>
        <v>0</v>
      </c>
    </row>
    <row r="14" spans="1:43" ht="24.75" x14ac:dyDescent="0.25">
      <c r="A14" s="75" t="str">
        <f>'I3 Project list'!A14</f>
        <v>Drury</v>
      </c>
      <c r="B14" s="75" t="str">
        <f>'I3 Project list'!C14</f>
        <v>Drury_6</v>
      </c>
      <c r="C14" s="75">
        <f>'I3 Project list'!B14</f>
        <v>6</v>
      </c>
      <c r="D14" s="144" t="str">
        <f>'I3 Project list'!D14</f>
        <v>Drury Station Connection+ intersection</v>
      </c>
      <c r="E14" s="144" t="str">
        <f>'I3 Project list'!E14</f>
        <v>NZUP tbc</v>
      </c>
      <c r="F14" s="144">
        <f>Con5_UnescalatedConst!F14</f>
        <v>2023</v>
      </c>
      <c r="G14" s="144">
        <f>Con5_UnescalatedConst!H14</f>
        <v>2024</v>
      </c>
      <c r="H14" s="162">
        <f>Con5_UnescalatedConst!K14*'I2 Escalation factors'!E$5</f>
        <v>0</v>
      </c>
      <c r="I14" s="162">
        <f>Con5_UnescalatedConst!L14*'I2 Escalation factors'!F$5</f>
        <v>0</v>
      </c>
      <c r="J14" s="162">
        <f>Con5_UnescalatedConst!M14*'I2 Escalation factors'!G$5</f>
        <v>0</v>
      </c>
      <c r="K14" s="162">
        <f>Con5_UnescalatedConst!N14*'I2 Escalation factors'!H$5</f>
        <v>0</v>
      </c>
      <c r="L14" s="162">
        <f>Con5_UnescalatedConst!O14*'I2 Escalation factors'!I$5</f>
        <v>0</v>
      </c>
      <c r="M14" s="162">
        <f>Con5_UnescalatedConst!P14*'I2 Escalation factors'!J$5</f>
        <v>0</v>
      </c>
      <c r="N14" s="162">
        <f>Con5_UnescalatedConst!Q14*'I2 Escalation factors'!K$5</f>
        <v>0</v>
      </c>
      <c r="O14" s="162">
        <f>Con5_UnescalatedConst!R14*'I2 Escalation factors'!L$5</f>
        <v>0</v>
      </c>
      <c r="P14" s="162">
        <f>Con5_UnescalatedConst!S14*'I2 Escalation factors'!M$5</f>
        <v>0</v>
      </c>
      <c r="Q14" s="162">
        <f>Con5_UnescalatedConst!T14*'I2 Escalation factors'!N$5</f>
        <v>0</v>
      </c>
      <c r="R14" s="162">
        <f>Con5_UnescalatedConst!U14*'I2 Escalation factors'!O$5</f>
        <v>0</v>
      </c>
      <c r="S14" s="162">
        <f>Con5_UnescalatedConst!V14*'I2 Escalation factors'!P$5</f>
        <v>0</v>
      </c>
      <c r="T14" s="162">
        <f>Con5_UnescalatedConst!W14*'I2 Escalation factors'!Q$5</f>
        <v>0</v>
      </c>
      <c r="U14" s="162">
        <f>Con5_UnescalatedConst!X14*'I2 Escalation factors'!R$5</f>
        <v>0</v>
      </c>
      <c r="V14" s="162">
        <f>Con5_UnescalatedConst!Y14*'I2 Escalation factors'!S$5</f>
        <v>0</v>
      </c>
      <c r="W14" s="162">
        <f>Con5_UnescalatedConst!Z14*'I2 Escalation factors'!T$5</f>
        <v>0</v>
      </c>
      <c r="X14" s="162">
        <f>Con5_UnescalatedConst!AA14*'I2 Escalation factors'!U$5</f>
        <v>0</v>
      </c>
      <c r="Y14" s="162">
        <f>Con5_UnescalatedConst!AB14*'I2 Escalation factors'!V$5</f>
        <v>0</v>
      </c>
      <c r="Z14" s="162">
        <f>Con5_UnescalatedConst!AC14*'I2 Escalation factors'!W$5</f>
        <v>0</v>
      </c>
      <c r="AA14" s="162">
        <f>Con5_UnescalatedConst!AD14*'I2 Escalation factors'!X$5</f>
        <v>0</v>
      </c>
      <c r="AB14" s="162">
        <f>Con5_UnescalatedConst!AE14*'I2 Escalation factors'!Y$5</f>
        <v>0</v>
      </c>
      <c r="AC14" s="162">
        <f>Con5_UnescalatedConst!AF14*'I2 Escalation factors'!Z$5</f>
        <v>0</v>
      </c>
      <c r="AD14" s="162">
        <f>Con5_UnescalatedConst!AG14*'I2 Escalation factors'!AA$5</f>
        <v>0</v>
      </c>
      <c r="AE14" s="162">
        <f>Con5_UnescalatedConst!AH14*'I2 Escalation factors'!AB$5</f>
        <v>0</v>
      </c>
      <c r="AF14" s="162">
        <f>Con5_UnescalatedConst!AI14*'I2 Escalation factors'!AC$5</f>
        <v>0</v>
      </c>
      <c r="AG14" s="162">
        <f>Con5_UnescalatedConst!AJ14*'I2 Escalation factors'!AD$5</f>
        <v>0</v>
      </c>
      <c r="AH14" s="162">
        <f>Con5_UnescalatedConst!AK14*'I2 Escalation factors'!AE$5</f>
        <v>0</v>
      </c>
      <c r="AI14" s="162">
        <f>Con5_UnescalatedConst!AL14*'I2 Escalation factors'!AF$5</f>
        <v>0</v>
      </c>
      <c r="AJ14" s="162">
        <f>Con5_UnescalatedConst!AM14*'I2 Escalation factors'!AG$5</f>
        <v>0</v>
      </c>
      <c r="AK14" s="162">
        <f>Con5_UnescalatedConst!AN14*'I2 Escalation factors'!AH$5</f>
        <v>0</v>
      </c>
      <c r="AL14" s="162">
        <f>Con5_UnescalatedConst!AO14*'I2 Escalation factors'!AI$5</f>
        <v>0</v>
      </c>
      <c r="AM14" s="162">
        <f>Con5_UnescalatedConst!AP14*'I2 Escalation factors'!AJ$5</f>
        <v>0</v>
      </c>
      <c r="AN14" s="162">
        <f>Con5_UnescalatedConst!AQ14*'I2 Escalation factors'!AK$5</f>
        <v>0</v>
      </c>
      <c r="AO14" s="162">
        <f>Con5_UnescalatedConst!AR14*'I2 Escalation factors'!AL$5</f>
        <v>0</v>
      </c>
      <c r="AP14" s="162">
        <f t="shared" si="0"/>
        <v>0</v>
      </c>
      <c r="AQ14" s="162">
        <f t="shared" si="1"/>
        <v>0</v>
      </c>
    </row>
    <row r="15" spans="1:43" ht="36.75" x14ac:dyDescent="0.25">
      <c r="A15" s="75" t="str">
        <f>'I3 Project list'!A15</f>
        <v>Drury</v>
      </c>
      <c r="B15" s="75" t="str">
        <f>'I3 Project list'!C15</f>
        <v>Drury_7</v>
      </c>
      <c r="C15" s="75">
        <f>'I3 Project list'!B15</f>
        <v>7</v>
      </c>
      <c r="D15" s="144" t="str">
        <f>'I3 Project list'!D15</f>
        <v xml:space="preserve">Fitzgerald Rd upgrades (from Waihoehoe Rd to development boundary) </v>
      </c>
      <c r="E15" s="144" t="str">
        <f>'I3 Project list'!E15</f>
        <v>2-lane urban - upgrade existing road layout with active modes on both sides</v>
      </c>
      <c r="F15" s="144">
        <f>Con5_UnescalatedConst!F15</f>
        <v>2035</v>
      </c>
      <c r="G15" s="144">
        <f>Con5_UnescalatedConst!H15</f>
        <v>2036</v>
      </c>
      <c r="H15" s="162">
        <f>Con5_UnescalatedConst!K15*'I2 Escalation factors'!E$5</f>
        <v>0</v>
      </c>
      <c r="I15" s="162">
        <f>Con5_UnescalatedConst!L15*'I2 Escalation factors'!F$5</f>
        <v>0</v>
      </c>
      <c r="J15" s="162">
        <f>Con5_UnescalatedConst!M15*'I2 Escalation factors'!G$5</f>
        <v>0</v>
      </c>
      <c r="K15" s="162">
        <f>Con5_UnescalatedConst!N15*'I2 Escalation factors'!H$5</f>
        <v>0</v>
      </c>
      <c r="L15" s="162">
        <f>Con5_UnescalatedConst!O15*'I2 Escalation factors'!I$5</f>
        <v>0</v>
      </c>
      <c r="M15" s="162">
        <f>Con5_UnescalatedConst!P15*'I2 Escalation factors'!J$5</f>
        <v>0</v>
      </c>
      <c r="N15" s="162">
        <f>Con5_UnescalatedConst!Q15*'I2 Escalation factors'!K$5</f>
        <v>0</v>
      </c>
      <c r="O15" s="162">
        <f>Con5_UnescalatedConst!R15*'I2 Escalation factors'!L$5</f>
        <v>0</v>
      </c>
      <c r="P15" s="162">
        <f>Con5_UnescalatedConst!S15*'I2 Escalation factors'!M$5</f>
        <v>0</v>
      </c>
      <c r="Q15" s="162">
        <f>Con5_UnescalatedConst!T15*'I2 Escalation factors'!N$5</f>
        <v>0</v>
      </c>
      <c r="R15" s="162">
        <f>Con5_UnescalatedConst!U15*'I2 Escalation factors'!O$5</f>
        <v>0</v>
      </c>
      <c r="S15" s="162">
        <f>Con5_UnescalatedConst!V15*'I2 Escalation factors'!P$5</f>
        <v>0</v>
      </c>
      <c r="T15" s="162">
        <f>Con5_UnescalatedConst!W15*'I2 Escalation factors'!Q$5</f>
        <v>0</v>
      </c>
      <c r="U15" s="162">
        <f>Con5_UnescalatedConst!X15*'I2 Escalation factors'!R$5</f>
        <v>1030689.6752599485</v>
      </c>
      <c r="V15" s="162">
        <f>Con5_UnescalatedConst!Y15*'I2 Escalation factors'!S$5</f>
        <v>10529806.819639795</v>
      </c>
      <c r="W15" s="162">
        <f>Con5_UnescalatedConst!Z15*'I2 Escalation factors'!T$5</f>
        <v>0</v>
      </c>
      <c r="X15" s="162">
        <f>Con5_UnescalatedConst!AA15*'I2 Escalation factors'!U$5</f>
        <v>0</v>
      </c>
      <c r="Y15" s="162">
        <f>Con5_UnescalatedConst!AB15*'I2 Escalation factors'!V$5</f>
        <v>0</v>
      </c>
      <c r="Z15" s="162">
        <f>Con5_UnescalatedConst!AC15*'I2 Escalation factors'!W$5</f>
        <v>0</v>
      </c>
      <c r="AA15" s="162">
        <f>Con5_UnescalatedConst!AD15*'I2 Escalation factors'!X$5</f>
        <v>0</v>
      </c>
      <c r="AB15" s="162">
        <f>Con5_UnescalatedConst!AE15*'I2 Escalation factors'!Y$5</f>
        <v>0</v>
      </c>
      <c r="AC15" s="162">
        <f>Con5_UnescalatedConst!AF15*'I2 Escalation factors'!Z$5</f>
        <v>0</v>
      </c>
      <c r="AD15" s="162">
        <f>Con5_UnescalatedConst!AG15*'I2 Escalation factors'!AA$5</f>
        <v>0</v>
      </c>
      <c r="AE15" s="162">
        <f>Con5_UnescalatedConst!AH15*'I2 Escalation factors'!AB$5</f>
        <v>0</v>
      </c>
      <c r="AF15" s="162">
        <f>Con5_UnescalatedConst!AI15*'I2 Escalation factors'!AC$5</f>
        <v>0</v>
      </c>
      <c r="AG15" s="162">
        <f>Con5_UnescalatedConst!AJ15*'I2 Escalation factors'!AD$5</f>
        <v>0</v>
      </c>
      <c r="AH15" s="162">
        <f>Con5_UnescalatedConst!AK15*'I2 Escalation factors'!AE$5</f>
        <v>0</v>
      </c>
      <c r="AI15" s="162">
        <f>Con5_UnescalatedConst!AL15*'I2 Escalation factors'!AF$5</f>
        <v>0</v>
      </c>
      <c r="AJ15" s="162">
        <f>Con5_UnescalatedConst!AM15*'I2 Escalation factors'!AG$5</f>
        <v>0</v>
      </c>
      <c r="AK15" s="162">
        <f>Con5_UnescalatedConst!AN15*'I2 Escalation factors'!AH$5</f>
        <v>0</v>
      </c>
      <c r="AL15" s="162">
        <f>Con5_UnescalatedConst!AO15*'I2 Escalation factors'!AI$5</f>
        <v>0</v>
      </c>
      <c r="AM15" s="162">
        <f>Con5_UnescalatedConst!AP15*'I2 Escalation factors'!AJ$5</f>
        <v>0</v>
      </c>
      <c r="AN15" s="162">
        <f>Con5_UnescalatedConst!AQ15*'I2 Escalation factors'!AK$5</f>
        <v>0</v>
      </c>
      <c r="AO15" s="162">
        <f>Con5_UnescalatedConst!AR15*'I2 Escalation factors'!AL$5</f>
        <v>0</v>
      </c>
      <c r="AP15" s="162">
        <f t="shared" si="0"/>
        <v>11560496.494899742</v>
      </c>
      <c r="AQ15" s="162">
        <f t="shared" si="1"/>
        <v>11560496.494899742</v>
      </c>
    </row>
    <row r="16" spans="1:43" ht="36.75" x14ac:dyDescent="0.25">
      <c r="A16" s="75" t="str">
        <f>'I3 Project list'!A16</f>
        <v>Drury</v>
      </c>
      <c r="B16" s="75" t="str">
        <f>'I3 Project list'!C16</f>
        <v>Drury_8</v>
      </c>
      <c r="C16" s="75">
        <f>'I3 Project list'!B16</f>
        <v>8</v>
      </c>
      <c r="D16" s="144" t="str">
        <f>'I3 Project list'!D16</f>
        <v>Fielding Rd upgrades ( from Waihoehoe Rd to development boundary )</v>
      </c>
      <c r="E16" s="144" t="str">
        <f>'I3 Project list'!E16</f>
        <v>2-lane urban - upgrade existing road layout with active modes on both sides</v>
      </c>
      <c r="F16" s="144">
        <f>Con5_UnescalatedConst!F16</f>
        <v>2035</v>
      </c>
      <c r="G16" s="144">
        <f>Con5_UnescalatedConst!H16</f>
        <v>2036</v>
      </c>
      <c r="H16" s="162">
        <f>Con5_UnescalatedConst!K16*'I2 Escalation factors'!E$5</f>
        <v>0</v>
      </c>
      <c r="I16" s="162">
        <f>Con5_UnescalatedConst!L16*'I2 Escalation factors'!F$5</f>
        <v>0</v>
      </c>
      <c r="J16" s="162">
        <f>Con5_UnescalatedConst!M16*'I2 Escalation factors'!G$5</f>
        <v>0</v>
      </c>
      <c r="K16" s="162">
        <f>Con5_UnescalatedConst!N16*'I2 Escalation factors'!H$5</f>
        <v>0</v>
      </c>
      <c r="L16" s="162">
        <f>Con5_UnescalatedConst!O16*'I2 Escalation factors'!I$5</f>
        <v>0</v>
      </c>
      <c r="M16" s="162">
        <f>Con5_UnescalatedConst!P16*'I2 Escalation factors'!J$5</f>
        <v>0</v>
      </c>
      <c r="N16" s="162">
        <f>Con5_UnescalatedConst!Q16*'I2 Escalation factors'!K$5</f>
        <v>0</v>
      </c>
      <c r="O16" s="162">
        <f>Con5_UnescalatedConst!R16*'I2 Escalation factors'!L$5</f>
        <v>0</v>
      </c>
      <c r="P16" s="162">
        <f>Con5_UnescalatedConst!S16*'I2 Escalation factors'!M$5</f>
        <v>0</v>
      </c>
      <c r="Q16" s="162">
        <f>Con5_UnescalatedConst!T16*'I2 Escalation factors'!N$5</f>
        <v>0</v>
      </c>
      <c r="R16" s="162">
        <f>Con5_UnescalatedConst!U16*'I2 Escalation factors'!O$5</f>
        <v>0</v>
      </c>
      <c r="S16" s="162">
        <f>Con5_UnescalatedConst!V16*'I2 Escalation factors'!P$5</f>
        <v>0</v>
      </c>
      <c r="T16" s="162">
        <f>Con5_UnescalatedConst!W16*'I2 Escalation factors'!Q$5</f>
        <v>0</v>
      </c>
      <c r="U16" s="162">
        <f>Con5_UnescalatedConst!X16*'I2 Escalation factors'!R$5</f>
        <v>1030689.6752599485</v>
      </c>
      <c r="V16" s="162">
        <f>Con5_UnescalatedConst!Y16*'I2 Escalation factors'!S$5</f>
        <v>10529806.819639795</v>
      </c>
      <c r="W16" s="162">
        <f>Con5_UnescalatedConst!Z16*'I2 Escalation factors'!T$5</f>
        <v>0</v>
      </c>
      <c r="X16" s="162">
        <f>Con5_UnescalatedConst!AA16*'I2 Escalation factors'!U$5</f>
        <v>0</v>
      </c>
      <c r="Y16" s="162">
        <f>Con5_UnescalatedConst!AB16*'I2 Escalation factors'!V$5</f>
        <v>0</v>
      </c>
      <c r="Z16" s="162">
        <f>Con5_UnescalatedConst!AC16*'I2 Escalation factors'!W$5</f>
        <v>0</v>
      </c>
      <c r="AA16" s="162">
        <f>Con5_UnescalatedConst!AD16*'I2 Escalation factors'!X$5</f>
        <v>0</v>
      </c>
      <c r="AB16" s="162">
        <f>Con5_UnescalatedConst!AE16*'I2 Escalation factors'!Y$5</f>
        <v>0</v>
      </c>
      <c r="AC16" s="162">
        <f>Con5_UnescalatedConst!AF16*'I2 Escalation factors'!Z$5</f>
        <v>0</v>
      </c>
      <c r="AD16" s="162">
        <f>Con5_UnescalatedConst!AG16*'I2 Escalation factors'!AA$5</f>
        <v>0</v>
      </c>
      <c r="AE16" s="162">
        <f>Con5_UnescalatedConst!AH16*'I2 Escalation factors'!AB$5</f>
        <v>0</v>
      </c>
      <c r="AF16" s="162">
        <f>Con5_UnescalatedConst!AI16*'I2 Escalation factors'!AC$5</f>
        <v>0</v>
      </c>
      <c r="AG16" s="162">
        <f>Con5_UnescalatedConst!AJ16*'I2 Escalation factors'!AD$5</f>
        <v>0</v>
      </c>
      <c r="AH16" s="162">
        <f>Con5_UnescalatedConst!AK16*'I2 Escalation factors'!AE$5</f>
        <v>0</v>
      </c>
      <c r="AI16" s="162">
        <f>Con5_UnescalatedConst!AL16*'I2 Escalation factors'!AF$5</f>
        <v>0</v>
      </c>
      <c r="AJ16" s="162">
        <f>Con5_UnescalatedConst!AM16*'I2 Escalation factors'!AG$5</f>
        <v>0</v>
      </c>
      <c r="AK16" s="162">
        <f>Con5_UnescalatedConst!AN16*'I2 Escalation factors'!AH$5</f>
        <v>0</v>
      </c>
      <c r="AL16" s="162">
        <f>Con5_UnescalatedConst!AO16*'I2 Escalation factors'!AI$5</f>
        <v>0</v>
      </c>
      <c r="AM16" s="162">
        <f>Con5_UnescalatedConst!AP16*'I2 Escalation factors'!AJ$5</f>
        <v>0</v>
      </c>
      <c r="AN16" s="162">
        <f>Con5_UnescalatedConst!AQ16*'I2 Escalation factors'!AK$5</f>
        <v>0</v>
      </c>
      <c r="AO16" s="162">
        <f>Con5_UnescalatedConst!AR16*'I2 Escalation factors'!AL$5</f>
        <v>0</v>
      </c>
      <c r="AP16" s="162">
        <f t="shared" si="0"/>
        <v>11560496.494899742</v>
      </c>
      <c r="AQ16" s="162">
        <f t="shared" si="1"/>
        <v>11560496.494899742</v>
      </c>
    </row>
    <row r="17" spans="1:43" ht="24.75" x14ac:dyDescent="0.25">
      <c r="A17" s="75" t="str">
        <f>'I3 Project list'!A17</f>
        <v>Drury</v>
      </c>
      <c r="B17" s="75" t="str">
        <f>'I3 Project list'!C17</f>
        <v>Drury_9a</v>
      </c>
      <c r="C17" s="75" t="str">
        <f>'I3 Project list'!B17</f>
        <v>9a</v>
      </c>
      <c r="D17" s="144" t="str">
        <f>'I3 Project list'!D17</f>
        <v>Upgrade in Norrie Rd/GSR/Waihoehoe intersection</v>
      </c>
      <c r="E17" s="144" t="str">
        <f>'I3 Project list'!E17</f>
        <v xml:space="preserve"> 2-lane signalised intersection with active mode crossings</v>
      </c>
      <c r="F17" s="144">
        <f>Con5_UnescalatedConst!F17</f>
        <v>2025</v>
      </c>
      <c r="G17" s="144">
        <f>Con5_UnescalatedConst!H17</f>
        <v>2026</v>
      </c>
      <c r="H17" s="162">
        <f>Con5_UnescalatedConst!K17*'I2 Escalation factors'!E$5</f>
        <v>0</v>
      </c>
      <c r="I17" s="162">
        <f>Con5_UnescalatedConst!L17*'I2 Escalation factors'!F$5</f>
        <v>0</v>
      </c>
      <c r="J17" s="162">
        <f>Con5_UnescalatedConst!M17*'I2 Escalation factors'!G$5</f>
        <v>0</v>
      </c>
      <c r="K17" s="162">
        <f>Con5_UnescalatedConst!N17*'I2 Escalation factors'!H$5</f>
        <v>0</v>
      </c>
      <c r="L17" s="162">
        <f>Con5_UnescalatedConst!O17*'I2 Escalation factors'!I$5</f>
        <v>0</v>
      </c>
      <c r="M17" s="162">
        <f>Con5_UnescalatedConst!P17*'I2 Escalation factors'!J$5</f>
        <v>0</v>
      </c>
      <c r="N17" s="162">
        <f>Con5_UnescalatedConst!Q17*'I2 Escalation factors'!K$5</f>
        <v>0</v>
      </c>
      <c r="O17" s="162">
        <f>Con5_UnescalatedConst!R17*'I2 Escalation factors'!L$5</f>
        <v>0</v>
      </c>
      <c r="P17" s="162">
        <f>Con5_UnescalatedConst!S17*'I2 Escalation factors'!M$5</f>
        <v>0</v>
      </c>
      <c r="Q17" s="162">
        <f>Con5_UnescalatedConst!T17*'I2 Escalation factors'!N$5</f>
        <v>0</v>
      </c>
      <c r="R17" s="162">
        <f>Con5_UnescalatedConst!U17*'I2 Escalation factors'!O$5</f>
        <v>0</v>
      </c>
      <c r="S17" s="162">
        <f>Con5_UnescalatedConst!V17*'I2 Escalation factors'!P$5</f>
        <v>0</v>
      </c>
      <c r="T17" s="162">
        <f>Con5_UnescalatedConst!W17*'I2 Escalation factors'!Q$5</f>
        <v>0</v>
      </c>
      <c r="U17" s="162">
        <f>Con5_UnescalatedConst!X17*'I2 Escalation factors'!R$5</f>
        <v>0</v>
      </c>
      <c r="V17" s="162">
        <f>Con5_UnescalatedConst!Y17*'I2 Escalation factors'!S$5</f>
        <v>0</v>
      </c>
      <c r="W17" s="162">
        <f>Con5_UnescalatedConst!Z17*'I2 Escalation factors'!T$5</f>
        <v>0</v>
      </c>
      <c r="X17" s="162">
        <f>Con5_UnescalatedConst!AA17*'I2 Escalation factors'!U$5</f>
        <v>0</v>
      </c>
      <c r="Y17" s="162">
        <f>Con5_UnescalatedConst!AB17*'I2 Escalation factors'!V$5</f>
        <v>0</v>
      </c>
      <c r="Z17" s="162">
        <f>Con5_UnescalatedConst!AC17*'I2 Escalation factors'!W$5</f>
        <v>0</v>
      </c>
      <c r="AA17" s="162">
        <f>Con5_UnescalatedConst!AD17*'I2 Escalation factors'!X$5</f>
        <v>0</v>
      </c>
      <c r="AB17" s="162">
        <f>Con5_UnescalatedConst!AE17*'I2 Escalation factors'!Y$5</f>
        <v>0</v>
      </c>
      <c r="AC17" s="162">
        <f>Con5_UnescalatedConst!AF17*'I2 Escalation factors'!Z$5</f>
        <v>0</v>
      </c>
      <c r="AD17" s="162">
        <f>Con5_UnescalatedConst!AG17*'I2 Escalation factors'!AA$5</f>
        <v>0</v>
      </c>
      <c r="AE17" s="162">
        <f>Con5_UnescalatedConst!AH17*'I2 Escalation factors'!AB$5</f>
        <v>0</v>
      </c>
      <c r="AF17" s="162">
        <f>Con5_UnescalatedConst!AI17*'I2 Escalation factors'!AC$5</f>
        <v>0</v>
      </c>
      <c r="AG17" s="162">
        <f>Con5_UnescalatedConst!AJ17*'I2 Escalation factors'!AD$5</f>
        <v>0</v>
      </c>
      <c r="AH17" s="162">
        <f>Con5_UnescalatedConst!AK17*'I2 Escalation factors'!AE$5</f>
        <v>0</v>
      </c>
      <c r="AI17" s="162">
        <f>Con5_UnescalatedConst!AL17*'I2 Escalation factors'!AF$5</f>
        <v>0</v>
      </c>
      <c r="AJ17" s="162">
        <f>Con5_UnescalatedConst!AM17*'I2 Escalation factors'!AG$5</f>
        <v>0</v>
      </c>
      <c r="AK17" s="162">
        <f>Con5_UnescalatedConst!AN17*'I2 Escalation factors'!AH$5</f>
        <v>0</v>
      </c>
      <c r="AL17" s="162">
        <f>Con5_UnescalatedConst!AO17*'I2 Escalation factors'!AI$5</f>
        <v>0</v>
      </c>
      <c r="AM17" s="162">
        <f>Con5_UnescalatedConst!AP17*'I2 Escalation factors'!AJ$5</f>
        <v>0</v>
      </c>
      <c r="AN17" s="162">
        <f>Con5_UnescalatedConst!AQ17*'I2 Escalation factors'!AK$5</f>
        <v>0</v>
      </c>
      <c r="AO17" s="162">
        <f>Con5_UnescalatedConst!AR17*'I2 Escalation factors'!AL$5</f>
        <v>0</v>
      </c>
      <c r="AP17" s="162">
        <f t="shared" si="0"/>
        <v>0</v>
      </c>
      <c r="AQ17" s="162">
        <f t="shared" si="1"/>
        <v>0</v>
      </c>
    </row>
    <row r="18" spans="1:43" ht="36.75" x14ac:dyDescent="0.25">
      <c r="A18" s="75" t="str">
        <f>'I3 Project list'!A18</f>
        <v>Drury</v>
      </c>
      <c r="B18" s="75" t="str">
        <f>'I3 Project list'!C18</f>
        <v>Drury_9b</v>
      </c>
      <c r="C18" s="75" t="str">
        <f>'I3 Project list'!B18</f>
        <v>9b</v>
      </c>
      <c r="D18" s="144" t="str">
        <f>'I3 Project list'!D18</f>
        <v>Upgrade in Norrie Rd/GSR/Waihoehoe intersection</v>
      </c>
      <c r="E18" s="144" t="str">
        <f>'I3 Project list'!E18</f>
        <v>multi-lane signalised intersection with active mode crossings, SGA design</v>
      </c>
      <c r="F18" s="144">
        <f>Con5_UnescalatedConst!F18</f>
        <v>2030</v>
      </c>
      <c r="G18" s="144">
        <f>Con5_UnescalatedConst!H18</f>
        <v>2031</v>
      </c>
      <c r="H18" s="162">
        <f>Con5_UnescalatedConst!K18*'I2 Escalation factors'!E$5</f>
        <v>0</v>
      </c>
      <c r="I18" s="162">
        <f>Con5_UnescalatedConst!L18*'I2 Escalation factors'!F$5</f>
        <v>0</v>
      </c>
      <c r="J18" s="162">
        <f>Con5_UnescalatedConst!M18*'I2 Escalation factors'!G$5</f>
        <v>0</v>
      </c>
      <c r="K18" s="162">
        <f>Con5_UnescalatedConst!N18*'I2 Escalation factors'!H$5</f>
        <v>0</v>
      </c>
      <c r="L18" s="162">
        <f>Con5_UnescalatedConst!O18*'I2 Escalation factors'!I$5</f>
        <v>0</v>
      </c>
      <c r="M18" s="162">
        <f>Con5_UnescalatedConst!P18*'I2 Escalation factors'!J$5</f>
        <v>0</v>
      </c>
      <c r="N18" s="162">
        <f>Con5_UnescalatedConst!Q18*'I2 Escalation factors'!K$5</f>
        <v>0</v>
      </c>
      <c r="O18" s="162">
        <f>Con5_UnescalatedConst!R18*'I2 Escalation factors'!L$5</f>
        <v>0</v>
      </c>
      <c r="P18" s="162">
        <f>Con5_UnescalatedConst!S18*'I2 Escalation factors'!M$5</f>
        <v>0</v>
      </c>
      <c r="Q18" s="162">
        <f>Con5_UnescalatedConst!T18*'I2 Escalation factors'!N$5</f>
        <v>0</v>
      </c>
      <c r="R18" s="162">
        <f>Con5_UnescalatedConst!U18*'I2 Escalation factors'!O$5</f>
        <v>0</v>
      </c>
      <c r="S18" s="162">
        <f>Con5_UnescalatedConst!V18*'I2 Escalation factors'!P$5</f>
        <v>0</v>
      </c>
      <c r="T18" s="162">
        <f>Con5_UnescalatedConst!W18*'I2 Escalation factors'!Q$5</f>
        <v>0</v>
      </c>
      <c r="U18" s="162">
        <f>Con5_UnescalatedConst!X18*'I2 Escalation factors'!R$5</f>
        <v>0</v>
      </c>
      <c r="V18" s="162">
        <f>Con5_UnescalatedConst!Y18*'I2 Escalation factors'!S$5</f>
        <v>0</v>
      </c>
      <c r="W18" s="162">
        <f>Con5_UnescalatedConst!Z18*'I2 Escalation factors'!T$5</f>
        <v>0</v>
      </c>
      <c r="X18" s="162">
        <f>Con5_UnescalatedConst!AA18*'I2 Escalation factors'!U$5</f>
        <v>0</v>
      </c>
      <c r="Y18" s="162">
        <f>Con5_UnescalatedConst!AB18*'I2 Escalation factors'!V$5</f>
        <v>0</v>
      </c>
      <c r="Z18" s="162">
        <f>Con5_UnescalatedConst!AC18*'I2 Escalation factors'!W$5</f>
        <v>0</v>
      </c>
      <c r="AA18" s="162">
        <f>Con5_UnescalatedConst!AD18*'I2 Escalation factors'!X$5</f>
        <v>0</v>
      </c>
      <c r="AB18" s="162">
        <f>Con5_UnescalatedConst!AE18*'I2 Escalation factors'!Y$5</f>
        <v>0</v>
      </c>
      <c r="AC18" s="162">
        <f>Con5_UnescalatedConst!AF18*'I2 Escalation factors'!Z$5</f>
        <v>0</v>
      </c>
      <c r="AD18" s="162">
        <f>Con5_UnescalatedConst!AG18*'I2 Escalation factors'!AA$5</f>
        <v>0</v>
      </c>
      <c r="AE18" s="162">
        <f>Con5_UnescalatedConst!AH18*'I2 Escalation factors'!AB$5</f>
        <v>0</v>
      </c>
      <c r="AF18" s="162">
        <f>Con5_UnescalatedConst!AI18*'I2 Escalation factors'!AC$5</f>
        <v>0</v>
      </c>
      <c r="AG18" s="162">
        <f>Con5_UnescalatedConst!AJ18*'I2 Escalation factors'!AD$5</f>
        <v>0</v>
      </c>
      <c r="AH18" s="162">
        <f>Con5_UnescalatedConst!AK18*'I2 Escalation factors'!AE$5</f>
        <v>0</v>
      </c>
      <c r="AI18" s="162">
        <f>Con5_UnescalatedConst!AL18*'I2 Escalation factors'!AF$5</f>
        <v>0</v>
      </c>
      <c r="AJ18" s="162">
        <f>Con5_UnescalatedConst!AM18*'I2 Escalation factors'!AG$5</f>
        <v>0</v>
      </c>
      <c r="AK18" s="162">
        <f>Con5_UnescalatedConst!AN18*'I2 Escalation factors'!AH$5</f>
        <v>0</v>
      </c>
      <c r="AL18" s="162">
        <f>Con5_UnescalatedConst!AO18*'I2 Escalation factors'!AI$5</f>
        <v>0</v>
      </c>
      <c r="AM18" s="162">
        <f>Con5_UnescalatedConst!AP18*'I2 Escalation factors'!AJ$5</f>
        <v>0</v>
      </c>
      <c r="AN18" s="162">
        <f>Con5_UnescalatedConst!AQ18*'I2 Escalation factors'!AK$5</f>
        <v>0</v>
      </c>
      <c r="AO18" s="162">
        <f>Con5_UnescalatedConst!AR18*'I2 Escalation factors'!AL$5</f>
        <v>0</v>
      </c>
      <c r="AP18" s="162">
        <f t="shared" si="0"/>
        <v>0</v>
      </c>
      <c r="AQ18" s="162">
        <f t="shared" si="1"/>
        <v>0</v>
      </c>
    </row>
    <row r="19" spans="1:43" ht="36.75" x14ac:dyDescent="0.25">
      <c r="A19" s="75" t="str">
        <f>'I3 Project list'!A19</f>
        <v>Drury</v>
      </c>
      <c r="B19" s="75" t="str">
        <f>'I3 Project list'!C19</f>
        <v>Drury_10a</v>
      </c>
      <c r="C19" s="75" t="str">
        <f>'I3 Project list'!B19</f>
        <v>10a</v>
      </c>
      <c r="D19" s="144" t="str">
        <f>'I3 Project list'!D19</f>
        <v>New intersection on Waihoehoe Rd/Fitzgerald Rd( including approach cross-sections)</v>
      </c>
      <c r="E19" s="144" t="str">
        <f>'I3 Project list'!E19</f>
        <v xml:space="preserve"> 2-lane signalised intersection with active mode crossings</v>
      </c>
      <c r="F19" s="144">
        <f>Con5_UnescalatedConst!F19</f>
        <v>2028</v>
      </c>
      <c r="G19" s="144">
        <f>Con5_UnescalatedConst!H19</f>
        <v>2029</v>
      </c>
      <c r="H19" s="162">
        <f>Con5_UnescalatedConst!K19*'I2 Escalation factors'!E$5</f>
        <v>0</v>
      </c>
      <c r="I19" s="162">
        <f>Con5_UnescalatedConst!L19*'I2 Escalation factors'!F$5</f>
        <v>0</v>
      </c>
      <c r="J19" s="162">
        <f>Con5_UnescalatedConst!M19*'I2 Escalation factors'!G$5</f>
        <v>0</v>
      </c>
      <c r="K19" s="162">
        <f>Con5_UnescalatedConst!N19*'I2 Escalation factors'!H$5</f>
        <v>0</v>
      </c>
      <c r="L19" s="162">
        <f>Con5_UnescalatedConst!O19*'I2 Escalation factors'!I$5</f>
        <v>0</v>
      </c>
      <c r="M19" s="162">
        <f>Con5_UnescalatedConst!P19*'I2 Escalation factors'!J$5</f>
        <v>0</v>
      </c>
      <c r="N19" s="162">
        <f>Con5_UnescalatedConst!Q19*'I2 Escalation factors'!K$5</f>
        <v>686775.27074607939</v>
      </c>
      <c r="O19" s="162">
        <f>Con5_UnescalatedConst!R19*'I2 Escalation factors'!L$5</f>
        <v>7016283.4682885138</v>
      </c>
      <c r="P19" s="162">
        <f>Con5_UnescalatedConst!S19*'I2 Escalation factors'!M$5</f>
        <v>0</v>
      </c>
      <c r="Q19" s="162">
        <f>Con5_UnescalatedConst!T19*'I2 Escalation factors'!N$5</f>
        <v>0</v>
      </c>
      <c r="R19" s="162">
        <f>Con5_UnescalatedConst!U19*'I2 Escalation factors'!O$5</f>
        <v>0</v>
      </c>
      <c r="S19" s="162">
        <f>Con5_UnescalatedConst!V19*'I2 Escalation factors'!P$5</f>
        <v>0</v>
      </c>
      <c r="T19" s="162">
        <f>Con5_UnescalatedConst!W19*'I2 Escalation factors'!Q$5</f>
        <v>0</v>
      </c>
      <c r="U19" s="162">
        <f>Con5_UnescalatedConst!X19*'I2 Escalation factors'!R$5</f>
        <v>0</v>
      </c>
      <c r="V19" s="162">
        <f>Con5_UnescalatedConst!Y19*'I2 Escalation factors'!S$5</f>
        <v>0</v>
      </c>
      <c r="W19" s="162">
        <f>Con5_UnescalatedConst!Z19*'I2 Escalation factors'!T$5</f>
        <v>0</v>
      </c>
      <c r="X19" s="162">
        <f>Con5_UnescalatedConst!AA19*'I2 Escalation factors'!U$5</f>
        <v>0</v>
      </c>
      <c r="Y19" s="162">
        <f>Con5_UnescalatedConst!AB19*'I2 Escalation factors'!V$5</f>
        <v>0</v>
      </c>
      <c r="Z19" s="162">
        <f>Con5_UnescalatedConst!AC19*'I2 Escalation factors'!W$5</f>
        <v>0</v>
      </c>
      <c r="AA19" s="162">
        <f>Con5_UnescalatedConst!AD19*'I2 Escalation factors'!X$5</f>
        <v>0</v>
      </c>
      <c r="AB19" s="162">
        <f>Con5_UnescalatedConst!AE19*'I2 Escalation factors'!Y$5</f>
        <v>0</v>
      </c>
      <c r="AC19" s="162">
        <f>Con5_UnescalatedConst!AF19*'I2 Escalation factors'!Z$5</f>
        <v>0</v>
      </c>
      <c r="AD19" s="162">
        <f>Con5_UnescalatedConst!AG19*'I2 Escalation factors'!AA$5</f>
        <v>0</v>
      </c>
      <c r="AE19" s="162">
        <f>Con5_UnescalatedConst!AH19*'I2 Escalation factors'!AB$5</f>
        <v>0</v>
      </c>
      <c r="AF19" s="162">
        <f>Con5_UnescalatedConst!AI19*'I2 Escalation factors'!AC$5</f>
        <v>0</v>
      </c>
      <c r="AG19" s="162">
        <f>Con5_UnescalatedConst!AJ19*'I2 Escalation factors'!AD$5</f>
        <v>0</v>
      </c>
      <c r="AH19" s="162">
        <f>Con5_UnescalatedConst!AK19*'I2 Escalation factors'!AE$5</f>
        <v>0</v>
      </c>
      <c r="AI19" s="162">
        <f>Con5_UnescalatedConst!AL19*'I2 Escalation factors'!AF$5</f>
        <v>0</v>
      </c>
      <c r="AJ19" s="162">
        <f>Con5_UnescalatedConst!AM19*'I2 Escalation factors'!AG$5</f>
        <v>0</v>
      </c>
      <c r="AK19" s="162">
        <f>Con5_UnescalatedConst!AN19*'I2 Escalation factors'!AH$5</f>
        <v>0</v>
      </c>
      <c r="AL19" s="162">
        <f>Con5_UnescalatedConst!AO19*'I2 Escalation factors'!AI$5</f>
        <v>0</v>
      </c>
      <c r="AM19" s="162">
        <f>Con5_UnescalatedConst!AP19*'I2 Escalation factors'!AJ$5</f>
        <v>0</v>
      </c>
      <c r="AN19" s="162">
        <f>Con5_UnescalatedConst!AQ19*'I2 Escalation factors'!AK$5</f>
        <v>0</v>
      </c>
      <c r="AO19" s="162">
        <f>Con5_UnescalatedConst!AR19*'I2 Escalation factors'!AL$5</f>
        <v>0</v>
      </c>
      <c r="AP19" s="162">
        <f t="shared" si="0"/>
        <v>7703058.7390345931</v>
      </c>
      <c r="AQ19" s="162">
        <f t="shared" si="1"/>
        <v>7703058.7390345931</v>
      </c>
    </row>
    <row r="20" spans="1:43" ht="36.75" x14ac:dyDescent="0.25">
      <c r="A20" s="75" t="str">
        <f>'I3 Project list'!A20</f>
        <v>Drury</v>
      </c>
      <c r="B20" s="75" t="str">
        <f>'I3 Project list'!C20</f>
        <v>Drury_10b</v>
      </c>
      <c r="C20" s="75" t="str">
        <f>'I3 Project list'!B20</f>
        <v>10b</v>
      </c>
      <c r="D20" s="144" t="str">
        <f>'I3 Project list'!D20</f>
        <v>New intersection on Waihoehoe Rd/Fitzgerald Rd( including approach cross-sections)</v>
      </c>
      <c r="E20" s="144" t="str">
        <f>'I3 Project list'!E20</f>
        <v>multi-lane roundabout with active mode crossings, SGA design</v>
      </c>
      <c r="F20" s="144">
        <f>Con5_UnescalatedConst!F20</f>
        <v>2036</v>
      </c>
      <c r="G20" s="144">
        <f>Con5_UnescalatedConst!H20</f>
        <v>2037</v>
      </c>
      <c r="H20" s="162">
        <f>Con5_UnescalatedConst!K20*'I2 Escalation factors'!E$5</f>
        <v>0</v>
      </c>
      <c r="I20" s="162">
        <f>Con5_UnescalatedConst!L20*'I2 Escalation factors'!F$5</f>
        <v>0</v>
      </c>
      <c r="J20" s="162">
        <f>Con5_UnescalatedConst!M20*'I2 Escalation factors'!G$5</f>
        <v>0</v>
      </c>
      <c r="K20" s="162">
        <f>Con5_UnescalatedConst!N20*'I2 Escalation factors'!H$5</f>
        <v>0</v>
      </c>
      <c r="L20" s="162">
        <f>Con5_UnescalatedConst!O20*'I2 Escalation factors'!I$5</f>
        <v>0</v>
      </c>
      <c r="M20" s="162">
        <f>Con5_UnescalatedConst!P20*'I2 Escalation factors'!J$5</f>
        <v>0</v>
      </c>
      <c r="N20" s="162">
        <f>Con5_UnescalatedConst!Q20*'I2 Escalation factors'!K$5</f>
        <v>0</v>
      </c>
      <c r="O20" s="162">
        <f>Con5_UnescalatedConst!R20*'I2 Escalation factors'!L$5</f>
        <v>0</v>
      </c>
      <c r="P20" s="162">
        <f>Con5_UnescalatedConst!S20*'I2 Escalation factors'!M$5</f>
        <v>0</v>
      </c>
      <c r="Q20" s="162">
        <f>Con5_UnescalatedConst!T20*'I2 Escalation factors'!N$5</f>
        <v>0</v>
      </c>
      <c r="R20" s="162">
        <f>Con5_UnescalatedConst!U20*'I2 Escalation factors'!O$5</f>
        <v>0</v>
      </c>
      <c r="S20" s="162">
        <f>Con5_UnescalatedConst!V20*'I2 Escalation factors'!P$5</f>
        <v>0</v>
      </c>
      <c r="T20" s="162">
        <f>Con5_UnescalatedConst!W20*'I2 Escalation factors'!Q$5</f>
        <v>0</v>
      </c>
      <c r="U20" s="162">
        <f>Con5_UnescalatedConst!X20*'I2 Escalation factors'!R$5</f>
        <v>0</v>
      </c>
      <c r="V20" s="162">
        <f>Con5_UnescalatedConst!Y20*'I2 Escalation factors'!S$5</f>
        <v>1129932.8876897588</v>
      </c>
      <c r="W20" s="162">
        <f>Con5_UnescalatedConst!Z20*'I2 Escalation factors'!T$5</f>
        <v>11543702.544153398</v>
      </c>
      <c r="X20" s="162">
        <f>Con5_UnescalatedConst!AA20*'I2 Escalation factors'!U$5</f>
        <v>0</v>
      </c>
      <c r="Y20" s="162">
        <f>Con5_UnescalatedConst!AB20*'I2 Escalation factors'!V$5</f>
        <v>0</v>
      </c>
      <c r="Z20" s="162">
        <f>Con5_UnescalatedConst!AC20*'I2 Escalation factors'!W$5</f>
        <v>0</v>
      </c>
      <c r="AA20" s="162">
        <f>Con5_UnescalatedConst!AD20*'I2 Escalation factors'!X$5</f>
        <v>0</v>
      </c>
      <c r="AB20" s="162">
        <f>Con5_UnescalatedConst!AE20*'I2 Escalation factors'!Y$5</f>
        <v>0</v>
      </c>
      <c r="AC20" s="162">
        <f>Con5_UnescalatedConst!AF20*'I2 Escalation factors'!Z$5</f>
        <v>0</v>
      </c>
      <c r="AD20" s="162">
        <f>Con5_UnescalatedConst!AG20*'I2 Escalation factors'!AA$5</f>
        <v>0</v>
      </c>
      <c r="AE20" s="162">
        <f>Con5_UnescalatedConst!AH20*'I2 Escalation factors'!AB$5</f>
        <v>0</v>
      </c>
      <c r="AF20" s="162">
        <f>Con5_UnescalatedConst!AI20*'I2 Escalation factors'!AC$5</f>
        <v>0</v>
      </c>
      <c r="AG20" s="162">
        <f>Con5_UnescalatedConst!AJ20*'I2 Escalation factors'!AD$5</f>
        <v>0</v>
      </c>
      <c r="AH20" s="162">
        <f>Con5_UnescalatedConst!AK20*'I2 Escalation factors'!AE$5</f>
        <v>0</v>
      </c>
      <c r="AI20" s="162">
        <f>Con5_UnescalatedConst!AL20*'I2 Escalation factors'!AF$5</f>
        <v>0</v>
      </c>
      <c r="AJ20" s="162">
        <f>Con5_UnescalatedConst!AM20*'I2 Escalation factors'!AG$5</f>
        <v>0</v>
      </c>
      <c r="AK20" s="162">
        <f>Con5_UnescalatedConst!AN20*'I2 Escalation factors'!AH$5</f>
        <v>0</v>
      </c>
      <c r="AL20" s="162">
        <f>Con5_UnescalatedConst!AO20*'I2 Escalation factors'!AI$5</f>
        <v>0</v>
      </c>
      <c r="AM20" s="162">
        <f>Con5_UnescalatedConst!AP20*'I2 Escalation factors'!AJ$5</f>
        <v>0</v>
      </c>
      <c r="AN20" s="162">
        <f>Con5_UnescalatedConst!AQ20*'I2 Escalation factors'!AK$5</f>
        <v>0</v>
      </c>
      <c r="AO20" s="162">
        <f>Con5_UnescalatedConst!AR20*'I2 Escalation factors'!AL$5</f>
        <v>0</v>
      </c>
      <c r="AP20" s="162">
        <f t="shared" si="0"/>
        <v>12673635.431843156</v>
      </c>
      <c r="AQ20" s="162">
        <f t="shared" si="1"/>
        <v>12673635.431843156</v>
      </c>
    </row>
    <row r="21" spans="1:43" ht="24.75" x14ac:dyDescent="0.25">
      <c r="A21" s="75" t="str">
        <f>'I3 Project list'!A21</f>
        <v>Drury</v>
      </c>
      <c r="B21" s="75" t="str">
        <f>'I3 Project list'!C21</f>
        <v>Drury_11</v>
      </c>
      <c r="C21" s="75">
        <f>'I3 Project list'!B21</f>
        <v>11</v>
      </c>
      <c r="D21" s="144" t="str">
        <f>'I3 Project list'!D21</f>
        <v>Intersection upgrade Waihoehoe Rd/Fielding Rd/Appleby Rd</v>
      </c>
      <c r="E21" s="144" t="str">
        <f>'I3 Project list'!E21</f>
        <v>Roundabout as per SGA design</v>
      </c>
      <c r="F21" s="144">
        <f>Con5_UnescalatedConst!F21</f>
        <v>2036</v>
      </c>
      <c r="G21" s="144">
        <f>Con5_UnescalatedConst!H21</f>
        <v>2037</v>
      </c>
      <c r="H21" s="162">
        <f>Con5_UnescalatedConst!K21*'I2 Escalation factors'!E$5</f>
        <v>0</v>
      </c>
      <c r="I21" s="162">
        <f>Con5_UnescalatedConst!L21*'I2 Escalation factors'!F$5</f>
        <v>0</v>
      </c>
      <c r="J21" s="162">
        <f>Con5_UnescalatedConst!M21*'I2 Escalation factors'!G$5</f>
        <v>0</v>
      </c>
      <c r="K21" s="162">
        <f>Con5_UnescalatedConst!N21*'I2 Escalation factors'!H$5</f>
        <v>0</v>
      </c>
      <c r="L21" s="162">
        <f>Con5_UnescalatedConst!O21*'I2 Escalation factors'!I$5</f>
        <v>0</v>
      </c>
      <c r="M21" s="162">
        <f>Con5_UnescalatedConst!P21*'I2 Escalation factors'!J$5</f>
        <v>0</v>
      </c>
      <c r="N21" s="162">
        <f>Con5_UnescalatedConst!Q21*'I2 Escalation factors'!K$5</f>
        <v>0</v>
      </c>
      <c r="O21" s="162">
        <f>Con5_UnescalatedConst!R21*'I2 Escalation factors'!L$5</f>
        <v>0</v>
      </c>
      <c r="P21" s="162">
        <f>Con5_UnescalatedConst!S21*'I2 Escalation factors'!M$5</f>
        <v>0</v>
      </c>
      <c r="Q21" s="162">
        <f>Con5_UnescalatedConst!T21*'I2 Escalation factors'!N$5</f>
        <v>0</v>
      </c>
      <c r="R21" s="162">
        <f>Con5_UnescalatedConst!U21*'I2 Escalation factors'!O$5</f>
        <v>0</v>
      </c>
      <c r="S21" s="162">
        <f>Con5_UnescalatedConst!V21*'I2 Escalation factors'!P$5</f>
        <v>0</v>
      </c>
      <c r="T21" s="162">
        <f>Con5_UnescalatedConst!W21*'I2 Escalation factors'!Q$5</f>
        <v>0</v>
      </c>
      <c r="U21" s="162">
        <f>Con5_UnescalatedConst!X21*'I2 Escalation factors'!R$5</f>
        <v>0</v>
      </c>
      <c r="V21" s="162">
        <f>Con5_UnescalatedConst!Y21*'I2 Escalation factors'!S$5</f>
        <v>1095958.183986187</v>
      </c>
      <c r="W21" s="162">
        <f>Con5_UnescalatedConst!Z21*'I2 Escalation factors'!T$5</f>
        <v>11196607.705289427</v>
      </c>
      <c r="X21" s="162">
        <f>Con5_UnescalatedConst!AA21*'I2 Escalation factors'!U$5</f>
        <v>0</v>
      </c>
      <c r="Y21" s="162">
        <f>Con5_UnescalatedConst!AB21*'I2 Escalation factors'!V$5</f>
        <v>0</v>
      </c>
      <c r="Z21" s="162">
        <f>Con5_UnescalatedConst!AC21*'I2 Escalation factors'!W$5</f>
        <v>0</v>
      </c>
      <c r="AA21" s="162">
        <f>Con5_UnescalatedConst!AD21*'I2 Escalation factors'!X$5</f>
        <v>0</v>
      </c>
      <c r="AB21" s="162">
        <f>Con5_UnescalatedConst!AE21*'I2 Escalation factors'!Y$5</f>
        <v>0</v>
      </c>
      <c r="AC21" s="162">
        <f>Con5_UnescalatedConst!AF21*'I2 Escalation factors'!Z$5</f>
        <v>0</v>
      </c>
      <c r="AD21" s="162">
        <f>Con5_UnescalatedConst!AG21*'I2 Escalation factors'!AA$5</f>
        <v>0</v>
      </c>
      <c r="AE21" s="162">
        <f>Con5_UnescalatedConst!AH21*'I2 Escalation factors'!AB$5</f>
        <v>0</v>
      </c>
      <c r="AF21" s="162">
        <f>Con5_UnescalatedConst!AI21*'I2 Escalation factors'!AC$5</f>
        <v>0</v>
      </c>
      <c r="AG21" s="162">
        <f>Con5_UnescalatedConst!AJ21*'I2 Escalation factors'!AD$5</f>
        <v>0</v>
      </c>
      <c r="AH21" s="162">
        <f>Con5_UnescalatedConst!AK21*'I2 Escalation factors'!AE$5</f>
        <v>0</v>
      </c>
      <c r="AI21" s="162">
        <f>Con5_UnescalatedConst!AL21*'I2 Escalation factors'!AF$5</f>
        <v>0</v>
      </c>
      <c r="AJ21" s="162">
        <f>Con5_UnescalatedConst!AM21*'I2 Escalation factors'!AG$5</f>
        <v>0</v>
      </c>
      <c r="AK21" s="162">
        <f>Con5_UnescalatedConst!AN21*'I2 Escalation factors'!AH$5</f>
        <v>0</v>
      </c>
      <c r="AL21" s="162">
        <f>Con5_UnescalatedConst!AO21*'I2 Escalation factors'!AI$5</f>
        <v>0</v>
      </c>
      <c r="AM21" s="162">
        <f>Con5_UnescalatedConst!AP21*'I2 Escalation factors'!AJ$5</f>
        <v>0</v>
      </c>
      <c r="AN21" s="162">
        <f>Con5_UnescalatedConst!AQ21*'I2 Escalation factors'!AK$5</f>
        <v>0</v>
      </c>
      <c r="AO21" s="162">
        <f>Con5_UnescalatedConst!AR21*'I2 Escalation factors'!AL$5</f>
        <v>0</v>
      </c>
      <c r="AP21" s="162">
        <f t="shared" si="0"/>
        <v>12292565.889275614</v>
      </c>
      <c r="AQ21" s="162">
        <f t="shared" si="1"/>
        <v>12292565.889275614</v>
      </c>
    </row>
    <row r="22" spans="1:43" ht="72.75" x14ac:dyDescent="0.25">
      <c r="A22" s="75" t="str">
        <f>'I3 Project list'!A22</f>
        <v>Drury</v>
      </c>
      <c r="B22" s="75" t="str">
        <f>'I3 Project list'!C22</f>
        <v>Drury_12</v>
      </c>
      <c r="C22" s="75">
        <f>'I3 Project list'!B22</f>
        <v>12</v>
      </c>
      <c r="D22" s="144" t="str">
        <f>'I3 Project list'!D22</f>
        <v>Interim walking, cycling and bus connections within Drury Centre (includes Bremner/Norrie/Firth Intersection upgrades, active mode on Norrie) -overlap with project 36 and 46</v>
      </c>
      <c r="E22" s="144" t="str">
        <f>'I3 Project list'!E22</f>
        <v>Intersection improvements on Bremner-Firth Rd, Norrie-Firth Rd, GSR-Firth Rd, Active mode facilities on both sides of Firth &amp; Norrie Rd</v>
      </c>
      <c r="F22" s="144">
        <f>Con5_UnescalatedConst!F22</f>
        <v>2035</v>
      </c>
      <c r="G22" s="144">
        <f>Con5_UnescalatedConst!H22</f>
        <v>2036</v>
      </c>
      <c r="H22" s="162">
        <f>Con5_UnescalatedConst!K22*'I2 Escalation factors'!E$5</f>
        <v>0</v>
      </c>
      <c r="I22" s="162">
        <f>Con5_UnescalatedConst!L22*'I2 Escalation factors'!F$5</f>
        <v>0</v>
      </c>
      <c r="J22" s="162">
        <f>Con5_UnescalatedConst!M22*'I2 Escalation factors'!G$5</f>
        <v>0</v>
      </c>
      <c r="K22" s="162">
        <f>Con5_UnescalatedConst!N22*'I2 Escalation factors'!H$5</f>
        <v>0</v>
      </c>
      <c r="L22" s="162">
        <f>Con5_UnescalatedConst!O22*'I2 Escalation factors'!I$5</f>
        <v>0</v>
      </c>
      <c r="M22" s="162">
        <f>Con5_UnescalatedConst!P22*'I2 Escalation factors'!J$5</f>
        <v>0</v>
      </c>
      <c r="N22" s="162">
        <f>Con5_UnescalatedConst!Q22*'I2 Escalation factors'!K$5</f>
        <v>0</v>
      </c>
      <c r="O22" s="162">
        <f>Con5_UnescalatedConst!R22*'I2 Escalation factors'!L$5</f>
        <v>0</v>
      </c>
      <c r="P22" s="162">
        <f>Con5_UnescalatedConst!S22*'I2 Escalation factors'!M$5</f>
        <v>0</v>
      </c>
      <c r="Q22" s="162">
        <f>Con5_UnescalatedConst!T22*'I2 Escalation factors'!N$5</f>
        <v>0</v>
      </c>
      <c r="R22" s="162">
        <f>Con5_UnescalatedConst!U22*'I2 Escalation factors'!O$5</f>
        <v>0</v>
      </c>
      <c r="S22" s="162">
        <f>Con5_UnescalatedConst!V22*'I2 Escalation factors'!P$5</f>
        <v>0</v>
      </c>
      <c r="T22" s="162">
        <f>Con5_UnescalatedConst!W22*'I2 Escalation factors'!Q$5</f>
        <v>0</v>
      </c>
      <c r="U22" s="162">
        <f>Con5_UnescalatedConst!X22*'I2 Escalation factors'!R$5</f>
        <v>2661637.8015591539</v>
      </c>
      <c r="V22" s="162">
        <f>Con5_UnescalatedConst!Y22*'I2 Escalation factors'!S$5</f>
        <v>27192017.681946915</v>
      </c>
      <c r="W22" s="162">
        <f>Con5_UnescalatedConst!Z22*'I2 Escalation factors'!T$5</f>
        <v>0</v>
      </c>
      <c r="X22" s="162">
        <f>Con5_UnescalatedConst!AA22*'I2 Escalation factors'!U$5</f>
        <v>0</v>
      </c>
      <c r="Y22" s="162">
        <f>Con5_UnescalatedConst!AB22*'I2 Escalation factors'!V$5</f>
        <v>0</v>
      </c>
      <c r="Z22" s="162">
        <f>Con5_UnescalatedConst!AC22*'I2 Escalation factors'!W$5</f>
        <v>0</v>
      </c>
      <c r="AA22" s="162">
        <f>Con5_UnescalatedConst!AD22*'I2 Escalation factors'!X$5</f>
        <v>0</v>
      </c>
      <c r="AB22" s="162">
        <f>Con5_UnescalatedConst!AE22*'I2 Escalation factors'!Y$5</f>
        <v>0</v>
      </c>
      <c r="AC22" s="162">
        <f>Con5_UnescalatedConst!AF22*'I2 Escalation factors'!Z$5</f>
        <v>0</v>
      </c>
      <c r="AD22" s="162">
        <f>Con5_UnescalatedConst!AG22*'I2 Escalation factors'!AA$5</f>
        <v>0</v>
      </c>
      <c r="AE22" s="162">
        <f>Con5_UnescalatedConst!AH22*'I2 Escalation factors'!AB$5</f>
        <v>0</v>
      </c>
      <c r="AF22" s="162">
        <f>Con5_UnescalatedConst!AI22*'I2 Escalation factors'!AC$5</f>
        <v>0</v>
      </c>
      <c r="AG22" s="162">
        <f>Con5_UnescalatedConst!AJ22*'I2 Escalation factors'!AD$5</f>
        <v>0</v>
      </c>
      <c r="AH22" s="162">
        <f>Con5_UnescalatedConst!AK22*'I2 Escalation factors'!AE$5</f>
        <v>0</v>
      </c>
      <c r="AI22" s="162">
        <f>Con5_UnescalatedConst!AL22*'I2 Escalation factors'!AF$5</f>
        <v>0</v>
      </c>
      <c r="AJ22" s="162">
        <f>Con5_UnescalatedConst!AM22*'I2 Escalation factors'!AG$5</f>
        <v>0</v>
      </c>
      <c r="AK22" s="162">
        <f>Con5_UnescalatedConst!AN22*'I2 Escalation factors'!AH$5</f>
        <v>0</v>
      </c>
      <c r="AL22" s="162">
        <f>Con5_UnescalatedConst!AO22*'I2 Escalation factors'!AI$5</f>
        <v>0</v>
      </c>
      <c r="AM22" s="162">
        <f>Con5_UnescalatedConst!AP22*'I2 Escalation factors'!AJ$5</f>
        <v>0</v>
      </c>
      <c r="AN22" s="162">
        <f>Con5_UnescalatedConst!AQ22*'I2 Escalation factors'!AK$5</f>
        <v>0</v>
      </c>
      <c r="AO22" s="162">
        <f>Con5_UnescalatedConst!AR22*'I2 Escalation factors'!AL$5</f>
        <v>0</v>
      </c>
      <c r="AP22" s="162">
        <f t="shared" si="0"/>
        <v>29853655.483506069</v>
      </c>
      <c r="AQ22" s="162">
        <f t="shared" si="1"/>
        <v>29853655.483506069</v>
      </c>
    </row>
    <row r="23" spans="1:43" ht="36.75" x14ac:dyDescent="0.25">
      <c r="A23" s="75" t="str">
        <f>'I3 Project list'!A23</f>
        <v>Drury</v>
      </c>
      <c r="B23" s="75" t="str">
        <f>'I3 Project list'!C23</f>
        <v>Drury_13a</v>
      </c>
      <c r="C23" s="75" t="str">
        <f>'I3 Project list'!B23</f>
        <v>13a</v>
      </c>
      <c r="D23" s="144" t="str">
        <f>'I3 Project list'!D23</f>
        <v>N-S Opaheke Arterial across development (upto Waihoehoe Stream)</v>
      </c>
      <c r="E23" s="144" t="str">
        <f>'I3 Project list'!E23</f>
        <v>2-lane urban- new 2-lane arterial with active modes on both sides + intersection improvements (TDM)</v>
      </c>
      <c r="F23" s="144">
        <f>Con5_UnescalatedConst!F23</f>
        <v>2036</v>
      </c>
      <c r="G23" s="144">
        <f>Con5_UnescalatedConst!H23</f>
        <v>2037</v>
      </c>
      <c r="H23" s="162">
        <f>Con5_UnescalatedConst!K23*'I2 Escalation factors'!E$5</f>
        <v>0</v>
      </c>
      <c r="I23" s="162">
        <f>Con5_UnescalatedConst!L23*'I2 Escalation factors'!F$5</f>
        <v>0</v>
      </c>
      <c r="J23" s="162">
        <f>Con5_UnescalatedConst!M23*'I2 Escalation factors'!G$5</f>
        <v>0</v>
      </c>
      <c r="K23" s="162">
        <f>Con5_UnescalatedConst!N23*'I2 Escalation factors'!H$5</f>
        <v>0</v>
      </c>
      <c r="L23" s="162">
        <f>Con5_UnescalatedConst!O23*'I2 Escalation factors'!I$5</f>
        <v>0</v>
      </c>
      <c r="M23" s="162">
        <f>Con5_UnescalatedConst!P23*'I2 Escalation factors'!J$5</f>
        <v>0</v>
      </c>
      <c r="N23" s="162">
        <f>Con5_UnescalatedConst!Q23*'I2 Escalation factors'!K$5</f>
        <v>0</v>
      </c>
      <c r="O23" s="162">
        <f>Con5_UnescalatedConst!R23*'I2 Escalation factors'!L$5</f>
        <v>0</v>
      </c>
      <c r="P23" s="162">
        <f>Con5_UnescalatedConst!S23*'I2 Escalation factors'!M$5</f>
        <v>0</v>
      </c>
      <c r="Q23" s="162">
        <f>Con5_UnescalatedConst!T23*'I2 Escalation factors'!N$5</f>
        <v>0</v>
      </c>
      <c r="R23" s="162">
        <f>Con5_UnescalatedConst!U23*'I2 Escalation factors'!O$5</f>
        <v>0</v>
      </c>
      <c r="S23" s="162">
        <f>Con5_UnescalatedConst!V23*'I2 Escalation factors'!P$5</f>
        <v>0</v>
      </c>
      <c r="T23" s="162">
        <f>Con5_UnescalatedConst!W23*'I2 Escalation factors'!Q$5</f>
        <v>0</v>
      </c>
      <c r="U23" s="162">
        <f>Con5_UnescalatedConst!X23*'I2 Escalation factors'!R$5</f>
        <v>0</v>
      </c>
      <c r="V23" s="162">
        <f>Con5_UnescalatedConst!Y23*'I2 Escalation factors'!S$5</f>
        <v>3540208.7401391398</v>
      </c>
      <c r="W23" s="162">
        <f>Con5_UnescalatedConst!Z23*'I2 Escalation factors'!T$5</f>
        <v>36167738.000736028</v>
      </c>
      <c r="X23" s="162">
        <f>Con5_UnescalatedConst!AA23*'I2 Escalation factors'!U$5</f>
        <v>0</v>
      </c>
      <c r="Y23" s="162">
        <f>Con5_UnescalatedConst!AB23*'I2 Escalation factors'!V$5</f>
        <v>0</v>
      </c>
      <c r="Z23" s="162">
        <f>Con5_UnescalatedConst!AC23*'I2 Escalation factors'!W$5</f>
        <v>0</v>
      </c>
      <c r="AA23" s="162">
        <f>Con5_UnescalatedConst!AD23*'I2 Escalation factors'!X$5</f>
        <v>0</v>
      </c>
      <c r="AB23" s="162">
        <f>Con5_UnescalatedConst!AE23*'I2 Escalation factors'!Y$5</f>
        <v>0</v>
      </c>
      <c r="AC23" s="162">
        <f>Con5_UnescalatedConst!AF23*'I2 Escalation factors'!Z$5</f>
        <v>0</v>
      </c>
      <c r="AD23" s="162">
        <f>Con5_UnescalatedConst!AG23*'I2 Escalation factors'!AA$5</f>
        <v>0</v>
      </c>
      <c r="AE23" s="162">
        <f>Con5_UnescalatedConst!AH23*'I2 Escalation factors'!AB$5</f>
        <v>0</v>
      </c>
      <c r="AF23" s="162">
        <f>Con5_UnescalatedConst!AI23*'I2 Escalation factors'!AC$5</f>
        <v>0</v>
      </c>
      <c r="AG23" s="162">
        <f>Con5_UnescalatedConst!AJ23*'I2 Escalation factors'!AD$5</f>
        <v>0</v>
      </c>
      <c r="AH23" s="162">
        <f>Con5_UnescalatedConst!AK23*'I2 Escalation factors'!AE$5</f>
        <v>0</v>
      </c>
      <c r="AI23" s="162">
        <f>Con5_UnescalatedConst!AL23*'I2 Escalation factors'!AF$5</f>
        <v>0</v>
      </c>
      <c r="AJ23" s="162">
        <f>Con5_UnescalatedConst!AM23*'I2 Escalation factors'!AG$5</f>
        <v>0</v>
      </c>
      <c r="AK23" s="162">
        <f>Con5_UnescalatedConst!AN23*'I2 Escalation factors'!AH$5</f>
        <v>0</v>
      </c>
      <c r="AL23" s="162">
        <f>Con5_UnescalatedConst!AO23*'I2 Escalation factors'!AI$5</f>
        <v>0</v>
      </c>
      <c r="AM23" s="162">
        <f>Con5_UnescalatedConst!AP23*'I2 Escalation factors'!AJ$5</f>
        <v>0</v>
      </c>
      <c r="AN23" s="162">
        <f>Con5_UnescalatedConst!AQ23*'I2 Escalation factors'!AK$5</f>
        <v>0</v>
      </c>
      <c r="AO23" s="162">
        <f>Con5_UnescalatedConst!AR23*'I2 Escalation factors'!AL$5</f>
        <v>0</v>
      </c>
      <c r="AP23" s="162">
        <f t="shared" si="0"/>
        <v>39707946.74087517</v>
      </c>
      <c r="AQ23" s="162">
        <f t="shared" si="1"/>
        <v>39707946.74087517</v>
      </c>
    </row>
    <row r="24" spans="1:43" ht="36.75" x14ac:dyDescent="0.25">
      <c r="A24" s="75" t="str">
        <f>'I3 Project list'!A24</f>
        <v>Drury</v>
      </c>
      <c r="B24" s="75" t="str">
        <f>'I3 Project list'!C24</f>
        <v>Drury_13b</v>
      </c>
      <c r="C24" s="75" t="str">
        <f>'I3 Project list'!B24</f>
        <v>13b</v>
      </c>
      <c r="D24" s="144" t="str">
        <f>'I3 Project list'!D24</f>
        <v>N-S Opaheke Arterial across development (upto Waihoihoi Stream)</v>
      </c>
      <c r="E24" s="144" t="str">
        <f>'I3 Project list'!E24</f>
        <v>4-lane urban- upgrade 2-lane arterial with SGA design + intersection improvements (TDM)</v>
      </c>
      <c r="F24" s="144">
        <f>Con5_UnescalatedConst!F24</f>
        <v>2049</v>
      </c>
      <c r="G24" s="144">
        <f>Con5_UnescalatedConst!H24</f>
        <v>2050</v>
      </c>
      <c r="H24" s="162">
        <f>Con5_UnescalatedConst!K24*'I2 Escalation factors'!E$5</f>
        <v>0</v>
      </c>
      <c r="I24" s="162">
        <f>Con5_UnescalatedConst!L24*'I2 Escalation factors'!F$5</f>
        <v>0</v>
      </c>
      <c r="J24" s="162">
        <f>Con5_UnescalatedConst!M24*'I2 Escalation factors'!G$5</f>
        <v>0</v>
      </c>
      <c r="K24" s="162">
        <f>Con5_UnescalatedConst!N24*'I2 Escalation factors'!H$5</f>
        <v>0</v>
      </c>
      <c r="L24" s="162">
        <f>Con5_UnescalatedConst!O24*'I2 Escalation factors'!I$5</f>
        <v>0</v>
      </c>
      <c r="M24" s="162">
        <f>Con5_UnescalatedConst!P24*'I2 Escalation factors'!J$5</f>
        <v>0</v>
      </c>
      <c r="N24" s="162">
        <f>Con5_UnescalatedConst!Q24*'I2 Escalation factors'!K$5</f>
        <v>0</v>
      </c>
      <c r="O24" s="162">
        <f>Con5_UnescalatedConst!R24*'I2 Escalation factors'!L$5</f>
        <v>0</v>
      </c>
      <c r="P24" s="162">
        <f>Con5_UnescalatedConst!S24*'I2 Escalation factors'!M$5</f>
        <v>0</v>
      </c>
      <c r="Q24" s="162">
        <f>Con5_UnescalatedConst!T24*'I2 Escalation factors'!N$5</f>
        <v>0</v>
      </c>
      <c r="R24" s="162">
        <f>Con5_UnescalatedConst!U24*'I2 Escalation factors'!O$5</f>
        <v>0</v>
      </c>
      <c r="S24" s="162">
        <f>Con5_UnescalatedConst!V24*'I2 Escalation factors'!P$5</f>
        <v>0</v>
      </c>
      <c r="T24" s="162">
        <f>Con5_UnescalatedConst!W24*'I2 Escalation factors'!Q$5</f>
        <v>0</v>
      </c>
      <c r="U24" s="162">
        <f>Con5_UnescalatedConst!X24*'I2 Escalation factors'!R$5</f>
        <v>0</v>
      </c>
      <c r="V24" s="162">
        <f>Con5_UnescalatedConst!Y24*'I2 Escalation factors'!S$5</f>
        <v>0</v>
      </c>
      <c r="W24" s="162">
        <f>Con5_UnescalatedConst!Z24*'I2 Escalation factors'!T$5</f>
        <v>0</v>
      </c>
      <c r="X24" s="162">
        <f>Con5_UnescalatedConst!AA24*'I2 Escalation factors'!U$5</f>
        <v>0</v>
      </c>
      <c r="Y24" s="162">
        <f>Con5_UnescalatedConst!AB24*'I2 Escalation factors'!V$5</f>
        <v>0</v>
      </c>
      <c r="Z24" s="162">
        <f>Con5_UnescalatedConst!AC24*'I2 Escalation factors'!W$5</f>
        <v>0</v>
      </c>
      <c r="AA24" s="162">
        <f>Con5_UnescalatedConst!AD24*'I2 Escalation factors'!X$5</f>
        <v>0</v>
      </c>
      <c r="AB24" s="162">
        <f>Con5_UnescalatedConst!AE24*'I2 Escalation factors'!Y$5</f>
        <v>0</v>
      </c>
      <c r="AC24" s="162">
        <f>Con5_UnescalatedConst!AF24*'I2 Escalation factors'!Z$5</f>
        <v>0</v>
      </c>
      <c r="AD24" s="162">
        <f>Con5_UnescalatedConst!AG24*'I2 Escalation factors'!AA$5</f>
        <v>0</v>
      </c>
      <c r="AE24" s="162">
        <f>Con5_UnescalatedConst!AH24*'I2 Escalation factors'!AB$5</f>
        <v>0</v>
      </c>
      <c r="AF24" s="162">
        <f>Con5_UnescalatedConst!AI24*'I2 Escalation factors'!AC$5</f>
        <v>0</v>
      </c>
      <c r="AG24" s="162">
        <f>Con5_UnescalatedConst!AJ24*'I2 Escalation factors'!AD$5</f>
        <v>0</v>
      </c>
      <c r="AH24" s="162">
        <f>Con5_UnescalatedConst!AK24*'I2 Escalation factors'!AE$5</f>
        <v>0</v>
      </c>
      <c r="AI24" s="162">
        <f>Con5_UnescalatedConst!AL24*'I2 Escalation factors'!AF$5</f>
        <v>3096779.1457374133</v>
      </c>
      <c r="AJ24" s="162">
        <f>Con5_UnescalatedConst!AM24*'I2 Escalation factors'!AG$5</f>
        <v>31637540.328984071</v>
      </c>
      <c r="AK24" s="162">
        <f>Con5_UnescalatedConst!AN24*'I2 Escalation factors'!AH$5</f>
        <v>0</v>
      </c>
      <c r="AL24" s="162">
        <f>Con5_UnescalatedConst!AO24*'I2 Escalation factors'!AI$5</f>
        <v>0</v>
      </c>
      <c r="AM24" s="162">
        <f>Con5_UnescalatedConst!AP24*'I2 Escalation factors'!AJ$5</f>
        <v>0</v>
      </c>
      <c r="AN24" s="162">
        <f>Con5_UnescalatedConst!AQ24*'I2 Escalation factors'!AK$5</f>
        <v>0</v>
      </c>
      <c r="AO24" s="162">
        <f>Con5_UnescalatedConst!AR24*'I2 Escalation factors'!AL$5</f>
        <v>0</v>
      </c>
      <c r="AP24" s="162">
        <f t="shared" si="0"/>
        <v>34734319.474721484</v>
      </c>
      <c r="AQ24" s="162">
        <f t="shared" si="1"/>
        <v>34734319.474721484</v>
      </c>
    </row>
    <row r="25" spans="1:43" ht="60.75" x14ac:dyDescent="0.25">
      <c r="A25" s="75" t="str">
        <f>'I3 Project list'!A25</f>
        <v>Drury</v>
      </c>
      <c r="B25" s="75" t="str">
        <f>'I3 Project list'!C25</f>
        <v>Drury_14</v>
      </c>
      <c r="C25" s="75">
        <f>'I3 Project list'!B25</f>
        <v>14</v>
      </c>
      <c r="D25" s="144" t="str">
        <f>'I3 Project list'!D25</f>
        <v xml:space="preserve">Upgrade Brookefield Road from Fitzgerald to Quarry Rd+ New connection + Intersections on Quarry &amp; Fitzgerald </v>
      </c>
      <c r="E25" s="144" t="str">
        <f>'I3 Project list'!E25</f>
        <v>2-lane urban (upgrade existing road layout with active modes on both sides + intersection improvements + new connection to Quarry Rd)</v>
      </c>
      <c r="F25" s="144" t="str">
        <f>Con5_UnescalatedConst!F25</f>
        <v/>
      </c>
      <c r="G25" s="144">
        <f>Con5_UnescalatedConst!H25</f>
        <v>0</v>
      </c>
      <c r="H25" s="162">
        <f>Con5_UnescalatedConst!K25*'I2 Escalation factors'!E$5</f>
        <v>0</v>
      </c>
      <c r="I25" s="162">
        <f>Con5_UnescalatedConst!L25*'I2 Escalation factors'!F$5</f>
        <v>0</v>
      </c>
      <c r="J25" s="162">
        <f>Con5_UnescalatedConst!M25*'I2 Escalation factors'!G$5</f>
        <v>0</v>
      </c>
      <c r="K25" s="162">
        <f>Con5_UnescalatedConst!N25*'I2 Escalation factors'!H$5</f>
        <v>0</v>
      </c>
      <c r="L25" s="162">
        <f>Con5_UnescalatedConst!O25*'I2 Escalation factors'!I$5</f>
        <v>0</v>
      </c>
      <c r="M25" s="162">
        <f>Con5_UnescalatedConst!P25*'I2 Escalation factors'!J$5</f>
        <v>0</v>
      </c>
      <c r="N25" s="162">
        <f>Con5_UnescalatedConst!Q25*'I2 Escalation factors'!K$5</f>
        <v>0</v>
      </c>
      <c r="O25" s="162">
        <f>Con5_UnescalatedConst!R25*'I2 Escalation factors'!L$5</f>
        <v>0</v>
      </c>
      <c r="P25" s="162">
        <f>Con5_UnescalatedConst!S25*'I2 Escalation factors'!M$5</f>
        <v>0</v>
      </c>
      <c r="Q25" s="162">
        <f>Con5_UnescalatedConst!T25*'I2 Escalation factors'!N$5</f>
        <v>0</v>
      </c>
      <c r="R25" s="162">
        <f>Con5_UnescalatedConst!U25*'I2 Escalation factors'!O$5</f>
        <v>0</v>
      </c>
      <c r="S25" s="162">
        <f>Con5_UnescalatedConst!V25*'I2 Escalation factors'!P$5</f>
        <v>0</v>
      </c>
      <c r="T25" s="162">
        <f>Con5_UnescalatedConst!W25*'I2 Escalation factors'!Q$5</f>
        <v>0</v>
      </c>
      <c r="U25" s="162">
        <f>Con5_UnescalatedConst!X25*'I2 Escalation factors'!R$5</f>
        <v>0</v>
      </c>
      <c r="V25" s="162">
        <f>Con5_UnescalatedConst!Y25*'I2 Escalation factors'!S$5</f>
        <v>0</v>
      </c>
      <c r="W25" s="162">
        <f>Con5_UnescalatedConst!Z25*'I2 Escalation factors'!T$5</f>
        <v>0</v>
      </c>
      <c r="X25" s="162">
        <f>Con5_UnescalatedConst!AA25*'I2 Escalation factors'!U$5</f>
        <v>0</v>
      </c>
      <c r="Y25" s="162">
        <f>Con5_UnescalatedConst!AB25*'I2 Escalation factors'!V$5</f>
        <v>0</v>
      </c>
      <c r="Z25" s="162">
        <f>Con5_UnescalatedConst!AC25*'I2 Escalation factors'!W$5</f>
        <v>0</v>
      </c>
      <c r="AA25" s="162">
        <f>Con5_UnescalatedConst!AD25*'I2 Escalation factors'!X$5</f>
        <v>0</v>
      </c>
      <c r="AB25" s="162">
        <f>Con5_UnescalatedConst!AE25*'I2 Escalation factors'!Y$5</f>
        <v>0</v>
      </c>
      <c r="AC25" s="162">
        <f>Con5_UnescalatedConst!AF25*'I2 Escalation factors'!Z$5</f>
        <v>0</v>
      </c>
      <c r="AD25" s="162">
        <f>Con5_UnescalatedConst!AG25*'I2 Escalation factors'!AA$5</f>
        <v>0</v>
      </c>
      <c r="AE25" s="162">
        <f>Con5_UnescalatedConst!AH25*'I2 Escalation factors'!AB$5</f>
        <v>0</v>
      </c>
      <c r="AF25" s="162">
        <f>Con5_UnescalatedConst!AI25*'I2 Escalation factors'!AC$5</f>
        <v>0</v>
      </c>
      <c r="AG25" s="162">
        <f>Con5_UnescalatedConst!AJ25*'I2 Escalation factors'!AD$5</f>
        <v>0</v>
      </c>
      <c r="AH25" s="162">
        <f>Con5_UnescalatedConst!AK25*'I2 Escalation factors'!AE$5</f>
        <v>0</v>
      </c>
      <c r="AI25" s="162">
        <f>Con5_UnescalatedConst!AL25*'I2 Escalation factors'!AF$5</f>
        <v>0</v>
      </c>
      <c r="AJ25" s="162">
        <f>Con5_UnescalatedConst!AM25*'I2 Escalation factors'!AG$5</f>
        <v>0</v>
      </c>
      <c r="AK25" s="162">
        <f>Con5_UnescalatedConst!AN25*'I2 Escalation factors'!AH$5</f>
        <v>0</v>
      </c>
      <c r="AL25" s="162">
        <f>Con5_UnescalatedConst!AO25*'I2 Escalation factors'!AI$5</f>
        <v>0</v>
      </c>
      <c r="AM25" s="162">
        <f>Con5_UnescalatedConst!AP25*'I2 Escalation factors'!AJ$5</f>
        <v>0</v>
      </c>
      <c r="AN25" s="162">
        <f>Con5_UnescalatedConst!AQ25*'I2 Escalation factors'!AK$5</f>
        <v>0</v>
      </c>
      <c r="AO25" s="162">
        <f>Con5_UnescalatedConst!AR25*'I2 Escalation factors'!AL$5</f>
        <v>0</v>
      </c>
      <c r="AP25" s="162">
        <f t="shared" si="0"/>
        <v>0</v>
      </c>
      <c r="AQ25" s="162">
        <f t="shared" si="1"/>
        <v>0</v>
      </c>
    </row>
    <row r="26" spans="1:43" ht="48.75" x14ac:dyDescent="0.25">
      <c r="A26" s="75" t="str">
        <f>'I3 Project list'!A26</f>
        <v>Drury</v>
      </c>
      <c r="B26" s="75" t="str">
        <f>'I3 Project list'!C26</f>
        <v>Drury_14a</v>
      </c>
      <c r="C26" s="75" t="str">
        <f>'I3 Project list'!B26</f>
        <v>14a</v>
      </c>
      <c r="D26" s="144" t="str">
        <f>'I3 Project list'!D26</f>
        <v>Western end of Brookefield Road Extension tie in with Quarry Rd</v>
      </c>
      <c r="E26" s="144" t="str">
        <f>'I3 Project list'!E26</f>
        <v>2-lane urban (New Road connection to Quarry Road with active modes on both sides + intersection improvements)</v>
      </c>
      <c r="F26" s="144">
        <f>Con5_UnescalatedConst!F26</f>
        <v>2036</v>
      </c>
      <c r="G26" s="144">
        <f>Con5_UnescalatedConst!H26</f>
        <v>2037</v>
      </c>
      <c r="H26" s="162">
        <f>Con5_UnescalatedConst!K26*'I2 Escalation factors'!E$5</f>
        <v>0</v>
      </c>
      <c r="I26" s="162">
        <f>Con5_UnescalatedConst!L26*'I2 Escalation factors'!F$5</f>
        <v>0</v>
      </c>
      <c r="J26" s="162">
        <f>Con5_UnescalatedConst!M26*'I2 Escalation factors'!G$5</f>
        <v>0</v>
      </c>
      <c r="K26" s="162">
        <f>Con5_UnescalatedConst!N26*'I2 Escalation factors'!H$5</f>
        <v>0</v>
      </c>
      <c r="L26" s="162">
        <f>Con5_UnescalatedConst!O26*'I2 Escalation factors'!I$5</f>
        <v>0</v>
      </c>
      <c r="M26" s="162">
        <f>Con5_UnescalatedConst!P26*'I2 Escalation factors'!J$5</f>
        <v>0</v>
      </c>
      <c r="N26" s="162">
        <f>Con5_UnescalatedConst!Q26*'I2 Escalation factors'!K$5</f>
        <v>0</v>
      </c>
      <c r="O26" s="162">
        <f>Con5_UnescalatedConst!R26*'I2 Escalation factors'!L$5</f>
        <v>0</v>
      </c>
      <c r="P26" s="162">
        <f>Con5_UnescalatedConst!S26*'I2 Escalation factors'!M$5</f>
        <v>0</v>
      </c>
      <c r="Q26" s="162">
        <f>Con5_UnescalatedConst!T26*'I2 Escalation factors'!N$5</f>
        <v>0</v>
      </c>
      <c r="R26" s="162">
        <f>Con5_UnescalatedConst!U26*'I2 Escalation factors'!O$5</f>
        <v>0</v>
      </c>
      <c r="S26" s="162">
        <f>Con5_UnescalatedConst!V26*'I2 Escalation factors'!P$5</f>
        <v>0</v>
      </c>
      <c r="T26" s="162">
        <f>Con5_UnescalatedConst!W26*'I2 Escalation factors'!Q$5</f>
        <v>0</v>
      </c>
      <c r="U26" s="162">
        <f>Con5_UnescalatedConst!X26*'I2 Escalation factors'!R$5</f>
        <v>0</v>
      </c>
      <c r="V26" s="162">
        <f>Con5_UnescalatedConst!Y26*'I2 Escalation factors'!S$5</f>
        <v>3413832.3187857424</v>
      </c>
      <c r="W26" s="162">
        <f>Con5_UnescalatedConst!Z26*'I2 Escalation factors'!T$5</f>
        <v>34876642.013892993</v>
      </c>
      <c r="X26" s="162">
        <f>Con5_UnescalatedConst!AA26*'I2 Escalation factors'!U$5</f>
        <v>0</v>
      </c>
      <c r="Y26" s="162">
        <f>Con5_UnescalatedConst!AB26*'I2 Escalation factors'!V$5</f>
        <v>0</v>
      </c>
      <c r="Z26" s="162">
        <f>Con5_UnescalatedConst!AC26*'I2 Escalation factors'!W$5</f>
        <v>0</v>
      </c>
      <c r="AA26" s="162">
        <f>Con5_UnescalatedConst!AD26*'I2 Escalation factors'!X$5</f>
        <v>0</v>
      </c>
      <c r="AB26" s="162">
        <f>Con5_UnescalatedConst!AE26*'I2 Escalation factors'!Y$5</f>
        <v>0</v>
      </c>
      <c r="AC26" s="162">
        <f>Con5_UnescalatedConst!AF26*'I2 Escalation factors'!Z$5</f>
        <v>0</v>
      </c>
      <c r="AD26" s="162">
        <f>Con5_UnescalatedConst!AG26*'I2 Escalation factors'!AA$5</f>
        <v>0</v>
      </c>
      <c r="AE26" s="162">
        <f>Con5_UnescalatedConst!AH26*'I2 Escalation factors'!AB$5</f>
        <v>0</v>
      </c>
      <c r="AF26" s="162">
        <f>Con5_UnescalatedConst!AI26*'I2 Escalation factors'!AC$5</f>
        <v>0</v>
      </c>
      <c r="AG26" s="162">
        <f>Con5_UnescalatedConst!AJ26*'I2 Escalation factors'!AD$5</f>
        <v>0</v>
      </c>
      <c r="AH26" s="162">
        <f>Con5_UnescalatedConst!AK26*'I2 Escalation factors'!AE$5</f>
        <v>0</v>
      </c>
      <c r="AI26" s="162">
        <f>Con5_UnescalatedConst!AL26*'I2 Escalation factors'!AF$5</f>
        <v>0</v>
      </c>
      <c r="AJ26" s="162">
        <f>Con5_UnescalatedConst!AM26*'I2 Escalation factors'!AG$5</f>
        <v>0</v>
      </c>
      <c r="AK26" s="162">
        <f>Con5_UnescalatedConst!AN26*'I2 Escalation factors'!AH$5</f>
        <v>0</v>
      </c>
      <c r="AL26" s="162">
        <f>Con5_UnescalatedConst!AO26*'I2 Escalation factors'!AI$5</f>
        <v>0</v>
      </c>
      <c r="AM26" s="162">
        <f>Con5_UnescalatedConst!AP26*'I2 Escalation factors'!AJ$5</f>
        <v>0</v>
      </c>
      <c r="AN26" s="162">
        <f>Con5_UnescalatedConst!AQ26*'I2 Escalation factors'!AK$5</f>
        <v>0</v>
      </c>
      <c r="AO26" s="162">
        <f>Con5_UnescalatedConst!AR26*'I2 Escalation factors'!AL$5</f>
        <v>0</v>
      </c>
      <c r="AP26" s="162">
        <f t="shared" si="0"/>
        <v>38290474.332678735</v>
      </c>
      <c r="AQ26" s="162">
        <f t="shared" si="1"/>
        <v>38290474.332678735</v>
      </c>
    </row>
    <row r="27" spans="1:43" ht="48.75" x14ac:dyDescent="0.25">
      <c r="A27" s="75" t="str">
        <f>'I3 Project list'!A27</f>
        <v>Drury</v>
      </c>
      <c r="B27" s="75" t="str">
        <f>'I3 Project list'!C27</f>
        <v>Drury_14b</v>
      </c>
      <c r="C27" s="75" t="str">
        <f>'I3 Project list'!B27</f>
        <v>14b</v>
      </c>
      <c r="D27" s="144" t="str">
        <f>'I3 Project list'!D27</f>
        <v>Brookefield Road Upgrade</v>
      </c>
      <c r="E27" s="144" t="str">
        <f>'I3 Project list'!E27</f>
        <v>2-lane urban (upgrade existing road layout with active modes on both sides + intersection improvements)</v>
      </c>
      <c r="F27" s="144">
        <f>Con5_UnescalatedConst!F27</f>
        <v>2035</v>
      </c>
      <c r="G27" s="144">
        <f>Con5_UnescalatedConst!H27</f>
        <v>2036</v>
      </c>
      <c r="H27" s="162">
        <f>Con5_UnescalatedConst!K27*'I2 Escalation factors'!E$5</f>
        <v>0</v>
      </c>
      <c r="I27" s="162">
        <f>Con5_UnescalatedConst!L27*'I2 Escalation factors'!F$5</f>
        <v>0</v>
      </c>
      <c r="J27" s="162">
        <f>Con5_UnescalatedConst!M27*'I2 Escalation factors'!G$5</f>
        <v>0</v>
      </c>
      <c r="K27" s="162">
        <f>Con5_UnescalatedConst!N27*'I2 Escalation factors'!H$5</f>
        <v>0</v>
      </c>
      <c r="L27" s="162">
        <f>Con5_UnescalatedConst!O27*'I2 Escalation factors'!I$5</f>
        <v>0</v>
      </c>
      <c r="M27" s="162">
        <f>Con5_UnescalatedConst!P27*'I2 Escalation factors'!J$5</f>
        <v>0</v>
      </c>
      <c r="N27" s="162">
        <f>Con5_UnescalatedConst!Q27*'I2 Escalation factors'!K$5</f>
        <v>0</v>
      </c>
      <c r="O27" s="162">
        <f>Con5_UnescalatedConst!R27*'I2 Escalation factors'!L$5</f>
        <v>0</v>
      </c>
      <c r="P27" s="162">
        <f>Con5_UnescalatedConst!S27*'I2 Escalation factors'!M$5</f>
        <v>0</v>
      </c>
      <c r="Q27" s="162">
        <f>Con5_UnescalatedConst!T27*'I2 Escalation factors'!N$5</f>
        <v>0</v>
      </c>
      <c r="R27" s="162">
        <f>Con5_UnescalatedConst!U27*'I2 Escalation factors'!O$5</f>
        <v>0</v>
      </c>
      <c r="S27" s="162">
        <f>Con5_UnescalatedConst!V27*'I2 Escalation factors'!P$5</f>
        <v>0</v>
      </c>
      <c r="T27" s="162">
        <f>Con5_UnescalatedConst!W27*'I2 Escalation factors'!Q$5</f>
        <v>0</v>
      </c>
      <c r="U27" s="162">
        <f>Con5_UnescalatedConst!X27*'I2 Escalation factors'!R$5</f>
        <v>3153451.6756882626</v>
      </c>
      <c r="V27" s="162">
        <f>Con5_UnescalatedConst!Y27*'I2 Escalation factors'!S$5</f>
        <v>32216522.351106476</v>
      </c>
      <c r="W27" s="162">
        <f>Con5_UnescalatedConst!Z27*'I2 Escalation factors'!T$5</f>
        <v>0</v>
      </c>
      <c r="X27" s="162">
        <f>Con5_UnescalatedConst!AA27*'I2 Escalation factors'!U$5</f>
        <v>0</v>
      </c>
      <c r="Y27" s="162">
        <f>Con5_UnescalatedConst!AB27*'I2 Escalation factors'!V$5</f>
        <v>0</v>
      </c>
      <c r="Z27" s="162">
        <f>Con5_UnescalatedConst!AC27*'I2 Escalation factors'!W$5</f>
        <v>0</v>
      </c>
      <c r="AA27" s="162">
        <f>Con5_UnescalatedConst!AD27*'I2 Escalation factors'!X$5</f>
        <v>0</v>
      </c>
      <c r="AB27" s="162">
        <f>Con5_UnescalatedConst!AE27*'I2 Escalation factors'!Y$5</f>
        <v>0</v>
      </c>
      <c r="AC27" s="162">
        <f>Con5_UnescalatedConst!AF27*'I2 Escalation factors'!Z$5</f>
        <v>0</v>
      </c>
      <c r="AD27" s="162">
        <f>Con5_UnescalatedConst!AG27*'I2 Escalation factors'!AA$5</f>
        <v>0</v>
      </c>
      <c r="AE27" s="162">
        <f>Con5_UnescalatedConst!AH27*'I2 Escalation factors'!AB$5</f>
        <v>0</v>
      </c>
      <c r="AF27" s="162">
        <f>Con5_UnescalatedConst!AI27*'I2 Escalation factors'!AC$5</f>
        <v>0</v>
      </c>
      <c r="AG27" s="162">
        <f>Con5_UnescalatedConst!AJ27*'I2 Escalation factors'!AD$5</f>
        <v>0</v>
      </c>
      <c r="AH27" s="162">
        <f>Con5_UnescalatedConst!AK27*'I2 Escalation factors'!AE$5</f>
        <v>0</v>
      </c>
      <c r="AI27" s="162">
        <f>Con5_UnescalatedConst!AL27*'I2 Escalation factors'!AF$5</f>
        <v>0</v>
      </c>
      <c r="AJ27" s="162">
        <f>Con5_UnescalatedConst!AM27*'I2 Escalation factors'!AG$5</f>
        <v>0</v>
      </c>
      <c r="AK27" s="162">
        <f>Con5_UnescalatedConst!AN27*'I2 Escalation factors'!AH$5</f>
        <v>0</v>
      </c>
      <c r="AL27" s="162">
        <f>Con5_UnescalatedConst!AO27*'I2 Escalation factors'!AI$5</f>
        <v>0</v>
      </c>
      <c r="AM27" s="162">
        <f>Con5_UnescalatedConst!AP27*'I2 Escalation factors'!AJ$5</f>
        <v>0</v>
      </c>
      <c r="AN27" s="162">
        <f>Con5_UnescalatedConst!AQ27*'I2 Escalation factors'!AK$5</f>
        <v>0</v>
      </c>
      <c r="AO27" s="162">
        <f>Con5_UnescalatedConst!AR27*'I2 Escalation factors'!AL$5</f>
        <v>0</v>
      </c>
      <c r="AP27" s="162">
        <f t="shared" si="0"/>
        <v>35369974.026794739</v>
      </c>
      <c r="AQ27" s="162">
        <f t="shared" si="1"/>
        <v>35369974.026794739</v>
      </c>
    </row>
    <row r="28" spans="1:43" ht="36.75" x14ac:dyDescent="0.25">
      <c r="A28" s="75" t="str">
        <f>'I3 Project list'!A28</f>
        <v>Drury</v>
      </c>
      <c r="B28" s="75" t="str">
        <f>'I3 Project list'!C28</f>
        <v>Drury_15</v>
      </c>
      <c r="C28" s="75">
        <f>'I3 Project list'!B28</f>
        <v>15</v>
      </c>
      <c r="D28" s="144" t="str">
        <f>'I3 Project list'!D28</f>
        <v>New Collector road E-W from Fitgerald Rd (collector 1) + Intersections</v>
      </c>
      <c r="E28" s="144" t="str">
        <f>'I3 Project list'!E28</f>
        <v>2-lane collector- new collector with active mode on both sides + intersection improvements (TDM)</v>
      </c>
      <c r="F28" s="144">
        <f>Con5_UnescalatedConst!F28</f>
        <v>2032</v>
      </c>
      <c r="G28" s="144">
        <f>Con5_UnescalatedConst!H28</f>
        <v>2033</v>
      </c>
      <c r="H28" s="162">
        <f>Con5_UnescalatedConst!K28*'I2 Escalation factors'!E$5</f>
        <v>0</v>
      </c>
      <c r="I28" s="162">
        <f>Con5_UnescalatedConst!L28*'I2 Escalation factors'!F$5</f>
        <v>0</v>
      </c>
      <c r="J28" s="162">
        <f>Con5_UnescalatedConst!M28*'I2 Escalation factors'!G$5</f>
        <v>0</v>
      </c>
      <c r="K28" s="162">
        <f>Con5_UnescalatedConst!N28*'I2 Escalation factors'!H$5</f>
        <v>0</v>
      </c>
      <c r="L28" s="162">
        <f>Con5_UnescalatedConst!O28*'I2 Escalation factors'!I$5</f>
        <v>0</v>
      </c>
      <c r="M28" s="162">
        <f>Con5_UnescalatedConst!P28*'I2 Escalation factors'!J$5</f>
        <v>0</v>
      </c>
      <c r="N28" s="162">
        <f>Con5_UnescalatedConst!Q28*'I2 Escalation factors'!K$5</f>
        <v>0</v>
      </c>
      <c r="O28" s="162">
        <f>Con5_UnescalatedConst!R28*'I2 Escalation factors'!L$5</f>
        <v>0</v>
      </c>
      <c r="P28" s="162">
        <f>Con5_UnescalatedConst!S28*'I2 Escalation factors'!M$5</f>
        <v>0</v>
      </c>
      <c r="Q28" s="162">
        <f>Con5_UnescalatedConst!T28*'I2 Escalation factors'!N$5</f>
        <v>0</v>
      </c>
      <c r="R28" s="162">
        <f>Con5_UnescalatedConst!U28*'I2 Escalation factors'!O$5</f>
        <v>4256464.3660247866</v>
      </c>
      <c r="S28" s="162">
        <f>Con5_UnescalatedConst!V28*'I2 Escalation factors'!P$5</f>
        <v>43485200.817227215</v>
      </c>
      <c r="T28" s="162">
        <f>Con5_UnescalatedConst!W28*'I2 Escalation factors'!Q$5</f>
        <v>0</v>
      </c>
      <c r="U28" s="162">
        <f>Con5_UnescalatedConst!X28*'I2 Escalation factors'!R$5</f>
        <v>0</v>
      </c>
      <c r="V28" s="162">
        <f>Con5_UnescalatedConst!Y28*'I2 Escalation factors'!S$5</f>
        <v>0</v>
      </c>
      <c r="W28" s="162">
        <f>Con5_UnescalatedConst!Z28*'I2 Escalation factors'!T$5</f>
        <v>0</v>
      </c>
      <c r="X28" s="162">
        <f>Con5_UnescalatedConst!AA28*'I2 Escalation factors'!U$5</f>
        <v>0</v>
      </c>
      <c r="Y28" s="162">
        <f>Con5_UnescalatedConst!AB28*'I2 Escalation factors'!V$5</f>
        <v>0</v>
      </c>
      <c r="Z28" s="162">
        <f>Con5_UnescalatedConst!AC28*'I2 Escalation factors'!W$5</f>
        <v>0</v>
      </c>
      <c r="AA28" s="162">
        <f>Con5_UnescalatedConst!AD28*'I2 Escalation factors'!X$5</f>
        <v>0</v>
      </c>
      <c r="AB28" s="162">
        <f>Con5_UnescalatedConst!AE28*'I2 Escalation factors'!Y$5</f>
        <v>0</v>
      </c>
      <c r="AC28" s="162">
        <f>Con5_UnescalatedConst!AF28*'I2 Escalation factors'!Z$5</f>
        <v>0</v>
      </c>
      <c r="AD28" s="162">
        <f>Con5_UnescalatedConst!AG28*'I2 Escalation factors'!AA$5</f>
        <v>0</v>
      </c>
      <c r="AE28" s="162">
        <f>Con5_UnescalatedConst!AH28*'I2 Escalation factors'!AB$5</f>
        <v>0</v>
      </c>
      <c r="AF28" s="162">
        <f>Con5_UnescalatedConst!AI28*'I2 Escalation factors'!AC$5</f>
        <v>0</v>
      </c>
      <c r="AG28" s="162">
        <f>Con5_UnescalatedConst!AJ28*'I2 Escalation factors'!AD$5</f>
        <v>0</v>
      </c>
      <c r="AH28" s="162">
        <f>Con5_UnescalatedConst!AK28*'I2 Escalation factors'!AE$5</f>
        <v>0</v>
      </c>
      <c r="AI28" s="162">
        <f>Con5_UnescalatedConst!AL28*'I2 Escalation factors'!AF$5</f>
        <v>0</v>
      </c>
      <c r="AJ28" s="162">
        <f>Con5_UnescalatedConst!AM28*'I2 Escalation factors'!AG$5</f>
        <v>0</v>
      </c>
      <c r="AK28" s="162">
        <f>Con5_UnescalatedConst!AN28*'I2 Escalation factors'!AH$5</f>
        <v>0</v>
      </c>
      <c r="AL28" s="162">
        <f>Con5_UnescalatedConst!AO28*'I2 Escalation factors'!AI$5</f>
        <v>0</v>
      </c>
      <c r="AM28" s="162">
        <f>Con5_UnescalatedConst!AP28*'I2 Escalation factors'!AJ$5</f>
        <v>0</v>
      </c>
      <c r="AN28" s="162">
        <f>Con5_UnescalatedConst!AQ28*'I2 Escalation factors'!AK$5</f>
        <v>0</v>
      </c>
      <c r="AO28" s="162">
        <f>Con5_UnescalatedConst!AR28*'I2 Escalation factors'!AL$5</f>
        <v>0</v>
      </c>
      <c r="AP28" s="162">
        <f t="shared" si="0"/>
        <v>47741665.183251999</v>
      </c>
      <c r="AQ28" s="162">
        <f t="shared" si="1"/>
        <v>47741665.183251999</v>
      </c>
    </row>
    <row r="29" spans="1:43" ht="36.75" x14ac:dyDescent="0.25">
      <c r="A29" s="75" t="str">
        <f>'I3 Project list'!A29</f>
        <v>Drury</v>
      </c>
      <c r="B29" s="75" t="str">
        <f>'I3 Project list'!C29</f>
        <v>Drury_16a</v>
      </c>
      <c r="C29" s="75" t="str">
        <f>'I3 Project list'!B29</f>
        <v>16a</v>
      </c>
      <c r="D29" s="144" t="str">
        <f>'I3 Project list'!D29</f>
        <v>Replace 2-lane Bremner Road Bridge over State Highway 1</v>
      </c>
      <c r="E29" s="144" t="str">
        <f>'I3 Project list'!E29</f>
        <v>2-lane urban with active modes on both sides (replacing existing bridge as part of SH1 P2D NZUP)</v>
      </c>
      <c r="F29" s="144">
        <f>Con5_UnescalatedConst!F29</f>
        <v>2032</v>
      </c>
      <c r="G29" s="144">
        <f>Con5_UnescalatedConst!H29</f>
        <v>2033</v>
      </c>
      <c r="H29" s="162">
        <f>Con5_UnescalatedConst!K29*'I2 Escalation factors'!E$5</f>
        <v>0</v>
      </c>
      <c r="I29" s="162">
        <f>Con5_UnescalatedConst!L29*'I2 Escalation factors'!F$5</f>
        <v>0</v>
      </c>
      <c r="J29" s="162">
        <f>Con5_UnescalatedConst!M29*'I2 Escalation factors'!G$5</f>
        <v>0</v>
      </c>
      <c r="K29" s="162">
        <f>Con5_UnescalatedConst!N29*'I2 Escalation factors'!H$5</f>
        <v>0</v>
      </c>
      <c r="L29" s="162">
        <f>Con5_UnescalatedConst!O29*'I2 Escalation factors'!I$5</f>
        <v>0</v>
      </c>
      <c r="M29" s="162">
        <f>Con5_UnescalatedConst!P29*'I2 Escalation factors'!J$5</f>
        <v>0</v>
      </c>
      <c r="N29" s="162">
        <f>Con5_UnescalatedConst!Q29*'I2 Escalation factors'!K$5</f>
        <v>0</v>
      </c>
      <c r="O29" s="162">
        <f>Con5_UnescalatedConst!R29*'I2 Escalation factors'!L$5</f>
        <v>0</v>
      </c>
      <c r="P29" s="162">
        <f>Con5_UnescalatedConst!S29*'I2 Escalation factors'!M$5</f>
        <v>0</v>
      </c>
      <c r="Q29" s="162">
        <f>Con5_UnescalatedConst!T29*'I2 Escalation factors'!N$5</f>
        <v>0</v>
      </c>
      <c r="R29" s="162">
        <f>Con5_UnescalatedConst!U29*'I2 Escalation factors'!O$5</f>
        <v>2282133.2940449291</v>
      </c>
      <c r="S29" s="162">
        <f>Con5_UnescalatedConst!V29*'I2 Escalation factors'!P$5</f>
        <v>23314896.131952275</v>
      </c>
      <c r="T29" s="162">
        <f>Con5_UnescalatedConst!W29*'I2 Escalation factors'!Q$5</f>
        <v>0</v>
      </c>
      <c r="U29" s="162">
        <f>Con5_UnescalatedConst!X29*'I2 Escalation factors'!R$5</f>
        <v>0</v>
      </c>
      <c r="V29" s="162">
        <f>Con5_UnescalatedConst!Y29*'I2 Escalation factors'!S$5</f>
        <v>0</v>
      </c>
      <c r="W29" s="162">
        <f>Con5_UnescalatedConst!Z29*'I2 Escalation factors'!T$5</f>
        <v>0</v>
      </c>
      <c r="X29" s="162">
        <f>Con5_UnescalatedConst!AA29*'I2 Escalation factors'!U$5</f>
        <v>0</v>
      </c>
      <c r="Y29" s="162">
        <f>Con5_UnescalatedConst!AB29*'I2 Escalation factors'!V$5</f>
        <v>0</v>
      </c>
      <c r="Z29" s="162">
        <f>Con5_UnescalatedConst!AC29*'I2 Escalation factors'!W$5</f>
        <v>0</v>
      </c>
      <c r="AA29" s="162">
        <f>Con5_UnescalatedConst!AD29*'I2 Escalation factors'!X$5</f>
        <v>0</v>
      </c>
      <c r="AB29" s="162">
        <f>Con5_UnescalatedConst!AE29*'I2 Escalation factors'!Y$5</f>
        <v>0</v>
      </c>
      <c r="AC29" s="162">
        <f>Con5_UnescalatedConst!AF29*'I2 Escalation factors'!Z$5</f>
        <v>0</v>
      </c>
      <c r="AD29" s="162">
        <f>Con5_UnescalatedConst!AG29*'I2 Escalation factors'!AA$5</f>
        <v>0</v>
      </c>
      <c r="AE29" s="162">
        <f>Con5_UnescalatedConst!AH29*'I2 Escalation factors'!AB$5</f>
        <v>0</v>
      </c>
      <c r="AF29" s="162">
        <f>Con5_UnescalatedConst!AI29*'I2 Escalation factors'!AC$5</f>
        <v>0</v>
      </c>
      <c r="AG29" s="162">
        <f>Con5_UnescalatedConst!AJ29*'I2 Escalation factors'!AD$5</f>
        <v>0</v>
      </c>
      <c r="AH29" s="162">
        <f>Con5_UnescalatedConst!AK29*'I2 Escalation factors'!AE$5</f>
        <v>0</v>
      </c>
      <c r="AI29" s="162">
        <f>Con5_UnescalatedConst!AL29*'I2 Escalation factors'!AF$5</f>
        <v>0</v>
      </c>
      <c r="AJ29" s="162">
        <f>Con5_UnescalatedConst!AM29*'I2 Escalation factors'!AG$5</f>
        <v>0</v>
      </c>
      <c r="AK29" s="162">
        <f>Con5_UnescalatedConst!AN29*'I2 Escalation factors'!AH$5</f>
        <v>0</v>
      </c>
      <c r="AL29" s="162">
        <f>Con5_UnescalatedConst!AO29*'I2 Escalation factors'!AI$5</f>
        <v>0</v>
      </c>
      <c r="AM29" s="162">
        <f>Con5_UnescalatedConst!AP29*'I2 Escalation factors'!AJ$5</f>
        <v>0</v>
      </c>
      <c r="AN29" s="162">
        <f>Con5_UnescalatedConst!AQ29*'I2 Escalation factors'!AK$5</f>
        <v>0</v>
      </c>
      <c r="AO29" s="162">
        <f>Con5_UnescalatedConst!AR29*'I2 Escalation factors'!AL$5</f>
        <v>0</v>
      </c>
      <c r="AP29" s="162">
        <f t="shared" si="0"/>
        <v>25597029.425997205</v>
      </c>
      <c r="AQ29" s="162">
        <f t="shared" si="1"/>
        <v>25597029.425997205</v>
      </c>
    </row>
    <row r="30" spans="1:43" ht="36.75" x14ac:dyDescent="0.25">
      <c r="A30" s="75" t="str">
        <f>'I3 Project list'!A30</f>
        <v>Drury</v>
      </c>
      <c r="B30" s="75" t="str">
        <f>'I3 Project list'!C30</f>
        <v>Drury_16b</v>
      </c>
      <c r="C30" s="75" t="str">
        <f>'I3 Project list'!B30</f>
        <v>16b</v>
      </c>
      <c r="D30" s="144" t="str">
        <f>'I3 Project list'!D30</f>
        <v>Widen Bremner Road Bridge ove SH1 to 4-lanes</v>
      </c>
      <c r="E30" s="144" t="str">
        <f>'I3 Project list'!E30</f>
        <v>4-lane urban- upgrade 2-lane urban with active modes on both sides (SGA design)</v>
      </c>
      <c r="F30" s="144">
        <f>Con5_UnescalatedConst!F30</f>
        <v>2049</v>
      </c>
      <c r="G30" s="144">
        <f>Con5_UnescalatedConst!H30</f>
        <v>2050</v>
      </c>
      <c r="H30" s="162">
        <f>Con5_UnescalatedConst!K30*'I2 Escalation factors'!E$5</f>
        <v>0</v>
      </c>
      <c r="I30" s="162">
        <f>Con5_UnescalatedConst!L30*'I2 Escalation factors'!F$5</f>
        <v>0</v>
      </c>
      <c r="J30" s="162">
        <f>Con5_UnescalatedConst!M30*'I2 Escalation factors'!G$5</f>
        <v>0</v>
      </c>
      <c r="K30" s="162">
        <f>Con5_UnescalatedConst!N30*'I2 Escalation factors'!H$5</f>
        <v>0</v>
      </c>
      <c r="L30" s="162">
        <f>Con5_UnescalatedConst!O30*'I2 Escalation factors'!I$5</f>
        <v>0</v>
      </c>
      <c r="M30" s="162">
        <f>Con5_UnescalatedConst!P30*'I2 Escalation factors'!J$5</f>
        <v>0</v>
      </c>
      <c r="N30" s="162">
        <f>Con5_UnescalatedConst!Q30*'I2 Escalation factors'!K$5</f>
        <v>0</v>
      </c>
      <c r="O30" s="162">
        <f>Con5_UnescalatedConst!R30*'I2 Escalation factors'!L$5</f>
        <v>0</v>
      </c>
      <c r="P30" s="162">
        <f>Con5_UnescalatedConst!S30*'I2 Escalation factors'!M$5</f>
        <v>0</v>
      </c>
      <c r="Q30" s="162">
        <f>Con5_UnescalatedConst!T30*'I2 Escalation factors'!N$5</f>
        <v>0</v>
      </c>
      <c r="R30" s="162">
        <f>Con5_UnescalatedConst!U30*'I2 Escalation factors'!O$5</f>
        <v>0</v>
      </c>
      <c r="S30" s="162">
        <f>Con5_UnescalatedConst!V30*'I2 Escalation factors'!P$5</f>
        <v>0</v>
      </c>
      <c r="T30" s="162">
        <f>Con5_UnescalatedConst!W30*'I2 Escalation factors'!Q$5</f>
        <v>0</v>
      </c>
      <c r="U30" s="162">
        <f>Con5_UnescalatedConst!X30*'I2 Escalation factors'!R$5</f>
        <v>0</v>
      </c>
      <c r="V30" s="162">
        <f>Con5_UnescalatedConst!Y30*'I2 Escalation factors'!S$5</f>
        <v>0</v>
      </c>
      <c r="W30" s="162">
        <f>Con5_UnescalatedConst!Z30*'I2 Escalation factors'!T$5</f>
        <v>0</v>
      </c>
      <c r="X30" s="162">
        <f>Con5_UnescalatedConst!AA30*'I2 Escalation factors'!U$5</f>
        <v>0</v>
      </c>
      <c r="Y30" s="162">
        <f>Con5_UnescalatedConst!AB30*'I2 Escalation factors'!V$5</f>
        <v>0</v>
      </c>
      <c r="Z30" s="162">
        <f>Con5_UnescalatedConst!AC30*'I2 Escalation factors'!W$5</f>
        <v>0</v>
      </c>
      <c r="AA30" s="162">
        <f>Con5_UnescalatedConst!AD30*'I2 Escalation factors'!X$5</f>
        <v>0</v>
      </c>
      <c r="AB30" s="162">
        <f>Con5_UnescalatedConst!AE30*'I2 Escalation factors'!Y$5</f>
        <v>0</v>
      </c>
      <c r="AC30" s="162">
        <f>Con5_UnescalatedConst!AF30*'I2 Escalation factors'!Z$5</f>
        <v>0</v>
      </c>
      <c r="AD30" s="162">
        <f>Con5_UnescalatedConst!AG30*'I2 Escalation factors'!AA$5</f>
        <v>0</v>
      </c>
      <c r="AE30" s="162">
        <f>Con5_UnescalatedConst!AH30*'I2 Escalation factors'!AB$5</f>
        <v>0</v>
      </c>
      <c r="AF30" s="162">
        <f>Con5_UnescalatedConst!AI30*'I2 Escalation factors'!AC$5</f>
        <v>0</v>
      </c>
      <c r="AG30" s="162">
        <f>Con5_UnescalatedConst!AJ30*'I2 Escalation factors'!AD$5</f>
        <v>0</v>
      </c>
      <c r="AH30" s="162">
        <f>Con5_UnescalatedConst!AK30*'I2 Escalation factors'!AE$5</f>
        <v>0</v>
      </c>
      <c r="AI30" s="162">
        <f>Con5_UnescalatedConst!AL30*'I2 Escalation factors'!AF$5</f>
        <v>2770150.4400501628</v>
      </c>
      <c r="AJ30" s="162">
        <f>Con5_UnescalatedConst!AM30*'I2 Escalation factors'!AG$5</f>
        <v>28300612.39112702</v>
      </c>
      <c r="AK30" s="162">
        <f>Con5_UnescalatedConst!AN30*'I2 Escalation factors'!AH$5</f>
        <v>0</v>
      </c>
      <c r="AL30" s="162">
        <f>Con5_UnescalatedConst!AO30*'I2 Escalation factors'!AI$5</f>
        <v>0</v>
      </c>
      <c r="AM30" s="162">
        <f>Con5_UnescalatedConst!AP30*'I2 Escalation factors'!AJ$5</f>
        <v>0</v>
      </c>
      <c r="AN30" s="162">
        <f>Con5_UnescalatedConst!AQ30*'I2 Escalation factors'!AK$5</f>
        <v>0</v>
      </c>
      <c r="AO30" s="162">
        <f>Con5_UnescalatedConst!AR30*'I2 Escalation factors'!AL$5</f>
        <v>0</v>
      </c>
      <c r="AP30" s="162">
        <f t="shared" si="0"/>
        <v>31070762.831177182</v>
      </c>
      <c r="AQ30" s="162">
        <f t="shared" si="1"/>
        <v>31070762.831177182</v>
      </c>
    </row>
    <row r="31" spans="1:43" ht="24.75" x14ac:dyDescent="0.25">
      <c r="A31" s="75" t="str">
        <f>'I3 Project list'!A31</f>
        <v>Drury</v>
      </c>
      <c r="B31" s="75" t="str">
        <f>'I3 Project list'!C31</f>
        <v>Drury_17</v>
      </c>
      <c r="C31" s="75">
        <f>'I3 Project list'!B31</f>
        <v>17</v>
      </c>
      <c r="D31" s="144" t="str">
        <f>'I3 Project list'!D31</f>
        <v>Oira Road to Jesmond Road Collector</v>
      </c>
      <c r="E31" s="144" t="str">
        <f>'I3 Project list'!E31</f>
        <v>New 2-lane urban collector with active modes on both sides</v>
      </c>
      <c r="F31" s="144">
        <f>Con5_UnescalatedConst!F31</f>
        <v>2035</v>
      </c>
      <c r="G31" s="144">
        <f>Con5_UnescalatedConst!H31</f>
        <v>2036</v>
      </c>
      <c r="H31" s="162">
        <f>Con5_UnescalatedConst!K31*'I2 Escalation factors'!E$5</f>
        <v>0</v>
      </c>
      <c r="I31" s="162">
        <f>Con5_UnescalatedConst!L31*'I2 Escalation factors'!F$5</f>
        <v>0</v>
      </c>
      <c r="J31" s="162">
        <f>Con5_UnescalatedConst!M31*'I2 Escalation factors'!G$5</f>
        <v>0</v>
      </c>
      <c r="K31" s="162">
        <f>Con5_UnescalatedConst!N31*'I2 Escalation factors'!H$5</f>
        <v>0</v>
      </c>
      <c r="L31" s="162">
        <f>Con5_UnescalatedConst!O31*'I2 Escalation factors'!I$5</f>
        <v>0</v>
      </c>
      <c r="M31" s="162">
        <f>Con5_UnescalatedConst!P31*'I2 Escalation factors'!J$5</f>
        <v>0</v>
      </c>
      <c r="N31" s="162">
        <f>Con5_UnescalatedConst!Q31*'I2 Escalation factors'!K$5</f>
        <v>0</v>
      </c>
      <c r="O31" s="162">
        <f>Con5_UnescalatedConst!R31*'I2 Escalation factors'!L$5</f>
        <v>0</v>
      </c>
      <c r="P31" s="162">
        <f>Con5_UnescalatedConst!S31*'I2 Escalation factors'!M$5</f>
        <v>0</v>
      </c>
      <c r="Q31" s="162">
        <f>Con5_UnescalatedConst!T31*'I2 Escalation factors'!N$5</f>
        <v>0</v>
      </c>
      <c r="R31" s="162">
        <f>Con5_UnescalatedConst!U31*'I2 Escalation factors'!O$5</f>
        <v>0</v>
      </c>
      <c r="S31" s="162">
        <f>Con5_UnescalatedConst!V31*'I2 Escalation factors'!P$5</f>
        <v>0</v>
      </c>
      <c r="T31" s="162">
        <f>Con5_UnescalatedConst!W31*'I2 Escalation factors'!Q$5</f>
        <v>0</v>
      </c>
      <c r="U31" s="162">
        <f>Con5_UnescalatedConst!X31*'I2 Escalation factors'!R$5</f>
        <v>2672404.3522941158</v>
      </c>
      <c r="V31" s="162">
        <f>Con5_UnescalatedConst!Y31*'I2 Escalation factors'!S$5</f>
        <v>27302011.70058731</v>
      </c>
      <c r="W31" s="162">
        <f>Con5_UnescalatedConst!Z31*'I2 Escalation factors'!T$5</f>
        <v>0</v>
      </c>
      <c r="X31" s="162">
        <f>Con5_UnescalatedConst!AA31*'I2 Escalation factors'!U$5</f>
        <v>0</v>
      </c>
      <c r="Y31" s="162">
        <f>Con5_UnescalatedConst!AB31*'I2 Escalation factors'!V$5</f>
        <v>0</v>
      </c>
      <c r="Z31" s="162">
        <f>Con5_UnescalatedConst!AC31*'I2 Escalation factors'!W$5</f>
        <v>0</v>
      </c>
      <c r="AA31" s="162">
        <f>Con5_UnescalatedConst!AD31*'I2 Escalation factors'!X$5</f>
        <v>0</v>
      </c>
      <c r="AB31" s="162">
        <f>Con5_UnescalatedConst!AE31*'I2 Escalation factors'!Y$5</f>
        <v>0</v>
      </c>
      <c r="AC31" s="162">
        <f>Con5_UnescalatedConst!AF31*'I2 Escalation factors'!Z$5</f>
        <v>0</v>
      </c>
      <c r="AD31" s="162">
        <f>Con5_UnescalatedConst!AG31*'I2 Escalation factors'!AA$5</f>
        <v>0</v>
      </c>
      <c r="AE31" s="162">
        <f>Con5_UnescalatedConst!AH31*'I2 Escalation factors'!AB$5</f>
        <v>0</v>
      </c>
      <c r="AF31" s="162">
        <f>Con5_UnescalatedConst!AI31*'I2 Escalation factors'!AC$5</f>
        <v>0</v>
      </c>
      <c r="AG31" s="162">
        <f>Con5_UnescalatedConst!AJ31*'I2 Escalation factors'!AD$5</f>
        <v>0</v>
      </c>
      <c r="AH31" s="162">
        <f>Con5_UnescalatedConst!AK31*'I2 Escalation factors'!AE$5</f>
        <v>0</v>
      </c>
      <c r="AI31" s="162">
        <f>Con5_UnescalatedConst!AL31*'I2 Escalation factors'!AF$5</f>
        <v>0</v>
      </c>
      <c r="AJ31" s="162">
        <f>Con5_UnescalatedConst!AM31*'I2 Escalation factors'!AG$5</f>
        <v>0</v>
      </c>
      <c r="AK31" s="162">
        <f>Con5_UnescalatedConst!AN31*'I2 Escalation factors'!AH$5</f>
        <v>0</v>
      </c>
      <c r="AL31" s="162">
        <f>Con5_UnescalatedConst!AO31*'I2 Escalation factors'!AI$5</f>
        <v>0</v>
      </c>
      <c r="AM31" s="162">
        <f>Con5_UnescalatedConst!AP31*'I2 Escalation factors'!AJ$5</f>
        <v>0</v>
      </c>
      <c r="AN31" s="162">
        <f>Con5_UnescalatedConst!AQ31*'I2 Escalation factors'!AK$5</f>
        <v>0</v>
      </c>
      <c r="AO31" s="162">
        <f>Con5_UnescalatedConst!AR31*'I2 Escalation factors'!AL$5</f>
        <v>0</v>
      </c>
      <c r="AP31" s="162">
        <f t="shared" si="0"/>
        <v>29974416.052881427</v>
      </c>
      <c r="AQ31" s="162">
        <f t="shared" si="1"/>
        <v>29974416.052881427</v>
      </c>
    </row>
    <row r="32" spans="1:43" ht="36.75" x14ac:dyDescent="0.25">
      <c r="A32" s="75" t="str">
        <f>'I3 Project list'!A32</f>
        <v>Drury</v>
      </c>
      <c r="B32" s="75" t="str">
        <f>'I3 Project list'!C32</f>
        <v>Drury_19-1</v>
      </c>
      <c r="C32" s="75" t="str">
        <f>'I3 Project list'!B32</f>
        <v>19-1</v>
      </c>
      <c r="D32" s="144" t="str">
        <f>'I3 Project list'!D32</f>
        <v>SH1 3-laning and cycleway upgrades from Papakura to Drury Interchange</v>
      </c>
      <c r="E32" s="144" t="str">
        <f>'I3 Project list'!E32</f>
        <v>NZUP tbc</v>
      </c>
      <c r="F32" s="144" t="str">
        <f>Con5_UnescalatedConst!F32</f>
        <v/>
      </c>
      <c r="G32" s="144" t="str">
        <f>Con5_UnescalatedConst!H32</f>
        <v>Under Construction</v>
      </c>
      <c r="H32" s="162">
        <f>Con5_UnescalatedConst!K32*'I2 Escalation factors'!E$5</f>
        <v>0</v>
      </c>
      <c r="I32" s="162">
        <f>Con5_UnescalatedConst!L32*'I2 Escalation factors'!F$5</f>
        <v>0</v>
      </c>
      <c r="J32" s="162">
        <f>Con5_UnescalatedConst!M32*'I2 Escalation factors'!G$5</f>
        <v>0</v>
      </c>
      <c r="K32" s="162">
        <f>Con5_UnescalatedConst!N32*'I2 Escalation factors'!H$5</f>
        <v>0</v>
      </c>
      <c r="L32" s="162">
        <f>Con5_UnescalatedConst!O32*'I2 Escalation factors'!I$5</f>
        <v>0</v>
      </c>
      <c r="M32" s="162">
        <f>Con5_UnescalatedConst!P32*'I2 Escalation factors'!J$5</f>
        <v>0</v>
      </c>
      <c r="N32" s="162">
        <f>Con5_UnescalatedConst!Q32*'I2 Escalation factors'!K$5</f>
        <v>0</v>
      </c>
      <c r="O32" s="162">
        <f>Con5_UnescalatedConst!R32*'I2 Escalation factors'!L$5</f>
        <v>0</v>
      </c>
      <c r="P32" s="162">
        <f>Con5_UnescalatedConst!S32*'I2 Escalation factors'!M$5</f>
        <v>0</v>
      </c>
      <c r="Q32" s="162">
        <f>Con5_UnescalatedConst!T32*'I2 Escalation factors'!N$5</f>
        <v>0</v>
      </c>
      <c r="R32" s="162">
        <f>Con5_UnescalatedConst!U32*'I2 Escalation factors'!O$5</f>
        <v>0</v>
      </c>
      <c r="S32" s="162">
        <f>Con5_UnescalatedConst!V32*'I2 Escalation factors'!P$5</f>
        <v>0</v>
      </c>
      <c r="T32" s="162">
        <f>Con5_UnescalatedConst!W32*'I2 Escalation factors'!Q$5</f>
        <v>0</v>
      </c>
      <c r="U32" s="162">
        <f>Con5_UnescalatedConst!X32*'I2 Escalation factors'!R$5</f>
        <v>0</v>
      </c>
      <c r="V32" s="162">
        <f>Con5_UnescalatedConst!Y32*'I2 Escalation factors'!S$5</f>
        <v>0</v>
      </c>
      <c r="W32" s="162">
        <f>Con5_UnescalatedConst!Z32*'I2 Escalation factors'!T$5</f>
        <v>0</v>
      </c>
      <c r="X32" s="162">
        <f>Con5_UnescalatedConst!AA32*'I2 Escalation factors'!U$5</f>
        <v>0</v>
      </c>
      <c r="Y32" s="162">
        <f>Con5_UnescalatedConst!AB32*'I2 Escalation factors'!V$5</f>
        <v>0</v>
      </c>
      <c r="Z32" s="162">
        <f>Con5_UnescalatedConst!AC32*'I2 Escalation factors'!W$5</f>
        <v>0</v>
      </c>
      <c r="AA32" s="162">
        <f>Con5_UnescalatedConst!AD32*'I2 Escalation factors'!X$5</f>
        <v>0</v>
      </c>
      <c r="AB32" s="162">
        <f>Con5_UnescalatedConst!AE32*'I2 Escalation factors'!Y$5</f>
        <v>0</v>
      </c>
      <c r="AC32" s="162">
        <f>Con5_UnescalatedConst!AF32*'I2 Escalation factors'!Z$5</f>
        <v>0</v>
      </c>
      <c r="AD32" s="162">
        <f>Con5_UnescalatedConst!AG32*'I2 Escalation factors'!AA$5</f>
        <v>0</v>
      </c>
      <c r="AE32" s="162">
        <f>Con5_UnescalatedConst!AH32*'I2 Escalation factors'!AB$5</f>
        <v>0</v>
      </c>
      <c r="AF32" s="162">
        <f>Con5_UnescalatedConst!AI32*'I2 Escalation factors'!AC$5</f>
        <v>0</v>
      </c>
      <c r="AG32" s="162">
        <f>Con5_UnescalatedConst!AJ32*'I2 Escalation factors'!AD$5</f>
        <v>0</v>
      </c>
      <c r="AH32" s="162">
        <f>Con5_UnescalatedConst!AK32*'I2 Escalation factors'!AE$5</f>
        <v>0</v>
      </c>
      <c r="AI32" s="162">
        <f>Con5_UnescalatedConst!AL32*'I2 Escalation factors'!AF$5</f>
        <v>0</v>
      </c>
      <c r="AJ32" s="162">
        <f>Con5_UnescalatedConst!AM32*'I2 Escalation factors'!AG$5</f>
        <v>0</v>
      </c>
      <c r="AK32" s="162">
        <f>Con5_UnescalatedConst!AN32*'I2 Escalation factors'!AH$5</f>
        <v>0</v>
      </c>
      <c r="AL32" s="162">
        <f>Con5_UnescalatedConst!AO32*'I2 Escalation factors'!AI$5</f>
        <v>0</v>
      </c>
      <c r="AM32" s="162">
        <f>Con5_UnescalatedConst!AP32*'I2 Escalation factors'!AJ$5</f>
        <v>0</v>
      </c>
      <c r="AN32" s="162">
        <f>Con5_UnescalatedConst!AQ32*'I2 Escalation factors'!AK$5</f>
        <v>0</v>
      </c>
      <c r="AO32" s="162">
        <f>Con5_UnescalatedConst!AR32*'I2 Escalation factors'!AL$5</f>
        <v>0</v>
      </c>
      <c r="AP32" s="162">
        <f t="shared" si="0"/>
        <v>0</v>
      </c>
      <c r="AQ32" s="162">
        <f t="shared" si="1"/>
        <v>0</v>
      </c>
    </row>
    <row r="33" spans="1:43" ht="24.75" x14ac:dyDescent="0.25">
      <c r="A33" s="75" t="str">
        <f>'I3 Project list'!A33</f>
        <v>Drury</v>
      </c>
      <c r="B33" s="75" t="str">
        <f>'I3 Project list'!C33</f>
        <v>Drury_19-2</v>
      </c>
      <c r="C33" s="75" t="str">
        <f>'I3 Project list'!B33</f>
        <v>19-2</v>
      </c>
      <c r="D33" s="144" t="str">
        <f>'I3 Project list'!D33</f>
        <v>SH1 Drury Interchange including ramps</v>
      </c>
      <c r="E33" s="144" t="str">
        <f>'I3 Project list'!E33</f>
        <v>NZUP tbc</v>
      </c>
      <c r="F33" s="144" t="str">
        <f>Con5_UnescalatedConst!F33</f>
        <v/>
      </c>
      <c r="G33" s="144" t="str">
        <f>Con5_UnescalatedConst!H33</f>
        <v>Under Construction</v>
      </c>
      <c r="H33" s="162">
        <f>Con5_UnescalatedConst!K33*'I2 Escalation factors'!E$5</f>
        <v>0</v>
      </c>
      <c r="I33" s="162">
        <f>Con5_UnescalatedConst!L33*'I2 Escalation factors'!F$5</f>
        <v>0</v>
      </c>
      <c r="J33" s="162">
        <f>Con5_UnescalatedConst!M33*'I2 Escalation factors'!G$5</f>
        <v>0</v>
      </c>
      <c r="K33" s="162">
        <f>Con5_UnescalatedConst!N33*'I2 Escalation factors'!H$5</f>
        <v>0</v>
      </c>
      <c r="L33" s="162">
        <f>Con5_UnescalatedConst!O33*'I2 Escalation factors'!I$5</f>
        <v>0</v>
      </c>
      <c r="M33" s="162">
        <f>Con5_UnescalatedConst!P33*'I2 Escalation factors'!J$5</f>
        <v>0</v>
      </c>
      <c r="N33" s="162">
        <f>Con5_UnescalatedConst!Q33*'I2 Escalation factors'!K$5</f>
        <v>0</v>
      </c>
      <c r="O33" s="162">
        <f>Con5_UnescalatedConst!R33*'I2 Escalation factors'!L$5</f>
        <v>0</v>
      </c>
      <c r="P33" s="162">
        <f>Con5_UnescalatedConst!S33*'I2 Escalation factors'!M$5</f>
        <v>0</v>
      </c>
      <c r="Q33" s="162">
        <f>Con5_UnescalatedConst!T33*'I2 Escalation factors'!N$5</f>
        <v>0</v>
      </c>
      <c r="R33" s="162">
        <f>Con5_UnescalatedConst!U33*'I2 Escalation factors'!O$5</f>
        <v>0</v>
      </c>
      <c r="S33" s="162">
        <f>Con5_UnescalatedConst!V33*'I2 Escalation factors'!P$5</f>
        <v>0</v>
      </c>
      <c r="T33" s="162">
        <f>Con5_UnescalatedConst!W33*'I2 Escalation factors'!Q$5</f>
        <v>0</v>
      </c>
      <c r="U33" s="162">
        <f>Con5_UnescalatedConst!X33*'I2 Escalation factors'!R$5</f>
        <v>0</v>
      </c>
      <c r="V33" s="162">
        <f>Con5_UnescalatedConst!Y33*'I2 Escalation factors'!S$5</f>
        <v>0</v>
      </c>
      <c r="W33" s="162">
        <f>Con5_UnescalatedConst!Z33*'I2 Escalation factors'!T$5</f>
        <v>0</v>
      </c>
      <c r="X33" s="162">
        <f>Con5_UnescalatedConst!AA33*'I2 Escalation factors'!U$5</f>
        <v>0</v>
      </c>
      <c r="Y33" s="162">
        <f>Con5_UnescalatedConst!AB33*'I2 Escalation factors'!V$5</f>
        <v>0</v>
      </c>
      <c r="Z33" s="162">
        <f>Con5_UnescalatedConst!AC33*'I2 Escalation factors'!W$5</f>
        <v>0</v>
      </c>
      <c r="AA33" s="162">
        <f>Con5_UnescalatedConst!AD33*'I2 Escalation factors'!X$5</f>
        <v>0</v>
      </c>
      <c r="AB33" s="162">
        <f>Con5_UnescalatedConst!AE33*'I2 Escalation factors'!Y$5</f>
        <v>0</v>
      </c>
      <c r="AC33" s="162">
        <f>Con5_UnescalatedConst!AF33*'I2 Escalation factors'!Z$5</f>
        <v>0</v>
      </c>
      <c r="AD33" s="162">
        <f>Con5_UnescalatedConst!AG33*'I2 Escalation factors'!AA$5</f>
        <v>0</v>
      </c>
      <c r="AE33" s="162">
        <f>Con5_UnescalatedConst!AH33*'I2 Escalation factors'!AB$5</f>
        <v>0</v>
      </c>
      <c r="AF33" s="162">
        <f>Con5_UnescalatedConst!AI33*'I2 Escalation factors'!AC$5</f>
        <v>0</v>
      </c>
      <c r="AG33" s="162">
        <f>Con5_UnescalatedConst!AJ33*'I2 Escalation factors'!AD$5</f>
        <v>0</v>
      </c>
      <c r="AH33" s="162">
        <f>Con5_UnescalatedConst!AK33*'I2 Escalation factors'!AE$5</f>
        <v>0</v>
      </c>
      <c r="AI33" s="162">
        <f>Con5_UnescalatedConst!AL33*'I2 Escalation factors'!AF$5</f>
        <v>0</v>
      </c>
      <c r="AJ33" s="162">
        <f>Con5_UnescalatedConst!AM33*'I2 Escalation factors'!AG$5</f>
        <v>0</v>
      </c>
      <c r="AK33" s="162">
        <f>Con5_UnescalatedConst!AN33*'I2 Escalation factors'!AH$5</f>
        <v>0</v>
      </c>
      <c r="AL33" s="162">
        <f>Con5_UnescalatedConst!AO33*'I2 Escalation factors'!AI$5</f>
        <v>0</v>
      </c>
      <c r="AM33" s="162">
        <f>Con5_UnescalatedConst!AP33*'I2 Escalation factors'!AJ$5</f>
        <v>0</v>
      </c>
      <c r="AN33" s="162">
        <f>Con5_UnescalatedConst!AQ33*'I2 Escalation factors'!AK$5</f>
        <v>0</v>
      </c>
      <c r="AO33" s="162">
        <f>Con5_UnescalatedConst!AR33*'I2 Escalation factors'!AL$5</f>
        <v>0</v>
      </c>
      <c r="AP33" s="162">
        <f t="shared" si="0"/>
        <v>0</v>
      </c>
      <c r="AQ33" s="162">
        <f t="shared" si="1"/>
        <v>0</v>
      </c>
    </row>
    <row r="34" spans="1:43" ht="36.75" x14ac:dyDescent="0.25">
      <c r="A34" s="75" t="str">
        <f>'I3 Project list'!A34</f>
        <v>Drury</v>
      </c>
      <c r="B34" s="75" t="str">
        <f>'I3 Project list'!C34</f>
        <v>Drury_19-3</v>
      </c>
      <c r="C34" s="75" t="str">
        <f>'I3 Project list'!B34</f>
        <v>19-3</v>
      </c>
      <c r="D34" s="144" t="str">
        <f>'I3 Project list'!D34</f>
        <v xml:space="preserve">SH1 3-laning and cycleway upgrades from Drury Interchange To Drury South </v>
      </c>
      <c r="E34" s="144" t="str">
        <f>'I3 Project list'!E34</f>
        <v>NZUP tbc</v>
      </c>
      <c r="F34" s="144">
        <f>Con5_UnescalatedConst!F34</f>
        <v>2035</v>
      </c>
      <c r="G34" s="144">
        <f>Con5_UnescalatedConst!H34</f>
        <v>2036</v>
      </c>
      <c r="H34" s="162">
        <f>Con5_UnescalatedConst!K34*'I2 Escalation factors'!E$5</f>
        <v>0</v>
      </c>
      <c r="I34" s="162">
        <f>Con5_UnescalatedConst!L34*'I2 Escalation factors'!F$5</f>
        <v>0</v>
      </c>
      <c r="J34" s="162">
        <f>Con5_UnescalatedConst!M34*'I2 Escalation factors'!G$5</f>
        <v>0</v>
      </c>
      <c r="K34" s="162">
        <f>Con5_UnescalatedConst!N34*'I2 Escalation factors'!H$5</f>
        <v>0</v>
      </c>
      <c r="L34" s="162">
        <f>Con5_UnescalatedConst!O34*'I2 Escalation factors'!I$5</f>
        <v>0</v>
      </c>
      <c r="M34" s="162">
        <f>Con5_UnescalatedConst!P34*'I2 Escalation factors'!J$5</f>
        <v>0</v>
      </c>
      <c r="N34" s="162">
        <f>Con5_UnescalatedConst!Q34*'I2 Escalation factors'!K$5</f>
        <v>0</v>
      </c>
      <c r="O34" s="162">
        <f>Con5_UnescalatedConst!R34*'I2 Escalation factors'!L$5</f>
        <v>0</v>
      </c>
      <c r="P34" s="162">
        <f>Con5_UnescalatedConst!S34*'I2 Escalation factors'!M$5</f>
        <v>0</v>
      </c>
      <c r="Q34" s="162">
        <f>Con5_UnescalatedConst!T34*'I2 Escalation factors'!N$5</f>
        <v>0</v>
      </c>
      <c r="R34" s="162">
        <f>Con5_UnescalatedConst!U34*'I2 Escalation factors'!O$5</f>
        <v>0</v>
      </c>
      <c r="S34" s="162">
        <f>Con5_UnescalatedConst!V34*'I2 Escalation factors'!P$5</f>
        <v>0</v>
      </c>
      <c r="T34" s="162">
        <f>Con5_UnescalatedConst!W34*'I2 Escalation factors'!Q$5</f>
        <v>0</v>
      </c>
      <c r="U34" s="162">
        <f>Con5_UnescalatedConst!X34*'I2 Escalation factors'!R$5</f>
        <v>0</v>
      </c>
      <c r="V34" s="162">
        <f>Con5_UnescalatedConst!Y34*'I2 Escalation factors'!S$5</f>
        <v>0</v>
      </c>
      <c r="W34" s="162">
        <f>Con5_UnescalatedConst!Z34*'I2 Escalation factors'!T$5</f>
        <v>0</v>
      </c>
      <c r="X34" s="162">
        <f>Con5_UnescalatedConst!AA34*'I2 Escalation factors'!U$5</f>
        <v>0</v>
      </c>
      <c r="Y34" s="162">
        <f>Con5_UnescalatedConst!AB34*'I2 Escalation factors'!V$5</f>
        <v>0</v>
      </c>
      <c r="Z34" s="162">
        <f>Con5_UnescalatedConst!AC34*'I2 Escalation factors'!W$5</f>
        <v>0</v>
      </c>
      <c r="AA34" s="162">
        <f>Con5_UnescalatedConst!AD34*'I2 Escalation factors'!X$5</f>
        <v>0</v>
      </c>
      <c r="AB34" s="162">
        <f>Con5_UnescalatedConst!AE34*'I2 Escalation factors'!Y$5</f>
        <v>0</v>
      </c>
      <c r="AC34" s="162">
        <f>Con5_UnescalatedConst!AF34*'I2 Escalation factors'!Z$5</f>
        <v>0</v>
      </c>
      <c r="AD34" s="162">
        <f>Con5_UnescalatedConst!AG34*'I2 Escalation factors'!AA$5</f>
        <v>0</v>
      </c>
      <c r="AE34" s="162">
        <f>Con5_UnescalatedConst!AH34*'I2 Escalation factors'!AB$5</f>
        <v>0</v>
      </c>
      <c r="AF34" s="162">
        <f>Con5_UnescalatedConst!AI34*'I2 Escalation factors'!AC$5</f>
        <v>0</v>
      </c>
      <c r="AG34" s="162">
        <f>Con5_UnescalatedConst!AJ34*'I2 Escalation factors'!AD$5</f>
        <v>0</v>
      </c>
      <c r="AH34" s="162">
        <f>Con5_UnescalatedConst!AK34*'I2 Escalation factors'!AE$5</f>
        <v>0</v>
      </c>
      <c r="AI34" s="162">
        <f>Con5_UnescalatedConst!AL34*'I2 Escalation factors'!AF$5</f>
        <v>0</v>
      </c>
      <c r="AJ34" s="162">
        <f>Con5_UnescalatedConst!AM34*'I2 Escalation factors'!AG$5</f>
        <v>0</v>
      </c>
      <c r="AK34" s="162">
        <f>Con5_UnescalatedConst!AN34*'I2 Escalation factors'!AH$5</f>
        <v>0</v>
      </c>
      <c r="AL34" s="162">
        <f>Con5_UnescalatedConst!AO34*'I2 Escalation factors'!AI$5</f>
        <v>0</v>
      </c>
      <c r="AM34" s="162">
        <f>Con5_UnescalatedConst!AP34*'I2 Escalation factors'!AJ$5</f>
        <v>0</v>
      </c>
      <c r="AN34" s="162">
        <f>Con5_UnescalatedConst!AQ34*'I2 Escalation factors'!AK$5</f>
        <v>0</v>
      </c>
      <c r="AO34" s="162">
        <f>Con5_UnescalatedConst!AR34*'I2 Escalation factors'!AL$5</f>
        <v>0</v>
      </c>
      <c r="AP34" s="162">
        <f t="shared" si="0"/>
        <v>0</v>
      </c>
      <c r="AQ34" s="162">
        <f t="shared" si="1"/>
        <v>0</v>
      </c>
    </row>
    <row r="35" spans="1:43" ht="48.75" x14ac:dyDescent="0.25">
      <c r="A35" s="75" t="str">
        <f>'I3 Project list'!A35</f>
        <v>Drury</v>
      </c>
      <c r="B35" s="75" t="str">
        <f>'I3 Project list'!C35</f>
        <v>Drury_20a</v>
      </c>
      <c r="C35" s="75" t="str">
        <f>'I3 Project list'!B35</f>
        <v>20a</v>
      </c>
      <c r="D35" s="144" t="str">
        <f>'I3 Project list'!D35</f>
        <v xml:space="preserve">Upgrade Fitzgerald Rd from Brookefield to Cossey Rd for active modes </v>
      </c>
      <c r="E35" s="144" t="str">
        <f>'I3 Project list'!E35</f>
        <v>Active mode upgrades- existing road layout with active modes on both sides + intersection upgrades for active mode crossing</v>
      </c>
      <c r="F35" s="144">
        <f>Con5_UnescalatedConst!F35</f>
        <v>2035</v>
      </c>
      <c r="G35" s="144">
        <f>Con5_UnescalatedConst!H35</f>
        <v>2036</v>
      </c>
      <c r="H35" s="162">
        <f>Con5_UnescalatedConst!K35*'I2 Escalation factors'!E$5</f>
        <v>0</v>
      </c>
      <c r="I35" s="162">
        <f>Con5_UnescalatedConst!L35*'I2 Escalation factors'!F$5</f>
        <v>0</v>
      </c>
      <c r="J35" s="162">
        <f>Con5_UnescalatedConst!M35*'I2 Escalation factors'!G$5</f>
        <v>0</v>
      </c>
      <c r="K35" s="162">
        <f>Con5_UnescalatedConst!N35*'I2 Escalation factors'!H$5</f>
        <v>0</v>
      </c>
      <c r="L35" s="162">
        <f>Con5_UnescalatedConst!O35*'I2 Escalation factors'!I$5</f>
        <v>0</v>
      </c>
      <c r="M35" s="162">
        <f>Con5_UnescalatedConst!P35*'I2 Escalation factors'!J$5</f>
        <v>0</v>
      </c>
      <c r="N35" s="162">
        <f>Con5_UnescalatedConst!Q35*'I2 Escalation factors'!K$5</f>
        <v>0</v>
      </c>
      <c r="O35" s="162">
        <f>Con5_UnescalatedConst!R35*'I2 Escalation factors'!L$5</f>
        <v>0</v>
      </c>
      <c r="P35" s="162">
        <f>Con5_UnescalatedConst!S35*'I2 Escalation factors'!M$5</f>
        <v>0</v>
      </c>
      <c r="Q35" s="162">
        <f>Con5_UnescalatedConst!T35*'I2 Escalation factors'!N$5</f>
        <v>0</v>
      </c>
      <c r="R35" s="162">
        <f>Con5_UnescalatedConst!U35*'I2 Escalation factors'!O$5</f>
        <v>0</v>
      </c>
      <c r="S35" s="162">
        <f>Con5_UnescalatedConst!V35*'I2 Escalation factors'!P$5</f>
        <v>0</v>
      </c>
      <c r="T35" s="162">
        <f>Con5_UnescalatedConst!W35*'I2 Escalation factors'!Q$5</f>
        <v>0</v>
      </c>
      <c r="U35" s="162">
        <f>Con5_UnescalatedConst!X35*'I2 Escalation factors'!R$5</f>
        <v>4121483.0950060571</v>
      </c>
      <c r="V35" s="162">
        <f>Con5_UnescalatedConst!Y35*'I2 Escalation factors'!S$5</f>
        <v>42106195.339425966</v>
      </c>
      <c r="W35" s="162">
        <f>Con5_UnescalatedConst!Z35*'I2 Escalation factors'!T$5</f>
        <v>0</v>
      </c>
      <c r="X35" s="162">
        <f>Con5_UnescalatedConst!AA35*'I2 Escalation factors'!U$5</f>
        <v>0</v>
      </c>
      <c r="Y35" s="162">
        <f>Con5_UnescalatedConst!AB35*'I2 Escalation factors'!V$5</f>
        <v>0</v>
      </c>
      <c r="Z35" s="162">
        <f>Con5_UnescalatedConst!AC35*'I2 Escalation factors'!W$5</f>
        <v>0</v>
      </c>
      <c r="AA35" s="162">
        <f>Con5_UnescalatedConst!AD35*'I2 Escalation factors'!X$5</f>
        <v>0</v>
      </c>
      <c r="AB35" s="162">
        <f>Con5_UnescalatedConst!AE35*'I2 Escalation factors'!Y$5</f>
        <v>0</v>
      </c>
      <c r="AC35" s="162">
        <f>Con5_UnescalatedConst!AF35*'I2 Escalation factors'!Z$5</f>
        <v>0</v>
      </c>
      <c r="AD35" s="162">
        <f>Con5_UnescalatedConst!AG35*'I2 Escalation factors'!AA$5</f>
        <v>0</v>
      </c>
      <c r="AE35" s="162">
        <f>Con5_UnescalatedConst!AH35*'I2 Escalation factors'!AB$5</f>
        <v>0</v>
      </c>
      <c r="AF35" s="162">
        <f>Con5_UnescalatedConst!AI35*'I2 Escalation factors'!AC$5</f>
        <v>0</v>
      </c>
      <c r="AG35" s="162">
        <f>Con5_UnescalatedConst!AJ35*'I2 Escalation factors'!AD$5</f>
        <v>0</v>
      </c>
      <c r="AH35" s="162">
        <f>Con5_UnescalatedConst!AK35*'I2 Escalation factors'!AE$5</f>
        <v>0</v>
      </c>
      <c r="AI35" s="162">
        <f>Con5_UnescalatedConst!AL35*'I2 Escalation factors'!AF$5</f>
        <v>0</v>
      </c>
      <c r="AJ35" s="162">
        <f>Con5_UnescalatedConst!AM35*'I2 Escalation factors'!AG$5</f>
        <v>0</v>
      </c>
      <c r="AK35" s="162">
        <f>Con5_UnescalatedConst!AN35*'I2 Escalation factors'!AH$5</f>
        <v>0</v>
      </c>
      <c r="AL35" s="162">
        <f>Con5_UnescalatedConst!AO35*'I2 Escalation factors'!AI$5</f>
        <v>0</v>
      </c>
      <c r="AM35" s="162">
        <f>Con5_UnescalatedConst!AP35*'I2 Escalation factors'!AJ$5</f>
        <v>0</v>
      </c>
      <c r="AN35" s="162">
        <f>Con5_UnescalatedConst!AQ35*'I2 Escalation factors'!AK$5</f>
        <v>0</v>
      </c>
      <c r="AO35" s="162">
        <f>Con5_UnescalatedConst!AR35*'I2 Escalation factors'!AL$5</f>
        <v>0</v>
      </c>
      <c r="AP35" s="162">
        <f t="shared" si="0"/>
        <v>46227678.434432022</v>
      </c>
      <c r="AQ35" s="162">
        <f t="shared" si="1"/>
        <v>46227678.434432022</v>
      </c>
    </row>
    <row r="36" spans="1:43" ht="48.75" x14ac:dyDescent="0.25">
      <c r="A36" s="75" t="str">
        <f>'I3 Project list'!A36</f>
        <v>Drury</v>
      </c>
      <c r="B36" s="75" t="str">
        <f>'I3 Project list'!C36</f>
        <v>Drury_21</v>
      </c>
      <c r="C36" s="75">
        <f>'I3 Project list'!B36</f>
        <v>21</v>
      </c>
      <c r="D36" s="144" t="str">
        <f>'I3 Project list'!D36</f>
        <v>Fielding Rd upgrades for active modes ( from Fitzgerald Rd to development boundary )</v>
      </c>
      <c r="E36" s="144" t="str">
        <f>'I3 Project list'!E36</f>
        <v>Active mode upgrades- existing road layout with active modes on both sides + intersection upgrades for active mode crossing</v>
      </c>
      <c r="F36" s="144">
        <f>Con5_UnescalatedConst!F36</f>
        <v>2034</v>
      </c>
      <c r="G36" s="144">
        <f>Con5_UnescalatedConst!H36</f>
        <v>2035</v>
      </c>
      <c r="H36" s="162">
        <f>Con5_UnescalatedConst!K36*'I2 Escalation factors'!E$5</f>
        <v>0</v>
      </c>
      <c r="I36" s="162">
        <f>Con5_UnescalatedConst!L36*'I2 Escalation factors'!F$5</f>
        <v>0</v>
      </c>
      <c r="J36" s="162">
        <f>Con5_UnescalatedConst!M36*'I2 Escalation factors'!G$5</f>
        <v>0</v>
      </c>
      <c r="K36" s="162">
        <f>Con5_UnescalatedConst!N36*'I2 Escalation factors'!H$5</f>
        <v>0</v>
      </c>
      <c r="L36" s="162">
        <f>Con5_UnescalatedConst!O36*'I2 Escalation factors'!I$5</f>
        <v>0</v>
      </c>
      <c r="M36" s="162">
        <f>Con5_UnescalatedConst!P36*'I2 Escalation factors'!J$5</f>
        <v>0</v>
      </c>
      <c r="N36" s="162">
        <f>Con5_UnescalatedConst!Q36*'I2 Escalation factors'!K$5</f>
        <v>0</v>
      </c>
      <c r="O36" s="162">
        <f>Con5_UnescalatedConst!R36*'I2 Escalation factors'!L$5</f>
        <v>0</v>
      </c>
      <c r="P36" s="162">
        <f>Con5_UnescalatedConst!S36*'I2 Escalation factors'!M$5</f>
        <v>0</v>
      </c>
      <c r="Q36" s="162">
        <f>Con5_UnescalatedConst!T36*'I2 Escalation factors'!N$5</f>
        <v>0</v>
      </c>
      <c r="R36" s="162">
        <f>Con5_UnescalatedConst!U36*'I2 Escalation factors'!O$5</f>
        <v>0</v>
      </c>
      <c r="S36" s="162">
        <f>Con5_UnescalatedConst!V36*'I2 Escalation factors'!P$5</f>
        <v>0</v>
      </c>
      <c r="T36" s="162">
        <f>Con5_UnescalatedConst!W36*'I2 Escalation factors'!Q$5</f>
        <v>566496.10344064434</v>
      </c>
      <c r="U36" s="162">
        <f>Con5_UnescalatedConst!X36*'I2 Escalation factors'!R$5</f>
        <v>5787478.6916869245</v>
      </c>
      <c r="V36" s="162">
        <f>Con5_UnescalatedConst!Y36*'I2 Escalation factors'!S$5</f>
        <v>0</v>
      </c>
      <c r="W36" s="162">
        <f>Con5_UnescalatedConst!Z36*'I2 Escalation factors'!T$5</f>
        <v>0</v>
      </c>
      <c r="X36" s="162">
        <f>Con5_UnescalatedConst!AA36*'I2 Escalation factors'!U$5</f>
        <v>0</v>
      </c>
      <c r="Y36" s="162">
        <f>Con5_UnescalatedConst!AB36*'I2 Escalation factors'!V$5</f>
        <v>0</v>
      </c>
      <c r="Z36" s="162">
        <f>Con5_UnescalatedConst!AC36*'I2 Escalation factors'!W$5</f>
        <v>0</v>
      </c>
      <c r="AA36" s="162">
        <f>Con5_UnescalatedConst!AD36*'I2 Escalation factors'!X$5</f>
        <v>0</v>
      </c>
      <c r="AB36" s="162">
        <f>Con5_UnescalatedConst!AE36*'I2 Escalation factors'!Y$5</f>
        <v>0</v>
      </c>
      <c r="AC36" s="162">
        <f>Con5_UnescalatedConst!AF36*'I2 Escalation factors'!Z$5</f>
        <v>0</v>
      </c>
      <c r="AD36" s="162">
        <f>Con5_UnescalatedConst!AG36*'I2 Escalation factors'!AA$5</f>
        <v>0</v>
      </c>
      <c r="AE36" s="162">
        <f>Con5_UnescalatedConst!AH36*'I2 Escalation factors'!AB$5</f>
        <v>0</v>
      </c>
      <c r="AF36" s="162">
        <f>Con5_UnescalatedConst!AI36*'I2 Escalation factors'!AC$5</f>
        <v>0</v>
      </c>
      <c r="AG36" s="162">
        <f>Con5_UnescalatedConst!AJ36*'I2 Escalation factors'!AD$5</f>
        <v>0</v>
      </c>
      <c r="AH36" s="162">
        <f>Con5_UnescalatedConst!AK36*'I2 Escalation factors'!AE$5</f>
        <v>0</v>
      </c>
      <c r="AI36" s="162">
        <f>Con5_UnescalatedConst!AL36*'I2 Escalation factors'!AF$5</f>
        <v>0</v>
      </c>
      <c r="AJ36" s="162">
        <f>Con5_UnescalatedConst!AM36*'I2 Escalation factors'!AG$5</f>
        <v>0</v>
      </c>
      <c r="AK36" s="162">
        <f>Con5_UnescalatedConst!AN36*'I2 Escalation factors'!AH$5</f>
        <v>0</v>
      </c>
      <c r="AL36" s="162">
        <f>Con5_UnescalatedConst!AO36*'I2 Escalation factors'!AI$5</f>
        <v>0</v>
      </c>
      <c r="AM36" s="162">
        <f>Con5_UnescalatedConst!AP36*'I2 Escalation factors'!AJ$5</f>
        <v>0</v>
      </c>
      <c r="AN36" s="162">
        <f>Con5_UnescalatedConst!AQ36*'I2 Escalation factors'!AK$5</f>
        <v>0</v>
      </c>
      <c r="AO36" s="162">
        <f>Con5_UnescalatedConst!AR36*'I2 Escalation factors'!AL$5</f>
        <v>0</v>
      </c>
      <c r="AP36" s="162">
        <f t="shared" si="0"/>
        <v>6353974.7951275688</v>
      </c>
      <c r="AQ36" s="162">
        <f t="shared" si="1"/>
        <v>6353974.7951275688</v>
      </c>
    </row>
    <row r="37" spans="1:43" ht="24.75" x14ac:dyDescent="0.25">
      <c r="A37" s="75" t="str">
        <f>'I3 Project list'!A37</f>
        <v>Drury</v>
      </c>
      <c r="B37" s="75" t="str">
        <f>'I3 Project list'!C37</f>
        <v>Drury_22</v>
      </c>
      <c r="C37" s="75">
        <f>'I3 Project list'!B37</f>
        <v>22</v>
      </c>
      <c r="D37" s="144" t="str">
        <f>'I3 Project list'!D37</f>
        <v>Upgrade Intersection at Quarry/ GSR</v>
      </c>
      <c r="E37" s="144" t="str">
        <f>'I3 Project list'!E37</f>
        <v>Upgrade intersection with active modes facilities(TDM)</v>
      </c>
      <c r="F37" s="144">
        <f>Con5_UnescalatedConst!F37</f>
        <v>2035</v>
      </c>
      <c r="G37" s="144">
        <f>Con5_UnescalatedConst!H37</f>
        <v>2036</v>
      </c>
      <c r="H37" s="162">
        <f>Con5_UnescalatedConst!K37*'I2 Escalation factors'!E$5</f>
        <v>0</v>
      </c>
      <c r="I37" s="162">
        <f>Con5_UnescalatedConst!L37*'I2 Escalation factors'!F$5</f>
        <v>0</v>
      </c>
      <c r="J37" s="162">
        <f>Con5_UnescalatedConst!M37*'I2 Escalation factors'!G$5</f>
        <v>0</v>
      </c>
      <c r="K37" s="162">
        <f>Con5_UnescalatedConst!N37*'I2 Escalation factors'!H$5</f>
        <v>0</v>
      </c>
      <c r="L37" s="162">
        <f>Con5_UnescalatedConst!O37*'I2 Escalation factors'!I$5</f>
        <v>0</v>
      </c>
      <c r="M37" s="162">
        <f>Con5_UnescalatedConst!P37*'I2 Escalation factors'!J$5</f>
        <v>0</v>
      </c>
      <c r="N37" s="162">
        <f>Con5_UnescalatedConst!Q37*'I2 Escalation factors'!K$5</f>
        <v>0</v>
      </c>
      <c r="O37" s="162">
        <f>Con5_UnescalatedConst!R37*'I2 Escalation factors'!L$5</f>
        <v>0</v>
      </c>
      <c r="P37" s="162">
        <f>Con5_UnescalatedConst!S37*'I2 Escalation factors'!M$5</f>
        <v>0</v>
      </c>
      <c r="Q37" s="162">
        <f>Con5_UnescalatedConst!T37*'I2 Escalation factors'!N$5</f>
        <v>0</v>
      </c>
      <c r="R37" s="162">
        <f>Con5_UnescalatedConst!U37*'I2 Escalation factors'!O$5</f>
        <v>0</v>
      </c>
      <c r="S37" s="162">
        <f>Con5_UnescalatedConst!V37*'I2 Escalation factors'!P$5</f>
        <v>0</v>
      </c>
      <c r="T37" s="162">
        <f>Con5_UnescalatedConst!W37*'I2 Escalation factors'!Q$5</f>
        <v>0</v>
      </c>
      <c r="U37" s="162">
        <f>Con5_UnescalatedConst!X37*'I2 Escalation factors'!R$5</f>
        <v>850404.02249170665</v>
      </c>
      <c r="V37" s="162">
        <f>Con5_UnescalatedConst!Y37*'I2 Escalation factors'!S$5</f>
        <v>8687959.4221450444</v>
      </c>
      <c r="W37" s="162">
        <f>Con5_UnescalatedConst!Z37*'I2 Escalation factors'!T$5</f>
        <v>0</v>
      </c>
      <c r="X37" s="162">
        <f>Con5_UnescalatedConst!AA37*'I2 Escalation factors'!U$5</f>
        <v>0</v>
      </c>
      <c r="Y37" s="162">
        <f>Con5_UnescalatedConst!AB37*'I2 Escalation factors'!V$5</f>
        <v>0</v>
      </c>
      <c r="Z37" s="162">
        <f>Con5_UnescalatedConst!AC37*'I2 Escalation factors'!W$5</f>
        <v>0</v>
      </c>
      <c r="AA37" s="162">
        <f>Con5_UnescalatedConst!AD37*'I2 Escalation factors'!X$5</f>
        <v>0</v>
      </c>
      <c r="AB37" s="162">
        <f>Con5_UnescalatedConst!AE37*'I2 Escalation factors'!Y$5</f>
        <v>0</v>
      </c>
      <c r="AC37" s="162">
        <f>Con5_UnescalatedConst!AF37*'I2 Escalation factors'!Z$5</f>
        <v>0</v>
      </c>
      <c r="AD37" s="162">
        <f>Con5_UnescalatedConst!AG37*'I2 Escalation factors'!AA$5</f>
        <v>0</v>
      </c>
      <c r="AE37" s="162">
        <f>Con5_UnescalatedConst!AH37*'I2 Escalation factors'!AB$5</f>
        <v>0</v>
      </c>
      <c r="AF37" s="162">
        <f>Con5_UnescalatedConst!AI37*'I2 Escalation factors'!AC$5</f>
        <v>0</v>
      </c>
      <c r="AG37" s="162">
        <f>Con5_UnescalatedConst!AJ37*'I2 Escalation factors'!AD$5</f>
        <v>0</v>
      </c>
      <c r="AH37" s="162">
        <f>Con5_UnescalatedConst!AK37*'I2 Escalation factors'!AE$5</f>
        <v>0</v>
      </c>
      <c r="AI37" s="162">
        <f>Con5_UnescalatedConst!AL37*'I2 Escalation factors'!AF$5</f>
        <v>0</v>
      </c>
      <c r="AJ37" s="162">
        <f>Con5_UnescalatedConst!AM37*'I2 Escalation factors'!AG$5</f>
        <v>0</v>
      </c>
      <c r="AK37" s="162">
        <f>Con5_UnescalatedConst!AN37*'I2 Escalation factors'!AH$5</f>
        <v>0</v>
      </c>
      <c r="AL37" s="162">
        <f>Con5_UnescalatedConst!AO37*'I2 Escalation factors'!AI$5</f>
        <v>0</v>
      </c>
      <c r="AM37" s="162">
        <f>Con5_UnescalatedConst!AP37*'I2 Escalation factors'!AJ$5</f>
        <v>0</v>
      </c>
      <c r="AN37" s="162">
        <f>Con5_UnescalatedConst!AQ37*'I2 Escalation factors'!AK$5</f>
        <v>0</v>
      </c>
      <c r="AO37" s="162">
        <f>Con5_UnescalatedConst!AR37*'I2 Escalation factors'!AL$5</f>
        <v>0</v>
      </c>
      <c r="AP37" s="162">
        <f t="shared" si="0"/>
        <v>9538363.444636751</v>
      </c>
      <c r="AQ37" s="162">
        <f t="shared" si="1"/>
        <v>9538363.444636751</v>
      </c>
    </row>
    <row r="38" spans="1:43" ht="60.75" x14ac:dyDescent="0.25">
      <c r="A38" s="75" t="str">
        <f>'I3 Project list'!A38</f>
        <v>Drury</v>
      </c>
      <c r="B38" s="75" t="str">
        <f>'I3 Project list'!C38</f>
        <v>Drury_23a</v>
      </c>
      <c r="C38" s="75" t="str">
        <f>'I3 Project list'!B38</f>
        <v>23a</v>
      </c>
      <c r="D38" s="144" t="str">
        <f>'I3 Project list'!D38</f>
        <v>Waihoehoe Rd West upgrades- between GSR &amp; Kath Henry</v>
      </c>
      <c r="E38" s="144" t="str">
        <f>'I3 Project list'!E38</f>
        <v xml:space="preserve">Interim 2-lane – install kerb and channel within existing road corridor with provision of active modes on both sides, 20m cross-section </v>
      </c>
      <c r="F38" s="144">
        <f>Con5_UnescalatedConst!F38</f>
        <v>2024</v>
      </c>
      <c r="G38" s="144">
        <f>Con5_UnescalatedConst!H38</f>
        <v>2025</v>
      </c>
      <c r="H38" s="162">
        <f>Con5_UnescalatedConst!K38*'I2 Escalation factors'!E$5</f>
        <v>0</v>
      </c>
      <c r="I38" s="162">
        <f>Con5_UnescalatedConst!L38*'I2 Escalation factors'!F$5</f>
        <v>0</v>
      </c>
      <c r="J38" s="162">
        <f>Con5_UnescalatedConst!M38*'I2 Escalation factors'!G$5</f>
        <v>0</v>
      </c>
      <c r="K38" s="162">
        <f>Con5_UnescalatedConst!N38*'I2 Escalation factors'!H$5</f>
        <v>0</v>
      </c>
      <c r="L38" s="162">
        <f>Con5_UnescalatedConst!O38*'I2 Escalation factors'!I$5</f>
        <v>0</v>
      </c>
      <c r="M38" s="162">
        <f>Con5_UnescalatedConst!P38*'I2 Escalation factors'!J$5</f>
        <v>0</v>
      </c>
      <c r="N38" s="162">
        <f>Con5_UnescalatedConst!Q38*'I2 Escalation factors'!K$5</f>
        <v>0</v>
      </c>
      <c r="O38" s="162">
        <f>Con5_UnescalatedConst!R38*'I2 Escalation factors'!L$5</f>
        <v>0</v>
      </c>
      <c r="P38" s="162">
        <f>Con5_UnescalatedConst!S38*'I2 Escalation factors'!M$5</f>
        <v>0</v>
      </c>
      <c r="Q38" s="162">
        <f>Con5_UnescalatedConst!T38*'I2 Escalation factors'!N$5</f>
        <v>0</v>
      </c>
      <c r="R38" s="162">
        <f>Con5_UnescalatedConst!U38*'I2 Escalation factors'!O$5</f>
        <v>0</v>
      </c>
      <c r="S38" s="162">
        <f>Con5_UnescalatedConst!V38*'I2 Escalation factors'!P$5</f>
        <v>0</v>
      </c>
      <c r="T38" s="162">
        <f>Con5_UnescalatedConst!W38*'I2 Escalation factors'!Q$5</f>
        <v>0</v>
      </c>
      <c r="U38" s="162">
        <f>Con5_UnescalatedConst!X38*'I2 Escalation factors'!R$5</f>
        <v>0</v>
      </c>
      <c r="V38" s="162">
        <f>Con5_UnescalatedConst!Y38*'I2 Escalation factors'!S$5</f>
        <v>0</v>
      </c>
      <c r="W38" s="162">
        <f>Con5_UnescalatedConst!Z38*'I2 Escalation factors'!T$5</f>
        <v>0</v>
      </c>
      <c r="X38" s="162">
        <f>Con5_UnescalatedConst!AA38*'I2 Escalation factors'!U$5</f>
        <v>0</v>
      </c>
      <c r="Y38" s="162">
        <f>Con5_UnescalatedConst!AB38*'I2 Escalation factors'!V$5</f>
        <v>0</v>
      </c>
      <c r="Z38" s="162">
        <f>Con5_UnescalatedConst!AC38*'I2 Escalation factors'!W$5</f>
        <v>0</v>
      </c>
      <c r="AA38" s="162">
        <f>Con5_UnescalatedConst!AD38*'I2 Escalation factors'!X$5</f>
        <v>0</v>
      </c>
      <c r="AB38" s="162">
        <f>Con5_UnescalatedConst!AE38*'I2 Escalation factors'!Y$5</f>
        <v>0</v>
      </c>
      <c r="AC38" s="162">
        <f>Con5_UnescalatedConst!AF38*'I2 Escalation factors'!Z$5</f>
        <v>0</v>
      </c>
      <c r="AD38" s="162">
        <f>Con5_UnescalatedConst!AG38*'I2 Escalation factors'!AA$5</f>
        <v>0</v>
      </c>
      <c r="AE38" s="162">
        <f>Con5_UnescalatedConst!AH38*'I2 Escalation factors'!AB$5</f>
        <v>0</v>
      </c>
      <c r="AF38" s="162">
        <f>Con5_UnescalatedConst!AI38*'I2 Escalation factors'!AC$5</f>
        <v>0</v>
      </c>
      <c r="AG38" s="162">
        <f>Con5_UnescalatedConst!AJ38*'I2 Escalation factors'!AD$5</f>
        <v>0</v>
      </c>
      <c r="AH38" s="162">
        <f>Con5_UnescalatedConst!AK38*'I2 Escalation factors'!AE$5</f>
        <v>0</v>
      </c>
      <c r="AI38" s="162">
        <f>Con5_UnescalatedConst!AL38*'I2 Escalation factors'!AF$5</f>
        <v>0</v>
      </c>
      <c r="AJ38" s="162">
        <f>Con5_UnescalatedConst!AM38*'I2 Escalation factors'!AG$5</f>
        <v>0</v>
      </c>
      <c r="AK38" s="162">
        <f>Con5_UnescalatedConst!AN38*'I2 Escalation factors'!AH$5</f>
        <v>0</v>
      </c>
      <c r="AL38" s="162">
        <f>Con5_UnescalatedConst!AO38*'I2 Escalation factors'!AI$5</f>
        <v>0</v>
      </c>
      <c r="AM38" s="162">
        <f>Con5_UnescalatedConst!AP38*'I2 Escalation factors'!AJ$5</f>
        <v>0</v>
      </c>
      <c r="AN38" s="162">
        <f>Con5_UnescalatedConst!AQ38*'I2 Escalation factors'!AK$5</f>
        <v>0</v>
      </c>
      <c r="AO38" s="162">
        <f>Con5_UnescalatedConst!AR38*'I2 Escalation factors'!AL$5</f>
        <v>0</v>
      </c>
      <c r="AP38" s="162">
        <f t="shared" si="0"/>
        <v>0</v>
      </c>
      <c r="AQ38" s="162">
        <f t="shared" si="1"/>
        <v>0</v>
      </c>
    </row>
    <row r="39" spans="1:43" ht="72.75" x14ac:dyDescent="0.25">
      <c r="A39" s="75" t="str">
        <f>'I3 Project list'!A39</f>
        <v>Drury</v>
      </c>
      <c r="B39" s="75" t="str">
        <f>'I3 Project list'!C39</f>
        <v>Drury_23b</v>
      </c>
      <c r="C39" s="75" t="str">
        <f>'I3 Project list'!B39</f>
        <v>23b</v>
      </c>
      <c r="D39" s="144" t="str">
        <f>'I3 Project list'!D39</f>
        <v>Waihoehoe Rd West upgrades- between GSR &amp; Kath Henry Lane</v>
      </c>
      <c r="E39" s="144" t="str">
        <f>'I3 Project list'!E39</f>
        <v>Final 4-lane - following interim option, upgrade Road corridor to provide four lanes with additional turning lanes at intersections where required (as indicated in SGA Design</v>
      </c>
      <c r="F39" s="144">
        <f>Con5_UnescalatedConst!F39</f>
        <v>2030</v>
      </c>
      <c r="G39" s="144">
        <f>Con5_UnescalatedConst!H39</f>
        <v>2031</v>
      </c>
      <c r="H39" s="162">
        <f>Con5_UnescalatedConst!K39*'I2 Escalation factors'!E$5</f>
        <v>0</v>
      </c>
      <c r="I39" s="162">
        <f>Con5_UnescalatedConst!L39*'I2 Escalation factors'!F$5</f>
        <v>0</v>
      </c>
      <c r="J39" s="162">
        <f>Con5_UnescalatedConst!M39*'I2 Escalation factors'!G$5</f>
        <v>0</v>
      </c>
      <c r="K39" s="162">
        <f>Con5_UnescalatedConst!N39*'I2 Escalation factors'!H$5</f>
        <v>0</v>
      </c>
      <c r="L39" s="162">
        <f>Con5_UnescalatedConst!O39*'I2 Escalation factors'!I$5</f>
        <v>0</v>
      </c>
      <c r="M39" s="162">
        <f>Con5_UnescalatedConst!P39*'I2 Escalation factors'!J$5</f>
        <v>0</v>
      </c>
      <c r="N39" s="162">
        <f>Con5_UnescalatedConst!Q39*'I2 Escalation factors'!K$5</f>
        <v>0</v>
      </c>
      <c r="O39" s="162">
        <f>Con5_UnescalatedConst!R39*'I2 Escalation factors'!L$5</f>
        <v>0</v>
      </c>
      <c r="P39" s="162">
        <f>Con5_UnescalatedConst!S39*'I2 Escalation factors'!M$5</f>
        <v>0</v>
      </c>
      <c r="Q39" s="162">
        <f>Con5_UnescalatedConst!T39*'I2 Escalation factors'!N$5</f>
        <v>0</v>
      </c>
      <c r="R39" s="162">
        <f>Con5_UnescalatedConst!U39*'I2 Escalation factors'!O$5</f>
        <v>0</v>
      </c>
      <c r="S39" s="162">
        <f>Con5_UnescalatedConst!V39*'I2 Escalation factors'!P$5</f>
        <v>0</v>
      </c>
      <c r="T39" s="162">
        <f>Con5_UnescalatedConst!W39*'I2 Escalation factors'!Q$5</f>
        <v>0</v>
      </c>
      <c r="U39" s="162">
        <f>Con5_UnescalatedConst!X39*'I2 Escalation factors'!R$5</f>
        <v>0</v>
      </c>
      <c r="V39" s="162">
        <f>Con5_UnescalatedConst!Y39*'I2 Escalation factors'!S$5</f>
        <v>0</v>
      </c>
      <c r="W39" s="162">
        <f>Con5_UnescalatedConst!Z39*'I2 Escalation factors'!T$5</f>
        <v>0</v>
      </c>
      <c r="X39" s="162">
        <f>Con5_UnescalatedConst!AA39*'I2 Escalation factors'!U$5</f>
        <v>0</v>
      </c>
      <c r="Y39" s="162">
        <f>Con5_UnescalatedConst!AB39*'I2 Escalation factors'!V$5</f>
        <v>0</v>
      </c>
      <c r="Z39" s="162">
        <f>Con5_UnescalatedConst!AC39*'I2 Escalation factors'!W$5</f>
        <v>0</v>
      </c>
      <c r="AA39" s="162">
        <f>Con5_UnescalatedConst!AD39*'I2 Escalation factors'!X$5</f>
        <v>0</v>
      </c>
      <c r="AB39" s="162">
        <f>Con5_UnescalatedConst!AE39*'I2 Escalation factors'!Y$5</f>
        <v>0</v>
      </c>
      <c r="AC39" s="162">
        <f>Con5_UnescalatedConst!AF39*'I2 Escalation factors'!Z$5</f>
        <v>0</v>
      </c>
      <c r="AD39" s="162">
        <f>Con5_UnescalatedConst!AG39*'I2 Escalation factors'!AA$5</f>
        <v>0</v>
      </c>
      <c r="AE39" s="162">
        <f>Con5_UnescalatedConst!AH39*'I2 Escalation factors'!AB$5</f>
        <v>0</v>
      </c>
      <c r="AF39" s="162">
        <f>Con5_UnescalatedConst!AI39*'I2 Escalation factors'!AC$5</f>
        <v>0</v>
      </c>
      <c r="AG39" s="162">
        <f>Con5_UnescalatedConst!AJ39*'I2 Escalation factors'!AD$5</f>
        <v>0</v>
      </c>
      <c r="AH39" s="162">
        <f>Con5_UnescalatedConst!AK39*'I2 Escalation factors'!AE$5</f>
        <v>0</v>
      </c>
      <c r="AI39" s="162">
        <f>Con5_UnescalatedConst!AL39*'I2 Escalation factors'!AF$5</f>
        <v>0</v>
      </c>
      <c r="AJ39" s="162">
        <f>Con5_UnescalatedConst!AM39*'I2 Escalation factors'!AG$5</f>
        <v>0</v>
      </c>
      <c r="AK39" s="162">
        <f>Con5_UnescalatedConst!AN39*'I2 Escalation factors'!AH$5</f>
        <v>0</v>
      </c>
      <c r="AL39" s="162">
        <f>Con5_UnescalatedConst!AO39*'I2 Escalation factors'!AI$5</f>
        <v>0</v>
      </c>
      <c r="AM39" s="162">
        <f>Con5_UnescalatedConst!AP39*'I2 Escalation factors'!AJ$5</f>
        <v>0</v>
      </c>
      <c r="AN39" s="162">
        <f>Con5_UnescalatedConst!AQ39*'I2 Escalation factors'!AK$5</f>
        <v>0</v>
      </c>
      <c r="AO39" s="162">
        <f>Con5_UnescalatedConst!AR39*'I2 Escalation factors'!AL$5</f>
        <v>0</v>
      </c>
      <c r="AP39" s="162">
        <f t="shared" si="0"/>
        <v>0</v>
      </c>
      <c r="AQ39" s="162">
        <f t="shared" si="1"/>
        <v>0</v>
      </c>
    </row>
    <row r="40" spans="1:43" ht="60.75" x14ac:dyDescent="0.25">
      <c r="A40" s="75" t="str">
        <f>'I3 Project list'!A40</f>
        <v>Drury</v>
      </c>
      <c r="B40" s="75" t="str">
        <f>'I3 Project list'!C40</f>
        <v>Drury_23c</v>
      </c>
      <c r="C40" s="75" t="str">
        <f>'I3 Project list'!B40</f>
        <v>23c</v>
      </c>
      <c r="D40" s="144" t="str">
        <f>'I3 Project list'!D40</f>
        <v>Waihoehoe Rd West upgrades- between Kath Henry Lane and Fitzgerald Rd</v>
      </c>
      <c r="E40" s="144" t="str">
        <f>'I3 Project list'!E40</f>
        <v xml:space="preserve">Interim 2-lane – install kerb and channel within existing road corridor with provision of active modes on both sides, 20m cross-section </v>
      </c>
      <c r="F40" s="144">
        <f>Con5_UnescalatedConst!F40</f>
        <v>2024</v>
      </c>
      <c r="G40" s="144">
        <f>Con5_UnescalatedConst!H40</f>
        <v>2025</v>
      </c>
      <c r="H40" s="162">
        <f>Con5_UnescalatedConst!K40*'I2 Escalation factors'!E$5</f>
        <v>0</v>
      </c>
      <c r="I40" s="162">
        <f>Con5_UnescalatedConst!L40*'I2 Escalation factors'!F$5</f>
        <v>0</v>
      </c>
      <c r="J40" s="162">
        <f>Con5_UnescalatedConst!M40*'I2 Escalation factors'!G$5</f>
        <v>346750.37632832688</v>
      </c>
      <c r="K40" s="162">
        <f>Con5_UnescalatedConst!N40*'I2 Escalation factors'!H$5</f>
        <v>3530961.0539770657</v>
      </c>
      <c r="L40" s="162">
        <f>Con5_UnescalatedConst!O40*'I2 Escalation factors'!I$5</f>
        <v>0</v>
      </c>
      <c r="M40" s="162">
        <f>Con5_UnescalatedConst!P40*'I2 Escalation factors'!J$5</f>
        <v>0</v>
      </c>
      <c r="N40" s="162">
        <f>Con5_UnescalatedConst!Q40*'I2 Escalation factors'!K$5</f>
        <v>0</v>
      </c>
      <c r="O40" s="162">
        <f>Con5_UnescalatedConst!R40*'I2 Escalation factors'!L$5</f>
        <v>0</v>
      </c>
      <c r="P40" s="162">
        <f>Con5_UnescalatedConst!S40*'I2 Escalation factors'!M$5</f>
        <v>0</v>
      </c>
      <c r="Q40" s="162">
        <f>Con5_UnescalatedConst!T40*'I2 Escalation factors'!N$5</f>
        <v>0</v>
      </c>
      <c r="R40" s="162">
        <f>Con5_UnescalatedConst!U40*'I2 Escalation factors'!O$5</f>
        <v>0</v>
      </c>
      <c r="S40" s="162">
        <f>Con5_UnescalatedConst!V40*'I2 Escalation factors'!P$5</f>
        <v>0</v>
      </c>
      <c r="T40" s="162">
        <f>Con5_UnescalatedConst!W40*'I2 Escalation factors'!Q$5</f>
        <v>0</v>
      </c>
      <c r="U40" s="162">
        <f>Con5_UnescalatedConst!X40*'I2 Escalation factors'!R$5</f>
        <v>0</v>
      </c>
      <c r="V40" s="162">
        <f>Con5_UnescalatedConst!Y40*'I2 Escalation factors'!S$5</f>
        <v>0</v>
      </c>
      <c r="W40" s="162">
        <f>Con5_UnescalatedConst!Z40*'I2 Escalation factors'!T$5</f>
        <v>0</v>
      </c>
      <c r="X40" s="162">
        <f>Con5_UnescalatedConst!AA40*'I2 Escalation factors'!U$5</f>
        <v>0</v>
      </c>
      <c r="Y40" s="162">
        <f>Con5_UnescalatedConst!AB40*'I2 Escalation factors'!V$5</f>
        <v>0</v>
      </c>
      <c r="Z40" s="162">
        <f>Con5_UnescalatedConst!AC40*'I2 Escalation factors'!W$5</f>
        <v>0</v>
      </c>
      <c r="AA40" s="162">
        <f>Con5_UnescalatedConst!AD40*'I2 Escalation factors'!X$5</f>
        <v>0</v>
      </c>
      <c r="AB40" s="162">
        <f>Con5_UnescalatedConst!AE40*'I2 Escalation factors'!Y$5</f>
        <v>0</v>
      </c>
      <c r="AC40" s="162">
        <f>Con5_UnescalatedConst!AF40*'I2 Escalation factors'!Z$5</f>
        <v>0</v>
      </c>
      <c r="AD40" s="162">
        <f>Con5_UnescalatedConst!AG40*'I2 Escalation factors'!AA$5</f>
        <v>0</v>
      </c>
      <c r="AE40" s="162">
        <f>Con5_UnescalatedConst!AH40*'I2 Escalation factors'!AB$5</f>
        <v>0</v>
      </c>
      <c r="AF40" s="162">
        <f>Con5_UnescalatedConst!AI40*'I2 Escalation factors'!AC$5</f>
        <v>0</v>
      </c>
      <c r="AG40" s="162">
        <f>Con5_UnescalatedConst!AJ40*'I2 Escalation factors'!AD$5</f>
        <v>0</v>
      </c>
      <c r="AH40" s="162">
        <f>Con5_UnescalatedConst!AK40*'I2 Escalation factors'!AE$5</f>
        <v>0</v>
      </c>
      <c r="AI40" s="162">
        <f>Con5_UnescalatedConst!AL40*'I2 Escalation factors'!AF$5</f>
        <v>0</v>
      </c>
      <c r="AJ40" s="162">
        <f>Con5_UnescalatedConst!AM40*'I2 Escalation factors'!AG$5</f>
        <v>0</v>
      </c>
      <c r="AK40" s="162">
        <f>Con5_UnescalatedConst!AN40*'I2 Escalation factors'!AH$5</f>
        <v>0</v>
      </c>
      <c r="AL40" s="162">
        <f>Con5_UnescalatedConst!AO40*'I2 Escalation factors'!AI$5</f>
        <v>0</v>
      </c>
      <c r="AM40" s="162">
        <f>Con5_UnescalatedConst!AP40*'I2 Escalation factors'!AJ$5</f>
        <v>0</v>
      </c>
      <c r="AN40" s="162">
        <f>Con5_UnescalatedConst!AQ40*'I2 Escalation factors'!AK$5</f>
        <v>0</v>
      </c>
      <c r="AO40" s="162">
        <f>Con5_UnescalatedConst!AR40*'I2 Escalation factors'!AL$5</f>
        <v>0</v>
      </c>
      <c r="AP40" s="162">
        <f t="shared" si="0"/>
        <v>3877711.4303053925</v>
      </c>
      <c r="AQ40" s="162">
        <f t="shared" si="1"/>
        <v>3877711.4303053925</v>
      </c>
    </row>
    <row r="41" spans="1:43" ht="72.75" x14ac:dyDescent="0.25">
      <c r="A41" s="75" t="str">
        <f>'I3 Project list'!A41</f>
        <v>Drury</v>
      </c>
      <c r="B41" s="75" t="str">
        <f>'I3 Project list'!C41</f>
        <v>Drury_23d</v>
      </c>
      <c r="C41" s="75" t="str">
        <f>'I3 Project list'!B41</f>
        <v>23d</v>
      </c>
      <c r="D41" s="144" t="str">
        <f>'I3 Project list'!D41</f>
        <v>Waihoehoe Rd West upgrades- between Kath Henry Lane and Fitzgerald Rd</v>
      </c>
      <c r="E41" s="144" t="str">
        <f>'I3 Project list'!E41</f>
        <v>Final 4-lane - following interim option, upgrade Road corridor to provide four lanes with additional turning lanes at intersections where required (as indicated in SGA Design</v>
      </c>
      <c r="F41" s="144">
        <f>Con5_UnescalatedConst!F41</f>
        <v>2036</v>
      </c>
      <c r="G41" s="144">
        <f>Con5_UnescalatedConst!H41</f>
        <v>2037</v>
      </c>
      <c r="H41" s="162">
        <f>Con5_UnescalatedConst!K41*'I2 Escalation factors'!E$5</f>
        <v>0</v>
      </c>
      <c r="I41" s="162">
        <f>Con5_UnescalatedConst!L41*'I2 Escalation factors'!F$5</f>
        <v>0</v>
      </c>
      <c r="J41" s="162">
        <f>Con5_UnescalatedConst!M41*'I2 Escalation factors'!G$5</f>
        <v>0</v>
      </c>
      <c r="K41" s="162">
        <f>Con5_UnescalatedConst!N41*'I2 Escalation factors'!H$5</f>
        <v>0</v>
      </c>
      <c r="L41" s="162">
        <f>Con5_UnescalatedConst!O41*'I2 Escalation factors'!I$5</f>
        <v>0</v>
      </c>
      <c r="M41" s="162">
        <f>Con5_UnescalatedConst!P41*'I2 Escalation factors'!J$5</f>
        <v>0</v>
      </c>
      <c r="N41" s="162">
        <f>Con5_UnescalatedConst!Q41*'I2 Escalation factors'!K$5</f>
        <v>0</v>
      </c>
      <c r="O41" s="162">
        <f>Con5_UnescalatedConst!R41*'I2 Escalation factors'!L$5</f>
        <v>0</v>
      </c>
      <c r="P41" s="162">
        <f>Con5_UnescalatedConst!S41*'I2 Escalation factors'!M$5</f>
        <v>0</v>
      </c>
      <c r="Q41" s="162">
        <f>Con5_UnescalatedConst!T41*'I2 Escalation factors'!N$5</f>
        <v>0</v>
      </c>
      <c r="R41" s="162">
        <f>Con5_UnescalatedConst!U41*'I2 Escalation factors'!O$5</f>
        <v>0</v>
      </c>
      <c r="S41" s="162">
        <f>Con5_UnescalatedConst!V41*'I2 Escalation factors'!P$5</f>
        <v>0</v>
      </c>
      <c r="T41" s="162">
        <f>Con5_UnescalatedConst!W41*'I2 Escalation factors'!Q$5</f>
        <v>0</v>
      </c>
      <c r="U41" s="162">
        <f>Con5_UnescalatedConst!X41*'I2 Escalation factors'!R$5</f>
        <v>0</v>
      </c>
      <c r="V41" s="162">
        <f>Con5_UnescalatedConst!Y41*'I2 Escalation factors'!S$5</f>
        <v>1629733.6579148192</v>
      </c>
      <c r="W41" s="162">
        <f>Con5_UnescalatedConst!Z41*'I2 Escalation factors'!T$5</f>
        <v>16649803.522073587</v>
      </c>
      <c r="X41" s="162">
        <f>Con5_UnescalatedConst!AA41*'I2 Escalation factors'!U$5</f>
        <v>0</v>
      </c>
      <c r="Y41" s="162">
        <f>Con5_UnescalatedConst!AB41*'I2 Escalation factors'!V$5</f>
        <v>0</v>
      </c>
      <c r="Z41" s="162">
        <f>Con5_UnescalatedConst!AC41*'I2 Escalation factors'!W$5</f>
        <v>0</v>
      </c>
      <c r="AA41" s="162">
        <f>Con5_UnescalatedConst!AD41*'I2 Escalation factors'!X$5</f>
        <v>0</v>
      </c>
      <c r="AB41" s="162">
        <f>Con5_UnescalatedConst!AE41*'I2 Escalation factors'!Y$5</f>
        <v>0</v>
      </c>
      <c r="AC41" s="162">
        <f>Con5_UnescalatedConst!AF41*'I2 Escalation factors'!Z$5</f>
        <v>0</v>
      </c>
      <c r="AD41" s="162">
        <f>Con5_UnescalatedConst!AG41*'I2 Escalation factors'!AA$5</f>
        <v>0</v>
      </c>
      <c r="AE41" s="162">
        <f>Con5_UnescalatedConst!AH41*'I2 Escalation factors'!AB$5</f>
        <v>0</v>
      </c>
      <c r="AF41" s="162">
        <f>Con5_UnescalatedConst!AI41*'I2 Escalation factors'!AC$5</f>
        <v>0</v>
      </c>
      <c r="AG41" s="162">
        <f>Con5_UnescalatedConst!AJ41*'I2 Escalation factors'!AD$5</f>
        <v>0</v>
      </c>
      <c r="AH41" s="162">
        <f>Con5_UnescalatedConst!AK41*'I2 Escalation factors'!AE$5</f>
        <v>0</v>
      </c>
      <c r="AI41" s="162">
        <f>Con5_UnescalatedConst!AL41*'I2 Escalation factors'!AF$5</f>
        <v>0</v>
      </c>
      <c r="AJ41" s="162">
        <f>Con5_UnescalatedConst!AM41*'I2 Escalation factors'!AG$5</f>
        <v>0</v>
      </c>
      <c r="AK41" s="162">
        <f>Con5_UnescalatedConst!AN41*'I2 Escalation factors'!AH$5</f>
        <v>0</v>
      </c>
      <c r="AL41" s="162">
        <f>Con5_UnescalatedConst!AO41*'I2 Escalation factors'!AI$5</f>
        <v>0</v>
      </c>
      <c r="AM41" s="162">
        <f>Con5_UnescalatedConst!AP41*'I2 Escalation factors'!AJ$5</f>
        <v>0</v>
      </c>
      <c r="AN41" s="162">
        <f>Con5_UnescalatedConst!AQ41*'I2 Escalation factors'!AK$5</f>
        <v>0</v>
      </c>
      <c r="AO41" s="162">
        <f>Con5_UnescalatedConst!AR41*'I2 Escalation factors'!AL$5</f>
        <v>0</v>
      </c>
      <c r="AP41" s="162">
        <f t="shared" si="0"/>
        <v>18279537.179988407</v>
      </c>
      <c r="AQ41" s="162">
        <f t="shared" si="1"/>
        <v>18279537.179988407</v>
      </c>
    </row>
    <row r="42" spans="1:43" ht="48.75" x14ac:dyDescent="0.25">
      <c r="A42" s="75" t="str">
        <f>'I3 Project list'!A42</f>
        <v>Drury</v>
      </c>
      <c r="B42" s="75" t="str">
        <f>'I3 Project list'!C42</f>
        <v>Drury_23</v>
      </c>
      <c r="C42" s="75">
        <f>'I3 Project list'!B42</f>
        <v>23</v>
      </c>
      <c r="D42" s="144" t="str">
        <f>'I3 Project list'!D42</f>
        <v>Waihoehoe Rd West upgrades- between GSR &amp; Fitzgerald Rd, including bridge replacement over the rail corridor</v>
      </c>
      <c r="E42" s="144" t="str">
        <f>'I3 Project list'!E42</f>
        <v>4-lane urban- upgrade 2-lane with active modes on both sides, SGA design</v>
      </c>
      <c r="F42" s="144" t="str">
        <f>Con5_UnescalatedConst!F42</f>
        <v/>
      </c>
      <c r="G42" s="144">
        <f>Con5_UnescalatedConst!H42</f>
        <v>0</v>
      </c>
      <c r="H42" s="162">
        <f>Con5_UnescalatedConst!K42*'I2 Escalation factors'!E$5</f>
        <v>0</v>
      </c>
      <c r="I42" s="162">
        <f>Con5_UnescalatedConst!L42*'I2 Escalation factors'!F$5</f>
        <v>0</v>
      </c>
      <c r="J42" s="162">
        <f>Con5_UnescalatedConst!M42*'I2 Escalation factors'!G$5</f>
        <v>0</v>
      </c>
      <c r="K42" s="162">
        <f>Con5_UnescalatedConst!N42*'I2 Escalation factors'!H$5</f>
        <v>0</v>
      </c>
      <c r="L42" s="162">
        <f>Con5_UnescalatedConst!O42*'I2 Escalation factors'!I$5</f>
        <v>0</v>
      </c>
      <c r="M42" s="162">
        <f>Con5_UnescalatedConst!P42*'I2 Escalation factors'!J$5</f>
        <v>0</v>
      </c>
      <c r="N42" s="162">
        <f>Con5_UnescalatedConst!Q42*'I2 Escalation factors'!K$5</f>
        <v>0</v>
      </c>
      <c r="O42" s="162">
        <f>Con5_UnescalatedConst!R42*'I2 Escalation factors'!L$5</f>
        <v>0</v>
      </c>
      <c r="P42" s="162">
        <f>Con5_UnescalatedConst!S42*'I2 Escalation factors'!M$5</f>
        <v>0</v>
      </c>
      <c r="Q42" s="162">
        <f>Con5_UnescalatedConst!T42*'I2 Escalation factors'!N$5</f>
        <v>0</v>
      </c>
      <c r="R42" s="162">
        <f>Con5_UnescalatedConst!U42*'I2 Escalation factors'!O$5</f>
        <v>0</v>
      </c>
      <c r="S42" s="162">
        <f>Con5_UnescalatedConst!V42*'I2 Escalation factors'!P$5</f>
        <v>0</v>
      </c>
      <c r="T42" s="162">
        <f>Con5_UnescalatedConst!W42*'I2 Escalation factors'!Q$5</f>
        <v>0</v>
      </c>
      <c r="U42" s="162">
        <f>Con5_UnescalatedConst!X42*'I2 Escalation factors'!R$5</f>
        <v>0</v>
      </c>
      <c r="V42" s="162">
        <f>Con5_UnescalatedConst!Y42*'I2 Escalation factors'!S$5</f>
        <v>0</v>
      </c>
      <c r="W42" s="162">
        <f>Con5_UnescalatedConst!Z42*'I2 Escalation factors'!T$5</f>
        <v>0</v>
      </c>
      <c r="X42" s="162">
        <f>Con5_UnescalatedConst!AA42*'I2 Escalation factors'!U$5</f>
        <v>0</v>
      </c>
      <c r="Y42" s="162">
        <f>Con5_UnescalatedConst!AB42*'I2 Escalation factors'!V$5</f>
        <v>0</v>
      </c>
      <c r="Z42" s="162">
        <f>Con5_UnescalatedConst!AC42*'I2 Escalation factors'!W$5</f>
        <v>0</v>
      </c>
      <c r="AA42" s="162">
        <f>Con5_UnescalatedConst!AD42*'I2 Escalation factors'!X$5</f>
        <v>0</v>
      </c>
      <c r="AB42" s="162">
        <f>Con5_UnescalatedConst!AE42*'I2 Escalation factors'!Y$5</f>
        <v>0</v>
      </c>
      <c r="AC42" s="162">
        <f>Con5_UnescalatedConst!AF42*'I2 Escalation factors'!Z$5</f>
        <v>0</v>
      </c>
      <c r="AD42" s="162">
        <f>Con5_UnescalatedConst!AG42*'I2 Escalation factors'!AA$5</f>
        <v>0</v>
      </c>
      <c r="AE42" s="162">
        <f>Con5_UnescalatedConst!AH42*'I2 Escalation factors'!AB$5</f>
        <v>0</v>
      </c>
      <c r="AF42" s="162">
        <f>Con5_UnescalatedConst!AI42*'I2 Escalation factors'!AC$5</f>
        <v>0</v>
      </c>
      <c r="AG42" s="162">
        <f>Con5_UnescalatedConst!AJ42*'I2 Escalation factors'!AD$5</f>
        <v>0</v>
      </c>
      <c r="AH42" s="162">
        <f>Con5_UnescalatedConst!AK42*'I2 Escalation factors'!AE$5</f>
        <v>0</v>
      </c>
      <c r="AI42" s="162">
        <f>Con5_UnescalatedConst!AL42*'I2 Escalation factors'!AF$5</f>
        <v>0</v>
      </c>
      <c r="AJ42" s="162">
        <f>Con5_UnescalatedConst!AM42*'I2 Escalation factors'!AG$5</f>
        <v>0</v>
      </c>
      <c r="AK42" s="162">
        <f>Con5_UnescalatedConst!AN42*'I2 Escalation factors'!AH$5</f>
        <v>0</v>
      </c>
      <c r="AL42" s="162">
        <f>Con5_UnescalatedConst!AO42*'I2 Escalation factors'!AI$5</f>
        <v>0</v>
      </c>
      <c r="AM42" s="162">
        <f>Con5_UnescalatedConst!AP42*'I2 Escalation factors'!AJ$5</f>
        <v>0</v>
      </c>
      <c r="AN42" s="162">
        <f>Con5_UnescalatedConst!AQ42*'I2 Escalation factors'!AK$5</f>
        <v>0</v>
      </c>
      <c r="AO42" s="162">
        <f>Con5_UnescalatedConst!AR42*'I2 Escalation factors'!AL$5</f>
        <v>0</v>
      </c>
      <c r="AP42" s="162">
        <f t="shared" si="0"/>
        <v>0</v>
      </c>
      <c r="AQ42" s="162">
        <f t="shared" si="1"/>
        <v>0</v>
      </c>
    </row>
    <row r="43" spans="1:43" ht="36.75" x14ac:dyDescent="0.25">
      <c r="A43" s="75" t="str">
        <f>'I3 Project list'!A43</f>
        <v>Drury</v>
      </c>
      <c r="B43" s="75" t="str">
        <f>'I3 Project list'!C43</f>
        <v>Drury_24</v>
      </c>
      <c r="C43" s="75">
        <f>'I3 Project list'!B43</f>
        <v>24</v>
      </c>
      <c r="D43" s="144" t="str">
        <f>'I3 Project list'!D43</f>
        <v>Upgrades on Waihoehoe Rd east- from project 4 to Drury Hills + Drury Hills Intersection</v>
      </c>
      <c r="E43" s="144" t="str">
        <f>'I3 Project list'!E43</f>
        <v xml:space="preserve">2-lane urban - upgrade existing road layout with active modes on both sides, 20m cross-section </v>
      </c>
      <c r="F43" s="144">
        <f>Con5_UnescalatedConst!F43</f>
        <v>2037</v>
      </c>
      <c r="G43" s="144">
        <f>Con5_UnescalatedConst!H43</f>
        <v>2038</v>
      </c>
      <c r="H43" s="162">
        <f>Con5_UnescalatedConst!K43*'I2 Escalation factors'!E$5</f>
        <v>0</v>
      </c>
      <c r="I43" s="162">
        <f>Con5_UnescalatedConst!L43*'I2 Escalation factors'!F$5</f>
        <v>0</v>
      </c>
      <c r="J43" s="162">
        <f>Con5_UnescalatedConst!M43*'I2 Escalation factors'!G$5</f>
        <v>0</v>
      </c>
      <c r="K43" s="162">
        <f>Con5_UnescalatedConst!N43*'I2 Escalation factors'!H$5</f>
        <v>0</v>
      </c>
      <c r="L43" s="162">
        <f>Con5_UnescalatedConst!O43*'I2 Escalation factors'!I$5</f>
        <v>0</v>
      </c>
      <c r="M43" s="162">
        <f>Con5_UnescalatedConst!P43*'I2 Escalation factors'!J$5</f>
        <v>0</v>
      </c>
      <c r="N43" s="162">
        <f>Con5_UnescalatedConst!Q43*'I2 Escalation factors'!K$5</f>
        <v>0</v>
      </c>
      <c r="O43" s="162">
        <f>Con5_UnescalatedConst!R43*'I2 Escalation factors'!L$5</f>
        <v>0</v>
      </c>
      <c r="P43" s="162">
        <f>Con5_UnescalatedConst!S43*'I2 Escalation factors'!M$5</f>
        <v>0</v>
      </c>
      <c r="Q43" s="162">
        <f>Con5_UnescalatedConst!T43*'I2 Escalation factors'!N$5</f>
        <v>0</v>
      </c>
      <c r="R43" s="162">
        <f>Con5_UnescalatedConst!U43*'I2 Escalation factors'!O$5</f>
        <v>0</v>
      </c>
      <c r="S43" s="162">
        <f>Con5_UnescalatedConst!V43*'I2 Escalation factors'!P$5</f>
        <v>0</v>
      </c>
      <c r="T43" s="162">
        <f>Con5_UnescalatedConst!W43*'I2 Escalation factors'!Q$5</f>
        <v>0</v>
      </c>
      <c r="U43" s="162">
        <f>Con5_UnescalatedConst!X43*'I2 Escalation factors'!R$5</f>
        <v>0</v>
      </c>
      <c r="V43" s="162">
        <f>Con5_UnescalatedConst!Y43*'I2 Escalation factors'!S$5</f>
        <v>0</v>
      </c>
      <c r="W43" s="162">
        <f>Con5_UnescalatedConst!Z43*'I2 Escalation factors'!T$5</f>
        <v>6823025.0863714349</v>
      </c>
      <c r="X43" s="162">
        <f>Con5_UnescalatedConst!AA43*'I2 Escalation factors'!U$5</f>
        <v>69705885.107394129</v>
      </c>
      <c r="Y43" s="162">
        <f>Con5_UnescalatedConst!AB43*'I2 Escalation factors'!V$5</f>
        <v>0</v>
      </c>
      <c r="Z43" s="162">
        <f>Con5_UnescalatedConst!AC43*'I2 Escalation factors'!W$5</f>
        <v>0</v>
      </c>
      <c r="AA43" s="162">
        <f>Con5_UnescalatedConst!AD43*'I2 Escalation factors'!X$5</f>
        <v>0</v>
      </c>
      <c r="AB43" s="162">
        <f>Con5_UnescalatedConst!AE43*'I2 Escalation factors'!Y$5</f>
        <v>0</v>
      </c>
      <c r="AC43" s="162">
        <f>Con5_UnescalatedConst!AF43*'I2 Escalation factors'!Z$5</f>
        <v>0</v>
      </c>
      <c r="AD43" s="162">
        <f>Con5_UnescalatedConst!AG43*'I2 Escalation factors'!AA$5</f>
        <v>0</v>
      </c>
      <c r="AE43" s="162">
        <f>Con5_UnescalatedConst!AH43*'I2 Escalation factors'!AB$5</f>
        <v>0</v>
      </c>
      <c r="AF43" s="162">
        <f>Con5_UnescalatedConst!AI43*'I2 Escalation factors'!AC$5</f>
        <v>0</v>
      </c>
      <c r="AG43" s="162">
        <f>Con5_UnescalatedConst!AJ43*'I2 Escalation factors'!AD$5</f>
        <v>0</v>
      </c>
      <c r="AH43" s="162">
        <f>Con5_UnescalatedConst!AK43*'I2 Escalation factors'!AE$5</f>
        <v>0</v>
      </c>
      <c r="AI43" s="162">
        <f>Con5_UnescalatedConst!AL43*'I2 Escalation factors'!AF$5</f>
        <v>0</v>
      </c>
      <c r="AJ43" s="162">
        <f>Con5_UnescalatedConst!AM43*'I2 Escalation factors'!AG$5</f>
        <v>0</v>
      </c>
      <c r="AK43" s="162">
        <f>Con5_UnescalatedConst!AN43*'I2 Escalation factors'!AH$5</f>
        <v>0</v>
      </c>
      <c r="AL43" s="162">
        <f>Con5_UnescalatedConst!AO43*'I2 Escalation factors'!AI$5</f>
        <v>0</v>
      </c>
      <c r="AM43" s="162">
        <f>Con5_UnescalatedConst!AP43*'I2 Escalation factors'!AJ$5</f>
        <v>0</v>
      </c>
      <c r="AN43" s="162">
        <f>Con5_UnescalatedConst!AQ43*'I2 Escalation factors'!AK$5</f>
        <v>0</v>
      </c>
      <c r="AO43" s="162">
        <f>Con5_UnescalatedConst!AR43*'I2 Escalation factors'!AL$5</f>
        <v>0</v>
      </c>
      <c r="AP43" s="162">
        <f t="shared" si="0"/>
        <v>76528910.193765566</v>
      </c>
      <c r="AQ43" s="162">
        <f t="shared" si="1"/>
        <v>76528910.193765566</v>
      </c>
    </row>
    <row r="44" spans="1:43" ht="36.75" x14ac:dyDescent="0.25">
      <c r="A44" s="75" t="str">
        <f>'I3 Project list'!A44</f>
        <v>Drury</v>
      </c>
      <c r="B44" s="75" t="str">
        <f>'I3 Project list'!C44</f>
        <v>Drury_25</v>
      </c>
      <c r="C44" s="75">
        <f>'I3 Project list'!B44</f>
        <v>25</v>
      </c>
      <c r="D44" s="144" t="str">
        <f>'I3 Project list'!D44</f>
        <v>Upgrades on Drury Hills from Waihoehoe Rd to Macwhinney Dr</v>
      </c>
      <c r="E44" s="144" t="str">
        <f>'I3 Project list'!E44</f>
        <v>2-lane urban- upgrade existing road layout to 2-lane urban with active modes on both sides</v>
      </c>
      <c r="F44" s="144">
        <f>Con5_UnescalatedConst!F44</f>
        <v>2038</v>
      </c>
      <c r="G44" s="144">
        <f>Con5_UnescalatedConst!H44</f>
        <v>2039</v>
      </c>
      <c r="H44" s="162">
        <f>Con5_UnescalatedConst!K44*'I2 Escalation factors'!E$5</f>
        <v>0</v>
      </c>
      <c r="I44" s="162">
        <f>Con5_UnescalatedConst!L44*'I2 Escalation factors'!F$5</f>
        <v>0</v>
      </c>
      <c r="J44" s="162">
        <f>Con5_UnescalatedConst!M44*'I2 Escalation factors'!G$5</f>
        <v>0</v>
      </c>
      <c r="K44" s="162">
        <f>Con5_UnescalatedConst!N44*'I2 Escalation factors'!H$5</f>
        <v>0</v>
      </c>
      <c r="L44" s="162">
        <f>Con5_UnescalatedConst!O44*'I2 Escalation factors'!I$5</f>
        <v>0</v>
      </c>
      <c r="M44" s="162">
        <f>Con5_UnescalatedConst!P44*'I2 Escalation factors'!J$5</f>
        <v>0</v>
      </c>
      <c r="N44" s="162">
        <f>Con5_UnescalatedConst!Q44*'I2 Escalation factors'!K$5</f>
        <v>0</v>
      </c>
      <c r="O44" s="162">
        <f>Con5_UnescalatedConst!R44*'I2 Escalation factors'!L$5</f>
        <v>0</v>
      </c>
      <c r="P44" s="162">
        <f>Con5_UnescalatedConst!S44*'I2 Escalation factors'!M$5</f>
        <v>0</v>
      </c>
      <c r="Q44" s="162">
        <f>Con5_UnescalatedConst!T44*'I2 Escalation factors'!N$5</f>
        <v>0</v>
      </c>
      <c r="R44" s="162">
        <f>Con5_UnescalatedConst!U44*'I2 Escalation factors'!O$5</f>
        <v>0</v>
      </c>
      <c r="S44" s="162">
        <f>Con5_UnescalatedConst!V44*'I2 Escalation factors'!P$5</f>
        <v>0</v>
      </c>
      <c r="T44" s="162">
        <f>Con5_UnescalatedConst!W44*'I2 Escalation factors'!Q$5</f>
        <v>0</v>
      </c>
      <c r="U44" s="162">
        <f>Con5_UnescalatedConst!X44*'I2 Escalation factors'!R$5</f>
        <v>0</v>
      </c>
      <c r="V44" s="162">
        <f>Con5_UnescalatedConst!Y44*'I2 Escalation factors'!S$5</f>
        <v>0</v>
      </c>
      <c r="W44" s="162">
        <f>Con5_UnescalatedConst!Z44*'I2 Escalation factors'!T$5</f>
        <v>0</v>
      </c>
      <c r="X44" s="162">
        <f>Con5_UnescalatedConst!AA44*'I2 Escalation factors'!U$5</f>
        <v>1788447.8312259382</v>
      </c>
      <c r="Y44" s="162">
        <f>Con5_UnescalatedConst!AB44*'I2 Escalation factors'!V$5</f>
        <v>18271270.802303609</v>
      </c>
      <c r="Z44" s="162">
        <f>Con5_UnescalatedConst!AC44*'I2 Escalation factors'!W$5</f>
        <v>0</v>
      </c>
      <c r="AA44" s="162">
        <f>Con5_UnescalatedConst!AD44*'I2 Escalation factors'!X$5</f>
        <v>0</v>
      </c>
      <c r="AB44" s="162">
        <f>Con5_UnescalatedConst!AE44*'I2 Escalation factors'!Y$5</f>
        <v>0</v>
      </c>
      <c r="AC44" s="162">
        <f>Con5_UnescalatedConst!AF44*'I2 Escalation factors'!Z$5</f>
        <v>0</v>
      </c>
      <c r="AD44" s="162">
        <f>Con5_UnescalatedConst!AG44*'I2 Escalation factors'!AA$5</f>
        <v>0</v>
      </c>
      <c r="AE44" s="162">
        <f>Con5_UnescalatedConst!AH44*'I2 Escalation factors'!AB$5</f>
        <v>0</v>
      </c>
      <c r="AF44" s="162">
        <f>Con5_UnescalatedConst!AI44*'I2 Escalation factors'!AC$5</f>
        <v>0</v>
      </c>
      <c r="AG44" s="162">
        <f>Con5_UnescalatedConst!AJ44*'I2 Escalation factors'!AD$5</f>
        <v>0</v>
      </c>
      <c r="AH44" s="162">
        <f>Con5_UnescalatedConst!AK44*'I2 Escalation factors'!AE$5</f>
        <v>0</v>
      </c>
      <c r="AI44" s="162">
        <f>Con5_UnescalatedConst!AL44*'I2 Escalation factors'!AF$5</f>
        <v>0</v>
      </c>
      <c r="AJ44" s="162">
        <f>Con5_UnescalatedConst!AM44*'I2 Escalation factors'!AG$5</f>
        <v>0</v>
      </c>
      <c r="AK44" s="162">
        <f>Con5_UnescalatedConst!AN44*'I2 Escalation factors'!AH$5</f>
        <v>0</v>
      </c>
      <c r="AL44" s="162">
        <f>Con5_UnescalatedConst!AO44*'I2 Escalation factors'!AI$5</f>
        <v>0</v>
      </c>
      <c r="AM44" s="162">
        <f>Con5_UnescalatedConst!AP44*'I2 Escalation factors'!AJ$5</f>
        <v>0</v>
      </c>
      <c r="AN44" s="162">
        <f>Con5_UnescalatedConst!AQ44*'I2 Escalation factors'!AK$5</f>
        <v>0</v>
      </c>
      <c r="AO44" s="162">
        <f>Con5_UnescalatedConst!AR44*'I2 Escalation factors'!AL$5</f>
        <v>0</v>
      </c>
      <c r="AP44" s="162">
        <f t="shared" si="0"/>
        <v>20059718.633529548</v>
      </c>
      <c r="AQ44" s="162">
        <f t="shared" si="1"/>
        <v>20059718.633529548</v>
      </c>
    </row>
    <row r="45" spans="1:43" ht="48.75" x14ac:dyDescent="0.25">
      <c r="A45" s="75" t="str">
        <f>'I3 Project list'!A45</f>
        <v>Drury</v>
      </c>
      <c r="B45" s="75" t="str">
        <f>'I3 Project list'!C45</f>
        <v>Drury_27a</v>
      </c>
      <c r="C45" s="75" t="str">
        <f>'I3 Project list'!B45</f>
        <v>27a</v>
      </c>
      <c r="D45" s="144" t="str">
        <f>'I3 Project list'!D45</f>
        <v>Active mode facilities from Drury hills and Fitzgerald to Quarry Rd (2 links and intersections)</v>
      </c>
      <c r="E45" s="144" t="str">
        <f>'I3 Project list'!E45</f>
        <v>Active mode upgrades- existing road layout with active modes on both sides + intersection upgrades for active mode crossing</v>
      </c>
      <c r="F45" s="144">
        <f>Con5_UnescalatedConst!F45</f>
        <v>2038</v>
      </c>
      <c r="G45" s="144">
        <f>Con5_UnescalatedConst!H45</f>
        <v>2039</v>
      </c>
      <c r="H45" s="162">
        <f>Con5_UnescalatedConst!K45*'I2 Escalation factors'!E$5</f>
        <v>0</v>
      </c>
      <c r="I45" s="162">
        <f>Con5_UnescalatedConst!L45*'I2 Escalation factors'!F$5</f>
        <v>0</v>
      </c>
      <c r="J45" s="162">
        <f>Con5_UnescalatedConst!M45*'I2 Escalation factors'!G$5</f>
        <v>0</v>
      </c>
      <c r="K45" s="162">
        <f>Con5_UnescalatedConst!N45*'I2 Escalation factors'!H$5</f>
        <v>0</v>
      </c>
      <c r="L45" s="162">
        <f>Con5_UnescalatedConst!O45*'I2 Escalation factors'!I$5</f>
        <v>0</v>
      </c>
      <c r="M45" s="162">
        <f>Con5_UnescalatedConst!P45*'I2 Escalation factors'!J$5</f>
        <v>0</v>
      </c>
      <c r="N45" s="162">
        <f>Con5_UnescalatedConst!Q45*'I2 Escalation factors'!K$5</f>
        <v>0</v>
      </c>
      <c r="O45" s="162">
        <f>Con5_UnescalatedConst!R45*'I2 Escalation factors'!L$5</f>
        <v>0</v>
      </c>
      <c r="P45" s="162">
        <f>Con5_UnescalatedConst!S45*'I2 Escalation factors'!M$5</f>
        <v>0</v>
      </c>
      <c r="Q45" s="162">
        <f>Con5_UnescalatedConst!T45*'I2 Escalation factors'!N$5</f>
        <v>0</v>
      </c>
      <c r="R45" s="162">
        <f>Con5_UnescalatedConst!U45*'I2 Escalation factors'!O$5</f>
        <v>0</v>
      </c>
      <c r="S45" s="162">
        <f>Con5_UnescalatedConst!V45*'I2 Escalation factors'!P$5</f>
        <v>0</v>
      </c>
      <c r="T45" s="162">
        <f>Con5_UnescalatedConst!W45*'I2 Escalation factors'!Q$5</f>
        <v>0</v>
      </c>
      <c r="U45" s="162">
        <f>Con5_UnescalatedConst!X45*'I2 Escalation factors'!R$5</f>
        <v>0</v>
      </c>
      <c r="V45" s="162">
        <f>Con5_UnescalatedConst!Y45*'I2 Escalation factors'!S$5</f>
        <v>0</v>
      </c>
      <c r="W45" s="162">
        <f>Con5_UnescalatedConst!Z45*'I2 Escalation factors'!T$5</f>
        <v>0</v>
      </c>
      <c r="X45" s="162">
        <f>Con5_UnescalatedConst!AA45*'I2 Escalation factors'!U$5</f>
        <v>1864636.2680173507</v>
      </c>
      <c r="Y45" s="162">
        <f>Con5_UnescalatedConst!AB45*'I2 Escalation factors'!V$5</f>
        <v>19049632.651229259</v>
      </c>
      <c r="Z45" s="162">
        <f>Con5_UnescalatedConst!AC45*'I2 Escalation factors'!W$5</f>
        <v>0</v>
      </c>
      <c r="AA45" s="162">
        <f>Con5_UnescalatedConst!AD45*'I2 Escalation factors'!X$5</f>
        <v>0</v>
      </c>
      <c r="AB45" s="162">
        <f>Con5_UnescalatedConst!AE45*'I2 Escalation factors'!Y$5</f>
        <v>0</v>
      </c>
      <c r="AC45" s="162">
        <f>Con5_UnescalatedConst!AF45*'I2 Escalation factors'!Z$5</f>
        <v>0</v>
      </c>
      <c r="AD45" s="162">
        <f>Con5_UnescalatedConst!AG45*'I2 Escalation factors'!AA$5</f>
        <v>0</v>
      </c>
      <c r="AE45" s="162">
        <f>Con5_UnescalatedConst!AH45*'I2 Escalation factors'!AB$5</f>
        <v>0</v>
      </c>
      <c r="AF45" s="162">
        <f>Con5_UnescalatedConst!AI45*'I2 Escalation factors'!AC$5</f>
        <v>0</v>
      </c>
      <c r="AG45" s="162">
        <f>Con5_UnescalatedConst!AJ45*'I2 Escalation factors'!AD$5</f>
        <v>0</v>
      </c>
      <c r="AH45" s="162">
        <f>Con5_UnescalatedConst!AK45*'I2 Escalation factors'!AE$5</f>
        <v>0</v>
      </c>
      <c r="AI45" s="162">
        <f>Con5_UnescalatedConst!AL45*'I2 Escalation factors'!AF$5</f>
        <v>0</v>
      </c>
      <c r="AJ45" s="162">
        <f>Con5_UnescalatedConst!AM45*'I2 Escalation factors'!AG$5</f>
        <v>0</v>
      </c>
      <c r="AK45" s="162">
        <f>Con5_UnescalatedConst!AN45*'I2 Escalation factors'!AH$5</f>
        <v>0</v>
      </c>
      <c r="AL45" s="162">
        <f>Con5_UnescalatedConst!AO45*'I2 Escalation factors'!AI$5</f>
        <v>0</v>
      </c>
      <c r="AM45" s="162">
        <f>Con5_UnescalatedConst!AP45*'I2 Escalation factors'!AJ$5</f>
        <v>0</v>
      </c>
      <c r="AN45" s="162">
        <f>Con5_UnescalatedConst!AQ45*'I2 Escalation factors'!AK$5</f>
        <v>0</v>
      </c>
      <c r="AO45" s="162">
        <f>Con5_UnescalatedConst!AR45*'I2 Escalation factors'!AL$5</f>
        <v>0</v>
      </c>
      <c r="AP45" s="162">
        <f t="shared" si="0"/>
        <v>20914268.91924661</v>
      </c>
      <c r="AQ45" s="162">
        <f t="shared" si="1"/>
        <v>20914268.91924661</v>
      </c>
    </row>
    <row r="46" spans="1:43" ht="48.75" x14ac:dyDescent="0.25">
      <c r="A46" s="75" t="str">
        <f>'I3 Project list'!A46</f>
        <v>Drury</v>
      </c>
      <c r="B46" s="75" t="str">
        <f>'I3 Project list'!C46</f>
        <v>Drury_27b</v>
      </c>
      <c r="C46" s="75" t="str">
        <f>'I3 Project list'!B46</f>
        <v>27b</v>
      </c>
      <c r="D46" s="144" t="str">
        <f>'I3 Project list'!D46</f>
        <v>Upgrade from Drury hills and Fitzgerald to Quarry Rd (2 links and intersections)</v>
      </c>
      <c r="E46" s="144" t="str">
        <f>'I3 Project list'!E46</f>
        <v>4-lane urban- upgrade existing road layout with active modes on both sides + intersection upgrades (TDM)</v>
      </c>
      <c r="F46" s="144">
        <f>Con5_UnescalatedConst!F46</f>
        <v>2038</v>
      </c>
      <c r="G46" s="144">
        <f>Con5_UnescalatedConst!H46</f>
        <v>2039</v>
      </c>
      <c r="H46" s="162">
        <f>Con5_UnescalatedConst!K46*'I2 Escalation factors'!E$5</f>
        <v>0</v>
      </c>
      <c r="I46" s="162">
        <f>Con5_UnescalatedConst!L46*'I2 Escalation factors'!F$5</f>
        <v>0</v>
      </c>
      <c r="J46" s="162">
        <f>Con5_UnescalatedConst!M46*'I2 Escalation factors'!G$5</f>
        <v>0</v>
      </c>
      <c r="K46" s="162">
        <f>Con5_UnescalatedConst!N46*'I2 Escalation factors'!H$5</f>
        <v>0</v>
      </c>
      <c r="L46" s="162">
        <f>Con5_UnescalatedConst!O46*'I2 Escalation factors'!I$5</f>
        <v>0</v>
      </c>
      <c r="M46" s="162">
        <f>Con5_UnescalatedConst!P46*'I2 Escalation factors'!J$5</f>
        <v>0</v>
      </c>
      <c r="N46" s="162">
        <f>Con5_UnescalatedConst!Q46*'I2 Escalation factors'!K$5</f>
        <v>0</v>
      </c>
      <c r="O46" s="162">
        <f>Con5_UnescalatedConst!R46*'I2 Escalation factors'!L$5</f>
        <v>0</v>
      </c>
      <c r="P46" s="162">
        <f>Con5_UnescalatedConst!S46*'I2 Escalation factors'!M$5</f>
        <v>0</v>
      </c>
      <c r="Q46" s="162">
        <f>Con5_UnescalatedConst!T46*'I2 Escalation factors'!N$5</f>
        <v>0</v>
      </c>
      <c r="R46" s="162">
        <f>Con5_UnescalatedConst!U46*'I2 Escalation factors'!O$5</f>
        <v>0</v>
      </c>
      <c r="S46" s="162">
        <f>Con5_UnescalatedConst!V46*'I2 Escalation factors'!P$5</f>
        <v>0</v>
      </c>
      <c r="T46" s="162">
        <f>Con5_UnescalatedConst!W46*'I2 Escalation factors'!Q$5</f>
        <v>0</v>
      </c>
      <c r="U46" s="162">
        <f>Con5_UnescalatedConst!X46*'I2 Escalation factors'!R$5</f>
        <v>0</v>
      </c>
      <c r="V46" s="162">
        <f>Con5_UnescalatedConst!Y46*'I2 Escalation factors'!S$5</f>
        <v>0</v>
      </c>
      <c r="W46" s="162">
        <f>Con5_UnescalatedConst!Z46*'I2 Escalation factors'!T$5</f>
        <v>0</v>
      </c>
      <c r="X46" s="162">
        <f>Con5_UnescalatedConst!AA46*'I2 Escalation factors'!U$5</f>
        <v>0</v>
      </c>
      <c r="Y46" s="162">
        <f>Con5_UnescalatedConst!AB46*'I2 Escalation factors'!V$5</f>
        <v>0</v>
      </c>
      <c r="Z46" s="162">
        <f>Con5_UnescalatedConst!AC46*'I2 Escalation factors'!W$5</f>
        <v>0</v>
      </c>
      <c r="AA46" s="162">
        <f>Con5_UnescalatedConst!AD46*'I2 Escalation factors'!X$5</f>
        <v>0</v>
      </c>
      <c r="AB46" s="162">
        <f>Con5_UnescalatedConst!AE46*'I2 Escalation factors'!Y$5</f>
        <v>0</v>
      </c>
      <c r="AC46" s="162">
        <f>Con5_UnescalatedConst!AF46*'I2 Escalation factors'!Z$5</f>
        <v>0</v>
      </c>
      <c r="AD46" s="162">
        <f>Con5_UnescalatedConst!AG46*'I2 Escalation factors'!AA$5</f>
        <v>0</v>
      </c>
      <c r="AE46" s="162">
        <f>Con5_UnescalatedConst!AH46*'I2 Escalation factors'!AB$5</f>
        <v>0</v>
      </c>
      <c r="AF46" s="162">
        <f>Con5_UnescalatedConst!AI46*'I2 Escalation factors'!AC$5</f>
        <v>0</v>
      </c>
      <c r="AG46" s="162">
        <f>Con5_UnescalatedConst!AJ46*'I2 Escalation factors'!AD$5</f>
        <v>0</v>
      </c>
      <c r="AH46" s="162">
        <f>Con5_UnescalatedConst!AK46*'I2 Escalation factors'!AE$5</f>
        <v>0</v>
      </c>
      <c r="AI46" s="162">
        <f>Con5_UnescalatedConst!AL46*'I2 Escalation factors'!AF$5</f>
        <v>0</v>
      </c>
      <c r="AJ46" s="162">
        <f>Con5_UnescalatedConst!AM46*'I2 Escalation factors'!AG$5</f>
        <v>0</v>
      </c>
      <c r="AK46" s="162">
        <f>Con5_UnescalatedConst!AN46*'I2 Escalation factors'!AH$5</f>
        <v>0</v>
      </c>
      <c r="AL46" s="162">
        <f>Con5_UnescalatedConst!AO46*'I2 Escalation factors'!AI$5</f>
        <v>0</v>
      </c>
      <c r="AM46" s="162">
        <f>Con5_UnescalatedConst!AP46*'I2 Escalation factors'!AJ$5</f>
        <v>0</v>
      </c>
      <c r="AN46" s="162">
        <f>Con5_UnescalatedConst!AQ46*'I2 Escalation factors'!AK$5</f>
        <v>0</v>
      </c>
      <c r="AO46" s="162">
        <f>Con5_UnescalatedConst!AR46*'I2 Escalation factors'!AL$5</f>
        <v>0</v>
      </c>
      <c r="AP46" s="162">
        <f t="shared" si="0"/>
        <v>0</v>
      </c>
      <c r="AQ46" s="162">
        <f t="shared" si="1"/>
        <v>0</v>
      </c>
    </row>
    <row r="47" spans="1:43" ht="36.75" x14ac:dyDescent="0.25">
      <c r="A47" s="75" t="str">
        <f>'I3 Project list'!A47</f>
        <v>Drury</v>
      </c>
      <c r="B47" s="75" t="str">
        <f>'I3 Project list'!C47</f>
        <v>Drury_28</v>
      </c>
      <c r="C47" s="75">
        <f>'I3 Project list'!B47</f>
        <v>28</v>
      </c>
      <c r="D47" s="144" t="str">
        <f>'I3 Project list'!D47</f>
        <v>New collector in N-S direction parallel to Fitzgerald Rd</v>
      </c>
      <c r="E47" s="144" t="str">
        <f>'I3 Project list'!E47</f>
        <v>2-lane collector- new collector with active mode on both sides + intersection improvements (TDM)</v>
      </c>
      <c r="F47" s="144">
        <f>Con5_UnescalatedConst!F47</f>
        <v>2034</v>
      </c>
      <c r="G47" s="144">
        <f>Con5_UnescalatedConst!H47</f>
        <v>2035</v>
      </c>
      <c r="H47" s="162">
        <f>Con5_UnescalatedConst!K47*'I2 Escalation factors'!E$5</f>
        <v>0</v>
      </c>
      <c r="I47" s="162">
        <f>Con5_UnescalatedConst!L47*'I2 Escalation factors'!F$5</f>
        <v>0</v>
      </c>
      <c r="J47" s="162">
        <f>Con5_UnescalatedConst!M47*'I2 Escalation factors'!G$5</f>
        <v>0</v>
      </c>
      <c r="K47" s="162">
        <f>Con5_UnescalatedConst!N47*'I2 Escalation factors'!H$5</f>
        <v>0</v>
      </c>
      <c r="L47" s="162">
        <f>Con5_UnescalatedConst!O47*'I2 Escalation factors'!I$5</f>
        <v>0</v>
      </c>
      <c r="M47" s="162">
        <f>Con5_UnescalatedConst!P47*'I2 Escalation factors'!J$5</f>
        <v>0</v>
      </c>
      <c r="N47" s="162">
        <f>Con5_UnescalatedConst!Q47*'I2 Escalation factors'!K$5</f>
        <v>0</v>
      </c>
      <c r="O47" s="162">
        <f>Con5_UnescalatedConst!R47*'I2 Escalation factors'!L$5</f>
        <v>0</v>
      </c>
      <c r="P47" s="162">
        <f>Con5_UnescalatedConst!S47*'I2 Escalation factors'!M$5</f>
        <v>0</v>
      </c>
      <c r="Q47" s="162">
        <f>Con5_UnescalatedConst!T47*'I2 Escalation factors'!N$5</f>
        <v>0</v>
      </c>
      <c r="R47" s="162">
        <f>Con5_UnescalatedConst!U47*'I2 Escalation factors'!O$5</f>
        <v>0</v>
      </c>
      <c r="S47" s="162">
        <f>Con5_UnescalatedConst!V47*'I2 Escalation factors'!P$5</f>
        <v>0</v>
      </c>
      <c r="T47" s="162">
        <f>Con5_UnescalatedConst!W47*'I2 Escalation factors'!Q$5</f>
        <v>4965100.5304712364</v>
      </c>
      <c r="U47" s="162">
        <f>Con5_UnescalatedConst!X47*'I2 Escalation factors'!R$5</f>
        <v>50724821.137620635</v>
      </c>
      <c r="V47" s="162">
        <f>Con5_UnescalatedConst!Y47*'I2 Escalation factors'!S$5</f>
        <v>0</v>
      </c>
      <c r="W47" s="162">
        <f>Con5_UnescalatedConst!Z47*'I2 Escalation factors'!T$5</f>
        <v>0</v>
      </c>
      <c r="X47" s="162">
        <f>Con5_UnescalatedConst!AA47*'I2 Escalation factors'!U$5</f>
        <v>0</v>
      </c>
      <c r="Y47" s="162">
        <f>Con5_UnescalatedConst!AB47*'I2 Escalation factors'!V$5</f>
        <v>0</v>
      </c>
      <c r="Z47" s="162">
        <f>Con5_UnescalatedConst!AC47*'I2 Escalation factors'!W$5</f>
        <v>0</v>
      </c>
      <c r="AA47" s="162">
        <f>Con5_UnescalatedConst!AD47*'I2 Escalation factors'!X$5</f>
        <v>0</v>
      </c>
      <c r="AB47" s="162">
        <f>Con5_UnescalatedConst!AE47*'I2 Escalation factors'!Y$5</f>
        <v>0</v>
      </c>
      <c r="AC47" s="162">
        <f>Con5_UnescalatedConst!AF47*'I2 Escalation factors'!Z$5</f>
        <v>0</v>
      </c>
      <c r="AD47" s="162">
        <f>Con5_UnescalatedConst!AG47*'I2 Escalation factors'!AA$5</f>
        <v>0</v>
      </c>
      <c r="AE47" s="162">
        <f>Con5_UnescalatedConst!AH47*'I2 Escalation factors'!AB$5</f>
        <v>0</v>
      </c>
      <c r="AF47" s="162">
        <f>Con5_UnescalatedConst!AI47*'I2 Escalation factors'!AC$5</f>
        <v>0</v>
      </c>
      <c r="AG47" s="162">
        <f>Con5_UnescalatedConst!AJ47*'I2 Escalation factors'!AD$5</f>
        <v>0</v>
      </c>
      <c r="AH47" s="162">
        <f>Con5_UnescalatedConst!AK47*'I2 Escalation factors'!AE$5</f>
        <v>0</v>
      </c>
      <c r="AI47" s="162">
        <f>Con5_UnescalatedConst!AL47*'I2 Escalation factors'!AF$5</f>
        <v>0</v>
      </c>
      <c r="AJ47" s="162">
        <f>Con5_UnescalatedConst!AM47*'I2 Escalation factors'!AG$5</f>
        <v>0</v>
      </c>
      <c r="AK47" s="162">
        <f>Con5_UnescalatedConst!AN47*'I2 Escalation factors'!AH$5</f>
        <v>0</v>
      </c>
      <c r="AL47" s="162">
        <f>Con5_UnescalatedConst!AO47*'I2 Escalation factors'!AI$5</f>
        <v>0</v>
      </c>
      <c r="AM47" s="162">
        <f>Con5_UnescalatedConst!AP47*'I2 Escalation factors'!AJ$5</f>
        <v>0</v>
      </c>
      <c r="AN47" s="162">
        <f>Con5_UnescalatedConst!AQ47*'I2 Escalation factors'!AK$5</f>
        <v>0</v>
      </c>
      <c r="AO47" s="162">
        <f>Con5_UnescalatedConst!AR47*'I2 Escalation factors'!AL$5</f>
        <v>0</v>
      </c>
      <c r="AP47" s="162">
        <f t="shared" si="0"/>
        <v>55689921.668091871</v>
      </c>
      <c r="AQ47" s="162">
        <f t="shared" si="1"/>
        <v>55689921.668091871</v>
      </c>
    </row>
    <row r="48" spans="1:43" ht="36.75" x14ac:dyDescent="0.25">
      <c r="A48" s="75" t="str">
        <f>'I3 Project list'!A48</f>
        <v>Drury</v>
      </c>
      <c r="B48" s="75" t="str">
        <f>'I3 Project list'!C48</f>
        <v>Drury_28a</v>
      </c>
      <c r="C48" s="75" t="str">
        <f>'I3 Project list'!B48</f>
        <v>28a</v>
      </c>
      <c r="D48" s="144" t="str">
        <f>'I3 Project list'!D48</f>
        <v>Northern Section of new collector in N-S direction parallel to Fitzgerald Rd</v>
      </c>
      <c r="E48" s="144" t="str">
        <f>'I3 Project list'!E48</f>
        <v>2-lane collector to connect with Drury Central Station, including bridge over streamM)</v>
      </c>
      <c r="F48" s="144">
        <f>Con5_UnescalatedConst!F48</f>
        <v>2034</v>
      </c>
      <c r="G48" s="144">
        <f>Con5_UnescalatedConst!H48</f>
        <v>2035</v>
      </c>
      <c r="H48" s="162">
        <f>Con5_UnescalatedConst!K48*'I2 Escalation factors'!E$5</f>
        <v>0</v>
      </c>
      <c r="I48" s="162">
        <f>Con5_UnescalatedConst!L48*'I2 Escalation factors'!F$5</f>
        <v>0</v>
      </c>
      <c r="J48" s="162">
        <f>Con5_UnescalatedConst!M48*'I2 Escalation factors'!G$5</f>
        <v>0</v>
      </c>
      <c r="K48" s="162">
        <f>Con5_UnescalatedConst!N48*'I2 Escalation factors'!H$5</f>
        <v>0</v>
      </c>
      <c r="L48" s="162">
        <f>Con5_UnescalatedConst!O48*'I2 Escalation factors'!I$5</f>
        <v>0</v>
      </c>
      <c r="M48" s="162">
        <f>Con5_UnescalatedConst!P48*'I2 Escalation factors'!J$5</f>
        <v>0</v>
      </c>
      <c r="N48" s="162">
        <f>Con5_UnescalatedConst!Q48*'I2 Escalation factors'!K$5</f>
        <v>0</v>
      </c>
      <c r="O48" s="162">
        <f>Con5_UnescalatedConst!R48*'I2 Escalation factors'!L$5</f>
        <v>0</v>
      </c>
      <c r="P48" s="162">
        <f>Con5_UnescalatedConst!S48*'I2 Escalation factors'!M$5</f>
        <v>0</v>
      </c>
      <c r="Q48" s="162">
        <f>Con5_UnescalatedConst!T48*'I2 Escalation factors'!N$5</f>
        <v>0</v>
      </c>
      <c r="R48" s="162">
        <f>Con5_UnescalatedConst!U48*'I2 Escalation factors'!O$5</f>
        <v>0</v>
      </c>
      <c r="S48" s="162">
        <f>Con5_UnescalatedConst!V48*'I2 Escalation factors'!P$5</f>
        <v>0</v>
      </c>
      <c r="T48" s="162">
        <f>Con5_UnescalatedConst!W48*'I2 Escalation factors'!Q$5</f>
        <v>1541109.4313118521</v>
      </c>
      <c r="U48" s="162">
        <f>Con5_UnescalatedConst!X48*'I2 Escalation factors'!R$5</f>
        <v>15744394.252854053</v>
      </c>
      <c r="V48" s="162">
        <f>Con5_UnescalatedConst!Y48*'I2 Escalation factors'!S$5</f>
        <v>0</v>
      </c>
      <c r="W48" s="162">
        <f>Con5_UnescalatedConst!Z48*'I2 Escalation factors'!T$5</f>
        <v>0</v>
      </c>
      <c r="X48" s="162">
        <f>Con5_UnescalatedConst!AA48*'I2 Escalation factors'!U$5</f>
        <v>0</v>
      </c>
      <c r="Y48" s="162">
        <f>Con5_UnescalatedConst!AB48*'I2 Escalation factors'!V$5</f>
        <v>0</v>
      </c>
      <c r="Z48" s="162">
        <f>Con5_UnescalatedConst!AC48*'I2 Escalation factors'!W$5</f>
        <v>0</v>
      </c>
      <c r="AA48" s="162">
        <f>Con5_UnescalatedConst!AD48*'I2 Escalation factors'!X$5</f>
        <v>0</v>
      </c>
      <c r="AB48" s="162">
        <f>Con5_UnescalatedConst!AE48*'I2 Escalation factors'!Y$5</f>
        <v>0</v>
      </c>
      <c r="AC48" s="162">
        <f>Con5_UnescalatedConst!AF48*'I2 Escalation factors'!Z$5</f>
        <v>0</v>
      </c>
      <c r="AD48" s="162">
        <f>Con5_UnescalatedConst!AG48*'I2 Escalation factors'!AA$5</f>
        <v>0</v>
      </c>
      <c r="AE48" s="162">
        <f>Con5_UnescalatedConst!AH48*'I2 Escalation factors'!AB$5</f>
        <v>0</v>
      </c>
      <c r="AF48" s="162">
        <f>Con5_UnescalatedConst!AI48*'I2 Escalation factors'!AC$5</f>
        <v>0</v>
      </c>
      <c r="AG48" s="162">
        <f>Con5_UnescalatedConst!AJ48*'I2 Escalation factors'!AD$5</f>
        <v>0</v>
      </c>
      <c r="AH48" s="162">
        <f>Con5_UnescalatedConst!AK48*'I2 Escalation factors'!AE$5</f>
        <v>0</v>
      </c>
      <c r="AI48" s="162">
        <f>Con5_UnescalatedConst!AL48*'I2 Escalation factors'!AF$5</f>
        <v>0</v>
      </c>
      <c r="AJ48" s="162">
        <f>Con5_UnescalatedConst!AM48*'I2 Escalation factors'!AG$5</f>
        <v>0</v>
      </c>
      <c r="AK48" s="162">
        <f>Con5_UnescalatedConst!AN48*'I2 Escalation factors'!AH$5</f>
        <v>0</v>
      </c>
      <c r="AL48" s="162">
        <f>Con5_UnescalatedConst!AO48*'I2 Escalation factors'!AI$5</f>
        <v>0</v>
      </c>
      <c r="AM48" s="162">
        <f>Con5_UnescalatedConst!AP48*'I2 Escalation factors'!AJ$5</f>
        <v>0</v>
      </c>
      <c r="AN48" s="162">
        <f>Con5_UnescalatedConst!AQ48*'I2 Escalation factors'!AK$5</f>
        <v>0</v>
      </c>
      <c r="AO48" s="162">
        <f>Con5_UnescalatedConst!AR48*'I2 Escalation factors'!AL$5</f>
        <v>0</v>
      </c>
      <c r="AP48" s="162">
        <f t="shared" si="0"/>
        <v>17285503.684165906</v>
      </c>
      <c r="AQ48" s="162">
        <f t="shared" si="1"/>
        <v>17285503.684165906</v>
      </c>
    </row>
    <row r="49" spans="1:43" ht="36.75" x14ac:dyDescent="0.25">
      <c r="A49" s="75" t="str">
        <f>'I3 Project list'!A49</f>
        <v>Drury</v>
      </c>
      <c r="B49" s="75" t="str">
        <f>'I3 Project list'!C49</f>
        <v>Drury_29</v>
      </c>
      <c r="C49" s="75">
        <f>'I3 Project list'!B49</f>
        <v>29</v>
      </c>
      <c r="D49" s="144" t="str">
        <f>'I3 Project list'!D49</f>
        <v>New collector in E-W direction between Flanagan &amp; Fitzgerald Rd (collector 2)</v>
      </c>
      <c r="E49" s="144" t="str">
        <f>'I3 Project list'!E49</f>
        <v>2-lane collector- new collector with active mode on both sides + intersection improvements (TDM)</v>
      </c>
      <c r="F49" s="144">
        <f>Con5_UnescalatedConst!F49</f>
        <v>2034</v>
      </c>
      <c r="G49" s="144">
        <f>Con5_UnescalatedConst!H49</f>
        <v>2035</v>
      </c>
      <c r="H49" s="162">
        <f>Con5_UnescalatedConst!K49*'I2 Escalation factors'!E$5</f>
        <v>0</v>
      </c>
      <c r="I49" s="162">
        <f>Con5_UnescalatedConst!L49*'I2 Escalation factors'!F$5</f>
        <v>0</v>
      </c>
      <c r="J49" s="162">
        <f>Con5_UnescalatedConst!M49*'I2 Escalation factors'!G$5</f>
        <v>0</v>
      </c>
      <c r="K49" s="162">
        <f>Con5_UnescalatedConst!N49*'I2 Escalation factors'!H$5</f>
        <v>0</v>
      </c>
      <c r="L49" s="162">
        <f>Con5_UnescalatedConst!O49*'I2 Escalation factors'!I$5</f>
        <v>0</v>
      </c>
      <c r="M49" s="162">
        <f>Con5_UnescalatedConst!P49*'I2 Escalation factors'!J$5</f>
        <v>0</v>
      </c>
      <c r="N49" s="162">
        <f>Con5_UnescalatedConst!Q49*'I2 Escalation factors'!K$5</f>
        <v>0</v>
      </c>
      <c r="O49" s="162">
        <f>Con5_UnescalatedConst!R49*'I2 Escalation factors'!L$5</f>
        <v>0</v>
      </c>
      <c r="P49" s="162">
        <f>Con5_UnescalatedConst!S49*'I2 Escalation factors'!M$5</f>
        <v>0</v>
      </c>
      <c r="Q49" s="162">
        <f>Con5_UnescalatedConst!T49*'I2 Escalation factors'!N$5</f>
        <v>0</v>
      </c>
      <c r="R49" s="162">
        <f>Con5_UnescalatedConst!U49*'I2 Escalation factors'!O$5</f>
        <v>0</v>
      </c>
      <c r="S49" s="162">
        <f>Con5_UnescalatedConst!V49*'I2 Escalation factors'!P$5</f>
        <v>0</v>
      </c>
      <c r="T49" s="162">
        <f>Con5_UnescalatedConst!W49*'I2 Escalation factors'!Q$5</f>
        <v>3233769.3714283067</v>
      </c>
      <c r="U49" s="162">
        <f>Con5_UnescalatedConst!X49*'I2 Escalation factors'!R$5</f>
        <v>33037069.835612882</v>
      </c>
      <c r="V49" s="162">
        <f>Con5_UnescalatedConst!Y49*'I2 Escalation factors'!S$5</f>
        <v>0</v>
      </c>
      <c r="W49" s="162">
        <f>Con5_UnescalatedConst!Z49*'I2 Escalation factors'!T$5</f>
        <v>0</v>
      </c>
      <c r="X49" s="162">
        <f>Con5_UnescalatedConst!AA49*'I2 Escalation factors'!U$5</f>
        <v>0</v>
      </c>
      <c r="Y49" s="162">
        <f>Con5_UnescalatedConst!AB49*'I2 Escalation factors'!V$5</f>
        <v>0</v>
      </c>
      <c r="Z49" s="162">
        <f>Con5_UnescalatedConst!AC49*'I2 Escalation factors'!W$5</f>
        <v>0</v>
      </c>
      <c r="AA49" s="162">
        <f>Con5_UnescalatedConst!AD49*'I2 Escalation factors'!X$5</f>
        <v>0</v>
      </c>
      <c r="AB49" s="162">
        <f>Con5_UnescalatedConst!AE49*'I2 Escalation factors'!Y$5</f>
        <v>0</v>
      </c>
      <c r="AC49" s="162">
        <f>Con5_UnescalatedConst!AF49*'I2 Escalation factors'!Z$5</f>
        <v>0</v>
      </c>
      <c r="AD49" s="162">
        <f>Con5_UnescalatedConst!AG49*'I2 Escalation factors'!AA$5</f>
        <v>0</v>
      </c>
      <c r="AE49" s="162">
        <f>Con5_UnescalatedConst!AH49*'I2 Escalation factors'!AB$5</f>
        <v>0</v>
      </c>
      <c r="AF49" s="162">
        <f>Con5_UnescalatedConst!AI49*'I2 Escalation factors'!AC$5</f>
        <v>0</v>
      </c>
      <c r="AG49" s="162">
        <f>Con5_UnescalatedConst!AJ49*'I2 Escalation factors'!AD$5</f>
        <v>0</v>
      </c>
      <c r="AH49" s="162">
        <f>Con5_UnescalatedConst!AK49*'I2 Escalation factors'!AE$5</f>
        <v>0</v>
      </c>
      <c r="AI49" s="162">
        <f>Con5_UnescalatedConst!AL49*'I2 Escalation factors'!AF$5</f>
        <v>0</v>
      </c>
      <c r="AJ49" s="162">
        <f>Con5_UnescalatedConst!AM49*'I2 Escalation factors'!AG$5</f>
        <v>0</v>
      </c>
      <c r="AK49" s="162">
        <f>Con5_UnescalatedConst!AN49*'I2 Escalation factors'!AH$5</f>
        <v>0</v>
      </c>
      <c r="AL49" s="162">
        <f>Con5_UnescalatedConst!AO49*'I2 Escalation factors'!AI$5</f>
        <v>0</v>
      </c>
      <c r="AM49" s="162">
        <f>Con5_UnescalatedConst!AP49*'I2 Escalation factors'!AJ$5</f>
        <v>0</v>
      </c>
      <c r="AN49" s="162">
        <f>Con5_UnescalatedConst!AQ49*'I2 Escalation factors'!AK$5</f>
        <v>0</v>
      </c>
      <c r="AO49" s="162">
        <f>Con5_UnescalatedConst!AR49*'I2 Escalation factors'!AL$5</f>
        <v>0</v>
      </c>
      <c r="AP49" s="162">
        <f t="shared" si="0"/>
        <v>36270839.207041189</v>
      </c>
      <c r="AQ49" s="162">
        <f t="shared" si="1"/>
        <v>36270839.207041189</v>
      </c>
    </row>
    <row r="50" spans="1:43" ht="36.75" x14ac:dyDescent="0.25">
      <c r="A50" s="75" t="str">
        <f>'I3 Project list'!A50</f>
        <v>Drury</v>
      </c>
      <c r="B50" s="75" t="str">
        <f>'I3 Project list'!C50</f>
        <v>Drury_30</v>
      </c>
      <c r="C50" s="75">
        <f>'I3 Project list'!B50</f>
        <v>30</v>
      </c>
      <c r="D50" s="144" t="str">
        <f>'I3 Project list'!D50</f>
        <v>2-lane internal collector between Fitzgerald &amp; Drury Hills E-W direction</v>
      </c>
      <c r="E50" s="144" t="str">
        <f>'I3 Project list'!E50</f>
        <v>2-lane collector- new collector with active mode on both sides + intersection improvements (TDM)</v>
      </c>
      <c r="F50" s="144" t="str">
        <f>Con5_UnescalatedConst!F50</f>
        <v/>
      </c>
      <c r="G50" s="144">
        <f>Con5_UnescalatedConst!H50</f>
        <v>0</v>
      </c>
      <c r="H50" s="162">
        <f>Con5_UnescalatedConst!K50*'I2 Escalation factors'!E$5</f>
        <v>0</v>
      </c>
      <c r="I50" s="162">
        <f>Con5_UnescalatedConst!L50*'I2 Escalation factors'!F$5</f>
        <v>0</v>
      </c>
      <c r="J50" s="162">
        <f>Con5_UnescalatedConst!M50*'I2 Escalation factors'!G$5</f>
        <v>0</v>
      </c>
      <c r="K50" s="162">
        <f>Con5_UnescalatedConst!N50*'I2 Escalation factors'!H$5</f>
        <v>0</v>
      </c>
      <c r="L50" s="162">
        <f>Con5_UnescalatedConst!O50*'I2 Escalation factors'!I$5</f>
        <v>0</v>
      </c>
      <c r="M50" s="162">
        <f>Con5_UnescalatedConst!P50*'I2 Escalation factors'!J$5</f>
        <v>0</v>
      </c>
      <c r="N50" s="162">
        <f>Con5_UnescalatedConst!Q50*'I2 Escalation factors'!K$5</f>
        <v>0</v>
      </c>
      <c r="O50" s="162">
        <f>Con5_UnescalatedConst!R50*'I2 Escalation factors'!L$5</f>
        <v>0</v>
      </c>
      <c r="P50" s="162">
        <f>Con5_UnescalatedConst!S50*'I2 Escalation factors'!M$5</f>
        <v>0</v>
      </c>
      <c r="Q50" s="162">
        <f>Con5_UnescalatedConst!T50*'I2 Escalation factors'!N$5</f>
        <v>0</v>
      </c>
      <c r="R50" s="162">
        <f>Con5_UnescalatedConst!U50*'I2 Escalation factors'!O$5</f>
        <v>0</v>
      </c>
      <c r="S50" s="162">
        <f>Con5_UnescalatedConst!V50*'I2 Escalation factors'!P$5</f>
        <v>0</v>
      </c>
      <c r="T50" s="162">
        <f>Con5_UnescalatedConst!W50*'I2 Escalation factors'!Q$5</f>
        <v>0</v>
      </c>
      <c r="U50" s="162">
        <f>Con5_UnescalatedConst!X50*'I2 Escalation factors'!R$5</f>
        <v>0</v>
      </c>
      <c r="V50" s="162">
        <f>Con5_UnescalatedConst!Y50*'I2 Escalation factors'!S$5</f>
        <v>0</v>
      </c>
      <c r="W50" s="162">
        <f>Con5_UnescalatedConst!Z50*'I2 Escalation factors'!T$5</f>
        <v>0</v>
      </c>
      <c r="X50" s="162">
        <f>Con5_UnescalatedConst!AA50*'I2 Escalation factors'!U$5</f>
        <v>0</v>
      </c>
      <c r="Y50" s="162">
        <f>Con5_UnescalatedConst!AB50*'I2 Escalation factors'!V$5</f>
        <v>0</v>
      </c>
      <c r="Z50" s="162">
        <f>Con5_UnescalatedConst!AC50*'I2 Escalation factors'!W$5</f>
        <v>0</v>
      </c>
      <c r="AA50" s="162">
        <f>Con5_UnescalatedConst!AD50*'I2 Escalation factors'!X$5</f>
        <v>0</v>
      </c>
      <c r="AB50" s="162">
        <f>Con5_UnescalatedConst!AE50*'I2 Escalation factors'!Y$5</f>
        <v>0</v>
      </c>
      <c r="AC50" s="162">
        <f>Con5_UnescalatedConst!AF50*'I2 Escalation factors'!Z$5</f>
        <v>0</v>
      </c>
      <c r="AD50" s="162">
        <f>Con5_UnescalatedConst!AG50*'I2 Escalation factors'!AA$5</f>
        <v>0</v>
      </c>
      <c r="AE50" s="162">
        <f>Con5_UnescalatedConst!AH50*'I2 Escalation factors'!AB$5</f>
        <v>0</v>
      </c>
      <c r="AF50" s="162">
        <f>Con5_UnescalatedConst!AI50*'I2 Escalation factors'!AC$5</f>
        <v>0</v>
      </c>
      <c r="AG50" s="162">
        <f>Con5_UnescalatedConst!AJ50*'I2 Escalation factors'!AD$5</f>
        <v>0</v>
      </c>
      <c r="AH50" s="162">
        <f>Con5_UnescalatedConst!AK50*'I2 Escalation factors'!AE$5</f>
        <v>0</v>
      </c>
      <c r="AI50" s="162">
        <f>Con5_UnescalatedConst!AL50*'I2 Escalation factors'!AF$5</f>
        <v>0</v>
      </c>
      <c r="AJ50" s="162">
        <f>Con5_UnescalatedConst!AM50*'I2 Escalation factors'!AG$5</f>
        <v>0</v>
      </c>
      <c r="AK50" s="162">
        <f>Con5_UnescalatedConst!AN50*'I2 Escalation factors'!AH$5</f>
        <v>0</v>
      </c>
      <c r="AL50" s="162">
        <f>Con5_UnescalatedConst!AO50*'I2 Escalation factors'!AI$5</f>
        <v>0</v>
      </c>
      <c r="AM50" s="162">
        <f>Con5_UnescalatedConst!AP50*'I2 Escalation factors'!AJ$5</f>
        <v>0</v>
      </c>
      <c r="AN50" s="162">
        <f>Con5_UnescalatedConst!AQ50*'I2 Escalation factors'!AK$5</f>
        <v>0</v>
      </c>
      <c r="AO50" s="162">
        <f>Con5_UnescalatedConst!AR50*'I2 Escalation factors'!AL$5</f>
        <v>0</v>
      </c>
      <c r="AP50" s="162">
        <f t="shared" si="0"/>
        <v>0</v>
      </c>
      <c r="AQ50" s="162">
        <f t="shared" si="1"/>
        <v>0</v>
      </c>
    </row>
    <row r="51" spans="1:43" ht="36.75" x14ac:dyDescent="0.25">
      <c r="A51" s="75" t="str">
        <f>'I3 Project list'!A51</f>
        <v>Drury</v>
      </c>
      <c r="B51" s="75" t="str">
        <f>'I3 Project list'!C51</f>
        <v>Drury_30.1</v>
      </c>
      <c r="C51" s="75">
        <f>'I3 Project list'!B51</f>
        <v>30.1</v>
      </c>
      <c r="D51" s="144" t="str">
        <f>'I3 Project list'!D51</f>
        <v>2-lane internal collector between Fitzgerald &amp; Fielding Road E-W direction</v>
      </c>
      <c r="E51" s="144" t="str">
        <f>'I3 Project list'!E51</f>
        <v>2-lane collector- new collector with active mode on both sides + intersection improvements (TDM)</v>
      </c>
      <c r="F51" s="144">
        <f>Con5_UnescalatedConst!F51</f>
        <v>2032</v>
      </c>
      <c r="G51" s="144">
        <f>Con5_UnescalatedConst!H51</f>
        <v>2033</v>
      </c>
      <c r="H51" s="162">
        <f>Con5_UnescalatedConst!K51*'I2 Escalation factors'!E$5</f>
        <v>0</v>
      </c>
      <c r="I51" s="162">
        <f>Con5_UnescalatedConst!L51*'I2 Escalation factors'!F$5</f>
        <v>0</v>
      </c>
      <c r="J51" s="162">
        <f>Con5_UnescalatedConst!M51*'I2 Escalation factors'!G$5</f>
        <v>0</v>
      </c>
      <c r="K51" s="162">
        <f>Con5_UnescalatedConst!N51*'I2 Escalation factors'!H$5</f>
        <v>0</v>
      </c>
      <c r="L51" s="162">
        <f>Con5_UnescalatedConst!O51*'I2 Escalation factors'!I$5</f>
        <v>0</v>
      </c>
      <c r="M51" s="162">
        <f>Con5_UnescalatedConst!P51*'I2 Escalation factors'!J$5</f>
        <v>0</v>
      </c>
      <c r="N51" s="162">
        <f>Con5_UnescalatedConst!Q51*'I2 Escalation factors'!K$5</f>
        <v>0</v>
      </c>
      <c r="O51" s="162">
        <f>Con5_UnescalatedConst!R51*'I2 Escalation factors'!L$5</f>
        <v>0</v>
      </c>
      <c r="P51" s="162">
        <f>Con5_UnescalatedConst!S51*'I2 Escalation factors'!M$5</f>
        <v>0</v>
      </c>
      <c r="Q51" s="162">
        <f>Con5_UnescalatedConst!T51*'I2 Escalation factors'!N$5</f>
        <v>0</v>
      </c>
      <c r="R51" s="162">
        <f>Con5_UnescalatedConst!U51*'I2 Escalation factors'!O$5</f>
        <v>2326409.3983730352</v>
      </c>
      <c r="S51" s="162">
        <f>Con5_UnescalatedConst!V51*'I2 Escalation factors'!P$5</f>
        <v>23767232.889069393</v>
      </c>
      <c r="T51" s="162">
        <f>Con5_UnescalatedConst!W51*'I2 Escalation factors'!Q$5</f>
        <v>0</v>
      </c>
      <c r="U51" s="162">
        <f>Con5_UnescalatedConst!X51*'I2 Escalation factors'!R$5</f>
        <v>0</v>
      </c>
      <c r="V51" s="162">
        <f>Con5_UnescalatedConst!Y51*'I2 Escalation factors'!S$5</f>
        <v>0</v>
      </c>
      <c r="W51" s="162">
        <f>Con5_UnescalatedConst!Z51*'I2 Escalation factors'!T$5</f>
        <v>0</v>
      </c>
      <c r="X51" s="162">
        <f>Con5_UnescalatedConst!AA51*'I2 Escalation factors'!U$5</f>
        <v>0</v>
      </c>
      <c r="Y51" s="162">
        <f>Con5_UnescalatedConst!AB51*'I2 Escalation factors'!V$5</f>
        <v>0</v>
      </c>
      <c r="Z51" s="162">
        <f>Con5_UnescalatedConst!AC51*'I2 Escalation factors'!W$5</f>
        <v>0</v>
      </c>
      <c r="AA51" s="162">
        <f>Con5_UnescalatedConst!AD51*'I2 Escalation factors'!X$5</f>
        <v>0</v>
      </c>
      <c r="AB51" s="162">
        <f>Con5_UnescalatedConst!AE51*'I2 Escalation factors'!Y$5</f>
        <v>0</v>
      </c>
      <c r="AC51" s="162">
        <f>Con5_UnescalatedConst!AF51*'I2 Escalation factors'!Z$5</f>
        <v>0</v>
      </c>
      <c r="AD51" s="162">
        <f>Con5_UnescalatedConst!AG51*'I2 Escalation factors'!AA$5</f>
        <v>0</v>
      </c>
      <c r="AE51" s="162">
        <f>Con5_UnescalatedConst!AH51*'I2 Escalation factors'!AB$5</f>
        <v>0</v>
      </c>
      <c r="AF51" s="162">
        <f>Con5_UnescalatedConst!AI51*'I2 Escalation factors'!AC$5</f>
        <v>0</v>
      </c>
      <c r="AG51" s="162">
        <f>Con5_UnescalatedConst!AJ51*'I2 Escalation factors'!AD$5</f>
        <v>0</v>
      </c>
      <c r="AH51" s="162">
        <f>Con5_UnescalatedConst!AK51*'I2 Escalation factors'!AE$5</f>
        <v>0</v>
      </c>
      <c r="AI51" s="162">
        <f>Con5_UnescalatedConst!AL51*'I2 Escalation factors'!AF$5</f>
        <v>0</v>
      </c>
      <c r="AJ51" s="162">
        <f>Con5_UnescalatedConst!AM51*'I2 Escalation factors'!AG$5</f>
        <v>0</v>
      </c>
      <c r="AK51" s="162">
        <f>Con5_UnescalatedConst!AN51*'I2 Escalation factors'!AH$5</f>
        <v>0</v>
      </c>
      <c r="AL51" s="162">
        <f>Con5_UnescalatedConst!AO51*'I2 Escalation factors'!AI$5</f>
        <v>0</v>
      </c>
      <c r="AM51" s="162">
        <f>Con5_UnescalatedConst!AP51*'I2 Escalation factors'!AJ$5</f>
        <v>0</v>
      </c>
      <c r="AN51" s="162">
        <f>Con5_UnescalatedConst!AQ51*'I2 Escalation factors'!AK$5</f>
        <v>0</v>
      </c>
      <c r="AO51" s="162">
        <f>Con5_UnescalatedConst!AR51*'I2 Escalation factors'!AL$5</f>
        <v>0</v>
      </c>
      <c r="AP51" s="162">
        <f t="shared" si="0"/>
        <v>26093642.287442427</v>
      </c>
      <c r="AQ51" s="162">
        <f t="shared" si="1"/>
        <v>26093642.287442427</v>
      </c>
    </row>
    <row r="52" spans="1:43" ht="36.75" x14ac:dyDescent="0.25">
      <c r="A52" s="75" t="str">
        <f>'I3 Project list'!A52</f>
        <v>Drury</v>
      </c>
      <c r="B52" s="75" t="str">
        <f>'I3 Project list'!C52</f>
        <v>Drury_30.2</v>
      </c>
      <c r="C52" s="75">
        <f>'I3 Project list'!B52</f>
        <v>30.2</v>
      </c>
      <c r="D52" s="144" t="str">
        <f>'I3 Project list'!D52</f>
        <v>2-lane internal collector between Fielding Road &amp; Drury Hills E-W direction</v>
      </c>
      <c r="E52" s="144" t="str">
        <f>'I3 Project list'!E52</f>
        <v>2-lane collector- new collector with active mode on both sides + intersection improvements (TDM)</v>
      </c>
      <c r="F52" s="144">
        <f>Con5_UnescalatedConst!F52</f>
        <v>2038</v>
      </c>
      <c r="G52" s="144">
        <f>Con5_UnescalatedConst!H52</f>
        <v>2039</v>
      </c>
      <c r="H52" s="162">
        <f>Con5_UnescalatedConst!K52*'I2 Escalation factors'!E$5</f>
        <v>0</v>
      </c>
      <c r="I52" s="162">
        <f>Con5_UnescalatedConst!L52*'I2 Escalation factors'!F$5</f>
        <v>0</v>
      </c>
      <c r="J52" s="162">
        <f>Con5_UnescalatedConst!M52*'I2 Escalation factors'!G$5</f>
        <v>0</v>
      </c>
      <c r="K52" s="162">
        <f>Con5_UnescalatedConst!N52*'I2 Escalation factors'!H$5</f>
        <v>0</v>
      </c>
      <c r="L52" s="162">
        <f>Con5_UnescalatedConst!O52*'I2 Escalation factors'!I$5</f>
        <v>0</v>
      </c>
      <c r="M52" s="162">
        <f>Con5_UnescalatedConst!P52*'I2 Escalation factors'!J$5</f>
        <v>0</v>
      </c>
      <c r="N52" s="162">
        <f>Con5_UnescalatedConst!Q52*'I2 Escalation factors'!K$5</f>
        <v>0</v>
      </c>
      <c r="O52" s="162">
        <f>Con5_UnescalatedConst!R52*'I2 Escalation factors'!L$5</f>
        <v>0</v>
      </c>
      <c r="P52" s="162">
        <f>Con5_UnescalatedConst!S52*'I2 Escalation factors'!M$5</f>
        <v>0</v>
      </c>
      <c r="Q52" s="162">
        <f>Con5_UnescalatedConst!T52*'I2 Escalation factors'!N$5</f>
        <v>0</v>
      </c>
      <c r="R52" s="162">
        <f>Con5_UnescalatedConst!U52*'I2 Escalation factors'!O$5</f>
        <v>0</v>
      </c>
      <c r="S52" s="162">
        <f>Con5_UnescalatedConst!V52*'I2 Escalation factors'!P$5</f>
        <v>0</v>
      </c>
      <c r="T52" s="162">
        <f>Con5_UnescalatedConst!W52*'I2 Escalation factors'!Q$5</f>
        <v>0</v>
      </c>
      <c r="U52" s="162">
        <f>Con5_UnescalatedConst!X52*'I2 Escalation factors'!R$5</f>
        <v>0</v>
      </c>
      <c r="V52" s="162">
        <f>Con5_UnescalatedConst!Y52*'I2 Escalation factors'!S$5</f>
        <v>0</v>
      </c>
      <c r="W52" s="162">
        <f>Con5_UnescalatedConst!Z52*'I2 Escalation factors'!T$5</f>
        <v>0</v>
      </c>
      <c r="X52" s="162">
        <f>Con5_UnescalatedConst!AA52*'I2 Escalation factors'!U$5</f>
        <v>5803079.8601038856</v>
      </c>
      <c r="Y52" s="162">
        <f>Con5_UnescalatedConst!AB52*'I2 Escalation factors'!V$5</f>
        <v>59285846.508964956</v>
      </c>
      <c r="Z52" s="162">
        <f>Con5_UnescalatedConst!AC52*'I2 Escalation factors'!W$5</f>
        <v>0</v>
      </c>
      <c r="AA52" s="162">
        <f>Con5_UnescalatedConst!AD52*'I2 Escalation factors'!X$5</f>
        <v>0</v>
      </c>
      <c r="AB52" s="162">
        <f>Con5_UnescalatedConst!AE52*'I2 Escalation factors'!Y$5</f>
        <v>0</v>
      </c>
      <c r="AC52" s="162">
        <f>Con5_UnescalatedConst!AF52*'I2 Escalation factors'!Z$5</f>
        <v>0</v>
      </c>
      <c r="AD52" s="162">
        <f>Con5_UnescalatedConst!AG52*'I2 Escalation factors'!AA$5</f>
        <v>0</v>
      </c>
      <c r="AE52" s="162">
        <f>Con5_UnescalatedConst!AH52*'I2 Escalation factors'!AB$5</f>
        <v>0</v>
      </c>
      <c r="AF52" s="162">
        <f>Con5_UnescalatedConst!AI52*'I2 Escalation factors'!AC$5</f>
        <v>0</v>
      </c>
      <c r="AG52" s="162">
        <f>Con5_UnescalatedConst!AJ52*'I2 Escalation factors'!AD$5</f>
        <v>0</v>
      </c>
      <c r="AH52" s="162">
        <f>Con5_UnescalatedConst!AK52*'I2 Escalation factors'!AE$5</f>
        <v>0</v>
      </c>
      <c r="AI52" s="162">
        <f>Con5_UnescalatedConst!AL52*'I2 Escalation factors'!AF$5</f>
        <v>0</v>
      </c>
      <c r="AJ52" s="162">
        <f>Con5_UnescalatedConst!AM52*'I2 Escalation factors'!AG$5</f>
        <v>0</v>
      </c>
      <c r="AK52" s="162">
        <f>Con5_UnescalatedConst!AN52*'I2 Escalation factors'!AH$5</f>
        <v>0</v>
      </c>
      <c r="AL52" s="162">
        <f>Con5_UnescalatedConst!AO52*'I2 Escalation factors'!AI$5</f>
        <v>0</v>
      </c>
      <c r="AM52" s="162">
        <f>Con5_UnescalatedConst!AP52*'I2 Escalation factors'!AJ$5</f>
        <v>0</v>
      </c>
      <c r="AN52" s="162">
        <f>Con5_UnescalatedConst!AQ52*'I2 Escalation factors'!AK$5</f>
        <v>0</v>
      </c>
      <c r="AO52" s="162">
        <f>Con5_UnescalatedConst!AR52*'I2 Escalation factors'!AL$5</f>
        <v>0</v>
      </c>
      <c r="AP52" s="162">
        <f t="shared" si="0"/>
        <v>65088926.369068839</v>
      </c>
      <c r="AQ52" s="162">
        <f t="shared" si="1"/>
        <v>65088926.369068839</v>
      </c>
    </row>
    <row r="53" spans="1:43" ht="36.75" x14ac:dyDescent="0.25">
      <c r="A53" s="75" t="str">
        <f>'I3 Project list'!A53</f>
        <v>Drury</v>
      </c>
      <c r="B53" s="75" t="str">
        <f>'I3 Project list'!C53</f>
        <v>Drury_31</v>
      </c>
      <c r="C53" s="75">
        <f>'I3 Project list'!B53</f>
        <v>31</v>
      </c>
      <c r="D53" s="144" t="str">
        <f>'I3 Project list'!D53</f>
        <v>Upgrades on Cossey Rd between Fitzgerald &amp; Waihoehoe Rd</v>
      </c>
      <c r="E53" s="144" t="str">
        <f>'I3 Project list'!E53</f>
        <v>2-lane urban - upgrade existing roadwith active modes on both sides / Mill Road design ?</v>
      </c>
      <c r="F53" s="144">
        <f>Con5_UnescalatedConst!F53</f>
        <v>2038</v>
      </c>
      <c r="G53" s="144">
        <f>Con5_UnescalatedConst!H53</f>
        <v>2039</v>
      </c>
      <c r="H53" s="162">
        <f>Con5_UnescalatedConst!K53*'I2 Escalation factors'!E$5</f>
        <v>0</v>
      </c>
      <c r="I53" s="162">
        <f>Con5_UnescalatedConst!L53*'I2 Escalation factors'!F$5</f>
        <v>0</v>
      </c>
      <c r="J53" s="162">
        <f>Con5_UnescalatedConst!M53*'I2 Escalation factors'!G$5</f>
        <v>0</v>
      </c>
      <c r="K53" s="162">
        <f>Con5_UnescalatedConst!N53*'I2 Escalation factors'!H$5</f>
        <v>0</v>
      </c>
      <c r="L53" s="162">
        <f>Con5_UnescalatedConst!O53*'I2 Escalation factors'!I$5</f>
        <v>0</v>
      </c>
      <c r="M53" s="162">
        <f>Con5_UnescalatedConst!P53*'I2 Escalation factors'!J$5</f>
        <v>0</v>
      </c>
      <c r="N53" s="162">
        <f>Con5_UnescalatedConst!Q53*'I2 Escalation factors'!K$5</f>
        <v>0</v>
      </c>
      <c r="O53" s="162">
        <f>Con5_UnescalatedConst!R53*'I2 Escalation factors'!L$5</f>
        <v>0</v>
      </c>
      <c r="P53" s="162">
        <f>Con5_UnescalatedConst!S53*'I2 Escalation factors'!M$5</f>
        <v>0</v>
      </c>
      <c r="Q53" s="162">
        <f>Con5_UnescalatedConst!T53*'I2 Escalation factors'!N$5</f>
        <v>0</v>
      </c>
      <c r="R53" s="162">
        <f>Con5_UnescalatedConst!U53*'I2 Escalation factors'!O$5</f>
        <v>0</v>
      </c>
      <c r="S53" s="162">
        <f>Con5_UnescalatedConst!V53*'I2 Escalation factors'!P$5</f>
        <v>0</v>
      </c>
      <c r="T53" s="162">
        <f>Con5_UnescalatedConst!W53*'I2 Escalation factors'!Q$5</f>
        <v>0</v>
      </c>
      <c r="U53" s="162">
        <f>Con5_UnescalatedConst!X53*'I2 Escalation factors'!R$5</f>
        <v>0</v>
      </c>
      <c r="V53" s="162">
        <f>Con5_UnescalatedConst!Y53*'I2 Escalation factors'!S$5</f>
        <v>0</v>
      </c>
      <c r="W53" s="162">
        <f>Con5_UnescalatedConst!Z53*'I2 Escalation factors'!T$5</f>
        <v>0</v>
      </c>
      <c r="X53" s="162">
        <f>Con5_UnescalatedConst!AA53*'I2 Escalation factors'!U$5</f>
        <v>1750796.2979369713</v>
      </c>
      <c r="Y53" s="162">
        <f>Con5_UnescalatedConst!AB53*'I2 Escalation factors'!V$5</f>
        <v>17886612.469623536</v>
      </c>
      <c r="Z53" s="162">
        <f>Con5_UnescalatedConst!AC53*'I2 Escalation factors'!W$5</f>
        <v>0</v>
      </c>
      <c r="AA53" s="162">
        <f>Con5_UnescalatedConst!AD53*'I2 Escalation factors'!X$5</f>
        <v>0</v>
      </c>
      <c r="AB53" s="162">
        <f>Con5_UnescalatedConst!AE53*'I2 Escalation factors'!Y$5</f>
        <v>0</v>
      </c>
      <c r="AC53" s="162">
        <f>Con5_UnescalatedConst!AF53*'I2 Escalation factors'!Z$5</f>
        <v>0</v>
      </c>
      <c r="AD53" s="162">
        <f>Con5_UnescalatedConst!AG53*'I2 Escalation factors'!AA$5</f>
        <v>0</v>
      </c>
      <c r="AE53" s="162">
        <f>Con5_UnescalatedConst!AH53*'I2 Escalation factors'!AB$5</f>
        <v>0</v>
      </c>
      <c r="AF53" s="162">
        <f>Con5_UnescalatedConst!AI53*'I2 Escalation factors'!AC$5</f>
        <v>0</v>
      </c>
      <c r="AG53" s="162">
        <f>Con5_UnescalatedConst!AJ53*'I2 Escalation factors'!AD$5</f>
        <v>0</v>
      </c>
      <c r="AH53" s="162">
        <f>Con5_UnescalatedConst!AK53*'I2 Escalation factors'!AE$5</f>
        <v>0</v>
      </c>
      <c r="AI53" s="162">
        <f>Con5_UnescalatedConst!AL53*'I2 Escalation factors'!AF$5</f>
        <v>0</v>
      </c>
      <c r="AJ53" s="162">
        <f>Con5_UnescalatedConst!AM53*'I2 Escalation factors'!AG$5</f>
        <v>0</v>
      </c>
      <c r="AK53" s="162">
        <f>Con5_UnescalatedConst!AN53*'I2 Escalation factors'!AH$5</f>
        <v>0</v>
      </c>
      <c r="AL53" s="162">
        <f>Con5_UnescalatedConst!AO53*'I2 Escalation factors'!AI$5</f>
        <v>0</v>
      </c>
      <c r="AM53" s="162">
        <f>Con5_UnescalatedConst!AP53*'I2 Escalation factors'!AJ$5</f>
        <v>0</v>
      </c>
      <c r="AN53" s="162">
        <f>Con5_UnescalatedConst!AQ53*'I2 Escalation factors'!AK$5</f>
        <v>0</v>
      </c>
      <c r="AO53" s="162">
        <f>Con5_UnescalatedConst!AR53*'I2 Escalation factors'!AL$5</f>
        <v>0</v>
      </c>
      <c r="AP53" s="162">
        <f t="shared" si="0"/>
        <v>19637408.767560508</v>
      </c>
      <c r="AQ53" s="162">
        <f t="shared" si="1"/>
        <v>19637408.767560508</v>
      </c>
    </row>
    <row r="54" spans="1:43" ht="24.75" x14ac:dyDescent="0.25">
      <c r="A54" s="75" t="str">
        <f>'I3 Project list'!A54</f>
        <v>Drury</v>
      </c>
      <c r="B54" s="75" t="str">
        <f>'I3 Project list'!C54</f>
        <v>Drury_32</v>
      </c>
      <c r="C54" s="75">
        <f>'I3 Project list'!B54</f>
        <v>32</v>
      </c>
      <c r="D54" s="144" t="str">
        <f>'I3 Project list'!D54</f>
        <v>New Intersection on Cossey Rd/Waihoehoe Rd</v>
      </c>
      <c r="E54" s="144" t="str">
        <f>'I3 Project list'!E54</f>
        <v>Assume 1 simple roundabout intesection</v>
      </c>
      <c r="F54" s="144">
        <f>Con5_UnescalatedConst!F54</f>
        <v>2038</v>
      </c>
      <c r="G54" s="144">
        <f>Con5_UnescalatedConst!H54</f>
        <v>2039</v>
      </c>
      <c r="H54" s="162">
        <f>Con5_UnescalatedConst!K54*'I2 Escalation factors'!E$5</f>
        <v>0</v>
      </c>
      <c r="I54" s="162">
        <f>Con5_UnescalatedConst!L54*'I2 Escalation factors'!F$5</f>
        <v>0</v>
      </c>
      <c r="J54" s="162">
        <f>Con5_UnescalatedConst!M54*'I2 Escalation factors'!G$5</f>
        <v>0</v>
      </c>
      <c r="K54" s="162">
        <f>Con5_UnescalatedConst!N54*'I2 Escalation factors'!H$5</f>
        <v>0</v>
      </c>
      <c r="L54" s="162">
        <f>Con5_UnescalatedConst!O54*'I2 Escalation factors'!I$5</f>
        <v>0</v>
      </c>
      <c r="M54" s="162">
        <f>Con5_UnescalatedConst!P54*'I2 Escalation factors'!J$5</f>
        <v>0</v>
      </c>
      <c r="N54" s="162">
        <f>Con5_UnescalatedConst!Q54*'I2 Escalation factors'!K$5</f>
        <v>0</v>
      </c>
      <c r="O54" s="162">
        <f>Con5_UnescalatedConst!R54*'I2 Escalation factors'!L$5</f>
        <v>0</v>
      </c>
      <c r="P54" s="162">
        <f>Con5_UnescalatedConst!S54*'I2 Escalation factors'!M$5</f>
        <v>0</v>
      </c>
      <c r="Q54" s="162">
        <f>Con5_UnescalatedConst!T54*'I2 Escalation factors'!N$5</f>
        <v>0</v>
      </c>
      <c r="R54" s="162">
        <f>Con5_UnescalatedConst!U54*'I2 Escalation factors'!O$5</f>
        <v>0</v>
      </c>
      <c r="S54" s="162">
        <f>Con5_UnescalatedConst!V54*'I2 Escalation factors'!P$5</f>
        <v>0</v>
      </c>
      <c r="T54" s="162">
        <f>Con5_UnescalatedConst!W54*'I2 Escalation factors'!Q$5</f>
        <v>0</v>
      </c>
      <c r="U54" s="162">
        <f>Con5_UnescalatedConst!X54*'I2 Escalation factors'!R$5</f>
        <v>0</v>
      </c>
      <c r="V54" s="162">
        <f>Con5_UnescalatedConst!Y54*'I2 Escalation factors'!S$5</f>
        <v>0</v>
      </c>
      <c r="W54" s="162">
        <f>Con5_UnescalatedConst!Z54*'I2 Escalation factors'!T$5</f>
        <v>0</v>
      </c>
      <c r="X54" s="162">
        <f>Con5_UnescalatedConst!AA54*'I2 Escalation factors'!U$5</f>
        <v>1164960.8072081411</v>
      </c>
      <c r="Y54" s="162">
        <f>Con5_UnescalatedConst!AB54*'I2 Escalation factors'!V$5</f>
        <v>11901557.323022153</v>
      </c>
      <c r="Z54" s="162">
        <f>Con5_UnescalatedConst!AC54*'I2 Escalation factors'!W$5</f>
        <v>0</v>
      </c>
      <c r="AA54" s="162">
        <f>Con5_UnescalatedConst!AD54*'I2 Escalation factors'!X$5</f>
        <v>0</v>
      </c>
      <c r="AB54" s="162">
        <f>Con5_UnescalatedConst!AE54*'I2 Escalation factors'!Y$5</f>
        <v>0</v>
      </c>
      <c r="AC54" s="162">
        <f>Con5_UnescalatedConst!AF54*'I2 Escalation factors'!Z$5</f>
        <v>0</v>
      </c>
      <c r="AD54" s="162">
        <f>Con5_UnescalatedConst!AG54*'I2 Escalation factors'!AA$5</f>
        <v>0</v>
      </c>
      <c r="AE54" s="162">
        <f>Con5_UnescalatedConst!AH54*'I2 Escalation factors'!AB$5</f>
        <v>0</v>
      </c>
      <c r="AF54" s="162">
        <f>Con5_UnescalatedConst!AI54*'I2 Escalation factors'!AC$5</f>
        <v>0</v>
      </c>
      <c r="AG54" s="162">
        <f>Con5_UnescalatedConst!AJ54*'I2 Escalation factors'!AD$5</f>
        <v>0</v>
      </c>
      <c r="AH54" s="162">
        <f>Con5_UnescalatedConst!AK54*'I2 Escalation factors'!AE$5</f>
        <v>0</v>
      </c>
      <c r="AI54" s="162">
        <f>Con5_UnescalatedConst!AL54*'I2 Escalation factors'!AF$5</f>
        <v>0</v>
      </c>
      <c r="AJ54" s="162">
        <f>Con5_UnescalatedConst!AM54*'I2 Escalation factors'!AG$5</f>
        <v>0</v>
      </c>
      <c r="AK54" s="162">
        <f>Con5_UnescalatedConst!AN54*'I2 Escalation factors'!AH$5</f>
        <v>0</v>
      </c>
      <c r="AL54" s="162">
        <f>Con5_UnescalatedConst!AO54*'I2 Escalation factors'!AI$5</f>
        <v>0</v>
      </c>
      <c r="AM54" s="162">
        <f>Con5_UnescalatedConst!AP54*'I2 Escalation factors'!AJ$5</f>
        <v>0</v>
      </c>
      <c r="AN54" s="162">
        <f>Con5_UnescalatedConst!AQ54*'I2 Escalation factors'!AK$5</f>
        <v>0</v>
      </c>
      <c r="AO54" s="162">
        <f>Con5_UnescalatedConst!AR54*'I2 Escalation factors'!AL$5</f>
        <v>0</v>
      </c>
      <c r="AP54" s="162">
        <f t="shared" si="0"/>
        <v>13066518.130230295</v>
      </c>
      <c r="AQ54" s="162">
        <f t="shared" si="1"/>
        <v>13066518.130230295</v>
      </c>
    </row>
    <row r="55" spans="1:43" ht="36.75" x14ac:dyDescent="0.25">
      <c r="A55" s="75" t="str">
        <f>'I3 Project list'!A55</f>
        <v>Drury</v>
      </c>
      <c r="B55" s="75" t="str">
        <f>'I3 Project list'!C55</f>
        <v>Drury_33</v>
      </c>
      <c r="C55" s="75">
        <f>'I3 Project list'!B55</f>
        <v>33</v>
      </c>
      <c r="D55" s="144" t="str">
        <f>'I3 Project list'!D55</f>
        <v>Upgrade Fitzgerald Rd from project 7 to Brookefield Rd</v>
      </c>
      <c r="E55" s="144" t="str">
        <f>'I3 Project list'!E55</f>
        <v>2-lane urban- upgrade existing road layout to 2-lane urban with active modes on both sides (TDM )</v>
      </c>
      <c r="F55" s="144">
        <f>Con5_UnescalatedConst!F55</f>
        <v>2055</v>
      </c>
      <c r="G55" s="144">
        <f>Con5_UnescalatedConst!H55</f>
        <v>2056</v>
      </c>
      <c r="H55" s="162">
        <f>Con5_UnescalatedConst!K55*'I2 Escalation factors'!E$5</f>
        <v>0</v>
      </c>
      <c r="I55" s="162">
        <f>Con5_UnescalatedConst!L55*'I2 Escalation factors'!F$5</f>
        <v>0</v>
      </c>
      <c r="J55" s="162">
        <f>Con5_UnescalatedConst!M55*'I2 Escalation factors'!G$5</f>
        <v>0</v>
      </c>
      <c r="K55" s="162">
        <f>Con5_UnescalatedConst!N55*'I2 Escalation factors'!H$5</f>
        <v>0</v>
      </c>
      <c r="L55" s="162">
        <f>Con5_UnescalatedConst!O55*'I2 Escalation factors'!I$5</f>
        <v>0</v>
      </c>
      <c r="M55" s="162">
        <f>Con5_UnescalatedConst!P55*'I2 Escalation factors'!J$5</f>
        <v>0</v>
      </c>
      <c r="N55" s="162">
        <f>Con5_UnescalatedConst!Q55*'I2 Escalation factors'!K$5</f>
        <v>0</v>
      </c>
      <c r="O55" s="162">
        <f>Con5_UnescalatedConst!R55*'I2 Escalation factors'!L$5</f>
        <v>0</v>
      </c>
      <c r="P55" s="162">
        <f>Con5_UnescalatedConst!S55*'I2 Escalation factors'!M$5</f>
        <v>0</v>
      </c>
      <c r="Q55" s="162">
        <f>Con5_UnescalatedConst!T55*'I2 Escalation factors'!N$5</f>
        <v>0</v>
      </c>
      <c r="R55" s="162">
        <f>Con5_UnescalatedConst!U55*'I2 Escalation factors'!O$5</f>
        <v>0</v>
      </c>
      <c r="S55" s="162">
        <f>Con5_UnescalatedConst!V55*'I2 Escalation factors'!P$5</f>
        <v>0</v>
      </c>
      <c r="T55" s="162">
        <f>Con5_UnescalatedConst!W55*'I2 Escalation factors'!Q$5</f>
        <v>0</v>
      </c>
      <c r="U55" s="162">
        <f>Con5_UnescalatedConst!X55*'I2 Escalation factors'!R$5</f>
        <v>0</v>
      </c>
      <c r="V55" s="162">
        <f>Con5_UnescalatedConst!Y55*'I2 Escalation factors'!S$5</f>
        <v>0</v>
      </c>
      <c r="W55" s="162">
        <f>Con5_UnescalatedConst!Z55*'I2 Escalation factors'!T$5</f>
        <v>0</v>
      </c>
      <c r="X55" s="162">
        <f>Con5_UnescalatedConst!AA55*'I2 Escalation factors'!U$5</f>
        <v>0</v>
      </c>
      <c r="Y55" s="162">
        <f>Con5_UnescalatedConst!AB55*'I2 Escalation factors'!V$5</f>
        <v>0</v>
      </c>
      <c r="Z55" s="162">
        <f>Con5_UnescalatedConst!AC55*'I2 Escalation factors'!W$5</f>
        <v>0</v>
      </c>
      <c r="AA55" s="162">
        <f>Con5_UnescalatedConst!AD55*'I2 Escalation factors'!X$5</f>
        <v>0</v>
      </c>
      <c r="AB55" s="162">
        <f>Con5_UnescalatedConst!AE55*'I2 Escalation factors'!Y$5</f>
        <v>0</v>
      </c>
      <c r="AC55" s="162">
        <f>Con5_UnescalatedConst!AF55*'I2 Escalation factors'!Z$5</f>
        <v>0</v>
      </c>
      <c r="AD55" s="162">
        <f>Con5_UnescalatedConst!AG55*'I2 Escalation factors'!AA$5</f>
        <v>0</v>
      </c>
      <c r="AE55" s="162">
        <f>Con5_UnescalatedConst!AH55*'I2 Escalation factors'!AB$5</f>
        <v>0</v>
      </c>
      <c r="AF55" s="162">
        <f>Con5_UnescalatedConst!AI55*'I2 Escalation factors'!AC$5</f>
        <v>0</v>
      </c>
      <c r="AG55" s="162">
        <f>Con5_UnescalatedConst!AJ55*'I2 Escalation factors'!AD$5</f>
        <v>0</v>
      </c>
      <c r="AH55" s="162">
        <f>Con5_UnescalatedConst!AK55*'I2 Escalation factors'!AE$5</f>
        <v>0</v>
      </c>
      <c r="AI55" s="162">
        <f>Con5_UnescalatedConst!AL55*'I2 Escalation factors'!AF$5</f>
        <v>0</v>
      </c>
      <c r="AJ55" s="162">
        <f>Con5_UnescalatedConst!AM55*'I2 Escalation factors'!AG$5</f>
        <v>0</v>
      </c>
      <c r="AK55" s="162">
        <f>Con5_UnescalatedConst!AN55*'I2 Escalation factors'!AH$5</f>
        <v>0</v>
      </c>
      <c r="AL55" s="162">
        <f>Con5_UnescalatedConst!AO55*'I2 Escalation factors'!AI$5</f>
        <v>0</v>
      </c>
      <c r="AM55" s="162">
        <f>Con5_UnescalatedConst!AP55*'I2 Escalation factors'!AJ$5</f>
        <v>0</v>
      </c>
      <c r="AN55" s="162">
        <f>Con5_UnescalatedConst!AQ55*'I2 Escalation factors'!AK$5</f>
        <v>0</v>
      </c>
      <c r="AO55" s="162">
        <f>Con5_UnescalatedConst!AR55*'I2 Escalation factors'!AL$5</f>
        <v>1202080.5702197794</v>
      </c>
      <c r="AP55" s="162">
        <f t="shared" si="0"/>
        <v>1202080.5702197794</v>
      </c>
      <c r="AQ55" s="162">
        <f t="shared" si="1"/>
        <v>0</v>
      </c>
    </row>
    <row r="56" spans="1:43" ht="36.75" x14ac:dyDescent="0.25">
      <c r="A56" s="75" t="str">
        <f>'I3 Project list'!A56</f>
        <v>Drury</v>
      </c>
      <c r="B56" s="75" t="str">
        <f>'I3 Project list'!C56</f>
        <v>Drury_34</v>
      </c>
      <c r="C56" s="75">
        <f>'I3 Project list'!B56</f>
        <v>34</v>
      </c>
      <c r="D56" s="144" t="str">
        <f>'I3 Project list'!D56</f>
        <v>New Drury Interchange connection to Kiwi development</v>
      </c>
      <c r="E56" s="144" t="str">
        <f>'I3 Project list'!E56</f>
        <v>2-lane urban- new road layout with active modes on both sides (TDM)</v>
      </c>
      <c r="F56" s="144">
        <f>Con5_UnescalatedConst!F56</f>
        <v>2033</v>
      </c>
      <c r="G56" s="144">
        <f>Con5_UnescalatedConst!H56</f>
        <v>2034</v>
      </c>
      <c r="H56" s="162">
        <f>Con5_UnescalatedConst!K56*'I2 Escalation factors'!E$5</f>
        <v>0</v>
      </c>
      <c r="I56" s="162">
        <f>Con5_UnescalatedConst!L56*'I2 Escalation factors'!F$5</f>
        <v>0</v>
      </c>
      <c r="J56" s="162">
        <f>Con5_UnescalatedConst!M56*'I2 Escalation factors'!G$5</f>
        <v>0</v>
      </c>
      <c r="K56" s="162">
        <f>Con5_UnescalatedConst!N56*'I2 Escalation factors'!H$5</f>
        <v>0</v>
      </c>
      <c r="L56" s="162">
        <f>Con5_UnescalatedConst!O56*'I2 Escalation factors'!I$5</f>
        <v>0</v>
      </c>
      <c r="M56" s="162">
        <f>Con5_UnescalatedConst!P56*'I2 Escalation factors'!J$5</f>
        <v>0</v>
      </c>
      <c r="N56" s="162">
        <f>Con5_UnescalatedConst!Q56*'I2 Escalation factors'!K$5</f>
        <v>0</v>
      </c>
      <c r="O56" s="162">
        <f>Con5_UnescalatedConst!R56*'I2 Escalation factors'!L$5</f>
        <v>0</v>
      </c>
      <c r="P56" s="162">
        <f>Con5_UnescalatedConst!S56*'I2 Escalation factors'!M$5</f>
        <v>0</v>
      </c>
      <c r="Q56" s="162">
        <f>Con5_UnescalatedConst!T56*'I2 Escalation factors'!N$5</f>
        <v>0</v>
      </c>
      <c r="R56" s="162">
        <f>Con5_UnescalatedConst!U56*'I2 Escalation factors'!O$5</f>
        <v>0</v>
      </c>
      <c r="S56" s="162">
        <f>Con5_UnescalatedConst!V56*'I2 Escalation factors'!P$5</f>
        <v>0</v>
      </c>
      <c r="T56" s="162">
        <f>Con5_UnescalatedConst!W56*'I2 Escalation factors'!Q$5</f>
        <v>0</v>
      </c>
      <c r="U56" s="162">
        <f>Con5_UnescalatedConst!X56*'I2 Escalation factors'!R$5</f>
        <v>0</v>
      </c>
      <c r="V56" s="162">
        <f>Con5_UnescalatedConst!Y56*'I2 Escalation factors'!S$5</f>
        <v>0</v>
      </c>
      <c r="W56" s="162">
        <f>Con5_UnescalatedConst!Z56*'I2 Escalation factors'!T$5</f>
        <v>0</v>
      </c>
      <c r="X56" s="162">
        <f>Con5_UnescalatedConst!AA56*'I2 Escalation factors'!U$5</f>
        <v>0</v>
      </c>
      <c r="Y56" s="162">
        <f>Con5_UnescalatedConst!AB56*'I2 Escalation factors'!V$5</f>
        <v>0</v>
      </c>
      <c r="Z56" s="162">
        <f>Con5_UnescalatedConst!AC56*'I2 Escalation factors'!W$5</f>
        <v>0</v>
      </c>
      <c r="AA56" s="162">
        <f>Con5_UnescalatedConst!AD56*'I2 Escalation factors'!X$5</f>
        <v>0</v>
      </c>
      <c r="AB56" s="162">
        <f>Con5_UnescalatedConst!AE56*'I2 Escalation factors'!Y$5</f>
        <v>0</v>
      </c>
      <c r="AC56" s="162">
        <f>Con5_UnescalatedConst!AF56*'I2 Escalation factors'!Z$5</f>
        <v>0</v>
      </c>
      <c r="AD56" s="162">
        <f>Con5_UnescalatedConst!AG56*'I2 Escalation factors'!AA$5</f>
        <v>0</v>
      </c>
      <c r="AE56" s="162">
        <f>Con5_UnescalatedConst!AH56*'I2 Escalation factors'!AB$5</f>
        <v>0</v>
      </c>
      <c r="AF56" s="162">
        <f>Con5_UnescalatedConst!AI56*'I2 Escalation factors'!AC$5</f>
        <v>0</v>
      </c>
      <c r="AG56" s="162">
        <f>Con5_UnescalatedConst!AJ56*'I2 Escalation factors'!AD$5</f>
        <v>0</v>
      </c>
      <c r="AH56" s="162">
        <f>Con5_UnescalatedConst!AK56*'I2 Escalation factors'!AE$5</f>
        <v>0</v>
      </c>
      <c r="AI56" s="162">
        <f>Con5_UnescalatedConst!AL56*'I2 Escalation factors'!AF$5</f>
        <v>0</v>
      </c>
      <c r="AJ56" s="162">
        <f>Con5_UnescalatedConst!AM56*'I2 Escalation factors'!AG$5</f>
        <v>0</v>
      </c>
      <c r="AK56" s="162">
        <f>Con5_UnescalatedConst!AN56*'I2 Escalation factors'!AH$5</f>
        <v>0</v>
      </c>
      <c r="AL56" s="162">
        <f>Con5_UnescalatedConst!AO56*'I2 Escalation factors'!AI$5</f>
        <v>0</v>
      </c>
      <c r="AM56" s="162">
        <f>Con5_UnescalatedConst!AP56*'I2 Escalation factors'!AJ$5</f>
        <v>0</v>
      </c>
      <c r="AN56" s="162">
        <f>Con5_UnescalatedConst!AQ56*'I2 Escalation factors'!AK$5</f>
        <v>0</v>
      </c>
      <c r="AO56" s="162">
        <f>Con5_UnescalatedConst!AR56*'I2 Escalation factors'!AL$5</f>
        <v>0</v>
      </c>
      <c r="AP56" s="162">
        <f t="shared" si="0"/>
        <v>0</v>
      </c>
      <c r="AQ56" s="162">
        <f t="shared" si="1"/>
        <v>0</v>
      </c>
    </row>
    <row r="57" spans="1:43" ht="48.75" x14ac:dyDescent="0.25">
      <c r="A57" s="75" t="str">
        <f>'I3 Project list'!A57</f>
        <v>Drury</v>
      </c>
      <c r="B57" s="75" t="str">
        <f>'I3 Project list'!C57</f>
        <v>Drury_35a</v>
      </c>
      <c r="C57" s="75" t="str">
        <f>'I3 Project list'!B57</f>
        <v>35a</v>
      </c>
      <c r="D57" s="144" t="str">
        <f>'I3 Project list'!D57</f>
        <v xml:space="preserve">Mill Road : Drury South connection from Fitzgerald/Cossey intersection to SH1 + Interchange </v>
      </c>
      <c r="E57" s="144" t="str">
        <f>'I3 Project list'!E57</f>
        <v>2-lane- new road layout with active modes on both sides (depends on Mill Road design and sequencing)</v>
      </c>
      <c r="F57" s="144">
        <f>Con5_UnescalatedConst!F57</f>
        <v>2042</v>
      </c>
      <c r="G57" s="144">
        <f>Con5_UnescalatedConst!H57</f>
        <v>2043</v>
      </c>
      <c r="H57" s="162">
        <f>Con5_UnescalatedConst!K57*'I2 Escalation factors'!E$5</f>
        <v>0</v>
      </c>
      <c r="I57" s="162">
        <f>Con5_UnescalatedConst!L57*'I2 Escalation factors'!F$5</f>
        <v>0</v>
      </c>
      <c r="J57" s="162">
        <f>Con5_UnescalatedConst!M57*'I2 Escalation factors'!G$5</f>
        <v>0</v>
      </c>
      <c r="K57" s="162">
        <f>Con5_UnescalatedConst!N57*'I2 Escalation factors'!H$5</f>
        <v>0</v>
      </c>
      <c r="L57" s="162">
        <f>Con5_UnescalatedConst!O57*'I2 Escalation factors'!I$5</f>
        <v>0</v>
      </c>
      <c r="M57" s="162">
        <f>Con5_UnescalatedConst!P57*'I2 Escalation factors'!J$5</f>
        <v>0</v>
      </c>
      <c r="N57" s="162">
        <f>Con5_UnescalatedConst!Q57*'I2 Escalation factors'!K$5</f>
        <v>0</v>
      </c>
      <c r="O57" s="162">
        <f>Con5_UnescalatedConst!R57*'I2 Escalation factors'!L$5</f>
        <v>0</v>
      </c>
      <c r="P57" s="162">
        <f>Con5_UnescalatedConst!S57*'I2 Escalation factors'!M$5</f>
        <v>0</v>
      </c>
      <c r="Q57" s="162">
        <f>Con5_UnescalatedConst!T57*'I2 Escalation factors'!N$5</f>
        <v>0</v>
      </c>
      <c r="R57" s="162">
        <f>Con5_UnescalatedConst!U57*'I2 Escalation factors'!O$5</f>
        <v>0</v>
      </c>
      <c r="S57" s="162">
        <f>Con5_UnescalatedConst!V57*'I2 Escalation factors'!P$5</f>
        <v>0</v>
      </c>
      <c r="T57" s="162">
        <f>Con5_UnescalatedConst!W57*'I2 Escalation factors'!Q$5</f>
        <v>0</v>
      </c>
      <c r="U57" s="162">
        <f>Con5_UnescalatedConst!X57*'I2 Escalation factors'!R$5</f>
        <v>0</v>
      </c>
      <c r="V57" s="162">
        <f>Con5_UnescalatedConst!Y57*'I2 Escalation factors'!S$5</f>
        <v>0</v>
      </c>
      <c r="W57" s="162">
        <f>Con5_UnescalatedConst!Z57*'I2 Escalation factors'!T$5</f>
        <v>0</v>
      </c>
      <c r="X57" s="162">
        <f>Con5_UnescalatedConst!AA57*'I2 Escalation factors'!U$5</f>
        <v>0</v>
      </c>
      <c r="Y57" s="162">
        <f>Con5_UnescalatedConst!AB57*'I2 Escalation factors'!V$5</f>
        <v>0</v>
      </c>
      <c r="Z57" s="162">
        <f>Con5_UnescalatedConst!AC57*'I2 Escalation factors'!W$5</f>
        <v>0</v>
      </c>
      <c r="AA57" s="162">
        <f>Con5_UnescalatedConst!AD57*'I2 Escalation factors'!X$5</f>
        <v>0</v>
      </c>
      <c r="AB57" s="162">
        <f>Con5_UnescalatedConst!AE57*'I2 Escalation factors'!Y$5</f>
        <v>0</v>
      </c>
      <c r="AC57" s="162">
        <f>Con5_UnescalatedConst!AF57*'I2 Escalation factors'!Z$5</f>
        <v>0</v>
      </c>
      <c r="AD57" s="162">
        <f>Con5_UnescalatedConst!AG57*'I2 Escalation factors'!AA$5</f>
        <v>0</v>
      </c>
      <c r="AE57" s="162">
        <f>Con5_UnescalatedConst!AH57*'I2 Escalation factors'!AB$5</f>
        <v>0</v>
      </c>
      <c r="AF57" s="162">
        <f>Con5_UnescalatedConst!AI57*'I2 Escalation factors'!AC$5</f>
        <v>0</v>
      </c>
      <c r="AG57" s="162">
        <f>Con5_UnescalatedConst!AJ57*'I2 Escalation factors'!AD$5</f>
        <v>0</v>
      </c>
      <c r="AH57" s="162">
        <f>Con5_UnescalatedConst!AK57*'I2 Escalation factors'!AE$5</f>
        <v>0</v>
      </c>
      <c r="AI57" s="162">
        <f>Con5_UnescalatedConst!AL57*'I2 Escalation factors'!AF$5</f>
        <v>0</v>
      </c>
      <c r="AJ57" s="162">
        <f>Con5_UnescalatedConst!AM57*'I2 Escalation factors'!AG$5</f>
        <v>0</v>
      </c>
      <c r="AK57" s="162">
        <f>Con5_UnescalatedConst!AN57*'I2 Escalation factors'!AH$5</f>
        <v>0</v>
      </c>
      <c r="AL57" s="162">
        <f>Con5_UnescalatedConst!AO57*'I2 Escalation factors'!AI$5</f>
        <v>0</v>
      </c>
      <c r="AM57" s="162">
        <f>Con5_UnescalatedConst!AP57*'I2 Escalation factors'!AJ$5</f>
        <v>0</v>
      </c>
      <c r="AN57" s="162">
        <f>Con5_UnescalatedConst!AQ57*'I2 Escalation factors'!AK$5</f>
        <v>0</v>
      </c>
      <c r="AO57" s="162">
        <f>Con5_UnescalatedConst!AR57*'I2 Escalation factors'!AL$5</f>
        <v>0</v>
      </c>
      <c r="AP57" s="162">
        <f t="shared" si="0"/>
        <v>0</v>
      </c>
      <c r="AQ57" s="162">
        <f t="shared" si="1"/>
        <v>0</v>
      </c>
    </row>
    <row r="58" spans="1:43" ht="48.75" x14ac:dyDescent="0.25">
      <c r="A58" s="75" t="str">
        <f>'I3 Project list'!A58</f>
        <v>Drury</v>
      </c>
      <c r="B58" s="75" t="str">
        <f>'I3 Project list'!C58</f>
        <v>Drury_35b</v>
      </c>
      <c r="C58" s="75" t="str">
        <f>'I3 Project list'!B58</f>
        <v>35b</v>
      </c>
      <c r="D58" s="144" t="str">
        <f>'I3 Project list'!D58</f>
        <v xml:space="preserve">Mill Road : Drury South connection from Fitzgerald/Cossey intersection to SH1 + Interchange </v>
      </c>
      <c r="E58" s="144" t="str">
        <f>'I3 Project list'!E58</f>
        <v>4-lane- new road layout with active modes on both sides (depends on Mill Road design and sequencing)</v>
      </c>
      <c r="F58" s="144">
        <f>Con5_UnescalatedConst!F58</f>
        <v>2049</v>
      </c>
      <c r="G58" s="144">
        <f>Con5_UnescalatedConst!H58</f>
        <v>2050</v>
      </c>
      <c r="H58" s="162">
        <f>Con5_UnescalatedConst!K58*'I2 Escalation factors'!E$5</f>
        <v>0</v>
      </c>
      <c r="I58" s="162">
        <f>Con5_UnescalatedConst!L58*'I2 Escalation factors'!F$5</f>
        <v>0</v>
      </c>
      <c r="J58" s="162">
        <f>Con5_UnescalatedConst!M58*'I2 Escalation factors'!G$5</f>
        <v>0</v>
      </c>
      <c r="K58" s="162">
        <f>Con5_UnescalatedConst!N58*'I2 Escalation factors'!H$5</f>
        <v>0</v>
      </c>
      <c r="L58" s="162">
        <f>Con5_UnescalatedConst!O58*'I2 Escalation factors'!I$5</f>
        <v>0</v>
      </c>
      <c r="M58" s="162">
        <f>Con5_UnescalatedConst!P58*'I2 Escalation factors'!J$5</f>
        <v>0</v>
      </c>
      <c r="N58" s="162">
        <f>Con5_UnescalatedConst!Q58*'I2 Escalation factors'!K$5</f>
        <v>0</v>
      </c>
      <c r="O58" s="162">
        <f>Con5_UnescalatedConst!R58*'I2 Escalation factors'!L$5</f>
        <v>0</v>
      </c>
      <c r="P58" s="162">
        <f>Con5_UnescalatedConst!S58*'I2 Escalation factors'!M$5</f>
        <v>0</v>
      </c>
      <c r="Q58" s="162">
        <f>Con5_UnescalatedConst!T58*'I2 Escalation factors'!N$5</f>
        <v>0</v>
      </c>
      <c r="R58" s="162">
        <f>Con5_UnescalatedConst!U58*'I2 Escalation factors'!O$5</f>
        <v>0</v>
      </c>
      <c r="S58" s="162">
        <f>Con5_UnescalatedConst!V58*'I2 Escalation factors'!P$5</f>
        <v>0</v>
      </c>
      <c r="T58" s="162">
        <f>Con5_UnescalatedConst!W58*'I2 Escalation factors'!Q$5</f>
        <v>0</v>
      </c>
      <c r="U58" s="162">
        <f>Con5_UnescalatedConst!X58*'I2 Escalation factors'!R$5</f>
        <v>0</v>
      </c>
      <c r="V58" s="162">
        <f>Con5_UnescalatedConst!Y58*'I2 Escalation factors'!S$5</f>
        <v>0</v>
      </c>
      <c r="W58" s="162">
        <f>Con5_UnescalatedConst!Z58*'I2 Escalation factors'!T$5</f>
        <v>0</v>
      </c>
      <c r="X58" s="162">
        <f>Con5_UnescalatedConst!AA58*'I2 Escalation factors'!U$5</f>
        <v>0</v>
      </c>
      <c r="Y58" s="162">
        <f>Con5_UnescalatedConst!AB58*'I2 Escalation factors'!V$5</f>
        <v>0</v>
      </c>
      <c r="Z58" s="162">
        <f>Con5_UnescalatedConst!AC58*'I2 Escalation factors'!W$5</f>
        <v>0</v>
      </c>
      <c r="AA58" s="162">
        <f>Con5_UnescalatedConst!AD58*'I2 Escalation factors'!X$5</f>
        <v>0</v>
      </c>
      <c r="AB58" s="162">
        <f>Con5_UnescalatedConst!AE58*'I2 Escalation factors'!Y$5</f>
        <v>0</v>
      </c>
      <c r="AC58" s="162">
        <f>Con5_UnescalatedConst!AF58*'I2 Escalation factors'!Z$5</f>
        <v>0</v>
      </c>
      <c r="AD58" s="162">
        <f>Con5_UnescalatedConst!AG58*'I2 Escalation factors'!AA$5</f>
        <v>0</v>
      </c>
      <c r="AE58" s="162">
        <f>Con5_UnescalatedConst!AH58*'I2 Escalation factors'!AB$5</f>
        <v>0</v>
      </c>
      <c r="AF58" s="162">
        <f>Con5_UnescalatedConst!AI58*'I2 Escalation factors'!AC$5</f>
        <v>0</v>
      </c>
      <c r="AG58" s="162">
        <f>Con5_UnescalatedConst!AJ58*'I2 Escalation factors'!AD$5</f>
        <v>0</v>
      </c>
      <c r="AH58" s="162">
        <f>Con5_UnescalatedConst!AK58*'I2 Escalation factors'!AE$5</f>
        <v>0</v>
      </c>
      <c r="AI58" s="162">
        <f>Con5_UnescalatedConst!AL58*'I2 Escalation factors'!AF$5</f>
        <v>0</v>
      </c>
      <c r="AJ58" s="162">
        <f>Con5_UnescalatedConst!AM58*'I2 Escalation factors'!AG$5</f>
        <v>0</v>
      </c>
      <c r="AK58" s="162">
        <f>Con5_UnescalatedConst!AN58*'I2 Escalation factors'!AH$5</f>
        <v>0</v>
      </c>
      <c r="AL58" s="162">
        <f>Con5_UnescalatedConst!AO58*'I2 Escalation factors'!AI$5</f>
        <v>0</v>
      </c>
      <c r="AM58" s="162">
        <f>Con5_UnescalatedConst!AP58*'I2 Escalation factors'!AJ$5</f>
        <v>0</v>
      </c>
      <c r="AN58" s="162">
        <f>Con5_UnescalatedConst!AQ58*'I2 Escalation factors'!AK$5</f>
        <v>0</v>
      </c>
      <c r="AO58" s="162">
        <f>Con5_UnescalatedConst!AR58*'I2 Escalation factors'!AL$5</f>
        <v>0</v>
      </c>
      <c r="AP58" s="162">
        <f t="shared" si="0"/>
        <v>0</v>
      </c>
      <c r="AQ58" s="162">
        <f t="shared" si="1"/>
        <v>0</v>
      </c>
    </row>
    <row r="59" spans="1:43" ht="36.75" x14ac:dyDescent="0.25">
      <c r="A59" s="75" t="str">
        <f>'I3 Project list'!A59</f>
        <v>Drury</v>
      </c>
      <c r="B59" s="75" t="str">
        <f>'I3 Project list'!C59</f>
        <v>Drury_36</v>
      </c>
      <c r="C59" s="75">
        <f>'I3 Project list'!B59</f>
        <v>36</v>
      </c>
      <c r="D59" s="144" t="str">
        <f>'I3 Project list'!D59</f>
        <v>Complete Bremner-Norrie Road connection from SH1 upto GSR (overlap with project 12)</v>
      </c>
      <c r="E59" s="144" t="str">
        <f>'I3 Project list'!E59</f>
        <v>4-lane urban- upgrade with active modes on both sides (SGA design)</v>
      </c>
      <c r="F59" s="144" t="str">
        <f>Con5_UnescalatedConst!F59</f>
        <v/>
      </c>
      <c r="G59" s="144">
        <f>Con5_UnescalatedConst!H59</f>
        <v>0</v>
      </c>
      <c r="H59" s="162">
        <f>Con5_UnescalatedConst!K59*'I2 Escalation factors'!E$5</f>
        <v>0</v>
      </c>
      <c r="I59" s="162">
        <f>Con5_UnescalatedConst!L59*'I2 Escalation factors'!F$5</f>
        <v>0</v>
      </c>
      <c r="J59" s="162">
        <f>Con5_UnescalatedConst!M59*'I2 Escalation factors'!G$5</f>
        <v>0</v>
      </c>
      <c r="K59" s="162">
        <f>Con5_UnescalatedConst!N59*'I2 Escalation factors'!H$5</f>
        <v>0</v>
      </c>
      <c r="L59" s="162">
        <f>Con5_UnescalatedConst!O59*'I2 Escalation factors'!I$5</f>
        <v>0</v>
      </c>
      <c r="M59" s="162">
        <f>Con5_UnescalatedConst!P59*'I2 Escalation factors'!J$5</f>
        <v>0</v>
      </c>
      <c r="N59" s="162">
        <f>Con5_UnescalatedConst!Q59*'I2 Escalation factors'!K$5</f>
        <v>0</v>
      </c>
      <c r="O59" s="162">
        <f>Con5_UnescalatedConst!R59*'I2 Escalation factors'!L$5</f>
        <v>0</v>
      </c>
      <c r="P59" s="162">
        <f>Con5_UnescalatedConst!S59*'I2 Escalation factors'!M$5</f>
        <v>0</v>
      </c>
      <c r="Q59" s="162">
        <f>Con5_UnescalatedConst!T59*'I2 Escalation factors'!N$5</f>
        <v>0</v>
      </c>
      <c r="R59" s="162">
        <f>Con5_UnescalatedConst!U59*'I2 Escalation factors'!O$5</f>
        <v>0</v>
      </c>
      <c r="S59" s="162">
        <f>Con5_UnescalatedConst!V59*'I2 Escalation factors'!P$5</f>
        <v>0</v>
      </c>
      <c r="T59" s="162">
        <f>Con5_UnescalatedConst!W59*'I2 Escalation factors'!Q$5</f>
        <v>0</v>
      </c>
      <c r="U59" s="162">
        <f>Con5_UnescalatedConst!X59*'I2 Escalation factors'!R$5</f>
        <v>0</v>
      </c>
      <c r="V59" s="162">
        <f>Con5_UnescalatedConst!Y59*'I2 Escalation factors'!S$5</f>
        <v>0</v>
      </c>
      <c r="W59" s="162">
        <f>Con5_UnescalatedConst!Z59*'I2 Escalation factors'!T$5</f>
        <v>0</v>
      </c>
      <c r="X59" s="162">
        <f>Con5_UnescalatedConst!AA59*'I2 Escalation factors'!U$5</f>
        <v>0</v>
      </c>
      <c r="Y59" s="162">
        <f>Con5_UnescalatedConst!AB59*'I2 Escalation factors'!V$5</f>
        <v>0</v>
      </c>
      <c r="Z59" s="162">
        <f>Con5_UnescalatedConst!AC59*'I2 Escalation factors'!W$5</f>
        <v>0</v>
      </c>
      <c r="AA59" s="162">
        <f>Con5_UnescalatedConst!AD59*'I2 Escalation factors'!X$5</f>
        <v>0</v>
      </c>
      <c r="AB59" s="162">
        <f>Con5_UnescalatedConst!AE59*'I2 Escalation factors'!Y$5</f>
        <v>0</v>
      </c>
      <c r="AC59" s="162">
        <f>Con5_UnescalatedConst!AF59*'I2 Escalation factors'!Z$5</f>
        <v>0</v>
      </c>
      <c r="AD59" s="162">
        <f>Con5_UnescalatedConst!AG59*'I2 Escalation factors'!AA$5</f>
        <v>0</v>
      </c>
      <c r="AE59" s="162">
        <f>Con5_UnescalatedConst!AH59*'I2 Escalation factors'!AB$5</f>
        <v>0</v>
      </c>
      <c r="AF59" s="162">
        <f>Con5_UnescalatedConst!AI59*'I2 Escalation factors'!AC$5</f>
        <v>0</v>
      </c>
      <c r="AG59" s="162">
        <f>Con5_UnescalatedConst!AJ59*'I2 Escalation factors'!AD$5</f>
        <v>0</v>
      </c>
      <c r="AH59" s="162">
        <f>Con5_UnescalatedConst!AK59*'I2 Escalation factors'!AE$5</f>
        <v>0</v>
      </c>
      <c r="AI59" s="162">
        <f>Con5_UnescalatedConst!AL59*'I2 Escalation factors'!AF$5</f>
        <v>0</v>
      </c>
      <c r="AJ59" s="162">
        <f>Con5_UnescalatedConst!AM59*'I2 Escalation factors'!AG$5</f>
        <v>0</v>
      </c>
      <c r="AK59" s="162">
        <f>Con5_UnescalatedConst!AN59*'I2 Escalation factors'!AH$5</f>
        <v>0</v>
      </c>
      <c r="AL59" s="162">
        <f>Con5_UnescalatedConst!AO59*'I2 Escalation factors'!AI$5</f>
        <v>0</v>
      </c>
      <c r="AM59" s="162">
        <f>Con5_UnescalatedConst!AP59*'I2 Escalation factors'!AJ$5</f>
        <v>0</v>
      </c>
      <c r="AN59" s="162">
        <f>Con5_UnescalatedConst!AQ59*'I2 Escalation factors'!AK$5</f>
        <v>0</v>
      </c>
      <c r="AO59" s="162">
        <f>Con5_UnescalatedConst!AR59*'I2 Escalation factors'!AL$5</f>
        <v>0</v>
      </c>
      <c r="AP59" s="162">
        <f t="shared" si="0"/>
        <v>0</v>
      </c>
      <c r="AQ59" s="162">
        <f t="shared" si="1"/>
        <v>0</v>
      </c>
    </row>
    <row r="60" spans="1:43" ht="36.75" x14ac:dyDescent="0.25">
      <c r="A60" s="75" t="str">
        <f>'I3 Project list'!A60</f>
        <v>Drury</v>
      </c>
      <c r="B60" s="75" t="str">
        <f>'I3 Project list'!C60</f>
        <v>Drury_36a</v>
      </c>
      <c r="C60" s="75" t="str">
        <f>'I3 Project list'!B60</f>
        <v>36a</v>
      </c>
      <c r="D60" s="144" t="str">
        <f>'I3 Project list'!D60</f>
        <v>Bremner-Norrie Road east of SH1 up to GSR (overlap with project 12)</v>
      </c>
      <c r="E60" s="144" t="str">
        <f>'I3 Project list'!E60</f>
        <v>2-lane urban- upgrade existing road layout with active modes on both sides (Under construction)</v>
      </c>
      <c r="F60" s="144">
        <f>Con5_UnescalatedConst!F60</f>
        <v>2038</v>
      </c>
      <c r="G60" s="144">
        <f>Con5_UnescalatedConst!H60</f>
        <v>2039</v>
      </c>
      <c r="H60" s="162">
        <f>Con5_UnescalatedConst!K60*'I2 Escalation factors'!E$5</f>
        <v>0</v>
      </c>
      <c r="I60" s="162">
        <f>Con5_UnescalatedConst!L60*'I2 Escalation factors'!F$5</f>
        <v>0</v>
      </c>
      <c r="J60" s="162">
        <f>Con5_UnescalatedConst!M60*'I2 Escalation factors'!G$5</f>
        <v>0</v>
      </c>
      <c r="K60" s="162">
        <f>Con5_UnescalatedConst!N60*'I2 Escalation factors'!H$5</f>
        <v>0</v>
      </c>
      <c r="L60" s="162">
        <f>Con5_UnescalatedConst!O60*'I2 Escalation factors'!I$5</f>
        <v>0</v>
      </c>
      <c r="M60" s="162">
        <f>Con5_UnescalatedConst!P60*'I2 Escalation factors'!J$5</f>
        <v>0</v>
      </c>
      <c r="N60" s="162">
        <f>Con5_UnescalatedConst!Q60*'I2 Escalation factors'!K$5</f>
        <v>0</v>
      </c>
      <c r="O60" s="162">
        <f>Con5_UnescalatedConst!R60*'I2 Escalation factors'!L$5</f>
        <v>0</v>
      </c>
      <c r="P60" s="162">
        <f>Con5_UnescalatedConst!S60*'I2 Escalation factors'!M$5</f>
        <v>0</v>
      </c>
      <c r="Q60" s="162">
        <f>Con5_UnescalatedConst!T60*'I2 Escalation factors'!N$5</f>
        <v>0</v>
      </c>
      <c r="R60" s="162">
        <f>Con5_UnescalatedConst!U60*'I2 Escalation factors'!O$5</f>
        <v>0</v>
      </c>
      <c r="S60" s="162">
        <f>Con5_UnescalatedConst!V60*'I2 Escalation factors'!P$5</f>
        <v>0</v>
      </c>
      <c r="T60" s="162">
        <f>Con5_UnescalatedConst!W60*'I2 Escalation factors'!Q$5</f>
        <v>0</v>
      </c>
      <c r="U60" s="162">
        <f>Con5_UnescalatedConst!X60*'I2 Escalation factors'!R$5</f>
        <v>0</v>
      </c>
      <c r="V60" s="162">
        <f>Con5_UnescalatedConst!Y60*'I2 Escalation factors'!S$5</f>
        <v>0</v>
      </c>
      <c r="W60" s="162">
        <f>Con5_UnescalatedConst!Z60*'I2 Escalation factors'!T$5</f>
        <v>0</v>
      </c>
      <c r="X60" s="162">
        <f>Con5_UnescalatedConst!AA60*'I2 Escalation factors'!U$5</f>
        <v>4325974.2592707239</v>
      </c>
      <c r="Y60" s="162">
        <f>Con5_UnescalatedConst!AB60*'I2 Escalation factors'!V$5</f>
        <v>44195332.843871325</v>
      </c>
      <c r="Z60" s="162">
        <f>Con5_UnescalatedConst!AC60*'I2 Escalation factors'!W$5</f>
        <v>0</v>
      </c>
      <c r="AA60" s="162">
        <f>Con5_UnescalatedConst!AD60*'I2 Escalation factors'!X$5</f>
        <v>0</v>
      </c>
      <c r="AB60" s="162">
        <f>Con5_UnescalatedConst!AE60*'I2 Escalation factors'!Y$5</f>
        <v>0</v>
      </c>
      <c r="AC60" s="162">
        <f>Con5_UnescalatedConst!AF60*'I2 Escalation factors'!Z$5</f>
        <v>0</v>
      </c>
      <c r="AD60" s="162">
        <f>Con5_UnescalatedConst!AG60*'I2 Escalation factors'!AA$5</f>
        <v>0</v>
      </c>
      <c r="AE60" s="162">
        <f>Con5_UnescalatedConst!AH60*'I2 Escalation factors'!AB$5</f>
        <v>0</v>
      </c>
      <c r="AF60" s="162">
        <f>Con5_UnescalatedConst!AI60*'I2 Escalation factors'!AC$5</f>
        <v>0</v>
      </c>
      <c r="AG60" s="162">
        <f>Con5_UnescalatedConst!AJ60*'I2 Escalation factors'!AD$5</f>
        <v>0</v>
      </c>
      <c r="AH60" s="162">
        <f>Con5_UnescalatedConst!AK60*'I2 Escalation factors'!AE$5</f>
        <v>0</v>
      </c>
      <c r="AI60" s="162">
        <f>Con5_UnescalatedConst!AL60*'I2 Escalation factors'!AF$5</f>
        <v>0</v>
      </c>
      <c r="AJ60" s="162">
        <f>Con5_UnescalatedConst!AM60*'I2 Escalation factors'!AG$5</f>
        <v>0</v>
      </c>
      <c r="AK60" s="162">
        <f>Con5_UnescalatedConst!AN60*'I2 Escalation factors'!AH$5</f>
        <v>0</v>
      </c>
      <c r="AL60" s="162">
        <f>Con5_UnescalatedConst!AO60*'I2 Escalation factors'!AI$5</f>
        <v>0</v>
      </c>
      <c r="AM60" s="162">
        <f>Con5_UnescalatedConst!AP60*'I2 Escalation factors'!AJ$5</f>
        <v>0</v>
      </c>
      <c r="AN60" s="162">
        <f>Con5_UnescalatedConst!AQ60*'I2 Escalation factors'!AK$5</f>
        <v>0</v>
      </c>
      <c r="AO60" s="162">
        <f>Con5_UnescalatedConst!AR60*'I2 Escalation factors'!AL$5</f>
        <v>0</v>
      </c>
      <c r="AP60" s="162">
        <f t="shared" si="0"/>
        <v>48521307.103142053</v>
      </c>
      <c r="AQ60" s="162">
        <f t="shared" si="1"/>
        <v>48521307.103142053</v>
      </c>
    </row>
    <row r="61" spans="1:43" ht="48.75" x14ac:dyDescent="0.25">
      <c r="A61" s="75" t="str">
        <f>'I3 Project list'!A61</f>
        <v>Drury</v>
      </c>
      <c r="B61" s="75" t="str">
        <f>'I3 Project list'!C61</f>
        <v>Drury_36b</v>
      </c>
      <c r="C61" s="75" t="str">
        <f>'I3 Project list'!B61</f>
        <v>36b</v>
      </c>
      <c r="D61" s="144" t="str">
        <f>'I3 Project list'!D61</f>
        <v>Complete Bremner-Norrie Road connection from SH1 up to GSR excluding Bridge (overlap with project 12)</v>
      </c>
      <c r="E61" s="144" t="str">
        <f>'I3 Project list'!E61</f>
        <v>4-lane urban- upgrade interim 2-lane urban corridor to a 4-lane corridor with active modes on both sides (SGA design)</v>
      </c>
      <c r="F61" s="144">
        <f>Con5_UnescalatedConst!F61</f>
        <v>2049</v>
      </c>
      <c r="G61" s="144">
        <f>Con5_UnescalatedConst!H61</f>
        <v>2050</v>
      </c>
      <c r="H61" s="162">
        <f>Con5_UnescalatedConst!K61*'I2 Escalation factors'!E$5</f>
        <v>0</v>
      </c>
      <c r="I61" s="162">
        <f>Con5_UnescalatedConst!L61*'I2 Escalation factors'!F$5</f>
        <v>0</v>
      </c>
      <c r="J61" s="162">
        <f>Con5_UnescalatedConst!M61*'I2 Escalation factors'!G$5</f>
        <v>0</v>
      </c>
      <c r="K61" s="162">
        <f>Con5_UnescalatedConst!N61*'I2 Escalation factors'!H$5</f>
        <v>0</v>
      </c>
      <c r="L61" s="162">
        <f>Con5_UnescalatedConst!O61*'I2 Escalation factors'!I$5</f>
        <v>0</v>
      </c>
      <c r="M61" s="162">
        <f>Con5_UnescalatedConst!P61*'I2 Escalation factors'!J$5</f>
        <v>0</v>
      </c>
      <c r="N61" s="162">
        <f>Con5_UnescalatedConst!Q61*'I2 Escalation factors'!K$5</f>
        <v>0</v>
      </c>
      <c r="O61" s="162">
        <f>Con5_UnescalatedConst!R61*'I2 Escalation factors'!L$5</f>
        <v>0</v>
      </c>
      <c r="P61" s="162">
        <f>Con5_UnescalatedConst!S61*'I2 Escalation factors'!M$5</f>
        <v>0</v>
      </c>
      <c r="Q61" s="162">
        <f>Con5_UnescalatedConst!T61*'I2 Escalation factors'!N$5</f>
        <v>0</v>
      </c>
      <c r="R61" s="162">
        <f>Con5_UnescalatedConst!U61*'I2 Escalation factors'!O$5</f>
        <v>0</v>
      </c>
      <c r="S61" s="162">
        <f>Con5_UnescalatedConst!V61*'I2 Escalation factors'!P$5</f>
        <v>0</v>
      </c>
      <c r="T61" s="162">
        <f>Con5_UnescalatedConst!W61*'I2 Escalation factors'!Q$5</f>
        <v>0</v>
      </c>
      <c r="U61" s="162">
        <f>Con5_UnescalatedConst!X61*'I2 Escalation factors'!R$5</f>
        <v>0</v>
      </c>
      <c r="V61" s="162">
        <f>Con5_UnescalatedConst!Y61*'I2 Escalation factors'!S$5</f>
        <v>0</v>
      </c>
      <c r="W61" s="162">
        <f>Con5_UnescalatedConst!Z61*'I2 Escalation factors'!T$5</f>
        <v>0</v>
      </c>
      <c r="X61" s="162">
        <f>Con5_UnescalatedConst!AA61*'I2 Escalation factors'!U$5</f>
        <v>0</v>
      </c>
      <c r="Y61" s="162">
        <f>Con5_UnescalatedConst!AB61*'I2 Escalation factors'!V$5</f>
        <v>0</v>
      </c>
      <c r="Z61" s="162">
        <f>Con5_UnescalatedConst!AC61*'I2 Escalation factors'!W$5</f>
        <v>0</v>
      </c>
      <c r="AA61" s="162">
        <f>Con5_UnescalatedConst!AD61*'I2 Escalation factors'!X$5</f>
        <v>0</v>
      </c>
      <c r="AB61" s="162">
        <f>Con5_UnescalatedConst!AE61*'I2 Escalation factors'!Y$5</f>
        <v>0</v>
      </c>
      <c r="AC61" s="162">
        <f>Con5_UnescalatedConst!AF61*'I2 Escalation factors'!Z$5</f>
        <v>0</v>
      </c>
      <c r="AD61" s="162">
        <f>Con5_UnescalatedConst!AG61*'I2 Escalation factors'!AA$5</f>
        <v>0</v>
      </c>
      <c r="AE61" s="162">
        <f>Con5_UnescalatedConst!AH61*'I2 Escalation factors'!AB$5</f>
        <v>0</v>
      </c>
      <c r="AF61" s="162">
        <f>Con5_UnescalatedConst!AI61*'I2 Escalation factors'!AC$5</f>
        <v>0</v>
      </c>
      <c r="AG61" s="162">
        <f>Con5_UnescalatedConst!AJ61*'I2 Escalation factors'!AD$5</f>
        <v>0</v>
      </c>
      <c r="AH61" s="162">
        <f>Con5_UnescalatedConst!AK61*'I2 Escalation factors'!AE$5</f>
        <v>0</v>
      </c>
      <c r="AI61" s="162">
        <f>Con5_UnescalatedConst!AL61*'I2 Escalation factors'!AF$5</f>
        <v>6022224.9105275013</v>
      </c>
      <c r="AJ61" s="162">
        <f>Con5_UnescalatedConst!AM61*'I2 Escalation factors'!AG$5</f>
        <v>61524692.110924557</v>
      </c>
      <c r="AK61" s="162">
        <f>Con5_UnescalatedConst!AN61*'I2 Escalation factors'!AH$5</f>
        <v>0</v>
      </c>
      <c r="AL61" s="162">
        <f>Con5_UnescalatedConst!AO61*'I2 Escalation factors'!AI$5</f>
        <v>0</v>
      </c>
      <c r="AM61" s="162">
        <f>Con5_UnescalatedConst!AP61*'I2 Escalation factors'!AJ$5</f>
        <v>0</v>
      </c>
      <c r="AN61" s="162">
        <f>Con5_UnescalatedConst!AQ61*'I2 Escalation factors'!AK$5</f>
        <v>0</v>
      </c>
      <c r="AO61" s="162">
        <f>Con5_UnescalatedConst!AR61*'I2 Escalation factors'!AL$5</f>
        <v>0</v>
      </c>
      <c r="AP61" s="162">
        <f t="shared" si="0"/>
        <v>67546917.021452054</v>
      </c>
      <c r="AQ61" s="162">
        <f t="shared" si="1"/>
        <v>67546917.021452054</v>
      </c>
    </row>
    <row r="62" spans="1:43" ht="48.75" x14ac:dyDescent="0.25">
      <c r="A62" s="75" t="str">
        <f>'I3 Project list'!A62</f>
        <v>Drury</v>
      </c>
      <c r="B62" s="75" t="str">
        <f>'I3 Project list'!C62</f>
        <v>Drury_36c</v>
      </c>
      <c r="C62" s="75" t="str">
        <f>'I3 Project list'!B62</f>
        <v>36c</v>
      </c>
      <c r="D62" s="144" t="str">
        <f>'I3 Project list'!D62</f>
        <v>Complete Bremner-Norrie Road connection from SH1 up to GSR - Bridge structure (overlap with project 12)</v>
      </c>
      <c r="E62" s="144" t="str">
        <f>'I3 Project list'!E62</f>
        <v>Upgrade interim 2-lane bridges (3No. to 4 lane bridges with active modes on both sides (SGA design)</v>
      </c>
      <c r="F62" s="144">
        <f>Con5_UnescalatedConst!F62</f>
        <v>2049</v>
      </c>
      <c r="G62" s="144">
        <f>Con5_UnescalatedConst!H62</f>
        <v>2050</v>
      </c>
      <c r="H62" s="162">
        <f>Con5_UnescalatedConst!K62*'I2 Escalation factors'!E$5</f>
        <v>0</v>
      </c>
      <c r="I62" s="162">
        <f>Con5_UnescalatedConst!L62*'I2 Escalation factors'!F$5</f>
        <v>0</v>
      </c>
      <c r="J62" s="162">
        <f>Con5_UnescalatedConst!M62*'I2 Escalation factors'!G$5</f>
        <v>0</v>
      </c>
      <c r="K62" s="162">
        <f>Con5_UnescalatedConst!N62*'I2 Escalation factors'!H$5</f>
        <v>0</v>
      </c>
      <c r="L62" s="162">
        <f>Con5_UnescalatedConst!O62*'I2 Escalation factors'!I$5</f>
        <v>0</v>
      </c>
      <c r="M62" s="162">
        <f>Con5_UnescalatedConst!P62*'I2 Escalation factors'!J$5</f>
        <v>0</v>
      </c>
      <c r="N62" s="162">
        <f>Con5_UnescalatedConst!Q62*'I2 Escalation factors'!K$5</f>
        <v>0</v>
      </c>
      <c r="O62" s="162">
        <f>Con5_UnescalatedConst!R62*'I2 Escalation factors'!L$5</f>
        <v>0</v>
      </c>
      <c r="P62" s="162">
        <f>Con5_UnescalatedConst!S62*'I2 Escalation factors'!M$5</f>
        <v>0</v>
      </c>
      <c r="Q62" s="162">
        <f>Con5_UnescalatedConst!T62*'I2 Escalation factors'!N$5</f>
        <v>0</v>
      </c>
      <c r="R62" s="162">
        <f>Con5_UnescalatedConst!U62*'I2 Escalation factors'!O$5</f>
        <v>0</v>
      </c>
      <c r="S62" s="162">
        <f>Con5_UnescalatedConst!V62*'I2 Escalation factors'!P$5</f>
        <v>0</v>
      </c>
      <c r="T62" s="162">
        <f>Con5_UnescalatedConst!W62*'I2 Escalation factors'!Q$5</f>
        <v>0</v>
      </c>
      <c r="U62" s="162">
        <f>Con5_UnescalatedConst!X62*'I2 Escalation factors'!R$5</f>
        <v>0</v>
      </c>
      <c r="V62" s="162">
        <f>Con5_UnescalatedConst!Y62*'I2 Escalation factors'!S$5</f>
        <v>0</v>
      </c>
      <c r="W62" s="162">
        <f>Con5_UnescalatedConst!Z62*'I2 Escalation factors'!T$5</f>
        <v>0</v>
      </c>
      <c r="X62" s="162">
        <f>Con5_UnescalatedConst!AA62*'I2 Escalation factors'!U$5</f>
        <v>0</v>
      </c>
      <c r="Y62" s="162">
        <f>Con5_UnescalatedConst!AB62*'I2 Escalation factors'!V$5</f>
        <v>0</v>
      </c>
      <c r="Z62" s="162">
        <f>Con5_UnescalatedConst!AC62*'I2 Escalation factors'!W$5</f>
        <v>0</v>
      </c>
      <c r="AA62" s="162">
        <f>Con5_UnescalatedConst!AD62*'I2 Escalation factors'!X$5</f>
        <v>0</v>
      </c>
      <c r="AB62" s="162">
        <f>Con5_UnescalatedConst!AE62*'I2 Escalation factors'!Y$5</f>
        <v>0</v>
      </c>
      <c r="AC62" s="162">
        <f>Con5_UnescalatedConst!AF62*'I2 Escalation factors'!Z$5</f>
        <v>0</v>
      </c>
      <c r="AD62" s="162">
        <f>Con5_UnescalatedConst!AG62*'I2 Escalation factors'!AA$5</f>
        <v>0</v>
      </c>
      <c r="AE62" s="162">
        <f>Con5_UnescalatedConst!AH62*'I2 Escalation factors'!AB$5</f>
        <v>0</v>
      </c>
      <c r="AF62" s="162">
        <f>Con5_UnescalatedConst!AI62*'I2 Escalation factors'!AC$5</f>
        <v>0</v>
      </c>
      <c r="AG62" s="162">
        <f>Con5_UnescalatedConst!AJ62*'I2 Escalation factors'!AD$5</f>
        <v>0</v>
      </c>
      <c r="AH62" s="162">
        <f>Con5_UnescalatedConst!AK62*'I2 Escalation factors'!AE$5</f>
        <v>0</v>
      </c>
      <c r="AI62" s="162">
        <f>Con5_UnescalatedConst!AL62*'I2 Escalation factors'!AF$5</f>
        <v>6336988.0624352964</v>
      </c>
      <c r="AJ62" s="162">
        <f>Con5_UnescalatedConst!AM62*'I2 Escalation factors'!AG$5</f>
        <v>64740398.31531056</v>
      </c>
      <c r="AK62" s="162">
        <f>Con5_UnescalatedConst!AN62*'I2 Escalation factors'!AH$5</f>
        <v>0</v>
      </c>
      <c r="AL62" s="162">
        <f>Con5_UnescalatedConst!AO62*'I2 Escalation factors'!AI$5</f>
        <v>0</v>
      </c>
      <c r="AM62" s="162">
        <f>Con5_UnescalatedConst!AP62*'I2 Escalation factors'!AJ$5</f>
        <v>0</v>
      </c>
      <c r="AN62" s="162">
        <f>Con5_UnescalatedConst!AQ62*'I2 Escalation factors'!AK$5</f>
        <v>0</v>
      </c>
      <c r="AO62" s="162">
        <f>Con5_UnescalatedConst!AR62*'I2 Escalation factors'!AL$5</f>
        <v>0</v>
      </c>
      <c r="AP62" s="162">
        <f t="shared" si="0"/>
        <v>71077386.377745852</v>
      </c>
      <c r="AQ62" s="162">
        <f t="shared" si="1"/>
        <v>71077386.377745852</v>
      </c>
    </row>
    <row r="63" spans="1:43" ht="36.75" x14ac:dyDescent="0.25">
      <c r="A63" s="75" t="str">
        <f>'I3 Project list'!A63</f>
        <v>Drury</v>
      </c>
      <c r="B63" s="75" t="str">
        <f>'I3 Project list'!C63</f>
        <v>Drury_37a(i)</v>
      </c>
      <c r="C63" s="75" t="str">
        <f>'I3 Project list'!B63</f>
        <v>37a(i)</v>
      </c>
      <c r="D63" s="144" t="str">
        <f>'I3 Project list'!D63</f>
        <v>N-S Opaheke Arterial from development to Ponga Rd</v>
      </c>
      <c r="E63" s="144" t="str">
        <f>'I3 Project list'!E63</f>
        <v>2-lane urban- new road layout with active modes on both sides (TDM)</v>
      </c>
      <c r="F63" s="144">
        <f>Con5_UnescalatedConst!F63</f>
        <v>2043</v>
      </c>
      <c r="G63" s="144">
        <f>Con5_UnescalatedConst!H63</f>
        <v>2044</v>
      </c>
      <c r="H63" s="162">
        <f>Con5_UnescalatedConst!K63*'I2 Escalation factors'!E$5</f>
        <v>0</v>
      </c>
      <c r="I63" s="162">
        <f>Con5_UnescalatedConst!L63*'I2 Escalation factors'!F$5</f>
        <v>0</v>
      </c>
      <c r="J63" s="162">
        <f>Con5_UnescalatedConst!M63*'I2 Escalation factors'!G$5</f>
        <v>0</v>
      </c>
      <c r="K63" s="162">
        <f>Con5_UnescalatedConst!N63*'I2 Escalation factors'!H$5</f>
        <v>0</v>
      </c>
      <c r="L63" s="162">
        <f>Con5_UnescalatedConst!O63*'I2 Escalation factors'!I$5</f>
        <v>0</v>
      </c>
      <c r="M63" s="162">
        <f>Con5_UnescalatedConst!P63*'I2 Escalation factors'!J$5</f>
        <v>0</v>
      </c>
      <c r="N63" s="162">
        <f>Con5_UnescalatedConst!Q63*'I2 Escalation factors'!K$5</f>
        <v>0</v>
      </c>
      <c r="O63" s="162">
        <f>Con5_UnescalatedConst!R63*'I2 Escalation factors'!L$5</f>
        <v>0</v>
      </c>
      <c r="P63" s="162">
        <f>Con5_UnescalatedConst!S63*'I2 Escalation factors'!M$5</f>
        <v>0</v>
      </c>
      <c r="Q63" s="162">
        <f>Con5_UnescalatedConst!T63*'I2 Escalation factors'!N$5</f>
        <v>0</v>
      </c>
      <c r="R63" s="162">
        <f>Con5_UnescalatedConst!U63*'I2 Escalation factors'!O$5</f>
        <v>0</v>
      </c>
      <c r="S63" s="162">
        <f>Con5_UnescalatedConst!V63*'I2 Escalation factors'!P$5</f>
        <v>0</v>
      </c>
      <c r="T63" s="162">
        <f>Con5_UnescalatedConst!W63*'I2 Escalation factors'!Q$5</f>
        <v>0</v>
      </c>
      <c r="U63" s="162">
        <f>Con5_UnescalatedConst!X63*'I2 Escalation factors'!R$5</f>
        <v>0</v>
      </c>
      <c r="V63" s="162">
        <f>Con5_UnescalatedConst!Y63*'I2 Escalation factors'!S$5</f>
        <v>0</v>
      </c>
      <c r="W63" s="162">
        <f>Con5_UnescalatedConst!Z63*'I2 Escalation factors'!T$5</f>
        <v>0</v>
      </c>
      <c r="X63" s="162">
        <f>Con5_UnescalatedConst!AA63*'I2 Escalation factors'!U$5</f>
        <v>0</v>
      </c>
      <c r="Y63" s="162">
        <f>Con5_UnescalatedConst!AB63*'I2 Escalation factors'!V$5</f>
        <v>0</v>
      </c>
      <c r="Z63" s="162">
        <f>Con5_UnescalatedConst!AC63*'I2 Escalation factors'!W$5</f>
        <v>0</v>
      </c>
      <c r="AA63" s="162">
        <f>Con5_UnescalatedConst!AD63*'I2 Escalation factors'!X$5</f>
        <v>0</v>
      </c>
      <c r="AB63" s="162">
        <f>Con5_UnescalatedConst!AE63*'I2 Escalation factors'!Y$5</f>
        <v>0</v>
      </c>
      <c r="AC63" s="162">
        <f>Con5_UnescalatedConst!AF63*'I2 Escalation factors'!Z$5</f>
        <v>9507443.9915575981</v>
      </c>
      <c r="AD63" s="162">
        <f>Con5_UnescalatedConst!AG63*'I2 Escalation factors'!AA$5</f>
        <v>97130640.757022843</v>
      </c>
      <c r="AE63" s="162">
        <f>Con5_UnescalatedConst!AH63*'I2 Escalation factors'!AB$5</f>
        <v>0</v>
      </c>
      <c r="AF63" s="162">
        <f>Con5_UnescalatedConst!AI63*'I2 Escalation factors'!AC$5</f>
        <v>0</v>
      </c>
      <c r="AG63" s="162">
        <f>Con5_UnescalatedConst!AJ63*'I2 Escalation factors'!AD$5</f>
        <v>0</v>
      </c>
      <c r="AH63" s="162">
        <f>Con5_UnescalatedConst!AK63*'I2 Escalation factors'!AE$5</f>
        <v>0</v>
      </c>
      <c r="AI63" s="162">
        <f>Con5_UnescalatedConst!AL63*'I2 Escalation factors'!AF$5</f>
        <v>0</v>
      </c>
      <c r="AJ63" s="162">
        <f>Con5_UnescalatedConst!AM63*'I2 Escalation factors'!AG$5</f>
        <v>0</v>
      </c>
      <c r="AK63" s="162">
        <f>Con5_UnescalatedConst!AN63*'I2 Escalation factors'!AH$5</f>
        <v>0</v>
      </c>
      <c r="AL63" s="162">
        <f>Con5_UnescalatedConst!AO63*'I2 Escalation factors'!AI$5</f>
        <v>0</v>
      </c>
      <c r="AM63" s="162">
        <f>Con5_UnescalatedConst!AP63*'I2 Escalation factors'!AJ$5</f>
        <v>0</v>
      </c>
      <c r="AN63" s="162">
        <f>Con5_UnescalatedConst!AQ63*'I2 Escalation factors'!AK$5</f>
        <v>0</v>
      </c>
      <c r="AO63" s="162">
        <f>Con5_UnescalatedConst!AR63*'I2 Escalation factors'!AL$5</f>
        <v>0</v>
      </c>
      <c r="AP63" s="162">
        <f t="shared" si="0"/>
        <v>106638084.74858044</v>
      </c>
      <c r="AQ63" s="162">
        <f t="shared" si="1"/>
        <v>106638084.74858044</v>
      </c>
    </row>
    <row r="64" spans="1:43" ht="24.75" x14ac:dyDescent="0.25">
      <c r="A64" s="75" t="str">
        <f>'I3 Project list'!A64</f>
        <v>Drury</v>
      </c>
      <c r="B64" s="75" t="str">
        <f>'I3 Project list'!C64</f>
        <v>Drury_37a(ii)</v>
      </c>
      <c r="C64" s="75" t="str">
        <f>'I3 Project list'!B64</f>
        <v>37a(ii)</v>
      </c>
      <c r="D64" s="144" t="str">
        <f>'I3 Project list'!D64</f>
        <v>N-S Opaheke Arterial from development to Ponga Rd</v>
      </c>
      <c r="E64" s="144" t="str">
        <f>'I3 Project list'!E64</f>
        <v>2-lane urban- bridge construction</v>
      </c>
      <c r="F64" s="144">
        <f>Con5_UnescalatedConst!F64</f>
        <v>2043</v>
      </c>
      <c r="G64" s="144">
        <f>Con5_UnescalatedConst!H64</f>
        <v>2044</v>
      </c>
      <c r="H64" s="162">
        <f>Con5_UnescalatedConst!K64*'I2 Escalation factors'!E$5</f>
        <v>0</v>
      </c>
      <c r="I64" s="162">
        <f>Con5_UnescalatedConst!L64*'I2 Escalation factors'!F$5</f>
        <v>0</v>
      </c>
      <c r="J64" s="162">
        <f>Con5_UnescalatedConst!M64*'I2 Escalation factors'!G$5</f>
        <v>0</v>
      </c>
      <c r="K64" s="162">
        <f>Con5_UnescalatedConst!N64*'I2 Escalation factors'!H$5</f>
        <v>0</v>
      </c>
      <c r="L64" s="162">
        <f>Con5_UnescalatedConst!O64*'I2 Escalation factors'!I$5</f>
        <v>0</v>
      </c>
      <c r="M64" s="162">
        <f>Con5_UnescalatedConst!P64*'I2 Escalation factors'!J$5</f>
        <v>0</v>
      </c>
      <c r="N64" s="162">
        <f>Con5_UnescalatedConst!Q64*'I2 Escalation factors'!K$5</f>
        <v>0</v>
      </c>
      <c r="O64" s="162">
        <f>Con5_UnescalatedConst!R64*'I2 Escalation factors'!L$5</f>
        <v>0</v>
      </c>
      <c r="P64" s="162">
        <f>Con5_UnescalatedConst!S64*'I2 Escalation factors'!M$5</f>
        <v>0</v>
      </c>
      <c r="Q64" s="162">
        <f>Con5_UnescalatedConst!T64*'I2 Escalation factors'!N$5</f>
        <v>0</v>
      </c>
      <c r="R64" s="162">
        <f>Con5_UnescalatedConst!U64*'I2 Escalation factors'!O$5</f>
        <v>0</v>
      </c>
      <c r="S64" s="162">
        <f>Con5_UnescalatedConst!V64*'I2 Escalation factors'!P$5</f>
        <v>0</v>
      </c>
      <c r="T64" s="162">
        <f>Con5_UnescalatedConst!W64*'I2 Escalation factors'!Q$5</f>
        <v>0</v>
      </c>
      <c r="U64" s="162">
        <f>Con5_UnescalatedConst!X64*'I2 Escalation factors'!R$5</f>
        <v>0</v>
      </c>
      <c r="V64" s="162">
        <f>Con5_UnescalatedConst!Y64*'I2 Escalation factors'!S$5</f>
        <v>0</v>
      </c>
      <c r="W64" s="162">
        <f>Con5_UnescalatedConst!Z64*'I2 Escalation factors'!T$5</f>
        <v>0</v>
      </c>
      <c r="X64" s="162">
        <f>Con5_UnescalatedConst!AA64*'I2 Escalation factors'!U$5</f>
        <v>0</v>
      </c>
      <c r="Y64" s="162">
        <f>Con5_UnescalatedConst!AB64*'I2 Escalation factors'!V$5</f>
        <v>0</v>
      </c>
      <c r="Z64" s="162">
        <f>Con5_UnescalatedConst!AC64*'I2 Escalation factors'!W$5</f>
        <v>0</v>
      </c>
      <c r="AA64" s="162">
        <f>Con5_UnescalatedConst!AD64*'I2 Escalation factors'!X$5</f>
        <v>0</v>
      </c>
      <c r="AB64" s="162">
        <f>Con5_UnescalatedConst!AE64*'I2 Escalation factors'!Y$5</f>
        <v>0</v>
      </c>
      <c r="AC64" s="162">
        <f>Con5_UnescalatedConst!AF64*'I2 Escalation factors'!Z$5</f>
        <v>10440359.678806905</v>
      </c>
      <c r="AD64" s="162">
        <f>Con5_UnescalatedConst!AG64*'I2 Escalation factors'!AA$5</f>
        <v>106661561.84951285</v>
      </c>
      <c r="AE64" s="162">
        <f>Con5_UnescalatedConst!AH64*'I2 Escalation factors'!AB$5</f>
        <v>0</v>
      </c>
      <c r="AF64" s="162">
        <f>Con5_UnescalatedConst!AI64*'I2 Escalation factors'!AC$5</f>
        <v>0</v>
      </c>
      <c r="AG64" s="162">
        <f>Con5_UnescalatedConst!AJ64*'I2 Escalation factors'!AD$5</f>
        <v>0</v>
      </c>
      <c r="AH64" s="162">
        <f>Con5_UnescalatedConst!AK64*'I2 Escalation factors'!AE$5</f>
        <v>0</v>
      </c>
      <c r="AI64" s="162">
        <f>Con5_UnescalatedConst!AL64*'I2 Escalation factors'!AF$5</f>
        <v>0</v>
      </c>
      <c r="AJ64" s="162">
        <f>Con5_UnescalatedConst!AM64*'I2 Escalation factors'!AG$5</f>
        <v>0</v>
      </c>
      <c r="AK64" s="162">
        <f>Con5_UnescalatedConst!AN64*'I2 Escalation factors'!AH$5</f>
        <v>0</v>
      </c>
      <c r="AL64" s="162">
        <f>Con5_UnescalatedConst!AO64*'I2 Escalation factors'!AI$5</f>
        <v>0</v>
      </c>
      <c r="AM64" s="162">
        <f>Con5_UnescalatedConst!AP64*'I2 Escalation factors'!AJ$5</f>
        <v>0</v>
      </c>
      <c r="AN64" s="162">
        <f>Con5_UnescalatedConst!AQ64*'I2 Escalation factors'!AK$5</f>
        <v>0</v>
      </c>
      <c r="AO64" s="162">
        <f>Con5_UnescalatedConst!AR64*'I2 Escalation factors'!AL$5</f>
        <v>0</v>
      </c>
      <c r="AP64" s="162">
        <f t="shared" si="0"/>
        <v>117101921.52831975</v>
      </c>
      <c r="AQ64" s="162">
        <f t="shared" si="1"/>
        <v>117101921.52831975</v>
      </c>
    </row>
    <row r="65" spans="1:43" ht="36.75" x14ac:dyDescent="0.25">
      <c r="A65" s="75" t="str">
        <f>'I3 Project list'!A65</f>
        <v>Drury</v>
      </c>
      <c r="B65" s="75" t="str">
        <f>'I3 Project list'!C65</f>
        <v>Drury_37b(i)</v>
      </c>
      <c r="C65" s="75" t="str">
        <f>'I3 Project list'!B65</f>
        <v>37b(i)</v>
      </c>
      <c r="D65" s="144" t="str">
        <f>'I3 Project list'!D65</f>
        <v>N-S Opaheke Arterial from development to Ponga Rd</v>
      </c>
      <c r="E65" s="144" t="str">
        <f>'I3 Project list'!E65</f>
        <v>4-lane urban- upgrade 2-lane urban with active modes on both sides (SGA design)</v>
      </c>
      <c r="F65" s="144">
        <f>Con5_UnescalatedConst!F65</f>
        <v>2048</v>
      </c>
      <c r="G65" s="144">
        <f>Con5_UnescalatedConst!H65</f>
        <v>2049</v>
      </c>
      <c r="H65" s="162">
        <f>Con5_UnescalatedConst!K65*'I2 Escalation factors'!E$5</f>
        <v>0</v>
      </c>
      <c r="I65" s="162">
        <f>Con5_UnescalatedConst!L65*'I2 Escalation factors'!F$5</f>
        <v>0</v>
      </c>
      <c r="J65" s="162">
        <f>Con5_UnescalatedConst!M65*'I2 Escalation factors'!G$5</f>
        <v>0</v>
      </c>
      <c r="K65" s="162">
        <f>Con5_UnescalatedConst!N65*'I2 Escalation factors'!H$5</f>
        <v>0</v>
      </c>
      <c r="L65" s="162">
        <f>Con5_UnescalatedConst!O65*'I2 Escalation factors'!I$5</f>
        <v>0</v>
      </c>
      <c r="M65" s="162">
        <f>Con5_UnescalatedConst!P65*'I2 Escalation factors'!J$5</f>
        <v>0</v>
      </c>
      <c r="N65" s="162">
        <f>Con5_UnescalatedConst!Q65*'I2 Escalation factors'!K$5</f>
        <v>0</v>
      </c>
      <c r="O65" s="162">
        <f>Con5_UnescalatedConst!R65*'I2 Escalation factors'!L$5</f>
        <v>0</v>
      </c>
      <c r="P65" s="162">
        <f>Con5_UnescalatedConst!S65*'I2 Escalation factors'!M$5</f>
        <v>0</v>
      </c>
      <c r="Q65" s="162">
        <f>Con5_UnescalatedConst!T65*'I2 Escalation factors'!N$5</f>
        <v>0</v>
      </c>
      <c r="R65" s="162">
        <f>Con5_UnescalatedConst!U65*'I2 Escalation factors'!O$5</f>
        <v>0</v>
      </c>
      <c r="S65" s="162">
        <f>Con5_UnescalatedConst!V65*'I2 Escalation factors'!P$5</f>
        <v>0</v>
      </c>
      <c r="T65" s="162">
        <f>Con5_UnescalatedConst!W65*'I2 Escalation factors'!Q$5</f>
        <v>0</v>
      </c>
      <c r="U65" s="162">
        <f>Con5_UnescalatedConst!X65*'I2 Escalation factors'!R$5</f>
        <v>0</v>
      </c>
      <c r="V65" s="162">
        <f>Con5_UnescalatedConst!Y65*'I2 Escalation factors'!S$5</f>
        <v>0</v>
      </c>
      <c r="W65" s="162">
        <f>Con5_UnescalatedConst!Z65*'I2 Escalation factors'!T$5</f>
        <v>0</v>
      </c>
      <c r="X65" s="162">
        <f>Con5_UnescalatedConst!AA65*'I2 Escalation factors'!U$5</f>
        <v>0</v>
      </c>
      <c r="Y65" s="162">
        <f>Con5_UnescalatedConst!AB65*'I2 Escalation factors'!V$5</f>
        <v>0</v>
      </c>
      <c r="Z65" s="162">
        <f>Con5_UnescalatedConst!AC65*'I2 Escalation factors'!W$5</f>
        <v>0</v>
      </c>
      <c r="AA65" s="162">
        <f>Con5_UnescalatedConst!AD65*'I2 Escalation factors'!X$5</f>
        <v>0</v>
      </c>
      <c r="AB65" s="162">
        <f>Con5_UnescalatedConst!AE65*'I2 Escalation factors'!Y$5</f>
        <v>0</v>
      </c>
      <c r="AC65" s="162">
        <f>Con5_UnescalatedConst!AF65*'I2 Escalation factors'!Z$5</f>
        <v>0</v>
      </c>
      <c r="AD65" s="162">
        <f>Con5_UnescalatedConst!AG65*'I2 Escalation factors'!AA$5</f>
        <v>0</v>
      </c>
      <c r="AE65" s="162">
        <f>Con5_UnescalatedConst!AH65*'I2 Escalation factors'!AB$5</f>
        <v>0</v>
      </c>
      <c r="AF65" s="162">
        <f>Con5_UnescalatedConst!AI65*'I2 Escalation factors'!AC$5</f>
        <v>0</v>
      </c>
      <c r="AG65" s="162">
        <f>Con5_UnescalatedConst!AJ65*'I2 Escalation factors'!AD$5</f>
        <v>0</v>
      </c>
      <c r="AH65" s="162">
        <f>Con5_UnescalatedConst!AK65*'I2 Escalation factors'!AE$5</f>
        <v>5479626.0308744265</v>
      </c>
      <c r="AI65" s="162">
        <f>Con5_UnescalatedConst!AL65*'I2 Escalation factors'!AF$5</f>
        <v>55981353.974876106</v>
      </c>
      <c r="AJ65" s="162">
        <f>Con5_UnescalatedConst!AM65*'I2 Escalation factors'!AG$5</f>
        <v>0</v>
      </c>
      <c r="AK65" s="162">
        <f>Con5_UnescalatedConst!AN65*'I2 Escalation factors'!AH$5</f>
        <v>0</v>
      </c>
      <c r="AL65" s="162">
        <f>Con5_UnescalatedConst!AO65*'I2 Escalation factors'!AI$5</f>
        <v>0</v>
      </c>
      <c r="AM65" s="162">
        <f>Con5_UnescalatedConst!AP65*'I2 Escalation factors'!AJ$5</f>
        <v>0</v>
      </c>
      <c r="AN65" s="162">
        <f>Con5_UnescalatedConst!AQ65*'I2 Escalation factors'!AK$5</f>
        <v>0</v>
      </c>
      <c r="AO65" s="162">
        <f>Con5_UnescalatedConst!AR65*'I2 Escalation factors'!AL$5</f>
        <v>0</v>
      </c>
      <c r="AP65" s="162">
        <f t="shared" si="0"/>
        <v>61460980.005750529</v>
      </c>
      <c r="AQ65" s="162">
        <f t="shared" si="1"/>
        <v>61460980.005750529</v>
      </c>
    </row>
    <row r="66" spans="1:43" ht="24.75" x14ac:dyDescent="0.25">
      <c r="A66" s="75" t="str">
        <f>'I3 Project list'!A66</f>
        <v>Drury</v>
      </c>
      <c r="B66" s="75" t="str">
        <f>'I3 Project list'!C66</f>
        <v>Drury_37b(ii)</v>
      </c>
      <c r="C66" s="75" t="str">
        <f>'I3 Project list'!B66</f>
        <v>37b(ii)</v>
      </c>
      <c r="D66" s="144" t="str">
        <f>'I3 Project list'!D66</f>
        <v>N-S Opaheke Arterial from development to Ponga Rd</v>
      </c>
      <c r="E66" s="144" t="str">
        <f>'I3 Project list'!E66</f>
        <v>4-lane urban- Bridge Widening</v>
      </c>
      <c r="F66" s="144">
        <f>Con5_UnescalatedConst!F66</f>
        <v>2048</v>
      </c>
      <c r="G66" s="144">
        <f>Con5_UnescalatedConst!H66</f>
        <v>2049</v>
      </c>
      <c r="H66" s="162">
        <f>Con5_UnescalatedConst!K66*'I2 Escalation factors'!E$5</f>
        <v>0</v>
      </c>
      <c r="I66" s="162">
        <f>Con5_UnescalatedConst!L66*'I2 Escalation factors'!F$5</f>
        <v>0</v>
      </c>
      <c r="J66" s="162">
        <f>Con5_UnescalatedConst!M66*'I2 Escalation factors'!G$5</f>
        <v>0</v>
      </c>
      <c r="K66" s="162">
        <f>Con5_UnescalatedConst!N66*'I2 Escalation factors'!H$5</f>
        <v>0</v>
      </c>
      <c r="L66" s="162">
        <f>Con5_UnescalatedConst!O66*'I2 Escalation factors'!I$5</f>
        <v>0</v>
      </c>
      <c r="M66" s="162">
        <f>Con5_UnescalatedConst!P66*'I2 Escalation factors'!J$5</f>
        <v>0</v>
      </c>
      <c r="N66" s="162">
        <f>Con5_UnescalatedConst!Q66*'I2 Escalation factors'!K$5</f>
        <v>0</v>
      </c>
      <c r="O66" s="162">
        <f>Con5_UnescalatedConst!R66*'I2 Escalation factors'!L$5</f>
        <v>0</v>
      </c>
      <c r="P66" s="162">
        <f>Con5_UnescalatedConst!S66*'I2 Escalation factors'!M$5</f>
        <v>0</v>
      </c>
      <c r="Q66" s="162">
        <f>Con5_UnescalatedConst!T66*'I2 Escalation factors'!N$5</f>
        <v>0</v>
      </c>
      <c r="R66" s="162">
        <f>Con5_UnescalatedConst!U66*'I2 Escalation factors'!O$5</f>
        <v>0</v>
      </c>
      <c r="S66" s="162">
        <f>Con5_UnescalatedConst!V66*'I2 Escalation factors'!P$5</f>
        <v>0</v>
      </c>
      <c r="T66" s="162">
        <f>Con5_UnescalatedConst!W66*'I2 Escalation factors'!Q$5</f>
        <v>0</v>
      </c>
      <c r="U66" s="162">
        <f>Con5_UnescalatedConst!X66*'I2 Escalation factors'!R$5</f>
        <v>0</v>
      </c>
      <c r="V66" s="162">
        <f>Con5_UnescalatedConst!Y66*'I2 Escalation factors'!S$5</f>
        <v>0</v>
      </c>
      <c r="W66" s="162">
        <f>Con5_UnescalatedConst!Z66*'I2 Escalation factors'!T$5</f>
        <v>0</v>
      </c>
      <c r="X66" s="162">
        <f>Con5_UnescalatedConst!AA66*'I2 Escalation factors'!U$5</f>
        <v>0</v>
      </c>
      <c r="Y66" s="162">
        <f>Con5_UnescalatedConst!AB66*'I2 Escalation factors'!V$5</f>
        <v>0</v>
      </c>
      <c r="Z66" s="162">
        <f>Con5_UnescalatedConst!AC66*'I2 Escalation factors'!W$5</f>
        <v>0</v>
      </c>
      <c r="AA66" s="162">
        <f>Con5_UnescalatedConst!AD66*'I2 Escalation factors'!X$5</f>
        <v>0</v>
      </c>
      <c r="AB66" s="162">
        <f>Con5_UnescalatedConst!AE66*'I2 Escalation factors'!Y$5</f>
        <v>0</v>
      </c>
      <c r="AC66" s="162">
        <f>Con5_UnescalatedConst!AF66*'I2 Escalation factors'!Z$5</f>
        <v>0</v>
      </c>
      <c r="AD66" s="162">
        <f>Con5_UnescalatedConst!AG66*'I2 Escalation factors'!AA$5</f>
        <v>0</v>
      </c>
      <c r="AE66" s="162">
        <f>Con5_UnescalatedConst!AH66*'I2 Escalation factors'!AB$5</f>
        <v>0</v>
      </c>
      <c r="AF66" s="162">
        <f>Con5_UnescalatedConst!AI66*'I2 Escalation factors'!AC$5</f>
        <v>0</v>
      </c>
      <c r="AG66" s="162">
        <f>Con5_UnescalatedConst!AJ66*'I2 Escalation factors'!AD$5</f>
        <v>0</v>
      </c>
      <c r="AH66" s="162">
        <f>Con5_UnescalatedConst!AK66*'I2 Escalation factors'!AE$5</f>
        <v>7089266.1774437893</v>
      </c>
      <c r="AI66" s="162">
        <f>Con5_UnescalatedConst!AL66*'I2 Escalation factors'!AF$5</f>
        <v>72425876.704995975</v>
      </c>
      <c r="AJ66" s="162">
        <f>Con5_UnescalatedConst!AM66*'I2 Escalation factors'!AG$5</f>
        <v>0</v>
      </c>
      <c r="AK66" s="162">
        <f>Con5_UnescalatedConst!AN66*'I2 Escalation factors'!AH$5</f>
        <v>0</v>
      </c>
      <c r="AL66" s="162">
        <f>Con5_UnescalatedConst!AO66*'I2 Escalation factors'!AI$5</f>
        <v>0</v>
      </c>
      <c r="AM66" s="162">
        <f>Con5_UnescalatedConst!AP66*'I2 Escalation factors'!AJ$5</f>
        <v>0</v>
      </c>
      <c r="AN66" s="162">
        <f>Con5_UnescalatedConst!AQ66*'I2 Escalation factors'!AK$5</f>
        <v>0</v>
      </c>
      <c r="AO66" s="162">
        <f>Con5_UnescalatedConst!AR66*'I2 Escalation factors'!AL$5</f>
        <v>0</v>
      </c>
      <c r="AP66" s="162">
        <f t="shared" si="0"/>
        <v>79515142.882439762</v>
      </c>
      <c r="AQ66" s="162">
        <f t="shared" si="1"/>
        <v>79515142.882439762</v>
      </c>
    </row>
    <row r="67" spans="1:43" ht="36.75" x14ac:dyDescent="0.25">
      <c r="A67" s="75" t="str">
        <f>'I3 Project list'!A67</f>
        <v>Drury</v>
      </c>
      <c r="B67" s="75" t="str">
        <f>'I3 Project list'!C67</f>
        <v>Drury_38a</v>
      </c>
      <c r="C67" s="75" t="str">
        <f>'I3 Project list'!B67</f>
        <v>38a</v>
      </c>
      <c r="D67" s="144" t="str">
        <f>'I3 Project list'!D67</f>
        <v>Mill Road: From Waihoehoe Rd to Papakura (alternative project 37)</v>
      </c>
      <c r="E67" s="144" t="str">
        <f>'I3 Project list'!E67</f>
        <v>2-lane urban- new road layout with active modes on both sides, TDM , (depends on Mill Rd)</v>
      </c>
      <c r="F67" s="144">
        <f>Con5_UnescalatedConst!F67</f>
        <v>2045</v>
      </c>
      <c r="G67" s="144">
        <f>Con5_UnescalatedConst!H67</f>
        <v>2046</v>
      </c>
      <c r="H67" s="162">
        <f>Con5_UnescalatedConst!K67*'I2 Escalation factors'!E$5</f>
        <v>0</v>
      </c>
      <c r="I67" s="162">
        <f>Con5_UnescalatedConst!L67*'I2 Escalation factors'!F$5</f>
        <v>0</v>
      </c>
      <c r="J67" s="162">
        <f>Con5_UnescalatedConst!M67*'I2 Escalation factors'!G$5</f>
        <v>0</v>
      </c>
      <c r="K67" s="162">
        <f>Con5_UnescalatedConst!N67*'I2 Escalation factors'!H$5</f>
        <v>0</v>
      </c>
      <c r="L67" s="162">
        <f>Con5_UnescalatedConst!O67*'I2 Escalation factors'!I$5</f>
        <v>0</v>
      </c>
      <c r="M67" s="162">
        <f>Con5_UnescalatedConst!P67*'I2 Escalation factors'!J$5</f>
        <v>0</v>
      </c>
      <c r="N67" s="162">
        <f>Con5_UnescalatedConst!Q67*'I2 Escalation factors'!K$5</f>
        <v>0</v>
      </c>
      <c r="O67" s="162">
        <f>Con5_UnescalatedConst!R67*'I2 Escalation factors'!L$5</f>
        <v>0</v>
      </c>
      <c r="P67" s="162">
        <f>Con5_UnescalatedConst!S67*'I2 Escalation factors'!M$5</f>
        <v>0</v>
      </c>
      <c r="Q67" s="162">
        <f>Con5_UnescalatedConst!T67*'I2 Escalation factors'!N$5</f>
        <v>0</v>
      </c>
      <c r="R67" s="162">
        <f>Con5_UnescalatedConst!U67*'I2 Escalation factors'!O$5</f>
        <v>0</v>
      </c>
      <c r="S67" s="162">
        <f>Con5_UnescalatedConst!V67*'I2 Escalation factors'!P$5</f>
        <v>0</v>
      </c>
      <c r="T67" s="162">
        <f>Con5_UnescalatedConst!W67*'I2 Escalation factors'!Q$5</f>
        <v>0</v>
      </c>
      <c r="U67" s="162">
        <f>Con5_UnescalatedConst!X67*'I2 Escalation factors'!R$5</f>
        <v>0</v>
      </c>
      <c r="V67" s="162">
        <f>Con5_UnescalatedConst!Y67*'I2 Escalation factors'!S$5</f>
        <v>0</v>
      </c>
      <c r="W67" s="162">
        <f>Con5_UnescalatedConst!Z67*'I2 Escalation factors'!T$5</f>
        <v>0</v>
      </c>
      <c r="X67" s="162">
        <f>Con5_UnescalatedConst!AA67*'I2 Escalation factors'!U$5</f>
        <v>0</v>
      </c>
      <c r="Y67" s="162">
        <f>Con5_UnescalatedConst!AB67*'I2 Escalation factors'!V$5</f>
        <v>0</v>
      </c>
      <c r="Z67" s="162">
        <f>Con5_UnescalatedConst!AC67*'I2 Escalation factors'!W$5</f>
        <v>0</v>
      </c>
      <c r="AA67" s="162">
        <f>Con5_UnescalatedConst!AD67*'I2 Escalation factors'!X$5</f>
        <v>0</v>
      </c>
      <c r="AB67" s="162">
        <f>Con5_UnescalatedConst!AE67*'I2 Escalation factors'!Y$5</f>
        <v>0</v>
      </c>
      <c r="AC67" s="162">
        <f>Con5_UnescalatedConst!AF67*'I2 Escalation factors'!Z$5</f>
        <v>0</v>
      </c>
      <c r="AD67" s="162">
        <f>Con5_UnescalatedConst!AG67*'I2 Escalation factors'!AA$5</f>
        <v>0</v>
      </c>
      <c r="AE67" s="162">
        <f>Con5_UnescalatedConst!AH67*'I2 Escalation factors'!AB$5</f>
        <v>0</v>
      </c>
      <c r="AF67" s="162">
        <f>Con5_UnescalatedConst!AI67*'I2 Escalation factors'!AC$5</f>
        <v>0</v>
      </c>
      <c r="AG67" s="162">
        <f>Con5_UnescalatedConst!AJ67*'I2 Escalation factors'!AD$5</f>
        <v>0</v>
      </c>
      <c r="AH67" s="162">
        <f>Con5_UnescalatedConst!AK67*'I2 Escalation factors'!AE$5</f>
        <v>0</v>
      </c>
      <c r="AI67" s="162">
        <f>Con5_UnescalatedConst!AL67*'I2 Escalation factors'!AF$5</f>
        <v>0</v>
      </c>
      <c r="AJ67" s="162">
        <f>Con5_UnescalatedConst!AM67*'I2 Escalation factors'!AG$5</f>
        <v>0</v>
      </c>
      <c r="AK67" s="162">
        <f>Con5_UnescalatedConst!AN67*'I2 Escalation factors'!AH$5</f>
        <v>0</v>
      </c>
      <c r="AL67" s="162">
        <f>Con5_UnescalatedConst!AO67*'I2 Escalation factors'!AI$5</f>
        <v>0</v>
      </c>
      <c r="AM67" s="162">
        <f>Con5_UnescalatedConst!AP67*'I2 Escalation factors'!AJ$5</f>
        <v>0</v>
      </c>
      <c r="AN67" s="162">
        <f>Con5_UnescalatedConst!AQ67*'I2 Escalation factors'!AK$5</f>
        <v>0</v>
      </c>
      <c r="AO67" s="162">
        <f>Con5_UnescalatedConst!AR67*'I2 Escalation factors'!AL$5</f>
        <v>0</v>
      </c>
      <c r="AP67" s="162">
        <f t="shared" si="0"/>
        <v>0</v>
      </c>
      <c r="AQ67" s="162">
        <f t="shared" si="1"/>
        <v>0</v>
      </c>
    </row>
    <row r="68" spans="1:43" ht="36.75" x14ac:dyDescent="0.25">
      <c r="A68" s="75" t="str">
        <f>'I3 Project list'!A68</f>
        <v>Drury</v>
      </c>
      <c r="B68" s="75" t="str">
        <f>'I3 Project list'!C68</f>
        <v>Drury_38b</v>
      </c>
      <c r="C68" s="75" t="str">
        <f>'I3 Project list'!B68</f>
        <v>38b</v>
      </c>
      <c r="D68" s="144" t="str">
        <f>'I3 Project list'!D68</f>
        <v>Mill Road: From Waihoehoe Rd to Papakura (alternative project 37)</v>
      </c>
      <c r="E68" s="144" t="str">
        <f>'I3 Project list'!E68</f>
        <v>4-lane urban- with active modes on both sides, TDM , (depends on Mill Rd)</v>
      </c>
      <c r="F68" s="144">
        <f>Con5_UnescalatedConst!F68</f>
        <v>2054</v>
      </c>
      <c r="G68" s="144">
        <f>Con5_UnescalatedConst!H68</f>
        <v>2055</v>
      </c>
      <c r="H68" s="162">
        <f>Con5_UnescalatedConst!K68*'I2 Escalation factors'!E$5</f>
        <v>0</v>
      </c>
      <c r="I68" s="162">
        <f>Con5_UnescalatedConst!L68*'I2 Escalation factors'!F$5</f>
        <v>0</v>
      </c>
      <c r="J68" s="162">
        <f>Con5_UnescalatedConst!M68*'I2 Escalation factors'!G$5</f>
        <v>0</v>
      </c>
      <c r="K68" s="162">
        <f>Con5_UnescalatedConst!N68*'I2 Escalation factors'!H$5</f>
        <v>0</v>
      </c>
      <c r="L68" s="162">
        <f>Con5_UnescalatedConst!O68*'I2 Escalation factors'!I$5</f>
        <v>0</v>
      </c>
      <c r="M68" s="162">
        <f>Con5_UnescalatedConst!P68*'I2 Escalation factors'!J$5</f>
        <v>0</v>
      </c>
      <c r="N68" s="162">
        <f>Con5_UnescalatedConst!Q68*'I2 Escalation factors'!K$5</f>
        <v>0</v>
      </c>
      <c r="O68" s="162">
        <f>Con5_UnescalatedConst!R68*'I2 Escalation factors'!L$5</f>
        <v>0</v>
      </c>
      <c r="P68" s="162">
        <f>Con5_UnescalatedConst!S68*'I2 Escalation factors'!M$5</f>
        <v>0</v>
      </c>
      <c r="Q68" s="162">
        <f>Con5_UnescalatedConst!T68*'I2 Escalation factors'!N$5</f>
        <v>0</v>
      </c>
      <c r="R68" s="162">
        <f>Con5_UnescalatedConst!U68*'I2 Escalation factors'!O$5</f>
        <v>0</v>
      </c>
      <c r="S68" s="162">
        <f>Con5_UnescalatedConst!V68*'I2 Escalation factors'!P$5</f>
        <v>0</v>
      </c>
      <c r="T68" s="162">
        <f>Con5_UnescalatedConst!W68*'I2 Escalation factors'!Q$5</f>
        <v>0</v>
      </c>
      <c r="U68" s="162">
        <f>Con5_UnescalatedConst!X68*'I2 Escalation factors'!R$5</f>
        <v>0</v>
      </c>
      <c r="V68" s="162">
        <f>Con5_UnescalatedConst!Y68*'I2 Escalation factors'!S$5</f>
        <v>0</v>
      </c>
      <c r="W68" s="162">
        <f>Con5_UnescalatedConst!Z68*'I2 Escalation factors'!T$5</f>
        <v>0</v>
      </c>
      <c r="X68" s="162">
        <f>Con5_UnescalatedConst!AA68*'I2 Escalation factors'!U$5</f>
        <v>0</v>
      </c>
      <c r="Y68" s="162">
        <f>Con5_UnescalatedConst!AB68*'I2 Escalation factors'!V$5</f>
        <v>0</v>
      </c>
      <c r="Z68" s="162">
        <f>Con5_UnescalatedConst!AC68*'I2 Escalation factors'!W$5</f>
        <v>0</v>
      </c>
      <c r="AA68" s="162">
        <f>Con5_UnescalatedConst!AD68*'I2 Escalation factors'!X$5</f>
        <v>0</v>
      </c>
      <c r="AB68" s="162">
        <f>Con5_UnescalatedConst!AE68*'I2 Escalation factors'!Y$5</f>
        <v>0</v>
      </c>
      <c r="AC68" s="162">
        <f>Con5_UnescalatedConst!AF68*'I2 Escalation factors'!Z$5</f>
        <v>0</v>
      </c>
      <c r="AD68" s="162">
        <f>Con5_UnescalatedConst!AG68*'I2 Escalation factors'!AA$5</f>
        <v>0</v>
      </c>
      <c r="AE68" s="162">
        <f>Con5_UnescalatedConst!AH68*'I2 Escalation factors'!AB$5</f>
        <v>0</v>
      </c>
      <c r="AF68" s="162">
        <f>Con5_UnescalatedConst!AI68*'I2 Escalation factors'!AC$5</f>
        <v>0</v>
      </c>
      <c r="AG68" s="162">
        <f>Con5_UnescalatedConst!AJ68*'I2 Escalation factors'!AD$5</f>
        <v>0</v>
      </c>
      <c r="AH68" s="162">
        <f>Con5_UnescalatedConst!AK68*'I2 Escalation factors'!AE$5</f>
        <v>0</v>
      </c>
      <c r="AI68" s="162">
        <f>Con5_UnescalatedConst!AL68*'I2 Escalation factors'!AF$5</f>
        <v>0</v>
      </c>
      <c r="AJ68" s="162">
        <f>Con5_UnescalatedConst!AM68*'I2 Escalation factors'!AG$5</f>
        <v>0</v>
      </c>
      <c r="AK68" s="162">
        <f>Con5_UnescalatedConst!AN68*'I2 Escalation factors'!AH$5</f>
        <v>0</v>
      </c>
      <c r="AL68" s="162">
        <f>Con5_UnescalatedConst!AO68*'I2 Escalation factors'!AI$5</f>
        <v>0</v>
      </c>
      <c r="AM68" s="162">
        <f>Con5_UnescalatedConst!AP68*'I2 Escalation factors'!AJ$5</f>
        <v>0</v>
      </c>
      <c r="AN68" s="162">
        <f>Con5_UnescalatedConst!AQ68*'I2 Escalation factors'!AK$5</f>
        <v>0</v>
      </c>
      <c r="AO68" s="162">
        <f>Con5_UnescalatedConst!AR68*'I2 Escalation factors'!AL$5</f>
        <v>0</v>
      </c>
      <c r="AP68" s="162">
        <f t="shared" si="0"/>
        <v>0</v>
      </c>
      <c r="AQ68" s="162">
        <f t="shared" si="1"/>
        <v>0</v>
      </c>
    </row>
    <row r="69" spans="1:43" ht="36.75" x14ac:dyDescent="0.25">
      <c r="A69" s="75" t="str">
        <f>'I3 Project list'!A69</f>
        <v>Drury</v>
      </c>
      <c r="B69" s="75" t="str">
        <f>'I3 Project list'!C69</f>
        <v>Drury_18a</v>
      </c>
      <c r="C69" s="75" t="str">
        <f>'I3 Project list'!B69</f>
        <v>18a</v>
      </c>
      <c r="D69" s="144" t="str">
        <f>'I3 Project list'!D69</f>
        <v xml:space="preserve">Mill Road: From Waihoehoe Rd to Fitzgerald Road (depends on Mill Road alignment) </v>
      </c>
      <c r="E69" s="144" t="str">
        <f>'I3 Project list'!E69</f>
        <v>2-lane urban- new road layout with active modes on both sides, TDM , (depends on Mill Rd)</v>
      </c>
      <c r="F69" s="144">
        <f>Con5_UnescalatedConst!F69</f>
        <v>2035</v>
      </c>
      <c r="G69" s="144">
        <f>Con5_UnescalatedConst!H69</f>
        <v>2036</v>
      </c>
      <c r="H69" s="162">
        <f>Con5_UnescalatedConst!K69*'I2 Escalation factors'!E$5</f>
        <v>0</v>
      </c>
      <c r="I69" s="162">
        <f>Con5_UnescalatedConst!L69*'I2 Escalation factors'!F$5</f>
        <v>0</v>
      </c>
      <c r="J69" s="162">
        <f>Con5_UnescalatedConst!M69*'I2 Escalation factors'!G$5</f>
        <v>0</v>
      </c>
      <c r="K69" s="162">
        <f>Con5_UnescalatedConst!N69*'I2 Escalation factors'!H$5</f>
        <v>0</v>
      </c>
      <c r="L69" s="162">
        <f>Con5_UnescalatedConst!O69*'I2 Escalation factors'!I$5</f>
        <v>0</v>
      </c>
      <c r="M69" s="162">
        <f>Con5_UnescalatedConst!P69*'I2 Escalation factors'!J$5</f>
        <v>0</v>
      </c>
      <c r="N69" s="162">
        <f>Con5_UnescalatedConst!Q69*'I2 Escalation factors'!K$5</f>
        <v>0</v>
      </c>
      <c r="O69" s="162">
        <f>Con5_UnescalatedConst!R69*'I2 Escalation factors'!L$5</f>
        <v>0</v>
      </c>
      <c r="P69" s="162">
        <f>Con5_UnescalatedConst!S69*'I2 Escalation factors'!M$5</f>
        <v>0</v>
      </c>
      <c r="Q69" s="162">
        <f>Con5_UnescalatedConst!T69*'I2 Escalation factors'!N$5</f>
        <v>0</v>
      </c>
      <c r="R69" s="162">
        <f>Con5_UnescalatedConst!U69*'I2 Escalation factors'!O$5</f>
        <v>0</v>
      </c>
      <c r="S69" s="162">
        <f>Con5_UnescalatedConst!V69*'I2 Escalation factors'!P$5</f>
        <v>0</v>
      </c>
      <c r="T69" s="162">
        <f>Con5_UnescalatedConst!W69*'I2 Escalation factors'!Q$5</f>
        <v>0</v>
      </c>
      <c r="U69" s="162">
        <f>Con5_UnescalatedConst!X69*'I2 Escalation factors'!R$5</f>
        <v>0</v>
      </c>
      <c r="V69" s="162">
        <f>Con5_UnescalatedConst!Y69*'I2 Escalation factors'!S$5</f>
        <v>0</v>
      </c>
      <c r="W69" s="162">
        <f>Con5_UnescalatedConst!Z69*'I2 Escalation factors'!T$5</f>
        <v>0</v>
      </c>
      <c r="X69" s="162">
        <f>Con5_UnescalatedConst!AA69*'I2 Escalation factors'!U$5</f>
        <v>0</v>
      </c>
      <c r="Y69" s="162">
        <f>Con5_UnescalatedConst!AB69*'I2 Escalation factors'!V$5</f>
        <v>0</v>
      </c>
      <c r="Z69" s="162">
        <f>Con5_UnescalatedConst!AC69*'I2 Escalation factors'!W$5</f>
        <v>0</v>
      </c>
      <c r="AA69" s="162">
        <f>Con5_UnescalatedConst!AD69*'I2 Escalation factors'!X$5</f>
        <v>0</v>
      </c>
      <c r="AB69" s="162">
        <f>Con5_UnescalatedConst!AE69*'I2 Escalation factors'!Y$5</f>
        <v>0</v>
      </c>
      <c r="AC69" s="162">
        <f>Con5_UnescalatedConst!AF69*'I2 Escalation factors'!Z$5</f>
        <v>0</v>
      </c>
      <c r="AD69" s="162">
        <f>Con5_UnescalatedConst!AG69*'I2 Escalation factors'!AA$5</f>
        <v>0</v>
      </c>
      <c r="AE69" s="162">
        <f>Con5_UnescalatedConst!AH69*'I2 Escalation factors'!AB$5</f>
        <v>0</v>
      </c>
      <c r="AF69" s="162">
        <f>Con5_UnescalatedConst!AI69*'I2 Escalation factors'!AC$5</f>
        <v>0</v>
      </c>
      <c r="AG69" s="162">
        <f>Con5_UnescalatedConst!AJ69*'I2 Escalation factors'!AD$5</f>
        <v>0</v>
      </c>
      <c r="AH69" s="162">
        <f>Con5_UnescalatedConst!AK69*'I2 Escalation factors'!AE$5</f>
        <v>0</v>
      </c>
      <c r="AI69" s="162">
        <f>Con5_UnescalatedConst!AL69*'I2 Escalation factors'!AF$5</f>
        <v>0</v>
      </c>
      <c r="AJ69" s="162">
        <f>Con5_UnescalatedConst!AM69*'I2 Escalation factors'!AG$5</f>
        <v>0</v>
      </c>
      <c r="AK69" s="162">
        <f>Con5_UnescalatedConst!AN69*'I2 Escalation factors'!AH$5</f>
        <v>0</v>
      </c>
      <c r="AL69" s="162">
        <f>Con5_UnescalatedConst!AO69*'I2 Escalation factors'!AI$5</f>
        <v>0</v>
      </c>
      <c r="AM69" s="162">
        <f>Con5_UnescalatedConst!AP69*'I2 Escalation factors'!AJ$5</f>
        <v>0</v>
      </c>
      <c r="AN69" s="162">
        <f>Con5_UnescalatedConst!AQ69*'I2 Escalation factors'!AK$5</f>
        <v>0</v>
      </c>
      <c r="AO69" s="162">
        <f>Con5_UnescalatedConst!AR69*'I2 Escalation factors'!AL$5</f>
        <v>0</v>
      </c>
      <c r="AP69" s="162">
        <f t="shared" si="0"/>
        <v>0</v>
      </c>
      <c r="AQ69" s="162">
        <f t="shared" si="1"/>
        <v>0</v>
      </c>
    </row>
    <row r="70" spans="1:43" ht="36.75" x14ac:dyDescent="0.25">
      <c r="A70" s="75" t="str">
        <f>'I3 Project list'!A70</f>
        <v>Drury</v>
      </c>
      <c r="B70" s="75" t="str">
        <f>'I3 Project list'!C70</f>
        <v>Drury_18b</v>
      </c>
      <c r="C70" s="75" t="str">
        <f>'I3 Project list'!B70</f>
        <v>18b</v>
      </c>
      <c r="D70" s="144" t="str">
        <f>'I3 Project list'!D70</f>
        <v xml:space="preserve">Mill Road: From Waihoehoe Rd to Fitzgerald Road (depends on Mill Road alignment) </v>
      </c>
      <c r="E70" s="144" t="str">
        <f>'I3 Project list'!E70</f>
        <v>4-lane urban- with active modes on both sides, TDM , (depends on Mill Rd)</v>
      </c>
      <c r="F70" s="144">
        <f>Con5_UnescalatedConst!F70</f>
        <v>2051</v>
      </c>
      <c r="G70" s="144">
        <f>Con5_UnescalatedConst!H70</f>
        <v>2052</v>
      </c>
      <c r="H70" s="162">
        <f>Con5_UnescalatedConst!K70*'I2 Escalation factors'!E$5</f>
        <v>0</v>
      </c>
      <c r="I70" s="162">
        <f>Con5_UnescalatedConst!L70*'I2 Escalation factors'!F$5</f>
        <v>0</v>
      </c>
      <c r="J70" s="162">
        <f>Con5_UnescalatedConst!M70*'I2 Escalation factors'!G$5</f>
        <v>0</v>
      </c>
      <c r="K70" s="162">
        <f>Con5_UnescalatedConst!N70*'I2 Escalation factors'!H$5</f>
        <v>0</v>
      </c>
      <c r="L70" s="162">
        <f>Con5_UnescalatedConst!O70*'I2 Escalation factors'!I$5</f>
        <v>0</v>
      </c>
      <c r="M70" s="162">
        <f>Con5_UnescalatedConst!P70*'I2 Escalation factors'!J$5</f>
        <v>0</v>
      </c>
      <c r="N70" s="162">
        <f>Con5_UnescalatedConst!Q70*'I2 Escalation factors'!K$5</f>
        <v>0</v>
      </c>
      <c r="O70" s="162">
        <f>Con5_UnescalatedConst!R70*'I2 Escalation factors'!L$5</f>
        <v>0</v>
      </c>
      <c r="P70" s="162">
        <f>Con5_UnescalatedConst!S70*'I2 Escalation factors'!M$5</f>
        <v>0</v>
      </c>
      <c r="Q70" s="162">
        <f>Con5_UnescalatedConst!T70*'I2 Escalation factors'!N$5</f>
        <v>0</v>
      </c>
      <c r="R70" s="162">
        <f>Con5_UnescalatedConst!U70*'I2 Escalation factors'!O$5</f>
        <v>0</v>
      </c>
      <c r="S70" s="162">
        <f>Con5_UnescalatedConst!V70*'I2 Escalation factors'!P$5</f>
        <v>0</v>
      </c>
      <c r="T70" s="162">
        <f>Con5_UnescalatedConst!W70*'I2 Escalation factors'!Q$5</f>
        <v>0</v>
      </c>
      <c r="U70" s="162">
        <f>Con5_UnescalatedConst!X70*'I2 Escalation factors'!R$5</f>
        <v>0</v>
      </c>
      <c r="V70" s="162">
        <f>Con5_UnescalatedConst!Y70*'I2 Escalation factors'!S$5</f>
        <v>0</v>
      </c>
      <c r="W70" s="162">
        <f>Con5_UnescalatedConst!Z70*'I2 Escalation factors'!T$5</f>
        <v>0</v>
      </c>
      <c r="X70" s="162">
        <f>Con5_UnescalatedConst!AA70*'I2 Escalation factors'!U$5</f>
        <v>0</v>
      </c>
      <c r="Y70" s="162">
        <f>Con5_UnescalatedConst!AB70*'I2 Escalation factors'!V$5</f>
        <v>0</v>
      </c>
      <c r="Z70" s="162">
        <f>Con5_UnescalatedConst!AC70*'I2 Escalation factors'!W$5</f>
        <v>0</v>
      </c>
      <c r="AA70" s="162">
        <f>Con5_UnescalatedConst!AD70*'I2 Escalation factors'!X$5</f>
        <v>0</v>
      </c>
      <c r="AB70" s="162">
        <f>Con5_UnescalatedConst!AE70*'I2 Escalation factors'!Y$5</f>
        <v>0</v>
      </c>
      <c r="AC70" s="162">
        <f>Con5_UnescalatedConst!AF70*'I2 Escalation factors'!Z$5</f>
        <v>0</v>
      </c>
      <c r="AD70" s="162">
        <f>Con5_UnescalatedConst!AG70*'I2 Escalation factors'!AA$5</f>
        <v>0</v>
      </c>
      <c r="AE70" s="162">
        <f>Con5_UnescalatedConst!AH70*'I2 Escalation factors'!AB$5</f>
        <v>0</v>
      </c>
      <c r="AF70" s="162">
        <f>Con5_UnescalatedConst!AI70*'I2 Escalation factors'!AC$5</f>
        <v>0</v>
      </c>
      <c r="AG70" s="162">
        <f>Con5_UnescalatedConst!AJ70*'I2 Escalation factors'!AD$5</f>
        <v>0</v>
      </c>
      <c r="AH70" s="162">
        <f>Con5_UnescalatedConst!AK70*'I2 Escalation factors'!AE$5</f>
        <v>0</v>
      </c>
      <c r="AI70" s="162">
        <f>Con5_UnescalatedConst!AL70*'I2 Escalation factors'!AF$5</f>
        <v>0</v>
      </c>
      <c r="AJ70" s="162">
        <f>Con5_UnescalatedConst!AM70*'I2 Escalation factors'!AG$5</f>
        <v>0</v>
      </c>
      <c r="AK70" s="162">
        <f>Con5_UnescalatedConst!AN70*'I2 Escalation factors'!AH$5</f>
        <v>0</v>
      </c>
      <c r="AL70" s="162">
        <f>Con5_UnescalatedConst!AO70*'I2 Escalation factors'!AI$5</f>
        <v>0</v>
      </c>
      <c r="AM70" s="162">
        <f>Con5_UnescalatedConst!AP70*'I2 Escalation factors'!AJ$5</f>
        <v>0</v>
      </c>
      <c r="AN70" s="162">
        <f>Con5_UnescalatedConst!AQ70*'I2 Escalation factors'!AK$5</f>
        <v>0</v>
      </c>
      <c r="AO70" s="162">
        <f>Con5_UnescalatedConst!AR70*'I2 Escalation factors'!AL$5</f>
        <v>0</v>
      </c>
      <c r="AP70" s="162">
        <f t="shared" ref="AP70:AP112" si="2">SUM(H70:AO70)</f>
        <v>0</v>
      </c>
      <c r="AQ70" s="162">
        <f t="shared" ref="AQ70:AQ112" si="3">SUM(J70:AN70)</f>
        <v>0</v>
      </c>
    </row>
    <row r="71" spans="1:43" ht="36.75" x14ac:dyDescent="0.25">
      <c r="A71" s="75" t="str">
        <f>'I3 Project list'!A71</f>
        <v>Drury</v>
      </c>
      <c r="B71" s="75" t="str">
        <f>'I3 Project list'!C71</f>
        <v>Drury_39a</v>
      </c>
      <c r="C71" s="75" t="str">
        <f>'I3 Project list'!B71</f>
        <v>39a</v>
      </c>
      <c r="D71" s="144" t="str">
        <f>'I3 Project list'!D71</f>
        <v xml:space="preserve">New Bremner Rd arterial from SH1 to Auranga development </v>
      </c>
      <c r="E71" s="144" t="str">
        <f>'I3 Project list'!E71</f>
        <v xml:space="preserve">2-lane urban- new road layout with active modes on both sides (Under construction) </v>
      </c>
      <c r="F71" s="144" t="str">
        <f>Con5_UnescalatedConst!F71</f>
        <v/>
      </c>
      <c r="G71" s="144" t="str">
        <f>Con5_UnescalatedConst!H71</f>
        <v>Under Construction</v>
      </c>
      <c r="H71" s="162">
        <f>Con5_UnescalatedConst!K71*'I2 Escalation factors'!E$5</f>
        <v>0</v>
      </c>
      <c r="I71" s="162">
        <f>Con5_UnescalatedConst!L71*'I2 Escalation factors'!F$5</f>
        <v>0</v>
      </c>
      <c r="J71" s="162">
        <f>Con5_UnescalatedConst!M71*'I2 Escalation factors'!G$5</f>
        <v>0</v>
      </c>
      <c r="K71" s="162">
        <f>Con5_UnescalatedConst!N71*'I2 Escalation factors'!H$5</f>
        <v>0</v>
      </c>
      <c r="L71" s="162">
        <f>Con5_UnescalatedConst!O71*'I2 Escalation factors'!I$5</f>
        <v>0</v>
      </c>
      <c r="M71" s="162">
        <f>Con5_UnescalatedConst!P71*'I2 Escalation factors'!J$5</f>
        <v>0</v>
      </c>
      <c r="N71" s="162">
        <f>Con5_UnescalatedConst!Q71*'I2 Escalation factors'!K$5</f>
        <v>0</v>
      </c>
      <c r="O71" s="162">
        <f>Con5_UnescalatedConst!R71*'I2 Escalation factors'!L$5</f>
        <v>0</v>
      </c>
      <c r="P71" s="162">
        <f>Con5_UnescalatedConst!S71*'I2 Escalation factors'!M$5</f>
        <v>0</v>
      </c>
      <c r="Q71" s="162">
        <f>Con5_UnescalatedConst!T71*'I2 Escalation factors'!N$5</f>
        <v>0</v>
      </c>
      <c r="R71" s="162">
        <f>Con5_UnescalatedConst!U71*'I2 Escalation factors'!O$5</f>
        <v>0</v>
      </c>
      <c r="S71" s="162">
        <f>Con5_UnescalatedConst!V71*'I2 Escalation factors'!P$5</f>
        <v>0</v>
      </c>
      <c r="T71" s="162">
        <f>Con5_UnescalatedConst!W71*'I2 Escalation factors'!Q$5</f>
        <v>0</v>
      </c>
      <c r="U71" s="162">
        <f>Con5_UnescalatedConst!X71*'I2 Escalation factors'!R$5</f>
        <v>0</v>
      </c>
      <c r="V71" s="162">
        <f>Con5_UnescalatedConst!Y71*'I2 Escalation factors'!S$5</f>
        <v>0</v>
      </c>
      <c r="W71" s="162">
        <f>Con5_UnescalatedConst!Z71*'I2 Escalation factors'!T$5</f>
        <v>0</v>
      </c>
      <c r="X71" s="162">
        <f>Con5_UnescalatedConst!AA71*'I2 Escalation factors'!U$5</f>
        <v>0</v>
      </c>
      <c r="Y71" s="162">
        <f>Con5_UnescalatedConst!AB71*'I2 Escalation factors'!V$5</f>
        <v>0</v>
      </c>
      <c r="Z71" s="162">
        <f>Con5_UnescalatedConst!AC71*'I2 Escalation factors'!W$5</f>
        <v>0</v>
      </c>
      <c r="AA71" s="162">
        <f>Con5_UnescalatedConst!AD71*'I2 Escalation factors'!X$5</f>
        <v>0</v>
      </c>
      <c r="AB71" s="162">
        <f>Con5_UnescalatedConst!AE71*'I2 Escalation factors'!Y$5</f>
        <v>0</v>
      </c>
      <c r="AC71" s="162">
        <f>Con5_UnescalatedConst!AF71*'I2 Escalation factors'!Z$5</f>
        <v>0</v>
      </c>
      <c r="AD71" s="162">
        <f>Con5_UnescalatedConst!AG71*'I2 Escalation factors'!AA$5</f>
        <v>0</v>
      </c>
      <c r="AE71" s="162">
        <f>Con5_UnescalatedConst!AH71*'I2 Escalation factors'!AB$5</f>
        <v>0</v>
      </c>
      <c r="AF71" s="162">
        <f>Con5_UnescalatedConst!AI71*'I2 Escalation factors'!AC$5</f>
        <v>0</v>
      </c>
      <c r="AG71" s="162">
        <f>Con5_UnescalatedConst!AJ71*'I2 Escalation factors'!AD$5</f>
        <v>0</v>
      </c>
      <c r="AH71" s="162">
        <f>Con5_UnescalatedConst!AK71*'I2 Escalation factors'!AE$5</f>
        <v>0</v>
      </c>
      <c r="AI71" s="162">
        <f>Con5_UnescalatedConst!AL71*'I2 Escalation factors'!AF$5</f>
        <v>0</v>
      </c>
      <c r="AJ71" s="162">
        <f>Con5_UnescalatedConst!AM71*'I2 Escalation factors'!AG$5</f>
        <v>0</v>
      </c>
      <c r="AK71" s="162">
        <f>Con5_UnescalatedConst!AN71*'I2 Escalation factors'!AH$5</f>
        <v>0</v>
      </c>
      <c r="AL71" s="162">
        <f>Con5_UnescalatedConst!AO71*'I2 Escalation factors'!AI$5</f>
        <v>0</v>
      </c>
      <c r="AM71" s="162">
        <f>Con5_UnescalatedConst!AP71*'I2 Escalation factors'!AJ$5</f>
        <v>0</v>
      </c>
      <c r="AN71" s="162">
        <f>Con5_UnescalatedConst!AQ71*'I2 Escalation factors'!AK$5</f>
        <v>0</v>
      </c>
      <c r="AO71" s="162">
        <f>Con5_UnescalatedConst!AR71*'I2 Escalation factors'!AL$5</f>
        <v>0</v>
      </c>
      <c r="AP71" s="162">
        <f t="shared" si="2"/>
        <v>0</v>
      </c>
      <c r="AQ71" s="162">
        <f t="shared" si="3"/>
        <v>0</v>
      </c>
    </row>
    <row r="72" spans="1:43" ht="24.75" x14ac:dyDescent="0.25">
      <c r="A72" s="75" t="str">
        <f>'I3 Project list'!A72</f>
        <v>Drury</v>
      </c>
      <c r="B72" s="75" t="str">
        <f>'I3 Project list'!C72</f>
        <v>Drury_39b</v>
      </c>
      <c r="C72" s="75" t="str">
        <f>'I3 Project list'!B72</f>
        <v>39b</v>
      </c>
      <c r="D72" s="144" t="str">
        <f>'I3 Project list'!D72</f>
        <v xml:space="preserve">New Bremner Rd arterial from SH1 to Auranga development </v>
      </c>
      <c r="E72" s="144" t="str">
        <f>'I3 Project list'!E72</f>
        <v>4-lane urban- upgrade 2-lane urban excl bridge</v>
      </c>
      <c r="F72" s="144">
        <f>Con5_UnescalatedConst!F72</f>
        <v>2046</v>
      </c>
      <c r="G72" s="144">
        <f>Con5_UnescalatedConst!H72</f>
        <v>2047</v>
      </c>
      <c r="H72" s="162">
        <f>Con5_UnescalatedConst!K72*'I2 Escalation factors'!E$5</f>
        <v>0</v>
      </c>
      <c r="I72" s="162">
        <f>Con5_UnescalatedConst!L72*'I2 Escalation factors'!F$5</f>
        <v>0</v>
      </c>
      <c r="J72" s="162">
        <f>Con5_UnescalatedConst!M72*'I2 Escalation factors'!G$5</f>
        <v>0</v>
      </c>
      <c r="K72" s="162">
        <f>Con5_UnescalatedConst!N72*'I2 Escalation factors'!H$5</f>
        <v>0</v>
      </c>
      <c r="L72" s="162">
        <f>Con5_UnescalatedConst!O72*'I2 Escalation factors'!I$5</f>
        <v>0</v>
      </c>
      <c r="M72" s="162">
        <f>Con5_UnescalatedConst!P72*'I2 Escalation factors'!J$5</f>
        <v>0</v>
      </c>
      <c r="N72" s="162">
        <f>Con5_UnescalatedConst!Q72*'I2 Escalation factors'!K$5</f>
        <v>0</v>
      </c>
      <c r="O72" s="162">
        <f>Con5_UnescalatedConst!R72*'I2 Escalation factors'!L$5</f>
        <v>0</v>
      </c>
      <c r="P72" s="162">
        <f>Con5_UnescalatedConst!S72*'I2 Escalation factors'!M$5</f>
        <v>0</v>
      </c>
      <c r="Q72" s="162">
        <f>Con5_UnescalatedConst!T72*'I2 Escalation factors'!N$5</f>
        <v>0</v>
      </c>
      <c r="R72" s="162">
        <f>Con5_UnescalatedConst!U72*'I2 Escalation factors'!O$5</f>
        <v>0</v>
      </c>
      <c r="S72" s="162">
        <f>Con5_UnescalatedConst!V72*'I2 Escalation factors'!P$5</f>
        <v>0</v>
      </c>
      <c r="T72" s="162">
        <f>Con5_UnescalatedConst!W72*'I2 Escalation factors'!Q$5</f>
        <v>0</v>
      </c>
      <c r="U72" s="162">
        <f>Con5_UnescalatedConst!X72*'I2 Escalation factors'!R$5</f>
        <v>0</v>
      </c>
      <c r="V72" s="162">
        <f>Con5_UnescalatedConst!Y72*'I2 Escalation factors'!S$5</f>
        <v>0</v>
      </c>
      <c r="W72" s="162">
        <f>Con5_UnescalatedConst!Z72*'I2 Escalation factors'!T$5</f>
        <v>0</v>
      </c>
      <c r="X72" s="162">
        <f>Con5_UnescalatedConst!AA72*'I2 Escalation factors'!U$5</f>
        <v>0</v>
      </c>
      <c r="Y72" s="162">
        <f>Con5_UnescalatedConst!AB72*'I2 Escalation factors'!V$5</f>
        <v>0</v>
      </c>
      <c r="Z72" s="162">
        <f>Con5_UnescalatedConst!AC72*'I2 Escalation factors'!W$5</f>
        <v>0</v>
      </c>
      <c r="AA72" s="162">
        <f>Con5_UnescalatedConst!AD72*'I2 Escalation factors'!X$5</f>
        <v>0</v>
      </c>
      <c r="AB72" s="162">
        <f>Con5_UnescalatedConst!AE72*'I2 Escalation factors'!Y$5</f>
        <v>0</v>
      </c>
      <c r="AC72" s="162">
        <f>Con5_UnescalatedConst!AF72*'I2 Escalation factors'!Z$5</f>
        <v>0</v>
      </c>
      <c r="AD72" s="162">
        <f>Con5_UnescalatedConst!AG72*'I2 Escalation factors'!AA$5</f>
        <v>0</v>
      </c>
      <c r="AE72" s="162">
        <f>Con5_UnescalatedConst!AH72*'I2 Escalation factors'!AB$5</f>
        <v>0</v>
      </c>
      <c r="AF72" s="162">
        <f>Con5_UnescalatedConst!AI72*'I2 Escalation factors'!AC$5</f>
        <v>1844175.8141080877</v>
      </c>
      <c r="AG72" s="162">
        <f>Con5_UnescalatedConst!AJ72*'I2 Escalation factors'!AD$5</f>
        <v>18840603.073968433</v>
      </c>
      <c r="AH72" s="162">
        <f>Con5_UnescalatedConst!AK72*'I2 Escalation factors'!AE$5</f>
        <v>0</v>
      </c>
      <c r="AI72" s="162">
        <f>Con5_UnescalatedConst!AL72*'I2 Escalation factors'!AF$5</f>
        <v>0</v>
      </c>
      <c r="AJ72" s="162">
        <f>Con5_UnescalatedConst!AM72*'I2 Escalation factors'!AG$5</f>
        <v>0</v>
      </c>
      <c r="AK72" s="162">
        <f>Con5_UnescalatedConst!AN72*'I2 Escalation factors'!AH$5</f>
        <v>0</v>
      </c>
      <c r="AL72" s="162">
        <f>Con5_UnescalatedConst!AO72*'I2 Escalation factors'!AI$5</f>
        <v>0</v>
      </c>
      <c r="AM72" s="162">
        <f>Con5_UnescalatedConst!AP72*'I2 Escalation factors'!AJ$5</f>
        <v>0</v>
      </c>
      <c r="AN72" s="162">
        <f>Con5_UnescalatedConst!AQ72*'I2 Escalation factors'!AK$5</f>
        <v>0</v>
      </c>
      <c r="AO72" s="162">
        <f>Con5_UnescalatedConst!AR72*'I2 Escalation factors'!AL$5</f>
        <v>0</v>
      </c>
      <c r="AP72" s="162">
        <f t="shared" si="2"/>
        <v>20684778.888076521</v>
      </c>
      <c r="AQ72" s="162">
        <f t="shared" si="3"/>
        <v>20684778.888076521</v>
      </c>
    </row>
    <row r="73" spans="1:43" ht="24.75" x14ac:dyDescent="0.25">
      <c r="A73" s="75" t="str">
        <f>'I3 Project list'!A73</f>
        <v>Drury</v>
      </c>
      <c r="B73" s="75" t="str">
        <f>'I3 Project list'!C73</f>
        <v>Drury_39c</v>
      </c>
      <c r="C73" s="75" t="str">
        <f>'I3 Project list'!B73</f>
        <v>39c</v>
      </c>
      <c r="D73" s="144" t="str">
        <f>'I3 Project list'!D73</f>
        <v xml:space="preserve">New Bremner Rd arterial from SH1 to Auranga development </v>
      </c>
      <c r="E73" s="144" t="str">
        <f>'I3 Project list'!E73</f>
        <v>4-lane urban- upgrade 2-lane bridge widening</v>
      </c>
      <c r="F73" s="144">
        <f>Con5_UnescalatedConst!F73</f>
        <v>2046</v>
      </c>
      <c r="G73" s="144">
        <f>Con5_UnescalatedConst!H73</f>
        <v>2047</v>
      </c>
      <c r="H73" s="162">
        <f>Con5_UnescalatedConst!K73*'I2 Escalation factors'!E$5</f>
        <v>0</v>
      </c>
      <c r="I73" s="162">
        <f>Con5_UnescalatedConst!L73*'I2 Escalation factors'!F$5</f>
        <v>0</v>
      </c>
      <c r="J73" s="162">
        <f>Con5_UnescalatedConst!M73*'I2 Escalation factors'!G$5</f>
        <v>0</v>
      </c>
      <c r="K73" s="162">
        <f>Con5_UnescalatedConst!N73*'I2 Escalation factors'!H$5</f>
        <v>0</v>
      </c>
      <c r="L73" s="162">
        <f>Con5_UnescalatedConst!O73*'I2 Escalation factors'!I$5</f>
        <v>0</v>
      </c>
      <c r="M73" s="162">
        <f>Con5_UnescalatedConst!P73*'I2 Escalation factors'!J$5</f>
        <v>0</v>
      </c>
      <c r="N73" s="162">
        <f>Con5_UnescalatedConst!Q73*'I2 Escalation factors'!K$5</f>
        <v>0</v>
      </c>
      <c r="O73" s="162">
        <f>Con5_UnescalatedConst!R73*'I2 Escalation factors'!L$5</f>
        <v>0</v>
      </c>
      <c r="P73" s="162">
        <f>Con5_UnescalatedConst!S73*'I2 Escalation factors'!M$5</f>
        <v>0</v>
      </c>
      <c r="Q73" s="162">
        <f>Con5_UnescalatedConst!T73*'I2 Escalation factors'!N$5</f>
        <v>0</v>
      </c>
      <c r="R73" s="162">
        <f>Con5_UnescalatedConst!U73*'I2 Escalation factors'!O$5</f>
        <v>0</v>
      </c>
      <c r="S73" s="162">
        <f>Con5_UnescalatedConst!V73*'I2 Escalation factors'!P$5</f>
        <v>0</v>
      </c>
      <c r="T73" s="162">
        <f>Con5_UnescalatedConst!W73*'I2 Escalation factors'!Q$5</f>
        <v>0</v>
      </c>
      <c r="U73" s="162">
        <f>Con5_UnescalatedConst!X73*'I2 Escalation factors'!R$5</f>
        <v>0</v>
      </c>
      <c r="V73" s="162">
        <f>Con5_UnescalatedConst!Y73*'I2 Escalation factors'!S$5</f>
        <v>0</v>
      </c>
      <c r="W73" s="162">
        <f>Con5_UnescalatedConst!Z73*'I2 Escalation factors'!T$5</f>
        <v>0</v>
      </c>
      <c r="X73" s="162">
        <f>Con5_UnescalatedConst!AA73*'I2 Escalation factors'!U$5</f>
        <v>0</v>
      </c>
      <c r="Y73" s="162">
        <f>Con5_UnescalatedConst!AB73*'I2 Escalation factors'!V$5</f>
        <v>0</v>
      </c>
      <c r="Z73" s="162">
        <f>Con5_UnescalatedConst!AC73*'I2 Escalation factors'!W$5</f>
        <v>0</v>
      </c>
      <c r="AA73" s="162">
        <f>Con5_UnescalatedConst!AD73*'I2 Escalation factors'!X$5</f>
        <v>0</v>
      </c>
      <c r="AB73" s="162">
        <f>Con5_UnescalatedConst!AE73*'I2 Escalation factors'!Y$5</f>
        <v>0</v>
      </c>
      <c r="AC73" s="162">
        <f>Con5_UnescalatedConst!AF73*'I2 Escalation factors'!Z$5</f>
        <v>0</v>
      </c>
      <c r="AD73" s="162">
        <f>Con5_UnescalatedConst!AG73*'I2 Escalation factors'!AA$5</f>
        <v>0</v>
      </c>
      <c r="AE73" s="162">
        <f>Con5_UnescalatedConst!AH73*'I2 Escalation factors'!AB$5</f>
        <v>0</v>
      </c>
      <c r="AF73" s="162">
        <f>Con5_UnescalatedConst!AI73*'I2 Escalation factors'!AC$5</f>
        <v>1284974.1156366032</v>
      </c>
      <c r="AG73" s="162">
        <f>Con5_UnescalatedConst!AJ73*'I2 Escalation factors'!AD$5</f>
        <v>13127646.01282962</v>
      </c>
      <c r="AH73" s="162">
        <f>Con5_UnescalatedConst!AK73*'I2 Escalation factors'!AE$5</f>
        <v>0</v>
      </c>
      <c r="AI73" s="162">
        <f>Con5_UnescalatedConst!AL73*'I2 Escalation factors'!AF$5</f>
        <v>0</v>
      </c>
      <c r="AJ73" s="162">
        <f>Con5_UnescalatedConst!AM73*'I2 Escalation factors'!AG$5</f>
        <v>0</v>
      </c>
      <c r="AK73" s="162">
        <f>Con5_UnescalatedConst!AN73*'I2 Escalation factors'!AH$5</f>
        <v>0</v>
      </c>
      <c r="AL73" s="162">
        <f>Con5_UnescalatedConst!AO73*'I2 Escalation factors'!AI$5</f>
        <v>0</v>
      </c>
      <c r="AM73" s="162">
        <f>Con5_UnescalatedConst!AP73*'I2 Escalation factors'!AJ$5</f>
        <v>0</v>
      </c>
      <c r="AN73" s="162">
        <f>Con5_UnescalatedConst!AQ73*'I2 Escalation factors'!AK$5</f>
        <v>0</v>
      </c>
      <c r="AO73" s="162">
        <f>Con5_UnescalatedConst!AR73*'I2 Escalation factors'!AL$5</f>
        <v>0</v>
      </c>
      <c r="AP73" s="162">
        <f t="shared" si="2"/>
        <v>14412620.128466224</v>
      </c>
      <c r="AQ73" s="162">
        <f t="shared" si="3"/>
        <v>14412620.128466224</v>
      </c>
    </row>
    <row r="74" spans="1:43" ht="36.75" x14ac:dyDescent="0.25">
      <c r="A74" s="75" t="str">
        <f>'I3 Project list'!A74</f>
        <v>Drury</v>
      </c>
      <c r="B74" s="75" t="str">
        <f>'I3 Project list'!C74</f>
        <v>Drury_40a</v>
      </c>
      <c r="C74" s="75" t="str">
        <f>'I3 Project list'!B74</f>
        <v>40a</v>
      </c>
      <c r="D74" s="144" t="str">
        <f>'I3 Project list'!D74</f>
        <v>New intersection on Jesmond/Bremner Rd</v>
      </c>
      <c r="E74" s="144" t="str">
        <f>'I3 Project list'!E74</f>
        <v xml:space="preserve"> 2-lane signalised intersection (new intersection with active mode crossings)</v>
      </c>
      <c r="F74" s="144">
        <f>Con5_UnescalatedConst!F74</f>
        <v>2036</v>
      </c>
      <c r="G74" s="144">
        <f>Con5_UnescalatedConst!H74</f>
        <v>2037</v>
      </c>
      <c r="H74" s="162">
        <f>Con5_UnescalatedConst!K74*'I2 Escalation factors'!E$5</f>
        <v>0</v>
      </c>
      <c r="I74" s="162">
        <f>Con5_UnescalatedConst!L74*'I2 Escalation factors'!F$5</f>
        <v>0</v>
      </c>
      <c r="J74" s="162">
        <f>Con5_UnescalatedConst!M74*'I2 Escalation factors'!G$5</f>
        <v>0</v>
      </c>
      <c r="K74" s="162">
        <f>Con5_UnescalatedConst!N74*'I2 Escalation factors'!H$5</f>
        <v>0</v>
      </c>
      <c r="L74" s="162">
        <f>Con5_UnescalatedConst!O74*'I2 Escalation factors'!I$5</f>
        <v>0</v>
      </c>
      <c r="M74" s="162">
        <f>Con5_UnescalatedConst!P74*'I2 Escalation factors'!J$5</f>
        <v>0</v>
      </c>
      <c r="N74" s="162">
        <f>Con5_UnescalatedConst!Q74*'I2 Escalation factors'!K$5</f>
        <v>0</v>
      </c>
      <c r="O74" s="162">
        <f>Con5_UnescalatedConst!R74*'I2 Escalation factors'!L$5</f>
        <v>0</v>
      </c>
      <c r="P74" s="162">
        <f>Con5_UnescalatedConst!S74*'I2 Escalation factors'!M$5</f>
        <v>0</v>
      </c>
      <c r="Q74" s="162">
        <f>Con5_UnescalatedConst!T74*'I2 Escalation factors'!N$5</f>
        <v>0</v>
      </c>
      <c r="R74" s="162">
        <f>Con5_UnescalatedConst!U74*'I2 Escalation factors'!O$5</f>
        <v>0</v>
      </c>
      <c r="S74" s="162">
        <f>Con5_UnescalatedConst!V74*'I2 Escalation factors'!P$5</f>
        <v>0</v>
      </c>
      <c r="T74" s="162">
        <f>Con5_UnescalatedConst!W74*'I2 Escalation factors'!Q$5</f>
        <v>0</v>
      </c>
      <c r="U74" s="162">
        <f>Con5_UnescalatedConst!X74*'I2 Escalation factors'!R$5</f>
        <v>0</v>
      </c>
      <c r="V74" s="162">
        <f>Con5_UnescalatedConst!Y74*'I2 Escalation factors'!S$5</f>
        <v>1780689.5803527783</v>
      </c>
      <c r="W74" s="162">
        <f>Con5_UnescalatedConst!Z74*'I2 Escalation factors'!T$5</f>
        <v>18192010.395496804</v>
      </c>
      <c r="X74" s="162">
        <f>Con5_UnescalatedConst!AA74*'I2 Escalation factors'!U$5</f>
        <v>0</v>
      </c>
      <c r="Y74" s="162">
        <f>Con5_UnescalatedConst!AB74*'I2 Escalation factors'!V$5</f>
        <v>0</v>
      </c>
      <c r="Z74" s="162">
        <f>Con5_UnescalatedConst!AC74*'I2 Escalation factors'!W$5</f>
        <v>0</v>
      </c>
      <c r="AA74" s="162">
        <f>Con5_UnescalatedConst!AD74*'I2 Escalation factors'!X$5</f>
        <v>0</v>
      </c>
      <c r="AB74" s="162">
        <f>Con5_UnescalatedConst!AE74*'I2 Escalation factors'!Y$5</f>
        <v>0</v>
      </c>
      <c r="AC74" s="162">
        <f>Con5_UnescalatedConst!AF74*'I2 Escalation factors'!Z$5</f>
        <v>0</v>
      </c>
      <c r="AD74" s="162">
        <f>Con5_UnescalatedConst!AG74*'I2 Escalation factors'!AA$5</f>
        <v>0</v>
      </c>
      <c r="AE74" s="162">
        <f>Con5_UnescalatedConst!AH74*'I2 Escalation factors'!AB$5</f>
        <v>0</v>
      </c>
      <c r="AF74" s="162">
        <f>Con5_UnescalatedConst!AI74*'I2 Escalation factors'!AC$5</f>
        <v>0</v>
      </c>
      <c r="AG74" s="162">
        <f>Con5_UnescalatedConst!AJ74*'I2 Escalation factors'!AD$5</f>
        <v>0</v>
      </c>
      <c r="AH74" s="162">
        <f>Con5_UnescalatedConst!AK74*'I2 Escalation factors'!AE$5</f>
        <v>0</v>
      </c>
      <c r="AI74" s="162">
        <f>Con5_UnescalatedConst!AL74*'I2 Escalation factors'!AF$5</f>
        <v>0</v>
      </c>
      <c r="AJ74" s="162">
        <f>Con5_UnescalatedConst!AM74*'I2 Escalation factors'!AG$5</f>
        <v>0</v>
      </c>
      <c r="AK74" s="162">
        <f>Con5_UnescalatedConst!AN74*'I2 Escalation factors'!AH$5</f>
        <v>0</v>
      </c>
      <c r="AL74" s="162">
        <f>Con5_UnescalatedConst!AO74*'I2 Escalation factors'!AI$5</f>
        <v>0</v>
      </c>
      <c r="AM74" s="162">
        <f>Con5_UnescalatedConst!AP74*'I2 Escalation factors'!AJ$5</f>
        <v>0</v>
      </c>
      <c r="AN74" s="162">
        <f>Con5_UnescalatedConst!AQ74*'I2 Escalation factors'!AK$5</f>
        <v>0</v>
      </c>
      <c r="AO74" s="162">
        <f>Con5_UnescalatedConst!AR74*'I2 Escalation factors'!AL$5</f>
        <v>0</v>
      </c>
      <c r="AP74" s="162">
        <f t="shared" si="2"/>
        <v>19972699.975849584</v>
      </c>
      <c r="AQ74" s="162">
        <f t="shared" si="3"/>
        <v>19972699.975849584</v>
      </c>
    </row>
    <row r="75" spans="1:43" ht="36.75" x14ac:dyDescent="0.25">
      <c r="A75" s="75" t="str">
        <f>'I3 Project list'!A75</f>
        <v>Drury</v>
      </c>
      <c r="B75" s="75" t="str">
        <f>'I3 Project list'!C75</f>
        <v>Drury_40b</v>
      </c>
      <c r="C75" s="75" t="str">
        <f>'I3 Project list'!B75</f>
        <v>40b</v>
      </c>
      <c r="D75" s="144" t="str">
        <f>'I3 Project list'!D75</f>
        <v>Upgrade intersection on Jesmond/Bremner Rd</v>
      </c>
      <c r="E75" s="144" t="str">
        <f>'I3 Project list'!E75</f>
        <v xml:space="preserve"> Multi-lane signalised intersection (upgrade intersection with active mode crossings)</v>
      </c>
      <c r="F75" s="144">
        <f>Con5_UnescalatedConst!F75</f>
        <v>2030</v>
      </c>
      <c r="G75" s="144">
        <f>Con5_UnescalatedConst!H75</f>
        <v>2031</v>
      </c>
      <c r="H75" s="162">
        <f>Con5_UnescalatedConst!K75*'I2 Escalation factors'!E$5</f>
        <v>0</v>
      </c>
      <c r="I75" s="162">
        <f>Con5_UnescalatedConst!L75*'I2 Escalation factors'!F$5</f>
        <v>0</v>
      </c>
      <c r="J75" s="162">
        <f>Con5_UnescalatedConst!M75*'I2 Escalation factors'!G$5</f>
        <v>0</v>
      </c>
      <c r="K75" s="162">
        <f>Con5_UnescalatedConst!N75*'I2 Escalation factors'!H$5</f>
        <v>0</v>
      </c>
      <c r="L75" s="162">
        <f>Con5_UnescalatedConst!O75*'I2 Escalation factors'!I$5</f>
        <v>0</v>
      </c>
      <c r="M75" s="162">
        <f>Con5_UnescalatedConst!P75*'I2 Escalation factors'!J$5</f>
        <v>0</v>
      </c>
      <c r="N75" s="162">
        <f>Con5_UnescalatedConst!Q75*'I2 Escalation factors'!K$5</f>
        <v>0</v>
      </c>
      <c r="O75" s="162">
        <f>Con5_UnescalatedConst!R75*'I2 Escalation factors'!L$5</f>
        <v>0</v>
      </c>
      <c r="P75" s="162">
        <f>Con5_UnescalatedConst!S75*'I2 Escalation factors'!M$5</f>
        <v>730015.32856752328</v>
      </c>
      <c r="Q75" s="162">
        <f>Con5_UnescalatedConst!T75*'I2 Escalation factors'!N$5</f>
        <v>7458035.691735426</v>
      </c>
      <c r="R75" s="162">
        <f>Con5_UnescalatedConst!U75*'I2 Escalation factors'!O$5</f>
        <v>0</v>
      </c>
      <c r="S75" s="162">
        <f>Con5_UnescalatedConst!V75*'I2 Escalation factors'!P$5</f>
        <v>0</v>
      </c>
      <c r="T75" s="162">
        <f>Con5_UnescalatedConst!W75*'I2 Escalation factors'!Q$5</f>
        <v>0</v>
      </c>
      <c r="U75" s="162">
        <f>Con5_UnescalatedConst!X75*'I2 Escalation factors'!R$5</f>
        <v>0</v>
      </c>
      <c r="V75" s="162">
        <f>Con5_UnescalatedConst!Y75*'I2 Escalation factors'!S$5</f>
        <v>0</v>
      </c>
      <c r="W75" s="162">
        <f>Con5_UnescalatedConst!Z75*'I2 Escalation factors'!T$5</f>
        <v>0</v>
      </c>
      <c r="X75" s="162">
        <f>Con5_UnescalatedConst!AA75*'I2 Escalation factors'!U$5</f>
        <v>0</v>
      </c>
      <c r="Y75" s="162">
        <f>Con5_UnescalatedConst!AB75*'I2 Escalation factors'!V$5</f>
        <v>0</v>
      </c>
      <c r="Z75" s="162">
        <f>Con5_UnescalatedConst!AC75*'I2 Escalation factors'!W$5</f>
        <v>0</v>
      </c>
      <c r="AA75" s="162">
        <f>Con5_UnescalatedConst!AD75*'I2 Escalation factors'!X$5</f>
        <v>0</v>
      </c>
      <c r="AB75" s="162">
        <f>Con5_UnescalatedConst!AE75*'I2 Escalation factors'!Y$5</f>
        <v>0</v>
      </c>
      <c r="AC75" s="162">
        <f>Con5_UnescalatedConst!AF75*'I2 Escalation factors'!Z$5</f>
        <v>0</v>
      </c>
      <c r="AD75" s="162">
        <f>Con5_UnescalatedConst!AG75*'I2 Escalation factors'!AA$5</f>
        <v>0</v>
      </c>
      <c r="AE75" s="162">
        <f>Con5_UnescalatedConst!AH75*'I2 Escalation factors'!AB$5</f>
        <v>0</v>
      </c>
      <c r="AF75" s="162">
        <f>Con5_UnescalatedConst!AI75*'I2 Escalation factors'!AC$5</f>
        <v>0</v>
      </c>
      <c r="AG75" s="162">
        <f>Con5_UnescalatedConst!AJ75*'I2 Escalation factors'!AD$5</f>
        <v>0</v>
      </c>
      <c r="AH75" s="162">
        <f>Con5_UnescalatedConst!AK75*'I2 Escalation factors'!AE$5</f>
        <v>0</v>
      </c>
      <c r="AI75" s="162">
        <f>Con5_UnescalatedConst!AL75*'I2 Escalation factors'!AF$5</f>
        <v>0</v>
      </c>
      <c r="AJ75" s="162">
        <f>Con5_UnescalatedConst!AM75*'I2 Escalation factors'!AG$5</f>
        <v>0</v>
      </c>
      <c r="AK75" s="162">
        <f>Con5_UnescalatedConst!AN75*'I2 Escalation factors'!AH$5</f>
        <v>0</v>
      </c>
      <c r="AL75" s="162">
        <f>Con5_UnescalatedConst!AO75*'I2 Escalation factors'!AI$5</f>
        <v>0</v>
      </c>
      <c r="AM75" s="162">
        <f>Con5_UnescalatedConst!AP75*'I2 Escalation factors'!AJ$5</f>
        <v>0</v>
      </c>
      <c r="AN75" s="162">
        <f>Con5_UnescalatedConst!AQ75*'I2 Escalation factors'!AK$5</f>
        <v>0</v>
      </c>
      <c r="AO75" s="162">
        <f>Con5_UnescalatedConst!AR75*'I2 Escalation factors'!AL$5</f>
        <v>0</v>
      </c>
      <c r="AP75" s="162">
        <f t="shared" si="2"/>
        <v>8188051.0203029495</v>
      </c>
      <c r="AQ75" s="162">
        <f t="shared" si="3"/>
        <v>8188051.0203029495</v>
      </c>
    </row>
    <row r="76" spans="1:43" ht="36.75" x14ac:dyDescent="0.25">
      <c r="A76" s="75" t="str">
        <f>'I3 Project list'!A76</f>
        <v>Drury</v>
      </c>
      <c r="B76" s="75" t="str">
        <f>'I3 Project list'!C76</f>
        <v>Drury_41a</v>
      </c>
      <c r="C76" s="75" t="str">
        <f>'I3 Project list'!B76</f>
        <v>41a</v>
      </c>
      <c r="D76" s="144" t="str">
        <f>'I3 Project list'!D76</f>
        <v>Jesmond Rd upgrades from SH22 to Waipupuke development boundary</v>
      </c>
      <c r="E76" s="144" t="str">
        <f>'I3 Project list'!E76</f>
        <v>2-lane urban- upgrade existing road with active modes on both sides (TDM)</v>
      </c>
      <c r="F76" s="144">
        <f>Con5_UnescalatedConst!F76</f>
        <v>2026</v>
      </c>
      <c r="G76" s="144">
        <f>Con5_UnescalatedConst!H76</f>
        <v>2027</v>
      </c>
      <c r="H76" s="162">
        <f>Con5_UnescalatedConst!K76*'I2 Escalation factors'!E$5</f>
        <v>0</v>
      </c>
      <c r="I76" s="162">
        <f>Con5_UnescalatedConst!L76*'I2 Escalation factors'!F$5</f>
        <v>0</v>
      </c>
      <c r="J76" s="162">
        <f>Con5_UnescalatedConst!M76*'I2 Escalation factors'!G$5</f>
        <v>0</v>
      </c>
      <c r="K76" s="162">
        <f>Con5_UnescalatedConst!N76*'I2 Escalation factors'!H$5</f>
        <v>0</v>
      </c>
      <c r="L76" s="162">
        <f>Con5_UnescalatedConst!O76*'I2 Escalation factors'!I$5</f>
        <v>0</v>
      </c>
      <c r="M76" s="162">
        <f>Con5_UnescalatedConst!P76*'I2 Escalation factors'!J$5</f>
        <v>0</v>
      </c>
      <c r="N76" s="162">
        <f>Con5_UnescalatedConst!Q76*'I2 Escalation factors'!K$5</f>
        <v>0</v>
      </c>
      <c r="O76" s="162">
        <f>Con5_UnescalatedConst!R76*'I2 Escalation factors'!L$5</f>
        <v>0</v>
      </c>
      <c r="P76" s="162">
        <f>Con5_UnescalatedConst!S76*'I2 Escalation factors'!M$5</f>
        <v>0</v>
      </c>
      <c r="Q76" s="162">
        <f>Con5_UnescalatedConst!T76*'I2 Escalation factors'!N$5</f>
        <v>0</v>
      </c>
      <c r="R76" s="162">
        <f>Con5_UnescalatedConst!U76*'I2 Escalation factors'!O$5</f>
        <v>0</v>
      </c>
      <c r="S76" s="162">
        <f>Con5_UnescalatedConst!V76*'I2 Escalation factors'!P$5</f>
        <v>0</v>
      </c>
      <c r="T76" s="162">
        <f>Con5_UnescalatedConst!W76*'I2 Escalation factors'!Q$5</f>
        <v>0</v>
      </c>
      <c r="U76" s="162">
        <f>Con5_UnescalatedConst!X76*'I2 Escalation factors'!R$5</f>
        <v>0</v>
      </c>
      <c r="V76" s="162">
        <f>Con5_UnescalatedConst!Y76*'I2 Escalation factors'!S$5</f>
        <v>0</v>
      </c>
      <c r="W76" s="162">
        <f>Con5_UnescalatedConst!Z76*'I2 Escalation factors'!T$5</f>
        <v>0</v>
      </c>
      <c r="X76" s="162">
        <f>Con5_UnescalatedConst!AA76*'I2 Escalation factors'!U$5</f>
        <v>0</v>
      </c>
      <c r="Y76" s="162">
        <f>Con5_UnescalatedConst!AB76*'I2 Escalation factors'!V$5</f>
        <v>0</v>
      </c>
      <c r="Z76" s="162">
        <f>Con5_UnescalatedConst!AC76*'I2 Escalation factors'!W$5</f>
        <v>0</v>
      </c>
      <c r="AA76" s="162">
        <f>Con5_UnescalatedConst!AD76*'I2 Escalation factors'!X$5</f>
        <v>0</v>
      </c>
      <c r="AB76" s="162">
        <f>Con5_UnescalatedConst!AE76*'I2 Escalation factors'!Y$5</f>
        <v>0</v>
      </c>
      <c r="AC76" s="162">
        <f>Con5_UnescalatedConst!AF76*'I2 Escalation factors'!Z$5</f>
        <v>0</v>
      </c>
      <c r="AD76" s="162">
        <f>Con5_UnescalatedConst!AG76*'I2 Escalation factors'!AA$5</f>
        <v>0</v>
      </c>
      <c r="AE76" s="162">
        <f>Con5_UnescalatedConst!AH76*'I2 Escalation factors'!AB$5</f>
        <v>0</v>
      </c>
      <c r="AF76" s="162">
        <f>Con5_UnescalatedConst!AI76*'I2 Escalation factors'!AC$5</f>
        <v>0</v>
      </c>
      <c r="AG76" s="162">
        <f>Con5_UnescalatedConst!AJ76*'I2 Escalation factors'!AD$5</f>
        <v>0</v>
      </c>
      <c r="AH76" s="162">
        <f>Con5_UnescalatedConst!AK76*'I2 Escalation factors'!AE$5</f>
        <v>0</v>
      </c>
      <c r="AI76" s="162">
        <f>Con5_UnescalatedConst!AL76*'I2 Escalation factors'!AF$5</f>
        <v>0</v>
      </c>
      <c r="AJ76" s="162">
        <f>Con5_UnescalatedConst!AM76*'I2 Escalation factors'!AG$5</f>
        <v>0</v>
      </c>
      <c r="AK76" s="162">
        <f>Con5_UnescalatedConst!AN76*'I2 Escalation factors'!AH$5</f>
        <v>0</v>
      </c>
      <c r="AL76" s="162">
        <f>Con5_UnescalatedConst!AO76*'I2 Escalation factors'!AI$5</f>
        <v>0</v>
      </c>
      <c r="AM76" s="162">
        <f>Con5_UnescalatedConst!AP76*'I2 Escalation factors'!AJ$5</f>
        <v>0</v>
      </c>
      <c r="AN76" s="162">
        <f>Con5_UnescalatedConst!AQ76*'I2 Escalation factors'!AK$5</f>
        <v>0</v>
      </c>
      <c r="AO76" s="162">
        <f>Con5_UnescalatedConst!AR76*'I2 Escalation factors'!AL$5</f>
        <v>0</v>
      </c>
      <c r="AP76" s="162">
        <f t="shared" si="2"/>
        <v>0</v>
      </c>
      <c r="AQ76" s="162">
        <f t="shared" si="3"/>
        <v>0</v>
      </c>
    </row>
    <row r="77" spans="1:43" ht="36.75" x14ac:dyDescent="0.25">
      <c r="A77" s="75" t="str">
        <f>'I3 Project list'!A77</f>
        <v>Drury</v>
      </c>
      <c r="B77" s="75" t="str">
        <f>'I3 Project list'!C77</f>
        <v>Drury_41b</v>
      </c>
      <c r="C77" s="75" t="str">
        <f>'I3 Project list'!B77</f>
        <v>41b</v>
      </c>
      <c r="D77" s="144" t="str">
        <f>'I3 Project list'!D77</f>
        <v>Jesmond Rd from SH22 to Waipupuke development boundary</v>
      </c>
      <c r="E77" s="144" t="str">
        <f>'I3 Project list'!E77</f>
        <v>4-lane urban- upgrade 2-lane urban to 4-lane with active modes on both sides, (TDM)</v>
      </c>
      <c r="F77" s="144">
        <f>Con5_UnescalatedConst!F77</f>
        <v>2046</v>
      </c>
      <c r="G77" s="144">
        <f>Con5_UnescalatedConst!H77</f>
        <v>2047</v>
      </c>
      <c r="H77" s="162">
        <f>Con5_UnescalatedConst!K77*'I2 Escalation factors'!E$5</f>
        <v>0</v>
      </c>
      <c r="I77" s="162">
        <f>Con5_UnescalatedConst!L77*'I2 Escalation factors'!F$5</f>
        <v>0</v>
      </c>
      <c r="J77" s="162">
        <f>Con5_UnescalatedConst!M77*'I2 Escalation factors'!G$5</f>
        <v>0</v>
      </c>
      <c r="K77" s="162">
        <f>Con5_UnescalatedConst!N77*'I2 Escalation factors'!H$5</f>
        <v>0</v>
      </c>
      <c r="L77" s="162">
        <f>Con5_UnescalatedConst!O77*'I2 Escalation factors'!I$5</f>
        <v>0</v>
      </c>
      <c r="M77" s="162">
        <f>Con5_UnescalatedConst!P77*'I2 Escalation factors'!J$5</f>
        <v>0</v>
      </c>
      <c r="N77" s="162">
        <f>Con5_UnescalatedConst!Q77*'I2 Escalation factors'!K$5</f>
        <v>0</v>
      </c>
      <c r="O77" s="162">
        <f>Con5_UnescalatedConst!R77*'I2 Escalation factors'!L$5</f>
        <v>0</v>
      </c>
      <c r="P77" s="162">
        <f>Con5_UnescalatedConst!S77*'I2 Escalation factors'!M$5</f>
        <v>0</v>
      </c>
      <c r="Q77" s="162">
        <f>Con5_UnescalatedConst!T77*'I2 Escalation factors'!N$5</f>
        <v>0</v>
      </c>
      <c r="R77" s="162">
        <f>Con5_UnescalatedConst!U77*'I2 Escalation factors'!O$5</f>
        <v>0</v>
      </c>
      <c r="S77" s="162">
        <f>Con5_UnescalatedConst!V77*'I2 Escalation factors'!P$5</f>
        <v>0</v>
      </c>
      <c r="T77" s="162">
        <f>Con5_UnescalatedConst!W77*'I2 Escalation factors'!Q$5</f>
        <v>0</v>
      </c>
      <c r="U77" s="162">
        <f>Con5_UnescalatedConst!X77*'I2 Escalation factors'!R$5</f>
        <v>0</v>
      </c>
      <c r="V77" s="162">
        <f>Con5_UnescalatedConst!Y77*'I2 Escalation factors'!S$5</f>
        <v>0</v>
      </c>
      <c r="W77" s="162">
        <f>Con5_UnescalatedConst!Z77*'I2 Escalation factors'!T$5</f>
        <v>0</v>
      </c>
      <c r="X77" s="162">
        <f>Con5_UnescalatedConst!AA77*'I2 Escalation factors'!U$5</f>
        <v>0</v>
      </c>
      <c r="Y77" s="162">
        <f>Con5_UnescalatedConst!AB77*'I2 Escalation factors'!V$5</f>
        <v>0</v>
      </c>
      <c r="Z77" s="162">
        <f>Con5_UnescalatedConst!AC77*'I2 Escalation factors'!W$5</f>
        <v>0</v>
      </c>
      <c r="AA77" s="162">
        <f>Con5_UnescalatedConst!AD77*'I2 Escalation factors'!X$5</f>
        <v>0</v>
      </c>
      <c r="AB77" s="162">
        <f>Con5_UnescalatedConst!AE77*'I2 Escalation factors'!Y$5</f>
        <v>0</v>
      </c>
      <c r="AC77" s="162">
        <f>Con5_UnescalatedConst!AF77*'I2 Escalation factors'!Z$5</f>
        <v>0</v>
      </c>
      <c r="AD77" s="162">
        <f>Con5_UnescalatedConst!AG77*'I2 Escalation factors'!AA$5</f>
        <v>0</v>
      </c>
      <c r="AE77" s="162">
        <f>Con5_UnescalatedConst!AH77*'I2 Escalation factors'!AB$5</f>
        <v>0</v>
      </c>
      <c r="AF77" s="162">
        <f>Con5_UnescalatedConst!AI77*'I2 Escalation factors'!AC$5</f>
        <v>3418864.0011868323</v>
      </c>
      <c r="AG77" s="162">
        <f>Con5_UnescalatedConst!AJ77*'I2 Escalation factors'!AD$5</f>
        <v>34928047.053579547</v>
      </c>
      <c r="AH77" s="162">
        <f>Con5_UnescalatedConst!AK77*'I2 Escalation factors'!AE$5</f>
        <v>0</v>
      </c>
      <c r="AI77" s="162">
        <f>Con5_UnescalatedConst!AL77*'I2 Escalation factors'!AF$5</f>
        <v>0</v>
      </c>
      <c r="AJ77" s="162">
        <f>Con5_UnescalatedConst!AM77*'I2 Escalation factors'!AG$5</f>
        <v>0</v>
      </c>
      <c r="AK77" s="162">
        <f>Con5_UnescalatedConst!AN77*'I2 Escalation factors'!AH$5</f>
        <v>0</v>
      </c>
      <c r="AL77" s="162">
        <f>Con5_UnescalatedConst!AO77*'I2 Escalation factors'!AI$5</f>
        <v>0</v>
      </c>
      <c r="AM77" s="162">
        <f>Con5_UnescalatedConst!AP77*'I2 Escalation factors'!AJ$5</f>
        <v>0</v>
      </c>
      <c r="AN77" s="162">
        <f>Con5_UnescalatedConst!AQ77*'I2 Escalation factors'!AK$5</f>
        <v>0</v>
      </c>
      <c r="AO77" s="162">
        <f>Con5_UnescalatedConst!AR77*'I2 Escalation factors'!AL$5</f>
        <v>0</v>
      </c>
      <c r="AP77" s="162">
        <f t="shared" si="2"/>
        <v>38346911.054766379</v>
      </c>
      <c r="AQ77" s="162">
        <f t="shared" si="3"/>
        <v>38346911.054766379</v>
      </c>
    </row>
    <row r="78" spans="1:43" ht="24.75" x14ac:dyDescent="0.25">
      <c r="A78" s="75" t="str">
        <f>'I3 Project list'!A78</f>
        <v>Drury</v>
      </c>
      <c r="B78" s="75" t="str">
        <f>'I3 Project list'!C78</f>
        <v>Drury_42a</v>
      </c>
      <c r="C78" s="75" t="str">
        <f>'I3 Project list'!B78</f>
        <v>42a</v>
      </c>
      <c r="D78" s="144" t="str">
        <f>'I3 Project list'!D78</f>
        <v xml:space="preserve">Jesmond Rd upgrades from project 41 to New Bremner Rd </v>
      </c>
      <c r="E78" s="144" t="str">
        <f>'I3 Project list'!E78</f>
        <v>Interim active modes e.g. shared path on one side</v>
      </c>
      <c r="F78" s="144">
        <f>Con5_UnescalatedConst!F78</f>
        <v>2027</v>
      </c>
      <c r="G78" s="144">
        <f>Con5_UnescalatedConst!H78</f>
        <v>2028</v>
      </c>
      <c r="H78" s="162">
        <f>Con5_UnescalatedConst!K78*'I2 Escalation factors'!E$5</f>
        <v>0</v>
      </c>
      <c r="I78" s="162">
        <f>Con5_UnescalatedConst!L78*'I2 Escalation factors'!F$5</f>
        <v>0</v>
      </c>
      <c r="J78" s="162">
        <f>Con5_UnescalatedConst!M78*'I2 Escalation factors'!G$5</f>
        <v>0</v>
      </c>
      <c r="K78" s="162">
        <f>Con5_UnescalatedConst!N78*'I2 Escalation factors'!H$5</f>
        <v>0</v>
      </c>
      <c r="L78" s="162">
        <f>Con5_UnescalatedConst!O78*'I2 Escalation factors'!I$5</f>
        <v>0</v>
      </c>
      <c r="M78" s="162">
        <f>Con5_UnescalatedConst!P78*'I2 Escalation factors'!J$5</f>
        <v>524773.57739453099</v>
      </c>
      <c r="N78" s="162">
        <f>Con5_UnescalatedConst!Q78*'I2 Escalation factors'!K$5</f>
        <v>5361229.9867290901</v>
      </c>
      <c r="O78" s="162">
        <f>Con5_UnescalatedConst!R78*'I2 Escalation factors'!L$5</f>
        <v>0</v>
      </c>
      <c r="P78" s="162">
        <f>Con5_UnescalatedConst!S78*'I2 Escalation factors'!M$5</f>
        <v>0</v>
      </c>
      <c r="Q78" s="162">
        <f>Con5_UnescalatedConst!T78*'I2 Escalation factors'!N$5</f>
        <v>0</v>
      </c>
      <c r="R78" s="162">
        <f>Con5_UnescalatedConst!U78*'I2 Escalation factors'!O$5</f>
        <v>0</v>
      </c>
      <c r="S78" s="162">
        <f>Con5_UnescalatedConst!V78*'I2 Escalation factors'!P$5</f>
        <v>0</v>
      </c>
      <c r="T78" s="162">
        <f>Con5_UnescalatedConst!W78*'I2 Escalation factors'!Q$5</f>
        <v>0</v>
      </c>
      <c r="U78" s="162">
        <f>Con5_UnescalatedConst!X78*'I2 Escalation factors'!R$5</f>
        <v>0</v>
      </c>
      <c r="V78" s="162">
        <f>Con5_UnescalatedConst!Y78*'I2 Escalation factors'!S$5</f>
        <v>0</v>
      </c>
      <c r="W78" s="162">
        <f>Con5_UnescalatedConst!Z78*'I2 Escalation factors'!T$5</f>
        <v>0</v>
      </c>
      <c r="X78" s="162">
        <f>Con5_UnescalatedConst!AA78*'I2 Escalation factors'!U$5</f>
        <v>0</v>
      </c>
      <c r="Y78" s="162">
        <f>Con5_UnescalatedConst!AB78*'I2 Escalation factors'!V$5</f>
        <v>0</v>
      </c>
      <c r="Z78" s="162">
        <f>Con5_UnescalatedConst!AC78*'I2 Escalation factors'!W$5</f>
        <v>0</v>
      </c>
      <c r="AA78" s="162">
        <f>Con5_UnescalatedConst!AD78*'I2 Escalation factors'!X$5</f>
        <v>0</v>
      </c>
      <c r="AB78" s="162">
        <f>Con5_UnescalatedConst!AE78*'I2 Escalation factors'!Y$5</f>
        <v>0</v>
      </c>
      <c r="AC78" s="162">
        <f>Con5_UnescalatedConst!AF78*'I2 Escalation factors'!Z$5</f>
        <v>0</v>
      </c>
      <c r="AD78" s="162">
        <f>Con5_UnescalatedConst!AG78*'I2 Escalation factors'!AA$5</f>
        <v>0</v>
      </c>
      <c r="AE78" s="162">
        <f>Con5_UnescalatedConst!AH78*'I2 Escalation factors'!AB$5</f>
        <v>0</v>
      </c>
      <c r="AF78" s="162">
        <f>Con5_UnescalatedConst!AI78*'I2 Escalation factors'!AC$5</f>
        <v>0</v>
      </c>
      <c r="AG78" s="162">
        <f>Con5_UnescalatedConst!AJ78*'I2 Escalation factors'!AD$5</f>
        <v>0</v>
      </c>
      <c r="AH78" s="162">
        <f>Con5_UnescalatedConst!AK78*'I2 Escalation factors'!AE$5</f>
        <v>0</v>
      </c>
      <c r="AI78" s="162">
        <f>Con5_UnescalatedConst!AL78*'I2 Escalation factors'!AF$5</f>
        <v>0</v>
      </c>
      <c r="AJ78" s="162">
        <f>Con5_UnescalatedConst!AM78*'I2 Escalation factors'!AG$5</f>
        <v>0</v>
      </c>
      <c r="AK78" s="162">
        <f>Con5_UnescalatedConst!AN78*'I2 Escalation factors'!AH$5</f>
        <v>0</v>
      </c>
      <c r="AL78" s="162">
        <f>Con5_UnescalatedConst!AO78*'I2 Escalation factors'!AI$5</f>
        <v>0</v>
      </c>
      <c r="AM78" s="162">
        <f>Con5_UnescalatedConst!AP78*'I2 Escalation factors'!AJ$5</f>
        <v>0</v>
      </c>
      <c r="AN78" s="162">
        <f>Con5_UnescalatedConst!AQ78*'I2 Escalation factors'!AK$5</f>
        <v>0</v>
      </c>
      <c r="AO78" s="162">
        <f>Con5_UnescalatedConst!AR78*'I2 Escalation factors'!AL$5</f>
        <v>0</v>
      </c>
      <c r="AP78" s="162">
        <f t="shared" si="2"/>
        <v>5886003.5641236212</v>
      </c>
      <c r="AQ78" s="162">
        <f t="shared" si="3"/>
        <v>5886003.5641236212</v>
      </c>
    </row>
    <row r="79" spans="1:43" ht="36.75" x14ac:dyDescent="0.25">
      <c r="A79" s="75" t="str">
        <f>'I3 Project list'!A79</f>
        <v>Drury</v>
      </c>
      <c r="B79" s="75" t="str">
        <f>'I3 Project list'!C79</f>
        <v>Drury_42b</v>
      </c>
      <c r="C79" s="75" t="str">
        <f>'I3 Project list'!B79</f>
        <v>42b</v>
      </c>
      <c r="D79" s="144" t="str">
        <f>'I3 Project list'!D79</f>
        <v xml:space="preserve">Jesmond Rd upgrades from project 41 to New Bremner Rd </v>
      </c>
      <c r="E79" s="144" t="str">
        <f>'I3 Project list'!E79</f>
        <v xml:space="preserve"> 2-lane urban- upgrade existing road with active mode facility on both sides (TDM)</v>
      </c>
      <c r="F79" s="144">
        <f>Con5_UnescalatedConst!F79</f>
        <v>2037</v>
      </c>
      <c r="G79" s="144">
        <f>Con5_UnescalatedConst!H79</f>
        <v>2038</v>
      </c>
      <c r="H79" s="162">
        <f>Con5_UnescalatedConst!K79*'I2 Escalation factors'!E$5</f>
        <v>0</v>
      </c>
      <c r="I79" s="162">
        <f>Con5_UnescalatedConst!L79*'I2 Escalation factors'!F$5</f>
        <v>0</v>
      </c>
      <c r="J79" s="162">
        <f>Con5_UnescalatedConst!M79*'I2 Escalation factors'!G$5</f>
        <v>0</v>
      </c>
      <c r="K79" s="162">
        <f>Con5_UnescalatedConst!N79*'I2 Escalation factors'!H$5</f>
        <v>0</v>
      </c>
      <c r="L79" s="162">
        <f>Con5_UnescalatedConst!O79*'I2 Escalation factors'!I$5</f>
        <v>0</v>
      </c>
      <c r="M79" s="162">
        <f>Con5_UnescalatedConst!P79*'I2 Escalation factors'!J$5</f>
        <v>0</v>
      </c>
      <c r="N79" s="162">
        <f>Con5_UnescalatedConst!Q79*'I2 Escalation factors'!K$5</f>
        <v>0</v>
      </c>
      <c r="O79" s="162">
        <f>Con5_UnescalatedConst!R79*'I2 Escalation factors'!L$5</f>
        <v>0</v>
      </c>
      <c r="P79" s="162">
        <f>Con5_UnescalatedConst!S79*'I2 Escalation factors'!M$5</f>
        <v>0</v>
      </c>
      <c r="Q79" s="162">
        <f>Con5_UnescalatedConst!T79*'I2 Escalation factors'!N$5</f>
        <v>0</v>
      </c>
      <c r="R79" s="162">
        <f>Con5_UnescalatedConst!U79*'I2 Escalation factors'!O$5</f>
        <v>0</v>
      </c>
      <c r="S79" s="162">
        <f>Con5_UnescalatedConst!V79*'I2 Escalation factors'!P$5</f>
        <v>0</v>
      </c>
      <c r="T79" s="162">
        <f>Con5_UnescalatedConst!W79*'I2 Escalation factors'!Q$5</f>
        <v>0</v>
      </c>
      <c r="U79" s="162">
        <f>Con5_UnescalatedConst!X79*'I2 Escalation factors'!R$5</f>
        <v>0</v>
      </c>
      <c r="V79" s="162">
        <f>Con5_UnescalatedConst!Y79*'I2 Escalation factors'!S$5</f>
        <v>0</v>
      </c>
      <c r="W79" s="162">
        <f>Con5_UnescalatedConst!Z79*'I2 Escalation factors'!T$5</f>
        <v>3602790.3253995874</v>
      </c>
      <c r="X79" s="162">
        <f>Con5_UnescalatedConst!AA79*'I2 Escalation factors'!U$5</f>
        <v>36807088.543461837</v>
      </c>
      <c r="Y79" s="162">
        <f>Con5_UnescalatedConst!AB79*'I2 Escalation factors'!V$5</f>
        <v>0</v>
      </c>
      <c r="Z79" s="162">
        <f>Con5_UnescalatedConst!AC79*'I2 Escalation factors'!W$5</f>
        <v>0</v>
      </c>
      <c r="AA79" s="162">
        <f>Con5_UnescalatedConst!AD79*'I2 Escalation factors'!X$5</f>
        <v>0</v>
      </c>
      <c r="AB79" s="162">
        <f>Con5_UnescalatedConst!AE79*'I2 Escalation factors'!Y$5</f>
        <v>0</v>
      </c>
      <c r="AC79" s="162">
        <f>Con5_UnescalatedConst!AF79*'I2 Escalation factors'!Z$5</f>
        <v>0</v>
      </c>
      <c r="AD79" s="162">
        <f>Con5_UnescalatedConst!AG79*'I2 Escalation factors'!AA$5</f>
        <v>0</v>
      </c>
      <c r="AE79" s="162">
        <f>Con5_UnescalatedConst!AH79*'I2 Escalation factors'!AB$5</f>
        <v>0</v>
      </c>
      <c r="AF79" s="162">
        <f>Con5_UnescalatedConst!AI79*'I2 Escalation factors'!AC$5</f>
        <v>0</v>
      </c>
      <c r="AG79" s="162">
        <f>Con5_UnescalatedConst!AJ79*'I2 Escalation factors'!AD$5</f>
        <v>0</v>
      </c>
      <c r="AH79" s="162">
        <f>Con5_UnescalatedConst!AK79*'I2 Escalation factors'!AE$5</f>
        <v>0</v>
      </c>
      <c r="AI79" s="162">
        <f>Con5_UnescalatedConst!AL79*'I2 Escalation factors'!AF$5</f>
        <v>0</v>
      </c>
      <c r="AJ79" s="162">
        <f>Con5_UnescalatedConst!AM79*'I2 Escalation factors'!AG$5</f>
        <v>0</v>
      </c>
      <c r="AK79" s="162">
        <f>Con5_UnescalatedConst!AN79*'I2 Escalation factors'!AH$5</f>
        <v>0</v>
      </c>
      <c r="AL79" s="162">
        <f>Con5_UnescalatedConst!AO79*'I2 Escalation factors'!AI$5</f>
        <v>0</v>
      </c>
      <c r="AM79" s="162">
        <f>Con5_UnescalatedConst!AP79*'I2 Escalation factors'!AJ$5</f>
        <v>0</v>
      </c>
      <c r="AN79" s="162">
        <f>Con5_UnescalatedConst!AQ79*'I2 Escalation factors'!AK$5</f>
        <v>0</v>
      </c>
      <c r="AO79" s="162">
        <f>Con5_UnescalatedConst!AR79*'I2 Escalation factors'!AL$5</f>
        <v>0</v>
      </c>
      <c r="AP79" s="162">
        <f t="shared" si="2"/>
        <v>40409878.868861422</v>
      </c>
      <c r="AQ79" s="162">
        <f t="shared" si="3"/>
        <v>40409878.868861422</v>
      </c>
    </row>
    <row r="80" spans="1:43" ht="36.75" x14ac:dyDescent="0.25">
      <c r="A80" s="75" t="str">
        <f>'I3 Project list'!A80</f>
        <v>Drury</v>
      </c>
      <c r="B80" s="75" t="str">
        <f>'I3 Project list'!C80</f>
        <v>Drury_42c</v>
      </c>
      <c r="C80" s="75" t="str">
        <f>'I3 Project list'!B80</f>
        <v>42c</v>
      </c>
      <c r="D80" s="144" t="str">
        <f>'I3 Project list'!D80</f>
        <v xml:space="preserve">Jesmond Rd upgrades from project 41 to New Bremner Rd </v>
      </c>
      <c r="E80" s="144" t="str">
        <f>'I3 Project list'!E80</f>
        <v>4-lane urban FTN- upgrade 2-lane urban to 4-lane with active modes on both sides, (TDM)</v>
      </c>
      <c r="F80" s="144">
        <f>Con5_UnescalatedConst!F80</f>
        <v>2046</v>
      </c>
      <c r="G80" s="144">
        <f>Con5_UnescalatedConst!H80</f>
        <v>2047</v>
      </c>
      <c r="H80" s="162">
        <f>Con5_UnescalatedConst!K80*'I2 Escalation factors'!E$5</f>
        <v>0</v>
      </c>
      <c r="I80" s="162">
        <f>Con5_UnescalatedConst!L80*'I2 Escalation factors'!F$5</f>
        <v>0</v>
      </c>
      <c r="J80" s="162">
        <f>Con5_UnescalatedConst!M80*'I2 Escalation factors'!G$5</f>
        <v>0</v>
      </c>
      <c r="K80" s="162">
        <f>Con5_UnescalatedConst!N80*'I2 Escalation factors'!H$5</f>
        <v>0</v>
      </c>
      <c r="L80" s="162">
        <f>Con5_UnescalatedConst!O80*'I2 Escalation factors'!I$5</f>
        <v>0</v>
      </c>
      <c r="M80" s="162">
        <f>Con5_UnescalatedConst!P80*'I2 Escalation factors'!J$5</f>
        <v>0</v>
      </c>
      <c r="N80" s="162">
        <f>Con5_UnescalatedConst!Q80*'I2 Escalation factors'!K$5</f>
        <v>0</v>
      </c>
      <c r="O80" s="162">
        <f>Con5_UnescalatedConst!R80*'I2 Escalation factors'!L$5</f>
        <v>0</v>
      </c>
      <c r="P80" s="162">
        <f>Con5_UnescalatedConst!S80*'I2 Escalation factors'!M$5</f>
        <v>0</v>
      </c>
      <c r="Q80" s="162">
        <f>Con5_UnescalatedConst!T80*'I2 Escalation factors'!N$5</f>
        <v>0</v>
      </c>
      <c r="R80" s="162">
        <f>Con5_UnescalatedConst!U80*'I2 Escalation factors'!O$5</f>
        <v>0</v>
      </c>
      <c r="S80" s="162">
        <f>Con5_UnescalatedConst!V80*'I2 Escalation factors'!P$5</f>
        <v>0</v>
      </c>
      <c r="T80" s="162">
        <f>Con5_UnescalatedConst!W80*'I2 Escalation factors'!Q$5</f>
        <v>0</v>
      </c>
      <c r="U80" s="162">
        <f>Con5_UnescalatedConst!X80*'I2 Escalation factors'!R$5</f>
        <v>0</v>
      </c>
      <c r="V80" s="162">
        <f>Con5_UnescalatedConst!Y80*'I2 Escalation factors'!S$5</f>
        <v>0</v>
      </c>
      <c r="W80" s="162">
        <f>Con5_UnescalatedConst!Z80*'I2 Escalation factors'!T$5</f>
        <v>0</v>
      </c>
      <c r="X80" s="162">
        <f>Con5_UnescalatedConst!AA80*'I2 Escalation factors'!U$5</f>
        <v>0</v>
      </c>
      <c r="Y80" s="162">
        <f>Con5_UnescalatedConst!AB80*'I2 Escalation factors'!V$5</f>
        <v>0</v>
      </c>
      <c r="Z80" s="162">
        <f>Con5_UnescalatedConst!AC80*'I2 Escalation factors'!W$5</f>
        <v>0</v>
      </c>
      <c r="AA80" s="162">
        <f>Con5_UnescalatedConst!AD80*'I2 Escalation factors'!X$5</f>
        <v>0</v>
      </c>
      <c r="AB80" s="162">
        <f>Con5_UnescalatedConst!AE80*'I2 Escalation factors'!Y$5</f>
        <v>0</v>
      </c>
      <c r="AC80" s="162">
        <f>Con5_UnescalatedConst!AF80*'I2 Escalation factors'!Z$5</f>
        <v>0</v>
      </c>
      <c r="AD80" s="162">
        <f>Con5_UnescalatedConst!AG80*'I2 Escalation factors'!AA$5</f>
        <v>0</v>
      </c>
      <c r="AE80" s="162">
        <f>Con5_UnescalatedConst!AH80*'I2 Escalation factors'!AB$5</f>
        <v>0</v>
      </c>
      <c r="AF80" s="162">
        <f>Con5_UnescalatedConst!AI80*'I2 Escalation factors'!AC$5</f>
        <v>2320092.1532327551</v>
      </c>
      <c r="AG80" s="162">
        <f>Con5_UnescalatedConst!AJ80*'I2 Escalation factors'!AD$5</f>
        <v>23702694.189831249</v>
      </c>
      <c r="AH80" s="162">
        <f>Con5_UnescalatedConst!AK80*'I2 Escalation factors'!AE$5</f>
        <v>0</v>
      </c>
      <c r="AI80" s="162">
        <f>Con5_UnescalatedConst!AL80*'I2 Escalation factors'!AF$5</f>
        <v>0</v>
      </c>
      <c r="AJ80" s="162">
        <f>Con5_UnescalatedConst!AM80*'I2 Escalation factors'!AG$5</f>
        <v>0</v>
      </c>
      <c r="AK80" s="162">
        <f>Con5_UnescalatedConst!AN80*'I2 Escalation factors'!AH$5</f>
        <v>0</v>
      </c>
      <c r="AL80" s="162">
        <f>Con5_UnescalatedConst!AO80*'I2 Escalation factors'!AI$5</f>
        <v>0</v>
      </c>
      <c r="AM80" s="162">
        <f>Con5_UnescalatedConst!AP80*'I2 Escalation factors'!AJ$5</f>
        <v>0</v>
      </c>
      <c r="AN80" s="162">
        <f>Con5_UnescalatedConst!AQ80*'I2 Escalation factors'!AK$5</f>
        <v>0</v>
      </c>
      <c r="AO80" s="162">
        <f>Con5_UnescalatedConst!AR80*'I2 Escalation factors'!AL$5</f>
        <v>0</v>
      </c>
      <c r="AP80" s="162">
        <f t="shared" si="2"/>
        <v>26022786.343064003</v>
      </c>
      <c r="AQ80" s="162">
        <f t="shared" si="3"/>
        <v>26022786.343064003</v>
      </c>
    </row>
    <row r="81" spans="1:43" ht="24.75" x14ac:dyDescent="0.25">
      <c r="A81" s="75" t="str">
        <f>'I3 Project list'!A81</f>
        <v>Drury</v>
      </c>
      <c r="B81" s="75" t="str">
        <f>'I3 Project list'!C81</f>
        <v>Drury_43a</v>
      </c>
      <c r="C81" s="75" t="str">
        <f>'I3 Project list'!B81</f>
        <v>43a</v>
      </c>
      <c r="D81" s="144" t="str">
        <f>'I3 Project list'!D81</f>
        <v>Intersection upgrade on Jesmond Rd/SH22 Rd</v>
      </c>
      <c r="E81" s="144" t="str">
        <f>'I3 Project list'!E81</f>
        <v xml:space="preserve"> 2-lane intersection (Intersection upgrade + active mode crossings)</v>
      </c>
      <c r="F81" s="144" t="str">
        <f>Con5_UnescalatedConst!F81</f>
        <v/>
      </c>
      <c r="G81" s="144">
        <f>Con5_UnescalatedConst!H81</f>
        <v>0</v>
      </c>
      <c r="H81" s="162">
        <f>Con5_UnescalatedConst!K81*'I2 Escalation factors'!E$5</f>
        <v>0</v>
      </c>
      <c r="I81" s="162">
        <f>Con5_UnescalatedConst!L81*'I2 Escalation factors'!F$5</f>
        <v>0</v>
      </c>
      <c r="J81" s="162">
        <f>Con5_UnescalatedConst!M81*'I2 Escalation factors'!G$5</f>
        <v>0</v>
      </c>
      <c r="K81" s="162">
        <f>Con5_UnescalatedConst!N81*'I2 Escalation factors'!H$5</f>
        <v>0</v>
      </c>
      <c r="L81" s="162">
        <f>Con5_UnescalatedConst!O81*'I2 Escalation factors'!I$5</f>
        <v>0</v>
      </c>
      <c r="M81" s="162">
        <f>Con5_UnescalatedConst!P81*'I2 Escalation factors'!J$5</f>
        <v>0</v>
      </c>
      <c r="N81" s="162">
        <f>Con5_UnescalatedConst!Q81*'I2 Escalation factors'!K$5</f>
        <v>0</v>
      </c>
      <c r="O81" s="162">
        <f>Con5_UnescalatedConst!R81*'I2 Escalation factors'!L$5</f>
        <v>0</v>
      </c>
      <c r="P81" s="162">
        <f>Con5_UnescalatedConst!S81*'I2 Escalation factors'!M$5</f>
        <v>0</v>
      </c>
      <c r="Q81" s="162">
        <f>Con5_UnescalatedConst!T81*'I2 Escalation factors'!N$5</f>
        <v>0</v>
      </c>
      <c r="R81" s="162">
        <f>Con5_UnescalatedConst!U81*'I2 Escalation factors'!O$5</f>
        <v>0</v>
      </c>
      <c r="S81" s="162">
        <f>Con5_UnescalatedConst!V81*'I2 Escalation factors'!P$5</f>
        <v>0</v>
      </c>
      <c r="T81" s="162">
        <f>Con5_UnescalatedConst!W81*'I2 Escalation factors'!Q$5</f>
        <v>0</v>
      </c>
      <c r="U81" s="162">
        <f>Con5_UnescalatedConst!X81*'I2 Escalation factors'!R$5</f>
        <v>0</v>
      </c>
      <c r="V81" s="162">
        <f>Con5_UnescalatedConst!Y81*'I2 Escalation factors'!S$5</f>
        <v>0</v>
      </c>
      <c r="W81" s="162">
        <f>Con5_UnescalatedConst!Z81*'I2 Escalation factors'!T$5</f>
        <v>0</v>
      </c>
      <c r="X81" s="162">
        <f>Con5_UnescalatedConst!AA81*'I2 Escalation factors'!U$5</f>
        <v>0</v>
      </c>
      <c r="Y81" s="162">
        <f>Con5_UnescalatedConst!AB81*'I2 Escalation factors'!V$5</f>
        <v>0</v>
      </c>
      <c r="Z81" s="162">
        <f>Con5_UnescalatedConst!AC81*'I2 Escalation factors'!W$5</f>
        <v>0</v>
      </c>
      <c r="AA81" s="162">
        <f>Con5_UnescalatedConst!AD81*'I2 Escalation factors'!X$5</f>
        <v>0</v>
      </c>
      <c r="AB81" s="162">
        <f>Con5_UnescalatedConst!AE81*'I2 Escalation factors'!Y$5</f>
        <v>0</v>
      </c>
      <c r="AC81" s="162">
        <f>Con5_UnescalatedConst!AF81*'I2 Escalation factors'!Z$5</f>
        <v>0</v>
      </c>
      <c r="AD81" s="162">
        <f>Con5_UnescalatedConst!AG81*'I2 Escalation factors'!AA$5</f>
        <v>0</v>
      </c>
      <c r="AE81" s="162">
        <f>Con5_UnescalatedConst!AH81*'I2 Escalation factors'!AB$5</f>
        <v>0</v>
      </c>
      <c r="AF81" s="162">
        <f>Con5_UnescalatedConst!AI81*'I2 Escalation factors'!AC$5</f>
        <v>0</v>
      </c>
      <c r="AG81" s="162">
        <f>Con5_UnescalatedConst!AJ81*'I2 Escalation factors'!AD$5</f>
        <v>0</v>
      </c>
      <c r="AH81" s="162">
        <f>Con5_UnescalatedConst!AK81*'I2 Escalation factors'!AE$5</f>
        <v>0</v>
      </c>
      <c r="AI81" s="162">
        <f>Con5_UnescalatedConst!AL81*'I2 Escalation factors'!AF$5</f>
        <v>0</v>
      </c>
      <c r="AJ81" s="162">
        <f>Con5_UnescalatedConst!AM81*'I2 Escalation factors'!AG$5</f>
        <v>0</v>
      </c>
      <c r="AK81" s="162">
        <f>Con5_UnescalatedConst!AN81*'I2 Escalation factors'!AH$5</f>
        <v>0</v>
      </c>
      <c r="AL81" s="162">
        <f>Con5_UnescalatedConst!AO81*'I2 Escalation factors'!AI$5</f>
        <v>0</v>
      </c>
      <c r="AM81" s="162">
        <f>Con5_UnescalatedConst!AP81*'I2 Escalation factors'!AJ$5</f>
        <v>0</v>
      </c>
      <c r="AN81" s="162">
        <f>Con5_UnescalatedConst!AQ81*'I2 Escalation factors'!AK$5</f>
        <v>0</v>
      </c>
      <c r="AO81" s="162">
        <f>Con5_UnescalatedConst!AR81*'I2 Escalation factors'!AL$5</f>
        <v>0</v>
      </c>
      <c r="AP81" s="162">
        <f t="shared" si="2"/>
        <v>0</v>
      </c>
      <c r="AQ81" s="162">
        <f t="shared" si="3"/>
        <v>0</v>
      </c>
    </row>
    <row r="82" spans="1:43" ht="36.75" x14ac:dyDescent="0.25">
      <c r="A82" s="75" t="str">
        <f>'I3 Project list'!A82</f>
        <v>Drury</v>
      </c>
      <c r="B82" s="75" t="str">
        <f>'I3 Project list'!C82</f>
        <v>Drury_43b</v>
      </c>
      <c r="C82" s="75" t="str">
        <f>'I3 Project list'!B82</f>
        <v>43b</v>
      </c>
      <c r="D82" s="144" t="str">
        <f>'I3 Project list'!D82</f>
        <v>Intersection upgrade on Jesmond Rd/SH22 Rd</v>
      </c>
      <c r="E82" s="144" t="str">
        <f>'I3 Project list'!E82</f>
        <v>Multi-lane signalised intersection (Intersection upgrade + active mode crossings)</v>
      </c>
      <c r="F82" s="144">
        <f>Con5_UnescalatedConst!F82</f>
        <v>2023</v>
      </c>
      <c r="G82" s="144">
        <f>Con5_UnescalatedConst!H82</f>
        <v>2024</v>
      </c>
      <c r="H82" s="162">
        <f>Con5_UnescalatedConst!K82*'I2 Escalation factors'!E$5</f>
        <v>0</v>
      </c>
      <c r="I82" s="162">
        <f>Con5_UnescalatedConst!L82*'I2 Escalation factors'!F$5</f>
        <v>611856.13188178744</v>
      </c>
      <c r="J82" s="162">
        <f>Con5_UnescalatedConst!M82*'I2 Escalation factors'!G$5</f>
        <v>6062938.0341013484</v>
      </c>
      <c r="K82" s="162">
        <f>Con5_UnescalatedConst!N82*'I2 Escalation factors'!H$5</f>
        <v>0</v>
      </c>
      <c r="L82" s="162">
        <f>Con5_UnescalatedConst!O82*'I2 Escalation factors'!I$5</f>
        <v>0</v>
      </c>
      <c r="M82" s="162">
        <f>Con5_UnescalatedConst!P82*'I2 Escalation factors'!J$5</f>
        <v>0</v>
      </c>
      <c r="N82" s="162">
        <f>Con5_UnescalatedConst!Q82*'I2 Escalation factors'!K$5</f>
        <v>0</v>
      </c>
      <c r="O82" s="162">
        <f>Con5_UnescalatedConst!R82*'I2 Escalation factors'!L$5</f>
        <v>0</v>
      </c>
      <c r="P82" s="162">
        <f>Con5_UnescalatedConst!S82*'I2 Escalation factors'!M$5</f>
        <v>0</v>
      </c>
      <c r="Q82" s="162">
        <f>Con5_UnescalatedConst!T82*'I2 Escalation factors'!N$5</f>
        <v>0</v>
      </c>
      <c r="R82" s="162">
        <f>Con5_UnescalatedConst!U82*'I2 Escalation factors'!O$5</f>
        <v>0</v>
      </c>
      <c r="S82" s="162">
        <f>Con5_UnescalatedConst!V82*'I2 Escalation factors'!P$5</f>
        <v>0</v>
      </c>
      <c r="T82" s="162">
        <f>Con5_UnescalatedConst!W82*'I2 Escalation factors'!Q$5</f>
        <v>0</v>
      </c>
      <c r="U82" s="162">
        <f>Con5_UnescalatedConst!X82*'I2 Escalation factors'!R$5</f>
        <v>0</v>
      </c>
      <c r="V82" s="162">
        <f>Con5_UnescalatedConst!Y82*'I2 Escalation factors'!S$5</f>
        <v>0</v>
      </c>
      <c r="W82" s="162">
        <f>Con5_UnescalatedConst!Z82*'I2 Escalation factors'!T$5</f>
        <v>0</v>
      </c>
      <c r="X82" s="162">
        <f>Con5_UnescalatedConst!AA82*'I2 Escalation factors'!U$5</f>
        <v>0</v>
      </c>
      <c r="Y82" s="162">
        <f>Con5_UnescalatedConst!AB82*'I2 Escalation factors'!V$5</f>
        <v>0</v>
      </c>
      <c r="Z82" s="162">
        <f>Con5_UnescalatedConst!AC82*'I2 Escalation factors'!W$5</f>
        <v>0</v>
      </c>
      <c r="AA82" s="162">
        <f>Con5_UnescalatedConst!AD82*'I2 Escalation factors'!X$5</f>
        <v>0</v>
      </c>
      <c r="AB82" s="162">
        <f>Con5_UnescalatedConst!AE82*'I2 Escalation factors'!Y$5</f>
        <v>0</v>
      </c>
      <c r="AC82" s="162">
        <f>Con5_UnescalatedConst!AF82*'I2 Escalation factors'!Z$5</f>
        <v>0</v>
      </c>
      <c r="AD82" s="162">
        <f>Con5_UnescalatedConst!AG82*'I2 Escalation factors'!AA$5</f>
        <v>0</v>
      </c>
      <c r="AE82" s="162">
        <f>Con5_UnescalatedConst!AH82*'I2 Escalation factors'!AB$5</f>
        <v>0</v>
      </c>
      <c r="AF82" s="162">
        <f>Con5_UnescalatedConst!AI82*'I2 Escalation factors'!AC$5</f>
        <v>0</v>
      </c>
      <c r="AG82" s="162">
        <f>Con5_UnescalatedConst!AJ82*'I2 Escalation factors'!AD$5</f>
        <v>0</v>
      </c>
      <c r="AH82" s="162">
        <f>Con5_UnescalatedConst!AK82*'I2 Escalation factors'!AE$5</f>
        <v>0</v>
      </c>
      <c r="AI82" s="162">
        <f>Con5_UnescalatedConst!AL82*'I2 Escalation factors'!AF$5</f>
        <v>0</v>
      </c>
      <c r="AJ82" s="162">
        <f>Con5_UnescalatedConst!AM82*'I2 Escalation factors'!AG$5</f>
        <v>0</v>
      </c>
      <c r="AK82" s="162">
        <f>Con5_UnescalatedConst!AN82*'I2 Escalation factors'!AH$5</f>
        <v>0</v>
      </c>
      <c r="AL82" s="162">
        <f>Con5_UnescalatedConst!AO82*'I2 Escalation factors'!AI$5</f>
        <v>0</v>
      </c>
      <c r="AM82" s="162">
        <f>Con5_UnescalatedConst!AP82*'I2 Escalation factors'!AJ$5</f>
        <v>0</v>
      </c>
      <c r="AN82" s="162">
        <f>Con5_UnescalatedConst!AQ82*'I2 Escalation factors'!AK$5</f>
        <v>0</v>
      </c>
      <c r="AO82" s="162">
        <f>Con5_UnescalatedConst!AR82*'I2 Escalation factors'!AL$5</f>
        <v>0</v>
      </c>
      <c r="AP82" s="162">
        <f t="shared" si="2"/>
        <v>6674794.1659831358</v>
      </c>
      <c r="AQ82" s="162">
        <f t="shared" si="3"/>
        <v>6062938.0341013484</v>
      </c>
    </row>
    <row r="83" spans="1:43" ht="24.75" x14ac:dyDescent="0.25">
      <c r="A83" s="75" t="str">
        <f>'I3 Project list'!A83</f>
        <v>Drury</v>
      </c>
      <c r="B83" s="75" t="str">
        <f>'I3 Project list'!C83</f>
        <v>Drury_44</v>
      </c>
      <c r="C83" s="75">
        <f>'I3 Project list'!B83</f>
        <v>44</v>
      </c>
      <c r="D83" s="144" t="str">
        <f>'I3 Project list'!D83</f>
        <v>Intersection at SH22/Burberry Rd (likely to close entirely)</v>
      </c>
      <c r="E83" s="144" t="str">
        <f>'I3 Project list'!E83</f>
        <v>Interim design and likely to close - subject to Auranga assessment</v>
      </c>
      <c r="F83" s="144">
        <f>Con5_UnescalatedConst!F83</f>
        <v>2022</v>
      </c>
      <c r="G83" s="144">
        <f>Con5_UnescalatedConst!H83</f>
        <v>2023</v>
      </c>
      <c r="H83" s="162">
        <f>Con5_UnescalatedConst!K83*'I2 Escalation factors'!E$5</f>
        <v>611856.13188178744</v>
      </c>
      <c r="I83" s="162">
        <f>Con5_UnescalatedConst!L83*'I2 Escalation factors'!F$5</f>
        <v>6062938.0341013484</v>
      </c>
      <c r="J83" s="162">
        <f>Con5_UnescalatedConst!M83*'I2 Escalation factors'!G$5</f>
        <v>0</v>
      </c>
      <c r="K83" s="162">
        <f>Con5_UnescalatedConst!N83*'I2 Escalation factors'!H$5</f>
        <v>0</v>
      </c>
      <c r="L83" s="162">
        <f>Con5_UnescalatedConst!O83*'I2 Escalation factors'!I$5</f>
        <v>0</v>
      </c>
      <c r="M83" s="162">
        <f>Con5_UnescalatedConst!P83*'I2 Escalation factors'!J$5</f>
        <v>0</v>
      </c>
      <c r="N83" s="162">
        <f>Con5_UnescalatedConst!Q83*'I2 Escalation factors'!K$5</f>
        <v>0</v>
      </c>
      <c r="O83" s="162">
        <f>Con5_UnescalatedConst!R83*'I2 Escalation factors'!L$5</f>
        <v>0</v>
      </c>
      <c r="P83" s="162">
        <f>Con5_UnescalatedConst!S83*'I2 Escalation factors'!M$5</f>
        <v>0</v>
      </c>
      <c r="Q83" s="162">
        <f>Con5_UnescalatedConst!T83*'I2 Escalation factors'!N$5</f>
        <v>0</v>
      </c>
      <c r="R83" s="162">
        <f>Con5_UnescalatedConst!U83*'I2 Escalation factors'!O$5</f>
        <v>0</v>
      </c>
      <c r="S83" s="162">
        <f>Con5_UnescalatedConst!V83*'I2 Escalation factors'!P$5</f>
        <v>0</v>
      </c>
      <c r="T83" s="162">
        <f>Con5_UnescalatedConst!W83*'I2 Escalation factors'!Q$5</f>
        <v>0</v>
      </c>
      <c r="U83" s="162">
        <f>Con5_UnescalatedConst!X83*'I2 Escalation factors'!R$5</f>
        <v>0</v>
      </c>
      <c r="V83" s="162">
        <f>Con5_UnescalatedConst!Y83*'I2 Escalation factors'!S$5</f>
        <v>0</v>
      </c>
      <c r="W83" s="162">
        <f>Con5_UnescalatedConst!Z83*'I2 Escalation factors'!T$5</f>
        <v>0</v>
      </c>
      <c r="X83" s="162">
        <f>Con5_UnescalatedConst!AA83*'I2 Escalation factors'!U$5</f>
        <v>0</v>
      </c>
      <c r="Y83" s="162">
        <f>Con5_UnescalatedConst!AB83*'I2 Escalation factors'!V$5</f>
        <v>0</v>
      </c>
      <c r="Z83" s="162">
        <f>Con5_UnescalatedConst!AC83*'I2 Escalation factors'!W$5</f>
        <v>0</v>
      </c>
      <c r="AA83" s="162">
        <f>Con5_UnescalatedConst!AD83*'I2 Escalation factors'!X$5</f>
        <v>0</v>
      </c>
      <c r="AB83" s="162">
        <f>Con5_UnescalatedConst!AE83*'I2 Escalation factors'!Y$5</f>
        <v>0</v>
      </c>
      <c r="AC83" s="162">
        <f>Con5_UnescalatedConst!AF83*'I2 Escalation factors'!Z$5</f>
        <v>0</v>
      </c>
      <c r="AD83" s="162">
        <f>Con5_UnescalatedConst!AG83*'I2 Escalation factors'!AA$5</f>
        <v>0</v>
      </c>
      <c r="AE83" s="162">
        <f>Con5_UnescalatedConst!AH83*'I2 Escalation factors'!AB$5</f>
        <v>0</v>
      </c>
      <c r="AF83" s="162">
        <f>Con5_UnescalatedConst!AI83*'I2 Escalation factors'!AC$5</f>
        <v>0</v>
      </c>
      <c r="AG83" s="162">
        <f>Con5_UnescalatedConst!AJ83*'I2 Escalation factors'!AD$5</f>
        <v>0</v>
      </c>
      <c r="AH83" s="162">
        <f>Con5_UnescalatedConst!AK83*'I2 Escalation factors'!AE$5</f>
        <v>0</v>
      </c>
      <c r="AI83" s="162">
        <f>Con5_UnescalatedConst!AL83*'I2 Escalation factors'!AF$5</f>
        <v>0</v>
      </c>
      <c r="AJ83" s="162">
        <f>Con5_UnescalatedConst!AM83*'I2 Escalation factors'!AG$5</f>
        <v>0</v>
      </c>
      <c r="AK83" s="162">
        <f>Con5_UnescalatedConst!AN83*'I2 Escalation factors'!AH$5</f>
        <v>0</v>
      </c>
      <c r="AL83" s="162">
        <f>Con5_UnescalatedConst!AO83*'I2 Escalation factors'!AI$5</f>
        <v>0</v>
      </c>
      <c r="AM83" s="162">
        <f>Con5_UnescalatedConst!AP83*'I2 Escalation factors'!AJ$5</f>
        <v>0</v>
      </c>
      <c r="AN83" s="162">
        <f>Con5_UnescalatedConst!AQ83*'I2 Escalation factors'!AK$5</f>
        <v>0</v>
      </c>
      <c r="AO83" s="162">
        <f>Con5_UnescalatedConst!AR83*'I2 Escalation factors'!AL$5</f>
        <v>0</v>
      </c>
      <c r="AP83" s="162">
        <f t="shared" si="2"/>
        <v>6674794.1659831358</v>
      </c>
      <c r="AQ83" s="162">
        <f t="shared" si="3"/>
        <v>0</v>
      </c>
    </row>
    <row r="84" spans="1:43" ht="24.75" x14ac:dyDescent="0.25">
      <c r="A84" s="75" t="str">
        <f>'I3 Project list'!A84</f>
        <v>Drury</v>
      </c>
      <c r="B84" s="75" t="str">
        <f>'I3 Project list'!C84</f>
        <v>Drury_45</v>
      </c>
      <c r="C84" s="75">
        <f>'I3 Project list'!B84</f>
        <v>45</v>
      </c>
      <c r="D84" s="144" t="str">
        <f>'I3 Project list'!D84</f>
        <v xml:space="preserve">Upgrade intersection at SH22/Victoria Rd </v>
      </c>
      <c r="E84" s="144" t="str">
        <f>'I3 Project list'!E84</f>
        <v>subject to Auranga assessment</v>
      </c>
      <c r="F84" s="144">
        <f>Con5_UnescalatedConst!F84</f>
        <v>2023</v>
      </c>
      <c r="G84" s="144">
        <f>Con5_UnescalatedConst!H84</f>
        <v>2024</v>
      </c>
      <c r="H84" s="162">
        <f>Con5_UnescalatedConst!K84*'I2 Escalation factors'!E$5</f>
        <v>0</v>
      </c>
      <c r="I84" s="162">
        <f>Con5_UnescalatedConst!L84*'I2 Escalation factors'!F$5</f>
        <v>611856.13188178744</v>
      </c>
      <c r="J84" s="162">
        <f>Con5_UnescalatedConst!M84*'I2 Escalation factors'!G$5</f>
        <v>6062938.0341013484</v>
      </c>
      <c r="K84" s="162">
        <f>Con5_UnescalatedConst!N84*'I2 Escalation factors'!H$5</f>
        <v>0</v>
      </c>
      <c r="L84" s="162">
        <f>Con5_UnescalatedConst!O84*'I2 Escalation factors'!I$5</f>
        <v>0</v>
      </c>
      <c r="M84" s="162">
        <f>Con5_UnescalatedConst!P84*'I2 Escalation factors'!J$5</f>
        <v>0</v>
      </c>
      <c r="N84" s="162">
        <f>Con5_UnescalatedConst!Q84*'I2 Escalation factors'!K$5</f>
        <v>0</v>
      </c>
      <c r="O84" s="162">
        <f>Con5_UnescalatedConst!R84*'I2 Escalation factors'!L$5</f>
        <v>0</v>
      </c>
      <c r="P84" s="162">
        <f>Con5_UnescalatedConst!S84*'I2 Escalation factors'!M$5</f>
        <v>0</v>
      </c>
      <c r="Q84" s="162">
        <f>Con5_UnescalatedConst!T84*'I2 Escalation factors'!N$5</f>
        <v>0</v>
      </c>
      <c r="R84" s="162">
        <f>Con5_UnescalatedConst!U84*'I2 Escalation factors'!O$5</f>
        <v>0</v>
      </c>
      <c r="S84" s="162">
        <f>Con5_UnescalatedConst!V84*'I2 Escalation factors'!P$5</f>
        <v>0</v>
      </c>
      <c r="T84" s="162">
        <f>Con5_UnescalatedConst!W84*'I2 Escalation factors'!Q$5</f>
        <v>0</v>
      </c>
      <c r="U84" s="162">
        <f>Con5_UnescalatedConst!X84*'I2 Escalation factors'!R$5</f>
        <v>0</v>
      </c>
      <c r="V84" s="162">
        <f>Con5_UnescalatedConst!Y84*'I2 Escalation factors'!S$5</f>
        <v>0</v>
      </c>
      <c r="W84" s="162">
        <f>Con5_UnescalatedConst!Z84*'I2 Escalation factors'!T$5</f>
        <v>0</v>
      </c>
      <c r="X84" s="162">
        <f>Con5_UnescalatedConst!AA84*'I2 Escalation factors'!U$5</f>
        <v>0</v>
      </c>
      <c r="Y84" s="162">
        <f>Con5_UnescalatedConst!AB84*'I2 Escalation factors'!V$5</f>
        <v>0</v>
      </c>
      <c r="Z84" s="162">
        <f>Con5_UnescalatedConst!AC84*'I2 Escalation factors'!W$5</f>
        <v>0</v>
      </c>
      <c r="AA84" s="162">
        <f>Con5_UnescalatedConst!AD84*'I2 Escalation factors'!X$5</f>
        <v>0</v>
      </c>
      <c r="AB84" s="162">
        <f>Con5_UnescalatedConst!AE84*'I2 Escalation factors'!Y$5</f>
        <v>0</v>
      </c>
      <c r="AC84" s="162">
        <f>Con5_UnescalatedConst!AF84*'I2 Escalation factors'!Z$5</f>
        <v>0</v>
      </c>
      <c r="AD84" s="162">
        <f>Con5_UnescalatedConst!AG84*'I2 Escalation factors'!AA$5</f>
        <v>0</v>
      </c>
      <c r="AE84" s="162">
        <f>Con5_UnescalatedConst!AH84*'I2 Escalation factors'!AB$5</f>
        <v>0</v>
      </c>
      <c r="AF84" s="162">
        <f>Con5_UnescalatedConst!AI84*'I2 Escalation factors'!AC$5</f>
        <v>0</v>
      </c>
      <c r="AG84" s="162">
        <f>Con5_UnescalatedConst!AJ84*'I2 Escalation factors'!AD$5</f>
        <v>0</v>
      </c>
      <c r="AH84" s="162">
        <f>Con5_UnescalatedConst!AK84*'I2 Escalation factors'!AE$5</f>
        <v>0</v>
      </c>
      <c r="AI84" s="162">
        <f>Con5_UnescalatedConst!AL84*'I2 Escalation factors'!AF$5</f>
        <v>0</v>
      </c>
      <c r="AJ84" s="162">
        <f>Con5_UnescalatedConst!AM84*'I2 Escalation factors'!AG$5</f>
        <v>0</v>
      </c>
      <c r="AK84" s="162">
        <f>Con5_UnescalatedConst!AN84*'I2 Escalation factors'!AH$5</f>
        <v>0</v>
      </c>
      <c r="AL84" s="162">
        <f>Con5_UnescalatedConst!AO84*'I2 Escalation factors'!AI$5</f>
        <v>0</v>
      </c>
      <c r="AM84" s="162">
        <f>Con5_UnescalatedConst!AP84*'I2 Escalation factors'!AJ$5</f>
        <v>0</v>
      </c>
      <c r="AN84" s="162">
        <f>Con5_UnescalatedConst!AQ84*'I2 Escalation factors'!AK$5</f>
        <v>0</v>
      </c>
      <c r="AO84" s="162">
        <f>Con5_UnescalatedConst!AR84*'I2 Escalation factors'!AL$5</f>
        <v>0</v>
      </c>
      <c r="AP84" s="162">
        <f t="shared" si="2"/>
        <v>6674794.1659831358</v>
      </c>
      <c r="AQ84" s="162">
        <f t="shared" si="3"/>
        <v>6062938.0341013484</v>
      </c>
    </row>
    <row r="85" spans="1:43" ht="36.75" x14ac:dyDescent="0.25">
      <c r="A85" s="75" t="str">
        <f>'I3 Project list'!A85</f>
        <v>Drury</v>
      </c>
      <c r="B85" s="75" t="str">
        <f>'I3 Project list'!C85</f>
        <v>Drury_46</v>
      </c>
      <c r="C85" s="75">
        <f>'I3 Project list'!B85</f>
        <v>46</v>
      </c>
      <c r="D85" s="144" t="str">
        <f>'I3 Project list'!D85</f>
        <v>Upgrades in GSR/Firth St intersection (overlap with project12)</v>
      </c>
      <c r="E85" s="144" t="str">
        <f>'I3 Project list'!E85</f>
        <v>Possible signals(subject to Auranga assessment)</v>
      </c>
      <c r="F85" s="144">
        <f>Con5_UnescalatedConst!F85</f>
        <v>2034</v>
      </c>
      <c r="G85" s="144">
        <f>Con5_UnescalatedConst!H85</f>
        <v>2035</v>
      </c>
      <c r="H85" s="162">
        <f>Con5_UnescalatedConst!K85*'I2 Escalation factors'!E$5</f>
        <v>0</v>
      </c>
      <c r="I85" s="162">
        <f>Con5_UnescalatedConst!L85*'I2 Escalation factors'!F$5</f>
        <v>0</v>
      </c>
      <c r="J85" s="162">
        <f>Con5_UnescalatedConst!M85*'I2 Escalation factors'!G$5</f>
        <v>0</v>
      </c>
      <c r="K85" s="162">
        <f>Con5_UnescalatedConst!N85*'I2 Escalation factors'!H$5</f>
        <v>0</v>
      </c>
      <c r="L85" s="162">
        <f>Con5_UnescalatedConst!O85*'I2 Escalation factors'!I$5</f>
        <v>0</v>
      </c>
      <c r="M85" s="162">
        <f>Con5_UnescalatedConst!P85*'I2 Escalation factors'!J$5</f>
        <v>0</v>
      </c>
      <c r="N85" s="162">
        <f>Con5_UnescalatedConst!Q85*'I2 Escalation factors'!K$5</f>
        <v>0</v>
      </c>
      <c r="O85" s="162">
        <f>Con5_UnescalatedConst!R85*'I2 Escalation factors'!L$5</f>
        <v>0</v>
      </c>
      <c r="P85" s="162">
        <f>Con5_UnescalatedConst!S85*'I2 Escalation factors'!M$5</f>
        <v>0</v>
      </c>
      <c r="Q85" s="162">
        <f>Con5_UnescalatedConst!T85*'I2 Escalation factors'!N$5</f>
        <v>0</v>
      </c>
      <c r="R85" s="162">
        <f>Con5_UnescalatedConst!U85*'I2 Escalation factors'!O$5</f>
        <v>0</v>
      </c>
      <c r="S85" s="162">
        <f>Con5_UnescalatedConst!V85*'I2 Escalation factors'!P$5</f>
        <v>0</v>
      </c>
      <c r="T85" s="162">
        <f>Con5_UnescalatedConst!W85*'I2 Escalation factors'!Q$5</f>
        <v>824834.16342551576</v>
      </c>
      <c r="U85" s="162">
        <f>Con5_UnescalatedConst!X85*'I2 Escalation factors'!R$5</f>
        <v>8426730.7683269121</v>
      </c>
      <c r="V85" s="162">
        <f>Con5_UnescalatedConst!Y85*'I2 Escalation factors'!S$5</f>
        <v>0</v>
      </c>
      <c r="W85" s="162">
        <f>Con5_UnescalatedConst!Z85*'I2 Escalation factors'!T$5</f>
        <v>0</v>
      </c>
      <c r="X85" s="162">
        <f>Con5_UnescalatedConst!AA85*'I2 Escalation factors'!U$5</f>
        <v>0</v>
      </c>
      <c r="Y85" s="162">
        <f>Con5_UnescalatedConst!AB85*'I2 Escalation factors'!V$5</f>
        <v>0</v>
      </c>
      <c r="Z85" s="162">
        <f>Con5_UnescalatedConst!AC85*'I2 Escalation factors'!W$5</f>
        <v>0</v>
      </c>
      <c r="AA85" s="162">
        <f>Con5_UnescalatedConst!AD85*'I2 Escalation factors'!X$5</f>
        <v>0</v>
      </c>
      <c r="AB85" s="162">
        <f>Con5_UnescalatedConst!AE85*'I2 Escalation factors'!Y$5</f>
        <v>0</v>
      </c>
      <c r="AC85" s="162">
        <f>Con5_UnescalatedConst!AF85*'I2 Escalation factors'!Z$5</f>
        <v>0</v>
      </c>
      <c r="AD85" s="162">
        <f>Con5_UnescalatedConst!AG85*'I2 Escalation factors'!AA$5</f>
        <v>0</v>
      </c>
      <c r="AE85" s="162">
        <f>Con5_UnescalatedConst!AH85*'I2 Escalation factors'!AB$5</f>
        <v>0</v>
      </c>
      <c r="AF85" s="162">
        <f>Con5_UnescalatedConst!AI85*'I2 Escalation factors'!AC$5</f>
        <v>0</v>
      </c>
      <c r="AG85" s="162">
        <f>Con5_UnescalatedConst!AJ85*'I2 Escalation factors'!AD$5</f>
        <v>0</v>
      </c>
      <c r="AH85" s="162">
        <f>Con5_UnescalatedConst!AK85*'I2 Escalation factors'!AE$5</f>
        <v>0</v>
      </c>
      <c r="AI85" s="162">
        <f>Con5_UnescalatedConst!AL85*'I2 Escalation factors'!AF$5</f>
        <v>0</v>
      </c>
      <c r="AJ85" s="162">
        <f>Con5_UnescalatedConst!AM85*'I2 Escalation factors'!AG$5</f>
        <v>0</v>
      </c>
      <c r="AK85" s="162">
        <f>Con5_UnescalatedConst!AN85*'I2 Escalation factors'!AH$5</f>
        <v>0</v>
      </c>
      <c r="AL85" s="162">
        <f>Con5_UnescalatedConst!AO85*'I2 Escalation factors'!AI$5</f>
        <v>0</v>
      </c>
      <c r="AM85" s="162">
        <f>Con5_UnescalatedConst!AP85*'I2 Escalation factors'!AJ$5</f>
        <v>0</v>
      </c>
      <c r="AN85" s="162">
        <f>Con5_UnescalatedConst!AQ85*'I2 Escalation factors'!AK$5</f>
        <v>0</v>
      </c>
      <c r="AO85" s="162">
        <f>Con5_UnescalatedConst!AR85*'I2 Escalation factors'!AL$5</f>
        <v>0</v>
      </c>
      <c r="AP85" s="162">
        <f t="shared" si="2"/>
        <v>9251564.9317524284</v>
      </c>
      <c r="AQ85" s="162">
        <f t="shared" si="3"/>
        <v>9251564.9317524284</v>
      </c>
    </row>
    <row r="86" spans="1:43" ht="36.75" x14ac:dyDescent="0.25">
      <c r="A86" s="75" t="str">
        <f>'I3 Project list'!A86</f>
        <v>Drury</v>
      </c>
      <c r="B86" s="75" t="str">
        <f>'I3 Project list'!C86</f>
        <v>Drury_47</v>
      </c>
      <c r="C86" s="75">
        <f>'I3 Project list'!B86</f>
        <v>47</v>
      </c>
      <c r="D86" s="144" t="str">
        <f>'I3 Project list'!D86</f>
        <v xml:space="preserve">Old Bremner Road Upgrade from Jesmond Road to Auranga Precinct </v>
      </c>
      <c r="E86" s="144" t="str">
        <f>'I3 Project list'!E86</f>
        <v xml:space="preserve">2-lane urban- new road layout with active modes on both sides (Under construction) </v>
      </c>
      <c r="F86" s="144" t="str">
        <f>Con5_UnescalatedConst!F86</f>
        <v/>
      </c>
      <c r="G86" s="144" t="str">
        <f>Con5_UnescalatedConst!H86</f>
        <v>Under Construction</v>
      </c>
      <c r="H86" s="162">
        <f>Con5_UnescalatedConst!K86*'I2 Escalation factors'!E$5</f>
        <v>0</v>
      </c>
      <c r="I86" s="162">
        <f>Con5_UnescalatedConst!L86*'I2 Escalation factors'!F$5</f>
        <v>0</v>
      </c>
      <c r="J86" s="162">
        <f>Con5_UnescalatedConst!M86*'I2 Escalation factors'!G$5</f>
        <v>0</v>
      </c>
      <c r="K86" s="162">
        <f>Con5_UnescalatedConst!N86*'I2 Escalation factors'!H$5</f>
        <v>0</v>
      </c>
      <c r="L86" s="162">
        <f>Con5_UnescalatedConst!O86*'I2 Escalation factors'!I$5</f>
        <v>0</v>
      </c>
      <c r="M86" s="162">
        <f>Con5_UnescalatedConst!P86*'I2 Escalation factors'!J$5</f>
        <v>0</v>
      </c>
      <c r="N86" s="162">
        <f>Con5_UnescalatedConst!Q86*'I2 Escalation factors'!K$5</f>
        <v>0</v>
      </c>
      <c r="O86" s="162">
        <f>Con5_UnescalatedConst!R86*'I2 Escalation factors'!L$5</f>
        <v>0</v>
      </c>
      <c r="P86" s="162">
        <f>Con5_UnescalatedConst!S86*'I2 Escalation factors'!M$5</f>
        <v>0</v>
      </c>
      <c r="Q86" s="162">
        <f>Con5_UnescalatedConst!T86*'I2 Escalation factors'!N$5</f>
        <v>0</v>
      </c>
      <c r="R86" s="162">
        <f>Con5_UnescalatedConst!U86*'I2 Escalation factors'!O$5</f>
        <v>0</v>
      </c>
      <c r="S86" s="162">
        <f>Con5_UnescalatedConst!V86*'I2 Escalation factors'!P$5</f>
        <v>0</v>
      </c>
      <c r="T86" s="162">
        <f>Con5_UnescalatedConst!W86*'I2 Escalation factors'!Q$5</f>
        <v>0</v>
      </c>
      <c r="U86" s="162">
        <f>Con5_UnescalatedConst!X86*'I2 Escalation factors'!R$5</f>
        <v>0</v>
      </c>
      <c r="V86" s="162">
        <f>Con5_UnescalatedConst!Y86*'I2 Escalation factors'!S$5</f>
        <v>0</v>
      </c>
      <c r="W86" s="162">
        <f>Con5_UnescalatedConst!Z86*'I2 Escalation factors'!T$5</f>
        <v>0</v>
      </c>
      <c r="X86" s="162">
        <f>Con5_UnescalatedConst!AA86*'I2 Escalation factors'!U$5</f>
        <v>0</v>
      </c>
      <c r="Y86" s="162">
        <f>Con5_UnescalatedConst!AB86*'I2 Escalation factors'!V$5</f>
        <v>0</v>
      </c>
      <c r="Z86" s="162">
        <f>Con5_UnescalatedConst!AC86*'I2 Escalation factors'!W$5</f>
        <v>0</v>
      </c>
      <c r="AA86" s="162">
        <f>Con5_UnescalatedConst!AD86*'I2 Escalation factors'!X$5</f>
        <v>0</v>
      </c>
      <c r="AB86" s="162">
        <f>Con5_UnescalatedConst!AE86*'I2 Escalation factors'!Y$5</f>
        <v>0</v>
      </c>
      <c r="AC86" s="162">
        <f>Con5_UnescalatedConst!AF86*'I2 Escalation factors'!Z$5</f>
        <v>0</v>
      </c>
      <c r="AD86" s="162">
        <f>Con5_UnescalatedConst!AG86*'I2 Escalation factors'!AA$5</f>
        <v>0</v>
      </c>
      <c r="AE86" s="162">
        <f>Con5_UnescalatedConst!AH86*'I2 Escalation factors'!AB$5</f>
        <v>0</v>
      </c>
      <c r="AF86" s="162">
        <f>Con5_UnescalatedConst!AI86*'I2 Escalation factors'!AC$5</f>
        <v>0</v>
      </c>
      <c r="AG86" s="162">
        <f>Con5_UnescalatedConst!AJ86*'I2 Escalation factors'!AD$5</f>
        <v>0</v>
      </c>
      <c r="AH86" s="162">
        <f>Con5_UnescalatedConst!AK86*'I2 Escalation factors'!AE$5</f>
        <v>0</v>
      </c>
      <c r="AI86" s="162">
        <f>Con5_UnescalatedConst!AL86*'I2 Escalation factors'!AF$5</f>
        <v>0</v>
      </c>
      <c r="AJ86" s="162">
        <f>Con5_UnescalatedConst!AM86*'I2 Escalation factors'!AG$5</f>
        <v>0</v>
      </c>
      <c r="AK86" s="162">
        <f>Con5_UnescalatedConst!AN86*'I2 Escalation factors'!AH$5</f>
        <v>0</v>
      </c>
      <c r="AL86" s="162">
        <f>Con5_UnescalatedConst!AO86*'I2 Escalation factors'!AI$5</f>
        <v>0</v>
      </c>
      <c r="AM86" s="162">
        <f>Con5_UnescalatedConst!AP86*'I2 Escalation factors'!AJ$5</f>
        <v>0</v>
      </c>
      <c r="AN86" s="162">
        <f>Con5_UnescalatedConst!AQ86*'I2 Escalation factors'!AK$5</f>
        <v>0</v>
      </c>
      <c r="AO86" s="162">
        <f>Con5_UnescalatedConst!AR86*'I2 Escalation factors'!AL$5</f>
        <v>0</v>
      </c>
      <c r="AP86" s="162">
        <f t="shared" si="2"/>
        <v>0</v>
      </c>
      <c r="AQ86" s="162">
        <f t="shared" si="3"/>
        <v>0</v>
      </c>
    </row>
    <row r="87" spans="1:43" ht="36.75" x14ac:dyDescent="0.25">
      <c r="A87" s="75" t="str">
        <f>'I3 Project list'!A87</f>
        <v>Drury</v>
      </c>
      <c r="B87" s="75" t="str">
        <f>'I3 Project list'!C87</f>
        <v>Drury_48</v>
      </c>
      <c r="C87" s="75">
        <f>'I3 Project list'!B87</f>
        <v>48</v>
      </c>
      <c r="D87" s="144" t="str">
        <f>'I3 Project list'!D87</f>
        <v>Collector road south of New Bremner/ Old Bremner intersection</v>
      </c>
      <c r="E87" s="144" t="str">
        <f>'I3 Project list'!E87</f>
        <v xml:space="preserve">2-lane urban- new road layout with active modes on both sides (Under construction) </v>
      </c>
      <c r="F87" s="144" t="str">
        <f>Con5_UnescalatedConst!F87</f>
        <v/>
      </c>
      <c r="G87" s="144" t="str">
        <f>Con5_UnescalatedConst!H87</f>
        <v>Under Construction</v>
      </c>
      <c r="H87" s="162">
        <f>Con5_UnescalatedConst!K87*'I2 Escalation factors'!E$5</f>
        <v>0</v>
      </c>
      <c r="I87" s="162">
        <f>Con5_UnescalatedConst!L87*'I2 Escalation factors'!F$5</f>
        <v>0</v>
      </c>
      <c r="J87" s="162">
        <f>Con5_UnescalatedConst!M87*'I2 Escalation factors'!G$5</f>
        <v>0</v>
      </c>
      <c r="K87" s="162">
        <f>Con5_UnescalatedConst!N87*'I2 Escalation factors'!H$5</f>
        <v>0</v>
      </c>
      <c r="L87" s="162">
        <f>Con5_UnescalatedConst!O87*'I2 Escalation factors'!I$5</f>
        <v>0</v>
      </c>
      <c r="M87" s="162">
        <f>Con5_UnescalatedConst!P87*'I2 Escalation factors'!J$5</f>
        <v>0</v>
      </c>
      <c r="N87" s="162">
        <f>Con5_UnescalatedConst!Q87*'I2 Escalation factors'!K$5</f>
        <v>0</v>
      </c>
      <c r="O87" s="162">
        <f>Con5_UnescalatedConst!R87*'I2 Escalation factors'!L$5</f>
        <v>0</v>
      </c>
      <c r="P87" s="162">
        <f>Con5_UnescalatedConst!S87*'I2 Escalation factors'!M$5</f>
        <v>0</v>
      </c>
      <c r="Q87" s="162">
        <f>Con5_UnescalatedConst!T87*'I2 Escalation factors'!N$5</f>
        <v>0</v>
      </c>
      <c r="R87" s="162">
        <f>Con5_UnescalatedConst!U87*'I2 Escalation factors'!O$5</f>
        <v>0</v>
      </c>
      <c r="S87" s="162">
        <f>Con5_UnescalatedConst!V87*'I2 Escalation factors'!P$5</f>
        <v>0</v>
      </c>
      <c r="T87" s="162">
        <f>Con5_UnescalatedConst!W87*'I2 Escalation factors'!Q$5</f>
        <v>0</v>
      </c>
      <c r="U87" s="162">
        <f>Con5_UnescalatedConst!X87*'I2 Escalation factors'!R$5</f>
        <v>0</v>
      </c>
      <c r="V87" s="162">
        <f>Con5_UnescalatedConst!Y87*'I2 Escalation factors'!S$5</f>
        <v>0</v>
      </c>
      <c r="W87" s="162">
        <f>Con5_UnescalatedConst!Z87*'I2 Escalation factors'!T$5</f>
        <v>0</v>
      </c>
      <c r="X87" s="162">
        <f>Con5_UnescalatedConst!AA87*'I2 Escalation factors'!U$5</f>
        <v>0</v>
      </c>
      <c r="Y87" s="162">
        <f>Con5_UnescalatedConst!AB87*'I2 Escalation factors'!V$5</f>
        <v>0</v>
      </c>
      <c r="Z87" s="162">
        <f>Con5_UnescalatedConst!AC87*'I2 Escalation factors'!W$5</f>
        <v>0</v>
      </c>
      <c r="AA87" s="162">
        <f>Con5_UnescalatedConst!AD87*'I2 Escalation factors'!X$5</f>
        <v>0</v>
      </c>
      <c r="AB87" s="162">
        <f>Con5_UnescalatedConst!AE87*'I2 Escalation factors'!Y$5</f>
        <v>0</v>
      </c>
      <c r="AC87" s="162">
        <f>Con5_UnescalatedConst!AF87*'I2 Escalation factors'!Z$5</f>
        <v>0</v>
      </c>
      <c r="AD87" s="162">
        <f>Con5_UnescalatedConst!AG87*'I2 Escalation factors'!AA$5</f>
        <v>0</v>
      </c>
      <c r="AE87" s="162">
        <f>Con5_UnescalatedConst!AH87*'I2 Escalation factors'!AB$5</f>
        <v>0</v>
      </c>
      <c r="AF87" s="162">
        <f>Con5_UnescalatedConst!AI87*'I2 Escalation factors'!AC$5</f>
        <v>0</v>
      </c>
      <c r="AG87" s="162">
        <f>Con5_UnescalatedConst!AJ87*'I2 Escalation factors'!AD$5</f>
        <v>0</v>
      </c>
      <c r="AH87" s="162">
        <f>Con5_UnescalatedConst!AK87*'I2 Escalation factors'!AE$5</f>
        <v>0</v>
      </c>
      <c r="AI87" s="162">
        <f>Con5_UnescalatedConst!AL87*'I2 Escalation factors'!AF$5</f>
        <v>0</v>
      </c>
      <c r="AJ87" s="162">
        <f>Con5_UnescalatedConst!AM87*'I2 Escalation factors'!AG$5</f>
        <v>0</v>
      </c>
      <c r="AK87" s="162">
        <f>Con5_UnescalatedConst!AN87*'I2 Escalation factors'!AH$5</f>
        <v>0</v>
      </c>
      <c r="AL87" s="162">
        <f>Con5_UnescalatedConst!AO87*'I2 Escalation factors'!AI$5</f>
        <v>0</v>
      </c>
      <c r="AM87" s="162">
        <f>Con5_UnescalatedConst!AP87*'I2 Escalation factors'!AJ$5</f>
        <v>0</v>
      </c>
      <c r="AN87" s="162">
        <f>Con5_UnescalatedConst!AQ87*'I2 Escalation factors'!AK$5</f>
        <v>0</v>
      </c>
      <c r="AO87" s="162">
        <f>Con5_UnescalatedConst!AR87*'I2 Escalation factors'!AL$5</f>
        <v>0</v>
      </c>
      <c r="AP87" s="162">
        <f t="shared" si="2"/>
        <v>0</v>
      </c>
      <c r="AQ87" s="162">
        <f t="shared" si="3"/>
        <v>0</v>
      </c>
    </row>
    <row r="88" spans="1:43" ht="36.75" x14ac:dyDescent="0.25">
      <c r="A88" s="75" t="str">
        <f>'I3 Project list'!A88</f>
        <v>Drury</v>
      </c>
      <c r="B88" s="75" t="str">
        <f>'I3 Project list'!C88</f>
        <v>Drury_49</v>
      </c>
      <c r="C88" s="75">
        <f>'I3 Project list'!B88</f>
        <v>49</v>
      </c>
      <c r="D88" s="144" t="str">
        <f>'I3 Project list'!D88</f>
        <v xml:space="preserve">SH22 improvements from GSR Intersection to Jesmond Rd </v>
      </c>
      <c r="E88" s="144" t="str">
        <f>'I3 Project list'!E88</f>
        <v>4-lane urban- upgrade 2-lane urban to 4-lane with active modes on both sides, (TDM)</v>
      </c>
      <c r="F88" s="144">
        <f>Con5_UnescalatedConst!F88</f>
        <v>2031</v>
      </c>
      <c r="G88" s="144">
        <f>Con5_UnescalatedConst!H88</f>
        <v>2032</v>
      </c>
      <c r="H88" s="162">
        <f>Con5_UnescalatedConst!K88*'I2 Escalation factors'!E$5</f>
        <v>0</v>
      </c>
      <c r="I88" s="162">
        <f>Con5_UnescalatedConst!L88*'I2 Escalation factors'!F$5</f>
        <v>0</v>
      </c>
      <c r="J88" s="162">
        <f>Con5_UnescalatedConst!M88*'I2 Escalation factors'!G$5</f>
        <v>0</v>
      </c>
      <c r="K88" s="162">
        <f>Con5_UnescalatedConst!N88*'I2 Escalation factors'!H$5</f>
        <v>0</v>
      </c>
      <c r="L88" s="162">
        <f>Con5_UnescalatedConst!O88*'I2 Escalation factors'!I$5</f>
        <v>0</v>
      </c>
      <c r="M88" s="162">
        <f>Con5_UnescalatedConst!P88*'I2 Escalation factors'!J$5</f>
        <v>0</v>
      </c>
      <c r="N88" s="162">
        <f>Con5_UnescalatedConst!Q88*'I2 Escalation factors'!K$5</f>
        <v>0</v>
      </c>
      <c r="O88" s="162">
        <f>Con5_UnescalatedConst!R88*'I2 Escalation factors'!L$5</f>
        <v>0</v>
      </c>
      <c r="P88" s="162">
        <f>Con5_UnescalatedConst!S88*'I2 Escalation factors'!M$5</f>
        <v>0</v>
      </c>
      <c r="Q88" s="162">
        <f>Con5_UnescalatedConst!T88*'I2 Escalation factors'!N$5</f>
        <v>5345028.5869595241</v>
      </c>
      <c r="R88" s="162">
        <f>Con5_UnescalatedConst!U88*'I2 Escalation factors'!O$5</f>
        <v>54606269.779447675</v>
      </c>
      <c r="S88" s="162">
        <f>Con5_UnescalatedConst!V88*'I2 Escalation factors'!P$5</f>
        <v>0</v>
      </c>
      <c r="T88" s="162">
        <f>Con5_UnescalatedConst!W88*'I2 Escalation factors'!Q$5</f>
        <v>0</v>
      </c>
      <c r="U88" s="162">
        <f>Con5_UnescalatedConst!X88*'I2 Escalation factors'!R$5</f>
        <v>0</v>
      </c>
      <c r="V88" s="162">
        <f>Con5_UnescalatedConst!Y88*'I2 Escalation factors'!S$5</f>
        <v>0</v>
      </c>
      <c r="W88" s="162">
        <f>Con5_UnescalatedConst!Z88*'I2 Escalation factors'!T$5</f>
        <v>0</v>
      </c>
      <c r="X88" s="162">
        <f>Con5_UnescalatedConst!AA88*'I2 Escalation factors'!U$5</f>
        <v>0</v>
      </c>
      <c r="Y88" s="162">
        <f>Con5_UnescalatedConst!AB88*'I2 Escalation factors'!V$5</f>
        <v>0</v>
      </c>
      <c r="Z88" s="162">
        <f>Con5_UnescalatedConst!AC88*'I2 Escalation factors'!W$5</f>
        <v>0</v>
      </c>
      <c r="AA88" s="162">
        <f>Con5_UnescalatedConst!AD88*'I2 Escalation factors'!X$5</f>
        <v>0</v>
      </c>
      <c r="AB88" s="162">
        <f>Con5_UnescalatedConst!AE88*'I2 Escalation factors'!Y$5</f>
        <v>0</v>
      </c>
      <c r="AC88" s="162">
        <f>Con5_UnescalatedConst!AF88*'I2 Escalation factors'!Z$5</f>
        <v>0</v>
      </c>
      <c r="AD88" s="162">
        <f>Con5_UnescalatedConst!AG88*'I2 Escalation factors'!AA$5</f>
        <v>0</v>
      </c>
      <c r="AE88" s="162">
        <f>Con5_UnescalatedConst!AH88*'I2 Escalation factors'!AB$5</f>
        <v>0</v>
      </c>
      <c r="AF88" s="162">
        <f>Con5_UnescalatedConst!AI88*'I2 Escalation factors'!AC$5</f>
        <v>0</v>
      </c>
      <c r="AG88" s="162">
        <f>Con5_UnescalatedConst!AJ88*'I2 Escalation factors'!AD$5</f>
        <v>0</v>
      </c>
      <c r="AH88" s="162">
        <f>Con5_UnescalatedConst!AK88*'I2 Escalation factors'!AE$5</f>
        <v>0</v>
      </c>
      <c r="AI88" s="162">
        <f>Con5_UnescalatedConst!AL88*'I2 Escalation factors'!AF$5</f>
        <v>0</v>
      </c>
      <c r="AJ88" s="162">
        <f>Con5_UnescalatedConst!AM88*'I2 Escalation factors'!AG$5</f>
        <v>0</v>
      </c>
      <c r="AK88" s="162">
        <f>Con5_UnescalatedConst!AN88*'I2 Escalation factors'!AH$5</f>
        <v>0</v>
      </c>
      <c r="AL88" s="162">
        <f>Con5_UnescalatedConst!AO88*'I2 Escalation factors'!AI$5</f>
        <v>0</v>
      </c>
      <c r="AM88" s="162">
        <f>Con5_UnescalatedConst!AP88*'I2 Escalation factors'!AJ$5</f>
        <v>0</v>
      </c>
      <c r="AN88" s="162">
        <f>Con5_UnescalatedConst!AQ88*'I2 Escalation factors'!AK$5</f>
        <v>0</v>
      </c>
      <c r="AO88" s="162">
        <f>Con5_UnescalatedConst!AR88*'I2 Escalation factors'!AL$5</f>
        <v>0</v>
      </c>
      <c r="AP88" s="162">
        <f t="shared" si="2"/>
        <v>59951298.366407201</v>
      </c>
      <c r="AQ88" s="162">
        <f t="shared" si="3"/>
        <v>59951298.366407201</v>
      </c>
    </row>
    <row r="89" spans="1:43" ht="36.75" x14ac:dyDescent="0.25">
      <c r="A89" s="75" t="str">
        <f>'I3 Project list'!A89</f>
        <v>Drury</v>
      </c>
      <c r="B89" s="75" t="str">
        <f>'I3 Project list'!C89</f>
        <v>Drury_50a</v>
      </c>
      <c r="C89" s="75" t="str">
        <f>'I3 Project list'!B89</f>
        <v>50a</v>
      </c>
      <c r="D89" s="144" t="str">
        <f>'I3 Project list'!D89</f>
        <v xml:space="preserve">SH22 improvements from Jesmond Rd to Oira Rd- active mode upgrades on the northern section </v>
      </c>
      <c r="E89" s="144" t="str">
        <f>'I3 Project list'!E89</f>
        <v>2-lane urban- upgrade existing road layout with active modes on northern side only</v>
      </c>
      <c r="F89" s="144">
        <f>Con5_UnescalatedConst!F89</f>
        <v>2025</v>
      </c>
      <c r="G89" s="144">
        <f>Con5_UnescalatedConst!H89</f>
        <v>2026</v>
      </c>
      <c r="H89" s="162">
        <f>Con5_UnescalatedConst!K89*'I2 Escalation factors'!E$5</f>
        <v>0</v>
      </c>
      <c r="I89" s="162">
        <f>Con5_UnescalatedConst!L89*'I2 Escalation factors'!F$5</f>
        <v>0</v>
      </c>
      <c r="J89" s="162">
        <f>Con5_UnescalatedConst!M89*'I2 Escalation factors'!G$5</f>
        <v>0</v>
      </c>
      <c r="K89" s="162">
        <f>Con5_UnescalatedConst!N89*'I2 Escalation factors'!H$5</f>
        <v>109674.12704206952</v>
      </c>
      <c r="L89" s="162">
        <f>Con5_UnescalatedConst!O89*'I2 Escalation factors'!I$5</f>
        <v>1117981.1890451736</v>
      </c>
      <c r="M89" s="162">
        <f>Con5_UnescalatedConst!P89*'I2 Escalation factors'!J$5</f>
        <v>0</v>
      </c>
      <c r="N89" s="162">
        <f>Con5_UnescalatedConst!Q89*'I2 Escalation factors'!K$5</f>
        <v>0</v>
      </c>
      <c r="O89" s="162">
        <f>Con5_UnescalatedConst!R89*'I2 Escalation factors'!L$5</f>
        <v>0</v>
      </c>
      <c r="P89" s="162">
        <f>Con5_UnescalatedConst!S89*'I2 Escalation factors'!M$5</f>
        <v>0</v>
      </c>
      <c r="Q89" s="162">
        <f>Con5_UnescalatedConst!T89*'I2 Escalation factors'!N$5</f>
        <v>0</v>
      </c>
      <c r="R89" s="162">
        <f>Con5_UnescalatedConst!U89*'I2 Escalation factors'!O$5</f>
        <v>0</v>
      </c>
      <c r="S89" s="162">
        <f>Con5_UnescalatedConst!V89*'I2 Escalation factors'!P$5</f>
        <v>0</v>
      </c>
      <c r="T89" s="162">
        <f>Con5_UnescalatedConst!W89*'I2 Escalation factors'!Q$5</f>
        <v>0</v>
      </c>
      <c r="U89" s="162">
        <f>Con5_UnescalatedConst!X89*'I2 Escalation factors'!R$5</f>
        <v>0</v>
      </c>
      <c r="V89" s="162">
        <f>Con5_UnescalatedConst!Y89*'I2 Escalation factors'!S$5</f>
        <v>0</v>
      </c>
      <c r="W89" s="162">
        <f>Con5_UnescalatedConst!Z89*'I2 Escalation factors'!T$5</f>
        <v>0</v>
      </c>
      <c r="X89" s="162">
        <f>Con5_UnescalatedConst!AA89*'I2 Escalation factors'!U$5</f>
        <v>0</v>
      </c>
      <c r="Y89" s="162">
        <f>Con5_UnescalatedConst!AB89*'I2 Escalation factors'!V$5</f>
        <v>0</v>
      </c>
      <c r="Z89" s="162">
        <f>Con5_UnescalatedConst!AC89*'I2 Escalation factors'!W$5</f>
        <v>0</v>
      </c>
      <c r="AA89" s="162">
        <f>Con5_UnescalatedConst!AD89*'I2 Escalation factors'!X$5</f>
        <v>0</v>
      </c>
      <c r="AB89" s="162">
        <f>Con5_UnescalatedConst!AE89*'I2 Escalation factors'!Y$5</f>
        <v>0</v>
      </c>
      <c r="AC89" s="162">
        <f>Con5_UnescalatedConst!AF89*'I2 Escalation factors'!Z$5</f>
        <v>0</v>
      </c>
      <c r="AD89" s="162">
        <f>Con5_UnescalatedConst!AG89*'I2 Escalation factors'!AA$5</f>
        <v>0</v>
      </c>
      <c r="AE89" s="162">
        <f>Con5_UnescalatedConst!AH89*'I2 Escalation factors'!AB$5</f>
        <v>0</v>
      </c>
      <c r="AF89" s="162">
        <f>Con5_UnescalatedConst!AI89*'I2 Escalation factors'!AC$5</f>
        <v>0</v>
      </c>
      <c r="AG89" s="162">
        <f>Con5_UnescalatedConst!AJ89*'I2 Escalation factors'!AD$5</f>
        <v>0</v>
      </c>
      <c r="AH89" s="162">
        <f>Con5_UnescalatedConst!AK89*'I2 Escalation factors'!AE$5</f>
        <v>0</v>
      </c>
      <c r="AI89" s="162">
        <f>Con5_UnescalatedConst!AL89*'I2 Escalation factors'!AF$5</f>
        <v>0</v>
      </c>
      <c r="AJ89" s="162">
        <f>Con5_UnescalatedConst!AM89*'I2 Escalation factors'!AG$5</f>
        <v>0</v>
      </c>
      <c r="AK89" s="162">
        <f>Con5_UnescalatedConst!AN89*'I2 Escalation factors'!AH$5</f>
        <v>0</v>
      </c>
      <c r="AL89" s="162">
        <f>Con5_UnescalatedConst!AO89*'I2 Escalation factors'!AI$5</f>
        <v>0</v>
      </c>
      <c r="AM89" s="162">
        <f>Con5_UnescalatedConst!AP89*'I2 Escalation factors'!AJ$5</f>
        <v>0</v>
      </c>
      <c r="AN89" s="162">
        <f>Con5_UnescalatedConst!AQ89*'I2 Escalation factors'!AK$5</f>
        <v>0</v>
      </c>
      <c r="AO89" s="162">
        <f>Con5_UnescalatedConst!AR89*'I2 Escalation factors'!AL$5</f>
        <v>0</v>
      </c>
      <c r="AP89" s="162">
        <f t="shared" si="2"/>
        <v>1227655.3160872431</v>
      </c>
      <c r="AQ89" s="162">
        <f t="shared" si="3"/>
        <v>1227655.3160872431</v>
      </c>
    </row>
    <row r="90" spans="1:43" ht="36.75" x14ac:dyDescent="0.25">
      <c r="A90" s="75" t="str">
        <f>'I3 Project list'!A90</f>
        <v>Drury</v>
      </c>
      <c r="B90" s="75" t="str">
        <f>'I3 Project list'!C90</f>
        <v>Drury_50b</v>
      </c>
      <c r="C90" s="75" t="str">
        <f>'I3 Project list'!B90</f>
        <v>50b</v>
      </c>
      <c r="D90" s="144" t="str">
        <f>'I3 Project list'!D90</f>
        <v>SH22 improvements from Jesmond Rd to Oira Rd</v>
      </c>
      <c r="E90" s="144" t="str">
        <f>'I3 Project list'!E90</f>
        <v>4-lane urban- upgrade 2-lane urban to 4-lane with active modes on both sides, (TDM)</v>
      </c>
      <c r="F90" s="144">
        <f>Con5_UnescalatedConst!F90</f>
        <v>2031</v>
      </c>
      <c r="G90" s="144">
        <f>Con5_UnescalatedConst!H90</f>
        <v>2032</v>
      </c>
      <c r="H90" s="162">
        <f>Con5_UnescalatedConst!K90*'I2 Escalation factors'!E$5</f>
        <v>0</v>
      </c>
      <c r="I90" s="162">
        <f>Con5_UnescalatedConst!L90*'I2 Escalation factors'!F$5</f>
        <v>0</v>
      </c>
      <c r="J90" s="162">
        <f>Con5_UnescalatedConst!M90*'I2 Escalation factors'!G$5</f>
        <v>0</v>
      </c>
      <c r="K90" s="162">
        <f>Con5_UnescalatedConst!N90*'I2 Escalation factors'!H$5</f>
        <v>0</v>
      </c>
      <c r="L90" s="162">
        <f>Con5_UnescalatedConst!O90*'I2 Escalation factors'!I$5</f>
        <v>0</v>
      </c>
      <c r="M90" s="162">
        <f>Con5_UnescalatedConst!P90*'I2 Escalation factors'!J$5</f>
        <v>0</v>
      </c>
      <c r="N90" s="162">
        <f>Con5_UnescalatedConst!Q90*'I2 Escalation factors'!K$5</f>
        <v>0</v>
      </c>
      <c r="O90" s="162">
        <f>Con5_UnescalatedConst!R90*'I2 Escalation factors'!L$5</f>
        <v>0</v>
      </c>
      <c r="P90" s="162">
        <f>Con5_UnescalatedConst!S90*'I2 Escalation factors'!M$5</f>
        <v>0</v>
      </c>
      <c r="Q90" s="162">
        <f>Con5_UnescalatedConst!T90*'I2 Escalation factors'!N$5</f>
        <v>3863693.2212094483</v>
      </c>
      <c r="R90" s="162">
        <f>Con5_UnescalatedConst!U90*'I2 Escalation factors'!O$5</f>
        <v>39472543.6823906</v>
      </c>
      <c r="S90" s="162">
        <f>Con5_UnescalatedConst!V90*'I2 Escalation factors'!P$5</f>
        <v>0</v>
      </c>
      <c r="T90" s="162">
        <f>Con5_UnescalatedConst!W90*'I2 Escalation factors'!Q$5</f>
        <v>0</v>
      </c>
      <c r="U90" s="162">
        <f>Con5_UnescalatedConst!X90*'I2 Escalation factors'!R$5</f>
        <v>0</v>
      </c>
      <c r="V90" s="162">
        <f>Con5_UnescalatedConst!Y90*'I2 Escalation factors'!S$5</f>
        <v>0</v>
      </c>
      <c r="W90" s="162">
        <f>Con5_UnescalatedConst!Z90*'I2 Escalation factors'!T$5</f>
        <v>0</v>
      </c>
      <c r="X90" s="162">
        <f>Con5_UnescalatedConst!AA90*'I2 Escalation factors'!U$5</f>
        <v>0</v>
      </c>
      <c r="Y90" s="162">
        <f>Con5_UnescalatedConst!AB90*'I2 Escalation factors'!V$5</f>
        <v>0</v>
      </c>
      <c r="Z90" s="162">
        <f>Con5_UnescalatedConst!AC90*'I2 Escalation factors'!W$5</f>
        <v>0</v>
      </c>
      <c r="AA90" s="162">
        <f>Con5_UnescalatedConst!AD90*'I2 Escalation factors'!X$5</f>
        <v>0</v>
      </c>
      <c r="AB90" s="162">
        <f>Con5_UnescalatedConst!AE90*'I2 Escalation factors'!Y$5</f>
        <v>0</v>
      </c>
      <c r="AC90" s="162">
        <f>Con5_UnescalatedConst!AF90*'I2 Escalation factors'!Z$5</f>
        <v>0</v>
      </c>
      <c r="AD90" s="162">
        <f>Con5_UnescalatedConst!AG90*'I2 Escalation factors'!AA$5</f>
        <v>0</v>
      </c>
      <c r="AE90" s="162">
        <f>Con5_UnescalatedConst!AH90*'I2 Escalation factors'!AB$5</f>
        <v>0</v>
      </c>
      <c r="AF90" s="162">
        <f>Con5_UnescalatedConst!AI90*'I2 Escalation factors'!AC$5</f>
        <v>0</v>
      </c>
      <c r="AG90" s="162">
        <f>Con5_UnescalatedConst!AJ90*'I2 Escalation factors'!AD$5</f>
        <v>0</v>
      </c>
      <c r="AH90" s="162">
        <f>Con5_UnescalatedConst!AK90*'I2 Escalation factors'!AE$5</f>
        <v>0</v>
      </c>
      <c r="AI90" s="162">
        <f>Con5_UnescalatedConst!AL90*'I2 Escalation factors'!AF$5</f>
        <v>0</v>
      </c>
      <c r="AJ90" s="162">
        <f>Con5_UnescalatedConst!AM90*'I2 Escalation factors'!AG$5</f>
        <v>0</v>
      </c>
      <c r="AK90" s="162">
        <f>Con5_UnescalatedConst!AN90*'I2 Escalation factors'!AH$5</f>
        <v>0</v>
      </c>
      <c r="AL90" s="162">
        <f>Con5_UnescalatedConst!AO90*'I2 Escalation factors'!AI$5</f>
        <v>0</v>
      </c>
      <c r="AM90" s="162">
        <f>Con5_UnescalatedConst!AP90*'I2 Escalation factors'!AJ$5</f>
        <v>0</v>
      </c>
      <c r="AN90" s="162">
        <f>Con5_UnescalatedConst!AQ90*'I2 Escalation factors'!AK$5</f>
        <v>0</v>
      </c>
      <c r="AO90" s="162">
        <f>Con5_UnescalatedConst!AR90*'I2 Escalation factors'!AL$5</f>
        <v>0</v>
      </c>
      <c r="AP90" s="162">
        <f t="shared" si="2"/>
        <v>43336236.903600052</v>
      </c>
      <c r="AQ90" s="162">
        <f t="shared" si="3"/>
        <v>43336236.903600052</v>
      </c>
    </row>
    <row r="91" spans="1:43" ht="48.75" x14ac:dyDescent="0.25">
      <c r="A91" s="75" t="str">
        <f>'I3 Project list'!A91</f>
        <v>Drury</v>
      </c>
      <c r="B91" s="75" t="str">
        <f>'I3 Project list'!C91</f>
        <v>Drury_51</v>
      </c>
      <c r="C91" s="75">
        <f>'I3 Project list'!B91</f>
        <v>51</v>
      </c>
      <c r="D91" s="144" t="str">
        <f>'I3 Project list'!D91</f>
        <v>SH22 improvements from Oira Rd to Oira Creek -  subject to design, could be incorporated with project 60</v>
      </c>
      <c r="E91" s="144" t="str">
        <f>'I3 Project list'!E91</f>
        <v>Upgrade road layout to future urban boundary + active modes on both sides</v>
      </c>
      <c r="F91" s="144">
        <f>Con5_UnescalatedConst!F91</f>
        <v>2036</v>
      </c>
      <c r="G91" s="144">
        <f>Con5_UnescalatedConst!H91</f>
        <v>2037</v>
      </c>
      <c r="H91" s="162">
        <f>Con5_UnescalatedConst!K91*'I2 Escalation factors'!E$5</f>
        <v>0</v>
      </c>
      <c r="I91" s="162">
        <f>Con5_UnescalatedConst!L91*'I2 Escalation factors'!F$5</f>
        <v>0</v>
      </c>
      <c r="J91" s="162">
        <f>Con5_UnescalatedConst!M91*'I2 Escalation factors'!G$5</f>
        <v>0</v>
      </c>
      <c r="K91" s="162">
        <f>Con5_UnescalatedConst!N91*'I2 Escalation factors'!H$5</f>
        <v>0</v>
      </c>
      <c r="L91" s="162">
        <f>Con5_UnescalatedConst!O91*'I2 Escalation factors'!I$5</f>
        <v>0</v>
      </c>
      <c r="M91" s="162">
        <f>Con5_UnescalatedConst!P91*'I2 Escalation factors'!J$5</f>
        <v>0</v>
      </c>
      <c r="N91" s="162">
        <f>Con5_UnescalatedConst!Q91*'I2 Escalation factors'!K$5</f>
        <v>0</v>
      </c>
      <c r="O91" s="162">
        <f>Con5_UnescalatedConst!R91*'I2 Escalation factors'!L$5</f>
        <v>0</v>
      </c>
      <c r="P91" s="162">
        <f>Con5_UnescalatedConst!S91*'I2 Escalation factors'!M$5</f>
        <v>0</v>
      </c>
      <c r="Q91" s="162">
        <f>Con5_UnescalatedConst!T91*'I2 Escalation factors'!N$5</f>
        <v>0</v>
      </c>
      <c r="R91" s="162">
        <f>Con5_UnescalatedConst!U91*'I2 Escalation factors'!O$5</f>
        <v>0</v>
      </c>
      <c r="S91" s="162">
        <f>Con5_UnescalatedConst!V91*'I2 Escalation factors'!P$5</f>
        <v>0</v>
      </c>
      <c r="T91" s="162">
        <f>Con5_UnescalatedConst!W91*'I2 Escalation factors'!Q$5</f>
        <v>0</v>
      </c>
      <c r="U91" s="162">
        <f>Con5_UnescalatedConst!X91*'I2 Escalation factors'!R$5</f>
        <v>0</v>
      </c>
      <c r="V91" s="162">
        <f>Con5_UnescalatedConst!Y91*'I2 Escalation factors'!S$5</f>
        <v>3622426.3555924799</v>
      </c>
      <c r="W91" s="162">
        <f>Con5_UnescalatedConst!Z91*'I2 Escalation factors'!T$5</f>
        <v>37007695.583193392</v>
      </c>
      <c r="X91" s="162">
        <f>Con5_UnescalatedConst!AA91*'I2 Escalation factors'!U$5</f>
        <v>0</v>
      </c>
      <c r="Y91" s="162">
        <f>Con5_UnescalatedConst!AB91*'I2 Escalation factors'!V$5</f>
        <v>0</v>
      </c>
      <c r="Z91" s="162">
        <f>Con5_UnescalatedConst!AC91*'I2 Escalation factors'!W$5</f>
        <v>0</v>
      </c>
      <c r="AA91" s="162">
        <f>Con5_UnescalatedConst!AD91*'I2 Escalation factors'!X$5</f>
        <v>0</v>
      </c>
      <c r="AB91" s="162">
        <f>Con5_UnescalatedConst!AE91*'I2 Escalation factors'!Y$5</f>
        <v>0</v>
      </c>
      <c r="AC91" s="162">
        <f>Con5_UnescalatedConst!AF91*'I2 Escalation factors'!Z$5</f>
        <v>0</v>
      </c>
      <c r="AD91" s="162">
        <f>Con5_UnescalatedConst!AG91*'I2 Escalation factors'!AA$5</f>
        <v>0</v>
      </c>
      <c r="AE91" s="162">
        <f>Con5_UnescalatedConst!AH91*'I2 Escalation factors'!AB$5</f>
        <v>0</v>
      </c>
      <c r="AF91" s="162">
        <f>Con5_UnescalatedConst!AI91*'I2 Escalation factors'!AC$5</f>
        <v>0</v>
      </c>
      <c r="AG91" s="162">
        <f>Con5_UnescalatedConst!AJ91*'I2 Escalation factors'!AD$5</f>
        <v>0</v>
      </c>
      <c r="AH91" s="162">
        <f>Con5_UnescalatedConst!AK91*'I2 Escalation factors'!AE$5</f>
        <v>0</v>
      </c>
      <c r="AI91" s="162">
        <f>Con5_UnescalatedConst!AL91*'I2 Escalation factors'!AF$5</f>
        <v>0</v>
      </c>
      <c r="AJ91" s="162">
        <f>Con5_UnescalatedConst!AM91*'I2 Escalation factors'!AG$5</f>
        <v>0</v>
      </c>
      <c r="AK91" s="162">
        <f>Con5_UnescalatedConst!AN91*'I2 Escalation factors'!AH$5</f>
        <v>0</v>
      </c>
      <c r="AL91" s="162">
        <f>Con5_UnescalatedConst!AO91*'I2 Escalation factors'!AI$5</f>
        <v>0</v>
      </c>
      <c r="AM91" s="162">
        <f>Con5_UnescalatedConst!AP91*'I2 Escalation factors'!AJ$5</f>
        <v>0</v>
      </c>
      <c r="AN91" s="162">
        <f>Con5_UnescalatedConst!AQ91*'I2 Escalation factors'!AK$5</f>
        <v>0</v>
      </c>
      <c r="AO91" s="162">
        <f>Con5_UnescalatedConst!AR91*'I2 Escalation factors'!AL$5</f>
        <v>0</v>
      </c>
      <c r="AP91" s="162">
        <f t="shared" si="2"/>
        <v>40630121.938785873</v>
      </c>
      <c r="AQ91" s="162">
        <f t="shared" si="3"/>
        <v>40630121.938785873</v>
      </c>
    </row>
    <row r="92" spans="1:43" ht="36.75" x14ac:dyDescent="0.25">
      <c r="A92" s="75" t="str">
        <f>'I3 Project list'!A92</f>
        <v>Drury</v>
      </c>
      <c r="B92" s="75" t="str">
        <f>'I3 Project list'!C92</f>
        <v>Drury_52</v>
      </c>
      <c r="C92" s="75">
        <f>'I3 Project list'!B92</f>
        <v>52</v>
      </c>
      <c r="D92" s="144" t="str">
        <f>'I3 Project list'!D92</f>
        <v>Intersection upgrade- on SH22/ McPherson Rd/Karaka Rd (Auranga B1)</v>
      </c>
      <c r="E92" s="144" t="str">
        <f>'I3 Project list'!E92</f>
        <v>Ultimate intersection form</v>
      </c>
      <c r="F92" s="144">
        <f>Con5_UnescalatedConst!F92</f>
        <v>2023</v>
      </c>
      <c r="G92" s="144">
        <f>Con5_UnescalatedConst!H92</f>
        <v>2024</v>
      </c>
      <c r="H92" s="162">
        <f>Con5_UnescalatedConst!K92*'I2 Escalation factors'!E$5</f>
        <v>0</v>
      </c>
      <c r="I92" s="162">
        <f>Con5_UnescalatedConst!L92*'I2 Escalation factors'!F$5</f>
        <v>611856.13188178744</v>
      </c>
      <c r="J92" s="162">
        <f>Con5_UnescalatedConst!M92*'I2 Escalation factors'!G$5</f>
        <v>6062938.0341013484</v>
      </c>
      <c r="K92" s="162">
        <f>Con5_UnescalatedConst!N92*'I2 Escalation factors'!H$5</f>
        <v>0</v>
      </c>
      <c r="L92" s="162">
        <f>Con5_UnescalatedConst!O92*'I2 Escalation factors'!I$5</f>
        <v>0</v>
      </c>
      <c r="M92" s="162">
        <f>Con5_UnescalatedConst!P92*'I2 Escalation factors'!J$5</f>
        <v>0</v>
      </c>
      <c r="N92" s="162">
        <f>Con5_UnescalatedConst!Q92*'I2 Escalation factors'!K$5</f>
        <v>0</v>
      </c>
      <c r="O92" s="162">
        <f>Con5_UnescalatedConst!R92*'I2 Escalation factors'!L$5</f>
        <v>0</v>
      </c>
      <c r="P92" s="162">
        <f>Con5_UnescalatedConst!S92*'I2 Escalation factors'!M$5</f>
        <v>0</v>
      </c>
      <c r="Q92" s="162">
        <f>Con5_UnescalatedConst!T92*'I2 Escalation factors'!N$5</f>
        <v>0</v>
      </c>
      <c r="R92" s="162">
        <f>Con5_UnescalatedConst!U92*'I2 Escalation factors'!O$5</f>
        <v>0</v>
      </c>
      <c r="S92" s="162">
        <f>Con5_UnescalatedConst!V92*'I2 Escalation factors'!P$5</f>
        <v>0</v>
      </c>
      <c r="T92" s="162">
        <f>Con5_UnescalatedConst!W92*'I2 Escalation factors'!Q$5</f>
        <v>0</v>
      </c>
      <c r="U92" s="162">
        <f>Con5_UnescalatedConst!X92*'I2 Escalation factors'!R$5</f>
        <v>0</v>
      </c>
      <c r="V92" s="162">
        <f>Con5_UnescalatedConst!Y92*'I2 Escalation factors'!S$5</f>
        <v>0</v>
      </c>
      <c r="W92" s="162">
        <f>Con5_UnescalatedConst!Z92*'I2 Escalation factors'!T$5</f>
        <v>0</v>
      </c>
      <c r="X92" s="162">
        <f>Con5_UnescalatedConst!AA92*'I2 Escalation factors'!U$5</f>
        <v>0</v>
      </c>
      <c r="Y92" s="162">
        <f>Con5_UnescalatedConst!AB92*'I2 Escalation factors'!V$5</f>
        <v>0</v>
      </c>
      <c r="Z92" s="162">
        <f>Con5_UnescalatedConst!AC92*'I2 Escalation factors'!W$5</f>
        <v>0</v>
      </c>
      <c r="AA92" s="162">
        <f>Con5_UnescalatedConst!AD92*'I2 Escalation factors'!X$5</f>
        <v>0</v>
      </c>
      <c r="AB92" s="162">
        <f>Con5_UnescalatedConst!AE92*'I2 Escalation factors'!Y$5</f>
        <v>0</v>
      </c>
      <c r="AC92" s="162">
        <f>Con5_UnescalatedConst!AF92*'I2 Escalation factors'!Z$5</f>
        <v>0</v>
      </c>
      <c r="AD92" s="162">
        <f>Con5_UnescalatedConst!AG92*'I2 Escalation factors'!AA$5</f>
        <v>0</v>
      </c>
      <c r="AE92" s="162">
        <f>Con5_UnescalatedConst!AH92*'I2 Escalation factors'!AB$5</f>
        <v>0</v>
      </c>
      <c r="AF92" s="162">
        <f>Con5_UnescalatedConst!AI92*'I2 Escalation factors'!AC$5</f>
        <v>0</v>
      </c>
      <c r="AG92" s="162">
        <f>Con5_UnescalatedConst!AJ92*'I2 Escalation factors'!AD$5</f>
        <v>0</v>
      </c>
      <c r="AH92" s="162">
        <f>Con5_UnescalatedConst!AK92*'I2 Escalation factors'!AE$5</f>
        <v>0</v>
      </c>
      <c r="AI92" s="162">
        <f>Con5_UnescalatedConst!AL92*'I2 Escalation factors'!AF$5</f>
        <v>0</v>
      </c>
      <c r="AJ92" s="162">
        <f>Con5_UnescalatedConst!AM92*'I2 Escalation factors'!AG$5</f>
        <v>0</v>
      </c>
      <c r="AK92" s="162">
        <f>Con5_UnescalatedConst!AN92*'I2 Escalation factors'!AH$5</f>
        <v>0</v>
      </c>
      <c r="AL92" s="162">
        <f>Con5_UnescalatedConst!AO92*'I2 Escalation factors'!AI$5</f>
        <v>0</v>
      </c>
      <c r="AM92" s="162">
        <f>Con5_UnescalatedConst!AP92*'I2 Escalation factors'!AJ$5</f>
        <v>0</v>
      </c>
      <c r="AN92" s="162">
        <f>Con5_UnescalatedConst!AQ92*'I2 Escalation factors'!AK$5</f>
        <v>0</v>
      </c>
      <c r="AO92" s="162">
        <f>Con5_UnescalatedConst!AR92*'I2 Escalation factors'!AL$5</f>
        <v>0</v>
      </c>
      <c r="AP92" s="162">
        <f t="shared" si="2"/>
        <v>6674794.1659831358</v>
      </c>
      <c r="AQ92" s="162">
        <f t="shared" si="3"/>
        <v>6062938.0341013484</v>
      </c>
    </row>
    <row r="93" spans="1:43" ht="24.75" x14ac:dyDescent="0.25">
      <c r="A93" s="75" t="str">
        <f>'I3 Project list'!A93</f>
        <v>Drury</v>
      </c>
      <c r="B93" s="75" t="str">
        <f>'I3 Project list'!C93</f>
        <v>Drury_53</v>
      </c>
      <c r="C93" s="75">
        <f>'I3 Project list'!B93</f>
        <v>53</v>
      </c>
      <c r="D93" s="144" t="str">
        <f>'I3 Project list'!D93</f>
        <v>New intersection east of Jesmond Rd (Auranga B1 main street)</v>
      </c>
      <c r="E93" s="144" t="str">
        <f>'I3 Project list'!E93</f>
        <v>Ultimate intersection form (left-in left-out)</v>
      </c>
      <c r="F93" s="144">
        <f>Con5_UnescalatedConst!F93</f>
        <v>2023</v>
      </c>
      <c r="G93" s="144">
        <f>Con5_UnescalatedConst!H93</f>
        <v>2024</v>
      </c>
      <c r="H93" s="162">
        <f>Con5_UnescalatedConst!K93*'I2 Escalation factors'!E$5</f>
        <v>0</v>
      </c>
      <c r="I93" s="162">
        <f>Con5_UnescalatedConst!L93*'I2 Escalation factors'!F$5</f>
        <v>552294.91550391435</v>
      </c>
      <c r="J93" s="162">
        <f>Con5_UnescalatedConst!M93*'I2 Escalation factors'!G$5</f>
        <v>5472740.52635697</v>
      </c>
      <c r="K93" s="162">
        <f>Con5_UnescalatedConst!N93*'I2 Escalation factors'!H$5</f>
        <v>0</v>
      </c>
      <c r="L93" s="162">
        <f>Con5_UnescalatedConst!O93*'I2 Escalation factors'!I$5</f>
        <v>0</v>
      </c>
      <c r="M93" s="162">
        <f>Con5_UnescalatedConst!P93*'I2 Escalation factors'!J$5</f>
        <v>0</v>
      </c>
      <c r="N93" s="162">
        <f>Con5_UnescalatedConst!Q93*'I2 Escalation factors'!K$5</f>
        <v>0</v>
      </c>
      <c r="O93" s="162">
        <f>Con5_UnescalatedConst!R93*'I2 Escalation factors'!L$5</f>
        <v>0</v>
      </c>
      <c r="P93" s="162">
        <f>Con5_UnescalatedConst!S93*'I2 Escalation factors'!M$5</f>
        <v>0</v>
      </c>
      <c r="Q93" s="162">
        <f>Con5_UnescalatedConst!T93*'I2 Escalation factors'!N$5</f>
        <v>0</v>
      </c>
      <c r="R93" s="162">
        <f>Con5_UnescalatedConst!U93*'I2 Escalation factors'!O$5</f>
        <v>0</v>
      </c>
      <c r="S93" s="162">
        <f>Con5_UnescalatedConst!V93*'I2 Escalation factors'!P$5</f>
        <v>0</v>
      </c>
      <c r="T93" s="162">
        <f>Con5_UnescalatedConst!W93*'I2 Escalation factors'!Q$5</f>
        <v>0</v>
      </c>
      <c r="U93" s="162">
        <f>Con5_UnescalatedConst!X93*'I2 Escalation factors'!R$5</f>
        <v>0</v>
      </c>
      <c r="V93" s="162">
        <f>Con5_UnescalatedConst!Y93*'I2 Escalation factors'!S$5</f>
        <v>0</v>
      </c>
      <c r="W93" s="162">
        <f>Con5_UnescalatedConst!Z93*'I2 Escalation factors'!T$5</f>
        <v>0</v>
      </c>
      <c r="X93" s="162">
        <f>Con5_UnescalatedConst!AA93*'I2 Escalation factors'!U$5</f>
        <v>0</v>
      </c>
      <c r="Y93" s="162">
        <f>Con5_UnescalatedConst!AB93*'I2 Escalation factors'!V$5</f>
        <v>0</v>
      </c>
      <c r="Z93" s="162">
        <f>Con5_UnescalatedConst!AC93*'I2 Escalation factors'!W$5</f>
        <v>0</v>
      </c>
      <c r="AA93" s="162">
        <f>Con5_UnescalatedConst!AD93*'I2 Escalation factors'!X$5</f>
        <v>0</v>
      </c>
      <c r="AB93" s="162">
        <f>Con5_UnescalatedConst!AE93*'I2 Escalation factors'!Y$5</f>
        <v>0</v>
      </c>
      <c r="AC93" s="162">
        <f>Con5_UnescalatedConst!AF93*'I2 Escalation factors'!Z$5</f>
        <v>0</v>
      </c>
      <c r="AD93" s="162">
        <f>Con5_UnescalatedConst!AG93*'I2 Escalation factors'!AA$5</f>
        <v>0</v>
      </c>
      <c r="AE93" s="162">
        <f>Con5_UnescalatedConst!AH93*'I2 Escalation factors'!AB$5</f>
        <v>0</v>
      </c>
      <c r="AF93" s="162">
        <f>Con5_UnescalatedConst!AI93*'I2 Escalation factors'!AC$5</f>
        <v>0</v>
      </c>
      <c r="AG93" s="162">
        <f>Con5_UnescalatedConst!AJ93*'I2 Escalation factors'!AD$5</f>
        <v>0</v>
      </c>
      <c r="AH93" s="162">
        <f>Con5_UnescalatedConst!AK93*'I2 Escalation factors'!AE$5</f>
        <v>0</v>
      </c>
      <c r="AI93" s="162">
        <f>Con5_UnescalatedConst!AL93*'I2 Escalation factors'!AF$5</f>
        <v>0</v>
      </c>
      <c r="AJ93" s="162">
        <f>Con5_UnescalatedConst!AM93*'I2 Escalation factors'!AG$5</f>
        <v>0</v>
      </c>
      <c r="AK93" s="162">
        <f>Con5_UnescalatedConst!AN93*'I2 Escalation factors'!AH$5</f>
        <v>0</v>
      </c>
      <c r="AL93" s="162">
        <f>Con5_UnescalatedConst!AO93*'I2 Escalation factors'!AI$5</f>
        <v>0</v>
      </c>
      <c r="AM93" s="162">
        <f>Con5_UnescalatedConst!AP93*'I2 Escalation factors'!AJ$5</f>
        <v>0</v>
      </c>
      <c r="AN93" s="162">
        <f>Con5_UnescalatedConst!AQ93*'I2 Escalation factors'!AK$5</f>
        <v>0</v>
      </c>
      <c r="AO93" s="162">
        <f>Con5_UnescalatedConst!AR93*'I2 Escalation factors'!AL$5</f>
        <v>0</v>
      </c>
      <c r="AP93" s="162">
        <f t="shared" si="2"/>
        <v>6025035.4418608844</v>
      </c>
      <c r="AQ93" s="162">
        <f t="shared" si="3"/>
        <v>5472740.52635697</v>
      </c>
    </row>
    <row r="94" spans="1:43" ht="36.75" x14ac:dyDescent="0.25">
      <c r="A94" s="75" t="str">
        <f>'I3 Project list'!A94</f>
        <v>Drury</v>
      </c>
      <c r="B94" s="75" t="str">
        <f>'I3 Project list'!C94</f>
        <v>Drury_54</v>
      </c>
      <c r="C94" s="75">
        <f>'I3 Project list'!B94</f>
        <v>54</v>
      </c>
      <c r="D94" s="144" t="str">
        <f>'I3 Project list'!D94</f>
        <v>New N-S collectors internal to Auranga B1 (2 links )+ Intersections</v>
      </c>
      <c r="E94" s="144" t="str">
        <f>'I3 Project list'!E94</f>
        <v>2-lane urban- new collector with active mode on both sides + intersection improvements (TDM)</v>
      </c>
      <c r="F94" s="144">
        <f>Con5_UnescalatedConst!F94</f>
        <v>2024</v>
      </c>
      <c r="G94" s="144">
        <f>Con5_UnescalatedConst!H94</f>
        <v>2025</v>
      </c>
      <c r="H94" s="162">
        <f>Con5_UnescalatedConst!K94*'I2 Escalation factors'!E$5</f>
        <v>0</v>
      </c>
      <c r="I94" s="162">
        <f>Con5_UnescalatedConst!L94*'I2 Escalation factors'!F$5</f>
        <v>0</v>
      </c>
      <c r="J94" s="162">
        <f>Con5_UnescalatedConst!M94*'I2 Escalation factors'!G$5</f>
        <v>4076891.7257047333</v>
      </c>
      <c r="K94" s="162">
        <f>Con5_UnescalatedConst!N94*'I2 Escalation factors'!H$5</f>
        <v>41515011.626445271</v>
      </c>
      <c r="L94" s="162">
        <f>Con5_UnescalatedConst!O94*'I2 Escalation factors'!I$5</f>
        <v>0</v>
      </c>
      <c r="M94" s="162">
        <f>Con5_UnescalatedConst!P94*'I2 Escalation factors'!J$5</f>
        <v>0</v>
      </c>
      <c r="N94" s="162">
        <f>Con5_UnescalatedConst!Q94*'I2 Escalation factors'!K$5</f>
        <v>0</v>
      </c>
      <c r="O94" s="162">
        <f>Con5_UnescalatedConst!R94*'I2 Escalation factors'!L$5</f>
        <v>0</v>
      </c>
      <c r="P94" s="162">
        <f>Con5_UnescalatedConst!S94*'I2 Escalation factors'!M$5</f>
        <v>0</v>
      </c>
      <c r="Q94" s="162">
        <f>Con5_UnescalatedConst!T94*'I2 Escalation factors'!N$5</f>
        <v>0</v>
      </c>
      <c r="R94" s="162">
        <f>Con5_UnescalatedConst!U94*'I2 Escalation factors'!O$5</f>
        <v>0</v>
      </c>
      <c r="S94" s="162">
        <f>Con5_UnescalatedConst!V94*'I2 Escalation factors'!P$5</f>
        <v>0</v>
      </c>
      <c r="T94" s="162">
        <f>Con5_UnescalatedConst!W94*'I2 Escalation factors'!Q$5</f>
        <v>0</v>
      </c>
      <c r="U94" s="162">
        <f>Con5_UnescalatedConst!X94*'I2 Escalation factors'!R$5</f>
        <v>0</v>
      </c>
      <c r="V94" s="162">
        <f>Con5_UnescalatedConst!Y94*'I2 Escalation factors'!S$5</f>
        <v>0</v>
      </c>
      <c r="W94" s="162">
        <f>Con5_UnescalatedConst!Z94*'I2 Escalation factors'!T$5</f>
        <v>0</v>
      </c>
      <c r="X94" s="162">
        <f>Con5_UnescalatedConst!AA94*'I2 Escalation factors'!U$5</f>
        <v>0</v>
      </c>
      <c r="Y94" s="162">
        <f>Con5_UnescalatedConst!AB94*'I2 Escalation factors'!V$5</f>
        <v>0</v>
      </c>
      <c r="Z94" s="162">
        <f>Con5_UnescalatedConst!AC94*'I2 Escalation factors'!W$5</f>
        <v>0</v>
      </c>
      <c r="AA94" s="162">
        <f>Con5_UnescalatedConst!AD94*'I2 Escalation factors'!X$5</f>
        <v>0</v>
      </c>
      <c r="AB94" s="162">
        <f>Con5_UnescalatedConst!AE94*'I2 Escalation factors'!Y$5</f>
        <v>0</v>
      </c>
      <c r="AC94" s="162">
        <f>Con5_UnescalatedConst!AF94*'I2 Escalation factors'!Z$5</f>
        <v>0</v>
      </c>
      <c r="AD94" s="162">
        <f>Con5_UnescalatedConst!AG94*'I2 Escalation factors'!AA$5</f>
        <v>0</v>
      </c>
      <c r="AE94" s="162">
        <f>Con5_UnescalatedConst!AH94*'I2 Escalation factors'!AB$5</f>
        <v>0</v>
      </c>
      <c r="AF94" s="162">
        <f>Con5_UnescalatedConst!AI94*'I2 Escalation factors'!AC$5</f>
        <v>0</v>
      </c>
      <c r="AG94" s="162">
        <f>Con5_UnescalatedConst!AJ94*'I2 Escalation factors'!AD$5</f>
        <v>0</v>
      </c>
      <c r="AH94" s="162">
        <f>Con5_UnescalatedConst!AK94*'I2 Escalation factors'!AE$5</f>
        <v>0</v>
      </c>
      <c r="AI94" s="162">
        <f>Con5_UnescalatedConst!AL94*'I2 Escalation factors'!AF$5</f>
        <v>0</v>
      </c>
      <c r="AJ94" s="162">
        <f>Con5_UnescalatedConst!AM94*'I2 Escalation factors'!AG$5</f>
        <v>0</v>
      </c>
      <c r="AK94" s="162">
        <f>Con5_UnescalatedConst!AN94*'I2 Escalation factors'!AH$5</f>
        <v>0</v>
      </c>
      <c r="AL94" s="162">
        <f>Con5_UnescalatedConst!AO94*'I2 Escalation factors'!AI$5</f>
        <v>0</v>
      </c>
      <c r="AM94" s="162">
        <f>Con5_UnescalatedConst!AP94*'I2 Escalation factors'!AJ$5</f>
        <v>0</v>
      </c>
      <c r="AN94" s="162">
        <f>Con5_UnescalatedConst!AQ94*'I2 Escalation factors'!AK$5</f>
        <v>0</v>
      </c>
      <c r="AO94" s="162">
        <f>Con5_UnescalatedConst!AR94*'I2 Escalation factors'!AL$5</f>
        <v>0</v>
      </c>
      <c r="AP94" s="162">
        <f t="shared" si="2"/>
        <v>45591903.352150008</v>
      </c>
      <c r="AQ94" s="162">
        <f t="shared" si="3"/>
        <v>45591903.352150008</v>
      </c>
    </row>
    <row r="95" spans="1:43" ht="36.75" x14ac:dyDescent="0.25">
      <c r="A95" s="75" t="str">
        <f>'I3 Project list'!A95</f>
        <v>Drury</v>
      </c>
      <c r="B95" s="75" t="str">
        <f>'I3 Project list'!C95</f>
        <v>Drury_55</v>
      </c>
      <c r="C95" s="75">
        <f>'I3 Project list'!B95</f>
        <v>55</v>
      </c>
      <c r="D95" s="144" t="str">
        <f>'I3 Project list'!D95</f>
        <v>New E-W collector Jesmond Rd to SH22</v>
      </c>
      <c r="E95" s="144" t="str">
        <f>'I3 Project list'!E95</f>
        <v>2-lane urban- new collector with active mode on both sides + intersection improvements (TDM)</v>
      </c>
      <c r="F95" s="144" t="str">
        <f>Con5_UnescalatedConst!F95</f>
        <v/>
      </c>
      <c r="G95" s="144">
        <f>Con5_UnescalatedConst!H95</f>
        <v>0</v>
      </c>
      <c r="H95" s="162">
        <f>Con5_UnescalatedConst!K95*'I2 Escalation factors'!E$5</f>
        <v>0</v>
      </c>
      <c r="I95" s="162">
        <f>Con5_UnescalatedConst!L95*'I2 Escalation factors'!F$5</f>
        <v>0</v>
      </c>
      <c r="J95" s="162">
        <f>Con5_UnescalatedConst!M95*'I2 Escalation factors'!G$5</f>
        <v>0</v>
      </c>
      <c r="K95" s="162">
        <f>Con5_UnescalatedConst!N95*'I2 Escalation factors'!H$5</f>
        <v>0</v>
      </c>
      <c r="L95" s="162">
        <f>Con5_UnescalatedConst!O95*'I2 Escalation factors'!I$5</f>
        <v>0</v>
      </c>
      <c r="M95" s="162">
        <f>Con5_UnescalatedConst!P95*'I2 Escalation factors'!J$5</f>
        <v>0</v>
      </c>
      <c r="N95" s="162">
        <f>Con5_UnescalatedConst!Q95*'I2 Escalation factors'!K$5</f>
        <v>0</v>
      </c>
      <c r="O95" s="162">
        <f>Con5_UnescalatedConst!R95*'I2 Escalation factors'!L$5</f>
        <v>0</v>
      </c>
      <c r="P95" s="162">
        <f>Con5_UnescalatedConst!S95*'I2 Escalation factors'!M$5</f>
        <v>0</v>
      </c>
      <c r="Q95" s="162">
        <f>Con5_UnescalatedConst!T95*'I2 Escalation factors'!N$5</f>
        <v>0</v>
      </c>
      <c r="R95" s="162">
        <f>Con5_UnescalatedConst!U95*'I2 Escalation factors'!O$5</f>
        <v>0</v>
      </c>
      <c r="S95" s="162">
        <f>Con5_UnescalatedConst!V95*'I2 Escalation factors'!P$5</f>
        <v>0</v>
      </c>
      <c r="T95" s="162">
        <f>Con5_UnescalatedConst!W95*'I2 Escalation factors'!Q$5</f>
        <v>0</v>
      </c>
      <c r="U95" s="162">
        <f>Con5_UnescalatedConst!X95*'I2 Escalation factors'!R$5</f>
        <v>0</v>
      </c>
      <c r="V95" s="162">
        <f>Con5_UnescalatedConst!Y95*'I2 Escalation factors'!S$5</f>
        <v>0</v>
      </c>
      <c r="W95" s="162">
        <f>Con5_UnescalatedConst!Z95*'I2 Escalation factors'!T$5</f>
        <v>0</v>
      </c>
      <c r="X95" s="162">
        <f>Con5_UnescalatedConst!AA95*'I2 Escalation factors'!U$5</f>
        <v>0</v>
      </c>
      <c r="Y95" s="162">
        <f>Con5_UnescalatedConst!AB95*'I2 Escalation factors'!V$5</f>
        <v>0</v>
      </c>
      <c r="Z95" s="162">
        <f>Con5_UnescalatedConst!AC95*'I2 Escalation factors'!W$5</f>
        <v>0</v>
      </c>
      <c r="AA95" s="162">
        <f>Con5_UnescalatedConst!AD95*'I2 Escalation factors'!X$5</f>
        <v>0</v>
      </c>
      <c r="AB95" s="162">
        <f>Con5_UnescalatedConst!AE95*'I2 Escalation factors'!Y$5</f>
        <v>0</v>
      </c>
      <c r="AC95" s="162">
        <f>Con5_UnescalatedConst!AF95*'I2 Escalation factors'!Z$5</f>
        <v>0</v>
      </c>
      <c r="AD95" s="162">
        <f>Con5_UnescalatedConst!AG95*'I2 Escalation factors'!AA$5</f>
        <v>0</v>
      </c>
      <c r="AE95" s="162">
        <f>Con5_UnescalatedConst!AH95*'I2 Escalation factors'!AB$5</f>
        <v>0</v>
      </c>
      <c r="AF95" s="162">
        <f>Con5_UnescalatedConst!AI95*'I2 Escalation factors'!AC$5</f>
        <v>0</v>
      </c>
      <c r="AG95" s="162">
        <f>Con5_UnescalatedConst!AJ95*'I2 Escalation factors'!AD$5</f>
        <v>0</v>
      </c>
      <c r="AH95" s="162">
        <f>Con5_UnescalatedConst!AK95*'I2 Escalation factors'!AE$5</f>
        <v>0</v>
      </c>
      <c r="AI95" s="162">
        <f>Con5_UnescalatedConst!AL95*'I2 Escalation factors'!AF$5</f>
        <v>0</v>
      </c>
      <c r="AJ95" s="162">
        <f>Con5_UnescalatedConst!AM95*'I2 Escalation factors'!AG$5</f>
        <v>0</v>
      </c>
      <c r="AK95" s="162">
        <f>Con5_UnescalatedConst!AN95*'I2 Escalation factors'!AH$5</f>
        <v>0</v>
      </c>
      <c r="AL95" s="162">
        <f>Con5_UnescalatedConst!AO95*'I2 Escalation factors'!AI$5</f>
        <v>0</v>
      </c>
      <c r="AM95" s="162">
        <f>Con5_UnescalatedConst!AP95*'I2 Escalation factors'!AJ$5</f>
        <v>0</v>
      </c>
      <c r="AN95" s="162">
        <f>Con5_UnescalatedConst!AQ95*'I2 Escalation factors'!AK$5</f>
        <v>0</v>
      </c>
      <c r="AO95" s="162">
        <f>Con5_UnescalatedConst!AR95*'I2 Escalation factors'!AL$5</f>
        <v>0</v>
      </c>
      <c r="AP95" s="162">
        <f t="shared" si="2"/>
        <v>0</v>
      </c>
      <c r="AQ95" s="162">
        <f t="shared" si="3"/>
        <v>0</v>
      </c>
    </row>
    <row r="96" spans="1:43" ht="36.75" x14ac:dyDescent="0.25">
      <c r="A96" s="75" t="str">
        <f>'I3 Project list'!A96</f>
        <v>Drury</v>
      </c>
      <c r="B96" s="75" t="str">
        <f>'I3 Project list'!C96</f>
        <v>Drury_55a</v>
      </c>
      <c r="C96" s="75" t="str">
        <f>'I3 Project list'!B96</f>
        <v>55a</v>
      </c>
      <c r="D96" s="144" t="str">
        <f>'I3 Project list'!D96</f>
        <v>New E-W collector Jesmond Rd to Burberry Rd</v>
      </c>
      <c r="E96" s="144" t="str">
        <f>'I3 Project list'!E96</f>
        <v>2-lane urban- new collector with active mode on both sides + intersection improvements (TDM)</v>
      </c>
      <c r="F96" s="144">
        <f>Con5_UnescalatedConst!F96</f>
        <v>2036</v>
      </c>
      <c r="G96" s="144">
        <f>Con5_UnescalatedConst!H96</f>
        <v>2037</v>
      </c>
      <c r="H96" s="162">
        <f>Con5_UnescalatedConst!K96*'I2 Escalation factors'!E$5</f>
        <v>0</v>
      </c>
      <c r="I96" s="162">
        <f>Con5_UnescalatedConst!L96*'I2 Escalation factors'!F$5</f>
        <v>0</v>
      </c>
      <c r="J96" s="162">
        <f>Con5_UnescalatedConst!M96*'I2 Escalation factors'!G$5</f>
        <v>0</v>
      </c>
      <c r="K96" s="162">
        <f>Con5_UnescalatedConst!N96*'I2 Escalation factors'!H$5</f>
        <v>0</v>
      </c>
      <c r="L96" s="162">
        <f>Con5_UnescalatedConst!O96*'I2 Escalation factors'!I$5</f>
        <v>0</v>
      </c>
      <c r="M96" s="162">
        <f>Con5_UnescalatedConst!P96*'I2 Escalation factors'!J$5</f>
        <v>0</v>
      </c>
      <c r="N96" s="162">
        <f>Con5_UnescalatedConst!Q96*'I2 Escalation factors'!K$5</f>
        <v>0</v>
      </c>
      <c r="O96" s="162">
        <f>Con5_UnescalatedConst!R96*'I2 Escalation factors'!L$5</f>
        <v>0</v>
      </c>
      <c r="P96" s="162">
        <f>Con5_UnescalatedConst!S96*'I2 Escalation factors'!M$5</f>
        <v>0</v>
      </c>
      <c r="Q96" s="162">
        <f>Con5_UnescalatedConst!T96*'I2 Escalation factors'!N$5</f>
        <v>0</v>
      </c>
      <c r="R96" s="162">
        <f>Con5_UnescalatedConst!U96*'I2 Escalation factors'!O$5</f>
        <v>0</v>
      </c>
      <c r="S96" s="162">
        <f>Con5_UnescalatedConst!V96*'I2 Escalation factors'!P$5</f>
        <v>0</v>
      </c>
      <c r="T96" s="162">
        <f>Con5_UnescalatedConst!W96*'I2 Escalation factors'!Q$5</f>
        <v>0</v>
      </c>
      <c r="U96" s="162">
        <f>Con5_UnescalatedConst!X96*'I2 Escalation factors'!R$5</f>
        <v>0</v>
      </c>
      <c r="V96" s="162">
        <f>Con5_UnescalatedConst!Y96*'I2 Escalation factors'!S$5</f>
        <v>3708089.0408656001</v>
      </c>
      <c r="W96" s="162">
        <f>Con5_UnescalatedConst!Z96*'I2 Escalation factors'!T$5</f>
        <v>37882848.938494116</v>
      </c>
      <c r="X96" s="162">
        <f>Con5_UnescalatedConst!AA96*'I2 Escalation factors'!U$5</f>
        <v>0</v>
      </c>
      <c r="Y96" s="162">
        <f>Con5_UnescalatedConst!AB96*'I2 Escalation factors'!V$5</f>
        <v>0</v>
      </c>
      <c r="Z96" s="162">
        <f>Con5_UnescalatedConst!AC96*'I2 Escalation factors'!W$5</f>
        <v>0</v>
      </c>
      <c r="AA96" s="162">
        <f>Con5_UnescalatedConst!AD96*'I2 Escalation factors'!X$5</f>
        <v>0</v>
      </c>
      <c r="AB96" s="162">
        <f>Con5_UnescalatedConst!AE96*'I2 Escalation factors'!Y$5</f>
        <v>0</v>
      </c>
      <c r="AC96" s="162">
        <f>Con5_UnescalatedConst!AF96*'I2 Escalation factors'!Z$5</f>
        <v>0</v>
      </c>
      <c r="AD96" s="162">
        <f>Con5_UnescalatedConst!AG96*'I2 Escalation factors'!AA$5</f>
        <v>0</v>
      </c>
      <c r="AE96" s="162">
        <f>Con5_UnescalatedConst!AH96*'I2 Escalation factors'!AB$5</f>
        <v>0</v>
      </c>
      <c r="AF96" s="162">
        <f>Con5_UnescalatedConst!AI96*'I2 Escalation factors'!AC$5</f>
        <v>0</v>
      </c>
      <c r="AG96" s="162">
        <f>Con5_UnescalatedConst!AJ96*'I2 Escalation factors'!AD$5</f>
        <v>0</v>
      </c>
      <c r="AH96" s="162">
        <f>Con5_UnescalatedConst!AK96*'I2 Escalation factors'!AE$5</f>
        <v>0</v>
      </c>
      <c r="AI96" s="162">
        <f>Con5_UnescalatedConst!AL96*'I2 Escalation factors'!AF$5</f>
        <v>0</v>
      </c>
      <c r="AJ96" s="162">
        <f>Con5_UnescalatedConst!AM96*'I2 Escalation factors'!AG$5</f>
        <v>0</v>
      </c>
      <c r="AK96" s="162">
        <f>Con5_UnescalatedConst!AN96*'I2 Escalation factors'!AH$5</f>
        <v>0</v>
      </c>
      <c r="AL96" s="162">
        <f>Con5_UnescalatedConst!AO96*'I2 Escalation factors'!AI$5</f>
        <v>0</v>
      </c>
      <c r="AM96" s="162">
        <f>Con5_UnescalatedConst!AP96*'I2 Escalation factors'!AJ$5</f>
        <v>0</v>
      </c>
      <c r="AN96" s="162">
        <f>Con5_UnescalatedConst!AQ96*'I2 Escalation factors'!AK$5</f>
        <v>0</v>
      </c>
      <c r="AO96" s="162">
        <f>Con5_UnescalatedConst!AR96*'I2 Escalation factors'!AL$5</f>
        <v>0</v>
      </c>
      <c r="AP96" s="162">
        <f t="shared" si="2"/>
        <v>41590937.979359716</v>
      </c>
      <c r="AQ96" s="162">
        <f t="shared" si="3"/>
        <v>41590937.979359716</v>
      </c>
    </row>
    <row r="97" spans="1:43" ht="36.75" x14ac:dyDescent="0.25">
      <c r="A97" s="75" t="str">
        <f>'I3 Project list'!A97</f>
        <v>Drury</v>
      </c>
      <c r="B97" s="75" t="str">
        <f>'I3 Project list'!C97</f>
        <v>Drury_56</v>
      </c>
      <c r="C97" s="75">
        <f>'I3 Project list'!B97</f>
        <v>56</v>
      </c>
      <c r="D97" s="144" t="str">
        <f>'I3 Project list'!D97</f>
        <v xml:space="preserve">Burberry Rd north connection to Auranga Precinct </v>
      </c>
      <c r="E97" s="144" t="str">
        <f>'I3 Project list'!E97</f>
        <v>2-lane collector- new collector with active mode on both sides + intersection improvements (TDM)</v>
      </c>
      <c r="F97" s="144" t="str">
        <f>Con5_UnescalatedConst!F97</f>
        <v/>
      </c>
      <c r="G97" s="144" t="str">
        <f>Con5_UnescalatedConst!H97</f>
        <v>Under construction</v>
      </c>
      <c r="H97" s="162">
        <f>Con5_UnescalatedConst!K97*'I2 Escalation factors'!E$5</f>
        <v>0</v>
      </c>
      <c r="I97" s="162">
        <f>Con5_UnescalatedConst!L97*'I2 Escalation factors'!F$5</f>
        <v>0</v>
      </c>
      <c r="J97" s="162">
        <f>Con5_UnescalatedConst!M97*'I2 Escalation factors'!G$5</f>
        <v>0</v>
      </c>
      <c r="K97" s="162">
        <f>Con5_UnescalatedConst!N97*'I2 Escalation factors'!H$5</f>
        <v>0</v>
      </c>
      <c r="L97" s="162">
        <f>Con5_UnescalatedConst!O97*'I2 Escalation factors'!I$5</f>
        <v>0</v>
      </c>
      <c r="M97" s="162">
        <f>Con5_UnescalatedConst!P97*'I2 Escalation factors'!J$5</f>
        <v>0</v>
      </c>
      <c r="N97" s="162">
        <f>Con5_UnescalatedConst!Q97*'I2 Escalation factors'!K$5</f>
        <v>0</v>
      </c>
      <c r="O97" s="162">
        <f>Con5_UnescalatedConst!R97*'I2 Escalation factors'!L$5</f>
        <v>0</v>
      </c>
      <c r="P97" s="162">
        <f>Con5_UnescalatedConst!S97*'I2 Escalation factors'!M$5</f>
        <v>0</v>
      </c>
      <c r="Q97" s="162">
        <f>Con5_UnescalatedConst!T97*'I2 Escalation factors'!N$5</f>
        <v>0</v>
      </c>
      <c r="R97" s="162">
        <f>Con5_UnescalatedConst!U97*'I2 Escalation factors'!O$5</f>
        <v>0</v>
      </c>
      <c r="S97" s="162">
        <f>Con5_UnescalatedConst!V97*'I2 Escalation factors'!P$5</f>
        <v>0</v>
      </c>
      <c r="T97" s="162">
        <f>Con5_UnescalatedConst!W97*'I2 Escalation factors'!Q$5</f>
        <v>0</v>
      </c>
      <c r="U97" s="162">
        <f>Con5_UnescalatedConst!X97*'I2 Escalation factors'!R$5</f>
        <v>0</v>
      </c>
      <c r="V97" s="162">
        <f>Con5_UnescalatedConst!Y97*'I2 Escalation factors'!S$5</f>
        <v>0</v>
      </c>
      <c r="W97" s="162">
        <f>Con5_UnescalatedConst!Z97*'I2 Escalation factors'!T$5</f>
        <v>0</v>
      </c>
      <c r="X97" s="162">
        <f>Con5_UnescalatedConst!AA97*'I2 Escalation factors'!U$5</f>
        <v>0</v>
      </c>
      <c r="Y97" s="162">
        <f>Con5_UnescalatedConst!AB97*'I2 Escalation factors'!V$5</f>
        <v>0</v>
      </c>
      <c r="Z97" s="162">
        <f>Con5_UnescalatedConst!AC97*'I2 Escalation factors'!W$5</f>
        <v>0</v>
      </c>
      <c r="AA97" s="162">
        <f>Con5_UnescalatedConst!AD97*'I2 Escalation factors'!X$5</f>
        <v>0</v>
      </c>
      <c r="AB97" s="162">
        <f>Con5_UnescalatedConst!AE97*'I2 Escalation factors'!Y$5</f>
        <v>0</v>
      </c>
      <c r="AC97" s="162">
        <f>Con5_UnescalatedConst!AF97*'I2 Escalation factors'!Z$5</f>
        <v>0</v>
      </c>
      <c r="AD97" s="162">
        <f>Con5_UnescalatedConst!AG97*'I2 Escalation factors'!AA$5</f>
        <v>0</v>
      </c>
      <c r="AE97" s="162">
        <f>Con5_UnescalatedConst!AH97*'I2 Escalation factors'!AB$5</f>
        <v>0</v>
      </c>
      <c r="AF97" s="162">
        <f>Con5_UnescalatedConst!AI97*'I2 Escalation factors'!AC$5</f>
        <v>0</v>
      </c>
      <c r="AG97" s="162">
        <f>Con5_UnescalatedConst!AJ97*'I2 Escalation factors'!AD$5</f>
        <v>0</v>
      </c>
      <c r="AH97" s="162">
        <f>Con5_UnescalatedConst!AK97*'I2 Escalation factors'!AE$5</f>
        <v>0</v>
      </c>
      <c r="AI97" s="162">
        <f>Con5_UnescalatedConst!AL97*'I2 Escalation factors'!AF$5</f>
        <v>0</v>
      </c>
      <c r="AJ97" s="162">
        <f>Con5_UnescalatedConst!AM97*'I2 Escalation factors'!AG$5</f>
        <v>0</v>
      </c>
      <c r="AK97" s="162">
        <f>Con5_UnescalatedConst!AN97*'I2 Escalation factors'!AH$5</f>
        <v>0</v>
      </c>
      <c r="AL97" s="162">
        <f>Con5_UnescalatedConst!AO97*'I2 Escalation factors'!AI$5</f>
        <v>0</v>
      </c>
      <c r="AM97" s="162">
        <f>Con5_UnescalatedConst!AP97*'I2 Escalation factors'!AJ$5</f>
        <v>0</v>
      </c>
      <c r="AN97" s="162">
        <f>Con5_UnescalatedConst!AQ97*'I2 Escalation factors'!AK$5</f>
        <v>0</v>
      </c>
      <c r="AO97" s="162">
        <f>Con5_UnescalatedConst!AR97*'I2 Escalation factors'!AL$5</f>
        <v>0</v>
      </c>
      <c r="AP97" s="162">
        <f t="shared" si="2"/>
        <v>0</v>
      </c>
      <c r="AQ97" s="162">
        <f t="shared" si="3"/>
        <v>0</v>
      </c>
    </row>
    <row r="98" spans="1:43" ht="36.75" x14ac:dyDescent="0.25">
      <c r="A98" s="75" t="str">
        <f>'I3 Project list'!A98</f>
        <v>Drury</v>
      </c>
      <c r="B98" s="75" t="str">
        <f>'I3 Project list'!C98</f>
        <v>Drury_57</v>
      </c>
      <c r="C98" s="75">
        <f>'I3 Project list'!B98</f>
        <v>57</v>
      </c>
      <c r="D98" s="144" t="str">
        <f>'I3 Project list'!D98</f>
        <v xml:space="preserve">New access road to Drury West Station </v>
      </c>
      <c r="E98" s="144" t="str">
        <f>'I3 Project list'!E98</f>
        <v xml:space="preserve">2-lane urban- new road layout with active modes on both sides, (TDM) </v>
      </c>
      <c r="F98" s="144">
        <f>Con5_UnescalatedConst!F98</f>
        <v>2025</v>
      </c>
      <c r="G98" s="144">
        <f>Con5_UnescalatedConst!H98</f>
        <v>2026</v>
      </c>
      <c r="H98" s="162">
        <f>Con5_UnescalatedConst!K98*'I2 Escalation factors'!E$5</f>
        <v>0</v>
      </c>
      <c r="I98" s="162">
        <f>Con5_UnescalatedConst!L98*'I2 Escalation factors'!F$5</f>
        <v>0</v>
      </c>
      <c r="J98" s="162">
        <f>Con5_UnescalatedConst!M98*'I2 Escalation factors'!G$5</f>
        <v>0</v>
      </c>
      <c r="K98" s="162">
        <f>Con5_UnescalatedConst!N98*'I2 Escalation factors'!H$5</f>
        <v>0</v>
      </c>
      <c r="L98" s="162">
        <f>Con5_UnescalatedConst!O98*'I2 Escalation factors'!I$5</f>
        <v>0</v>
      </c>
      <c r="M98" s="162">
        <f>Con5_UnescalatedConst!P98*'I2 Escalation factors'!J$5</f>
        <v>0</v>
      </c>
      <c r="N98" s="162">
        <f>Con5_UnescalatedConst!Q98*'I2 Escalation factors'!K$5</f>
        <v>0</v>
      </c>
      <c r="O98" s="162">
        <f>Con5_UnescalatedConst!R98*'I2 Escalation factors'!L$5</f>
        <v>0</v>
      </c>
      <c r="P98" s="162">
        <f>Con5_UnescalatedConst!S98*'I2 Escalation factors'!M$5</f>
        <v>0</v>
      </c>
      <c r="Q98" s="162">
        <f>Con5_UnescalatedConst!T98*'I2 Escalation factors'!N$5</f>
        <v>0</v>
      </c>
      <c r="R98" s="162">
        <f>Con5_UnescalatedConst!U98*'I2 Escalation factors'!O$5</f>
        <v>0</v>
      </c>
      <c r="S98" s="162">
        <f>Con5_UnescalatedConst!V98*'I2 Escalation factors'!P$5</f>
        <v>0</v>
      </c>
      <c r="T98" s="162">
        <f>Con5_UnescalatedConst!W98*'I2 Escalation factors'!Q$5</f>
        <v>0</v>
      </c>
      <c r="U98" s="162">
        <f>Con5_UnescalatedConst!X98*'I2 Escalation factors'!R$5</f>
        <v>0</v>
      </c>
      <c r="V98" s="162">
        <f>Con5_UnescalatedConst!Y98*'I2 Escalation factors'!S$5</f>
        <v>0</v>
      </c>
      <c r="W98" s="162">
        <f>Con5_UnescalatedConst!Z98*'I2 Escalation factors'!T$5</f>
        <v>0</v>
      </c>
      <c r="X98" s="162">
        <f>Con5_UnescalatedConst!AA98*'I2 Escalation factors'!U$5</f>
        <v>0</v>
      </c>
      <c r="Y98" s="162">
        <f>Con5_UnescalatedConst!AB98*'I2 Escalation factors'!V$5</f>
        <v>0</v>
      </c>
      <c r="Z98" s="162">
        <f>Con5_UnescalatedConst!AC98*'I2 Escalation factors'!W$5</f>
        <v>0</v>
      </c>
      <c r="AA98" s="162">
        <f>Con5_UnescalatedConst!AD98*'I2 Escalation factors'!X$5</f>
        <v>0</v>
      </c>
      <c r="AB98" s="162">
        <f>Con5_UnescalatedConst!AE98*'I2 Escalation factors'!Y$5</f>
        <v>0</v>
      </c>
      <c r="AC98" s="162">
        <f>Con5_UnescalatedConst!AF98*'I2 Escalation factors'!Z$5</f>
        <v>0</v>
      </c>
      <c r="AD98" s="162">
        <f>Con5_UnescalatedConst!AG98*'I2 Escalation factors'!AA$5</f>
        <v>0</v>
      </c>
      <c r="AE98" s="162">
        <f>Con5_UnescalatedConst!AH98*'I2 Escalation factors'!AB$5</f>
        <v>0</v>
      </c>
      <c r="AF98" s="162">
        <f>Con5_UnescalatedConst!AI98*'I2 Escalation factors'!AC$5</f>
        <v>0</v>
      </c>
      <c r="AG98" s="162">
        <f>Con5_UnescalatedConst!AJ98*'I2 Escalation factors'!AD$5</f>
        <v>0</v>
      </c>
      <c r="AH98" s="162">
        <f>Con5_UnescalatedConst!AK98*'I2 Escalation factors'!AE$5</f>
        <v>0</v>
      </c>
      <c r="AI98" s="162">
        <f>Con5_UnescalatedConst!AL98*'I2 Escalation factors'!AF$5</f>
        <v>0</v>
      </c>
      <c r="AJ98" s="162">
        <f>Con5_UnescalatedConst!AM98*'I2 Escalation factors'!AG$5</f>
        <v>0</v>
      </c>
      <c r="AK98" s="162">
        <f>Con5_UnescalatedConst!AN98*'I2 Escalation factors'!AH$5</f>
        <v>0</v>
      </c>
      <c r="AL98" s="162">
        <f>Con5_UnescalatedConst!AO98*'I2 Escalation factors'!AI$5</f>
        <v>0</v>
      </c>
      <c r="AM98" s="162">
        <f>Con5_UnescalatedConst!AP98*'I2 Escalation factors'!AJ$5</f>
        <v>0</v>
      </c>
      <c r="AN98" s="162">
        <f>Con5_UnescalatedConst!AQ98*'I2 Escalation factors'!AK$5</f>
        <v>0</v>
      </c>
      <c r="AO98" s="162">
        <f>Con5_UnescalatedConst!AR98*'I2 Escalation factors'!AL$5</f>
        <v>0</v>
      </c>
      <c r="AP98" s="162">
        <f t="shared" si="2"/>
        <v>0</v>
      </c>
      <c r="AQ98" s="162">
        <f t="shared" si="3"/>
        <v>0</v>
      </c>
    </row>
    <row r="99" spans="1:43" ht="48.75" x14ac:dyDescent="0.25">
      <c r="A99" s="75" t="str">
        <f>'I3 Project list'!A99</f>
        <v>Drury</v>
      </c>
      <c r="B99" s="75" t="str">
        <f>'I3 Project list'!C99</f>
        <v>Drury_58</v>
      </c>
      <c r="C99" s="75">
        <f>'I3 Project list'!B99</f>
        <v>58</v>
      </c>
      <c r="D99" s="144" t="str">
        <f>'I3 Project list'!D99</f>
        <v>Oira Rd upgrades from SH22 to proposed east-west collector</v>
      </c>
      <c r="E99" s="144" t="str">
        <f>'I3 Project list'!E99</f>
        <v>2-lane urban- upgrade existing road layout with active modes on both sides + intersection improvements (TDM)</v>
      </c>
      <c r="F99" s="144">
        <f>Con5_UnescalatedConst!F99</f>
        <v>2035</v>
      </c>
      <c r="G99" s="144">
        <f>Con5_UnescalatedConst!H99</f>
        <v>2036</v>
      </c>
      <c r="H99" s="162">
        <f>Con5_UnescalatedConst!K99*'I2 Escalation factors'!E$5</f>
        <v>0</v>
      </c>
      <c r="I99" s="162">
        <f>Con5_UnescalatedConst!L99*'I2 Escalation factors'!F$5</f>
        <v>0</v>
      </c>
      <c r="J99" s="162">
        <f>Con5_UnescalatedConst!M99*'I2 Escalation factors'!G$5</f>
        <v>0</v>
      </c>
      <c r="K99" s="162">
        <f>Con5_UnescalatedConst!N99*'I2 Escalation factors'!H$5</f>
        <v>0</v>
      </c>
      <c r="L99" s="162">
        <f>Con5_UnescalatedConst!O99*'I2 Escalation factors'!I$5</f>
        <v>0</v>
      </c>
      <c r="M99" s="162">
        <f>Con5_UnescalatedConst!P99*'I2 Escalation factors'!J$5</f>
        <v>0</v>
      </c>
      <c r="N99" s="162">
        <f>Con5_UnescalatedConst!Q99*'I2 Escalation factors'!K$5</f>
        <v>0</v>
      </c>
      <c r="O99" s="162">
        <f>Con5_UnescalatedConst!R99*'I2 Escalation factors'!L$5</f>
        <v>0</v>
      </c>
      <c r="P99" s="162">
        <f>Con5_UnescalatedConst!S99*'I2 Escalation factors'!M$5</f>
        <v>0</v>
      </c>
      <c r="Q99" s="162">
        <f>Con5_UnescalatedConst!T99*'I2 Escalation factors'!N$5</f>
        <v>0</v>
      </c>
      <c r="R99" s="162">
        <f>Con5_UnescalatedConst!U99*'I2 Escalation factors'!O$5</f>
        <v>0</v>
      </c>
      <c r="S99" s="162">
        <f>Con5_UnescalatedConst!V99*'I2 Escalation factors'!P$5</f>
        <v>0</v>
      </c>
      <c r="T99" s="162">
        <f>Con5_UnescalatedConst!W99*'I2 Escalation factors'!Q$5</f>
        <v>0</v>
      </c>
      <c r="U99" s="162">
        <f>Con5_UnescalatedConst!X99*'I2 Escalation factors'!R$5</f>
        <v>7774994.8659566678</v>
      </c>
      <c r="V99" s="162">
        <f>Con5_UnescalatedConst!Y99*'I2 Escalation factors'!S$5</f>
        <v>79431468.003758565</v>
      </c>
      <c r="W99" s="162">
        <f>Con5_UnescalatedConst!Z99*'I2 Escalation factors'!T$5</f>
        <v>0</v>
      </c>
      <c r="X99" s="162">
        <f>Con5_UnescalatedConst!AA99*'I2 Escalation factors'!U$5</f>
        <v>0</v>
      </c>
      <c r="Y99" s="162">
        <f>Con5_UnescalatedConst!AB99*'I2 Escalation factors'!V$5</f>
        <v>0</v>
      </c>
      <c r="Z99" s="162">
        <f>Con5_UnescalatedConst!AC99*'I2 Escalation factors'!W$5</f>
        <v>0</v>
      </c>
      <c r="AA99" s="162">
        <f>Con5_UnescalatedConst!AD99*'I2 Escalation factors'!X$5</f>
        <v>0</v>
      </c>
      <c r="AB99" s="162">
        <f>Con5_UnescalatedConst!AE99*'I2 Escalation factors'!Y$5</f>
        <v>0</v>
      </c>
      <c r="AC99" s="162">
        <f>Con5_UnescalatedConst!AF99*'I2 Escalation factors'!Z$5</f>
        <v>0</v>
      </c>
      <c r="AD99" s="162">
        <f>Con5_UnescalatedConst!AG99*'I2 Escalation factors'!AA$5</f>
        <v>0</v>
      </c>
      <c r="AE99" s="162">
        <f>Con5_UnescalatedConst!AH99*'I2 Escalation factors'!AB$5</f>
        <v>0</v>
      </c>
      <c r="AF99" s="162">
        <f>Con5_UnescalatedConst!AI99*'I2 Escalation factors'!AC$5</f>
        <v>0</v>
      </c>
      <c r="AG99" s="162">
        <f>Con5_UnescalatedConst!AJ99*'I2 Escalation factors'!AD$5</f>
        <v>0</v>
      </c>
      <c r="AH99" s="162">
        <f>Con5_UnescalatedConst!AK99*'I2 Escalation factors'!AE$5</f>
        <v>0</v>
      </c>
      <c r="AI99" s="162">
        <f>Con5_UnescalatedConst!AL99*'I2 Escalation factors'!AF$5</f>
        <v>0</v>
      </c>
      <c r="AJ99" s="162">
        <f>Con5_UnescalatedConst!AM99*'I2 Escalation factors'!AG$5</f>
        <v>0</v>
      </c>
      <c r="AK99" s="162">
        <f>Con5_UnescalatedConst!AN99*'I2 Escalation factors'!AH$5</f>
        <v>0</v>
      </c>
      <c r="AL99" s="162">
        <f>Con5_UnescalatedConst!AO99*'I2 Escalation factors'!AI$5</f>
        <v>0</v>
      </c>
      <c r="AM99" s="162">
        <f>Con5_UnescalatedConst!AP99*'I2 Escalation factors'!AJ$5</f>
        <v>0</v>
      </c>
      <c r="AN99" s="162">
        <f>Con5_UnescalatedConst!AQ99*'I2 Escalation factors'!AK$5</f>
        <v>0</v>
      </c>
      <c r="AO99" s="162">
        <f>Con5_UnescalatedConst!AR99*'I2 Escalation factors'!AL$5</f>
        <v>0</v>
      </c>
      <c r="AP99" s="162">
        <f t="shared" si="2"/>
        <v>87206462.869715229</v>
      </c>
      <c r="AQ99" s="162">
        <f t="shared" si="3"/>
        <v>87206462.869715229</v>
      </c>
    </row>
    <row r="100" spans="1:43" ht="36.75" x14ac:dyDescent="0.25">
      <c r="A100" s="75" t="str">
        <f>'I3 Project list'!A100</f>
        <v>Drury</v>
      </c>
      <c r="B100" s="75" t="str">
        <f>'I3 Project list'!C100</f>
        <v>Drury_59</v>
      </c>
      <c r="C100" s="75">
        <f>'I3 Project list'!B100</f>
        <v>59</v>
      </c>
      <c r="D100" s="144" t="str">
        <f>'I3 Project list'!D100</f>
        <v>New Intersection on Jesmond Rd/collector (PC61)</v>
      </c>
      <c r="E100" s="144" t="str">
        <f>'I3 Project list'!E100</f>
        <v xml:space="preserve"> 2-lane intersection (new intersection + active mode crossings)</v>
      </c>
      <c r="F100" s="144">
        <f>Con5_UnescalatedConst!F100</f>
        <v>2037</v>
      </c>
      <c r="G100" s="144">
        <f>Con5_UnescalatedConst!H100</f>
        <v>2038</v>
      </c>
      <c r="H100" s="162">
        <f>Con5_UnescalatedConst!K100*'I2 Escalation factors'!E$5</f>
        <v>0</v>
      </c>
      <c r="I100" s="162">
        <f>Con5_UnescalatedConst!L100*'I2 Escalation factors'!F$5</f>
        <v>0</v>
      </c>
      <c r="J100" s="162">
        <f>Con5_UnescalatedConst!M100*'I2 Escalation factors'!G$5</f>
        <v>0</v>
      </c>
      <c r="K100" s="162">
        <f>Con5_UnescalatedConst!N100*'I2 Escalation factors'!H$5</f>
        <v>0</v>
      </c>
      <c r="L100" s="162">
        <f>Con5_UnescalatedConst!O100*'I2 Escalation factors'!I$5</f>
        <v>0</v>
      </c>
      <c r="M100" s="162">
        <f>Con5_UnescalatedConst!P100*'I2 Escalation factors'!J$5</f>
        <v>0</v>
      </c>
      <c r="N100" s="162">
        <f>Con5_UnescalatedConst!Q100*'I2 Escalation factors'!K$5</f>
        <v>0</v>
      </c>
      <c r="O100" s="162">
        <f>Con5_UnescalatedConst!R100*'I2 Escalation factors'!L$5</f>
        <v>0</v>
      </c>
      <c r="P100" s="162">
        <f>Con5_UnescalatedConst!S100*'I2 Escalation factors'!M$5</f>
        <v>0</v>
      </c>
      <c r="Q100" s="162">
        <f>Con5_UnescalatedConst!T100*'I2 Escalation factors'!N$5</f>
        <v>0</v>
      </c>
      <c r="R100" s="162">
        <f>Con5_UnescalatedConst!U100*'I2 Escalation factors'!O$5</f>
        <v>0</v>
      </c>
      <c r="S100" s="162">
        <f>Con5_UnescalatedConst!V100*'I2 Escalation factors'!P$5</f>
        <v>0</v>
      </c>
      <c r="T100" s="162">
        <f>Con5_UnescalatedConst!W100*'I2 Escalation factors'!Q$5</f>
        <v>0</v>
      </c>
      <c r="U100" s="162">
        <f>Con5_UnescalatedConst!X100*'I2 Escalation factors'!R$5</f>
        <v>0</v>
      </c>
      <c r="V100" s="162">
        <f>Con5_UnescalatedConst!Y100*'I2 Escalation factors'!S$5</f>
        <v>0</v>
      </c>
      <c r="W100" s="162">
        <f>Con5_UnescalatedConst!Z100*'I2 Escalation factors'!T$5</f>
        <v>1129932.8876897586</v>
      </c>
      <c r="X100" s="162">
        <f>Con5_UnescalatedConst!AA100*'I2 Escalation factors'!U$5</f>
        <v>11543702.544153398</v>
      </c>
      <c r="Y100" s="162">
        <f>Con5_UnescalatedConst!AB100*'I2 Escalation factors'!V$5</f>
        <v>0</v>
      </c>
      <c r="Z100" s="162">
        <f>Con5_UnescalatedConst!AC100*'I2 Escalation factors'!W$5</f>
        <v>0</v>
      </c>
      <c r="AA100" s="162">
        <f>Con5_UnescalatedConst!AD100*'I2 Escalation factors'!X$5</f>
        <v>0</v>
      </c>
      <c r="AB100" s="162">
        <f>Con5_UnescalatedConst!AE100*'I2 Escalation factors'!Y$5</f>
        <v>0</v>
      </c>
      <c r="AC100" s="162">
        <f>Con5_UnescalatedConst!AF100*'I2 Escalation factors'!Z$5</f>
        <v>0</v>
      </c>
      <c r="AD100" s="162">
        <f>Con5_UnescalatedConst!AG100*'I2 Escalation factors'!AA$5</f>
        <v>0</v>
      </c>
      <c r="AE100" s="162">
        <f>Con5_UnescalatedConst!AH100*'I2 Escalation factors'!AB$5</f>
        <v>0</v>
      </c>
      <c r="AF100" s="162">
        <f>Con5_UnescalatedConst!AI100*'I2 Escalation factors'!AC$5</f>
        <v>0</v>
      </c>
      <c r="AG100" s="162">
        <f>Con5_UnescalatedConst!AJ100*'I2 Escalation factors'!AD$5</f>
        <v>0</v>
      </c>
      <c r="AH100" s="162">
        <f>Con5_UnescalatedConst!AK100*'I2 Escalation factors'!AE$5</f>
        <v>0</v>
      </c>
      <c r="AI100" s="162">
        <f>Con5_UnescalatedConst!AL100*'I2 Escalation factors'!AF$5</f>
        <v>0</v>
      </c>
      <c r="AJ100" s="162">
        <f>Con5_UnescalatedConst!AM100*'I2 Escalation factors'!AG$5</f>
        <v>0</v>
      </c>
      <c r="AK100" s="162">
        <f>Con5_UnescalatedConst!AN100*'I2 Escalation factors'!AH$5</f>
        <v>0</v>
      </c>
      <c r="AL100" s="162">
        <f>Con5_UnescalatedConst!AO100*'I2 Escalation factors'!AI$5</f>
        <v>0</v>
      </c>
      <c r="AM100" s="162">
        <f>Con5_UnescalatedConst!AP100*'I2 Escalation factors'!AJ$5</f>
        <v>0</v>
      </c>
      <c r="AN100" s="162">
        <f>Con5_UnescalatedConst!AQ100*'I2 Escalation factors'!AK$5</f>
        <v>0</v>
      </c>
      <c r="AO100" s="162">
        <f>Con5_UnescalatedConst!AR100*'I2 Escalation factors'!AL$5</f>
        <v>0</v>
      </c>
      <c r="AP100" s="162">
        <f t="shared" si="2"/>
        <v>12673635.431843156</v>
      </c>
      <c r="AQ100" s="162">
        <f t="shared" si="3"/>
        <v>12673635.431843156</v>
      </c>
    </row>
    <row r="101" spans="1:43" ht="24.75" x14ac:dyDescent="0.25">
      <c r="A101" s="75" t="str">
        <f>'I3 Project list'!A101</f>
        <v>Drury</v>
      </c>
      <c r="B101" s="75" t="str">
        <f>'I3 Project list'!C101</f>
        <v>Drury_60a</v>
      </c>
      <c r="C101" s="75" t="str">
        <f>'I3 Project list'!B101</f>
        <v>60a</v>
      </c>
      <c r="D101" s="144" t="str">
        <f>'I3 Project list'!D101</f>
        <v>SH22 Intersection upgrade - Oira Rd (3 leg)</v>
      </c>
      <c r="E101" s="144" t="str">
        <f>'I3 Project list'!E101</f>
        <v>Interim Roundabout</v>
      </c>
      <c r="F101" s="144">
        <f>Con5_UnescalatedConst!F101</f>
        <v>2025</v>
      </c>
      <c r="G101" s="144">
        <f>Con5_UnescalatedConst!H101</f>
        <v>2026</v>
      </c>
      <c r="H101" s="162">
        <f>Con5_UnescalatedConst!K101*'I2 Escalation factors'!E$5</f>
        <v>0</v>
      </c>
      <c r="I101" s="162">
        <f>Con5_UnescalatedConst!L101*'I2 Escalation factors'!F$5</f>
        <v>0</v>
      </c>
      <c r="J101" s="162">
        <f>Con5_UnescalatedConst!M101*'I2 Escalation factors'!G$5</f>
        <v>0</v>
      </c>
      <c r="K101" s="162">
        <f>Con5_UnescalatedConst!N101*'I2 Escalation factors'!H$5</f>
        <v>785961.9171280954</v>
      </c>
      <c r="L101" s="162">
        <f>Con5_UnescalatedConst!O101*'I2 Escalation factors'!I$5</f>
        <v>8011831.6174792852</v>
      </c>
      <c r="M101" s="162">
        <f>Con5_UnescalatedConst!P101*'I2 Escalation factors'!J$5</f>
        <v>0</v>
      </c>
      <c r="N101" s="162">
        <f>Con5_UnescalatedConst!Q101*'I2 Escalation factors'!K$5</f>
        <v>0</v>
      </c>
      <c r="O101" s="162">
        <f>Con5_UnescalatedConst!R101*'I2 Escalation factors'!L$5</f>
        <v>0</v>
      </c>
      <c r="P101" s="162">
        <f>Con5_UnescalatedConst!S101*'I2 Escalation factors'!M$5</f>
        <v>0</v>
      </c>
      <c r="Q101" s="162">
        <f>Con5_UnescalatedConst!T101*'I2 Escalation factors'!N$5</f>
        <v>0</v>
      </c>
      <c r="R101" s="162">
        <f>Con5_UnescalatedConst!U101*'I2 Escalation factors'!O$5</f>
        <v>0</v>
      </c>
      <c r="S101" s="162">
        <f>Con5_UnescalatedConst!V101*'I2 Escalation factors'!P$5</f>
        <v>0</v>
      </c>
      <c r="T101" s="162">
        <f>Con5_UnescalatedConst!W101*'I2 Escalation factors'!Q$5</f>
        <v>0</v>
      </c>
      <c r="U101" s="162">
        <f>Con5_UnescalatedConst!X101*'I2 Escalation factors'!R$5</f>
        <v>0</v>
      </c>
      <c r="V101" s="162">
        <f>Con5_UnescalatedConst!Y101*'I2 Escalation factors'!S$5</f>
        <v>0</v>
      </c>
      <c r="W101" s="162">
        <f>Con5_UnescalatedConst!Z101*'I2 Escalation factors'!T$5</f>
        <v>0</v>
      </c>
      <c r="X101" s="162">
        <f>Con5_UnescalatedConst!AA101*'I2 Escalation factors'!U$5</f>
        <v>0</v>
      </c>
      <c r="Y101" s="162">
        <f>Con5_UnescalatedConst!AB101*'I2 Escalation factors'!V$5</f>
        <v>0</v>
      </c>
      <c r="Z101" s="162">
        <f>Con5_UnescalatedConst!AC101*'I2 Escalation factors'!W$5</f>
        <v>0</v>
      </c>
      <c r="AA101" s="162">
        <f>Con5_UnescalatedConst!AD101*'I2 Escalation factors'!X$5</f>
        <v>0</v>
      </c>
      <c r="AB101" s="162">
        <f>Con5_UnescalatedConst!AE101*'I2 Escalation factors'!Y$5</f>
        <v>0</v>
      </c>
      <c r="AC101" s="162">
        <f>Con5_UnescalatedConst!AF101*'I2 Escalation factors'!Z$5</f>
        <v>0</v>
      </c>
      <c r="AD101" s="162">
        <f>Con5_UnescalatedConst!AG101*'I2 Escalation factors'!AA$5</f>
        <v>0</v>
      </c>
      <c r="AE101" s="162">
        <f>Con5_UnescalatedConst!AH101*'I2 Escalation factors'!AB$5</f>
        <v>0</v>
      </c>
      <c r="AF101" s="162">
        <f>Con5_UnescalatedConst!AI101*'I2 Escalation factors'!AC$5</f>
        <v>0</v>
      </c>
      <c r="AG101" s="162">
        <f>Con5_UnescalatedConst!AJ101*'I2 Escalation factors'!AD$5</f>
        <v>0</v>
      </c>
      <c r="AH101" s="162">
        <f>Con5_UnescalatedConst!AK101*'I2 Escalation factors'!AE$5</f>
        <v>0</v>
      </c>
      <c r="AI101" s="162">
        <f>Con5_UnescalatedConst!AL101*'I2 Escalation factors'!AF$5</f>
        <v>0</v>
      </c>
      <c r="AJ101" s="162">
        <f>Con5_UnescalatedConst!AM101*'I2 Escalation factors'!AG$5</f>
        <v>0</v>
      </c>
      <c r="AK101" s="162">
        <f>Con5_UnescalatedConst!AN101*'I2 Escalation factors'!AH$5</f>
        <v>0</v>
      </c>
      <c r="AL101" s="162">
        <f>Con5_UnescalatedConst!AO101*'I2 Escalation factors'!AI$5</f>
        <v>0</v>
      </c>
      <c r="AM101" s="162">
        <f>Con5_UnescalatedConst!AP101*'I2 Escalation factors'!AJ$5</f>
        <v>0</v>
      </c>
      <c r="AN101" s="162">
        <f>Con5_UnescalatedConst!AQ101*'I2 Escalation factors'!AK$5</f>
        <v>0</v>
      </c>
      <c r="AO101" s="162">
        <f>Con5_UnescalatedConst!AR101*'I2 Escalation factors'!AL$5</f>
        <v>0</v>
      </c>
      <c r="AP101" s="162">
        <f t="shared" si="2"/>
        <v>8797793.5346073806</v>
      </c>
      <c r="AQ101" s="162">
        <f t="shared" si="3"/>
        <v>8797793.5346073806</v>
      </c>
    </row>
    <row r="102" spans="1:43" ht="24.75" x14ac:dyDescent="0.25">
      <c r="A102" s="75" t="str">
        <f>'I3 Project list'!A102</f>
        <v>Drury</v>
      </c>
      <c r="B102" s="75" t="str">
        <f>'I3 Project list'!C102</f>
        <v>Drury_60b</v>
      </c>
      <c r="C102" s="75" t="str">
        <f>'I3 Project list'!B102</f>
        <v>60b</v>
      </c>
      <c r="D102" s="144" t="str">
        <f>'I3 Project list'!D102</f>
        <v>SH22 Intersection upgrade - Oira Rd (4 leg)</v>
      </c>
      <c r="E102" s="144" t="str">
        <f>'I3 Project list'!E102</f>
        <v>Ultimate intersection form</v>
      </c>
      <c r="F102" s="144">
        <f>Con5_UnescalatedConst!F102</f>
        <v>2036</v>
      </c>
      <c r="G102" s="144">
        <f>Con5_UnescalatedConst!H102</f>
        <v>2037</v>
      </c>
      <c r="H102" s="162">
        <f>Con5_UnescalatedConst!K102*'I2 Escalation factors'!E$5</f>
        <v>0</v>
      </c>
      <c r="I102" s="162">
        <f>Con5_UnescalatedConst!L102*'I2 Escalation factors'!F$5</f>
        <v>0</v>
      </c>
      <c r="J102" s="162">
        <f>Con5_UnescalatedConst!M102*'I2 Escalation factors'!G$5</f>
        <v>0</v>
      </c>
      <c r="K102" s="162">
        <f>Con5_UnescalatedConst!N102*'I2 Escalation factors'!H$5</f>
        <v>0</v>
      </c>
      <c r="L102" s="162">
        <f>Con5_UnescalatedConst!O102*'I2 Escalation factors'!I$5</f>
        <v>0</v>
      </c>
      <c r="M102" s="162">
        <f>Con5_UnescalatedConst!P102*'I2 Escalation factors'!J$5</f>
        <v>0</v>
      </c>
      <c r="N102" s="162">
        <f>Con5_UnescalatedConst!Q102*'I2 Escalation factors'!K$5</f>
        <v>0</v>
      </c>
      <c r="O102" s="162">
        <f>Con5_UnescalatedConst!R102*'I2 Escalation factors'!L$5</f>
        <v>0</v>
      </c>
      <c r="P102" s="162">
        <f>Con5_UnescalatedConst!S102*'I2 Escalation factors'!M$5</f>
        <v>0</v>
      </c>
      <c r="Q102" s="162">
        <f>Con5_UnescalatedConst!T102*'I2 Escalation factors'!N$5</f>
        <v>0</v>
      </c>
      <c r="R102" s="162">
        <f>Con5_UnescalatedConst!U102*'I2 Escalation factors'!O$5</f>
        <v>0</v>
      </c>
      <c r="S102" s="162">
        <f>Con5_UnescalatedConst!V102*'I2 Escalation factors'!P$5</f>
        <v>0</v>
      </c>
      <c r="T102" s="162">
        <f>Con5_UnescalatedConst!W102*'I2 Escalation factors'!Q$5</f>
        <v>0</v>
      </c>
      <c r="U102" s="162">
        <f>Con5_UnescalatedConst!X102*'I2 Escalation factors'!R$5</f>
        <v>0</v>
      </c>
      <c r="V102" s="162">
        <f>Con5_UnescalatedConst!Y102*'I2 Escalation factors'!S$5</f>
        <v>547979.09199309349</v>
      </c>
      <c r="W102" s="162">
        <f>Con5_UnescalatedConst!Z102*'I2 Escalation factors'!T$5</f>
        <v>5598303.8526447136</v>
      </c>
      <c r="X102" s="162">
        <f>Con5_UnescalatedConst!AA102*'I2 Escalation factors'!U$5</f>
        <v>0</v>
      </c>
      <c r="Y102" s="162">
        <f>Con5_UnescalatedConst!AB102*'I2 Escalation factors'!V$5</f>
        <v>0</v>
      </c>
      <c r="Z102" s="162">
        <f>Con5_UnescalatedConst!AC102*'I2 Escalation factors'!W$5</f>
        <v>0</v>
      </c>
      <c r="AA102" s="162">
        <f>Con5_UnescalatedConst!AD102*'I2 Escalation factors'!X$5</f>
        <v>0</v>
      </c>
      <c r="AB102" s="162">
        <f>Con5_UnescalatedConst!AE102*'I2 Escalation factors'!Y$5</f>
        <v>0</v>
      </c>
      <c r="AC102" s="162">
        <f>Con5_UnescalatedConst!AF102*'I2 Escalation factors'!Z$5</f>
        <v>0</v>
      </c>
      <c r="AD102" s="162">
        <f>Con5_UnescalatedConst!AG102*'I2 Escalation factors'!AA$5</f>
        <v>0</v>
      </c>
      <c r="AE102" s="162">
        <f>Con5_UnescalatedConst!AH102*'I2 Escalation factors'!AB$5</f>
        <v>0</v>
      </c>
      <c r="AF102" s="162">
        <f>Con5_UnescalatedConst!AI102*'I2 Escalation factors'!AC$5</f>
        <v>0</v>
      </c>
      <c r="AG102" s="162">
        <f>Con5_UnescalatedConst!AJ102*'I2 Escalation factors'!AD$5</f>
        <v>0</v>
      </c>
      <c r="AH102" s="162">
        <f>Con5_UnescalatedConst!AK102*'I2 Escalation factors'!AE$5</f>
        <v>0</v>
      </c>
      <c r="AI102" s="162">
        <f>Con5_UnescalatedConst!AL102*'I2 Escalation factors'!AF$5</f>
        <v>0</v>
      </c>
      <c r="AJ102" s="162">
        <f>Con5_UnescalatedConst!AM102*'I2 Escalation factors'!AG$5</f>
        <v>0</v>
      </c>
      <c r="AK102" s="162">
        <f>Con5_UnescalatedConst!AN102*'I2 Escalation factors'!AH$5</f>
        <v>0</v>
      </c>
      <c r="AL102" s="162">
        <f>Con5_UnescalatedConst!AO102*'I2 Escalation factors'!AI$5</f>
        <v>0</v>
      </c>
      <c r="AM102" s="162">
        <f>Con5_UnescalatedConst!AP102*'I2 Escalation factors'!AJ$5</f>
        <v>0</v>
      </c>
      <c r="AN102" s="162">
        <f>Con5_UnescalatedConst!AQ102*'I2 Escalation factors'!AK$5</f>
        <v>0</v>
      </c>
      <c r="AO102" s="162">
        <f>Con5_UnescalatedConst!AR102*'I2 Escalation factors'!AL$5</f>
        <v>0</v>
      </c>
      <c r="AP102" s="162">
        <f t="shared" si="2"/>
        <v>6146282.9446378071</v>
      </c>
      <c r="AQ102" s="162">
        <f t="shared" si="3"/>
        <v>6146282.9446378071</v>
      </c>
    </row>
    <row r="103" spans="1:43" ht="36.75" x14ac:dyDescent="0.25">
      <c r="A103" s="75" t="str">
        <f>'I3 Project list'!A103</f>
        <v>Drury</v>
      </c>
      <c r="B103" s="75" t="str">
        <f>'I3 Project list'!C103</f>
        <v>Drury_63</v>
      </c>
      <c r="C103" s="75">
        <f>'I3 Project list'!B103</f>
        <v>63</v>
      </c>
      <c r="D103" s="144" t="str">
        <f>'I3 Project list'!D103</f>
        <v>New collectors internal to Waipupuke PC61 (3 links )+ Intersections</v>
      </c>
      <c r="E103" s="144" t="str">
        <f>'I3 Project list'!E103</f>
        <v>2-lane urban - new collector with active mode on both sides + intersection improvements (TDM)</v>
      </c>
      <c r="F103" s="144">
        <f>Con5_UnescalatedConst!F103</f>
        <v>2025</v>
      </c>
      <c r="G103" s="144">
        <f>Con5_UnescalatedConst!H103</f>
        <v>2026</v>
      </c>
      <c r="H103" s="162">
        <f>Con5_UnescalatedConst!K103*'I2 Escalation factors'!E$5</f>
        <v>0</v>
      </c>
      <c r="I103" s="162">
        <f>Con5_UnescalatedConst!L103*'I2 Escalation factors'!F$5</f>
        <v>0</v>
      </c>
      <c r="J103" s="162">
        <f>Con5_UnescalatedConst!M103*'I2 Escalation factors'!G$5</f>
        <v>0</v>
      </c>
      <c r="K103" s="162">
        <f>Con5_UnescalatedConst!N103*'I2 Escalation factors'!H$5</f>
        <v>6639108.6688984549</v>
      </c>
      <c r="L103" s="162">
        <f>Con5_UnescalatedConst!O103*'I2 Escalation factors'!I$5</f>
        <v>67676842.33317928</v>
      </c>
      <c r="M103" s="162">
        <f>Con5_UnescalatedConst!P103*'I2 Escalation factors'!J$5</f>
        <v>0</v>
      </c>
      <c r="N103" s="162">
        <f>Con5_UnescalatedConst!Q103*'I2 Escalation factors'!K$5</f>
        <v>0</v>
      </c>
      <c r="O103" s="162">
        <f>Con5_UnescalatedConst!R103*'I2 Escalation factors'!L$5</f>
        <v>0</v>
      </c>
      <c r="P103" s="162">
        <f>Con5_UnescalatedConst!S103*'I2 Escalation factors'!M$5</f>
        <v>0</v>
      </c>
      <c r="Q103" s="162">
        <f>Con5_UnescalatedConst!T103*'I2 Escalation factors'!N$5</f>
        <v>0</v>
      </c>
      <c r="R103" s="162">
        <f>Con5_UnescalatedConst!U103*'I2 Escalation factors'!O$5</f>
        <v>0</v>
      </c>
      <c r="S103" s="162">
        <f>Con5_UnescalatedConst!V103*'I2 Escalation factors'!P$5</f>
        <v>0</v>
      </c>
      <c r="T103" s="162">
        <f>Con5_UnescalatedConst!W103*'I2 Escalation factors'!Q$5</f>
        <v>0</v>
      </c>
      <c r="U103" s="162">
        <f>Con5_UnescalatedConst!X103*'I2 Escalation factors'!R$5</f>
        <v>0</v>
      </c>
      <c r="V103" s="162">
        <f>Con5_UnescalatedConst!Y103*'I2 Escalation factors'!S$5</f>
        <v>0</v>
      </c>
      <c r="W103" s="162">
        <f>Con5_UnescalatedConst!Z103*'I2 Escalation factors'!T$5</f>
        <v>0</v>
      </c>
      <c r="X103" s="162">
        <f>Con5_UnescalatedConst!AA103*'I2 Escalation factors'!U$5</f>
        <v>0</v>
      </c>
      <c r="Y103" s="162">
        <f>Con5_UnescalatedConst!AB103*'I2 Escalation factors'!V$5</f>
        <v>0</v>
      </c>
      <c r="Z103" s="162">
        <f>Con5_UnescalatedConst!AC103*'I2 Escalation factors'!W$5</f>
        <v>0</v>
      </c>
      <c r="AA103" s="162">
        <f>Con5_UnescalatedConst!AD103*'I2 Escalation factors'!X$5</f>
        <v>0</v>
      </c>
      <c r="AB103" s="162">
        <f>Con5_UnescalatedConst!AE103*'I2 Escalation factors'!Y$5</f>
        <v>0</v>
      </c>
      <c r="AC103" s="162">
        <f>Con5_UnescalatedConst!AF103*'I2 Escalation factors'!Z$5</f>
        <v>0</v>
      </c>
      <c r="AD103" s="162">
        <f>Con5_UnescalatedConst!AG103*'I2 Escalation factors'!AA$5</f>
        <v>0</v>
      </c>
      <c r="AE103" s="162">
        <f>Con5_UnescalatedConst!AH103*'I2 Escalation factors'!AB$5</f>
        <v>0</v>
      </c>
      <c r="AF103" s="162">
        <f>Con5_UnescalatedConst!AI103*'I2 Escalation factors'!AC$5</f>
        <v>0</v>
      </c>
      <c r="AG103" s="162">
        <f>Con5_UnescalatedConst!AJ103*'I2 Escalation factors'!AD$5</f>
        <v>0</v>
      </c>
      <c r="AH103" s="162">
        <f>Con5_UnescalatedConst!AK103*'I2 Escalation factors'!AE$5</f>
        <v>0</v>
      </c>
      <c r="AI103" s="162">
        <f>Con5_UnescalatedConst!AL103*'I2 Escalation factors'!AF$5</f>
        <v>0</v>
      </c>
      <c r="AJ103" s="162">
        <f>Con5_UnescalatedConst!AM103*'I2 Escalation factors'!AG$5</f>
        <v>0</v>
      </c>
      <c r="AK103" s="162">
        <f>Con5_UnescalatedConst!AN103*'I2 Escalation factors'!AH$5</f>
        <v>0</v>
      </c>
      <c r="AL103" s="162">
        <f>Con5_UnescalatedConst!AO103*'I2 Escalation factors'!AI$5</f>
        <v>0</v>
      </c>
      <c r="AM103" s="162">
        <f>Con5_UnescalatedConst!AP103*'I2 Escalation factors'!AJ$5</f>
        <v>0</v>
      </c>
      <c r="AN103" s="162">
        <f>Con5_UnescalatedConst!AQ103*'I2 Escalation factors'!AK$5</f>
        <v>0</v>
      </c>
      <c r="AO103" s="162">
        <f>Con5_UnescalatedConst!AR103*'I2 Escalation factors'!AL$5</f>
        <v>0</v>
      </c>
      <c r="AP103" s="162">
        <f t="shared" si="2"/>
        <v>74315951.002077729</v>
      </c>
      <c r="AQ103" s="162">
        <f t="shared" si="3"/>
        <v>74315951.002077729</v>
      </c>
    </row>
    <row r="104" spans="1:43" ht="36.75" x14ac:dyDescent="0.25">
      <c r="A104" s="75" t="str">
        <f>'I3 Project list'!A104</f>
        <v>Drury</v>
      </c>
      <c r="B104" s="75" t="str">
        <f>'I3 Project list'!C104</f>
        <v>Drury_65a(i)</v>
      </c>
      <c r="C104" s="75" t="str">
        <f>'I3 Project list'!B104</f>
        <v>65a(i)</v>
      </c>
      <c r="D104" s="144" t="str">
        <f>'I3 Project list'!D104</f>
        <v>New Bremner Rd arterial from Auranga development to Jesmond Rd (excl bridge)</v>
      </c>
      <c r="E104" s="144" t="str">
        <f>'I3 Project list'!E104</f>
        <v>2-lane urban- new road layout with active modes on both sides (TDM)</v>
      </c>
      <c r="F104" s="144">
        <f>Con5_UnescalatedConst!F104</f>
        <v>2035</v>
      </c>
      <c r="G104" s="144">
        <f>Con5_UnescalatedConst!H104</f>
        <v>2036</v>
      </c>
      <c r="H104" s="162">
        <f>Con5_UnescalatedConst!K104*'I2 Escalation factors'!E$5</f>
        <v>0</v>
      </c>
      <c r="I104" s="162">
        <f>Con5_UnescalatedConst!L104*'I2 Escalation factors'!F$5</f>
        <v>0</v>
      </c>
      <c r="J104" s="162">
        <f>Con5_UnescalatedConst!M104*'I2 Escalation factors'!G$5</f>
        <v>0</v>
      </c>
      <c r="K104" s="162">
        <f>Con5_UnescalatedConst!N104*'I2 Escalation factors'!H$5</f>
        <v>0</v>
      </c>
      <c r="L104" s="162">
        <f>Con5_UnescalatedConst!O104*'I2 Escalation factors'!I$5</f>
        <v>0</v>
      </c>
      <c r="M104" s="162">
        <f>Con5_UnescalatedConst!P104*'I2 Escalation factors'!J$5</f>
        <v>0</v>
      </c>
      <c r="N104" s="162">
        <f>Con5_UnescalatedConst!Q104*'I2 Escalation factors'!K$5</f>
        <v>0</v>
      </c>
      <c r="O104" s="162">
        <f>Con5_UnescalatedConst!R104*'I2 Escalation factors'!L$5</f>
        <v>0</v>
      </c>
      <c r="P104" s="162">
        <f>Con5_UnescalatedConst!S104*'I2 Escalation factors'!M$5</f>
        <v>0</v>
      </c>
      <c r="Q104" s="162">
        <f>Con5_UnescalatedConst!T104*'I2 Escalation factors'!N$5</f>
        <v>0</v>
      </c>
      <c r="R104" s="162">
        <f>Con5_UnescalatedConst!U104*'I2 Escalation factors'!O$5</f>
        <v>0</v>
      </c>
      <c r="S104" s="162">
        <f>Con5_UnescalatedConst!V104*'I2 Escalation factors'!P$5</f>
        <v>0</v>
      </c>
      <c r="T104" s="162">
        <f>Con5_UnescalatedConst!W104*'I2 Escalation factors'!Q$5</f>
        <v>0</v>
      </c>
      <c r="U104" s="162">
        <f>Con5_UnescalatedConst!X104*'I2 Escalation factors'!R$5</f>
        <v>3150893.654468399</v>
      </c>
      <c r="V104" s="162">
        <f>Con5_UnescalatedConst!Y104*'I2 Escalation factors'!S$5</f>
        <v>32190388.908682194</v>
      </c>
      <c r="W104" s="162">
        <f>Con5_UnescalatedConst!Z104*'I2 Escalation factors'!T$5</f>
        <v>0</v>
      </c>
      <c r="X104" s="162">
        <f>Con5_UnescalatedConst!AA104*'I2 Escalation factors'!U$5</f>
        <v>0</v>
      </c>
      <c r="Y104" s="162">
        <f>Con5_UnescalatedConst!AB104*'I2 Escalation factors'!V$5</f>
        <v>0</v>
      </c>
      <c r="Z104" s="162">
        <f>Con5_UnescalatedConst!AC104*'I2 Escalation factors'!W$5</f>
        <v>0</v>
      </c>
      <c r="AA104" s="162">
        <f>Con5_UnescalatedConst!AD104*'I2 Escalation factors'!X$5</f>
        <v>0</v>
      </c>
      <c r="AB104" s="162">
        <f>Con5_UnescalatedConst!AE104*'I2 Escalation factors'!Y$5</f>
        <v>0</v>
      </c>
      <c r="AC104" s="162">
        <f>Con5_UnescalatedConst!AF104*'I2 Escalation factors'!Z$5</f>
        <v>0</v>
      </c>
      <c r="AD104" s="162">
        <f>Con5_UnescalatedConst!AG104*'I2 Escalation factors'!AA$5</f>
        <v>0</v>
      </c>
      <c r="AE104" s="162">
        <f>Con5_UnescalatedConst!AH104*'I2 Escalation factors'!AB$5</f>
        <v>0</v>
      </c>
      <c r="AF104" s="162">
        <f>Con5_UnescalatedConst!AI104*'I2 Escalation factors'!AC$5</f>
        <v>0</v>
      </c>
      <c r="AG104" s="162">
        <f>Con5_UnescalatedConst!AJ104*'I2 Escalation factors'!AD$5</f>
        <v>0</v>
      </c>
      <c r="AH104" s="162">
        <f>Con5_UnescalatedConst!AK104*'I2 Escalation factors'!AE$5</f>
        <v>0</v>
      </c>
      <c r="AI104" s="162">
        <f>Con5_UnescalatedConst!AL104*'I2 Escalation factors'!AF$5</f>
        <v>0</v>
      </c>
      <c r="AJ104" s="162">
        <f>Con5_UnescalatedConst!AM104*'I2 Escalation factors'!AG$5</f>
        <v>0</v>
      </c>
      <c r="AK104" s="162">
        <f>Con5_UnescalatedConst!AN104*'I2 Escalation factors'!AH$5</f>
        <v>0</v>
      </c>
      <c r="AL104" s="162">
        <f>Con5_UnescalatedConst!AO104*'I2 Escalation factors'!AI$5</f>
        <v>0</v>
      </c>
      <c r="AM104" s="162">
        <f>Con5_UnescalatedConst!AP104*'I2 Escalation factors'!AJ$5</f>
        <v>0</v>
      </c>
      <c r="AN104" s="162">
        <f>Con5_UnescalatedConst!AQ104*'I2 Escalation factors'!AK$5</f>
        <v>0</v>
      </c>
      <c r="AO104" s="162">
        <f>Con5_UnescalatedConst!AR104*'I2 Escalation factors'!AL$5</f>
        <v>0</v>
      </c>
      <c r="AP104" s="162">
        <f t="shared" si="2"/>
        <v>35341282.563150592</v>
      </c>
      <c r="AQ104" s="162">
        <f t="shared" si="3"/>
        <v>35341282.563150592</v>
      </c>
    </row>
    <row r="105" spans="1:43" ht="36.75" x14ac:dyDescent="0.25">
      <c r="A105" s="75" t="str">
        <f>'I3 Project list'!A105</f>
        <v>Drury</v>
      </c>
      <c r="B105" s="75" t="str">
        <f>'I3 Project list'!C105</f>
        <v>Drury_65a(ii)</v>
      </c>
      <c r="C105" s="75" t="str">
        <f>'I3 Project list'!B105</f>
        <v>65a(ii)</v>
      </c>
      <c r="D105" s="144" t="str">
        <f>'I3 Project list'!D105</f>
        <v>New Bremner Rd arterial from Auranga development to Jesmond Rd (bridge only)</v>
      </c>
      <c r="E105" s="144" t="str">
        <f>'I3 Project list'!E105</f>
        <v>2-lane urban- new road layout with active modes on both sides (TDM)</v>
      </c>
      <c r="F105" s="144">
        <f>Con5_UnescalatedConst!F105</f>
        <v>2035</v>
      </c>
      <c r="G105" s="144">
        <f>Con5_UnescalatedConst!H105</f>
        <v>2036</v>
      </c>
      <c r="H105" s="162">
        <f>Con5_UnescalatedConst!K105*'I2 Escalation factors'!E$5</f>
        <v>0</v>
      </c>
      <c r="I105" s="162">
        <f>Con5_UnescalatedConst!L105*'I2 Escalation factors'!F$5</f>
        <v>0</v>
      </c>
      <c r="J105" s="162">
        <f>Con5_UnescalatedConst!M105*'I2 Escalation factors'!G$5</f>
        <v>0</v>
      </c>
      <c r="K105" s="162">
        <f>Con5_UnescalatedConst!N105*'I2 Escalation factors'!H$5</f>
        <v>0</v>
      </c>
      <c r="L105" s="162">
        <f>Con5_UnescalatedConst!O105*'I2 Escalation factors'!I$5</f>
        <v>0</v>
      </c>
      <c r="M105" s="162">
        <f>Con5_UnescalatedConst!P105*'I2 Escalation factors'!J$5</f>
        <v>0</v>
      </c>
      <c r="N105" s="162">
        <f>Con5_UnescalatedConst!Q105*'I2 Escalation factors'!K$5</f>
        <v>0</v>
      </c>
      <c r="O105" s="162">
        <f>Con5_UnescalatedConst!R105*'I2 Escalation factors'!L$5</f>
        <v>0</v>
      </c>
      <c r="P105" s="162">
        <f>Con5_UnescalatedConst!S105*'I2 Escalation factors'!M$5</f>
        <v>0</v>
      </c>
      <c r="Q105" s="162">
        <f>Con5_UnescalatedConst!T105*'I2 Escalation factors'!N$5</f>
        <v>0</v>
      </c>
      <c r="R105" s="162">
        <f>Con5_UnescalatedConst!U105*'I2 Escalation factors'!O$5</f>
        <v>0</v>
      </c>
      <c r="S105" s="162">
        <f>Con5_UnescalatedConst!V105*'I2 Escalation factors'!P$5</f>
        <v>0</v>
      </c>
      <c r="T105" s="162">
        <f>Con5_UnescalatedConst!W105*'I2 Escalation factors'!Q$5</f>
        <v>0</v>
      </c>
      <c r="U105" s="162">
        <f>Con5_UnescalatedConst!X105*'I2 Escalation factors'!R$5</f>
        <v>932659.9159946657</v>
      </c>
      <c r="V105" s="162">
        <f>Con5_UnescalatedConst!Y105*'I2 Escalation factors'!S$5</f>
        <v>9528308.0635967739</v>
      </c>
      <c r="W105" s="162">
        <f>Con5_UnescalatedConst!Z105*'I2 Escalation factors'!T$5</f>
        <v>0</v>
      </c>
      <c r="X105" s="162">
        <f>Con5_UnescalatedConst!AA105*'I2 Escalation factors'!U$5</f>
        <v>0</v>
      </c>
      <c r="Y105" s="162">
        <f>Con5_UnescalatedConst!AB105*'I2 Escalation factors'!V$5</f>
        <v>0</v>
      </c>
      <c r="Z105" s="162">
        <f>Con5_UnescalatedConst!AC105*'I2 Escalation factors'!W$5</f>
        <v>0</v>
      </c>
      <c r="AA105" s="162">
        <f>Con5_UnescalatedConst!AD105*'I2 Escalation factors'!X$5</f>
        <v>0</v>
      </c>
      <c r="AB105" s="162">
        <f>Con5_UnescalatedConst!AE105*'I2 Escalation factors'!Y$5</f>
        <v>0</v>
      </c>
      <c r="AC105" s="162">
        <f>Con5_UnescalatedConst!AF105*'I2 Escalation factors'!Z$5</f>
        <v>0</v>
      </c>
      <c r="AD105" s="162">
        <f>Con5_UnescalatedConst!AG105*'I2 Escalation factors'!AA$5</f>
        <v>0</v>
      </c>
      <c r="AE105" s="162">
        <f>Con5_UnescalatedConst!AH105*'I2 Escalation factors'!AB$5</f>
        <v>0</v>
      </c>
      <c r="AF105" s="162">
        <f>Con5_UnescalatedConst!AI105*'I2 Escalation factors'!AC$5</f>
        <v>0</v>
      </c>
      <c r="AG105" s="162">
        <f>Con5_UnescalatedConst!AJ105*'I2 Escalation factors'!AD$5</f>
        <v>0</v>
      </c>
      <c r="AH105" s="162">
        <f>Con5_UnescalatedConst!AK105*'I2 Escalation factors'!AE$5</f>
        <v>0</v>
      </c>
      <c r="AI105" s="162">
        <f>Con5_UnescalatedConst!AL105*'I2 Escalation factors'!AF$5</f>
        <v>0</v>
      </c>
      <c r="AJ105" s="162">
        <f>Con5_UnescalatedConst!AM105*'I2 Escalation factors'!AG$5</f>
        <v>0</v>
      </c>
      <c r="AK105" s="162">
        <f>Con5_UnescalatedConst!AN105*'I2 Escalation factors'!AH$5</f>
        <v>0</v>
      </c>
      <c r="AL105" s="162">
        <f>Con5_UnescalatedConst!AO105*'I2 Escalation factors'!AI$5</f>
        <v>0</v>
      </c>
      <c r="AM105" s="162">
        <f>Con5_UnescalatedConst!AP105*'I2 Escalation factors'!AJ$5</f>
        <v>0</v>
      </c>
      <c r="AN105" s="162">
        <f>Con5_UnescalatedConst!AQ105*'I2 Escalation factors'!AK$5</f>
        <v>0</v>
      </c>
      <c r="AO105" s="162">
        <f>Con5_UnescalatedConst!AR105*'I2 Escalation factors'!AL$5</f>
        <v>0</v>
      </c>
      <c r="AP105" s="162">
        <f t="shared" si="2"/>
        <v>10460967.97959144</v>
      </c>
      <c r="AQ105" s="162">
        <f t="shared" si="3"/>
        <v>10460967.97959144</v>
      </c>
    </row>
    <row r="106" spans="1:43" ht="36.75" x14ac:dyDescent="0.25">
      <c r="A106" s="75" t="str">
        <f>'I3 Project list'!A106</f>
        <v>Drury</v>
      </c>
      <c r="B106" s="75" t="str">
        <f>'I3 Project list'!C106</f>
        <v>Drury_65b(i)</v>
      </c>
      <c r="C106" s="75" t="str">
        <f>'I3 Project list'!B106</f>
        <v>65b(i)</v>
      </c>
      <c r="D106" s="144" t="str">
        <f>'I3 Project list'!D106</f>
        <v>New Bremner Rd arterial from Auranga development to Jesmond Rd (excl bridge)</v>
      </c>
      <c r="E106" s="144" t="str">
        <f>'I3 Project list'!E106</f>
        <v>4-lane urban- upgrade 2-lane urban to 4-lane with active modes on both sides, (TDM)</v>
      </c>
      <c r="F106" s="144">
        <f>Con5_UnescalatedConst!F106</f>
        <v>2046</v>
      </c>
      <c r="G106" s="144">
        <f>Con5_UnescalatedConst!H106</f>
        <v>2047</v>
      </c>
      <c r="H106" s="162">
        <f>Con5_UnescalatedConst!K106*'I2 Escalation factors'!E$5</f>
        <v>0</v>
      </c>
      <c r="I106" s="162">
        <f>Con5_UnescalatedConst!L106*'I2 Escalation factors'!F$5</f>
        <v>0</v>
      </c>
      <c r="J106" s="162">
        <f>Con5_UnescalatedConst!M106*'I2 Escalation factors'!G$5</f>
        <v>0</v>
      </c>
      <c r="K106" s="162">
        <f>Con5_UnescalatedConst!N106*'I2 Escalation factors'!H$5</f>
        <v>0</v>
      </c>
      <c r="L106" s="162">
        <f>Con5_UnescalatedConst!O106*'I2 Escalation factors'!I$5</f>
        <v>0</v>
      </c>
      <c r="M106" s="162">
        <f>Con5_UnescalatedConst!P106*'I2 Escalation factors'!J$5</f>
        <v>0</v>
      </c>
      <c r="N106" s="162">
        <f>Con5_UnescalatedConst!Q106*'I2 Escalation factors'!K$5</f>
        <v>0</v>
      </c>
      <c r="O106" s="162">
        <f>Con5_UnescalatedConst!R106*'I2 Escalation factors'!L$5</f>
        <v>0</v>
      </c>
      <c r="P106" s="162">
        <f>Con5_UnescalatedConst!S106*'I2 Escalation factors'!M$5</f>
        <v>0</v>
      </c>
      <c r="Q106" s="162">
        <f>Con5_UnescalatedConst!T106*'I2 Escalation factors'!N$5</f>
        <v>0</v>
      </c>
      <c r="R106" s="162">
        <f>Con5_UnescalatedConst!U106*'I2 Escalation factors'!O$5</f>
        <v>0</v>
      </c>
      <c r="S106" s="162">
        <f>Con5_UnescalatedConst!V106*'I2 Escalation factors'!P$5</f>
        <v>0</v>
      </c>
      <c r="T106" s="162">
        <f>Con5_UnescalatedConst!W106*'I2 Escalation factors'!Q$5</f>
        <v>0</v>
      </c>
      <c r="U106" s="162">
        <f>Con5_UnescalatedConst!X106*'I2 Escalation factors'!R$5</f>
        <v>0</v>
      </c>
      <c r="V106" s="162">
        <f>Con5_UnescalatedConst!Y106*'I2 Escalation factors'!S$5</f>
        <v>0</v>
      </c>
      <c r="W106" s="162">
        <f>Con5_UnescalatedConst!Z106*'I2 Escalation factors'!T$5</f>
        <v>0</v>
      </c>
      <c r="X106" s="162">
        <f>Con5_UnescalatedConst!AA106*'I2 Escalation factors'!U$5</f>
        <v>0</v>
      </c>
      <c r="Y106" s="162">
        <f>Con5_UnescalatedConst!AB106*'I2 Escalation factors'!V$5</f>
        <v>0</v>
      </c>
      <c r="Z106" s="162">
        <f>Con5_UnescalatedConst!AC106*'I2 Escalation factors'!W$5</f>
        <v>0</v>
      </c>
      <c r="AA106" s="162">
        <f>Con5_UnescalatedConst!AD106*'I2 Escalation factors'!X$5</f>
        <v>0</v>
      </c>
      <c r="AB106" s="162">
        <f>Con5_UnescalatedConst!AE106*'I2 Escalation factors'!Y$5</f>
        <v>0</v>
      </c>
      <c r="AC106" s="162">
        <f>Con5_UnescalatedConst!AF106*'I2 Escalation factors'!Z$5</f>
        <v>0</v>
      </c>
      <c r="AD106" s="162">
        <f>Con5_UnescalatedConst!AG106*'I2 Escalation factors'!AA$5</f>
        <v>0</v>
      </c>
      <c r="AE106" s="162">
        <f>Con5_UnescalatedConst!AH106*'I2 Escalation factors'!AB$5</f>
        <v>0</v>
      </c>
      <c r="AF106" s="162">
        <f>Con5_UnescalatedConst!AI106*'I2 Escalation factors'!AC$5</f>
        <v>1933410.1276939632</v>
      </c>
      <c r="AG106" s="162">
        <f>Con5_UnescalatedConst!AJ106*'I2 Escalation factors'!AD$5</f>
        <v>19752245.158192713</v>
      </c>
      <c r="AH106" s="162">
        <f>Con5_UnescalatedConst!AK106*'I2 Escalation factors'!AE$5</f>
        <v>0</v>
      </c>
      <c r="AI106" s="162">
        <f>Con5_UnescalatedConst!AL106*'I2 Escalation factors'!AF$5</f>
        <v>0</v>
      </c>
      <c r="AJ106" s="162">
        <f>Con5_UnescalatedConst!AM106*'I2 Escalation factors'!AG$5</f>
        <v>0</v>
      </c>
      <c r="AK106" s="162">
        <f>Con5_UnescalatedConst!AN106*'I2 Escalation factors'!AH$5</f>
        <v>0</v>
      </c>
      <c r="AL106" s="162">
        <f>Con5_UnescalatedConst!AO106*'I2 Escalation factors'!AI$5</f>
        <v>0</v>
      </c>
      <c r="AM106" s="162">
        <f>Con5_UnescalatedConst!AP106*'I2 Escalation factors'!AJ$5</f>
        <v>0</v>
      </c>
      <c r="AN106" s="162">
        <f>Con5_UnescalatedConst!AQ106*'I2 Escalation factors'!AK$5</f>
        <v>0</v>
      </c>
      <c r="AO106" s="162">
        <f>Con5_UnescalatedConst!AR106*'I2 Escalation factors'!AL$5</f>
        <v>0</v>
      </c>
      <c r="AP106" s="162">
        <f t="shared" si="2"/>
        <v>21685655.285886675</v>
      </c>
      <c r="AQ106" s="162">
        <f t="shared" si="3"/>
        <v>21685655.285886675</v>
      </c>
    </row>
    <row r="107" spans="1:43" ht="36.75" x14ac:dyDescent="0.25">
      <c r="A107" s="75" t="str">
        <f>'I3 Project list'!A107</f>
        <v>Drury</v>
      </c>
      <c r="B107" s="75" t="str">
        <f>'I3 Project list'!C107</f>
        <v>Drury_65b(ii)</v>
      </c>
      <c r="C107" s="75" t="str">
        <f>'I3 Project list'!B107</f>
        <v>65b(ii)</v>
      </c>
      <c r="D107" s="144" t="str">
        <f>'I3 Project list'!D107</f>
        <v>New Bremner Rd arterial from Auranga development to Jesmond Rd (bridge widening)</v>
      </c>
      <c r="E107" s="144" t="str">
        <f>'I3 Project list'!E107</f>
        <v>4-lane urban- upgrade 2-lane urban to 4-lane with active modes on both sides, (TDM)</v>
      </c>
      <c r="F107" s="144">
        <f>Con5_UnescalatedConst!F107</f>
        <v>2046</v>
      </c>
      <c r="G107" s="144">
        <f>Con5_UnescalatedConst!H107</f>
        <v>2047</v>
      </c>
      <c r="H107" s="162">
        <f>Con5_UnescalatedConst!K107*'I2 Escalation factors'!E$5</f>
        <v>0</v>
      </c>
      <c r="I107" s="162">
        <f>Con5_UnescalatedConst!L107*'I2 Escalation factors'!F$5</f>
        <v>0</v>
      </c>
      <c r="J107" s="162">
        <f>Con5_UnescalatedConst!M107*'I2 Escalation factors'!G$5</f>
        <v>0</v>
      </c>
      <c r="K107" s="162">
        <f>Con5_UnescalatedConst!N107*'I2 Escalation factors'!H$5</f>
        <v>0</v>
      </c>
      <c r="L107" s="162">
        <f>Con5_UnescalatedConst!O107*'I2 Escalation factors'!I$5</f>
        <v>0</v>
      </c>
      <c r="M107" s="162">
        <f>Con5_UnescalatedConst!P107*'I2 Escalation factors'!J$5</f>
        <v>0</v>
      </c>
      <c r="N107" s="162">
        <f>Con5_UnescalatedConst!Q107*'I2 Escalation factors'!K$5</f>
        <v>0</v>
      </c>
      <c r="O107" s="162">
        <f>Con5_UnescalatedConst!R107*'I2 Escalation factors'!L$5</f>
        <v>0</v>
      </c>
      <c r="P107" s="162">
        <f>Con5_UnescalatedConst!S107*'I2 Escalation factors'!M$5</f>
        <v>0</v>
      </c>
      <c r="Q107" s="162">
        <f>Con5_UnescalatedConst!T107*'I2 Escalation factors'!N$5</f>
        <v>0</v>
      </c>
      <c r="R107" s="162">
        <f>Con5_UnescalatedConst!U107*'I2 Escalation factors'!O$5</f>
        <v>0</v>
      </c>
      <c r="S107" s="162">
        <f>Con5_UnescalatedConst!V107*'I2 Escalation factors'!P$5</f>
        <v>0</v>
      </c>
      <c r="T107" s="162">
        <f>Con5_UnescalatedConst!W107*'I2 Escalation factors'!Q$5</f>
        <v>0</v>
      </c>
      <c r="U107" s="162">
        <f>Con5_UnescalatedConst!X107*'I2 Escalation factors'!R$5</f>
        <v>0</v>
      </c>
      <c r="V107" s="162">
        <f>Con5_UnescalatedConst!Y107*'I2 Escalation factors'!S$5</f>
        <v>0</v>
      </c>
      <c r="W107" s="162">
        <f>Con5_UnescalatedConst!Z107*'I2 Escalation factors'!T$5</f>
        <v>0</v>
      </c>
      <c r="X107" s="162">
        <f>Con5_UnescalatedConst!AA107*'I2 Escalation factors'!U$5</f>
        <v>0</v>
      </c>
      <c r="Y107" s="162">
        <f>Con5_UnescalatedConst!AB107*'I2 Escalation factors'!V$5</f>
        <v>0</v>
      </c>
      <c r="Z107" s="162">
        <f>Con5_UnescalatedConst!AC107*'I2 Escalation factors'!W$5</f>
        <v>0</v>
      </c>
      <c r="AA107" s="162">
        <f>Con5_UnescalatedConst!AD107*'I2 Escalation factors'!X$5</f>
        <v>0</v>
      </c>
      <c r="AB107" s="162">
        <f>Con5_UnescalatedConst!AE107*'I2 Escalation factors'!Y$5</f>
        <v>0</v>
      </c>
      <c r="AC107" s="162">
        <f>Con5_UnescalatedConst!AF107*'I2 Escalation factors'!Z$5</f>
        <v>0</v>
      </c>
      <c r="AD107" s="162">
        <f>Con5_UnescalatedConst!AG107*'I2 Escalation factors'!AA$5</f>
        <v>0</v>
      </c>
      <c r="AE107" s="162">
        <f>Con5_UnescalatedConst!AH107*'I2 Escalation factors'!AB$5</f>
        <v>0</v>
      </c>
      <c r="AF107" s="162">
        <f>Con5_UnescalatedConst!AI107*'I2 Escalation factors'!AC$5</f>
        <v>481865.29336372612</v>
      </c>
      <c r="AG107" s="162">
        <f>Con5_UnescalatedConst!AJ107*'I2 Escalation factors'!AD$5</f>
        <v>4922867.2548111062</v>
      </c>
      <c r="AH107" s="162">
        <f>Con5_UnescalatedConst!AK107*'I2 Escalation factors'!AE$5</f>
        <v>0</v>
      </c>
      <c r="AI107" s="162">
        <f>Con5_UnescalatedConst!AL107*'I2 Escalation factors'!AF$5</f>
        <v>0</v>
      </c>
      <c r="AJ107" s="162">
        <f>Con5_UnescalatedConst!AM107*'I2 Escalation factors'!AG$5</f>
        <v>0</v>
      </c>
      <c r="AK107" s="162">
        <f>Con5_UnescalatedConst!AN107*'I2 Escalation factors'!AH$5</f>
        <v>0</v>
      </c>
      <c r="AL107" s="162">
        <f>Con5_UnescalatedConst!AO107*'I2 Escalation factors'!AI$5</f>
        <v>0</v>
      </c>
      <c r="AM107" s="162">
        <f>Con5_UnescalatedConst!AP107*'I2 Escalation factors'!AJ$5</f>
        <v>0</v>
      </c>
      <c r="AN107" s="162">
        <f>Con5_UnescalatedConst!AQ107*'I2 Escalation factors'!AK$5</f>
        <v>0</v>
      </c>
      <c r="AO107" s="162">
        <f>Con5_UnescalatedConst!AR107*'I2 Escalation factors'!AL$5</f>
        <v>0</v>
      </c>
      <c r="AP107" s="162">
        <f t="shared" si="2"/>
        <v>5404732.548174832</v>
      </c>
      <c r="AQ107" s="162">
        <f t="shared" si="3"/>
        <v>5404732.548174832</v>
      </c>
    </row>
    <row r="108" spans="1:43" ht="36.75" x14ac:dyDescent="0.25">
      <c r="A108" s="75" t="str">
        <f>'I3 Project list'!A108</f>
        <v>Drury</v>
      </c>
      <c r="B108" s="75" t="str">
        <f>'I3 Project list'!C108</f>
        <v>Drury_66</v>
      </c>
      <c r="C108" s="75">
        <f>'I3 Project list'!B108</f>
        <v>66</v>
      </c>
      <c r="D108" s="144" t="str">
        <f>'I3 Project list'!D108</f>
        <v xml:space="preserve">SH22 improvements - west of SH1 interchange  to GSR </v>
      </c>
      <c r="E108" s="144" t="str">
        <f>'I3 Project list'!E108</f>
        <v>4-lane urban- upgrade 2-lane urban to 4-lane with active modes on both sides, (TDM)</v>
      </c>
      <c r="F108" s="144">
        <f>Con5_UnescalatedConst!F108</f>
        <v>2031</v>
      </c>
      <c r="G108" s="144">
        <f>Con5_UnescalatedConst!H108</f>
        <v>2032</v>
      </c>
      <c r="H108" s="162">
        <f>Con5_UnescalatedConst!K108*'I2 Escalation factors'!E$5</f>
        <v>0</v>
      </c>
      <c r="I108" s="162">
        <f>Con5_UnescalatedConst!L108*'I2 Escalation factors'!F$5</f>
        <v>0</v>
      </c>
      <c r="J108" s="162">
        <f>Con5_UnescalatedConst!M108*'I2 Escalation factors'!G$5</f>
        <v>0</v>
      </c>
      <c r="K108" s="162">
        <f>Con5_UnescalatedConst!N108*'I2 Escalation factors'!H$5</f>
        <v>0</v>
      </c>
      <c r="L108" s="162">
        <f>Con5_UnescalatedConst!O108*'I2 Escalation factors'!I$5</f>
        <v>0</v>
      </c>
      <c r="M108" s="162">
        <f>Con5_UnescalatedConst!P108*'I2 Escalation factors'!J$5</f>
        <v>0</v>
      </c>
      <c r="N108" s="162">
        <f>Con5_UnescalatedConst!Q108*'I2 Escalation factors'!K$5</f>
        <v>0</v>
      </c>
      <c r="O108" s="162">
        <f>Con5_UnescalatedConst!R108*'I2 Escalation factors'!L$5</f>
        <v>0</v>
      </c>
      <c r="P108" s="162">
        <f>Con5_UnescalatedConst!S108*'I2 Escalation factors'!M$5</f>
        <v>0</v>
      </c>
      <c r="Q108" s="162">
        <f>Con5_UnescalatedConst!T108*'I2 Escalation factors'!N$5</f>
        <v>5078801.1025946895</v>
      </c>
      <c r="R108" s="162">
        <f>Con5_UnescalatedConst!U108*'I2 Escalation factors'!O$5</f>
        <v>51886417.191680774</v>
      </c>
      <c r="S108" s="162">
        <f>Con5_UnescalatedConst!V108*'I2 Escalation factors'!P$5</f>
        <v>0</v>
      </c>
      <c r="T108" s="162">
        <f>Con5_UnescalatedConst!W108*'I2 Escalation factors'!Q$5</f>
        <v>0</v>
      </c>
      <c r="U108" s="162">
        <f>Con5_UnescalatedConst!X108*'I2 Escalation factors'!R$5</f>
        <v>0</v>
      </c>
      <c r="V108" s="162">
        <f>Con5_UnescalatedConst!Y108*'I2 Escalation factors'!S$5</f>
        <v>0</v>
      </c>
      <c r="W108" s="162">
        <f>Con5_UnescalatedConst!Z108*'I2 Escalation factors'!T$5</f>
        <v>0</v>
      </c>
      <c r="X108" s="162">
        <f>Con5_UnescalatedConst!AA108*'I2 Escalation factors'!U$5</f>
        <v>0</v>
      </c>
      <c r="Y108" s="162">
        <f>Con5_UnescalatedConst!AB108*'I2 Escalation factors'!V$5</f>
        <v>0</v>
      </c>
      <c r="Z108" s="162">
        <f>Con5_UnescalatedConst!AC108*'I2 Escalation factors'!W$5</f>
        <v>0</v>
      </c>
      <c r="AA108" s="162">
        <f>Con5_UnescalatedConst!AD108*'I2 Escalation factors'!X$5</f>
        <v>0</v>
      </c>
      <c r="AB108" s="162">
        <f>Con5_UnescalatedConst!AE108*'I2 Escalation factors'!Y$5</f>
        <v>0</v>
      </c>
      <c r="AC108" s="162">
        <f>Con5_UnescalatedConst!AF108*'I2 Escalation factors'!Z$5</f>
        <v>0</v>
      </c>
      <c r="AD108" s="162">
        <f>Con5_UnescalatedConst!AG108*'I2 Escalation factors'!AA$5</f>
        <v>0</v>
      </c>
      <c r="AE108" s="162">
        <f>Con5_UnescalatedConst!AH108*'I2 Escalation factors'!AB$5</f>
        <v>0</v>
      </c>
      <c r="AF108" s="162">
        <f>Con5_UnescalatedConst!AI108*'I2 Escalation factors'!AC$5</f>
        <v>0</v>
      </c>
      <c r="AG108" s="162">
        <f>Con5_UnescalatedConst!AJ108*'I2 Escalation factors'!AD$5</f>
        <v>0</v>
      </c>
      <c r="AH108" s="162">
        <f>Con5_UnescalatedConst!AK108*'I2 Escalation factors'!AE$5</f>
        <v>0</v>
      </c>
      <c r="AI108" s="162">
        <f>Con5_UnescalatedConst!AL108*'I2 Escalation factors'!AF$5</f>
        <v>0</v>
      </c>
      <c r="AJ108" s="162">
        <f>Con5_UnescalatedConst!AM108*'I2 Escalation factors'!AG$5</f>
        <v>0</v>
      </c>
      <c r="AK108" s="162">
        <f>Con5_UnescalatedConst!AN108*'I2 Escalation factors'!AH$5</f>
        <v>0</v>
      </c>
      <c r="AL108" s="162">
        <f>Con5_UnescalatedConst!AO108*'I2 Escalation factors'!AI$5</f>
        <v>0</v>
      </c>
      <c r="AM108" s="162">
        <f>Con5_UnescalatedConst!AP108*'I2 Escalation factors'!AJ$5</f>
        <v>0</v>
      </c>
      <c r="AN108" s="162">
        <f>Con5_UnescalatedConst!AQ108*'I2 Escalation factors'!AK$5</f>
        <v>0</v>
      </c>
      <c r="AO108" s="162">
        <f>Con5_UnescalatedConst!AR108*'I2 Escalation factors'!AL$5</f>
        <v>0</v>
      </c>
      <c r="AP108" s="162">
        <f t="shared" si="2"/>
        <v>56965218.294275463</v>
      </c>
      <c r="AQ108" s="162">
        <f t="shared" si="3"/>
        <v>56965218.294275463</v>
      </c>
    </row>
    <row r="109" spans="1:43" ht="24.75" x14ac:dyDescent="0.25">
      <c r="A109" s="75" t="str">
        <f>'I3 Project list'!A109</f>
        <v>Drury</v>
      </c>
      <c r="B109" s="75" t="str">
        <f>'I3 Project list'!C109</f>
        <v>Drury_67</v>
      </c>
      <c r="C109" s="75">
        <f>'I3 Project list'!B109</f>
        <v>67</v>
      </c>
      <c r="D109" s="144" t="str">
        <f>'I3 Project list'!D109</f>
        <v>Active Mode Corridor Drury Central to GSR</v>
      </c>
      <c r="E109" s="144">
        <f>'I3 Project list'!E109</f>
        <v>0</v>
      </c>
      <c r="F109" s="144">
        <f>Con5_UnescalatedConst!F109</f>
        <v>2036</v>
      </c>
      <c r="G109" s="144">
        <f>Con5_UnescalatedConst!H109</f>
        <v>2037</v>
      </c>
      <c r="H109" s="162">
        <f>Con5_UnescalatedConst!K109*'I2 Escalation factors'!E$5</f>
        <v>0</v>
      </c>
      <c r="I109" s="162">
        <f>Con5_UnescalatedConst!L109*'I2 Escalation factors'!F$5</f>
        <v>0</v>
      </c>
      <c r="J109" s="162">
        <f>Con5_UnescalatedConst!M109*'I2 Escalation factors'!G$5</f>
        <v>0</v>
      </c>
      <c r="K109" s="162">
        <f>Con5_UnescalatedConst!N109*'I2 Escalation factors'!H$5</f>
        <v>0</v>
      </c>
      <c r="L109" s="162">
        <f>Con5_UnescalatedConst!O109*'I2 Escalation factors'!I$5</f>
        <v>0</v>
      </c>
      <c r="M109" s="162">
        <f>Con5_UnescalatedConst!P109*'I2 Escalation factors'!J$5</f>
        <v>0</v>
      </c>
      <c r="N109" s="162">
        <f>Con5_UnescalatedConst!Q109*'I2 Escalation factors'!K$5</f>
        <v>0</v>
      </c>
      <c r="O109" s="162">
        <f>Con5_UnescalatedConst!R109*'I2 Escalation factors'!L$5</f>
        <v>0</v>
      </c>
      <c r="P109" s="162">
        <f>Con5_UnescalatedConst!S109*'I2 Escalation factors'!M$5</f>
        <v>0</v>
      </c>
      <c r="Q109" s="162">
        <f>Con5_UnescalatedConst!T109*'I2 Escalation factors'!N$5</f>
        <v>0</v>
      </c>
      <c r="R109" s="162">
        <f>Con5_UnescalatedConst!U109*'I2 Escalation factors'!O$5</f>
        <v>0</v>
      </c>
      <c r="S109" s="162">
        <f>Con5_UnescalatedConst!V109*'I2 Escalation factors'!P$5</f>
        <v>0</v>
      </c>
      <c r="T109" s="162">
        <f>Con5_UnescalatedConst!W109*'I2 Escalation factors'!Q$5</f>
        <v>0</v>
      </c>
      <c r="U109" s="162">
        <f>Con5_UnescalatedConst!X109*'I2 Escalation factors'!R$5</f>
        <v>0</v>
      </c>
      <c r="V109" s="162">
        <f>Con5_UnescalatedConst!Y109*'I2 Escalation factors'!S$5</f>
        <v>4874848.2150538536</v>
      </c>
      <c r="W109" s="162">
        <f>Con5_UnescalatedConst!Z109*'I2 Escalation factors'!T$5</f>
        <v>49802778.869048819</v>
      </c>
      <c r="X109" s="162">
        <f>Con5_UnescalatedConst!AA109*'I2 Escalation factors'!U$5</f>
        <v>0</v>
      </c>
      <c r="Y109" s="162">
        <f>Con5_UnescalatedConst!AB109*'I2 Escalation factors'!V$5</f>
        <v>0</v>
      </c>
      <c r="Z109" s="162">
        <f>Con5_UnescalatedConst!AC109*'I2 Escalation factors'!W$5</f>
        <v>0</v>
      </c>
      <c r="AA109" s="162">
        <f>Con5_UnescalatedConst!AD109*'I2 Escalation factors'!X$5</f>
        <v>0</v>
      </c>
      <c r="AB109" s="162">
        <f>Con5_UnescalatedConst!AE109*'I2 Escalation factors'!Y$5</f>
        <v>0</v>
      </c>
      <c r="AC109" s="162">
        <f>Con5_UnescalatedConst!AF109*'I2 Escalation factors'!Z$5</f>
        <v>0</v>
      </c>
      <c r="AD109" s="162">
        <f>Con5_UnescalatedConst!AG109*'I2 Escalation factors'!AA$5</f>
        <v>0</v>
      </c>
      <c r="AE109" s="162">
        <f>Con5_UnescalatedConst!AH109*'I2 Escalation factors'!AB$5</f>
        <v>0</v>
      </c>
      <c r="AF109" s="162">
        <f>Con5_UnescalatedConst!AI109*'I2 Escalation factors'!AC$5</f>
        <v>0</v>
      </c>
      <c r="AG109" s="162">
        <f>Con5_UnescalatedConst!AJ109*'I2 Escalation factors'!AD$5</f>
        <v>0</v>
      </c>
      <c r="AH109" s="162">
        <f>Con5_UnescalatedConst!AK109*'I2 Escalation factors'!AE$5</f>
        <v>0</v>
      </c>
      <c r="AI109" s="162">
        <f>Con5_UnescalatedConst!AL109*'I2 Escalation factors'!AF$5</f>
        <v>0</v>
      </c>
      <c r="AJ109" s="162">
        <f>Con5_UnescalatedConst!AM109*'I2 Escalation factors'!AG$5</f>
        <v>0</v>
      </c>
      <c r="AK109" s="162">
        <f>Con5_UnescalatedConst!AN109*'I2 Escalation factors'!AH$5</f>
        <v>0</v>
      </c>
      <c r="AL109" s="162">
        <f>Con5_UnescalatedConst!AO109*'I2 Escalation factors'!AI$5</f>
        <v>0</v>
      </c>
      <c r="AM109" s="162">
        <f>Con5_UnescalatedConst!AP109*'I2 Escalation factors'!AJ$5</f>
        <v>0</v>
      </c>
      <c r="AN109" s="162">
        <f>Con5_UnescalatedConst!AQ109*'I2 Escalation factors'!AK$5</f>
        <v>0</v>
      </c>
      <c r="AO109" s="162">
        <f>Con5_UnescalatedConst!AR109*'I2 Escalation factors'!AL$5</f>
        <v>0</v>
      </c>
      <c r="AP109" s="162">
        <f t="shared" si="2"/>
        <v>54677627.084102675</v>
      </c>
      <c r="AQ109" s="162">
        <f t="shared" si="3"/>
        <v>54677627.084102675</v>
      </c>
    </row>
    <row r="110" spans="1:43" ht="24.75" x14ac:dyDescent="0.25">
      <c r="A110" s="75" t="str">
        <f>'I3 Project list'!A110</f>
        <v>Drury</v>
      </c>
      <c r="B110" s="75" t="str">
        <f>'I3 Project list'!C110</f>
        <v>Drury_68</v>
      </c>
      <c r="C110" s="75">
        <f>'I3 Project list'!B110</f>
        <v>68</v>
      </c>
      <c r="D110" s="144" t="str">
        <f>'I3 Project list'!D110</f>
        <v>Active Mode Corridor GSR to Drury West</v>
      </c>
      <c r="E110" s="144">
        <f>'I3 Project list'!E110</f>
        <v>0</v>
      </c>
      <c r="F110" s="144">
        <f>Con5_UnescalatedConst!F110</f>
        <v>2036</v>
      </c>
      <c r="G110" s="144">
        <f>Con5_UnescalatedConst!H110</f>
        <v>2037</v>
      </c>
      <c r="H110" s="162">
        <f>Con5_UnescalatedConst!K110*'I2 Escalation factors'!E$5</f>
        <v>0</v>
      </c>
      <c r="I110" s="162">
        <f>Con5_UnescalatedConst!L110*'I2 Escalation factors'!F$5</f>
        <v>0</v>
      </c>
      <c r="J110" s="162">
        <f>Con5_UnescalatedConst!M110*'I2 Escalation factors'!G$5</f>
        <v>0</v>
      </c>
      <c r="K110" s="162">
        <f>Con5_UnescalatedConst!N110*'I2 Escalation factors'!H$5</f>
        <v>0</v>
      </c>
      <c r="L110" s="162">
        <f>Con5_UnescalatedConst!O110*'I2 Escalation factors'!I$5</f>
        <v>0</v>
      </c>
      <c r="M110" s="162">
        <f>Con5_UnescalatedConst!P110*'I2 Escalation factors'!J$5</f>
        <v>0</v>
      </c>
      <c r="N110" s="162">
        <f>Con5_UnescalatedConst!Q110*'I2 Escalation factors'!K$5</f>
        <v>0</v>
      </c>
      <c r="O110" s="162">
        <f>Con5_UnescalatedConst!R110*'I2 Escalation factors'!L$5</f>
        <v>0</v>
      </c>
      <c r="P110" s="162">
        <f>Con5_UnescalatedConst!S110*'I2 Escalation factors'!M$5</f>
        <v>0</v>
      </c>
      <c r="Q110" s="162">
        <f>Con5_UnescalatedConst!T110*'I2 Escalation factors'!N$5</f>
        <v>0</v>
      </c>
      <c r="R110" s="162">
        <f>Con5_UnescalatedConst!U110*'I2 Escalation factors'!O$5</f>
        <v>0</v>
      </c>
      <c r="S110" s="162">
        <f>Con5_UnescalatedConst!V110*'I2 Escalation factors'!P$5</f>
        <v>0</v>
      </c>
      <c r="T110" s="162">
        <f>Con5_UnescalatedConst!W110*'I2 Escalation factors'!Q$5</f>
        <v>0</v>
      </c>
      <c r="U110" s="162">
        <f>Con5_UnescalatedConst!X110*'I2 Escalation factors'!R$5</f>
        <v>0</v>
      </c>
      <c r="V110" s="162">
        <f>Con5_UnescalatedConst!Y110*'I2 Escalation factors'!S$5</f>
        <v>3002095.2151873503</v>
      </c>
      <c r="W110" s="162">
        <f>Con5_UnescalatedConst!Z110*'I2 Escalation factors'!T$5</f>
        <v>30670223.471594468</v>
      </c>
      <c r="X110" s="162">
        <f>Con5_UnescalatedConst!AA110*'I2 Escalation factors'!U$5</f>
        <v>0</v>
      </c>
      <c r="Y110" s="162">
        <f>Con5_UnescalatedConst!AB110*'I2 Escalation factors'!V$5</f>
        <v>0</v>
      </c>
      <c r="Z110" s="162">
        <f>Con5_UnescalatedConst!AC110*'I2 Escalation factors'!W$5</f>
        <v>0</v>
      </c>
      <c r="AA110" s="162">
        <f>Con5_UnescalatedConst!AD110*'I2 Escalation factors'!X$5</f>
        <v>0</v>
      </c>
      <c r="AB110" s="162">
        <f>Con5_UnescalatedConst!AE110*'I2 Escalation factors'!Y$5</f>
        <v>0</v>
      </c>
      <c r="AC110" s="162">
        <f>Con5_UnescalatedConst!AF110*'I2 Escalation factors'!Z$5</f>
        <v>0</v>
      </c>
      <c r="AD110" s="162">
        <f>Con5_UnescalatedConst!AG110*'I2 Escalation factors'!AA$5</f>
        <v>0</v>
      </c>
      <c r="AE110" s="162">
        <f>Con5_UnescalatedConst!AH110*'I2 Escalation factors'!AB$5</f>
        <v>0</v>
      </c>
      <c r="AF110" s="162">
        <f>Con5_UnescalatedConst!AI110*'I2 Escalation factors'!AC$5</f>
        <v>0</v>
      </c>
      <c r="AG110" s="162">
        <f>Con5_UnescalatedConst!AJ110*'I2 Escalation factors'!AD$5</f>
        <v>0</v>
      </c>
      <c r="AH110" s="162">
        <f>Con5_UnescalatedConst!AK110*'I2 Escalation factors'!AE$5</f>
        <v>0</v>
      </c>
      <c r="AI110" s="162">
        <f>Con5_UnescalatedConst!AL110*'I2 Escalation factors'!AF$5</f>
        <v>0</v>
      </c>
      <c r="AJ110" s="162">
        <f>Con5_UnescalatedConst!AM110*'I2 Escalation factors'!AG$5</f>
        <v>0</v>
      </c>
      <c r="AK110" s="162">
        <f>Con5_UnescalatedConst!AN110*'I2 Escalation factors'!AH$5</f>
        <v>0</v>
      </c>
      <c r="AL110" s="162">
        <f>Con5_UnescalatedConst!AO110*'I2 Escalation factors'!AI$5</f>
        <v>0</v>
      </c>
      <c r="AM110" s="162">
        <f>Con5_UnescalatedConst!AP110*'I2 Escalation factors'!AJ$5</f>
        <v>0</v>
      </c>
      <c r="AN110" s="162">
        <f>Con5_UnescalatedConst!AQ110*'I2 Escalation factors'!AK$5</f>
        <v>0</v>
      </c>
      <c r="AO110" s="162">
        <f>Con5_UnescalatedConst!AR110*'I2 Escalation factors'!AL$5</f>
        <v>0</v>
      </c>
      <c r="AP110" s="162">
        <f t="shared" si="2"/>
        <v>33672318.686781816</v>
      </c>
      <c r="AQ110" s="162">
        <f t="shared" si="3"/>
        <v>33672318.686781816</v>
      </c>
    </row>
    <row r="111" spans="1:43" ht="48.75" x14ac:dyDescent="0.25">
      <c r="A111" s="75" t="str">
        <f>'I3 Project list'!A111</f>
        <v>Drury</v>
      </c>
      <c r="B111" s="75" t="str">
        <f>'I3 Project list'!C111</f>
        <v>Drury_69</v>
      </c>
      <c r="C111" s="75">
        <f>'I3 Project list'!B111</f>
        <v>69</v>
      </c>
      <c r="D111" s="144" t="str">
        <f>'I3 Project list'!D111</f>
        <v>walk/cycle bridges on Quarry Road bridge (oiver SH1)</v>
      </c>
      <c r="E111" s="144" t="str">
        <f>'I3 Project list'!E111</f>
        <v>New cycle bridge 5m wide, 90m long, approach lengths 200m total for both sides. No property required</v>
      </c>
      <c r="F111" s="144">
        <f>Con5_UnescalatedConst!F111</f>
        <v>2034</v>
      </c>
      <c r="G111" s="144">
        <f>Con5_UnescalatedConst!H111</f>
        <v>2035</v>
      </c>
      <c r="H111" s="162">
        <f>Con5_UnescalatedConst!K111*'I2 Escalation factors'!E$5</f>
        <v>0</v>
      </c>
      <c r="I111" s="162">
        <f>Con5_UnescalatedConst!L111*'I2 Escalation factors'!F$5</f>
        <v>0</v>
      </c>
      <c r="J111" s="162">
        <f>Con5_UnescalatedConst!M111*'I2 Escalation factors'!G$5</f>
        <v>0</v>
      </c>
      <c r="K111" s="162">
        <f>Con5_UnescalatedConst!N111*'I2 Escalation factors'!H$5</f>
        <v>0</v>
      </c>
      <c r="L111" s="162">
        <f>Con5_UnescalatedConst!O111*'I2 Escalation factors'!I$5</f>
        <v>0</v>
      </c>
      <c r="M111" s="162">
        <f>Con5_UnescalatedConst!P111*'I2 Escalation factors'!J$5</f>
        <v>0</v>
      </c>
      <c r="N111" s="162">
        <f>Con5_UnescalatedConst!Q111*'I2 Escalation factors'!K$5</f>
        <v>0</v>
      </c>
      <c r="O111" s="162">
        <f>Con5_UnescalatedConst!R111*'I2 Escalation factors'!L$5</f>
        <v>0</v>
      </c>
      <c r="P111" s="162">
        <f>Con5_UnescalatedConst!S111*'I2 Escalation factors'!M$5</f>
        <v>0</v>
      </c>
      <c r="Q111" s="162">
        <f>Con5_UnescalatedConst!T111*'I2 Escalation factors'!N$5</f>
        <v>0</v>
      </c>
      <c r="R111" s="162">
        <f>Con5_UnescalatedConst!U111*'I2 Escalation factors'!O$5</f>
        <v>0</v>
      </c>
      <c r="S111" s="162">
        <f>Con5_UnescalatedConst!V111*'I2 Escalation factors'!P$5</f>
        <v>0</v>
      </c>
      <c r="T111" s="162">
        <f>Con5_UnescalatedConst!W111*'I2 Escalation factors'!Q$5</f>
        <v>782706.812733553</v>
      </c>
      <c r="U111" s="162">
        <f>Con5_UnescalatedConst!X111*'I2 Escalation factors'!R$5</f>
        <v>7996346.26438036</v>
      </c>
      <c r="V111" s="162">
        <f>Con5_UnescalatedConst!Y111*'I2 Escalation factors'!S$5</f>
        <v>0</v>
      </c>
      <c r="W111" s="162">
        <f>Con5_UnescalatedConst!Z111*'I2 Escalation factors'!T$5</f>
        <v>0</v>
      </c>
      <c r="X111" s="162">
        <f>Con5_UnescalatedConst!AA111*'I2 Escalation factors'!U$5</f>
        <v>0</v>
      </c>
      <c r="Y111" s="162">
        <f>Con5_UnescalatedConst!AB111*'I2 Escalation factors'!V$5</f>
        <v>0</v>
      </c>
      <c r="Z111" s="162">
        <f>Con5_UnescalatedConst!AC111*'I2 Escalation factors'!W$5</f>
        <v>0</v>
      </c>
      <c r="AA111" s="162">
        <f>Con5_UnescalatedConst!AD111*'I2 Escalation factors'!X$5</f>
        <v>0</v>
      </c>
      <c r="AB111" s="162">
        <f>Con5_UnescalatedConst!AE111*'I2 Escalation factors'!Y$5</f>
        <v>0</v>
      </c>
      <c r="AC111" s="162">
        <f>Con5_UnescalatedConst!AF111*'I2 Escalation factors'!Z$5</f>
        <v>0</v>
      </c>
      <c r="AD111" s="162">
        <f>Con5_UnescalatedConst!AG111*'I2 Escalation factors'!AA$5</f>
        <v>0</v>
      </c>
      <c r="AE111" s="162">
        <f>Con5_UnescalatedConst!AH111*'I2 Escalation factors'!AB$5</f>
        <v>0</v>
      </c>
      <c r="AF111" s="162">
        <f>Con5_UnescalatedConst!AI111*'I2 Escalation factors'!AC$5</f>
        <v>0</v>
      </c>
      <c r="AG111" s="162">
        <f>Con5_UnescalatedConst!AJ111*'I2 Escalation factors'!AD$5</f>
        <v>0</v>
      </c>
      <c r="AH111" s="162">
        <f>Con5_UnescalatedConst!AK111*'I2 Escalation factors'!AE$5</f>
        <v>0</v>
      </c>
      <c r="AI111" s="162">
        <f>Con5_UnescalatedConst!AL111*'I2 Escalation factors'!AF$5</f>
        <v>0</v>
      </c>
      <c r="AJ111" s="162">
        <f>Con5_UnescalatedConst!AM111*'I2 Escalation factors'!AG$5</f>
        <v>0</v>
      </c>
      <c r="AK111" s="162">
        <f>Con5_UnescalatedConst!AN111*'I2 Escalation factors'!AH$5</f>
        <v>0</v>
      </c>
      <c r="AL111" s="162">
        <f>Con5_UnescalatedConst!AO111*'I2 Escalation factors'!AI$5</f>
        <v>0</v>
      </c>
      <c r="AM111" s="162">
        <f>Con5_UnescalatedConst!AP111*'I2 Escalation factors'!AJ$5</f>
        <v>0</v>
      </c>
      <c r="AN111" s="162">
        <f>Con5_UnescalatedConst!AQ111*'I2 Escalation factors'!AK$5</f>
        <v>0</v>
      </c>
      <c r="AO111" s="162">
        <f>Con5_UnescalatedConst!AR111*'I2 Escalation factors'!AL$5</f>
        <v>0</v>
      </c>
      <c r="AP111" s="162">
        <f t="shared" si="2"/>
        <v>8779053.0771139134</v>
      </c>
      <c r="AQ111" s="162">
        <f t="shared" si="3"/>
        <v>8779053.0771139134</v>
      </c>
    </row>
    <row r="112" spans="1:43" ht="48.75" x14ac:dyDescent="0.25">
      <c r="A112" s="75" t="str">
        <f>'I3 Project list'!A112</f>
        <v>Drury</v>
      </c>
      <c r="B112" s="75" t="str">
        <f>'I3 Project list'!C112</f>
        <v>Drury_70</v>
      </c>
      <c r="C112" s="75">
        <f>'I3 Project list'!B112</f>
        <v>70</v>
      </c>
      <c r="D112" s="144" t="str">
        <f>'I3 Project list'!D112</f>
        <v>walk/cycle bridges on GSR Road bridge over the rail corridor</v>
      </c>
      <c r="E112" s="144" t="str">
        <f>'I3 Project list'!E112</f>
        <v>New cycle bridge 5m wide, 80m long, approach lengths 270m total for both sides. No property required</v>
      </c>
      <c r="F112" s="144">
        <f>Con5_UnescalatedConst!F112</f>
        <v>2030</v>
      </c>
      <c r="G112" s="144">
        <f>Con5_UnescalatedConst!H112</f>
        <v>2031</v>
      </c>
      <c r="H112" s="162">
        <f>Con5_UnescalatedConst!K112*'I2 Escalation factors'!E$5</f>
        <v>0</v>
      </c>
      <c r="I112" s="162">
        <f>Con5_UnescalatedConst!L112*'I2 Escalation factors'!F$5</f>
        <v>0</v>
      </c>
      <c r="J112" s="162">
        <f>Con5_UnescalatedConst!M112*'I2 Escalation factors'!G$5</f>
        <v>0</v>
      </c>
      <c r="K112" s="162">
        <f>Con5_UnescalatedConst!N112*'I2 Escalation factors'!H$5</f>
        <v>0</v>
      </c>
      <c r="L112" s="162">
        <f>Con5_UnescalatedConst!O112*'I2 Escalation factors'!I$5</f>
        <v>0</v>
      </c>
      <c r="M112" s="162">
        <f>Con5_UnescalatedConst!P112*'I2 Escalation factors'!J$5</f>
        <v>0</v>
      </c>
      <c r="N112" s="162">
        <f>Con5_UnescalatedConst!Q112*'I2 Escalation factors'!K$5</f>
        <v>0</v>
      </c>
      <c r="O112" s="162">
        <f>Con5_UnescalatedConst!R112*'I2 Escalation factors'!L$5</f>
        <v>0</v>
      </c>
      <c r="P112" s="162">
        <f>Con5_UnescalatedConst!S112*'I2 Escalation factors'!M$5</f>
        <v>627538.32030577236</v>
      </c>
      <c r="Q112" s="162">
        <f>Con5_UnescalatedConst!T112*'I2 Escalation factors'!N$5</f>
        <v>6411102.627058398</v>
      </c>
      <c r="R112" s="162">
        <f>Con5_UnescalatedConst!U112*'I2 Escalation factors'!O$5</f>
        <v>0</v>
      </c>
      <c r="S112" s="162">
        <f>Con5_UnescalatedConst!V112*'I2 Escalation factors'!P$5</f>
        <v>0</v>
      </c>
      <c r="T112" s="162">
        <f>Con5_UnescalatedConst!W112*'I2 Escalation factors'!Q$5</f>
        <v>0</v>
      </c>
      <c r="U112" s="162">
        <f>Con5_UnescalatedConst!X112*'I2 Escalation factors'!R$5</f>
        <v>0</v>
      </c>
      <c r="V112" s="162">
        <f>Con5_UnescalatedConst!Y112*'I2 Escalation factors'!S$5</f>
        <v>0</v>
      </c>
      <c r="W112" s="162">
        <f>Con5_UnescalatedConst!Z112*'I2 Escalation factors'!T$5</f>
        <v>0</v>
      </c>
      <c r="X112" s="162">
        <f>Con5_UnescalatedConst!AA112*'I2 Escalation factors'!U$5</f>
        <v>0</v>
      </c>
      <c r="Y112" s="162">
        <f>Con5_UnescalatedConst!AB112*'I2 Escalation factors'!V$5</f>
        <v>0</v>
      </c>
      <c r="Z112" s="162">
        <f>Con5_UnescalatedConst!AC112*'I2 Escalation factors'!W$5</f>
        <v>0</v>
      </c>
      <c r="AA112" s="162">
        <f>Con5_UnescalatedConst!AD112*'I2 Escalation factors'!X$5</f>
        <v>0</v>
      </c>
      <c r="AB112" s="162">
        <f>Con5_UnescalatedConst!AE112*'I2 Escalation factors'!Y$5</f>
        <v>0</v>
      </c>
      <c r="AC112" s="162">
        <f>Con5_UnescalatedConst!AF112*'I2 Escalation factors'!Z$5</f>
        <v>0</v>
      </c>
      <c r="AD112" s="162">
        <f>Con5_UnescalatedConst!AG112*'I2 Escalation factors'!AA$5</f>
        <v>0</v>
      </c>
      <c r="AE112" s="162">
        <f>Con5_UnescalatedConst!AH112*'I2 Escalation factors'!AB$5</f>
        <v>0</v>
      </c>
      <c r="AF112" s="162">
        <f>Con5_UnescalatedConst!AI112*'I2 Escalation factors'!AC$5</f>
        <v>0</v>
      </c>
      <c r="AG112" s="162">
        <f>Con5_UnescalatedConst!AJ112*'I2 Escalation factors'!AD$5</f>
        <v>0</v>
      </c>
      <c r="AH112" s="162">
        <f>Con5_UnescalatedConst!AK112*'I2 Escalation factors'!AE$5</f>
        <v>0</v>
      </c>
      <c r="AI112" s="162">
        <f>Con5_UnescalatedConst!AL112*'I2 Escalation factors'!AF$5</f>
        <v>0</v>
      </c>
      <c r="AJ112" s="162">
        <f>Con5_UnescalatedConst!AM112*'I2 Escalation factors'!AG$5</f>
        <v>0</v>
      </c>
      <c r="AK112" s="162">
        <f>Con5_UnescalatedConst!AN112*'I2 Escalation factors'!AH$5</f>
        <v>0</v>
      </c>
      <c r="AL112" s="162">
        <f>Con5_UnescalatedConst!AO112*'I2 Escalation factors'!AI$5</f>
        <v>0</v>
      </c>
      <c r="AM112" s="162">
        <f>Con5_UnescalatedConst!AP112*'I2 Escalation factors'!AJ$5</f>
        <v>0</v>
      </c>
      <c r="AN112" s="162">
        <f>Con5_UnescalatedConst!AQ112*'I2 Escalation factors'!AK$5</f>
        <v>0</v>
      </c>
      <c r="AO112" s="162">
        <f>Con5_UnescalatedConst!AR112*'I2 Escalation factors'!AL$5</f>
        <v>0</v>
      </c>
      <c r="AP112" s="162">
        <f t="shared" si="2"/>
        <v>7038640.9473641701</v>
      </c>
      <c r="AQ112" s="162">
        <f t="shared" si="3"/>
        <v>7038640.9473641701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4280E-35B5-49D3-B79F-FF740A5F3AA6}">
  <dimension ref="A1:AP112"/>
  <sheetViews>
    <sheetView topLeftCell="O1" workbookViewId="0">
      <selection activeCell="AP5" sqref="AP5"/>
    </sheetView>
  </sheetViews>
  <sheetFormatPr defaultRowHeight="15" x14ac:dyDescent="0.25"/>
  <cols>
    <col min="3" max="3" width="29.28515625" customWidth="1"/>
    <col min="4" max="4" width="37.5703125" customWidth="1"/>
    <col min="15" max="15" width="9.5703125" bestFit="1" customWidth="1"/>
    <col min="40" max="41" width="10.42578125" bestFit="1" customWidth="1"/>
  </cols>
  <sheetData>
    <row r="1" spans="1:42" x14ac:dyDescent="0.25">
      <c r="A1" t="s">
        <v>549</v>
      </c>
    </row>
    <row r="2" spans="1:42" x14ac:dyDescent="0.25">
      <c r="A2" t="s">
        <v>550</v>
      </c>
    </row>
    <row r="4" spans="1:42" ht="108" x14ac:dyDescent="0.25">
      <c r="A4" s="189" t="s">
        <v>468</v>
      </c>
      <c r="B4" s="189" t="s">
        <v>474</v>
      </c>
      <c r="C4" s="190" t="s">
        <v>100</v>
      </c>
      <c r="D4" s="190" t="s">
        <v>105</v>
      </c>
      <c r="E4" s="190" t="str">
        <f>'I5 Mitigation'!D4</f>
        <v>% Construction costs to be delivered by AT (through DCs, grants or rates)</v>
      </c>
      <c r="F4" s="171">
        <v>2022</v>
      </c>
      <c r="G4" s="171">
        <v>2023</v>
      </c>
      <c r="H4" s="169">
        <v>2024</v>
      </c>
      <c r="I4" s="169">
        <v>2025</v>
      </c>
      <c r="J4" s="169">
        <v>2026</v>
      </c>
      <c r="K4" s="169">
        <v>2027</v>
      </c>
      <c r="L4" s="169">
        <v>2028</v>
      </c>
      <c r="M4" s="169">
        <v>2029</v>
      </c>
      <c r="N4" s="169">
        <v>2030</v>
      </c>
      <c r="O4" s="169">
        <v>2031</v>
      </c>
      <c r="P4" s="169">
        <v>2032</v>
      </c>
      <c r="Q4" s="169">
        <v>2033</v>
      </c>
      <c r="R4" s="169">
        <v>2034</v>
      </c>
      <c r="S4" s="169">
        <v>2035</v>
      </c>
      <c r="T4" s="169">
        <v>2036</v>
      </c>
      <c r="U4" s="169">
        <v>2037</v>
      </c>
      <c r="V4" s="169">
        <v>2038</v>
      </c>
      <c r="W4" s="169">
        <v>2039</v>
      </c>
      <c r="X4" s="169">
        <v>2040</v>
      </c>
      <c r="Y4" s="169">
        <v>2041</v>
      </c>
      <c r="Z4" s="169">
        <v>2042</v>
      </c>
      <c r="AA4" s="169">
        <v>2043</v>
      </c>
      <c r="AB4" s="169">
        <v>2044</v>
      </c>
      <c r="AC4" s="169">
        <v>2045</v>
      </c>
      <c r="AD4" s="169">
        <v>2046</v>
      </c>
      <c r="AE4" s="169">
        <v>2047</v>
      </c>
      <c r="AF4" s="169">
        <v>2048</v>
      </c>
      <c r="AG4" s="169">
        <v>2049</v>
      </c>
      <c r="AH4" s="169">
        <v>2050</v>
      </c>
      <c r="AI4" s="169">
        <v>2051</v>
      </c>
      <c r="AJ4" s="169">
        <v>2052</v>
      </c>
      <c r="AK4" s="169">
        <v>2053</v>
      </c>
      <c r="AL4" s="169">
        <v>2054</v>
      </c>
      <c r="AM4" s="169">
        <v>2055</v>
      </c>
      <c r="AN4" s="169" t="s">
        <v>554</v>
      </c>
      <c r="AO4" s="169" t="s">
        <v>555</v>
      </c>
      <c r="AP4" s="169" t="s">
        <v>556</v>
      </c>
    </row>
    <row r="5" spans="1:42" ht="36.75" x14ac:dyDescent="0.25">
      <c r="A5" s="75" t="str">
        <f>'I3 Project list'!A5</f>
        <v>Drury</v>
      </c>
      <c r="B5" s="75" t="str">
        <f>'I3 Project list'!C5</f>
        <v>Drury_1a</v>
      </c>
      <c r="C5" s="144" t="str">
        <f>'I3 Project list'!D5</f>
        <v>GSR improvements - Waihoehoe Rd to Drury Interchange</v>
      </c>
      <c r="D5" s="144" t="str">
        <f>'I3 Project list'!E5</f>
        <v>2-lane urban- existing road layout with active modes on both sides + intersection improvements (TDM)</v>
      </c>
      <c r="E5" s="161">
        <f>'I5 Mitigation'!D5*Con6_EscalatedConst!H5</f>
        <v>0</v>
      </c>
      <c r="F5" s="162">
        <f>$E5*Con6_EscalatedConst!H5</f>
        <v>0</v>
      </c>
      <c r="G5" s="162">
        <f>$E5*Con6_EscalatedConst!I5</f>
        <v>0</v>
      </c>
      <c r="H5" s="162">
        <f>$E5*Con6_EscalatedConst!J5</f>
        <v>0</v>
      </c>
      <c r="I5" s="162">
        <f>$E5*Con6_EscalatedConst!K5</f>
        <v>0</v>
      </c>
      <c r="J5" s="162">
        <f>$E5*Con6_EscalatedConst!L5</f>
        <v>0</v>
      </c>
      <c r="K5" s="162">
        <f>$E5*Con6_EscalatedConst!M5</f>
        <v>0</v>
      </c>
      <c r="L5" s="162">
        <f>$E5*Con6_EscalatedConst!N5</f>
        <v>0</v>
      </c>
      <c r="M5" s="162">
        <f>$E5*Con6_EscalatedConst!O5</f>
        <v>0</v>
      </c>
      <c r="N5" s="162">
        <f>$E5*Con6_EscalatedConst!P5</f>
        <v>0</v>
      </c>
      <c r="O5" s="162">
        <f>$E5*Con6_EscalatedConst!Q5</f>
        <v>0</v>
      </c>
      <c r="P5" s="162">
        <f>$E5*Con6_EscalatedConst!R5</f>
        <v>0</v>
      </c>
      <c r="Q5" s="162">
        <f>$E5*Con6_EscalatedConst!S5</f>
        <v>0</v>
      </c>
      <c r="R5" s="162">
        <f>$E5*Con6_EscalatedConst!T5</f>
        <v>0</v>
      </c>
      <c r="S5" s="162">
        <f>$E5*Con6_EscalatedConst!U5</f>
        <v>0</v>
      </c>
      <c r="T5" s="162">
        <f>$E5*Con6_EscalatedConst!V5</f>
        <v>0</v>
      </c>
      <c r="U5" s="162">
        <f>$E5*Con6_EscalatedConst!W5</f>
        <v>0</v>
      </c>
      <c r="V5" s="162">
        <f>$E5*Con6_EscalatedConst!X5</f>
        <v>0</v>
      </c>
      <c r="W5" s="162">
        <f>$E5*Con6_EscalatedConst!Y5</f>
        <v>0</v>
      </c>
      <c r="X5" s="162">
        <f>$E5*Con6_EscalatedConst!Z5</f>
        <v>0</v>
      </c>
      <c r="Y5" s="162">
        <f>$E5*Con6_EscalatedConst!AA5</f>
        <v>0</v>
      </c>
      <c r="Z5" s="162">
        <f>$E5*Con6_EscalatedConst!AB5</f>
        <v>0</v>
      </c>
      <c r="AA5" s="162">
        <f>$E5*Con6_EscalatedConst!AC5</f>
        <v>0</v>
      </c>
      <c r="AB5" s="162">
        <f>$E5*Con6_EscalatedConst!AD5</f>
        <v>0</v>
      </c>
      <c r="AC5" s="162">
        <f>$E5*Con6_EscalatedConst!AE5</f>
        <v>0</v>
      </c>
      <c r="AD5" s="162">
        <f>$E5*Con6_EscalatedConst!AF5</f>
        <v>0</v>
      </c>
      <c r="AE5" s="162">
        <f>$E5*Con6_EscalatedConst!AG5</f>
        <v>0</v>
      </c>
      <c r="AF5" s="162">
        <f>$E5*Con6_EscalatedConst!AH5</f>
        <v>0</v>
      </c>
      <c r="AG5" s="162">
        <f>$E5*Con6_EscalatedConst!AI5</f>
        <v>0</v>
      </c>
      <c r="AH5" s="162">
        <f>$E5*Con6_EscalatedConst!AJ5</f>
        <v>0</v>
      </c>
      <c r="AI5" s="162">
        <f>$E5*Con6_EscalatedConst!AK5</f>
        <v>0</v>
      </c>
      <c r="AJ5" s="162">
        <f>$E5*Con6_EscalatedConst!AL5</f>
        <v>0</v>
      </c>
      <c r="AK5" s="162">
        <f>$E5*Con6_EscalatedConst!AM5</f>
        <v>0</v>
      </c>
      <c r="AL5" s="162">
        <f>$E5*Con6_EscalatedConst!AN5</f>
        <v>0</v>
      </c>
      <c r="AM5" s="162">
        <f>$E5*Con6_EscalatedConst!AO5</f>
        <v>0</v>
      </c>
      <c r="AN5" s="162">
        <f>SUM(F5:AM5)</f>
        <v>0</v>
      </c>
      <c r="AO5" s="162">
        <f>SUM(H5:AL5)</f>
        <v>0</v>
      </c>
    </row>
    <row r="6" spans="1:42" ht="36.75" x14ac:dyDescent="0.25">
      <c r="A6" s="75" t="str">
        <f>'I3 Project list'!A6</f>
        <v>Drury</v>
      </c>
      <c r="B6" s="75" t="str">
        <f>'I3 Project list'!C6</f>
        <v>Drury_1b</v>
      </c>
      <c r="C6" s="144" t="str">
        <f>'I3 Project list'!D6</f>
        <v>GSR improvements - Waihoehoe Rd to Drury Interchange</v>
      </c>
      <c r="D6" s="144" t="str">
        <f>'I3 Project list'!E6</f>
        <v>4-lane urban- existing road layout with active modes on both sides + intersection improvements (TDM)</v>
      </c>
      <c r="E6" s="161">
        <f>'I5 Mitigation'!D6</f>
        <v>1</v>
      </c>
      <c r="F6" s="162">
        <f>$E6*Con6_EscalatedConst!H6</f>
        <v>0</v>
      </c>
      <c r="G6" s="162">
        <f>$E6*Con6_EscalatedConst!I6</f>
        <v>0</v>
      </c>
      <c r="H6" s="162">
        <f>$E6*Con6_EscalatedConst!J6</f>
        <v>0</v>
      </c>
      <c r="I6" s="162">
        <f>$E6*Con6_EscalatedConst!K6</f>
        <v>0</v>
      </c>
      <c r="J6" s="162">
        <f>$E6*Con6_EscalatedConst!L6</f>
        <v>0</v>
      </c>
      <c r="K6" s="162">
        <f>$E6*Con6_EscalatedConst!M6</f>
        <v>0</v>
      </c>
      <c r="L6" s="162">
        <f>$E6*Con6_EscalatedConst!N6</f>
        <v>0</v>
      </c>
      <c r="M6" s="162">
        <f>$E6*Con6_EscalatedConst!O6</f>
        <v>0</v>
      </c>
      <c r="N6" s="162">
        <f>$E6*Con6_EscalatedConst!P6</f>
        <v>2871849.4628498266</v>
      </c>
      <c r="O6" s="162">
        <f>$E6*Con6_EscalatedConst!Q6</f>
        <v>29339597.34414551</v>
      </c>
      <c r="P6" s="162">
        <f>$E6*Con6_EscalatedConst!R6</f>
        <v>0</v>
      </c>
      <c r="Q6" s="162">
        <f>$E6*Con6_EscalatedConst!S6</f>
        <v>0</v>
      </c>
      <c r="R6" s="162">
        <f>$E6*Con6_EscalatedConst!T6</f>
        <v>0</v>
      </c>
      <c r="S6" s="162">
        <f>$E6*Con6_EscalatedConst!U6</f>
        <v>0</v>
      </c>
      <c r="T6" s="162">
        <f>$E6*Con6_EscalatedConst!V6</f>
        <v>0</v>
      </c>
      <c r="U6" s="162">
        <f>$E6*Con6_EscalatedConst!W6</f>
        <v>0</v>
      </c>
      <c r="V6" s="162">
        <f>$E6*Con6_EscalatedConst!X6</f>
        <v>0</v>
      </c>
      <c r="W6" s="162">
        <f>$E6*Con6_EscalatedConst!Y6</f>
        <v>0</v>
      </c>
      <c r="X6" s="162">
        <f>$E6*Con6_EscalatedConst!Z6</f>
        <v>0</v>
      </c>
      <c r="Y6" s="162">
        <f>$E6*Con6_EscalatedConst!AA6</f>
        <v>0</v>
      </c>
      <c r="Z6" s="162">
        <f>$E6*Con6_EscalatedConst!AB6</f>
        <v>0</v>
      </c>
      <c r="AA6" s="162">
        <f>$E6*Con6_EscalatedConst!AC6</f>
        <v>0</v>
      </c>
      <c r="AB6" s="162">
        <f>$E6*Con6_EscalatedConst!AD6</f>
        <v>0</v>
      </c>
      <c r="AC6" s="162">
        <f>$E6*Con6_EscalatedConst!AE6</f>
        <v>0</v>
      </c>
      <c r="AD6" s="162">
        <f>$E6*Con6_EscalatedConst!AF6</f>
        <v>0</v>
      </c>
      <c r="AE6" s="162">
        <f>$E6*Con6_EscalatedConst!AG6</f>
        <v>0</v>
      </c>
      <c r="AF6" s="162">
        <f>$E6*Con6_EscalatedConst!AH6</f>
        <v>0</v>
      </c>
      <c r="AG6" s="162">
        <f>$E6*Con6_EscalatedConst!AI6</f>
        <v>0</v>
      </c>
      <c r="AH6" s="162">
        <f>$E6*Con6_EscalatedConst!AJ6</f>
        <v>0</v>
      </c>
      <c r="AI6" s="162">
        <f>$E6*Con6_EscalatedConst!AK6</f>
        <v>0</v>
      </c>
      <c r="AJ6" s="162">
        <f>$E6*Con6_EscalatedConst!AL6</f>
        <v>0</v>
      </c>
      <c r="AK6" s="162">
        <f>$E6*Con6_EscalatedConst!AM6</f>
        <v>0</v>
      </c>
      <c r="AL6" s="162">
        <f>$E6*Con6_EscalatedConst!AN6</f>
        <v>0</v>
      </c>
      <c r="AM6" s="162">
        <f>$E6*Con6_EscalatedConst!AO6</f>
        <v>0</v>
      </c>
      <c r="AN6" s="162">
        <f t="shared" ref="AN6:AN69" si="0">SUM(F6:AM6)</f>
        <v>32211446.806995336</v>
      </c>
      <c r="AO6" s="162">
        <f t="shared" ref="AO6:AO69" si="1">SUM(H6:AL6)</f>
        <v>32211446.806995336</v>
      </c>
    </row>
    <row r="7" spans="1:42" ht="36.75" x14ac:dyDescent="0.25">
      <c r="A7" s="75" t="str">
        <f>'I3 Project list'!A7</f>
        <v>Drury</v>
      </c>
      <c r="B7" s="75" t="str">
        <f>'I3 Project list'!C7</f>
        <v>Drury_2a</v>
      </c>
      <c r="C7" s="144" t="str">
        <f>'I3 Project list'!D7</f>
        <v>GSR improvements - From Drury School to Waihoehoe Rd</v>
      </c>
      <c r="D7" s="144" t="str">
        <f>'I3 Project list'!E7</f>
        <v>2-lane urban- existing road layout with active modes on both sides + intersection improvements (TDM)</v>
      </c>
      <c r="E7" s="161">
        <f>'I5 Mitigation'!D7</f>
        <v>1</v>
      </c>
      <c r="F7" s="162">
        <f>$E7*Con6_EscalatedConst!H7</f>
        <v>0</v>
      </c>
      <c r="G7" s="162">
        <f>$E7*Con6_EscalatedConst!I7</f>
        <v>0</v>
      </c>
      <c r="H7" s="162">
        <f>$E7*Con6_EscalatedConst!J7</f>
        <v>0</v>
      </c>
      <c r="I7" s="162">
        <f>$E7*Con6_EscalatedConst!K7</f>
        <v>0</v>
      </c>
      <c r="J7" s="162">
        <f>$E7*Con6_EscalatedConst!L7</f>
        <v>0</v>
      </c>
      <c r="K7" s="162">
        <f>$E7*Con6_EscalatedConst!M7</f>
        <v>0</v>
      </c>
      <c r="L7" s="162">
        <f>$E7*Con6_EscalatedConst!N7</f>
        <v>0</v>
      </c>
      <c r="M7" s="162">
        <f>$E7*Con6_EscalatedConst!O7</f>
        <v>826244.65056856093</v>
      </c>
      <c r="N7" s="162">
        <f>$E7*Con6_EscalatedConst!P7</f>
        <v>8441140.6896585729</v>
      </c>
      <c r="O7" s="162">
        <f>$E7*Con6_EscalatedConst!Q7</f>
        <v>0</v>
      </c>
      <c r="P7" s="162">
        <f>$E7*Con6_EscalatedConst!R7</f>
        <v>0</v>
      </c>
      <c r="Q7" s="162">
        <f>$E7*Con6_EscalatedConst!S7</f>
        <v>0</v>
      </c>
      <c r="R7" s="162">
        <f>$E7*Con6_EscalatedConst!T7</f>
        <v>0</v>
      </c>
      <c r="S7" s="162">
        <f>$E7*Con6_EscalatedConst!U7</f>
        <v>0</v>
      </c>
      <c r="T7" s="162">
        <f>$E7*Con6_EscalatedConst!V7</f>
        <v>0</v>
      </c>
      <c r="U7" s="162">
        <f>$E7*Con6_EscalatedConst!W7</f>
        <v>0</v>
      </c>
      <c r="V7" s="162">
        <f>$E7*Con6_EscalatedConst!X7</f>
        <v>0</v>
      </c>
      <c r="W7" s="162">
        <f>$E7*Con6_EscalatedConst!Y7</f>
        <v>0</v>
      </c>
      <c r="X7" s="162">
        <f>$E7*Con6_EscalatedConst!Z7</f>
        <v>0</v>
      </c>
      <c r="Y7" s="162">
        <f>$E7*Con6_EscalatedConst!AA7</f>
        <v>0</v>
      </c>
      <c r="Z7" s="162">
        <f>$E7*Con6_EscalatedConst!AB7</f>
        <v>0</v>
      </c>
      <c r="AA7" s="162">
        <f>$E7*Con6_EscalatedConst!AC7</f>
        <v>0</v>
      </c>
      <c r="AB7" s="162">
        <f>$E7*Con6_EscalatedConst!AD7</f>
        <v>0</v>
      </c>
      <c r="AC7" s="162">
        <f>$E7*Con6_EscalatedConst!AE7</f>
        <v>0</v>
      </c>
      <c r="AD7" s="162">
        <f>$E7*Con6_EscalatedConst!AF7</f>
        <v>0</v>
      </c>
      <c r="AE7" s="162">
        <f>$E7*Con6_EscalatedConst!AG7</f>
        <v>0</v>
      </c>
      <c r="AF7" s="162">
        <f>$E7*Con6_EscalatedConst!AH7</f>
        <v>0</v>
      </c>
      <c r="AG7" s="162">
        <f>$E7*Con6_EscalatedConst!AI7</f>
        <v>0</v>
      </c>
      <c r="AH7" s="162">
        <f>$E7*Con6_EscalatedConst!AJ7</f>
        <v>0</v>
      </c>
      <c r="AI7" s="162">
        <f>$E7*Con6_EscalatedConst!AK7</f>
        <v>0</v>
      </c>
      <c r="AJ7" s="162">
        <f>$E7*Con6_EscalatedConst!AL7</f>
        <v>0</v>
      </c>
      <c r="AK7" s="162">
        <f>$E7*Con6_EscalatedConst!AM7</f>
        <v>0</v>
      </c>
      <c r="AL7" s="162">
        <f>$E7*Con6_EscalatedConst!AN7</f>
        <v>0</v>
      </c>
      <c r="AM7" s="162">
        <f>$E7*Con6_EscalatedConst!AO7</f>
        <v>0</v>
      </c>
      <c r="AN7" s="162">
        <f t="shared" si="0"/>
        <v>9267385.3402271345</v>
      </c>
      <c r="AO7" s="162">
        <f t="shared" si="1"/>
        <v>9267385.3402271345</v>
      </c>
    </row>
    <row r="8" spans="1:42" ht="36.75" x14ac:dyDescent="0.25">
      <c r="A8" s="75" t="str">
        <f>'I3 Project list'!A8</f>
        <v>Drury</v>
      </c>
      <c r="B8" s="75" t="str">
        <f>'I3 Project list'!C8</f>
        <v>Drury_2b</v>
      </c>
      <c r="C8" s="144" t="str">
        <f>'I3 Project list'!D8</f>
        <v>GSR improvements - From Drury School to Waihoehoe Rd</v>
      </c>
      <c r="D8" s="144" t="str">
        <f>'I3 Project list'!E8</f>
        <v>4-lane urban- existing road layout with active modes on both sides + intersection improvements (TDM)</v>
      </c>
      <c r="E8" s="161">
        <f>'I5 Mitigation'!D8</f>
        <v>1</v>
      </c>
      <c r="F8" s="162">
        <f>$E8*Con6_EscalatedConst!H8</f>
        <v>0</v>
      </c>
      <c r="G8" s="162">
        <f>$E8*Con6_EscalatedConst!I8</f>
        <v>0</v>
      </c>
      <c r="H8" s="162">
        <f>$E8*Con6_EscalatedConst!J8</f>
        <v>0</v>
      </c>
      <c r="I8" s="162">
        <f>$E8*Con6_EscalatedConst!K8</f>
        <v>0</v>
      </c>
      <c r="J8" s="162">
        <f>$E8*Con6_EscalatedConst!L8</f>
        <v>0</v>
      </c>
      <c r="K8" s="162">
        <f>$E8*Con6_EscalatedConst!M8</f>
        <v>0</v>
      </c>
      <c r="L8" s="162">
        <f>$E8*Con6_EscalatedConst!N8</f>
        <v>0</v>
      </c>
      <c r="M8" s="162">
        <f>$E8*Con6_EscalatedConst!O8</f>
        <v>0</v>
      </c>
      <c r="N8" s="162">
        <f>$E8*Con6_EscalatedConst!P8</f>
        <v>0</v>
      </c>
      <c r="O8" s="162">
        <f>$E8*Con6_EscalatedConst!Q8</f>
        <v>0</v>
      </c>
      <c r="P8" s="162">
        <f>$E8*Con6_EscalatedConst!R8</f>
        <v>0</v>
      </c>
      <c r="Q8" s="162">
        <f>$E8*Con6_EscalatedConst!S8</f>
        <v>0</v>
      </c>
      <c r="R8" s="162">
        <f>$E8*Con6_EscalatedConst!T8</f>
        <v>0</v>
      </c>
      <c r="S8" s="162">
        <f>$E8*Con6_EscalatedConst!U8</f>
        <v>0</v>
      </c>
      <c r="T8" s="162">
        <f>$E8*Con6_EscalatedConst!V8</f>
        <v>0</v>
      </c>
      <c r="U8" s="162">
        <f>$E8*Con6_EscalatedConst!W8</f>
        <v>0</v>
      </c>
      <c r="V8" s="162">
        <f>$E8*Con6_EscalatedConst!X8</f>
        <v>0</v>
      </c>
      <c r="W8" s="162">
        <f>$E8*Con6_EscalatedConst!Y8</f>
        <v>0</v>
      </c>
      <c r="X8" s="162">
        <f>$E8*Con6_EscalatedConst!Z8</f>
        <v>0</v>
      </c>
      <c r="Y8" s="162">
        <f>$E8*Con6_EscalatedConst!AA8</f>
        <v>0</v>
      </c>
      <c r="Z8" s="162">
        <f>$E8*Con6_EscalatedConst!AB8</f>
        <v>0</v>
      </c>
      <c r="AA8" s="162">
        <f>$E8*Con6_EscalatedConst!AC8</f>
        <v>0</v>
      </c>
      <c r="AB8" s="162">
        <f>$E8*Con6_EscalatedConst!AD8</f>
        <v>0</v>
      </c>
      <c r="AC8" s="162">
        <f>$E8*Con6_EscalatedConst!AE8</f>
        <v>0</v>
      </c>
      <c r="AD8" s="162">
        <f>$E8*Con6_EscalatedConst!AF8</f>
        <v>0</v>
      </c>
      <c r="AE8" s="162">
        <f>$E8*Con6_EscalatedConst!AG8</f>
        <v>0</v>
      </c>
      <c r="AF8" s="162">
        <f>$E8*Con6_EscalatedConst!AH8</f>
        <v>0</v>
      </c>
      <c r="AG8" s="162">
        <f>$E8*Con6_EscalatedConst!AI8</f>
        <v>0</v>
      </c>
      <c r="AH8" s="162">
        <f>$E8*Con6_EscalatedConst!AJ8</f>
        <v>0</v>
      </c>
      <c r="AI8" s="162">
        <f>$E8*Con6_EscalatedConst!AK8</f>
        <v>0</v>
      </c>
      <c r="AJ8" s="162">
        <f>$E8*Con6_EscalatedConst!AL8</f>
        <v>0</v>
      </c>
      <c r="AK8" s="162">
        <f>$E8*Con6_EscalatedConst!AM8</f>
        <v>0</v>
      </c>
      <c r="AL8" s="162">
        <f>$E8*Con6_EscalatedConst!AN8</f>
        <v>0</v>
      </c>
      <c r="AM8" s="162">
        <f>$E8*Con6_EscalatedConst!AO8</f>
        <v>0</v>
      </c>
      <c r="AN8" s="162">
        <f t="shared" si="0"/>
        <v>0</v>
      </c>
      <c r="AO8" s="162">
        <f t="shared" si="1"/>
        <v>0</v>
      </c>
    </row>
    <row r="9" spans="1:42" ht="24.75" x14ac:dyDescent="0.25">
      <c r="A9" s="75" t="str">
        <f>'I3 Project list'!A9</f>
        <v>Drury</v>
      </c>
      <c r="B9" s="75" t="str">
        <f>'I3 Project list'!C9</f>
        <v>Drury_3</v>
      </c>
      <c r="C9" s="144" t="str">
        <f>'I3 Project list'!D9</f>
        <v>Intersection upgrade on GSR/Karaka Rd intersection</v>
      </c>
      <c r="D9" s="144" t="str">
        <f>'I3 Project list'!E9</f>
        <v>Intersection upgrades- existing intersection with active modes crossings (TDM)</v>
      </c>
      <c r="E9" s="161">
        <f>'I5 Mitigation'!D9</f>
        <v>0</v>
      </c>
      <c r="F9" s="162">
        <f>$E9*Con6_EscalatedConst!H9</f>
        <v>0</v>
      </c>
      <c r="G9" s="162">
        <f>$E9*Con6_EscalatedConst!I9</f>
        <v>0</v>
      </c>
      <c r="H9" s="162">
        <f>$E9*Con6_EscalatedConst!J9</f>
        <v>0</v>
      </c>
      <c r="I9" s="162">
        <f>$E9*Con6_EscalatedConst!K9</f>
        <v>0</v>
      </c>
      <c r="J9" s="162">
        <f>$E9*Con6_EscalatedConst!L9</f>
        <v>0</v>
      </c>
      <c r="K9" s="162">
        <f>$E9*Con6_EscalatedConst!M9</f>
        <v>0</v>
      </c>
      <c r="L9" s="162">
        <f>$E9*Con6_EscalatedConst!N9</f>
        <v>0</v>
      </c>
      <c r="M9" s="162">
        <f>$E9*Con6_EscalatedConst!O9</f>
        <v>0</v>
      </c>
      <c r="N9" s="162">
        <f>$E9*Con6_EscalatedConst!P9</f>
        <v>0</v>
      </c>
      <c r="O9" s="162">
        <f>$E9*Con6_EscalatedConst!Q9</f>
        <v>0</v>
      </c>
      <c r="P9" s="162">
        <f>$E9*Con6_EscalatedConst!R9</f>
        <v>0</v>
      </c>
      <c r="Q9" s="162">
        <f>$E9*Con6_EscalatedConst!S9</f>
        <v>0</v>
      </c>
      <c r="R9" s="162">
        <f>$E9*Con6_EscalatedConst!T9</f>
        <v>0</v>
      </c>
      <c r="S9" s="162">
        <f>$E9*Con6_EscalatedConst!U9</f>
        <v>0</v>
      </c>
      <c r="T9" s="162">
        <f>$E9*Con6_EscalatedConst!V9</f>
        <v>0</v>
      </c>
      <c r="U9" s="162">
        <f>$E9*Con6_EscalatedConst!W9</f>
        <v>0</v>
      </c>
      <c r="V9" s="162">
        <f>$E9*Con6_EscalatedConst!X9</f>
        <v>0</v>
      </c>
      <c r="W9" s="162">
        <f>$E9*Con6_EscalatedConst!Y9</f>
        <v>0</v>
      </c>
      <c r="X9" s="162">
        <f>$E9*Con6_EscalatedConst!Z9</f>
        <v>0</v>
      </c>
      <c r="Y9" s="162">
        <f>$E9*Con6_EscalatedConst!AA9</f>
        <v>0</v>
      </c>
      <c r="Z9" s="162">
        <f>$E9*Con6_EscalatedConst!AB9</f>
        <v>0</v>
      </c>
      <c r="AA9" s="162">
        <f>$E9*Con6_EscalatedConst!AC9</f>
        <v>0</v>
      </c>
      <c r="AB9" s="162">
        <f>$E9*Con6_EscalatedConst!AD9</f>
        <v>0</v>
      </c>
      <c r="AC9" s="162">
        <f>$E9*Con6_EscalatedConst!AE9</f>
        <v>0</v>
      </c>
      <c r="AD9" s="162">
        <f>$E9*Con6_EscalatedConst!AF9</f>
        <v>0</v>
      </c>
      <c r="AE9" s="162">
        <f>$E9*Con6_EscalatedConst!AG9</f>
        <v>0</v>
      </c>
      <c r="AF9" s="162">
        <f>$E9*Con6_EscalatedConst!AH9</f>
        <v>0</v>
      </c>
      <c r="AG9" s="162">
        <f>$E9*Con6_EscalatedConst!AI9</f>
        <v>0</v>
      </c>
      <c r="AH9" s="162">
        <f>$E9*Con6_EscalatedConst!AJ9</f>
        <v>0</v>
      </c>
      <c r="AI9" s="162">
        <f>$E9*Con6_EscalatedConst!AK9</f>
        <v>0</v>
      </c>
      <c r="AJ9" s="162">
        <f>$E9*Con6_EscalatedConst!AL9</f>
        <v>0</v>
      </c>
      <c r="AK9" s="162">
        <f>$E9*Con6_EscalatedConst!AM9</f>
        <v>0</v>
      </c>
      <c r="AL9" s="162">
        <f>$E9*Con6_EscalatedConst!AN9</f>
        <v>0</v>
      </c>
      <c r="AM9" s="162">
        <f>$E9*Con6_EscalatedConst!AO9</f>
        <v>0</v>
      </c>
      <c r="AN9" s="162">
        <f t="shared" si="0"/>
        <v>0</v>
      </c>
      <c r="AO9" s="162">
        <f t="shared" si="1"/>
        <v>0</v>
      </c>
    </row>
    <row r="10" spans="1:42" ht="36.75" x14ac:dyDescent="0.25">
      <c r="A10" s="75" t="str">
        <f>'I3 Project list'!A10</f>
        <v>Drury</v>
      </c>
      <c r="B10" s="75" t="str">
        <f>'I3 Project list'!C10</f>
        <v>Drury_4a</v>
      </c>
      <c r="C10" s="144" t="str">
        <f>'I3 Project list'!D10</f>
        <v>Waihoehoe Rd East upgrades- from Fitzgerald Rd to before Cossey Rd (development boundary)</v>
      </c>
      <c r="D10" s="144" t="str">
        <f>'I3 Project list'!E10</f>
        <v xml:space="preserve">2-lane urban - upgrade existing road layout with active modes on both sides, 20m cross-section </v>
      </c>
      <c r="E10" s="161">
        <f>'I5 Mitigation'!D10</f>
        <v>0</v>
      </c>
      <c r="F10" s="162">
        <f>$E10*Con6_EscalatedConst!H10</f>
        <v>0</v>
      </c>
      <c r="G10" s="162">
        <f>$E10*Con6_EscalatedConst!I10</f>
        <v>0</v>
      </c>
      <c r="H10" s="162">
        <f>$E10*Con6_EscalatedConst!J10</f>
        <v>0</v>
      </c>
      <c r="I10" s="162">
        <f>$E10*Con6_EscalatedConst!K10</f>
        <v>0</v>
      </c>
      <c r="J10" s="162">
        <f>$E10*Con6_EscalatedConst!L10</f>
        <v>0</v>
      </c>
      <c r="K10" s="162">
        <f>$E10*Con6_EscalatedConst!M10</f>
        <v>0</v>
      </c>
      <c r="L10" s="162">
        <f>$E10*Con6_EscalatedConst!N10</f>
        <v>0</v>
      </c>
      <c r="M10" s="162">
        <f>$E10*Con6_EscalatedConst!O10</f>
        <v>0</v>
      </c>
      <c r="N10" s="162">
        <f>$E10*Con6_EscalatedConst!P10</f>
        <v>0</v>
      </c>
      <c r="O10" s="162">
        <f>$E10*Con6_EscalatedConst!Q10</f>
        <v>0</v>
      </c>
      <c r="P10" s="162">
        <f>$E10*Con6_EscalatedConst!R10</f>
        <v>0</v>
      </c>
      <c r="Q10" s="162">
        <f>$E10*Con6_EscalatedConst!S10</f>
        <v>0</v>
      </c>
      <c r="R10" s="162">
        <f>$E10*Con6_EscalatedConst!T10</f>
        <v>0</v>
      </c>
      <c r="S10" s="162">
        <f>$E10*Con6_EscalatedConst!U10</f>
        <v>0</v>
      </c>
      <c r="T10" s="162">
        <f>$E10*Con6_EscalatedConst!V10</f>
        <v>0</v>
      </c>
      <c r="U10" s="162">
        <f>$E10*Con6_EscalatedConst!W10</f>
        <v>0</v>
      </c>
      <c r="V10" s="162">
        <f>$E10*Con6_EscalatedConst!X10</f>
        <v>0</v>
      </c>
      <c r="W10" s="162">
        <f>$E10*Con6_EscalatedConst!Y10</f>
        <v>0</v>
      </c>
      <c r="X10" s="162">
        <f>$E10*Con6_EscalatedConst!Z10</f>
        <v>0</v>
      </c>
      <c r="Y10" s="162">
        <f>$E10*Con6_EscalatedConst!AA10</f>
        <v>0</v>
      </c>
      <c r="Z10" s="162">
        <f>$E10*Con6_EscalatedConst!AB10</f>
        <v>0</v>
      </c>
      <c r="AA10" s="162">
        <f>$E10*Con6_EscalatedConst!AC10</f>
        <v>0</v>
      </c>
      <c r="AB10" s="162">
        <f>$E10*Con6_EscalatedConst!AD10</f>
        <v>0</v>
      </c>
      <c r="AC10" s="162">
        <f>$E10*Con6_EscalatedConst!AE10</f>
        <v>0</v>
      </c>
      <c r="AD10" s="162">
        <f>$E10*Con6_EscalatedConst!AF10</f>
        <v>0</v>
      </c>
      <c r="AE10" s="162">
        <f>$E10*Con6_EscalatedConst!AG10</f>
        <v>0</v>
      </c>
      <c r="AF10" s="162">
        <f>$E10*Con6_EscalatedConst!AH10</f>
        <v>0</v>
      </c>
      <c r="AG10" s="162">
        <f>$E10*Con6_EscalatedConst!AI10</f>
        <v>0</v>
      </c>
      <c r="AH10" s="162">
        <f>$E10*Con6_EscalatedConst!AJ10</f>
        <v>0</v>
      </c>
      <c r="AI10" s="162">
        <f>$E10*Con6_EscalatedConst!AK10</f>
        <v>0</v>
      </c>
      <c r="AJ10" s="162">
        <f>$E10*Con6_EscalatedConst!AL10</f>
        <v>0</v>
      </c>
      <c r="AK10" s="162">
        <f>$E10*Con6_EscalatedConst!AM10</f>
        <v>0</v>
      </c>
      <c r="AL10" s="162">
        <f>$E10*Con6_EscalatedConst!AN10</f>
        <v>0</v>
      </c>
      <c r="AM10" s="162">
        <f>$E10*Con6_EscalatedConst!AO10</f>
        <v>0</v>
      </c>
      <c r="AN10" s="162">
        <f t="shared" si="0"/>
        <v>0</v>
      </c>
      <c r="AO10" s="162">
        <f t="shared" si="1"/>
        <v>0</v>
      </c>
    </row>
    <row r="11" spans="1:42" ht="36.75" x14ac:dyDescent="0.25">
      <c r="A11" s="75" t="str">
        <f>'I3 Project list'!A11</f>
        <v>Drury</v>
      </c>
      <c r="B11" s="75" t="str">
        <f>'I3 Project list'!C11</f>
        <v>Drury_4b</v>
      </c>
      <c r="C11" s="144" t="str">
        <f>'I3 Project list'!D11</f>
        <v>Waihoehoe Rd East upgrades- from Fitzgerald Rd to before Cossey Rd (development boundary)</v>
      </c>
      <c r="D11" s="144" t="str">
        <f>'I3 Project list'!E11</f>
        <v>Expand to 24m cross section</v>
      </c>
      <c r="E11" s="161">
        <f>'I5 Mitigation'!D11</f>
        <v>0.2</v>
      </c>
      <c r="F11" s="162">
        <f>$E11*Con6_EscalatedConst!H11</f>
        <v>0</v>
      </c>
      <c r="G11" s="162">
        <f>$E11*Con6_EscalatedConst!I11</f>
        <v>0</v>
      </c>
      <c r="H11" s="162">
        <f>$E11*Con6_EscalatedConst!J11</f>
        <v>0</v>
      </c>
      <c r="I11" s="162">
        <f>$E11*Con6_EscalatedConst!K11</f>
        <v>0</v>
      </c>
      <c r="J11" s="162">
        <f>$E11*Con6_EscalatedConst!L11</f>
        <v>0</v>
      </c>
      <c r="K11" s="162">
        <f>$E11*Con6_EscalatedConst!M11</f>
        <v>0</v>
      </c>
      <c r="L11" s="162">
        <f>$E11*Con6_EscalatedConst!N11</f>
        <v>677028.2484283282</v>
      </c>
      <c r="M11" s="162">
        <f>$E11*Con6_EscalatedConst!O11</f>
        <v>6916705.2300115526</v>
      </c>
      <c r="N11" s="162">
        <f>$E11*Con6_EscalatedConst!P11</f>
        <v>0</v>
      </c>
      <c r="O11" s="162">
        <f>$E11*Con6_EscalatedConst!Q11</f>
        <v>0</v>
      </c>
      <c r="P11" s="162">
        <f>$E11*Con6_EscalatedConst!R11</f>
        <v>0</v>
      </c>
      <c r="Q11" s="162">
        <f>$E11*Con6_EscalatedConst!S11</f>
        <v>0</v>
      </c>
      <c r="R11" s="162">
        <f>$E11*Con6_EscalatedConst!T11</f>
        <v>0</v>
      </c>
      <c r="S11" s="162">
        <f>$E11*Con6_EscalatedConst!U11</f>
        <v>0</v>
      </c>
      <c r="T11" s="162">
        <f>$E11*Con6_EscalatedConst!V11</f>
        <v>0</v>
      </c>
      <c r="U11" s="162">
        <f>$E11*Con6_EscalatedConst!W11</f>
        <v>0</v>
      </c>
      <c r="V11" s="162">
        <f>$E11*Con6_EscalatedConst!X11</f>
        <v>0</v>
      </c>
      <c r="W11" s="162">
        <f>$E11*Con6_EscalatedConst!Y11</f>
        <v>0</v>
      </c>
      <c r="X11" s="162">
        <f>$E11*Con6_EscalatedConst!Z11</f>
        <v>0</v>
      </c>
      <c r="Y11" s="162">
        <f>$E11*Con6_EscalatedConst!AA11</f>
        <v>0</v>
      </c>
      <c r="Z11" s="162">
        <f>$E11*Con6_EscalatedConst!AB11</f>
        <v>0</v>
      </c>
      <c r="AA11" s="162">
        <f>$E11*Con6_EscalatedConst!AC11</f>
        <v>0</v>
      </c>
      <c r="AB11" s="162">
        <f>$E11*Con6_EscalatedConst!AD11</f>
        <v>0</v>
      </c>
      <c r="AC11" s="162">
        <f>$E11*Con6_EscalatedConst!AE11</f>
        <v>0</v>
      </c>
      <c r="AD11" s="162">
        <f>$E11*Con6_EscalatedConst!AF11</f>
        <v>0</v>
      </c>
      <c r="AE11" s="162">
        <f>$E11*Con6_EscalatedConst!AG11</f>
        <v>0</v>
      </c>
      <c r="AF11" s="162">
        <f>$E11*Con6_EscalatedConst!AH11</f>
        <v>0</v>
      </c>
      <c r="AG11" s="162">
        <f>$E11*Con6_EscalatedConst!AI11</f>
        <v>0</v>
      </c>
      <c r="AH11" s="162">
        <f>$E11*Con6_EscalatedConst!AJ11</f>
        <v>0</v>
      </c>
      <c r="AI11" s="162">
        <f>$E11*Con6_EscalatedConst!AK11</f>
        <v>0</v>
      </c>
      <c r="AJ11" s="162">
        <f>$E11*Con6_EscalatedConst!AL11</f>
        <v>0</v>
      </c>
      <c r="AK11" s="162">
        <f>$E11*Con6_EscalatedConst!AM11</f>
        <v>0</v>
      </c>
      <c r="AL11" s="162">
        <f>$E11*Con6_EscalatedConst!AN11</f>
        <v>0</v>
      </c>
      <c r="AM11" s="162">
        <f>$E11*Con6_EscalatedConst!AO11</f>
        <v>0</v>
      </c>
      <c r="AN11" s="162">
        <f t="shared" si="0"/>
        <v>7593733.4784398805</v>
      </c>
      <c r="AO11" s="162">
        <f t="shared" si="1"/>
        <v>7593733.4784398805</v>
      </c>
    </row>
    <row r="12" spans="1:42" ht="36.75" x14ac:dyDescent="0.25">
      <c r="A12" s="75" t="str">
        <f>'I3 Project list'!A12</f>
        <v>Drury</v>
      </c>
      <c r="B12" s="75" t="str">
        <f>'I3 Project list'!C12</f>
        <v>Drury_4</v>
      </c>
      <c r="C12" s="144" t="str">
        <f>'I3 Project list'!D12</f>
        <v>Waihoehoe Rd East upgrades- from Fitzgerald Rd to before Cossey Rd (development boundary)</v>
      </c>
      <c r="D12" s="144" t="str">
        <f>'I3 Project list'!E12</f>
        <v>Construct Ultimate 24m Cross section initially (i.e. no interim stage)</v>
      </c>
      <c r="E12" s="161">
        <f>'I5 Mitigation'!D12</f>
        <v>0</v>
      </c>
      <c r="F12" s="162">
        <f>$E12*Con6_EscalatedConst!H12</f>
        <v>0</v>
      </c>
      <c r="G12" s="162">
        <f>$E12*Con6_EscalatedConst!I12</f>
        <v>0</v>
      </c>
      <c r="H12" s="162">
        <f>$E12*Con6_EscalatedConst!J12</f>
        <v>0</v>
      </c>
      <c r="I12" s="162">
        <f>$E12*Con6_EscalatedConst!K12</f>
        <v>0</v>
      </c>
      <c r="J12" s="162">
        <f>$E12*Con6_EscalatedConst!L12</f>
        <v>0</v>
      </c>
      <c r="K12" s="162">
        <f>$E12*Con6_EscalatedConst!M12</f>
        <v>0</v>
      </c>
      <c r="L12" s="162">
        <f>$E12*Con6_EscalatedConst!N12</f>
        <v>0</v>
      </c>
      <c r="M12" s="162">
        <f>$E12*Con6_EscalatedConst!O12</f>
        <v>0</v>
      </c>
      <c r="N12" s="162">
        <f>$E12*Con6_EscalatedConst!P12</f>
        <v>0</v>
      </c>
      <c r="O12" s="162">
        <f>$E12*Con6_EscalatedConst!Q12</f>
        <v>0</v>
      </c>
      <c r="P12" s="162">
        <f>$E12*Con6_EscalatedConst!R12</f>
        <v>0</v>
      </c>
      <c r="Q12" s="162">
        <f>$E12*Con6_EscalatedConst!S12</f>
        <v>0</v>
      </c>
      <c r="R12" s="162">
        <f>$E12*Con6_EscalatedConst!T12</f>
        <v>0</v>
      </c>
      <c r="S12" s="162">
        <f>$E12*Con6_EscalatedConst!U12</f>
        <v>0</v>
      </c>
      <c r="T12" s="162">
        <f>$E12*Con6_EscalatedConst!V12</f>
        <v>0</v>
      </c>
      <c r="U12" s="162">
        <f>$E12*Con6_EscalatedConst!W12</f>
        <v>0</v>
      </c>
      <c r="V12" s="162">
        <f>$E12*Con6_EscalatedConst!X12</f>
        <v>0</v>
      </c>
      <c r="W12" s="162">
        <f>$E12*Con6_EscalatedConst!Y12</f>
        <v>0</v>
      </c>
      <c r="X12" s="162">
        <f>$E12*Con6_EscalatedConst!Z12</f>
        <v>0</v>
      </c>
      <c r="Y12" s="162">
        <f>$E12*Con6_EscalatedConst!AA12</f>
        <v>0</v>
      </c>
      <c r="Z12" s="162">
        <f>$E12*Con6_EscalatedConst!AB12</f>
        <v>0</v>
      </c>
      <c r="AA12" s="162">
        <f>$E12*Con6_EscalatedConst!AC12</f>
        <v>0</v>
      </c>
      <c r="AB12" s="162">
        <f>$E12*Con6_EscalatedConst!AD12</f>
        <v>0</v>
      </c>
      <c r="AC12" s="162">
        <f>$E12*Con6_EscalatedConst!AE12</f>
        <v>0</v>
      </c>
      <c r="AD12" s="162">
        <f>$E12*Con6_EscalatedConst!AF12</f>
        <v>0</v>
      </c>
      <c r="AE12" s="162">
        <f>$E12*Con6_EscalatedConst!AG12</f>
        <v>0</v>
      </c>
      <c r="AF12" s="162">
        <f>$E12*Con6_EscalatedConst!AH12</f>
        <v>0</v>
      </c>
      <c r="AG12" s="162">
        <f>$E12*Con6_EscalatedConst!AI12</f>
        <v>0</v>
      </c>
      <c r="AH12" s="162">
        <f>$E12*Con6_EscalatedConst!AJ12</f>
        <v>0</v>
      </c>
      <c r="AI12" s="162">
        <f>$E12*Con6_EscalatedConst!AK12</f>
        <v>0</v>
      </c>
      <c r="AJ12" s="162">
        <f>$E12*Con6_EscalatedConst!AL12</f>
        <v>0</v>
      </c>
      <c r="AK12" s="162">
        <f>$E12*Con6_EscalatedConst!AM12</f>
        <v>0</v>
      </c>
      <c r="AL12" s="162">
        <f>$E12*Con6_EscalatedConst!AN12</f>
        <v>0</v>
      </c>
      <c r="AM12" s="162">
        <f>$E12*Con6_EscalatedConst!AO12</f>
        <v>0</v>
      </c>
      <c r="AN12" s="162">
        <f t="shared" si="0"/>
        <v>0</v>
      </c>
      <c r="AO12" s="162">
        <f t="shared" si="1"/>
        <v>0</v>
      </c>
    </row>
    <row r="13" spans="1:42" ht="24.75" x14ac:dyDescent="0.25">
      <c r="A13" s="75" t="str">
        <f>'I3 Project list'!A13</f>
        <v>Drury</v>
      </c>
      <c r="B13" s="75" t="str">
        <f>'I3 Project list'!C13</f>
        <v>Drury_5</v>
      </c>
      <c r="C13" s="144" t="str">
        <f>'I3 Project list'!D13</f>
        <v xml:space="preserve">Drury Central Station </v>
      </c>
      <c r="D13" s="144" t="str">
        <f>'I3 Project list'!E13</f>
        <v>Not feasible without access. Refer to item 6 below</v>
      </c>
      <c r="E13" s="161">
        <f>'I5 Mitigation'!D13</f>
        <v>0</v>
      </c>
      <c r="F13" s="162">
        <f>$E13*Con6_EscalatedConst!H13</f>
        <v>0</v>
      </c>
      <c r="G13" s="162">
        <f>$E13*Con6_EscalatedConst!I13</f>
        <v>0</v>
      </c>
      <c r="H13" s="162">
        <f>$E13*Con6_EscalatedConst!J13</f>
        <v>0</v>
      </c>
      <c r="I13" s="162">
        <f>$E13*Con6_EscalatedConst!K13</f>
        <v>0</v>
      </c>
      <c r="J13" s="162">
        <f>$E13*Con6_EscalatedConst!L13</f>
        <v>0</v>
      </c>
      <c r="K13" s="162">
        <f>$E13*Con6_EscalatedConst!M13</f>
        <v>0</v>
      </c>
      <c r="L13" s="162">
        <f>$E13*Con6_EscalatedConst!N13</f>
        <v>0</v>
      </c>
      <c r="M13" s="162">
        <f>$E13*Con6_EscalatedConst!O13</f>
        <v>0</v>
      </c>
      <c r="N13" s="162">
        <f>$E13*Con6_EscalatedConst!P13</f>
        <v>0</v>
      </c>
      <c r="O13" s="162">
        <f>$E13*Con6_EscalatedConst!Q13</f>
        <v>0</v>
      </c>
      <c r="P13" s="162">
        <f>$E13*Con6_EscalatedConst!R13</f>
        <v>0</v>
      </c>
      <c r="Q13" s="162">
        <f>$E13*Con6_EscalatedConst!S13</f>
        <v>0</v>
      </c>
      <c r="R13" s="162">
        <f>$E13*Con6_EscalatedConst!T13</f>
        <v>0</v>
      </c>
      <c r="S13" s="162">
        <f>$E13*Con6_EscalatedConst!U13</f>
        <v>0</v>
      </c>
      <c r="T13" s="162">
        <f>$E13*Con6_EscalatedConst!V13</f>
        <v>0</v>
      </c>
      <c r="U13" s="162">
        <f>$E13*Con6_EscalatedConst!W13</f>
        <v>0</v>
      </c>
      <c r="V13" s="162">
        <f>$E13*Con6_EscalatedConst!X13</f>
        <v>0</v>
      </c>
      <c r="W13" s="162">
        <f>$E13*Con6_EscalatedConst!Y13</f>
        <v>0</v>
      </c>
      <c r="X13" s="162">
        <f>$E13*Con6_EscalatedConst!Z13</f>
        <v>0</v>
      </c>
      <c r="Y13" s="162">
        <f>$E13*Con6_EscalatedConst!AA13</f>
        <v>0</v>
      </c>
      <c r="Z13" s="162">
        <f>$E13*Con6_EscalatedConst!AB13</f>
        <v>0</v>
      </c>
      <c r="AA13" s="162">
        <f>$E13*Con6_EscalatedConst!AC13</f>
        <v>0</v>
      </c>
      <c r="AB13" s="162">
        <f>$E13*Con6_EscalatedConst!AD13</f>
        <v>0</v>
      </c>
      <c r="AC13" s="162">
        <f>$E13*Con6_EscalatedConst!AE13</f>
        <v>0</v>
      </c>
      <c r="AD13" s="162">
        <f>$E13*Con6_EscalatedConst!AF13</f>
        <v>0</v>
      </c>
      <c r="AE13" s="162">
        <f>$E13*Con6_EscalatedConst!AG13</f>
        <v>0</v>
      </c>
      <c r="AF13" s="162">
        <f>$E13*Con6_EscalatedConst!AH13</f>
        <v>0</v>
      </c>
      <c r="AG13" s="162">
        <f>$E13*Con6_EscalatedConst!AI13</f>
        <v>0</v>
      </c>
      <c r="AH13" s="162">
        <f>$E13*Con6_EscalatedConst!AJ13</f>
        <v>0</v>
      </c>
      <c r="AI13" s="162">
        <f>$E13*Con6_EscalatedConst!AK13</f>
        <v>0</v>
      </c>
      <c r="AJ13" s="162">
        <f>$E13*Con6_EscalatedConst!AL13</f>
        <v>0</v>
      </c>
      <c r="AK13" s="162">
        <f>$E13*Con6_EscalatedConst!AM13</f>
        <v>0</v>
      </c>
      <c r="AL13" s="162">
        <f>$E13*Con6_EscalatedConst!AN13</f>
        <v>0</v>
      </c>
      <c r="AM13" s="162">
        <f>$E13*Con6_EscalatedConst!AO13</f>
        <v>0</v>
      </c>
      <c r="AN13" s="162">
        <f t="shared" si="0"/>
        <v>0</v>
      </c>
      <c r="AO13" s="162">
        <f t="shared" si="1"/>
        <v>0</v>
      </c>
    </row>
    <row r="14" spans="1:42" ht="24.75" x14ac:dyDescent="0.25">
      <c r="A14" s="75" t="str">
        <f>'I3 Project list'!A14</f>
        <v>Drury</v>
      </c>
      <c r="B14" s="75" t="str">
        <f>'I3 Project list'!C14</f>
        <v>Drury_6</v>
      </c>
      <c r="C14" s="144" t="str">
        <f>'I3 Project list'!D14</f>
        <v>Drury Station Connection+ intersection</v>
      </c>
      <c r="D14" s="144" t="str">
        <f>'I3 Project list'!E14</f>
        <v>NZUP tbc</v>
      </c>
      <c r="E14" s="161">
        <f>'I5 Mitigation'!D14</f>
        <v>0</v>
      </c>
      <c r="F14" s="162">
        <f>$E14*Con6_EscalatedConst!H14</f>
        <v>0</v>
      </c>
      <c r="G14" s="162">
        <f>$E14*Con6_EscalatedConst!I14</f>
        <v>0</v>
      </c>
      <c r="H14" s="162">
        <f>$E14*Con6_EscalatedConst!J14</f>
        <v>0</v>
      </c>
      <c r="I14" s="162">
        <f>$E14*Con6_EscalatedConst!K14</f>
        <v>0</v>
      </c>
      <c r="J14" s="162">
        <f>$E14*Con6_EscalatedConst!L14</f>
        <v>0</v>
      </c>
      <c r="K14" s="162">
        <f>$E14*Con6_EscalatedConst!M14</f>
        <v>0</v>
      </c>
      <c r="L14" s="162">
        <f>$E14*Con6_EscalatedConst!N14</f>
        <v>0</v>
      </c>
      <c r="M14" s="162">
        <f>$E14*Con6_EscalatedConst!O14</f>
        <v>0</v>
      </c>
      <c r="N14" s="162">
        <f>$E14*Con6_EscalatedConst!P14</f>
        <v>0</v>
      </c>
      <c r="O14" s="162">
        <f>$E14*Con6_EscalatedConst!Q14</f>
        <v>0</v>
      </c>
      <c r="P14" s="162">
        <f>$E14*Con6_EscalatedConst!R14</f>
        <v>0</v>
      </c>
      <c r="Q14" s="162">
        <f>$E14*Con6_EscalatedConst!S14</f>
        <v>0</v>
      </c>
      <c r="R14" s="162">
        <f>$E14*Con6_EscalatedConst!T14</f>
        <v>0</v>
      </c>
      <c r="S14" s="162">
        <f>$E14*Con6_EscalatedConst!U14</f>
        <v>0</v>
      </c>
      <c r="T14" s="162">
        <f>$E14*Con6_EscalatedConst!V14</f>
        <v>0</v>
      </c>
      <c r="U14" s="162">
        <f>$E14*Con6_EscalatedConst!W14</f>
        <v>0</v>
      </c>
      <c r="V14" s="162">
        <f>$E14*Con6_EscalatedConst!X14</f>
        <v>0</v>
      </c>
      <c r="W14" s="162">
        <f>$E14*Con6_EscalatedConst!Y14</f>
        <v>0</v>
      </c>
      <c r="X14" s="162">
        <f>$E14*Con6_EscalatedConst!Z14</f>
        <v>0</v>
      </c>
      <c r="Y14" s="162">
        <f>$E14*Con6_EscalatedConst!AA14</f>
        <v>0</v>
      </c>
      <c r="Z14" s="162">
        <f>$E14*Con6_EscalatedConst!AB14</f>
        <v>0</v>
      </c>
      <c r="AA14" s="162">
        <f>$E14*Con6_EscalatedConst!AC14</f>
        <v>0</v>
      </c>
      <c r="AB14" s="162">
        <f>$E14*Con6_EscalatedConst!AD14</f>
        <v>0</v>
      </c>
      <c r="AC14" s="162">
        <f>$E14*Con6_EscalatedConst!AE14</f>
        <v>0</v>
      </c>
      <c r="AD14" s="162">
        <f>$E14*Con6_EscalatedConst!AF14</f>
        <v>0</v>
      </c>
      <c r="AE14" s="162">
        <f>$E14*Con6_EscalatedConst!AG14</f>
        <v>0</v>
      </c>
      <c r="AF14" s="162">
        <f>$E14*Con6_EscalatedConst!AH14</f>
        <v>0</v>
      </c>
      <c r="AG14" s="162">
        <f>$E14*Con6_EscalatedConst!AI14</f>
        <v>0</v>
      </c>
      <c r="AH14" s="162">
        <f>$E14*Con6_EscalatedConst!AJ14</f>
        <v>0</v>
      </c>
      <c r="AI14" s="162">
        <f>$E14*Con6_EscalatedConst!AK14</f>
        <v>0</v>
      </c>
      <c r="AJ14" s="162">
        <f>$E14*Con6_EscalatedConst!AL14</f>
        <v>0</v>
      </c>
      <c r="AK14" s="162">
        <f>$E14*Con6_EscalatedConst!AM14</f>
        <v>0</v>
      </c>
      <c r="AL14" s="162">
        <f>$E14*Con6_EscalatedConst!AN14</f>
        <v>0</v>
      </c>
      <c r="AM14" s="162">
        <f>$E14*Con6_EscalatedConst!AO14</f>
        <v>0</v>
      </c>
      <c r="AN14" s="162">
        <f t="shared" si="0"/>
        <v>0</v>
      </c>
      <c r="AO14" s="162">
        <f t="shared" si="1"/>
        <v>0</v>
      </c>
    </row>
    <row r="15" spans="1:42" ht="36.75" x14ac:dyDescent="0.25">
      <c r="A15" s="75" t="str">
        <f>'I3 Project list'!A15</f>
        <v>Drury</v>
      </c>
      <c r="B15" s="75" t="str">
        <f>'I3 Project list'!C15</f>
        <v>Drury_7</v>
      </c>
      <c r="C15" s="144" t="str">
        <f>'I3 Project list'!D15</f>
        <v xml:space="preserve">Fitzgerald Rd upgrades (from Waihoehoe Rd to development boundary) </v>
      </c>
      <c r="D15" s="144" t="str">
        <f>'I3 Project list'!E15</f>
        <v>2-lane urban - upgrade existing road layout with active modes on both sides</v>
      </c>
      <c r="E15" s="161">
        <f>'I5 Mitigation'!D15</f>
        <v>0.05</v>
      </c>
      <c r="F15" s="162">
        <f>$E15*Con6_EscalatedConst!H15</f>
        <v>0</v>
      </c>
      <c r="G15" s="162">
        <f>$E15*Con6_EscalatedConst!I15</f>
        <v>0</v>
      </c>
      <c r="H15" s="162">
        <f>$E15*Con6_EscalatedConst!J15</f>
        <v>0</v>
      </c>
      <c r="I15" s="162">
        <f>$E15*Con6_EscalatedConst!K15</f>
        <v>0</v>
      </c>
      <c r="J15" s="162">
        <f>$E15*Con6_EscalatedConst!L15</f>
        <v>0</v>
      </c>
      <c r="K15" s="162">
        <f>$E15*Con6_EscalatedConst!M15</f>
        <v>0</v>
      </c>
      <c r="L15" s="162">
        <f>$E15*Con6_EscalatedConst!N15</f>
        <v>0</v>
      </c>
      <c r="M15" s="162">
        <f>$E15*Con6_EscalatedConst!O15</f>
        <v>0</v>
      </c>
      <c r="N15" s="162">
        <f>$E15*Con6_EscalatedConst!P15</f>
        <v>0</v>
      </c>
      <c r="O15" s="162">
        <f>$E15*Con6_EscalatedConst!Q15</f>
        <v>0</v>
      </c>
      <c r="P15" s="162">
        <f>$E15*Con6_EscalatedConst!R15</f>
        <v>0</v>
      </c>
      <c r="Q15" s="162">
        <f>$E15*Con6_EscalatedConst!S15</f>
        <v>0</v>
      </c>
      <c r="R15" s="162">
        <f>$E15*Con6_EscalatedConst!T15</f>
        <v>0</v>
      </c>
      <c r="S15" s="162">
        <f>$E15*Con6_EscalatedConst!U15</f>
        <v>51534.483762997428</v>
      </c>
      <c r="T15" s="162">
        <f>$E15*Con6_EscalatedConst!V15</f>
        <v>526490.34098198975</v>
      </c>
      <c r="U15" s="162">
        <f>$E15*Con6_EscalatedConst!W15</f>
        <v>0</v>
      </c>
      <c r="V15" s="162">
        <f>$E15*Con6_EscalatedConst!X15</f>
        <v>0</v>
      </c>
      <c r="W15" s="162">
        <f>$E15*Con6_EscalatedConst!Y15</f>
        <v>0</v>
      </c>
      <c r="X15" s="162">
        <f>$E15*Con6_EscalatedConst!Z15</f>
        <v>0</v>
      </c>
      <c r="Y15" s="162">
        <f>$E15*Con6_EscalatedConst!AA15</f>
        <v>0</v>
      </c>
      <c r="Z15" s="162">
        <f>$E15*Con6_EscalatedConst!AB15</f>
        <v>0</v>
      </c>
      <c r="AA15" s="162">
        <f>$E15*Con6_EscalatedConst!AC15</f>
        <v>0</v>
      </c>
      <c r="AB15" s="162">
        <f>$E15*Con6_EscalatedConst!AD15</f>
        <v>0</v>
      </c>
      <c r="AC15" s="162">
        <f>$E15*Con6_EscalatedConst!AE15</f>
        <v>0</v>
      </c>
      <c r="AD15" s="162">
        <f>$E15*Con6_EscalatedConst!AF15</f>
        <v>0</v>
      </c>
      <c r="AE15" s="162">
        <f>$E15*Con6_EscalatedConst!AG15</f>
        <v>0</v>
      </c>
      <c r="AF15" s="162">
        <f>$E15*Con6_EscalatedConst!AH15</f>
        <v>0</v>
      </c>
      <c r="AG15" s="162">
        <f>$E15*Con6_EscalatedConst!AI15</f>
        <v>0</v>
      </c>
      <c r="AH15" s="162">
        <f>$E15*Con6_EscalatedConst!AJ15</f>
        <v>0</v>
      </c>
      <c r="AI15" s="162">
        <f>$E15*Con6_EscalatedConst!AK15</f>
        <v>0</v>
      </c>
      <c r="AJ15" s="162">
        <f>$E15*Con6_EscalatedConst!AL15</f>
        <v>0</v>
      </c>
      <c r="AK15" s="162">
        <f>$E15*Con6_EscalatedConst!AM15</f>
        <v>0</v>
      </c>
      <c r="AL15" s="162">
        <f>$E15*Con6_EscalatedConst!AN15</f>
        <v>0</v>
      </c>
      <c r="AM15" s="162">
        <f>$E15*Con6_EscalatedConst!AO15</f>
        <v>0</v>
      </c>
      <c r="AN15" s="162">
        <f t="shared" si="0"/>
        <v>578024.82474498719</v>
      </c>
      <c r="AO15" s="162">
        <f t="shared" si="1"/>
        <v>578024.82474498719</v>
      </c>
    </row>
    <row r="16" spans="1:42" ht="36.75" x14ac:dyDescent="0.25">
      <c r="A16" s="75" t="str">
        <f>'I3 Project list'!A16</f>
        <v>Drury</v>
      </c>
      <c r="B16" s="75" t="str">
        <f>'I3 Project list'!C16</f>
        <v>Drury_8</v>
      </c>
      <c r="C16" s="144" t="str">
        <f>'I3 Project list'!D16</f>
        <v>Fielding Rd upgrades ( from Waihoehoe Rd to development boundary )</v>
      </c>
      <c r="D16" s="144" t="str">
        <f>'I3 Project list'!E16</f>
        <v>2-lane urban - upgrade existing road layout with active modes on both sides</v>
      </c>
      <c r="E16" s="161">
        <f>'I5 Mitigation'!D16</f>
        <v>0.05</v>
      </c>
      <c r="F16" s="162">
        <f>$E16*Con6_EscalatedConst!H16</f>
        <v>0</v>
      </c>
      <c r="G16" s="162">
        <f>$E16*Con6_EscalatedConst!I16</f>
        <v>0</v>
      </c>
      <c r="H16" s="162">
        <f>$E16*Con6_EscalatedConst!J16</f>
        <v>0</v>
      </c>
      <c r="I16" s="162">
        <f>$E16*Con6_EscalatedConst!K16</f>
        <v>0</v>
      </c>
      <c r="J16" s="162">
        <f>$E16*Con6_EscalatedConst!L16</f>
        <v>0</v>
      </c>
      <c r="K16" s="162">
        <f>$E16*Con6_EscalatedConst!M16</f>
        <v>0</v>
      </c>
      <c r="L16" s="162">
        <f>$E16*Con6_EscalatedConst!N16</f>
        <v>0</v>
      </c>
      <c r="M16" s="162">
        <f>$E16*Con6_EscalatedConst!O16</f>
        <v>0</v>
      </c>
      <c r="N16" s="162">
        <f>$E16*Con6_EscalatedConst!P16</f>
        <v>0</v>
      </c>
      <c r="O16" s="162">
        <f>$E16*Con6_EscalatedConst!Q16</f>
        <v>0</v>
      </c>
      <c r="P16" s="162">
        <f>$E16*Con6_EscalatedConst!R16</f>
        <v>0</v>
      </c>
      <c r="Q16" s="162">
        <f>$E16*Con6_EscalatedConst!S16</f>
        <v>0</v>
      </c>
      <c r="R16" s="162">
        <f>$E16*Con6_EscalatedConst!T16</f>
        <v>0</v>
      </c>
      <c r="S16" s="162">
        <f>$E16*Con6_EscalatedConst!U16</f>
        <v>51534.483762997428</v>
      </c>
      <c r="T16" s="162">
        <f>$E16*Con6_EscalatedConst!V16</f>
        <v>526490.34098198975</v>
      </c>
      <c r="U16" s="162">
        <f>$E16*Con6_EscalatedConst!W16</f>
        <v>0</v>
      </c>
      <c r="V16" s="162">
        <f>$E16*Con6_EscalatedConst!X16</f>
        <v>0</v>
      </c>
      <c r="W16" s="162">
        <f>$E16*Con6_EscalatedConst!Y16</f>
        <v>0</v>
      </c>
      <c r="X16" s="162">
        <f>$E16*Con6_EscalatedConst!Z16</f>
        <v>0</v>
      </c>
      <c r="Y16" s="162">
        <f>$E16*Con6_EscalatedConst!AA16</f>
        <v>0</v>
      </c>
      <c r="Z16" s="162">
        <f>$E16*Con6_EscalatedConst!AB16</f>
        <v>0</v>
      </c>
      <c r="AA16" s="162">
        <f>$E16*Con6_EscalatedConst!AC16</f>
        <v>0</v>
      </c>
      <c r="AB16" s="162">
        <f>$E16*Con6_EscalatedConst!AD16</f>
        <v>0</v>
      </c>
      <c r="AC16" s="162">
        <f>$E16*Con6_EscalatedConst!AE16</f>
        <v>0</v>
      </c>
      <c r="AD16" s="162">
        <f>$E16*Con6_EscalatedConst!AF16</f>
        <v>0</v>
      </c>
      <c r="AE16" s="162">
        <f>$E16*Con6_EscalatedConst!AG16</f>
        <v>0</v>
      </c>
      <c r="AF16" s="162">
        <f>$E16*Con6_EscalatedConst!AH16</f>
        <v>0</v>
      </c>
      <c r="AG16" s="162">
        <f>$E16*Con6_EscalatedConst!AI16</f>
        <v>0</v>
      </c>
      <c r="AH16" s="162">
        <f>$E16*Con6_EscalatedConst!AJ16</f>
        <v>0</v>
      </c>
      <c r="AI16" s="162">
        <f>$E16*Con6_EscalatedConst!AK16</f>
        <v>0</v>
      </c>
      <c r="AJ16" s="162">
        <f>$E16*Con6_EscalatedConst!AL16</f>
        <v>0</v>
      </c>
      <c r="AK16" s="162">
        <f>$E16*Con6_EscalatedConst!AM16</f>
        <v>0</v>
      </c>
      <c r="AL16" s="162">
        <f>$E16*Con6_EscalatedConst!AN16</f>
        <v>0</v>
      </c>
      <c r="AM16" s="162">
        <f>$E16*Con6_EscalatedConst!AO16</f>
        <v>0</v>
      </c>
      <c r="AN16" s="162">
        <f t="shared" si="0"/>
        <v>578024.82474498719</v>
      </c>
      <c r="AO16" s="162">
        <f t="shared" si="1"/>
        <v>578024.82474498719</v>
      </c>
    </row>
    <row r="17" spans="1:41" ht="24.75" x14ac:dyDescent="0.25">
      <c r="A17" s="75" t="str">
        <f>'I3 Project list'!A17</f>
        <v>Drury</v>
      </c>
      <c r="B17" s="75" t="str">
        <f>'I3 Project list'!C17</f>
        <v>Drury_9a</v>
      </c>
      <c r="C17" s="144" t="str">
        <f>'I3 Project list'!D17</f>
        <v>Upgrade in Norrie Rd/GSR/Waihoehoe intersection</v>
      </c>
      <c r="D17" s="144" t="str">
        <f>'I3 Project list'!E17</f>
        <v xml:space="preserve"> 2-lane signalised intersection with active mode crossings</v>
      </c>
      <c r="E17" s="161">
        <f>'I5 Mitigation'!D17</f>
        <v>0</v>
      </c>
      <c r="F17" s="162">
        <f>$E17*Con6_EscalatedConst!H17</f>
        <v>0</v>
      </c>
      <c r="G17" s="162">
        <f>$E17*Con6_EscalatedConst!I17</f>
        <v>0</v>
      </c>
      <c r="H17" s="162">
        <f>$E17*Con6_EscalatedConst!J17</f>
        <v>0</v>
      </c>
      <c r="I17" s="162">
        <f>$E17*Con6_EscalatedConst!K17</f>
        <v>0</v>
      </c>
      <c r="J17" s="162">
        <f>$E17*Con6_EscalatedConst!L17</f>
        <v>0</v>
      </c>
      <c r="K17" s="162">
        <f>$E17*Con6_EscalatedConst!M17</f>
        <v>0</v>
      </c>
      <c r="L17" s="162">
        <f>$E17*Con6_EscalatedConst!N17</f>
        <v>0</v>
      </c>
      <c r="M17" s="162">
        <f>$E17*Con6_EscalatedConst!O17</f>
        <v>0</v>
      </c>
      <c r="N17" s="162">
        <f>$E17*Con6_EscalatedConst!P17</f>
        <v>0</v>
      </c>
      <c r="O17" s="162">
        <f>$E17*Con6_EscalatedConst!Q17</f>
        <v>0</v>
      </c>
      <c r="P17" s="162">
        <f>$E17*Con6_EscalatedConst!R17</f>
        <v>0</v>
      </c>
      <c r="Q17" s="162">
        <f>$E17*Con6_EscalatedConst!S17</f>
        <v>0</v>
      </c>
      <c r="R17" s="162">
        <f>$E17*Con6_EscalatedConst!T17</f>
        <v>0</v>
      </c>
      <c r="S17" s="162">
        <f>$E17*Con6_EscalatedConst!U17</f>
        <v>0</v>
      </c>
      <c r="T17" s="162">
        <f>$E17*Con6_EscalatedConst!V17</f>
        <v>0</v>
      </c>
      <c r="U17" s="162">
        <f>$E17*Con6_EscalatedConst!W17</f>
        <v>0</v>
      </c>
      <c r="V17" s="162">
        <f>$E17*Con6_EscalatedConst!X17</f>
        <v>0</v>
      </c>
      <c r="W17" s="162">
        <f>$E17*Con6_EscalatedConst!Y17</f>
        <v>0</v>
      </c>
      <c r="X17" s="162">
        <f>$E17*Con6_EscalatedConst!Z17</f>
        <v>0</v>
      </c>
      <c r="Y17" s="162">
        <f>$E17*Con6_EscalatedConst!AA17</f>
        <v>0</v>
      </c>
      <c r="Z17" s="162">
        <f>$E17*Con6_EscalatedConst!AB17</f>
        <v>0</v>
      </c>
      <c r="AA17" s="162">
        <f>$E17*Con6_EscalatedConst!AC17</f>
        <v>0</v>
      </c>
      <c r="AB17" s="162">
        <f>$E17*Con6_EscalatedConst!AD17</f>
        <v>0</v>
      </c>
      <c r="AC17" s="162">
        <f>$E17*Con6_EscalatedConst!AE17</f>
        <v>0</v>
      </c>
      <c r="AD17" s="162">
        <f>$E17*Con6_EscalatedConst!AF17</f>
        <v>0</v>
      </c>
      <c r="AE17" s="162">
        <f>$E17*Con6_EscalatedConst!AG17</f>
        <v>0</v>
      </c>
      <c r="AF17" s="162">
        <f>$E17*Con6_EscalatedConst!AH17</f>
        <v>0</v>
      </c>
      <c r="AG17" s="162">
        <f>$E17*Con6_EscalatedConst!AI17</f>
        <v>0</v>
      </c>
      <c r="AH17" s="162">
        <f>$E17*Con6_EscalatedConst!AJ17</f>
        <v>0</v>
      </c>
      <c r="AI17" s="162">
        <f>$E17*Con6_EscalatedConst!AK17</f>
        <v>0</v>
      </c>
      <c r="AJ17" s="162">
        <f>$E17*Con6_EscalatedConst!AL17</f>
        <v>0</v>
      </c>
      <c r="AK17" s="162">
        <f>$E17*Con6_EscalatedConst!AM17</f>
        <v>0</v>
      </c>
      <c r="AL17" s="162">
        <f>$E17*Con6_EscalatedConst!AN17</f>
        <v>0</v>
      </c>
      <c r="AM17" s="162">
        <f>$E17*Con6_EscalatedConst!AO17</f>
        <v>0</v>
      </c>
      <c r="AN17" s="162">
        <f t="shared" si="0"/>
        <v>0</v>
      </c>
      <c r="AO17" s="162">
        <f t="shared" si="1"/>
        <v>0</v>
      </c>
    </row>
    <row r="18" spans="1:41" ht="24.75" x14ac:dyDescent="0.25">
      <c r="A18" s="75" t="str">
        <f>'I3 Project list'!A18</f>
        <v>Drury</v>
      </c>
      <c r="B18" s="75" t="str">
        <f>'I3 Project list'!C18</f>
        <v>Drury_9b</v>
      </c>
      <c r="C18" s="144" t="str">
        <f>'I3 Project list'!D18</f>
        <v>Upgrade in Norrie Rd/GSR/Waihoehoe intersection</v>
      </c>
      <c r="D18" s="144" t="str">
        <f>'I3 Project list'!E18</f>
        <v>multi-lane signalised intersection with active mode crossings, SGA design</v>
      </c>
      <c r="E18" s="161">
        <f>'I5 Mitigation'!D18</f>
        <v>1</v>
      </c>
      <c r="F18" s="162">
        <f>$E18*Con6_EscalatedConst!H18</f>
        <v>0</v>
      </c>
      <c r="G18" s="162">
        <f>$E18*Con6_EscalatedConst!I18</f>
        <v>0</v>
      </c>
      <c r="H18" s="162">
        <f>$E18*Con6_EscalatedConst!J18</f>
        <v>0</v>
      </c>
      <c r="I18" s="162">
        <f>$E18*Con6_EscalatedConst!K18</f>
        <v>0</v>
      </c>
      <c r="J18" s="162">
        <f>$E18*Con6_EscalatedConst!L18</f>
        <v>0</v>
      </c>
      <c r="K18" s="162">
        <f>$E18*Con6_EscalatedConst!M18</f>
        <v>0</v>
      </c>
      <c r="L18" s="162">
        <f>$E18*Con6_EscalatedConst!N18</f>
        <v>0</v>
      </c>
      <c r="M18" s="162">
        <f>$E18*Con6_EscalatedConst!O18</f>
        <v>0</v>
      </c>
      <c r="N18" s="162">
        <f>$E18*Con6_EscalatedConst!P18</f>
        <v>0</v>
      </c>
      <c r="O18" s="162">
        <f>$E18*Con6_EscalatedConst!Q18</f>
        <v>0</v>
      </c>
      <c r="P18" s="162">
        <f>$E18*Con6_EscalatedConst!R18</f>
        <v>0</v>
      </c>
      <c r="Q18" s="162">
        <f>$E18*Con6_EscalatedConst!S18</f>
        <v>0</v>
      </c>
      <c r="R18" s="162">
        <f>$E18*Con6_EscalatedConst!T18</f>
        <v>0</v>
      </c>
      <c r="S18" s="162">
        <f>$E18*Con6_EscalatedConst!U18</f>
        <v>0</v>
      </c>
      <c r="T18" s="162">
        <f>$E18*Con6_EscalatedConst!V18</f>
        <v>0</v>
      </c>
      <c r="U18" s="162">
        <f>$E18*Con6_EscalatedConst!W18</f>
        <v>0</v>
      </c>
      <c r="V18" s="162">
        <f>$E18*Con6_EscalatedConst!X18</f>
        <v>0</v>
      </c>
      <c r="W18" s="162">
        <f>$E18*Con6_EscalatedConst!Y18</f>
        <v>0</v>
      </c>
      <c r="X18" s="162">
        <f>$E18*Con6_EscalatedConst!Z18</f>
        <v>0</v>
      </c>
      <c r="Y18" s="162">
        <f>$E18*Con6_EscalatedConst!AA18</f>
        <v>0</v>
      </c>
      <c r="Z18" s="162">
        <f>$E18*Con6_EscalatedConst!AB18</f>
        <v>0</v>
      </c>
      <c r="AA18" s="162">
        <f>$E18*Con6_EscalatedConst!AC18</f>
        <v>0</v>
      </c>
      <c r="AB18" s="162">
        <f>$E18*Con6_EscalatedConst!AD18</f>
        <v>0</v>
      </c>
      <c r="AC18" s="162">
        <f>$E18*Con6_EscalatedConst!AE18</f>
        <v>0</v>
      </c>
      <c r="AD18" s="162">
        <f>$E18*Con6_EscalatedConst!AF18</f>
        <v>0</v>
      </c>
      <c r="AE18" s="162">
        <f>$E18*Con6_EscalatedConst!AG18</f>
        <v>0</v>
      </c>
      <c r="AF18" s="162">
        <f>$E18*Con6_EscalatedConst!AH18</f>
        <v>0</v>
      </c>
      <c r="AG18" s="162">
        <f>$E18*Con6_EscalatedConst!AI18</f>
        <v>0</v>
      </c>
      <c r="AH18" s="162">
        <f>$E18*Con6_EscalatedConst!AJ18</f>
        <v>0</v>
      </c>
      <c r="AI18" s="162">
        <f>$E18*Con6_EscalatedConst!AK18</f>
        <v>0</v>
      </c>
      <c r="AJ18" s="162">
        <f>$E18*Con6_EscalatedConst!AL18</f>
        <v>0</v>
      </c>
      <c r="AK18" s="162">
        <f>$E18*Con6_EscalatedConst!AM18</f>
        <v>0</v>
      </c>
      <c r="AL18" s="162">
        <f>$E18*Con6_EscalatedConst!AN18</f>
        <v>0</v>
      </c>
      <c r="AM18" s="162">
        <f>$E18*Con6_EscalatedConst!AO18</f>
        <v>0</v>
      </c>
      <c r="AN18" s="162">
        <f t="shared" si="0"/>
        <v>0</v>
      </c>
      <c r="AO18" s="162">
        <f t="shared" si="1"/>
        <v>0</v>
      </c>
    </row>
    <row r="19" spans="1:41" ht="36.75" x14ac:dyDescent="0.25">
      <c r="A19" s="75" t="str">
        <f>'I3 Project list'!A19</f>
        <v>Drury</v>
      </c>
      <c r="B19" s="75" t="str">
        <f>'I3 Project list'!C19</f>
        <v>Drury_10a</v>
      </c>
      <c r="C19" s="144" t="str">
        <f>'I3 Project list'!D19</f>
        <v>New intersection on Waihoehoe Rd/Fitzgerald Rd( including approach cross-sections)</v>
      </c>
      <c r="D19" s="144" t="str">
        <f>'I3 Project list'!E19</f>
        <v xml:space="preserve"> 2-lane signalised intersection with active mode crossings</v>
      </c>
      <c r="E19" s="161">
        <f>'I5 Mitigation'!D19</f>
        <v>0</v>
      </c>
      <c r="F19" s="162">
        <f>$E19*Con6_EscalatedConst!H19</f>
        <v>0</v>
      </c>
      <c r="G19" s="162">
        <f>$E19*Con6_EscalatedConst!I19</f>
        <v>0</v>
      </c>
      <c r="H19" s="162">
        <f>$E19*Con6_EscalatedConst!J19</f>
        <v>0</v>
      </c>
      <c r="I19" s="162">
        <f>$E19*Con6_EscalatedConst!K19</f>
        <v>0</v>
      </c>
      <c r="J19" s="162">
        <f>$E19*Con6_EscalatedConst!L19</f>
        <v>0</v>
      </c>
      <c r="K19" s="162">
        <f>$E19*Con6_EscalatedConst!M19</f>
        <v>0</v>
      </c>
      <c r="L19" s="162">
        <f>$E19*Con6_EscalatedConst!N19</f>
        <v>0</v>
      </c>
      <c r="M19" s="162">
        <f>$E19*Con6_EscalatedConst!O19</f>
        <v>0</v>
      </c>
      <c r="N19" s="162">
        <f>$E19*Con6_EscalatedConst!P19</f>
        <v>0</v>
      </c>
      <c r="O19" s="162">
        <f>$E19*Con6_EscalatedConst!Q19</f>
        <v>0</v>
      </c>
      <c r="P19" s="162">
        <f>$E19*Con6_EscalatedConst!R19</f>
        <v>0</v>
      </c>
      <c r="Q19" s="162">
        <f>$E19*Con6_EscalatedConst!S19</f>
        <v>0</v>
      </c>
      <c r="R19" s="162">
        <f>$E19*Con6_EscalatedConst!T19</f>
        <v>0</v>
      </c>
      <c r="S19" s="162">
        <f>$E19*Con6_EscalatedConst!U19</f>
        <v>0</v>
      </c>
      <c r="T19" s="162">
        <f>$E19*Con6_EscalatedConst!V19</f>
        <v>0</v>
      </c>
      <c r="U19" s="162">
        <f>$E19*Con6_EscalatedConst!W19</f>
        <v>0</v>
      </c>
      <c r="V19" s="162">
        <f>$E19*Con6_EscalatedConst!X19</f>
        <v>0</v>
      </c>
      <c r="W19" s="162">
        <f>$E19*Con6_EscalatedConst!Y19</f>
        <v>0</v>
      </c>
      <c r="X19" s="162">
        <f>$E19*Con6_EscalatedConst!Z19</f>
        <v>0</v>
      </c>
      <c r="Y19" s="162">
        <f>$E19*Con6_EscalatedConst!AA19</f>
        <v>0</v>
      </c>
      <c r="Z19" s="162">
        <f>$E19*Con6_EscalatedConst!AB19</f>
        <v>0</v>
      </c>
      <c r="AA19" s="162">
        <f>$E19*Con6_EscalatedConst!AC19</f>
        <v>0</v>
      </c>
      <c r="AB19" s="162">
        <f>$E19*Con6_EscalatedConst!AD19</f>
        <v>0</v>
      </c>
      <c r="AC19" s="162">
        <f>$E19*Con6_EscalatedConst!AE19</f>
        <v>0</v>
      </c>
      <c r="AD19" s="162">
        <f>$E19*Con6_EscalatedConst!AF19</f>
        <v>0</v>
      </c>
      <c r="AE19" s="162">
        <f>$E19*Con6_EscalatedConst!AG19</f>
        <v>0</v>
      </c>
      <c r="AF19" s="162">
        <f>$E19*Con6_EscalatedConst!AH19</f>
        <v>0</v>
      </c>
      <c r="AG19" s="162">
        <f>$E19*Con6_EscalatedConst!AI19</f>
        <v>0</v>
      </c>
      <c r="AH19" s="162">
        <f>$E19*Con6_EscalatedConst!AJ19</f>
        <v>0</v>
      </c>
      <c r="AI19" s="162">
        <f>$E19*Con6_EscalatedConst!AK19</f>
        <v>0</v>
      </c>
      <c r="AJ19" s="162">
        <f>$E19*Con6_EscalatedConst!AL19</f>
        <v>0</v>
      </c>
      <c r="AK19" s="162">
        <f>$E19*Con6_EscalatedConst!AM19</f>
        <v>0</v>
      </c>
      <c r="AL19" s="162">
        <f>$E19*Con6_EscalatedConst!AN19</f>
        <v>0</v>
      </c>
      <c r="AM19" s="162">
        <f>$E19*Con6_EscalatedConst!AO19</f>
        <v>0</v>
      </c>
      <c r="AN19" s="162">
        <f t="shared" si="0"/>
        <v>0</v>
      </c>
      <c r="AO19" s="162">
        <f t="shared" si="1"/>
        <v>0</v>
      </c>
    </row>
    <row r="20" spans="1:41" ht="36.75" x14ac:dyDescent="0.25">
      <c r="A20" s="75" t="str">
        <f>'I3 Project list'!A20</f>
        <v>Drury</v>
      </c>
      <c r="B20" s="75" t="str">
        <f>'I3 Project list'!C20</f>
        <v>Drury_10b</v>
      </c>
      <c r="C20" s="144" t="str">
        <f>'I3 Project list'!D20</f>
        <v>New intersection on Waihoehoe Rd/Fitzgerald Rd( including approach cross-sections)</v>
      </c>
      <c r="D20" s="144" t="str">
        <f>'I3 Project list'!E20</f>
        <v>multi-lane roundabout with active mode crossings, SGA design</v>
      </c>
      <c r="E20" s="161">
        <f>'I5 Mitigation'!D20</f>
        <v>1</v>
      </c>
      <c r="F20" s="162">
        <f>$E20*Con6_EscalatedConst!H20</f>
        <v>0</v>
      </c>
      <c r="G20" s="162">
        <f>$E20*Con6_EscalatedConst!I20</f>
        <v>0</v>
      </c>
      <c r="H20" s="162">
        <f>$E20*Con6_EscalatedConst!J20</f>
        <v>0</v>
      </c>
      <c r="I20" s="162">
        <f>$E20*Con6_EscalatedConst!K20</f>
        <v>0</v>
      </c>
      <c r="J20" s="162">
        <f>$E20*Con6_EscalatedConst!L20</f>
        <v>0</v>
      </c>
      <c r="K20" s="162">
        <f>$E20*Con6_EscalatedConst!M20</f>
        <v>0</v>
      </c>
      <c r="L20" s="162">
        <f>$E20*Con6_EscalatedConst!N20</f>
        <v>0</v>
      </c>
      <c r="M20" s="162">
        <f>$E20*Con6_EscalatedConst!O20</f>
        <v>0</v>
      </c>
      <c r="N20" s="162">
        <f>$E20*Con6_EscalatedConst!P20</f>
        <v>0</v>
      </c>
      <c r="O20" s="162">
        <f>$E20*Con6_EscalatedConst!Q20</f>
        <v>0</v>
      </c>
      <c r="P20" s="162">
        <f>$E20*Con6_EscalatedConst!R20</f>
        <v>0</v>
      </c>
      <c r="Q20" s="162">
        <f>$E20*Con6_EscalatedConst!S20</f>
        <v>0</v>
      </c>
      <c r="R20" s="162">
        <f>$E20*Con6_EscalatedConst!T20</f>
        <v>0</v>
      </c>
      <c r="S20" s="162">
        <f>$E20*Con6_EscalatedConst!U20</f>
        <v>0</v>
      </c>
      <c r="T20" s="162">
        <f>$E20*Con6_EscalatedConst!V20</f>
        <v>1129932.8876897588</v>
      </c>
      <c r="U20" s="162">
        <f>$E20*Con6_EscalatedConst!W20</f>
        <v>11543702.544153398</v>
      </c>
      <c r="V20" s="162">
        <f>$E20*Con6_EscalatedConst!X20</f>
        <v>0</v>
      </c>
      <c r="W20" s="162">
        <f>$E20*Con6_EscalatedConst!Y20</f>
        <v>0</v>
      </c>
      <c r="X20" s="162">
        <f>$E20*Con6_EscalatedConst!Z20</f>
        <v>0</v>
      </c>
      <c r="Y20" s="162">
        <f>$E20*Con6_EscalatedConst!AA20</f>
        <v>0</v>
      </c>
      <c r="Z20" s="162">
        <f>$E20*Con6_EscalatedConst!AB20</f>
        <v>0</v>
      </c>
      <c r="AA20" s="162">
        <f>$E20*Con6_EscalatedConst!AC20</f>
        <v>0</v>
      </c>
      <c r="AB20" s="162">
        <f>$E20*Con6_EscalatedConst!AD20</f>
        <v>0</v>
      </c>
      <c r="AC20" s="162">
        <f>$E20*Con6_EscalatedConst!AE20</f>
        <v>0</v>
      </c>
      <c r="AD20" s="162">
        <f>$E20*Con6_EscalatedConst!AF20</f>
        <v>0</v>
      </c>
      <c r="AE20" s="162">
        <f>$E20*Con6_EscalatedConst!AG20</f>
        <v>0</v>
      </c>
      <c r="AF20" s="162">
        <f>$E20*Con6_EscalatedConst!AH20</f>
        <v>0</v>
      </c>
      <c r="AG20" s="162">
        <f>$E20*Con6_EscalatedConst!AI20</f>
        <v>0</v>
      </c>
      <c r="AH20" s="162">
        <f>$E20*Con6_EscalatedConst!AJ20</f>
        <v>0</v>
      </c>
      <c r="AI20" s="162">
        <f>$E20*Con6_EscalatedConst!AK20</f>
        <v>0</v>
      </c>
      <c r="AJ20" s="162">
        <f>$E20*Con6_EscalatedConst!AL20</f>
        <v>0</v>
      </c>
      <c r="AK20" s="162">
        <f>$E20*Con6_EscalatedConst!AM20</f>
        <v>0</v>
      </c>
      <c r="AL20" s="162">
        <f>$E20*Con6_EscalatedConst!AN20</f>
        <v>0</v>
      </c>
      <c r="AM20" s="162">
        <f>$E20*Con6_EscalatedConst!AO20</f>
        <v>0</v>
      </c>
      <c r="AN20" s="162">
        <f t="shared" si="0"/>
        <v>12673635.431843156</v>
      </c>
      <c r="AO20" s="162">
        <f t="shared" si="1"/>
        <v>12673635.431843156</v>
      </c>
    </row>
    <row r="21" spans="1:41" ht="24.75" x14ac:dyDescent="0.25">
      <c r="A21" s="75" t="str">
        <f>'I3 Project list'!A21</f>
        <v>Drury</v>
      </c>
      <c r="B21" s="75" t="str">
        <f>'I3 Project list'!C21</f>
        <v>Drury_11</v>
      </c>
      <c r="C21" s="144" t="str">
        <f>'I3 Project list'!D21</f>
        <v>Intersection upgrade Waihoehoe Rd/Fielding Rd/Appleby Rd</v>
      </c>
      <c r="D21" s="144" t="str">
        <f>'I3 Project list'!E21</f>
        <v>Roundabout as per SGA design</v>
      </c>
      <c r="E21" s="161">
        <f>'I5 Mitigation'!D21</f>
        <v>0.1</v>
      </c>
      <c r="F21" s="162">
        <f>$E21*Con6_EscalatedConst!H21</f>
        <v>0</v>
      </c>
      <c r="G21" s="162">
        <f>$E21*Con6_EscalatedConst!I21</f>
        <v>0</v>
      </c>
      <c r="H21" s="162">
        <f>$E21*Con6_EscalatedConst!J21</f>
        <v>0</v>
      </c>
      <c r="I21" s="162">
        <f>$E21*Con6_EscalatedConst!K21</f>
        <v>0</v>
      </c>
      <c r="J21" s="162">
        <f>$E21*Con6_EscalatedConst!L21</f>
        <v>0</v>
      </c>
      <c r="K21" s="162">
        <f>$E21*Con6_EscalatedConst!M21</f>
        <v>0</v>
      </c>
      <c r="L21" s="162">
        <f>$E21*Con6_EscalatedConst!N21</f>
        <v>0</v>
      </c>
      <c r="M21" s="162">
        <f>$E21*Con6_EscalatedConst!O21</f>
        <v>0</v>
      </c>
      <c r="N21" s="162">
        <f>$E21*Con6_EscalatedConst!P21</f>
        <v>0</v>
      </c>
      <c r="O21" s="162">
        <f>$E21*Con6_EscalatedConst!Q21</f>
        <v>0</v>
      </c>
      <c r="P21" s="162">
        <f>$E21*Con6_EscalatedConst!R21</f>
        <v>0</v>
      </c>
      <c r="Q21" s="162">
        <f>$E21*Con6_EscalatedConst!S21</f>
        <v>0</v>
      </c>
      <c r="R21" s="162">
        <f>$E21*Con6_EscalatedConst!T21</f>
        <v>0</v>
      </c>
      <c r="S21" s="162">
        <f>$E21*Con6_EscalatedConst!U21</f>
        <v>0</v>
      </c>
      <c r="T21" s="162">
        <f>$E21*Con6_EscalatedConst!V21</f>
        <v>109595.81839861871</v>
      </c>
      <c r="U21" s="162">
        <f>$E21*Con6_EscalatedConst!W21</f>
        <v>1119660.7705289428</v>
      </c>
      <c r="V21" s="162">
        <f>$E21*Con6_EscalatedConst!X21</f>
        <v>0</v>
      </c>
      <c r="W21" s="162">
        <f>$E21*Con6_EscalatedConst!Y21</f>
        <v>0</v>
      </c>
      <c r="X21" s="162">
        <f>$E21*Con6_EscalatedConst!Z21</f>
        <v>0</v>
      </c>
      <c r="Y21" s="162">
        <f>$E21*Con6_EscalatedConst!AA21</f>
        <v>0</v>
      </c>
      <c r="Z21" s="162">
        <f>$E21*Con6_EscalatedConst!AB21</f>
        <v>0</v>
      </c>
      <c r="AA21" s="162">
        <f>$E21*Con6_EscalatedConst!AC21</f>
        <v>0</v>
      </c>
      <c r="AB21" s="162">
        <f>$E21*Con6_EscalatedConst!AD21</f>
        <v>0</v>
      </c>
      <c r="AC21" s="162">
        <f>$E21*Con6_EscalatedConst!AE21</f>
        <v>0</v>
      </c>
      <c r="AD21" s="162">
        <f>$E21*Con6_EscalatedConst!AF21</f>
        <v>0</v>
      </c>
      <c r="AE21" s="162">
        <f>$E21*Con6_EscalatedConst!AG21</f>
        <v>0</v>
      </c>
      <c r="AF21" s="162">
        <f>$E21*Con6_EscalatedConst!AH21</f>
        <v>0</v>
      </c>
      <c r="AG21" s="162">
        <f>$E21*Con6_EscalatedConst!AI21</f>
        <v>0</v>
      </c>
      <c r="AH21" s="162">
        <f>$E21*Con6_EscalatedConst!AJ21</f>
        <v>0</v>
      </c>
      <c r="AI21" s="162">
        <f>$E21*Con6_EscalatedConst!AK21</f>
        <v>0</v>
      </c>
      <c r="AJ21" s="162">
        <f>$E21*Con6_EscalatedConst!AL21</f>
        <v>0</v>
      </c>
      <c r="AK21" s="162">
        <f>$E21*Con6_EscalatedConst!AM21</f>
        <v>0</v>
      </c>
      <c r="AL21" s="162">
        <f>$E21*Con6_EscalatedConst!AN21</f>
        <v>0</v>
      </c>
      <c r="AM21" s="162">
        <f>$E21*Con6_EscalatedConst!AO21</f>
        <v>0</v>
      </c>
      <c r="AN21" s="162">
        <f t="shared" si="0"/>
        <v>1229256.5889275614</v>
      </c>
      <c r="AO21" s="162">
        <f t="shared" si="1"/>
        <v>1229256.5889275614</v>
      </c>
    </row>
    <row r="22" spans="1:41" ht="72.75" x14ac:dyDescent="0.25">
      <c r="A22" s="75" t="str">
        <f>'I3 Project list'!A22</f>
        <v>Drury</v>
      </c>
      <c r="B22" s="75" t="str">
        <f>'I3 Project list'!C22</f>
        <v>Drury_12</v>
      </c>
      <c r="C22" s="144" t="str">
        <f>'I3 Project list'!D22</f>
        <v>Interim walking, cycling and bus connections within Drury Centre (includes Bremner/Norrie/Firth Intersection upgrades, active mode on Norrie) -overlap with project 36 and 46</v>
      </c>
      <c r="D22" s="144" t="str">
        <f>'I3 Project list'!E22</f>
        <v>Intersection improvements on Bremner-Firth Rd, Norrie-Firth Rd, GSR-Firth Rd, Active mode facilities on both sides of Firth &amp; Norrie Rd</v>
      </c>
      <c r="E22" s="161">
        <f>'I5 Mitigation'!D22</f>
        <v>1</v>
      </c>
      <c r="F22" s="162">
        <f>$E22*Con6_EscalatedConst!H22</f>
        <v>0</v>
      </c>
      <c r="G22" s="162">
        <f>$E22*Con6_EscalatedConst!I22</f>
        <v>0</v>
      </c>
      <c r="H22" s="162">
        <f>$E22*Con6_EscalatedConst!J22</f>
        <v>0</v>
      </c>
      <c r="I22" s="162">
        <f>$E22*Con6_EscalatedConst!K22</f>
        <v>0</v>
      </c>
      <c r="J22" s="162">
        <f>$E22*Con6_EscalatedConst!L22</f>
        <v>0</v>
      </c>
      <c r="K22" s="162">
        <f>$E22*Con6_EscalatedConst!M22</f>
        <v>0</v>
      </c>
      <c r="L22" s="162">
        <f>$E22*Con6_EscalatedConst!N22</f>
        <v>0</v>
      </c>
      <c r="M22" s="162">
        <f>$E22*Con6_EscalatedConst!O22</f>
        <v>0</v>
      </c>
      <c r="N22" s="162">
        <f>$E22*Con6_EscalatedConst!P22</f>
        <v>0</v>
      </c>
      <c r="O22" s="162">
        <f>$E22*Con6_EscalatedConst!Q22</f>
        <v>0</v>
      </c>
      <c r="P22" s="162">
        <f>$E22*Con6_EscalatedConst!R22</f>
        <v>0</v>
      </c>
      <c r="Q22" s="162">
        <f>$E22*Con6_EscalatedConst!S22</f>
        <v>0</v>
      </c>
      <c r="R22" s="162">
        <f>$E22*Con6_EscalatedConst!T22</f>
        <v>0</v>
      </c>
      <c r="S22" s="162">
        <f>$E22*Con6_EscalatedConst!U22</f>
        <v>2661637.8015591539</v>
      </c>
      <c r="T22" s="162">
        <f>$E22*Con6_EscalatedConst!V22</f>
        <v>27192017.681946915</v>
      </c>
      <c r="U22" s="162">
        <f>$E22*Con6_EscalatedConst!W22</f>
        <v>0</v>
      </c>
      <c r="V22" s="162">
        <f>$E22*Con6_EscalatedConst!X22</f>
        <v>0</v>
      </c>
      <c r="W22" s="162">
        <f>$E22*Con6_EscalatedConst!Y22</f>
        <v>0</v>
      </c>
      <c r="X22" s="162">
        <f>$E22*Con6_EscalatedConst!Z22</f>
        <v>0</v>
      </c>
      <c r="Y22" s="162">
        <f>$E22*Con6_EscalatedConst!AA22</f>
        <v>0</v>
      </c>
      <c r="Z22" s="162">
        <f>$E22*Con6_EscalatedConst!AB22</f>
        <v>0</v>
      </c>
      <c r="AA22" s="162">
        <f>$E22*Con6_EscalatedConst!AC22</f>
        <v>0</v>
      </c>
      <c r="AB22" s="162">
        <f>$E22*Con6_EscalatedConst!AD22</f>
        <v>0</v>
      </c>
      <c r="AC22" s="162">
        <f>$E22*Con6_EscalatedConst!AE22</f>
        <v>0</v>
      </c>
      <c r="AD22" s="162">
        <f>$E22*Con6_EscalatedConst!AF22</f>
        <v>0</v>
      </c>
      <c r="AE22" s="162">
        <f>$E22*Con6_EscalatedConst!AG22</f>
        <v>0</v>
      </c>
      <c r="AF22" s="162">
        <f>$E22*Con6_EscalatedConst!AH22</f>
        <v>0</v>
      </c>
      <c r="AG22" s="162">
        <f>$E22*Con6_EscalatedConst!AI22</f>
        <v>0</v>
      </c>
      <c r="AH22" s="162">
        <f>$E22*Con6_EscalatedConst!AJ22</f>
        <v>0</v>
      </c>
      <c r="AI22" s="162">
        <f>$E22*Con6_EscalatedConst!AK22</f>
        <v>0</v>
      </c>
      <c r="AJ22" s="162">
        <f>$E22*Con6_EscalatedConst!AL22</f>
        <v>0</v>
      </c>
      <c r="AK22" s="162">
        <f>$E22*Con6_EscalatedConst!AM22</f>
        <v>0</v>
      </c>
      <c r="AL22" s="162">
        <f>$E22*Con6_EscalatedConst!AN22</f>
        <v>0</v>
      </c>
      <c r="AM22" s="162">
        <f>$E22*Con6_EscalatedConst!AO22</f>
        <v>0</v>
      </c>
      <c r="AN22" s="162">
        <f t="shared" si="0"/>
        <v>29853655.483506069</v>
      </c>
      <c r="AO22" s="162">
        <f t="shared" si="1"/>
        <v>29853655.483506069</v>
      </c>
    </row>
    <row r="23" spans="1:41" ht="36.75" x14ac:dyDescent="0.25">
      <c r="A23" s="75" t="str">
        <f>'I3 Project list'!A23</f>
        <v>Drury</v>
      </c>
      <c r="B23" s="75" t="str">
        <f>'I3 Project list'!C23</f>
        <v>Drury_13a</v>
      </c>
      <c r="C23" s="144" t="str">
        <f>'I3 Project list'!D23</f>
        <v>N-S Opaheke Arterial across development (upto Waihoehoe Stream)</v>
      </c>
      <c r="D23" s="144" t="str">
        <f>'I3 Project list'!E23</f>
        <v>2-lane urban- new 2-lane arterial with active modes on both sides + intersection improvements (TDM)</v>
      </c>
      <c r="E23" s="161">
        <f>'I5 Mitigation'!D23</f>
        <v>0</v>
      </c>
      <c r="F23" s="162">
        <f>$E23*Con6_EscalatedConst!H23</f>
        <v>0</v>
      </c>
      <c r="G23" s="162">
        <f>$E23*Con6_EscalatedConst!I23</f>
        <v>0</v>
      </c>
      <c r="H23" s="162">
        <f>$E23*Con6_EscalatedConst!J23</f>
        <v>0</v>
      </c>
      <c r="I23" s="162">
        <f>$E23*Con6_EscalatedConst!K23</f>
        <v>0</v>
      </c>
      <c r="J23" s="162">
        <f>$E23*Con6_EscalatedConst!L23</f>
        <v>0</v>
      </c>
      <c r="K23" s="162">
        <f>$E23*Con6_EscalatedConst!M23</f>
        <v>0</v>
      </c>
      <c r="L23" s="162">
        <f>$E23*Con6_EscalatedConst!N23</f>
        <v>0</v>
      </c>
      <c r="M23" s="162">
        <f>$E23*Con6_EscalatedConst!O23</f>
        <v>0</v>
      </c>
      <c r="N23" s="162">
        <f>$E23*Con6_EscalatedConst!P23</f>
        <v>0</v>
      </c>
      <c r="O23" s="162">
        <f>$E23*Con6_EscalatedConst!Q23</f>
        <v>0</v>
      </c>
      <c r="P23" s="162">
        <f>$E23*Con6_EscalatedConst!R23</f>
        <v>0</v>
      </c>
      <c r="Q23" s="162">
        <f>$E23*Con6_EscalatedConst!S23</f>
        <v>0</v>
      </c>
      <c r="R23" s="162">
        <f>$E23*Con6_EscalatedConst!T23</f>
        <v>0</v>
      </c>
      <c r="S23" s="162">
        <f>$E23*Con6_EscalatedConst!U23</f>
        <v>0</v>
      </c>
      <c r="T23" s="162">
        <f>$E23*Con6_EscalatedConst!V23</f>
        <v>0</v>
      </c>
      <c r="U23" s="162">
        <f>$E23*Con6_EscalatedConst!W23</f>
        <v>0</v>
      </c>
      <c r="V23" s="162">
        <f>$E23*Con6_EscalatedConst!X23</f>
        <v>0</v>
      </c>
      <c r="W23" s="162">
        <f>$E23*Con6_EscalatedConst!Y23</f>
        <v>0</v>
      </c>
      <c r="X23" s="162">
        <f>$E23*Con6_EscalatedConst!Z23</f>
        <v>0</v>
      </c>
      <c r="Y23" s="162">
        <f>$E23*Con6_EscalatedConst!AA23</f>
        <v>0</v>
      </c>
      <c r="Z23" s="162">
        <f>$E23*Con6_EscalatedConst!AB23</f>
        <v>0</v>
      </c>
      <c r="AA23" s="162">
        <f>$E23*Con6_EscalatedConst!AC23</f>
        <v>0</v>
      </c>
      <c r="AB23" s="162">
        <f>$E23*Con6_EscalatedConst!AD23</f>
        <v>0</v>
      </c>
      <c r="AC23" s="162">
        <f>$E23*Con6_EscalatedConst!AE23</f>
        <v>0</v>
      </c>
      <c r="AD23" s="162">
        <f>$E23*Con6_EscalatedConst!AF23</f>
        <v>0</v>
      </c>
      <c r="AE23" s="162">
        <f>$E23*Con6_EscalatedConst!AG23</f>
        <v>0</v>
      </c>
      <c r="AF23" s="162">
        <f>$E23*Con6_EscalatedConst!AH23</f>
        <v>0</v>
      </c>
      <c r="AG23" s="162">
        <f>$E23*Con6_EscalatedConst!AI23</f>
        <v>0</v>
      </c>
      <c r="AH23" s="162">
        <f>$E23*Con6_EscalatedConst!AJ23</f>
        <v>0</v>
      </c>
      <c r="AI23" s="162">
        <f>$E23*Con6_EscalatedConst!AK23</f>
        <v>0</v>
      </c>
      <c r="AJ23" s="162">
        <f>$E23*Con6_EscalatedConst!AL23</f>
        <v>0</v>
      </c>
      <c r="AK23" s="162">
        <f>$E23*Con6_EscalatedConst!AM23</f>
        <v>0</v>
      </c>
      <c r="AL23" s="162">
        <f>$E23*Con6_EscalatedConst!AN23</f>
        <v>0</v>
      </c>
      <c r="AM23" s="162">
        <f>$E23*Con6_EscalatedConst!AO23</f>
        <v>0</v>
      </c>
      <c r="AN23" s="162">
        <f t="shared" si="0"/>
        <v>0</v>
      </c>
      <c r="AO23" s="162">
        <f t="shared" si="1"/>
        <v>0</v>
      </c>
    </row>
    <row r="24" spans="1:41" ht="36.75" x14ac:dyDescent="0.25">
      <c r="A24" s="75" t="str">
        <f>'I3 Project list'!A24</f>
        <v>Drury</v>
      </c>
      <c r="B24" s="75" t="str">
        <f>'I3 Project list'!C24</f>
        <v>Drury_13b</v>
      </c>
      <c r="C24" s="144" t="str">
        <f>'I3 Project list'!D24</f>
        <v>N-S Opaheke Arterial across development (upto Waihoihoi Stream)</v>
      </c>
      <c r="D24" s="144" t="str">
        <f>'I3 Project list'!E24</f>
        <v>4-lane urban- upgrade 2-lane arterial with SGA design + intersection improvements (TDM)</v>
      </c>
      <c r="E24" s="161">
        <f>'I5 Mitigation'!D24</f>
        <v>0.75</v>
      </c>
      <c r="F24" s="162">
        <f>$E24*Con6_EscalatedConst!H24</f>
        <v>0</v>
      </c>
      <c r="G24" s="162">
        <f>$E24*Con6_EscalatedConst!I24</f>
        <v>0</v>
      </c>
      <c r="H24" s="162">
        <f>$E24*Con6_EscalatedConst!J24</f>
        <v>0</v>
      </c>
      <c r="I24" s="162">
        <f>$E24*Con6_EscalatedConst!K24</f>
        <v>0</v>
      </c>
      <c r="J24" s="162">
        <f>$E24*Con6_EscalatedConst!L24</f>
        <v>0</v>
      </c>
      <c r="K24" s="162">
        <f>$E24*Con6_EscalatedConst!M24</f>
        <v>0</v>
      </c>
      <c r="L24" s="162">
        <f>$E24*Con6_EscalatedConst!N24</f>
        <v>0</v>
      </c>
      <c r="M24" s="162">
        <f>$E24*Con6_EscalatedConst!O24</f>
        <v>0</v>
      </c>
      <c r="N24" s="162">
        <f>$E24*Con6_EscalatedConst!P24</f>
        <v>0</v>
      </c>
      <c r="O24" s="162">
        <f>$E24*Con6_EscalatedConst!Q24</f>
        <v>0</v>
      </c>
      <c r="P24" s="162">
        <f>$E24*Con6_EscalatedConst!R24</f>
        <v>0</v>
      </c>
      <c r="Q24" s="162">
        <f>$E24*Con6_EscalatedConst!S24</f>
        <v>0</v>
      </c>
      <c r="R24" s="162">
        <f>$E24*Con6_EscalatedConst!T24</f>
        <v>0</v>
      </c>
      <c r="S24" s="162">
        <f>$E24*Con6_EscalatedConst!U24</f>
        <v>0</v>
      </c>
      <c r="T24" s="162">
        <f>$E24*Con6_EscalatedConst!V24</f>
        <v>0</v>
      </c>
      <c r="U24" s="162">
        <f>$E24*Con6_EscalatedConst!W24</f>
        <v>0</v>
      </c>
      <c r="V24" s="162">
        <f>$E24*Con6_EscalatedConst!X24</f>
        <v>0</v>
      </c>
      <c r="W24" s="162">
        <f>$E24*Con6_EscalatedConst!Y24</f>
        <v>0</v>
      </c>
      <c r="X24" s="162">
        <f>$E24*Con6_EscalatedConst!Z24</f>
        <v>0</v>
      </c>
      <c r="Y24" s="162">
        <f>$E24*Con6_EscalatedConst!AA24</f>
        <v>0</v>
      </c>
      <c r="Z24" s="162">
        <f>$E24*Con6_EscalatedConst!AB24</f>
        <v>0</v>
      </c>
      <c r="AA24" s="162">
        <f>$E24*Con6_EscalatedConst!AC24</f>
        <v>0</v>
      </c>
      <c r="AB24" s="162">
        <f>$E24*Con6_EscalatedConst!AD24</f>
        <v>0</v>
      </c>
      <c r="AC24" s="162">
        <f>$E24*Con6_EscalatedConst!AE24</f>
        <v>0</v>
      </c>
      <c r="AD24" s="162">
        <f>$E24*Con6_EscalatedConst!AF24</f>
        <v>0</v>
      </c>
      <c r="AE24" s="162">
        <f>$E24*Con6_EscalatedConst!AG24</f>
        <v>0</v>
      </c>
      <c r="AF24" s="162">
        <f>$E24*Con6_EscalatedConst!AH24</f>
        <v>0</v>
      </c>
      <c r="AG24" s="162">
        <f>$E24*Con6_EscalatedConst!AI24</f>
        <v>2322584.35930306</v>
      </c>
      <c r="AH24" s="162">
        <f>$E24*Con6_EscalatedConst!AJ24</f>
        <v>23728155.246738054</v>
      </c>
      <c r="AI24" s="162">
        <f>$E24*Con6_EscalatedConst!AK24</f>
        <v>0</v>
      </c>
      <c r="AJ24" s="162">
        <f>$E24*Con6_EscalatedConst!AL24</f>
        <v>0</v>
      </c>
      <c r="AK24" s="162">
        <f>$E24*Con6_EscalatedConst!AM24</f>
        <v>0</v>
      </c>
      <c r="AL24" s="162">
        <f>$E24*Con6_EscalatedConst!AN24</f>
        <v>0</v>
      </c>
      <c r="AM24" s="162">
        <f>$E24*Con6_EscalatedConst!AO24</f>
        <v>0</v>
      </c>
      <c r="AN24" s="162">
        <f t="shared" si="0"/>
        <v>26050739.606041115</v>
      </c>
      <c r="AO24" s="162">
        <f t="shared" si="1"/>
        <v>26050739.606041115</v>
      </c>
    </row>
    <row r="25" spans="1:41" ht="48.75" x14ac:dyDescent="0.25">
      <c r="A25" s="75" t="str">
        <f>'I3 Project list'!A25</f>
        <v>Drury</v>
      </c>
      <c r="B25" s="75" t="str">
        <f>'I3 Project list'!C25</f>
        <v>Drury_14</v>
      </c>
      <c r="C25" s="144" t="str">
        <f>'I3 Project list'!D25</f>
        <v xml:space="preserve">Upgrade Brookefield Road from Fitzgerald to Quarry Rd+ New connection + Intersections on Quarry &amp; Fitzgerald </v>
      </c>
      <c r="D25" s="144" t="str">
        <f>'I3 Project list'!E25</f>
        <v>2-lane urban (upgrade existing road layout with active modes on both sides + intersection improvements + new connection to Quarry Rd)</v>
      </c>
      <c r="E25" s="161">
        <f>'I5 Mitigation'!D25</f>
        <v>0</v>
      </c>
      <c r="F25" s="162">
        <f>$E25*Con6_EscalatedConst!H25</f>
        <v>0</v>
      </c>
      <c r="G25" s="162">
        <f>$E25*Con6_EscalatedConst!I25</f>
        <v>0</v>
      </c>
      <c r="H25" s="162">
        <f>$E25*Con6_EscalatedConst!J25</f>
        <v>0</v>
      </c>
      <c r="I25" s="162">
        <f>$E25*Con6_EscalatedConst!K25</f>
        <v>0</v>
      </c>
      <c r="J25" s="162">
        <f>$E25*Con6_EscalatedConst!L25</f>
        <v>0</v>
      </c>
      <c r="K25" s="162">
        <f>$E25*Con6_EscalatedConst!M25</f>
        <v>0</v>
      </c>
      <c r="L25" s="162">
        <f>$E25*Con6_EscalatedConst!N25</f>
        <v>0</v>
      </c>
      <c r="M25" s="162">
        <f>$E25*Con6_EscalatedConst!O25</f>
        <v>0</v>
      </c>
      <c r="N25" s="162">
        <f>$E25*Con6_EscalatedConst!P25</f>
        <v>0</v>
      </c>
      <c r="O25" s="162">
        <f>$E25*Con6_EscalatedConst!Q25</f>
        <v>0</v>
      </c>
      <c r="P25" s="162">
        <f>$E25*Con6_EscalatedConst!R25</f>
        <v>0</v>
      </c>
      <c r="Q25" s="162">
        <f>$E25*Con6_EscalatedConst!S25</f>
        <v>0</v>
      </c>
      <c r="R25" s="162">
        <f>$E25*Con6_EscalatedConst!T25</f>
        <v>0</v>
      </c>
      <c r="S25" s="162">
        <f>$E25*Con6_EscalatedConst!U25</f>
        <v>0</v>
      </c>
      <c r="T25" s="162">
        <f>$E25*Con6_EscalatedConst!V25</f>
        <v>0</v>
      </c>
      <c r="U25" s="162">
        <f>$E25*Con6_EscalatedConst!W25</f>
        <v>0</v>
      </c>
      <c r="V25" s="162">
        <f>$E25*Con6_EscalatedConst!X25</f>
        <v>0</v>
      </c>
      <c r="W25" s="162">
        <f>$E25*Con6_EscalatedConst!Y25</f>
        <v>0</v>
      </c>
      <c r="X25" s="162">
        <f>$E25*Con6_EscalatedConst!Z25</f>
        <v>0</v>
      </c>
      <c r="Y25" s="162">
        <f>$E25*Con6_EscalatedConst!AA25</f>
        <v>0</v>
      </c>
      <c r="Z25" s="162">
        <f>$E25*Con6_EscalatedConst!AB25</f>
        <v>0</v>
      </c>
      <c r="AA25" s="162">
        <f>$E25*Con6_EscalatedConst!AC25</f>
        <v>0</v>
      </c>
      <c r="AB25" s="162">
        <f>$E25*Con6_EscalatedConst!AD25</f>
        <v>0</v>
      </c>
      <c r="AC25" s="162">
        <f>$E25*Con6_EscalatedConst!AE25</f>
        <v>0</v>
      </c>
      <c r="AD25" s="162">
        <f>$E25*Con6_EscalatedConst!AF25</f>
        <v>0</v>
      </c>
      <c r="AE25" s="162">
        <f>$E25*Con6_EscalatedConst!AG25</f>
        <v>0</v>
      </c>
      <c r="AF25" s="162">
        <f>$E25*Con6_EscalatedConst!AH25</f>
        <v>0</v>
      </c>
      <c r="AG25" s="162">
        <f>$E25*Con6_EscalatedConst!AI25</f>
        <v>0</v>
      </c>
      <c r="AH25" s="162">
        <f>$E25*Con6_EscalatedConst!AJ25</f>
        <v>0</v>
      </c>
      <c r="AI25" s="162">
        <f>$E25*Con6_EscalatedConst!AK25</f>
        <v>0</v>
      </c>
      <c r="AJ25" s="162">
        <f>$E25*Con6_EscalatedConst!AL25</f>
        <v>0</v>
      </c>
      <c r="AK25" s="162">
        <f>$E25*Con6_EscalatedConst!AM25</f>
        <v>0</v>
      </c>
      <c r="AL25" s="162">
        <f>$E25*Con6_EscalatedConst!AN25</f>
        <v>0</v>
      </c>
      <c r="AM25" s="162">
        <f>$E25*Con6_EscalatedConst!AO25</f>
        <v>0</v>
      </c>
      <c r="AN25" s="162">
        <f t="shared" si="0"/>
        <v>0</v>
      </c>
      <c r="AO25" s="162">
        <f t="shared" si="1"/>
        <v>0</v>
      </c>
    </row>
    <row r="26" spans="1:41" ht="36.75" x14ac:dyDescent="0.25">
      <c r="A26" s="75" t="str">
        <f>'I3 Project list'!A26</f>
        <v>Drury</v>
      </c>
      <c r="B26" s="75" t="str">
        <f>'I3 Project list'!C26</f>
        <v>Drury_14a</v>
      </c>
      <c r="C26" s="144" t="str">
        <f>'I3 Project list'!D26</f>
        <v>Western end of Brookefield Road Extension tie in with Quarry Rd</v>
      </c>
      <c r="D26" s="144" t="str">
        <f>'I3 Project list'!E26</f>
        <v>2-lane urban (New Road connection to Quarry Road with active modes on both sides + intersection improvements)</v>
      </c>
      <c r="E26" s="161">
        <f>'I5 Mitigation'!D26</f>
        <v>1</v>
      </c>
      <c r="F26" s="162">
        <f>$E26*Con6_EscalatedConst!H26</f>
        <v>0</v>
      </c>
      <c r="G26" s="162">
        <f>$E26*Con6_EscalatedConst!I26</f>
        <v>0</v>
      </c>
      <c r="H26" s="162">
        <f>$E26*Con6_EscalatedConst!J26</f>
        <v>0</v>
      </c>
      <c r="I26" s="162">
        <f>$E26*Con6_EscalatedConst!K26</f>
        <v>0</v>
      </c>
      <c r="J26" s="162">
        <f>$E26*Con6_EscalatedConst!L26</f>
        <v>0</v>
      </c>
      <c r="K26" s="162">
        <f>$E26*Con6_EscalatedConst!M26</f>
        <v>0</v>
      </c>
      <c r="L26" s="162">
        <f>$E26*Con6_EscalatedConst!N26</f>
        <v>0</v>
      </c>
      <c r="M26" s="162">
        <f>$E26*Con6_EscalatedConst!O26</f>
        <v>0</v>
      </c>
      <c r="N26" s="162">
        <f>$E26*Con6_EscalatedConst!P26</f>
        <v>0</v>
      </c>
      <c r="O26" s="162">
        <f>$E26*Con6_EscalatedConst!Q26</f>
        <v>0</v>
      </c>
      <c r="P26" s="162">
        <f>$E26*Con6_EscalatedConst!R26</f>
        <v>0</v>
      </c>
      <c r="Q26" s="162">
        <f>$E26*Con6_EscalatedConst!S26</f>
        <v>0</v>
      </c>
      <c r="R26" s="162">
        <f>$E26*Con6_EscalatedConst!T26</f>
        <v>0</v>
      </c>
      <c r="S26" s="162">
        <f>$E26*Con6_EscalatedConst!U26</f>
        <v>0</v>
      </c>
      <c r="T26" s="162">
        <f>$E26*Con6_EscalatedConst!V26</f>
        <v>3413832.3187857424</v>
      </c>
      <c r="U26" s="162">
        <f>$E26*Con6_EscalatedConst!W26</f>
        <v>34876642.013892993</v>
      </c>
      <c r="V26" s="162">
        <f>$E26*Con6_EscalatedConst!X26</f>
        <v>0</v>
      </c>
      <c r="W26" s="162">
        <f>$E26*Con6_EscalatedConst!Y26</f>
        <v>0</v>
      </c>
      <c r="X26" s="162">
        <f>$E26*Con6_EscalatedConst!Z26</f>
        <v>0</v>
      </c>
      <c r="Y26" s="162">
        <f>$E26*Con6_EscalatedConst!AA26</f>
        <v>0</v>
      </c>
      <c r="Z26" s="162">
        <f>$E26*Con6_EscalatedConst!AB26</f>
        <v>0</v>
      </c>
      <c r="AA26" s="162">
        <f>$E26*Con6_EscalatedConst!AC26</f>
        <v>0</v>
      </c>
      <c r="AB26" s="162">
        <f>$E26*Con6_EscalatedConst!AD26</f>
        <v>0</v>
      </c>
      <c r="AC26" s="162">
        <f>$E26*Con6_EscalatedConst!AE26</f>
        <v>0</v>
      </c>
      <c r="AD26" s="162">
        <f>$E26*Con6_EscalatedConst!AF26</f>
        <v>0</v>
      </c>
      <c r="AE26" s="162">
        <f>$E26*Con6_EscalatedConst!AG26</f>
        <v>0</v>
      </c>
      <c r="AF26" s="162">
        <f>$E26*Con6_EscalatedConst!AH26</f>
        <v>0</v>
      </c>
      <c r="AG26" s="162">
        <f>$E26*Con6_EscalatedConst!AI26</f>
        <v>0</v>
      </c>
      <c r="AH26" s="162">
        <f>$E26*Con6_EscalatedConst!AJ26</f>
        <v>0</v>
      </c>
      <c r="AI26" s="162">
        <f>$E26*Con6_EscalatedConst!AK26</f>
        <v>0</v>
      </c>
      <c r="AJ26" s="162">
        <f>$E26*Con6_EscalatedConst!AL26</f>
        <v>0</v>
      </c>
      <c r="AK26" s="162">
        <f>$E26*Con6_EscalatedConst!AM26</f>
        <v>0</v>
      </c>
      <c r="AL26" s="162">
        <f>$E26*Con6_EscalatedConst!AN26</f>
        <v>0</v>
      </c>
      <c r="AM26" s="162">
        <f>$E26*Con6_EscalatedConst!AO26</f>
        <v>0</v>
      </c>
      <c r="AN26" s="162">
        <f t="shared" si="0"/>
        <v>38290474.332678735</v>
      </c>
      <c r="AO26" s="162">
        <f t="shared" si="1"/>
        <v>38290474.332678735</v>
      </c>
    </row>
    <row r="27" spans="1:41" ht="36.75" x14ac:dyDescent="0.25">
      <c r="A27" s="75" t="str">
        <f>'I3 Project list'!A27</f>
        <v>Drury</v>
      </c>
      <c r="B27" s="75" t="str">
        <f>'I3 Project list'!C27</f>
        <v>Drury_14b</v>
      </c>
      <c r="C27" s="144" t="str">
        <f>'I3 Project list'!D27</f>
        <v>Brookefield Road Upgrade</v>
      </c>
      <c r="D27" s="144" t="str">
        <f>'I3 Project list'!E27</f>
        <v>2-lane urban (upgrade existing road layout with active modes on both sides + intersection improvements)</v>
      </c>
      <c r="E27" s="161">
        <f>'I5 Mitigation'!D27</f>
        <v>0.1</v>
      </c>
      <c r="F27" s="162">
        <f>$E27*Con6_EscalatedConst!H27</f>
        <v>0</v>
      </c>
      <c r="G27" s="162">
        <f>$E27*Con6_EscalatedConst!I27</f>
        <v>0</v>
      </c>
      <c r="H27" s="162">
        <f>$E27*Con6_EscalatedConst!J27</f>
        <v>0</v>
      </c>
      <c r="I27" s="162">
        <f>$E27*Con6_EscalatedConst!K27</f>
        <v>0</v>
      </c>
      <c r="J27" s="162">
        <f>$E27*Con6_EscalatedConst!L27</f>
        <v>0</v>
      </c>
      <c r="K27" s="162">
        <f>$E27*Con6_EscalatedConst!M27</f>
        <v>0</v>
      </c>
      <c r="L27" s="162">
        <f>$E27*Con6_EscalatedConst!N27</f>
        <v>0</v>
      </c>
      <c r="M27" s="162">
        <f>$E27*Con6_EscalatedConst!O27</f>
        <v>0</v>
      </c>
      <c r="N27" s="162">
        <f>$E27*Con6_EscalatedConst!P27</f>
        <v>0</v>
      </c>
      <c r="O27" s="162">
        <f>$E27*Con6_EscalatedConst!Q27</f>
        <v>0</v>
      </c>
      <c r="P27" s="162">
        <f>$E27*Con6_EscalatedConst!R27</f>
        <v>0</v>
      </c>
      <c r="Q27" s="162">
        <f>$E27*Con6_EscalatedConst!S27</f>
        <v>0</v>
      </c>
      <c r="R27" s="162">
        <f>$E27*Con6_EscalatedConst!T27</f>
        <v>0</v>
      </c>
      <c r="S27" s="162">
        <f>$E27*Con6_EscalatedConst!U27</f>
        <v>315345.16756882629</v>
      </c>
      <c r="T27" s="162">
        <f>$E27*Con6_EscalatedConst!V27</f>
        <v>3221652.235110648</v>
      </c>
      <c r="U27" s="162">
        <f>$E27*Con6_EscalatedConst!W27</f>
        <v>0</v>
      </c>
      <c r="V27" s="162">
        <f>$E27*Con6_EscalatedConst!X27</f>
        <v>0</v>
      </c>
      <c r="W27" s="162">
        <f>$E27*Con6_EscalatedConst!Y27</f>
        <v>0</v>
      </c>
      <c r="X27" s="162">
        <f>$E27*Con6_EscalatedConst!Z27</f>
        <v>0</v>
      </c>
      <c r="Y27" s="162">
        <f>$E27*Con6_EscalatedConst!AA27</f>
        <v>0</v>
      </c>
      <c r="Z27" s="162">
        <f>$E27*Con6_EscalatedConst!AB27</f>
        <v>0</v>
      </c>
      <c r="AA27" s="162">
        <f>$E27*Con6_EscalatedConst!AC27</f>
        <v>0</v>
      </c>
      <c r="AB27" s="162">
        <f>$E27*Con6_EscalatedConst!AD27</f>
        <v>0</v>
      </c>
      <c r="AC27" s="162">
        <f>$E27*Con6_EscalatedConst!AE27</f>
        <v>0</v>
      </c>
      <c r="AD27" s="162">
        <f>$E27*Con6_EscalatedConst!AF27</f>
        <v>0</v>
      </c>
      <c r="AE27" s="162">
        <f>$E27*Con6_EscalatedConst!AG27</f>
        <v>0</v>
      </c>
      <c r="AF27" s="162">
        <f>$E27*Con6_EscalatedConst!AH27</f>
        <v>0</v>
      </c>
      <c r="AG27" s="162">
        <f>$E27*Con6_EscalatedConst!AI27</f>
        <v>0</v>
      </c>
      <c r="AH27" s="162">
        <f>$E27*Con6_EscalatedConst!AJ27</f>
        <v>0</v>
      </c>
      <c r="AI27" s="162">
        <f>$E27*Con6_EscalatedConst!AK27</f>
        <v>0</v>
      </c>
      <c r="AJ27" s="162">
        <f>$E27*Con6_EscalatedConst!AL27</f>
        <v>0</v>
      </c>
      <c r="AK27" s="162">
        <f>$E27*Con6_EscalatedConst!AM27</f>
        <v>0</v>
      </c>
      <c r="AL27" s="162">
        <f>$E27*Con6_EscalatedConst!AN27</f>
        <v>0</v>
      </c>
      <c r="AM27" s="162">
        <f>$E27*Con6_EscalatedConst!AO27</f>
        <v>0</v>
      </c>
      <c r="AN27" s="162">
        <f t="shared" si="0"/>
        <v>3536997.4026794741</v>
      </c>
      <c r="AO27" s="162">
        <f t="shared" si="1"/>
        <v>3536997.4026794741</v>
      </c>
    </row>
    <row r="28" spans="1:41" ht="36.75" x14ac:dyDescent="0.25">
      <c r="A28" s="75" t="str">
        <f>'I3 Project list'!A28</f>
        <v>Drury</v>
      </c>
      <c r="B28" s="75" t="str">
        <f>'I3 Project list'!C28</f>
        <v>Drury_15</v>
      </c>
      <c r="C28" s="144" t="str">
        <f>'I3 Project list'!D28</f>
        <v>New Collector road E-W from Fitgerald Rd (collector 1) + Intersections</v>
      </c>
      <c r="D28" s="144" t="str">
        <f>'I3 Project list'!E28</f>
        <v>2-lane collector- new collector with active mode on both sides + intersection improvements (TDM)</v>
      </c>
      <c r="E28" s="161">
        <f>'I5 Mitigation'!D28</f>
        <v>0</v>
      </c>
      <c r="F28" s="162">
        <f>$E28*Con6_EscalatedConst!H28</f>
        <v>0</v>
      </c>
      <c r="G28" s="162">
        <f>$E28*Con6_EscalatedConst!I28</f>
        <v>0</v>
      </c>
      <c r="H28" s="162">
        <f>$E28*Con6_EscalatedConst!J28</f>
        <v>0</v>
      </c>
      <c r="I28" s="162">
        <f>$E28*Con6_EscalatedConst!K28</f>
        <v>0</v>
      </c>
      <c r="J28" s="162">
        <f>$E28*Con6_EscalatedConst!L28</f>
        <v>0</v>
      </c>
      <c r="K28" s="162">
        <f>$E28*Con6_EscalatedConst!M28</f>
        <v>0</v>
      </c>
      <c r="L28" s="162">
        <f>$E28*Con6_EscalatedConst!N28</f>
        <v>0</v>
      </c>
      <c r="M28" s="162">
        <f>$E28*Con6_EscalatedConst!O28</f>
        <v>0</v>
      </c>
      <c r="N28" s="162">
        <f>$E28*Con6_EscalatedConst!P28</f>
        <v>0</v>
      </c>
      <c r="O28" s="162">
        <f>$E28*Con6_EscalatedConst!Q28</f>
        <v>0</v>
      </c>
      <c r="P28" s="162">
        <f>$E28*Con6_EscalatedConst!R28</f>
        <v>0</v>
      </c>
      <c r="Q28" s="162">
        <f>$E28*Con6_EscalatedConst!S28</f>
        <v>0</v>
      </c>
      <c r="R28" s="162">
        <f>$E28*Con6_EscalatedConst!T28</f>
        <v>0</v>
      </c>
      <c r="S28" s="162">
        <f>$E28*Con6_EscalatedConst!U28</f>
        <v>0</v>
      </c>
      <c r="T28" s="162">
        <f>$E28*Con6_EscalatedConst!V28</f>
        <v>0</v>
      </c>
      <c r="U28" s="162">
        <f>$E28*Con6_EscalatedConst!W28</f>
        <v>0</v>
      </c>
      <c r="V28" s="162">
        <f>$E28*Con6_EscalatedConst!X28</f>
        <v>0</v>
      </c>
      <c r="W28" s="162">
        <f>$E28*Con6_EscalatedConst!Y28</f>
        <v>0</v>
      </c>
      <c r="X28" s="162">
        <f>$E28*Con6_EscalatedConst!Z28</f>
        <v>0</v>
      </c>
      <c r="Y28" s="162">
        <f>$E28*Con6_EscalatedConst!AA28</f>
        <v>0</v>
      </c>
      <c r="Z28" s="162">
        <f>$E28*Con6_EscalatedConst!AB28</f>
        <v>0</v>
      </c>
      <c r="AA28" s="162">
        <f>$E28*Con6_EscalatedConst!AC28</f>
        <v>0</v>
      </c>
      <c r="AB28" s="162">
        <f>$E28*Con6_EscalatedConst!AD28</f>
        <v>0</v>
      </c>
      <c r="AC28" s="162">
        <f>$E28*Con6_EscalatedConst!AE28</f>
        <v>0</v>
      </c>
      <c r="AD28" s="162">
        <f>$E28*Con6_EscalatedConst!AF28</f>
        <v>0</v>
      </c>
      <c r="AE28" s="162">
        <f>$E28*Con6_EscalatedConst!AG28</f>
        <v>0</v>
      </c>
      <c r="AF28" s="162">
        <f>$E28*Con6_EscalatedConst!AH28</f>
        <v>0</v>
      </c>
      <c r="AG28" s="162">
        <f>$E28*Con6_EscalatedConst!AI28</f>
        <v>0</v>
      </c>
      <c r="AH28" s="162">
        <f>$E28*Con6_EscalatedConst!AJ28</f>
        <v>0</v>
      </c>
      <c r="AI28" s="162">
        <f>$E28*Con6_EscalatedConst!AK28</f>
        <v>0</v>
      </c>
      <c r="AJ28" s="162">
        <f>$E28*Con6_EscalatedConst!AL28</f>
        <v>0</v>
      </c>
      <c r="AK28" s="162">
        <f>$E28*Con6_EscalatedConst!AM28</f>
        <v>0</v>
      </c>
      <c r="AL28" s="162">
        <f>$E28*Con6_EscalatedConst!AN28</f>
        <v>0</v>
      </c>
      <c r="AM28" s="162">
        <f>$E28*Con6_EscalatedConst!AO28</f>
        <v>0</v>
      </c>
      <c r="AN28" s="162">
        <f t="shared" si="0"/>
        <v>0</v>
      </c>
      <c r="AO28" s="162">
        <f t="shared" si="1"/>
        <v>0</v>
      </c>
    </row>
    <row r="29" spans="1:41" ht="36.75" x14ac:dyDescent="0.25">
      <c r="A29" s="75" t="str">
        <f>'I3 Project list'!A29</f>
        <v>Drury</v>
      </c>
      <c r="B29" s="75" t="str">
        <f>'I3 Project list'!C29</f>
        <v>Drury_16a</v>
      </c>
      <c r="C29" s="144" t="str">
        <f>'I3 Project list'!D29</f>
        <v>Replace 2-lane Bremner Road Bridge over State Highway 1</v>
      </c>
      <c r="D29" s="144" t="str">
        <f>'I3 Project list'!E29</f>
        <v>2-lane urban with active modes on both sides (replacing existing bridge as part of SH1 P2D NZUP)</v>
      </c>
      <c r="E29" s="161">
        <f>'I5 Mitigation'!D29</f>
        <v>0</v>
      </c>
      <c r="F29" s="162">
        <f>$E29*Con6_EscalatedConst!H29</f>
        <v>0</v>
      </c>
      <c r="G29" s="162">
        <f>$E29*Con6_EscalatedConst!I29</f>
        <v>0</v>
      </c>
      <c r="H29" s="162">
        <f>$E29*Con6_EscalatedConst!J29</f>
        <v>0</v>
      </c>
      <c r="I29" s="162">
        <f>$E29*Con6_EscalatedConst!K29</f>
        <v>0</v>
      </c>
      <c r="J29" s="162">
        <f>$E29*Con6_EscalatedConst!L29</f>
        <v>0</v>
      </c>
      <c r="K29" s="162">
        <f>$E29*Con6_EscalatedConst!M29</f>
        <v>0</v>
      </c>
      <c r="L29" s="162">
        <f>$E29*Con6_EscalatedConst!N29</f>
        <v>0</v>
      </c>
      <c r="M29" s="162">
        <f>$E29*Con6_EscalatedConst!O29</f>
        <v>0</v>
      </c>
      <c r="N29" s="162">
        <f>$E29*Con6_EscalatedConst!P29</f>
        <v>0</v>
      </c>
      <c r="O29" s="162">
        <f>$E29*Con6_EscalatedConst!Q29</f>
        <v>0</v>
      </c>
      <c r="P29" s="162">
        <f>$E29*Con6_EscalatedConst!R29</f>
        <v>0</v>
      </c>
      <c r="Q29" s="162">
        <f>$E29*Con6_EscalatedConst!S29</f>
        <v>0</v>
      </c>
      <c r="R29" s="162">
        <f>$E29*Con6_EscalatedConst!T29</f>
        <v>0</v>
      </c>
      <c r="S29" s="162">
        <f>$E29*Con6_EscalatedConst!U29</f>
        <v>0</v>
      </c>
      <c r="T29" s="162">
        <f>$E29*Con6_EscalatedConst!V29</f>
        <v>0</v>
      </c>
      <c r="U29" s="162">
        <f>$E29*Con6_EscalatedConst!W29</f>
        <v>0</v>
      </c>
      <c r="V29" s="162">
        <f>$E29*Con6_EscalatedConst!X29</f>
        <v>0</v>
      </c>
      <c r="W29" s="162">
        <f>$E29*Con6_EscalatedConst!Y29</f>
        <v>0</v>
      </c>
      <c r="X29" s="162">
        <f>$E29*Con6_EscalatedConst!Z29</f>
        <v>0</v>
      </c>
      <c r="Y29" s="162">
        <f>$E29*Con6_EscalatedConst!AA29</f>
        <v>0</v>
      </c>
      <c r="Z29" s="162">
        <f>$E29*Con6_EscalatedConst!AB29</f>
        <v>0</v>
      </c>
      <c r="AA29" s="162">
        <f>$E29*Con6_EscalatedConst!AC29</f>
        <v>0</v>
      </c>
      <c r="AB29" s="162">
        <f>$E29*Con6_EscalatedConst!AD29</f>
        <v>0</v>
      </c>
      <c r="AC29" s="162">
        <f>$E29*Con6_EscalatedConst!AE29</f>
        <v>0</v>
      </c>
      <c r="AD29" s="162">
        <f>$E29*Con6_EscalatedConst!AF29</f>
        <v>0</v>
      </c>
      <c r="AE29" s="162">
        <f>$E29*Con6_EscalatedConst!AG29</f>
        <v>0</v>
      </c>
      <c r="AF29" s="162">
        <f>$E29*Con6_EscalatedConst!AH29</f>
        <v>0</v>
      </c>
      <c r="AG29" s="162">
        <f>$E29*Con6_EscalatedConst!AI29</f>
        <v>0</v>
      </c>
      <c r="AH29" s="162">
        <f>$E29*Con6_EscalatedConst!AJ29</f>
        <v>0</v>
      </c>
      <c r="AI29" s="162">
        <f>$E29*Con6_EscalatedConst!AK29</f>
        <v>0</v>
      </c>
      <c r="AJ29" s="162">
        <f>$E29*Con6_EscalatedConst!AL29</f>
        <v>0</v>
      </c>
      <c r="AK29" s="162">
        <f>$E29*Con6_EscalatedConst!AM29</f>
        <v>0</v>
      </c>
      <c r="AL29" s="162">
        <f>$E29*Con6_EscalatedConst!AN29</f>
        <v>0</v>
      </c>
      <c r="AM29" s="162">
        <f>$E29*Con6_EscalatedConst!AO29</f>
        <v>0</v>
      </c>
      <c r="AN29" s="162">
        <f t="shared" si="0"/>
        <v>0</v>
      </c>
      <c r="AO29" s="162">
        <f t="shared" si="1"/>
        <v>0</v>
      </c>
    </row>
    <row r="30" spans="1:41" ht="24.75" x14ac:dyDescent="0.25">
      <c r="A30" s="75" t="str">
        <f>'I3 Project list'!A30</f>
        <v>Drury</v>
      </c>
      <c r="B30" s="75" t="str">
        <f>'I3 Project list'!C30</f>
        <v>Drury_16b</v>
      </c>
      <c r="C30" s="144" t="str">
        <f>'I3 Project list'!D30</f>
        <v>Widen Bremner Road Bridge ove SH1 to 4-lanes</v>
      </c>
      <c r="D30" s="144" t="str">
        <f>'I3 Project list'!E30</f>
        <v>4-lane urban- upgrade 2-lane urban with active modes on both sides (SGA design)</v>
      </c>
      <c r="E30" s="161">
        <f>'I5 Mitigation'!D30</f>
        <v>1</v>
      </c>
      <c r="F30" s="162">
        <f>$E30*Con6_EscalatedConst!H30</f>
        <v>0</v>
      </c>
      <c r="G30" s="162">
        <f>$E30*Con6_EscalatedConst!I30</f>
        <v>0</v>
      </c>
      <c r="H30" s="162">
        <f>$E30*Con6_EscalatedConst!J30</f>
        <v>0</v>
      </c>
      <c r="I30" s="162">
        <f>$E30*Con6_EscalatedConst!K30</f>
        <v>0</v>
      </c>
      <c r="J30" s="162">
        <f>$E30*Con6_EscalatedConst!L30</f>
        <v>0</v>
      </c>
      <c r="K30" s="162">
        <f>$E30*Con6_EscalatedConst!M30</f>
        <v>0</v>
      </c>
      <c r="L30" s="162">
        <f>$E30*Con6_EscalatedConst!N30</f>
        <v>0</v>
      </c>
      <c r="M30" s="162">
        <f>$E30*Con6_EscalatedConst!O30</f>
        <v>0</v>
      </c>
      <c r="N30" s="162">
        <f>$E30*Con6_EscalatedConst!P30</f>
        <v>0</v>
      </c>
      <c r="O30" s="162">
        <f>$E30*Con6_EscalatedConst!Q30</f>
        <v>0</v>
      </c>
      <c r="P30" s="162">
        <f>$E30*Con6_EscalatedConst!R30</f>
        <v>0</v>
      </c>
      <c r="Q30" s="162">
        <f>$E30*Con6_EscalatedConst!S30</f>
        <v>0</v>
      </c>
      <c r="R30" s="162">
        <f>$E30*Con6_EscalatedConst!T30</f>
        <v>0</v>
      </c>
      <c r="S30" s="162">
        <f>$E30*Con6_EscalatedConst!U30</f>
        <v>0</v>
      </c>
      <c r="T30" s="162">
        <f>$E30*Con6_EscalatedConst!V30</f>
        <v>0</v>
      </c>
      <c r="U30" s="162">
        <f>$E30*Con6_EscalatedConst!W30</f>
        <v>0</v>
      </c>
      <c r="V30" s="162">
        <f>$E30*Con6_EscalatedConst!X30</f>
        <v>0</v>
      </c>
      <c r="W30" s="162">
        <f>$E30*Con6_EscalatedConst!Y30</f>
        <v>0</v>
      </c>
      <c r="X30" s="162">
        <f>$E30*Con6_EscalatedConst!Z30</f>
        <v>0</v>
      </c>
      <c r="Y30" s="162">
        <f>$E30*Con6_EscalatedConst!AA30</f>
        <v>0</v>
      </c>
      <c r="Z30" s="162">
        <f>$E30*Con6_EscalatedConst!AB30</f>
        <v>0</v>
      </c>
      <c r="AA30" s="162">
        <f>$E30*Con6_EscalatedConst!AC30</f>
        <v>0</v>
      </c>
      <c r="AB30" s="162">
        <f>$E30*Con6_EscalatedConst!AD30</f>
        <v>0</v>
      </c>
      <c r="AC30" s="162">
        <f>$E30*Con6_EscalatedConst!AE30</f>
        <v>0</v>
      </c>
      <c r="AD30" s="162">
        <f>$E30*Con6_EscalatedConst!AF30</f>
        <v>0</v>
      </c>
      <c r="AE30" s="162">
        <f>$E30*Con6_EscalatedConst!AG30</f>
        <v>0</v>
      </c>
      <c r="AF30" s="162">
        <f>$E30*Con6_EscalatedConst!AH30</f>
        <v>0</v>
      </c>
      <c r="AG30" s="162">
        <f>$E30*Con6_EscalatedConst!AI30</f>
        <v>2770150.4400501628</v>
      </c>
      <c r="AH30" s="162">
        <f>$E30*Con6_EscalatedConst!AJ30</f>
        <v>28300612.39112702</v>
      </c>
      <c r="AI30" s="162">
        <f>$E30*Con6_EscalatedConst!AK30</f>
        <v>0</v>
      </c>
      <c r="AJ30" s="162">
        <f>$E30*Con6_EscalatedConst!AL30</f>
        <v>0</v>
      </c>
      <c r="AK30" s="162">
        <f>$E30*Con6_EscalatedConst!AM30</f>
        <v>0</v>
      </c>
      <c r="AL30" s="162">
        <f>$E30*Con6_EscalatedConst!AN30</f>
        <v>0</v>
      </c>
      <c r="AM30" s="162">
        <f>$E30*Con6_EscalatedConst!AO30</f>
        <v>0</v>
      </c>
      <c r="AN30" s="162">
        <f t="shared" si="0"/>
        <v>31070762.831177182</v>
      </c>
      <c r="AO30" s="162">
        <f t="shared" si="1"/>
        <v>31070762.831177182</v>
      </c>
    </row>
    <row r="31" spans="1:41" ht="24.75" x14ac:dyDescent="0.25">
      <c r="A31" s="75" t="str">
        <f>'I3 Project list'!A31</f>
        <v>Drury</v>
      </c>
      <c r="B31" s="75" t="str">
        <f>'I3 Project list'!C31</f>
        <v>Drury_17</v>
      </c>
      <c r="C31" s="144" t="str">
        <f>'I3 Project list'!D31</f>
        <v>Oira Road to Jesmond Road Collector</v>
      </c>
      <c r="D31" s="144" t="str">
        <f>'I3 Project list'!E31</f>
        <v>New 2-lane urban collector with active modes on both sides</v>
      </c>
      <c r="E31" s="161">
        <f>'I5 Mitigation'!D31</f>
        <v>0.1</v>
      </c>
      <c r="F31" s="162">
        <f>$E31*Con6_EscalatedConst!H31</f>
        <v>0</v>
      </c>
      <c r="G31" s="162">
        <f>$E31*Con6_EscalatedConst!I31</f>
        <v>0</v>
      </c>
      <c r="H31" s="162">
        <f>$E31*Con6_EscalatedConst!J31</f>
        <v>0</v>
      </c>
      <c r="I31" s="162">
        <f>$E31*Con6_EscalatedConst!K31</f>
        <v>0</v>
      </c>
      <c r="J31" s="162">
        <f>$E31*Con6_EscalatedConst!L31</f>
        <v>0</v>
      </c>
      <c r="K31" s="162">
        <f>$E31*Con6_EscalatedConst!M31</f>
        <v>0</v>
      </c>
      <c r="L31" s="162">
        <f>$E31*Con6_EscalatedConst!N31</f>
        <v>0</v>
      </c>
      <c r="M31" s="162">
        <f>$E31*Con6_EscalatedConst!O31</f>
        <v>0</v>
      </c>
      <c r="N31" s="162">
        <f>$E31*Con6_EscalatedConst!P31</f>
        <v>0</v>
      </c>
      <c r="O31" s="162">
        <f>$E31*Con6_EscalatedConst!Q31</f>
        <v>0</v>
      </c>
      <c r="P31" s="162">
        <f>$E31*Con6_EscalatedConst!R31</f>
        <v>0</v>
      </c>
      <c r="Q31" s="162">
        <f>$E31*Con6_EscalatedConst!S31</f>
        <v>0</v>
      </c>
      <c r="R31" s="162">
        <f>$E31*Con6_EscalatedConst!T31</f>
        <v>0</v>
      </c>
      <c r="S31" s="162">
        <f>$E31*Con6_EscalatedConst!U31</f>
        <v>267240.43522941158</v>
      </c>
      <c r="T31" s="162">
        <f>$E31*Con6_EscalatedConst!V31</f>
        <v>2730201.170058731</v>
      </c>
      <c r="U31" s="162">
        <f>$E31*Con6_EscalatedConst!W31</f>
        <v>0</v>
      </c>
      <c r="V31" s="162">
        <f>$E31*Con6_EscalatedConst!X31</f>
        <v>0</v>
      </c>
      <c r="W31" s="162">
        <f>$E31*Con6_EscalatedConst!Y31</f>
        <v>0</v>
      </c>
      <c r="X31" s="162">
        <f>$E31*Con6_EscalatedConst!Z31</f>
        <v>0</v>
      </c>
      <c r="Y31" s="162">
        <f>$E31*Con6_EscalatedConst!AA31</f>
        <v>0</v>
      </c>
      <c r="Z31" s="162">
        <f>$E31*Con6_EscalatedConst!AB31</f>
        <v>0</v>
      </c>
      <c r="AA31" s="162">
        <f>$E31*Con6_EscalatedConst!AC31</f>
        <v>0</v>
      </c>
      <c r="AB31" s="162">
        <f>$E31*Con6_EscalatedConst!AD31</f>
        <v>0</v>
      </c>
      <c r="AC31" s="162">
        <f>$E31*Con6_EscalatedConst!AE31</f>
        <v>0</v>
      </c>
      <c r="AD31" s="162">
        <f>$E31*Con6_EscalatedConst!AF31</f>
        <v>0</v>
      </c>
      <c r="AE31" s="162">
        <f>$E31*Con6_EscalatedConst!AG31</f>
        <v>0</v>
      </c>
      <c r="AF31" s="162">
        <f>$E31*Con6_EscalatedConst!AH31</f>
        <v>0</v>
      </c>
      <c r="AG31" s="162">
        <f>$E31*Con6_EscalatedConst!AI31</f>
        <v>0</v>
      </c>
      <c r="AH31" s="162">
        <f>$E31*Con6_EscalatedConst!AJ31</f>
        <v>0</v>
      </c>
      <c r="AI31" s="162">
        <f>$E31*Con6_EscalatedConst!AK31</f>
        <v>0</v>
      </c>
      <c r="AJ31" s="162">
        <f>$E31*Con6_EscalatedConst!AL31</f>
        <v>0</v>
      </c>
      <c r="AK31" s="162">
        <f>$E31*Con6_EscalatedConst!AM31</f>
        <v>0</v>
      </c>
      <c r="AL31" s="162">
        <f>$E31*Con6_EscalatedConst!AN31</f>
        <v>0</v>
      </c>
      <c r="AM31" s="162">
        <f>$E31*Con6_EscalatedConst!AO31</f>
        <v>0</v>
      </c>
      <c r="AN31" s="162">
        <f t="shared" si="0"/>
        <v>2997441.6052881423</v>
      </c>
      <c r="AO31" s="162">
        <f t="shared" si="1"/>
        <v>2997441.6052881423</v>
      </c>
    </row>
    <row r="32" spans="1:41" ht="36.75" x14ac:dyDescent="0.25">
      <c r="A32" s="75" t="str">
        <f>'I3 Project list'!A32</f>
        <v>Drury</v>
      </c>
      <c r="B32" s="75" t="str">
        <f>'I3 Project list'!C32</f>
        <v>Drury_19-1</v>
      </c>
      <c r="C32" s="144" t="str">
        <f>'I3 Project list'!D32</f>
        <v>SH1 3-laning and cycleway upgrades from Papakura to Drury Interchange</v>
      </c>
      <c r="D32" s="144" t="str">
        <f>'I3 Project list'!E32</f>
        <v>NZUP tbc</v>
      </c>
      <c r="E32" s="161">
        <f>'I5 Mitigation'!D32</f>
        <v>0</v>
      </c>
      <c r="F32" s="162">
        <f>$E32*Con6_EscalatedConst!H32</f>
        <v>0</v>
      </c>
      <c r="G32" s="162">
        <f>$E32*Con6_EscalatedConst!I32</f>
        <v>0</v>
      </c>
      <c r="H32" s="162">
        <f>$E32*Con6_EscalatedConst!J32</f>
        <v>0</v>
      </c>
      <c r="I32" s="162">
        <f>$E32*Con6_EscalatedConst!K32</f>
        <v>0</v>
      </c>
      <c r="J32" s="162">
        <f>$E32*Con6_EscalatedConst!L32</f>
        <v>0</v>
      </c>
      <c r="K32" s="162">
        <f>$E32*Con6_EscalatedConst!M32</f>
        <v>0</v>
      </c>
      <c r="L32" s="162">
        <f>$E32*Con6_EscalatedConst!N32</f>
        <v>0</v>
      </c>
      <c r="M32" s="162">
        <f>$E32*Con6_EscalatedConst!O32</f>
        <v>0</v>
      </c>
      <c r="N32" s="162">
        <f>$E32*Con6_EscalatedConst!P32</f>
        <v>0</v>
      </c>
      <c r="O32" s="162">
        <f>$E32*Con6_EscalatedConst!Q32</f>
        <v>0</v>
      </c>
      <c r="P32" s="162">
        <f>$E32*Con6_EscalatedConst!R32</f>
        <v>0</v>
      </c>
      <c r="Q32" s="162">
        <f>$E32*Con6_EscalatedConst!S32</f>
        <v>0</v>
      </c>
      <c r="R32" s="162">
        <f>$E32*Con6_EscalatedConst!T32</f>
        <v>0</v>
      </c>
      <c r="S32" s="162">
        <f>$E32*Con6_EscalatedConst!U32</f>
        <v>0</v>
      </c>
      <c r="T32" s="162">
        <f>$E32*Con6_EscalatedConst!V32</f>
        <v>0</v>
      </c>
      <c r="U32" s="162">
        <f>$E32*Con6_EscalatedConst!W32</f>
        <v>0</v>
      </c>
      <c r="V32" s="162">
        <f>$E32*Con6_EscalatedConst!X32</f>
        <v>0</v>
      </c>
      <c r="W32" s="162">
        <f>$E32*Con6_EscalatedConst!Y32</f>
        <v>0</v>
      </c>
      <c r="X32" s="162">
        <f>$E32*Con6_EscalatedConst!Z32</f>
        <v>0</v>
      </c>
      <c r="Y32" s="162">
        <f>$E32*Con6_EscalatedConst!AA32</f>
        <v>0</v>
      </c>
      <c r="Z32" s="162">
        <f>$E32*Con6_EscalatedConst!AB32</f>
        <v>0</v>
      </c>
      <c r="AA32" s="162">
        <f>$E32*Con6_EscalatedConst!AC32</f>
        <v>0</v>
      </c>
      <c r="AB32" s="162">
        <f>$E32*Con6_EscalatedConst!AD32</f>
        <v>0</v>
      </c>
      <c r="AC32" s="162">
        <f>$E32*Con6_EscalatedConst!AE32</f>
        <v>0</v>
      </c>
      <c r="AD32" s="162">
        <f>$E32*Con6_EscalatedConst!AF32</f>
        <v>0</v>
      </c>
      <c r="AE32" s="162">
        <f>$E32*Con6_EscalatedConst!AG32</f>
        <v>0</v>
      </c>
      <c r="AF32" s="162">
        <f>$E32*Con6_EscalatedConst!AH32</f>
        <v>0</v>
      </c>
      <c r="AG32" s="162">
        <f>$E32*Con6_EscalatedConst!AI32</f>
        <v>0</v>
      </c>
      <c r="AH32" s="162">
        <f>$E32*Con6_EscalatedConst!AJ32</f>
        <v>0</v>
      </c>
      <c r="AI32" s="162">
        <f>$E32*Con6_EscalatedConst!AK32</f>
        <v>0</v>
      </c>
      <c r="AJ32" s="162">
        <f>$E32*Con6_EscalatedConst!AL32</f>
        <v>0</v>
      </c>
      <c r="AK32" s="162">
        <f>$E32*Con6_EscalatedConst!AM32</f>
        <v>0</v>
      </c>
      <c r="AL32" s="162">
        <f>$E32*Con6_EscalatedConst!AN32</f>
        <v>0</v>
      </c>
      <c r="AM32" s="162">
        <f>$E32*Con6_EscalatedConst!AO32</f>
        <v>0</v>
      </c>
      <c r="AN32" s="162">
        <f t="shared" si="0"/>
        <v>0</v>
      </c>
      <c r="AO32" s="162">
        <f t="shared" si="1"/>
        <v>0</v>
      </c>
    </row>
    <row r="33" spans="1:41" ht="24.75" x14ac:dyDescent="0.25">
      <c r="A33" s="75" t="str">
        <f>'I3 Project list'!A33</f>
        <v>Drury</v>
      </c>
      <c r="B33" s="75" t="str">
        <f>'I3 Project list'!C33</f>
        <v>Drury_19-2</v>
      </c>
      <c r="C33" s="144" t="str">
        <f>'I3 Project list'!D33</f>
        <v>SH1 Drury Interchange including ramps</v>
      </c>
      <c r="D33" s="144" t="str">
        <f>'I3 Project list'!E33</f>
        <v>NZUP tbc</v>
      </c>
      <c r="E33" s="161">
        <f>'I5 Mitigation'!D33</f>
        <v>0</v>
      </c>
      <c r="F33" s="162">
        <f>$E33*Con6_EscalatedConst!H33</f>
        <v>0</v>
      </c>
      <c r="G33" s="162">
        <f>$E33*Con6_EscalatedConst!I33</f>
        <v>0</v>
      </c>
      <c r="H33" s="162">
        <f>$E33*Con6_EscalatedConst!J33</f>
        <v>0</v>
      </c>
      <c r="I33" s="162">
        <f>$E33*Con6_EscalatedConst!K33</f>
        <v>0</v>
      </c>
      <c r="J33" s="162">
        <f>$E33*Con6_EscalatedConst!L33</f>
        <v>0</v>
      </c>
      <c r="K33" s="162">
        <f>$E33*Con6_EscalatedConst!M33</f>
        <v>0</v>
      </c>
      <c r="L33" s="162">
        <f>$E33*Con6_EscalatedConst!N33</f>
        <v>0</v>
      </c>
      <c r="M33" s="162">
        <f>$E33*Con6_EscalatedConst!O33</f>
        <v>0</v>
      </c>
      <c r="N33" s="162">
        <f>$E33*Con6_EscalatedConst!P33</f>
        <v>0</v>
      </c>
      <c r="O33" s="162">
        <f>$E33*Con6_EscalatedConst!Q33</f>
        <v>0</v>
      </c>
      <c r="P33" s="162">
        <f>$E33*Con6_EscalatedConst!R33</f>
        <v>0</v>
      </c>
      <c r="Q33" s="162">
        <f>$E33*Con6_EscalatedConst!S33</f>
        <v>0</v>
      </c>
      <c r="R33" s="162">
        <f>$E33*Con6_EscalatedConst!T33</f>
        <v>0</v>
      </c>
      <c r="S33" s="162">
        <f>$E33*Con6_EscalatedConst!U33</f>
        <v>0</v>
      </c>
      <c r="T33" s="162">
        <f>$E33*Con6_EscalatedConst!V33</f>
        <v>0</v>
      </c>
      <c r="U33" s="162">
        <f>$E33*Con6_EscalatedConst!W33</f>
        <v>0</v>
      </c>
      <c r="V33" s="162">
        <f>$E33*Con6_EscalatedConst!X33</f>
        <v>0</v>
      </c>
      <c r="W33" s="162">
        <f>$E33*Con6_EscalatedConst!Y33</f>
        <v>0</v>
      </c>
      <c r="X33" s="162">
        <f>$E33*Con6_EscalatedConst!Z33</f>
        <v>0</v>
      </c>
      <c r="Y33" s="162">
        <f>$E33*Con6_EscalatedConst!AA33</f>
        <v>0</v>
      </c>
      <c r="Z33" s="162">
        <f>$E33*Con6_EscalatedConst!AB33</f>
        <v>0</v>
      </c>
      <c r="AA33" s="162">
        <f>$E33*Con6_EscalatedConst!AC33</f>
        <v>0</v>
      </c>
      <c r="AB33" s="162">
        <f>$E33*Con6_EscalatedConst!AD33</f>
        <v>0</v>
      </c>
      <c r="AC33" s="162">
        <f>$E33*Con6_EscalatedConst!AE33</f>
        <v>0</v>
      </c>
      <c r="AD33" s="162">
        <f>$E33*Con6_EscalatedConst!AF33</f>
        <v>0</v>
      </c>
      <c r="AE33" s="162">
        <f>$E33*Con6_EscalatedConst!AG33</f>
        <v>0</v>
      </c>
      <c r="AF33" s="162">
        <f>$E33*Con6_EscalatedConst!AH33</f>
        <v>0</v>
      </c>
      <c r="AG33" s="162">
        <f>$E33*Con6_EscalatedConst!AI33</f>
        <v>0</v>
      </c>
      <c r="AH33" s="162">
        <f>$E33*Con6_EscalatedConst!AJ33</f>
        <v>0</v>
      </c>
      <c r="AI33" s="162">
        <f>$E33*Con6_EscalatedConst!AK33</f>
        <v>0</v>
      </c>
      <c r="AJ33" s="162">
        <f>$E33*Con6_EscalatedConst!AL33</f>
        <v>0</v>
      </c>
      <c r="AK33" s="162">
        <f>$E33*Con6_EscalatedConst!AM33</f>
        <v>0</v>
      </c>
      <c r="AL33" s="162">
        <f>$E33*Con6_EscalatedConst!AN33</f>
        <v>0</v>
      </c>
      <c r="AM33" s="162">
        <f>$E33*Con6_EscalatedConst!AO33</f>
        <v>0</v>
      </c>
      <c r="AN33" s="162">
        <f t="shared" si="0"/>
        <v>0</v>
      </c>
      <c r="AO33" s="162">
        <f t="shared" si="1"/>
        <v>0</v>
      </c>
    </row>
    <row r="34" spans="1:41" ht="36.75" x14ac:dyDescent="0.25">
      <c r="A34" s="75" t="str">
        <f>'I3 Project list'!A34</f>
        <v>Drury</v>
      </c>
      <c r="B34" s="75" t="str">
        <f>'I3 Project list'!C34</f>
        <v>Drury_19-3</v>
      </c>
      <c r="C34" s="144" t="str">
        <f>'I3 Project list'!D34</f>
        <v xml:space="preserve">SH1 3-laning and cycleway upgrades from Drury Interchange To Drury South </v>
      </c>
      <c r="D34" s="144" t="str">
        <f>'I3 Project list'!E34</f>
        <v>NZUP tbc</v>
      </c>
      <c r="E34" s="161">
        <f>'I5 Mitigation'!D34</f>
        <v>0</v>
      </c>
      <c r="F34" s="162">
        <f>$E34*Con6_EscalatedConst!H34</f>
        <v>0</v>
      </c>
      <c r="G34" s="162">
        <f>$E34*Con6_EscalatedConst!I34</f>
        <v>0</v>
      </c>
      <c r="H34" s="162">
        <f>$E34*Con6_EscalatedConst!J34</f>
        <v>0</v>
      </c>
      <c r="I34" s="162">
        <f>$E34*Con6_EscalatedConst!K34</f>
        <v>0</v>
      </c>
      <c r="J34" s="162">
        <f>$E34*Con6_EscalatedConst!L34</f>
        <v>0</v>
      </c>
      <c r="K34" s="162">
        <f>$E34*Con6_EscalatedConst!M34</f>
        <v>0</v>
      </c>
      <c r="L34" s="162">
        <f>$E34*Con6_EscalatedConst!N34</f>
        <v>0</v>
      </c>
      <c r="M34" s="162">
        <f>$E34*Con6_EscalatedConst!O34</f>
        <v>0</v>
      </c>
      <c r="N34" s="162">
        <f>$E34*Con6_EscalatedConst!P34</f>
        <v>0</v>
      </c>
      <c r="O34" s="162">
        <f>$E34*Con6_EscalatedConst!Q34</f>
        <v>0</v>
      </c>
      <c r="P34" s="162">
        <f>$E34*Con6_EscalatedConst!R34</f>
        <v>0</v>
      </c>
      <c r="Q34" s="162">
        <f>$E34*Con6_EscalatedConst!S34</f>
        <v>0</v>
      </c>
      <c r="R34" s="162">
        <f>$E34*Con6_EscalatedConst!T34</f>
        <v>0</v>
      </c>
      <c r="S34" s="162">
        <f>$E34*Con6_EscalatedConst!U34</f>
        <v>0</v>
      </c>
      <c r="T34" s="162">
        <f>$E34*Con6_EscalatedConst!V34</f>
        <v>0</v>
      </c>
      <c r="U34" s="162">
        <f>$E34*Con6_EscalatedConst!W34</f>
        <v>0</v>
      </c>
      <c r="V34" s="162">
        <f>$E34*Con6_EscalatedConst!X34</f>
        <v>0</v>
      </c>
      <c r="W34" s="162">
        <f>$E34*Con6_EscalatedConst!Y34</f>
        <v>0</v>
      </c>
      <c r="X34" s="162">
        <f>$E34*Con6_EscalatedConst!Z34</f>
        <v>0</v>
      </c>
      <c r="Y34" s="162">
        <f>$E34*Con6_EscalatedConst!AA34</f>
        <v>0</v>
      </c>
      <c r="Z34" s="162">
        <f>$E34*Con6_EscalatedConst!AB34</f>
        <v>0</v>
      </c>
      <c r="AA34" s="162">
        <f>$E34*Con6_EscalatedConst!AC34</f>
        <v>0</v>
      </c>
      <c r="AB34" s="162">
        <f>$E34*Con6_EscalatedConst!AD34</f>
        <v>0</v>
      </c>
      <c r="AC34" s="162">
        <f>$E34*Con6_EscalatedConst!AE34</f>
        <v>0</v>
      </c>
      <c r="AD34" s="162">
        <f>$E34*Con6_EscalatedConst!AF34</f>
        <v>0</v>
      </c>
      <c r="AE34" s="162">
        <f>$E34*Con6_EscalatedConst!AG34</f>
        <v>0</v>
      </c>
      <c r="AF34" s="162">
        <f>$E34*Con6_EscalatedConst!AH34</f>
        <v>0</v>
      </c>
      <c r="AG34" s="162">
        <f>$E34*Con6_EscalatedConst!AI34</f>
        <v>0</v>
      </c>
      <c r="AH34" s="162">
        <f>$E34*Con6_EscalatedConst!AJ34</f>
        <v>0</v>
      </c>
      <c r="AI34" s="162">
        <f>$E34*Con6_EscalatedConst!AK34</f>
        <v>0</v>
      </c>
      <c r="AJ34" s="162">
        <f>$E34*Con6_EscalatedConst!AL34</f>
        <v>0</v>
      </c>
      <c r="AK34" s="162">
        <f>$E34*Con6_EscalatedConst!AM34</f>
        <v>0</v>
      </c>
      <c r="AL34" s="162">
        <f>$E34*Con6_EscalatedConst!AN34</f>
        <v>0</v>
      </c>
      <c r="AM34" s="162">
        <f>$E34*Con6_EscalatedConst!AO34</f>
        <v>0</v>
      </c>
      <c r="AN34" s="162">
        <f t="shared" si="0"/>
        <v>0</v>
      </c>
      <c r="AO34" s="162">
        <f t="shared" si="1"/>
        <v>0</v>
      </c>
    </row>
    <row r="35" spans="1:41" ht="48.75" x14ac:dyDescent="0.25">
      <c r="A35" s="75" t="str">
        <f>'I3 Project list'!A35</f>
        <v>Drury</v>
      </c>
      <c r="B35" s="75" t="str">
        <f>'I3 Project list'!C35</f>
        <v>Drury_20a</v>
      </c>
      <c r="C35" s="144" t="str">
        <f>'I3 Project list'!D35</f>
        <v xml:space="preserve">Upgrade Fitzgerald Rd from Brookefield to Cossey Rd for active modes </v>
      </c>
      <c r="D35" s="144" t="str">
        <f>'I3 Project list'!E35</f>
        <v>Active mode upgrades- existing road layout with active modes on both sides + intersection upgrades for active mode crossing</v>
      </c>
      <c r="E35" s="161">
        <f>'I5 Mitigation'!D35</f>
        <v>0.2</v>
      </c>
      <c r="F35" s="162">
        <f>$E35*Con6_EscalatedConst!H35</f>
        <v>0</v>
      </c>
      <c r="G35" s="162">
        <f>$E35*Con6_EscalatedConst!I35</f>
        <v>0</v>
      </c>
      <c r="H35" s="162">
        <f>$E35*Con6_EscalatedConst!J35</f>
        <v>0</v>
      </c>
      <c r="I35" s="162">
        <f>$E35*Con6_EscalatedConst!K35</f>
        <v>0</v>
      </c>
      <c r="J35" s="162">
        <f>$E35*Con6_EscalatedConst!L35</f>
        <v>0</v>
      </c>
      <c r="K35" s="162">
        <f>$E35*Con6_EscalatedConst!M35</f>
        <v>0</v>
      </c>
      <c r="L35" s="162">
        <f>$E35*Con6_EscalatedConst!N35</f>
        <v>0</v>
      </c>
      <c r="M35" s="162">
        <f>$E35*Con6_EscalatedConst!O35</f>
        <v>0</v>
      </c>
      <c r="N35" s="162">
        <f>$E35*Con6_EscalatedConst!P35</f>
        <v>0</v>
      </c>
      <c r="O35" s="162">
        <f>$E35*Con6_EscalatedConst!Q35</f>
        <v>0</v>
      </c>
      <c r="P35" s="162">
        <f>$E35*Con6_EscalatedConst!R35</f>
        <v>0</v>
      </c>
      <c r="Q35" s="162">
        <f>$E35*Con6_EscalatedConst!S35</f>
        <v>0</v>
      </c>
      <c r="R35" s="162">
        <f>$E35*Con6_EscalatedConst!T35</f>
        <v>0</v>
      </c>
      <c r="S35" s="162">
        <f>$E35*Con6_EscalatedConst!U35</f>
        <v>824296.61900121148</v>
      </c>
      <c r="T35" s="162">
        <f>$E35*Con6_EscalatedConst!V35</f>
        <v>8421239.067885194</v>
      </c>
      <c r="U35" s="162">
        <f>$E35*Con6_EscalatedConst!W35</f>
        <v>0</v>
      </c>
      <c r="V35" s="162">
        <f>$E35*Con6_EscalatedConst!X35</f>
        <v>0</v>
      </c>
      <c r="W35" s="162">
        <f>$E35*Con6_EscalatedConst!Y35</f>
        <v>0</v>
      </c>
      <c r="X35" s="162">
        <f>$E35*Con6_EscalatedConst!Z35</f>
        <v>0</v>
      </c>
      <c r="Y35" s="162">
        <f>$E35*Con6_EscalatedConst!AA35</f>
        <v>0</v>
      </c>
      <c r="Z35" s="162">
        <f>$E35*Con6_EscalatedConst!AB35</f>
        <v>0</v>
      </c>
      <c r="AA35" s="162">
        <f>$E35*Con6_EscalatedConst!AC35</f>
        <v>0</v>
      </c>
      <c r="AB35" s="162">
        <f>$E35*Con6_EscalatedConst!AD35</f>
        <v>0</v>
      </c>
      <c r="AC35" s="162">
        <f>$E35*Con6_EscalatedConst!AE35</f>
        <v>0</v>
      </c>
      <c r="AD35" s="162">
        <f>$E35*Con6_EscalatedConst!AF35</f>
        <v>0</v>
      </c>
      <c r="AE35" s="162">
        <f>$E35*Con6_EscalatedConst!AG35</f>
        <v>0</v>
      </c>
      <c r="AF35" s="162">
        <f>$E35*Con6_EscalatedConst!AH35</f>
        <v>0</v>
      </c>
      <c r="AG35" s="162">
        <f>$E35*Con6_EscalatedConst!AI35</f>
        <v>0</v>
      </c>
      <c r="AH35" s="162">
        <f>$E35*Con6_EscalatedConst!AJ35</f>
        <v>0</v>
      </c>
      <c r="AI35" s="162">
        <f>$E35*Con6_EscalatedConst!AK35</f>
        <v>0</v>
      </c>
      <c r="AJ35" s="162">
        <f>$E35*Con6_EscalatedConst!AL35</f>
        <v>0</v>
      </c>
      <c r="AK35" s="162">
        <f>$E35*Con6_EscalatedConst!AM35</f>
        <v>0</v>
      </c>
      <c r="AL35" s="162">
        <f>$E35*Con6_EscalatedConst!AN35</f>
        <v>0</v>
      </c>
      <c r="AM35" s="162">
        <f>$E35*Con6_EscalatedConst!AO35</f>
        <v>0</v>
      </c>
      <c r="AN35" s="162">
        <f t="shared" si="0"/>
        <v>9245535.6868864056</v>
      </c>
      <c r="AO35" s="162">
        <f t="shared" si="1"/>
        <v>9245535.6868864056</v>
      </c>
    </row>
    <row r="36" spans="1:41" ht="48.75" x14ac:dyDescent="0.25">
      <c r="A36" s="75" t="str">
        <f>'I3 Project list'!A36</f>
        <v>Drury</v>
      </c>
      <c r="B36" s="75" t="str">
        <f>'I3 Project list'!C36</f>
        <v>Drury_21</v>
      </c>
      <c r="C36" s="144" t="str">
        <f>'I3 Project list'!D36</f>
        <v>Fielding Rd upgrades for active modes ( from Fitzgerald Rd to development boundary )</v>
      </c>
      <c r="D36" s="144" t="str">
        <f>'I3 Project list'!E36</f>
        <v>Active mode upgrades- existing road layout with active modes on both sides + intersection upgrades for active mode crossing</v>
      </c>
      <c r="E36" s="161">
        <f>'I5 Mitigation'!D36</f>
        <v>0.05</v>
      </c>
      <c r="F36" s="162">
        <f>$E36*Con6_EscalatedConst!H36</f>
        <v>0</v>
      </c>
      <c r="G36" s="162">
        <f>$E36*Con6_EscalatedConst!I36</f>
        <v>0</v>
      </c>
      <c r="H36" s="162">
        <f>$E36*Con6_EscalatedConst!J36</f>
        <v>0</v>
      </c>
      <c r="I36" s="162">
        <f>$E36*Con6_EscalatedConst!K36</f>
        <v>0</v>
      </c>
      <c r="J36" s="162">
        <f>$E36*Con6_EscalatedConst!L36</f>
        <v>0</v>
      </c>
      <c r="K36" s="162">
        <f>$E36*Con6_EscalatedConst!M36</f>
        <v>0</v>
      </c>
      <c r="L36" s="162">
        <f>$E36*Con6_EscalatedConst!N36</f>
        <v>0</v>
      </c>
      <c r="M36" s="162">
        <f>$E36*Con6_EscalatedConst!O36</f>
        <v>0</v>
      </c>
      <c r="N36" s="162">
        <f>$E36*Con6_EscalatedConst!P36</f>
        <v>0</v>
      </c>
      <c r="O36" s="162">
        <f>$E36*Con6_EscalatedConst!Q36</f>
        <v>0</v>
      </c>
      <c r="P36" s="162">
        <f>$E36*Con6_EscalatedConst!R36</f>
        <v>0</v>
      </c>
      <c r="Q36" s="162">
        <f>$E36*Con6_EscalatedConst!S36</f>
        <v>0</v>
      </c>
      <c r="R36" s="162">
        <f>$E36*Con6_EscalatedConst!T36</f>
        <v>28324.805172032218</v>
      </c>
      <c r="S36" s="162">
        <f>$E36*Con6_EscalatedConst!U36</f>
        <v>289373.93458434625</v>
      </c>
      <c r="T36" s="162">
        <f>$E36*Con6_EscalatedConst!V36</f>
        <v>0</v>
      </c>
      <c r="U36" s="162">
        <f>$E36*Con6_EscalatedConst!W36</f>
        <v>0</v>
      </c>
      <c r="V36" s="162">
        <f>$E36*Con6_EscalatedConst!X36</f>
        <v>0</v>
      </c>
      <c r="W36" s="162">
        <f>$E36*Con6_EscalatedConst!Y36</f>
        <v>0</v>
      </c>
      <c r="X36" s="162">
        <f>$E36*Con6_EscalatedConst!Z36</f>
        <v>0</v>
      </c>
      <c r="Y36" s="162">
        <f>$E36*Con6_EscalatedConst!AA36</f>
        <v>0</v>
      </c>
      <c r="Z36" s="162">
        <f>$E36*Con6_EscalatedConst!AB36</f>
        <v>0</v>
      </c>
      <c r="AA36" s="162">
        <f>$E36*Con6_EscalatedConst!AC36</f>
        <v>0</v>
      </c>
      <c r="AB36" s="162">
        <f>$E36*Con6_EscalatedConst!AD36</f>
        <v>0</v>
      </c>
      <c r="AC36" s="162">
        <f>$E36*Con6_EscalatedConst!AE36</f>
        <v>0</v>
      </c>
      <c r="AD36" s="162">
        <f>$E36*Con6_EscalatedConst!AF36</f>
        <v>0</v>
      </c>
      <c r="AE36" s="162">
        <f>$E36*Con6_EscalatedConst!AG36</f>
        <v>0</v>
      </c>
      <c r="AF36" s="162">
        <f>$E36*Con6_EscalatedConst!AH36</f>
        <v>0</v>
      </c>
      <c r="AG36" s="162">
        <f>$E36*Con6_EscalatedConst!AI36</f>
        <v>0</v>
      </c>
      <c r="AH36" s="162">
        <f>$E36*Con6_EscalatedConst!AJ36</f>
        <v>0</v>
      </c>
      <c r="AI36" s="162">
        <f>$E36*Con6_EscalatedConst!AK36</f>
        <v>0</v>
      </c>
      <c r="AJ36" s="162">
        <f>$E36*Con6_EscalatedConst!AL36</f>
        <v>0</v>
      </c>
      <c r="AK36" s="162">
        <f>$E36*Con6_EscalatedConst!AM36</f>
        <v>0</v>
      </c>
      <c r="AL36" s="162">
        <f>$E36*Con6_EscalatedConst!AN36</f>
        <v>0</v>
      </c>
      <c r="AM36" s="162">
        <f>$E36*Con6_EscalatedConst!AO36</f>
        <v>0</v>
      </c>
      <c r="AN36" s="162">
        <f t="shared" si="0"/>
        <v>317698.73975637846</v>
      </c>
      <c r="AO36" s="162">
        <f t="shared" si="1"/>
        <v>317698.73975637846</v>
      </c>
    </row>
    <row r="37" spans="1:41" ht="24.75" x14ac:dyDescent="0.25">
      <c r="A37" s="75" t="str">
        <f>'I3 Project list'!A37</f>
        <v>Drury</v>
      </c>
      <c r="B37" s="75" t="str">
        <f>'I3 Project list'!C37</f>
        <v>Drury_22</v>
      </c>
      <c r="C37" s="144" t="str">
        <f>'I3 Project list'!D37</f>
        <v>Upgrade Intersection at Quarry/ GSR</v>
      </c>
      <c r="D37" s="144" t="str">
        <f>'I3 Project list'!E37</f>
        <v>Upgrade intersection with active modes facilities(TDM)</v>
      </c>
      <c r="E37" s="161">
        <f>'I5 Mitigation'!D37</f>
        <v>1</v>
      </c>
      <c r="F37" s="162">
        <f>$E37*Con6_EscalatedConst!H37</f>
        <v>0</v>
      </c>
      <c r="G37" s="162">
        <f>$E37*Con6_EscalatedConst!I37</f>
        <v>0</v>
      </c>
      <c r="H37" s="162">
        <f>$E37*Con6_EscalatedConst!J37</f>
        <v>0</v>
      </c>
      <c r="I37" s="162">
        <f>$E37*Con6_EscalatedConst!K37</f>
        <v>0</v>
      </c>
      <c r="J37" s="162">
        <f>$E37*Con6_EscalatedConst!L37</f>
        <v>0</v>
      </c>
      <c r="K37" s="162">
        <f>$E37*Con6_EscalatedConst!M37</f>
        <v>0</v>
      </c>
      <c r="L37" s="162">
        <f>$E37*Con6_EscalatedConst!N37</f>
        <v>0</v>
      </c>
      <c r="M37" s="162">
        <f>$E37*Con6_EscalatedConst!O37</f>
        <v>0</v>
      </c>
      <c r="N37" s="162">
        <f>$E37*Con6_EscalatedConst!P37</f>
        <v>0</v>
      </c>
      <c r="O37" s="162">
        <f>$E37*Con6_EscalatedConst!Q37</f>
        <v>0</v>
      </c>
      <c r="P37" s="162">
        <f>$E37*Con6_EscalatedConst!R37</f>
        <v>0</v>
      </c>
      <c r="Q37" s="162">
        <f>$E37*Con6_EscalatedConst!S37</f>
        <v>0</v>
      </c>
      <c r="R37" s="162">
        <f>$E37*Con6_EscalatedConst!T37</f>
        <v>0</v>
      </c>
      <c r="S37" s="162">
        <f>$E37*Con6_EscalatedConst!U37</f>
        <v>850404.02249170665</v>
      </c>
      <c r="T37" s="162">
        <f>$E37*Con6_EscalatedConst!V37</f>
        <v>8687959.4221450444</v>
      </c>
      <c r="U37" s="162">
        <f>$E37*Con6_EscalatedConst!W37</f>
        <v>0</v>
      </c>
      <c r="V37" s="162">
        <f>$E37*Con6_EscalatedConst!X37</f>
        <v>0</v>
      </c>
      <c r="W37" s="162">
        <f>$E37*Con6_EscalatedConst!Y37</f>
        <v>0</v>
      </c>
      <c r="X37" s="162">
        <f>$E37*Con6_EscalatedConst!Z37</f>
        <v>0</v>
      </c>
      <c r="Y37" s="162">
        <f>$E37*Con6_EscalatedConst!AA37</f>
        <v>0</v>
      </c>
      <c r="Z37" s="162">
        <f>$E37*Con6_EscalatedConst!AB37</f>
        <v>0</v>
      </c>
      <c r="AA37" s="162">
        <f>$E37*Con6_EscalatedConst!AC37</f>
        <v>0</v>
      </c>
      <c r="AB37" s="162">
        <f>$E37*Con6_EscalatedConst!AD37</f>
        <v>0</v>
      </c>
      <c r="AC37" s="162">
        <f>$E37*Con6_EscalatedConst!AE37</f>
        <v>0</v>
      </c>
      <c r="AD37" s="162">
        <f>$E37*Con6_EscalatedConst!AF37</f>
        <v>0</v>
      </c>
      <c r="AE37" s="162">
        <f>$E37*Con6_EscalatedConst!AG37</f>
        <v>0</v>
      </c>
      <c r="AF37" s="162">
        <f>$E37*Con6_EscalatedConst!AH37</f>
        <v>0</v>
      </c>
      <c r="AG37" s="162">
        <f>$E37*Con6_EscalatedConst!AI37</f>
        <v>0</v>
      </c>
      <c r="AH37" s="162">
        <f>$E37*Con6_EscalatedConst!AJ37</f>
        <v>0</v>
      </c>
      <c r="AI37" s="162">
        <f>$E37*Con6_EscalatedConst!AK37</f>
        <v>0</v>
      </c>
      <c r="AJ37" s="162">
        <f>$E37*Con6_EscalatedConst!AL37</f>
        <v>0</v>
      </c>
      <c r="AK37" s="162">
        <f>$E37*Con6_EscalatedConst!AM37</f>
        <v>0</v>
      </c>
      <c r="AL37" s="162">
        <f>$E37*Con6_EscalatedConst!AN37</f>
        <v>0</v>
      </c>
      <c r="AM37" s="162">
        <f>$E37*Con6_EscalatedConst!AO37</f>
        <v>0</v>
      </c>
      <c r="AN37" s="162">
        <f t="shared" si="0"/>
        <v>9538363.444636751</v>
      </c>
      <c r="AO37" s="162">
        <f t="shared" si="1"/>
        <v>9538363.444636751</v>
      </c>
    </row>
    <row r="38" spans="1:41" ht="48.75" x14ac:dyDescent="0.25">
      <c r="A38" s="75" t="str">
        <f>'I3 Project list'!A38</f>
        <v>Drury</v>
      </c>
      <c r="B38" s="75" t="str">
        <f>'I3 Project list'!C38</f>
        <v>Drury_23a</v>
      </c>
      <c r="C38" s="144" t="str">
        <f>'I3 Project list'!D38</f>
        <v>Waihoehoe Rd West upgrades- between GSR &amp; Kath Henry</v>
      </c>
      <c r="D38" s="144" t="str">
        <f>'I3 Project list'!E38</f>
        <v xml:space="preserve">Interim 2-lane – install kerb and channel within existing road corridor with provision of active modes on both sides, 20m cross-section </v>
      </c>
      <c r="E38" s="161">
        <f>'I5 Mitigation'!D38</f>
        <v>0</v>
      </c>
      <c r="F38" s="162">
        <f>$E38*Con6_EscalatedConst!H38</f>
        <v>0</v>
      </c>
      <c r="G38" s="162">
        <f>$E38*Con6_EscalatedConst!I38</f>
        <v>0</v>
      </c>
      <c r="H38" s="162">
        <f>$E38*Con6_EscalatedConst!J38</f>
        <v>0</v>
      </c>
      <c r="I38" s="162">
        <f>$E38*Con6_EscalatedConst!K38</f>
        <v>0</v>
      </c>
      <c r="J38" s="162">
        <f>$E38*Con6_EscalatedConst!L38</f>
        <v>0</v>
      </c>
      <c r="K38" s="162">
        <f>$E38*Con6_EscalatedConst!M38</f>
        <v>0</v>
      </c>
      <c r="L38" s="162">
        <f>$E38*Con6_EscalatedConst!N38</f>
        <v>0</v>
      </c>
      <c r="M38" s="162">
        <f>$E38*Con6_EscalatedConst!O38</f>
        <v>0</v>
      </c>
      <c r="N38" s="162">
        <f>$E38*Con6_EscalatedConst!P38</f>
        <v>0</v>
      </c>
      <c r="O38" s="162">
        <f>$E38*Con6_EscalatedConst!Q38</f>
        <v>0</v>
      </c>
      <c r="P38" s="162">
        <f>$E38*Con6_EscalatedConst!R38</f>
        <v>0</v>
      </c>
      <c r="Q38" s="162">
        <f>$E38*Con6_EscalatedConst!S38</f>
        <v>0</v>
      </c>
      <c r="R38" s="162">
        <f>$E38*Con6_EscalatedConst!T38</f>
        <v>0</v>
      </c>
      <c r="S38" s="162">
        <f>$E38*Con6_EscalatedConst!U38</f>
        <v>0</v>
      </c>
      <c r="T38" s="162">
        <f>$E38*Con6_EscalatedConst!V38</f>
        <v>0</v>
      </c>
      <c r="U38" s="162">
        <f>$E38*Con6_EscalatedConst!W38</f>
        <v>0</v>
      </c>
      <c r="V38" s="162">
        <f>$E38*Con6_EscalatedConst!X38</f>
        <v>0</v>
      </c>
      <c r="W38" s="162">
        <f>$E38*Con6_EscalatedConst!Y38</f>
        <v>0</v>
      </c>
      <c r="X38" s="162">
        <f>$E38*Con6_EscalatedConst!Z38</f>
        <v>0</v>
      </c>
      <c r="Y38" s="162">
        <f>$E38*Con6_EscalatedConst!AA38</f>
        <v>0</v>
      </c>
      <c r="Z38" s="162">
        <f>$E38*Con6_EscalatedConst!AB38</f>
        <v>0</v>
      </c>
      <c r="AA38" s="162">
        <f>$E38*Con6_EscalatedConst!AC38</f>
        <v>0</v>
      </c>
      <c r="AB38" s="162">
        <f>$E38*Con6_EscalatedConst!AD38</f>
        <v>0</v>
      </c>
      <c r="AC38" s="162">
        <f>$E38*Con6_EscalatedConst!AE38</f>
        <v>0</v>
      </c>
      <c r="AD38" s="162">
        <f>$E38*Con6_EscalatedConst!AF38</f>
        <v>0</v>
      </c>
      <c r="AE38" s="162">
        <f>$E38*Con6_EscalatedConst!AG38</f>
        <v>0</v>
      </c>
      <c r="AF38" s="162">
        <f>$E38*Con6_EscalatedConst!AH38</f>
        <v>0</v>
      </c>
      <c r="AG38" s="162">
        <f>$E38*Con6_EscalatedConst!AI38</f>
        <v>0</v>
      </c>
      <c r="AH38" s="162">
        <f>$E38*Con6_EscalatedConst!AJ38</f>
        <v>0</v>
      </c>
      <c r="AI38" s="162">
        <f>$E38*Con6_EscalatedConst!AK38</f>
        <v>0</v>
      </c>
      <c r="AJ38" s="162">
        <f>$E38*Con6_EscalatedConst!AL38</f>
        <v>0</v>
      </c>
      <c r="AK38" s="162">
        <f>$E38*Con6_EscalatedConst!AM38</f>
        <v>0</v>
      </c>
      <c r="AL38" s="162">
        <f>$E38*Con6_EscalatedConst!AN38</f>
        <v>0</v>
      </c>
      <c r="AM38" s="162">
        <f>$E38*Con6_EscalatedConst!AO38</f>
        <v>0</v>
      </c>
      <c r="AN38" s="162">
        <f t="shared" si="0"/>
        <v>0</v>
      </c>
      <c r="AO38" s="162">
        <f t="shared" si="1"/>
        <v>0</v>
      </c>
    </row>
    <row r="39" spans="1:41" ht="48.75" x14ac:dyDescent="0.25">
      <c r="A39" s="75" t="str">
        <f>'I3 Project list'!A39</f>
        <v>Drury</v>
      </c>
      <c r="B39" s="75" t="str">
        <f>'I3 Project list'!C39</f>
        <v>Drury_23b</v>
      </c>
      <c r="C39" s="144" t="str">
        <f>'I3 Project list'!D39</f>
        <v>Waihoehoe Rd West upgrades- between GSR &amp; Kath Henry Lane</v>
      </c>
      <c r="D39" s="144" t="str">
        <f>'I3 Project list'!E39</f>
        <v>Final 4-lane - following interim option, upgrade Road corridor to provide four lanes with additional turning lanes at intersections where required (as indicated in SGA Design</v>
      </c>
      <c r="E39" s="161">
        <f>'I5 Mitigation'!D39</f>
        <v>1</v>
      </c>
      <c r="F39" s="162">
        <f>$E39*Con6_EscalatedConst!H39</f>
        <v>0</v>
      </c>
      <c r="G39" s="162">
        <f>$E39*Con6_EscalatedConst!I39</f>
        <v>0</v>
      </c>
      <c r="H39" s="162">
        <f>$E39*Con6_EscalatedConst!J39</f>
        <v>0</v>
      </c>
      <c r="I39" s="162">
        <f>$E39*Con6_EscalatedConst!K39</f>
        <v>0</v>
      </c>
      <c r="J39" s="162">
        <f>$E39*Con6_EscalatedConst!L39</f>
        <v>0</v>
      </c>
      <c r="K39" s="162">
        <f>$E39*Con6_EscalatedConst!M39</f>
        <v>0</v>
      </c>
      <c r="L39" s="162">
        <f>$E39*Con6_EscalatedConst!N39</f>
        <v>0</v>
      </c>
      <c r="M39" s="162">
        <f>$E39*Con6_EscalatedConst!O39</f>
        <v>0</v>
      </c>
      <c r="N39" s="162">
        <f>$E39*Con6_EscalatedConst!P39</f>
        <v>0</v>
      </c>
      <c r="O39" s="162">
        <f>$E39*Con6_EscalatedConst!Q39</f>
        <v>0</v>
      </c>
      <c r="P39" s="162">
        <f>$E39*Con6_EscalatedConst!R39</f>
        <v>0</v>
      </c>
      <c r="Q39" s="162">
        <f>$E39*Con6_EscalatedConst!S39</f>
        <v>0</v>
      </c>
      <c r="R39" s="162">
        <f>$E39*Con6_EscalatedConst!T39</f>
        <v>0</v>
      </c>
      <c r="S39" s="162">
        <f>$E39*Con6_EscalatedConst!U39</f>
        <v>0</v>
      </c>
      <c r="T39" s="162">
        <f>$E39*Con6_EscalatedConst!V39</f>
        <v>0</v>
      </c>
      <c r="U39" s="162">
        <f>$E39*Con6_EscalatedConst!W39</f>
        <v>0</v>
      </c>
      <c r="V39" s="162">
        <f>$E39*Con6_EscalatedConst!X39</f>
        <v>0</v>
      </c>
      <c r="W39" s="162">
        <f>$E39*Con6_EscalatedConst!Y39</f>
        <v>0</v>
      </c>
      <c r="X39" s="162">
        <f>$E39*Con6_EscalatedConst!Z39</f>
        <v>0</v>
      </c>
      <c r="Y39" s="162">
        <f>$E39*Con6_EscalatedConst!AA39</f>
        <v>0</v>
      </c>
      <c r="Z39" s="162">
        <f>$E39*Con6_EscalatedConst!AB39</f>
        <v>0</v>
      </c>
      <c r="AA39" s="162">
        <f>$E39*Con6_EscalatedConst!AC39</f>
        <v>0</v>
      </c>
      <c r="AB39" s="162">
        <f>$E39*Con6_EscalatedConst!AD39</f>
        <v>0</v>
      </c>
      <c r="AC39" s="162">
        <f>$E39*Con6_EscalatedConst!AE39</f>
        <v>0</v>
      </c>
      <c r="AD39" s="162">
        <f>$E39*Con6_EscalatedConst!AF39</f>
        <v>0</v>
      </c>
      <c r="AE39" s="162">
        <f>$E39*Con6_EscalatedConst!AG39</f>
        <v>0</v>
      </c>
      <c r="AF39" s="162">
        <f>$E39*Con6_EscalatedConst!AH39</f>
        <v>0</v>
      </c>
      <c r="AG39" s="162">
        <f>$E39*Con6_EscalatedConst!AI39</f>
        <v>0</v>
      </c>
      <c r="AH39" s="162">
        <f>$E39*Con6_EscalatedConst!AJ39</f>
        <v>0</v>
      </c>
      <c r="AI39" s="162">
        <f>$E39*Con6_EscalatedConst!AK39</f>
        <v>0</v>
      </c>
      <c r="AJ39" s="162">
        <f>$E39*Con6_EscalatedConst!AL39</f>
        <v>0</v>
      </c>
      <c r="AK39" s="162">
        <f>$E39*Con6_EscalatedConst!AM39</f>
        <v>0</v>
      </c>
      <c r="AL39" s="162">
        <f>$E39*Con6_EscalatedConst!AN39</f>
        <v>0</v>
      </c>
      <c r="AM39" s="162">
        <f>$E39*Con6_EscalatedConst!AO39</f>
        <v>0</v>
      </c>
      <c r="AN39" s="162">
        <f t="shared" si="0"/>
        <v>0</v>
      </c>
      <c r="AO39" s="162">
        <f t="shared" si="1"/>
        <v>0</v>
      </c>
    </row>
    <row r="40" spans="1:41" ht="48.75" x14ac:dyDescent="0.25">
      <c r="A40" s="75" t="str">
        <f>'I3 Project list'!A40</f>
        <v>Drury</v>
      </c>
      <c r="B40" s="75" t="str">
        <f>'I3 Project list'!C40</f>
        <v>Drury_23c</v>
      </c>
      <c r="C40" s="144" t="str">
        <f>'I3 Project list'!D40</f>
        <v>Waihoehoe Rd West upgrades- between Kath Henry Lane and Fitzgerald Rd</v>
      </c>
      <c r="D40" s="144" t="str">
        <f>'I3 Project list'!E40</f>
        <v xml:space="preserve">Interim 2-lane – install kerb and channel within existing road corridor with provision of active modes on both sides, 20m cross-section </v>
      </c>
      <c r="E40" s="161">
        <f>'I5 Mitigation'!D40</f>
        <v>0</v>
      </c>
      <c r="F40" s="162">
        <f>$E40*Con6_EscalatedConst!H40</f>
        <v>0</v>
      </c>
      <c r="G40" s="162">
        <f>$E40*Con6_EscalatedConst!I40</f>
        <v>0</v>
      </c>
      <c r="H40" s="162">
        <f>$E40*Con6_EscalatedConst!J40</f>
        <v>0</v>
      </c>
      <c r="I40" s="162">
        <f>$E40*Con6_EscalatedConst!K40</f>
        <v>0</v>
      </c>
      <c r="J40" s="162">
        <f>$E40*Con6_EscalatedConst!L40</f>
        <v>0</v>
      </c>
      <c r="K40" s="162">
        <f>$E40*Con6_EscalatedConst!M40</f>
        <v>0</v>
      </c>
      <c r="L40" s="162">
        <f>$E40*Con6_EscalatedConst!N40</f>
        <v>0</v>
      </c>
      <c r="M40" s="162">
        <f>$E40*Con6_EscalatedConst!O40</f>
        <v>0</v>
      </c>
      <c r="N40" s="162">
        <f>$E40*Con6_EscalatedConst!P40</f>
        <v>0</v>
      </c>
      <c r="O40" s="162">
        <f>$E40*Con6_EscalatedConst!Q40</f>
        <v>0</v>
      </c>
      <c r="P40" s="162">
        <f>$E40*Con6_EscalatedConst!R40</f>
        <v>0</v>
      </c>
      <c r="Q40" s="162">
        <f>$E40*Con6_EscalatedConst!S40</f>
        <v>0</v>
      </c>
      <c r="R40" s="162">
        <f>$E40*Con6_EscalatedConst!T40</f>
        <v>0</v>
      </c>
      <c r="S40" s="162">
        <f>$E40*Con6_EscalatedConst!U40</f>
        <v>0</v>
      </c>
      <c r="T40" s="162">
        <f>$E40*Con6_EscalatedConst!V40</f>
        <v>0</v>
      </c>
      <c r="U40" s="162">
        <f>$E40*Con6_EscalatedConst!W40</f>
        <v>0</v>
      </c>
      <c r="V40" s="162">
        <f>$E40*Con6_EscalatedConst!X40</f>
        <v>0</v>
      </c>
      <c r="W40" s="162">
        <f>$E40*Con6_EscalatedConst!Y40</f>
        <v>0</v>
      </c>
      <c r="X40" s="162">
        <f>$E40*Con6_EscalatedConst!Z40</f>
        <v>0</v>
      </c>
      <c r="Y40" s="162">
        <f>$E40*Con6_EscalatedConst!AA40</f>
        <v>0</v>
      </c>
      <c r="Z40" s="162">
        <f>$E40*Con6_EscalatedConst!AB40</f>
        <v>0</v>
      </c>
      <c r="AA40" s="162">
        <f>$E40*Con6_EscalatedConst!AC40</f>
        <v>0</v>
      </c>
      <c r="AB40" s="162">
        <f>$E40*Con6_EscalatedConst!AD40</f>
        <v>0</v>
      </c>
      <c r="AC40" s="162">
        <f>$E40*Con6_EscalatedConst!AE40</f>
        <v>0</v>
      </c>
      <c r="AD40" s="162">
        <f>$E40*Con6_EscalatedConst!AF40</f>
        <v>0</v>
      </c>
      <c r="AE40" s="162">
        <f>$E40*Con6_EscalatedConst!AG40</f>
        <v>0</v>
      </c>
      <c r="AF40" s="162">
        <f>$E40*Con6_EscalatedConst!AH40</f>
        <v>0</v>
      </c>
      <c r="AG40" s="162">
        <f>$E40*Con6_EscalatedConst!AI40</f>
        <v>0</v>
      </c>
      <c r="AH40" s="162">
        <f>$E40*Con6_EscalatedConst!AJ40</f>
        <v>0</v>
      </c>
      <c r="AI40" s="162">
        <f>$E40*Con6_EscalatedConst!AK40</f>
        <v>0</v>
      </c>
      <c r="AJ40" s="162">
        <f>$E40*Con6_EscalatedConst!AL40</f>
        <v>0</v>
      </c>
      <c r="AK40" s="162">
        <f>$E40*Con6_EscalatedConst!AM40</f>
        <v>0</v>
      </c>
      <c r="AL40" s="162">
        <f>$E40*Con6_EscalatedConst!AN40</f>
        <v>0</v>
      </c>
      <c r="AM40" s="162">
        <f>$E40*Con6_EscalatedConst!AO40</f>
        <v>0</v>
      </c>
      <c r="AN40" s="162">
        <f t="shared" si="0"/>
        <v>0</v>
      </c>
      <c r="AO40" s="162">
        <f t="shared" si="1"/>
        <v>0</v>
      </c>
    </row>
    <row r="41" spans="1:41" ht="48.75" x14ac:dyDescent="0.25">
      <c r="A41" s="75" t="str">
        <f>'I3 Project list'!A41</f>
        <v>Drury</v>
      </c>
      <c r="B41" s="75" t="str">
        <f>'I3 Project list'!C41</f>
        <v>Drury_23d</v>
      </c>
      <c r="C41" s="144" t="str">
        <f>'I3 Project list'!D41</f>
        <v>Waihoehoe Rd West upgrades- between Kath Henry Lane and Fitzgerald Rd</v>
      </c>
      <c r="D41" s="144" t="str">
        <f>'I3 Project list'!E41</f>
        <v>Final 4-lane - following interim option, upgrade Road corridor to provide four lanes with additional turning lanes at intersections where required (as indicated in SGA Design</v>
      </c>
      <c r="E41" s="161">
        <f>'I5 Mitigation'!D41</f>
        <v>0.6</v>
      </c>
      <c r="F41" s="162">
        <f>$E41*Con6_EscalatedConst!H41</f>
        <v>0</v>
      </c>
      <c r="G41" s="162">
        <f>$E41*Con6_EscalatedConst!I41</f>
        <v>0</v>
      </c>
      <c r="H41" s="162">
        <f>$E41*Con6_EscalatedConst!J41</f>
        <v>0</v>
      </c>
      <c r="I41" s="162">
        <f>$E41*Con6_EscalatedConst!K41</f>
        <v>0</v>
      </c>
      <c r="J41" s="162">
        <f>$E41*Con6_EscalatedConst!L41</f>
        <v>0</v>
      </c>
      <c r="K41" s="162">
        <f>$E41*Con6_EscalatedConst!M41</f>
        <v>0</v>
      </c>
      <c r="L41" s="162">
        <f>$E41*Con6_EscalatedConst!N41</f>
        <v>0</v>
      </c>
      <c r="M41" s="162">
        <f>$E41*Con6_EscalatedConst!O41</f>
        <v>0</v>
      </c>
      <c r="N41" s="162">
        <f>$E41*Con6_EscalatedConst!P41</f>
        <v>0</v>
      </c>
      <c r="O41" s="162">
        <f>$E41*Con6_EscalatedConst!Q41</f>
        <v>0</v>
      </c>
      <c r="P41" s="162">
        <f>$E41*Con6_EscalatedConst!R41</f>
        <v>0</v>
      </c>
      <c r="Q41" s="162">
        <f>$E41*Con6_EscalatedConst!S41</f>
        <v>0</v>
      </c>
      <c r="R41" s="162">
        <f>$E41*Con6_EscalatedConst!T41</f>
        <v>0</v>
      </c>
      <c r="S41" s="162">
        <f>$E41*Con6_EscalatedConst!U41</f>
        <v>0</v>
      </c>
      <c r="T41" s="162">
        <f>$E41*Con6_EscalatedConst!V41</f>
        <v>977840.19474889152</v>
      </c>
      <c r="U41" s="162">
        <f>$E41*Con6_EscalatedConst!W41</f>
        <v>9989882.1132441517</v>
      </c>
      <c r="V41" s="162">
        <f>$E41*Con6_EscalatedConst!X41</f>
        <v>0</v>
      </c>
      <c r="W41" s="162">
        <f>$E41*Con6_EscalatedConst!Y41</f>
        <v>0</v>
      </c>
      <c r="X41" s="162">
        <f>$E41*Con6_EscalatedConst!Z41</f>
        <v>0</v>
      </c>
      <c r="Y41" s="162">
        <f>$E41*Con6_EscalatedConst!AA41</f>
        <v>0</v>
      </c>
      <c r="Z41" s="162">
        <f>$E41*Con6_EscalatedConst!AB41</f>
        <v>0</v>
      </c>
      <c r="AA41" s="162">
        <f>$E41*Con6_EscalatedConst!AC41</f>
        <v>0</v>
      </c>
      <c r="AB41" s="162">
        <f>$E41*Con6_EscalatedConst!AD41</f>
        <v>0</v>
      </c>
      <c r="AC41" s="162">
        <f>$E41*Con6_EscalatedConst!AE41</f>
        <v>0</v>
      </c>
      <c r="AD41" s="162">
        <f>$E41*Con6_EscalatedConst!AF41</f>
        <v>0</v>
      </c>
      <c r="AE41" s="162">
        <f>$E41*Con6_EscalatedConst!AG41</f>
        <v>0</v>
      </c>
      <c r="AF41" s="162">
        <f>$E41*Con6_EscalatedConst!AH41</f>
        <v>0</v>
      </c>
      <c r="AG41" s="162">
        <f>$E41*Con6_EscalatedConst!AI41</f>
        <v>0</v>
      </c>
      <c r="AH41" s="162">
        <f>$E41*Con6_EscalatedConst!AJ41</f>
        <v>0</v>
      </c>
      <c r="AI41" s="162">
        <f>$E41*Con6_EscalatedConst!AK41</f>
        <v>0</v>
      </c>
      <c r="AJ41" s="162">
        <f>$E41*Con6_EscalatedConst!AL41</f>
        <v>0</v>
      </c>
      <c r="AK41" s="162">
        <f>$E41*Con6_EscalatedConst!AM41</f>
        <v>0</v>
      </c>
      <c r="AL41" s="162">
        <f>$E41*Con6_EscalatedConst!AN41</f>
        <v>0</v>
      </c>
      <c r="AM41" s="162">
        <f>$E41*Con6_EscalatedConst!AO41</f>
        <v>0</v>
      </c>
      <c r="AN41" s="162">
        <f t="shared" si="0"/>
        <v>10967722.307993043</v>
      </c>
      <c r="AO41" s="162">
        <f t="shared" si="1"/>
        <v>10967722.307993043</v>
      </c>
    </row>
    <row r="42" spans="1:41" ht="48.75" x14ac:dyDescent="0.25">
      <c r="A42" s="75" t="str">
        <f>'I3 Project list'!A42</f>
        <v>Drury</v>
      </c>
      <c r="B42" s="75" t="str">
        <f>'I3 Project list'!C42</f>
        <v>Drury_23</v>
      </c>
      <c r="C42" s="144" t="str">
        <f>'I3 Project list'!D42</f>
        <v>Waihoehoe Rd West upgrades- between GSR &amp; Fitzgerald Rd, including bridge replacement over the rail corridor</v>
      </c>
      <c r="D42" s="144" t="str">
        <f>'I3 Project list'!E42</f>
        <v>4-lane urban- upgrade 2-lane with active modes on both sides, SGA design</v>
      </c>
      <c r="E42" s="161">
        <f>'I5 Mitigation'!D42</f>
        <v>0</v>
      </c>
      <c r="F42" s="162">
        <f>$E42*Con6_EscalatedConst!H42</f>
        <v>0</v>
      </c>
      <c r="G42" s="162">
        <f>$E42*Con6_EscalatedConst!I42</f>
        <v>0</v>
      </c>
      <c r="H42" s="162">
        <f>$E42*Con6_EscalatedConst!J42</f>
        <v>0</v>
      </c>
      <c r="I42" s="162">
        <f>$E42*Con6_EscalatedConst!K42</f>
        <v>0</v>
      </c>
      <c r="J42" s="162">
        <f>$E42*Con6_EscalatedConst!L42</f>
        <v>0</v>
      </c>
      <c r="K42" s="162">
        <f>$E42*Con6_EscalatedConst!M42</f>
        <v>0</v>
      </c>
      <c r="L42" s="162">
        <f>$E42*Con6_EscalatedConst!N42</f>
        <v>0</v>
      </c>
      <c r="M42" s="162">
        <f>$E42*Con6_EscalatedConst!O42</f>
        <v>0</v>
      </c>
      <c r="N42" s="162">
        <f>$E42*Con6_EscalatedConst!P42</f>
        <v>0</v>
      </c>
      <c r="O42" s="162">
        <f>$E42*Con6_EscalatedConst!Q42</f>
        <v>0</v>
      </c>
      <c r="P42" s="162">
        <f>$E42*Con6_EscalatedConst!R42</f>
        <v>0</v>
      </c>
      <c r="Q42" s="162">
        <f>$E42*Con6_EscalatedConst!S42</f>
        <v>0</v>
      </c>
      <c r="R42" s="162">
        <f>$E42*Con6_EscalatedConst!T42</f>
        <v>0</v>
      </c>
      <c r="S42" s="162">
        <f>$E42*Con6_EscalatedConst!U42</f>
        <v>0</v>
      </c>
      <c r="T42" s="162">
        <f>$E42*Con6_EscalatedConst!V42</f>
        <v>0</v>
      </c>
      <c r="U42" s="162">
        <f>$E42*Con6_EscalatedConst!W42</f>
        <v>0</v>
      </c>
      <c r="V42" s="162">
        <f>$E42*Con6_EscalatedConst!X42</f>
        <v>0</v>
      </c>
      <c r="W42" s="162">
        <f>$E42*Con6_EscalatedConst!Y42</f>
        <v>0</v>
      </c>
      <c r="X42" s="162">
        <f>$E42*Con6_EscalatedConst!Z42</f>
        <v>0</v>
      </c>
      <c r="Y42" s="162">
        <f>$E42*Con6_EscalatedConst!AA42</f>
        <v>0</v>
      </c>
      <c r="Z42" s="162">
        <f>$E42*Con6_EscalatedConst!AB42</f>
        <v>0</v>
      </c>
      <c r="AA42" s="162">
        <f>$E42*Con6_EscalatedConst!AC42</f>
        <v>0</v>
      </c>
      <c r="AB42" s="162">
        <f>$E42*Con6_EscalatedConst!AD42</f>
        <v>0</v>
      </c>
      <c r="AC42" s="162">
        <f>$E42*Con6_EscalatedConst!AE42</f>
        <v>0</v>
      </c>
      <c r="AD42" s="162">
        <f>$E42*Con6_EscalatedConst!AF42</f>
        <v>0</v>
      </c>
      <c r="AE42" s="162">
        <f>$E42*Con6_EscalatedConst!AG42</f>
        <v>0</v>
      </c>
      <c r="AF42" s="162">
        <f>$E42*Con6_EscalatedConst!AH42</f>
        <v>0</v>
      </c>
      <c r="AG42" s="162">
        <f>$E42*Con6_EscalatedConst!AI42</f>
        <v>0</v>
      </c>
      <c r="AH42" s="162">
        <f>$E42*Con6_EscalatedConst!AJ42</f>
        <v>0</v>
      </c>
      <c r="AI42" s="162">
        <f>$E42*Con6_EscalatedConst!AK42</f>
        <v>0</v>
      </c>
      <c r="AJ42" s="162">
        <f>$E42*Con6_EscalatedConst!AL42</f>
        <v>0</v>
      </c>
      <c r="AK42" s="162">
        <f>$E42*Con6_EscalatedConst!AM42</f>
        <v>0</v>
      </c>
      <c r="AL42" s="162">
        <f>$E42*Con6_EscalatedConst!AN42</f>
        <v>0</v>
      </c>
      <c r="AM42" s="162">
        <f>$E42*Con6_EscalatedConst!AO42</f>
        <v>0</v>
      </c>
      <c r="AN42" s="162">
        <f t="shared" si="0"/>
        <v>0</v>
      </c>
      <c r="AO42" s="162">
        <f t="shared" si="1"/>
        <v>0</v>
      </c>
    </row>
    <row r="43" spans="1:41" ht="36.75" x14ac:dyDescent="0.25">
      <c r="A43" s="75" t="str">
        <f>'I3 Project list'!A43</f>
        <v>Drury</v>
      </c>
      <c r="B43" s="75" t="str">
        <f>'I3 Project list'!C43</f>
        <v>Drury_24</v>
      </c>
      <c r="C43" s="144" t="str">
        <f>'I3 Project list'!D43</f>
        <v>Upgrades on Waihoehoe Rd east- from project 4 to Drury Hills + Drury Hills Intersection</v>
      </c>
      <c r="D43" s="144" t="str">
        <f>'I3 Project list'!E43</f>
        <v xml:space="preserve">2-lane urban - upgrade existing road layout with active modes on both sides, 20m cross-section </v>
      </c>
      <c r="E43" s="161">
        <f>'I5 Mitigation'!D43</f>
        <v>0.15</v>
      </c>
      <c r="F43" s="162">
        <f>$E43*Con6_EscalatedConst!H43</f>
        <v>0</v>
      </c>
      <c r="G43" s="162">
        <f>$E43*Con6_EscalatedConst!I43</f>
        <v>0</v>
      </c>
      <c r="H43" s="162">
        <f>$E43*Con6_EscalatedConst!J43</f>
        <v>0</v>
      </c>
      <c r="I43" s="162">
        <f>$E43*Con6_EscalatedConst!K43</f>
        <v>0</v>
      </c>
      <c r="J43" s="162">
        <f>$E43*Con6_EscalatedConst!L43</f>
        <v>0</v>
      </c>
      <c r="K43" s="162">
        <f>$E43*Con6_EscalatedConst!M43</f>
        <v>0</v>
      </c>
      <c r="L43" s="162">
        <f>$E43*Con6_EscalatedConst!N43</f>
        <v>0</v>
      </c>
      <c r="M43" s="162">
        <f>$E43*Con6_EscalatedConst!O43</f>
        <v>0</v>
      </c>
      <c r="N43" s="162">
        <f>$E43*Con6_EscalatedConst!P43</f>
        <v>0</v>
      </c>
      <c r="O43" s="162">
        <f>$E43*Con6_EscalatedConst!Q43</f>
        <v>0</v>
      </c>
      <c r="P43" s="162">
        <f>$E43*Con6_EscalatedConst!R43</f>
        <v>0</v>
      </c>
      <c r="Q43" s="162">
        <f>$E43*Con6_EscalatedConst!S43</f>
        <v>0</v>
      </c>
      <c r="R43" s="162">
        <f>$E43*Con6_EscalatedConst!T43</f>
        <v>0</v>
      </c>
      <c r="S43" s="162">
        <f>$E43*Con6_EscalatedConst!U43</f>
        <v>0</v>
      </c>
      <c r="T43" s="162">
        <f>$E43*Con6_EscalatedConst!V43</f>
        <v>0</v>
      </c>
      <c r="U43" s="162">
        <f>$E43*Con6_EscalatedConst!W43</f>
        <v>1023453.7629557152</v>
      </c>
      <c r="V43" s="162">
        <f>$E43*Con6_EscalatedConst!X43</f>
        <v>10455882.766109118</v>
      </c>
      <c r="W43" s="162">
        <f>$E43*Con6_EscalatedConst!Y43</f>
        <v>0</v>
      </c>
      <c r="X43" s="162">
        <f>$E43*Con6_EscalatedConst!Z43</f>
        <v>0</v>
      </c>
      <c r="Y43" s="162">
        <f>$E43*Con6_EscalatedConst!AA43</f>
        <v>0</v>
      </c>
      <c r="Z43" s="162">
        <f>$E43*Con6_EscalatedConst!AB43</f>
        <v>0</v>
      </c>
      <c r="AA43" s="162">
        <f>$E43*Con6_EscalatedConst!AC43</f>
        <v>0</v>
      </c>
      <c r="AB43" s="162">
        <f>$E43*Con6_EscalatedConst!AD43</f>
        <v>0</v>
      </c>
      <c r="AC43" s="162">
        <f>$E43*Con6_EscalatedConst!AE43</f>
        <v>0</v>
      </c>
      <c r="AD43" s="162">
        <f>$E43*Con6_EscalatedConst!AF43</f>
        <v>0</v>
      </c>
      <c r="AE43" s="162">
        <f>$E43*Con6_EscalatedConst!AG43</f>
        <v>0</v>
      </c>
      <c r="AF43" s="162">
        <f>$E43*Con6_EscalatedConst!AH43</f>
        <v>0</v>
      </c>
      <c r="AG43" s="162">
        <f>$E43*Con6_EscalatedConst!AI43</f>
        <v>0</v>
      </c>
      <c r="AH43" s="162">
        <f>$E43*Con6_EscalatedConst!AJ43</f>
        <v>0</v>
      </c>
      <c r="AI43" s="162">
        <f>$E43*Con6_EscalatedConst!AK43</f>
        <v>0</v>
      </c>
      <c r="AJ43" s="162">
        <f>$E43*Con6_EscalatedConst!AL43</f>
        <v>0</v>
      </c>
      <c r="AK43" s="162">
        <f>$E43*Con6_EscalatedConst!AM43</f>
        <v>0</v>
      </c>
      <c r="AL43" s="162">
        <f>$E43*Con6_EscalatedConst!AN43</f>
        <v>0</v>
      </c>
      <c r="AM43" s="162">
        <f>$E43*Con6_EscalatedConst!AO43</f>
        <v>0</v>
      </c>
      <c r="AN43" s="162">
        <f t="shared" si="0"/>
        <v>11479336.529064834</v>
      </c>
      <c r="AO43" s="162">
        <f t="shared" si="1"/>
        <v>11479336.529064834</v>
      </c>
    </row>
    <row r="44" spans="1:41" ht="24.75" x14ac:dyDescent="0.25">
      <c r="A44" s="75" t="str">
        <f>'I3 Project list'!A44</f>
        <v>Drury</v>
      </c>
      <c r="B44" s="75" t="str">
        <f>'I3 Project list'!C44</f>
        <v>Drury_25</v>
      </c>
      <c r="C44" s="144" t="str">
        <f>'I3 Project list'!D44</f>
        <v>Upgrades on Drury Hills from Waihoehoe Rd to Macwhinney Dr</v>
      </c>
      <c r="D44" s="144" t="str">
        <f>'I3 Project list'!E44</f>
        <v>2-lane urban- upgrade existing road layout to 2-lane urban with active modes on both sides</v>
      </c>
      <c r="E44" s="161">
        <f>'I5 Mitigation'!D44</f>
        <v>0.3</v>
      </c>
      <c r="F44" s="162">
        <f>$E44*Con6_EscalatedConst!H44</f>
        <v>0</v>
      </c>
      <c r="G44" s="162">
        <f>$E44*Con6_EscalatedConst!I44</f>
        <v>0</v>
      </c>
      <c r="H44" s="162">
        <f>$E44*Con6_EscalatedConst!J44</f>
        <v>0</v>
      </c>
      <c r="I44" s="162">
        <f>$E44*Con6_EscalatedConst!K44</f>
        <v>0</v>
      </c>
      <c r="J44" s="162">
        <f>$E44*Con6_EscalatedConst!L44</f>
        <v>0</v>
      </c>
      <c r="K44" s="162">
        <f>$E44*Con6_EscalatedConst!M44</f>
        <v>0</v>
      </c>
      <c r="L44" s="162">
        <f>$E44*Con6_EscalatedConst!N44</f>
        <v>0</v>
      </c>
      <c r="M44" s="162">
        <f>$E44*Con6_EscalatedConst!O44</f>
        <v>0</v>
      </c>
      <c r="N44" s="162">
        <f>$E44*Con6_EscalatedConst!P44</f>
        <v>0</v>
      </c>
      <c r="O44" s="162">
        <f>$E44*Con6_EscalatedConst!Q44</f>
        <v>0</v>
      </c>
      <c r="P44" s="162">
        <f>$E44*Con6_EscalatedConst!R44</f>
        <v>0</v>
      </c>
      <c r="Q44" s="162">
        <f>$E44*Con6_EscalatedConst!S44</f>
        <v>0</v>
      </c>
      <c r="R44" s="162">
        <f>$E44*Con6_EscalatedConst!T44</f>
        <v>0</v>
      </c>
      <c r="S44" s="162">
        <f>$E44*Con6_EscalatedConst!U44</f>
        <v>0</v>
      </c>
      <c r="T44" s="162">
        <f>$E44*Con6_EscalatedConst!V44</f>
        <v>0</v>
      </c>
      <c r="U44" s="162">
        <f>$E44*Con6_EscalatedConst!W44</f>
        <v>0</v>
      </c>
      <c r="V44" s="162">
        <f>$E44*Con6_EscalatedConst!X44</f>
        <v>536534.34936778143</v>
      </c>
      <c r="W44" s="162">
        <f>$E44*Con6_EscalatedConst!Y44</f>
        <v>5481381.2406910826</v>
      </c>
      <c r="X44" s="162">
        <f>$E44*Con6_EscalatedConst!Z44</f>
        <v>0</v>
      </c>
      <c r="Y44" s="162">
        <f>$E44*Con6_EscalatedConst!AA44</f>
        <v>0</v>
      </c>
      <c r="Z44" s="162">
        <f>$E44*Con6_EscalatedConst!AB44</f>
        <v>0</v>
      </c>
      <c r="AA44" s="162">
        <f>$E44*Con6_EscalatedConst!AC44</f>
        <v>0</v>
      </c>
      <c r="AB44" s="162">
        <f>$E44*Con6_EscalatedConst!AD44</f>
        <v>0</v>
      </c>
      <c r="AC44" s="162">
        <f>$E44*Con6_EscalatedConst!AE44</f>
        <v>0</v>
      </c>
      <c r="AD44" s="162">
        <f>$E44*Con6_EscalatedConst!AF44</f>
        <v>0</v>
      </c>
      <c r="AE44" s="162">
        <f>$E44*Con6_EscalatedConst!AG44</f>
        <v>0</v>
      </c>
      <c r="AF44" s="162">
        <f>$E44*Con6_EscalatedConst!AH44</f>
        <v>0</v>
      </c>
      <c r="AG44" s="162">
        <f>$E44*Con6_EscalatedConst!AI44</f>
        <v>0</v>
      </c>
      <c r="AH44" s="162">
        <f>$E44*Con6_EscalatedConst!AJ44</f>
        <v>0</v>
      </c>
      <c r="AI44" s="162">
        <f>$E44*Con6_EscalatedConst!AK44</f>
        <v>0</v>
      </c>
      <c r="AJ44" s="162">
        <f>$E44*Con6_EscalatedConst!AL44</f>
        <v>0</v>
      </c>
      <c r="AK44" s="162">
        <f>$E44*Con6_EscalatedConst!AM44</f>
        <v>0</v>
      </c>
      <c r="AL44" s="162">
        <f>$E44*Con6_EscalatedConst!AN44</f>
        <v>0</v>
      </c>
      <c r="AM44" s="162">
        <f>$E44*Con6_EscalatedConst!AO44</f>
        <v>0</v>
      </c>
      <c r="AN44" s="162">
        <f t="shared" si="0"/>
        <v>6017915.5900588641</v>
      </c>
      <c r="AO44" s="162">
        <f t="shared" si="1"/>
        <v>6017915.5900588641</v>
      </c>
    </row>
    <row r="45" spans="1:41" ht="48.75" x14ac:dyDescent="0.25">
      <c r="A45" s="75" t="str">
        <f>'I3 Project list'!A45</f>
        <v>Drury</v>
      </c>
      <c r="B45" s="75" t="str">
        <f>'I3 Project list'!C45</f>
        <v>Drury_27a</v>
      </c>
      <c r="C45" s="144" t="str">
        <f>'I3 Project list'!D45</f>
        <v>Active mode facilities from Drury hills and Fitzgerald to Quarry Rd (2 links and intersections)</v>
      </c>
      <c r="D45" s="144" t="str">
        <f>'I3 Project list'!E45</f>
        <v>Active mode upgrades- existing road layout with active modes on both sides + intersection upgrades for active mode crossing</v>
      </c>
      <c r="E45" s="161">
        <f>'I5 Mitigation'!D45</f>
        <v>0.5</v>
      </c>
      <c r="F45" s="162">
        <f>$E45*Con6_EscalatedConst!H45</f>
        <v>0</v>
      </c>
      <c r="G45" s="162">
        <f>$E45*Con6_EscalatedConst!I45</f>
        <v>0</v>
      </c>
      <c r="H45" s="162">
        <f>$E45*Con6_EscalatedConst!J45</f>
        <v>0</v>
      </c>
      <c r="I45" s="162">
        <f>$E45*Con6_EscalatedConst!K45</f>
        <v>0</v>
      </c>
      <c r="J45" s="162">
        <f>$E45*Con6_EscalatedConst!L45</f>
        <v>0</v>
      </c>
      <c r="K45" s="162">
        <f>$E45*Con6_EscalatedConst!M45</f>
        <v>0</v>
      </c>
      <c r="L45" s="162">
        <f>$E45*Con6_EscalatedConst!N45</f>
        <v>0</v>
      </c>
      <c r="M45" s="162">
        <f>$E45*Con6_EscalatedConst!O45</f>
        <v>0</v>
      </c>
      <c r="N45" s="162">
        <f>$E45*Con6_EscalatedConst!P45</f>
        <v>0</v>
      </c>
      <c r="O45" s="162">
        <f>$E45*Con6_EscalatedConst!Q45</f>
        <v>0</v>
      </c>
      <c r="P45" s="162">
        <f>$E45*Con6_EscalatedConst!R45</f>
        <v>0</v>
      </c>
      <c r="Q45" s="162">
        <f>$E45*Con6_EscalatedConst!S45</f>
        <v>0</v>
      </c>
      <c r="R45" s="162">
        <f>$E45*Con6_EscalatedConst!T45</f>
        <v>0</v>
      </c>
      <c r="S45" s="162">
        <f>$E45*Con6_EscalatedConst!U45</f>
        <v>0</v>
      </c>
      <c r="T45" s="162">
        <f>$E45*Con6_EscalatedConst!V45</f>
        <v>0</v>
      </c>
      <c r="U45" s="162">
        <f>$E45*Con6_EscalatedConst!W45</f>
        <v>0</v>
      </c>
      <c r="V45" s="162">
        <f>$E45*Con6_EscalatedConst!X45</f>
        <v>932318.13400867535</v>
      </c>
      <c r="W45" s="162">
        <f>$E45*Con6_EscalatedConst!Y45</f>
        <v>9524816.3256146293</v>
      </c>
      <c r="X45" s="162">
        <f>$E45*Con6_EscalatedConst!Z45</f>
        <v>0</v>
      </c>
      <c r="Y45" s="162">
        <f>$E45*Con6_EscalatedConst!AA45</f>
        <v>0</v>
      </c>
      <c r="Z45" s="162">
        <f>$E45*Con6_EscalatedConst!AB45</f>
        <v>0</v>
      </c>
      <c r="AA45" s="162">
        <f>$E45*Con6_EscalatedConst!AC45</f>
        <v>0</v>
      </c>
      <c r="AB45" s="162">
        <f>$E45*Con6_EscalatedConst!AD45</f>
        <v>0</v>
      </c>
      <c r="AC45" s="162">
        <f>$E45*Con6_EscalatedConst!AE45</f>
        <v>0</v>
      </c>
      <c r="AD45" s="162">
        <f>$E45*Con6_EscalatedConst!AF45</f>
        <v>0</v>
      </c>
      <c r="AE45" s="162">
        <f>$E45*Con6_EscalatedConst!AG45</f>
        <v>0</v>
      </c>
      <c r="AF45" s="162">
        <f>$E45*Con6_EscalatedConst!AH45</f>
        <v>0</v>
      </c>
      <c r="AG45" s="162">
        <f>$E45*Con6_EscalatedConst!AI45</f>
        <v>0</v>
      </c>
      <c r="AH45" s="162">
        <f>$E45*Con6_EscalatedConst!AJ45</f>
        <v>0</v>
      </c>
      <c r="AI45" s="162">
        <f>$E45*Con6_EscalatedConst!AK45</f>
        <v>0</v>
      </c>
      <c r="AJ45" s="162">
        <f>$E45*Con6_EscalatedConst!AL45</f>
        <v>0</v>
      </c>
      <c r="AK45" s="162">
        <f>$E45*Con6_EscalatedConst!AM45</f>
        <v>0</v>
      </c>
      <c r="AL45" s="162">
        <f>$E45*Con6_EscalatedConst!AN45</f>
        <v>0</v>
      </c>
      <c r="AM45" s="162">
        <f>$E45*Con6_EscalatedConst!AO45</f>
        <v>0</v>
      </c>
      <c r="AN45" s="162">
        <f t="shared" si="0"/>
        <v>10457134.459623305</v>
      </c>
      <c r="AO45" s="162">
        <f t="shared" si="1"/>
        <v>10457134.459623305</v>
      </c>
    </row>
    <row r="46" spans="1:41" ht="36.75" x14ac:dyDescent="0.25">
      <c r="A46" s="75" t="str">
        <f>'I3 Project list'!A46</f>
        <v>Drury</v>
      </c>
      <c r="B46" s="75" t="str">
        <f>'I3 Project list'!C46</f>
        <v>Drury_27b</v>
      </c>
      <c r="C46" s="144" t="str">
        <f>'I3 Project list'!D46</f>
        <v>Upgrade from Drury hills and Fitzgerald to Quarry Rd (2 links and intersections)</v>
      </c>
      <c r="D46" s="144" t="str">
        <f>'I3 Project list'!E46</f>
        <v>4-lane urban- upgrade existing road layout with active modes on both sides + intersection upgrades (TDM)</v>
      </c>
      <c r="E46" s="161">
        <f>'I5 Mitigation'!D46</f>
        <v>0</v>
      </c>
      <c r="F46" s="162">
        <f>$E46*Con6_EscalatedConst!H46</f>
        <v>0</v>
      </c>
      <c r="G46" s="162">
        <f>$E46*Con6_EscalatedConst!I46</f>
        <v>0</v>
      </c>
      <c r="H46" s="162">
        <f>$E46*Con6_EscalatedConst!J46</f>
        <v>0</v>
      </c>
      <c r="I46" s="162">
        <f>$E46*Con6_EscalatedConst!K46</f>
        <v>0</v>
      </c>
      <c r="J46" s="162">
        <f>$E46*Con6_EscalatedConst!L46</f>
        <v>0</v>
      </c>
      <c r="K46" s="162">
        <f>$E46*Con6_EscalatedConst!M46</f>
        <v>0</v>
      </c>
      <c r="L46" s="162">
        <f>$E46*Con6_EscalatedConst!N46</f>
        <v>0</v>
      </c>
      <c r="M46" s="162">
        <f>$E46*Con6_EscalatedConst!O46</f>
        <v>0</v>
      </c>
      <c r="N46" s="162">
        <f>$E46*Con6_EscalatedConst!P46</f>
        <v>0</v>
      </c>
      <c r="O46" s="162">
        <f>$E46*Con6_EscalatedConst!Q46</f>
        <v>0</v>
      </c>
      <c r="P46" s="162">
        <f>$E46*Con6_EscalatedConst!R46</f>
        <v>0</v>
      </c>
      <c r="Q46" s="162">
        <f>$E46*Con6_EscalatedConst!S46</f>
        <v>0</v>
      </c>
      <c r="R46" s="162">
        <f>$E46*Con6_EscalatedConst!T46</f>
        <v>0</v>
      </c>
      <c r="S46" s="162">
        <f>$E46*Con6_EscalatedConst!U46</f>
        <v>0</v>
      </c>
      <c r="T46" s="162">
        <f>$E46*Con6_EscalatedConst!V46</f>
        <v>0</v>
      </c>
      <c r="U46" s="162">
        <f>$E46*Con6_EscalatedConst!W46</f>
        <v>0</v>
      </c>
      <c r="V46" s="162">
        <f>$E46*Con6_EscalatedConst!X46</f>
        <v>0</v>
      </c>
      <c r="W46" s="162">
        <f>$E46*Con6_EscalatedConst!Y46</f>
        <v>0</v>
      </c>
      <c r="X46" s="162">
        <f>$E46*Con6_EscalatedConst!Z46</f>
        <v>0</v>
      </c>
      <c r="Y46" s="162">
        <f>$E46*Con6_EscalatedConst!AA46</f>
        <v>0</v>
      </c>
      <c r="Z46" s="162">
        <f>$E46*Con6_EscalatedConst!AB46</f>
        <v>0</v>
      </c>
      <c r="AA46" s="162">
        <f>$E46*Con6_EscalatedConst!AC46</f>
        <v>0</v>
      </c>
      <c r="AB46" s="162">
        <f>$E46*Con6_EscalatedConst!AD46</f>
        <v>0</v>
      </c>
      <c r="AC46" s="162">
        <f>$E46*Con6_EscalatedConst!AE46</f>
        <v>0</v>
      </c>
      <c r="AD46" s="162">
        <f>$E46*Con6_EscalatedConst!AF46</f>
        <v>0</v>
      </c>
      <c r="AE46" s="162">
        <f>$E46*Con6_EscalatedConst!AG46</f>
        <v>0</v>
      </c>
      <c r="AF46" s="162">
        <f>$E46*Con6_EscalatedConst!AH46</f>
        <v>0</v>
      </c>
      <c r="AG46" s="162">
        <f>$E46*Con6_EscalatedConst!AI46</f>
        <v>0</v>
      </c>
      <c r="AH46" s="162">
        <f>$E46*Con6_EscalatedConst!AJ46</f>
        <v>0</v>
      </c>
      <c r="AI46" s="162">
        <f>$E46*Con6_EscalatedConst!AK46</f>
        <v>0</v>
      </c>
      <c r="AJ46" s="162">
        <f>$E46*Con6_EscalatedConst!AL46</f>
        <v>0</v>
      </c>
      <c r="AK46" s="162">
        <f>$E46*Con6_EscalatedConst!AM46</f>
        <v>0</v>
      </c>
      <c r="AL46" s="162">
        <f>$E46*Con6_EscalatedConst!AN46</f>
        <v>0</v>
      </c>
      <c r="AM46" s="162">
        <f>$E46*Con6_EscalatedConst!AO46</f>
        <v>0</v>
      </c>
      <c r="AN46" s="162">
        <f t="shared" si="0"/>
        <v>0</v>
      </c>
      <c r="AO46" s="162">
        <f t="shared" si="1"/>
        <v>0</v>
      </c>
    </row>
    <row r="47" spans="1:41" ht="36.75" x14ac:dyDescent="0.25">
      <c r="A47" s="75" t="str">
        <f>'I3 Project list'!A47</f>
        <v>Drury</v>
      </c>
      <c r="B47" s="75" t="str">
        <f>'I3 Project list'!C47</f>
        <v>Drury_28</v>
      </c>
      <c r="C47" s="144" t="str">
        <f>'I3 Project list'!D47</f>
        <v>New collector in N-S direction parallel to Fitzgerald Rd</v>
      </c>
      <c r="D47" s="144" t="str">
        <f>'I3 Project list'!E47</f>
        <v>2-lane collector- new collector with active mode on both sides + intersection improvements (TDM)</v>
      </c>
      <c r="E47" s="161">
        <f>'I5 Mitigation'!D47</f>
        <v>0</v>
      </c>
      <c r="F47" s="162">
        <f>$E47*Con6_EscalatedConst!H47</f>
        <v>0</v>
      </c>
      <c r="G47" s="162">
        <f>$E47*Con6_EscalatedConst!I47</f>
        <v>0</v>
      </c>
      <c r="H47" s="162">
        <f>$E47*Con6_EscalatedConst!J47</f>
        <v>0</v>
      </c>
      <c r="I47" s="162">
        <f>$E47*Con6_EscalatedConst!K47</f>
        <v>0</v>
      </c>
      <c r="J47" s="162">
        <f>$E47*Con6_EscalatedConst!L47</f>
        <v>0</v>
      </c>
      <c r="K47" s="162">
        <f>$E47*Con6_EscalatedConst!M47</f>
        <v>0</v>
      </c>
      <c r="L47" s="162">
        <f>$E47*Con6_EscalatedConst!N47</f>
        <v>0</v>
      </c>
      <c r="M47" s="162">
        <f>$E47*Con6_EscalatedConst!O47</f>
        <v>0</v>
      </c>
      <c r="N47" s="162">
        <f>$E47*Con6_EscalatedConst!P47</f>
        <v>0</v>
      </c>
      <c r="O47" s="162">
        <f>$E47*Con6_EscalatedConst!Q47</f>
        <v>0</v>
      </c>
      <c r="P47" s="162">
        <f>$E47*Con6_EscalatedConst!R47</f>
        <v>0</v>
      </c>
      <c r="Q47" s="162">
        <f>$E47*Con6_EscalatedConst!S47</f>
        <v>0</v>
      </c>
      <c r="R47" s="162">
        <f>$E47*Con6_EscalatedConst!T47</f>
        <v>0</v>
      </c>
      <c r="S47" s="162">
        <f>$E47*Con6_EscalatedConst!U47</f>
        <v>0</v>
      </c>
      <c r="T47" s="162">
        <f>$E47*Con6_EscalatedConst!V47</f>
        <v>0</v>
      </c>
      <c r="U47" s="162">
        <f>$E47*Con6_EscalatedConst!W47</f>
        <v>0</v>
      </c>
      <c r="V47" s="162">
        <f>$E47*Con6_EscalatedConst!X47</f>
        <v>0</v>
      </c>
      <c r="W47" s="162">
        <f>$E47*Con6_EscalatedConst!Y47</f>
        <v>0</v>
      </c>
      <c r="X47" s="162">
        <f>$E47*Con6_EscalatedConst!Z47</f>
        <v>0</v>
      </c>
      <c r="Y47" s="162">
        <f>$E47*Con6_EscalatedConst!AA47</f>
        <v>0</v>
      </c>
      <c r="Z47" s="162">
        <f>$E47*Con6_EscalatedConst!AB47</f>
        <v>0</v>
      </c>
      <c r="AA47" s="162">
        <f>$E47*Con6_EscalatedConst!AC47</f>
        <v>0</v>
      </c>
      <c r="AB47" s="162">
        <f>$E47*Con6_EscalatedConst!AD47</f>
        <v>0</v>
      </c>
      <c r="AC47" s="162">
        <f>$E47*Con6_EscalatedConst!AE47</f>
        <v>0</v>
      </c>
      <c r="AD47" s="162">
        <f>$E47*Con6_EscalatedConst!AF47</f>
        <v>0</v>
      </c>
      <c r="AE47" s="162">
        <f>$E47*Con6_EscalatedConst!AG47</f>
        <v>0</v>
      </c>
      <c r="AF47" s="162">
        <f>$E47*Con6_EscalatedConst!AH47</f>
        <v>0</v>
      </c>
      <c r="AG47" s="162">
        <f>$E47*Con6_EscalatedConst!AI47</f>
        <v>0</v>
      </c>
      <c r="AH47" s="162">
        <f>$E47*Con6_EscalatedConst!AJ47</f>
        <v>0</v>
      </c>
      <c r="AI47" s="162">
        <f>$E47*Con6_EscalatedConst!AK47</f>
        <v>0</v>
      </c>
      <c r="AJ47" s="162">
        <f>$E47*Con6_EscalatedConst!AL47</f>
        <v>0</v>
      </c>
      <c r="AK47" s="162">
        <f>$E47*Con6_EscalatedConst!AM47</f>
        <v>0</v>
      </c>
      <c r="AL47" s="162">
        <f>$E47*Con6_EscalatedConst!AN47</f>
        <v>0</v>
      </c>
      <c r="AM47" s="162">
        <f>$E47*Con6_EscalatedConst!AO47</f>
        <v>0</v>
      </c>
      <c r="AN47" s="162">
        <f t="shared" si="0"/>
        <v>0</v>
      </c>
      <c r="AO47" s="162">
        <f t="shared" si="1"/>
        <v>0</v>
      </c>
    </row>
    <row r="48" spans="1:41" ht="36.75" x14ac:dyDescent="0.25">
      <c r="A48" s="75" t="str">
        <f>'I3 Project list'!A48</f>
        <v>Drury</v>
      </c>
      <c r="B48" s="75" t="str">
        <f>'I3 Project list'!C48</f>
        <v>Drury_28a</v>
      </c>
      <c r="C48" s="144" t="str">
        <f>'I3 Project list'!D48</f>
        <v>Northern Section of new collector in N-S direction parallel to Fitzgerald Rd</v>
      </c>
      <c r="D48" s="144" t="str">
        <f>'I3 Project list'!E48</f>
        <v>2-lane collector to connect with Drury Central Station, including bridge over streamM)</v>
      </c>
      <c r="E48" s="161">
        <f>'I5 Mitigation'!D48</f>
        <v>1</v>
      </c>
      <c r="F48" s="162">
        <f>$E48*Con6_EscalatedConst!H48</f>
        <v>0</v>
      </c>
      <c r="G48" s="162">
        <f>$E48*Con6_EscalatedConst!I48</f>
        <v>0</v>
      </c>
      <c r="H48" s="162">
        <f>$E48*Con6_EscalatedConst!J48</f>
        <v>0</v>
      </c>
      <c r="I48" s="162">
        <f>$E48*Con6_EscalatedConst!K48</f>
        <v>0</v>
      </c>
      <c r="J48" s="162">
        <f>$E48*Con6_EscalatedConst!L48</f>
        <v>0</v>
      </c>
      <c r="K48" s="162">
        <f>$E48*Con6_EscalatedConst!M48</f>
        <v>0</v>
      </c>
      <c r="L48" s="162">
        <f>$E48*Con6_EscalatedConst!N48</f>
        <v>0</v>
      </c>
      <c r="M48" s="162">
        <f>$E48*Con6_EscalatedConst!O48</f>
        <v>0</v>
      </c>
      <c r="N48" s="162">
        <f>$E48*Con6_EscalatedConst!P48</f>
        <v>0</v>
      </c>
      <c r="O48" s="162">
        <f>$E48*Con6_EscalatedConst!Q48</f>
        <v>0</v>
      </c>
      <c r="P48" s="162">
        <f>$E48*Con6_EscalatedConst!R48</f>
        <v>0</v>
      </c>
      <c r="Q48" s="162">
        <f>$E48*Con6_EscalatedConst!S48</f>
        <v>0</v>
      </c>
      <c r="R48" s="162">
        <f>$E48*Con6_EscalatedConst!T48</f>
        <v>1541109.4313118521</v>
      </c>
      <c r="S48" s="162">
        <f>$E48*Con6_EscalatedConst!U48</f>
        <v>15744394.252854053</v>
      </c>
      <c r="T48" s="162">
        <f>$E48*Con6_EscalatedConst!V48</f>
        <v>0</v>
      </c>
      <c r="U48" s="162">
        <f>$E48*Con6_EscalatedConst!W48</f>
        <v>0</v>
      </c>
      <c r="V48" s="162">
        <f>$E48*Con6_EscalatedConst!X48</f>
        <v>0</v>
      </c>
      <c r="W48" s="162">
        <f>$E48*Con6_EscalatedConst!Y48</f>
        <v>0</v>
      </c>
      <c r="X48" s="162">
        <f>$E48*Con6_EscalatedConst!Z48</f>
        <v>0</v>
      </c>
      <c r="Y48" s="162">
        <f>$E48*Con6_EscalatedConst!AA48</f>
        <v>0</v>
      </c>
      <c r="Z48" s="162">
        <f>$E48*Con6_EscalatedConst!AB48</f>
        <v>0</v>
      </c>
      <c r="AA48" s="162">
        <f>$E48*Con6_EscalatedConst!AC48</f>
        <v>0</v>
      </c>
      <c r="AB48" s="162">
        <f>$E48*Con6_EscalatedConst!AD48</f>
        <v>0</v>
      </c>
      <c r="AC48" s="162">
        <f>$E48*Con6_EscalatedConst!AE48</f>
        <v>0</v>
      </c>
      <c r="AD48" s="162">
        <f>$E48*Con6_EscalatedConst!AF48</f>
        <v>0</v>
      </c>
      <c r="AE48" s="162">
        <f>$E48*Con6_EscalatedConst!AG48</f>
        <v>0</v>
      </c>
      <c r="AF48" s="162">
        <f>$E48*Con6_EscalatedConst!AH48</f>
        <v>0</v>
      </c>
      <c r="AG48" s="162">
        <f>$E48*Con6_EscalatedConst!AI48</f>
        <v>0</v>
      </c>
      <c r="AH48" s="162">
        <f>$E48*Con6_EscalatedConst!AJ48</f>
        <v>0</v>
      </c>
      <c r="AI48" s="162">
        <f>$E48*Con6_EscalatedConst!AK48</f>
        <v>0</v>
      </c>
      <c r="AJ48" s="162">
        <f>$E48*Con6_EscalatedConst!AL48</f>
        <v>0</v>
      </c>
      <c r="AK48" s="162">
        <f>$E48*Con6_EscalatedConst!AM48</f>
        <v>0</v>
      </c>
      <c r="AL48" s="162">
        <f>$E48*Con6_EscalatedConst!AN48</f>
        <v>0</v>
      </c>
      <c r="AM48" s="162">
        <f>$E48*Con6_EscalatedConst!AO48</f>
        <v>0</v>
      </c>
      <c r="AN48" s="162">
        <f t="shared" si="0"/>
        <v>17285503.684165906</v>
      </c>
      <c r="AO48" s="162">
        <f t="shared" si="1"/>
        <v>17285503.684165906</v>
      </c>
    </row>
    <row r="49" spans="1:41" ht="36.75" x14ac:dyDescent="0.25">
      <c r="A49" s="75" t="str">
        <f>'I3 Project list'!A49</f>
        <v>Drury</v>
      </c>
      <c r="B49" s="75" t="str">
        <f>'I3 Project list'!C49</f>
        <v>Drury_29</v>
      </c>
      <c r="C49" s="144" t="str">
        <f>'I3 Project list'!D49</f>
        <v>New collector in E-W direction between Flanagan &amp; Fitzgerald Rd (collector 2)</v>
      </c>
      <c r="D49" s="144" t="str">
        <f>'I3 Project list'!E49</f>
        <v>2-lane collector- new collector with active mode on both sides + intersection improvements (TDM)</v>
      </c>
      <c r="E49" s="161">
        <f>'I5 Mitigation'!D49</f>
        <v>0</v>
      </c>
      <c r="F49" s="162">
        <f>$E49*Con6_EscalatedConst!H49</f>
        <v>0</v>
      </c>
      <c r="G49" s="162">
        <f>$E49*Con6_EscalatedConst!I49</f>
        <v>0</v>
      </c>
      <c r="H49" s="162">
        <f>$E49*Con6_EscalatedConst!J49</f>
        <v>0</v>
      </c>
      <c r="I49" s="162">
        <f>$E49*Con6_EscalatedConst!K49</f>
        <v>0</v>
      </c>
      <c r="J49" s="162">
        <f>$E49*Con6_EscalatedConst!L49</f>
        <v>0</v>
      </c>
      <c r="K49" s="162">
        <f>$E49*Con6_EscalatedConst!M49</f>
        <v>0</v>
      </c>
      <c r="L49" s="162">
        <f>$E49*Con6_EscalatedConst!N49</f>
        <v>0</v>
      </c>
      <c r="M49" s="162">
        <f>$E49*Con6_EscalatedConst!O49</f>
        <v>0</v>
      </c>
      <c r="N49" s="162">
        <f>$E49*Con6_EscalatedConst!P49</f>
        <v>0</v>
      </c>
      <c r="O49" s="162">
        <f>$E49*Con6_EscalatedConst!Q49</f>
        <v>0</v>
      </c>
      <c r="P49" s="162">
        <f>$E49*Con6_EscalatedConst!R49</f>
        <v>0</v>
      </c>
      <c r="Q49" s="162">
        <f>$E49*Con6_EscalatedConst!S49</f>
        <v>0</v>
      </c>
      <c r="R49" s="162">
        <f>$E49*Con6_EscalatedConst!T49</f>
        <v>0</v>
      </c>
      <c r="S49" s="162">
        <f>$E49*Con6_EscalatedConst!U49</f>
        <v>0</v>
      </c>
      <c r="T49" s="162">
        <f>$E49*Con6_EscalatedConst!V49</f>
        <v>0</v>
      </c>
      <c r="U49" s="162">
        <f>$E49*Con6_EscalatedConst!W49</f>
        <v>0</v>
      </c>
      <c r="V49" s="162">
        <f>$E49*Con6_EscalatedConst!X49</f>
        <v>0</v>
      </c>
      <c r="W49" s="162">
        <f>$E49*Con6_EscalatedConst!Y49</f>
        <v>0</v>
      </c>
      <c r="X49" s="162">
        <f>$E49*Con6_EscalatedConst!Z49</f>
        <v>0</v>
      </c>
      <c r="Y49" s="162">
        <f>$E49*Con6_EscalatedConst!AA49</f>
        <v>0</v>
      </c>
      <c r="Z49" s="162">
        <f>$E49*Con6_EscalatedConst!AB49</f>
        <v>0</v>
      </c>
      <c r="AA49" s="162">
        <f>$E49*Con6_EscalatedConst!AC49</f>
        <v>0</v>
      </c>
      <c r="AB49" s="162">
        <f>$E49*Con6_EscalatedConst!AD49</f>
        <v>0</v>
      </c>
      <c r="AC49" s="162">
        <f>$E49*Con6_EscalatedConst!AE49</f>
        <v>0</v>
      </c>
      <c r="AD49" s="162">
        <f>$E49*Con6_EscalatedConst!AF49</f>
        <v>0</v>
      </c>
      <c r="AE49" s="162">
        <f>$E49*Con6_EscalatedConst!AG49</f>
        <v>0</v>
      </c>
      <c r="AF49" s="162">
        <f>$E49*Con6_EscalatedConst!AH49</f>
        <v>0</v>
      </c>
      <c r="AG49" s="162">
        <f>$E49*Con6_EscalatedConst!AI49</f>
        <v>0</v>
      </c>
      <c r="AH49" s="162">
        <f>$E49*Con6_EscalatedConst!AJ49</f>
        <v>0</v>
      </c>
      <c r="AI49" s="162">
        <f>$E49*Con6_EscalatedConst!AK49</f>
        <v>0</v>
      </c>
      <c r="AJ49" s="162">
        <f>$E49*Con6_EscalatedConst!AL49</f>
        <v>0</v>
      </c>
      <c r="AK49" s="162">
        <f>$E49*Con6_EscalatedConst!AM49</f>
        <v>0</v>
      </c>
      <c r="AL49" s="162">
        <f>$E49*Con6_EscalatedConst!AN49</f>
        <v>0</v>
      </c>
      <c r="AM49" s="162">
        <f>$E49*Con6_EscalatedConst!AO49</f>
        <v>0</v>
      </c>
      <c r="AN49" s="162">
        <f t="shared" si="0"/>
        <v>0</v>
      </c>
      <c r="AO49" s="162">
        <f t="shared" si="1"/>
        <v>0</v>
      </c>
    </row>
    <row r="50" spans="1:41" ht="36.75" x14ac:dyDescent="0.25">
      <c r="A50" s="75" t="str">
        <f>'I3 Project list'!A50</f>
        <v>Drury</v>
      </c>
      <c r="B50" s="75" t="str">
        <f>'I3 Project list'!C50</f>
        <v>Drury_30</v>
      </c>
      <c r="C50" s="144" t="str">
        <f>'I3 Project list'!D50</f>
        <v>2-lane internal collector between Fitzgerald &amp; Drury Hills E-W direction</v>
      </c>
      <c r="D50" s="144" t="str">
        <f>'I3 Project list'!E50</f>
        <v>2-lane collector- new collector with active mode on both sides + intersection improvements (TDM)</v>
      </c>
      <c r="E50" s="161">
        <f>'I5 Mitigation'!D50</f>
        <v>0</v>
      </c>
      <c r="F50" s="162">
        <f>$E50*Con6_EscalatedConst!H50</f>
        <v>0</v>
      </c>
      <c r="G50" s="162">
        <f>$E50*Con6_EscalatedConst!I50</f>
        <v>0</v>
      </c>
      <c r="H50" s="162">
        <f>$E50*Con6_EscalatedConst!J50</f>
        <v>0</v>
      </c>
      <c r="I50" s="162">
        <f>$E50*Con6_EscalatedConst!K50</f>
        <v>0</v>
      </c>
      <c r="J50" s="162">
        <f>$E50*Con6_EscalatedConst!L50</f>
        <v>0</v>
      </c>
      <c r="K50" s="162">
        <f>$E50*Con6_EscalatedConst!M50</f>
        <v>0</v>
      </c>
      <c r="L50" s="162">
        <f>$E50*Con6_EscalatedConst!N50</f>
        <v>0</v>
      </c>
      <c r="M50" s="162">
        <f>$E50*Con6_EscalatedConst!O50</f>
        <v>0</v>
      </c>
      <c r="N50" s="162">
        <f>$E50*Con6_EscalatedConst!P50</f>
        <v>0</v>
      </c>
      <c r="O50" s="162">
        <f>$E50*Con6_EscalatedConst!Q50</f>
        <v>0</v>
      </c>
      <c r="P50" s="162">
        <f>$E50*Con6_EscalatedConst!R50</f>
        <v>0</v>
      </c>
      <c r="Q50" s="162">
        <f>$E50*Con6_EscalatedConst!S50</f>
        <v>0</v>
      </c>
      <c r="R50" s="162">
        <f>$E50*Con6_EscalatedConst!T50</f>
        <v>0</v>
      </c>
      <c r="S50" s="162">
        <f>$E50*Con6_EscalatedConst!U50</f>
        <v>0</v>
      </c>
      <c r="T50" s="162">
        <f>$E50*Con6_EscalatedConst!V50</f>
        <v>0</v>
      </c>
      <c r="U50" s="162">
        <f>$E50*Con6_EscalatedConst!W50</f>
        <v>0</v>
      </c>
      <c r="V50" s="162">
        <f>$E50*Con6_EscalatedConst!X50</f>
        <v>0</v>
      </c>
      <c r="W50" s="162">
        <f>$E50*Con6_EscalatedConst!Y50</f>
        <v>0</v>
      </c>
      <c r="X50" s="162">
        <f>$E50*Con6_EscalatedConst!Z50</f>
        <v>0</v>
      </c>
      <c r="Y50" s="162">
        <f>$E50*Con6_EscalatedConst!AA50</f>
        <v>0</v>
      </c>
      <c r="Z50" s="162">
        <f>$E50*Con6_EscalatedConst!AB50</f>
        <v>0</v>
      </c>
      <c r="AA50" s="162">
        <f>$E50*Con6_EscalatedConst!AC50</f>
        <v>0</v>
      </c>
      <c r="AB50" s="162">
        <f>$E50*Con6_EscalatedConst!AD50</f>
        <v>0</v>
      </c>
      <c r="AC50" s="162">
        <f>$E50*Con6_EscalatedConst!AE50</f>
        <v>0</v>
      </c>
      <c r="AD50" s="162">
        <f>$E50*Con6_EscalatedConst!AF50</f>
        <v>0</v>
      </c>
      <c r="AE50" s="162">
        <f>$E50*Con6_EscalatedConst!AG50</f>
        <v>0</v>
      </c>
      <c r="AF50" s="162">
        <f>$E50*Con6_EscalatedConst!AH50</f>
        <v>0</v>
      </c>
      <c r="AG50" s="162">
        <f>$E50*Con6_EscalatedConst!AI50</f>
        <v>0</v>
      </c>
      <c r="AH50" s="162">
        <f>$E50*Con6_EscalatedConst!AJ50</f>
        <v>0</v>
      </c>
      <c r="AI50" s="162">
        <f>$E50*Con6_EscalatedConst!AK50</f>
        <v>0</v>
      </c>
      <c r="AJ50" s="162">
        <f>$E50*Con6_EscalatedConst!AL50</f>
        <v>0</v>
      </c>
      <c r="AK50" s="162">
        <f>$E50*Con6_EscalatedConst!AM50</f>
        <v>0</v>
      </c>
      <c r="AL50" s="162">
        <f>$E50*Con6_EscalatedConst!AN50</f>
        <v>0</v>
      </c>
      <c r="AM50" s="162">
        <f>$E50*Con6_EscalatedConst!AO50</f>
        <v>0</v>
      </c>
      <c r="AN50" s="162">
        <f t="shared" si="0"/>
        <v>0</v>
      </c>
      <c r="AO50" s="162">
        <f t="shared" si="1"/>
        <v>0</v>
      </c>
    </row>
    <row r="51" spans="1:41" ht="36.75" x14ac:dyDescent="0.25">
      <c r="A51" s="75" t="str">
        <f>'I3 Project list'!A51</f>
        <v>Drury</v>
      </c>
      <c r="B51" s="75" t="str">
        <f>'I3 Project list'!C51</f>
        <v>Drury_30.1</v>
      </c>
      <c r="C51" s="144" t="str">
        <f>'I3 Project list'!D51</f>
        <v>2-lane internal collector between Fitzgerald &amp; Fielding Road E-W direction</v>
      </c>
      <c r="D51" s="144" t="str">
        <f>'I3 Project list'!E51</f>
        <v>2-lane collector- new collector with active mode on both sides + intersection improvements (TDM)</v>
      </c>
      <c r="E51" s="161">
        <f>'I5 Mitigation'!D51</f>
        <v>0</v>
      </c>
      <c r="F51" s="162">
        <f>$E51*Con6_EscalatedConst!H51</f>
        <v>0</v>
      </c>
      <c r="G51" s="162">
        <f>$E51*Con6_EscalatedConst!I51</f>
        <v>0</v>
      </c>
      <c r="H51" s="162">
        <f>$E51*Con6_EscalatedConst!J51</f>
        <v>0</v>
      </c>
      <c r="I51" s="162">
        <f>$E51*Con6_EscalatedConst!K51</f>
        <v>0</v>
      </c>
      <c r="J51" s="162">
        <f>$E51*Con6_EscalatedConst!L51</f>
        <v>0</v>
      </c>
      <c r="K51" s="162">
        <f>$E51*Con6_EscalatedConst!M51</f>
        <v>0</v>
      </c>
      <c r="L51" s="162">
        <f>$E51*Con6_EscalatedConst!N51</f>
        <v>0</v>
      </c>
      <c r="M51" s="162">
        <f>$E51*Con6_EscalatedConst!O51</f>
        <v>0</v>
      </c>
      <c r="N51" s="162">
        <f>$E51*Con6_EscalatedConst!P51</f>
        <v>0</v>
      </c>
      <c r="O51" s="162">
        <f>$E51*Con6_EscalatedConst!Q51</f>
        <v>0</v>
      </c>
      <c r="P51" s="162">
        <f>$E51*Con6_EscalatedConst!R51</f>
        <v>0</v>
      </c>
      <c r="Q51" s="162">
        <f>$E51*Con6_EscalatedConst!S51</f>
        <v>0</v>
      </c>
      <c r="R51" s="162">
        <f>$E51*Con6_EscalatedConst!T51</f>
        <v>0</v>
      </c>
      <c r="S51" s="162">
        <f>$E51*Con6_EscalatedConst!U51</f>
        <v>0</v>
      </c>
      <c r="T51" s="162">
        <f>$E51*Con6_EscalatedConst!V51</f>
        <v>0</v>
      </c>
      <c r="U51" s="162">
        <f>$E51*Con6_EscalatedConst!W51</f>
        <v>0</v>
      </c>
      <c r="V51" s="162">
        <f>$E51*Con6_EscalatedConst!X51</f>
        <v>0</v>
      </c>
      <c r="W51" s="162">
        <f>$E51*Con6_EscalatedConst!Y51</f>
        <v>0</v>
      </c>
      <c r="X51" s="162">
        <f>$E51*Con6_EscalatedConst!Z51</f>
        <v>0</v>
      </c>
      <c r="Y51" s="162">
        <f>$E51*Con6_EscalatedConst!AA51</f>
        <v>0</v>
      </c>
      <c r="Z51" s="162">
        <f>$E51*Con6_EscalatedConst!AB51</f>
        <v>0</v>
      </c>
      <c r="AA51" s="162">
        <f>$E51*Con6_EscalatedConst!AC51</f>
        <v>0</v>
      </c>
      <c r="AB51" s="162">
        <f>$E51*Con6_EscalatedConst!AD51</f>
        <v>0</v>
      </c>
      <c r="AC51" s="162">
        <f>$E51*Con6_EscalatedConst!AE51</f>
        <v>0</v>
      </c>
      <c r="AD51" s="162">
        <f>$E51*Con6_EscalatedConst!AF51</f>
        <v>0</v>
      </c>
      <c r="AE51" s="162">
        <f>$E51*Con6_EscalatedConst!AG51</f>
        <v>0</v>
      </c>
      <c r="AF51" s="162">
        <f>$E51*Con6_EscalatedConst!AH51</f>
        <v>0</v>
      </c>
      <c r="AG51" s="162">
        <f>$E51*Con6_EscalatedConst!AI51</f>
        <v>0</v>
      </c>
      <c r="AH51" s="162">
        <f>$E51*Con6_EscalatedConst!AJ51</f>
        <v>0</v>
      </c>
      <c r="AI51" s="162">
        <f>$E51*Con6_EscalatedConst!AK51</f>
        <v>0</v>
      </c>
      <c r="AJ51" s="162">
        <f>$E51*Con6_EscalatedConst!AL51</f>
        <v>0</v>
      </c>
      <c r="AK51" s="162">
        <f>$E51*Con6_EscalatedConst!AM51</f>
        <v>0</v>
      </c>
      <c r="AL51" s="162">
        <f>$E51*Con6_EscalatedConst!AN51</f>
        <v>0</v>
      </c>
      <c r="AM51" s="162">
        <f>$E51*Con6_EscalatedConst!AO51</f>
        <v>0</v>
      </c>
      <c r="AN51" s="162">
        <f t="shared" si="0"/>
        <v>0</v>
      </c>
      <c r="AO51" s="162">
        <f t="shared" si="1"/>
        <v>0</v>
      </c>
    </row>
    <row r="52" spans="1:41" ht="36.75" x14ac:dyDescent="0.25">
      <c r="A52" s="75" t="str">
        <f>'I3 Project list'!A52</f>
        <v>Drury</v>
      </c>
      <c r="B52" s="75" t="str">
        <f>'I3 Project list'!C52</f>
        <v>Drury_30.2</v>
      </c>
      <c r="C52" s="144" t="str">
        <f>'I3 Project list'!D52</f>
        <v>2-lane internal collector between Fielding Road &amp; Drury Hills E-W direction</v>
      </c>
      <c r="D52" s="144" t="str">
        <f>'I3 Project list'!E52</f>
        <v>2-lane collector- new collector with active mode on both sides + intersection improvements (TDM)</v>
      </c>
      <c r="E52" s="161">
        <f>'I5 Mitigation'!D52</f>
        <v>0</v>
      </c>
      <c r="F52" s="162">
        <f>$E52*Con6_EscalatedConst!H52</f>
        <v>0</v>
      </c>
      <c r="G52" s="162">
        <f>$E52*Con6_EscalatedConst!I52</f>
        <v>0</v>
      </c>
      <c r="H52" s="162">
        <f>$E52*Con6_EscalatedConst!J52</f>
        <v>0</v>
      </c>
      <c r="I52" s="162">
        <f>$E52*Con6_EscalatedConst!K52</f>
        <v>0</v>
      </c>
      <c r="J52" s="162">
        <f>$E52*Con6_EscalatedConst!L52</f>
        <v>0</v>
      </c>
      <c r="K52" s="162">
        <f>$E52*Con6_EscalatedConst!M52</f>
        <v>0</v>
      </c>
      <c r="L52" s="162">
        <f>$E52*Con6_EscalatedConst!N52</f>
        <v>0</v>
      </c>
      <c r="M52" s="162">
        <f>$E52*Con6_EscalatedConst!O52</f>
        <v>0</v>
      </c>
      <c r="N52" s="162">
        <f>$E52*Con6_EscalatedConst!P52</f>
        <v>0</v>
      </c>
      <c r="O52" s="162">
        <f>$E52*Con6_EscalatedConst!Q52</f>
        <v>0</v>
      </c>
      <c r="P52" s="162">
        <f>$E52*Con6_EscalatedConst!R52</f>
        <v>0</v>
      </c>
      <c r="Q52" s="162">
        <f>$E52*Con6_EscalatedConst!S52</f>
        <v>0</v>
      </c>
      <c r="R52" s="162">
        <f>$E52*Con6_EscalatedConst!T52</f>
        <v>0</v>
      </c>
      <c r="S52" s="162">
        <f>$E52*Con6_EscalatedConst!U52</f>
        <v>0</v>
      </c>
      <c r="T52" s="162">
        <f>$E52*Con6_EscalatedConst!V52</f>
        <v>0</v>
      </c>
      <c r="U52" s="162">
        <f>$E52*Con6_EscalatedConst!W52</f>
        <v>0</v>
      </c>
      <c r="V52" s="162">
        <f>$E52*Con6_EscalatedConst!X52</f>
        <v>0</v>
      </c>
      <c r="W52" s="162">
        <f>$E52*Con6_EscalatedConst!Y52</f>
        <v>0</v>
      </c>
      <c r="X52" s="162">
        <f>$E52*Con6_EscalatedConst!Z52</f>
        <v>0</v>
      </c>
      <c r="Y52" s="162">
        <f>$E52*Con6_EscalatedConst!AA52</f>
        <v>0</v>
      </c>
      <c r="Z52" s="162">
        <f>$E52*Con6_EscalatedConst!AB52</f>
        <v>0</v>
      </c>
      <c r="AA52" s="162">
        <f>$E52*Con6_EscalatedConst!AC52</f>
        <v>0</v>
      </c>
      <c r="AB52" s="162">
        <f>$E52*Con6_EscalatedConst!AD52</f>
        <v>0</v>
      </c>
      <c r="AC52" s="162">
        <f>$E52*Con6_EscalatedConst!AE52</f>
        <v>0</v>
      </c>
      <c r="AD52" s="162">
        <f>$E52*Con6_EscalatedConst!AF52</f>
        <v>0</v>
      </c>
      <c r="AE52" s="162">
        <f>$E52*Con6_EscalatedConst!AG52</f>
        <v>0</v>
      </c>
      <c r="AF52" s="162">
        <f>$E52*Con6_EscalatedConst!AH52</f>
        <v>0</v>
      </c>
      <c r="AG52" s="162">
        <f>$E52*Con6_EscalatedConst!AI52</f>
        <v>0</v>
      </c>
      <c r="AH52" s="162">
        <f>$E52*Con6_EscalatedConst!AJ52</f>
        <v>0</v>
      </c>
      <c r="AI52" s="162">
        <f>$E52*Con6_EscalatedConst!AK52</f>
        <v>0</v>
      </c>
      <c r="AJ52" s="162">
        <f>$E52*Con6_EscalatedConst!AL52</f>
        <v>0</v>
      </c>
      <c r="AK52" s="162">
        <f>$E52*Con6_EscalatedConst!AM52</f>
        <v>0</v>
      </c>
      <c r="AL52" s="162">
        <f>$E52*Con6_EscalatedConst!AN52</f>
        <v>0</v>
      </c>
      <c r="AM52" s="162">
        <f>$E52*Con6_EscalatedConst!AO52</f>
        <v>0</v>
      </c>
      <c r="AN52" s="162">
        <f t="shared" si="0"/>
        <v>0</v>
      </c>
      <c r="AO52" s="162">
        <f t="shared" si="1"/>
        <v>0</v>
      </c>
    </row>
    <row r="53" spans="1:41" ht="36.75" x14ac:dyDescent="0.25">
      <c r="A53" s="75" t="str">
        <f>'I3 Project list'!A53</f>
        <v>Drury</v>
      </c>
      <c r="B53" s="75" t="str">
        <f>'I3 Project list'!C53</f>
        <v>Drury_31</v>
      </c>
      <c r="C53" s="144" t="str">
        <f>'I3 Project list'!D53</f>
        <v>Upgrades on Cossey Rd between Fitzgerald &amp; Waihoehoe Rd</v>
      </c>
      <c r="D53" s="144" t="str">
        <f>'I3 Project list'!E53</f>
        <v>2-lane urban - upgrade existing roadwith active modes on both sides / Mill Road design ?</v>
      </c>
      <c r="E53" s="161">
        <f>'I5 Mitigation'!D53</f>
        <v>0.05</v>
      </c>
      <c r="F53" s="162">
        <f>$E53*Con6_EscalatedConst!H53</f>
        <v>0</v>
      </c>
      <c r="G53" s="162">
        <f>$E53*Con6_EscalatedConst!I53</f>
        <v>0</v>
      </c>
      <c r="H53" s="162">
        <f>$E53*Con6_EscalatedConst!J53</f>
        <v>0</v>
      </c>
      <c r="I53" s="162">
        <f>$E53*Con6_EscalatedConst!K53</f>
        <v>0</v>
      </c>
      <c r="J53" s="162">
        <f>$E53*Con6_EscalatedConst!L53</f>
        <v>0</v>
      </c>
      <c r="K53" s="162">
        <f>$E53*Con6_EscalatedConst!M53</f>
        <v>0</v>
      </c>
      <c r="L53" s="162">
        <f>$E53*Con6_EscalatedConst!N53</f>
        <v>0</v>
      </c>
      <c r="M53" s="162">
        <f>$E53*Con6_EscalatedConst!O53</f>
        <v>0</v>
      </c>
      <c r="N53" s="162">
        <f>$E53*Con6_EscalatedConst!P53</f>
        <v>0</v>
      </c>
      <c r="O53" s="162">
        <f>$E53*Con6_EscalatedConst!Q53</f>
        <v>0</v>
      </c>
      <c r="P53" s="162">
        <f>$E53*Con6_EscalatedConst!R53</f>
        <v>0</v>
      </c>
      <c r="Q53" s="162">
        <f>$E53*Con6_EscalatedConst!S53</f>
        <v>0</v>
      </c>
      <c r="R53" s="162">
        <f>$E53*Con6_EscalatedConst!T53</f>
        <v>0</v>
      </c>
      <c r="S53" s="162">
        <f>$E53*Con6_EscalatedConst!U53</f>
        <v>0</v>
      </c>
      <c r="T53" s="162">
        <f>$E53*Con6_EscalatedConst!V53</f>
        <v>0</v>
      </c>
      <c r="U53" s="162">
        <f>$E53*Con6_EscalatedConst!W53</f>
        <v>0</v>
      </c>
      <c r="V53" s="162">
        <f>$E53*Con6_EscalatedConst!X53</f>
        <v>87539.814896848577</v>
      </c>
      <c r="W53" s="162">
        <f>$E53*Con6_EscalatedConst!Y53</f>
        <v>894330.62348117679</v>
      </c>
      <c r="X53" s="162">
        <f>$E53*Con6_EscalatedConst!Z53</f>
        <v>0</v>
      </c>
      <c r="Y53" s="162">
        <f>$E53*Con6_EscalatedConst!AA53</f>
        <v>0</v>
      </c>
      <c r="Z53" s="162">
        <f>$E53*Con6_EscalatedConst!AB53</f>
        <v>0</v>
      </c>
      <c r="AA53" s="162">
        <f>$E53*Con6_EscalatedConst!AC53</f>
        <v>0</v>
      </c>
      <c r="AB53" s="162">
        <f>$E53*Con6_EscalatedConst!AD53</f>
        <v>0</v>
      </c>
      <c r="AC53" s="162">
        <f>$E53*Con6_EscalatedConst!AE53</f>
        <v>0</v>
      </c>
      <c r="AD53" s="162">
        <f>$E53*Con6_EscalatedConst!AF53</f>
        <v>0</v>
      </c>
      <c r="AE53" s="162">
        <f>$E53*Con6_EscalatedConst!AG53</f>
        <v>0</v>
      </c>
      <c r="AF53" s="162">
        <f>$E53*Con6_EscalatedConst!AH53</f>
        <v>0</v>
      </c>
      <c r="AG53" s="162">
        <f>$E53*Con6_EscalatedConst!AI53</f>
        <v>0</v>
      </c>
      <c r="AH53" s="162">
        <f>$E53*Con6_EscalatedConst!AJ53</f>
        <v>0</v>
      </c>
      <c r="AI53" s="162">
        <f>$E53*Con6_EscalatedConst!AK53</f>
        <v>0</v>
      </c>
      <c r="AJ53" s="162">
        <f>$E53*Con6_EscalatedConst!AL53</f>
        <v>0</v>
      </c>
      <c r="AK53" s="162">
        <f>$E53*Con6_EscalatedConst!AM53</f>
        <v>0</v>
      </c>
      <c r="AL53" s="162">
        <f>$E53*Con6_EscalatedConst!AN53</f>
        <v>0</v>
      </c>
      <c r="AM53" s="162">
        <f>$E53*Con6_EscalatedConst!AO53</f>
        <v>0</v>
      </c>
      <c r="AN53" s="162">
        <f t="shared" si="0"/>
        <v>981870.43837802531</v>
      </c>
      <c r="AO53" s="162">
        <f t="shared" si="1"/>
        <v>981870.43837802531</v>
      </c>
    </row>
    <row r="54" spans="1:41" ht="24.75" x14ac:dyDescent="0.25">
      <c r="A54" s="75" t="str">
        <f>'I3 Project list'!A54</f>
        <v>Drury</v>
      </c>
      <c r="B54" s="75" t="str">
        <f>'I3 Project list'!C54</f>
        <v>Drury_32</v>
      </c>
      <c r="C54" s="144" t="str">
        <f>'I3 Project list'!D54</f>
        <v>New Intersection on Cossey Rd/Waihoehoe Rd</v>
      </c>
      <c r="D54" s="144" t="str">
        <f>'I3 Project list'!E54</f>
        <v>Assume 1 simple roundabout intesection</v>
      </c>
      <c r="E54" s="161">
        <f>'I5 Mitigation'!D54</f>
        <v>0.1</v>
      </c>
      <c r="F54" s="162">
        <f>$E54*Con6_EscalatedConst!H54</f>
        <v>0</v>
      </c>
      <c r="G54" s="162">
        <f>$E54*Con6_EscalatedConst!I54</f>
        <v>0</v>
      </c>
      <c r="H54" s="162">
        <f>$E54*Con6_EscalatedConst!J54</f>
        <v>0</v>
      </c>
      <c r="I54" s="162">
        <f>$E54*Con6_EscalatedConst!K54</f>
        <v>0</v>
      </c>
      <c r="J54" s="162">
        <f>$E54*Con6_EscalatedConst!L54</f>
        <v>0</v>
      </c>
      <c r="K54" s="162">
        <f>$E54*Con6_EscalatedConst!M54</f>
        <v>0</v>
      </c>
      <c r="L54" s="162">
        <f>$E54*Con6_EscalatedConst!N54</f>
        <v>0</v>
      </c>
      <c r="M54" s="162">
        <f>$E54*Con6_EscalatedConst!O54</f>
        <v>0</v>
      </c>
      <c r="N54" s="162">
        <f>$E54*Con6_EscalatedConst!P54</f>
        <v>0</v>
      </c>
      <c r="O54" s="162">
        <f>$E54*Con6_EscalatedConst!Q54</f>
        <v>0</v>
      </c>
      <c r="P54" s="162">
        <f>$E54*Con6_EscalatedConst!R54</f>
        <v>0</v>
      </c>
      <c r="Q54" s="162">
        <f>$E54*Con6_EscalatedConst!S54</f>
        <v>0</v>
      </c>
      <c r="R54" s="162">
        <f>$E54*Con6_EscalatedConst!T54</f>
        <v>0</v>
      </c>
      <c r="S54" s="162">
        <f>$E54*Con6_EscalatedConst!U54</f>
        <v>0</v>
      </c>
      <c r="T54" s="162">
        <f>$E54*Con6_EscalatedConst!V54</f>
        <v>0</v>
      </c>
      <c r="U54" s="162">
        <f>$E54*Con6_EscalatedConst!W54</f>
        <v>0</v>
      </c>
      <c r="V54" s="162">
        <f>$E54*Con6_EscalatedConst!X54</f>
        <v>116496.08072081412</v>
      </c>
      <c r="W54" s="162">
        <f>$E54*Con6_EscalatedConst!Y54</f>
        <v>1190155.7323022154</v>
      </c>
      <c r="X54" s="162">
        <f>$E54*Con6_EscalatedConst!Z54</f>
        <v>0</v>
      </c>
      <c r="Y54" s="162">
        <f>$E54*Con6_EscalatedConst!AA54</f>
        <v>0</v>
      </c>
      <c r="Z54" s="162">
        <f>$E54*Con6_EscalatedConst!AB54</f>
        <v>0</v>
      </c>
      <c r="AA54" s="162">
        <f>$E54*Con6_EscalatedConst!AC54</f>
        <v>0</v>
      </c>
      <c r="AB54" s="162">
        <f>$E54*Con6_EscalatedConst!AD54</f>
        <v>0</v>
      </c>
      <c r="AC54" s="162">
        <f>$E54*Con6_EscalatedConst!AE54</f>
        <v>0</v>
      </c>
      <c r="AD54" s="162">
        <f>$E54*Con6_EscalatedConst!AF54</f>
        <v>0</v>
      </c>
      <c r="AE54" s="162">
        <f>$E54*Con6_EscalatedConst!AG54</f>
        <v>0</v>
      </c>
      <c r="AF54" s="162">
        <f>$E54*Con6_EscalatedConst!AH54</f>
        <v>0</v>
      </c>
      <c r="AG54" s="162">
        <f>$E54*Con6_EscalatedConst!AI54</f>
        <v>0</v>
      </c>
      <c r="AH54" s="162">
        <f>$E54*Con6_EscalatedConst!AJ54</f>
        <v>0</v>
      </c>
      <c r="AI54" s="162">
        <f>$E54*Con6_EscalatedConst!AK54</f>
        <v>0</v>
      </c>
      <c r="AJ54" s="162">
        <f>$E54*Con6_EscalatedConst!AL54</f>
        <v>0</v>
      </c>
      <c r="AK54" s="162">
        <f>$E54*Con6_EscalatedConst!AM54</f>
        <v>0</v>
      </c>
      <c r="AL54" s="162">
        <f>$E54*Con6_EscalatedConst!AN54</f>
        <v>0</v>
      </c>
      <c r="AM54" s="162">
        <f>$E54*Con6_EscalatedConst!AO54</f>
        <v>0</v>
      </c>
      <c r="AN54" s="162">
        <f t="shared" si="0"/>
        <v>1306651.8130230296</v>
      </c>
      <c r="AO54" s="162">
        <f t="shared" si="1"/>
        <v>1306651.8130230296</v>
      </c>
    </row>
    <row r="55" spans="1:41" ht="36.75" x14ac:dyDescent="0.25">
      <c r="A55" s="75" t="str">
        <f>'I3 Project list'!A55</f>
        <v>Drury</v>
      </c>
      <c r="B55" s="75" t="str">
        <f>'I3 Project list'!C55</f>
        <v>Drury_33</v>
      </c>
      <c r="C55" s="144" t="str">
        <f>'I3 Project list'!D55</f>
        <v>Upgrade Fitzgerald Rd from project 7 to Brookefield Rd</v>
      </c>
      <c r="D55" s="144" t="str">
        <f>'I3 Project list'!E55</f>
        <v>2-lane urban- upgrade existing road layout to 2-lane urban with active modes on both sides (TDM )</v>
      </c>
      <c r="E55" s="161">
        <f>'I5 Mitigation'!D55</f>
        <v>0.05</v>
      </c>
      <c r="F55" s="162">
        <f>$E55*Con6_EscalatedConst!H55</f>
        <v>0</v>
      </c>
      <c r="G55" s="162">
        <f>$E55*Con6_EscalatedConst!I55</f>
        <v>0</v>
      </c>
      <c r="H55" s="162">
        <f>$E55*Con6_EscalatedConst!J55</f>
        <v>0</v>
      </c>
      <c r="I55" s="162">
        <f>$E55*Con6_EscalatedConst!K55</f>
        <v>0</v>
      </c>
      <c r="J55" s="162">
        <f>$E55*Con6_EscalatedConst!L55</f>
        <v>0</v>
      </c>
      <c r="K55" s="162">
        <f>$E55*Con6_EscalatedConst!M55</f>
        <v>0</v>
      </c>
      <c r="L55" s="162">
        <f>$E55*Con6_EscalatedConst!N55</f>
        <v>0</v>
      </c>
      <c r="M55" s="162">
        <f>$E55*Con6_EscalatedConst!O55</f>
        <v>0</v>
      </c>
      <c r="N55" s="162">
        <f>$E55*Con6_EscalatedConst!P55</f>
        <v>0</v>
      </c>
      <c r="O55" s="162">
        <f>$E55*Con6_EscalatedConst!Q55</f>
        <v>0</v>
      </c>
      <c r="P55" s="162">
        <f>$E55*Con6_EscalatedConst!R55</f>
        <v>0</v>
      </c>
      <c r="Q55" s="162">
        <f>$E55*Con6_EscalatedConst!S55</f>
        <v>0</v>
      </c>
      <c r="R55" s="162">
        <f>$E55*Con6_EscalatedConst!T55</f>
        <v>0</v>
      </c>
      <c r="S55" s="162">
        <f>$E55*Con6_EscalatedConst!U55</f>
        <v>0</v>
      </c>
      <c r="T55" s="162">
        <f>$E55*Con6_EscalatedConst!V55</f>
        <v>0</v>
      </c>
      <c r="U55" s="162">
        <f>$E55*Con6_EscalatedConst!W55</f>
        <v>0</v>
      </c>
      <c r="V55" s="162">
        <f>$E55*Con6_EscalatedConst!X55</f>
        <v>0</v>
      </c>
      <c r="W55" s="162">
        <f>$E55*Con6_EscalatedConst!Y55</f>
        <v>0</v>
      </c>
      <c r="X55" s="162">
        <f>$E55*Con6_EscalatedConst!Z55</f>
        <v>0</v>
      </c>
      <c r="Y55" s="162">
        <f>$E55*Con6_EscalatedConst!AA55</f>
        <v>0</v>
      </c>
      <c r="Z55" s="162">
        <f>$E55*Con6_EscalatedConst!AB55</f>
        <v>0</v>
      </c>
      <c r="AA55" s="162">
        <f>$E55*Con6_EscalatedConst!AC55</f>
        <v>0</v>
      </c>
      <c r="AB55" s="162">
        <f>$E55*Con6_EscalatedConst!AD55</f>
        <v>0</v>
      </c>
      <c r="AC55" s="162">
        <f>$E55*Con6_EscalatedConst!AE55</f>
        <v>0</v>
      </c>
      <c r="AD55" s="162">
        <f>$E55*Con6_EscalatedConst!AF55</f>
        <v>0</v>
      </c>
      <c r="AE55" s="162">
        <f>$E55*Con6_EscalatedConst!AG55</f>
        <v>0</v>
      </c>
      <c r="AF55" s="162">
        <f>$E55*Con6_EscalatedConst!AH55</f>
        <v>0</v>
      </c>
      <c r="AG55" s="162">
        <f>$E55*Con6_EscalatedConst!AI55</f>
        <v>0</v>
      </c>
      <c r="AH55" s="162">
        <f>$E55*Con6_EscalatedConst!AJ55</f>
        <v>0</v>
      </c>
      <c r="AI55" s="162">
        <f>$E55*Con6_EscalatedConst!AK55</f>
        <v>0</v>
      </c>
      <c r="AJ55" s="162">
        <f>$E55*Con6_EscalatedConst!AL55</f>
        <v>0</v>
      </c>
      <c r="AK55" s="162">
        <f>$E55*Con6_EscalatedConst!AM55</f>
        <v>0</v>
      </c>
      <c r="AL55" s="162">
        <f>$E55*Con6_EscalatedConst!AN55</f>
        <v>0</v>
      </c>
      <c r="AM55" s="162">
        <f>$E55*Con6_EscalatedConst!AO55</f>
        <v>60104.028510988974</v>
      </c>
      <c r="AN55" s="162">
        <f t="shared" si="0"/>
        <v>60104.028510988974</v>
      </c>
      <c r="AO55" s="162">
        <f t="shared" si="1"/>
        <v>0</v>
      </c>
    </row>
    <row r="56" spans="1:41" ht="24.75" x14ac:dyDescent="0.25">
      <c r="A56" s="75" t="str">
        <f>'I3 Project list'!A56</f>
        <v>Drury</v>
      </c>
      <c r="B56" s="75" t="str">
        <f>'I3 Project list'!C56</f>
        <v>Drury_34</v>
      </c>
      <c r="C56" s="144" t="str">
        <f>'I3 Project list'!D56</f>
        <v>New Drury Interchange connection to Kiwi development</v>
      </c>
      <c r="D56" s="144" t="str">
        <f>'I3 Project list'!E56</f>
        <v>2-lane urban- new road layout with active modes on both sides (TDM)</v>
      </c>
      <c r="E56" s="161">
        <f>'I5 Mitigation'!D56</f>
        <v>0</v>
      </c>
      <c r="F56" s="162">
        <f>$E56*Con6_EscalatedConst!H56</f>
        <v>0</v>
      </c>
      <c r="G56" s="162">
        <f>$E56*Con6_EscalatedConst!I56</f>
        <v>0</v>
      </c>
      <c r="H56" s="162">
        <f>$E56*Con6_EscalatedConst!J56</f>
        <v>0</v>
      </c>
      <c r="I56" s="162">
        <f>$E56*Con6_EscalatedConst!K56</f>
        <v>0</v>
      </c>
      <c r="J56" s="162">
        <f>$E56*Con6_EscalatedConst!L56</f>
        <v>0</v>
      </c>
      <c r="K56" s="162">
        <f>$E56*Con6_EscalatedConst!M56</f>
        <v>0</v>
      </c>
      <c r="L56" s="162">
        <f>$E56*Con6_EscalatedConst!N56</f>
        <v>0</v>
      </c>
      <c r="M56" s="162">
        <f>$E56*Con6_EscalatedConst!O56</f>
        <v>0</v>
      </c>
      <c r="N56" s="162">
        <f>$E56*Con6_EscalatedConst!P56</f>
        <v>0</v>
      </c>
      <c r="O56" s="162">
        <f>$E56*Con6_EscalatedConst!Q56</f>
        <v>0</v>
      </c>
      <c r="P56" s="162">
        <f>$E56*Con6_EscalatedConst!R56</f>
        <v>0</v>
      </c>
      <c r="Q56" s="162">
        <f>$E56*Con6_EscalatedConst!S56</f>
        <v>0</v>
      </c>
      <c r="R56" s="162">
        <f>$E56*Con6_EscalatedConst!T56</f>
        <v>0</v>
      </c>
      <c r="S56" s="162">
        <f>$E56*Con6_EscalatedConst!U56</f>
        <v>0</v>
      </c>
      <c r="T56" s="162">
        <f>$E56*Con6_EscalatedConst!V56</f>
        <v>0</v>
      </c>
      <c r="U56" s="162">
        <f>$E56*Con6_EscalatedConst!W56</f>
        <v>0</v>
      </c>
      <c r="V56" s="162">
        <f>$E56*Con6_EscalatedConst!X56</f>
        <v>0</v>
      </c>
      <c r="W56" s="162">
        <f>$E56*Con6_EscalatedConst!Y56</f>
        <v>0</v>
      </c>
      <c r="X56" s="162">
        <f>$E56*Con6_EscalatedConst!Z56</f>
        <v>0</v>
      </c>
      <c r="Y56" s="162">
        <f>$E56*Con6_EscalatedConst!AA56</f>
        <v>0</v>
      </c>
      <c r="Z56" s="162">
        <f>$E56*Con6_EscalatedConst!AB56</f>
        <v>0</v>
      </c>
      <c r="AA56" s="162">
        <f>$E56*Con6_EscalatedConst!AC56</f>
        <v>0</v>
      </c>
      <c r="AB56" s="162">
        <f>$E56*Con6_EscalatedConst!AD56</f>
        <v>0</v>
      </c>
      <c r="AC56" s="162">
        <f>$E56*Con6_EscalatedConst!AE56</f>
        <v>0</v>
      </c>
      <c r="AD56" s="162">
        <f>$E56*Con6_EscalatedConst!AF56</f>
        <v>0</v>
      </c>
      <c r="AE56" s="162">
        <f>$E56*Con6_EscalatedConst!AG56</f>
        <v>0</v>
      </c>
      <c r="AF56" s="162">
        <f>$E56*Con6_EscalatedConst!AH56</f>
        <v>0</v>
      </c>
      <c r="AG56" s="162">
        <f>$E56*Con6_EscalatedConst!AI56</f>
        <v>0</v>
      </c>
      <c r="AH56" s="162">
        <f>$E56*Con6_EscalatedConst!AJ56</f>
        <v>0</v>
      </c>
      <c r="AI56" s="162">
        <f>$E56*Con6_EscalatedConst!AK56</f>
        <v>0</v>
      </c>
      <c r="AJ56" s="162">
        <f>$E56*Con6_EscalatedConst!AL56</f>
        <v>0</v>
      </c>
      <c r="AK56" s="162">
        <f>$E56*Con6_EscalatedConst!AM56</f>
        <v>0</v>
      </c>
      <c r="AL56" s="162">
        <f>$E56*Con6_EscalatedConst!AN56</f>
        <v>0</v>
      </c>
      <c r="AM56" s="162">
        <f>$E56*Con6_EscalatedConst!AO56</f>
        <v>0</v>
      </c>
      <c r="AN56" s="162">
        <f t="shared" si="0"/>
        <v>0</v>
      </c>
      <c r="AO56" s="162">
        <f t="shared" si="1"/>
        <v>0</v>
      </c>
    </row>
    <row r="57" spans="1:41" ht="36.75" x14ac:dyDescent="0.25">
      <c r="A57" s="75" t="str">
        <f>'I3 Project list'!A57</f>
        <v>Drury</v>
      </c>
      <c r="B57" s="75" t="str">
        <f>'I3 Project list'!C57</f>
        <v>Drury_35a</v>
      </c>
      <c r="C57" s="144" t="str">
        <f>'I3 Project list'!D57</f>
        <v xml:space="preserve">Mill Road : Drury South connection from Fitzgerald/Cossey intersection to SH1 + Interchange </v>
      </c>
      <c r="D57" s="144" t="str">
        <f>'I3 Project list'!E57</f>
        <v>2-lane- new road layout with active modes on both sides (depends on Mill Road design and sequencing)</v>
      </c>
      <c r="E57" s="161">
        <f>'I5 Mitigation'!D57</f>
        <v>0</v>
      </c>
      <c r="F57" s="162">
        <f>$E57*Con6_EscalatedConst!H57</f>
        <v>0</v>
      </c>
      <c r="G57" s="162">
        <f>$E57*Con6_EscalatedConst!I57</f>
        <v>0</v>
      </c>
      <c r="H57" s="162">
        <f>$E57*Con6_EscalatedConst!J57</f>
        <v>0</v>
      </c>
      <c r="I57" s="162">
        <f>$E57*Con6_EscalatedConst!K57</f>
        <v>0</v>
      </c>
      <c r="J57" s="162">
        <f>$E57*Con6_EscalatedConst!L57</f>
        <v>0</v>
      </c>
      <c r="K57" s="162">
        <f>$E57*Con6_EscalatedConst!M57</f>
        <v>0</v>
      </c>
      <c r="L57" s="162">
        <f>$E57*Con6_EscalatedConst!N57</f>
        <v>0</v>
      </c>
      <c r="M57" s="162">
        <f>$E57*Con6_EscalatedConst!O57</f>
        <v>0</v>
      </c>
      <c r="N57" s="162">
        <f>$E57*Con6_EscalatedConst!P57</f>
        <v>0</v>
      </c>
      <c r="O57" s="162">
        <f>$E57*Con6_EscalatedConst!Q57</f>
        <v>0</v>
      </c>
      <c r="P57" s="162">
        <f>$E57*Con6_EscalatedConst!R57</f>
        <v>0</v>
      </c>
      <c r="Q57" s="162">
        <f>$E57*Con6_EscalatedConst!S57</f>
        <v>0</v>
      </c>
      <c r="R57" s="162">
        <f>$E57*Con6_EscalatedConst!T57</f>
        <v>0</v>
      </c>
      <c r="S57" s="162">
        <f>$E57*Con6_EscalatedConst!U57</f>
        <v>0</v>
      </c>
      <c r="T57" s="162">
        <f>$E57*Con6_EscalatedConst!V57</f>
        <v>0</v>
      </c>
      <c r="U57" s="162">
        <f>$E57*Con6_EscalatedConst!W57</f>
        <v>0</v>
      </c>
      <c r="V57" s="162">
        <f>$E57*Con6_EscalatedConst!X57</f>
        <v>0</v>
      </c>
      <c r="W57" s="162">
        <f>$E57*Con6_EscalatedConst!Y57</f>
        <v>0</v>
      </c>
      <c r="X57" s="162">
        <f>$E57*Con6_EscalatedConst!Z57</f>
        <v>0</v>
      </c>
      <c r="Y57" s="162">
        <f>$E57*Con6_EscalatedConst!AA57</f>
        <v>0</v>
      </c>
      <c r="Z57" s="162">
        <f>$E57*Con6_EscalatedConst!AB57</f>
        <v>0</v>
      </c>
      <c r="AA57" s="162">
        <f>$E57*Con6_EscalatedConst!AC57</f>
        <v>0</v>
      </c>
      <c r="AB57" s="162">
        <f>$E57*Con6_EscalatedConst!AD57</f>
        <v>0</v>
      </c>
      <c r="AC57" s="162">
        <f>$E57*Con6_EscalatedConst!AE57</f>
        <v>0</v>
      </c>
      <c r="AD57" s="162">
        <f>$E57*Con6_EscalatedConst!AF57</f>
        <v>0</v>
      </c>
      <c r="AE57" s="162">
        <f>$E57*Con6_EscalatedConst!AG57</f>
        <v>0</v>
      </c>
      <c r="AF57" s="162">
        <f>$E57*Con6_EscalatedConst!AH57</f>
        <v>0</v>
      </c>
      <c r="AG57" s="162">
        <f>$E57*Con6_EscalatedConst!AI57</f>
        <v>0</v>
      </c>
      <c r="AH57" s="162">
        <f>$E57*Con6_EscalatedConst!AJ57</f>
        <v>0</v>
      </c>
      <c r="AI57" s="162">
        <f>$E57*Con6_EscalatedConst!AK57</f>
        <v>0</v>
      </c>
      <c r="AJ57" s="162">
        <f>$E57*Con6_EscalatedConst!AL57</f>
        <v>0</v>
      </c>
      <c r="AK57" s="162">
        <f>$E57*Con6_EscalatedConst!AM57</f>
        <v>0</v>
      </c>
      <c r="AL57" s="162">
        <f>$E57*Con6_EscalatedConst!AN57</f>
        <v>0</v>
      </c>
      <c r="AM57" s="162">
        <f>$E57*Con6_EscalatedConst!AO57</f>
        <v>0</v>
      </c>
      <c r="AN57" s="162">
        <f t="shared" si="0"/>
        <v>0</v>
      </c>
      <c r="AO57" s="162">
        <f t="shared" si="1"/>
        <v>0</v>
      </c>
    </row>
    <row r="58" spans="1:41" ht="36.75" x14ac:dyDescent="0.25">
      <c r="A58" s="75" t="str">
        <f>'I3 Project list'!A58</f>
        <v>Drury</v>
      </c>
      <c r="B58" s="75" t="str">
        <f>'I3 Project list'!C58</f>
        <v>Drury_35b</v>
      </c>
      <c r="C58" s="144" t="str">
        <f>'I3 Project list'!D58</f>
        <v xml:space="preserve">Mill Road : Drury South connection from Fitzgerald/Cossey intersection to SH1 + Interchange </v>
      </c>
      <c r="D58" s="144" t="str">
        <f>'I3 Project list'!E58</f>
        <v>4-lane- new road layout with active modes on both sides (depends on Mill Road design and sequencing)</v>
      </c>
      <c r="E58" s="161">
        <f>'I5 Mitigation'!D58</f>
        <v>0</v>
      </c>
      <c r="F58" s="162">
        <f>$E58*Con6_EscalatedConst!H58</f>
        <v>0</v>
      </c>
      <c r="G58" s="162">
        <f>$E58*Con6_EscalatedConst!I58</f>
        <v>0</v>
      </c>
      <c r="H58" s="162">
        <f>$E58*Con6_EscalatedConst!J58</f>
        <v>0</v>
      </c>
      <c r="I58" s="162">
        <f>$E58*Con6_EscalatedConst!K58</f>
        <v>0</v>
      </c>
      <c r="J58" s="162">
        <f>$E58*Con6_EscalatedConst!L58</f>
        <v>0</v>
      </c>
      <c r="K58" s="162">
        <f>$E58*Con6_EscalatedConst!M58</f>
        <v>0</v>
      </c>
      <c r="L58" s="162">
        <f>$E58*Con6_EscalatedConst!N58</f>
        <v>0</v>
      </c>
      <c r="M58" s="162">
        <f>$E58*Con6_EscalatedConst!O58</f>
        <v>0</v>
      </c>
      <c r="N58" s="162">
        <f>$E58*Con6_EscalatedConst!P58</f>
        <v>0</v>
      </c>
      <c r="O58" s="162">
        <f>$E58*Con6_EscalatedConst!Q58</f>
        <v>0</v>
      </c>
      <c r="P58" s="162">
        <f>$E58*Con6_EscalatedConst!R58</f>
        <v>0</v>
      </c>
      <c r="Q58" s="162">
        <f>$E58*Con6_EscalatedConst!S58</f>
        <v>0</v>
      </c>
      <c r="R58" s="162">
        <f>$E58*Con6_EscalatedConst!T58</f>
        <v>0</v>
      </c>
      <c r="S58" s="162">
        <f>$E58*Con6_EscalatedConst!U58</f>
        <v>0</v>
      </c>
      <c r="T58" s="162">
        <f>$E58*Con6_EscalatedConst!V58</f>
        <v>0</v>
      </c>
      <c r="U58" s="162">
        <f>$E58*Con6_EscalatedConst!W58</f>
        <v>0</v>
      </c>
      <c r="V58" s="162">
        <f>$E58*Con6_EscalatedConst!X58</f>
        <v>0</v>
      </c>
      <c r="W58" s="162">
        <f>$E58*Con6_EscalatedConst!Y58</f>
        <v>0</v>
      </c>
      <c r="X58" s="162">
        <f>$E58*Con6_EscalatedConst!Z58</f>
        <v>0</v>
      </c>
      <c r="Y58" s="162">
        <f>$E58*Con6_EscalatedConst!AA58</f>
        <v>0</v>
      </c>
      <c r="Z58" s="162">
        <f>$E58*Con6_EscalatedConst!AB58</f>
        <v>0</v>
      </c>
      <c r="AA58" s="162">
        <f>$E58*Con6_EscalatedConst!AC58</f>
        <v>0</v>
      </c>
      <c r="AB58" s="162">
        <f>$E58*Con6_EscalatedConst!AD58</f>
        <v>0</v>
      </c>
      <c r="AC58" s="162">
        <f>$E58*Con6_EscalatedConst!AE58</f>
        <v>0</v>
      </c>
      <c r="AD58" s="162">
        <f>$E58*Con6_EscalatedConst!AF58</f>
        <v>0</v>
      </c>
      <c r="AE58" s="162">
        <f>$E58*Con6_EscalatedConst!AG58</f>
        <v>0</v>
      </c>
      <c r="AF58" s="162">
        <f>$E58*Con6_EscalatedConst!AH58</f>
        <v>0</v>
      </c>
      <c r="AG58" s="162">
        <f>$E58*Con6_EscalatedConst!AI58</f>
        <v>0</v>
      </c>
      <c r="AH58" s="162">
        <f>$E58*Con6_EscalatedConst!AJ58</f>
        <v>0</v>
      </c>
      <c r="AI58" s="162">
        <f>$E58*Con6_EscalatedConst!AK58</f>
        <v>0</v>
      </c>
      <c r="AJ58" s="162">
        <f>$E58*Con6_EscalatedConst!AL58</f>
        <v>0</v>
      </c>
      <c r="AK58" s="162">
        <f>$E58*Con6_EscalatedConst!AM58</f>
        <v>0</v>
      </c>
      <c r="AL58" s="162">
        <f>$E58*Con6_EscalatedConst!AN58</f>
        <v>0</v>
      </c>
      <c r="AM58" s="162">
        <f>$E58*Con6_EscalatedConst!AO58</f>
        <v>0</v>
      </c>
      <c r="AN58" s="162">
        <f t="shared" si="0"/>
        <v>0</v>
      </c>
      <c r="AO58" s="162">
        <f t="shared" si="1"/>
        <v>0</v>
      </c>
    </row>
    <row r="59" spans="1:41" ht="36.75" x14ac:dyDescent="0.25">
      <c r="A59" s="75" t="str">
        <f>'I3 Project list'!A59</f>
        <v>Drury</v>
      </c>
      <c r="B59" s="75" t="str">
        <f>'I3 Project list'!C59</f>
        <v>Drury_36</v>
      </c>
      <c r="C59" s="144" t="str">
        <f>'I3 Project list'!D59</f>
        <v>Complete Bremner-Norrie Road connection from SH1 upto GSR (overlap with project 12)</v>
      </c>
      <c r="D59" s="144" t="str">
        <f>'I3 Project list'!E59</f>
        <v>4-lane urban- upgrade with active modes on both sides (SGA design)</v>
      </c>
      <c r="E59" s="161">
        <f>'I5 Mitigation'!D59</f>
        <v>0</v>
      </c>
      <c r="F59" s="162">
        <f>$E59*Con6_EscalatedConst!H59</f>
        <v>0</v>
      </c>
      <c r="G59" s="162">
        <f>$E59*Con6_EscalatedConst!I59</f>
        <v>0</v>
      </c>
      <c r="H59" s="162">
        <f>$E59*Con6_EscalatedConst!J59</f>
        <v>0</v>
      </c>
      <c r="I59" s="162">
        <f>$E59*Con6_EscalatedConst!K59</f>
        <v>0</v>
      </c>
      <c r="J59" s="162">
        <f>$E59*Con6_EscalatedConst!L59</f>
        <v>0</v>
      </c>
      <c r="K59" s="162">
        <f>$E59*Con6_EscalatedConst!M59</f>
        <v>0</v>
      </c>
      <c r="L59" s="162">
        <f>$E59*Con6_EscalatedConst!N59</f>
        <v>0</v>
      </c>
      <c r="M59" s="162">
        <f>$E59*Con6_EscalatedConst!O59</f>
        <v>0</v>
      </c>
      <c r="N59" s="162">
        <f>$E59*Con6_EscalatedConst!P59</f>
        <v>0</v>
      </c>
      <c r="O59" s="162">
        <f>$E59*Con6_EscalatedConst!Q59</f>
        <v>0</v>
      </c>
      <c r="P59" s="162">
        <f>$E59*Con6_EscalatedConst!R59</f>
        <v>0</v>
      </c>
      <c r="Q59" s="162">
        <f>$E59*Con6_EscalatedConst!S59</f>
        <v>0</v>
      </c>
      <c r="R59" s="162">
        <f>$E59*Con6_EscalatedConst!T59</f>
        <v>0</v>
      </c>
      <c r="S59" s="162">
        <f>$E59*Con6_EscalatedConst!U59</f>
        <v>0</v>
      </c>
      <c r="T59" s="162">
        <f>$E59*Con6_EscalatedConst!V59</f>
        <v>0</v>
      </c>
      <c r="U59" s="162">
        <f>$E59*Con6_EscalatedConst!W59</f>
        <v>0</v>
      </c>
      <c r="V59" s="162">
        <f>$E59*Con6_EscalatedConst!X59</f>
        <v>0</v>
      </c>
      <c r="W59" s="162">
        <f>$E59*Con6_EscalatedConst!Y59</f>
        <v>0</v>
      </c>
      <c r="X59" s="162">
        <f>$E59*Con6_EscalatedConst!Z59</f>
        <v>0</v>
      </c>
      <c r="Y59" s="162">
        <f>$E59*Con6_EscalatedConst!AA59</f>
        <v>0</v>
      </c>
      <c r="Z59" s="162">
        <f>$E59*Con6_EscalatedConst!AB59</f>
        <v>0</v>
      </c>
      <c r="AA59" s="162">
        <f>$E59*Con6_EscalatedConst!AC59</f>
        <v>0</v>
      </c>
      <c r="AB59" s="162">
        <f>$E59*Con6_EscalatedConst!AD59</f>
        <v>0</v>
      </c>
      <c r="AC59" s="162">
        <f>$E59*Con6_EscalatedConst!AE59</f>
        <v>0</v>
      </c>
      <c r="AD59" s="162">
        <f>$E59*Con6_EscalatedConst!AF59</f>
        <v>0</v>
      </c>
      <c r="AE59" s="162">
        <f>$E59*Con6_EscalatedConst!AG59</f>
        <v>0</v>
      </c>
      <c r="AF59" s="162">
        <f>$E59*Con6_EscalatedConst!AH59</f>
        <v>0</v>
      </c>
      <c r="AG59" s="162">
        <f>$E59*Con6_EscalatedConst!AI59</f>
        <v>0</v>
      </c>
      <c r="AH59" s="162">
        <f>$E59*Con6_EscalatedConst!AJ59</f>
        <v>0</v>
      </c>
      <c r="AI59" s="162">
        <f>$E59*Con6_EscalatedConst!AK59</f>
        <v>0</v>
      </c>
      <c r="AJ59" s="162">
        <f>$E59*Con6_EscalatedConst!AL59</f>
        <v>0</v>
      </c>
      <c r="AK59" s="162">
        <f>$E59*Con6_EscalatedConst!AM59</f>
        <v>0</v>
      </c>
      <c r="AL59" s="162">
        <f>$E59*Con6_EscalatedConst!AN59</f>
        <v>0</v>
      </c>
      <c r="AM59" s="162">
        <f>$E59*Con6_EscalatedConst!AO59</f>
        <v>0</v>
      </c>
      <c r="AN59" s="162">
        <f t="shared" si="0"/>
        <v>0</v>
      </c>
      <c r="AO59" s="162">
        <f t="shared" si="1"/>
        <v>0</v>
      </c>
    </row>
    <row r="60" spans="1:41" ht="36.75" x14ac:dyDescent="0.25">
      <c r="A60" s="75" t="str">
        <f>'I3 Project list'!A60</f>
        <v>Drury</v>
      </c>
      <c r="B60" s="75" t="str">
        <f>'I3 Project list'!C60</f>
        <v>Drury_36a</v>
      </c>
      <c r="C60" s="144" t="str">
        <f>'I3 Project list'!D60</f>
        <v>Bremner-Norrie Road east of SH1 up to GSR (overlap with project 12)</v>
      </c>
      <c r="D60" s="144" t="str">
        <f>'I3 Project list'!E60</f>
        <v>2-lane urban- upgrade existing road layout with active modes on both sides (Under construction)</v>
      </c>
      <c r="E60" s="161">
        <f>'I5 Mitigation'!D60</f>
        <v>1</v>
      </c>
      <c r="F60" s="162">
        <f>$E60*Con6_EscalatedConst!H60</f>
        <v>0</v>
      </c>
      <c r="G60" s="162">
        <f>$E60*Con6_EscalatedConst!I60</f>
        <v>0</v>
      </c>
      <c r="H60" s="162">
        <f>$E60*Con6_EscalatedConst!J60</f>
        <v>0</v>
      </c>
      <c r="I60" s="162">
        <f>$E60*Con6_EscalatedConst!K60</f>
        <v>0</v>
      </c>
      <c r="J60" s="162">
        <f>$E60*Con6_EscalatedConst!L60</f>
        <v>0</v>
      </c>
      <c r="K60" s="162">
        <f>$E60*Con6_EscalatedConst!M60</f>
        <v>0</v>
      </c>
      <c r="L60" s="162">
        <f>$E60*Con6_EscalatedConst!N60</f>
        <v>0</v>
      </c>
      <c r="M60" s="162">
        <f>$E60*Con6_EscalatedConst!O60</f>
        <v>0</v>
      </c>
      <c r="N60" s="162">
        <f>$E60*Con6_EscalatedConst!P60</f>
        <v>0</v>
      </c>
      <c r="O60" s="162">
        <f>$E60*Con6_EscalatedConst!Q60</f>
        <v>0</v>
      </c>
      <c r="P60" s="162">
        <f>$E60*Con6_EscalatedConst!R60</f>
        <v>0</v>
      </c>
      <c r="Q60" s="162">
        <f>$E60*Con6_EscalatedConst!S60</f>
        <v>0</v>
      </c>
      <c r="R60" s="162">
        <f>$E60*Con6_EscalatedConst!T60</f>
        <v>0</v>
      </c>
      <c r="S60" s="162">
        <f>$E60*Con6_EscalatedConst!U60</f>
        <v>0</v>
      </c>
      <c r="T60" s="162">
        <f>$E60*Con6_EscalatedConst!V60</f>
        <v>0</v>
      </c>
      <c r="U60" s="162">
        <f>$E60*Con6_EscalatedConst!W60</f>
        <v>0</v>
      </c>
      <c r="V60" s="162">
        <f>$E60*Con6_EscalatedConst!X60</f>
        <v>4325974.2592707239</v>
      </c>
      <c r="W60" s="162">
        <f>$E60*Con6_EscalatedConst!Y60</f>
        <v>44195332.843871325</v>
      </c>
      <c r="X60" s="162">
        <f>$E60*Con6_EscalatedConst!Z60</f>
        <v>0</v>
      </c>
      <c r="Y60" s="162">
        <f>$E60*Con6_EscalatedConst!AA60</f>
        <v>0</v>
      </c>
      <c r="Z60" s="162">
        <f>$E60*Con6_EscalatedConst!AB60</f>
        <v>0</v>
      </c>
      <c r="AA60" s="162">
        <f>$E60*Con6_EscalatedConst!AC60</f>
        <v>0</v>
      </c>
      <c r="AB60" s="162">
        <f>$E60*Con6_EscalatedConst!AD60</f>
        <v>0</v>
      </c>
      <c r="AC60" s="162">
        <f>$E60*Con6_EscalatedConst!AE60</f>
        <v>0</v>
      </c>
      <c r="AD60" s="162">
        <f>$E60*Con6_EscalatedConst!AF60</f>
        <v>0</v>
      </c>
      <c r="AE60" s="162">
        <f>$E60*Con6_EscalatedConst!AG60</f>
        <v>0</v>
      </c>
      <c r="AF60" s="162">
        <f>$E60*Con6_EscalatedConst!AH60</f>
        <v>0</v>
      </c>
      <c r="AG60" s="162">
        <f>$E60*Con6_EscalatedConst!AI60</f>
        <v>0</v>
      </c>
      <c r="AH60" s="162">
        <f>$E60*Con6_EscalatedConst!AJ60</f>
        <v>0</v>
      </c>
      <c r="AI60" s="162">
        <f>$E60*Con6_EscalatedConst!AK60</f>
        <v>0</v>
      </c>
      <c r="AJ60" s="162">
        <f>$E60*Con6_EscalatedConst!AL60</f>
        <v>0</v>
      </c>
      <c r="AK60" s="162">
        <f>$E60*Con6_EscalatedConst!AM60</f>
        <v>0</v>
      </c>
      <c r="AL60" s="162">
        <f>$E60*Con6_EscalatedConst!AN60</f>
        <v>0</v>
      </c>
      <c r="AM60" s="162">
        <f>$E60*Con6_EscalatedConst!AO60</f>
        <v>0</v>
      </c>
      <c r="AN60" s="162">
        <f t="shared" si="0"/>
        <v>48521307.103142053</v>
      </c>
      <c r="AO60" s="162">
        <f t="shared" si="1"/>
        <v>48521307.103142053</v>
      </c>
    </row>
    <row r="61" spans="1:41" ht="48.75" x14ac:dyDescent="0.25">
      <c r="A61" s="75" t="str">
        <f>'I3 Project list'!A61</f>
        <v>Drury</v>
      </c>
      <c r="B61" s="75" t="str">
        <f>'I3 Project list'!C61</f>
        <v>Drury_36b</v>
      </c>
      <c r="C61" s="144" t="str">
        <f>'I3 Project list'!D61</f>
        <v>Complete Bremner-Norrie Road connection from SH1 up to GSR excluding Bridge (overlap with project 12)</v>
      </c>
      <c r="D61" s="144" t="str">
        <f>'I3 Project list'!E61</f>
        <v>4-lane urban- upgrade interim 2-lane urban corridor to a 4-lane corridor with active modes on both sides (SGA design)</v>
      </c>
      <c r="E61" s="161">
        <f>'I5 Mitigation'!D61</f>
        <v>1</v>
      </c>
      <c r="F61" s="162">
        <f>$E61*Con6_EscalatedConst!H61</f>
        <v>0</v>
      </c>
      <c r="G61" s="162">
        <f>$E61*Con6_EscalatedConst!I61</f>
        <v>0</v>
      </c>
      <c r="H61" s="162">
        <f>$E61*Con6_EscalatedConst!J61</f>
        <v>0</v>
      </c>
      <c r="I61" s="162">
        <f>$E61*Con6_EscalatedConst!K61</f>
        <v>0</v>
      </c>
      <c r="J61" s="162">
        <f>$E61*Con6_EscalatedConst!L61</f>
        <v>0</v>
      </c>
      <c r="K61" s="162">
        <f>$E61*Con6_EscalatedConst!M61</f>
        <v>0</v>
      </c>
      <c r="L61" s="162">
        <f>$E61*Con6_EscalatedConst!N61</f>
        <v>0</v>
      </c>
      <c r="M61" s="162">
        <f>$E61*Con6_EscalatedConst!O61</f>
        <v>0</v>
      </c>
      <c r="N61" s="162">
        <f>$E61*Con6_EscalatedConst!P61</f>
        <v>0</v>
      </c>
      <c r="O61" s="162">
        <f>$E61*Con6_EscalatedConst!Q61</f>
        <v>0</v>
      </c>
      <c r="P61" s="162">
        <f>$E61*Con6_EscalatedConst!R61</f>
        <v>0</v>
      </c>
      <c r="Q61" s="162">
        <f>$E61*Con6_EscalatedConst!S61</f>
        <v>0</v>
      </c>
      <c r="R61" s="162">
        <f>$E61*Con6_EscalatedConst!T61</f>
        <v>0</v>
      </c>
      <c r="S61" s="162">
        <f>$E61*Con6_EscalatedConst!U61</f>
        <v>0</v>
      </c>
      <c r="T61" s="162">
        <f>$E61*Con6_EscalatedConst!V61</f>
        <v>0</v>
      </c>
      <c r="U61" s="162">
        <f>$E61*Con6_EscalatedConst!W61</f>
        <v>0</v>
      </c>
      <c r="V61" s="162">
        <f>$E61*Con6_EscalatedConst!X61</f>
        <v>0</v>
      </c>
      <c r="W61" s="162">
        <f>$E61*Con6_EscalatedConst!Y61</f>
        <v>0</v>
      </c>
      <c r="X61" s="162">
        <f>$E61*Con6_EscalatedConst!Z61</f>
        <v>0</v>
      </c>
      <c r="Y61" s="162">
        <f>$E61*Con6_EscalatedConst!AA61</f>
        <v>0</v>
      </c>
      <c r="Z61" s="162">
        <f>$E61*Con6_EscalatedConst!AB61</f>
        <v>0</v>
      </c>
      <c r="AA61" s="162">
        <f>$E61*Con6_EscalatedConst!AC61</f>
        <v>0</v>
      </c>
      <c r="AB61" s="162">
        <f>$E61*Con6_EscalatedConst!AD61</f>
        <v>0</v>
      </c>
      <c r="AC61" s="162">
        <f>$E61*Con6_EscalatedConst!AE61</f>
        <v>0</v>
      </c>
      <c r="AD61" s="162">
        <f>$E61*Con6_EscalatedConst!AF61</f>
        <v>0</v>
      </c>
      <c r="AE61" s="162">
        <f>$E61*Con6_EscalatedConst!AG61</f>
        <v>0</v>
      </c>
      <c r="AF61" s="162">
        <f>$E61*Con6_EscalatedConst!AH61</f>
        <v>0</v>
      </c>
      <c r="AG61" s="162">
        <f>$E61*Con6_EscalatedConst!AI61</f>
        <v>6022224.9105275013</v>
      </c>
      <c r="AH61" s="162">
        <f>$E61*Con6_EscalatedConst!AJ61</f>
        <v>61524692.110924557</v>
      </c>
      <c r="AI61" s="162">
        <f>$E61*Con6_EscalatedConst!AK61</f>
        <v>0</v>
      </c>
      <c r="AJ61" s="162">
        <f>$E61*Con6_EscalatedConst!AL61</f>
        <v>0</v>
      </c>
      <c r="AK61" s="162">
        <f>$E61*Con6_EscalatedConst!AM61</f>
        <v>0</v>
      </c>
      <c r="AL61" s="162">
        <f>$E61*Con6_EscalatedConst!AN61</f>
        <v>0</v>
      </c>
      <c r="AM61" s="162">
        <f>$E61*Con6_EscalatedConst!AO61</f>
        <v>0</v>
      </c>
      <c r="AN61" s="162">
        <f t="shared" si="0"/>
        <v>67546917.021452054</v>
      </c>
      <c r="AO61" s="162">
        <f t="shared" si="1"/>
        <v>67546917.021452054</v>
      </c>
    </row>
    <row r="62" spans="1:41" ht="48.75" x14ac:dyDescent="0.25">
      <c r="A62" s="75" t="str">
        <f>'I3 Project list'!A62</f>
        <v>Drury</v>
      </c>
      <c r="B62" s="75" t="str">
        <f>'I3 Project list'!C62</f>
        <v>Drury_36c</v>
      </c>
      <c r="C62" s="144" t="str">
        <f>'I3 Project list'!D62</f>
        <v>Complete Bremner-Norrie Road connection from SH1 up to GSR - Bridge structure (overlap with project 12)</v>
      </c>
      <c r="D62" s="144" t="str">
        <f>'I3 Project list'!E62</f>
        <v>Upgrade interim 2-lane bridges (3No. to 4 lane bridges with active modes on both sides (SGA design)</v>
      </c>
      <c r="E62" s="161">
        <f>'I5 Mitigation'!D62</f>
        <v>1</v>
      </c>
      <c r="F62" s="162">
        <f>$E62*Con6_EscalatedConst!H62</f>
        <v>0</v>
      </c>
      <c r="G62" s="162">
        <f>$E62*Con6_EscalatedConst!I62</f>
        <v>0</v>
      </c>
      <c r="H62" s="162">
        <f>$E62*Con6_EscalatedConst!J62</f>
        <v>0</v>
      </c>
      <c r="I62" s="162">
        <f>$E62*Con6_EscalatedConst!K62</f>
        <v>0</v>
      </c>
      <c r="J62" s="162">
        <f>$E62*Con6_EscalatedConst!L62</f>
        <v>0</v>
      </c>
      <c r="K62" s="162">
        <f>$E62*Con6_EscalatedConst!M62</f>
        <v>0</v>
      </c>
      <c r="L62" s="162">
        <f>$E62*Con6_EscalatedConst!N62</f>
        <v>0</v>
      </c>
      <c r="M62" s="162">
        <f>$E62*Con6_EscalatedConst!O62</f>
        <v>0</v>
      </c>
      <c r="N62" s="162">
        <f>$E62*Con6_EscalatedConst!P62</f>
        <v>0</v>
      </c>
      <c r="O62" s="162">
        <f>$E62*Con6_EscalatedConst!Q62</f>
        <v>0</v>
      </c>
      <c r="P62" s="162">
        <f>$E62*Con6_EscalatedConst!R62</f>
        <v>0</v>
      </c>
      <c r="Q62" s="162">
        <f>$E62*Con6_EscalatedConst!S62</f>
        <v>0</v>
      </c>
      <c r="R62" s="162">
        <f>$E62*Con6_EscalatedConst!T62</f>
        <v>0</v>
      </c>
      <c r="S62" s="162">
        <f>$E62*Con6_EscalatedConst!U62</f>
        <v>0</v>
      </c>
      <c r="T62" s="162">
        <f>$E62*Con6_EscalatedConst!V62</f>
        <v>0</v>
      </c>
      <c r="U62" s="162">
        <f>$E62*Con6_EscalatedConst!W62</f>
        <v>0</v>
      </c>
      <c r="V62" s="162">
        <f>$E62*Con6_EscalatedConst!X62</f>
        <v>0</v>
      </c>
      <c r="W62" s="162">
        <f>$E62*Con6_EscalatedConst!Y62</f>
        <v>0</v>
      </c>
      <c r="X62" s="162">
        <f>$E62*Con6_EscalatedConst!Z62</f>
        <v>0</v>
      </c>
      <c r="Y62" s="162">
        <f>$E62*Con6_EscalatedConst!AA62</f>
        <v>0</v>
      </c>
      <c r="Z62" s="162">
        <f>$E62*Con6_EscalatedConst!AB62</f>
        <v>0</v>
      </c>
      <c r="AA62" s="162">
        <f>$E62*Con6_EscalatedConst!AC62</f>
        <v>0</v>
      </c>
      <c r="AB62" s="162">
        <f>$E62*Con6_EscalatedConst!AD62</f>
        <v>0</v>
      </c>
      <c r="AC62" s="162">
        <f>$E62*Con6_EscalatedConst!AE62</f>
        <v>0</v>
      </c>
      <c r="AD62" s="162">
        <f>$E62*Con6_EscalatedConst!AF62</f>
        <v>0</v>
      </c>
      <c r="AE62" s="162">
        <f>$E62*Con6_EscalatedConst!AG62</f>
        <v>0</v>
      </c>
      <c r="AF62" s="162">
        <f>$E62*Con6_EscalatedConst!AH62</f>
        <v>0</v>
      </c>
      <c r="AG62" s="162">
        <f>$E62*Con6_EscalatedConst!AI62</f>
        <v>6336988.0624352964</v>
      </c>
      <c r="AH62" s="162">
        <f>$E62*Con6_EscalatedConst!AJ62</f>
        <v>64740398.31531056</v>
      </c>
      <c r="AI62" s="162">
        <f>$E62*Con6_EscalatedConst!AK62</f>
        <v>0</v>
      </c>
      <c r="AJ62" s="162">
        <f>$E62*Con6_EscalatedConst!AL62</f>
        <v>0</v>
      </c>
      <c r="AK62" s="162">
        <f>$E62*Con6_EscalatedConst!AM62</f>
        <v>0</v>
      </c>
      <c r="AL62" s="162">
        <f>$E62*Con6_EscalatedConst!AN62</f>
        <v>0</v>
      </c>
      <c r="AM62" s="162">
        <f>$E62*Con6_EscalatedConst!AO62</f>
        <v>0</v>
      </c>
      <c r="AN62" s="162">
        <f t="shared" si="0"/>
        <v>71077386.377745852</v>
      </c>
      <c r="AO62" s="162">
        <f t="shared" si="1"/>
        <v>71077386.377745852</v>
      </c>
    </row>
    <row r="63" spans="1:41" ht="24.75" x14ac:dyDescent="0.25">
      <c r="A63" s="75" t="str">
        <f>'I3 Project list'!A63</f>
        <v>Drury</v>
      </c>
      <c r="B63" s="75" t="str">
        <f>'I3 Project list'!C63</f>
        <v>Drury_37a(i)</v>
      </c>
      <c r="C63" s="144" t="str">
        <f>'I3 Project list'!D63</f>
        <v>N-S Opaheke Arterial from development to Ponga Rd</v>
      </c>
      <c r="D63" s="144" t="str">
        <f>'I3 Project list'!E63</f>
        <v>2-lane urban- new road layout with active modes on both sides (TDM)</v>
      </c>
      <c r="E63" s="161">
        <f>'I5 Mitigation'!D63</f>
        <v>0.4</v>
      </c>
      <c r="F63" s="162">
        <f>$E63*Con6_EscalatedConst!H63</f>
        <v>0</v>
      </c>
      <c r="G63" s="162">
        <f>$E63*Con6_EscalatedConst!I63</f>
        <v>0</v>
      </c>
      <c r="H63" s="162">
        <f>$E63*Con6_EscalatedConst!J63</f>
        <v>0</v>
      </c>
      <c r="I63" s="162">
        <f>$E63*Con6_EscalatedConst!K63</f>
        <v>0</v>
      </c>
      <c r="J63" s="162">
        <f>$E63*Con6_EscalatedConst!L63</f>
        <v>0</v>
      </c>
      <c r="K63" s="162">
        <f>$E63*Con6_EscalatedConst!M63</f>
        <v>0</v>
      </c>
      <c r="L63" s="162">
        <f>$E63*Con6_EscalatedConst!N63</f>
        <v>0</v>
      </c>
      <c r="M63" s="162">
        <f>$E63*Con6_EscalatedConst!O63</f>
        <v>0</v>
      </c>
      <c r="N63" s="162">
        <f>$E63*Con6_EscalatedConst!P63</f>
        <v>0</v>
      </c>
      <c r="O63" s="162">
        <f>$E63*Con6_EscalatedConst!Q63</f>
        <v>0</v>
      </c>
      <c r="P63" s="162">
        <f>$E63*Con6_EscalatedConst!R63</f>
        <v>0</v>
      </c>
      <c r="Q63" s="162">
        <f>$E63*Con6_EscalatedConst!S63</f>
        <v>0</v>
      </c>
      <c r="R63" s="162">
        <f>$E63*Con6_EscalatedConst!T63</f>
        <v>0</v>
      </c>
      <c r="S63" s="162">
        <f>$E63*Con6_EscalatedConst!U63</f>
        <v>0</v>
      </c>
      <c r="T63" s="162">
        <f>$E63*Con6_EscalatedConst!V63</f>
        <v>0</v>
      </c>
      <c r="U63" s="162">
        <f>$E63*Con6_EscalatedConst!W63</f>
        <v>0</v>
      </c>
      <c r="V63" s="162">
        <f>$E63*Con6_EscalatedConst!X63</f>
        <v>0</v>
      </c>
      <c r="W63" s="162">
        <f>$E63*Con6_EscalatedConst!Y63</f>
        <v>0</v>
      </c>
      <c r="X63" s="162">
        <f>$E63*Con6_EscalatedConst!Z63</f>
        <v>0</v>
      </c>
      <c r="Y63" s="162">
        <f>$E63*Con6_EscalatedConst!AA63</f>
        <v>0</v>
      </c>
      <c r="Z63" s="162">
        <f>$E63*Con6_EscalatedConst!AB63</f>
        <v>0</v>
      </c>
      <c r="AA63" s="162">
        <f>$E63*Con6_EscalatedConst!AC63</f>
        <v>3802977.5966230393</v>
      </c>
      <c r="AB63" s="162">
        <f>$E63*Con6_EscalatedConst!AD63</f>
        <v>38852256.302809142</v>
      </c>
      <c r="AC63" s="162">
        <f>$E63*Con6_EscalatedConst!AE63</f>
        <v>0</v>
      </c>
      <c r="AD63" s="162">
        <f>$E63*Con6_EscalatedConst!AF63</f>
        <v>0</v>
      </c>
      <c r="AE63" s="162">
        <f>$E63*Con6_EscalatedConst!AG63</f>
        <v>0</v>
      </c>
      <c r="AF63" s="162">
        <f>$E63*Con6_EscalatedConst!AH63</f>
        <v>0</v>
      </c>
      <c r="AG63" s="162">
        <f>$E63*Con6_EscalatedConst!AI63</f>
        <v>0</v>
      </c>
      <c r="AH63" s="162">
        <f>$E63*Con6_EscalatedConst!AJ63</f>
        <v>0</v>
      </c>
      <c r="AI63" s="162">
        <f>$E63*Con6_EscalatedConst!AK63</f>
        <v>0</v>
      </c>
      <c r="AJ63" s="162">
        <f>$E63*Con6_EscalatedConst!AL63</f>
        <v>0</v>
      </c>
      <c r="AK63" s="162">
        <f>$E63*Con6_EscalatedConst!AM63</f>
        <v>0</v>
      </c>
      <c r="AL63" s="162">
        <f>$E63*Con6_EscalatedConst!AN63</f>
        <v>0</v>
      </c>
      <c r="AM63" s="162">
        <f>$E63*Con6_EscalatedConst!AO63</f>
        <v>0</v>
      </c>
      <c r="AN63" s="162">
        <f t="shared" si="0"/>
        <v>42655233.899432182</v>
      </c>
      <c r="AO63" s="162">
        <f t="shared" si="1"/>
        <v>42655233.899432182</v>
      </c>
    </row>
    <row r="64" spans="1:41" ht="24.75" x14ac:dyDescent="0.25">
      <c r="A64" s="75" t="str">
        <f>'I3 Project list'!A64</f>
        <v>Drury</v>
      </c>
      <c r="B64" s="75" t="str">
        <f>'I3 Project list'!C64</f>
        <v>Drury_37a(ii)</v>
      </c>
      <c r="C64" s="144" t="str">
        <f>'I3 Project list'!D64</f>
        <v>N-S Opaheke Arterial from development to Ponga Rd</v>
      </c>
      <c r="D64" s="144" t="str">
        <f>'I3 Project list'!E64</f>
        <v>2-lane urban- bridge construction</v>
      </c>
      <c r="E64" s="161">
        <f>'I5 Mitigation'!D64</f>
        <v>1</v>
      </c>
      <c r="F64" s="162">
        <f>$E64*Con6_EscalatedConst!H64</f>
        <v>0</v>
      </c>
      <c r="G64" s="162">
        <f>$E64*Con6_EscalatedConst!I64</f>
        <v>0</v>
      </c>
      <c r="H64" s="162">
        <f>$E64*Con6_EscalatedConst!J64</f>
        <v>0</v>
      </c>
      <c r="I64" s="162">
        <f>$E64*Con6_EscalatedConst!K64</f>
        <v>0</v>
      </c>
      <c r="J64" s="162">
        <f>$E64*Con6_EscalatedConst!L64</f>
        <v>0</v>
      </c>
      <c r="K64" s="162">
        <f>$E64*Con6_EscalatedConst!M64</f>
        <v>0</v>
      </c>
      <c r="L64" s="162">
        <f>$E64*Con6_EscalatedConst!N64</f>
        <v>0</v>
      </c>
      <c r="M64" s="162">
        <f>$E64*Con6_EscalatedConst!O64</f>
        <v>0</v>
      </c>
      <c r="N64" s="162">
        <f>$E64*Con6_EscalatedConst!P64</f>
        <v>0</v>
      </c>
      <c r="O64" s="162">
        <f>$E64*Con6_EscalatedConst!Q64</f>
        <v>0</v>
      </c>
      <c r="P64" s="162">
        <f>$E64*Con6_EscalatedConst!R64</f>
        <v>0</v>
      </c>
      <c r="Q64" s="162">
        <f>$E64*Con6_EscalatedConst!S64</f>
        <v>0</v>
      </c>
      <c r="R64" s="162">
        <f>$E64*Con6_EscalatedConst!T64</f>
        <v>0</v>
      </c>
      <c r="S64" s="162">
        <f>$E64*Con6_EscalatedConst!U64</f>
        <v>0</v>
      </c>
      <c r="T64" s="162">
        <f>$E64*Con6_EscalatedConst!V64</f>
        <v>0</v>
      </c>
      <c r="U64" s="162">
        <f>$E64*Con6_EscalatedConst!W64</f>
        <v>0</v>
      </c>
      <c r="V64" s="162">
        <f>$E64*Con6_EscalatedConst!X64</f>
        <v>0</v>
      </c>
      <c r="W64" s="162">
        <f>$E64*Con6_EscalatedConst!Y64</f>
        <v>0</v>
      </c>
      <c r="X64" s="162">
        <f>$E64*Con6_EscalatedConst!Z64</f>
        <v>0</v>
      </c>
      <c r="Y64" s="162">
        <f>$E64*Con6_EscalatedConst!AA64</f>
        <v>0</v>
      </c>
      <c r="Z64" s="162">
        <f>$E64*Con6_EscalatedConst!AB64</f>
        <v>0</v>
      </c>
      <c r="AA64" s="162">
        <f>$E64*Con6_EscalatedConst!AC64</f>
        <v>10440359.678806905</v>
      </c>
      <c r="AB64" s="162">
        <f>$E64*Con6_EscalatedConst!AD64</f>
        <v>106661561.84951285</v>
      </c>
      <c r="AC64" s="162">
        <f>$E64*Con6_EscalatedConst!AE64</f>
        <v>0</v>
      </c>
      <c r="AD64" s="162">
        <f>$E64*Con6_EscalatedConst!AF64</f>
        <v>0</v>
      </c>
      <c r="AE64" s="162">
        <f>$E64*Con6_EscalatedConst!AG64</f>
        <v>0</v>
      </c>
      <c r="AF64" s="162">
        <f>$E64*Con6_EscalatedConst!AH64</f>
        <v>0</v>
      </c>
      <c r="AG64" s="162">
        <f>$E64*Con6_EscalatedConst!AI64</f>
        <v>0</v>
      </c>
      <c r="AH64" s="162">
        <f>$E64*Con6_EscalatedConst!AJ64</f>
        <v>0</v>
      </c>
      <c r="AI64" s="162">
        <f>$E64*Con6_EscalatedConst!AK64</f>
        <v>0</v>
      </c>
      <c r="AJ64" s="162">
        <f>$E64*Con6_EscalatedConst!AL64</f>
        <v>0</v>
      </c>
      <c r="AK64" s="162">
        <f>$E64*Con6_EscalatedConst!AM64</f>
        <v>0</v>
      </c>
      <c r="AL64" s="162">
        <f>$E64*Con6_EscalatedConst!AN64</f>
        <v>0</v>
      </c>
      <c r="AM64" s="162">
        <f>$E64*Con6_EscalatedConst!AO64</f>
        <v>0</v>
      </c>
      <c r="AN64" s="162">
        <f t="shared" si="0"/>
        <v>117101921.52831975</v>
      </c>
      <c r="AO64" s="162">
        <f t="shared" si="1"/>
        <v>117101921.52831975</v>
      </c>
    </row>
    <row r="65" spans="1:41" ht="24.75" x14ac:dyDescent="0.25">
      <c r="A65" s="75" t="str">
        <f>'I3 Project list'!A65</f>
        <v>Drury</v>
      </c>
      <c r="B65" s="75" t="str">
        <f>'I3 Project list'!C65</f>
        <v>Drury_37b(i)</v>
      </c>
      <c r="C65" s="144" t="str">
        <f>'I3 Project list'!D65</f>
        <v>N-S Opaheke Arterial from development to Ponga Rd</v>
      </c>
      <c r="D65" s="144" t="str">
        <f>'I3 Project list'!E65</f>
        <v>4-lane urban- upgrade 2-lane urban with active modes on both sides (SGA design)</v>
      </c>
      <c r="E65" s="161">
        <f>'I5 Mitigation'!D65</f>
        <v>1</v>
      </c>
      <c r="F65" s="162">
        <f>$E65*Con6_EscalatedConst!H65</f>
        <v>0</v>
      </c>
      <c r="G65" s="162">
        <f>$E65*Con6_EscalatedConst!I65</f>
        <v>0</v>
      </c>
      <c r="H65" s="162">
        <f>$E65*Con6_EscalatedConst!J65</f>
        <v>0</v>
      </c>
      <c r="I65" s="162">
        <f>$E65*Con6_EscalatedConst!K65</f>
        <v>0</v>
      </c>
      <c r="J65" s="162">
        <f>$E65*Con6_EscalatedConst!L65</f>
        <v>0</v>
      </c>
      <c r="K65" s="162">
        <f>$E65*Con6_EscalatedConst!M65</f>
        <v>0</v>
      </c>
      <c r="L65" s="162">
        <f>$E65*Con6_EscalatedConst!N65</f>
        <v>0</v>
      </c>
      <c r="M65" s="162">
        <f>$E65*Con6_EscalatedConst!O65</f>
        <v>0</v>
      </c>
      <c r="N65" s="162">
        <f>$E65*Con6_EscalatedConst!P65</f>
        <v>0</v>
      </c>
      <c r="O65" s="162">
        <f>$E65*Con6_EscalatedConst!Q65</f>
        <v>0</v>
      </c>
      <c r="P65" s="162">
        <f>$E65*Con6_EscalatedConst!R65</f>
        <v>0</v>
      </c>
      <c r="Q65" s="162">
        <f>$E65*Con6_EscalatedConst!S65</f>
        <v>0</v>
      </c>
      <c r="R65" s="162">
        <f>$E65*Con6_EscalatedConst!T65</f>
        <v>0</v>
      </c>
      <c r="S65" s="162">
        <f>$E65*Con6_EscalatedConst!U65</f>
        <v>0</v>
      </c>
      <c r="T65" s="162">
        <f>$E65*Con6_EscalatedConst!V65</f>
        <v>0</v>
      </c>
      <c r="U65" s="162">
        <f>$E65*Con6_EscalatedConst!W65</f>
        <v>0</v>
      </c>
      <c r="V65" s="162">
        <f>$E65*Con6_EscalatedConst!X65</f>
        <v>0</v>
      </c>
      <c r="W65" s="162">
        <f>$E65*Con6_EscalatedConst!Y65</f>
        <v>0</v>
      </c>
      <c r="X65" s="162">
        <f>$E65*Con6_EscalatedConst!Z65</f>
        <v>0</v>
      </c>
      <c r="Y65" s="162">
        <f>$E65*Con6_EscalatedConst!AA65</f>
        <v>0</v>
      </c>
      <c r="Z65" s="162">
        <f>$E65*Con6_EscalatedConst!AB65</f>
        <v>0</v>
      </c>
      <c r="AA65" s="162">
        <f>$E65*Con6_EscalatedConst!AC65</f>
        <v>0</v>
      </c>
      <c r="AB65" s="162">
        <f>$E65*Con6_EscalatedConst!AD65</f>
        <v>0</v>
      </c>
      <c r="AC65" s="162">
        <f>$E65*Con6_EscalatedConst!AE65</f>
        <v>0</v>
      </c>
      <c r="AD65" s="162">
        <f>$E65*Con6_EscalatedConst!AF65</f>
        <v>0</v>
      </c>
      <c r="AE65" s="162">
        <f>$E65*Con6_EscalatedConst!AG65</f>
        <v>0</v>
      </c>
      <c r="AF65" s="162">
        <f>$E65*Con6_EscalatedConst!AH65</f>
        <v>5479626.0308744265</v>
      </c>
      <c r="AG65" s="162">
        <f>$E65*Con6_EscalatedConst!AI65</f>
        <v>55981353.974876106</v>
      </c>
      <c r="AH65" s="162">
        <f>$E65*Con6_EscalatedConst!AJ65</f>
        <v>0</v>
      </c>
      <c r="AI65" s="162">
        <f>$E65*Con6_EscalatedConst!AK65</f>
        <v>0</v>
      </c>
      <c r="AJ65" s="162">
        <f>$E65*Con6_EscalatedConst!AL65</f>
        <v>0</v>
      </c>
      <c r="AK65" s="162">
        <f>$E65*Con6_EscalatedConst!AM65</f>
        <v>0</v>
      </c>
      <c r="AL65" s="162">
        <f>$E65*Con6_EscalatedConst!AN65</f>
        <v>0</v>
      </c>
      <c r="AM65" s="162">
        <f>$E65*Con6_EscalatedConst!AO65</f>
        <v>0</v>
      </c>
      <c r="AN65" s="162">
        <f t="shared" si="0"/>
        <v>61460980.005750529</v>
      </c>
      <c r="AO65" s="162">
        <f t="shared" si="1"/>
        <v>61460980.005750529</v>
      </c>
    </row>
    <row r="66" spans="1:41" ht="24.75" x14ac:dyDescent="0.25">
      <c r="A66" s="75" t="str">
        <f>'I3 Project list'!A66</f>
        <v>Drury</v>
      </c>
      <c r="B66" s="75" t="str">
        <f>'I3 Project list'!C66</f>
        <v>Drury_37b(ii)</v>
      </c>
      <c r="C66" s="144" t="str">
        <f>'I3 Project list'!D66</f>
        <v>N-S Opaheke Arterial from development to Ponga Rd</v>
      </c>
      <c r="D66" s="144" t="str">
        <f>'I3 Project list'!E66</f>
        <v>4-lane urban- Bridge Widening</v>
      </c>
      <c r="E66" s="161">
        <f>'I5 Mitigation'!D66</f>
        <v>1</v>
      </c>
      <c r="F66" s="162">
        <f>$E66*Con6_EscalatedConst!H66</f>
        <v>0</v>
      </c>
      <c r="G66" s="162">
        <f>$E66*Con6_EscalatedConst!I66</f>
        <v>0</v>
      </c>
      <c r="H66" s="162">
        <f>$E66*Con6_EscalatedConst!J66</f>
        <v>0</v>
      </c>
      <c r="I66" s="162">
        <f>$E66*Con6_EscalatedConst!K66</f>
        <v>0</v>
      </c>
      <c r="J66" s="162">
        <f>$E66*Con6_EscalatedConst!L66</f>
        <v>0</v>
      </c>
      <c r="K66" s="162">
        <f>$E66*Con6_EscalatedConst!M66</f>
        <v>0</v>
      </c>
      <c r="L66" s="162">
        <f>$E66*Con6_EscalatedConst!N66</f>
        <v>0</v>
      </c>
      <c r="M66" s="162">
        <f>$E66*Con6_EscalatedConst!O66</f>
        <v>0</v>
      </c>
      <c r="N66" s="162">
        <f>$E66*Con6_EscalatedConst!P66</f>
        <v>0</v>
      </c>
      <c r="O66" s="162">
        <f>$E66*Con6_EscalatedConst!Q66</f>
        <v>0</v>
      </c>
      <c r="P66" s="162">
        <f>$E66*Con6_EscalatedConst!R66</f>
        <v>0</v>
      </c>
      <c r="Q66" s="162">
        <f>$E66*Con6_EscalatedConst!S66</f>
        <v>0</v>
      </c>
      <c r="R66" s="162">
        <f>$E66*Con6_EscalatedConst!T66</f>
        <v>0</v>
      </c>
      <c r="S66" s="162">
        <f>$E66*Con6_EscalatedConst!U66</f>
        <v>0</v>
      </c>
      <c r="T66" s="162">
        <f>$E66*Con6_EscalatedConst!V66</f>
        <v>0</v>
      </c>
      <c r="U66" s="162">
        <f>$E66*Con6_EscalatedConst!W66</f>
        <v>0</v>
      </c>
      <c r="V66" s="162">
        <f>$E66*Con6_EscalatedConst!X66</f>
        <v>0</v>
      </c>
      <c r="W66" s="162">
        <f>$E66*Con6_EscalatedConst!Y66</f>
        <v>0</v>
      </c>
      <c r="X66" s="162">
        <f>$E66*Con6_EscalatedConst!Z66</f>
        <v>0</v>
      </c>
      <c r="Y66" s="162">
        <f>$E66*Con6_EscalatedConst!AA66</f>
        <v>0</v>
      </c>
      <c r="Z66" s="162">
        <f>$E66*Con6_EscalatedConst!AB66</f>
        <v>0</v>
      </c>
      <c r="AA66" s="162">
        <f>$E66*Con6_EscalatedConst!AC66</f>
        <v>0</v>
      </c>
      <c r="AB66" s="162">
        <f>$E66*Con6_EscalatedConst!AD66</f>
        <v>0</v>
      </c>
      <c r="AC66" s="162">
        <f>$E66*Con6_EscalatedConst!AE66</f>
        <v>0</v>
      </c>
      <c r="AD66" s="162">
        <f>$E66*Con6_EscalatedConst!AF66</f>
        <v>0</v>
      </c>
      <c r="AE66" s="162">
        <f>$E66*Con6_EscalatedConst!AG66</f>
        <v>0</v>
      </c>
      <c r="AF66" s="162">
        <f>$E66*Con6_EscalatedConst!AH66</f>
        <v>7089266.1774437893</v>
      </c>
      <c r="AG66" s="162">
        <f>$E66*Con6_EscalatedConst!AI66</f>
        <v>72425876.704995975</v>
      </c>
      <c r="AH66" s="162">
        <f>$E66*Con6_EscalatedConst!AJ66</f>
        <v>0</v>
      </c>
      <c r="AI66" s="162">
        <f>$E66*Con6_EscalatedConst!AK66</f>
        <v>0</v>
      </c>
      <c r="AJ66" s="162">
        <f>$E66*Con6_EscalatedConst!AL66</f>
        <v>0</v>
      </c>
      <c r="AK66" s="162">
        <f>$E66*Con6_EscalatedConst!AM66</f>
        <v>0</v>
      </c>
      <c r="AL66" s="162">
        <f>$E66*Con6_EscalatedConst!AN66</f>
        <v>0</v>
      </c>
      <c r="AM66" s="162">
        <f>$E66*Con6_EscalatedConst!AO66</f>
        <v>0</v>
      </c>
      <c r="AN66" s="162">
        <f t="shared" si="0"/>
        <v>79515142.882439762</v>
      </c>
      <c r="AO66" s="162">
        <f t="shared" si="1"/>
        <v>79515142.882439762</v>
      </c>
    </row>
    <row r="67" spans="1:41" ht="36.75" x14ac:dyDescent="0.25">
      <c r="A67" s="75" t="str">
        <f>'I3 Project list'!A67</f>
        <v>Drury</v>
      </c>
      <c r="B67" s="75" t="str">
        <f>'I3 Project list'!C67</f>
        <v>Drury_38a</v>
      </c>
      <c r="C67" s="144" t="str">
        <f>'I3 Project list'!D67</f>
        <v>Mill Road: From Waihoehoe Rd to Papakura (alternative project 37)</v>
      </c>
      <c r="D67" s="144" t="str">
        <f>'I3 Project list'!E67</f>
        <v>2-lane urban- new road layout with active modes on both sides, TDM , (depends on Mill Rd)</v>
      </c>
      <c r="E67" s="161">
        <f>'I5 Mitigation'!D67</f>
        <v>0</v>
      </c>
      <c r="F67" s="162">
        <f>$E67*Con6_EscalatedConst!H67</f>
        <v>0</v>
      </c>
      <c r="G67" s="162">
        <f>$E67*Con6_EscalatedConst!I67</f>
        <v>0</v>
      </c>
      <c r="H67" s="162">
        <f>$E67*Con6_EscalatedConst!J67</f>
        <v>0</v>
      </c>
      <c r="I67" s="162">
        <f>$E67*Con6_EscalatedConst!K67</f>
        <v>0</v>
      </c>
      <c r="J67" s="162">
        <f>$E67*Con6_EscalatedConst!L67</f>
        <v>0</v>
      </c>
      <c r="K67" s="162">
        <f>$E67*Con6_EscalatedConst!M67</f>
        <v>0</v>
      </c>
      <c r="L67" s="162">
        <f>$E67*Con6_EscalatedConst!N67</f>
        <v>0</v>
      </c>
      <c r="M67" s="162">
        <f>$E67*Con6_EscalatedConst!O67</f>
        <v>0</v>
      </c>
      <c r="N67" s="162">
        <f>$E67*Con6_EscalatedConst!P67</f>
        <v>0</v>
      </c>
      <c r="O67" s="162">
        <f>$E67*Con6_EscalatedConst!Q67</f>
        <v>0</v>
      </c>
      <c r="P67" s="162">
        <f>$E67*Con6_EscalatedConst!R67</f>
        <v>0</v>
      </c>
      <c r="Q67" s="162">
        <f>$E67*Con6_EscalatedConst!S67</f>
        <v>0</v>
      </c>
      <c r="R67" s="162">
        <f>$E67*Con6_EscalatedConst!T67</f>
        <v>0</v>
      </c>
      <c r="S67" s="162">
        <f>$E67*Con6_EscalatedConst!U67</f>
        <v>0</v>
      </c>
      <c r="T67" s="162">
        <f>$E67*Con6_EscalatedConst!V67</f>
        <v>0</v>
      </c>
      <c r="U67" s="162">
        <f>$E67*Con6_EscalatedConst!W67</f>
        <v>0</v>
      </c>
      <c r="V67" s="162">
        <f>$E67*Con6_EscalatedConst!X67</f>
        <v>0</v>
      </c>
      <c r="W67" s="162">
        <f>$E67*Con6_EscalatedConst!Y67</f>
        <v>0</v>
      </c>
      <c r="X67" s="162">
        <f>$E67*Con6_EscalatedConst!Z67</f>
        <v>0</v>
      </c>
      <c r="Y67" s="162">
        <f>$E67*Con6_EscalatedConst!AA67</f>
        <v>0</v>
      </c>
      <c r="Z67" s="162">
        <f>$E67*Con6_EscalatedConst!AB67</f>
        <v>0</v>
      </c>
      <c r="AA67" s="162">
        <f>$E67*Con6_EscalatedConst!AC67</f>
        <v>0</v>
      </c>
      <c r="AB67" s="162">
        <f>$E67*Con6_EscalatedConst!AD67</f>
        <v>0</v>
      </c>
      <c r="AC67" s="162">
        <f>$E67*Con6_EscalatedConst!AE67</f>
        <v>0</v>
      </c>
      <c r="AD67" s="162">
        <f>$E67*Con6_EscalatedConst!AF67</f>
        <v>0</v>
      </c>
      <c r="AE67" s="162">
        <f>$E67*Con6_EscalatedConst!AG67</f>
        <v>0</v>
      </c>
      <c r="AF67" s="162">
        <f>$E67*Con6_EscalatedConst!AH67</f>
        <v>0</v>
      </c>
      <c r="AG67" s="162">
        <f>$E67*Con6_EscalatedConst!AI67</f>
        <v>0</v>
      </c>
      <c r="AH67" s="162">
        <f>$E67*Con6_EscalatedConst!AJ67</f>
        <v>0</v>
      </c>
      <c r="AI67" s="162">
        <f>$E67*Con6_EscalatedConst!AK67</f>
        <v>0</v>
      </c>
      <c r="AJ67" s="162">
        <f>$E67*Con6_EscalatedConst!AL67</f>
        <v>0</v>
      </c>
      <c r="AK67" s="162">
        <f>$E67*Con6_EscalatedConst!AM67</f>
        <v>0</v>
      </c>
      <c r="AL67" s="162">
        <f>$E67*Con6_EscalatedConst!AN67</f>
        <v>0</v>
      </c>
      <c r="AM67" s="162">
        <f>$E67*Con6_EscalatedConst!AO67</f>
        <v>0</v>
      </c>
      <c r="AN67" s="162">
        <f t="shared" si="0"/>
        <v>0</v>
      </c>
      <c r="AO67" s="162">
        <f t="shared" si="1"/>
        <v>0</v>
      </c>
    </row>
    <row r="68" spans="1:41" ht="24.75" x14ac:dyDescent="0.25">
      <c r="A68" s="75" t="str">
        <f>'I3 Project list'!A68</f>
        <v>Drury</v>
      </c>
      <c r="B68" s="75" t="str">
        <f>'I3 Project list'!C68</f>
        <v>Drury_38b</v>
      </c>
      <c r="C68" s="144" t="str">
        <f>'I3 Project list'!D68</f>
        <v>Mill Road: From Waihoehoe Rd to Papakura (alternative project 37)</v>
      </c>
      <c r="D68" s="144" t="str">
        <f>'I3 Project list'!E68</f>
        <v>4-lane urban- with active modes on both sides, TDM , (depends on Mill Rd)</v>
      </c>
      <c r="E68" s="161">
        <f>'I5 Mitigation'!D68</f>
        <v>0</v>
      </c>
      <c r="F68" s="162">
        <f>$E68*Con6_EscalatedConst!H68</f>
        <v>0</v>
      </c>
      <c r="G68" s="162">
        <f>$E68*Con6_EscalatedConst!I68</f>
        <v>0</v>
      </c>
      <c r="H68" s="162">
        <f>$E68*Con6_EscalatedConst!J68</f>
        <v>0</v>
      </c>
      <c r="I68" s="162">
        <f>$E68*Con6_EscalatedConst!K68</f>
        <v>0</v>
      </c>
      <c r="J68" s="162">
        <f>$E68*Con6_EscalatedConst!L68</f>
        <v>0</v>
      </c>
      <c r="K68" s="162">
        <f>$E68*Con6_EscalatedConst!M68</f>
        <v>0</v>
      </c>
      <c r="L68" s="162">
        <f>$E68*Con6_EscalatedConst!N68</f>
        <v>0</v>
      </c>
      <c r="M68" s="162">
        <f>$E68*Con6_EscalatedConst!O68</f>
        <v>0</v>
      </c>
      <c r="N68" s="162">
        <f>$E68*Con6_EscalatedConst!P68</f>
        <v>0</v>
      </c>
      <c r="O68" s="162">
        <f>$E68*Con6_EscalatedConst!Q68</f>
        <v>0</v>
      </c>
      <c r="P68" s="162">
        <f>$E68*Con6_EscalatedConst!R68</f>
        <v>0</v>
      </c>
      <c r="Q68" s="162">
        <f>$E68*Con6_EscalatedConst!S68</f>
        <v>0</v>
      </c>
      <c r="R68" s="162">
        <f>$E68*Con6_EscalatedConst!T68</f>
        <v>0</v>
      </c>
      <c r="S68" s="162">
        <f>$E68*Con6_EscalatedConst!U68</f>
        <v>0</v>
      </c>
      <c r="T68" s="162">
        <f>$E68*Con6_EscalatedConst!V68</f>
        <v>0</v>
      </c>
      <c r="U68" s="162">
        <f>$E68*Con6_EscalatedConst!W68</f>
        <v>0</v>
      </c>
      <c r="V68" s="162">
        <f>$E68*Con6_EscalatedConst!X68</f>
        <v>0</v>
      </c>
      <c r="W68" s="162">
        <f>$E68*Con6_EscalatedConst!Y68</f>
        <v>0</v>
      </c>
      <c r="X68" s="162">
        <f>$E68*Con6_EscalatedConst!Z68</f>
        <v>0</v>
      </c>
      <c r="Y68" s="162">
        <f>$E68*Con6_EscalatedConst!AA68</f>
        <v>0</v>
      </c>
      <c r="Z68" s="162">
        <f>$E68*Con6_EscalatedConst!AB68</f>
        <v>0</v>
      </c>
      <c r="AA68" s="162">
        <f>$E68*Con6_EscalatedConst!AC68</f>
        <v>0</v>
      </c>
      <c r="AB68" s="162">
        <f>$E68*Con6_EscalatedConst!AD68</f>
        <v>0</v>
      </c>
      <c r="AC68" s="162">
        <f>$E68*Con6_EscalatedConst!AE68</f>
        <v>0</v>
      </c>
      <c r="AD68" s="162">
        <f>$E68*Con6_EscalatedConst!AF68</f>
        <v>0</v>
      </c>
      <c r="AE68" s="162">
        <f>$E68*Con6_EscalatedConst!AG68</f>
        <v>0</v>
      </c>
      <c r="AF68" s="162">
        <f>$E68*Con6_EscalatedConst!AH68</f>
        <v>0</v>
      </c>
      <c r="AG68" s="162">
        <f>$E68*Con6_EscalatedConst!AI68</f>
        <v>0</v>
      </c>
      <c r="AH68" s="162">
        <f>$E68*Con6_EscalatedConst!AJ68</f>
        <v>0</v>
      </c>
      <c r="AI68" s="162">
        <f>$E68*Con6_EscalatedConst!AK68</f>
        <v>0</v>
      </c>
      <c r="AJ68" s="162">
        <f>$E68*Con6_EscalatedConst!AL68</f>
        <v>0</v>
      </c>
      <c r="AK68" s="162">
        <f>$E68*Con6_EscalatedConst!AM68</f>
        <v>0</v>
      </c>
      <c r="AL68" s="162">
        <f>$E68*Con6_EscalatedConst!AN68</f>
        <v>0</v>
      </c>
      <c r="AM68" s="162">
        <f>$E68*Con6_EscalatedConst!AO68</f>
        <v>0</v>
      </c>
      <c r="AN68" s="162">
        <f t="shared" si="0"/>
        <v>0</v>
      </c>
      <c r="AO68" s="162">
        <f t="shared" si="1"/>
        <v>0</v>
      </c>
    </row>
    <row r="69" spans="1:41" ht="36.75" x14ac:dyDescent="0.25">
      <c r="A69" s="75" t="str">
        <f>'I3 Project list'!A69</f>
        <v>Drury</v>
      </c>
      <c r="B69" s="75" t="str">
        <f>'I3 Project list'!C69</f>
        <v>Drury_18a</v>
      </c>
      <c r="C69" s="144" t="str">
        <f>'I3 Project list'!D69</f>
        <v xml:space="preserve">Mill Road: From Waihoehoe Rd to Fitzgerald Road (depends on Mill Road alignment) </v>
      </c>
      <c r="D69" s="144" t="str">
        <f>'I3 Project list'!E69</f>
        <v>2-lane urban- new road layout with active modes on both sides, TDM , (depends on Mill Rd)</v>
      </c>
      <c r="E69" s="161">
        <f>'I5 Mitigation'!D69</f>
        <v>0</v>
      </c>
      <c r="F69" s="162">
        <f>$E69*Con6_EscalatedConst!H69</f>
        <v>0</v>
      </c>
      <c r="G69" s="162">
        <f>$E69*Con6_EscalatedConst!I69</f>
        <v>0</v>
      </c>
      <c r="H69" s="162">
        <f>$E69*Con6_EscalatedConst!J69</f>
        <v>0</v>
      </c>
      <c r="I69" s="162">
        <f>$E69*Con6_EscalatedConst!K69</f>
        <v>0</v>
      </c>
      <c r="J69" s="162">
        <f>$E69*Con6_EscalatedConst!L69</f>
        <v>0</v>
      </c>
      <c r="K69" s="162">
        <f>$E69*Con6_EscalatedConst!M69</f>
        <v>0</v>
      </c>
      <c r="L69" s="162">
        <f>$E69*Con6_EscalatedConst!N69</f>
        <v>0</v>
      </c>
      <c r="M69" s="162">
        <f>$E69*Con6_EscalatedConst!O69</f>
        <v>0</v>
      </c>
      <c r="N69" s="162">
        <f>$E69*Con6_EscalatedConst!P69</f>
        <v>0</v>
      </c>
      <c r="O69" s="162">
        <f>$E69*Con6_EscalatedConst!Q69</f>
        <v>0</v>
      </c>
      <c r="P69" s="162">
        <f>$E69*Con6_EscalatedConst!R69</f>
        <v>0</v>
      </c>
      <c r="Q69" s="162">
        <f>$E69*Con6_EscalatedConst!S69</f>
        <v>0</v>
      </c>
      <c r="R69" s="162">
        <f>$E69*Con6_EscalatedConst!T69</f>
        <v>0</v>
      </c>
      <c r="S69" s="162">
        <f>$E69*Con6_EscalatedConst!U69</f>
        <v>0</v>
      </c>
      <c r="T69" s="162">
        <f>$E69*Con6_EscalatedConst!V69</f>
        <v>0</v>
      </c>
      <c r="U69" s="162">
        <f>$E69*Con6_EscalatedConst!W69</f>
        <v>0</v>
      </c>
      <c r="V69" s="162">
        <f>$E69*Con6_EscalatedConst!X69</f>
        <v>0</v>
      </c>
      <c r="W69" s="162">
        <f>$E69*Con6_EscalatedConst!Y69</f>
        <v>0</v>
      </c>
      <c r="X69" s="162">
        <f>$E69*Con6_EscalatedConst!Z69</f>
        <v>0</v>
      </c>
      <c r="Y69" s="162">
        <f>$E69*Con6_EscalatedConst!AA69</f>
        <v>0</v>
      </c>
      <c r="Z69" s="162">
        <f>$E69*Con6_EscalatedConst!AB69</f>
        <v>0</v>
      </c>
      <c r="AA69" s="162">
        <f>$E69*Con6_EscalatedConst!AC69</f>
        <v>0</v>
      </c>
      <c r="AB69" s="162">
        <f>$E69*Con6_EscalatedConst!AD69</f>
        <v>0</v>
      </c>
      <c r="AC69" s="162">
        <f>$E69*Con6_EscalatedConst!AE69</f>
        <v>0</v>
      </c>
      <c r="AD69" s="162">
        <f>$E69*Con6_EscalatedConst!AF69</f>
        <v>0</v>
      </c>
      <c r="AE69" s="162">
        <f>$E69*Con6_EscalatedConst!AG69</f>
        <v>0</v>
      </c>
      <c r="AF69" s="162">
        <f>$E69*Con6_EscalatedConst!AH69</f>
        <v>0</v>
      </c>
      <c r="AG69" s="162">
        <f>$E69*Con6_EscalatedConst!AI69</f>
        <v>0</v>
      </c>
      <c r="AH69" s="162">
        <f>$E69*Con6_EscalatedConst!AJ69</f>
        <v>0</v>
      </c>
      <c r="AI69" s="162">
        <f>$E69*Con6_EscalatedConst!AK69</f>
        <v>0</v>
      </c>
      <c r="AJ69" s="162">
        <f>$E69*Con6_EscalatedConst!AL69</f>
        <v>0</v>
      </c>
      <c r="AK69" s="162">
        <f>$E69*Con6_EscalatedConst!AM69</f>
        <v>0</v>
      </c>
      <c r="AL69" s="162">
        <f>$E69*Con6_EscalatedConst!AN69</f>
        <v>0</v>
      </c>
      <c r="AM69" s="162">
        <f>$E69*Con6_EscalatedConst!AO69</f>
        <v>0</v>
      </c>
      <c r="AN69" s="162">
        <f t="shared" si="0"/>
        <v>0</v>
      </c>
      <c r="AO69" s="162">
        <f t="shared" si="1"/>
        <v>0</v>
      </c>
    </row>
    <row r="70" spans="1:41" ht="36.75" x14ac:dyDescent="0.25">
      <c r="A70" s="75" t="str">
        <f>'I3 Project list'!A70</f>
        <v>Drury</v>
      </c>
      <c r="B70" s="75" t="str">
        <f>'I3 Project list'!C70</f>
        <v>Drury_18b</v>
      </c>
      <c r="C70" s="144" t="str">
        <f>'I3 Project list'!D70</f>
        <v xml:space="preserve">Mill Road: From Waihoehoe Rd to Fitzgerald Road (depends on Mill Road alignment) </v>
      </c>
      <c r="D70" s="144" t="str">
        <f>'I3 Project list'!E70</f>
        <v>4-lane urban- with active modes on both sides, TDM , (depends on Mill Rd)</v>
      </c>
      <c r="E70" s="161">
        <f>'I5 Mitigation'!D70</f>
        <v>0</v>
      </c>
      <c r="F70" s="162">
        <f>$E70*Con6_EscalatedConst!H70</f>
        <v>0</v>
      </c>
      <c r="G70" s="162">
        <f>$E70*Con6_EscalatedConst!I70</f>
        <v>0</v>
      </c>
      <c r="H70" s="162">
        <f>$E70*Con6_EscalatedConst!J70</f>
        <v>0</v>
      </c>
      <c r="I70" s="162">
        <f>$E70*Con6_EscalatedConst!K70</f>
        <v>0</v>
      </c>
      <c r="J70" s="162">
        <f>$E70*Con6_EscalatedConst!L70</f>
        <v>0</v>
      </c>
      <c r="K70" s="162">
        <f>$E70*Con6_EscalatedConst!M70</f>
        <v>0</v>
      </c>
      <c r="L70" s="162">
        <f>$E70*Con6_EscalatedConst!N70</f>
        <v>0</v>
      </c>
      <c r="M70" s="162">
        <f>$E70*Con6_EscalatedConst!O70</f>
        <v>0</v>
      </c>
      <c r="N70" s="162">
        <f>$E70*Con6_EscalatedConst!P70</f>
        <v>0</v>
      </c>
      <c r="O70" s="162">
        <f>$E70*Con6_EscalatedConst!Q70</f>
        <v>0</v>
      </c>
      <c r="P70" s="162">
        <f>$E70*Con6_EscalatedConst!R70</f>
        <v>0</v>
      </c>
      <c r="Q70" s="162">
        <f>$E70*Con6_EscalatedConst!S70</f>
        <v>0</v>
      </c>
      <c r="R70" s="162">
        <f>$E70*Con6_EscalatedConst!T70</f>
        <v>0</v>
      </c>
      <c r="S70" s="162">
        <f>$E70*Con6_EscalatedConst!U70</f>
        <v>0</v>
      </c>
      <c r="T70" s="162">
        <f>$E70*Con6_EscalatedConst!V70</f>
        <v>0</v>
      </c>
      <c r="U70" s="162">
        <f>$E70*Con6_EscalatedConst!W70</f>
        <v>0</v>
      </c>
      <c r="V70" s="162">
        <f>$E70*Con6_EscalatedConst!X70</f>
        <v>0</v>
      </c>
      <c r="W70" s="162">
        <f>$E70*Con6_EscalatedConst!Y70</f>
        <v>0</v>
      </c>
      <c r="X70" s="162">
        <f>$E70*Con6_EscalatedConst!Z70</f>
        <v>0</v>
      </c>
      <c r="Y70" s="162">
        <f>$E70*Con6_EscalatedConst!AA70</f>
        <v>0</v>
      </c>
      <c r="Z70" s="162">
        <f>$E70*Con6_EscalatedConst!AB70</f>
        <v>0</v>
      </c>
      <c r="AA70" s="162">
        <f>$E70*Con6_EscalatedConst!AC70</f>
        <v>0</v>
      </c>
      <c r="AB70" s="162">
        <f>$E70*Con6_EscalatedConst!AD70</f>
        <v>0</v>
      </c>
      <c r="AC70" s="162">
        <f>$E70*Con6_EscalatedConst!AE70</f>
        <v>0</v>
      </c>
      <c r="AD70" s="162">
        <f>$E70*Con6_EscalatedConst!AF70</f>
        <v>0</v>
      </c>
      <c r="AE70" s="162">
        <f>$E70*Con6_EscalatedConst!AG70</f>
        <v>0</v>
      </c>
      <c r="AF70" s="162">
        <f>$E70*Con6_EscalatedConst!AH70</f>
        <v>0</v>
      </c>
      <c r="AG70" s="162">
        <f>$E70*Con6_EscalatedConst!AI70</f>
        <v>0</v>
      </c>
      <c r="AH70" s="162">
        <f>$E70*Con6_EscalatedConst!AJ70</f>
        <v>0</v>
      </c>
      <c r="AI70" s="162">
        <f>$E70*Con6_EscalatedConst!AK70</f>
        <v>0</v>
      </c>
      <c r="AJ70" s="162">
        <f>$E70*Con6_EscalatedConst!AL70</f>
        <v>0</v>
      </c>
      <c r="AK70" s="162">
        <f>$E70*Con6_EscalatedConst!AM70</f>
        <v>0</v>
      </c>
      <c r="AL70" s="162">
        <f>$E70*Con6_EscalatedConst!AN70</f>
        <v>0</v>
      </c>
      <c r="AM70" s="162">
        <f>$E70*Con6_EscalatedConst!AO70</f>
        <v>0</v>
      </c>
      <c r="AN70" s="162">
        <f t="shared" ref="AN70:AN112" si="2">SUM(F70:AM70)</f>
        <v>0</v>
      </c>
      <c r="AO70" s="162">
        <f t="shared" ref="AO70:AO112" si="3">SUM(H70:AL70)</f>
        <v>0</v>
      </c>
    </row>
    <row r="71" spans="1:41" ht="24.75" x14ac:dyDescent="0.25">
      <c r="A71" s="75" t="str">
        <f>'I3 Project list'!A71</f>
        <v>Drury</v>
      </c>
      <c r="B71" s="75" t="str">
        <f>'I3 Project list'!C71</f>
        <v>Drury_39a</v>
      </c>
      <c r="C71" s="144" t="str">
        <f>'I3 Project list'!D71</f>
        <v xml:space="preserve">New Bremner Rd arterial from SH1 to Auranga development </v>
      </c>
      <c r="D71" s="144" t="str">
        <f>'I3 Project list'!E71</f>
        <v xml:space="preserve">2-lane urban- new road layout with active modes on both sides (Under construction) </v>
      </c>
      <c r="E71" s="161">
        <f>'I5 Mitigation'!D71</f>
        <v>0</v>
      </c>
      <c r="F71" s="162">
        <f>$E71*Con6_EscalatedConst!H71</f>
        <v>0</v>
      </c>
      <c r="G71" s="162">
        <f>$E71*Con6_EscalatedConst!I71</f>
        <v>0</v>
      </c>
      <c r="H71" s="162">
        <f>$E71*Con6_EscalatedConst!J71</f>
        <v>0</v>
      </c>
      <c r="I71" s="162">
        <f>$E71*Con6_EscalatedConst!K71</f>
        <v>0</v>
      </c>
      <c r="J71" s="162">
        <f>$E71*Con6_EscalatedConst!L71</f>
        <v>0</v>
      </c>
      <c r="K71" s="162">
        <f>$E71*Con6_EscalatedConst!M71</f>
        <v>0</v>
      </c>
      <c r="L71" s="162">
        <f>$E71*Con6_EscalatedConst!N71</f>
        <v>0</v>
      </c>
      <c r="M71" s="162">
        <f>$E71*Con6_EscalatedConst!O71</f>
        <v>0</v>
      </c>
      <c r="N71" s="162">
        <f>$E71*Con6_EscalatedConst!P71</f>
        <v>0</v>
      </c>
      <c r="O71" s="162">
        <f>$E71*Con6_EscalatedConst!Q71</f>
        <v>0</v>
      </c>
      <c r="P71" s="162">
        <f>$E71*Con6_EscalatedConst!R71</f>
        <v>0</v>
      </c>
      <c r="Q71" s="162">
        <f>$E71*Con6_EscalatedConst!S71</f>
        <v>0</v>
      </c>
      <c r="R71" s="162">
        <f>$E71*Con6_EscalatedConst!T71</f>
        <v>0</v>
      </c>
      <c r="S71" s="162">
        <f>$E71*Con6_EscalatedConst!U71</f>
        <v>0</v>
      </c>
      <c r="T71" s="162">
        <f>$E71*Con6_EscalatedConst!V71</f>
        <v>0</v>
      </c>
      <c r="U71" s="162">
        <f>$E71*Con6_EscalatedConst!W71</f>
        <v>0</v>
      </c>
      <c r="V71" s="162">
        <f>$E71*Con6_EscalatedConst!X71</f>
        <v>0</v>
      </c>
      <c r="W71" s="162">
        <f>$E71*Con6_EscalatedConst!Y71</f>
        <v>0</v>
      </c>
      <c r="X71" s="162">
        <f>$E71*Con6_EscalatedConst!Z71</f>
        <v>0</v>
      </c>
      <c r="Y71" s="162">
        <f>$E71*Con6_EscalatedConst!AA71</f>
        <v>0</v>
      </c>
      <c r="Z71" s="162">
        <f>$E71*Con6_EscalatedConst!AB71</f>
        <v>0</v>
      </c>
      <c r="AA71" s="162">
        <f>$E71*Con6_EscalatedConst!AC71</f>
        <v>0</v>
      </c>
      <c r="AB71" s="162">
        <f>$E71*Con6_EscalatedConst!AD71</f>
        <v>0</v>
      </c>
      <c r="AC71" s="162">
        <f>$E71*Con6_EscalatedConst!AE71</f>
        <v>0</v>
      </c>
      <c r="AD71" s="162">
        <f>$E71*Con6_EscalatedConst!AF71</f>
        <v>0</v>
      </c>
      <c r="AE71" s="162">
        <f>$E71*Con6_EscalatedConst!AG71</f>
        <v>0</v>
      </c>
      <c r="AF71" s="162">
        <f>$E71*Con6_EscalatedConst!AH71</f>
        <v>0</v>
      </c>
      <c r="AG71" s="162">
        <f>$E71*Con6_EscalatedConst!AI71</f>
        <v>0</v>
      </c>
      <c r="AH71" s="162">
        <f>$E71*Con6_EscalatedConst!AJ71</f>
        <v>0</v>
      </c>
      <c r="AI71" s="162">
        <f>$E71*Con6_EscalatedConst!AK71</f>
        <v>0</v>
      </c>
      <c r="AJ71" s="162">
        <f>$E71*Con6_EscalatedConst!AL71</f>
        <v>0</v>
      </c>
      <c r="AK71" s="162">
        <f>$E71*Con6_EscalatedConst!AM71</f>
        <v>0</v>
      </c>
      <c r="AL71" s="162">
        <f>$E71*Con6_EscalatedConst!AN71</f>
        <v>0</v>
      </c>
      <c r="AM71" s="162">
        <f>$E71*Con6_EscalatedConst!AO71</f>
        <v>0</v>
      </c>
      <c r="AN71" s="162">
        <f t="shared" si="2"/>
        <v>0</v>
      </c>
      <c r="AO71" s="162">
        <f t="shared" si="3"/>
        <v>0</v>
      </c>
    </row>
    <row r="72" spans="1:41" ht="24.75" x14ac:dyDescent="0.25">
      <c r="A72" s="75" t="str">
        <f>'I3 Project list'!A72</f>
        <v>Drury</v>
      </c>
      <c r="B72" s="75" t="str">
        <f>'I3 Project list'!C72</f>
        <v>Drury_39b</v>
      </c>
      <c r="C72" s="144" t="str">
        <f>'I3 Project list'!D72</f>
        <v xml:space="preserve">New Bremner Rd arterial from SH1 to Auranga development </v>
      </c>
      <c r="D72" s="144" t="str">
        <f>'I3 Project list'!E72</f>
        <v>4-lane urban- upgrade 2-lane urban excl bridge</v>
      </c>
      <c r="E72" s="161">
        <f>'I5 Mitigation'!D72</f>
        <v>1</v>
      </c>
      <c r="F72" s="162">
        <f>$E72*Con6_EscalatedConst!H72</f>
        <v>0</v>
      </c>
      <c r="G72" s="162">
        <f>$E72*Con6_EscalatedConst!I72</f>
        <v>0</v>
      </c>
      <c r="H72" s="162">
        <f>$E72*Con6_EscalatedConst!J72</f>
        <v>0</v>
      </c>
      <c r="I72" s="162">
        <f>$E72*Con6_EscalatedConst!K72</f>
        <v>0</v>
      </c>
      <c r="J72" s="162">
        <f>$E72*Con6_EscalatedConst!L72</f>
        <v>0</v>
      </c>
      <c r="K72" s="162">
        <f>$E72*Con6_EscalatedConst!M72</f>
        <v>0</v>
      </c>
      <c r="L72" s="162">
        <f>$E72*Con6_EscalatedConst!N72</f>
        <v>0</v>
      </c>
      <c r="M72" s="162">
        <f>$E72*Con6_EscalatedConst!O72</f>
        <v>0</v>
      </c>
      <c r="N72" s="162">
        <f>$E72*Con6_EscalatedConst!P72</f>
        <v>0</v>
      </c>
      <c r="O72" s="162">
        <f>$E72*Con6_EscalatedConst!Q72</f>
        <v>0</v>
      </c>
      <c r="P72" s="162">
        <f>$E72*Con6_EscalatedConst!R72</f>
        <v>0</v>
      </c>
      <c r="Q72" s="162">
        <f>$E72*Con6_EscalatedConst!S72</f>
        <v>0</v>
      </c>
      <c r="R72" s="162">
        <f>$E72*Con6_EscalatedConst!T72</f>
        <v>0</v>
      </c>
      <c r="S72" s="162">
        <f>$E72*Con6_EscalatedConst!U72</f>
        <v>0</v>
      </c>
      <c r="T72" s="162">
        <f>$E72*Con6_EscalatedConst!V72</f>
        <v>0</v>
      </c>
      <c r="U72" s="162">
        <f>$E72*Con6_EscalatedConst!W72</f>
        <v>0</v>
      </c>
      <c r="V72" s="162">
        <f>$E72*Con6_EscalatedConst!X72</f>
        <v>0</v>
      </c>
      <c r="W72" s="162">
        <f>$E72*Con6_EscalatedConst!Y72</f>
        <v>0</v>
      </c>
      <c r="X72" s="162">
        <f>$E72*Con6_EscalatedConst!Z72</f>
        <v>0</v>
      </c>
      <c r="Y72" s="162">
        <f>$E72*Con6_EscalatedConst!AA72</f>
        <v>0</v>
      </c>
      <c r="Z72" s="162">
        <f>$E72*Con6_EscalatedConst!AB72</f>
        <v>0</v>
      </c>
      <c r="AA72" s="162">
        <f>$E72*Con6_EscalatedConst!AC72</f>
        <v>0</v>
      </c>
      <c r="AB72" s="162">
        <f>$E72*Con6_EscalatedConst!AD72</f>
        <v>0</v>
      </c>
      <c r="AC72" s="162">
        <f>$E72*Con6_EscalatedConst!AE72</f>
        <v>0</v>
      </c>
      <c r="AD72" s="162">
        <f>$E72*Con6_EscalatedConst!AF72</f>
        <v>1844175.8141080877</v>
      </c>
      <c r="AE72" s="162">
        <f>$E72*Con6_EscalatedConst!AG72</f>
        <v>18840603.073968433</v>
      </c>
      <c r="AF72" s="162">
        <f>$E72*Con6_EscalatedConst!AH72</f>
        <v>0</v>
      </c>
      <c r="AG72" s="162">
        <f>$E72*Con6_EscalatedConst!AI72</f>
        <v>0</v>
      </c>
      <c r="AH72" s="162">
        <f>$E72*Con6_EscalatedConst!AJ72</f>
        <v>0</v>
      </c>
      <c r="AI72" s="162">
        <f>$E72*Con6_EscalatedConst!AK72</f>
        <v>0</v>
      </c>
      <c r="AJ72" s="162">
        <f>$E72*Con6_EscalatedConst!AL72</f>
        <v>0</v>
      </c>
      <c r="AK72" s="162">
        <f>$E72*Con6_EscalatedConst!AM72</f>
        <v>0</v>
      </c>
      <c r="AL72" s="162">
        <f>$E72*Con6_EscalatedConst!AN72</f>
        <v>0</v>
      </c>
      <c r="AM72" s="162">
        <f>$E72*Con6_EscalatedConst!AO72</f>
        <v>0</v>
      </c>
      <c r="AN72" s="162">
        <f t="shared" si="2"/>
        <v>20684778.888076521</v>
      </c>
      <c r="AO72" s="162">
        <f t="shared" si="3"/>
        <v>20684778.888076521</v>
      </c>
    </row>
    <row r="73" spans="1:41" ht="24.75" x14ac:dyDescent="0.25">
      <c r="A73" s="75" t="str">
        <f>'I3 Project list'!A73</f>
        <v>Drury</v>
      </c>
      <c r="B73" s="75" t="str">
        <f>'I3 Project list'!C73</f>
        <v>Drury_39c</v>
      </c>
      <c r="C73" s="144" t="str">
        <f>'I3 Project list'!D73</f>
        <v xml:space="preserve">New Bremner Rd arterial from SH1 to Auranga development </v>
      </c>
      <c r="D73" s="144" t="str">
        <f>'I3 Project list'!E73</f>
        <v>4-lane urban- upgrade 2-lane bridge widening</v>
      </c>
      <c r="E73" s="161">
        <f>'I5 Mitigation'!D73</f>
        <v>1</v>
      </c>
      <c r="F73" s="162">
        <f>$E73*Con6_EscalatedConst!H73</f>
        <v>0</v>
      </c>
      <c r="G73" s="162">
        <f>$E73*Con6_EscalatedConst!I73</f>
        <v>0</v>
      </c>
      <c r="H73" s="162">
        <f>$E73*Con6_EscalatedConst!J73</f>
        <v>0</v>
      </c>
      <c r="I73" s="162">
        <f>$E73*Con6_EscalatedConst!K73</f>
        <v>0</v>
      </c>
      <c r="J73" s="162">
        <f>$E73*Con6_EscalatedConst!L73</f>
        <v>0</v>
      </c>
      <c r="K73" s="162">
        <f>$E73*Con6_EscalatedConst!M73</f>
        <v>0</v>
      </c>
      <c r="L73" s="162">
        <f>$E73*Con6_EscalatedConst!N73</f>
        <v>0</v>
      </c>
      <c r="M73" s="162">
        <f>$E73*Con6_EscalatedConst!O73</f>
        <v>0</v>
      </c>
      <c r="N73" s="162">
        <f>$E73*Con6_EscalatedConst!P73</f>
        <v>0</v>
      </c>
      <c r="O73" s="162">
        <f>$E73*Con6_EscalatedConst!Q73</f>
        <v>0</v>
      </c>
      <c r="P73" s="162">
        <f>$E73*Con6_EscalatedConst!R73</f>
        <v>0</v>
      </c>
      <c r="Q73" s="162">
        <f>$E73*Con6_EscalatedConst!S73</f>
        <v>0</v>
      </c>
      <c r="R73" s="162">
        <f>$E73*Con6_EscalatedConst!T73</f>
        <v>0</v>
      </c>
      <c r="S73" s="162">
        <f>$E73*Con6_EscalatedConst!U73</f>
        <v>0</v>
      </c>
      <c r="T73" s="162">
        <f>$E73*Con6_EscalatedConst!V73</f>
        <v>0</v>
      </c>
      <c r="U73" s="162">
        <f>$E73*Con6_EscalatedConst!W73</f>
        <v>0</v>
      </c>
      <c r="V73" s="162">
        <f>$E73*Con6_EscalatedConst!X73</f>
        <v>0</v>
      </c>
      <c r="W73" s="162">
        <f>$E73*Con6_EscalatedConst!Y73</f>
        <v>0</v>
      </c>
      <c r="X73" s="162">
        <f>$E73*Con6_EscalatedConst!Z73</f>
        <v>0</v>
      </c>
      <c r="Y73" s="162">
        <f>$E73*Con6_EscalatedConst!AA73</f>
        <v>0</v>
      </c>
      <c r="Z73" s="162">
        <f>$E73*Con6_EscalatedConst!AB73</f>
        <v>0</v>
      </c>
      <c r="AA73" s="162">
        <f>$E73*Con6_EscalatedConst!AC73</f>
        <v>0</v>
      </c>
      <c r="AB73" s="162">
        <f>$E73*Con6_EscalatedConst!AD73</f>
        <v>0</v>
      </c>
      <c r="AC73" s="162">
        <f>$E73*Con6_EscalatedConst!AE73</f>
        <v>0</v>
      </c>
      <c r="AD73" s="162">
        <f>$E73*Con6_EscalatedConst!AF73</f>
        <v>1284974.1156366032</v>
      </c>
      <c r="AE73" s="162">
        <f>$E73*Con6_EscalatedConst!AG73</f>
        <v>13127646.01282962</v>
      </c>
      <c r="AF73" s="162">
        <f>$E73*Con6_EscalatedConst!AH73</f>
        <v>0</v>
      </c>
      <c r="AG73" s="162">
        <f>$E73*Con6_EscalatedConst!AI73</f>
        <v>0</v>
      </c>
      <c r="AH73" s="162">
        <f>$E73*Con6_EscalatedConst!AJ73</f>
        <v>0</v>
      </c>
      <c r="AI73" s="162">
        <f>$E73*Con6_EscalatedConst!AK73</f>
        <v>0</v>
      </c>
      <c r="AJ73" s="162">
        <f>$E73*Con6_EscalatedConst!AL73</f>
        <v>0</v>
      </c>
      <c r="AK73" s="162">
        <f>$E73*Con6_EscalatedConst!AM73</f>
        <v>0</v>
      </c>
      <c r="AL73" s="162">
        <f>$E73*Con6_EscalatedConst!AN73</f>
        <v>0</v>
      </c>
      <c r="AM73" s="162">
        <f>$E73*Con6_EscalatedConst!AO73</f>
        <v>0</v>
      </c>
      <c r="AN73" s="162">
        <f t="shared" si="2"/>
        <v>14412620.128466224</v>
      </c>
      <c r="AO73" s="162">
        <f t="shared" si="3"/>
        <v>14412620.128466224</v>
      </c>
    </row>
    <row r="74" spans="1:41" ht="24.75" x14ac:dyDescent="0.25">
      <c r="A74" s="75" t="str">
        <f>'I3 Project list'!A74</f>
        <v>Drury</v>
      </c>
      <c r="B74" s="75" t="str">
        <f>'I3 Project list'!C74</f>
        <v>Drury_40a</v>
      </c>
      <c r="C74" s="144" t="str">
        <f>'I3 Project list'!D74</f>
        <v>New intersection on Jesmond/Bremner Rd</v>
      </c>
      <c r="D74" s="144" t="str">
        <f>'I3 Project list'!E74</f>
        <v xml:space="preserve"> 2-lane signalised intersection (new intersection with active mode crossings)</v>
      </c>
      <c r="E74" s="161">
        <f>'I5 Mitigation'!D74</f>
        <v>0.8</v>
      </c>
      <c r="F74" s="162">
        <f>$E74*Con6_EscalatedConst!H74</f>
        <v>0</v>
      </c>
      <c r="G74" s="162">
        <f>$E74*Con6_EscalatedConst!I74</f>
        <v>0</v>
      </c>
      <c r="H74" s="162">
        <f>$E74*Con6_EscalatedConst!J74</f>
        <v>0</v>
      </c>
      <c r="I74" s="162">
        <f>$E74*Con6_EscalatedConst!K74</f>
        <v>0</v>
      </c>
      <c r="J74" s="162">
        <f>$E74*Con6_EscalatedConst!L74</f>
        <v>0</v>
      </c>
      <c r="K74" s="162">
        <f>$E74*Con6_EscalatedConst!M74</f>
        <v>0</v>
      </c>
      <c r="L74" s="162">
        <f>$E74*Con6_EscalatedConst!N74</f>
        <v>0</v>
      </c>
      <c r="M74" s="162">
        <f>$E74*Con6_EscalatedConst!O74</f>
        <v>0</v>
      </c>
      <c r="N74" s="162">
        <f>$E74*Con6_EscalatedConst!P74</f>
        <v>0</v>
      </c>
      <c r="O74" s="162">
        <f>$E74*Con6_EscalatedConst!Q74</f>
        <v>0</v>
      </c>
      <c r="P74" s="162">
        <f>$E74*Con6_EscalatedConst!R74</f>
        <v>0</v>
      </c>
      <c r="Q74" s="162">
        <f>$E74*Con6_EscalatedConst!S74</f>
        <v>0</v>
      </c>
      <c r="R74" s="162">
        <f>$E74*Con6_EscalatedConst!T74</f>
        <v>0</v>
      </c>
      <c r="S74" s="162">
        <f>$E74*Con6_EscalatedConst!U74</f>
        <v>0</v>
      </c>
      <c r="T74" s="162">
        <f>$E74*Con6_EscalatedConst!V74</f>
        <v>1424551.6642822227</v>
      </c>
      <c r="U74" s="162">
        <f>$E74*Con6_EscalatedConst!W74</f>
        <v>14553608.316397443</v>
      </c>
      <c r="V74" s="162">
        <f>$E74*Con6_EscalatedConst!X74</f>
        <v>0</v>
      </c>
      <c r="W74" s="162">
        <f>$E74*Con6_EscalatedConst!Y74</f>
        <v>0</v>
      </c>
      <c r="X74" s="162">
        <f>$E74*Con6_EscalatedConst!Z74</f>
        <v>0</v>
      </c>
      <c r="Y74" s="162">
        <f>$E74*Con6_EscalatedConst!AA74</f>
        <v>0</v>
      </c>
      <c r="Z74" s="162">
        <f>$E74*Con6_EscalatedConst!AB74</f>
        <v>0</v>
      </c>
      <c r="AA74" s="162">
        <f>$E74*Con6_EscalatedConst!AC74</f>
        <v>0</v>
      </c>
      <c r="AB74" s="162">
        <f>$E74*Con6_EscalatedConst!AD74</f>
        <v>0</v>
      </c>
      <c r="AC74" s="162">
        <f>$E74*Con6_EscalatedConst!AE74</f>
        <v>0</v>
      </c>
      <c r="AD74" s="162">
        <f>$E74*Con6_EscalatedConst!AF74</f>
        <v>0</v>
      </c>
      <c r="AE74" s="162">
        <f>$E74*Con6_EscalatedConst!AG74</f>
        <v>0</v>
      </c>
      <c r="AF74" s="162">
        <f>$E74*Con6_EscalatedConst!AH74</f>
        <v>0</v>
      </c>
      <c r="AG74" s="162">
        <f>$E74*Con6_EscalatedConst!AI74</f>
        <v>0</v>
      </c>
      <c r="AH74" s="162">
        <f>$E74*Con6_EscalatedConst!AJ74</f>
        <v>0</v>
      </c>
      <c r="AI74" s="162">
        <f>$E74*Con6_EscalatedConst!AK74</f>
        <v>0</v>
      </c>
      <c r="AJ74" s="162">
        <f>$E74*Con6_EscalatedConst!AL74</f>
        <v>0</v>
      </c>
      <c r="AK74" s="162">
        <f>$E74*Con6_EscalatedConst!AM74</f>
        <v>0</v>
      </c>
      <c r="AL74" s="162">
        <f>$E74*Con6_EscalatedConst!AN74</f>
        <v>0</v>
      </c>
      <c r="AM74" s="162">
        <f>$E74*Con6_EscalatedConst!AO74</f>
        <v>0</v>
      </c>
      <c r="AN74" s="162">
        <f t="shared" si="2"/>
        <v>15978159.980679667</v>
      </c>
      <c r="AO74" s="162">
        <f t="shared" si="3"/>
        <v>15978159.980679667</v>
      </c>
    </row>
    <row r="75" spans="1:41" ht="24.75" x14ac:dyDescent="0.25">
      <c r="A75" s="75" t="str">
        <f>'I3 Project list'!A75</f>
        <v>Drury</v>
      </c>
      <c r="B75" s="75" t="str">
        <f>'I3 Project list'!C75</f>
        <v>Drury_40b</v>
      </c>
      <c r="C75" s="144" t="str">
        <f>'I3 Project list'!D75</f>
        <v>Upgrade intersection on Jesmond/Bremner Rd</v>
      </c>
      <c r="D75" s="144" t="str">
        <f>'I3 Project list'!E75</f>
        <v xml:space="preserve"> Multi-lane signalised intersection (upgrade intersection with active mode crossings)</v>
      </c>
      <c r="E75" s="161">
        <f>'I5 Mitigation'!D75</f>
        <v>1</v>
      </c>
      <c r="F75" s="162">
        <f>$E75*Con6_EscalatedConst!H75</f>
        <v>0</v>
      </c>
      <c r="G75" s="162">
        <f>$E75*Con6_EscalatedConst!I75</f>
        <v>0</v>
      </c>
      <c r="H75" s="162">
        <f>$E75*Con6_EscalatedConst!J75</f>
        <v>0</v>
      </c>
      <c r="I75" s="162">
        <f>$E75*Con6_EscalatedConst!K75</f>
        <v>0</v>
      </c>
      <c r="J75" s="162">
        <f>$E75*Con6_EscalatedConst!L75</f>
        <v>0</v>
      </c>
      <c r="K75" s="162">
        <f>$E75*Con6_EscalatedConst!M75</f>
        <v>0</v>
      </c>
      <c r="L75" s="162">
        <f>$E75*Con6_EscalatedConst!N75</f>
        <v>0</v>
      </c>
      <c r="M75" s="162">
        <f>$E75*Con6_EscalatedConst!O75</f>
        <v>0</v>
      </c>
      <c r="N75" s="162">
        <f>$E75*Con6_EscalatedConst!P75</f>
        <v>730015.32856752328</v>
      </c>
      <c r="O75" s="162">
        <f>$E75*Con6_EscalatedConst!Q75</f>
        <v>7458035.691735426</v>
      </c>
      <c r="P75" s="162">
        <f>$E75*Con6_EscalatedConst!R75</f>
        <v>0</v>
      </c>
      <c r="Q75" s="162">
        <f>$E75*Con6_EscalatedConst!S75</f>
        <v>0</v>
      </c>
      <c r="R75" s="162">
        <f>$E75*Con6_EscalatedConst!T75</f>
        <v>0</v>
      </c>
      <c r="S75" s="162">
        <f>$E75*Con6_EscalatedConst!U75</f>
        <v>0</v>
      </c>
      <c r="T75" s="162">
        <f>$E75*Con6_EscalatedConst!V75</f>
        <v>0</v>
      </c>
      <c r="U75" s="162">
        <f>$E75*Con6_EscalatedConst!W75</f>
        <v>0</v>
      </c>
      <c r="V75" s="162">
        <f>$E75*Con6_EscalatedConst!X75</f>
        <v>0</v>
      </c>
      <c r="W75" s="162">
        <f>$E75*Con6_EscalatedConst!Y75</f>
        <v>0</v>
      </c>
      <c r="X75" s="162">
        <f>$E75*Con6_EscalatedConst!Z75</f>
        <v>0</v>
      </c>
      <c r="Y75" s="162">
        <f>$E75*Con6_EscalatedConst!AA75</f>
        <v>0</v>
      </c>
      <c r="Z75" s="162">
        <f>$E75*Con6_EscalatedConst!AB75</f>
        <v>0</v>
      </c>
      <c r="AA75" s="162">
        <f>$E75*Con6_EscalatedConst!AC75</f>
        <v>0</v>
      </c>
      <c r="AB75" s="162">
        <f>$E75*Con6_EscalatedConst!AD75</f>
        <v>0</v>
      </c>
      <c r="AC75" s="162">
        <f>$E75*Con6_EscalatedConst!AE75</f>
        <v>0</v>
      </c>
      <c r="AD75" s="162">
        <f>$E75*Con6_EscalatedConst!AF75</f>
        <v>0</v>
      </c>
      <c r="AE75" s="162">
        <f>$E75*Con6_EscalatedConst!AG75</f>
        <v>0</v>
      </c>
      <c r="AF75" s="162">
        <f>$E75*Con6_EscalatedConst!AH75</f>
        <v>0</v>
      </c>
      <c r="AG75" s="162">
        <f>$E75*Con6_EscalatedConst!AI75</f>
        <v>0</v>
      </c>
      <c r="AH75" s="162">
        <f>$E75*Con6_EscalatedConst!AJ75</f>
        <v>0</v>
      </c>
      <c r="AI75" s="162">
        <f>$E75*Con6_EscalatedConst!AK75</f>
        <v>0</v>
      </c>
      <c r="AJ75" s="162">
        <f>$E75*Con6_EscalatedConst!AL75</f>
        <v>0</v>
      </c>
      <c r="AK75" s="162">
        <f>$E75*Con6_EscalatedConst!AM75</f>
        <v>0</v>
      </c>
      <c r="AL75" s="162">
        <f>$E75*Con6_EscalatedConst!AN75</f>
        <v>0</v>
      </c>
      <c r="AM75" s="162">
        <f>$E75*Con6_EscalatedConst!AO75</f>
        <v>0</v>
      </c>
      <c r="AN75" s="162">
        <f t="shared" si="2"/>
        <v>8188051.0203029495</v>
      </c>
      <c r="AO75" s="162">
        <f t="shared" si="3"/>
        <v>8188051.0203029495</v>
      </c>
    </row>
    <row r="76" spans="1:41" ht="24.75" x14ac:dyDescent="0.25">
      <c r="A76" s="75" t="str">
        <f>'I3 Project list'!A76</f>
        <v>Drury</v>
      </c>
      <c r="B76" s="75" t="str">
        <f>'I3 Project list'!C76</f>
        <v>Drury_41a</v>
      </c>
      <c r="C76" s="144" t="str">
        <f>'I3 Project list'!D76</f>
        <v>Jesmond Rd upgrades from SH22 to Waipupuke development boundary</v>
      </c>
      <c r="D76" s="144" t="str">
        <f>'I3 Project list'!E76</f>
        <v>2-lane urban- upgrade existing road with active modes on both sides (TDM)</v>
      </c>
      <c r="E76" s="161">
        <f>'I5 Mitigation'!D76</f>
        <v>0.25</v>
      </c>
      <c r="F76" s="162">
        <f>$E76*Con6_EscalatedConst!H76</f>
        <v>0</v>
      </c>
      <c r="G76" s="162">
        <f>$E76*Con6_EscalatedConst!I76</f>
        <v>0</v>
      </c>
      <c r="H76" s="162">
        <f>$E76*Con6_EscalatedConst!J76</f>
        <v>0</v>
      </c>
      <c r="I76" s="162">
        <f>$E76*Con6_EscalatedConst!K76</f>
        <v>0</v>
      </c>
      <c r="J76" s="162">
        <f>$E76*Con6_EscalatedConst!L76</f>
        <v>0</v>
      </c>
      <c r="K76" s="162">
        <f>$E76*Con6_EscalatedConst!M76</f>
        <v>0</v>
      </c>
      <c r="L76" s="162">
        <f>$E76*Con6_EscalatedConst!N76</f>
        <v>0</v>
      </c>
      <c r="M76" s="162">
        <f>$E76*Con6_EscalatedConst!O76</f>
        <v>0</v>
      </c>
      <c r="N76" s="162">
        <f>$E76*Con6_EscalatedConst!P76</f>
        <v>0</v>
      </c>
      <c r="O76" s="162">
        <f>$E76*Con6_EscalatedConst!Q76</f>
        <v>0</v>
      </c>
      <c r="P76" s="162">
        <f>$E76*Con6_EscalatedConst!R76</f>
        <v>0</v>
      </c>
      <c r="Q76" s="162">
        <f>$E76*Con6_EscalatedConst!S76</f>
        <v>0</v>
      </c>
      <c r="R76" s="162">
        <f>$E76*Con6_EscalatedConst!T76</f>
        <v>0</v>
      </c>
      <c r="S76" s="162">
        <f>$E76*Con6_EscalatedConst!U76</f>
        <v>0</v>
      </c>
      <c r="T76" s="162">
        <f>$E76*Con6_EscalatedConst!V76</f>
        <v>0</v>
      </c>
      <c r="U76" s="162">
        <f>$E76*Con6_EscalatedConst!W76</f>
        <v>0</v>
      </c>
      <c r="V76" s="162">
        <f>$E76*Con6_EscalatedConst!X76</f>
        <v>0</v>
      </c>
      <c r="W76" s="162">
        <f>$E76*Con6_EscalatedConst!Y76</f>
        <v>0</v>
      </c>
      <c r="X76" s="162">
        <f>$E76*Con6_EscalatedConst!Z76</f>
        <v>0</v>
      </c>
      <c r="Y76" s="162">
        <f>$E76*Con6_EscalatedConst!AA76</f>
        <v>0</v>
      </c>
      <c r="Z76" s="162">
        <f>$E76*Con6_EscalatedConst!AB76</f>
        <v>0</v>
      </c>
      <c r="AA76" s="162">
        <f>$E76*Con6_EscalatedConst!AC76</f>
        <v>0</v>
      </c>
      <c r="AB76" s="162">
        <f>$E76*Con6_EscalatedConst!AD76</f>
        <v>0</v>
      </c>
      <c r="AC76" s="162">
        <f>$E76*Con6_EscalatedConst!AE76</f>
        <v>0</v>
      </c>
      <c r="AD76" s="162">
        <f>$E76*Con6_EscalatedConst!AF76</f>
        <v>0</v>
      </c>
      <c r="AE76" s="162">
        <f>$E76*Con6_EscalatedConst!AG76</f>
        <v>0</v>
      </c>
      <c r="AF76" s="162">
        <f>$E76*Con6_EscalatedConst!AH76</f>
        <v>0</v>
      </c>
      <c r="AG76" s="162">
        <f>$E76*Con6_EscalatedConst!AI76</f>
        <v>0</v>
      </c>
      <c r="AH76" s="162">
        <f>$E76*Con6_EscalatedConst!AJ76</f>
        <v>0</v>
      </c>
      <c r="AI76" s="162">
        <f>$E76*Con6_EscalatedConst!AK76</f>
        <v>0</v>
      </c>
      <c r="AJ76" s="162">
        <f>$E76*Con6_EscalatedConst!AL76</f>
        <v>0</v>
      </c>
      <c r="AK76" s="162">
        <f>$E76*Con6_EscalatedConst!AM76</f>
        <v>0</v>
      </c>
      <c r="AL76" s="162">
        <f>$E76*Con6_EscalatedConst!AN76</f>
        <v>0</v>
      </c>
      <c r="AM76" s="162">
        <f>$E76*Con6_EscalatedConst!AO76</f>
        <v>0</v>
      </c>
      <c r="AN76" s="162">
        <f t="shared" si="2"/>
        <v>0</v>
      </c>
      <c r="AO76" s="162">
        <f t="shared" si="3"/>
        <v>0</v>
      </c>
    </row>
    <row r="77" spans="1:41" ht="24.75" x14ac:dyDescent="0.25">
      <c r="A77" s="75" t="str">
        <f>'I3 Project list'!A77</f>
        <v>Drury</v>
      </c>
      <c r="B77" s="75" t="str">
        <f>'I3 Project list'!C77</f>
        <v>Drury_41b</v>
      </c>
      <c r="C77" s="144" t="str">
        <f>'I3 Project list'!D77</f>
        <v>Jesmond Rd from SH22 to Waipupuke development boundary</v>
      </c>
      <c r="D77" s="144" t="str">
        <f>'I3 Project list'!E77</f>
        <v>4-lane urban- upgrade 2-lane urban to 4-lane with active modes on both sides, (TDM)</v>
      </c>
      <c r="E77" s="161">
        <f>'I5 Mitigation'!D77</f>
        <v>0.5</v>
      </c>
      <c r="F77" s="162">
        <f>$E77*Con6_EscalatedConst!H77</f>
        <v>0</v>
      </c>
      <c r="G77" s="162">
        <f>$E77*Con6_EscalatedConst!I77</f>
        <v>0</v>
      </c>
      <c r="H77" s="162">
        <f>$E77*Con6_EscalatedConst!J77</f>
        <v>0</v>
      </c>
      <c r="I77" s="162">
        <f>$E77*Con6_EscalatedConst!K77</f>
        <v>0</v>
      </c>
      <c r="J77" s="162">
        <f>$E77*Con6_EscalatedConst!L77</f>
        <v>0</v>
      </c>
      <c r="K77" s="162">
        <f>$E77*Con6_EscalatedConst!M77</f>
        <v>0</v>
      </c>
      <c r="L77" s="162">
        <f>$E77*Con6_EscalatedConst!N77</f>
        <v>0</v>
      </c>
      <c r="M77" s="162">
        <f>$E77*Con6_EscalatedConst!O77</f>
        <v>0</v>
      </c>
      <c r="N77" s="162">
        <f>$E77*Con6_EscalatedConst!P77</f>
        <v>0</v>
      </c>
      <c r="O77" s="162">
        <f>$E77*Con6_EscalatedConst!Q77</f>
        <v>0</v>
      </c>
      <c r="P77" s="162">
        <f>$E77*Con6_EscalatedConst!R77</f>
        <v>0</v>
      </c>
      <c r="Q77" s="162">
        <f>$E77*Con6_EscalatedConst!S77</f>
        <v>0</v>
      </c>
      <c r="R77" s="162">
        <f>$E77*Con6_EscalatedConst!T77</f>
        <v>0</v>
      </c>
      <c r="S77" s="162">
        <f>$E77*Con6_EscalatedConst!U77</f>
        <v>0</v>
      </c>
      <c r="T77" s="162">
        <f>$E77*Con6_EscalatedConst!V77</f>
        <v>0</v>
      </c>
      <c r="U77" s="162">
        <f>$E77*Con6_EscalatedConst!W77</f>
        <v>0</v>
      </c>
      <c r="V77" s="162">
        <f>$E77*Con6_EscalatedConst!X77</f>
        <v>0</v>
      </c>
      <c r="W77" s="162">
        <f>$E77*Con6_EscalatedConst!Y77</f>
        <v>0</v>
      </c>
      <c r="X77" s="162">
        <f>$E77*Con6_EscalatedConst!Z77</f>
        <v>0</v>
      </c>
      <c r="Y77" s="162">
        <f>$E77*Con6_EscalatedConst!AA77</f>
        <v>0</v>
      </c>
      <c r="Z77" s="162">
        <f>$E77*Con6_EscalatedConst!AB77</f>
        <v>0</v>
      </c>
      <c r="AA77" s="162">
        <f>$E77*Con6_EscalatedConst!AC77</f>
        <v>0</v>
      </c>
      <c r="AB77" s="162">
        <f>$E77*Con6_EscalatedConst!AD77</f>
        <v>0</v>
      </c>
      <c r="AC77" s="162">
        <f>$E77*Con6_EscalatedConst!AE77</f>
        <v>0</v>
      </c>
      <c r="AD77" s="162">
        <f>$E77*Con6_EscalatedConst!AF77</f>
        <v>1709432.0005934162</v>
      </c>
      <c r="AE77" s="162">
        <f>$E77*Con6_EscalatedConst!AG77</f>
        <v>17464023.526789773</v>
      </c>
      <c r="AF77" s="162">
        <f>$E77*Con6_EscalatedConst!AH77</f>
        <v>0</v>
      </c>
      <c r="AG77" s="162">
        <f>$E77*Con6_EscalatedConst!AI77</f>
        <v>0</v>
      </c>
      <c r="AH77" s="162">
        <f>$E77*Con6_EscalatedConst!AJ77</f>
        <v>0</v>
      </c>
      <c r="AI77" s="162">
        <f>$E77*Con6_EscalatedConst!AK77</f>
        <v>0</v>
      </c>
      <c r="AJ77" s="162">
        <f>$E77*Con6_EscalatedConst!AL77</f>
        <v>0</v>
      </c>
      <c r="AK77" s="162">
        <f>$E77*Con6_EscalatedConst!AM77</f>
        <v>0</v>
      </c>
      <c r="AL77" s="162">
        <f>$E77*Con6_EscalatedConst!AN77</f>
        <v>0</v>
      </c>
      <c r="AM77" s="162">
        <f>$E77*Con6_EscalatedConst!AO77</f>
        <v>0</v>
      </c>
      <c r="AN77" s="162">
        <f t="shared" si="2"/>
        <v>19173455.52738319</v>
      </c>
      <c r="AO77" s="162">
        <f t="shared" si="3"/>
        <v>19173455.52738319</v>
      </c>
    </row>
    <row r="78" spans="1:41" ht="24.75" x14ac:dyDescent="0.25">
      <c r="A78" s="75" t="str">
        <f>'I3 Project list'!A78</f>
        <v>Drury</v>
      </c>
      <c r="B78" s="75" t="str">
        <f>'I3 Project list'!C78</f>
        <v>Drury_42a</v>
      </c>
      <c r="C78" s="144" t="str">
        <f>'I3 Project list'!D78</f>
        <v xml:space="preserve">Jesmond Rd upgrades from project 41 to New Bremner Rd </v>
      </c>
      <c r="D78" s="144" t="str">
        <f>'I3 Project list'!E78</f>
        <v>Interim active modes e.g. shared path on one side</v>
      </c>
      <c r="E78" s="161">
        <f>'I5 Mitigation'!D78</f>
        <v>0</v>
      </c>
      <c r="F78" s="162">
        <f>$E78*Con6_EscalatedConst!H78</f>
        <v>0</v>
      </c>
      <c r="G78" s="162">
        <f>$E78*Con6_EscalatedConst!I78</f>
        <v>0</v>
      </c>
      <c r="H78" s="162">
        <f>$E78*Con6_EscalatedConst!J78</f>
        <v>0</v>
      </c>
      <c r="I78" s="162">
        <f>$E78*Con6_EscalatedConst!K78</f>
        <v>0</v>
      </c>
      <c r="J78" s="162">
        <f>$E78*Con6_EscalatedConst!L78</f>
        <v>0</v>
      </c>
      <c r="K78" s="162">
        <f>$E78*Con6_EscalatedConst!M78</f>
        <v>0</v>
      </c>
      <c r="L78" s="162">
        <f>$E78*Con6_EscalatedConst!N78</f>
        <v>0</v>
      </c>
      <c r="M78" s="162">
        <f>$E78*Con6_EscalatedConst!O78</f>
        <v>0</v>
      </c>
      <c r="N78" s="162">
        <f>$E78*Con6_EscalatedConst!P78</f>
        <v>0</v>
      </c>
      <c r="O78" s="162">
        <f>$E78*Con6_EscalatedConst!Q78</f>
        <v>0</v>
      </c>
      <c r="P78" s="162">
        <f>$E78*Con6_EscalatedConst!R78</f>
        <v>0</v>
      </c>
      <c r="Q78" s="162">
        <f>$E78*Con6_EscalatedConst!S78</f>
        <v>0</v>
      </c>
      <c r="R78" s="162">
        <f>$E78*Con6_EscalatedConst!T78</f>
        <v>0</v>
      </c>
      <c r="S78" s="162">
        <f>$E78*Con6_EscalatedConst!U78</f>
        <v>0</v>
      </c>
      <c r="T78" s="162">
        <f>$E78*Con6_EscalatedConst!V78</f>
        <v>0</v>
      </c>
      <c r="U78" s="162">
        <f>$E78*Con6_EscalatedConst!W78</f>
        <v>0</v>
      </c>
      <c r="V78" s="162">
        <f>$E78*Con6_EscalatedConst!X78</f>
        <v>0</v>
      </c>
      <c r="W78" s="162">
        <f>$E78*Con6_EscalatedConst!Y78</f>
        <v>0</v>
      </c>
      <c r="X78" s="162">
        <f>$E78*Con6_EscalatedConst!Z78</f>
        <v>0</v>
      </c>
      <c r="Y78" s="162">
        <f>$E78*Con6_EscalatedConst!AA78</f>
        <v>0</v>
      </c>
      <c r="Z78" s="162">
        <f>$E78*Con6_EscalatedConst!AB78</f>
        <v>0</v>
      </c>
      <c r="AA78" s="162">
        <f>$E78*Con6_EscalatedConst!AC78</f>
        <v>0</v>
      </c>
      <c r="AB78" s="162">
        <f>$E78*Con6_EscalatedConst!AD78</f>
        <v>0</v>
      </c>
      <c r="AC78" s="162">
        <f>$E78*Con6_EscalatedConst!AE78</f>
        <v>0</v>
      </c>
      <c r="AD78" s="162">
        <f>$E78*Con6_EscalatedConst!AF78</f>
        <v>0</v>
      </c>
      <c r="AE78" s="162">
        <f>$E78*Con6_EscalatedConst!AG78</f>
        <v>0</v>
      </c>
      <c r="AF78" s="162">
        <f>$E78*Con6_EscalatedConst!AH78</f>
        <v>0</v>
      </c>
      <c r="AG78" s="162">
        <f>$E78*Con6_EscalatedConst!AI78</f>
        <v>0</v>
      </c>
      <c r="AH78" s="162">
        <f>$E78*Con6_EscalatedConst!AJ78</f>
        <v>0</v>
      </c>
      <c r="AI78" s="162">
        <f>$E78*Con6_EscalatedConst!AK78</f>
        <v>0</v>
      </c>
      <c r="AJ78" s="162">
        <f>$E78*Con6_EscalatedConst!AL78</f>
        <v>0</v>
      </c>
      <c r="AK78" s="162">
        <f>$E78*Con6_EscalatedConst!AM78</f>
        <v>0</v>
      </c>
      <c r="AL78" s="162">
        <f>$E78*Con6_EscalatedConst!AN78</f>
        <v>0</v>
      </c>
      <c r="AM78" s="162">
        <f>$E78*Con6_EscalatedConst!AO78</f>
        <v>0</v>
      </c>
      <c r="AN78" s="162">
        <f t="shared" si="2"/>
        <v>0</v>
      </c>
      <c r="AO78" s="162">
        <f t="shared" si="3"/>
        <v>0</v>
      </c>
    </row>
    <row r="79" spans="1:41" ht="24.75" x14ac:dyDescent="0.25">
      <c r="A79" s="75" t="str">
        <f>'I3 Project list'!A79</f>
        <v>Drury</v>
      </c>
      <c r="B79" s="75" t="str">
        <f>'I3 Project list'!C79</f>
        <v>Drury_42b</v>
      </c>
      <c r="C79" s="144" t="str">
        <f>'I3 Project list'!D79</f>
        <v xml:space="preserve">Jesmond Rd upgrades from project 41 to New Bremner Rd </v>
      </c>
      <c r="D79" s="144" t="str">
        <f>'I3 Project list'!E79</f>
        <v xml:space="preserve"> 2-lane urban- upgrade existing road with active mode facility on both sides (TDM)</v>
      </c>
      <c r="E79" s="161">
        <f>'I5 Mitigation'!D79</f>
        <v>0.25</v>
      </c>
      <c r="F79" s="162">
        <f>$E79*Con6_EscalatedConst!H79</f>
        <v>0</v>
      </c>
      <c r="G79" s="162">
        <f>$E79*Con6_EscalatedConst!I79</f>
        <v>0</v>
      </c>
      <c r="H79" s="162">
        <f>$E79*Con6_EscalatedConst!J79</f>
        <v>0</v>
      </c>
      <c r="I79" s="162">
        <f>$E79*Con6_EscalatedConst!K79</f>
        <v>0</v>
      </c>
      <c r="J79" s="162">
        <f>$E79*Con6_EscalatedConst!L79</f>
        <v>0</v>
      </c>
      <c r="K79" s="162">
        <f>$E79*Con6_EscalatedConst!M79</f>
        <v>0</v>
      </c>
      <c r="L79" s="162">
        <f>$E79*Con6_EscalatedConst!N79</f>
        <v>0</v>
      </c>
      <c r="M79" s="162">
        <f>$E79*Con6_EscalatedConst!O79</f>
        <v>0</v>
      </c>
      <c r="N79" s="162">
        <f>$E79*Con6_EscalatedConst!P79</f>
        <v>0</v>
      </c>
      <c r="O79" s="162">
        <f>$E79*Con6_EscalatedConst!Q79</f>
        <v>0</v>
      </c>
      <c r="P79" s="162">
        <f>$E79*Con6_EscalatedConst!R79</f>
        <v>0</v>
      </c>
      <c r="Q79" s="162">
        <f>$E79*Con6_EscalatedConst!S79</f>
        <v>0</v>
      </c>
      <c r="R79" s="162">
        <f>$E79*Con6_EscalatedConst!T79</f>
        <v>0</v>
      </c>
      <c r="S79" s="162">
        <f>$E79*Con6_EscalatedConst!U79</f>
        <v>0</v>
      </c>
      <c r="T79" s="162">
        <f>$E79*Con6_EscalatedConst!V79</f>
        <v>0</v>
      </c>
      <c r="U79" s="162">
        <f>$E79*Con6_EscalatedConst!W79</f>
        <v>900697.58134989685</v>
      </c>
      <c r="V79" s="162">
        <f>$E79*Con6_EscalatedConst!X79</f>
        <v>9201772.1358654592</v>
      </c>
      <c r="W79" s="162">
        <f>$E79*Con6_EscalatedConst!Y79</f>
        <v>0</v>
      </c>
      <c r="X79" s="162">
        <f>$E79*Con6_EscalatedConst!Z79</f>
        <v>0</v>
      </c>
      <c r="Y79" s="162">
        <f>$E79*Con6_EscalatedConst!AA79</f>
        <v>0</v>
      </c>
      <c r="Z79" s="162">
        <f>$E79*Con6_EscalatedConst!AB79</f>
        <v>0</v>
      </c>
      <c r="AA79" s="162">
        <f>$E79*Con6_EscalatedConst!AC79</f>
        <v>0</v>
      </c>
      <c r="AB79" s="162">
        <f>$E79*Con6_EscalatedConst!AD79</f>
        <v>0</v>
      </c>
      <c r="AC79" s="162">
        <f>$E79*Con6_EscalatedConst!AE79</f>
        <v>0</v>
      </c>
      <c r="AD79" s="162">
        <f>$E79*Con6_EscalatedConst!AF79</f>
        <v>0</v>
      </c>
      <c r="AE79" s="162">
        <f>$E79*Con6_EscalatedConst!AG79</f>
        <v>0</v>
      </c>
      <c r="AF79" s="162">
        <f>$E79*Con6_EscalatedConst!AH79</f>
        <v>0</v>
      </c>
      <c r="AG79" s="162">
        <f>$E79*Con6_EscalatedConst!AI79</f>
        <v>0</v>
      </c>
      <c r="AH79" s="162">
        <f>$E79*Con6_EscalatedConst!AJ79</f>
        <v>0</v>
      </c>
      <c r="AI79" s="162">
        <f>$E79*Con6_EscalatedConst!AK79</f>
        <v>0</v>
      </c>
      <c r="AJ79" s="162">
        <f>$E79*Con6_EscalatedConst!AL79</f>
        <v>0</v>
      </c>
      <c r="AK79" s="162">
        <f>$E79*Con6_EscalatedConst!AM79</f>
        <v>0</v>
      </c>
      <c r="AL79" s="162">
        <f>$E79*Con6_EscalatedConst!AN79</f>
        <v>0</v>
      </c>
      <c r="AM79" s="162">
        <f>$E79*Con6_EscalatedConst!AO79</f>
        <v>0</v>
      </c>
      <c r="AN79" s="162">
        <f t="shared" si="2"/>
        <v>10102469.717215355</v>
      </c>
      <c r="AO79" s="162">
        <f t="shared" si="3"/>
        <v>10102469.717215355</v>
      </c>
    </row>
    <row r="80" spans="1:41" ht="24.75" x14ac:dyDescent="0.25">
      <c r="A80" s="75" t="str">
        <f>'I3 Project list'!A80</f>
        <v>Drury</v>
      </c>
      <c r="B80" s="75" t="str">
        <f>'I3 Project list'!C80</f>
        <v>Drury_42c</v>
      </c>
      <c r="C80" s="144" t="str">
        <f>'I3 Project list'!D80</f>
        <v xml:space="preserve">Jesmond Rd upgrades from project 41 to New Bremner Rd </v>
      </c>
      <c r="D80" s="144" t="str">
        <f>'I3 Project list'!E80</f>
        <v>4-lane urban FTN- upgrade 2-lane urban to 4-lane with active modes on both sides, (TDM)</v>
      </c>
      <c r="E80" s="161">
        <f>'I5 Mitigation'!D80</f>
        <v>0.6</v>
      </c>
      <c r="F80" s="162">
        <f>$E80*Con6_EscalatedConst!H80</f>
        <v>0</v>
      </c>
      <c r="G80" s="162">
        <f>$E80*Con6_EscalatedConst!I80</f>
        <v>0</v>
      </c>
      <c r="H80" s="162">
        <f>$E80*Con6_EscalatedConst!J80</f>
        <v>0</v>
      </c>
      <c r="I80" s="162">
        <f>$E80*Con6_EscalatedConst!K80</f>
        <v>0</v>
      </c>
      <c r="J80" s="162">
        <f>$E80*Con6_EscalatedConst!L80</f>
        <v>0</v>
      </c>
      <c r="K80" s="162">
        <f>$E80*Con6_EscalatedConst!M80</f>
        <v>0</v>
      </c>
      <c r="L80" s="162">
        <f>$E80*Con6_EscalatedConst!N80</f>
        <v>0</v>
      </c>
      <c r="M80" s="162">
        <f>$E80*Con6_EscalatedConst!O80</f>
        <v>0</v>
      </c>
      <c r="N80" s="162">
        <f>$E80*Con6_EscalatedConst!P80</f>
        <v>0</v>
      </c>
      <c r="O80" s="162">
        <f>$E80*Con6_EscalatedConst!Q80</f>
        <v>0</v>
      </c>
      <c r="P80" s="162">
        <f>$E80*Con6_EscalatedConst!R80</f>
        <v>0</v>
      </c>
      <c r="Q80" s="162">
        <f>$E80*Con6_EscalatedConst!S80</f>
        <v>0</v>
      </c>
      <c r="R80" s="162">
        <f>$E80*Con6_EscalatedConst!T80</f>
        <v>0</v>
      </c>
      <c r="S80" s="162">
        <f>$E80*Con6_EscalatedConst!U80</f>
        <v>0</v>
      </c>
      <c r="T80" s="162">
        <f>$E80*Con6_EscalatedConst!V80</f>
        <v>0</v>
      </c>
      <c r="U80" s="162">
        <f>$E80*Con6_EscalatedConst!W80</f>
        <v>0</v>
      </c>
      <c r="V80" s="162">
        <f>$E80*Con6_EscalatedConst!X80</f>
        <v>0</v>
      </c>
      <c r="W80" s="162">
        <f>$E80*Con6_EscalatedConst!Y80</f>
        <v>0</v>
      </c>
      <c r="X80" s="162">
        <f>$E80*Con6_EscalatedConst!Z80</f>
        <v>0</v>
      </c>
      <c r="Y80" s="162">
        <f>$E80*Con6_EscalatedConst!AA80</f>
        <v>0</v>
      </c>
      <c r="Z80" s="162">
        <f>$E80*Con6_EscalatedConst!AB80</f>
        <v>0</v>
      </c>
      <c r="AA80" s="162">
        <f>$E80*Con6_EscalatedConst!AC80</f>
        <v>0</v>
      </c>
      <c r="AB80" s="162">
        <f>$E80*Con6_EscalatedConst!AD80</f>
        <v>0</v>
      </c>
      <c r="AC80" s="162">
        <f>$E80*Con6_EscalatedConst!AE80</f>
        <v>0</v>
      </c>
      <c r="AD80" s="162">
        <f>$E80*Con6_EscalatedConst!AF80</f>
        <v>1392055.291939653</v>
      </c>
      <c r="AE80" s="162">
        <f>$E80*Con6_EscalatedConst!AG80</f>
        <v>14221616.513898749</v>
      </c>
      <c r="AF80" s="162">
        <f>$E80*Con6_EscalatedConst!AH80</f>
        <v>0</v>
      </c>
      <c r="AG80" s="162">
        <f>$E80*Con6_EscalatedConst!AI80</f>
        <v>0</v>
      </c>
      <c r="AH80" s="162">
        <f>$E80*Con6_EscalatedConst!AJ80</f>
        <v>0</v>
      </c>
      <c r="AI80" s="162">
        <f>$E80*Con6_EscalatedConst!AK80</f>
        <v>0</v>
      </c>
      <c r="AJ80" s="162">
        <f>$E80*Con6_EscalatedConst!AL80</f>
        <v>0</v>
      </c>
      <c r="AK80" s="162">
        <f>$E80*Con6_EscalatedConst!AM80</f>
        <v>0</v>
      </c>
      <c r="AL80" s="162">
        <f>$E80*Con6_EscalatedConst!AN80</f>
        <v>0</v>
      </c>
      <c r="AM80" s="162">
        <f>$E80*Con6_EscalatedConst!AO80</f>
        <v>0</v>
      </c>
      <c r="AN80" s="162">
        <f t="shared" si="2"/>
        <v>15613671.805838402</v>
      </c>
      <c r="AO80" s="162">
        <f t="shared" si="3"/>
        <v>15613671.805838402</v>
      </c>
    </row>
    <row r="81" spans="1:41" ht="24.75" x14ac:dyDescent="0.25">
      <c r="A81" s="75" t="str">
        <f>'I3 Project list'!A81</f>
        <v>Drury</v>
      </c>
      <c r="B81" s="75" t="str">
        <f>'I3 Project list'!C81</f>
        <v>Drury_43a</v>
      </c>
      <c r="C81" s="144" t="str">
        <f>'I3 Project list'!D81</f>
        <v>Intersection upgrade on Jesmond Rd/SH22 Rd</v>
      </c>
      <c r="D81" s="144" t="str">
        <f>'I3 Project list'!E81</f>
        <v xml:space="preserve"> 2-lane intersection (Intersection upgrade + active mode crossings)</v>
      </c>
      <c r="E81" s="161">
        <f>'I5 Mitigation'!D81</f>
        <v>0</v>
      </c>
      <c r="F81" s="162">
        <f>$E81*Con6_EscalatedConst!H81</f>
        <v>0</v>
      </c>
      <c r="G81" s="162">
        <f>$E81*Con6_EscalatedConst!I81</f>
        <v>0</v>
      </c>
      <c r="H81" s="162">
        <f>$E81*Con6_EscalatedConst!J81</f>
        <v>0</v>
      </c>
      <c r="I81" s="162">
        <f>$E81*Con6_EscalatedConst!K81</f>
        <v>0</v>
      </c>
      <c r="J81" s="162">
        <f>$E81*Con6_EscalatedConst!L81</f>
        <v>0</v>
      </c>
      <c r="K81" s="162">
        <f>$E81*Con6_EscalatedConst!M81</f>
        <v>0</v>
      </c>
      <c r="L81" s="162">
        <f>$E81*Con6_EscalatedConst!N81</f>
        <v>0</v>
      </c>
      <c r="M81" s="162">
        <f>$E81*Con6_EscalatedConst!O81</f>
        <v>0</v>
      </c>
      <c r="N81" s="162">
        <f>$E81*Con6_EscalatedConst!P81</f>
        <v>0</v>
      </c>
      <c r="O81" s="162">
        <f>$E81*Con6_EscalatedConst!Q81</f>
        <v>0</v>
      </c>
      <c r="P81" s="162">
        <f>$E81*Con6_EscalatedConst!R81</f>
        <v>0</v>
      </c>
      <c r="Q81" s="162">
        <f>$E81*Con6_EscalatedConst!S81</f>
        <v>0</v>
      </c>
      <c r="R81" s="162">
        <f>$E81*Con6_EscalatedConst!T81</f>
        <v>0</v>
      </c>
      <c r="S81" s="162">
        <f>$E81*Con6_EscalatedConst!U81</f>
        <v>0</v>
      </c>
      <c r="T81" s="162">
        <f>$E81*Con6_EscalatedConst!V81</f>
        <v>0</v>
      </c>
      <c r="U81" s="162">
        <f>$E81*Con6_EscalatedConst!W81</f>
        <v>0</v>
      </c>
      <c r="V81" s="162">
        <f>$E81*Con6_EscalatedConst!X81</f>
        <v>0</v>
      </c>
      <c r="W81" s="162">
        <f>$E81*Con6_EscalatedConst!Y81</f>
        <v>0</v>
      </c>
      <c r="X81" s="162">
        <f>$E81*Con6_EscalatedConst!Z81</f>
        <v>0</v>
      </c>
      <c r="Y81" s="162">
        <f>$E81*Con6_EscalatedConst!AA81</f>
        <v>0</v>
      </c>
      <c r="Z81" s="162">
        <f>$E81*Con6_EscalatedConst!AB81</f>
        <v>0</v>
      </c>
      <c r="AA81" s="162">
        <f>$E81*Con6_EscalatedConst!AC81</f>
        <v>0</v>
      </c>
      <c r="AB81" s="162">
        <f>$E81*Con6_EscalatedConst!AD81</f>
        <v>0</v>
      </c>
      <c r="AC81" s="162">
        <f>$E81*Con6_EscalatedConst!AE81</f>
        <v>0</v>
      </c>
      <c r="AD81" s="162">
        <f>$E81*Con6_EscalatedConst!AF81</f>
        <v>0</v>
      </c>
      <c r="AE81" s="162">
        <f>$E81*Con6_EscalatedConst!AG81</f>
        <v>0</v>
      </c>
      <c r="AF81" s="162">
        <f>$E81*Con6_EscalatedConst!AH81</f>
        <v>0</v>
      </c>
      <c r="AG81" s="162">
        <f>$E81*Con6_EscalatedConst!AI81</f>
        <v>0</v>
      </c>
      <c r="AH81" s="162">
        <f>$E81*Con6_EscalatedConst!AJ81</f>
        <v>0</v>
      </c>
      <c r="AI81" s="162">
        <f>$E81*Con6_EscalatedConst!AK81</f>
        <v>0</v>
      </c>
      <c r="AJ81" s="162">
        <f>$E81*Con6_EscalatedConst!AL81</f>
        <v>0</v>
      </c>
      <c r="AK81" s="162">
        <f>$E81*Con6_EscalatedConst!AM81</f>
        <v>0</v>
      </c>
      <c r="AL81" s="162">
        <f>$E81*Con6_EscalatedConst!AN81</f>
        <v>0</v>
      </c>
      <c r="AM81" s="162">
        <f>$E81*Con6_EscalatedConst!AO81</f>
        <v>0</v>
      </c>
      <c r="AN81" s="162">
        <f t="shared" si="2"/>
        <v>0</v>
      </c>
      <c r="AO81" s="162">
        <f t="shared" si="3"/>
        <v>0</v>
      </c>
    </row>
    <row r="82" spans="1:41" ht="36.75" x14ac:dyDescent="0.25">
      <c r="A82" s="75" t="str">
        <f>'I3 Project list'!A82</f>
        <v>Drury</v>
      </c>
      <c r="B82" s="75" t="str">
        <f>'I3 Project list'!C82</f>
        <v>Drury_43b</v>
      </c>
      <c r="C82" s="144" t="str">
        <f>'I3 Project list'!D82</f>
        <v>Intersection upgrade on Jesmond Rd/SH22 Rd</v>
      </c>
      <c r="D82" s="144" t="str">
        <f>'I3 Project list'!E82</f>
        <v>Multi-lane signalised intersection (Intersection upgrade + active mode crossings)</v>
      </c>
      <c r="E82" s="161">
        <f>'I5 Mitigation'!D82</f>
        <v>0</v>
      </c>
      <c r="F82" s="162">
        <f>$E82*Con6_EscalatedConst!H82</f>
        <v>0</v>
      </c>
      <c r="G82" s="162">
        <f>$E82*Con6_EscalatedConst!I82</f>
        <v>0</v>
      </c>
      <c r="H82" s="162">
        <f>$E82*Con6_EscalatedConst!J82</f>
        <v>0</v>
      </c>
      <c r="I82" s="162">
        <f>$E82*Con6_EscalatedConst!K82</f>
        <v>0</v>
      </c>
      <c r="J82" s="162">
        <f>$E82*Con6_EscalatedConst!L82</f>
        <v>0</v>
      </c>
      <c r="K82" s="162">
        <f>$E82*Con6_EscalatedConst!M82</f>
        <v>0</v>
      </c>
      <c r="L82" s="162">
        <f>$E82*Con6_EscalatedConst!N82</f>
        <v>0</v>
      </c>
      <c r="M82" s="162">
        <f>$E82*Con6_EscalatedConst!O82</f>
        <v>0</v>
      </c>
      <c r="N82" s="162">
        <f>$E82*Con6_EscalatedConst!P82</f>
        <v>0</v>
      </c>
      <c r="O82" s="162">
        <f>$E82*Con6_EscalatedConst!Q82</f>
        <v>0</v>
      </c>
      <c r="P82" s="162">
        <f>$E82*Con6_EscalatedConst!R82</f>
        <v>0</v>
      </c>
      <c r="Q82" s="162">
        <f>$E82*Con6_EscalatedConst!S82</f>
        <v>0</v>
      </c>
      <c r="R82" s="162">
        <f>$E82*Con6_EscalatedConst!T82</f>
        <v>0</v>
      </c>
      <c r="S82" s="162">
        <f>$E82*Con6_EscalatedConst!U82</f>
        <v>0</v>
      </c>
      <c r="T82" s="162">
        <f>$E82*Con6_EscalatedConst!V82</f>
        <v>0</v>
      </c>
      <c r="U82" s="162">
        <f>$E82*Con6_EscalatedConst!W82</f>
        <v>0</v>
      </c>
      <c r="V82" s="162">
        <f>$E82*Con6_EscalatedConst!X82</f>
        <v>0</v>
      </c>
      <c r="W82" s="162">
        <f>$E82*Con6_EscalatedConst!Y82</f>
        <v>0</v>
      </c>
      <c r="X82" s="162">
        <f>$E82*Con6_EscalatedConst!Z82</f>
        <v>0</v>
      </c>
      <c r="Y82" s="162">
        <f>$E82*Con6_EscalatedConst!AA82</f>
        <v>0</v>
      </c>
      <c r="Z82" s="162">
        <f>$E82*Con6_EscalatedConst!AB82</f>
        <v>0</v>
      </c>
      <c r="AA82" s="162">
        <f>$E82*Con6_EscalatedConst!AC82</f>
        <v>0</v>
      </c>
      <c r="AB82" s="162">
        <f>$E82*Con6_EscalatedConst!AD82</f>
        <v>0</v>
      </c>
      <c r="AC82" s="162">
        <f>$E82*Con6_EscalatedConst!AE82</f>
        <v>0</v>
      </c>
      <c r="AD82" s="162">
        <f>$E82*Con6_EscalatedConst!AF82</f>
        <v>0</v>
      </c>
      <c r="AE82" s="162">
        <f>$E82*Con6_EscalatedConst!AG82</f>
        <v>0</v>
      </c>
      <c r="AF82" s="162">
        <f>$E82*Con6_EscalatedConst!AH82</f>
        <v>0</v>
      </c>
      <c r="AG82" s="162">
        <f>$E82*Con6_EscalatedConst!AI82</f>
        <v>0</v>
      </c>
      <c r="AH82" s="162">
        <f>$E82*Con6_EscalatedConst!AJ82</f>
        <v>0</v>
      </c>
      <c r="AI82" s="162">
        <f>$E82*Con6_EscalatedConst!AK82</f>
        <v>0</v>
      </c>
      <c r="AJ82" s="162">
        <f>$E82*Con6_EscalatedConst!AL82</f>
        <v>0</v>
      </c>
      <c r="AK82" s="162">
        <f>$E82*Con6_EscalatedConst!AM82</f>
        <v>0</v>
      </c>
      <c r="AL82" s="162">
        <f>$E82*Con6_EscalatedConst!AN82</f>
        <v>0</v>
      </c>
      <c r="AM82" s="162">
        <f>$E82*Con6_EscalatedConst!AO82</f>
        <v>0</v>
      </c>
      <c r="AN82" s="162">
        <f t="shared" si="2"/>
        <v>0</v>
      </c>
      <c r="AO82" s="162">
        <f t="shared" si="3"/>
        <v>0</v>
      </c>
    </row>
    <row r="83" spans="1:41" ht="24.75" x14ac:dyDescent="0.25">
      <c r="A83" s="75" t="str">
        <f>'I3 Project list'!A83</f>
        <v>Drury</v>
      </c>
      <c r="B83" s="75" t="str">
        <f>'I3 Project list'!C83</f>
        <v>Drury_44</v>
      </c>
      <c r="C83" s="144" t="str">
        <f>'I3 Project list'!D83</f>
        <v>Intersection at SH22/Burberry Rd (likely to close entirely)</v>
      </c>
      <c r="D83" s="144" t="str">
        <f>'I3 Project list'!E83</f>
        <v>Interim design and likely to close - subject to Auranga assessment</v>
      </c>
      <c r="E83" s="161">
        <f>'I5 Mitigation'!D83</f>
        <v>0</v>
      </c>
      <c r="F83" s="162">
        <f>$E83*Con6_EscalatedConst!H83</f>
        <v>0</v>
      </c>
      <c r="G83" s="162">
        <f>$E83*Con6_EscalatedConst!I83</f>
        <v>0</v>
      </c>
      <c r="H83" s="162">
        <f>$E83*Con6_EscalatedConst!J83</f>
        <v>0</v>
      </c>
      <c r="I83" s="162">
        <f>$E83*Con6_EscalatedConst!K83</f>
        <v>0</v>
      </c>
      <c r="J83" s="162">
        <f>$E83*Con6_EscalatedConst!L83</f>
        <v>0</v>
      </c>
      <c r="K83" s="162">
        <f>$E83*Con6_EscalatedConst!M83</f>
        <v>0</v>
      </c>
      <c r="L83" s="162">
        <f>$E83*Con6_EscalatedConst!N83</f>
        <v>0</v>
      </c>
      <c r="M83" s="162">
        <f>$E83*Con6_EscalatedConst!O83</f>
        <v>0</v>
      </c>
      <c r="N83" s="162">
        <f>$E83*Con6_EscalatedConst!P83</f>
        <v>0</v>
      </c>
      <c r="O83" s="162">
        <f>$E83*Con6_EscalatedConst!Q83</f>
        <v>0</v>
      </c>
      <c r="P83" s="162">
        <f>$E83*Con6_EscalatedConst!R83</f>
        <v>0</v>
      </c>
      <c r="Q83" s="162">
        <f>$E83*Con6_EscalatedConst!S83</f>
        <v>0</v>
      </c>
      <c r="R83" s="162">
        <f>$E83*Con6_EscalatedConst!T83</f>
        <v>0</v>
      </c>
      <c r="S83" s="162">
        <f>$E83*Con6_EscalatedConst!U83</f>
        <v>0</v>
      </c>
      <c r="T83" s="162">
        <f>$E83*Con6_EscalatedConst!V83</f>
        <v>0</v>
      </c>
      <c r="U83" s="162">
        <f>$E83*Con6_EscalatedConst!W83</f>
        <v>0</v>
      </c>
      <c r="V83" s="162">
        <f>$E83*Con6_EscalatedConst!X83</f>
        <v>0</v>
      </c>
      <c r="W83" s="162">
        <f>$E83*Con6_EscalatedConst!Y83</f>
        <v>0</v>
      </c>
      <c r="X83" s="162">
        <f>$E83*Con6_EscalatedConst!Z83</f>
        <v>0</v>
      </c>
      <c r="Y83" s="162">
        <f>$E83*Con6_EscalatedConst!AA83</f>
        <v>0</v>
      </c>
      <c r="Z83" s="162">
        <f>$E83*Con6_EscalatedConst!AB83</f>
        <v>0</v>
      </c>
      <c r="AA83" s="162">
        <f>$E83*Con6_EscalatedConst!AC83</f>
        <v>0</v>
      </c>
      <c r="AB83" s="162">
        <f>$E83*Con6_EscalatedConst!AD83</f>
        <v>0</v>
      </c>
      <c r="AC83" s="162">
        <f>$E83*Con6_EscalatedConst!AE83</f>
        <v>0</v>
      </c>
      <c r="AD83" s="162">
        <f>$E83*Con6_EscalatedConst!AF83</f>
        <v>0</v>
      </c>
      <c r="AE83" s="162">
        <f>$E83*Con6_EscalatedConst!AG83</f>
        <v>0</v>
      </c>
      <c r="AF83" s="162">
        <f>$E83*Con6_EscalatedConst!AH83</f>
        <v>0</v>
      </c>
      <c r="AG83" s="162">
        <f>$E83*Con6_EscalatedConst!AI83</f>
        <v>0</v>
      </c>
      <c r="AH83" s="162">
        <f>$E83*Con6_EscalatedConst!AJ83</f>
        <v>0</v>
      </c>
      <c r="AI83" s="162">
        <f>$E83*Con6_EscalatedConst!AK83</f>
        <v>0</v>
      </c>
      <c r="AJ83" s="162">
        <f>$E83*Con6_EscalatedConst!AL83</f>
        <v>0</v>
      </c>
      <c r="AK83" s="162">
        <f>$E83*Con6_EscalatedConst!AM83</f>
        <v>0</v>
      </c>
      <c r="AL83" s="162">
        <f>$E83*Con6_EscalatedConst!AN83</f>
        <v>0</v>
      </c>
      <c r="AM83" s="162">
        <f>$E83*Con6_EscalatedConst!AO83</f>
        <v>0</v>
      </c>
      <c r="AN83" s="162">
        <f t="shared" si="2"/>
        <v>0</v>
      </c>
      <c r="AO83" s="162">
        <f t="shared" si="3"/>
        <v>0</v>
      </c>
    </row>
    <row r="84" spans="1:41" ht="24.75" x14ac:dyDescent="0.25">
      <c r="A84" s="75" t="str">
        <f>'I3 Project list'!A84</f>
        <v>Drury</v>
      </c>
      <c r="B84" s="75" t="str">
        <f>'I3 Project list'!C84</f>
        <v>Drury_45</v>
      </c>
      <c r="C84" s="144" t="str">
        <f>'I3 Project list'!D84</f>
        <v xml:space="preserve">Upgrade intersection at SH22/Victoria Rd </v>
      </c>
      <c r="D84" s="144" t="str">
        <f>'I3 Project list'!E84</f>
        <v>subject to Auranga assessment</v>
      </c>
      <c r="E84" s="161">
        <f>'I5 Mitigation'!D84</f>
        <v>0</v>
      </c>
      <c r="F84" s="162">
        <f>$E84*Con6_EscalatedConst!H84</f>
        <v>0</v>
      </c>
      <c r="G84" s="162">
        <f>$E84*Con6_EscalatedConst!I84</f>
        <v>0</v>
      </c>
      <c r="H84" s="162">
        <f>$E84*Con6_EscalatedConst!J84</f>
        <v>0</v>
      </c>
      <c r="I84" s="162">
        <f>$E84*Con6_EscalatedConst!K84</f>
        <v>0</v>
      </c>
      <c r="J84" s="162">
        <f>$E84*Con6_EscalatedConst!L84</f>
        <v>0</v>
      </c>
      <c r="K84" s="162">
        <f>$E84*Con6_EscalatedConst!M84</f>
        <v>0</v>
      </c>
      <c r="L84" s="162">
        <f>$E84*Con6_EscalatedConst!N84</f>
        <v>0</v>
      </c>
      <c r="M84" s="162">
        <f>$E84*Con6_EscalatedConst!O84</f>
        <v>0</v>
      </c>
      <c r="N84" s="162">
        <f>$E84*Con6_EscalatedConst!P84</f>
        <v>0</v>
      </c>
      <c r="O84" s="162">
        <f>$E84*Con6_EscalatedConst!Q84</f>
        <v>0</v>
      </c>
      <c r="P84" s="162">
        <f>$E84*Con6_EscalatedConst!R84</f>
        <v>0</v>
      </c>
      <c r="Q84" s="162">
        <f>$E84*Con6_EscalatedConst!S84</f>
        <v>0</v>
      </c>
      <c r="R84" s="162">
        <f>$E84*Con6_EscalatedConst!T84</f>
        <v>0</v>
      </c>
      <c r="S84" s="162">
        <f>$E84*Con6_EscalatedConst!U84</f>
        <v>0</v>
      </c>
      <c r="T84" s="162">
        <f>$E84*Con6_EscalatedConst!V84</f>
        <v>0</v>
      </c>
      <c r="U84" s="162">
        <f>$E84*Con6_EscalatedConst!W84</f>
        <v>0</v>
      </c>
      <c r="V84" s="162">
        <f>$E84*Con6_EscalatedConst!X84</f>
        <v>0</v>
      </c>
      <c r="W84" s="162">
        <f>$E84*Con6_EscalatedConst!Y84</f>
        <v>0</v>
      </c>
      <c r="X84" s="162">
        <f>$E84*Con6_EscalatedConst!Z84</f>
        <v>0</v>
      </c>
      <c r="Y84" s="162">
        <f>$E84*Con6_EscalatedConst!AA84</f>
        <v>0</v>
      </c>
      <c r="Z84" s="162">
        <f>$E84*Con6_EscalatedConst!AB84</f>
        <v>0</v>
      </c>
      <c r="AA84" s="162">
        <f>$E84*Con6_EscalatedConst!AC84</f>
        <v>0</v>
      </c>
      <c r="AB84" s="162">
        <f>$E84*Con6_EscalatedConst!AD84</f>
        <v>0</v>
      </c>
      <c r="AC84" s="162">
        <f>$E84*Con6_EscalatedConst!AE84</f>
        <v>0</v>
      </c>
      <c r="AD84" s="162">
        <f>$E84*Con6_EscalatedConst!AF84</f>
        <v>0</v>
      </c>
      <c r="AE84" s="162">
        <f>$E84*Con6_EscalatedConst!AG84</f>
        <v>0</v>
      </c>
      <c r="AF84" s="162">
        <f>$E84*Con6_EscalatedConst!AH84</f>
        <v>0</v>
      </c>
      <c r="AG84" s="162">
        <f>$E84*Con6_EscalatedConst!AI84</f>
        <v>0</v>
      </c>
      <c r="AH84" s="162">
        <f>$E84*Con6_EscalatedConst!AJ84</f>
        <v>0</v>
      </c>
      <c r="AI84" s="162">
        <f>$E84*Con6_EscalatedConst!AK84</f>
        <v>0</v>
      </c>
      <c r="AJ84" s="162">
        <f>$E84*Con6_EscalatedConst!AL84</f>
        <v>0</v>
      </c>
      <c r="AK84" s="162">
        <f>$E84*Con6_EscalatedConst!AM84</f>
        <v>0</v>
      </c>
      <c r="AL84" s="162">
        <f>$E84*Con6_EscalatedConst!AN84</f>
        <v>0</v>
      </c>
      <c r="AM84" s="162">
        <f>$E84*Con6_EscalatedConst!AO84</f>
        <v>0</v>
      </c>
      <c r="AN84" s="162">
        <f t="shared" si="2"/>
        <v>0</v>
      </c>
      <c r="AO84" s="162">
        <f t="shared" si="3"/>
        <v>0</v>
      </c>
    </row>
    <row r="85" spans="1:41" ht="36.75" x14ac:dyDescent="0.25">
      <c r="A85" s="75" t="str">
        <f>'I3 Project list'!A85</f>
        <v>Drury</v>
      </c>
      <c r="B85" s="75" t="str">
        <f>'I3 Project list'!C85</f>
        <v>Drury_46</v>
      </c>
      <c r="C85" s="144" t="str">
        <f>'I3 Project list'!D85</f>
        <v>Upgrades in GSR/Firth St intersection (overlap with project12)</v>
      </c>
      <c r="D85" s="144" t="str">
        <f>'I3 Project list'!E85</f>
        <v>Possible signals(subject to Auranga assessment)</v>
      </c>
      <c r="E85" s="161">
        <f>'I5 Mitigation'!D85</f>
        <v>1</v>
      </c>
      <c r="F85" s="162">
        <f>$E85*Con6_EscalatedConst!H85</f>
        <v>0</v>
      </c>
      <c r="G85" s="162">
        <f>$E85*Con6_EscalatedConst!I85</f>
        <v>0</v>
      </c>
      <c r="H85" s="162">
        <f>$E85*Con6_EscalatedConst!J85</f>
        <v>0</v>
      </c>
      <c r="I85" s="162">
        <f>$E85*Con6_EscalatedConst!K85</f>
        <v>0</v>
      </c>
      <c r="J85" s="162">
        <f>$E85*Con6_EscalatedConst!L85</f>
        <v>0</v>
      </c>
      <c r="K85" s="162">
        <f>$E85*Con6_EscalatedConst!M85</f>
        <v>0</v>
      </c>
      <c r="L85" s="162">
        <f>$E85*Con6_EscalatedConst!N85</f>
        <v>0</v>
      </c>
      <c r="M85" s="162">
        <f>$E85*Con6_EscalatedConst!O85</f>
        <v>0</v>
      </c>
      <c r="N85" s="162">
        <f>$E85*Con6_EscalatedConst!P85</f>
        <v>0</v>
      </c>
      <c r="O85" s="162">
        <f>$E85*Con6_EscalatedConst!Q85</f>
        <v>0</v>
      </c>
      <c r="P85" s="162">
        <f>$E85*Con6_EscalatedConst!R85</f>
        <v>0</v>
      </c>
      <c r="Q85" s="162">
        <f>$E85*Con6_EscalatedConst!S85</f>
        <v>0</v>
      </c>
      <c r="R85" s="162">
        <f>$E85*Con6_EscalatedConst!T85</f>
        <v>824834.16342551576</v>
      </c>
      <c r="S85" s="162">
        <f>$E85*Con6_EscalatedConst!U85</f>
        <v>8426730.7683269121</v>
      </c>
      <c r="T85" s="162">
        <f>$E85*Con6_EscalatedConst!V85</f>
        <v>0</v>
      </c>
      <c r="U85" s="162">
        <f>$E85*Con6_EscalatedConst!W85</f>
        <v>0</v>
      </c>
      <c r="V85" s="162">
        <f>$E85*Con6_EscalatedConst!X85</f>
        <v>0</v>
      </c>
      <c r="W85" s="162">
        <f>$E85*Con6_EscalatedConst!Y85</f>
        <v>0</v>
      </c>
      <c r="X85" s="162">
        <f>$E85*Con6_EscalatedConst!Z85</f>
        <v>0</v>
      </c>
      <c r="Y85" s="162">
        <f>$E85*Con6_EscalatedConst!AA85</f>
        <v>0</v>
      </c>
      <c r="Z85" s="162">
        <f>$E85*Con6_EscalatedConst!AB85</f>
        <v>0</v>
      </c>
      <c r="AA85" s="162">
        <f>$E85*Con6_EscalatedConst!AC85</f>
        <v>0</v>
      </c>
      <c r="AB85" s="162">
        <f>$E85*Con6_EscalatedConst!AD85</f>
        <v>0</v>
      </c>
      <c r="AC85" s="162">
        <f>$E85*Con6_EscalatedConst!AE85</f>
        <v>0</v>
      </c>
      <c r="AD85" s="162">
        <f>$E85*Con6_EscalatedConst!AF85</f>
        <v>0</v>
      </c>
      <c r="AE85" s="162">
        <f>$E85*Con6_EscalatedConst!AG85</f>
        <v>0</v>
      </c>
      <c r="AF85" s="162">
        <f>$E85*Con6_EscalatedConst!AH85</f>
        <v>0</v>
      </c>
      <c r="AG85" s="162">
        <f>$E85*Con6_EscalatedConst!AI85</f>
        <v>0</v>
      </c>
      <c r="AH85" s="162">
        <f>$E85*Con6_EscalatedConst!AJ85</f>
        <v>0</v>
      </c>
      <c r="AI85" s="162">
        <f>$E85*Con6_EscalatedConst!AK85</f>
        <v>0</v>
      </c>
      <c r="AJ85" s="162">
        <f>$E85*Con6_EscalatedConst!AL85</f>
        <v>0</v>
      </c>
      <c r="AK85" s="162">
        <f>$E85*Con6_EscalatedConst!AM85</f>
        <v>0</v>
      </c>
      <c r="AL85" s="162">
        <f>$E85*Con6_EscalatedConst!AN85</f>
        <v>0</v>
      </c>
      <c r="AM85" s="162">
        <f>$E85*Con6_EscalatedConst!AO85</f>
        <v>0</v>
      </c>
      <c r="AN85" s="162">
        <f t="shared" si="2"/>
        <v>9251564.9317524284</v>
      </c>
      <c r="AO85" s="162">
        <f t="shared" si="3"/>
        <v>9251564.9317524284</v>
      </c>
    </row>
    <row r="86" spans="1:41" ht="24.75" x14ac:dyDescent="0.25">
      <c r="A86" s="75" t="str">
        <f>'I3 Project list'!A86</f>
        <v>Drury</v>
      </c>
      <c r="B86" s="75" t="str">
        <f>'I3 Project list'!C86</f>
        <v>Drury_47</v>
      </c>
      <c r="C86" s="144" t="str">
        <f>'I3 Project list'!D86</f>
        <v xml:space="preserve">Old Bremner Road Upgrade from Jesmond Road to Auranga Precinct </v>
      </c>
      <c r="D86" s="144" t="str">
        <f>'I3 Project list'!E86</f>
        <v xml:space="preserve">2-lane urban- new road layout with active modes on both sides (Under construction) </v>
      </c>
      <c r="E86" s="161">
        <f>'I5 Mitigation'!D86</f>
        <v>0</v>
      </c>
      <c r="F86" s="162">
        <f>$E86*Con6_EscalatedConst!H86</f>
        <v>0</v>
      </c>
      <c r="G86" s="162">
        <f>$E86*Con6_EscalatedConst!I86</f>
        <v>0</v>
      </c>
      <c r="H86" s="162">
        <f>$E86*Con6_EscalatedConst!J86</f>
        <v>0</v>
      </c>
      <c r="I86" s="162">
        <f>$E86*Con6_EscalatedConst!K86</f>
        <v>0</v>
      </c>
      <c r="J86" s="162">
        <f>$E86*Con6_EscalatedConst!L86</f>
        <v>0</v>
      </c>
      <c r="K86" s="162">
        <f>$E86*Con6_EscalatedConst!M86</f>
        <v>0</v>
      </c>
      <c r="L86" s="162">
        <f>$E86*Con6_EscalatedConst!N86</f>
        <v>0</v>
      </c>
      <c r="M86" s="162">
        <f>$E86*Con6_EscalatedConst!O86</f>
        <v>0</v>
      </c>
      <c r="N86" s="162">
        <f>$E86*Con6_EscalatedConst!P86</f>
        <v>0</v>
      </c>
      <c r="O86" s="162">
        <f>$E86*Con6_EscalatedConst!Q86</f>
        <v>0</v>
      </c>
      <c r="P86" s="162">
        <f>$E86*Con6_EscalatedConst!R86</f>
        <v>0</v>
      </c>
      <c r="Q86" s="162">
        <f>$E86*Con6_EscalatedConst!S86</f>
        <v>0</v>
      </c>
      <c r="R86" s="162">
        <f>$E86*Con6_EscalatedConst!T86</f>
        <v>0</v>
      </c>
      <c r="S86" s="162">
        <f>$E86*Con6_EscalatedConst!U86</f>
        <v>0</v>
      </c>
      <c r="T86" s="162">
        <f>$E86*Con6_EscalatedConst!V86</f>
        <v>0</v>
      </c>
      <c r="U86" s="162">
        <f>$E86*Con6_EscalatedConst!W86</f>
        <v>0</v>
      </c>
      <c r="V86" s="162">
        <f>$E86*Con6_EscalatedConst!X86</f>
        <v>0</v>
      </c>
      <c r="W86" s="162">
        <f>$E86*Con6_EscalatedConst!Y86</f>
        <v>0</v>
      </c>
      <c r="X86" s="162">
        <f>$E86*Con6_EscalatedConst!Z86</f>
        <v>0</v>
      </c>
      <c r="Y86" s="162">
        <f>$E86*Con6_EscalatedConst!AA86</f>
        <v>0</v>
      </c>
      <c r="Z86" s="162">
        <f>$E86*Con6_EscalatedConst!AB86</f>
        <v>0</v>
      </c>
      <c r="AA86" s="162">
        <f>$E86*Con6_EscalatedConst!AC86</f>
        <v>0</v>
      </c>
      <c r="AB86" s="162">
        <f>$E86*Con6_EscalatedConst!AD86</f>
        <v>0</v>
      </c>
      <c r="AC86" s="162">
        <f>$E86*Con6_EscalatedConst!AE86</f>
        <v>0</v>
      </c>
      <c r="AD86" s="162">
        <f>$E86*Con6_EscalatedConst!AF86</f>
        <v>0</v>
      </c>
      <c r="AE86" s="162">
        <f>$E86*Con6_EscalatedConst!AG86</f>
        <v>0</v>
      </c>
      <c r="AF86" s="162">
        <f>$E86*Con6_EscalatedConst!AH86</f>
        <v>0</v>
      </c>
      <c r="AG86" s="162">
        <f>$E86*Con6_EscalatedConst!AI86</f>
        <v>0</v>
      </c>
      <c r="AH86" s="162">
        <f>$E86*Con6_EscalatedConst!AJ86</f>
        <v>0</v>
      </c>
      <c r="AI86" s="162">
        <f>$E86*Con6_EscalatedConst!AK86</f>
        <v>0</v>
      </c>
      <c r="AJ86" s="162">
        <f>$E86*Con6_EscalatedConst!AL86</f>
        <v>0</v>
      </c>
      <c r="AK86" s="162">
        <f>$E86*Con6_EscalatedConst!AM86</f>
        <v>0</v>
      </c>
      <c r="AL86" s="162">
        <f>$E86*Con6_EscalatedConst!AN86</f>
        <v>0</v>
      </c>
      <c r="AM86" s="162">
        <f>$E86*Con6_EscalatedConst!AO86</f>
        <v>0</v>
      </c>
      <c r="AN86" s="162">
        <f t="shared" si="2"/>
        <v>0</v>
      </c>
      <c r="AO86" s="162">
        <f t="shared" si="3"/>
        <v>0</v>
      </c>
    </row>
    <row r="87" spans="1:41" ht="24.75" x14ac:dyDescent="0.25">
      <c r="A87" s="75" t="str">
        <f>'I3 Project list'!A87</f>
        <v>Drury</v>
      </c>
      <c r="B87" s="75" t="str">
        <f>'I3 Project list'!C87</f>
        <v>Drury_48</v>
      </c>
      <c r="C87" s="144" t="str">
        <f>'I3 Project list'!D87</f>
        <v>Collector road south of New Bremner/ Old Bremner intersection</v>
      </c>
      <c r="D87" s="144" t="str">
        <f>'I3 Project list'!E87</f>
        <v xml:space="preserve">2-lane urban- new road layout with active modes on both sides (Under construction) </v>
      </c>
      <c r="E87" s="161">
        <f>'I5 Mitigation'!D87</f>
        <v>0</v>
      </c>
      <c r="F87" s="162">
        <f>$E87*Con6_EscalatedConst!H87</f>
        <v>0</v>
      </c>
      <c r="G87" s="162">
        <f>$E87*Con6_EscalatedConst!I87</f>
        <v>0</v>
      </c>
      <c r="H87" s="162">
        <f>$E87*Con6_EscalatedConst!J87</f>
        <v>0</v>
      </c>
      <c r="I87" s="162">
        <f>$E87*Con6_EscalatedConst!K87</f>
        <v>0</v>
      </c>
      <c r="J87" s="162">
        <f>$E87*Con6_EscalatedConst!L87</f>
        <v>0</v>
      </c>
      <c r="K87" s="162">
        <f>$E87*Con6_EscalatedConst!M87</f>
        <v>0</v>
      </c>
      <c r="L87" s="162">
        <f>$E87*Con6_EscalatedConst!N87</f>
        <v>0</v>
      </c>
      <c r="M87" s="162">
        <f>$E87*Con6_EscalatedConst!O87</f>
        <v>0</v>
      </c>
      <c r="N87" s="162">
        <f>$E87*Con6_EscalatedConst!P87</f>
        <v>0</v>
      </c>
      <c r="O87" s="162">
        <f>$E87*Con6_EscalatedConst!Q87</f>
        <v>0</v>
      </c>
      <c r="P87" s="162">
        <f>$E87*Con6_EscalatedConst!R87</f>
        <v>0</v>
      </c>
      <c r="Q87" s="162">
        <f>$E87*Con6_EscalatedConst!S87</f>
        <v>0</v>
      </c>
      <c r="R87" s="162">
        <f>$E87*Con6_EscalatedConst!T87</f>
        <v>0</v>
      </c>
      <c r="S87" s="162">
        <f>$E87*Con6_EscalatedConst!U87</f>
        <v>0</v>
      </c>
      <c r="T87" s="162">
        <f>$E87*Con6_EscalatedConst!V87</f>
        <v>0</v>
      </c>
      <c r="U87" s="162">
        <f>$E87*Con6_EscalatedConst!W87</f>
        <v>0</v>
      </c>
      <c r="V87" s="162">
        <f>$E87*Con6_EscalatedConst!X87</f>
        <v>0</v>
      </c>
      <c r="W87" s="162">
        <f>$E87*Con6_EscalatedConst!Y87</f>
        <v>0</v>
      </c>
      <c r="X87" s="162">
        <f>$E87*Con6_EscalatedConst!Z87</f>
        <v>0</v>
      </c>
      <c r="Y87" s="162">
        <f>$E87*Con6_EscalatedConst!AA87</f>
        <v>0</v>
      </c>
      <c r="Z87" s="162">
        <f>$E87*Con6_EscalatedConst!AB87</f>
        <v>0</v>
      </c>
      <c r="AA87" s="162">
        <f>$E87*Con6_EscalatedConst!AC87</f>
        <v>0</v>
      </c>
      <c r="AB87" s="162">
        <f>$E87*Con6_EscalatedConst!AD87</f>
        <v>0</v>
      </c>
      <c r="AC87" s="162">
        <f>$E87*Con6_EscalatedConst!AE87</f>
        <v>0</v>
      </c>
      <c r="AD87" s="162">
        <f>$E87*Con6_EscalatedConst!AF87</f>
        <v>0</v>
      </c>
      <c r="AE87" s="162">
        <f>$E87*Con6_EscalatedConst!AG87</f>
        <v>0</v>
      </c>
      <c r="AF87" s="162">
        <f>$E87*Con6_EscalatedConst!AH87</f>
        <v>0</v>
      </c>
      <c r="AG87" s="162">
        <f>$E87*Con6_EscalatedConst!AI87</f>
        <v>0</v>
      </c>
      <c r="AH87" s="162">
        <f>$E87*Con6_EscalatedConst!AJ87</f>
        <v>0</v>
      </c>
      <c r="AI87" s="162">
        <f>$E87*Con6_EscalatedConst!AK87</f>
        <v>0</v>
      </c>
      <c r="AJ87" s="162">
        <f>$E87*Con6_EscalatedConst!AL87</f>
        <v>0</v>
      </c>
      <c r="AK87" s="162">
        <f>$E87*Con6_EscalatedConst!AM87</f>
        <v>0</v>
      </c>
      <c r="AL87" s="162">
        <f>$E87*Con6_EscalatedConst!AN87</f>
        <v>0</v>
      </c>
      <c r="AM87" s="162">
        <f>$E87*Con6_EscalatedConst!AO87</f>
        <v>0</v>
      </c>
      <c r="AN87" s="162">
        <f t="shared" si="2"/>
        <v>0</v>
      </c>
      <c r="AO87" s="162">
        <f t="shared" si="3"/>
        <v>0</v>
      </c>
    </row>
    <row r="88" spans="1:41" ht="24.75" x14ac:dyDescent="0.25">
      <c r="A88" s="75" t="str">
        <f>'I3 Project list'!A88</f>
        <v>Drury</v>
      </c>
      <c r="B88" s="75" t="str">
        <f>'I3 Project list'!C88</f>
        <v>Drury_49</v>
      </c>
      <c r="C88" s="144" t="str">
        <f>'I3 Project list'!D88</f>
        <v xml:space="preserve">SH22 improvements from GSR Intersection to Jesmond Rd </v>
      </c>
      <c r="D88" s="144" t="str">
        <f>'I3 Project list'!E88</f>
        <v>4-lane urban- upgrade 2-lane urban to 4-lane with active modes on both sides, (TDM)</v>
      </c>
      <c r="E88" s="161">
        <f>'I5 Mitigation'!D88</f>
        <v>0</v>
      </c>
      <c r="F88" s="162">
        <f>$E88*Con6_EscalatedConst!H88</f>
        <v>0</v>
      </c>
      <c r="G88" s="162">
        <f>$E88*Con6_EscalatedConst!I88</f>
        <v>0</v>
      </c>
      <c r="H88" s="162">
        <f>$E88*Con6_EscalatedConst!J88</f>
        <v>0</v>
      </c>
      <c r="I88" s="162">
        <f>$E88*Con6_EscalatedConst!K88</f>
        <v>0</v>
      </c>
      <c r="J88" s="162">
        <f>$E88*Con6_EscalatedConst!L88</f>
        <v>0</v>
      </c>
      <c r="K88" s="162">
        <f>$E88*Con6_EscalatedConst!M88</f>
        <v>0</v>
      </c>
      <c r="L88" s="162">
        <f>$E88*Con6_EscalatedConst!N88</f>
        <v>0</v>
      </c>
      <c r="M88" s="162">
        <f>$E88*Con6_EscalatedConst!O88</f>
        <v>0</v>
      </c>
      <c r="N88" s="162">
        <f>$E88*Con6_EscalatedConst!P88</f>
        <v>0</v>
      </c>
      <c r="O88" s="162">
        <f>$E88*Con6_EscalatedConst!Q88</f>
        <v>0</v>
      </c>
      <c r="P88" s="162">
        <f>$E88*Con6_EscalatedConst!R88</f>
        <v>0</v>
      </c>
      <c r="Q88" s="162">
        <f>$E88*Con6_EscalatedConst!S88</f>
        <v>0</v>
      </c>
      <c r="R88" s="162">
        <f>$E88*Con6_EscalatedConst!T88</f>
        <v>0</v>
      </c>
      <c r="S88" s="162">
        <f>$E88*Con6_EscalatedConst!U88</f>
        <v>0</v>
      </c>
      <c r="T88" s="162">
        <f>$E88*Con6_EscalatedConst!V88</f>
        <v>0</v>
      </c>
      <c r="U88" s="162">
        <f>$E88*Con6_EscalatedConst!W88</f>
        <v>0</v>
      </c>
      <c r="V88" s="162">
        <f>$E88*Con6_EscalatedConst!X88</f>
        <v>0</v>
      </c>
      <c r="W88" s="162">
        <f>$E88*Con6_EscalatedConst!Y88</f>
        <v>0</v>
      </c>
      <c r="X88" s="162">
        <f>$E88*Con6_EscalatedConst!Z88</f>
        <v>0</v>
      </c>
      <c r="Y88" s="162">
        <f>$E88*Con6_EscalatedConst!AA88</f>
        <v>0</v>
      </c>
      <c r="Z88" s="162">
        <f>$E88*Con6_EscalatedConst!AB88</f>
        <v>0</v>
      </c>
      <c r="AA88" s="162">
        <f>$E88*Con6_EscalatedConst!AC88</f>
        <v>0</v>
      </c>
      <c r="AB88" s="162">
        <f>$E88*Con6_EscalatedConst!AD88</f>
        <v>0</v>
      </c>
      <c r="AC88" s="162">
        <f>$E88*Con6_EscalatedConst!AE88</f>
        <v>0</v>
      </c>
      <c r="AD88" s="162">
        <f>$E88*Con6_EscalatedConst!AF88</f>
        <v>0</v>
      </c>
      <c r="AE88" s="162">
        <f>$E88*Con6_EscalatedConst!AG88</f>
        <v>0</v>
      </c>
      <c r="AF88" s="162">
        <f>$E88*Con6_EscalatedConst!AH88</f>
        <v>0</v>
      </c>
      <c r="AG88" s="162">
        <f>$E88*Con6_EscalatedConst!AI88</f>
        <v>0</v>
      </c>
      <c r="AH88" s="162">
        <f>$E88*Con6_EscalatedConst!AJ88</f>
        <v>0</v>
      </c>
      <c r="AI88" s="162">
        <f>$E88*Con6_EscalatedConst!AK88</f>
        <v>0</v>
      </c>
      <c r="AJ88" s="162">
        <f>$E88*Con6_EscalatedConst!AL88</f>
        <v>0</v>
      </c>
      <c r="AK88" s="162">
        <f>$E88*Con6_EscalatedConst!AM88</f>
        <v>0</v>
      </c>
      <c r="AL88" s="162">
        <f>$E88*Con6_EscalatedConst!AN88</f>
        <v>0</v>
      </c>
      <c r="AM88" s="162">
        <f>$E88*Con6_EscalatedConst!AO88</f>
        <v>0</v>
      </c>
      <c r="AN88" s="162">
        <f t="shared" si="2"/>
        <v>0</v>
      </c>
      <c r="AO88" s="162">
        <f t="shared" si="3"/>
        <v>0</v>
      </c>
    </row>
    <row r="89" spans="1:41" ht="36.75" x14ac:dyDescent="0.25">
      <c r="A89" s="75" t="str">
        <f>'I3 Project list'!A89</f>
        <v>Drury</v>
      </c>
      <c r="B89" s="75" t="str">
        <f>'I3 Project list'!C89</f>
        <v>Drury_50a</v>
      </c>
      <c r="C89" s="144" t="str">
        <f>'I3 Project list'!D89</f>
        <v xml:space="preserve">SH22 improvements from Jesmond Rd to Oira Rd- active mode upgrades on the northern section </v>
      </c>
      <c r="D89" s="144" t="str">
        <f>'I3 Project list'!E89</f>
        <v>2-lane urban- upgrade existing road layout with active modes on northern side only</v>
      </c>
      <c r="E89" s="161">
        <f>'I5 Mitigation'!D89</f>
        <v>0</v>
      </c>
      <c r="F89" s="162">
        <f>$E89*Con6_EscalatedConst!H89</f>
        <v>0</v>
      </c>
      <c r="G89" s="162">
        <f>$E89*Con6_EscalatedConst!I89</f>
        <v>0</v>
      </c>
      <c r="H89" s="162">
        <f>$E89*Con6_EscalatedConst!J89</f>
        <v>0</v>
      </c>
      <c r="I89" s="162">
        <f>$E89*Con6_EscalatedConst!K89</f>
        <v>0</v>
      </c>
      <c r="J89" s="162">
        <f>$E89*Con6_EscalatedConst!L89</f>
        <v>0</v>
      </c>
      <c r="K89" s="162">
        <f>$E89*Con6_EscalatedConst!M89</f>
        <v>0</v>
      </c>
      <c r="L89" s="162">
        <f>$E89*Con6_EscalatedConst!N89</f>
        <v>0</v>
      </c>
      <c r="M89" s="162">
        <f>$E89*Con6_EscalatedConst!O89</f>
        <v>0</v>
      </c>
      <c r="N89" s="162">
        <f>$E89*Con6_EscalatedConst!P89</f>
        <v>0</v>
      </c>
      <c r="O89" s="162">
        <f>$E89*Con6_EscalatedConst!Q89</f>
        <v>0</v>
      </c>
      <c r="P89" s="162">
        <f>$E89*Con6_EscalatedConst!R89</f>
        <v>0</v>
      </c>
      <c r="Q89" s="162">
        <f>$E89*Con6_EscalatedConst!S89</f>
        <v>0</v>
      </c>
      <c r="R89" s="162">
        <f>$E89*Con6_EscalatedConst!T89</f>
        <v>0</v>
      </c>
      <c r="S89" s="162">
        <f>$E89*Con6_EscalatedConst!U89</f>
        <v>0</v>
      </c>
      <c r="T89" s="162">
        <f>$E89*Con6_EscalatedConst!V89</f>
        <v>0</v>
      </c>
      <c r="U89" s="162">
        <f>$E89*Con6_EscalatedConst!W89</f>
        <v>0</v>
      </c>
      <c r="V89" s="162">
        <f>$E89*Con6_EscalatedConst!X89</f>
        <v>0</v>
      </c>
      <c r="W89" s="162">
        <f>$E89*Con6_EscalatedConst!Y89</f>
        <v>0</v>
      </c>
      <c r="X89" s="162">
        <f>$E89*Con6_EscalatedConst!Z89</f>
        <v>0</v>
      </c>
      <c r="Y89" s="162">
        <f>$E89*Con6_EscalatedConst!AA89</f>
        <v>0</v>
      </c>
      <c r="Z89" s="162">
        <f>$E89*Con6_EscalatedConst!AB89</f>
        <v>0</v>
      </c>
      <c r="AA89" s="162">
        <f>$E89*Con6_EscalatedConst!AC89</f>
        <v>0</v>
      </c>
      <c r="AB89" s="162">
        <f>$E89*Con6_EscalatedConst!AD89</f>
        <v>0</v>
      </c>
      <c r="AC89" s="162">
        <f>$E89*Con6_EscalatedConst!AE89</f>
        <v>0</v>
      </c>
      <c r="AD89" s="162">
        <f>$E89*Con6_EscalatedConst!AF89</f>
        <v>0</v>
      </c>
      <c r="AE89" s="162">
        <f>$E89*Con6_EscalatedConst!AG89</f>
        <v>0</v>
      </c>
      <c r="AF89" s="162">
        <f>$E89*Con6_EscalatedConst!AH89</f>
        <v>0</v>
      </c>
      <c r="AG89" s="162">
        <f>$E89*Con6_EscalatedConst!AI89</f>
        <v>0</v>
      </c>
      <c r="AH89" s="162">
        <f>$E89*Con6_EscalatedConst!AJ89</f>
        <v>0</v>
      </c>
      <c r="AI89" s="162">
        <f>$E89*Con6_EscalatedConst!AK89</f>
        <v>0</v>
      </c>
      <c r="AJ89" s="162">
        <f>$E89*Con6_EscalatedConst!AL89</f>
        <v>0</v>
      </c>
      <c r="AK89" s="162">
        <f>$E89*Con6_EscalatedConst!AM89</f>
        <v>0</v>
      </c>
      <c r="AL89" s="162">
        <f>$E89*Con6_EscalatedConst!AN89</f>
        <v>0</v>
      </c>
      <c r="AM89" s="162">
        <f>$E89*Con6_EscalatedConst!AO89</f>
        <v>0</v>
      </c>
      <c r="AN89" s="162">
        <f t="shared" si="2"/>
        <v>0</v>
      </c>
      <c r="AO89" s="162">
        <f t="shared" si="3"/>
        <v>0</v>
      </c>
    </row>
    <row r="90" spans="1:41" ht="24.75" x14ac:dyDescent="0.25">
      <c r="A90" s="75" t="str">
        <f>'I3 Project list'!A90</f>
        <v>Drury</v>
      </c>
      <c r="B90" s="75" t="str">
        <f>'I3 Project list'!C90</f>
        <v>Drury_50b</v>
      </c>
      <c r="C90" s="144" t="str">
        <f>'I3 Project list'!D90</f>
        <v>SH22 improvements from Jesmond Rd to Oira Rd</v>
      </c>
      <c r="D90" s="144" t="str">
        <f>'I3 Project list'!E90</f>
        <v>4-lane urban- upgrade 2-lane urban to 4-lane with active modes on both sides, (TDM)</v>
      </c>
      <c r="E90" s="161">
        <f>'I5 Mitigation'!D90</f>
        <v>0</v>
      </c>
      <c r="F90" s="162">
        <f>$E90*Con6_EscalatedConst!H90</f>
        <v>0</v>
      </c>
      <c r="G90" s="162">
        <f>$E90*Con6_EscalatedConst!I90</f>
        <v>0</v>
      </c>
      <c r="H90" s="162">
        <f>$E90*Con6_EscalatedConst!J90</f>
        <v>0</v>
      </c>
      <c r="I90" s="162">
        <f>$E90*Con6_EscalatedConst!K90</f>
        <v>0</v>
      </c>
      <c r="J90" s="162">
        <f>$E90*Con6_EscalatedConst!L90</f>
        <v>0</v>
      </c>
      <c r="K90" s="162">
        <f>$E90*Con6_EscalatedConst!M90</f>
        <v>0</v>
      </c>
      <c r="L90" s="162">
        <f>$E90*Con6_EscalatedConst!N90</f>
        <v>0</v>
      </c>
      <c r="M90" s="162">
        <f>$E90*Con6_EscalatedConst!O90</f>
        <v>0</v>
      </c>
      <c r="N90" s="162">
        <f>$E90*Con6_EscalatedConst!P90</f>
        <v>0</v>
      </c>
      <c r="O90" s="162">
        <f>$E90*Con6_EscalatedConst!Q90</f>
        <v>0</v>
      </c>
      <c r="P90" s="162">
        <f>$E90*Con6_EscalatedConst!R90</f>
        <v>0</v>
      </c>
      <c r="Q90" s="162">
        <f>$E90*Con6_EscalatedConst!S90</f>
        <v>0</v>
      </c>
      <c r="R90" s="162">
        <f>$E90*Con6_EscalatedConst!T90</f>
        <v>0</v>
      </c>
      <c r="S90" s="162">
        <f>$E90*Con6_EscalatedConst!U90</f>
        <v>0</v>
      </c>
      <c r="T90" s="162">
        <f>$E90*Con6_EscalatedConst!V90</f>
        <v>0</v>
      </c>
      <c r="U90" s="162">
        <f>$E90*Con6_EscalatedConst!W90</f>
        <v>0</v>
      </c>
      <c r="V90" s="162">
        <f>$E90*Con6_EscalatedConst!X90</f>
        <v>0</v>
      </c>
      <c r="W90" s="162">
        <f>$E90*Con6_EscalatedConst!Y90</f>
        <v>0</v>
      </c>
      <c r="X90" s="162">
        <f>$E90*Con6_EscalatedConst!Z90</f>
        <v>0</v>
      </c>
      <c r="Y90" s="162">
        <f>$E90*Con6_EscalatedConst!AA90</f>
        <v>0</v>
      </c>
      <c r="Z90" s="162">
        <f>$E90*Con6_EscalatedConst!AB90</f>
        <v>0</v>
      </c>
      <c r="AA90" s="162">
        <f>$E90*Con6_EscalatedConst!AC90</f>
        <v>0</v>
      </c>
      <c r="AB90" s="162">
        <f>$E90*Con6_EscalatedConst!AD90</f>
        <v>0</v>
      </c>
      <c r="AC90" s="162">
        <f>$E90*Con6_EscalatedConst!AE90</f>
        <v>0</v>
      </c>
      <c r="AD90" s="162">
        <f>$E90*Con6_EscalatedConst!AF90</f>
        <v>0</v>
      </c>
      <c r="AE90" s="162">
        <f>$E90*Con6_EscalatedConst!AG90</f>
        <v>0</v>
      </c>
      <c r="AF90" s="162">
        <f>$E90*Con6_EscalatedConst!AH90</f>
        <v>0</v>
      </c>
      <c r="AG90" s="162">
        <f>$E90*Con6_EscalatedConst!AI90</f>
        <v>0</v>
      </c>
      <c r="AH90" s="162">
        <f>$E90*Con6_EscalatedConst!AJ90</f>
        <v>0</v>
      </c>
      <c r="AI90" s="162">
        <f>$E90*Con6_EscalatedConst!AK90</f>
        <v>0</v>
      </c>
      <c r="AJ90" s="162">
        <f>$E90*Con6_EscalatedConst!AL90</f>
        <v>0</v>
      </c>
      <c r="AK90" s="162">
        <f>$E90*Con6_EscalatedConst!AM90</f>
        <v>0</v>
      </c>
      <c r="AL90" s="162">
        <f>$E90*Con6_EscalatedConst!AN90</f>
        <v>0</v>
      </c>
      <c r="AM90" s="162">
        <f>$E90*Con6_EscalatedConst!AO90</f>
        <v>0</v>
      </c>
      <c r="AN90" s="162">
        <f t="shared" si="2"/>
        <v>0</v>
      </c>
      <c r="AO90" s="162">
        <f t="shared" si="3"/>
        <v>0</v>
      </c>
    </row>
    <row r="91" spans="1:41" ht="48.75" x14ac:dyDescent="0.25">
      <c r="A91" s="75" t="str">
        <f>'I3 Project list'!A91</f>
        <v>Drury</v>
      </c>
      <c r="B91" s="75" t="str">
        <f>'I3 Project list'!C91</f>
        <v>Drury_51</v>
      </c>
      <c r="C91" s="144" t="str">
        <f>'I3 Project list'!D91</f>
        <v>SH22 improvements from Oira Rd to Oira Creek -  subject to design, could be incorporated with project 60</v>
      </c>
      <c r="D91" s="144" t="str">
        <f>'I3 Project list'!E91</f>
        <v>Upgrade road layout to future urban boundary + active modes on both sides</v>
      </c>
      <c r="E91" s="161">
        <f>'I5 Mitigation'!D91</f>
        <v>0</v>
      </c>
      <c r="F91" s="162">
        <f>$E91*Con6_EscalatedConst!H91</f>
        <v>0</v>
      </c>
      <c r="G91" s="162">
        <f>$E91*Con6_EscalatedConst!I91</f>
        <v>0</v>
      </c>
      <c r="H91" s="162">
        <f>$E91*Con6_EscalatedConst!J91</f>
        <v>0</v>
      </c>
      <c r="I91" s="162">
        <f>$E91*Con6_EscalatedConst!K91</f>
        <v>0</v>
      </c>
      <c r="J91" s="162">
        <f>$E91*Con6_EscalatedConst!L91</f>
        <v>0</v>
      </c>
      <c r="K91" s="162">
        <f>$E91*Con6_EscalatedConst!M91</f>
        <v>0</v>
      </c>
      <c r="L91" s="162">
        <f>$E91*Con6_EscalatedConst!N91</f>
        <v>0</v>
      </c>
      <c r="M91" s="162">
        <f>$E91*Con6_EscalatedConst!O91</f>
        <v>0</v>
      </c>
      <c r="N91" s="162">
        <f>$E91*Con6_EscalatedConst!P91</f>
        <v>0</v>
      </c>
      <c r="O91" s="162">
        <f>$E91*Con6_EscalatedConst!Q91</f>
        <v>0</v>
      </c>
      <c r="P91" s="162">
        <f>$E91*Con6_EscalatedConst!R91</f>
        <v>0</v>
      </c>
      <c r="Q91" s="162">
        <f>$E91*Con6_EscalatedConst!S91</f>
        <v>0</v>
      </c>
      <c r="R91" s="162">
        <f>$E91*Con6_EscalatedConst!T91</f>
        <v>0</v>
      </c>
      <c r="S91" s="162">
        <f>$E91*Con6_EscalatedConst!U91</f>
        <v>0</v>
      </c>
      <c r="T91" s="162">
        <f>$E91*Con6_EscalatedConst!V91</f>
        <v>0</v>
      </c>
      <c r="U91" s="162">
        <f>$E91*Con6_EscalatedConst!W91</f>
        <v>0</v>
      </c>
      <c r="V91" s="162">
        <f>$E91*Con6_EscalatedConst!X91</f>
        <v>0</v>
      </c>
      <c r="W91" s="162">
        <f>$E91*Con6_EscalatedConst!Y91</f>
        <v>0</v>
      </c>
      <c r="X91" s="162">
        <f>$E91*Con6_EscalatedConst!Z91</f>
        <v>0</v>
      </c>
      <c r="Y91" s="162">
        <f>$E91*Con6_EscalatedConst!AA91</f>
        <v>0</v>
      </c>
      <c r="Z91" s="162">
        <f>$E91*Con6_EscalatedConst!AB91</f>
        <v>0</v>
      </c>
      <c r="AA91" s="162">
        <f>$E91*Con6_EscalatedConst!AC91</f>
        <v>0</v>
      </c>
      <c r="AB91" s="162">
        <f>$E91*Con6_EscalatedConst!AD91</f>
        <v>0</v>
      </c>
      <c r="AC91" s="162">
        <f>$E91*Con6_EscalatedConst!AE91</f>
        <v>0</v>
      </c>
      <c r="AD91" s="162">
        <f>$E91*Con6_EscalatedConst!AF91</f>
        <v>0</v>
      </c>
      <c r="AE91" s="162">
        <f>$E91*Con6_EscalatedConst!AG91</f>
        <v>0</v>
      </c>
      <c r="AF91" s="162">
        <f>$E91*Con6_EscalatedConst!AH91</f>
        <v>0</v>
      </c>
      <c r="AG91" s="162">
        <f>$E91*Con6_EscalatedConst!AI91</f>
        <v>0</v>
      </c>
      <c r="AH91" s="162">
        <f>$E91*Con6_EscalatedConst!AJ91</f>
        <v>0</v>
      </c>
      <c r="AI91" s="162">
        <f>$E91*Con6_EscalatedConst!AK91</f>
        <v>0</v>
      </c>
      <c r="AJ91" s="162">
        <f>$E91*Con6_EscalatedConst!AL91</f>
        <v>0</v>
      </c>
      <c r="AK91" s="162">
        <f>$E91*Con6_EscalatedConst!AM91</f>
        <v>0</v>
      </c>
      <c r="AL91" s="162">
        <f>$E91*Con6_EscalatedConst!AN91</f>
        <v>0</v>
      </c>
      <c r="AM91" s="162">
        <f>$E91*Con6_EscalatedConst!AO91</f>
        <v>0</v>
      </c>
      <c r="AN91" s="162">
        <f t="shared" si="2"/>
        <v>0</v>
      </c>
      <c r="AO91" s="162">
        <f t="shared" si="3"/>
        <v>0</v>
      </c>
    </row>
    <row r="92" spans="1:41" ht="36.75" x14ac:dyDescent="0.25">
      <c r="A92" s="75" t="str">
        <f>'I3 Project list'!A92</f>
        <v>Drury</v>
      </c>
      <c r="B92" s="75" t="str">
        <f>'I3 Project list'!C92</f>
        <v>Drury_52</v>
      </c>
      <c r="C92" s="144" t="str">
        <f>'I3 Project list'!D92</f>
        <v>Intersection upgrade- on SH22/ McPherson Rd/Karaka Rd (Auranga B1)</v>
      </c>
      <c r="D92" s="144" t="str">
        <f>'I3 Project list'!E92</f>
        <v>Ultimate intersection form</v>
      </c>
      <c r="E92" s="161">
        <f>'I5 Mitigation'!D92</f>
        <v>0</v>
      </c>
      <c r="F92" s="162">
        <f>$E92*Con6_EscalatedConst!H92</f>
        <v>0</v>
      </c>
      <c r="G92" s="162">
        <f>$E92*Con6_EscalatedConst!I92</f>
        <v>0</v>
      </c>
      <c r="H92" s="162">
        <f>$E92*Con6_EscalatedConst!J92</f>
        <v>0</v>
      </c>
      <c r="I92" s="162">
        <f>$E92*Con6_EscalatedConst!K92</f>
        <v>0</v>
      </c>
      <c r="J92" s="162">
        <f>$E92*Con6_EscalatedConst!L92</f>
        <v>0</v>
      </c>
      <c r="K92" s="162">
        <f>$E92*Con6_EscalatedConst!M92</f>
        <v>0</v>
      </c>
      <c r="L92" s="162">
        <f>$E92*Con6_EscalatedConst!N92</f>
        <v>0</v>
      </c>
      <c r="M92" s="162">
        <f>$E92*Con6_EscalatedConst!O92</f>
        <v>0</v>
      </c>
      <c r="N92" s="162">
        <f>$E92*Con6_EscalatedConst!P92</f>
        <v>0</v>
      </c>
      <c r="O92" s="162">
        <f>$E92*Con6_EscalatedConst!Q92</f>
        <v>0</v>
      </c>
      <c r="P92" s="162">
        <f>$E92*Con6_EscalatedConst!R92</f>
        <v>0</v>
      </c>
      <c r="Q92" s="162">
        <f>$E92*Con6_EscalatedConst!S92</f>
        <v>0</v>
      </c>
      <c r="R92" s="162">
        <f>$E92*Con6_EscalatedConst!T92</f>
        <v>0</v>
      </c>
      <c r="S92" s="162">
        <f>$E92*Con6_EscalatedConst!U92</f>
        <v>0</v>
      </c>
      <c r="T92" s="162">
        <f>$E92*Con6_EscalatedConst!V92</f>
        <v>0</v>
      </c>
      <c r="U92" s="162">
        <f>$E92*Con6_EscalatedConst!W92</f>
        <v>0</v>
      </c>
      <c r="V92" s="162">
        <f>$E92*Con6_EscalatedConst!X92</f>
        <v>0</v>
      </c>
      <c r="W92" s="162">
        <f>$E92*Con6_EscalatedConst!Y92</f>
        <v>0</v>
      </c>
      <c r="X92" s="162">
        <f>$E92*Con6_EscalatedConst!Z92</f>
        <v>0</v>
      </c>
      <c r="Y92" s="162">
        <f>$E92*Con6_EscalatedConst!AA92</f>
        <v>0</v>
      </c>
      <c r="Z92" s="162">
        <f>$E92*Con6_EscalatedConst!AB92</f>
        <v>0</v>
      </c>
      <c r="AA92" s="162">
        <f>$E92*Con6_EscalatedConst!AC92</f>
        <v>0</v>
      </c>
      <c r="AB92" s="162">
        <f>$E92*Con6_EscalatedConst!AD92</f>
        <v>0</v>
      </c>
      <c r="AC92" s="162">
        <f>$E92*Con6_EscalatedConst!AE92</f>
        <v>0</v>
      </c>
      <c r="AD92" s="162">
        <f>$E92*Con6_EscalatedConst!AF92</f>
        <v>0</v>
      </c>
      <c r="AE92" s="162">
        <f>$E92*Con6_EscalatedConst!AG92</f>
        <v>0</v>
      </c>
      <c r="AF92" s="162">
        <f>$E92*Con6_EscalatedConst!AH92</f>
        <v>0</v>
      </c>
      <c r="AG92" s="162">
        <f>$E92*Con6_EscalatedConst!AI92</f>
        <v>0</v>
      </c>
      <c r="AH92" s="162">
        <f>$E92*Con6_EscalatedConst!AJ92</f>
        <v>0</v>
      </c>
      <c r="AI92" s="162">
        <f>$E92*Con6_EscalatedConst!AK92</f>
        <v>0</v>
      </c>
      <c r="AJ92" s="162">
        <f>$E92*Con6_EscalatedConst!AL92</f>
        <v>0</v>
      </c>
      <c r="AK92" s="162">
        <f>$E92*Con6_EscalatedConst!AM92</f>
        <v>0</v>
      </c>
      <c r="AL92" s="162">
        <f>$E92*Con6_EscalatedConst!AN92</f>
        <v>0</v>
      </c>
      <c r="AM92" s="162">
        <f>$E92*Con6_EscalatedConst!AO92</f>
        <v>0</v>
      </c>
      <c r="AN92" s="162">
        <f t="shared" si="2"/>
        <v>0</v>
      </c>
      <c r="AO92" s="162">
        <f t="shared" si="3"/>
        <v>0</v>
      </c>
    </row>
    <row r="93" spans="1:41" ht="24.75" x14ac:dyDescent="0.25">
      <c r="A93" s="75" t="str">
        <f>'I3 Project list'!A93</f>
        <v>Drury</v>
      </c>
      <c r="B93" s="75" t="str">
        <f>'I3 Project list'!C93</f>
        <v>Drury_53</v>
      </c>
      <c r="C93" s="144" t="str">
        <f>'I3 Project list'!D93</f>
        <v>New intersection east of Jesmond Rd (Auranga B1 main street)</v>
      </c>
      <c r="D93" s="144" t="str">
        <f>'I3 Project list'!E93</f>
        <v>Ultimate intersection form (left-in left-out)</v>
      </c>
      <c r="E93" s="161">
        <f>'I5 Mitigation'!D93</f>
        <v>0</v>
      </c>
      <c r="F93" s="162">
        <f>$E93*Con6_EscalatedConst!H93</f>
        <v>0</v>
      </c>
      <c r="G93" s="162">
        <f>$E93*Con6_EscalatedConst!I93</f>
        <v>0</v>
      </c>
      <c r="H93" s="162">
        <f>$E93*Con6_EscalatedConst!J93</f>
        <v>0</v>
      </c>
      <c r="I93" s="162">
        <f>$E93*Con6_EscalatedConst!K93</f>
        <v>0</v>
      </c>
      <c r="J93" s="162">
        <f>$E93*Con6_EscalatedConst!L93</f>
        <v>0</v>
      </c>
      <c r="K93" s="162">
        <f>$E93*Con6_EscalatedConst!M93</f>
        <v>0</v>
      </c>
      <c r="L93" s="162">
        <f>$E93*Con6_EscalatedConst!N93</f>
        <v>0</v>
      </c>
      <c r="M93" s="162">
        <f>$E93*Con6_EscalatedConst!O93</f>
        <v>0</v>
      </c>
      <c r="N93" s="162">
        <f>$E93*Con6_EscalatedConst!P93</f>
        <v>0</v>
      </c>
      <c r="O93" s="162">
        <f>$E93*Con6_EscalatedConst!Q93</f>
        <v>0</v>
      </c>
      <c r="P93" s="162">
        <f>$E93*Con6_EscalatedConst!R93</f>
        <v>0</v>
      </c>
      <c r="Q93" s="162">
        <f>$E93*Con6_EscalatedConst!S93</f>
        <v>0</v>
      </c>
      <c r="R93" s="162">
        <f>$E93*Con6_EscalatedConst!T93</f>
        <v>0</v>
      </c>
      <c r="S93" s="162">
        <f>$E93*Con6_EscalatedConst!U93</f>
        <v>0</v>
      </c>
      <c r="T93" s="162">
        <f>$E93*Con6_EscalatedConst!V93</f>
        <v>0</v>
      </c>
      <c r="U93" s="162">
        <f>$E93*Con6_EscalatedConst!W93</f>
        <v>0</v>
      </c>
      <c r="V93" s="162">
        <f>$E93*Con6_EscalatedConst!X93</f>
        <v>0</v>
      </c>
      <c r="W93" s="162">
        <f>$E93*Con6_EscalatedConst!Y93</f>
        <v>0</v>
      </c>
      <c r="X93" s="162">
        <f>$E93*Con6_EscalatedConst!Z93</f>
        <v>0</v>
      </c>
      <c r="Y93" s="162">
        <f>$E93*Con6_EscalatedConst!AA93</f>
        <v>0</v>
      </c>
      <c r="Z93" s="162">
        <f>$E93*Con6_EscalatedConst!AB93</f>
        <v>0</v>
      </c>
      <c r="AA93" s="162">
        <f>$E93*Con6_EscalatedConst!AC93</f>
        <v>0</v>
      </c>
      <c r="AB93" s="162">
        <f>$E93*Con6_EscalatedConst!AD93</f>
        <v>0</v>
      </c>
      <c r="AC93" s="162">
        <f>$E93*Con6_EscalatedConst!AE93</f>
        <v>0</v>
      </c>
      <c r="AD93" s="162">
        <f>$E93*Con6_EscalatedConst!AF93</f>
        <v>0</v>
      </c>
      <c r="AE93" s="162">
        <f>$E93*Con6_EscalatedConst!AG93</f>
        <v>0</v>
      </c>
      <c r="AF93" s="162">
        <f>$E93*Con6_EscalatedConst!AH93</f>
        <v>0</v>
      </c>
      <c r="AG93" s="162">
        <f>$E93*Con6_EscalatedConst!AI93</f>
        <v>0</v>
      </c>
      <c r="AH93" s="162">
        <f>$E93*Con6_EscalatedConst!AJ93</f>
        <v>0</v>
      </c>
      <c r="AI93" s="162">
        <f>$E93*Con6_EscalatedConst!AK93</f>
        <v>0</v>
      </c>
      <c r="AJ93" s="162">
        <f>$E93*Con6_EscalatedConst!AL93</f>
        <v>0</v>
      </c>
      <c r="AK93" s="162">
        <f>$E93*Con6_EscalatedConst!AM93</f>
        <v>0</v>
      </c>
      <c r="AL93" s="162">
        <f>$E93*Con6_EscalatedConst!AN93</f>
        <v>0</v>
      </c>
      <c r="AM93" s="162">
        <f>$E93*Con6_EscalatedConst!AO93</f>
        <v>0</v>
      </c>
      <c r="AN93" s="162">
        <f t="shared" si="2"/>
        <v>0</v>
      </c>
      <c r="AO93" s="162">
        <f t="shared" si="3"/>
        <v>0</v>
      </c>
    </row>
    <row r="94" spans="1:41" ht="36.75" x14ac:dyDescent="0.25">
      <c r="A94" s="75" t="str">
        <f>'I3 Project list'!A94</f>
        <v>Drury</v>
      </c>
      <c r="B94" s="75" t="str">
        <f>'I3 Project list'!C94</f>
        <v>Drury_54</v>
      </c>
      <c r="C94" s="144" t="str">
        <f>'I3 Project list'!D94</f>
        <v>New N-S collectors internal to Auranga B1 (2 links )+ Intersections</v>
      </c>
      <c r="D94" s="144" t="str">
        <f>'I3 Project list'!E94</f>
        <v>2-lane urban- new collector with active mode on both sides + intersection improvements (TDM)</v>
      </c>
      <c r="E94" s="161">
        <f>'I5 Mitigation'!D94</f>
        <v>0.05</v>
      </c>
      <c r="F94" s="162">
        <f>$E94*Con6_EscalatedConst!H94</f>
        <v>0</v>
      </c>
      <c r="G94" s="162">
        <f>$E94*Con6_EscalatedConst!I94</f>
        <v>0</v>
      </c>
      <c r="H94" s="162">
        <f>$E94*Con6_EscalatedConst!J94</f>
        <v>203844.58628523667</v>
      </c>
      <c r="I94" s="162">
        <f>$E94*Con6_EscalatedConst!K94</f>
        <v>2075750.5813222637</v>
      </c>
      <c r="J94" s="162">
        <f>$E94*Con6_EscalatedConst!L94</f>
        <v>0</v>
      </c>
      <c r="K94" s="162">
        <f>$E94*Con6_EscalatedConst!M94</f>
        <v>0</v>
      </c>
      <c r="L94" s="162">
        <f>$E94*Con6_EscalatedConst!N94</f>
        <v>0</v>
      </c>
      <c r="M94" s="162">
        <f>$E94*Con6_EscalatedConst!O94</f>
        <v>0</v>
      </c>
      <c r="N94" s="162">
        <f>$E94*Con6_EscalatedConst!P94</f>
        <v>0</v>
      </c>
      <c r="O94" s="162">
        <f>$E94*Con6_EscalatedConst!Q94</f>
        <v>0</v>
      </c>
      <c r="P94" s="162">
        <f>$E94*Con6_EscalatedConst!R94</f>
        <v>0</v>
      </c>
      <c r="Q94" s="162">
        <f>$E94*Con6_EscalatedConst!S94</f>
        <v>0</v>
      </c>
      <c r="R94" s="162">
        <f>$E94*Con6_EscalatedConst!T94</f>
        <v>0</v>
      </c>
      <c r="S94" s="162">
        <f>$E94*Con6_EscalatedConst!U94</f>
        <v>0</v>
      </c>
      <c r="T94" s="162">
        <f>$E94*Con6_EscalatedConst!V94</f>
        <v>0</v>
      </c>
      <c r="U94" s="162">
        <f>$E94*Con6_EscalatedConst!W94</f>
        <v>0</v>
      </c>
      <c r="V94" s="162">
        <f>$E94*Con6_EscalatedConst!X94</f>
        <v>0</v>
      </c>
      <c r="W94" s="162">
        <f>$E94*Con6_EscalatedConst!Y94</f>
        <v>0</v>
      </c>
      <c r="X94" s="162">
        <f>$E94*Con6_EscalatedConst!Z94</f>
        <v>0</v>
      </c>
      <c r="Y94" s="162">
        <f>$E94*Con6_EscalatedConst!AA94</f>
        <v>0</v>
      </c>
      <c r="Z94" s="162">
        <f>$E94*Con6_EscalatedConst!AB94</f>
        <v>0</v>
      </c>
      <c r="AA94" s="162">
        <f>$E94*Con6_EscalatedConst!AC94</f>
        <v>0</v>
      </c>
      <c r="AB94" s="162">
        <f>$E94*Con6_EscalatedConst!AD94</f>
        <v>0</v>
      </c>
      <c r="AC94" s="162">
        <f>$E94*Con6_EscalatedConst!AE94</f>
        <v>0</v>
      </c>
      <c r="AD94" s="162">
        <f>$E94*Con6_EscalatedConst!AF94</f>
        <v>0</v>
      </c>
      <c r="AE94" s="162">
        <f>$E94*Con6_EscalatedConst!AG94</f>
        <v>0</v>
      </c>
      <c r="AF94" s="162">
        <f>$E94*Con6_EscalatedConst!AH94</f>
        <v>0</v>
      </c>
      <c r="AG94" s="162">
        <f>$E94*Con6_EscalatedConst!AI94</f>
        <v>0</v>
      </c>
      <c r="AH94" s="162">
        <f>$E94*Con6_EscalatedConst!AJ94</f>
        <v>0</v>
      </c>
      <c r="AI94" s="162">
        <f>$E94*Con6_EscalatedConst!AK94</f>
        <v>0</v>
      </c>
      <c r="AJ94" s="162">
        <f>$E94*Con6_EscalatedConst!AL94</f>
        <v>0</v>
      </c>
      <c r="AK94" s="162">
        <f>$E94*Con6_EscalatedConst!AM94</f>
        <v>0</v>
      </c>
      <c r="AL94" s="162">
        <f>$E94*Con6_EscalatedConst!AN94</f>
        <v>0</v>
      </c>
      <c r="AM94" s="162">
        <f>$E94*Con6_EscalatedConst!AO94</f>
        <v>0</v>
      </c>
      <c r="AN94" s="162">
        <f t="shared" si="2"/>
        <v>2279595.1676075002</v>
      </c>
      <c r="AO94" s="162">
        <f t="shared" si="3"/>
        <v>2279595.1676075002</v>
      </c>
    </row>
    <row r="95" spans="1:41" ht="36.75" x14ac:dyDescent="0.25">
      <c r="A95" s="75" t="str">
        <f>'I3 Project list'!A95</f>
        <v>Drury</v>
      </c>
      <c r="B95" s="75" t="str">
        <f>'I3 Project list'!C95</f>
        <v>Drury_55</v>
      </c>
      <c r="C95" s="144" t="str">
        <f>'I3 Project list'!D95</f>
        <v>New E-W collector Jesmond Rd to SH22</v>
      </c>
      <c r="D95" s="144" t="str">
        <f>'I3 Project list'!E95</f>
        <v>2-lane urban- new collector with active mode on both sides + intersection improvements (TDM)</v>
      </c>
      <c r="E95" s="161">
        <f>'I5 Mitigation'!D95</f>
        <v>0</v>
      </c>
      <c r="F95" s="162">
        <f>$E95*Con6_EscalatedConst!H95</f>
        <v>0</v>
      </c>
      <c r="G95" s="162">
        <f>$E95*Con6_EscalatedConst!I95</f>
        <v>0</v>
      </c>
      <c r="H95" s="162">
        <f>$E95*Con6_EscalatedConst!J95</f>
        <v>0</v>
      </c>
      <c r="I95" s="162">
        <f>$E95*Con6_EscalatedConst!K95</f>
        <v>0</v>
      </c>
      <c r="J95" s="162">
        <f>$E95*Con6_EscalatedConst!L95</f>
        <v>0</v>
      </c>
      <c r="K95" s="162">
        <f>$E95*Con6_EscalatedConst!M95</f>
        <v>0</v>
      </c>
      <c r="L95" s="162">
        <f>$E95*Con6_EscalatedConst!N95</f>
        <v>0</v>
      </c>
      <c r="M95" s="162">
        <f>$E95*Con6_EscalatedConst!O95</f>
        <v>0</v>
      </c>
      <c r="N95" s="162">
        <f>$E95*Con6_EscalatedConst!P95</f>
        <v>0</v>
      </c>
      <c r="O95" s="162">
        <f>$E95*Con6_EscalatedConst!Q95</f>
        <v>0</v>
      </c>
      <c r="P95" s="162">
        <f>$E95*Con6_EscalatedConst!R95</f>
        <v>0</v>
      </c>
      <c r="Q95" s="162">
        <f>$E95*Con6_EscalatedConst!S95</f>
        <v>0</v>
      </c>
      <c r="R95" s="162">
        <f>$E95*Con6_EscalatedConst!T95</f>
        <v>0</v>
      </c>
      <c r="S95" s="162">
        <f>$E95*Con6_EscalatedConst!U95</f>
        <v>0</v>
      </c>
      <c r="T95" s="162">
        <f>$E95*Con6_EscalatedConst!V95</f>
        <v>0</v>
      </c>
      <c r="U95" s="162">
        <f>$E95*Con6_EscalatedConst!W95</f>
        <v>0</v>
      </c>
      <c r="V95" s="162">
        <f>$E95*Con6_EscalatedConst!X95</f>
        <v>0</v>
      </c>
      <c r="W95" s="162">
        <f>$E95*Con6_EscalatedConst!Y95</f>
        <v>0</v>
      </c>
      <c r="X95" s="162">
        <f>$E95*Con6_EscalatedConst!Z95</f>
        <v>0</v>
      </c>
      <c r="Y95" s="162">
        <f>$E95*Con6_EscalatedConst!AA95</f>
        <v>0</v>
      </c>
      <c r="Z95" s="162">
        <f>$E95*Con6_EscalatedConst!AB95</f>
        <v>0</v>
      </c>
      <c r="AA95" s="162">
        <f>$E95*Con6_EscalatedConst!AC95</f>
        <v>0</v>
      </c>
      <c r="AB95" s="162">
        <f>$E95*Con6_EscalatedConst!AD95</f>
        <v>0</v>
      </c>
      <c r="AC95" s="162">
        <f>$E95*Con6_EscalatedConst!AE95</f>
        <v>0</v>
      </c>
      <c r="AD95" s="162">
        <f>$E95*Con6_EscalatedConst!AF95</f>
        <v>0</v>
      </c>
      <c r="AE95" s="162">
        <f>$E95*Con6_EscalatedConst!AG95</f>
        <v>0</v>
      </c>
      <c r="AF95" s="162">
        <f>$E95*Con6_EscalatedConst!AH95</f>
        <v>0</v>
      </c>
      <c r="AG95" s="162">
        <f>$E95*Con6_EscalatedConst!AI95</f>
        <v>0</v>
      </c>
      <c r="AH95" s="162">
        <f>$E95*Con6_EscalatedConst!AJ95</f>
        <v>0</v>
      </c>
      <c r="AI95" s="162">
        <f>$E95*Con6_EscalatedConst!AK95</f>
        <v>0</v>
      </c>
      <c r="AJ95" s="162">
        <f>$E95*Con6_EscalatedConst!AL95</f>
        <v>0</v>
      </c>
      <c r="AK95" s="162">
        <f>$E95*Con6_EscalatedConst!AM95</f>
        <v>0</v>
      </c>
      <c r="AL95" s="162">
        <f>$E95*Con6_EscalatedConst!AN95</f>
        <v>0</v>
      </c>
      <c r="AM95" s="162">
        <f>$E95*Con6_EscalatedConst!AO95</f>
        <v>0</v>
      </c>
      <c r="AN95" s="162">
        <f t="shared" si="2"/>
        <v>0</v>
      </c>
      <c r="AO95" s="162">
        <f t="shared" si="3"/>
        <v>0</v>
      </c>
    </row>
    <row r="96" spans="1:41" ht="36.75" x14ac:dyDescent="0.25">
      <c r="A96" s="75" t="str">
        <f>'I3 Project list'!A96</f>
        <v>Drury</v>
      </c>
      <c r="B96" s="75" t="str">
        <f>'I3 Project list'!C96</f>
        <v>Drury_55a</v>
      </c>
      <c r="C96" s="144" t="str">
        <f>'I3 Project list'!D96</f>
        <v>New E-W collector Jesmond Rd to Burberry Rd</v>
      </c>
      <c r="D96" s="144" t="str">
        <f>'I3 Project list'!E96</f>
        <v>2-lane urban- new collector with active mode on both sides + intersection improvements (TDM)</v>
      </c>
      <c r="E96" s="161">
        <f>'I5 Mitigation'!D96</f>
        <v>1</v>
      </c>
      <c r="F96" s="162">
        <f>$E96*Con6_EscalatedConst!H96</f>
        <v>0</v>
      </c>
      <c r="G96" s="162">
        <f>$E96*Con6_EscalatedConst!I96</f>
        <v>0</v>
      </c>
      <c r="H96" s="162">
        <f>$E96*Con6_EscalatedConst!J96</f>
        <v>0</v>
      </c>
      <c r="I96" s="162">
        <f>$E96*Con6_EscalatedConst!K96</f>
        <v>0</v>
      </c>
      <c r="J96" s="162">
        <f>$E96*Con6_EscalatedConst!L96</f>
        <v>0</v>
      </c>
      <c r="K96" s="162">
        <f>$E96*Con6_EscalatedConst!M96</f>
        <v>0</v>
      </c>
      <c r="L96" s="162">
        <f>$E96*Con6_EscalatedConst!N96</f>
        <v>0</v>
      </c>
      <c r="M96" s="162">
        <f>$E96*Con6_EscalatedConst!O96</f>
        <v>0</v>
      </c>
      <c r="N96" s="162">
        <f>$E96*Con6_EscalatedConst!P96</f>
        <v>0</v>
      </c>
      <c r="O96" s="162">
        <f>$E96*Con6_EscalatedConst!Q96</f>
        <v>0</v>
      </c>
      <c r="P96" s="162">
        <f>$E96*Con6_EscalatedConst!R96</f>
        <v>0</v>
      </c>
      <c r="Q96" s="162">
        <f>$E96*Con6_EscalatedConst!S96</f>
        <v>0</v>
      </c>
      <c r="R96" s="162">
        <f>$E96*Con6_EscalatedConst!T96</f>
        <v>0</v>
      </c>
      <c r="S96" s="162">
        <f>$E96*Con6_EscalatedConst!U96</f>
        <v>0</v>
      </c>
      <c r="T96" s="162">
        <f>$E96*Con6_EscalatedConst!V96</f>
        <v>3708089.0408656001</v>
      </c>
      <c r="U96" s="162">
        <f>$E96*Con6_EscalatedConst!W96</f>
        <v>37882848.938494116</v>
      </c>
      <c r="V96" s="162">
        <f>$E96*Con6_EscalatedConst!X96</f>
        <v>0</v>
      </c>
      <c r="W96" s="162">
        <f>$E96*Con6_EscalatedConst!Y96</f>
        <v>0</v>
      </c>
      <c r="X96" s="162">
        <f>$E96*Con6_EscalatedConst!Z96</f>
        <v>0</v>
      </c>
      <c r="Y96" s="162">
        <f>$E96*Con6_EscalatedConst!AA96</f>
        <v>0</v>
      </c>
      <c r="Z96" s="162">
        <f>$E96*Con6_EscalatedConst!AB96</f>
        <v>0</v>
      </c>
      <c r="AA96" s="162">
        <f>$E96*Con6_EscalatedConst!AC96</f>
        <v>0</v>
      </c>
      <c r="AB96" s="162">
        <f>$E96*Con6_EscalatedConst!AD96</f>
        <v>0</v>
      </c>
      <c r="AC96" s="162">
        <f>$E96*Con6_EscalatedConst!AE96</f>
        <v>0</v>
      </c>
      <c r="AD96" s="162">
        <f>$E96*Con6_EscalatedConst!AF96</f>
        <v>0</v>
      </c>
      <c r="AE96" s="162">
        <f>$E96*Con6_EscalatedConst!AG96</f>
        <v>0</v>
      </c>
      <c r="AF96" s="162">
        <f>$E96*Con6_EscalatedConst!AH96</f>
        <v>0</v>
      </c>
      <c r="AG96" s="162">
        <f>$E96*Con6_EscalatedConst!AI96</f>
        <v>0</v>
      </c>
      <c r="AH96" s="162">
        <f>$E96*Con6_EscalatedConst!AJ96</f>
        <v>0</v>
      </c>
      <c r="AI96" s="162">
        <f>$E96*Con6_EscalatedConst!AK96</f>
        <v>0</v>
      </c>
      <c r="AJ96" s="162">
        <f>$E96*Con6_EscalatedConst!AL96</f>
        <v>0</v>
      </c>
      <c r="AK96" s="162">
        <f>$E96*Con6_EscalatedConst!AM96</f>
        <v>0</v>
      </c>
      <c r="AL96" s="162">
        <f>$E96*Con6_EscalatedConst!AN96</f>
        <v>0</v>
      </c>
      <c r="AM96" s="162">
        <f>$E96*Con6_EscalatedConst!AO96</f>
        <v>0</v>
      </c>
      <c r="AN96" s="162">
        <f t="shared" si="2"/>
        <v>41590937.979359716</v>
      </c>
      <c r="AO96" s="162">
        <f t="shared" si="3"/>
        <v>41590937.979359716</v>
      </c>
    </row>
    <row r="97" spans="1:41" ht="36.75" x14ac:dyDescent="0.25">
      <c r="A97" s="75" t="str">
        <f>'I3 Project list'!A97</f>
        <v>Drury</v>
      </c>
      <c r="B97" s="75" t="str">
        <f>'I3 Project list'!C97</f>
        <v>Drury_56</v>
      </c>
      <c r="C97" s="144" t="str">
        <f>'I3 Project list'!D97</f>
        <v xml:space="preserve">Burberry Rd north connection to Auranga Precinct </v>
      </c>
      <c r="D97" s="144" t="str">
        <f>'I3 Project list'!E97</f>
        <v>2-lane collector- new collector with active mode on both sides + intersection improvements (TDM)</v>
      </c>
      <c r="E97" s="161">
        <f>'I5 Mitigation'!D97</f>
        <v>0</v>
      </c>
      <c r="F97" s="162">
        <f>$E97*Con6_EscalatedConst!H97</f>
        <v>0</v>
      </c>
      <c r="G97" s="162">
        <f>$E97*Con6_EscalatedConst!I97</f>
        <v>0</v>
      </c>
      <c r="H97" s="162">
        <f>$E97*Con6_EscalatedConst!J97</f>
        <v>0</v>
      </c>
      <c r="I97" s="162">
        <f>$E97*Con6_EscalatedConst!K97</f>
        <v>0</v>
      </c>
      <c r="J97" s="162">
        <f>$E97*Con6_EscalatedConst!L97</f>
        <v>0</v>
      </c>
      <c r="K97" s="162">
        <f>$E97*Con6_EscalatedConst!M97</f>
        <v>0</v>
      </c>
      <c r="L97" s="162">
        <f>$E97*Con6_EscalatedConst!N97</f>
        <v>0</v>
      </c>
      <c r="M97" s="162">
        <f>$E97*Con6_EscalatedConst!O97</f>
        <v>0</v>
      </c>
      <c r="N97" s="162">
        <f>$E97*Con6_EscalatedConst!P97</f>
        <v>0</v>
      </c>
      <c r="O97" s="162">
        <f>$E97*Con6_EscalatedConst!Q97</f>
        <v>0</v>
      </c>
      <c r="P97" s="162">
        <f>$E97*Con6_EscalatedConst!R97</f>
        <v>0</v>
      </c>
      <c r="Q97" s="162">
        <f>$E97*Con6_EscalatedConst!S97</f>
        <v>0</v>
      </c>
      <c r="R97" s="162">
        <f>$E97*Con6_EscalatedConst!T97</f>
        <v>0</v>
      </c>
      <c r="S97" s="162">
        <f>$E97*Con6_EscalatedConst!U97</f>
        <v>0</v>
      </c>
      <c r="T97" s="162">
        <f>$E97*Con6_EscalatedConst!V97</f>
        <v>0</v>
      </c>
      <c r="U97" s="162">
        <f>$E97*Con6_EscalatedConst!W97</f>
        <v>0</v>
      </c>
      <c r="V97" s="162">
        <f>$E97*Con6_EscalatedConst!X97</f>
        <v>0</v>
      </c>
      <c r="W97" s="162">
        <f>$E97*Con6_EscalatedConst!Y97</f>
        <v>0</v>
      </c>
      <c r="X97" s="162">
        <f>$E97*Con6_EscalatedConst!Z97</f>
        <v>0</v>
      </c>
      <c r="Y97" s="162">
        <f>$E97*Con6_EscalatedConst!AA97</f>
        <v>0</v>
      </c>
      <c r="Z97" s="162">
        <f>$E97*Con6_EscalatedConst!AB97</f>
        <v>0</v>
      </c>
      <c r="AA97" s="162">
        <f>$E97*Con6_EscalatedConst!AC97</f>
        <v>0</v>
      </c>
      <c r="AB97" s="162">
        <f>$E97*Con6_EscalatedConst!AD97</f>
        <v>0</v>
      </c>
      <c r="AC97" s="162">
        <f>$E97*Con6_EscalatedConst!AE97</f>
        <v>0</v>
      </c>
      <c r="AD97" s="162">
        <f>$E97*Con6_EscalatedConst!AF97</f>
        <v>0</v>
      </c>
      <c r="AE97" s="162">
        <f>$E97*Con6_EscalatedConst!AG97</f>
        <v>0</v>
      </c>
      <c r="AF97" s="162">
        <f>$E97*Con6_EscalatedConst!AH97</f>
        <v>0</v>
      </c>
      <c r="AG97" s="162">
        <f>$E97*Con6_EscalatedConst!AI97</f>
        <v>0</v>
      </c>
      <c r="AH97" s="162">
        <f>$E97*Con6_EscalatedConst!AJ97</f>
        <v>0</v>
      </c>
      <c r="AI97" s="162">
        <f>$E97*Con6_EscalatedConst!AK97</f>
        <v>0</v>
      </c>
      <c r="AJ97" s="162">
        <f>$E97*Con6_EscalatedConst!AL97</f>
        <v>0</v>
      </c>
      <c r="AK97" s="162">
        <f>$E97*Con6_EscalatedConst!AM97</f>
        <v>0</v>
      </c>
      <c r="AL97" s="162">
        <f>$E97*Con6_EscalatedConst!AN97</f>
        <v>0</v>
      </c>
      <c r="AM97" s="162">
        <f>$E97*Con6_EscalatedConst!AO97</f>
        <v>0</v>
      </c>
      <c r="AN97" s="162">
        <f t="shared" si="2"/>
        <v>0</v>
      </c>
      <c r="AO97" s="162">
        <f t="shared" si="3"/>
        <v>0</v>
      </c>
    </row>
    <row r="98" spans="1:41" ht="24.75" x14ac:dyDescent="0.25">
      <c r="A98" s="75" t="str">
        <f>'I3 Project list'!A98</f>
        <v>Drury</v>
      </c>
      <c r="B98" s="75" t="str">
        <f>'I3 Project list'!C98</f>
        <v>Drury_57</v>
      </c>
      <c r="C98" s="144" t="str">
        <f>'I3 Project list'!D98</f>
        <v xml:space="preserve">New access road to Drury West Station </v>
      </c>
      <c r="D98" s="144" t="str">
        <f>'I3 Project list'!E98</f>
        <v xml:space="preserve">2-lane urban- new road layout with active modes on both sides, (TDM) </v>
      </c>
      <c r="E98" s="161">
        <f>'I5 Mitigation'!D98</f>
        <v>0</v>
      </c>
      <c r="F98" s="162">
        <f>$E98*Con6_EscalatedConst!H98</f>
        <v>0</v>
      </c>
      <c r="G98" s="162">
        <f>$E98*Con6_EscalatedConst!I98</f>
        <v>0</v>
      </c>
      <c r="H98" s="162">
        <f>$E98*Con6_EscalatedConst!J98</f>
        <v>0</v>
      </c>
      <c r="I98" s="162">
        <f>$E98*Con6_EscalatedConst!K98</f>
        <v>0</v>
      </c>
      <c r="J98" s="162">
        <f>$E98*Con6_EscalatedConst!L98</f>
        <v>0</v>
      </c>
      <c r="K98" s="162">
        <f>$E98*Con6_EscalatedConst!M98</f>
        <v>0</v>
      </c>
      <c r="L98" s="162">
        <f>$E98*Con6_EscalatedConst!N98</f>
        <v>0</v>
      </c>
      <c r="M98" s="162">
        <f>$E98*Con6_EscalatedConst!O98</f>
        <v>0</v>
      </c>
      <c r="N98" s="162">
        <f>$E98*Con6_EscalatedConst!P98</f>
        <v>0</v>
      </c>
      <c r="O98" s="162">
        <f>$E98*Con6_EscalatedConst!Q98</f>
        <v>0</v>
      </c>
      <c r="P98" s="162">
        <f>$E98*Con6_EscalatedConst!R98</f>
        <v>0</v>
      </c>
      <c r="Q98" s="162">
        <f>$E98*Con6_EscalatedConst!S98</f>
        <v>0</v>
      </c>
      <c r="R98" s="162">
        <f>$E98*Con6_EscalatedConst!T98</f>
        <v>0</v>
      </c>
      <c r="S98" s="162">
        <f>$E98*Con6_EscalatedConst!U98</f>
        <v>0</v>
      </c>
      <c r="T98" s="162">
        <f>$E98*Con6_EscalatedConst!V98</f>
        <v>0</v>
      </c>
      <c r="U98" s="162">
        <f>$E98*Con6_EscalatedConst!W98</f>
        <v>0</v>
      </c>
      <c r="V98" s="162">
        <f>$E98*Con6_EscalatedConst!X98</f>
        <v>0</v>
      </c>
      <c r="W98" s="162">
        <f>$E98*Con6_EscalatedConst!Y98</f>
        <v>0</v>
      </c>
      <c r="X98" s="162">
        <f>$E98*Con6_EscalatedConst!Z98</f>
        <v>0</v>
      </c>
      <c r="Y98" s="162">
        <f>$E98*Con6_EscalatedConst!AA98</f>
        <v>0</v>
      </c>
      <c r="Z98" s="162">
        <f>$E98*Con6_EscalatedConst!AB98</f>
        <v>0</v>
      </c>
      <c r="AA98" s="162">
        <f>$E98*Con6_EscalatedConst!AC98</f>
        <v>0</v>
      </c>
      <c r="AB98" s="162">
        <f>$E98*Con6_EscalatedConst!AD98</f>
        <v>0</v>
      </c>
      <c r="AC98" s="162">
        <f>$E98*Con6_EscalatedConst!AE98</f>
        <v>0</v>
      </c>
      <c r="AD98" s="162">
        <f>$E98*Con6_EscalatedConst!AF98</f>
        <v>0</v>
      </c>
      <c r="AE98" s="162">
        <f>$E98*Con6_EscalatedConst!AG98</f>
        <v>0</v>
      </c>
      <c r="AF98" s="162">
        <f>$E98*Con6_EscalatedConst!AH98</f>
        <v>0</v>
      </c>
      <c r="AG98" s="162">
        <f>$E98*Con6_EscalatedConst!AI98</f>
        <v>0</v>
      </c>
      <c r="AH98" s="162">
        <f>$E98*Con6_EscalatedConst!AJ98</f>
        <v>0</v>
      </c>
      <c r="AI98" s="162">
        <f>$E98*Con6_EscalatedConst!AK98</f>
        <v>0</v>
      </c>
      <c r="AJ98" s="162">
        <f>$E98*Con6_EscalatedConst!AL98</f>
        <v>0</v>
      </c>
      <c r="AK98" s="162">
        <f>$E98*Con6_EscalatedConst!AM98</f>
        <v>0</v>
      </c>
      <c r="AL98" s="162">
        <f>$E98*Con6_EscalatedConst!AN98</f>
        <v>0</v>
      </c>
      <c r="AM98" s="162">
        <f>$E98*Con6_EscalatedConst!AO98</f>
        <v>0</v>
      </c>
      <c r="AN98" s="162">
        <f t="shared" si="2"/>
        <v>0</v>
      </c>
      <c r="AO98" s="162">
        <f t="shared" si="3"/>
        <v>0</v>
      </c>
    </row>
    <row r="99" spans="1:41" ht="36.75" x14ac:dyDescent="0.25">
      <c r="A99" s="75" t="str">
        <f>'I3 Project list'!A99</f>
        <v>Drury</v>
      </c>
      <c r="B99" s="75" t="str">
        <f>'I3 Project list'!C99</f>
        <v>Drury_58</v>
      </c>
      <c r="C99" s="144" t="str">
        <f>'I3 Project list'!D99</f>
        <v>Oira Rd upgrades from SH22 to proposed east-west collector</v>
      </c>
      <c r="D99" s="144" t="str">
        <f>'I3 Project list'!E99</f>
        <v>2-lane urban- upgrade existing road layout with active modes on both sides + intersection improvements (TDM)</v>
      </c>
      <c r="E99" s="161">
        <f>'I5 Mitigation'!D99</f>
        <v>0.1</v>
      </c>
      <c r="F99" s="162">
        <f>$E99*Con6_EscalatedConst!H99</f>
        <v>0</v>
      </c>
      <c r="G99" s="162">
        <f>$E99*Con6_EscalatedConst!I99</f>
        <v>0</v>
      </c>
      <c r="H99" s="162">
        <f>$E99*Con6_EscalatedConst!J99</f>
        <v>0</v>
      </c>
      <c r="I99" s="162">
        <f>$E99*Con6_EscalatedConst!K99</f>
        <v>0</v>
      </c>
      <c r="J99" s="162">
        <f>$E99*Con6_EscalatedConst!L99</f>
        <v>0</v>
      </c>
      <c r="K99" s="162">
        <f>$E99*Con6_EscalatedConst!M99</f>
        <v>0</v>
      </c>
      <c r="L99" s="162">
        <f>$E99*Con6_EscalatedConst!N99</f>
        <v>0</v>
      </c>
      <c r="M99" s="162">
        <f>$E99*Con6_EscalatedConst!O99</f>
        <v>0</v>
      </c>
      <c r="N99" s="162">
        <f>$E99*Con6_EscalatedConst!P99</f>
        <v>0</v>
      </c>
      <c r="O99" s="162">
        <f>$E99*Con6_EscalatedConst!Q99</f>
        <v>0</v>
      </c>
      <c r="P99" s="162">
        <f>$E99*Con6_EscalatedConst!R99</f>
        <v>0</v>
      </c>
      <c r="Q99" s="162">
        <f>$E99*Con6_EscalatedConst!S99</f>
        <v>0</v>
      </c>
      <c r="R99" s="162">
        <f>$E99*Con6_EscalatedConst!T99</f>
        <v>0</v>
      </c>
      <c r="S99" s="162">
        <f>$E99*Con6_EscalatedConst!U99</f>
        <v>777499.48659566685</v>
      </c>
      <c r="T99" s="162">
        <f>$E99*Con6_EscalatedConst!V99</f>
        <v>7943146.8003758565</v>
      </c>
      <c r="U99" s="162">
        <f>$E99*Con6_EscalatedConst!W99</f>
        <v>0</v>
      </c>
      <c r="V99" s="162">
        <f>$E99*Con6_EscalatedConst!X99</f>
        <v>0</v>
      </c>
      <c r="W99" s="162">
        <f>$E99*Con6_EscalatedConst!Y99</f>
        <v>0</v>
      </c>
      <c r="X99" s="162">
        <f>$E99*Con6_EscalatedConst!Z99</f>
        <v>0</v>
      </c>
      <c r="Y99" s="162">
        <f>$E99*Con6_EscalatedConst!AA99</f>
        <v>0</v>
      </c>
      <c r="Z99" s="162">
        <f>$E99*Con6_EscalatedConst!AB99</f>
        <v>0</v>
      </c>
      <c r="AA99" s="162">
        <f>$E99*Con6_EscalatedConst!AC99</f>
        <v>0</v>
      </c>
      <c r="AB99" s="162">
        <f>$E99*Con6_EscalatedConst!AD99</f>
        <v>0</v>
      </c>
      <c r="AC99" s="162">
        <f>$E99*Con6_EscalatedConst!AE99</f>
        <v>0</v>
      </c>
      <c r="AD99" s="162">
        <f>$E99*Con6_EscalatedConst!AF99</f>
        <v>0</v>
      </c>
      <c r="AE99" s="162">
        <f>$E99*Con6_EscalatedConst!AG99</f>
        <v>0</v>
      </c>
      <c r="AF99" s="162">
        <f>$E99*Con6_EscalatedConst!AH99</f>
        <v>0</v>
      </c>
      <c r="AG99" s="162">
        <f>$E99*Con6_EscalatedConst!AI99</f>
        <v>0</v>
      </c>
      <c r="AH99" s="162">
        <f>$E99*Con6_EscalatedConst!AJ99</f>
        <v>0</v>
      </c>
      <c r="AI99" s="162">
        <f>$E99*Con6_EscalatedConst!AK99</f>
        <v>0</v>
      </c>
      <c r="AJ99" s="162">
        <f>$E99*Con6_EscalatedConst!AL99</f>
        <v>0</v>
      </c>
      <c r="AK99" s="162">
        <f>$E99*Con6_EscalatedConst!AM99</f>
        <v>0</v>
      </c>
      <c r="AL99" s="162">
        <f>$E99*Con6_EscalatedConst!AN99</f>
        <v>0</v>
      </c>
      <c r="AM99" s="162">
        <f>$E99*Con6_EscalatedConst!AO99</f>
        <v>0</v>
      </c>
      <c r="AN99" s="162">
        <f t="shared" si="2"/>
        <v>8720646.2869715225</v>
      </c>
      <c r="AO99" s="162">
        <f t="shared" si="3"/>
        <v>8720646.2869715225</v>
      </c>
    </row>
    <row r="100" spans="1:41" ht="24.75" x14ac:dyDescent="0.25">
      <c r="A100" s="75" t="str">
        <f>'I3 Project list'!A100</f>
        <v>Drury</v>
      </c>
      <c r="B100" s="75" t="str">
        <f>'I3 Project list'!C100</f>
        <v>Drury_59</v>
      </c>
      <c r="C100" s="144" t="str">
        <f>'I3 Project list'!D100</f>
        <v>New Intersection on Jesmond Rd/collector (PC61)</v>
      </c>
      <c r="D100" s="144" t="str">
        <f>'I3 Project list'!E100</f>
        <v xml:space="preserve"> 2-lane intersection (new intersection + active mode crossings)</v>
      </c>
      <c r="E100" s="161">
        <f>'I5 Mitigation'!D100</f>
        <v>1</v>
      </c>
      <c r="F100" s="162">
        <f>$E100*Con6_EscalatedConst!H100</f>
        <v>0</v>
      </c>
      <c r="G100" s="162">
        <f>$E100*Con6_EscalatedConst!I100</f>
        <v>0</v>
      </c>
      <c r="H100" s="162">
        <f>$E100*Con6_EscalatedConst!J100</f>
        <v>0</v>
      </c>
      <c r="I100" s="162">
        <f>$E100*Con6_EscalatedConst!K100</f>
        <v>0</v>
      </c>
      <c r="J100" s="162">
        <f>$E100*Con6_EscalatedConst!L100</f>
        <v>0</v>
      </c>
      <c r="K100" s="162">
        <f>$E100*Con6_EscalatedConst!M100</f>
        <v>0</v>
      </c>
      <c r="L100" s="162">
        <f>$E100*Con6_EscalatedConst!N100</f>
        <v>0</v>
      </c>
      <c r="M100" s="162">
        <f>$E100*Con6_EscalatedConst!O100</f>
        <v>0</v>
      </c>
      <c r="N100" s="162">
        <f>$E100*Con6_EscalatedConst!P100</f>
        <v>0</v>
      </c>
      <c r="O100" s="162">
        <f>$E100*Con6_EscalatedConst!Q100</f>
        <v>0</v>
      </c>
      <c r="P100" s="162">
        <f>$E100*Con6_EscalatedConst!R100</f>
        <v>0</v>
      </c>
      <c r="Q100" s="162">
        <f>$E100*Con6_EscalatedConst!S100</f>
        <v>0</v>
      </c>
      <c r="R100" s="162">
        <f>$E100*Con6_EscalatedConst!T100</f>
        <v>0</v>
      </c>
      <c r="S100" s="162">
        <f>$E100*Con6_EscalatedConst!U100</f>
        <v>0</v>
      </c>
      <c r="T100" s="162">
        <f>$E100*Con6_EscalatedConst!V100</f>
        <v>0</v>
      </c>
      <c r="U100" s="162">
        <f>$E100*Con6_EscalatedConst!W100</f>
        <v>1129932.8876897586</v>
      </c>
      <c r="V100" s="162">
        <f>$E100*Con6_EscalatedConst!X100</f>
        <v>11543702.544153398</v>
      </c>
      <c r="W100" s="162">
        <f>$E100*Con6_EscalatedConst!Y100</f>
        <v>0</v>
      </c>
      <c r="X100" s="162">
        <f>$E100*Con6_EscalatedConst!Z100</f>
        <v>0</v>
      </c>
      <c r="Y100" s="162">
        <f>$E100*Con6_EscalatedConst!AA100</f>
        <v>0</v>
      </c>
      <c r="Z100" s="162">
        <f>$E100*Con6_EscalatedConst!AB100</f>
        <v>0</v>
      </c>
      <c r="AA100" s="162">
        <f>$E100*Con6_EscalatedConst!AC100</f>
        <v>0</v>
      </c>
      <c r="AB100" s="162">
        <f>$E100*Con6_EscalatedConst!AD100</f>
        <v>0</v>
      </c>
      <c r="AC100" s="162">
        <f>$E100*Con6_EscalatedConst!AE100</f>
        <v>0</v>
      </c>
      <c r="AD100" s="162">
        <f>$E100*Con6_EscalatedConst!AF100</f>
        <v>0</v>
      </c>
      <c r="AE100" s="162">
        <f>$E100*Con6_EscalatedConst!AG100</f>
        <v>0</v>
      </c>
      <c r="AF100" s="162">
        <f>$E100*Con6_EscalatedConst!AH100</f>
        <v>0</v>
      </c>
      <c r="AG100" s="162">
        <f>$E100*Con6_EscalatedConst!AI100</f>
        <v>0</v>
      </c>
      <c r="AH100" s="162">
        <f>$E100*Con6_EscalatedConst!AJ100</f>
        <v>0</v>
      </c>
      <c r="AI100" s="162">
        <f>$E100*Con6_EscalatedConst!AK100</f>
        <v>0</v>
      </c>
      <c r="AJ100" s="162">
        <f>$E100*Con6_EscalatedConst!AL100</f>
        <v>0</v>
      </c>
      <c r="AK100" s="162">
        <f>$E100*Con6_EscalatedConst!AM100</f>
        <v>0</v>
      </c>
      <c r="AL100" s="162">
        <f>$E100*Con6_EscalatedConst!AN100</f>
        <v>0</v>
      </c>
      <c r="AM100" s="162">
        <f>$E100*Con6_EscalatedConst!AO100</f>
        <v>0</v>
      </c>
      <c r="AN100" s="162">
        <f t="shared" si="2"/>
        <v>12673635.431843156</v>
      </c>
      <c r="AO100" s="162">
        <f t="shared" si="3"/>
        <v>12673635.431843156</v>
      </c>
    </row>
    <row r="101" spans="1:41" ht="24.75" x14ac:dyDescent="0.25">
      <c r="A101" s="75" t="str">
        <f>'I3 Project list'!A101</f>
        <v>Drury</v>
      </c>
      <c r="B101" s="75" t="str">
        <f>'I3 Project list'!C101</f>
        <v>Drury_60a</v>
      </c>
      <c r="C101" s="144" t="str">
        <f>'I3 Project list'!D101</f>
        <v>SH22 Intersection upgrade - Oira Rd (3 leg)</v>
      </c>
      <c r="D101" s="144" t="str">
        <f>'I3 Project list'!E101</f>
        <v>Interim Roundabout</v>
      </c>
      <c r="E101" s="161">
        <f>'I5 Mitigation'!D101</f>
        <v>0</v>
      </c>
      <c r="F101" s="162">
        <f>$E101*Con6_EscalatedConst!H101</f>
        <v>0</v>
      </c>
      <c r="G101" s="162">
        <f>$E101*Con6_EscalatedConst!I101</f>
        <v>0</v>
      </c>
      <c r="H101" s="162">
        <f>$E101*Con6_EscalatedConst!J101</f>
        <v>0</v>
      </c>
      <c r="I101" s="162">
        <f>$E101*Con6_EscalatedConst!K101</f>
        <v>0</v>
      </c>
      <c r="J101" s="162">
        <f>$E101*Con6_EscalatedConst!L101</f>
        <v>0</v>
      </c>
      <c r="K101" s="162">
        <f>$E101*Con6_EscalatedConst!M101</f>
        <v>0</v>
      </c>
      <c r="L101" s="162">
        <f>$E101*Con6_EscalatedConst!N101</f>
        <v>0</v>
      </c>
      <c r="M101" s="162">
        <f>$E101*Con6_EscalatedConst!O101</f>
        <v>0</v>
      </c>
      <c r="N101" s="162">
        <f>$E101*Con6_EscalatedConst!P101</f>
        <v>0</v>
      </c>
      <c r="O101" s="162">
        <f>$E101*Con6_EscalatedConst!Q101</f>
        <v>0</v>
      </c>
      <c r="P101" s="162">
        <f>$E101*Con6_EscalatedConst!R101</f>
        <v>0</v>
      </c>
      <c r="Q101" s="162">
        <f>$E101*Con6_EscalatedConst!S101</f>
        <v>0</v>
      </c>
      <c r="R101" s="162">
        <f>$E101*Con6_EscalatedConst!T101</f>
        <v>0</v>
      </c>
      <c r="S101" s="162">
        <f>$E101*Con6_EscalatedConst!U101</f>
        <v>0</v>
      </c>
      <c r="T101" s="162">
        <f>$E101*Con6_EscalatedConst!V101</f>
        <v>0</v>
      </c>
      <c r="U101" s="162">
        <f>$E101*Con6_EscalatedConst!W101</f>
        <v>0</v>
      </c>
      <c r="V101" s="162">
        <f>$E101*Con6_EscalatedConst!X101</f>
        <v>0</v>
      </c>
      <c r="W101" s="162">
        <f>$E101*Con6_EscalatedConst!Y101</f>
        <v>0</v>
      </c>
      <c r="X101" s="162">
        <f>$E101*Con6_EscalatedConst!Z101</f>
        <v>0</v>
      </c>
      <c r="Y101" s="162">
        <f>$E101*Con6_EscalatedConst!AA101</f>
        <v>0</v>
      </c>
      <c r="Z101" s="162">
        <f>$E101*Con6_EscalatedConst!AB101</f>
        <v>0</v>
      </c>
      <c r="AA101" s="162">
        <f>$E101*Con6_EscalatedConst!AC101</f>
        <v>0</v>
      </c>
      <c r="AB101" s="162">
        <f>$E101*Con6_EscalatedConst!AD101</f>
        <v>0</v>
      </c>
      <c r="AC101" s="162">
        <f>$E101*Con6_EscalatedConst!AE101</f>
        <v>0</v>
      </c>
      <c r="AD101" s="162">
        <f>$E101*Con6_EscalatedConst!AF101</f>
        <v>0</v>
      </c>
      <c r="AE101" s="162">
        <f>$E101*Con6_EscalatedConst!AG101</f>
        <v>0</v>
      </c>
      <c r="AF101" s="162">
        <f>$E101*Con6_EscalatedConst!AH101</f>
        <v>0</v>
      </c>
      <c r="AG101" s="162">
        <f>$E101*Con6_EscalatedConst!AI101</f>
        <v>0</v>
      </c>
      <c r="AH101" s="162">
        <f>$E101*Con6_EscalatedConst!AJ101</f>
        <v>0</v>
      </c>
      <c r="AI101" s="162">
        <f>$E101*Con6_EscalatedConst!AK101</f>
        <v>0</v>
      </c>
      <c r="AJ101" s="162">
        <f>$E101*Con6_EscalatedConst!AL101</f>
        <v>0</v>
      </c>
      <c r="AK101" s="162">
        <f>$E101*Con6_EscalatedConst!AM101</f>
        <v>0</v>
      </c>
      <c r="AL101" s="162">
        <f>$E101*Con6_EscalatedConst!AN101</f>
        <v>0</v>
      </c>
      <c r="AM101" s="162">
        <f>$E101*Con6_EscalatedConst!AO101</f>
        <v>0</v>
      </c>
      <c r="AN101" s="162">
        <f t="shared" si="2"/>
        <v>0</v>
      </c>
      <c r="AO101" s="162">
        <f t="shared" si="3"/>
        <v>0</v>
      </c>
    </row>
    <row r="102" spans="1:41" ht="24.75" x14ac:dyDescent="0.25">
      <c r="A102" s="75" t="str">
        <f>'I3 Project list'!A102</f>
        <v>Drury</v>
      </c>
      <c r="B102" s="75" t="str">
        <f>'I3 Project list'!C102</f>
        <v>Drury_60b</v>
      </c>
      <c r="C102" s="144" t="str">
        <f>'I3 Project list'!D102</f>
        <v>SH22 Intersection upgrade - Oira Rd (4 leg)</v>
      </c>
      <c r="D102" s="144" t="str">
        <f>'I3 Project list'!E102</f>
        <v>Ultimate intersection form</v>
      </c>
      <c r="E102" s="161">
        <f>'I5 Mitigation'!D102</f>
        <v>0</v>
      </c>
      <c r="F102" s="162">
        <f>$E102*Con6_EscalatedConst!H102</f>
        <v>0</v>
      </c>
      <c r="G102" s="162">
        <f>$E102*Con6_EscalatedConst!I102</f>
        <v>0</v>
      </c>
      <c r="H102" s="162">
        <f>$E102*Con6_EscalatedConst!J102</f>
        <v>0</v>
      </c>
      <c r="I102" s="162">
        <f>$E102*Con6_EscalatedConst!K102</f>
        <v>0</v>
      </c>
      <c r="J102" s="162">
        <f>$E102*Con6_EscalatedConst!L102</f>
        <v>0</v>
      </c>
      <c r="K102" s="162">
        <f>$E102*Con6_EscalatedConst!M102</f>
        <v>0</v>
      </c>
      <c r="L102" s="162">
        <f>$E102*Con6_EscalatedConst!N102</f>
        <v>0</v>
      </c>
      <c r="M102" s="162">
        <f>$E102*Con6_EscalatedConst!O102</f>
        <v>0</v>
      </c>
      <c r="N102" s="162">
        <f>$E102*Con6_EscalatedConst!P102</f>
        <v>0</v>
      </c>
      <c r="O102" s="162">
        <f>$E102*Con6_EscalatedConst!Q102</f>
        <v>0</v>
      </c>
      <c r="P102" s="162">
        <f>$E102*Con6_EscalatedConst!R102</f>
        <v>0</v>
      </c>
      <c r="Q102" s="162">
        <f>$E102*Con6_EscalatedConst!S102</f>
        <v>0</v>
      </c>
      <c r="R102" s="162">
        <f>$E102*Con6_EscalatedConst!T102</f>
        <v>0</v>
      </c>
      <c r="S102" s="162">
        <f>$E102*Con6_EscalatedConst!U102</f>
        <v>0</v>
      </c>
      <c r="T102" s="162">
        <f>$E102*Con6_EscalatedConst!V102</f>
        <v>0</v>
      </c>
      <c r="U102" s="162">
        <f>$E102*Con6_EscalatedConst!W102</f>
        <v>0</v>
      </c>
      <c r="V102" s="162">
        <f>$E102*Con6_EscalatedConst!X102</f>
        <v>0</v>
      </c>
      <c r="W102" s="162">
        <f>$E102*Con6_EscalatedConst!Y102</f>
        <v>0</v>
      </c>
      <c r="X102" s="162">
        <f>$E102*Con6_EscalatedConst!Z102</f>
        <v>0</v>
      </c>
      <c r="Y102" s="162">
        <f>$E102*Con6_EscalatedConst!AA102</f>
        <v>0</v>
      </c>
      <c r="Z102" s="162">
        <f>$E102*Con6_EscalatedConst!AB102</f>
        <v>0</v>
      </c>
      <c r="AA102" s="162">
        <f>$E102*Con6_EscalatedConst!AC102</f>
        <v>0</v>
      </c>
      <c r="AB102" s="162">
        <f>$E102*Con6_EscalatedConst!AD102</f>
        <v>0</v>
      </c>
      <c r="AC102" s="162">
        <f>$E102*Con6_EscalatedConst!AE102</f>
        <v>0</v>
      </c>
      <c r="AD102" s="162">
        <f>$E102*Con6_EscalatedConst!AF102</f>
        <v>0</v>
      </c>
      <c r="AE102" s="162">
        <f>$E102*Con6_EscalatedConst!AG102</f>
        <v>0</v>
      </c>
      <c r="AF102" s="162">
        <f>$E102*Con6_EscalatedConst!AH102</f>
        <v>0</v>
      </c>
      <c r="AG102" s="162">
        <f>$E102*Con6_EscalatedConst!AI102</f>
        <v>0</v>
      </c>
      <c r="AH102" s="162">
        <f>$E102*Con6_EscalatedConst!AJ102</f>
        <v>0</v>
      </c>
      <c r="AI102" s="162">
        <f>$E102*Con6_EscalatedConst!AK102</f>
        <v>0</v>
      </c>
      <c r="AJ102" s="162">
        <f>$E102*Con6_EscalatedConst!AL102</f>
        <v>0</v>
      </c>
      <c r="AK102" s="162">
        <f>$E102*Con6_EscalatedConst!AM102</f>
        <v>0</v>
      </c>
      <c r="AL102" s="162">
        <f>$E102*Con6_EscalatedConst!AN102</f>
        <v>0</v>
      </c>
      <c r="AM102" s="162">
        <f>$E102*Con6_EscalatedConst!AO102</f>
        <v>0</v>
      </c>
      <c r="AN102" s="162">
        <f t="shared" si="2"/>
        <v>0</v>
      </c>
      <c r="AO102" s="162">
        <f t="shared" si="3"/>
        <v>0</v>
      </c>
    </row>
    <row r="103" spans="1:41" ht="36.75" x14ac:dyDescent="0.25">
      <c r="A103" s="75" t="str">
        <f>'I3 Project list'!A103</f>
        <v>Drury</v>
      </c>
      <c r="B103" s="75" t="str">
        <f>'I3 Project list'!C103</f>
        <v>Drury_63</v>
      </c>
      <c r="C103" s="144" t="str">
        <f>'I3 Project list'!D103</f>
        <v>New collectors internal to Waipupuke PC61 (3 links )+ Intersections</v>
      </c>
      <c r="D103" s="144" t="str">
        <f>'I3 Project list'!E103</f>
        <v>2-lane urban - new collector with active mode on both sides + intersection improvements (TDM)</v>
      </c>
      <c r="E103" s="161">
        <f>'I5 Mitigation'!D103</f>
        <v>0</v>
      </c>
      <c r="F103" s="162">
        <f>$E103*Con6_EscalatedConst!H103</f>
        <v>0</v>
      </c>
      <c r="G103" s="162">
        <f>$E103*Con6_EscalatedConst!I103</f>
        <v>0</v>
      </c>
      <c r="H103" s="162">
        <f>$E103*Con6_EscalatedConst!J103</f>
        <v>0</v>
      </c>
      <c r="I103" s="162">
        <f>$E103*Con6_EscalatedConst!K103</f>
        <v>0</v>
      </c>
      <c r="J103" s="162">
        <f>$E103*Con6_EscalatedConst!L103</f>
        <v>0</v>
      </c>
      <c r="K103" s="162">
        <f>$E103*Con6_EscalatedConst!M103</f>
        <v>0</v>
      </c>
      <c r="L103" s="162">
        <f>$E103*Con6_EscalatedConst!N103</f>
        <v>0</v>
      </c>
      <c r="M103" s="162">
        <f>$E103*Con6_EscalatedConst!O103</f>
        <v>0</v>
      </c>
      <c r="N103" s="162">
        <f>$E103*Con6_EscalatedConst!P103</f>
        <v>0</v>
      </c>
      <c r="O103" s="162">
        <f>$E103*Con6_EscalatedConst!Q103</f>
        <v>0</v>
      </c>
      <c r="P103" s="162">
        <f>$E103*Con6_EscalatedConst!R103</f>
        <v>0</v>
      </c>
      <c r="Q103" s="162">
        <f>$E103*Con6_EscalatedConst!S103</f>
        <v>0</v>
      </c>
      <c r="R103" s="162">
        <f>$E103*Con6_EscalatedConst!T103</f>
        <v>0</v>
      </c>
      <c r="S103" s="162">
        <f>$E103*Con6_EscalatedConst!U103</f>
        <v>0</v>
      </c>
      <c r="T103" s="162">
        <f>$E103*Con6_EscalatedConst!V103</f>
        <v>0</v>
      </c>
      <c r="U103" s="162">
        <f>$E103*Con6_EscalatedConst!W103</f>
        <v>0</v>
      </c>
      <c r="V103" s="162">
        <f>$E103*Con6_EscalatedConst!X103</f>
        <v>0</v>
      </c>
      <c r="W103" s="162">
        <f>$E103*Con6_EscalatedConst!Y103</f>
        <v>0</v>
      </c>
      <c r="X103" s="162">
        <f>$E103*Con6_EscalatedConst!Z103</f>
        <v>0</v>
      </c>
      <c r="Y103" s="162">
        <f>$E103*Con6_EscalatedConst!AA103</f>
        <v>0</v>
      </c>
      <c r="Z103" s="162">
        <f>$E103*Con6_EscalatedConst!AB103</f>
        <v>0</v>
      </c>
      <c r="AA103" s="162">
        <f>$E103*Con6_EscalatedConst!AC103</f>
        <v>0</v>
      </c>
      <c r="AB103" s="162">
        <f>$E103*Con6_EscalatedConst!AD103</f>
        <v>0</v>
      </c>
      <c r="AC103" s="162">
        <f>$E103*Con6_EscalatedConst!AE103</f>
        <v>0</v>
      </c>
      <c r="AD103" s="162">
        <f>$E103*Con6_EscalatedConst!AF103</f>
        <v>0</v>
      </c>
      <c r="AE103" s="162">
        <f>$E103*Con6_EscalatedConst!AG103</f>
        <v>0</v>
      </c>
      <c r="AF103" s="162">
        <f>$E103*Con6_EscalatedConst!AH103</f>
        <v>0</v>
      </c>
      <c r="AG103" s="162">
        <f>$E103*Con6_EscalatedConst!AI103</f>
        <v>0</v>
      </c>
      <c r="AH103" s="162">
        <f>$E103*Con6_EscalatedConst!AJ103</f>
        <v>0</v>
      </c>
      <c r="AI103" s="162">
        <f>$E103*Con6_EscalatedConst!AK103</f>
        <v>0</v>
      </c>
      <c r="AJ103" s="162">
        <f>$E103*Con6_EscalatedConst!AL103</f>
        <v>0</v>
      </c>
      <c r="AK103" s="162">
        <f>$E103*Con6_EscalatedConst!AM103</f>
        <v>0</v>
      </c>
      <c r="AL103" s="162">
        <f>$E103*Con6_EscalatedConst!AN103</f>
        <v>0</v>
      </c>
      <c r="AM103" s="162">
        <f>$E103*Con6_EscalatedConst!AO103</f>
        <v>0</v>
      </c>
      <c r="AN103" s="162">
        <f t="shared" si="2"/>
        <v>0</v>
      </c>
      <c r="AO103" s="162">
        <f t="shared" si="3"/>
        <v>0</v>
      </c>
    </row>
    <row r="104" spans="1:41" ht="36.75" x14ac:dyDescent="0.25">
      <c r="A104" s="75" t="str">
        <f>'I3 Project list'!A104</f>
        <v>Drury</v>
      </c>
      <c r="B104" s="75" t="str">
        <f>'I3 Project list'!C104</f>
        <v>Drury_65a(i)</v>
      </c>
      <c r="C104" s="144" t="str">
        <f>'I3 Project list'!D104</f>
        <v>New Bremner Rd arterial from Auranga development to Jesmond Rd (excl bridge)</v>
      </c>
      <c r="D104" s="144" t="str">
        <f>'I3 Project list'!E104</f>
        <v>2-lane urban- new road layout with active modes on both sides (TDM)</v>
      </c>
      <c r="E104" s="161">
        <f>'I5 Mitigation'!D104</f>
        <v>0</v>
      </c>
      <c r="F104" s="162">
        <f>$E104*Con6_EscalatedConst!H104</f>
        <v>0</v>
      </c>
      <c r="G104" s="162">
        <f>$E104*Con6_EscalatedConst!I104</f>
        <v>0</v>
      </c>
      <c r="H104" s="162">
        <f>$E104*Con6_EscalatedConst!J104</f>
        <v>0</v>
      </c>
      <c r="I104" s="162">
        <f>$E104*Con6_EscalatedConst!K104</f>
        <v>0</v>
      </c>
      <c r="J104" s="162">
        <f>$E104*Con6_EscalatedConst!L104</f>
        <v>0</v>
      </c>
      <c r="K104" s="162">
        <f>$E104*Con6_EscalatedConst!M104</f>
        <v>0</v>
      </c>
      <c r="L104" s="162">
        <f>$E104*Con6_EscalatedConst!N104</f>
        <v>0</v>
      </c>
      <c r="M104" s="162">
        <f>$E104*Con6_EscalatedConst!O104</f>
        <v>0</v>
      </c>
      <c r="N104" s="162">
        <f>$E104*Con6_EscalatedConst!P104</f>
        <v>0</v>
      </c>
      <c r="O104" s="162">
        <f>$E104*Con6_EscalatedConst!Q104</f>
        <v>0</v>
      </c>
      <c r="P104" s="162">
        <f>$E104*Con6_EscalatedConst!R104</f>
        <v>0</v>
      </c>
      <c r="Q104" s="162">
        <f>$E104*Con6_EscalatedConst!S104</f>
        <v>0</v>
      </c>
      <c r="R104" s="162">
        <f>$E104*Con6_EscalatedConst!T104</f>
        <v>0</v>
      </c>
      <c r="S104" s="162">
        <f>$E104*Con6_EscalatedConst!U104</f>
        <v>0</v>
      </c>
      <c r="T104" s="162">
        <f>$E104*Con6_EscalatedConst!V104</f>
        <v>0</v>
      </c>
      <c r="U104" s="162">
        <f>$E104*Con6_EscalatedConst!W104</f>
        <v>0</v>
      </c>
      <c r="V104" s="162">
        <f>$E104*Con6_EscalatedConst!X104</f>
        <v>0</v>
      </c>
      <c r="W104" s="162">
        <f>$E104*Con6_EscalatedConst!Y104</f>
        <v>0</v>
      </c>
      <c r="X104" s="162">
        <f>$E104*Con6_EscalatedConst!Z104</f>
        <v>0</v>
      </c>
      <c r="Y104" s="162">
        <f>$E104*Con6_EscalatedConst!AA104</f>
        <v>0</v>
      </c>
      <c r="Z104" s="162">
        <f>$E104*Con6_EscalatedConst!AB104</f>
        <v>0</v>
      </c>
      <c r="AA104" s="162">
        <f>$E104*Con6_EscalatedConst!AC104</f>
        <v>0</v>
      </c>
      <c r="AB104" s="162">
        <f>$E104*Con6_EscalatedConst!AD104</f>
        <v>0</v>
      </c>
      <c r="AC104" s="162">
        <f>$E104*Con6_EscalatedConst!AE104</f>
        <v>0</v>
      </c>
      <c r="AD104" s="162">
        <f>$E104*Con6_EscalatedConst!AF104</f>
        <v>0</v>
      </c>
      <c r="AE104" s="162">
        <f>$E104*Con6_EscalatedConst!AG104</f>
        <v>0</v>
      </c>
      <c r="AF104" s="162">
        <f>$E104*Con6_EscalatedConst!AH104</f>
        <v>0</v>
      </c>
      <c r="AG104" s="162">
        <f>$E104*Con6_EscalatedConst!AI104</f>
        <v>0</v>
      </c>
      <c r="AH104" s="162">
        <f>$E104*Con6_EscalatedConst!AJ104</f>
        <v>0</v>
      </c>
      <c r="AI104" s="162">
        <f>$E104*Con6_EscalatedConst!AK104</f>
        <v>0</v>
      </c>
      <c r="AJ104" s="162">
        <f>$E104*Con6_EscalatedConst!AL104</f>
        <v>0</v>
      </c>
      <c r="AK104" s="162">
        <f>$E104*Con6_EscalatedConst!AM104</f>
        <v>0</v>
      </c>
      <c r="AL104" s="162">
        <f>$E104*Con6_EscalatedConst!AN104</f>
        <v>0</v>
      </c>
      <c r="AM104" s="162">
        <f>$E104*Con6_EscalatedConst!AO104</f>
        <v>0</v>
      </c>
      <c r="AN104" s="162">
        <f t="shared" si="2"/>
        <v>0</v>
      </c>
      <c r="AO104" s="162">
        <f t="shared" si="3"/>
        <v>0</v>
      </c>
    </row>
    <row r="105" spans="1:41" ht="36.75" x14ac:dyDescent="0.25">
      <c r="A105" s="75" t="str">
        <f>'I3 Project list'!A105</f>
        <v>Drury</v>
      </c>
      <c r="B105" s="75" t="str">
        <f>'I3 Project list'!C105</f>
        <v>Drury_65a(ii)</v>
      </c>
      <c r="C105" s="144" t="str">
        <f>'I3 Project list'!D105</f>
        <v>New Bremner Rd arterial from Auranga development to Jesmond Rd (bridge only)</v>
      </c>
      <c r="D105" s="144" t="str">
        <f>'I3 Project list'!E105</f>
        <v>2-lane urban- new road layout with active modes on both sides (TDM)</v>
      </c>
      <c r="E105" s="161">
        <f>'I5 Mitigation'!D105</f>
        <v>1</v>
      </c>
      <c r="F105" s="162">
        <f>$E105*Con6_EscalatedConst!H105</f>
        <v>0</v>
      </c>
      <c r="G105" s="162">
        <f>$E105*Con6_EscalatedConst!I105</f>
        <v>0</v>
      </c>
      <c r="H105" s="162">
        <f>$E105*Con6_EscalatedConst!J105</f>
        <v>0</v>
      </c>
      <c r="I105" s="162">
        <f>$E105*Con6_EscalatedConst!K105</f>
        <v>0</v>
      </c>
      <c r="J105" s="162">
        <f>$E105*Con6_EscalatedConst!L105</f>
        <v>0</v>
      </c>
      <c r="K105" s="162">
        <f>$E105*Con6_EscalatedConst!M105</f>
        <v>0</v>
      </c>
      <c r="L105" s="162">
        <f>$E105*Con6_EscalatedConst!N105</f>
        <v>0</v>
      </c>
      <c r="M105" s="162">
        <f>$E105*Con6_EscalatedConst!O105</f>
        <v>0</v>
      </c>
      <c r="N105" s="162">
        <f>$E105*Con6_EscalatedConst!P105</f>
        <v>0</v>
      </c>
      <c r="O105" s="162">
        <f>$E105*Con6_EscalatedConst!Q105</f>
        <v>0</v>
      </c>
      <c r="P105" s="162">
        <f>$E105*Con6_EscalatedConst!R105</f>
        <v>0</v>
      </c>
      <c r="Q105" s="162">
        <f>$E105*Con6_EscalatedConst!S105</f>
        <v>0</v>
      </c>
      <c r="R105" s="162">
        <f>$E105*Con6_EscalatedConst!T105</f>
        <v>0</v>
      </c>
      <c r="S105" s="162">
        <f>$E105*Con6_EscalatedConst!U105</f>
        <v>932659.9159946657</v>
      </c>
      <c r="T105" s="162">
        <f>$E105*Con6_EscalatedConst!V105</f>
        <v>9528308.0635967739</v>
      </c>
      <c r="U105" s="162">
        <f>$E105*Con6_EscalatedConst!W105</f>
        <v>0</v>
      </c>
      <c r="V105" s="162">
        <f>$E105*Con6_EscalatedConst!X105</f>
        <v>0</v>
      </c>
      <c r="W105" s="162">
        <f>$E105*Con6_EscalatedConst!Y105</f>
        <v>0</v>
      </c>
      <c r="X105" s="162">
        <f>$E105*Con6_EscalatedConst!Z105</f>
        <v>0</v>
      </c>
      <c r="Y105" s="162">
        <f>$E105*Con6_EscalatedConst!AA105</f>
        <v>0</v>
      </c>
      <c r="Z105" s="162">
        <f>$E105*Con6_EscalatedConst!AB105</f>
        <v>0</v>
      </c>
      <c r="AA105" s="162">
        <f>$E105*Con6_EscalatedConst!AC105</f>
        <v>0</v>
      </c>
      <c r="AB105" s="162">
        <f>$E105*Con6_EscalatedConst!AD105</f>
        <v>0</v>
      </c>
      <c r="AC105" s="162">
        <f>$E105*Con6_EscalatedConst!AE105</f>
        <v>0</v>
      </c>
      <c r="AD105" s="162">
        <f>$E105*Con6_EscalatedConst!AF105</f>
        <v>0</v>
      </c>
      <c r="AE105" s="162">
        <f>$E105*Con6_EscalatedConst!AG105</f>
        <v>0</v>
      </c>
      <c r="AF105" s="162">
        <f>$E105*Con6_EscalatedConst!AH105</f>
        <v>0</v>
      </c>
      <c r="AG105" s="162">
        <f>$E105*Con6_EscalatedConst!AI105</f>
        <v>0</v>
      </c>
      <c r="AH105" s="162">
        <f>$E105*Con6_EscalatedConst!AJ105</f>
        <v>0</v>
      </c>
      <c r="AI105" s="162">
        <f>$E105*Con6_EscalatedConst!AK105</f>
        <v>0</v>
      </c>
      <c r="AJ105" s="162">
        <f>$E105*Con6_EscalatedConst!AL105</f>
        <v>0</v>
      </c>
      <c r="AK105" s="162">
        <f>$E105*Con6_EscalatedConst!AM105</f>
        <v>0</v>
      </c>
      <c r="AL105" s="162">
        <f>$E105*Con6_EscalatedConst!AN105</f>
        <v>0</v>
      </c>
      <c r="AM105" s="162">
        <f>$E105*Con6_EscalatedConst!AO105</f>
        <v>0</v>
      </c>
      <c r="AN105" s="162">
        <f t="shared" si="2"/>
        <v>10460967.97959144</v>
      </c>
      <c r="AO105" s="162">
        <f t="shared" si="3"/>
        <v>10460967.97959144</v>
      </c>
    </row>
    <row r="106" spans="1:41" ht="36.75" x14ac:dyDescent="0.25">
      <c r="A106" s="75" t="str">
        <f>'I3 Project list'!A106</f>
        <v>Drury</v>
      </c>
      <c r="B106" s="75" t="str">
        <f>'I3 Project list'!C106</f>
        <v>Drury_65b(i)</v>
      </c>
      <c r="C106" s="144" t="str">
        <f>'I3 Project list'!D106</f>
        <v>New Bremner Rd arterial from Auranga development to Jesmond Rd (excl bridge)</v>
      </c>
      <c r="D106" s="144" t="str">
        <f>'I3 Project list'!E106</f>
        <v>4-lane urban- upgrade 2-lane urban to 4-lane with active modes on both sides, (TDM)</v>
      </c>
      <c r="E106" s="161">
        <f>'I5 Mitigation'!D106</f>
        <v>1</v>
      </c>
      <c r="F106" s="162">
        <f>$E106*Con6_EscalatedConst!H106</f>
        <v>0</v>
      </c>
      <c r="G106" s="162">
        <f>$E106*Con6_EscalatedConst!I106</f>
        <v>0</v>
      </c>
      <c r="H106" s="162">
        <f>$E106*Con6_EscalatedConst!J106</f>
        <v>0</v>
      </c>
      <c r="I106" s="162">
        <f>$E106*Con6_EscalatedConst!K106</f>
        <v>0</v>
      </c>
      <c r="J106" s="162">
        <f>$E106*Con6_EscalatedConst!L106</f>
        <v>0</v>
      </c>
      <c r="K106" s="162">
        <f>$E106*Con6_EscalatedConst!M106</f>
        <v>0</v>
      </c>
      <c r="L106" s="162">
        <f>$E106*Con6_EscalatedConst!N106</f>
        <v>0</v>
      </c>
      <c r="M106" s="162">
        <f>$E106*Con6_EscalatedConst!O106</f>
        <v>0</v>
      </c>
      <c r="N106" s="162">
        <f>$E106*Con6_EscalatedConst!P106</f>
        <v>0</v>
      </c>
      <c r="O106" s="162">
        <f>$E106*Con6_EscalatedConst!Q106</f>
        <v>0</v>
      </c>
      <c r="P106" s="162">
        <f>$E106*Con6_EscalatedConst!R106</f>
        <v>0</v>
      </c>
      <c r="Q106" s="162">
        <f>$E106*Con6_EscalatedConst!S106</f>
        <v>0</v>
      </c>
      <c r="R106" s="162">
        <f>$E106*Con6_EscalatedConst!T106</f>
        <v>0</v>
      </c>
      <c r="S106" s="162">
        <f>$E106*Con6_EscalatedConst!U106</f>
        <v>0</v>
      </c>
      <c r="T106" s="162">
        <f>$E106*Con6_EscalatedConst!V106</f>
        <v>0</v>
      </c>
      <c r="U106" s="162">
        <f>$E106*Con6_EscalatedConst!W106</f>
        <v>0</v>
      </c>
      <c r="V106" s="162">
        <f>$E106*Con6_EscalatedConst!X106</f>
        <v>0</v>
      </c>
      <c r="W106" s="162">
        <f>$E106*Con6_EscalatedConst!Y106</f>
        <v>0</v>
      </c>
      <c r="X106" s="162">
        <f>$E106*Con6_EscalatedConst!Z106</f>
        <v>0</v>
      </c>
      <c r="Y106" s="162">
        <f>$E106*Con6_EscalatedConst!AA106</f>
        <v>0</v>
      </c>
      <c r="Z106" s="162">
        <f>$E106*Con6_EscalatedConst!AB106</f>
        <v>0</v>
      </c>
      <c r="AA106" s="162">
        <f>$E106*Con6_EscalatedConst!AC106</f>
        <v>0</v>
      </c>
      <c r="AB106" s="162">
        <f>$E106*Con6_EscalatedConst!AD106</f>
        <v>0</v>
      </c>
      <c r="AC106" s="162">
        <f>$E106*Con6_EscalatedConst!AE106</f>
        <v>0</v>
      </c>
      <c r="AD106" s="162">
        <f>$E106*Con6_EscalatedConst!AF106</f>
        <v>1933410.1276939632</v>
      </c>
      <c r="AE106" s="162">
        <f>$E106*Con6_EscalatedConst!AG106</f>
        <v>19752245.158192713</v>
      </c>
      <c r="AF106" s="162">
        <f>$E106*Con6_EscalatedConst!AH106</f>
        <v>0</v>
      </c>
      <c r="AG106" s="162">
        <f>$E106*Con6_EscalatedConst!AI106</f>
        <v>0</v>
      </c>
      <c r="AH106" s="162">
        <f>$E106*Con6_EscalatedConst!AJ106</f>
        <v>0</v>
      </c>
      <c r="AI106" s="162">
        <f>$E106*Con6_EscalatedConst!AK106</f>
        <v>0</v>
      </c>
      <c r="AJ106" s="162">
        <f>$E106*Con6_EscalatedConst!AL106</f>
        <v>0</v>
      </c>
      <c r="AK106" s="162">
        <f>$E106*Con6_EscalatedConst!AM106</f>
        <v>0</v>
      </c>
      <c r="AL106" s="162">
        <f>$E106*Con6_EscalatedConst!AN106</f>
        <v>0</v>
      </c>
      <c r="AM106" s="162">
        <f>$E106*Con6_EscalatedConst!AO106</f>
        <v>0</v>
      </c>
      <c r="AN106" s="162">
        <f t="shared" si="2"/>
        <v>21685655.285886675</v>
      </c>
      <c r="AO106" s="162">
        <f t="shared" si="3"/>
        <v>21685655.285886675</v>
      </c>
    </row>
    <row r="107" spans="1:41" ht="36.75" x14ac:dyDescent="0.25">
      <c r="A107" s="75" t="str">
        <f>'I3 Project list'!A107</f>
        <v>Drury</v>
      </c>
      <c r="B107" s="75" t="str">
        <f>'I3 Project list'!C107</f>
        <v>Drury_65b(ii)</v>
      </c>
      <c r="C107" s="144" t="str">
        <f>'I3 Project list'!D107</f>
        <v>New Bremner Rd arterial from Auranga development to Jesmond Rd (bridge widening)</v>
      </c>
      <c r="D107" s="144" t="str">
        <f>'I3 Project list'!E107</f>
        <v>4-lane urban- upgrade 2-lane urban to 4-lane with active modes on both sides, (TDM)</v>
      </c>
      <c r="E107" s="161">
        <f>'I5 Mitigation'!D107</f>
        <v>1</v>
      </c>
      <c r="F107" s="162">
        <f>$E107*Con6_EscalatedConst!H107</f>
        <v>0</v>
      </c>
      <c r="G107" s="162">
        <f>$E107*Con6_EscalatedConst!I107</f>
        <v>0</v>
      </c>
      <c r="H107" s="162">
        <f>$E107*Con6_EscalatedConst!J107</f>
        <v>0</v>
      </c>
      <c r="I107" s="162">
        <f>$E107*Con6_EscalatedConst!K107</f>
        <v>0</v>
      </c>
      <c r="J107" s="162">
        <f>$E107*Con6_EscalatedConst!L107</f>
        <v>0</v>
      </c>
      <c r="K107" s="162">
        <f>$E107*Con6_EscalatedConst!M107</f>
        <v>0</v>
      </c>
      <c r="L107" s="162">
        <f>$E107*Con6_EscalatedConst!N107</f>
        <v>0</v>
      </c>
      <c r="M107" s="162">
        <f>$E107*Con6_EscalatedConst!O107</f>
        <v>0</v>
      </c>
      <c r="N107" s="162">
        <f>$E107*Con6_EscalatedConst!P107</f>
        <v>0</v>
      </c>
      <c r="O107" s="162">
        <f>$E107*Con6_EscalatedConst!Q107</f>
        <v>0</v>
      </c>
      <c r="P107" s="162">
        <f>$E107*Con6_EscalatedConst!R107</f>
        <v>0</v>
      </c>
      <c r="Q107" s="162">
        <f>$E107*Con6_EscalatedConst!S107</f>
        <v>0</v>
      </c>
      <c r="R107" s="162">
        <f>$E107*Con6_EscalatedConst!T107</f>
        <v>0</v>
      </c>
      <c r="S107" s="162">
        <f>$E107*Con6_EscalatedConst!U107</f>
        <v>0</v>
      </c>
      <c r="T107" s="162">
        <f>$E107*Con6_EscalatedConst!V107</f>
        <v>0</v>
      </c>
      <c r="U107" s="162">
        <f>$E107*Con6_EscalatedConst!W107</f>
        <v>0</v>
      </c>
      <c r="V107" s="162">
        <f>$E107*Con6_EscalatedConst!X107</f>
        <v>0</v>
      </c>
      <c r="W107" s="162">
        <f>$E107*Con6_EscalatedConst!Y107</f>
        <v>0</v>
      </c>
      <c r="X107" s="162">
        <f>$E107*Con6_EscalatedConst!Z107</f>
        <v>0</v>
      </c>
      <c r="Y107" s="162">
        <f>$E107*Con6_EscalatedConst!AA107</f>
        <v>0</v>
      </c>
      <c r="Z107" s="162">
        <f>$E107*Con6_EscalatedConst!AB107</f>
        <v>0</v>
      </c>
      <c r="AA107" s="162">
        <f>$E107*Con6_EscalatedConst!AC107</f>
        <v>0</v>
      </c>
      <c r="AB107" s="162">
        <f>$E107*Con6_EscalatedConst!AD107</f>
        <v>0</v>
      </c>
      <c r="AC107" s="162">
        <f>$E107*Con6_EscalatedConst!AE107</f>
        <v>0</v>
      </c>
      <c r="AD107" s="162">
        <f>$E107*Con6_EscalatedConst!AF107</f>
        <v>481865.29336372612</v>
      </c>
      <c r="AE107" s="162">
        <f>$E107*Con6_EscalatedConst!AG107</f>
        <v>4922867.2548111062</v>
      </c>
      <c r="AF107" s="162">
        <f>$E107*Con6_EscalatedConst!AH107</f>
        <v>0</v>
      </c>
      <c r="AG107" s="162">
        <f>$E107*Con6_EscalatedConst!AI107</f>
        <v>0</v>
      </c>
      <c r="AH107" s="162">
        <f>$E107*Con6_EscalatedConst!AJ107</f>
        <v>0</v>
      </c>
      <c r="AI107" s="162">
        <f>$E107*Con6_EscalatedConst!AK107</f>
        <v>0</v>
      </c>
      <c r="AJ107" s="162">
        <f>$E107*Con6_EscalatedConst!AL107</f>
        <v>0</v>
      </c>
      <c r="AK107" s="162">
        <f>$E107*Con6_EscalatedConst!AM107</f>
        <v>0</v>
      </c>
      <c r="AL107" s="162">
        <f>$E107*Con6_EscalatedConst!AN107</f>
        <v>0</v>
      </c>
      <c r="AM107" s="162">
        <f>$E107*Con6_EscalatedConst!AO107</f>
        <v>0</v>
      </c>
      <c r="AN107" s="162">
        <f t="shared" si="2"/>
        <v>5404732.548174832</v>
      </c>
      <c r="AO107" s="162">
        <f t="shared" si="3"/>
        <v>5404732.548174832</v>
      </c>
    </row>
    <row r="108" spans="1:41" ht="24.75" x14ac:dyDescent="0.25">
      <c r="A108" s="75" t="str">
        <f>'I3 Project list'!A108</f>
        <v>Drury</v>
      </c>
      <c r="B108" s="75" t="str">
        <f>'I3 Project list'!C108</f>
        <v>Drury_66</v>
      </c>
      <c r="C108" s="144" t="str">
        <f>'I3 Project list'!D108</f>
        <v xml:space="preserve">SH22 improvements - west of SH1 interchange  to GSR </v>
      </c>
      <c r="D108" s="144" t="str">
        <f>'I3 Project list'!E108</f>
        <v>4-lane urban- upgrade 2-lane urban to 4-lane with active modes on both sides, (TDM)</v>
      </c>
      <c r="E108" s="161">
        <f>'I5 Mitigation'!D108</f>
        <v>0</v>
      </c>
      <c r="F108" s="162">
        <f>$E108*Con6_EscalatedConst!H108</f>
        <v>0</v>
      </c>
      <c r="G108" s="162">
        <f>$E108*Con6_EscalatedConst!I108</f>
        <v>0</v>
      </c>
      <c r="H108" s="162">
        <f>$E108*Con6_EscalatedConst!J108</f>
        <v>0</v>
      </c>
      <c r="I108" s="162">
        <f>$E108*Con6_EscalatedConst!K108</f>
        <v>0</v>
      </c>
      <c r="J108" s="162">
        <f>$E108*Con6_EscalatedConst!L108</f>
        <v>0</v>
      </c>
      <c r="K108" s="162">
        <f>$E108*Con6_EscalatedConst!M108</f>
        <v>0</v>
      </c>
      <c r="L108" s="162">
        <f>$E108*Con6_EscalatedConst!N108</f>
        <v>0</v>
      </c>
      <c r="M108" s="162">
        <f>$E108*Con6_EscalatedConst!O108</f>
        <v>0</v>
      </c>
      <c r="N108" s="162">
        <f>$E108*Con6_EscalatedConst!P108</f>
        <v>0</v>
      </c>
      <c r="O108" s="162">
        <f>$E108*Con6_EscalatedConst!Q108</f>
        <v>0</v>
      </c>
      <c r="P108" s="162">
        <f>$E108*Con6_EscalatedConst!R108</f>
        <v>0</v>
      </c>
      <c r="Q108" s="162">
        <f>$E108*Con6_EscalatedConst!S108</f>
        <v>0</v>
      </c>
      <c r="R108" s="162">
        <f>$E108*Con6_EscalatedConst!T108</f>
        <v>0</v>
      </c>
      <c r="S108" s="162">
        <f>$E108*Con6_EscalatedConst!U108</f>
        <v>0</v>
      </c>
      <c r="T108" s="162">
        <f>$E108*Con6_EscalatedConst!V108</f>
        <v>0</v>
      </c>
      <c r="U108" s="162">
        <f>$E108*Con6_EscalatedConst!W108</f>
        <v>0</v>
      </c>
      <c r="V108" s="162">
        <f>$E108*Con6_EscalatedConst!X108</f>
        <v>0</v>
      </c>
      <c r="W108" s="162">
        <f>$E108*Con6_EscalatedConst!Y108</f>
        <v>0</v>
      </c>
      <c r="X108" s="162">
        <f>$E108*Con6_EscalatedConst!Z108</f>
        <v>0</v>
      </c>
      <c r="Y108" s="162">
        <f>$E108*Con6_EscalatedConst!AA108</f>
        <v>0</v>
      </c>
      <c r="Z108" s="162">
        <f>$E108*Con6_EscalatedConst!AB108</f>
        <v>0</v>
      </c>
      <c r="AA108" s="162">
        <f>$E108*Con6_EscalatedConst!AC108</f>
        <v>0</v>
      </c>
      <c r="AB108" s="162">
        <f>$E108*Con6_EscalatedConst!AD108</f>
        <v>0</v>
      </c>
      <c r="AC108" s="162">
        <f>$E108*Con6_EscalatedConst!AE108</f>
        <v>0</v>
      </c>
      <c r="AD108" s="162">
        <f>$E108*Con6_EscalatedConst!AF108</f>
        <v>0</v>
      </c>
      <c r="AE108" s="162">
        <f>$E108*Con6_EscalatedConst!AG108</f>
        <v>0</v>
      </c>
      <c r="AF108" s="162">
        <f>$E108*Con6_EscalatedConst!AH108</f>
        <v>0</v>
      </c>
      <c r="AG108" s="162">
        <f>$E108*Con6_EscalatedConst!AI108</f>
        <v>0</v>
      </c>
      <c r="AH108" s="162">
        <f>$E108*Con6_EscalatedConst!AJ108</f>
        <v>0</v>
      </c>
      <c r="AI108" s="162">
        <f>$E108*Con6_EscalatedConst!AK108</f>
        <v>0</v>
      </c>
      <c r="AJ108" s="162">
        <f>$E108*Con6_EscalatedConst!AL108</f>
        <v>0</v>
      </c>
      <c r="AK108" s="162">
        <f>$E108*Con6_EscalatedConst!AM108</f>
        <v>0</v>
      </c>
      <c r="AL108" s="162">
        <f>$E108*Con6_EscalatedConst!AN108</f>
        <v>0</v>
      </c>
      <c r="AM108" s="162">
        <f>$E108*Con6_EscalatedConst!AO108</f>
        <v>0</v>
      </c>
      <c r="AN108" s="162">
        <f t="shared" si="2"/>
        <v>0</v>
      </c>
      <c r="AO108" s="162">
        <f t="shared" si="3"/>
        <v>0</v>
      </c>
    </row>
    <row r="109" spans="1:41" ht="24.75" x14ac:dyDescent="0.25">
      <c r="A109" s="75" t="str">
        <f>'I3 Project list'!A109</f>
        <v>Drury</v>
      </c>
      <c r="B109" s="75" t="str">
        <f>'I3 Project list'!C109</f>
        <v>Drury_67</v>
      </c>
      <c r="C109" s="144" t="str">
        <f>'I3 Project list'!D109</f>
        <v>Active Mode Corridor Drury Central to GSR</v>
      </c>
      <c r="D109" s="144">
        <f>'I3 Project list'!E109</f>
        <v>0</v>
      </c>
      <c r="E109" s="161">
        <f>'I5 Mitigation'!D109</f>
        <v>1</v>
      </c>
      <c r="F109" s="162">
        <f>$E109*Con6_EscalatedConst!H109</f>
        <v>0</v>
      </c>
      <c r="G109" s="162">
        <f>$E109*Con6_EscalatedConst!I109</f>
        <v>0</v>
      </c>
      <c r="H109" s="162">
        <f>$E109*Con6_EscalatedConst!J109</f>
        <v>0</v>
      </c>
      <c r="I109" s="162">
        <f>$E109*Con6_EscalatedConst!K109</f>
        <v>0</v>
      </c>
      <c r="J109" s="162">
        <f>$E109*Con6_EscalatedConst!L109</f>
        <v>0</v>
      </c>
      <c r="K109" s="162">
        <f>$E109*Con6_EscalatedConst!M109</f>
        <v>0</v>
      </c>
      <c r="L109" s="162">
        <f>$E109*Con6_EscalatedConst!N109</f>
        <v>0</v>
      </c>
      <c r="M109" s="162">
        <f>$E109*Con6_EscalatedConst!O109</f>
        <v>0</v>
      </c>
      <c r="N109" s="162">
        <f>$E109*Con6_EscalatedConst!P109</f>
        <v>0</v>
      </c>
      <c r="O109" s="162">
        <f>$E109*Con6_EscalatedConst!Q109</f>
        <v>0</v>
      </c>
      <c r="P109" s="162">
        <f>$E109*Con6_EscalatedConst!R109</f>
        <v>0</v>
      </c>
      <c r="Q109" s="162">
        <f>$E109*Con6_EscalatedConst!S109</f>
        <v>0</v>
      </c>
      <c r="R109" s="162">
        <f>$E109*Con6_EscalatedConst!T109</f>
        <v>0</v>
      </c>
      <c r="S109" s="162">
        <f>$E109*Con6_EscalatedConst!U109</f>
        <v>0</v>
      </c>
      <c r="T109" s="162">
        <f>$E109*Con6_EscalatedConst!V109</f>
        <v>4874848.2150538536</v>
      </c>
      <c r="U109" s="162">
        <f>$E109*Con6_EscalatedConst!W109</f>
        <v>49802778.869048819</v>
      </c>
      <c r="V109" s="162">
        <f>$E109*Con6_EscalatedConst!X109</f>
        <v>0</v>
      </c>
      <c r="W109" s="162">
        <f>$E109*Con6_EscalatedConst!Y109</f>
        <v>0</v>
      </c>
      <c r="X109" s="162">
        <f>$E109*Con6_EscalatedConst!Z109</f>
        <v>0</v>
      </c>
      <c r="Y109" s="162">
        <f>$E109*Con6_EscalatedConst!AA109</f>
        <v>0</v>
      </c>
      <c r="Z109" s="162">
        <f>$E109*Con6_EscalatedConst!AB109</f>
        <v>0</v>
      </c>
      <c r="AA109" s="162">
        <f>$E109*Con6_EscalatedConst!AC109</f>
        <v>0</v>
      </c>
      <c r="AB109" s="162">
        <f>$E109*Con6_EscalatedConst!AD109</f>
        <v>0</v>
      </c>
      <c r="AC109" s="162">
        <f>$E109*Con6_EscalatedConst!AE109</f>
        <v>0</v>
      </c>
      <c r="AD109" s="162">
        <f>$E109*Con6_EscalatedConst!AF109</f>
        <v>0</v>
      </c>
      <c r="AE109" s="162">
        <f>$E109*Con6_EscalatedConst!AG109</f>
        <v>0</v>
      </c>
      <c r="AF109" s="162">
        <f>$E109*Con6_EscalatedConst!AH109</f>
        <v>0</v>
      </c>
      <c r="AG109" s="162">
        <f>$E109*Con6_EscalatedConst!AI109</f>
        <v>0</v>
      </c>
      <c r="AH109" s="162">
        <f>$E109*Con6_EscalatedConst!AJ109</f>
        <v>0</v>
      </c>
      <c r="AI109" s="162">
        <f>$E109*Con6_EscalatedConst!AK109</f>
        <v>0</v>
      </c>
      <c r="AJ109" s="162">
        <f>$E109*Con6_EscalatedConst!AL109</f>
        <v>0</v>
      </c>
      <c r="AK109" s="162">
        <f>$E109*Con6_EscalatedConst!AM109</f>
        <v>0</v>
      </c>
      <c r="AL109" s="162">
        <f>$E109*Con6_EscalatedConst!AN109</f>
        <v>0</v>
      </c>
      <c r="AM109" s="162">
        <f>$E109*Con6_EscalatedConst!AO109</f>
        <v>0</v>
      </c>
      <c r="AN109" s="162">
        <f t="shared" si="2"/>
        <v>54677627.084102675</v>
      </c>
      <c r="AO109" s="162">
        <f t="shared" si="3"/>
        <v>54677627.084102675</v>
      </c>
    </row>
    <row r="110" spans="1:41" ht="24.75" x14ac:dyDescent="0.25">
      <c r="A110" s="75" t="str">
        <f>'I3 Project list'!A110</f>
        <v>Drury</v>
      </c>
      <c r="B110" s="75" t="str">
        <f>'I3 Project list'!C110</f>
        <v>Drury_68</v>
      </c>
      <c r="C110" s="144" t="str">
        <f>'I3 Project list'!D110</f>
        <v>Active Mode Corridor GSR to Drury West</v>
      </c>
      <c r="D110" s="144">
        <f>'I3 Project list'!E110</f>
        <v>0</v>
      </c>
      <c r="E110" s="161">
        <f>'I5 Mitigation'!D110</f>
        <v>1</v>
      </c>
      <c r="F110" s="162">
        <f>$E110*Con6_EscalatedConst!H110</f>
        <v>0</v>
      </c>
      <c r="G110" s="162">
        <f>$E110*Con6_EscalatedConst!I110</f>
        <v>0</v>
      </c>
      <c r="H110" s="162">
        <f>$E110*Con6_EscalatedConst!J110</f>
        <v>0</v>
      </c>
      <c r="I110" s="162">
        <f>$E110*Con6_EscalatedConst!K110</f>
        <v>0</v>
      </c>
      <c r="J110" s="162">
        <f>$E110*Con6_EscalatedConst!L110</f>
        <v>0</v>
      </c>
      <c r="K110" s="162">
        <f>$E110*Con6_EscalatedConst!M110</f>
        <v>0</v>
      </c>
      <c r="L110" s="162">
        <f>$E110*Con6_EscalatedConst!N110</f>
        <v>0</v>
      </c>
      <c r="M110" s="162">
        <f>$E110*Con6_EscalatedConst!O110</f>
        <v>0</v>
      </c>
      <c r="N110" s="162">
        <f>$E110*Con6_EscalatedConst!P110</f>
        <v>0</v>
      </c>
      <c r="O110" s="162">
        <f>$E110*Con6_EscalatedConst!Q110</f>
        <v>0</v>
      </c>
      <c r="P110" s="162">
        <f>$E110*Con6_EscalatedConst!R110</f>
        <v>0</v>
      </c>
      <c r="Q110" s="162">
        <f>$E110*Con6_EscalatedConst!S110</f>
        <v>0</v>
      </c>
      <c r="R110" s="162">
        <f>$E110*Con6_EscalatedConst!T110</f>
        <v>0</v>
      </c>
      <c r="S110" s="162">
        <f>$E110*Con6_EscalatedConst!U110</f>
        <v>0</v>
      </c>
      <c r="T110" s="162">
        <f>$E110*Con6_EscalatedConst!V110</f>
        <v>3002095.2151873503</v>
      </c>
      <c r="U110" s="162">
        <f>$E110*Con6_EscalatedConst!W110</f>
        <v>30670223.471594468</v>
      </c>
      <c r="V110" s="162">
        <f>$E110*Con6_EscalatedConst!X110</f>
        <v>0</v>
      </c>
      <c r="W110" s="162">
        <f>$E110*Con6_EscalatedConst!Y110</f>
        <v>0</v>
      </c>
      <c r="X110" s="162">
        <f>$E110*Con6_EscalatedConst!Z110</f>
        <v>0</v>
      </c>
      <c r="Y110" s="162">
        <f>$E110*Con6_EscalatedConst!AA110</f>
        <v>0</v>
      </c>
      <c r="Z110" s="162">
        <f>$E110*Con6_EscalatedConst!AB110</f>
        <v>0</v>
      </c>
      <c r="AA110" s="162">
        <f>$E110*Con6_EscalatedConst!AC110</f>
        <v>0</v>
      </c>
      <c r="AB110" s="162">
        <f>$E110*Con6_EscalatedConst!AD110</f>
        <v>0</v>
      </c>
      <c r="AC110" s="162">
        <f>$E110*Con6_EscalatedConst!AE110</f>
        <v>0</v>
      </c>
      <c r="AD110" s="162">
        <f>$E110*Con6_EscalatedConst!AF110</f>
        <v>0</v>
      </c>
      <c r="AE110" s="162">
        <f>$E110*Con6_EscalatedConst!AG110</f>
        <v>0</v>
      </c>
      <c r="AF110" s="162">
        <f>$E110*Con6_EscalatedConst!AH110</f>
        <v>0</v>
      </c>
      <c r="AG110" s="162">
        <f>$E110*Con6_EscalatedConst!AI110</f>
        <v>0</v>
      </c>
      <c r="AH110" s="162">
        <f>$E110*Con6_EscalatedConst!AJ110</f>
        <v>0</v>
      </c>
      <c r="AI110" s="162">
        <f>$E110*Con6_EscalatedConst!AK110</f>
        <v>0</v>
      </c>
      <c r="AJ110" s="162">
        <f>$E110*Con6_EscalatedConst!AL110</f>
        <v>0</v>
      </c>
      <c r="AK110" s="162">
        <f>$E110*Con6_EscalatedConst!AM110</f>
        <v>0</v>
      </c>
      <c r="AL110" s="162">
        <f>$E110*Con6_EscalatedConst!AN110</f>
        <v>0</v>
      </c>
      <c r="AM110" s="162">
        <f>$E110*Con6_EscalatedConst!AO110</f>
        <v>0</v>
      </c>
      <c r="AN110" s="162">
        <f t="shared" si="2"/>
        <v>33672318.686781816</v>
      </c>
      <c r="AO110" s="162">
        <f t="shared" si="3"/>
        <v>33672318.686781816</v>
      </c>
    </row>
    <row r="111" spans="1:41" ht="36.75" x14ac:dyDescent="0.25">
      <c r="A111" s="75" t="str">
        <f>'I3 Project list'!A111</f>
        <v>Drury</v>
      </c>
      <c r="B111" s="75" t="str">
        <f>'I3 Project list'!C111</f>
        <v>Drury_69</v>
      </c>
      <c r="C111" s="144" t="str">
        <f>'I3 Project list'!D111</f>
        <v>walk/cycle bridges on Quarry Road bridge (oiver SH1)</v>
      </c>
      <c r="D111" s="144" t="str">
        <f>'I3 Project list'!E111</f>
        <v>New cycle bridge 5m wide, 90m long, approach lengths 200m total for both sides. No property required</v>
      </c>
      <c r="E111" s="161">
        <f>'I5 Mitigation'!D111</f>
        <v>1</v>
      </c>
      <c r="F111" s="162">
        <f>$E111*Con6_EscalatedConst!H111</f>
        <v>0</v>
      </c>
      <c r="G111" s="162">
        <f>$E111*Con6_EscalatedConst!I111</f>
        <v>0</v>
      </c>
      <c r="H111" s="162">
        <f>$E111*Con6_EscalatedConst!J111</f>
        <v>0</v>
      </c>
      <c r="I111" s="162">
        <f>$E111*Con6_EscalatedConst!K111</f>
        <v>0</v>
      </c>
      <c r="J111" s="162">
        <f>$E111*Con6_EscalatedConst!L111</f>
        <v>0</v>
      </c>
      <c r="K111" s="162">
        <f>$E111*Con6_EscalatedConst!M111</f>
        <v>0</v>
      </c>
      <c r="L111" s="162">
        <f>$E111*Con6_EscalatedConst!N111</f>
        <v>0</v>
      </c>
      <c r="M111" s="162">
        <f>$E111*Con6_EscalatedConst!O111</f>
        <v>0</v>
      </c>
      <c r="N111" s="162">
        <f>$E111*Con6_EscalatedConst!P111</f>
        <v>0</v>
      </c>
      <c r="O111" s="162">
        <f>$E111*Con6_EscalatedConst!Q111</f>
        <v>0</v>
      </c>
      <c r="P111" s="162">
        <f>$E111*Con6_EscalatedConst!R111</f>
        <v>0</v>
      </c>
      <c r="Q111" s="162">
        <f>$E111*Con6_EscalatedConst!S111</f>
        <v>0</v>
      </c>
      <c r="R111" s="162">
        <f>$E111*Con6_EscalatedConst!T111</f>
        <v>782706.812733553</v>
      </c>
      <c r="S111" s="162">
        <f>$E111*Con6_EscalatedConst!U111</f>
        <v>7996346.26438036</v>
      </c>
      <c r="T111" s="162">
        <f>$E111*Con6_EscalatedConst!V111</f>
        <v>0</v>
      </c>
      <c r="U111" s="162">
        <f>$E111*Con6_EscalatedConst!W111</f>
        <v>0</v>
      </c>
      <c r="V111" s="162">
        <f>$E111*Con6_EscalatedConst!X111</f>
        <v>0</v>
      </c>
      <c r="W111" s="162">
        <f>$E111*Con6_EscalatedConst!Y111</f>
        <v>0</v>
      </c>
      <c r="X111" s="162">
        <f>$E111*Con6_EscalatedConst!Z111</f>
        <v>0</v>
      </c>
      <c r="Y111" s="162">
        <f>$E111*Con6_EscalatedConst!AA111</f>
        <v>0</v>
      </c>
      <c r="Z111" s="162">
        <f>$E111*Con6_EscalatedConst!AB111</f>
        <v>0</v>
      </c>
      <c r="AA111" s="162">
        <f>$E111*Con6_EscalatedConst!AC111</f>
        <v>0</v>
      </c>
      <c r="AB111" s="162">
        <f>$E111*Con6_EscalatedConst!AD111</f>
        <v>0</v>
      </c>
      <c r="AC111" s="162">
        <f>$E111*Con6_EscalatedConst!AE111</f>
        <v>0</v>
      </c>
      <c r="AD111" s="162">
        <f>$E111*Con6_EscalatedConst!AF111</f>
        <v>0</v>
      </c>
      <c r="AE111" s="162">
        <f>$E111*Con6_EscalatedConst!AG111</f>
        <v>0</v>
      </c>
      <c r="AF111" s="162">
        <f>$E111*Con6_EscalatedConst!AH111</f>
        <v>0</v>
      </c>
      <c r="AG111" s="162">
        <f>$E111*Con6_EscalatedConst!AI111</f>
        <v>0</v>
      </c>
      <c r="AH111" s="162">
        <f>$E111*Con6_EscalatedConst!AJ111</f>
        <v>0</v>
      </c>
      <c r="AI111" s="162">
        <f>$E111*Con6_EscalatedConst!AK111</f>
        <v>0</v>
      </c>
      <c r="AJ111" s="162">
        <f>$E111*Con6_EscalatedConst!AL111</f>
        <v>0</v>
      </c>
      <c r="AK111" s="162">
        <f>$E111*Con6_EscalatedConst!AM111</f>
        <v>0</v>
      </c>
      <c r="AL111" s="162">
        <f>$E111*Con6_EscalatedConst!AN111</f>
        <v>0</v>
      </c>
      <c r="AM111" s="162">
        <f>$E111*Con6_EscalatedConst!AO111</f>
        <v>0</v>
      </c>
      <c r="AN111" s="162">
        <f t="shared" si="2"/>
        <v>8779053.0771139134</v>
      </c>
      <c r="AO111" s="162">
        <f t="shared" si="3"/>
        <v>8779053.0771139134</v>
      </c>
    </row>
    <row r="112" spans="1:41" ht="36.75" x14ac:dyDescent="0.25">
      <c r="A112" s="75" t="str">
        <f>'I3 Project list'!A112</f>
        <v>Drury</v>
      </c>
      <c r="B112" s="75" t="str">
        <f>'I3 Project list'!C112</f>
        <v>Drury_70</v>
      </c>
      <c r="C112" s="144" t="str">
        <f>'I3 Project list'!D112</f>
        <v>walk/cycle bridges on GSR Road bridge over the rail corridor</v>
      </c>
      <c r="D112" s="144" t="str">
        <f>'I3 Project list'!E112</f>
        <v>New cycle bridge 5m wide, 80m long, approach lengths 270m total for both sides. No property required</v>
      </c>
      <c r="E112" s="161">
        <f>'I5 Mitigation'!D112</f>
        <v>1</v>
      </c>
      <c r="F112" s="162">
        <f>$E112*Con6_EscalatedConst!H112</f>
        <v>0</v>
      </c>
      <c r="G112" s="162">
        <f>$E112*Con6_EscalatedConst!I112</f>
        <v>0</v>
      </c>
      <c r="H112" s="162">
        <f>$E112*Con6_EscalatedConst!J112</f>
        <v>0</v>
      </c>
      <c r="I112" s="162">
        <f>$E112*Con6_EscalatedConst!K112</f>
        <v>0</v>
      </c>
      <c r="J112" s="162">
        <f>$E112*Con6_EscalatedConst!L112</f>
        <v>0</v>
      </c>
      <c r="K112" s="162">
        <f>$E112*Con6_EscalatedConst!M112</f>
        <v>0</v>
      </c>
      <c r="L112" s="162">
        <f>$E112*Con6_EscalatedConst!N112</f>
        <v>0</v>
      </c>
      <c r="M112" s="162">
        <f>$E112*Con6_EscalatedConst!O112</f>
        <v>0</v>
      </c>
      <c r="N112" s="162">
        <f>$E112*Con6_EscalatedConst!P112</f>
        <v>627538.32030577236</v>
      </c>
      <c r="O112" s="162">
        <f>$E112*Con6_EscalatedConst!Q112</f>
        <v>6411102.627058398</v>
      </c>
      <c r="P112" s="162">
        <f>$E112*Con6_EscalatedConst!R112</f>
        <v>0</v>
      </c>
      <c r="Q112" s="162">
        <f>$E112*Con6_EscalatedConst!S112</f>
        <v>0</v>
      </c>
      <c r="R112" s="162">
        <f>$E112*Con6_EscalatedConst!T112</f>
        <v>0</v>
      </c>
      <c r="S112" s="162">
        <f>$E112*Con6_EscalatedConst!U112</f>
        <v>0</v>
      </c>
      <c r="T112" s="162">
        <f>$E112*Con6_EscalatedConst!V112</f>
        <v>0</v>
      </c>
      <c r="U112" s="162">
        <f>$E112*Con6_EscalatedConst!W112</f>
        <v>0</v>
      </c>
      <c r="V112" s="162">
        <f>$E112*Con6_EscalatedConst!X112</f>
        <v>0</v>
      </c>
      <c r="W112" s="162">
        <f>$E112*Con6_EscalatedConst!Y112</f>
        <v>0</v>
      </c>
      <c r="X112" s="162">
        <f>$E112*Con6_EscalatedConst!Z112</f>
        <v>0</v>
      </c>
      <c r="Y112" s="162">
        <f>$E112*Con6_EscalatedConst!AA112</f>
        <v>0</v>
      </c>
      <c r="Z112" s="162">
        <f>$E112*Con6_EscalatedConst!AB112</f>
        <v>0</v>
      </c>
      <c r="AA112" s="162">
        <f>$E112*Con6_EscalatedConst!AC112</f>
        <v>0</v>
      </c>
      <c r="AB112" s="162">
        <f>$E112*Con6_EscalatedConst!AD112</f>
        <v>0</v>
      </c>
      <c r="AC112" s="162">
        <f>$E112*Con6_EscalatedConst!AE112</f>
        <v>0</v>
      </c>
      <c r="AD112" s="162">
        <f>$E112*Con6_EscalatedConst!AF112</f>
        <v>0</v>
      </c>
      <c r="AE112" s="162">
        <f>$E112*Con6_EscalatedConst!AG112</f>
        <v>0</v>
      </c>
      <c r="AF112" s="162">
        <f>$E112*Con6_EscalatedConst!AH112</f>
        <v>0</v>
      </c>
      <c r="AG112" s="162">
        <f>$E112*Con6_EscalatedConst!AI112</f>
        <v>0</v>
      </c>
      <c r="AH112" s="162">
        <f>$E112*Con6_EscalatedConst!AJ112</f>
        <v>0</v>
      </c>
      <c r="AI112" s="162">
        <f>$E112*Con6_EscalatedConst!AK112</f>
        <v>0</v>
      </c>
      <c r="AJ112" s="162">
        <f>$E112*Con6_EscalatedConst!AL112</f>
        <v>0</v>
      </c>
      <c r="AK112" s="162">
        <f>$E112*Con6_EscalatedConst!AM112</f>
        <v>0</v>
      </c>
      <c r="AL112" s="162">
        <f>$E112*Con6_EscalatedConst!AN112</f>
        <v>0</v>
      </c>
      <c r="AM112" s="162">
        <f>$E112*Con6_EscalatedConst!AO112</f>
        <v>0</v>
      </c>
      <c r="AN112" s="162">
        <f t="shared" si="2"/>
        <v>7038640.9473641701</v>
      </c>
      <c r="AO112" s="162">
        <f t="shared" si="3"/>
        <v>7038640.9473641701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6FB41-C882-4A3A-B90E-3A2CC7E66CC7}">
  <dimension ref="A1:AP112"/>
  <sheetViews>
    <sheetView topLeftCell="A97" workbookViewId="0">
      <selection activeCell="F5" sqref="F5"/>
    </sheetView>
  </sheetViews>
  <sheetFormatPr defaultRowHeight="15" x14ac:dyDescent="0.25"/>
  <cols>
    <col min="3" max="3" width="29.28515625" customWidth="1"/>
    <col min="4" max="4" width="37.5703125" customWidth="1"/>
    <col min="15" max="15" width="9.5703125" bestFit="1" customWidth="1"/>
    <col min="21" max="21" width="9.5703125" bestFit="1" customWidth="1"/>
    <col min="40" max="41" width="10.42578125" bestFit="1" customWidth="1"/>
  </cols>
  <sheetData>
    <row r="1" spans="1:42" x14ac:dyDescent="0.25">
      <c r="A1" t="s">
        <v>953</v>
      </c>
    </row>
    <row r="2" spans="1:42" x14ac:dyDescent="0.25">
      <c r="A2" t="s">
        <v>952</v>
      </c>
    </row>
    <row r="4" spans="1:42" ht="60" x14ac:dyDescent="0.25">
      <c r="A4" s="189" t="s">
        <v>468</v>
      </c>
      <c r="B4" s="189" t="s">
        <v>474</v>
      </c>
      <c r="C4" s="190" t="s">
        <v>100</v>
      </c>
      <c r="D4" s="190" t="s">
        <v>105</v>
      </c>
      <c r="E4" s="190" t="s">
        <v>771</v>
      </c>
      <c r="F4" s="171">
        <v>2022</v>
      </c>
      <c r="G4" s="171">
        <v>2023</v>
      </c>
      <c r="H4" s="169">
        <v>2024</v>
      </c>
      <c r="I4" s="169">
        <v>2025</v>
      </c>
      <c r="J4" s="169">
        <v>2026</v>
      </c>
      <c r="K4" s="169">
        <v>2027</v>
      </c>
      <c r="L4" s="169">
        <v>2028</v>
      </c>
      <c r="M4" s="169">
        <v>2029</v>
      </c>
      <c r="N4" s="169">
        <v>2030</v>
      </c>
      <c r="O4" s="169">
        <v>2031</v>
      </c>
      <c r="P4" s="169">
        <v>2032</v>
      </c>
      <c r="Q4" s="169">
        <v>2033</v>
      </c>
      <c r="R4" s="169">
        <v>2034</v>
      </c>
      <c r="S4" s="169">
        <v>2035</v>
      </c>
      <c r="T4" s="169">
        <v>2036</v>
      </c>
      <c r="U4" s="169">
        <v>2037</v>
      </c>
      <c r="V4" s="169">
        <v>2038</v>
      </c>
      <c r="W4" s="169">
        <v>2039</v>
      </c>
      <c r="X4" s="169">
        <v>2040</v>
      </c>
      <c r="Y4" s="169">
        <v>2041</v>
      </c>
      <c r="Z4" s="169">
        <v>2042</v>
      </c>
      <c r="AA4" s="169">
        <v>2043</v>
      </c>
      <c r="AB4" s="169">
        <v>2044</v>
      </c>
      <c r="AC4" s="169">
        <v>2045</v>
      </c>
      <c r="AD4" s="169">
        <v>2046</v>
      </c>
      <c r="AE4" s="169">
        <v>2047</v>
      </c>
      <c r="AF4" s="169">
        <v>2048</v>
      </c>
      <c r="AG4" s="169">
        <v>2049</v>
      </c>
      <c r="AH4" s="169">
        <v>2050</v>
      </c>
      <c r="AI4" s="169">
        <v>2051</v>
      </c>
      <c r="AJ4" s="169">
        <v>2052</v>
      </c>
      <c r="AK4" s="169">
        <v>2053</v>
      </c>
      <c r="AL4" s="169">
        <v>2054</v>
      </c>
      <c r="AM4" s="169">
        <v>2055</v>
      </c>
      <c r="AN4" s="169" t="s">
        <v>554</v>
      </c>
      <c r="AO4" s="169" t="s">
        <v>555</v>
      </c>
      <c r="AP4" s="169" t="s">
        <v>556</v>
      </c>
    </row>
    <row r="5" spans="1:42" ht="36.75" x14ac:dyDescent="0.25">
      <c r="A5" s="75" t="str">
        <f>'I3 Project list'!A5</f>
        <v>Drury</v>
      </c>
      <c r="B5" s="75" t="str">
        <f>'I3 Project list'!C5</f>
        <v>Drury_1a</v>
      </c>
      <c r="C5" s="144" t="str">
        <f>'I3 Project list'!D5</f>
        <v>GSR improvements - Waihoehoe Rd to Drury Interchange</v>
      </c>
      <c r="D5" s="144" t="str">
        <f>'I3 Project list'!E5</f>
        <v>2-lane urban- existing road layout with active modes on both sides + intersection improvements (TDM)</v>
      </c>
      <c r="E5" s="161">
        <f t="shared" ref="E5:E36" si="0">IF(ISNA(MATCH(B5,I10_RenewalProject,0)),0,INDEX(I10_RenewalRate,MATCH(B5,I10_RenewalProject,0)))</f>
        <v>0</v>
      </c>
      <c r="F5" s="162">
        <f>(1-$E5)*Con6_Mitigation!F5</f>
        <v>0</v>
      </c>
      <c r="G5" s="162">
        <f>(1-$E5)*Con6_Mitigation!G5</f>
        <v>0</v>
      </c>
      <c r="H5" s="162">
        <f>(1-$E5)*Con6_Mitigation!H5</f>
        <v>0</v>
      </c>
      <c r="I5" s="162">
        <f>(1-$E5)*Con6_Mitigation!I5</f>
        <v>0</v>
      </c>
      <c r="J5" s="162">
        <f>(1-$E5)*Con6_Mitigation!J5</f>
        <v>0</v>
      </c>
      <c r="K5" s="162">
        <f>(1-$E5)*Con6_Mitigation!K5</f>
        <v>0</v>
      </c>
      <c r="L5" s="162">
        <f>(1-$E5)*Con6_Mitigation!L5</f>
        <v>0</v>
      </c>
      <c r="M5" s="162">
        <f>(1-$E5)*Con6_Mitigation!M5</f>
        <v>0</v>
      </c>
      <c r="N5" s="162">
        <f>(1-$E5)*Con6_Mitigation!N5</f>
        <v>0</v>
      </c>
      <c r="O5" s="162">
        <f>(1-$E5)*Con6_Mitigation!O5</f>
        <v>0</v>
      </c>
      <c r="P5" s="162">
        <f>(1-$E5)*Con6_Mitigation!P5</f>
        <v>0</v>
      </c>
      <c r="Q5" s="162">
        <f>(1-$E5)*Con6_Mitigation!Q5</f>
        <v>0</v>
      </c>
      <c r="R5" s="162">
        <f>(1-$E5)*Con6_Mitigation!R5</f>
        <v>0</v>
      </c>
      <c r="S5" s="162">
        <f>(1-$E5)*Con6_Mitigation!S5</f>
        <v>0</v>
      </c>
      <c r="T5" s="162">
        <f>(1-$E5)*Con6_Mitigation!T5</f>
        <v>0</v>
      </c>
      <c r="U5" s="162">
        <f>(1-$E5)*Con6_Mitigation!U5</f>
        <v>0</v>
      </c>
      <c r="V5" s="162">
        <f>(1-$E5)*Con6_Mitigation!V5</f>
        <v>0</v>
      </c>
      <c r="W5" s="162">
        <f>(1-$E5)*Con6_Mitigation!W5</f>
        <v>0</v>
      </c>
      <c r="X5" s="162">
        <f>(1-$E5)*Con6_Mitigation!X5</f>
        <v>0</v>
      </c>
      <c r="Y5" s="162">
        <f>(1-$E5)*Con6_Mitigation!Y5</f>
        <v>0</v>
      </c>
      <c r="Z5" s="162">
        <f>(1-$E5)*Con6_Mitigation!Z5</f>
        <v>0</v>
      </c>
      <c r="AA5" s="162">
        <f>(1-$E5)*Con6_Mitigation!AA5</f>
        <v>0</v>
      </c>
      <c r="AB5" s="162">
        <f>(1-$E5)*Con6_Mitigation!AB5</f>
        <v>0</v>
      </c>
      <c r="AC5" s="162">
        <f>(1-$E5)*Con6_Mitigation!AC5</f>
        <v>0</v>
      </c>
      <c r="AD5" s="162">
        <f>(1-$E5)*Con6_Mitigation!AD5</f>
        <v>0</v>
      </c>
      <c r="AE5" s="162">
        <f>(1-$E5)*Con6_Mitigation!AE5</f>
        <v>0</v>
      </c>
      <c r="AF5" s="162">
        <f>(1-$E5)*Con6_Mitigation!AF5</f>
        <v>0</v>
      </c>
      <c r="AG5" s="162">
        <f>(1-$E5)*Con6_Mitigation!AG5</f>
        <v>0</v>
      </c>
      <c r="AH5" s="162">
        <f>(1-$E5)*Con6_Mitigation!AH5</f>
        <v>0</v>
      </c>
      <c r="AI5" s="162">
        <f>(1-$E5)*Con6_Mitigation!AI5</f>
        <v>0</v>
      </c>
      <c r="AJ5" s="162">
        <f>(1-$E5)*Con6_Mitigation!AJ5</f>
        <v>0</v>
      </c>
      <c r="AK5" s="162">
        <f>(1-$E5)*Con6_Mitigation!AK5</f>
        <v>0</v>
      </c>
      <c r="AL5" s="162">
        <f>(1-$E5)*Con6_Mitigation!AL5</f>
        <v>0</v>
      </c>
      <c r="AM5" s="162">
        <f>(1-$E5)*Con6_Mitigation!AM5</f>
        <v>0</v>
      </c>
      <c r="AN5" s="162">
        <f>SUM(F5:AM5)</f>
        <v>0</v>
      </c>
      <c r="AO5" s="162">
        <f>SUM(H5:AL5)</f>
        <v>0</v>
      </c>
    </row>
    <row r="6" spans="1:42" ht="36.75" x14ac:dyDescent="0.25">
      <c r="A6" s="75" t="str">
        <f>'I3 Project list'!A6</f>
        <v>Drury</v>
      </c>
      <c r="B6" s="75" t="str">
        <f>'I3 Project list'!C6</f>
        <v>Drury_1b</v>
      </c>
      <c r="C6" s="144" t="str">
        <f>'I3 Project list'!D6</f>
        <v>GSR improvements - Waihoehoe Rd to Drury Interchange</v>
      </c>
      <c r="D6" s="144" t="str">
        <f>'I3 Project list'!E6</f>
        <v>4-lane urban- existing road layout with active modes on both sides + intersection improvements (TDM)</v>
      </c>
      <c r="E6" s="161">
        <f t="shared" si="0"/>
        <v>3.8604219416471096E-2</v>
      </c>
      <c r="F6" s="162">
        <f>(1-$E6)*Con6_Mitigation!F6</f>
        <v>0</v>
      </c>
      <c r="G6" s="162">
        <f>(1-$E6)*Con6_Mitigation!G6</f>
        <v>0</v>
      </c>
      <c r="H6" s="162">
        <f>(1-$E6)*Con6_Mitigation!H6</f>
        <v>0</v>
      </c>
      <c r="I6" s="162">
        <f>(1-$E6)*Con6_Mitigation!I6</f>
        <v>0</v>
      </c>
      <c r="J6" s="162">
        <f>(1-$E6)*Con6_Mitigation!J6</f>
        <v>0</v>
      </c>
      <c r="K6" s="162">
        <f>(1-$E6)*Con6_Mitigation!K6</f>
        <v>0</v>
      </c>
      <c r="L6" s="162">
        <f>(1-$E6)*Con6_Mitigation!L6</f>
        <v>0</v>
      </c>
      <c r="M6" s="162">
        <f>(1-$E6)*Con6_Mitigation!M6</f>
        <v>0</v>
      </c>
      <c r="N6" s="162">
        <f>(1-$E6)*Con6_Mitigation!N6</f>
        <v>2760983.956054897</v>
      </c>
      <c r="O6" s="162">
        <f>(1-$E6)*Con6_Mitigation!O6</f>
        <v>28206965.090681206</v>
      </c>
      <c r="P6" s="162">
        <f>(1-$E6)*Con6_Mitigation!P6</f>
        <v>0</v>
      </c>
      <c r="Q6" s="162">
        <f>(1-$E6)*Con6_Mitigation!Q6</f>
        <v>0</v>
      </c>
      <c r="R6" s="162">
        <f>(1-$E6)*Con6_Mitigation!R6</f>
        <v>0</v>
      </c>
      <c r="S6" s="162">
        <f>(1-$E6)*Con6_Mitigation!S6</f>
        <v>0</v>
      </c>
      <c r="T6" s="162">
        <f>(1-$E6)*Con6_Mitigation!T6</f>
        <v>0</v>
      </c>
      <c r="U6" s="162">
        <f>(1-$E6)*Con6_Mitigation!U6</f>
        <v>0</v>
      </c>
      <c r="V6" s="162">
        <f>(1-$E6)*Con6_Mitigation!V6</f>
        <v>0</v>
      </c>
      <c r="W6" s="162">
        <f>(1-$E6)*Con6_Mitigation!W6</f>
        <v>0</v>
      </c>
      <c r="X6" s="162">
        <f>(1-$E6)*Con6_Mitigation!X6</f>
        <v>0</v>
      </c>
      <c r="Y6" s="162">
        <f>(1-$E6)*Con6_Mitigation!Y6</f>
        <v>0</v>
      </c>
      <c r="Z6" s="162">
        <f>(1-$E6)*Con6_Mitigation!Z6</f>
        <v>0</v>
      </c>
      <c r="AA6" s="162">
        <f>(1-$E6)*Con6_Mitigation!AA6</f>
        <v>0</v>
      </c>
      <c r="AB6" s="162">
        <f>(1-$E6)*Con6_Mitigation!AB6</f>
        <v>0</v>
      </c>
      <c r="AC6" s="162">
        <f>(1-$E6)*Con6_Mitigation!AC6</f>
        <v>0</v>
      </c>
      <c r="AD6" s="162">
        <f>(1-$E6)*Con6_Mitigation!AD6</f>
        <v>0</v>
      </c>
      <c r="AE6" s="162">
        <f>(1-$E6)*Con6_Mitigation!AE6</f>
        <v>0</v>
      </c>
      <c r="AF6" s="162">
        <f>(1-$E6)*Con6_Mitigation!AF6</f>
        <v>0</v>
      </c>
      <c r="AG6" s="162">
        <f>(1-$E6)*Con6_Mitigation!AG6</f>
        <v>0</v>
      </c>
      <c r="AH6" s="162">
        <f>(1-$E6)*Con6_Mitigation!AH6</f>
        <v>0</v>
      </c>
      <c r="AI6" s="162">
        <f>(1-$E6)*Con6_Mitigation!AI6</f>
        <v>0</v>
      </c>
      <c r="AJ6" s="162">
        <f>(1-$E6)*Con6_Mitigation!AJ6</f>
        <v>0</v>
      </c>
      <c r="AK6" s="162">
        <f>(1-$E6)*Con6_Mitigation!AK6</f>
        <v>0</v>
      </c>
      <c r="AL6" s="162">
        <f>(1-$E6)*Con6_Mitigation!AL6</f>
        <v>0</v>
      </c>
      <c r="AM6" s="162">
        <f>(1-$E6)*Con6_Mitigation!AM6</f>
        <v>0</v>
      </c>
      <c r="AN6" s="162">
        <f t="shared" ref="AN6:AN69" si="1">SUM(F6:AM6)</f>
        <v>30967949.046736103</v>
      </c>
      <c r="AO6" s="162">
        <f t="shared" ref="AO6:AO69" si="2">SUM(H6:AL6)</f>
        <v>30967949.046736103</v>
      </c>
    </row>
    <row r="7" spans="1:42" ht="36.75" x14ac:dyDescent="0.25">
      <c r="A7" s="75" t="str">
        <f>'I3 Project list'!A7</f>
        <v>Drury</v>
      </c>
      <c r="B7" s="75" t="str">
        <f>'I3 Project list'!C7</f>
        <v>Drury_2a</v>
      </c>
      <c r="C7" s="144" t="str">
        <f>'I3 Project list'!D7</f>
        <v>GSR improvements - From Drury School to Waihoehoe Rd</v>
      </c>
      <c r="D7" s="144" t="str">
        <f>'I3 Project list'!E7</f>
        <v>2-lane urban- existing road layout with active modes on both sides + intersection improvements (TDM)</v>
      </c>
      <c r="E7" s="161">
        <f t="shared" si="0"/>
        <v>7.4744402436644611E-2</v>
      </c>
      <c r="F7" s="162">
        <f>(1-$E7)*Con6_Mitigation!F7</f>
        <v>0</v>
      </c>
      <c r="G7" s="162">
        <f>(1-$E7)*Con6_Mitigation!G7</f>
        <v>0</v>
      </c>
      <c r="H7" s="162">
        <f>(1-$E7)*Con6_Mitigation!H7</f>
        <v>0</v>
      </c>
      <c r="I7" s="162">
        <f>(1-$E7)*Con6_Mitigation!I7</f>
        <v>0</v>
      </c>
      <c r="J7" s="162">
        <f>(1-$E7)*Con6_Mitigation!J7</f>
        <v>0</v>
      </c>
      <c r="K7" s="162">
        <f>(1-$E7)*Con6_Mitigation!K7</f>
        <v>0</v>
      </c>
      <c r="L7" s="162">
        <f>(1-$E7)*Con6_Mitigation!L7</f>
        <v>0</v>
      </c>
      <c r="M7" s="162">
        <f>(1-$E7)*Con6_Mitigation!M7</f>
        <v>764487.48789533961</v>
      </c>
      <c r="N7" s="162">
        <f>(1-$E7)*Con6_Mitigation!N7</f>
        <v>7810212.6729263971</v>
      </c>
      <c r="O7" s="162">
        <f>(1-$E7)*Con6_Mitigation!O7</f>
        <v>0</v>
      </c>
      <c r="P7" s="162">
        <f>(1-$E7)*Con6_Mitigation!P7</f>
        <v>0</v>
      </c>
      <c r="Q7" s="162">
        <f>(1-$E7)*Con6_Mitigation!Q7</f>
        <v>0</v>
      </c>
      <c r="R7" s="162">
        <f>(1-$E7)*Con6_Mitigation!R7</f>
        <v>0</v>
      </c>
      <c r="S7" s="162">
        <f>(1-$E7)*Con6_Mitigation!S7</f>
        <v>0</v>
      </c>
      <c r="T7" s="162">
        <f>(1-$E7)*Con6_Mitigation!T7</f>
        <v>0</v>
      </c>
      <c r="U7" s="162">
        <f>(1-$E7)*Con6_Mitigation!U7</f>
        <v>0</v>
      </c>
      <c r="V7" s="162">
        <f>(1-$E7)*Con6_Mitigation!V7</f>
        <v>0</v>
      </c>
      <c r="W7" s="162">
        <f>(1-$E7)*Con6_Mitigation!W7</f>
        <v>0</v>
      </c>
      <c r="X7" s="162">
        <f>(1-$E7)*Con6_Mitigation!X7</f>
        <v>0</v>
      </c>
      <c r="Y7" s="162">
        <f>(1-$E7)*Con6_Mitigation!Y7</f>
        <v>0</v>
      </c>
      <c r="Z7" s="162">
        <f>(1-$E7)*Con6_Mitigation!Z7</f>
        <v>0</v>
      </c>
      <c r="AA7" s="162">
        <f>(1-$E7)*Con6_Mitigation!AA7</f>
        <v>0</v>
      </c>
      <c r="AB7" s="162">
        <f>(1-$E7)*Con6_Mitigation!AB7</f>
        <v>0</v>
      </c>
      <c r="AC7" s="162">
        <f>(1-$E7)*Con6_Mitigation!AC7</f>
        <v>0</v>
      </c>
      <c r="AD7" s="162">
        <f>(1-$E7)*Con6_Mitigation!AD7</f>
        <v>0</v>
      </c>
      <c r="AE7" s="162">
        <f>(1-$E7)*Con6_Mitigation!AE7</f>
        <v>0</v>
      </c>
      <c r="AF7" s="162">
        <f>(1-$E7)*Con6_Mitigation!AF7</f>
        <v>0</v>
      </c>
      <c r="AG7" s="162">
        <f>(1-$E7)*Con6_Mitigation!AG7</f>
        <v>0</v>
      </c>
      <c r="AH7" s="162">
        <f>(1-$E7)*Con6_Mitigation!AH7</f>
        <v>0</v>
      </c>
      <c r="AI7" s="162">
        <f>(1-$E7)*Con6_Mitigation!AI7</f>
        <v>0</v>
      </c>
      <c r="AJ7" s="162">
        <f>(1-$E7)*Con6_Mitigation!AJ7</f>
        <v>0</v>
      </c>
      <c r="AK7" s="162">
        <f>(1-$E7)*Con6_Mitigation!AK7</f>
        <v>0</v>
      </c>
      <c r="AL7" s="162">
        <f>(1-$E7)*Con6_Mitigation!AL7</f>
        <v>0</v>
      </c>
      <c r="AM7" s="162">
        <f>(1-$E7)*Con6_Mitigation!AM7</f>
        <v>0</v>
      </c>
      <c r="AN7" s="162">
        <f t="shared" si="1"/>
        <v>8574700.1608217359</v>
      </c>
      <c r="AO7" s="162">
        <f t="shared" si="2"/>
        <v>8574700.1608217359</v>
      </c>
    </row>
    <row r="8" spans="1:42" ht="36.75" x14ac:dyDescent="0.25">
      <c r="A8" s="75" t="str">
        <f>'I3 Project list'!A8</f>
        <v>Drury</v>
      </c>
      <c r="B8" s="75" t="str">
        <f>'I3 Project list'!C8</f>
        <v>Drury_2b</v>
      </c>
      <c r="C8" s="144" t="str">
        <f>'I3 Project list'!D8</f>
        <v>GSR improvements - From Drury School to Waihoehoe Rd</v>
      </c>
      <c r="D8" s="144" t="str">
        <f>'I3 Project list'!E8</f>
        <v>4-lane urban- existing road layout with active modes on both sides + intersection improvements (TDM)</v>
      </c>
      <c r="E8" s="161">
        <f t="shared" si="0"/>
        <v>0</v>
      </c>
      <c r="F8" s="162">
        <f>(1-$E8)*Con6_Mitigation!F8</f>
        <v>0</v>
      </c>
      <c r="G8" s="162">
        <f>(1-$E8)*Con6_Mitigation!G8</f>
        <v>0</v>
      </c>
      <c r="H8" s="162">
        <f>(1-$E8)*Con6_Mitigation!H8</f>
        <v>0</v>
      </c>
      <c r="I8" s="162">
        <f>(1-$E8)*Con6_Mitigation!I8</f>
        <v>0</v>
      </c>
      <c r="J8" s="162">
        <f>(1-$E8)*Con6_Mitigation!J8</f>
        <v>0</v>
      </c>
      <c r="K8" s="162">
        <f>(1-$E8)*Con6_Mitigation!K8</f>
        <v>0</v>
      </c>
      <c r="L8" s="162">
        <f>(1-$E8)*Con6_Mitigation!L8</f>
        <v>0</v>
      </c>
      <c r="M8" s="162">
        <f>(1-$E8)*Con6_Mitigation!M8</f>
        <v>0</v>
      </c>
      <c r="N8" s="162">
        <f>(1-$E8)*Con6_Mitigation!N8</f>
        <v>0</v>
      </c>
      <c r="O8" s="162">
        <f>(1-$E8)*Con6_Mitigation!O8</f>
        <v>0</v>
      </c>
      <c r="P8" s="162">
        <f>(1-$E8)*Con6_Mitigation!P8</f>
        <v>0</v>
      </c>
      <c r="Q8" s="162">
        <f>(1-$E8)*Con6_Mitigation!Q8</f>
        <v>0</v>
      </c>
      <c r="R8" s="162">
        <f>(1-$E8)*Con6_Mitigation!R8</f>
        <v>0</v>
      </c>
      <c r="S8" s="162">
        <f>(1-$E8)*Con6_Mitigation!S8</f>
        <v>0</v>
      </c>
      <c r="T8" s="162">
        <f>(1-$E8)*Con6_Mitigation!T8</f>
        <v>0</v>
      </c>
      <c r="U8" s="162">
        <f>(1-$E8)*Con6_Mitigation!U8</f>
        <v>0</v>
      </c>
      <c r="V8" s="162">
        <f>(1-$E8)*Con6_Mitigation!V8</f>
        <v>0</v>
      </c>
      <c r="W8" s="162">
        <f>(1-$E8)*Con6_Mitigation!W8</f>
        <v>0</v>
      </c>
      <c r="X8" s="162">
        <f>(1-$E8)*Con6_Mitigation!X8</f>
        <v>0</v>
      </c>
      <c r="Y8" s="162">
        <f>(1-$E8)*Con6_Mitigation!Y8</f>
        <v>0</v>
      </c>
      <c r="Z8" s="162">
        <f>(1-$E8)*Con6_Mitigation!Z8</f>
        <v>0</v>
      </c>
      <c r="AA8" s="162">
        <f>(1-$E8)*Con6_Mitigation!AA8</f>
        <v>0</v>
      </c>
      <c r="AB8" s="162">
        <f>(1-$E8)*Con6_Mitigation!AB8</f>
        <v>0</v>
      </c>
      <c r="AC8" s="162">
        <f>(1-$E8)*Con6_Mitigation!AC8</f>
        <v>0</v>
      </c>
      <c r="AD8" s="162">
        <f>(1-$E8)*Con6_Mitigation!AD8</f>
        <v>0</v>
      </c>
      <c r="AE8" s="162">
        <f>(1-$E8)*Con6_Mitigation!AE8</f>
        <v>0</v>
      </c>
      <c r="AF8" s="162">
        <f>(1-$E8)*Con6_Mitigation!AF8</f>
        <v>0</v>
      </c>
      <c r="AG8" s="162">
        <f>(1-$E8)*Con6_Mitigation!AG8</f>
        <v>0</v>
      </c>
      <c r="AH8" s="162">
        <f>(1-$E8)*Con6_Mitigation!AH8</f>
        <v>0</v>
      </c>
      <c r="AI8" s="162">
        <f>(1-$E8)*Con6_Mitigation!AI8</f>
        <v>0</v>
      </c>
      <c r="AJ8" s="162">
        <f>(1-$E8)*Con6_Mitigation!AJ8</f>
        <v>0</v>
      </c>
      <c r="AK8" s="162">
        <f>(1-$E8)*Con6_Mitigation!AK8</f>
        <v>0</v>
      </c>
      <c r="AL8" s="162">
        <f>(1-$E8)*Con6_Mitigation!AL8</f>
        <v>0</v>
      </c>
      <c r="AM8" s="162">
        <f>(1-$E8)*Con6_Mitigation!AM8</f>
        <v>0</v>
      </c>
      <c r="AN8" s="162">
        <f t="shared" si="1"/>
        <v>0</v>
      </c>
      <c r="AO8" s="162">
        <f t="shared" si="2"/>
        <v>0</v>
      </c>
    </row>
    <row r="9" spans="1:42" ht="24.75" x14ac:dyDescent="0.25">
      <c r="A9" s="75" t="str">
        <f>'I3 Project list'!A9</f>
        <v>Drury</v>
      </c>
      <c r="B9" s="75" t="str">
        <f>'I3 Project list'!C9</f>
        <v>Drury_3</v>
      </c>
      <c r="C9" s="144" t="str">
        <f>'I3 Project list'!D9</f>
        <v>Intersection upgrade on GSR/Karaka Rd intersection</v>
      </c>
      <c r="D9" s="144" t="str">
        <f>'I3 Project list'!E9</f>
        <v>Intersection upgrades- existing intersection with active modes crossings (TDM)</v>
      </c>
      <c r="E9" s="161">
        <f t="shared" si="0"/>
        <v>0</v>
      </c>
      <c r="F9" s="162">
        <f>(1-$E9)*Con6_Mitigation!F9</f>
        <v>0</v>
      </c>
      <c r="G9" s="162">
        <f>(1-$E9)*Con6_Mitigation!G9</f>
        <v>0</v>
      </c>
      <c r="H9" s="162">
        <f>(1-$E9)*Con6_Mitigation!H9</f>
        <v>0</v>
      </c>
      <c r="I9" s="162">
        <f>(1-$E9)*Con6_Mitigation!I9</f>
        <v>0</v>
      </c>
      <c r="J9" s="162">
        <f>(1-$E9)*Con6_Mitigation!J9</f>
        <v>0</v>
      </c>
      <c r="K9" s="162">
        <f>(1-$E9)*Con6_Mitigation!K9</f>
        <v>0</v>
      </c>
      <c r="L9" s="162">
        <f>(1-$E9)*Con6_Mitigation!L9</f>
        <v>0</v>
      </c>
      <c r="M9" s="162">
        <f>(1-$E9)*Con6_Mitigation!M9</f>
        <v>0</v>
      </c>
      <c r="N9" s="162">
        <f>(1-$E9)*Con6_Mitigation!N9</f>
        <v>0</v>
      </c>
      <c r="O9" s="162">
        <f>(1-$E9)*Con6_Mitigation!O9</f>
        <v>0</v>
      </c>
      <c r="P9" s="162">
        <f>(1-$E9)*Con6_Mitigation!P9</f>
        <v>0</v>
      </c>
      <c r="Q9" s="162">
        <f>(1-$E9)*Con6_Mitigation!Q9</f>
        <v>0</v>
      </c>
      <c r="R9" s="162">
        <f>(1-$E9)*Con6_Mitigation!R9</f>
        <v>0</v>
      </c>
      <c r="S9" s="162">
        <f>(1-$E9)*Con6_Mitigation!S9</f>
        <v>0</v>
      </c>
      <c r="T9" s="162">
        <f>(1-$E9)*Con6_Mitigation!T9</f>
        <v>0</v>
      </c>
      <c r="U9" s="162">
        <f>(1-$E9)*Con6_Mitigation!U9</f>
        <v>0</v>
      </c>
      <c r="V9" s="162">
        <f>(1-$E9)*Con6_Mitigation!V9</f>
        <v>0</v>
      </c>
      <c r="W9" s="162">
        <f>(1-$E9)*Con6_Mitigation!W9</f>
        <v>0</v>
      </c>
      <c r="X9" s="162">
        <f>(1-$E9)*Con6_Mitigation!X9</f>
        <v>0</v>
      </c>
      <c r="Y9" s="162">
        <f>(1-$E9)*Con6_Mitigation!Y9</f>
        <v>0</v>
      </c>
      <c r="Z9" s="162">
        <f>(1-$E9)*Con6_Mitigation!Z9</f>
        <v>0</v>
      </c>
      <c r="AA9" s="162">
        <f>(1-$E9)*Con6_Mitigation!AA9</f>
        <v>0</v>
      </c>
      <c r="AB9" s="162">
        <f>(1-$E9)*Con6_Mitigation!AB9</f>
        <v>0</v>
      </c>
      <c r="AC9" s="162">
        <f>(1-$E9)*Con6_Mitigation!AC9</f>
        <v>0</v>
      </c>
      <c r="AD9" s="162">
        <f>(1-$E9)*Con6_Mitigation!AD9</f>
        <v>0</v>
      </c>
      <c r="AE9" s="162">
        <f>(1-$E9)*Con6_Mitigation!AE9</f>
        <v>0</v>
      </c>
      <c r="AF9" s="162">
        <f>(1-$E9)*Con6_Mitigation!AF9</f>
        <v>0</v>
      </c>
      <c r="AG9" s="162">
        <f>(1-$E9)*Con6_Mitigation!AG9</f>
        <v>0</v>
      </c>
      <c r="AH9" s="162">
        <f>(1-$E9)*Con6_Mitigation!AH9</f>
        <v>0</v>
      </c>
      <c r="AI9" s="162">
        <f>(1-$E9)*Con6_Mitigation!AI9</f>
        <v>0</v>
      </c>
      <c r="AJ9" s="162">
        <f>(1-$E9)*Con6_Mitigation!AJ9</f>
        <v>0</v>
      </c>
      <c r="AK9" s="162">
        <f>(1-$E9)*Con6_Mitigation!AK9</f>
        <v>0</v>
      </c>
      <c r="AL9" s="162">
        <f>(1-$E9)*Con6_Mitigation!AL9</f>
        <v>0</v>
      </c>
      <c r="AM9" s="162">
        <f>(1-$E9)*Con6_Mitigation!AM9</f>
        <v>0</v>
      </c>
      <c r="AN9" s="162">
        <f t="shared" si="1"/>
        <v>0</v>
      </c>
      <c r="AO9" s="162">
        <f t="shared" si="2"/>
        <v>0</v>
      </c>
    </row>
    <row r="10" spans="1:42" ht="36.75" x14ac:dyDescent="0.25">
      <c r="A10" s="75" t="str">
        <f>'I3 Project list'!A10</f>
        <v>Drury</v>
      </c>
      <c r="B10" s="75" t="str">
        <f>'I3 Project list'!C10</f>
        <v>Drury_4a</v>
      </c>
      <c r="C10" s="144" t="str">
        <f>'I3 Project list'!D10</f>
        <v>Waihoehoe Rd East upgrades- from Fitzgerald Rd to before Cossey Rd (development boundary)</v>
      </c>
      <c r="D10" s="144" t="str">
        <f>'I3 Project list'!E10</f>
        <v xml:space="preserve">2-lane urban - upgrade existing road layout with active modes on both sides, 20m cross-section </v>
      </c>
      <c r="E10" s="161">
        <f t="shared" si="0"/>
        <v>0</v>
      </c>
      <c r="F10" s="162">
        <f>(1-$E10)*Con6_Mitigation!F10</f>
        <v>0</v>
      </c>
      <c r="G10" s="162">
        <f>(1-$E10)*Con6_Mitigation!G10</f>
        <v>0</v>
      </c>
      <c r="H10" s="162">
        <f>(1-$E10)*Con6_Mitigation!H10</f>
        <v>0</v>
      </c>
      <c r="I10" s="162">
        <f>(1-$E10)*Con6_Mitigation!I10</f>
        <v>0</v>
      </c>
      <c r="J10" s="162">
        <f>(1-$E10)*Con6_Mitigation!J10</f>
        <v>0</v>
      </c>
      <c r="K10" s="162">
        <f>(1-$E10)*Con6_Mitigation!K10</f>
        <v>0</v>
      </c>
      <c r="L10" s="162">
        <f>(1-$E10)*Con6_Mitigation!L10</f>
        <v>0</v>
      </c>
      <c r="M10" s="162">
        <f>(1-$E10)*Con6_Mitigation!M10</f>
        <v>0</v>
      </c>
      <c r="N10" s="162">
        <f>(1-$E10)*Con6_Mitigation!N10</f>
        <v>0</v>
      </c>
      <c r="O10" s="162">
        <f>(1-$E10)*Con6_Mitigation!O10</f>
        <v>0</v>
      </c>
      <c r="P10" s="162">
        <f>(1-$E10)*Con6_Mitigation!P10</f>
        <v>0</v>
      </c>
      <c r="Q10" s="162">
        <f>(1-$E10)*Con6_Mitigation!Q10</f>
        <v>0</v>
      </c>
      <c r="R10" s="162">
        <f>(1-$E10)*Con6_Mitigation!R10</f>
        <v>0</v>
      </c>
      <c r="S10" s="162">
        <f>(1-$E10)*Con6_Mitigation!S10</f>
        <v>0</v>
      </c>
      <c r="T10" s="162">
        <f>(1-$E10)*Con6_Mitigation!T10</f>
        <v>0</v>
      </c>
      <c r="U10" s="162">
        <f>(1-$E10)*Con6_Mitigation!U10</f>
        <v>0</v>
      </c>
      <c r="V10" s="162">
        <f>(1-$E10)*Con6_Mitigation!V10</f>
        <v>0</v>
      </c>
      <c r="W10" s="162">
        <f>(1-$E10)*Con6_Mitigation!W10</f>
        <v>0</v>
      </c>
      <c r="X10" s="162">
        <f>(1-$E10)*Con6_Mitigation!X10</f>
        <v>0</v>
      </c>
      <c r="Y10" s="162">
        <f>(1-$E10)*Con6_Mitigation!Y10</f>
        <v>0</v>
      </c>
      <c r="Z10" s="162">
        <f>(1-$E10)*Con6_Mitigation!Z10</f>
        <v>0</v>
      </c>
      <c r="AA10" s="162">
        <f>(1-$E10)*Con6_Mitigation!AA10</f>
        <v>0</v>
      </c>
      <c r="AB10" s="162">
        <f>(1-$E10)*Con6_Mitigation!AB10</f>
        <v>0</v>
      </c>
      <c r="AC10" s="162">
        <f>(1-$E10)*Con6_Mitigation!AC10</f>
        <v>0</v>
      </c>
      <c r="AD10" s="162">
        <f>(1-$E10)*Con6_Mitigation!AD10</f>
        <v>0</v>
      </c>
      <c r="AE10" s="162">
        <f>(1-$E10)*Con6_Mitigation!AE10</f>
        <v>0</v>
      </c>
      <c r="AF10" s="162">
        <f>(1-$E10)*Con6_Mitigation!AF10</f>
        <v>0</v>
      </c>
      <c r="AG10" s="162">
        <f>(1-$E10)*Con6_Mitigation!AG10</f>
        <v>0</v>
      </c>
      <c r="AH10" s="162">
        <f>(1-$E10)*Con6_Mitigation!AH10</f>
        <v>0</v>
      </c>
      <c r="AI10" s="162">
        <f>(1-$E10)*Con6_Mitigation!AI10</f>
        <v>0</v>
      </c>
      <c r="AJ10" s="162">
        <f>(1-$E10)*Con6_Mitigation!AJ10</f>
        <v>0</v>
      </c>
      <c r="AK10" s="162">
        <f>(1-$E10)*Con6_Mitigation!AK10</f>
        <v>0</v>
      </c>
      <c r="AL10" s="162">
        <f>(1-$E10)*Con6_Mitigation!AL10</f>
        <v>0</v>
      </c>
      <c r="AM10" s="162">
        <f>(1-$E10)*Con6_Mitigation!AM10</f>
        <v>0</v>
      </c>
      <c r="AN10" s="162">
        <f t="shared" si="1"/>
        <v>0</v>
      </c>
      <c r="AO10" s="162">
        <f t="shared" si="2"/>
        <v>0</v>
      </c>
    </row>
    <row r="11" spans="1:42" ht="36.75" x14ac:dyDescent="0.25">
      <c r="A11" s="75" t="str">
        <f>'I3 Project list'!A11</f>
        <v>Drury</v>
      </c>
      <c r="B11" s="75" t="str">
        <f>'I3 Project list'!C11</f>
        <v>Drury_4b</v>
      </c>
      <c r="C11" s="144" t="str">
        <f>'I3 Project list'!D11</f>
        <v>Waihoehoe Rd East upgrades- from Fitzgerald Rd to before Cossey Rd (development boundary)</v>
      </c>
      <c r="D11" s="144" t="str">
        <f>'I3 Project list'!E11</f>
        <v>Expand to 24m cross section</v>
      </c>
      <c r="E11" s="161">
        <f t="shared" si="0"/>
        <v>6.9086290660174993E-2</v>
      </c>
      <c r="F11" s="162">
        <f>(1-$E11)*Con6_Mitigation!F11</f>
        <v>0</v>
      </c>
      <c r="G11" s="162">
        <f>(1-$E11)*Con6_Mitigation!G11</f>
        <v>0</v>
      </c>
      <c r="H11" s="162">
        <f>(1-$E11)*Con6_Mitigation!H11</f>
        <v>0</v>
      </c>
      <c r="I11" s="162">
        <f>(1-$E11)*Con6_Mitigation!I11</f>
        <v>0</v>
      </c>
      <c r="J11" s="162">
        <f>(1-$E11)*Con6_Mitigation!J11</f>
        <v>0</v>
      </c>
      <c r="K11" s="162">
        <f>(1-$E11)*Con6_Mitigation!K11</f>
        <v>0</v>
      </c>
      <c r="L11" s="162">
        <f>(1-$E11)*Con6_Mitigation!L11</f>
        <v>630254.87807225948</v>
      </c>
      <c r="M11" s="162">
        <f>(1-$E11)*Con6_Mitigation!M11</f>
        <v>6438855.7220802214</v>
      </c>
      <c r="N11" s="162">
        <f>(1-$E11)*Con6_Mitigation!N11</f>
        <v>0</v>
      </c>
      <c r="O11" s="162">
        <f>(1-$E11)*Con6_Mitigation!O11</f>
        <v>0</v>
      </c>
      <c r="P11" s="162">
        <f>(1-$E11)*Con6_Mitigation!P11</f>
        <v>0</v>
      </c>
      <c r="Q11" s="162">
        <f>(1-$E11)*Con6_Mitigation!Q11</f>
        <v>0</v>
      </c>
      <c r="R11" s="162">
        <f>(1-$E11)*Con6_Mitigation!R11</f>
        <v>0</v>
      </c>
      <c r="S11" s="162">
        <f>(1-$E11)*Con6_Mitigation!S11</f>
        <v>0</v>
      </c>
      <c r="T11" s="162">
        <f>(1-$E11)*Con6_Mitigation!T11</f>
        <v>0</v>
      </c>
      <c r="U11" s="162">
        <f>(1-$E11)*Con6_Mitigation!U11</f>
        <v>0</v>
      </c>
      <c r="V11" s="162">
        <f>(1-$E11)*Con6_Mitigation!V11</f>
        <v>0</v>
      </c>
      <c r="W11" s="162">
        <f>(1-$E11)*Con6_Mitigation!W11</f>
        <v>0</v>
      </c>
      <c r="X11" s="162">
        <f>(1-$E11)*Con6_Mitigation!X11</f>
        <v>0</v>
      </c>
      <c r="Y11" s="162">
        <f>(1-$E11)*Con6_Mitigation!Y11</f>
        <v>0</v>
      </c>
      <c r="Z11" s="162">
        <f>(1-$E11)*Con6_Mitigation!Z11</f>
        <v>0</v>
      </c>
      <c r="AA11" s="162">
        <f>(1-$E11)*Con6_Mitigation!AA11</f>
        <v>0</v>
      </c>
      <c r="AB11" s="162">
        <f>(1-$E11)*Con6_Mitigation!AB11</f>
        <v>0</v>
      </c>
      <c r="AC11" s="162">
        <f>(1-$E11)*Con6_Mitigation!AC11</f>
        <v>0</v>
      </c>
      <c r="AD11" s="162">
        <f>(1-$E11)*Con6_Mitigation!AD11</f>
        <v>0</v>
      </c>
      <c r="AE11" s="162">
        <f>(1-$E11)*Con6_Mitigation!AE11</f>
        <v>0</v>
      </c>
      <c r="AF11" s="162">
        <f>(1-$E11)*Con6_Mitigation!AF11</f>
        <v>0</v>
      </c>
      <c r="AG11" s="162">
        <f>(1-$E11)*Con6_Mitigation!AG11</f>
        <v>0</v>
      </c>
      <c r="AH11" s="162">
        <f>(1-$E11)*Con6_Mitigation!AH11</f>
        <v>0</v>
      </c>
      <c r="AI11" s="162">
        <f>(1-$E11)*Con6_Mitigation!AI11</f>
        <v>0</v>
      </c>
      <c r="AJ11" s="162">
        <f>(1-$E11)*Con6_Mitigation!AJ11</f>
        <v>0</v>
      </c>
      <c r="AK11" s="162">
        <f>(1-$E11)*Con6_Mitigation!AK11</f>
        <v>0</v>
      </c>
      <c r="AL11" s="162">
        <f>(1-$E11)*Con6_Mitigation!AL11</f>
        <v>0</v>
      </c>
      <c r="AM11" s="162">
        <f>(1-$E11)*Con6_Mitigation!AM11</f>
        <v>0</v>
      </c>
      <c r="AN11" s="162">
        <f t="shared" si="1"/>
        <v>7069110.6001524813</v>
      </c>
      <c r="AO11" s="162">
        <f t="shared" si="2"/>
        <v>7069110.6001524813</v>
      </c>
    </row>
    <row r="12" spans="1:42" ht="36.75" x14ac:dyDescent="0.25">
      <c r="A12" s="75" t="str">
        <f>'I3 Project list'!A12</f>
        <v>Drury</v>
      </c>
      <c r="B12" s="75" t="str">
        <f>'I3 Project list'!C12</f>
        <v>Drury_4</v>
      </c>
      <c r="C12" s="144" t="str">
        <f>'I3 Project list'!D12</f>
        <v>Waihoehoe Rd East upgrades- from Fitzgerald Rd to before Cossey Rd (development boundary)</v>
      </c>
      <c r="D12" s="144" t="str">
        <f>'I3 Project list'!E12</f>
        <v>Construct Ultimate 24m Cross section initially (i.e. no interim stage)</v>
      </c>
      <c r="E12" s="161">
        <f t="shared" si="0"/>
        <v>0</v>
      </c>
      <c r="F12" s="162">
        <f>(1-$E12)*Con6_Mitigation!F12</f>
        <v>0</v>
      </c>
      <c r="G12" s="162">
        <f>(1-$E12)*Con6_Mitigation!G12</f>
        <v>0</v>
      </c>
      <c r="H12" s="162">
        <f>(1-$E12)*Con6_Mitigation!H12</f>
        <v>0</v>
      </c>
      <c r="I12" s="162">
        <f>(1-$E12)*Con6_Mitigation!I12</f>
        <v>0</v>
      </c>
      <c r="J12" s="162">
        <f>(1-$E12)*Con6_Mitigation!J12</f>
        <v>0</v>
      </c>
      <c r="K12" s="162">
        <f>(1-$E12)*Con6_Mitigation!K12</f>
        <v>0</v>
      </c>
      <c r="L12" s="162">
        <f>(1-$E12)*Con6_Mitigation!L12</f>
        <v>0</v>
      </c>
      <c r="M12" s="162">
        <f>(1-$E12)*Con6_Mitigation!M12</f>
        <v>0</v>
      </c>
      <c r="N12" s="162">
        <f>(1-$E12)*Con6_Mitigation!N12</f>
        <v>0</v>
      </c>
      <c r="O12" s="162">
        <f>(1-$E12)*Con6_Mitigation!O12</f>
        <v>0</v>
      </c>
      <c r="P12" s="162">
        <f>(1-$E12)*Con6_Mitigation!P12</f>
        <v>0</v>
      </c>
      <c r="Q12" s="162">
        <f>(1-$E12)*Con6_Mitigation!Q12</f>
        <v>0</v>
      </c>
      <c r="R12" s="162">
        <f>(1-$E12)*Con6_Mitigation!R12</f>
        <v>0</v>
      </c>
      <c r="S12" s="162">
        <f>(1-$E12)*Con6_Mitigation!S12</f>
        <v>0</v>
      </c>
      <c r="T12" s="162">
        <f>(1-$E12)*Con6_Mitigation!T12</f>
        <v>0</v>
      </c>
      <c r="U12" s="162">
        <f>(1-$E12)*Con6_Mitigation!U12</f>
        <v>0</v>
      </c>
      <c r="V12" s="162">
        <f>(1-$E12)*Con6_Mitigation!V12</f>
        <v>0</v>
      </c>
      <c r="W12" s="162">
        <f>(1-$E12)*Con6_Mitigation!W12</f>
        <v>0</v>
      </c>
      <c r="X12" s="162">
        <f>(1-$E12)*Con6_Mitigation!X12</f>
        <v>0</v>
      </c>
      <c r="Y12" s="162">
        <f>(1-$E12)*Con6_Mitigation!Y12</f>
        <v>0</v>
      </c>
      <c r="Z12" s="162">
        <f>(1-$E12)*Con6_Mitigation!Z12</f>
        <v>0</v>
      </c>
      <c r="AA12" s="162">
        <f>(1-$E12)*Con6_Mitigation!AA12</f>
        <v>0</v>
      </c>
      <c r="AB12" s="162">
        <f>(1-$E12)*Con6_Mitigation!AB12</f>
        <v>0</v>
      </c>
      <c r="AC12" s="162">
        <f>(1-$E12)*Con6_Mitigation!AC12</f>
        <v>0</v>
      </c>
      <c r="AD12" s="162">
        <f>(1-$E12)*Con6_Mitigation!AD12</f>
        <v>0</v>
      </c>
      <c r="AE12" s="162">
        <f>(1-$E12)*Con6_Mitigation!AE12</f>
        <v>0</v>
      </c>
      <c r="AF12" s="162">
        <f>(1-$E12)*Con6_Mitigation!AF12</f>
        <v>0</v>
      </c>
      <c r="AG12" s="162">
        <f>(1-$E12)*Con6_Mitigation!AG12</f>
        <v>0</v>
      </c>
      <c r="AH12" s="162">
        <f>(1-$E12)*Con6_Mitigation!AH12</f>
        <v>0</v>
      </c>
      <c r="AI12" s="162">
        <f>(1-$E12)*Con6_Mitigation!AI12</f>
        <v>0</v>
      </c>
      <c r="AJ12" s="162">
        <f>(1-$E12)*Con6_Mitigation!AJ12</f>
        <v>0</v>
      </c>
      <c r="AK12" s="162">
        <f>(1-$E12)*Con6_Mitigation!AK12</f>
        <v>0</v>
      </c>
      <c r="AL12" s="162">
        <f>(1-$E12)*Con6_Mitigation!AL12</f>
        <v>0</v>
      </c>
      <c r="AM12" s="162">
        <f>(1-$E12)*Con6_Mitigation!AM12</f>
        <v>0</v>
      </c>
      <c r="AN12" s="162">
        <f t="shared" si="1"/>
        <v>0</v>
      </c>
      <c r="AO12" s="162">
        <f t="shared" si="2"/>
        <v>0</v>
      </c>
    </row>
    <row r="13" spans="1:42" ht="24.75" x14ac:dyDescent="0.25">
      <c r="A13" s="75" t="str">
        <f>'I3 Project list'!A13</f>
        <v>Drury</v>
      </c>
      <c r="B13" s="75" t="str">
        <f>'I3 Project list'!C13</f>
        <v>Drury_5</v>
      </c>
      <c r="C13" s="144" t="str">
        <f>'I3 Project list'!D13</f>
        <v xml:space="preserve">Drury Central Station </v>
      </c>
      <c r="D13" s="144" t="str">
        <f>'I3 Project list'!E13</f>
        <v>Not feasible without access. Refer to item 6 below</v>
      </c>
      <c r="E13" s="161">
        <f t="shared" si="0"/>
        <v>0</v>
      </c>
      <c r="F13" s="162">
        <f>(1-$E13)*Con6_Mitigation!F13</f>
        <v>0</v>
      </c>
      <c r="G13" s="162">
        <f>(1-$E13)*Con6_Mitigation!G13</f>
        <v>0</v>
      </c>
      <c r="H13" s="162">
        <f>(1-$E13)*Con6_Mitigation!H13</f>
        <v>0</v>
      </c>
      <c r="I13" s="162">
        <f>(1-$E13)*Con6_Mitigation!I13</f>
        <v>0</v>
      </c>
      <c r="J13" s="162">
        <f>(1-$E13)*Con6_Mitigation!J13</f>
        <v>0</v>
      </c>
      <c r="K13" s="162">
        <f>(1-$E13)*Con6_Mitigation!K13</f>
        <v>0</v>
      </c>
      <c r="L13" s="162">
        <f>(1-$E13)*Con6_Mitigation!L13</f>
        <v>0</v>
      </c>
      <c r="M13" s="162">
        <f>(1-$E13)*Con6_Mitigation!M13</f>
        <v>0</v>
      </c>
      <c r="N13" s="162">
        <f>(1-$E13)*Con6_Mitigation!N13</f>
        <v>0</v>
      </c>
      <c r="O13" s="162">
        <f>(1-$E13)*Con6_Mitigation!O13</f>
        <v>0</v>
      </c>
      <c r="P13" s="162">
        <f>(1-$E13)*Con6_Mitigation!P13</f>
        <v>0</v>
      </c>
      <c r="Q13" s="162">
        <f>(1-$E13)*Con6_Mitigation!Q13</f>
        <v>0</v>
      </c>
      <c r="R13" s="162">
        <f>(1-$E13)*Con6_Mitigation!R13</f>
        <v>0</v>
      </c>
      <c r="S13" s="162">
        <f>(1-$E13)*Con6_Mitigation!S13</f>
        <v>0</v>
      </c>
      <c r="T13" s="162">
        <f>(1-$E13)*Con6_Mitigation!T13</f>
        <v>0</v>
      </c>
      <c r="U13" s="162">
        <f>(1-$E13)*Con6_Mitigation!U13</f>
        <v>0</v>
      </c>
      <c r="V13" s="162">
        <f>(1-$E13)*Con6_Mitigation!V13</f>
        <v>0</v>
      </c>
      <c r="W13" s="162">
        <f>(1-$E13)*Con6_Mitigation!W13</f>
        <v>0</v>
      </c>
      <c r="X13" s="162">
        <f>(1-$E13)*Con6_Mitigation!X13</f>
        <v>0</v>
      </c>
      <c r="Y13" s="162">
        <f>(1-$E13)*Con6_Mitigation!Y13</f>
        <v>0</v>
      </c>
      <c r="Z13" s="162">
        <f>(1-$E13)*Con6_Mitigation!Z13</f>
        <v>0</v>
      </c>
      <c r="AA13" s="162">
        <f>(1-$E13)*Con6_Mitigation!AA13</f>
        <v>0</v>
      </c>
      <c r="AB13" s="162">
        <f>(1-$E13)*Con6_Mitigation!AB13</f>
        <v>0</v>
      </c>
      <c r="AC13" s="162">
        <f>(1-$E13)*Con6_Mitigation!AC13</f>
        <v>0</v>
      </c>
      <c r="AD13" s="162">
        <f>(1-$E13)*Con6_Mitigation!AD13</f>
        <v>0</v>
      </c>
      <c r="AE13" s="162">
        <f>(1-$E13)*Con6_Mitigation!AE13</f>
        <v>0</v>
      </c>
      <c r="AF13" s="162">
        <f>(1-$E13)*Con6_Mitigation!AF13</f>
        <v>0</v>
      </c>
      <c r="AG13" s="162">
        <f>(1-$E13)*Con6_Mitigation!AG13</f>
        <v>0</v>
      </c>
      <c r="AH13" s="162">
        <f>(1-$E13)*Con6_Mitigation!AH13</f>
        <v>0</v>
      </c>
      <c r="AI13" s="162">
        <f>(1-$E13)*Con6_Mitigation!AI13</f>
        <v>0</v>
      </c>
      <c r="AJ13" s="162">
        <f>(1-$E13)*Con6_Mitigation!AJ13</f>
        <v>0</v>
      </c>
      <c r="AK13" s="162">
        <f>(1-$E13)*Con6_Mitigation!AK13</f>
        <v>0</v>
      </c>
      <c r="AL13" s="162">
        <f>(1-$E13)*Con6_Mitigation!AL13</f>
        <v>0</v>
      </c>
      <c r="AM13" s="162">
        <f>(1-$E13)*Con6_Mitigation!AM13</f>
        <v>0</v>
      </c>
      <c r="AN13" s="162">
        <f t="shared" si="1"/>
        <v>0</v>
      </c>
      <c r="AO13" s="162">
        <f t="shared" si="2"/>
        <v>0</v>
      </c>
    </row>
    <row r="14" spans="1:42" ht="24.75" x14ac:dyDescent="0.25">
      <c r="A14" s="75" t="str">
        <f>'I3 Project list'!A14</f>
        <v>Drury</v>
      </c>
      <c r="B14" s="75" t="str">
        <f>'I3 Project list'!C14</f>
        <v>Drury_6</v>
      </c>
      <c r="C14" s="144" t="str">
        <f>'I3 Project list'!D14</f>
        <v>Drury Station Connection+ intersection</v>
      </c>
      <c r="D14" s="144" t="str">
        <f>'I3 Project list'!E14</f>
        <v>NZUP tbc</v>
      </c>
      <c r="E14" s="161">
        <f t="shared" si="0"/>
        <v>0</v>
      </c>
      <c r="F14" s="162">
        <f>(1-$E14)*Con6_Mitigation!F14</f>
        <v>0</v>
      </c>
      <c r="G14" s="162">
        <f>(1-$E14)*Con6_Mitigation!G14</f>
        <v>0</v>
      </c>
      <c r="H14" s="162">
        <f>(1-$E14)*Con6_Mitigation!H14</f>
        <v>0</v>
      </c>
      <c r="I14" s="162">
        <f>(1-$E14)*Con6_Mitigation!I14</f>
        <v>0</v>
      </c>
      <c r="J14" s="162">
        <f>(1-$E14)*Con6_Mitigation!J14</f>
        <v>0</v>
      </c>
      <c r="K14" s="162">
        <f>(1-$E14)*Con6_Mitigation!K14</f>
        <v>0</v>
      </c>
      <c r="L14" s="162">
        <f>(1-$E14)*Con6_Mitigation!L14</f>
        <v>0</v>
      </c>
      <c r="M14" s="162">
        <f>(1-$E14)*Con6_Mitigation!M14</f>
        <v>0</v>
      </c>
      <c r="N14" s="162">
        <f>(1-$E14)*Con6_Mitigation!N14</f>
        <v>0</v>
      </c>
      <c r="O14" s="162">
        <f>(1-$E14)*Con6_Mitigation!O14</f>
        <v>0</v>
      </c>
      <c r="P14" s="162">
        <f>(1-$E14)*Con6_Mitigation!P14</f>
        <v>0</v>
      </c>
      <c r="Q14" s="162">
        <f>(1-$E14)*Con6_Mitigation!Q14</f>
        <v>0</v>
      </c>
      <c r="R14" s="162">
        <f>(1-$E14)*Con6_Mitigation!R14</f>
        <v>0</v>
      </c>
      <c r="S14" s="162">
        <f>(1-$E14)*Con6_Mitigation!S14</f>
        <v>0</v>
      </c>
      <c r="T14" s="162">
        <f>(1-$E14)*Con6_Mitigation!T14</f>
        <v>0</v>
      </c>
      <c r="U14" s="162">
        <f>(1-$E14)*Con6_Mitigation!U14</f>
        <v>0</v>
      </c>
      <c r="V14" s="162">
        <f>(1-$E14)*Con6_Mitigation!V14</f>
        <v>0</v>
      </c>
      <c r="W14" s="162">
        <f>(1-$E14)*Con6_Mitigation!W14</f>
        <v>0</v>
      </c>
      <c r="X14" s="162">
        <f>(1-$E14)*Con6_Mitigation!X14</f>
        <v>0</v>
      </c>
      <c r="Y14" s="162">
        <f>(1-$E14)*Con6_Mitigation!Y14</f>
        <v>0</v>
      </c>
      <c r="Z14" s="162">
        <f>(1-$E14)*Con6_Mitigation!Z14</f>
        <v>0</v>
      </c>
      <c r="AA14" s="162">
        <f>(1-$E14)*Con6_Mitigation!AA14</f>
        <v>0</v>
      </c>
      <c r="AB14" s="162">
        <f>(1-$E14)*Con6_Mitigation!AB14</f>
        <v>0</v>
      </c>
      <c r="AC14" s="162">
        <f>(1-$E14)*Con6_Mitigation!AC14</f>
        <v>0</v>
      </c>
      <c r="AD14" s="162">
        <f>(1-$E14)*Con6_Mitigation!AD14</f>
        <v>0</v>
      </c>
      <c r="AE14" s="162">
        <f>(1-$E14)*Con6_Mitigation!AE14</f>
        <v>0</v>
      </c>
      <c r="AF14" s="162">
        <f>(1-$E14)*Con6_Mitigation!AF14</f>
        <v>0</v>
      </c>
      <c r="AG14" s="162">
        <f>(1-$E14)*Con6_Mitigation!AG14</f>
        <v>0</v>
      </c>
      <c r="AH14" s="162">
        <f>(1-$E14)*Con6_Mitigation!AH14</f>
        <v>0</v>
      </c>
      <c r="AI14" s="162">
        <f>(1-$E14)*Con6_Mitigation!AI14</f>
        <v>0</v>
      </c>
      <c r="AJ14" s="162">
        <f>(1-$E14)*Con6_Mitigation!AJ14</f>
        <v>0</v>
      </c>
      <c r="AK14" s="162">
        <f>(1-$E14)*Con6_Mitigation!AK14</f>
        <v>0</v>
      </c>
      <c r="AL14" s="162">
        <f>(1-$E14)*Con6_Mitigation!AL14</f>
        <v>0</v>
      </c>
      <c r="AM14" s="162">
        <f>(1-$E14)*Con6_Mitigation!AM14</f>
        <v>0</v>
      </c>
      <c r="AN14" s="162">
        <f t="shared" si="1"/>
        <v>0</v>
      </c>
      <c r="AO14" s="162">
        <f t="shared" si="2"/>
        <v>0</v>
      </c>
    </row>
    <row r="15" spans="1:42" ht="36.75" x14ac:dyDescent="0.25">
      <c r="A15" s="75" t="str">
        <f>'I3 Project list'!A15</f>
        <v>Drury</v>
      </c>
      <c r="B15" s="75" t="str">
        <f>'I3 Project list'!C15</f>
        <v>Drury_7</v>
      </c>
      <c r="C15" s="144" t="str">
        <f>'I3 Project list'!D15</f>
        <v xml:space="preserve">Fitzgerald Rd upgrades (from Waihoehoe Rd to development boundary) </v>
      </c>
      <c r="D15" s="144" t="str">
        <f>'I3 Project list'!E15</f>
        <v>2-lane urban - upgrade existing road layout with active modes on both sides</v>
      </c>
      <c r="E15" s="161">
        <f t="shared" si="0"/>
        <v>0</v>
      </c>
      <c r="F15" s="162">
        <f>(1-$E15)*Con6_Mitigation!F15</f>
        <v>0</v>
      </c>
      <c r="G15" s="162">
        <f>(1-$E15)*Con6_Mitigation!G15</f>
        <v>0</v>
      </c>
      <c r="H15" s="162">
        <f>(1-$E15)*Con6_Mitigation!H15</f>
        <v>0</v>
      </c>
      <c r="I15" s="162">
        <f>(1-$E15)*Con6_Mitigation!I15</f>
        <v>0</v>
      </c>
      <c r="J15" s="162">
        <f>(1-$E15)*Con6_Mitigation!J15</f>
        <v>0</v>
      </c>
      <c r="K15" s="162">
        <f>(1-$E15)*Con6_Mitigation!K15</f>
        <v>0</v>
      </c>
      <c r="L15" s="162">
        <f>(1-$E15)*Con6_Mitigation!L15</f>
        <v>0</v>
      </c>
      <c r="M15" s="162">
        <f>(1-$E15)*Con6_Mitigation!M15</f>
        <v>0</v>
      </c>
      <c r="N15" s="162">
        <f>(1-$E15)*Con6_Mitigation!N15</f>
        <v>0</v>
      </c>
      <c r="O15" s="162">
        <f>(1-$E15)*Con6_Mitigation!O15</f>
        <v>0</v>
      </c>
      <c r="P15" s="162">
        <f>(1-$E15)*Con6_Mitigation!P15</f>
        <v>0</v>
      </c>
      <c r="Q15" s="162">
        <f>(1-$E15)*Con6_Mitigation!Q15</f>
        <v>0</v>
      </c>
      <c r="R15" s="162">
        <f>(1-$E15)*Con6_Mitigation!R15</f>
        <v>0</v>
      </c>
      <c r="S15" s="162">
        <f>(1-$E15)*Con6_Mitigation!S15</f>
        <v>51534.483762997428</v>
      </c>
      <c r="T15" s="162">
        <f>(1-$E15)*Con6_Mitigation!T15</f>
        <v>526490.34098198975</v>
      </c>
      <c r="U15" s="162">
        <f>(1-$E15)*Con6_Mitigation!U15</f>
        <v>0</v>
      </c>
      <c r="V15" s="162">
        <f>(1-$E15)*Con6_Mitigation!V15</f>
        <v>0</v>
      </c>
      <c r="W15" s="162">
        <f>(1-$E15)*Con6_Mitigation!W15</f>
        <v>0</v>
      </c>
      <c r="X15" s="162">
        <f>(1-$E15)*Con6_Mitigation!X15</f>
        <v>0</v>
      </c>
      <c r="Y15" s="162">
        <f>(1-$E15)*Con6_Mitigation!Y15</f>
        <v>0</v>
      </c>
      <c r="Z15" s="162">
        <f>(1-$E15)*Con6_Mitigation!Z15</f>
        <v>0</v>
      </c>
      <c r="AA15" s="162">
        <f>(1-$E15)*Con6_Mitigation!AA15</f>
        <v>0</v>
      </c>
      <c r="AB15" s="162">
        <f>(1-$E15)*Con6_Mitigation!AB15</f>
        <v>0</v>
      </c>
      <c r="AC15" s="162">
        <f>(1-$E15)*Con6_Mitigation!AC15</f>
        <v>0</v>
      </c>
      <c r="AD15" s="162">
        <f>(1-$E15)*Con6_Mitigation!AD15</f>
        <v>0</v>
      </c>
      <c r="AE15" s="162">
        <f>(1-$E15)*Con6_Mitigation!AE15</f>
        <v>0</v>
      </c>
      <c r="AF15" s="162">
        <f>(1-$E15)*Con6_Mitigation!AF15</f>
        <v>0</v>
      </c>
      <c r="AG15" s="162">
        <f>(1-$E15)*Con6_Mitigation!AG15</f>
        <v>0</v>
      </c>
      <c r="AH15" s="162">
        <f>(1-$E15)*Con6_Mitigation!AH15</f>
        <v>0</v>
      </c>
      <c r="AI15" s="162">
        <f>(1-$E15)*Con6_Mitigation!AI15</f>
        <v>0</v>
      </c>
      <c r="AJ15" s="162">
        <f>(1-$E15)*Con6_Mitigation!AJ15</f>
        <v>0</v>
      </c>
      <c r="AK15" s="162">
        <f>(1-$E15)*Con6_Mitigation!AK15</f>
        <v>0</v>
      </c>
      <c r="AL15" s="162">
        <f>(1-$E15)*Con6_Mitigation!AL15</f>
        <v>0</v>
      </c>
      <c r="AM15" s="162">
        <f>(1-$E15)*Con6_Mitigation!AM15</f>
        <v>0</v>
      </c>
      <c r="AN15" s="162">
        <f t="shared" si="1"/>
        <v>578024.82474498719</v>
      </c>
      <c r="AO15" s="162">
        <f t="shared" si="2"/>
        <v>578024.82474498719</v>
      </c>
    </row>
    <row r="16" spans="1:42" ht="36.75" x14ac:dyDescent="0.25">
      <c r="A16" s="75" t="str">
        <f>'I3 Project list'!A16</f>
        <v>Drury</v>
      </c>
      <c r="B16" s="75" t="str">
        <f>'I3 Project list'!C16</f>
        <v>Drury_8</v>
      </c>
      <c r="C16" s="144" t="str">
        <f>'I3 Project list'!D16</f>
        <v>Fielding Rd upgrades ( from Waihoehoe Rd to development boundary )</v>
      </c>
      <c r="D16" s="144" t="str">
        <f>'I3 Project list'!E16</f>
        <v>2-lane urban - upgrade existing road layout with active modes on both sides</v>
      </c>
      <c r="E16" s="161">
        <f t="shared" si="0"/>
        <v>0</v>
      </c>
      <c r="F16" s="162">
        <f>(1-$E16)*Con6_Mitigation!F16</f>
        <v>0</v>
      </c>
      <c r="G16" s="162">
        <f>(1-$E16)*Con6_Mitigation!G16</f>
        <v>0</v>
      </c>
      <c r="H16" s="162">
        <f>(1-$E16)*Con6_Mitigation!H16</f>
        <v>0</v>
      </c>
      <c r="I16" s="162">
        <f>(1-$E16)*Con6_Mitigation!I16</f>
        <v>0</v>
      </c>
      <c r="J16" s="162">
        <f>(1-$E16)*Con6_Mitigation!J16</f>
        <v>0</v>
      </c>
      <c r="K16" s="162">
        <f>(1-$E16)*Con6_Mitigation!K16</f>
        <v>0</v>
      </c>
      <c r="L16" s="162">
        <f>(1-$E16)*Con6_Mitigation!L16</f>
        <v>0</v>
      </c>
      <c r="M16" s="162">
        <f>(1-$E16)*Con6_Mitigation!M16</f>
        <v>0</v>
      </c>
      <c r="N16" s="162">
        <f>(1-$E16)*Con6_Mitigation!N16</f>
        <v>0</v>
      </c>
      <c r="O16" s="162">
        <f>(1-$E16)*Con6_Mitigation!O16</f>
        <v>0</v>
      </c>
      <c r="P16" s="162">
        <f>(1-$E16)*Con6_Mitigation!P16</f>
        <v>0</v>
      </c>
      <c r="Q16" s="162">
        <f>(1-$E16)*Con6_Mitigation!Q16</f>
        <v>0</v>
      </c>
      <c r="R16" s="162">
        <f>(1-$E16)*Con6_Mitigation!R16</f>
        <v>0</v>
      </c>
      <c r="S16" s="162">
        <f>(1-$E16)*Con6_Mitigation!S16</f>
        <v>51534.483762997428</v>
      </c>
      <c r="T16" s="162">
        <f>(1-$E16)*Con6_Mitigation!T16</f>
        <v>526490.34098198975</v>
      </c>
      <c r="U16" s="162">
        <f>(1-$E16)*Con6_Mitigation!U16</f>
        <v>0</v>
      </c>
      <c r="V16" s="162">
        <f>(1-$E16)*Con6_Mitigation!V16</f>
        <v>0</v>
      </c>
      <c r="W16" s="162">
        <f>(1-$E16)*Con6_Mitigation!W16</f>
        <v>0</v>
      </c>
      <c r="X16" s="162">
        <f>(1-$E16)*Con6_Mitigation!X16</f>
        <v>0</v>
      </c>
      <c r="Y16" s="162">
        <f>(1-$E16)*Con6_Mitigation!Y16</f>
        <v>0</v>
      </c>
      <c r="Z16" s="162">
        <f>(1-$E16)*Con6_Mitigation!Z16</f>
        <v>0</v>
      </c>
      <c r="AA16" s="162">
        <f>(1-$E16)*Con6_Mitigation!AA16</f>
        <v>0</v>
      </c>
      <c r="AB16" s="162">
        <f>(1-$E16)*Con6_Mitigation!AB16</f>
        <v>0</v>
      </c>
      <c r="AC16" s="162">
        <f>(1-$E16)*Con6_Mitigation!AC16</f>
        <v>0</v>
      </c>
      <c r="AD16" s="162">
        <f>(1-$E16)*Con6_Mitigation!AD16</f>
        <v>0</v>
      </c>
      <c r="AE16" s="162">
        <f>(1-$E16)*Con6_Mitigation!AE16</f>
        <v>0</v>
      </c>
      <c r="AF16" s="162">
        <f>(1-$E16)*Con6_Mitigation!AF16</f>
        <v>0</v>
      </c>
      <c r="AG16" s="162">
        <f>(1-$E16)*Con6_Mitigation!AG16</f>
        <v>0</v>
      </c>
      <c r="AH16" s="162">
        <f>(1-$E16)*Con6_Mitigation!AH16</f>
        <v>0</v>
      </c>
      <c r="AI16" s="162">
        <f>(1-$E16)*Con6_Mitigation!AI16</f>
        <v>0</v>
      </c>
      <c r="AJ16" s="162">
        <f>(1-$E16)*Con6_Mitigation!AJ16</f>
        <v>0</v>
      </c>
      <c r="AK16" s="162">
        <f>(1-$E16)*Con6_Mitigation!AK16</f>
        <v>0</v>
      </c>
      <c r="AL16" s="162">
        <f>(1-$E16)*Con6_Mitigation!AL16</f>
        <v>0</v>
      </c>
      <c r="AM16" s="162">
        <f>(1-$E16)*Con6_Mitigation!AM16</f>
        <v>0</v>
      </c>
      <c r="AN16" s="162">
        <f t="shared" si="1"/>
        <v>578024.82474498719</v>
      </c>
      <c r="AO16" s="162">
        <f t="shared" si="2"/>
        <v>578024.82474498719</v>
      </c>
    </row>
    <row r="17" spans="1:41" ht="24.75" x14ac:dyDescent="0.25">
      <c r="A17" s="75" t="str">
        <f>'I3 Project list'!A17</f>
        <v>Drury</v>
      </c>
      <c r="B17" s="75" t="str">
        <f>'I3 Project list'!C17</f>
        <v>Drury_9a</v>
      </c>
      <c r="C17" s="144" t="str">
        <f>'I3 Project list'!D17</f>
        <v>Upgrade in Norrie Rd/GSR/Waihoehoe intersection</v>
      </c>
      <c r="D17" s="144" t="str">
        <f>'I3 Project list'!E17</f>
        <v xml:space="preserve"> 2-lane signalised intersection with active mode crossings</v>
      </c>
      <c r="E17" s="161">
        <f t="shared" si="0"/>
        <v>0</v>
      </c>
      <c r="F17" s="162">
        <f>(1-$E17)*Con6_Mitigation!F17</f>
        <v>0</v>
      </c>
      <c r="G17" s="162">
        <f>(1-$E17)*Con6_Mitigation!G17</f>
        <v>0</v>
      </c>
      <c r="H17" s="162">
        <f>(1-$E17)*Con6_Mitigation!H17</f>
        <v>0</v>
      </c>
      <c r="I17" s="162">
        <f>(1-$E17)*Con6_Mitigation!I17</f>
        <v>0</v>
      </c>
      <c r="J17" s="162">
        <f>(1-$E17)*Con6_Mitigation!J17</f>
        <v>0</v>
      </c>
      <c r="K17" s="162">
        <f>(1-$E17)*Con6_Mitigation!K17</f>
        <v>0</v>
      </c>
      <c r="L17" s="162">
        <f>(1-$E17)*Con6_Mitigation!L17</f>
        <v>0</v>
      </c>
      <c r="M17" s="162">
        <f>(1-$E17)*Con6_Mitigation!M17</f>
        <v>0</v>
      </c>
      <c r="N17" s="162">
        <f>(1-$E17)*Con6_Mitigation!N17</f>
        <v>0</v>
      </c>
      <c r="O17" s="162">
        <f>(1-$E17)*Con6_Mitigation!O17</f>
        <v>0</v>
      </c>
      <c r="P17" s="162">
        <f>(1-$E17)*Con6_Mitigation!P17</f>
        <v>0</v>
      </c>
      <c r="Q17" s="162">
        <f>(1-$E17)*Con6_Mitigation!Q17</f>
        <v>0</v>
      </c>
      <c r="R17" s="162">
        <f>(1-$E17)*Con6_Mitigation!R17</f>
        <v>0</v>
      </c>
      <c r="S17" s="162">
        <f>(1-$E17)*Con6_Mitigation!S17</f>
        <v>0</v>
      </c>
      <c r="T17" s="162">
        <f>(1-$E17)*Con6_Mitigation!T17</f>
        <v>0</v>
      </c>
      <c r="U17" s="162">
        <f>(1-$E17)*Con6_Mitigation!U17</f>
        <v>0</v>
      </c>
      <c r="V17" s="162">
        <f>(1-$E17)*Con6_Mitigation!V17</f>
        <v>0</v>
      </c>
      <c r="W17" s="162">
        <f>(1-$E17)*Con6_Mitigation!W17</f>
        <v>0</v>
      </c>
      <c r="X17" s="162">
        <f>(1-$E17)*Con6_Mitigation!X17</f>
        <v>0</v>
      </c>
      <c r="Y17" s="162">
        <f>(1-$E17)*Con6_Mitigation!Y17</f>
        <v>0</v>
      </c>
      <c r="Z17" s="162">
        <f>(1-$E17)*Con6_Mitigation!Z17</f>
        <v>0</v>
      </c>
      <c r="AA17" s="162">
        <f>(1-$E17)*Con6_Mitigation!AA17</f>
        <v>0</v>
      </c>
      <c r="AB17" s="162">
        <f>(1-$E17)*Con6_Mitigation!AB17</f>
        <v>0</v>
      </c>
      <c r="AC17" s="162">
        <f>(1-$E17)*Con6_Mitigation!AC17</f>
        <v>0</v>
      </c>
      <c r="AD17" s="162">
        <f>(1-$E17)*Con6_Mitigation!AD17</f>
        <v>0</v>
      </c>
      <c r="AE17" s="162">
        <f>(1-$E17)*Con6_Mitigation!AE17</f>
        <v>0</v>
      </c>
      <c r="AF17" s="162">
        <f>(1-$E17)*Con6_Mitigation!AF17</f>
        <v>0</v>
      </c>
      <c r="AG17" s="162">
        <f>(1-$E17)*Con6_Mitigation!AG17</f>
        <v>0</v>
      </c>
      <c r="AH17" s="162">
        <f>(1-$E17)*Con6_Mitigation!AH17</f>
        <v>0</v>
      </c>
      <c r="AI17" s="162">
        <f>(1-$E17)*Con6_Mitigation!AI17</f>
        <v>0</v>
      </c>
      <c r="AJ17" s="162">
        <f>(1-$E17)*Con6_Mitigation!AJ17</f>
        <v>0</v>
      </c>
      <c r="AK17" s="162">
        <f>(1-$E17)*Con6_Mitigation!AK17</f>
        <v>0</v>
      </c>
      <c r="AL17" s="162">
        <f>(1-$E17)*Con6_Mitigation!AL17</f>
        <v>0</v>
      </c>
      <c r="AM17" s="162">
        <f>(1-$E17)*Con6_Mitigation!AM17</f>
        <v>0</v>
      </c>
      <c r="AN17" s="162">
        <f t="shared" si="1"/>
        <v>0</v>
      </c>
      <c r="AO17" s="162">
        <f t="shared" si="2"/>
        <v>0</v>
      </c>
    </row>
    <row r="18" spans="1:41" ht="24.75" x14ac:dyDescent="0.25">
      <c r="A18" s="75" t="str">
        <f>'I3 Project list'!A18</f>
        <v>Drury</v>
      </c>
      <c r="B18" s="75" t="str">
        <f>'I3 Project list'!C18</f>
        <v>Drury_9b</v>
      </c>
      <c r="C18" s="144" t="str">
        <f>'I3 Project list'!D18</f>
        <v>Upgrade in Norrie Rd/GSR/Waihoehoe intersection</v>
      </c>
      <c r="D18" s="144" t="str">
        <f>'I3 Project list'!E18</f>
        <v>multi-lane signalised intersection with active mode crossings, SGA design</v>
      </c>
      <c r="E18" s="161">
        <f t="shared" si="0"/>
        <v>0</v>
      </c>
      <c r="F18" s="162">
        <f>(1-$E18)*Con6_Mitigation!F18</f>
        <v>0</v>
      </c>
      <c r="G18" s="162">
        <f>(1-$E18)*Con6_Mitigation!G18</f>
        <v>0</v>
      </c>
      <c r="H18" s="162">
        <f>(1-$E18)*Con6_Mitigation!H18</f>
        <v>0</v>
      </c>
      <c r="I18" s="162">
        <f>(1-$E18)*Con6_Mitigation!I18</f>
        <v>0</v>
      </c>
      <c r="J18" s="162">
        <f>(1-$E18)*Con6_Mitigation!J18</f>
        <v>0</v>
      </c>
      <c r="K18" s="162">
        <f>(1-$E18)*Con6_Mitigation!K18</f>
        <v>0</v>
      </c>
      <c r="L18" s="162">
        <f>(1-$E18)*Con6_Mitigation!L18</f>
        <v>0</v>
      </c>
      <c r="M18" s="162">
        <f>(1-$E18)*Con6_Mitigation!M18</f>
        <v>0</v>
      </c>
      <c r="N18" s="162">
        <f>(1-$E18)*Con6_Mitigation!N18</f>
        <v>0</v>
      </c>
      <c r="O18" s="162">
        <f>(1-$E18)*Con6_Mitigation!O18</f>
        <v>0</v>
      </c>
      <c r="P18" s="162">
        <f>(1-$E18)*Con6_Mitigation!P18</f>
        <v>0</v>
      </c>
      <c r="Q18" s="162">
        <f>(1-$E18)*Con6_Mitigation!Q18</f>
        <v>0</v>
      </c>
      <c r="R18" s="162">
        <f>(1-$E18)*Con6_Mitigation!R18</f>
        <v>0</v>
      </c>
      <c r="S18" s="162">
        <f>(1-$E18)*Con6_Mitigation!S18</f>
        <v>0</v>
      </c>
      <c r="T18" s="162">
        <f>(1-$E18)*Con6_Mitigation!T18</f>
        <v>0</v>
      </c>
      <c r="U18" s="162">
        <f>(1-$E18)*Con6_Mitigation!U18</f>
        <v>0</v>
      </c>
      <c r="V18" s="162">
        <f>(1-$E18)*Con6_Mitigation!V18</f>
        <v>0</v>
      </c>
      <c r="W18" s="162">
        <f>(1-$E18)*Con6_Mitigation!W18</f>
        <v>0</v>
      </c>
      <c r="X18" s="162">
        <f>(1-$E18)*Con6_Mitigation!X18</f>
        <v>0</v>
      </c>
      <c r="Y18" s="162">
        <f>(1-$E18)*Con6_Mitigation!Y18</f>
        <v>0</v>
      </c>
      <c r="Z18" s="162">
        <f>(1-$E18)*Con6_Mitigation!Z18</f>
        <v>0</v>
      </c>
      <c r="AA18" s="162">
        <f>(1-$E18)*Con6_Mitigation!AA18</f>
        <v>0</v>
      </c>
      <c r="AB18" s="162">
        <f>(1-$E18)*Con6_Mitigation!AB18</f>
        <v>0</v>
      </c>
      <c r="AC18" s="162">
        <f>(1-$E18)*Con6_Mitigation!AC18</f>
        <v>0</v>
      </c>
      <c r="AD18" s="162">
        <f>(1-$E18)*Con6_Mitigation!AD18</f>
        <v>0</v>
      </c>
      <c r="AE18" s="162">
        <f>(1-$E18)*Con6_Mitigation!AE18</f>
        <v>0</v>
      </c>
      <c r="AF18" s="162">
        <f>(1-$E18)*Con6_Mitigation!AF18</f>
        <v>0</v>
      </c>
      <c r="AG18" s="162">
        <f>(1-$E18)*Con6_Mitigation!AG18</f>
        <v>0</v>
      </c>
      <c r="AH18" s="162">
        <f>(1-$E18)*Con6_Mitigation!AH18</f>
        <v>0</v>
      </c>
      <c r="AI18" s="162">
        <f>(1-$E18)*Con6_Mitigation!AI18</f>
        <v>0</v>
      </c>
      <c r="AJ18" s="162">
        <f>(1-$E18)*Con6_Mitigation!AJ18</f>
        <v>0</v>
      </c>
      <c r="AK18" s="162">
        <f>(1-$E18)*Con6_Mitigation!AK18</f>
        <v>0</v>
      </c>
      <c r="AL18" s="162">
        <f>(1-$E18)*Con6_Mitigation!AL18</f>
        <v>0</v>
      </c>
      <c r="AM18" s="162">
        <f>(1-$E18)*Con6_Mitigation!AM18</f>
        <v>0</v>
      </c>
      <c r="AN18" s="162">
        <f t="shared" si="1"/>
        <v>0</v>
      </c>
      <c r="AO18" s="162">
        <f t="shared" si="2"/>
        <v>0</v>
      </c>
    </row>
    <row r="19" spans="1:41" ht="36.75" x14ac:dyDescent="0.25">
      <c r="A19" s="75" t="str">
        <f>'I3 Project list'!A19</f>
        <v>Drury</v>
      </c>
      <c r="B19" s="75" t="str">
        <f>'I3 Project list'!C19</f>
        <v>Drury_10a</v>
      </c>
      <c r="C19" s="144" t="str">
        <f>'I3 Project list'!D19</f>
        <v>New intersection on Waihoehoe Rd/Fitzgerald Rd( including approach cross-sections)</v>
      </c>
      <c r="D19" s="144" t="str">
        <f>'I3 Project list'!E19</f>
        <v xml:space="preserve"> 2-lane signalised intersection with active mode crossings</v>
      </c>
      <c r="E19" s="161">
        <f t="shared" si="0"/>
        <v>5.04E-2</v>
      </c>
      <c r="F19" s="162">
        <f>(1-$E19)*Con6_Mitigation!F19</f>
        <v>0</v>
      </c>
      <c r="G19" s="162">
        <f>(1-$E19)*Con6_Mitigation!G19</f>
        <v>0</v>
      </c>
      <c r="H19" s="162">
        <f>(1-$E19)*Con6_Mitigation!H19</f>
        <v>0</v>
      </c>
      <c r="I19" s="162">
        <f>(1-$E19)*Con6_Mitigation!I19</f>
        <v>0</v>
      </c>
      <c r="J19" s="162">
        <f>(1-$E19)*Con6_Mitigation!J19</f>
        <v>0</v>
      </c>
      <c r="K19" s="162">
        <f>(1-$E19)*Con6_Mitigation!K19</f>
        <v>0</v>
      </c>
      <c r="L19" s="162">
        <f>(1-$E19)*Con6_Mitigation!L19</f>
        <v>0</v>
      </c>
      <c r="M19" s="162">
        <f>(1-$E19)*Con6_Mitigation!M19</f>
        <v>0</v>
      </c>
      <c r="N19" s="162">
        <f>(1-$E19)*Con6_Mitigation!N19</f>
        <v>0</v>
      </c>
      <c r="O19" s="162">
        <f>(1-$E19)*Con6_Mitigation!O19</f>
        <v>0</v>
      </c>
      <c r="P19" s="162">
        <f>(1-$E19)*Con6_Mitigation!P19</f>
        <v>0</v>
      </c>
      <c r="Q19" s="162">
        <f>(1-$E19)*Con6_Mitigation!Q19</f>
        <v>0</v>
      </c>
      <c r="R19" s="162">
        <f>(1-$E19)*Con6_Mitigation!R19</f>
        <v>0</v>
      </c>
      <c r="S19" s="162">
        <f>(1-$E19)*Con6_Mitigation!S19</f>
        <v>0</v>
      </c>
      <c r="T19" s="162">
        <f>(1-$E19)*Con6_Mitigation!T19</f>
        <v>0</v>
      </c>
      <c r="U19" s="162">
        <f>(1-$E19)*Con6_Mitigation!U19</f>
        <v>0</v>
      </c>
      <c r="V19" s="162">
        <f>(1-$E19)*Con6_Mitigation!V19</f>
        <v>0</v>
      </c>
      <c r="W19" s="162">
        <f>(1-$E19)*Con6_Mitigation!W19</f>
        <v>0</v>
      </c>
      <c r="X19" s="162">
        <f>(1-$E19)*Con6_Mitigation!X19</f>
        <v>0</v>
      </c>
      <c r="Y19" s="162">
        <f>(1-$E19)*Con6_Mitigation!Y19</f>
        <v>0</v>
      </c>
      <c r="Z19" s="162">
        <f>(1-$E19)*Con6_Mitigation!Z19</f>
        <v>0</v>
      </c>
      <c r="AA19" s="162">
        <f>(1-$E19)*Con6_Mitigation!AA19</f>
        <v>0</v>
      </c>
      <c r="AB19" s="162">
        <f>(1-$E19)*Con6_Mitigation!AB19</f>
        <v>0</v>
      </c>
      <c r="AC19" s="162">
        <f>(1-$E19)*Con6_Mitigation!AC19</f>
        <v>0</v>
      </c>
      <c r="AD19" s="162">
        <f>(1-$E19)*Con6_Mitigation!AD19</f>
        <v>0</v>
      </c>
      <c r="AE19" s="162">
        <f>(1-$E19)*Con6_Mitigation!AE19</f>
        <v>0</v>
      </c>
      <c r="AF19" s="162">
        <f>(1-$E19)*Con6_Mitigation!AF19</f>
        <v>0</v>
      </c>
      <c r="AG19" s="162">
        <f>(1-$E19)*Con6_Mitigation!AG19</f>
        <v>0</v>
      </c>
      <c r="AH19" s="162">
        <f>(1-$E19)*Con6_Mitigation!AH19</f>
        <v>0</v>
      </c>
      <c r="AI19" s="162">
        <f>(1-$E19)*Con6_Mitigation!AI19</f>
        <v>0</v>
      </c>
      <c r="AJ19" s="162">
        <f>(1-$E19)*Con6_Mitigation!AJ19</f>
        <v>0</v>
      </c>
      <c r="AK19" s="162">
        <f>(1-$E19)*Con6_Mitigation!AK19</f>
        <v>0</v>
      </c>
      <c r="AL19" s="162">
        <f>(1-$E19)*Con6_Mitigation!AL19</f>
        <v>0</v>
      </c>
      <c r="AM19" s="162">
        <f>(1-$E19)*Con6_Mitigation!AM19</f>
        <v>0</v>
      </c>
      <c r="AN19" s="162">
        <f t="shared" si="1"/>
        <v>0</v>
      </c>
      <c r="AO19" s="162">
        <f t="shared" si="2"/>
        <v>0</v>
      </c>
    </row>
    <row r="20" spans="1:41" ht="36.75" x14ac:dyDescent="0.25">
      <c r="A20" s="75" t="str">
        <f>'I3 Project list'!A20</f>
        <v>Drury</v>
      </c>
      <c r="B20" s="75" t="str">
        <f>'I3 Project list'!C20</f>
        <v>Drury_10b</v>
      </c>
      <c r="C20" s="144" t="str">
        <f>'I3 Project list'!D20</f>
        <v>New intersection on Waihoehoe Rd/Fitzgerald Rd( including approach cross-sections)</v>
      </c>
      <c r="D20" s="144" t="str">
        <f>'I3 Project list'!E20</f>
        <v>multi-lane roundabout with active mode crossings, SGA design</v>
      </c>
      <c r="E20" s="161">
        <f t="shared" si="0"/>
        <v>0</v>
      </c>
      <c r="F20" s="162">
        <f>(1-$E20)*Con6_Mitigation!F20</f>
        <v>0</v>
      </c>
      <c r="G20" s="162">
        <f>(1-$E20)*Con6_Mitigation!G20</f>
        <v>0</v>
      </c>
      <c r="H20" s="162">
        <f>(1-$E20)*Con6_Mitigation!H20</f>
        <v>0</v>
      </c>
      <c r="I20" s="162">
        <f>(1-$E20)*Con6_Mitigation!I20</f>
        <v>0</v>
      </c>
      <c r="J20" s="162">
        <f>(1-$E20)*Con6_Mitigation!J20</f>
        <v>0</v>
      </c>
      <c r="K20" s="162">
        <f>(1-$E20)*Con6_Mitigation!K20</f>
        <v>0</v>
      </c>
      <c r="L20" s="162">
        <f>(1-$E20)*Con6_Mitigation!L20</f>
        <v>0</v>
      </c>
      <c r="M20" s="162">
        <f>(1-$E20)*Con6_Mitigation!M20</f>
        <v>0</v>
      </c>
      <c r="N20" s="162">
        <f>(1-$E20)*Con6_Mitigation!N20</f>
        <v>0</v>
      </c>
      <c r="O20" s="162">
        <f>(1-$E20)*Con6_Mitigation!O20</f>
        <v>0</v>
      </c>
      <c r="P20" s="162">
        <f>(1-$E20)*Con6_Mitigation!P20</f>
        <v>0</v>
      </c>
      <c r="Q20" s="162">
        <f>(1-$E20)*Con6_Mitigation!Q20</f>
        <v>0</v>
      </c>
      <c r="R20" s="162">
        <f>(1-$E20)*Con6_Mitigation!R20</f>
        <v>0</v>
      </c>
      <c r="S20" s="162">
        <f>(1-$E20)*Con6_Mitigation!S20</f>
        <v>0</v>
      </c>
      <c r="T20" s="162">
        <f>(1-$E20)*Con6_Mitigation!T20</f>
        <v>1129932.8876897588</v>
      </c>
      <c r="U20" s="162">
        <f>(1-$E20)*Con6_Mitigation!U20</f>
        <v>11543702.544153398</v>
      </c>
      <c r="V20" s="162">
        <f>(1-$E20)*Con6_Mitigation!V20</f>
        <v>0</v>
      </c>
      <c r="W20" s="162">
        <f>(1-$E20)*Con6_Mitigation!W20</f>
        <v>0</v>
      </c>
      <c r="X20" s="162">
        <f>(1-$E20)*Con6_Mitigation!X20</f>
        <v>0</v>
      </c>
      <c r="Y20" s="162">
        <f>(1-$E20)*Con6_Mitigation!Y20</f>
        <v>0</v>
      </c>
      <c r="Z20" s="162">
        <f>(1-$E20)*Con6_Mitigation!Z20</f>
        <v>0</v>
      </c>
      <c r="AA20" s="162">
        <f>(1-$E20)*Con6_Mitigation!AA20</f>
        <v>0</v>
      </c>
      <c r="AB20" s="162">
        <f>(1-$E20)*Con6_Mitigation!AB20</f>
        <v>0</v>
      </c>
      <c r="AC20" s="162">
        <f>(1-$E20)*Con6_Mitigation!AC20</f>
        <v>0</v>
      </c>
      <c r="AD20" s="162">
        <f>(1-$E20)*Con6_Mitigation!AD20</f>
        <v>0</v>
      </c>
      <c r="AE20" s="162">
        <f>(1-$E20)*Con6_Mitigation!AE20</f>
        <v>0</v>
      </c>
      <c r="AF20" s="162">
        <f>(1-$E20)*Con6_Mitigation!AF20</f>
        <v>0</v>
      </c>
      <c r="AG20" s="162">
        <f>(1-$E20)*Con6_Mitigation!AG20</f>
        <v>0</v>
      </c>
      <c r="AH20" s="162">
        <f>(1-$E20)*Con6_Mitigation!AH20</f>
        <v>0</v>
      </c>
      <c r="AI20" s="162">
        <f>(1-$E20)*Con6_Mitigation!AI20</f>
        <v>0</v>
      </c>
      <c r="AJ20" s="162">
        <f>(1-$E20)*Con6_Mitigation!AJ20</f>
        <v>0</v>
      </c>
      <c r="AK20" s="162">
        <f>(1-$E20)*Con6_Mitigation!AK20</f>
        <v>0</v>
      </c>
      <c r="AL20" s="162">
        <f>(1-$E20)*Con6_Mitigation!AL20</f>
        <v>0</v>
      </c>
      <c r="AM20" s="162">
        <f>(1-$E20)*Con6_Mitigation!AM20</f>
        <v>0</v>
      </c>
      <c r="AN20" s="162">
        <f t="shared" si="1"/>
        <v>12673635.431843156</v>
      </c>
      <c r="AO20" s="162">
        <f t="shared" si="2"/>
        <v>12673635.431843156</v>
      </c>
    </row>
    <row r="21" spans="1:41" ht="24.75" x14ac:dyDescent="0.25">
      <c r="A21" s="75" t="str">
        <f>'I3 Project list'!A21</f>
        <v>Drury</v>
      </c>
      <c r="B21" s="75" t="str">
        <f>'I3 Project list'!C21</f>
        <v>Drury_11</v>
      </c>
      <c r="C21" s="144" t="str">
        <f>'I3 Project list'!D21</f>
        <v>Intersection upgrade Waihoehoe Rd/Fielding Rd/Appleby Rd</v>
      </c>
      <c r="D21" s="144" t="str">
        <f>'I3 Project list'!E21</f>
        <v>Roundabout as per SGA design</v>
      </c>
      <c r="E21" s="161">
        <f t="shared" si="0"/>
        <v>6.4960000000000004E-2</v>
      </c>
      <c r="F21" s="162">
        <f>(1-$E21)*Con6_Mitigation!F21</f>
        <v>0</v>
      </c>
      <c r="G21" s="162">
        <f>(1-$E21)*Con6_Mitigation!G21</f>
        <v>0</v>
      </c>
      <c r="H21" s="162">
        <f>(1-$E21)*Con6_Mitigation!H21</f>
        <v>0</v>
      </c>
      <c r="I21" s="162">
        <f>(1-$E21)*Con6_Mitigation!I21</f>
        <v>0</v>
      </c>
      <c r="J21" s="162">
        <f>(1-$E21)*Con6_Mitigation!J21</f>
        <v>0</v>
      </c>
      <c r="K21" s="162">
        <f>(1-$E21)*Con6_Mitigation!K21</f>
        <v>0</v>
      </c>
      <c r="L21" s="162">
        <f>(1-$E21)*Con6_Mitigation!L21</f>
        <v>0</v>
      </c>
      <c r="M21" s="162">
        <f>(1-$E21)*Con6_Mitigation!M21</f>
        <v>0</v>
      </c>
      <c r="N21" s="162">
        <f>(1-$E21)*Con6_Mitigation!N21</f>
        <v>0</v>
      </c>
      <c r="O21" s="162">
        <f>(1-$E21)*Con6_Mitigation!O21</f>
        <v>0</v>
      </c>
      <c r="P21" s="162">
        <f>(1-$E21)*Con6_Mitigation!P21</f>
        <v>0</v>
      </c>
      <c r="Q21" s="162">
        <f>(1-$E21)*Con6_Mitigation!Q21</f>
        <v>0</v>
      </c>
      <c r="R21" s="162">
        <f>(1-$E21)*Con6_Mitigation!R21</f>
        <v>0</v>
      </c>
      <c r="S21" s="162">
        <f>(1-$E21)*Con6_Mitigation!S21</f>
        <v>0</v>
      </c>
      <c r="T21" s="162">
        <f>(1-$E21)*Con6_Mitigation!T21</f>
        <v>102476.47403544444</v>
      </c>
      <c r="U21" s="162">
        <f>(1-$E21)*Con6_Mitigation!U21</f>
        <v>1046927.6068753827</v>
      </c>
      <c r="V21" s="162">
        <f>(1-$E21)*Con6_Mitigation!V21</f>
        <v>0</v>
      </c>
      <c r="W21" s="162">
        <f>(1-$E21)*Con6_Mitigation!W21</f>
        <v>0</v>
      </c>
      <c r="X21" s="162">
        <f>(1-$E21)*Con6_Mitigation!X21</f>
        <v>0</v>
      </c>
      <c r="Y21" s="162">
        <f>(1-$E21)*Con6_Mitigation!Y21</f>
        <v>0</v>
      </c>
      <c r="Z21" s="162">
        <f>(1-$E21)*Con6_Mitigation!Z21</f>
        <v>0</v>
      </c>
      <c r="AA21" s="162">
        <f>(1-$E21)*Con6_Mitigation!AA21</f>
        <v>0</v>
      </c>
      <c r="AB21" s="162">
        <f>(1-$E21)*Con6_Mitigation!AB21</f>
        <v>0</v>
      </c>
      <c r="AC21" s="162">
        <f>(1-$E21)*Con6_Mitigation!AC21</f>
        <v>0</v>
      </c>
      <c r="AD21" s="162">
        <f>(1-$E21)*Con6_Mitigation!AD21</f>
        <v>0</v>
      </c>
      <c r="AE21" s="162">
        <f>(1-$E21)*Con6_Mitigation!AE21</f>
        <v>0</v>
      </c>
      <c r="AF21" s="162">
        <f>(1-$E21)*Con6_Mitigation!AF21</f>
        <v>0</v>
      </c>
      <c r="AG21" s="162">
        <f>(1-$E21)*Con6_Mitigation!AG21</f>
        <v>0</v>
      </c>
      <c r="AH21" s="162">
        <f>(1-$E21)*Con6_Mitigation!AH21</f>
        <v>0</v>
      </c>
      <c r="AI21" s="162">
        <f>(1-$E21)*Con6_Mitigation!AI21</f>
        <v>0</v>
      </c>
      <c r="AJ21" s="162">
        <f>(1-$E21)*Con6_Mitigation!AJ21</f>
        <v>0</v>
      </c>
      <c r="AK21" s="162">
        <f>(1-$E21)*Con6_Mitigation!AK21</f>
        <v>0</v>
      </c>
      <c r="AL21" s="162">
        <f>(1-$E21)*Con6_Mitigation!AL21</f>
        <v>0</v>
      </c>
      <c r="AM21" s="162">
        <f>(1-$E21)*Con6_Mitigation!AM21</f>
        <v>0</v>
      </c>
      <c r="AN21" s="162">
        <f t="shared" si="1"/>
        <v>1149404.080910827</v>
      </c>
      <c r="AO21" s="162">
        <f t="shared" si="2"/>
        <v>1149404.080910827</v>
      </c>
    </row>
    <row r="22" spans="1:41" ht="72.75" x14ac:dyDescent="0.25">
      <c r="A22" s="75" t="str">
        <f>'I3 Project list'!A22</f>
        <v>Drury</v>
      </c>
      <c r="B22" s="75" t="str">
        <f>'I3 Project list'!C22</f>
        <v>Drury_12</v>
      </c>
      <c r="C22" s="144" t="str">
        <f>'I3 Project list'!D22</f>
        <v>Interim walking, cycling and bus connections within Drury Centre (includes Bremner/Norrie/Firth Intersection upgrades, active mode on Norrie) -overlap with project 36 and 46</v>
      </c>
      <c r="D22" s="144" t="str">
        <f>'I3 Project list'!E22</f>
        <v>Intersection improvements on Bremner-Firth Rd, Norrie-Firth Rd, GSR-Firth Rd, Active mode facilities on both sides of Firth &amp; Norrie Rd</v>
      </c>
      <c r="E22" s="161">
        <f t="shared" si="0"/>
        <v>3.6184252338597954E-3</v>
      </c>
      <c r="F22" s="162">
        <f>(1-$E22)*Con6_Mitigation!F22</f>
        <v>0</v>
      </c>
      <c r="G22" s="162">
        <f>(1-$E22)*Con6_Mitigation!G22</f>
        <v>0</v>
      </c>
      <c r="H22" s="162">
        <f>(1-$E22)*Con6_Mitigation!H22</f>
        <v>0</v>
      </c>
      <c r="I22" s="162">
        <f>(1-$E22)*Con6_Mitigation!I22</f>
        <v>0</v>
      </c>
      <c r="J22" s="162">
        <f>(1-$E22)*Con6_Mitigation!J22</f>
        <v>0</v>
      </c>
      <c r="K22" s="162">
        <f>(1-$E22)*Con6_Mitigation!K22</f>
        <v>0</v>
      </c>
      <c r="L22" s="162">
        <f>(1-$E22)*Con6_Mitigation!L22</f>
        <v>0</v>
      </c>
      <c r="M22" s="162">
        <f>(1-$E22)*Con6_Mitigation!M22</f>
        <v>0</v>
      </c>
      <c r="N22" s="162">
        <f>(1-$E22)*Con6_Mitigation!N22</f>
        <v>0</v>
      </c>
      <c r="O22" s="162">
        <f>(1-$E22)*Con6_Mitigation!O22</f>
        <v>0</v>
      </c>
      <c r="P22" s="162">
        <f>(1-$E22)*Con6_Mitigation!P22</f>
        <v>0</v>
      </c>
      <c r="Q22" s="162">
        <f>(1-$E22)*Con6_Mitigation!Q22</f>
        <v>0</v>
      </c>
      <c r="R22" s="162">
        <f>(1-$E22)*Con6_Mitigation!R22</f>
        <v>0</v>
      </c>
      <c r="S22" s="162">
        <f>(1-$E22)*Con6_Mitigation!S22</f>
        <v>2652006.864174597</v>
      </c>
      <c r="T22" s="162">
        <f>(1-$E22)*Con6_Mitigation!T22</f>
        <v>27093625.399006996</v>
      </c>
      <c r="U22" s="162">
        <f>(1-$E22)*Con6_Mitigation!U22</f>
        <v>0</v>
      </c>
      <c r="V22" s="162">
        <f>(1-$E22)*Con6_Mitigation!V22</f>
        <v>0</v>
      </c>
      <c r="W22" s="162">
        <f>(1-$E22)*Con6_Mitigation!W22</f>
        <v>0</v>
      </c>
      <c r="X22" s="162">
        <f>(1-$E22)*Con6_Mitigation!X22</f>
        <v>0</v>
      </c>
      <c r="Y22" s="162">
        <f>(1-$E22)*Con6_Mitigation!Y22</f>
        <v>0</v>
      </c>
      <c r="Z22" s="162">
        <f>(1-$E22)*Con6_Mitigation!Z22</f>
        <v>0</v>
      </c>
      <c r="AA22" s="162">
        <f>(1-$E22)*Con6_Mitigation!AA22</f>
        <v>0</v>
      </c>
      <c r="AB22" s="162">
        <f>(1-$E22)*Con6_Mitigation!AB22</f>
        <v>0</v>
      </c>
      <c r="AC22" s="162">
        <f>(1-$E22)*Con6_Mitigation!AC22</f>
        <v>0</v>
      </c>
      <c r="AD22" s="162">
        <f>(1-$E22)*Con6_Mitigation!AD22</f>
        <v>0</v>
      </c>
      <c r="AE22" s="162">
        <f>(1-$E22)*Con6_Mitigation!AE22</f>
        <v>0</v>
      </c>
      <c r="AF22" s="162">
        <f>(1-$E22)*Con6_Mitigation!AF22</f>
        <v>0</v>
      </c>
      <c r="AG22" s="162">
        <f>(1-$E22)*Con6_Mitigation!AG22</f>
        <v>0</v>
      </c>
      <c r="AH22" s="162">
        <f>(1-$E22)*Con6_Mitigation!AH22</f>
        <v>0</v>
      </c>
      <c r="AI22" s="162">
        <f>(1-$E22)*Con6_Mitigation!AI22</f>
        <v>0</v>
      </c>
      <c r="AJ22" s="162">
        <f>(1-$E22)*Con6_Mitigation!AJ22</f>
        <v>0</v>
      </c>
      <c r="AK22" s="162">
        <f>(1-$E22)*Con6_Mitigation!AK22</f>
        <v>0</v>
      </c>
      <c r="AL22" s="162">
        <f>(1-$E22)*Con6_Mitigation!AL22</f>
        <v>0</v>
      </c>
      <c r="AM22" s="162">
        <f>(1-$E22)*Con6_Mitigation!AM22</f>
        <v>0</v>
      </c>
      <c r="AN22" s="162">
        <f t="shared" si="1"/>
        <v>29745632.263181593</v>
      </c>
      <c r="AO22" s="162">
        <f t="shared" si="2"/>
        <v>29745632.263181593</v>
      </c>
    </row>
    <row r="23" spans="1:41" ht="36.75" x14ac:dyDescent="0.25">
      <c r="A23" s="75" t="str">
        <f>'I3 Project list'!A23</f>
        <v>Drury</v>
      </c>
      <c r="B23" s="75" t="str">
        <f>'I3 Project list'!C23</f>
        <v>Drury_13a</v>
      </c>
      <c r="C23" s="144" t="str">
        <f>'I3 Project list'!D23</f>
        <v>N-S Opaheke Arterial across development (upto Waihoehoe Stream)</v>
      </c>
      <c r="D23" s="144" t="str">
        <f>'I3 Project list'!E23</f>
        <v>2-lane urban- new 2-lane arterial with active modes on both sides + intersection improvements (TDM)</v>
      </c>
      <c r="E23" s="161">
        <f t="shared" si="0"/>
        <v>0</v>
      </c>
      <c r="F23" s="162">
        <f>(1-$E23)*Con6_Mitigation!F23</f>
        <v>0</v>
      </c>
      <c r="G23" s="162">
        <f>(1-$E23)*Con6_Mitigation!G23</f>
        <v>0</v>
      </c>
      <c r="H23" s="162">
        <f>(1-$E23)*Con6_Mitigation!H23</f>
        <v>0</v>
      </c>
      <c r="I23" s="162">
        <f>(1-$E23)*Con6_Mitigation!I23</f>
        <v>0</v>
      </c>
      <c r="J23" s="162">
        <f>(1-$E23)*Con6_Mitigation!J23</f>
        <v>0</v>
      </c>
      <c r="K23" s="162">
        <f>(1-$E23)*Con6_Mitigation!K23</f>
        <v>0</v>
      </c>
      <c r="L23" s="162">
        <f>(1-$E23)*Con6_Mitigation!L23</f>
        <v>0</v>
      </c>
      <c r="M23" s="162">
        <f>(1-$E23)*Con6_Mitigation!M23</f>
        <v>0</v>
      </c>
      <c r="N23" s="162">
        <f>(1-$E23)*Con6_Mitigation!N23</f>
        <v>0</v>
      </c>
      <c r="O23" s="162">
        <f>(1-$E23)*Con6_Mitigation!O23</f>
        <v>0</v>
      </c>
      <c r="P23" s="162">
        <f>(1-$E23)*Con6_Mitigation!P23</f>
        <v>0</v>
      </c>
      <c r="Q23" s="162">
        <f>(1-$E23)*Con6_Mitigation!Q23</f>
        <v>0</v>
      </c>
      <c r="R23" s="162">
        <f>(1-$E23)*Con6_Mitigation!R23</f>
        <v>0</v>
      </c>
      <c r="S23" s="162">
        <f>(1-$E23)*Con6_Mitigation!S23</f>
        <v>0</v>
      </c>
      <c r="T23" s="162">
        <f>(1-$E23)*Con6_Mitigation!T23</f>
        <v>0</v>
      </c>
      <c r="U23" s="162">
        <f>(1-$E23)*Con6_Mitigation!U23</f>
        <v>0</v>
      </c>
      <c r="V23" s="162">
        <f>(1-$E23)*Con6_Mitigation!V23</f>
        <v>0</v>
      </c>
      <c r="W23" s="162">
        <f>(1-$E23)*Con6_Mitigation!W23</f>
        <v>0</v>
      </c>
      <c r="X23" s="162">
        <f>(1-$E23)*Con6_Mitigation!X23</f>
        <v>0</v>
      </c>
      <c r="Y23" s="162">
        <f>(1-$E23)*Con6_Mitigation!Y23</f>
        <v>0</v>
      </c>
      <c r="Z23" s="162">
        <f>(1-$E23)*Con6_Mitigation!Z23</f>
        <v>0</v>
      </c>
      <c r="AA23" s="162">
        <f>(1-$E23)*Con6_Mitigation!AA23</f>
        <v>0</v>
      </c>
      <c r="AB23" s="162">
        <f>(1-$E23)*Con6_Mitigation!AB23</f>
        <v>0</v>
      </c>
      <c r="AC23" s="162">
        <f>(1-$E23)*Con6_Mitigation!AC23</f>
        <v>0</v>
      </c>
      <c r="AD23" s="162">
        <f>(1-$E23)*Con6_Mitigation!AD23</f>
        <v>0</v>
      </c>
      <c r="AE23" s="162">
        <f>(1-$E23)*Con6_Mitigation!AE23</f>
        <v>0</v>
      </c>
      <c r="AF23" s="162">
        <f>(1-$E23)*Con6_Mitigation!AF23</f>
        <v>0</v>
      </c>
      <c r="AG23" s="162">
        <f>(1-$E23)*Con6_Mitigation!AG23</f>
        <v>0</v>
      </c>
      <c r="AH23" s="162">
        <f>(1-$E23)*Con6_Mitigation!AH23</f>
        <v>0</v>
      </c>
      <c r="AI23" s="162">
        <f>(1-$E23)*Con6_Mitigation!AI23</f>
        <v>0</v>
      </c>
      <c r="AJ23" s="162">
        <f>(1-$E23)*Con6_Mitigation!AJ23</f>
        <v>0</v>
      </c>
      <c r="AK23" s="162">
        <f>(1-$E23)*Con6_Mitigation!AK23</f>
        <v>0</v>
      </c>
      <c r="AL23" s="162">
        <f>(1-$E23)*Con6_Mitigation!AL23</f>
        <v>0</v>
      </c>
      <c r="AM23" s="162">
        <f>(1-$E23)*Con6_Mitigation!AM23</f>
        <v>0</v>
      </c>
      <c r="AN23" s="162">
        <f t="shared" si="1"/>
        <v>0</v>
      </c>
      <c r="AO23" s="162">
        <f t="shared" si="2"/>
        <v>0</v>
      </c>
    </row>
    <row r="24" spans="1:41" ht="36.75" x14ac:dyDescent="0.25">
      <c r="A24" s="75" t="str">
        <f>'I3 Project list'!A24</f>
        <v>Drury</v>
      </c>
      <c r="B24" s="75" t="str">
        <f>'I3 Project list'!C24</f>
        <v>Drury_13b</v>
      </c>
      <c r="C24" s="144" t="str">
        <f>'I3 Project list'!D24</f>
        <v>N-S Opaheke Arterial across development (upto Waihoihoi Stream)</v>
      </c>
      <c r="D24" s="144" t="str">
        <f>'I3 Project list'!E24</f>
        <v>4-lane urban- upgrade 2-lane arterial with SGA design + intersection improvements (TDM)</v>
      </c>
      <c r="E24" s="161">
        <f t="shared" si="0"/>
        <v>0</v>
      </c>
      <c r="F24" s="162">
        <f>(1-$E24)*Con6_Mitigation!F24</f>
        <v>0</v>
      </c>
      <c r="G24" s="162">
        <f>(1-$E24)*Con6_Mitigation!G24</f>
        <v>0</v>
      </c>
      <c r="H24" s="162">
        <f>(1-$E24)*Con6_Mitigation!H24</f>
        <v>0</v>
      </c>
      <c r="I24" s="162">
        <f>(1-$E24)*Con6_Mitigation!I24</f>
        <v>0</v>
      </c>
      <c r="J24" s="162">
        <f>(1-$E24)*Con6_Mitigation!J24</f>
        <v>0</v>
      </c>
      <c r="K24" s="162">
        <f>(1-$E24)*Con6_Mitigation!K24</f>
        <v>0</v>
      </c>
      <c r="L24" s="162">
        <f>(1-$E24)*Con6_Mitigation!L24</f>
        <v>0</v>
      </c>
      <c r="M24" s="162">
        <f>(1-$E24)*Con6_Mitigation!M24</f>
        <v>0</v>
      </c>
      <c r="N24" s="162">
        <f>(1-$E24)*Con6_Mitigation!N24</f>
        <v>0</v>
      </c>
      <c r="O24" s="162">
        <f>(1-$E24)*Con6_Mitigation!O24</f>
        <v>0</v>
      </c>
      <c r="P24" s="162">
        <f>(1-$E24)*Con6_Mitigation!P24</f>
        <v>0</v>
      </c>
      <c r="Q24" s="162">
        <f>(1-$E24)*Con6_Mitigation!Q24</f>
        <v>0</v>
      </c>
      <c r="R24" s="162">
        <f>(1-$E24)*Con6_Mitigation!R24</f>
        <v>0</v>
      </c>
      <c r="S24" s="162">
        <f>(1-$E24)*Con6_Mitigation!S24</f>
        <v>0</v>
      </c>
      <c r="T24" s="162">
        <f>(1-$E24)*Con6_Mitigation!T24</f>
        <v>0</v>
      </c>
      <c r="U24" s="162">
        <f>(1-$E24)*Con6_Mitigation!U24</f>
        <v>0</v>
      </c>
      <c r="V24" s="162">
        <f>(1-$E24)*Con6_Mitigation!V24</f>
        <v>0</v>
      </c>
      <c r="W24" s="162">
        <f>(1-$E24)*Con6_Mitigation!W24</f>
        <v>0</v>
      </c>
      <c r="X24" s="162">
        <f>(1-$E24)*Con6_Mitigation!X24</f>
        <v>0</v>
      </c>
      <c r="Y24" s="162">
        <f>(1-$E24)*Con6_Mitigation!Y24</f>
        <v>0</v>
      </c>
      <c r="Z24" s="162">
        <f>(1-$E24)*Con6_Mitigation!Z24</f>
        <v>0</v>
      </c>
      <c r="AA24" s="162">
        <f>(1-$E24)*Con6_Mitigation!AA24</f>
        <v>0</v>
      </c>
      <c r="AB24" s="162">
        <f>(1-$E24)*Con6_Mitigation!AB24</f>
        <v>0</v>
      </c>
      <c r="AC24" s="162">
        <f>(1-$E24)*Con6_Mitigation!AC24</f>
        <v>0</v>
      </c>
      <c r="AD24" s="162">
        <f>(1-$E24)*Con6_Mitigation!AD24</f>
        <v>0</v>
      </c>
      <c r="AE24" s="162">
        <f>(1-$E24)*Con6_Mitigation!AE24</f>
        <v>0</v>
      </c>
      <c r="AF24" s="162">
        <f>(1-$E24)*Con6_Mitigation!AF24</f>
        <v>0</v>
      </c>
      <c r="AG24" s="162">
        <f>(1-$E24)*Con6_Mitigation!AG24</f>
        <v>2322584.35930306</v>
      </c>
      <c r="AH24" s="162">
        <f>(1-$E24)*Con6_Mitigation!AH24</f>
        <v>23728155.246738054</v>
      </c>
      <c r="AI24" s="162">
        <f>(1-$E24)*Con6_Mitigation!AI24</f>
        <v>0</v>
      </c>
      <c r="AJ24" s="162">
        <f>(1-$E24)*Con6_Mitigation!AJ24</f>
        <v>0</v>
      </c>
      <c r="AK24" s="162">
        <f>(1-$E24)*Con6_Mitigation!AK24</f>
        <v>0</v>
      </c>
      <c r="AL24" s="162">
        <f>(1-$E24)*Con6_Mitigation!AL24</f>
        <v>0</v>
      </c>
      <c r="AM24" s="162">
        <f>(1-$E24)*Con6_Mitigation!AM24</f>
        <v>0</v>
      </c>
      <c r="AN24" s="162">
        <f t="shared" si="1"/>
        <v>26050739.606041115</v>
      </c>
      <c r="AO24" s="162">
        <f t="shared" si="2"/>
        <v>26050739.606041115</v>
      </c>
    </row>
    <row r="25" spans="1:41" ht="48.75" x14ac:dyDescent="0.25">
      <c r="A25" s="75" t="str">
        <f>'I3 Project list'!A25</f>
        <v>Drury</v>
      </c>
      <c r="B25" s="75" t="str">
        <f>'I3 Project list'!C25</f>
        <v>Drury_14</v>
      </c>
      <c r="C25" s="144" t="str">
        <f>'I3 Project list'!D25</f>
        <v xml:space="preserve">Upgrade Brookefield Road from Fitzgerald to Quarry Rd+ New connection + Intersections on Quarry &amp; Fitzgerald </v>
      </c>
      <c r="D25" s="144" t="str">
        <f>'I3 Project list'!E25</f>
        <v>2-lane urban (upgrade existing road layout with active modes on both sides + intersection improvements + new connection to Quarry Rd)</v>
      </c>
      <c r="E25" s="161">
        <f t="shared" si="0"/>
        <v>0</v>
      </c>
      <c r="F25" s="162">
        <f>(1-$E25)*Con6_Mitigation!F25</f>
        <v>0</v>
      </c>
      <c r="G25" s="162">
        <f>(1-$E25)*Con6_Mitigation!G25</f>
        <v>0</v>
      </c>
      <c r="H25" s="162">
        <f>(1-$E25)*Con6_Mitigation!H25</f>
        <v>0</v>
      </c>
      <c r="I25" s="162">
        <f>(1-$E25)*Con6_Mitigation!I25</f>
        <v>0</v>
      </c>
      <c r="J25" s="162">
        <f>(1-$E25)*Con6_Mitigation!J25</f>
        <v>0</v>
      </c>
      <c r="K25" s="162">
        <f>(1-$E25)*Con6_Mitigation!K25</f>
        <v>0</v>
      </c>
      <c r="L25" s="162">
        <f>(1-$E25)*Con6_Mitigation!L25</f>
        <v>0</v>
      </c>
      <c r="M25" s="162">
        <f>(1-$E25)*Con6_Mitigation!M25</f>
        <v>0</v>
      </c>
      <c r="N25" s="162">
        <f>(1-$E25)*Con6_Mitigation!N25</f>
        <v>0</v>
      </c>
      <c r="O25" s="162">
        <f>(1-$E25)*Con6_Mitigation!O25</f>
        <v>0</v>
      </c>
      <c r="P25" s="162">
        <f>(1-$E25)*Con6_Mitigation!P25</f>
        <v>0</v>
      </c>
      <c r="Q25" s="162">
        <f>(1-$E25)*Con6_Mitigation!Q25</f>
        <v>0</v>
      </c>
      <c r="R25" s="162">
        <f>(1-$E25)*Con6_Mitigation!R25</f>
        <v>0</v>
      </c>
      <c r="S25" s="162">
        <f>(1-$E25)*Con6_Mitigation!S25</f>
        <v>0</v>
      </c>
      <c r="T25" s="162">
        <f>(1-$E25)*Con6_Mitigation!T25</f>
        <v>0</v>
      </c>
      <c r="U25" s="162">
        <f>(1-$E25)*Con6_Mitigation!U25</f>
        <v>0</v>
      </c>
      <c r="V25" s="162">
        <f>(1-$E25)*Con6_Mitigation!V25</f>
        <v>0</v>
      </c>
      <c r="W25" s="162">
        <f>(1-$E25)*Con6_Mitigation!W25</f>
        <v>0</v>
      </c>
      <c r="X25" s="162">
        <f>(1-$E25)*Con6_Mitigation!X25</f>
        <v>0</v>
      </c>
      <c r="Y25" s="162">
        <f>(1-$E25)*Con6_Mitigation!Y25</f>
        <v>0</v>
      </c>
      <c r="Z25" s="162">
        <f>(1-$E25)*Con6_Mitigation!Z25</f>
        <v>0</v>
      </c>
      <c r="AA25" s="162">
        <f>(1-$E25)*Con6_Mitigation!AA25</f>
        <v>0</v>
      </c>
      <c r="AB25" s="162">
        <f>(1-$E25)*Con6_Mitigation!AB25</f>
        <v>0</v>
      </c>
      <c r="AC25" s="162">
        <f>(1-$E25)*Con6_Mitigation!AC25</f>
        <v>0</v>
      </c>
      <c r="AD25" s="162">
        <f>(1-$E25)*Con6_Mitigation!AD25</f>
        <v>0</v>
      </c>
      <c r="AE25" s="162">
        <f>(1-$E25)*Con6_Mitigation!AE25</f>
        <v>0</v>
      </c>
      <c r="AF25" s="162">
        <f>(1-$E25)*Con6_Mitigation!AF25</f>
        <v>0</v>
      </c>
      <c r="AG25" s="162">
        <f>(1-$E25)*Con6_Mitigation!AG25</f>
        <v>0</v>
      </c>
      <c r="AH25" s="162">
        <f>(1-$E25)*Con6_Mitigation!AH25</f>
        <v>0</v>
      </c>
      <c r="AI25" s="162">
        <f>(1-$E25)*Con6_Mitigation!AI25</f>
        <v>0</v>
      </c>
      <c r="AJ25" s="162">
        <f>(1-$E25)*Con6_Mitigation!AJ25</f>
        <v>0</v>
      </c>
      <c r="AK25" s="162">
        <f>(1-$E25)*Con6_Mitigation!AK25</f>
        <v>0</v>
      </c>
      <c r="AL25" s="162">
        <f>(1-$E25)*Con6_Mitigation!AL25</f>
        <v>0</v>
      </c>
      <c r="AM25" s="162">
        <f>(1-$E25)*Con6_Mitigation!AM25</f>
        <v>0</v>
      </c>
      <c r="AN25" s="162">
        <f t="shared" si="1"/>
        <v>0</v>
      </c>
      <c r="AO25" s="162">
        <f t="shared" si="2"/>
        <v>0</v>
      </c>
    </row>
    <row r="26" spans="1:41" ht="36.75" x14ac:dyDescent="0.25">
      <c r="A26" s="75" t="str">
        <f>'I3 Project list'!A26</f>
        <v>Drury</v>
      </c>
      <c r="B26" s="75" t="str">
        <f>'I3 Project list'!C26</f>
        <v>Drury_14a</v>
      </c>
      <c r="C26" s="144" t="str">
        <f>'I3 Project list'!D26</f>
        <v>Western end of Brookefield Road Extension tie in with Quarry Rd</v>
      </c>
      <c r="D26" s="144" t="str">
        <f>'I3 Project list'!E26</f>
        <v>2-lane urban (New Road connection to Quarry Road with active modes on both sides + intersection improvements)</v>
      </c>
      <c r="E26" s="161">
        <f t="shared" si="0"/>
        <v>0</v>
      </c>
      <c r="F26" s="162">
        <f>(1-$E26)*Con6_Mitigation!F26</f>
        <v>0</v>
      </c>
      <c r="G26" s="162">
        <f>(1-$E26)*Con6_Mitigation!G26</f>
        <v>0</v>
      </c>
      <c r="H26" s="162">
        <f>(1-$E26)*Con6_Mitigation!H26</f>
        <v>0</v>
      </c>
      <c r="I26" s="162">
        <f>(1-$E26)*Con6_Mitigation!I26</f>
        <v>0</v>
      </c>
      <c r="J26" s="162">
        <f>(1-$E26)*Con6_Mitigation!J26</f>
        <v>0</v>
      </c>
      <c r="K26" s="162">
        <f>(1-$E26)*Con6_Mitigation!K26</f>
        <v>0</v>
      </c>
      <c r="L26" s="162">
        <f>(1-$E26)*Con6_Mitigation!L26</f>
        <v>0</v>
      </c>
      <c r="M26" s="162">
        <f>(1-$E26)*Con6_Mitigation!M26</f>
        <v>0</v>
      </c>
      <c r="N26" s="162">
        <f>(1-$E26)*Con6_Mitigation!N26</f>
        <v>0</v>
      </c>
      <c r="O26" s="162">
        <f>(1-$E26)*Con6_Mitigation!O26</f>
        <v>0</v>
      </c>
      <c r="P26" s="162">
        <f>(1-$E26)*Con6_Mitigation!P26</f>
        <v>0</v>
      </c>
      <c r="Q26" s="162">
        <f>(1-$E26)*Con6_Mitigation!Q26</f>
        <v>0</v>
      </c>
      <c r="R26" s="162">
        <f>(1-$E26)*Con6_Mitigation!R26</f>
        <v>0</v>
      </c>
      <c r="S26" s="162">
        <f>(1-$E26)*Con6_Mitigation!S26</f>
        <v>0</v>
      </c>
      <c r="T26" s="162">
        <f>(1-$E26)*Con6_Mitigation!T26</f>
        <v>3413832.3187857424</v>
      </c>
      <c r="U26" s="162">
        <f>(1-$E26)*Con6_Mitigation!U26</f>
        <v>34876642.013892993</v>
      </c>
      <c r="V26" s="162">
        <f>(1-$E26)*Con6_Mitigation!V26</f>
        <v>0</v>
      </c>
      <c r="W26" s="162">
        <f>(1-$E26)*Con6_Mitigation!W26</f>
        <v>0</v>
      </c>
      <c r="X26" s="162">
        <f>(1-$E26)*Con6_Mitigation!X26</f>
        <v>0</v>
      </c>
      <c r="Y26" s="162">
        <f>(1-$E26)*Con6_Mitigation!Y26</f>
        <v>0</v>
      </c>
      <c r="Z26" s="162">
        <f>(1-$E26)*Con6_Mitigation!Z26</f>
        <v>0</v>
      </c>
      <c r="AA26" s="162">
        <f>(1-$E26)*Con6_Mitigation!AA26</f>
        <v>0</v>
      </c>
      <c r="AB26" s="162">
        <f>(1-$E26)*Con6_Mitigation!AB26</f>
        <v>0</v>
      </c>
      <c r="AC26" s="162">
        <f>(1-$E26)*Con6_Mitigation!AC26</f>
        <v>0</v>
      </c>
      <c r="AD26" s="162">
        <f>(1-$E26)*Con6_Mitigation!AD26</f>
        <v>0</v>
      </c>
      <c r="AE26" s="162">
        <f>(1-$E26)*Con6_Mitigation!AE26</f>
        <v>0</v>
      </c>
      <c r="AF26" s="162">
        <f>(1-$E26)*Con6_Mitigation!AF26</f>
        <v>0</v>
      </c>
      <c r="AG26" s="162">
        <f>(1-$E26)*Con6_Mitigation!AG26</f>
        <v>0</v>
      </c>
      <c r="AH26" s="162">
        <f>(1-$E26)*Con6_Mitigation!AH26</f>
        <v>0</v>
      </c>
      <c r="AI26" s="162">
        <f>(1-$E26)*Con6_Mitigation!AI26</f>
        <v>0</v>
      </c>
      <c r="AJ26" s="162">
        <f>(1-$E26)*Con6_Mitigation!AJ26</f>
        <v>0</v>
      </c>
      <c r="AK26" s="162">
        <f>(1-$E26)*Con6_Mitigation!AK26</f>
        <v>0</v>
      </c>
      <c r="AL26" s="162">
        <f>(1-$E26)*Con6_Mitigation!AL26</f>
        <v>0</v>
      </c>
      <c r="AM26" s="162">
        <f>(1-$E26)*Con6_Mitigation!AM26</f>
        <v>0</v>
      </c>
      <c r="AN26" s="162">
        <f t="shared" si="1"/>
        <v>38290474.332678735</v>
      </c>
      <c r="AO26" s="162">
        <f t="shared" si="2"/>
        <v>38290474.332678735</v>
      </c>
    </row>
    <row r="27" spans="1:41" ht="36.75" x14ac:dyDescent="0.25">
      <c r="A27" s="75" t="str">
        <f>'I3 Project list'!A27</f>
        <v>Drury</v>
      </c>
      <c r="B27" s="75" t="str">
        <f>'I3 Project list'!C27</f>
        <v>Drury_14b</v>
      </c>
      <c r="C27" s="144" t="str">
        <f>'I3 Project list'!D27</f>
        <v>Brookefield Road Upgrade</v>
      </c>
      <c r="D27" s="144" t="str">
        <f>'I3 Project list'!E27</f>
        <v>2-lane urban (upgrade existing road layout with active modes on both sides + intersection improvements)</v>
      </c>
      <c r="E27" s="161">
        <f t="shared" si="0"/>
        <v>2.5651992935849272E-2</v>
      </c>
      <c r="F27" s="162">
        <f>(1-$E27)*Con6_Mitigation!F27</f>
        <v>0</v>
      </c>
      <c r="G27" s="162">
        <f>(1-$E27)*Con6_Mitigation!G27</f>
        <v>0</v>
      </c>
      <c r="H27" s="162">
        <f>(1-$E27)*Con6_Mitigation!H27</f>
        <v>0</v>
      </c>
      <c r="I27" s="162">
        <f>(1-$E27)*Con6_Mitigation!I27</f>
        <v>0</v>
      </c>
      <c r="J27" s="162">
        <f>(1-$E27)*Con6_Mitigation!J27</f>
        <v>0</v>
      </c>
      <c r="K27" s="162">
        <f>(1-$E27)*Con6_Mitigation!K27</f>
        <v>0</v>
      </c>
      <c r="L27" s="162">
        <f>(1-$E27)*Con6_Mitigation!L27</f>
        <v>0</v>
      </c>
      <c r="M27" s="162">
        <f>(1-$E27)*Con6_Mitigation!M27</f>
        <v>0</v>
      </c>
      <c r="N27" s="162">
        <f>(1-$E27)*Con6_Mitigation!N27</f>
        <v>0</v>
      </c>
      <c r="O27" s="162">
        <f>(1-$E27)*Con6_Mitigation!O27</f>
        <v>0</v>
      </c>
      <c r="P27" s="162">
        <f>(1-$E27)*Con6_Mitigation!P27</f>
        <v>0</v>
      </c>
      <c r="Q27" s="162">
        <f>(1-$E27)*Con6_Mitigation!Q27</f>
        <v>0</v>
      </c>
      <c r="R27" s="162">
        <f>(1-$E27)*Con6_Mitigation!R27</f>
        <v>0</v>
      </c>
      <c r="S27" s="162">
        <f>(1-$E27)*Con6_Mitigation!S27</f>
        <v>307255.93555799656</v>
      </c>
      <c r="T27" s="162">
        <f>(1-$E27)*Con6_Mitigation!T27</f>
        <v>3139010.4347338267</v>
      </c>
      <c r="U27" s="162">
        <f>(1-$E27)*Con6_Mitigation!U27</f>
        <v>0</v>
      </c>
      <c r="V27" s="162">
        <f>(1-$E27)*Con6_Mitigation!V27</f>
        <v>0</v>
      </c>
      <c r="W27" s="162">
        <f>(1-$E27)*Con6_Mitigation!W27</f>
        <v>0</v>
      </c>
      <c r="X27" s="162">
        <f>(1-$E27)*Con6_Mitigation!X27</f>
        <v>0</v>
      </c>
      <c r="Y27" s="162">
        <f>(1-$E27)*Con6_Mitigation!Y27</f>
        <v>0</v>
      </c>
      <c r="Z27" s="162">
        <f>(1-$E27)*Con6_Mitigation!Z27</f>
        <v>0</v>
      </c>
      <c r="AA27" s="162">
        <f>(1-$E27)*Con6_Mitigation!AA27</f>
        <v>0</v>
      </c>
      <c r="AB27" s="162">
        <f>(1-$E27)*Con6_Mitigation!AB27</f>
        <v>0</v>
      </c>
      <c r="AC27" s="162">
        <f>(1-$E27)*Con6_Mitigation!AC27</f>
        <v>0</v>
      </c>
      <c r="AD27" s="162">
        <f>(1-$E27)*Con6_Mitigation!AD27</f>
        <v>0</v>
      </c>
      <c r="AE27" s="162">
        <f>(1-$E27)*Con6_Mitigation!AE27</f>
        <v>0</v>
      </c>
      <c r="AF27" s="162">
        <f>(1-$E27)*Con6_Mitigation!AF27</f>
        <v>0</v>
      </c>
      <c r="AG27" s="162">
        <f>(1-$E27)*Con6_Mitigation!AG27</f>
        <v>0</v>
      </c>
      <c r="AH27" s="162">
        <f>(1-$E27)*Con6_Mitigation!AH27</f>
        <v>0</v>
      </c>
      <c r="AI27" s="162">
        <f>(1-$E27)*Con6_Mitigation!AI27</f>
        <v>0</v>
      </c>
      <c r="AJ27" s="162">
        <f>(1-$E27)*Con6_Mitigation!AJ27</f>
        <v>0</v>
      </c>
      <c r="AK27" s="162">
        <f>(1-$E27)*Con6_Mitigation!AK27</f>
        <v>0</v>
      </c>
      <c r="AL27" s="162">
        <f>(1-$E27)*Con6_Mitigation!AL27</f>
        <v>0</v>
      </c>
      <c r="AM27" s="162">
        <f>(1-$E27)*Con6_Mitigation!AM27</f>
        <v>0</v>
      </c>
      <c r="AN27" s="162">
        <f t="shared" si="1"/>
        <v>3446266.3702918231</v>
      </c>
      <c r="AO27" s="162">
        <f t="shared" si="2"/>
        <v>3446266.3702918231</v>
      </c>
    </row>
    <row r="28" spans="1:41" ht="36.75" x14ac:dyDescent="0.25">
      <c r="A28" s="75" t="str">
        <f>'I3 Project list'!A28</f>
        <v>Drury</v>
      </c>
      <c r="B28" s="75" t="str">
        <f>'I3 Project list'!C28</f>
        <v>Drury_15</v>
      </c>
      <c r="C28" s="144" t="str">
        <f>'I3 Project list'!D28</f>
        <v>New Collector road E-W from Fitgerald Rd (collector 1) + Intersections</v>
      </c>
      <c r="D28" s="144" t="str">
        <f>'I3 Project list'!E28</f>
        <v>2-lane collector- new collector with active mode on both sides + intersection improvements (TDM)</v>
      </c>
      <c r="E28" s="161">
        <f t="shared" si="0"/>
        <v>0</v>
      </c>
      <c r="F28" s="162">
        <f>(1-$E28)*Con6_Mitigation!F28</f>
        <v>0</v>
      </c>
      <c r="G28" s="162">
        <f>(1-$E28)*Con6_Mitigation!G28</f>
        <v>0</v>
      </c>
      <c r="H28" s="162">
        <f>(1-$E28)*Con6_Mitigation!H28</f>
        <v>0</v>
      </c>
      <c r="I28" s="162">
        <f>(1-$E28)*Con6_Mitigation!I28</f>
        <v>0</v>
      </c>
      <c r="J28" s="162">
        <f>(1-$E28)*Con6_Mitigation!J28</f>
        <v>0</v>
      </c>
      <c r="K28" s="162">
        <f>(1-$E28)*Con6_Mitigation!K28</f>
        <v>0</v>
      </c>
      <c r="L28" s="162">
        <f>(1-$E28)*Con6_Mitigation!L28</f>
        <v>0</v>
      </c>
      <c r="M28" s="162">
        <f>(1-$E28)*Con6_Mitigation!M28</f>
        <v>0</v>
      </c>
      <c r="N28" s="162">
        <f>(1-$E28)*Con6_Mitigation!N28</f>
        <v>0</v>
      </c>
      <c r="O28" s="162">
        <f>(1-$E28)*Con6_Mitigation!O28</f>
        <v>0</v>
      </c>
      <c r="P28" s="162">
        <f>(1-$E28)*Con6_Mitigation!P28</f>
        <v>0</v>
      </c>
      <c r="Q28" s="162">
        <f>(1-$E28)*Con6_Mitigation!Q28</f>
        <v>0</v>
      </c>
      <c r="R28" s="162">
        <f>(1-$E28)*Con6_Mitigation!R28</f>
        <v>0</v>
      </c>
      <c r="S28" s="162">
        <f>(1-$E28)*Con6_Mitigation!S28</f>
        <v>0</v>
      </c>
      <c r="T28" s="162">
        <f>(1-$E28)*Con6_Mitigation!T28</f>
        <v>0</v>
      </c>
      <c r="U28" s="162">
        <f>(1-$E28)*Con6_Mitigation!U28</f>
        <v>0</v>
      </c>
      <c r="V28" s="162">
        <f>(1-$E28)*Con6_Mitigation!V28</f>
        <v>0</v>
      </c>
      <c r="W28" s="162">
        <f>(1-$E28)*Con6_Mitigation!W28</f>
        <v>0</v>
      </c>
      <c r="X28" s="162">
        <f>(1-$E28)*Con6_Mitigation!X28</f>
        <v>0</v>
      </c>
      <c r="Y28" s="162">
        <f>(1-$E28)*Con6_Mitigation!Y28</f>
        <v>0</v>
      </c>
      <c r="Z28" s="162">
        <f>(1-$E28)*Con6_Mitigation!Z28</f>
        <v>0</v>
      </c>
      <c r="AA28" s="162">
        <f>(1-$E28)*Con6_Mitigation!AA28</f>
        <v>0</v>
      </c>
      <c r="AB28" s="162">
        <f>(1-$E28)*Con6_Mitigation!AB28</f>
        <v>0</v>
      </c>
      <c r="AC28" s="162">
        <f>(1-$E28)*Con6_Mitigation!AC28</f>
        <v>0</v>
      </c>
      <c r="AD28" s="162">
        <f>(1-$E28)*Con6_Mitigation!AD28</f>
        <v>0</v>
      </c>
      <c r="AE28" s="162">
        <f>(1-$E28)*Con6_Mitigation!AE28</f>
        <v>0</v>
      </c>
      <c r="AF28" s="162">
        <f>(1-$E28)*Con6_Mitigation!AF28</f>
        <v>0</v>
      </c>
      <c r="AG28" s="162">
        <f>(1-$E28)*Con6_Mitigation!AG28</f>
        <v>0</v>
      </c>
      <c r="AH28" s="162">
        <f>(1-$E28)*Con6_Mitigation!AH28</f>
        <v>0</v>
      </c>
      <c r="AI28" s="162">
        <f>(1-$E28)*Con6_Mitigation!AI28</f>
        <v>0</v>
      </c>
      <c r="AJ28" s="162">
        <f>(1-$E28)*Con6_Mitigation!AJ28</f>
        <v>0</v>
      </c>
      <c r="AK28" s="162">
        <f>(1-$E28)*Con6_Mitigation!AK28</f>
        <v>0</v>
      </c>
      <c r="AL28" s="162">
        <f>(1-$E28)*Con6_Mitigation!AL28</f>
        <v>0</v>
      </c>
      <c r="AM28" s="162">
        <f>(1-$E28)*Con6_Mitigation!AM28</f>
        <v>0</v>
      </c>
      <c r="AN28" s="162">
        <f t="shared" si="1"/>
        <v>0</v>
      </c>
      <c r="AO28" s="162">
        <f t="shared" si="2"/>
        <v>0</v>
      </c>
    </row>
    <row r="29" spans="1:41" ht="36.75" x14ac:dyDescent="0.25">
      <c r="A29" s="75" t="str">
        <f>'I3 Project list'!A29</f>
        <v>Drury</v>
      </c>
      <c r="B29" s="75" t="str">
        <f>'I3 Project list'!C29</f>
        <v>Drury_16a</v>
      </c>
      <c r="C29" s="144" t="str">
        <f>'I3 Project list'!D29</f>
        <v>Replace 2-lane Bremner Road Bridge over State Highway 1</v>
      </c>
      <c r="D29" s="144" t="str">
        <f>'I3 Project list'!E29</f>
        <v>2-lane urban with active modes on both sides (replacing existing bridge as part of SH1 P2D NZUP)</v>
      </c>
      <c r="E29" s="161">
        <f t="shared" si="0"/>
        <v>0</v>
      </c>
      <c r="F29" s="162">
        <f>(1-$E29)*Con6_Mitigation!F29</f>
        <v>0</v>
      </c>
      <c r="G29" s="162">
        <f>(1-$E29)*Con6_Mitigation!G29</f>
        <v>0</v>
      </c>
      <c r="H29" s="162">
        <f>(1-$E29)*Con6_Mitigation!H29</f>
        <v>0</v>
      </c>
      <c r="I29" s="162">
        <f>(1-$E29)*Con6_Mitigation!I29</f>
        <v>0</v>
      </c>
      <c r="J29" s="162">
        <f>(1-$E29)*Con6_Mitigation!J29</f>
        <v>0</v>
      </c>
      <c r="K29" s="162">
        <f>(1-$E29)*Con6_Mitigation!K29</f>
        <v>0</v>
      </c>
      <c r="L29" s="162">
        <f>(1-$E29)*Con6_Mitigation!L29</f>
        <v>0</v>
      </c>
      <c r="M29" s="162">
        <f>(1-$E29)*Con6_Mitigation!M29</f>
        <v>0</v>
      </c>
      <c r="N29" s="162">
        <f>(1-$E29)*Con6_Mitigation!N29</f>
        <v>0</v>
      </c>
      <c r="O29" s="162">
        <f>(1-$E29)*Con6_Mitigation!O29</f>
        <v>0</v>
      </c>
      <c r="P29" s="162">
        <f>(1-$E29)*Con6_Mitigation!P29</f>
        <v>0</v>
      </c>
      <c r="Q29" s="162">
        <f>(1-$E29)*Con6_Mitigation!Q29</f>
        <v>0</v>
      </c>
      <c r="R29" s="162">
        <f>(1-$E29)*Con6_Mitigation!R29</f>
        <v>0</v>
      </c>
      <c r="S29" s="162">
        <f>(1-$E29)*Con6_Mitigation!S29</f>
        <v>0</v>
      </c>
      <c r="T29" s="162">
        <f>(1-$E29)*Con6_Mitigation!T29</f>
        <v>0</v>
      </c>
      <c r="U29" s="162">
        <f>(1-$E29)*Con6_Mitigation!U29</f>
        <v>0</v>
      </c>
      <c r="V29" s="162">
        <f>(1-$E29)*Con6_Mitigation!V29</f>
        <v>0</v>
      </c>
      <c r="W29" s="162">
        <f>(1-$E29)*Con6_Mitigation!W29</f>
        <v>0</v>
      </c>
      <c r="X29" s="162">
        <f>(1-$E29)*Con6_Mitigation!X29</f>
        <v>0</v>
      </c>
      <c r="Y29" s="162">
        <f>(1-$E29)*Con6_Mitigation!Y29</f>
        <v>0</v>
      </c>
      <c r="Z29" s="162">
        <f>(1-$E29)*Con6_Mitigation!Z29</f>
        <v>0</v>
      </c>
      <c r="AA29" s="162">
        <f>(1-$E29)*Con6_Mitigation!AA29</f>
        <v>0</v>
      </c>
      <c r="AB29" s="162">
        <f>(1-$E29)*Con6_Mitigation!AB29</f>
        <v>0</v>
      </c>
      <c r="AC29" s="162">
        <f>(1-$E29)*Con6_Mitigation!AC29</f>
        <v>0</v>
      </c>
      <c r="AD29" s="162">
        <f>(1-$E29)*Con6_Mitigation!AD29</f>
        <v>0</v>
      </c>
      <c r="AE29" s="162">
        <f>(1-$E29)*Con6_Mitigation!AE29</f>
        <v>0</v>
      </c>
      <c r="AF29" s="162">
        <f>(1-$E29)*Con6_Mitigation!AF29</f>
        <v>0</v>
      </c>
      <c r="AG29" s="162">
        <f>(1-$E29)*Con6_Mitigation!AG29</f>
        <v>0</v>
      </c>
      <c r="AH29" s="162">
        <f>(1-$E29)*Con6_Mitigation!AH29</f>
        <v>0</v>
      </c>
      <c r="AI29" s="162">
        <f>(1-$E29)*Con6_Mitigation!AI29</f>
        <v>0</v>
      </c>
      <c r="AJ29" s="162">
        <f>(1-$E29)*Con6_Mitigation!AJ29</f>
        <v>0</v>
      </c>
      <c r="AK29" s="162">
        <f>(1-$E29)*Con6_Mitigation!AK29</f>
        <v>0</v>
      </c>
      <c r="AL29" s="162">
        <f>(1-$E29)*Con6_Mitigation!AL29</f>
        <v>0</v>
      </c>
      <c r="AM29" s="162">
        <f>(1-$E29)*Con6_Mitigation!AM29</f>
        <v>0</v>
      </c>
      <c r="AN29" s="162">
        <f t="shared" si="1"/>
        <v>0</v>
      </c>
      <c r="AO29" s="162">
        <f t="shared" si="2"/>
        <v>0</v>
      </c>
    </row>
    <row r="30" spans="1:41" ht="24.75" x14ac:dyDescent="0.25">
      <c r="A30" s="75" t="str">
        <f>'I3 Project list'!A30</f>
        <v>Drury</v>
      </c>
      <c r="B30" s="75" t="str">
        <f>'I3 Project list'!C30</f>
        <v>Drury_16b</v>
      </c>
      <c r="C30" s="144" t="str">
        <f>'I3 Project list'!D30</f>
        <v>Widen Bremner Road Bridge ove SH1 to 4-lanes</v>
      </c>
      <c r="D30" s="144" t="str">
        <f>'I3 Project list'!E30</f>
        <v>4-lane urban- upgrade 2-lane urban with active modes on both sides (SGA design)</v>
      </c>
      <c r="E30" s="161">
        <f t="shared" si="0"/>
        <v>8.559808478623504E-3</v>
      </c>
      <c r="F30" s="162">
        <f>(1-$E30)*Con6_Mitigation!F30</f>
        <v>0</v>
      </c>
      <c r="G30" s="162">
        <f>(1-$E30)*Con6_Mitigation!G30</f>
        <v>0</v>
      </c>
      <c r="H30" s="162">
        <f>(1-$E30)*Con6_Mitigation!H30</f>
        <v>0</v>
      </c>
      <c r="I30" s="162">
        <f>(1-$E30)*Con6_Mitigation!I30</f>
        <v>0</v>
      </c>
      <c r="J30" s="162">
        <f>(1-$E30)*Con6_Mitigation!J30</f>
        <v>0</v>
      </c>
      <c r="K30" s="162">
        <f>(1-$E30)*Con6_Mitigation!K30</f>
        <v>0</v>
      </c>
      <c r="L30" s="162">
        <f>(1-$E30)*Con6_Mitigation!L30</f>
        <v>0</v>
      </c>
      <c r="M30" s="162">
        <f>(1-$E30)*Con6_Mitigation!M30</f>
        <v>0</v>
      </c>
      <c r="N30" s="162">
        <f>(1-$E30)*Con6_Mitigation!N30</f>
        <v>0</v>
      </c>
      <c r="O30" s="162">
        <f>(1-$E30)*Con6_Mitigation!O30</f>
        <v>0</v>
      </c>
      <c r="P30" s="162">
        <f>(1-$E30)*Con6_Mitigation!P30</f>
        <v>0</v>
      </c>
      <c r="Q30" s="162">
        <f>(1-$E30)*Con6_Mitigation!Q30</f>
        <v>0</v>
      </c>
      <c r="R30" s="162">
        <f>(1-$E30)*Con6_Mitigation!R30</f>
        <v>0</v>
      </c>
      <c r="S30" s="162">
        <f>(1-$E30)*Con6_Mitigation!S30</f>
        <v>0</v>
      </c>
      <c r="T30" s="162">
        <f>(1-$E30)*Con6_Mitigation!T30</f>
        <v>0</v>
      </c>
      <c r="U30" s="162">
        <f>(1-$E30)*Con6_Mitigation!U30</f>
        <v>0</v>
      </c>
      <c r="V30" s="162">
        <f>(1-$E30)*Con6_Mitigation!V30</f>
        <v>0</v>
      </c>
      <c r="W30" s="162">
        <f>(1-$E30)*Con6_Mitigation!W30</f>
        <v>0</v>
      </c>
      <c r="X30" s="162">
        <f>(1-$E30)*Con6_Mitigation!X30</f>
        <v>0</v>
      </c>
      <c r="Y30" s="162">
        <f>(1-$E30)*Con6_Mitigation!Y30</f>
        <v>0</v>
      </c>
      <c r="Z30" s="162">
        <f>(1-$E30)*Con6_Mitigation!Z30</f>
        <v>0</v>
      </c>
      <c r="AA30" s="162">
        <f>(1-$E30)*Con6_Mitigation!AA30</f>
        <v>0</v>
      </c>
      <c r="AB30" s="162">
        <f>(1-$E30)*Con6_Mitigation!AB30</f>
        <v>0</v>
      </c>
      <c r="AC30" s="162">
        <f>(1-$E30)*Con6_Mitigation!AC30</f>
        <v>0</v>
      </c>
      <c r="AD30" s="162">
        <f>(1-$E30)*Con6_Mitigation!AD30</f>
        <v>0</v>
      </c>
      <c r="AE30" s="162">
        <f>(1-$E30)*Con6_Mitigation!AE30</f>
        <v>0</v>
      </c>
      <c r="AF30" s="162">
        <f>(1-$E30)*Con6_Mitigation!AF30</f>
        <v>0</v>
      </c>
      <c r="AG30" s="162">
        <f>(1-$E30)*Con6_Mitigation!AG30</f>
        <v>2746438.4828263591</v>
      </c>
      <c r="AH30" s="162">
        <f>(1-$E30)*Con6_Mitigation!AH30</f>
        <v>28058364.569231216</v>
      </c>
      <c r="AI30" s="162">
        <f>(1-$E30)*Con6_Mitigation!AI30</f>
        <v>0</v>
      </c>
      <c r="AJ30" s="162">
        <f>(1-$E30)*Con6_Mitigation!AJ30</f>
        <v>0</v>
      </c>
      <c r="AK30" s="162">
        <f>(1-$E30)*Con6_Mitigation!AK30</f>
        <v>0</v>
      </c>
      <c r="AL30" s="162">
        <f>(1-$E30)*Con6_Mitigation!AL30</f>
        <v>0</v>
      </c>
      <c r="AM30" s="162">
        <f>(1-$E30)*Con6_Mitigation!AM30</f>
        <v>0</v>
      </c>
      <c r="AN30" s="162">
        <f t="shared" si="1"/>
        <v>30804803.052057575</v>
      </c>
      <c r="AO30" s="162">
        <f t="shared" si="2"/>
        <v>30804803.052057575</v>
      </c>
    </row>
    <row r="31" spans="1:41" ht="24.75" x14ac:dyDescent="0.25">
      <c r="A31" s="75" t="str">
        <f>'I3 Project list'!A31</f>
        <v>Drury</v>
      </c>
      <c r="B31" s="75" t="str">
        <f>'I3 Project list'!C31</f>
        <v>Drury_17</v>
      </c>
      <c r="C31" s="144" t="str">
        <f>'I3 Project list'!D31</f>
        <v>Oira Road to Jesmond Road Collector</v>
      </c>
      <c r="D31" s="144" t="str">
        <f>'I3 Project list'!E31</f>
        <v>New 2-lane urban collector with active modes on both sides</v>
      </c>
      <c r="E31" s="161">
        <f t="shared" si="0"/>
        <v>0</v>
      </c>
      <c r="F31" s="162">
        <f>(1-$E31)*Con6_Mitigation!F31</f>
        <v>0</v>
      </c>
      <c r="G31" s="162">
        <f>(1-$E31)*Con6_Mitigation!G31</f>
        <v>0</v>
      </c>
      <c r="H31" s="162">
        <f>(1-$E31)*Con6_Mitigation!H31</f>
        <v>0</v>
      </c>
      <c r="I31" s="162">
        <f>(1-$E31)*Con6_Mitigation!I31</f>
        <v>0</v>
      </c>
      <c r="J31" s="162">
        <f>(1-$E31)*Con6_Mitigation!J31</f>
        <v>0</v>
      </c>
      <c r="K31" s="162">
        <f>(1-$E31)*Con6_Mitigation!K31</f>
        <v>0</v>
      </c>
      <c r="L31" s="162">
        <f>(1-$E31)*Con6_Mitigation!L31</f>
        <v>0</v>
      </c>
      <c r="M31" s="162">
        <f>(1-$E31)*Con6_Mitigation!M31</f>
        <v>0</v>
      </c>
      <c r="N31" s="162">
        <f>(1-$E31)*Con6_Mitigation!N31</f>
        <v>0</v>
      </c>
      <c r="O31" s="162">
        <f>(1-$E31)*Con6_Mitigation!O31</f>
        <v>0</v>
      </c>
      <c r="P31" s="162">
        <f>(1-$E31)*Con6_Mitigation!P31</f>
        <v>0</v>
      </c>
      <c r="Q31" s="162">
        <f>(1-$E31)*Con6_Mitigation!Q31</f>
        <v>0</v>
      </c>
      <c r="R31" s="162">
        <f>(1-$E31)*Con6_Mitigation!R31</f>
        <v>0</v>
      </c>
      <c r="S31" s="162">
        <f>(1-$E31)*Con6_Mitigation!S31</f>
        <v>267240.43522941158</v>
      </c>
      <c r="T31" s="162">
        <f>(1-$E31)*Con6_Mitigation!T31</f>
        <v>2730201.170058731</v>
      </c>
      <c r="U31" s="162">
        <f>(1-$E31)*Con6_Mitigation!U31</f>
        <v>0</v>
      </c>
      <c r="V31" s="162">
        <f>(1-$E31)*Con6_Mitigation!V31</f>
        <v>0</v>
      </c>
      <c r="W31" s="162">
        <f>(1-$E31)*Con6_Mitigation!W31</f>
        <v>0</v>
      </c>
      <c r="X31" s="162">
        <f>(1-$E31)*Con6_Mitigation!X31</f>
        <v>0</v>
      </c>
      <c r="Y31" s="162">
        <f>(1-$E31)*Con6_Mitigation!Y31</f>
        <v>0</v>
      </c>
      <c r="Z31" s="162">
        <f>(1-$E31)*Con6_Mitigation!Z31</f>
        <v>0</v>
      </c>
      <c r="AA31" s="162">
        <f>(1-$E31)*Con6_Mitigation!AA31</f>
        <v>0</v>
      </c>
      <c r="AB31" s="162">
        <f>(1-$E31)*Con6_Mitigation!AB31</f>
        <v>0</v>
      </c>
      <c r="AC31" s="162">
        <f>(1-$E31)*Con6_Mitigation!AC31</f>
        <v>0</v>
      </c>
      <c r="AD31" s="162">
        <f>(1-$E31)*Con6_Mitigation!AD31</f>
        <v>0</v>
      </c>
      <c r="AE31" s="162">
        <f>(1-$E31)*Con6_Mitigation!AE31</f>
        <v>0</v>
      </c>
      <c r="AF31" s="162">
        <f>(1-$E31)*Con6_Mitigation!AF31</f>
        <v>0</v>
      </c>
      <c r="AG31" s="162">
        <f>(1-$E31)*Con6_Mitigation!AG31</f>
        <v>0</v>
      </c>
      <c r="AH31" s="162">
        <f>(1-$E31)*Con6_Mitigation!AH31</f>
        <v>0</v>
      </c>
      <c r="AI31" s="162">
        <f>(1-$E31)*Con6_Mitigation!AI31</f>
        <v>0</v>
      </c>
      <c r="AJ31" s="162">
        <f>(1-$E31)*Con6_Mitigation!AJ31</f>
        <v>0</v>
      </c>
      <c r="AK31" s="162">
        <f>(1-$E31)*Con6_Mitigation!AK31</f>
        <v>0</v>
      </c>
      <c r="AL31" s="162">
        <f>(1-$E31)*Con6_Mitigation!AL31</f>
        <v>0</v>
      </c>
      <c r="AM31" s="162">
        <f>(1-$E31)*Con6_Mitigation!AM31</f>
        <v>0</v>
      </c>
      <c r="AN31" s="162">
        <f t="shared" si="1"/>
        <v>2997441.6052881423</v>
      </c>
      <c r="AO31" s="162">
        <f t="shared" si="2"/>
        <v>2997441.6052881423</v>
      </c>
    </row>
    <row r="32" spans="1:41" ht="36.75" x14ac:dyDescent="0.25">
      <c r="A32" s="75" t="str">
        <f>'I3 Project list'!A32</f>
        <v>Drury</v>
      </c>
      <c r="B32" s="75" t="str">
        <f>'I3 Project list'!C32</f>
        <v>Drury_19-1</v>
      </c>
      <c r="C32" s="144" t="str">
        <f>'I3 Project list'!D32</f>
        <v>SH1 3-laning and cycleway upgrades from Papakura to Drury Interchange</v>
      </c>
      <c r="D32" s="144" t="str">
        <f>'I3 Project list'!E32</f>
        <v>NZUP tbc</v>
      </c>
      <c r="E32" s="161">
        <f t="shared" si="0"/>
        <v>0</v>
      </c>
      <c r="F32" s="162">
        <f>(1-$E32)*Con6_Mitigation!F32</f>
        <v>0</v>
      </c>
      <c r="G32" s="162">
        <f>(1-$E32)*Con6_Mitigation!G32</f>
        <v>0</v>
      </c>
      <c r="H32" s="162">
        <f>(1-$E32)*Con6_Mitigation!H32</f>
        <v>0</v>
      </c>
      <c r="I32" s="162">
        <f>(1-$E32)*Con6_Mitigation!I32</f>
        <v>0</v>
      </c>
      <c r="J32" s="162">
        <f>(1-$E32)*Con6_Mitigation!J32</f>
        <v>0</v>
      </c>
      <c r="K32" s="162">
        <f>(1-$E32)*Con6_Mitigation!K32</f>
        <v>0</v>
      </c>
      <c r="L32" s="162">
        <f>(1-$E32)*Con6_Mitigation!L32</f>
        <v>0</v>
      </c>
      <c r="M32" s="162">
        <f>(1-$E32)*Con6_Mitigation!M32</f>
        <v>0</v>
      </c>
      <c r="N32" s="162">
        <f>(1-$E32)*Con6_Mitigation!N32</f>
        <v>0</v>
      </c>
      <c r="O32" s="162">
        <f>(1-$E32)*Con6_Mitigation!O32</f>
        <v>0</v>
      </c>
      <c r="P32" s="162">
        <f>(1-$E32)*Con6_Mitigation!P32</f>
        <v>0</v>
      </c>
      <c r="Q32" s="162">
        <f>(1-$E32)*Con6_Mitigation!Q32</f>
        <v>0</v>
      </c>
      <c r="R32" s="162">
        <f>(1-$E32)*Con6_Mitigation!R32</f>
        <v>0</v>
      </c>
      <c r="S32" s="162">
        <f>(1-$E32)*Con6_Mitigation!S32</f>
        <v>0</v>
      </c>
      <c r="T32" s="162">
        <f>(1-$E32)*Con6_Mitigation!T32</f>
        <v>0</v>
      </c>
      <c r="U32" s="162">
        <f>(1-$E32)*Con6_Mitigation!U32</f>
        <v>0</v>
      </c>
      <c r="V32" s="162">
        <f>(1-$E32)*Con6_Mitigation!V32</f>
        <v>0</v>
      </c>
      <c r="W32" s="162">
        <f>(1-$E32)*Con6_Mitigation!W32</f>
        <v>0</v>
      </c>
      <c r="X32" s="162">
        <f>(1-$E32)*Con6_Mitigation!X32</f>
        <v>0</v>
      </c>
      <c r="Y32" s="162">
        <f>(1-$E32)*Con6_Mitigation!Y32</f>
        <v>0</v>
      </c>
      <c r="Z32" s="162">
        <f>(1-$E32)*Con6_Mitigation!Z32</f>
        <v>0</v>
      </c>
      <c r="AA32" s="162">
        <f>(1-$E32)*Con6_Mitigation!AA32</f>
        <v>0</v>
      </c>
      <c r="AB32" s="162">
        <f>(1-$E32)*Con6_Mitigation!AB32</f>
        <v>0</v>
      </c>
      <c r="AC32" s="162">
        <f>(1-$E32)*Con6_Mitigation!AC32</f>
        <v>0</v>
      </c>
      <c r="AD32" s="162">
        <f>(1-$E32)*Con6_Mitigation!AD32</f>
        <v>0</v>
      </c>
      <c r="AE32" s="162">
        <f>(1-$E32)*Con6_Mitigation!AE32</f>
        <v>0</v>
      </c>
      <c r="AF32" s="162">
        <f>(1-$E32)*Con6_Mitigation!AF32</f>
        <v>0</v>
      </c>
      <c r="AG32" s="162">
        <f>(1-$E32)*Con6_Mitigation!AG32</f>
        <v>0</v>
      </c>
      <c r="AH32" s="162">
        <f>(1-$E32)*Con6_Mitigation!AH32</f>
        <v>0</v>
      </c>
      <c r="AI32" s="162">
        <f>(1-$E32)*Con6_Mitigation!AI32</f>
        <v>0</v>
      </c>
      <c r="AJ32" s="162">
        <f>(1-$E32)*Con6_Mitigation!AJ32</f>
        <v>0</v>
      </c>
      <c r="AK32" s="162">
        <f>(1-$E32)*Con6_Mitigation!AK32</f>
        <v>0</v>
      </c>
      <c r="AL32" s="162">
        <f>(1-$E32)*Con6_Mitigation!AL32</f>
        <v>0</v>
      </c>
      <c r="AM32" s="162">
        <f>(1-$E32)*Con6_Mitigation!AM32</f>
        <v>0</v>
      </c>
      <c r="AN32" s="162">
        <f t="shared" si="1"/>
        <v>0</v>
      </c>
      <c r="AO32" s="162">
        <f t="shared" si="2"/>
        <v>0</v>
      </c>
    </row>
    <row r="33" spans="1:41" ht="24.75" x14ac:dyDescent="0.25">
      <c r="A33" s="75" t="str">
        <f>'I3 Project list'!A33</f>
        <v>Drury</v>
      </c>
      <c r="B33" s="75" t="str">
        <f>'I3 Project list'!C33</f>
        <v>Drury_19-2</v>
      </c>
      <c r="C33" s="144" t="str">
        <f>'I3 Project list'!D33</f>
        <v>SH1 Drury Interchange including ramps</v>
      </c>
      <c r="D33" s="144" t="str">
        <f>'I3 Project list'!E33</f>
        <v>NZUP tbc</v>
      </c>
      <c r="E33" s="161">
        <f t="shared" si="0"/>
        <v>0</v>
      </c>
      <c r="F33" s="162">
        <f>(1-$E33)*Con6_Mitigation!F33</f>
        <v>0</v>
      </c>
      <c r="G33" s="162">
        <f>(1-$E33)*Con6_Mitigation!G33</f>
        <v>0</v>
      </c>
      <c r="H33" s="162">
        <f>(1-$E33)*Con6_Mitigation!H33</f>
        <v>0</v>
      </c>
      <c r="I33" s="162">
        <f>(1-$E33)*Con6_Mitigation!I33</f>
        <v>0</v>
      </c>
      <c r="J33" s="162">
        <f>(1-$E33)*Con6_Mitigation!J33</f>
        <v>0</v>
      </c>
      <c r="K33" s="162">
        <f>(1-$E33)*Con6_Mitigation!K33</f>
        <v>0</v>
      </c>
      <c r="L33" s="162">
        <f>(1-$E33)*Con6_Mitigation!L33</f>
        <v>0</v>
      </c>
      <c r="M33" s="162">
        <f>(1-$E33)*Con6_Mitigation!M33</f>
        <v>0</v>
      </c>
      <c r="N33" s="162">
        <f>(1-$E33)*Con6_Mitigation!N33</f>
        <v>0</v>
      </c>
      <c r="O33" s="162">
        <f>(1-$E33)*Con6_Mitigation!O33</f>
        <v>0</v>
      </c>
      <c r="P33" s="162">
        <f>(1-$E33)*Con6_Mitigation!P33</f>
        <v>0</v>
      </c>
      <c r="Q33" s="162">
        <f>(1-$E33)*Con6_Mitigation!Q33</f>
        <v>0</v>
      </c>
      <c r="R33" s="162">
        <f>(1-$E33)*Con6_Mitigation!R33</f>
        <v>0</v>
      </c>
      <c r="S33" s="162">
        <f>(1-$E33)*Con6_Mitigation!S33</f>
        <v>0</v>
      </c>
      <c r="T33" s="162">
        <f>(1-$E33)*Con6_Mitigation!T33</f>
        <v>0</v>
      </c>
      <c r="U33" s="162">
        <f>(1-$E33)*Con6_Mitigation!U33</f>
        <v>0</v>
      </c>
      <c r="V33" s="162">
        <f>(1-$E33)*Con6_Mitigation!V33</f>
        <v>0</v>
      </c>
      <c r="W33" s="162">
        <f>(1-$E33)*Con6_Mitigation!W33</f>
        <v>0</v>
      </c>
      <c r="X33" s="162">
        <f>(1-$E33)*Con6_Mitigation!X33</f>
        <v>0</v>
      </c>
      <c r="Y33" s="162">
        <f>(1-$E33)*Con6_Mitigation!Y33</f>
        <v>0</v>
      </c>
      <c r="Z33" s="162">
        <f>(1-$E33)*Con6_Mitigation!Z33</f>
        <v>0</v>
      </c>
      <c r="AA33" s="162">
        <f>(1-$E33)*Con6_Mitigation!AA33</f>
        <v>0</v>
      </c>
      <c r="AB33" s="162">
        <f>(1-$E33)*Con6_Mitigation!AB33</f>
        <v>0</v>
      </c>
      <c r="AC33" s="162">
        <f>(1-$E33)*Con6_Mitigation!AC33</f>
        <v>0</v>
      </c>
      <c r="AD33" s="162">
        <f>(1-$E33)*Con6_Mitigation!AD33</f>
        <v>0</v>
      </c>
      <c r="AE33" s="162">
        <f>(1-$E33)*Con6_Mitigation!AE33</f>
        <v>0</v>
      </c>
      <c r="AF33" s="162">
        <f>(1-$E33)*Con6_Mitigation!AF33</f>
        <v>0</v>
      </c>
      <c r="AG33" s="162">
        <f>(1-$E33)*Con6_Mitigation!AG33</f>
        <v>0</v>
      </c>
      <c r="AH33" s="162">
        <f>(1-$E33)*Con6_Mitigation!AH33</f>
        <v>0</v>
      </c>
      <c r="AI33" s="162">
        <f>(1-$E33)*Con6_Mitigation!AI33</f>
        <v>0</v>
      </c>
      <c r="AJ33" s="162">
        <f>(1-$E33)*Con6_Mitigation!AJ33</f>
        <v>0</v>
      </c>
      <c r="AK33" s="162">
        <f>(1-$E33)*Con6_Mitigation!AK33</f>
        <v>0</v>
      </c>
      <c r="AL33" s="162">
        <f>(1-$E33)*Con6_Mitigation!AL33</f>
        <v>0</v>
      </c>
      <c r="AM33" s="162">
        <f>(1-$E33)*Con6_Mitigation!AM33</f>
        <v>0</v>
      </c>
      <c r="AN33" s="162">
        <f t="shared" si="1"/>
        <v>0</v>
      </c>
      <c r="AO33" s="162">
        <f t="shared" si="2"/>
        <v>0</v>
      </c>
    </row>
    <row r="34" spans="1:41" ht="36.75" x14ac:dyDescent="0.25">
      <c r="A34" s="75" t="str">
        <f>'I3 Project list'!A34</f>
        <v>Drury</v>
      </c>
      <c r="B34" s="75" t="str">
        <f>'I3 Project list'!C34</f>
        <v>Drury_19-3</v>
      </c>
      <c r="C34" s="144" t="str">
        <f>'I3 Project list'!D34</f>
        <v xml:space="preserve">SH1 3-laning and cycleway upgrades from Drury Interchange To Drury South </v>
      </c>
      <c r="D34" s="144" t="str">
        <f>'I3 Project list'!E34</f>
        <v>NZUP tbc</v>
      </c>
      <c r="E34" s="161">
        <f t="shared" si="0"/>
        <v>0</v>
      </c>
      <c r="F34" s="162">
        <f>(1-$E34)*Con6_Mitigation!F34</f>
        <v>0</v>
      </c>
      <c r="G34" s="162">
        <f>(1-$E34)*Con6_Mitigation!G34</f>
        <v>0</v>
      </c>
      <c r="H34" s="162">
        <f>(1-$E34)*Con6_Mitigation!H34</f>
        <v>0</v>
      </c>
      <c r="I34" s="162">
        <f>(1-$E34)*Con6_Mitigation!I34</f>
        <v>0</v>
      </c>
      <c r="J34" s="162">
        <f>(1-$E34)*Con6_Mitigation!J34</f>
        <v>0</v>
      </c>
      <c r="K34" s="162">
        <f>(1-$E34)*Con6_Mitigation!K34</f>
        <v>0</v>
      </c>
      <c r="L34" s="162">
        <f>(1-$E34)*Con6_Mitigation!L34</f>
        <v>0</v>
      </c>
      <c r="M34" s="162">
        <f>(1-$E34)*Con6_Mitigation!M34</f>
        <v>0</v>
      </c>
      <c r="N34" s="162">
        <f>(1-$E34)*Con6_Mitigation!N34</f>
        <v>0</v>
      </c>
      <c r="O34" s="162">
        <f>(1-$E34)*Con6_Mitigation!O34</f>
        <v>0</v>
      </c>
      <c r="P34" s="162">
        <f>(1-$E34)*Con6_Mitigation!P34</f>
        <v>0</v>
      </c>
      <c r="Q34" s="162">
        <f>(1-$E34)*Con6_Mitigation!Q34</f>
        <v>0</v>
      </c>
      <c r="R34" s="162">
        <f>(1-$E34)*Con6_Mitigation!R34</f>
        <v>0</v>
      </c>
      <c r="S34" s="162">
        <f>(1-$E34)*Con6_Mitigation!S34</f>
        <v>0</v>
      </c>
      <c r="T34" s="162">
        <f>(1-$E34)*Con6_Mitigation!T34</f>
        <v>0</v>
      </c>
      <c r="U34" s="162">
        <f>(1-$E34)*Con6_Mitigation!U34</f>
        <v>0</v>
      </c>
      <c r="V34" s="162">
        <f>(1-$E34)*Con6_Mitigation!V34</f>
        <v>0</v>
      </c>
      <c r="W34" s="162">
        <f>(1-$E34)*Con6_Mitigation!W34</f>
        <v>0</v>
      </c>
      <c r="X34" s="162">
        <f>(1-$E34)*Con6_Mitigation!X34</f>
        <v>0</v>
      </c>
      <c r="Y34" s="162">
        <f>(1-$E34)*Con6_Mitigation!Y34</f>
        <v>0</v>
      </c>
      <c r="Z34" s="162">
        <f>(1-$E34)*Con6_Mitigation!Z34</f>
        <v>0</v>
      </c>
      <c r="AA34" s="162">
        <f>(1-$E34)*Con6_Mitigation!AA34</f>
        <v>0</v>
      </c>
      <c r="AB34" s="162">
        <f>(1-$E34)*Con6_Mitigation!AB34</f>
        <v>0</v>
      </c>
      <c r="AC34" s="162">
        <f>(1-$E34)*Con6_Mitigation!AC34</f>
        <v>0</v>
      </c>
      <c r="AD34" s="162">
        <f>(1-$E34)*Con6_Mitigation!AD34</f>
        <v>0</v>
      </c>
      <c r="AE34" s="162">
        <f>(1-$E34)*Con6_Mitigation!AE34</f>
        <v>0</v>
      </c>
      <c r="AF34" s="162">
        <f>(1-$E34)*Con6_Mitigation!AF34</f>
        <v>0</v>
      </c>
      <c r="AG34" s="162">
        <f>(1-$E34)*Con6_Mitigation!AG34</f>
        <v>0</v>
      </c>
      <c r="AH34" s="162">
        <f>(1-$E34)*Con6_Mitigation!AH34</f>
        <v>0</v>
      </c>
      <c r="AI34" s="162">
        <f>(1-$E34)*Con6_Mitigation!AI34</f>
        <v>0</v>
      </c>
      <c r="AJ34" s="162">
        <f>(1-$E34)*Con6_Mitigation!AJ34</f>
        <v>0</v>
      </c>
      <c r="AK34" s="162">
        <f>(1-$E34)*Con6_Mitigation!AK34</f>
        <v>0</v>
      </c>
      <c r="AL34" s="162">
        <f>(1-$E34)*Con6_Mitigation!AL34</f>
        <v>0</v>
      </c>
      <c r="AM34" s="162">
        <f>(1-$E34)*Con6_Mitigation!AM34</f>
        <v>0</v>
      </c>
      <c r="AN34" s="162">
        <f t="shared" si="1"/>
        <v>0</v>
      </c>
      <c r="AO34" s="162">
        <f t="shared" si="2"/>
        <v>0</v>
      </c>
    </row>
    <row r="35" spans="1:41" ht="48.75" x14ac:dyDescent="0.25">
      <c r="A35" s="75" t="str">
        <f>'I3 Project list'!A35</f>
        <v>Drury</v>
      </c>
      <c r="B35" s="75" t="str">
        <f>'I3 Project list'!C35</f>
        <v>Drury_20a</v>
      </c>
      <c r="C35" s="144" t="str">
        <f>'I3 Project list'!D35</f>
        <v xml:space="preserve">Upgrade Fitzgerald Rd from Brookefield to Cossey Rd for active modes </v>
      </c>
      <c r="D35" s="144" t="str">
        <f>'I3 Project list'!E35</f>
        <v>Active mode upgrades- existing road layout with active modes on both sides + intersection upgrades for active mode crossing</v>
      </c>
      <c r="E35" s="161">
        <f t="shared" si="0"/>
        <v>0</v>
      </c>
      <c r="F35" s="162">
        <f>(1-$E35)*Con6_Mitigation!F35</f>
        <v>0</v>
      </c>
      <c r="G35" s="162">
        <f>(1-$E35)*Con6_Mitigation!G35</f>
        <v>0</v>
      </c>
      <c r="H35" s="162">
        <f>(1-$E35)*Con6_Mitigation!H35</f>
        <v>0</v>
      </c>
      <c r="I35" s="162">
        <f>(1-$E35)*Con6_Mitigation!I35</f>
        <v>0</v>
      </c>
      <c r="J35" s="162">
        <f>(1-$E35)*Con6_Mitigation!J35</f>
        <v>0</v>
      </c>
      <c r="K35" s="162">
        <f>(1-$E35)*Con6_Mitigation!K35</f>
        <v>0</v>
      </c>
      <c r="L35" s="162">
        <f>(1-$E35)*Con6_Mitigation!L35</f>
        <v>0</v>
      </c>
      <c r="M35" s="162">
        <f>(1-$E35)*Con6_Mitigation!M35</f>
        <v>0</v>
      </c>
      <c r="N35" s="162">
        <f>(1-$E35)*Con6_Mitigation!N35</f>
        <v>0</v>
      </c>
      <c r="O35" s="162">
        <f>(1-$E35)*Con6_Mitigation!O35</f>
        <v>0</v>
      </c>
      <c r="P35" s="162">
        <f>(1-$E35)*Con6_Mitigation!P35</f>
        <v>0</v>
      </c>
      <c r="Q35" s="162">
        <f>(1-$E35)*Con6_Mitigation!Q35</f>
        <v>0</v>
      </c>
      <c r="R35" s="162">
        <f>(1-$E35)*Con6_Mitigation!R35</f>
        <v>0</v>
      </c>
      <c r="S35" s="162">
        <f>(1-$E35)*Con6_Mitigation!S35</f>
        <v>824296.61900121148</v>
      </c>
      <c r="T35" s="162">
        <f>(1-$E35)*Con6_Mitigation!T35</f>
        <v>8421239.067885194</v>
      </c>
      <c r="U35" s="162">
        <f>(1-$E35)*Con6_Mitigation!U35</f>
        <v>0</v>
      </c>
      <c r="V35" s="162">
        <f>(1-$E35)*Con6_Mitigation!V35</f>
        <v>0</v>
      </c>
      <c r="W35" s="162">
        <f>(1-$E35)*Con6_Mitigation!W35</f>
        <v>0</v>
      </c>
      <c r="X35" s="162">
        <f>(1-$E35)*Con6_Mitigation!X35</f>
        <v>0</v>
      </c>
      <c r="Y35" s="162">
        <f>(1-$E35)*Con6_Mitigation!Y35</f>
        <v>0</v>
      </c>
      <c r="Z35" s="162">
        <f>(1-$E35)*Con6_Mitigation!Z35</f>
        <v>0</v>
      </c>
      <c r="AA35" s="162">
        <f>(1-$E35)*Con6_Mitigation!AA35</f>
        <v>0</v>
      </c>
      <c r="AB35" s="162">
        <f>(1-$E35)*Con6_Mitigation!AB35</f>
        <v>0</v>
      </c>
      <c r="AC35" s="162">
        <f>(1-$E35)*Con6_Mitigation!AC35</f>
        <v>0</v>
      </c>
      <c r="AD35" s="162">
        <f>(1-$E35)*Con6_Mitigation!AD35</f>
        <v>0</v>
      </c>
      <c r="AE35" s="162">
        <f>(1-$E35)*Con6_Mitigation!AE35</f>
        <v>0</v>
      </c>
      <c r="AF35" s="162">
        <f>(1-$E35)*Con6_Mitigation!AF35</f>
        <v>0</v>
      </c>
      <c r="AG35" s="162">
        <f>(1-$E35)*Con6_Mitigation!AG35</f>
        <v>0</v>
      </c>
      <c r="AH35" s="162">
        <f>(1-$E35)*Con6_Mitigation!AH35</f>
        <v>0</v>
      </c>
      <c r="AI35" s="162">
        <f>(1-$E35)*Con6_Mitigation!AI35</f>
        <v>0</v>
      </c>
      <c r="AJ35" s="162">
        <f>(1-$E35)*Con6_Mitigation!AJ35</f>
        <v>0</v>
      </c>
      <c r="AK35" s="162">
        <f>(1-$E35)*Con6_Mitigation!AK35</f>
        <v>0</v>
      </c>
      <c r="AL35" s="162">
        <f>(1-$E35)*Con6_Mitigation!AL35</f>
        <v>0</v>
      </c>
      <c r="AM35" s="162">
        <f>(1-$E35)*Con6_Mitigation!AM35</f>
        <v>0</v>
      </c>
      <c r="AN35" s="162">
        <f t="shared" si="1"/>
        <v>9245535.6868864056</v>
      </c>
      <c r="AO35" s="162">
        <f t="shared" si="2"/>
        <v>9245535.6868864056</v>
      </c>
    </row>
    <row r="36" spans="1:41" ht="48.75" x14ac:dyDescent="0.25">
      <c r="A36" s="75" t="str">
        <f>'I3 Project list'!A36</f>
        <v>Drury</v>
      </c>
      <c r="B36" s="75" t="str">
        <f>'I3 Project list'!C36</f>
        <v>Drury_21</v>
      </c>
      <c r="C36" s="144" t="str">
        <f>'I3 Project list'!D36</f>
        <v>Fielding Rd upgrades for active modes ( from Fitzgerald Rd to development boundary )</v>
      </c>
      <c r="D36" s="144" t="str">
        <f>'I3 Project list'!E36</f>
        <v>Active mode upgrades- existing road layout with active modes on both sides + intersection upgrades for active mode crossing</v>
      </c>
      <c r="E36" s="161">
        <f t="shared" si="0"/>
        <v>0</v>
      </c>
      <c r="F36" s="162">
        <f>(1-$E36)*Con6_Mitigation!F36</f>
        <v>0</v>
      </c>
      <c r="G36" s="162">
        <f>(1-$E36)*Con6_Mitigation!G36</f>
        <v>0</v>
      </c>
      <c r="H36" s="162">
        <f>(1-$E36)*Con6_Mitigation!H36</f>
        <v>0</v>
      </c>
      <c r="I36" s="162">
        <f>(1-$E36)*Con6_Mitigation!I36</f>
        <v>0</v>
      </c>
      <c r="J36" s="162">
        <f>(1-$E36)*Con6_Mitigation!J36</f>
        <v>0</v>
      </c>
      <c r="K36" s="162">
        <f>(1-$E36)*Con6_Mitigation!K36</f>
        <v>0</v>
      </c>
      <c r="L36" s="162">
        <f>(1-$E36)*Con6_Mitigation!L36</f>
        <v>0</v>
      </c>
      <c r="M36" s="162">
        <f>(1-$E36)*Con6_Mitigation!M36</f>
        <v>0</v>
      </c>
      <c r="N36" s="162">
        <f>(1-$E36)*Con6_Mitigation!N36</f>
        <v>0</v>
      </c>
      <c r="O36" s="162">
        <f>(1-$E36)*Con6_Mitigation!O36</f>
        <v>0</v>
      </c>
      <c r="P36" s="162">
        <f>(1-$E36)*Con6_Mitigation!P36</f>
        <v>0</v>
      </c>
      <c r="Q36" s="162">
        <f>(1-$E36)*Con6_Mitigation!Q36</f>
        <v>0</v>
      </c>
      <c r="R36" s="162">
        <f>(1-$E36)*Con6_Mitigation!R36</f>
        <v>28324.805172032218</v>
      </c>
      <c r="S36" s="162">
        <f>(1-$E36)*Con6_Mitigation!S36</f>
        <v>289373.93458434625</v>
      </c>
      <c r="T36" s="162">
        <f>(1-$E36)*Con6_Mitigation!T36</f>
        <v>0</v>
      </c>
      <c r="U36" s="162">
        <f>(1-$E36)*Con6_Mitigation!U36</f>
        <v>0</v>
      </c>
      <c r="V36" s="162">
        <f>(1-$E36)*Con6_Mitigation!V36</f>
        <v>0</v>
      </c>
      <c r="W36" s="162">
        <f>(1-$E36)*Con6_Mitigation!W36</f>
        <v>0</v>
      </c>
      <c r="X36" s="162">
        <f>(1-$E36)*Con6_Mitigation!X36</f>
        <v>0</v>
      </c>
      <c r="Y36" s="162">
        <f>(1-$E36)*Con6_Mitigation!Y36</f>
        <v>0</v>
      </c>
      <c r="Z36" s="162">
        <f>(1-$E36)*Con6_Mitigation!Z36</f>
        <v>0</v>
      </c>
      <c r="AA36" s="162">
        <f>(1-$E36)*Con6_Mitigation!AA36</f>
        <v>0</v>
      </c>
      <c r="AB36" s="162">
        <f>(1-$E36)*Con6_Mitigation!AB36</f>
        <v>0</v>
      </c>
      <c r="AC36" s="162">
        <f>(1-$E36)*Con6_Mitigation!AC36</f>
        <v>0</v>
      </c>
      <c r="AD36" s="162">
        <f>(1-$E36)*Con6_Mitigation!AD36</f>
        <v>0</v>
      </c>
      <c r="AE36" s="162">
        <f>(1-$E36)*Con6_Mitigation!AE36</f>
        <v>0</v>
      </c>
      <c r="AF36" s="162">
        <f>(1-$E36)*Con6_Mitigation!AF36</f>
        <v>0</v>
      </c>
      <c r="AG36" s="162">
        <f>(1-$E36)*Con6_Mitigation!AG36</f>
        <v>0</v>
      </c>
      <c r="AH36" s="162">
        <f>(1-$E36)*Con6_Mitigation!AH36</f>
        <v>0</v>
      </c>
      <c r="AI36" s="162">
        <f>(1-$E36)*Con6_Mitigation!AI36</f>
        <v>0</v>
      </c>
      <c r="AJ36" s="162">
        <f>(1-$E36)*Con6_Mitigation!AJ36</f>
        <v>0</v>
      </c>
      <c r="AK36" s="162">
        <f>(1-$E36)*Con6_Mitigation!AK36</f>
        <v>0</v>
      </c>
      <c r="AL36" s="162">
        <f>(1-$E36)*Con6_Mitigation!AL36</f>
        <v>0</v>
      </c>
      <c r="AM36" s="162">
        <f>(1-$E36)*Con6_Mitigation!AM36</f>
        <v>0</v>
      </c>
      <c r="AN36" s="162">
        <f t="shared" si="1"/>
        <v>317698.73975637846</v>
      </c>
      <c r="AO36" s="162">
        <f t="shared" si="2"/>
        <v>317698.73975637846</v>
      </c>
    </row>
    <row r="37" spans="1:41" ht="24.75" x14ac:dyDescent="0.25">
      <c r="A37" s="75" t="str">
        <f>'I3 Project list'!A37</f>
        <v>Drury</v>
      </c>
      <c r="B37" s="75" t="str">
        <f>'I3 Project list'!C37</f>
        <v>Drury_22</v>
      </c>
      <c r="C37" s="144" t="str">
        <f>'I3 Project list'!D37</f>
        <v>Upgrade Intersection at Quarry/ GSR</v>
      </c>
      <c r="D37" s="144" t="str">
        <f>'I3 Project list'!E37</f>
        <v>Upgrade intersection with active modes facilities(TDM)</v>
      </c>
      <c r="E37" s="161">
        <f t="shared" ref="E37:E68" si="3">IF(ISNA(MATCH(B37,I10_RenewalProject,0)),0,INDEX(I10_RenewalRate,MATCH(B37,I10_RenewalProject,0)))</f>
        <v>9.5699999999999993E-2</v>
      </c>
      <c r="F37" s="162">
        <f>(1-$E37)*Con6_Mitigation!F37</f>
        <v>0</v>
      </c>
      <c r="G37" s="162">
        <f>(1-$E37)*Con6_Mitigation!G37</f>
        <v>0</v>
      </c>
      <c r="H37" s="162">
        <f>(1-$E37)*Con6_Mitigation!H37</f>
        <v>0</v>
      </c>
      <c r="I37" s="162">
        <f>(1-$E37)*Con6_Mitigation!I37</f>
        <v>0</v>
      </c>
      <c r="J37" s="162">
        <f>(1-$E37)*Con6_Mitigation!J37</f>
        <v>0</v>
      </c>
      <c r="K37" s="162">
        <f>(1-$E37)*Con6_Mitigation!K37</f>
        <v>0</v>
      </c>
      <c r="L37" s="162">
        <f>(1-$E37)*Con6_Mitigation!L37</f>
        <v>0</v>
      </c>
      <c r="M37" s="162">
        <f>(1-$E37)*Con6_Mitigation!M37</f>
        <v>0</v>
      </c>
      <c r="N37" s="162">
        <f>(1-$E37)*Con6_Mitigation!N37</f>
        <v>0</v>
      </c>
      <c r="O37" s="162">
        <f>(1-$E37)*Con6_Mitigation!O37</f>
        <v>0</v>
      </c>
      <c r="P37" s="162">
        <f>(1-$E37)*Con6_Mitigation!P37</f>
        <v>0</v>
      </c>
      <c r="Q37" s="162">
        <f>(1-$E37)*Con6_Mitigation!Q37</f>
        <v>0</v>
      </c>
      <c r="R37" s="162">
        <f>(1-$E37)*Con6_Mitigation!R37</f>
        <v>0</v>
      </c>
      <c r="S37" s="162">
        <f>(1-$E37)*Con6_Mitigation!S37</f>
        <v>769020.35753925028</v>
      </c>
      <c r="T37" s="162">
        <f>(1-$E37)*Con6_Mitigation!T37</f>
        <v>7856521.7054457637</v>
      </c>
      <c r="U37" s="162">
        <f>(1-$E37)*Con6_Mitigation!U37</f>
        <v>0</v>
      </c>
      <c r="V37" s="162">
        <f>(1-$E37)*Con6_Mitigation!V37</f>
        <v>0</v>
      </c>
      <c r="W37" s="162">
        <f>(1-$E37)*Con6_Mitigation!W37</f>
        <v>0</v>
      </c>
      <c r="X37" s="162">
        <f>(1-$E37)*Con6_Mitigation!X37</f>
        <v>0</v>
      </c>
      <c r="Y37" s="162">
        <f>(1-$E37)*Con6_Mitigation!Y37</f>
        <v>0</v>
      </c>
      <c r="Z37" s="162">
        <f>(1-$E37)*Con6_Mitigation!Z37</f>
        <v>0</v>
      </c>
      <c r="AA37" s="162">
        <f>(1-$E37)*Con6_Mitigation!AA37</f>
        <v>0</v>
      </c>
      <c r="AB37" s="162">
        <f>(1-$E37)*Con6_Mitigation!AB37</f>
        <v>0</v>
      </c>
      <c r="AC37" s="162">
        <f>(1-$E37)*Con6_Mitigation!AC37</f>
        <v>0</v>
      </c>
      <c r="AD37" s="162">
        <f>(1-$E37)*Con6_Mitigation!AD37</f>
        <v>0</v>
      </c>
      <c r="AE37" s="162">
        <f>(1-$E37)*Con6_Mitigation!AE37</f>
        <v>0</v>
      </c>
      <c r="AF37" s="162">
        <f>(1-$E37)*Con6_Mitigation!AF37</f>
        <v>0</v>
      </c>
      <c r="AG37" s="162">
        <f>(1-$E37)*Con6_Mitigation!AG37</f>
        <v>0</v>
      </c>
      <c r="AH37" s="162">
        <f>(1-$E37)*Con6_Mitigation!AH37</f>
        <v>0</v>
      </c>
      <c r="AI37" s="162">
        <f>(1-$E37)*Con6_Mitigation!AI37</f>
        <v>0</v>
      </c>
      <c r="AJ37" s="162">
        <f>(1-$E37)*Con6_Mitigation!AJ37</f>
        <v>0</v>
      </c>
      <c r="AK37" s="162">
        <f>(1-$E37)*Con6_Mitigation!AK37</f>
        <v>0</v>
      </c>
      <c r="AL37" s="162">
        <f>(1-$E37)*Con6_Mitigation!AL37</f>
        <v>0</v>
      </c>
      <c r="AM37" s="162">
        <f>(1-$E37)*Con6_Mitigation!AM37</f>
        <v>0</v>
      </c>
      <c r="AN37" s="162">
        <f t="shared" si="1"/>
        <v>8625542.0629850142</v>
      </c>
      <c r="AO37" s="162">
        <f t="shared" si="2"/>
        <v>8625542.0629850142</v>
      </c>
    </row>
    <row r="38" spans="1:41" ht="48.75" x14ac:dyDescent="0.25">
      <c r="A38" s="75" t="str">
        <f>'I3 Project list'!A38</f>
        <v>Drury</v>
      </c>
      <c r="B38" s="75" t="str">
        <f>'I3 Project list'!C38</f>
        <v>Drury_23a</v>
      </c>
      <c r="C38" s="144" t="str">
        <f>'I3 Project list'!D38</f>
        <v>Waihoehoe Rd West upgrades- between GSR &amp; Kath Henry</v>
      </c>
      <c r="D38" s="144" t="str">
        <f>'I3 Project list'!E38</f>
        <v xml:space="preserve">Interim 2-lane – install kerb and channel within existing road corridor with provision of active modes on both sides, 20m cross-section </v>
      </c>
      <c r="E38" s="161">
        <f t="shared" si="3"/>
        <v>0</v>
      </c>
      <c r="F38" s="162">
        <f>(1-$E38)*Con6_Mitigation!F38</f>
        <v>0</v>
      </c>
      <c r="G38" s="162">
        <f>(1-$E38)*Con6_Mitigation!G38</f>
        <v>0</v>
      </c>
      <c r="H38" s="162">
        <f>(1-$E38)*Con6_Mitigation!H38</f>
        <v>0</v>
      </c>
      <c r="I38" s="162">
        <f>(1-$E38)*Con6_Mitigation!I38</f>
        <v>0</v>
      </c>
      <c r="J38" s="162">
        <f>(1-$E38)*Con6_Mitigation!J38</f>
        <v>0</v>
      </c>
      <c r="K38" s="162">
        <f>(1-$E38)*Con6_Mitigation!K38</f>
        <v>0</v>
      </c>
      <c r="L38" s="162">
        <f>(1-$E38)*Con6_Mitigation!L38</f>
        <v>0</v>
      </c>
      <c r="M38" s="162">
        <f>(1-$E38)*Con6_Mitigation!M38</f>
        <v>0</v>
      </c>
      <c r="N38" s="162">
        <f>(1-$E38)*Con6_Mitigation!N38</f>
        <v>0</v>
      </c>
      <c r="O38" s="162">
        <f>(1-$E38)*Con6_Mitigation!O38</f>
        <v>0</v>
      </c>
      <c r="P38" s="162">
        <f>(1-$E38)*Con6_Mitigation!P38</f>
        <v>0</v>
      </c>
      <c r="Q38" s="162">
        <f>(1-$E38)*Con6_Mitigation!Q38</f>
        <v>0</v>
      </c>
      <c r="R38" s="162">
        <f>(1-$E38)*Con6_Mitigation!R38</f>
        <v>0</v>
      </c>
      <c r="S38" s="162">
        <f>(1-$E38)*Con6_Mitigation!S38</f>
        <v>0</v>
      </c>
      <c r="T38" s="162">
        <f>(1-$E38)*Con6_Mitigation!T38</f>
        <v>0</v>
      </c>
      <c r="U38" s="162">
        <f>(1-$E38)*Con6_Mitigation!U38</f>
        <v>0</v>
      </c>
      <c r="V38" s="162">
        <f>(1-$E38)*Con6_Mitigation!V38</f>
        <v>0</v>
      </c>
      <c r="W38" s="162">
        <f>(1-$E38)*Con6_Mitigation!W38</f>
        <v>0</v>
      </c>
      <c r="X38" s="162">
        <f>(1-$E38)*Con6_Mitigation!X38</f>
        <v>0</v>
      </c>
      <c r="Y38" s="162">
        <f>(1-$E38)*Con6_Mitigation!Y38</f>
        <v>0</v>
      </c>
      <c r="Z38" s="162">
        <f>(1-$E38)*Con6_Mitigation!Z38</f>
        <v>0</v>
      </c>
      <c r="AA38" s="162">
        <f>(1-$E38)*Con6_Mitigation!AA38</f>
        <v>0</v>
      </c>
      <c r="AB38" s="162">
        <f>(1-$E38)*Con6_Mitigation!AB38</f>
        <v>0</v>
      </c>
      <c r="AC38" s="162">
        <f>(1-$E38)*Con6_Mitigation!AC38</f>
        <v>0</v>
      </c>
      <c r="AD38" s="162">
        <f>(1-$E38)*Con6_Mitigation!AD38</f>
        <v>0</v>
      </c>
      <c r="AE38" s="162">
        <f>(1-$E38)*Con6_Mitigation!AE38</f>
        <v>0</v>
      </c>
      <c r="AF38" s="162">
        <f>(1-$E38)*Con6_Mitigation!AF38</f>
        <v>0</v>
      </c>
      <c r="AG38" s="162">
        <f>(1-$E38)*Con6_Mitigation!AG38</f>
        <v>0</v>
      </c>
      <c r="AH38" s="162">
        <f>(1-$E38)*Con6_Mitigation!AH38</f>
        <v>0</v>
      </c>
      <c r="AI38" s="162">
        <f>(1-$E38)*Con6_Mitigation!AI38</f>
        <v>0</v>
      </c>
      <c r="AJ38" s="162">
        <f>(1-$E38)*Con6_Mitigation!AJ38</f>
        <v>0</v>
      </c>
      <c r="AK38" s="162">
        <f>(1-$E38)*Con6_Mitigation!AK38</f>
        <v>0</v>
      </c>
      <c r="AL38" s="162">
        <f>(1-$E38)*Con6_Mitigation!AL38</f>
        <v>0</v>
      </c>
      <c r="AM38" s="162">
        <f>(1-$E38)*Con6_Mitigation!AM38</f>
        <v>0</v>
      </c>
      <c r="AN38" s="162">
        <f t="shared" si="1"/>
        <v>0</v>
      </c>
      <c r="AO38" s="162">
        <f t="shared" si="2"/>
        <v>0</v>
      </c>
    </row>
    <row r="39" spans="1:41" ht="48.75" x14ac:dyDescent="0.25">
      <c r="A39" s="75" t="str">
        <f>'I3 Project list'!A39</f>
        <v>Drury</v>
      </c>
      <c r="B39" s="75" t="str">
        <f>'I3 Project list'!C39</f>
        <v>Drury_23b</v>
      </c>
      <c r="C39" s="144" t="str">
        <f>'I3 Project list'!D39</f>
        <v>Waihoehoe Rd West upgrades- between GSR &amp; Kath Henry Lane</v>
      </c>
      <c r="D39" s="144" t="str">
        <f>'I3 Project list'!E39</f>
        <v>Final 4-lane - following interim option, upgrade Road corridor to provide four lanes with additional turning lanes at intersections where required (as indicated in SGA Design</v>
      </c>
      <c r="E39" s="161">
        <f t="shared" si="3"/>
        <v>0</v>
      </c>
      <c r="F39" s="162">
        <f>(1-$E39)*Con6_Mitigation!F39</f>
        <v>0</v>
      </c>
      <c r="G39" s="162">
        <f>(1-$E39)*Con6_Mitigation!G39</f>
        <v>0</v>
      </c>
      <c r="H39" s="162">
        <f>(1-$E39)*Con6_Mitigation!H39</f>
        <v>0</v>
      </c>
      <c r="I39" s="162">
        <f>(1-$E39)*Con6_Mitigation!I39</f>
        <v>0</v>
      </c>
      <c r="J39" s="162">
        <f>(1-$E39)*Con6_Mitigation!J39</f>
        <v>0</v>
      </c>
      <c r="K39" s="162">
        <f>(1-$E39)*Con6_Mitigation!K39</f>
        <v>0</v>
      </c>
      <c r="L39" s="162">
        <f>(1-$E39)*Con6_Mitigation!L39</f>
        <v>0</v>
      </c>
      <c r="M39" s="162">
        <f>(1-$E39)*Con6_Mitigation!M39</f>
        <v>0</v>
      </c>
      <c r="N39" s="162">
        <f>(1-$E39)*Con6_Mitigation!N39</f>
        <v>0</v>
      </c>
      <c r="O39" s="162">
        <f>(1-$E39)*Con6_Mitigation!O39</f>
        <v>0</v>
      </c>
      <c r="P39" s="162">
        <f>(1-$E39)*Con6_Mitigation!P39</f>
        <v>0</v>
      </c>
      <c r="Q39" s="162">
        <f>(1-$E39)*Con6_Mitigation!Q39</f>
        <v>0</v>
      </c>
      <c r="R39" s="162">
        <f>(1-$E39)*Con6_Mitigation!R39</f>
        <v>0</v>
      </c>
      <c r="S39" s="162">
        <f>(1-$E39)*Con6_Mitigation!S39</f>
        <v>0</v>
      </c>
      <c r="T39" s="162">
        <f>(1-$E39)*Con6_Mitigation!T39</f>
        <v>0</v>
      </c>
      <c r="U39" s="162">
        <f>(1-$E39)*Con6_Mitigation!U39</f>
        <v>0</v>
      </c>
      <c r="V39" s="162">
        <f>(1-$E39)*Con6_Mitigation!V39</f>
        <v>0</v>
      </c>
      <c r="W39" s="162">
        <f>(1-$E39)*Con6_Mitigation!W39</f>
        <v>0</v>
      </c>
      <c r="X39" s="162">
        <f>(1-$E39)*Con6_Mitigation!X39</f>
        <v>0</v>
      </c>
      <c r="Y39" s="162">
        <f>(1-$E39)*Con6_Mitigation!Y39</f>
        <v>0</v>
      </c>
      <c r="Z39" s="162">
        <f>(1-$E39)*Con6_Mitigation!Z39</f>
        <v>0</v>
      </c>
      <c r="AA39" s="162">
        <f>(1-$E39)*Con6_Mitigation!AA39</f>
        <v>0</v>
      </c>
      <c r="AB39" s="162">
        <f>(1-$E39)*Con6_Mitigation!AB39</f>
        <v>0</v>
      </c>
      <c r="AC39" s="162">
        <f>(1-$E39)*Con6_Mitigation!AC39</f>
        <v>0</v>
      </c>
      <c r="AD39" s="162">
        <f>(1-$E39)*Con6_Mitigation!AD39</f>
        <v>0</v>
      </c>
      <c r="AE39" s="162">
        <f>(1-$E39)*Con6_Mitigation!AE39</f>
        <v>0</v>
      </c>
      <c r="AF39" s="162">
        <f>(1-$E39)*Con6_Mitigation!AF39</f>
        <v>0</v>
      </c>
      <c r="AG39" s="162">
        <f>(1-$E39)*Con6_Mitigation!AG39</f>
        <v>0</v>
      </c>
      <c r="AH39" s="162">
        <f>(1-$E39)*Con6_Mitigation!AH39</f>
        <v>0</v>
      </c>
      <c r="AI39" s="162">
        <f>(1-$E39)*Con6_Mitigation!AI39</f>
        <v>0</v>
      </c>
      <c r="AJ39" s="162">
        <f>(1-$E39)*Con6_Mitigation!AJ39</f>
        <v>0</v>
      </c>
      <c r="AK39" s="162">
        <f>(1-$E39)*Con6_Mitigation!AK39</f>
        <v>0</v>
      </c>
      <c r="AL39" s="162">
        <f>(1-$E39)*Con6_Mitigation!AL39</f>
        <v>0</v>
      </c>
      <c r="AM39" s="162">
        <f>(1-$E39)*Con6_Mitigation!AM39</f>
        <v>0</v>
      </c>
      <c r="AN39" s="162">
        <f t="shared" si="1"/>
        <v>0</v>
      </c>
      <c r="AO39" s="162">
        <f t="shared" si="2"/>
        <v>0</v>
      </c>
    </row>
    <row r="40" spans="1:41" ht="48.75" x14ac:dyDescent="0.25">
      <c r="A40" s="75" t="str">
        <f>'I3 Project list'!A40</f>
        <v>Drury</v>
      </c>
      <c r="B40" s="75" t="str">
        <f>'I3 Project list'!C40</f>
        <v>Drury_23c</v>
      </c>
      <c r="C40" s="144" t="str">
        <f>'I3 Project list'!D40</f>
        <v>Waihoehoe Rd West upgrades- between Kath Henry Lane and Fitzgerald Rd</v>
      </c>
      <c r="D40" s="144" t="str">
        <f>'I3 Project list'!E40</f>
        <v xml:space="preserve">Interim 2-lane – install kerb and channel within existing road corridor with provision of active modes on both sides, 20m cross-section </v>
      </c>
      <c r="E40" s="161">
        <f t="shared" si="3"/>
        <v>0</v>
      </c>
      <c r="F40" s="162">
        <f>(1-$E40)*Con6_Mitigation!F40</f>
        <v>0</v>
      </c>
      <c r="G40" s="162">
        <f>(1-$E40)*Con6_Mitigation!G40</f>
        <v>0</v>
      </c>
      <c r="H40" s="162">
        <f>(1-$E40)*Con6_Mitigation!H40</f>
        <v>0</v>
      </c>
      <c r="I40" s="162">
        <f>(1-$E40)*Con6_Mitigation!I40</f>
        <v>0</v>
      </c>
      <c r="J40" s="162">
        <f>(1-$E40)*Con6_Mitigation!J40</f>
        <v>0</v>
      </c>
      <c r="K40" s="162">
        <f>(1-$E40)*Con6_Mitigation!K40</f>
        <v>0</v>
      </c>
      <c r="L40" s="162">
        <f>(1-$E40)*Con6_Mitigation!L40</f>
        <v>0</v>
      </c>
      <c r="M40" s="162">
        <f>(1-$E40)*Con6_Mitigation!M40</f>
        <v>0</v>
      </c>
      <c r="N40" s="162">
        <f>(1-$E40)*Con6_Mitigation!N40</f>
        <v>0</v>
      </c>
      <c r="O40" s="162">
        <f>(1-$E40)*Con6_Mitigation!O40</f>
        <v>0</v>
      </c>
      <c r="P40" s="162">
        <f>(1-$E40)*Con6_Mitigation!P40</f>
        <v>0</v>
      </c>
      <c r="Q40" s="162">
        <f>(1-$E40)*Con6_Mitigation!Q40</f>
        <v>0</v>
      </c>
      <c r="R40" s="162">
        <f>(1-$E40)*Con6_Mitigation!R40</f>
        <v>0</v>
      </c>
      <c r="S40" s="162">
        <f>(1-$E40)*Con6_Mitigation!S40</f>
        <v>0</v>
      </c>
      <c r="T40" s="162">
        <f>(1-$E40)*Con6_Mitigation!T40</f>
        <v>0</v>
      </c>
      <c r="U40" s="162">
        <f>(1-$E40)*Con6_Mitigation!U40</f>
        <v>0</v>
      </c>
      <c r="V40" s="162">
        <f>(1-$E40)*Con6_Mitigation!V40</f>
        <v>0</v>
      </c>
      <c r="W40" s="162">
        <f>(1-$E40)*Con6_Mitigation!W40</f>
        <v>0</v>
      </c>
      <c r="X40" s="162">
        <f>(1-$E40)*Con6_Mitigation!X40</f>
        <v>0</v>
      </c>
      <c r="Y40" s="162">
        <f>(1-$E40)*Con6_Mitigation!Y40</f>
        <v>0</v>
      </c>
      <c r="Z40" s="162">
        <f>(1-$E40)*Con6_Mitigation!Z40</f>
        <v>0</v>
      </c>
      <c r="AA40" s="162">
        <f>(1-$E40)*Con6_Mitigation!AA40</f>
        <v>0</v>
      </c>
      <c r="AB40" s="162">
        <f>(1-$E40)*Con6_Mitigation!AB40</f>
        <v>0</v>
      </c>
      <c r="AC40" s="162">
        <f>(1-$E40)*Con6_Mitigation!AC40</f>
        <v>0</v>
      </c>
      <c r="AD40" s="162">
        <f>(1-$E40)*Con6_Mitigation!AD40</f>
        <v>0</v>
      </c>
      <c r="AE40" s="162">
        <f>(1-$E40)*Con6_Mitigation!AE40</f>
        <v>0</v>
      </c>
      <c r="AF40" s="162">
        <f>(1-$E40)*Con6_Mitigation!AF40</f>
        <v>0</v>
      </c>
      <c r="AG40" s="162">
        <f>(1-$E40)*Con6_Mitigation!AG40</f>
        <v>0</v>
      </c>
      <c r="AH40" s="162">
        <f>(1-$E40)*Con6_Mitigation!AH40</f>
        <v>0</v>
      </c>
      <c r="AI40" s="162">
        <f>(1-$E40)*Con6_Mitigation!AI40</f>
        <v>0</v>
      </c>
      <c r="AJ40" s="162">
        <f>(1-$E40)*Con6_Mitigation!AJ40</f>
        <v>0</v>
      </c>
      <c r="AK40" s="162">
        <f>(1-$E40)*Con6_Mitigation!AK40</f>
        <v>0</v>
      </c>
      <c r="AL40" s="162">
        <f>(1-$E40)*Con6_Mitigation!AL40</f>
        <v>0</v>
      </c>
      <c r="AM40" s="162">
        <f>(1-$E40)*Con6_Mitigation!AM40</f>
        <v>0</v>
      </c>
      <c r="AN40" s="162">
        <f t="shared" si="1"/>
        <v>0</v>
      </c>
      <c r="AO40" s="162">
        <f t="shared" si="2"/>
        <v>0</v>
      </c>
    </row>
    <row r="41" spans="1:41" ht="48.75" x14ac:dyDescent="0.25">
      <c r="A41" s="75" t="str">
        <f>'I3 Project list'!A41</f>
        <v>Drury</v>
      </c>
      <c r="B41" s="75" t="str">
        <f>'I3 Project list'!C41</f>
        <v>Drury_23d</v>
      </c>
      <c r="C41" s="144" t="str">
        <f>'I3 Project list'!D41</f>
        <v>Waihoehoe Rd West upgrades- between Kath Henry Lane and Fitzgerald Rd</v>
      </c>
      <c r="D41" s="144" t="str">
        <f>'I3 Project list'!E41</f>
        <v>Final 4-lane - following interim option, upgrade Road corridor to provide four lanes with additional turning lanes at intersections where required (as indicated in SGA Design</v>
      </c>
      <c r="E41" s="161">
        <f t="shared" si="3"/>
        <v>5.6276531231049122E-2</v>
      </c>
      <c r="F41" s="162">
        <f>(1-$E41)*Con6_Mitigation!F41</f>
        <v>0</v>
      </c>
      <c r="G41" s="162">
        <f>(1-$E41)*Con6_Mitigation!G41</f>
        <v>0</v>
      </c>
      <c r="H41" s="162">
        <f>(1-$E41)*Con6_Mitigation!H41</f>
        <v>0</v>
      </c>
      <c r="I41" s="162">
        <f>(1-$E41)*Con6_Mitigation!I41</f>
        <v>0</v>
      </c>
      <c r="J41" s="162">
        <f>(1-$E41)*Con6_Mitigation!J41</f>
        <v>0</v>
      </c>
      <c r="K41" s="162">
        <f>(1-$E41)*Con6_Mitigation!K41</f>
        <v>0</v>
      </c>
      <c r="L41" s="162">
        <f>(1-$E41)*Con6_Mitigation!L41</f>
        <v>0</v>
      </c>
      <c r="M41" s="162">
        <f>(1-$E41)*Con6_Mitigation!M41</f>
        <v>0</v>
      </c>
      <c r="N41" s="162">
        <f>(1-$E41)*Con6_Mitigation!N41</f>
        <v>0</v>
      </c>
      <c r="O41" s="162">
        <f>(1-$E41)*Con6_Mitigation!O41</f>
        <v>0</v>
      </c>
      <c r="P41" s="162">
        <f>(1-$E41)*Con6_Mitigation!P41</f>
        <v>0</v>
      </c>
      <c r="Q41" s="162">
        <f>(1-$E41)*Con6_Mitigation!Q41</f>
        <v>0</v>
      </c>
      <c r="R41" s="162">
        <f>(1-$E41)*Con6_Mitigation!R41</f>
        <v>0</v>
      </c>
      <c r="S41" s="162">
        <f>(1-$E41)*Con6_Mitigation!S41</f>
        <v>0</v>
      </c>
      <c r="T41" s="162">
        <f>(1-$E41)*Con6_Mitigation!T41</f>
        <v>922810.74049013038</v>
      </c>
      <c r="U41" s="162">
        <f>(1-$E41)*Con6_Mitigation!U41</f>
        <v>9427686.2005036678</v>
      </c>
      <c r="V41" s="162">
        <f>(1-$E41)*Con6_Mitigation!V41</f>
        <v>0</v>
      </c>
      <c r="W41" s="162">
        <f>(1-$E41)*Con6_Mitigation!W41</f>
        <v>0</v>
      </c>
      <c r="X41" s="162">
        <f>(1-$E41)*Con6_Mitigation!X41</f>
        <v>0</v>
      </c>
      <c r="Y41" s="162">
        <f>(1-$E41)*Con6_Mitigation!Y41</f>
        <v>0</v>
      </c>
      <c r="Z41" s="162">
        <f>(1-$E41)*Con6_Mitigation!Z41</f>
        <v>0</v>
      </c>
      <c r="AA41" s="162">
        <f>(1-$E41)*Con6_Mitigation!AA41</f>
        <v>0</v>
      </c>
      <c r="AB41" s="162">
        <f>(1-$E41)*Con6_Mitigation!AB41</f>
        <v>0</v>
      </c>
      <c r="AC41" s="162">
        <f>(1-$E41)*Con6_Mitigation!AC41</f>
        <v>0</v>
      </c>
      <c r="AD41" s="162">
        <f>(1-$E41)*Con6_Mitigation!AD41</f>
        <v>0</v>
      </c>
      <c r="AE41" s="162">
        <f>(1-$E41)*Con6_Mitigation!AE41</f>
        <v>0</v>
      </c>
      <c r="AF41" s="162">
        <f>(1-$E41)*Con6_Mitigation!AF41</f>
        <v>0</v>
      </c>
      <c r="AG41" s="162">
        <f>(1-$E41)*Con6_Mitigation!AG41</f>
        <v>0</v>
      </c>
      <c r="AH41" s="162">
        <f>(1-$E41)*Con6_Mitigation!AH41</f>
        <v>0</v>
      </c>
      <c r="AI41" s="162">
        <f>(1-$E41)*Con6_Mitigation!AI41</f>
        <v>0</v>
      </c>
      <c r="AJ41" s="162">
        <f>(1-$E41)*Con6_Mitigation!AJ41</f>
        <v>0</v>
      </c>
      <c r="AK41" s="162">
        <f>(1-$E41)*Con6_Mitigation!AK41</f>
        <v>0</v>
      </c>
      <c r="AL41" s="162">
        <f>(1-$E41)*Con6_Mitigation!AL41</f>
        <v>0</v>
      </c>
      <c r="AM41" s="162">
        <f>(1-$E41)*Con6_Mitigation!AM41</f>
        <v>0</v>
      </c>
      <c r="AN41" s="162">
        <f t="shared" si="1"/>
        <v>10350496.940993799</v>
      </c>
      <c r="AO41" s="162">
        <f t="shared" si="2"/>
        <v>10350496.940993799</v>
      </c>
    </row>
    <row r="42" spans="1:41" ht="48.75" x14ac:dyDescent="0.25">
      <c r="A42" s="75" t="str">
        <f>'I3 Project list'!A42</f>
        <v>Drury</v>
      </c>
      <c r="B42" s="75" t="str">
        <f>'I3 Project list'!C42</f>
        <v>Drury_23</v>
      </c>
      <c r="C42" s="144" t="str">
        <f>'I3 Project list'!D42</f>
        <v>Waihoehoe Rd West upgrades- between GSR &amp; Fitzgerald Rd, including bridge replacement over the rail corridor</v>
      </c>
      <c r="D42" s="144" t="str">
        <f>'I3 Project list'!E42</f>
        <v>4-lane urban- upgrade 2-lane with active modes on both sides, SGA design</v>
      </c>
      <c r="E42" s="161">
        <f t="shared" si="3"/>
        <v>0</v>
      </c>
      <c r="F42" s="162">
        <f>(1-$E42)*Con6_Mitigation!F42</f>
        <v>0</v>
      </c>
      <c r="G42" s="162">
        <f>(1-$E42)*Con6_Mitigation!G42</f>
        <v>0</v>
      </c>
      <c r="H42" s="162">
        <f>(1-$E42)*Con6_Mitigation!H42</f>
        <v>0</v>
      </c>
      <c r="I42" s="162">
        <f>(1-$E42)*Con6_Mitigation!I42</f>
        <v>0</v>
      </c>
      <c r="J42" s="162">
        <f>(1-$E42)*Con6_Mitigation!J42</f>
        <v>0</v>
      </c>
      <c r="K42" s="162">
        <f>(1-$E42)*Con6_Mitigation!K42</f>
        <v>0</v>
      </c>
      <c r="L42" s="162">
        <f>(1-$E42)*Con6_Mitigation!L42</f>
        <v>0</v>
      </c>
      <c r="M42" s="162">
        <f>(1-$E42)*Con6_Mitigation!M42</f>
        <v>0</v>
      </c>
      <c r="N42" s="162">
        <f>(1-$E42)*Con6_Mitigation!N42</f>
        <v>0</v>
      </c>
      <c r="O42" s="162">
        <f>(1-$E42)*Con6_Mitigation!O42</f>
        <v>0</v>
      </c>
      <c r="P42" s="162">
        <f>(1-$E42)*Con6_Mitigation!P42</f>
        <v>0</v>
      </c>
      <c r="Q42" s="162">
        <f>(1-$E42)*Con6_Mitigation!Q42</f>
        <v>0</v>
      </c>
      <c r="R42" s="162">
        <f>(1-$E42)*Con6_Mitigation!R42</f>
        <v>0</v>
      </c>
      <c r="S42" s="162">
        <f>(1-$E42)*Con6_Mitigation!S42</f>
        <v>0</v>
      </c>
      <c r="T42" s="162">
        <f>(1-$E42)*Con6_Mitigation!T42</f>
        <v>0</v>
      </c>
      <c r="U42" s="162">
        <f>(1-$E42)*Con6_Mitigation!U42</f>
        <v>0</v>
      </c>
      <c r="V42" s="162">
        <f>(1-$E42)*Con6_Mitigation!V42</f>
        <v>0</v>
      </c>
      <c r="W42" s="162">
        <f>(1-$E42)*Con6_Mitigation!W42</f>
        <v>0</v>
      </c>
      <c r="X42" s="162">
        <f>(1-$E42)*Con6_Mitigation!X42</f>
        <v>0</v>
      </c>
      <c r="Y42" s="162">
        <f>(1-$E42)*Con6_Mitigation!Y42</f>
        <v>0</v>
      </c>
      <c r="Z42" s="162">
        <f>(1-$E42)*Con6_Mitigation!Z42</f>
        <v>0</v>
      </c>
      <c r="AA42" s="162">
        <f>(1-$E42)*Con6_Mitigation!AA42</f>
        <v>0</v>
      </c>
      <c r="AB42" s="162">
        <f>(1-$E42)*Con6_Mitigation!AB42</f>
        <v>0</v>
      </c>
      <c r="AC42" s="162">
        <f>(1-$E42)*Con6_Mitigation!AC42</f>
        <v>0</v>
      </c>
      <c r="AD42" s="162">
        <f>(1-$E42)*Con6_Mitigation!AD42</f>
        <v>0</v>
      </c>
      <c r="AE42" s="162">
        <f>(1-$E42)*Con6_Mitigation!AE42</f>
        <v>0</v>
      </c>
      <c r="AF42" s="162">
        <f>(1-$E42)*Con6_Mitigation!AF42</f>
        <v>0</v>
      </c>
      <c r="AG42" s="162">
        <f>(1-$E42)*Con6_Mitigation!AG42</f>
        <v>0</v>
      </c>
      <c r="AH42" s="162">
        <f>(1-$E42)*Con6_Mitigation!AH42</f>
        <v>0</v>
      </c>
      <c r="AI42" s="162">
        <f>(1-$E42)*Con6_Mitigation!AI42</f>
        <v>0</v>
      </c>
      <c r="AJ42" s="162">
        <f>(1-$E42)*Con6_Mitigation!AJ42</f>
        <v>0</v>
      </c>
      <c r="AK42" s="162">
        <f>(1-$E42)*Con6_Mitigation!AK42</f>
        <v>0</v>
      </c>
      <c r="AL42" s="162">
        <f>(1-$E42)*Con6_Mitigation!AL42</f>
        <v>0</v>
      </c>
      <c r="AM42" s="162">
        <f>(1-$E42)*Con6_Mitigation!AM42</f>
        <v>0</v>
      </c>
      <c r="AN42" s="162">
        <f t="shared" si="1"/>
        <v>0</v>
      </c>
      <c r="AO42" s="162">
        <f t="shared" si="2"/>
        <v>0</v>
      </c>
    </row>
    <row r="43" spans="1:41" ht="36.75" x14ac:dyDescent="0.25">
      <c r="A43" s="75" t="str">
        <f>'I3 Project list'!A43</f>
        <v>Drury</v>
      </c>
      <c r="B43" s="75" t="str">
        <f>'I3 Project list'!C43</f>
        <v>Drury_24</v>
      </c>
      <c r="C43" s="144" t="str">
        <f>'I3 Project list'!D43</f>
        <v>Upgrades on Waihoehoe Rd east- from project 4 to Drury Hills + Drury Hills Intersection</v>
      </c>
      <c r="D43" s="144" t="str">
        <f>'I3 Project list'!E43</f>
        <v xml:space="preserve">2-lane urban - upgrade existing road layout with active modes on both sides, 20m cross-section </v>
      </c>
      <c r="E43" s="161">
        <f t="shared" si="3"/>
        <v>3.3334853806504583E-2</v>
      </c>
      <c r="F43" s="162">
        <f>(1-$E43)*Con6_Mitigation!F43</f>
        <v>0</v>
      </c>
      <c r="G43" s="162">
        <f>(1-$E43)*Con6_Mitigation!G43</f>
        <v>0</v>
      </c>
      <c r="H43" s="162">
        <f>(1-$E43)*Con6_Mitigation!H43</f>
        <v>0</v>
      </c>
      <c r="I43" s="162">
        <f>(1-$E43)*Con6_Mitigation!I43</f>
        <v>0</v>
      </c>
      <c r="J43" s="162">
        <f>(1-$E43)*Con6_Mitigation!J43</f>
        <v>0</v>
      </c>
      <c r="K43" s="162">
        <f>(1-$E43)*Con6_Mitigation!K43</f>
        <v>0</v>
      </c>
      <c r="L43" s="162">
        <f>(1-$E43)*Con6_Mitigation!L43</f>
        <v>0</v>
      </c>
      <c r="M43" s="162">
        <f>(1-$E43)*Con6_Mitigation!M43</f>
        <v>0</v>
      </c>
      <c r="N43" s="162">
        <f>(1-$E43)*Con6_Mitigation!N43</f>
        <v>0</v>
      </c>
      <c r="O43" s="162">
        <f>(1-$E43)*Con6_Mitigation!O43</f>
        <v>0</v>
      </c>
      <c r="P43" s="162">
        <f>(1-$E43)*Con6_Mitigation!P43</f>
        <v>0</v>
      </c>
      <c r="Q43" s="162">
        <f>(1-$E43)*Con6_Mitigation!Q43</f>
        <v>0</v>
      </c>
      <c r="R43" s="162">
        <f>(1-$E43)*Con6_Mitigation!R43</f>
        <v>0</v>
      </c>
      <c r="S43" s="162">
        <f>(1-$E43)*Con6_Mitigation!S43</f>
        <v>0</v>
      </c>
      <c r="T43" s="162">
        <f>(1-$E43)*Con6_Mitigation!T43</f>
        <v>0</v>
      </c>
      <c r="U43" s="162">
        <f>(1-$E43)*Con6_Mitigation!U43</f>
        <v>989337.08138986945</v>
      </c>
      <c r="V43" s="162">
        <f>(1-$E43)*Con6_Mitigation!V43</f>
        <v>10107337.44268292</v>
      </c>
      <c r="W43" s="162">
        <f>(1-$E43)*Con6_Mitigation!W43</f>
        <v>0</v>
      </c>
      <c r="X43" s="162">
        <f>(1-$E43)*Con6_Mitigation!X43</f>
        <v>0</v>
      </c>
      <c r="Y43" s="162">
        <f>(1-$E43)*Con6_Mitigation!Y43</f>
        <v>0</v>
      </c>
      <c r="Z43" s="162">
        <f>(1-$E43)*Con6_Mitigation!Z43</f>
        <v>0</v>
      </c>
      <c r="AA43" s="162">
        <f>(1-$E43)*Con6_Mitigation!AA43</f>
        <v>0</v>
      </c>
      <c r="AB43" s="162">
        <f>(1-$E43)*Con6_Mitigation!AB43</f>
        <v>0</v>
      </c>
      <c r="AC43" s="162">
        <f>(1-$E43)*Con6_Mitigation!AC43</f>
        <v>0</v>
      </c>
      <c r="AD43" s="162">
        <f>(1-$E43)*Con6_Mitigation!AD43</f>
        <v>0</v>
      </c>
      <c r="AE43" s="162">
        <f>(1-$E43)*Con6_Mitigation!AE43</f>
        <v>0</v>
      </c>
      <c r="AF43" s="162">
        <f>(1-$E43)*Con6_Mitigation!AF43</f>
        <v>0</v>
      </c>
      <c r="AG43" s="162">
        <f>(1-$E43)*Con6_Mitigation!AG43</f>
        <v>0</v>
      </c>
      <c r="AH43" s="162">
        <f>(1-$E43)*Con6_Mitigation!AH43</f>
        <v>0</v>
      </c>
      <c r="AI43" s="162">
        <f>(1-$E43)*Con6_Mitigation!AI43</f>
        <v>0</v>
      </c>
      <c r="AJ43" s="162">
        <f>(1-$E43)*Con6_Mitigation!AJ43</f>
        <v>0</v>
      </c>
      <c r="AK43" s="162">
        <f>(1-$E43)*Con6_Mitigation!AK43</f>
        <v>0</v>
      </c>
      <c r="AL43" s="162">
        <f>(1-$E43)*Con6_Mitigation!AL43</f>
        <v>0</v>
      </c>
      <c r="AM43" s="162">
        <f>(1-$E43)*Con6_Mitigation!AM43</f>
        <v>0</v>
      </c>
      <c r="AN43" s="162">
        <f t="shared" si="1"/>
        <v>11096674.524072789</v>
      </c>
      <c r="AO43" s="162">
        <f t="shared" si="2"/>
        <v>11096674.524072789</v>
      </c>
    </row>
    <row r="44" spans="1:41" ht="24.75" x14ac:dyDescent="0.25">
      <c r="A44" s="75" t="str">
        <f>'I3 Project list'!A44</f>
        <v>Drury</v>
      </c>
      <c r="B44" s="75" t="str">
        <f>'I3 Project list'!C44</f>
        <v>Drury_25</v>
      </c>
      <c r="C44" s="144" t="str">
        <f>'I3 Project list'!D44</f>
        <v>Upgrades on Drury Hills from Waihoehoe Rd to Macwhinney Dr</v>
      </c>
      <c r="D44" s="144" t="str">
        <f>'I3 Project list'!E44</f>
        <v>2-lane urban- upgrade existing road layout to 2-lane urban with active modes on both sides</v>
      </c>
      <c r="E44" s="161">
        <f t="shared" si="3"/>
        <v>0</v>
      </c>
      <c r="F44" s="162">
        <f>(1-$E44)*Con6_Mitigation!F44</f>
        <v>0</v>
      </c>
      <c r="G44" s="162">
        <f>(1-$E44)*Con6_Mitigation!G44</f>
        <v>0</v>
      </c>
      <c r="H44" s="162">
        <f>(1-$E44)*Con6_Mitigation!H44</f>
        <v>0</v>
      </c>
      <c r="I44" s="162">
        <f>(1-$E44)*Con6_Mitigation!I44</f>
        <v>0</v>
      </c>
      <c r="J44" s="162">
        <f>(1-$E44)*Con6_Mitigation!J44</f>
        <v>0</v>
      </c>
      <c r="K44" s="162">
        <f>(1-$E44)*Con6_Mitigation!K44</f>
        <v>0</v>
      </c>
      <c r="L44" s="162">
        <f>(1-$E44)*Con6_Mitigation!L44</f>
        <v>0</v>
      </c>
      <c r="M44" s="162">
        <f>(1-$E44)*Con6_Mitigation!M44</f>
        <v>0</v>
      </c>
      <c r="N44" s="162">
        <f>(1-$E44)*Con6_Mitigation!N44</f>
        <v>0</v>
      </c>
      <c r="O44" s="162">
        <f>(1-$E44)*Con6_Mitigation!O44</f>
        <v>0</v>
      </c>
      <c r="P44" s="162">
        <f>(1-$E44)*Con6_Mitigation!P44</f>
        <v>0</v>
      </c>
      <c r="Q44" s="162">
        <f>(1-$E44)*Con6_Mitigation!Q44</f>
        <v>0</v>
      </c>
      <c r="R44" s="162">
        <f>(1-$E44)*Con6_Mitigation!R44</f>
        <v>0</v>
      </c>
      <c r="S44" s="162">
        <f>(1-$E44)*Con6_Mitigation!S44</f>
        <v>0</v>
      </c>
      <c r="T44" s="162">
        <f>(1-$E44)*Con6_Mitigation!T44</f>
        <v>0</v>
      </c>
      <c r="U44" s="162">
        <f>(1-$E44)*Con6_Mitigation!U44</f>
        <v>0</v>
      </c>
      <c r="V44" s="162">
        <f>(1-$E44)*Con6_Mitigation!V44</f>
        <v>536534.34936778143</v>
      </c>
      <c r="W44" s="162">
        <f>(1-$E44)*Con6_Mitigation!W44</f>
        <v>5481381.2406910826</v>
      </c>
      <c r="X44" s="162">
        <f>(1-$E44)*Con6_Mitigation!X44</f>
        <v>0</v>
      </c>
      <c r="Y44" s="162">
        <f>(1-$E44)*Con6_Mitigation!Y44</f>
        <v>0</v>
      </c>
      <c r="Z44" s="162">
        <f>(1-$E44)*Con6_Mitigation!Z44</f>
        <v>0</v>
      </c>
      <c r="AA44" s="162">
        <f>(1-$E44)*Con6_Mitigation!AA44</f>
        <v>0</v>
      </c>
      <c r="AB44" s="162">
        <f>(1-$E44)*Con6_Mitigation!AB44</f>
        <v>0</v>
      </c>
      <c r="AC44" s="162">
        <f>(1-$E44)*Con6_Mitigation!AC44</f>
        <v>0</v>
      </c>
      <c r="AD44" s="162">
        <f>(1-$E44)*Con6_Mitigation!AD44</f>
        <v>0</v>
      </c>
      <c r="AE44" s="162">
        <f>(1-$E44)*Con6_Mitigation!AE44</f>
        <v>0</v>
      </c>
      <c r="AF44" s="162">
        <f>(1-$E44)*Con6_Mitigation!AF44</f>
        <v>0</v>
      </c>
      <c r="AG44" s="162">
        <f>(1-$E44)*Con6_Mitigation!AG44</f>
        <v>0</v>
      </c>
      <c r="AH44" s="162">
        <f>(1-$E44)*Con6_Mitigation!AH44</f>
        <v>0</v>
      </c>
      <c r="AI44" s="162">
        <f>(1-$E44)*Con6_Mitigation!AI44</f>
        <v>0</v>
      </c>
      <c r="AJ44" s="162">
        <f>(1-$E44)*Con6_Mitigation!AJ44</f>
        <v>0</v>
      </c>
      <c r="AK44" s="162">
        <f>(1-$E44)*Con6_Mitigation!AK44</f>
        <v>0</v>
      </c>
      <c r="AL44" s="162">
        <f>(1-$E44)*Con6_Mitigation!AL44</f>
        <v>0</v>
      </c>
      <c r="AM44" s="162">
        <f>(1-$E44)*Con6_Mitigation!AM44</f>
        <v>0</v>
      </c>
      <c r="AN44" s="162">
        <f t="shared" si="1"/>
        <v>6017915.5900588641</v>
      </c>
      <c r="AO44" s="162">
        <f t="shared" si="2"/>
        <v>6017915.5900588641</v>
      </c>
    </row>
    <row r="45" spans="1:41" ht="48.75" x14ac:dyDescent="0.25">
      <c r="A45" s="75" t="str">
        <f>'I3 Project list'!A45</f>
        <v>Drury</v>
      </c>
      <c r="B45" s="75" t="str">
        <f>'I3 Project list'!C45</f>
        <v>Drury_27a</v>
      </c>
      <c r="C45" s="144" t="str">
        <f>'I3 Project list'!D45</f>
        <v>Active mode facilities from Drury hills and Fitzgerald to Quarry Rd (2 links and intersections)</v>
      </c>
      <c r="D45" s="144" t="str">
        <f>'I3 Project list'!E45</f>
        <v>Active mode upgrades- existing road layout with active modes on both sides + intersection upgrades for active mode crossing</v>
      </c>
      <c r="E45" s="161">
        <f t="shared" si="3"/>
        <v>0</v>
      </c>
      <c r="F45" s="162">
        <f>(1-$E45)*Con6_Mitigation!F45</f>
        <v>0</v>
      </c>
      <c r="G45" s="162">
        <f>(1-$E45)*Con6_Mitigation!G45</f>
        <v>0</v>
      </c>
      <c r="H45" s="162">
        <f>(1-$E45)*Con6_Mitigation!H45</f>
        <v>0</v>
      </c>
      <c r="I45" s="162">
        <f>(1-$E45)*Con6_Mitigation!I45</f>
        <v>0</v>
      </c>
      <c r="J45" s="162">
        <f>(1-$E45)*Con6_Mitigation!J45</f>
        <v>0</v>
      </c>
      <c r="K45" s="162">
        <f>(1-$E45)*Con6_Mitigation!K45</f>
        <v>0</v>
      </c>
      <c r="L45" s="162">
        <f>(1-$E45)*Con6_Mitigation!L45</f>
        <v>0</v>
      </c>
      <c r="M45" s="162">
        <f>(1-$E45)*Con6_Mitigation!M45</f>
        <v>0</v>
      </c>
      <c r="N45" s="162">
        <f>(1-$E45)*Con6_Mitigation!N45</f>
        <v>0</v>
      </c>
      <c r="O45" s="162">
        <f>(1-$E45)*Con6_Mitigation!O45</f>
        <v>0</v>
      </c>
      <c r="P45" s="162">
        <f>(1-$E45)*Con6_Mitigation!P45</f>
        <v>0</v>
      </c>
      <c r="Q45" s="162">
        <f>(1-$E45)*Con6_Mitigation!Q45</f>
        <v>0</v>
      </c>
      <c r="R45" s="162">
        <f>(1-$E45)*Con6_Mitigation!R45</f>
        <v>0</v>
      </c>
      <c r="S45" s="162">
        <f>(1-$E45)*Con6_Mitigation!S45</f>
        <v>0</v>
      </c>
      <c r="T45" s="162">
        <f>(1-$E45)*Con6_Mitigation!T45</f>
        <v>0</v>
      </c>
      <c r="U45" s="162">
        <f>(1-$E45)*Con6_Mitigation!U45</f>
        <v>0</v>
      </c>
      <c r="V45" s="162">
        <f>(1-$E45)*Con6_Mitigation!V45</f>
        <v>932318.13400867535</v>
      </c>
      <c r="W45" s="162">
        <f>(1-$E45)*Con6_Mitigation!W45</f>
        <v>9524816.3256146293</v>
      </c>
      <c r="X45" s="162">
        <f>(1-$E45)*Con6_Mitigation!X45</f>
        <v>0</v>
      </c>
      <c r="Y45" s="162">
        <f>(1-$E45)*Con6_Mitigation!Y45</f>
        <v>0</v>
      </c>
      <c r="Z45" s="162">
        <f>(1-$E45)*Con6_Mitigation!Z45</f>
        <v>0</v>
      </c>
      <c r="AA45" s="162">
        <f>(1-$E45)*Con6_Mitigation!AA45</f>
        <v>0</v>
      </c>
      <c r="AB45" s="162">
        <f>(1-$E45)*Con6_Mitigation!AB45</f>
        <v>0</v>
      </c>
      <c r="AC45" s="162">
        <f>(1-$E45)*Con6_Mitigation!AC45</f>
        <v>0</v>
      </c>
      <c r="AD45" s="162">
        <f>(1-$E45)*Con6_Mitigation!AD45</f>
        <v>0</v>
      </c>
      <c r="AE45" s="162">
        <f>(1-$E45)*Con6_Mitigation!AE45</f>
        <v>0</v>
      </c>
      <c r="AF45" s="162">
        <f>(1-$E45)*Con6_Mitigation!AF45</f>
        <v>0</v>
      </c>
      <c r="AG45" s="162">
        <f>(1-$E45)*Con6_Mitigation!AG45</f>
        <v>0</v>
      </c>
      <c r="AH45" s="162">
        <f>(1-$E45)*Con6_Mitigation!AH45</f>
        <v>0</v>
      </c>
      <c r="AI45" s="162">
        <f>(1-$E45)*Con6_Mitigation!AI45</f>
        <v>0</v>
      </c>
      <c r="AJ45" s="162">
        <f>(1-$E45)*Con6_Mitigation!AJ45</f>
        <v>0</v>
      </c>
      <c r="AK45" s="162">
        <f>(1-$E45)*Con6_Mitigation!AK45</f>
        <v>0</v>
      </c>
      <c r="AL45" s="162">
        <f>(1-$E45)*Con6_Mitigation!AL45</f>
        <v>0</v>
      </c>
      <c r="AM45" s="162">
        <f>(1-$E45)*Con6_Mitigation!AM45</f>
        <v>0</v>
      </c>
      <c r="AN45" s="162">
        <f t="shared" si="1"/>
        <v>10457134.459623305</v>
      </c>
      <c r="AO45" s="162">
        <f t="shared" si="2"/>
        <v>10457134.459623305</v>
      </c>
    </row>
    <row r="46" spans="1:41" ht="36.75" x14ac:dyDescent="0.25">
      <c r="A46" s="75" t="str">
        <f>'I3 Project list'!A46</f>
        <v>Drury</v>
      </c>
      <c r="B46" s="75" t="str">
        <f>'I3 Project list'!C46</f>
        <v>Drury_27b</v>
      </c>
      <c r="C46" s="144" t="str">
        <f>'I3 Project list'!D46</f>
        <v>Upgrade from Drury hills and Fitzgerald to Quarry Rd (2 links and intersections)</v>
      </c>
      <c r="D46" s="144" t="str">
        <f>'I3 Project list'!E46</f>
        <v>4-lane urban- upgrade existing road layout with active modes on both sides + intersection upgrades (TDM)</v>
      </c>
      <c r="E46" s="161">
        <f t="shared" si="3"/>
        <v>0</v>
      </c>
      <c r="F46" s="162">
        <f>(1-$E46)*Con6_Mitigation!F46</f>
        <v>0</v>
      </c>
      <c r="G46" s="162">
        <f>(1-$E46)*Con6_Mitigation!G46</f>
        <v>0</v>
      </c>
      <c r="H46" s="162">
        <f>(1-$E46)*Con6_Mitigation!H46</f>
        <v>0</v>
      </c>
      <c r="I46" s="162">
        <f>(1-$E46)*Con6_Mitigation!I46</f>
        <v>0</v>
      </c>
      <c r="J46" s="162">
        <f>(1-$E46)*Con6_Mitigation!J46</f>
        <v>0</v>
      </c>
      <c r="K46" s="162">
        <f>(1-$E46)*Con6_Mitigation!K46</f>
        <v>0</v>
      </c>
      <c r="L46" s="162">
        <f>(1-$E46)*Con6_Mitigation!L46</f>
        <v>0</v>
      </c>
      <c r="M46" s="162">
        <f>(1-$E46)*Con6_Mitigation!M46</f>
        <v>0</v>
      </c>
      <c r="N46" s="162">
        <f>(1-$E46)*Con6_Mitigation!N46</f>
        <v>0</v>
      </c>
      <c r="O46" s="162">
        <f>(1-$E46)*Con6_Mitigation!O46</f>
        <v>0</v>
      </c>
      <c r="P46" s="162">
        <f>(1-$E46)*Con6_Mitigation!P46</f>
        <v>0</v>
      </c>
      <c r="Q46" s="162">
        <f>(1-$E46)*Con6_Mitigation!Q46</f>
        <v>0</v>
      </c>
      <c r="R46" s="162">
        <f>(1-$E46)*Con6_Mitigation!R46</f>
        <v>0</v>
      </c>
      <c r="S46" s="162">
        <f>(1-$E46)*Con6_Mitigation!S46</f>
        <v>0</v>
      </c>
      <c r="T46" s="162">
        <f>(1-$E46)*Con6_Mitigation!T46</f>
        <v>0</v>
      </c>
      <c r="U46" s="162">
        <f>(1-$E46)*Con6_Mitigation!U46</f>
        <v>0</v>
      </c>
      <c r="V46" s="162">
        <f>(1-$E46)*Con6_Mitigation!V46</f>
        <v>0</v>
      </c>
      <c r="W46" s="162">
        <f>(1-$E46)*Con6_Mitigation!W46</f>
        <v>0</v>
      </c>
      <c r="X46" s="162">
        <f>(1-$E46)*Con6_Mitigation!X46</f>
        <v>0</v>
      </c>
      <c r="Y46" s="162">
        <f>(1-$E46)*Con6_Mitigation!Y46</f>
        <v>0</v>
      </c>
      <c r="Z46" s="162">
        <f>(1-$E46)*Con6_Mitigation!Z46</f>
        <v>0</v>
      </c>
      <c r="AA46" s="162">
        <f>(1-$E46)*Con6_Mitigation!AA46</f>
        <v>0</v>
      </c>
      <c r="AB46" s="162">
        <f>(1-$E46)*Con6_Mitigation!AB46</f>
        <v>0</v>
      </c>
      <c r="AC46" s="162">
        <f>(1-$E46)*Con6_Mitigation!AC46</f>
        <v>0</v>
      </c>
      <c r="AD46" s="162">
        <f>(1-$E46)*Con6_Mitigation!AD46</f>
        <v>0</v>
      </c>
      <c r="AE46" s="162">
        <f>(1-$E46)*Con6_Mitigation!AE46</f>
        <v>0</v>
      </c>
      <c r="AF46" s="162">
        <f>(1-$E46)*Con6_Mitigation!AF46</f>
        <v>0</v>
      </c>
      <c r="AG46" s="162">
        <f>(1-$E46)*Con6_Mitigation!AG46</f>
        <v>0</v>
      </c>
      <c r="AH46" s="162">
        <f>(1-$E46)*Con6_Mitigation!AH46</f>
        <v>0</v>
      </c>
      <c r="AI46" s="162">
        <f>(1-$E46)*Con6_Mitigation!AI46</f>
        <v>0</v>
      </c>
      <c r="AJ46" s="162">
        <f>(1-$E46)*Con6_Mitigation!AJ46</f>
        <v>0</v>
      </c>
      <c r="AK46" s="162">
        <f>(1-$E46)*Con6_Mitigation!AK46</f>
        <v>0</v>
      </c>
      <c r="AL46" s="162">
        <f>(1-$E46)*Con6_Mitigation!AL46</f>
        <v>0</v>
      </c>
      <c r="AM46" s="162">
        <f>(1-$E46)*Con6_Mitigation!AM46</f>
        <v>0</v>
      </c>
      <c r="AN46" s="162">
        <f t="shared" si="1"/>
        <v>0</v>
      </c>
      <c r="AO46" s="162">
        <f t="shared" si="2"/>
        <v>0</v>
      </c>
    </row>
    <row r="47" spans="1:41" ht="36.75" x14ac:dyDescent="0.25">
      <c r="A47" s="75" t="str">
        <f>'I3 Project list'!A47</f>
        <v>Drury</v>
      </c>
      <c r="B47" s="75" t="str">
        <f>'I3 Project list'!C47</f>
        <v>Drury_28</v>
      </c>
      <c r="C47" s="144" t="str">
        <f>'I3 Project list'!D47</f>
        <v>New collector in N-S direction parallel to Fitzgerald Rd</v>
      </c>
      <c r="D47" s="144" t="str">
        <f>'I3 Project list'!E47</f>
        <v>2-lane collector- new collector with active mode on both sides + intersection improvements (TDM)</v>
      </c>
      <c r="E47" s="161">
        <f t="shared" si="3"/>
        <v>0</v>
      </c>
      <c r="F47" s="162">
        <f>(1-$E47)*Con6_Mitigation!F47</f>
        <v>0</v>
      </c>
      <c r="G47" s="162">
        <f>(1-$E47)*Con6_Mitigation!G47</f>
        <v>0</v>
      </c>
      <c r="H47" s="162">
        <f>(1-$E47)*Con6_Mitigation!H47</f>
        <v>0</v>
      </c>
      <c r="I47" s="162">
        <f>(1-$E47)*Con6_Mitigation!I47</f>
        <v>0</v>
      </c>
      <c r="J47" s="162">
        <f>(1-$E47)*Con6_Mitigation!J47</f>
        <v>0</v>
      </c>
      <c r="K47" s="162">
        <f>(1-$E47)*Con6_Mitigation!K47</f>
        <v>0</v>
      </c>
      <c r="L47" s="162">
        <f>(1-$E47)*Con6_Mitigation!L47</f>
        <v>0</v>
      </c>
      <c r="M47" s="162">
        <f>(1-$E47)*Con6_Mitigation!M47</f>
        <v>0</v>
      </c>
      <c r="N47" s="162">
        <f>(1-$E47)*Con6_Mitigation!N47</f>
        <v>0</v>
      </c>
      <c r="O47" s="162">
        <f>(1-$E47)*Con6_Mitigation!O47</f>
        <v>0</v>
      </c>
      <c r="P47" s="162">
        <f>(1-$E47)*Con6_Mitigation!P47</f>
        <v>0</v>
      </c>
      <c r="Q47" s="162">
        <f>(1-$E47)*Con6_Mitigation!Q47</f>
        <v>0</v>
      </c>
      <c r="R47" s="162">
        <f>(1-$E47)*Con6_Mitigation!R47</f>
        <v>0</v>
      </c>
      <c r="S47" s="162">
        <f>(1-$E47)*Con6_Mitigation!S47</f>
        <v>0</v>
      </c>
      <c r="T47" s="162">
        <f>(1-$E47)*Con6_Mitigation!T47</f>
        <v>0</v>
      </c>
      <c r="U47" s="162">
        <f>(1-$E47)*Con6_Mitigation!U47</f>
        <v>0</v>
      </c>
      <c r="V47" s="162">
        <f>(1-$E47)*Con6_Mitigation!V47</f>
        <v>0</v>
      </c>
      <c r="W47" s="162">
        <f>(1-$E47)*Con6_Mitigation!W47</f>
        <v>0</v>
      </c>
      <c r="X47" s="162">
        <f>(1-$E47)*Con6_Mitigation!X47</f>
        <v>0</v>
      </c>
      <c r="Y47" s="162">
        <f>(1-$E47)*Con6_Mitigation!Y47</f>
        <v>0</v>
      </c>
      <c r="Z47" s="162">
        <f>(1-$E47)*Con6_Mitigation!Z47</f>
        <v>0</v>
      </c>
      <c r="AA47" s="162">
        <f>(1-$E47)*Con6_Mitigation!AA47</f>
        <v>0</v>
      </c>
      <c r="AB47" s="162">
        <f>(1-$E47)*Con6_Mitigation!AB47</f>
        <v>0</v>
      </c>
      <c r="AC47" s="162">
        <f>(1-$E47)*Con6_Mitigation!AC47</f>
        <v>0</v>
      </c>
      <c r="AD47" s="162">
        <f>(1-$E47)*Con6_Mitigation!AD47</f>
        <v>0</v>
      </c>
      <c r="AE47" s="162">
        <f>(1-$E47)*Con6_Mitigation!AE47</f>
        <v>0</v>
      </c>
      <c r="AF47" s="162">
        <f>(1-$E47)*Con6_Mitigation!AF47</f>
        <v>0</v>
      </c>
      <c r="AG47" s="162">
        <f>(1-$E47)*Con6_Mitigation!AG47</f>
        <v>0</v>
      </c>
      <c r="AH47" s="162">
        <f>(1-$E47)*Con6_Mitigation!AH47</f>
        <v>0</v>
      </c>
      <c r="AI47" s="162">
        <f>(1-$E47)*Con6_Mitigation!AI47</f>
        <v>0</v>
      </c>
      <c r="AJ47" s="162">
        <f>(1-$E47)*Con6_Mitigation!AJ47</f>
        <v>0</v>
      </c>
      <c r="AK47" s="162">
        <f>(1-$E47)*Con6_Mitigation!AK47</f>
        <v>0</v>
      </c>
      <c r="AL47" s="162">
        <f>(1-$E47)*Con6_Mitigation!AL47</f>
        <v>0</v>
      </c>
      <c r="AM47" s="162">
        <f>(1-$E47)*Con6_Mitigation!AM47</f>
        <v>0</v>
      </c>
      <c r="AN47" s="162">
        <f t="shared" si="1"/>
        <v>0</v>
      </c>
      <c r="AO47" s="162">
        <f t="shared" si="2"/>
        <v>0</v>
      </c>
    </row>
    <row r="48" spans="1:41" ht="36.75" x14ac:dyDescent="0.25">
      <c r="A48" s="75" t="str">
        <f>'I3 Project list'!A48</f>
        <v>Drury</v>
      </c>
      <c r="B48" s="75" t="str">
        <f>'I3 Project list'!C48</f>
        <v>Drury_28a</v>
      </c>
      <c r="C48" s="144" t="str">
        <f>'I3 Project list'!D48</f>
        <v>Northern Section of new collector in N-S direction parallel to Fitzgerald Rd</v>
      </c>
      <c r="D48" s="144" t="str">
        <f>'I3 Project list'!E48</f>
        <v>2-lane collector to connect with Drury Central Station, including bridge over streamM)</v>
      </c>
      <c r="E48" s="161">
        <f t="shared" si="3"/>
        <v>0</v>
      </c>
      <c r="F48" s="162">
        <f>(1-$E48)*Con6_Mitigation!F48</f>
        <v>0</v>
      </c>
      <c r="G48" s="162">
        <f>(1-$E48)*Con6_Mitigation!G48</f>
        <v>0</v>
      </c>
      <c r="H48" s="162">
        <f>(1-$E48)*Con6_Mitigation!H48</f>
        <v>0</v>
      </c>
      <c r="I48" s="162">
        <f>(1-$E48)*Con6_Mitigation!I48</f>
        <v>0</v>
      </c>
      <c r="J48" s="162">
        <f>(1-$E48)*Con6_Mitigation!J48</f>
        <v>0</v>
      </c>
      <c r="K48" s="162">
        <f>(1-$E48)*Con6_Mitigation!K48</f>
        <v>0</v>
      </c>
      <c r="L48" s="162">
        <f>(1-$E48)*Con6_Mitigation!L48</f>
        <v>0</v>
      </c>
      <c r="M48" s="162">
        <f>(1-$E48)*Con6_Mitigation!M48</f>
        <v>0</v>
      </c>
      <c r="N48" s="162">
        <f>(1-$E48)*Con6_Mitigation!N48</f>
        <v>0</v>
      </c>
      <c r="O48" s="162">
        <f>(1-$E48)*Con6_Mitigation!O48</f>
        <v>0</v>
      </c>
      <c r="P48" s="162">
        <f>(1-$E48)*Con6_Mitigation!P48</f>
        <v>0</v>
      </c>
      <c r="Q48" s="162">
        <f>(1-$E48)*Con6_Mitigation!Q48</f>
        <v>0</v>
      </c>
      <c r="R48" s="162">
        <f>(1-$E48)*Con6_Mitigation!R48</f>
        <v>1541109.4313118521</v>
      </c>
      <c r="S48" s="162">
        <f>(1-$E48)*Con6_Mitigation!S48</f>
        <v>15744394.252854053</v>
      </c>
      <c r="T48" s="162">
        <f>(1-$E48)*Con6_Mitigation!T48</f>
        <v>0</v>
      </c>
      <c r="U48" s="162">
        <f>(1-$E48)*Con6_Mitigation!U48</f>
        <v>0</v>
      </c>
      <c r="V48" s="162">
        <f>(1-$E48)*Con6_Mitigation!V48</f>
        <v>0</v>
      </c>
      <c r="W48" s="162">
        <f>(1-$E48)*Con6_Mitigation!W48</f>
        <v>0</v>
      </c>
      <c r="X48" s="162">
        <f>(1-$E48)*Con6_Mitigation!X48</f>
        <v>0</v>
      </c>
      <c r="Y48" s="162">
        <f>(1-$E48)*Con6_Mitigation!Y48</f>
        <v>0</v>
      </c>
      <c r="Z48" s="162">
        <f>(1-$E48)*Con6_Mitigation!Z48</f>
        <v>0</v>
      </c>
      <c r="AA48" s="162">
        <f>(1-$E48)*Con6_Mitigation!AA48</f>
        <v>0</v>
      </c>
      <c r="AB48" s="162">
        <f>(1-$E48)*Con6_Mitigation!AB48</f>
        <v>0</v>
      </c>
      <c r="AC48" s="162">
        <f>(1-$E48)*Con6_Mitigation!AC48</f>
        <v>0</v>
      </c>
      <c r="AD48" s="162">
        <f>(1-$E48)*Con6_Mitigation!AD48</f>
        <v>0</v>
      </c>
      <c r="AE48" s="162">
        <f>(1-$E48)*Con6_Mitigation!AE48</f>
        <v>0</v>
      </c>
      <c r="AF48" s="162">
        <f>(1-$E48)*Con6_Mitigation!AF48</f>
        <v>0</v>
      </c>
      <c r="AG48" s="162">
        <f>(1-$E48)*Con6_Mitigation!AG48</f>
        <v>0</v>
      </c>
      <c r="AH48" s="162">
        <f>(1-$E48)*Con6_Mitigation!AH48</f>
        <v>0</v>
      </c>
      <c r="AI48" s="162">
        <f>(1-$E48)*Con6_Mitigation!AI48</f>
        <v>0</v>
      </c>
      <c r="AJ48" s="162">
        <f>(1-$E48)*Con6_Mitigation!AJ48</f>
        <v>0</v>
      </c>
      <c r="AK48" s="162">
        <f>(1-$E48)*Con6_Mitigation!AK48</f>
        <v>0</v>
      </c>
      <c r="AL48" s="162">
        <f>(1-$E48)*Con6_Mitigation!AL48</f>
        <v>0</v>
      </c>
      <c r="AM48" s="162">
        <f>(1-$E48)*Con6_Mitigation!AM48</f>
        <v>0</v>
      </c>
      <c r="AN48" s="162">
        <f t="shared" si="1"/>
        <v>17285503.684165906</v>
      </c>
      <c r="AO48" s="162">
        <f t="shared" si="2"/>
        <v>17285503.684165906</v>
      </c>
    </row>
    <row r="49" spans="1:41" ht="36.75" x14ac:dyDescent="0.25">
      <c r="A49" s="75" t="str">
        <f>'I3 Project list'!A49</f>
        <v>Drury</v>
      </c>
      <c r="B49" s="75" t="str">
        <f>'I3 Project list'!C49</f>
        <v>Drury_29</v>
      </c>
      <c r="C49" s="144" t="str">
        <f>'I3 Project list'!D49</f>
        <v>New collector in E-W direction between Flanagan &amp; Fitzgerald Rd (collector 2)</v>
      </c>
      <c r="D49" s="144" t="str">
        <f>'I3 Project list'!E49</f>
        <v>2-lane collector- new collector with active mode on both sides + intersection improvements (TDM)</v>
      </c>
      <c r="E49" s="161">
        <f t="shared" si="3"/>
        <v>0</v>
      </c>
      <c r="F49" s="162">
        <f>(1-$E49)*Con6_Mitigation!F49</f>
        <v>0</v>
      </c>
      <c r="G49" s="162">
        <f>(1-$E49)*Con6_Mitigation!G49</f>
        <v>0</v>
      </c>
      <c r="H49" s="162">
        <f>(1-$E49)*Con6_Mitigation!H49</f>
        <v>0</v>
      </c>
      <c r="I49" s="162">
        <f>(1-$E49)*Con6_Mitigation!I49</f>
        <v>0</v>
      </c>
      <c r="J49" s="162">
        <f>(1-$E49)*Con6_Mitigation!J49</f>
        <v>0</v>
      </c>
      <c r="K49" s="162">
        <f>(1-$E49)*Con6_Mitigation!K49</f>
        <v>0</v>
      </c>
      <c r="L49" s="162">
        <f>(1-$E49)*Con6_Mitigation!L49</f>
        <v>0</v>
      </c>
      <c r="M49" s="162">
        <f>(1-$E49)*Con6_Mitigation!M49</f>
        <v>0</v>
      </c>
      <c r="N49" s="162">
        <f>(1-$E49)*Con6_Mitigation!N49</f>
        <v>0</v>
      </c>
      <c r="O49" s="162">
        <f>(1-$E49)*Con6_Mitigation!O49</f>
        <v>0</v>
      </c>
      <c r="P49" s="162">
        <f>(1-$E49)*Con6_Mitigation!P49</f>
        <v>0</v>
      </c>
      <c r="Q49" s="162">
        <f>(1-$E49)*Con6_Mitigation!Q49</f>
        <v>0</v>
      </c>
      <c r="R49" s="162">
        <f>(1-$E49)*Con6_Mitigation!R49</f>
        <v>0</v>
      </c>
      <c r="S49" s="162">
        <f>(1-$E49)*Con6_Mitigation!S49</f>
        <v>0</v>
      </c>
      <c r="T49" s="162">
        <f>(1-$E49)*Con6_Mitigation!T49</f>
        <v>0</v>
      </c>
      <c r="U49" s="162">
        <f>(1-$E49)*Con6_Mitigation!U49</f>
        <v>0</v>
      </c>
      <c r="V49" s="162">
        <f>(1-$E49)*Con6_Mitigation!V49</f>
        <v>0</v>
      </c>
      <c r="W49" s="162">
        <f>(1-$E49)*Con6_Mitigation!W49</f>
        <v>0</v>
      </c>
      <c r="X49" s="162">
        <f>(1-$E49)*Con6_Mitigation!X49</f>
        <v>0</v>
      </c>
      <c r="Y49" s="162">
        <f>(1-$E49)*Con6_Mitigation!Y49</f>
        <v>0</v>
      </c>
      <c r="Z49" s="162">
        <f>(1-$E49)*Con6_Mitigation!Z49</f>
        <v>0</v>
      </c>
      <c r="AA49" s="162">
        <f>(1-$E49)*Con6_Mitigation!AA49</f>
        <v>0</v>
      </c>
      <c r="AB49" s="162">
        <f>(1-$E49)*Con6_Mitigation!AB49</f>
        <v>0</v>
      </c>
      <c r="AC49" s="162">
        <f>(1-$E49)*Con6_Mitigation!AC49</f>
        <v>0</v>
      </c>
      <c r="AD49" s="162">
        <f>(1-$E49)*Con6_Mitigation!AD49</f>
        <v>0</v>
      </c>
      <c r="AE49" s="162">
        <f>(1-$E49)*Con6_Mitigation!AE49</f>
        <v>0</v>
      </c>
      <c r="AF49" s="162">
        <f>(1-$E49)*Con6_Mitigation!AF49</f>
        <v>0</v>
      </c>
      <c r="AG49" s="162">
        <f>(1-$E49)*Con6_Mitigation!AG49</f>
        <v>0</v>
      </c>
      <c r="AH49" s="162">
        <f>(1-$E49)*Con6_Mitigation!AH49</f>
        <v>0</v>
      </c>
      <c r="AI49" s="162">
        <f>(1-$E49)*Con6_Mitigation!AI49</f>
        <v>0</v>
      </c>
      <c r="AJ49" s="162">
        <f>(1-$E49)*Con6_Mitigation!AJ49</f>
        <v>0</v>
      </c>
      <c r="AK49" s="162">
        <f>(1-$E49)*Con6_Mitigation!AK49</f>
        <v>0</v>
      </c>
      <c r="AL49" s="162">
        <f>(1-$E49)*Con6_Mitigation!AL49</f>
        <v>0</v>
      </c>
      <c r="AM49" s="162">
        <f>(1-$E49)*Con6_Mitigation!AM49</f>
        <v>0</v>
      </c>
      <c r="AN49" s="162">
        <f t="shared" si="1"/>
        <v>0</v>
      </c>
      <c r="AO49" s="162">
        <f t="shared" si="2"/>
        <v>0</v>
      </c>
    </row>
    <row r="50" spans="1:41" ht="36.75" x14ac:dyDescent="0.25">
      <c r="A50" s="75" t="str">
        <f>'I3 Project list'!A50</f>
        <v>Drury</v>
      </c>
      <c r="B50" s="75" t="str">
        <f>'I3 Project list'!C50</f>
        <v>Drury_30</v>
      </c>
      <c r="C50" s="144" t="str">
        <f>'I3 Project list'!D50</f>
        <v>2-lane internal collector between Fitzgerald &amp; Drury Hills E-W direction</v>
      </c>
      <c r="D50" s="144" t="str">
        <f>'I3 Project list'!E50</f>
        <v>2-lane collector- new collector with active mode on both sides + intersection improvements (TDM)</v>
      </c>
      <c r="E50" s="161">
        <f t="shared" si="3"/>
        <v>0</v>
      </c>
      <c r="F50" s="162">
        <f>(1-$E50)*Con6_Mitigation!F50</f>
        <v>0</v>
      </c>
      <c r="G50" s="162">
        <f>(1-$E50)*Con6_Mitigation!G50</f>
        <v>0</v>
      </c>
      <c r="H50" s="162">
        <f>(1-$E50)*Con6_Mitigation!H50</f>
        <v>0</v>
      </c>
      <c r="I50" s="162">
        <f>(1-$E50)*Con6_Mitigation!I50</f>
        <v>0</v>
      </c>
      <c r="J50" s="162">
        <f>(1-$E50)*Con6_Mitigation!J50</f>
        <v>0</v>
      </c>
      <c r="K50" s="162">
        <f>(1-$E50)*Con6_Mitigation!K50</f>
        <v>0</v>
      </c>
      <c r="L50" s="162">
        <f>(1-$E50)*Con6_Mitigation!L50</f>
        <v>0</v>
      </c>
      <c r="M50" s="162">
        <f>(1-$E50)*Con6_Mitigation!M50</f>
        <v>0</v>
      </c>
      <c r="N50" s="162">
        <f>(1-$E50)*Con6_Mitigation!N50</f>
        <v>0</v>
      </c>
      <c r="O50" s="162">
        <f>(1-$E50)*Con6_Mitigation!O50</f>
        <v>0</v>
      </c>
      <c r="P50" s="162">
        <f>(1-$E50)*Con6_Mitigation!P50</f>
        <v>0</v>
      </c>
      <c r="Q50" s="162">
        <f>(1-$E50)*Con6_Mitigation!Q50</f>
        <v>0</v>
      </c>
      <c r="R50" s="162">
        <f>(1-$E50)*Con6_Mitigation!R50</f>
        <v>0</v>
      </c>
      <c r="S50" s="162">
        <f>(1-$E50)*Con6_Mitigation!S50</f>
        <v>0</v>
      </c>
      <c r="T50" s="162">
        <f>(1-$E50)*Con6_Mitigation!T50</f>
        <v>0</v>
      </c>
      <c r="U50" s="162">
        <f>(1-$E50)*Con6_Mitigation!U50</f>
        <v>0</v>
      </c>
      <c r="V50" s="162">
        <f>(1-$E50)*Con6_Mitigation!V50</f>
        <v>0</v>
      </c>
      <c r="W50" s="162">
        <f>(1-$E50)*Con6_Mitigation!W50</f>
        <v>0</v>
      </c>
      <c r="X50" s="162">
        <f>(1-$E50)*Con6_Mitigation!X50</f>
        <v>0</v>
      </c>
      <c r="Y50" s="162">
        <f>(1-$E50)*Con6_Mitigation!Y50</f>
        <v>0</v>
      </c>
      <c r="Z50" s="162">
        <f>(1-$E50)*Con6_Mitigation!Z50</f>
        <v>0</v>
      </c>
      <c r="AA50" s="162">
        <f>(1-$E50)*Con6_Mitigation!AA50</f>
        <v>0</v>
      </c>
      <c r="AB50" s="162">
        <f>(1-$E50)*Con6_Mitigation!AB50</f>
        <v>0</v>
      </c>
      <c r="AC50" s="162">
        <f>(1-$E50)*Con6_Mitigation!AC50</f>
        <v>0</v>
      </c>
      <c r="AD50" s="162">
        <f>(1-$E50)*Con6_Mitigation!AD50</f>
        <v>0</v>
      </c>
      <c r="AE50" s="162">
        <f>(1-$E50)*Con6_Mitigation!AE50</f>
        <v>0</v>
      </c>
      <c r="AF50" s="162">
        <f>(1-$E50)*Con6_Mitigation!AF50</f>
        <v>0</v>
      </c>
      <c r="AG50" s="162">
        <f>(1-$E50)*Con6_Mitigation!AG50</f>
        <v>0</v>
      </c>
      <c r="AH50" s="162">
        <f>(1-$E50)*Con6_Mitigation!AH50</f>
        <v>0</v>
      </c>
      <c r="AI50" s="162">
        <f>(1-$E50)*Con6_Mitigation!AI50</f>
        <v>0</v>
      </c>
      <c r="AJ50" s="162">
        <f>(1-$E50)*Con6_Mitigation!AJ50</f>
        <v>0</v>
      </c>
      <c r="AK50" s="162">
        <f>(1-$E50)*Con6_Mitigation!AK50</f>
        <v>0</v>
      </c>
      <c r="AL50" s="162">
        <f>(1-$E50)*Con6_Mitigation!AL50</f>
        <v>0</v>
      </c>
      <c r="AM50" s="162">
        <f>(1-$E50)*Con6_Mitigation!AM50</f>
        <v>0</v>
      </c>
      <c r="AN50" s="162">
        <f t="shared" si="1"/>
        <v>0</v>
      </c>
      <c r="AO50" s="162">
        <f t="shared" si="2"/>
        <v>0</v>
      </c>
    </row>
    <row r="51" spans="1:41" ht="36.75" x14ac:dyDescent="0.25">
      <c r="A51" s="75" t="str">
        <f>'I3 Project list'!A51</f>
        <v>Drury</v>
      </c>
      <c r="B51" s="75" t="str">
        <f>'I3 Project list'!C51</f>
        <v>Drury_30.1</v>
      </c>
      <c r="C51" s="144" t="str">
        <f>'I3 Project list'!D51</f>
        <v>2-lane internal collector between Fitzgerald &amp; Fielding Road E-W direction</v>
      </c>
      <c r="D51" s="144" t="str">
        <f>'I3 Project list'!E51</f>
        <v>2-lane collector- new collector with active mode on both sides + intersection improvements (TDM)</v>
      </c>
      <c r="E51" s="161">
        <f t="shared" si="3"/>
        <v>0</v>
      </c>
      <c r="F51" s="162">
        <f>(1-$E51)*Con6_Mitigation!F51</f>
        <v>0</v>
      </c>
      <c r="G51" s="162">
        <f>(1-$E51)*Con6_Mitigation!G51</f>
        <v>0</v>
      </c>
      <c r="H51" s="162">
        <f>(1-$E51)*Con6_Mitigation!H51</f>
        <v>0</v>
      </c>
      <c r="I51" s="162">
        <f>(1-$E51)*Con6_Mitigation!I51</f>
        <v>0</v>
      </c>
      <c r="J51" s="162">
        <f>(1-$E51)*Con6_Mitigation!J51</f>
        <v>0</v>
      </c>
      <c r="K51" s="162">
        <f>(1-$E51)*Con6_Mitigation!K51</f>
        <v>0</v>
      </c>
      <c r="L51" s="162">
        <f>(1-$E51)*Con6_Mitigation!L51</f>
        <v>0</v>
      </c>
      <c r="M51" s="162">
        <f>(1-$E51)*Con6_Mitigation!M51</f>
        <v>0</v>
      </c>
      <c r="N51" s="162">
        <f>(1-$E51)*Con6_Mitigation!N51</f>
        <v>0</v>
      </c>
      <c r="O51" s="162">
        <f>(1-$E51)*Con6_Mitigation!O51</f>
        <v>0</v>
      </c>
      <c r="P51" s="162">
        <f>(1-$E51)*Con6_Mitigation!P51</f>
        <v>0</v>
      </c>
      <c r="Q51" s="162">
        <f>(1-$E51)*Con6_Mitigation!Q51</f>
        <v>0</v>
      </c>
      <c r="R51" s="162">
        <f>(1-$E51)*Con6_Mitigation!R51</f>
        <v>0</v>
      </c>
      <c r="S51" s="162">
        <f>(1-$E51)*Con6_Mitigation!S51</f>
        <v>0</v>
      </c>
      <c r="T51" s="162">
        <f>(1-$E51)*Con6_Mitigation!T51</f>
        <v>0</v>
      </c>
      <c r="U51" s="162">
        <f>(1-$E51)*Con6_Mitigation!U51</f>
        <v>0</v>
      </c>
      <c r="V51" s="162">
        <f>(1-$E51)*Con6_Mitigation!V51</f>
        <v>0</v>
      </c>
      <c r="W51" s="162">
        <f>(1-$E51)*Con6_Mitigation!W51</f>
        <v>0</v>
      </c>
      <c r="X51" s="162">
        <f>(1-$E51)*Con6_Mitigation!X51</f>
        <v>0</v>
      </c>
      <c r="Y51" s="162">
        <f>(1-$E51)*Con6_Mitigation!Y51</f>
        <v>0</v>
      </c>
      <c r="Z51" s="162">
        <f>(1-$E51)*Con6_Mitigation!Z51</f>
        <v>0</v>
      </c>
      <c r="AA51" s="162">
        <f>(1-$E51)*Con6_Mitigation!AA51</f>
        <v>0</v>
      </c>
      <c r="AB51" s="162">
        <f>(1-$E51)*Con6_Mitigation!AB51</f>
        <v>0</v>
      </c>
      <c r="AC51" s="162">
        <f>(1-$E51)*Con6_Mitigation!AC51</f>
        <v>0</v>
      </c>
      <c r="AD51" s="162">
        <f>(1-$E51)*Con6_Mitigation!AD51</f>
        <v>0</v>
      </c>
      <c r="AE51" s="162">
        <f>(1-$E51)*Con6_Mitigation!AE51</f>
        <v>0</v>
      </c>
      <c r="AF51" s="162">
        <f>(1-$E51)*Con6_Mitigation!AF51</f>
        <v>0</v>
      </c>
      <c r="AG51" s="162">
        <f>(1-$E51)*Con6_Mitigation!AG51</f>
        <v>0</v>
      </c>
      <c r="AH51" s="162">
        <f>(1-$E51)*Con6_Mitigation!AH51</f>
        <v>0</v>
      </c>
      <c r="AI51" s="162">
        <f>(1-$E51)*Con6_Mitigation!AI51</f>
        <v>0</v>
      </c>
      <c r="AJ51" s="162">
        <f>(1-$E51)*Con6_Mitigation!AJ51</f>
        <v>0</v>
      </c>
      <c r="AK51" s="162">
        <f>(1-$E51)*Con6_Mitigation!AK51</f>
        <v>0</v>
      </c>
      <c r="AL51" s="162">
        <f>(1-$E51)*Con6_Mitigation!AL51</f>
        <v>0</v>
      </c>
      <c r="AM51" s="162">
        <f>(1-$E51)*Con6_Mitigation!AM51</f>
        <v>0</v>
      </c>
      <c r="AN51" s="162">
        <f t="shared" si="1"/>
        <v>0</v>
      </c>
      <c r="AO51" s="162">
        <f t="shared" si="2"/>
        <v>0</v>
      </c>
    </row>
    <row r="52" spans="1:41" ht="36.75" x14ac:dyDescent="0.25">
      <c r="A52" s="75" t="str">
        <f>'I3 Project list'!A52</f>
        <v>Drury</v>
      </c>
      <c r="B52" s="75" t="str">
        <f>'I3 Project list'!C52</f>
        <v>Drury_30.2</v>
      </c>
      <c r="C52" s="144" t="str">
        <f>'I3 Project list'!D52</f>
        <v>2-lane internal collector between Fielding Road &amp; Drury Hills E-W direction</v>
      </c>
      <c r="D52" s="144" t="str">
        <f>'I3 Project list'!E52</f>
        <v>2-lane collector- new collector with active mode on both sides + intersection improvements (TDM)</v>
      </c>
      <c r="E52" s="161">
        <f t="shared" si="3"/>
        <v>0</v>
      </c>
      <c r="F52" s="162">
        <f>(1-$E52)*Con6_Mitigation!F52</f>
        <v>0</v>
      </c>
      <c r="G52" s="162">
        <f>(1-$E52)*Con6_Mitigation!G52</f>
        <v>0</v>
      </c>
      <c r="H52" s="162">
        <f>(1-$E52)*Con6_Mitigation!H52</f>
        <v>0</v>
      </c>
      <c r="I52" s="162">
        <f>(1-$E52)*Con6_Mitigation!I52</f>
        <v>0</v>
      </c>
      <c r="J52" s="162">
        <f>(1-$E52)*Con6_Mitigation!J52</f>
        <v>0</v>
      </c>
      <c r="K52" s="162">
        <f>(1-$E52)*Con6_Mitigation!K52</f>
        <v>0</v>
      </c>
      <c r="L52" s="162">
        <f>(1-$E52)*Con6_Mitigation!L52</f>
        <v>0</v>
      </c>
      <c r="M52" s="162">
        <f>(1-$E52)*Con6_Mitigation!M52</f>
        <v>0</v>
      </c>
      <c r="N52" s="162">
        <f>(1-$E52)*Con6_Mitigation!N52</f>
        <v>0</v>
      </c>
      <c r="O52" s="162">
        <f>(1-$E52)*Con6_Mitigation!O52</f>
        <v>0</v>
      </c>
      <c r="P52" s="162">
        <f>(1-$E52)*Con6_Mitigation!P52</f>
        <v>0</v>
      </c>
      <c r="Q52" s="162">
        <f>(1-$E52)*Con6_Mitigation!Q52</f>
        <v>0</v>
      </c>
      <c r="R52" s="162">
        <f>(1-$E52)*Con6_Mitigation!R52</f>
        <v>0</v>
      </c>
      <c r="S52" s="162">
        <f>(1-$E52)*Con6_Mitigation!S52</f>
        <v>0</v>
      </c>
      <c r="T52" s="162">
        <f>(1-$E52)*Con6_Mitigation!T52</f>
        <v>0</v>
      </c>
      <c r="U52" s="162">
        <f>(1-$E52)*Con6_Mitigation!U52</f>
        <v>0</v>
      </c>
      <c r="V52" s="162">
        <f>(1-$E52)*Con6_Mitigation!V52</f>
        <v>0</v>
      </c>
      <c r="W52" s="162">
        <f>(1-$E52)*Con6_Mitigation!W52</f>
        <v>0</v>
      </c>
      <c r="X52" s="162">
        <f>(1-$E52)*Con6_Mitigation!X52</f>
        <v>0</v>
      </c>
      <c r="Y52" s="162">
        <f>(1-$E52)*Con6_Mitigation!Y52</f>
        <v>0</v>
      </c>
      <c r="Z52" s="162">
        <f>(1-$E52)*Con6_Mitigation!Z52</f>
        <v>0</v>
      </c>
      <c r="AA52" s="162">
        <f>(1-$E52)*Con6_Mitigation!AA52</f>
        <v>0</v>
      </c>
      <c r="AB52" s="162">
        <f>(1-$E52)*Con6_Mitigation!AB52</f>
        <v>0</v>
      </c>
      <c r="AC52" s="162">
        <f>(1-$E52)*Con6_Mitigation!AC52</f>
        <v>0</v>
      </c>
      <c r="AD52" s="162">
        <f>(1-$E52)*Con6_Mitigation!AD52</f>
        <v>0</v>
      </c>
      <c r="AE52" s="162">
        <f>(1-$E52)*Con6_Mitigation!AE52</f>
        <v>0</v>
      </c>
      <c r="AF52" s="162">
        <f>(1-$E52)*Con6_Mitigation!AF52</f>
        <v>0</v>
      </c>
      <c r="AG52" s="162">
        <f>(1-$E52)*Con6_Mitigation!AG52</f>
        <v>0</v>
      </c>
      <c r="AH52" s="162">
        <f>(1-$E52)*Con6_Mitigation!AH52</f>
        <v>0</v>
      </c>
      <c r="AI52" s="162">
        <f>(1-$E52)*Con6_Mitigation!AI52</f>
        <v>0</v>
      </c>
      <c r="AJ52" s="162">
        <f>(1-$E52)*Con6_Mitigation!AJ52</f>
        <v>0</v>
      </c>
      <c r="AK52" s="162">
        <f>(1-$E52)*Con6_Mitigation!AK52</f>
        <v>0</v>
      </c>
      <c r="AL52" s="162">
        <f>(1-$E52)*Con6_Mitigation!AL52</f>
        <v>0</v>
      </c>
      <c r="AM52" s="162">
        <f>(1-$E52)*Con6_Mitigation!AM52</f>
        <v>0</v>
      </c>
      <c r="AN52" s="162">
        <f t="shared" si="1"/>
        <v>0</v>
      </c>
      <c r="AO52" s="162">
        <f t="shared" si="2"/>
        <v>0</v>
      </c>
    </row>
    <row r="53" spans="1:41" ht="36.75" x14ac:dyDescent="0.25">
      <c r="A53" s="75" t="str">
        <f>'I3 Project list'!A53</f>
        <v>Drury</v>
      </c>
      <c r="B53" s="75" t="str">
        <f>'I3 Project list'!C53</f>
        <v>Drury_31</v>
      </c>
      <c r="C53" s="144" t="str">
        <f>'I3 Project list'!D53</f>
        <v>Upgrades on Cossey Rd between Fitzgerald &amp; Waihoehoe Rd</v>
      </c>
      <c r="D53" s="144" t="str">
        <f>'I3 Project list'!E53</f>
        <v>2-lane urban - upgrade existing roadwith active modes on both sides / Mill Road design ?</v>
      </c>
      <c r="E53" s="161">
        <f t="shared" si="3"/>
        <v>0</v>
      </c>
      <c r="F53" s="162">
        <f>(1-$E53)*Con6_Mitigation!F53</f>
        <v>0</v>
      </c>
      <c r="G53" s="162">
        <f>(1-$E53)*Con6_Mitigation!G53</f>
        <v>0</v>
      </c>
      <c r="H53" s="162">
        <f>(1-$E53)*Con6_Mitigation!H53</f>
        <v>0</v>
      </c>
      <c r="I53" s="162">
        <f>(1-$E53)*Con6_Mitigation!I53</f>
        <v>0</v>
      </c>
      <c r="J53" s="162">
        <f>(1-$E53)*Con6_Mitigation!J53</f>
        <v>0</v>
      </c>
      <c r="K53" s="162">
        <f>(1-$E53)*Con6_Mitigation!K53</f>
        <v>0</v>
      </c>
      <c r="L53" s="162">
        <f>(1-$E53)*Con6_Mitigation!L53</f>
        <v>0</v>
      </c>
      <c r="M53" s="162">
        <f>(1-$E53)*Con6_Mitigation!M53</f>
        <v>0</v>
      </c>
      <c r="N53" s="162">
        <f>(1-$E53)*Con6_Mitigation!N53</f>
        <v>0</v>
      </c>
      <c r="O53" s="162">
        <f>(1-$E53)*Con6_Mitigation!O53</f>
        <v>0</v>
      </c>
      <c r="P53" s="162">
        <f>(1-$E53)*Con6_Mitigation!P53</f>
        <v>0</v>
      </c>
      <c r="Q53" s="162">
        <f>(1-$E53)*Con6_Mitigation!Q53</f>
        <v>0</v>
      </c>
      <c r="R53" s="162">
        <f>(1-$E53)*Con6_Mitigation!R53</f>
        <v>0</v>
      </c>
      <c r="S53" s="162">
        <f>(1-$E53)*Con6_Mitigation!S53</f>
        <v>0</v>
      </c>
      <c r="T53" s="162">
        <f>(1-$E53)*Con6_Mitigation!T53</f>
        <v>0</v>
      </c>
      <c r="U53" s="162">
        <f>(1-$E53)*Con6_Mitigation!U53</f>
        <v>0</v>
      </c>
      <c r="V53" s="162">
        <f>(1-$E53)*Con6_Mitigation!V53</f>
        <v>87539.814896848577</v>
      </c>
      <c r="W53" s="162">
        <f>(1-$E53)*Con6_Mitigation!W53</f>
        <v>894330.62348117679</v>
      </c>
      <c r="X53" s="162">
        <f>(1-$E53)*Con6_Mitigation!X53</f>
        <v>0</v>
      </c>
      <c r="Y53" s="162">
        <f>(1-$E53)*Con6_Mitigation!Y53</f>
        <v>0</v>
      </c>
      <c r="Z53" s="162">
        <f>(1-$E53)*Con6_Mitigation!Z53</f>
        <v>0</v>
      </c>
      <c r="AA53" s="162">
        <f>(1-$E53)*Con6_Mitigation!AA53</f>
        <v>0</v>
      </c>
      <c r="AB53" s="162">
        <f>(1-$E53)*Con6_Mitigation!AB53</f>
        <v>0</v>
      </c>
      <c r="AC53" s="162">
        <f>(1-$E53)*Con6_Mitigation!AC53</f>
        <v>0</v>
      </c>
      <c r="AD53" s="162">
        <f>(1-$E53)*Con6_Mitigation!AD53</f>
        <v>0</v>
      </c>
      <c r="AE53" s="162">
        <f>(1-$E53)*Con6_Mitigation!AE53</f>
        <v>0</v>
      </c>
      <c r="AF53" s="162">
        <f>(1-$E53)*Con6_Mitigation!AF53</f>
        <v>0</v>
      </c>
      <c r="AG53" s="162">
        <f>(1-$E53)*Con6_Mitigation!AG53</f>
        <v>0</v>
      </c>
      <c r="AH53" s="162">
        <f>(1-$E53)*Con6_Mitigation!AH53</f>
        <v>0</v>
      </c>
      <c r="AI53" s="162">
        <f>(1-$E53)*Con6_Mitigation!AI53</f>
        <v>0</v>
      </c>
      <c r="AJ53" s="162">
        <f>(1-$E53)*Con6_Mitigation!AJ53</f>
        <v>0</v>
      </c>
      <c r="AK53" s="162">
        <f>(1-$E53)*Con6_Mitigation!AK53</f>
        <v>0</v>
      </c>
      <c r="AL53" s="162">
        <f>(1-$E53)*Con6_Mitigation!AL53</f>
        <v>0</v>
      </c>
      <c r="AM53" s="162">
        <f>(1-$E53)*Con6_Mitigation!AM53</f>
        <v>0</v>
      </c>
      <c r="AN53" s="162">
        <f t="shared" si="1"/>
        <v>981870.43837802531</v>
      </c>
      <c r="AO53" s="162">
        <f t="shared" si="2"/>
        <v>981870.43837802531</v>
      </c>
    </row>
    <row r="54" spans="1:41" ht="24.75" x14ac:dyDescent="0.25">
      <c r="A54" s="75" t="str">
        <f>'I3 Project list'!A54</f>
        <v>Drury</v>
      </c>
      <c r="B54" s="75" t="str">
        <f>'I3 Project list'!C54</f>
        <v>Drury_32</v>
      </c>
      <c r="C54" s="144" t="str">
        <f>'I3 Project list'!D54</f>
        <v>New Intersection on Cossey Rd/Waihoehoe Rd</v>
      </c>
      <c r="D54" s="144" t="str">
        <f>'I3 Project list'!E54</f>
        <v>Assume 1 simple roundabout intesection</v>
      </c>
      <c r="E54" s="161">
        <f t="shared" si="3"/>
        <v>4.8719999999999999E-2</v>
      </c>
      <c r="F54" s="162">
        <f>(1-$E54)*Con6_Mitigation!F54</f>
        <v>0</v>
      </c>
      <c r="G54" s="162">
        <f>(1-$E54)*Con6_Mitigation!G54</f>
        <v>0</v>
      </c>
      <c r="H54" s="162">
        <f>(1-$E54)*Con6_Mitigation!H54</f>
        <v>0</v>
      </c>
      <c r="I54" s="162">
        <f>(1-$E54)*Con6_Mitigation!I54</f>
        <v>0</v>
      </c>
      <c r="J54" s="162">
        <f>(1-$E54)*Con6_Mitigation!J54</f>
        <v>0</v>
      </c>
      <c r="K54" s="162">
        <f>(1-$E54)*Con6_Mitigation!K54</f>
        <v>0</v>
      </c>
      <c r="L54" s="162">
        <f>(1-$E54)*Con6_Mitigation!L54</f>
        <v>0</v>
      </c>
      <c r="M54" s="162">
        <f>(1-$E54)*Con6_Mitigation!M54</f>
        <v>0</v>
      </c>
      <c r="N54" s="162">
        <f>(1-$E54)*Con6_Mitigation!N54</f>
        <v>0</v>
      </c>
      <c r="O54" s="162">
        <f>(1-$E54)*Con6_Mitigation!O54</f>
        <v>0</v>
      </c>
      <c r="P54" s="162">
        <f>(1-$E54)*Con6_Mitigation!P54</f>
        <v>0</v>
      </c>
      <c r="Q54" s="162">
        <f>(1-$E54)*Con6_Mitigation!Q54</f>
        <v>0</v>
      </c>
      <c r="R54" s="162">
        <f>(1-$E54)*Con6_Mitigation!R54</f>
        <v>0</v>
      </c>
      <c r="S54" s="162">
        <f>(1-$E54)*Con6_Mitigation!S54</f>
        <v>0</v>
      </c>
      <c r="T54" s="162">
        <f>(1-$E54)*Con6_Mitigation!T54</f>
        <v>0</v>
      </c>
      <c r="U54" s="162">
        <f>(1-$E54)*Con6_Mitigation!U54</f>
        <v>0</v>
      </c>
      <c r="V54" s="162">
        <f>(1-$E54)*Con6_Mitigation!V54</f>
        <v>110820.39166809605</v>
      </c>
      <c r="W54" s="162">
        <f>(1-$E54)*Con6_Mitigation!W54</f>
        <v>1132171.3450244516</v>
      </c>
      <c r="X54" s="162">
        <f>(1-$E54)*Con6_Mitigation!X54</f>
        <v>0</v>
      </c>
      <c r="Y54" s="162">
        <f>(1-$E54)*Con6_Mitigation!Y54</f>
        <v>0</v>
      </c>
      <c r="Z54" s="162">
        <f>(1-$E54)*Con6_Mitigation!Z54</f>
        <v>0</v>
      </c>
      <c r="AA54" s="162">
        <f>(1-$E54)*Con6_Mitigation!AA54</f>
        <v>0</v>
      </c>
      <c r="AB54" s="162">
        <f>(1-$E54)*Con6_Mitigation!AB54</f>
        <v>0</v>
      </c>
      <c r="AC54" s="162">
        <f>(1-$E54)*Con6_Mitigation!AC54</f>
        <v>0</v>
      </c>
      <c r="AD54" s="162">
        <f>(1-$E54)*Con6_Mitigation!AD54</f>
        <v>0</v>
      </c>
      <c r="AE54" s="162">
        <f>(1-$E54)*Con6_Mitigation!AE54</f>
        <v>0</v>
      </c>
      <c r="AF54" s="162">
        <f>(1-$E54)*Con6_Mitigation!AF54</f>
        <v>0</v>
      </c>
      <c r="AG54" s="162">
        <f>(1-$E54)*Con6_Mitigation!AG54</f>
        <v>0</v>
      </c>
      <c r="AH54" s="162">
        <f>(1-$E54)*Con6_Mitigation!AH54</f>
        <v>0</v>
      </c>
      <c r="AI54" s="162">
        <f>(1-$E54)*Con6_Mitigation!AI54</f>
        <v>0</v>
      </c>
      <c r="AJ54" s="162">
        <f>(1-$E54)*Con6_Mitigation!AJ54</f>
        <v>0</v>
      </c>
      <c r="AK54" s="162">
        <f>(1-$E54)*Con6_Mitigation!AK54</f>
        <v>0</v>
      </c>
      <c r="AL54" s="162">
        <f>(1-$E54)*Con6_Mitigation!AL54</f>
        <v>0</v>
      </c>
      <c r="AM54" s="162">
        <f>(1-$E54)*Con6_Mitigation!AM54</f>
        <v>0</v>
      </c>
      <c r="AN54" s="162">
        <f t="shared" si="1"/>
        <v>1242991.7366925476</v>
      </c>
      <c r="AO54" s="162">
        <f t="shared" si="2"/>
        <v>1242991.7366925476</v>
      </c>
    </row>
    <row r="55" spans="1:41" ht="36.75" x14ac:dyDescent="0.25">
      <c r="A55" s="75" t="str">
        <f>'I3 Project list'!A55</f>
        <v>Drury</v>
      </c>
      <c r="B55" s="75" t="str">
        <f>'I3 Project list'!C55</f>
        <v>Drury_33</v>
      </c>
      <c r="C55" s="144" t="str">
        <f>'I3 Project list'!D55</f>
        <v>Upgrade Fitzgerald Rd from project 7 to Brookefield Rd</v>
      </c>
      <c r="D55" s="144" t="str">
        <f>'I3 Project list'!E55</f>
        <v>2-lane urban- upgrade existing road layout to 2-lane urban with active modes on both sides (TDM )</v>
      </c>
      <c r="E55" s="161">
        <f t="shared" si="3"/>
        <v>0</v>
      </c>
      <c r="F55" s="162">
        <f>(1-$E55)*Con6_Mitigation!F55</f>
        <v>0</v>
      </c>
      <c r="G55" s="162">
        <f>(1-$E55)*Con6_Mitigation!G55</f>
        <v>0</v>
      </c>
      <c r="H55" s="162">
        <f>(1-$E55)*Con6_Mitigation!H55</f>
        <v>0</v>
      </c>
      <c r="I55" s="162">
        <f>(1-$E55)*Con6_Mitigation!I55</f>
        <v>0</v>
      </c>
      <c r="J55" s="162">
        <f>(1-$E55)*Con6_Mitigation!J55</f>
        <v>0</v>
      </c>
      <c r="K55" s="162">
        <f>(1-$E55)*Con6_Mitigation!K55</f>
        <v>0</v>
      </c>
      <c r="L55" s="162">
        <f>(1-$E55)*Con6_Mitigation!L55</f>
        <v>0</v>
      </c>
      <c r="M55" s="162">
        <f>(1-$E55)*Con6_Mitigation!M55</f>
        <v>0</v>
      </c>
      <c r="N55" s="162">
        <f>(1-$E55)*Con6_Mitigation!N55</f>
        <v>0</v>
      </c>
      <c r="O55" s="162">
        <f>(1-$E55)*Con6_Mitigation!O55</f>
        <v>0</v>
      </c>
      <c r="P55" s="162">
        <f>(1-$E55)*Con6_Mitigation!P55</f>
        <v>0</v>
      </c>
      <c r="Q55" s="162">
        <f>(1-$E55)*Con6_Mitigation!Q55</f>
        <v>0</v>
      </c>
      <c r="R55" s="162">
        <f>(1-$E55)*Con6_Mitigation!R55</f>
        <v>0</v>
      </c>
      <c r="S55" s="162">
        <f>(1-$E55)*Con6_Mitigation!S55</f>
        <v>0</v>
      </c>
      <c r="T55" s="162">
        <f>(1-$E55)*Con6_Mitigation!T55</f>
        <v>0</v>
      </c>
      <c r="U55" s="162">
        <f>(1-$E55)*Con6_Mitigation!U55</f>
        <v>0</v>
      </c>
      <c r="V55" s="162">
        <f>(1-$E55)*Con6_Mitigation!V55</f>
        <v>0</v>
      </c>
      <c r="W55" s="162">
        <f>(1-$E55)*Con6_Mitigation!W55</f>
        <v>0</v>
      </c>
      <c r="X55" s="162">
        <f>(1-$E55)*Con6_Mitigation!X55</f>
        <v>0</v>
      </c>
      <c r="Y55" s="162">
        <f>(1-$E55)*Con6_Mitigation!Y55</f>
        <v>0</v>
      </c>
      <c r="Z55" s="162">
        <f>(1-$E55)*Con6_Mitigation!Z55</f>
        <v>0</v>
      </c>
      <c r="AA55" s="162">
        <f>(1-$E55)*Con6_Mitigation!AA55</f>
        <v>0</v>
      </c>
      <c r="AB55" s="162">
        <f>(1-$E55)*Con6_Mitigation!AB55</f>
        <v>0</v>
      </c>
      <c r="AC55" s="162">
        <f>(1-$E55)*Con6_Mitigation!AC55</f>
        <v>0</v>
      </c>
      <c r="AD55" s="162">
        <f>(1-$E55)*Con6_Mitigation!AD55</f>
        <v>0</v>
      </c>
      <c r="AE55" s="162">
        <f>(1-$E55)*Con6_Mitigation!AE55</f>
        <v>0</v>
      </c>
      <c r="AF55" s="162">
        <f>(1-$E55)*Con6_Mitigation!AF55</f>
        <v>0</v>
      </c>
      <c r="AG55" s="162">
        <f>(1-$E55)*Con6_Mitigation!AG55</f>
        <v>0</v>
      </c>
      <c r="AH55" s="162">
        <f>(1-$E55)*Con6_Mitigation!AH55</f>
        <v>0</v>
      </c>
      <c r="AI55" s="162">
        <f>(1-$E55)*Con6_Mitigation!AI55</f>
        <v>0</v>
      </c>
      <c r="AJ55" s="162">
        <f>(1-$E55)*Con6_Mitigation!AJ55</f>
        <v>0</v>
      </c>
      <c r="AK55" s="162">
        <f>(1-$E55)*Con6_Mitigation!AK55</f>
        <v>0</v>
      </c>
      <c r="AL55" s="162">
        <f>(1-$E55)*Con6_Mitigation!AL55</f>
        <v>0</v>
      </c>
      <c r="AM55" s="162">
        <f>(1-$E55)*Con6_Mitigation!AM55</f>
        <v>60104.028510988974</v>
      </c>
      <c r="AN55" s="162">
        <f t="shared" si="1"/>
        <v>60104.028510988974</v>
      </c>
      <c r="AO55" s="162">
        <f t="shared" si="2"/>
        <v>0</v>
      </c>
    </row>
    <row r="56" spans="1:41" ht="24.75" x14ac:dyDescent="0.25">
      <c r="A56" s="75" t="str">
        <f>'I3 Project list'!A56</f>
        <v>Drury</v>
      </c>
      <c r="B56" s="75" t="str">
        <f>'I3 Project list'!C56</f>
        <v>Drury_34</v>
      </c>
      <c r="C56" s="144" t="str">
        <f>'I3 Project list'!D56</f>
        <v>New Drury Interchange connection to Kiwi development</v>
      </c>
      <c r="D56" s="144" t="str">
        <f>'I3 Project list'!E56</f>
        <v>2-lane urban- new road layout with active modes on both sides (TDM)</v>
      </c>
      <c r="E56" s="161">
        <f t="shared" si="3"/>
        <v>0</v>
      </c>
      <c r="F56" s="162">
        <f>(1-$E56)*Con6_Mitigation!F56</f>
        <v>0</v>
      </c>
      <c r="G56" s="162">
        <f>(1-$E56)*Con6_Mitigation!G56</f>
        <v>0</v>
      </c>
      <c r="H56" s="162">
        <f>(1-$E56)*Con6_Mitigation!H56</f>
        <v>0</v>
      </c>
      <c r="I56" s="162">
        <f>(1-$E56)*Con6_Mitigation!I56</f>
        <v>0</v>
      </c>
      <c r="J56" s="162">
        <f>(1-$E56)*Con6_Mitigation!J56</f>
        <v>0</v>
      </c>
      <c r="K56" s="162">
        <f>(1-$E56)*Con6_Mitigation!K56</f>
        <v>0</v>
      </c>
      <c r="L56" s="162">
        <f>(1-$E56)*Con6_Mitigation!L56</f>
        <v>0</v>
      </c>
      <c r="M56" s="162">
        <f>(1-$E56)*Con6_Mitigation!M56</f>
        <v>0</v>
      </c>
      <c r="N56" s="162">
        <f>(1-$E56)*Con6_Mitigation!N56</f>
        <v>0</v>
      </c>
      <c r="O56" s="162">
        <f>(1-$E56)*Con6_Mitigation!O56</f>
        <v>0</v>
      </c>
      <c r="P56" s="162">
        <f>(1-$E56)*Con6_Mitigation!P56</f>
        <v>0</v>
      </c>
      <c r="Q56" s="162">
        <f>(1-$E56)*Con6_Mitigation!Q56</f>
        <v>0</v>
      </c>
      <c r="R56" s="162">
        <f>(1-$E56)*Con6_Mitigation!R56</f>
        <v>0</v>
      </c>
      <c r="S56" s="162">
        <f>(1-$E56)*Con6_Mitigation!S56</f>
        <v>0</v>
      </c>
      <c r="T56" s="162">
        <f>(1-$E56)*Con6_Mitigation!T56</f>
        <v>0</v>
      </c>
      <c r="U56" s="162">
        <f>(1-$E56)*Con6_Mitigation!U56</f>
        <v>0</v>
      </c>
      <c r="V56" s="162">
        <f>(1-$E56)*Con6_Mitigation!V56</f>
        <v>0</v>
      </c>
      <c r="W56" s="162">
        <f>(1-$E56)*Con6_Mitigation!W56</f>
        <v>0</v>
      </c>
      <c r="X56" s="162">
        <f>(1-$E56)*Con6_Mitigation!X56</f>
        <v>0</v>
      </c>
      <c r="Y56" s="162">
        <f>(1-$E56)*Con6_Mitigation!Y56</f>
        <v>0</v>
      </c>
      <c r="Z56" s="162">
        <f>(1-$E56)*Con6_Mitigation!Z56</f>
        <v>0</v>
      </c>
      <c r="AA56" s="162">
        <f>(1-$E56)*Con6_Mitigation!AA56</f>
        <v>0</v>
      </c>
      <c r="AB56" s="162">
        <f>(1-$E56)*Con6_Mitigation!AB56</f>
        <v>0</v>
      </c>
      <c r="AC56" s="162">
        <f>(1-$E56)*Con6_Mitigation!AC56</f>
        <v>0</v>
      </c>
      <c r="AD56" s="162">
        <f>(1-$E56)*Con6_Mitigation!AD56</f>
        <v>0</v>
      </c>
      <c r="AE56" s="162">
        <f>(1-$E56)*Con6_Mitigation!AE56</f>
        <v>0</v>
      </c>
      <c r="AF56" s="162">
        <f>(1-$E56)*Con6_Mitigation!AF56</f>
        <v>0</v>
      </c>
      <c r="AG56" s="162">
        <f>(1-$E56)*Con6_Mitigation!AG56</f>
        <v>0</v>
      </c>
      <c r="AH56" s="162">
        <f>(1-$E56)*Con6_Mitigation!AH56</f>
        <v>0</v>
      </c>
      <c r="AI56" s="162">
        <f>(1-$E56)*Con6_Mitigation!AI56</f>
        <v>0</v>
      </c>
      <c r="AJ56" s="162">
        <f>(1-$E56)*Con6_Mitigation!AJ56</f>
        <v>0</v>
      </c>
      <c r="AK56" s="162">
        <f>(1-$E56)*Con6_Mitigation!AK56</f>
        <v>0</v>
      </c>
      <c r="AL56" s="162">
        <f>(1-$E56)*Con6_Mitigation!AL56</f>
        <v>0</v>
      </c>
      <c r="AM56" s="162">
        <f>(1-$E56)*Con6_Mitigation!AM56</f>
        <v>0</v>
      </c>
      <c r="AN56" s="162">
        <f t="shared" si="1"/>
        <v>0</v>
      </c>
      <c r="AO56" s="162">
        <f t="shared" si="2"/>
        <v>0</v>
      </c>
    </row>
    <row r="57" spans="1:41" ht="36.75" x14ac:dyDescent="0.25">
      <c r="A57" s="75" t="str">
        <f>'I3 Project list'!A57</f>
        <v>Drury</v>
      </c>
      <c r="B57" s="75" t="str">
        <f>'I3 Project list'!C57</f>
        <v>Drury_35a</v>
      </c>
      <c r="C57" s="144" t="str">
        <f>'I3 Project list'!D57</f>
        <v xml:space="preserve">Mill Road : Drury South connection from Fitzgerald/Cossey intersection to SH1 + Interchange </v>
      </c>
      <c r="D57" s="144" t="str">
        <f>'I3 Project list'!E57</f>
        <v>2-lane- new road layout with active modes on both sides (depends on Mill Road design and sequencing)</v>
      </c>
      <c r="E57" s="161">
        <f t="shared" si="3"/>
        <v>0</v>
      </c>
      <c r="F57" s="162">
        <f>(1-$E57)*Con6_Mitigation!F57</f>
        <v>0</v>
      </c>
      <c r="G57" s="162">
        <f>(1-$E57)*Con6_Mitigation!G57</f>
        <v>0</v>
      </c>
      <c r="H57" s="162">
        <f>(1-$E57)*Con6_Mitigation!H57</f>
        <v>0</v>
      </c>
      <c r="I57" s="162">
        <f>(1-$E57)*Con6_Mitigation!I57</f>
        <v>0</v>
      </c>
      <c r="J57" s="162">
        <f>(1-$E57)*Con6_Mitigation!J57</f>
        <v>0</v>
      </c>
      <c r="K57" s="162">
        <f>(1-$E57)*Con6_Mitigation!K57</f>
        <v>0</v>
      </c>
      <c r="L57" s="162">
        <f>(1-$E57)*Con6_Mitigation!L57</f>
        <v>0</v>
      </c>
      <c r="M57" s="162">
        <f>(1-$E57)*Con6_Mitigation!M57</f>
        <v>0</v>
      </c>
      <c r="N57" s="162">
        <f>(1-$E57)*Con6_Mitigation!N57</f>
        <v>0</v>
      </c>
      <c r="O57" s="162">
        <f>(1-$E57)*Con6_Mitigation!O57</f>
        <v>0</v>
      </c>
      <c r="P57" s="162">
        <f>(1-$E57)*Con6_Mitigation!P57</f>
        <v>0</v>
      </c>
      <c r="Q57" s="162">
        <f>(1-$E57)*Con6_Mitigation!Q57</f>
        <v>0</v>
      </c>
      <c r="R57" s="162">
        <f>(1-$E57)*Con6_Mitigation!R57</f>
        <v>0</v>
      </c>
      <c r="S57" s="162">
        <f>(1-$E57)*Con6_Mitigation!S57</f>
        <v>0</v>
      </c>
      <c r="T57" s="162">
        <f>(1-$E57)*Con6_Mitigation!T57</f>
        <v>0</v>
      </c>
      <c r="U57" s="162">
        <f>(1-$E57)*Con6_Mitigation!U57</f>
        <v>0</v>
      </c>
      <c r="V57" s="162">
        <f>(1-$E57)*Con6_Mitigation!V57</f>
        <v>0</v>
      </c>
      <c r="W57" s="162">
        <f>(1-$E57)*Con6_Mitigation!W57</f>
        <v>0</v>
      </c>
      <c r="X57" s="162">
        <f>(1-$E57)*Con6_Mitigation!X57</f>
        <v>0</v>
      </c>
      <c r="Y57" s="162">
        <f>(1-$E57)*Con6_Mitigation!Y57</f>
        <v>0</v>
      </c>
      <c r="Z57" s="162">
        <f>(1-$E57)*Con6_Mitigation!Z57</f>
        <v>0</v>
      </c>
      <c r="AA57" s="162">
        <f>(1-$E57)*Con6_Mitigation!AA57</f>
        <v>0</v>
      </c>
      <c r="AB57" s="162">
        <f>(1-$E57)*Con6_Mitigation!AB57</f>
        <v>0</v>
      </c>
      <c r="AC57" s="162">
        <f>(1-$E57)*Con6_Mitigation!AC57</f>
        <v>0</v>
      </c>
      <c r="AD57" s="162">
        <f>(1-$E57)*Con6_Mitigation!AD57</f>
        <v>0</v>
      </c>
      <c r="AE57" s="162">
        <f>(1-$E57)*Con6_Mitigation!AE57</f>
        <v>0</v>
      </c>
      <c r="AF57" s="162">
        <f>(1-$E57)*Con6_Mitigation!AF57</f>
        <v>0</v>
      </c>
      <c r="AG57" s="162">
        <f>(1-$E57)*Con6_Mitigation!AG57</f>
        <v>0</v>
      </c>
      <c r="AH57" s="162">
        <f>(1-$E57)*Con6_Mitigation!AH57</f>
        <v>0</v>
      </c>
      <c r="AI57" s="162">
        <f>(1-$E57)*Con6_Mitigation!AI57</f>
        <v>0</v>
      </c>
      <c r="AJ57" s="162">
        <f>(1-$E57)*Con6_Mitigation!AJ57</f>
        <v>0</v>
      </c>
      <c r="AK57" s="162">
        <f>(1-$E57)*Con6_Mitigation!AK57</f>
        <v>0</v>
      </c>
      <c r="AL57" s="162">
        <f>(1-$E57)*Con6_Mitigation!AL57</f>
        <v>0</v>
      </c>
      <c r="AM57" s="162">
        <f>(1-$E57)*Con6_Mitigation!AM57</f>
        <v>0</v>
      </c>
      <c r="AN57" s="162">
        <f t="shared" si="1"/>
        <v>0</v>
      </c>
      <c r="AO57" s="162">
        <f t="shared" si="2"/>
        <v>0</v>
      </c>
    </row>
    <row r="58" spans="1:41" ht="36.75" x14ac:dyDescent="0.25">
      <c r="A58" s="75" t="str">
        <f>'I3 Project list'!A58</f>
        <v>Drury</v>
      </c>
      <c r="B58" s="75" t="str">
        <f>'I3 Project list'!C58</f>
        <v>Drury_35b</v>
      </c>
      <c r="C58" s="144" t="str">
        <f>'I3 Project list'!D58</f>
        <v xml:space="preserve">Mill Road : Drury South connection from Fitzgerald/Cossey intersection to SH1 + Interchange </v>
      </c>
      <c r="D58" s="144" t="str">
        <f>'I3 Project list'!E58</f>
        <v>4-lane- new road layout with active modes on both sides (depends on Mill Road design and sequencing)</v>
      </c>
      <c r="E58" s="161">
        <f t="shared" si="3"/>
        <v>0</v>
      </c>
      <c r="F58" s="162">
        <f>(1-$E58)*Con6_Mitigation!F58</f>
        <v>0</v>
      </c>
      <c r="G58" s="162">
        <f>(1-$E58)*Con6_Mitigation!G58</f>
        <v>0</v>
      </c>
      <c r="H58" s="162">
        <f>(1-$E58)*Con6_Mitigation!H58</f>
        <v>0</v>
      </c>
      <c r="I58" s="162">
        <f>(1-$E58)*Con6_Mitigation!I58</f>
        <v>0</v>
      </c>
      <c r="J58" s="162">
        <f>(1-$E58)*Con6_Mitigation!J58</f>
        <v>0</v>
      </c>
      <c r="K58" s="162">
        <f>(1-$E58)*Con6_Mitigation!K58</f>
        <v>0</v>
      </c>
      <c r="L58" s="162">
        <f>(1-$E58)*Con6_Mitigation!L58</f>
        <v>0</v>
      </c>
      <c r="M58" s="162">
        <f>(1-$E58)*Con6_Mitigation!M58</f>
        <v>0</v>
      </c>
      <c r="N58" s="162">
        <f>(1-$E58)*Con6_Mitigation!N58</f>
        <v>0</v>
      </c>
      <c r="O58" s="162">
        <f>(1-$E58)*Con6_Mitigation!O58</f>
        <v>0</v>
      </c>
      <c r="P58" s="162">
        <f>(1-$E58)*Con6_Mitigation!P58</f>
        <v>0</v>
      </c>
      <c r="Q58" s="162">
        <f>(1-$E58)*Con6_Mitigation!Q58</f>
        <v>0</v>
      </c>
      <c r="R58" s="162">
        <f>(1-$E58)*Con6_Mitigation!R58</f>
        <v>0</v>
      </c>
      <c r="S58" s="162">
        <f>(1-$E58)*Con6_Mitigation!S58</f>
        <v>0</v>
      </c>
      <c r="T58" s="162">
        <f>(1-$E58)*Con6_Mitigation!T58</f>
        <v>0</v>
      </c>
      <c r="U58" s="162">
        <f>(1-$E58)*Con6_Mitigation!U58</f>
        <v>0</v>
      </c>
      <c r="V58" s="162">
        <f>(1-$E58)*Con6_Mitigation!V58</f>
        <v>0</v>
      </c>
      <c r="W58" s="162">
        <f>(1-$E58)*Con6_Mitigation!W58</f>
        <v>0</v>
      </c>
      <c r="X58" s="162">
        <f>(1-$E58)*Con6_Mitigation!X58</f>
        <v>0</v>
      </c>
      <c r="Y58" s="162">
        <f>(1-$E58)*Con6_Mitigation!Y58</f>
        <v>0</v>
      </c>
      <c r="Z58" s="162">
        <f>(1-$E58)*Con6_Mitigation!Z58</f>
        <v>0</v>
      </c>
      <c r="AA58" s="162">
        <f>(1-$E58)*Con6_Mitigation!AA58</f>
        <v>0</v>
      </c>
      <c r="AB58" s="162">
        <f>(1-$E58)*Con6_Mitigation!AB58</f>
        <v>0</v>
      </c>
      <c r="AC58" s="162">
        <f>(1-$E58)*Con6_Mitigation!AC58</f>
        <v>0</v>
      </c>
      <c r="AD58" s="162">
        <f>(1-$E58)*Con6_Mitigation!AD58</f>
        <v>0</v>
      </c>
      <c r="AE58" s="162">
        <f>(1-$E58)*Con6_Mitigation!AE58</f>
        <v>0</v>
      </c>
      <c r="AF58" s="162">
        <f>(1-$E58)*Con6_Mitigation!AF58</f>
        <v>0</v>
      </c>
      <c r="AG58" s="162">
        <f>(1-$E58)*Con6_Mitigation!AG58</f>
        <v>0</v>
      </c>
      <c r="AH58" s="162">
        <f>(1-$E58)*Con6_Mitigation!AH58</f>
        <v>0</v>
      </c>
      <c r="AI58" s="162">
        <f>(1-$E58)*Con6_Mitigation!AI58</f>
        <v>0</v>
      </c>
      <c r="AJ58" s="162">
        <f>(1-$E58)*Con6_Mitigation!AJ58</f>
        <v>0</v>
      </c>
      <c r="AK58" s="162">
        <f>(1-$E58)*Con6_Mitigation!AK58</f>
        <v>0</v>
      </c>
      <c r="AL58" s="162">
        <f>(1-$E58)*Con6_Mitigation!AL58</f>
        <v>0</v>
      </c>
      <c r="AM58" s="162">
        <f>(1-$E58)*Con6_Mitigation!AM58</f>
        <v>0</v>
      </c>
      <c r="AN58" s="162">
        <f t="shared" si="1"/>
        <v>0</v>
      </c>
      <c r="AO58" s="162">
        <f t="shared" si="2"/>
        <v>0</v>
      </c>
    </row>
    <row r="59" spans="1:41" ht="36.75" x14ac:dyDescent="0.25">
      <c r="A59" s="75" t="str">
        <f>'I3 Project list'!A59</f>
        <v>Drury</v>
      </c>
      <c r="B59" s="75" t="str">
        <f>'I3 Project list'!C59</f>
        <v>Drury_36</v>
      </c>
      <c r="C59" s="144" t="str">
        <f>'I3 Project list'!D59</f>
        <v>Complete Bremner-Norrie Road connection from SH1 upto GSR (overlap with project 12)</v>
      </c>
      <c r="D59" s="144" t="str">
        <f>'I3 Project list'!E59</f>
        <v>4-lane urban- upgrade with active modes on both sides (SGA design)</v>
      </c>
      <c r="E59" s="161">
        <f t="shared" si="3"/>
        <v>0</v>
      </c>
      <c r="F59" s="162">
        <f>(1-$E59)*Con6_Mitigation!F59</f>
        <v>0</v>
      </c>
      <c r="G59" s="162">
        <f>(1-$E59)*Con6_Mitigation!G59</f>
        <v>0</v>
      </c>
      <c r="H59" s="162">
        <f>(1-$E59)*Con6_Mitigation!H59</f>
        <v>0</v>
      </c>
      <c r="I59" s="162">
        <f>(1-$E59)*Con6_Mitigation!I59</f>
        <v>0</v>
      </c>
      <c r="J59" s="162">
        <f>(1-$E59)*Con6_Mitigation!J59</f>
        <v>0</v>
      </c>
      <c r="K59" s="162">
        <f>(1-$E59)*Con6_Mitigation!K59</f>
        <v>0</v>
      </c>
      <c r="L59" s="162">
        <f>(1-$E59)*Con6_Mitigation!L59</f>
        <v>0</v>
      </c>
      <c r="M59" s="162">
        <f>(1-$E59)*Con6_Mitigation!M59</f>
        <v>0</v>
      </c>
      <c r="N59" s="162">
        <f>(1-$E59)*Con6_Mitigation!N59</f>
        <v>0</v>
      </c>
      <c r="O59" s="162">
        <f>(1-$E59)*Con6_Mitigation!O59</f>
        <v>0</v>
      </c>
      <c r="P59" s="162">
        <f>(1-$E59)*Con6_Mitigation!P59</f>
        <v>0</v>
      </c>
      <c r="Q59" s="162">
        <f>(1-$E59)*Con6_Mitigation!Q59</f>
        <v>0</v>
      </c>
      <c r="R59" s="162">
        <f>(1-$E59)*Con6_Mitigation!R59</f>
        <v>0</v>
      </c>
      <c r="S59" s="162">
        <f>(1-$E59)*Con6_Mitigation!S59</f>
        <v>0</v>
      </c>
      <c r="T59" s="162">
        <f>(1-$E59)*Con6_Mitigation!T59</f>
        <v>0</v>
      </c>
      <c r="U59" s="162">
        <f>(1-$E59)*Con6_Mitigation!U59</f>
        <v>0</v>
      </c>
      <c r="V59" s="162">
        <f>(1-$E59)*Con6_Mitigation!V59</f>
        <v>0</v>
      </c>
      <c r="W59" s="162">
        <f>(1-$E59)*Con6_Mitigation!W59</f>
        <v>0</v>
      </c>
      <c r="X59" s="162">
        <f>(1-$E59)*Con6_Mitigation!X59</f>
        <v>0</v>
      </c>
      <c r="Y59" s="162">
        <f>(1-$E59)*Con6_Mitigation!Y59</f>
        <v>0</v>
      </c>
      <c r="Z59" s="162">
        <f>(1-$E59)*Con6_Mitigation!Z59</f>
        <v>0</v>
      </c>
      <c r="AA59" s="162">
        <f>(1-$E59)*Con6_Mitigation!AA59</f>
        <v>0</v>
      </c>
      <c r="AB59" s="162">
        <f>(1-$E59)*Con6_Mitigation!AB59</f>
        <v>0</v>
      </c>
      <c r="AC59" s="162">
        <f>(1-$E59)*Con6_Mitigation!AC59</f>
        <v>0</v>
      </c>
      <c r="AD59" s="162">
        <f>(1-$E59)*Con6_Mitigation!AD59</f>
        <v>0</v>
      </c>
      <c r="AE59" s="162">
        <f>(1-$E59)*Con6_Mitigation!AE59</f>
        <v>0</v>
      </c>
      <c r="AF59" s="162">
        <f>(1-$E59)*Con6_Mitigation!AF59</f>
        <v>0</v>
      </c>
      <c r="AG59" s="162">
        <f>(1-$E59)*Con6_Mitigation!AG59</f>
        <v>0</v>
      </c>
      <c r="AH59" s="162">
        <f>(1-$E59)*Con6_Mitigation!AH59</f>
        <v>0</v>
      </c>
      <c r="AI59" s="162">
        <f>(1-$E59)*Con6_Mitigation!AI59</f>
        <v>0</v>
      </c>
      <c r="AJ59" s="162">
        <f>(1-$E59)*Con6_Mitigation!AJ59</f>
        <v>0</v>
      </c>
      <c r="AK59" s="162">
        <f>(1-$E59)*Con6_Mitigation!AK59</f>
        <v>0</v>
      </c>
      <c r="AL59" s="162">
        <f>(1-$E59)*Con6_Mitigation!AL59</f>
        <v>0</v>
      </c>
      <c r="AM59" s="162">
        <f>(1-$E59)*Con6_Mitigation!AM59</f>
        <v>0</v>
      </c>
      <c r="AN59" s="162">
        <f t="shared" si="1"/>
        <v>0</v>
      </c>
      <c r="AO59" s="162">
        <f t="shared" si="2"/>
        <v>0</v>
      </c>
    </row>
    <row r="60" spans="1:41" ht="36.75" x14ac:dyDescent="0.25">
      <c r="A60" s="75" t="str">
        <f>'I3 Project list'!A60</f>
        <v>Drury</v>
      </c>
      <c r="B60" s="75" t="str">
        <f>'I3 Project list'!C60</f>
        <v>Drury_36a</v>
      </c>
      <c r="C60" s="144" t="str">
        <f>'I3 Project list'!D60</f>
        <v>Bremner-Norrie Road east of SH1 up to GSR (overlap with project 12)</v>
      </c>
      <c r="D60" s="144" t="str">
        <f>'I3 Project list'!E60</f>
        <v>2-lane urban- upgrade existing road layout with active modes on both sides (Under construction)</v>
      </c>
      <c r="E60" s="161">
        <f t="shared" si="3"/>
        <v>7.7292881616720542E-4</v>
      </c>
      <c r="F60" s="162">
        <f>(1-$E60)*Con6_Mitigation!F60</f>
        <v>0</v>
      </c>
      <c r="G60" s="162">
        <f>(1-$E60)*Con6_Mitigation!G60</f>
        <v>0</v>
      </c>
      <c r="H60" s="162">
        <f>(1-$E60)*Con6_Mitigation!H60</f>
        <v>0</v>
      </c>
      <c r="I60" s="162">
        <f>(1-$E60)*Con6_Mitigation!I60</f>
        <v>0</v>
      </c>
      <c r="J60" s="162">
        <f>(1-$E60)*Con6_Mitigation!J60</f>
        <v>0</v>
      </c>
      <c r="K60" s="162">
        <f>(1-$E60)*Con6_Mitigation!K60</f>
        <v>0</v>
      </c>
      <c r="L60" s="162">
        <f>(1-$E60)*Con6_Mitigation!L60</f>
        <v>0</v>
      </c>
      <c r="M60" s="162">
        <f>(1-$E60)*Con6_Mitigation!M60</f>
        <v>0</v>
      </c>
      <c r="N60" s="162">
        <f>(1-$E60)*Con6_Mitigation!N60</f>
        <v>0</v>
      </c>
      <c r="O60" s="162">
        <f>(1-$E60)*Con6_Mitigation!O60</f>
        <v>0</v>
      </c>
      <c r="P60" s="162">
        <f>(1-$E60)*Con6_Mitigation!P60</f>
        <v>0</v>
      </c>
      <c r="Q60" s="162">
        <f>(1-$E60)*Con6_Mitigation!Q60</f>
        <v>0</v>
      </c>
      <c r="R60" s="162">
        <f>(1-$E60)*Con6_Mitigation!R60</f>
        <v>0</v>
      </c>
      <c r="S60" s="162">
        <f>(1-$E60)*Con6_Mitigation!S60</f>
        <v>0</v>
      </c>
      <c r="T60" s="162">
        <f>(1-$E60)*Con6_Mitigation!T60</f>
        <v>0</v>
      </c>
      <c r="U60" s="162">
        <f>(1-$E60)*Con6_Mitigation!U60</f>
        <v>0</v>
      </c>
      <c r="V60" s="162">
        <f>(1-$E60)*Con6_Mitigation!V60</f>
        <v>4322630.589107736</v>
      </c>
      <c r="W60" s="162">
        <f>(1-$E60)*Con6_Mitigation!W60</f>
        <v>44161172.997576199</v>
      </c>
      <c r="X60" s="162">
        <f>(1-$E60)*Con6_Mitigation!X60</f>
        <v>0</v>
      </c>
      <c r="Y60" s="162">
        <f>(1-$E60)*Con6_Mitigation!Y60</f>
        <v>0</v>
      </c>
      <c r="Z60" s="162">
        <f>(1-$E60)*Con6_Mitigation!Z60</f>
        <v>0</v>
      </c>
      <c r="AA60" s="162">
        <f>(1-$E60)*Con6_Mitigation!AA60</f>
        <v>0</v>
      </c>
      <c r="AB60" s="162">
        <f>(1-$E60)*Con6_Mitigation!AB60</f>
        <v>0</v>
      </c>
      <c r="AC60" s="162">
        <f>(1-$E60)*Con6_Mitigation!AC60</f>
        <v>0</v>
      </c>
      <c r="AD60" s="162">
        <f>(1-$E60)*Con6_Mitigation!AD60</f>
        <v>0</v>
      </c>
      <c r="AE60" s="162">
        <f>(1-$E60)*Con6_Mitigation!AE60</f>
        <v>0</v>
      </c>
      <c r="AF60" s="162">
        <f>(1-$E60)*Con6_Mitigation!AF60</f>
        <v>0</v>
      </c>
      <c r="AG60" s="162">
        <f>(1-$E60)*Con6_Mitigation!AG60</f>
        <v>0</v>
      </c>
      <c r="AH60" s="162">
        <f>(1-$E60)*Con6_Mitigation!AH60</f>
        <v>0</v>
      </c>
      <c r="AI60" s="162">
        <f>(1-$E60)*Con6_Mitigation!AI60</f>
        <v>0</v>
      </c>
      <c r="AJ60" s="162">
        <f>(1-$E60)*Con6_Mitigation!AJ60</f>
        <v>0</v>
      </c>
      <c r="AK60" s="162">
        <f>(1-$E60)*Con6_Mitigation!AK60</f>
        <v>0</v>
      </c>
      <c r="AL60" s="162">
        <f>(1-$E60)*Con6_Mitigation!AL60</f>
        <v>0</v>
      </c>
      <c r="AM60" s="162">
        <f>(1-$E60)*Con6_Mitigation!AM60</f>
        <v>0</v>
      </c>
      <c r="AN60" s="162">
        <f t="shared" si="1"/>
        <v>48483803.586683936</v>
      </c>
      <c r="AO60" s="162">
        <f t="shared" si="2"/>
        <v>48483803.586683936</v>
      </c>
    </row>
    <row r="61" spans="1:41" ht="48.75" x14ac:dyDescent="0.25">
      <c r="A61" s="75" t="str">
        <f>'I3 Project list'!A61</f>
        <v>Drury</v>
      </c>
      <c r="B61" s="75" t="str">
        <f>'I3 Project list'!C61</f>
        <v>Drury_36b</v>
      </c>
      <c r="C61" s="144" t="str">
        <f>'I3 Project list'!D61</f>
        <v>Complete Bremner-Norrie Road connection from SH1 up to GSR excluding Bridge (overlap with project 12)</v>
      </c>
      <c r="D61" s="144" t="str">
        <f>'I3 Project list'!E61</f>
        <v>4-lane urban- upgrade interim 2-lane urban corridor to a 4-lane corridor with active modes on both sides (SGA design)</v>
      </c>
      <c r="E61" s="161">
        <f t="shared" si="3"/>
        <v>1.1024742717693626E-2</v>
      </c>
      <c r="F61" s="162">
        <f>(1-$E61)*Con6_Mitigation!F61</f>
        <v>0</v>
      </c>
      <c r="G61" s="162">
        <f>(1-$E61)*Con6_Mitigation!G61</f>
        <v>0</v>
      </c>
      <c r="H61" s="162">
        <f>(1-$E61)*Con6_Mitigation!H61</f>
        <v>0</v>
      </c>
      <c r="I61" s="162">
        <f>(1-$E61)*Con6_Mitigation!I61</f>
        <v>0</v>
      </c>
      <c r="J61" s="162">
        <f>(1-$E61)*Con6_Mitigation!J61</f>
        <v>0</v>
      </c>
      <c r="K61" s="162">
        <f>(1-$E61)*Con6_Mitigation!K61</f>
        <v>0</v>
      </c>
      <c r="L61" s="162">
        <f>(1-$E61)*Con6_Mitigation!L61</f>
        <v>0</v>
      </c>
      <c r="M61" s="162">
        <f>(1-$E61)*Con6_Mitigation!M61</f>
        <v>0</v>
      </c>
      <c r="N61" s="162">
        <f>(1-$E61)*Con6_Mitigation!N61</f>
        <v>0</v>
      </c>
      <c r="O61" s="162">
        <f>(1-$E61)*Con6_Mitigation!O61</f>
        <v>0</v>
      </c>
      <c r="P61" s="162">
        <f>(1-$E61)*Con6_Mitigation!P61</f>
        <v>0</v>
      </c>
      <c r="Q61" s="162">
        <f>(1-$E61)*Con6_Mitigation!Q61</f>
        <v>0</v>
      </c>
      <c r="R61" s="162">
        <f>(1-$E61)*Con6_Mitigation!R61</f>
        <v>0</v>
      </c>
      <c r="S61" s="162">
        <f>(1-$E61)*Con6_Mitigation!S61</f>
        <v>0</v>
      </c>
      <c r="T61" s="162">
        <f>(1-$E61)*Con6_Mitigation!T61</f>
        <v>0</v>
      </c>
      <c r="U61" s="162">
        <f>(1-$E61)*Con6_Mitigation!U61</f>
        <v>0</v>
      </c>
      <c r="V61" s="162">
        <f>(1-$E61)*Con6_Mitigation!V61</f>
        <v>0</v>
      </c>
      <c r="W61" s="162">
        <f>(1-$E61)*Con6_Mitigation!W61</f>
        <v>0</v>
      </c>
      <c r="X61" s="162">
        <f>(1-$E61)*Con6_Mitigation!X61</f>
        <v>0</v>
      </c>
      <c r="Y61" s="162">
        <f>(1-$E61)*Con6_Mitigation!Y61</f>
        <v>0</v>
      </c>
      <c r="Z61" s="162">
        <f>(1-$E61)*Con6_Mitigation!Z61</f>
        <v>0</v>
      </c>
      <c r="AA61" s="162">
        <f>(1-$E61)*Con6_Mitigation!AA61</f>
        <v>0</v>
      </c>
      <c r="AB61" s="162">
        <f>(1-$E61)*Con6_Mitigation!AB61</f>
        <v>0</v>
      </c>
      <c r="AC61" s="162">
        <f>(1-$E61)*Con6_Mitigation!AC61</f>
        <v>0</v>
      </c>
      <c r="AD61" s="162">
        <f>(1-$E61)*Con6_Mitigation!AD61</f>
        <v>0</v>
      </c>
      <c r="AE61" s="162">
        <f>(1-$E61)*Con6_Mitigation!AE61</f>
        <v>0</v>
      </c>
      <c r="AF61" s="162">
        <f>(1-$E61)*Con6_Mitigation!AF61</f>
        <v>0</v>
      </c>
      <c r="AG61" s="162">
        <f>(1-$E61)*Con6_Mitigation!AG61</f>
        <v>5955831.4303008504</v>
      </c>
      <c r="AH61" s="162">
        <f>(1-$E61)*Con6_Mitigation!AH61</f>
        <v>60846398.209616303</v>
      </c>
      <c r="AI61" s="162">
        <f>(1-$E61)*Con6_Mitigation!AI61</f>
        <v>0</v>
      </c>
      <c r="AJ61" s="162">
        <f>(1-$E61)*Con6_Mitigation!AJ61</f>
        <v>0</v>
      </c>
      <c r="AK61" s="162">
        <f>(1-$E61)*Con6_Mitigation!AK61</f>
        <v>0</v>
      </c>
      <c r="AL61" s="162">
        <f>(1-$E61)*Con6_Mitigation!AL61</f>
        <v>0</v>
      </c>
      <c r="AM61" s="162">
        <f>(1-$E61)*Con6_Mitigation!AM61</f>
        <v>0</v>
      </c>
      <c r="AN61" s="162">
        <f t="shared" si="1"/>
        <v>66802229.63991715</v>
      </c>
      <c r="AO61" s="162">
        <f t="shared" si="2"/>
        <v>66802229.63991715</v>
      </c>
    </row>
    <row r="62" spans="1:41" ht="48.75" x14ac:dyDescent="0.25">
      <c r="A62" s="75" t="str">
        <f>'I3 Project list'!A62</f>
        <v>Drury</v>
      </c>
      <c r="B62" s="75" t="str">
        <f>'I3 Project list'!C62</f>
        <v>Drury_36c</v>
      </c>
      <c r="C62" s="144" t="str">
        <f>'I3 Project list'!D62</f>
        <v>Complete Bremner-Norrie Road connection from SH1 up to GSR - Bridge structure (overlap with project 12)</v>
      </c>
      <c r="D62" s="144" t="str">
        <f>'I3 Project list'!E62</f>
        <v>Upgrade interim 2-lane bridges (3No. to 4 lane bridges with active modes on both sides (SGA design)</v>
      </c>
      <c r="E62" s="161">
        <f t="shared" si="3"/>
        <v>0</v>
      </c>
      <c r="F62" s="162">
        <f>(1-$E62)*Con6_Mitigation!F62</f>
        <v>0</v>
      </c>
      <c r="G62" s="162">
        <f>(1-$E62)*Con6_Mitigation!G62</f>
        <v>0</v>
      </c>
      <c r="H62" s="162">
        <f>(1-$E62)*Con6_Mitigation!H62</f>
        <v>0</v>
      </c>
      <c r="I62" s="162">
        <f>(1-$E62)*Con6_Mitigation!I62</f>
        <v>0</v>
      </c>
      <c r="J62" s="162">
        <f>(1-$E62)*Con6_Mitigation!J62</f>
        <v>0</v>
      </c>
      <c r="K62" s="162">
        <f>(1-$E62)*Con6_Mitigation!K62</f>
        <v>0</v>
      </c>
      <c r="L62" s="162">
        <f>(1-$E62)*Con6_Mitigation!L62</f>
        <v>0</v>
      </c>
      <c r="M62" s="162">
        <f>(1-$E62)*Con6_Mitigation!M62</f>
        <v>0</v>
      </c>
      <c r="N62" s="162">
        <f>(1-$E62)*Con6_Mitigation!N62</f>
        <v>0</v>
      </c>
      <c r="O62" s="162">
        <f>(1-$E62)*Con6_Mitigation!O62</f>
        <v>0</v>
      </c>
      <c r="P62" s="162">
        <f>(1-$E62)*Con6_Mitigation!P62</f>
        <v>0</v>
      </c>
      <c r="Q62" s="162">
        <f>(1-$E62)*Con6_Mitigation!Q62</f>
        <v>0</v>
      </c>
      <c r="R62" s="162">
        <f>(1-$E62)*Con6_Mitigation!R62</f>
        <v>0</v>
      </c>
      <c r="S62" s="162">
        <f>(1-$E62)*Con6_Mitigation!S62</f>
        <v>0</v>
      </c>
      <c r="T62" s="162">
        <f>(1-$E62)*Con6_Mitigation!T62</f>
        <v>0</v>
      </c>
      <c r="U62" s="162">
        <f>(1-$E62)*Con6_Mitigation!U62</f>
        <v>0</v>
      </c>
      <c r="V62" s="162">
        <f>(1-$E62)*Con6_Mitigation!V62</f>
        <v>0</v>
      </c>
      <c r="W62" s="162">
        <f>(1-$E62)*Con6_Mitigation!W62</f>
        <v>0</v>
      </c>
      <c r="X62" s="162">
        <f>(1-$E62)*Con6_Mitigation!X62</f>
        <v>0</v>
      </c>
      <c r="Y62" s="162">
        <f>(1-$E62)*Con6_Mitigation!Y62</f>
        <v>0</v>
      </c>
      <c r="Z62" s="162">
        <f>(1-$E62)*Con6_Mitigation!Z62</f>
        <v>0</v>
      </c>
      <c r="AA62" s="162">
        <f>(1-$E62)*Con6_Mitigation!AA62</f>
        <v>0</v>
      </c>
      <c r="AB62" s="162">
        <f>(1-$E62)*Con6_Mitigation!AB62</f>
        <v>0</v>
      </c>
      <c r="AC62" s="162">
        <f>(1-$E62)*Con6_Mitigation!AC62</f>
        <v>0</v>
      </c>
      <c r="AD62" s="162">
        <f>(1-$E62)*Con6_Mitigation!AD62</f>
        <v>0</v>
      </c>
      <c r="AE62" s="162">
        <f>(1-$E62)*Con6_Mitigation!AE62</f>
        <v>0</v>
      </c>
      <c r="AF62" s="162">
        <f>(1-$E62)*Con6_Mitigation!AF62</f>
        <v>0</v>
      </c>
      <c r="AG62" s="162">
        <f>(1-$E62)*Con6_Mitigation!AG62</f>
        <v>6336988.0624352964</v>
      </c>
      <c r="AH62" s="162">
        <f>(1-$E62)*Con6_Mitigation!AH62</f>
        <v>64740398.31531056</v>
      </c>
      <c r="AI62" s="162">
        <f>(1-$E62)*Con6_Mitigation!AI62</f>
        <v>0</v>
      </c>
      <c r="AJ62" s="162">
        <f>(1-$E62)*Con6_Mitigation!AJ62</f>
        <v>0</v>
      </c>
      <c r="AK62" s="162">
        <f>(1-$E62)*Con6_Mitigation!AK62</f>
        <v>0</v>
      </c>
      <c r="AL62" s="162">
        <f>(1-$E62)*Con6_Mitigation!AL62</f>
        <v>0</v>
      </c>
      <c r="AM62" s="162">
        <f>(1-$E62)*Con6_Mitigation!AM62</f>
        <v>0</v>
      </c>
      <c r="AN62" s="162">
        <f t="shared" si="1"/>
        <v>71077386.377745852</v>
      </c>
      <c r="AO62" s="162">
        <f t="shared" si="2"/>
        <v>71077386.377745852</v>
      </c>
    </row>
    <row r="63" spans="1:41" ht="24.75" x14ac:dyDescent="0.25">
      <c r="A63" s="75" t="str">
        <f>'I3 Project list'!A63</f>
        <v>Drury</v>
      </c>
      <c r="B63" s="75" t="str">
        <f>'I3 Project list'!C63</f>
        <v>Drury_37a(i)</v>
      </c>
      <c r="C63" s="144" t="str">
        <f>'I3 Project list'!D63</f>
        <v>N-S Opaheke Arterial from development to Ponga Rd</v>
      </c>
      <c r="D63" s="144" t="str">
        <f>'I3 Project list'!E63</f>
        <v>2-lane urban- new road layout with active modes on both sides (TDM)</v>
      </c>
      <c r="E63" s="161">
        <f t="shared" si="3"/>
        <v>0</v>
      </c>
      <c r="F63" s="162">
        <f>(1-$E63)*Con6_Mitigation!F63</f>
        <v>0</v>
      </c>
      <c r="G63" s="162">
        <f>(1-$E63)*Con6_Mitigation!G63</f>
        <v>0</v>
      </c>
      <c r="H63" s="162">
        <f>(1-$E63)*Con6_Mitigation!H63</f>
        <v>0</v>
      </c>
      <c r="I63" s="162">
        <f>(1-$E63)*Con6_Mitigation!I63</f>
        <v>0</v>
      </c>
      <c r="J63" s="162">
        <f>(1-$E63)*Con6_Mitigation!J63</f>
        <v>0</v>
      </c>
      <c r="K63" s="162">
        <f>(1-$E63)*Con6_Mitigation!K63</f>
        <v>0</v>
      </c>
      <c r="L63" s="162">
        <f>(1-$E63)*Con6_Mitigation!L63</f>
        <v>0</v>
      </c>
      <c r="M63" s="162">
        <f>(1-$E63)*Con6_Mitigation!M63</f>
        <v>0</v>
      </c>
      <c r="N63" s="162">
        <f>(1-$E63)*Con6_Mitigation!N63</f>
        <v>0</v>
      </c>
      <c r="O63" s="162">
        <f>(1-$E63)*Con6_Mitigation!O63</f>
        <v>0</v>
      </c>
      <c r="P63" s="162">
        <f>(1-$E63)*Con6_Mitigation!P63</f>
        <v>0</v>
      </c>
      <c r="Q63" s="162">
        <f>(1-$E63)*Con6_Mitigation!Q63</f>
        <v>0</v>
      </c>
      <c r="R63" s="162">
        <f>(1-$E63)*Con6_Mitigation!R63</f>
        <v>0</v>
      </c>
      <c r="S63" s="162">
        <f>(1-$E63)*Con6_Mitigation!S63</f>
        <v>0</v>
      </c>
      <c r="T63" s="162">
        <f>(1-$E63)*Con6_Mitigation!T63</f>
        <v>0</v>
      </c>
      <c r="U63" s="162">
        <f>(1-$E63)*Con6_Mitigation!U63</f>
        <v>0</v>
      </c>
      <c r="V63" s="162">
        <f>(1-$E63)*Con6_Mitigation!V63</f>
        <v>0</v>
      </c>
      <c r="W63" s="162">
        <f>(1-$E63)*Con6_Mitigation!W63</f>
        <v>0</v>
      </c>
      <c r="X63" s="162">
        <f>(1-$E63)*Con6_Mitigation!X63</f>
        <v>0</v>
      </c>
      <c r="Y63" s="162">
        <f>(1-$E63)*Con6_Mitigation!Y63</f>
        <v>0</v>
      </c>
      <c r="Z63" s="162">
        <f>(1-$E63)*Con6_Mitigation!Z63</f>
        <v>0</v>
      </c>
      <c r="AA63" s="162">
        <f>(1-$E63)*Con6_Mitigation!AA63</f>
        <v>3802977.5966230393</v>
      </c>
      <c r="AB63" s="162">
        <f>(1-$E63)*Con6_Mitigation!AB63</f>
        <v>38852256.302809142</v>
      </c>
      <c r="AC63" s="162">
        <f>(1-$E63)*Con6_Mitigation!AC63</f>
        <v>0</v>
      </c>
      <c r="AD63" s="162">
        <f>(1-$E63)*Con6_Mitigation!AD63</f>
        <v>0</v>
      </c>
      <c r="AE63" s="162">
        <f>(1-$E63)*Con6_Mitigation!AE63</f>
        <v>0</v>
      </c>
      <c r="AF63" s="162">
        <f>(1-$E63)*Con6_Mitigation!AF63</f>
        <v>0</v>
      </c>
      <c r="AG63" s="162">
        <f>(1-$E63)*Con6_Mitigation!AG63</f>
        <v>0</v>
      </c>
      <c r="AH63" s="162">
        <f>(1-$E63)*Con6_Mitigation!AH63</f>
        <v>0</v>
      </c>
      <c r="AI63" s="162">
        <f>(1-$E63)*Con6_Mitigation!AI63</f>
        <v>0</v>
      </c>
      <c r="AJ63" s="162">
        <f>(1-$E63)*Con6_Mitigation!AJ63</f>
        <v>0</v>
      </c>
      <c r="AK63" s="162">
        <f>(1-$E63)*Con6_Mitigation!AK63</f>
        <v>0</v>
      </c>
      <c r="AL63" s="162">
        <f>(1-$E63)*Con6_Mitigation!AL63</f>
        <v>0</v>
      </c>
      <c r="AM63" s="162">
        <f>(1-$E63)*Con6_Mitigation!AM63</f>
        <v>0</v>
      </c>
      <c r="AN63" s="162">
        <f t="shared" si="1"/>
        <v>42655233.899432182</v>
      </c>
      <c r="AO63" s="162">
        <f t="shared" si="2"/>
        <v>42655233.899432182</v>
      </c>
    </row>
    <row r="64" spans="1:41" ht="24.75" x14ac:dyDescent="0.25">
      <c r="A64" s="75" t="str">
        <f>'I3 Project list'!A64</f>
        <v>Drury</v>
      </c>
      <c r="B64" s="75" t="str">
        <f>'I3 Project list'!C64</f>
        <v>Drury_37a(ii)</v>
      </c>
      <c r="C64" s="144" t="str">
        <f>'I3 Project list'!D64</f>
        <v>N-S Opaheke Arterial from development to Ponga Rd</v>
      </c>
      <c r="D64" s="144" t="str">
        <f>'I3 Project list'!E64</f>
        <v>2-lane urban- bridge construction</v>
      </c>
      <c r="E64" s="161">
        <f t="shared" si="3"/>
        <v>0</v>
      </c>
      <c r="F64" s="162">
        <f>(1-$E64)*Con6_Mitigation!F64</f>
        <v>0</v>
      </c>
      <c r="G64" s="162">
        <f>(1-$E64)*Con6_Mitigation!G64</f>
        <v>0</v>
      </c>
      <c r="H64" s="162">
        <f>(1-$E64)*Con6_Mitigation!H64</f>
        <v>0</v>
      </c>
      <c r="I64" s="162">
        <f>(1-$E64)*Con6_Mitigation!I64</f>
        <v>0</v>
      </c>
      <c r="J64" s="162">
        <f>(1-$E64)*Con6_Mitigation!J64</f>
        <v>0</v>
      </c>
      <c r="K64" s="162">
        <f>(1-$E64)*Con6_Mitigation!K64</f>
        <v>0</v>
      </c>
      <c r="L64" s="162">
        <f>(1-$E64)*Con6_Mitigation!L64</f>
        <v>0</v>
      </c>
      <c r="M64" s="162">
        <f>(1-$E64)*Con6_Mitigation!M64</f>
        <v>0</v>
      </c>
      <c r="N64" s="162">
        <f>(1-$E64)*Con6_Mitigation!N64</f>
        <v>0</v>
      </c>
      <c r="O64" s="162">
        <f>(1-$E64)*Con6_Mitigation!O64</f>
        <v>0</v>
      </c>
      <c r="P64" s="162">
        <f>(1-$E64)*Con6_Mitigation!P64</f>
        <v>0</v>
      </c>
      <c r="Q64" s="162">
        <f>(1-$E64)*Con6_Mitigation!Q64</f>
        <v>0</v>
      </c>
      <c r="R64" s="162">
        <f>(1-$E64)*Con6_Mitigation!R64</f>
        <v>0</v>
      </c>
      <c r="S64" s="162">
        <f>(1-$E64)*Con6_Mitigation!S64</f>
        <v>0</v>
      </c>
      <c r="T64" s="162">
        <f>(1-$E64)*Con6_Mitigation!T64</f>
        <v>0</v>
      </c>
      <c r="U64" s="162">
        <f>(1-$E64)*Con6_Mitigation!U64</f>
        <v>0</v>
      </c>
      <c r="V64" s="162">
        <f>(1-$E64)*Con6_Mitigation!V64</f>
        <v>0</v>
      </c>
      <c r="W64" s="162">
        <f>(1-$E64)*Con6_Mitigation!W64</f>
        <v>0</v>
      </c>
      <c r="X64" s="162">
        <f>(1-$E64)*Con6_Mitigation!X64</f>
        <v>0</v>
      </c>
      <c r="Y64" s="162">
        <f>(1-$E64)*Con6_Mitigation!Y64</f>
        <v>0</v>
      </c>
      <c r="Z64" s="162">
        <f>(1-$E64)*Con6_Mitigation!Z64</f>
        <v>0</v>
      </c>
      <c r="AA64" s="162">
        <f>(1-$E64)*Con6_Mitigation!AA64</f>
        <v>10440359.678806905</v>
      </c>
      <c r="AB64" s="162">
        <f>(1-$E64)*Con6_Mitigation!AB64</f>
        <v>106661561.84951285</v>
      </c>
      <c r="AC64" s="162">
        <f>(1-$E64)*Con6_Mitigation!AC64</f>
        <v>0</v>
      </c>
      <c r="AD64" s="162">
        <f>(1-$E64)*Con6_Mitigation!AD64</f>
        <v>0</v>
      </c>
      <c r="AE64" s="162">
        <f>(1-$E64)*Con6_Mitigation!AE64</f>
        <v>0</v>
      </c>
      <c r="AF64" s="162">
        <f>(1-$E64)*Con6_Mitigation!AF64</f>
        <v>0</v>
      </c>
      <c r="AG64" s="162">
        <f>(1-$E64)*Con6_Mitigation!AG64</f>
        <v>0</v>
      </c>
      <c r="AH64" s="162">
        <f>(1-$E64)*Con6_Mitigation!AH64</f>
        <v>0</v>
      </c>
      <c r="AI64" s="162">
        <f>(1-$E64)*Con6_Mitigation!AI64</f>
        <v>0</v>
      </c>
      <c r="AJ64" s="162">
        <f>(1-$E64)*Con6_Mitigation!AJ64</f>
        <v>0</v>
      </c>
      <c r="AK64" s="162">
        <f>(1-$E64)*Con6_Mitigation!AK64</f>
        <v>0</v>
      </c>
      <c r="AL64" s="162">
        <f>(1-$E64)*Con6_Mitigation!AL64</f>
        <v>0</v>
      </c>
      <c r="AM64" s="162">
        <f>(1-$E64)*Con6_Mitigation!AM64</f>
        <v>0</v>
      </c>
      <c r="AN64" s="162">
        <f t="shared" si="1"/>
        <v>117101921.52831975</v>
      </c>
      <c r="AO64" s="162">
        <f t="shared" si="2"/>
        <v>117101921.52831975</v>
      </c>
    </row>
    <row r="65" spans="1:41" ht="24.75" x14ac:dyDescent="0.25">
      <c r="A65" s="75" t="str">
        <f>'I3 Project list'!A65</f>
        <v>Drury</v>
      </c>
      <c r="B65" s="75" t="str">
        <f>'I3 Project list'!C65</f>
        <v>Drury_37b(i)</v>
      </c>
      <c r="C65" s="144" t="str">
        <f>'I3 Project list'!D65</f>
        <v>N-S Opaheke Arterial from development to Ponga Rd</v>
      </c>
      <c r="D65" s="144" t="str">
        <f>'I3 Project list'!E65</f>
        <v>4-lane urban- upgrade 2-lane urban with active modes on both sides (SGA design)</v>
      </c>
      <c r="E65" s="161">
        <f t="shared" si="3"/>
        <v>0</v>
      </c>
      <c r="F65" s="162">
        <f>(1-$E65)*Con6_Mitigation!F65</f>
        <v>0</v>
      </c>
      <c r="G65" s="162">
        <f>(1-$E65)*Con6_Mitigation!G65</f>
        <v>0</v>
      </c>
      <c r="H65" s="162">
        <f>(1-$E65)*Con6_Mitigation!H65</f>
        <v>0</v>
      </c>
      <c r="I65" s="162">
        <f>(1-$E65)*Con6_Mitigation!I65</f>
        <v>0</v>
      </c>
      <c r="J65" s="162">
        <f>(1-$E65)*Con6_Mitigation!J65</f>
        <v>0</v>
      </c>
      <c r="K65" s="162">
        <f>(1-$E65)*Con6_Mitigation!K65</f>
        <v>0</v>
      </c>
      <c r="L65" s="162">
        <f>(1-$E65)*Con6_Mitigation!L65</f>
        <v>0</v>
      </c>
      <c r="M65" s="162">
        <f>(1-$E65)*Con6_Mitigation!M65</f>
        <v>0</v>
      </c>
      <c r="N65" s="162">
        <f>(1-$E65)*Con6_Mitigation!N65</f>
        <v>0</v>
      </c>
      <c r="O65" s="162">
        <f>(1-$E65)*Con6_Mitigation!O65</f>
        <v>0</v>
      </c>
      <c r="P65" s="162">
        <f>(1-$E65)*Con6_Mitigation!P65</f>
        <v>0</v>
      </c>
      <c r="Q65" s="162">
        <f>(1-$E65)*Con6_Mitigation!Q65</f>
        <v>0</v>
      </c>
      <c r="R65" s="162">
        <f>(1-$E65)*Con6_Mitigation!R65</f>
        <v>0</v>
      </c>
      <c r="S65" s="162">
        <f>(1-$E65)*Con6_Mitigation!S65</f>
        <v>0</v>
      </c>
      <c r="T65" s="162">
        <f>(1-$E65)*Con6_Mitigation!T65</f>
        <v>0</v>
      </c>
      <c r="U65" s="162">
        <f>(1-$E65)*Con6_Mitigation!U65</f>
        <v>0</v>
      </c>
      <c r="V65" s="162">
        <f>(1-$E65)*Con6_Mitigation!V65</f>
        <v>0</v>
      </c>
      <c r="W65" s="162">
        <f>(1-$E65)*Con6_Mitigation!W65</f>
        <v>0</v>
      </c>
      <c r="X65" s="162">
        <f>(1-$E65)*Con6_Mitigation!X65</f>
        <v>0</v>
      </c>
      <c r="Y65" s="162">
        <f>(1-$E65)*Con6_Mitigation!Y65</f>
        <v>0</v>
      </c>
      <c r="Z65" s="162">
        <f>(1-$E65)*Con6_Mitigation!Z65</f>
        <v>0</v>
      </c>
      <c r="AA65" s="162">
        <f>(1-$E65)*Con6_Mitigation!AA65</f>
        <v>0</v>
      </c>
      <c r="AB65" s="162">
        <f>(1-$E65)*Con6_Mitigation!AB65</f>
        <v>0</v>
      </c>
      <c r="AC65" s="162">
        <f>(1-$E65)*Con6_Mitigation!AC65</f>
        <v>0</v>
      </c>
      <c r="AD65" s="162">
        <f>(1-$E65)*Con6_Mitigation!AD65</f>
        <v>0</v>
      </c>
      <c r="AE65" s="162">
        <f>(1-$E65)*Con6_Mitigation!AE65</f>
        <v>0</v>
      </c>
      <c r="AF65" s="162">
        <f>(1-$E65)*Con6_Mitigation!AF65</f>
        <v>5479626.0308744265</v>
      </c>
      <c r="AG65" s="162">
        <f>(1-$E65)*Con6_Mitigation!AG65</f>
        <v>55981353.974876106</v>
      </c>
      <c r="AH65" s="162">
        <f>(1-$E65)*Con6_Mitigation!AH65</f>
        <v>0</v>
      </c>
      <c r="AI65" s="162">
        <f>(1-$E65)*Con6_Mitigation!AI65</f>
        <v>0</v>
      </c>
      <c r="AJ65" s="162">
        <f>(1-$E65)*Con6_Mitigation!AJ65</f>
        <v>0</v>
      </c>
      <c r="AK65" s="162">
        <f>(1-$E65)*Con6_Mitigation!AK65</f>
        <v>0</v>
      </c>
      <c r="AL65" s="162">
        <f>(1-$E65)*Con6_Mitigation!AL65</f>
        <v>0</v>
      </c>
      <c r="AM65" s="162">
        <f>(1-$E65)*Con6_Mitigation!AM65</f>
        <v>0</v>
      </c>
      <c r="AN65" s="162">
        <f t="shared" si="1"/>
        <v>61460980.005750529</v>
      </c>
      <c r="AO65" s="162">
        <f t="shared" si="2"/>
        <v>61460980.005750529</v>
      </c>
    </row>
    <row r="66" spans="1:41" ht="24.75" x14ac:dyDescent="0.25">
      <c r="A66" s="75" t="str">
        <f>'I3 Project list'!A66</f>
        <v>Drury</v>
      </c>
      <c r="B66" s="75" t="str">
        <f>'I3 Project list'!C66</f>
        <v>Drury_37b(ii)</v>
      </c>
      <c r="C66" s="144" t="str">
        <f>'I3 Project list'!D66</f>
        <v>N-S Opaheke Arterial from development to Ponga Rd</v>
      </c>
      <c r="D66" s="144" t="str">
        <f>'I3 Project list'!E66</f>
        <v>4-lane urban- Bridge Widening</v>
      </c>
      <c r="E66" s="161">
        <f t="shared" si="3"/>
        <v>0</v>
      </c>
      <c r="F66" s="162">
        <f>(1-$E66)*Con6_Mitigation!F66</f>
        <v>0</v>
      </c>
      <c r="G66" s="162">
        <f>(1-$E66)*Con6_Mitigation!G66</f>
        <v>0</v>
      </c>
      <c r="H66" s="162">
        <f>(1-$E66)*Con6_Mitigation!H66</f>
        <v>0</v>
      </c>
      <c r="I66" s="162">
        <f>(1-$E66)*Con6_Mitigation!I66</f>
        <v>0</v>
      </c>
      <c r="J66" s="162">
        <f>(1-$E66)*Con6_Mitigation!J66</f>
        <v>0</v>
      </c>
      <c r="K66" s="162">
        <f>(1-$E66)*Con6_Mitigation!K66</f>
        <v>0</v>
      </c>
      <c r="L66" s="162">
        <f>(1-$E66)*Con6_Mitigation!L66</f>
        <v>0</v>
      </c>
      <c r="M66" s="162">
        <f>(1-$E66)*Con6_Mitigation!M66</f>
        <v>0</v>
      </c>
      <c r="N66" s="162">
        <f>(1-$E66)*Con6_Mitigation!N66</f>
        <v>0</v>
      </c>
      <c r="O66" s="162">
        <f>(1-$E66)*Con6_Mitigation!O66</f>
        <v>0</v>
      </c>
      <c r="P66" s="162">
        <f>(1-$E66)*Con6_Mitigation!P66</f>
        <v>0</v>
      </c>
      <c r="Q66" s="162">
        <f>(1-$E66)*Con6_Mitigation!Q66</f>
        <v>0</v>
      </c>
      <c r="R66" s="162">
        <f>(1-$E66)*Con6_Mitigation!R66</f>
        <v>0</v>
      </c>
      <c r="S66" s="162">
        <f>(1-$E66)*Con6_Mitigation!S66</f>
        <v>0</v>
      </c>
      <c r="T66" s="162">
        <f>(1-$E66)*Con6_Mitigation!T66</f>
        <v>0</v>
      </c>
      <c r="U66" s="162">
        <f>(1-$E66)*Con6_Mitigation!U66</f>
        <v>0</v>
      </c>
      <c r="V66" s="162">
        <f>(1-$E66)*Con6_Mitigation!V66</f>
        <v>0</v>
      </c>
      <c r="W66" s="162">
        <f>(1-$E66)*Con6_Mitigation!W66</f>
        <v>0</v>
      </c>
      <c r="X66" s="162">
        <f>(1-$E66)*Con6_Mitigation!X66</f>
        <v>0</v>
      </c>
      <c r="Y66" s="162">
        <f>(1-$E66)*Con6_Mitigation!Y66</f>
        <v>0</v>
      </c>
      <c r="Z66" s="162">
        <f>(1-$E66)*Con6_Mitigation!Z66</f>
        <v>0</v>
      </c>
      <c r="AA66" s="162">
        <f>(1-$E66)*Con6_Mitigation!AA66</f>
        <v>0</v>
      </c>
      <c r="AB66" s="162">
        <f>(1-$E66)*Con6_Mitigation!AB66</f>
        <v>0</v>
      </c>
      <c r="AC66" s="162">
        <f>(1-$E66)*Con6_Mitigation!AC66</f>
        <v>0</v>
      </c>
      <c r="AD66" s="162">
        <f>(1-$E66)*Con6_Mitigation!AD66</f>
        <v>0</v>
      </c>
      <c r="AE66" s="162">
        <f>(1-$E66)*Con6_Mitigation!AE66</f>
        <v>0</v>
      </c>
      <c r="AF66" s="162">
        <f>(1-$E66)*Con6_Mitigation!AF66</f>
        <v>7089266.1774437893</v>
      </c>
      <c r="AG66" s="162">
        <f>(1-$E66)*Con6_Mitigation!AG66</f>
        <v>72425876.704995975</v>
      </c>
      <c r="AH66" s="162">
        <f>(1-$E66)*Con6_Mitigation!AH66</f>
        <v>0</v>
      </c>
      <c r="AI66" s="162">
        <f>(1-$E66)*Con6_Mitigation!AI66</f>
        <v>0</v>
      </c>
      <c r="AJ66" s="162">
        <f>(1-$E66)*Con6_Mitigation!AJ66</f>
        <v>0</v>
      </c>
      <c r="AK66" s="162">
        <f>(1-$E66)*Con6_Mitigation!AK66</f>
        <v>0</v>
      </c>
      <c r="AL66" s="162">
        <f>(1-$E66)*Con6_Mitigation!AL66</f>
        <v>0</v>
      </c>
      <c r="AM66" s="162">
        <f>(1-$E66)*Con6_Mitigation!AM66</f>
        <v>0</v>
      </c>
      <c r="AN66" s="162">
        <f t="shared" si="1"/>
        <v>79515142.882439762</v>
      </c>
      <c r="AO66" s="162">
        <f t="shared" si="2"/>
        <v>79515142.882439762</v>
      </c>
    </row>
    <row r="67" spans="1:41" ht="36.75" x14ac:dyDescent="0.25">
      <c r="A67" s="75" t="str">
        <f>'I3 Project list'!A67</f>
        <v>Drury</v>
      </c>
      <c r="B67" s="75" t="str">
        <f>'I3 Project list'!C67</f>
        <v>Drury_38a</v>
      </c>
      <c r="C67" s="144" t="str">
        <f>'I3 Project list'!D67</f>
        <v>Mill Road: From Waihoehoe Rd to Papakura (alternative project 37)</v>
      </c>
      <c r="D67" s="144" t="str">
        <f>'I3 Project list'!E67</f>
        <v>2-lane urban- new road layout with active modes on both sides, TDM , (depends on Mill Rd)</v>
      </c>
      <c r="E67" s="161">
        <f t="shared" si="3"/>
        <v>0</v>
      </c>
      <c r="F67" s="162">
        <f>(1-$E67)*Con6_Mitigation!F67</f>
        <v>0</v>
      </c>
      <c r="G67" s="162">
        <f>(1-$E67)*Con6_Mitigation!G67</f>
        <v>0</v>
      </c>
      <c r="H67" s="162">
        <f>(1-$E67)*Con6_Mitigation!H67</f>
        <v>0</v>
      </c>
      <c r="I67" s="162">
        <f>(1-$E67)*Con6_Mitigation!I67</f>
        <v>0</v>
      </c>
      <c r="J67" s="162">
        <f>(1-$E67)*Con6_Mitigation!J67</f>
        <v>0</v>
      </c>
      <c r="K67" s="162">
        <f>(1-$E67)*Con6_Mitigation!K67</f>
        <v>0</v>
      </c>
      <c r="L67" s="162">
        <f>(1-$E67)*Con6_Mitigation!L67</f>
        <v>0</v>
      </c>
      <c r="M67" s="162">
        <f>(1-$E67)*Con6_Mitigation!M67</f>
        <v>0</v>
      </c>
      <c r="N67" s="162">
        <f>(1-$E67)*Con6_Mitigation!N67</f>
        <v>0</v>
      </c>
      <c r="O67" s="162">
        <f>(1-$E67)*Con6_Mitigation!O67</f>
        <v>0</v>
      </c>
      <c r="P67" s="162">
        <f>(1-$E67)*Con6_Mitigation!P67</f>
        <v>0</v>
      </c>
      <c r="Q67" s="162">
        <f>(1-$E67)*Con6_Mitigation!Q67</f>
        <v>0</v>
      </c>
      <c r="R67" s="162">
        <f>(1-$E67)*Con6_Mitigation!R67</f>
        <v>0</v>
      </c>
      <c r="S67" s="162">
        <f>(1-$E67)*Con6_Mitigation!S67</f>
        <v>0</v>
      </c>
      <c r="T67" s="162">
        <f>(1-$E67)*Con6_Mitigation!T67</f>
        <v>0</v>
      </c>
      <c r="U67" s="162">
        <f>(1-$E67)*Con6_Mitigation!U67</f>
        <v>0</v>
      </c>
      <c r="V67" s="162">
        <f>(1-$E67)*Con6_Mitigation!V67</f>
        <v>0</v>
      </c>
      <c r="W67" s="162">
        <f>(1-$E67)*Con6_Mitigation!W67</f>
        <v>0</v>
      </c>
      <c r="X67" s="162">
        <f>(1-$E67)*Con6_Mitigation!X67</f>
        <v>0</v>
      </c>
      <c r="Y67" s="162">
        <f>(1-$E67)*Con6_Mitigation!Y67</f>
        <v>0</v>
      </c>
      <c r="Z67" s="162">
        <f>(1-$E67)*Con6_Mitigation!Z67</f>
        <v>0</v>
      </c>
      <c r="AA67" s="162">
        <f>(1-$E67)*Con6_Mitigation!AA67</f>
        <v>0</v>
      </c>
      <c r="AB67" s="162">
        <f>(1-$E67)*Con6_Mitigation!AB67</f>
        <v>0</v>
      </c>
      <c r="AC67" s="162">
        <f>(1-$E67)*Con6_Mitigation!AC67</f>
        <v>0</v>
      </c>
      <c r="AD67" s="162">
        <f>(1-$E67)*Con6_Mitigation!AD67</f>
        <v>0</v>
      </c>
      <c r="AE67" s="162">
        <f>(1-$E67)*Con6_Mitigation!AE67</f>
        <v>0</v>
      </c>
      <c r="AF67" s="162">
        <f>(1-$E67)*Con6_Mitigation!AF67</f>
        <v>0</v>
      </c>
      <c r="AG67" s="162">
        <f>(1-$E67)*Con6_Mitigation!AG67</f>
        <v>0</v>
      </c>
      <c r="AH67" s="162">
        <f>(1-$E67)*Con6_Mitigation!AH67</f>
        <v>0</v>
      </c>
      <c r="AI67" s="162">
        <f>(1-$E67)*Con6_Mitigation!AI67</f>
        <v>0</v>
      </c>
      <c r="AJ67" s="162">
        <f>(1-$E67)*Con6_Mitigation!AJ67</f>
        <v>0</v>
      </c>
      <c r="AK67" s="162">
        <f>(1-$E67)*Con6_Mitigation!AK67</f>
        <v>0</v>
      </c>
      <c r="AL67" s="162">
        <f>(1-$E67)*Con6_Mitigation!AL67</f>
        <v>0</v>
      </c>
      <c r="AM67" s="162">
        <f>(1-$E67)*Con6_Mitigation!AM67</f>
        <v>0</v>
      </c>
      <c r="AN67" s="162">
        <f t="shared" si="1"/>
        <v>0</v>
      </c>
      <c r="AO67" s="162">
        <f t="shared" si="2"/>
        <v>0</v>
      </c>
    </row>
    <row r="68" spans="1:41" ht="24.75" x14ac:dyDescent="0.25">
      <c r="A68" s="75" t="str">
        <f>'I3 Project list'!A68</f>
        <v>Drury</v>
      </c>
      <c r="B68" s="75" t="str">
        <f>'I3 Project list'!C68</f>
        <v>Drury_38b</v>
      </c>
      <c r="C68" s="144" t="str">
        <f>'I3 Project list'!D68</f>
        <v>Mill Road: From Waihoehoe Rd to Papakura (alternative project 37)</v>
      </c>
      <c r="D68" s="144" t="str">
        <f>'I3 Project list'!E68</f>
        <v>4-lane urban- with active modes on both sides, TDM , (depends on Mill Rd)</v>
      </c>
      <c r="E68" s="161">
        <f t="shared" si="3"/>
        <v>0</v>
      </c>
      <c r="F68" s="162">
        <f>(1-$E68)*Con6_Mitigation!F68</f>
        <v>0</v>
      </c>
      <c r="G68" s="162">
        <f>(1-$E68)*Con6_Mitigation!G68</f>
        <v>0</v>
      </c>
      <c r="H68" s="162">
        <f>(1-$E68)*Con6_Mitigation!H68</f>
        <v>0</v>
      </c>
      <c r="I68" s="162">
        <f>(1-$E68)*Con6_Mitigation!I68</f>
        <v>0</v>
      </c>
      <c r="J68" s="162">
        <f>(1-$E68)*Con6_Mitigation!J68</f>
        <v>0</v>
      </c>
      <c r="K68" s="162">
        <f>(1-$E68)*Con6_Mitigation!K68</f>
        <v>0</v>
      </c>
      <c r="L68" s="162">
        <f>(1-$E68)*Con6_Mitigation!L68</f>
        <v>0</v>
      </c>
      <c r="M68" s="162">
        <f>(1-$E68)*Con6_Mitigation!M68</f>
        <v>0</v>
      </c>
      <c r="N68" s="162">
        <f>(1-$E68)*Con6_Mitigation!N68</f>
        <v>0</v>
      </c>
      <c r="O68" s="162">
        <f>(1-$E68)*Con6_Mitigation!O68</f>
        <v>0</v>
      </c>
      <c r="P68" s="162">
        <f>(1-$E68)*Con6_Mitigation!P68</f>
        <v>0</v>
      </c>
      <c r="Q68" s="162">
        <f>(1-$E68)*Con6_Mitigation!Q68</f>
        <v>0</v>
      </c>
      <c r="R68" s="162">
        <f>(1-$E68)*Con6_Mitigation!R68</f>
        <v>0</v>
      </c>
      <c r="S68" s="162">
        <f>(1-$E68)*Con6_Mitigation!S68</f>
        <v>0</v>
      </c>
      <c r="T68" s="162">
        <f>(1-$E68)*Con6_Mitigation!T68</f>
        <v>0</v>
      </c>
      <c r="U68" s="162">
        <f>(1-$E68)*Con6_Mitigation!U68</f>
        <v>0</v>
      </c>
      <c r="V68" s="162">
        <f>(1-$E68)*Con6_Mitigation!V68</f>
        <v>0</v>
      </c>
      <c r="W68" s="162">
        <f>(1-$E68)*Con6_Mitigation!W68</f>
        <v>0</v>
      </c>
      <c r="X68" s="162">
        <f>(1-$E68)*Con6_Mitigation!X68</f>
        <v>0</v>
      </c>
      <c r="Y68" s="162">
        <f>(1-$E68)*Con6_Mitigation!Y68</f>
        <v>0</v>
      </c>
      <c r="Z68" s="162">
        <f>(1-$E68)*Con6_Mitigation!Z68</f>
        <v>0</v>
      </c>
      <c r="AA68" s="162">
        <f>(1-$E68)*Con6_Mitigation!AA68</f>
        <v>0</v>
      </c>
      <c r="AB68" s="162">
        <f>(1-$E68)*Con6_Mitigation!AB68</f>
        <v>0</v>
      </c>
      <c r="AC68" s="162">
        <f>(1-$E68)*Con6_Mitigation!AC68</f>
        <v>0</v>
      </c>
      <c r="AD68" s="162">
        <f>(1-$E68)*Con6_Mitigation!AD68</f>
        <v>0</v>
      </c>
      <c r="AE68" s="162">
        <f>(1-$E68)*Con6_Mitigation!AE68</f>
        <v>0</v>
      </c>
      <c r="AF68" s="162">
        <f>(1-$E68)*Con6_Mitigation!AF68</f>
        <v>0</v>
      </c>
      <c r="AG68" s="162">
        <f>(1-$E68)*Con6_Mitigation!AG68</f>
        <v>0</v>
      </c>
      <c r="AH68" s="162">
        <f>(1-$E68)*Con6_Mitigation!AH68</f>
        <v>0</v>
      </c>
      <c r="AI68" s="162">
        <f>(1-$E68)*Con6_Mitigation!AI68</f>
        <v>0</v>
      </c>
      <c r="AJ68" s="162">
        <f>(1-$E68)*Con6_Mitigation!AJ68</f>
        <v>0</v>
      </c>
      <c r="AK68" s="162">
        <f>(1-$E68)*Con6_Mitigation!AK68</f>
        <v>0</v>
      </c>
      <c r="AL68" s="162">
        <f>(1-$E68)*Con6_Mitigation!AL68</f>
        <v>0</v>
      </c>
      <c r="AM68" s="162">
        <f>(1-$E68)*Con6_Mitigation!AM68</f>
        <v>0</v>
      </c>
      <c r="AN68" s="162">
        <f t="shared" si="1"/>
        <v>0</v>
      </c>
      <c r="AO68" s="162">
        <f t="shared" si="2"/>
        <v>0</v>
      </c>
    </row>
    <row r="69" spans="1:41" ht="36.75" x14ac:dyDescent="0.25">
      <c r="A69" s="75" t="str">
        <f>'I3 Project list'!A69</f>
        <v>Drury</v>
      </c>
      <c r="B69" s="75" t="str">
        <f>'I3 Project list'!C69</f>
        <v>Drury_18a</v>
      </c>
      <c r="C69" s="144" t="str">
        <f>'I3 Project list'!D69</f>
        <v xml:space="preserve">Mill Road: From Waihoehoe Rd to Fitzgerald Road (depends on Mill Road alignment) </v>
      </c>
      <c r="D69" s="144" t="str">
        <f>'I3 Project list'!E69</f>
        <v>2-lane urban- new road layout with active modes on both sides, TDM , (depends on Mill Rd)</v>
      </c>
      <c r="E69" s="161">
        <f t="shared" ref="E69:E100" si="4">IF(ISNA(MATCH(B69,I10_RenewalProject,0)),0,INDEX(I10_RenewalRate,MATCH(B69,I10_RenewalProject,0)))</f>
        <v>0</v>
      </c>
      <c r="F69" s="162">
        <f>(1-$E69)*Con6_Mitigation!F69</f>
        <v>0</v>
      </c>
      <c r="G69" s="162">
        <f>(1-$E69)*Con6_Mitigation!G69</f>
        <v>0</v>
      </c>
      <c r="H69" s="162">
        <f>(1-$E69)*Con6_Mitigation!H69</f>
        <v>0</v>
      </c>
      <c r="I69" s="162">
        <f>(1-$E69)*Con6_Mitigation!I69</f>
        <v>0</v>
      </c>
      <c r="J69" s="162">
        <f>(1-$E69)*Con6_Mitigation!J69</f>
        <v>0</v>
      </c>
      <c r="K69" s="162">
        <f>(1-$E69)*Con6_Mitigation!K69</f>
        <v>0</v>
      </c>
      <c r="L69" s="162">
        <f>(1-$E69)*Con6_Mitigation!L69</f>
        <v>0</v>
      </c>
      <c r="M69" s="162">
        <f>(1-$E69)*Con6_Mitigation!M69</f>
        <v>0</v>
      </c>
      <c r="N69" s="162">
        <f>(1-$E69)*Con6_Mitigation!N69</f>
        <v>0</v>
      </c>
      <c r="O69" s="162">
        <f>(1-$E69)*Con6_Mitigation!O69</f>
        <v>0</v>
      </c>
      <c r="P69" s="162">
        <f>(1-$E69)*Con6_Mitigation!P69</f>
        <v>0</v>
      </c>
      <c r="Q69" s="162">
        <f>(1-$E69)*Con6_Mitigation!Q69</f>
        <v>0</v>
      </c>
      <c r="R69" s="162">
        <f>(1-$E69)*Con6_Mitigation!R69</f>
        <v>0</v>
      </c>
      <c r="S69" s="162">
        <f>(1-$E69)*Con6_Mitigation!S69</f>
        <v>0</v>
      </c>
      <c r="T69" s="162">
        <f>(1-$E69)*Con6_Mitigation!T69</f>
        <v>0</v>
      </c>
      <c r="U69" s="162">
        <f>(1-$E69)*Con6_Mitigation!U69</f>
        <v>0</v>
      </c>
      <c r="V69" s="162">
        <f>(1-$E69)*Con6_Mitigation!V69</f>
        <v>0</v>
      </c>
      <c r="W69" s="162">
        <f>(1-$E69)*Con6_Mitigation!W69</f>
        <v>0</v>
      </c>
      <c r="X69" s="162">
        <f>(1-$E69)*Con6_Mitigation!X69</f>
        <v>0</v>
      </c>
      <c r="Y69" s="162">
        <f>(1-$E69)*Con6_Mitigation!Y69</f>
        <v>0</v>
      </c>
      <c r="Z69" s="162">
        <f>(1-$E69)*Con6_Mitigation!Z69</f>
        <v>0</v>
      </c>
      <c r="AA69" s="162">
        <f>(1-$E69)*Con6_Mitigation!AA69</f>
        <v>0</v>
      </c>
      <c r="AB69" s="162">
        <f>(1-$E69)*Con6_Mitigation!AB69</f>
        <v>0</v>
      </c>
      <c r="AC69" s="162">
        <f>(1-$E69)*Con6_Mitigation!AC69</f>
        <v>0</v>
      </c>
      <c r="AD69" s="162">
        <f>(1-$E69)*Con6_Mitigation!AD69</f>
        <v>0</v>
      </c>
      <c r="AE69" s="162">
        <f>(1-$E69)*Con6_Mitigation!AE69</f>
        <v>0</v>
      </c>
      <c r="AF69" s="162">
        <f>(1-$E69)*Con6_Mitigation!AF69</f>
        <v>0</v>
      </c>
      <c r="AG69" s="162">
        <f>(1-$E69)*Con6_Mitigation!AG69</f>
        <v>0</v>
      </c>
      <c r="AH69" s="162">
        <f>(1-$E69)*Con6_Mitigation!AH69</f>
        <v>0</v>
      </c>
      <c r="AI69" s="162">
        <f>(1-$E69)*Con6_Mitigation!AI69</f>
        <v>0</v>
      </c>
      <c r="AJ69" s="162">
        <f>(1-$E69)*Con6_Mitigation!AJ69</f>
        <v>0</v>
      </c>
      <c r="AK69" s="162">
        <f>(1-$E69)*Con6_Mitigation!AK69</f>
        <v>0</v>
      </c>
      <c r="AL69" s="162">
        <f>(1-$E69)*Con6_Mitigation!AL69</f>
        <v>0</v>
      </c>
      <c r="AM69" s="162">
        <f>(1-$E69)*Con6_Mitigation!AM69</f>
        <v>0</v>
      </c>
      <c r="AN69" s="162">
        <f t="shared" si="1"/>
        <v>0</v>
      </c>
      <c r="AO69" s="162">
        <f t="shared" si="2"/>
        <v>0</v>
      </c>
    </row>
    <row r="70" spans="1:41" ht="36.75" x14ac:dyDescent="0.25">
      <c r="A70" s="75" t="str">
        <f>'I3 Project list'!A70</f>
        <v>Drury</v>
      </c>
      <c r="B70" s="75" t="str">
        <f>'I3 Project list'!C70</f>
        <v>Drury_18b</v>
      </c>
      <c r="C70" s="144" t="str">
        <f>'I3 Project list'!D70</f>
        <v xml:space="preserve">Mill Road: From Waihoehoe Rd to Fitzgerald Road (depends on Mill Road alignment) </v>
      </c>
      <c r="D70" s="144" t="str">
        <f>'I3 Project list'!E70</f>
        <v>4-lane urban- with active modes on both sides, TDM , (depends on Mill Rd)</v>
      </c>
      <c r="E70" s="161">
        <f t="shared" si="4"/>
        <v>0</v>
      </c>
      <c r="F70" s="162">
        <f>(1-$E70)*Con6_Mitigation!F70</f>
        <v>0</v>
      </c>
      <c r="G70" s="162">
        <f>(1-$E70)*Con6_Mitigation!G70</f>
        <v>0</v>
      </c>
      <c r="H70" s="162">
        <f>(1-$E70)*Con6_Mitigation!H70</f>
        <v>0</v>
      </c>
      <c r="I70" s="162">
        <f>(1-$E70)*Con6_Mitigation!I70</f>
        <v>0</v>
      </c>
      <c r="J70" s="162">
        <f>(1-$E70)*Con6_Mitigation!J70</f>
        <v>0</v>
      </c>
      <c r="K70" s="162">
        <f>(1-$E70)*Con6_Mitigation!K70</f>
        <v>0</v>
      </c>
      <c r="L70" s="162">
        <f>(1-$E70)*Con6_Mitigation!L70</f>
        <v>0</v>
      </c>
      <c r="M70" s="162">
        <f>(1-$E70)*Con6_Mitigation!M70</f>
        <v>0</v>
      </c>
      <c r="N70" s="162">
        <f>(1-$E70)*Con6_Mitigation!N70</f>
        <v>0</v>
      </c>
      <c r="O70" s="162">
        <f>(1-$E70)*Con6_Mitigation!O70</f>
        <v>0</v>
      </c>
      <c r="P70" s="162">
        <f>(1-$E70)*Con6_Mitigation!P70</f>
        <v>0</v>
      </c>
      <c r="Q70" s="162">
        <f>(1-$E70)*Con6_Mitigation!Q70</f>
        <v>0</v>
      </c>
      <c r="R70" s="162">
        <f>(1-$E70)*Con6_Mitigation!R70</f>
        <v>0</v>
      </c>
      <c r="S70" s="162">
        <f>(1-$E70)*Con6_Mitigation!S70</f>
        <v>0</v>
      </c>
      <c r="T70" s="162">
        <f>(1-$E70)*Con6_Mitigation!T70</f>
        <v>0</v>
      </c>
      <c r="U70" s="162">
        <f>(1-$E70)*Con6_Mitigation!U70</f>
        <v>0</v>
      </c>
      <c r="V70" s="162">
        <f>(1-$E70)*Con6_Mitigation!V70</f>
        <v>0</v>
      </c>
      <c r="W70" s="162">
        <f>(1-$E70)*Con6_Mitigation!W70</f>
        <v>0</v>
      </c>
      <c r="X70" s="162">
        <f>(1-$E70)*Con6_Mitigation!X70</f>
        <v>0</v>
      </c>
      <c r="Y70" s="162">
        <f>(1-$E70)*Con6_Mitigation!Y70</f>
        <v>0</v>
      </c>
      <c r="Z70" s="162">
        <f>(1-$E70)*Con6_Mitigation!Z70</f>
        <v>0</v>
      </c>
      <c r="AA70" s="162">
        <f>(1-$E70)*Con6_Mitigation!AA70</f>
        <v>0</v>
      </c>
      <c r="AB70" s="162">
        <f>(1-$E70)*Con6_Mitigation!AB70</f>
        <v>0</v>
      </c>
      <c r="AC70" s="162">
        <f>(1-$E70)*Con6_Mitigation!AC70</f>
        <v>0</v>
      </c>
      <c r="AD70" s="162">
        <f>(1-$E70)*Con6_Mitigation!AD70</f>
        <v>0</v>
      </c>
      <c r="AE70" s="162">
        <f>(1-$E70)*Con6_Mitigation!AE70</f>
        <v>0</v>
      </c>
      <c r="AF70" s="162">
        <f>(1-$E70)*Con6_Mitigation!AF70</f>
        <v>0</v>
      </c>
      <c r="AG70" s="162">
        <f>(1-$E70)*Con6_Mitigation!AG70</f>
        <v>0</v>
      </c>
      <c r="AH70" s="162">
        <f>(1-$E70)*Con6_Mitigation!AH70</f>
        <v>0</v>
      </c>
      <c r="AI70" s="162">
        <f>(1-$E70)*Con6_Mitigation!AI70</f>
        <v>0</v>
      </c>
      <c r="AJ70" s="162">
        <f>(1-$E70)*Con6_Mitigation!AJ70</f>
        <v>0</v>
      </c>
      <c r="AK70" s="162">
        <f>(1-$E70)*Con6_Mitigation!AK70</f>
        <v>0</v>
      </c>
      <c r="AL70" s="162">
        <f>(1-$E70)*Con6_Mitigation!AL70</f>
        <v>0</v>
      </c>
      <c r="AM70" s="162">
        <f>(1-$E70)*Con6_Mitigation!AM70</f>
        <v>0</v>
      </c>
      <c r="AN70" s="162">
        <f t="shared" ref="AN70:AN112" si="5">SUM(F70:AM70)</f>
        <v>0</v>
      </c>
      <c r="AO70" s="162">
        <f t="shared" ref="AO70:AO112" si="6">SUM(H70:AL70)</f>
        <v>0</v>
      </c>
    </row>
    <row r="71" spans="1:41" ht="24.75" x14ac:dyDescent="0.25">
      <c r="A71" s="75" t="str">
        <f>'I3 Project list'!A71</f>
        <v>Drury</v>
      </c>
      <c r="B71" s="75" t="str">
        <f>'I3 Project list'!C71</f>
        <v>Drury_39a</v>
      </c>
      <c r="C71" s="144" t="str">
        <f>'I3 Project list'!D71</f>
        <v xml:space="preserve">New Bremner Rd arterial from SH1 to Auranga development </v>
      </c>
      <c r="D71" s="144" t="str">
        <f>'I3 Project list'!E71</f>
        <v xml:space="preserve">2-lane urban- new road layout with active modes on both sides (Under construction) </v>
      </c>
      <c r="E71" s="161">
        <f t="shared" si="4"/>
        <v>0</v>
      </c>
      <c r="F71" s="162">
        <f>(1-$E71)*Con6_Mitigation!F71</f>
        <v>0</v>
      </c>
      <c r="G71" s="162">
        <f>(1-$E71)*Con6_Mitigation!G71</f>
        <v>0</v>
      </c>
      <c r="H71" s="162">
        <f>(1-$E71)*Con6_Mitigation!H71</f>
        <v>0</v>
      </c>
      <c r="I71" s="162">
        <f>(1-$E71)*Con6_Mitigation!I71</f>
        <v>0</v>
      </c>
      <c r="J71" s="162">
        <f>(1-$E71)*Con6_Mitigation!J71</f>
        <v>0</v>
      </c>
      <c r="K71" s="162">
        <f>(1-$E71)*Con6_Mitigation!K71</f>
        <v>0</v>
      </c>
      <c r="L71" s="162">
        <f>(1-$E71)*Con6_Mitigation!L71</f>
        <v>0</v>
      </c>
      <c r="M71" s="162">
        <f>(1-$E71)*Con6_Mitigation!M71</f>
        <v>0</v>
      </c>
      <c r="N71" s="162">
        <f>(1-$E71)*Con6_Mitigation!N71</f>
        <v>0</v>
      </c>
      <c r="O71" s="162">
        <f>(1-$E71)*Con6_Mitigation!O71</f>
        <v>0</v>
      </c>
      <c r="P71" s="162">
        <f>(1-$E71)*Con6_Mitigation!P71</f>
        <v>0</v>
      </c>
      <c r="Q71" s="162">
        <f>(1-$E71)*Con6_Mitigation!Q71</f>
        <v>0</v>
      </c>
      <c r="R71" s="162">
        <f>(1-$E71)*Con6_Mitigation!R71</f>
        <v>0</v>
      </c>
      <c r="S71" s="162">
        <f>(1-$E71)*Con6_Mitigation!S71</f>
        <v>0</v>
      </c>
      <c r="T71" s="162">
        <f>(1-$E71)*Con6_Mitigation!T71</f>
        <v>0</v>
      </c>
      <c r="U71" s="162">
        <f>(1-$E71)*Con6_Mitigation!U71</f>
        <v>0</v>
      </c>
      <c r="V71" s="162">
        <f>(1-$E71)*Con6_Mitigation!V71</f>
        <v>0</v>
      </c>
      <c r="W71" s="162">
        <f>(1-$E71)*Con6_Mitigation!W71</f>
        <v>0</v>
      </c>
      <c r="X71" s="162">
        <f>(1-$E71)*Con6_Mitigation!X71</f>
        <v>0</v>
      </c>
      <c r="Y71" s="162">
        <f>(1-$E71)*Con6_Mitigation!Y71</f>
        <v>0</v>
      </c>
      <c r="Z71" s="162">
        <f>(1-$E71)*Con6_Mitigation!Z71</f>
        <v>0</v>
      </c>
      <c r="AA71" s="162">
        <f>(1-$E71)*Con6_Mitigation!AA71</f>
        <v>0</v>
      </c>
      <c r="AB71" s="162">
        <f>(1-$E71)*Con6_Mitigation!AB71</f>
        <v>0</v>
      </c>
      <c r="AC71" s="162">
        <f>(1-$E71)*Con6_Mitigation!AC71</f>
        <v>0</v>
      </c>
      <c r="AD71" s="162">
        <f>(1-$E71)*Con6_Mitigation!AD71</f>
        <v>0</v>
      </c>
      <c r="AE71" s="162">
        <f>(1-$E71)*Con6_Mitigation!AE71</f>
        <v>0</v>
      </c>
      <c r="AF71" s="162">
        <f>(1-$E71)*Con6_Mitigation!AF71</f>
        <v>0</v>
      </c>
      <c r="AG71" s="162">
        <f>(1-$E71)*Con6_Mitigation!AG71</f>
        <v>0</v>
      </c>
      <c r="AH71" s="162">
        <f>(1-$E71)*Con6_Mitigation!AH71</f>
        <v>0</v>
      </c>
      <c r="AI71" s="162">
        <f>(1-$E71)*Con6_Mitigation!AI71</f>
        <v>0</v>
      </c>
      <c r="AJ71" s="162">
        <f>(1-$E71)*Con6_Mitigation!AJ71</f>
        <v>0</v>
      </c>
      <c r="AK71" s="162">
        <f>(1-$E71)*Con6_Mitigation!AK71</f>
        <v>0</v>
      </c>
      <c r="AL71" s="162">
        <f>(1-$E71)*Con6_Mitigation!AL71</f>
        <v>0</v>
      </c>
      <c r="AM71" s="162">
        <f>(1-$E71)*Con6_Mitigation!AM71</f>
        <v>0</v>
      </c>
      <c r="AN71" s="162">
        <f t="shared" si="5"/>
        <v>0</v>
      </c>
      <c r="AO71" s="162">
        <f t="shared" si="6"/>
        <v>0</v>
      </c>
    </row>
    <row r="72" spans="1:41" ht="24.75" x14ac:dyDescent="0.25">
      <c r="A72" s="75" t="str">
        <f>'I3 Project list'!A72</f>
        <v>Drury</v>
      </c>
      <c r="B72" s="75" t="str">
        <f>'I3 Project list'!C72</f>
        <v>Drury_39b</v>
      </c>
      <c r="C72" s="144" t="str">
        <f>'I3 Project list'!D72</f>
        <v xml:space="preserve">New Bremner Rd arterial from SH1 to Auranga development </v>
      </c>
      <c r="D72" s="144" t="str">
        <f>'I3 Project list'!E72</f>
        <v>4-lane urban- upgrade 2-lane urban excl bridge</v>
      </c>
      <c r="E72" s="161">
        <f t="shared" si="4"/>
        <v>0</v>
      </c>
      <c r="F72" s="162">
        <f>(1-$E72)*Con6_Mitigation!F72</f>
        <v>0</v>
      </c>
      <c r="G72" s="162">
        <f>(1-$E72)*Con6_Mitigation!G72</f>
        <v>0</v>
      </c>
      <c r="H72" s="162">
        <f>(1-$E72)*Con6_Mitigation!H72</f>
        <v>0</v>
      </c>
      <c r="I72" s="162">
        <f>(1-$E72)*Con6_Mitigation!I72</f>
        <v>0</v>
      </c>
      <c r="J72" s="162">
        <f>(1-$E72)*Con6_Mitigation!J72</f>
        <v>0</v>
      </c>
      <c r="K72" s="162">
        <f>(1-$E72)*Con6_Mitigation!K72</f>
        <v>0</v>
      </c>
      <c r="L72" s="162">
        <f>(1-$E72)*Con6_Mitigation!L72</f>
        <v>0</v>
      </c>
      <c r="M72" s="162">
        <f>(1-$E72)*Con6_Mitigation!M72</f>
        <v>0</v>
      </c>
      <c r="N72" s="162">
        <f>(1-$E72)*Con6_Mitigation!N72</f>
        <v>0</v>
      </c>
      <c r="O72" s="162">
        <f>(1-$E72)*Con6_Mitigation!O72</f>
        <v>0</v>
      </c>
      <c r="P72" s="162">
        <f>(1-$E72)*Con6_Mitigation!P72</f>
        <v>0</v>
      </c>
      <c r="Q72" s="162">
        <f>(1-$E72)*Con6_Mitigation!Q72</f>
        <v>0</v>
      </c>
      <c r="R72" s="162">
        <f>(1-$E72)*Con6_Mitigation!R72</f>
        <v>0</v>
      </c>
      <c r="S72" s="162">
        <f>(1-$E72)*Con6_Mitigation!S72</f>
        <v>0</v>
      </c>
      <c r="T72" s="162">
        <f>(1-$E72)*Con6_Mitigation!T72</f>
        <v>0</v>
      </c>
      <c r="U72" s="162">
        <f>(1-$E72)*Con6_Mitigation!U72</f>
        <v>0</v>
      </c>
      <c r="V72" s="162">
        <f>(1-$E72)*Con6_Mitigation!V72</f>
        <v>0</v>
      </c>
      <c r="W72" s="162">
        <f>(1-$E72)*Con6_Mitigation!W72</f>
        <v>0</v>
      </c>
      <c r="X72" s="162">
        <f>(1-$E72)*Con6_Mitigation!X72</f>
        <v>0</v>
      </c>
      <c r="Y72" s="162">
        <f>(1-$E72)*Con6_Mitigation!Y72</f>
        <v>0</v>
      </c>
      <c r="Z72" s="162">
        <f>(1-$E72)*Con6_Mitigation!Z72</f>
        <v>0</v>
      </c>
      <c r="AA72" s="162">
        <f>(1-$E72)*Con6_Mitigation!AA72</f>
        <v>0</v>
      </c>
      <c r="AB72" s="162">
        <f>(1-$E72)*Con6_Mitigation!AB72</f>
        <v>0</v>
      </c>
      <c r="AC72" s="162">
        <f>(1-$E72)*Con6_Mitigation!AC72</f>
        <v>0</v>
      </c>
      <c r="AD72" s="162">
        <f>(1-$E72)*Con6_Mitigation!AD72</f>
        <v>1844175.8141080877</v>
      </c>
      <c r="AE72" s="162">
        <f>(1-$E72)*Con6_Mitigation!AE72</f>
        <v>18840603.073968433</v>
      </c>
      <c r="AF72" s="162">
        <f>(1-$E72)*Con6_Mitigation!AF72</f>
        <v>0</v>
      </c>
      <c r="AG72" s="162">
        <f>(1-$E72)*Con6_Mitigation!AG72</f>
        <v>0</v>
      </c>
      <c r="AH72" s="162">
        <f>(1-$E72)*Con6_Mitigation!AH72</f>
        <v>0</v>
      </c>
      <c r="AI72" s="162">
        <f>(1-$E72)*Con6_Mitigation!AI72</f>
        <v>0</v>
      </c>
      <c r="AJ72" s="162">
        <f>(1-$E72)*Con6_Mitigation!AJ72</f>
        <v>0</v>
      </c>
      <c r="AK72" s="162">
        <f>(1-$E72)*Con6_Mitigation!AK72</f>
        <v>0</v>
      </c>
      <c r="AL72" s="162">
        <f>(1-$E72)*Con6_Mitigation!AL72</f>
        <v>0</v>
      </c>
      <c r="AM72" s="162">
        <f>(1-$E72)*Con6_Mitigation!AM72</f>
        <v>0</v>
      </c>
      <c r="AN72" s="162">
        <f t="shared" si="5"/>
        <v>20684778.888076521</v>
      </c>
      <c r="AO72" s="162">
        <f t="shared" si="6"/>
        <v>20684778.888076521</v>
      </c>
    </row>
    <row r="73" spans="1:41" ht="24.75" x14ac:dyDescent="0.25">
      <c r="A73" s="75" t="str">
        <f>'I3 Project list'!A73</f>
        <v>Drury</v>
      </c>
      <c r="B73" s="75" t="str">
        <f>'I3 Project list'!C73</f>
        <v>Drury_39c</v>
      </c>
      <c r="C73" s="144" t="str">
        <f>'I3 Project list'!D73</f>
        <v xml:space="preserve">New Bremner Rd arterial from SH1 to Auranga development </v>
      </c>
      <c r="D73" s="144" t="str">
        <f>'I3 Project list'!E73</f>
        <v>4-lane urban- upgrade 2-lane bridge widening</v>
      </c>
      <c r="E73" s="161">
        <f t="shared" si="4"/>
        <v>0</v>
      </c>
      <c r="F73" s="162">
        <f>(1-$E73)*Con6_Mitigation!F73</f>
        <v>0</v>
      </c>
      <c r="G73" s="162">
        <f>(1-$E73)*Con6_Mitigation!G73</f>
        <v>0</v>
      </c>
      <c r="H73" s="162">
        <f>(1-$E73)*Con6_Mitigation!H73</f>
        <v>0</v>
      </c>
      <c r="I73" s="162">
        <f>(1-$E73)*Con6_Mitigation!I73</f>
        <v>0</v>
      </c>
      <c r="J73" s="162">
        <f>(1-$E73)*Con6_Mitigation!J73</f>
        <v>0</v>
      </c>
      <c r="K73" s="162">
        <f>(1-$E73)*Con6_Mitigation!K73</f>
        <v>0</v>
      </c>
      <c r="L73" s="162">
        <f>(1-$E73)*Con6_Mitigation!L73</f>
        <v>0</v>
      </c>
      <c r="M73" s="162">
        <f>(1-$E73)*Con6_Mitigation!M73</f>
        <v>0</v>
      </c>
      <c r="N73" s="162">
        <f>(1-$E73)*Con6_Mitigation!N73</f>
        <v>0</v>
      </c>
      <c r="O73" s="162">
        <f>(1-$E73)*Con6_Mitigation!O73</f>
        <v>0</v>
      </c>
      <c r="P73" s="162">
        <f>(1-$E73)*Con6_Mitigation!P73</f>
        <v>0</v>
      </c>
      <c r="Q73" s="162">
        <f>(1-$E73)*Con6_Mitigation!Q73</f>
        <v>0</v>
      </c>
      <c r="R73" s="162">
        <f>(1-$E73)*Con6_Mitigation!R73</f>
        <v>0</v>
      </c>
      <c r="S73" s="162">
        <f>(1-$E73)*Con6_Mitigation!S73</f>
        <v>0</v>
      </c>
      <c r="T73" s="162">
        <f>(1-$E73)*Con6_Mitigation!T73</f>
        <v>0</v>
      </c>
      <c r="U73" s="162">
        <f>(1-$E73)*Con6_Mitigation!U73</f>
        <v>0</v>
      </c>
      <c r="V73" s="162">
        <f>(1-$E73)*Con6_Mitigation!V73</f>
        <v>0</v>
      </c>
      <c r="W73" s="162">
        <f>(1-$E73)*Con6_Mitigation!W73</f>
        <v>0</v>
      </c>
      <c r="X73" s="162">
        <f>(1-$E73)*Con6_Mitigation!X73</f>
        <v>0</v>
      </c>
      <c r="Y73" s="162">
        <f>(1-$E73)*Con6_Mitigation!Y73</f>
        <v>0</v>
      </c>
      <c r="Z73" s="162">
        <f>(1-$E73)*Con6_Mitigation!Z73</f>
        <v>0</v>
      </c>
      <c r="AA73" s="162">
        <f>(1-$E73)*Con6_Mitigation!AA73</f>
        <v>0</v>
      </c>
      <c r="AB73" s="162">
        <f>(1-$E73)*Con6_Mitigation!AB73</f>
        <v>0</v>
      </c>
      <c r="AC73" s="162">
        <f>(1-$E73)*Con6_Mitigation!AC73</f>
        <v>0</v>
      </c>
      <c r="AD73" s="162">
        <f>(1-$E73)*Con6_Mitigation!AD73</f>
        <v>1284974.1156366032</v>
      </c>
      <c r="AE73" s="162">
        <f>(1-$E73)*Con6_Mitigation!AE73</f>
        <v>13127646.01282962</v>
      </c>
      <c r="AF73" s="162">
        <f>(1-$E73)*Con6_Mitigation!AF73</f>
        <v>0</v>
      </c>
      <c r="AG73" s="162">
        <f>(1-$E73)*Con6_Mitigation!AG73</f>
        <v>0</v>
      </c>
      <c r="AH73" s="162">
        <f>(1-$E73)*Con6_Mitigation!AH73</f>
        <v>0</v>
      </c>
      <c r="AI73" s="162">
        <f>(1-$E73)*Con6_Mitigation!AI73</f>
        <v>0</v>
      </c>
      <c r="AJ73" s="162">
        <f>(1-$E73)*Con6_Mitigation!AJ73</f>
        <v>0</v>
      </c>
      <c r="AK73" s="162">
        <f>(1-$E73)*Con6_Mitigation!AK73</f>
        <v>0</v>
      </c>
      <c r="AL73" s="162">
        <f>(1-$E73)*Con6_Mitigation!AL73</f>
        <v>0</v>
      </c>
      <c r="AM73" s="162">
        <f>(1-$E73)*Con6_Mitigation!AM73</f>
        <v>0</v>
      </c>
      <c r="AN73" s="162">
        <f t="shared" si="5"/>
        <v>14412620.128466224</v>
      </c>
      <c r="AO73" s="162">
        <f t="shared" si="6"/>
        <v>14412620.128466224</v>
      </c>
    </row>
    <row r="74" spans="1:41" ht="24.75" x14ac:dyDescent="0.25">
      <c r="A74" s="75" t="str">
        <f>'I3 Project list'!A74</f>
        <v>Drury</v>
      </c>
      <c r="B74" s="75" t="str">
        <f>'I3 Project list'!C74</f>
        <v>Drury_40a</v>
      </c>
      <c r="C74" s="144" t="str">
        <f>'I3 Project list'!D74</f>
        <v>New intersection on Jesmond/Bremner Rd</v>
      </c>
      <c r="D74" s="144" t="str">
        <f>'I3 Project list'!E74</f>
        <v xml:space="preserve"> 2-lane signalised intersection (new intersection with active mode crossings)</v>
      </c>
      <c r="E74" s="161">
        <f t="shared" si="4"/>
        <v>1.8044444444444443E-2</v>
      </c>
      <c r="F74" s="162">
        <f>(1-$E74)*Con6_Mitigation!F74</f>
        <v>0</v>
      </c>
      <c r="G74" s="162">
        <f>(1-$E74)*Con6_Mitigation!G74</f>
        <v>0</v>
      </c>
      <c r="H74" s="162">
        <f>(1-$E74)*Con6_Mitigation!H74</f>
        <v>0</v>
      </c>
      <c r="I74" s="162">
        <f>(1-$E74)*Con6_Mitigation!I74</f>
        <v>0</v>
      </c>
      <c r="J74" s="162">
        <f>(1-$E74)*Con6_Mitigation!J74</f>
        <v>0</v>
      </c>
      <c r="K74" s="162">
        <f>(1-$E74)*Con6_Mitigation!K74</f>
        <v>0</v>
      </c>
      <c r="L74" s="162">
        <f>(1-$E74)*Con6_Mitigation!L74</f>
        <v>0</v>
      </c>
      <c r="M74" s="162">
        <f>(1-$E74)*Con6_Mitigation!M74</f>
        <v>0</v>
      </c>
      <c r="N74" s="162">
        <f>(1-$E74)*Con6_Mitigation!N74</f>
        <v>0</v>
      </c>
      <c r="O74" s="162">
        <f>(1-$E74)*Con6_Mitigation!O74</f>
        <v>0</v>
      </c>
      <c r="P74" s="162">
        <f>(1-$E74)*Con6_Mitigation!P74</f>
        <v>0</v>
      </c>
      <c r="Q74" s="162">
        <f>(1-$E74)*Con6_Mitigation!Q74</f>
        <v>0</v>
      </c>
      <c r="R74" s="162">
        <f>(1-$E74)*Con6_Mitigation!R74</f>
        <v>0</v>
      </c>
      <c r="S74" s="162">
        <f>(1-$E74)*Con6_Mitigation!S74</f>
        <v>0</v>
      </c>
      <c r="T74" s="162">
        <f>(1-$E74)*Con6_Mitigation!T74</f>
        <v>1398846.4209178414</v>
      </c>
      <c r="U74" s="162">
        <f>(1-$E74)*Con6_Mitigation!U74</f>
        <v>14290996.539666006</v>
      </c>
      <c r="V74" s="162">
        <f>(1-$E74)*Con6_Mitigation!V74</f>
        <v>0</v>
      </c>
      <c r="W74" s="162">
        <f>(1-$E74)*Con6_Mitigation!W74</f>
        <v>0</v>
      </c>
      <c r="X74" s="162">
        <f>(1-$E74)*Con6_Mitigation!X74</f>
        <v>0</v>
      </c>
      <c r="Y74" s="162">
        <f>(1-$E74)*Con6_Mitigation!Y74</f>
        <v>0</v>
      </c>
      <c r="Z74" s="162">
        <f>(1-$E74)*Con6_Mitigation!Z74</f>
        <v>0</v>
      </c>
      <c r="AA74" s="162">
        <f>(1-$E74)*Con6_Mitigation!AA74</f>
        <v>0</v>
      </c>
      <c r="AB74" s="162">
        <f>(1-$E74)*Con6_Mitigation!AB74</f>
        <v>0</v>
      </c>
      <c r="AC74" s="162">
        <f>(1-$E74)*Con6_Mitigation!AC74</f>
        <v>0</v>
      </c>
      <c r="AD74" s="162">
        <f>(1-$E74)*Con6_Mitigation!AD74</f>
        <v>0</v>
      </c>
      <c r="AE74" s="162">
        <f>(1-$E74)*Con6_Mitigation!AE74</f>
        <v>0</v>
      </c>
      <c r="AF74" s="162">
        <f>(1-$E74)*Con6_Mitigation!AF74</f>
        <v>0</v>
      </c>
      <c r="AG74" s="162">
        <f>(1-$E74)*Con6_Mitigation!AG74</f>
        <v>0</v>
      </c>
      <c r="AH74" s="162">
        <f>(1-$E74)*Con6_Mitigation!AH74</f>
        <v>0</v>
      </c>
      <c r="AI74" s="162">
        <f>(1-$E74)*Con6_Mitigation!AI74</f>
        <v>0</v>
      </c>
      <c r="AJ74" s="162">
        <f>(1-$E74)*Con6_Mitigation!AJ74</f>
        <v>0</v>
      </c>
      <c r="AK74" s="162">
        <f>(1-$E74)*Con6_Mitigation!AK74</f>
        <v>0</v>
      </c>
      <c r="AL74" s="162">
        <f>(1-$E74)*Con6_Mitigation!AL74</f>
        <v>0</v>
      </c>
      <c r="AM74" s="162">
        <f>(1-$E74)*Con6_Mitigation!AM74</f>
        <v>0</v>
      </c>
      <c r="AN74" s="162">
        <f t="shared" si="5"/>
        <v>15689842.960583847</v>
      </c>
      <c r="AO74" s="162">
        <f t="shared" si="6"/>
        <v>15689842.960583847</v>
      </c>
    </row>
    <row r="75" spans="1:41" ht="24.75" x14ac:dyDescent="0.25">
      <c r="A75" s="75" t="str">
        <f>'I3 Project list'!A75</f>
        <v>Drury</v>
      </c>
      <c r="B75" s="75" t="str">
        <f>'I3 Project list'!C75</f>
        <v>Drury_40b</v>
      </c>
      <c r="C75" s="144" t="str">
        <f>'I3 Project list'!D75</f>
        <v>Upgrade intersection on Jesmond/Bremner Rd</v>
      </c>
      <c r="D75" s="144" t="str">
        <f>'I3 Project list'!E75</f>
        <v xml:space="preserve"> Multi-lane signalised intersection (upgrade intersection with active mode crossings)</v>
      </c>
      <c r="E75" s="161">
        <f t="shared" si="4"/>
        <v>0</v>
      </c>
      <c r="F75" s="162">
        <f>(1-$E75)*Con6_Mitigation!F75</f>
        <v>0</v>
      </c>
      <c r="G75" s="162">
        <f>(1-$E75)*Con6_Mitigation!G75</f>
        <v>0</v>
      </c>
      <c r="H75" s="162">
        <f>(1-$E75)*Con6_Mitigation!H75</f>
        <v>0</v>
      </c>
      <c r="I75" s="162">
        <f>(1-$E75)*Con6_Mitigation!I75</f>
        <v>0</v>
      </c>
      <c r="J75" s="162">
        <f>(1-$E75)*Con6_Mitigation!J75</f>
        <v>0</v>
      </c>
      <c r="K75" s="162">
        <f>(1-$E75)*Con6_Mitigation!K75</f>
        <v>0</v>
      </c>
      <c r="L75" s="162">
        <f>(1-$E75)*Con6_Mitigation!L75</f>
        <v>0</v>
      </c>
      <c r="M75" s="162">
        <f>(1-$E75)*Con6_Mitigation!M75</f>
        <v>0</v>
      </c>
      <c r="N75" s="162">
        <f>(1-$E75)*Con6_Mitigation!N75</f>
        <v>730015.32856752328</v>
      </c>
      <c r="O75" s="162">
        <f>(1-$E75)*Con6_Mitigation!O75</f>
        <v>7458035.691735426</v>
      </c>
      <c r="P75" s="162">
        <f>(1-$E75)*Con6_Mitigation!P75</f>
        <v>0</v>
      </c>
      <c r="Q75" s="162">
        <f>(1-$E75)*Con6_Mitigation!Q75</f>
        <v>0</v>
      </c>
      <c r="R75" s="162">
        <f>(1-$E75)*Con6_Mitigation!R75</f>
        <v>0</v>
      </c>
      <c r="S75" s="162">
        <f>(1-$E75)*Con6_Mitigation!S75</f>
        <v>0</v>
      </c>
      <c r="T75" s="162">
        <f>(1-$E75)*Con6_Mitigation!T75</f>
        <v>0</v>
      </c>
      <c r="U75" s="162">
        <f>(1-$E75)*Con6_Mitigation!U75</f>
        <v>0</v>
      </c>
      <c r="V75" s="162">
        <f>(1-$E75)*Con6_Mitigation!V75</f>
        <v>0</v>
      </c>
      <c r="W75" s="162">
        <f>(1-$E75)*Con6_Mitigation!W75</f>
        <v>0</v>
      </c>
      <c r="X75" s="162">
        <f>(1-$E75)*Con6_Mitigation!X75</f>
        <v>0</v>
      </c>
      <c r="Y75" s="162">
        <f>(1-$E75)*Con6_Mitigation!Y75</f>
        <v>0</v>
      </c>
      <c r="Z75" s="162">
        <f>(1-$E75)*Con6_Mitigation!Z75</f>
        <v>0</v>
      </c>
      <c r="AA75" s="162">
        <f>(1-$E75)*Con6_Mitigation!AA75</f>
        <v>0</v>
      </c>
      <c r="AB75" s="162">
        <f>(1-$E75)*Con6_Mitigation!AB75</f>
        <v>0</v>
      </c>
      <c r="AC75" s="162">
        <f>(1-$E75)*Con6_Mitigation!AC75</f>
        <v>0</v>
      </c>
      <c r="AD75" s="162">
        <f>(1-$E75)*Con6_Mitigation!AD75</f>
        <v>0</v>
      </c>
      <c r="AE75" s="162">
        <f>(1-$E75)*Con6_Mitigation!AE75</f>
        <v>0</v>
      </c>
      <c r="AF75" s="162">
        <f>(1-$E75)*Con6_Mitigation!AF75</f>
        <v>0</v>
      </c>
      <c r="AG75" s="162">
        <f>(1-$E75)*Con6_Mitigation!AG75</f>
        <v>0</v>
      </c>
      <c r="AH75" s="162">
        <f>(1-$E75)*Con6_Mitigation!AH75</f>
        <v>0</v>
      </c>
      <c r="AI75" s="162">
        <f>(1-$E75)*Con6_Mitigation!AI75</f>
        <v>0</v>
      </c>
      <c r="AJ75" s="162">
        <f>(1-$E75)*Con6_Mitigation!AJ75</f>
        <v>0</v>
      </c>
      <c r="AK75" s="162">
        <f>(1-$E75)*Con6_Mitigation!AK75</f>
        <v>0</v>
      </c>
      <c r="AL75" s="162">
        <f>(1-$E75)*Con6_Mitigation!AL75</f>
        <v>0</v>
      </c>
      <c r="AM75" s="162">
        <f>(1-$E75)*Con6_Mitigation!AM75</f>
        <v>0</v>
      </c>
      <c r="AN75" s="162">
        <f t="shared" si="5"/>
        <v>8188051.0203029495</v>
      </c>
      <c r="AO75" s="162">
        <f t="shared" si="6"/>
        <v>8188051.0203029495</v>
      </c>
    </row>
    <row r="76" spans="1:41" ht="24.75" x14ac:dyDescent="0.25">
      <c r="A76" s="75" t="str">
        <f>'I3 Project list'!A76</f>
        <v>Drury</v>
      </c>
      <c r="B76" s="75" t="str">
        <f>'I3 Project list'!C76</f>
        <v>Drury_41a</v>
      </c>
      <c r="C76" s="144" t="str">
        <f>'I3 Project list'!D76</f>
        <v>Jesmond Rd upgrades from SH22 to Waipupuke development boundary</v>
      </c>
      <c r="D76" s="144" t="str">
        <f>'I3 Project list'!E76</f>
        <v>2-lane urban- upgrade existing road with active modes on both sides (TDM)</v>
      </c>
      <c r="E76" s="161">
        <f t="shared" si="4"/>
        <v>0</v>
      </c>
      <c r="F76" s="162">
        <f>(1-$E76)*Con6_Mitigation!F76</f>
        <v>0</v>
      </c>
      <c r="G76" s="162">
        <f>(1-$E76)*Con6_Mitigation!G76</f>
        <v>0</v>
      </c>
      <c r="H76" s="162">
        <f>(1-$E76)*Con6_Mitigation!H76</f>
        <v>0</v>
      </c>
      <c r="I76" s="162">
        <f>(1-$E76)*Con6_Mitigation!I76</f>
        <v>0</v>
      </c>
      <c r="J76" s="162">
        <f>(1-$E76)*Con6_Mitigation!J76</f>
        <v>0</v>
      </c>
      <c r="K76" s="162">
        <f>(1-$E76)*Con6_Mitigation!K76</f>
        <v>0</v>
      </c>
      <c r="L76" s="162">
        <f>(1-$E76)*Con6_Mitigation!L76</f>
        <v>0</v>
      </c>
      <c r="M76" s="162">
        <f>(1-$E76)*Con6_Mitigation!M76</f>
        <v>0</v>
      </c>
      <c r="N76" s="162">
        <f>(1-$E76)*Con6_Mitigation!N76</f>
        <v>0</v>
      </c>
      <c r="O76" s="162">
        <f>(1-$E76)*Con6_Mitigation!O76</f>
        <v>0</v>
      </c>
      <c r="P76" s="162">
        <f>(1-$E76)*Con6_Mitigation!P76</f>
        <v>0</v>
      </c>
      <c r="Q76" s="162">
        <f>(1-$E76)*Con6_Mitigation!Q76</f>
        <v>0</v>
      </c>
      <c r="R76" s="162">
        <f>(1-$E76)*Con6_Mitigation!R76</f>
        <v>0</v>
      </c>
      <c r="S76" s="162">
        <f>(1-$E76)*Con6_Mitigation!S76</f>
        <v>0</v>
      </c>
      <c r="T76" s="162">
        <f>(1-$E76)*Con6_Mitigation!T76</f>
        <v>0</v>
      </c>
      <c r="U76" s="162">
        <f>(1-$E76)*Con6_Mitigation!U76</f>
        <v>0</v>
      </c>
      <c r="V76" s="162">
        <f>(1-$E76)*Con6_Mitigation!V76</f>
        <v>0</v>
      </c>
      <c r="W76" s="162">
        <f>(1-$E76)*Con6_Mitigation!W76</f>
        <v>0</v>
      </c>
      <c r="X76" s="162">
        <f>(1-$E76)*Con6_Mitigation!X76</f>
        <v>0</v>
      </c>
      <c r="Y76" s="162">
        <f>(1-$E76)*Con6_Mitigation!Y76</f>
        <v>0</v>
      </c>
      <c r="Z76" s="162">
        <f>(1-$E76)*Con6_Mitigation!Z76</f>
        <v>0</v>
      </c>
      <c r="AA76" s="162">
        <f>(1-$E76)*Con6_Mitigation!AA76</f>
        <v>0</v>
      </c>
      <c r="AB76" s="162">
        <f>(1-$E76)*Con6_Mitigation!AB76</f>
        <v>0</v>
      </c>
      <c r="AC76" s="162">
        <f>(1-$E76)*Con6_Mitigation!AC76</f>
        <v>0</v>
      </c>
      <c r="AD76" s="162">
        <f>(1-$E76)*Con6_Mitigation!AD76</f>
        <v>0</v>
      </c>
      <c r="AE76" s="162">
        <f>(1-$E76)*Con6_Mitigation!AE76</f>
        <v>0</v>
      </c>
      <c r="AF76" s="162">
        <f>(1-$E76)*Con6_Mitigation!AF76</f>
        <v>0</v>
      </c>
      <c r="AG76" s="162">
        <f>(1-$E76)*Con6_Mitigation!AG76</f>
        <v>0</v>
      </c>
      <c r="AH76" s="162">
        <f>(1-$E76)*Con6_Mitigation!AH76</f>
        <v>0</v>
      </c>
      <c r="AI76" s="162">
        <f>(1-$E76)*Con6_Mitigation!AI76</f>
        <v>0</v>
      </c>
      <c r="AJ76" s="162">
        <f>(1-$E76)*Con6_Mitigation!AJ76</f>
        <v>0</v>
      </c>
      <c r="AK76" s="162">
        <f>(1-$E76)*Con6_Mitigation!AK76</f>
        <v>0</v>
      </c>
      <c r="AL76" s="162">
        <f>(1-$E76)*Con6_Mitigation!AL76</f>
        <v>0</v>
      </c>
      <c r="AM76" s="162">
        <f>(1-$E76)*Con6_Mitigation!AM76</f>
        <v>0</v>
      </c>
      <c r="AN76" s="162">
        <f t="shared" si="5"/>
        <v>0</v>
      </c>
      <c r="AO76" s="162">
        <f t="shared" si="6"/>
        <v>0</v>
      </c>
    </row>
    <row r="77" spans="1:41" ht="24.75" x14ac:dyDescent="0.25">
      <c r="A77" s="75" t="str">
        <f>'I3 Project list'!A77</f>
        <v>Drury</v>
      </c>
      <c r="B77" s="75" t="str">
        <f>'I3 Project list'!C77</f>
        <v>Drury_41b</v>
      </c>
      <c r="C77" s="144" t="str">
        <f>'I3 Project list'!D77</f>
        <v>Jesmond Rd from SH22 to Waipupuke development boundary</v>
      </c>
      <c r="D77" s="144" t="str">
        <f>'I3 Project list'!E77</f>
        <v>4-lane urban- upgrade 2-lane urban to 4-lane with active modes on both sides, (TDM)</v>
      </c>
      <c r="E77" s="161">
        <f t="shared" si="4"/>
        <v>0</v>
      </c>
      <c r="F77" s="162">
        <f>(1-$E77)*Con6_Mitigation!F77</f>
        <v>0</v>
      </c>
      <c r="G77" s="162">
        <f>(1-$E77)*Con6_Mitigation!G77</f>
        <v>0</v>
      </c>
      <c r="H77" s="162">
        <f>(1-$E77)*Con6_Mitigation!H77</f>
        <v>0</v>
      </c>
      <c r="I77" s="162">
        <f>(1-$E77)*Con6_Mitigation!I77</f>
        <v>0</v>
      </c>
      <c r="J77" s="162">
        <f>(1-$E77)*Con6_Mitigation!J77</f>
        <v>0</v>
      </c>
      <c r="K77" s="162">
        <f>(1-$E77)*Con6_Mitigation!K77</f>
        <v>0</v>
      </c>
      <c r="L77" s="162">
        <f>(1-$E77)*Con6_Mitigation!L77</f>
        <v>0</v>
      </c>
      <c r="M77" s="162">
        <f>(1-$E77)*Con6_Mitigation!M77</f>
        <v>0</v>
      </c>
      <c r="N77" s="162">
        <f>(1-$E77)*Con6_Mitigation!N77</f>
        <v>0</v>
      </c>
      <c r="O77" s="162">
        <f>(1-$E77)*Con6_Mitigation!O77</f>
        <v>0</v>
      </c>
      <c r="P77" s="162">
        <f>(1-$E77)*Con6_Mitigation!P77</f>
        <v>0</v>
      </c>
      <c r="Q77" s="162">
        <f>(1-$E77)*Con6_Mitigation!Q77</f>
        <v>0</v>
      </c>
      <c r="R77" s="162">
        <f>(1-$E77)*Con6_Mitigation!R77</f>
        <v>0</v>
      </c>
      <c r="S77" s="162">
        <f>(1-$E77)*Con6_Mitigation!S77</f>
        <v>0</v>
      </c>
      <c r="T77" s="162">
        <f>(1-$E77)*Con6_Mitigation!T77</f>
        <v>0</v>
      </c>
      <c r="U77" s="162">
        <f>(1-$E77)*Con6_Mitigation!U77</f>
        <v>0</v>
      </c>
      <c r="V77" s="162">
        <f>(1-$E77)*Con6_Mitigation!V77</f>
        <v>0</v>
      </c>
      <c r="W77" s="162">
        <f>(1-$E77)*Con6_Mitigation!W77</f>
        <v>0</v>
      </c>
      <c r="X77" s="162">
        <f>(1-$E77)*Con6_Mitigation!X77</f>
        <v>0</v>
      </c>
      <c r="Y77" s="162">
        <f>(1-$E77)*Con6_Mitigation!Y77</f>
        <v>0</v>
      </c>
      <c r="Z77" s="162">
        <f>(1-$E77)*Con6_Mitigation!Z77</f>
        <v>0</v>
      </c>
      <c r="AA77" s="162">
        <f>(1-$E77)*Con6_Mitigation!AA77</f>
        <v>0</v>
      </c>
      <c r="AB77" s="162">
        <f>(1-$E77)*Con6_Mitigation!AB77</f>
        <v>0</v>
      </c>
      <c r="AC77" s="162">
        <f>(1-$E77)*Con6_Mitigation!AC77</f>
        <v>0</v>
      </c>
      <c r="AD77" s="162">
        <f>(1-$E77)*Con6_Mitigation!AD77</f>
        <v>1709432.0005934162</v>
      </c>
      <c r="AE77" s="162">
        <f>(1-$E77)*Con6_Mitigation!AE77</f>
        <v>17464023.526789773</v>
      </c>
      <c r="AF77" s="162">
        <f>(1-$E77)*Con6_Mitigation!AF77</f>
        <v>0</v>
      </c>
      <c r="AG77" s="162">
        <f>(1-$E77)*Con6_Mitigation!AG77</f>
        <v>0</v>
      </c>
      <c r="AH77" s="162">
        <f>(1-$E77)*Con6_Mitigation!AH77</f>
        <v>0</v>
      </c>
      <c r="AI77" s="162">
        <f>(1-$E77)*Con6_Mitigation!AI77</f>
        <v>0</v>
      </c>
      <c r="AJ77" s="162">
        <f>(1-$E77)*Con6_Mitigation!AJ77</f>
        <v>0</v>
      </c>
      <c r="AK77" s="162">
        <f>(1-$E77)*Con6_Mitigation!AK77</f>
        <v>0</v>
      </c>
      <c r="AL77" s="162">
        <f>(1-$E77)*Con6_Mitigation!AL77</f>
        <v>0</v>
      </c>
      <c r="AM77" s="162">
        <f>(1-$E77)*Con6_Mitigation!AM77</f>
        <v>0</v>
      </c>
      <c r="AN77" s="162">
        <f t="shared" si="5"/>
        <v>19173455.52738319</v>
      </c>
      <c r="AO77" s="162">
        <f t="shared" si="6"/>
        <v>19173455.52738319</v>
      </c>
    </row>
    <row r="78" spans="1:41" ht="24.75" x14ac:dyDescent="0.25">
      <c r="A78" s="75" t="str">
        <f>'I3 Project list'!A78</f>
        <v>Drury</v>
      </c>
      <c r="B78" s="75" t="str">
        <f>'I3 Project list'!C78</f>
        <v>Drury_42a</v>
      </c>
      <c r="C78" s="144" t="str">
        <f>'I3 Project list'!D78</f>
        <v xml:space="preserve">Jesmond Rd upgrades from project 41 to New Bremner Rd </v>
      </c>
      <c r="D78" s="144" t="str">
        <f>'I3 Project list'!E78</f>
        <v>Interim active modes e.g. shared path on one side</v>
      </c>
      <c r="E78" s="161">
        <f t="shared" si="4"/>
        <v>0</v>
      </c>
      <c r="F78" s="162">
        <f>(1-$E78)*Con6_Mitigation!F78</f>
        <v>0</v>
      </c>
      <c r="G78" s="162">
        <f>(1-$E78)*Con6_Mitigation!G78</f>
        <v>0</v>
      </c>
      <c r="H78" s="162">
        <f>(1-$E78)*Con6_Mitigation!H78</f>
        <v>0</v>
      </c>
      <c r="I78" s="162">
        <f>(1-$E78)*Con6_Mitigation!I78</f>
        <v>0</v>
      </c>
      <c r="J78" s="162">
        <f>(1-$E78)*Con6_Mitigation!J78</f>
        <v>0</v>
      </c>
      <c r="K78" s="162">
        <f>(1-$E78)*Con6_Mitigation!K78</f>
        <v>0</v>
      </c>
      <c r="L78" s="162">
        <f>(1-$E78)*Con6_Mitigation!L78</f>
        <v>0</v>
      </c>
      <c r="M78" s="162">
        <f>(1-$E78)*Con6_Mitigation!M78</f>
        <v>0</v>
      </c>
      <c r="N78" s="162">
        <f>(1-$E78)*Con6_Mitigation!N78</f>
        <v>0</v>
      </c>
      <c r="O78" s="162">
        <f>(1-$E78)*Con6_Mitigation!O78</f>
        <v>0</v>
      </c>
      <c r="P78" s="162">
        <f>(1-$E78)*Con6_Mitigation!P78</f>
        <v>0</v>
      </c>
      <c r="Q78" s="162">
        <f>(1-$E78)*Con6_Mitigation!Q78</f>
        <v>0</v>
      </c>
      <c r="R78" s="162">
        <f>(1-$E78)*Con6_Mitigation!R78</f>
        <v>0</v>
      </c>
      <c r="S78" s="162">
        <f>(1-$E78)*Con6_Mitigation!S78</f>
        <v>0</v>
      </c>
      <c r="T78" s="162">
        <f>(1-$E78)*Con6_Mitigation!T78</f>
        <v>0</v>
      </c>
      <c r="U78" s="162">
        <f>(1-$E78)*Con6_Mitigation!U78</f>
        <v>0</v>
      </c>
      <c r="V78" s="162">
        <f>(1-$E78)*Con6_Mitigation!V78</f>
        <v>0</v>
      </c>
      <c r="W78" s="162">
        <f>(1-$E78)*Con6_Mitigation!W78</f>
        <v>0</v>
      </c>
      <c r="X78" s="162">
        <f>(1-$E78)*Con6_Mitigation!X78</f>
        <v>0</v>
      </c>
      <c r="Y78" s="162">
        <f>(1-$E78)*Con6_Mitigation!Y78</f>
        <v>0</v>
      </c>
      <c r="Z78" s="162">
        <f>(1-$E78)*Con6_Mitigation!Z78</f>
        <v>0</v>
      </c>
      <c r="AA78" s="162">
        <f>(1-$E78)*Con6_Mitigation!AA78</f>
        <v>0</v>
      </c>
      <c r="AB78" s="162">
        <f>(1-$E78)*Con6_Mitigation!AB78</f>
        <v>0</v>
      </c>
      <c r="AC78" s="162">
        <f>(1-$E78)*Con6_Mitigation!AC78</f>
        <v>0</v>
      </c>
      <c r="AD78" s="162">
        <f>(1-$E78)*Con6_Mitigation!AD78</f>
        <v>0</v>
      </c>
      <c r="AE78" s="162">
        <f>(1-$E78)*Con6_Mitigation!AE78</f>
        <v>0</v>
      </c>
      <c r="AF78" s="162">
        <f>(1-$E78)*Con6_Mitigation!AF78</f>
        <v>0</v>
      </c>
      <c r="AG78" s="162">
        <f>(1-$E78)*Con6_Mitigation!AG78</f>
        <v>0</v>
      </c>
      <c r="AH78" s="162">
        <f>(1-$E78)*Con6_Mitigation!AH78</f>
        <v>0</v>
      </c>
      <c r="AI78" s="162">
        <f>(1-$E78)*Con6_Mitigation!AI78</f>
        <v>0</v>
      </c>
      <c r="AJ78" s="162">
        <f>(1-$E78)*Con6_Mitigation!AJ78</f>
        <v>0</v>
      </c>
      <c r="AK78" s="162">
        <f>(1-$E78)*Con6_Mitigation!AK78</f>
        <v>0</v>
      </c>
      <c r="AL78" s="162">
        <f>(1-$E78)*Con6_Mitigation!AL78</f>
        <v>0</v>
      </c>
      <c r="AM78" s="162">
        <f>(1-$E78)*Con6_Mitigation!AM78</f>
        <v>0</v>
      </c>
      <c r="AN78" s="162">
        <f t="shared" si="5"/>
        <v>0</v>
      </c>
      <c r="AO78" s="162">
        <f t="shared" si="6"/>
        <v>0</v>
      </c>
    </row>
    <row r="79" spans="1:41" ht="24.75" x14ac:dyDescent="0.25">
      <c r="A79" s="75" t="str">
        <f>'I3 Project list'!A79</f>
        <v>Drury</v>
      </c>
      <c r="B79" s="75" t="str">
        <f>'I3 Project list'!C79</f>
        <v>Drury_42b</v>
      </c>
      <c r="C79" s="144" t="str">
        <f>'I3 Project list'!D79</f>
        <v xml:space="preserve">Jesmond Rd upgrades from project 41 to New Bremner Rd </v>
      </c>
      <c r="D79" s="144" t="str">
        <f>'I3 Project list'!E79</f>
        <v xml:space="preserve"> 2-lane urban- upgrade existing road with active mode facility on both sides (TDM)</v>
      </c>
      <c r="E79" s="161">
        <f t="shared" si="4"/>
        <v>7.9455558509951521E-2</v>
      </c>
      <c r="F79" s="162">
        <f>(1-$E79)*Con6_Mitigation!F79</f>
        <v>0</v>
      </c>
      <c r="G79" s="162">
        <f>(1-$E79)*Con6_Mitigation!G79</f>
        <v>0</v>
      </c>
      <c r="H79" s="162">
        <f>(1-$E79)*Con6_Mitigation!H79</f>
        <v>0</v>
      </c>
      <c r="I79" s="162">
        <f>(1-$E79)*Con6_Mitigation!I79</f>
        <v>0</v>
      </c>
      <c r="J79" s="162">
        <f>(1-$E79)*Con6_Mitigation!J79</f>
        <v>0</v>
      </c>
      <c r="K79" s="162">
        <f>(1-$E79)*Con6_Mitigation!K79</f>
        <v>0</v>
      </c>
      <c r="L79" s="162">
        <f>(1-$E79)*Con6_Mitigation!L79</f>
        <v>0</v>
      </c>
      <c r="M79" s="162">
        <f>(1-$E79)*Con6_Mitigation!M79</f>
        <v>0</v>
      </c>
      <c r="N79" s="162">
        <f>(1-$E79)*Con6_Mitigation!N79</f>
        <v>0</v>
      </c>
      <c r="O79" s="162">
        <f>(1-$E79)*Con6_Mitigation!O79</f>
        <v>0</v>
      </c>
      <c r="P79" s="162">
        <f>(1-$E79)*Con6_Mitigation!P79</f>
        <v>0</v>
      </c>
      <c r="Q79" s="162">
        <f>(1-$E79)*Con6_Mitigation!Q79</f>
        <v>0</v>
      </c>
      <c r="R79" s="162">
        <f>(1-$E79)*Con6_Mitigation!R79</f>
        <v>0</v>
      </c>
      <c r="S79" s="162">
        <f>(1-$E79)*Con6_Mitigation!S79</f>
        <v>0</v>
      </c>
      <c r="T79" s="162">
        <f>(1-$E79)*Con6_Mitigation!T79</f>
        <v>0</v>
      </c>
      <c r="U79" s="162">
        <f>(1-$E79)*Con6_Mitigation!U79</f>
        <v>829132.15197517828</v>
      </c>
      <c r="V79" s="162">
        <f>(1-$E79)*Con6_Mitigation!V79</f>
        <v>8470640.1915289592</v>
      </c>
      <c r="W79" s="162">
        <f>(1-$E79)*Con6_Mitigation!W79</f>
        <v>0</v>
      </c>
      <c r="X79" s="162">
        <f>(1-$E79)*Con6_Mitigation!X79</f>
        <v>0</v>
      </c>
      <c r="Y79" s="162">
        <f>(1-$E79)*Con6_Mitigation!Y79</f>
        <v>0</v>
      </c>
      <c r="Z79" s="162">
        <f>(1-$E79)*Con6_Mitigation!Z79</f>
        <v>0</v>
      </c>
      <c r="AA79" s="162">
        <f>(1-$E79)*Con6_Mitigation!AA79</f>
        <v>0</v>
      </c>
      <c r="AB79" s="162">
        <f>(1-$E79)*Con6_Mitigation!AB79</f>
        <v>0</v>
      </c>
      <c r="AC79" s="162">
        <f>(1-$E79)*Con6_Mitigation!AC79</f>
        <v>0</v>
      </c>
      <c r="AD79" s="162">
        <f>(1-$E79)*Con6_Mitigation!AD79</f>
        <v>0</v>
      </c>
      <c r="AE79" s="162">
        <f>(1-$E79)*Con6_Mitigation!AE79</f>
        <v>0</v>
      </c>
      <c r="AF79" s="162">
        <f>(1-$E79)*Con6_Mitigation!AF79</f>
        <v>0</v>
      </c>
      <c r="AG79" s="162">
        <f>(1-$E79)*Con6_Mitigation!AG79</f>
        <v>0</v>
      </c>
      <c r="AH79" s="162">
        <f>(1-$E79)*Con6_Mitigation!AH79</f>
        <v>0</v>
      </c>
      <c r="AI79" s="162">
        <f>(1-$E79)*Con6_Mitigation!AI79</f>
        <v>0</v>
      </c>
      <c r="AJ79" s="162">
        <f>(1-$E79)*Con6_Mitigation!AJ79</f>
        <v>0</v>
      </c>
      <c r="AK79" s="162">
        <f>(1-$E79)*Con6_Mitigation!AK79</f>
        <v>0</v>
      </c>
      <c r="AL79" s="162">
        <f>(1-$E79)*Con6_Mitigation!AL79</f>
        <v>0</v>
      </c>
      <c r="AM79" s="162">
        <f>(1-$E79)*Con6_Mitigation!AM79</f>
        <v>0</v>
      </c>
      <c r="AN79" s="162">
        <f t="shared" si="5"/>
        <v>9299772.3435041383</v>
      </c>
      <c r="AO79" s="162">
        <f t="shared" si="6"/>
        <v>9299772.3435041383</v>
      </c>
    </row>
    <row r="80" spans="1:41" ht="24.75" x14ac:dyDescent="0.25">
      <c r="A80" s="75" t="str">
        <f>'I3 Project list'!A80</f>
        <v>Drury</v>
      </c>
      <c r="B80" s="75" t="str">
        <f>'I3 Project list'!C80</f>
        <v>Drury_42c</v>
      </c>
      <c r="C80" s="144" t="str">
        <f>'I3 Project list'!D80</f>
        <v xml:space="preserve">Jesmond Rd upgrades from project 41 to New Bremner Rd </v>
      </c>
      <c r="D80" s="144" t="str">
        <f>'I3 Project list'!E80</f>
        <v>4-lane urban FTN- upgrade 2-lane urban to 4-lane with active modes on both sides, (TDM)</v>
      </c>
      <c r="E80" s="161">
        <f t="shared" si="4"/>
        <v>0</v>
      </c>
      <c r="F80" s="162">
        <f>(1-$E80)*Con6_Mitigation!F80</f>
        <v>0</v>
      </c>
      <c r="G80" s="162">
        <f>(1-$E80)*Con6_Mitigation!G80</f>
        <v>0</v>
      </c>
      <c r="H80" s="162">
        <f>(1-$E80)*Con6_Mitigation!H80</f>
        <v>0</v>
      </c>
      <c r="I80" s="162">
        <f>(1-$E80)*Con6_Mitigation!I80</f>
        <v>0</v>
      </c>
      <c r="J80" s="162">
        <f>(1-$E80)*Con6_Mitigation!J80</f>
        <v>0</v>
      </c>
      <c r="K80" s="162">
        <f>(1-$E80)*Con6_Mitigation!K80</f>
        <v>0</v>
      </c>
      <c r="L80" s="162">
        <f>(1-$E80)*Con6_Mitigation!L80</f>
        <v>0</v>
      </c>
      <c r="M80" s="162">
        <f>(1-$E80)*Con6_Mitigation!M80</f>
        <v>0</v>
      </c>
      <c r="N80" s="162">
        <f>(1-$E80)*Con6_Mitigation!N80</f>
        <v>0</v>
      </c>
      <c r="O80" s="162">
        <f>(1-$E80)*Con6_Mitigation!O80</f>
        <v>0</v>
      </c>
      <c r="P80" s="162">
        <f>(1-$E80)*Con6_Mitigation!P80</f>
        <v>0</v>
      </c>
      <c r="Q80" s="162">
        <f>(1-$E80)*Con6_Mitigation!Q80</f>
        <v>0</v>
      </c>
      <c r="R80" s="162">
        <f>(1-$E80)*Con6_Mitigation!R80</f>
        <v>0</v>
      </c>
      <c r="S80" s="162">
        <f>(1-$E80)*Con6_Mitigation!S80</f>
        <v>0</v>
      </c>
      <c r="T80" s="162">
        <f>(1-$E80)*Con6_Mitigation!T80</f>
        <v>0</v>
      </c>
      <c r="U80" s="162">
        <f>(1-$E80)*Con6_Mitigation!U80</f>
        <v>0</v>
      </c>
      <c r="V80" s="162">
        <f>(1-$E80)*Con6_Mitigation!V80</f>
        <v>0</v>
      </c>
      <c r="W80" s="162">
        <f>(1-$E80)*Con6_Mitigation!W80</f>
        <v>0</v>
      </c>
      <c r="X80" s="162">
        <f>(1-$E80)*Con6_Mitigation!X80</f>
        <v>0</v>
      </c>
      <c r="Y80" s="162">
        <f>(1-$E80)*Con6_Mitigation!Y80</f>
        <v>0</v>
      </c>
      <c r="Z80" s="162">
        <f>(1-$E80)*Con6_Mitigation!Z80</f>
        <v>0</v>
      </c>
      <c r="AA80" s="162">
        <f>(1-$E80)*Con6_Mitigation!AA80</f>
        <v>0</v>
      </c>
      <c r="AB80" s="162">
        <f>(1-$E80)*Con6_Mitigation!AB80</f>
        <v>0</v>
      </c>
      <c r="AC80" s="162">
        <f>(1-$E80)*Con6_Mitigation!AC80</f>
        <v>0</v>
      </c>
      <c r="AD80" s="162">
        <f>(1-$E80)*Con6_Mitigation!AD80</f>
        <v>1392055.291939653</v>
      </c>
      <c r="AE80" s="162">
        <f>(1-$E80)*Con6_Mitigation!AE80</f>
        <v>14221616.513898749</v>
      </c>
      <c r="AF80" s="162">
        <f>(1-$E80)*Con6_Mitigation!AF80</f>
        <v>0</v>
      </c>
      <c r="AG80" s="162">
        <f>(1-$E80)*Con6_Mitigation!AG80</f>
        <v>0</v>
      </c>
      <c r="AH80" s="162">
        <f>(1-$E80)*Con6_Mitigation!AH80</f>
        <v>0</v>
      </c>
      <c r="AI80" s="162">
        <f>(1-$E80)*Con6_Mitigation!AI80</f>
        <v>0</v>
      </c>
      <c r="AJ80" s="162">
        <f>(1-$E80)*Con6_Mitigation!AJ80</f>
        <v>0</v>
      </c>
      <c r="AK80" s="162">
        <f>(1-$E80)*Con6_Mitigation!AK80</f>
        <v>0</v>
      </c>
      <c r="AL80" s="162">
        <f>(1-$E80)*Con6_Mitigation!AL80</f>
        <v>0</v>
      </c>
      <c r="AM80" s="162">
        <f>(1-$E80)*Con6_Mitigation!AM80</f>
        <v>0</v>
      </c>
      <c r="AN80" s="162">
        <f t="shared" si="5"/>
        <v>15613671.805838402</v>
      </c>
      <c r="AO80" s="162">
        <f t="shared" si="6"/>
        <v>15613671.805838402</v>
      </c>
    </row>
    <row r="81" spans="1:41" ht="24.75" x14ac:dyDescent="0.25">
      <c r="A81" s="75" t="str">
        <f>'I3 Project list'!A81</f>
        <v>Drury</v>
      </c>
      <c r="B81" s="75" t="str">
        <f>'I3 Project list'!C81</f>
        <v>Drury_43a</v>
      </c>
      <c r="C81" s="144" t="str">
        <f>'I3 Project list'!D81</f>
        <v>Intersection upgrade on Jesmond Rd/SH22 Rd</v>
      </c>
      <c r="D81" s="144" t="str">
        <f>'I3 Project list'!E81</f>
        <v xml:space="preserve"> 2-lane intersection (Intersection upgrade + active mode crossings)</v>
      </c>
      <c r="E81" s="161">
        <f t="shared" si="4"/>
        <v>0</v>
      </c>
      <c r="F81" s="162">
        <f>(1-$E81)*Con6_Mitigation!F81</f>
        <v>0</v>
      </c>
      <c r="G81" s="162">
        <f>(1-$E81)*Con6_Mitigation!G81</f>
        <v>0</v>
      </c>
      <c r="H81" s="162">
        <f>(1-$E81)*Con6_Mitigation!H81</f>
        <v>0</v>
      </c>
      <c r="I81" s="162">
        <f>(1-$E81)*Con6_Mitigation!I81</f>
        <v>0</v>
      </c>
      <c r="J81" s="162">
        <f>(1-$E81)*Con6_Mitigation!J81</f>
        <v>0</v>
      </c>
      <c r="K81" s="162">
        <f>(1-$E81)*Con6_Mitigation!K81</f>
        <v>0</v>
      </c>
      <c r="L81" s="162">
        <f>(1-$E81)*Con6_Mitigation!L81</f>
        <v>0</v>
      </c>
      <c r="M81" s="162">
        <f>(1-$E81)*Con6_Mitigation!M81</f>
        <v>0</v>
      </c>
      <c r="N81" s="162">
        <f>(1-$E81)*Con6_Mitigation!N81</f>
        <v>0</v>
      </c>
      <c r="O81" s="162">
        <f>(1-$E81)*Con6_Mitigation!O81</f>
        <v>0</v>
      </c>
      <c r="P81" s="162">
        <f>(1-$E81)*Con6_Mitigation!P81</f>
        <v>0</v>
      </c>
      <c r="Q81" s="162">
        <f>(1-$E81)*Con6_Mitigation!Q81</f>
        <v>0</v>
      </c>
      <c r="R81" s="162">
        <f>(1-$E81)*Con6_Mitigation!R81</f>
        <v>0</v>
      </c>
      <c r="S81" s="162">
        <f>(1-$E81)*Con6_Mitigation!S81</f>
        <v>0</v>
      </c>
      <c r="T81" s="162">
        <f>(1-$E81)*Con6_Mitigation!T81</f>
        <v>0</v>
      </c>
      <c r="U81" s="162">
        <f>(1-$E81)*Con6_Mitigation!U81</f>
        <v>0</v>
      </c>
      <c r="V81" s="162">
        <f>(1-$E81)*Con6_Mitigation!V81</f>
        <v>0</v>
      </c>
      <c r="W81" s="162">
        <f>(1-$E81)*Con6_Mitigation!W81</f>
        <v>0</v>
      </c>
      <c r="X81" s="162">
        <f>(1-$E81)*Con6_Mitigation!X81</f>
        <v>0</v>
      </c>
      <c r="Y81" s="162">
        <f>(1-$E81)*Con6_Mitigation!Y81</f>
        <v>0</v>
      </c>
      <c r="Z81" s="162">
        <f>(1-$E81)*Con6_Mitigation!Z81</f>
        <v>0</v>
      </c>
      <c r="AA81" s="162">
        <f>(1-$E81)*Con6_Mitigation!AA81</f>
        <v>0</v>
      </c>
      <c r="AB81" s="162">
        <f>(1-$E81)*Con6_Mitigation!AB81</f>
        <v>0</v>
      </c>
      <c r="AC81" s="162">
        <f>(1-$E81)*Con6_Mitigation!AC81</f>
        <v>0</v>
      </c>
      <c r="AD81" s="162">
        <f>(1-$E81)*Con6_Mitigation!AD81</f>
        <v>0</v>
      </c>
      <c r="AE81" s="162">
        <f>(1-$E81)*Con6_Mitigation!AE81</f>
        <v>0</v>
      </c>
      <c r="AF81" s="162">
        <f>(1-$E81)*Con6_Mitigation!AF81</f>
        <v>0</v>
      </c>
      <c r="AG81" s="162">
        <f>(1-$E81)*Con6_Mitigation!AG81</f>
        <v>0</v>
      </c>
      <c r="AH81" s="162">
        <f>(1-$E81)*Con6_Mitigation!AH81</f>
        <v>0</v>
      </c>
      <c r="AI81" s="162">
        <f>(1-$E81)*Con6_Mitigation!AI81</f>
        <v>0</v>
      </c>
      <c r="AJ81" s="162">
        <f>(1-$E81)*Con6_Mitigation!AJ81</f>
        <v>0</v>
      </c>
      <c r="AK81" s="162">
        <f>(1-$E81)*Con6_Mitigation!AK81</f>
        <v>0</v>
      </c>
      <c r="AL81" s="162">
        <f>(1-$E81)*Con6_Mitigation!AL81</f>
        <v>0</v>
      </c>
      <c r="AM81" s="162">
        <f>(1-$E81)*Con6_Mitigation!AM81</f>
        <v>0</v>
      </c>
      <c r="AN81" s="162">
        <f t="shared" si="5"/>
        <v>0</v>
      </c>
      <c r="AO81" s="162">
        <f t="shared" si="6"/>
        <v>0</v>
      </c>
    </row>
    <row r="82" spans="1:41" ht="36.75" x14ac:dyDescent="0.25">
      <c r="A82" s="75" t="str">
        <f>'I3 Project list'!A82</f>
        <v>Drury</v>
      </c>
      <c r="B82" s="75" t="str">
        <f>'I3 Project list'!C82</f>
        <v>Drury_43b</v>
      </c>
      <c r="C82" s="144" t="str">
        <f>'I3 Project list'!D82</f>
        <v>Intersection upgrade on Jesmond Rd/SH22 Rd</v>
      </c>
      <c r="D82" s="144" t="str">
        <f>'I3 Project list'!E82</f>
        <v>Multi-lane signalised intersection (Intersection upgrade + active mode crossings)</v>
      </c>
      <c r="E82" s="161">
        <f t="shared" si="4"/>
        <v>0</v>
      </c>
      <c r="F82" s="162">
        <f>(1-$E82)*Con6_Mitigation!F82</f>
        <v>0</v>
      </c>
      <c r="G82" s="162">
        <f>(1-$E82)*Con6_Mitigation!G82</f>
        <v>0</v>
      </c>
      <c r="H82" s="162">
        <f>(1-$E82)*Con6_Mitigation!H82</f>
        <v>0</v>
      </c>
      <c r="I82" s="162">
        <f>(1-$E82)*Con6_Mitigation!I82</f>
        <v>0</v>
      </c>
      <c r="J82" s="162">
        <f>(1-$E82)*Con6_Mitigation!J82</f>
        <v>0</v>
      </c>
      <c r="K82" s="162">
        <f>(1-$E82)*Con6_Mitigation!K82</f>
        <v>0</v>
      </c>
      <c r="L82" s="162">
        <f>(1-$E82)*Con6_Mitigation!L82</f>
        <v>0</v>
      </c>
      <c r="M82" s="162">
        <f>(1-$E82)*Con6_Mitigation!M82</f>
        <v>0</v>
      </c>
      <c r="N82" s="162">
        <f>(1-$E82)*Con6_Mitigation!N82</f>
        <v>0</v>
      </c>
      <c r="O82" s="162">
        <f>(1-$E82)*Con6_Mitigation!O82</f>
        <v>0</v>
      </c>
      <c r="P82" s="162">
        <f>(1-$E82)*Con6_Mitigation!P82</f>
        <v>0</v>
      </c>
      <c r="Q82" s="162">
        <f>(1-$E82)*Con6_Mitigation!Q82</f>
        <v>0</v>
      </c>
      <c r="R82" s="162">
        <f>(1-$E82)*Con6_Mitigation!R82</f>
        <v>0</v>
      </c>
      <c r="S82" s="162">
        <f>(1-$E82)*Con6_Mitigation!S82</f>
        <v>0</v>
      </c>
      <c r="T82" s="162">
        <f>(1-$E82)*Con6_Mitigation!T82</f>
        <v>0</v>
      </c>
      <c r="U82" s="162">
        <f>(1-$E82)*Con6_Mitigation!U82</f>
        <v>0</v>
      </c>
      <c r="V82" s="162">
        <f>(1-$E82)*Con6_Mitigation!V82</f>
        <v>0</v>
      </c>
      <c r="W82" s="162">
        <f>(1-$E82)*Con6_Mitigation!W82</f>
        <v>0</v>
      </c>
      <c r="X82" s="162">
        <f>(1-$E82)*Con6_Mitigation!X82</f>
        <v>0</v>
      </c>
      <c r="Y82" s="162">
        <f>(1-$E82)*Con6_Mitigation!Y82</f>
        <v>0</v>
      </c>
      <c r="Z82" s="162">
        <f>(1-$E82)*Con6_Mitigation!Z82</f>
        <v>0</v>
      </c>
      <c r="AA82" s="162">
        <f>(1-$E82)*Con6_Mitigation!AA82</f>
        <v>0</v>
      </c>
      <c r="AB82" s="162">
        <f>(1-$E82)*Con6_Mitigation!AB82</f>
        <v>0</v>
      </c>
      <c r="AC82" s="162">
        <f>(1-$E82)*Con6_Mitigation!AC82</f>
        <v>0</v>
      </c>
      <c r="AD82" s="162">
        <f>(1-$E82)*Con6_Mitigation!AD82</f>
        <v>0</v>
      </c>
      <c r="AE82" s="162">
        <f>(1-$E82)*Con6_Mitigation!AE82</f>
        <v>0</v>
      </c>
      <c r="AF82" s="162">
        <f>(1-$E82)*Con6_Mitigation!AF82</f>
        <v>0</v>
      </c>
      <c r="AG82" s="162">
        <f>(1-$E82)*Con6_Mitigation!AG82</f>
        <v>0</v>
      </c>
      <c r="AH82" s="162">
        <f>(1-$E82)*Con6_Mitigation!AH82</f>
        <v>0</v>
      </c>
      <c r="AI82" s="162">
        <f>(1-$E82)*Con6_Mitigation!AI82</f>
        <v>0</v>
      </c>
      <c r="AJ82" s="162">
        <f>(1-$E82)*Con6_Mitigation!AJ82</f>
        <v>0</v>
      </c>
      <c r="AK82" s="162">
        <f>(1-$E82)*Con6_Mitigation!AK82</f>
        <v>0</v>
      </c>
      <c r="AL82" s="162">
        <f>(1-$E82)*Con6_Mitigation!AL82</f>
        <v>0</v>
      </c>
      <c r="AM82" s="162">
        <f>(1-$E82)*Con6_Mitigation!AM82</f>
        <v>0</v>
      </c>
      <c r="AN82" s="162">
        <f t="shared" si="5"/>
        <v>0</v>
      </c>
      <c r="AO82" s="162">
        <f t="shared" si="6"/>
        <v>0</v>
      </c>
    </row>
    <row r="83" spans="1:41" ht="24.75" x14ac:dyDescent="0.25">
      <c r="A83" s="75" t="str">
        <f>'I3 Project list'!A83</f>
        <v>Drury</v>
      </c>
      <c r="B83" s="75" t="str">
        <f>'I3 Project list'!C83</f>
        <v>Drury_44</v>
      </c>
      <c r="C83" s="144" t="str">
        <f>'I3 Project list'!D83</f>
        <v>Intersection at SH22/Burberry Rd (likely to close entirely)</v>
      </c>
      <c r="D83" s="144" t="str">
        <f>'I3 Project list'!E83</f>
        <v>Interim design and likely to close - subject to Auranga assessment</v>
      </c>
      <c r="E83" s="161">
        <f t="shared" si="4"/>
        <v>0</v>
      </c>
      <c r="F83" s="162">
        <f>(1-$E83)*Con6_Mitigation!F83</f>
        <v>0</v>
      </c>
      <c r="G83" s="162">
        <f>(1-$E83)*Con6_Mitigation!G83</f>
        <v>0</v>
      </c>
      <c r="H83" s="162">
        <f>(1-$E83)*Con6_Mitigation!H83</f>
        <v>0</v>
      </c>
      <c r="I83" s="162">
        <f>(1-$E83)*Con6_Mitigation!I83</f>
        <v>0</v>
      </c>
      <c r="J83" s="162">
        <f>(1-$E83)*Con6_Mitigation!J83</f>
        <v>0</v>
      </c>
      <c r="K83" s="162">
        <f>(1-$E83)*Con6_Mitigation!K83</f>
        <v>0</v>
      </c>
      <c r="L83" s="162">
        <f>(1-$E83)*Con6_Mitigation!L83</f>
        <v>0</v>
      </c>
      <c r="M83" s="162">
        <f>(1-$E83)*Con6_Mitigation!M83</f>
        <v>0</v>
      </c>
      <c r="N83" s="162">
        <f>(1-$E83)*Con6_Mitigation!N83</f>
        <v>0</v>
      </c>
      <c r="O83" s="162">
        <f>(1-$E83)*Con6_Mitigation!O83</f>
        <v>0</v>
      </c>
      <c r="P83" s="162">
        <f>(1-$E83)*Con6_Mitigation!P83</f>
        <v>0</v>
      </c>
      <c r="Q83" s="162">
        <f>(1-$E83)*Con6_Mitigation!Q83</f>
        <v>0</v>
      </c>
      <c r="R83" s="162">
        <f>(1-$E83)*Con6_Mitigation!R83</f>
        <v>0</v>
      </c>
      <c r="S83" s="162">
        <f>(1-$E83)*Con6_Mitigation!S83</f>
        <v>0</v>
      </c>
      <c r="T83" s="162">
        <f>(1-$E83)*Con6_Mitigation!T83</f>
        <v>0</v>
      </c>
      <c r="U83" s="162">
        <f>(1-$E83)*Con6_Mitigation!U83</f>
        <v>0</v>
      </c>
      <c r="V83" s="162">
        <f>(1-$E83)*Con6_Mitigation!V83</f>
        <v>0</v>
      </c>
      <c r="W83" s="162">
        <f>(1-$E83)*Con6_Mitigation!W83</f>
        <v>0</v>
      </c>
      <c r="X83" s="162">
        <f>(1-$E83)*Con6_Mitigation!X83</f>
        <v>0</v>
      </c>
      <c r="Y83" s="162">
        <f>(1-$E83)*Con6_Mitigation!Y83</f>
        <v>0</v>
      </c>
      <c r="Z83" s="162">
        <f>(1-$E83)*Con6_Mitigation!Z83</f>
        <v>0</v>
      </c>
      <c r="AA83" s="162">
        <f>(1-$E83)*Con6_Mitigation!AA83</f>
        <v>0</v>
      </c>
      <c r="AB83" s="162">
        <f>(1-$E83)*Con6_Mitigation!AB83</f>
        <v>0</v>
      </c>
      <c r="AC83" s="162">
        <f>(1-$E83)*Con6_Mitigation!AC83</f>
        <v>0</v>
      </c>
      <c r="AD83" s="162">
        <f>(1-$E83)*Con6_Mitigation!AD83</f>
        <v>0</v>
      </c>
      <c r="AE83" s="162">
        <f>(1-$E83)*Con6_Mitigation!AE83</f>
        <v>0</v>
      </c>
      <c r="AF83" s="162">
        <f>(1-$E83)*Con6_Mitigation!AF83</f>
        <v>0</v>
      </c>
      <c r="AG83" s="162">
        <f>(1-$E83)*Con6_Mitigation!AG83</f>
        <v>0</v>
      </c>
      <c r="AH83" s="162">
        <f>(1-$E83)*Con6_Mitigation!AH83</f>
        <v>0</v>
      </c>
      <c r="AI83" s="162">
        <f>(1-$E83)*Con6_Mitigation!AI83</f>
        <v>0</v>
      </c>
      <c r="AJ83" s="162">
        <f>(1-$E83)*Con6_Mitigation!AJ83</f>
        <v>0</v>
      </c>
      <c r="AK83" s="162">
        <f>(1-$E83)*Con6_Mitigation!AK83</f>
        <v>0</v>
      </c>
      <c r="AL83" s="162">
        <f>(1-$E83)*Con6_Mitigation!AL83</f>
        <v>0</v>
      </c>
      <c r="AM83" s="162">
        <f>(1-$E83)*Con6_Mitigation!AM83</f>
        <v>0</v>
      </c>
      <c r="AN83" s="162">
        <f t="shared" si="5"/>
        <v>0</v>
      </c>
      <c r="AO83" s="162">
        <f t="shared" si="6"/>
        <v>0</v>
      </c>
    </row>
    <row r="84" spans="1:41" ht="24.75" x14ac:dyDescent="0.25">
      <c r="A84" s="75" t="str">
        <f>'I3 Project list'!A84</f>
        <v>Drury</v>
      </c>
      <c r="B84" s="75" t="str">
        <f>'I3 Project list'!C84</f>
        <v>Drury_45</v>
      </c>
      <c r="C84" s="144" t="str">
        <f>'I3 Project list'!D84</f>
        <v xml:space="preserve">Upgrade intersection at SH22/Victoria Rd </v>
      </c>
      <c r="D84" s="144" t="str">
        <f>'I3 Project list'!E84</f>
        <v>subject to Auranga assessment</v>
      </c>
      <c r="E84" s="161">
        <f t="shared" si="4"/>
        <v>0</v>
      </c>
      <c r="F84" s="162">
        <f>(1-$E84)*Con6_Mitigation!F84</f>
        <v>0</v>
      </c>
      <c r="G84" s="162">
        <f>(1-$E84)*Con6_Mitigation!G84</f>
        <v>0</v>
      </c>
      <c r="H84" s="162">
        <f>(1-$E84)*Con6_Mitigation!H84</f>
        <v>0</v>
      </c>
      <c r="I84" s="162">
        <f>(1-$E84)*Con6_Mitigation!I84</f>
        <v>0</v>
      </c>
      <c r="J84" s="162">
        <f>(1-$E84)*Con6_Mitigation!J84</f>
        <v>0</v>
      </c>
      <c r="K84" s="162">
        <f>(1-$E84)*Con6_Mitigation!K84</f>
        <v>0</v>
      </c>
      <c r="L84" s="162">
        <f>(1-$E84)*Con6_Mitigation!L84</f>
        <v>0</v>
      </c>
      <c r="M84" s="162">
        <f>(1-$E84)*Con6_Mitigation!M84</f>
        <v>0</v>
      </c>
      <c r="N84" s="162">
        <f>(1-$E84)*Con6_Mitigation!N84</f>
        <v>0</v>
      </c>
      <c r="O84" s="162">
        <f>(1-$E84)*Con6_Mitigation!O84</f>
        <v>0</v>
      </c>
      <c r="P84" s="162">
        <f>(1-$E84)*Con6_Mitigation!P84</f>
        <v>0</v>
      </c>
      <c r="Q84" s="162">
        <f>(1-$E84)*Con6_Mitigation!Q84</f>
        <v>0</v>
      </c>
      <c r="R84" s="162">
        <f>(1-$E84)*Con6_Mitigation!R84</f>
        <v>0</v>
      </c>
      <c r="S84" s="162">
        <f>(1-$E84)*Con6_Mitigation!S84</f>
        <v>0</v>
      </c>
      <c r="T84" s="162">
        <f>(1-$E84)*Con6_Mitigation!T84</f>
        <v>0</v>
      </c>
      <c r="U84" s="162">
        <f>(1-$E84)*Con6_Mitigation!U84</f>
        <v>0</v>
      </c>
      <c r="V84" s="162">
        <f>(1-$E84)*Con6_Mitigation!V84</f>
        <v>0</v>
      </c>
      <c r="W84" s="162">
        <f>(1-$E84)*Con6_Mitigation!W84</f>
        <v>0</v>
      </c>
      <c r="X84" s="162">
        <f>(1-$E84)*Con6_Mitigation!X84</f>
        <v>0</v>
      </c>
      <c r="Y84" s="162">
        <f>(1-$E84)*Con6_Mitigation!Y84</f>
        <v>0</v>
      </c>
      <c r="Z84" s="162">
        <f>(1-$E84)*Con6_Mitigation!Z84</f>
        <v>0</v>
      </c>
      <c r="AA84" s="162">
        <f>(1-$E84)*Con6_Mitigation!AA84</f>
        <v>0</v>
      </c>
      <c r="AB84" s="162">
        <f>(1-$E84)*Con6_Mitigation!AB84</f>
        <v>0</v>
      </c>
      <c r="AC84" s="162">
        <f>(1-$E84)*Con6_Mitigation!AC84</f>
        <v>0</v>
      </c>
      <c r="AD84" s="162">
        <f>(1-$E84)*Con6_Mitigation!AD84</f>
        <v>0</v>
      </c>
      <c r="AE84" s="162">
        <f>(1-$E84)*Con6_Mitigation!AE84</f>
        <v>0</v>
      </c>
      <c r="AF84" s="162">
        <f>(1-$E84)*Con6_Mitigation!AF84</f>
        <v>0</v>
      </c>
      <c r="AG84" s="162">
        <f>(1-$E84)*Con6_Mitigation!AG84</f>
        <v>0</v>
      </c>
      <c r="AH84" s="162">
        <f>(1-$E84)*Con6_Mitigation!AH84</f>
        <v>0</v>
      </c>
      <c r="AI84" s="162">
        <f>(1-$E84)*Con6_Mitigation!AI84</f>
        <v>0</v>
      </c>
      <c r="AJ84" s="162">
        <f>(1-$E84)*Con6_Mitigation!AJ84</f>
        <v>0</v>
      </c>
      <c r="AK84" s="162">
        <f>(1-$E84)*Con6_Mitigation!AK84</f>
        <v>0</v>
      </c>
      <c r="AL84" s="162">
        <f>(1-$E84)*Con6_Mitigation!AL84</f>
        <v>0</v>
      </c>
      <c r="AM84" s="162">
        <f>(1-$E84)*Con6_Mitigation!AM84</f>
        <v>0</v>
      </c>
      <c r="AN84" s="162">
        <f t="shared" si="5"/>
        <v>0</v>
      </c>
      <c r="AO84" s="162">
        <f t="shared" si="6"/>
        <v>0</v>
      </c>
    </row>
    <row r="85" spans="1:41" ht="36.75" x14ac:dyDescent="0.25">
      <c r="A85" s="75" t="str">
        <f>'I3 Project list'!A85</f>
        <v>Drury</v>
      </c>
      <c r="B85" s="75" t="str">
        <f>'I3 Project list'!C85</f>
        <v>Drury_46</v>
      </c>
      <c r="C85" s="144" t="str">
        <f>'I3 Project list'!D85</f>
        <v>Upgrades in GSR/Firth St intersection (overlap with project12)</v>
      </c>
      <c r="D85" s="144" t="str">
        <f>'I3 Project list'!E85</f>
        <v>Possible signals(subject to Auranga assessment)</v>
      </c>
      <c r="E85" s="161">
        <f t="shared" si="4"/>
        <v>0</v>
      </c>
      <c r="F85" s="162">
        <f>(1-$E85)*Con6_Mitigation!F85</f>
        <v>0</v>
      </c>
      <c r="G85" s="162">
        <f>(1-$E85)*Con6_Mitigation!G85</f>
        <v>0</v>
      </c>
      <c r="H85" s="162">
        <f>(1-$E85)*Con6_Mitigation!H85</f>
        <v>0</v>
      </c>
      <c r="I85" s="162">
        <f>(1-$E85)*Con6_Mitigation!I85</f>
        <v>0</v>
      </c>
      <c r="J85" s="162">
        <f>(1-$E85)*Con6_Mitigation!J85</f>
        <v>0</v>
      </c>
      <c r="K85" s="162">
        <f>(1-$E85)*Con6_Mitigation!K85</f>
        <v>0</v>
      </c>
      <c r="L85" s="162">
        <f>(1-$E85)*Con6_Mitigation!L85</f>
        <v>0</v>
      </c>
      <c r="M85" s="162">
        <f>(1-$E85)*Con6_Mitigation!M85</f>
        <v>0</v>
      </c>
      <c r="N85" s="162">
        <f>(1-$E85)*Con6_Mitigation!N85</f>
        <v>0</v>
      </c>
      <c r="O85" s="162">
        <f>(1-$E85)*Con6_Mitigation!O85</f>
        <v>0</v>
      </c>
      <c r="P85" s="162">
        <f>(1-$E85)*Con6_Mitigation!P85</f>
        <v>0</v>
      </c>
      <c r="Q85" s="162">
        <f>(1-$E85)*Con6_Mitigation!Q85</f>
        <v>0</v>
      </c>
      <c r="R85" s="162">
        <f>(1-$E85)*Con6_Mitigation!R85</f>
        <v>824834.16342551576</v>
      </c>
      <c r="S85" s="162">
        <f>(1-$E85)*Con6_Mitigation!S85</f>
        <v>8426730.7683269121</v>
      </c>
      <c r="T85" s="162">
        <f>(1-$E85)*Con6_Mitigation!T85</f>
        <v>0</v>
      </c>
      <c r="U85" s="162">
        <f>(1-$E85)*Con6_Mitigation!U85</f>
        <v>0</v>
      </c>
      <c r="V85" s="162">
        <f>(1-$E85)*Con6_Mitigation!V85</f>
        <v>0</v>
      </c>
      <c r="W85" s="162">
        <f>(1-$E85)*Con6_Mitigation!W85</f>
        <v>0</v>
      </c>
      <c r="X85" s="162">
        <f>(1-$E85)*Con6_Mitigation!X85</f>
        <v>0</v>
      </c>
      <c r="Y85" s="162">
        <f>(1-$E85)*Con6_Mitigation!Y85</f>
        <v>0</v>
      </c>
      <c r="Z85" s="162">
        <f>(1-$E85)*Con6_Mitigation!Z85</f>
        <v>0</v>
      </c>
      <c r="AA85" s="162">
        <f>(1-$E85)*Con6_Mitigation!AA85</f>
        <v>0</v>
      </c>
      <c r="AB85" s="162">
        <f>(1-$E85)*Con6_Mitigation!AB85</f>
        <v>0</v>
      </c>
      <c r="AC85" s="162">
        <f>(1-$E85)*Con6_Mitigation!AC85</f>
        <v>0</v>
      </c>
      <c r="AD85" s="162">
        <f>(1-$E85)*Con6_Mitigation!AD85</f>
        <v>0</v>
      </c>
      <c r="AE85" s="162">
        <f>(1-$E85)*Con6_Mitigation!AE85</f>
        <v>0</v>
      </c>
      <c r="AF85" s="162">
        <f>(1-$E85)*Con6_Mitigation!AF85</f>
        <v>0</v>
      </c>
      <c r="AG85" s="162">
        <f>(1-$E85)*Con6_Mitigation!AG85</f>
        <v>0</v>
      </c>
      <c r="AH85" s="162">
        <f>(1-$E85)*Con6_Mitigation!AH85</f>
        <v>0</v>
      </c>
      <c r="AI85" s="162">
        <f>(1-$E85)*Con6_Mitigation!AI85</f>
        <v>0</v>
      </c>
      <c r="AJ85" s="162">
        <f>(1-$E85)*Con6_Mitigation!AJ85</f>
        <v>0</v>
      </c>
      <c r="AK85" s="162">
        <f>(1-$E85)*Con6_Mitigation!AK85</f>
        <v>0</v>
      </c>
      <c r="AL85" s="162">
        <f>(1-$E85)*Con6_Mitigation!AL85</f>
        <v>0</v>
      </c>
      <c r="AM85" s="162">
        <f>(1-$E85)*Con6_Mitigation!AM85</f>
        <v>0</v>
      </c>
      <c r="AN85" s="162">
        <f t="shared" si="5"/>
        <v>9251564.9317524284</v>
      </c>
      <c r="AO85" s="162">
        <f t="shared" si="6"/>
        <v>9251564.9317524284</v>
      </c>
    </row>
    <row r="86" spans="1:41" ht="24.75" x14ac:dyDescent="0.25">
      <c r="A86" s="75" t="str">
        <f>'I3 Project list'!A86</f>
        <v>Drury</v>
      </c>
      <c r="B86" s="75" t="str">
        <f>'I3 Project list'!C86</f>
        <v>Drury_47</v>
      </c>
      <c r="C86" s="144" t="str">
        <f>'I3 Project list'!D86</f>
        <v xml:space="preserve">Old Bremner Road Upgrade from Jesmond Road to Auranga Precinct </v>
      </c>
      <c r="D86" s="144" t="str">
        <f>'I3 Project list'!E86</f>
        <v xml:space="preserve">2-lane urban- new road layout with active modes on both sides (Under construction) </v>
      </c>
      <c r="E86" s="161">
        <f t="shared" si="4"/>
        <v>0</v>
      </c>
      <c r="F86" s="162">
        <f>(1-$E86)*Con6_Mitigation!F86</f>
        <v>0</v>
      </c>
      <c r="G86" s="162">
        <f>(1-$E86)*Con6_Mitigation!G86</f>
        <v>0</v>
      </c>
      <c r="H86" s="162">
        <f>(1-$E86)*Con6_Mitigation!H86</f>
        <v>0</v>
      </c>
      <c r="I86" s="162">
        <f>(1-$E86)*Con6_Mitigation!I86</f>
        <v>0</v>
      </c>
      <c r="J86" s="162">
        <f>(1-$E86)*Con6_Mitigation!J86</f>
        <v>0</v>
      </c>
      <c r="K86" s="162">
        <f>(1-$E86)*Con6_Mitigation!K86</f>
        <v>0</v>
      </c>
      <c r="L86" s="162">
        <f>(1-$E86)*Con6_Mitigation!L86</f>
        <v>0</v>
      </c>
      <c r="M86" s="162">
        <f>(1-$E86)*Con6_Mitigation!M86</f>
        <v>0</v>
      </c>
      <c r="N86" s="162">
        <f>(1-$E86)*Con6_Mitigation!N86</f>
        <v>0</v>
      </c>
      <c r="O86" s="162">
        <f>(1-$E86)*Con6_Mitigation!O86</f>
        <v>0</v>
      </c>
      <c r="P86" s="162">
        <f>(1-$E86)*Con6_Mitigation!P86</f>
        <v>0</v>
      </c>
      <c r="Q86" s="162">
        <f>(1-$E86)*Con6_Mitigation!Q86</f>
        <v>0</v>
      </c>
      <c r="R86" s="162">
        <f>(1-$E86)*Con6_Mitigation!R86</f>
        <v>0</v>
      </c>
      <c r="S86" s="162">
        <f>(1-$E86)*Con6_Mitigation!S86</f>
        <v>0</v>
      </c>
      <c r="T86" s="162">
        <f>(1-$E86)*Con6_Mitigation!T86</f>
        <v>0</v>
      </c>
      <c r="U86" s="162">
        <f>(1-$E86)*Con6_Mitigation!U86</f>
        <v>0</v>
      </c>
      <c r="V86" s="162">
        <f>(1-$E86)*Con6_Mitigation!V86</f>
        <v>0</v>
      </c>
      <c r="W86" s="162">
        <f>(1-$E86)*Con6_Mitigation!W86</f>
        <v>0</v>
      </c>
      <c r="X86" s="162">
        <f>(1-$E86)*Con6_Mitigation!X86</f>
        <v>0</v>
      </c>
      <c r="Y86" s="162">
        <f>(1-$E86)*Con6_Mitigation!Y86</f>
        <v>0</v>
      </c>
      <c r="Z86" s="162">
        <f>(1-$E86)*Con6_Mitigation!Z86</f>
        <v>0</v>
      </c>
      <c r="AA86" s="162">
        <f>(1-$E86)*Con6_Mitigation!AA86</f>
        <v>0</v>
      </c>
      <c r="AB86" s="162">
        <f>(1-$E86)*Con6_Mitigation!AB86</f>
        <v>0</v>
      </c>
      <c r="AC86" s="162">
        <f>(1-$E86)*Con6_Mitigation!AC86</f>
        <v>0</v>
      </c>
      <c r="AD86" s="162">
        <f>(1-$E86)*Con6_Mitigation!AD86</f>
        <v>0</v>
      </c>
      <c r="AE86" s="162">
        <f>(1-$E86)*Con6_Mitigation!AE86</f>
        <v>0</v>
      </c>
      <c r="AF86" s="162">
        <f>(1-$E86)*Con6_Mitigation!AF86</f>
        <v>0</v>
      </c>
      <c r="AG86" s="162">
        <f>(1-$E86)*Con6_Mitigation!AG86</f>
        <v>0</v>
      </c>
      <c r="AH86" s="162">
        <f>(1-$E86)*Con6_Mitigation!AH86</f>
        <v>0</v>
      </c>
      <c r="AI86" s="162">
        <f>(1-$E86)*Con6_Mitigation!AI86</f>
        <v>0</v>
      </c>
      <c r="AJ86" s="162">
        <f>(1-$E86)*Con6_Mitigation!AJ86</f>
        <v>0</v>
      </c>
      <c r="AK86" s="162">
        <f>(1-$E86)*Con6_Mitigation!AK86</f>
        <v>0</v>
      </c>
      <c r="AL86" s="162">
        <f>(1-$E86)*Con6_Mitigation!AL86</f>
        <v>0</v>
      </c>
      <c r="AM86" s="162">
        <f>(1-$E86)*Con6_Mitigation!AM86</f>
        <v>0</v>
      </c>
      <c r="AN86" s="162">
        <f t="shared" si="5"/>
        <v>0</v>
      </c>
      <c r="AO86" s="162">
        <f t="shared" si="6"/>
        <v>0</v>
      </c>
    </row>
    <row r="87" spans="1:41" ht="24.75" x14ac:dyDescent="0.25">
      <c r="A87" s="75" t="str">
        <f>'I3 Project list'!A87</f>
        <v>Drury</v>
      </c>
      <c r="B87" s="75" t="str">
        <f>'I3 Project list'!C87</f>
        <v>Drury_48</v>
      </c>
      <c r="C87" s="144" t="str">
        <f>'I3 Project list'!D87</f>
        <v>Collector road south of New Bremner/ Old Bremner intersection</v>
      </c>
      <c r="D87" s="144" t="str">
        <f>'I3 Project list'!E87</f>
        <v xml:space="preserve">2-lane urban- new road layout with active modes on both sides (Under construction) </v>
      </c>
      <c r="E87" s="161">
        <f t="shared" si="4"/>
        <v>0</v>
      </c>
      <c r="F87" s="162">
        <f>(1-$E87)*Con6_Mitigation!F87</f>
        <v>0</v>
      </c>
      <c r="G87" s="162">
        <f>(1-$E87)*Con6_Mitigation!G87</f>
        <v>0</v>
      </c>
      <c r="H87" s="162">
        <f>(1-$E87)*Con6_Mitigation!H87</f>
        <v>0</v>
      </c>
      <c r="I87" s="162">
        <f>(1-$E87)*Con6_Mitigation!I87</f>
        <v>0</v>
      </c>
      <c r="J87" s="162">
        <f>(1-$E87)*Con6_Mitigation!J87</f>
        <v>0</v>
      </c>
      <c r="K87" s="162">
        <f>(1-$E87)*Con6_Mitigation!K87</f>
        <v>0</v>
      </c>
      <c r="L87" s="162">
        <f>(1-$E87)*Con6_Mitigation!L87</f>
        <v>0</v>
      </c>
      <c r="M87" s="162">
        <f>(1-$E87)*Con6_Mitigation!M87</f>
        <v>0</v>
      </c>
      <c r="N87" s="162">
        <f>(1-$E87)*Con6_Mitigation!N87</f>
        <v>0</v>
      </c>
      <c r="O87" s="162">
        <f>(1-$E87)*Con6_Mitigation!O87</f>
        <v>0</v>
      </c>
      <c r="P87" s="162">
        <f>(1-$E87)*Con6_Mitigation!P87</f>
        <v>0</v>
      </c>
      <c r="Q87" s="162">
        <f>(1-$E87)*Con6_Mitigation!Q87</f>
        <v>0</v>
      </c>
      <c r="R87" s="162">
        <f>(1-$E87)*Con6_Mitigation!R87</f>
        <v>0</v>
      </c>
      <c r="S87" s="162">
        <f>(1-$E87)*Con6_Mitigation!S87</f>
        <v>0</v>
      </c>
      <c r="T87" s="162">
        <f>(1-$E87)*Con6_Mitigation!T87</f>
        <v>0</v>
      </c>
      <c r="U87" s="162">
        <f>(1-$E87)*Con6_Mitigation!U87</f>
        <v>0</v>
      </c>
      <c r="V87" s="162">
        <f>(1-$E87)*Con6_Mitigation!V87</f>
        <v>0</v>
      </c>
      <c r="W87" s="162">
        <f>(1-$E87)*Con6_Mitigation!W87</f>
        <v>0</v>
      </c>
      <c r="X87" s="162">
        <f>(1-$E87)*Con6_Mitigation!X87</f>
        <v>0</v>
      </c>
      <c r="Y87" s="162">
        <f>(1-$E87)*Con6_Mitigation!Y87</f>
        <v>0</v>
      </c>
      <c r="Z87" s="162">
        <f>(1-$E87)*Con6_Mitigation!Z87</f>
        <v>0</v>
      </c>
      <c r="AA87" s="162">
        <f>(1-$E87)*Con6_Mitigation!AA87</f>
        <v>0</v>
      </c>
      <c r="AB87" s="162">
        <f>(1-$E87)*Con6_Mitigation!AB87</f>
        <v>0</v>
      </c>
      <c r="AC87" s="162">
        <f>(1-$E87)*Con6_Mitigation!AC87</f>
        <v>0</v>
      </c>
      <c r="AD87" s="162">
        <f>(1-$E87)*Con6_Mitigation!AD87</f>
        <v>0</v>
      </c>
      <c r="AE87" s="162">
        <f>(1-$E87)*Con6_Mitigation!AE87</f>
        <v>0</v>
      </c>
      <c r="AF87" s="162">
        <f>(1-$E87)*Con6_Mitigation!AF87</f>
        <v>0</v>
      </c>
      <c r="AG87" s="162">
        <f>(1-$E87)*Con6_Mitigation!AG87</f>
        <v>0</v>
      </c>
      <c r="AH87" s="162">
        <f>(1-$E87)*Con6_Mitigation!AH87</f>
        <v>0</v>
      </c>
      <c r="AI87" s="162">
        <f>(1-$E87)*Con6_Mitigation!AI87</f>
        <v>0</v>
      </c>
      <c r="AJ87" s="162">
        <f>(1-$E87)*Con6_Mitigation!AJ87</f>
        <v>0</v>
      </c>
      <c r="AK87" s="162">
        <f>(1-$E87)*Con6_Mitigation!AK87</f>
        <v>0</v>
      </c>
      <c r="AL87" s="162">
        <f>(1-$E87)*Con6_Mitigation!AL87</f>
        <v>0</v>
      </c>
      <c r="AM87" s="162">
        <f>(1-$E87)*Con6_Mitigation!AM87</f>
        <v>0</v>
      </c>
      <c r="AN87" s="162">
        <f t="shared" si="5"/>
        <v>0</v>
      </c>
      <c r="AO87" s="162">
        <f t="shared" si="6"/>
        <v>0</v>
      </c>
    </row>
    <row r="88" spans="1:41" ht="24.75" x14ac:dyDescent="0.25">
      <c r="A88" s="75" t="str">
        <f>'I3 Project list'!A88</f>
        <v>Drury</v>
      </c>
      <c r="B88" s="75" t="str">
        <f>'I3 Project list'!C88</f>
        <v>Drury_49</v>
      </c>
      <c r="C88" s="144" t="str">
        <f>'I3 Project list'!D88</f>
        <v xml:space="preserve">SH22 improvements from GSR Intersection to Jesmond Rd </v>
      </c>
      <c r="D88" s="144" t="str">
        <f>'I3 Project list'!E88</f>
        <v>4-lane urban- upgrade 2-lane urban to 4-lane with active modes on both sides, (TDM)</v>
      </c>
      <c r="E88" s="161">
        <f t="shared" si="4"/>
        <v>0</v>
      </c>
      <c r="F88" s="162">
        <f>(1-$E88)*Con6_Mitigation!F88</f>
        <v>0</v>
      </c>
      <c r="G88" s="162">
        <f>(1-$E88)*Con6_Mitigation!G88</f>
        <v>0</v>
      </c>
      <c r="H88" s="162">
        <f>(1-$E88)*Con6_Mitigation!H88</f>
        <v>0</v>
      </c>
      <c r="I88" s="162">
        <f>(1-$E88)*Con6_Mitigation!I88</f>
        <v>0</v>
      </c>
      <c r="J88" s="162">
        <f>(1-$E88)*Con6_Mitigation!J88</f>
        <v>0</v>
      </c>
      <c r="K88" s="162">
        <f>(1-$E88)*Con6_Mitigation!K88</f>
        <v>0</v>
      </c>
      <c r="L88" s="162">
        <f>(1-$E88)*Con6_Mitigation!L88</f>
        <v>0</v>
      </c>
      <c r="M88" s="162">
        <f>(1-$E88)*Con6_Mitigation!M88</f>
        <v>0</v>
      </c>
      <c r="N88" s="162">
        <f>(1-$E88)*Con6_Mitigation!N88</f>
        <v>0</v>
      </c>
      <c r="O88" s="162">
        <f>(1-$E88)*Con6_Mitigation!O88</f>
        <v>0</v>
      </c>
      <c r="P88" s="162">
        <f>(1-$E88)*Con6_Mitigation!P88</f>
        <v>0</v>
      </c>
      <c r="Q88" s="162">
        <f>(1-$E88)*Con6_Mitigation!Q88</f>
        <v>0</v>
      </c>
      <c r="R88" s="162">
        <f>(1-$E88)*Con6_Mitigation!R88</f>
        <v>0</v>
      </c>
      <c r="S88" s="162">
        <f>(1-$E88)*Con6_Mitigation!S88</f>
        <v>0</v>
      </c>
      <c r="T88" s="162">
        <f>(1-$E88)*Con6_Mitigation!T88</f>
        <v>0</v>
      </c>
      <c r="U88" s="162">
        <f>(1-$E88)*Con6_Mitigation!U88</f>
        <v>0</v>
      </c>
      <c r="V88" s="162">
        <f>(1-$E88)*Con6_Mitigation!V88</f>
        <v>0</v>
      </c>
      <c r="W88" s="162">
        <f>(1-$E88)*Con6_Mitigation!W88</f>
        <v>0</v>
      </c>
      <c r="X88" s="162">
        <f>(1-$E88)*Con6_Mitigation!X88</f>
        <v>0</v>
      </c>
      <c r="Y88" s="162">
        <f>(1-$E88)*Con6_Mitigation!Y88</f>
        <v>0</v>
      </c>
      <c r="Z88" s="162">
        <f>(1-$E88)*Con6_Mitigation!Z88</f>
        <v>0</v>
      </c>
      <c r="AA88" s="162">
        <f>(1-$E88)*Con6_Mitigation!AA88</f>
        <v>0</v>
      </c>
      <c r="AB88" s="162">
        <f>(1-$E88)*Con6_Mitigation!AB88</f>
        <v>0</v>
      </c>
      <c r="AC88" s="162">
        <f>(1-$E88)*Con6_Mitigation!AC88</f>
        <v>0</v>
      </c>
      <c r="AD88" s="162">
        <f>(1-$E88)*Con6_Mitigation!AD88</f>
        <v>0</v>
      </c>
      <c r="AE88" s="162">
        <f>(1-$E88)*Con6_Mitigation!AE88</f>
        <v>0</v>
      </c>
      <c r="AF88" s="162">
        <f>(1-$E88)*Con6_Mitigation!AF88</f>
        <v>0</v>
      </c>
      <c r="AG88" s="162">
        <f>(1-$E88)*Con6_Mitigation!AG88</f>
        <v>0</v>
      </c>
      <c r="AH88" s="162">
        <f>(1-$E88)*Con6_Mitigation!AH88</f>
        <v>0</v>
      </c>
      <c r="AI88" s="162">
        <f>(1-$E88)*Con6_Mitigation!AI88</f>
        <v>0</v>
      </c>
      <c r="AJ88" s="162">
        <f>(1-$E88)*Con6_Mitigation!AJ88</f>
        <v>0</v>
      </c>
      <c r="AK88" s="162">
        <f>(1-$E88)*Con6_Mitigation!AK88</f>
        <v>0</v>
      </c>
      <c r="AL88" s="162">
        <f>(1-$E88)*Con6_Mitigation!AL88</f>
        <v>0</v>
      </c>
      <c r="AM88" s="162">
        <f>(1-$E88)*Con6_Mitigation!AM88</f>
        <v>0</v>
      </c>
      <c r="AN88" s="162">
        <f t="shared" si="5"/>
        <v>0</v>
      </c>
      <c r="AO88" s="162">
        <f t="shared" si="6"/>
        <v>0</v>
      </c>
    </row>
    <row r="89" spans="1:41" ht="36.75" x14ac:dyDescent="0.25">
      <c r="A89" s="75" t="str">
        <f>'I3 Project list'!A89</f>
        <v>Drury</v>
      </c>
      <c r="B89" s="75" t="str">
        <f>'I3 Project list'!C89</f>
        <v>Drury_50a</v>
      </c>
      <c r="C89" s="144" t="str">
        <f>'I3 Project list'!D89</f>
        <v xml:space="preserve">SH22 improvements from Jesmond Rd to Oira Rd- active mode upgrades on the northern section </v>
      </c>
      <c r="D89" s="144" t="str">
        <f>'I3 Project list'!E89</f>
        <v>2-lane urban- upgrade existing road layout with active modes on northern side only</v>
      </c>
      <c r="E89" s="161">
        <f t="shared" si="4"/>
        <v>0</v>
      </c>
      <c r="F89" s="162">
        <f>(1-$E89)*Con6_Mitigation!F89</f>
        <v>0</v>
      </c>
      <c r="G89" s="162">
        <f>(1-$E89)*Con6_Mitigation!G89</f>
        <v>0</v>
      </c>
      <c r="H89" s="162">
        <f>(1-$E89)*Con6_Mitigation!H89</f>
        <v>0</v>
      </c>
      <c r="I89" s="162">
        <f>(1-$E89)*Con6_Mitigation!I89</f>
        <v>0</v>
      </c>
      <c r="J89" s="162">
        <f>(1-$E89)*Con6_Mitigation!J89</f>
        <v>0</v>
      </c>
      <c r="K89" s="162">
        <f>(1-$E89)*Con6_Mitigation!K89</f>
        <v>0</v>
      </c>
      <c r="L89" s="162">
        <f>(1-$E89)*Con6_Mitigation!L89</f>
        <v>0</v>
      </c>
      <c r="M89" s="162">
        <f>(1-$E89)*Con6_Mitigation!M89</f>
        <v>0</v>
      </c>
      <c r="N89" s="162">
        <f>(1-$E89)*Con6_Mitigation!N89</f>
        <v>0</v>
      </c>
      <c r="O89" s="162">
        <f>(1-$E89)*Con6_Mitigation!O89</f>
        <v>0</v>
      </c>
      <c r="P89" s="162">
        <f>(1-$E89)*Con6_Mitigation!P89</f>
        <v>0</v>
      </c>
      <c r="Q89" s="162">
        <f>(1-$E89)*Con6_Mitigation!Q89</f>
        <v>0</v>
      </c>
      <c r="R89" s="162">
        <f>(1-$E89)*Con6_Mitigation!R89</f>
        <v>0</v>
      </c>
      <c r="S89" s="162">
        <f>(1-$E89)*Con6_Mitigation!S89</f>
        <v>0</v>
      </c>
      <c r="T89" s="162">
        <f>(1-$E89)*Con6_Mitigation!T89</f>
        <v>0</v>
      </c>
      <c r="U89" s="162">
        <f>(1-$E89)*Con6_Mitigation!U89</f>
        <v>0</v>
      </c>
      <c r="V89" s="162">
        <f>(1-$E89)*Con6_Mitigation!V89</f>
        <v>0</v>
      </c>
      <c r="W89" s="162">
        <f>(1-$E89)*Con6_Mitigation!W89</f>
        <v>0</v>
      </c>
      <c r="X89" s="162">
        <f>(1-$E89)*Con6_Mitigation!X89</f>
        <v>0</v>
      </c>
      <c r="Y89" s="162">
        <f>(1-$E89)*Con6_Mitigation!Y89</f>
        <v>0</v>
      </c>
      <c r="Z89" s="162">
        <f>(1-$E89)*Con6_Mitigation!Z89</f>
        <v>0</v>
      </c>
      <c r="AA89" s="162">
        <f>(1-$E89)*Con6_Mitigation!AA89</f>
        <v>0</v>
      </c>
      <c r="AB89" s="162">
        <f>(1-$E89)*Con6_Mitigation!AB89</f>
        <v>0</v>
      </c>
      <c r="AC89" s="162">
        <f>(1-$E89)*Con6_Mitigation!AC89</f>
        <v>0</v>
      </c>
      <c r="AD89" s="162">
        <f>(1-$E89)*Con6_Mitigation!AD89</f>
        <v>0</v>
      </c>
      <c r="AE89" s="162">
        <f>(1-$E89)*Con6_Mitigation!AE89</f>
        <v>0</v>
      </c>
      <c r="AF89" s="162">
        <f>(1-$E89)*Con6_Mitigation!AF89</f>
        <v>0</v>
      </c>
      <c r="AG89" s="162">
        <f>(1-$E89)*Con6_Mitigation!AG89</f>
        <v>0</v>
      </c>
      <c r="AH89" s="162">
        <f>(1-$E89)*Con6_Mitigation!AH89</f>
        <v>0</v>
      </c>
      <c r="AI89" s="162">
        <f>(1-$E89)*Con6_Mitigation!AI89</f>
        <v>0</v>
      </c>
      <c r="AJ89" s="162">
        <f>(1-$E89)*Con6_Mitigation!AJ89</f>
        <v>0</v>
      </c>
      <c r="AK89" s="162">
        <f>(1-$E89)*Con6_Mitigation!AK89</f>
        <v>0</v>
      </c>
      <c r="AL89" s="162">
        <f>(1-$E89)*Con6_Mitigation!AL89</f>
        <v>0</v>
      </c>
      <c r="AM89" s="162">
        <f>(1-$E89)*Con6_Mitigation!AM89</f>
        <v>0</v>
      </c>
      <c r="AN89" s="162">
        <f t="shared" si="5"/>
        <v>0</v>
      </c>
      <c r="AO89" s="162">
        <f t="shared" si="6"/>
        <v>0</v>
      </c>
    </row>
    <row r="90" spans="1:41" ht="24.75" x14ac:dyDescent="0.25">
      <c r="A90" s="75" t="str">
        <f>'I3 Project list'!A90</f>
        <v>Drury</v>
      </c>
      <c r="B90" s="75" t="str">
        <f>'I3 Project list'!C90</f>
        <v>Drury_50b</v>
      </c>
      <c r="C90" s="144" t="str">
        <f>'I3 Project list'!D90</f>
        <v>SH22 improvements from Jesmond Rd to Oira Rd</v>
      </c>
      <c r="D90" s="144" t="str">
        <f>'I3 Project list'!E90</f>
        <v>4-lane urban- upgrade 2-lane urban to 4-lane with active modes on both sides, (TDM)</v>
      </c>
      <c r="E90" s="161">
        <f t="shared" si="4"/>
        <v>0</v>
      </c>
      <c r="F90" s="162">
        <f>(1-$E90)*Con6_Mitigation!F90</f>
        <v>0</v>
      </c>
      <c r="G90" s="162">
        <f>(1-$E90)*Con6_Mitigation!G90</f>
        <v>0</v>
      </c>
      <c r="H90" s="162">
        <f>(1-$E90)*Con6_Mitigation!H90</f>
        <v>0</v>
      </c>
      <c r="I90" s="162">
        <f>(1-$E90)*Con6_Mitigation!I90</f>
        <v>0</v>
      </c>
      <c r="J90" s="162">
        <f>(1-$E90)*Con6_Mitigation!J90</f>
        <v>0</v>
      </c>
      <c r="K90" s="162">
        <f>(1-$E90)*Con6_Mitigation!K90</f>
        <v>0</v>
      </c>
      <c r="L90" s="162">
        <f>(1-$E90)*Con6_Mitigation!L90</f>
        <v>0</v>
      </c>
      <c r="M90" s="162">
        <f>(1-$E90)*Con6_Mitigation!M90</f>
        <v>0</v>
      </c>
      <c r="N90" s="162">
        <f>(1-$E90)*Con6_Mitigation!N90</f>
        <v>0</v>
      </c>
      <c r="O90" s="162">
        <f>(1-$E90)*Con6_Mitigation!O90</f>
        <v>0</v>
      </c>
      <c r="P90" s="162">
        <f>(1-$E90)*Con6_Mitigation!P90</f>
        <v>0</v>
      </c>
      <c r="Q90" s="162">
        <f>(1-$E90)*Con6_Mitigation!Q90</f>
        <v>0</v>
      </c>
      <c r="R90" s="162">
        <f>(1-$E90)*Con6_Mitigation!R90</f>
        <v>0</v>
      </c>
      <c r="S90" s="162">
        <f>(1-$E90)*Con6_Mitigation!S90</f>
        <v>0</v>
      </c>
      <c r="T90" s="162">
        <f>(1-$E90)*Con6_Mitigation!T90</f>
        <v>0</v>
      </c>
      <c r="U90" s="162">
        <f>(1-$E90)*Con6_Mitigation!U90</f>
        <v>0</v>
      </c>
      <c r="V90" s="162">
        <f>(1-$E90)*Con6_Mitigation!V90</f>
        <v>0</v>
      </c>
      <c r="W90" s="162">
        <f>(1-$E90)*Con6_Mitigation!W90</f>
        <v>0</v>
      </c>
      <c r="X90" s="162">
        <f>(1-$E90)*Con6_Mitigation!X90</f>
        <v>0</v>
      </c>
      <c r="Y90" s="162">
        <f>(1-$E90)*Con6_Mitigation!Y90</f>
        <v>0</v>
      </c>
      <c r="Z90" s="162">
        <f>(1-$E90)*Con6_Mitigation!Z90</f>
        <v>0</v>
      </c>
      <c r="AA90" s="162">
        <f>(1-$E90)*Con6_Mitigation!AA90</f>
        <v>0</v>
      </c>
      <c r="AB90" s="162">
        <f>(1-$E90)*Con6_Mitigation!AB90</f>
        <v>0</v>
      </c>
      <c r="AC90" s="162">
        <f>(1-$E90)*Con6_Mitigation!AC90</f>
        <v>0</v>
      </c>
      <c r="AD90" s="162">
        <f>(1-$E90)*Con6_Mitigation!AD90</f>
        <v>0</v>
      </c>
      <c r="AE90" s="162">
        <f>(1-$E90)*Con6_Mitigation!AE90</f>
        <v>0</v>
      </c>
      <c r="AF90" s="162">
        <f>(1-$E90)*Con6_Mitigation!AF90</f>
        <v>0</v>
      </c>
      <c r="AG90" s="162">
        <f>(1-$E90)*Con6_Mitigation!AG90</f>
        <v>0</v>
      </c>
      <c r="AH90" s="162">
        <f>(1-$E90)*Con6_Mitigation!AH90</f>
        <v>0</v>
      </c>
      <c r="AI90" s="162">
        <f>(1-$E90)*Con6_Mitigation!AI90</f>
        <v>0</v>
      </c>
      <c r="AJ90" s="162">
        <f>(1-$E90)*Con6_Mitigation!AJ90</f>
        <v>0</v>
      </c>
      <c r="AK90" s="162">
        <f>(1-$E90)*Con6_Mitigation!AK90</f>
        <v>0</v>
      </c>
      <c r="AL90" s="162">
        <f>(1-$E90)*Con6_Mitigation!AL90</f>
        <v>0</v>
      </c>
      <c r="AM90" s="162">
        <f>(1-$E90)*Con6_Mitigation!AM90</f>
        <v>0</v>
      </c>
      <c r="AN90" s="162">
        <f t="shared" si="5"/>
        <v>0</v>
      </c>
      <c r="AO90" s="162">
        <f t="shared" si="6"/>
        <v>0</v>
      </c>
    </row>
    <row r="91" spans="1:41" ht="48.75" x14ac:dyDescent="0.25">
      <c r="A91" s="75" t="str">
        <f>'I3 Project list'!A91</f>
        <v>Drury</v>
      </c>
      <c r="B91" s="75" t="str">
        <f>'I3 Project list'!C91</f>
        <v>Drury_51</v>
      </c>
      <c r="C91" s="144" t="str">
        <f>'I3 Project list'!D91</f>
        <v>SH22 improvements from Oira Rd to Oira Creek -  subject to design, could be incorporated with project 60</v>
      </c>
      <c r="D91" s="144" t="str">
        <f>'I3 Project list'!E91</f>
        <v>Upgrade road layout to future urban boundary + active modes on both sides</v>
      </c>
      <c r="E91" s="161">
        <f t="shared" si="4"/>
        <v>0</v>
      </c>
      <c r="F91" s="162">
        <f>(1-$E91)*Con6_Mitigation!F91</f>
        <v>0</v>
      </c>
      <c r="G91" s="162">
        <f>(1-$E91)*Con6_Mitigation!G91</f>
        <v>0</v>
      </c>
      <c r="H91" s="162">
        <f>(1-$E91)*Con6_Mitigation!H91</f>
        <v>0</v>
      </c>
      <c r="I91" s="162">
        <f>(1-$E91)*Con6_Mitigation!I91</f>
        <v>0</v>
      </c>
      <c r="J91" s="162">
        <f>(1-$E91)*Con6_Mitigation!J91</f>
        <v>0</v>
      </c>
      <c r="K91" s="162">
        <f>(1-$E91)*Con6_Mitigation!K91</f>
        <v>0</v>
      </c>
      <c r="L91" s="162">
        <f>(1-$E91)*Con6_Mitigation!L91</f>
        <v>0</v>
      </c>
      <c r="M91" s="162">
        <f>(1-$E91)*Con6_Mitigation!M91</f>
        <v>0</v>
      </c>
      <c r="N91" s="162">
        <f>(1-$E91)*Con6_Mitigation!N91</f>
        <v>0</v>
      </c>
      <c r="O91" s="162">
        <f>(1-$E91)*Con6_Mitigation!O91</f>
        <v>0</v>
      </c>
      <c r="P91" s="162">
        <f>(1-$E91)*Con6_Mitigation!P91</f>
        <v>0</v>
      </c>
      <c r="Q91" s="162">
        <f>(1-$E91)*Con6_Mitigation!Q91</f>
        <v>0</v>
      </c>
      <c r="R91" s="162">
        <f>(1-$E91)*Con6_Mitigation!R91</f>
        <v>0</v>
      </c>
      <c r="S91" s="162">
        <f>(1-$E91)*Con6_Mitigation!S91</f>
        <v>0</v>
      </c>
      <c r="T91" s="162">
        <f>(1-$E91)*Con6_Mitigation!T91</f>
        <v>0</v>
      </c>
      <c r="U91" s="162">
        <f>(1-$E91)*Con6_Mitigation!U91</f>
        <v>0</v>
      </c>
      <c r="V91" s="162">
        <f>(1-$E91)*Con6_Mitigation!V91</f>
        <v>0</v>
      </c>
      <c r="W91" s="162">
        <f>(1-$E91)*Con6_Mitigation!W91</f>
        <v>0</v>
      </c>
      <c r="X91" s="162">
        <f>(1-$E91)*Con6_Mitigation!X91</f>
        <v>0</v>
      </c>
      <c r="Y91" s="162">
        <f>(1-$E91)*Con6_Mitigation!Y91</f>
        <v>0</v>
      </c>
      <c r="Z91" s="162">
        <f>(1-$E91)*Con6_Mitigation!Z91</f>
        <v>0</v>
      </c>
      <c r="AA91" s="162">
        <f>(1-$E91)*Con6_Mitigation!AA91</f>
        <v>0</v>
      </c>
      <c r="AB91" s="162">
        <f>(1-$E91)*Con6_Mitigation!AB91</f>
        <v>0</v>
      </c>
      <c r="AC91" s="162">
        <f>(1-$E91)*Con6_Mitigation!AC91</f>
        <v>0</v>
      </c>
      <c r="AD91" s="162">
        <f>(1-$E91)*Con6_Mitigation!AD91</f>
        <v>0</v>
      </c>
      <c r="AE91" s="162">
        <f>(1-$E91)*Con6_Mitigation!AE91</f>
        <v>0</v>
      </c>
      <c r="AF91" s="162">
        <f>(1-$E91)*Con6_Mitigation!AF91</f>
        <v>0</v>
      </c>
      <c r="AG91" s="162">
        <f>(1-$E91)*Con6_Mitigation!AG91</f>
        <v>0</v>
      </c>
      <c r="AH91" s="162">
        <f>(1-$E91)*Con6_Mitigation!AH91</f>
        <v>0</v>
      </c>
      <c r="AI91" s="162">
        <f>(1-$E91)*Con6_Mitigation!AI91</f>
        <v>0</v>
      </c>
      <c r="AJ91" s="162">
        <f>(1-$E91)*Con6_Mitigation!AJ91</f>
        <v>0</v>
      </c>
      <c r="AK91" s="162">
        <f>(1-$E91)*Con6_Mitigation!AK91</f>
        <v>0</v>
      </c>
      <c r="AL91" s="162">
        <f>(1-$E91)*Con6_Mitigation!AL91</f>
        <v>0</v>
      </c>
      <c r="AM91" s="162">
        <f>(1-$E91)*Con6_Mitigation!AM91</f>
        <v>0</v>
      </c>
      <c r="AN91" s="162">
        <f t="shared" si="5"/>
        <v>0</v>
      </c>
      <c r="AO91" s="162">
        <f t="shared" si="6"/>
        <v>0</v>
      </c>
    </row>
    <row r="92" spans="1:41" ht="36.75" x14ac:dyDescent="0.25">
      <c r="A92" s="75" t="str">
        <f>'I3 Project list'!A92</f>
        <v>Drury</v>
      </c>
      <c r="B92" s="75" t="str">
        <f>'I3 Project list'!C92</f>
        <v>Drury_52</v>
      </c>
      <c r="C92" s="144" t="str">
        <f>'I3 Project list'!D92</f>
        <v>Intersection upgrade- on SH22/ McPherson Rd/Karaka Rd (Auranga B1)</v>
      </c>
      <c r="D92" s="144" t="str">
        <f>'I3 Project list'!E92</f>
        <v>Ultimate intersection form</v>
      </c>
      <c r="E92" s="161">
        <f t="shared" si="4"/>
        <v>0</v>
      </c>
      <c r="F92" s="162">
        <f>(1-$E92)*Con6_Mitigation!F92</f>
        <v>0</v>
      </c>
      <c r="G92" s="162">
        <f>(1-$E92)*Con6_Mitigation!G92</f>
        <v>0</v>
      </c>
      <c r="H92" s="162">
        <f>(1-$E92)*Con6_Mitigation!H92</f>
        <v>0</v>
      </c>
      <c r="I92" s="162">
        <f>(1-$E92)*Con6_Mitigation!I92</f>
        <v>0</v>
      </c>
      <c r="J92" s="162">
        <f>(1-$E92)*Con6_Mitigation!J92</f>
        <v>0</v>
      </c>
      <c r="K92" s="162">
        <f>(1-$E92)*Con6_Mitigation!K92</f>
        <v>0</v>
      </c>
      <c r="L92" s="162">
        <f>(1-$E92)*Con6_Mitigation!L92</f>
        <v>0</v>
      </c>
      <c r="M92" s="162">
        <f>(1-$E92)*Con6_Mitigation!M92</f>
        <v>0</v>
      </c>
      <c r="N92" s="162">
        <f>(1-$E92)*Con6_Mitigation!N92</f>
        <v>0</v>
      </c>
      <c r="O92" s="162">
        <f>(1-$E92)*Con6_Mitigation!O92</f>
        <v>0</v>
      </c>
      <c r="P92" s="162">
        <f>(1-$E92)*Con6_Mitigation!P92</f>
        <v>0</v>
      </c>
      <c r="Q92" s="162">
        <f>(1-$E92)*Con6_Mitigation!Q92</f>
        <v>0</v>
      </c>
      <c r="R92" s="162">
        <f>(1-$E92)*Con6_Mitigation!R92</f>
        <v>0</v>
      </c>
      <c r="S92" s="162">
        <f>(1-$E92)*Con6_Mitigation!S92</f>
        <v>0</v>
      </c>
      <c r="T92" s="162">
        <f>(1-$E92)*Con6_Mitigation!T92</f>
        <v>0</v>
      </c>
      <c r="U92" s="162">
        <f>(1-$E92)*Con6_Mitigation!U92</f>
        <v>0</v>
      </c>
      <c r="V92" s="162">
        <f>(1-$E92)*Con6_Mitigation!V92</f>
        <v>0</v>
      </c>
      <c r="W92" s="162">
        <f>(1-$E92)*Con6_Mitigation!W92</f>
        <v>0</v>
      </c>
      <c r="X92" s="162">
        <f>(1-$E92)*Con6_Mitigation!X92</f>
        <v>0</v>
      </c>
      <c r="Y92" s="162">
        <f>(1-$E92)*Con6_Mitigation!Y92</f>
        <v>0</v>
      </c>
      <c r="Z92" s="162">
        <f>(1-$E92)*Con6_Mitigation!Z92</f>
        <v>0</v>
      </c>
      <c r="AA92" s="162">
        <f>(1-$E92)*Con6_Mitigation!AA92</f>
        <v>0</v>
      </c>
      <c r="AB92" s="162">
        <f>(1-$E92)*Con6_Mitigation!AB92</f>
        <v>0</v>
      </c>
      <c r="AC92" s="162">
        <f>(1-$E92)*Con6_Mitigation!AC92</f>
        <v>0</v>
      </c>
      <c r="AD92" s="162">
        <f>(1-$E92)*Con6_Mitigation!AD92</f>
        <v>0</v>
      </c>
      <c r="AE92" s="162">
        <f>(1-$E92)*Con6_Mitigation!AE92</f>
        <v>0</v>
      </c>
      <c r="AF92" s="162">
        <f>(1-$E92)*Con6_Mitigation!AF92</f>
        <v>0</v>
      </c>
      <c r="AG92" s="162">
        <f>(1-$E92)*Con6_Mitigation!AG92</f>
        <v>0</v>
      </c>
      <c r="AH92" s="162">
        <f>(1-$E92)*Con6_Mitigation!AH92</f>
        <v>0</v>
      </c>
      <c r="AI92" s="162">
        <f>(1-$E92)*Con6_Mitigation!AI92</f>
        <v>0</v>
      </c>
      <c r="AJ92" s="162">
        <f>(1-$E92)*Con6_Mitigation!AJ92</f>
        <v>0</v>
      </c>
      <c r="AK92" s="162">
        <f>(1-$E92)*Con6_Mitigation!AK92</f>
        <v>0</v>
      </c>
      <c r="AL92" s="162">
        <f>(1-$E92)*Con6_Mitigation!AL92</f>
        <v>0</v>
      </c>
      <c r="AM92" s="162">
        <f>(1-$E92)*Con6_Mitigation!AM92</f>
        <v>0</v>
      </c>
      <c r="AN92" s="162">
        <f t="shared" si="5"/>
        <v>0</v>
      </c>
      <c r="AO92" s="162">
        <f t="shared" si="6"/>
        <v>0</v>
      </c>
    </row>
    <row r="93" spans="1:41" ht="24.75" x14ac:dyDescent="0.25">
      <c r="A93" s="75" t="str">
        <f>'I3 Project list'!A93</f>
        <v>Drury</v>
      </c>
      <c r="B93" s="75" t="str">
        <f>'I3 Project list'!C93</f>
        <v>Drury_53</v>
      </c>
      <c r="C93" s="144" t="str">
        <f>'I3 Project list'!D93</f>
        <v>New intersection east of Jesmond Rd (Auranga B1 main street)</v>
      </c>
      <c r="D93" s="144" t="str">
        <f>'I3 Project list'!E93</f>
        <v>Ultimate intersection form (left-in left-out)</v>
      </c>
      <c r="E93" s="161">
        <f t="shared" si="4"/>
        <v>0</v>
      </c>
      <c r="F93" s="162">
        <f>(1-$E93)*Con6_Mitigation!F93</f>
        <v>0</v>
      </c>
      <c r="G93" s="162">
        <f>(1-$E93)*Con6_Mitigation!G93</f>
        <v>0</v>
      </c>
      <c r="H93" s="162">
        <f>(1-$E93)*Con6_Mitigation!H93</f>
        <v>0</v>
      </c>
      <c r="I93" s="162">
        <f>(1-$E93)*Con6_Mitigation!I93</f>
        <v>0</v>
      </c>
      <c r="J93" s="162">
        <f>(1-$E93)*Con6_Mitigation!J93</f>
        <v>0</v>
      </c>
      <c r="K93" s="162">
        <f>(1-$E93)*Con6_Mitigation!K93</f>
        <v>0</v>
      </c>
      <c r="L93" s="162">
        <f>(1-$E93)*Con6_Mitigation!L93</f>
        <v>0</v>
      </c>
      <c r="M93" s="162">
        <f>(1-$E93)*Con6_Mitigation!M93</f>
        <v>0</v>
      </c>
      <c r="N93" s="162">
        <f>(1-$E93)*Con6_Mitigation!N93</f>
        <v>0</v>
      </c>
      <c r="O93" s="162">
        <f>(1-$E93)*Con6_Mitigation!O93</f>
        <v>0</v>
      </c>
      <c r="P93" s="162">
        <f>(1-$E93)*Con6_Mitigation!P93</f>
        <v>0</v>
      </c>
      <c r="Q93" s="162">
        <f>(1-$E93)*Con6_Mitigation!Q93</f>
        <v>0</v>
      </c>
      <c r="R93" s="162">
        <f>(1-$E93)*Con6_Mitigation!R93</f>
        <v>0</v>
      </c>
      <c r="S93" s="162">
        <f>(1-$E93)*Con6_Mitigation!S93</f>
        <v>0</v>
      </c>
      <c r="T93" s="162">
        <f>(1-$E93)*Con6_Mitigation!T93</f>
        <v>0</v>
      </c>
      <c r="U93" s="162">
        <f>(1-$E93)*Con6_Mitigation!U93</f>
        <v>0</v>
      </c>
      <c r="V93" s="162">
        <f>(1-$E93)*Con6_Mitigation!V93</f>
        <v>0</v>
      </c>
      <c r="W93" s="162">
        <f>(1-$E93)*Con6_Mitigation!W93</f>
        <v>0</v>
      </c>
      <c r="X93" s="162">
        <f>(1-$E93)*Con6_Mitigation!X93</f>
        <v>0</v>
      </c>
      <c r="Y93" s="162">
        <f>(1-$E93)*Con6_Mitigation!Y93</f>
        <v>0</v>
      </c>
      <c r="Z93" s="162">
        <f>(1-$E93)*Con6_Mitigation!Z93</f>
        <v>0</v>
      </c>
      <c r="AA93" s="162">
        <f>(1-$E93)*Con6_Mitigation!AA93</f>
        <v>0</v>
      </c>
      <c r="AB93" s="162">
        <f>(1-$E93)*Con6_Mitigation!AB93</f>
        <v>0</v>
      </c>
      <c r="AC93" s="162">
        <f>(1-$E93)*Con6_Mitigation!AC93</f>
        <v>0</v>
      </c>
      <c r="AD93" s="162">
        <f>(1-$E93)*Con6_Mitigation!AD93</f>
        <v>0</v>
      </c>
      <c r="AE93" s="162">
        <f>(1-$E93)*Con6_Mitigation!AE93</f>
        <v>0</v>
      </c>
      <c r="AF93" s="162">
        <f>(1-$E93)*Con6_Mitigation!AF93</f>
        <v>0</v>
      </c>
      <c r="AG93" s="162">
        <f>(1-$E93)*Con6_Mitigation!AG93</f>
        <v>0</v>
      </c>
      <c r="AH93" s="162">
        <f>(1-$E93)*Con6_Mitigation!AH93</f>
        <v>0</v>
      </c>
      <c r="AI93" s="162">
        <f>(1-$E93)*Con6_Mitigation!AI93</f>
        <v>0</v>
      </c>
      <c r="AJ93" s="162">
        <f>(1-$E93)*Con6_Mitigation!AJ93</f>
        <v>0</v>
      </c>
      <c r="AK93" s="162">
        <f>(1-$E93)*Con6_Mitigation!AK93</f>
        <v>0</v>
      </c>
      <c r="AL93" s="162">
        <f>(1-$E93)*Con6_Mitigation!AL93</f>
        <v>0</v>
      </c>
      <c r="AM93" s="162">
        <f>(1-$E93)*Con6_Mitigation!AM93</f>
        <v>0</v>
      </c>
      <c r="AN93" s="162">
        <f t="shared" si="5"/>
        <v>0</v>
      </c>
      <c r="AO93" s="162">
        <f t="shared" si="6"/>
        <v>0</v>
      </c>
    </row>
    <row r="94" spans="1:41" ht="36.75" x14ac:dyDescent="0.25">
      <c r="A94" s="75" t="str">
        <f>'I3 Project list'!A94</f>
        <v>Drury</v>
      </c>
      <c r="B94" s="75" t="str">
        <f>'I3 Project list'!C94</f>
        <v>Drury_54</v>
      </c>
      <c r="C94" s="144" t="str">
        <f>'I3 Project list'!D94</f>
        <v>New N-S collectors internal to Auranga B1 (2 links )+ Intersections</v>
      </c>
      <c r="D94" s="144" t="str">
        <f>'I3 Project list'!E94</f>
        <v>2-lane urban- new collector with active mode on both sides + intersection improvements (TDM)</v>
      </c>
      <c r="E94" s="161">
        <f t="shared" si="4"/>
        <v>0</v>
      </c>
      <c r="F94" s="162">
        <f>(1-$E94)*Con6_Mitigation!F94</f>
        <v>0</v>
      </c>
      <c r="G94" s="162">
        <f>(1-$E94)*Con6_Mitigation!G94</f>
        <v>0</v>
      </c>
      <c r="H94" s="162">
        <f>(1-$E94)*Con6_Mitigation!H94</f>
        <v>203844.58628523667</v>
      </c>
      <c r="I94" s="162">
        <f>(1-$E94)*Con6_Mitigation!I94</f>
        <v>2075750.5813222637</v>
      </c>
      <c r="J94" s="162">
        <f>(1-$E94)*Con6_Mitigation!J94</f>
        <v>0</v>
      </c>
      <c r="K94" s="162">
        <f>(1-$E94)*Con6_Mitigation!K94</f>
        <v>0</v>
      </c>
      <c r="L94" s="162">
        <f>(1-$E94)*Con6_Mitigation!L94</f>
        <v>0</v>
      </c>
      <c r="M94" s="162">
        <f>(1-$E94)*Con6_Mitigation!M94</f>
        <v>0</v>
      </c>
      <c r="N94" s="162">
        <f>(1-$E94)*Con6_Mitigation!N94</f>
        <v>0</v>
      </c>
      <c r="O94" s="162">
        <f>(1-$E94)*Con6_Mitigation!O94</f>
        <v>0</v>
      </c>
      <c r="P94" s="162">
        <f>(1-$E94)*Con6_Mitigation!P94</f>
        <v>0</v>
      </c>
      <c r="Q94" s="162">
        <f>(1-$E94)*Con6_Mitigation!Q94</f>
        <v>0</v>
      </c>
      <c r="R94" s="162">
        <f>(1-$E94)*Con6_Mitigation!R94</f>
        <v>0</v>
      </c>
      <c r="S94" s="162">
        <f>(1-$E94)*Con6_Mitigation!S94</f>
        <v>0</v>
      </c>
      <c r="T94" s="162">
        <f>(1-$E94)*Con6_Mitigation!T94</f>
        <v>0</v>
      </c>
      <c r="U94" s="162">
        <f>(1-$E94)*Con6_Mitigation!U94</f>
        <v>0</v>
      </c>
      <c r="V94" s="162">
        <f>(1-$E94)*Con6_Mitigation!V94</f>
        <v>0</v>
      </c>
      <c r="W94" s="162">
        <f>(1-$E94)*Con6_Mitigation!W94</f>
        <v>0</v>
      </c>
      <c r="X94" s="162">
        <f>(1-$E94)*Con6_Mitigation!X94</f>
        <v>0</v>
      </c>
      <c r="Y94" s="162">
        <f>(1-$E94)*Con6_Mitigation!Y94</f>
        <v>0</v>
      </c>
      <c r="Z94" s="162">
        <f>(1-$E94)*Con6_Mitigation!Z94</f>
        <v>0</v>
      </c>
      <c r="AA94" s="162">
        <f>(1-$E94)*Con6_Mitigation!AA94</f>
        <v>0</v>
      </c>
      <c r="AB94" s="162">
        <f>(1-$E94)*Con6_Mitigation!AB94</f>
        <v>0</v>
      </c>
      <c r="AC94" s="162">
        <f>(1-$E94)*Con6_Mitigation!AC94</f>
        <v>0</v>
      </c>
      <c r="AD94" s="162">
        <f>(1-$E94)*Con6_Mitigation!AD94</f>
        <v>0</v>
      </c>
      <c r="AE94" s="162">
        <f>(1-$E94)*Con6_Mitigation!AE94</f>
        <v>0</v>
      </c>
      <c r="AF94" s="162">
        <f>(1-$E94)*Con6_Mitigation!AF94</f>
        <v>0</v>
      </c>
      <c r="AG94" s="162">
        <f>(1-$E94)*Con6_Mitigation!AG94</f>
        <v>0</v>
      </c>
      <c r="AH94" s="162">
        <f>(1-$E94)*Con6_Mitigation!AH94</f>
        <v>0</v>
      </c>
      <c r="AI94" s="162">
        <f>(1-$E94)*Con6_Mitigation!AI94</f>
        <v>0</v>
      </c>
      <c r="AJ94" s="162">
        <f>(1-$E94)*Con6_Mitigation!AJ94</f>
        <v>0</v>
      </c>
      <c r="AK94" s="162">
        <f>(1-$E94)*Con6_Mitigation!AK94</f>
        <v>0</v>
      </c>
      <c r="AL94" s="162">
        <f>(1-$E94)*Con6_Mitigation!AL94</f>
        <v>0</v>
      </c>
      <c r="AM94" s="162">
        <f>(1-$E94)*Con6_Mitigation!AM94</f>
        <v>0</v>
      </c>
      <c r="AN94" s="162">
        <f t="shared" si="5"/>
        <v>2279595.1676075002</v>
      </c>
      <c r="AO94" s="162">
        <f t="shared" si="6"/>
        <v>2279595.1676075002</v>
      </c>
    </row>
    <row r="95" spans="1:41" ht="36.75" x14ac:dyDescent="0.25">
      <c r="A95" s="75" t="str">
        <f>'I3 Project list'!A95</f>
        <v>Drury</v>
      </c>
      <c r="B95" s="75" t="str">
        <f>'I3 Project list'!C95</f>
        <v>Drury_55</v>
      </c>
      <c r="C95" s="144" t="str">
        <f>'I3 Project list'!D95</f>
        <v>New E-W collector Jesmond Rd to SH22</v>
      </c>
      <c r="D95" s="144" t="str">
        <f>'I3 Project list'!E95</f>
        <v>2-lane urban- new collector with active mode on both sides + intersection improvements (TDM)</v>
      </c>
      <c r="E95" s="161">
        <f t="shared" si="4"/>
        <v>0</v>
      </c>
      <c r="F95" s="162">
        <f>(1-$E95)*Con6_Mitigation!F95</f>
        <v>0</v>
      </c>
      <c r="G95" s="162">
        <f>(1-$E95)*Con6_Mitigation!G95</f>
        <v>0</v>
      </c>
      <c r="H95" s="162">
        <f>(1-$E95)*Con6_Mitigation!H95</f>
        <v>0</v>
      </c>
      <c r="I95" s="162">
        <f>(1-$E95)*Con6_Mitigation!I95</f>
        <v>0</v>
      </c>
      <c r="J95" s="162">
        <f>(1-$E95)*Con6_Mitigation!J95</f>
        <v>0</v>
      </c>
      <c r="K95" s="162">
        <f>(1-$E95)*Con6_Mitigation!K95</f>
        <v>0</v>
      </c>
      <c r="L95" s="162">
        <f>(1-$E95)*Con6_Mitigation!L95</f>
        <v>0</v>
      </c>
      <c r="M95" s="162">
        <f>(1-$E95)*Con6_Mitigation!M95</f>
        <v>0</v>
      </c>
      <c r="N95" s="162">
        <f>(1-$E95)*Con6_Mitigation!N95</f>
        <v>0</v>
      </c>
      <c r="O95" s="162">
        <f>(1-$E95)*Con6_Mitigation!O95</f>
        <v>0</v>
      </c>
      <c r="P95" s="162">
        <f>(1-$E95)*Con6_Mitigation!P95</f>
        <v>0</v>
      </c>
      <c r="Q95" s="162">
        <f>(1-$E95)*Con6_Mitigation!Q95</f>
        <v>0</v>
      </c>
      <c r="R95" s="162">
        <f>(1-$E95)*Con6_Mitigation!R95</f>
        <v>0</v>
      </c>
      <c r="S95" s="162">
        <f>(1-$E95)*Con6_Mitigation!S95</f>
        <v>0</v>
      </c>
      <c r="T95" s="162">
        <f>(1-$E95)*Con6_Mitigation!T95</f>
        <v>0</v>
      </c>
      <c r="U95" s="162">
        <f>(1-$E95)*Con6_Mitigation!U95</f>
        <v>0</v>
      </c>
      <c r="V95" s="162">
        <f>(1-$E95)*Con6_Mitigation!V95</f>
        <v>0</v>
      </c>
      <c r="W95" s="162">
        <f>(1-$E95)*Con6_Mitigation!W95</f>
        <v>0</v>
      </c>
      <c r="X95" s="162">
        <f>(1-$E95)*Con6_Mitigation!X95</f>
        <v>0</v>
      </c>
      <c r="Y95" s="162">
        <f>(1-$E95)*Con6_Mitigation!Y95</f>
        <v>0</v>
      </c>
      <c r="Z95" s="162">
        <f>(1-$E95)*Con6_Mitigation!Z95</f>
        <v>0</v>
      </c>
      <c r="AA95" s="162">
        <f>(1-$E95)*Con6_Mitigation!AA95</f>
        <v>0</v>
      </c>
      <c r="AB95" s="162">
        <f>(1-$E95)*Con6_Mitigation!AB95</f>
        <v>0</v>
      </c>
      <c r="AC95" s="162">
        <f>(1-$E95)*Con6_Mitigation!AC95</f>
        <v>0</v>
      </c>
      <c r="AD95" s="162">
        <f>(1-$E95)*Con6_Mitigation!AD95</f>
        <v>0</v>
      </c>
      <c r="AE95" s="162">
        <f>(1-$E95)*Con6_Mitigation!AE95</f>
        <v>0</v>
      </c>
      <c r="AF95" s="162">
        <f>(1-$E95)*Con6_Mitigation!AF95</f>
        <v>0</v>
      </c>
      <c r="AG95" s="162">
        <f>(1-$E95)*Con6_Mitigation!AG95</f>
        <v>0</v>
      </c>
      <c r="AH95" s="162">
        <f>(1-$E95)*Con6_Mitigation!AH95</f>
        <v>0</v>
      </c>
      <c r="AI95" s="162">
        <f>(1-$E95)*Con6_Mitigation!AI95</f>
        <v>0</v>
      </c>
      <c r="AJ95" s="162">
        <f>(1-$E95)*Con6_Mitigation!AJ95</f>
        <v>0</v>
      </c>
      <c r="AK95" s="162">
        <f>(1-$E95)*Con6_Mitigation!AK95</f>
        <v>0</v>
      </c>
      <c r="AL95" s="162">
        <f>(1-$E95)*Con6_Mitigation!AL95</f>
        <v>0</v>
      </c>
      <c r="AM95" s="162">
        <f>(1-$E95)*Con6_Mitigation!AM95</f>
        <v>0</v>
      </c>
      <c r="AN95" s="162">
        <f t="shared" si="5"/>
        <v>0</v>
      </c>
      <c r="AO95" s="162">
        <f t="shared" si="6"/>
        <v>0</v>
      </c>
    </row>
    <row r="96" spans="1:41" ht="36.75" x14ac:dyDescent="0.25">
      <c r="A96" s="75" t="str">
        <f>'I3 Project list'!A96</f>
        <v>Drury</v>
      </c>
      <c r="B96" s="75" t="str">
        <f>'I3 Project list'!C96</f>
        <v>Drury_55a</v>
      </c>
      <c r="C96" s="144" t="str">
        <f>'I3 Project list'!D96</f>
        <v>New E-W collector Jesmond Rd to Burberry Rd</v>
      </c>
      <c r="D96" s="144" t="str">
        <f>'I3 Project list'!E96</f>
        <v>2-lane urban- new collector with active mode on both sides + intersection improvements (TDM)</v>
      </c>
      <c r="E96" s="161">
        <f t="shared" si="4"/>
        <v>0</v>
      </c>
      <c r="F96" s="162">
        <f>(1-$E96)*Con6_Mitigation!F96</f>
        <v>0</v>
      </c>
      <c r="G96" s="162">
        <f>(1-$E96)*Con6_Mitigation!G96</f>
        <v>0</v>
      </c>
      <c r="H96" s="162">
        <f>(1-$E96)*Con6_Mitigation!H96</f>
        <v>0</v>
      </c>
      <c r="I96" s="162">
        <f>(1-$E96)*Con6_Mitigation!I96</f>
        <v>0</v>
      </c>
      <c r="J96" s="162">
        <f>(1-$E96)*Con6_Mitigation!J96</f>
        <v>0</v>
      </c>
      <c r="K96" s="162">
        <f>(1-$E96)*Con6_Mitigation!K96</f>
        <v>0</v>
      </c>
      <c r="L96" s="162">
        <f>(1-$E96)*Con6_Mitigation!L96</f>
        <v>0</v>
      </c>
      <c r="M96" s="162">
        <f>(1-$E96)*Con6_Mitigation!M96</f>
        <v>0</v>
      </c>
      <c r="N96" s="162">
        <f>(1-$E96)*Con6_Mitigation!N96</f>
        <v>0</v>
      </c>
      <c r="O96" s="162">
        <f>(1-$E96)*Con6_Mitigation!O96</f>
        <v>0</v>
      </c>
      <c r="P96" s="162">
        <f>(1-$E96)*Con6_Mitigation!P96</f>
        <v>0</v>
      </c>
      <c r="Q96" s="162">
        <f>(1-$E96)*Con6_Mitigation!Q96</f>
        <v>0</v>
      </c>
      <c r="R96" s="162">
        <f>(1-$E96)*Con6_Mitigation!R96</f>
        <v>0</v>
      </c>
      <c r="S96" s="162">
        <f>(1-$E96)*Con6_Mitigation!S96</f>
        <v>0</v>
      </c>
      <c r="T96" s="162">
        <f>(1-$E96)*Con6_Mitigation!T96</f>
        <v>3708089.0408656001</v>
      </c>
      <c r="U96" s="162">
        <f>(1-$E96)*Con6_Mitigation!U96</f>
        <v>37882848.938494116</v>
      </c>
      <c r="V96" s="162">
        <f>(1-$E96)*Con6_Mitigation!V96</f>
        <v>0</v>
      </c>
      <c r="W96" s="162">
        <f>(1-$E96)*Con6_Mitigation!W96</f>
        <v>0</v>
      </c>
      <c r="X96" s="162">
        <f>(1-$E96)*Con6_Mitigation!X96</f>
        <v>0</v>
      </c>
      <c r="Y96" s="162">
        <f>(1-$E96)*Con6_Mitigation!Y96</f>
        <v>0</v>
      </c>
      <c r="Z96" s="162">
        <f>(1-$E96)*Con6_Mitigation!Z96</f>
        <v>0</v>
      </c>
      <c r="AA96" s="162">
        <f>(1-$E96)*Con6_Mitigation!AA96</f>
        <v>0</v>
      </c>
      <c r="AB96" s="162">
        <f>(1-$E96)*Con6_Mitigation!AB96</f>
        <v>0</v>
      </c>
      <c r="AC96" s="162">
        <f>(1-$E96)*Con6_Mitigation!AC96</f>
        <v>0</v>
      </c>
      <c r="AD96" s="162">
        <f>(1-$E96)*Con6_Mitigation!AD96</f>
        <v>0</v>
      </c>
      <c r="AE96" s="162">
        <f>(1-$E96)*Con6_Mitigation!AE96</f>
        <v>0</v>
      </c>
      <c r="AF96" s="162">
        <f>(1-$E96)*Con6_Mitigation!AF96</f>
        <v>0</v>
      </c>
      <c r="AG96" s="162">
        <f>(1-$E96)*Con6_Mitigation!AG96</f>
        <v>0</v>
      </c>
      <c r="AH96" s="162">
        <f>(1-$E96)*Con6_Mitigation!AH96</f>
        <v>0</v>
      </c>
      <c r="AI96" s="162">
        <f>(1-$E96)*Con6_Mitigation!AI96</f>
        <v>0</v>
      </c>
      <c r="AJ96" s="162">
        <f>(1-$E96)*Con6_Mitigation!AJ96</f>
        <v>0</v>
      </c>
      <c r="AK96" s="162">
        <f>(1-$E96)*Con6_Mitigation!AK96</f>
        <v>0</v>
      </c>
      <c r="AL96" s="162">
        <f>(1-$E96)*Con6_Mitigation!AL96</f>
        <v>0</v>
      </c>
      <c r="AM96" s="162">
        <f>(1-$E96)*Con6_Mitigation!AM96</f>
        <v>0</v>
      </c>
      <c r="AN96" s="162">
        <f t="shared" si="5"/>
        <v>41590937.979359716</v>
      </c>
      <c r="AO96" s="162">
        <f t="shared" si="6"/>
        <v>41590937.979359716</v>
      </c>
    </row>
    <row r="97" spans="1:41" ht="36.75" x14ac:dyDescent="0.25">
      <c r="A97" s="75" t="str">
        <f>'I3 Project list'!A97</f>
        <v>Drury</v>
      </c>
      <c r="B97" s="75" t="str">
        <f>'I3 Project list'!C97</f>
        <v>Drury_56</v>
      </c>
      <c r="C97" s="144" t="str">
        <f>'I3 Project list'!D97</f>
        <v xml:space="preserve">Burberry Rd north connection to Auranga Precinct </v>
      </c>
      <c r="D97" s="144" t="str">
        <f>'I3 Project list'!E97</f>
        <v>2-lane collector- new collector with active mode on both sides + intersection improvements (TDM)</v>
      </c>
      <c r="E97" s="161">
        <f t="shared" si="4"/>
        <v>0</v>
      </c>
      <c r="F97" s="162">
        <f>(1-$E97)*Con6_Mitigation!F97</f>
        <v>0</v>
      </c>
      <c r="G97" s="162">
        <f>(1-$E97)*Con6_Mitigation!G97</f>
        <v>0</v>
      </c>
      <c r="H97" s="162">
        <f>(1-$E97)*Con6_Mitigation!H97</f>
        <v>0</v>
      </c>
      <c r="I97" s="162">
        <f>(1-$E97)*Con6_Mitigation!I97</f>
        <v>0</v>
      </c>
      <c r="J97" s="162">
        <f>(1-$E97)*Con6_Mitigation!J97</f>
        <v>0</v>
      </c>
      <c r="K97" s="162">
        <f>(1-$E97)*Con6_Mitigation!K97</f>
        <v>0</v>
      </c>
      <c r="L97" s="162">
        <f>(1-$E97)*Con6_Mitigation!L97</f>
        <v>0</v>
      </c>
      <c r="M97" s="162">
        <f>(1-$E97)*Con6_Mitigation!M97</f>
        <v>0</v>
      </c>
      <c r="N97" s="162">
        <f>(1-$E97)*Con6_Mitigation!N97</f>
        <v>0</v>
      </c>
      <c r="O97" s="162">
        <f>(1-$E97)*Con6_Mitigation!O97</f>
        <v>0</v>
      </c>
      <c r="P97" s="162">
        <f>(1-$E97)*Con6_Mitigation!P97</f>
        <v>0</v>
      </c>
      <c r="Q97" s="162">
        <f>(1-$E97)*Con6_Mitigation!Q97</f>
        <v>0</v>
      </c>
      <c r="R97" s="162">
        <f>(1-$E97)*Con6_Mitigation!R97</f>
        <v>0</v>
      </c>
      <c r="S97" s="162">
        <f>(1-$E97)*Con6_Mitigation!S97</f>
        <v>0</v>
      </c>
      <c r="T97" s="162">
        <f>(1-$E97)*Con6_Mitigation!T97</f>
        <v>0</v>
      </c>
      <c r="U97" s="162">
        <f>(1-$E97)*Con6_Mitigation!U97</f>
        <v>0</v>
      </c>
      <c r="V97" s="162">
        <f>(1-$E97)*Con6_Mitigation!V97</f>
        <v>0</v>
      </c>
      <c r="W97" s="162">
        <f>(1-$E97)*Con6_Mitigation!W97</f>
        <v>0</v>
      </c>
      <c r="X97" s="162">
        <f>(1-$E97)*Con6_Mitigation!X97</f>
        <v>0</v>
      </c>
      <c r="Y97" s="162">
        <f>(1-$E97)*Con6_Mitigation!Y97</f>
        <v>0</v>
      </c>
      <c r="Z97" s="162">
        <f>(1-$E97)*Con6_Mitigation!Z97</f>
        <v>0</v>
      </c>
      <c r="AA97" s="162">
        <f>(1-$E97)*Con6_Mitigation!AA97</f>
        <v>0</v>
      </c>
      <c r="AB97" s="162">
        <f>(1-$E97)*Con6_Mitigation!AB97</f>
        <v>0</v>
      </c>
      <c r="AC97" s="162">
        <f>(1-$E97)*Con6_Mitigation!AC97</f>
        <v>0</v>
      </c>
      <c r="AD97" s="162">
        <f>(1-$E97)*Con6_Mitigation!AD97</f>
        <v>0</v>
      </c>
      <c r="AE97" s="162">
        <f>(1-$E97)*Con6_Mitigation!AE97</f>
        <v>0</v>
      </c>
      <c r="AF97" s="162">
        <f>(1-$E97)*Con6_Mitigation!AF97</f>
        <v>0</v>
      </c>
      <c r="AG97" s="162">
        <f>(1-$E97)*Con6_Mitigation!AG97</f>
        <v>0</v>
      </c>
      <c r="AH97" s="162">
        <f>(1-$E97)*Con6_Mitigation!AH97</f>
        <v>0</v>
      </c>
      <c r="AI97" s="162">
        <f>(1-$E97)*Con6_Mitigation!AI97</f>
        <v>0</v>
      </c>
      <c r="AJ97" s="162">
        <f>(1-$E97)*Con6_Mitigation!AJ97</f>
        <v>0</v>
      </c>
      <c r="AK97" s="162">
        <f>(1-$E97)*Con6_Mitigation!AK97</f>
        <v>0</v>
      </c>
      <c r="AL97" s="162">
        <f>(1-$E97)*Con6_Mitigation!AL97</f>
        <v>0</v>
      </c>
      <c r="AM97" s="162">
        <f>(1-$E97)*Con6_Mitigation!AM97</f>
        <v>0</v>
      </c>
      <c r="AN97" s="162">
        <f t="shared" si="5"/>
        <v>0</v>
      </c>
      <c r="AO97" s="162">
        <f t="shared" si="6"/>
        <v>0</v>
      </c>
    </row>
    <row r="98" spans="1:41" ht="24.75" x14ac:dyDescent="0.25">
      <c r="A98" s="75" t="str">
        <f>'I3 Project list'!A98</f>
        <v>Drury</v>
      </c>
      <c r="B98" s="75" t="str">
        <f>'I3 Project list'!C98</f>
        <v>Drury_57</v>
      </c>
      <c r="C98" s="144" t="str">
        <f>'I3 Project list'!D98</f>
        <v xml:space="preserve">New access road to Drury West Station </v>
      </c>
      <c r="D98" s="144" t="str">
        <f>'I3 Project list'!E98</f>
        <v xml:space="preserve">2-lane urban- new road layout with active modes on both sides, (TDM) </v>
      </c>
      <c r="E98" s="161">
        <f t="shared" si="4"/>
        <v>0</v>
      </c>
      <c r="F98" s="162">
        <f>(1-$E98)*Con6_Mitigation!F98</f>
        <v>0</v>
      </c>
      <c r="G98" s="162">
        <f>(1-$E98)*Con6_Mitigation!G98</f>
        <v>0</v>
      </c>
      <c r="H98" s="162">
        <f>(1-$E98)*Con6_Mitigation!H98</f>
        <v>0</v>
      </c>
      <c r="I98" s="162">
        <f>(1-$E98)*Con6_Mitigation!I98</f>
        <v>0</v>
      </c>
      <c r="J98" s="162">
        <f>(1-$E98)*Con6_Mitigation!J98</f>
        <v>0</v>
      </c>
      <c r="K98" s="162">
        <f>(1-$E98)*Con6_Mitigation!K98</f>
        <v>0</v>
      </c>
      <c r="L98" s="162">
        <f>(1-$E98)*Con6_Mitigation!L98</f>
        <v>0</v>
      </c>
      <c r="M98" s="162">
        <f>(1-$E98)*Con6_Mitigation!M98</f>
        <v>0</v>
      </c>
      <c r="N98" s="162">
        <f>(1-$E98)*Con6_Mitigation!N98</f>
        <v>0</v>
      </c>
      <c r="O98" s="162">
        <f>(1-$E98)*Con6_Mitigation!O98</f>
        <v>0</v>
      </c>
      <c r="P98" s="162">
        <f>(1-$E98)*Con6_Mitigation!P98</f>
        <v>0</v>
      </c>
      <c r="Q98" s="162">
        <f>(1-$E98)*Con6_Mitigation!Q98</f>
        <v>0</v>
      </c>
      <c r="R98" s="162">
        <f>(1-$E98)*Con6_Mitigation!R98</f>
        <v>0</v>
      </c>
      <c r="S98" s="162">
        <f>(1-$E98)*Con6_Mitigation!S98</f>
        <v>0</v>
      </c>
      <c r="T98" s="162">
        <f>(1-$E98)*Con6_Mitigation!T98</f>
        <v>0</v>
      </c>
      <c r="U98" s="162">
        <f>(1-$E98)*Con6_Mitigation!U98</f>
        <v>0</v>
      </c>
      <c r="V98" s="162">
        <f>(1-$E98)*Con6_Mitigation!V98</f>
        <v>0</v>
      </c>
      <c r="W98" s="162">
        <f>(1-$E98)*Con6_Mitigation!W98</f>
        <v>0</v>
      </c>
      <c r="X98" s="162">
        <f>(1-$E98)*Con6_Mitigation!X98</f>
        <v>0</v>
      </c>
      <c r="Y98" s="162">
        <f>(1-$E98)*Con6_Mitigation!Y98</f>
        <v>0</v>
      </c>
      <c r="Z98" s="162">
        <f>(1-$E98)*Con6_Mitigation!Z98</f>
        <v>0</v>
      </c>
      <c r="AA98" s="162">
        <f>(1-$E98)*Con6_Mitigation!AA98</f>
        <v>0</v>
      </c>
      <c r="AB98" s="162">
        <f>(1-$E98)*Con6_Mitigation!AB98</f>
        <v>0</v>
      </c>
      <c r="AC98" s="162">
        <f>(1-$E98)*Con6_Mitigation!AC98</f>
        <v>0</v>
      </c>
      <c r="AD98" s="162">
        <f>(1-$E98)*Con6_Mitigation!AD98</f>
        <v>0</v>
      </c>
      <c r="AE98" s="162">
        <f>(1-$E98)*Con6_Mitigation!AE98</f>
        <v>0</v>
      </c>
      <c r="AF98" s="162">
        <f>(1-$E98)*Con6_Mitigation!AF98</f>
        <v>0</v>
      </c>
      <c r="AG98" s="162">
        <f>(1-$E98)*Con6_Mitigation!AG98</f>
        <v>0</v>
      </c>
      <c r="AH98" s="162">
        <f>(1-$E98)*Con6_Mitigation!AH98</f>
        <v>0</v>
      </c>
      <c r="AI98" s="162">
        <f>(1-$E98)*Con6_Mitigation!AI98</f>
        <v>0</v>
      </c>
      <c r="AJ98" s="162">
        <f>(1-$E98)*Con6_Mitigation!AJ98</f>
        <v>0</v>
      </c>
      <c r="AK98" s="162">
        <f>(1-$E98)*Con6_Mitigation!AK98</f>
        <v>0</v>
      </c>
      <c r="AL98" s="162">
        <f>(1-$E98)*Con6_Mitigation!AL98</f>
        <v>0</v>
      </c>
      <c r="AM98" s="162">
        <f>(1-$E98)*Con6_Mitigation!AM98</f>
        <v>0</v>
      </c>
      <c r="AN98" s="162">
        <f t="shared" si="5"/>
        <v>0</v>
      </c>
      <c r="AO98" s="162">
        <f t="shared" si="6"/>
        <v>0</v>
      </c>
    </row>
    <row r="99" spans="1:41" ht="36.75" x14ac:dyDescent="0.25">
      <c r="A99" s="75" t="str">
        <f>'I3 Project list'!A99</f>
        <v>Drury</v>
      </c>
      <c r="B99" s="75" t="str">
        <f>'I3 Project list'!C99</f>
        <v>Drury_58</v>
      </c>
      <c r="C99" s="144" t="str">
        <f>'I3 Project list'!D99</f>
        <v>Oira Rd upgrades from SH22 to proposed east-west collector</v>
      </c>
      <c r="D99" s="144" t="str">
        <f>'I3 Project list'!E99</f>
        <v>2-lane urban- upgrade existing road layout with active modes on both sides + intersection improvements (TDM)</v>
      </c>
      <c r="E99" s="161">
        <f t="shared" si="4"/>
        <v>2.6424114954275074E-2</v>
      </c>
      <c r="F99" s="162">
        <f>(1-$E99)*Con6_Mitigation!F99</f>
        <v>0</v>
      </c>
      <c r="G99" s="162">
        <f>(1-$E99)*Con6_Mitigation!G99</f>
        <v>0</v>
      </c>
      <c r="H99" s="162">
        <f>(1-$E99)*Con6_Mitigation!H99</f>
        <v>0</v>
      </c>
      <c r="I99" s="162">
        <f>(1-$E99)*Con6_Mitigation!I99</f>
        <v>0</v>
      </c>
      <c r="J99" s="162">
        <f>(1-$E99)*Con6_Mitigation!J99</f>
        <v>0</v>
      </c>
      <c r="K99" s="162">
        <f>(1-$E99)*Con6_Mitigation!K99</f>
        <v>0</v>
      </c>
      <c r="L99" s="162">
        <f>(1-$E99)*Con6_Mitigation!L99</f>
        <v>0</v>
      </c>
      <c r="M99" s="162">
        <f>(1-$E99)*Con6_Mitigation!M99</f>
        <v>0</v>
      </c>
      <c r="N99" s="162">
        <f>(1-$E99)*Con6_Mitigation!N99</f>
        <v>0</v>
      </c>
      <c r="O99" s="162">
        <f>(1-$E99)*Con6_Mitigation!O99</f>
        <v>0</v>
      </c>
      <c r="P99" s="162">
        <f>(1-$E99)*Con6_Mitigation!P99</f>
        <v>0</v>
      </c>
      <c r="Q99" s="162">
        <f>(1-$E99)*Con6_Mitigation!Q99</f>
        <v>0</v>
      </c>
      <c r="R99" s="162">
        <f>(1-$E99)*Con6_Mitigation!R99</f>
        <v>0</v>
      </c>
      <c r="S99" s="162">
        <f>(1-$E99)*Con6_Mitigation!S99</f>
        <v>756954.75078497303</v>
      </c>
      <c r="T99" s="162">
        <f>(1-$E99)*Con6_Mitigation!T99</f>
        <v>7733256.1762240427</v>
      </c>
      <c r="U99" s="162">
        <f>(1-$E99)*Con6_Mitigation!U99</f>
        <v>0</v>
      </c>
      <c r="V99" s="162">
        <f>(1-$E99)*Con6_Mitigation!V99</f>
        <v>0</v>
      </c>
      <c r="W99" s="162">
        <f>(1-$E99)*Con6_Mitigation!W99</f>
        <v>0</v>
      </c>
      <c r="X99" s="162">
        <f>(1-$E99)*Con6_Mitigation!X99</f>
        <v>0</v>
      </c>
      <c r="Y99" s="162">
        <f>(1-$E99)*Con6_Mitigation!Y99</f>
        <v>0</v>
      </c>
      <c r="Z99" s="162">
        <f>(1-$E99)*Con6_Mitigation!Z99</f>
        <v>0</v>
      </c>
      <c r="AA99" s="162">
        <f>(1-$E99)*Con6_Mitigation!AA99</f>
        <v>0</v>
      </c>
      <c r="AB99" s="162">
        <f>(1-$E99)*Con6_Mitigation!AB99</f>
        <v>0</v>
      </c>
      <c r="AC99" s="162">
        <f>(1-$E99)*Con6_Mitigation!AC99</f>
        <v>0</v>
      </c>
      <c r="AD99" s="162">
        <f>(1-$E99)*Con6_Mitigation!AD99</f>
        <v>0</v>
      </c>
      <c r="AE99" s="162">
        <f>(1-$E99)*Con6_Mitigation!AE99</f>
        <v>0</v>
      </c>
      <c r="AF99" s="162">
        <f>(1-$E99)*Con6_Mitigation!AF99</f>
        <v>0</v>
      </c>
      <c r="AG99" s="162">
        <f>(1-$E99)*Con6_Mitigation!AG99</f>
        <v>0</v>
      </c>
      <c r="AH99" s="162">
        <f>(1-$E99)*Con6_Mitigation!AH99</f>
        <v>0</v>
      </c>
      <c r="AI99" s="162">
        <f>(1-$E99)*Con6_Mitigation!AI99</f>
        <v>0</v>
      </c>
      <c r="AJ99" s="162">
        <f>(1-$E99)*Con6_Mitigation!AJ99</f>
        <v>0</v>
      </c>
      <c r="AK99" s="162">
        <f>(1-$E99)*Con6_Mitigation!AK99</f>
        <v>0</v>
      </c>
      <c r="AL99" s="162">
        <f>(1-$E99)*Con6_Mitigation!AL99</f>
        <v>0</v>
      </c>
      <c r="AM99" s="162">
        <f>(1-$E99)*Con6_Mitigation!AM99</f>
        <v>0</v>
      </c>
      <c r="AN99" s="162">
        <f t="shared" si="5"/>
        <v>8490210.9270090163</v>
      </c>
      <c r="AO99" s="162">
        <f t="shared" si="6"/>
        <v>8490210.9270090163</v>
      </c>
    </row>
    <row r="100" spans="1:41" ht="24.75" x14ac:dyDescent="0.25">
      <c r="A100" s="75" t="str">
        <f>'I3 Project list'!A100</f>
        <v>Drury</v>
      </c>
      <c r="B100" s="75" t="str">
        <f>'I3 Project list'!C100</f>
        <v>Drury_59</v>
      </c>
      <c r="C100" s="144" t="str">
        <f>'I3 Project list'!D100</f>
        <v>New Intersection on Jesmond Rd/collector (PC61)</v>
      </c>
      <c r="D100" s="144" t="str">
        <f>'I3 Project list'!E100</f>
        <v xml:space="preserve"> 2-lane intersection (new intersection + active mode crossings)</v>
      </c>
      <c r="E100" s="161">
        <f t="shared" si="4"/>
        <v>1.6240000000000001E-2</v>
      </c>
      <c r="F100" s="162">
        <f>(1-$E100)*Con6_Mitigation!F100</f>
        <v>0</v>
      </c>
      <c r="G100" s="162">
        <f>(1-$E100)*Con6_Mitigation!G100</f>
        <v>0</v>
      </c>
      <c r="H100" s="162">
        <f>(1-$E100)*Con6_Mitigation!H100</f>
        <v>0</v>
      </c>
      <c r="I100" s="162">
        <f>(1-$E100)*Con6_Mitigation!I100</f>
        <v>0</v>
      </c>
      <c r="J100" s="162">
        <f>(1-$E100)*Con6_Mitigation!J100</f>
        <v>0</v>
      </c>
      <c r="K100" s="162">
        <f>(1-$E100)*Con6_Mitigation!K100</f>
        <v>0</v>
      </c>
      <c r="L100" s="162">
        <f>(1-$E100)*Con6_Mitigation!L100</f>
        <v>0</v>
      </c>
      <c r="M100" s="162">
        <f>(1-$E100)*Con6_Mitigation!M100</f>
        <v>0</v>
      </c>
      <c r="N100" s="162">
        <f>(1-$E100)*Con6_Mitigation!N100</f>
        <v>0</v>
      </c>
      <c r="O100" s="162">
        <f>(1-$E100)*Con6_Mitigation!O100</f>
        <v>0</v>
      </c>
      <c r="P100" s="162">
        <f>(1-$E100)*Con6_Mitigation!P100</f>
        <v>0</v>
      </c>
      <c r="Q100" s="162">
        <f>(1-$E100)*Con6_Mitigation!Q100</f>
        <v>0</v>
      </c>
      <c r="R100" s="162">
        <f>(1-$E100)*Con6_Mitigation!R100</f>
        <v>0</v>
      </c>
      <c r="S100" s="162">
        <f>(1-$E100)*Con6_Mitigation!S100</f>
        <v>0</v>
      </c>
      <c r="T100" s="162">
        <f>(1-$E100)*Con6_Mitigation!T100</f>
        <v>0</v>
      </c>
      <c r="U100" s="162">
        <f>(1-$E100)*Con6_Mitigation!U100</f>
        <v>1111582.7775936769</v>
      </c>
      <c r="V100" s="162">
        <f>(1-$E100)*Con6_Mitigation!V100</f>
        <v>11356232.814836346</v>
      </c>
      <c r="W100" s="162">
        <f>(1-$E100)*Con6_Mitigation!W100</f>
        <v>0</v>
      </c>
      <c r="X100" s="162">
        <f>(1-$E100)*Con6_Mitigation!X100</f>
        <v>0</v>
      </c>
      <c r="Y100" s="162">
        <f>(1-$E100)*Con6_Mitigation!Y100</f>
        <v>0</v>
      </c>
      <c r="Z100" s="162">
        <f>(1-$E100)*Con6_Mitigation!Z100</f>
        <v>0</v>
      </c>
      <c r="AA100" s="162">
        <f>(1-$E100)*Con6_Mitigation!AA100</f>
        <v>0</v>
      </c>
      <c r="AB100" s="162">
        <f>(1-$E100)*Con6_Mitigation!AB100</f>
        <v>0</v>
      </c>
      <c r="AC100" s="162">
        <f>(1-$E100)*Con6_Mitigation!AC100</f>
        <v>0</v>
      </c>
      <c r="AD100" s="162">
        <f>(1-$E100)*Con6_Mitigation!AD100</f>
        <v>0</v>
      </c>
      <c r="AE100" s="162">
        <f>(1-$E100)*Con6_Mitigation!AE100</f>
        <v>0</v>
      </c>
      <c r="AF100" s="162">
        <f>(1-$E100)*Con6_Mitigation!AF100</f>
        <v>0</v>
      </c>
      <c r="AG100" s="162">
        <f>(1-$E100)*Con6_Mitigation!AG100</f>
        <v>0</v>
      </c>
      <c r="AH100" s="162">
        <f>(1-$E100)*Con6_Mitigation!AH100</f>
        <v>0</v>
      </c>
      <c r="AI100" s="162">
        <f>(1-$E100)*Con6_Mitigation!AI100</f>
        <v>0</v>
      </c>
      <c r="AJ100" s="162">
        <f>(1-$E100)*Con6_Mitigation!AJ100</f>
        <v>0</v>
      </c>
      <c r="AK100" s="162">
        <f>(1-$E100)*Con6_Mitigation!AK100</f>
        <v>0</v>
      </c>
      <c r="AL100" s="162">
        <f>(1-$E100)*Con6_Mitigation!AL100</f>
        <v>0</v>
      </c>
      <c r="AM100" s="162">
        <f>(1-$E100)*Con6_Mitigation!AM100</f>
        <v>0</v>
      </c>
      <c r="AN100" s="162">
        <f t="shared" si="5"/>
        <v>12467815.592430022</v>
      </c>
      <c r="AO100" s="162">
        <f t="shared" si="6"/>
        <v>12467815.592430022</v>
      </c>
    </row>
    <row r="101" spans="1:41" ht="24.75" x14ac:dyDescent="0.25">
      <c r="A101" s="75" t="str">
        <f>'I3 Project list'!A101</f>
        <v>Drury</v>
      </c>
      <c r="B101" s="75" t="str">
        <f>'I3 Project list'!C101</f>
        <v>Drury_60a</v>
      </c>
      <c r="C101" s="144" t="str">
        <f>'I3 Project list'!D101</f>
        <v>SH22 Intersection upgrade - Oira Rd (3 leg)</v>
      </c>
      <c r="D101" s="144" t="str">
        <f>'I3 Project list'!E101</f>
        <v>Interim Roundabout</v>
      </c>
      <c r="E101" s="161">
        <f t="shared" ref="E101:E112" si="7">IF(ISNA(MATCH(B101,I10_RenewalProject,0)),0,INDEX(I10_RenewalRate,MATCH(B101,I10_RenewalProject,0)))</f>
        <v>0</v>
      </c>
      <c r="F101" s="162">
        <f>(1-$E101)*Con6_Mitigation!F101</f>
        <v>0</v>
      </c>
      <c r="G101" s="162">
        <f>(1-$E101)*Con6_Mitigation!G101</f>
        <v>0</v>
      </c>
      <c r="H101" s="162">
        <f>(1-$E101)*Con6_Mitigation!H101</f>
        <v>0</v>
      </c>
      <c r="I101" s="162">
        <f>(1-$E101)*Con6_Mitigation!I101</f>
        <v>0</v>
      </c>
      <c r="J101" s="162">
        <f>(1-$E101)*Con6_Mitigation!J101</f>
        <v>0</v>
      </c>
      <c r="K101" s="162">
        <f>(1-$E101)*Con6_Mitigation!K101</f>
        <v>0</v>
      </c>
      <c r="L101" s="162">
        <f>(1-$E101)*Con6_Mitigation!L101</f>
        <v>0</v>
      </c>
      <c r="M101" s="162">
        <f>(1-$E101)*Con6_Mitigation!M101</f>
        <v>0</v>
      </c>
      <c r="N101" s="162">
        <f>(1-$E101)*Con6_Mitigation!N101</f>
        <v>0</v>
      </c>
      <c r="O101" s="162">
        <f>(1-$E101)*Con6_Mitigation!O101</f>
        <v>0</v>
      </c>
      <c r="P101" s="162">
        <f>(1-$E101)*Con6_Mitigation!P101</f>
        <v>0</v>
      </c>
      <c r="Q101" s="162">
        <f>(1-$E101)*Con6_Mitigation!Q101</f>
        <v>0</v>
      </c>
      <c r="R101" s="162">
        <f>(1-$E101)*Con6_Mitigation!R101</f>
        <v>0</v>
      </c>
      <c r="S101" s="162">
        <f>(1-$E101)*Con6_Mitigation!S101</f>
        <v>0</v>
      </c>
      <c r="T101" s="162">
        <f>(1-$E101)*Con6_Mitigation!T101</f>
        <v>0</v>
      </c>
      <c r="U101" s="162">
        <f>(1-$E101)*Con6_Mitigation!U101</f>
        <v>0</v>
      </c>
      <c r="V101" s="162">
        <f>(1-$E101)*Con6_Mitigation!V101</f>
        <v>0</v>
      </c>
      <c r="W101" s="162">
        <f>(1-$E101)*Con6_Mitigation!W101</f>
        <v>0</v>
      </c>
      <c r="X101" s="162">
        <f>(1-$E101)*Con6_Mitigation!X101</f>
        <v>0</v>
      </c>
      <c r="Y101" s="162">
        <f>(1-$E101)*Con6_Mitigation!Y101</f>
        <v>0</v>
      </c>
      <c r="Z101" s="162">
        <f>(1-$E101)*Con6_Mitigation!Z101</f>
        <v>0</v>
      </c>
      <c r="AA101" s="162">
        <f>(1-$E101)*Con6_Mitigation!AA101</f>
        <v>0</v>
      </c>
      <c r="AB101" s="162">
        <f>(1-$E101)*Con6_Mitigation!AB101</f>
        <v>0</v>
      </c>
      <c r="AC101" s="162">
        <f>(1-$E101)*Con6_Mitigation!AC101</f>
        <v>0</v>
      </c>
      <c r="AD101" s="162">
        <f>(1-$E101)*Con6_Mitigation!AD101</f>
        <v>0</v>
      </c>
      <c r="AE101" s="162">
        <f>(1-$E101)*Con6_Mitigation!AE101</f>
        <v>0</v>
      </c>
      <c r="AF101" s="162">
        <f>(1-$E101)*Con6_Mitigation!AF101</f>
        <v>0</v>
      </c>
      <c r="AG101" s="162">
        <f>(1-$E101)*Con6_Mitigation!AG101</f>
        <v>0</v>
      </c>
      <c r="AH101" s="162">
        <f>(1-$E101)*Con6_Mitigation!AH101</f>
        <v>0</v>
      </c>
      <c r="AI101" s="162">
        <f>(1-$E101)*Con6_Mitigation!AI101</f>
        <v>0</v>
      </c>
      <c r="AJ101" s="162">
        <f>(1-$E101)*Con6_Mitigation!AJ101</f>
        <v>0</v>
      </c>
      <c r="AK101" s="162">
        <f>(1-$E101)*Con6_Mitigation!AK101</f>
        <v>0</v>
      </c>
      <c r="AL101" s="162">
        <f>(1-$E101)*Con6_Mitigation!AL101</f>
        <v>0</v>
      </c>
      <c r="AM101" s="162">
        <f>(1-$E101)*Con6_Mitigation!AM101</f>
        <v>0</v>
      </c>
      <c r="AN101" s="162">
        <f t="shared" si="5"/>
        <v>0</v>
      </c>
      <c r="AO101" s="162">
        <f t="shared" si="6"/>
        <v>0</v>
      </c>
    </row>
    <row r="102" spans="1:41" ht="24.75" x14ac:dyDescent="0.25">
      <c r="A102" s="75" t="str">
        <f>'I3 Project list'!A102</f>
        <v>Drury</v>
      </c>
      <c r="B102" s="75" t="str">
        <f>'I3 Project list'!C102</f>
        <v>Drury_60b</v>
      </c>
      <c r="C102" s="144" t="str">
        <f>'I3 Project list'!D102</f>
        <v>SH22 Intersection upgrade - Oira Rd (4 leg)</v>
      </c>
      <c r="D102" s="144" t="str">
        <f>'I3 Project list'!E102</f>
        <v>Ultimate intersection form</v>
      </c>
      <c r="E102" s="161">
        <f t="shared" si="7"/>
        <v>0</v>
      </c>
      <c r="F102" s="162">
        <f>(1-$E102)*Con6_Mitigation!F102</f>
        <v>0</v>
      </c>
      <c r="G102" s="162">
        <f>(1-$E102)*Con6_Mitigation!G102</f>
        <v>0</v>
      </c>
      <c r="H102" s="162">
        <f>(1-$E102)*Con6_Mitigation!H102</f>
        <v>0</v>
      </c>
      <c r="I102" s="162">
        <f>(1-$E102)*Con6_Mitigation!I102</f>
        <v>0</v>
      </c>
      <c r="J102" s="162">
        <f>(1-$E102)*Con6_Mitigation!J102</f>
        <v>0</v>
      </c>
      <c r="K102" s="162">
        <f>(1-$E102)*Con6_Mitigation!K102</f>
        <v>0</v>
      </c>
      <c r="L102" s="162">
        <f>(1-$E102)*Con6_Mitigation!L102</f>
        <v>0</v>
      </c>
      <c r="M102" s="162">
        <f>(1-$E102)*Con6_Mitigation!M102</f>
        <v>0</v>
      </c>
      <c r="N102" s="162">
        <f>(1-$E102)*Con6_Mitigation!N102</f>
        <v>0</v>
      </c>
      <c r="O102" s="162">
        <f>(1-$E102)*Con6_Mitigation!O102</f>
        <v>0</v>
      </c>
      <c r="P102" s="162">
        <f>(1-$E102)*Con6_Mitigation!P102</f>
        <v>0</v>
      </c>
      <c r="Q102" s="162">
        <f>(1-$E102)*Con6_Mitigation!Q102</f>
        <v>0</v>
      </c>
      <c r="R102" s="162">
        <f>(1-$E102)*Con6_Mitigation!R102</f>
        <v>0</v>
      </c>
      <c r="S102" s="162">
        <f>(1-$E102)*Con6_Mitigation!S102</f>
        <v>0</v>
      </c>
      <c r="T102" s="162">
        <f>(1-$E102)*Con6_Mitigation!T102</f>
        <v>0</v>
      </c>
      <c r="U102" s="162">
        <f>(1-$E102)*Con6_Mitigation!U102</f>
        <v>0</v>
      </c>
      <c r="V102" s="162">
        <f>(1-$E102)*Con6_Mitigation!V102</f>
        <v>0</v>
      </c>
      <c r="W102" s="162">
        <f>(1-$E102)*Con6_Mitigation!W102</f>
        <v>0</v>
      </c>
      <c r="X102" s="162">
        <f>(1-$E102)*Con6_Mitigation!X102</f>
        <v>0</v>
      </c>
      <c r="Y102" s="162">
        <f>(1-$E102)*Con6_Mitigation!Y102</f>
        <v>0</v>
      </c>
      <c r="Z102" s="162">
        <f>(1-$E102)*Con6_Mitigation!Z102</f>
        <v>0</v>
      </c>
      <c r="AA102" s="162">
        <f>(1-$E102)*Con6_Mitigation!AA102</f>
        <v>0</v>
      </c>
      <c r="AB102" s="162">
        <f>(1-$E102)*Con6_Mitigation!AB102</f>
        <v>0</v>
      </c>
      <c r="AC102" s="162">
        <f>(1-$E102)*Con6_Mitigation!AC102</f>
        <v>0</v>
      </c>
      <c r="AD102" s="162">
        <f>(1-$E102)*Con6_Mitigation!AD102</f>
        <v>0</v>
      </c>
      <c r="AE102" s="162">
        <f>(1-$E102)*Con6_Mitigation!AE102</f>
        <v>0</v>
      </c>
      <c r="AF102" s="162">
        <f>(1-$E102)*Con6_Mitigation!AF102</f>
        <v>0</v>
      </c>
      <c r="AG102" s="162">
        <f>(1-$E102)*Con6_Mitigation!AG102</f>
        <v>0</v>
      </c>
      <c r="AH102" s="162">
        <f>(1-$E102)*Con6_Mitigation!AH102</f>
        <v>0</v>
      </c>
      <c r="AI102" s="162">
        <f>(1-$E102)*Con6_Mitigation!AI102</f>
        <v>0</v>
      </c>
      <c r="AJ102" s="162">
        <f>(1-$E102)*Con6_Mitigation!AJ102</f>
        <v>0</v>
      </c>
      <c r="AK102" s="162">
        <f>(1-$E102)*Con6_Mitigation!AK102</f>
        <v>0</v>
      </c>
      <c r="AL102" s="162">
        <f>(1-$E102)*Con6_Mitigation!AL102</f>
        <v>0</v>
      </c>
      <c r="AM102" s="162">
        <f>(1-$E102)*Con6_Mitigation!AM102</f>
        <v>0</v>
      </c>
      <c r="AN102" s="162">
        <f t="shared" si="5"/>
        <v>0</v>
      </c>
      <c r="AO102" s="162">
        <f t="shared" si="6"/>
        <v>0</v>
      </c>
    </row>
    <row r="103" spans="1:41" ht="36.75" x14ac:dyDescent="0.25">
      <c r="A103" s="75" t="str">
        <f>'I3 Project list'!A103</f>
        <v>Drury</v>
      </c>
      <c r="B103" s="75" t="str">
        <f>'I3 Project list'!C103</f>
        <v>Drury_63</v>
      </c>
      <c r="C103" s="144" t="str">
        <f>'I3 Project list'!D103</f>
        <v>New collectors internal to Waipupuke PC61 (3 links )+ Intersections</v>
      </c>
      <c r="D103" s="144" t="str">
        <f>'I3 Project list'!E103</f>
        <v>2-lane urban - new collector with active mode on both sides + intersection improvements (TDM)</v>
      </c>
      <c r="E103" s="161">
        <f t="shared" si="7"/>
        <v>0</v>
      </c>
      <c r="F103" s="162">
        <f>(1-$E103)*Con6_Mitigation!F103</f>
        <v>0</v>
      </c>
      <c r="G103" s="162">
        <f>(1-$E103)*Con6_Mitigation!G103</f>
        <v>0</v>
      </c>
      <c r="H103" s="162">
        <f>(1-$E103)*Con6_Mitigation!H103</f>
        <v>0</v>
      </c>
      <c r="I103" s="162">
        <f>(1-$E103)*Con6_Mitigation!I103</f>
        <v>0</v>
      </c>
      <c r="J103" s="162">
        <f>(1-$E103)*Con6_Mitigation!J103</f>
        <v>0</v>
      </c>
      <c r="K103" s="162">
        <f>(1-$E103)*Con6_Mitigation!K103</f>
        <v>0</v>
      </c>
      <c r="L103" s="162">
        <f>(1-$E103)*Con6_Mitigation!L103</f>
        <v>0</v>
      </c>
      <c r="M103" s="162">
        <f>(1-$E103)*Con6_Mitigation!M103</f>
        <v>0</v>
      </c>
      <c r="N103" s="162">
        <f>(1-$E103)*Con6_Mitigation!N103</f>
        <v>0</v>
      </c>
      <c r="O103" s="162">
        <f>(1-$E103)*Con6_Mitigation!O103</f>
        <v>0</v>
      </c>
      <c r="P103" s="162">
        <f>(1-$E103)*Con6_Mitigation!P103</f>
        <v>0</v>
      </c>
      <c r="Q103" s="162">
        <f>(1-$E103)*Con6_Mitigation!Q103</f>
        <v>0</v>
      </c>
      <c r="R103" s="162">
        <f>(1-$E103)*Con6_Mitigation!R103</f>
        <v>0</v>
      </c>
      <c r="S103" s="162">
        <f>(1-$E103)*Con6_Mitigation!S103</f>
        <v>0</v>
      </c>
      <c r="T103" s="162">
        <f>(1-$E103)*Con6_Mitigation!T103</f>
        <v>0</v>
      </c>
      <c r="U103" s="162">
        <f>(1-$E103)*Con6_Mitigation!U103</f>
        <v>0</v>
      </c>
      <c r="V103" s="162">
        <f>(1-$E103)*Con6_Mitigation!V103</f>
        <v>0</v>
      </c>
      <c r="W103" s="162">
        <f>(1-$E103)*Con6_Mitigation!W103</f>
        <v>0</v>
      </c>
      <c r="X103" s="162">
        <f>(1-$E103)*Con6_Mitigation!X103</f>
        <v>0</v>
      </c>
      <c r="Y103" s="162">
        <f>(1-$E103)*Con6_Mitigation!Y103</f>
        <v>0</v>
      </c>
      <c r="Z103" s="162">
        <f>(1-$E103)*Con6_Mitigation!Z103</f>
        <v>0</v>
      </c>
      <c r="AA103" s="162">
        <f>(1-$E103)*Con6_Mitigation!AA103</f>
        <v>0</v>
      </c>
      <c r="AB103" s="162">
        <f>(1-$E103)*Con6_Mitigation!AB103</f>
        <v>0</v>
      </c>
      <c r="AC103" s="162">
        <f>(1-$E103)*Con6_Mitigation!AC103</f>
        <v>0</v>
      </c>
      <c r="AD103" s="162">
        <f>(1-$E103)*Con6_Mitigation!AD103</f>
        <v>0</v>
      </c>
      <c r="AE103" s="162">
        <f>(1-$E103)*Con6_Mitigation!AE103</f>
        <v>0</v>
      </c>
      <c r="AF103" s="162">
        <f>(1-$E103)*Con6_Mitigation!AF103</f>
        <v>0</v>
      </c>
      <c r="AG103" s="162">
        <f>(1-$E103)*Con6_Mitigation!AG103</f>
        <v>0</v>
      </c>
      <c r="AH103" s="162">
        <f>(1-$E103)*Con6_Mitigation!AH103</f>
        <v>0</v>
      </c>
      <c r="AI103" s="162">
        <f>(1-$E103)*Con6_Mitigation!AI103</f>
        <v>0</v>
      </c>
      <c r="AJ103" s="162">
        <f>(1-$E103)*Con6_Mitigation!AJ103</f>
        <v>0</v>
      </c>
      <c r="AK103" s="162">
        <f>(1-$E103)*Con6_Mitigation!AK103</f>
        <v>0</v>
      </c>
      <c r="AL103" s="162">
        <f>(1-$E103)*Con6_Mitigation!AL103</f>
        <v>0</v>
      </c>
      <c r="AM103" s="162">
        <f>(1-$E103)*Con6_Mitigation!AM103</f>
        <v>0</v>
      </c>
      <c r="AN103" s="162">
        <f t="shared" si="5"/>
        <v>0</v>
      </c>
      <c r="AO103" s="162">
        <f t="shared" si="6"/>
        <v>0</v>
      </c>
    </row>
    <row r="104" spans="1:41" ht="36.75" x14ac:dyDescent="0.25">
      <c r="A104" s="75" t="str">
        <f>'I3 Project list'!A104</f>
        <v>Drury</v>
      </c>
      <c r="B104" s="75" t="str">
        <f>'I3 Project list'!C104</f>
        <v>Drury_65a(i)</v>
      </c>
      <c r="C104" s="144" t="str">
        <f>'I3 Project list'!D104</f>
        <v>New Bremner Rd arterial from Auranga development to Jesmond Rd (excl bridge)</v>
      </c>
      <c r="D104" s="144" t="str">
        <f>'I3 Project list'!E104</f>
        <v>2-lane urban- new road layout with active modes on both sides (TDM)</v>
      </c>
      <c r="E104" s="161">
        <f t="shared" si="7"/>
        <v>0</v>
      </c>
      <c r="F104" s="162">
        <f>(1-$E104)*Con6_Mitigation!F104</f>
        <v>0</v>
      </c>
      <c r="G104" s="162">
        <f>(1-$E104)*Con6_Mitigation!G104</f>
        <v>0</v>
      </c>
      <c r="H104" s="162">
        <f>(1-$E104)*Con6_Mitigation!H104</f>
        <v>0</v>
      </c>
      <c r="I104" s="162">
        <f>(1-$E104)*Con6_Mitigation!I104</f>
        <v>0</v>
      </c>
      <c r="J104" s="162">
        <f>(1-$E104)*Con6_Mitigation!J104</f>
        <v>0</v>
      </c>
      <c r="K104" s="162">
        <f>(1-$E104)*Con6_Mitigation!K104</f>
        <v>0</v>
      </c>
      <c r="L104" s="162">
        <f>(1-$E104)*Con6_Mitigation!L104</f>
        <v>0</v>
      </c>
      <c r="M104" s="162">
        <f>(1-$E104)*Con6_Mitigation!M104</f>
        <v>0</v>
      </c>
      <c r="N104" s="162">
        <f>(1-$E104)*Con6_Mitigation!N104</f>
        <v>0</v>
      </c>
      <c r="O104" s="162">
        <f>(1-$E104)*Con6_Mitigation!O104</f>
        <v>0</v>
      </c>
      <c r="P104" s="162">
        <f>(1-$E104)*Con6_Mitigation!P104</f>
        <v>0</v>
      </c>
      <c r="Q104" s="162">
        <f>(1-$E104)*Con6_Mitigation!Q104</f>
        <v>0</v>
      </c>
      <c r="R104" s="162">
        <f>(1-$E104)*Con6_Mitigation!R104</f>
        <v>0</v>
      </c>
      <c r="S104" s="162">
        <f>(1-$E104)*Con6_Mitigation!S104</f>
        <v>0</v>
      </c>
      <c r="T104" s="162">
        <f>(1-$E104)*Con6_Mitigation!T104</f>
        <v>0</v>
      </c>
      <c r="U104" s="162">
        <f>(1-$E104)*Con6_Mitigation!U104</f>
        <v>0</v>
      </c>
      <c r="V104" s="162">
        <f>(1-$E104)*Con6_Mitigation!V104</f>
        <v>0</v>
      </c>
      <c r="W104" s="162">
        <f>(1-$E104)*Con6_Mitigation!W104</f>
        <v>0</v>
      </c>
      <c r="X104" s="162">
        <f>(1-$E104)*Con6_Mitigation!X104</f>
        <v>0</v>
      </c>
      <c r="Y104" s="162">
        <f>(1-$E104)*Con6_Mitigation!Y104</f>
        <v>0</v>
      </c>
      <c r="Z104" s="162">
        <f>(1-$E104)*Con6_Mitigation!Z104</f>
        <v>0</v>
      </c>
      <c r="AA104" s="162">
        <f>(1-$E104)*Con6_Mitigation!AA104</f>
        <v>0</v>
      </c>
      <c r="AB104" s="162">
        <f>(1-$E104)*Con6_Mitigation!AB104</f>
        <v>0</v>
      </c>
      <c r="AC104" s="162">
        <f>(1-$E104)*Con6_Mitigation!AC104</f>
        <v>0</v>
      </c>
      <c r="AD104" s="162">
        <f>(1-$E104)*Con6_Mitigation!AD104</f>
        <v>0</v>
      </c>
      <c r="AE104" s="162">
        <f>(1-$E104)*Con6_Mitigation!AE104</f>
        <v>0</v>
      </c>
      <c r="AF104" s="162">
        <f>(1-$E104)*Con6_Mitigation!AF104</f>
        <v>0</v>
      </c>
      <c r="AG104" s="162">
        <f>(1-$E104)*Con6_Mitigation!AG104</f>
        <v>0</v>
      </c>
      <c r="AH104" s="162">
        <f>(1-$E104)*Con6_Mitigation!AH104</f>
        <v>0</v>
      </c>
      <c r="AI104" s="162">
        <f>(1-$E104)*Con6_Mitigation!AI104</f>
        <v>0</v>
      </c>
      <c r="AJ104" s="162">
        <f>(1-$E104)*Con6_Mitigation!AJ104</f>
        <v>0</v>
      </c>
      <c r="AK104" s="162">
        <f>(1-$E104)*Con6_Mitigation!AK104</f>
        <v>0</v>
      </c>
      <c r="AL104" s="162">
        <f>(1-$E104)*Con6_Mitigation!AL104</f>
        <v>0</v>
      </c>
      <c r="AM104" s="162">
        <f>(1-$E104)*Con6_Mitigation!AM104</f>
        <v>0</v>
      </c>
      <c r="AN104" s="162">
        <f t="shared" si="5"/>
        <v>0</v>
      </c>
      <c r="AO104" s="162">
        <f t="shared" si="6"/>
        <v>0</v>
      </c>
    </row>
    <row r="105" spans="1:41" ht="36.75" x14ac:dyDescent="0.25">
      <c r="A105" s="75" t="str">
        <f>'I3 Project list'!A105</f>
        <v>Drury</v>
      </c>
      <c r="B105" s="75" t="str">
        <f>'I3 Project list'!C105</f>
        <v>Drury_65a(ii)</v>
      </c>
      <c r="C105" s="144" t="str">
        <f>'I3 Project list'!D105</f>
        <v>New Bremner Rd arterial from Auranga development to Jesmond Rd (bridge only)</v>
      </c>
      <c r="D105" s="144" t="str">
        <f>'I3 Project list'!E105</f>
        <v>2-lane urban- new road layout with active modes on both sides (TDM)</v>
      </c>
      <c r="E105" s="161">
        <f t="shared" si="7"/>
        <v>0</v>
      </c>
      <c r="F105" s="162">
        <f>(1-$E105)*Con6_Mitigation!F105</f>
        <v>0</v>
      </c>
      <c r="G105" s="162">
        <f>(1-$E105)*Con6_Mitigation!G105</f>
        <v>0</v>
      </c>
      <c r="H105" s="162">
        <f>(1-$E105)*Con6_Mitigation!H105</f>
        <v>0</v>
      </c>
      <c r="I105" s="162">
        <f>(1-$E105)*Con6_Mitigation!I105</f>
        <v>0</v>
      </c>
      <c r="J105" s="162">
        <f>(1-$E105)*Con6_Mitigation!J105</f>
        <v>0</v>
      </c>
      <c r="K105" s="162">
        <f>(1-$E105)*Con6_Mitigation!K105</f>
        <v>0</v>
      </c>
      <c r="L105" s="162">
        <f>(1-$E105)*Con6_Mitigation!L105</f>
        <v>0</v>
      </c>
      <c r="M105" s="162">
        <f>(1-$E105)*Con6_Mitigation!M105</f>
        <v>0</v>
      </c>
      <c r="N105" s="162">
        <f>(1-$E105)*Con6_Mitigation!N105</f>
        <v>0</v>
      </c>
      <c r="O105" s="162">
        <f>(1-$E105)*Con6_Mitigation!O105</f>
        <v>0</v>
      </c>
      <c r="P105" s="162">
        <f>(1-$E105)*Con6_Mitigation!P105</f>
        <v>0</v>
      </c>
      <c r="Q105" s="162">
        <f>(1-$E105)*Con6_Mitigation!Q105</f>
        <v>0</v>
      </c>
      <c r="R105" s="162">
        <f>(1-$E105)*Con6_Mitigation!R105</f>
        <v>0</v>
      </c>
      <c r="S105" s="162">
        <f>(1-$E105)*Con6_Mitigation!S105</f>
        <v>932659.9159946657</v>
      </c>
      <c r="T105" s="162">
        <f>(1-$E105)*Con6_Mitigation!T105</f>
        <v>9528308.0635967739</v>
      </c>
      <c r="U105" s="162">
        <f>(1-$E105)*Con6_Mitigation!U105</f>
        <v>0</v>
      </c>
      <c r="V105" s="162">
        <f>(1-$E105)*Con6_Mitigation!V105</f>
        <v>0</v>
      </c>
      <c r="W105" s="162">
        <f>(1-$E105)*Con6_Mitigation!W105</f>
        <v>0</v>
      </c>
      <c r="X105" s="162">
        <f>(1-$E105)*Con6_Mitigation!X105</f>
        <v>0</v>
      </c>
      <c r="Y105" s="162">
        <f>(1-$E105)*Con6_Mitigation!Y105</f>
        <v>0</v>
      </c>
      <c r="Z105" s="162">
        <f>(1-$E105)*Con6_Mitigation!Z105</f>
        <v>0</v>
      </c>
      <c r="AA105" s="162">
        <f>(1-$E105)*Con6_Mitigation!AA105</f>
        <v>0</v>
      </c>
      <c r="AB105" s="162">
        <f>(1-$E105)*Con6_Mitigation!AB105</f>
        <v>0</v>
      </c>
      <c r="AC105" s="162">
        <f>(1-$E105)*Con6_Mitigation!AC105</f>
        <v>0</v>
      </c>
      <c r="AD105" s="162">
        <f>(1-$E105)*Con6_Mitigation!AD105</f>
        <v>0</v>
      </c>
      <c r="AE105" s="162">
        <f>(1-$E105)*Con6_Mitigation!AE105</f>
        <v>0</v>
      </c>
      <c r="AF105" s="162">
        <f>(1-$E105)*Con6_Mitigation!AF105</f>
        <v>0</v>
      </c>
      <c r="AG105" s="162">
        <f>(1-$E105)*Con6_Mitigation!AG105</f>
        <v>0</v>
      </c>
      <c r="AH105" s="162">
        <f>(1-$E105)*Con6_Mitigation!AH105</f>
        <v>0</v>
      </c>
      <c r="AI105" s="162">
        <f>(1-$E105)*Con6_Mitigation!AI105</f>
        <v>0</v>
      </c>
      <c r="AJ105" s="162">
        <f>(1-$E105)*Con6_Mitigation!AJ105</f>
        <v>0</v>
      </c>
      <c r="AK105" s="162">
        <f>(1-$E105)*Con6_Mitigation!AK105</f>
        <v>0</v>
      </c>
      <c r="AL105" s="162">
        <f>(1-$E105)*Con6_Mitigation!AL105</f>
        <v>0</v>
      </c>
      <c r="AM105" s="162">
        <f>(1-$E105)*Con6_Mitigation!AM105</f>
        <v>0</v>
      </c>
      <c r="AN105" s="162">
        <f t="shared" si="5"/>
        <v>10460967.97959144</v>
      </c>
      <c r="AO105" s="162">
        <f t="shared" si="6"/>
        <v>10460967.97959144</v>
      </c>
    </row>
    <row r="106" spans="1:41" ht="36.75" x14ac:dyDescent="0.25">
      <c r="A106" s="75" t="str">
        <f>'I3 Project list'!A106</f>
        <v>Drury</v>
      </c>
      <c r="B106" s="75" t="str">
        <f>'I3 Project list'!C106</f>
        <v>Drury_65b(i)</v>
      </c>
      <c r="C106" s="144" t="str">
        <f>'I3 Project list'!D106</f>
        <v>New Bremner Rd arterial from Auranga development to Jesmond Rd (excl bridge)</v>
      </c>
      <c r="D106" s="144" t="str">
        <f>'I3 Project list'!E106</f>
        <v>4-lane urban- upgrade 2-lane urban to 4-lane with active modes on both sides, (TDM)</v>
      </c>
      <c r="E106" s="161">
        <f t="shared" si="7"/>
        <v>0</v>
      </c>
      <c r="F106" s="162">
        <f>(1-$E106)*Con6_Mitigation!F106</f>
        <v>0</v>
      </c>
      <c r="G106" s="162">
        <f>(1-$E106)*Con6_Mitigation!G106</f>
        <v>0</v>
      </c>
      <c r="H106" s="162">
        <f>(1-$E106)*Con6_Mitigation!H106</f>
        <v>0</v>
      </c>
      <c r="I106" s="162">
        <f>(1-$E106)*Con6_Mitigation!I106</f>
        <v>0</v>
      </c>
      <c r="J106" s="162">
        <f>(1-$E106)*Con6_Mitigation!J106</f>
        <v>0</v>
      </c>
      <c r="K106" s="162">
        <f>(1-$E106)*Con6_Mitigation!K106</f>
        <v>0</v>
      </c>
      <c r="L106" s="162">
        <f>(1-$E106)*Con6_Mitigation!L106</f>
        <v>0</v>
      </c>
      <c r="M106" s="162">
        <f>(1-$E106)*Con6_Mitigation!M106</f>
        <v>0</v>
      </c>
      <c r="N106" s="162">
        <f>(1-$E106)*Con6_Mitigation!N106</f>
        <v>0</v>
      </c>
      <c r="O106" s="162">
        <f>(1-$E106)*Con6_Mitigation!O106</f>
        <v>0</v>
      </c>
      <c r="P106" s="162">
        <f>(1-$E106)*Con6_Mitigation!P106</f>
        <v>0</v>
      </c>
      <c r="Q106" s="162">
        <f>(1-$E106)*Con6_Mitigation!Q106</f>
        <v>0</v>
      </c>
      <c r="R106" s="162">
        <f>(1-$E106)*Con6_Mitigation!R106</f>
        <v>0</v>
      </c>
      <c r="S106" s="162">
        <f>(1-$E106)*Con6_Mitigation!S106</f>
        <v>0</v>
      </c>
      <c r="T106" s="162">
        <f>(1-$E106)*Con6_Mitigation!T106</f>
        <v>0</v>
      </c>
      <c r="U106" s="162">
        <f>(1-$E106)*Con6_Mitigation!U106</f>
        <v>0</v>
      </c>
      <c r="V106" s="162">
        <f>(1-$E106)*Con6_Mitigation!V106</f>
        <v>0</v>
      </c>
      <c r="W106" s="162">
        <f>(1-$E106)*Con6_Mitigation!W106</f>
        <v>0</v>
      </c>
      <c r="X106" s="162">
        <f>(1-$E106)*Con6_Mitigation!X106</f>
        <v>0</v>
      </c>
      <c r="Y106" s="162">
        <f>(1-$E106)*Con6_Mitigation!Y106</f>
        <v>0</v>
      </c>
      <c r="Z106" s="162">
        <f>(1-$E106)*Con6_Mitigation!Z106</f>
        <v>0</v>
      </c>
      <c r="AA106" s="162">
        <f>(1-$E106)*Con6_Mitigation!AA106</f>
        <v>0</v>
      </c>
      <c r="AB106" s="162">
        <f>(1-$E106)*Con6_Mitigation!AB106</f>
        <v>0</v>
      </c>
      <c r="AC106" s="162">
        <f>(1-$E106)*Con6_Mitigation!AC106</f>
        <v>0</v>
      </c>
      <c r="AD106" s="162">
        <f>(1-$E106)*Con6_Mitigation!AD106</f>
        <v>1933410.1276939632</v>
      </c>
      <c r="AE106" s="162">
        <f>(1-$E106)*Con6_Mitigation!AE106</f>
        <v>19752245.158192713</v>
      </c>
      <c r="AF106" s="162">
        <f>(1-$E106)*Con6_Mitigation!AF106</f>
        <v>0</v>
      </c>
      <c r="AG106" s="162">
        <f>(1-$E106)*Con6_Mitigation!AG106</f>
        <v>0</v>
      </c>
      <c r="AH106" s="162">
        <f>(1-$E106)*Con6_Mitigation!AH106</f>
        <v>0</v>
      </c>
      <c r="AI106" s="162">
        <f>(1-$E106)*Con6_Mitigation!AI106</f>
        <v>0</v>
      </c>
      <c r="AJ106" s="162">
        <f>(1-$E106)*Con6_Mitigation!AJ106</f>
        <v>0</v>
      </c>
      <c r="AK106" s="162">
        <f>(1-$E106)*Con6_Mitigation!AK106</f>
        <v>0</v>
      </c>
      <c r="AL106" s="162">
        <f>(1-$E106)*Con6_Mitigation!AL106</f>
        <v>0</v>
      </c>
      <c r="AM106" s="162">
        <f>(1-$E106)*Con6_Mitigation!AM106</f>
        <v>0</v>
      </c>
      <c r="AN106" s="162">
        <f t="shared" si="5"/>
        <v>21685655.285886675</v>
      </c>
      <c r="AO106" s="162">
        <f t="shared" si="6"/>
        <v>21685655.285886675</v>
      </c>
    </row>
    <row r="107" spans="1:41" ht="36.75" x14ac:dyDescent="0.25">
      <c r="A107" s="75" t="str">
        <f>'I3 Project list'!A107</f>
        <v>Drury</v>
      </c>
      <c r="B107" s="75" t="str">
        <f>'I3 Project list'!C107</f>
        <v>Drury_65b(ii)</v>
      </c>
      <c r="C107" s="144" t="str">
        <f>'I3 Project list'!D107</f>
        <v>New Bremner Rd arterial from Auranga development to Jesmond Rd (bridge widening)</v>
      </c>
      <c r="D107" s="144" t="str">
        <f>'I3 Project list'!E107</f>
        <v>4-lane urban- upgrade 2-lane urban to 4-lane with active modes on both sides, (TDM)</v>
      </c>
      <c r="E107" s="161">
        <f t="shared" si="7"/>
        <v>0</v>
      </c>
      <c r="F107" s="162">
        <f>(1-$E107)*Con6_Mitigation!F107</f>
        <v>0</v>
      </c>
      <c r="G107" s="162">
        <f>(1-$E107)*Con6_Mitigation!G107</f>
        <v>0</v>
      </c>
      <c r="H107" s="162">
        <f>(1-$E107)*Con6_Mitigation!H107</f>
        <v>0</v>
      </c>
      <c r="I107" s="162">
        <f>(1-$E107)*Con6_Mitigation!I107</f>
        <v>0</v>
      </c>
      <c r="J107" s="162">
        <f>(1-$E107)*Con6_Mitigation!J107</f>
        <v>0</v>
      </c>
      <c r="K107" s="162">
        <f>(1-$E107)*Con6_Mitigation!K107</f>
        <v>0</v>
      </c>
      <c r="L107" s="162">
        <f>(1-$E107)*Con6_Mitigation!L107</f>
        <v>0</v>
      </c>
      <c r="M107" s="162">
        <f>(1-$E107)*Con6_Mitigation!M107</f>
        <v>0</v>
      </c>
      <c r="N107" s="162">
        <f>(1-$E107)*Con6_Mitigation!N107</f>
        <v>0</v>
      </c>
      <c r="O107" s="162">
        <f>(1-$E107)*Con6_Mitigation!O107</f>
        <v>0</v>
      </c>
      <c r="P107" s="162">
        <f>(1-$E107)*Con6_Mitigation!P107</f>
        <v>0</v>
      </c>
      <c r="Q107" s="162">
        <f>(1-$E107)*Con6_Mitigation!Q107</f>
        <v>0</v>
      </c>
      <c r="R107" s="162">
        <f>(1-$E107)*Con6_Mitigation!R107</f>
        <v>0</v>
      </c>
      <c r="S107" s="162">
        <f>(1-$E107)*Con6_Mitigation!S107</f>
        <v>0</v>
      </c>
      <c r="T107" s="162">
        <f>(1-$E107)*Con6_Mitigation!T107</f>
        <v>0</v>
      </c>
      <c r="U107" s="162">
        <f>(1-$E107)*Con6_Mitigation!U107</f>
        <v>0</v>
      </c>
      <c r="V107" s="162">
        <f>(1-$E107)*Con6_Mitigation!V107</f>
        <v>0</v>
      </c>
      <c r="W107" s="162">
        <f>(1-$E107)*Con6_Mitigation!W107</f>
        <v>0</v>
      </c>
      <c r="X107" s="162">
        <f>(1-$E107)*Con6_Mitigation!X107</f>
        <v>0</v>
      </c>
      <c r="Y107" s="162">
        <f>(1-$E107)*Con6_Mitigation!Y107</f>
        <v>0</v>
      </c>
      <c r="Z107" s="162">
        <f>(1-$E107)*Con6_Mitigation!Z107</f>
        <v>0</v>
      </c>
      <c r="AA107" s="162">
        <f>(1-$E107)*Con6_Mitigation!AA107</f>
        <v>0</v>
      </c>
      <c r="AB107" s="162">
        <f>(1-$E107)*Con6_Mitigation!AB107</f>
        <v>0</v>
      </c>
      <c r="AC107" s="162">
        <f>(1-$E107)*Con6_Mitigation!AC107</f>
        <v>0</v>
      </c>
      <c r="AD107" s="162">
        <f>(1-$E107)*Con6_Mitigation!AD107</f>
        <v>481865.29336372612</v>
      </c>
      <c r="AE107" s="162">
        <f>(1-$E107)*Con6_Mitigation!AE107</f>
        <v>4922867.2548111062</v>
      </c>
      <c r="AF107" s="162">
        <f>(1-$E107)*Con6_Mitigation!AF107</f>
        <v>0</v>
      </c>
      <c r="AG107" s="162">
        <f>(1-$E107)*Con6_Mitigation!AG107</f>
        <v>0</v>
      </c>
      <c r="AH107" s="162">
        <f>(1-$E107)*Con6_Mitigation!AH107</f>
        <v>0</v>
      </c>
      <c r="AI107" s="162">
        <f>(1-$E107)*Con6_Mitigation!AI107</f>
        <v>0</v>
      </c>
      <c r="AJ107" s="162">
        <f>(1-$E107)*Con6_Mitigation!AJ107</f>
        <v>0</v>
      </c>
      <c r="AK107" s="162">
        <f>(1-$E107)*Con6_Mitigation!AK107</f>
        <v>0</v>
      </c>
      <c r="AL107" s="162">
        <f>(1-$E107)*Con6_Mitigation!AL107</f>
        <v>0</v>
      </c>
      <c r="AM107" s="162">
        <f>(1-$E107)*Con6_Mitigation!AM107</f>
        <v>0</v>
      </c>
      <c r="AN107" s="162">
        <f t="shared" si="5"/>
        <v>5404732.548174832</v>
      </c>
      <c r="AO107" s="162">
        <f t="shared" si="6"/>
        <v>5404732.548174832</v>
      </c>
    </row>
    <row r="108" spans="1:41" ht="24.75" x14ac:dyDescent="0.25">
      <c r="A108" s="75" t="str">
        <f>'I3 Project list'!A108</f>
        <v>Drury</v>
      </c>
      <c r="B108" s="75" t="str">
        <f>'I3 Project list'!C108</f>
        <v>Drury_66</v>
      </c>
      <c r="C108" s="144" t="str">
        <f>'I3 Project list'!D108</f>
        <v xml:space="preserve">SH22 improvements - west of SH1 interchange  to GSR </v>
      </c>
      <c r="D108" s="144" t="str">
        <f>'I3 Project list'!E108</f>
        <v>4-lane urban- upgrade 2-lane urban to 4-lane with active modes on both sides, (TDM)</v>
      </c>
      <c r="E108" s="161">
        <f t="shared" si="7"/>
        <v>0</v>
      </c>
      <c r="F108" s="162">
        <f>(1-$E108)*Con6_Mitigation!F108</f>
        <v>0</v>
      </c>
      <c r="G108" s="162">
        <f>(1-$E108)*Con6_Mitigation!G108</f>
        <v>0</v>
      </c>
      <c r="H108" s="162">
        <f>(1-$E108)*Con6_Mitigation!H108</f>
        <v>0</v>
      </c>
      <c r="I108" s="162">
        <f>(1-$E108)*Con6_Mitigation!I108</f>
        <v>0</v>
      </c>
      <c r="J108" s="162">
        <f>(1-$E108)*Con6_Mitigation!J108</f>
        <v>0</v>
      </c>
      <c r="K108" s="162">
        <f>(1-$E108)*Con6_Mitigation!K108</f>
        <v>0</v>
      </c>
      <c r="L108" s="162">
        <f>(1-$E108)*Con6_Mitigation!L108</f>
        <v>0</v>
      </c>
      <c r="M108" s="162">
        <f>(1-$E108)*Con6_Mitigation!M108</f>
        <v>0</v>
      </c>
      <c r="N108" s="162">
        <f>(1-$E108)*Con6_Mitigation!N108</f>
        <v>0</v>
      </c>
      <c r="O108" s="162">
        <f>(1-$E108)*Con6_Mitigation!O108</f>
        <v>0</v>
      </c>
      <c r="P108" s="162">
        <f>(1-$E108)*Con6_Mitigation!P108</f>
        <v>0</v>
      </c>
      <c r="Q108" s="162">
        <f>(1-$E108)*Con6_Mitigation!Q108</f>
        <v>0</v>
      </c>
      <c r="R108" s="162">
        <f>(1-$E108)*Con6_Mitigation!R108</f>
        <v>0</v>
      </c>
      <c r="S108" s="162">
        <f>(1-$E108)*Con6_Mitigation!S108</f>
        <v>0</v>
      </c>
      <c r="T108" s="162">
        <f>(1-$E108)*Con6_Mitigation!T108</f>
        <v>0</v>
      </c>
      <c r="U108" s="162">
        <f>(1-$E108)*Con6_Mitigation!U108</f>
        <v>0</v>
      </c>
      <c r="V108" s="162">
        <f>(1-$E108)*Con6_Mitigation!V108</f>
        <v>0</v>
      </c>
      <c r="W108" s="162">
        <f>(1-$E108)*Con6_Mitigation!W108</f>
        <v>0</v>
      </c>
      <c r="X108" s="162">
        <f>(1-$E108)*Con6_Mitigation!X108</f>
        <v>0</v>
      </c>
      <c r="Y108" s="162">
        <f>(1-$E108)*Con6_Mitigation!Y108</f>
        <v>0</v>
      </c>
      <c r="Z108" s="162">
        <f>(1-$E108)*Con6_Mitigation!Z108</f>
        <v>0</v>
      </c>
      <c r="AA108" s="162">
        <f>(1-$E108)*Con6_Mitigation!AA108</f>
        <v>0</v>
      </c>
      <c r="AB108" s="162">
        <f>(1-$E108)*Con6_Mitigation!AB108</f>
        <v>0</v>
      </c>
      <c r="AC108" s="162">
        <f>(1-$E108)*Con6_Mitigation!AC108</f>
        <v>0</v>
      </c>
      <c r="AD108" s="162">
        <f>(1-$E108)*Con6_Mitigation!AD108</f>
        <v>0</v>
      </c>
      <c r="AE108" s="162">
        <f>(1-$E108)*Con6_Mitigation!AE108</f>
        <v>0</v>
      </c>
      <c r="AF108" s="162">
        <f>(1-$E108)*Con6_Mitigation!AF108</f>
        <v>0</v>
      </c>
      <c r="AG108" s="162">
        <f>(1-$E108)*Con6_Mitigation!AG108</f>
        <v>0</v>
      </c>
      <c r="AH108" s="162">
        <f>(1-$E108)*Con6_Mitigation!AH108</f>
        <v>0</v>
      </c>
      <c r="AI108" s="162">
        <f>(1-$E108)*Con6_Mitigation!AI108</f>
        <v>0</v>
      </c>
      <c r="AJ108" s="162">
        <f>(1-$E108)*Con6_Mitigation!AJ108</f>
        <v>0</v>
      </c>
      <c r="AK108" s="162">
        <f>(1-$E108)*Con6_Mitigation!AK108</f>
        <v>0</v>
      </c>
      <c r="AL108" s="162">
        <f>(1-$E108)*Con6_Mitigation!AL108</f>
        <v>0</v>
      </c>
      <c r="AM108" s="162">
        <f>(1-$E108)*Con6_Mitigation!AM108</f>
        <v>0</v>
      </c>
      <c r="AN108" s="162">
        <f t="shared" si="5"/>
        <v>0</v>
      </c>
      <c r="AO108" s="162">
        <f t="shared" si="6"/>
        <v>0</v>
      </c>
    </row>
    <row r="109" spans="1:41" ht="24.75" x14ac:dyDescent="0.25">
      <c r="A109" s="75" t="str">
        <f>'I3 Project list'!A109</f>
        <v>Drury</v>
      </c>
      <c r="B109" s="75" t="str">
        <f>'I3 Project list'!C109</f>
        <v>Drury_67</v>
      </c>
      <c r="C109" s="144" t="str">
        <f>'I3 Project list'!D109</f>
        <v>Active Mode Corridor Drury Central to GSR</v>
      </c>
      <c r="D109" s="144">
        <f>'I3 Project list'!E109</f>
        <v>0</v>
      </c>
      <c r="E109" s="161">
        <f t="shared" si="7"/>
        <v>0</v>
      </c>
      <c r="F109" s="162">
        <f>(1-$E109)*Con6_Mitigation!F109</f>
        <v>0</v>
      </c>
      <c r="G109" s="162">
        <f>(1-$E109)*Con6_Mitigation!G109</f>
        <v>0</v>
      </c>
      <c r="H109" s="162">
        <f>(1-$E109)*Con6_Mitigation!H109</f>
        <v>0</v>
      </c>
      <c r="I109" s="162">
        <f>(1-$E109)*Con6_Mitigation!I109</f>
        <v>0</v>
      </c>
      <c r="J109" s="162">
        <f>(1-$E109)*Con6_Mitigation!J109</f>
        <v>0</v>
      </c>
      <c r="K109" s="162">
        <f>(1-$E109)*Con6_Mitigation!K109</f>
        <v>0</v>
      </c>
      <c r="L109" s="162">
        <f>(1-$E109)*Con6_Mitigation!L109</f>
        <v>0</v>
      </c>
      <c r="M109" s="162">
        <f>(1-$E109)*Con6_Mitigation!M109</f>
        <v>0</v>
      </c>
      <c r="N109" s="162">
        <f>(1-$E109)*Con6_Mitigation!N109</f>
        <v>0</v>
      </c>
      <c r="O109" s="162">
        <f>(1-$E109)*Con6_Mitigation!O109</f>
        <v>0</v>
      </c>
      <c r="P109" s="162">
        <f>(1-$E109)*Con6_Mitigation!P109</f>
        <v>0</v>
      </c>
      <c r="Q109" s="162">
        <f>(1-$E109)*Con6_Mitigation!Q109</f>
        <v>0</v>
      </c>
      <c r="R109" s="162">
        <f>(1-$E109)*Con6_Mitigation!R109</f>
        <v>0</v>
      </c>
      <c r="S109" s="162">
        <f>(1-$E109)*Con6_Mitigation!S109</f>
        <v>0</v>
      </c>
      <c r="T109" s="162">
        <f>(1-$E109)*Con6_Mitigation!T109</f>
        <v>4874848.2150538536</v>
      </c>
      <c r="U109" s="162">
        <f>(1-$E109)*Con6_Mitigation!U109</f>
        <v>49802778.869048819</v>
      </c>
      <c r="V109" s="162">
        <f>(1-$E109)*Con6_Mitigation!V109</f>
        <v>0</v>
      </c>
      <c r="W109" s="162">
        <f>(1-$E109)*Con6_Mitigation!W109</f>
        <v>0</v>
      </c>
      <c r="X109" s="162">
        <f>(1-$E109)*Con6_Mitigation!X109</f>
        <v>0</v>
      </c>
      <c r="Y109" s="162">
        <f>(1-$E109)*Con6_Mitigation!Y109</f>
        <v>0</v>
      </c>
      <c r="Z109" s="162">
        <f>(1-$E109)*Con6_Mitigation!Z109</f>
        <v>0</v>
      </c>
      <c r="AA109" s="162">
        <f>(1-$E109)*Con6_Mitigation!AA109</f>
        <v>0</v>
      </c>
      <c r="AB109" s="162">
        <f>(1-$E109)*Con6_Mitigation!AB109</f>
        <v>0</v>
      </c>
      <c r="AC109" s="162">
        <f>(1-$E109)*Con6_Mitigation!AC109</f>
        <v>0</v>
      </c>
      <c r="AD109" s="162">
        <f>(1-$E109)*Con6_Mitigation!AD109</f>
        <v>0</v>
      </c>
      <c r="AE109" s="162">
        <f>(1-$E109)*Con6_Mitigation!AE109</f>
        <v>0</v>
      </c>
      <c r="AF109" s="162">
        <f>(1-$E109)*Con6_Mitigation!AF109</f>
        <v>0</v>
      </c>
      <c r="AG109" s="162">
        <f>(1-$E109)*Con6_Mitigation!AG109</f>
        <v>0</v>
      </c>
      <c r="AH109" s="162">
        <f>(1-$E109)*Con6_Mitigation!AH109</f>
        <v>0</v>
      </c>
      <c r="AI109" s="162">
        <f>(1-$E109)*Con6_Mitigation!AI109</f>
        <v>0</v>
      </c>
      <c r="AJ109" s="162">
        <f>(1-$E109)*Con6_Mitigation!AJ109</f>
        <v>0</v>
      </c>
      <c r="AK109" s="162">
        <f>(1-$E109)*Con6_Mitigation!AK109</f>
        <v>0</v>
      </c>
      <c r="AL109" s="162">
        <f>(1-$E109)*Con6_Mitigation!AL109</f>
        <v>0</v>
      </c>
      <c r="AM109" s="162">
        <f>(1-$E109)*Con6_Mitigation!AM109</f>
        <v>0</v>
      </c>
      <c r="AN109" s="162">
        <f t="shared" si="5"/>
        <v>54677627.084102675</v>
      </c>
      <c r="AO109" s="162">
        <f t="shared" si="6"/>
        <v>54677627.084102675</v>
      </c>
    </row>
    <row r="110" spans="1:41" ht="24.75" x14ac:dyDescent="0.25">
      <c r="A110" s="75" t="str">
        <f>'I3 Project list'!A110</f>
        <v>Drury</v>
      </c>
      <c r="B110" s="75" t="str">
        <f>'I3 Project list'!C110</f>
        <v>Drury_68</v>
      </c>
      <c r="C110" s="144" t="str">
        <f>'I3 Project list'!D110</f>
        <v>Active Mode Corridor GSR to Drury West</v>
      </c>
      <c r="D110" s="144">
        <f>'I3 Project list'!E110</f>
        <v>0</v>
      </c>
      <c r="E110" s="161">
        <f t="shared" si="7"/>
        <v>0</v>
      </c>
      <c r="F110" s="162">
        <f>(1-$E110)*Con6_Mitigation!F110</f>
        <v>0</v>
      </c>
      <c r="G110" s="162">
        <f>(1-$E110)*Con6_Mitigation!G110</f>
        <v>0</v>
      </c>
      <c r="H110" s="162">
        <f>(1-$E110)*Con6_Mitigation!H110</f>
        <v>0</v>
      </c>
      <c r="I110" s="162">
        <f>(1-$E110)*Con6_Mitigation!I110</f>
        <v>0</v>
      </c>
      <c r="J110" s="162">
        <f>(1-$E110)*Con6_Mitigation!J110</f>
        <v>0</v>
      </c>
      <c r="K110" s="162">
        <f>(1-$E110)*Con6_Mitigation!K110</f>
        <v>0</v>
      </c>
      <c r="L110" s="162">
        <f>(1-$E110)*Con6_Mitigation!L110</f>
        <v>0</v>
      </c>
      <c r="M110" s="162">
        <f>(1-$E110)*Con6_Mitigation!M110</f>
        <v>0</v>
      </c>
      <c r="N110" s="162">
        <f>(1-$E110)*Con6_Mitigation!N110</f>
        <v>0</v>
      </c>
      <c r="O110" s="162">
        <f>(1-$E110)*Con6_Mitigation!O110</f>
        <v>0</v>
      </c>
      <c r="P110" s="162">
        <f>(1-$E110)*Con6_Mitigation!P110</f>
        <v>0</v>
      </c>
      <c r="Q110" s="162">
        <f>(1-$E110)*Con6_Mitigation!Q110</f>
        <v>0</v>
      </c>
      <c r="R110" s="162">
        <f>(1-$E110)*Con6_Mitigation!R110</f>
        <v>0</v>
      </c>
      <c r="S110" s="162">
        <f>(1-$E110)*Con6_Mitigation!S110</f>
        <v>0</v>
      </c>
      <c r="T110" s="162">
        <f>(1-$E110)*Con6_Mitigation!T110</f>
        <v>3002095.2151873503</v>
      </c>
      <c r="U110" s="162">
        <f>(1-$E110)*Con6_Mitigation!U110</f>
        <v>30670223.471594468</v>
      </c>
      <c r="V110" s="162">
        <f>(1-$E110)*Con6_Mitigation!V110</f>
        <v>0</v>
      </c>
      <c r="W110" s="162">
        <f>(1-$E110)*Con6_Mitigation!W110</f>
        <v>0</v>
      </c>
      <c r="X110" s="162">
        <f>(1-$E110)*Con6_Mitigation!X110</f>
        <v>0</v>
      </c>
      <c r="Y110" s="162">
        <f>(1-$E110)*Con6_Mitigation!Y110</f>
        <v>0</v>
      </c>
      <c r="Z110" s="162">
        <f>(1-$E110)*Con6_Mitigation!Z110</f>
        <v>0</v>
      </c>
      <c r="AA110" s="162">
        <f>(1-$E110)*Con6_Mitigation!AA110</f>
        <v>0</v>
      </c>
      <c r="AB110" s="162">
        <f>(1-$E110)*Con6_Mitigation!AB110</f>
        <v>0</v>
      </c>
      <c r="AC110" s="162">
        <f>(1-$E110)*Con6_Mitigation!AC110</f>
        <v>0</v>
      </c>
      <c r="AD110" s="162">
        <f>(1-$E110)*Con6_Mitigation!AD110</f>
        <v>0</v>
      </c>
      <c r="AE110" s="162">
        <f>(1-$E110)*Con6_Mitigation!AE110</f>
        <v>0</v>
      </c>
      <c r="AF110" s="162">
        <f>(1-$E110)*Con6_Mitigation!AF110</f>
        <v>0</v>
      </c>
      <c r="AG110" s="162">
        <f>(1-$E110)*Con6_Mitigation!AG110</f>
        <v>0</v>
      </c>
      <c r="AH110" s="162">
        <f>(1-$E110)*Con6_Mitigation!AH110</f>
        <v>0</v>
      </c>
      <c r="AI110" s="162">
        <f>(1-$E110)*Con6_Mitigation!AI110</f>
        <v>0</v>
      </c>
      <c r="AJ110" s="162">
        <f>(1-$E110)*Con6_Mitigation!AJ110</f>
        <v>0</v>
      </c>
      <c r="AK110" s="162">
        <f>(1-$E110)*Con6_Mitigation!AK110</f>
        <v>0</v>
      </c>
      <c r="AL110" s="162">
        <f>(1-$E110)*Con6_Mitigation!AL110</f>
        <v>0</v>
      </c>
      <c r="AM110" s="162">
        <f>(1-$E110)*Con6_Mitigation!AM110</f>
        <v>0</v>
      </c>
      <c r="AN110" s="162">
        <f t="shared" si="5"/>
        <v>33672318.686781816</v>
      </c>
      <c r="AO110" s="162">
        <f t="shared" si="6"/>
        <v>33672318.686781816</v>
      </c>
    </row>
    <row r="111" spans="1:41" ht="36.75" x14ac:dyDescent="0.25">
      <c r="A111" s="75" t="str">
        <f>'I3 Project list'!A111</f>
        <v>Drury</v>
      </c>
      <c r="B111" s="75" t="str">
        <f>'I3 Project list'!C111</f>
        <v>Drury_69</v>
      </c>
      <c r="C111" s="144" t="str">
        <f>'I3 Project list'!D111</f>
        <v>walk/cycle bridges on Quarry Road bridge (oiver SH1)</v>
      </c>
      <c r="D111" s="144" t="str">
        <f>'I3 Project list'!E111</f>
        <v>New cycle bridge 5m wide, 90m long, approach lengths 200m total for both sides. No property required</v>
      </c>
      <c r="E111" s="161">
        <f t="shared" si="7"/>
        <v>0</v>
      </c>
      <c r="F111" s="162">
        <f>(1-$E111)*Con6_Mitigation!F111</f>
        <v>0</v>
      </c>
      <c r="G111" s="162">
        <f>(1-$E111)*Con6_Mitigation!G111</f>
        <v>0</v>
      </c>
      <c r="H111" s="162">
        <f>(1-$E111)*Con6_Mitigation!H111</f>
        <v>0</v>
      </c>
      <c r="I111" s="162">
        <f>(1-$E111)*Con6_Mitigation!I111</f>
        <v>0</v>
      </c>
      <c r="J111" s="162">
        <f>(1-$E111)*Con6_Mitigation!J111</f>
        <v>0</v>
      </c>
      <c r="K111" s="162">
        <f>(1-$E111)*Con6_Mitigation!K111</f>
        <v>0</v>
      </c>
      <c r="L111" s="162">
        <f>(1-$E111)*Con6_Mitigation!L111</f>
        <v>0</v>
      </c>
      <c r="M111" s="162">
        <f>(1-$E111)*Con6_Mitigation!M111</f>
        <v>0</v>
      </c>
      <c r="N111" s="162">
        <f>(1-$E111)*Con6_Mitigation!N111</f>
        <v>0</v>
      </c>
      <c r="O111" s="162">
        <f>(1-$E111)*Con6_Mitigation!O111</f>
        <v>0</v>
      </c>
      <c r="P111" s="162">
        <f>(1-$E111)*Con6_Mitigation!P111</f>
        <v>0</v>
      </c>
      <c r="Q111" s="162">
        <f>(1-$E111)*Con6_Mitigation!Q111</f>
        <v>0</v>
      </c>
      <c r="R111" s="162">
        <f>(1-$E111)*Con6_Mitigation!R111</f>
        <v>782706.812733553</v>
      </c>
      <c r="S111" s="162">
        <f>(1-$E111)*Con6_Mitigation!S111</f>
        <v>7996346.26438036</v>
      </c>
      <c r="T111" s="162">
        <f>(1-$E111)*Con6_Mitigation!T111</f>
        <v>0</v>
      </c>
      <c r="U111" s="162">
        <f>(1-$E111)*Con6_Mitigation!U111</f>
        <v>0</v>
      </c>
      <c r="V111" s="162">
        <f>(1-$E111)*Con6_Mitigation!V111</f>
        <v>0</v>
      </c>
      <c r="W111" s="162">
        <f>(1-$E111)*Con6_Mitigation!W111</f>
        <v>0</v>
      </c>
      <c r="X111" s="162">
        <f>(1-$E111)*Con6_Mitigation!X111</f>
        <v>0</v>
      </c>
      <c r="Y111" s="162">
        <f>(1-$E111)*Con6_Mitigation!Y111</f>
        <v>0</v>
      </c>
      <c r="Z111" s="162">
        <f>(1-$E111)*Con6_Mitigation!Z111</f>
        <v>0</v>
      </c>
      <c r="AA111" s="162">
        <f>(1-$E111)*Con6_Mitigation!AA111</f>
        <v>0</v>
      </c>
      <c r="AB111" s="162">
        <f>(1-$E111)*Con6_Mitigation!AB111</f>
        <v>0</v>
      </c>
      <c r="AC111" s="162">
        <f>(1-$E111)*Con6_Mitigation!AC111</f>
        <v>0</v>
      </c>
      <c r="AD111" s="162">
        <f>(1-$E111)*Con6_Mitigation!AD111</f>
        <v>0</v>
      </c>
      <c r="AE111" s="162">
        <f>(1-$E111)*Con6_Mitigation!AE111</f>
        <v>0</v>
      </c>
      <c r="AF111" s="162">
        <f>(1-$E111)*Con6_Mitigation!AF111</f>
        <v>0</v>
      </c>
      <c r="AG111" s="162">
        <f>(1-$E111)*Con6_Mitigation!AG111</f>
        <v>0</v>
      </c>
      <c r="AH111" s="162">
        <f>(1-$E111)*Con6_Mitigation!AH111</f>
        <v>0</v>
      </c>
      <c r="AI111" s="162">
        <f>(1-$E111)*Con6_Mitigation!AI111</f>
        <v>0</v>
      </c>
      <c r="AJ111" s="162">
        <f>(1-$E111)*Con6_Mitigation!AJ111</f>
        <v>0</v>
      </c>
      <c r="AK111" s="162">
        <f>(1-$E111)*Con6_Mitigation!AK111</f>
        <v>0</v>
      </c>
      <c r="AL111" s="162">
        <f>(1-$E111)*Con6_Mitigation!AL111</f>
        <v>0</v>
      </c>
      <c r="AM111" s="162">
        <f>(1-$E111)*Con6_Mitigation!AM111</f>
        <v>0</v>
      </c>
      <c r="AN111" s="162">
        <f t="shared" si="5"/>
        <v>8779053.0771139134</v>
      </c>
      <c r="AO111" s="162">
        <f t="shared" si="6"/>
        <v>8779053.0771139134</v>
      </c>
    </row>
    <row r="112" spans="1:41" ht="36.75" x14ac:dyDescent="0.25">
      <c r="A112" s="75" t="str">
        <f>'I3 Project list'!A112</f>
        <v>Drury</v>
      </c>
      <c r="B112" s="75" t="str">
        <f>'I3 Project list'!C112</f>
        <v>Drury_70</v>
      </c>
      <c r="C112" s="144" t="str">
        <f>'I3 Project list'!D112</f>
        <v>walk/cycle bridges on GSR Road bridge over the rail corridor</v>
      </c>
      <c r="D112" s="144" t="str">
        <f>'I3 Project list'!E112</f>
        <v>New cycle bridge 5m wide, 80m long, approach lengths 270m total for both sides. No property required</v>
      </c>
      <c r="E112" s="161">
        <f t="shared" si="7"/>
        <v>0</v>
      </c>
      <c r="F112" s="162">
        <f>(1-$E112)*Con6_Mitigation!F112</f>
        <v>0</v>
      </c>
      <c r="G112" s="162">
        <f>(1-$E112)*Con6_Mitigation!G112</f>
        <v>0</v>
      </c>
      <c r="H112" s="162">
        <f>(1-$E112)*Con6_Mitigation!H112</f>
        <v>0</v>
      </c>
      <c r="I112" s="162">
        <f>(1-$E112)*Con6_Mitigation!I112</f>
        <v>0</v>
      </c>
      <c r="J112" s="162">
        <f>(1-$E112)*Con6_Mitigation!J112</f>
        <v>0</v>
      </c>
      <c r="K112" s="162">
        <f>(1-$E112)*Con6_Mitigation!K112</f>
        <v>0</v>
      </c>
      <c r="L112" s="162">
        <f>(1-$E112)*Con6_Mitigation!L112</f>
        <v>0</v>
      </c>
      <c r="M112" s="162">
        <f>(1-$E112)*Con6_Mitigation!M112</f>
        <v>0</v>
      </c>
      <c r="N112" s="162">
        <f>(1-$E112)*Con6_Mitigation!N112</f>
        <v>627538.32030577236</v>
      </c>
      <c r="O112" s="162">
        <f>(1-$E112)*Con6_Mitigation!O112</f>
        <v>6411102.627058398</v>
      </c>
      <c r="P112" s="162">
        <f>(1-$E112)*Con6_Mitigation!P112</f>
        <v>0</v>
      </c>
      <c r="Q112" s="162">
        <f>(1-$E112)*Con6_Mitigation!Q112</f>
        <v>0</v>
      </c>
      <c r="R112" s="162">
        <f>(1-$E112)*Con6_Mitigation!R112</f>
        <v>0</v>
      </c>
      <c r="S112" s="162">
        <f>(1-$E112)*Con6_Mitigation!S112</f>
        <v>0</v>
      </c>
      <c r="T112" s="162">
        <f>(1-$E112)*Con6_Mitigation!T112</f>
        <v>0</v>
      </c>
      <c r="U112" s="162">
        <f>(1-$E112)*Con6_Mitigation!U112</f>
        <v>0</v>
      </c>
      <c r="V112" s="162">
        <f>(1-$E112)*Con6_Mitigation!V112</f>
        <v>0</v>
      </c>
      <c r="W112" s="162">
        <f>(1-$E112)*Con6_Mitigation!W112</f>
        <v>0</v>
      </c>
      <c r="X112" s="162">
        <f>(1-$E112)*Con6_Mitigation!X112</f>
        <v>0</v>
      </c>
      <c r="Y112" s="162">
        <f>(1-$E112)*Con6_Mitigation!Y112</f>
        <v>0</v>
      </c>
      <c r="Z112" s="162">
        <f>(1-$E112)*Con6_Mitigation!Z112</f>
        <v>0</v>
      </c>
      <c r="AA112" s="162">
        <f>(1-$E112)*Con6_Mitigation!AA112</f>
        <v>0</v>
      </c>
      <c r="AB112" s="162">
        <f>(1-$E112)*Con6_Mitigation!AB112</f>
        <v>0</v>
      </c>
      <c r="AC112" s="162">
        <f>(1-$E112)*Con6_Mitigation!AC112</f>
        <v>0</v>
      </c>
      <c r="AD112" s="162">
        <f>(1-$E112)*Con6_Mitigation!AD112</f>
        <v>0</v>
      </c>
      <c r="AE112" s="162">
        <f>(1-$E112)*Con6_Mitigation!AE112</f>
        <v>0</v>
      </c>
      <c r="AF112" s="162">
        <f>(1-$E112)*Con6_Mitigation!AF112</f>
        <v>0</v>
      </c>
      <c r="AG112" s="162">
        <f>(1-$E112)*Con6_Mitigation!AG112</f>
        <v>0</v>
      </c>
      <c r="AH112" s="162">
        <f>(1-$E112)*Con6_Mitigation!AH112</f>
        <v>0</v>
      </c>
      <c r="AI112" s="162">
        <f>(1-$E112)*Con6_Mitigation!AI112</f>
        <v>0</v>
      </c>
      <c r="AJ112" s="162">
        <f>(1-$E112)*Con6_Mitigation!AJ112</f>
        <v>0</v>
      </c>
      <c r="AK112" s="162">
        <f>(1-$E112)*Con6_Mitigation!AK112</f>
        <v>0</v>
      </c>
      <c r="AL112" s="162">
        <f>(1-$E112)*Con6_Mitigation!AL112</f>
        <v>0</v>
      </c>
      <c r="AM112" s="162">
        <f>(1-$E112)*Con6_Mitigation!AM112</f>
        <v>0</v>
      </c>
      <c r="AN112" s="162">
        <f t="shared" si="5"/>
        <v>7038640.9473641701</v>
      </c>
      <c r="AO112" s="162">
        <f t="shared" si="6"/>
        <v>7038640.9473641701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224ED-02A7-4B12-9729-8EBF3356D73C}">
  <dimension ref="A1:AY112"/>
  <sheetViews>
    <sheetView topLeftCell="Y36" workbookViewId="0">
      <selection activeCell="AR5" sqref="AR5"/>
    </sheetView>
  </sheetViews>
  <sheetFormatPr defaultRowHeight="15" x14ac:dyDescent="0.25"/>
  <cols>
    <col min="3" max="3" width="28.28515625" customWidth="1"/>
    <col min="4" max="6" width="27.140625" customWidth="1"/>
    <col min="7" max="8" width="14.28515625" customWidth="1"/>
    <col min="9" max="28" width="9.28515625" style="75" bestFit="1" customWidth="1"/>
    <col min="29" max="29" width="9.5703125" style="75" bestFit="1" customWidth="1"/>
    <col min="30" max="30" width="9.28515625" style="75" bestFit="1" customWidth="1"/>
    <col min="31" max="31" width="9.5703125" style="75" bestFit="1" customWidth="1"/>
    <col min="32" max="42" width="9.28515625" style="75" bestFit="1" customWidth="1"/>
    <col min="43" max="46" width="11.28515625" style="75" bestFit="1" customWidth="1"/>
    <col min="48" max="50" width="11.28515625" style="75" bestFit="1" customWidth="1"/>
    <col min="51" max="51" width="11.28515625" style="356" bestFit="1" customWidth="1"/>
  </cols>
  <sheetData>
    <row r="1" spans="1:51" x14ac:dyDescent="0.25">
      <c r="A1" t="s">
        <v>806</v>
      </c>
    </row>
    <row r="2" spans="1:51" x14ac:dyDescent="0.25">
      <c r="A2" t="s">
        <v>807</v>
      </c>
    </row>
    <row r="3" spans="1:51" x14ac:dyDescent="0.25">
      <c r="AW3" s="287">
        <v>0.51</v>
      </c>
    </row>
    <row r="4" spans="1:51" ht="60" x14ac:dyDescent="0.25">
      <c r="A4" s="189" t="s">
        <v>474</v>
      </c>
      <c r="B4" s="480" t="s">
        <v>612</v>
      </c>
      <c r="C4" s="190" t="s">
        <v>100</v>
      </c>
      <c r="D4" s="190" t="s">
        <v>105</v>
      </c>
      <c r="E4" s="315" t="s">
        <v>817</v>
      </c>
      <c r="F4" s="315" t="s">
        <v>818</v>
      </c>
      <c r="G4" s="315" t="s">
        <v>747</v>
      </c>
      <c r="H4" s="315" t="s">
        <v>748</v>
      </c>
      <c r="I4" s="171">
        <v>2022</v>
      </c>
      <c r="J4" s="171">
        <v>2023</v>
      </c>
      <c r="K4" s="169">
        <v>2024</v>
      </c>
      <c r="L4" s="169">
        <v>2025</v>
      </c>
      <c r="M4" s="169">
        <v>2026</v>
      </c>
      <c r="N4" s="169">
        <v>2027</v>
      </c>
      <c r="O4" s="169">
        <v>2028</v>
      </c>
      <c r="P4" s="169">
        <v>2029</v>
      </c>
      <c r="Q4" s="169">
        <v>2030</v>
      </c>
      <c r="R4" s="169">
        <v>2031</v>
      </c>
      <c r="S4" s="169">
        <v>2032</v>
      </c>
      <c r="T4" s="169">
        <v>2033</v>
      </c>
      <c r="U4" s="169">
        <v>2034</v>
      </c>
      <c r="V4" s="169">
        <v>2035</v>
      </c>
      <c r="W4" s="169">
        <v>2036</v>
      </c>
      <c r="X4" s="169">
        <v>2037</v>
      </c>
      <c r="Y4" s="169">
        <v>2038</v>
      </c>
      <c r="Z4" s="169">
        <v>2039</v>
      </c>
      <c r="AA4" s="169">
        <v>2040</v>
      </c>
      <c r="AB4" s="169">
        <v>2041</v>
      </c>
      <c r="AC4" s="169">
        <v>2042</v>
      </c>
      <c r="AD4" s="169">
        <v>2043</v>
      </c>
      <c r="AE4" s="169">
        <v>2044</v>
      </c>
      <c r="AF4" s="169">
        <v>2045</v>
      </c>
      <c r="AG4" s="169">
        <v>2046</v>
      </c>
      <c r="AH4" s="169">
        <v>2047</v>
      </c>
      <c r="AI4" s="169">
        <v>2048</v>
      </c>
      <c r="AJ4" s="169">
        <v>2049</v>
      </c>
      <c r="AK4" s="169">
        <v>2050</v>
      </c>
      <c r="AL4" s="169">
        <v>2051</v>
      </c>
      <c r="AM4" s="169">
        <v>2052</v>
      </c>
      <c r="AN4" s="169">
        <v>2053</v>
      </c>
      <c r="AO4" s="169">
        <v>2054</v>
      </c>
      <c r="AP4" s="169">
        <v>2055</v>
      </c>
      <c r="AQ4" s="169" t="s">
        <v>70</v>
      </c>
      <c r="AR4" s="169" t="s">
        <v>816</v>
      </c>
      <c r="AS4" s="169" t="s">
        <v>808</v>
      </c>
      <c r="AT4" s="169" t="s">
        <v>809</v>
      </c>
      <c r="AU4" s="351" t="s">
        <v>819</v>
      </c>
      <c r="AV4" s="169" t="s">
        <v>811</v>
      </c>
      <c r="AW4" s="169" t="s">
        <v>812</v>
      </c>
      <c r="AX4" s="169" t="s">
        <v>813</v>
      </c>
      <c r="AY4" s="169" t="s">
        <v>814</v>
      </c>
    </row>
    <row r="5" spans="1:51" ht="48.75" x14ac:dyDescent="0.25">
      <c r="A5" s="144" t="str">
        <f>Con6_Mitigation!B5</f>
        <v>Drury_1a</v>
      </c>
      <c r="B5" s="144" t="str">
        <f>'I3 Project list'!B5</f>
        <v>1a</v>
      </c>
      <c r="C5" s="144" t="str">
        <f>Con6_Mitigation!C5</f>
        <v>GSR improvements - Waihoehoe Rd to Drury Interchange</v>
      </c>
      <c r="D5" s="144" t="str">
        <f>Con6_Mitigation!D5</f>
        <v>2-lane urban- existing road layout with active modes on both sides + intersection improvements (TDM)</v>
      </c>
      <c r="E5" s="144" t="str">
        <f>'I3 Project list'!G5</f>
        <v>Exclude</v>
      </c>
      <c r="F5" s="144" t="str">
        <f>'I3 Project list'!L5</f>
        <v>Interim Arterial</v>
      </c>
      <c r="G5" s="226">
        <f>Lnd8_Mitigation!AR5</f>
        <v>0</v>
      </c>
      <c r="H5" s="226">
        <f>Con7_Renewal!AN5</f>
        <v>0</v>
      </c>
      <c r="I5" s="288">
        <f>Con7_Renewal!F5+Lnd8_Mitigation!J5</f>
        <v>0</v>
      </c>
      <c r="J5" s="288">
        <f>Con7_Renewal!G5+Lnd8_Mitigation!K5</f>
        <v>0</v>
      </c>
      <c r="K5" s="288">
        <f>Con7_Renewal!H5+Lnd8_Mitigation!L5</f>
        <v>0</v>
      </c>
      <c r="L5" s="288">
        <f>Con7_Renewal!I5+Lnd8_Mitigation!M5</f>
        <v>0</v>
      </c>
      <c r="M5" s="288">
        <f>Con7_Renewal!J5+Lnd8_Mitigation!N5</f>
        <v>0</v>
      </c>
      <c r="N5" s="288">
        <f>Con7_Renewal!K5+Lnd8_Mitigation!O5</f>
        <v>0</v>
      </c>
      <c r="O5" s="288">
        <f>Con7_Renewal!L5+Lnd8_Mitigation!P5</f>
        <v>0</v>
      </c>
      <c r="P5" s="288">
        <f>Con7_Renewal!M5+Lnd8_Mitigation!Q5</f>
        <v>0</v>
      </c>
      <c r="Q5" s="288">
        <f>Con7_Renewal!N5+Lnd8_Mitigation!R5</f>
        <v>0</v>
      </c>
      <c r="R5" s="288">
        <f>Con7_Renewal!O5+Lnd8_Mitigation!S5</f>
        <v>0</v>
      </c>
      <c r="S5" s="288">
        <f>Con7_Renewal!P5+Lnd8_Mitigation!T5</f>
        <v>0</v>
      </c>
      <c r="T5" s="288">
        <f>Con7_Renewal!Q5+Lnd8_Mitigation!U5</f>
        <v>0</v>
      </c>
      <c r="U5" s="288">
        <f>Con7_Renewal!R5+Lnd8_Mitigation!V5</f>
        <v>0</v>
      </c>
      <c r="V5" s="288">
        <f>Con7_Renewal!S5+Lnd8_Mitigation!W5</f>
        <v>0</v>
      </c>
      <c r="W5" s="288">
        <f>Con7_Renewal!T5+Lnd8_Mitigation!X5</f>
        <v>0</v>
      </c>
      <c r="X5" s="288">
        <f>Con7_Renewal!U5+Lnd8_Mitigation!Y5</f>
        <v>0</v>
      </c>
      <c r="Y5" s="288">
        <f>Con7_Renewal!V5+Lnd8_Mitigation!Z5</f>
        <v>0</v>
      </c>
      <c r="Z5" s="288">
        <f>Con7_Renewal!W5+Lnd8_Mitigation!AA5</f>
        <v>0</v>
      </c>
      <c r="AA5" s="288">
        <f>Con7_Renewal!X5+Lnd8_Mitigation!AB5</f>
        <v>0</v>
      </c>
      <c r="AB5" s="288">
        <f>Con7_Renewal!Y5+Lnd8_Mitigation!AC5</f>
        <v>0</v>
      </c>
      <c r="AC5" s="288">
        <f>Con7_Renewal!Z5+Lnd8_Mitigation!AD5</f>
        <v>0</v>
      </c>
      <c r="AD5" s="288">
        <f>Con7_Renewal!AA5+Lnd8_Mitigation!AE5</f>
        <v>0</v>
      </c>
      <c r="AE5" s="288">
        <f>Con7_Renewal!AB5+Lnd8_Mitigation!AF5</f>
        <v>0</v>
      </c>
      <c r="AF5" s="288">
        <f>Con7_Renewal!AC5+Lnd8_Mitigation!AG5</f>
        <v>0</v>
      </c>
      <c r="AG5" s="288">
        <f>Con7_Renewal!AD5+Lnd8_Mitigation!AH5</f>
        <v>0</v>
      </c>
      <c r="AH5" s="288">
        <f>Con7_Renewal!AE5+Lnd8_Mitigation!AI5</f>
        <v>0</v>
      </c>
      <c r="AI5" s="288">
        <f>Con7_Renewal!AF5+Lnd8_Mitigation!AJ5</f>
        <v>0</v>
      </c>
      <c r="AJ5" s="288">
        <f>Con7_Renewal!AG5+Lnd8_Mitigation!AK5</f>
        <v>0</v>
      </c>
      <c r="AK5" s="288">
        <f>Con7_Renewal!AH5+Lnd8_Mitigation!AL5</f>
        <v>0</v>
      </c>
      <c r="AL5" s="288">
        <f>Con7_Renewal!AI5+Lnd8_Mitigation!AM5</f>
        <v>0</v>
      </c>
      <c r="AM5" s="288">
        <f>Con7_Renewal!AJ5+Lnd8_Mitigation!AN5</f>
        <v>0</v>
      </c>
      <c r="AN5" s="288">
        <f>Con7_Renewal!AK5+Lnd8_Mitigation!AO5</f>
        <v>0</v>
      </c>
      <c r="AO5" s="288">
        <f>Con7_Renewal!AL5+Lnd8_Mitigation!AP5</f>
        <v>0</v>
      </c>
      <c r="AP5" s="288">
        <f>Con7_Renewal!AM5+Lnd8_Mitigation!AQ5</f>
        <v>0</v>
      </c>
      <c r="AQ5" s="288">
        <f>SUM(I5:AP5)</f>
        <v>0</v>
      </c>
      <c r="AR5" s="288">
        <v>0</v>
      </c>
      <c r="AS5" s="288">
        <v>0</v>
      </c>
      <c r="AT5" s="288">
        <v>0</v>
      </c>
      <c r="AU5" s="353">
        <v>0</v>
      </c>
      <c r="AV5" s="288" t="str">
        <f>IF(OR(F5="Upgrade Collector",F5="Greenfields Collector",F5="New Collector (AT)"),"Collector","Arterial")</f>
        <v>Arterial</v>
      </c>
      <c r="AW5" s="288">
        <f>IF($AV5="Arterial",$AW$3*AS5,0)</f>
        <v>0</v>
      </c>
      <c r="AX5" s="288">
        <f>IF($AV5="Arterial",$AW$3*AT5,0)</f>
        <v>0</v>
      </c>
      <c r="AY5" s="356">
        <v>2024</v>
      </c>
    </row>
    <row r="6" spans="1:51" ht="48.75" x14ac:dyDescent="0.25">
      <c r="A6" s="144" t="str">
        <f>Con6_Mitigation!B6</f>
        <v>Drury_1b</v>
      </c>
      <c r="B6" s="144" t="str">
        <f>'I3 Project list'!B6</f>
        <v>1b</v>
      </c>
      <c r="C6" s="144" t="str">
        <f>Con6_Mitigation!C6</f>
        <v>GSR improvements - Waihoehoe Rd to Drury Interchange</v>
      </c>
      <c r="D6" s="144" t="str">
        <f>Con6_Mitigation!D6</f>
        <v>4-lane urban- existing road layout with active modes on both sides + intersection improvements (TDM)</v>
      </c>
      <c r="E6" s="144" t="str">
        <f>'I3 Project list'!G6</f>
        <v>Include</v>
      </c>
      <c r="F6" s="144" t="str">
        <f>'I3 Project list'!L6</f>
        <v>4-lane arterial</v>
      </c>
      <c r="G6" s="226">
        <f>Lnd8_Mitigation!AR6</f>
        <v>0</v>
      </c>
      <c r="H6" s="226">
        <f>Con7_Renewal!AN6</f>
        <v>30967949.046736103</v>
      </c>
      <c r="I6" s="288">
        <f>Con7_Renewal!F6+Lnd8_Mitigation!J6</f>
        <v>0</v>
      </c>
      <c r="J6" s="288">
        <f>Con7_Renewal!G6+Lnd8_Mitigation!K6</f>
        <v>0</v>
      </c>
      <c r="K6" s="288">
        <f>Con7_Renewal!H6+Lnd8_Mitigation!L6</f>
        <v>0</v>
      </c>
      <c r="L6" s="288">
        <f>Con7_Renewal!I6+Lnd8_Mitigation!M6</f>
        <v>0</v>
      </c>
      <c r="M6" s="288">
        <f>Con7_Renewal!J6+Lnd8_Mitigation!N6</f>
        <v>0</v>
      </c>
      <c r="N6" s="288">
        <f>Con7_Renewal!K6+Lnd8_Mitigation!O6</f>
        <v>0</v>
      </c>
      <c r="O6" s="288">
        <f>Con7_Renewal!L6+Lnd8_Mitigation!P6</f>
        <v>0</v>
      </c>
      <c r="P6" s="288">
        <f>Con7_Renewal!M6+Lnd8_Mitigation!Q6</f>
        <v>0</v>
      </c>
      <c r="Q6" s="288">
        <f>Con7_Renewal!N6+Lnd8_Mitigation!R6</f>
        <v>2760983.956054897</v>
      </c>
      <c r="R6" s="288">
        <f>Con7_Renewal!O6+Lnd8_Mitigation!S6</f>
        <v>28206965.090681206</v>
      </c>
      <c r="S6" s="288">
        <f>Con7_Renewal!P6+Lnd8_Mitigation!T6</f>
        <v>0</v>
      </c>
      <c r="T6" s="288">
        <f>Con7_Renewal!Q6+Lnd8_Mitigation!U6</f>
        <v>0</v>
      </c>
      <c r="U6" s="288">
        <f>Con7_Renewal!R6+Lnd8_Mitigation!V6</f>
        <v>0</v>
      </c>
      <c r="V6" s="288">
        <f>Con7_Renewal!S6+Lnd8_Mitigation!W6</f>
        <v>0</v>
      </c>
      <c r="W6" s="288">
        <f>Con7_Renewal!T6+Lnd8_Mitigation!X6</f>
        <v>0</v>
      </c>
      <c r="X6" s="288">
        <f>Con7_Renewal!U6+Lnd8_Mitigation!Y6</f>
        <v>0</v>
      </c>
      <c r="Y6" s="288">
        <f>Con7_Renewal!V6+Lnd8_Mitigation!Z6</f>
        <v>0</v>
      </c>
      <c r="Z6" s="288">
        <f>Con7_Renewal!W6+Lnd8_Mitigation!AA6</f>
        <v>0</v>
      </c>
      <c r="AA6" s="288">
        <f>Con7_Renewal!X6+Lnd8_Mitigation!AB6</f>
        <v>0</v>
      </c>
      <c r="AB6" s="288">
        <f>Con7_Renewal!Y6+Lnd8_Mitigation!AC6</f>
        <v>0</v>
      </c>
      <c r="AC6" s="288">
        <f>Con7_Renewal!Z6+Lnd8_Mitigation!AD6</f>
        <v>0</v>
      </c>
      <c r="AD6" s="288">
        <f>Con7_Renewal!AA6+Lnd8_Mitigation!AE6</f>
        <v>0</v>
      </c>
      <c r="AE6" s="288">
        <f>Con7_Renewal!AB6+Lnd8_Mitigation!AF6</f>
        <v>0</v>
      </c>
      <c r="AF6" s="288">
        <f>Con7_Renewal!AC6+Lnd8_Mitigation!AG6</f>
        <v>0</v>
      </c>
      <c r="AG6" s="288">
        <f>Con7_Renewal!AD6+Lnd8_Mitigation!AH6</f>
        <v>0</v>
      </c>
      <c r="AH6" s="288">
        <f>Con7_Renewal!AE6+Lnd8_Mitigation!AI6</f>
        <v>0</v>
      </c>
      <c r="AI6" s="288">
        <f>Con7_Renewal!AF6+Lnd8_Mitigation!AJ6</f>
        <v>0</v>
      </c>
      <c r="AJ6" s="288">
        <f>Con7_Renewal!AG6+Lnd8_Mitigation!AK6</f>
        <v>0</v>
      </c>
      <c r="AK6" s="288">
        <f>Con7_Renewal!AH6+Lnd8_Mitigation!AL6</f>
        <v>0</v>
      </c>
      <c r="AL6" s="288">
        <f>Con7_Renewal!AI6+Lnd8_Mitigation!AM6</f>
        <v>0</v>
      </c>
      <c r="AM6" s="288">
        <f>Con7_Renewal!AJ6+Lnd8_Mitigation!AN6</f>
        <v>0</v>
      </c>
      <c r="AN6" s="288">
        <f>Con7_Renewal!AK6+Lnd8_Mitigation!AO6</f>
        <v>0</v>
      </c>
      <c r="AO6" s="288">
        <f>Con7_Renewal!AL6+Lnd8_Mitigation!AP6</f>
        <v>0</v>
      </c>
      <c r="AP6" s="288">
        <f>Con7_Renewal!AM6+Lnd8_Mitigation!AQ6</f>
        <v>0</v>
      </c>
      <c r="AQ6" s="288">
        <f t="shared" ref="AQ6:AQ69" si="0">SUM(I6:AP6)</f>
        <v>30967949.046736103</v>
      </c>
      <c r="AR6" s="288">
        <v>30967949.046736091</v>
      </c>
      <c r="AS6" s="288">
        <v>30967949.046736091</v>
      </c>
      <c r="AT6" s="288">
        <v>0</v>
      </c>
      <c r="AU6" s="353"/>
      <c r="AV6" s="288" t="str">
        <f t="shared" ref="AV6:AV69" si="1">IF(OR(F6="Upgrade Collector",F6="Greenfields Collector",F6="New Collector (AT)"),"Collector","Arterial")</f>
        <v>Arterial</v>
      </c>
      <c r="AW6" s="288">
        <f>IF($AV6="Arterial",$AW$3*AS6,0)</f>
        <v>15793654.013835408</v>
      </c>
      <c r="AX6" s="288">
        <f t="shared" ref="AX6:AX69" si="2">IF($AV6="Arterial",$AW$3*AT6,0)</f>
        <v>0</v>
      </c>
      <c r="AY6" s="356">
        <v>2031</v>
      </c>
    </row>
    <row r="7" spans="1:51" ht="48.75" x14ac:dyDescent="0.25">
      <c r="A7" s="144" t="str">
        <f>Con6_Mitigation!B7</f>
        <v>Drury_2a</v>
      </c>
      <c r="B7" s="144" t="str">
        <f>'I3 Project list'!B7</f>
        <v>2a</v>
      </c>
      <c r="C7" s="144" t="str">
        <f>Con6_Mitigation!C7</f>
        <v>GSR improvements - From Drury School to Waihoehoe Rd</v>
      </c>
      <c r="D7" s="144" t="str">
        <f>Con6_Mitigation!D7</f>
        <v>2-lane urban- existing road layout with active modes on both sides + intersection improvements (TDM)</v>
      </c>
      <c r="E7" s="144" t="str">
        <f>'I3 Project list'!G7</f>
        <v>Include</v>
      </c>
      <c r="F7" s="144" t="str">
        <f>'I3 Project list'!L7</f>
        <v>Interim Arterial</v>
      </c>
      <c r="G7" s="226">
        <f>Lnd8_Mitigation!AR7</f>
        <v>0</v>
      </c>
      <c r="H7" s="226">
        <f>Con7_Renewal!AN7</f>
        <v>8574700.1608217359</v>
      </c>
      <c r="I7" s="288">
        <f>Con7_Renewal!F7+Lnd8_Mitigation!J7</f>
        <v>0</v>
      </c>
      <c r="J7" s="288">
        <f>Con7_Renewal!G7+Lnd8_Mitigation!K7</f>
        <v>0</v>
      </c>
      <c r="K7" s="288">
        <f>Con7_Renewal!H7+Lnd8_Mitigation!L7</f>
        <v>0</v>
      </c>
      <c r="L7" s="288">
        <f>Con7_Renewal!I7+Lnd8_Mitigation!M7</f>
        <v>0</v>
      </c>
      <c r="M7" s="288">
        <f>Con7_Renewal!J7+Lnd8_Mitigation!N7</f>
        <v>0</v>
      </c>
      <c r="N7" s="288">
        <f>Con7_Renewal!K7+Lnd8_Mitigation!O7</f>
        <v>0</v>
      </c>
      <c r="O7" s="288">
        <f>Con7_Renewal!L7+Lnd8_Mitigation!P7</f>
        <v>0</v>
      </c>
      <c r="P7" s="288">
        <f>Con7_Renewal!M7+Lnd8_Mitigation!Q7</f>
        <v>764487.48789533961</v>
      </c>
      <c r="Q7" s="288">
        <f>Con7_Renewal!N7+Lnd8_Mitigation!R7</f>
        <v>7810212.6729263971</v>
      </c>
      <c r="R7" s="288">
        <f>Con7_Renewal!O7+Lnd8_Mitigation!S7</f>
        <v>0</v>
      </c>
      <c r="S7" s="288">
        <f>Con7_Renewal!P7+Lnd8_Mitigation!T7</f>
        <v>0</v>
      </c>
      <c r="T7" s="288">
        <f>Con7_Renewal!Q7+Lnd8_Mitigation!U7</f>
        <v>0</v>
      </c>
      <c r="U7" s="288">
        <f>Con7_Renewal!R7+Lnd8_Mitigation!V7</f>
        <v>0</v>
      </c>
      <c r="V7" s="288">
        <f>Con7_Renewal!S7+Lnd8_Mitigation!W7</f>
        <v>0</v>
      </c>
      <c r="W7" s="288">
        <f>Con7_Renewal!T7+Lnd8_Mitigation!X7</f>
        <v>0</v>
      </c>
      <c r="X7" s="288">
        <f>Con7_Renewal!U7+Lnd8_Mitigation!Y7</f>
        <v>0</v>
      </c>
      <c r="Y7" s="288">
        <f>Con7_Renewal!V7+Lnd8_Mitigation!Z7</f>
        <v>0</v>
      </c>
      <c r="Z7" s="288">
        <f>Con7_Renewal!W7+Lnd8_Mitigation!AA7</f>
        <v>0</v>
      </c>
      <c r="AA7" s="288">
        <f>Con7_Renewal!X7+Lnd8_Mitigation!AB7</f>
        <v>0</v>
      </c>
      <c r="AB7" s="288">
        <f>Con7_Renewal!Y7+Lnd8_Mitigation!AC7</f>
        <v>0</v>
      </c>
      <c r="AC7" s="288">
        <f>Con7_Renewal!Z7+Lnd8_Mitigation!AD7</f>
        <v>0</v>
      </c>
      <c r="AD7" s="288">
        <f>Con7_Renewal!AA7+Lnd8_Mitigation!AE7</f>
        <v>0</v>
      </c>
      <c r="AE7" s="288">
        <f>Con7_Renewal!AB7+Lnd8_Mitigation!AF7</f>
        <v>0</v>
      </c>
      <c r="AF7" s="288">
        <f>Con7_Renewal!AC7+Lnd8_Mitigation!AG7</f>
        <v>0</v>
      </c>
      <c r="AG7" s="288">
        <f>Con7_Renewal!AD7+Lnd8_Mitigation!AH7</f>
        <v>0</v>
      </c>
      <c r="AH7" s="288">
        <f>Con7_Renewal!AE7+Lnd8_Mitigation!AI7</f>
        <v>0</v>
      </c>
      <c r="AI7" s="288">
        <f>Con7_Renewal!AF7+Lnd8_Mitigation!AJ7</f>
        <v>0</v>
      </c>
      <c r="AJ7" s="288">
        <f>Con7_Renewal!AG7+Lnd8_Mitigation!AK7</f>
        <v>0</v>
      </c>
      <c r="AK7" s="288">
        <f>Con7_Renewal!AH7+Lnd8_Mitigation!AL7</f>
        <v>0</v>
      </c>
      <c r="AL7" s="288">
        <f>Con7_Renewal!AI7+Lnd8_Mitigation!AM7</f>
        <v>0</v>
      </c>
      <c r="AM7" s="288">
        <f>Con7_Renewal!AJ7+Lnd8_Mitigation!AN7</f>
        <v>0</v>
      </c>
      <c r="AN7" s="288">
        <f>Con7_Renewal!AK7+Lnd8_Mitigation!AO7</f>
        <v>0</v>
      </c>
      <c r="AO7" s="288">
        <f>Con7_Renewal!AL7+Lnd8_Mitigation!AP7</f>
        <v>0</v>
      </c>
      <c r="AP7" s="288">
        <f>Con7_Renewal!AM7+Lnd8_Mitigation!AQ7</f>
        <v>0</v>
      </c>
      <c r="AQ7" s="288">
        <f t="shared" si="0"/>
        <v>8574700.1608217359</v>
      </c>
      <c r="AR7" s="288">
        <v>8574700.1608217359</v>
      </c>
      <c r="AS7" s="288">
        <v>8574700.1608217359</v>
      </c>
      <c r="AT7" s="288">
        <v>0</v>
      </c>
      <c r="AU7" s="353"/>
      <c r="AV7" s="288" t="str">
        <f t="shared" si="1"/>
        <v>Arterial</v>
      </c>
      <c r="AW7" s="288">
        <f t="shared" ref="AW7:AW70" si="3">IF($AV7="Arterial",$AW$3*AS7,0)</f>
        <v>4373097.0820190851</v>
      </c>
      <c r="AX7" s="288">
        <f t="shared" si="2"/>
        <v>0</v>
      </c>
      <c r="AY7" s="356">
        <v>2030</v>
      </c>
    </row>
    <row r="8" spans="1:51" ht="48.75" x14ac:dyDescent="0.25">
      <c r="A8" s="144" t="str">
        <f>Con6_Mitigation!B8</f>
        <v>Drury_2b</v>
      </c>
      <c r="B8" s="144" t="str">
        <f>'I3 Project list'!B8</f>
        <v>2b</v>
      </c>
      <c r="C8" s="144" t="str">
        <f>Con6_Mitigation!C8</f>
        <v>GSR improvements - From Drury School to Waihoehoe Rd</v>
      </c>
      <c r="D8" s="144" t="str">
        <f>Con6_Mitigation!D8</f>
        <v>4-lane urban- existing road layout with active modes on both sides + intersection improvements (TDM)</v>
      </c>
      <c r="E8" s="144" t="str">
        <f>'I3 Project list'!G8</f>
        <v>Exclude - NZTA</v>
      </c>
      <c r="F8" s="144" t="str">
        <f>'I3 Project list'!L8</f>
        <v>4-lane arterial</v>
      </c>
      <c r="G8" s="226">
        <f>Lnd8_Mitigation!AR8</f>
        <v>0</v>
      </c>
      <c r="H8" s="226">
        <f>Con7_Renewal!AN8</f>
        <v>0</v>
      </c>
      <c r="I8" s="288">
        <f>Con7_Renewal!F8+Lnd8_Mitigation!J8</f>
        <v>0</v>
      </c>
      <c r="J8" s="288">
        <f>Con7_Renewal!G8+Lnd8_Mitigation!K8</f>
        <v>0</v>
      </c>
      <c r="K8" s="288">
        <f>Con7_Renewal!H8+Lnd8_Mitigation!L8</f>
        <v>0</v>
      </c>
      <c r="L8" s="288">
        <f>Con7_Renewal!I8+Lnd8_Mitigation!M8</f>
        <v>0</v>
      </c>
      <c r="M8" s="288">
        <f>Con7_Renewal!J8+Lnd8_Mitigation!N8</f>
        <v>0</v>
      </c>
      <c r="N8" s="288">
        <f>Con7_Renewal!K8+Lnd8_Mitigation!O8</f>
        <v>0</v>
      </c>
      <c r="O8" s="288">
        <f>Con7_Renewal!L8+Lnd8_Mitigation!P8</f>
        <v>0</v>
      </c>
      <c r="P8" s="288">
        <f>Con7_Renewal!M8+Lnd8_Mitigation!Q8</f>
        <v>0</v>
      </c>
      <c r="Q8" s="288">
        <f>Con7_Renewal!N8+Lnd8_Mitigation!R8</f>
        <v>0</v>
      </c>
      <c r="R8" s="288">
        <f>Con7_Renewal!O8+Lnd8_Mitigation!S8</f>
        <v>0</v>
      </c>
      <c r="S8" s="288">
        <f>Con7_Renewal!P8+Lnd8_Mitigation!T8</f>
        <v>0</v>
      </c>
      <c r="T8" s="288">
        <f>Con7_Renewal!Q8+Lnd8_Mitigation!U8</f>
        <v>0</v>
      </c>
      <c r="U8" s="288">
        <f>Con7_Renewal!R8+Lnd8_Mitigation!V8</f>
        <v>0</v>
      </c>
      <c r="V8" s="288">
        <f>Con7_Renewal!S8+Lnd8_Mitigation!W8</f>
        <v>0</v>
      </c>
      <c r="W8" s="288">
        <f>Con7_Renewal!T8+Lnd8_Mitigation!X8</f>
        <v>0</v>
      </c>
      <c r="X8" s="288">
        <f>Con7_Renewal!U8+Lnd8_Mitigation!Y8</f>
        <v>0</v>
      </c>
      <c r="Y8" s="288">
        <f>Con7_Renewal!V8+Lnd8_Mitigation!Z8</f>
        <v>0</v>
      </c>
      <c r="Z8" s="288">
        <f>Con7_Renewal!W8+Lnd8_Mitigation!AA8</f>
        <v>0</v>
      </c>
      <c r="AA8" s="288">
        <f>Con7_Renewal!X8+Lnd8_Mitigation!AB8</f>
        <v>0</v>
      </c>
      <c r="AB8" s="288">
        <f>Con7_Renewal!Y8+Lnd8_Mitigation!AC8</f>
        <v>0</v>
      </c>
      <c r="AC8" s="288">
        <f>Con7_Renewal!Z8+Lnd8_Mitigation!AD8</f>
        <v>0</v>
      </c>
      <c r="AD8" s="288">
        <f>Con7_Renewal!AA8+Lnd8_Mitigation!AE8</f>
        <v>0</v>
      </c>
      <c r="AE8" s="288">
        <f>Con7_Renewal!AB8+Lnd8_Mitigation!AF8</f>
        <v>0</v>
      </c>
      <c r="AF8" s="288">
        <f>Con7_Renewal!AC8+Lnd8_Mitigation!AG8</f>
        <v>0</v>
      </c>
      <c r="AG8" s="288">
        <f>Con7_Renewal!AD8+Lnd8_Mitigation!AH8</f>
        <v>0</v>
      </c>
      <c r="AH8" s="288">
        <f>Con7_Renewal!AE8+Lnd8_Mitigation!AI8</f>
        <v>0</v>
      </c>
      <c r="AI8" s="288">
        <f>Con7_Renewal!AF8+Lnd8_Mitigation!AJ8</f>
        <v>0</v>
      </c>
      <c r="AJ8" s="288">
        <f>Con7_Renewal!AG8+Lnd8_Mitigation!AK8</f>
        <v>0</v>
      </c>
      <c r="AK8" s="288">
        <f>Con7_Renewal!AH8+Lnd8_Mitigation!AL8</f>
        <v>0</v>
      </c>
      <c r="AL8" s="288">
        <f>Con7_Renewal!AI8+Lnd8_Mitigation!AM8</f>
        <v>0</v>
      </c>
      <c r="AM8" s="288">
        <f>Con7_Renewal!AJ8+Lnd8_Mitigation!AN8</f>
        <v>0</v>
      </c>
      <c r="AN8" s="288">
        <f>Con7_Renewal!AK8+Lnd8_Mitigation!AO8</f>
        <v>0</v>
      </c>
      <c r="AO8" s="288">
        <f>Con7_Renewal!AL8+Lnd8_Mitigation!AP8</f>
        <v>0</v>
      </c>
      <c r="AP8" s="288">
        <f>Con7_Renewal!AM8+Lnd8_Mitigation!AQ8</f>
        <v>0</v>
      </c>
      <c r="AQ8" s="288">
        <f t="shared" si="0"/>
        <v>0</v>
      </c>
      <c r="AR8" s="288">
        <v>0</v>
      </c>
      <c r="AS8" s="288">
        <v>0</v>
      </c>
      <c r="AT8" s="288">
        <v>0</v>
      </c>
      <c r="AU8" s="353">
        <v>0</v>
      </c>
      <c r="AV8" s="288" t="str">
        <f t="shared" si="1"/>
        <v>Arterial</v>
      </c>
      <c r="AW8" s="288">
        <f t="shared" si="3"/>
        <v>0</v>
      </c>
      <c r="AX8" s="288">
        <f t="shared" si="2"/>
        <v>0</v>
      </c>
      <c r="AY8" s="356">
        <v>2040</v>
      </c>
    </row>
    <row r="9" spans="1:51" ht="36.75" x14ac:dyDescent="0.25">
      <c r="A9" s="144" t="str">
        <f>Con6_Mitigation!B9</f>
        <v>Drury_3</v>
      </c>
      <c r="B9" s="144">
        <f>'I3 Project list'!B9</f>
        <v>3</v>
      </c>
      <c r="C9" s="144" t="str">
        <f>Con6_Mitigation!C9</f>
        <v>Intersection upgrade on GSR/Karaka Rd intersection</v>
      </c>
      <c r="D9" s="144" t="str">
        <f>Con6_Mitigation!D9</f>
        <v>Intersection upgrades- existing intersection with active modes crossings (TDM)</v>
      </c>
      <c r="E9" s="144" t="str">
        <f>'I3 Project list'!G9</f>
        <v>Exclude - NZTA</v>
      </c>
      <c r="F9" s="144" t="str">
        <f>'I3 Project list'!L9</f>
        <v>4-lane arterial</v>
      </c>
      <c r="G9" s="226">
        <f>Lnd8_Mitigation!AR9</f>
        <v>0</v>
      </c>
      <c r="H9" s="226">
        <f>Con7_Renewal!AN9</f>
        <v>0</v>
      </c>
      <c r="I9" s="288">
        <f>Con7_Renewal!F9+Lnd8_Mitigation!J9</f>
        <v>0</v>
      </c>
      <c r="J9" s="288">
        <f>Con7_Renewal!G9+Lnd8_Mitigation!K9</f>
        <v>0</v>
      </c>
      <c r="K9" s="288">
        <f>Con7_Renewal!H9+Lnd8_Mitigation!L9</f>
        <v>0</v>
      </c>
      <c r="L9" s="288">
        <f>Con7_Renewal!I9+Lnd8_Mitigation!M9</f>
        <v>0</v>
      </c>
      <c r="M9" s="288">
        <f>Con7_Renewal!J9+Lnd8_Mitigation!N9</f>
        <v>0</v>
      </c>
      <c r="N9" s="288">
        <f>Con7_Renewal!K9+Lnd8_Mitigation!O9</f>
        <v>0</v>
      </c>
      <c r="O9" s="288">
        <f>Con7_Renewal!L9+Lnd8_Mitigation!P9</f>
        <v>0</v>
      </c>
      <c r="P9" s="288">
        <f>Con7_Renewal!M9+Lnd8_Mitigation!Q9</f>
        <v>0</v>
      </c>
      <c r="Q9" s="288">
        <f>Con7_Renewal!N9+Lnd8_Mitigation!R9</f>
        <v>0</v>
      </c>
      <c r="R9" s="288">
        <f>Con7_Renewal!O9+Lnd8_Mitigation!S9</f>
        <v>0</v>
      </c>
      <c r="S9" s="288">
        <f>Con7_Renewal!P9+Lnd8_Mitigation!T9</f>
        <v>0</v>
      </c>
      <c r="T9" s="288">
        <f>Con7_Renewal!Q9+Lnd8_Mitigation!U9</f>
        <v>0</v>
      </c>
      <c r="U9" s="288">
        <f>Con7_Renewal!R9+Lnd8_Mitigation!V9</f>
        <v>0</v>
      </c>
      <c r="V9" s="288">
        <f>Con7_Renewal!S9+Lnd8_Mitigation!W9</f>
        <v>0</v>
      </c>
      <c r="W9" s="288">
        <f>Con7_Renewal!T9+Lnd8_Mitigation!X9</f>
        <v>0</v>
      </c>
      <c r="X9" s="288">
        <f>Con7_Renewal!U9+Lnd8_Mitigation!Y9</f>
        <v>0</v>
      </c>
      <c r="Y9" s="288">
        <f>Con7_Renewal!V9+Lnd8_Mitigation!Z9</f>
        <v>0</v>
      </c>
      <c r="Z9" s="288">
        <f>Con7_Renewal!W9+Lnd8_Mitigation!AA9</f>
        <v>0</v>
      </c>
      <c r="AA9" s="288">
        <f>Con7_Renewal!X9+Lnd8_Mitigation!AB9</f>
        <v>0</v>
      </c>
      <c r="AB9" s="288">
        <f>Con7_Renewal!Y9+Lnd8_Mitigation!AC9</f>
        <v>0</v>
      </c>
      <c r="AC9" s="288">
        <f>Con7_Renewal!Z9+Lnd8_Mitigation!AD9</f>
        <v>0</v>
      </c>
      <c r="AD9" s="288">
        <f>Con7_Renewal!AA9+Lnd8_Mitigation!AE9</f>
        <v>0</v>
      </c>
      <c r="AE9" s="288">
        <f>Con7_Renewal!AB9+Lnd8_Mitigation!AF9</f>
        <v>0</v>
      </c>
      <c r="AF9" s="288">
        <f>Con7_Renewal!AC9+Lnd8_Mitigation!AG9</f>
        <v>0</v>
      </c>
      <c r="AG9" s="288">
        <f>Con7_Renewal!AD9+Lnd8_Mitigation!AH9</f>
        <v>0</v>
      </c>
      <c r="AH9" s="288">
        <f>Con7_Renewal!AE9+Lnd8_Mitigation!AI9</f>
        <v>0</v>
      </c>
      <c r="AI9" s="288">
        <f>Con7_Renewal!AF9+Lnd8_Mitigation!AJ9</f>
        <v>0</v>
      </c>
      <c r="AJ9" s="288">
        <f>Con7_Renewal!AG9+Lnd8_Mitigation!AK9</f>
        <v>0</v>
      </c>
      <c r="AK9" s="288">
        <f>Con7_Renewal!AH9+Lnd8_Mitigation!AL9</f>
        <v>0</v>
      </c>
      <c r="AL9" s="288">
        <f>Con7_Renewal!AI9+Lnd8_Mitigation!AM9</f>
        <v>0</v>
      </c>
      <c r="AM9" s="288">
        <f>Con7_Renewal!AJ9+Lnd8_Mitigation!AN9</f>
        <v>0</v>
      </c>
      <c r="AN9" s="288">
        <f>Con7_Renewal!AK9+Lnd8_Mitigation!AO9</f>
        <v>0</v>
      </c>
      <c r="AO9" s="288">
        <f>Con7_Renewal!AL9+Lnd8_Mitigation!AP9</f>
        <v>0</v>
      </c>
      <c r="AP9" s="288">
        <f>Con7_Renewal!AM9+Lnd8_Mitigation!AQ9</f>
        <v>0</v>
      </c>
      <c r="AQ9" s="288">
        <f t="shared" si="0"/>
        <v>0</v>
      </c>
      <c r="AR9" s="288">
        <v>0</v>
      </c>
      <c r="AS9" s="288">
        <v>0</v>
      </c>
      <c r="AT9" s="288">
        <v>0</v>
      </c>
      <c r="AU9" s="353">
        <v>0</v>
      </c>
      <c r="AV9" s="288" t="str">
        <f t="shared" si="1"/>
        <v>Arterial</v>
      </c>
      <c r="AW9" s="288">
        <f t="shared" si="3"/>
        <v>0</v>
      </c>
      <c r="AX9" s="288">
        <f t="shared" si="2"/>
        <v>0</v>
      </c>
      <c r="AY9" s="356">
        <v>2026</v>
      </c>
    </row>
    <row r="10" spans="1:51" ht="48.75" x14ac:dyDescent="0.25">
      <c r="A10" s="144" t="str">
        <f>Con6_Mitigation!B10</f>
        <v>Drury_4a</v>
      </c>
      <c r="B10" s="144" t="str">
        <f>'I3 Project list'!B10</f>
        <v>4a</v>
      </c>
      <c r="C10" s="144" t="str">
        <f>Con6_Mitigation!C10</f>
        <v>Waihoehoe Rd East upgrades- from Fitzgerald Rd to before Cossey Rd (development boundary)</v>
      </c>
      <c r="D10" s="144" t="str">
        <f>Con6_Mitigation!D10</f>
        <v xml:space="preserve">2-lane urban - upgrade existing road layout with active modes on both sides, 20m cross-section </v>
      </c>
      <c r="E10" s="144" t="str">
        <f>'I3 Project list'!G10</f>
        <v>Exclude</v>
      </c>
      <c r="F10" s="144">
        <f>'I3 Project list'!L10</f>
        <v>0</v>
      </c>
      <c r="G10" s="226">
        <f>Lnd8_Mitigation!AR10</f>
        <v>0</v>
      </c>
      <c r="H10" s="226">
        <f>Con7_Renewal!AN10</f>
        <v>0</v>
      </c>
      <c r="I10" s="288">
        <f>Con7_Renewal!F10+Lnd8_Mitigation!J10</f>
        <v>0</v>
      </c>
      <c r="J10" s="288">
        <f>Con7_Renewal!G10+Lnd8_Mitigation!K10</f>
        <v>0</v>
      </c>
      <c r="K10" s="288">
        <f>Con7_Renewal!H10+Lnd8_Mitigation!L10</f>
        <v>0</v>
      </c>
      <c r="L10" s="288">
        <f>Con7_Renewal!I10+Lnd8_Mitigation!M10</f>
        <v>0</v>
      </c>
      <c r="M10" s="288">
        <f>Con7_Renewal!J10+Lnd8_Mitigation!N10</f>
        <v>0</v>
      </c>
      <c r="N10" s="288">
        <f>Con7_Renewal!K10+Lnd8_Mitigation!O10</f>
        <v>0</v>
      </c>
      <c r="O10" s="288">
        <f>Con7_Renewal!L10+Lnd8_Mitigation!P10</f>
        <v>0</v>
      </c>
      <c r="P10" s="288">
        <f>Con7_Renewal!M10+Lnd8_Mitigation!Q10</f>
        <v>0</v>
      </c>
      <c r="Q10" s="288">
        <f>Con7_Renewal!N10+Lnd8_Mitigation!R10</f>
        <v>0</v>
      </c>
      <c r="R10" s="288">
        <f>Con7_Renewal!O10+Lnd8_Mitigation!S10</f>
        <v>0</v>
      </c>
      <c r="S10" s="288">
        <f>Con7_Renewal!P10+Lnd8_Mitigation!T10</f>
        <v>0</v>
      </c>
      <c r="T10" s="288">
        <f>Con7_Renewal!Q10+Lnd8_Mitigation!U10</f>
        <v>0</v>
      </c>
      <c r="U10" s="288">
        <f>Con7_Renewal!R10+Lnd8_Mitigation!V10</f>
        <v>0</v>
      </c>
      <c r="V10" s="288">
        <f>Con7_Renewal!S10+Lnd8_Mitigation!W10</f>
        <v>0</v>
      </c>
      <c r="W10" s="288">
        <f>Con7_Renewal!T10+Lnd8_Mitigation!X10</f>
        <v>0</v>
      </c>
      <c r="X10" s="288">
        <f>Con7_Renewal!U10+Lnd8_Mitigation!Y10</f>
        <v>0</v>
      </c>
      <c r="Y10" s="288">
        <f>Con7_Renewal!V10+Lnd8_Mitigation!Z10</f>
        <v>0</v>
      </c>
      <c r="Z10" s="288">
        <f>Con7_Renewal!W10+Lnd8_Mitigation!AA10</f>
        <v>0</v>
      </c>
      <c r="AA10" s="288">
        <f>Con7_Renewal!X10+Lnd8_Mitigation!AB10</f>
        <v>0</v>
      </c>
      <c r="AB10" s="288">
        <f>Con7_Renewal!Y10+Lnd8_Mitigation!AC10</f>
        <v>0</v>
      </c>
      <c r="AC10" s="288">
        <f>Con7_Renewal!Z10+Lnd8_Mitigation!AD10</f>
        <v>0</v>
      </c>
      <c r="AD10" s="288">
        <f>Con7_Renewal!AA10+Lnd8_Mitigation!AE10</f>
        <v>0</v>
      </c>
      <c r="AE10" s="288">
        <f>Con7_Renewal!AB10+Lnd8_Mitigation!AF10</f>
        <v>0</v>
      </c>
      <c r="AF10" s="288">
        <f>Con7_Renewal!AC10+Lnd8_Mitigation!AG10</f>
        <v>0</v>
      </c>
      <c r="AG10" s="288">
        <f>Con7_Renewal!AD10+Lnd8_Mitigation!AH10</f>
        <v>0</v>
      </c>
      <c r="AH10" s="288">
        <f>Con7_Renewal!AE10+Lnd8_Mitigation!AI10</f>
        <v>0</v>
      </c>
      <c r="AI10" s="288">
        <f>Con7_Renewal!AF10+Lnd8_Mitigation!AJ10</f>
        <v>0</v>
      </c>
      <c r="AJ10" s="288">
        <f>Con7_Renewal!AG10+Lnd8_Mitigation!AK10</f>
        <v>0</v>
      </c>
      <c r="AK10" s="288">
        <f>Con7_Renewal!AH10+Lnd8_Mitigation!AL10</f>
        <v>0</v>
      </c>
      <c r="AL10" s="288">
        <f>Con7_Renewal!AI10+Lnd8_Mitigation!AM10</f>
        <v>0</v>
      </c>
      <c r="AM10" s="288">
        <f>Con7_Renewal!AJ10+Lnd8_Mitigation!AN10</f>
        <v>0</v>
      </c>
      <c r="AN10" s="288">
        <f>Con7_Renewal!AK10+Lnd8_Mitigation!AO10</f>
        <v>0</v>
      </c>
      <c r="AO10" s="288">
        <f>Con7_Renewal!AL10+Lnd8_Mitigation!AP10</f>
        <v>0</v>
      </c>
      <c r="AP10" s="288">
        <f>Con7_Renewal!AM10+Lnd8_Mitigation!AQ10</f>
        <v>0</v>
      </c>
      <c r="AQ10" s="288">
        <f t="shared" si="0"/>
        <v>0</v>
      </c>
      <c r="AR10" s="288">
        <v>0</v>
      </c>
      <c r="AS10" s="288">
        <v>0</v>
      </c>
      <c r="AT10" s="288">
        <v>0</v>
      </c>
      <c r="AU10" s="353">
        <v>0</v>
      </c>
      <c r="AV10" s="288" t="str">
        <f t="shared" si="1"/>
        <v>Arterial</v>
      </c>
      <c r="AW10" s="288">
        <f t="shared" si="3"/>
        <v>0</v>
      </c>
      <c r="AX10" s="288">
        <f t="shared" si="2"/>
        <v>0</v>
      </c>
      <c r="AY10" s="356" t="s">
        <v>142</v>
      </c>
    </row>
    <row r="11" spans="1:51" ht="48.75" x14ac:dyDescent="0.25">
      <c r="A11" s="144" t="str">
        <f>Con6_Mitigation!B11</f>
        <v>Drury_4b</v>
      </c>
      <c r="B11" s="144" t="str">
        <f>'I3 Project list'!B11</f>
        <v>4b</v>
      </c>
      <c r="C11" s="144" t="str">
        <f>Con6_Mitigation!C11</f>
        <v>Waihoehoe Rd East upgrades- from Fitzgerald Rd to before Cossey Rd (development boundary)</v>
      </c>
      <c r="D11" s="144" t="str">
        <f>Con6_Mitigation!D11</f>
        <v>Expand to 24m cross section</v>
      </c>
      <c r="E11" s="144" t="str">
        <f>'I3 Project list'!G11</f>
        <v>Include</v>
      </c>
      <c r="F11" s="144" t="str">
        <f>'I3 Project list'!L11</f>
        <v>2-lane Arterial</v>
      </c>
      <c r="G11" s="226">
        <f>Lnd8_Mitigation!AR11</f>
        <v>2747624.3671094081</v>
      </c>
      <c r="H11" s="226">
        <f>Con7_Renewal!AN11</f>
        <v>7069110.6001524813</v>
      </c>
      <c r="I11" s="288">
        <f>Con7_Renewal!F11+Lnd8_Mitigation!J11</f>
        <v>0</v>
      </c>
      <c r="J11" s="288">
        <f>Con7_Renewal!G11+Lnd8_Mitigation!K11</f>
        <v>0</v>
      </c>
      <c r="K11" s="288">
        <f>Con7_Renewal!H11+Lnd8_Mitigation!L11</f>
        <v>0</v>
      </c>
      <c r="L11" s="288">
        <f>Con7_Renewal!I11+Lnd8_Mitigation!M11</f>
        <v>0</v>
      </c>
      <c r="M11" s="288">
        <f>Con7_Renewal!J11+Lnd8_Mitigation!N11</f>
        <v>0</v>
      </c>
      <c r="N11" s="288">
        <f>Con7_Renewal!K11+Lnd8_Mitigation!O11</f>
        <v>2245198.3555738935</v>
      </c>
      <c r="O11" s="288">
        <f>Con7_Renewal!L11+Lnd8_Mitigation!P11</f>
        <v>630254.87807225948</v>
      </c>
      <c r="P11" s="288">
        <f>Con7_Renewal!M11+Lnd8_Mitigation!Q11</f>
        <v>6941281.7336157365</v>
      </c>
      <c r="Q11" s="288">
        <f>Con7_Renewal!N11+Lnd8_Mitigation!R11</f>
        <v>0</v>
      </c>
      <c r="R11" s="288">
        <f>Con7_Renewal!O11+Lnd8_Mitigation!S11</f>
        <v>0</v>
      </c>
      <c r="S11" s="288">
        <f>Con7_Renewal!P11+Lnd8_Mitigation!T11</f>
        <v>0</v>
      </c>
      <c r="T11" s="288">
        <f>Con7_Renewal!Q11+Lnd8_Mitigation!U11</f>
        <v>0</v>
      </c>
      <c r="U11" s="288">
        <f>Con7_Renewal!R11+Lnd8_Mitigation!V11</f>
        <v>0</v>
      </c>
      <c r="V11" s="288">
        <f>Con7_Renewal!S11+Lnd8_Mitigation!W11</f>
        <v>0</v>
      </c>
      <c r="W11" s="288">
        <f>Con7_Renewal!T11+Lnd8_Mitigation!X11</f>
        <v>0</v>
      </c>
      <c r="X11" s="288">
        <f>Con7_Renewal!U11+Lnd8_Mitigation!Y11</f>
        <v>0</v>
      </c>
      <c r="Y11" s="288">
        <f>Con7_Renewal!V11+Lnd8_Mitigation!Z11</f>
        <v>0</v>
      </c>
      <c r="Z11" s="288">
        <f>Con7_Renewal!W11+Lnd8_Mitigation!AA11</f>
        <v>0</v>
      </c>
      <c r="AA11" s="288">
        <f>Con7_Renewal!X11+Lnd8_Mitigation!AB11</f>
        <v>0</v>
      </c>
      <c r="AB11" s="288">
        <f>Con7_Renewal!Y11+Lnd8_Mitigation!AC11</f>
        <v>0</v>
      </c>
      <c r="AC11" s="288">
        <f>Con7_Renewal!Z11+Lnd8_Mitigation!AD11</f>
        <v>0</v>
      </c>
      <c r="AD11" s="288">
        <f>Con7_Renewal!AA11+Lnd8_Mitigation!AE11</f>
        <v>0</v>
      </c>
      <c r="AE11" s="288">
        <f>Con7_Renewal!AB11+Lnd8_Mitigation!AF11</f>
        <v>0</v>
      </c>
      <c r="AF11" s="288">
        <f>Con7_Renewal!AC11+Lnd8_Mitigation!AG11</f>
        <v>0</v>
      </c>
      <c r="AG11" s="288">
        <f>Con7_Renewal!AD11+Lnd8_Mitigation!AH11</f>
        <v>0</v>
      </c>
      <c r="AH11" s="288">
        <f>Con7_Renewal!AE11+Lnd8_Mitigation!AI11</f>
        <v>0</v>
      </c>
      <c r="AI11" s="288">
        <f>Con7_Renewal!AF11+Lnd8_Mitigation!AJ11</f>
        <v>0</v>
      </c>
      <c r="AJ11" s="288">
        <f>Con7_Renewal!AG11+Lnd8_Mitigation!AK11</f>
        <v>0</v>
      </c>
      <c r="AK11" s="288">
        <f>Con7_Renewal!AH11+Lnd8_Mitigation!AL11</f>
        <v>0</v>
      </c>
      <c r="AL11" s="288">
        <f>Con7_Renewal!AI11+Lnd8_Mitigation!AM11</f>
        <v>0</v>
      </c>
      <c r="AM11" s="288">
        <f>Con7_Renewal!AJ11+Lnd8_Mitigation!AN11</f>
        <v>0</v>
      </c>
      <c r="AN11" s="288">
        <f>Con7_Renewal!AK11+Lnd8_Mitigation!AO11</f>
        <v>0</v>
      </c>
      <c r="AO11" s="288">
        <f>Con7_Renewal!AL11+Lnd8_Mitigation!AP11</f>
        <v>0</v>
      </c>
      <c r="AP11" s="288">
        <f>Con7_Renewal!AM11+Lnd8_Mitigation!AQ11</f>
        <v>0</v>
      </c>
      <c r="AQ11" s="288">
        <f t="shared" si="0"/>
        <v>9816734.9672618899</v>
      </c>
      <c r="AR11" s="288">
        <v>9816734.7325177677</v>
      </c>
      <c r="AS11" s="288">
        <v>9816734.7325177677</v>
      </c>
      <c r="AT11" s="288">
        <v>0</v>
      </c>
      <c r="AU11" s="353"/>
      <c r="AV11" s="288" t="str">
        <f t="shared" si="1"/>
        <v>Arterial</v>
      </c>
      <c r="AW11" s="288">
        <f t="shared" si="3"/>
        <v>5006534.7135840617</v>
      </c>
      <c r="AX11" s="288">
        <f t="shared" si="2"/>
        <v>0</v>
      </c>
      <c r="AY11" s="356">
        <v>2029</v>
      </c>
    </row>
    <row r="12" spans="1:51" ht="48.75" x14ac:dyDescent="0.25">
      <c r="A12" s="144" t="str">
        <f>Con6_Mitigation!B12</f>
        <v>Drury_4</v>
      </c>
      <c r="B12" s="144">
        <f>'I3 Project list'!B12</f>
        <v>4</v>
      </c>
      <c r="C12" s="144" t="str">
        <f>Con6_Mitigation!C12</f>
        <v>Waihoehoe Rd East upgrades- from Fitzgerald Rd to before Cossey Rd (development boundary)</v>
      </c>
      <c r="D12" s="144" t="str">
        <f>Con6_Mitigation!D12</f>
        <v>Construct Ultimate 24m Cross section initially (i.e. no interim stage)</v>
      </c>
      <c r="E12" s="144" t="str">
        <f>'I3 Project list'!G12</f>
        <v>Exclude</v>
      </c>
      <c r="F12" s="144" t="str">
        <f>'I3 Project list'!L12</f>
        <v>2-lane Arterial</v>
      </c>
      <c r="G12" s="226">
        <f>Lnd8_Mitigation!AR12</f>
        <v>0</v>
      </c>
      <c r="H12" s="226">
        <f>Con7_Renewal!AN12</f>
        <v>0</v>
      </c>
      <c r="I12" s="288">
        <f>Con7_Renewal!F12+Lnd8_Mitigation!J12</f>
        <v>0</v>
      </c>
      <c r="J12" s="288">
        <f>Con7_Renewal!G12+Lnd8_Mitigation!K12</f>
        <v>0</v>
      </c>
      <c r="K12" s="288">
        <f>Con7_Renewal!H12+Lnd8_Mitigation!L12</f>
        <v>0</v>
      </c>
      <c r="L12" s="288">
        <f>Con7_Renewal!I12+Lnd8_Mitigation!M12</f>
        <v>0</v>
      </c>
      <c r="M12" s="288">
        <f>Con7_Renewal!J12+Lnd8_Mitigation!N12</f>
        <v>0</v>
      </c>
      <c r="N12" s="288">
        <f>Con7_Renewal!K12+Lnd8_Mitigation!O12</f>
        <v>0</v>
      </c>
      <c r="O12" s="288">
        <f>Con7_Renewal!L12+Lnd8_Mitigation!P12</f>
        <v>0</v>
      </c>
      <c r="P12" s="288">
        <f>Con7_Renewal!M12+Lnd8_Mitigation!Q12</f>
        <v>0</v>
      </c>
      <c r="Q12" s="288">
        <f>Con7_Renewal!N12+Lnd8_Mitigation!R12</f>
        <v>0</v>
      </c>
      <c r="R12" s="288">
        <f>Con7_Renewal!O12+Lnd8_Mitigation!S12</f>
        <v>0</v>
      </c>
      <c r="S12" s="288">
        <f>Con7_Renewal!P12+Lnd8_Mitigation!T12</f>
        <v>0</v>
      </c>
      <c r="T12" s="288">
        <f>Con7_Renewal!Q12+Lnd8_Mitigation!U12</f>
        <v>0</v>
      </c>
      <c r="U12" s="288">
        <f>Con7_Renewal!R12+Lnd8_Mitigation!V12</f>
        <v>0</v>
      </c>
      <c r="V12" s="288">
        <f>Con7_Renewal!S12+Lnd8_Mitigation!W12</f>
        <v>0</v>
      </c>
      <c r="W12" s="288">
        <f>Con7_Renewal!T12+Lnd8_Mitigation!X12</f>
        <v>0</v>
      </c>
      <c r="X12" s="288">
        <f>Con7_Renewal!U12+Lnd8_Mitigation!Y12</f>
        <v>0</v>
      </c>
      <c r="Y12" s="288">
        <f>Con7_Renewal!V12+Lnd8_Mitigation!Z12</f>
        <v>0</v>
      </c>
      <c r="Z12" s="288">
        <f>Con7_Renewal!W12+Lnd8_Mitigation!AA12</f>
        <v>0</v>
      </c>
      <c r="AA12" s="288">
        <f>Con7_Renewal!X12+Lnd8_Mitigation!AB12</f>
        <v>0</v>
      </c>
      <c r="AB12" s="288">
        <f>Con7_Renewal!Y12+Lnd8_Mitigation!AC12</f>
        <v>0</v>
      </c>
      <c r="AC12" s="288">
        <f>Con7_Renewal!Z12+Lnd8_Mitigation!AD12</f>
        <v>0</v>
      </c>
      <c r="AD12" s="288">
        <f>Con7_Renewal!AA12+Lnd8_Mitigation!AE12</f>
        <v>0</v>
      </c>
      <c r="AE12" s="288">
        <f>Con7_Renewal!AB12+Lnd8_Mitigation!AF12</f>
        <v>0</v>
      </c>
      <c r="AF12" s="288">
        <f>Con7_Renewal!AC12+Lnd8_Mitigation!AG12</f>
        <v>0</v>
      </c>
      <c r="AG12" s="288">
        <f>Con7_Renewal!AD12+Lnd8_Mitigation!AH12</f>
        <v>0</v>
      </c>
      <c r="AH12" s="288">
        <f>Con7_Renewal!AE12+Lnd8_Mitigation!AI12</f>
        <v>0</v>
      </c>
      <c r="AI12" s="288">
        <f>Con7_Renewal!AF12+Lnd8_Mitigation!AJ12</f>
        <v>0</v>
      </c>
      <c r="AJ12" s="288">
        <f>Con7_Renewal!AG12+Lnd8_Mitigation!AK12</f>
        <v>0</v>
      </c>
      <c r="AK12" s="288">
        <f>Con7_Renewal!AH12+Lnd8_Mitigation!AL12</f>
        <v>0</v>
      </c>
      <c r="AL12" s="288">
        <f>Con7_Renewal!AI12+Lnd8_Mitigation!AM12</f>
        <v>0</v>
      </c>
      <c r="AM12" s="288">
        <f>Con7_Renewal!AJ12+Lnd8_Mitigation!AN12</f>
        <v>0</v>
      </c>
      <c r="AN12" s="288">
        <f>Con7_Renewal!AK12+Lnd8_Mitigation!AO12</f>
        <v>0</v>
      </c>
      <c r="AO12" s="288">
        <f>Con7_Renewal!AL12+Lnd8_Mitigation!AP12</f>
        <v>0</v>
      </c>
      <c r="AP12" s="288">
        <f>Con7_Renewal!AM12+Lnd8_Mitigation!AQ12</f>
        <v>0</v>
      </c>
      <c r="AQ12" s="288">
        <f t="shared" si="0"/>
        <v>0</v>
      </c>
      <c r="AR12" s="288">
        <v>0</v>
      </c>
      <c r="AS12" s="288">
        <v>0</v>
      </c>
      <c r="AT12" s="288">
        <v>0</v>
      </c>
      <c r="AU12" s="353">
        <v>0</v>
      </c>
      <c r="AV12" s="288" t="str">
        <f t="shared" si="1"/>
        <v>Arterial</v>
      </c>
      <c r="AW12" s="288">
        <f t="shared" si="3"/>
        <v>0</v>
      </c>
      <c r="AX12" s="288">
        <f t="shared" si="2"/>
        <v>0</v>
      </c>
      <c r="AY12" s="356" t="s">
        <v>142</v>
      </c>
    </row>
    <row r="13" spans="1:51" ht="24.75" x14ac:dyDescent="0.25">
      <c r="A13" s="144" t="str">
        <f>Con6_Mitigation!B13</f>
        <v>Drury_5</v>
      </c>
      <c r="B13" s="144">
        <f>'I3 Project list'!B13</f>
        <v>5</v>
      </c>
      <c r="C13" s="144" t="str">
        <f>Con6_Mitigation!C13</f>
        <v xml:space="preserve">Drury Central Station </v>
      </c>
      <c r="D13" s="144" t="str">
        <f>Con6_Mitigation!D13</f>
        <v>Not feasible without access. Refer to item 6 below</v>
      </c>
      <c r="E13" s="144" t="str">
        <f>'I3 Project list'!G13</f>
        <v>Exclude</v>
      </c>
      <c r="F13" s="144">
        <f>'I3 Project list'!L13</f>
        <v>0</v>
      </c>
      <c r="G13" s="226">
        <f>Lnd8_Mitigation!AR13</f>
        <v>0</v>
      </c>
      <c r="H13" s="226">
        <f>Con7_Renewal!AN13</f>
        <v>0</v>
      </c>
      <c r="I13" s="288">
        <f>Con7_Renewal!F13+Lnd8_Mitigation!J13</f>
        <v>0</v>
      </c>
      <c r="J13" s="288">
        <f>Con7_Renewal!G13+Lnd8_Mitigation!K13</f>
        <v>0</v>
      </c>
      <c r="K13" s="288">
        <f>Con7_Renewal!H13+Lnd8_Mitigation!L13</f>
        <v>0</v>
      </c>
      <c r="L13" s="288">
        <f>Con7_Renewal!I13+Lnd8_Mitigation!M13</f>
        <v>0</v>
      </c>
      <c r="M13" s="288">
        <f>Con7_Renewal!J13+Lnd8_Mitigation!N13</f>
        <v>0</v>
      </c>
      <c r="N13" s="288">
        <f>Con7_Renewal!K13+Lnd8_Mitigation!O13</f>
        <v>0</v>
      </c>
      <c r="O13" s="288">
        <f>Con7_Renewal!L13+Lnd8_Mitigation!P13</f>
        <v>0</v>
      </c>
      <c r="P13" s="288">
        <f>Con7_Renewal!M13+Lnd8_Mitigation!Q13</f>
        <v>0</v>
      </c>
      <c r="Q13" s="288">
        <f>Con7_Renewal!N13+Lnd8_Mitigation!R13</f>
        <v>0</v>
      </c>
      <c r="R13" s="288">
        <f>Con7_Renewal!O13+Lnd8_Mitigation!S13</f>
        <v>0</v>
      </c>
      <c r="S13" s="288">
        <f>Con7_Renewal!P13+Lnd8_Mitigation!T13</f>
        <v>0</v>
      </c>
      <c r="T13" s="288">
        <f>Con7_Renewal!Q13+Lnd8_Mitigation!U13</f>
        <v>0</v>
      </c>
      <c r="U13" s="288">
        <f>Con7_Renewal!R13+Lnd8_Mitigation!V13</f>
        <v>0</v>
      </c>
      <c r="V13" s="288">
        <f>Con7_Renewal!S13+Lnd8_Mitigation!W13</f>
        <v>0</v>
      </c>
      <c r="W13" s="288">
        <f>Con7_Renewal!T13+Lnd8_Mitigation!X13</f>
        <v>0</v>
      </c>
      <c r="X13" s="288">
        <f>Con7_Renewal!U13+Lnd8_Mitigation!Y13</f>
        <v>0</v>
      </c>
      <c r="Y13" s="288">
        <f>Con7_Renewal!V13+Lnd8_Mitigation!Z13</f>
        <v>0</v>
      </c>
      <c r="Z13" s="288">
        <f>Con7_Renewal!W13+Lnd8_Mitigation!AA13</f>
        <v>0</v>
      </c>
      <c r="AA13" s="288">
        <f>Con7_Renewal!X13+Lnd8_Mitigation!AB13</f>
        <v>0</v>
      </c>
      <c r="AB13" s="288">
        <f>Con7_Renewal!Y13+Lnd8_Mitigation!AC13</f>
        <v>0</v>
      </c>
      <c r="AC13" s="288">
        <f>Con7_Renewal!Z13+Lnd8_Mitigation!AD13</f>
        <v>0</v>
      </c>
      <c r="AD13" s="288">
        <f>Con7_Renewal!AA13+Lnd8_Mitigation!AE13</f>
        <v>0</v>
      </c>
      <c r="AE13" s="288">
        <f>Con7_Renewal!AB13+Lnd8_Mitigation!AF13</f>
        <v>0</v>
      </c>
      <c r="AF13" s="288">
        <f>Con7_Renewal!AC13+Lnd8_Mitigation!AG13</f>
        <v>0</v>
      </c>
      <c r="AG13" s="288">
        <f>Con7_Renewal!AD13+Lnd8_Mitigation!AH13</f>
        <v>0</v>
      </c>
      <c r="AH13" s="288">
        <f>Con7_Renewal!AE13+Lnd8_Mitigation!AI13</f>
        <v>0</v>
      </c>
      <c r="AI13" s="288">
        <f>Con7_Renewal!AF13+Lnd8_Mitigation!AJ13</f>
        <v>0</v>
      </c>
      <c r="AJ13" s="288">
        <f>Con7_Renewal!AG13+Lnd8_Mitigation!AK13</f>
        <v>0</v>
      </c>
      <c r="AK13" s="288">
        <f>Con7_Renewal!AH13+Lnd8_Mitigation!AL13</f>
        <v>0</v>
      </c>
      <c r="AL13" s="288">
        <f>Con7_Renewal!AI13+Lnd8_Mitigation!AM13</f>
        <v>0</v>
      </c>
      <c r="AM13" s="288">
        <f>Con7_Renewal!AJ13+Lnd8_Mitigation!AN13</f>
        <v>0</v>
      </c>
      <c r="AN13" s="288">
        <f>Con7_Renewal!AK13+Lnd8_Mitigation!AO13</f>
        <v>0</v>
      </c>
      <c r="AO13" s="288">
        <f>Con7_Renewal!AL13+Lnd8_Mitigation!AP13</f>
        <v>0</v>
      </c>
      <c r="AP13" s="288">
        <f>Con7_Renewal!AM13+Lnd8_Mitigation!AQ13</f>
        <v>0</v>
      </c>
      <c r="AQ13" s="288">
        <f t="shared" si="0"/>
        <v>0</v>
      </c>
      <c r="AR13" s="288">
        <v>0</v>
      </c>
      <c r="AS13" s="288">
        <v>0</v>
      </c>
      <c r="AT13" s="288">
        <v>0</v>
      </c>
      <c r="AU13" s="353">
        <v>0</v>
      </c>
      <c r="AV13" s="288" t="str">
        <f t="shared" si="1"/>
        <v>Arterial</v>
      </c>
      <c r="AW13" s="288">
        <f t="shared" si="3"/>
        <v>0</v>
      </c>
      <c r="AX13" s="288">
        <f t="shared" si="2"/>
        <v>0</v>
      </c>
      <c r="AY13" s="356">
        <v>2024</v>
      </c>
    </row>
    <row r="14" spans="1:51" ht="24.75" x14ac:dyDescent="0.25">
      <c r="A14" s="144" t="str">
        <f>Con6_Mitigation!B14</f>
        <v>Drury_6</v>
      </c>
      <c r="B14" s="144">
        <f>'I3 Project list'!B14</f>
        <v>6</v>
      </c>
      <c r="C14" s="144" t="str">
        <f>Con6_Mitigation!C14</f>
        <v>Drury Station Connection+ intersection</v>
      </c>
      <c r="D14" s="144" t="str">
        <f>Con6_Mitigation!D14</f>
        <v>NZUP tbc</v>
      </c>
      <c r="E14" s="144" t="str">
        <f>'I3 Project list'!G14</f>
        <v>Exclude</v>
      </c>
      <c r="F14" s="144">
        <f>'I3 Project list'!L14</f>
        <v>0</v>
      </c>
      <c r="G14" s="226">
        <f>Lnd8_Mitigation!AR14</f>
        <v>0</v>
      </c>
      <c r="H14" s="226">
        <f>Con7_Renewal!AN14</f>
        <v>0</v>
      </c>
      <c r="I14" s="288">
        <f>Con7_Renewal!F14+Lnd8_Mitigation!J14</f>
        <v>0</v>
      </c>
      <c r="J14" s="288">
        <f>Con7_Renewal!G14+Lnd8_Mitigation!K14</f>
        <v>0</v>
      </c>
      <c r="K14" s="288">
        <f>Con7_Renewal!H14+Lnd8_Mitigation!L14</f>
        <v>0</v>
      </c>
      <c r="L14" s="288">
        <f>Con7_Renewal!I14+Lnd8_Mitigation!M14</f>
        <v>0</v>
      </c>
      <c r="M14" s="288">
        <f>Con7_Renewal!J14+Lnd8_Mitigation!N14</f>
        <v>0</v>
      </c>
      <c r="N14" s="288">
        <f>Con7_Renewal!K14+Lnd8_Mitigation!O14</f>
        <v>0</v>
      </c>
      <c r="O14" s="288">
        <f>Con7_Renewal!L14+Lnd8_Mitigation!P14</f>
        <v>0</v>
      </c>
      <c r="P14" s="288">
        <f>Con7_Renewal!M14+Lnd8_Mitigation!Q14</f>
        <v>0</v>
      </c>
      <c r="Q14" s="288">
        <f>Con7_Renewal!N14+Lnd8_Mitigation!R14</f>
        <v>0</v>
      </c>
      <c r="R14" s="288">
        <f>Con7_Renewal!O14+Lnd8_Mitigation!S14</f>
        <v>0</v>
      </c>
      <c r="S14" s="288">
        <f>Con7_Renewal!P14+Lnd8_Mitigation!T14</f>
        <v>0</v>
      </c>
      <c r="T14" s="288">
        <f>Con7_Renewal!Q14+Lnd8_Mitigation!U14</f>
        <v>0</v>
      </c>
      <c r="U14" s="288">
        <f>Con7_Renewal!R14+Lnd8_Mitigation!V14</f>
        <v>0</v>
      </c>
      <c r="V14" s="288">
        <f>Con7_Renewal!S14+Lnd8_Mitigation!W14</f>
        <v>0</v>
      </c>
      <c r="W14" s="288">
        <f>Con7_Renewal!T14+Lnd8_Mitigation!X14</f>
        <v>0</v>
      </c>
      <c r="X14" s="288">
        <f>Con7_Renewal!U14+Lnd8_Mitigation!Y14</f>
        <v>0</v>
      </c>
      <c r="Y14" s="288">
        <f>Con7_Renewal!V14+Lnd8_Mitigation!Z14</f>
        <v>0</v>
      </c>
      <c r="Z14" s="288">
        <f>Con7_Renewal!W14+Lnd8_Mitigation!AA14</f>
        <v>0</v>
      </c>
      <c r="AA14" s="288">
        <f>Con7_Renewal!X14+Lnd8_Mitigation!AB14</f>
        <v>0</v>
      </c>
      <c r="AB14" s="288">
        <f>Con7_Renewal!Y14+Lnd8_Mitigation!AC14</f>
        <v>0</v>
      </c>
      <c r="AC14" s="288">
        <f>Con7_Renewal!Z14+Lnd8_Mitigation!AD14</f>
        <v>0</v>
      </c>
      <c r="AD14" s="288">
        <f>Con7_Renewal!AA14+Lnd8_Mitigation!AE14</f>
        <v>0</v>
      </c>
      <c r="AE14" s="288">
        <f>Con7_Renewal!AB14+Lnd8_Mitigation!AF14</f>
        <v>0</v>
      </c>
      <c r="AF14" s="288">
        <f>Con7_Renewal!AC14+Lnd8_Mitigation!AG14</f>
        <v>0</v>
      </c>
      <c r="AG14" s="288">
        <f>Con7_Renewal!AD14+Lnd8_Mitigation!AH14</f>
        <v>0</v>
      </c>
      <c r="AH14" s="288">
        <f>Con7_Renewal!AE14+Lnd8_Mitigation!AI14</f>
        <v>0</v>
      </c>
      <c r="AI14" s="288">
        <f>Con7_Renewal!AF14+Lnd8_Mitigation!AJ14</f>
        <v>0</v>
      </c>
      <c r="AJ14" s="288">
        <f>Con7_Renewal!AG14+Lnd8_Mitigation!AK14</f>
        <v>0</v>
      </c>
      <c r="AK14" s="288">
        <f>Con7_Renewal!AH14+Lnd8_Mitigation!AL14</f>
        <v>0</v>
      </c>
      <c r="AL14" s="288">
        <f>Con7_Renewal!AI14+Lnd8_Mitigation!AM14</f>
        <v>0</v>
      </c>
      <c r="AM14" s="288">
        <f>Con7_Renewal!AJ14+Lnd8_Mitigation!AN14</f>
        <v>0</v>
      </c>
      <c r="AN14" s="288">
        <f>Con7_Renewal!AK14+Lnd8_Mitigation!AO14</f>
        <v>0</v>
      </c>
      <c r="AO14" s="288">
        <f>Con7_Renewal!AL14+Lnd8_Mitigation!AP14</f>
        <v>0</v>
      </c>
      <c r="AP14" s="288">
        <f>Con7_Renewal!AM14+Lnd8_Mitigation!AQ14</f>
        <v>0</v>
      </c>
      <c r="AQ14" s="288">
        <f t="shared" si="0"/>
        <v>0</v>
      </c>
      <c r="AR14" s="288">
        <v>0</v>
      </c>
      <c r="AS14" s="288">
        <v>0</v>
      </c>
      <c r="AT14" s="288">
        <v>0</v>
      </c>
      <c r="AU14" s="353">
        <v>0</v>
      </c>
      <c r="AV14" s="288" t="str">
        <f t="shared" si="1"/>
        <v>Arterial</v>
      </c>
      <c r="AW14" s="288">
        <f t="shared" si="3"/>
        <v>0</v>
      </c>
      <c r="AX14" s="288">
        <f t="shared" si="2"/>
        <v>0</v>
      </c>
      <c r="AY14" s="356">
        <v>2024</v>
      </c>
    </row>
    <row r="15" spans="1:51" ht="36.75" x14ac:dyDescent="0.25">
      <c r="A15" s="144" t="str">
        <f>Con6_Mitigation!B15</f>
        <v>Drury_7</v>
      </c>
      <c r="B15" s="144">
        <f>'I3 Project list'!B15</f>
        <v>7</v>
      </c>
      <c r="C15" s="144" t="str">
        <f>Con6_Mitigation!C15</f>
        <v xml:space="preserve">Fitzgerald Rd upgrades (from Waihoehoe Rd to development boundary) </v>
      </c>
      <c r="D15" s="144" t="str">
        <f>Con6_Mitigation!D15</f>
        <v>2-lane urban - upgrade existing road layout with active modes on both sides</v>
      </c>
      <c r="E15" s="144" t="str">
        <f>'I3 Project list'!G15</f>
        <v>Include</v>
      </c>
      <c r="F15" s="144" t="str">
        <f>'I3 Project list'!L15</f>
        <v>Upgrade Collector</v>
      </c>
      <c r="G15" s="226">
        <f>Lnd8_Mitigation!AR15</f>
        <v>0</v>
      </c>
      <c r="H15" s="226">
        <f>Con7_Renewal!AN15</f>
        <v>578024.82474498719</v>
      </c>
      <c r="I15" s="288">
        <f>Con7_Renewal!F15+Lnd8_Mitigation!J15</f>
        <v>0</v>
      </c>
      <c r="J15" s="288">
        <f>Con7_Renewal!G15+Lnd8_Mitigation!K15</f>
        <v>0</v>
      </c>
      <c r="K15" s="288">
        <f>Con7_Renewal!H15+Lnd8_Mitigation!L15</f>
        <v>0</v>
      </c>
      <c r="L15" s="288">
        <f>Con7_Renewal!I15+Lnd8_Mitigation!M15</f>
        <v>0</v>
      </c>
      <c r="M15" s="288">
        <f>Con7_Renewal!J15+Lnd8_Mitigation!N15</f>
        <v>0</v>
      </c>
      <c r="N15" s="288">
        <f>Con7_Renewal!K15+Lnd8_Mitigation!O15</f>
        <v>0</v>
      </c>
      <c r="O15" s="288">
        <f>Con7_Renewal!L15+Lnd8_Mitigation!P15</f>
        <v>0</v>
      </c>
      <c r="P15" s="288">
        <f>Con7_Renewal!M15+Lnd8_Mitigation!Q15</f>
        <v>0</v>
      </c>
      <c r="Q15" s="288">
        <f>Con7_Renewal!N15+Lnd8_Mitigation!R15</f>
        <v>0</v>
      </c>
      <c r="R15" s="288">
        <f>Con7_Renewal!O15+Lnd8_Mitigation!S15</f>
        <v>0</v>
      </c>
      <c r="S15" s="288">
        <f>Con7_Renewal!P15+Lnd8_Mitigation!T15</f>
        <v>0</v>
      </c>
      <c r="T15" s="288">
        <f>Con7_Renewal!Q15+Lnd8_Mitigation!U15</f>
        <v>0</v>
      </c>
      <c r="U15" s="288">
        <f>Con7_Renewal!R15+Lnd8_Mitigation!V15</f>
        <v>0</v>
      </c>
      <c r="V15" s="288">
        <f>Con7_Renewal!S15+Lnd8_Mitigation!W15</f>
        <v>51534.483762997428</v>
      </c>
      <c r="W15" s="288">
        <f>Con7_Renewal!T15+Lnd8_Mitigation!X15</f>
        <v>526490.34098198975</v>
      </c>
      <c r="X15" s="288">
        <f>Con7_Renewal!U15+Lnd8_Mitigation!Y15</f>
        <v>0</v>
      </c>
      <c r="Y15" s="288">
        <f>Con7_Renewal!V15+Lnd8_Mitigation!Z15</f>
        <v>0</v>
      </c>
      <c r="Z15" s="288">
        <f>Con7_Renewal!W15+Lnd8_Mitigation!AA15</f>
        <v>0</v>
      </c>
      <c r="AA15" s="288">
        <f>Con7_Renewal!X15+Lnd8_Mitigation!AB15</f>
        <v>0</v>
      </c>
      <c r="AB15" s="288">
        <f>Con7_Renewal!Y15+Lnd8_Mitigation!AC15</f>
        <v>0</v>
      </c>
      <c r="AC15" s="288">
        <f>Con7_Renewal!Z15+Lnd8_Mitigation!AD15</f>
        <v>0</v>
      </c>
      <c r="AD15" s="288">
        <f>Con7_Renewal!AA15+Lnd8_Mitigation!AE15</f>
        <v>0</v>
      </c>
      <c r="AE15" s="288">
        <f>Con7_Renewal!AB15+Lnd8_Mitigation!AF15</f>
        <v>0</v>
      </c>
      <c r="AF15" s="288">
        <f>Con7_Renewal!AC15+Lnd8_Mitigation!AG15</f>
        <v>0</v>
      </c>
      <c r="AG15" s="288">
        <f>Con7_Renewal!AD15+Lnd8_Mitigation!AH15</f>
        <v>0</v>
      </c>
      <c r="AH15" s="288">
        <f>Con7_Renewal!AE15+Lnd8_Mitigation!AI15</f>
        <v>0</v>
      </c>
      <c r="AI15" s="288">
        <f>Con7_Renewal!AF15+Lnd8_Mitigation!AJ15</f>
        <v>0</v>
      </c>
      <c r="AJ15" s="288">
        <f>Con7_Renewal!AG15+Lnd8_Mitigation!AK15</f>
        <v>0</v>
      </c>
      <c r="AK15" s="288">
        <f>Con7_Renewal!AH15+Lnd8_Mitigation!AL15</f>
        <v>0</v>
      </c>
      <c r="AL15" s="288">
        <f>Con7_Renewal!AI15+Lnd8_Mitigation!AM15</f>
        <v>0</v>
      </c>
      <c r="AM15" s="288">
        <f>Con7_Renewal!AJ15+Lnd8_Mitigation!AN15</f>
        <v>0</v>
      </c>
      <c r="AN15" s="288">
        <f>Con7_Renewal!AK15+Lnd8_Mitigation!AO15</f>
        <v>0</v>
      </c>
      <c r="AO15" s="288">
        <f>Con7_Renewal!AL15+Lnd8_Mitigation!AP15</f>
        <v>0</v>
      </c>
      <c r="AP15" s="288">
        <f>Con7_Renewal!AM15+Lnd8_Mitigation!AQ15</f>
        <v>0</v>
      </c>
      <c r="AQ15" s="288">
        <f t="shared" si="0"/>
        <v>578024.82474498719</v>
      </c>
      <c r="AR15" s="288">
        <v>578024.82474498719</v>
      </c>
      <c r="AS15" s="288">
        <v>0</v>
      </c>
      <c r="AT15" s="288">
        <v>578024.82474498719</v>
      </c>
      <c r="AU15" s="353">
        <v>2036</v>
      </c>
      <c r="AV15" s="288" t="str">
        <f t="shared" si="1"/>
        <v>Collector</v>
      </c>
      <c r="AW15" s="288">
        <f t="shared" si="3"/>
        <v>0</v>
      </c>
      <c r="AX15" s="288">
        <f t="shared" si="2"/>
        <v>0</v>
      </c>
      <c r="AY15" s="356">
        <v>2033</v>
      </c>
    </row>
    <row r="16" spans="1:51" ht="36.75" x14ac:dyDescent="0.25">
      <c r="A16" s="144" t="str">
        <f>Con6_Mitigation!B16</f>
        <v>Drury_8</v>
      </c>
      <c r="B16" s="144">
        <f>'I3 Project list'!B16</f>
        <v>8</v>
      </c>
      <c r="C16" s="144" t="str">
        <f>Con6_Mitigation!C16</f>
        <v>Fielding Rd upgrades ( from Waihoehoe Rd to development boundary )</v>
      </c>
      <c r="D16" s="144" t="str">
        <f>Con6_Mitigation!D16</f>
        <v>2-lane urban - upgrade existing road layout with active modes on both sides</v>
      </c>
      <c r="E16" s="144" t="str">
        <f>'I3 Project list'!G16</f>
        <v>Include</v>
      </c>
      <c r="F16" s="144" t="str">
        <f>'I3 Project list'!L16</f>
        <v>Upgrade Collector</v>
      </c>
      <c r="G16" s="226">
        <f>Lnd8_Mitigation!AR16</f>
        <v>0</v>
      </c>
      <c r="H16" s="226">
        <f>Con7_Renewal!AN16</f>
        <v>578024.82474498719</v>
      </c>
      <c r="I16" s="288">
        <f>Con7_Renewal!F16+Lnd8_Mitigation!J16</f>
        <v>0</v>
      </c>
      <c r="J16" s="288">
        <f>Con7_Renewal!G16+Lnd8_Mitigation!K16</f>
        <v>0</v>
      </c>
      <c r="K16" s="288">
        <f>Con7_Renewal!H16+Lnd8_Mitigation!L16</f>
        <v>0</v>
      </c>
      <c r="L16" s="288">
        <f>Con7_Renewal!I16+Lnd8_Mitigation!M16</f>
        <v>0</v>
      </c>
      <c r="M16" s="288">
        <f>Con7_Renewal!J16+Lnd8_Mitigation!N16</f>
        <v>0</v>
      </c>
      <c r="N16" s="288">
        <f>Con7_Renewal!K16+Lnd8_Mitigation!O16</f>
        <v>0</v>
      </c>
      <c r="O16" s="288">
        <f>Con7_Renewal!L16+Lnd8_Mitigation!P16</f>
        <v>0</v>
      </c>
      <c r="P16" s="288">
        <f>Con7_Renewal!M16+Lnd8_Mitigation!Q16</f>
        <v>0</v>
      </c>
      <c r="Q16" s="288">
        <f>Con7_Renewal!N16+Lnd8_Mitigation!R16</f>
        <v>0</v>
      </c>
      <c r="R16" s="288">
        <f>Con7_Renewal!O16+Lnd8_Mitigation!S16</f>
        <v>0</v>
      </c>
      <c r="S16" s="288">
        <f>Con7_Renewal!P16+Lnd8_Mitigation!T16</f>
        <v>0</v>
      </c>
      <c r="T16" s="288">
        <f>Con7_Renewal!Q16+Lnd8_Mitigation!U16</f>
        <v>0</v>
      </c>
      <c r="U16" s="288">
        <f>Con7_Renewal!R16+Lnd8_Mitigation!V16</f>
        <v>0</v>
      </c>
      <c r="V16" s="288">
        <f>Con7_Renewal!S16+Lnd8_Mitigation!W16</f>
        <v>51534.483762997428</v>
      </c>
      <c r="W16" s="288">
        <f>Con7_Renewal!T16+Lnd8_Mitigation!X16</f>
        <v>526490.34098198975</v>
      </c>
      <c r="X16" s="288">
        <f>Con7_Renewal!U16+Lnd8_Mitigation!Y16</f>
        <v>0</v>
      </c>
      <c r="Y16" s="288">
        <f>Con7_Renewal!V16+Lnd8_Mitigation!Z16</f>
        <v>0</v>
      </c>
      <c r="Z16" s="288">
        <f>Con7_Renewal!W16+Lnd8_Mitigation!AA16</f>
        <v>0</v>
      </c>
      <c r="AA16" s="288">
        <f>Con7_Renewal!X16+Lnd8_Mitigation!AB16</f>
        <v>0</v>
      </c>
      <c r="AB16" s="288">
        <f>Con7_Renewal!Y16+Lnd8_Mitigation!AC16</f>
        <v>0</v>
      </c>
      <c r="AC16" s="288">
        <f>Con7_Renewal!Z16+Lnd8_Mitigation!AD16</f>
        <v>0</v>
      </c>
      <c r="AD16" s="288">
        <f>Con7_Renewal!AA16+Lnd8_Mitigation!AE16</f>
        <v>0</v>
      </c>
      <c r="AE16" s="288">
        <f>Con7_Renewal!AB16+Lnd8_Mitigation!AF16</f>
        <v>0</v>
      </c>
      <c r="AF16" s="288">
        <f>Con7_Renewal!AC16+Lnd8_Mitigation!AG16</f>
        <v>0</v>
      </c>
      <c r="AG16" s="288">
        <f>Con7_Renewal!AD16+Lnd8_Mitigation!AH16</f>
        <v>0</v>
      </c>
      <c r="AH16" s="288">
        <f>Con7_Renewal!AE16+Lnd8_Mitigation!AI16</f>
        <v>0</v>
      </c>
      <c r="AI16" s="288">
        <f>Con7_Renewal!AF16+Lnd8_Mitigation!AJ16</f>
        <v>0</v>
      </c>
      <c r="AJ16" s="288">
        <f>Con7_Renewal!AG16+Lnd8_Mitigation!AK16</f>
        <v>0</v>
      </c>
      <c r="AK16" s="288">
        <f>Con7_Renewal!AH16+Lnd8_Mitigation!AL16</f>
        <v>0</v>
      </c>
      <c r="AL16" s="288">
        <f>Con7_Renewal!AI16+Lnd8_Mitigation!AM16</f>
        <v>0</v>
      </c>
      <c r="AM16" s="288">
        <f>Con7_Renewal!AJ16+Lnd8_Mitigation!AN16</f>
        <v>0</v>
      </c>
      <c r="AN16" s="288">
        <f>Con7_Renewal!AK16+Lnd8_Mitigation!AO16</f>
        <v>0</v>
      </c>
      <c r="AO16" s="288">
        <f>Con7_Renewal!AL16+Lnd8_Mitigation!AP16</f>
        <v>0</v>
      </c>
      <c r="AP16" s="288">
        <f>Con7_Renewal!AM16+Lnd8_Mitigation!AQ16</f>
        <v>0</v>
      </c>
      <c r="AQ16" s="288">
        <f t="shared" si="0"/>
        <v>578024.82474498719</v>
      </c>
      <c r="AR16" s="288">
        <v>578024.82474498719</v>
      </c>
      <c r="AS16" s="288">
        <v>0</v>
      </c>
      <c r="AT16" s="288">
        <v>578024.82474498719</v>
      </c>
      <c r="AU16" s="353">
        <v>2036</v>
      </c>
      <c r="AV16" s="288" t="str">
        <f t="shared" si="1"/>
        <v>Collector</v>
      </c>
      <c r="AW16" s="288">
        <f t="shared" si="3"/>
        <v>0</v>
      </c>
      <c r="AX16" s="288">
        <f t="shared" si="2"/>
        <v>0</v>
      </c>
      <c r="AY16" s="356">
        <v>2033</v>
      </c>
    </row>
    <row r="17" spans="1:51" ht="24.75" x14ac:dyDescent="0.25">
      <c r="A17" s="144" t="str">
        <f>Con6_Mitigation!B17</f>
        <v>Drury_9a</v>
      </c>
      <c r="B17" s="144" t="str">
        <f>'I3 Project list'!B17</f>
        <v>9a</v>
      </c>
      <c r="C17" s="144" t="str">
        <f>Con6_Mitigation!C17</f>
        <v>Upgrade in Norrie Rd/GSR/Waihoehoe intersection</v>
      </c>
      <c r="D17" s="144" t="str">
        <f>Con6_Mitigation!D17</f>
        <v xml:space="preserve"> 2-lane signalised intersection with active mode crossings</v>
      </c>
      <c r="E17" s="144" t="str">
        <f>'I3 Project list'!G17</f>
        <v>Exclude - NZTA</v>
      </c>
      <c r="F17" s="144" t="str">
        <f>'I3 Project list'!L17</f>
        <v>2-lane Arterial</v>
      </c>
      <c r="G17" s="226">
        <f>Lnd8_Mitigation!AR17</f>
        <v>0</v>
      </c>
      <c r="H17" s="226">
        <f>Con7_Renewal!AN17</f>
        <v>0</v>
      </c>
      <c r="I17" s="288">
        <f>Con7_Renewal!F17+Lnd8_Mitigation!J17</f>
        <v>0</v>
      </c>
      <c r="J17" s="288">
        <f>Con7_Renewal!G17+Lnd8_Mitigation!K17</f>
        <v>0</v>
      </c>
      <c r="K17" s="288">
        <f>Con7_Renewal!H17+Lnd8_Mitigation!L17</f>
        <v>0</v>
      </c>
      <c r="L17" s="288">
        <f>Con7_Renewal!I17+Lnd8_Mitigation!M17</f>
        <v>0</v>
      </c>
      <c r="M17" s="288">
        <f>Con7_Renewal!J17+Lnd8_Mitigation!N17</f>
        <v>0</v>
      </c>
      <c r="N17" s="288">
        <f>Con7_Renewal!K17+Lnd8_Mitigation!O17</f>
        <v>0</v>
      </c>
      <c r="O17" s="288">
        <f>Con7_Renewal!L17+Lnd8_Mitigation!P17</f>
        <v>0</v>
      </c>
      <c r="P17" s="288">
        <f>Con7_Renewal!M17+Lnd8_Mitigation!Q17</f>
        <v>0</v>
      </c>
      <c r="Q17" s="288">
        <f>Con7_Renewal!N17+Lnd8_Mitigation!R17</f>
        <v>0</v>
      </c>
      <c r="R17" s="288">
        <f>Con7_Renewal!O17+Lnd8_Mitigation!S17</f>
        <v>0</v>
      </c>
      <c r="S17" s="288">
        <f>Con7_Renewal!P17+Lnd8_Mitigation!T17</f>
        <v>0</v>
      </c>
      <c r="T17" s="288">
        <f>Con7_Renewal!Q17+Lnd8_Mitigation!U17</f>
        <v>0</v>
      </c>
      <c r="U17" s="288">
        <f>Con7_Renewal!R17+Lnd8_Mitigation!V17</f>
        <v>0</v>
      </c>
      <c r="V17" s="288">
        <f>Con7_Renewal!S17+Lnd8_Mitigation!W17</f>
        <v>0</v>
      </c>
      <c r="W17" s="288">
        <f>Con7_Renewal!T17+Lnd8_Mitigation!X17</f>
        <v>0</v>
      </c>
      <c r="X17" s="288">
        <f>Con7_Renewal!U17+Lnd8_Mitigation!Y17</f>
        <v>0</v>
      </c>
      <c r="Y17" s="288">
        <f>Con7_Renewal!V17+Lnd8_Mitigation!Z17</f>
        <v>0</v>
      </c>
      <c r="Z17" s="288">
        <f>Con7_Renewal!W17+Lnd8_Mitigation!AA17</f>
        <v>0</v>
      </c>
      <c r="AA17" s="288">
        <f>Con7_Renewal!X17+Lnd8_Mitigation!AB17</f>
        <v>0</v>
      </c>
      <c r="AB17" s="288">
        <f>Con7_Renewal!Y17+Lnd8_Mitigation!AC17</f>
        <v>0</v>
      </c>
      <c r="AC17" s="288">
        <f>Con7_Renewal!Z17+Lnd8_Mitigation!AD17</f>
        <v>0</v>
      </c>
      <c r="AD17" s="288">
        <f>Con7_Renewal!AA17+Lnd8_Mitigation!AE17</f>
        <v>0</v>
      </c>
      <c r="AE17" s="288">
        <f>Con7_Renewal!AB17+Lnd8_Mitigation!AF17</f>
        <v>0</v>
      </c>
      <c r="AF17" s="288">
        <f>Con7_Renewal!AC17+Lnd8_Mitigation!AG17</f>
        <v>0</v>
      </c>
      <c r="AG17" s="288">
        <f>Con7_Renewal!AD17+Lnd8_Mitigation!AH17</f>
        <v>0</v>
      </c>
      <c r="AH17" s="288">
        <f>Con7_Renewal!AE17+Lnd8_Mitigation!AI17</f>
        <v>0</v>
      </c>
      <c r="AI17" s="288">
        <f>Con7_Renewal!AF17+Lnd8_Mitigation!AJ17</f>
        <v>0</v>
      </c>
      <c r="AJ17" s="288">
        <f>Con7_Renewal!AG17+Lnd8_Mitigation!AK17</f>
        <v>0</v>
      </c>
      <c r="AK17" s="288">
        <f>Con7_Renewal!AH17+Lnd8_Mitigation!AL17</f>
        <v>0</v>
      </c>
      <c r="AL17" s="288">
        <f>Con7_Renewal!AI17+Lnd8_Mitigation!AM17</f>
        <v>0</v>
      </c>
      <c r="AM17" s="288">
        <f>Con7_Renewal!AJ17+Lnd8_Mitigation!AN17</f>
        <v>0</v>
      </c>
      <c r="AN17" s="288">
        <f>Con7_Renewal!AK17+Lnd8_Mitigation!AO17</f>
        <v>0</v>
      </c>
      <c r="AO17" s="288">
        <f>Con7_Renewal!AL17+Lnd8_Mitigation!AP17</f>
        <v>0</v>
      </c>
      <c r="AP17" s="288">
        <f>Con7_Renewal!AM17+Lnd8_Mitigation!AQ17</f>
        <v>0</v>
      </c>
      <c r="AQ17" s="288">
        <f t="shared" si="0"/>
        <v>0</v>
      </c>
      <c r="AR17" s="288">
        <v>0</v>
      </c>
      <c r="AS17" s="288">
        <v>0</v>
      </c>
      <c r="AT17" s="288">
        <v>0</v>
      </c>
      <c r="AU17" s="353">
        <v>0</v>
      </c>
      <c r="AV17" s="288" t="str">
        <f t="shared" si="1"/>
        <v>Arterial</v>
      </c>
      <c r="AW17" s="288">
        <f t="shared" si="3"/>
        <v>0</v>
      </c>
      <c r="AX17" s="288">
        <f t="shared" si="2"/>
        <v>0</v>
      </c>
      <c r="AY17" s="356">
        <v>2026</v>
      </c>
    </row>
    <row r="18" spans="1:51" ht="36.75" x14ac:dyDescent="0.25">
      <c r="A18" s="144" t="str">
        <f>Con6_Mitigation!B18</f>
        <v>Drury_9b</v>
      </c>
      <c r="B18" s="144" t="str">
        <f>'I3 Project list'!B18</f>
        <v>9b</v>
      </c>
      <c r="C18" s="144" t="str">
        <f>Con6_Mitigation!C18</f>
        <v>Upgrade in Norrie Rd/GSR/Waihoehoe intersection</v>
      </c>
      <c r="D18" s="144" t="str">
        <f>Con6_Mitigation!D18</f>
        <v>multi-lane signalised intersection with active mode crossings, SGA design</v>
      </c>
      <c r="E18" s="144" t="str">
        <f>'I3 Project list'!G18</f>
        <v>Exclude - NZTA</v>
      </c>
      <c r="F18" s="144" t="str">
        <f>'I3 Project list'!L18</f>
        <v>4-lane arterial</v>
      </c>
      <c r="G18" s="226">
        <f>Lnd8_Mitigation!AR18</f>
        <v>0</v>
      </c>
      <c r="H18" s="226">
        <f>Con7_Renewal!AN18</f>
        <v>0</v>
      </c>
      <c r="I18" s="288">
        <f>Con7_Renewal!F18+Lnd8_Mitigation!J18</f>
        <v>0</v>
      </c>
      <c r="J18" s="288">
        <f>Con7_Renewal!G18+Lnd8_Mitigation!K18</f>
        <v>0</v>
      </c>
      <c r="K18" s="288">
        <f>Con7_Renewal!H18+Lnd8_Mitigation!L18</f>
        <v>0</v>
      </c>
      <c r="L18" s="288">
        <f>Con7_Renewal!I18+Lnd8_Mitigation!M18</f>
        <v>0</v>
      </c>
      <c r="M18" s="288">
        <f>Con7_Renewal!J18+Lnd8_Mitigation!N18</f>
        <v>0</v>
      </c>
      <c r="N18" s="288">
        <f>Con7_Renewal!K18+Lnd8_Mitigation!O18</f>
        <v>0</v>
      </c>
      <c r="O18" s="288">
        <f>Con7_Renewal!L18+Lnd8_Mitigation!P18</f>
        <v>0</v>
      </c>
      <c r="P18" s="288">
        <f>Con7_Renewal!M18+Lnd8_Mitigation!Q18</f>
        <v>0</v>
      </c>
      <c r="Q18" s="288">
        <f>Con7_Renewal!N18+Lnd8_Mitigation!R18</f>
        <v>0</v>
      </c>
      <c r="R18" s="288">
        <f>Con7_Renewal!O18+Lnd8_Mitigation!S18</f>
        <v>0</v>
      </c>
      <c r="S18" s="288">
        <f>Con7_Renewal!P18+Lnd8_Mitigation!T18</f>
        <v>0</v>
      </c>
      <c r="T18" s="288">
        <f>Con7_Renewal!Q18+Lnd8_Mitigation!U18</f>
        <v>0</v>
      </c>
      <c r="U18" s="288">
        <f>Con7_Renewal!R18+Lnd8_Mitigation!V18</f>
        <v>0</v>
      </c>
      <c r="V18" s="288">
        <f>Con7_Renewal!S18+Lnd8_Mitigation!W18</f>
        <v>0</v>
      </c>
      <c r="W18" s="288">
        <f>Con7_Renewal!T18+Lnd8_Mitigation!X18</f>
        <v>0</v>
      </c>
      <c r="X18" s="288">
        <f>Con7_Renewal!U18+Lnd8_Mitigation!Y18</f>
        <v>0</v>
      </c>
      <c r="Y18" s="288">
        <f>Con7_Renewal!V18+Lnd8_Mitigation!Z18</f>
        <v>0</v>
      </c>
      <c r="Z18" s="288">
        <f>Con7_Renewal!W18+Lnd8_Mitigation!AA18</f>
        <v>0</v>
      </c>
      <c r="AA18" s="288">
        <f>Con7_Renewal!X18+Lnd8_Mitigation!AB18</f>
        <v>0</v>
      </c>
      <c r="AB18" s="288">
        <f>Con7_Renewal!Y18+Lnd8_Mitigation!AC18</f>
        <v>0</v>
      </c>
      <c r="AC18" s="288">
        <f>Con7_Renewal!Z18+Lnd8_Mitigation!AD18</f>
        <v>0</v>
      </c>
      <c r="AD18" s="288">
        <f>Con7_Renewal!AA18+Lnd8_Mitigation!AE18</f>
        <v>0</v>
      </c>
      <c r="AE18" s="288">
        <f>Con7_Renewal!AB18+Lnd8_Mitigation!AF18</f>
        <v>0</v>
      </c>
      <c r="AF18" s="288">
        <f>Con7_Renewal!AC18+Lnd8_Mitigation!AG18</f>
        <v>0</v>
      </c>
      <c r="AG18" s="288">
        <f>Con7_Renewal!AD18+Lnd8_Mitigation!AH18</f>
        <v>0</v>
      </c>
      <c r="AH18" s="288">
        <f>Con7_Renewal!AE18+Lnd8_Mitigation!AI18</f>
        <v>0</v>
      </c>
      <c r="AI18" s="288">
        <f>Con7_Renewal!AF18+Lnd8_Mitigation!AJ18</f>
        <v>0</v>
      </c>
      <c r="AJ18" s="288">
        <f>Con7_Renewal!AG18+Lnd8_Mitigation!AK18</f>
        <v>0</v>
      </c>
      <c r="AK18" s="288">
        <f>Con7_Renewal!AH18+Lnd8_Mitigation!AL18</f>
        <v>0</v>
      </c>
      <c r="AL18" s="288">
        <f>Con7_Renewal!AI18+Lnd8_Mitigation!AM18</f>
        <v>0</v>
      </c>
      <c r="AM18" s="288">
        <f>Con7_Renewal!AJ18+Lnd8_Mitigation!AN18</f>
        <v>0</v>
      </c>
      <c r="AN18" s="288">
        <f>Con7_Renewal!AK18+Lnd8_Mitigation!AO18</f>
        <v>0</v>
      </c>
      <c r="AO18" s="288">
        <f>Con7_Renewal!AL18+Lnd8_Mitigation!AP18</f>
        <v>0</v>
      </c>
      <c r="AP18" s="288">
        <f>Con7_Renewal!AM18+Lnd8_Mitigation!AQ18</f>
        <v>0</v>
      </c>
      <c r="AQ18" s="288">
        <f t="shared" si="0"/>
        <v>0</v>
      </c>
      <c r="AR18" s="288">
        <v>0</v>
      </c>
      <c r="AS18" s="288">
        <v>0</v>
      </c>
      <c r="AT18" s="288">
        <v>0</v>
      </c>
      <c r="AU18" s="353">
        <v>0</v>
      </c>
      <c r="AV18" s="288" t="str">
        <f t="shared" si="1"/>
        <v>Arterial</v>
      </c>
      <c r="AW18" s="288">
        <f t="shared" si="3"/>
        <v>0</v>
      </c>
      <c r="AX18" s="288">
        <f t="shared" si="2"/>
        <v>0</v>
      </c>
      <c r="AY18" s="356">
        <v>2031</v>
      </c>
    </row>
    <row r="19" spans="1:51" ht="36.75" x14ac:dyDescent="0.25">
      <c r="A19" s="144" t="str">
        <f>Con6_Mitigation!B19</f>
        <v>Drury_10a</v>
      </c>
      <c r="B19" s="144" t="str">
        <f>'I3 Project list'!B19</f>
        <v>10a</v>
      </c>
      <c r="C19" s="144" t="str">
        <f>Con6_Mitigation!C19</f>
        <v>New intersection on Waihoehoe Rd/Fitzgerald Rd( including approach cross-sections)</v>
      </c>
      <c r="D19" s="144" t="str">
        <f>Con6_Mitigation!D19</f>
        <v xml:space="preserve"> 2-lane signalised intersection with active mode crossings</v>
      </c>
      <c r="E19" s="144" t="str">
        <f>'I3 Project list'!G19</f>
        <v>Include</v>
      </c>
      <c r="F19" s="144" t="str">
        <f>'I3 Project list'!L19</f>
        <v>2-lane Arterial</v>
      </c>
      <c r="G19" s="226">
        <f>Lnd8_Mitigation!AR19</f>
        <v>0</v>
      </c>
      <c r="H19" s="226">
        <f>Con7_Renewal!AN19</f>
        <v>0</v>
      </c>
      <c r="I19" s="288">
        <f>Con7_Renewal!F19+Lnd8_Mitigation!J19</f>
        <v>0</v>
      </c>
      <c r="J19" s="288">
        <f>Con7_Renewal!G19+Lnd8_Mitigation!K19</f>
        <v>0</v>
      </c>
      <c r="K19" s="288">
        <f>Con7_Renewal!H19+Lnd8_Mitigation!L19</f>
        <v>0</v>
      </c>
      <c r="L19" s="288">
        <f>Con7_Renewal!I19+Lnd8_Mitigation!M19</f>
        <v>0</v>
      </c>
      <c r="M19" s="288">
        <f>Con7_Renewal!J19+Lnd8_Mitigation!N19</f>
        <v>0</v>
      </c>
      <c r="N19" s="288">
        <f>Con7_Renewal!K19+Lnd8_Mitigation!O19</f>
        <v>0</v>
      </c>
      <c r="O19" s="288">
        <f>Con7_Renewal!L19+Lnd8_Mitigation!P19</f>
        <v>0</v>
      </c>
      <c r="P19" s="288">
        <f>Con7_Renewal!M19+Lnd8_Mitigation!Q19</f>
        <v>0</v>
      </c>
      <c r="Q19" s="288">
        <f>Con7_Renewal!N19+Lnd8_Mitigation!R19</f>
        <v>0</v>
      </c>
      <c r="R19" s="288">
        <f>Con7_Renewal!O19+Lnd8_Mitigation!S19</f>
        <v>0</v>
      </c>
      <c r="S19" s="288">
        <f>Con7_Renewal!P19+Lnd8_Mitigation!T19</f>
        <v>0</v>
      </c>
      <c r="T19" s="288">
        <f>Con7_Renewal!Q19+Lnd8_Mitigation!U19</f>
        <v>0</v>
      </c>
      <c r="U19" s="288">
        <f>Con7_Renewal!R19+Lnd8_Mitigation!V19</f>
        <v>0</v>
      </c>
      <c r="V19" s="288">
        <f>Con7_Renewal!S19+Lnd8_Mitigation!W19</f>
        <v>0</v>
      </c>
      <c r="W19" s="288">
        <f>Con7_Renewal!T19+Lnd8_Mitigation!X19</f>
        <v>0</v>
      </c>
      <c r="X19" s="288">
        <f>Con7_Renewal!U19+Lnd8_Mitigation!Y19</f>
        <v>0</v>
      </c>
      <c r="Y19" s="288">
        <f>Con7_Renewal!V19+Lnd8_Mitigation!Z19</f>
        <v>0</v>
      </c>
      <c r="Z19" s="288">
        <f>Con7_Renewal!W19+Lnd8_Mitigation!AA19</f>
        <v>0</v>
      </c>
      <c r="AA19" s="288">
        <f>Con7_Renewal!X19+Lnd8_Mitigation!AB19</f>
        <v>0</v>
      </c>
      <c r="AB19" s="288">
        <f>Con7_Renewal!Y19+Lnd8_Mitigation!AC19</f>
        <v>0</v>
      </c>
      <c r="AC19" s="288">
        <f>Con7_Renewal!Z19+Lnd8_Mitigation!AD19</f>
        <v>0</v>
      </c>
      <c r="AD19" s="288">
        <f>Con7_Renewal!AA19+Lnd8_Mitigation!AE19</f>
        <v>0</v>
      </c>
      <c r="AE19" s="288">
        <f>Con7_Renewal!AB19+Lnd8_Mitigation!AF19</f>
        <v>0</v>
      </c>
      <c r="AF19" s="288">
        <f>Con7_Renewal!AC19+Lnd8_Mitigation!AG19</f>
        <v>0</v>
      </c>
      <c r="AG19" s="288">
        <f>Con7_Renewal!AD19+Lnd8_Mitigation!AH19</f>
        <v>0</v>
      </c>
      <c r="AH19" s="288">
        <f>Con7_Renewal!AE19+Lnd8_Mitigation!AI19</f>
        <v>0</v>
      </c>
      <c r="AI19" s="288">
        <f>Con7_Renewal!AF19+Lnd8_Mitigation!AJ19</f>
        <v>0</v>
      </c>
      <c r="AJ19" s="288">
        <f>Con7_Renewal!AG19+Lnd8_Mitigation!AK19</f>
        <v>0</v>
      </c>
      <c r="AK19" s="288">
        <f>Con7_Renewal!AH19+Lnd8_Mitigation!AL19</f>
        <v>0</v>
      </c>
      <c r="AL19" s="288">
        <f>Con7_Renewal!AI19+Lnd8_Mitigation!AM19</f>
        <v>0</v>
      </c>
      <c r="AM19" s="288">
        <f>Con7_Renewal!AJ19+Lnd8_Mitigation!AN19</f>
        <v>0</v>
      </c>
      <c r="AN19" s="288">
        <f>Con7_Renewal!AK19+Lnd8_Mitigation!AO19</f>
        <v>0</v>
      </c>
      <c r="AO19" s="288">
        <f>Con7_Renewal!AL19+Lnd8_Mitigation!AP19</f>
        <v>0</v>
      </c>
      <c r="AP19" s="288">
        <f>Con7_Renewal!AM19+Lnd8_Mitigation!AQ19</f>
        <v>0</v>
      </c>
      <c r="AQ19" s="288">
        <f t="shared" si="0"/>
        <v>0</v>
      </c>
      <c r="AR19" s="288">
        <v>0</v>
      </c>
      <c r="AS19" s="288">
        <v>0</v>
      </c>
      <c r="AT19" s="288">
        <v>0</v>
      </c>
      <c r="AU19" s="353">
        <v>0</v>
      </c>
      <c r="AV19" s="288" t="str">
        <f t="shared" si="1"/>
        <v>Arterial</v>
      </c>
      <c r="AW19" s="288">
        <f t="shared" si="3"/>
        <v>0</v>
      </c>
      <c r="AX19" s="288">
        <f t="shared" si="2"/>
        <v>0</v>
      </c>
      <c r="AY19" s="356">
        <v>2029</v>
      </c>
    </row>
    <row r="20" spans="1:51" ht="36.75" x14ac:dyDescent="0.25">
      <c r="A20" s="144" t="str">
        <f>Con6_Mitigation!B20</f>
        <v>Drury_10b</v>
      </c>
      <c r="B20" s="144" t="str">
        <f>'I3 Project list'!B20</f>
        <v>10b</v>
      </c>
      <c r="C20" s="144" t="str">
        <f>Con6_Mitigation!C20</f>
        <v>New intersection on Waihoehoe Rd/Fitzgerald Rd( including approach cross-sections)</v>
      </c>
      <c r="D20" s="144" t="str">
        <f>Con6_Mitigation!D20</f>
        <v>multi-lane roundabout with active mode crossings, SGA design</v>
      </c>
      <c r="E20" s="144" t="str">
        <f>'I3 Project list'!G20</f>
        <v>Include</v>
      </c>
      <c r="F20" s="144" t="str">
        <f>'I3 Project list'!L20</f>
        <v>4-lane arterial</v>
      </c>
      <c r="G20" s="226">
        <f>Lnd8_Mitigation!AR20</f>
        <v>4233069.2150820568</v>
      </c>
      <c r="H20" s="226">
        <f>Con7_Renewal!AN20</f>
        <v>12673635.431843156</v>
      </c>
      <c r="I20" s="288">
        <f>Con7_Renewal!F20+Lnd8_Mitigation!J20</f>
        <v>0</v>
      </c>
      <c r="J20" s="288">
        <f>Con7_Renewal!G20+Lnd8_Mitigation!K20</f>
        <v>0</v>
      </c>
      <c r="K20" s="288">
        <f>Con7_Renewal!H20+Lnd8_Mitigation!L20</f>
        <v>0</v>
      </c>
      <c r="L20" s="288">
        <f>Con7_Renewal!I20+Lnd8_Mitigation!M20</f>
        <v>0</v>
      </c>
      <c r="M20" s="288">
        <f>Con7_Renewal!J20+Lnd8_Mitigation!N20</f>
        <v>0</v>
      </c>
      <c r="N20" s="288">
        <f>Con7_Renewal!K20+Lnd8_Mitigation!O20</f>
        <v>0</v>
      </c>
      <c r="O20" s="288">
        <f>Con7_Renewal!L20+Lnd8_Mitigation!P20</f>
        <v>0</v>
      </c>
      <c r="P20" s="288">
        <f>Con7_Renewal!M20+Lnd8_Mitigation!Q20</f>
        <v>0</v>
      </c>
      <c r="Q20" s="288">
        <f>Con7_Renewal!N20+Lnd8_Mitigation!R20</f>
        <v>0</v>
      </c>
      <c r="R20" s="288">
        <f>Con7_Renewal!O20+Lnd8_Mitigation!S20</f>
        <v>0</v>
      </c>
      <c r="S20" s="288">
        <f>Con7_Renewal!P20+Lnd8_Mitigation!T20</f>
        <v>0</v>
      </c>
      <c r="T20" s="288">
        <f>Con7_Renewal!Q20+Lnd8_Mitigation!U20</f>
        <v>0</v>
      </c>
      <c r="U20" s="288">
        <f>Con7_Renewal!R20+Lnd8_Mitigation!V20</f>
        <v>0</v>
      </c>
      <c r="V20" s="288">
        <f>Con7_Renewal!S20+Lnd8_Mitigation!W20</f>
        <v>3863581.1850842293</v>
      </c>
      <c r="W20" s="288">
        <f>Con7_Renewal!T20+Lnd8_Mitigation!X20</f>
        <v>1129932.8876897588</v>
      </c>
      <c r="X20" s="288">
        <f>Con7_Renewal!U20+Lnd8_Mitigation!Y20</f>
        <v>11913190.574151225</v>
      </c>
      <c r="Y20" s="288">
        <f>Con7_Renewal!V20+Lnd8_Mitigation!Z20</f>
        <v>0</v>
      </c>
      <c r="Z20" s="288">
        <f>Con7_Renewal!W20+Lnd8_Mitigation!AA20</f>
        <v>0</v>
      </c>
      <c r="AA20" s="288">
        <f>Con7_Renewal!X20+Lnd8_Mitigation!AB20</f>
        <v>0</v>
      </c>
      <c r="AB20" s="288">
        <f>Con7_Renewal!Y20+Lnd8_Mitigation!AC20</f>
        <v>0</v>
      </c>
      <c r="AC20" s="288">
        <f>Con7_Renewal!Z20+Lnd8_Mitigation!AD20</f>
        <v>0</v>
      </c>
      <c r="AD20" s="288">
        <f>Con7_Renewal!AA20+Lnd8_Mitigation!AE20</f>
        <v>0</v>
      </c>
      <c r="AE20" s="288">
        <f>Con7_Renewal!AB20+Lnd8_Mitigation!AF20</f>
        <v>0</v>
      </c>
      <c r="AF20" s="288">
        <f>Con7_Renewal!AC20+Lnd8_Mitigation!AG20</f>
        <v>0</v>
      </c>
      <c r="AG20" s="288">
        <f>Con7_Renewal!AD20+Lnd8_Mitigation!AH20</f>
        <v>0</v>
      </c>
      <c r="AH20" s="288">
        <f>Con7_Renewal!AE20+Lnd8_Mitigation!AI20</f>
        <v>0</v>
      </c>
      <c r="AI20" s="288">
        <f>Con7_Renewal!AF20+Lnd8_Mitigation!AJ20</f>
        <v>0</v>
      </c>
      <c r="AJ20" s="288">
        <f>Con7_Renewal!AG20+Lnd8_Mitigation!AK20</f>
        <v>0</v>
      </c>
      <c r="AK20" s="288">
        <f>Con7_Renewal!AH20+Lnd8_Mitigation!AL20</f>
        <v>0</v>
      </c>
      <c r="AL20" s="288">
        <f>Con7_Renewal!AI20+Lnd8_Mitigation!AM20</f>
        <v>0</v>
      </c>
      <c r="AM20" s="288">
        <f>Con7_Renewal!AJ20+Lnd8_Mitigation!AN20</f>
        <v>0</v>
      </c>
      <c r="AN20" s="288">
        <f>Con7_Renewal!AK20+Lnd8_Mitigation!AO20</f>
        <v>0</v>
      </c>
      <c r="AO20" s="288">
        <f>Con7_Renewal!AL20+Lnd8_Mitigation!AP20</f>
        <v>0</v>
      </c>
      <c r="AP20" s="288">
        <f>Con7_Renewal!AM20+Lnd8_Mitigation!AQ20</f>
        <v>0</v>
      </c>
      <c r="AQ20" s="288">
        <f t="shared" si="0"/>
        <v>16906704.646925215</v>
      </c>
      <c r="AR20" s="288">
        <v>16906704.990790904</v>
      </c>
      <c r="AS20" s="288">
        <v>0</v>
      </c>
      <c r="AT20" s="288">
        <v>16906704.990790904</v>
      </c>
      <c r="AU20" s="353">
        <v>2037</v>
      </c>
      <c r="AV20" s="288" t="str">
        <f t="shared" si="1"/>
        <v>Arterial</v>
      </c>
      <c r="AW20" s="288">
        <f t="shared" si="3"/>
        <v>0</v>
      </c>
      <c r="AX20" s="288">
        <f t="shared" si="2"/>
        <v>8622419.5453033615</v>
      </c>
      <c r="AY20" s="356">
        <v>2031</v>
      </c>
    </row>
    <row r="21" spans="1:51" ht="24.75" x14ac:dyDescent="0.25">
      <c r="A21" s="144" t="str">
        <f>Con6_Mitigation!B21</f>
        <v>Drury_11</v>
      </c>
      <c r="B21" s="144">
        <f>'I3 Project list'!B21</f>
        <v>11</v>
      </c>
      <c r="C21" s="144" t="str">
        <f>Con6_Mitigation!C21</f>
        <v>Intersection upgrade Waihoehoe Rd/Fielding Rd/Appleby Rd</v>
      </c>
      <c r="D21" s="144" t="str">
        <f>Con6_Mitigation!D21</f>
        <v>Roundabout as per SGA design</v>
      </c>
      <c r="E21" s="144" t="str">
        <f>'I3 Project list'!G21</f>
        <v>Include</v>
      </c>
      <c r="F21" s="144" t="str">
        <f>'I3 Project list'!L21</f>
        <v>2-lane Arterial</v>
      </c>
      <c r="G21" s="226">
        <f>Lnd8_Mitigation!AR21</f>
        <v>321873.67039876577</v>
      </c>
      <c r="H21" s="226">
        <f>Con7_Renewal!AN21</f>
        <v>1149404.080910827</v>
      </c>
      <c r="I21" s="288">
        <f>Con7_Renewal!F21+Lnd8_Mitigation!J21</f>
        <v>0</v>
      </c>
      <c r="J21" s="288">
        <f>Con7_Renewal!G21+Lnd8_Mitigation!K21</f>
        <v>0</v>
      </c>
      <c r="K21" s="288">
        <f>Con7_Renewal!H21+Lnd8_Mitigation!L21</f>
        <v>0</v>
      </c>
      <c r="L21" s="288">
        <f>Con7_Renewal!I21+Lnd8_Mitigation!M21</f>
        <v>0</v>
      </c>
      <c r="M21" s="288">
        <f>Con7_Renewal!J21+Lnd8_Mitigation!N21</f>
        <v>0</v>
      </c>
      <c r="N21" s="288">
        <f>Con7_Renewal!K21+Lnd8_Mitigation!O21</f>
        <v>85290.096883305174</v>
      </c>
      <c r="O21" s="288">
        <f>Con7_Renewal!L21+Lnd8_Mitigation!P21</f>
        <v>0</v>
      </c>
      <c r="P21" s="288">
        <f>Con7_Renewal!M21+Lnd8_Mitigation!Q21</f>
        <v>0</v>
      </c>
      <c r="Q21" s="288">
        <f>Con7_Renewal!N21+Lnd8_Mitigation!R21</f>
        <v>0</v>
      </c>
      <c r="R21" s="288">
        <f>Con7_Renewal!O21+Lnd8_Mitigation!S21</f>
        <v>0</v>
      </c>
      <c r="S21" s="288">
        <f>Con7_Renewal!P21+Lnd8_Mitigation!T21</f>
        <v>0</v>
      </c>
      <c r="T21" s="288">
        <f>Con7_Renewal!Q21+Lnd8_Mitigation!U21</f>
        <v>0</v>
      </c>
      <c r="U21" s="288">
        <f>Con7_Renewal!R21+Lnd8_Mitigation!V21</f>
        <v>0</v>
      </c>
      <c r="V21" s="288">
        <f>Con7_Renewal!S21+Lnd8_Mitigation!W21</f>
        <v>236583.57351546059</v>
      </c>
      <c r="W21" s="288">
        <f>Con7_Renewal!T21+Lnd8_Mitigation!X21</f>
        <v>102476.47403544444</v>
      </c>
      <c r="X21" s="288">
        <f>Con7_Renewal!U21+Lnd8_Mitigation!Y21</f>
        <v>1046927.6068753827</v>
      </c>
      <c r="Y21" s="288">
        <f>Con7_Renewal!V21+Lnd8_Mitigation!Z21</f>
        <v>0</v>
      </c>
      <c r="Z21" s="288">
        <f>Con7_Renewal!W21+Lnd8_Mitigation!AA21</f>
        <v>0</v>
      </c>
      <c r="AA21" s="288">
        <f>Con7_Renewal!X21+Lnd8_Mitigation!AB21</f>
        <v>0</v>
      </c>
      <c r="AB21" s="288">
        <f>Con7_Renewal!Y21+Lnd8_Mitigation!AC21</f>
        <v>0</v>
      </c>
      <c r="AC21" s="288">
        <f>Con7_Renewal!Z21+Lnd8_Mitigation!AD21</f>
        <v>0</v>
      </c>
      <c r="AD21" s="288">
        <f>Con7_Renewal!AA21+Lnd8_Mitigation!AE21</f>
        <v>0</v>
      </c>
      <c r="AE21" s="288">
        <f>Con7_Renewal!AB21+Lnd8_Mitigation!AF21</f>
        <v>0</v>
      </c>
      <c r="AF21" s="288">
        <f>Con7_Renewal!AC21+Lnd8_Mitigation!AG21</f>
        <v>0</v>
      </c>
      <c r="AG21" s="288">
        <f>Con7_Renewal!AD21+Lnd8_Mitigation!AH21</f>
        <v>0</v>
      </c>
      <c r="AH21" s="288">
        <f>Con7_Renewal!AE21+Lnd8_Mitigation!AI21</f>
        <v>0</v>
      </c>
      <c r="AI21" s="288">
        <f>Con7_Renewal!AF21+Lnd8_Mitigation!AJ21</f>
        <v>0</v>
      </c>
      <c r="AJ21" s="288">
        <f>Con7_Renewal!AG21+Lnd8_Mitigation!AK21</f>
        <v>0</v>
      </c>
      <c r="AK21" s="288">
        <f>Con7_Renewal!AH21+Lnd8_Mitigation!AL21</f>
        <v>0</v>
      </c>
      <c r="AL21" s="288">
        <f>Con7_Renewal!AI21+Lnd8_Mitigation!AM21</f>
        <v>0</v>
      </c>
      <c r="AM21" s="288">
        <f>Con7_Renewal!AJ21+Lnd8_Mitigation!AN21</f>
        <v>0</v>
      </c>
      <c r="AN21" s="288">
        <f>Con7_Renewal!AK21+Lnd8_Mitigation!AO21</f>
        <v>0</v>
      </c>
      <c r="AO21" s="288">
        <f>Con7_Renewal!AL21+Lnd8_Mitigation!AP21</f>
        <v>0</v>
      </c>
      <c r="AP21" s="288">
        <f>Con7_Renewal!AM21+Lnd8_Mitigation!AQ21</f>
        <v>0</v>
      </c>
      <c r="AQ21" s="288">
        <f t="shared" si="0"/>
        <v>1471277.751309593</v>
      </c>
      <c r="AR21" s="288">
        <v>1471277.7447109795</v>
      </c>
      <c r="AS21" s="288">
        <v>85290.090284692036</v>
      </c>
      <c r="AT21" s="288">
        <v>1385987.6544262876</v>
      </c>
      <c r="AU21" s="353">
        <v>2037</v>
      </c>
      <c r="AV21" s="288" t="str">
        <f t="shared" si="1"/>
        <v>Arterial</v>
      </c>
      <c r="AW21" s="288">
        <f t="shared" si="3"/>
        <v>43497.946045192941</v>
      </c>
      <c r="AX21" s="288">
        <f t="shared" si="2"/>
        <v>706853.70375740668</v>
      </c>
      <c r="AY21" s="356">
        <v>2031</v>
      </c>
    </row>
    <row r="22" spans="1:51" ht="72.75" x14ac:dyDescent="0.25">
      <c r="A22" s="144" t="str">
        <f>Con6_Mitigation!B22</f>
        <v>Drury_12</v>
      </c>
      <c r="B22" s="144">
        <f>'I3 Project list'!B22</f>
        <v>12</v>
      </c>
      <c r="C22" s="144" t="str">
        <f>Con6_Mitigation!C22</f>
        <v>Interim walking, cycling and bus connections within Drury Centre (includes Bremner/Norrie/Firth Intersection upgrades, active mode on Norrie) -overlap with project 36 and 46</v>
      </c>
      <c r="D22" s="144" t="str">
        <f>Con6_Mitigation!D22</f>
        <v>Intersection improvements on Bremner-Firth Rd, Norrie-Firth Rd, GSR-Firth Rd, Active mode facilities on both sides of Firth &amp; Norrie Rd</v>
      </c>
      <c r="E22" s="144" t="str">
        <f>'I3 Project list'!G22</f>
        <v>Include</v>
      </c>
      <c r="F22" s="144" t="str">
        <f>'I3 Project list'!L22</f>
        <v>New Collector (AT)</v>
      </c>
      <c r="G22" s="226">
        <f>Lnd8_Mitigation!AR22</f>
        <v>0</v>
      </c>
      <c r="H22" s="226">
        <f>Con7_Renewal!AN22</f>
        <v>29745632.263181593</v>
      </c>
      <c r="I22" s="288">
        <f>Con7_Renewal!F22+Lnd8_Mitigation!J22</f>
        <v>0</v>
      </c>
      <c r="J22" s="288">
        <f>Con7_Renewal!G22+Lnd8_Mitigation!K22</f>
        <v>0</v>
      </c>
      <c r="K22" s="288">
        <f>Con7_Renewal!H22+Lnd8_Mitigation!L22</f>
        <v>0</v>
      </c>
      <c r="L22" s="288">
        <f>Con7_Renewal!I22+Lnd8_Mitigation!M22</f>
        <v>0</v>
      </c>
      <c r="M22" s="288">
        <f>Con7_Renewal!J22+Lnd8_Mitigation!N22</f>
        <v>0</v>
      </c>
      <c r="N22" s="288">
        <f>Con7_Renewal!K22+Lnd8_Mitigation!O22</f>
        <v>0</v>
      </c>
      <c r="O22" s="288">
        <f>Con7_Renewal!L22+Lnd8_Mitigation!P22</f>
        <v>0</v>
      </c>
      <c r="P22" s="288">
        <f>Con7_Renewal!M22+Lnd8_Mitigation!Q22</f>
        <v>0</v>
      </c>
      <c r="Q22" s="288">
        <f>Con7_Renewal!N22+Lnd8_Mitigation!R22</f>
        <v>0</v>
      </c>
      <c r="R22" s="288">
        <f>Con7_Renewal!O22+Lnd8_Mitigation!S22</f>
        <v>0</v>
      </c>
      <c r="S22" s="288">
        <f>Con7_Renewal!P22+Lnd8_Mitigation!T22</f>
        <v>0</v>
      </c>
      <c r="T22" s="288">
        <f>Con7_Renewal!Q22+Lnd8_Mitigation!U22</f>
        <v>0</v>
      </c>
      <c r="U22" s="288">
        <f>Con7_Renewal!R22+Lnd8_Mitigation!V22</f>
        <v>0</v>
      </c>
      <c r="V22" s="288">
        <f>Con7_Renewal!S22+Lnd8_Mitigation!W22</f>
        <v>2652006.864174597</v>
      </c>
      <c r="W22" s="288">
        <f>Con7_Renewal!T22+Lnd8_Mitigation!X22</f>
        <v>27093625.399006996</v>
      </c>
      <c r="X22" s="288">
        <f>Con7_Renewal!U22+Lnd8_Mitigation!Y22</f>
        <v>0</v>
      </c>
      <c r="Y22" s="288">
        <f>Con7_Renewal!V22+Lnd8_Mitigation!Z22</f>
        <v>0</v>
      </c>
      <c r="Z22" s="288">
        <f>Con7_Renewal!W22+Lnd8_Mitigation!AA22</f>
        <v>0</v>
      </c>
      <c r="AA22" s="288">
        <f>Con7_Renewal!X22+Lnd8_Mitigation!AB22</f>
        <v>0</v>
      </c>
      <c r="AB22" s="288">
        <f>Con7_Renewal!Y22+Lnd8_Mitigation!AC22</f>
        <v>0</v>
      </c>
      <c r="AC22" s="288">
        <f>Con7_Renewal!Z22+Lnd8_Mitigation!AD22</f>
        <v>0</v>
      </c>
      <c r="AD22" s="288">
        <f>Con7_Renewal!AA22+Lnd8_Mitigation!AE22</f>
        <v>0</v>
      </c>
      <c r="AE22" s="288">
        <f>Con7_Renewal!AB22+Lnd8_Mitigation!AF22</f>
        <v>0</v>
      </c>
      <c r="AF22" s="288">
        <f>Con7_Renewal!AC22+Lnd8_Mitigation!AG22</f>
        <v>0</v>
      </c>
      <c r="AG22" s="288">
        <f>Con7_Renewal!AD22+Lnd8_Mitigation!AH22</f>
        <v>0</v>
      </c>
      <c r="AH22" s="288">
        <f>Con7_Renewal!AE22+Lnd8_Mitigation!AI22</f>
        <v>0</v>
      </c>
      <c r="AI22" s="288">
        <f>Con7_Renewal!AF22+Lnd8_Mitigation!AJ22</f>
        <v>0</v>
      </c>
      <c r="AJ22" s="288">
        <f>Con7_Renewal!AG22+Lnd8_Mitigation!AK22</f>
        <v>0</v>
      </c>
      <c r="AK22" s="288">
        <f>Con7_Renewal!AH22+Lnd8_Mitigation!AL22</f>
        <v>0</v>
      </c>
      <c r="AL22" s="288">
        <f>Con7_Renewal!AI22+Lnd8_Mitigation!AM22</f>
        <v>0</v>
      </c>
      <c r="AM22" s="288">
        <f>Con7_Renewal!AJ22+Lnd8_Mitigation!AN22</f>
        <v>0</v>
      </c>
      <c r="AN22" s="288">
        <f>Con7_Renewal!AK22+Lnd8_Mitigation!AO22</f>
        <v>0</v>
      </c>
      <c r="AO22" s="288">
        <f>Con7_Renewal!AL22+Lnd8_Mitigation!AP22</f>
        <v>0</v>
      </c>
      <c r="AP22" s="288">
        <f>Con7_Renewal!AM22+Lnd8_Mitigation!AQ22</f>
        <v>0</v>
      </c>
      <c r="AQ22" s="288">
        <f t="shared" si="0"/>
        <v>29745632.263181593</v>
      </c>
      <c r="AR22" s="288">
        <v>29745632.263181597</v>
      </c>
      <c r="AS22" s="288">
        <v>0</v>
      </c>
      <c r="AT22" s="288">
        <v>29745632.263181597</v>
      </c>
      <c r="AU22" s="353">
        <v>2036</v>
      </c>
      <c r="AV22" s="288" t="str">
        <f t="shared" si="1"/>
        <v>Collector</v>
      </c>
      <c r="AW22" s="288">
        <f t="shared" si="3"/>
        <v>0</v>
      </c>
      <c r="AX22" s="288">
        <f t="shared" si="2"/>
        <v>0</v>
      </c>
      <c r="AY22" s="356">
        <v>2033</v>
      </c>
    </row>
    <row r="23" spans="1:51" ht="48.75" x14ac:dyDescent="0.25">
      <c r="A23" s="144" t="str">
        <f>Con6_Mitigation!B23</f>
        <v>Drury_13a</v>
      </c>
      <c r="B23" s="144" t="str">
        <f>'I3 Project list'!B23</f>
        <v>13a</v>
      </c>
      <c r="C23" s="144" t="str">
        <f>Con6_Mitigation!C23</f>
        <v>N-S Opaheke Arterial across development (upto Waihoehoe Stream)</v>
      </c>
      <c r="D23" s="144" t="str">
        <f>Con6_Mitigation!D23</f>
        <v>2-lane urban- new 2-lane arterial with active modes on both sides + intersection improvements (TDM)</v>
      </c>
      <c r="E23" s="144" t="str">
        <f>'I3 Project list'!G23</f>
        <v>Include</v>
      </c>
      <c r="F23" s="144" t="str">
        <f>'I3 Project list'!L23</f>
        <v>Interim 2-lane Arterial</v>
      </c>
      <c r="G23" s="226">
        <f>Lnd8_Mitigation!AR23</f>
        <v>2735924.3452254566</v>
      </c>
      <c r="H23" s="226">
        <f>Con7_Renewal!AN23</f>
        <v>0</v>
      </c>
      <c r="I23" s="288">
        <f>Con7_Renewal!F23+Lnd8_Mitigation!J23</f>
        <v>0</v>
      </c>
      <c r="J23" s="288">
        <f>Con7_Renewal!G23+Lnd8_Mitigation!K23</f>
        <v>0</v>
      </c>
      <c r="K23" s="288">
        <f>Con7_Renewal!H23+Lnd8_Mitigation!L23</f>
        <v>0</v>
      </c>
      <c r="L23" s="288">
        <f>Con7_Renewal!I23+Lnd8_Mitigation!M23</f>
        <v>0</v>
      </c>
      <c r="M23" s="288">
        <f>Con7_Renewal!J23+Lnd8_Mitigation!N23</f>
        <v>0</v>
      </c>
      <c r="N23" s="288">
        <f>Con7_Renewal!K23+Lnd8_Mitigation!O23</f>
        <v>360640.7462771436</v>
      </c>
      <c r="O23" s="288">
        <f>Con7_Renewal!L23+Lnd8_Mitigation!P23</f>
        <v>0</v>
      </c>
      <c r="P23" s="288">
        <f>Con7_Renewal!M23+Lnd8_Mitigation!Q23</f>
        <v>0</v>
      </c>
      <c r="Q23" s="288">
        <f>Con7_Renewal!N23+Lnd8_Mitigation!R23</f>
        <v>0</v>
      </c>
      <c r="R23" s="288">
        <f>Con7_Renewal!O23+Lnd8_Mitigation!S23</f>
        <v>0</v>
      </c>
      <c r="S23" s="288">
        <f>Con7_Renewal!P23+Lnd8_Mitigation!T23</f>
        <v>0</v>
      </c>
      <c r="T23" s="288">
        <f>Con7_Renewal!Q23+Lnd8_Mitigation!U23</f>
        <v>0</v>
      </c>
      <c r="U23" s="288">
        <f>Con7_Renewal!R23+Lnd8_Mitigation!V23</f>
        <v>0</v>
      </c>
      <c r="V23" s="288">
        <f>Con7_Renewal!S23+Lnd8_Mitigation!W23</f>
        <v>2375283.5989483129</v>
      </c>
      <c r="W23" s="288">
        <f>Con7_Renewal!T23+Lnd8_Mitigation!X23</f>
        <v>0</v>
      </c>
      <c r="X23" s="288">
        <f>Con7_Renewal!U23+Lnd8_Mitigation!Y23</f>
        <v>0</v>
      </c>
      <c r="Y23" s="288">
        <f>Con7_Renewal!V23+Lnd8_Mitigation!Z23</f>
        <v>0</v>
      </c>
      <c r="Z23" s="288">
        <f>Con7_Renewal!W23+Lnd8_Mitigation!AA23</f>
        <v>0</v>
      </c>
      <c r="AA23" s="288">
        <f>Con7_Renewal!X23+Lnd8_Mitigation!AB23</f>
        <v>0</v>
      </c>
      <c r="AB23" s="288">
        <f>Con7_Renewal!Y23+Lnd8_Mitigation!AC23</f>
        <v>0</v>
      </c>
      <c r="AC23" s="288">
        <f>Con7_Renewal!Z23+Lnd8_Mitigation!AD23</f>
        <v>0</v>
      </c>
      <c r="AD23" s="288">
        <f>Con7_Renewal!AA23+Lnd8_Mitigation!AE23</f>
        <v>0</v>
      </c>
      <c r="AE23" s="288">
        <f>Con7_Renewal!AB23+Lnd8_Mitigation!AF23</f>
        <v>0</v>
      </c>
      <c r="AF23" s="288">
        <f>Con7_Renewal!AC23+Lnd8_Mitigation!AG23</f>
        <v>0</v>
      </c>
      <c r="AG23" s="288">
        <f>Con7_Renewal!AD23+Lnd8_Mitigation!AH23</f>
        <v>0</v>
      </c>
      <c r="AH23" s="288">
        <f>Con7_Renewal!AE23+Lnd8_Mitigation!AI23</f>
        <v>0</v>
      </c>
      <c r="AI23" s="288">
        <f>Con7_Renewal!AF23+Lnd8_Mitigation!AJ23</f>
        <v>0</v>
      </c>
      <c r="AJ23" s="288">
        <f>Con7_Renewal!AG23+Lnd8_Mitigation!AK23</f>
        <v>0</v>
      </c>
      <c r="AK23" s="288">
        <f>Con7_Renewal!AH23+Lnd8_Mitigation!AL23</f>
        <v>0</v>
      </c>
      <c r="AL23" s="288">
        <f>Con7_Renewal!AI23+Lnd8_Mitigation!AM23</f>
        <v>0</v>
      </c>
      <c r="AM23" s="288">
        <f>Con7_Renewal!AJ23+Lnd8_Mitigation!AN23</f>
        <v>0</v>
      </c>
      <c r="AN23" s="288">
        <f>Con7_Renewal!AK23+Lnd8_Mitigation!AO23</f>
        <v>0</v>
      </c>
      <c r="AO23" s="288">
        <f>Con7_Renewal!AL23+Lnd8_Mitigation!AP23</f>
        <v>0</v>
      </c>
      <c r="AP23" s="288">
        <f>Con7_Renewal!AM23+Lnd8_Mitigation!AQ23</f>
        <v>0</v>
      </c>
      <c r="AQ23" s="288">
        <f t="shared" si="0"/>
        <v>2735924.3452254566</v>
      </c>
      <c r="AR23" s="288">
        <v>2735924.4426146061</v>
      </c>
      <c r="AS23" s="288">
        <v>360640.74090302998</v>
      </c>
      <c r="AT23" s="288">
        <v>2375283.701711576</v>
      </c>
      <c r="AU23" s="353">
        <v>2037</v>
      </c>
      <c r="AV23" s="288" t="str">
        <f t="shared" si="1"/>
        <v>Arterial</v>
      </c>
      <c r="AW23" s="288">
        <f t="shared" si="3"/>
        <v>183926.77786054529</v>
      </c>
      <c r="AX23" s="288">
        <f t="shared" si="2"/>
        <v>1211394.6878729037</v>
      </c>
      <c r="AY23" s="356">
        <v>2029</v>
      </c>
    </row>
    <row r="24" spans="1:51" ht="48.75" x14ac:dyDescent="0.25">
      <c r="A24" s="144" t="str">
        <f>Con6_Mitigation!B24</f>
        <v>Drury_13b</v>
      </c>
      <c r="B24" s="144" t="str">
        <f>'I3 Project list'!B24</f>
        <v>13b</v>
      </c>
      <c r="C24" s="144" t="str">
        <f>Con6_Mitigation!C24</f>
        <v>N-S Opaheke Arterial across development (upto Waihoihoi Stream)</v>
      </c>
      <c r="D24" s="144" t="str">
        <f>Con6_Mitigation!D24</f>
        <v>4-lane urban- upgrade 2-lane arterial with SGA design + intersection improvements (TDM)</v>
      </c>
      <c r="E24" s="144" t="str">
        <f>'I3 Project list'!G24</f>
        <v>Include</v>
      </c>
      <c r="F24" s="144" t="str">
        <f>'I3 Project list'!L24</f>
        <v>4-lane arterial upgrade</v>
      </c>
      <c r="G24" s="226">
        <f>Lnd8_Mitigation!AR24</f>
        <v>0</v>
      </c>
      <c r="H24" s="226">
        <f>Con7_Renewal!AN24</f>
        <v>26050739.606041115</v>
      </c>
      <c r="I24" s="288">
        <f>Con7_Renewal!F24+Lnd8_Mitigation!J24</f>
        <v>0</v>
      </c>
      <c r="J24" s="288">
        <f>Con7_Renewal!G24+Lnd8_Mitigation!K24</f>
        <v>0</v>
      </c>
      <c r="K24" s="288">
        <f>Con7_Renewal!H24+Lnd8_Mitigation!L24</f>
        <v>0</v>
      </c>
      <c r="L24" s="288">
        <f>Con7_Renewal!I24+Lnd8_Mitigation!M24</f>
        <v>0</v>
      </c>
      <c r="M24" s="288">
        <f>Con7_Renewal!J24+Lnd8_Mitigation!N24</f>
        <v>0</v>
      </c>
      <c r="N24" s="288">
        <f>Con7_Renewal!K24+Lnd8_Mitigation!O24</f>
        <v>0</v>
      </c>
      <c r="O24" s="288">
        <f>Con7_Renewal!L24+Lnd8_Mitigation!P24</f>
        <v>0</v>
      </c>
      <c r="P24" s="288">
        <f>Con7_Renewal!M24+Lnd8_Mitigation!Q24</f>
        <v>0</v>
      </c>
      <c r="Q24" s="288">
        <f>Con7_Renewal!N24+Lnd8_Mitigation!R24</f>
        <v>0</v>
      </c>
      <c r="R24" s="288">
        <f>Con7_Renewal!O24+Lnd8_Mitigation!S24</f>
        <v>0</v>
      </c>
      <c r="S24" s="288">
        <f>Con7_Renewal!P24+Lnd8_Mitigation!T24</f>
        <v>0</v>
      </c>
      <c r="T24" s="288">
        <f>Con7_Renewal!Q24+Lnd8_Mitigation!U24</f>
        <v>0</v>
      </c>
      <c r="U24" s="288">
        <f>Con7_Renewal!R24+Lnd8_Mitigation!V24</f>
        <v>0</v>
      </c>
      <c r="V24" s="288">
        <f>Con7_Renewal!S24+Lnd8_Mitigation!W24</f>
        <v>0</v>
      </c>
      <c r="W24" s="288">
        <f>Con7_Renewal!T24+Lnd8_Mitigation!X24</f>
        <v>0</v>
      </c>
      <c r="X24" s="288">
        <f>Con7_Renewal!U24+Lnd8_Mitigation!Y24</f>
        <v>0</v>
      </c>
      <c r="Y24" s="288">
        <f>Con7_Renewal!V24+Lnd8_Mitigation!Z24</f>
        <v>0</v>
      </c>
      <c r="Z24" s="288">
        <f>Con7_Renewal!W24+Lnd8_Mitigation!AA24</f>
        <v>0</v>
      </c>
      <c r="AA24" s="288">
        <f>Con7_Renewal!X24+Lnd8_Mitigation!AB24</f>
        <v>0</v>
      </c>
      <c r="AB24" s="288">
        <f>Con7_Renewal!Y24+Lnd8_Mitigation!AC24</f>
        <v>0</v>
      </c>
      <c r="AC24" s="288">
        <f>Con7_Renewal!Z24+Lnd8_Mitigation!AD24</f>
        <v>0</v>
      </c>
      <c r="AD24" s="288">
        <f>Con7_Renewal!AA24+Lnd8_Mitigation!AE24</f>
        <v>0</v>
      </c>
      <c r="AE24" s="288">
        <f>Con7_Renewal!AB24+Lnd8_Mitigation!AF24</f>
        <v>0</v>
      </c>
      <c r="AF24" s="288">
        <f>Con7_Renewal!AC24+Lnd8_Mitigation!AG24</f>
        <v>0</v>
      </c>
      <c r="AG24" s="288">
        <f>Con7_Renewal!AD24+Lnd8_Mitigation!AH24</f>
        <v>0</v>
      </c>
      <c r="AH24" s="288">
        <f>Con7_Renewal!AE24+Lnd8_Mitigation!AI24</f>
        <v>0</v>
      </c>
      <c r="AI24" s="288">
        <f>Con7_Renewal!AF24+Lnd8_Mitigation!AJ24</f>
        <v>0</v>
      </c>
      <c r="AJ24" s="288">
        <f>Con7_Renewal!AG24+Lnd8_Mitigation!AK24</f>
        <v>2322584.35930306</v>
      </c>
      <c r="AK24" s="288">
        <f>Con7_Renewal!AH24+Lnd8_Mitigation!AL24</f>
        <v>23728155.246738054</v>
      </c>
      <c r="AL24" s="288">
        <f>Con7_Renewal!AI24+Lnd8_Mitigation!AM24</f>
        <v>0</v>
      </c>
      <c r="AM24" s="288">
        <f>Con7_Renewal!AJ24+Lnd8_Mitigation!AN24</f>
        <v>0</v>
      </c>
      <c r="AN24" s="288">
        <f>Con7_Renewal!AK24+Lnd8_Mitigation!AO24</f>
        <v>0</v>
      </c>
      <c r="AO24" s="288">
        <f>Con7_Renewal!AL24+Lnd8_Mitigation!AP24</f>
        <v>0</v>
      </c>
      <c r="AP24" s="288">
        <f>Con7_Renewal!AM24+Lnd8_Mitigation!AQ24</f>
        <v>0</v>
      </c>
      <c r="AQ24" s="288">
        <f t="shared" si="0"/>
        <v>26050739.606041115</v>
      </c>
      <c r="AR24" s="288">
        <v>26050739.606041115</v>
      </c>
      <c r="AS24" s="288">
        <v>0</v>
      </c>
      <c r="AT24" s="288">
        <v>26050739.606041115</v>
      </c>
      <c r="AU24" s="353">
        <v>0</v>
      </c>
      <c r="AV24" s="288" t="str">
        <f t="shared" si="1"/>
        <v>Arterial</v>
      </c>
      <c r="AW24" s="288">
        <f t="shared" si="3"/>
        <v>0</v>
      </c>
      <c r="AX24" s="288">
        <f t="shared" si="2"/>
        <v>13285877.199080968</v>
      </c>
      <c r="AY24" s="356">
        <v>2050</v>
      </c>
    </row>
    <row r="25" spans="1:51" ht="60.75" x14ac:dyDescent="0.25">
      <c r="A25" s="144" t="str">
        <f>Con6_Mitigation!B25</f>
        <v>Drury_14</v>
      </c>
      <c r="B25" s="144">
        <f>'I3 Project list'!B25</f>
        <v>14</v>
      </c>
      <c r="C25" s="144" t="str">
        <f>Con6_Mitigation!C25</f>
        <v xml:space="preserve">Upgrade Brookefield Road from Fitzgerald to Quarry Rd+ New connection + Intersections on Quarry &amp; Fitzgerald </v>
      </c>
      <c r="D25" s="144" t="str">
        <f>Con6_Mitigation!D25</f>
        <v>2-lane urban (upgrade existing road layout with active modes on both sides + intersection improvements + new connection to Quarry Rd)</v>
      </c>
      <c r="E25" s="144" t="str">
        <f>'I3 Project list'!G25</f>
        <v>Exclude</v>
      </c>
      <c r="F25" s="144" t="str">
        <f>'I3 Project list'!L25</f>
        <v>Upgrade Collector</v>
      </c>
      <c r="G25" s="226">
        <f>Lnd8_Mitigation!AR25</f>
        <v>0</v>
      </c>
      <c r="H25" s="226">
        <f>Con7_Renewal!AN25</f>
        <v>0</v>
      </c>
      <c r="I25" s="288">
        <f>Con7_Renewal!F25+Lnd8_Mitigation!J25</f>
        <v>0</v>
      </c>
      <c r="J25" s="288">
        <f>Con7_Renewal!G25+Lnd8_Mitigation!K25</f>
        <v>0</v>
      </c>
      <c r="K25" s="288">
        <f>Con7_Renewal!H25+Lnd8_Mitigation!L25</f>
        <v>0</v>
      </c>
      <c r="L25" s="288">
        <f>Con7_Renewal!I25+Lnd8_Mitigation!M25</f>
        <v>0</v>
      </c>
      <c r="M25" s="288">
        <f>Con7_Renewal!J25+Lnd8_Mitigation!N25</f>
        <v>0</v>
      </c>
      <c r="N25" s="288">
        <f>Con7_Renewal!K25+Lnd8_Mitigation!O25</f>
        <v>0</v>
      </c>
      <c r="O25" s="288">
        <f>Con7_Renewal!L25+Lnd8_Mitigation!P25</f>
        <v>0</v>
      </c>
      <c r="P25" s="288">
        <f>Con7_Renewal!M25+Lnd8_Mitigation!Q25</f>
        <v>0</v>
      </c>
      <c r="Q25" s="288">
        <f>Con7_Renewal!N25+Lnd8_Mitigation!R25</f>
        <v>0</v>
      </c>
      <c r="R25" s="288">
        <f>Con7_Renewal!O25+Lnd8_Mitigation!S25</f>
        <v>0</v>
      </c>
      <c r="S25" s="288">
        <f>Con7_Renewal!P25+Lnd8_Mitigation!T25</f>
        <v>0</v>
      </c>
      <c r="T25" s="288">
        <f>Con7_Renewal!Q25+Lnd8_Mitigation!U25</f>
        <v>0</v>
      </c>
      <c r="U25" s="288">
        <f>Con7_Renewal!R25+Lnd8_Mitigation!V25</f>
        <v>0</v>
      </c>
      <c r="V25" s="288">
        <f>Con7_Renewal!S25+Lnd8_Mitigation!W25</f>
        <v>0</v>
      </c>
      <c r="W25" s="288">
        <f>Con7_Renewal!T25+Lnd8_Mitigation!X25</f>
        <v>0</v>
      </c>
      <c r="X25" s="288">
        <f>Con7_Renewal!U25+Lnd8_Mitigation!Y25</f>
        <v>0</v>
      </c>
      <c r="Y25" s="288">
        <f>Con7_Renewal!V25+Lnd8_Mitigation!Z25</f>
        <v>0</v>
      </c>
      <c r="Z25" s="288">
        <f>Con7_Renewal!W25+Lnd8_Mitigation!AA25</f>
        <v>0</v>
      </c>
      <c r="AA25" s="288">
        <f>Con7_Renewal!X25+Lnd8_Mitigation!AB25</f>
        <v>0</v>
      </c>
      <c r="AB25" s="288">
        <f>Con7_Renewal!Y25+Lnd8_Mitigation!AC25</f>
        <v>0</v>
      </c>
      <c r="AC25" s="288">
        <f>Con7_Renewal!Z25+Lnd8_Mitigation!AD25</f>
        <v>0</v>
      </c>
      <c r="AD25" s="288">
        <f>Con7_Renewal!AA25+Lnd8_Mitigation!AE25</f>
        <v>0</v>
      </c>
      <c r="AE25" s="288">
        <f>Con7_Renewal!AB25+Lnd8_Mitigation!AF25</f>
        <v>0</v>
      </c>
      <c r="AF25" s="288">
        <f>Con7_Renewal!AC25+Lnd8_Mitigation!AG25</f>
        <v>0</v>
      </c>
      <c r="AG25" s="288">
        <f>Con7_Renewal!AD25+Lnd8_Mitigation!AH25</f>
        <v>0</v>
      </c>
      <c r="AH25" s="288">
        <f>Con7_Renewal!AE25+Lnd8_Mitigation!AI25</f>
        <v>0</v>
      </c>
      <c r="AI25" s="288">
        <f>Con7_Renewal!AF25+Lnd8_Mitigation!AJ25</f>
        <v>0</v>
      </c>
      <c r="AJ25" s="288">
        <f>Con7_Renewal!AG25+Lnd8_Mitigation!AK25</f>
        <v>0</v>
      </c>
      <c r="AK25" s="288">
        <f>Con7_Renewal!AH25+Lnd8_Mitigation!AL25</f>
        <v>0</v>
      </c>
      <c r="AL25" s="288">
        <f>Con7_Renewal!AI25+Lnd8_Mitigation!AM25</f>
        <v>0</v>
      </c>
      <c r="AM25" s="288">
        <f>Con7_Renewal!AJ25+Lnd8_Mitigation!AN25</f>
        <v>0</v>
      </c>
      <c r="AN25" s="288">
        <f>Con7_Renewal!AK25+Lnd8_Mitigation!AO25</f>
        <v>0</v>
      </c>
      <c r="AO25" s="288">
        <f>Con7_Renewal!AL25+Lnd8_Mitigation!AP25</f>
        <v>0</v>
      </c>
      <c r="AP25" s="288">
        <f>Con7_Renewal!AM25+Lnd8_Mitigation!AQ25</f>
        <v>0</v>
      </c>
      <c r="AQ25" s="288">
        <f t="shared" si="0"/>
        <v>0</v>
      </c>
      <c r="AR25" s="288">
        <v>0</v>
      </c>
      <c r="AS25" s="288">
        <v>0</v>
      </c>
      <c r="AT25" s="288">
        <v>0</v>
      </c>
      <c r="AU25" s="353">
        <v>0</v>
      </c>
      <c r="AV25" s="288" t="str">
        <f t="shared" si="1"/>
        <v>Collector</v>
      </c>
      <c r="AW25" s="288">
        <f t="shared" si="3"/>
        <v>0</v>
      </c>
      <c r="AX25" s="288">
        <f t="shared" si="2"/>
        <v>0</v>
      </c>
      <c r="AY25" s="356" t="s">
        <v>142</v>
      </c>
    </row>
    <row r="26" spans="1:51" ht="48.75" x14ac:dyDescent="0.25">
      <c r="A26" s="144" t="str">
        <f>Con6_Mitigation!B26</f>
        <v>Drury_14a</v>
      </c>
      <c r="B26" s="144" t="str">
        <f>'I3 Project list'!B26</f>
        <v>14a</v>
      </c>
      <c r="C26" s="144" t="str">
        <f>Con6_Mitigation!C26</f>
        <v>Western end of Brookefield Road Extension tie in with Quarry Rd</v>
      </c>
      <c r="D26" s="144" t="str">
        <f>Con6_Mitigation!D26</f>
        <v>2-lane urban (New Road connection to Quarry Road with active modes on both sides + intersection improvements)</v>
      </c>
      <c r="E26" s="144" t="str">
        <f>'I3 Project list'!G26</f>
        <v>Include</v>
      </c>
      <c r="F26" s="144" t="str">
        <f>'I3 Project list'!L26</f>
        <v>New Collector (AT)</v>
      </c>
      <c r="G26" s="226">
        <f>Lnd8_Mitigation!AR26</f>
        <v>61441902.214257643</v>
      </c>
      <c r="H26" s="226">
        <f>Con7_Renewal!AN26</f>
        <v>38290474.332678735</v>
      </c>
      <c r="I26" s="288">
        <f>Con7_Renewal!F26+Lnd8_Mitigation!J26</f>
        <v>0</v>
      </c>
      <c r="J26" s="288">
        <f>Con7_Renewal!G26+Lnd8_Mitigation!K26</f>
        <v>0</v>
      </c>
      <c r="K26" s="288">
        <f>Con7_Renewal!H26+Lnd8_Mitigation!L26</f>
        <v>0</v>
      </c>
      <c r="L26" s="288">
        <f>Con7_Renewal!I26+Lnd8_Mitigation!M26</f>
        <v>0</v>
      </c>
      <c r="M26" s="288">
        <f>Con7_Renewal!J26+Lnd8_Mitigation!N26</f>
        <v>0</v>
      </c>
      <c r="N26" s="288">
        <f>Con7_Renewal!K26+Lnd8_Mitigation!O26</f>
        <v>0</v>
      </c>
      <c r="O26" s="288">
        <f>Con7_Renewal!L26+Lnd8_Mitigation!P26</f>
        <v>0</v>
      </c>
      <c r="P26" s="288">
        <f>Con7_Renewal!M26+Lnd8_Mitigation!Q26</f>
        <v>0</v>
      </c>
      <c r="Q26" s="288">
        <f>Con7_Renewal!N26+Lnd8_Mitigation!R26</f>
        <v>0</v>
      </c>
      <c r="R26" s="288">
        <f>Con7_Renewal!O26+Lnd8_Mitigation!S26</f>
        <v>0</v>
      </c>
      <c r="S26" s="288">
        <f>Con7_Renewal!P26+Lnd8_Mitigation!T26</f>
        <v>0</v>
      </c>
      <c r="T26" s="288">
        <f>Con7_Renewal!Q26+Lnd8_Mitigation!U26</f>
        <v>0</v>
      </c>
      <c r="U26" s="288">
        <f>Con7_Renewal!R26+Lnd8_Mitigation!V26</f>
        <v>0</v>
      </c>
      <c r="V26" s="288">
        <f>Con7_Renewal!S26+Lnd8_Mitigation!W26</f>
        <v>61441902.214257643</v>
      </c>
      <c r="W26" s="288">
        <f>Con7_Renewal!T26+Lnd8_Mitigation!X26</f>
        <v>3413832.3187857424</v>
      </c>
      <c r="X26" s="288">
        <f>Con7_Renewal!U26+Lnd8_Mitigation!Y26</f>
        <v>34876642.013892993</v>
      </c>
      <c r="Y26" s="288">
        <f>Con7_Renewal!V26+Lnd8_Mitigation!Z26</f>
        <v>0</v>
      </c>
      <c r="Z26" s="288">
        <f>Con7_Renewal!W26+Lnd8_Mitigation!AA26</f>
        <v>0</v>
      </c>
      <c r="AA26" s="288">
        <f>Con7_Renewal!X26+Lnd8_Mitigation!AB26</f>
        <v>0</v>
      </c>
      <c r="AB26" s="288">
        <f>Con7_Renewal!Y26+Lnd8_Mitigation!AC26</f>
        <v>0</v>
      </c>
      <c r="AC26" s="288">
        <f>Con7_Renewal!Z26+Lnd8_Mitigation!AD26</f>
        <v>0</v>
      </c>
      <c r="AD26" s="288">
        <f>Con7_Renewal!AA26+Lnd8_Mitigation!AE26</f>
        <v>0</v>
      </c>
      <c r="AE26" s="288">
        <f>Con7_Renewal!AB26+Lnd8_Mitigation!AF26</f>
        <v>0</v>
      </c>
      <c r="AF26" s="288">
        <f>Con7_Renewal!AC26+Lnd8_Mitigation!AG26</f>
        <v>0</v>
      </c>
      <c r="AG26" s="288">
        <f>Con7_Renewal!AD26+Lnd8_Mitigation!AH26</f>
        <v>0</v>
      </c>
      <c r="AH26" s="288">
        <f>Con7_Renewal!AE26+Lnd8_Mitigation!AI26</f>
        <v>0</v>
      </c>
      <c r="AI26" s="288">
        <f>Con7_Renewal!AF26+Lnd8_Mitigation!AJ26</f>
        <v>0</v>
      </c>
      <c r="AJ26" s="288">
        <f>Con7_Renewal!AG26+Lnd8_Mitigation!AK26</f>
        <v>0</v>
      </c>
      <c r="AK26" s="288">
        <f>Con7_Renewal!AH26+Lnd8_Mitigation!AL26</f>
        <v>0</v>
      </c>
      <c r="AL26" s="288">
        <f>Con7_Renewal!AI26+Lnd8_Mitigation!AM26</f>
        <v>0</v>
      </c>
      <c r="AM26" s="288">
        <f>Con7_Renewal!AJ26+Lnd8_Mitigation!AN26</f>
        <v>0</v>
      </c>
      <c r="AN26" s="288">
        <f>Con7_Renewal!AK26+Lnd8_Mitigation!AO26</f>
        <v>0</v>
      </c>
      <c r="AO26" s="288">
        <f>Con7_Renewal!AL26+Lnd8_Mitigation!AP26</f>
        <v>0</v>
      </c>
      <c r="AP26" s="288">
        <f>Con7_Renewal!AM26+Lnd8_Mitigation!AQ26</f>
        <v>0</v>
      </c>
      <c r="AQ26" s="288">
        <f t="shared" si="0"/>
        <v>99732376.546936378</v>
      </c>
      <c r="AR26" s="288">
        <v>99732376.89080207</v>
      </c>
      <c r="AS26" s="288">
        <v>0</v>
      </c>
      <c r="AT26" s="288">
        <v>99732376.89080207</v>
      </c>
      <c r="AU26" s="353">
        <v>2037</v>
      </c>
      <c r="AV26" s="288" t="str">
        <f t="shared" si="1"/>
        <v>Collector</v>
      </c>
      <c r="AW26" s="288">
        <f t="shared" si="3"/>
        <v>0</v>
      </c>
      <c r="AX26" s="288">
        <f t="shared" si="2"/>
        <v>0</v>
      </c>
      <c r="AY26" s="356">
        <v>2035</v>
      </c>
    </row>
    <row r="27" spans="1:51" ht="48.75" x14ac:dyDescent="0.25">
      <c r="A27" s="144" t="str">
        <f>Con6_Mitigation!B27</f>
        <v>Drury_14b</v>
      </c>
      <c r="B27" s="144" t="str">
        <f>'I3 Project list'!B27</f>
        <v>14b</v>
      </c>
      <c r="C27" s="144" t="str">
        <f>Con6_Mitigation!C27</f>
        <v>Brookefield Road Upgrade</v>
      </c>
      <c r="D27" s="144" t="str">
        <f>Con6_Mitigation!D27</f>
        <v>2-lane urban (upgrade existing road layout with active modes on both sides + intersection improvements)</v>
      </c>
      <c r="E27" s="144" t="str">
        <f>'I3 Project list'!G27</f>
        <v>Include</v>
      </c>
      <c r="F27" s="144" t="str">
        <f>'I3 Project list'!L27</f>
        <v>Upgrade Collector</v>
      </c>
      <c r="G27" s="226">
        <f>Lnd8_Mitigation!AR27</f>
        <v>0</v>
      </c>
      <c r="H27" s="226">
        <f>Con7_Renewal!AN27</f>
        <v>3446266.3702918231</v>
      </c>
      <c r="I27" s="288">
        <f>Con7_Renewal!F27+Lnd8_Mitigation!J27</f>
        <v>0</v>
      </c>
      <c r="J27" s="288">
        <f>Con7_Renewal!G27+Lnd8_Mitigation!K27</f>
        <v>0</v>
      </c>
      <c r="K27" s="288">
        <f>Con7_Renewal!H27+Lnd8_Mitigation!L27</f>
        <v>0</v>
      </c>
      <c r="L27" s="288">
        <f>Con7_Renewal!I27+Lnd8_Mitigation!M27</f>
        <v>0</v>
      </c>
      <c r="M27" s="288">
        <f>Con7_Renewal!J27+Lnd8_Mitigation!N27</f>
        <v>0</v>
      </c>
      <c r="N27" s="288">
        <f>Con7_Renewal!K27+Lnd8_Mitigation!O27</f>
        <v>0</v>
      </c>
      <c r="O27" s="288">
        <f>Con7_Renewal!L27+Lnd8_Mitigation!P27</f>
        <v>0</v>
      </c>
      <c r="P27" s="288">
        <f>Con7_Renewal!M27+Lnd8_Mitigation!Q27</f>
        <v>0</v>
      </c>
      <c r="Q27" s="288">
        <f>Con7_Renewal!N27+Lnd8_Mitigation!R27</f>
        <v>0</v>
      </c>
      <c r="R27" s="288">
        <f>Con7_Renewal!O27+Lnd8_Mitigation!S27</f>
        <v>0</v>
      </c>
      <c r="S27" s="288">
        <f>Con7_Renewal!P27+Lnd8_Mitigation!T27</f>
        <v>0</v>
      </c>
      <c r="T27" s="288">
        <f>Con7_Renewal!Q27+Lnd8_Mitigation!U27</f>
        <v>0</v>
      </c>
      <c r="U27" s="288">
        <f>Con7_Renewal!R27+Lnd8_Mitigation!V27</f>
        <v>0</v>
      </c>
      <c r="V27" s="288">
        <f>Con7_Renewal!S27+Lnd8_Mitigation!W27</f>
        <v>307255.93555799656</v>
      </c>
      <c r="W27" s="288">
        <f>Con7_Renewal!T27+Lnd8_Mitigation!X27</f>
        <v>3139010.4347338267</v>
      </c>
      <c r="X27" s="288">
        <f>Con7_Renewal!U27+Lnd8_Mitigation!Y27</f>
        <v>0</v>
      </c>
      <c r="Y27" s="288">
        <f>Con7_Renewal!V27+Lnd8_Mitigation!Z27</f>
        <v>0</v>
      </c>
      <c r="Z27" s="288">
        <f>Con7_Renewal!W27+Lnd8_Mitigation!AA27</f>
        <v>0</v>
      </c>
      <c r="AA27" s="288">
        <f>Con7_Renewal!X27+Lnd8_Mitigation!AB27</f>
        <v>0</v>
      </c>
      <c r="AB27" s="288">
        <f>Con7_Renewal!Y27+Lnd8_Mitigation!AC27</f>
        <v>0</v>
      </c>
      <c r="AC27" s="288">
        <f>Con7_Renewal!Z27+Lnd8_Mitigation!AD27</f>
        <v>0</v>
      </c>
      <c r="AD27" s="288">
        <f>Con7_Renewal!AA27+Lnd8_Mitigation!AE27</f>
        <v>0</v>
      </c>
      <c r="AE27" s="288">
        <f>Con7_Renewal!AB27+Lnd8_Mitigation!AF27</f>
        <v>0</v>
      </c>
      <c r="AF27" s="288">
        <f>Con7_Renewal!AC27+Lnd8_Mitigation!AG27</f>
        <v>0</v>
      </c>
      <c r="AG27" s="288">
        <f>Con7_Renewal!AD27+Lnd8_Mitigation!AH27</f>
        <v>0</v>
      </c>
      <c r="AH27" s="288">
        <f>Con7_Renewal!AE27+Lnd8_Mitigation!AI27</f>
        <v>0</v>
      </c>
      <c r="AI27" s="288">
        <f>Con7_Renewal!AF27+Lnd8_Mitigation!AJ27</f>
        <v>0</v>
      </c>
      <c r="AJ27" s="288">
        <f>Con7_Renewal!AG27+Lnd8_Mitigation!AK27</f>
        <v>0</v>
      </c>
      <c r="AK27" s="288">
        <f>Con7_Renewal!AH27+Lnd8_Mitigation!AL27</f>
        <v>0</v>
      </c>
      <c r="AL27" s="288">
        <f>Con7_Renewal!AI27+Lnd8_Mitigation!AM27</f>
        <v>0</v>
      </c>
      <c r="AM27" s="288">
        <f>Con7_Renewal!AJ27+Lnd8_Mitigation!AN27</f>
        <v>0</v>
      </c>
      <c r="AN27" s="288">
        <f>Con7_Renewal!AK27+Lnd8_Mitigation!AO27</f>
        <v>0</v>
      </c>
      <c r="AO27" s="288">
        <f>Con7_Renewal!AL27+Lnd8_Mitigation!AP27</f>
        <v>0</v>
      </c>
      <c r="AP27" s="288">
        <f>Con7_Renewal!AM27+Lnd8_Mitigation!AQ27</f>
        <v>0</v>
      </c>
      <c r="AQ27" s="288">
        <f t="shared" si="0"/>
        <v>3446266.3702918231</v>
      </c>
      <c r="AR27" s="288">
        <v>3446266.3702918226</v>
      </c>
      <c r="AS27" s="288">
        <v>0</v>
      </c>
      <c r="AT27" s="288">
        <v>3446266.3702918226</v>
      </c>
      <c r="AU27" s="353">
        <v>2036</v>
      </c>
      <c r="AV27" s="288" t="str">
        <f t="shared" si="1"/>
        <v>Collector</v>
      </c>
      <c r="AW27" s="288">
        <f t="shared" si="3"/>
        <v>0</v>
      </c>
      <c r="AX27" s="288">
        <f t="shared" si="2"/>
        <v>0</v>
      </c>
      <c r="AY27" s="356">
        <v>2033</v>
      </c>
    </row>
    <row r="28" spans="1:51" ht="48.75" x14ac:dyDescent="0.25">
      <c r="A28" s="144" t="str">
        <f>Con6_Mitigation!B28</f>
        <v>Drury_15</v>
      </c>
      <c r="B28" s="144">
        <f>'I3 Project list'!B28</f>
        <v>15</v>
      </c>
      <c r="C28" s="144" t="str">
        <f>Con6_Mitigation!C28</f>
        <v>New Collector road E-W from Fitgerald Rd (collector 1) + Intersections</v>
      </c>
      <c r="D28" s="144" t="str">
        <f>Con6_Mitigation!D28</f>
        <v>2-lane collector- new collector with active mode on both sides + intersection improvements (TDM)</v>
      </c>
      <c r="E28" s="144" t="str">
        <f>'I3 Project list'!G28</f>
        <v>Exclude</v>
      </c>
      <c r="F28" s="144" t="str">
        <f>'I3 Project list'!L28</f>
        <v>Greenfields Collector</v>
      </c>
      <c r="G28" s="226">
        <f>Lnd8_Mitigation!AR28</f>
        <v>0</v>
      </c>
      <c r="H28" s="226">
        <f>Con7_Renewal!AN28</f>
        <v>0</v>
      </c>
      <c r="I28" s="288">
        <f>Con7_Renewal!F28+Lnd8_Mitigation!J28</f>
        <v>0</v>
      </c>
      <c r="J28" s="288">
        <f>Con7_Renewal!G28+Lnd8_Mitigation!K28</f>
        <v>0</v>
      </c>
      <c r="K28" s="288">
        <f>Con7_Renewal!H28+Lnd8_Mitigation!L28</f>
        <v>0</v>
      </c>
      <c r="L28" s="288">
        <f>Con7_Renewal!I28+Lnd8_Mitigation!M28</f>
        <v>0</v>
      </c>
      <c r="M28" s="288">
        <f>Con7_Renewal!J28+Lnd8_Mitigation!N28</f>
        <v>0</v>
      </c>
      <c r="N28" s="288">
        <f>Con7_Renewal!K28+Lnd8_Mitigation!O28</f>
        <v>0</v>
      </c>
      <c r="O28" s="288">
        <f>Con7_Renewal!L28+Lnd8_Mitigation!P28</f>
        <v>0</v>
      </c>
      <c r="P28" s="288">
        <f>Con7_Renewal!M28+Lnd8_Mitigation!Q28</f>
        <v>0</v>
      </c>
      <c r="Q28" s="288">
        <f>Con7_Renewal!N28+Lnd8_Mitigation!R28</f>
        <v>0</v>
      </c>
      <c r="R28" s="288">
        <f>Con7_Renewal!O28+Lnd8_Mitigation!S28</f>
        <v>0</v>
      </c>
      <c r="S28" s="288">
        <f>Con7_Renewal!P28+Lnd8_Mitigation!T28</f>
        <v>0</v>
      </c>
      <c r="T28" s="288">
        <f>Con7_Renewal!Q28+Lnd8_Mitigation!U28</f>
        <v>0</v>
      </c>
      <c r="U28" s="288">
        <f>Con7_Renewal!R28+Lnd8_Mitigation!V28</f>
        <v>0</v>
      </c>
      <c r="V28" s="288">
        <f>Con7_Renewal!S28+Lnd8_Mitigation!W28</f>
        <v>0</v>
      </c>
      <c r="W28" s="288">
        <f>Con7_Renewal!T28+Lnd8_Mitigation!X28</f>
        <v>0</v>
      </c>
      <c r="X28" s="288">
        <f>Con7_Renewal!U28+Lnd8_Mitigation!Y28</f>
        <v>0</v>
      </c>
      <c r="Y28" s="288">
        <f>Con7_Renewal!V28+Lnd8_Mitigation!Z28</f>
        <v>0</v>
      </c>
      <c r="Z28" s="288">
        <f>Con7_Renewal!W28+Lnd8_Mitigation!AA28</f>
        <v>0</v>
      </c>
      <c r="AA28" s="288">
        <f>Con7_Renewal!X28+Lnd8_Mitigation!AB28</f>
        <v>0</v>
      </c>
      <c r="AB28" s="288">
        <f>Con7_Renewal!Y28+Lnd8_Mitigation!AC28</f>
        <v>0</v>
      </c>
      <c r="AC28" s="288">
        <f>Con7_Renewal!Z28+Lnd8_Mitigation!AD28</f>
        <v>0</v>
      </c>
      <c r="AD28" s="288">
        <f>Con7_Renewal!AA28+Lnd8_Mitigation!AE28</f>
        <v>0</v>
      </c>
      <c r="AE28" s="288">
        <f>Con7_Renewal!AB28+Lnd8_Mitigation!AF28</f>
        <v>0</v>
      </c>
      <c r="AF28" s="288">
        <f>Con7_Renewal!AC28+Lnd8_Mitigation!AG28</f>
        <v>0</v>
      </c>
      <c r="AG28" s="288">
        <f>Con7_Renewal!AD28+Lnd8_Mitigation!AH28</f>
        <v>0</v>
      </c>
      <c r="AH28" s="288">
        <f>Con7_Renewal!AE28+Lnd8_Mitigation!AI28</f>
        <v>0</v>
      </c>
      <c r="AI28" s="288">
        <f>Con7_Renewal!AF28+Lnd8_Mitigation!AJ28</f>
        <v>0</v>
      </c>
      <c r="AJ28" s="288">
        <f>Con7_Renewal!AG28+Lnd8_Mitigation!AK28</f>
        <v>0</v>
      </c>
      <c r="AK28" s="288">
        <f>Con7_Renewal!AH28+Lnd8_Mitigation!AL28</f>
        <v>0</v>
      </c>
      <c r="AL28" s="288">
        <f>Con7_Renewal!AI28+Lnd8_Mitigation!AM28</f>
        <v>0</v>
      </c>
      <c r="AM28" s="288">
        <f>Con7_Renewal!AJ28+Lnd8_Mitigation!AN28</f>
        <v>0</v>
      </c>
      <c r="AN28" s="288">
        <f>Con7_Renewal!AK28+Lnd8_Mitigation!AO28</f>
        <v>0</v>
      </c>
      <c r="AO28" s="288">
        <f>Con7_Renewal!AL28+Lnd8_Mitigation!AP28</f>
        <v>0</v>
      </c>
      <c r="AP28" s="288">
        <f>Con7_Renewal!AM28+Lnd8_Mitigation!AQ28</f>
        <v>0</v>
      </c>
      <c r="AQ28" s="288">
        <f t="shared" si="0"/>
        <v>0</v>
      </c>
      <c r="AR28" s="288">
        <v>0</v>
      </c>
      <c r="AS28" s="288">
        <v>0</v>
      </c>
      <c r="AT28" s="288">
        <v>0</v>
      </c>
      <c r="AU28" s="353">
        <v>0</v>
      </c>
      <c r="AV28" s="288" t="str">
        <f t="shared" si="1"/>
        <v>Collector</v>
      </c>
      <c r="AW28" s="288">
        <f t="shared" si="3"/>
        <v>0</v>
      </c>
      <c r="AX28" s="288">
        <f t="shared" si="2"/>
        <v>0</v>
      </c>
      <c r="AY28" s="356">
        <v>2033</v>
      </c>
    </row>
    <row r="29" spans="1:51" ht="36.75" x14ac:dyDescent="0.25">
      <c r="A29" s="144" t="str">
        <f>Con6_Mitigation!B29</f>
        <v>Drury_16a</v>
      </c>
      <c r="B29" s="144" t="str">
        <f>'I3 Project list'!B29</f>
        <v>16a</v>
      </c>
      <c r="C29" s="144" t="str">
        <f>Con6_Mitigation!C29</f>
        <v>Replace 2-lane Bremner Road Bridge over State Highway 1</v>
      </c>
      <c r="D29" s="144" t="str">
        <f>Con6_Mitigation!D29</f>
        <v>2-lane urban with active modes on both sides (replacing existing bridge as part of SH1 P2D NZUP)</v>
      </c>
      <c r="E29" s="144" t="str">
        <f>'I3 Project list'!G29</f>
        <v>Exclude</v>
      </c>
      <c r="F29" s="144" t="str">
        <f>'I3 Project list'!L29</f>
        <v>Upgrade Collector</v>
      </c>
      <c r="G29" s="226">
        <f>Lnd8_Mitigation!AR29</f>
        <v>0</v>
      </c>
      <c r="H29" s="226">
        <f>Con7_Renewal!AN29</f>
        <v>0</v>
      </c>
      <c r="I29" s="288">
        <f>Con7_Renewal!F29+Lnd8_Mitigation!J29</f>
        <v>0</v>
      </c>
      <c r="J29" s="288">
        <f>Con7_Renewal!G29+Lnd8_Mitigation!K29</f>
        <v>0</v>
      </c>
      <c r="K29" s="288">
        <f>Con7_Renewal!H29+Lnd8_Mitigation!L29</f>
        <v>0</v>
      </c>
      <c r="L29" s="288">
        <f>Con7_Renewal!I29+Lnd8_Mitigation!M29</f>
        <v>0</v>
      </c>
      <c r="M29" s="288">
        <f>Con7_Renewal!J29+Lnd8_Mitigation!N29</f>
        <v>0</v>
      </c>
      <c r="N29" s="288">
        <f>Con7_Renewal!K29+Lnd8_Mitigation!O29</f>
        <v>0</v>
      </c>
      <c r="O29" s="288">
        <f>Con7_Renewal!L29+Lnd8_Mitigation!P29</f>
        <v>0</v>
      </c>
      <c r="P29" s="288">
        <f>Con7_Renewal!M29+Lnd8_Mitigation!Q29</f>
        <v>0</v>
      </c>
      <c r="Q29" s="288">
        <f>Con7_Renewal!N29+Lnd8_Mitigation!R29</f>
        <v>0</v>
      </c>
      <c r="R29" s="288">
        <f>Con7_Renewal!O29+Lnd8_Mitigation!S29</f>
        <v>0</v>
      </c>
      <c r="S29" s="288">
        <f>Con7_Renewal!P29+Lnd8_Mitigation!T29</f>
        <v>0</v>
      </c>
      <c r="T29" s="288">
        <f>Con7_Renewal!Q29+Lnd8_Mitigation!U29</f>
        <v>0</v>
      </c>
      <c r="U29" s="288">
        <f>Con7_Renewal!R29+Lnd8_Mitigation!V29</f>
        <v>0</v>
      </c>
      <c r="V29" s="288">
        <f>Con7_Renewal!S29+Lnd8_Mitigation!W29</f>
        <v>0</v>
      </c>
      <c r="W29" s="288">
        <f>Con7_Renewal!T29+Lnd8_Mitigation!X29</f>
        <v>0</v>
      </c>
      <c r="X29" s="288">
        <f>Con7_Renewal!U29+Lnd8_Mitigation!Y29</f>
        <v>0</v>
      </c>
      <c r="Y29" s="288">
        <f>Con7_Renewal!V29+Lnd8_Mitigation!Z29</f>
        <v>0</v>
      </c>
      <c r="Z29" s="288">
        <f>Con7_Renewal!W29+Lnd8_Mitigation!AA29</f>
        <v>0</v>
      </c>
      <c r="AA29" s="288">
        <f>Con7_Renewal!X29+Lnd8_Mitigation!AB29</f>
        <v>0</v>
      </c>
      <c r="AB29" s="288">
        <f>Con7_Renewal!Y29+Lnd8_Mitigation!AC29</f>
        <v>0</v>
      </c>
      <c r="AC29" s="288">
        <f>Con7_Renewal!Z29+Lnd8_Mitigation!AD29</f>
        <v>0</v>
      </c>
      <c r="AD29" s="288">
        <f>Con7_Renewal!AA29+Lnd8_Mitigation!AE29</f>
        <v>0</v>
      </c>
      <c r="AE29" s="288">
        <f>Con7_Renewal!AB29+Lnd8_Mitigation!AF29</f>
        <v>0</v>
      </c>
      <c r="AF29" s="288">
        <f>Con7_Renewal!AC29+Lnd8_Mitigation!AG29</f>
        <v>0</v>
      </c>
      <c r="AG29" s="288">
        <f>Con7_Renewal!AD29+Lnd8_Mitigation!AH29</f>
        <v>0</v>
      </c>
      <c r="AH29" s="288">
        <f>Con7_Renewal!AE29+Lnd8_Mitigation!AI29</f>
        <v>0</v>
      </c>
      <c r="AI29" s="288">
        <f>Con7_Renewal!AF29+Lnd8_Mitigation!AJ29</f>
        <v>0</v>
      </c>
      <c r="AJ29" s="288">
        <f>Con7_Renewal!AG29+Lnd8_Mitigation!AK29</f>
        <v>0</v>
      </c>
      <c r="AK29" s="288">
        <f>Con7_Renewal!AH29+Lnd8_Mitigation!AL29</f>
        <v>0</v>
      </c>
      <c r="AL29" s="288">
        <f>Con7_Renewal!AI29+Lnd8_Mitigation!AM29</f>
        <v>0</v>
      </c>
      <c r="AM29" s="288">
        <f>Con7_Renewal!AJ29+Lnd8_Mitigation!AN29</f>
        <v>0</v>
      </c>
      <c r="AN29" s="288">
        <f>Con7_Renewal!AK29+Lnd8_Mitigation!AO29</f>
        <v>0</v>
      </c>
      <c r="AO29" s="288">
        <f>Con7_Renewal!AL29+Lnd8_Mitigation!AP29</f>
        <v>0</v>
      </c>
      <c r="AP29" s="288">
        <f>Con7_Renewal!AM29+Lnd8_Mitigation!AQ29</f>
        <v>0</v>
      </c>
      <c r="AQ29" s="288">
        <f t="shared" si="0"/>
        <v>0</v>
      </c>
      <c r="AR29" s="288">
        <v>0</v>
      </c>
      <c r="AS29" s="288">
        <v>0</v>
      </c>
      <c r="AT29" s="288">
        <v>0</v>
      </c>
      <c r="AU29" s="353">
        <v>0</v>
      </c>
      <c r="AV29" s="288" t="str">
        <f t="shared" si="1"/>
        <v>Collector</v>
      </c>
      <c r="AW29" s="288">
        <f t="shared" si="3"/>
        <v>0</v>
      </c>
      <c r="AX29" s="288">
        <f t="shared" si="2"/>
        <v>0</v>
      </c>
      <c r="AY29" s="356">
        <v>2033</v>
      </c>
    </row>
    <row r="30" spans="1:51" ht="36.75" x14ac:dyDescent="0.25">
      <c r="A30" s="144" t="str">
        <f>Con6_Mitigation!B30</f>
        <v>Drury_16b</v>
      </c>
      <c r="B30" s="144" t="str">
        <f>'I3 Project list'!B30</f>
        <v>16b</v>
      </c>
      <c r="C30" s="144" t="str">
        <f>Con6_Mitigation!C30</f>
        <v>Widen Bremner Road Bridge ove SH1 to 4-lanes</v>
      </c>
      <c r="D30" s="144" t="str">
        <f>Con6_Mitigation!D30</f>
        <v>4-lane urban- upgrade 2-lane urban with active modes on both sides (SGA design)</v>
      </c>
      <c r="E30" s="144" t="str">
        <f>'I3 Project list'!G30</f>
        <v>Include</v>
      </c>
      <c r="F30" s="144" t="str">
        <f>'I3 Project list'!L30</f>
        <v>4-lane arterial</v>
      </c>
      <c r="G30" s="226">
        <f>Lnd8_Mitigation!AR30</f>
        <v>0</v>
      </c>
      <c r="H30" s="226">
        <f>Con7_Renewal!AN30</f>
        <v>30804803.052057575</v>
      </c>
      <c r="I30" s="288">
        <f>Con7_Renewal!F30+Lnd8_Mitigation!J30</f>
        <v>0</v>
      </c>
      <c r="J30" s="288">
        <f>Con7_Renewal!G30+Lnd8_Mitigation!K30</f>
        <v>0</v>
      </c>
      <c r="K30" s="288">
        <f>Con7_Renewal!H30+Lnd8_Mitigation!L30</f>
        <v>0</v>
      </c>
      <c r="L30" s="288">
        <f>Con7_Renewal!I30+Lnd8_Mitigation!M30</f>
        <v>0</v>
      </c>
      <c r="M30" s="288">
        <f>Con7_Renewal!J30+Lnd8_Mitigation!N30</f>
        <v>0</v>
      </c>
      <c r="N30" s="288">
        <f>Con7_Renewal!K30+Lnd8_Mitigation!O30</f>
        <v>0</v>
      </c>
      <c r="O30" s="288">
        <f>Con7_Renewal!L30+Lnd8_Mitigation!P30</f>
        <v>0</v>
      </c>
      <c r="P30" s="288">
        <f>Con7_Renewal!M30+Lnd8_Mitigation!Q30</f>
        <v>0</v>
      </c>
      <c r="Q30" s="288">
        <f>Con7_Renewal!N30+Lnd8_Mitigation!R30</f>
        <v>0</v>
      </c>
      <c r="R30" s="288">
        <f>Con7_Renewal!O30+Lnd8_Mitigation!S30</f>
        <v>0</v>
      </c>
      <c r="S30" s="288">
        <f>Con7_Renewal!P30+Lnd8_Mitigation!T30</f>
        <v>0</v>
      </c>
      <c r="T30" s="288">
        <f>Con7_Renewal!Q30+Lnd8_Mitigation!U30</f>
        <v>0</v>
      </c>
      <c r="U30" s="288">
        <f>Con7_Renewal!R30+Lnd8_Mitigation!V30</f>
        <v>0</v>
      </c>
      <c r="V30" s="288">
        <f>Con7_Renewal!S30+Lnd8_Mitigation!W30</f>
        <v>0</v>
      </c>
      <c r="W30" s="288">
        <f>Con7_Renewal!T30+Lnd8_Mitigation!X30</f>
        <v>0</v>
      </c>
      <c r="X30" s="288">
        <f>Con7_Renewal!U30+Lnd8_Mitigation!Y30</f>
        <v>0</v>
      </c>
      <c r="Y30" s="288">
        <f>Con7_Renewal!V30+Lnd8_Mitigation!Z30</f>
        <v>0</v>
      </c>
      <c r="Z30" s="288">
        <f>Con7_Renewal!W30+Lnd8_Mitigation!AA30</f>
        <v>0</v>
      </c>
      <c r="AA30" s="288">
        <f>Con7_Renewal!X30+Lnd8_Mitigation!AB30</f>
        <v>0</v>
      </c>
      <c r="AB30" s="288">
        <f>Con7_Renewal!Y30+Lnd8_Mitigation!AC30</f>
        <v>0</v>
      </c>
      <c r="AC30" s="288">
        <f>Con7_Renewal!Z30+Lnd8_Mitigation!AD30</f>
        <v>0</v>
      </c>
      <c r="AD30" s="288">
        <f>Con7_Renewal!AA30+Lnd8_Mitigation!AE30</f>
        <v>0</v>
      </c>
      <c r="AE30" s="288">
        <f>Con7_Renewal!AB30+Lnd8_Mitigation!AF30</f>
        <v>0</v>
      </c>
      <c r="AF30" s="288">
        <f>Con7_Renewal!AC30+Lnd8_Mitigation!AG30</f>
        <v>0</v>
      </c>
      <c r="AG30" s="288">
        <f>Con7_Renewal!AD30+Lnd8_Mitigation!AH30</f>
        <v>0</v>
      </c>
      <c r="AH30" s="288">
        <f>Con7_Renewal!AE30+Lnd8_Mitigation!AI30</f>
        <v>0</v>
      </c>
      <c r="AI30" s="288">
        <f>Con7_Renewal!AF30+Lnd8_Mitigation!AJ30</f>
        <v>0</v>
      </c>
      <c r="AJ30" s="288">
        <f>Con7_Renewal!AG30+Lnd8_Mitigation!AK30</f>
        <v>2746438.4828263591</v>
      </c>
      <c r="AK30" s="288">
        <f>Con7_Renewal!AH30+Lnd8_Mitigation!AL30</f>
        <v>28058364.569231216</v>
      </c>
      <c r="AL30" s="288">
        <f>Con7_Renewal!AI30+Lnd8_Mitigation!AM30</f>
        <v>0</v>
      </c>
      <c r="AM30" s="288">
        <f>Con7_Renewal!AJ30+Lnd8_Mitigation!AN30</f>
        <v>0</v>
      </c>
      <c r="AN30" s="288">
        <f>Con7_Renewal!AK30+Lnd8_Mitigation!AO30</f>
        <v>0</v>
      </c>
      <c r="AO30" s="288">
        <f>Con7_Renewal!AL30+Lnd8_Mitigation!AP30</f>
        <v>0</v>
      </c>
      <c r="AP30" s="288">
        <f>Con7_Renewal!AM30+Lnd8_Mitigation!AQ30</f>
        <v>0</v>
      </c>
      <c r="AQ30" s="288">
        <f t="shared" si="0"/>
        <v>30804803.052057575</v>
      </c>
      <c r="AR30" s="288">
        <v>30804803.052057575</v>
      </c>
      <c r="AS30" s="288">
        <v>0</v>
      </c>
      <c r="AT30" s="288">
        <v>30804803.052057575</v>
      </c>
      <c r="AU30" s="353">
        <v>0</v>
      </c>
      <c r="AV30" s="288" t="str">
        <f t="shared" si="1"/>
        <v>Arterial</v>
      </c>
      <c r="AW30" s="288">
        <f t="shared" si="3"/>
        <v>0</v>
      </c>
      <c r="AX30" s="288">
        <f t="shared" si="2"/>
        <v>15710449.556549363</v>
      </c>
      <c r="AY30" s="356">
        <v>2050</v>
      </c>
    </row>
    <row r="31" spans="1:51" ht="24.75" x14ac:dyDescent="0.25">
      <c r="A31" s="144" t="str">
        <f>Con6_Mitigation!B31</f>
        <v>Drury_17</v>
      </c>
      <c r="B31" s="144">
        <f>'I3 Project list'!B31</f>
        <v>17</v>
      </c>
      <c r="C31" s="144" t="str">
        <f>Con6_Mitigation!C31</f>
        <v>Oira Road to Jesmond Road Collector</v>
      </c>
      <c r="D31" s="144" t="str">
        <f>Con6_Mitigation!D31</f>
        <v>New 2-lane urban collector with active modes on both sides</v>
      </c>
      <c r="E31" s="144" t="str">
        <f>'I3 Project list'!G31</f>
        <v>Exclude</v>
      </c>
      <c r="F31" s="144" t="str">
        <f>'I3 Project list'!L31</f>
        <v>Greenfields Collector</v>
      </c>
      <c r="G31" s="226">
        <f>Lnd8_Mitigation!AR31</f>
        <v>0</v>
      </c>
      <c r="H31" s="226">
        <f>Con7_Renewal!AN31</f>
        <v>2997441.6052881423</v>
      </c>
      <c r="I31" s="288">
        <f>Con7_Renewal!F31+Lnd8_Mitigation!J31</f>
        <v>0</v>
      </c>
      <c r="J31" s="288">
        <f>Con7_Renewal!G31+Lnd8_Mitigation!K31</f>
        <v>0</v>
      </c>
      <c r="K31" s="288">
        <f>Con7_Renewal!H31+Lnd8_Mitigation!L31</f>
        <v>0</v>
      </c>
      <c r="L31" s="288">
        <f>Con7_Renewal!I31+Lnd8_Mitigation!M31</f>
        <v>0</v>
      </c>
      <c r="M31" s="288">
        <f>Con7_Renewal!J31+Lnd8_Mitigation!N31</f>
        <v>0</v>
      </c>
      <c r="N31" s="288">
        <f>Con7_Renewal!K31+Lnd8_Mitigation!O31</f>
        <v>0</v>
      </c>
      <c r="O31" s="288">
        <f>Con7_Renewal!L31+Lnd8_Mitigation!P31</f>
        <v>0</v>
      </c>
      <c r="P31" s="288">
        <f>Con7_Renewal!M31+Lnd8_Mitigation!Q31</f>
        <v>0</v>
      </c>
      <c r="Q31" s="288">
        <f>Con7_Renewal!N31+Lnd8_Mitigation!R31</f>
        <v>0</v>
      </c>
      <c r="R31" s="288">
        <f>Con7_Renewal!O31+Lnd8_Mitigation!S31</f>
        <v>0</v>
      </c>
      <c r="S31" s="288">
        <f>Con7_Renewal!P31+Lnd8_Mitigation!T31</f>
        <v>0</v>
      </c>
      <c r="T31" s="288">
        <f>Con7_Renewal!Q31+Lnd8_Mitigation!U31</f>
        <v>0</v>
      </c>
      <c r="U31" s="288">
        <f>Con7_Renewal!R31+Lnd8_Mitigation!V31</f>
        <v>0</v>
      </c>
      <c r="V31" s="288">
        <f>Con7_Renewal!S31+Lnd8_Mitigation!W31</f>
        <v>267240.43522941158</v>
      </c>
      <c r="W31" s="288">
        <f>Con7_Renewal!T31+Lnd8_Mitigation!X31</f>
        <v>2730201.170058731</v>
      </c>
      <c r="X31" s="288">
        <f>Con7_Renewal!U31+Lnd8_Mitigation!Y31</f>
        <v>0</v>
      </c>
      <c r="Y31" s="288">
        <f>Con7_Renewal!V31+Lnd8_Mitigation!Z31</f>
        <v>0</v>
      </c>
      <c r="Z31" s="288">
        <f>Con7_Renewal!W31+Lnd8_Mitigation!AA31</f>
        <v>0</v>
      </c>
      <c r="AA31" s="288">
        <f>Con7_Renewal!X31+Lnd8_Mitigation!AB31</f>
        <v>0</v>
      </c>
      <c r="AB31" s="288">
        <f>Con7_Renewal!Y31+Lnd8_Mitigation!AC31</f>
        <v>0</v>
      </c>
      <c r="AC31" s="288">
        <f>Con7_Renewal!Z31+Lnd8_Mitigation!AD31</f>
        <v>0</v>
      </c>
      <c r="AD31" s="288">
        <f>Con7_Renewal!AA31+Lnd8_Mitigation!AE31</f>
        <v>0</v>
      </c>
      <c r="AE31" s="288">
        <f>Con7_Renewal!AB31+Lnd8_Mitigation!AF31</f>
        <v>0</v>
      </c>
      <c r="AF31" s="288">
        <f>Con7_Renewal!AC31+Lnd8_Mitigation!AG31</f>
        <v>0</v>
      </c>
      <c r="AG31" s="288">
        <f>Con7_Renewal!AD31+Lnd8_Mitigation!AH31</f>
        <v>0</v>
      </c>
      <c r="AH31" s="288">
        <f>Con7_Renewal!AE31+Lnd8_Mitigation!AI31</f>
        <v>0</v>
      </c>
      <c r="AI31" s="288">
        <f>Con7_Renewal!AF31+Lnd8_Mitigation!AJ31</f>
        <v>0</v>
      </c>
      <c r="AJ31" s="288">
        <f>Con7_Renewal!AG31+Lnd8_Mitigation!AK31</f>
        <v>0</v>
      </c>
      <c r="AK31" s="288">
        <f>Con7_Renewal!AH31+Lnd8_Mitigation!AL31</f>
        <v>0</v>
      </c>
      <c r="AL31" s="288">
        <f>Con7_Renewal!AI31+Lnd8_Mitigation!AM31</f>
        <v>0</v>
      </c>
      <c r="AM31" s="288">
        <f>Con7_Renewal!AJ31+Lnd8_Mitigation!AN31</f>
        <v>0</v>
      </c>
      <c r="AN31" s="288">
        <f>Con7_Renewal!AK31+Lnd8_Mitigation!AO31</f>
        <v>0</v>
      </c>
      <c r="AO31" s="288">
        <f>Con7_Renewal!AL31+Lnd8_Mitigation!AP31</f>
        <v>0</v>
      </c>
      <c r="AP31" s="288">
        <f>Con7_Renewal!AM31+Lnd8_Mitigation!AQ31</f>
        <v>0</v>
      </c>
      <c r="AQ31" s="288">
        <f t="shared" si="0"/>
        <v>2997441.6052881423</v>
      </c>
      <c r="AR31" s="288">
        <v>2997441.6052881437</v>
      </c>
      <c r="AS31" s="288">
        <v>0</v>
      </c>
      <c r="AT31" s="288">
        <v>2997441.6052881437</v>
      </c>
      <c r="AU31" s="353">
        <v>0</v>
      </c>
      <c r="AV31" s="288" t="str">
        <f t="shared" si="1"/>
        <v>Collector</v>
      </c>
      <c r="AW31" s="288">
        <f t="shared" si="3"/>
        <v>0</v>
      </c>
      <c r="AX31" s="288">
        <f t="shared" si="2"/>
        <v>0</v>
      </c>
      <c r="AY31" s="356">
        <v>2036</v>
      </c>
    </row>
    <row r="32" spans="1:51" ht="36.75" x14ac:dyDescent="0.25">
      <c r="A32" s="144" t="str">
        <f>Con6_Mitigation!B32</f>
        <v>Drury_19-1</v>
      </c>
      <c r="B32" s="144" t="str">
        <f>'I3 Project list'!B32</f>
        <v>19-1</v>
      </c>
      <c r="C32" s="144" t="str">
        <f>Con6_Mitigation!C32</f>
        <v>SH1 3-laning and cycleway upgrades from Papakura to Drury Interchange</v>
      </c>
      <c r="D32" s="144" t="str">
        <f>Con6_Mitigation!D32</f>
        <v>NZUP tbc</v>
      </c>
      <c r="E32" s="144" t="str">
        <f>'I3 Project list'!G32</f>
        <v>Exclude</v>
      </c>
      <c r="F32" s="144" t="str">
        <f>'I3 Project list'!L32</f>
        <v>State Highway</v>
      </c>
      <c r="G32" s="226">
        <f>Lnd8_Mitigation!AR32</f>
        <v>0</v>
      </c>
      <c r="H32" s="226">
        <f>Con7_Renewal!AN32</f>
        <v>0</v>
      </c>
      <c r="I32" s="288">
        <f>Con7_Renewal!F32+Lnd8_Mitigation!J32</f>
        <v>0</v>
      </c>
      <c r="J32" s="288">
        <f>Con7_Renewal!G32+Lnd8_Mitigation!K32</f>
        <v>0</v>
      </c>
      <c r="K32" s="288">
        <f>Con7_Renewal!H32+Lnd8_Mitigation!L32</f>
        <v>0</v>
      </c>
      <c r="L32" s="288">
        <f>Con7_Renewal!I32+Lnd8_Mitigation!M32</f>
        <v>0</v>
      </c>
      <c r="M32" s="288">
        <f>Con7_Renewal!J32+Lnd8_Mitigation!N32</f>
        <v>0</v>
      </c>
      <c r="N32" s="288">
        <f>Con7_Renewal!K32+Lnd8_Mitigation!O32</f>
        <v>0</v>
      </c>
      <c r="O32" s="288">
        <f>Con7_Renewal!L32+Lnd8_Mitigation!P32</f>
        <v>0</v>
      </c>
      <c r="P32" s="288">
        <f>Con7_Renewal!M32+Lnd8_Mitigation!Q32</f>
        <v>0</v>
      </c>
      <c r="Q32" s="288">
        <f>Con7_Renewal!N32+Lnd8_Mitigation!R32</f>
        <v>0</v>
      </c>
      <c r="R32" s="288">
        <f>Con7_Renewal!O32+Lnd8_Mitigation!S32</f>
        <v>0</v>
      </c>
      <c r="S32" s="288">
        <f>Con7_Renewal!P32+Lnd8_Mitigation!T32</f>
        <v>0</v>
      </c>
      <c r="T32" s="288">
        <f>Con7_Renewal!Q32+Lnd8_Mitigation!U32</f>
        <v>0</v>
      </c>
      <c r="U32" s="288">
        <f>Con7_Renewal!R32+Lnd8_Mitigation!V32</f>
        <v>0</v>
      </c>
      <c r="V32" s="288">
        <f>Con7_Renewal!S32+Lnd8_Mitigation!W32</f>
        <v>0</v>
      </c>
      <c r="W32" s="288">
        <f>Con7_Renewal!T32+Lnd8_Mitigation!X32</f>
        <v>0</v>
      </c>
      <c r="X32" s="288">
        <f>Con7_Renewal!U32+Lnd8_Mitigation!Y32</f>
        <v>0</v>
      </c>
      <c r="Y32" s="288">
        <f>Con7_Renewal!V32+Lnd8_Mitigation!Z32</f>
        <v>0</v>
      </c>
      <c r="Z32" s="288">
        <f>Con7_Renewal!W32+Lnd8_Mitigation!AA32</f>
        <v>0</v>
      </c>
      <c r="AA32" s="288">
        <f>Con7_Renewal!X32+Lnd8_Mitigation!AB32</f>
        <v>0</v>
      </c>
      <c r="AB32" s="288">
        <f>Con7_Renewal!Y32+Lnd8_Mitigation!AC32</f>
        <v>0</v>
      </c>
      <c r="AC32" s="288">
        <f>Con7_Renewal!Z32+Lnd8_Mitigation!AD32</f>
        <v>0</v>
      </c>
      <c r="AD32" s="288">
        <f>Con7_Renewal!AA32+Lnd8_Mitigation!AE32</f>
        <v>0</v>
      </c>
      <c r="AE32" s="288">
        <f>Con7_Renewal!AB32+Lnd8_Mitigation!AF32</f>
        <v>0</v>
      </c>
      <c r="AF32" s="288">
        <f>Con7_Renewal!AC32+Lnd8_Mitigation!AG32</f>
        <v>0</v>
      </c>
      <c r="AG32" s="288">
        <f>Con7_Renewal!AD32+Lnd8_Mitigation!AH32</f>
        <v>0</v>
      </c>
      <c r="AH32" s="288">
        <f>Con7_Renewal!AE32+Lnd8_Mitigation!AI32</f>
        <v>0</v>
      </c>
      <c r="AI32" s="288">
        <f>Con7_Renewal!AF32+Lnd8_Mitigation!AJ32</f>
        <v>0</v>
      </c>
      <c r="AJ32" s="288">
        <f>Con7_Renewal!AG32+Lnd8_Mitigation!AK32</f>
        <v>0</v>
      </c>
      <c r="AK32" s="288">
        <f>Con7_Renewal!AH32+Lnd8_Mitigation!AL32</f>
        <v>0</v>
      </c>
      <c r="AL32" s="288">
        <f>Con7_Renewal!AI32+Lnd8_Mitigation!AM32</f>
        <v>0</v>
      </c>
      <c r="AM32" s="288">
        <f>Con7_Renewal!AJ32+Lnd8_Mitigation!AN32</f>
        <v>0</v>
      </c>
      <c r="AN32" s="288">
        <f>Con7_Renewal!AK32+Lnd8_Mitigation!AO32</f>
        <v>0</v>
      </c>
      <c r="AO32" s="288">
        <f>Con7_Renewal!AL32+Lnd8_Mitigation!AP32</f>
        <v>0</v>
      </c>
      <c r="AP32" s="288">
        <f>Con7_Renewal!AM32+Lnd8_Mitigation!AQ32</f>
        <v>0</v>
      </c>
      <c r="AQ32" s="288">
        <f t="shared" si="0"/>
        <v>0</v>
      </c>
      <c r="AR32" s="288">
        <v>0</v>
      </c>
      <c r="AS32" s="288">
        <v>0</v>
      </c>
      <c r="AT32" s="288">
        <v>0</v>
      </c>
      <c r="AU32" s="353">
        <v>0</v>
      </c>
      <c r="AV32" s="288" t="str">
        <f t="shared" si="1"/>
        <v>Arterial</v>
      </c>
      <c r="AW32" s="288">
        <f t="shared" si="3"/>
        <v>0</v>
      </c>
      <c r="AX32" s="288">
        <f t="shared" si="2"/>
        <v>0</v>
      </c>
      <c r="AY32" s="356" t="s">
        <v>253</v>
      </c>
    </row>
    <row r="33" spans="1:51" ht="24.75" x14ac:dyDescent="0.25">
      <c r="A33" s="144" t="str">
        <f>Con6_Mitigation!B33</f>
        <v>Drury_19-2</v>
      </c>
      <c r="B33" s="144" t="str">
        <f>'I3 Project list'!B33</f>
        <v>19-2</v>
      </c>
      <c r="C33" s="144" t="str">
        <f>Con6_Mitigation!C33</f>
        <v>SH1 Drury Interchange including ramps</v>
      </c>
      <c r="D33" s="144" t="str">
        <f>Con6_Mitigation!D33</f>
        <v>NZUP tbc</v>
      </c>
      <c r="E33" s="144" t="str">
        <f>'I3 Project list'!G33</f>
        <v>Exclude</v>
      </c>
      <c r="F33" s="144" t="str">
        <f>'I3 Project list'!L33</f>
        <v>State Highway</v>
      </c>
      <c r="G33" s="226">
        <f>Lnd8_Mitigation!AR33</f>
        <v>0</v>
      </c>
      <c r="H33" s="226">
        <f>Con7_Renewal!AN33</f>
        <v>0</v>
      </c>
      <c r="I33" s="288">
        <f>Con7_Renewal!F33+Lnd8_Mitigation!J33</f>
        <v>0</v>
      </c>
      <c r="J33" s="288">
        <f>Con7_Renewal!G33+Lnd8_Mitigation!K33</f>
        <v>0</v>
      </c>
      <c r="K33" s="288">
        <f>Con7_Renewal!H33+Lnd8_Mitigation!L33</f>
        <v>0</v>
      </c>
      <c r="L33" s="288">
        <f>Con7_Renewal!I33+Lnd8_Mitigation!M33</f>
        <v>0</v>
      </c>
      <c r="M33" s="288">
        <f>Con7_Renewal!J33+Lnd8_Mitigation!N33</f>
        <v>0</v>
      </c>
      <c r="N33" s="288">
        <f>Con7_Renewal!K33+Lnd8_Mitigation!O33</f>
        <v>0</v>
      </c>
      <c r="O33" s="288">
        <f>Con7_Renewal!L33+Lnd8_Mitigation!P33</f>
        <v>0</v>
      </c>
      <c r="P33" s="288">
        <f>Con7_Renewal!M33+Lnd8_Mitigation!Q33</f>
        <v>0</v>
      </c>
      <c r="Q33" s="288">
        <f>Con7_Renewal!N33+Lnd8_Mitigation!R33</f>
        <v>0</v>
      </c>
      <c r="R33" s="288">
        <f>Con7_Renewal!O33+Lnd8_Mitigation!S33</f>
        <v>0</v>
      </c>
      <c r="S33" s="288">
        <f>Con7_Renewal!P33+Lnd8_Mitigation!T33</f>
        <v>0</v>
      </c>
      <c r="T33" s="288">
        <f>Con7_Renewal!Q33+Lnd8_Mitigation!U33</f>
        <v>0</v>
      </c>
      <c r="U33" s="288">
        <f>Con7_Renewal!R33+Lnd8_Mitigation!V33</f>
        <v>0</v>
      </c>
      <c r="V33" s="288">
        <f>Con7_Renewal!S33+Lnd8_Mitigation!W33</f>
        <v>0</v>
      </c>
      <c r="W33" s="288">
        <f>Con7_Renewal!T33+Lnd8_Mitigation!X33</f>
        <v>0</v>
      </c>
      <c r="X33" s="288">
        <f>Con7_Renewal!U33+Lnd8_Mitigation!Y33</f>
        <v>0</v>
      </c>
      <c r="Y33" s="288">
        <f>Con7_Renewal!V33+Lnd8_Mitigation!Z33</f>
        <v>0</v>
      </c>
      <c r="Z33" s="288">
        <f>Con7_Renewal!W33+Lnd8_Mitigation!AA33</f>
        <v>0</v>
      </c>
      <c r="AA33" s="288">
        <f>Con7_Renewal!X33+Lnd8_Mitigation!AB33</f>
        <v>0</v>
      </c>
      <c r="AB33" s="288">
        <f>Con7_Renewal!Y33+Lnd8_Mitigation!AC33</f>
        <v>0</v>
      </c>
      <c r="AC33" s="288">
        <f>Con7_Renewal!Z33+Lnd8_Mitigation!AD33</f>
        <v>0</v>
      </c>
      <c r="AD33" s="288">
        <f>Con7_Renewal!AA33+Lnd8_Mitigation!AE33</f>
        <v>0</v>
      </c>
      <c r="AE33" s="288">
        <f>Con7_Renewal!AB33+Lnd8_Mitigation!AF33</f>
        <v>0</v>
      </c>
      <c r="AF33" s="288">
        <f>Con7_Renewal!AC33+Lnd8_Mitigation!AG33</f>
        <v>0</v>
      </c>
      <c r="AG33" s="288">
        <f>Con7_Renewal!AD33+Lnd8_Mitigation!AH33</f>
        <v>0</v>
      </c>
      <c r="AH33" s="288">
        <f>Con7_Renewal!AE33+Lnd8_Mitigation!AI33</f>
        <v>0</v>
      </c>
      <c r="AI33" s="288">
        <f>Con7_Renewal!AF33+Lnd8_Mitigation!AJ33</f>
        <v>0</v>
      </c>
      <c r="AJ33" s="288">
        <f>Con7_Renewal!AG33+Lnd8_Mitigation!AK33</f>
        <v>0</v>
      </c>
      <c r="AK33" s="288">
        <f>Con7_Renewal!AH33+Lnd8_Mitigation!AL33</f>
        <v>0</v>
      </c>
      <c r="AL33" s="288">
        <f>Con7_Renewal!AI33+Lnd8_Mitigation!AM33</f>
        <v>0</v>
      </c>
      <c r="AM33" s="288">
        <f>Con7_Renewal!AJ33+Lnd8_Mitigation!AN33</f>
        <v>0</v>
      </c>
      <c r="AN33" s="288">
        <f>Con7_Renewal!AK33+Lnd8_Mitigation!AO33</f>
        <v>0</v>
      </c>
      <c r="AO33" s="288">
        <f>Con7_Renewal!AL33+Lnd8_Mitigation!AP33</f>
        <v>0</v>
      </c>
      <c r="AP33" s="288">
        <f>Con7_Renewal!AM33+Lnd8_Mitigation!AQ33</f>
        <v>0</v>
      </c>
      <c r="AQ33" s="288">
        <f t="shared" si="0"/>
        <v>0</v>
      </c>
      <c r="AR33" s="288">
        <v>0</v>
      </c>
      <c r="AS33" s="288">
        <v>0</v>
      </c>
      <c r="AT33" s="288">
        <v>0</v>
      </c>
      <c r="AU33" s="353">
        <v>0</v>
      </c>
      <c r="AV33" s="288" t="str">
        <f t="shared" si="1"/>
        <v>Arterial</v>
      </c>
      <c r="AW33" s="288">
        <f t="shared" si="3"/>
        <v>0</v>
      </c>
      <c r="AX33" s="288">
        <f t="shared" si="2"/>
        <v>0</v>
      </c>
      <c r="AY33" s="356" t="s">
        <v>253</v>
      </c>
    </row>
    <row r="34" spans="1:51" ht="36.75" x14ac:dyDescent="0.25">
      <c r="A34" s="144" t="str">
        <f>Con6_Mitigation!B34</f>
        <v>Drury_19-3</v>
      </c>
      <c r="B34" s="144" t="str">
        <f>'I3 Project list'!B34</f>
        <v>19-3</v>
      </c>
      <c r="C34" s="144" t="str">
        <f>Con6_Mitigation!C34</f>
        <v xml:space="preserve">SH1 3-laning and cycleway upgrades from Drury Interchange To Drury South </v>
      </c>
      <c r="D34" s="144" t="str">
        <f>Con6_Mitigation!D34</f>
        <v>NZUP tbc</v>
      </c>
      <c r="E34" s="144" t="str">
        <f>'I3 Project list'!G34</f>
        <v>Exclude</v>
      </c>
      <c r="F34" s="144" t="str">
        <f>'I3 Project list'!L34</f>
        <v>State Highway</v>
      </c>
      <c r="G34" s="226">
        <f>Lnd8_Mitigation!AR34</f>
        <v>0</v>
      </c>
      <c r="H34" s="226">
        <f>Con7_Renewal!AN34</f>
        <v>0</v>
      </c>
      <c r="I34" s="288">
        <f>Con7_Renewal!F34+Lnd8_Mitigation!J34</f>
        <v>0</v>
      </c>
      <c r="J34" s="288">
        <f>Con7_Renewal!G34+Lnd8_Mitigation!K34</f>
        <v>0</v>
      </c>
      <c r="K34" s="288">
        <f>Con7_Renewal!H34+Lnd8_Mitigation!L34</f>
        <v>0</v>
      </c>
      <c r="L34" s="288">
        <f>Con7_Renewal!I34+Lnd8_Mitigation!M34</f>
        <v>0</v>
      </c>
      <c r="M34" s="288">
        <f>Con7_Renewal!J34+Lnd8_Mitigation!N34</f>
        <v>0</v>
      </c>
      <c r="N34" s="288">
        <f>Con7_Renewal!K34+Lnd8_Mitigation!O34</f>
        <v>0</v>
      </c>
      <c r="O34" s="288">
        <f>Con7_Renewal!L34+Lnd8_Mitigation!P34</f>
        <v>0</v>
      </c>
      <c r="P34" s="288">
        <f>Con7_Renewal!M34+Lnd8_Mitigation!Q34</f>
        <v>0</v>
      </c>
      <c r="Q34" s="288">
        <f>Con7_Renewal!N34+Lnd8_Mitigation!R34</f>
        <v>0</v>
      </c>
      <c r="R34" s="288">
        <f>Con7_Renewal!O34+Lnd8_Mitigation!S34</f>
        <v>0</v>
      </c>
      <c r="S34" s="288">
        <f>Con7_Renewal!P34+Lnd8_Mitigation!T34</f>
        <v>0</v>
      </c>
      <c r="T34" s="288">
        <f>Con7_Renewal!Q34+Lnd8_Mitigation!U34</f>
        <v>0</v>
      </c>
      <c r="U34" s="288">
        <f>Con7_Renewal!R34+Lnd8_Mitigation!V34</f>
        <v>0</v>
      </c>
      <c r="V34" s="288">
        <f>Con7_Renewal!S34+Lnd8_Mitigation!W34</f>
        <v>0</v>
      </c>
      <c r="W34" s="288">
        <f>Con7_Renewal!T34+Lnd8_Mitigation!X34</f>
        <v>0</v>
      </c>
      <c r="X34" s="288">
        <f>Con7_Renewal!U34+Lnd8_Mitigation!Y34</f>
        <v>0</v>
      </c>
      <c r="Y34" s="288">
        <f>Con7_Renewal!V34+Lnd8_Mitigation!Z34</f>
        <v>0</v>
      </c>
      <c r="Z34" s="288">
        <f>Con7_Renewal!W34+Lnd8_Mitigation!AA34</f>
        <v>0</v>
      </c>
      <c r="AA34" s="288">
        <f>Con7_Renewal!X34+Lnd8_Mitigation!AB34</f>
        <v>0</v>
      </c>
      <c r="AB34" s="288">
        <f>Con7_Renewal!Y34+Lnd8_Mitigation!AC34</f>
        <v>0</v>
      </c>
      <c r="AC34" s="288">
        <f>Con7_Renewal!Z34+Lnd8_Mitigation!AD34</f>
        <v>0</v>
      </c>
      <c r="AD34" s="288">
        <f>Con7_Renewal!AA34+Lnd8_Mitigation!AE34</f>
        <v>0</v>
      </c>
      <c r="AE34" s="288">
        <f>Con7_Renewal!AB34+Lnd8_Mitigation!AF34</f>
        <v>0</v>
      </c>
      <c r="AF34" s="288">
        <f>Con7_Renewal!AC34+Lnd8_Mitigation!AG34</f>
        <v>0</v>
      </c>
      <c r="AG34" s="288">
        <f>Con7_Renewal!AD34+Lnd8_Mitigation!AH34</f>
        <v>0</v>
      </c>
      <c r="AH34" s="288">
        <f>Con7_Renewal!AE34+Lnd8_Mitigation!AI34</f>
        <v>0</v>
      </c>
      <c r="AI34" s="288">
        <f>Con7_Renewal!AF34+Lnd8_Mitigation!AJ34</f>
        <v>0</v>
      </c>
      <c r="AJ34" s="288">
        <f>Con7_Renewal!AG34+Lnd8_Mitigation!AK34</f>
        <v>0</v>
      </c>
      <c r="AK34" s="288">
        <f>Con7_Renewal!AH34+Lnd8_Mitigation!AL34</f>
        <v>0</v>
      </c>
      <c r="AL34" s="288">
        <f>Con7_Renewal!AI34+Lnd8_Mitigation!AM34</f>
        <v>0</v>
      </c>
      <c r="AM34" s="288">
        <f>Con7_Renewal!AJ34+Lnd8_Mitigation!AN34</f>
        <v>0</v>
      </c>
      <c r="AN34" s="288">
        <f>Con7_Renewal!AK34+Lnd8_Mitigation!AO34</f>
        <v>0</v>
      </c>
      <c r="AO34" s="288">
        <f>Con7_Renewal!AL34+Lnd8_Mitigation!AP34</f>
        <v>0</v>
      </c>
      <c r="AP34" s="288">
        <f>Con7_Renewal!AM34+Lnd8_Mitigation!AQ34</f>
        <v>0</v>
      </c>
      <c r="AQ34" s="288">
        <f t="shared" si="0"/>
        <v>0</v>
      </c>
      <c r="AR34" s="288">
        <v>0</v>
      </c>
      <c r="AS34" s="288">
        <v>0</v>
      </c>
      <c r="AT34" s="288">
        <v>0</v>
      </c>
      <c r="AU34" s="353">
        <v>0</v>
      </c>
      <c r="AV34" s="288" t="str">
        <f t="shared" si="1"/>
        <v>Arterial</v>
      </c>
      <c r="AW34" s="288">
        <f t="shared" si="3"/>
        <v>0</v>
      </c>
      <c r="AX34" s="288">
        <f t="shared" si="2"/>
        <v>0</v>
      </c>
      <c r="AY34" s="356">
        <v>2036</v>
      </c>
    </row>
    <row r="35" spans="1:51" ht="60.75" x14ac:dyDescent="0.25">
      <c r="A35" s="144" t="str">
        <f>Con6_Mitigation!B35</f>
        <v>Drury_20a</v>
      </c>
      <c r="B35" s="144" t="str">
        <f>'I3 Project list'!B35</f>
        <v>20a</v>
      </c>
      <c r="C35" s="144" t="str">
        <f>Con6_Mitigation!C35</f>
        <v xml:space="preserve">Upgrade Fitzgerald Rd from Brookefield to Cossey Rd for active modes </v>
      </c>
      <c r="D35" s="144" t="str">
        <f>Con6_Mitigation!D35</f>
        <v>Active mode upgrades- existing road layout with active modes on both sides + intersection upgrades for active mode crossing</v>
      </c>
      <c r="E35" s="144" t="str">
        <f>'I3 Project list'!G35</f>
        <v>Include</v>
      </c>
      <c r="F35" s="144" t="str">
        <f>'I3 Project list'!L35</f>
        <v>Upgrade Collector</v>
      </c>
      <c r="G35" s="226">
        <f>Lnd8_Mitigation!AR35</f>
        <v>0</v>
      </c>
      <c r="H35" s="226">
        <f>Con7_Renewal!AN35</f>
        <v>9245535.6868864056</v>
      </c>
      <c r="I35" s="288">
        <f>Con7_Renewal!F35+Lnd8_Mitigation!J35</f>
        <v>0</v>
      </c>
      <c r="J35" s="288">
        <f>Con7_Renewal!G35+Lnd8_Mitigation!K35</f>
        <v>0</v>
      </c>
      <c r="K35" s="288">
        <f>Con7_Renewal!H35+Lnd8_Mitigation!L35</f>
        <v>0</v>
      </c>
      <c r="L35" s="288">
        <f>Con7_Renewal!I35+Lnd8_Mitigation!M35</f>
        <v>0</v>
      </c>
      <c r="M35" s="288">
        <f>Con7_Renewal!J35+Lnd8_Mitigation!N35</f>
        <v>0</v>
      </c>
      <c r="N35" s="288">
        <f>Con7_Renewal!K35+Lnd8_Mitigation!O35</f>
        <v>0</v>
      </c>
      <c r="O35" s="288">
        <f>Con7_Renewal!L35+Lnd8_Mitigation!P35</f>
        <v>0</v>
      </c>
      <c r="P35" s="288">
        <f>Con7_Renewal!M35+Lnd8_Mitigation!Q35</f>
        <v>0</v>
      </c>
      <c r="Q35" s="288">
        <f>Con7_Renewal!N35+Lnd8_Mitigation!R35</f>
        <v>0</v>
      </c>
      <c r="R35" s="288">
        <f>Con7_Renewal!O35+Lnd8_Mitigation!S35</f>
        <v>0</v>
      </c>
      <c r="S35" s="288">
        <f>Con7_Renewal!P35+Lnd8_Mitigation!T35</f>
        <v>0</v>
      </c>
      <c r="T35" s="288">
        <f>Con7_Renewal!Q35+Lnd8_Mitigation!U35</f>
        <v>0</v>
      </c>
      <c r="U35" s="288">
        <f>Con7_Renewal!R35+Lnd8_Mitigation!V35</f>
        <v>0</v>
      </c>
      <c r="V35" s="288">
        <f>Con7_Renewal!S35+Lnd8_Mitigation!W35</f>
        <v>824296.61900121148</v>
      </c>
      <c r="W35" s="288">
        <f>Con7_Renewal!T35+Lnd8_Mitigation!X35</f>
        <v>8421239.067885194</v>
      </c>
      <c r="X35" s="288">
        <f>Con7_Renewal!U35+Lnd8_Mitigation!Y35</f>
        <v>0</v>
      </c>
      <c r="Y35" s="288">
        <f>Con7_Renewal!V35+Lnd8_Mitigation!Z35</f>
        <v>0</v>
      </c>
      <c r="Z35" s="288">
        <f>Con7_Renewal!W35+Lnd8_Mitigation!AA35</f>
        <v>0</v>
      </c>
      <c r="AA35" s="288">
        <f>Con7_Renewal!X35+Lnd8_Mitigation!AB35</f>
        <v>0</v>
      </c>
      <c r="AB35" s="288">
        <f>Con7_Renewal!Y35+Lnd8_Mitigation!AC35</f>
        <v>0</v>
      </c>
      <c r="AC35" s="288">
        <f>Con7_Renewal!Z35+Lnd8_Mitigation!AD35</f>
        <v>0</v>
      </c>
      <c r="AD35" s="288">
        <f>Con7_Renewal!AA35+Lnd8_Mitigation!AE35</f>
        <v>0</v>
      </c>
      <c r="AE35" s="288">
        <f>Con7_Renewal!AB35+Lnd8_Mitigation!AF35</f>
        <v>0</v>
      </c>
      <c r="AF35" s="288">
        <f>Con7_Renewal!AC35+Lnd8_Mitigation!AG35</f>
        <v>0</v>
      </c>
      <c r="AG35" s="288">
        <f>Con7_Renewal!AD35+Lnd8_Mitigation!AH35</f>
        <v>0</v>
      </c>
      <c r="AH35" s="288">
        <f>Con7_Renewal!AE35+Lnd8_Mitigation!AI35</f>
        <v>0</v>
      </c>
      <c r="AI35" s="288">
        <f>Con7_Renewal!AF35+Lnd8_Mitigation!AJ35</f>
        <v>0</v>
      </c>
      <c r="AJ35" s="288">
        <f>Con7_Renewal!AG35+Lnd8_Mitigation!AK35</f>
        <v>0</v>
      </c>
      <c r="AK35" s="288">
        <f>Con7_Renewal!AH35+Lnd8_Mitigation!AL35</f>
        <v>0</v>
      </c>
      <c r="AL35" s="288">
        <f>Con7_Renewal!AI35+Lnd8_Mitigation!AM35</f>
        <v>0</v>
      </c>
      <c r="AM35" s="288">
        <f>Con7_Renewal!AJ35+Lnd8_Mitigation!AN35</f>
        <v>0</v>
      </c>
      <c r="AN35" s="288">
        <f>Con7_Renewal!AK35+Lnd8_Mitigation!AO35</f>
        <v>0</v>
      </c>
      <c r="AO35" s="288">
        <f>Con7_Renewal!AL35+Lnd8_Mitigation!AP35</f>
        <v>0</v>
      </c>
      <c r="AP35" s="288">
        <f>Con7_Renewal!AM35+Lnd8_Mitigation!AQ35</f>
        <v>0</v>
      </c>
      <c r="AQ35" s="288">
        <f t="shared" si="0"/>
        <v>9245535.6868864056</v>
      </c>
      <c r="AR35" s="288">
        <v>9245535.6868864056</v>
      </c>
      <c r="AS35" s="288">
        <v>0</v>
      </c>
      <c r="AT35" s="288">
        <v>9245535.6868864056</v>
      </c>
      <c r="AU35" s="353">
        <v>2036</v>
      </c>
      <c r="AV35" s="288" t="str">
        <f t="shared" si="1"/>
        <v>Collector</v>
      </c>
      <c r="AW35" s="288">
        <f t="shared" si="3"/>
        <v>0</v>
      </c>
      <c r="AX35" s="288">
        <f t="shared" si="2"/>
        <v>0</v>
      </c>
      <c r="AY35" s="356">
        <v>2035</v>
      </c>
    </row>
    <row r="36" spans="1:51" ht="60.75" x14ac:dyDescent="0.25">
      <c r="A36" s="144" t="str">
        <f>Con6_Mitigation!B36</f>
        <v>Drury_21</v>
      </c>
      <c r="B36" s="144">
        <f>'I3 Project list'!B36</f>
        <v>21</v>
      </c>
      <c r="C36" s="144" t="str">
        <f>Con6_Mitigation!C36</f>
        <v>Fielding Rd upgrades for active modes ( from Fitzgerald Rd to development boundary )</v>
      </c>
      <c r="D36" s="144" t="str">
        <f>Con6_Mitigation!D36</f>
        <v>Active mode upgrades- existing road layout with active modes on both sides + intersection upgrades for active mode crossing</v>
      </c>
      <c r="E36" s="144" t="str">
        <f>'I3 Project list'!G36</f>
        <v>Include</v>
      </c>
      <c r="F36" s="144" t="str">
        <f>'I3 Project list'!L36</f>
        <v>Upgrade Collector</v>
      </c>
      <c r="G36" s="226">
        <f>Lnd8_Mitigation!AR36</f>
        <v>0</v>
      </c>
      <c r="H36" s="226">
        <f>Con7_Renewal!AN36</f>
        <v>317698.73975637846</v>
      </c>
      <c r="I36" s="288">
        <f>Con7_Renewal!F36+Lnd8_Mitigation!J36</f>
        <v>0</v>
      </c>
      <c r="J36" s="288">
        <f>Con7_Renewal!G36+Lnd8_Mitigation!K36</f>
        <v>0</v>
      </c>
      <c r="K36" s="288">
        <f>Con7_Renewal!H36+Lnd8_Mitigation!L36</f>
        <v>0</v>
      </c>
      <c r="L36" s="288">
        <f>Con7_Renewal!I36+Lnd8_Mitigation!M36</f>
        <v>0</v>
      </c>
      <c r="M36" s="288">
        <f>Con7_Renewal!J36+Lnd8_Mitigation!N36</f>
        <v>0</v>
      </c>
      <c r="N36" s="288">
        <f>Con7_Renewal!K36+Lnd8_Mitigation!O36</f>
        <v>0</v>
      </c>
      <c r="O36" s="288">
        <f>Con7_Renewal!L36+Lnd8_Mitigation!P36</f>
        <v>0</v>
      </c>
      <c r="P36" s="288">
        <f>Con7_Renewal!M36+Lnd8_Mitigation!Q36</f>
        <v>0</v>
      </c>
      <c r="Q36" s="288">
        <f>Con7_Renewal!N36+Lnd8_Mitigation!R36</f>
        <v>0</v>
      </c>
      <c r="R36" s="288">
        <f>Con7_Renewal!O36+Lnd8_Mitigation!S36</f>
        <v>0</v>
      </c>
      <c r="S36" s="288">
        <f>Con7_Renewal!P36+Lnd8_Mitigation!T36</f>
        <v>0</v>
      </c>
      <c r="T36" s="288">
        <f>Con7_Renewal!Q36+Lnd8_Mitigation!U36</f>
        <v>0</v>
      </c>
      <c r="U36" s="288">
        <f>Con7_Renewal!R36+Lnd8_Mitigation!V36</f>
        <v>28324.805172032218</v>
      </c>
      <c r="V36" s="288">
        <f>Con7_Renewal!S36+Lnd8_Mitigation!W36</f>
        <v>289373.93458434625</v>
      </c>
      <c r="W36" s="288">
        <f>Con7_Renewal!T36+Lnd8_Mitigation!X36</f>
        <v>0</v>
      </c>
      <c r="X36" s="288">
        <f>Con7_Renewal!U36+Lnd8_Mitigation!Y36</f>
        <v>0</v>
      </c>
      <c r="Y36" s="288">
        <f>Con7_Renewal!V36+Lnd8_Mitigation!Z36</f>
        <v>0</v>
      </c>
      <c r="Z36" s="288">
        <f>Con7_Renewal!W36+Lnd8_Mitigation!AA36</f>
        <v>0</v>
      </c>
      <c r="AA36" s="288">
        <f>Con7_Renewal!X36+Lnd8_Mitigation!AB36</f>
        <v>0</v>
      </c>
      <c r="AB36" s="288">
        <f>Con7_Renewal!Y36+Lnd8_Mitigation!AC36</f>
        <v>0</v>
      </c>
      <c r="AC36" s="288">
        <f>Con7_Renewal!Z36+Lnd8_Mitigation!AD36</f>
        <v>0</v>
      </c>
      <c r="AD36" s="288">
        <f>Con7_Renewal!AA36+Lnd8_Mitigation!AE36</f>
        <v>0</v>
      </c>
      <c r="AE36" s="288">
        <f>Con7_Renewal!AB36+Lnd8_Mitigation!AF36</f>
        <v>0</v>
      </c>
      <c r="AF36" s="288">
        <f>Con7_Renewal!AC36+Lnd8_Mitigation!AG36</f>
        <v>0</v>
      </c>
      <c r="AG36" s="288">
        <f>Con7_Renewal!AD36+Lnd8_Mitigation!AH36</f>
        <v>0</v>
      </c>
      <c r="AH36" s="288">
        <f>Con7_Renewal!AE36+Lnd8_Mitigation!AI36</f>
        <v>0</v>
      </c>
      <c r="AI36" s="288">
        <f>Con7_Renewal!AF36+Lnd8_Mitigation!AJ36</f>
        <v>0</v>
      </c>
      <c r="AJ36" s="288">
        <f>Con7_Renewal!AG36+Lnd8_Mitigation!AK36</f>
        <v>0</v>
      </c>
      <c r="AK36" s="288">
        <f>Con7_Renewal!AH36+Lnd8_Mitigation!AL36</f>
        <v>0</v>
      </c>
      <c r="AL36" s="288">
        <f>Con7_Renewal!AI36+Lnd8_Mitigation!AM36</f>
        <v>0</v>
      </c>
      <c r="AM36" s="288">
        <f>Con7_Renewal!AJ36+Lnd8_Mitigation!AN36</f>
        <v>0</v>
      </c>
      <c r="AN36" s="288">
        <f>Con7_Renewal!AK36+Lnd8_Mitigation!AO36</f>
        <v>0</v>
      </c>
      <c r="AO36" s="288">
        <f>Con7_Renewal!AL36+Lnd8_Mitigation!AP36</f>
        <v>0</v>
      </c>
      <c r="AP36" s="288">
        <f>Con7_Renewal!AM36+Lnd8_Mitigation!AQ36</f>
        <v>0</v>
      </c>
      <c r="AQ36" s="288">
        <f t="shared" si="0"/>
        <v>317698.73975637846</v>
      </c>
      <c r="AR36" s="288">
        <v>317698.7397563784</v>
      </c>
      <c r="AS36" s="288">
        <v>28324.805172032218</v>
      </c>
      <c r="AT36" s="288">
        <v>289373.93458434619</v>
      </c>
      <c r="AU36" s="353">
        <v>0</v>
      </c>
      <c r="AV36" s="288" t="str">
        <f t="shared" si="1"/>
        <v>Collector</v>
      </c>
      <c r="AW36" s="288">
        <f t="shared" si="3"/>
        <v>0</v>
      </c>
      <c r="AX36" s="288">
        <f t="shared" si="2"/>
        <v>0</v>
      </c>
      <c r="AY36" s="356">
        <v>2035</v>
      </c>
    </row>
    <row r="37" spans="1:51" ht="24.75" x14ac:dyDescent="0.25">
      <c r="A37" s="144" t="str">
        <f>Con6_Mitigation!B37</f>
        <v>Drury_22</v>
      </c>
      <c r="B37" s="144">
        <f>'I3 Project list'!B37</f>
        <v>22</v>
      </c>
      <c r="C37" s="144" t="str">
        <f>Con6_Mitigation!C37</f>
        <v>Upgrade Intersection at Quarry/ GSR</v>
      </c>
      <c r="D37" s="144" t="str">
        <f>Con6_Mitigation!D37</f>
        <v>Upgrade intersection with active modes facilities(TDM)</v>
      </c>
      <c r="E37" s="144" t="str">
        <f>'I3 Project list'!G37</f>
        <v>Include</v>
      </c>
      <c r="F37" s="144" t="str">
        <f>'I3 Project list'!L37</f>
        <v>New Collector (AT)</v>
      </c>
      <c r="G37" s="226">
        <f>Lnd8_Mitigation!AR37</f>
        <v>0</v>
      </c>
      <c r="H37" s="226">
        <f>Con7_Renewal!AN37</f>
        <v>8625542.0629850142</v>
      </c>
      <c r="I37" s="288">
        <f>Con7_Renewal!F37+Lnd8_Mitigation!J37</f>
        <v>0</v>
      </c>
      <c r="J37" s="288">
        <f>Con7_Renewal!G37+Lnd8_Mitigation!K37</f>
        <v>0</v>
      </c>
      <c r="K37" s="288">
        <f>Con7_Renewal!H37+Lnd8_Mitigation!L37</f>
        <v>0</v>
      </c>
      <c r="L37" s="288">
        <f>Con7_Renewal!I37+Lnd8_Mitigation!M37</f>
        <v>0</v>
      </c>
      <c r="M37" s="288">
        <f>Con7_Renewal!J37+Lnd8_Mitigation!N37</f>
        <v>0</v>
      </c>
      <c r="N37" s="288">
        <f>Con7_Renewal!K37+Lnd8_Mitigation!O37</f>
        <v>0</v>
      </c>
      <c r="O37" s="288">
        <f>Con7_Renewal!L37+Lnd8_Mitigation!P37</f>
        <v>0</v>
      </c>
      <c r="P37" s="288">
        <f>Con7_Renewal!M37+Lnd8_Mitigation!Q37</f>
        <v>0</v>
      </c>
      <c r="Q37" s="288">
        <f>Con7_Renewal!N37+Lnd8_Mitigation!R37</f>
        <v>0</v>
      </c>
      <c r="R37" s="288">
        <f>Con7_Renewal!O37+Lnd8_Mitigation!S37</f>
        <v>0</v>
      </c>
      <c r="S37" s="288">
        <f>Con7_Renewal!P37+Lnd8_Mitigation!T37</f>
        <v>0</v>
      </c>
      <c r="T37" s="288">
        <f>Con7_Renewal!Q37+Lnd8_Mitigation!U37</f>
        <v>0</v>
      </c>
      <c r="U37" s="288">
        <f>Con7_Renewal!R37+Lnd8_Mitigation!V37</f>
        <v>0</v>
      </c>
      <c r="V37" s="288">
        <f>Con7_Renewal!S37+Lnd8_Mitigation!W37</f>
        <v>769020.35753925028</v>
      </c>
      <c r="W37" s="288">
        <f>Con7_Renewal!T37+Lnd8_Mitigation!X37</f>
        <v>7856521.7054457637</v>
      </c>
      <c r="X37" s="288">
        <f>Con7_Renewal!U37+Lnd8_Mitigation!Y37</f>
        <v>0</v>
      </c>
      <c r="Y37" s="288">
        <f>Con7_Renewal!V37+Lnd8_Mitigation!Z37</f>
        <v>0</v>
      </c>
      <c r="Z37" s="288">
        <f>Con7_Renewal!W37+Lnd8_Mitigation!AA37</f>
        <v>0</v>
      </c>
      <c r="AA37" s="288">
        <f>Con7_Renewal!X37+Lnd8_Mitigation!AB37</f>
        <v>0</v>
      </c>
      <c r="AB37" s="288">
        <f>Con7_Renewal!Y37+Lnd8_Mitigation!AC37</f>
        <v>0</v>
      </c>
      <c r="AC37" s="288">
        <f>Con7_Renewal!Z37+Lnd8_Mitigation!AD37</f>
        <v>0</v>
      </c>
      <c r="AD37" s="288">
        <f>Con7_Renewal!AA37+Lnd8_Mitigation!AE37</f>
        <v>0</v>
      </c>
      <c r="AE37" s="288">
        <f>Con7_Renewal!AB37+Lnd8_Mitigation!AF37</f>
        <v>0</v>
      </c>
      <c r="AF37" s="288">
        <f>Con7_Renewal!AC37+Lnd8_Mitigation!AG37</f>
        <v>0</v>
      </c>
      <c r="AG37" s="288">
        <f>Con7_Renewal!AD37+Lnd8_Mitigation!AH37</f>
        <v>0</v>
      </c>
      <c r="AH37" s="288">
        <f>Con7_Renewal!AE37+Lnd8_Mitigation!AI37</f>
        <v>0</v>
      </c>
      <c r="AI37" s="288">
        <f>Con7_Renewal!AF37+Lnd8_Mitigation!AJ37</f>
        <v>0</v>
      </c>
      <c r="AJ37" s="288">
        <f>Con7_Renewal!AG37+Lnd8_Mitigation!AK37</f>
        <v>0</v>
      </c>
      <c r="AK37" s="288">
        <f>Con7_Renewal!AH37+Lnd8_Mitigation!AL37</f>
        <v>0</v>
      </c>
      <c r="AL37" s="288">
        <f>Con7_Renewal!AI37+Lnd8_Mitigation!AM37</f>
        <v>0</v>
      </c>
      <c r="AM37" s="288">
        <f>Con7_Renewal!AJ37+Lnd8_Mitigation!AN37</f>
        <v>0</v>
      </c>
      <c r="AN37" s="288">
        <f>Con7_Renewal!AK37+Lnd8_Mitigation!AO37</f>
        <v>0</v>
      </c>
      <c r="AO37" s="288">
        <f>Con7_Renewal!AL37+Lnd8_Mitigation!AP37</f>
        <v>0</v>
      </c>
      <c r="AP37" s="288">
        <f>Con7_Renewal!AM37+Lnd8_Mitigation!AQ37</f>
        <v>0</v>
      </c>
      <c r="AQ37" s="288">
        <f t="shared" si="0"/>
        <v>8625542.0629850142</v>
      </c>
      <c r="AR37" s="288">
        <v>8625542.0629850142</v>
      </c>
      <c r="AS37" s="288">
        <v>0</v>
      </c>
      <c r="AT37" s="288">
        <v>8625542.0629850142</v>
      </c>
      <c r="AU37" s="353">
        <v>2036</v>
      </c>
      <c r="AV37" s="288" t="str">
        <f t="shared" si="1"/>
        <v>Collector</v>
      </c>
      <c r="AW37" s="288">
        <f t="shared" si="3"/>
        <v>0</v>
      </c>
      <c r="AX37" s="288">
        <f t="shared" si="2"/>
        <v>0</v>
      </c>
      <c r="AY37" s="356">
        <v>2033</v>
      </c>
    </row>
    <row r="38" spans="1:51" ht="60.75" x14ac:dyDescent="0.25">
      <c r="A38" s="144" t="str">
        <f>Con6_Mitigation!B38</f>
        <v>Drury_23a</v>
      </c>
      <c r="B38" s="144" t="str">
        <f>'I3 Project list'!B38</f>
        <v>23a</v>
      </c>
      <c r="C38" s="144" t="str">
        <f>Con6_Mitigation!C38</f>
        <v>Waihoehoe Rd West upgrades- between GSR &amp; Kath Henry</v>
      </c>
      <c r="D38" s="144" t="str">
        <f>Con6_Mitigation!D38</f>
        <v xml:space="preserve">Interim 2-lane – install kerb and channel within existing road corridor with provision of active modes on both sides, 20m cross-section </v>
      </c>
      <c r="E38" s="144" t="str">
        <f>'I3 Project list'!G38</f>
        <v>Exclude</v>
      </c>
      <c r="F38" s="144" t="str">
        <f>'I3 Project list'!L38</f>
        <v>Interim Arterial</v>
      </c>
      <c r="G38" s="226">
        <f>Lnd8_Mitigation!AR38</f>
        <v>0</v>
      </c>
      <c r="H38" s="226">
        <f>Con7_Renewal!AN38</f>
        <v>0</v>
      </c>
      <c r="I38" s="288">
        <f>Con7_Renewal!F38+Lnd8_Mitigation!J38</f>
        <v>0</v>
      </c>
      <c r="J38" s="288">
        <f>Con7_Renewal!G38+Lnd8_Mitigation!K38</f>
        <v>0</v>
      </c>
      <c r="K38" s="288">
        <f>Con7_Renewal!H38+Lnd8_Mitigation!L38</f>
        <v>0</v>
      </c>
      <c r="L38" s="288">
        <f>Con7_Renewal!I38+Lnd8_Mitigation!M38</f>
        <v>0</v>
      </c>
      <c r="M38" s="288">
        <f>Con7_Renewal!J38+Lnd8_Mitigation!N38</f>
        <v>0</v>
      </c>
      <c r="N38" s="288">
        <f>Con7_Renewal!K38+Lnd8_Mitigation!O38</f>
        <v>0</v>
      </c>
      <c r="O38" s="288">
        <f>Con7_Renewal!L38+Lnd8_Mitigation!P38</f>
        <v>0</v>
      </c>
      <c r="P38" s="288">
        <f>Con7_Renewal!M38+Lnd8_Mitigation!Q38</f>
        <v>0</v>
      </c>
      <c r="Q38" s="288">
        <f>Con7_Renewal!N38+Lnd8_Mitigation!R38</f>
        <v>0</v>
      </c>
      <c r="R38" s="288">
        <f>Con7_Renewal!O38+Lnd8_Mitigation!S38</f>
        <v>0</v>
      </c>
      <c r="S38" s="288">
        <f>Con7_Renewal!P38+Lnd8_Mitigation!T38</f>
        <v>0</v>
      </c>
      <c r="T38" s="288">
        <f>Con7_Renewal!Q38+Lnd8_Mitigation!U38</f>
        <v>0</v>
      </c>
      <c r="U38" s="288">
        <f>Con7_Renewal!R38+Lnd8_Mitigation!V38</f>
        <v>0</v>
      </c>
      <c r="V38" s="288">
        <f>Con7_Renewal!S38+Lnd8_Mitigation!W38</f>
        <v>0</v>
      </c>
      <c r="W38" s="288">
        <f>Con7_Renewal!T38+Lnd8_Mitigation!X38</f>
        <v>0</v>
      </c>
      <c r="X38" s="288">
        <f>Con7_Renewal!U38+Lnd8_Mitigation!Y38</f>
        <v>0</v>
      </c>
      <c r="Y38" s="288">
        <f>Con7_Renewal!V38+Lnd8_Mitigation!Z38</f>
        <v>0</v>
      </c>
      <c r="Z38" s="288">
        <f>Con7_Renewal!W38+Lnd8_Mitigation!AA38</f>
        <v>0</v>
      </c>
      <c r="AA38" s="288">
        <f>Con7_Renewal!X38+Lnd8_Mitigation!AB38</f>
        <v>0</v>
      </c>
      <c r="AB38" s="288">
        <f>Con7_Renewal!Y38+Lnd8_Mitigation!AC38</f>
        <v>0</v>
      </c>
      <c r="AC38" s="288">
        <f>Con7_Renewal!Z38+Lnd8_Mitigation!AD38</f>
        <v>0</v>
      </c>
      <c r="AD38" s="288">
        <f>Con7_Renewal!AA38+Lnd8_Mitigation!AE38</f>
        <v>0</v>
      </c>
      <c r="AE38" s="288">
        <f>Con7_Renewal!AB38+Lnd8_Mitigation!AF38</f>
        <v>0</v>
      </c>
      <c r="AF38" s="288">
        <f>Con7_Renewal!AC38+Lnd8_Mitigation!AG38</f>
        <v>0</v>
      </c>
      <c r="AG38" s="288">
        <f>Con7_Renewal!AD38+Lnd8_Mitigation!AH38</f>
        <v>0</v>
      </c>
      <c r="AH38" s="288">
        <f>Con7_Renewal!AE38+Lnd8_Mitigation!AI38</f>
        <v>0</v>
      </c>
      <c r="AI38" s="288">
        <f>Con7_Renewal!AF38+Lnd8_Mitigation!AJ38</f>
        <v>0</v>
      </c>
      <c r="AJ38" s="288">
        <f>Con7_Renewal!AG38+Lnd8_Mitigation!AK38</f>
        <v>0</v>
      </c>
      <c r="AK38" s="288">
        <f>Con7_Renewal!AH38+Lnd8_Mitigation!AL38</f>
        <v>0</v>
      </c>
      <c r="AL38" s="288">
        <f>Con7_Renewal!AI38+Lnd8_Mitigation!AM38</f>
        <v>0</v>
      </c>
      <c r="AM38" s="288">
        <f>Con7_Renewal!AJ38+Lnd8_Mitigation!AN38</f>
        <v>0</v>
      </c>
      <c r="AN38" s="288">
        <f>Con7_Renewal!AK38+Lnd8_Mitigation!AO38</f>
        <v>0</v>
      </c>
      <c r="AO38" s="288">
        <f>Con7_Renewal!AL38+Lnd8_Mitigation!AP38</f>
        <v>0</v>
      </c>
      <c r="AP38" s="288">
        <f>Con7_Renewal!AM38+Lnd8_Mitigation!AQ38</f>
        <v>0</v>
      </c>
      <c r="AQ38" s="288">
        <f t="shared" si="0"/>
        <v>0</v>
      </c>
      <c r="AR38" s="288">
        <v>0</v>
      </c>
      <c r="AS38" s="288">
        <v>0</v>
      </c>
      <c r="AT38" s="288">
        <v>0</v>
      </c>
      <c r="AU38" s="353">
        <v>0</v>
      </c>
      <c r="AV38" s="288" t="str">
        <f t="shared" si="1"/>
        <v>Arterial</v>
      </c>
      <c r="AW38" s="288">
        <f t="shared" si="3"/>
        <v>0</v>
      </c>
      <c r="AX38" s="288">
        <f t="shared" si="2"/>
        <v>0</v>
      </c>
      <c r="AY38" s="356">
        <v>2025</v>
      </c>
    </row>
    <row r="39" spans="1:51" ht="72.75" x14ac:dyDescent="0.25">
      <c r="A39" s="144" t="str">
        <f>Con6_Mitigation!B39</f>
        <v>Drury_23b</v>
      </c>
      <c r="B39" s="144" t="str">
        <f>'I3 Project list'!B39</f>
        <v>23b</v>
      </c>
      <c r="C39" s="144" t="str">
        <f>Con6_Mitigation!C39</f>
        <v>Waihoehoe Rd West upgrades- between GSR &amp; Kath Henry Lane</v>
      </c>
      <c r="D39" s="144" t="str">
        <f>Con6_Mitigation!D39</f>
        <v>Final 4-lane - following interim option, upgrade Road corridor to provide four lanes with additional turning lanes at intersections where required (as indicated in SGA Design</v>
      </c>
      <c r="E39" s="144" t="str">
        <f>'I3 Project list'!G39</f>
        <v>Exclude</v>
      </c>
      <c r="F39" s="144" t="str">
        <f>'I3 Project list'!L39</f>
        <v>4-lane arterial</v>
      </c>
      <c r="G39" s="226">
        <f>Lnd8_Mitigation!AR39</f>
        <v>0</v>
      </c>
      <c r="H39" s="226">
        <f>Con7_Renewal!AN39</f>
        <v>0</v>
      </c>
      <c r="I39" s="288">
        <f>Con7_Renewal!F39+Lnd8_Mitigation!J39</f>
        <v>0</v>
      </c>
      <c r="J39" s="288">
        <f>Con7_Renewal!G39+Lnd8_Mitigation!K39</f>
        <v>0</v>
      </c>
      <c r="K39" s="288">
        <f>Con7_Renewal!H39+Lnd8_Mitigation!L39</f>
        <v>0</v>
      </c>
      <c r="L39" s="288">
        <f>Con7_Renewal!I39+Lnd8_Mitigation!M39</f>
        <v>0</v>
      </c>
      <c r="M39" s="288">
        <f>Con7_Renewal!J39+Lnd8_Mitigation!N39</f>
        <v>0</v>
      </c>
      <c r="N39" s="288">
        <f>Con7_Renewal!K39+Lnd8_Mitigation!O39</f>
        <v>0</v>
      </c>
      <c r="O39" s="288">
        <f>Con7_Renewal!L39+Lnd8_Mitigation!P39</f>
        <v>0</v>
      </c>
      <c r="P39" s="288">
        <f>Con7_Renewal!M39+Lnd8_Mitigation!Q39</f>
        <v>0</v>
      </c>
      <c r="Q39" s="288">
        <f>Con7_Renewal!N39+Lnd8_Mitigation!R39</f>
        <v>0</v>
      </c>
      <c r="R39" s="288">
        <f>Con7_Renewal!O39+Lnd8_Mitigation!S39</f>
        <v>0</v>
      </c>
      <c r="S39" s="288">
        <f>Con7_Renewal!P39+Lnd8_Mitigation!T39</f>
        <v>0</v>
      </c>
      <c r="T39" s="288">
        <f>Con7_Renewal!Q39+Lnd8_Mitigation!U39</f>
        <v>0</v>
      </c>
      <c r="U39" s="288">
        <f>Con7_Renewal!R39+Lnd8_Mitigation!V39</f>
        <v>0</v>
      </c>
      <c r="V39" s="288">
        <f>Con7_Renewal!S39+Lnd8_Mitigation!W39</f>
        <v>0</v>
      </c>
      <c r="W39" s="288">
        <f>Con7_Renewal!T39+Lnd8_Mitigation!X39</f>
        <v>0</v>
      </c>
      <c r="X39" s="288">
        <f>Con7_Renewal!U39+Lnd8_Mitigation!Y39</f>
        <v>0</v>
      </c>
      <c r="Y39" s="288">
        <f>Con7_Renewal!V39+Lnd8_Mitigation!Z39</f>
        <v>0</v>
      </c>
      <c r="Z39" s="288">
        <f>Con7_Renewal!W39+Lnd8_Mitigation!AA39</f>
        <v>0</v>
      </c>
      <c r="AA39" s="288">
        <f>Con7_Renewal!X39+Lnd8_Mitigation!AB39</f>
        <v>0</v>
      </c>
      <c r="AB39" s="288">
        <f>Con7_Renewal!Y39+Lnd8_Mitigation!AC39</f>
        <v>0</v>
      </c>
      <c r="AC39" s="288">
        <f>Con7_Renewal!Z39+Lnd8_Mitigation!AD39</f>
        <v>0</v>
      </c>
      <c r="AD39" s="288">
        <f>Con7_Renewal!AA39+Lnd8_Mitigation!AE39</f>
        <v>0</v>
      </c>
      <c r="AE39" s="288">
        <f>Con7_Renewal!AB39+Lnd8_Mitigation!AF39</f>
        <v>0</v>
      </c>
      <c r="AF39" s="288">
        <f>Con7_Renewal!AC39+Lnd8_Mitigation!AG39</f>
        <v>0</v>
      </c>
      <c r="AG39" s="288">
        <f>Con7_Renewal!AD39+Lnd8_Mitigation!AH39</f>
        <v>0</v>
      </c>
      <c r="AH39" s="288">
        <f>Con7_Renewal!AE39+Lnd8_Mitigation!AI39</f>
        <v>0</v>
      </c>
      <c r="AI39" s="288">
        <f>Con7_Renewal!AF39+Lnd8_Mitigation!AJ39</f>
        <v>0</v>
      </c>
      <c r="AJ39" s="288">
        <f>Con7_Renewal!AG39+Lnd8_Mitigation!AK39</f>
        <v>0</v>
      </c>
      <c r="AK39" s="288">
        <f>Con7_Renewal!AH39+Lnd8_Mitigation!AL39</f>
        <v>0</v>
      </c>
      <c r="AL39" s="288">
        <f>Con7_Renewal!AI39+Lnd8_Mitigation!AM39</f>
        <v>0</v>
      </c>
      <c r="AM39" s="288">
        <f>Con7_Renewal!AJ39+Lnd8_Mitigation!AN39</f>
        <v>0</v>
      </c>
      <c r="AN39" s="288">
        <f>Con7_Renewal!AK39+Lnd8_Mitigation!AO39</f>
        <v>0</v>
      </c>
      <c r="AO39" s="288">
        <f>Con7_Renewal!AL39+Lnd8_Mitigation!AP39</f>
        <v>0</v>
      </c>
      <c r="AP39" s="288">
        <f>Con7_Renewal!AM39+Lnd8_Mitigation!AQ39</f>
        <v>0</v>
      </c>
      <c r="AQ39" s="288">
        <f t="shared" si="0"/>
        <v>0</v>
      </c>
      <c r="AR39" s="288">
        <v>0</v>
      </c>
      <c r="AS39" s="288">
        <v>0</v>
      </c>
      <c r="AT39" s="288">
        <v>0</v>
      </c>
      <c r="AU39" s="353">
        <v>0</v>
      </c>
      <c r="AV39" s="288" t="str">
        <f t="shared" si="1"/>
        <v>Arterial</v>
      </c>
      <c r="AW39" s="288">
        <f t="shared" si="3"/>
        <v>0</v>
      </c>
      <c r="AX39" s="288">
        <f t="shared" si="2"/>
        <v>0</v>
      </c>
      <c r="AY39" s="356">
        <v>2031</v>
      </c>
    </row>
    <row r="40" spans="1:51" ht="60.75" x14ac:dyDescent="0.25">
      <c r="A40" s="144" t="str">
        <f>Con6_Mitigation!B40</f>
        <v>Drury_23c</v>
      </c>
      <c r="B40" s="144" t="str">
        <f>'I3 Project list'!B40</f>
        <v>23c</v>
      </c>
      <c r="C40" s="144" t="str">
        <f>Con6_Mitigation!C40</f>
        <v>Waihoehoe Rd West upgrades- between Kath Henry Lane and Fitzgerald Rd</v>
      </c>
      <c r="D40" s="144" t="str">
        <f>Con6_Mitigation!D40</f>
        <v xml:space="preserve">Interim 2-lane – install kerb and channel within existing road corridor with provision of active modes on both sides, 20m cross-section </v>
      </c>
      <c r="E40" s="144" t="str">
        <f>'I3 Project list'!G40</f>
        <v>Include</v>
      </c>
      <c r="F40" s="144" t="str">
        <f>'I3 Project list'!L40</f>
        <v>Interim Arterial</v>
      </c>
      <c r="G40" s="226">
        <f>Lnd8_Mitigation!AR40</f>
        <v>0</v>
      </c>
      <c r="H40" s="226">
        <f>Con7_Renewal!AN40</f>
        <v>0</v>
      </c>
      <c r="I40" s="288">
        <f>Con7_Renewal!F40+Lnd8_Mitigation!J40</f>
        <v>0</v>
      </c>
      <c r="J40" s="288">
        <f>Con7_Renewal!G40+Lnd8_Mitigation!K40</f>
        <v>0</v>
      </c>
      <c r="K40" s="288">
        <f>Con7_Renewal!H40+Lnd8_Mitigation!L40</f>
        <v>0</v>
      </c>
      <c r="L40" s="288">
        <f>Con7_Renewal!I40+Lnd8_Mitigation!M40</f>
        <v>0</v>
      </c>
      <c r="M40" s="288">
        <f>Con7_Renewal!J40+Lnd8_Mitigation!N40</f>
        <v>0</v>
      </c>
      <c r="N40" s="288">
        <f>Con7_Renewal!K40+Lnd8_Mitigation!O40</f>
        <v>0</v>
      </c>
      <c r="O40" s="288">
        <f>Con7_Renewal!L40+Lnd8_Mitigation!P40</f>
        <v>0</v>
      </c>
      <c r="P40" s="288">
        <f>Con7_Renewal!M40+Lnd8_Mitigation!Q40</f>
        <v>0</v>
      </c>
      <c r="Q40" s="288">
        <f>Con7_Renewal!N40+Lnd8_Mitigation!R40</f>
        <v>0</v>
      </c>
      <c r="R40" s="288">
        <f>Con7_Renewal!O40+Lnd8_Mitigation!S40</f>
        <v>0</v>
      </c>
      <c r="S40" s="288">
        <f>Con7_Renewal!P40+Lnd8_Mitigation!T40</f>
        <v>0</v>
      </c>
      <c r="T40" s="288">
        <f>Con7_Renewal!Q40+Lnd8_Mitigation!U40</f>
        <v>0</v>
      </c>
      <c r="U40" s="288">
        <f>Con7_Renewal!R40+Lnd8_Mitigation!V40</f>
        <v>0</v>
      </c>
      <c r="V40" s="288">
        <f>Con7_Renewal!S40+Lnd8_Mitigation!W40</f>
        <v>0</v>
      </c>
      <c r="W40" s="288">
        <f>Con7_Renewal!T40+Lnd8_Mitigation!X40</f>
        <v>0</v>
      </c>
      <c r="X40" s="288">
        <f>Con7_Renewal!U40+Lnd8_Mitigation!Y40</f>
        <v>0</v>
      </c>
      <c r="Y40" s="288">
        <f>Con7_Renewal!V40+Lnd8_Mitigation!Z40</f>
        <v>0</v>
      </c>
      <c r="Z40" s="288">
        <f>Con7_Renewal!W40+Lnd8_Mitigation!AA40</f>
        <v>0</v>
      </c>
      <c r="AA40" s="288">
        <f>Con7_Renewal!X40+Lnd8_Mitigation!AB40</f>
        <v>0</v>
      </c>
      <c r="AB40" s="288">
        <f>Con7_Renewal!Y40+Lnd8_Mitigation!AC40</f>
        <v>0</v>
      </c>
      <c r="AC40" s="288">
        <f>Con7_Renewal!Z40+Lnd8_Mitigation!AD40</f>
        <v>0</v>
      </c>
      <c r="AD40" s="288">
        <f>Con7_Renewal!AA40+Lnd8_Mitigation!AE40</f>
        <v>0</v>
      </c>
      <c r="AE40" s="288">
        <f>Con7_Renewal!AB40+Lnd8_Mitigation!AF40</f>
        <v>0</v>
      </c>
      <c r="AF40" s="288">
        <f>Con7_Renewal!AC40+Lnd8_Mitigation!AG40</f>
        <v>0</v>
      </c>
      <c r="AG40" s="288">
        <f>Con7_Renewal!AD40+Lnd8_Mitigation!AH40</f>
        <v>0</v>
      </c>
      <c r="AH40" s="288">
        <f>Con7_Renewal!AE40+Lnd8_Mitigation!AI40</f>
        <v>0</v>
      </c>
      <c r="AI40" s="288">
        <f>Con7_Renewal!AF40+Lnd8_Mitigation!AJ40</f>
        <v>0</v>
      </c>
      <c r="AJ40" s="288">
        <f>Con7_Renewal!AG40+Lnd8_Mitigation!AK40</f>
        <v>0</v>
      </c>
      <c r="AK40" s="288">
        <f>Con7_Renewal!AH40+Lnd8_Mitigation!AL40</f>
        <v>0</v>
      </c>
      <c r="AL40" s="288">
        <f>Con7_Renewal!AI40+Lnd8_Mitigation!AM40</f>
        <v>0</v>
      </c>
      <c r="AM40" s="288">
        <f>Con7_Renewal!AJ40+Lnd8_Mitigation!AN40</f>
        <v>0</v>
      </c>
      <c r="AN40" s="288">
        <f>Con7_Renewal!AK40+Lnd8_Mitigation!AO40</f>
        <v>0</v>
      </c>
      <c r="AO40" s="288">
        <f>Con7_Renewal!AL40+Lnd8_Mitigation!AP40</f>
        <v>0</v>
      </c>
      <c r="AP40" s="288">
        <f>Con7_Renewal!AM40+Lnd8_Mitigation!AQ40</f>
        <v>0</v>
      </c>
      <c r="AQ40" s="288">
        <f t="shared" si="0"/>
        <v>0</v>
      </c>
      <c r="AR40" s="288">
        <v>0</v>
      </c>
      <c r="AS40" s="288">
        <v>0</v>
      </c>
      <c r="AT40" s="288">
        <v>0</v>
      </c>
      <c r="AU40" s="353">
        <v>0</v>
      </c>
      <c r="AV40" s="288" t="str">
        <f t="shared" si="1"/>
        <v>Arterial</v>
      </c>
      <c r="AW40" s="288">
        <f t="shared" si="3"/>
        <v>0</v>
      </c>
      <c r="AX40" s="288">
        <f t="shared" si="2"/>
        <v>0</v>
      </c>
      <c r="AY40" s="356">
        <v>2025</v>
      </c>
    </row>
    <row r="41" spans="1:51" ht="72.75" x14ac:dyDescent="0.25">
      <c r="A41" s="144" t="str">
        <f>Con6_Mitigation!B41</f>
        <v>Drury_23d</v>
      </c>
      <c r="B41" s="144" t="str">
        <f>'I3 Project list'!B41</f>
        <v>23d</v>
      </c>
      <c r="C41" s="144" t="str">
        <f>Con6_Mitigation!C41</f>
        <v>Waihoehoe Rd West upgrades- between Kath Henry Lane and Fitzgerald Rd</v>
      </c>
      <c r="D41" s="144" t="str">
        <f>Con6_Mitigation!D41</f>
        <v>Final 4-lane - following interim option, upgrade Road corridor to provide four lanes with additional turning lanes at intersections where required (as indicated in SGA Design</v>
      </c>
      <c r="E41" s="144" t="str">
        <f>'I3 Project list'!G41</f>
        <v>Include</v>
      </c>
      <c r="F41" s="144" t="str">
        <f>'I3 Project list'!L41</f>
        <v>4-lane arterial</v>
      </c>
      <c r="G41" s="226">
        <f>Lnd8_Mitigation!AR41</f>
        <v>4402694.5570371291</v>
      </c>
      <c r="H41" s="226">
        <f>Con7_Renewal!AN41</f>
        <v>10350496.940993799</v>
      </c>
      <c r="I41" s="288">
        <f>Con7_Renewal!F41+Lnd8_Mitigation!J41</f>
        <v>0</v>
      </c>
      <c r="J41" s="288">
        <f>Con7_Renewal!G41+Lnd8_Mitigation!K41</f>
        <v>0</v>
      </c>
      <c r="K41" s="288">
        <f>Con7_Renewal!H41+Lnd8_Mitigation!L41</f>
        <v>0</v>
      </c>
      <c r="L41" s="288">
        <f>Con7_Renewal!I41+Lnd8_Mitigation!M41</f>
        <v>0</v>
      </c>
      <c r="M41" s="288">
        <f>Con7_Renewal!J41+Lnd8_Mitigation!N41</f>
        <v>0</v>
      </c>
      <c r="N41" s="288">
        <f>Con7_Renewal!K41+Lnd8_Mitigation!O41</f>
        <v>0</v>
      </c>
      <c r="O41" s="288">
        <f>Con7_Renewal!L41+Lnd8_Mitigation!P41</f>
        <v>0</v>
      </c>
      <c r="P41" s="288">
        <f>Con7_Renewal!M41+Lnd8_Mitigation!Q41</f>
        <v>0</v>
      </c>
      <c r="Q41" s="288">
        <f>Con7_Renewal!N41+Lnd8_Mitigation!R41</f>
        <v>0</v>
      </c>
      <c r="R41" s="288">
        <f>Con7_Renewal!O41+Lnd8_Mitigation!S41</f>
        <v>0</v>
      </c>
      <c r="S41" s="288">
        <f>Con7_Renewal!P41+Lnd8_Mitigation!T41</f>
        <v>0</v>
      </c>
      <c r="T41" s="288">
        <f>Con7_Renewal!Q41+Lnd8_Mitigation!U41</f>
        <v>0</v>
      </c>
      <c r="U41" s="288">
        <f>Con7_Renewal!R41+Lnd8_Mitigation!V41</f>
        <v>0</v>
      </c>
      <c r="V41" s="288">
        <f>Con7_Renewal!S41+Lnd8_Mitigation!W41</f>
        <v>3769871.2445128597</v>
      </c>
      <c r="W41" s="288">
        <f>Con7_Renewal!T41+Lnd8_Mitigation!X41</f>
        <v>922810.74049013038</v>
      </c>
      <c r="X41" s="288">
        <f>Con7_Renewal!U41+Lnd8_Mitigation!Y41</f>
        <v>10060509.513027938</v>
      </c>
      <c r="Y41" s="288">
        <f>Con7_Renewal!V41+Lnd8_Mitigation!Z41</f>
        <v>0</v>
      </c>
      <c r="Z41" s="288">
        <f>Con7_Renewal!W41+Lnd8_Mitigation!AA41</f>
        <v>0</v>
      </c>
      <c r="AA41" s="288">
        <f>Con7_Renewal!X41+Lnd8_Mitigation!AB41</f>
        <v>0</v>
      </c>
      <c r="AB41" s="288">
        <f>Con7_Renewal!Y41+Lnd8_Mitigation!AC41</f>
        <v>0</v>
      </c>
      <c r="AC41" s="288">
        <f>Con7_Renewal!Z41+Lnd8_Mitigation!AD41</f>
        <v>0</v>
      </c>
      <c r="AD41" s="288">
        <f>Con7_Renewal!AA41+Lnd8_Mitigation!AE41</f>
        <v>0</v>
      </c>
      <c r="AE41" s="288">
        <f>Con7_Renewal!AB41+Lnd8_Mitigation!AF41</f>
        <v>0</v>
      </c>
      <c r="AF41" s="288">
        <f>Con7_Renewal!AC41+Lnd8_Mitigation!AG41</f>
        <v>0</v>
      </c>
      <c r="AG41" s="288">
        <f>Con7_Renewal!AD41+Lnd8_Mitigation!AH41</f>
        <v>0</v>
      </c>
      <c r="AH41" s="288">
        <f>Con7_Renewal!AE41+Lnd8_Mitigation!AI41</f>
        <v>0</v>
      </c>
      <c r="AI41" s="288">
        <f>Con7_Renewal!AF41+Lnd8_Mitigation!AJ41</f>
        <v>0</v>
      </c>
      <c r="AJ41" s="288">
        <f>Con7_Renewal!AG41+Lnd8_Mitigation!AK41</f>
        <v>0</v>
      </c>
      <c r="AK41" s="288">
        <f>Con7_Renewal!AH41+Lnd8_Mitigation!AL41</f>
        <v>0</v>
      </c>
      <c r="AL41" s="288">
        <f>Con7_Renewal!AI41+Lnd8_Mitigation!AM41</f>
        <v>0</v>
      </c>
      <c r="AM41" s="288">
        <f>Con7_Renewal!AJ41+Lnd8_Mitigation!AN41</f>
        <v>0</v>
      </c>
      <c r="AN41" s="288">
        <f>Con7_Renewal!AK41+Lnd8_Mitigation!AO41</f>
        <v>0</v>
      </c>
      <c r="AO41" s="288">
        <f>Con7_Renewal!AL41+Lnd8_Mitigation!AP41</f>
        <v>0</v>
      </c>
      <c r="AP41" s="288">
        <f>Con7_Renewal!AM41+Lnd8_Mitigation!AQ41</f>
        <v>0</v>
      </c>
      <c r="AQ41" s="288">
        <f t="shared" si="0"/>
        <v>14753191.498030927</v>
      </c>
      <c r="AR41" s="288">
        <v>14753192.084849127</v>
      </c>
      <c r="AS41" s="288">
        <v>0</v>
      </c>
      <c r="AT41" s="288">
        <v>14753192.084849127</v>
      </c>
      <c r="AU41" s="353">
        <v>2037</v>
      </c>
      <c r="AV41" s="288" t="str">
        <f t="shared" si="1"/>
        <v>Arterial</v>
      </c>
      <c r="AW41" s="288">
        <f t="shared" si="3"/>
        <v>0</v>
      </c>
      <c r="AX41" s="288">
        <f t="shared" si="2"/>
        <v>7524127.9632730549</v>
      </c>
      <c r="AY41" s="356">
        <v>2031</v>
      </c>
    </row>
    <row r="42" spans="1:51" ht="48.75" x14ac:dyDescent="0.25">
      <c r="A42" s="144" t="str">
        <f>Con6_Mitigation!B42</f>
        <v>Drury_23</v>
      </c>
      <c r="B42" s="144">
        <f>'I3 Project list'!B42</f>
        <v>23</v>
      </c>
      <c r="C42" s="144" t="str">
        <f>Con6_Mitigation!C42</f>
        <v>Waihoehoe Rd West upgrades- between GSR &amp; Fitzgerald Rd, including bridge replacement over the rail corridor</v>
      </c>
      <c r="D42" s="144" t="str">
        <f>Con6_Mitigation!D42</f>
        <v>4-lane urban- upgrade 2-lane with active modes on both sides, SGA design</v>
      </c>
      <c r="E42" s="144" t="str">
        <f>'I3 Project list'!G42</f>
        <v>Exclude</v>
      </c>
      <c r="F42" s="144" t="str">
        <f>'I3 Project list'!L42</f>
        <v>4-lane arterial</v>
      </c>
      <c r="G42" s="226">
        <f>Lnd8_Mitigation!AR42</f>
        <v>0</v>
      </c>
      <c r="H42" s="226">
        <f>Con7_Renewal!AN42</f>
        <v>0</v>
      </c>
      <c r="I42" s="288">
        <f>Con7_Renewal!F42+Lnd8_Mitigation!J42</f>
        <v>0</v>
      </c>
      <c r="J42" s="288">
        <f>Con7_Renewal!G42+Lnd8_Mitigation!K42</f>
        <v>0</v>
      </c>
      <c r="K42" s="288">
        <f>Con7_Renewal!H42+Lnd8_Mitigation!L42</f>
        <v>0</v>
      </c>
      <c r="L42" s="288">
        <f>Con7_Renewal!I42+Lnd8_Mitigation!M42</f>
        <v>0</v>
      </c>
      <c r="M42" s="288">
        <f>Con7_Renewal!J42+Lnd8_Mitigation!N42</f>
        <v>0</v>
      </c>
      <c r="N42" s="288">
        <f>Con7_Renewal!K42+Lnd8_Mitigation!O42</f>
        <v>0</v>
      </c>
      <c r="O42" s="288">
        <f>Con7_Renewal!L42+Lnd8_Mitigation!P42</f>
        <v>0</v>
      </c>
      <c r="P42" s="288">
        <f>Con7_Renewal!M42+Lnd8_Mitigation!Q42</f>
        <v>0</v>
      </c>
      <c r="Q42" s="288">
        <f>Con7_Renewal!N42+Lnd8_Mitigation!R42</f>
        <v>0</v>
      </c>
      <c r="R42" s="288">
        <f>Con7_Renewal!O42+Lnd8_Mitigation!S42</f>
        <v>0</v>
      </c>
      <c r="S42" s="288">
        <f>Con7_Renewal!P42+Lnd8_Mitigation!T42</f>
        <v>0</v>
      </c>
      <c r="T42" s="288">
        <f>Con7_Renewal!Q42+Lnd8_Mitigation!U42</f>
        <v>0</v>
      </c>
      <c r="U42" s="288">
        <f>Con7_Renewal!R42+Lnd8_Mitigation!V42</f>
        <v>0</v>
      </c>
      <c r="V42" s="288">
        <f>Con7_Renewal!S42+Lnd8_Mitigation!W42</f>
        <v>0</v>
      </c>
      <c r="W42" s="288">
        <f>Con7_Renewal!T42+Lnd8_Mitigation!X42</f>
        <v>0</v>
      </c>
      <c r="X42" s="288">
        <f>Con7_Renewal!U42+Lnd8_Mitigation!Y42</f>
        <v>0</v>
      </c>
      <c r="Y42" s="288">
        <f>Con7_Renewal!V42+Lnd8_Mitigation!Z42</f>
        <v>0</v>
      </c>
      <c r="Z42" s="288">
        <f>Con7_Renewal!W42+Lnd8_Mitigation!AA42</f>
        <v>0</v>
      </c>
      <c r="AA42" s="288">
        <f>Con7_Renewal!X42+Lnd8_Mitigation!AB42</f>
        <v>0</v>
      </c>
      <c r="AB42" s="288">
        <f>Con7_Renewal!Y42+Lnd8_Mitigation!AC42</f>
        <v>0</v>
      </c>
      <c r="AC42" s="288">
        <f>Con7_Renewal!Z42+Lnd8_Mitigation!AD42</f>
        <v>0</v>
      </c>
      <c r="AD42" s="288">
        <f>Con7_Renewal!AA42+Lnd8_Mitigation!AE42</f>
        <v>0</v>
      </c>
      <c r="AE42" s="288">
        <f>Con7_Renewal!AB42+Lnd8_Mitigation!AF42</f>
        <v>0</v>
      </c>
      <c r="AF42" s="288">
        <f>Con7_Renewal!AC42+Lnd8_Mitigation!AG42</f>
        <v>0</v>
      </c>
      <c r="AG42" s="288">
        <f>Con7_Renewal!AD42+Lnd8_Mitigation!AH42</f>
        <v>0</v>
      </c>
      <c r="AH42" s="288">
        <f>Con7_Renewal!AE42+Lnd8_Mitigation!AI42</f>
        <v>0</v>
      </c>
      <c r="AI42" s="288">
        <f>Con7_Renewal!AF42+Lnd8_Mitigation!AJ42</f>
        <v>0</v>
      </c>
      <c r="AJ42" s="288">
        <f>Con7_Renewal!AG42+Lnd8_Mitigation!AK42</f>
        <v>0</v>
      </c>
      <c r="AK42" s="288">
        <f>Con7_Renewal!AH42+Lnd8_Mitigation!AL42</f>
        <v>0</v>
      </c>
      <c r="AL42" s="288">
        <f>Con7_Renewal!AI42+Lnd8_Mitigation!AM42</f>
        <v>0</v>
      </c>
      <c r="AM42" s="288">
        <f>Con7_Renewal!AJ42+Lnd8_Mitigation!AN42</f>
        <v>0</v>
      </c>
      <c r="AN42" s="288">
        <f>Con7_Renewal!AK42+Lnd8_Mitigation!AO42</f>
        <v>0</v>
      </c>
      <c r="AO42" s="288">
        <f>Con7_Renewal!AL42+Lnd8_Mitigation!AP42</f>
        <v>0</v>
      </c>
      <c r="AP42" s="288">
        <f>Con7_Renewal!AM42+Lnd8_Mitigation!AQ42</f>
        <v>0</v>
      </c>
      <c r="AQ42" s="288">
        <f t="shared" si="0"/>
        <v>0</v>
      </c>
      <c r="AR42" s="288">
        <v>0</v>
      </c>
      <c r="AS42" s="288">
        <v>0</v>
      </c>
      <c r="AT42" s="288">
        <v>0</v>
      </c>
      <c r="AU42" s="353">
        <v>0</v>
      </c>
      <c r="AV42" s="288" t="str">
        <f t="shared" si="1"/>
        <v>Arterial</v>
      </c>
      <c r="AW42" s="288">
        <f t="shared" si="3"/>
        <v>0</v>
      </c>
      <c r="AX42" s="288">
        <f t="shared" si="2"/>
        <v>0</v>
      </c>
      <c r="AY42" s="356" t="s">
        <v>142</v>
      </c>
    </row>
    <row r="43" spans="1:51" ht="36.75" x14ac:dyDescent="0.25">
      <c r="A43" s="144" t="str">
        <f>Con6_Mitigation!B43</f>
        <v>Drury_24</v>
      </c>
      <c r="B43" s="144">
        <f>'I3 Project list'!B43</f>
        <v>24</v>
      </c>
      <c r="C43" s="144" t="str">
        <f>Con6_Mitigation!C43</f>
        <v>Upgrades on Waihoehoe Rd east- from project 4 to Drury Hills + Drury Hills Intersection</v>
      </c>
      <c r="D43" s="144" t="str">
        <f>Con6_Mitigation!D43</f>
        <v xml:space="preserve">2-lane urban - upgrade existing road layout with active modes on both sides, 20m cross-section </v>
      </c>
      <c r="E43" s="144" t="str">
        <f>'I3 Project list'!G43</f>
        <v>Include</v>
      </c>
      <c r="F43" s="144" t="str">
        <f>'I3 Project list'!L43</f>
        <v>2-lane Arterial</v>
      </c>
      <c r="G43" s="226">
        <f>Lnd8_Mitigation!AR43</f>
        <v>1753515.2574132169</v>
      </c>
      <c r="H43" s="226">
        <f>Con7_Renewal!AN43</f>
        <v>11096674.524072789</v>
      </c>
      <c r="I43" s="288">
        <f>Con7_Renewal!F43+Lnd8_Mitigation!J43</f>
        <v>0</v>
      </c>
      <c r="J43" s="288">
        <f>Con7_Renewal!G43+Lnd8_Mitigation!K43</f>
        <v>0</v>
      </c>
      <c r="K43" s="288">
        <f>Con7_Renewal!H43+Lnd8_Mitigation!L43</f>
        <v>0</v>
      </c>
      <c r="L43" s="288">
        <f>Con7_Renewal!I43+Lnd8_Mitigation!M43</f>
        <v>0</v>
      </c>
      <c r="M43" s="288">
        <f>Con7_Renewal!J43+Lnd8_Mitigation!N43</f>
        <v>0</v>
      </c>
      <c r="N43" s="288">
        <f>Con7_Renewal!K43+Lnd8_Mitigation!O43</f>
        <v>151112.53063175795</v>
      </c>
      <c r="O43" s="288">
        <f>Con7_Renewal!L43+Lnd8_Mitigation!P43</f>
        <v>0</v>
      </c>
      <c r="P43" s="288">
        <f>Con7_Renewal!M43+Lnd8_Mitigation!Q43</f>
        <v>0</v>
      </c>
      <c r="Q43" s="288">
        <f>Con7_Renewal!N43+Lnd8_Mitigation!R43</f>
        <v>0</v>
      </c>
      <c r="R43" s="288">
        <f>Con7_Renewal!O43+Lnd8_Mitigation!S43</f>
        <v>0</v>
      </c>
      <c r="S43" s="288">
        <f>Con7_Renewal!P43+Lnd8_Mitigation!T43</f>
        <v>0</v>
      </c>
      <c r="T43" s="288">
        <f>Con7_Renewal!Q43+Lnd8_Mitigation!U43</f>
        <v>0</v>
      </c>
      <c r="U43" s="288">
        <f>Con7_Renewal!R43+Lnd8_Mitigation!V43</f>
        <v>0</v>
      </c>
      <c r="V43" s="288">
        <f>Con7_Renewal!S43+Lnd8_Mitigation!W43</f>
        <v>0</v>
      </c>
      <c r="W43" s="288">
        <f>Con7_Renewal!T43+Lnd8_Mitigation!X43</f>
        <v>1602402.7267814588</v>
      </c>
      <c r="X43" s="288">
        <f>Con7_Renewal!U43+Lnd8_Mitigation!Y43</f>
        <v>989337.08138986945</v>
      </c>
      <c r="Y43" s="288">
        <f>Con7_Renewal!V43+Lnd8_Mitigation!Z43</f>
        <v>10107337.44268292</v>
      </c>
      <c r="Z43" s="288">
        <f>Con7_Renewal!W43+Lnd8_Mitigation!AA43</f>
        <v>0</v>
      </c>
      <c r="AA43" s="288">
        <f>Con7_Renewal!X43+Lnd8_Mitigation!AB43</f>
        <v>0</v>
      </c>
      <c r="AB43" s="288">
        <f>Con7_Renewal!Y43+Lnd8_Mitigation!AC43</f>
        <v>0</v>
      </c>
      <c r="AC43" s="288">
        <f>Con7_Renewal!Z43+Lnd8_Mitigation!AD43</f>
        <v>0</v>
      </c>
      <c r="AD43" s="288">
        <f>Con7_Renewal!AA43+Lnd8_Mitigation!AE43</f>
        <v>0</v>
      </c>
      <c r="AE43" s="288">
        <f>Con7_Renewal!AB43+Lnd8_Mitigation!AF43</f>
        <v>0</v>
      </c>
      <c r="AF43" s="288">
        <f>Con7_Renewal!AC43+Lnd8_Mitigation!AG43</f>
        <v>0</v>
      </c>
      <c r="AG43" s="288">
        <f>Con7_Renewal!AD43+Lnd8_Mitigation!AH43</f>
        <v>0</v>
      </c>
      <c r="AH43" s="288">
        <f>Con7_Renewal!AE43+Lnd8_Mitigation!AI43</f>
        <v>0</v>
      </c>
      <c r="AI43" s="288">
        <f>Con7_Renewal!AF43+Lnd8_Mitigation!AJ43</f>
        <v>0</v>
      </c>
      <c r="AJ43" s="288">
        <f>Con7_Renewal!AG43+Lnd8_Mitigation!AK43</f>
        <v>0</v>
      </c>
      <c r="AK43" s="288">
        <f>Con7_Renewal!AH43+Lnd8_Mitigation!AL43</f>
        <v>0</v>
      </c>
      <c r="AL43" s="288">
        <f>Con7_Renewal!AI43+Lnd8_Mitigation!AM43</f>
        <v>0</v>
      </c>
      <c r="AM43" s="288">
        <f>Con7_Renewal!AJ43+Lnd8_Mitigation!AN43</f>
        <v>0</v>
      </c>
      <c r="AN43" s="288">
        <f>Con7_Renewal!AK43+Lnd8_Mitigation!AO43</f>
        <v>0</v>
      </c>
      <c r="AO43" s="288">
        <f>Con7_Renewal!AL43+Lnd8_Mitigation!AP43</f>
        <v>0</v>
      </c>
      <c r="AP43" s="288">
        <f>Con7_Renewal!AM43+Lnd8_Mitigation!AQ43</f>
        <v>0</v>
      </c>
      <c r="AQ43" s="288">
        <f t="shared" si="0"/>
        <v>12850189.781486006</v>
      </c>
      <c r="AR43" s="288">
        <v>12850189.924957905</v>
      </c>
      <c r="AS43" s="288">
        <v>151112.51501746365</v>
      </c>
      <c r="AT43" s="288">
        <v>12699077.409940442</v>
      </c>
      <c r="AU43" s="353">
        <v>0</v>
      </c>
      <c r="AV43" s="288" t="str">
        <f t="shared" si="1"/>
        <v>Arterial</v>
      </c>
      <c r="AW43" s="288">
        <f t="shared" si="3"/>
        <v>77067.38265890647</v>
      </c>
      <c r="AX43" s="288">
        <f t="shared" si="2"/>
        <v>6476529.479069626</v>
      </c>
      <c r="AY43" s="356">
        <v>2038</v>
      </c>
    </row>
    <row r="44" spans="1:51" ht="36.75" x14ac:dyDescent="0.25">
      <c r="A44" s="144" t="str">
        <f>Con6_Mitigation!B44</f>
        <v>Drury_25</v>
      </c>
      <c r="B44" s="144">
        <f>'I3 Project list'!B44</f>
        <v>25</v>
      </c>
      <c r="C44" s="144" t="str">
        <f>Con6_Mitigation!C44</f>
        <v>Upgrades on Drury Hills from Waihoehoe Rd to Macwhinney Dr</v>
      </c>
      <c r="D44" s="144" t="str">
        <f>Con6_Mitigation!D44</f>
        <v>2-lane urban- upgrade existing road layout to 2-lane urban with active modes on both sides</v>
      </c>
      <c r="E44" s="144" t="str">
        <f>'I3 Project list'!G44</f>
        <v>Include</v>
      </c>
      <c r="F44" s="144" t="str">
        <f>'I3 Project list'!L44</f>
        <v>Upgrade Collector</v>
      </c>
      <c r="G44" s="226">
        <f>Lnd8_Mitigation!AR44</f>
        <v>0</v>
      </c>
      <c r="H44" s="226">
        <f>Con7_Renewal!AN44</f>
        <v>6017915.5900588641</v>
      </c>
      <c r="I44" s="288">
        <f>Con7_Renewal!F44+Lnd8_Mitigation!J44</f>
        <v>0</v>
      </c>
      <c r="J44" s="288">
        <f>Con7_Renewal!G44+Lnd8_Mitigation!K44</f>
        <v>0</v>
      </c>
      <c r="K44" s="288">
        <f>Con7_Renewal!H44+Lnd8_Mitigation!L44</f>
        <v>0</v>
      </c>
      <c r="L44" s="288">
        <f>Con7_Renewal!I44+Lnd8_Mitigation!M44</f>
        <v>0</v>
      </c>
      <c r="M44" s="288">
        <f>Con7_Renewal!J44+Lnd8_Mitigation!N44</f>
        <v>0</v>
      </c>
      <c r="N44" s="288">
        <f>Con7_Renewal!K44+Lnd8_Mitigation!O44</f>
        <v>0</v>
      </c>
      <c r="O44" s="288">
        <f>Con7_Renewal!L44+Lnd8_Mitigation!P44</f>
        <v>0</v>
      </c>
      <c r="P44" s="288">
        <f>Con7_Renewal!M44+Lnd8_Mitigation!Q44</f>
        <v>0</v>
      </c>
      <c r="Q44" s="288">
        <f>Con7_Renewal!N44+Lnd8_Mitigation!R44</f>
        <v>0</v>
      </c>
      <c r="R44" s="288">
        <f>Con7_Renewal!O44+Lnd8_Mitigation!S44</f>
        <v>0</v>
      </c>
      <c r="S44" s="288">
        <f>Con7_Renewal!P44+Lnd8_Mitigation!T44</f>
        <v>0</v>
      </c>
      <c r="T44" s="288">
        <f>Con7_Renewal!Q44+Lnd8_Mitigation!U44</f>
        <v>0</v>
      </c>
      <c r="U44" s="288">
        <f>Con7_Renewal!R44+Lnd8_Mitigation!V44</f>
        <v>0</v>
      </c>
      <c r="V44" s="288">
        <f>Con7_Renewal!S44+Lnd8_Mitigation!W44</f>
        <v>0</v>
      </c>
      <c r="W44" s="288">
        <f>Con7_Renewal!T44+Lnd8_Mitigation!X44</f>
        <v>0</v>
      </c>
      <c r="X44" s="288">
        <f>Con7_Renewal!U44+Lnd8_Mitigation!Y44</f>
        <v>0</v>
      </c>
      <c r="Y44" s="288">
        <f>Con7_Renewal!V44+Lnd8_Mitigation!Z44</f>
        <v>536534.34936778143</v>
      </c>
      <c r="Z44" s="288">
        <f>Con7_Renewal!W44+Lnd8_Mitigation!AA44</f>
        <v>5481381.2406910826</v>
      </c>
      <c r="AA44" s="288">
        <f>Con7_Renewal!X44+Lnd8_Mitigation!AB44</f>
        <v>0</v>
      </c>
      <c r="AB44" s="288">
        <f>Con7_Renewal!Y44+Lnd8_Mitigation!AC44</f>
        <v>0</v>
      </c>
      <c r="AC44" s="288">
        <f>Con7_Renewal!Z44+Lnd8_Mitigation!AD44</f>
        <v>0</v>
      </c>
      <c r="AD44" s="288">
        <f>Con7_Renewal!AA44+Lnd8_Mitigation!AE44</f>
        <v>0</v>
      </c>
      <c r="AE44" s="288">
        <f>Con7_Renewal!AB44+Lnd8_Mitigation!AF44</f>
        <v>0</v>
      </c>
      <c r="AF44" s="288">
        <f>Con7_Renewal!AC44+Lnd8_Mitigation!AG44</f>
        <v>0</v>
      </c>
      <c r="AG44" s="288">
        <f>Con7_Renewal!AD44+Lnd8_Mitigation!AH44</f>
        <v>0</v>
      </c>
      <c r="AH44" s="288">
        <f>Con7_Renewal!AE44+Lnd8_Mitigation!AI44</f>
        <v>0</v>
      </c>
      <c r="AI44" s="288">
        <f>Con7_Renewal!AF44+Lnd8_Mitigation!AJ44</f>
        <v>0</v>
      </c>
      <c r="AJ44" s="288">
        <f>Con7_Renewal!AG44+Lnd8_Mitigation!AK44</f>
        <v>0</v>
      </c>
      <c r="AK44" s="288">
        <f>Con7_Renewal!AH44+Lnd8_Mitigation!AL44</f>
        <v>0</v>
      </c>
      <c r="AL44" s="288">
        <f>Con7_Renewal!AI44+Lnd8_Mitigation!AM44</f>
        <v>0</v>
      </c>
      <c r="AM44" s="288">
        <f>Con7_Renewal!AJ44+Lnd8_Mitigation!AN44</f>
        <v>0</v>
      </c>
      <c r="AN44" s="288">
        <f>Con7_Renewal!AK44+Lnd8_Mitigation!AO44</f>
        <v>0</v>
      </c>
      <c r="AO44" s="288">
        <f>Con7_Renewal!AL44+Lnd8_Mitigation!AP44</f>
        <v>0</v>
      </c>
      <c r="AP44" s="288">
        <f>Con7_Renewal!AM44+Lnd8_Mitigation!AQ44</f>
        <v>0</v>
      </c>
      <c r="AQ44" s="288">
        <f t="shared" si="0"/>
        <v>6017915.5900588641</v>
      </c>
      <c r="AR44" s="288">
        <v>6017915.5900588641</v>
      </c>
      <c r="AS44" s="288">
        <v>0</v>
      </c>
      <c r="AT44" s="288">
        <v>6017915.5900588641</v>
      </c>
      <c r="AU44" s="353">
        <v>0</v>
      </c>
      <c r="AV44" s="288" t="str">
        <f t="shared" si="1"/>
        <v>Collector</v>
      </c>
      <c r="AW44" s="288">
        <f t="shared" si="3"/>
        <v>0</v>
      </c>
      <c r="AX44" s="288">
        <f t="shared" si="2"/>
        <v>0</v>
      </c>
      <c r="AY44" s="356">
        <v>2039</v>
      </c>
    </row>
    <row r="45" spans="1:51" ht="60.75" x14ac:dyDescent="0.25">
      <c r="A45" s="144" t="str">
        <f>Con6_Mitigation!B45</f>
        <v>Drury_27a</v>
      </c>
      <c r="B45" s="144" t="str">
        <f>'I3 Project list'!B45</f>
        <v>27a</v>
      </c>
      <c r="C45" s="144" t="str">
        <f>Con6_Mitigation!C45</f>
        <v>Active mode facilities from Drury hills and Fitzgerald to Quarry Rd (2 links and intersections)</v>
      </c>
      <c r="D45" s="144" t="str">
        <f>Con6_Mitigation!D45</f>
        <v>Active mode upgrades- existing road layout with active modes on both sides + intersection upgrades for active mode crossing</v>
      </c>
      <c r="E45" s="144" t="str">
        <f>'I3 Project list'!G45</f>
        <v>Include</v>
      </c>
      <c r="F45" s="144" t="str">
        <f>'I3 Project list'!L45</f>
        <v>Upgrade Collector</v>
      </c>
      <c r="G45" s="226">
        <f>Lnd8_Mitigation!AR45</f>
        <v>0</v>
      </c>
      <c r="H45" s="226">
        <f>Con7_Renewal!AN45</f>
        <v>10457134.459623305</v>
      </c>
      <c r="I45" s="288">
        <f>Con7_Renewal!F45+Lnd8_Mitigation!J45</f>
        <v>0</v>
      </c>
      <c r="J45" s="288">
        <f>Con7_Renewal!G45+Lnd8_Mitigation!K45</f>
        <v>0</v>
      </c>
      <c r="K45" s="288">
        <f>Con7_Renewal!H45+Lnd8_Mitigation!L45</f>
        <v>0</v>
      </c>
      <c r="L45" s="288">
        <f>Con7_Renewal!I45+Lnd8_Mitigation!M45</f>
        <v>0</v>
      </c>
      <c r="M45" s="288">
        <f>Con7_Renewal!J45+Lnd8_Mitigation!N45</f>
        <v>0</v>
      </c>
      <c r="N45" s="288">
        <f>Con7_Renewal!K45+Lnd8_Mitigation!O45</f>
        <v>0</v>
      </c>
      <c r="O45" s="288">
        <f>Con7_Renewal!L45+Lnd8_Mitigation!P45</f>
        <v>0</v>
      </c>
      <c r="P45" s="288">
        <f>Con7_Renewal!M45+Lnd8_Mitigation!Q45</f>
        <v>0</v>
      </c>
      <c r="Q45" s="288">
        <f>Con7_Renewal!N45+Lnd8_Mitigation!R45</f>
        <v>0</v>
      </c>
      <c r="R45" s="288">
        <f>Con7_Renewal!O45+Lnd8_Mitigation!S45</f>
        <v>0</v>
      </c>
      <c r="S45" s="288">
        <f>Con7_Renewal!P45+Lnd8_Mitigation!T45</f>
        <v>0</v>
      </c>
      <c r="T45" s="288">
        <f>Con7_Renewal!Q45+Lnd8_Mitigation!U45</f>
        <v>0</v>
      </c>
      <c r="U45" s="288">
        <f>Con7_Renewal!R45+Lnd8_Mitigation!V45</f>
        <v>0</v>
      </c>
      <c r="V45" s="288">
        <f>Con7_Renewal!S45+Lnd8_Mitigation!W45</f>
        <v>0</v>
      </c>
      <c r="W45" s="288">
        <f>Con7_Renewal!T45+Lnd8_Mitigation!X45</f>
        <v>0</v>
      </c>
      <c r="X45" s="288">
        <f>Con7_Renewal!U45+Lnd8_Mitigation!Y45</f>
        <v>0</v>
      </c>
      <c r="Y45" s="288">
        <f>Con7_Renewal!V45+Lnd8_Mitigation!Z45</f>
        <v>932318.13400867535</v>
      </c>
      <c r="Z45" s="288">
        <f>Con7_Renewal!W45+Lnd8_Mitigation!AA45</f>
        <v>9524816.3256146293</v>
      </c>
      <c r="AA45" s="288">
        <f>Con7_Renewal!X45+Lnd8_Mitigation!AB45</f>
        <v>0</v>
      </c>
      <c r="AB45" s="288">
        <f>Con7_Renewal!Y45+Lnd8_Mitigation!AC45</f>
        <v>0</v>
      </c>
      <c r="AC45" s="288">
        <f>Con7_Renewal!Z45+Lnd8_Mitigation!AD45</f>
        <v>0</v>
      </c>
      <c r="AD45" s="288">
        <f>Con7_Renewal!AA45+Lnd8_Mitigation!AE45</f>
        <v>0</v>
      </c>
      <c r="AE45" s="288">
        <f>Con7_Renewal!AB45+Lnd8_Mitigation!AF45</f>
        <v>0</v>
      </c>
      <c r="AF45" s="288">
        <f>Con7_Renewal!AC45+Lnd8_Mitigation!AG45</f>
        <v>0</v>
      </c>
      <c r="AG45" s="288">
        <f>Con7_Renewal!AD45+Lnd8_Mitigation!AH45</f>
        <v>0</v>
      </c>
      <c r="AH45" s="288">
        <f>Con7_Renewal!AE45+Lnd8_Mitigation!AI45</f>
        <v>0</v>
      </c>
      <c r="AI45" s="288">
        <f>Con7_Renewal!AF45+Lnd8_Mitigation!AJ45</f>
        <v>0</v>
      </c>
      <c r="AJ45" s="288">
        <f>Con7_Renewal!AG45+Lnd8_Mitigation!AK45</f>
        <v>0</v>
      </c>
      <c r="AK45" s="288">
        <f>Con7_Renewal!AH45+Lnd8_Mitigation!AL45</f>
        <v>0</v>
      </c>
      <c r="AL45" s="288">
        <f>Con7_Renewal!AI45+Lnd8_Mitigation!AM45</f>
        <v>0</v>
      </c>
      <c r="AM45" s="288">
        <f>Con7_Renewal!AJ45+Lnd8_Mitigation!AN45</f>
        <v>0</v>
      </c>
      <c r="AN45" s="288">
        <f>Con7_Renewal!AK45+Lnd8_Mitigation!AO45</f>
        <v>0</v>
      </c>
      <c r="AO45" s="288">
        <f>Con7_Renewal!AL45+Lnd8_Mitigation!AP45</f>
        <v>0</v>
      </c>
      <c r="AP45" s="288">
        <f>Con7_Renewal!AM45+Lnd8_Mitigation!AQ45</f>
        <v>0</v>
      </c>
      <c r="AQ45" s="288">
        <f t="shared" si="0"/>
        <v>10457134.459623305</v>
      </c>
      <c r="AR45" s="288">
        <v>10457134.459623307</v>
      </c>
      <c r="AS45" s="288">
        <v>0</v>
      </c>
      <c r="AT45" s="288">
        <v>10457134.459623307</v>
      </c>
      <c r="AU45" s="353">
        <v>0</v>
      </c>
      <c r="AV45" s="288" t="str">
        <f t="shared" si="1"/>
        <v>Collector</v>
      </c>
      <c r="AW45" s="288">
        <f t="shared" si="3"/>
        <v>0</v>
      </c>
      <c r="AX45" s="288">
        <f t="shared" si="2"/>
        <v>0</v>
      </c>
      <c r="AY45" s="356">
        <v>2039</v>
      </c>
    </row>
    <row r="46" spans="1:51" ht="48.75" x14ac:dyDescent="0.25">
      <c r="A46" s="144" t="str">
        <f>Con6_Mitigation!B46</f>
        <v>Drury_27b</v>
      </c>
      <c r="B46" s="144" t="str">
        <f>'I3 Project list'!B46</f>
        <v>27b</v>
      </c>
      <c r="C46" s="144" t="str">
        <f>Con6_Mitigation!C46</f>
        <v>Upgrade from Drury hills and Fitzgerald to Quarry Rd (2 links and intersections)</v>
      </c>
      <c r="D46" s="144" t="str">
        <f>Con6_Mitigation!D46</f>
        <v>4-lane urban- upgrade existing road layout with active modes on both sides + intersection upgrades (TDM)</v>
      </c>
      <c r="E46" s="144" t="str">
        <f>'I3 Project list'!G46</f>
        <v>Exclude</v>
      </c>
      <c r="F46" s="144">
        <f>'I3 Project list'!L46</f>
        <v>0</v>
      </c>
      <c r="G46" s="226">
        <f>Lnd8_Mitigation!AR46</f>
        <v>0</v>
      </c>
      <c r="H46" s="226">
        <f>Con7_Renewal!AN46</f>
        <v>0</v>
      </c>
      <c r="I46" s="288">
        <f>Con7_Renewal!F46+Lnd8_Mitigation!J46</f>
        <v>0</v>
      </c>
      <c r="J46" s="288">
        <f>Con7_Renewal!G46+Lnd8_Mitigation!K46</f>
        <v>0</v>
      </c>
      <c r="K46" s="288">
        <f>Con7_Renewal!H46+Lnd8_Mitigation!L46</f>
        <v>0</v>
      </c>
      <c r="L46" s="288">
        <f>Con7_Renewal!I46+Lnd8_Mitigation!M46</f>
        <v>0</v>
      </c>
      <c r="M46" s="288">
        <f>Con7_Renewal!J46+Lnd8_Mitigation!N46</f>
        <v>0</v>
      </c>
      <c r="N46" s="288">
        <f>Con7_Renewal!K46+Lnd8_Mitigation!O46</f>
        <v>0</v>
      </c>
      <c r="O46" s="288">
        <f>Con7_Renewal!L46+Lnd8_Mitigation!P46</f>
        <v>0</v>
      </c>
      <c r="P46" s="288">
        <f>Con7_Renewal!M46+Lnd8_Mitigation!Q46</f>
        <v>0</v>
      </c>
      <c r="Q46" s="288">
        <f>Con7_Renewal!N46+Lnd8_Mitigation!R46</f>
        <v>0</v>
      </c>
      <c r="R46" s="288">
        <f>Con7_Renewal!O46+Lnd8_Mitigation!S46</f>
        <v>0</v>
      </c>
      <c r="S46" s="288">
        <f>Con7_Renewal!P46+Lnd8_Mitigation!T46</f>
        <v>0</v>
      </c>
      <c r="T46" s="288">
        <f>Con7_Renewal!Q46+Lnd8_Mitigation!U46</f>
        <v>0</v>
      </c>
      <c r="U46" s="288">
        <f>Con7_Renewal!R46+Lnd8_Mitigation!V46</f>
        <v>0</v>
      </c>
      <c r="V46" s="288">
        <f>Con7_Renewal!S46+Lnd8_Mitigation!W46</f>
        <v>0</v>
      </c>
      <c r="W46" s="288">
        <f>Con7_Renewal!T46+Lnd8_Mitigation!X46</f>
        <v>0</v>
      </c>
      <c r="X46" s="288">
        <f>Con7_Renewal!U46+Lnd8_Mitigation!Y46</f>
        <v>0</v>
      </c>
      <c r="Y46" s="288">
        <f>Con7_Renewal!V46+Lnd8_Mitigation!Z46</f>
        <v>0</v>
      </c>
      <c r="Z46" s="288">
        <f>Con7_Renewal!W46+Lnd8_Mitigation!AA46</f>
        <v>0</v>
      </c>
      <c r="AA46" s="288">
        <f>Con7_Renewal!X46+Lnd8_Mitigation!AB46</f>
        <v>0</v>
      </c>
      <c r="AB46" s="288">
        <f>Con7_Renewal!Y46+Lnd8_Mitigation!AC46</f>
        <v>0</v>
      </c>
      <c r="AC46" s="288">
        <f>Con7_Renewal!Z46+Lnd8_Mitigation!AD46</f>
        <v>0</v>
      </c>
      <c r="AD46" s="288">
        <f>Con7_Renewal!AA46+Lnd8_Mitigation!AE46</f>
        <v>0</v>
      </c>
      <c r="AE46" s="288">
        <f>Con7_Renewal!AB46+Lnd8_Mitigation!AF46</f>
        <v>0</v>
      </c>
      <c r="AF46" s="288">
        <f>Con7_Renewal!AC46+Lnd8_Mitigation!AG46</f>
        <v>0</v>
      </c>
      <c r="AG46" s="288">
        <f>Con7_Renewal!AD46+Lnd8_Mitigation!AH46</f>
        <v>0</v>
      </c>
      <c r="AH46" s="288">
        <f>Con7_Renewal!AE46+Lnd8_Mitigation!AI46</f>
        <v>0</v>
      </c>
      <c r="AI46" s="288">
        <f>Con7_Renewal!AF46+Lnd8_Mitigation!AJ46</f>
        <v>0</v>
      </c>
      <c r="AJ46" s="288">
        <f>Con7_Renewal!AG46+Lnd8_Mitigation!AK46</f>
        <v>0</v>
      </c>
      <c r="AK46" s="288">
        <f>Con7_Renewal!AH46+Lnd8_Mitigation!AL46</f>
        <v>0</v>
      </c>
      <c r="AL46" s="288">
        <f>Con7_Renewal!AI46+Lnd8_Mitigation!AM46</f>
        <v>0</v>
      </c>
      <c r="AM46" s="288">
        <f>Con7_Renewal!AJ46+Lnd8_Mitigation!AN46</f>
        <v>0</v>
      </c>
      <c r="AN46" s="288">
        <f>Con7_Renewal!AK46+Lnd8_Mitigation!AO46</f>
        <v>0</v>
      </c>
      <c r="AO46" s="288">
        <f>Con7_Renewal!AL46+Lnd8_Mitigation!AP46</f>
        <v>0</v>
      </c>
      <c r="AP46" s="288">
        <f>Con7_Renewal!AM46+Lnd8_Mitigation!AQ46</f>
        <v>0</v>
      </c>
      <c r="AQ46" s="288">
        <f t="shared" si="0"/>
        <v>0</v>
      </c>
      <c r="AR46" s="288">
        <v>0</v>
      </c>
      <c r="AS46" s="288">
        <v>0</v>
      </c>
      <c r="AT46" s="288">
        <v>0</v>
      </c>
      <c r="AU46" s="353">
        <v>0</v>
      </c>
      <c r="AV46" s="288" t="str">
        <f t="shared" si="1"/>
        <v>Arterial</v>
      </c>
      <c r="AW46" s="288">
        <f t="shared" si="3"/>
        <v>0</v>
      </c>
      <c r="AX46" s="288">
        <f t="shared" si="2"/>
        <v>0</v>
      </c>
      <c r="AY46" s="356">
        <v>2039</v>
      </c>
    </row>
    <row r="47" spans="1:51" ht="48.75" x14ac:dyDescent="0.25">
      <c r="A47" s="144" t="str">
        <f>Con6_Mitigation!B47</f>
        <v>Drury_28</v>
      </c>
      <c r="B47" s="144">
        <f>'I3 Project list'!B47</f>
        <v>28</v>
      </c>
      <c r="C47" s="144" t="str">
        <f>Con6_Mitigation!C47</f>
        <v>New collector in N-S direction parallel to Fitzgerald Rd</v>
      </c>
      <c r="D47" s="144" t="str">
        <f>Con6_Mitigation!D47</f>
        <v>2-lane collector- new collector with active mode on both sides + intersection improvements (TDM)</v>
      </c>
      <c r="E47" s="144" t="str">
        <f>'I3 Project list'!G47</f>
        <v>Exclude</v>
      </c>
      <c r="F47" s="144" t="str">
        <f>'I3 Project list'!L47</f>
        <v>Greenfields Collector</v>
      </c>
      <c r="G47" s="226">
        <f>Lnd8_Mitigation!AR47</f>
        <v>0</v>
      </c>
      <c r="H47" s="226">
        <f>Con7_Renewal!AN47</f>
        <v>0</v>
      </c>
      <c r="I47" s="288">
        <f>Con7_Renewal!F47+Lnd8_Mitigation!J47</f>
        <v>0</v>
      </c>
      <c r="J47" s="288">
        <f>Con7_Renewal!G47+Lnd8_Mitigation!K47</f>
        <v>0</v>
      </c>
      <c r="K47" s="288">
        <f>Con7_Renewal!H47+Lnd8_Mitigation!L47</f>
        <v>0</v>
      </c>
      <c r="L47" s="288">
        <f>Con7_Renewal!I47+Lnd8_Mitigation!M47</f>
        <v>0</v>
      </c>
      <c r="M47" s="288">
        <f>Con7_Renewal!J47+Lnd8_Mitigation!N47</f>
        <v>0</v>
      </c>
      <c r="N47" s="288">
        <f>Con7_Renewal!K47+Lnd8_Mitigation!O47</f>
        <v>0</v>
      </c>
      <c r="O47" s="288">
        <f>Con7_Renewal!L47+Lnd8_Mitigation!P47</f>
        <v>0</v>
      </c>
      <c r="P47" s="288">
        <f>Con7_Renewal!M47+Lnd8_Mitigation!Q47</f>
        <v>0</v>
      </c>
      <c r="Q47" s="288">
        <f>Con7_Renewal!N47+Lnd8_Mitigation!R47</f>
        <v>0</v>
      </c>
      <c r="R47" s="288">
        <f>Con7_Renewal!O47+Lnd8_Mitigation!S47</f>
        <v>0</v>
      </c>
      <c r="S47" s="288">
        <f>Con7_Renewal!P47+Lnd8_Mitigation!T47</f>
        <v>0</v>
      </c>
      <c r="T47" s="288">
        <f>Con7_Renewal!Q47+Lnd8_Mitigation!U47</f>
        <v>0</v>
      </c>
      <c r="U47" s="288">
        <f>Con7_Renewal!R47+Lnd8_Mitigation!V47</f>
        <v>0</v>
      </c>
      <c r="V47" s="288">
        <f>Con7_Renewal!S47+Lnd8_Mitigation!W47</f>
        <v>0</v>
      </c>
      <c r="W47" s="288">
        <f>Con7_Renewal!T47+Lnd8_Mitigation!X47</f>
        <v>0</v>
      </c>
      <c r="X47" s="288">
        <f>Con7_Renewal!U47+Lnd8_Mitigation!Y47</f>
        <v>0</v>
      </c>
      <c r="Y47" s="288">
        <f>Con7_Renewal!V47+Lnd8_Mitigation!Z47</f>
        <v>0</v>
      </c>
      <c r="Z47" s="288">
        <f>Con7_Renewal!W47+Lnd8_Mitigation!AA47</f>
        <v>0</v>
      </c>
      <c r="AA47" s="288">
        <f>Con7_Renewal!X47+Lnd8_Mitigation!AB47</f>
        <v>0</v>
      </c>
      <c r="AB47" s="288">
        <f>Con7_Renewal!Y47+Lnd8_Mitigation!AC47</f>
        <v>0</v>
      </c>
      <c r="AC47" s="288">
        <f>Con7_Renewal!Z47+Lnd8_Mitigation!AD47</f>
        <v>0</v>
      </c>
      <c r="AD47" s="288">
        <f>Con7_Renewal!AA47+Lnd8_Mitigation!AE47</f>
        <v>0</v>
      </c>
      <c r="AE47" s="288">
        <f>Con7_Renewal!AB47+Lnd8_Mitigation!AF47</f>
        <v>0</v>
      </c>
      <c r="AF47" s="288">
        <f>Con7_Renewal!AC47+Lnd8_Mitigation!AG47</f>
        <v>0</v>
      </c>
      <c r="AG47" s="288">
        <f>Con7_Renewal!AD47+Lnd8_Mitigation!AH47</f>
        <v>0</v>
      </c>
      <c r="AH47" s="288">
        <f>Con7_Renewal!AE47+Lnd8_Mitigation!AI47</f>
        <v>0</v>
      </c>
      <c r="AI47" s="288">
        <f>Con7_Renewal!AF47+Lnd8_Mitigation!AJ47</f>
        <v>0</v>
      </c>
      <c r="AJ47" s="288">
        <f>Con7_Renewal!AG47+Lnd8_Mitigation!AK47</f>
        <v>0</v>
      </c>
      <c r="AK47" s="288">
        <f>Con7_Renewal!AH47+Lnd8_Mitigation!AL47</f>
        <v>0</v>
      </c>
      <c r="AL47" s="288">
        <f>Con7_Renewal!AI47+Lnd8_Mitigation!AM47</f>
        <v>0</v>
      </c>
      <c r="AM47" s="288">
        <f>Con7_Renewal!AJ47+Lnd8_Mitigation!AN47</f>
        <v>0</v>
      </c>
      <c r="AN47" s="288">
        <f>Con7_Renewal!AK47+Lnd8_Mitigation!AO47</f>
        <v>0</v>
      </c>
      <c r="AO47" s="288">
        <f>Con7_Renewal!AL47+Lnd8_Mitigation!AP47</f>
        <v>0</v>
      </c>
      <c r="AP47" s="288">
        <f>Con7_Renewal!AM47+Lnd8_Mitigation!AQ47</f>
        <v>0</v>
      </c>
      <c r="AQ47" s="288">
        <f t="shared" si="0"/>
        <v>0</v>
      </c>
      <c r="AR47" s="288">
        <v>0</v>
      </c>
      <c r="AS47" s="288">
        <v>0</v>
      </c>
      <c r="AT47" s="288">
        <v>0</v>
      </c>
      <c r="AU47" s="353">
        <v>0</v>
      </c>
      <c r="AV47" s="288" t="str">
        <f t="shared" si="1"/>
        <v>Collector</v>
      </c>
      <c r="AW47" s="288">
        <f t="shared" si="3"/>
        <v>0</v>
      </c>
      <c r="AX47" s="288">
        <f t="shared" si="2"/>
        <v>0</v>
      </c>
      <c r="AY47" s="356">
        <v>2035</v>
      </c>
    </row>
    <row r="48" spans="1:51" ht="36.75" x14ac:dyDescent="0.25">
      <c r="A48" s="144" t="str">
        <f>Con6_Mitigation!B48</f>
        <v>Drury_28a</v>
      </c>
      <c r="B48" s="144" t="str">
        <f>'I3 Project list'!B48</f>
        <v>28a</v>
      </c>
      <c r="C48" s="144" t="str">
        <f>Con6_Mitigation!C48</f>
        <v>Northern Section of new collector in N-S direction parallel to Fitzgerald Rd</v>
      </c>
      <c r="D48" s="144" t="str">
        <f>Con6_Mitigation!D48</f>
        <v>2-lane collector to connect with Drury Central Station, including bridge over streamM)</v>
      </c>
      <c r="E48" s="144" t="str">
        <f>'I3 Project list'!G48</f>
        <v>Include</v>
      </c>
      <c r="F48" s="144" t="str">
        <f>'I3 Project list'!L48</f>
        <v>New Collector (AT)</v>
      </c>
      <c r="G48" s="226">
        <f>Lnd8_Mitigation!AR48</f>
        <v>6179008.7164751608</v>
      </c>
      <c r="H48" s="226">
        <f>Con7_Renewal!AN48</f>
        <v>17285503.684165906</v>
      </c>
      <c r="I48" s="288">
        <f>Con7_Renewal!F48+Lnd8_Mitigation!J48</f>
        <v>0</v>
      </c>
      <c r="J48" s="288">
        <f>Con7_Renewal!G48+Lnd8_Mitigation!K48</f>
        <v>0</v>
      </c>
      <c r="K48" s="288">
        <f>Con7_Renewal!H48+Lnd8_Mitigation!L48</f>
        <v>0</v>
      </c>
      <c r="L48" s="288">
        <f>Con7_Renewal!I48+Lnd8_Mitigation!M48</f>
        <v>0</v>
      </c>
      <c r="M48" s="288">
        <f>Con7_Renewal!J48+Lnd8_Mitigation!N48</f>
        <v>0</v>
      </c>
      <c r="N48" s="288">
        <f>Con7_Renewal!K48+Lnd8_Mitigation!O48</f>
        <v>0</v>
      </c>
      <c r="O48" s="288">
        <f>Con7_Renewal!L48+Lnd8_Mitigation!P48</f>
        <v>0</v>
      </c>
      <c r="P48" s="288">
        <f>Con7_Renewal!M48+Lnd8_Mitigation!Q48</f>
        <v>0</v>
      </c>
      <c r="Q48" s="288">
        <f>Con7_Renewal!N48+Lnd8_Mitigation!R48</f>
        <v>0</v>
      </c>
      <c r="R48" s="288">
        <f>Con7_Renewal!O48+Lnd8_Mitigation!S48</f>
        <v>0</v>
      </c>
      <c r="S48" s="288">
        <f>Con7_Renewal!P48+Lnd8_Mitigation!T48</f>
        <v>0</v>
      </c>
      <c r="T48" s="288">
        <f>Con7_Renewal!Q48+Lnd8_Mitigation!U48</f>
        <v>6179008.7164751608</v>
      </c>
      <c r="U48" s="288">
        <f>Con7_Renewal!R48+Lnd8_Mitigation!V48</f>
        <v>1541109.4313118521</v>
      </c>
      <c r="V48" s="288">
        <f>Con7_Renewal!S48+Lnd8_Mitigation!W48</f>
        <v>15744394.252854053</v>
      </c>
      <c r="W48" s="288">
        <f>Con7_Renewal!T48+Lnd8_Mitigation!X48</f>
        <v>0</v>
      </c>
      <c r="X48" s="288">
        <f>Con7_Renewal!U48+Lnd8_Mitigation!Y48</f>
        <v>0</v>
      </c>
      <c r="Y48" s="288">
        <f>Con7_Renewal!V48+Lnd8_Mitigation!Z48</f>
        <v>0</v>
      </c>
      <c r="Z48" s="288">
        <f>Con7_Renewal!W48+Lnd8_Mitigation!AA48</f>
        <v>0</v>
      </c>
      <c r="AA48" s="288">
        <f>Con7_Renewal!X48+Lnd8_Mitigation!AB48</f>
        <v>0</v>
      </c>
      <c r="AB48" s="288">
        <f>Con7_Renewal!Y48+Lnd8_Mitigation!AC48</f>
        <v>0</v>
      </c>
      <c r="AC48" s="288">
        <f>Con7_Renewal!Z48+Lnd8_Mitigation!AD48</f>
        <v>0</v>
      </c>
      <c r="AD48" s="288">
        <f>Con7_Renewal!AA48+Lnd8_Mitigation!AE48</f>
        <v>0</v>
      </c>
      <c r="AE48" s="288">
        <f>Con7_Renewal!AB48+Lnd8_Mitigation!AF48</f>
        <v>0</v>
      </c>
      <c r="AF48" s="288">
        <f>Con7_Renewal!AC48+Lnd8_Mitigation!AG48</f>
        <v>0</v>
      </c>
      <c r="AG48" s="288">
        <f>Con7_Renewal!AD48+Lnd8_Mitigation!AH48</f>
        <v>0</v>
      </c>
      <c r="AH48" s="288">
        <f>Con7_Renewal!AE48+Lnd8_Mitigation!AI48</f>
        <v>0</v>
      </c>
      <c r="AI48" s="288">
        <f>Con7_Renewal!AF48+Lnd8_Mitigation!AJ48</f>
        <v>0</v>
      </c>
      <c r="AJ48" s="288">
        <f>Con7_Renewal!AG48+Lnd8_Mitigation!AK48</f>
        <v>0</v>
      </c>
      <c r="AK48" s="288">
        <f>Con7_Renewal!AH48+Lnd8_Mitigation!AL48</f>
        <v>0</v>
      </c>
      <c r="AL48" s="288">
        <f>Con7_Renewal!AI48+Lnd8_Mitigation!AM48</f>
        <v>0</v>
      </c>
      <c r="AM48" s="288">
        <f>Con7_Renewal!AJ48+Lnd8_Mitigation!AN48</f>
        <v>0</v>
      </c>
      <c r="AN48" s="288">
        <f>Con7_Renewal!AK48+Lnd8_Mitigation!AO48</f>
        <v>0</v>
      </c>
      <c r="AO48" s="288">
        <f>Con7_Renewal!AL48+Lnd8_Mitigation!AP48</f>
        <v>0</v>
      </c>
      <c r="AP48" s="288">
        <f>Con7_Renewal!AM48+Lnd8_Mitigation!AQ48</f>
        <v>0</v>
      </c>
      <c r="AQ48" s="288">
        <f t="shared" si="0"/>
        <v>23464512.400641065</v>
      </c>
      <c r="AR48" s="288">
        <v>23464512.032687299</v>
      </c>
      <c r="AS48" s="288">
        <v>7720117.7798332442</v>
      </c>
      <c r="AT48" s="288">
        <v>15744394.252854055</v>
      </c>
      <c r="AU48" s="353">
        <v>0</v>
      </c>
      <c r="AV48" s="288" t="str">
        <f t="shared" si="1"/>
        <v>Collector</v>
      </c>
      <c r="AW48" s="288">
        <f t="shared" si="3"/>
        <v>0</v>
      </c>
      <c r="AX48" s="288">
        <f t="shared" si="2"/>
        <v>0</v>
      </c>
      <c r="AY48" s="356">
        <v>2035</v>
      </c>
    </row>
    <row r="49" spans="1:51" ht="48.75" x14ac:dyDescent="0.25">
      <c r="A49" s="144" t="str">
        <f>Con6_Mitigation!B49</f>
        <v>Drury_29</v>
      </c>
      <c r="B49" s="144">
        <f>'I3 Project list'!B49</f>
        <v>29</v>
      </c>
      <c r="C49" s="144" t="str">
        <f>Con6_Mitigation!C49</f>
        <v>New collector in E-W direction between Flanagan &amp; Fitzgerald Rd (collector 2)</v>
      </c>
      <c r="D49" s="144" t="str">
        <f>Con6_Mitigation!D49</f>
        <v>2-lane collector- new collector with active mode on both sides + intersection improvements (TDM)</v>
      </c>
      <c r="E49" s="144" t="str">
        <f>'I3 Project list'!G49</f>
        <v>Exclude</v>
      </c>
      <c r="F49" s="144" t="str">
        <f>'I3 Project list'!L49</f>
        <v>Greenfields Collector</v>
      </c>
      <c r="G49" s="226">
        <f>Lnd8_Mitigation!AR49</f>
        <v>0</v>
      </c>
      <c r="H49" s="226">
        <f>Con7_Renewal!AN49</f>
        <v>0</v>
      </c>
      <c r="I49" s="288">
        <f>Con7_Renewal!F49+Lnd8_Mitigation!J49</f>
        <v>0</v>
      </c>
      <c r="J49" s="288">
        <f>Con7_Renewal!G49+Lnd8_Mitigation!K49</f>
        <v>0</v>
      </c>
      <c r="K49" s="288">
        <f>Con7_Renewal!H49+Lnd8_Mitigation!L49</f>
        <v>0</v>
      </c>
      <c r="L49" s="288">
        <f>Con7_Renewal!I49+Lnd8_Mitigation!M49</f>
        <v>0</v>
      </c>
      <c r="M49" s="288">
        <f>Con7_Renewal!J49+Lnd8_Mitigation!N49</f>
        <v>0</v>
      </c>
      <c r="N49" s="288">
        <f>Con7_Renewal!K49+Lnd8_Mitigation!O49</f>
        <v>0</v>
      </c>
      <c r="O49" s="288">
        <f>Con7_Renewal!L49+Lnd8_Mitigation!P49</f>
        <v>0</v>
      </c>
      <c r="P49" s="288">
        <f>Con7_Renewal!M49+Lnd8_Mitigation!Q49</f>
        <v>0</v>
      </c>
      <c r="Q49" s="288">
        <f>Con7_Renewal!N49+Lnd8_Mitigation!R49</f>
        <v>0</v>
      </c>
      <c r="R49" s="288">
        <f>Con7_Renewal!O49+Lnd8_Mitigation!S49</f>
        <v>0</v>
      </c>
      <c r="S49" s="288">
        <f>Con7_Renewal!P49+Lnd8_Mitigation!T49</f>
        <v>0</v>
      </c>
      <c r="T49" s="288">
        <f>Con7_Renewal!Q49+Lnd8_Mitigation!U49</f>
        <v>0</v>
      </c>
      <c r="U49" s="288">
        <f>Con7_Renewal!R49+Lnd8_Mitigation!V49</f>
        <v>0</v>
      </c>
      <c r="V49" s="288">
        <f>Con7_Renewal!S49+Lnd8_Mitigation!W49</f>
        <v>0</v>
      </c>
      <c r="W49" s="288">
        <f>Con7_Renewal!T49+Lnd8_Mitigation!X49</f>
        <v>0</v>
      </c>
      <c r="X49" s="288">
        <f>Con7_Renewal!U49+Lnd8_Mitigation!Y49</f>
        <v>0</v>
      </c>
      <c r="Y49" s="288">
        <f>Con7_Renewal!V49+Lnd8_Mitigation!Z49</f>
        <v>0</v>
      </c>
      <c r="Z49" s="288">
        <f>Con7_Renewal!W49+Lnd8_Mitigation!AA49</f>
        <v>0</v>
      </c>
      <c r="AA49" s="288">
        <f>Con7_Renewal!X49+Lnd8_Mitigation!AB49</f>
        <v>0</v>
      </c>
      <c r="AB49" s="288">
        <f>Con7_Renewal!Y49+Lnd8_Mitigation!AC49</f>
        <v>0</v>
      </c>
      <c r="AC49" s="288">
        <f>Con7_Renewal!Z49+Lnd8_Mitigation!AD49</f>
        <v>0</v>
      </c>
      <c r="AD49" s="288">
        <f>Con7_Renewal!AA49+Lnd8_Mitigation!AE49</f>
        <v>0</v>
      </c>
      <c r="AE49" s="288">
        <f>Con7_Renewal!AB49+Lnd8_Mitigation!AF49</f>
        <v>0</v>
      </c>
      <c r="AF49" s="288">
        <f>Con7_Renewal!AC49+Lnd8_Mitigation!AG49</f>
        <v>0</v>
      </c>
      <c r="AG49" s="288">
        <f>Con7_Renewal!AD49+Lnd8_Mitigation!AH49</f>
        <v>0</v>
      </c>
      <c r="AH49" s="288">
        <f>Con7_Renewal!AE49+Lnd8_Mitigation!AI49</f>
        <v>0</v>
      </c>
      <c r="AI49" s="288">
        <f>Con7_Renewal!AF49+Lnd8_Mitigation!AJ49</f>
        <v>0</v>
      </c>
      <c r="AJ49" s="288">
        <f>Con7_Renewal!AG49+Lnd8_Mitigation!AK49</f>
        <v>0</v>
      </c>
      <c r="AK49" s="288">
        <f>Con7_Renewal!AH49+Lnd8_Mitigation!AL49</f>
        <v>0</v>
      </c>
      <c r="AL49" s="288">
        <f>Con7_Renewal!AI49+Lnd8_Mitigation!AM49</f>
        <v>0</v>
      </c>
      <c r="AM49" s="288">
        <f>Con7_Renewal!AJ49+Lnd8_Mitigation!AN49</f>
        <v>0</v>
      </c>
      <c r="AN49" s="288">
        <f>Con7_Renewal!AK49+Lnd8_Mitigation!AO49</f>
        <v>0</v>
      </c>
      <c r="AO49" s="288">
        <f>Con7_Renewal!AL49+Lnd8_Mitigation!AP49</f>
        <v>0</v>
      </c>
      <c r="AP49" s="288">
        <f>Con7_Renewal!AM49+Lnd8_Mitigation!AQ49</f>
        <v>0</v>
      </c>
      <c r="AQ49" s="288">
        <f t="shared" si="0"/>
        <v>0</v>
      </c>
      <c r="AR49" s="288">
        <v>0</v>
      </c>
      <c r="AS49" s="288">
        <v>0</v>
      </c>
      <c r="AT49" s="288">
        <v>0</v>
      </c>
      <c r="AU49" s="353">
        <v>0</v>
      </c>
      <c r="AV49" s="288" t="str">
        <f t="shared" si="1"/>
        <v>Collector</v>
      </c>
      <c r="AW49" s="288">
        <f t="shared" si="3"/>
        <v>0</v>
      </c>
      <c r="AX49" s="288">
        <f t="shared" si="2"/>
        <v>0</v>
      </c>
      <c r="AY49" s="356">
        <v>2035</v>
      </c>
    </row>
    <row r="50" spans="1:51" ht="48.75" x14ac:dyDescent="0.25">
      <c r="A50" s="144" t="str">
        <f>Con6_Mitigation!B50</f>
        <v>Drury_30</v>
      </c>
      <c r="B50" s="144">
        <f>'I3 Project list'!B50</f>
        <v>30</v>
      </c>
      <c r="C50" s="144" t="str">
        <f>Con6_Mitigation!C50</f>
        <v>2-lane internal collector between Fitzgerald &amp; Drury Hills E-W direction</v>
      </c>
      <c r="D50" s="144" t="str">
        <f>Con6_Mitigation!D50</f>
        <v>2-lane collector- new collector with active mode on both sides + intersection improvements (TDM)</v>
      </c>
      <c r="E50" s="144" t="str">
        <f>'I3 Project list'!G50</f>
        <v>Exclude</v>
      </c>
      <c r="F50" s="144" t="str">
        <f>'I3 Project list'!L50</f>
        <v>Greenfields Collector</v>
      </c>
      <c r="G50" s="226">
        <f>Lnd8_Mitigation!AR50</f>
        <v>0</v>
      </c>
      <c r="H50" s="226">
        <f>Con7_Renewal!AN50</f>
        <v>0</v>
      </c>
      <c r="I50" s="288">
        <f>Con7_Renewal!F50+Lnd8_Mitigation!J50</f>
        <v>0</v>
      </c>
      <c r="J50" s="288">
        <f>Con7_Renewal!G50+Lnd8_Mitigation!K50</f>
        <v>0</v>
      </c>
      <c r="K50" s="288">
        <f>Con7_Renewal!H50+Lnd8_Mitigation!L50</f>
        <v>0</v>
      </c>
      <c r="L50" s="288">
        <f>Con7_Renewal!I50+Lnd8_Mitigation!M50</f>
        <v>0</v>
      </c>
      <c r="M50" s="288">
        <f>Con7_Renewal!J50+Lnd8_Mitigation!N50</f>
        <v>0</v>
      </c>
      <c r="N50" s="288">
        <f>Con7_Renewal!K50+Lnd8_Mitigation!O50</f>
        <v>0</v>
      </c>
      <c r="O50" s="288">
        <f>Con7_Renewal!L50+Lnd8_Mitigation!P50</f>
        <v>0</v>
      </c>
      <c r="P50" s="288">
        <f>Con7_Renewal!M50+Lnd8_Mitigation!Q50</f>
        <v>0</v>
      </c>
      <c r="Q50" s="288">
        <f>Con7_Renewal!N50+Lnd8_Mitigation!R50</f>
        <v>0</v>
      </c>
      <c r="R50" s="288">
        <f>Con7_Renewal!O50+Lnd8_Mitigation!S50</f>
        <v>0</v>
      </c>
      <c r="S50" s="288">
        <f>Con7_Renewal!P50+Lnd8_Mitigation!T50</f>
        <v>0</v>
      </c>
      <c r="T50" s="288">
        <f>Con7_Renewal!Q50+Lnd8_Mitigation!U50</f>
        <v>0</v>
      </c>
      <c r="U50" s="288">
        <f>Con7_Renewal!R50+Lnd8_Mitigation!V50</f>
        <v>0</v>
      </c>
      <c r="V50" s="288">
        <f>Con7_Renewal!S50+Lnd8_Mitigation!W50</f>
        <v>0</v>
      </c>
      <c r="W50" s="288">
        <f>Con7_Renewal!T50+Lnd8_Mitigation!X50</f>
        <v>0</v>
      </c>
      <c r="X50" s="288">
        <f>Con7_Renewal!U50+Lnd8_Mitigation!Y50</f>
        <v>0</v>
      </c>
      <c r="Y50" s="288">
        <f>Con7_Renewal!V50+Lnd8_Mitigation!Z50</f>
        <v>0</v>
      </c>
      <c r="Z50" s="288">
        <f>Con7_Renewal!W50+Lnd8_Mitigation!AA50</f>
        <v>0</v>
      </c>
      <c r="AA50" s="288">
        <f>Con7_Renewal!X50+Lnd8_Mitigation!AB50</f>
        <v>0</v>
      </c>
      <c r="AB50" s="288">
        <f>Con7_Renewal!Y50+Lnd8_Mitigation!AC50</f>
        <v>0</v>
      </c>
      <c r="AC50" s="288">
        <f>Con7_Renewal!Z50+Lnd8_Mitigation!AD50</f>
        <v>0</v>
      </c>
      <c r="AD50" s="288">
        <f>Con7_Renewal!AA50+Lnd8_Mitigation!AE50</f>
        <v>0</v>
      </c>
      <c r="AE50" s="288">
        <f>Con7_Renewal!AB50+Lnd8_Mitigation!AF50</f>
        <v>0</v>
      </c>
      <c r="AF50" s="288">
        <f>Con7_Renewal!AC50+Lnd8_Mitigation!AG50</f>
        <v>0</v>
      </c>
      <c r="AG50" s="288">
        <f>Con7_Renewal!AD50+Lnd8_Mitigation!AH50</f>
        <v>0</v>
      </c>
      <c r="AH50" s="288">
        <f>Con7_Renewal!AE50+Lnd8_Mitigation!AI50</f>
        <v>0</v>
      </c>
      <c r="AI50" s="288">
        <f>Con7_Renewal!AF50+Lnd8_Mitigation!AJ50</f>
        <v>0</v>
      </c>
      <c r="AJ50" s="288">
        <f>Con7_Renewal!AG50+Lnd8_Mitigation!AK50</f>
        <v>0</v>
      </c>
      <c r="AK50" s="288">
        <f>Con7_Renewal!AH50+Lnd8_Mitigation!AL50</f>
        <v>0</v>
      </c>
      <c r="AL50" s="288">
        <f>Con7_Renewal!AI50+Lnd8_Mitigation!AM50</f>
        <v>0</v>
      </c>
      <c r="AM50" s="288">
        <f>Con7_Renewal!AJ50+Lnd8_Mitigation!AN50</f>
        <v>0</v>
      </c>
      <c r="AN50" s="288">
        <f>Con7_Renewal!AK50+Lnd8_Mitigation!AO50</f>
        <v>0</v>
      </c>
      <c r="AO50" s="288">
        <f>Con7_Renewal!AL50+Lnd8_Mitigation!AP50</f>
        <v>0</v>
      </c>
      <c r="AP50" s="288">
        <f>Con7_Renewal!AM50+Lnd8_Mitigation!AQ50</f>
        <v>0</v>
      </c>
      <c r="AQ50" s="288">
        <f t="shared" si="0"/>
        <v>0</v>
      </c>
      <c r="AR50" s="288">
        <v>0</v>
      </c>
      <c r="AS50" s="288">
        <v>0</v>
      </c>
      <c r="AT50" s="288">
        <v>0</v>
      </c>
      <c r="AU50" s="353">
        <v>0</v>
      </c>
      <c r="AV50" s="288" t="str">
        <f t="shared" si="1"/>
        <v>Collector</v>
      </c>
      <c r="AW50" s="288">
        <f t="shared" si="3"/>
        <v>0</v>
      </c>
      <c r="AX50" s="288">
        <f t="shared" si="2"/>
        <v>0</v>
      </c>
      <c r="AY50" s="356" t="s">
        <v>142</v>
      </c>
    </row>
    <row r="51" spans="1:51" ht="48.75" x14ac:dyDescent="0.25">
      <c r="A51" s="144" t="str">
        <f>Con6_Mitigation!B51</f>
        <v>Drury_30.1</v>
      </c>
      <c r="B51" s="144">
        <f>'I3 Project list'!B51</f>
        <v>30.1</v>
      </c>
      <c r="C51" s="144" t="str">
        <f>Con6_Mitigation!C51</f>
        <v>2-lane internal collector between Fitzgerald &amp; Fielding Road E-W direction</v>
      </c>
      <c r="D51" s="144" t="str">
        <f>Con6_Mitigation!D51</f>
        <v>2-lane collector- new collector with active mode on both sides + intersection improvements (TDM)</v>
      </c>
      <c r="E51" s="144" t="str">
        <f>'I3 Project list'!G51</f>
        <v>Exclude</v>
      </c>
      <c r="F51" s="144" t="str">
        <f>'I3 Project list'!L51</f>
        <v>Greenfields Collector</v>
      </c>
      <c r="G51" s="226">
        <f>Lnd8_Mitigation!AR51</f>
        <v>0</v>
      </c>
      <c r="H51" s="226">
        <f>Con7_Renewal!AN51</f>
        <v>0</v>
      </c>
      <c r="I51" s="288">
        <f>Con7_Renewal!F51+Lnd8_Mitigation!J51</f>
        <v>0</v>
      </c>
      <c r="J51" s="288">
        <f>Con7_Renewal!G51+Lnd8_Mitigation!K51</f>
        <v>0</v>
      </c>
      <c r="K51" s="288">
        <f>Con7_Renewal!H51+Lnd8_Mitigation!L51</f>
        <v>0</v>
      </c>
      <c r="L51" s="288">
        <f>Con7_Renewal!I51+Lnd8_Mitigation!M51</f>
        <v>0</v>
      </c>
      <c r="M51" s="288">
        <f>Con7_Renewal!J51+Lnd8_Mitigation!N51</f>
        <v>0</v>
      </c>
      <c r="N51" s="288">
        <f>Con7_Renewal!K51+Lnd8_Mitigation!O51</f>
        <v>0</v>
      </c>
      <c r="O51" s="288">
        <f>Con7_Renewal!L51+Lnd8_Mitigation!P51</f>
        <v>0</v>
      </c>
      <c r="P51" s="288">
        <f>Con7_Renewal!M51+Lnd8_Mitigation!Q51</f>
        <v>0</v>
      </c>
      <c r="Q51" s="288">
        <f>Con7_Renewal!N51+Lnd8_Mitigation!R51</f>
        <v>0</v>
      </c>
      <c r="R51" s="288">
        <f>Con7_Renewal!O51+Lnd8_Mitigation!S51</f>
        <v>0</v>
      </c>
      <c r="S51" s="288">
        <f>Con7_Renewal!P51+Lnd8_Mitigation!T51</f>
        <v>0</v>
      </c>
      <c r="T51" s="288">
        <f>Con7_Renewal!Q51+Lnd8_Mitigation!U51</f>
        <v>0</v>
      </c>
      <c r="U51" s="288">
        <f>Con7_Renewal!R51+Lnd8_Mitigation!V51</f>
        <v>0</v>
      </c>
      <c r="V51" s="288">
        <f>Con7_Renewal!S51+Lnd8_Mitigation!W51</f>
        <v>0</v>
      </c>
      <c r="W51" s="288">
        <f>Con7_Renewal!T51+Lnd8_Mitigation!X51</f>
        <v>0</v>
      </c>
      <c r="X51" s="288">
        <f>Con7_Renewal!U51+Lnd8_Mitigation!Y51</f>
        <v>0</v>
      </c>
      <c r="Y51" s="288">
        <f>Con7_Renewal!V51+Lnd8_Mitigation!Z51</f>
        <v>0</v>
      </c>
      <c r="Z51" s="288">
        <f>Con7_Renewal!W51+Lnd8_Mitigation!AA51</f>
        <v>0</v>
      </c>
      <c r="AA51" s="288">
        <f>Con7_Renewal!X51+Lnd8_Mitigation!AB51</f>
        <v>0</v>
      </c>
      <c r="AB51" s="288">
        <f>Con7_Renewal!Y51+Lnd8_Mitigation!AC51</f>
        <v>0</v>
      </c>
      <c r="AC51" s="288">
        <f>Con7_Renewal!Z51+Lnd8_Mitigation!AD51</f>
        <v>0</v>
      </c>
      <c r="AD51" s="288">
        <f>Con7_Renewal!AA51+Lnd8_Mitigation!AE51</f>
        <v>0</v>
      </c>
      <c r="AE51" s="288">
        <f>Con7_Renewal!AB51+Lnd8_Mitigation!AF51</f>
        <v>0</v>
      </c>
      <c r="AF51" s="288">
        <f>Con7_Renewal!AC51+Lnd8_Mitigation!AG51</f>
        <v>0</v>
      </c>
      <c r="AG51" s="288">
        <f>Con7_Renewal!AD51+Lnd8_Mitigation!AH51</f>
        <v>0</v>
      </c>
      <c r="AH51" s="288">
        <f>Con7_Renewal!AE51+Lnd8_Mitigation!AI51</f>
        <v>0</v>
      </c>
      <c r="AI51" s="288">
        <f>Con7_Renewal!AF51+Lnd8_Mitigation!AJ51</f>
        <v>0</v>
      </c>
      <c r="AJ51" s="288">
        <f>Con7_Renewal!AG51+Lnd8_Mitigation!AK51</f>
        <v>0</v>
      </c>
      <c r="AK51" s="288">
        <f>Con7_Renewal!AH51+Lnd8_Mitigation!AL51</f>
        <v>0</v>
      </c>
      <c r="AL51" s="288">
        <f>Con7_Renewal!AI51+Lnd8_Mitigation!AM51</f>
        <v>0</v>
      </c>
      <c r="AM51" s="288">
        <f>Con7_Renewal!AJ51+Lnd8_Mitigation!AN51</f>
        <v>0</v>
      </c>
      <c r="AN51" s="288">
        <f>Con7_Renewal!AK51+Lnd8_Mitigation!AO51</f>
        <v>0</v>
      </c>
      <c r="AO51" s="288">
        <f>Con7_Renewal!AL51+Lnd8_Mitigation!AP51</f>
        <v>0</v>
      </c>
      <c r="AP51" s="288">
        <f>Con7_Renewal!AM51+Lnd8_Mitigation!AQ51</f>
        <v>0</v>
      </c>
      <c r="AQ51" s="288">
        <f t="shared" si="0"/>
        <v>0</v>
      </c>
      <c r="AR51" s="288">
        <v>0</v>
      </c>
      <c r="AS51" s="288">
        <v>0</v>
      </c>
      <c r="AT51" s="288">
        <v>0</v>
      </c>
      <c r="AU51" s="353">
        <v>0</v>
      </c>
      <c r="AV51" s="288" t="str">
        <f t="shared" si="1"/>
        <v>Collector</v>
      </c>
      <c r="AW51" s="288">
        <f t="shared" si="3"/>
        <v>0</v>
      </c>
      <c r="AX51" s="288">
        <f t="shared" si="2"/>
        <v>0</v>
      </c>
      <c r="AY51" s="356">
        <v>2033</v>
      </c>
    </row>
    <row r="52" spans="1:51" ht="48.75" x14ac:dyDescent="0.25">
      <c r="A52" s="144" t="str">
        <f>Con6_Mitigation!B52</f>
        <v>Drury_30.2</v>
      </c>
      <c r="B52" s="144">
        <f>'I3 Project list'!B52</f>
        <v>30.2</v>
      </c>
      <c r="C52" s="144" t="str">
        <f>Con6_Mitigation!C52</f>
        <v>2-lane internal collector between Fielding Road &amp; Drury Hills E-W direction</v>
      </c>
      <c r="D52" s="144" t="str">
        <f>Con6_Mitigation!D52</f>
        <v>2-lane collector- new collector with active mode on both sides + intersection improvements (TDM)</v>
      </c>
      <c r="E52" s="144" t="str">
        <f>'I3 Project list'!G52</f>
        <v>Exclude</v>
      </c>
      <c r="F52" s="144" t="str">
        <f>'I3 Project list'!L52</f>
        <v>Greenfields Collector</v>
      </c>
      <c r="G52" s="226">
        <f>Lnd8_Mitigation!AR52</f>
        <v>0</v>
      </c>
      <c r="H52" s="226">
        <f>Con7_Renewal!AN52</f>
        <v>0</v>
      </c>
      <c r="I52" s="288">
        <f>Con7_Renewal!F52+Lnd8_Mitigation!J52</f>
        <v>0</v>
      </c>
      <c r="J52" s="288">
        <f>Con7_Renewal!G52+Lnd8_Mitigation!K52</f>
        <v>0</v>
      </c>
      <c r="K52" s="288">
        <f>Con7_Renewal!H52+Lnd8_Mitigation!L52</f>
        <v>0</v>
      </c>
      <c r="L52" s="288">
        <f>Con7_Renewal!I52+Lnd8_Mitigation!M52</f>
        <v>0</v>
      </c>
      <c r="M52" s="288">
        <f>Con7_Renewal!J52+Lnd8_Mitigation!N52</f>
        <v>0</v>
      </c>
      <c r="N52" s="288">
        <f>Con7_Renewal!K52+Lnd8_Mitigation!O52</f>
        <v>0</v>
      </c>
      <c r="O52" s="288">
        <f>Con7_Renewal!L52+Lnd8_Mitigation!P52</f>
        <v>0</v>
      </c>
      <c r="P52" s="288">
        <f>Con7_Renewal!M52+Lnd8_Mitigation!Q52</f>
        <v>0</v>
      </c>
      <c r="Q52" s="288">
        <f>Con7_Renewal!N52+Lnd8_Mitigation!R52</f>
        <v>0</v>
      </c>
      <c r="R52" s="288">
        <f>Con7_Renewal!O52+Lnd8_Mitigation!S52</f>
        <v>0</v>
      </c>
      <c r="S52" s="288">
        <f>Con7_Renewal!P52+Lnd8_Mitigation!T52</f>
        <v>0</v>
      </c>
      <c r="T52" s="288">
        <f>Con7_Renewal!Q52+Lnd8_Mitigation!U52</f>
        <v>0</v>
      </c>
      <c r="U52" s="288">
        <f>Con7_Renewal!R52+Lnd8_Mitigation!V52</f>
        <v>0</v>
      </c>
      <c r="V52" s="288">
        <f>Con7_Renewal!S52+Lnd8_Mitigation!W52</f>
        <v>0</v>
      </c>
      <c r="W52" s="288">
        <f>Con7_Renewal!T52+Lnd8_Mitigation!X52</f>
        <v>0</v>
      </c>
      <c r="X52" s="288">
        <f>Con7_Renewal!U52+Lnd8_Mitigation!Y52</f>
        <v>0</v>
      </c>
      <c r="Y52" s="288">
        <f>Con7_Renewal!V52+Lnd8_Mitigation!Z52</f>
        <v>0</v>
      </c>
      <c r="Z52" s="288">
        <f>Con7_Renewal!W52+Lnd8_Mitigation!AA52</f>
        <v>0</v>
      </c>
      <c r="AA52" s="288">
        <f>Con7_Renewal!X52+Lnd8_Mitigation!AB52</f>
        <v>0</v>
      </c>
      <c r="AB52" s="288">
        <f>Con7_Renewal!Y52+Lnd8_Mitigation!AC52</f>
        <v>0</v>
      </c>
      <c r="AC52" s="288">
        <f>Con7_Renewal!Z52+Lnd8_Mitigation!AD52</f>
        <v>0</v>
      </c>
      <c r="AD52" s="288">
        <f>Con7_Renewal!AA52+Lnd8_Mitigation!AE52</f>
        <v>0</v>
      </c>
      <c r="AE52" s="288">
        <f>Con7_Renewal!AB52+Lnd8_Mitigation!AF52</f>
        <v>0</v>
      </c>
      <c r="AF52" s="288">
        <f>Con7_Renewal!AC52+Lnd8_Mitigation!AG52</f>
        <v>0</v>
      </c>
      <c r="AG52" s="288">
        <f>Con7_Renewal!AD52+Lnd8_Mitigation!AH52</f>
        <v>0</v>
      </c>
      <c r="AH52" s="288">
        <f>Con7_Renewal!AE52+Lnd8_Mitigation!AI52</f>
        <v>0</v>
      </c>
      <c r="AI52" s="288">
        <f>Con7_Renewal!AF52+Lnd8_Mitigation!AJ52</f>
        <v>0</v>
      </c>
      <c r="AJ52" s="288">
        <f>Con7_Renewal!AG52+Lnd8_Mitigation!AK52</f>
        <v>0</v>
      </c>
      <c r="AK52" s="288">
        <f>Con7_Renewal!AH52+Lnd8_Mitigation!AL52</f>
        <v>0</v>
      </c>
      <c r="AL52" s="288">
        <f>Con7_Renewal!AI52+Lnd8_Mitigation!AM52</f>
        <v>0</v>
      </c>
      <c r="AM52" s="288">
        <f>Con7_Renewal!AJ52+Lnd8_Mitigation!AN52</f>
        <v>0</v>
      </c>
      <c r="AN52" s="288">
        <f>Con7_Renewal!AK52+Lnd8_Mitigation!AO52</f>
        <v>0</v>
      </c>
      <c r="AO52" s="288">
        <f>Con7_Renewal!AL52+Lnd8_Mitigation!AP52</f>
        <v>0</v>
      </c>
      <c r="AP52" s="288">
        <f>Con7_Renewal!AM52+Lnd8_Mitigation!AQ52</f>
        <v>0</v>
      </c>
      <c r="AQ52" s="288">
        <f t="shared" si="0"/>
        <v>0</v>
      </c>
      <c r="AR52" s="288">
        <v>0</v>
      </c>
      <c r="AS52" s="288">
        <v>0</v>
      </c>
      <c r="AT52" s="288">
        <v>0</v>
      </c>
      <c r="AU52" s="353">
        <v>0</v>
      </c>
      <c r="AV52" s="288" t="str">
        <f t="shared" si="1"/>
        <v>Collector</v>
      </c>
      <c r="AW52" s="288">
        <f t="shared" si="3"/>
        <v>0</v>
      </c>
      <c r="AX52" s="288">
        <f t="shared" si="2"/>
        <v>0</v>
      </c>
      <c r="AY52" s="356">
        <v>2039</v>
      </c>
    </row>
    <row r="53" spans="1:51" ht="36.75" x14ac:dyDescent="0.25">
      <c r="A53" s="144" t="str">
        <f>Con6_Mitigation!B53</f>
        <v>Drury_31</v>
      </c>
      <c r="B53" s="144">
        <f>'I3 Project list'!B53</f>
        <v>31</v>
      </c>
      <c r="C53" s="144" t="str">
        <f>Con6_Mitigation!C53</f>
        <v>Upgrades on Cossey Rd between Fitzgerald &amp; Waihoehoe Rd</v>
      </c>
      <c r="D53" s="144" t="str">
        <f>Con6_Mitigation!D53</f>
        <v>2-lane urban - upgrade existing roadwith active modes on both sides / Mill Road design ?</v>
      </c>
      <c r="E53" s="144" t="str">
        <f>'I3 Project list'!G53</f>
        <v>Include</v>
      </c>
      <c r="F53" s="144" t="str">
        <f>'I3 Project list'!L53</f>
        <v>Upgrade Collector</v>
      </c>
      <c r="G53" s="226">
        <f>Lnd8_Mitigation!AR53</f>
        <v>0</v>
      </c>
      <c r="H53" s="226">
        <f>Con7_Renewal!AN53</f>
        <v>981870.43837802531</v>
      </c>
      <c r="I53" s="288">
        <f>Con7_Renewal!F53+Lnd8_Mitigation!J53</f>
        <v>0</v>
      </c>
      <c r="J53" s="288">
        <f>Con7_Renewal!G53+Lnd8_Mitigation!K53</f>
        <v>0</v>
      </c>
      <c r="K53" s="288">
        <f>Con7_Renewal!H53+Lnd8_Mitigation!L53</f>
        <v>0</v>
      </c>
      <c r="L53" s="288">
        <f>Con7_Renewal!I53+Lnd8_Mitigation!M53</f>
        <v>0</v>
      </c>
      <c r="M53" s="288">
        <f>Con7_Renewal!J53+Lnd8_Mitigation!N53</f>
        <v>0</v>
      </c>
      <c r="N53" s="288">
        <f>Con7_Renewal!K53+Lnd8_Mitigation!O53</f>
        <v>0</v>
      </c>
      <c r="O53" s="288">
        <f>Con7_Renewal!L53+Lnd8_Mitigation!P53</f>
        <v>0</v>
      </c>
      <c r="P53" s="288">
        <f>Con7_Renewal!M53+Lnd8_Mitigation!Q53</f>
        <v>0</v>
      </c>
      <c r="Q53" s="288">
        <f>Con7_Renewal!N53+Lnd8_Mitigation!R53</f>
        <v>0</v>
      </c>
      <c r="R53" s="288">
        <f>Con7_Renewal!O53+Lnd8_Mitigation!S53</f>
        <v>0</v>
      </c>
      <c r="S53" s="288">
        <f>Con7_Renewal!P53+Lnd8_Mitigation!T53</f>
        <v>0</v>
      </c>
      <c r="T53" s="288">
        <f>Con7_Renewal!Q53+Lnd8_Mitigation!U53</f>
        <v>0</v>
      </c>
      <c r="U53" s="288">
        <f>Con7_Renewal!R53+Lnd8_Mitigation!V53</f>
        <v>0</v>
      </c>
      <c r="V53" s="288">
        <f>Con7_Renewal!S53+Lnd8_Mitigation!W53</f>
        <v>0</v>
      </c>
      <c r="W53" s="288">
        <f>Con7_Renewal!T53+Lnd8_Mitigation!X53</f>
        <v>0</v>
      </c>
      <c r="X53" s="288">
        <f>Con7_Renewal!U53+Lnd8_Mitigation!Y53</f>
        <v>0</v>
      </c>
      <c r="Y53" s="288">
        <f>Con7_Renewal!V53+Lnd8_Mitigation!Z53</f>
        <v>87539.814896848577</v>
      </c>
      <c r="Z53" s="288">
        <f>Con7_Renewal!W53+Lnd8_Mitigation!AA53</f>
        <v>894330.62348117679</v>
      </c>
      <c r="AA53" s="288">
        <f>Con7_Renewal!X53+Lnd8_Mitigation!AB53</f>
        <v>0</v>
      </c>
      <c r="AB53" s="288">
        <f>Con7_Renewal!Y53+Lnd8_Mitigation!AC53</f>
        <v>0</v>
      </c>
      <c r="AC53" s="288">
        <f>Con7_Renewal!Z53+Lnd8_Mitigation!AD53</f>
        <v>0</v>
      </c>
      <c r="AD53" s="288">
        <f>Con7_Renewal!AA53+Lnd8_Mitigation!AE53</f>
        <v>0</v>
      </c>
      <c r="AE53" s="288">
        <f>Con7_Renewal!AB53+Lnd8_Mitigation!AF53</f>
        <v>0</v>
      </c>
      <c r="AF53" s="288">
        <f>Con7_Renewal!AC53+Lnd8_Mitigation!AG53</f>
        <v>0</v>
      </c>
      <c r="AG53" s="288">
        <f>Con7_Renewal!AD53+Lnd8_Mitigation!AH53</f>
        <v>0</v>
      </c>
      <c r="AH53" s="288">
        <f>Con7_Renewal!AE53+Lnd8_Mitigation!AI53</f>
        <v>0</v>
      </c>
      <c r="AI53" s="288">
        <f>Con7_Renewal!AF53+Lnd8_Mitigation!AJ53</f>
        <v>0</v>
      </c>
      <c r="AJ53" s="288">
        <f>Con7_Renewal!AG53+Lnd8_Mitigation!AK53</f>
        <v>0</v>
      </c>
      <c r="AK53" s="288">
        <f>Con7_Renewal!AH53+Lnd8_Mitigation!AL53</f>
        <v>0</v>
      </c>
      <c r="AL53" s="288">
        <f>Con7_Renewal!AI53+Lnd8_Mitigation!AM53</f>
        <v>0</v>
      </c>
      <c r="AM53" s="288">
        <f>Con7_Renewal!AJ53+Lnd8_Mitigation!AN53</f>
        <v>0</v>
      </c>
      <c r="AN53" s="288">
        <f>Con7_Renewal!AK53+Lnd8_Mitigation!AO53</f>
        <v>0</v>
      </c>
      <c r="AO53" s="288">
        <f>Con7_Renewal!AL53+Lnd8_Mitigation!AP53</f>
        <v>0</v>
      </c>
      <c r="AP53" s="288">
        <f>Con7_Renewal!AM53+Lnd8_Mitigation!AQ53</f>
        <v>0</v>
      </c>
      <c r="AQ53" s="288">
        <f t="shared" si="0"/>
        <v>981870.43837802531</v>
      </c>
      <c r="AR53" s="288">
        <v>981870.4383780252</v>
      </c>
      <c r="AS53" s="288">
        <v>0</v>
      </c>
      <c r="AT53" s="288">
        <v>981870.4383780252</v>
      </c>
      <c r="AU53" s="353">
        <v>0</v>
      </c>
      <c r="AV53" s="288" t="str">
        <f t="shared" si="1"/>
        <v>Collector</v>
      </c>
      <c r="AW53" s="288">
        <f t="shared" si="3"/>
        <v>0</v>
      </c>
      <c r="AX53" s="288">
        <f t="shared" si="2"/>
        <v>0</v>
      </c>
      <c r="AY53" s="356">
        <v>2039</v>
      </c>
    </row>
    <row r="54" spans="1:51" ht="24.75" x14ac:dyDescent="0.25">
      <c r="A54" s="144" t="str">
        <f>Con6_Mitigation!B54</f>
        <v>Drury_32</v>
      </c>
      <c r="B54" s="144">
        <f>'I3 Project list'!B54</f>
        <v>32</v>
      </c>
      <c r="C54" s="144" t="str">
        <f>Con6_Mitigation!C54</f>
        <v>New Intersection on Cossey Rd/Waihoehoe Rd</v>
      </c>
      <c r="D54" s="144" t="str">
        <f>Con6_Mitigation!D54</f>
        <v>Assume 1 simple roundabout intesection</v>
      </c>
      <c r="E54" s="144" t="str">
        <f>'I3 Project list'!G54</f>
        <v>Include</v>
      </c>
      <c r="F54" s="144" t="str">
        <f>'I3 Project list'!L54</f>
        <v>2-lane Arterial</v>
      </c>
      <c r="G54" s="226">
        <f>Lnd8_Mitigation!AR54</f>
        <v>1606771.5222790786</v>
      </c>
      <c r="H54" s="226">
        <f>Con7_Renewal!AN54</f>
        <v>1242991.7366925476</v>
      </c>
      <c r="I54" s="288">
        <f>Con7_Renewal!F54+Lnd8_Mitigation!J54</f>
        <v>0</v>
      </c>
      <c r="J54" s="288">
        <f>Con7_Renewal!G54+Lnd8_Mitigation!K54</f>
        <v>0</v>
      </c>
      <c r="K54" s="288">
        <f>Con7_Renewal!H54+Lnd8_Mitigation!L54</f>
        <v>0</v>
      </c>
      <c r="L54" s="288">
        <f>Con7_Renewal!I54+Lnd8_Mitigation!M54</f>
        <v>0</v>
      </c>
      <c r="M54" s="288">
        <f>Con7_Renewal!J54+Lnd8_Mitigation!N54</f>
        <v>0</v>
      </c>
      <c r="N54" s="288">
        <f>Con7_Renewal!K54+Lnd8_Mitigation!O54</f>
        <v>0</v>
      </c>
      <c r="O54" s="288">
        <f>Con7_Renewal!L54+Lnd8_Mitigation!P54</f>
        <v>0</v>
      </c>
      <c r="P54" s="288">
        <f>Con7_Renewal!M54+Lnd8_Mitigation!Q54</f>
        <v>0</v>
      </c>
      <c r="Q54" s="288">
        <f>Con7_Renewal!N54+Lnd8_Mitigation!R54</f>
        <v>0</v>
      </c>
      <c r="R54" s="288">
        <f>Con7_Renewal!O54+Lnd8_Mitigation!S54</f>
        <v>0</v>
      </c>
      <c r="S54" s="288">
        <f>Con7_Renewal!P54+Lnd8_Mitigation!T54</f>
        <v>0</v>
      </c>
      <c r="T54" s="288">
        <f>Con7_Renewal!Q54+Lnd8_Mitigation!U54</f>
        <v>0</v>
      </c>
      <c r="U54" s="288">
        <f>Con7_Renewal!R54+Lnd8_Mitigation!V54</f>
        <v>0</v>
      </c>
      <c r="V54" s="288">
        <f>Con7_Renewal!S54+Lnd8_Mitigation!W54</f>
        <v>0</v>
      </c>
      <c r="W54" s="288">
        <f>Con7_Renewal!T54+Lnd8_Mitigation!X54</f>
        <v>258590.35020918731</v>
      </c>
      <c r="X54" s="288">
        <f>Con7_Renewal!U54+Lnd8_Mitigation!Y54</f>
        <v>912821.88962642069</v>
      </c>
      <c r="Y54" s="288">
        <f>Con7_Renewal!V54+Lnd8_Mitigation!Z54</f>
        <v>110820.39166809605</v>
      </c>
      <c r="Z54" s="288">
        <f>Con7_Renewal!W54+Lnd8_Mitigation!AA54</f>
        <v>1567530.6274679219</v>
      </c>
      <c r="AA54" s="288">
        <f>Con7_Renewal!X54+Lnd8_Mitigation!AB54</f>
        <v>0</v>
      </c>
      <c r="AB54" s="288">
        <f>Con7_Renewal!Y54+Lnd8_Mitigation!AC54</f>
        <v>0</v>
      </c>
      <c r="AC54" s="288">
        <f>Con7_Renewal!Z54+Lnd8_Mitigation!AD54</f>
        <v>0</v>
      </c>
      <c r="AD54" s="288">
        <f>Con7_Renewal!AA54+Lnd8_Mitigation!AE54</f>
        <v>0</v>
      </c>
      <c r="AE54" s="288">
        <f>Con7_Renewal!AB54+Lnd8_Mitigation!AF54</f>
        <v>0</v>
      </c>
      <c r="AF54" s="288">
        <f>Con7_Renewal!AC54+Lnd8_Mitigation!AG54</f>
        <v>0</v>
      </c>
      <c r="AG54" s="288">
        <f>Con7_Renewal!AD54+Lnd8_Mitigation!AH54</f>
        <v>0</v>
      </c>
      <c r="AH54" s="288">
        <f>Con7_Renewal!AE54+Lnd8_Mitigation!AI54</f>
        <v>0</v>
      </c>
      <c r="AI54" s="288">
        <f>Con7_Renewal!AF54+Lnd8_Mitigation!AJ54</f>
        <v>0</v>
      </c>
      <c r="AJ54" s="288">
        <f>Con7_Renewal!AG54+Lnd8_Mitigation!AK54</f>
        <v>0</v>
      </c>
      <c r="AK54" s="288">
        <f>Con7_Renewal!AH54+Lnd8_Mitigation!AL54</f>
        <v>0</v>
      </c>
      <c r="AL54" s="288">
        <f>Con7_Renewal!AI54+Lnd8_Mitigation!AM54</f>
        <v>0</v>
      </c>
      <c r="AM54" s="288">
        <f>Con7_Renewal!AJ54+Lnd8_Mitigation!AN54</f>
        <v>0</v>
      </c>
      <c r="AN54" s="288">
        <f>Con7_Renewal!AK54+Lnd8_Mitigation!AO54</f>
        <v>0</v>
      </c>
      <c r="AO54" s="288">
        <f>Con7_Renewal!AL54+Lnd8_Mitigation!AP54</f>
        <v>0</v>
      </c>
      <c r="AP54" s="288">
        <f>Con7_Renewal!AM54+Lnd8_Mitigation!AQ54</f>
        <v>0</v>
      </c>
      <c r="AQ54" s="288">
        <f t="shared" si="0"/>
        <v>2849763.2589716259</v>
      </c>
      <c r="AR54" s="288">
        <v>2849763.3946286924</v>
      </c>
      <c r="AS54" s="288">
        <v>0</v>
      </c>
      <c r="AT54" s="288">
        <v>2849763.3946286924</v>
      </c>
      <c r="AU54" s="353">
        <v>0</v>
      </c>
      <c r="AV54" s="288" t="str">
        <f t="shared" si="1"/>
        <v>Arterial</v>
      </c>
      <c r="AW54" s="288">
        <f t="shared" si="3"/>
        <v>0</v>
      </c>
      <c r="AX54" s="288">
        <f t="shared" si="2"/>
        <v>1453379.3312606332</v>
      </c>
      <c r="AY54" s="356">
        <v>2039</v>
      </c>
    </row>
    <row r="55" spans="1:51" ht="48.75" x14ac:dyDescent="0.25">
      <c r="A55" s="144" t="str">
        <f>Con6_Mitigation!B55</f>
        <v>Drury_33</v>
      </c>
      <c r="B55" s="144">
        <f>'I3 Project list'!B55</f>
        <v>33</v>
      </c>
      <c r="C55" s="144" t="str">
        <f>Con6_Mitigation!C55</f>
        <v>Upgrade Fitzgerald Rd from project 7 to Brookefield Rd</v>
      </c>
      <c r="D55" s="144" t="str">
        <f>Con6_Mitigation!D55</f>
        <v>2-lane urban- upgrade existing road layout to 2-lane urban with active modes on both sides (TDM )</v>
      </c>
      <c r="E55" s="144" t="str">
        <f>'I3 Project list'!G55</f>
        <v>Include</v>
      </c>
      <c r="F55" s="144" t="str">
        <f>'I3 Project list'!L55</f>
        <v>Upgrade Collector</v>
      </c>
      <c r="G55" s="226">
        <f>Lnd8_Mitigation!AR55</f>
        <v>0</v>
      </c>
      <c r="H55" s="226">
        <f>Con7_Renewal!AN55</f>
        <v>60104.028510988974</v>
      </c>
      <c r="I55" s="288">
        <f>Con7_Renewal!F55+Lnd8_Mitigation!J55</f>
        <v>0</v>
      </c>
      <c r="J55" s="288">
        <f>Con7_Renewal!G55+Lnd8_Mitigation!K55</f>
        <v>0</v>
      </c>
      <c r="K55" s="288">
        <f>Con7_Renewal!H55+Lnd8_Mitigation!L55</f>
        <v>0</v>
      </c>
      <c r="L55" s="288">
        <f>Con7_Renewal!I55+Lnd8_Mitigation!M55</f>
        <v>0</v>
      </c>
      <c r="M55" s="288">
        <f>Con7_Renewal!J55+Lnd8_Mitigation!N55</f>
        <v>0</v>
      </c>
      <c r="N55" s="288">
        <f>Con7_Renewal!K55+Lnd8_Mitigation!O55</f>
        <v>0</v>
      </c>
      <c r="O55" s="288">
        <f>Con7_Renewal!L55+Lnd8_Mitigation!P55</f>
        <v>0</v>
      </c>
      <c r="P55" s="288">
        <f>Con7_Renewal!M55+Lnd8_Mitigation!Q55</f>
        <v>0</v>
      </c>
      <c r="Q55" s="288">
        <f>Con7_Renewal!N55+Lnd8_Mitigation!R55</f>
        <v>0</v>
      </c>
      <c r="R55" s="288">
        <f>Con7_Renewal!O55+Lnd8_Mitigation!S55</f>
        <v>0</v>
      </c>
      <c r="S55" s="288">
        <f>Con7_Renewal!P55+Lnd8_Mitigation!T55</f>
        <v>0</v>
      </c>
      <c r="T55" s="288">
        <f>Con7_Renewal!Q55+Lnd8_Mitigation!U55</f>
        <v>0</v>
      </c>
      <c r="U55" s="288">
        <f>Con7_Renewal!R55+Lnd8_Mitigation!V55</f>
        <v>0</v>
      </c>
      <c r="V55" s="288">
        <f>Con7_Renewal!S55+Lnd8_Mitigation!W55</f>
        <v>0</v>
      </c>
      <c r="W55" s="288">
        <f>Con7_Renewal!T55+Lnd8_Mitigation!X55</f>
        <v>0</v>
      </c>
      <c r="X55" s="288">
        <f>Con7_Renewal!U55+Lnd8_Mitigation!Y55</f>
        <v>0</v>
      </c>
      <c r="Y55" s="288">
        <f>Con7_Renewal!V55+Lnd8_Mitigation!Z55</f>
        <v>0</v>
      </c>
      <c r="Z55" s="288">
        <f>Con7_Renewal!W55+Lnd8_Mitigation!AA55</f>
        <v>0</v>
      </c>
      <c r="AA55" s="288">
        <f>Con7_Renewal!X55+Lnd8_Mitigation!AB55</f>
        <v>0</v>
      </c>
      <c r="AB55" s="288">
        <f>Con7_Renewal!Y55+Lnd8_Mitigation!AC55</f>
        <v>0</v>
      </c>
      <c r="AC55" s="288">
        <f>Con7_Renewal!Z55+Lnd8_Mitigation!AD55</f>
        <v>0</v>
      </c>
      <c r="AD55" s="288">
        <f>Con7_Renewal!AA55+Lnd8_Mitigation!AE55</f>
        <v>0</v>
      </c>
      <c r="AE55" s="288">
        <f>Con7_Renewal!AB55+Lnd8_Mitigation!AF55</f>
        <v>0</v>
      </c>
      <c r="AF55" s="288">
        <f>Con7_Renewal!AC55+Lnd8_Mitigation!AG55</f>
        <v>0</v>
      </c>
      <c r="AG55" s="288">
        <f>Con7_Renewal!AD55+Lnd8_Mitigation!AH55</f>
        <v>0</v>
      </c>
      <c r="AH55" s="288">
        <f>Con7_Renewal!AE55+Lnd8_Mitigation!AI55</f>
        <v>0</v>
      </c>
      <c r="AI55" s="288">
        <f>Con7_Renewal!AF55+Lnd8_Mitigation!AJ55</f>
        <v>0</v>
      </c>
      <c r="AJ55" s="288">
        <f>Con7_Renewal!AG55+Lnd8_Mitigation!AK55</f>
        <v>0</v>
      </c>
      <c r="AK55" s="288">
        <f>Con7_Renewal!AH55+Lnd8_Mitigation!AL55</f>
        <v>0</v>
      </c>
      <c r="AL55" s="288">
        <f>Con7_Renewal!AI55+Lnd8_Mitigation!AM55</f>
        <v>0</v>
      </c>
      <c r="AM55" s="288">
        <f>Con7_Renewal!AJ55+Lnd8_Mitigation!AN55</f>
        <v>0</v>
      </c>
      <c r="AN55" s="288">
        <f>Con7_Renewal!AK55+Lnd8_Mitigation!AO55</f>
        <v>0</v>
      </c>
      <c r="AO55" s="288">
        <f>Con7_Renewal!AL55+Lnd8_Mitigation!AP55</f>
        <v>0</v>
      </c>
      <c r="AP55" s="288">
        <f>Con7_Renewal!AM55+Lnd8_Mitigation!AQ55</f>
        <v>60104.028510988974</v>
      </c>
      <c r="AQ55" s="288">
        <f t="shared" si="0"/>
        <v>60104.028510988974</v>
      </c>
      <c r="AR55" s="288">
        <v>0</v>
      </c>
      <c r="AS55" s="288">
        <v>0</v>
      </c>
      <c r="AT55" s="288">
        <v>0</v>
      </c>
      <c r="AU55" s="353">
        <v>3036</v>
      </c>
      <c r="AV55" s="288" t="str">
        <f t="shared" si="1"/>
        <v>Collector</v>
      </c>
      <c r="AW55" s="288">
        <f t="shared" si="3"/>
        <v>0</v>
      </c>
      <c r="AX55" s="288">
        <f t="shared" si="2"/>
        <v>0</v>
      </c>
      <c r="AY55" s="356">
        <v>2033</v>
      </c>
    </row>
    <row r="56" spans="1:51" ht="36.75" x14ac:dyDescent="0.25">
      <c r="A56" s="144" t="str">
        <f>Con6_Mitigation!B56</f>
        <v>Drury_34</v>
      </c>
      <c r="B56" s="144">
        <f>'I3 Project list'!B56</f>
        <v>34</v>
      </c>
      <c r="C56" s="144" t="str">
        <f>Con6_Mitigation!C56</f>
        <v>New Drury Interchange connection to Kiwi development</v>
      </c>
      <c r="D56" s="144" t="str">
        <f>Con6_Mitigation!D56</f>
        <v>2-lane urban- new road layout with active modes on both sides (TDM)</v>
      </c>
      <c r="E56" s="144" t="str">
        <f>'I3 Project list'!G56</f>
        <v>Exclude</v>
      </c>
      <c r="F56" s="144" t="str">
        <f>'I3 Project list'!L56</f>
        <v>State Highway</v>
      </c>
      <c r="G56" s="226">
        <f>Lnd8_Mitigation!AR56</f>
        <v>0</v>
      </c>
      <c r="H56" s="226">
        <f>Con7_Renewal!AN56</f>
        <v>0</v>
      </c>
      <c r="I56" s="288">
        <f>Con7_Renewal!F56+Lnd8_Mitigation!J56</f>
        <v>0</v>
      </c>
      <c r="J56" s="288">
        <f>Con7_Renewal!G56+Lnd8_Mitigation!K56</f>
        <v>0</v>
      </c>
      <c r="K56" s="288">
        <f>Con7_Renewal!H56+Lnd8_Mitigation!L56</f>
        <v>0</v>
      </c>
      <c r="L56" s="288">
        <f>Con7_Renewal!I56+Lnd8_Mitigation!M56</f>
        <v>0</v>
      </c>
      <c r="M56" s="288">
        <f>Con7_Renewal!J56+Lnd8_Mitigation!N56</f>
        <v>0</v>
      </c>
      <c r="N56" s="288">
        <f>Con7_Renewal!K56+Lnd8_Mitigation!O56</f>
        <v>0</v>
      </c>
      <c r="O56" s="288">
        <f>Con7_Renewal!L56+Lnd8_Mitigation!P56</f>
        <v>0</v>
      </c>
      <c r="P56" s="288">
        <f>Con7_Renewal!M56+Lnd8_Mitigation!Q56</f>
        <v>0</v>
      </c>
      <c r="Q56" s="288">
        <f>Con7_Renewal!N56+Lnd8_Mitigation!R56</f>
        <v>0</v>
      </c>
      <c r="R56" s="288">
        <f>Con7_Renewal!O56+Lnd8_Mitigation!S56</f>
        <v>0</v>
      </c>
      <c r="S56" s="288">
        <f>Con7_Renewal!P56+Lnd8_Mitigation!T56</f>
        <v>0</v>
      </c>
      <c r="T56" s="288">
        <f>Con7_Renewal!Q56+Lnd8_Mitigation!U56</f>
        <v>0</v>
      </c>
      <c r="U56" s="288">
        <f>Con7_Renewal!R56+Lnd8_Mitigation!V56</f>
        <v>0</v>
      </c>
      <c r="V56" s="288">
        <f>Con7_Renewal!S56+Lnd8_Mitigation!W56</f>
        <v>0</v>
      </c>
      <c r="W56" s="288">
        <f>Con7_Renewal!T56+Lnd8_Mitigation!X56</f>
        <v>0</v>
      </c>
      <c r="X56" s="288">
        <f>Con7_Renewal!U56+Lnd8_Mitigation!Y56</f>
        <v>0</v>
      </c>
      <c r="Y56" s="288">
        <f>Con7_Renewal!V56+Lnd8_Mitigation!Z56</f>
        <v>0</v>
      </c>
      <c r="Z56" s="288">
        <f>Con7_Renewal!W56+Lnd8_Mitigation!AA56</f>
        <v>0</v>
      </c>
      <c r="AA56" s="288">
        <f>Con7_Renewal!X56+Lnd8_Mitigation!AB56</f>
        <v>0</v>
      </c>
      <c r="AB56" s="288">
        <f>Con7_Renewal!Y56+Lnd8_Mitigation!AC56</f>
        <v>0</v>
      </c>
      <c r="AC56" s="288">
        <f>Con7_Renewal!Z56+Lnd8_Mitigation!AD56</f>
        <v>0</v>
      </c>
      <c r="AD56" s="288">
        <f>Con7_Renewal!AA56+Lnd8_Mitigation!AE56</f>
        <v>0</v>
      </c>
      <c r="AE56" s="288">
        <f>Con7_Renewal!AB56+Lnd8_Mitigation!AF56</f>
        <v>0</v>
      </c>
      <c r="AF56" s="288">
        <f>Con7_Renewal!AC56+Lnd8_Mitigation!AG56</f>
        <v>0</v>
      </c>
      <c r="AG56" s="288">
        <f>Con7_Renewal!AD56+Lnd8_Mitigation!AH56</f>
        <v>0</v>
      </c>
      <c r="AH56" s="288">
        <f>Con7_Renewal!AE56+Lnd8_Mitigation!AI56</f>
        <v>0</v>
      </c>
      <c r="AI56" s="288">
        <f>Con7_Renewal!AF56+Lnd8_Mitigation!AJ56</f>
        <v>0</v>
      </c>
      <c r="AJ56" s="288">
        <f>Con7_Renewal!AG56+Lnd8_Mitigation!AK56</f>
        <v>0</v>
      </c>
      <c r="AK56" s="288">
        <f>Con7_Renewal!AH56+Lnd8_Mitigation!AL56</f>
        <v>0</v>
      </c>
      <c r="AL56" s="288">
        <f>Con7_Renewal!AI56+Lnd8_Mitigation!AM56</f>
        <v>0</v>
      </c>
      <c r="AM56" s="288">
        <f>Con7_Renewal!AJ56+Lnd8_Mitigation!AN56</f>
        <v>0</v>
      </c>
      <c r="AN56" s="288">
        <f>Con7_Renewal!AK56+Lnd8_Mitigation!AO56</f>
        <v>0</v>
      </c>
      <c r="AO56" s="288">
        <f>Con7_Renewal!AL56+Lnd8_Mitigation!AP56</f>
        <v>0</v>
      </c>
      <c r="AP56" s="288">
        <f>Con7_Renewal!AM56+Lnd8_Mitigation!AQ56</f>
        <v>0</v>
      </c>
      <c r="AQ56" s="288">
        <f t="shared" si="0"/>
        <v>0</v>
      </c>
      <c r="AR56" s="288">
        <v>0</v>
      </c>
      <c r="AS56" s="288">
        <v>0</v>
      </c>
      <c r="AT56" s="288">
        <v>0</v>
      </c>
      <c r="AU56" s="353">
        <v>0</v>
      </c>
      <c r="AV56" s="288" t="str">
        <f t="shared" si="1"/>
        <v>Arterial</v>
      </c>
      <c r="AW56" s="288">
        <f t="shared" si="3"/>
        <v>0</v>
      </c>
      <c r="AX56" s="288">
        <f t="shared" si="2"/>
        <v>0</v>
      </c>
      <c r="AY56" s="356">
        <v>2034</v>
      </c>
    </row>
    <row r="57" spans="1:51" ht="48.75" x14ac:dyDescent="0.25">
      <c r="A57" s="144" t="str">
        <f>Con6_Mitigation!B57</f>
        <v>Drury_35a</v>
      </c>
      <c r="B57" s="144" t="str">
        <f>'I3 Project list'!B57</f>
        <v>35a</v>
      </c>
      <c r="C57" s="144" t="str">
        <f>Con6_Mitigation!C57</f>
        <v xml:space="preserve">Mill Road : Drury South connection from Fitzgerald/Cossey intersection to SH1 + Interchange </v>
      </c>
      <c r="D57" s="144" t="str">
        <f>Con6_Mitigation!D57</f>
        <v>2-lane- new road layout with active modes on both sides (depends on Mill Road design and sequencing)</v>
      </c>
      <c r="E57" s="144" t="str">
        <f>'I3 Project list'!G57</f>
        <v>Exclude</v>
      </c>
      <c r="F57" s="144" t="str">
        <f>'I3 Project list'!L57</f>
        <v>4-lane arterial</v>
      </c>
      <c r="G57" s="226">
        <f>Lnd8_Mitigation!AR57</f>
        <v>0</v>
      </c>
      <c r="H57" s="226">
        <f>Con7_Renewal!AN57</f>
        <v>0</v>
      </c>
      <c r="I57" s="288">
        <f>Con7_Renewal!F57+Lnd8_Mitigation!J57</f>
        <v>0</v>
      </c>
      <c r="J57" s="288">
        <f>Con7_Renewal!G57+Lnd8_Mitigation!K57</f>
        <v>0</v>
      </c>
      <c r="K57" s="288">
        <f>Con7_Renewal!H57+Lnd8_Mitigation!L57</f>
        <v>0</v>
      </c>
      <c r="L57" s="288">
        <f>Con7_Renewal!I57+Lnd8_Mitigation!M57</f>
        <v>0</v>
      </c>
      <c r="M57" s="288">
        <f>Con7_Renewal!J57+Lnd8_Mitigation!N57</f>
        <v>0</v>
      </c>
      <c r="N57" s="288">
        <f>Con7_Renewal!K57+Lnd8_Mitigation!O57</f>
        <v>0</v>
      </c>
      <c r="O57" s="288">
        <f>Con7_Renewal!L57+Lnd8_Mitigation!P57</f>
        <v>0</v>
      </c>
      <c r="P57" s="288">
        <f>Con7_Renewal!M57+Lnd8_Mitigation!Q57</f>
        <v>0</v>
      </c>
      <c r="Q57" s="288">
        <f>Con7_Renewal!N57+Lnd8_Mitigation!R57</f>
        <v>0</v>
      </c>
      <c r="R57" s="288">
        <f>Con7_Renewal!O57+Lnd8_Mitigation!S57</f>
        <v>0</v>
      </c>
      <c r="S57" s="288">
        <f>Con7_Renewal!P57+Lnd8_Mitigation!T57</f>
        <v>0</v>
      </c>
      <c r="T57" s="288">
        <f>Con7_Renewal!Q57+Lnd8_Mitigation!U57</f>
        <v>0</v>
      </c>
      <c r="U57" s="288">
        <f>Con7_Renewal!R57+Lnd8_Mitigation!V57</f>
        <v>0</v>
      </c>
      <c r="V57" s="288">
        <f>Con7_Renewal!S57+Lnd8_Mitigation!W57</f>
        <v>0</v>
      </c>
      <c r="W57" s="288">
        <f>Con7_Renewal!T57+Lnd8_Mitigation!X57</f>
        <v>0</v>
      </c>
      <c r="X57" s="288">
        <f>Con7_Renewal!U57+Lnd8_Mitigation!Y57</f>
        <v>0</v>
      </c>
      <c r="Y57" s="288">
        <f>Con7_Renewal!V57+Lnd8_Mitigation!Z57</f>
        <v>0</v>
      </c>
      <c r="Z57" s="288">
        <f>Con7_Renewal!W57+Lnd8_Mitigation!AA57</f>
        <v>0</v>
      </c>
      <c r="AA57" s="288">
        <f>Con7_Renewal!X57+Lnd8_Mitigation!AB57</f>
        <v>0</v>
      </c>
      <c r="AB57" s="288">
        <f>Con7_Renewal!Y57+Lnd8_Mitigation!AC57</f>
        <v>0</v>
      </c>
      <c r="AC57" s="288">
        <f>Con7_Renewal!Z57+Lnd8_Mitigation!AD57</f>
        <v>0</v>
      </c>
      <c r="AD57" s="288">
        <f>Con7_Renewal!AA57+Lnd8_Mitigation!AE57</f>
        <v>0</v>
      </c>
      <c r="AE57" s="288">
        <f>Con7_Renewal!AB57+Lnd8_Mitigation!AF57</f>
        <v>0</v>
      </c>
      <c r="AF57" s="288">
        <f>Con7_Renewal!AC57+Lnd8_Mitigation!AG57</f>
        <v>0</v>
      </c>
      <c r="AG57" s="288">
        <f>Con7_Renewal!AD57+Lnd8_Mitigation!AH57</f>
        <v>0</v>
      </c>
      <c r="AH57" s="288">
        <f>Con7_Renewal!AE57+Lnd8_Mitigation!AI57</f>
        <v>0</v>
      </c>
      <c r="AI57" s="288">
        <f>Con7_Renewal!AF57+Lnd8_Mitigation!AJ57</f>
        <v>0</v>
      </c>
      <c r="AJ57" s="288">
        <f>Con7_Renewal!AG57+Lnd8_Mitigation!AK57</f>
        <v>0</v>
      </c>
      <c r="AK57" s="288">
        <f>Con7_Renewal!AH57+Lnd8_Mitigation!AL57</f>
        <v>0</v>
      </c>
      <c r="AL57" s="288">
        <f>Con7_Renewal!AI57+Lnd8_Mitigation!AM57</f>
        <v>0</v>
      </c>
      <c r="AM57" s="288">
        <f>Con7_Renewal!AJ57+Lnd8_Mitigation!AN57</f>
        <v>0</v>
      </c>
      <c r="AN57" s="288">
        <f>Con7_Renewal!AK57+Lnd8_Mitigation!AO57</f>
        <v>0</v>
      </c>
      <c r="AO57" s="288">
        <f>Con7_Renewal!AL57+Lnd8_Mitigation!AP57</f>
        <v>0</v>
      </c>
      <c r="AP57" s="288">
        <f>Con7_Renewal!AM57+Lnd8_Mitigation!AQ57</f>
        <v>0</v>
      </c>
      <c r="AQ57" s="288">
        <f t="shared" si="0"/>
        <v>0</v>
      </c>
      <c r="AR57" s="288">
        <v>0</v>
      </c>
      <c r="AS57" s="288">
        <v>0</v>
      </c>
      <c r="AT57" s="288">
        <v>0</v>
      </c>
      <c r="AU57" s="353">
        <v>0</v>
      </c>
      <c r="AV57" s="288" t="str">
        <f t="shared" si="1"/>
        <v>Arterial</v>
      </c>
      <c r="AW57" s="288">
        <f t="shared" si="3"/>
        <v>0</v>
      </c>
      <c r="AX57" s="288">
        <f t="shared" si="2"/>
        <v>0</v>
      </c>
      <c r="AY57" s="356">
        <v>2043</v>
      </c>
    </row>
    <row r="58" spans="1:51" ht="48.75" x14ac:dyDescent="0.25">
      <c r="A58" s="144" t="str">
        <f>Con6_Mitigation!B58</f>
        <v>Drury_35b</v>
      </c>
      <c r="B58" s="144" t="str">
        <f>'I3 Project list'!B58</f>
        <v>35b</v>
      </c>
      <c r="C58" s="144" t="str">
        <f>Con6_Mitigation!C58</f>
        <v xml:space="preserve">Mill Road : Drury South connection from Fitzgerald/Cossey intersection to SH1 + Interchange </v>
      </c>
      <c r="D58" s="144" t="str">
        <f>Con6_Mitigation!D58</f>
        <v>4-lane- new road layout with active modes on both sides (depends on Mill Road design and sequencing)</v>
      </c>
      <c r="E58" s="144" t="str">
        <f>'I3 Project list'!G58</f>
        <v>Exclude</v>
      </c>
      <c r="F58" s="144" t="str">
        <f>'I3 Project list'!L58</f>
        <v>4-lane arterial</v>
      </c>
      <c r="G58" s="226">
        <f>Lnd8_Mitigation!AR58</f>
        <v>0</v>
      </c>
      <c r="H58" s="226">
        <f>Con7_Renewal!AN58</f>
        <v>0</v>
      </c>
      <c r="I58" s="288">
        <f>Con7_Renewal!F58+Lnd8_Mitigation!J58</f>
        <v>0</v>
      </c>
      <c r="J58" s="288">
        <f>Con7_Renewal!G58+Lnd8_Mitigation!K58</f>
        <v>0</v>
      </c>
      <c r="K58" s="288">
        <f>Con7_Renewal!H58+Lnd8_Mitigation!L58</f>
        <v>0</v>
      </c>
      <c r="L58" s="288">
        <f>Con7_Renewal!I58+Lnd8_Mitigation!M58</f>
        <v>0</v>
      </c>
      <c r="M58" s="288">
        <f>Con7_Renewal!J58+Lnd8_Mitigation!N58</f>
        <v>0</v>
      </c>
      <c r="N58" s="288">
        <f>Con7_Renewal!K58+Lnd8_Mitigation!O58</f>
        <v>0</v>
      </c>
      <c r="O58" s="288">
        <f>Con7_Renewal!L58+Lnd8_Mitigation!P58</f>
        <v>0</v>
      </c>
      <c r="P58" s="288">
        <f>Con7_Renewal!M58+Lnd8_Mitigation!Q58</f>
        <v>0</v>
      </c>
      <c r="Q58" s="288">
        <f>Con7_Renewal!N58+Lnd8_Mitigation!R58</f>
        <v>0</v>
      </c>
      <c r="R58" s="288">
        <f>Con7_Renewal!O58+Lnd8_Mitigation!S58</f>
        <v>0</v>
      </c>
      <c r="S58" s="288">
        <f>Con7_Renewal!P58+Lnd8_Mitigation!T58</f>
        <v>0</v>
      </c>
      <c r="T58" s="288">
        <f>Con7_Renewal!Q58+Lnd8_Mitigation!U58</f>
        <v>0</v>
      </c>
      <c r="U58" s="288">
        <f>Con7_Renewal!R58+Lnd8_Mitigation!V58</f>
        <v>0</v>
      </c>
      <c r="V58" s="288">
        <f>Con7_Renewal!S58+Lnd8_Mitigation!W58</f>
        <v>0</v>
      </c>
      <c r="W58" s="288">
        <f>Con7_Renewal!T58+Lnd8_Mitigation!X58</f>
        <v>0</v>
      </c>
      <c r="X58" s="288">
        <f>Con7_Renewal!U58+Lnd8_Mitigation!Y58</f>
        <v>0</v>
      </c>
      <c r="Y58" s="288">
        <f>Con7_Renewal!V58+Lnd8_Mitigation!Z58</f>
        <v>0</v>
      </c>
      <c r="Z58" s="288">
        <f>Con7_Renewal!W58+Lnd8_Mitigation!AA58</f>
        <v>0</v>
      </c>
      <c r="AA58" s="288">
        <f>Con7_Renewal!X58+Lnd8_Mitigation!AB58</f>
        <v>0</v>
      </c>
      <c r="AB58" s="288">
        <f>Con7_Renewal!Y58+Lnd8_Mitigation!AC58</f>
        <v>0</v>
      </c>
      <c r="AC58" s="288">
        <f>Con7_Renewal!Z58+Lnd8_Mitigation!AD58</f>
        <v>0</v>
      </c>
      <c r="AD58" s="288">
        <f>Con7_Renewal!AA58+Lnd8_Mitigation!AE58</f>
        <v>0</v>
      </c>
      <c r="AE58" s="288">
        <f>Con7_Renewal!AB58+Lnd8_Mitigation!AF58</f>
        <v>0</v>
      </c>
      <c r="AF58" s="288">
        <f>Con7_Renewal!AC58+Lnd8_Mitigation!AG58</f>
        <v>0</v>
      </c>
      <c r="AG58" s="288">
        <f>Con7_Renewal!AD58+Lnd8_Mitigation!AH58</f>
        <v>0</v>
      </c>
      <c r="AH58" s="288">
        <f>Con7_Renewal!AE58+Lnd8_Mitigation!AI58</f>
        <v>0</v>
      </c>
      <c r="AI58" s="288">
        <f>Con7_Renewal!AF58+Lnd8_Mitigation!AJ58</f>
        <v>0</v>
      </c>
      <c r="AJ58" s="288">
        <f>Con7_Renewal!AG58+Lnd8_Mitigation!AK58</f>
        <v>0</v>
      </c>
      <c r="AK58" s="288">
        <f>Con7_Renewal!AH58+Lnd8_Mitigation!AL58</f>
        <v>0</v>
      </c>
      <c r="AL58" s="288">
        <f>Con7_Renewal!AI58+Lnd8_Mitigation!AM58</f>
        <v>0</v>
      </c>
      <c r="AM58" s="288">
        <f>Con7_Renewal!AJ58+Lnd8_Mitigation!AN58</f>
        <v>0</v>
      </c>
      <c r="AN58" s="288">
        <f>Con7_Renewal!AK58+Lnd8_Mitigation!AO58</f>
        <v>0</v>
      </c>
      <c r="AO58" s="288">
        <f>Con7_Renewal!AL58+Lnd8_Mitigation!AP58</f>
        <v>0</v>
      </c>
      <c r="AP58" s="288">
        <f>Con7_Renewal!AM58+Lnd8_Mitigation!AQ58</f>
        <v>0</v>
      </c>
      <c r="AQ58" s="288">
        <f t="shared" si="0"/>
        <v>0</v>
      </c>
      <c r="AR58" s="288">
        <v>0</v>
      </c>
      <c r="AS58" s="288">
        <v>0</v>
      </c>
      <c r="AT58" s="288">
        <v>0</v>
      </c>
      <c r="AU58" s="353">
        <v>0</v>
      </c>
      <c r="AV58" s="288" t="str">
        <f t="shared" si="1"/>
        <v>Arterial</v>
      </c>
      <c r="AW58" s="288">
        <f t="shared" si="3"/>
        <v>0</v>
      </c>
      <c r="AX58" s="288">
        <f t="shared" si="2"/>
        <v>0</v>
      </c>
      <c r="AY58" s="356">
        <v>2050</v>
      </c>
    </row>
    <row r="59" spans="1:51" ht="36.75" x14ac:dyDescent="0.25">
      <c r="A59" s="144" t="str">
        <f>Con6_Mitigation!B59</f>
        <v>Drury_36</v>
      </c>
      <c r="B59" s="144">
        <f>'I3 Project list'!B59</f>
        <v>36</v>
      </c>
      <c r="C59" s="144" t="str">
        <f>Con6_Mitigation!C59</f>
        <v>Complete Bremner-Norrie Road connection from SH1 upto GSR (overlap with project 12)</v>
      </c>
      <c r="D59" s="144" t="str">
        <f>Con6_Mitigation!D59</f>
        <v>4-lane urban- upgrade with active modes on both sides (SGA design)</v>
      </c>
      <c r="E59" s="144" t="str">
        <f>'I3 Project list'!G59</f>
        <v>Exclude</v>
      </c>
      <c r="F59" s="144" t="str">
        <f>'I3 Project list'!L59</f>
        <v>4-lane arterial</v>
      </c>
      <c r="G59" s="226">
        <f>Lnd8_Mitigation!AR59</f>
        <v>0</v>
      </c>
      <c r="H59" s="226">
        <f>Con7_Renewal!AN59</f>
        <v>0</v>
      </c>
      <c r="I59" s="288">
        <f>Con7_Renewal!F59+Lnd8_Mitigation!J59</f>
        <v>0</v>
      </c>
      <c r="J59" s="288">
        <f>Con7_Renewal!G59+Lnd8_Mitigation!K59</f>
        <v>0</v>
      </c>
      <c r="K59" s="288">
        <f>Con7_Renewal!H59+Lnd8_Mitigation!L59</f>
        <v>0</v>
      </c>
      <c r="L59" s="288">
        <f>Con7_Renewal!I59+Lnd8_Mitigation!M59</f>
        <v>0</v>
      </c>
      <c r="M59" s="288">
        <f>Con7_Renewal!J59+Lnd8_Mitigation!N59</f>
        <v>0</v>
      </c>
      <c r="N59" s="288">
        <f>Con7_Renewal!K59+Lnd8_Mitigation!O59</f>
        <v>0</v>
      </c>
      <c r="O59" s="288">
        <f>Con7_Renewal!L59+Lnd8_Mitigation!P59</f>
        <v>0</v>
      </c>
      <c r="P59" s="288">
        <f>Con7_Renewal!M59+Lnd8_Mitigation!Q59</f>
        <v>0</v>
      </c>
      <c r="Q59" s="288">
        <f>Con7_Renewal!N59+Lnd8_Mitigation!R59</f>
        <v>0</v>
      </c>
      <c r="R59" s="288">
        <f>Con7_Renewal!O59+Lnd8_Mitigation!S59</f>
        <v>0</v>
      </c>
      <c r="S59" s="288">
        <f>Con7_Renewal!P59+Lnd8_Mitigation!T59</f>
        <v>0</v>
      </c>
      <c r="T59" s="288">
        <f>Con7_Renewal!Q59+Lnd8_Mitigation!U59</f>
        <v>0</v>
      </c>
      <c r="U59" s="288">
        <f>Con7_Renewal!R59+Lnd8_Mitigation!V59</f>
        <v>0</v>
      </c>
      <c r="V59" s="288">
        <f>Con7_Renewal!S59+Lnd8_Mitigation!W59</f>
        <v>0</v>
      </c>
      <c r="W59" s="288">
        <f>Con7_Renewal!T59+Lnd8_Mitigation!X59</f>
        <v>0</v>
      </c>
      <c r="X59" s="288">
        <f>Con7_Renewal!U59+Lnd8_Mitigation!Y59</f>
        <v>0</v>
      </c>
      <c r="Y59" s="288">
        <f>Con7_Renewal!V59+Lnd8_Mitigation!Z59</f>
        <v>0</v>
      </c>
      <c r="Z59" s="288">
        <f>Con7_Renewal!W59+Lnd8_Mitigation!AA59</f>
        <v>0</v>
      </c>
      <c r="AA59" s="288">
        <f>Con7_Renewal!X59+Lnd8_Mitigation!AB59</f>
        <v>0</v>
      </c>
      <c r="AB59" s="288">
        <f>Con7_Renewal!Y59+Lnd8_Mitigation!AC59</f>
        <v>0</v>
      </c>
      <c r="AC59" s="288">
        <f>Con7_Renewal!Z59+Lnd8_Mitigation!AD59</f>
        <v>0</v>
      </c>
      <c r="AD59" s="288">
        <f>Con7_Renewal!AA59+Lnd8_Mitigation!AE59</f>
        <v>0</v>
      </c>
      <c r="AE59" s="288">
        <f>Con7_Renewal!AB59+Lnd8_Mitigation!AF59</f>
        <v>0</v>
      </c>
      <c r="AF59" s="288">
        <f>Con7_Renewal!AC59+Lnd8_Mitigation!AG59</f>
        <v>0</v>
      </c>
      <c r="AG59" s="288">
        <f>Con7_Renewal!AD59+Lnd8_Mitigation!AH59</f>
        <v>0</v>
      </c>
      <c r="AH59" s="288">
        <f>Con7_Renewal!AE59+Lnd8_Mitigation!AI59</f>
        <v>0</v>
      </c>
      <c r="AI59" s="288">
        <f>Con7_Renewal!AF59+Lnd8_Mitigation!AJ59</f>
        <v>0</v>
      </c>
      <c r="AJ59" s="288">
        <f>Con7_Renewal!AG59+Lnd8_Mitigation!AK59</f>
        <v>0</v>
      </c>
      <c r="AK59" s="288">
        <f>Con7_Renewal!AH59+Lnd8_Mitigation!AL59</f>
        <v>0</v>
      </c>
      <c r="AL59" s="288">
        <f>Con7_Renewal!AI59+Lnd8_Mitigation!AM59</f>
        <v>0</v>
      </c>
      <c r="AM59" s="288">
        <f>Con7_Renewal!AJ59+Lnd8_Mitigation!AN59</f>
        <v>0</v>
      </c>
      <c r="AN59" s="288">
        <f>Con7_Renewal!AK59+Lnd8_Mitigation!AO59</f>
        <v>0</v>
      </c>
      <c r="AO59" s="288">
        <f>Con7_Renewal!AL59+Lnd8_Mitigation!AP59</f>
        <v>0</v>
      </c>
      <c r="AP59" s="288">
        <f>Con7_Renewal!AM59+Lnd8_Mitigation!AQ59</f>
        <v>0</v>
      </c>
      <c r="AQ59" s="288">
        <f t="shared" si="0"/>
        <v>0</v>
      </c>
      <c r="AR59" s="288">
        <v>0</v>
      </c>
      <c r="AS59" s="288">
        <v>0</v>
      </c>
      <c r="AT59" s="288">
        <v>0</v>
      </c>
      <c r="AU59" s="353">
        <v>0</v>
      </c>
      <c r="AV59" s="288" t="str">
        <f t="shared" si="1"/>
        <v>Arterial</v>
      </c>
      <c r="AW59" s="288">
        <f t="shared" si="3"/>
        <v>0</v>
      </c>
      <c r="AX59" s="288">
        <f t="shared" si="2"/>
        <v>0</v>
      </c>
      <c r="AY59" s="356" t="s">
        <v>142</v>
      </c>
    </row>
    <row r="60" spans="1:51" ht="48.75" x14ac:dyDescent="0.25">
      <c r="A60" s="144" t="str">
        <f>Con6_Mitigation!B60</f>
        <v>Drury_36a</v>
      </c>
      <c r="B60" s="144" t="str">
        <f>'I3 Project list'!B60</f>
        <v>36a</v>
      </c>
      <c r="C60" s="144" t="str">
        <f>Con6_Mitigation!C60</f>
        <v>Bremner-Norrie Road east of SH1 up to GSR (overlap with project 12)</v>
      </c>
      <c r="D60" s="144" t="str">
        <f>Con6_Mitigation!D60</f>
        <v>2-lane urban- upgrade existing road layout with active modes on both sides (Under construction)</v>
      </c>
      <c r="E60" s="144" t="str">
        <f>'I3 Project list'!G60</f>
        <v>Include</v>
      </c>
      <c r="F60" s="144" t="str">
        <f>'I3 Project list'!L60</f>
        <v>Interim 2-lane Arterial</v>
      </c>
      <c r="G60" s="226">
        <f>Lnd8_Mitigation!AR60</f>
        <v>52544006.108461156</v>
      </c>
      <c r="H60" s="226">
        <f>Con7_Renewal!AN60</f>
        <v>48483803.586683936</v>
      </c>
      <c r="I60" s="288">
        <f>Con7_Renewal!F60+Lnd8_Mitigation!J60</f>
        <v>0</v>
      </c>
      <c r="J60" s="288">
        <f>Con7_Renewal!G60+Lnd8_Mitigation!K60</f>
        <v>0</v>
      </c>
      <c r="K60" s="288">
        <f>Con7_Renewal!H60+Lnd8_Mitigation!L60</f>
        <v>0</v>
      </c>
      <c r="L60" s="288">
        <f>Con7_Renewal!I60+Lnd8_Mitigation!M60</f>
        <v>0</v>
      </c>
      <c r="M60" s="288">
        <f>Con7_Renewal!J60+Lnd8_Mitigation!N60</f>
        <v>0</v>
      </c>
      <c r="N60" s="288">
        <f>Con7_Renewal!K60+Lnd8_Mitigation!O60</f>
        <v>0</v>
      </c>
      <c r="O60" s="288">
        <f>Con7_Renewal!L60+Lnd8_Mitigation!P60</f>
        <v>0</v>
      </c>
      <c r="P60" s="288">
        <f>Con7_Renewal!M60+Lnd8_Mitigation!Q60</f>
        <v>0</v>
      </c>
      <c r="Q60" s="288">
        <f>Con7_Renewal!N60+Lnd8_Mitigation!R60</f>
        <v>0</v>
      </c>
      <c r="R60" s="288">
        <f>Con7_Renewal!O60+Lnd8_Mitigation!S60</f>
        <v>0</v>
      </c>
      <c r="S60" s="288">
        <f>Con7_Renewal!P60+Lnd8_Mitigation!T60</f>
        <v>0</v>
      </c>
      <c r="T60" s="288">
        <f>Con7_Renewal!Q60+Lnd8_Mitigation!U60</f>
        <v>0</v>
      </c>
      <c r="U60" s="288">
        <f>Con7_Renewal!R60+Lnd8_Mitigation!V60</f>
        <v>0</v>
      </c>
      <c r="V60" s="288">
        <f>Con7_Renewal!S60+Lnd8_Mitigation!W60</f>
        <v>0</v>
      </c>
      <c r="W60" s="288">
        <f>Con7_Renewal!T60+Lnd8_Mitigation!X60</f>
        <v>0</v>
      </c>
      <c r="X60" s="288">
        <f>Con7_Renewal!U60+Lnd8_Mitigation!Y60</f>
        <v>50286768.52009777</v>
      </c>
      <c r="Y60" s="288">
        <f>Con7_Renewal!V60+Lnd8_Mitigation!Z60</f>
        <v>4322630.589107736</v>
      </c>
      <c r="Z60" s="288">
        <f>Con7_Renewal!W60+Lnd8_Mitigation!AA60</f>
        <v>46418410.585939586</v>
      </c>
      <c r="AA60" s="288">
        <f>Con7_Renewal!X60+Lnd8_Mitigation!AB60</f>
        <v>0</v>
      </c>
      <c r="AB60" s="288">
        <f>Con7_Renewal!Y60+Lnd8_Mitigation!AC60</f>
        <v>0</v>
      </c>
      <c r="AC60" s="288">
        <f>Con7_Renewal!Z60+Lnd8_Mitigation!AD60</f>
        <v>0</v>
      </c>
      <c r="AD60" s="288">
        <f>Con7_Renewal!AA60+Lnd8_Mitigation!AE60</f>
        <v>0</v>
      </c>
      <c r="AE60" s="288">
        <f>Con7_Renewal!AB60+Lnd8_Mitigation!AF60</f>
        <v>0</v>
      </c>
      <c r="AF60" s="288">
        <f>Con7_Renewal!AC60+Lnd8_Mitigation!AG60</f>
        <v>0</v>
      </c>
      <c r="AG60" s="288">
        <f>Con7_Renewal!AD60+Lnd8_Mitigation!AH60</f>
        <v>0</v>
      </c>
      <c r="AH60" s="288">
        <f>Con7_Renewal!AE60+Lnd8_Mitigation!AI60</f>
        <v>0</v>
      </c>
      <c r="AI60" s="288">
        <f>Con7_Renewal!AF60+Lnd8_Mitigation!AJ60</f>
        <v>0</v>
      </c>
      <c r="AJ60" s="288">
        <f>Con7_Renewal!AG60+Lnd8_Mitigation!AK60</f>
        <v>0</v>
      </c>
      <c r="AK60" s="288">
        <f>Con7_Renewal!AH60+Lnd8_Mitigation!AL60</f>
        <v>0</v>
      </c>
      <c r="AL60" s="288">
        <f>Con7_Renewal!AI60+Lnd8_Mitigation!AM60</f>
        <v>0</v>
      </c>
      <c r="AM60" s="288">
        <f>Con7_Renewal!AJ60+Lnd8_Mitigation!AN60</f>
        <v>0</v>
      </c>
      <c r="AN60" s="288">
        <f>Con7_Renewal!AK60+Lnd8_Mitigation!AO60</f>
        <v>0</v>
      </c>
      <c r="AO60" s="288">
        <f>Con7_Renewal!AL60+Lnd8_Mitigation!AP60</f>
        <v>0</v>
      </c>
      <c r="AP60" s="288">
        <f>Con7_Renewal!AM60+Lnd8_Mitigation!AQ60</f>
        <v>0</v>
      </c>
      <c r="AQ60" s="288">
        <f t="shared" si="0"/>
        <v>101027809.6951451</v>
      </c>
      <c r="AR60" s="288">
        <v>101027812.12972274</v>
      </c>
      <c r="AS60" s="288">
        <v>0</v>
      </c>
      <c r="AT60" s="288">
        <v>101027812.12972274</v>
      </c>
      <c r="AU60" s="353">
        <v>2039</v>
      </c>
      <c r="AV60" s="288" t="str">
        <f t="shared" si="1"/>
        <v>Arterial</v>
      </c>
      <c r="AW60" s="288">
        <f t="shared" si="3"/>
        <v>0</v>
      </c>
      <c r="AX60" s="288">
        <f t="shared" si="2"/>
        <v>51524184.186158597</v>
      </c>
      <c r="AY60" s="356">
        <v>2033</v>
      </c>
    </row>
    <row r="61" spans="1:51" ht="48.75" x14ac:dyDescent="0.25">
      <c r="A61" s="144" t="str">
        <f>Con6_Mitigation!B61</f>
        <v>Drury_36b</v>
      </c>
      <c r="B61" s="144" t="str">
        <f>'I3 Project list'!B61</f>
        <v>36b</v>
      </c>
      <c r="C61" s="144" t="str">
        <f>Con6_Mitigation!C61</f>
        <v>Complete Bremner-Norrie Road connection from SH1 up to GSR excluding Bridge (overlap with project 12)</v>
      </c>
      <c r="D61" s="144" t="str">
        <f>Con6_Mitigation!D61</f>
        <v>4-lane urban- upgrade interim 2-lane urban corridor to a 4-lane corridor with active modes on both sides (SGA design)</v>
      </c>
      <c r="E61" s="144" t="str">
        <f>'I3 Project list'!G61</f>
        <v>Include</v>
      </c>
      <c r="F61" s="144" t="str">
        <f>'I3 Project list'!L61</f>
        <v>4-lane arterial</v>
      </c>
      <c r="G61" s="226">
        <f>Lnd8_Mitigation!AR61</f>
        <v>99324280.731624216</v>
      </c>
      <c r="H61" s="226">
        <f>Con7_Renewal!AN61</f>
        <v>66802229.63991715</v>
      </c>
      <c r="I61" s="288">
        <f>Con7_Renewal!F61+Lnd8_Mitigation!J61</f>
        <v>0</v>
      </c>
      <c r="J61" s="288">
        <f>Con7_Renewal!G61+Lnd8_Mitigation!K61</f>
        <v>0</v>
      </c>
      <c r="K61" s="288">
        <f>Con7_Renewal!H61+Lnd8_Mitigation!L61</f>
        <v>0</v>
      </c>
      <c r="L61" s="288">
        <f>Con7_Renewal!I61+Lnd8_Mitigation!M61</f>
        <v>0</v>
      </c>
      <c r="M61" s="288">
        <f>Con7_Renewal!J61+Lnd8_Mitigation!N61</f>
        <v>0</v>
      </c>
      <c r="N61" s="288">
        <f>Con7_Renewal!K61+Lnd8_Mitigation!O61</f>
        <v>0</v>
      </c>
      <c r="O61" s="288">
        <f>Con7_Renewal!L61+Lnd8_Mitigation!P61</f>
        <v>0</v>
      </c>
      <c r="P61" s="288">
        <f>Con7_Renewal!M61+Lnd8_Mitigation!Q61</f>
        <v>0</v>
      </c>
      <c r="Q61" s="288">
        <f>Con7_Renewal!N61+Lnd8_Mitigation!R61</f>
        <v>0</v>
      </c>
      <c r="R61" s="288">
        <f>Con7_Renewal!O61+Lnd8_Mitigation!S61</f>
        <v>0</v>
      </c>
      <c r="S61" s="288">
        <f>Con7_Renewal!P61+Lnd8_Mitigation!T61</f>
        <v>0</v>
      </c>
      <c r="T61" s="288">
        <f>Con7_Renewal!Q61+Lnd8_Mitigation!U61</f>
        <v>0</v>
      </c>
      <c r="U61" s="288">
        <f>Con7_Renewal!R61+Lnd8_Mitigation!V61</f>
        <v>0</v>
      </c>
      <c r="V61" s="288">
        <f>Con7_Renewal!S61+Lnd8_Mitigation!W61</f>
        <v>0</v>
      </c>
      <c r="W61" s="288">
        <f>Con7_Renewal!T61+Lnd8_Mitigation!X61</f>
        <v>0</v>
      </c>
      <c r="X61" s="288">
        <f>Con7_Renewal!U61+Lnd8_Mitigation!Y61</f>
        <v>0</v>
      </c>
      <c r="Y61" s="288">
        <f>Con7_Renewal!V61+Lnd8_Mitigation!Z61</f>
        <v>0</v>
      </c>
      <c r="Z61" s="288">
        <f>Con7_Renewal!W61+Lnd8_Mitigation!AA61</f>
        <v>0</v>
      </c>
      <c r="AA61" s="288">
        <f>Con7_Renewal!X61+Lnd8_Mitigation!AB61</f>
        <v>0</v>
      </c>
      <c r="AB61" s="288">
        <f>Con7_Renewal!Y61+Lnd8_Mitigation!AC61</f>
        <v>0</v>
      </c>
      <c r="AC61" s="288">
        <f>Con7_Renewal!Z61+Lnd8_Mitigation!AD61</f>
        <v>0</v>
      </c>
      <c r="AD61" s="288">
        <f>Con7_Renewal!AA61+Lnd8_Mitigation!AE61</f>
        <v>0</v>
      </c>
      <c r="AE61" s="288">
        <f>Con7_Renewal!AB61+Lnd8_Mitigation!AF61</f>
        <v>0</v>
      </c>
      <c r="AF61" s="288">
        <f>Con7_Renewal!AC61+Lnd8_Mitigation!AG61</f>
        <v>0</v>
      </c>
      <c r="AG61" s="288">
        <f>Con7_Renewal!AD61+Lnd8_Mitigation!AH61</f>
        <v>0</v>
      </c>
      <c r="AH61" s="288">
        <f>Con7_Renewal!AE61+Lnd8_Mitigation!AI61</f>
        <v>0</v>
      </c>
      <c r="AI61" s="288">
        <f>Con7_Renewal!AF61+Lnd8_Mitigation!AJ61</f>
        <v>99324280.731624216</v>
      </c>
      <c r="AJ61" s="288">
        <f>Con7_Renewal!AG61+Lnd8_Mitigation!AK61</f>
        <v>5955831.4303008504</v>
      </c>
      <c r="AK61" s="288">
        <f>Con7_Renewal!AH61+Lnd8_Mitigation!AL61</f>
        <v>60846398.209616303</v>
      </c>
      <c r="AL61" s="288">
        <f>Con7_Renewal!AI61+Lnd8_Mitigation!AM61</f>
        <v>0</v>
      </c>
      <c r="AM61" s="288">
        <f>Con7_Renewal!AJ61+Lnd8_Mitigation!AN61</f>
        <v>0</v>
      </c>
      <c r="AN61" s="288">
        <f>Con7_Renewal!AK61+Lnd8_Mitigation!AO61</f>
        <v>0</v>
      </c>
      <c r="AO61" s="288">
        <f>Con7_Renewal!AL61+Lnd8_Mitigation!AP61</f>
        <v>0</v>
      </c>
      <c r="AP61" s="288">
        <f>Con7_Renewal!AM61+Lnd8_Mitigation!AQ61</f>
        <v>0</v>
      </c>
      <c r="AQ61" s="288">
        <f t="shared" si="0"/>
        <v>166126510.37154138</v>
      </c>
      <c r="AR61" s="288">
        <v>166126508.75891733</v>
      </c>
      <c r="AS61" s="288">
        <v>0</v>
      </c>
      <c r="AT61" s="288">
        <v>166126508.75891733</v>
      </c>
      <c r="AU61" s="353">
        <v>0</v>
      </c>
      <c r="AV61" s="288" t="str">
        <f t="shared" si="1"/>
        <v>Arterial</v>
      </c>
      <c r="AW61" s="288">
        <f t="shared" si="3"/>
        <v>0</v>
      </c>
      <c r="AX61" s="288">
        <f t="shared" si="2"/>
        <v>84724519.46704784</v>
      </c>
      <c r="AY61" s="356">
        <v>2050</v>
      </c>
    </row>
    <row r="62" spans="1:51" ht="48.75" x14ac:dyDescent="0.25">
      <c r="A62" s="144" t="str">
        <f>Con6_Mitigation!B62</f>
        <v>Drury_36c</v>
      </c>
      <c r="B62" s="144" t="str">
        <f>'I3 Project list'!B62</f>
        <v>36c</v>
      </c>
      <c r="C62" s="144" t="str">
        <f>Con6_Mitigation!C62</f>
        <v>Complete Bremner-Norrie Road connection from SH1 up to GSR - Bridge structure (overlap with project 12)</v>
      </c>
      <c r="D62" s="144" t="str">
        <f>Con6_Mitigation!D62</f>
        <v>Upgrade interim 2-lane bridges (3No. to 4 lane bridges with active modes on both sides (SGA design)</v>
      </c>
      <c r="E62" s="144" t="str">
        <f>'I3 Project list'!G62</f>
        <v>Include</v>
      </c>
      <c r="F62" s="144" t="str">
        <f>'I3 Project list'!L62</f>
        <v>Major Infrastructure</v>
      </c>
      <c r="G62" s="226">
        <f>Lnd8_Mitigation!AR62</f>
        <v>0</v>
      </c>
      <c r="H62" s="226">
        <f>Con7_Renewal!AN62</f>
        <v>71077386.377745852</v>
      </c>
      <c r="I62" s="288">
        <f>Con7_Renewal!F62+Lnd8_Mitigation!J62</f>
        <v>0</v>
      </c>
      <c r="J62" s="288">
        <f>Con7_Renewal!G62+Lnd8_Mitigation!K62</f>
        <v>0</v>
      </c>
      <c r="K62" s="288">
        <f>Con7_Renewal!H62+Lnd8_Mitigation!L62</f>
        <v>0</v>
      </c>
      <c r="L62" s="288">
        <f>Con7_Renewal!I62+Lnd8_Mitigation!M62</f>
        <v>0</v>
      </c>
      <c r="M62" s="288">
        <f>Con7_Renewal!J62+Lnd8_Mitigation!N62</f>
        <v>0</v>
      </c>
      <c r="N62" s="288">
        <f>Con7_Renewal!K62+Lnd8_Mitigation!O62</f>
        <v>0</v>
      </c>
      <c r="O62" s="288">
        <f>Con7_Renewal!L62+Lnd8_Mitigation!P62</f>
        <v>0</v>
      </c>
      <c r="P62" s="288">
        <f>Con7_Renewal!M62+Lnd8_Mitigation!Q62</f>
        <v>0</v>
      </c>
      <c r="Q62" s="288">
        <f>Con7_Renewal!N62+Lnd8_Mitigation!R62</f>
        <v>0</v>
      </c>
      <c r="R62" s="288">
        <f>Con7_Renewal!O62+Lnd8_Mitigation!S62</f>
        <v>0</v>
      </c>
      <c r="S62" s="288">
        <f>Con7_Renewal!P62+Lnd8_Mitigation!T62</f>
        <v>0</v>
      </c>
      <c r="T62" s="288">
        <f>Con7_Renewal!Q62+Lnd8_Mitigation!U62</f>
        <v>0</v>
      </c>
      <c r="U62" s="288">
        <f>Con7_Renewal!R62+Lnd8_Mitigation!V62</f>
        <v>0</v>
      </c>
      <c r="V62" s="288">
        <f>Con7_Renewal!S62+Lnd8_Mitigation!W62</f>
        <v>0</v>
      </c>
      <c r="W62" s="288">
        <f>Con7_Renewal!T62+Lnd8_Mitigation!X62</f>
        <v>0</v>
      </c>
      <c r="X62" s="288">
        <f>Con7_Renewal!U62+Lnd8_Mitigation!Y62</f>
        <v>0</v>
      </c>
      <c r="Y62" s="288">
        <f>Con7_Renewal!V62+Lnd8_Mitigation!Z62</f>
        <v>0</v>
      </c>
      <c r="Z62" s="288">
        <f>Con7_Renewal!W62+Lnd8_Mitigation!AA62</f>
        <v>0</v>
      </c>
      <c r="AA62" s="288">
        <f>Con7_Renewal!X62+Lnd8_Mitigation!AB62</f>
        <v>0</v>
      </c>
      <c r="AB62" s="288">
        <f>Con7_Renewal!Y62+Lnd8_Mitigation!AC62</f>
        <v>0</v>
      </c>
      <c r="AC62" s="288">
        <f>Con7_Renewal!Z62+Lnd8_Mitigation!AD62</f>
        <v>0</v>
      </c>
      <c r="AD62" s="288">
        <f>Con7_Renewal!AA62+Lnd8_Mitigation!AE62</f>
        <v>0</v>
      </c>
      <c r="AE62" s="288">
        <f>Con7_Renewal!AB62+Lnd8_Mitigation!AF62</f>
        <v>0</v>
      </c>
      <c r="AF62" s="288">
        <f>Con7_Renewal!AC62+Lnd8_Mitigation!AG62</f>
        <v>0</v>
      </c>
      <c r="AG62" s="288">
        <f>Con7_Renewal!AD62+Lnd8_Mitigation!AH62</f>
        <v>0</v>
      </c>
      <c r="AH62" s="288">
        <f>Con7_Renewal!AE62+Lnd8_Mitigation!AI62</f>
        <v>0</v>
      </c>
      <c r="AI62" s="288">
        <f>Con7_Renewal!AF62+Lnd8_Mitigation!AJ62</f>
        <v>0</v>
      </c>
      <c r="AJ62" s="288">
        <f>Con7_Renewal!AG62+Lnd8_Mitigation!AK62</f>
        <v>6336988.0624352964</v>
      </c>
      <c r="AK62" s="288">
        <f>Con7_Renewal!AH62+Lnd8_Mitigation!AL62</f>
        <v>64740398.31531056</v>
      </c>
      <c r="AL62" s="288">
        <f>Con7_Renewal!AI62+Lnd8_Mitigation!AM62</f>
        <v>0</v>
      </c>
      <c r="AM62" s="288">
        <f>Con7_Renewal!AJ62+Lnd8_Mitigation!AN62</f>
        <v>0</v>
      </c>
      <c r="AN62" s="288">
        <f>Con7_Renewal!AK62+Lnd8_Mitigation!AO62</f>
        <v>0</v>
      </c>
      <c r="AO62" s="288">
        <f>Con7_Renewal!AL62+Lnd8_Mitigation!AP62</f>
        <v>0</v>
      </c>
      <c r="AP62" s="288">
        <f>Con7_Renewal!AM62+Lnd8_Mitigation!AQ62</f>
        <v>0</v>
      </c>
      <c r="AQ62" s="288">
        <f t="shared" si="0"/>
        <v>71077386.377745852</v>
      </c>
      <c r="AR62" s="288">
        <v>71077386.377745852</v>
      </c>
      <c r="AS62" s="288">
        <v>0</v>
      </c>
      <c r="AT62" s="288">
        <v>71077386.377745852</v>
      </c>
      <c r="AU62" s="353">
        <v>0</v>
      </c>
      <c r="AV62" s="288" t="str">
        <f t="shared" si="1"/>
        <v>Arterial</v>
      </c>
      <c r="AW62" s="288">
        <f t="shared" si="3"/>
        <v>0</v>
      </c>
      <c r="AX62" s="288">
        <f t="shared" si="2"/>
        <v>36249467.052650385</v>
      </c>
      <c r="AY62" s="356">
        <v>2050</v>
      </c>
    </row>
    <row r="63" spans="1:51" ht="36.75" x14ac:dyDescent="0.25">
      <c r="A63" s="144" t="str">
        <f>Con6_Mitigation!B63</f>
        <v>Drury_37a(i)</v>
      </c>
      <c r="B63" s="144" t="str">
        <f>'I3 Project list'!B63</f>
        <v>37a(i)</v>
      </c>
      <c r="C63" s="144" t="str">
        <f>Con6_Mitigation!C63</f>
        <v>N-S Opaheke Arterial from development to Ponga Rd</v>
      </c>
      <c r="D63" s="144" t="str">
        <f>Con6_Mitigation!D63</f>
        <v>2-lane urban- new road layout with active modes on both sides (TDM)</v>
      </c>
      <c r="E63" s="144" t="str">
        <f>'I3 Project list'!G63</f>
        <v>Include</v>
      </c>
      <c r="F63" s="144" t="str">
        <f>'I3 Project list'!L63</f>
        <v>Interim 2-lane Arterial</v>
      </c>
      <c r="G63" s="226">
        <f>Lnd8_Mitigation!AR63</f>
        <v>127080264.40892795</v>
      </c>
      <c r="H63" s="226">
        <f>Con7_Renewal!AN63</f>
        <v>42655233.899432182</v>
      </c>
      <c r="I63" s="288">
        <f>Con7_Renewal!F63+Lnd8_Mitigation!J63</f>
        <v>0</v>
      </c>
      <c r="J63" s="288">
        <f>Con7_Renewal!G63+Lnd8_Mitigation!K63</f>
        <v>0</v>
      </c>
      <c r="K63" s="288">
        <f>Con7_Renewal!H63+Lnd8_Mitigation!L63</f>
        <v>0</v>
      </c>
      <c r="L63" s="288">
        <f>Con7_Renewal!I63+Lnd8_Mitigation!M63</f>
        <v>0</v>
      </c>
      <c r="M63" s="288">
        <f>Con7_Renewal!J63+Lnd8_Mitigation!N63</f>
        <v>0</v>
      </c>
      <c r="N63" s="288">
        <f>Con7_Renewal!K63+Lnd8_Mitigation!O63</f>
        <v>0</v>
      </c>
      <c r="O63" s="288">
        <f>Con7_Renewal!L63+Lnd8_Mitigation!P63</f>
        <v>0</v>
      </c>
      <c r="P63" s="288">
        <f>Con7_Renewal!M63+Lnd8_Mitigation!Q63</f>
        <v>0</v>
      </c>
      <c r="Q63" s="288">
        <f>Con7_Renewal!N63+Lnd8_Mitigation!R63</f>
        <v>0</v>
      </c>
      <c r="R63" s="288">
        <f>Con7_Renewal!O63+Lnd8_Mitigation!S63</f>
        <v>0</v>
      </c>
      <c r="S63" s="288">
        <f>Con7_Renewal!P63+Lnd8_Mitigation!T63</f>
        <v>0</v>
      </c>
      <c r="T63" s="288">
        <f>Con7_Renewal!Q63+Lnd8_Mitigation!U63</f>
        <v>0</v>
      </c>
      <c r="U63" s="288">
        <f>Con7_Renewal!R63+Lnd8_Mitigation!V63</f>
        <v>0</v>
      </c>
      <c r="V63" s="288">
        <f>Con7_Renewal!S63+Lnd8_Mitigation!W63</f>
        <v>0</v>
      </c>
      <c r="W63" s="288">
        <f>Con7_Renewal!T63+Lnd8_Mitigation!X63</f>
        <v>0</v>
      </c>
      <c r="X63" s="288">
        <f>Con7_Renewal!U63+Lnd8_Mitigation!Y63</f>
        <v>0</v>
      </c>
      <c r="Y63" s="288">
        <f>Con7_Renewal!V63+Lnd8_Mitigation!Z63</f>
        <v>0</v>
      </c>
      <c r="Z63" s="288">
        <f>Con7_Renewal!W63+Lnd8_Mitigation!AA63</f>
        <v>0</v>
      </c>
      <c r="AA63" s="288">
        <f>Con7_Renewal!X63+Lnd8_Mitigation!AB63</f>
        <v>0</v>
      </c>
      <c r="AB63" s="288">
        <f>Con7_Renewal!Y63+Lnd8_Mitigation!AC63</f>
        <v>0</v>
      </c>
      <c r="AC63" s="288">
        <f>Con7_Renewal!Z63+Lnd8_Mitigation!AD63</f>
        <v>120729103.52502513</v>
      </c>
      <c r="AD63" s="288">
        <f>Con7_Renewal!AA63+Lnd8_Mitigation!AE63</f>
        <v>3802977.5966230393</v>
      </c>
      <c r="AE63" s="288">
        <f>Con7_Renewal!AB63+Lnd8_Mitigation!AF63</f>
        <v>45203417.186711952</v>
      </c>
      <c r="AF63" s="288">
        <f>Con7_Renewal!AC63+Lnd8_Mitigation!AG63</f>
        <v>0</v>
      </c>
      <c r="AG63" s="288">
        <f>Con7_Renewal!AD63+Lnd8_Mitigation!AH63</f>
        <v>0</v>
      </c>
      <c r="AH63" s="288">
        <f>Con7_Renewal!AE63+Lnd8_Mitigation!AI63</f>
        <v>0</v>
      </c>
      <c r="AI63" s="288">
        <f>Con7_Renewal!AF63+Lnd8_Mitigation!AJ63</f>
        <v>0</v>
      </c>
      <c r="AJ63" s="288">
        <f>Con7_Renewal!AG63+Lnd8_Mitigation!AK63</f>
        <v>0</v>
      </c>
      <c r="AK63" s="288">
        <f>Con7_Renewal!AH63+Lnd8_Mitigation!AL63</f>
        <v>0</v>
      </c>
      <c r="AL63" s="288">
        <f>Con7_Renewal!AI63+Lnd8_Mitigation!AM63</f>
        <v>0</v>
      </c>
      <c r="AM63" s="288">
        <f>Con7_Renewal!AJ63+Lnd8_Mitigation!AN63</f>
        <v>0</v>
      </c>
      <c r="AN63" s="288">
        <f>Con7_Renewal!AK63+Lnd8_Mitigation!AO63</f>
        <v>0</v>
      </c>
      <c r="AO63" s="288">
        <f>Con7_Renewal!AL63+Lnd8_Mitigation!AP63</f>
        <v>0</v>
      </c>
      <c r="AP63" s="288">
        <f>Con7_Renewal!AM63+Lnd8_Mitigation!AQ63</f>
        <v>0</v>
      </c>
      <c r="AQ63" s="288">
        <f t="shared" si="0"/>
        <v>169735498.3083601</v>
      </c>
      <c r="AR63" s="288">
        <v>169735497.60878924</v>
      </c>
      <c r="AS63" s="288">
        <v>0</v>
      </c>
      <c r="AT63" s="288">
        <v>169735497.60878924</v>
      </c>
      <c r="AU63" s="353">
        <v>0</v>
      </c>
      <c r="AV63" s="288" t="str">
        <f t="shared" si="1"/>
        <v>Arterial</v>
      </c>
      <c r="AW63" s="288">
        <f t="shared" si="3"/>
        <v>0</v>
      </c>
      <c r="AX63" s="288">
        <f t="shared" si="2"/>
        <v>86565103.780482516</v>
      </c>
      <c r="AY63" s="356">
        <v>2044</v>
      </c>
    </row>
    <row r="64" spans="1:51" ht="24.75" x14ac:dyDescent="0.25">
      <c r="A64" s="144" t="str">
        <f>Con6_Mitigation!B64</f>
        <v>Drury_37a(ii)</v>
      </c>
      <c r="B64" s="144" t="str">
        <f>'I3 Project list'!B64</f>
        <v>37a(ii)</v>
      </c>
      <c r="C64" s="144" t="str">
        <f>Con6_Mitigation!C64</f>
        <v>N-S Opaheke Arterial from development to Ponga Rd</v>
      </c>
      <c r="D64" s="144" t="str">
        <f>Con6_Mitigation!D64</f>
        <v>2-lane urban- bridge construction</v>
      </c>
      <c r="E64" s="144" t="str">
        <f>'I3 Project list'!G64</f>
        <v>Include</v>
      </c>
      <c r="F64" s="144" t="str">
        <f>'I3 Project list'!L64</f>
        <v>Major Infrastructure</v>
      </c>
      <c r="G64" s="226">
        <f>Lnd8_Mitigation!AR64</f>
        <v>0</v>
      </c>
      <c r="H64" s="226">
        <f>Con7_Renewal!AN64</f>
        <v>117101921.52831975</v>
      </c>
      <c r="I64" s="288">
        <f>Con7_Renewal!F64+Lnd8_Mitigation!J64</f>
        <v>0</v>
      </c>
      <c r="J64" s="288">
        <f>Con7_Renewal!G64+Lnd8_Mitigation!K64</f>
        <v>0</v>
      </c>
      <c r="K64" s="288">
        <f>Con7_Renewal!H64+Lnd8_Mitigation!L64</f>
        <v>0</v>
      </c>
      <c r="L64" s="288">
        <f>Con7_Renewal!I64+Lnd8_Mitigation!M64</f>
        <v>0</v>
      </c>
      <c r="M64" s="288">
        <f>Con7_Renewal!J64+Lnd8_Mitigation!N64</f>
        <v>0</v>
      </c>
      <c r="N64" s="288">
        <f>Con7_Renewal!K64+Lnd8_Mitigation!O64</f>
        <v>0</v>
      </c>
      <c r="O64" s="288">
        <f>Con7_Renewal!L64+Lnd8_Mitigation!P64</f>
        <v>0</v>
      </c>
      <c r="P64" s="288">
        <f>Con7_Renewal!M64+Lnd8_Mitigation!Q64</f>
        <v>0</v>
      </c>
      <c r="Q64" s="288">
        <f>Con7_Renewal!N64+Lnd8_Mitigation!R64</f>
        <v>0</v>
      </c>
      <c r="R64" s="288">
        <f>Con7_Renewal!O64+Lnd8_Mitigation!S64</f>
        <v>0</v>
      </c>
      <c r="S64" s="288">
        <f>Con7_Renewal!P64+Lnd8_Mitigation!T64</f>
        <v>0</v>
      </c>
      <c r="T64" s="288">
        <f>Con7_Renewal!Q64+Lnd8_Mitigation!U64</f>
        <v>0</v>
      </c>
      <c r="U64" s="288">
        <f>Con7_Renewal!R64+Lnd8_Mitigation!V64</f>
        <v>0</v>
      </c>
      <c r="V64" s="288">
        <f>Con7_Renewal!S64+Lnd8_Mitigation!W64</f>
        <v>0</v>
      </c>
      <c r="W64" s="288">
        <f>Con7_Renewal!T64+Lnd8_Mitigation!X64</f>
        <v>0</v>
      </c>
      <c r="X64" s="288">
        <f>Con7_Renewal!U64+Lnd8_Mitigation!Y64</f>
        <v>0</v>
      </c>
      <c r="Y64" s="288">
        <f>Con7_Renewal!V64+Lnd8_Mitigation!Z64</f>
        <v>0</v>
      </c>
      <c r="Z64" s="288">
        <f>Con7_Renewal!W64+Lnd8_Mitigation!AA64</f>
        <v>0</v>
      </c>
      <c r="AA64" s="288">
        <f>Con7_Renewal!X64+Lnd8_Mitigation!AB64</f>
        <v>0</v>
      </c>
      <c r="AB64" s="288">
        <f>Con7_Renewal!Y64+Lnd8_Mitigation!AC64</f>
        <v>0</v>
      </c>
      <c r="AC64" s="288">
        <f>Con7_Renewal!Z64+Lnd8_Mitigation!AD64</f>
        <v>0</v>
      </c>
      <c r="AD64" s="288">
        <f>Con7_Renewal!AA64+Lnd8_Mitigation!AE64</f>
        <v>10440359.678806905</v>
      </c>
      <c r="AE64" s="288">
        <f>Con7_Renewal!AB64+Lnd8_Mitigation!AF64</f>
        <v>106661561.84951285</v>
      </c>
      <c r="AF64" s="288">
        <f>Con7_Renewal!AC64+Lnd8_Mitigation!AG64</f>
        <v>0</v>
      </c>
      <c r="AG64" s="288">
        <f>Con7_Renewal!AD64+Lnd8_Mitigation!AH64</f>
        <v>0</v>
      </c>
      <c r="AH64" s="288">
        <f>Con7_Renewal!AE64+Lnd8_Mitigation!AI64</f>
        <v>0</v>
      </c>
      <c r="AI64" s="288">
        <f>Con7_Renewal!AF64+Lnd8_Mitigation!AJ64</f>
        <v>0</v>
      </c>
      <c r="AJ64" s="288">
        <f>Con7_Renewal!AG64+Lnd8_Mitigation!AK64</f>
        <v>0</v>
      </c>
      <c r="AK64" s="288">
        <f>Con7_Renewal!AH64+Lnd8_Mitigation!AL64</f>
        <v>0</v>
      </c>
      <c r="AL64" s="288">
        <f>Con7_Renewal!AI64+Lnd8_Mitigation!AM64</f>
        <v>0</v>
      </c>
      <c r="AM64" s="288">
        <f>Con7_Renewal!AJ64+Lnd8_Mitigation!AN64</f>
        <v>0</v>
      </c>
      <c r="AN64" s="288">
        <f>Con7_Renewal!AK64+Lnd8_Mitigation!AO64</f>
        <v>0</v>
      </c>
      <c r="AO64" s="288">
        <f>Con7_Renewal!AL64+Lnd8_Mitigation!AP64</f>
        <v>0</v>
      </c>
      <c r="AP64" s="288">
        <f>Con7_Renewal!AM64+Lnd8_Mitigation!AQ64</f>
        <v>0</v>
      </c>
      <c r="AQ64" s="288">
        <f t="shared" si="0"/>
        <v>117101921.52831975</v>
      </c>
      <c r="AR64" s="288">
        <v>117101921.52831972</v>
      </c>
      <c r="AS64" s="288">
        <v>0</v>
      </c>
      <c r="AT64" s="288">
        <v>117101921.52831972</v>
      </c>
      <c r="AU64" s="353">
        <v>0</v>
      </c>
      <c r="AV64" s="288" t="str">
        <f t="shared" si="1"/>
        <v>Arterial</v>
      </c>
      <c r="AW64" s="288">
        <f t="shared" si="3"/>
        <v>0</v>
      </c>
      <c r="AX64" s="288">
        <f t="shared" si="2"/>
        <v>59721979.979443058</v>
      </c>
      <c r="AY64" s="356">
        <v>2044</v>
      </c>
    </row>
    <row r="65" spans="1:51" ht="36.75" x14ac:dyDescent="0.25">
      <c r="A65" s="144" t="str">
        <f>Con6_Mitigation!B65</f>
        <v>Drury_37b(i)</v>
      </c>
      <c r="B65" s="144" t="str">
        <f>'I3 Project list'!B65</f>
        <v>37b(i)</v>
      </c>
      <c r="C65" s="144" t="str">
        <f>Con6_Mitigation!C65</f>
        <v>N-S Opaheke Arterial from development to Ponga Rd</v>
      </c>
      <c r="D65" s="144" t="str">
        <f>Con6_Mitigation!D65</f>
        <v>4-lane urban- upgrade 2-lane urban with active modes on both sides (SGA design)</v>
      </c>
      <c r="E65" s="144" t="str">
        <f>'I3 Project list'!G65</f>
        <v>Include</v>
      </c>
      <c r="F65" s="144" t="str">
        <f>'I3 Project list'!L65</f>
        <v>4-lane arterial upgrade</v>
      </c>
      <c r="G65" s="226">
        <f>Lnd8_Mitigation!AR65</f>
        <v>0</v>
      </c>
      <c r="H65" s="226">
        <f>Con7_Renewal!AN65</f>
        <v>61460980.005750529</v>
      </c>
      <c r="I65" s="288">
        <f>Con7_Renewal!F65+Lnd8_Mitigation!J65</f>
        <v>0</v>
      </c>
      <c r="J65" s="288">
        <f>Con7_Renewal!G65+Lnd8_Mitigation!K65</f>
        <v>0</v>
      </c>
      <c r="K65" s="288">
        <f>Con7_Renewal!H65+Lnd8_Mitigation!L65</f>
        <v>0</v>
      </c>
      <c r="L65" s="288">
        <f>Con7_Renewal!I65+Lnd8_Mitigation!M65</f>
        <v>0</v>
      </c>
      <c r="M65" s="288">
        <f>Con7_Renewal!J65+Lnd8_Mitigation!N65</f>
        <v>0</v>
      </c>
      <c r="N65" s="288">
        <f>Con7_Renewal!K65+Lnd8_Mitigation!O65</f>
        <v>0</v>
      </c>
      <c r="O65" s="288">
        <f>Con7_Renewal!L65+Lnd8_Mitigation!P65</f>
        <v>0</v>
      </c>
      <c r="P65" s="288">
        <f>Con7_Renewal!M65+Lnd8_Mitigation!Q65</f>
        <v>0</v>
      </c>
      <c r="Q65" s="288">
        <f>Con7_Renewal!N65+Lnd8_Mitigation!R65</f>
        <v>0</v>
      </c>
      <c r="R65" s="288">
        <f>Con7_Renewal!O65+Lnd8_Mitigation!S65</f>
        <v>0</v>
      </c>
      <c r="S65" s="288">
        <f>Con7_Renewal!P65+Lnd8_Mitigation!T65</f>
        <v>0</v>
      </c>
      <c r="T65" s="288">
        <f>Con7_Renewal!Q65+Lnd8_Mitigation!U65</f>
        <v>0</v>
      </c>
      <c r="U65" s="288">
        <f>Con7_Renewal!R65+Lnd8_Mitigation!V65</f>
        <v>0</v>
      </c>
      <c r="V65" s="288">
        <f>Con7_Renewal!S65+Lnd8_Mitigation!W65</f>
        <v>0</v>
      </c>
      <c r="W65" s="288">
        <f>Con7_Renewal!T65+Lnd8_Mitigation!X65</f>
        <v>0</v>
      </c>
      <c r="X65" s="288">
        <f>Con7_Renewal!U65+Lnd8_Mitigation!Y65</f>
        <v>0</v>
      </c>
      <c r="Y65" s="288">
        <f>Con7_Renewal!V65+Lnd8_Mitigation!Z65</f>
        <v>0</v>
      </c>
      <c r="Z65" s="288">
        <f>Con7_Renewal!W65+Lnd8_Mitigation!AA65</f>
        <v>0</v>
      </c>
      <c r="AA65" s="288">
        <f>Con7_Renewal!X65+Lnd8_Mitigation!AB65</f>
        <v>0</v>
      </c>
      <c r="AB65" s="288">
        <f>Con7_Renewal!Y65+Lnd8_Mitigation!AC65</f>
        <v>0</v>
      </c>
      <c r="AC65" s="288">
        <f>Con7_Renewal!Z65+Lnd8_Mitigation!AD65</f>
        <v>0</v>
      </c>
      <c r="AD65" s="288">
        <f>Con7_Renewal!AA65+Lnd8_Mitigation!AE65</f>
        <v>0</v>
      </c>
      <c r="AE65" s="288">
        <f>Con7_Renewal!AB65+Lnd8_Mitigation!AF65</f>
        <v>0</v>
      </c>
      <c r="AF65" s="288">
        <f>Con7_Renewal!AC65+Lnd8_Mitigation!AG65</f>
        <v>0</v>
      </c>
      <c r="AG65" s="288">
        <f>Con7_Renewal!AD65+Lnd8_Mitigation!AH65</f>
        <v>0</v>
      </c>
      <c r="AH65" s="288">
        <f>Con7_Renewal!AE65+Lnd8_Mitigation!AI65</f>
        <v>0</v>
      </c>
      <c r="AI65" s="288">
        <f>Con7_Renewal!AF65+Lnd8_Mitigation!AJ65</f>
        <v>5479626.0308744265</v>
      </c>
      <c r="AJ65" s="288">
        <f>Con7_Renewal!AG65+Lnd8_Mitigation!AK65</f>
        <v>55981353.974876106</v>
      </c>
      <c r="AK65" s="288">
        <f>Con7_Renewal!AH65+Lnd8_Mitigation!AL65</f>
        <v>0</v>
      </c>
      <c r="AL65" s="288">
        <f>Con7_Renewal!AI65+Lnd8_Mitigation!AM65</f>
        <v>0</v>
      </c>
      <c r="AM65" s="288">
        <f>Con7_Renewal!AJ65+Lnd8_Mitigation!AN65</f>
        <v>0</v>
      </c>
      <c r="AN65" s="288">
        <f>Con7_Renewal!AK65+Lnd8_Mitigation!AO65</f>
        <v>0</v>
      </c>
      <c r="AO65" s="288">
        <f>Con7_Renewal!AL65+Lnd8_Mitigation!AP65</f>
        <v>0</v>
      </c>
      <c r="AP65" s="288">
        <f>Con7_Renewal!AM65+Lnd8_Mitigation!AQ65</f>
        <v>0</v>
      </c>
      <c r="AQ65" s="288">
        <f t="shared" si="0"/>
        <v>61460980.005750529</v>
      </c>
      <c r="AR65" s="288">
        <v>61460980.005750537</v>
      </c>
      <c r="AS65" s="288">
        <v>0</v>
      </c>
      <c r="AT65" s="288">
        <v>61460980.005750537</v>
      </c>
      <c r="AU65" s="353">
        <v>0</v>
      </c>
      <c r="AV65" s="288" t="str">
        <f t="shared" si="1"/>
        <v>Arterial</v>
      </c>
      <c r="AW65" s="288">
        <f t="shared" si="3"/>
        <v>0</v>
      </c>
      <c r="AX65" s="288">
        <f t="shared" si="2"/>
        <v>31345099.802932773</v>
      </c>
      <c r="AY65" s="356">
        <v>2049</v>
      </c>
    </row>
    <row r="66" spans="1:51" ht="24.75" x14ac:dyDescent="0.25">
      <c r="A66" s="144" t="str">
        <f>Con6_Mitigation!B66</f>
        <v>Drury_37b(ii)</v>
      </c>
      <c r="B66" s="144" t="str">
        <f>'I3 Project list'!B66</f>
        <v>37b(ii)</v>
      </c>
      <c r="C66" s="144" t="str">
        <f>Con6_Mitigation!C66</f>
        <v>N-S Opaheke Arterial from development to Ponga Rd</v>
      </c>
      <c r="D66" s="144" t="str">
        <f>Con6_Mitigation!D66</f>
        <v>4-lane urban- Bridge Widening</v>
      </c>
      <c r="E66" s="144" t="str">
        <f>'I3 Project list'!G66</f>
        <v>Include</v>
      </c>
      <c r="F66" s="144" t="str">
        <f>'I3 Project list'!L66</f>
        <v>Major Infrastructure</v>
      </c>
      <c r="G66" s="226">
        <f>Lnd8_Mitigation!AR66</f>
        <v>0</v>
      </c>
      <c r="H66" s="226">
        <f>Con7_Renewal!AN66</f>
        <v>79515142.882439762</v>
      </c>
      <c r="I66" s="288">
        <f>Con7_Renewal!F66+Lnd8_Mitigation!J66</f>
        <v>0</v>
      </c>
      <c r="J66" s="288">
        <f>Con7_Renewal!G66+Lnd8_Mitigation!K66</f>
        <v>0</v>
      </c>
      <c r="K66" s="288">
        <f>Con7_Renewal!H66+Lnd8_Mitigation!L66</f>
        <v>0</v>
      </c>
      <c r="L66" s="288">
        <f>Con7_Renewal!I66+Lnd8_Mitigation!M66</f>
        <v>0</v>
      </c>
      <c r="M66" s="288">
        <f>Con7_Renewal!J66+Lnd8_Mitigation!N66</f>
        <v>0</v>
      </c>
      <c r="N66" s="288">
        <f>Con7_Renewal!K66+Lnd8_Mitigation!O66</f>
        <v>0</v>
      </c>
      <c r="O66" s="288">
        <f>Con7_Renewal!L66+Lnd8_Mitigation!P66</f>
        <v>0</v>
      </c>
      <c r="P66" s="288">
        <f>Con7_Renewal!M66+Lnd8_Mitigation!Q66</f>
        <v>0</v>
      </c>
      <c r="Q66" s="288">
        <f>Con7_Renewal!N66+Lnd8_Mitigation!R66</f>
        <v>0</v>
      </c>
      <c r="R66" s="288">
        <f>Con7_Renewal!O66+Lnd8_Mitigation!S66</f>
        <v>0</v>
      </c>
      <c r="S66" s="288">
        <f>Con7_Renewal!P66+Lnd8_Mitigation!T66</f>
        <v>0</v>
      </c>
      <c r="T66" s="288">
        <f>Con7_Renewal!Q66+Lnd8_Mitigation!U66</f>
        <v>0</v>
      </c>
      <c r="U66" s="288">
        <f>Con7_Renewal!R66+Lnd8_Mitigation!V66</f>
        <v>0</v>
      </c>
      <c r="V66" s="288">
        <f>Con7_Renewal!S66+Lnd8_Mitigation!W66</f>
        <v>0</v>
      </c>
      <c r="W66" s="288">
        <f>Con7_Renewal!T66+Lnd8_Mitigation!X66</f>
        <v>0</v>
      </c>
      <c r="X66" s="288">
        <f>Con7_Renewal!U66+Lnd8_Mitigation!Y66</f>
        <v>0</v>
      </c>
      <c r="Y66" s="288">
        <f>Con7_Renewal!V66+Lnd8_Mitigation!Z66</f>
        <v>0</v>
      </c>
      <c r="Z66" s="288">
        <f>Con7_Renewal!W66+Lnd8_Mitigation!AA66</f>
        <v>0</v>
      </c>
      <c r="AA66" s="288">
        <f>Con7_Renewal!X66+Lnd8_Mitigation!AB66</f>
        <v>0</v>
      </c>
      <c r="AB66" s="288">
        <f>Con7_Renewal!Y66+Lnd8_Mitigation!AC66</f>
        <v>0</v>
      </c>
      <c r="AC66" s="288">
        <f>Con7_Renewal!Z66+Lnd8_Mitigation!AD66</f>
        <v>0</v>
      </c>
      <c r="AD66" s="288">
        <f>Con7_Renewal!AA66+Lnd8_Mitigation!AE66</f>
        <v>0</v>
      </c>
      <c r="AE66" s="288">
        <f>Con7_Renewal!AB66+Lnd8_Mitigation!AF66</f>
        <v>0</v>
      </c>
      <c r="AF66" s="288">
        <f>Con7_Renewal!AC66+Lnd8_Mitigation!AG66</f>
        <v>0</v>
      </c>
      <c r="AG66" s="288">
        <f>Con7_Renewal!AD66+Lnd8_Mitigation!AH66</f>
        <v>0</v>
      </c>
      <c r="AH66" s="288">
        <f>Con7_Renewal!AE66+Lnd8_Mitigation!AI66</f>
        <v>0</v>
      </c>
      <c r="AI66" s="288">
        <f>Con7_Renewal!AF66+Lnd8_Mitigation!AJ66</f>
        <v>7089266.1774437893</v>
      </c>
      <c r="AJ66" s="288">
        <f>Con7_Renewal!AG66+Lnd8_Mitigation!AK66</f>
        <v>72425876.704995975</v>
      </c>
      <c r="AK66" s="288">
        <f>Con7_Renewal!AH66+Lnd8_Mitigation!AL66</f>
        <v>0</v>
      </c>
      <c r="AL66" s="288">
        <f>Con7_Renewal!AI66+Lnd8_Mitigation!AM66</f>
        <v>0</v>
      </c>
      <c r="AM66" s="288">
        <f>Con7_Renewal!AJ66+Lnd8_Mitigation!AN66</f>
        <v>0</v>
      </c>
      <c r="AN66" s="288">
        <f>Con7_Renewal!AK66+Lnd8_Mitigation!AO66</f>
        <v>0</v>
      </c>
      <c r="AO66" s="288">
        <f>Con7_Renewal!AL66+Lnd8_Mitigation!AP66</f>
        <v>0</v>
      </c>
      <c r="AP66" s="288">
        <f>Con7_Renewal!AM66+Lnd8_Mitigation!AQ66</f>
        <v>0</v>
      </c>
      <c r="AQ66" s="288">
        <f t="shared" si="0"/>
        <v>79515142.882439762</v>
      </c>
      <c r="AR66" s="288">
        <v>79515142.882439762</v>
      </c>
      <c r="AS66" s="288">
        <v>0</v>
      </c>
      <c r="AT66" s="288">
        <v>79515142.882439762</v>
      </c>
      <c r="AU66" s="353">
        <v>0</v>
      </c>
      <c r="AV66" s="288" t="str">
        <f t="shared" si="1"/>
        <v>Arterial</v>
      </c>
      <c r="AW66" s="288">
        <f t="shared" si="3"/>
        <v>0</v>
      </c>
      <c r="AX66" s="288">
        <f t="shared" si="2"/>
        <v>40552722.870044276</v>
      </c>
      <c r="AY66" s="356">
        <v>2049</v>
      </c>
    </row>
    <row r="67" spans="1:51" ht="48.75" x14ac:dyDescent="0.25">
      <c r="A67" s="144" t="str">
        <f>Con6_Mitigation!B67</f>
        <v>Drury_38a</v>
      </c>
      <c r="B67" s="144" t="str">
        <f>'I3 Project list'!B67</f>
        <v>38a</v>
      </c>
      <c r="C67" s="144" t="str">
        <f>Con6_Mitigation!C67</f>
        <v>Mill Road: From Waihoehoe Rd to Papakura (alternative project 37)</v>
      </c>
      <c r="D67" s="144" t="str">
        <f>Con6_Mitigation!D67</f>
        <v>2-lane urban- new road layout with active modes on both sides, TDM , (depends on Mill Rd)</v>
      </c>
      <c r="E67" s="144" t="str">
        <f>'I3 Project list'!G67</f>
        <v>Exclude</v>
      </c>
      <c r="F67" s="144" t="str">
        <f>'I3 Project list'!L67</f>
        <v>2-lane Arterial</v>
      </c>
      <c r="G67" s="226">
        <f>Lnd8_Mitigation!AR67</f>
        <v>0</v>
      </c>
      <c r="H67" s="226">
        <f>Con7_Renewal!AN67</f>
        <v>0</v>
      </c>
      <c r="I67" s="288">
        <f>Con7_Renewal!F67+Lnd8_Mitigation!J67</f>
        <v>0</v>
      </c>
      <c r="J67" s="288">
        <f>Con7_Renewal!G67+Lnd8_Mitigation!K67</f>
        <v>0</v>
      </c>
      <c r="K67" s="288">
        <f>Con7_Renewal!H67+Lnd8_Mitigation!L67</f>
        <v>0</v>
      </c>
      <c r="L67" s="288">
        <f>Con7_Renewal!I67+Lnd8_Mitigation!M67</f>
        <v>0</v>
      </c>
      <c r="M67" s="288">
        <f>Con7_Renewal!J67+Lnd8_Mitigation!N67</f>
        <v>0</v>
      </c>
      <c r="N67" s="288">
        <f>Con7_Renewal!K67+Lnd8_Mitigation!O67</f>
        <v>0</v>
      </c>
      <c r="O67" s="288">
        <f>Con7_Renewal!L67+Lnd8_Mitigation!P67</f>
        <v>0</v>
      </c>
      <c r="P67" s="288">
        <f>Con7_Renewal!M67+Lnd8_Mitigation!Q67</f>
        <v>0</v>
      </c>
      <c r="Q67" s="288">
        <f>Con7_Renewal!N67+Lnd8_Mitigation!R67</f>
        <v>0</v>
      </c>
      <c r="R67" s="288">
        <f>Con7_Renewal!O67+Lnd8_Mitigation!S67</f>
        <v>0</v>
      </c>
      <c r="S67" s="288">
        <f>Con7_Renewal!P67+Lnd8_Mitigation!T67</f>
        <v>0</v>
      </c>
      <c r="T67" s="288">
        <f>Con7_Renewal!Q67+Lnd8_Mitigation!U67</f>
        <v>0</v>
      </c>
      <c r="U67" s="288">
        <f>Con7_Renewal!R67+Lnd8_Mitigation!V67</f>
        <v>0</v>
      </c>
      <c r="V67" s="288">
        <f>Con7_Renewal!S67+Lnd8_Mitigation!W67</f>
        <v>0</v>
      </c>
      <c r="W67" s="288">
        <f>Con7_Renewal!T67+Lnd8_Mitigation!X67</f>
        <v>0</v>
      </c>
      <c r="X67" s="288">
        <f>Con7_Renewal!U67+Lnd8_Mitigation!Y67</f>
        <v>0</v>
      </c>
      <c r="Y67" s="288">
        <f>Con7_Renewal!V67+Lnd8_Mitigation!Z67</f>
        <v>0</v>
      </c>
      <c r="Z67" s="288">
        <f>Con7_Renewal!W67+Lnd8_Mitigation!AA67</f>
        <v>0</v>
      </c>
      <c r="AA67" s="288">
        <f>Con7_Renewal!X67+Lnd8_Mitigation!AB67</f>
        <v>0</v>
      </c>
      <c r="AB67" s="288">
        <f>Con7_Renewal!Y67+Lnd8_Mitigation!AC67</f>
        <v>0</v>
      </c>
      <c r="AC67" s="288">
        <f>Con7_Renewal!Z67+Lnd8_Mitigation!AD67</f>
        <v>0</v>
      </c>
      <c r="AD67" s="288">
        <f>Con7_Renewal!AA67+Lnd8_Mitigation!AE67</f>
        <v>0</v>
      </c>
      <c r="AE67" s="288">
        <f>Con7_Renewal!AB67+Lnd8_Mitigation!AF67</f>
        <v>0</v>
      </c>
      <c r="AF67" s="288">
        <f>Con7_Renewal!AC67+Lnd8_Mitigation!AG67</f>
        <v>0</v>
      </c>
      <c r="AG67" s="288">
        <f>Con7_Renewal!AD67+Lnd8_Mitigation!AH67</f>
        <v>0</v>
      </c>
      <c r="AH67" s="288">
        <f>Con7_Renewal!AE67+Lnd8_Mitigation!AI67</f>
        <v>0</v>
      </c>
      <c r="AI67" s="288">
        <f>Con7_Renewal!AF67+Lnd8_Mitigation!AJ67</f>
        <v>0</v>
      </c>
      <c r="AJ67" s="288">
        <f>Con7_Renewal!AG67+Lnd8_Mitigation!AK67</f>
        <v>0</v>
      </c>
      <c r="AK67" s="288">
        <f>Con7_Renewal!AH67+Lnd8_Mitigation!AL67</f>
        <v>0</v>
      </c>
      <c r="AL67" s="288">
        <f>Con7_Renewal!AI67+Lnd8_Mitigation!AM67</f>
        <v>0</v>
      </c>
      <c r="AM67" s="288">
        <f>Con7_Renewal!AJ67+Lnd8_Mitigation!AN67</f>
        <v>0</v>
      </c>
      <c r="AN67" s="288">
        <f>Con7_Renewal!AK67+Lnd8_Mitigation!AO67</f>
        <v>0</v>
      </c>
      <c r="AO67" s="288">
        <f>Con7_Renewal!AL67+Lnd8_Mitigation!AP67</f>
        <v>0</v>
      </c>
      <c r="AP67" s="288">
        <f>Con7_Renewal!AM67+Lnd8_Mitigation!AQ67</f>
        <v>0</v>
      </c>
      <c r="AQ67" s="288">
        <f t="shared" si="0"/>
        <v>0</v>
      </c>
      <c r="AR67" s="288">
        <v>0</v>
      </c>
      <c r="AS67" s="288">
        <v>0</v>
      </c>
      <c r="AT67" s="288">
        <v>0</v>
      </c>
      <c r="AU67" s="353">
        <v>0</v>
      </c>
      <c r="AV67" s="288" t="str">
        <f t="shared" si="1"/>
        <v>Arterial</v>
      </c>
      <c r="AW67" s="288">
        <f t="shared" si="3"/>
        <v>0</v>
      </c>
      <c r="AX67" s="288">
        <f t="shared" si="2"/>
        <v>0</v>
      </c>
      <c r="AY67" s="356">
        <v>2046</v>
      </c>
    </row>
    <row r="68" spans="1:51" ht="36.75" x14ac:dyDescent="0.25">
      <c r="A68" s="144" t="str">
        <f>Con6_Mitigation!B68</f>
        <v>Drury_38b</v>
      </c>
      <c r="B68" s="144" t="str">
        <f>'I3 Project list'!B68</f>
        <v>38b</v>
      </c>
      <c r="C68" s="144" t="str">
        <f>Con6_Mitigation!C68</f>
        <v>Mill Road: From Waihoehoe Rd to Papakura (alternative project 37)</v>
      </c>
      <c r="D68" s="144" t="str">
        <f>Con6_Mitigation!D68</f>
        <v>4-lane urban- with active modes on both sides, TDM , (depends on Mill Rd)</v>
      </c>
      <c r="E68" s="144" t="str">
        <f>'I3 Project list'!G68</f>
        <v>Exclude</v>
      </c>
      <c r="F68" s="144" t="str">
        <f>'I3 Project list'!L68</f>
        <v>4-lane arterial</v>
      </c>
      <c r="G68" s="226">
        <f>Lnd8_Mitigation!AR68</f>
        <v>0</v>
      </c>
      <c r="H68" s="226">
        <f>Con7_Renewal!AN68</f>
        <v>0</v>
      </c>
      <c r="I68" s="288">
        <f>Con7_Renewal!F68+Lnd8_Mitigation!J68</f>
        <v>0</v>
      </c>
      <c r="J68" s="288">
        <f>Con7_Renewal!G68+Lnd8_Mitigation!K68</f>
        <v>0</v>
      </c>
      <c r="K68" s="288">
        <f>Con7_Renewal!H68+Lnd8_Mitigation!L68</f>
        <v>0</v>
      </c>
      <c r="L68" s="288">
        <f>Con7_Renewal!I68+Lnd8_Mitigation!M68</f>
        <v>0</v>
      </c>
      <c r="M68" s="288">
        <f>Con7_Renewal!J68+Lnd8_Mitigation!N68</f>
        <v>0</v>
      </c>
      <c r="N68" s="288">
        <f>Con7_Renewal!K68+Lnd8_Mitigation!O68</f>
        <v>0</v>
      </c>
      <c r="O68" s="288">
        <f>Con7_Renewal!L68+Lnd8_Mitigation!P68</f>
        <v>0</v>
      </c>
      <c r="P68" s="288">
        <f>Con7_Renewal!M68+Lnd8_Mitigation!Q68</f>
        <v>0</v>
      </c>
      <c r="Q68" s="288">
        <f>Con7_Renewal!N68+Lnd8_Mitigation!R68</f>
        <v>0</v>
      </c>
      <c r="R68" s="288">
        <f>Con7_Renewal!O68+Lnd8_Mitigation!S68</f>
        <v>0</v>
      </c>
      <c r="S68" s="288">
        <f>Con7_Renewal!P68+Lnd8_Mitigation!T68</f>
        <v>0</v>
      </c>
      <c r="T68" s="288">
        <f>Con7_Renewal!Q68+Lnd8_Mitigation!U68</f>
        <v>0</v>
      </c>
      <c r="U68" s="288">
        <f>Con7_Renewal!R68+Lnd8_Mitigation!V68</f>
        <v>0</v>
      </c>
      <c r="V68" s="288">
        <f>Con7_Renewal!S68+Lnd8_Mitigation!W68</f>
        <v>0</v>
      </c>
      <c r="W68" s="288">
        <f>Con7_Renewal!T68+Lnd8_Mitigation!X68</f>
        <v>0</v>
      </c>
      <c r="X68" s="288">
        <f>Con7_Renewal!U68+Lnd8_Mitigation!Y68</f>
        <v>0</v>
      </c>
      <c r="Y68" s="288">
        <f>Con7_Renewal!V68+Lnd8_Mitigation!Z68</f>
        <v>0</v>
      </c>
      <c r="Z68" s="288">
        <f>Con7_Renewal!W68+Lnd8_Mitigation!AA68</f>
        <v>0</v>
      </c>
      <c r="AA68" s="288">
        <f>Con7_Renewal!X68+Lnd8_Mitigation!AB68</f>
        <v>0</v>
      </c>
      <c r="AB68" s="288">
        <f>Con7_Renewal!Y68+Lnd8_Mitigation!AC68</f>
        <v>0</v>
      </c>
      <c r="AC68" s="288">
        <f>Con7_Renewal!Z68+Lnd8_Mitigation!AD68</f>
        <v>0</v>
      </c>
      <c r="AD68" s="288">
        <f>Con7_Renewal!AA68+Lnd8_Mitigation!AE68</f>
        <v>0</v>
      </c>
      <c r="AE68" s="288">
        <f>Con7_Renewal!AB68+Lnd8_Mitigation!AF68</f>
        <v>0</v>
      </c>
      <c r="AF68" s="288">
        <f>Con7_Renewal!AC68+Lnd8_Mitigation!AG68</f>
        <v>0</v>
      </c>
      <c r="AG68" s="288">
        <f>Con7_Renewal!AD68+Lnd8_Mitigation!AH68</f>
        <v>0</v>
      </c>
      <c r="AH68" s="288">
        <f>Con7_Renewal!AE68+Lnd8_Mitigation!AI68</f>
        <v>0</v>
      </c>
      <c r="AI68" s="288">
        <f>Con7_Renewal!AF68+Lnd8_Mitigation!AJ68</f>
        <v>0</v>
      </c>
      <c r="AJ68" s="288">
        <f>Con7_Renewal!AG68+Lnd8_Mitigation!AK68</f>
        <v>0</v>
      </c>
      <c r="AK68" s="288">
        <f>Con7_Renewal!AH68+Lnd8_Mitigation!AL68</f>
        <v>0</v>
      </c>
      <c r="AL68" s="288">
        <f>Con7_Renewal!AI68+Lnd8_Mitigation!AM68</f>
        <v>0</v>
      </c>
      <c r="AM68" s="288">
        <f>Con7_Renewal!AJ68+Lnd8_Mitigation!AN68</f>
        <v>0</v>
      </c>
      <c r="AN68" s="288">
        <f>Con7_Renewal!AK68+Lnd8_Mitigation!AO68</f>
        <v>0</v>
      </c>
      <c r="AO68" s="288">
        <f>Con7_Renewal!AL68+Lnd8_Mitigation!AP68</f>
        <v>0</v>
      </c>
      <c r="AP68" s="288">
        <f>Con7_Renewal!AM68+Lnd8_Mitigation!AQ68</f>
        <v>0</v>
      </c>
      <c r="AQ68" s="288">
        <f t="shared" si="0"/>
        <v>0</v>
      </c>
      <c r="AR68" s="288">
        <v>0</v>
      </c>
      <c r="AS68" s="288">
        <v>0</v>
      </c>
      <c r="AT68" s="288">
        <v>0</v>
      </c>
      <c r="AU68" s="353">
        <v>0</v>
      </c>
      <c r="AV68" s="288" t="str">
        <f t="shared" si="1"/>
        <v>Arterial</v>
      </c>
      <c r="AW68" s="288">
        <f t="shared" si="3"/>
        <v>0</v>
      </c>
      <c r="AX68" s="288">
        <f t="shared" si="2"/>
        <v>0</v>
      </c>
      <c r="AY68" s="356">
        <v>2055</v>
      </c>
    </row>
    <row r="69" spans="1:51" ht="48.75" x14ac:dyDescent="0.25">
      <c r="A69" s="144" t="str">
        <f>Con6_Mitigation!B69</f>
        <v>Drury_18a</v>
      </c>
      <c r="B69" s="144" t="str">
        <f>'I3 Project list'!B69</f>
        <v>18a</v>
      </c>
      <c r="C69" s="144" t="str">
        <f>Con6_Mitigation!C69</f>
        <v xml:space="preserve">Mill Road: From Waihoehoe Rd to Fitzgerald Road (depends on Mill Road alignment) </v>
      </c>
      <c r="D69" s="144" t="str">
        <f>Con6_Mitigation!D69</f>
        <v>2-lane urban- new road layout with active modes on both sides, TDM , (depends on Mill Rd)</v>
      </c>
      <c r="E69" s="144" t="str">
        <f>'I3 Project list'!G69</f>
        <v>Exclude</v>
      </c>
      <c r="F69" s="144">
        <f>'I3 Project list'!L69</f>
        <v>0</v>
      </c>
      <c r="G69" s="226">
        <f>Lnd8_Mitigation!AR69</f>
        <v>0</v>
      </c>
      <c r="H69" s="226">
        <f>Con7_Renewal!AN69</f>
        <v>0</v>
      </c>
      <c r="I69" s="288">
        <f>Con7_Renewal!F69+Lnd8_Mitigation!J69</f>
        <v>0</v>
      </c>
      <c r="J69" s="288">
        <f>Con7_Renewal!G69+Lnd8_Mitigation!K69</f>
        <v>0</v>
      </c>
      <c r="K69" s="288">
        <f>Con7_Renewal!H69+Lnd8_Mitigation!L69</f>
        <v>0</v>
      </c>
      <c r="L69" s="288">
        <f>Con7_Renewal!I69+Lnd8_Mitigation!M69</f>
        <v>0</v>
      </c>
      <c r="M69" s="288">
        <f>Con7_Renewal!J69+Lnd8_Mitigation!N69</f>
        <v>0</v>
      </c>
      <c r="N69" s="288">
        <f>Con7_Renewal!K69+Lnd8_Mitigation!O69</f>
        <v>0</v>
      </c>
      <c r="O69" s="288">
        <f>Con7_Renewal!L69+Lnd8_Mitigation!P69</f>
        <v>0</v>
      </c>
      <c r="P69" s="288">
        <f>Con7_Renewal!M69+Lnd8_Mitigation!Q69</f>
        <v>0</v>
      </c>
      <c r="Q69" s="288">
        <f>Con7_Renewal!N69+Lnd8_Mitigation!R69</f>
        <v>0</v>
      </c>
      <c r="R69" s="288">
        <f>Con7_Renewal!O69+Lnd8_Mitigation!S69</f>
        <v>0</v>
      </c>
      <c r="S69" s="288">
        <f>Con7_Renewal!P69+Lnd8_Mitigation!T69</f>
        <v>0</v>
      </c>
      <c r="T69" s="288">
        <f>Con7_Renewal!Q69+Lnd8_Mitigation!U69</f>
        <v>0</v>
      </c>
      <c r="U69" s="288">
        <f>Con7_Renewal!R69+Lnd8_Mitigation!V69</f>
        <v>0</v>
      </c>
      <c r="V69" s="288">
        <f>Con7_Renewal!S69+Lnd8_Mitigation!W69</f>
        <v>0</v>
      </c>
      <c r="W69" s="288">
        <f>Con7_Renewal!T69+Lnd8_Mitigation!X69</f>
        <v>0</v>
      </c>
      <c r="X69" s="288">
        <f>Con7_Renewal!U69+Lnd8_Mitigation!Y69</f>
        <v>0</v>
      </c>
      <c r="Y69" s="288">
        <f>Con7_Renewal!V69+Lnd8_Mitigation!Z69</f>
        <v>0</v>
      </c>
      <c r="Z69" s="288">
        <f>Con7_Renewal!W69+Lnd8_Mitigation!AA69</f>
        <v>0</v>
      </c>
      <c r="AA69" s="288">
        <f>Con7_Renewal!X69+Lnd8_Mitigation!AB69</f>
        <v>0</v>
      </c>
      <c r="AB69" s="288">
        <f>Con7_Renewal!Y69+Lnd8_Mitigation!AC69</f>
        <v>0</v>
      </c>
      <c r="AC69" s="288">
        <f>Con7_Renewal!Z69+Lnd8_Mitigation!AD69</f>
        <v>0</v>
      </c>
      <c r="AD69" s="288">
        <f>Con7_Renewal!AA69+Lnd8_Mitigation!AE69</f>
        <v>0</v>
      </c>
      <c r="AE69" s="288">
        <f>Con7_Renewal!AB69+Lnd8_Mitigation!AF69</f>
        <v>0</v>
      </c>
      <c r="AF69" s="288">
        <f>Con7_Renewal!AC69+Lnd8_Mitigation!AG69</f>
        <v>0</v>
      </c>
      <c r="AG69" s="288">
        <f>Con7_Renewal!AD69+Lnd8_Mitigation!AH69</f>
        <v>0</v>
      </c>
      <c r="AH69" s="288">
        <f>Con7_Renewal!AE69+Lnd8_Mitigation!AI69</f>
        <v>0</v>
      </c>
      <c r="AI69" s="288">
        <f>Con7_Renewal!AF69+Lnd8_Mitigation!AJ69</f>
        <v>0</v>
      </c>
      <c r="AJ69" s="288">
        <f>Con7_Renewal!AG69+Lnd8_Mitigation!AK69</f>
        <v>0</v>
      </c>
      <c r="AK69" s="288">
        <f>Con7_Renewal!AH69+Lnd8_Mitigation!AL69</f>
        <v>0</v>
      </c>
      <c r="AL69" s="288">
        <f>Con7_Renewal!AI69+Lnd8_Mitigation!AM69</f>
        <v>0</v>
      </c>
      <c r="AM69" s="288">
        <f>Con7_Renewal!AJ69+Lnd8_Mitigation!AN69</f>
        <v>0</v>
      </c>
      <c r="AN69" s="288">
        <f>Con7_Renewal!AK69+Lnd8_Mitigation!AO69</f>
        <v>0</v>
      </c>
      <c r="AO69" s="288">
        <f>Con7_Renewal!AL69+Lnd8_Mitigation!AP69</f>
        <v>0</v>
      </c>
      <c r="AP69" s="288">
        <f>Con7_Renewal!AM69+Lnd8_Mitigation!AQ69</f>
        <v>0</v>
      </c>
      <c r="AQ69" s="288">
        <f t="shared" si="0"/>
        <v>0</v>
      </c>
      <c r="AR69" s="288">
        <v>0</v>
      </c>
      <c r="AS69" s="288">
        <v>0</v>
      </c>
      <c r="AT69" s="288">
        <v>0</v>
      </c>
      <c r="AU69" s="353">
        <v>0</v>
      </c>
      <c r="AV69" s="288" t="str">
        <f t="shared" si="1"/>
        <v>Arterial</v>
      </c>
      <c r="AW69" s="288">
        <f t="shared" si="3"/>
        <v>0</v>
      </c>
      <c r="AX69" s="288">
        <f t="shared" si="2"/>
        <v>0</v>
      </c>
      <c r="AY69" s="356">
        <v>2036</v>
      </c>
    </row>
    <row r="70" spans="1:51" ht="36.75" x14ac:dyDescent="0.25">
      <c r="A70" s="144" t="str">
        <f>Con6_Mitigation!B70</f>
        <v>Drury_18b</v>
      </c>
      <c r="B70" s="144" t="str">
        <f>'I3 Project list'!B70</f>
        <v>18b</v>
      </c>
      <c r="C70" s="144" t="str">
        <f>Con6_Mitigation!C70</f>
        <v xml:space="preserve">Mill Road: From Waihoehoe Rd to Fitzgerald Road (depends on Mill Road alignment) </v>
      </c>
      <c r="D70" s="144" t="str">
        <f>Con6_Mitigation!D70</f>
        <v>4-lane urban- with active modes on both sides, TDM , (depends on Mill Rd)</v>
      </c>
      <c r="E70" s="144" t="str">
        <f>'I3 Project list'!G70</f>
        <v>Exclude</v>
      </c>
      <c r="F70" s="144">
        <f>'I3 Project list'!L70</f>
        <v>0</v>
      </c>
      <c r="G70" s="226">
        <f>Lnd8_Mitigation!AR70</f>
        <v>0</v>
      </c>
      <c r="H70" s="226">
        <f>Con7_Renewal!AN70</f>
        <v>0</v>
      </c>
      <c r="I70" s="288">
        <f>Con7_Renewal!F70+Lnd8_Mitigation!J70</f>
        <v>0</v>
      </c>
      <c r="J70" s="288">
        <f>Con7_Renewal!G70+Lnd8_Mitigation!K70</f>
        <v>0</v>
      </c>
      <c r="K70" s="288">
        <f>Con7_Renewal!H70+Lnd8_Mitigation!L70</f>
        <v>0</v>
      </c>
      <c r="L70" s="288">
        <f>Con7_Renewal!I70+Lnd8_Mitigation!M70</f>
        <v>0</v>
      </c>
      <c r="M70" s="288">
        <f>Con7_Renewal!J70+Lnd8_Mitigation!N70</f>
        <v>0</v>
      </c>
      <c r="N70" s="288">
        <f>Con7_Renewal!K70+Lnd8_Mitigation!O70</f>
        <v>0</v>
      </c>
      <c r="O70" s="288">
        <f>Con7_Renewal!L70+Lnd8_Mitigation!P70</f>
        <v>0</v>
      </c>
      <c r="P70" s="288">
        <f>Con7_Renewal!M70+Lnd8_Mitigation!Q70</f>
        <v>0</v>
      </c>
      <c r="Q70" s="288">
        <f>Con7_Renewal!N70+Lnd8_Mitigation!R70</f>
        <v>0</v>
      </c>
      <c r="R70" s="288">
        <f>Con7_Renewal!O70+Lnd8_Mitigation!S70</f>
        <v>0</v>
      </c>
      <c r="S70" s="288">
        <f>Con7_Renewal!P70+Lnd8_Mitigation!T70</f>
        <v>0</v>
      </c>
      <c r="T70" s="288">
        <f>Con7_Renewal!Q70+Lnd8_Mitigation!U70</f>
        <v>0</v>
      </c>
      <c r="U70" s="288">
        <f>Con7_Renewal!R70+Lnd8_Mitigation!V70</f>
        <v>0</v>
      </c>
      <c r="V70" s="288">
        <f>Con7_Renewal!S70+Lnd8_Mitigation!W70</f>
        <v>0</v>
      </c>
      <c r="W70" s="288">
        <f>Con7_Renewal!T70+Lnd8_Mitigation!X70</f>
        <v>0</v>
      </c>
      <c r="X70" s="288">
        <f>Con7_Renewal!U70+Lnd8_Mitigation!Y70</f>
        <v>0</v>
      </c>
      <c r="Y70" s="288">
        <f>Con7_Renewal!V70+Lnd8_Mitigation!Z70</f>
        <v>0</v>
      </c>
      <c r="Z70" s="288">
        <f>Con7_Renewal!W70+Lnd8_Mitigation!AA70</f>
        <v>0</v>
      </c>
      <c r="AA70" s="288">
        <f>Con7_Renewal!X70+Lnd8_Mitigation!AB70</f>
        <v>0</v>
      </c>
      <c r="AB70" s="288">
        <f>Con7_Renewal!Y70+Lnd8_Mitigation!AC70</f>
        <v>0</v>
      </c>
      <c r="AC70" s="288">
        <f>Con7_Renewal!Z70+Lnd8_Mitigation!AD70</f>
        <v>0</v>
      </c>
      <c r="AD70" s="288">
        <f>Con7_Renewal!AA70+Lnd8_Mitigation!AE70</f>
        <v>0</v>
      </c>
      <c r="AE70" s="288">
        <f>Con7_Renewal!AB70+Lnd8_Mitigation!AF70</f>
        <v>0</v>
      </c>
      <c r="AF70" s="288">
        <f>Con7_Renewal!AC70+Lnd8_Mitigation!AG70</f>
        <v>0</v>
      </c>
      <c r="AG70" s="288">
        <f>Con7_Renewal!AD70+Lnd8_Mitigation!AH70</f>
        <v>0</v>
      </c>
      <c r="AH70" s="288">
        <f>Con7_Renewal!AE70+Lnd8_Mitigation!AI70</f>
        <v>0</v>
      </c>
      <c r="AI70" s="288">
        <f>Con7_Renewal!AF70+Lnd8_Mitigation!AJ70</f>
        <v>0</v>
      </c>
      <c r="AJ70" s="288">
        <f>Con7_Renewal!AG70+Lnd8_Mitigation!AK70</f>
        <v>0</v>
      </c>
      <c r="AK70" s="288">
        <f>Con7_Renewal!AH70+Lnd8_Mitigation!AL70</f>
        <v>0</v>
      </c>
      <c r="AL70" s="288">
        <f>Con7_Renewal!AI70+Lnd8_Mitigation!AM70</f>
        <v>0</v>
      </c>
      <c r="AM70" s="288">
        <f>Con7_Renewal!AJ70+Lnd8_Mitigation!AN70</f>
        <v>0</v>
      </c>
      <c r="AN70" s="288">
        <f>Con7_Renewal!AK70+Lnd8_Mitigation!AO70</f>
        <v>0</v>
      </c>
      <c r="AO70" s="288">
        <f>Con7_Renewal!AL70+Lnd8_Mitigation!AP70</f>
        <v>0</v>
      </c>
      <c r="AP70" s="288">
        <f>Con7_Renewal!AM70+Lnd8_Mitigation!AQ70</f>
        <v>0</v>
      </c>
      <c r="AQ70" s="288">
        <f t="shared" ref="AQ70:AQ112" si="4">SUM(I70:AP70)</f>
        <v>0</v>
      </c>
      <c r="AR70" s="288">
        <v>0</v>
      </c>
      <c r="AS70" s="288">
        <v>0</v>
      </c>
      <c r="AT70" s="288">
        <v>0</v>
      </c>
      <c r="AU70" s="353">
        <v>0</v>
      </c>
      <c r="AV70" s="288" t="str">
        <f t="shared" ref="AV70:AV112" si="5">IF(OR(F70="Upgrade Collector",F70="Greenfields Collector",F70="New Collector (AT)"),"Collector","Arterial")</f>
        <v>Arterial</v>
      </c>
      <c r="AW70" s="288">
        <f t="shared" si="3"/>
        <v>0</v>
      </c>
      <c r="AX70" s="288">
        <f t="shared" ref="AX70:AX112" si="6">IF($AV70="Arterial",$AW$3*AT70,0)</f>
        <v>0</v>
      </c>
      <c r="AY70" s="356">
        <v>2052</v>
      </c>
    </row>
    <row r="71" spans="1:51" ht="36.75" x14ac:dyDescent="0.25">
      <c r="A71" s="144" t="str">
        <f>Con6_Mitigation!B71</f>
        <v>Drury_39a</v>
      </c>
      <c r="B71" s="144" t="str">
        <f>'I3 Project list'!B71</f>
        <v>39a</v>
      </c>
      <c r="C71" s="144" t="str">
        <f>Con6_Mitigation!C71</f>
        <v xml:space="preserve">New Bremner Rd arterial from SH1 to Auranga development </v>
      </c>
      <c r="D71" s="144" t="str">
        <f>Con6_Mitigation!D71</f>
        <v xml:space="preserve">2-lane urban- new road layout with active modes on both sides (Under construction) </v>
      </c>
      <c r="E71" s="144" t="str">
        <f>'I3 Project list'!G71</f>
        <v>Exclude</v>
      </c>
      <c r="F71" s="144" t="str">
        <f>'I3 Project list'!L71</f>
        <v>Interim 2-lane Arterial</v>
      </c>
      <c r="G71" s="226">
        <f>Lnd8_Mitigation!AR71</f>
        <v>0</v>
      </c>
      <c r="H71" s="226">
        <f>Con7_Renewal!AN71</f>
        <v>0</v>
      </c>
      <c r="I71" s="288">
        <f>Con7_Renewal!F71+Lnd8_Mitigation!J71</f>
        <v>0</v>
      </c>
      <c r="J71" s="288">
        <f>Con7_Renewal!G71+Lnd8_Mitigation!K71</f>
        <v>0</v>
      </c>
      <c r="K71" s="288">
        <f>Con7_Renewal!H71+Lnd8_Mitigation!L71</f>
        <v>0</v>
      </c>
      <c r="L71" s="288">
        <f>Con7_Renewal!I71+Lnd8_Mitigation!M71</f>
        <v>0</v>
      </c>
      <c r="M71" s="288">
        <f>Con7_Renewal!J71+Lnd8_Mitigation!N71</f>
        <v>0</v>
      </c>
      <c r="N71" s="288">
        <f>Con7_Renewal!K71+Lnd8_Mitigation!O71</f>
        <v>0</v>
      </c>
      <c r="O71" s="288">
        <f>Con7_Renewal!L71+Lnd8_Mitigation!P71</f>
        <v>0</v>
      </c>
      <c r="P71" s="288">
        <f>Con7_Renewal!M71+Lnd8_Mitigation!Q71</f>
        <v>0</v>
      </c>
      <c r="Q71" s="288">
        <f>Con7_Renewal!N71+Lnd8_Mitigation!R71</f>
        <v>0</v>
      </c>
      <c r="R71" s="288">
        <f>Con7_Renewal!O71+Lnd8_Mitigation!S71</f>
        <v>0</v>
      </c>
      <c r="S71" s="288">
        <f>Con7_Renewal!P71+Lnd8_Mitigation!T71</f>
        <v>0</v>
      </c>
      <c r="T71" s="288">
        <f>Con7_Renewal!Q71+Lnd8_Mitigation!U71</f>
        <v>0</v>
      </c>
      <c r="U71" s="288">
        <f>Con7_Renewal!R71+Lnd8_Mitigation!V71</f>
        <v>0</v>
      </c>
      <c r="V71" s="288">
        <f>Con7_Renewal!S71+Lnd8_Mitigation!W71</f>
        <v>0</v>
      </c>
      <c r="W71" s="288">
        <f>Con7_Renewal!T71+Lnd8_Mitigation!X71</f>
        <v>0</v>
      </c>
      <c r="X71" s="288">
        <f>Con7_Renewal!U71+Lnd8_Mitigation!Y71</f>
        <v>0</v>
      </c>
      <c r="Y71" s="288">
        <f>Con7_Renewal!V71+Lnd8_Mitigation!Z71</f>
        <v>0</v>
      </c>
      <c r="Z71" s="288">
        <f>Con7_Renewal!W71+Lnd8_Mitigation!AA71</f>
        <v>0</v>
      </c>
      <c r="AA71" s="288">
        <f>Con7_Renewal!X71+Lnd8_Mitigation!AB71</f>
        <v>0</v>
      </c>
      <c r="AB71" s="288">
        <f>Con7_Renewal!Y71+Lnd8_Mitigation!AC71</f>
        <v>0</v>
      </c>
      <c r="AC71" s="288">
        <f>Con7_Renewal!Z71+Lnd8_Mitigation!AD71</f>
        <v>0</v>
      </c>
      <c r="AD71" s="288">
        <f>Con7_Renewal!AA71+Lnd8_Mitigation!AE71</f>
        <v>0</v>
      </c>
      <c r="AE71" s="288">
        <f>Con7_Renewal!AB71+Lnd8_Mitigation!AF71</f>
        <v>0</v>
      </c>
      <c r="AF71" s="288">
        <f>Con7_Renewal!AC71+Lnd8_Mitigation!AG71</f>
        <v>0</v>
      </c>
      <c r="AG71" s="288">
        <f>Con7_Renewal!AD71+Lnd8_Mitigation!AH71</f>
        <v>0</v>
      </c>
      <c r="AH71" s="288">
        <f>Con7_Renewal!AE71+Lnd8_Mitigation!AI71</f>
        <v>0</v>
      </c>
      <c r="AI71" s="288">
        <f>Con7_Renewal!AF71+Lnd8_Mitigation!AJ71</f>
        <v>0</v>
      </c>
      <c r="AJ71" s="288">
        <f>Con7_Renewal!AG71+Lnd8_Mitigation!AK71</f>
        <v>0</v>
      </c>
      <c r="AK71" s="288">
        <f>Con7_Renewal!AH71+Lnd8_Mitigation!AL71</f>
        <v>0</v>
      </c>
      <c r="AL71" s="288">
        <f>Con7_Renewal!AI71+Lnd8_Mitigation!AM71</f>
        <v>0</v>
      </c>
      <c r="AM71" s="288">
        <f>Con7_Renewal!AJ71+Lnd8_Mitigation!AN71</f>
        <v>0</v>
      </c>
      <c r="AN71" s="288">
        <f>Con7_Renewal!AK71+Lnd8_Mitigation!AO71</f>
        <v>0</v>
      </c>
      <c r="AO71" s="288">
        <f>Con7_Renewal!AL71+Lnd8_Mitigation!AP71</f>
        <v>0</v>
      </c>
      <c r="AP71" s="288">
        <f>Con7_Renewal!AM71+Lnd8_Mitigation!AQ71</f>
        <v>0</v>
      </c>
      <c r="AQ71" s="288">
        <f t="shared" si="4"/>
        <v>0</v>
      </c>
      <c r="AR71" s="288">
        <v>0</v>
      </c>
      <c r="AS71" s="288">
        <v>0</v>
      </c>
      <c r="AT71" s="288">
        <v>0</v>
      </c>
      <c r="AU71" s="353">
        <v>0</v>
      </c>
      <c r="AV71" s="288" t="str">
        <f t="shared" si="5"/>
        <v>Arterial</v>
      </c>
      <c r="AW71" s="288">
        <f t="shared" ref="AW71:AW112" si="7">IF($AV71="Arterial",$AW$3*AS71,0)</f>
        <v>0</v>
      </c>
      <c r="AX71" s="288">
        <f t="shared" si="6"/>
        <v>0</v>
      </c>
      <c r="AY71" s="356" t="s">
        <v>253</v>
      </c>
    </row>
    <row r="72" spans="1:51" ht="24.75" x14ac:dyDescent="0.25">
      <c r="A72" s="144" t="str">
        <f>Con6_Mitigation!B72</f>
        <v>Drury_39b</v>
      </c>
      <c r="B72" s="144" t="str">
        <f>'I3 Project list'!B72</f>
        <v>39b</v>
      </c>
      <c r="C72" s="144" t="str">
        <f>Con6_Mitigation!C72</f>
        <v xml:space="preserve">New Bremner Rd arterial from SH1 to Auranga development </v>
      </c>
      <c r="D72" s="144" t="str">
        <f>Con6_Mitigation!D72</f>
        <v>4-lane urban- upgrade 2-lane urban excl bridge</v>
      </c>
      <c r="E72" s="144" t="str">
        <f>'I3 Project list'!G72</f>
        <v>Include</v>
      </c>
      <c r="F72" s="144" t="str">
        <f>'I3 Project list'!L72</f>
        <v>4-lane arterial upgrade</v>
      </c>
      <c r="G72" s="226">
        <f>Lnd8_Mitigation!AR72</f>
        <v>0</v>
      </c>
      <c r="H72" s="226">
        <f>Con7_Renewal!AN72</f>
        <v>20684778.888076521</v>
      </c>
      <c r="I72" s="288">
        <f>Con7_Renewal!F72+Lnd8_Mitigation!J72</f>
        <v>0</v>
      </c>
      <c r="J72" s="288">
        <f>Con7_Renewal!G72+Lnd8_Mitigation!K72</f>
        <v>0</v>
      </c>
      <c r="K72" s="288">
        <f>Con7_Renewal!H72+Lnd8_Mitigation!L72</f>
        <v>0</v>
      </c>
      <c r="L72" s="288">
        <f>Con7_Renewal!I72+Lnd8_Mitigation!M72</f>
        <v>0</v>
      </c>
      <c r="M72" s="288">
        <f>Con7_Renewal!J72+Lnd8_Mitigation!N72</f>
        <v>0</v>
      </c>
      <c r="N72" s="288">
        <f>Con7_Renewal!K72+Lnd8_Mitigation!O72</f>
        <v>0</v>
      </c>
      <c r="O72" s="288">
        <f>Con7_Renewal!L72+Lnd8_Mitigation!P72</f>
        <v>0</v>
      </c>
      <c r="P72" s="288">
        <f>Con7_Renewal!M72+Lnd8_Mitigation!Q72</f>
        <v>0</v>
      </c>
      <c r="Q72" s="288">
        <f>Con7_Renewal!N72+Lnd8_Mitigation!R72</f>
        <v>0</v>
      </c>
      <c r="R72" s="288">
        <f>Con7_Renewal!O72+Lnd8_Mitigation!S72</f>
        <v>0</v>
      </c>
      <c r="S72" s="288">
        <f>Con7_Renewal!P72+Lnd8_Mitigation!T72</f>
        <v>0</v>
      </c>
      <c r="T72" s="288">
        <f>Con7_Renewal!Q72+Lnd8_Mitigation!U72</f>
        <v>0</v>
      </c>
      <c r="U72" s="288">
        <f>Con7_Renewal!R72+Lnd8_Mitigation!V72</f>
        <v>0</v>
      </c>
      <c r="V72" s="288">
        <f>Con7_Renewal!S72+Lnd8_Mitigation!W72</f>
        <v>0</v>
      </c>
      <c r="W72" s="288">
        <f>Con7_Renewal!T72+Lnd8_Mitigation!X72</f>
        <v>0</v>
      </c>
      <c r="X72" s="288">
        <f>Con7_Renewal!U72+Lnd8_Mitigation!Y72</f>
        <v>0</v>
      </c>
      <c r="Y72" s="288">
        <f>Con7_Renewal!V72+Lnd8_Mitigation!Z72</f>
        <v>0</v>
      </c>
      <c r="Z72" s="288">
        <f>Con7_Renewal!W72+Lnd8_Mitigation!AA72</f>
        <v>0</v>
      </c>
      <c r="AA72" s="288">
        <f>Con7_Renewal!X72+Lnd8_Mitigation!AB72</f>
        <v>0</v>
      </c>
      <c r="AB72" s="288">
        <f>Con7_Renewal!Y72+Lnd8_Mitigation!AC72</f>
        <v>0</v>
      </c>
      <c r="AC72" s="288">
        <f>Con7_Renewal!Z72+Lnd8_Mitigation!AD72</f>
        <v>0</v>
      </c>
      <c r="AD72" s="288">
        <f>Con7_Renewal!AA72+Lnd8_Mitigation!AE72</f>
        <v>0</v>
      </c>
      <c r="AE72" s="288">
        <f>Con7_Renewal!AB72+Lnd8_Mitigation!AF72</f>
        <v>0</v>
      </c>
      <c r="AF72" s="288">
        <f>Con7_Renewal!AC72+Lnd8_Mitigation!AG72</f>
        <v>0</v>
      </c>
      <c r="AG72" s="288">
        <f>Con7_Renewal!AD72+Lnd8_Mitigation!AH72</f>
        <v>1844175.8141080877</v>
      </c>
      <c r="AH72" s="288">
        <f>Con7_Renewal!AE72+Lnd8_Mitigation!AI72</f>
        <v>18840603.073968433</v>
      </c>
      <c r="AI72" s="288">
        <f>Con7_Renewal!AF72+Lnd8_Mitigation!AJ72</f>
        <v>0</v>
      </c>
      <c r="AJ72" s="288">
        <f>Con7_Renewal!AG72+Lnd8_Mitigation!AK72</f>
        <v>0</v>
      </c>
      <c r="AK72" s="288">
        <f>Con7_Renewal!AH72+Lnd8_Mitigation!AL72</f>
        <v>0</v>
      </c>
      <c r="AL72" s="288">
        <f>Con7_Renewal!AI72+Lnd8_Mitigation!AM72</f>
        <v>0</v>
      </c>
      <c r="AM72" s="288">
        <f>Con7_Renewal!AJ72+Lnd8_Mitigation!AN72</f>
        <v>0</v>
      </c>
      <c r="AN72" s="288">
        <f>Con7_Renewal!AK72+Lnd8_Mitigation!AO72</f>
        <v>0</v>
      </c>
      <c r="AO72" s="288">
        <f>Con7_Renewal!AL72+Lnd8_Mitigation!AP72</f>
        <v>0</v>
      </c>
      <c r="AP72" s="288">
        <f>Con7_Renewal!AM72+Lnd8_Mitigation!AQ72</f>
        <v>0</v>
      </c>
      <c r="AQ72" s="288">
        <f t="shared" si="4"/>
        <v>20684778.888076521</v>
      </c>
      <c r="AR72" s="288">
        <v>20684778.888076521</v>
      </c>
      <c r="AS72" s="288">
        <v>0</v>
      </c>
      <c r="AT72" s="288">
        <v>20684778.888076521</v>
      </c>
      <c r="AU72" s="353">
        <v>0</v>
      </c>
      <c r="AV72" s="288" t="str">
        <f t="shared" si="5"/>
        <v>Arterial</v>
      </c>
      <c r="AW72" s="288">
        <f t="shared" si="7"/>
        <v>0</v>
      </c>
      <c r="AX72" s="288">
        <f t="shared" si="6"/>
        <v>10549237.232919026</v>
      </c>
      <c r="AY72" s="356">
        <v>2047</v>
      </c>
    </row>
    <row r="73" spans="1:51" ht="24.75" x14ac:dyDescent="0.25">
      <c r="A73" s="144" t="str">
        <f>Con6_Mitigation!B73</f>
        <v>Drury_39c</v>
      </c>
      <c r="B73" s="144" t="str">
        <f>'I3 Project list'!B73</f>
        <v>39c</v>
      </c>
      <c r="C73" s="144" t="str">
        <f>Con6_Mitigation!C73</f>
        <v xml:space="preserve">New Bremner Rd arterial from SH1 to Auranga development </v>
      </c>
      <c r="D73" s="144" t="str">
        <f>Con6_Mitigation!D73</f>
        <v>4-lane urban- upgrade 2-lane bridge widening</v>
      </c>
      <c r="E73" s="144" t="str">
        <f>'I3 Project list'!G73</f>
        <v>Include</v>
      </c>
      <c r="F73" s="144" t="str">
        <f>'I3 Project list'!L73</f>
        <v>Major Infrastructure</v>
      </c>
      <c r="G73" s="226">
        <f>Lnd8_Mitigation!AR73</f>
        <v>0</v>
      </c>
      <c r="H73" s="226">
        <f>Con7_Renewal!AN73</f>
        <v>14412620.128466224</v>
      </c>
      <c r="I73" s="288">
        <f>Con7_Renewal!F73+Lnd8_Mitigation!J73</f>
        <v>0</v>
      </c>
      <c r="J73" s="288">
        <f>Con7_Renewal!G73+Lnd8_Mitigation!K73</f>
        <v>0</v>
      </c>
      <c r="K73" s="288">
        <f>Con7_Renewal!H73+Lnd8_Mitigation!L73</f>
        <v>0</v>
      </c>
      <c r="L73" s="288">
        <f>Con7_Renewal!I73+Lnd8_Mitigation!M73</f>
        <v>0</v>
      </c>
      <c r="M73" s="288">
        <f>Con7_Renewal!J73+Lnd8_Mitigation!N73</f>
        <v>0</v>
      </c>
      <c r="N73" s="288">
        <f>Con7_Renewal!K73+Lnd8_Mitigation!O73</f>
        <v>0</v>
      </c>
      <c r="O73" s="288">
        <f>Con7_Renewal!L73+Lnd8_Mitigation!P73</f>
        <v>0</v>
      </c>
      <c r="P73" s="288">
        <f>Con7_Renewal!M73+Lnd8_Mitigation!Q73</f>
        <v>0</v>
      </c>
      <c r="Q73" s="288">
        <f>Con7_Renewal!N73+Lnd8_Mitigation!R73</f>
        <v>0</v>
      </c>
      <c r="R73" s="288">
        <f>Con7_Renewal!O73+Lnd8_Mitigation!S73</f>
        <v>0</v>
      </c>
      <c r="S73" s="288">
        <f>Con7_Renewal!P73+Lnd8_Mitigation!T73</f>
        <v>0</v>
      </c>
      <c r="T73" s="288">
        <f>Con7_Renewal!Q73+Lnd8_Mitigation!U73</f>
        <v>0</v>
      </c>
      <c r="U73" s="288">
        <f>Con7_Renewal!R73+Lnd8_Mitigation!V73</f>
        <v>0</v>
      </c>
      <c r="V73" s="288">
        <f>Con7_Renewal!S73+Lnd8_Mitigation!W73</f>
        <v>0</v>
      </c>
      <c r="W73" s="288">
        <f>Con7_Renewal!T73+Lnd8_Mitigation!X73</f>
        <v>0</v>
      </c>
      <c r="X73" s="288">
        <f>Con7_Renewal!U73+Lnd8_Mitigation!Y73</f>
        <v>0</v>
      </c>
      <c r="Y73" s="288">
        <f>Con7_Renewal!V73+Lnd8_Mitigation!Z73</f>
        <v>0</v>
      </c>
      <c r="Z73" s="288">
        <f>Con7_Renewal!W73+Lnd8_Mitigation!AA73</f>
        <v>0</v>
      </c>
      <c r="AA73" s="288">
        <f>Con7_Renewal!X73+Lnd8_Mitigation!AB73</f>
        <v>0</v>
      </c>
      <c r="AB73" s="288">
        <f>Con7_Renewal!Y73+Lnd8_Mitigation!AC73</f>
        <v>0</v>
      </c>
      <c r="AC73" s="288">
        <f>Con7_Renewal!Z73+Lnd8_Mitigation!AD73</f>
        <v>0</v>
      </c>
      <c r="AD73" s="288">
        <f>Con7_Renewal!AA73+Lnd8_Mitigation!AE73</f>
        <v>0</v>
      </c>
      <c r="AE73" s="288">
        <f>Con7_Renewal!AB73+Lnd8_Mitigation!AF73</f>
        <v>0</v>
      </c>
      <c r="AF73" s="288">
        <f>Con7_Renewal!AC73+Lnd8_Mitigation!AG73</f>
        <v>0</v>
      </c>
      <c r="AG73" s="288">
        <f>Con7_Renewal!AD73+Lnd8_Mitigation!AH73</f>
        <v>1284974.1156366032</v>
      </c>
      <c r="AH73" s="288">
        <f>Con7_Renewal!AE73+Lnd8_Mitigation!AI73</f>
        <v>13127646.01282962</v>
      </c>
      <c r="AI73" s="288">
        <f>Con7_Renewal!AF73+Lnd8_Mitigation!AJ73</f>
        <v>0</v>
      </c>
      <c r="AJ73" s="288">
        <f>Con7_Renewal!AG73+Lnd8_Mitigation!AK73</f>
        <v>0</v>
      </c>
      <c r="AK73" s="288">
        <f>Con7_Renewal!AH73+Lnd8_Mitigation!AL73</f>
        <v>0</v>
      </c>
      <c r="AL73" s="288">
        <f>Con7_Renewal!AI73+Lnd8_Mitigation!AM73</f>
        <v>0</v>
      </c>
      <c r="AM73" s="288">
        <f>Con7_Renewal!AJ73+Lnd8_Mitigation!AN73</f>
        <v>0</v>
      </c>
      <c r="AN73" s="288">
        <f>Con7_Renewal!AK73+Lnd8_Mitigation!AO73</f>
        <v>0</v>
      </c>
      <c r="AO73" s="288">
        <f>Con7_Renewal!AL73+Lnd8_Mitigation!AP73</f>
        <v>0</v>
      </c>
      <c r="AP73" s="288">
        <f>Con7_Renewal!AM73+Lnd8_Mitigation!AQ73</f>
        <v>0</v>
      </c>
      <c r="AQ73" s="288">
        <f t="shared" si="4"/>
        <v>14412620.128466224</v>
      </c>
      <c r="AR73" s="288">
        <v>14412620.128466219</v>
      </c>
      <c r="AS73" s="288">
        <v>0</v>
      </c>
      <c r="AT73" s="288">
        <v>14412620.128466219</v>
      </c>
      <c r="AU73" s="353">
        <v>0</v>
      </c>
      <c r="AV73" s="288" t="str">
        <f t="shared" si="5"/>
        <v>Arterial</v>
      </c>
      <c r="AW73" s="288">
        <f t="shared" si="7"/>
        <v>0</v>
      </c>
      <c r="AX73" s="288">
        <f t="shared" si="6"/>
        <v>7350436.2655177712</v>
      </c>
      <c r="AY73" s="356">
        <v>2047</v>
      </c>
    </row>
    <row r="74" spans="1:51" ht="36.75" x14ac:dyDescent="0.25">
      <c r="A74" s="144" t="str">
        <f>Con6_Mitigation!B74</f>
        <v>Drury_40a</v>
      </c>
      <c r="B74" s="144" t="str">
        <f>'I3 Project list'!B74</f>
        <v>40a</v>
      </c>
      <c r="C74" s="144" t="str">
        <f>Con6_Mitigation!C74</f>
        <v>New intersection on Jesmond/Bremner Rd</v>
      </c>
      <c r="D74" s="144" t="str">
        <f>Con6_Mitigation!D74</f>
        <v xml:space="preserve"> 2-lane signalised intersection (new intersection with active mode crossings)</v>
      </c>
      <c r="E74" s="144" t="str">
        <f>'I3 Project list'!G74</f>
        <v>Include</v>
      </c>
      <c r="F74" s="144" t="str">
        <f>'I3 Project list'!L74</f>
        <v>2-lane Arterial</v>
      </c>
      <c r="G74" s="226">
        <f>Lnd8_Mitigation!AR74</f>
        <v>5578145.1352953818</v>
      </c>
      <c r="H74" s="226">
        <f>Con7_Renewal!AN74</f>
        <v>15689842.960583847</v>
      </c>
      <c r="I74" s="288">
        <f>Con7_Renewal!F74+Lnd8_Mitigation!J74</f>
        <v>0</v>
      </c>
      <c r="J74" s="288">
        <f>Con7_Renewal!G74+Lnd8_Mitigation!K74</f>
        <v>0</v>
      </c>
      <c r="K74" s="288">
        <f>Con7_Renewal!H74+Lnd8_Mitigation!L74</f>
        <v>0</v>
      </c>
      <c r="L74" s="288">
        <f>Con7_Renewal!I74+Lnd8_Mitigation!M74</f>
        <v>0</v>
      </c>
      <c r="M74" s="288">
        <f>Con7_Renewal!J74+Lnd8_Mitigation!N74</f>
        <v>0</v>
      </c>
      <c r="N74" s="288">
        <f>Con7_Renewal!K74+Lnd8_Mitigation!O74</f>
        <v>0</v>
      </c>
      <c r="O74" s="288">
        <f>Con7_Renewal!L74+Lnd8_Mitigation!P74</f>
        <v>0</v>
      </c>
      <c r="P74" s="288">
        <f>Con7_Renewal!M74+Lnd8_Mitigation!Q74</f>
        <v>0</v>
      </c>
      <c r="Q74" s="288">
        <f>Con7_Renewal!N74+Lnd8_Mitigation!R74</f>
        <v>0</v>
      </c>
      <c r="R74" s="288">
        <f>Con7_Renewal!O74+Lnd8_Mitigation!S74</f>
        <v>0</v>
      </c>
      <c r="S74" s="288">
        <f>Con7_Renewal!P74+Lnd8_Mitigation!T74</f>
        <v>0</v>
      </c>
      <c r="T74" s="288">
        <f>Con7_Renewal!Q74+Lnd8_Mitigation!U74</f>
        <v>0</v>
      </c>
      <c r="U74" s="288">
        <f>Con7_Renewal!R74+Lnd8_Mitigation!V74</f>
        <v>0</v>
      </c>
      <c r="V74" s="288">
        <f>Con7_Renewal!S74+Lnd8_Mitigation!W74</f>
        <v>5386705.273228962</v>
      </c>
      <c r="W74" s="288">
        <f>Con7_Renewal!T74+Lnd8_Mitigation!X74</f>
        <v>1398846.4209178414</v>
      </c>
      <c r="X74" s="288">
        <f>Con7_Renewal!U74+Lnd8_Mitigation!Y74</f>
        <v>14482436.401732426</v>
      </c>
      <c r="Y74" s="288">
        <f>Con7_Renewal!V74+Lnd8_Mitigation!Z74</f>
        <v>0</v>
      </c>
      <c r="Z74" s="288">
        <f>Con7_Renewal!W74+Lnd8_Mitigation!AA74</f>
        <v>0</v>
      </c>
      <c r="AA74" s="288">
        <f>Con7_Renewal!X74+Lnd8_Mitigation!AB74</f>
        <v>0</v>
      </c>
      <c r="AB74" s="288">
        <f>Con7_Renewal!Y74+Lnd8_Mitigation!AC74</f>
        <v>0</v>
      </c>
      <c r="AC74" s="288">
        <f>Con7_Renewal!Z74+Lnd8_Mitigation!AD74</f>
        <v>0</v>
      </c>
      <c r="AD74" s="288">
        <f>Con7_Renewal!AA74+Lnd8_Mitigation!AE74</f>
        <v>0</v>
      </c>
      <c r="AE74" s="288">
        <f>Con7_Renewal!AB74+Lnd8_Mitigation!AF74</f>
        <v>0</v>
      </c>
      <c r="AF74" s="288">
        <f>Con7_Renewal!AC74+Lnd8_Mitigation!AG74</f>
        <v>0</v>
      </c>
      <c r="AG74" s="288">
        <f>Con7_Renewal!AD74+Lnd8_Mitigation!AH74</f>
        <v>0</v>
      </c>
      <c r="AH74" s="288">
        <f>Con7_Renewal!AE74+Lnd8_Mitigation!AI74</f>
        <v>0</v>
      </c>
      <c r="AI74" s="288">
        <f>Con7_Renewal!AF74+Lnd8_Mitigation!AJ74</f>
        <v>0</v>
      </c>
      <c r="AJ74" s="288">
        <f>Con7_Renewal!AG74+Lnd8_Mitigation!AK74</f>
        <v>0</v>
      </c>
      <c r="AK74" s="288">
        <f>Con7_Renewal!AH74+Lnd8_Mitigation!AL74</f>
        <v>0</v>
      </c>
      <c r="AL74" s="288">
        <f>Con7_Renewal!AI74+Lnd8_Mitigation!AM74</f>
        <v>0</v>
      </c>
      <c r="AM74" s="288">
        <f>Con7_Renewal!AJ74+Lnd8_Mitigation!AN74</f>
        <v>0</v>
      </c>
      <c r="AN74" s="288">
        <f>Con7_Renewal!AK74+Lnd8_Mitigation!AO74</f>
        <v>0</v>
      </c>
      <c r="AO74" s="288">
        <f>Con7_Renewal!AL74+Lnd8_Mitigation!AP74</f>
        <v>0</v>
      </c>
      <c r="AP74" s="288">
        <f>Con7_Renewal!AM74+Lnd8_Mitigation!AQ74</f>
        <v>0</v>
      </c>
      <c r="AQ74" s="288">
        <f t="shared" si="4"/>
        <v>21267988.095879231</v>
      </c>
      <c r="AR74" s="288">
        <v>21267988.370971784</v>
      </c>
      <c r="AS74" s="288">
        <v>0</v>
      </c>
      <c r="AT74" s="288">
        <v>21267988.370971784</v>
      </c>
      <c r="AU74" s="353">
        <v>2037</v>
      </c>
      <c r="AV74" s="288" t="str">
        <f t="shared" si="5"/>
        <v>Arterial</v>
      </c>
      <c r="AW74" s="288">
        <f t="shared" si="7"/>
        <v>0</v>
      </c>
      <c r="AX74" s="288">
        <f t="shared" si="6"/>
        <v>10846674.06919561</v>
      </c>
      <c r="AY74" s="356">
        <v>2027</v>
      </c>
    </row>
    <row r="75" spans="1:51" ht="48.75" x14ac:dyDescent="0.25">
      <c r="A75" s="144" t="str">
        <f>Con6_Mitigation!B75</f>
        <v>Drury_40b</v>
      </c>
      <c r="B75" s="144" t="str">
        <f>'I3 Project list'!B75</f>
        <v>40b</v>
      </c>
      <c r="C75" s="144" t="str">
        <f>Con6_Mitigation!C75</f>
        <v>Upgrade intersection on Jesmond/Bremner Rd</v>
      </c>
      <c r="D75" s="144" t="str">
        <f>Con6_Mitigation!D75</f>
        <v xml:space="preserve"> Multi-lane signalised intersection (upgrade intersection with active mode crossings)</v>
      </c>
      <c r="E75" s="144" t="str">
        <f>'I3 Project list'!G75</f>
        <v>Include</v>
      </c>
      <c r="F75" s="144" t="str">
        <f>'I3 Project list'!L75</f>
        <v>4-lane arterial</v>
      </c>
      <c r="G75" s="226">
        <f>Lnd8_Mitigation!AR75</f>
        <v>0</v>
      </c>
      <c r="H75" s="226">
        <f>Con7_Renewal!AN75</f>
        <v>8188051.0203029495</v>
      </c>
      <c r="I75" s="288">
        <f>Con7_Renewal!F75+Lnd8_Mitigation!J75</f>
        <v>0</v>
      </c>
      <c r="J75" s="288">
        <f>Con7_Renewal!G75+Lnd8_Mitigation!K75</f>
        <v>0</v>
      </c>
      <c r="K75" s="288">
        <f>Con7_Renewal!H75+Lnd8_Mitigation!L75</f>
        <v>0</v>
      </c>
      <c r="L75" s="288">
        <f>Con7_Renewal!I75+Lnd8_Mitigation!M75</f>
        <v>0</v>
      </c>
      <c r="M75" s="288">
        <f>Con7_Renewal!J75+Lnd8_Mitigation!N75</f>
        <v>0</v>
      </c>
      <c r="N75" s="288">
        <f>Con7_Renewal!K75+Lnd8_Mitigation!O75</f>
        <v>0</v>
      </c>
      <c r="O75" s="288">
        <f>Con7_Renewal!L75+Lnd8_Mitigation!P75</f>
        <v>0</v>
      </c>
      <c r="P75" s="288">
        <f>Con7_Renewal!M75+Lnd8_Mitigation!Q75</f>
        <v>0</v>
      </c>
      <c r="Q75" s="288">
        <f>Con7_Renewal!N75+Lnd8_Mitigation!R75</f>
        <v>730015.32856752328</v>
      </c>
      <c r="R75" s="288">
        <f>Con7_Renewal!O75+Lnd8_Mitigation!S75</f>
        <v>7458035.691735426</v>
      </c>
      <c r="S75" s="288">
        <f>Con7_Renewal!P75+Lnd8_Mitigation!T75</f>
        <v>0</v>
      </c>
      <c r="T75" s="288">
        <f>Con7_Renewal!Q75+Lnd8_Mitigation!U75</f>
        <v>0</v>
      </c>
      <c r="U75" s="288">
        <f>Con7_Renewal!R75+Lnd8_Mitigation!V75</f>
        <v>0</v>
      </c>
      <c r="V75" s="288">
        <f>Con7_Renewal!S75+Lnd8_Mitigation!W75</f>
        <v>0</v>
      </c>
      <c r="W75" s="288">
        <f>Con7_Renewal!T75+Lnd8_Mitigation!X75</f>
        <v>0</v>
      </c>
      <c r="X75" s="288">
        <f>Con7_Renewal!U75+Lnd8_Mitigation!Y75</f>
        <v>0</v>
      </c>
      <c r="Y75" s="288">
        <f>Con7_Renewal!V75+Lnd8_Mitigation!Z75</f>
        <v>0</v>
      </c>
      <c r="Z75" s="288">
        <f>Con7_Renewal!W75+Lnd8_Mitigation!AA75</f>
        <v>0</v>
      </c>
      <c r="AA75" s="288">
        <f>Con7_Renewal!X75+Lnd8_Mitigation!AB75</f>
        <v>0</v>
      </c>
      <c r="AB75" s="288">
        <f>Con7_Renewal!Y75+Lnd8_Mitigation!AC75</f>
        <v>0</v>
      </c>
      <c r="AC75" s="288">
        <f>Con7_Renewal!Z75+Lnd8_Mitigation!AD75</f>
        <v>0</v>
      </c>
      <c r="AD75" s="288">
        <f>Con7_Renewal!AA75+Lnd8_Mitigation!AE75</f>
        <v>0</v>
      </c>
      <c r="AE75" s="288">
        <f>Con7_Renewal!AB75+Lnd8_Mitigation!AF75</f>
        <v>0</v>
      </c>
      <c r="AF75" s="288">
        <f>Con7_Renewal!AC75+Lnd8_Mitigation!AG75</f>
        <v>0</v>
      </c>
      <c r="AG75" s="288">
        <f>Con7_Renewal!AD75+Lnd8_Mitigation!AH75</f>
        <v>0</v>
      </c>
      <c r="AH75" s="288">
        <f>Con7_Renewal!AE75+Lnd8_Mitigation!AI75</f>
        <v>0</v>
      </c>
      <c r="AI75" s="288">
        <f>Con7_Renewal!AF75+Lnd8_Mitigation!AJ75</f>
        <v>0</v>
      </c>
      <c r="AJ75" s="288">
        <f>Con7_Renewal!AG75+Lnd8_Mitigation!AK75</f>
        <v>0</v>
      </c>
      <c r="AK75" s="288">
        <f>Con7_Renewal!AH75+Lnd8_Mitigation!AL75</f>
        <v>0</v>
      </c>
      <c r="AL75" s="288">
        <f>Con7_Renewal!AI75+Lnd8_Mitigation!AM75</f>
        <v>0</v>
      </c>
      <c r="AM75" s="288">
        <f>Con7_Renewal!AJ75+Lnd8_Mitigation!AN75</f>
        <v>0</v>
      </c>
      <c r="AN75" s="288">
        <f>Con7_Renewal!AK75+Lnd8_Mitigation!AO75</f>
        <v>0</v>
      </c>
      <c r="AO75" s="288">
        <f>Con7_Renewal!AL75+Lnd8_Mitigation!AP75</f>
        <v>0</v>
      </c>
      <c r="AP75" s="288">
        <f>Con7_Renewal!AM75+Lnd8_Mitigation!AQ75</f>
        <v>0</v>
      </c>
      <c r="AQ75" s="288">
        <f t="shared" si="4"/>
        <v>8188051.0203029495</v>
      </c>
      <c r="AR75" s="288">
        <v>8188051.0203029495</v>
      </c>
      <c r="AS75" s="288">
        <v>8188051.0203029495</v>
      </c>
      <c r="AT75" s="288">
        <v>0</v>
      </c>
      <c r="AU75" s="353">
        <v>0</v>
      </c>
      <c r="AV75" s="288" t="str">
        <f t="shared" si="5"/>
        <v>Arterial</v>
      </c>
      <c r="AW75" s="288">
        <f t="shared" si="7"/>
        <v>4175906.0203545042</v>
      </c>
      <c r="AX75" s="288">
        <f t="shared" si="6"/>
        <v>0</v>
      </c>
      <c r="AY75" s="356">
        <v>2031</v>
      </c>
    </row>
    <row r="76" spans="1:51" ht="36.75" x14ac:dyDescent="0.25">
      <c r="A76" s="144" t="str">
        <f>Con6_Mitigation!B76</f>
        <v>Drury_41a</v>
      </c>
      <c r="B76" s="144" t="str">
        <f>'I3 Project list'!B76</f>
        <v>41a</v>
      </c>
      <c r="C76" s="144" t="str">
        <f>Con6_Mitigation!C76</f>
        <v>Jesmond Rd upgrades from SH22 to Waipupuke development boundary</v>
      </c>
      <c r="D76" s="144" t="str">
        <f>Con6_Mitigation!D76</f>
        <v>2-lane urban- upgrade existing road with active modes on both sides (TDM)</v>
      </c>
      <c r="E76" s="144" t="str">
        <f>'I3 Project list'!G76</f>
        <v>Exclude</v>
      </c>
      <c r="F76" s="144" t="str">
        <f>'I3 Project list'!L76</f>
        <v>Interim Arterial</v>
      </c>
      <c r="G76" s="226">
        <f>Lnd8_Mitigation!AR76</f>
        <v>0</v>
      </c>
      <c r="H76" s="226">
        <f>Con7_Renewal!AN76</f>
        <v>0</v>
      </c>
      <c r="I76" s="288">
        <f>Con7_Renewal!F76+Lnd8_Mitigation!J76</f>
        <v>0</v>
      </c>
      <c r="J76" s="288">
        <f>Con7_Renewal!G76+Lnd8_Mitigation!K76</f>
        <v>0</v>
      </c>
      <c r="K76" s="288">
        <f>Con7_Renewal!H76+Lnd8_Mitigation!L76</f>
        <v>0</v>
      </c>
      <c r="L76" s="288">
        <f>Con7_Renewal!I76+Lnd8_Mitigation!M76</f>
        <v>0</v>
      </c>
      <c r="M76" s="288">
        <f>Con7_Renewal!J76+Lnd8_Mitigation!N76</f>
        <v>0</v>
      </c>
      <c r="N76" s="288">
        <f>Con7_Renewal!K76+Lnd8_Mitigation!O76</f>
        <v>0</v>
      </c>
      <c r="O76" s="288">
        <f>Con7_Renewal!L76+Lnd8_Mitigation!P76</f>
        <v>0</v>
      </c>
      <c r="P76" s="288">
        <f>Con7_Renewal!M76+Lnd8_Mitigation!Q76</f>
        <v>0</v>
      </c>
      <c r="Q76" s="288">
        <f>Con7_Renewal!N76+Lnd8_Mitigation!R76</f>
        <v>0</v>
      </c>
      <c r="R76" s="288">
        <f>Con7_Renewal!O76+Lnd8_Mitigation!S76</f>
        <v>0</v>
      </c>
      <c r="S76" s="288">
        <f>Con7_Renewal!P76+Lnd8_Mitigation!T76</f>
        <v>0</v>
      </c>
      <c r="T76" s="288">
        <f>Con7_Renewal!Q76+Lnd8_Mitigation!U76</f>
        <v>0</v>
      </c>
      <c r="U76" s="288">
        <f>Con7_Renewal!R76+Lnd8_Mitigation!V76</f>
        <v>0</v>
      </c>
      <c r="V76" s="288">
        <f>Con7_Renewal!S76+Lnd8_Mitigation!W76</f>
        <v>0</v>
      </c>
      <c r="W76" s="288">
        <f>Con7_Renewal!T76+Lnd8_Mitigation!X76</f>
        <v>0</v>
      </c>
      <c r="X76" s="288">
        <f>Con7_Renewal!U76+Lnd8_Mitigation!Y76</f>
        <v>0</v>
      </c>
      <c r="Y76" s="288">
        <f>Con7_Renewal!V76+Lnd8_Mitigation!Z76</f>
        <v>0</v>
      </c>
      <c r="Z76" s="288">
        <f>Con7_Renewal!W76+Lnd8_Mitigation!AA76</f>
        <v>0</v>
      </c>
      <c r="AA76" s="288">
        <f>Con7_Renewal!X76+Lnd8_Mitigation!AB76</f>
        <v>0</v>
      </c>
      <c r="AB76" s="288">
        <f>Con7_Renewal!Y76+Lnd8_Mitigation!AC76</f>
        <v>0</v>
      </c>
      <c r="AC76" s="288">
        <f>Con7_Renewal!Z76+Lnd8_Mitigation!AD76</f>
        <v>0</v>
      </c>
      <c r="AD76" s="288">
        <f>Con7_Renewal!AA76+Lnd8_Mitigation!AE76</f>
        <v>0</v>
      </c>
      <c r="AE76" s="288">
        <f>Con7_Renewal!AB76+Lnd8_Mitigation!AF76</f>
        <v>0</v>
      </c>
      <c r="AF76" s="288">
        <f>Con7_Renewal!AC76+Lnd8_Mitigation!AG76</f>
        <v>0</v>
      </c>
      <c r="AG76" s="288">
        <f>Con7_Renewal!AD76+Lnd8_Mitigation!AH76</f>
        <v>0</v>
      </c>
      <c r="AH76" s="288">
        <f>Con7_Renewal!AE76+Lnd8_Mitigation!AI76</f>
        <v>0</v>
      </c>
      <c r="AI76" s="288">
        <f>Con7_Renewal!AF76+Lnd8_Mitigation!AJ76</f>
        <v>0</v>
      </c>
      <c r="AJ76" s="288">
        <f>Con7_Renewal!AG76+Lnd8_Mitigation!AK76</f>
        <v>0</v>
      </c>
      <c r="AK76" s="288">
        <f>Con7_Renewal!AH76+Lnd8_Mitigation!AL76</f>
        <v>0</v>
      </c>
      <c r="AL76" s="288">
        <f>Con7_Renewal!AI76+Lnd8_Mitigation!AM76</f>
        <v>0</v>
      </c>
      <c r="AM76" s="288">
        <f>Con7_Renewal!AJ76+Lnd8_Mitigation!AN76</f>
        <v>0</v>
      </c>
      <c r="AN76" s="288">
        <f>Con7_Renewal!AK76+Lnd8_Mitigation!AO76</f>
        <v>0</v>
      </c>
      <c r="AO76" s="288">
        <f>Con7_Renewal!AL76+Lnd8_Mitigation!AP76</f>
        <v>0</v>
      </c>
      <c r="AP76" s="288">
        <f>Con7_Renewal!AM76+Lnd8_Mitigation!AQ76</f>
        <v>0</v>
      </c>
      <c r="AQ76" s="288">
        <f t="shared" si="4"/>
        <v>0</v>
      </c>
      <c r="AR76" s="288">
        <v>0</v>
      </c>
      <c r="AS76" s="288">
        <v>0</v>
      </c>
      <c r="AT76" s="288">
        <v>0</v>
      </c>
      <c r="AU76" s="353">
        <v>0</v>
      </c>
      <c r="AV76" s="288" t="str">
        <f t="shared" si="5"/>
        <v>Arterial</v>
      </c>
      <c r="AW76" s="288">
        <f t="shared" si="7"/>
        <v>0</v>
      </c>
      <c r="AX76" s="288">
        <f t="shared" si="6"/>
        <v>0</v>
      </c>
      <c r="AY76" s="356">
        <v>2027</v>
      </c>
    </row>
    <row r="77" spans="1:51" ht="36.75" x14ac:dyDescent="0.25">
      <c r="A77" s="144" t="str">
        <f>Con6_Mitigation!B77</f>
        <v>Drury_41b</v>
      </c>
      <c r="B77" s="144" t="str">
        <f>'I3 Project list'!B77</f>
        <v>41b</v>
      </c>
      <c r="C77" s="144" t="str">
        <f>Con6_Mitigation!C77</f>
        <v>Jesmond Rd from SH22 to Waipupuke development boundary</v>
      </c>
      <c r="D77" s="144" t="str">
        <f>Con6_Mitigation!D77</f>
        <v>4-lane urban- upgrade 2-lane urban to 4-lane with active modes on both sides, (TDM)</v>
      </c>
      <c r="E77" s="144" t="str">
        <f>'I3 Project list'!G77</f>
        <v>Include</v>
      </c>
      <c r="F77" s="144" t="str">
        <f>'I3 Project list'!L77</f>
        <v>4-lane arterial</v>
      </c>
      <c r="G77" s="226">
        <f>Lnd8_Mitigation!AR77</f>
        <v>38944485.374135658</v>
      </c>
      <c r="H77" s="226">
        <f>Con7_Renewal!AN77</f>
        <v>19173455.52738319</v>
      </c>
      <c r="I77" s="288">
        <f>Con7_Renewal!F77+Lnd8_Mitigation!J77</f>
        <v>0</v>
      </c>
      <c r="J77" s="288">
        <f>Con7_Renewal!G77+Lnd8_Mitigation!K77</f>
        <v>0</v>
      </c>
      <c r="K77" s="288">
        <f>Con7_Renewal!H77+Lnd8_Mitigation!L77</f>
        <v>0</v>
      </c>
      <c r="L77" s="288">
        <f>Con7_Renewal!I77+Lnd8_Mitigation!M77</f>
        <v>0</v>
      </c>
      <c r="M77" s="288">
        <f>Con7_Renewal!J77+Lnd8_Mitigation!N77</f>
        <v>0</v>
      </c>
      <c r="N77" s="288">
        <f>Con7_Renewal!K77+Lnd8_Mitigation!O77</f>
        <v>0</v>
      </c>
      <c r="O77" s="288">
        <f>Con7_Renewal!L77+Lnd8_Mitigation!P77</f>
        <v>0</v>
      </c>
      <c r="P77" s="288">
        <f>Con7_Renewal!M77+Lnd8_Mitigation!Q77</f>
        <v>0</v>
      </c>
      <c r="Q77" s="288">
        <f>Con7_Renewal!N77+Lnd8_Mitigation!R77</f>
        <v>0</v>
      </c>
      <c r="R77" s="288">
        <f>Con7_Renewal!O77+Lnd8_Mitigation!S77</f>
        <v>0</v>
      </c>
      <c r="S77" s="288">
        <f>Con7_Renewal!P77+Lnd8_Mitigation!T77</f>
        <v>0</v>
      </c>
      <c r="T77" s="288">
        <f>Con7_Renewal!Q77+Lnd8_Mitigation!U77</f>
        <v>0</v>
      </c>
      <c r="U77" s="288">
        <f>Con7_Renewal!R77+Lnd8_Mitigation!V77</f>
        <v>0</v>
      </c>
      <c r="V77" s="288">
        <f>Con7_Renewal!S77+Lnd8_Mitigation!W77</f>
        <v>0</v>
      </c>
      <c r="W77" s="288">
        <f>Con7_Renewal!T77+Lnd8_Mitigation!X77</f>
        <v>0</v>
      </c>
      <c r="X77" s="288">
        <f>Con7_Renewal!U77+Lnd8_Mitigation!Y77</f>
        <v>0</v>
      </c>
      <c r="Y77" s="288">
        <f>Con7_Renewal!V77+Lnd8_Mitigation!Z77</f>
        <v>0</v>
      </c>
      <c r="Z77" s="288">
        <f>Con7_Renewal!W77+Lnd8_Mitigation!AA77</f>
        <v>0</v>
      </c>
      <c r="AA77" s="288">
        <f>Con7_Renewal!X77+Lnd8_Mitigation!AB77</f>
        <v>0</v>
      </c>
      <c r="AB77" s="288">
        <f>Con7_Renewal!Y77+Lnd8_Mitigation!AC77</f>
        <v>0</v>
      </c>
      <c r="AC77" s="288">
        <f>Con7_Renewal!Z77+Lnd8_Mitigation!AD77</f>
        <v>0</v>
      </c>
      <c r="AD77" s="288">
        <f>Con7_Renewal!AA77+Lnd8_Mitigation!AE77</f>
        <v>0</v>
      </c>
      <c r="AE77" s="288">
        <f>Con7_Renewal!AB77+Lnd8_Mitigation!AF77</f>
        <v>0</v>
      </c>
      <c r="AF77" s="288">
        <f>Con7_Renewal!AC77+Lnd8_Mitigation!AG77</f>
        <v>35512162.831125684</v>
      </c>
      <c r="AG77" s="288">
        <f>Con7_Renewal!AD77+Lnd8_Mitigation!AH77</f>
        <v>1709432.0005934162</v>
      </c>
      <c r="AH77" s="288">
        <f>Con7_Renewal!AE77+Lnd8_Mitigation!AI77</f>
        <v>20896346.069799747</v>
      </c>
      <c r="AI77" s="288">
        <f>Con7_Renewal!AF77+Lnd8_Mitigation!AJ77</f>
        <v>0</v>
      </c>
      <c r="AJ77" s="288">
        <f>Con7_Renewal!AG77+Lnd8_Mitigation!AK77</f>
        <v>0</v>
      </c>
      <c r="AK77" s="288">
        <f>Con7_Renewal!AH77+Lnd8_Mitigation!AL77</f>
        <v>0</v>
      </c>
      <c r="AL77" s="288">
        <f>Con7_Renewal!AI77+Lnd8_Mitigation!AM77</f>
        <v>0</v>
      </c>
      <c r="AM77" s="288">
        <f>Con7_Renewal!AJ77+Lnd8_Mitigation!AN77</f>
        <v>0</v>
      </c>
      <c r="AN77" s="288">
        <f>Con7_Renewal!AK77+Lnd8_Mitigation!AO77</f>
        <v>0</v>
      </c>
      <c r="AO77" s="288">
        <f>Con7_Renewal!AL77+Lnd8_Mitigation!AP77</f>
        <v>0</v>
      </c>
      <c r="AP77" s="288">
        <f>Con7_Renewal!AM77+Lnd8_Mitigation!AQ77</f>
        <v>0</v>
      </c>
      <c r="AQ77" s="288">
        <f t="shared" si="4"/>
        <v>58117940.901518852</v>
      </c>
      <c r="AR77" s="288">
        <v>58117941.816263929</v>
      </c>
      <c r="AS77" s="288">
        <v>0</v>
      </c>
      <c r="AT77" s="288">
        <v>58117941.816263929</v>
      </c>
      <c r="AU77" s="353">
        <v>0</v>
      </c>
      <c r="AV77" s="288" t="str">
        <f t="shared" si="5"/>
        <v>Arterial</v>
      </c>
      <c r="AW77" s="288">
        <f t="shared" si="7"/>
        <v>0</v>
      </c>
      <c r="AX77" s="288">
        <f t="shared" si="6"/>
        <v>29640150.326294605</v>
      </c>
      <c r="AY77" s="356">
        <v>2047</v>
      </c>
    </row>
    <row r="78" spans="1:51" ht="24.75" x14ac:dyDescent="0.25">
      <c r="A78" s="144" t="str">
        <f>Con6_Mitigation!B78</f>
        <v>Drury_42a</v>
      </c>
      <c r="B78" s="144" t="str">
        <f>'I3 Project list'!B78</f>
        <v>42a</v>
      </c>
      <c r="C78" s="144" t="str">
        <f>Con6_Mitigation!C78</f>
        <v xml:space="preserve">Jesmond Rd upgrades from project 41 to New Bremner Rd </v>
      </c>
      <c r="D78" s="144" t="str">
        <f>Con6_Mitigation!D78</f>
        <v>Interim active modes e.g. shared path on one side</v>
      </c>
      <c r="E78" s="144" t="str">
        <f>'I3 Project list'!G78</f>
        <v>Include</v>
      </c>
      <c r="F78" s="144" t="str">
        <f>'I3 Project list'!L78</f>
        <v>Interim Arterial</v>
      </c>
      <c r="G78" s="226">
        <f>Lnd8_Mitigation!AR78</f>
        <v>0</v>
      </c>
      <c r="H78" s="226">
        <f>Con7_Renewal!AN78</f>
        <v>0</v>
      </c>
      <c r="I78" s="288">
        <f>Con7_Renewal!F78+Lnd8_Mitigation!J78</f>
        <v>0</v>
      </c>
      <c r="J78" s="288">
        <f>Con7_Renewal!G78+Lnd8_Mitigation!K78</f>
        <v>0</v>
      </c>
      <c r="K78" s="288">
        <f>Con7_Renewal!H78+Lnd8_Mitigation!L78</f>
        <v>0</v>
      </c>
      <c r="L78" s="288">
        <f>Con7_Renewal!I78+Lnd8_Mitigation!M78</f>
        <v>0</v>
      </c>
      <c r="M78" s="288">
        <f>Con7_Renewal!J78+Lnd8_Mitigation!N78</f>
        <v>0</v>
      </c>
      <c r="N78" s="288">
        <f>Con7_Renewal!K78+Lnd8_Mitigation!O78</f>
        <v>0</v>
      </c>
      <c r="O78" s="288">
        <f>Con7_Renewal!L78+Lnd8_Mitigation!P78</f>
        <v>0</v>
      </c>
      <c r="P78" s="288">
        <f>Con7_Renewal!M78+Lnd8_Mitigation!Q78</f>
        <v>0</v>
      </c>
      <c r="Q78" s="288">
        <f>Con7_Renewal!N78+Lnd8_Mitigation!R78</f>
        <v>0</v>
      </c>
      <c r="R78" s="288">
        <f>Con7_Renewal!O78+Lnd8_Mitigation!S78</f>
        <v>0</v>
      </c>
      <c r="S78" s="288">
        <f>Con7_Renewal!P78+Lnd8_Mitigation!T78</f>
        <v>0</v>
      </c>
      <c r="T78" s="288">
        <f>Con7_Renewal!Q78+Lnd8_Mitigation!U78</f>
        <v>0</v>
      </c>
      <c r="U78" s="288">
        <f>Con7_Renewal!R78+Lnd8_Mitigation!V78</f>
        <v>0</v>
      </c>
      <c r="V78" s="288">
        <f>Con7_Renewal!S78+Lnd8_Mitigation!W78</f>
        <v>0</v>
      </c>
      <c r="W78" s="288">
        <f>Con7_Renewal!T78+Lnd8_Mitigation!X78</f>
        <v>0</v>
      </c>
      <c r="X78" s="288">
        <f>Con7_Renewal!U78+Lnd8_Mitigation!Y78</f>
        <v>0</v>
      </c>
      <c r="Y78" s="288">
        <f>Con7_Renewal!V78+Lnd8_Mitigation!Z78</f>
        <v>0</v>
      </c>
      <c r="Z78" s="288">
        <f>Con7_Renewal!W78+Lnd8_Mitigation!AA78</f>
        <v>0</v>
      </c>
      <c r="AA78" s="288">
        <f>Con7_Renewal!X78+Lnd8_Mitigation!AB78</f>
        <v>0</v>
      </c>
      <c r="AB78" s="288">
        <f>Con7_Renewal!Y78+Lnd8_Mitigation!AC78</f>
        <v>0</v>
      </c>
      <c r="AC78" s="288">
        <f>Con7_Renewal!Z78+Lnd8_Mitigation!AD78</f>
        <v>0</v>
      </c>
      <c r="AD78" s="288">
        <f>Con7_Renewal!AA78+Lnd8_Mitigation!AE78</f>
        <v>0</v>
      </c>
      <c r="AE78" s="288">
        <f>Con7_Renewal!AB78+Lnd8_Mitigation!AF78</f>
        <v>0</v>
      </c>
      <c r="AF78" s="288">
        <f>Con7_Renewal!AC78+Lnd8_Mitigation!AG78</f>
        <v>0</v>
      </c>
      <c r="AG78" s="288">
        <f>Con7_Renewal!AD78+Lnd8_Mitigation!AH78</f>
        <v>0</v>
      </c>
      <c r="AH78" s="288">
        <f>Con7_Renewal!AE78+Lnd8_Mitigation!AI78</f>
        <v>0</v>
      </c>
      <c r="AI78" s="288">
        <f>Con7_Renewal!AF78+Lnd8_Mitigation!AJ78</f>
        <v>0</v>
      </c>
      <c r="AJ78" s="288">
        <f>Con7_Renewal!AG78+Lnd8_Mitigation!AK78</f>
        <v>0</v>
      </c>
      <c r="AK78" s="288">
        <f>Con7_Renewal!AH78+Lnd8_Mitigation!AL78</f>
        <v>0</v>
      </c>
      <c r="AL78" s="288">
        <f>Con7_Renewal!AI78+Lnd8_Mitigation!AM78</f>
        <v>0</v>
      </c>
      <c r="AM78" s="288">
        <f>Con7_Renewal!AJ78+Lnd8_Mitigation!AN78</f>
        <v>0</v>
      </c>
      <c r="AN78" s="288">
        <f>Con7_Renewal!AK78+Lnd8_Mitigation!AO78</f>
        <v>0</v>
      </c>
      <c r="AO78" s="288">
        <f>Con7_Renewal!AL78+Lnd8_Mitigation!AP78</f>
        <v>0</v>
      </c>
      <c r="AP78" s="288">
        <f>Con7_Renewal!AM78+Lnd8_Mitigation!AQ78</f>
        <v>0</v>
      </c>
      <c r="AQ78" s="288">
        <f t="shared" si="4"/>
        <v>0</v>
      </c>
      <c r="AR78" s="288">
        <v>0</v>
      </c>
      <c r="AS78" s="288">
        <v>0</v>
      </c>
      <c r="AT78" s="288">
        <v>0</v>
      </c>
      <c r="AU78" s="353">
        <v>0</v>
      </c>
      <c r="AV78" s="288" t="str">
        <f t="shared" si="5"/>
        <v>Arterial</v>
      </c>
      <c r="AW78" s="288">
        <f t="shared" si="7"/>
        <v>0</v>
      </c>
      <c r="AX78" s="288">
        <f t="shared" si="6"/>
        <v>0</v>
      </c>
      <c r="AY78" s="356">
        <v>2028</v>
      </c>
    </row>
    <row r="79" spans="1:51" ht="36.75" x14ac:dyDescent="0.25">
      <c r="A79" s="144" t="str">
        <f>Con6_Mitigation!B79</f>
        <v>Drury_42b</v>
      </c>
      <c r="B79" s="144" t="str">
        <f>'I3 Project list'!B79</f>
        <v>42b</v>
      </c>
      <c r="C79" s="144" t="str">
        <f>Con6_Mitigation!C79</f>
        <v xml:space="preserve">Jesmond Rd upgrades from project 41 to New Bremner Rd </v>
      </c>
      <c r="D79" s="144" t="str">
        <f>Con6_Mitigation!D79</f>
        <v xml:space="preserve"> 2-lane urban- upgrade existing road with active mode facility on both sides (TDM)</v>
      </c>
      <c r="E79" s="144" t="str">
        <f>'I3 Project list'!G79</f>
        <v>Include</v>
      </c>
      <c r="F79" s="144" t="str">
        <f>'I3 Project list'!L79</f>
        <v>Interim Arterial</v>
      </c>
      <c r="G79" s="226">
        <f>Lnd8_Mitigation!AR79</f>
        <v>0</v>
      </c>
      <c r="H79" s="226">
        <f>Con7_Renewal!AN79</f>
        <v>9299772.3435041383</v>
      </c>
      <c r="I79" s="288">
        <f>Con7_Renewal!F79+Lnd8_Mitigation!J79</f>
        <v>0</v>
      </c>
      <c r="J79" s="288">
        <f>Con7_Renewal!G79+Lnd8_Mitigation!K79</f>
        <v>0</v>
      </c>
      <c r="K79" s="288">
        <f>Con7_Renewal!H79+Lnd8_Mitigation!L79</f>
        <v>0</v>
      </c>
      <c r="L79" s="288">
        <f>Con7_Renewal!I79+Lnd8_Mitigation!M79</f>
        <v>0</v>
      </c>
      <c r="M79" s="288">
        <f>Con7_Renewal!J79+Lnd8_Mitigation!N79</f>
        <v>0</v>
      </c>
      <c r="N79" s="288">
        <f>Con7_Renewal!K79+Lnd8_Mitigation!O79</f>
        <v>0</v>
      </c>
      <c r="O79" s="288">
        <f>Con7_Renewal!L79+Lnd8_Mitigation!P79</f>
        <v>0</v>
      </c>
      <c r="P79" s="288">
        <f>Con7_Renewal!M79+Lnd8_Mitigation!Q79</f>
        <v>0</v>
      </c>
      <c r="Q79" s="288">
        <f>Con7_Renewal!N79+Lnd8_Mitigation!R79</f>
        <v>0</v>
      </c>
      <c r="R79" s="288">
        <f>Con7_Renewal!O79+Lnd8_Mitigation!S79</f>
        <v>0</v>
      </c>
      <c r="S79" s="288">
        <f>Con7_Renewal!P79+Lnd8_Mitigation!T79</f>
        <v>0</v>
      </c>
      <c r="T79" s="288">
        <f>Con7_Renewal!Q79+Lnd8_Mitigation!U79</f>
        <v>0</v>
      </c>
      <c r="U79" s="288">
        <f>Con7_Renewal!R79+Lnd8_Mitigation!V79</f>
        <v>0</v>
      </c>
      <c r="V79" s="288">
        <f>Con7_Renewal!S79+Lnd8_Mitigation!W79</f>
        <v>0</v>
      </c>
      <c r="W79" s="288">
        <f>Con7_Renewal!T79+Lnd8_Mitigation!X79</f>
        <v>0</v>
      </c>
      <c r="X79" s="288">
        <f>Con7_Renewal!U79+Lnd8_Mitigation!Y79</f>
        <v>829132.15197517828</v>
      </c>
      <c r="Y79" s="288">
        <f>Con7_Renewal!V79+Lnd8_Mitigation!Z79</f>
        <v>8470640.1915289592</v>
      </c>
      <c r="Z79" s="288">
        <f>Con7_Renewal!W79+Lnd8_Mitigation!AA79</f>
        <v>0</v>
      </c>
      <c r="AA79" s="288">
        <f>Con7_Renewal!X79+Lnd8_Mitigation!AB79</f>
        <v>0</v>
      </c>
      <c r="AB79" s="288">
        <f>Con7_Renewal!Y79+Lnd8_Mitigation!AC79</f>
        <v>0</v>
      </c>
      <c r="AC79" s="288">
        <f>Con7_Renewal!Z79+Lnd8_Mitigation!AD79</f>
        <v>0</v>
      </c>
      <c r="AD79" s="288">
        <f>Con7_Renewal!AA79+Lnd8_Mitigation!AE79</f>
        <v>0</v>
      </c>
      <c r="AE79" s="288">
        <f>Con7_Renewal!AB79+Lnd8_Mitigation!AF79</f>
        <v>0</v>
      </c>
      <c r="AF79" s="288">
        <f>Con7_Renewal!AC79+Lnd8_Mitigation!AG79</f>
        <v>0</v>
      </c>
      <c r="AG79" s="288">
        <f>Con7_Renewal!AD79+Lnd8_Mitigation!AH79</f>
        <v>0</v>
      </c>
      <c r="AH79" s="288">
        <f>Con7_Renewal!AE79+Lnd8_Mitigation!AI79</f>
        <v>0</v>
      </c>
      <c r="AI79" s="288">
        <f>Con7_Renewal!AF79+Lnd8_Mitigation!AJ79</f>
        <v>0</v>
      </c>
      <c r="AJ79" s="288">
        <f>Con7_Renewal!AG79+Lnd8_Mitigation!AK79</f>
        <v>0</v>
      </c>
      <c r="AK79" s="288">
        <f>Con7_Renewal!AH79+Lnd8_Mitigation!AL79</f>
        <v>0</v>
      </c>
      <c r="AL79" s="288">
        <f>Con7_Renewal!AI79+Lnd8_Mitigation!AM79</f>
        <v>0</v>
      </c>
      <c r="AM79" s="288">
        <f>Con7_Renewal!AJ79+Lnd8_Mitigation!AN79</f>
        <v>0</v>
      </c>
      <c r="AN79" s="288">
        <f>Con7_Renewal!AK79+Lnd8_Mitigation!AO79</f>
        <v>0</v>
      </c>
      <c r="AO79" s="288">
        <f>Con7_Renewal!AL79+Lnd8_Mitigation!AP79</f>
        <v>0</v>
      </c>
      <c r="AP79" s="288">
        <f>Con7_Renewal!AM79+Lnd8_Mitigation!AQ79</f>
        <v>0</v>
      </c>
      <c r="AQ79" s="288">
        <f t="shared" si="4"/>
        <v>9299772.3435041383</v>
      </c>
      <c r="AR79" s="288">
        <v>9299772.3435041383</v>
      </c>
      <c r="AS79" s="288">
        <v>0</v>
      </c>
      <c r="AT79" s="288">
        <v>9299772.3435041383</v>
      </c>
      <c r="AU79" s="353">
        <v>2038</v>
      </c>
      <c r="AV79" s="288" t="str">
        <f t="shared" si="5"/>
        <v>Arterial</v>
      </c>
      <c r="AW79" s="288">
        <f t="shared" si="7"/>
        <v>0</v>
      </c>
      <c r="AX79" s="288">
        <f t="shared" si="6"/>
        <v>4742883.8951871106</v>
      </c>
      <c r="AY79" s="356">
        <v>2031</v>
      </c>
    </row>
    <row r="80" spans="1:51" ht="36.75" x14ac:dyDescent="0.25">
      <c r="A80" s="144" t="str">
        <f>Con6_Mitigation!B80</f>
        <v>Drury_42c</v>
      </c>
      <c r="B80" s="144" t="str">
        <f>'I3 Project list'!B80</f>
        <v>42c</v>
      </c>
      <c r="C80" s="144" t="str">
        <f>Con6_Mitigation!C80</f>
        <v xml:space="preserve">Jesmond Rd upgrades from project 41 to New Bremner Rd </v>
      </c>
      <c r="D80" s="144" t="str">
        <f>Con6_Mitigation!D80</f>
        <v>4-lane urban FTN- upgrade 2-lane urban to 4-lane with active modes on both sides, (TDM)</v>
      </c>
      <c r="E80" s="144" t="str">
        <f>'I3 Project list'!G80</f>
        <v>Include</v>
      </c>
      <c r="F80" s="144" t="str">
        <f>'I3 Project list'!L80</f>
        <v>4-lane arterial</v>
      </c>
      <c r="G80" s="226">
        <f>Lnd8_Mitigation!AR80</f>
        <v>99142785.558146387</v>
      </c>
      <c r="H80" s="226">
        <f>Con7_Renewal!AN80</f>
        <v>15613671.805838402</v>
      </c>
      <c r="I80" s="288">
        <f>Con7_Renewal!F80+Lnd8_Mitigation!J80</f>
        <v>0</v>
      </c>
      <c r="J80" s="288">
        <f>Con7_Renewal!G80+Lnd8_Mitigation!K80</f>
        <v>0</v>
      </c>
      <c r="K80" s="288">
        <f>Con7_Renewal!H80+Lnd8_Mitigation!L80</f>
        <v>0</v>
      </c>
      <c r="L80" s="288">
        <f>Con7_Renewal!I80+Lnd8_Mitigation!M80</f>
        <v>0</v>
      </c>
      <c r="M80" s="288">
        <f>Con7_Renewal!J80+Lnd8_Mitigation!N80</f>
        <v>0</v>
      </c>
      <c r="N80" s="288">
        <f>Con7_Renewal!K80+Lnd8_Mitigation!O80</f>
        <v>0</v>
      </c>
      <c r="O80" s="288">
        <f>Con7_Renewal!L80+Lnd8_Mitigation!P80</f>
        <v>0</v>
      </c>
      <c r="P80" s="288">
        <f>Con7_Renewal!M80+Lnd8_Mitigation!Q80</f>
        <v>0</v>
      </c>
      <c r="Q80" s="288">
        <f>Con7_Renewal!N80+Lnd8_Mitigation!R80</f>
        <v>0</v>
      </c>
      <c r="R80" s="288">
        <f>Con7_Renewal!O80+Lnd8_Mitigation!S80</f>
        <v>0</v>
      </c>
      <c r="S80" s="288">
        <f>Con7_Renewal!P80+Lnd8_Mitigation!T80</f>
        <v>0</v>
      </c>
      <c r="T80" s="288">
        <f>Con7_Renewal!Q80+Lnd8_Mitigation!U80</f>
        <v>0</v>
      </c>
      <c r="U80" s="288">
        <f>Con7_Renewal!R80+Lnd8_Mitigation!V80</f>
        <v>0</v>
      </c>
      <c r="V80" s="288">
        <f>Con7_Renewal!S80+Lnd8_Mitigation!W80</f>
        <v>0</v>
      </c>
      <c r="W80" s="288">
        <f>Con7_Renewal!T80+Lnd8_Mitigation!X80</f>
        <v>0</v>
      </c>
      <c r="X80" s="288">
        <f>Con7_Renewal!U80+Lnd8_Mitigation!Y80</f>
        <v>0</v>
      </c>
      <c r="Y80" s="288">
        <f>Con7_Renewal!V80+Lnd8_Mitigation!Z80</f>
        <v>0</v>
      </c>
      <c r="Z80" s="288">
        <f>Con7_Renewal!W80+Lnd8_Mitigation!AA80</f>
        <v>0</v>
      </c>
      <c r="AA80" s="288">
        <f>Con7_Renewal!X80+Lnd8_Mitigation!AB80</f>
        <v>0</v>
      </c>
      <c r="AB80" s="288">
        <f>Con7_Renewal!Y80+Lnd8_Mitigation!AC80</f>
        <v>0</v>
      </c>
      <c r="AC80" s="288">
        <f>Con7_Renewal!Z80+Lnd8_Mitigation!AD80</f>
        <v>0</v>
      </c>
      <c r="AD80" s="288">
        <f>Con7_Renewal!AA80+Lnd8_Mitigation!AE80</f>
        <v>0</v>
      </c>
      <c r="AE80" s="288">
        <f>Con7_Renewal!AB80+Lnd8_Mitigation!AF80</f>
        <v>0</v>
      </c>
      <c r="AF80" s="288">
        <f>Con7_Renewal!AC80+Lnd8_Mitigation!AG80</f>
        <v>90549574.084960759</v>
      </c>
      <c r="AG80" s="288">
        <f>Con7_Renewal!AD80+Lnd8_Mitigation!AH80</f>
        <v>1392055.291939653</v>
      </c>
      <c r="AH80" s="288">
        <f>Con7_Renewal!AE80+Lnd8_Mitigation!AI80</f>
        <v>22814827.987084374</v>
      </c>
      <c r="AI80" s="288">
        <f>Con7_Renewal!AF80+Lnd8_Mitigation!AJ80</f>
        <v>0</v>
      </c>
      <c r="AJ80" s="288">
        <f>Con7_Renewal!AG80+Lnd8_Mitigation!AK80</f>
        <v>0</v>
      </c>
      <c r="AK80" s="288">
        <f>Con7_Renewal!AH80+Lnd8_Mitigation!AL80</f>
        <v>0</v>
      </c>
      <c r="AL80" s="288">
        <f>Con7_Renewal!AI80+Lnd8_Mitigation!AM80</f>
        <v>0</v>
      </c>
      <c r="AM80" s="288">
        <f>Con7_Renewal!AJ80+Lnd8_Mitigation!AN80</f>
        <v>0</v>
      </c>
      <c r="AN80" s="288">
        <f>Con7_Renewal!AK80+Lnd8_Mitigation!AO80</f>
        <v>0</v>
      </c>
      <c r="AO80" s="288">
        <f>Con7_Renewal!AL80+Lnd8_Mitigation!AP80</f>
        <v>0</v>
      </c>
      <c r="AP80" s="288">
        <f>Con7_Renewal!AM80+Lnd8_Mitigation!AQ80</f>
        <v>0</v>
      </c>
      <c r="AQ80" s="288">
        <f t="shared" si="4"/>
        <v>114756457.36398478</v>
      </c>
      <c r="AR80" s="288">
        <v>114756463.30982779</v>
      </c>
      <c r="AS80" s="288">
        <v>0</v>
      </c>
      <c r="AT80" s="288">
        <v>114756463.30982779</v>
      </c>
      <c r="AU80" s="353">
        <v>0</v>
      </c>
      <c r="AV80" s="288" t="str">
        <f t="shared" si="5"/>
        <v>Arterial</v>
      </c>
      <c r="AW80" s="288">
        <f t="shared" si="7"/>
        <v>0</v>
      </c>
      <c r="AX80" s="288">
        <f t="shared" si="6"/>
        <v>58525796.288012177</v>
      </c>
      <c r="AY80" s="356">
        <v>2047</v>
      </c>
    </row>
    <row r="81" spans="1:51" ht="36.75" x14ac:dyDescent="0.25">
      <c r="A81" s="144" t="str">
        <f>Con6_Mitigation!B81</f>
        <v>Drury_43a</v>
      </c>
      <c r="B81" s="144" t="str">
        <f>'I3 Project list'!B81</f>
        <v>43a</v>
      </c>
      <c r="C81" s="144" t="str">
        <f>Con6_Mitigation!C81</f>
        <v>Intersection upgrade on Jesmond Rd/SH22 Rd</v>
      </c>
      <c r="D81" s="144" t="str">
        <f>Con6_Mitigation!D81</f>
        <v xml:space="preserve"> 2-lane intersection (Intersection upgrade + active mode crossings)</v>
      </c>
      <c r="E81" s="144" t="str">
        <f>'I3 Project list'!G81</f>
        <v>Exclude</v>
      </c>
      <c r="F81" s="144" t="str">
        <f>'I3 Project list'!L81</f>
        <v>State Highway</v>
      </c>
      <c r="G81" s="226">
        <f>Lnd8_Mitigation!AR81</f>
        <v>0</v>
      </c>
      <c r="H81" s="226">
        <f>Con7_Renewal!AN81</f>
        <v>0</v>
      </c>
      <c r="I81" s="288">
        <f>Con7_Renewal!F81+Lnd8_Mitigation!J81</f>
        <v>0</v>
      </c>
      <c r="J81" s="288">
        <f>Con7_Renewal!G81+Lnd8_Mitigation!K81</f>
        <v>0</v>
      </c>
      <c r="K81" s="288">
        <f>Con7_Renewal!H81+Lnd8_Mitigation!L81</f>
        <v>0</v>
      </c>
      <c r="L81" s="288">
        <f>Con7_Renewal!I81+Lnd8_Mitigation!M81</f>
        <v>0</v>
      </c>
      <c r="M81" s="288">
        <f>Con7_Renewal!J81+Lnd8_Mitigation!N81</f>
        <v>0</v>
      </c>
      <c r="N81" s="288">
        <f>Con7_Renewal!K81+Lnd8_Mitigation!O81</f>
        <v>0</v>
      </c>
      <c r="O81" s="288">
        <f>Con7_Renewal!L81+Lnd8_Mitigation!P81</f>
        <v>0</v>
      </c>
      <c r="P81" s="288">
        <f>Con7_Renewal!M81+Lnd8_Mitigation!Q81</f>
        <v>0</v>
      </c>
      <c r="Q81" s="288">
        <f>Con7_Renewal!N81+Lnd8_Mitigation!R81</f>
        <v>0</v>
      </c>
      <c r="R81" s="288">
        <f>Con7_Renewal!O81+Lnd8_Mitigation!S81</f>
        <v>0</v>
      </c>
      <c r="S81" s="288">
        <f>Con7_Renewal!P81+Lnd8_Mitigation!T81</f>
        <v>0</v>
      </c>
      <c r="T81" s="288">
        <f>Con7_Renewal!Q81+Lnd8_Mitigation!U81</f>
        <v>0</v>
      </c>
      <c r="U81" s="288">
        <f>Con7_Renewal!R81+Lnd8_Mitigation!V81</f>
        <v>0</v>
      </c>
      <c r="V81" s="288">
        <f>Con7_Renewal!S81+Lnd8_Mitigation!W81</f>
        <v>0</v>
      </c>
      <c r="W81" s="288">
        <f>Con7_Renewal!T81+Lnd8_Mitigation!X81</f>
        <v>0</v>
      </c>
      <c r="X81" s="288">
        <f>Con7_Renewal!U81+Lnd8_Mitigation!Y81</f>
        <v>0</v>
      </c>
      <c r="Y81" s="288">
        <f>Con7_Renewal!V81+Lnd8_Mitigation!Z81</f>
        <v>0</v>
      </c>
      <c r="Z81" s="288">
        <f>Con7_Renewal!W81+Lnd8_Mitigation!AA81</f>
        <v>0</v>
      </c>
      <c r="AA81" s="288">
        <f>Con7_Renewal!X81+Lnd8_Mitigation!AB81</f>
        <v>0</v>
      </c>
      <c r="AB81" s="288">
        <f>Con7_Renewal!Y81+Lnd8_Mitigation!AC81</f>
        <v>0</v>
      </c>
      <c r="AC81" s="288">
        <f>Con7_Renewal!Z81+Lnd8_Mitigation!AD81</f>
        <v>0</v>
      </c>
      <c r="AD81" s="288">
        <f>Con7_Renewal!AA81+Lnd8_Mitigation!AE81</f>
        <v>0</v>
      </c>
      <c r="AE81" s="288">
        <f>Con7_Renewal!AB81+Lnd8_Mitigation!AF81</f>
        <v>0</v>
      </c>
      <c r="AF81" s="288">
        <f>Con7_Renewal!AC81+Lnd8_Mitigation!AG81</f>
        <v>0</v>
      </c>
      <c r="AG81" s="288">
        <f>Con7_Renewal!AD81+Lnd8_Mitigation!AH81</f>
        <v>0</v>
      </c>
      <c r="AH81" s="288">
        <f>Con7_Renewal!AE81+Lnd8_Mitigation!AI81</f>
        <v>0</v>
      </c>
      <c r="AI81" s="288">
        <f>Con7_Renewal!AF81+Lnd8_Mitigation!AJ81</f>
        <v>0</v>
      </c>
      <c r="AJ81" s="288">
        <f>Con7_Renewal!AG81+Lnd8_Mitigation!AK81</f>
        <v>0</v>
      </c>
      <c r="AK81" s="288">
        <f>Con7_Renewal!AH81+Lnd8_Mitigation!AL81</f>
        <v>0</v>
      </c>
      <c r="AL81" s="288">
        <f>Con7_Renewal!AI81+Lnd8_Mitigation!AM81</f>
        <v>0</v>
      </c>
      <c r="AM81" s="288">
        <f>Con7_Renewal!AJ81+Lnd8_Mitigation!AN81</f>
        <v>0</v>
      </c>
      <c r="AN81" s="288">
        <f>Con7_Renewal!AK81+Lnd8_Mitigation!AO81</f>
        <v>0</v>
      </c>
      <c r="AO81" s="288">
        <f>Con7_Renewal!AL81+Lnd8_Mitigation!AP81</f>
        <v>0</v>
      </c>
      <c r="AP81" s="288">
        <f>Con7_Renewal!AM81+Lnd8_Mitigation!AQ81</f>
        <v>0</v>
      </c>
      <c r="AQ81" s="288">
        <f t="shared" si="4"/>
        <v>0</v>
      </c>
      <c r="AR81" s="288">
        <v>0</v>
      </c>
      <c r="AS81" s="288">
        <v>0</v>
      </c>
      <c r="AT81" s="288">
        <v>0</v>
      </c>
      <c r="AU81" s="353">
        <v>0</v>
      </c>
      <c r="AV81" s="288" t="str">
        <f t="shared" si="5"/>
        <v>Arterial</v>
      </c>
      <c r="AW81" s="288">
        <f t="shared" si="7"/>
        <v>0</v>
      </c>
      <c r="AX81" s="288">
        <f t="shared" si="6"/>
        <v>0</v>
      </c>
      <c r="AY81" s="356" t="s">
        <v>142</v>
      </c>
    </row>
    <row r="82" spans="1:51" ht="48.75" x14ac:dyDescent="0.25">
      <c r="A82" s="144" t="str">
        <f>Con6_Mitigation!B82</f>
        <v>Drury_43b</v>
      </c>
      <c r="B82" s="144" t="str">
        <f>'I3 Project list'!B82</f>
        <v>43b</v>
      </c>
      <c r="C82" s="144" t="str">
        <f>Con6_Mitigation!C82</f>
        <v>Intersection upgrade on Jesmond Rd/SH22 Rd</v>
      </c>
      <c r="D82" s="144" t="str">
        <f>Con6_Mitigation!D82</f>
        <v>Multi-lane signalised intersection (Intersection upgrade + active mode crossings)</v>
      </c>
      <c r="E82" s="144" t="str">
        <f>'I3 Project list'!G82</f>
        <v>Exclude</v>
      </c>
      <c r="F82" s="144" t="str">
        <f>'I3 Project list'!L82</f>
        <v>4-lane arterial</v>
      </c>
      <c r="G82" s="226">
        <f>Lnd8_Mitigation!AR82</f>
        <v>0</v>
      </c>
      <c r="H82" s="226">
        <f>Con7_Renewal!AN82</f>
        <v>0</v>
      </c>
      <c r="I82" s="288">
        <f>Con7_Renewal!F82+Lnd8_Mitigation!J82</f>
        <v>0</v>
      </c>
      <c r="J82" s="288">
        <f>Con7_Renewal!G82+Lnd8_Mitigation!K82</f>
        <v>0</v>
      </c>
      <c r="K82" s="288">
        <f>Con7_Renewal!H82+Lnd8_Mitigation!L82</f>
        <v>0</v>
      </c>
      <c r="L82" s="288">
        <f>Con7_Renewal!I82+Lnd8_Mitigation!M82</f>
        <v>0</v>
      </c>
      <c r="M82" s="288">
        <f>Con7_Renewal!J82+Lnd8_Mitigation!N82</f>
        <v>0</v>
      </c>
      <c r="N82" s="288">
        <f>Con7_Renewal!K82+Lnd8_Mitigation!O82</f>
        <v>0</v>
      </c>
      <c r="O82" s="288">
        <f>Con7_Renewal!L82+Lnd8_Mitigation!P82</f>
        <v>0</v>
      </c>
      <c r="P82" s="288">
        <f>Con7_Renewal!M82+Lnd8_Mitigation!Q82</f>
        <v>0</v>
      </c>
      <c r="Q82" s="288">
        <f>Con7_Renewal!N82+Lnd8_Mitigation!R82</f>
        <v>0</v>
      </c>
      <c r="R82" s="288">
        <f>Con7_Renewal!O82+Lnd8_Mitigation!S82</f>
        <v>0</v>
      </c>
      <c r="S82" s="288">
        <f>Con7_Renewal!P82+Lnd8_Mitigation!T82</f>
        <v>0</v>
      </c>
      <c r="T82" s="288">
        <f>Con7_Renewal!Q82+Lnd8_Mitigation!U82</f>
        <v>0</v>
      </c>
      <c r="U82" s="288">
        <f>Con7_Renewal!R82+Lnd8_Mitigation!V82</f>
        <v>0</v>
      </c>
      <c r="V82" s="288">
        <f>Con7_Renewal!S82+Lnd8_Mitigation!W82</f>
        <v>0</v>
      </c>
      <c r="W82" s="288">
        <f>Con7_Renewal!T82+Lnd8_Mitigation!X82</f>
        <v>0</v>
      </c>
      <c r="X82" s="288">
        <f>Con7_Renewal!U82+Lnd8_Mitigation!Y82</f>
        <v>0</v>
      </c>
      <c r="Y82" s="288">
        <f>Con7_Renewal!V82+Lnd8_Mitigation!Z82</f>
        <v>0</v>
      </c>
      <c r="Z82" s="288">
        <f>Con7_Renewal!W82+Lnd8_Mitigation!AA82</f>
        <v>0</v>
      </c>
      <c r="AA82" s="288">
        <f>Con7_Renewal!X82+Lnd8_Mitigation!AB82</f>
        <v>0</v>
      </c>
      <c r="AB82" s="288">
        <f>Con7_Renewal!Y82+Lnd8_Mitigation!AC82</f>
        <v>0</v>
      </c>
      <c r="AC82" s="288">
        <f>Con7_Renewal!Z82+Lnd8_Mitigation!AD82</f>
        <v>0</v>
      </c>
      <c r="AD82" s="288">
        <f>Con7_Renewal!AA82+Lnd8_Mitigation!AE82</f>
        <v>0</v>
      </c>
      <c r="AE82" s="288">
        <f>Con7_Renewal!AB82+Lnd8_Mitigation!AF82</f>
        <v>0</v>
      </c>
      <c r="AF82" s="288">
        <f>Con7_Renewal!AC82+Lnd8_Mitigation!AG82</f>
        <v>0</v>
      </c>
      <c r="AG82" s="288">
        <f>Con7_Renewal!AD82+Lnd8_Mitigation!AH82</f>
        <v>0</v>
      </c>
      <c r="AH82" s="288">
        <f>Con7_Renewal!AE82+Lnd8_Mitigation!AI82</f>
        <v>0</v>
      </c>
      <c r="AI82" s="288">
        <f>Con7_Renewal!AF82+Lnd8_Mitigation!AJ82</f>
        <v>0</v>
      </c>
      <c r="AJ82" s="288">
        <f>Con7_Renewal!AG82+Lnd8_Mitigation!AK82</f>
        <v>0</v>
      </c>
      <c r="AK82" s="288">
        <f>Con7_Renewal!AH82+Lnd8_Mitigation!AL82</f>
        <v>0</v>
      </c>
      <c r="AL82" s="288">
        <f>Con7_Renewal!AI82+Lnd8_Mitigation!AM82</f>
        <v>0</v>
      </c>
      <c r="AM82" s="288">
        <f>Con7_Renewal!AJ82+Lnd8_Mitigation!AN82</f>
        <v>0</v>
      </c>
      <c r="AN82" s="288">
        <f>Con7_Renewal!AK82+Lnd8_Mitigation!AO82</f>
        <v>0</v>
      </c>
      <c r="AO82" s="288">
        <f>Con7_Renewal!AL82+Lnd8_Mitigation!AP82</f>
        <v>0</v>
      </c>
      <c r="AP82" s="288">
        <f>Con7_Renewal!AM82+Lnd8_Mitigation!AQ82</f>
        <v>0</v>
      </c>
      <c r="AQ82" s="288">
        <f t="shared" si="4"/>
        <v>0</v>
      </c>
      <c r="AR82" s="288">
        <v>0</v>
      </c>
      <c r="AS82" s="288">
        <v>0</v>
      </c>
      <c r="AT82" s="288">
        <v>0</v>
      </c>
      <c r="AU82" s="353">
        <v>0</v>
      </c>
      <c r="AV82" s="288" t="str">
        <f t="shared" si="5"/>
        <v>Arterial</v>
      </c>
      <c r="AW82" s="288">
        <f t="shared" si="7"/>
        <v>0</v>
      </c>
      <c r="AX82" s="288">
        <f t="shared" si="6"/>
        <v>0</v>
      </c>
      <c r="AY82" s="356">
        <v>2024</v>
      </c>
    </row>
    <row r="83" spans="1:51" ht="36.75" x14ac:dyDescent="0.25">
      <c r="A83" s="144" t="str">
        <f>Con6_Mitigation!B83</f>
        <v>Drury_44</v>
      </c>
      <c r="B83" s="144">
        <f>'I3 Project list'!B83</f>
        <v>44</v>
      </c>
      <c r="C83" s="144" t="str">
        <f>Con6_Mitigation!C83</f>
        <v>Intersection at SH22/Burberry Rd (likely to close entirely)</v>
      </c>
      <c r="D83" s="144" t="str">
        <f>Con6_Mitigation!D83</f>
        <v>Interim design and likely to close - subject to Auranga assessment</v>
      </c>
      <c r="E83" s="144" t="str">
        <f>'I3 Project list'!G83</f>
        <v>Exclude</v>
      </c>
      <c r="F83" s="144" t="str">
        <f>'I3 Project list'!L83</f>
        <v>4-lane arterial</v>
      </c>
      <c r="G83" s="226">
        <f>Lnd8_Mitigation!AR83</f>
        <v>0</v>
      </c>
      <c r="H83" s="226">
        <f>Con7_Renewal!AN83</f>
        <v>0</v>
      </c>
      <c r="I83" s="288">
        <f>Con7_Renewal!F83+Lnd8_Mitigation!J83</f>
        <v>0</v>
      </c>
      <c r="J83" s="288">
        <f>Con7_Renewal!G83+Lnd8_Mitigation!K83</f>
        <v>0</v>
      </c>
      <c r="K83" s="288">
        <f>Con7_Renewal!H83+Lnd8_Mitigation!L83</f>
        <v>0</v>
      </c>
      <c r="L83" s="288">
        <f>Con7_Renewal!I83+Lnd8_Mitigation!M83</f>
        <v>0</v>
      </c>
      <c r="M83" s="288">
        <f>Con7_Renewal!J83+Lnd8_Mitigation!N83</f>
        <v>0</v>
      </c>
      <c r="N83" s="288">
        <f>Con7_Renewal!K83+Lnd8_Mitigation!O83</f>
        <v>0</v>
      </c>
      <c r="O83" s="288">
        <f>Con7_Renewal!L83+Lnd8_Mitigation!P83</f>
        <v>0</v>
      </c>
      <c r="P83" s="288">
        <f>Con7_Renewal!M83+Lnd8_Mitigation!Q83</f>
        <v>0</v>
      </c>
      <c r="Q83" s="288">
        <f>Con7_Renewal!N83+Lnd8_Mitigation!R83</f>
        <v>0</v>
      </c>
      <c r="R83" s="288">
        <f>Con7_Renewal!O83+Lnd8_Mitigation!S83</f>
        <v>0</v>
      </c>
      <c r="S83" s="288">
        <f>Con7_Renewal!P83+Lnd8_Mitigation!T83</f>
        <v>0</v>
      </c>
      <c r="T83" s="288">
        <f>Con7_Renewal!Q83+Lnd8_Mitigation!U83</f>
        <v>0</v>
      </c>
      <c r="U83" s="288">
        <f>Con7_Renewal!R83+Lnd8_Mitigation!V83</f>
        <v>0</v>
      </c>
      <c r="V83" s="288">
        <f>Con7_Renewal!S83+Lnd8_Mitigation!W83</f>
        <v>0</v>
      </c>
      <c r="W83" s="288">
        <f>Con7_Renewal!T83+Lnd8_Mitigation!X83</f>
        <v>0</v>
      </c>
      <c r="X83" s="288">
        <f>Con7_Renewal!U83+Lnd8_Mitigation!Y83</f>
        <v>0</v>
      </c>
      <c r="Y83" s="288">
        <f>Con7_Renewal!V83+Lnd8_Mitigation!Z83</f>
        <v>0</v>
      </c>
      <c r="Z83" s="288">
        <f>Con7_Renewal!W83+Lnd8_Mitigation!AA83</f>
        <v>0</v>
      </c>
      <c r="AA83" s="288">
        <f>Con7_Renewal!X83+Lnd8_Mitigation!AB83</f>
        <v>0</v>
      </c>
      <c r="AB83" s="288">
        <f>Con7_Renewal!Y83+Lnd8_Mitigation!AC83</f>
        <v>0</v>
      </c>
      <c r="AC83" s="288">
        <f>Con7_Renewal!Z83+Lnd8_Mitigation!AD83</f>
        <v>0</v>
      </c>
      <c r="AD83" s="288">
        <f>Con7_Renewal!AA83+Lnd8_Mitigation!AE83</f>
        <v>0</v>
      </c>
      <c r="AE83" s="288">
        <f>Con7_Renewal!AB83+Lnd8_Mitigation!AF83</f>
        <v>0</v>
      </c>
      <c r="AF83" s="288">
        <f>Con7_Renewal!AC83+Lnd8_Mitigation!AG83</f>
        <v>0</v>
      </c>
      <c r="AG83" s="288">
        <f>Con7_Renewal!AD83+Lnd8_Mitigation!AH83</f>
        <v>0</v>
      </c>
      <c r="AH83" s="288">
        <f>Con7_Renewal!AE83+Lnd8_Mitigation!AI83</f>
        <v>0</v>
      </c>
      <c r="AI83" s="288">
        <f>Con7_Renewal!AF83+Lnd8_Mitigation!AJ83</f>
        <v>0</v>
      </c>
      <c r="AJ83" s="288">
        <f>Con7_Renewal!AG83+Lnd8_Mitigation!AK83</f>
        <v>0</v>
      </c>
      <c r="AK83" s="288">
        <f>Con7_Renewal!AH83+Lnd8_Mitigation!AL83</f>
        <v>0</v>
      </c>
      <c r="AL83" s="288">
        <f>Con7_Renewal!AI83+Lnd8_Mitigation!AM83</f>
        <v>0</v>
      </c>
      <c r="AM83" s="288">
        <f>Con7_Renewal!AJ83+Lnd8_Mitigation!AN83</f>
        <v>0</v>
      </c>
      <c r="AN83" s="288">
        <f>Con7_Renewal!AK83+Lnd8_Mitigation!AO83</f>
        <v>0</v>
      </c>
      <c r="AO83" s="288">
        <f>Con7_Renewal!AL83+Lnd8_Mitigation!AP83</f>
        <v>0</v>
      </c>
      <c r="AP83" s="288">
        <f>Con7_Renewal!AM83+Lnd8_Mitigation!AQ83</f>
        <v>0</v>
      </c>
      <c r="AQ83" s="288">
        <f t="shared" si="4"/>
        <v>0</v>
      </c>
      <c r="AR83" s="288">
        <v>0</v>
      </c>
      <c r="AS83" s="288">
        <v>0</v>
      </c>
      <c r="AT83" s="288">
        <v>0</v>
      </c>
      <c r="AU83" s="353">
        <v>0</v>
      </c>
      <c r="AV83" s="288" t="str">
        <f t="shared" si="5"/>
        <v>Arterial</v>
      </c>
      <c r="AW83" s="288">
        <f t="shared" si="7"/>
        <v>0</v>
      </c>
      <c r="AX83" s="288">
        <f t="shared" si="6"/>
        <v>0</v>
      </c>
      <c r="AY83" s="356">
        <v>2023</v>
      </c>
    </row>
    <row r="84" spans="1:51" ht="24.75" x14ac:dyDescent="0.25">
      <c r="A84" s="144" t="str">
        <f>Con6_Mitigation!B84</f>
        <v>Drury_45</v>
      </c>
      <c r="B84" s="144">
        <f>'I3 Project list'!B84</f>
        <v>45</v>
      </c>
      <c r="C84" s="144" t="str">
        <f>Con6_Mitigation!C84</f>
        <v xml:space="preserve">Upgrade intersection at SH22/Victoria Rd </v>
      </c>
      <c r="D84" s="144" t="str">
        <f>Con6_Mitigation!D84</f>
        <v>subject to Auranga assessment</v>
      </c>
      <c r="E84" s="144" t="str">
        <f>'I3 Project list'!G84</f>
        <v>Exclude</v>
      </c>
      <c r="F84" s="144" t="str">
        <f>'I3 Project list'!L84</f>
        <v>State Highway</v>
      </c>
      <c r="G84" s="226">
        <f>Lnd8_Mitigation!AR84</f>
        <v>0</v>
      </c>
      <c r="H84" s="226">
        <f>Con7_Renewal!AN84</f>
        <v>0</v>
      </c>
      <c r="I84" s="288">
        <f>Con7_Renewal!F84+Lnd8_Mitigation!J84</f>
        <v>0</v>
      </c>
      <c r="J84" s="288">
        <f>Con7_Renewal!G84+Lnd8_Mitigation!K84</f>
        <v>0</v>
      </c>
      <c r="K84" s="288">
        <f>Con7_Renewal!H84+Lnd8_Mitigation!L84</f>
        <v>0</v>
      </c>
      <c r="L84" s="288">
        <f>Con7_Renewal!I84+Lnd8_Mitigation!M84</f>
        <v>0</v>
      </c>
      <c r="M84" s="288">
        <f>Con7_Renewal!J84+Lnd8_Mitigation!N84</f>
        <v>0</v>
      </c>
      <c r="N84" s="288">
        <f>Con7_Renewal!K84+Lnd8_Mitigation!O84</f>
        <v>0</v>
      </c>
      <c r="O84" s="288">
        <f>Con7_Renewal!L84+Lnd8_Mitigation!P84</f>
        <v>0</v>
      </c>
      <c r="P84" s="288">
        <f>Con7_Renewal!M84+Lnd8_Mitigation!Q84</f>
        <v>0</v>
      </c>
      <c r="Q84" s="288">
        <f>Con7_Renewal!N84+Lnd8_Mitigation!R84</f>
        <v>0</v>
      </c>
      <c r="R84" s="288">
        <f>Con7_Renewal!O84+Lnd8_Mitigation!S84</f>
        <v>0</v>
      </c>
      <c r="S84" s="288">
        <f>Con7_Renewal!P84+Lnd8_Mitigation!T84</f>
        <v>0</v>
      </c>
      <c r="T84" s="288">
        <f>Con7_Renewal!Q84+Lnd8_Mitigation!U84</f>
        <v>0</v>
      </c>
      <c r="U84" s="288">
        <f>Con7_Renewal!R84+Lnd8_Mitigation!V84</f>
        <v>0</v>
      </c>
      <c r="V84" s="288">
        <f>Con7_Renewal!S84+Lnd8_Mitigation!W84</f>
        <v>0</v>
      </c>
      <c r="W84" s="288">
        <f>Con7_Renewal!T84+Lnd8_Mitigation!X84</f>
        <v>0</v>
      </c>
      <c r="X84" s="288">
        <f>Con7_Renewal!U84+Lnd8_Mitigation!Y84</f>
        <v>0</v>
      </c>
      <c r="Y84" s="288">
        <f>Con7_Renewal!V84+Lnd8_Mitigation!Z84</f>
        <v>0</v>
      </c>
      <c r="Z84" s="288">
        <f>Con7_Renewal!W84+Lnd8_Mitigation!AA84</f>
        <v>0</v>
      </c>
      <c r="AA84" s="288">
        <f>Con7_Renewal!X84+Lnd8_Mitigation!AB84</f>
        <v>0</v>
      </c>
      <c r="AB84" s="288">
        <f>Con7_Renewal!Y84+Lnd8_Mitigation!AC84</f>
        <v>0</v>
      </c>
      <c r="AC84" s="288">
        <f>Con7_Renewal!Z84+Lnd8_Mitigation!AD84</f>
        <v>0</v>
      </c>
      <c r="AD84" s="288">
        <f>Con7_Renewal!AA84+Lnd8_Mitigation!AE84</f>
        <v>0</v>
      </c>
      <c r="AE84" s="288">
        <f>Con7_Renewal!AB84+Lnd8_Mitigation!AF84</f>
        <v>0</v>
      </c>
      <c r="AF84" s="288">
        <f>Con7_Renewal!AC84+Lnd8_Mitigation!AG84</f>
        <v>0</v>
      </c>
      <c r="AG84" s="288">
        <f>Con7_Renewal!AD84+Lnd8_Mitigation!AH84</f>
        <v>0</v>
      </c>
      <c r="AH84" s="288">
        <f>Con7_Renewal!AE84+Lnd8_Mitigation!AI84</f>
        <v>0</v>
      </c>
      <c r="AI84" s="288">
        <f>Con7_Renewal!AF84+Lnd8_Mitigation!AJ84</f>
        <v>0</v>
      </c>
      <c r="AJ84" s="288">
        <f>Con7_Renewal!AG84+Lnd8_Mitigation!AK84</f>
        <v>0</v>
      </c>
      <c r="AK84" s="288">
        <f>Con7_Renewal!AH84+Lnd8_Mitigation!AL84</f>
        <v>0</v>
      </c>
      <c r="AL84" s="288">
        <f>Con7_Renewal!AI84+Lnd8_Mitigation!AM84</f>
        <v>0</v>
      </c>
      <c r="AM84" s="288">
        <f>Con7_Renewal!AJ84+Lnd8_Mitigation!AN84</f>
        <v>0</v>
      </c>
      <c r="AN84" s="288">
        <f>Con7_Renewal!AK84+Lnd8_Mitigation!AO84</f>
        <v>0</v>
      </c>
      <c r="AO84" s="288">
        <f>Con7_Renewal!AL84+Lnd8_Mitigation!AP84</f>
        <v>0</v>
      </c>
      <c r="AP84" s="288">
        <f>Con7_Renewal!AM84+Lnd8_Mitigation!AQ84</f>
        <v>0</v>
      </c>
      <c r="AQ84" s="288">
        <f t="shared" si="4"/>
        <v>0</v>
      </c>
      <c r="AR84" s="288">
        <v>0</v>
      </c>
      <c r="AS84" s="288">
        <v>0</v>
      </c>
      <c r="AT84" s="288">
        <v>0</v>
      </c>
      <c r="AU84" s="353">
        <v>0</v>
      </c>
      <c r="AV84" s="288" t="str">
        <f t="shared" si="5"/>
        <v>Arterial</v>
      </c>
      <c r="AW84" s="288">
        <f t="shared" si="7"/>
        <v>0</v>
      </c>
      <c r="AX84" s="288">
        <f t="shared" si="6"/>
        <v>0</v>
      </c>
      <c r="AY84" s="356">
        <v>2024</v>
      </c>
    </row>
    <row r="85" spans="1:51" ht="36.75" x14ac:dyDescent="0.25">
      <c r="A85" s="144" t="str">
        <f>Con6_Mitigation!B85</f>
        <v>Drury_46</v>
      </c>
      <c r="B85" s="144">
        <f>'I3 Project list'!B85</f>
        <v>46</v>
      </c>
      <c r="C85" s="144" t="str">
        <f>Con6_Mitigation!C85</f>
        <v>Upgrades in GSR/Firth St intersection (overlap with project12)</v>
      </c>
      <c r="D85" s="144" t="str">
        <f>Con6_Mitigation!D85</f>
        <v>Possible signals(subject to Auranga assessment)</v>
      </c>
      <c r="E85" s="144" t="str">
        <f>'I3 Project list'!G85</f>
        <v>Include</v>
      </c>
      <c r="F85" s="144" t="str">
        <f>'I3 Project list'!L85</f>
        <v>4-lane arterial</v>
      </c>
      <c r="G85" s="226">
        <f>Lnd8_Mitigation!AR85</f>
        <v>0</v>
      </c>
      <c r="H85" s="226">
        <f>Con7_Renewal!AN85</f>
        <v>9251564.9317524284</v>
      </c>
      <c r="I85" s="288">
        <f>Con7_Renewal!F85+Lnd8_Mitigation!J85</f>
        <v>0</v>
      </c>
      <c r="J85" s="288">
        <f>Con7_Renewal!G85+Lnd8_Mitigation!K85</f>
        <v>0</v>
      </c>
      <c r="K85" s="288">
        <f>Con7_Renewal!H85+Lnd8_Mitigation!L85</f>
        <v>0</v>
      </c>
      <c r="L85" s="288">
        <f>Con7_Renewal!I85+Lnd8_Mitigation!M85</f>
        <v>0</v>
      </c>
      <c r="M85" s="288">
        <f>Con7_Renewal!J85+Lnd8_Mitigation!N85</f>
        <v>0</v>
      </c>
      <c r="N85" s="288">
        <f>Con7_Renewal!K85+Lnd8_Mitigation!O85</f>
        <v>0</v>
      </c>
      <c r="O85" s="288">
        <f>Con7_Renewal!L85+Lnd8_Mitigation!P85</f>
        <v>0</v>
      </c>
      <c r="P85" s="288">
        <f>Con7_Renewal!M85+Lnd8_Mitigation!Q85</f>
        <v>0</v>
      </c>
      <c r="Q85" s="288">
        <f>Con7_Renewal!N85+Lnd8_Mitigation!R85</f>
        <v>0</v>
      </c>
      <c r="R85" s="288">
        <f>Con7_Renewal!O85+Lnd8_Mitigation!S85</f>
        <v>0</v>
      </c>
      <c r="S85" s="288">
        <f>Con7_Renewal!P85+Lnd8_Mitigation!T85</f>
        <v>0</v>
      </c>
      <c r="T85" s="288">
        <f>Con7_Renewal!Q85+Lnd8_Mitigation!U85</f>
        <v>0</v>
      </c>
      <c r="U85" s="288">
        <f>Con7_Renewal!R85+Lnd8_Mitigation!V85</f>
        <v>824834.16342551576</v>
      </c>
      <c r="V85" s="288">
        <f>Con7_Renewal!S85+Lnd8_Mitigation!W85</f>
        <v>8426730.7683269121</v>
      </c>
      <c r="W85" s="288">
        <f>Con7_Renewal!T85+Lnd8_Mitigation!X85</f>
        <v>0</v>
      </c>
      <c r="X85" s="288">
        <f>Con7_Renewal!U85+Lnd8_Mitigation!Y85</f>
        <v>0</v>
      </c>
      <c r="Y85" s="288">
        <f>Con7_Renewal!V85+Lnd8_Mitigation!Z85</f>
        <v>0</v>
      </c>
      <c r="Z85" s="288">
        <f>Con7_Renewal!W85+Lnd8_Mitigation!AA85</f>
        <v>0</v>
      </c>
      <c r="AA85" s="288">
        <f>Con7_Renewal!X85+Lnd8_Mitigation!AB85</f>
        <v>0</v>
      </c>
      <c r="AB85" s="288">
        <f>Con7_Renewal!Y85+Lnd8_Mitigation!AC85</f>
        <v>0</v>
      </c>
      <c r="AC85" s="288">
        <f>Con7_Renewal!Z85+Lnd8_Mitigation!AD85</f>
        <v>0</v>
      </c>
      <c r="AD85" s="288">
        <f>Con7_Renewal!AA85+Lnd8_Mitigation!AE85</f>
        <v>0</v>
      </c>
      <c r="AE85" s="288">
        <f>Con7_Renewal!AB85+Lnd8_Mitigation!AF85</f>
        <v>0</v>
      </c>
      <c r="AF85" s="288">
        <f>Con7_Renewal!AC85+Lnd8_Mitigation!AG85</f>
        <v>0</v>
      </c>
      <c r="AG85" s="288">
        <f>Con7_Renewal!AD85+Lnd8_Mitigation!AH85</f>
        <v>0</v>
      </c>
      <c r="AH85" s="288">
        <f>Con7_Renewal!AE85+Lnd8_Mitigation!AI85</f>
        <v>0</v>
      </c>
      <c r="AI85" s="288">
        <f>Con7_Renewal!AF85+Lnd8_Mitigation!AJ85</f>
        <v>0</v>
      </c>
      <c r="AJ85" s="288">
        <f>Con7_Renewal!AG85+Lnd8_Mitigation!AK85</f>
        <v>0</v>
      </c>
      <c r="AK85" s="288">
        <f>Con7_Renewal!AH85+Lnd8_Mitigation!AL85</f>
        <v>0</v>
      </c>
      <c r="AL85" s="288">
        <f>Con7_Renewal!AI85+Lnd8_Mitigation!AM85</f>
        <v>0</v>
      </c>
      <c r="AM85" s="288">
        <f>Con7_Renewal!AJ85+Lnd8_Mitigation!AN85</f>
        <v>0</v>
      </c>
      <c r="AN85" s="288">
        <f>Con7_Renewal!AK85+Lnd8_Mitigation!AO85</f>
        <v>0</v>
      </c>
      <c r="AO85" s="288">
        <f>Con7_Renewal!AL85+Lnd8_Mitigation!AP85</f>
        <v>0</v>
      </c>
      <c r="AP85" s="288">
        <f>Con7_Renewal!AM85+Lnd8_Mitigation!AQ85</f>
        <v>0</v>
      </c>
      <c r="AQ85" s="288">
        <f t="shared" si="4"/>
        <v>9251564.9317524284</v>
      </c>
      <c r="AR85" s="288">
        <v>9251564.9317524284</v>
      </c>
      <c r="AS85" s="288">
        <v>824834.16342551576</v>
      </c>
      <c r="AT85" s="288">
        <v>8426730.7683269121</v>
      </c>
      <c r="AU85" s="353">
        <v>2035</v>
      </c>
      <c r="AV85" s="288" t="str">
        <f t="shared" si="5"/>
        <v>Arterial</v>
      </c>
      <c r="AW85" s="288">
        <f t="shared" si="7"/>
        <v>420665.42334701307</v>
      </c>
      <c r="AX85" s="288">
        <f t="shared" si="6"/>
        <v>4297632.6918467255</v>
      </c>
      <c r="AY85" s="356">
        <v>2031</v>
      </c>
    </row>
    <row r="86" spans="1:51" ht="36.75" x14ac:dyDescent="0.25">
      <c r="A86" s="144" t="str">
        <f>Con6_Mitigation!B86</f>
        <v>Drury_47</v>
      </c>
      <c r="B86" s="144">
        <f>'I3 Project list'!B86</f>
        <v>47</v>
      </c>
      <c r="C86" s="144" t="str">
        <f>Con6_Mitigation!C86</f>
        <v xml:space="preserve">Old Bremner Road Upgrade from Jesmond Road to Auranga Precinct </v>
      </c>
      <c r="D86" s="144" t="str">
        <f>Con6_Mitigation!D86</f>
        <v xml:space="preserve">2-lane urban- new road layout with active modes on both sides (Under construction) </v>
      </c>
      <c r="E86" s="144" t="str">
        <f>'I3 Project list'!G86</f>
        <v>Exclude</v>
      </c>
      <c r="F86" s="144">
        <f>'I3 Project list'!L86</f>
        <v>0</v>
      </c>
      <c r="G86" s="226">
        <f>Lnd8_Mitigation!AR86</f>
        <v>0</v>
      </c>
      <c r="H86" s="226">
        <f>Con7_Renewal!AN86</f>
        <v>0</v>
      </c>
      <c r="I86" s="288">
        <f>Con7_Renewal!F86+Lnd8_Mitigation!J86</f>
        <v>0</v>
      </c>
      <c r="J86" s="288">
        <f>Con7_Renewal!G86+Lnd8_Mitigation!K86</f>
        <v>0</v>
      </c>
      <c r="K86" s="288">
        <f>Con7_Renewal!H86+Lnd8_Mitigation!L86</f>
        <v>0</v>
      </c>
      <c r="L86" s="288">
        <f>Con7_Renewal!I86+Lnd8_Mitigation!M86</f>
        <v>0</v>
      </c>
      <c r="M86" s="288">
        <f>Con7_Renewal!J86+Lnd8_Mitigation!N86</f>
        <v>0</v>
      </c>
      <c r="N86" s="288">
        <f>Con7_Renewal!K86+Lnd8_Mitigation!O86</f>
        <v>0</v>
      </c>
      <c r="O86" s="288">
        <f>Con7_Renewal!L86+Lnd8_Mitigation!P86</f>
        <v>0</v>
      </c>
      <c r="P86" s="288">
        <f>Con7_Renewal!M86+Lnd8_Mitigation!Q86</f>
        <v>0</v>
      </c>
      <c r="Q86" s="288">
        <f>Con7_Renewal!N86+Lnd8_Mitigation!R86</f>
        <v>0</v>
      </c>
      <c r="R86" s="288">
        <f>Con7_Renewal!O86+Lnd8_Mitigation!S86</f>
        <v>0</v>
      </c>
      <c r="S86" s="288">
        <f>Con7_Renewal!P86+Lnd8_Mitigation!T86</f>
        <v>0</v>
      </c>
      <c r="T86" s="288">
        <f>Con7_Renewal!Q86+Lnd8_Mitigation!U86</f>
        <v>0</v>
      </c>
      <c r="U86" s="288">
        <f>Con7_Renewal!R86+Lnd8_Mitigation!V86</f>
        <v>0</v>
      </c>
      <c r="V86" s="288">
        <f>Con7_Renewal!S86+Lnd8_Mitigation!W86</f>
        <v>0</v>
      </c>
      <c r="W86" s="288">
        <f>Con7_Renewal!T86+Lnd8_Mitigation!X86</f>
        <v>0</v>
      </c>
      <c r="X86" s="288">
        <f>Con7_Renewal!U86+Lnd8_Mitigation!Y86</f>
        <v>0</v>
      </c>
      <c r="Y86" s="288">
        <f>Con7_Renewal!V86+Lnd8_Mitigation!Z86</f>
        <v>0</v>
      </c>
      <c r="Z86" s="288">
        <f>Con7_Renewal!W86+Lnd8_Mitigation!AA86</f>
        <v>0</v>
      </c>
      <c r="AA86" s="288">
        <f>Con7_Renewal!X86+Lnd8_Mitigation!AB86</f>
        <v>0</v>
      </c>
      <c r="AB86" s="288">
        <f>Con7_Renewal!Y86+Lnd8_Mitigation!AC86</f>
        <v>0</v>
      </c>
      <c r="AC86" s="288">
        <f>Con7_Renewal!Z86+Lnd8_Mitigation!AD86</f>
        <v>0</v>
      </c>
      <c r="AD86" s="288">
        <f>Con7_Renewal!AA86+Lnd8_Mitigation!AE86</f>
        <v>0</v>
      </c>
      <c r="AE86" s="288">
        <f>Con7_Renewal!AB86+Lnd8_Mitigation!AF86</f>
        <v>0</v>
      </c>
      <c r="AF86" s="288">
        <f>Con7_Renewal!AC86+Lnd8_Mitigation!AG86</f>
        <v>0</v>
      </c>
      <c r="AG86" s="288">
        <f>Con7_Renewal!AD86+Lnd8_Mitigation!AH86</f>
        <v>0</v>
      </c>
      <c r="AH86" s="288">
        <f>Con7_Renewal!AE86+Lnd8_Mitigation!AI86</f>
        <v>0</v>
      </c>
      <c r="AI86" s="288">
        <f>Con7_Renewal!AF86+Lnd8_Mitigation!AJ86</f>
        <v>0</v>
      </c>
      <c r="AJ86" s="288">
        <f>Con7_Renewal!AG86+Lnd8_Mitigation!AK86</f>
        <v>0</v>
      </c>
      <c r="AK86" s="288">
        <f>Con7_Renewal!AH86+Lnd8_Mitigation!AL86</f>
        <v>0</v>
      </c>
      <c r="AL86" s="288">
        <f>Con7_Renewal!AI86+Lnd8_Mitigation!AM86</f>
        <v>0</v>
      </c>
      <c r="AM86" s="288">
        <f>Con7_Renewal!AJ86+Lnd8_Mitigation!AN86</f>
        <v>0</v>
      </c>
      <c r="AN86" s="288">
        <f>Con7_Renewal!AK86+Lnd8_Mitigation!AO86</f>
        <v>0</v>
      </c>
      <c r="AO86" s="288">
        <f>Con7_Renewal!AL86+Lnd8_Mitigation!AP86</f>
        <v>0</v>
      </c>
      <c r="AP86" s="288">
        <f>Con7_Renewal!AM86+Lnd8_Mitigation!AQ86</f>
        <v>0</v>
      </c>
      <c r="AQ86" s="288">
        <f t="shared" si="4"/>
        <v>0</v>
      </c>
      <c r="AR86" s="288">
        <v>0</v>
      </c>
      <c r="AS86" s="288">
        <v>0</v>
      </c>
      <c r="AT86" s="288">
        <v>0</v>
      </c>
      <c r="AU86" s="353">
        <v>0</v>
      </c>
      <c r="AV86" s="288" t="str">
        <f t="shared" si="5"/>
        <v>Arterial</v>
      </c>
      <c r="AW86" s="288">
        <f t="shared" si="7"/>
        <v>0</v>
      </c>
      <c r="AX86" s="288">
        <f t="shared" si="6"/>
        <v>0</v>
      </c>
      <c r="AY86" s="356" t="s">
        <v>253</v>
      </c>
    </row>
    <row r="87" spans="1:51" ht="36.75" x14ac:dyDescent="0.25">
      <c r="A87" s="144" t="str">
        <f>Con6_Mitigation!B87</f>
        <v>Drury_48</v>
      </c>
      <c r="B87" s="144">
        <f>'I3 Project list'!B87</f>
        <v>48</v>
      </c>
      <c r="C87" s="144" t="str">
        <f>Con6_Mitigation!C87</f>
        <v>Collector road south of New Bremner/ Old Bremner intersection</v>
      </c>
      <c r="D87" s="144" t="str">
        <f>Con6_Mitigation!D87</f>
        <v xml:space="preserve">2-lane urban- new road layout with active modes on both sides (Under construction) </v>
      </c>
      <c r="E87" s="144" t="str">
        <f>'I3 Project list'!G87</f>
        <v>Exclude</v>
      </c>
      <c r="F87" s="144">
        <f>'I3 Project list'!L87</f>
        <v>0</v>
      </c>
      <c r="G87" s="226">
        <f>Lnd8_Mitigation!AR87</f>
        <v>0</v>
      </c>
      <c r="H87" s="226">
        <f>Con7_Renewal!AN87</f>
        <v>0</v>
      </c>
      <c r="I87" s="288">
        <f>Con7_Renewal!F87+Lnd8_Mitigation!J87</f>
        <v>0</v>
      </c>
      <c r="J87" s="288">
        <f>Con7_Renewal!G87+Lnd8_Mitigation!K87</f>
        <v>0</v>
      </c>
      <c r="K87" s="288">
        <f>Con7_Renewal!H87+Lnd8_Mitigation!L87</f>
        <v>0</v>
      </c>
      <c r="L87" s="288">
        <f>Con7_Renewal!I87+Lnd8_Mitigation!M87</f>
        <v>0</v>
      </c>
      <c r="M87" s="288">
        <f>Con7_Renewal!J87+Lnd8_Mitigation!N87</f>
        <v>0</v>
      </c>
      <c r="N87" s="288">
        <f>Con7_Renewal!K87+Lnd8_Mitigation!O87</f>
        <v>0</v>
      </c>
      <c r="O87" s="288">
        <f>Con7_Renewal!L87+Lnd8_Mitigation!P87</f>
        <v>0</v>
      </c>
      <c r="P87" s="288">
        <f>Con7_Renewal!M87+Lnd8_Mitigation!Q87</f>
        <v>0</v>
      </c>
      <c r="Q87" s="288">
        <f>Con7_Renewal!N87+Lnd8_Mitigation!R87</f>
        <v>0</v>
      </c>
      <c r="R87" s="288">
        <f>Con7_Renewal!O87+Lnd8_Mitigation!S87</f>
        <v>0</v>
      </c>
      <c r="S87" s="288">
        <f>Con7_Renewal!P87+Lnd8_Mitigation!T87</f>
        <v>0</v>
      </c>
      <c r="T87" s="288">
        <f>Con7_Renewal!Q87+Lnd8_Mitigation!U87</f>
        <v>0</v>
      </c>
      <c r="U87" s="288">
        <f>Con7_Renewal!R87+Lnd8_Mitigation!V87</f>
        <v>0</v>
      </c>
      <c r="V87" s="288">
        <f>Con7_Renewal!S87+Lnd8_Mitigation!W87</f>
        <v>0</v>
      </c>
      <c r="W87" s="288">
        <f>Con7_Renewal!T87+Lnd8_Mitigation!X87</f>
        <v>0</v>
      </c>
      <c r="X87" s="288">
        <f>Con7_Renewal!U87+Lnd8_Mitigation!Y87</f>
        <v>0</v>
      </c>
      <c r="Y87" s="288">
        <f>Con7_Renewal!V87+Lnd8_Mitigation!Z87</f>
        <v>0</v>
      </c>
      <c r="Z87" s="288">
        <f>Con7_Renewal!W87+Lnd8_Mitigation!AA87</f>
        <v>0</v>
      </c>
      <c r="AA87" s="288">
        <f>Con7_Renewal!X87+Lnd8_Mitigation!AB87</f>
        <v>0</v>
      </c>
      <c r="AB87" s="288">
        <f>Con7_Renewal!Y87+Lnd8_Mitigation!AC87</f>
        <v>0</v>
      </c>
      <c r="AC87" s="288">
        <f>Con7_Renewal!Z87+Lnd8_Mitigation!AD87</f>
        <v>0</v>
      </c>
      <c r="AD87" s="288">
        <f>Con7_Renewal!AA87+Lnd8_Mitigation!AE87</f>
        <v>0</v>
      </c>
      <c r="AE87" s="288">
        <f>Con7_Renewal!AB87+Lnd8_Mitigation!AF87</f>
        <v>0</v>
      </c>
      <c r="AF87" s="288">
        <f>Con7_Renewal!AC87+Lnd8_Mitigation!AG87</f>
        <v>0</v>
      </c>
      <c r="AG87" s="288">
        <f>Con7_Renewal!AD87+Lnd8_Mitigation!AH87</f>
        <v>0</v>
      </c>
      <c r="AH87" s="288">
        <f>Con7_Renewal!AE87+Lnd8_Mitigation!AI87</f>
        <v>0</v>
      </c>
      <c r="AI87" s="288">
        <f>Con7_Renewal!AF87+Lnd8_Mitigation!AJ87</f>
        <v>0</v>
      </c>
      <c r="AJ87" s="288">
        <f>Con7_Renewal!AG87+Lnd8_Mitigation!AK87</f>
        <v>0</v>
      </c>
      <c r="AK87" s="288">
        <f>Con7_Renewal!AH87+Lnd8_Mitigation!AL87</f>
        <v>0</v>
      </c>
      <c r="AL87" s="288">
        <f>Con7_Renewal!AI87+Lnd8_Mitigation!AM87</f>
        <v>0</v>
      </c>
      <c r="AM87" s="288">
        <f>Con7_Renewal!AJ87+Lnd8_Mitigation!AN87</f>
        <v>0</v>
      </c>
      <c r="AN87" s="288">
        <f>Con7_Renewal!AK87+Lnd8_Mitigation!AO87</f>
        <v>0</v>
      </c>
      <c r="AO87" s="288">
        <f>Con7_Renewal!AL87+Lnd8_Mitigation!AP87</f>
        <v>0</v>
      </c>
      <c r="AP87" s="288">
        <f>Con7_Renewal!AM87+Lnd8_Mitigation!AQ87</f>
        <v>0</v>
      </c>
      <c r="AQ87" s="288">
        <f t="shared" si="4"/>
        <v>0</v>
      </c>
      <c r="AR87" s="288">
        <v>0</v>
      </c>
      <c r="AS87" s="288">
        <v>0</v>
      </c>
      <c r="AT87" s="288">
        <v>0</v>
      </c>
      <c r="AU87" s="353">
        <v>0</v>
      </c>
      <c r="AV87" s="288" t="str">
        <f t="shared" si="5"/>
        <v>Arterial</v>
      </c>
      <c r="AW87" s="288">
        <f t="shared" si="7"/>
        <v>0</v>
      </c>
      <c r="AX87" s="288">
        <f t="shared" si="6"/>
        <v>0</v>
      </c>
      <c r="AY87" s="356" t="s">
        <v>253</v>
      </c>
    </row>
    <row r="88" spans="1:51" ht="36.75" x14ac:dyDescent="0.25">
      <c r="A88" s="144" t="str">
        <f>Con6_Mitigation!B88</f>
        <v>Drury_49</v>
      </c>
      <c r="B88" s="144">
        <f>'I3 Project list'!B88</f>
        <v>49</v>
      </c>
      <c r="C88" s="144" t="str">
        <f>Con6_Mitigation!C88</f>
        <v xml:space="preserve">SH22 improvements from GSR Intersection to Jesmond Rd </v>
      </c>
      <c r="D88" s="144" t="str">
        <f>Con6_Mitigation!D88</f>
        <v>4-lane urban- upgrade 2-lane urban to 4-lane with active modes on both sides, (TDM)</v>
      </c>
      <c r="E88" s="144" t="str">
        <f>'I3 Project list'!G88</f>
        <v>Exclude</v>
      </c>
      <c r="F88" s="144" t="str">
        <f>'I3 Project list'!L88</f>
        <v>State Highway</v>
      </c>
      <c r="G88" s="226">
        <f>Lnd8_Mitigation!AR88</f>
        <v>0</v>
      </c>
      <c r="H88" s="226">
        <f>Con7_Renewal!AN88</f>
        <v>0</v>
      </c>
      <c r="I88" s="288">
        <f>Con7_Renewal!F88+Lnd8_Mitigation!J88</f>
        <v>0</v>
      </c>
      <c r="J88" s="288">
        <f>Con7_Renewal!G88+Lnd8_Mitigation!K88</f>
        <v>0</v>
      </c>
      <c r="K88" s="288">
        <f>Con7_Renewal!H88+Lnd8_Mitigation!L88</f>
        <v>0</v>
      </c>
      <c r="L88" s="288">
        <f>Con7_Renewal!I88+Lnd8_Mitigation!M88</f>
        <v>0</v>
      </c>
      <c r="M88" s="288">
        <f>Con7_Renewal!J88+Lnd8_Mitigation!N88</f>
        <v>0</v>
      </c>
      <c r="N88" s="288">
        <f>Con7_Renewal!K88+Lnd8_Mitigation!O88</f>
        <v>0</v>
      </c>
      <c r="O88" s="288">
        <f>Con7_Renewal!L88+Lnd8_Mitigation!P88</f>
        <v>0</v>
      </c>
      <c r="P88" s="288">
        <f>Con7_Renewal!M88+Lnd8_Mitigation!Q88</f>
        <v>0</v>
      </c>
      <c r="Q88" s="288">
        <f>Con7_Renewal!N88+Lnd8_Mitigation!R88</f>
        <v>0</v>
      </c>
      <c r="R88" s="288">
        <f>Con7_Renewal!O88+Lnd8_Mitigation!S88</f>
        <v>0</v>
      </c>
      <c r="S88" s="288">
        <f>Con7_Renewal!P88+Lnd8_Mitigation!T88</f>
        <v>0</v>
      </c>
      <c r="T88" s="288">
        <f>Con7_Renewal!Q88+Lnd8_Mitigation!U88</f>
        <v>0</v>
      </c>
      <c r="U88" s="288">
        <f>Con7_Renewal!R88+Lnd8_Mitigation!V88</f>
        <v>0</v>
      </c>
      <c r="V88" s="288">
        <f>Con7_Renewal!S88+Lnd8_Mitigation!W88</f>
        <v>0</v>
      </c>
      <c r="W88" s="288">
        <f>Con7_Renewal!T88+Lnd8_Mitigation!X88</f>
        <v>0</v>
      </c>
      <c r="X88" s="288">
        <f>Con7_Renewal!U88+Lnd8_Mitigation!Y88</f>
        <v>0</v>
      </c>
      <c r="Y88" s="288">
        <f>Con7_Renewal!V88+Lnd8_Mitigation!Z88</f>
        <v>0</v>
      </c>
      <c r="Z88" s="288">
        <f>Con7_Renewal!W88+Lnd8_Mitigation!AA88</f>
        <v>0</v>
      </c>
      <c r="AA88" s="288">
        <f>Con7_Renewal!X88+Lnd8_Mitigation!AB88</f>
        <v>0</v>
      </c>
      <c r="AB88" s="288">
        <f>Con7_Renewal!Y88+Lnd8_Mitigation!AC88</f>
        <v>0</v>
      </c>
      <c r="AC88" s="288">
        <f>Con7_Renewal!Z88+Lnd8_Mitigation!AD88</f>
        <v>0</v>
      </c>
      <c r="AD88" s="288">
        <f>Con7_Renewal!AA88+Lnd8_Mitigation!AE88</f>
        <v>0</v>
      </c>
      <c r="AE88" s="288">
        <f>Con7_Renewal!AB88+Lnd8_Mitigation!AF88</f>
        <v>0</v>
      </c>
      <c r="AF88" s="288">
        <f>Con7_Renewal!AC88+Lnd8_Mitigation!AG88</f>
        <v>0</v>
      </c>
      <c r="AG88" s="288">
        <f>Con7_Renewal!AD88+Lnd8_Mitigation!AH88</f>
        <v>0</v>
      </c>
      <c r="AH88" s="288">
        <f>Con7_Renewal!AE88+Lnd8_Mitigation!AI88</f>
        <v>0</v>
      </c>
      <c r="AI88" s="288">
        <f>Con7_Renewal!AF88+Lnd8_Mitigation!AJ88</f>
        <v>0</v>
      </c>
      <c r="AJ88" s="288">
        <f>Con7_Renewal!AG88+Lnd8_Mitigation!AK88</f>
        <v>0</v>
      </c>
      <c r="AK88" s="288">
        <f>Con7_Renewal!AH88+Lnd8_Mitigation!AL88</f>
        <v>0</v>
      </c>
      <c r="AL88" s="288">
        <f>Con7_Renewal!AI88+Lnd8_Mitigation!AM88</f>
        <v>0</v>
      </c>
      <c r="AM88" s="288">
        <f>Con7_Renewal!AJ88+Lnd8_Mitigation!AN88</f>
        <v>0</v>
      </c>
      <c r="AN88" s="288">
        <f>Con7_Renewal!AK88+Lnd8_Mitigation!AO88</f>
        <v>0</v>
      </c>
      <c r="AO88" s="288">
        <f>Con7_Renewal!AL88+Lnd8_Mitigation!AP88</f>
        <v>0</v>
      </c>
      <c r="AP88" s="288">
        <f>Con7_Renewal!AM88+Lnd8_Mitigation!AQ88</f>
        <v>0</v>
      </c>
      <c r="AQ88" s="288">
        <f t="shared" si="4"/>
        <v>0</v>
      </c>
      <c r="AR88" s="288">
        <v>0</v>
      </c>
      <c r="AS88" s="288">
        <v>0</v>
      </c>
      <c r="AT88" s="288">
        <v>0</v>
      </c>
      <c r="AU88" s="353">
        <v>0</v>
      </c>
      <c r="AV88" s="288" t="str">
        <f t="shared" si="5"/>
        <v>Arterial</v>
      </c>
      <c r="AW88" s="288">
        <f t="shared" si="7"/>
        <v>0</v>
      </c>
      <c r="AX88" s="288">
        <f t="shared" si="6"/>
        <v>0</v>
      </c>
      <c r="AY88" s="356">
        <v>2032</v>
      </c>
    </row>
    <row r="89" spans="1:51" ht="36.75" x14ac:dyDescent="0.25">
      <c r="A89" s="144" t="str">
        <f>Con6_Mitigation!B89</f>
        <v>Drury_50a</v>
      </c>
      <c r="B89" s="144" t="str">
        <f>'I3 Project list'!B89</f>
        <v>50a</v>
      </c>
      <c r="C89" s="144" t="str">
        <f>Con6_Mitigation!C89</f>
        <v xml:space="preserve">SH22 improvements from Jesmond Rd to Oira Rd- active mode upgrades on the northern section </v>
      </c>
      <c r="D89" s="144" t="str">
        <f>Con6_Mitigation!D89</f>
        <v>2-lane urban- upgrade existing road layout with active modes on northern side only</v>
      </c>
      <c r="E89" s="144" t="str">
        <f>'I3 Project list'!G89</f>
        <v>Exclude</v>
      </c>
      <c r="F89" s="144" t="str">
        <f>'I3 Project list'!L89</f>
        <v>State Highway</v>
      </c>
      <c r="G89" s="226">
        <f>Lnd8_Mitigation!AR89</f>
        <v>0</v>
      </c>
      <c r="H89" s="226">
        <f>Con7_Renewal!AN89</f>
        <v>0</v>
      </c>
      <c r="I89" s="288">
        <f>Con7_Renewal!F89+Lnd8_Mitigation!J89</f>
        <v>0</v>
      </c>
      <c r="J89" s="288">
        <f>Con7_Renewal!G89+Lnd8_Mitigation!K89</f>
        <v>0</v>
      </c>
      <c r="K89" s="288">
        <f>Con7_Renewal!H89+Lnd8_Mitigation!L89</f>
        <v>0</v>
      </c>
      <c r="L89" s="288">
        <f>Con7_Renewal!I89+Lnd8_Mitigation!M89</f>
        <v>0</v>
      </c>
      <c r="M89" s="288">
        <f>Con7_Renewal!J89+Lnd8_Mitigation!N89</f>
        <v>0</v>
      </c>
      <c r="N89" s="288">
        <f>Con7_Renewal!K89+Lnd8_Mitigation!O89</f>
        <v>0</v>
      </c>
      <c r="O89" s="288">
        <f>Con7_Renewal!L89+Lnd8_Mitigation!P89</f>
        <v>0</v>
      </c>
      <c r="P89" s="288">
        <f>Con7_Renewal!M89+Lnd8_Mitigation!Q89</f>
        <v>0</v>
      </c>
      <c r="Q89" s="288">
        <f>Con7_Renewal!N89+Lnd8_Mitigation!R89</f>
        <v>0</v>
      </c>
      <c r="R89" s="288">
        <f>Con7_Renewal!O89+Lnd8_Mitigation!S89</f>
        <v>0</v>
      </c>
      <c r="S89" s="288">
        <f>Con7_Renewal!P89+Lnd8_Mitigation!T89</f>
        <v>0</v>
      </c>
      <c r="T89" s="288">
        <f>Con7_Renewal!Q89+Lnd8_Mitigation!U89</f>
        <v>0</v>
      </c>
      <c r="U89" s="288">
        <f>Con7_Renewal!R89+Lnd8_Mitigation!V89</f>
        <v>0</v>
      </c>
      <c r="V89" s="288">
        <f>Con7_Renewal!S89+Lnd8_Mitigation!W89</f>
        <v>0</v>
      </c>
      <c r="W89" s="288">
        <f>Con7_Renewal!T89+Lnd8_Mitigation!X89</f>
        <v>0</v>
      </c>
      <c r="X89" s="288">
        <f>Con7_Renewal!U89+Lnd8_Mitigation!Y89</f>
        <v>0</v>
      </c>
      <c r="Y89" s="288">
        <f>Con7_Renewal!V89+Lnd8_Mitigation!Z89</f>
        <v>0</v>
      </c>
      <c r="Z89" s="288">
        <f>Con7_Renewal!W89+Lnd8_Mitigation!AA89</f>
        <v>0</v>
      </c>
      <c r="AA89" s="288">
        <f>Con7_Renewal!X89+Lnd8_Mitigation!AB89</f>
        <v>0</v>
      </c>
      <c r="AB89" s="288">
        <f>Con7_Renewal!Y89+Lnd8_Mitigation!AC89</f>
        <v>0</v>
      </c>
      <c r="AC89" s="288">
        <f>Con7_Renewal!Z89+Lnd8_Mitigation!AD89</f>
        <v>0</v>
      </c>
      <c r="AD89" s="288">
        <f>Con7_Renewal!AA89+Lnd8_Mitigation!AE89</f>
        <v>0</v>
      </c>
      <c r="AE89" s="288">
        <f>Con7_Renewal!AB89+Lnd8_Mitigation!AF89</f>
        <v>0</v>
      </c>
      <c r="AF89" s="288">
        <f>Con7_Renewal!AC89+Lnd8_Mitigation!AG89</f>
        <v>0</v>
      </c>
      <c r="AG89" s="288">
        <f>Con7_Renewal!AD89+Lnd8_Mitigation!AH89</f>
        <v>0</v>
      </c>
      <c r="AH89" s="288">
        <f>Con7_Renewal!AE89+Lnd8_Mitigation!AI89</f>
        <v>0</v>
      </c>
      <c r="AI89" s="288">
        <f>Con7_Renewal!AF89+Lnd8_Mitigation!AJ89</f>
        <v>0</v>
      </c>
      <c r="AJ89" s="288">
        <f>Con7_Renewal!AG89+Lnd8_Mitigation!AK89</f>
        <v>0</v>
      </c>
      <c r="AK89" s="288">
        <f>Con7_Renewal!AH89+Lnd8_Mitigation!AL89</f>
        <v>0</v>
      </c>
      <c r="AL89" s="288">
        <f>Con7_Renewal!AI89+Lnd8_Mitigation!AM89</f>
        <v>0</v>
      </c>
      <c r="AM89" s="288">
        <f>Con7_Renewal!AJ89+Lnd8_Mitigation!AN89</f>
        <v>0</v>
      </c>
      <c r="AN89" s="288">
        <f>Con7_Renewal!AK89+Lnd8_Mitigation!AO89</f>
        <v>0</v>
      </c>
      <c r="AO89" s="288">
        <f>Con7_Renewal!AL89+Lnd8_Mitigation!AP89</f>
        <v>0</v>
      </c>
      <c r="AP89" s="288">
        <f>Con7_Renewal!AM89+Lnd8_Mitigation!AQ89</f>
        <v>0</v>
      </c>
      <c r="AQ89" s="288">
        <f t="shared" si="4"/>
        <v>0</v>
      </c>
      <c r="AR89" s="288">
        <v>0</v>
      </c>
      <c r="AS89" s="288">
        <v>0</v>
      </c>
      <c r="AT89" s="288">
        <v>0</v>
      </c>
      <c r="AU89" s="353">
        <v>0</v>
      </c>
      <c r="AV89" s="288" t="str">
        <f t="shared" si="5"/>
        <v>Arterial</v>
      </c>
      <c r="AW89" s="288">
        <f t="shared" si="7"/>
        <v>0</v>
      </c>
      <c r="AX89" s="288">
        <f t="shared" si="6"/>
        <v>0</v>
      </c>
      <c r="AY89" s="356">
        <v>2026</v>
      </c>
    </row>
    <row r="90" spans="1:51" ht="36.75" x14ac:dyDescent="0.25">
      <c r="A90" s="144" t="str">
        <f>Con6_Mitigation!B90</f>
        <v>Drury_50b</v>
      </c>
      <c r="B90" s="144" t="str">
        <f>'I3 Project list'!B90</f>
        <v>50b</v>
      </c>
      <c r="C90" s="144" t="str">
        <f>Con6_Mitigation!C90</f>
        <v>SH22 improvements from Jesmond Rd to Oira Rd</v>
      </c>
      <c r="D90" s="144" t="str">
        <f>Con6_Mitigation!D90</f>
        <v>4-lane urban- upgrade 2-lane urban to 4-lane with active modes on both sides, (TDM)</v>
      </c>
      <c r="E90" s="144" t="str">
        <f>'I3 Project list'!G90</f>
        <v>Exclude</v>
      </c>
      <c r="F90" s="144" t="str">
        <f>'I3 Project list'!L90</f>
        <v>State Highway</v>
      </c>
      <c r="G90" s="226">
        <f>Lnd8_Mitigation!AR90</f>
        <v>0</v>
      </c>
      <c r="H90" s="226">
        <f>Con7_Renewal!AN90</f>
        <v>0</v>
      </c>
      <c r="I90" s="288">
        <f>Con7_Renewal!F90+Lnd8_Mitigation!J90</f>
        <v>0</v>
      </c>
      <c r="J90" s="288">
        <f>Con7_Renewal!G90+Lnd8_Mitigation!K90</f>
        <v>0</v>
      </c>
      <c r="K90" s="288">
        <f>Con7_Renewal!H90+Lnd8_Mitigation!L90</f>
        <v>0</v>
      </c>
      <c r="L90" s="288">
        <f>Con7_Renewal!I90+Lnd8_Mitigation!M90</f>
        <v>0</v>
      </c>
      <c r="M90" s="288">
        <f>Con7_Renewal!J90+Lnd8_Mitigation!N90</f>
        <v>0</v>
      </c>
      <c r="N90" s="288">
        <f>Con7_Renewal!K90+Lnd8_Mitigation!O90</f>
        <v>0</v>
      </c>
      <c r="O90" s="288">
        <f>Con7_Renewal!L90+Lnd8_Mitigation!P90</f>
        <v>0</v>
      </c>
      <c r="P90" s="288">
        <f>Con7_Renewal!M90+Lnd8_Mitigation!Q90</f>
        <v>0</v>
      </c>
      <c r="Q90" s="288">
        <f>Con7_Renewal!N90+Lnd8_Mitigation!R90</f>
        <v>0</v>
      </c>
      <c r="R90" s="288">
        <f>Con7_Renewal!O90+Lnd8_Mitigation!S90</f>
        <v>0</v>
      </c>
      <c r="S90" s="288">
        <f>Con7_Renewal!P90+Lnd8_Mitigation!T90</f>
        <v>0</v>
      </c>
      <c r="T90" s="288">
        <f>Con7_Renewal!Q90+Lnd8_Mitigation!U90</f>
        <v>0</v>
      </c>
      <c r="U90" s="288">
        <f>Con7_Renewal!R90+Lnd8_Mitigation!V90</f>
        <v>0</v>
      </c>
      <c r="V90" s="288">
        <f>Con7_Renewal!S90+Lnd8_Mitigation!W90</f>
        <v>0</v>
      </c>
      <c r="W90" s="288">
        <f>Con7_Renewal!T90+Lnd8_Mitigation!X90</f>
        <v>0</v>
      </c>
      <c r="X90" s="288">
        <f>Con7_Renewal!U90+Lnd8_Mitigation!Y90</f>
        <v>0</v>
      </c>
      <c r="Y90" s="288">
        <f>Con7_Renewal!V90+Lnd8_Mitigation!Z90</f>
        <v>0</v>
      </c>
      <c r="Z90" s="288">
        <f>Con7_Renewal!W90+Lnd8_Mitigation!AA90</f>
        <v>0</v>
      </c>
      <c r="AA90" s="288">
        <f>Con7_Renewal!X90+Lnd8_Mitigation!AB90</f>
        <v>0</v>
      </c>
      <c r="AB90" s="288">
        <f>Con7_Renewal!Y90+Lnd8_Mitigation!AC90</f>
        <v>0</v>
      </c>
      <c r="AC90" s="288">
        <f>Con7_Renewal!Z90+Lnd8_Mitigation!AD90</f>
        <v>0</v>
      </c>
      <c r="AD90" s="288">
        <f>Con7_Renewal!AA90+Lnd8_Mitigation!AE90</f>
        <v>0</v>
      </c>
      <c r="AE90" s="288">
        <f>Con7_Renewal!AB90+Lnd8_Mitigation!AF90</f>
        <v>0</v>
      </c>
      <c r="AF90" s="288">
        <f>Con7_Renewal!AC90+Lnd8_Mitigation!AG90</f>
        <v>0</v>
      </c>
      <c r="AG90" s="288">
        <f>Con7_Renewal!AD90+Lnd8_Mitigation!AH90</f>
        <v>0</v>
      </c>
      <c r="AH90" s="288">
        <f>Con7_Renewal!AE90+Lnd8_Mitigation!AI90</f>
        <v>0</v>
      </c>
      <c r="AI90" s="288">
        <f>Con7_Renewal!AF90+Lnd8_Mitigation!AJ90</f>
        <v>0</v>
      </c>
      <c r="AJ90" s="288">
        <f>Con7_Renewal!AG90+Lnd8_Mitigation!AK90</f>
        <v>0</v>
      </c>
      <c r="AK90" s="288">
        <f>Con7_Renewal!AH90+Lnd8_Mitigation!AL90</f>
        <v>0</v>
      </c>
      <c r="AL90" s="288">
        <f>Con7_Renewal!AI90+Lnd8_Mitigation!AM90</f>
        <v>0</v>
      </c>
      <c r="AM90" s="288">
        <f>Con7_Renewal!AJ90+Lnd8_Mitigation!AN90</f>
        <v>0</v>
      </c>
      <c r="AN90" s="288">
        <f>Con7_Renewal!AK90+Lnd8_Mitigation!AO90</f>
        <v>0</v>
      </c>
      <c r="AO90" s="288">
        <f>Con7_Renewal!AL90+Lnd8_Mitigation!AP90</f>
        <v>0</v>
      </c>
      <c r="AP90" s="288">
        <f>Con7_Renewal!AM90+Lnd8_Mitigation!AQ90</f>
        <v>0</v>
      </c>
      <c r="AQ90" s="288">
        <f t="shared" si="4"/>
        <v>0</v>
      </c>
      <c r="AR90" s="288">
        <v>0</v>
      </c>
      <c r="AS90" s="288">
        <v>0</v>
      </c>
      <c r="AT90" s="288">
        <v>0</v>
      </c>
      <c r="AU90" s="353">
        <v>0</v>
      </c>
      <c r="AV90" s="288" t="str">
        <f t="shared" si="5"/>
        <v>Arterial</v>
      </c>
      <c r="AW90" s="288">
        <f t="shared" si="7"/>
        <v>0</v>
      </c>
      <c r="AX90" s="288">
        <f t="shared" si="6"/>
        <v>0</v>
      </c>
      <c r="AY90" s="356">
        <v>2032</v>
      </c>
    </row>
    <row r="91" spans="1:51" ht="48.75" x14ac:dyDescent="0.25">
      <c r="A91" s="144" t="str">
        <f>Con6_Mitigation!B91</f>
        <v>Drury_51</v>
      </c>
      <c r="B91" s="144">
        <f>'I3 Project list'!B91</f>
        <v>51</v>
      </c>
      <c r="C91" s="144" t="str">
        <f>Con6_Mitigation!C91</f>
        <v>SH22 improvements from Oira Rd to Oira Creek -  subject to design, could be incorporated with project 60</v>
      </c>
      <c r="D91" s="144" t="str">
        <f>Con6_Mitigation!D91</f>
        <v>Upgrade road layout to future urban boundary + active modes on both sides</v>
      </c>
      <c r="E91" s="144" t="str">
        <f>'I3 Project list'!G91</f>
        <v>Exclude</v>
      </c>
      <c r="F91" s="144" t="str">
        <f>'I3 Project list'!L91</f>
        <v>State Highway</v>
      </c>
      <c r="G91" s="226">
        <f>Lnd8_Mitigation!AR91</f>
        <v>0</v>
      </c>
      <c r="H91" s="226">
        <f>Con7_Renewal!AN91</f>
        <v>0</v>
      </c>
      <c r="I91" s="288">
        <f>Con7_Renewal!F91+Lnd8_Mitigation!J91</f>
        <v>0</v>
      </c>
      <c r="J91" s="288">
        <f>Con7_Renewal!G91+Lnd8_Mitigation!K91</f>
        <v>0</v>
      </c>
      <c r="K91" s="288">
        <f>Con7_Renewal!H91+Lnd8_Mitigation!L91</f>
        <v>0</v>
      </c>
      <c r="L91" s="288">
        <f>Con7_Renewal!I91+Lnd8_Mitigation!M91</f>
        <v>0</v>
      </c>
      <c r="M91" s="288">
        <f>Con7_Renewal!J91+Lnd8_Mitigation!N91</f>
        <v>0</v>
      </c>
      <c r="N91" s="288">
        <f>Con7_Renewal!K91+Lnd8_Mitigation!O91</f>
        <v>0</v>
      </c>
      <c r="O91" s="288">
        <f>Con7_Renewal!L91+Lnd8_Mitigation!P91</f>
        <v>0</v>
      </c>
      <c r="P91" s="288">
        <f>Con7_Renewal!M91+Lnd8_Mitigation!Q91</f>
        <v>0</v>
      </c>
      <c r="Q91" s="288">
        <f>Con7_Renewal!N91+Lnd8_Mitigation!R91</f>
        <v>0</v>
      </c>
      <c r="R91" s="288">
        <f>Con7_Renewal!O91+Lnd8_Mitigation!S91</f>
        <v>0</v>
      </c>
      <c r="S91" s="288">
        <f>Con7_Renewal!P91+Lnd8_Mitigation!T91</f>
        <v>0</v>
      </c>
      <c r="T91" s="288">
        <f>Con7_Renewal!Q91+Lnd8_Mitigation!U91</f>
        <v>0</v>
      </c>
      <c r="U91" s="288">
        <f>Con7_Renewal!R91+Lnd8_Mitigation!V91</f>
        <v>0</v>
      </c>
      <c r="V91" s="288">
        <f>Con7_Renewal!S91+Lnd8_Mitigation!W91</f>
        <v>0</v>
      </c>
      <c r="W91" s="288">
        <f>Con7_Renewal!T91+Lnd8_Mitigation!X91</f>
        <v>0</v>
      </c>
      <c r="X91" s="288">
        <f>Con7_Renewal!U91+Lnd8_Mitigation!Y91</f>
        <v>0</v>
      </c>
      <c r="Y91" s="288">
        <f>Con7_Renewal!V91+Lnd8_Mitigation!Z91</f>
        <v>0</v>
      </c>
      <c r="Z91" s="288">
        <f>Con7_Renewal!W91+Lnd8_Mitigation!AA91</f>
        <v>0</v>
      </c>
      <c r="AA91" s="288">
        <f>Con7_Renewal!X91+Lnd8_Mitigation!AB91</f>
        <v>0</v>
      </c>
      <c r="AB91" s="288">
        <f>Con7_Renewal!Y91+Lnd8_Mitigation!AC91</f>
        <v>0</v>
      </c>
      <c r="AC91" s="288">
        <f>Con7_Renewal!Z91+Lnd8_Mitigation!AD91</f>
        <v>0</v>
      </c>
      <c r="AD91" s="288">
        <f>Con7_Renewal!AA91+Lnd8_Mitigation!AE91</f>
        <v>0</v>
      </c>
      <c r="AE91" s="288">
        <f>Con7_Renewal!AB91+Lnd8_Mitigation!AF91</f>
        <v>0</v>
      </c>
      <c r="AF91" s="288">
        <f>Con7_Renewal!AC91+Lnd8_Mitigation!AG91</f>
        <v>0</v>
      </c>
      <c r="AG91" s="288">
        <f>Con7_Renewal!AD91+Lnd8_Mitigation!AH91</f>
        <v>0</v>
      </c>
      <c r="AH91" s="288">
        <f>Con7_Renewal!AE91+Lnd8_Mitigation!AI91</f>
        <v>0</v>
      </c>
      <c r="AI91" s="288">
        <f>Con7_Renewal!AF91+Lnd8_Mitigation!AJ91</f>
        <v>0</v>
      </c>
      <c r="AJ91" s="288">
        <f>Con7_Renewal!AG91+Lnd8_Mitigation!AK91</f>
        <v>0</v>
      </c>
      <c r="AK91" s="288">
        <f>Con7_Renewal!AH91+Lnd8_Mitigation!AL91</f>
        <v>0</v>
      </c>
      <c r="AL91" s="288">
        <f>Con7_Renewal!AI91+Lnd8_Mitigation!AM91</f>
        <v>0</v>
      </c>
      <c r="AM91" s="288">
        <f>Con7_Renewal!AJ91+Lnd8_Mitigation!AN91</f>
        <v>0</v>
      </c>
      <c r="AN91" s="288">
        <f>Con7_Renewal!AK91+Lnd8_Mitigation!AO91</f>
        <v>0</v>
      </c>
      <c r="AO91" s="288">
        <f>Con7_Renewal!AL91+Lnd8_Mitigation!AP91</f>
        <v>0</v>
      </c>
      <c r="AP91" s="288">
        <f>Con7_Renewal!AM91+Lnd8_Mitigation!AQ91</f>
        <v>0</v>
      </c>
      <c r="AQ91" s="288">
        <f t="shared" si="4"/>
        <v>0</v>
      </c>
      <c r="AR91" s="288">
        <v>0</v>
      </c>
      <c r="AS91" s="288">
        <v>0</v>
      </c>
      <c r="AT91" s="288">
        <v>0</v>
      </c>
      <c r="AU91" s="353">
        <v>0</v>
      </c>
      <c r="AV91" s="288" t="str">
        <f t="shared" si="5"/>
        <v>Arterial</v>
      </c>
      <c r="AW91" s="288">
        <f t="shared" si="7"/>
        <v>0</v>
      </c>
      <c r="AX91" s="288">
        <f t="shared" si="6"/>
        <v>0</v>
      </c>
      <c r="AY91" s="356">
        <v>2037</v>
      </c>
    </row>
    <row r="92" spans="1:51" ht="36.75" x14ac:dyDescent="0.25">
      <c r="A92" s="144" t="str">
        <f>Con6_Mitigation!B92</f>
        <v>Drury_52</v>
      </c>
      <c r="B92" s="144">
        <f>'I3 Project list'!B92</f>
        <v>52</v>
      </c>
      <c r="C92" s="144" t="str">
        <f>Con6_Mitigation!C92</f>
        <v>Intersection upgrade- on SH22/ McPherson Rd/Karaka Rd (Auranga B1)</v>
      </c>
      <c r="D92" s="144" t="str">
        <f>Con6_Mitigation!D92</f>
        <v>Ultimate intersection form</v>
      </c>
      <c r="E92" s="144" t="str">
        <f>'I3 Project list'!G92</f>
        <v>Exclude</v>
      </c>
      <c r="F92" s="144" t="str">
        <f>'I3 Project list'!L92</f>
        <v>4-lane arterial</v>
      </c>
      <c r="G92" s="226">
        <f>Lnd8_Mitigation!AR92</f>
        <v>0</v>
      </c>
      <c r="H92" s="226">
        <f>Con7_Renewal!AN92</f>
        <v>0</v>
      </c>
      <c r="I92" s="288">
        <f>Con7_Renewal!F92+Lnd8_Mitigation!J92</f>
        <v>0</v>
      </c>
      <c r="J92" s="288">
        <f>Con7_Renewal!G92+Lnd8_Mitigation!K92</f>
        <v>0</v>
      </c>
      <c r="K92" s="288">
        <f>Con7_Renewal!H92+Lnd8_Mitigation!L92</f>
        <v>0</v>
      </c>
      <c r="L92" s="288">
        <f>Con7_Renewal!I92+Lnd8_Mitigation!M92</f>
        <v>0</v>
      </c>
      <c r="M92" s="288">
        <f>Con7_Renewal!J92+Lnd8_Mitigation!N92</f>
        <v>0</v>
      </c>
      <c r="N92" s="288">
        <f>Con7_Renewal!K92+Lnd8_Mitigation!O92</f>
        <v>0</v>
      </c>
      <c r="O92" s="288">
        <f>Con7_Renewal!L92+Lnd8_Mitigation!P92</f>
        <v>0</v>
      </c>
      <c r="P92" s="288">
        <f>Con7_Renewal!M92+Lnd8_Mitigation!Q92</f>
        <v>0</v>
      </c>
      <c r="Q92" s="288">
        <f>Con7_Renewal!N92+Lnd8_Mitigation!R92</f>
        <v>0</v>
      </c>
      <c r="R92" s="288">
        <f>Con7_Renewal!O92+Lnd8_Mitigation!S92</f>
        <v>0</v>
      </c>
      <c r="S92" s="288">
        <f>Con7_Renewal!P92+Lnd8_Mitigation!T92</f>
        <v>0</v>
      </c>
      <c r="T92" s="288">
        <f>Con7_Renewal!Q92+Lnd8_Mitigation!U92</f>
        <v>0</v>
      </c>
      <c r="U92" s="288">
        <f>Con7_Renewal!R92+Lnd8_Mitigation!V92</f>
        <v>0</v>
      </c>
      <c r="V92" s="288">
        <f>Con7_Renewal!S92+Lnd8_Mitigation!W92</f>
        <v>0</v>
      </c>
      <c r="W92" s="288">
        <f>Con7_Renewal!T92+Lnd8_Mitigation!X92</f>
        <v>0</v>
      </c>
      <c r="X92" s="288">
        <f>Con7_Renewal!U92+Lnd8_Mitigation!Y92</f>
        <v>0</v>
      </c>
      <c r="Y92" s="288">
        <f>Con7_Renewal!V92+Lnd8_Mitigation!Z92</f>
        <v>0</v>
      </c>
      <c r="Z92" s="288">
        <f>Con7_Renewal!W92+Lnd8_Mitigation!AA92</f>
        <v>0</v>
      </c>
      <c r="AA92" s="288">
        <f>Con7_Renewal!X92+Lnd8_Mitigation!AB92</f>
        <v>0</v>
      </c>
      <c r="AB92" s="288">
        <f>Con7_Renewal!Y92+Lnd8_Mitigation!AC92</f>
        <v>0</v>
      </c>
      <c r="AC92" s="288">
        <f>Con7_Renewal!Z92+Lnd8_Mitigation!AD92</f>
        <v>0</v>
      </c>
      <c r="AD92" s="288">
        <f>Con7_Renewal!AA92+Lnd8_Mitigation!AE92</f>
        <v>0</v>
      </c>
      <c r="AE92" s="288">
        <f>Con7_Renewal!AB92+Lnd8_Mitigation!AF92</f>
        <v>0</v>
      </c>
      <c r="AF92" s="288">
        <f>Con7_Renewal!AC92+Lnd8_Mitigation!AG92</f>
        <v>0</v>
      </c>
      <c r="AG92" s="288">
        <f>Con7_Renewal!AD92+Lnd8_Mitigation!AH92</f>
        <v>0</v>
      </c>
      <c r="AH92" s="288">
        <f>Con7_Renewal!AE92+Lnd8_Mitigation!AI92</f>
        <v>0</v>
      </c>
      <c r="AI92" s="288">
        <f>Con7_Renewal!AF92+Lnd8_Mitigation!AJ92</f>
        <v>0</v>
      </c>
      <c r="AJ92" s="288">
        <f>Con7_Renewal!AG92+Lnd8_Mitigation!AK92</f>
        <v>0</v>
      </c>
      <c r="AK92" s="288">
        <f>Con7_Renewal!AH92+Lnd8_Mitigation!AL92</f>
        <v>0</v>
      </c>
      <c r="AL92" s="288">
        <f>Con7_Renewal!AI92+Lnd8_Mitigation!AM92</f>
        <v>0</v>
      </c>
      <c r="AM92" s="288">
        <f>Con7_Renewal!AJ92+Lnd8_Mitigation!AN92</f>
        <v>0</v>
      </c>
      <c r="AN92" s="288">
        <f>Con7_Renewal!AK92+Lnd8_Mitigation!AO92</f>
        <v>0</v>
      </c>
      <c r="AO92" s="288">
        <f>Con7_Renewal!AL92+Lnd8_Mitigation!AP92</f>
        <v>0</v>
      </c>
      <c r="AP92" s="288">
        <f>Con7_Renewal!AM92+Lnd8_Mitigation!AQ92</f>
        <v>0</v>
      </c>
      <c r="AQ92" s="288">
        <f t="shared" si="4"/>
        <v>0</v>
      </c>
      <c r="AR92" s="288">
        <v>0</v>
      </c>
      <c r="AS92" s="288">
        <v>0</v>
      </c>
      <c r="AT92" s="288">
        <v>0</v>
      </c>
      <c r="AU92" s="353">
        <v>0</v>
      </c>
      <c r="AV92" s="288" t="str">
        <f t="shared" si="5"/>
        <v>Arterial</v>
      </c>
      <c r="AW92" s="288">
        <f t="shared" si="7"/>
        <v>0</v>
      </c>
      <c r="AX92" s="288">
        <f t="shared" si="6"/>
        <v>0</v>
      </c>
      <c r="AY92" s="356">
        <v>2024</v>
      </c>
    </row>
    <row r="93" spans="1:51" ht="24.75" x14ac:dyDescent="0.25">
      <c r="A93" s="144" t="str">
        <f>Con6_Mitigation!B93</f>
        <v>Drury_53</v>
      </c>
      <c r="B93" s="144">
        <f>'I3 Project list'!B93</f>
        <v>53</v>
      </c>
      <c r="C93" s="144" t="str">
        <f>Con6_Mitigation!C93</f>
        <v>New intersection east of Jesmond Rd (Auranga B1 main street)</v>
      </c>
      <c r="D93" s="144" t="str">
        <f>Con6_Mitigation!D93</f>
        <v>Ultimate intersection form (left-in left-out)</v>
      </c>
      <c r="E93" s="144" t="str">
        <f>'I3 Project list'!G93</f>
        <v>Exclude</v>
      </c>
      <c r="F93" s="144" t="str">
        <f>'I3 Project list'!L93</f>
        <v>4-lane arterial upgrade</v>
      </c>
      <c r="G93" s="226">
        <f>Lnd8_Mitigation!AR93</f>
        <v>0</v>
      </c>
      <c r="H93" s="226">
        <f>Con7_Renewal!AN93</f>
        <v>0</v>
      </c>
      <c r="I93" s="288">
        <f>Con7_Renewal!F93+Lnd8_Mitigation!J93</f>
        <v>0</v>
      </c>
      <c r="J93" s="288">
        <f>Con7_Renewal!G93+Lnd8_Mitigation!K93</f>
        <v>0</v>
      </c>
      <c r="K93" s="288">
        <f>Con7_Renewal!H93+Lnd8_Mitigation!L93</f>
        <v>0</v>
      </c>
      <c r="L93" s="288">
        <f>Con7_Renewal!I93+Lnd8_Mitigation!M93</f>
        <v>0</v>
      </c>
      <c r="M93" s="288">
        <f>Con7_Renewal!J93+Lnd8_Mitigation!N93</f>
        <v>0</v>
      </c>
      <c r="N93" s="288">
        <f>Con7_Renewal!K93+Lnd8_Mitigation!O93</f>
        <v>0</v>
      </c>
      <c r="O93" s="288">
        <f>Con7_Renewal!L93+Lnd8_Mitigation!P93</f>
        <v>0</v>
      </c>
      <c r="P93" s="288">
        <f>Con7_Renewal!M93+Lnd8_Mitigation!Q93</f>
        <v>0</v>
      </c>
      <c r="Q93" s="288">
        <f>Con7_Renewal!N93+Lnd8_Mitigation!R93</f>
        <v>0</v>
      </c>
      <c r="R93" s="288">
        <f>Con7_Renewal!O93+Lnd8_Mitigation!S93</f>
        <v>0</v>
      </c>
      <c r="S93" s="288">
        <f>Con7_Renewal!P93+Lnd8_Mitigation!T93</f>
        <v>0</v>
      </c>
      <c r="T93" s="288">
        <f>Con7_Renewal!Q93+Lnd8_Mitigation!U93</f>
        <v>0</v>
      </c>
      <c r="U93" s="288">
        <f>Con7_Renewal!R93+Lnd8_Mitigation!V93</f>
        <v>0</v>
      </c>
      <c r="V93" s="288">
        <f>Con7_Renewal!S93+Lnd8_Mitigation!W93</f>
        <v>0</v>
      </c>
      <c r="W93" s="288">
        <f>Con7_Renewal!T93+Lnd8_Mitigation!X93</f>
        <v>0</v>
      </c>
      <c r="X93" s="288">
        <f>Con7_Renewal!U93+Lnd8_Mitigation!Y93</f>
        <v>0</v>
      </c>
      <c r="Y93" s="288">
        <f>Con7_Renewal!V93+Lnd8_Mitigation!Z93</f>
        <v>0</v>
      </c>
      <c r="Z93" s="288">
        <f>Con7_Renewal!W93+Lnd8_Mitigation!AA93</f>
        <v>0</v>
      </c>
      <c r="AA93" s="288">
        <f>Con7_Renewal!X93+Lnd8_Mitigation!AB93</f>
        <v>0</v>
      </c>
      <c r="AB93" s="288">
        <f>Con7_Renewal!Y93+Lnd8_Mitigation!AC93</f>
        <v>0</v>
      </c>
      <c r="AC93" s="288">
        <f>Con7_Renewal!Z93+Lnd8_Mitigation!AD93</f>
        <v>0</v>
      </c>
      <c r="AD93" s="288">
        <f>Con7_Renewal!AA93+Lnd8_Mitigation!AE93</f>
        <v>0</v>
      </c>
      <c r="AE93" s="288">
        <f>Con7_Renewal!AB93+Lnd8_Mitigation!AF93</f>
        <v>0</v>
      </c>
      <c r="AF93" s="288">
        <f>Con7_Renewal!AC93+Lnd8_Mitigation!AG93</f>
        <v>0</v>
      </c>
      <c r="AG93" s="288">
        <f>Con7_Renewal!AD93+Lnd8_Mitigation!AH93</f>
        <v>0</v>
      </c>
      <c r="AH93" s="288">
        <f>Con7_Renewal!AE93+Lnd8_Mitigation!AI93</f>
        <v>0</v>
      </c>
      <c r="AI93" s="288">
        <f>Con7_Renewal!AF93+Lnd8_Mitigation!AJ93</f>
        <v>0</v>
      </c>
      <c r="AJ93" s="288">
        <f>Con7_Renewal!AG93+Lnd8_Mitigation!AK93</f>
        <v>0</v>
      </c>
      <c r="AK93" s="288">
        <f>Con7_Renewal!AH93+Lnd8_Mitigation!AL93</f>
        <v>0</v>
      </c>
      <c r="AL93" s="288">
        <f>Con7_Renewal!AI93+Lnd8_Mitigation!AM93</f>
        <v>0</v>
      </c>
      <c r="AM93" s="288">
        <f>Con7_Renewal!AJ93+Lnd8_Mitigation!AN93</f>
        <v>0</v>
      </c>
      <c r="AN93" s="288">
        <f>Con7_Renewal!AK93+Lnd8_Mitigation!AO93</f>
        <v>0</v>
      </c>
      <c r="AO93" s="288">
        <f>Con7_Renewal!AL93+Lnd8_Mitigation!AP93</f>
        <v>0</v>
      </c>
      <c r="AP93" s="288">
        <f>Con7_Renewal!AM93+Lnd8_Mitigation!AQ93</f>
        <v>0</v>
      </c>
      <c r="AQ93" s="288">
        <f t="shared" si="4"/>
        <v>0</v>
      </c>
      <c r="AR93" s="288">
        <v>0</v>
      </c>
      <c r="AS93" s="288">
        <v>0</v>
      </c>
      <c r="AT93" s="288">
        <v>0</v>
      </c>
      <c r="AU93" s="353">
        <v>0</v>
      </c>
      <c r="AV93" s="288" t="str">
        <f t="shared" si="5"/>
        <v>Arterial</v>
      </c>
      <c r="AW93" s="288">
        <f t="shared" si="7"/>
        <v>0</v>
      </c>
      <c r="AX93" s="288">
        <f t="shared" si="6"/>
        <v>0</v>
      </c>
      <c r="AY93" s="356">
        <v>2024</v>
      </c>
    </row>
    <row r="94" spans="1:51" ht="48.75" x14ac:dyDescent="0.25">
      <c r="A94" s="144" t="str">
        <f>Con6_Mitigation!B94</f>
        <v>Drury_54</v>
      </c>
      <c r="B94" s="144">
        <f>'I3 Project list'!B94</f>
        <v>54</v>
      </c>
      <c r="C94" s="144" t="str">
        <f>Con6_Mitigation!C94</f>
        <v>New N-S collectors internal to Auranga B1 (2 links )+ Intersections</v>
      </c>
      <c r="D94" s="144" t="str">
        <f>Con6_Mitigation!D94</f>
        <v>2-lane urban- new collector with active mode on both sides + intersection improvements (TDM)</v>
      </c>
      <c r="E94" s="144" t="str">
        <f>'I3 Project list'!G94</f>
        <v>Exclude</v>
      </c>
      <c r="F94" s="144" t="str">
        <f>'I3 Project list'!L94</f>
        <v>Greenfields Collector</v>
      </c>
      <c r="G94" s="226">
        <f>Lnd8_Mitigation!AR94</f>
        <v>0</v>
      </c>
      <c r="H94" s="226">
        <f>Con7_Renewal!AN94</f>
        <v>2279595.1676075002</v>
      </c>
      <c r="I94" s="288">
        <f>Con7_Renewal!F94+Lnd8_Mitigation!J94</f>
        <v>0</v>
      </c>
      <c r="J94" s="288">
        <f>Con7_Renewal!G94+Lnd8_Mitigation!K94</f>
        <v>0</v>
      </c>
      <c r="K94" s="288">
        <f>Con7_Renewal!H94+Lnd8_Mitigation!L94</f>
        <v>203844.58628523667</v>
      </c>
      <c r="L94" s="288">
        <f>Con7_Renewal!I94+Lnd8_Mitigation!M94</f>
        <v>2075750.5813222637</v>
      </c>
      <c r="M94" s="288">
        <f>Con7_Renewal!J94+Lnd8_Mitigation!N94</f>
        <v>0</v>
      </c>
      <c r="N94" s="288">
        <f>Con7_Renewal!K94+Lnd8_Mitigation!O94</f>
        <v>0</v>
      </c>
      <c r="O94" s="288">
        <f>Con7_Renewal!L94+Lnd8_Mitigation!P94</f>
        <v>0</v>
      </c>
      <c r="P94" s="288">
        <f>Con7_Renewal!M94+Lnd8_Mitigation!Q94</f>
        <v>0</v>
      </c>
      <c r="Q94" s="288">
        <f>Con7_Renewal!N94+Lnd8_Mitigation!R94</f>
        <v>0</v>
      </c>
      <c r="R94" s="288">
        <f>Con7_Renewal!O94+Lnd8_Mitigation!S94</f>
        <v>0</v>
      </c>
      <c r="S94" s="288">
        <f>Con7_Renewal!P94+Lnd8_Mitigation!T94</f>
        <v>0</v>
      </c>
      <c r="T94" s="288">
        <f>Con7_Renewal!Q94+Lnd8_Mitigation!U94</f>
        <v>0</v>
      </c>
      <c r="U94" s="288">
        <f>Con7_Renewal!R94+Lnd8_Mitigation!V94</f>
        <v>0</v>
      </c>
      <c r="V94" s="288">
        <f>Con7_Renewal!S94+Lnd8_Mitigation!W94</f>
        <v>0</v>
      </c>
      <c r="W94" s="288">
        <f>Con7_Renewal!T94+Lnd8_Mitigation!X94</f>
        <v>0</v>
      </c>
      <c r="X94" s="288">
        <f>Con7_Renewal!U94+Lnd8_Mitigation!Y94</f>
        <v>0</v>
      </c>
      <c r="Y94" s="288">
        <f>Con7_Renewal!V94+Lnd8_Mitigation!Z94</f>
        <v>0</v>
      </c>
      <c r="Z94" s="288">
        <f>Con7_Renewal!W94+Lnd8_Mitigation!AA94</f>
        <v>0</v>
      </c>
      <c r="AA94" s="288">
        <f>Con7_Renewal!X94+Lnd8_Mitigation!AB94</f>
        <v>0</v>
      </c>
      <c r="AB94" s="288">
        <f>Con7_Renewal!Y94+Lnd8_Mitigation!AC94</f>
        <v>0</v>
      </c>
      <c r="AC94" s="288">
        <f>Con7_Renewal!Z94+Lnd8_Mitigation!AD94</f>
        <v>0</v>
      </c>
      <c r="AD94" s="288">
        <f>Con7_Renewal!AA94+Lnd8_Mitigation!AE94</f>
        <v>0</v>
      </c>
      <c r="AE94" s="288">
        <f>Con7_Renewal!AB94+Lnd8_Mitigation!AF94</f>
        <v>0</v>
      </c>
      <c r="AF94" s="288">
        <f>Con7_Renewal!AC94+Lnd8_Mitigation!AG94</f>
        <v>0</v>
      </c>
      <c r="AG94" s="288">
        <f>Con7_Renewal!AD94+Lnd8_Mitigation!AH94</f>
        <v>0</v>
      </c>
      <c r="AH94" s="288">
        <f>Con7_Renewal!AE94+Lnd8_Mitigation!AI94</f>
        <v>0</v>
      </c>
      <c r="AI94" s="288">
        <f>Con7_Renewal!AF94+Lnd8_Mitigation!AJ94</f>
        <v>0</v>
      </c>
      <c r="AJ94" s="288">
        <f>Con7_Renewal!AG94+Lnd8_Mitigation!AK94</f>
        <v>0</v>
      </c>
      <c r="AK94" s="288">
        <f>Con7_Renewal!AH94+Lnd8_Mitigation!AL94</f>
        <v>0</v>
      </c>
      <c r="AL94" s="288">
        <f>Con7_Renewal!AI94+Lnd8_Mitigation!AM94</f>
        <v>0</v>
      </c>
      <c r="AM94" s="288">
        <f>Con7_Renewal!AJ94+Lnd8_Mitigation!AN94</f>
        <v>0</v>
      </c>
      <c r="AN94" s="288">
        <f>Con7_Renewal!AK94+Lnd8_Mitigation!AO94</f>
        <v>0</v>
      </c>
      <c r="AO94" s="288">
        <f>Con7_Renewal!AL94+Lnd8_Mitigation!AP94</f>
        <v>0</v>
      </c>
      <c r="AP94" s="288">
        <f>Con7_Renewal!AM94+Lnd8_Mitigation!AQ94</f>
        <v>0</v>
      </c>
      <c r="AQ94" s="288">
        <f t="shared" si="4"/>
        <v>2279595.1676075002</v>
      </c>
      <c r="AR94" s="288">
        <v>2075750.5813222637</v>
      </c>
      <c r="AS94" s="288">
        <v>2075750.5813222637</v>
      </c>
      <c r="AT94" s="288">
        <v>0</v>
      </c>
      <c r="AU94" s="353">
        <v>0</v>
      </c>
      <c r="AV94" s="288" t="str">
        <f t="shared" si="5"/>
        <v>Collector</v>
      </c>
      <c r="AW94" s="288">
        <f t="shared" si="7"/>
        <v>0</v>
      </c>
      <c r="AX94" s="288">
        <f t="shared" si="6"/>
        <v>0</v>
      </c>
      <c r="AY94" s="356">
        <v>2025</v>
      </c>
    </row>
    <row r="95" spans="1:51" ht="48.75" x14ac:dyDescent="0.25">
      <c r="A95" s="144" t="str">
        <f>Con6_Mitigation!B95</f>
        <v>Drury_55</v>
      </c>
      <c r="B95" s="144">
        <f>'I3 Project list'!B95</f>
        <v>55</v>
      </c>
      <c r="C95" s="144" t="str">
        <f>Con6_Mitigation!C95</f>
        <v>New E-W collector Jesmond Rd to SH22</v>
      </c>
      <c r="D95" s="144" t="str">
        <f>Con6_Mitigation!D95</f>
        <v>2-lane urban- new collector with active mode on both sides + intersection improvements (TDM)</v>
      </c>
      <c r="E95" s="144" t="str">
        <f>'I3 Project list'!G95</f>
        <v>Exclude</v>
      </c>
      <c r="F95" s="144" t="str">
        <f>'I3 Project list'!L95</f>
        <v>Greenfields Collector</v>
      </c>
      <c r="G95" s="226">
        <f>Lnd8_Mitigation!AR95</f>
        <v>0</v>
      </c>
      <c r="H95" s="226">
        <f>Con7_Renewal!AN95</f>
        <v>0</v>
      </c>
      <c r="I95" s="288">
        <f>Con7_Renewal!F95+Lnd8_Mitigation!J95</f>
        <v>0</v>
      </c>
      <c r="J95" s="288">
        <f>Con7_Renewal!G95+Lnd8_Mitigation!K95</f>
        <v>0</v>
      </c>
      <c r="K95" s="288">
        <f>Con7_Renewal!H95+Lnd8_Mitigation!L95</f>
        <v>0</v>
      </c>
      <c r="L95" s="288">
        <f>Con7_Renewal!I95+Lnd8_Mitigation!M95</f>
        <v>0</v>
      </c>
      <c r="M95" s="288">
        <f>Con7_Renewal!J95+Lnd8_Mitigation!N95</f>
        <v>0</v>
      </c>
      <c r="N95" s="288">
        <f>Con7_Renewal!K95+Lnd8_Mitigation!O95</f>
        <v>0</v>
      </c>
      <c r="O95" s="288">
        <f>Con7_Renewal!L95+Lnd8_Mitigation!P95</f>
        <v>0</v>
      </c>
      <c r="P95" s="288">
        <f>Con7_Renewal!M95+Lnd8_Mitigation!Q95</f>
        <v>0</v>
      </c>
      <c r="Q95" s="288">
        <f>Con7_Renewal!N95+Lnd8_Mitigation!R95</f>
        <v>0</v>
      </c>
      <c r="R95" s="288">
        <f>Con7_Renewal!O95+Lnd8_Mitigation!S95</f>
        <v>0</v>
      </c>
      <c r="S95" s="288">
        <f>Con7_Renewal!P95+Lnd8_Mitigation!T95</f>
        <v>0</v>
      </c>
      <c r="T95" s="288">
        <f>Con7_Renewal!Q95+Lnd8_Mitigation!U95</f>
        <v>0</v>
      </c>
      <c r="U95" s="288">
        <f>Con7_Renewal!R95+Lnd8_Mitigation!V95</f>
        <v>0</v>
      </c>
      <c r="V95" s="288">
        <f>Con7_Renewal!S95+Lnd8_Mitigation!W95</f>
        <v>0</v>
      </c>
      <c r="W95" s="288">
        <f>Con7_Renewal!T95+Lnd8_Mitigation!X95</f>
        <v>0</v>
      </c>
      <c r="X95" s="288">
        <f>Con7_Renewal!U95+Lnd8_Mitigation!Y95</f>
        <v>0</v>
      </c>
      <c r="Y95" s="288">
        <f>Con7_Renewal!V95+Lnd8_Mitigation!Z95</f>
        <v>0</v>
      </c>
      <c r="Z95" s="288">
        <f>Con7_Renewal!W95+Lnd8_Mitigation!AA95</f>
        <v>0</v>
      </c>
      <c r="AA95" s="288">
        <f>Con7_Renewal!X95+Lnd8_Mitigation!AB95</f>
        <v>0</v>
      </c>
      <c r="AB95" s="288">
        <f>Con7_Renewal!Y95+Lnd8_Mitigation!AC95</f>
        <v>0</v>
      </c>
      <c r="AC95" s="288">
        <f>Con7_Renewal!Z95+Lnd8_Mitigation!AD95</f>
        <v>0</v>
      </c>
      <c r="AD95" s="288">
        <f>Con7_Renewal!AA95+Lnd8_Mitigation!AE95</f>
        <v>0</v>
      </c>
      <c r="AE95" s="288">
        <f>Con7_Renewal!AB95+Lnd8_Mitigation!AF95</f>
        <v>0</v>
      </c>
      <c r="AF95" s="288">
        <f>Con7_Renewal!AC95+Lnd8_Mitigation!AG95</f>
        <v>0</v>
      </c>
      <c r="AG95" s="288">
        <f>Con7_Renewal!AD95+Lnd8_Mitigation!AH95</f>
        <v>0</v>
      </c>
      <c r="AH95" s="288">
        <f>Con7_Renewal!AE95+Lnd8_Mitigation!AI95</f>
        <v>0</v>
      </c>
      <c r="AI95" s="288">
        <f>Con7_Renewal!AF95+Lnd8_Mitigation!AJ95</f>
        <v>0</v>
      </c>
      <c r="AJ95" s="288">
        <f>Con7_Renewal!AG95+Lnd8_Mitigation!AK95</f>
        <v>0</v>
      </c>
      <c r="AK95" s="288">
        <f>Con7_Renewal!AH95+Lnd8_Mitigation!AL95</f>
        <v>0</v>
      </c>
      <c r="AL95" s="288">
        <f>Con7_Renewal!AI95+Lnd8_Mitigation!AM95</f>
        <v>0</v>
      </c>
      <c r="AM95" s="288">
        <f>Con7_Renewal!AJ95+Lnd8_Mitigation!AN95</f>
        <v>0</v>
      </c>
      <c r="AN95" s="288">
        <f>Con7_Renewal!AK95+Lnd8_Mitigation!AO95</f>
        <v>0</v>
      </c>
      <c r="AO95" s="288">
        <f>Con7_Renewal!AL95+Lnd8_Mitigation!AP95</f>
        <v>0</v>
      </c>
      <c r="AP95" s="288">
        <f>Con7_Renewal!AM95+Lnd8_Mitigation!AQ95</f>
        <v>0</v>
      </c>
      <c r="AQ95" s="288">
        <f t="shared" si="4"/>
        <v>0</v>
      </c>
      <c r="AR95" s="288">
        <v>0</v>
      </c>
      <c r="AS95" s="288">
        <v>0</v>
      </c>
      <c r="AT95" s="288">
        <v>0</v>
      </c>
      <c r="AU95" s="353">
        <v>0</v>
      </c>
      <c r="AV95" s="288" t="str">
        <f t="shared" si="5"/>
        <v>Collector</v>
      </c>
      <c r="AW95" s="288">
        <f t="shared" si="7"/>
        <v>0</v>
      </c>
      <c r="AX95" s="288">
        <f t="shared" si="6"/>
        <v>0</v>
      </c>
      <c r="AY95" s="356" t="s">
        <v>142</v>
      </c>
    </row>
    <row r="96" spans="1:51" ht="48.75" x14ac:dyDescent="0.25">
      <c r="A96" s="144" t="str">
        <f>Con6_Mitigation!B96</f>
        <v>Drury_55a</v>
      </c>
      <c r="B96" s="144" t="str">
        <f>'I3 Project list'!B96</f>
        <v>55a</v>
      </c>
      <c r="C96" s="144" t="str">
        <f>Con6_Mitigation!C96</f>
        <v>New E-W collector Jesmond Rd to Burberry Rd</v>
      </c>
      <c r="D96" s="144" t="str">
        <f>Con6_Mitigation!D96</f>
        <v>2-lane urban- new collector with active mode on both sides + intersection improvements (TDM)</v>
      </c>
      <c r="E96" s="144" t="str">
        <f>'I3 Project list'!G96</f>
        <v>Include</v>
      </c>
      <c r="F96" s="144" t="str">
        <f>'I3 Project list'!L96</f>
        <v>New Collector (AT)</v>
      </c>
      <c r="G96" s="226">
        <f>Lnd8_Mitigation!AR96</f>
        <v>13284839.242002726</v>
      </c>
      <c r="H96" s="226">
        <f>Con7_Renewal!AN96</f>
        <v>41590937.979359716</v>
      </c>
      <c r="I96" s="288">
        <f>Con7_Renewal!F96+Lnd8_Mitigation!J96</f>
        <v>0</v>
      </c>
      <c r="J96" s="288">
        <f>Con7_Renewal!G96+Lnd8_Mitigation!K96</f>
        <v>0</v>
      </c>
      <c r="K96" s="288">
        <f>Con7_Renewal!H96+Lnd8_Mitigation!L96</f>
        <v>0</v>
      </c>
      <c r="L96" s="288">
        <f>Con7_Renewal!I96+Lnd8_Mitigation!M96</f>
        <v>0</v>
      </c>
      <c r="M96" s="288">
        <f>Con7_Renewal!J96+Lnd8_Mitigation!N96</f>
        <v>0</v>
      </c>
      <c r="N96" s="288">
        <f>Con7_Renewal!K96+Lnd8_Mitigation!O96</f>
        <v>0</v>
      </c>
      <c r="O96" s="288">
        <f>Con7_Renewal!L96+Lnd8_Mitigation!P96</f>
        <v>0</v>
      </c>
      <c r="P96" s="288">
        <f>Con7_Renewal!M96+Lnd8_Mitigation!Q96</f>
        <v>0</v>
      </c>
      <c r="Q96" s="288">
        <f>Con7_Renewal!N96+Lnd8_Mitigation!R96</f>
        <v>0</v>
      </c>
      <c r="R96" s="288">
        <f>Con7_Renewal!O96+Lnd8_Mitigation!S96</f>
        <v>0</v>
      </c>
      <c r="S96" s="288">
        <f>Con7_Renewal!P96+Lnd8_Mitigation!T96</f>
        <v>0</v>
      </c>
      <c r="T96" s="288">
        <f>Con7_Renewal!Q96+Lnd8_Mitigation!U96</f>
        <v>0</v>
      </c>
      <c r="U96" s="288">
        <f>Con7_Renewal!R96+Lnd8_Mitigation!V96</f>
        <v>0</v>
      </c>
      <c r="V96" s="288">
        <f>Con7_Renewal!S96+Lnd8_Mitigation!W96</f>
        <v>13284839.242002726</v>
      </c>
      <c r="W96" s="288">
        <f>Con7_Renewal!T96+Lnd8_Mitigation!X96</f>
        <v>3708089.0408656001</v>
      </c>
      <c r="X96" s="288">
        <f>Con7_Renewal!U96+Lnd8_Mitigation!Y96</f>
        <v>37882848.938494116</v>
      </c>
      <c r="Y96" s="288">
        <f>Con7_Renewal!V96+Lnd8_Mitigation!Z96</f>
        <v>0</v>
      </c>
      <c r="Z96" s="288">
        <f>Con7_Renewal!W96+Lnd8_Mitigation!AA96</f>
        <v>0</v>
      </c>
      <c r="AA96" s="288">
        <f>Con7_Renewal!X96+Lnd8_Mitigation!AB96</f>
        <v>0</v>
      </c>
      <c r="AB96" s="288">
        <f>Con7_Renewal!Y96+Lnd8_Mitigation!AC96</f>
        <v>0</v>
      </c>
      <c r="AC96" s="288">
        <f>Con7_Renewal!Z96+Lnd8_Mitigation!AD96</f>
        <v>0</v>
      </c>
      <c r="AD96" s="288">
        <f>Con7_Renewal!AA96+Lnd8_Mitigation!AE96</f>
        <v>0</v>
      </c>
      <c r="AE96" s="288">
        <f>Con7_Renewal!AB96+Lnd8_Mitigation!AF96</f>
        <v>0</v>
      </c>
      <c r="AF96" s="288">
        <f>Con7_Renewal!AC96+Lnd8_Mitigation!AG96</f>
        <v>0</v>
      </c>
      <c r="AG96" s="288">
        <f>Con7_Renewal!AD96+Lnd8_Mitigation!AH96</f>
        <v>0</v>
      </c>
      <c r="AH96" s="288">
        <f>Con7_Renewal!AE96+Lnd8_Mitigation!AI96</f>
        <v>0</v>
      </c>
      <c r="AI96" s="288">
        <f>Con7_Renewal!AF96+Lnd8_Mitigation!AJ96</f>
        <v>0</v>
      </c>
      <c r="AJ96" s="288">
        <f>Con7_Renewal!AG96+Lnd8_Mitigation!AK96</f>
        <v>0</v>
      </c>
      <c r="AK96" s="288">
        <f>Con7_Renewal!AH96+Lnd8_Mitigation!AL96</f>
        <v>0</v>
      </c>
      <c r="AL96" s="288">
        <f>Con7_Renewal!AI96+Lnd8_Mitigation!AM96</f>
        <v>0</v>
      </c>
      <c r="AM96" s="288">
        <f>Con7_Renewal!AJ96+Lnd8_Mitigation!AN96</f>
        <v>0</v>
      </c>
      <c r="AN96" s="288">
        <f>Con7_Renewal!AK96+Lnd8_Mitigation!AO96</f>
        <v>0</v>
      </c>
      <c r="AO96" s="288">
        <f>Con7_Renewal!AL96+Lnd8_Mitigation!AP96</f>
        <v>0</v>
      </c>
      <c r="AP96" s="288">
        <f>Con7_Renewal!AM96+Lnd8_Mitigation!AQ96</f>
        <v>0</v>
      </c>
      <c r="AQ96" s="288">
        <f t="shared" si="4"/>
        <v>54875777.221362442</v>
      </c>
      <c r="AR96" s="288">
        <v>54875777.909093827</v>
      </c>
      <c r="AS96" s="288">
        <v>0</v>
      </c>
      <c r="AT96" s="288">
        <v>54875777.909093827</v>
      </c>
      <c r="AU96" s="353">
        <v>2037</v>
      </c>
      <c r="AV96" s="288" t="str">
        <f t="shared" si="5"/>
        <v>Collector</v>
      </c>
      <c r="AW96" s="288">
        <f t="shared" si="7"/>
        <v>0</v>
      </c>
      <c r="AX96" s="288">
        <f t="shared" si="6"/>
        <v>0</v>
      </c>
      <c r="AY96" s="356">
        <v>2034</v>
      </c>
    </row>
    <row r="97" spans="1:51" ht="48.75" x14ac:dyDescent="0.25">
      <c r="A97" s="144" t="str">
        <f>Con6_Mitigation!B97</f>
        <v>Drury_56</v>
      </c>
      <c r="B97" s="144">
        <f>'I3 Project list'!B97</f>
        <v>56</v>
      </c>
      <c r="C97" s="144" t="str">
        <f>Con6_Mitigation!C97</f>
        <v xml:space="preserve">Burberry Rd north connection to Auranga Precinct </v>
      </c>
      <c r="D97" s="144" t="str">
        <f>Con6_Mitigation!D97</f>
        <v>2-lane collector- new collector with active mode on both sides + intersection improvements (TDM)</v>
      </c>
      <c r="E97" s="144" t="str">
        <f>'I3 Project list'!G97</f>
        <v>Exclude</v>
      </c>
      <c r="F97" s="144" t="str">
        <f>'I3 Project list'!L97</f>
        <v>Greenfields Collector</v>
      </c>
      <c r="G97" s="226">
        <f>Lnd8_Mitigation!AR97</f>
        <v>0</v>
      </c>
      <c r="H97" s="226">
        <f>Con7_Renewal!AN97</f>
        <v>0</v>
      </c>
      <c r="I97" s="288">
        <f>Con7_Renewal!F97+Lnd8_Mitigation!J97</f>
        <v>0</v>
      </c>
      <c r="J97" s="288">
        <f>Con7_Renewal!G97+Lnd8_Mitigation!K97</f>
        <v>0</v>
      </c>
      <c r="K97" s="288">
        <f>Con7_Renewal!H97+Lnd8_Mitigation!L97</f>
        <v>0</v>
      </c>
      <c r="L97" s="288">
        <f>Con7_Renewal!I97+Lnd8_Mitigation!M97</f>
        <v>0</v>
      </c>
      <c r="M97" s="288">
        <f>Con7_Renewal!J97+Lnd8_Mitigation!N97</f>
        <v>0</v>
      </c>
      <c r="N97" s="288">
        <f>Con7_Renewal!K97+Lnd8_Mitigation!O97</f>
        <v>0</v>
      </c>
      <c r="O97" s="288">
        <f>Con7_Renewal!L97+Lnd8_Mitigation!P97</f>
        <v>0</v>
      </c>
      <c r="P97" s="288">
        <f>Con7_Renewal!M97+Lnd8_Mitigation!Q97</f>
        <v>0</v>
      </c>
      <c r="Q97" s="288">
        <f>Con7_Renewal!N97+Lnd8_Mitigation!R97</f>
        <v>0</v>
      </c>
      <c r="R97" s="288">
        <f>Con7_Renewal!O97+Lnd8_Mitigation!S97</f>
        <v>0</v>
      </c>
      <c r="S97" s="288">
        <f>Con7_Renewal!P97+Lnd8_Mitigation!T97</f>
        <v>0</v>
      </c>
      <c r="T97" s="288">
        <f>Con7_Renewal!Q97+Lnd8_Mitigation!U97</f>
        <v>0</v>
      </c>
      <c r="U97" s="288">
        <f>Con7_Renewal!R97+Lnd8_Mitigation!V97</f>
        <v>0</v>
      </c>
      <c r="V97" s="288">
        <f>Con7_Renewal!S97+Lnd8_Mitigation!W97</f>
        <v>0</v>
      </c>
      <c r="W97" s="288">
        <f>Con7_Renewal!T97+Lnd8_Mitigation!X97</f>
        <v>0</v>
      </c>
      <c r="X97" s="288">
        <f>Con7_Renewal!U97+Lnd8_Mitigation!Y97</f>
        <v>0</v>
      </c>
      <c r="Y97" s="288">
        <f>Con7_Renewal!V97+Lnd8_Mitigation!Z97</f>
        <v>0</v>
      </c>
      <c r="Z97" s="288">
        <f>Con7_Renewal!W97+Lnd8_Mitigation!AA97</f>
        <v>0</v>
      </c>
      <c r="AA97" s="288">
        <f>Con7_Renewal!X97+Lnd8_Mitigation!AB97</f>
        <v>0</v>
      </c>
      <c r="AB97" s="288">
        <f>Con7_Renewal!Y97+Lnd8_Mitigation!AC97</f>
        <v>0</v>
      </c>
      <c r="AC97" s="288">
        <f>Con7_Renewal!Z97+Lnd8_Mitigation!AD97</f>
        <v>0</v>
      </c>
      <c r="AD97" s="288">
        <f>Con7_Renewal!AA97+Lnd8_Mitigation!AE97</f>
        <v>0</v>
      </c>
      <c r="AE97" s="288">
        <f>Con7_Renewal!AB97+Lnd8_Mitigation!AF97</f>
        <v>0</v>
      </c>
      <c r="AF97" s="288">
        <f>Con7_Renewal!AC97+Lnd8_Mitigation!AG97</f>
        <v>0</v>
      </c>
      <c r="AG97" s="288">
        <f>Con7_Renewal!AD97+Lnd8_Mitigation!AH97</f>
        <v>0</v>
      </c>
      <c r="AH97" s="288">
        <f>Con7_Renewal!AE97+Lnd8_Mitigation!AI97</f>
        <v>0</v>
      </c>
      <c r="AI97" s="288">
        <f>Con7_Renewal!AF97+Lnd8_Mitigation!AJ97</f>
        <v>0</v>
      </c>
      <c r="AJ97" s="288">
        <f>Con7_Renewal!AG97+Lnd8_Mitigation!AK97</f>
        <v>0</v>
      </c>
      <c r="AK97" s="288">
        <f>Con7_Renewal!AH97+Lnd8_Mitigation!AL97</f>
        <v>0</v>
      </c>
      <c r="AL97" s="288">
        <f>Con7_Renewal!AI97+Lnd8_Mitigation!AM97</f>
        <v>0</v>
      </c>
      <c r="AM97" s="288">
        <f>Con7_Renewal!AJ97+Lnd8_Mitigation!AN97</f>
        <v>0</v>
      </c>
      <c r="AN97" s="288">
        <f>Con7_Renewal!AK97+Lnd8_Mitigation!AO97</f>
        <v>0</v>
      </c>
      <c r="AO97" s="288">
        <f>Con7_Renewal!AL97+Lnd8_Mitigation!AP97</f>
        <v>0</v>
      </c>
      <c r="AP97" s="288">
        <f>Con7_Renewal!AM97+Lnd8_Mitigation!AQ97</f>
        <v>0</v>
      </c>
      <c r="AQ97" s="288">
        <f t="shared" si="4"/>
        <v>0</v>
      </c>
      <c r="AR97" s="288">
        <v>0</v>
      </c>
      <c r="AS97" s="288">
        <v>0</v>
      </c>
      <c r="AT97" s="288">
        <v>0</v>
      </c>
      <c r="AU97" s="353">
        <v>0</v>
      </c>
      <c r="AV97" s="288" t="str">
        <f t="shared" si="5"/>
        <v>Collector</v>
      </c>
      <c r="AW97" s="288">
        <f t="shared" si="7"/>
        <v>0</v>
      </c>
      <c r="AX97" s="288">
        <f t="shared" si="6"/>
        <v>0</v>
      </c>
      <c r="AY97" s="356" t="s">
        <v>433</v>
      </c>
    </row>
    <row r="98" spans="1:51" ht="36.75" x14ac:dyDescent="0.25">
      <c r="A98" s="144" t="str">
        <f>Con6_Mitigation!B98</f>
        <v>Drury_57</v>
      </c>
      <c r="B98" s="144">
        <f>'I3 Project list'!B98</f>
        <v>57</v>
      </c>
      <c r="C98" s="144" t="str">
        <f>Con6_Mitigation!C98</f>
        <v xml:space="preserve">New access road to Drury West Station </v>
      </c>
      <c r="D98" s="144" t="str">
        <f>Con6_Mitigation!D98</f>
        <v xml:space="preserve">2-lane urban- new road layout with active modes on both sides, (TDM) </v>
      </c>
      <c r="E98" s="144" t="str">
        <f>'I3 Project list'!G98</f>
        <v>Exclude</v>
      </c>
      <c r="F98" s="144">
        <f>'I3 Project list'!L98</f>
        <v>0</v>
      </c>
      <c r="G98" s="226">
        <f>Lnd8_Mitigation!AR98</f>
        <v>0</v>
      </c>
      <c r="H98" s="226">
        <f>Con7_Renewal!AN98</f>
        <v>0</v>
      </c>
      <c r="I98" s="288">
        <f>Con7_Renewal!F98+Lnd8_Mitigation!J98</f>
        <v>0</v>
      </c>
      <c r="J98" s="288">
        <f>Con7_Renewal!G98+Lnd8_Mitigation!K98</f>
        <v>0</v>
      </c>
      <c r="K98" s="288">
        <f>Con7_Renewal!H98+Lnd8_Mitigation!L98</f>
        <v>0</v>
      </c>
      <c r="L98" s="288">
        <f>Con7_Renewal!I98+Lnd8_Mitigation!M98</f>
        <v>0</v>
      </c>
      <c r="M98" s="288">
        <f>Con7_Renewal!J98+Lnd8_Mitigation!N98</f>
        <v>0</v>
      </c>
      <c r="N98" s="288">
        <f>Con7_Renewal!K98+Lnd8_Mitigation!O98</f>
        <v>0</v>
      </c>
      <c r="O98" s="288">
        <f>Con7_Renewal!L98+Lnd8_Mitigation!P98</f>
        <v>0</v>
      </c>
      <c r="P98" s="288">
        <f>Con7_Renewal!M98+Lnd8_Mitigation!Q98</f>
        <v>0</v>
      </c>
      <c r="Q98" s="288">
        <f>Con7_Renewal!N98+Lnd8_Mitigation!R98</f>
        <v>0</v>
      </c>
      <c r="R98" s="288">
        <f>Con7_Renewal!O98+Lnd8_Mitigation!S98</f>
        <v>0</v>
      </c>
      <c r="S98" s="288">
        <f>Con7_Renewal!P98+Lnd8_Mitigation!T98</f>
        <v>0</v>
      </c>
      <c r="T98" s="288">
        <f>Con7_Renewal!Q98+Lnd8_Mitigation!U98</f>
        <v>0</v>
      </c>
      <c r="U98" s="288">
        <f>Con7_Renewal!R98+Lnd8_Mitigation!V98</f>
        <v>0</v>
      </c>
      <c r="V98" s="288">
        <f>Con7_Renewal!S98+Lnd8_Mitigation!W98</f>
        <v>0</v>
      </c>
      <c r="W98" s="288">
        <f>Con7_Renewal!T98+Lnd8_Mitigation!X98</f>
        <v>0</v>
      </c>
      <c r="X98" s="288">
        <f>Con7_Renewal!U98+Lnd8_Mitigation!Y98</f>
        <v>0</v>
      </c>
      <c r="Y98" s="288">
        <f>Con7_Renewal!V98+Lnd8_Mitigation!Z98</f>
        <v>0</v>
      </c>
      <c r="Z98" s="288">
        <f>Con7_Renewal!W98+Lnd8_Mitigation!AA98</f>
        <v>0</v>
      </c>
      <c r="AA98" s="288">
        <f>Con7_Renewal!X98+Lnd8_Mitigation!AB98</f>
        <v>0</v>
      </c>
      <c r="AB98" s="288">
        <f>Con7_Renewal!Y98+Lnd8_Mitigation!AC98</f>
        <v>0</v>
      </c>
      <c r="AC98" s="288">
        <f>Con7_Renewal!Z98+Lnd8_Mitigation!AD98</f>
        <v>0</v>
      </c>
      <c r="AD98" s="288">
        <f>Con7_Renewal!AA98+Lnd8_Mitigation!AE98</f>
        <v>0</v>
      </c>
      <c r="AE98" s="288">
        <f>Con7_Renewal!AB98+Lnd8_Mitigation!AF98</f>
        <v>0</v>
      </c>
      <c r="AF98" s="288">
        <f>Con7_Renewal!AC98+Lnd8_Mitigation!AG98</f>
        <v>0</v>
      </c>
      <c r="AG98" s="288">
        <f>Con7_Renewal!AD98+Lnd8_Mitigation!AH98</f>
        <v>0</v>
      </c>
      <c r="AH98" s="288">
        <f>Con7_Renewal!AE98+Lnd8_Mitigation!AI98</f>
        <v>0</v>
      </c>
      <c r="AI98" s="288">
        <f>Con7_Renewal!AF98+Lnd8_Mitigation!AJ98</f>
        <v>0</v>
      </c>
      <c r="AJ98" s="288">
        <f>Con7_Renewal!AG98+Lnd8_Mitigation!AK98</f>
        <v>0</v>
      </c>
      <c r="AK98" s="288">
        <f>Con7_Renewal!AH98+Lnd8_Mitigation!AL98</f>
        <v>0</v>
      </c>
      <c r="AL98" s="288">
        <f>Con7_Renewal!AI98+Lnd8_Mitigation!AM98</f>
        <v>0</v>
      </c>
      <c r="AM98" s="288">
        <f>Con7_Renewal!AJ98+Lnd8_Mitigation!AN98</f>
        <v>0</v>
      </c>
      <c r="AN98" s="288">
        <f>Con7_Renewal!AK98+Lnd8_Mitigation!AO98</f>
        <v>0</v>
      </c>
      <c r="AO98" s="288">
        <f>Con7_Renewal!AL98+Lnd8_Mitigation!AP98</f>
        <v>0</v>
      </c>
      <c r="AP98" s="288">
        <f>Con7_Renewal!AM98+Lnd8_Mitigation!AQ98</f>
        <v>0</v>
      </c>
      <c r="AQ98" s="288">
        <f t="shared" si="4"/>
        <v>0</v>
      </c>
      <c r="AR98" s="288">
        <v>0</v>
      </c>
      <c r="AS98" s="288">
        <v>0</v>
      </c>
      <c r="AT98" s="288">
        <v>0</v>
      </c>
      <c r="AU98" s="353">
        <v>0</v>
      </c>
      <c r="AV98" s="288" t="str">
        <f t="shared" si="5"/>
        <v>Arterial</v>
      </c>
      <c r="AW98" s="288">
        <f t="shared" si="7"/>
        <v>0</v>
      </c>
      <c r="AX98" s="288">
        <f t="shared" si="6"/>
        <v>0</v>
      </c>
      <c r="AY98" s="356">
        <v>2026</v>
      </c>
    </row>
    <row r="99" spans="1:51" ht="48.75" x14ac:dyDescent="0.25">
      <c r="A99" s="144" t="str">
        <f>Con6_Mitigation!B99</f>
        <v>Drury_58</v>
      </c>
      <c r="B99" s="144">
        <f>'I3 Project list'!B99</f>
        <v>58</v>
      </c>
      <c r="C99" s="144" t="str">
        <f>Con6_Mitigation!C99</f>
        <v>Oira Rd upgrades from SH22 to proposed east-west collector</v>
      </c>
      <c r="D99" s="144" t="str">
        <f>Con6_Mitigation!D99</f>
        <v>2-lane urban- upgrade existing road layout with active modes on both sides + intersection improvements (TDM)</v>
      </c>
      <c r="E99" s="144" t="str">
        <f>'I3 Project list'!G99</f>
        <v>Include</v>
      </c>
      <c r="F99" s="144" t="str">
        <f>'I3 Project list'!L99</f>
        <v>Upgrade Collector</v>
      </c>
      <c r="G99" s="226">
        <f>Lnd8_Mitigation!AR99</f>
        <v>0</v>
      </c>
      <c r="H99" s="226">
        <f>Con7_Renewal!AN99</f>
        <v>8490210.9270090163</v>
      </c>
      <c r="I99" s="288">
        <f>Con7_Renewal!F99+Lnd8_Mitigation!J99</f>
        <v>0</v>
      </c>
      <c r="J99" s="288">
        <f>Con7_Renewal!G99+Lnd8_Mitigation!K99</f>
        <v>0</v>
      </c>
      <c r="K99" s="288">
        <f>Con7_Renewal!H99+Lnd8_Mitigation!L99</f>
        <v>0</v>
      </c>
      <c r="L99" s="288">
        <f>Con7_Renewal!I99+Lnd8_Mitigation!M99</f>
        <v>0</v>
      </c>
      <c r="M99" s="288">
        <f>Con7_Renewal!J99+Lnd8_Mitigation!N99</f>
        <v>0</v>
      </c>
      <c r="N99" s="288">
        <f>Con7_Renewal!K99+Lnd8_Mitigation!O99</f>
        <v>0</v>
      </c>
      <c r="O99" s="288">
        <f>Con7_Renewal!L99+Lnd8_Mitigation!P99</f>
        <v>0</v>
      </c>
      <c r="P99" s="288">
        <f>Con7_Renewal!M99+Lnd8_Mitigation!Q99</f>
        <v>0</v>
      </c>
      <c r="Q99" s="288">
        <f>Con7_Renewal!N99+Lnd8_Mitigation!R99</f>
        <v>0</v>
      </c>
      <c r="R99" s="288">
        <f>Con7_Renewal!O99+Lnd8_Mitigation!S99</f>
        <v>0</v>
      </c>
      <c r="S99" s="288">
        <f>Con7_Renewal!P99+Lnd8_Mitigation!T99</f>
        <v>0</v>
      </c>
      <c r="T99" s="288">
        <f>Con7_Renewal!Q99+Lnd8_Mitigation!U99</f>
        <v>0</v>
      </c>
      <c r="U99" s="288">
        <f>Con7_Renewal!R99+Lnd8_Mitigation!V99</f>
        <v>0</v>
      </c>
      <c r="V99" s="288">
        <f>Con7_Renewal!S99+Lnd8_Mitigation!W99</f>
        <v>756954.75078497303</v>
      </c>
      <c r="W99" s="288">
        <f>Con7_Renewal!T99+Lnd8_Mitigation!X99</f>
        <v>7733256.1762240427</v>
      </c>
      <c r="X99" s="288">
        <f>Con7_Renewal!U99+Lnd8_Mitigation!Y99</f>
        <v>0</v>
      </c>
      <c r="Y99" s="288">
        <f>Con7_Renewal!V99+Lnd8_Mitigation!Z99</f>
        <v>0</v>
      </c>
      <c r="Z99" s="288">
        <f>Con7_Renewal!W99+Lnd8_Mitigation!AA99</f>
        <v>0</v>
      </c>
      <c r="AA99" s="288">
        <f>Con7_Renewal!X99+Lnd8_Mitigation!AB99</f>
        <v>0</v>
      </c>
      <c r="AB99" s="288">
        <f>Con7_Renewal!Y99+Lnd8_Mitigation!AC99</f>
        <v>0</v>
      </c>
      <c r="AC99" s="288">
        <f>Con7_Renewal!Z99+Lnd8_Mitigation!AD99</f>
        <v>0</v>
      </c>
      <c r="AD99" s="288">
        <f>Con7_Renewal!AA99+Lnd8_Mitigation!AE99</f>
        <v>0</v>
      </c>
      <c r="AE99" s="288">
        <f>Con7_Renewal!AB99+Lnd8_Mitigation!AF99</f>
        <v>0</v>
      </c>
      <c r="AF99" s="288">
        <f>Con7_Renewal!AC99+Lnd8_Mitigation!AG99</f>
        <v>0</v>
      </c>
      <c r="AG99" s="288">
        <f>Con7_Renewal!AD99+Lnd8_Mitigation!AH99</f>
        <v>0</v>
      </c>
      <c r="AH99" s="288">
        <f>Con7_Renewal!AE99+Lnd8_Mitigation!AI99</f>
        <v>0</v>
      </c>
      <c r="AI99" s="288">
        <f>Con7_Renewal!AF99+Lnd8_Mitigation!AJ99</f>
        <v>0</v>
      </c>
      <c r="AJ99" s="288">
        <f>Con7_Renewal!AG99+Lnd8_Mitigation!AK99</f>
        <v>0</v>
      </c>
      <c r="AK99" s="288">
        <f>Con7_Renewal!AH99+Lnd8_Mitigation!AL99</f>
        <v>0</v>
      </c>
      <c r="AL99" s="288">
        <f>Con7_Renewal!AI99+Lnd8_Mitigation!AM99</f>
        <v>0</v>
      </c>
      <c r="AM99" s="288">
        <f>Con7_Renewal!AJ99+Lnd8_Mitigation!AN99</f>
        <v>0</v>
      </c>
      <c r="AN99" s="288">
        <f>Con7_Renewal!AK99+Lnd8_Mitigation!AO99</f>
        <v>0</v>
      </c>
      <c r="AO99" s="288">
        <f>Con7_Renewal!AL99+Lnd8_Mitigation!AP99</f>
        <v>0</v>
      </c>
      <c r="AP99" s="288">
        <f>Con7_Renewal!AM99+Lnd8_Mitigation!AQ99</f>
        <v>0</v>
      </c>
      <c r="AQ99" s="288">
        <f t="shared" si="4"/>
        <v>8490210.9270090163</v>
      </c>
      <c r="AR99" s="288">
        <v>8490210.9270090163</v>
      </c>
      <c r="AS99" s="288">
        <v>0</v>
      </c>
      <c r="AT99" s="288">
        <v>8490210.9270090163</v>
      </c>
      <c r="AU99" s="353">
        <v>2036</v>
      </c>
      <c r="AV99" s="288" t="str">
        <f t="shared" si="5"/>
        <v>Collector</v>
      </c>
      <c r="AW99" s="288">
        <f t="shared" si="7"/>
        <v>0</v>
      </c>
      <c r="AX99" s="288">
        <f t="shared" si="6"/>
        <v>0</v>
      </c>
      <c r="AY99" s="356">
        <v>2033</v>
      </c>
    </row>
    <row r="100" spans="1:51" ht="36.75" x14ac:dyDescent="0.25">
      <c r="A100" s="144" t="str">
        <f>Con6_Mitigation!B100</f>
        <v>Drury_59</v>
      </c>
      <c r="B100" s="144">
        <f>'I3 Project list'!B100</f>
        <v>59</v>
      </c>
      <c r="C100" s="144" t="str">
        <f>Con6_Mitigation!C100</f>
        <v>New Intersection on Jesmond Rd/collector (PC61)</v>
      </c>
      <c r="D100" s="144" t="str">
        <f>Con6_Mitigation!D100</f>
        <v xml:space="preserve"> 2-lane intersection (new intersection + active mode crossings)</v>
      </c>
      <c r="E100" s="144" t="str">
        <f>'I3 Project list'!G100</f>
        <v>Include</v>
      </c>
      <c r="F100" s="144" t="str">
        <f>'I3 Project list'!L100</f>
        <v>New Collector (AT)</v>
      </c>
      <c r="G100" s="226">
        <f>Lnd8_Mitigation!AR100</f>
        <v>0</v>
      </c>
      <c r="H100" s="226">
        <f>Con7_Renewal!AN100</f>
        <v>12467815.592430022</v>
      </c>
      <c r="I100" s="288">
        <f>Con7_Renewal!F100+Lnd8_Mitigation!J100</f>
        <v>0</v>
      </c>
      <c r="J100" s="288">
        <f>Con7_Renewal!G100+Lnd8_Mitigation!K100</f>
        <v>0</v>
      </c>
      <c r="K100" s="288">
        <f>Con7_Renewal!H100+Lnd8_Mitigation!L100</f>
        <v>0</v>
      </c>
      <c r="L100" s="288">
        <f>Con7_Renewal!I100+Lnd8_Mitigation!M100</f>
        <v>0</v>
      </c>
      <c r="M100" s="288">
        <f>Con7_Renewal!J100+Lnd8_Mitigation!N100</f>
        <v>0</v>
      </c>
      <c r="N100" s="288">
        <f>Con7_Renewal!K100+Lnd8_Mitigation!O100</f>
        <v>0</v>
      </c>
      <c r="O100" s="288">
        <f>Con7_Renewal!L100+Lnd8_Mitigation!P100</f>
        <v>0</v>
      </c>
      <c r="P100" s="288">
        <f>Con7_Renewal!M100+Lnd8_Mitigation!Q100</f>
        <v>0</v>
      </c>
      <c r="Q100" s="288">
        <f>Con7_Renewal!N100+Lnd8_Mitigation!R100</f>
        <v>0</v>
      </c>
      <c r="R100" s="288">
        <f>Con7_Renewal!O100+Lnd8_Mitigation!S100</f>
        <v>0</v>
      </c>
      <c r="S100" s="288">
        <f>Con7_Renewal!P100+Lnd8_Mitigation!T100</f>
        <v>0</v>
      </c>
      <c r="T100" s="288">
        <f>Con7_Renewal!Q100+Lnd8_Mitigation!U100</f>
        <v>0</v>
      </c>
      <c r="U100" s="288">
        <f>Con7_Renewal!R100+Lnd8_Mitigation!V100</f>
        <v>0</v>
      </c>
      <c r="V100" s="288">
        <f>Con7_Renewal!S100+Lnd8_Mitigation!W100</f>
        <v>0</v>
      </c>
      <c r="W100" s="288">
        <f>Con7_Renewal!T100+Lnd8_Mitigation!X100</f>
        <v>0</v>
      </c>
      <c r="X100" s="288">
        <f>Con7_Renewal!U100+Lnd8_Mitigation!Y100</f>
        <v>1111582.7775936769</v>
      </c>
      <c r="Y100" s="288">
        <f>Con7_Renewal!V100+Lnd8_Mitigation!Z100</f>
        <v>11356232.814836346</v>
      </c>
      <c r="Z100" s="288">
        <f>Con7_Renewal!W100+Lnd8_Mitigation!AA100</f>
        <v>0</v>
      </c>
      <c r="AA100" s="288">
        <f>Con7_Renewal!X100+Lnd8_Mitigation!AB100</f>
        <v>0</v>
      </c>
      <c r="AB100" s="288">
        <f>Con7_Renewal!Y100+Lnd8_Mitigation!AC100</f>
        <v>0</v>
      </c>
      <c r="AC100" s="288">
        <f>Con7_Renewal!Z100+Lnd8_Mitigation!AD100</f>
        <v>0</v>
      </c>
      <c r="AD100" s="288">
        <f>Con7_Renewal!AA100+Lnd8_Mitigation!AE100</f>
        <v>0</v>
      </c>
      <c r="AE100" s="288">
        <f>Con7_Renewal!AB100+Lnd8_Mitigation!AF100</f>
        <v>0</v>
      </c>
      <c r="AF100" s="288">
        <f>Con7_Renewal!AC100+Lnd8_Mitigation!AG100</f>
        <v>0</v>
      </c>
      <c r="AG100" s="288">
        <f>Con7_Renewal!AD100+Lnd8_Mitigation!AH100</f>
        <v>0</v>
      </c>
      <c r="AH100" s="288">
        <f>Con7_Renewal!AE100+Lnd8_Mitigation!AI100</f>
        <v>0</v>
      </c>
      <c r="AI100" s="288">
        <f>Con7_Renewal!AF100+Lnd8_Mitigation!AJ100</f>
        <v>0</v>
      </c>
      <c r="AJ100" s="288">
        <f>Con7_Renewal!AG100+Lnd8_Mitigation!AK100</f>
        <v>0</v>
      </c>
      <c r="AK100" s="288">
        <f>Con7_Renewal!AH100+Lnd8_Mitigation!AL100</f>
        <v>0</v>
      </c>
      <c r="AL100" s="288">
        <f>Con7_Renewal!AI100+Lnd8_Mitigation!AM100</f>
        <v>0</v>
      </c>
      <c r="AM100" s="288">
        <f>Con7_Renewal!AJ100+Lnd8_Mitigation!AN100</f>
        <v>0</v>
      </c>
      <c r="AN100" s="288">
        <f>Con7_Renewal!AK100+Lnd8_Mitigation!AO100</f>
        <v>0</v>
      </c>
      <c r="AO100" s="288">
        <f>Con7_Renewal!AL100+Lnd8_Mitigation!AP100</f>
        <v>0</v>
      </c>
      <c r="AP100" s="288">
        <f>Con7_Renewal!AM100+Lnd8_Mitigation!AQ100</f>
        <v>0</v>
      </c>
      <c r="AQ100" s="288">
        <f t="shared" si="4"/>
        <v>12467815.592430022</v>
      </c>
      <c r="AR100" s="288">
        <v>12467815.592430025</v>
      </c>
      <c r="AS100" s="288">
        <v>0</v>
      </c>
      <c r="AT100" s="288">
        <v>12467815.592430025</v>
      </c>
      <c r="AU100" s="353">
        <v>2038</v>
      </c>
      <c r="AV100" s="288" t="str">
        <f t="shared" si="5"/>
        <v>Collector</v>
      </c>
      <c r="AW100" s="288">
        <f t="shared" si="7"/>
        <v>0</v>
      </c>
      <c r="AX100" s="288">
        <f t="shared" si="6"/>
        <v>0</v>
      </c>
      <c r="AY100" s="356">
        <v>2033</v>
      </c>
    </row>
    <row r="101" spans="1:51" ht="24.75" x14ac:dyDescent="0.25">
      <c r="A101" s="144" t="str">
        <f>Con6_Mitigation!B101</f>
        <v>Drury_60a</v>
      </c>
      <c r="B101" s="144" t="str">
        <f>'I3 Project list'!B101</f>
        <v>60a</v>
      </c>
      <c r="C101" s="144" t="str">
        <f>Con6_Mitigation!C101</f>
        <v>SH22 Intersection upgrade - Oira Rd (3 leg)</v>
      </c>
      <c r="D101" s="144" t="str">
        <f>Con6_Mitigation!D101</f>
        <v>Interim Roundabout</v>
      </c>
      <c r="E101" s="144" t="str">
        <f>'I3 Project list'!G101</f>
        <v>Exclude</v>
      </c>
      <c r="F101" s="144" t="str">
        <f>'I3 Project list'!L101</f>
        <v>2-lane Arterial</v>
      </c>
      <c r="G101" s="226">
        <f>Lnd8_Mitigation!AR101</f>
        <v>0</v>
      </c>
      <c r="H101" s="226">
        <f>Con7_Renewal!AN101</f>
        <v>0</v>
      </c>
      <c r="I101" s="288">
        <f>Con7_Renewal!F101+Lnd8_Mitigation!J101</f>
        <v>0</v>
      </c>
      <c r="J101" s="288">
        <f>Con7_Renewal!G101+Lnd8_Mitigation!K101</f>
        <v>0</v>
      </c>
      <c r="K101" s="288">
        <f>Con7_Renewal!H101+Lnd8_Mitigation!L101</f>
        <v>0</v>
      </c>
      <c r="L101" s="288">
        <f>Con7_Renewal!I101+Lnd8_Mitigation!M101</f>
        <v>0</v>
      </c>
      <c r="M101" s="288">
        <f>Con7_Renewal!J101+Lnd8_Mitigation!N101</f>
        <v>0</v>
      </c>
      <c r="N101" s="288">
        <f>Con7_Renewal!K101+Lnd8_Mitigation!O101</f>
        <v>0</v>
      </c>
      <c r="O101" s="288">
        <f>Con7_Renewal!L101+Lnd8_Mitigation!P101</f>
        <v>0</v>
      </c>
      <c r="P101" s="288">
        <f>Con7_Renewal!M101+Lnd8_Mitigation!Q101</f>
        <v>0</v>
      </c>
      <c r="Q101" s="288">
        <f>Con7_Renewal!N101+Lnd8_Mitigation!R101</f>
        <v>0</v>
      </c>
      <c r="R101" s="288">
        <f>Con7_Renewal!O101+Lnd8_Mitigation!S101</f>
        <v>0</v>
      </c>
      <c r="S101" s="288">
        <f>Con7_Renewal!P101+Lnd8_Mitigation!T101</f>
        <v>0</v>
      </c>
      <c r="T101" s="288">
        <f>Con7_Renewal!Q101+Lnd8_Mitigation!U101</f>
        <v>0</v>
      </c>
      <c r="U101" s="288">
        <f>Con7_Renewal!R101+Lnd8_Mitigation!V101</f>
        <v>0</v>
      </c>
      <c r="V101" s="288">
        <f>Con7_Renewal!S101+Lnd8_Mitigation!W101</f>
        <v>0</v>
      </c>
      <c r="W101" s="288">
        <f>Con7_Renewal!T101+Lnd8_Mitigation!X101</f>
        <v>0</v>
      </c>
      <c r="X101" s="288">
        <f>Con7_Renewal!U101+Lnd8_Mitigation!Y101</f>
        <v>0</v>
      </c>
      <c r="Y101" s="288">
        <f>Con7_Renewal!V101+Lnd8_Mitigation!Z101</f>
        <v>0</v>
      </c>
      <c r="Z101" s="288">
        <f>Con7_Renewal!W101+Lnd8_Mitigation!AA101</f>
        <v>0</v>
      </c>
      <c r="AA101" s="288">
        <f>Con7_Renewal!X101+Lnd8_Mitigation!AB101</f>
        <v>0</v>
      </c>
      <c r="AB101" s="288">
        <f>Con7_Renewal!Y101+Lnd8_Mitigation!AC101</f>
        <v>0</v>
      </c>
      <c r="AC101" s="288">
        <f>Con7_Renewal!Z101+Lnd8_Mitigation!AD101</f>
        <v>0</v>
      </c>
      <c r="AD101" s="288">
        <f>Con7_Renewal!AA101+Lnd8_Mitigation!AE101</f>
        <v>0</v>
      </c>
      <c r="AE101" s="288">
        <f>Con7_Renewal!AB101+Lnd8_Mitigation!AF101</f>
        <v>0</v>
      </c>
      <c r="AF101" s="288">
        <f>Con7_Renewal!AC101+Lnd8_Mitigation!AG101</f>
        <v>0</v>
      </c>
      <c r="AG101" s="288">
        <f>Con7_Renewal!AD101+Lnd8_Mitigation!AH101</f>
        <v>0</v>
      </c>
      <c r="AH101" s="288">
        <f>Con7_Renewal!AE101+Lnd8_Mitigation!AI101</f>
        <v>0</v>
      </c>
      <c r="AI101" s="288">
        <f>Con7_Renewal!AF101+Lnd8_Mitigation!AJ101</f>
        <v>0</v>
      </c>
      <c r="AJ101" s="288">
        <f>Con7_Renewal!AG101+Lnd8_Mitigation!AK101</f>
        <v>0</v>
      </c>
      <c r="AK101" s="288">
        <f>Con7_Renewal!AH101+Lnd8_Mitigation!AL101</f>
        <v>0</v>
      </c>
      <c r="AL101" s="288">
        <f>Con7_Renewal!AI101+Lnd8_Mitigation!AM101</f>
        <v>0</v>
      </c>
      <c r="AM101" s="288">
        <f>Con7_Renewal!AJ101+Lnd8_Mitigation!AN101</f>
        <v>0</v>
      </c>
      <c r="AN101" s="288">
        <f>Con7_Renewal!AK101+Lnd8_Mitigation!AO101</f>
        <v>0</v>
      </c>
      <c r="AO101" s="288">
        <f>Con7_Renewal!AL101+Lnd8_Mitigation!AP101</f>
        <v>0</v>
      </c>
      <c r="AP101" s="288">
        <f>Con7_Renewal!AM101+Lnd8_Mitigation!AQ101</f>
        <v>0</v>
      </c>
      <c r="AQ101" s="288">
        <f t="shared" si="4"/>
        <v>0</v>
      </c>
      <c r="AR101" s="288">
        <v>0</v>
      </c>
      <c r="AS101" s="288">
        <v>0</v>
      </c>
      <c r="AT101" s="288">
        <v>0</v>
      </c>
      <c r="AU101" s="353">
        <v>0</v>
      </c>
      <c r="AV101" s="288" t="str">
        <f t="shared" si="5"/>
        <v>Arterial</v>
      </c>
      <c r="AW101" s="288">
        <f t="shared" si="7"/>
        <v>0</v>
      </c>
      <c r="AX101" s="288">
        <f t="shared" si="6"/>
        <v>0</v>
      </c>
      <c r="AY101" s="356">
        <v>2026</v>
      </c>
    </row>
    <row r="102" spans="1:51" ht="24.75" x14ac:dyDescent="0.25">
      <c r="A102" s="144" t="str">
        <f>Con6_Mitigation!B102</f>
        <v>Drury_60b</v>
      </c>
      <c r="B102" s="144" t="str">
        <f>'I3 Project list'!B102</f>
        <v>60b</v>
      </c>
      <c r="C102" s="144" t="str">
        <f>Con6_Mitigation!C102</f>
        <v>SH22 Intersection upgrade - Oira Rd (4 leg)</v>
      </c>
      <c r="D102" s="144" t="str">
        <f>Con6_Mitigation!D102</f>
        <v>Ultimate intersection form</v>
      </c>
      <c r="E102" s="144" t="str">
        <f>'I3 Project list'!G102</f>
        <v>Exclude</v>
      </c>
      <c r="F102" s="144" t="str">
        <f>'I3 Project list'!L102</f>
        <v>4-lane arterial</v>
      </c>
      <c r="G102" s="226">
        <f>Lnd8_Mitigation!AR102</f>
        <v>0</v>
      </c>
      <c r="H102" s="226">
        <f>Con7_Renewal!AN102</f>
        <v>0</v>
      </c>
      <c r="I102" s="288">
        <f>Con7_Renewal!F102+Lnd8_Mitigation!J102</f>
        <v>0</v>
      </c>
      <c r="J102" s="288">
        <f>Con7_Renewal!G102+Lnd8_Mitigation!K102</f>
        <v>0</v>
      </c>
      <c r="K102" s="288">
        <f>Con7_Renewal!H102+Lnd8_Mitigation!L102</f>
        <v>0</v>
      </c>
      <c r="L102" s="288">
        <f>Con7_Renewal!I102+Lnd8_Mitigation!M102</f>
        <v>0</v>
      </c>
      <c r="M102" s="288">
        <f>Con7_Renewal!J102+Lnd8_Mitigation!N102</f>
        <v>0</v>
      </c>
      <c r="N102" s="288">
        <f>Con7_Renewal!K102+Lnd8_Mitigation!O102</f>
        <v>0</v>
      </c>
      <c r="O102" s="288">
        <f>Con7_Renewal!L102+Lnd8_Mitigation!P102</f>
        <v>0</v>
      </c>
      <c r="P102" s="288">
        <f>Con7_Renewal!M102+Lnd8_Mitigation!Q102</f>
        <v>0</v>
      </c>
      <c r="Q102" s="288">
        <f>Con7_Renewal!N102+Lnd8_Mitigation!R102</f>
        <v>0</v>
      </c>
      <c r="R102" s="288">
        <f>Con7_Renewal!O102+Lnd8_Mitigation!S102</f>
        <v>0</v>
      </c>
      <c r="S102" s="288">
        <f>Con7_Renewal!P102+Lnd8_Mitigation!T102</f>
        <v>0</v>
      </c>
      <c r="T102" s="288">
        <f>Con7_Renewal!Q102+Lnd8_Mitigation!U102</f>
        <v>0</v>
      </c>
      <c r="U102" s="288">
        <f>Con7_Renewal!R102+Lnd8_Mitigation!V102</f>
        <v>0</v>
      </c>
      <c r="V102" s="288">
        <f>Con7_Renewal!S102+Lnd8_Mitigation!W102</f>
        <v>0</v>
      </c>
      <c r="W102" s="288">
        <f>Con7_Renewal!T102+Lnd8_Mitigation!X102</f>
        <v>0</v>
      </c>
      <c r="X102" s="288">
        <f>Con7_Renewal!U102+Lnd8_Mitigation!Y102</f>
        <v>0</v>
      </c>
      <c r="Y102" s="288">
        <f>Con7_Renewal!V102+Lnd8_Mitigation!Z102</f>
        <v>0</v>
      </c>
      <c r="Z102" s="288">
        <f>Con7_Renewal!W102+Lnd8_Mitigation!AA102</f>
        <v>0</v>
      </c>
      <c r="AA102" s="288">
        <f>Con7_Renewal!X102+Lnd8_Mitigation!AB102</f>
        <v>0</v>
      </c>
      <c r="AB102" s="288">
        <f>Con7_Renewal!Y102+Lnd8_Mitigation!AC102</f>
        <v>0</v>
      </c>
      <c r="AC102" s="288">
        <f>Con7_Renewal!Z102+Lnd8_Mitigation!AD102</f>
        <v>0</v>
      </c>
      <c r="AD102" s="288">
        <f>Con7_Renewal!AA102+Lnd8_Mitigation!AE102</f>
        <v>0</v>
      </c>
      <c r="AE102" s="288">
        <f>Con7_Renewal!AB102+Lnd8_Mitigation!AF102</f>
        <v>0</v>
      </c>
      <c r="AF102" s="288">
        <f>Con7_Renewal!AC102+Lnd8_Mitigation!AG102</f>
        <v>0</v>
      </c>
      <c r="AG102" s="288">
        <f>Con7_Renewal!AD102+Lnd8_Mitigation!AH102</f>
        <v>0</v>
      </c>
      <c r="AH102" s="288">
        <f>Con7_Renewal!AE102+Lnd8_Mitigation!AI102</f>
        <v>0</v>
      </c>
      <c r="AI102" s="288">
        <f>Con7_Renewal!AF102+Lnd8_Mitigation!AJ102</f>
        <v>0</v>
      </c>
      <c r="AJ102" s="288">
        <f>Con7_Renewal!AG102+Lnd8_Mitigation!AK102</f>
        <v>0</v>
      </c>
      <c r="AK102" s="288">
        <f>Con7_Renewal!AH102+Lnd8_Mitigation!AL102</f>
        <v>0</v>
      </c>
      <c r="AL102" s="288">
        <f>Con7_Renewal!AI102+Lnd8_Mitigation!AM102</f>
        <v>0</v>
      </c>
      <c r="AM102" s="288">
        <f>Con7_Renewal!AJ102+Lnd8_Mitigation!AN102</f>
        <v>0</v>
      </c>
      <c r="AN102" s="288">
        <f>Con7_Renewal!AK102+Lnd8_Mitigation!AO102</f>
        <v>0</v>
      </c>
      <c r="AO102" s="288">
        <f>Con7_Renewal!AL102+Lnd8_Mitigation!AP102</f>
        <v>0</v>
      </c>
      <c r="AP102" s="288">
        <f>Con7_Renewal!AM102+Lnd8_Mitigation!AQ102</f>
        <v>0</v>
      </c>
      <c r="AQ102" s="288">
        <f t="shared" si="4"/>
        <v>0</v>
      </c>
      <c r="AR102" s="288">
        <v>0</v>
      </c>
      <c r="AS102" s="288">
        <v>0</v>
      </c>
      <c r="AT102" s="288">
        <v>0</v>
      </c>
      <c r="AU102" s="353">
        <v>0</v>
      </c>
      <c r="AV102" s="288" t="str">
        <f t="shared" si="5"/>
        <v>Arterial</v>
      </c>
      <c r="AW102" s="288">
        <f t="shared" si="7"/>
        <v>0</v>
      </c>
      <c r="AX102" s="288">
        <f t="shared" si="6"/>
        <v>0</v>
      </c>
      <c r="AY102" s="356">
        <v>2037</v>
      </c>
    </row>
    <row r="103" spans="1:51" ht="48.75" x14ac:dyDescent="0.25">
      <c r="A103" s="144" t="str">
        <f>Con6_Mitigation!B103</f>
        <v>Drury_63</v>
      </c>
      <c r="B103" s="144">
        <f>'I3 Project list'!B103</f>
        <v>63</v>
      </c>
      <c r="C103" s="144" t="str">
        <f>Con6_Mitigation!C103</f>
        <v>New collectors internal to Waipupuke PC61 (3 links )+ Intersections</v>
      </c>
      <c r="D103" s="144" t="str">
        <f>Con6_Mitigation!D103</f>
        <v>2-lane urban - new collector with active mode on both sides + intersection improvements (TDM)</v>
      </c>
      <c r="E103" s="144" t="str">
        <f>'I3 Project list'!G103</f>
        <v>Exclude</v>
      </c>
      <c r="F103" s="144" t="str">
        <f>'I3 Project list'!L103</f>
        <v>Greenfields Collector</v>
      </c>
      <c r="G103" s="226">
        <f>Lnd8_Mitigation!AR103</f>
        <v>0</v>
      </c>
      <c r="H103" s="226">
        <f>Con7_Renewal!AN103</f>
        <v>0</v>
      </c>
      <c r="I103" s="288">
        <f>Con7_Renewal!F103+Lnd8_Mitigation!J103</f>
        <v>0</v>
      </c>
      <c r="J103" s="288">
        <f>Con7_Renewal!G103+Lnd8_Mitigation!K103</f>
        <v>0</v>
      </c>
      <c r="K103" s="288">
        <f>Con7_Renewal!H103+Lnd8_Mitigation!L103</f>
        <v>0</v>
      </c>
      <c r="L103" s="288">
        <f>Con7_Renewal!I103+Lnd8_Mitigation!M103</f>
        <v>0</v>
      </c>
      <c r="M103" s="288">
        <f>Con7_Renewal!J103+Lnd8_Mitigation!N103</f>
        <v>0</v>
      </c>
      <c r="N103" s="288">
        <f>Con7_Renewal!K103+Lnd8_Mitigation!O103</f>
        <v>0</v>
      </c>
      <c r="O103" s="288">
        <f>Con7_Renewal!L103+Lnd8_Mitigation!P103</f>
        <v>0</v>
      </c>
      <c r="P103" s="288">
        <f>Con7_Renewal!M103+Lnd8_Mitigation!Q103</f>
        <v>0</v>
      </c>
      <c r="Q103" s="288">
        <f>Con7_Renewal!N103+Lnd8_Mitigation!R103</f>
        <v>0</v>
      </c>
      <c r="R103" s="288">
        <f>Con7_Renewal!O103+Lnd8_Mitigation!S103</f>
        <v>0</v>
      </c>
      <c r="S103" s="288">
        <f>Con7_Renewal!P103+Lnd8_Mitigation!T103</f>
        <v>0</v>
      </c>
      <c r="T103" s="288">
        <f>Con7_Renewal!Q103+Lnd8_Mitigation!U103</f>
        <v>0</v>
      </c>
      <c r="U103" s="288">
        <f>Con7_Renewal!R103+Lnd8_Mitigation!V103</f>
        <v>0</v>
      </c>
      <c r="V103" s="288">
        <f>Con7_Renewal!S103+Lnd8_Mitigation!W103</f>
        <v>0</v>
      </c>
      <c r="W103" s="288">
        <f>Con7_Renewal!T103+Lnd8_Mitigation!X103</f>
        <v>0</v>
      </c>
      <c r="X103" s="288">
        <f>Con7_Renewal!U103+Lnd8_Mitigation!Y103</f>
        <v>0</v>
      </c>
      <c r="Y103" s="288">
        <f>Con7_Renewal!V103+Lnd8_Mitigation!Z103</f>
        <v>0</v>
      </c>
      <c r="Z103" s="288">
        <f>Con7_Renewal!W103+Lnd8_Mitigation!AA103</f>
        <v>0</v>
      </c>
      <c r="AA103" s="288">
        <f>Con7_Renewal!X103+Lnd8_Mitigation!AB103</f>
        <v>0</v>
      </c>
      <c r="AB103" s="288">
        <f>Con7_Renewal!Y103+Lnd8_Mitigation!AC103</f>
        <v>0</v>
      </c>
      <c r="AC103" s="288">
        <f>Con7_Renewal!Z103+Lnd8_Mitigation!AD103</f>
        <v>0</v>
      </c>
      <c r="AD103" s="288">
        <f>Con7_Renewal!AA103+Lnd8_Mitigation!AE103</f>
        <v>0</v>
      </c>
      <c r="AE103" s="288">
        <f>Con7_Renewal!AB103+Lnd8_Mitigation!AF103</f>
        <v>0</v>
      </c>
      <c r="AF103" s="288">
        <f>Con7_Renewal!AC103+Lnd8_Mitigation!AG103</f>
        <v>0</v>
      </c>
      <c r="AG103" s="288">
        <f>Con7_Renewal!AD103+Lnd8_Mitigation!AH103</f>
        <v>0</v>
      </c>
      <c r="AH103" s="288">
        <f>Con7_Renewal!AE103+Lnd8_Mitigation!AI103</f>
        <v>0</v>
      </c>
      <c r="AI103" s="288">
        <f>Con7_Renewal!AF103+Lnd8_Mitigation!AJ103</f>
        <v>0</v>
      </c>
      <c r="AJ103" s="288">
        <f>Con7_Renewal!AG103+Lnd8_Mitigation!AK103</f>
        <v>0</v>
      </c>
      <c r="AK103" s="288">
        <f>Con7_Renewal!AH103+Lnd8_Mitigation!AL103</f>
        <v>0</v>
      </c>
      <c r="AL103" s="288">
        <f>Con7_Renewal!AI103+Lnd8_Mitigation!AM103</f>
        <v>0</v>
      </c>
      <c r="AM103" s="288">
        <f>Con7_Renewal!AJ103+Lnd8_Mitigation!AN103</f>
        <v>0</v>
      </c>
      <c r="AN103" s="288">
        <f>Con7_Renewal!AK103+Lnd8_Mitigation!AO103</f>
        <v>0</v>
      </c>
      <c r="AO103" s="288">
        <f>Con7_Renewal!AL103+Lnd8_Mitigation!AP103</f>
        <v>0</v>
      </c>
      <c r="AP103" s="288">
        <f>Con7_Renewal!AM103+Lnd8_Mitigation!AQ103</f>
        <v>0</v>
      </c>
      <c r="AQ103" s="288">
        <f t="shared" si="4"/>
        <v>0</v>
      </c>
      <c r="AR103" s="288">
        <v>0</v>
      </c>
      <c r="AS103" s="288">
        <v>0</v>
      </c>
      <c r="AT103" s="288">
        <v>0</v>
      </c>
      <c r="AU103" s="353">
        <v>0</v>
      </c>
      <c r="AV103" s="288" t="str">
        <f t="shared" si="5"/>
        <v>Collector</v>
      </c>
      <c r="AW103" s="288">
        <f t="shared" si="7"/>
        <v>0</v>
      </c>
      <c r="AX103" s="288">
        <f t="shared" si="6"/>
        <v>0</v>
      </c>
      <c r="AY103" s="356">
        <v>2026</v>
      </c>
    </row>
    <row r="104" spans="1:51" ht="36.75" x14ac:dyDescent="0.25">
      <c r="A104" s="144" t="str">
        <f>Con6_Mitigation!B104</f>
        <v>Drury_65a(i)</v>
      </c>
      <c r="B104" s="144" t="str">
        <f>'I3 Project list'!B104</f>
        <v>65a(i)</v>
      </c>
      <c r="C104" s="144" t="str">
        <f>Con6_Mitigation!C104</f>
        <v>New Bremner Rd arterial from Auranga development to Jesmond Rd (excl bridge)</v>
      </c>
      <c r="D104" s="144" t="str">
        <f>Con6_Mitigation!D104</f>
        <v>2-lane urban- new road layout with active modes on both sides (TDM)</v>
      </c>
      <c r="E104" s="144" t="str">
        <f>'I3 Project list'!G104</f>
        <v>Include</v>
      </c>
      <c r="F104" s="144" t="str">
        <f>'I3 Project list'!L104</f>
        <v>Interim 2-lane Arterial</v>
      </c>
      <c r="G104" s="226">
        <f>Lnd8_Mitigation!AR104</f>
        <v>0</v>
      </c>
      <c r="H104" s="226">
        <f>Con7_Renewal!AN104</f>
        <v>0</v>
      </c>
      <c r="I104" s="288">
        <f>Con7_Renewal!F104+Lnd8_Mitigation!J104</f>
        <v>0</v>
      </c>
      <c r="J104" s="288">
        <f>Con7_Renewal!G104+Lnd8_Mitigation!K104</f>
        <v>0</v>
      </c>
      <c r="K104" s="288">
        <f>Con7_Renewal!H104+Lnd8_Mitigation!L104</f>
        <v>0</v>
      </c>
      <c r="L104" s="288">
        <f>Con7_Renewal!I104+Lnd8_Mitigation!M104</f>
        <v>0</v>
      </c>
      <c r="M104" s="288">
        <f>Con7_Renewal!J104+Lnd8_Mitigation!N104</f>
        <v>0</v>
      </c>
      <c r="N104" s="288">
        <f>Con7_Renewal!K104+Lnd8_Mitigation!O104</f>
        <v>0</v>
      </c>
      <c r="O104" s="288">
        <f>Con7_Renewal!L104+Lnd8_Mitigation!P104</f>
        <v>0</v>
      </c>
      <c r="P104" s="288">
        <f>Con7_Renewal!M104+Lnd8_Mitigation!Q104</f>
        <v>0</v>
      </c>
      <c r="Q104" s="288">
        <f>Con7_Renewal!N104+Lnd8_Mitigation!R104</f>
        <v>0</v>
      </c>
      <c r="R104" s="288">
        <f>Con7_Renewal!O104+Lnd8_Mitigation!S104</f>
        <v>0</v>
      </c>
      <c r="S104" s="288">
        <f>Con7_Renewal!P104+Lnd8_Mitigation!T104</f>
        <v>0</v>
      </c>
      <c r="T104" s="288">
        <f>Con7_Renewal!Q104+Lnd8_Mitigation!U104</f>
        <v>0</v>
      </c>
      <c r="U104" s="288">
        <f>Con7_Renewal!R104+Lnd8_Mitigation!V104</f>
        <v>0</v>
      </c>
      <c r="V104" s="288">
        <f>Con7_Renewal!S104+Lnd8_Mitigation!W104</f>
        <v>0</v>
      </c>
      <c r="W104" s="288">
        <f>Con7_Renewal!T104+Lnd8_Mitigation!X104</f>
        <v>0</v>
      </c>
      <c r="X104" s="288">
        <f>Con7_Renewal!U104+Lnd8_Mitigation!Y104</f>
        <v>0</v>
      </c>
      <c r="Y104" s="288">
        <f>Con7_Renewal!V104+Lnd8_Mitigation!Z104</f>
        <v>0</v>
      </c>
      <c r="Z104" s="288">
        <f>Con7_Renewal!W104+Lnd8_Mitigation!AA104</f>
        <v>0</v>
      </c>
      <c r="AA104" s="288">
        <f>Con7_Renewal!X104+Lnd8_Mitigation!AB104</f>
        <v>0</v>
      </c>
      <c r="AB104" s="288">
        <f>Con7_Renewal!Y104+Lnd8_Mitigation!AC104</f>
        <v>0</v>
      </c>
      <c r="AC104" s="288">
        <f>Con7_Renewal!Z104+Lnd8_Mitigation!AD104</f>
        <v>0</v>
      </c>
      <c r="AD104" s="288">
        <f>Con7_Renewal!AA104+Lnd8_Mitigation!AE104</f>
        <v>0</v>
      </c>
      <c r="AE104" s="288">
        <f>Con7_Renewal!AB104+Lnd8_Mitigation!AF104</f>
        <v>0</v>
      </c>
      <c r="AF104" s="288">
        <f>Con7_Renewal!AC104+Lnd8_Mitigation!AG104</f>
        <v>0</v>
      </c>
      <c r="AG104" s="288">
        <f>Con7_Renewal!AD104+Lnd8_Mitigation!AH104</f>
        <v>0</v>
      </c>
      <c r="AH104" s="288">
        <f>Con7_Renewal!AE104+Lnd8_Mitigation!AI104</f>
        <v>0</v>
      </c>
      <c r="AI104" s="288">
        <f>Con7_Renewal!AF104+Lnd8_Mitigation!AJ104</f>
        <v>0</v>
      </c>
      <c r="AJ104" s="288">
        <f>Con7_Renewal!AG104+Lnd8_Mitigation!AK104</f>
        <v>0</v>
      </c>
      <c r="AK104" s="288">
        <f>Con7_Renewal!AH104+Lnd8_Mitigation!AL104</f>
        <v>0</v>
      </c>
      <c r="AL104" s="288">
        <f>Con7_Renewal!AI104+Lnd8_Mitigation!AM104</f>
        <v>0</v>
      </c>
      <c r="AM104" s="288">
        <f>Con7_Renewal!AJ104+Lnd8_Mitigation!AN104</f>
        <v>0</v>
      </c>
      <c r="AN104" s="288">
        <f>Con7_Renewal!AK104+Lnd8_Mitigation!AO104</f>
        <v>0</v>
      </c>
      <c r="AO104" s="288">
        <f>Con7_Renewal!AL104+Lnd8_Mitigation!AP104</f>
        <v>0</v>
      </c>
      <c r="AP104" s="288">
        <f>Con7_Renewal!AM104+Lnd8_Mitigation!AQ104</f>
        <v>0</v>
      </c>
      <c r="AQ104" s="288">
        <f t="shared" si="4"/>
        <v>0</v>
      </c>
      <c r="AR104" s="288">
        <v>0</v>
      </c>
      <c r="AS104" s="288">
        <v>0</v>
      </c>
      <c r="AT104" s="288">
        <v>0</v>
      </c>
      <c r="AU104" s="353">
        <v>0</v>
      </c>
      <c r="AV104" s="288" t="str">
        <f t="shared" si="5"/>
        <v>Arterial</v>
      </c>
      <c r="AW104" s="288">
        <f t="shared" si="7"/>
        <v>0</v>
      </c>
      <c r="AX104" s="288">
        <f t="shared" si="6"/>
        <v>0</v>
      </c>
      <c r="AY104" s="356">
        <v>2036</v>
      </c>
    </row>
    <row r="105" spans="1:51" ht="36.75" x14ac:dyDescent="0.25">
      <c r="A105" s="144" t="str">
        <f>Con6_Mitigation!B105</f>
        <v>Drury_65a(ii)</v>
      </c>
      <c r="B105" s="144" t="str">
        <f>'I3 Project list'!B105</f>
        <v>65a(ii)</v>
      </c>
      <c r="C105" s="144" t="str">
        <f>Con6_Mitigation!C105</f>
        <v>New Bremner Rd arterial from Auranga development to Jesmond Rd (bridge only)</v>
      </c>
      <c r="D105" s="144" t="str">
        <f>Con6_Mitigation!D105</f>
        <v>2-lane urban- new road layout with active modes on both sides (TDM)</v>
      </c>
      <c r="E105" s="144" t="str">
        <f>'I3 Project list'!G105</f>
        <v>Include</v>
      </c>
      <c r="F105" s="144" t="str">
        <f>'I3 Project list'!L105</f>
        <v>Major Infrastructure</v>
      </c>
      <c r="G105" s="226">
        <f>Lnd8_Mitigation!AR105</f>
        <v>0</v>
      </c>
      <c r="H105" s="226">
        <f>Con7_Renewal!AN105</f>
        <v>10460967.97959144</v>
      </c>
      <c r="I105" s="288">
        <f>Con7_Renewal!F105+Lnd8_Mitigation!J105</f>
        <v>0</v>
      </c>
      <c r="J105" s="288">
        <f>Con7_Renewal!G105+Lnd8_Mitigation!K105</f>
        <v>0</v>
      </c>
      <c r="K105" s="288">
        <f>Con7_Renewal!H105+Lnd8_Mitigation!L105</f>
        <v>0</v>
      </c>
      <c r="L105" s="288">
        <f>Con7_Renewal!I105+Lnd8_Mitigation!M105</f>
        <v>0</v>
      </c>
      <c r="M105" s="288">
        <f>Con7_Renewal!J105+Lnd8_Mitigation!N105</f>
        <v>0</v>
      </c>
      <c r="N105" s="288">
        <f>Con7_Renewal!K105+Lnd8_Mitigation!O105</f>
        <v>0</v>
      </c>
      <c r="O105" s="288">
        <f>Con7_Renewal!L105+Lnd8_Mitigation!P105</f>
        <v>0</v>
      </c>
      <c r="P105" s="288">
        <f>Con7_Renewal!M105+Lnd8_Mitigation!Q105</f>
        <v>0</v>
      </c>
      <c r="Q105" s="288">
        <f>Con7_Renewal!N105+Lnd8_Mitigation!R105</f>
        <v>0</v>
      </c>
      <c r="R105" s="288">
        <f>Con7_Renewal!O105+Lnd8_Mitigation!S105</f>
        <v>0</v>
      </c>
      <c r="S105" s="288">
        <f>Con7_Renewal!P105+Lnd8_Mitigation!T105</f>
        <v>0</v>
      </c>
      <c r="T105" s="288">
        <f>Con7_Renewal!Q105+Lnd8_Mitigation!U105</f>
        <v>0</v>
      </c>
      <c r="U105" s="288">
        <f>Con7_Renewal!R105+Lnd8_Mitigation!V105</f>
        <v>0</v>
      </c>
      <c r="V105" s="288">
        <f>Con7_Renewal!S105+Lnd8_Mitigation!W105</f>
        <v>932659.9159946657</v>
      </c>
      <c r="W105" s="288">
        <f>Con7_Renewal!T105+Lnd8_Mitigation!X105</f>
        <v>9528308.0635967739</v>
      </c>
      <c r="X105" s="288">
        <f>Con7_Renewal!U105+Lnd8_Mitigation!Y105</f>
        <v>0</v>
      </c>
      <c r="Y105" s="288">
        <f>Con7_Renewal!V105+Lnd8_Mitigation!Z105</f>
        <v>0</v>
      </c>
      <c r="Z105" s="288">
        <f>Con7_Renewal!W105+Lnd8_Mitigation!AA105</f>
        <v>0</v>
      </c>
      <c r="AA105" s="288">
        <f>Con7_Renewal!X105+Lnd8_Mitigation!AB105</f>
        <v>0</v>
      </c>
      <c r="AB105" s="288">
        <f>Con7_Renewal!Y105+Lnd8_Mitigation!AC105</f>
        <v>0</v>
      </c>
      <c r="AC105" s="288">
        <f>Con7_Renewal!Z105+Lnd8_Mitigation!AD105</f>
        <v>0</v>
      </c>
      <c r="AD105" s="288">
        <f>Con7_Renewal!AA105+Lnd8_Mitigation!AE105</f>
        <v>0</v>
      </c>
      <c r="AE105" s="288">
        <f>Con7_Renewal!AB105+Lnd8_Mitigation!AF105</f>
        <v>0</v>
      </c>
      <c r="AF105" s="288">
        <f>Con7_Renewal!AC105+Lnd8_Mitigation!AG105</f>
        <v>0</v>
      </c>
      <c r="AG105" s="288">
        <f>Con7_Renewal!AD105+Lnd8_Mitigation!AH105</f>
        <v>0</v>
      </c>
      <c r="AH105" s="288">
        <f>Con7_Renewal!AE105+Lnd8_Mitigation!AI105</f>
        <v>0</v>
      </c>
      <c r="AI105" s="288">
        <f>Con7_Renewal!AF105+Lnd8_Mitigation!AJ105</f>
        <v>0</v>
      </c>
      <c r="AJ105" s="288">
        <f>Con7_Renewal!AG105+Lnd8_Mitigation!AK105</f>
        <v>0</v>
      </c>
      <c r="AK105" s="288">
        <f>Con7_Renewal!AH105+Lnd8_Mitigation!AL105</f>
        <v>0</v>
      </c>
      <c r="AL105" s="288">
        <f>Con7_Renewal!AI105+Lnd8_Mitigation!AM105</f>
        <v>0</v>
      </c>
      <c r="AM105" s="288">
        <f>Con7_Renewal!AJ105+Lnd8_Mitigation!AN105</f>
        <v>0</v>
      </c>
      <c r="AN105" s="288">
        <f>Con7_Renewal!AK105+Lnd8_Mitigation!AO105</f>
        <v>0</v>
      </c>
      <c r="AO105" s="288">
        <f>Con7_Renewal!AL105+Lnd8_Mitigation!AP105</f>
        <v>0</v>
      </c>
      <c r="AP105" s="288">
        <f>Con7_Renewal!AM105+Lnd8_Mitigation!AQ105</f>
        <v>0</v>
      </c>
      <c r="AQ105" s="288">
        <f t="shared" si="4"/>
        <v>10460967.97959144</v>
      </c>
      <c r="AR105" s="288">
        <v>10460967.97959144</v>
      </c>
      <c r="AS105" s="288">
        <v>0</v>
      </c>
      <c r="AT105" s="288">
        <v>10460967.97959144</v>
      </c>
      <c r="AU105" s="353">
        <v>0</v>
      </c>
      <c r="AV105" s="288" t="str">
        <f t="shared" si="5"/>
        <v>Arterial</v>
      </c>
      <c r="AW105" s="288">
        <f t="shared" si="7"/>
        <v>0</v>
      </c>
      <c r="AX105" s="288">
        <f t="shared" si="6"/>
        <v>5335093.6695916345</v>
      </c>
      <c r="AY105" s="356">
        <v>2036</v>
      </c>
    </row>
    <row r="106" spans="1:51" ht="36.75" x14ac:dyDescent="0.25">
      <c r="A106" s="144" t="str">
        <f>Con6_Mitigation!B106</f>
        <v>Drury_65b(i)</v>
      </c>
      <c r="B106" s="144" t="str">
        <f>'I3 Project list'!B106</f>
        <v>65b(i)</v>
      </c>
      <c r="C106" s="144" t="str">
        <f>Con6_Mitigation!C106</f>
        <v>New Bremner Rd arterial from Auranga development to Jesmond Rd (excl bridge)</v>
      </c>
      <c r="D106" s="144" t="str">
        <f>Con6_Mitigation!D106</f>
        <v>4-lane urban- upgrade 2-lane urban to 4-lane with active modes on both sides, (TDM)</v>
      </c>
      <c r="E106" s="144" t="str">
        <f>'I3 Project list'!G106</f>
        <v>Include</v>
      </c>
      <c r="F106" s="144" t="str">
        <f>'I3 Project list'!L106</f>
        <v>4-lane arterial upgrade</v>
      </c>
      <c r="G106" s="226">
        <f>Lnd8_Mitigation!AR106</f>
        <v>0</v>
      </c>
      <c r="H106" s="226">
        <f>Con7_Renewal!AN106</f>
        <v>21685655.285886675</v>
      </c>
      <c r="I106" s="288">
        <f>Con7_Renewal!F106+Lnd8_Mitigation!J106</f>
        <v>0</v>
      </c>
      <c r="J106" s="288">
        <f>Con7_Renewal!G106+Lnd8_Mitigation!K106</f>
        <v>0</v>
      </c>
      <c r="K106" s="288">
        <f>Con7_Renewal!H106+Lnd8_Mitigation!L106</f>
        <v>0</v>
      </c>
      <c r="L106" s="288">
        <f>Con7_Renewal!I106+Lnd8_Mitigation!M106</f>
        <v>0</v>
      </c>
      <c r="M106" s="288">
        <f>Con7_Renewal!J106+Lnd8_Mitigation!N106</f>
        <v>0</v>
      </c>
      <c r="N106" s="288">
        <f>Con7_Renewal!K106+Lnd8_Mitigation!O106</f>
        <v>0</v>
      </c>
      <c r="O106" s="288">
        <f>Con7_Renewal!L106+Lnd8_Mitigation!P106</f>
        <v>0</v>
      </c>
      <c r="P106" s="288">
        <f>Con7_Renewal!M106+Lnd8_Mitigation!Q106</f>
        <v>0</v>
      </c>
      <c r="Q106" s="288">
        <f>Con7_Renewal!N106+Lnd8_Mitigation!R106</f>
        <v>0</v>
      </c>
      <c r="R106" s="288">
        <f>Con7_Renewal!O106+Lnd8_Mitigation!S106</f>
        <v>0</v>
      </c>
      <c r="S106" s="288">
        <f>Con7_Renewal!P106+Lnd8_Mitigation!T106</f>
        <v>0</v>
      </c>
      <c r="T106" s="288">
        <f>Con7_Renewal!Q106+Lnd8_Mitigation!U106</f>
        <v>0</v>
      </c>
      <c r="U106" s="288">
        <f>Con7_Renewal!R106+Lnd8_Mitigation!V106</f>
        <v>0</v>
      </c>
      <c r="V106" s="288">
        <f>Con7_Renewal!S106+Lnd8_Mitigation!W106</f>
        <v>0</v>
      </c>
      <c r="W106" s="288">
        <f>Con7_Renewal!T106+Lnd8_Mitigation!X106</f>
        <v>0</v>
      </c>
      <c r="X106" s="288">
        <f>Con7_Renewal!U106+Lnd8_Mitigation!Y106</f>
        <v>0</v>
      </c>
      <c r="Y106" s="288">
        <f>Con7_Renewal!V106+Lnd8_Mitigation!Z106</f>
        <v>0</v>
      </c>
      <c r="Z106" s="288">
        <f>Con7_Renewal!W106+Lnd8_Mitigation!AA106</f>
        <v>0</v>
      </c>
      <c r="AA106" s="288">
        <f>Con7_Renewal!X106+Lnd8_Mitigation!AB106</f>
        <v>0</v>
      </c>
      <c r="AB106" s="288">
        <f>Con7_Renewal!Y106+Lnd8_Mitigation!AC106</f>
        <v>0</v>
      </c>
      <c r="AC106" s="288">
        <f>Con7_Renewal!Z106+Lnd8_Mitigation!AD106</f>
        <v>0</v>
      </c>
      <c r="AD106" s="288">
        <f>Con7_Renewal!AA106+Lnd8_Mitigation!AE106</f>
        <v>0</v>
      </c>
      <c r="AE106" s="288">
        <f>Con7_Renewal!AB106+Lnd8_Mitigation!AF106</f>
        <v>0</v>
      </c>
      <c r="AF106" s="288">
        <f>Con7_Renewal!AC106+Lnd8_Mitigation!AG106</f>
        <v>0</v>
      </c>
      <c r="AG106" s="288">
        <f>Con7_Renewal!AD106+Lnd8_Mitigation!AH106</f>
        <v>1933410.1276939632</v>
      </c>
      <c r="AH106" s="288">
        <f>Con7_Renewal!AE106+Lnd8_Mitigation!AI106</f>
        <v>19752245.158192713</v>
      </c>
      <c r="AI106" s="288">
        <f>Con7_Renewal!AF106+Lnd8_Mitigation!AJ106</f>
        <v>0</v>
      </c>
      <c r="AJ106" s="288">
        <f>Con7_Renewal!AG106+Lnd8_Mitigation!AK106</f>
        <v>0</v>
      </c>
      <c r="AK106" s="288">
        <f>Con7_Renewal!AH106+Lnd8_Mitigation!AL106</f>
        <v>0</v>
      </c>
      <c r="AL106" s="288">
        <f>Con7_Renewal!AI106+Lnd8_Mitigation!AM106</f>
        <v>0</v>
      </c>
      <c r="AM106" s="288">
        <f>Con7_Renewal!AJ106+Lnd8_Mitigation!AN106</f>
        <v>0</v>
      </c>
      <c r="AN106" s="288">
        <f>Con7_Renewal!AK106+Lnd8_Mitigation!AO106</f>
        <v>0</v>
      </c>
      <c r="AO106" s="288">
        <f>Con7_Renewal!AL106+Lnd8_Mitigation!AP106</f>
        <v>0</v>
      </c>
      <c r="AP106" s="288">
        <f>Con7_Renewal!AM106+Lnd8_Mitigation!AQ106</f>
        <v>0</v>
      </c>
      <c r="AQ106" s="288">
        <f t="shared" si="4"/>
        <v>21685655.285886675</v>
      </c>
      <c r="AR106" s="288">
        <v>21685655.285886675</v>
      </c>
      <c r="AS106" s="288">
        <v>0</v>
      </c>
      <c r="AT106" s="288">
        <v>21685655.285886675</v>
      </c>
      <c r="AU106" s="353">
        <v>0</v>
      </c>
      <c r="AV106" s="288" t="str">
        <f t="shared" si="5"/>
        <v>Arterial</v>
      </c>
      <c r="AW106" s="288">
        <f t="shared" si="7"/>
        <v>0</v>
      </c>
      <c r="AX106" s="288">
        <f t="shared" si="6"/>
        <v>11059684.195802204</v>
      </c>
      <c r="AY106" s="356">
        <v>2047</v>
      </c>
    </row>
    <row r="107" spans="1:51" ht="36.75" x14ac:dyDescent="0.25">
      <c r="A107" s="144" t="str">
        <f>Con6_Mitigation!B107</f>
        <v>Drury_65b(ii)</v>
      </c>
      <c r="B107" s="144" t="str">
        <f>'I3 Project list'!B107</f>
        <v>65b(ii)</v>
      </c>
      <c r="C107" s="144" t="str">
        <f>Con6_Mitigation!C107</f>
        <v>New Bremner Rd arterial from Auranga development to Jesmond Rd (bridge widening)</v>
      </c>
      <c r="D107" s="144" t="str">
        <f>Con6_Mitigation!D107</f>
        <v>4-lane urban- upgrade 2-lane urban to 4-lane with active modes on both sides, (TDM)</v>
      </c>
      <c r="E107" s="144" t="str">
        <f>'I3 Project list'!G107</f>
        <v>Include</v>
      </c>
      <c r="F107" s="144" t="str">
        <f>'I3 Project list'!L107</f>
        <v>Major Infrastructure</v>
      </c>
      <c r="G107" s="226">
        <f>Lnd8_Mitigation!AR107</f>
        <v>0</v>
      </c>
      <c r="H107" s="226">
        <f>Con7_Renewal!AN107</f>
        <v>5404732.548174832</v>
      </c>
      <c r="I107" s="288">
        <f>Con7_Renewal!F107+Lnd8_Mitigation!J107</f>
        <v>0</v>
      </c>
      <c r="J107" s="288">
        <f>Con7_Renewal!G107+Lnd8_Mitigation!K107</f>
        <v>0</v>
      </c>
      <c r="K107" s="288">
        <f>Con7_Renewal!H107+Lnd8_Mitigation!L107</f>
        <v>0</v>
      </c>
      <c r="L107" s="288">
        <f>Con7_Renewal!I107+Lnd8_Mitigation!M107</f>
        <v>0</v>
      </c>
      <c r="M107" s="288">
        <f>Con7_Renewal!J107+Lnd8_Mitigation!N107</f>
        <v>0</v>
      </c>
      <c r="N107" s="288">
        <f>Con7_Renewal!K107+Lnd8_Mitigation!O107</f>
        <v>0</v>
      </c>
      <c r="O107" s="288">
        <f>Con7_Renewal!L107+Lnd8_Mitigation!P107</f>
        <v>0</v>
      </c>
      <c r="P107" s="288">
        <f>Con7_Renewal!M107+Lnd8_Mitigation!Q107</f>
        <v>0</v>
      </c>
      <c r="Q107" s="288">
        <f>Con7_Renewal!N107+Lnd8_Mitigation!R107</f>
        <v>0</v>
      </c>
      <c r="R107" s="288">
        <f>Con7_Renewal!O107+Lnd8_Mitigation!S107</f>
        <v>0</v>
      </c>
      <c r="S107" s="288">
        <f>Con7_Renewal!P107+Lnd8_Mitigation!T107</f>
        <v>0</v>
      </c>
      <c r="T107" s="288">
        <f>Con7_Renewal!Q107+Lnd8_Mitigation!U107</f>
        <v>0</v>
      </c>
      <c r="U107" s="288">
        <f>Con7_Renewal!R107+Lnd8_Mitigation!V107</f>
        <v>0</v>
      </c>
      <c r="V107" s="288">
        <f>Con7_Renewal!S107+Lnd8_Mitigation!W107</f>
        <v>0</v>
      </c>
      <c r="W107" s="288">
        <f>Con7_Renewal!T107+Lnd8_Mitigation!X107</f>
        <v>0</v>
      </c>
      <c r="X107" s="288">
        <f>Con7_Renewal!U107+Lnd8_Mitigation!Y107</f>
        <v>0</v>
      </c>
      <c r="Y107" s="288">
        <f>Con7_Renewal!V107+Lnd8_Mitigation!Z107</f>
        <v>0</v>
      </c>
      <c r="Z107" s="288">
        <f>Con7_Renewal!W107+Lnd8_Mitigation!AA107</f>
        <v>0</v>
      </c>
      <c r="AA107" s="288">
        <f>Con7_Renewal!X107+Lnd8_Mitigation!AB107</f>
        <v>0</v>
      </c>
      <c r="AB107" s="288">
        <f>Con7_Renewal!Y107+Lnd8_Mitigation!AC107</f>
        <v>0</v>
      </c>
      <c r="AC107" s="288">
        <f>Con7_Renewal!Z107+Lnd8_Mitigation!AD107</f>
        <v>0</v>
      </c>
      <c r="AD107" s="288">
        <f>Con7_Renewal!AA107+Lnd8_Mitigation!AE107</f>
        <v>0</v>
      </c>
      <c r="AE107" s="288">
        <f>Con7_Renewal!AB107+Lnd8_Mitigation!AF107</f>
        <v>0</v>
      </c>
      <c r="AF107" s="288">
        <f>Con7_Renewal!AC107+Lnd8_Mitigation!AG107</f>
        <v>0</v>
      </c>
      <c r="AG107" s="288">
        <f>Con7_Renewal!AD107+Lnd8_Mitigation!AH107</f>
        <v>481865.29336372612</v>
      </c>
      <c r="AH107" s="288">
        <f>Con7_Renewal!AE107+Lnd8_Mitigation!AI107</f>
        <v>4922867.2548111062</v>
      </c>
      <c r="AI107" s="288">
        <f>Con7_Renewal!AF107+Lnd8_Mitigation!AJ107</f>
        <v>0</v>
      </c>
      <c r="AJ107" s="288">
        <f>Con7_Renewal!AG107+Lnd8_Mitigation!AK107</f>
        <v>0</v>
      </c>
      <c r="AK107" s="288">
        <f>Con7_Renewal!AH107+Lnd8_Mitigation!AL107</f>
        <v>0</v>
      </c>
      <c r="AL107" s="288">
        <f>Con7_Renewal!AI107+Lnd8_Mitigation!AM107</f>
        <v>0</v>
      </c>
      <c r="AM107" s="288">
        <f>Con7_Renewal!AJ107+Lnd8_Mitigation!AN107</f>
        <v>0</v>
      </c>
      <c r="AN107" s="288">
        <f>Con7_Renewal!AK107+Lnd8_Mitigation!AO107</f>
        <v>0</v>
      </c>
      <c r="AO107" s="288">
        <f>Con7_Renewal!AL107+Lnd8_Mitigation!AP107</f>
        <v>0</v>
      </c>
      <c r="AP107" s="288">
        <f>Con7_Renewal!AM107+Lnd8_Mitigation!AQ107</f>
        <v>0</v>
      </c>
      <c r="AQ107" s="288">
        <f t="shared" si="4"/>
        <v>5404732.548174832</v>
      </c>
      <c r="AR107" s="288">
        <v>5404732.5481748329</v>
      </c>
      <c r="AS107" s="288">
        <v>0</v>
      </c>
      <c r="AT107" s="288">
        <v>5404732.5481748329</v>
      </c>
      <c r="AU107" s="353">
        <v>0</v>
      </c>
      <c r="AV107" s="288" t="str">
        <f t="shared" si="5"/>
        <v>Arterial</v>
      </c>
      <c r="AW107" s="288">
        <f t="shared" si="7"/>
        <v>0</v>
      </c>
      <c r="AX107" s="288">
        <f t="shared" si="6"/>
        <v>2756413.5995691647</v>
      </c>
      <c r="AY107" s="356">
        <v>2047</v>
      </c>
    </row>
    <row r="108" spans="1:51" ht="36.75" x14ac:dyDescent="0.25">
      <c r="A108" s="144" t="str">
        <f>Con6_Mitigation!B108</f>
        <v>Drury_66</v>
      </c>
      <c r="B108" s="144">
        <f>'I3 Project list'!B108</f>
        <v>66</v>
      </c>
      <c r="C108" s="144" t="str">
        <f>Con6_Mitigation!C108</f>
        <v xml:space="preserve">SH22 improvements - west of SH1 interchange  to GSR </v>
      </c>
      <c r="D108" s="144" t="str">
        <f>Con6_Mitigation!D108</f>
        <v>4-lane urban- upgrade 2-lane urban to 4-lane with active modes on both sides, (TDM)</v>
      </c>
      <c r="E108" s="144" t="str">
        <f>'I3 Project list'!G108</f>
        <v>Exclude</v>
      </c>
      <c r="F108" s="144" t="str">
        <f>'I3 Project list'!L108</f>
        <v>State Highway</v>
      </c>
      <c r="G108" s="226">
        <f>Lnd8_Mitigation!AR108</f>
        <v>0</v>
      </c>
      <c r="H108" s="226">
        <f>Con7_Renewal!AN108</f>
        <v>0</v>
      </c>
      <c r="I108" s="288">
        <f>Con7_Renewal!F108+Lnd8_Mitigation!J108</f>
        <v>0</v>
      </c>
      <c r="J108" s="288">
        <f>Con7_Renewal!G108+Lnd8_Mitigation!K108</f>
        <v>0</v>
      </c>
      <c r="K108" s="288">
        <f>Con7_Renewal!H108+Lnd8_Mitigation!L108</f>
        <v>0</v>
      </c>
      <c r="L108" s="288">
        <f>Con7_Renewal!I108+Lnd8_Mitigation!M108</f>
        <v>0</v>
      </c>
      <c r="M108" s="288">
        <f>Con7_Renewal!J108+Lnd8_Mitigation!N108</f>
        <v>0</v>
      </c>
      <c r="N108" s="288">
        <f>Con7_Renewal!K108+Lnd8_Mitigation!O108</f>
        <v>0</v>
      </c>
      <c r="O108" s="288">
        <f>Con7_Renewal!L108+Lnd8_Mitigation!P108</f>
        <v>0</v>
      </c>
      <c r="P108" s="288">
        <f>Con7_Renewal!M108+Lnd8_Mitigation!Q108</f>
        <v>0</v>
      </c>
      <c r="Q108" s="288">
        <f>Con7_Renewal!N108+Lnd8_Mitigation!R108</f>
        <v>0</v>
      </c>
      <c r="R108" s="288">
        <f>Con7_Renewal!O108+Lnd8_Mitigation!S108</f>
        <v>0</v>
      </c>
      <c r="S108" s="288">
        <f>Con7_Renewal!P108+Lnd8_Mitigation!T108</f>
        <v>0</v>
      </c>
      <c r="T108" s="288">
        <f>Con7_Renewal!Q108+Lnd8_Mitigation!U108</f>
        <v>0</v>
      </c>
      <c r="U108" s="288">
        <f>Con7_Renewal!R108+Lnd8_Mitigation!V108</f>
        <v>0</v>
      </c>
      <c r="V108" s="288">
        <f>Con7_Renewal!S108+Lnd8_Mitigation!W108</f>
        <v>0</v>
      </c>
      <c r="W108" s="288">
        <f>Con7_Renewal!T108+Lnd8_Mitigation!X108</f>
        <v>0</v>
      </c>
      <c r="X108" s="288">
        <f>Con7_Renewal!U108+Lnd8_Mitigation!Y108</f>
        <v>0</v>
      </c>
      <c r="Y108" s="288">
        <f>Con7_Renewal!V108+Lnd8_Mitigation!Z108</f>
        <v>0</v>
      </c>
      <c r="Z108" s="288">
        <f>Con7_Renewal!W108+Lnd8_Mitigation!AA108</f>
        <v>0</v>
      </c>
      <c r="AA108" s="288">
        <f>Con7_Renewal!X108+Lnd8_Mitigation!AB108</f>
        <v>0</v>
      </c>
      <c r="AB108" s="288">
        <f>Con7_Renewal!Y108+Lnd8_Mitigation!AC108</f>
        <v>0</v>
      </c>
      <c r="AC108" s="288">
        <f>Con7_Renewal!Z108+Lnd8_Mitigation!AD108</f>
        <v>0</v>
      </c>
      <c r="AD108" s="288">
        <f>Con7_Renewal!AA108+Lnd8_Mitigation!AE108</f>
        <v>0</v>
      </c>
      <c r="AE108" s="288">
        <f>Con7_Renewal!AB108+Lnd8_Mitigation!AF108</f>
        <v>0</v>
      </c>
      <c r="AF108" s="288">
        <f>Con7_Renewal!AC108+Lnd8_Mitigation!AG108</f>
        <v>0</v>
      </c>
      <c r="AG108" s="288">
        <f>Con7_Renewal!AD108+Lnd8_Mitigation!AH108</f>
        <v>0</v>
      </c>
      <c r="AH108" s="288">
        <f>Con7_Renewal!AE108+Lnd8_Mitigation!AI108</f>
        <v>0</v>
      </c>
      <c r="AI108" s="288">
        <f>Con7_Renewal!AF108+Lnd8_Mitigation!AJ108</f>
        <v>0</v>
      </c>
      <c r="AJ108" s="288">
        <f>Con7_Renewal!AG108+Lnd8_Mitigation!AK108</f>
        <v>0</v>
      </c>
      <c r="AK108" s="288">
        <f>Con7_Renewal!AH108+Lnd8_Mitigation!AL108</f>
        <v>0</v>
      </c>
      <c r="AL108" s="288">
        <f>Con7_Renewal!AI108+Lnd8_Mitigation!AM108</f>
        <v>0</v>
      </c>
      <c r="AM108" s="288">
        <f>Con7_Renewal!AJ108+Lnd8_Mitigation!AN108</f>
        <v>0</v>
      </c>
      <c r="AN108" s="288">
        <f>Con7_Renewal!AK108+Lnd8_Mitigation!AO108</f>
        <v>0</v>
      </c>
      <c r="AO108" s="288">
        <f>Con7_Renewal!AL108+Lnd8_Mitigation!AP108</f>
        <v>0</v>
      </c>
      <c r="AP108" s="288">
        <f>Con7_Renewal!AM108+Lnd8_Mitigation!AQ108</f>
        <v>0</v>
      </c>
      <c r="AQ108" s="288">
        <f t="shared" si="4"/>
        <v>0</v>
      </c>
      <c r="AR108" s="288">
        <v>0</v>
      </c>
      <c r="AS108" s="288">
        <v>0</v>
      </c>
      <c r="AT108" s="288">
        <v>0</v>
      </c>
      <c r="AU108" s="353">
        <v>0</v>
      </c>
      <c r="AV108" s="288" t="str">
        <f t="shared" si="5"/>
        <v>Arterial</v>
      </c>
      <c r="AW108" s="288">
        <f t="shared" si="7"/>
        <v>0</v>
      </c>
      <c r="AX108" s="288">
        <f t="shared" si="6"/>
        <v>0</v>
      </c>
      <c r="AY108" s="356">
        <v>2032</v>
      </c>
    </row>
    <row r="109" spans="1:51" ht="24.75" x14ac:dyDescent="0.25">
      <c r="A109" s="144" t="str">
        <f>Con6_Mitigation!B109</f>
        <v>Drury_67</v>
      </c>
      <c r="B109" s="144">
        <f>'I3 Project list'!B109</f>
        <v>67</v>
      </c>
      <c r="C109" s="144" t="str">
        <f>Con6_Mitigation!C109</f>
        <v>Active Mode Corridor Drury Central to GSR</v>
      </c>
      <c r="D109" s="144">
        <f>Con6_Mitigation!D109</f>
        <v>0</v>
      </c>
      <c r="E109" s="144" t="str">
        <f>'I3 Project list'!G109</f>
        <v>Include</v>
      </c>
      <c r="F109" s="144" t="str">
        <f>'I3 Project list'!L109</f>
        <v>Major Infrastructure</v>
      </c>
      <c r="G109" s="226">
        <f>Lnd8_Mitigation!AR109</f>
        <v>47503573.081426851</v>
      </c>
      <c r="H109" s="226">
        <f>Con7_Renewal!AN109</f>
        <v>54677627.084102675</v>
      </c>
      <c r="I109" s="288">
        <f>Con7_Renewal!F109+Lnd8_Mitigation!J109</f>
        <v>0</v>
      </c>
      <c r="J109" s="288">
        <f>Con7_Renewal!G109+Lnd8_Mitigation!K109</f>
        <v>0</v>
      </c>
      <c r="K109" s="288">
        <f>Con7_Renewal!H109+Lnd8_Mitigation!L109</f>
        <v>0</v>
      </c>
      <c r="L109" s="288">
        <f>Con7_Renewal!I109+Lnd8_Mitigation!M109</f>
        <v>0</v>
      </c>
      <c r="M109" s="288">
        <f>Con7_Renewal!J109+Lnd8_Mitigation!N109</f>
        <v>0</v>
      </c>
      <c r="N109" s="288">
        <f>Con7_Renewal!K109+Lnd8_Mitigation!O109</f>
        <v>0</v>
      </c>
      <c r="O109" s="288">
        <f>Con7_Renewal!L109+Lnd8_Mitigation!P109</f>
        <v>0</v>
      </c>
      <c r="P109" s="288">
        <f>Con7_Renewal!M109+Lnd8_Mitigation!Q109</f>
        <v>0</v>
      </c>
      <c r="Q109" s="288">
        <f>Con7_Renewal!N109+Lnd8_Mitigation!R109</f>
        <v>0</v>
      </c>
      <c r="R109" s="288">
        <f>Con7_Renewal!O109+Lnd8_Mitigation!S109</f>
        <v>0</v>
      </c>
      <c r="S109" s="288">
        <f>Con7_Renewal!P109+Lnd8_Mitigation!T109</f>
        <v>0</v>
      </c>
      <c r="T109" s="288">
        <f>Con7_Renewal!Q109+Lnd8_Mitigation!U109</f>
        <v>0</v>
      </c>
      <c r="U109" s="288">
        <f>Con7_Renewal!R109+Lnd8_Mitigation!V109</f>
        <v>0</v>
      </c>
      <c r="V109" s="288">
        <f>Con7_Renewal!S109+Lnd8_Mitigation!W109</f>
        <v>47503573.081426851</v>
      </c>
      <c r="W109" s="288">
        <f>Con7_Renewal!T109+Lnd8_Mitigation!X109</f>
        <v>4874848.2150538536</v>
      </c>
      <c r="X109" s="288">
        <f>Con7_Renewal!U109+Lnd8_Mitigation!Y109</f>
        <v>49802778.869048819</v>
      </c>
      <c r="Y109" s="288">
        <f>Con7_Renewal!V109+Lnd8_Mitigation!Z109</f>
        <v>0</v>
      </c>
      <c r="Z109" s="288">
        <f>Con7_Renewal!W109+Lnd8_Mitigation!AA109</f>
        <v>0</v>
      </c>
      <c r="AA109" s="288">
        <f>Con7_Renewal!X109+Lnd8_Mitigation!AB109</f>
        <v>0</v>
      </c>
      <c r="AB109" s="288">
        <f>Con7_Renewal!Y109+Lnd8_Mitigation!AC109</f>
        <v>0</v>
      </c>
      <c r="AC109" s="288">
        <f>Con7_Renewal!Z109+Lnd8_Mitigation!AD109</f>
        <v>0</v>
      </c>
      <c r="AD109" s="288">
        <f>Con7_Renewal!AA109+Lnd8_Mitigation!AE109</f>
        <v>0</v>
      </c>
      <c r="AE109" s="288">
        <f>Con7_Renewal!AB109+Lnd8_Mitigation!AF109</f>
        <v>0</v>
      </c>
      <c r="AF109" s="288">
        <f>Con7_Renewal!AC109+Lnd8_Mitigation!AG109</f>
        <v>0</v>
      </c>
      <c r="AG109" s="288">
        <f>Con7_Renewal!AD109+Lnd8_Mitigation!AH109</f>
        <v>0</v>
      </c>
      <c r="AH109" s="288">
        <f>Con7_Renewal!AE109+Lnd8_Mitigation!AI109</f>
        <v>0</v>
      </c>
      <c r="AI109" s="288">
        <f>Con7_Renewal!AF109+Lnd8_Mitigation!AJ109</f>
        <v>0</v>
      </c>
      <c r="AJ109" s="288">
        <f>Con7_Renewal!AG109+Lnd8_Mitigation!AK109</f>
        <v>0</v>
      </c>
      <c r="AK109" s="288">
        <f>Con7_Renewal!AH109+Lnd8_Mitigation!AL109</f>
        <v>0</v>
      </c>
      <c r="AL109" s="288">
        <f>Con7_Renewal!AI109+Lnd8_Mitigation!AM109</f>
        <v>0</v>
      </c>
      <c r="AM109" s="288">
        <f>Con7_Renewal!AJ109+Lnd8_Mitigation!AN109</f>
        <v>0</v>
      </c>
      <c r="AN109" s="288">
        <f>Con7_Renewal!AK109+Lnd8_Mitigation!AO109</f>
        <v>0</v>
      </c>
      <c r="AO109" s="288">
        <f>Con7_Renewal!AL109+Lnd8_Mitigation!AP109</f>
        <v>0</v>
      </c>
      <c r="AP109" s="288">
        <f>Con7_Renewal!AM109+Lnd8_Mitigation!AQ109</f>
        <v>0</v>
      </c>
      <c r="AQ109" s="288">
        <f t="shared" si="4"/>
        <v>102181200.16552952</v>
      </c>
      <c r="AR109" s="288">
        <v>102181201.1971266</v>
      </c>
      <c r="AS109" s="288">
        <v>0</v>
      </c>
      <c r="AT109" s="288">
        <v>102181201.1971266</v>
      </c>
      <c r="AU109" s="353">
        <v>2037</v>
      </c>
      <c r="AV109" s="288" t="str">
        <f t="shared" si="5"/>
        <v>Arterial</v>
      </c>
      <c r="AW109" s="288">
        <f t="shared" si="7"/>
        <v>0</v>
      </c>
      <c r="AX109" s="288">
        <f t="shared" si="6"/>
        <v>52112412.610534564</v>
      </c>
      <c r="AY109" s="356">
        <v>2033</v>
      </c>
    </row>
    <row r="110" spans="1:51" ht="24.75" x14ac:dyDescent="0.25">
      <c r="A110" s="144" t="str">
        <f>Con6_Mitigation!B110</f>
        <v>Drury_68</v>
      </c>
      <c r="B110" s="144">
        <f>'I3 Project list'!B110</f>
        <v>68</v>
      </c>
      <c r="C110" s="144" t="str">
        <f>Con6_Mitigation!C110</f>
        <v>Active Mode Corridor GSR to Drury West</v>
      </c>
      <c r="D110" s="144">
        <f>Con6_Mitigation!D110</f>
        <v>0</v>
      </c>
      <c r="E110" s="144" t="str">
        <f>'I3 Project list'!G110</f>
        <v>Include</v>
      </c>
      <c r="F110" s="144" t="str">
        <f>'I3 Project list'!L110</f>
        <v>Major Infrastructure</v>
      </c>
      <c r="G110" s="226">
        <f>Lnd8_Mitigation!AR110</f>
        <v>80527456.745650724</v>
      </c>
      <c r="H110" s="226">
        <f>Con7_Renewal!AN110</f>
        <v>33672318.686781816</v>
      </c>
      <c r="I110" s="288">
        <f>Con7_Renewal!F110+Lnd8_Mitigation!J110</f>
        <v>0</v>
      </c>
      <c r="J110" s="288">
        <f>Con7_Renewal!G110+Lnd8_Mitigation!K110</f>
        <v>0</v>
      </c>
      <c r="K110" s="288">
        <f>Con7_Renewal!H110+Lnd8_Mitigation!L110</f>
        <v>0</v>
      </c>
      <c r="L110" s="288">
        <f>Con7_Renewal!I110+Lnd8_Mitigation!M110</f>
        <v>0</v>
      </c>
      <c r="M110" s="288">
        <f>Con7_Renewal!J110+Lnd8_Mitigation!N110</f>
        <v>0</v>
      </c>
      <c r="N110" s="288">
        <f>Con7_Renewal!K110+Lnd8_Mitigation!O110</f>
        <v>0</v>
      </c>
      <c r="O110" s="288">
        <f>Con7_Renewal!L110+Lnd8_Mitigation!P110</f>
        <v>0</v>
      </c>
      <c r="P110" s="288">
        <f>Con7_Renewal!M110+Lnd8_Mitigation!Q110</f>
        <v>0</v>
      </c>
      <c r="Q110" s="288">
        <f>Con7_Renewal!N110+Lnd8_Mitigation!R110</f>
        <v>0</v>
      </c>
      <c r="R110" s="288">
        <f>Con7_Renewal!O110+Lnd8_Mitigation!S110</f>
        <v>0</v>
      </c>
      <c r="S110" s="288">
        <f>Con7_Renewal!P110+Lnd8_Mitigation!T110</f>
        <v>0</v>
      </c>
      <c r="T110" s="288">
        <f>Con7_Renewal!Q110+Lnd8_Mitigation!U110</f>
        <v>0</v>
      </c>
      <c r="U110" s="288">
        <f>Con7_Renewal!R110+Lnd8_Mitigation!V110</f>
        <v>0</v>
      </c>
      <c r="V110" s="288">
        <f>Con7_Renewal!S110+Lnd8_Mitigation!W110</f>
        <v>80527456.745650724</v>
      </c>
      <c r="W110" s="288">
        <f>Con7_Renewal!T110+Lnd8_Mitigation!X110</f>
        <v>3002095.2151873503</v>
      </c>
      <c r="X110" s="288">
        <f>Con7_Renewal!U110+Lnd8_Mitigation!Y110</f>
        <v>30670223.471594468</v>
      </c>
      <c r="Y110" s="288">
        <f>Con7_Renewal!V110+Lnd8_Mitigation!Z110</f>
        <v>0</v>
      </c>
      <c r="Z110" s="288">
        <f>Con7_Renewal!W110+Lnd8_Mitigation!AA110</f>
        <v>0</v>
      </c>
      <c r="AA110" s="288">
        <f>Con7_Renewal!X110+Lnd8_Mitigation!AB110</f>
        <v>0</v>
      </c>
      <c r="AB110" s="288">
        <f>Con7_Renewal!Y110+Lnd8_Mitigation!AC110</f>
        <v>0</v>
      </c>
      <c r="AC110" s="288">
        <f>Con7_Renewal!Z110+Lnd8_Mitigation!AD110</f>
        <v>0</v>
      </c>
      <c r="AD110" s="288">
        <f>Con7_Renewal!AA110+Lnd8_Mitigation!AE110</f>
        <v>0</v>
      </c>
      <c r="AE110" s="288">
        <f>Con7_Renewal!AB110+Lnd8_Mitigation!AF110</f>
        <v>0</v>
      </c>
      <c r="AF110" s="288">
        <f>Con7_Renewal!AC110+Lnd8_Mitigation!AG110</f>
        <v>0</v>
      </c>
      <c r="AG110" s="288">
        <f>Con7_Renewal!AD110+Lnd8_Mitigation!AH110</f>
        <v>0</v>
      </c>
      <c r="AH110" s="288">
        <f>Con7_Renewal!AE110+Lnd8_Mitigation!AI110</f>
        <v>0</v>
      </c>
      <c r="AI110" s="288">
        <f>Con7_Renewal!AF110+Lnd8_Mitigation!AJ110</f>
        <v>0</v>
      </c>
      <c r="AJ110" s="288">
        <f>Con7_Renewal!AG110+Lnd8_Mitigation!AK110</f>
        <v>0</v>
      </c>
      <c r="AK110" s="288">
        <f>Con7_Renewal!AH110+Lnd8_Mitigation!AL110</f>
        <v>0</v>
      </c>
      <c r="AL110" s="288">
        <f>Con7_Renewal!AI110+Lnd8_Mitigation!AM110</f>
        <v>0</v>
      </c>
      <c r="AM110" s="288">
        <f>Con7_Renewal!AJ110+Lnd8_Mitigation!AN110</f>
        <v>0</v>
      </c>
      <c r="AN110" s="288">
        <f>Con7_Renewal!AK110+Lnd8_Mitigation!AO110</f>
        <v>0</v>
      </c>
      <c r="AO110" s="288">
        <f>Con7_Renewal!AL110+Lnd8_Mitigation!AP110</f>
        <v>0</v>
      </c>
      <c r="AP110" s="288">
        <f>Con7_Renewal!AM110+Lnd8_Mitigation!AQ110</f>
        <v>0</v>
      </c>
      <c r="AQ110" s="288">
        <f t="shared" si="4"/>
        <v>114199775.43243255</v>
      </c>
      <c r="AR110" s="288">
        <v>114199776.63596246</v>
      </c>
      <c r="AS110" s="288">
        <v>0</v>
      </c>
      <c r="AT110" s="288">
        <v>114199776.63596246</v>
      </c>
      <c r="AU110" s="353">
        <v>0</v>
      </c>
      <c r="AV110" s="288" t="str">
        <f t="shared" si="5"/>
        <v>Arterial</v>
      </c>
      <c r="AW110" s="288">
        <f t="shared" si="7"/>
        <v>0</v>
      </c>
      <c r="AX110" s="288">
        <f t="shared" si="6"/>
        <v>58241886.084340855</v>
      </c>
      <c r="AY110" s="356">
        <v>2037</v>
      </c>
    </row>
    <row r="111" spans="1:51" ht="48.75" x14ac:dyDescent="0.25">
      <c r="A111" s="144" t="str">
        <f>Con6_Mitigation!B111</f>
        <v>Drury_69</v>
      </c>
      <c r="B111" s="144">
        <f>'I3 Project list'!B111</f>
        <v>69</v>
      </c>
      <c r="C111" s="144" t="str">
        <f>Con6_Mitigation!C111</f>
        <v>walk/cycle bridges on Quarry Road bridge (oiver SH1)</v>
      </c>
      <c r="D111" s="144" t="str">
        <f>Con6_Mitigation!D111</f>
        <v>New cycle bridge 5m wide, 90m long, approach lengths 200m total for both sides. No property required</v>
      </c>
      <c r="E111" s="144" t="str">
        <f>'I3 Project list'!G111</f>
        <v>Include</v>
      </c>
      <c r="F111" s="144" t="str">
        <f>'I3 Project list'!L111</f>
        <v>New Collector (AT)</v>
      </c>
      <c r="G111" s="226">
        <f>Lnd8_Mitigation!AR111</f>
        <v>0</v>
      </c>
      <c r="H111" s="226">
        <f>Con7_Renewal!AN111</f>
        <v>8779053.0771139134</v>
      </c>
      <c r="I111" s="288">
        <f>Con7_Renewal!F111+Lnd8_Mitigation!J111</f>
        <v>0</v>
      </c>
      <c r="J111" s="288">
        <f>Con7_Renewal!G111+Lnd8_Mitigation!K111</f>
        <v>0</v>
      </c>
      <c r="K111" s="288">
        <f>Con7_Renewal!H111+Lnd8_Mitigation!L111</f>
        <v>0</v>
      </c>
      <c r="L111" s="288">
        <f>Con7_Renewal!I111+Lnd8_Mitigation!M111</f>
        <v>0</v>
      </c>
      <c r="M111" s="288">
        <f>Con7_Renewal!J111+Lnd8_Mitigation!N111</f>
        <v>0</v>
      </c>
      <c r="N111" s="288">
        <f>Con7_Renewal!K111+Lnd8_Mitigation!O111</f>
        <v>0</v>
      </c>
      <c r="O111" s="288">
        <f>Con7_Renewal!L111+Lnd8_Mitigation!P111</f>
        <v>0</v>
      </c>
      <c r="P111" s="288">
        <f>Con7_Renewal!M111+Lnd8_Mitigation!Q111</f>
        <v>0</v>
      </c>
      <c r="Q111" s="288">
        <f>Con7_Renewal!N111+Lnd8_Mitigation!R111</f>
        <v>0</v>
      </c>
      <c r="R111" s="288">
        <f>Con7_Renewal!O111+Lnd8_Mitigation!S111</f>
        <v>0</v>
      </c>
      <c r="S111" s="288">
        <f>Con7_Renewal!P111+Lnd8_Mitigation!T111</f>
        <v>0</v>
      </c>
      <c r="T111" s="288">
        <f>Con7_Renewal!Q111+Lnd8_Mitigation!U111</f>
        <v>0</v>
      </c>
      <c r="U111" s="288">
        <f>Con7_Renewal!R111+Lnd8_Mitigation!V111</f>
        <v>782706.812733553</v>
      </c>
      <c r="V111" s="288">
        <f>Con7_Renewal!S111+Lnd8_Mitigation!W111</f>
        <v>7996346.26438036</v>
      </c>
      <c r="W111" s="288">
        <f>Con7_Renewal!T111+Lnd8_Mitigation!X111</f>
        <v>0</v>
      </c>
      <c r="X111" s="288">
        <f>Con7_Renewal!U111+Lnd8_Mitigation!Y111</f>
        <v>0</v>
      </c>
      <c r="Y111" s="288">
        <f>Con7_Renewal!V111+Lnd8_Mitigation!Z111</f>
        <v>0</v>
      </c>
      <c r="Z111" s="288">
        <f>Con7_Renewal!W111+Lnd8_Mitigation!AA111</f>
        <v>0</v>
      </c>
      <c r="AA111" s="288">
        <f>Con7_Renewal!X111+Lnd8_Mitigation!AB111</f>
        <v>0</v>
      </c>
      <c r="AB111" s="288">
        <f>Con7_Renewal!Y111+Lnd8_Mitigation!AC111</f>
        <v>0</v>
      </c>
      <c r="AC111" s="288">
        <f>Con7_Renewal!Z111+Lnd8_Mitigation!AD111</f>
        <v>0</v>
      </c>
      <c r="AD111" s="288">
        <f>Con7_Renewal!AA111+Lnd8_Mitigation!AE111</f>
        <v>0</v>
      </c>
      <c r="AE111" s="288">
        <f>Con7_Renewal!AB111+Lnd8_Mitigation!AF111</f>
        <v>0</v>
      </c>
      <c r="AF111" s="288">
        <f>Con7_Renewal!AC111+Lnd8_Mitigation!AG111</f>
        <v>0</v>
      </c>
      <c r="AG111" s="288">
        <f>Con7_Renewal!AD111+Lnd8_Mitigation!AH111</f>
        <v>0</v>
      </c>
      <c r="AH111" s="288">
        <f>Con7_Renewal!AE111+Lnd8_Mitigation!AI111</f>
        <v>0</v>
      </c>
      <c r="AI111" s="288">
        <f>Con7_Renewal!AF111+Lnd8_Mitigation!AJ111</f>
        <v>0</v>
      </c>
      <c r="AJ111" s="288">
        <f>Con7_Renewal!AG111+Lnd8_Mitigation!AK111</f>
        <v>0</v>
      </c>
      <c r="AK111" s="288">
        <f>Con7_Renewal!AH111+Lnd8_Mitigation!AL111</f>
        <v>0</v>
      </c>
      <c r="AL111" s="288">
        <f>Con7_Renewal!AI111+Lnd8_Mitigation!AM111</f>
        <v>0</v>
      </c>
      <c r="AM111" s="288">
        <f>Con7_Renewal!AJ111+Lnd8_Mitigation!AN111</f>
        <v>0</v>
      </c>
      <c r="AN111" s="288">
        <f>Con7_Renewal!AK111+Lnd8_Mitigation!AO111</f>
        <v>0</v>
      </c>
      <c r="AO111" s="288">
        <f>Con7_Renewal!AL111+Lnd8_Mitigation!AP111</f>
        <v>0</v>
      </c>
      <c r="AP111" s="288">
        <f>Con7_Renewal!AM111+Lnd8_Mitigation!AQ111</f>
        <v>0</v>
      </c>
      <c r="AQ111" s="288">
        <f t="shared" si="4"/>
        <v>8779053.0771139134</v>
      </c>
      <c r="AR111" s="288">
        <v>8779053.0771139115</v>
      </c>
      <c r="AS111" s="288">
        <v>782706.812733553</v>
      </c>
      <c r="AT111" s="288">
        <v>7996346.2643803591</v>
      </c>
      <c r="AU111" s="353"/>
      <c r="AV111" s="288" t="str">
        <f t="shared" si="5"/>
        <v>Collector</v>
      </c>
      <c r="AW111" s="288">
        <f t="shared" si="7"/>
        <v>0</v>
      </c>
      <c r="AX111" s="288">
        <f t="shared" si="6"/>
        <v>0</v>
      </c>
      <c r="AY111" s="356">
        <v>2035</v>
      </c>
    </row>
    <row r="112" spans="1:51" ht="48.75" x14ac:dyDescent="0.25">
      <c r="A112" s="144" t="str">
        <f>Con6_Mitigation!B112</f>
        <v>Drury_70</v>
      </c>
      <c r="B112" s="144">
        <f>'I3 Project list'!B112</f>
        <v>70</v>
      </c>
      <c r="C112" s="144" t="str">
        <f>Con6_Mitigation!C112</f>
        <v>walk/cycle bridges on GSR Road bridge over the rail corridor</v>
      </c>
      <c r="D112" s="144" t="str">
        <f>Con6_Mitigation!D112</f>
        <v>New cycle bridge 5m wide, 80m long, approach lengths 270m total for both sides. No property required</v>
      </c>
      <c r="E112" s="144" t="str">
        <f>'I3 Project list'!G112</f>
        <v>Include</v>
      </c>
      <c r="F112" s="144" t="str">
        <f>'I3 Project list'!L112</f>
        <v>Major Infrastructure</v>
      </c>
      <c r="G112" s="226">
        <f>Lnd8_Mitigation!AR112</f>
        <v>3089.0770570026666</v>
      </c>
      <c r="H112" s="226">
        <f>Con7_Renewal!AN112</f>
        <v>7038640.9473641701</v>
      </c>
      <c r="I112" s="288">
        <f>Con7_Renewal!F112+Lnd8_Mitigation!J112</f>
        <v>0</v>
      </c>
      <c r="J112" s="288">
        <f>Con7_Renewal!G112+Lnd8_Mitigation!K112</f>
        <v>0</v>
      </c>
      <c r="K112" s="288">
        <f>Con7_Renewal!H112+Lnd8_Mitigation!L112</f>
        <v>0</v>
      </c>
      <c r="L112" s="288">
        <f>Con7_Renewal!I112+Lnd8_Mitigation!M112</f>
        <v>0</v>
      </c>
      <c r="M112" s="288">
        <f>Con7_Renewal!J112+Lnd8_Mitigation!N112</f>
        <v>0</v>
      </c>
      <c r="N112" s="288">
        <f>Con7_Renewal!K112+Lnd8_Mitigation!O112</f>
        <v>0</v>
      </c>
      <c r="O112" s="288">
        <f>Con7_Renewal!L112+Lnd8_Mitigation!P112</f>
        <v>0</v>
      </c>
      <c r="P112" s="288">
        <f>Con7_Renewal!M112+Lnd8_Mitigation!Q112</f>
        <v>0</v>
      </c>
      <c r="Q112" s="288">
        <f>Con7_Renewal!N112+Lnd8_Mitigation!R112</f>
        <v>627538.32030577236</v>
      </c>
      <c r="R112" s="288">
        <f>Con7_Renewal!O112+Lnd8_Mitigation!S112</f>
        <v>6414191.704115401</v>
      </c>
      <c r="S112" s="288">
        <f>Con7_Renewal!P112+Lnd8_Mitigation!T112</f>
        <v>0</v>
      </c>
      <c r="T112" s="288">
        <f>Con7_Renewal!Q112+Lnd8_Mitigation!U112</f>
        <v>0</v>
      </c>
      <c r="U112" s="288">
        <f>Con7_Renewal!R112+Lnd8_Mitigation!V112</f>
        <v>0</v>
      </c>
      <c r="V112" s="288">
        <f>Con7_Renewal!S112+Lnd8_Mitigation!W112</f>
        <v>0</v>
      </c>
      <c r="W112" s="288">
        <f>Con7_Renewal!T112+Lnd8_Mitigation!X112</f>
        <v>0</v>
      </c>
      <c r="X112" s="288">
        <f>Con7_Renewal!U112+Lnd8_Mitigation!Y112</f>
        <v>0</v>
      </c>
      <c r="Y112" s="288">
        <f>Con7_Renewal!V112+Lnd8_Mitigation!Z112</f>
        <v>0</v>
      </c>
      <c r="Z112" s="288">
        <f>Con7_Renewal!W112+Lnd8_Mitigation!AA112</f>
        <v>0</v>
      </c>
      <c r="AA112" s="288">
        <f>Con7_Renewal!X112+Lnd8_Mitigation!AB112</f>
        <v>0</v>
      </c>
      <c r="AB112" s="288">
        <f>Con7_Renewal!Y112+Lnd8_Mitigation!AC112</f>
        <v>0</v>
      </c>
      <c r="AC112" s="288">
        <f>Con7_Renewal!Z112+Lnd8_Mitigation!AD112</f>
        <v>0</v>
      </c>
      <c r="AD112" s="288">
        <f>Con7_Renewal!AA112+Lnd8_Mitigation!AE112</f>
        <v>0</v>
      </c>
      <c r="AE112" s="288">
        <f>Con7_Renewal!AB112+Lnd8_Mitigation!AF112</f>
        <v>0</v>
      </c>
      <c r="AF112" s="288">
        <f>Con7_Renewal!AC112+Lnd8_Mitigation!AG112</f>
        <v>0</v>
      </c>
      <c r="AG112" s="288">
        <f>Con7_Renewal!AD112+Lnd8_Mitigation!AH112</f>
        <v>0</v>
      </c>
      <c r="AH112" s="288">
        <f>Con7_Renewal!AE112+Lnd8_Mitigation!AI112</f>
        <v>0</v>
      </c>
      <c r="AI112" s="288">
        <f>Con7_Renewal!AF112+Lnd8_Mitigation!AJ112</f>
        <v>0</v>
      </c>
      <c r="AJ112" s="288">
        <f>Con7_Renewal!AG112+Lnd8_Mitigation!AK112</f>
        <v>0</v>
      </c>
      <c r="AK112" s="288">
        <f>Con7_Renewal!AH112+Lnd8_Mitigation!AL112</f>
        <v>0</v>
      </c>
      <c r="AL112" s="288">
        <f>Con7_Renewal!AI112+Lnd8_Mitigation!AM112</f>
        <v>0</v>
      </c>
      <c r="AM112" s="288">
        <f>Con7_Renewal!AJ112+Lnd8_Mitigation!AN112</f>
        <v>0</v>
      </c>
      <c r="AN112" s="288">
        <f>Con7_Renewal!AK112+Lnd8_Mitigation!AO112</f>
        <v>0</v>
      </c>
      <c r="AO112" s="288">
        <f>Con7_Renewal!AL112+Lnd8_Mitigation!AP112</f>
        <v>0</v>
      </c>
      <c r="AP112" s="288">
        <f>Con7_Renewal!AM112+Lnd8_Mitigation!AQ112</f>
        <v>0</v>
      </c>
      <c r="AQ112" s="288">
        <f t="shared" si="4"/>
        <v>7041730.0244211731</v>
      </c>
      <c r="AR112" s="288">
        <v>7040479.5616874406</v>
      </c>
      <c r="AS112" s="288">
        <v>7040479.5616874406</v>
      </c>
      <c r="AT112" s="288">
        <v>0</v>
      </c>
      <c r="AU112" s="353">
        <v>0</v>
      </c>
      <c r="AV112" s="288" t="str">
        <f t="shared" si="5"/>
        <v>Arterial</v>
      </c>
      <c r="AW112" s="288">
        <f t="shared" si="7"/>
        <v>3590644.5764605948</v>
      </c>
      <c r="AX112" s="288">
        <f t="shared" si="6"/>
        <v>0</v>
      </c>
      <c r="AY112" s="356">
        <v>2031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33D7D-0669-4F02-9995-98766C2B8327}">
  <sheetPr>
    <tabColor theme="5"/>
  </sheetPr>
  <dimension ref="A1:AY138"/>
  <sheetViews>
    <sheetView workbookViewId="0">
      <pane xSplit="2" ySplit="3" topLeftCell="F104" activePane="bottomRight" state="frozen"/>
      <selection pane="topRight" activeCell="C1" sqref="C1"/>
      <selection pane="bottomLeft" activeCell="A4" sqref="A4"/>
      <selection pane="bottomRight" activeCell="F117" sqref="F117"/>
    </sheetView>
  </sheetViews>
  <sheetFormatPr defaultColWidth="9.140625" defaultRowHeight="15" x14ac:dyDescent="0.25"/>
  <cols>
    <col min="1" max="1" width="9.140625" style="129"/>
    <col min="2" max="3" width="52" style="355" customWidth="1"/>
    <col min="4" max="4" width="19.5703125" style="355" customWidth="1"/>
    <col min="5" max="5" width="17.5703125" style="355" customWidth="1"/>
    <col min="6" max="6" width="9.140625" style="355"/>
    <col min="7" max="7" width="9.140625" style="355" customWidth="1"/>
    <col min="8" max="8" width="11.42578125" style="355" customWidth="1"/>
    <col min="9" max="40" width="12.28515625" style="355" customWidth="1"/>
    <col min="41" max="41" width="14.85546875" style="355" bestFit="1" customWidth="1"/>
    <col min="42" max="42" width="12.7109375" style="355" customWidth="1"/>
    <col min="43" max="43" width="15.28515625" style="355" customWidth="1"/>
    <col min="44" max="44" width="13" style="355" customWidth="1"/>
    <col min="45" max="45" width="10.85546875" style="355" customWidth="1"/>
    <col min="46" max="46" width="14.28515625" style="355" customWidth="1"/>
    <col min="47" max="47" width="11.85546875" style="355" customWidth="1"/>
    <col min="48" max="48" width="11" style="355" customWidth="1"/>
    <col min="49" max="49" width="16.28515625" style="355" customWidth="1"/>
    <col min="50" max="50" width="17.42578125" style="355" customWidth="1"/>
    <col min="51" max="51" width="9.140625" style="355" hidden="1" customWidth="1"/>
    <col min="52" max="16384" width="9.140625" style="355"/>
  </cols>
  <sheetData>
    <row r="1" spans="1:51" x14ac:dyDescent="0.25">
      <c r="B1" s="355">
        <f>+A1+1</f>
        <v>1</v>
      </c>
      <c r="D1" s="355">
        <f>+B1+1</f>
        <v>2</v>
      </c>
      <c r="E1" s="355">
        <f t="shared" ref="E1:AJ1" si="0">+D1+1</f>
        <v>3</v>
      </c>
      <c r="F1" s="355">
        <f t="shared" si="0"/>
        <v>4</v>
      </c>
      <c r="G1" s="355">
        <f t="shared" si="0"/>
        <v>5</v>
      </c>
      <c r="H1" s="355">
        <f t="shared" si="0"/>
        <v>6</v>
      </c>
      <c r="I1" s="355">
        <f t="shared" si="0"/>
        <v>7</v>
      </c>
      <c r="J1" s="355">
        <f t="shared" si="0"/>
        <v>8</v>
      </c>
      <c r="K1" s="355">
        <f t="shared" si="0"/>
        <v>9</v>
      </c>
      <c r="L1" s="355">
        <f t="shared" si="0"/>
        <v>10</v>
      </c>
      <c r="M1" s="355">
        <f t="shared" si="0"/>
        <v>11</v>
      </c>
      <c r="N1" s="355">
        <f t="shared" si="0"/>
        <v>12</v>
      </c>
      <c r="O1" s="355">
        <f t="shared" si="0"/>
        <v>13</v>
      </c>
      <c r="P1" s="355">
        <f t="shared" si="0"/>
        <v>14</v>
      </c>
      <c r="Q1" s="355">
        <f t="shared" si="0"/>
        <v>15</v>
      </c>
      <c r="R1" s="355">
        <f t="shared" si="0"/>
        <v>16</v>
      </c>
      <c r="S1" s="355">
        <f t="shared" si="0"/>
        <v>17</v>
      </c>
      <c r="T1" s="355">
        <f t="shared" si="0"/>
        <v>18</v>
      </c>
      <c r="U1" s="355">
        <f t="shared" si="0"/>
        <v>19</v>
      </c>
      <c r="V1" s="355">
        <f t="shared" si="0"/>
        <v>20</v>
      </c>
      <c r="W1" s="355">
        <f t="shared" si="0"/>
        <v>21</v>
      </c>
      <c r="X1" s="355">
        <f t="shared" si="0"/>
        <v>22</v>
      </c>
      <c r="Y1" s="355">
        <f t="shared" si="0"/>
        <v>23</v>
      </c>
      <c r="Z1" s="355">
        <f t="shared" si="0"/>
        <v>24</v>
      </c>
      <c r="AA1" s="355">
        <f t="shared" si="0"/>
        <v>25</v>
      </c>
      <c r="AB1" s="355">
        <f t="shared" si="0"/>
        <v>26</v>
      </c>
      <c r="AC1" s="355">
        <f t="shared" si="0"/>
        <v>27</v>
      </c>
      <c r="AD1" s="355">
        <f t="shared" si="0"/>
        <v>28</v>
      </c>
      <c r="AE1" s="355">
        <f t="shared" si="0"/>
        <v>29</v>
      </c>
      <c r="AF1" s="355">
        <f t="shared" si="0"/>
        <v>30</v>
      </c>
      <c r="AG1" s="355">
        <f t="shared" si="0"/>
        <v>31</v>
      </c>
      <c r="AH1" s="355">
        <f t="shared" si="0"/>
        <v>32</v>
      </c>
      <c r="AI1" s="355">
        <f t="shared" si="0"/>
        <v>33</v>
      </c>
      <c r="AJ1" s="355">
        <f t="shared" si="0"/>
        <v>34</v>
      </c>
      <c r="AK1" s="355">
        <f>+AJ1+1</f>
        <v>35</v>
      </c>
      <c r="AL1" s="355">
        <f t="shared" ref="AL1:AR1" si="1">+AK1+1</f>
        <v>36</v>
      </c>
      <c r="AM1" s="355">
        <f t="shared" si="1"/>
        <v>37</v>
      </c>
      <c r="AN1" s="355">
        <f t="shared" si="1"/>
        <v>38</v>
      </c>
      <c r="AO1" s="355">
        <f t="shared" si="1"/>
        <v>39</v>
      </c>
      <c r="AP1" s="355">
        <f t="shared" si="1"/>
        <v>40</v>
      </c>
      <c r="AQ1" s="355">
        <f t="shared" si="1"/>
        <v>41</v>
      </c>
      <c r="AR1" s="355">
        <f t="shared" si="1"/>
        <v>42</v>
      </c>
      <c r="AS1" s="355">
        <f t="shared" ref="AS1" si="2">+AR1+1</f>
        <v>43</v>
      </c>
      <c r="AT1" s="355">
        <f t="shared" ref="AT1" si="3">+AS1+1</f>
        <v>44</v>
      </c>
      <c r="AU1" s="355">
        <f t="shared" ref="AU1" si="4">+AT1+1</f>
        <v>45</v>
      </c>
      <c r="AV1" s="355">
        <f t="shared" ref="AV1" si="5">+AU1+1</f>
        <v>46</v>
      </c>
      <c r="AW1" s="355">
        <f t="shared" ref="AW1" si="6">+AV1+1</f>
        <v>47</v>
      </c>
      <c r="AX1" s="355">
        <f t="shared" ref="AX1" si="7">+AW1+1</f>
        <v>48</v>
      </c>
    </row>
    <row r="2" spans="1:51" x14ac:dyDescent="0.25">
      <c r="AT2" s="505">
        <v>0.51</v>
      </c>
      <c r="AU2" s="506" t="s">
        <v>1064</v>
      </c>
      <c r="AV2" s="506"/>
    </row>
    <row r="3" spans="1:51" ht="48" x14ac:dyDescent="0.25">
      <c r="A3" s="348" t="s">
        <v>99</v>
      </c>
      <c r="B3" s="348" t="s">
        <v>100</v>
      </c>
      <c r="C3" s="348" t="s">
        <v>820</v>
      </c>
      <c r="D3" s="348" t="s">
        <v>821</v>
      </c>
      <c r="E3" s="348" t="s">
        <v>818</v>
      </c>
      <c r="F3" s="348" t="s">
        <v>537</v>
      </c>
      <c r="G3" s="348">
        <v>2021</v>
      </c>
      <c r="H3" s="348">
        <v>2022</v>
      </c>
      <c r="I3" s="348">
        <v>2023</v>
      </c>
      <c r="J3" s="348">
        <v>2024</v>
      </c>
      <c r="K3" s="348">
        <v>2025</v>
      </c>
      <c r="L3" s="348">
        <v>2026</v>
      </c>
      <c r="M3" s="348">
        <v>2027</v>
      </c>
      <c r="N3" s="348">
        <v>2028</v>
      </c>
      <c r="O3" s="348">
        <v>2029</v>
      </c>
      <c r="P3" s="348">
        <v>2030</v>
      </c>
      <c r="Q3" s="348">
        <v>2031</v>
      </c>
      <c r="R3" s="348">
        <v>2032</v>
      </c>
      <c r="S3" s="348">
        <v>2033</v>
      </c>
      <c r="T3" s="348">
        <v>2034</v>
      </c>
      <c r="U3" s="348">
        <v>2035</v>
      </c>
      <c r="V3" s="348">
        <v>2036</v>
      </c>
      <c r="W3" s="348">
        <v>2037</v>
      </c>
      <c r="X3" s="348">
        <v>2038</v>
      </c>
      <c r="Y3" s="348">
        <v>2039</v>
      </c>
      <c r="Z3" s="348">
        <v>2040</v>
      </c>
      <c r="AA3" s="348">
        <v>2041</v>
      </c>
      <c r="AB3" s="348">
        <v>2042</v>
      </c>
      <c r="AC3" s="348">
        <v>2043</v>
      </c>
      <c r="AD3" s="348">
        <v>2044</v>
      </c>
      <c r="AE3" s="348">
        <v>2045</v>
      </c>
      <c r="AF3" s="348">
        <v>2046</v>
      </c>
      <c r="AG3" s="348">
        <v>2047</v>
      </c>
      <c r="AH3" s="348">
        <v>2048</v>
      </c>
      <c r="AI3" s="348">
        <v>2049</v>
      </c>
      <c r="AJ3" s="348">
        <v>2050</v>
      </c>
      <c r="AK3" s="348">
        <v>2051</v>
      </c>
      <c r="AL3" s="348">
        <v>2052</v>
      </c>
      <c r="AM3" s="348">
        <v>2053</v>
      </c>
      <c r="AN3" s="348">
        <v>2054</v>
      </c>
      <c r="AO3" s="348" t="s">
        <v>740</v>
      </c>
      <c r="AP3" s="348" t="s">
        <v>808</v>
      </c>
      <c r="AQ3" s="350" t="s">
        <v>809</v>
      </c>
      <c r="AR3" s="351" t="s">
        <v>934</v>
      </c>
      <c r="AS3" s="352" t="s">
        <v>811</v>
      </c>
      <c r="AT3" s="348" t="s">
        <v>812</v>
      </c>
      <c r="AU3" s="348" t="s">
        <v>813</v>
      </c>
      <c r="AV3" s="348" t="s">
        <v>814</v>
      </c>
      <c r="AW3" s="348" t="s">
        <v>1065</v>
      </c>
    </row>
    <row r="4" spans="1:51" ht="30" x14ac:dyDescent="0.25">
      <c r="A4" s="129" t="str">
        <f>Prj1_GrowthLOSCost!B5</f>
        <v>1a</v>
      </c>
      <c r="B4" s="361" t="str">
        <f>Prj1_GrowthLOSCost!C5</f>
        <v>GSR improvements - Waihoehoe Rd to Drury Interchange</v>
      </c>
      <c r="C4" s="361" t="str">
        <f>Prj1_GrowthLOSCost!D5</f>
        <v>2-lane urban- existing road layout with active modes on both sides + intersection improvements (TDM)</v>
      </c>
      <c r="D4" s="355" t="str">
        <f>Prj1_GrowthLOSCost!E5</f>
        <v>Exclude</v>
      </c>
      <c r="E4" s="355" t="str">
        <f>Prj1_GrowthLOSCost!F5</f>
        <v>Interim Arterial</v>
      </c>
      <c r="F4" s="355">
        <f>'P1 Date Adjustment'!G4</f>
        <v>2024</v>
      </c>
      <c r="G4" s="360">
        <v>0</v>
      </c>
      <c r="H4" s="360">
        <f>Prj1_GrowthLOSCost!I5</f>
        <v>0</v>
      </c>
      <c r="I4" s="360">
        <f>Prj1_GrowthLOSCost!J5</f>
        <v>0</v>
      </c>
      <c r="J4" s="360">
        <f>Prj1_GrowthLOSCost!K5</f>
        <v>0</v>
      </c>
      <c r="K4" s="360">
        <f>Prj1_GrowthLOSCost!L5</f>
        <v>0</v>
      </c>
      <c r="L4" s="360">
        <f>Prj1_GrowthLOSCost!M5</f>
        <v>0</v>
      </c>
      <c r="M4" s="360">
        <f>Prj1_GrowthLOSCost!N5</f>
        <v>0</v>
      </c>
      <c r="N4" s="360">
        <f>Prj1_GrowthLOSCost!O5</f>
        <v>0</v>
      </c>
      <c r="O4" s="360">
        <f>Prj1_GrowthLOSCost!P5</f>
        <v>0</v>
      </c>
      <c r="P4" s="360">
        <f>Prj1_GrowthLOSCost!Q5</f>
        <v>0</v>
      </c>
      <c r="Q4" s="360">
        <f>Prj1_GrowthLOSCost!R5</f>
        <v>0</v>
      </c>
      <c r="R4" s="360">
        <f>Prj1_GrowthLOSCost!S5</f>
        <v>0</v>
      </c>
      <c r="S4" s="360">
        <f>Prj1_GrowthLOSCost!T5</f>
        <v>0</v>
      </c>
      <c r="T4" s="360">
        <f>Prj1_GrowthLOSCost!U5</f>
        <v>0</v>
      </c>
      <c r="U4" s="360">
        <f>Prj1_GrowthLOSCost!V5</f>
        <v>0</v>
      </c>
      <c r="V4" s="360">
        <f>Prj1_GrowthLOSCost!W5</f>
        <v>0</v>
      </c>
      <c r="W4" s="360">
        <f>Prj1_GrowthLOSCost!X5</f>
        <v>0</v>
      </c>
      <c r="X4" s="360">
        <f>Prj1_GrowthLOSCost!Y5</f>
        <v>0</v>
      </c>
      <c r="Y4" s="360">
        <f>Prj1_GrowthLOSCost!Z5</f>
        <v>0</v>
      </c>
      <c r="Z4" s="360">
        <f>Prj1_GrowthLOSCost!AA5</f>
        <v>0</v>
      </c>
      <c r="AA4" s="360">
        <f>Prj1_GrowthLOSCost!AB5</f>
        <v>0</v>
      </c>
      <c r="AB4" s="360">
        <f>Prj1_GrowthLOSCost!AC5</f>
        <v>0</v>
      </c>
      <c r="AC4" s="360">
        <f>Prj1_GrowthLOSCost!AD5</f>
        <v>0</v>
      </c>
      <c r="AD4" s="360">
        <f>Prj1_GrowthLOSCost!AE5</f>
        <v>0</v>
      </c>
      <c r="AE4" s="360">
        <f>Prj1_GrowthLOSCost!AF5</f>
        <v>0</v>
      </c>
      <c r="AF4" s="360">
        <f>Prj1_GrowthLOSCost!AG5</f>
        <v>0</v>
      </c>
      <c r="AG4" s="360">
        <f>Prj1_GrowthLOSCost!AH5</f>
        <v>0</v>
      </c>
      <c r="AH4" s="360">
        <f>Prj1_GrowthLOSCost!AI5</f>
        <v>0</v>
      </c>
      <c r="AI4" s="360">
        <f>Prj1_GrowthLOSCost!AJ5</f>
        <v>0</v>
      </c>
      <c r="AJ4" s="360">
        <f>Prj1_GrowthLOSCost!AK5</f>
        <v>0</v>
      </c>
      <c r="AK4" s="360">
        <f>Prj1_GrowthLOSCost!AL5</f>
        <v>0</v>
      </c>
      <c r="AL4" s="360">
        <f>Prj1_GrowthLOSCost!AM5</f>
        <v>0</v>
      </c>
      <c r="AM4" s="360">
        <f>Prj1_GrowthLOSCost!AN5</f>
        <v>0</v>
      </c>
      <c r="AN4" s="360">
        <f>Prj1_GrowthLOSCost!AO5</f>
        <v>0</v>
      </c>
      <c r="AO4" s="349">
        <f>SUM(K4:AN4)</f>
        <v>0</v>
      </c>
      <c r="AP4" s="349">
        <f>SUM(K4:T4)</f>
        <v>0</v>
      </c>
      <c r="AQ4" s="349">
        <f>SUM(U4:AN4)</f>
        <v>0</v>
      </c>
      <c r="AR4" s="353">
        <v>0</v>
      </c>
      <c r="AS4" s="354" t="str">
        <f t="shared" ref="AS4:AS67" si="8">IF(OR(E4="Upgrade Collector",E4="Greenfields Collector",E4="New Collector (AT)"),"Collector","Arterial")</f>
        <v>Arterial</v>
      </c>
      <c r="AT4" s="349"/>
      <c r="AU4" s="349"/>
      <c r="AV4" s="355">
        <v>2024</v>
      </c>
      <c r="AW4" s="360">
        <f>AO4-SUM(AT4:AU4)</f>
        <v>0</v>
      </c>
      <c r="AX4" s="360"/>
    </row>
    <row r="5" spans="1:51" ht="30" x14ac:dyDescent="0.25">
      <c r="A5" s="129" t="str">
        <f>Prj1_GrowthLOSCost!B6</f>
        <v>1b</v>
      </c>
      <c r="B5" s="361" t="str">
        <f>Prj1_GrowthLOSCost!C6</f>
        <v>GSR improvements - Waihoehoe Rd to Drury Interchange</v>
      </c>
      <c r="C5" s="361" t="str">
        <f>Prj1_GrowthLOSCost!D6</f>
        <v>4-lane urban- existing road layout with active modes on both sides + intersection improvements (TDM)</v>
      </c>
      <c r="D5" s="355" t="str">
        <f>Prj1_GrowthLOSCost!E6</f>
        <v>Include</v>
      </c>
      <c r="E5" s="355" t="str">
        <f>Prj1_GrowthLOSCost!F6</f>
        <v>4-lane arterial</v>
      </c>
      <c r="F5" s="355">
        <f>'P1 Date Adjustment'!G5</f>
        <v>2031</v>
      </c>
      <c r="G5" s="360">
        <v>0</v>
      </c>
      <c r="H5" s="360">
        <f>Prj1_GrowthLOSCost!I6</f>
        <v>0</v>
      </c>
      <c r="I5" s="360">
        <f>Prj1_GrowthLOSCost!J6</f>
        <v>0</v>
      </c>
      <c r="J5" s="360">
        <f>Prj1_GrowthLOSCost!K6</f>
        <v>0</v>
      </c>
      <c r="K5" s="360">
        <f>Prj1_GrowthLOSCost!L6</f>
        <v>0</v>
      </c>
      <c r="L5" s="360">
        <f>Prj1_GrowthLOSCost!M6</f>
        <v>0</v>
      </c>
      <c r="M5" s="360">
        <f>Prj1_GrowthLOSCost!N6</f>
        <v>0</v>
      </c>
      <c r="N5" s="360">
        <f>Prj1_GrowthLOSCost!O6</f>
        <v>0</v>
      </c>
      <c r="O5" s="360">
        <f>Prj1_GrowthLOSCost!P6</f>
        <v>0</v>
      </c>
      <c r="P5" s="360">
        <f>Prj1_GrowthLOSCost!Q6</f>
        <v>2760983.956054897</v>
      </c>
      <c r="Q5" s="360">
        <f>Prj1_GrowthLOSCost!R6</f>
        <v>28206965.090681206</v>
      </c>
      <c r="R5" s="360">
        <f>Prj1_GrowthLOSCost!S6</f>
        <v>0</v>
      </c>
      <c r="S5" s="360">
        <f>Prj1_GrowthLOSCost!T6</f>
        <v>0</v>
      </c>
      <c r="T5" s="360">
        <f>Prj1_GrowthLOSCost!U6</f>
        <v>0</v>
      </c>
      <c r="U5" s="360">
        <f>Prj1_GrowthLOSCost!V6</f>
        <v>0</v>
      </c>
      <c r="V5" s="360">
        <f>Prj1_GrowthLOSCost!W6</f>
        <v>0</v>
      </c>
      <c r="W5" s="360">
        <f>Prj1_GrowthLOSCost!X6</f>
        <v>0</v>
      </c>
      <c r="X5" s="360">
        <f>Prj1_GrowthLOSCost!Y6</f>
        <v>0</v>
      </c>
      <c r="Y5" s="360">
        <f>Prj1_GrowthLOSCost!Z6</f>
        <v>0</v>
      </c>
      <c r="Z5" s="360">
        <f>Prj1_GrowthLOSCost!AA6</f>
        <v>0</v>
      </c>
      <c r="AA5" s="360">
        <f>Prj1_GrowthLOSCost!AB6</f>
        <v>0</v>
      </c>
      <c r="AB5" s="360">
        <f>Prj1_GrowthLOSCost!AC6</f>
        <v>0</v>
      </c>
      <c r="AC5" s="360">
        <f>Prj1_GrowthLOSCost!AD6</f>
        <v>0</v>
      </c>
      <c r="AD5" s="360">
        <f>Prj1_GrowthLOSCost!AE6</f>
        <v>0</v>
      </c>
      <c r="AE5" s="360">
        <f>Prj1_GrowthLOSCost!AF6</f>
        <v>0</v>
      </c>
      <c r="AF5" s="360">
        <f>Prj1_GrowthLOSCost!AG6</f>
        <v>0</v>
      </c>
      <c r="AG5" s="360">
        <f>Prj1_GrowthLOSCost!AH6</f>
        <v>0</v>
      </c>
      <c r="AH5" s="360">
        <f>Prj1_GrowthLOSCost!AI6</f>
        <v>0</v>
      </c>
      <c r="AI5" s="360">
        <f>Prj1_GrowthLOSCost!AJ6</f>
        <v>0</v>
      </c>
      <c r="AJ5" s="360">
        <f>Prj1_GrowthLOSCost!AK6</f>
        <v>0</v>
      </c>
      <c r="AK5" s="360">
        <f>Prj1_GrowthLOSCost!AL6</f>
        <v>0</v>
      </c>
      <c r="AL5" s="360">
        <f>Prj1_GrowthLOSCost!AM6</f>
        <v>0</v>
      </c>
      <c r="AM5" s="360">
        <f>Prj1_GrowthLOSCost!AN6</f>
        <v>0</v>
      </c>
      <c r="AN5" s="360">
        <f>Prj1_GrowthLOSCost!AO6</f>
        <v>0</v>
      </c>
      <c r="AO5" s="349">
        <f t="shared" ref="AO5:AO68" si="9">SUM(K5:AN5)</f>
        <v>30967949.046736103</v>
      </c>
      <c r="AP5" s="349">
        <f t="shared" ref="AP5:AP68" si="10">SUM(K5:T5)</f>
        <v>30967949.046736103</v>
      </c>
      <c r="AQ5" s="349">
        <f t="shared" ref="AQ5:AQ68" si="11">SUM(U5:AN5)</f>
        <v>0</v>
      </c>
      <c r="AR5" s="353">
        <v>0</v>
      </c>
      <c r="AS5" s="354" t="str">
        <f t="shared" si="8"/>
        <v>Arterial</v>
      </c>
      <c r="AT5" s="349">
        <f t="shared" ref="AT5:AU59" si="12">IF($AS5="Arterial",$AT$2*AP5,0)</f>
        <v>15793654.013835413</v>
      </c>
      <c r="AU5" s="349">
        <f t="shared" si="12"/>
        <v>0</v>
      </c>
      <c r="AV5" s="355">
        <v>2031</v>
      </c>
      <c r="AW5" s="360">
        <f t="shared" ref="AW5:AW68" si="13">AO5-SUM(AT5:AU5)</f>
        <v>15174295.032900689</v>
      </c>
      <c r="AX5" s="360"/>
      <c r="AY5" s="353">
        <v>2036</v>
      </c>
    </row>
    <row r="6" spans="1:51" ht="30" x14ac:dyDescent="0.25">
      <c r="A6" s="129" t="str">
        <f>Prj1_GrowthLOSCost!B7</f>
        <v>2a</v>
      </c>
      <c r="B6" s="361" t="str">
        <f>Prj1_GrowthLOSCost!C7</f>
        <v>GSR improvements - From Drury School to Waihoehoe Rd</v>
      </c>
      <c r="C6" s="361" t="str">
        <f>Prj1_GrowthLOSCost!D7</f>
        <v>2-lane urban- existing road layout with active modes on both sides + intersection improvements (TDM)</v>
      </c>
      <c r="D6" s="355" t="str">
        <f>Prj1_GrowthLOSCost!E7</f>
        <v>Include</v>
      </c>
      <c r="E6" s="355" t="str">
        <f>Prj1_GrowthLOSCost!F7</f>
        <v>Interim Arterial</v>
      </c>
      <c r="F6" s="355">
        <f>'P1 Date Adjustment'!G6</f>
        <v>2030</v>
      </c>
      <c r="G6" s="360">
        <v>0</v>
      </c>
      <c r="H6" s="360">
        <f>Prj1_GrowthLOSCost!I7</f>
        <v>0</v>
      </c>
      <c r="I6" s="360">
        <f>Prj1_GrowthLOSCost!J7</f>
        <v>0</v>
      </c>
      <c r="J6" s="360">
        <f>Prj1_GrowthLOSCost!K7</f>
        <v>0</v>
      </c>
      <c r="K6" s="360">
        <f>Prj1_GrowthLOSCost!L7</f>
        <v>0</v>
      </c>
      <c r="L6" s="360">
        <f>Prj1_GrowthLOSCost!M7</f>
        <v>0</v>
      </c>
      <c r="M6" s="360">
        <f>Prj1_GrowthLOSCost!N7</f>
        <v>0</v>
      </c>
      <c r="N6" s="360">
        <f>Prj1_GrowthLOSCost!O7</f>
        <v>0</v>
      </c>
      <c r="O6" s="360">
        <f>Prj1_GrowthLOSCost!P7</f>
        <v>764487.48789533961</v>
      </c>
      <c r="P6" s="360">
        <f>Prj1_GrowthLOSCost!Q7</f>
        <v>7810212.6729263971</v>
      </c>
      <c r="Q6" s="360">
        <f>Prj1_GrowthLOSCost!R7</f>
        <v>0</v>
      </c>
      <c r="R6" s="360">
        <f>Prj1_GrowthLOSCost!S7</f>
        <v>0</v>
      </c>
      <c r="S6" s="360">
        <f>Prj1_GrowthLOSCost!T7</f>
        <v>0</v>
      </c>
      <c r="T6" s="360">
        <f>Prj1_GrowthLOSCost!U7</f>
        <v>0</v>
      </c>
      <c r="U6" s="360">
        <f>Prj1_GrowthLOSCost!V7</f>
        <v>0</v>
      </c>
      <c r="V6" s="360">
        <f>Prj1_GrowthLOSCost!W7</f>
        <v>0</v>
      </c>
      <c r="W6" s="360">
        <f>Prj1_GrowthLOSCost!X7</f>
        <v>0</v>
      </c>
      <c r="X6" s="360">
        <f>Prj1_GrowthLOSCost!Y7</f>
        <v>0</v>
      </c>
      <c r="Y6" s="360">
        <f>Prj1_GrowthLOSCost!Z7</f>
        <v>0</v>
      </c>
      <c r="Z6" s="360">
        <f>Prj1_GrowthLOSCost!AA7</f>
        <v>0</v>
      </c>
      <c r="AA6" s="360">
        <f>Prj1_GrowthLOSCost!AB7</f>
        <v>0</v>
      </c>
      <c r="AB6" s="360">
        <f>Prj1_GrowthLOSCost!AC7</f>
        <v>0</v>
      </c>
      <c r="AC6" s="360">
        <f>Prj1_GrowthLOSCost!AD7</f>
        <v>0</v>
      </c>
      <c r="AD6" s="360">
        <f>Prj1_GrowthLOSCost!AE7</f>
        <v>0</v>
      </c>
      <c r="AE6" s="360">
        <f>Prj1_GrowthLOSCost!AF7</f>
        <v>0</v>
      </c>
      <c r="AF6" s="360">
        <f>Prj1_GrowthLOSCost!AG7</f>
        <v>0</v>
      </c>
      <c r="AG6" s="360">
        <f>Prj1_GrowthLOSCost!AH7</f>
        <v>0</v>
      </c>
      <c r="AH6" s="360">
        <f>Prj1_GrowthLOSCost!AI7</f>
        <v>0</v>
      </c>
      <c r="AI6" s="360">
        <f>Prj1_GrowthLOSCost!AJ7</f>
        <v>0</v>
      </c>
      <c r="AJ6" s="360">
        <f>Prj1_GrowthLOSCost!AK7</f>
        <v>0</v>
      </c>
      <c r="AK6" s="360">
        <f>Prj1_GrowthLOSCost!AL7</f>
        <v>0</v>
      </c>
      <c r="AL6" s="360">
        <f>Prj1_GrowthLOSCost!AM7</f>
        <v>0</v>
      </c>
      <c r="AM6" s="360">
        <f>Prj1_GrowthLOSCost!AN7</f>
        <v>0</v>
      </c>
      <c r="AN6" s="360">
        <f>Prj1_GrowthLOSCost!AO7</f>
        <v>0</v>
      </c>
      <c r="AO6" s="349">
        <f t="shared" si="9"/>
        <v>8574700.1608217359</v>
      </c>
      <c r="AP6" s="349">
        <f t="shared" si="10"/>
        <v>8574700.1608217359</v>
      </c>
      <c r="AQ6" s="349">
        <f t="shared" si="11"/>
        <v>0</v>
      </c>
      <c r="AR6" s="353">
        <v>0</v>
      </c>
      <c r="AS6" s="354" t="str">
        <f t="shared" si="8"/>
        <v>Arterial</v>
      </c>
      <c r="AT6" s="349">
        <f t="shared" si="12"/>
        <v>4373097.0820190851</v>
      </c>
      <c r="AU6" s="349">
        <f t="shared" si="12"/>
        <v>0</v>
      </c>
      <c r="AV6" s="355">
        <v>2030</v>
      </c>
      <c r="AW6" s="360">
        <f t="shared" si="13"/>
        <v>4201603.0788026508</v>
      </c>
      <c r="AX6" s="360"/>
      <c r="AY6" s="353">
        <v>2038</v>
      </c>
    </row>
    <row r="7" spans="1:51" ht="30" x14ac:dyDescent="0.25">
      <c r="A7" s="129" t="str">
        <f>Prj1_GrowthLOSCost!B8</f>
        <v>2b</v>
      </c>
      <c r="B7" s="361" t="str">
        <f>Prj1_GrowthLOSCost!C8</f>
        <v>GSR improvements - From Drury School to Waihoehoe Rd</v>
      </c>
      <c r="C7" s="361" t="str">
        <f>Prj1_GrowthLOSCost!D8</f>
        <v>4-lane urban- existing road layout with active modes on both sides + intersection improvements (TDM)</v>
      </c>
      <c r="D7" s="355" t="str">
        <f>Prj1_GrowthLOSCost!E8</f>
        <v>Exclude - NZTA</v>
      </c>
      <c r="E7" s="355" t="str">
        <f>Prj1_GrowthLOSCost!F8</f>
        <v>4-lane arterial</v>
      </c>
      <c r="F7" s="355">
        <f>'P1 Date Adjustment'!G7</f>
        <v>2040</v>
      </c>
      <c r="G7" s="360">
        <v>0</v>
      </c>
      <c r="H7" s="360">
        <f>Prj1_GrowthLOSCost!I8</f>
        <v>0</v>
      </c>
      <c r="I7" s="360">
        <f>Prj1_GrowthLOSCost!J8</f>
        <v>0</v>
      </c>
      <c r="J7" s="360">
        <f>Prj1_GrowthLOSCost!K8</f>
        <v>0</v>
      </c>
      <c r="K7" s="360">
        <f>Prj1_GrowthLOSCost!L8</f>
        <v>0</v>
      </c>
      <c r="L7" s="360">
        <f>Prj1_GrowthLOSCost!M8</f>
        <v>0</v>
      </c>
      <c r="M7" s="360">
        <f>Prj1_GrowthLOSCost!N8</f>
        <v>0</v>
      </c>
      <c r="N7" s="360">
        <f>Prj1_GrowthLOSCost!O8</f>
        <v>0</v>
      </c>
      <c r="O7" s="360">
        <f>Prj1_GrowthLOSCost!P8</f>
        <v>0</v>
      </c>
      <c r="P7" s="360">
        <f>Prj1_GrowthLOSCost!Q8</f>
        <v>0</v>
      </c>
      <c r="Q7" s="360">
        <f>Prj1_GrowthLOSCost!R8</f>
        <v>0</v>
      </c>
      <c r="R7" s="360">
        <f>Prj1_GrowthLOSCost!S8</f>
        <v>0</v>
      </c>
      <c r="S7" s="360">
        <f>Prj1_GrowthLOSCost!T8</f>
        <v>0</v>
      </c>
      <c r="T7" s="360">
        <f>Prj1_GrowthLOSCost!U8</f>
        <v>0</v>
      </c>
      <c r="U7" s="360">
        <f>Prj1_GrowthLOSCost!V8</f>
        <v>0</v>
      </c>
      <c r="V7" s="360">
        <f>Prj1_GrowthLOSCost!W8</f>
        <v>0</v>
      </c>
      <c r="W7" s="360">
        <f>Prj1_GrowthLOSCost!X8</f>
        <v>0</v>
      </c>
      <c r="X7" s="360">
        <f>Prj1_GrowthLOSCost!Y8</f>
        <v>0</v>
      </c>
      <c r="Y7" s="360">
        <f>Prj1_GrowthLOSCost!Z8</f>
        <v>0</v>
      </c>
      <c r="Z7" s="360">
        <f>Prj1_GrowthLOSCost!AA8</f>
        <v>0</v>
      </c>
      <c r="AA7" s="360">
        <f>Prj1_GrowthLOSCost!AB8</f>
        <v>0</v>
      </c>
      <c r="AB7" s="360">
        <f>Prj1_GrowthLOSCost!AC8</f>
        <v>0</v>
      </c>
      <c r="AC7" s="360">
        <f>Prj1_GrowthLOSCost!AD8</f>
        <v>0</v>
      </c>
      <c r="AD7" s="360">
        <f>Prj1_GrowthLOSCost!AE8</f>
        <v>0</v>
      </c>
      <c r="AE7" s="360">
        <f>Prj1_GrowthLOSCost!AF8</f>
        <v>0</v>
      </c>
      <c r="AF7" s="360">
        <f>Prj1_GrowthLOSCost!AG8</f>
        <v>0</v>
      </c>
      <c r="AG7" s="360">
        <f>Prj1_GrowthLOSCost!AH8</f>
        <v>0</v>
      </c>
      <c r="AH7" s="360">
        <f>Prj1_GrowthLOSCost!AI8</f>
        <v>0</v>
      </c>
      <c r="AI7" s="360">
        <f>Prj1_GrowthLOSCost!AJ8</f>
        <v>0</v>
      </c>
      <c r="AJ7" s="360">
        <f>Prj1_GrowthLOSCost!AK8</f>
        <v>0</v>
      </c>
      <c r="AK7" s="360">
        <f>Prj1_GrowthLOSCost!AL8</f>
        <v>0</v>
      </c>
      <c r="AL7" s="360">
        <f>Prj1_GrowthLOSCost!AM8</f>
        <v>0</v>
      </c>
      <c r="AM7" s="360">
        <f>Prj1_GrowthLOSCost!AN8</f>
        <v>0</v>
      </c>
      <c r="AN7" s="360">
        <f>Prj1_GrowthLOSCost!AO8</f>
        <v>0</v>
      </c>
      <c r="AO7" s="349">
        <f t="shared" si="9"/>
        <v>0</v>
      </c>
      <c r="AP7" s="349">
        <f t="shared" si="10"/>
        <v>0</v>
      </c>
      <c r="AQ7" s="349">
        <f t="shared" si="11"/>
        <v>0</v>
      </c>
      <c r="AR7" s="353">
        <v>0</v>
      </c>
      <c r="AS7" s="354" t="str">
        <f t="shared" si="8"/>
        <v>Arterial</v>
      </c>
      <c r="AT7" s="349">
        <f t="shared" si="12"/>
        <v>0</v>
      </c>
      <c r="AU7" s="349">
        <f t="shared" si="12"/>
        <v>0</v>
      </c>
      <c r="AV7" s="355">
        <v>2040</v>
      </c>
      <c r="AW7" s="360">
        <f t="shared" si="13"/>
        <v>0</v>
      </c>
      <c r="AX7" s="360"/>
      <c r="AY7" s="353">
        <v>0</v>
      </c>
    </row>
    <row r="8" spans="1:51" ht="30" x14ac:dyDescent="0.25">
      <c r="A8" s="129">
        <f>Prj1_GrowthLOSCost!B9</f>
        <v>3</v>
      </c>
      <c r="B8" s="361" t="str">
        <f>Prj1_GrowthLOSCost!C9</f>
        <v>Intersection upgrade on GSR/Karaka Rd intersection</v>
      </c>
      <c r="C8" s="361" t="str">
        <f>Prj1_GrowthLOSCost!D9</f>
        <v>Intersection upgrades- existing intersection with active modes crossings (TDM)</v>
      </c>
      <c r="D8" s="355" t="str">
        <f>Prj1_GrowthLOSCost!E9</f>
        <v>Exclude - NZTA</v>
      </c>
      <c r="E8" s="355" t="str">
        <f>Prj1_GrowthLOSCost!F9</f>
        <v>4-lane arterial</v>
      </c>
      <c r="F8" s="355">
        <f>'P1 Date Adjustment'!G8</f>
        <v>2026</v>
      </c>
      <c r="G8" s="360">
        <v>0</v>
      </c>
      <c r="H8" s="360">
        <f>Prj1_GrowthLOSCost!I9</f>
        <v>0</v>
      </c>
      <c r="I8" s="360">
        <f>Prj1_GrowthLOSCost!J9</f>
        <v>0</v>
      </c>
      <c r="J8" s="360">
        <f>Prj1_GrowthLOSCost!K9</f>
        <v>0</v>
      </c>
      <c r="K8" s="360">
        <f>Prj1_GrowthLOSCost!L9</f>
        <v>0</v>
      </c>
      <c r="L8" s="360">
        <f>Prj1_GrowthLOSCost!M9</f>
        <v>0</v>
      </c>
      <c r="M8" s="360">
        <f>Prj1_GrowthLOSCost!N9</f>
        <v>0</v>
      </c>
      <c r="N8" s="360">
        <f>Prj1_GrowthLOSCost!O9</f>
        <v>0</v>
      </c>
      <c r="O8" s="360">
        <f>Prj1_GrowthLOSCost!P9</f>
        <v>0</v>
      </c>
      <c r="P8" s="360">
        <f>Prj1_GrowthLOSCost!Q9</f>
        <v>0</v>
      </c>
      <c r="Q8" s="360">
        <f>Prj1_GrowthLOSCost!R9</f>
        <v>0</v>
      </c>
      <c r="R8" s="360">
        <f>Prj1_GrowthLOSCost!S9</f>
        <v>0</v>
      </c>
      <c r="S8" s="360">
        <f>Prj1_GrowthLOSCost!T9</f>
        <v>0</v>
      </c>
      <c r="T8" s="360">
        <f>Prj1_GrowthLOSCost!U9</f>
        <v>0</v>
      </c>
      <c r="U8" s="360">
        <f>Prj1_GrowthLOSCost!V9</f>
        <v>0</v>
      </c>
      <c r="V8" s="360">
        <f>Prj1_GrowthLOSCost!W9</f>
        <v>0</v>
      </c>
      <c r="W8" s="360">
        <f>Prj1_GrowthLOSCost!X9</f>
        <v>0</v>
      </c>
      <c r="X8" s="360">
        <f>Prj1_GrowthLOSCost!Y9</f>
        <v>0</v>
      </c>
      <c r="Y8" s="360">
        <f>Prj1_GrowthLOSCost!Z9</f>
        <v>0</v>
      </c>
      <c r="Z8" s="360">
        <f>Prj1_GrowthLOSCost!AA9</f>
        <v>0</v>
      </c>
      <c r="AA8" s="360">
        <f>Prj1_GrowthLOSCost!AB9</f>
        <v>0</v>
      </c>
      <c r="AB8" s="360">
        <f>Prj1_GrowthLOSCost!AC9</f>
        <v>0</v>
      </c>
      <c r="AC8" s="360">
        <f>Prj1_GrowthLOSCost!AD9</f>
        <v>0</v>
      </c>
      <c r="AD8" s="360">
        <f>Prj1_GrowthLOSCost!AE9</f>
        <v>0</v>
      </c>
      <c r="AE8" s="360">
        <f>Prj1_GrowthLOSCost!AF9</f>
        <v>0</v>
      </c>
      <c r="AF8" s="360">
        <f>Prj1_GrowthLOSCost!AG9</f>
        <v>0</v>
      </c>
      <c r="AG8" s="360">
        <f>Prj1_GrowthLOSCost!AH9</f>
        <v>0</v>
      </c>
      <c r="AH8" s="360">
        <f>Prj1_GrowthLOSCost!AI9</f>
        <v>0</v>
      </c>
      <c r="AI8" s="360">
        <f>Prj1_GrowthLOSCost!AJ9</f>
        <v>0</v>
      </c>
      <c r="AJ8" s="360">
        <f>Prj1_GrowthLOSCost!AK9</f>
        <v>0</v>
      </c>
      <c r="AK8" s="360">
        <f>Prj1_GrowthLOSCost!AL9</f>
        <v>0</v>
      </c>
      <c r="AL8" s="360">
        <f>Prj1_GrowthLOSCost!AM9</f>
        <v>0</v>
      </c>
      <c r="AM8" s="360">
        <f>Prj1_GrowthLOSCost!AN9</f>
        <v>0</v>
      </c>
      <c r="AN8" s="360">
        <f>Prj1_GrowthLOSCost!AO9</f>
        <v>0</v>
      </c>
      <c r="AO8" s="349">
        <f t="shared" si="9"/>
        <v>0</v>
      </c>
      <c r="AP8" s="349">
        <f t="shared" si="10"/>
        <v>0</v>
      </c>
      <c r="AQ8" s="349">
        <f t="shared" si="11"/>
        <v>0</v>
      </c>
      <c r="AR8" s="353">
        <v>0</v>
      </c>
      <c r="AS8" s="354" t="str">
        <f t="shared" si="8"/>
        <v>Arterial</v>
      </c>
      <c r="AT8" s="349">
        <f t="shared" si="12"/>
        <v>0</v>
      </c>
      <c r="AU8" s="349">
        <f t="shared" si="12"/>
        <v>0</v>
      </c>
      <c r="AV8" s="355">
        <v>2026</v>
      </c>
      <c r="AW8" s="360">
        <f t="shared" si="13"/>
        <v>0</v>
      </c>
      <c r="AX8" s="360"/>
      <c r="AY8" s="353">
        <v>0</v>
      </c>
    </row>
    <row r="9" spans="1:51" ht="30" x14ac:dyDescent="0.25">
      <c r="A9" s="129" t="str">
        <f>Prj1_GrowthLOSCost!B10</f>
        <v>4a</v>
      </c>
      <c r="B9" s="361" t="str">
        <f>Prj1_GrowthLOSCost!C10</f>
        <v>Waihoehoe Rd East upgrades- from Fitzgerald Rd to before Cossey Rd (development boundary)</v>
      </c>
      <c r="C9" s="361" t="str">
        <f>Prj1_GrowthLOSCost!D10</f>
        <v xml:space="preserve">2-lane urban - upgrade existing road layout with active modes on both sides, 20m cross-section </v>
      </c>
      <c r="D9" s="355" t="str">
        <f>Prj1_GrowthLOSCost!E10</f>
        <v>Exclude</v>
      </c>
      <c r="E9" s="355">
        <f>Prj1_GrowthLOSCost!F10</f>
        <v>0</v>
      </c>
      <c r="F9" s="355">
        <f>'P1 Date Adjustment'!G9</f>
        <v>0</v>
      </c>
      <c r="G9" s="360">
        <v>0</v>
      </c>
      <c r="H9" s="360">
        <f>Prj1_GrowthLOSCost!I10</f>
        <v>0</v>
      </c>
      <c r="I9" s="360">
        <f>Prj1_GrowthLOSCost!J10</f>
        <v>0</v>
      </c>
      <c r="J9" s="360">
        <f>Prj1_GrowthLOSCost!K10</f>
        <v>0</v>
      </c>
      <c r="K9" s="360">
        <f>Prj1_GrowthLOSCost!L10</f>
        <v>0</v>
      </c>
      <c r="L9" s="360">
        <f>Prj1_GrowthLOSCost!M10</f>
        <v>0</v>
      </c>
      <c r="M9" s="360">
        <f>Prj1_GrowthLOSCost!N10</f>
        <v>0</v>
      </c>
      <c r="N9" s="360">
        <f>Prj1_GrowthLOSCost!O10</f>
        <v>0</v>
      </c>
      <c r="O9" s="360">
        <f>Prj1_GrowthLOSCost!P10</f>
        <v>0</v>
      </c>
      <c r="P9" s="360">
        <f>Prj1_GrowthLOSCost!Q10</f>
        <v>0</v>
      </c>
      <c r="Q9" s="360">
        <f>Prj1_GrowthLOSCost!R10</f>
        <v>0</v>
      </c>
      <c r="R9" s="360">
        <f>Prj1_GrowthLOSCost!S10</f>
        <v>0</v>
      </c>
      <c r="S9" s="360">
        <f>Prj1_GrowthLOSCost!T10</f>
        <v>0</v>
      </c>
      <c r="T9" s="360">
        <f>Prj1_GrowthLOSCost!U10</f>
        <v>0</v>
      </c>
      <c r="U9" s="360">
        <f>Prj1_GrowthLOSCost!V10</f>
        <v>0</v>
      </c>
      <c r="V9" s="360">
        <f>Prj1_GrowthLOSCost!W10</f>
        <v>0</v>
      </c>
      <c r="W9" s="360">
        <f>Prj1_GrowthLOSCost!X10</f>
        <v>0</v>
      </c>
      <c r="X9" s="360">
        <f>Prj1_GrowthLOSCost!Y10</f>
        <v>0</v>
      </c>
      <c r="Y9" s="360">
        <f>Prj1_GrowthLOSCost!Z10</f>
        <v>0</v>
      </c>
      <c r="Z9" s="360">
        <f>Prj1_GrowthLOSCost!AA10</f>
        <v>0</v>
      </c>
      <c r="AA9" s="360">
        <f>Prj1_GrowthLOSCost!AB10</f>
        <v>0</v>
      </c>
      <c r="AB9" s="360">
        <f>Prj1_GrowthLOSCost!AC10</f>
        <v>0</v>
      </c>
      <c r="AC9" s="360">
        <f>Prj1_GrowthLOSCost!AD10</f>
        <v>0</v>
      </c>
      <c r="AD9" s="360">
        <f>Prj1_GrowthLOSCost!AE10</f>
        <v>0</v>
      </c>
      <c r="AE9" s="360">
        <f>Prj1_GrowthLOSCost!AF10</f>
        <v>0</v>
      </c>
      <c r="AF9" s="360">
        <f>Prj1_GrowthLOSCost!AG10</f>
        <v>0</v>
      </c>
      <c r="AG9" s="360">
        <f>Prj1_GrowthLOSCost!AH10</f>
        <v>0</v>
      </c>
      <c r="AH9" s="360">
        <f>Prj1_GrowthLOSCost!AI10</f>
        <v>0</v>
      </c>
      <c r="AI9" s="360">
        <f>Prj1_GrowthLOSCost!AJ10</f>
        <v>0</v>
      </c>
      <c r="AJ9" s="360">
        <f>Prj1_GrowthLOSCost!AK10</f>
        <v>0</v>
      </c>
      <c r="AK9" s="360">
        <f>Prj1_GrowthLOSCost!AL10</f>
        <v>0</v>
      </c>
      <c r="AL9" s="360">
        <f>Prj1_GrowthLOSCost!AM10</f>
        <v>0</v>
      </c>
      <c r="AM9" s="360">
        <f>Prj1_GrowthLOSCost!AN10</f>
        <v>0</v>
      </c>
      <c r="AN9" s="360">
        <f>Prj1_GrowthLOSCost!AO10</f>
        <v>0</v>
      </c>
      <c r="AO9" s="349">
        <f t="shared" si="9"/>
        <v>0</v>
      </c>
      <c r="AP9" s="349">
        <f t="shared" si="10"/>
        <v>0</v>
      </c>
      <c r="AQ9" s="349">
        <f t="shared" si="11"/>
        <v>0</v>
      </c>
      <c r="AR9" s="353">
        <v>0</v>
      </c>
      <c r="AS9" s="354" t="str">
        <f t="shared" si="8"/>
        <v>Arterial</v>
      </c>
      <c r="AT9" s="349">
        <f t="shared" si="12"/>
        <v>0</v>
      </c>
      <c r="AU9" s="349">
        <f t="shared" si="12"/>
        <v>0</v>
      </c>
      <c r="AV9" s="355" t="s">
        <v>142</v>
      </c>
      <c r="AW9" s="360">
        <f t="shared" si="13"/>
        <v>0</v>
      </c>
      <c r="AX9" s="360"/>
      <c r="AY9" s="353">
        <v>0</v>
      </c>
    </row>
    <row r="10" spans="1:51" ht="30" x14ac:dyDescent="0.25">
      <c r="A10" s="129" t="str">
        <f>Prj1_GrowthLOSCost!B11</f>
        <v>4b</v>
      </c>
      <c r="B10" s="361" t="str">
        <f>Prj1_GrowthLOSCost!C11</f>
        <v>Waihoehoe Rd East upgrades- from Fitzgerald Rd to before Cossey Rd (development boundary)</v>
      </c>
      <c r="C10" s="361" t="str">
        <f>Prj1_GrowthLOSCost!D11</f>
        <v>Expand to 24m cross section</v>
      </c>
      <c r="D10" s="355" t="str">
        <f>Prj1_GrowthLOSCost!E11</f>
        <v>Include</v>
      </c>
      <c r="E10" s="355" t="str">
        <f>Prj1_GrowthLOSCost!F11</f>
        <v>2-lane Arterial</v>
      </c>
      <c r="F10" s="355">
        <f>'P1 Date Adjustment'!G10</f>
        <v>2029</v>
      </c>
      <c r="G10" s="360">
        <v>0</v>
      </c>
      <c r="H10" s="360">
        <f>Prj1_GrowthLOSCost!I11</f>
        <v>0</v>
      </c>
      <c r="I10" s="360">
        <f>Prj1_GrowthLOSCost!J11</f>
        <v>0</v>
      </c>
      <c r="J10" s="360">
        <f>Prj1_GrowthLOSCost!K11</f>
        <v>0</v>
      </c>
      <c r="K10" s="360">
        <f>Prj1_GrowthLOSCost!L11</f>
        <v>0</v>
      </c>
      <c r="L10" s="360">
        <f>Prj1_GrowthLOSCost!M11</f>
        <v>0</v>
      </c>
      <c r="M10" s="360">
        <f>Prj1_GrowthLOSCost!N11</f>
        <v>2245198.3555738935</v>
      </c>
      <c r="N10" s="360">
        <f>Prj1_GrowthLOSCost!O11</f>
        <v>630254.87807225948</v>
      </c>
      <c r="O10" s="360">
        <f>Prj1_GrowthLOSCost!P11</f>
        <v>6941281.7336157365</v>
      </c>
      <c r="P10" s="360">
        <f>Prj1_GrowthLOSCost!Q11</f>
        <v>0</v>
      </c>
      <c r="Q10" s="360">
        <f>Prj1_GrowthLOSCost!R11</f>
        <v>0</v>
      </c>
      <c r="R10" s="360">
        <f>Prj1_GrowthLOSCost!S11</f>
        <v>0</v>
      </c>
      <c r="S10" s="360">
        <f>Prj1_GrowthLOSCost!T11</f>
        <v>0</v>
      </c>
      <c r="T10" s="360">
        <f>Prj1_GrowthLOSCost!U11</f>
        <v>0</v>
      </c>
      <c r="U10" s="360">
        <f>Prj1_GrowthLOSCost!V11</f>
        <v>0</v>
      </c>
      <c r="V10" s="360">
        <f>Prj1_GrowthLOSCost!W11</f>
        <v>0</v>
      </c>
      <c r="W10" s="360">
        <f>Prj1_GrowthLOSCost!X11</f>
        <v>0</v>
      </c>
      <c r="X10" s="360">
        <f>Prj1_GrowthLOSCost!Y11</f>
        <v>0</v>
      </c>
      <c r="Y10" s="360">
        <f>Prj1_GrowthLOSCost!Z11</f>
        <v>0</v>
      </c>
      <c r="Z10" s="360">
        <f>Prj1_GrowthLOSCost!AA11</f>
        <v>0</v>
      </c>
      <c r="AA10" s="360">
        <f>Prj1_GrowthLOSCost!AB11</f>
        <v>0</v>
      </c>
      <c r="AB10" s="360">
        <f>Prj1_GrowthLOSCost!AC11</f>
        <v>0</v>
      </c>
      <c r="AC10" s="360">
        <f>Prj1_GrowthLOSCost!AD11</f>
        <v>0</v>
      </c>
      <c r="AD10" s="360">
        <f>Prj1_GrowthLOSCost!AE11</f>
        <v>0</v>
      </c>
      <c r="AE10" s="360">
        <f>Prj1_GrowthLOSCost!AF11</f>
        <v>0</v>
      </c>
      <c r="AF10" s="360">
        <f>Prj1_GrowthLOSCost!AG11</f>
        <v>0</v>
      </c>
      <c r="AG10" s="360">
        <f>Prj1_GrowthLOSCost!AH11</f>
        <v>0</v>
      </c>
      <c r="AH10" s="360">
        <f>Prj1_GrowthLOSCost!AI11</f>
        <v>0</v>
      </c>
      <c r="AI10" s="360">
        <f>Prj1_GrowthLOSCost!AJ11</f>
        <v>0</v>
      </c>
      <c r="AJ10" s="360">
        <f>Prj1_GrowthLOSCost!AK11</f>
        <v>0</v>
      </c>
      <c r="AK10" s="360">
        <f>Prj1_GrowthLOSCost!AL11</f>
        <v>0</v>
      </c>
      <c r="AL10" s="360">
        <f>Prj1_GrowthLOSCost!AM11</f>
        <v>0</v>
      </c>
      <c r="AM10" s="360">
        <f>Prj1_GrowthLOSCost!AN11</f>
        <v>0</v>
      </c>
      <c r="AN10" s="360">
        <f>Prj1_GrowthLOSCost!AO11</f>
        <v>0</v>
      </c>
      <c r="AO10" s="349">
        <f t="shared" si="9"/>
        <v>9816734.9672618899</v>
      </c>
      <c r="AP10" s="349">
        <f t="shared" si="10"/>
        <v>9816734.9672618899</v>
      </c>
      <c r="AQ10" s="349">
        <f t="shared" si="11"/>
        <v>0</v>
      </c>
      <c r="AR10" s="353">
        <v>0</v>
      </c>
      <c r="AS10" s="354" t="str">
        <f t="shared" si="8"/>
        <v>Arterial</v>
      </c>
      <c r="AT10" s="349">
        <f t="shared" si="12"/>
        <v>5006534.8333035642</v>
      </c>
      <c r="AU10" s="349">
        <f t="shared" si="12"/>
        <v>0</v>
      </c>
      <c r="AV10" s="355">
        <v>2029</v>
      </c>
      <c r="AW10" s="360">
        <f t="shared" si="13"/>
        <v>4810200.1339583257</v>
      </c>
      <c r="AX10" s="360"/>
      <c r="AY10" s="353">
        <v>2037</v>
      </c>
    </row>
    <row r="11" spans="1:51" ht="30" x14ac:dyDescent="0.25">
      <c r="A11" s="129">
        <f>Prj1_GrowthLOSCost!B12</f>
        <v>4</v>
      </c>
      <c r="B11" s="361" t="str">
        <f>Prj1_GrowthLOSCost!C12</f>
        <v>Waihoehoe Rd East upgrades- from Fitzgerald Rd to before Cossey Rd (development boundary)</v>
      </c>
      <c r="C11" s="361" t="str">
        <f>Prj1_GrowthLOSCost!D12</f>
        <v>Construct Ultimate 24m Cross section initially (i.e. no interim stage)</v>
      </c>
      <c r="D11" s="355" t="str">
        <f>Prj1_GrowthLOSCost!E12</f>
        <v>Exclude</v>
      </c>
      <c r="E11" s="355" t="str">
        <f>Prj1_GrowthLOSCost!F12</f>
        <v>2-lane Arterial</v>
      </c>
      <c r="F11" s="355">
        <f>'P1 Date Adjustment'!G11</f>
        <v>0</v>
      </c>
      <c r="G11" s="360">
        <v>0</v>
      </c>
      <c r="H11" s="360">
        <f>Prj1_GrowthLOSCost!I12</f>
        <v>0</v>
      </c>
      <c r="I11" s="360">
        <f>Prj1_GrowthLOSCost!J12</f>
        <v>0</v>
      </c>
      <c r="J11" s="360">
        <f>Prj1_GrowthLOSCost!K12</f>
        <v>0</v>
      </c>
      <c r="K11" s="360">
        <f>Prj1_GrowthLOSCost!L12</f>
        <v>0</v>
      </c>
      <c r="L11" s="360">
        <f>Prj1_GrowthLOSCost!M12</f>
        <v>0</v>
      </c>
      <c r="M11" s="360">
        <f>Prj1_GrowthLOSCost!N12</f>
        <v>0</v>
      </c>
      <c r="N11" s="360">
        <f>Prj1_GrowthLOSCost!O12</f>
        <v>0</v>
      </c>
      <c r="O11" s="360">
        <f>Prj1_GrowthLOSCost!P12</f>
        <v>0</v>
      </c>
      <c r="P11" s="360">
        <f>Prj1_GrowthLOSCost!Q12</f>
        <v>0</v>
      </c>
      <c r="Q11" s="360">
        <f>Prj1_GrowthLOSCost!R12</f>
        <v>0</v>
      </c>
      <c r="R11" s="360">
        <f>Prj1_GrowthLOSCost!S12</f>
        <v>0</v>
      </c>
      <c r="S11" s="360">
        <f>Prj1_GrowthLOSCost!T12</f>
        <v>0</v>
      </c>
      <c r="T11" s="360">
        <f>Prj1_GrowthLOSCost!U12</f>
        <v>0</v>
      </c>
      <c r="U11" s="360">
        <f>Prj1_GrowthLOSCost!V12</f>
        <v>0</v>
      </c>
      <c r="V11" s="360">
        <f>Prj1_GrowthLOSCost!W12</f>
        <v>0</v>
      </c>
      <c r="W11" s="360">
        <f>Prj1_GrowthLOSCost!X12</f>
        <v>0</v>
      </c>
      <c r="X11" s="360">
        <f>Prj1_GrowthLOSCost!Y12</f>
        <v>0</v>
      </c>
      <c r="Y11" s="360">
        <f>Prj1_GrowthLOSCost!Z12</f>
        <v>0</v>
      </c>
      <c r="Z11" s="360">
        <f>Prj1_GrowthLOSCost!AA12</f>
        <v>0</v>
      </c>
      <c r="AA11" s="360">
        <f>Prj1_GrowthLOSCost!AB12</f>
        <v>0</v>
      </c>
      <c r="AB11" s="360">
        <f>Prj1_GrowthLOSCost!AC12</f>
        <v>0</v>
      </c>
      <c r="AC11" s="360">
        <f>Prj1_GrowthLOSCost!AD12</f>
        <v>0</v>
      </c>
      <c r="AD11" s="360">
        <f>Prj1_GrowthLOSCost!AE12</f>
        <v>0</v>
      </c>
      <c r="AE11" s="360">
        <f>Prj1_GrowthLOSCost!AF12</f>
        <v>0</v>
      </c>
      <c r="AF11" s="360">
        <f>Prj1_GrowthLOSCost!AG12</f>
        <v>0</v>
      </c>
      <c r="AG11" s="360">
        <f>Prj1_GrowthLOSCost!AH12</f>
        <v>0</v>
      </c>
      <c r="AH11" s="360">
        <f>Prj1_GrowthLOSCost!AI12</f>
        <v>0</v>
      </c>
      <c r="AI11" s="360">
        <f>Prj1_GrowthLOSCost!AJ12</f>
        <v>0</v>
      </c>
      <c r="AJ11" s="360">
        <f>Prj1_GrowthLOSCost!AK12</f>
        <v>0</v>
      </c>
      <c r="AK11" s="360">
        <f>Prj1_GrowthLOSCost!AL12</f>
        <v>0</v>
      </c>
      <c r="AL11" s="360">
        <f>Prj1_GrowthLOSCost!AM12</f>
        <v>0</v>
      </c>
      <c r="AM11" s="360">
        <f>Prj1_GrowthLOSCost!AN12</f>
        <v>0</v>
      </c>
      <c r="AN11" s="360">
        <f>Prj1_GrowthLOSCost!AO12</f>
        <v>0</v>
      </c>
      <c r="AO11" s="349">
        <f t="shared" si="9"/>
        <v>0</v>
      </c>
      <c r="AP11" s="349">
        <f t="shared" si="10"/>
        <v>0</v>
      </c>
      <c r="AQ11" s="349">
        <f t="shared" si="11"/>
        <v>0</v>
      </c>
      <c r="AR11" s="353">
        <v>0</v>
      </c>
      <c r="AS11" s="354" t="str">
        <f t="shared" si="8"/>
        <v>Arterial</v>
      </c>
      <c r="AT11" s="349">
        <f t="shared" si="12"/>
        <v>0</v>
      </c>
      <c r="AU11" s="349">
        <f t="shared" si="12"/>
        <v>0</v>
      </c>
      <c r="AV11" s="355" t="s">
        <v>142</v>
      </c>
      <c r="AW11" s="360">
        <f t="shared" si="13"/>
        <v>0</v>
      </c>
      <c r="AX11" s="360"/>
      <c r="AY11" s="353">
        <v>0</v>
      </c>
    </row>
    <row r="12" spans="1:51" x14ac:dyDescent="0.25">
      <c r="A12" s="129">
        <f>Prj1_GrowthLOSCost!B13</f>
        <v>5</v>
      </c>
      <c r="B12" s="361" t="str">
        <f>Prj1_GrowthLOSCost!C13</f>
        <v xml:space="preserve">Drury Central Station </v>
      </c>
      <c r="C12" s="361" t="str">
        <f>Prj1_GrowthLOSCost!D13</f>
        <v>Not feasible without access. Refer to item 6 below</v>
      </c>
      <c r="D12" s="355" t="str">
        <f>Prj1_GrowthLOSCost!E13</f>
        <v>Exclude</v>
      </c>
      <c r="E12" s="355">
        <f>Prj1_GrowthLOSCost!F13</f>
        <v>0</v>
      </c>
      <c r="F12" s="355">
        <f>'P1 Date Adjustment'!G12</f>
        <v>2024</v>
      </c>
      <c r="G12" s="360">
        <v>0</v>
      </c>
      <c r="H12" s="360">
        <f>Prj1_GrowthLOSCost!I13</f>
        <v>0</v>
      </c>
      <c r="I12" s="360">
        <f>Prj1_GrowthLOSCost!J13</f>
        <v>0</v>
      </c>
      <c r="J12" s="360">
        <f>Prj1_GrowthLOSCost!K13</f>
        <v>0</v>
      </c>
      <c r="K12" s="360">
        <f>Prj1_GrowthLOSCost!L13</f>
        <v>0</v>
      </c>
      <c r="L12" s="360">
        <f>Prj1_GrowthLOSCost!M13</f>
        <v>0</v>
      </c>
      <c r="M12" s="360">
        <f>Prj1_GrowthLOSCost!N13</f>
        <v>0</v>
      </c>
      <c r="N12" s="360">
        <f>Prj1_GrowthLOSCost!O13</f>
        <v>0</v>
      </c>
      <c r="O12" s="360">
        <f>Prj1_GrowthLOSCost!P13</f>
        <v>0</v>
      </c>
      <c r="P12" s="360">
        <f>Prj1_GrowthLOSCost!Q13</f>
        <v>0</v>
      </c>
      <c r="Q12" s="360">
        <f>Prj1_GrowthLOSCost!R13</f>
        <v>0</v>
      </c>
      <c r="R12" s="360">
        <f>Prj1_GrowthLOSCost!S13</f>
        <v>0</v>
      </c>
      <c r="S12" s="360">
        <f>Prj1_GrowthLOSCost!T13</f>
        <v>0</v>
      </c>
      <c r="T12" s="360">
        <f>Prj1_GrowthLOSCost!U13</f>
        <v>0</v>
      </c>
      <c r="U12" s="360">
        <f>Prj1_GrowthLOSCost!V13</f>
        <v>0</v>
      </c>
      <c r="V12" s="360">
        <f>Prj1_GrowthLOSCost!W13</f>
        <v>0</v>
      </c>
      <c r="W12" s="360">
        <f>Prj1_GrowthLOSCost!X13</f>
        <v>0</v>
      </c>
      <c r="X12" s="360">
        <f>Prj1_GrowthLOSCost!Y13</f>
        <v>0</v>
      </c>
      <c r="Y12" s="360">
        <f>Prj1_GrowthLOSCost!Z13</f>
        <v>0</v>
      </c>
      <c r="Z12" s="360">
        <f>Prj1_GrowthLOSCost!AA13</f>
        <v>0</v>
      </c>
      <c r="AA12" s="360">
        <f>Prj1_GrowthLOSCost!AB13</f>
        <v>0</v>
      </c>
      <c r="AB12" s="360">
        <f>Prj1_GrowthLOSCost!AC13</f>
        <v>0</v>
      </c>
      <c r="AC12" s="360">
        <f>Prj1_GrowthLOSCost!AD13</f>
        <v>0</v>
      </c>
      <c r="AD12" s="360">
        <f>Prj1_GrowthLOSCost!AE13</f>
        <v>0</v>
      </c>
      <c r="AE12" s="360">
        <f>Prj1_GrowthLOSCost!AF13</f>
        <v>0</v>
      </c>
      <c r="AF12" s="360">
        <f>Prj1_GrowthLOSCost!AG13</f>
        <v>0</v>
      </c>
      <c r="AG12" s="360">
        <f>Prj1_GrowthLOSCost!AH13</f>
        <v>0</v>
      </c>
      <c r="AH12" s="360">
        <f>Prj1_GrowthLOSCost!AI13</f>
        <v>0</v>
      </c>
      <c r="AI12" s="360">
        <f>Prj1_GrowthLOSCost!AJ13</f>
        <v>0</v>
      </c>
      <c r="AJ12" s="360">
        <f>Prj1_GrowthLOSCost!AK13</f>
        <v>0</v>
      </c>
      <c r="AK12" s="360">
        <f>Prj1_GrowthLOSCost!AL13</f>
        <v>0</v>
      </c>
      <c r="AL12" s="360">
        <f>Prj1_GrowthLOSCost!AM13</f>
        <v>0</v>
      </c>
      <c r="AM12" s="360">
        <f>Prj1_GrowthLOSCost!AN13</f>
        <v>0</v>
      </c>
      <c r="AN12" s="360">
        <f>Prj1_GrowthLOSCost!AO13</f>
        <v>0</v>
      </c>
      <c r="AO12" s="349">
        <f t="shared" si="9"/>
        <v>0</v>
      </c>
      <c r="AP12" s="349">
        <f t="shared" si="10"/>
        <v>0</v>
      </c>
      <c r="AQ12" s="349">
        <f t="shared" si="11"/>
        <v>0</v>
      </c>
      <c r="AR12" s="353">
        <v>0</v>
      </c>
      <c r="AS12" s="354" t="str">
        <f t="shared" si="8"/>
        <v>Arterial</v>
      </c>
      <c r="AT12" s="349">
        <f t="shared" si="12"/>
        <v>0</v>
      </c>
      <c r="AU12" s="349">
        <f t="shared" si="12"/>
        <v>0</v>
      </c>
      <c r="AV12" s="355">
        <v>2024</v>
      </c>
      <c r="AW12" s="360">
        <f t="shared" si="13"/>
        <v>0</v>
      </c>
      <c r="AX12" s="360"/>
      <c r="AY12" s="353">
        <v>0</v>
      </c>
    </row>
    <row r="13" spans="1:51" x14ac:dyDescent="0.25">
      <c r="A13" s="129">
        <f>Prj1_GrowthLOSCost!B14</f>
        <v>6</v>
      </c>
      <c r="B13" s="361" t="str">
        <f>Prj1_GrowthLOSCost!C14</f>
        <v>Drury Station Connection+ intersection</v>
      </c>
      <c r="C13" s="361" t="str">
        <f>Prj1_GrowthLOSCost!D14</f>
        <v>NZUP tbc</v>
      </c>
      <c r="D13" s="355" t="str">
        <f>Prj1_GrowthLOSCost!E14</f>
        <v>Exclude</v>
      </c>
      <c r="E13" s="355">
        <f>Prj1_GrowthLOSCost!F14</f>
        <v>0</v>
      </c>
      <c r="F13" s="355">
        <f>'P1 Date Adjustment'!G13</f>
        <v>2024</v>
      </c>
      <c r="G13" s="360">
        <v>0</v>
      </c>
      <c r="H13" s="360">
        <f>Prj1_GrowthLOSCost!I14</f>
        <v>0</v>
      </c>
      <c r="I13" s="360">
        <f>Prj1_GrowthLOSCost!J14</f>
        <v>0</v>
      </c>
      <c r="J13" s="360">
        <f>Prj1_GrowthLOSCost!K14</f>
        <v>0</v>
      </c>
      <c r="K13" s="360">
        <f>Prj1_GrowthLOSCost!L14</f>
        <v>0</v>
      </c>
      <c r="L13" s="360">
        <f>Prj1_GrowthLOSCost!M14</f>
        <v>0</v>
      </c>
      <c r="M13" s="360">
        <f>Prj1_GrowthLOSCost!N14</f>
        <v>0</v>
      </c>
      <c r="N13" s="360">
        <f>Prj1_GrowthLOSCost!O14</f>
        <v>0</v>
      </c>
      <c r="O13" s="360">
        <f>Prj1_GrowthLOSCost!P14</f>
        <v>0</v>
      </c>
      <c r="P13" s="360">
        <f>Prj1_GrowthLOSCost!Q14</f>
        <v>0</v>
      </c>
      <c r="Q13" s="360">
        <f>Prj1_GrowthLOSCost!R14</f>
        <v>0</v>
      </c>
      <c r="R13" s="360">
        <f>Prj1_GrowthLOSCost!S14</f>
        <v>0</v>
      </c>
      <c r="S13" s="360">
        <f>Prj1_GrowthLOSCost!T14</f>
        <v>0</v>
      </c>
      <c r="T13" s="360">
        <f>Prj1_GrowthLOSCost!U14</f>
        <v>0</v>
      </c>
      <c r="U13" s="360">
        <f>Prj1_GrowthLOSCost!V14</f>
        <v>0</v>
      </c>
      <c r="V13" s="360">
        <f>Prj1_GrowthLOSCost!W14</f>
        <v>0</v>
      </c>
      <c r="W13" s="360">
        <f>Prj1_GrowthLOSCost!X14</f>
        <v>0</v>
      </c>
      <c r="X13" s="360">
        <f>Prj1_GrowthLOSCost!Y14</f>
        <v>0</v>
      </c>
      <c r="Y13" s="360">
        <f>Prj1_GrowthLOSCost!Z14</f>
        <v>0</v>
      </c>
      <c r="Z13" s="360">
        <f>Prj1_GrowthLOSCost!AA14</f>
        <v>0</v>
      </c>
      <c r="AA13" s="360">
        <f>Prj1_GrowthLOSCost!AB14</f>
        <v>0</v>
      </c>
      <c r="AB13" s="360">
        <f>Prj1_GrowthLOSCost!AC14</f>
        <v>0</v>
      </c>
      <c r="AC13" s="360">
        <f>Prj1_GrowthLOSCost!AD14</f>
        <v>0</v>
      </c>
      <c r="AD13" s="360">
        <f>Prj1_GrowthLOSCost!AE14</f>
        <v>0</v>
      </c>
      <c r="AE13" s="360">
        <f>Prj1_GrowthLOSCost!AF14</f>
        <v>0</v>
      </c>
      <c r="AF13" s="360">
        <f>Prj1_GrowthLOSCost!AG14</f>
        <v>0</v>
      </c>
      <c r="AG13" s="360">
        <f>Prj1_GrowthLOSCost!AH14</f>
        <v>0</v>
      </c>
      <c r="AH13" s="360">
        <f>Prj1_GrowthLOSCost!AI14</f>
        <v>0</v>
      </c>
      <c r="AI13" s="360">
        <f>Prj1_GrowthLOSCost!AJ14</f>
        <v>0</v>
      </c>
      <c r="AJ13" s="360">
        <f>Prj1_GrowthLOSCost!AK14</f>
        <v>0</v>
      </c>
      <c r="AK13" s="360">
        <f>Prj1_GrowthLOSCost!AL14</f>
        <v>0</v>
      </c>
      <c r="AL13" s="360">
        <f>Prj1_GrowthLOSCost!AM14</f>
        <v>0</v>
      </c>
      <c r="AM13" s="360">
        <f>Prj1_GrowthLOSCost!AN14</f>
        <v>0</v>
      </c>
      <c r="AN13" s="360">
        <f>Prj1_GrowthLOSCost!AO14</f>
        <v>0</v>
      </c>
      <c r="AO13" s="349">
        <f t="shared" si="9"/>
        <v>0</v>
      </c>
      <c r="AP13" s="349">
        <f t="shared" si="10"/>
        <v>0</v>
      </c>
      <c r="AQ13" s="349">
        <f t="shared" si="11"/>
        <v>0</v>
      </c>
      <c r="AR13" s="353">
        <v>0</v>
      </c>
      <c r="AS13" s="354" t="str">
        <f t="shared" si="8"/>
        <v>Arterial</v>
      </c>
      <c r="AT13" s="349">
        <f t="shared" si="12"/>
        <v>0</v>
      </c>
      <c r="AU13" s="349">
        <f t="shared" si="12"/>
        <v>0</v>
      </c>
      <c r="AV13" s="355">
        <v>2024</v>
      </c>
      <c r="AW13" s="360">
        <f t="shared" si="13"/>
        <v>0</v>
      </c>
      <c r="AX13" s="360"/>
      <c r="AY13" s="353">
        <v>0</v>
      </c>
    </row>
    <row r="14" spans="1:51" ht="30" x14ac:dyDescent="0.25">
      <c r="A14" s="129">
        <f>Prj1_GrowthLOSCost!B15</f>
        <v>7</v>
      </c>
      <c r="B14" s="361" t="str">
        <f>Prj1_GrowthLOSCost!C15</f>
        <v xml:space="preserve">Fitzgerald Rd upgrades (from Waihoehoe Rd to development boundary) </v>
      </c>
      <c r="C14" s="361" t="str">
        <f>Prj1_GrowthLOSCost!D15</f>
        <v>2-lane urban - upgrade existing road layout with active modes on both sides</v>
      </c>
      <c r="D14" s="355" t="str">
        <f>Prj1_GrowthLOSCost!E15</f>
        <v>Include</v>
      </c>
      <c r="E14" s="355" t="str">
        <f>Prj1_GrowthLOSCost!F15</f>
        <v>Upgrade Collector</v>
      </c>
      <c r="F14" s="355">
        <f>'P1 Date Adjustment'!G14</f>
        <v>2036</v>
      </c>
      <c r="G14" s="360">
        <v>0</v>
      </c>
      <c r="H14" s="360">
        <f>Prj1_GrowthLOSCost!I15</f>
        <v>0</v>
      </c>
      <c r="I14" s="360">
        <f>Prj1_GrowthLOSCost!J15</f>
        <v>0</v>
      </c>
      <c r="J14" s="360">
        <f>Prj1_GrowthLOSCost!K15</f>
        <v>0</v>
      </c>
      <c r="K14" s="360">
        <f>Prj1_GrowthLOSCost!L15</f>
        <v>0</v>
      </c>
      <c r="L14" s="360">
        <f>Prj1_GrowthLOSCost!M15</f>
        <v>0</v>
      </c>
      <c r="M14" s="360">
        <f>Prj1_GrowthLOSCost!N15</f>
        <v>0</v>
      </c>
      <c r="N14" s="360">
        <f>Prj1_GrowthLOSCost!O15</f>
        <v>0</v>
      </c>
      <c r="O14" s="360">
        <f>Prj1_GrowthLOSCost!P15</f>
        <v>0</v>
      </c>
      <c r="P14" s="360">
        <f>Prj1_GrowthLOSCost!Q15</f>
        <v>0</v>
      </c>
      <c r="Q14" s="360">
        <f>Prj1_GrowthLOSCost!R15</f>
        <v>0</v>
      </c>
      <c r="R14" s="360">
        <f>Prj1_GrowthLOSCost!S15</f>
        <v>0</v>
      </c>
      <c r="S14" s="360">
        <f>Prj1_GrowthLOSCost!T15</f>
        <v>0</v>
      </c>
      <c r="T14" s="360">
        <f>Prj1_GrowthLOSCost!U15</f>
        <v>0</v>
      </c>
      <c r="U14" s="360">
        <f>Prj1_GrowthLOSCost!V15</f>
        <v>51534.483762997428</v>
      </c>
      <c r="V14" s="360">
        <f>Prj1_GrowthLOSCost!W15</f>
        <v>526490.34098198975</v>
      </c>
      <c r="W14" s="360">
        <f>Prj1_GrowthLOSCost!X15</f>
        <v>0</v>
      </c>
      <c r="X14" s="360">
        <f>Prj1_GrowthLOSCost!Y15</f>
        <v>0</v>
      </c>
      <c r="Y14" s="360">
        <f>Prj1_GrowthLOSCost!Z15</f>
        <v>0</v>
      </c>
      <c r="Z14" s="360">
        <f>Prj1_GrowthLOSCost!AA15</f>
        <v>0</v>
      </c>
      <c r="AA14" s="360">
        <f>Prj1_GrowthLOSCost!AB15</f>
        <v>0</v>
      </c>
      <c r="AB14" s="360">
        <f>Prj1_GrowthLOSCost!AC15</f>
        <v>0</v>
      </c>
      <c r="AC14" s="360">
        <f>Prj1_GrowthLOSCost!AD15</f>
        <v>0</v>
      </c>
      <c r="AD14" s="360">
        <f>Prj1_GrowthLOSCost!AE15</f>
        <v>0</v>
      </c>
      <c r="AE14" s="360">
        <f>Prj1_GrowthLOSCost!AF15</f>
        <v>0</v>
      </c>
      <c r="AF14" s="360">
        <f>Prj1_GrowthLOSCost!AG15</f>
        <v>0</v>
      </c>
      <c r="AG14" s="360">
        <f>Prj1_GrowthLOSCost!AH15</f>
        <v>0</v>
      </c>
      <c r="AH14" s="360">
        <f>Prj1_GrowthLOSCost!AI15</f>
        <v>0</v>
      </c>
      <c r="AI14" s="360">
        <f>Prj1_GrowthLOSCost!AJ15</f>
        <v>0</v>
      </c>
      <c r="AJ14" s="360">
        <f>Prj1_GrowthLOSCost!AK15</f>
        <v>0</v>
      </c>
      <c r="AK14" s="360">
        <f>Prj1_GrowthLOSCost!AL15</f>
        <v>0</v>
      </c>
      <c r="AL14" s="360">
        <f>Prj1_GrowthLOSCost!AM15</f>
        <v>0</v>
      </c>
      <c r="AM14" s="360">
        <f>Prj1_GrowthLOSCost!AN15</f>
        <v>0</v>
      </c>
      <c r="AN14" s="360">
        <f>Prj1_GrowthLOSCost!AO15</f>
        <v>0</v>
      </c>
      <c r="AO14" s="349">
        <f t="shared" si="9"/>
        <v>578024.82474498719</v>
      </c>
      <c r="AP14" s="349">
        <f t="shared" si="10"/>
        <v>0</v>
      </c>
      <c r="AQ14" s="349">
        <f t="shared" si="11"/>
        <v>578024.82474498719</v>
      </c>
      <c r="AR14" s="353">
        <v>2036</v>
      </c>
      <c r="AS14" s="354" t="str">
        <f t="shared" si="8"/>
        <v>Collector</v>
      </c>
      <c r="AT14" s="349">
        <f t="shared" si="12"/>
        <v>0</v>
      </c>
      <c r="AU14" s="349">
        <f t="shared" si="12"/>
        <v>0</v>
      </c>
      <c r="AV14" s="355">
        <v>2033</v>
      </c>
      <c r="AW14" s="360">
        <f t="shared" si="13"/>
        <v>578024.82474498719</v>
      </c>
      <c r="AX14" s="360"/>
      <c r="AY14" s="353">
        <v>0</v>
      </c>
    </row>
    <row r="15" spans="1:51" ht="30" x14ac:dyDescent="0.25">
      <c r="A15" s="129">
        <f>Prj1_GrowthLOSCost!B16</f>
        <v>8</v>
      </c>
      <c r="B15" s="361" t="str">
        <f>Prj1_GrowthLOSCost!C16</f>
        <v>Fielding Rd upgrades ( from Waihoehoe Rd to development boundary )</v>
      </c>
      <c r="C15" s="361" t="str">
        <f>Prj1_GrowthLOSCost!D16</f>
        <v>2-lane urban - upgrade existing road layout with active modes on both sides</v>
      </c>
      <c r="D15" s="355" t="str">
        <f>Prj1_GrowthLOSCost!E16</f>
        <v>Include</v>
      </c>
      <c r="E15" s="355" t="str">
        <f>Prj1_GrowthLOSCost!F16</f>
        <v>Upgrade Collector</v>
      </c>
      <c r="F15" s="355">
        <f>'P1 Date Adjustment'!G15</f>
        <v>2036</v>
      </c>
      <c r="G15" s="360">
        <v>0</v>
      </c>
      <c r="H15" s="360">
        <f>Prj1_GrowthLOSCost!I16</f>
        <v>0</v>
      </c>
      <c r="I15" s="360">
        <f>Prj1_GrowthLOSCost!J16</f>
        <v>0</v>
      </c>
      <c r="J15" s="360">
        <f>Prj1_GrowthLOSCost!K16</f>
        <v>0</v>
      </c>
      <c r="K15" s="360">
        <f>Prj1_GrowthLOSCost!L16</f>
        <v>0</v>
      </c>
      <c r="L15" s="360">
        <f>Prj1_GrowthLOSCost!M16</f>
        <v>0</v>
      </c>
      <c r="M15" s="360">
        <f>Prj1_GrowthLOSCost!N16</f>
        <v>0</v>
      </c>
      <c r="N15" s="360">
        <f>Prj1_GrowthLOSCost!O16</f>
        <v>0</v>
      </c>
      <c r="O15" s="360">
        <f>Prj1_GrowthLOSCost!P16</f>
        <v>0</v>
      </c>
      <c r="P15" s="360">
        <f>Prj1_GrowthLOSCost!Q16</f>
        <v>0</v>
      </c>
      <c r="Q15" s="360">
        <f>Prj1_GrowthLOSCost!R16</f>
        <v>0</v>
      </c>
      <c r="R15" s="360">
        <f>Prj1_GrowthLOSCost!S16</f>
        <v>0</v>
      </c>
      <c r="S15" s="360">
        <f>Prj1_GrowthLOSCost!T16</f>
        <v>0</v>
      </c>
      <c r="T15" s="360">
        <f>Prj1_GrowthLOSCost!U16</f>
        <v>0</v>
      </c>
      <c r="U15" s="360">
        <f>Prj1_GrowthLOSCost!V16</f>
        <v>51534.483762997428</v>
      </c>
      <c r="V15" s="360">
        <f>Prj1_GrowthLOSCost!W16</f>
        <v>526490.34098198975</v>
      </c>
      <c r="W15" s="360">
        <f>Prj1_GrowthLOSCost!X16</f>
        <v>0</v>
      </c>
      <c r="X15" s="360">
        <f>Prj1_GrowthLOSCost!Y16</f>
        <v>0</v>
      </c>
      <c r="Y15" s="360">
        <f>Prj1_GrowthLOSCost!Z16</f>
        <v>0</v>
      </c>
      <c r="Z15" s="360">
        <f>Prj1_GrowthLOSCost!AA16</f>
        <v>0</v>
      </c>
      <c r="AA15" s="360">
        <f>Prj1_GrowthLOSCost!AB16</f>
        <v>0</v>
      </c>
      <c r="AB15" s="360">
        <f>Prj1_GrowthLOSCost!AC16</f>
        <v>0</v>
      </c>
      <c r="AC15" s="360">
        <f>Prj1_GrowthLOSCost!AD16</f>
        <v>0</v>
      </c>
      <c r="AD15" s="360">
        <f>Prj1_GrowthLOSCost!AE16</f>
        <v>0</v>
      </c>
      <c r="AE15" s="360">
        <f>Prj1_GrowthLOSCost!AF16</f>
        <v>0</v>
      </c>
      <c r="AF15" s="360">
        <f>Prj1_GrowthLOSCost!AG16</f>
        <v>0</v>
      </c>
      <c r="AG15" s="360">
        <f>Prj1_GrowthLOSCost!AH16</f>
        <v>0</v>
      </c>
      <c r="AH15" s="360">
        <f>Prj1_GrowthLOSCost!AI16</f>
        <v>0</v>
      </c>
      <c r="AI15" s="360">
        <f>Prj1_GrowthLOSCost!AJ16</f>
        <v>0</v>
      </c>
      <c r="AJ15" s="360">
        <f>Prj1_GrowthLOSCost!AK16</f>
        <v>0</v>
      </c>
      <c r="AK15" s="360">
        <f>Prj1_GrowthLOSCost!AL16</f>
        <v>0</v>
      </c>
      <c r="AL15" s="360">
        <f>Prj1_GrowthLOSCost!AM16</f>
        <v>0</v>
      </c>
      <c r="AM15" s="360">
        <f>Prj1_GrowthLOSCost!AN16</f>
        <v>0</v>
      </c>
      <c r="AN15" s="360">
        <f>Prj1_GrowthLOSCost!AO16</f>
        <v>0</v>
      </c>
      <c r="AO15" s="349">
        <f t="shared" si="9"/>
        <v>578024.82474498719</v>
      </c>
      <c r="AP15" s="349">
        <f t="shared" si="10"/>
        <v>0</v>
      </c>
      <c r="AQ15" s="349">
        <f t="shared" si="11"/>
        <v>578024.82474498719</v>
      </c>
      <c r="AR15" s="353">
        <v>2036</v>
      </c>
      <c r="AS15" s="354" t="str">
        <f t="shared" si="8"/>
        <v>Collector</v>
      </c>
      <c r="AT15" s="349">
        <f t="shared" si="12"/>
        <v>0</v>
      </c>
      <c r="AU15" s="349">
        <f t="shared" si="12"/>
        <v>0</v>
      </c>
      <c r="AV15" s="355">
        <v>2033</v>
      </c>
      <c r="AW15" s="360">
        <f t="shared" si="13"/>
        <v>578024.82474498719</v>
      </c>
      <c r="AX15" s="360"/>
      <c r="AY15" s="353">
        <v>0</v>
      </c>
    </row>
    <row r="16" spans="1:51" ht="30" x14ac:dyDescent="0.25">
      <c r="A16" s="129" t="str">
        <f>Prj1_GrowthLOSCost!B17</f>
        <v>9a</v>
      </c>
      <c r="B16" s="361" t="str">
        <f>Prj1_GrowthLOSCost!C17</f>
        <v>Upgrade in Norrie Rd/GSR/Waihoehoe intersection</v>
      </c>
      <c r="C16" s="361" t="str">
        <f>Prj1_GrowthLOSCost!D17</f>
        <v xml:space="preserve"> 2-lane signalised intersection with active mode crossings</v>
      </c>
      <c r="D16" s="355" t="str">
        <f>Prj1_GrowthLOSCost!E17</f>
        <v>Exclude - NZTA</v>
      </c>
      <c r="E16" s="355" t="str">
        <f>Prj1_GrowthLOSCost!F17</f>
        <v>2-lane Arterial</v>
      </c>
      <c r="F16" s="355">
        <f>'P1 Date Adjustment'!G16</f>
        <v>2026</v>
      </c>
      <c r="G16" s="360">
        <v>0</v>
      </c>
      <c r="H16" s="360">
        <f>Prj1_GrowthLOSCost!I17</f>
        <v>0</v>
      </c>
      <c r="I16" s="360">
        <f>Prj1_GrowthLOSCost!J17</f>
        <v>0</v>
      </c>
      <c r="J16" s="360">
        <f>Prj1_GrowthLOSCost!K17</f>
        <v>0</v>
      </c>
      <c r="K16" s="360">
        <f>Prj1_GrowthLOSCost!L17</f>
        <v>0</v>
      </c>
      <c r="L16" s="360">
        <f>Prj1_GrowthLOSCost!M17</f>
        <v>0</v>
      </c>
      <c r="M16" s="360">
        <f>Prj1_GrowthLOSCost!N17</f>
        <v>0</v>
      </c>
      <c r="N16" s="360">
        <f>Prj1_GrowthLOSCost!O17</f>
        <v>0</v>
      </c>
      <c r="O16" s="360">
        <f>Prj1_GrowthLOSCost!P17</f>
        <v>0</v>
      </c>
      <c r="P16" s="360">
        <f>Prj1_GrowthLOSCost!Q17</f>
        <v>0</v>
      </c>
      <c r="Q16" s="360">
        <f>Prj1_GrowthLOSCost!R17</f>
        <v>0</v>
      </c>
      <c r="R16" s="360">
        <f>Prj1_GrowthLOSCost!S17</f>
        <v>0</v>
      </c>
      <c r="S16" s="360">
        <f>Prj1_GrowthLOSCost!T17</f>
        <v>0</v>
      </c>
      <c r="T16" s="360">
        <f>Prj1_GrowthLOSCost!U17</f>
        <v>0</v>
      </c>
      <c r="U16" s="360">
        <f>Prj1_GrowthLOSCost!V17</f>
        <v>0</v>
      </c>
      <c r="V16" s="360">
        <f>Prj1_GrowthLOSCost!W17</f>
        <v>0</v>
      </c>
      <c r="W16" s="360">
        <f>Prj1_GrowthLOSCost!X17</f>
        <v>0</v>
      </c>
      <c r="X16" s="360">
        <f>Prj1_GrowthLOSCost!Y17</f>
        <v>0</v>
      </c>
      <c r="Y16" s="360">
        <f>Prj1_GrowthLOSCost!Z17</f>
        <v>0</v>
      </c>
      <c r="Z16" s="360">
        <f>Prj1_GrowthLOSCost!AA17</f>
        <v>0</v>
      </c>
      <c r="AA16" s="360">
        <f>Prj1_GrowthLOSCost!AB17</f>
        <v>0</v>
      </c>
      <c r="AB16" s="360">
        <f>Prj1_GrowthLOSCost!AC17</f>
        <v>0</v>
      </c>
      <c r="AC16" s="360">
        <f>Prj1_GrowthLOSCost!AD17</f>
        <v>0</v>
      </c>
      <c r="AD16" s="360">
        <f>Prj1_GrowthLOSCost!AE17</f>
        <v>0</v>
      </c>
      <c r="AE16" s="360">
        <f>Prj1_GrowthLOSCost!AF17</f>
        <v>0</v>
      </c>
      <c r="AF16" s="360">
        <f>Prj1_GrowthLOSCost!AG17</f>
        <v>0</v>
      </c>
      <c r="AG16" s="360">
        <f>Prj1_GrowthLOSCost!AH17</f>
        <v>0</v>
      </c>
      <c r="AH16" s="360">
        <f>Prj1_GrowthLOSCost!AI17</f>
        <v>0</v>
      </c>
      <c r="AI16" s="360">
        <f>Prj1_GrowthLOSCost!AJ17</f>
        <v>0</v>
      </c>
      <c r="AJ16" s="360">
        <f>Prj1_GrowthLOSCost!AK17</f>
        <v>0</v>
      </c>
      <c r="AK16" s="360">
        <f>Prj1_GrowthLOSCost!AL17</f>
        <v>0</v>
      </c>
      <c r="AL16" s="360">
        <f>Prj1_GrowthLOSCost!AM17</f>
        <v>0</v>
      </c>
      <c r="AM16" s="360">
        <f>Prj1_GrowthLOSCost!AN17</f>
        <v>0</v>
      </c>
      <c r="AN16" s="360">
        <f>Prj1_GrowthLOSCost!AO17</f>
        <v>0</v>
      </c>
      <c r="AO16" s="349">
        <f t="shared" si="9"/>
        <v>0</v>
      </c>
      <c r="AP16" s="349">
        <f t="shared" si="10"/>
        <v>0</v>
      </c>
      <c r="AQ16" s="349">
        <f t="shared" si="11"/>
        <v>0</v>
      </c>
      <c r="AR16" s="353">
        <v>0</v>
      </c>
      <c r="AS16" s="354" t="str">
        <f t="shared" si="8"/>
        <v>Arterial</v>
      </c>
      <c r="AT16" s="349">
        <f t="shared" si="12"/>
        <v>0</v>
      </c>
      <c r="AU16" s="349">
        <f t="shared" si="12"/>
        <v>0</v>
      </c>
      <c r="AV16" s="355">
        <v>2026</v>
      </c>
      <c r="AW16" s="360">
        <f t="shared" si="13"/>
        <v>0</v>
      </c>
      <c r="AX16" s="360"/>
      <c r="AY16" s="353">
        <v>0</v>
      </c>
    </row>
    <row r="17" spans="1:51" ht="30" x14ac:dyDescent="0.25">
      <c r="A17" s="129" t="str">
        <f>Prj1_GrowthLOSCost!B18</f>
        <v>9b</v>
      </c>
      <c r="B17" s="361" t="str">
        <f>Prj1_GrowthLOSCost!C18</f>
        <v>Upgrade in Norrie Rd/GSR/Waihoehoe intersection</v>
      </c>
      <c r="C17" s="361" t="str">
        <f>Prj1_GrowthLOSCost!D18</f>
        <v>multi-lane signalised intersection with active mode crossings, SGA design</v>
      </c>
      <c r="D17" s="355" t="str">
        <f>Prj1_GrowthLOSCost!E18</f>
        <v>Exclude - NZTA</v>
      </c>
      <c r="E17" s="355" t="str">
        <f>Prj1_GrowthLOSCost!F18</f>
        <v>4-lane arterial</v>
      </c>
      <c r="F17" s="355">
        <f>'P1 Date Adjustment'!G17</f>
        <v>2031</v>
      </c>
      <c r="G17" s="360">
        <v>0</v>
      </c>
      <c r="H17" s="360">
        <f>Prj1_GrowthLOSCost!I18</f>
        <v>0</v>
      </c>
      <c r="I17" s="360">
        <f>Prj1_GrowthLOSCost!J18</f>
        <v>0</v>
      </c>
      <c r="J17" s="360">
        <f>Prj1_GrowthLOSCost!K18</f>
        <v>0</v>
      </c>
      <c r="K17" s="360">
        <f>Prj1_GrowthLOSCost!L18</f>
        <v>0</v>
      </c>
      <c r="L17" s="360">
        <f>Prj1_GrowthLOSCost!M18</f>
        <v>0</v>
      </c>
      <c r="M17" s="360">
        <f>Prj1_GrowthLOSCost!N18</f>
        <v>0</v>
      </c>
      <c r="N17" s="360">
        <f>Prj1_GrowthLOSCost!O18</f>
        <v>0</v>
      </c>
      <c r="O17" s="360">
        <f>Prj1_GrowthLOSCost!P18</f>
        <v>0</v>
      </c>
      <c r="P17" s="360">
        <f>Prj1_GrowthLOSCost!Q18</f>
        <v>0</v>
      </c>
      <c r="Q17" s="360">
        <f>Prj1_GrowthLOSCost!R18</f>
        <v>0</v>
      </c>
      <c r="R17" s="360">
        <f>Prj1_GrowthLOSCost!S18</f>
        <v>0</v>
      </c>
      <c r="S17" s="360">
        <f>Prj1_GrowthLOSCost!T18</f>
        <v>0</v>
      </c>
      <c r="T17" s="360">
        <f>Prj1_GrowthLOSCost!U18</f>
        <v>0</v>
      </c>
      <c r="U17" s="360">
        <f>Prj1_GrowthLOSCost!V18</f>
        <v>0</v>
      </c>
      <c r="V17" s="360">
        <f>Prj1_GrowthLOSCost!W18</f>
        <v>0</v>
      </c>
      <c r="W17" s="360">
        <f>Prj1_GrowthLOSCost!X18</f>
        <v>0</v>
      </c>
      <c r="X17" s="360">
        <f>Prj1_GrowthLOSCost!Y18</f>
        <v>0</v>
      </c>
      <c r="Y17" s="360">
        <f>Prj1_GrowthLOSCost!Z18</f>
        <v>0</v>
      </c>
      <c r="Z17" s="360">
        <f>Prj1_GrowthLOSCost!AA18</f>
        <v>0</v>
      </c>
      <c r="AA17" s="360">
        <f>Prj1_GrowthLOSCost!AB18</f>
        <v>0</v>
      </c>
      <c r="AB17" s="360">
        <f>Prj1_GrowthLOSCost!AC18</f>
        <v>0</v>
      </c>
      <c r="AC17" s="360">
        <f>Prj1_GrowthLOSCost!AD18</f>
        <v>0</v>
      </c>
      <c r="AD17" s="360">
        <f>Prj1_GrowthLOSCost!AE18</f>
        <v>0</v>
      </c>
      <c r="AE17" s="360">
        <f>Prj1_GrowthLOSCost!AF18</f>
        <v>0</v>
      </c>
      <c r="AF17" s="360">
        <f>Prj1_GrowthLOSCost!AG18</f>
        <v>0</v>
      </c>
      <c r="AG17" s="360">
        <f>Prj1_GrowthLOSCost!AH18</f>
        <v>0</v>
      </c>
      <c r="AH17" s="360">
        <f>Prj1_GrowthLOSCost!AI18</f>
        <v>0</v>
      </c>
      <c r="AI17" s="360">
        <f>Prj1_GrowthLOSCost!AJ18</f>
        <v>0</v>
      </c>
      <c r="AJ17" s="360">
        <f>Prj1_GrowthLOSCost!AK18</f>
        <v>0</v>
      </c>
      <c r="AK17" s="360">
        <f>Prj1_GrowthLOSCost!AL18</f>
        <v>0</v>
      </c>
      <c r="AL17" s="360">
        <f>Prj1_GrowthLOSCost!AM18</f>
        <v>0</v>
      </c>
      <c r="AM17" s="360">
        <f>Prj1_GrowthLOSCost!AN18</f>
        <v>0</v>
      </c>
      <c r="AN17" s="360">
        <f>Prj1_GrowthLOSCost!AO18</f>
        <v>0</v>
      </c>
      <c r="AO17" s="349">
        <f t="shared" si="9"/>
        <v>0</v>
      </c>
      <c r="AP17" s="349">
        <f t="shared" si="10"/>
        <v>0</v>
      </c>
      <c r="AQ17" s="349">
        <f t="shared" si="11"/>
        <v>0</v>
      </c>
      <c r="AR17" s="353">
        <v>0</v>
      </c>
      <c r="AS17" s="354" t="str">
        <f t="shared" si="8"/>
        <v>Arterial</v>
      </c>
      <c r="AT17" s="349">
        <f t="shared" si="12"/>
        <v>0</v>
      </c>
      <c r="AU17" s="349">
        <f t="shared" si="12"/>
        <v>0</v>
      </c>
      <c r="AV17" s="355">
        <v>2031</v>
      </c>
      <c r="AW17" s="360">
        <f t="shared" si="13"/>
        <v>0</v>
      </c>
      <c r="AX17" s="360"/>
      <c r="AY17" s="353">
        <v>0</v>
      </c>
    </row>
    <row r="18" spans="1:51" ht="30" x14ac:dyDescent="0.25">
      <c r="A18" s="129" t="str">
        <f>Prj1_GrowthLOSCost!B19</f>
        <v>10a</v>
      </c>
      <c r="B18" s="361" t="str">
        <f>Prj1_GrowthLOSCost!C19</f>
        <v>New intersection on Waihoehoe Rd/Fitzgerald Rd( including approach cross-sections)</v>
      </c>
      <c r="C18" s="361" t="str">
        <f>Prj1_GrowthLOSCost!D19</f>
        <v xml:space="preserve"> 2-lane signalised intersection with active mode crossings</v>
      </c>
      <c r="D18" s="355" t="str">
        <f>Prj1_GrowthLOSCost!E19</f>
        <v>Include</v>
      </c>
      <c r="E18" s="355" t="str">
        <f>Prj1_GrowthLOSCost!F19</f>
        <v>2-lane Arterial</v>
      </c>
      <c r="F18" s="355">
        <f>'P1 Date Adjustment'!G18</f>
        <v>2029</v>
      </c>
      <c r="G18" s="360">
        <v>0</v>
      </c>
      <c r="H18" s="360">
        <f>Prj1_GrowthLOSCost!I19</f>
        <v>0</v>
      </c>
      <c r="I18" s="360">
        <f>Prj1_GrowthLOSCost!J19</f>
        <v>0</v>
      </c>
      <c r="J18" s="360">
        <f>Prj1_GrowthLOSCost!K19</f>
        <v>0</v>
      </c>
      <c r="K18" s="360">
        <f>Prj1_GrowthLOSCost!L19</f>
        <v>0</v>
      </c>
      <c r="L18" s="360">
        <f>Prj1_GrowthLOSCost!M19</f>
        <v>0</v>
      </c>
      <c r="M18" s="360">
        <f>Prj1_GrowthLOSCost!N19</f>
        <v>0</v>
      </c>
      <c r="N18" s="360">
        <f>Prj1_GrowthLOSCost!O19</f>
        <v>0</v>
      </c>
      <c r="O18" s="360">
        <f>Prj1_GrowthLOSCost!P19</f>
        <v>0</v>
      </c>
      <c r="P18" s="360">
        <f>Prj1_GrowthLOSCost!Q19</f>
        <v>0</v>
      </c>
      <c r="Q18" s="360">
        <f>Prj1_GrowthLOSCost!R19</f>
        <v>0</v>
      </c>
      <c r="R18" s="360">
        <f>Prj1_GrowthLOSCost!S19</f>
        <v>0</v>
      </c>
      <c r="S18" s="360">
        <f>Prj1_GrowthLOSCost!T19</f>
        <v>0</v>
      </c>
      <c r="T18" s="360">
        <f>Prj1_GrowthLOSCost!U19</f>
        <v>0</v>
      </c>
      <c r="U18" s="360">
        <f>Prj1_GrowthLOSCost!V19</f>
        <v>0</v>
      </c>
      <c r="V18" s="360">
        <f>Prj1_GrowthLOSCost!W19</f>
        <v>0</v>
      </c>
      <c r="W18" s="360">
        <f>Prj1_GrowthLOSCost!X19</f>
        <v>0</v>
      </c>
      <c r="X18" s="360">
        <f>Prj1_GrowthLOSCost!Y19</f>
        <v>0</v>
      </c>
      <c r="Y18" s="360">
        <f>Prj1_GrowthLOSCost!Z19</f>
        <v>0</v>
      </c>
      <c r="Z18" s="360">
        <f>Prj1_GrowthLOSCost!AA19</f>
        <v>0</v>
      </c>
      <c r="AA18" s="360">
        <f>Prj1_GrowthLOSCost!AB19</f>
        <v>0</v>
      </c>
      <c r="AB18" s="360">
        <f>Prj1_GrowthLOSCost!AC19</f>
        <v>0</v>
      </c>
      <c r="AC18" s="360">
        <f>Prj1_GrowthLOSCost!AD19</f>
        <v>0</v>
      </c>
      <c r="AD18" s="360">
        <f>Prj1_GrowthLOSCost!AE19</f>
        <v>0</v>
      </c>
      <c r="AE18" s="360">
        <f>Prj1_GrowthLOSCost!AF19</f>
        <v>0</v>
      </c>
      <c r="AF18" s="360">
        <f>Prj1_GrowthLOSCost!AG19</f>
        <v>0</v>
      </c>
      <c r="AG18" s="360">
        <f>Prj1_GrowthLOSCost!AH19</f>
        <v>0</v>
      </c>
      <c r="AH18" s="360">
        <f>Prj1_GrowthLOSCost!AI19</f>
        <v>0</v>
      </c>
      <c r="AI18" s="360">
        <f>Prj1_GrowthLOSCost!AJ19</f>
        <v>0</v>
      </c>
      <c r="AJ18" s="360">
        <f>Prj1_GrowthLOSCost!AK19</f>
        <v>0</v>
      </c>
      <c r="AK18" s="360">
        <f>Prj1_GrowthLOSCost!AL19</f>
        <v>0</v>
      </c>
      <c r="AL18" s="360">
        <f>Prj1_GrowthLOSCost!AM19</f>
        <v>0</v>
      </c>
      <c r="AM18" s="360">
        <f>Prj1_GrowthLOSCost!AN19</f>
        <v>0</v>
      </c>
      <c r="AN18" s="360">
        <f>Prj1_GrowthLOSCost!AO19</f>
        <v>0</v>
      </c>
      <c r="AO18" s="349">
        <f t="shared" si="9"/>
        <v>0</v>
      </c>
      <c r="AP18" s="349">
        <f t="shared" si="10"/>
        <v>0</v>
      </c>
      <c r="AQ18" s="349">
        <f t="shared" si="11"/>
        <v>0</v>
      </c>
      <c r="AR18" s="353">
        <v>0</v>
      </c>
      <c r="AS18" s="354" t="str">
        <f t="shared" si="8"/>
        <v>Arterial</v>
      </c>
      <c r="AT18" s="349">
        <f t="shared" si="12"/>
        <v>0</v>
      </c>
      <c r="AU18" s="349">
        <f t="shared" si="12"/>
        <v>0</v>
      </c>
      <c r="AV18" s="355">
        <v>2029</v>
      </c>
      <c r="AW18" s="360">
        <f t="shared" si="13"/>
        <v>0</v>
      </c>
      <c r="AX18" s="360"/>
      <c r="AY18" s="353">
        <v>0</v>
      </c>
    </row>
    <row r="19" spans="1:51" ht="30" x14ac:dyDescent="0.25">
      <c r="A19" s="129" t="str">
        <f>Prj1_GrowthLOSCost!B20</f>
        <v>10b</v>
      </c>
      <c r="B19" s="361" t="str">
        <f>Prj1_GrowthLOSCost!C20</f>
        <v>New intersection on Waihoehoe Rd/Fitzgerald Rd( including approach cross-sections)</v>
      </c>
      <c r="C19" s="361" t="str">
        <f>Prj1_GrowthLOSCost!D20</f>
        <v>multi-lane roundabout with active mode crossings, SGA design</v>
      </c>
      <c r="D19" s="355" t="str">
        <f>Prj1_GrowthLOSCost!E20</f>
        <v>Include</v>
      </c>
      <c r="E19" s="355" t="str">
        <f>Prj1_GrowthLOSCost!F20</f>
        <v>4-lane arterial</v>
      </c>
      <c r="F19" s="355">
        <f>'P1 Date Adjustment'!G19</f>
        <v>2037</v>
      </c>
      <c r="G19" s="360">
        <v>0</v>
      </c>
      <c r="H19" s="360">
        <f>Prj1_GrowthLOSCost!I20</f>
        <v>0</v>
      </c>
      <c r="I19" s="360">
        <f>Prj1_GrowthLOSCost!J20</f>
        <v>0</v>
      </c>
      <c r="J19" s="360">
        <f>Prj1_GrowthLOSCost!K20</f>
        <v>0</v>
      </c>
      <c r="K19" s="360">
        <f>Prj1_GrowthLOSCost!L20</f>
        <v>0</v>
      </c>
      <c r="L19" s="360">
        <f>Prj1_GrowthLOSCost!M20</f>
        <v>0</v>
      </c>
      <c r="M19" s="360">
        <f>Prj1_GrowthLOSCost!N20</f>
        <v>0</v>
      </c>
      <c r="N19" s="360">
        <f>Prj1_GrowthLOSCost!O20</f>
        <v>0</v>
      </c>
      <c r="O19" s="360">
        <f>Prj1_GrowthLOSCost!P20</f>
        <v>0</v>
      </c>
      <c r="P19" s="360">
        <f>Prj1_GrowthLOSCost!Q20</f>
        <v>0</v>
      </c>
      <c r="Q19" s="360">
        <f>Prj1_GrowthLOSCost!R20</f>
        <v>0</v>
      </c>
      <c r="R19" s="360">
        <f>Prj1_GrowthLOSCost!S20</f>
        <v>0</v>
      </c>
      <c r="S19" s="360">
        <f>Prj1_GrowthLOSCost!T20</f>
        <v>0</v>
      </c>
      <c r="T19" s="360">
        <f>Prj1_GrowthLOSCost!U20</f>
        <v>0</v>
      </c>
      <c r="U19" s="360">
        <f>Prj1_GrowthLOSCost!V20</f>
        <v>3863581.1850842293</v>
      </c>
      <c r="V19" s="360">
        <f>Prj1_GrowthLOSCost!W20</f>
        <v>1129932.8876897588</v>
      </c>
      <c r="W19" s="360">
        <f>Prj1_GrowthLOSCost!X20</f>
        <v>11913190.574151225</v>
      </c>
      <c r="X19" s="360">
        <f>Prj1_GrowthLOSCost!Y20</f>
        <v>0</v>
      </c>
      <c r="Y19" s="360">
        <f>Prj1_GrowthLOSCost!Z20</f>
        <v>0</v>
      </c>
      <c r="Z19" s="360">
        <f>Prj1_GrowthLOSCost!AA20</f>
        <v>0</v>
      </c>
      <c r="AA19" s="360">
        <f>Prj1_GrowthLOSCost!AB20</f>
        <v>0</v>
      </c>
      <c r="AB19" s="360">
        <f>Prj1_GrowthLOSCost!AC20</f>
        <v>0</v>
      </c>
      <c r="AC19" s="360">
        <f>Prj1_GrowthLOSCost!AD20</f>
        <v>0</v>
      </c>
      <c r="AD19" s="360">
        <f>Prj1_GrowthLOSCost!AE20</f>
        <v>0</v>
      </c>
      <c r="AE19" s="360">
        <f>Prj1_GrowthLOSCost!AF20</f>
        <v>0</v>
      </c>
      <c r="AF19" s="360">
        <f>Prj1_GrowthLOSCost!AG20</f>
        <v>0</v>
      </c>
      <c r="AG19" s="360">
        <f>Prj1_GrowthLOSCost!AH20</f>
        <v>0</v>
      </c>
      <c r="AH19" s="360">
        <f>Prj1_GrowthLOSCost!AI20</f>
        <v>0</v>
      </c>
      <c r="AI19" s="360">
        <f>Prj1_GrowthLOSCost!AJ20</f>
        <v>0</v>
      </c>
      <c r="AJ19" s="360">
        <f>Prj1_GrowthLOSCost!AK20</f>
        <v>0</v>
      </c>
      <c r="AK19" s="360">
        <f>Prj1_GrowthLOSCost!AL20</f>
        <v>0</v>
      </c>
      <c r="AL19" s="360">
        <f>Prj1_GrowthLOSCost!AM20</f>
        <v>0</v>
      </c>
      <c r="AM19" s="360">
        <f>Prj1_GrowthLOSCost!AN20</f>
        <v>0</v>
      </c>
      <c r="AN19" s="360">
        <f>Prj1_GrowthLOSCost!AO20</f>
        <v>0</v>
      </c>
      <c r="AO19" s="349">
        <f t="shared" si="9"/>
        <v>16906704.646925215</v>
      </c>
      <c r="AP19" s="349">
        <f t="shared" si="10"/>
        <v>0</v>
      </c>
      <c r="AQ19" s="349">
        <f t="shared" si="11"/>
        <v>16906704.646925215</v>
      </c>
      <c r="AR19" s="353">
        <v>2037</v>
      </c>
      <c r="AS19" s="354" t="str">
        <f t="shared" si="8"/>
        <v>Arterial</v>
      </c>
      <c r="AT19" s="349">
        <f t="shared" si="12"/>
        <v>0</v>
      </c>
      <c r="AU19" s="349">
        <f t="shared" si="12"/>
        <v>8622419.3699318599</v>
      </c>
      <c r="AV19" s="355">
        <v>2031</v>
      </c>
      <c r="AW19" s="360">
        <f t="shared" si="13"/>
        <v>8284285.2769933548</v>
      </c>
      <c r="AX19" s="360"/>
      <c r="AY19" s="353">
        <v>2037</v>
      </c>
    </row>
    <row r="20" spans="1:51" ht="30" x14ac:dyDescent="0.25">
      <c r="A20" s="129">
        <f>Prj1_GrowthLOSCost!B21</f>
        <v>11</v>
      </c>
      <c r="B20" s="361" t="str">
        <f>Prj1_GrowthLOSCost!C21</f>
        <v>Intersection upgrade Waihoehoe Rd/Fielding Rd/Appleby Rd</v>
      </c>
      <c r="C20" s="361" t="str">
        <f>Prj1_GrowthLOSCost!D21</f>
        <v>Roundabout as per SGA design</v>
      </c>
      <c r="D20" s="355" t="str">
        <f>Prj1_GrowthLOSCost!E21</f>
        <v>Include</v>
      </c>
      <c r="E20" s="355" t="str">
        <f>Prj1_GrowthLOSCost!F21</f>
        <v>2-lane Arterial</v>
      </c>
      <c r="F20" s="355">
        <f>'P1 Date Adjustment'!G20</f>
        <v>2037</v>
      </c>
      <c r="G20" s="360">
        <v>0</v>
      </c>
      <c r="H20" s="360">
        <f>Prj1_GrowthLOSCost!I21</f>
        <v>0</v>
      </c>
      <c r="I20" s="360">
        <f>Prj1_GrowthLOSCost!J21</f>
        <v>0</v>
      </c>
      <c r="J20" s="360">
        <f>Prj1_GrowthLOSCost!K21</f>
        <v>0</v>
      </c>
      <c r="K20" s="360">
        <f>Prj1_GrowthLOSCost!L21</f>
        <v>0</v>
      </c>
      <c r="L20" s="360">
        <f>Prj1_GrowthLOSCost!M21</f>
        <v>0</v>
      </c>
      <c r="M20" s="360">
        <f>Prj1_GrowthLOSCost!N21</f>
        <v>85290.096883305174</v>
      </c>
      <c r="N20" s="360">
        <f>Prj1_GrowthLOSCost!O21</f>
        <v>0</v>
      </c>
      <c r="O20" s="360">
        <f>Prj1_GrowthLOSCost!P21</f>
        <v>0</v>
      </c>
      <c r="P20" s="360">
        <f>Prj1_GrowthLOSCost!Q21</f>
        <v>0</v>
      </c>
      <c r="Q20" s="360">
        <f>Prj1_GrowthLOSCost!R21</f>
        <v>0</v>
      </c>
      <c r="R20" s="360">
        <f>Prj1_GrowthLOSCost!S21</f>
        <v>0</v>
      </c>
      <c r="S20" s="360">
        <f>Prj1_GrowthLOSCost!T21</f>
        <v>0</v>
      </c>
      <c r="T20" s="360">
        <f>Prj1_GrowthLOSCost!U21</f>
        <v>0</v>
      </c>
      <c r="U20" s="360">
        <f>Prj1_GrowthLOSCost!V21</f>
        <v>236583.57351546059</v>
      </c>
      <c r="V20" s="360">
        <f>Prj1_GrowthLOSCost!W21</f>
        <v>102476.47403544444</v>
      </c>
      <c r="W20" s="360">
        <f>Prj1_GrowthLOSCost!X21</f>
        <v>1046927.6068753827</v>
      </c>
      <c r="X20" s="360">
        <f>Prj1_GrowthLOSCost!Y21</f>
        <v>0</v>
      </c>
      <c r="Y20" s="360">
        <f>Prj1_GrowthLOSCost!Z21</f>
        <v>0</v>
      </c>
      <c r="Z20" s="360">
        <f>Prj1_GrowthLOSCost!AA21</f>
        <v>0</v>
      </c>
      <c r="AA20" s="360">
        <f>Prj1_GrowthLOSCost!AB21</f>
        <v>0</v>
      </c>
      <c r="AB20" s="360">
        <f>Prj1_GrowthLOSCost!AC21</f>
        <v>0</v>
      </c>
      <c r="AC20" s="360">
        <f>Prj1_GrowthLOSCost!AD21</f>
        <v>0</v>
      </c>
      <c r="AD20" s="360">
        <f>Prj1_GrowthLOSCost!AE21</f>
        <v>0</v>
      </c>
      <c r="AE20" s="360">
        <f>Prj1_GrowthLOSCost!AF21</f>
        <v>0</v>
      </c>
      <c r="AF20" s="360">
        <f>Prj1_GrowthLOSCost!AG21</f>
        <v>0</v>
      </c>
      <c r="AG20" s="360">
        <f>Prj1_GrowthLOSCost!AH21</f>
        <v>0</v>
      </c>
      <c r="AH20" s="360">
        <f>Prj1_GrowthLOSCost!AI21</f>
        <v>0</v>
      </c>
      <c r="AI20" s="360">
        <f>Prj1_GrowthLOSCost!AJ21</f>
        <v>0</v>
      </c>
      <c r="AJ20" s="360">
        <f>Prj1_GrowthLOSCost!AK21</f>
        <v>0</v>
      </c>
      <c r="AK20" s="360">
        <f>Prj1_GrowthLOSCost!AL21</f>
        <v>0</v>
      </c>
      <c r="AL20" s="360">
        <f>Prj1_GrowthLOSCost!AM21</f>
        <v>0</v>
      </c>
      <c r="AM20" s="360">
        <f>Prj1_GrowthLOSCost!AN21</f>
        <v>0</v>
      </c>
      <c r="AN20" s="360">
        <f>Prj1_GrowthLOSCost!AO21</f>
        <v>0</v>
      </c>
      <c r="AO20" s="349">
        <f t="shared" si="9"/>
        <v>1471277.751309593</v>
      </c>
      <c r="AP20" s="349">
        <f t="shared" si="10"/>
        <v>85290.096883305174</v>
      </c>
      <c r="AQ20" s="349">
        <f t="shared" si="11"/>
        <v>1385987.6544262879</v>
      </c>
      <c r="AR20" s="353">
        <v>2037</v>
      </c>
      <c r="AS20" s="354" t="str">
        <f t="shared" si="8"/>
        <v>Arterial</v>
      </c>
      <c r="AT20" s="349">
        <f t="shared" si="12"/>
        <v>43497.949410485642</v>
      </c>
      <c r="AU20" s="349">
        <f t="shared" si="12"/>
        <v>706853.70375740679</v>
      </c>
      <c r="AV20" s="355">
        <v>2031</v>
      </c>
      <c r="AW20" s="360">
        <f t="shared" si="13"/>
        <v>720926.0981417005</v>
      </c>
      <c r="AX20" s="360"/>
      <c r="AY20" s="353">
        <v>0</v>
      </c>
    </row>
    <row r="21" spans="1:51" ht="60" x14ac:dyDescent="0.25">
      <c r="A21" s="129">
        <f>Prj1_GrowthLOSCost!B22</f>
        <v>12</v>
      </c>
      <c r="B21" s="361" t="str">
        <f>Prj1_GrowthLOSCost!C22</f>
        <v>Interim walking, cycling and bus connections within Drury Centre (includes Bremner/Norrie/Firth Intersection upgrades, active mode on Norrie) -overlap with project 36 and 46</v>
      </c>
      <c r="C21" s="361" t="str">
        <f>Prj1_GrowthLOSCost!D22</f>
        <v>Intersection improvements on Bremner-Firth Rd, Norrie-Firth Rd, GSR-Firth Rd, Active mode facilities on both sides of Firth &amp; Norrie Rd</v>
      </c>
      <c r="D21" s="355" t="str">
        <f>Prj1_GrowthLOSCost!E22</f>
        <v>Include</v>
      </c>
      <c r="E21" s="355" t="str">
        <f>Prj1_GrowthLOSCost!F22</f>
        <v>New Collector (AT)</v>
      </c>
      <c r="F21" s="355">
        <f>'P1 Date Adjustment'!G21</f>
        <v>2036</v>
      </c>
      <c r="G21" s="360">
        <v>0</v>
      </c>
      <c r="H21" s="360">
        <f>Prj1_GrowthLOSCost!I22</f>
        <v>0</v>
      </c>
      <c r="I21" s="360">
        <f>Prj1_GrowthLOSCost!J22</f>
        <v>0</v>
      </c>
      <c r="J21" s="360">
        <f>Prj1_GrowthLOSCost!K22</f>
        <v>0</v>
      </c>
      <c r="K21" s="360">
        <f>Prj1_GrowthLOSCost!L22</f>
        <v>0</v>
      </c>
      <c r="L21" s="360">
        <f>Prj1_GrowthLOSCost!M22</f>
        <v>0</v>
      </c>
      <c r="M21" s="360">
        <f>Prj1_GrowthLOSCost!N22</f>
        <v>0</v>
      </c>
      <c r="N21" s="360">
        <f>Prj1_GrowthLOSCost!O22</f>
        <v>0</v>
      </c>
      <c r="O21" s="360">
        <f>Prj1_GrowthLOSCost!P22</f>
        <v>0</v>
      </c>
      <c r="P21" s="360">
        <f>Prj1_GrowthLOSCost!Q22</f>
        <v>0</v>
      </c>
      <c r="Q21" s="360">
        <f>Prj1_GrowthLOSCost!R22</f>
        <v>0</v>
      </c>
      <c r="R21" s="360">
        <f>Prj1_GrowthLOSCost!S22</f>
        <v>0</v>
      </c>
      <c r="S21" s="360">
        <f>Prj1_GrowthLOSCost!T22</f>
        <v>0</v>
      </c>
      <c r="T21" s="360">
        <f>Prj1_GrowthLOSCost!U22</f>
        <v>0</v>
      </c>
      <c r="U21" s="360">
        <f>Prj1_GrowthLOSCost!V22</f>
        <v>2652006.864174597</v>
      </c>
      <c r="V21" s="360">
        <f>Prj1_GrowthLOSCost!W22</f>
        <v>27093625.399006996</v>
      </c>
      <c r="W21" s="360">
        <f>Prj1_GrowthLOSCost!X22</f>
        <v>0</v>
      </c>
      <c r="X21" s="360">
        <f>Prj1_GrowthLOSCost!Y22</f>
        <v>0</v>
      </c>
      <c r="Y21" s="360">
        <f>Prj1_GrowthLOSCost!Z22</f>
        <v>0</v>
      </c>
      <c r="Z21" s="360">
        <f>Prj1_GrowthLOSCost!AA22</f>
        <v>0</v>
      </c>
      <c r="AA21" s="360">
        <f>Prj1_GrowthLOSCost!AB22</f>
        <v>0</v>
      </c>
      <c r="AB21" s="360">
        <f>Prj1_GrowthLOSCost!AC22</f>
        <v>0</v>
      </c>
      <c r="AC21" s="360">
        <f>Prj1_GrowthLOSCost!AD22</f>
        <v>0</v>
      </c>
      <c r="AD21" s="360">
        <f>Prj1_GrowthLOSCost!AE22</f>
        <v>0</v>
      </c>
      <c r="AE21" s="360">
        <f>Prj1_GrowthLOSCost!AF22</f>
        <v>0</v>
      </c>
      <c r="AF21" s="360">
        <f>Prj1_GrowthLOSCost!AG22</f>
        <v>0</v>
      </c>
      <c r="AG21" s="360">
        <f>Prj1_GrowthLOSCost!AH22</f>
        <v>0</v>
      </c>
      <c r="AH21" s="360">
        <f>Prj1_GrowthLOSCost!AI22</f>
        <v>0</v>
      </c>
      <c r="AI21" s="360">
        <f>Prj1_GrowthLOSCost!AJ22</f>
        <v>0</v>
      </c>
      <c r="AJ21" s="360">
        <f>Prj1_GrowthLOSCost!AK22</f>
        <v>0</v>
      </c>
      <c r="AK21" s="360">
        <f>Prj1_GrowthLOSCost!AL22</f>
        <v>0</v>
      </c>
      <c r="AL21" s="360">
        <f>Prj1_GrowthLOSCost!AM22</f>
        <v>0</v>
      </c>
      <c r="AM21" s="360">
        <f>Prj1_GrowthLOSCost!AN22</f>
        <v>0</v>
      </c>
      <c r="AN21" s="360">
        <f>Prj1_GrowthLOSCost!AO22</f>
        <v>0</v>
      </c>
      <c r="AO21" s="349">
        <f t="shared" si="9"/>
        <v>29745632.263181593</v>
      </c>
      <c r="AP21" s="349">
        <f t="shared" si="10"/>
        <v>0</v>
      </c>
      <c r="AQ21" s="349">
        <f t="shared" si="11"/>
        <v>29745632.263181593</v>
      </c>
      <c r="AR21" s="353">
        <v>2036</v>
      </c>
      <c r="AS21" s="354" t="str">
        <f t="shared" si="8"/>
        <v>Collector</v>
      </c>
      <c r="AT21" s="349">
        <f t="shared" si="12"/>
        <v>0</v>
      </c>
      <c r="AU21" s="349">
        <f t="shared" si="12"/>
        <v>0</v>
      </c>
      <c r="AV21" s="355">
        <v>2033</v>
      </c>
      <c r="AW21" s="360">
        <f t="shared" si="13"/>
        <v>29745632.263181593</v>
      </c>
      <c r="AX21" s="360"/>
      <c r="AY21" s="353">
        <v>2036</v>
      </c>
    </row>
    <row r="22" spans="1:51" ht="30" x14ac:dyDescent="0.25">
      <c r="A22" s="129" t="str">
        <f>Prj1_GrowthLOSCost!B23</f>
        <v>13a</v>
      </c>
      <c r="B22" s="361" t="str">
        <f>Prj1_GrowthLOSCost!C23</f>
        <v>N-S Opaheke Arterial across development (upto Waihoehoe Stream)</v>
      </c>
      <c r="C22" s="361" t="str">
        <f>Prj1_GrowthLOSCost!D23</f>
        <v>2-lane urban- new 2-lane arterial with active modes on both sides + intersection improvements (TDM)</v>
      </c>
      <c r="D22" s="355" t="str">
        <f>Prj1_GrowthLOSCost!E23</f>
        <v>Include</v>
      </c>
      <c r="E22" s="355" t="str">
        <f>Prj1_GrowthLOSCost!F23</f>
        <v>Interim 2-lane Arterial</v>
      </c>
      <c r="F22" s="355">
        <f>'P1 Date Adjustment'!G22</f>
        <v>2037</v>
      </c>
      <c r="G22" s="360">
        <v>0</v>
      </c>
      <c r="H22" s="360">
        <f>Prj1_GrowthLOSCost!I23</f>
        <v>0</v>
      </c>
      <c r="I22" s="360">
        <f>Prj1_GrowthLOSCost!J23</f>
        <v>0</v>
      </c>
      <c r="J22" s="360">
        <f>Prj1_GrowthLOSCost!K23</f>
        <v>0</v>
      </c>
      <c r="K22" s="360">
        <f>Prj1_GrowthLOSCost!L23</f>
        <v>0</v>
      </c>
      <c r="L22" s="360">
        <f>Prj1_GrowthLOSCost!M23</f>
        <v>0</v>
      </c>
      <c r="M22" s="360">
        <f>Prj1_GrowthLOSCost!N23</f>
        <v>360640.7462771436</v>
      </c>
      <c r="N22" s="360">
        <f>Prj1_GrowthLOSCost!O23</f>
        <v>0</v>
      </c>
      <c r="O22" s="360">
        <f>Prj1_GrowthLOSCost!P23</f>
        <v>0</v>
      </c>
      <c r="P22" s="360">
        <f>Prj1_GrowthLOSCost!Q23</f>
        <v>0</v>
      </c>
      <c r="Q22" s="360">
        <f>Prj1_GrowthLOSCost!R23</f>
        <v>0</v>
      </c>
      <c r="R22" s="360">
        <f>Prj1_GrowthLOSCost!S23</f>
        <v>0</v>
      </c>
      <c r="S22" s="360">
        <f>Prj1_GrowthLOSCost!T23</f>
        <v>0</v>
      </c>
      <c r="T22" s="360">
        <f>Prj1_GrowthLOSCost!U23</f>
        <v>0</v>
      </c>
      <c r="U22" s="360">
        <f>Prj1_GrowthLOSCost!V23</f>
        <v>2375283.5989483129</v>
      </c>
      <c r="V22" s="360">
        <f>Prj1_GrowthLOSCost!W23</f>
        <v>0</v>
      </c>
      <c r="W22" s="360">
        <f>Prj1_GrowthLOSCost!X23</f>
        <v>0</v>
      </c>
      <c r="X22" s="360">
        <f>Prj1_GrowthLOSCost!Y23</f>
        <v>0</v>
      </c>
      <c r="Y22" s="360">
        <f>Prj1_GrowthLOSCost!Z23</f>
        <v>0</v>
      </c>
      <c r="Z22" s="360">
        <f>Prj1_GrowthLOSCost!AA23</f>
        <v>0</v>
      </c>
      <c r="AA22" s="360">
        <f>Prj1_GrowthLOSCost!AB23</f>
        <v>0</v>
      </c>
      <c r="AB22" s="360">
        <f>Prj1_GrowthLOSCost!AC23</f>
        <v>0</v>
      </c>
      <c r="AC22" s="360">
        <f>Prj1_GrowthLOSCost!AD23</f>
        <v>0</v>
      </c>
      <c r="AD22" s="360">
        <f>Prj1_GrowthLOSCost!AE23</f>
        <v>0</v>
      </c>
      <c r="AE22" s="360">
        <f>Prj1_GrowthLOSCost!AF23</f>
        <v>0</v>
      </c>
      <c r="AF22" s="360">
        <f>Prj1_GrowthLOSCost!AG23</f>
        <v>0</v>
      </c>
      <c r="AG22" s="360">
        <f>Prj1_GrowthLOSCost!AH23</f>
        <v>0</v>
      </c>
      <c r="AH22" s="360">
        <f>Prj1_GrowthLOSCost!AI23</f>
        <v>0</v>
      </c>
      <c r="AI22" s="360">
        <f>Prj1_GrowthLOSCost!AJ23</f>
        <v>0</v>
      </c>
      <c r="AJ22" s="360">
        <f>Prj1_GrowthLOSCost!AK23</f>
        <v>0</v>
      </c>
      <c r="AK22" s="360">
        <f>Prj1_GrowthLOSCost!AL23</f>
        <v>0</v>
      </c>
      <c r="AL22" s="360">
        <f>Prj1_GrowthLOSCost!AM23</f>
        <v>0</v>
      </c>
      <c r="AM22" s="360">
        <f>Prj1_GrowthLOSCost!AN23</f>
        <v>0</v>
      </c>
      <c r="AN22" s="360">
        <f>Prj1_GrowthLOSCost!AO23</f>
        <v>0</v>
      </c>
      <c r="AO22" s="349">
        <f t="shared" si="9"/>
        <v>2735924.3452254566</v>
      </c>
      <c r="AP22" s="349">
        <f t="shared" si="10"/>
        <v>360640.7462771436</v>
      </c>
      <c r="AQ22" s="349">
        <f t="shared" si="11"/>
        <v>2375283.5989483129</v>
      </c>
      <c r="AR22" s="353">
        <v>2037</v>
      </c>
      <c r="AS22" s="354" t="str">
        <f t="shared" si="8"/>
        <v>Arterial</v>
      </c>
      <c r="AT22" s="349">
        <f t="shared" si="12"/>
        <v>183926.78060134323</v>
      </c>
      <c r="AU22" s="349">
        <f t="shared" si="12"/>
        <v>1211394.6354636396</v>
      </c>
      <c r="AV22" s="355">
        <v>2029</v>
      </c>
      <c r="AW22" s="360">
        <f t="shared" si="13"/>
        <v>1340602.9291604739</v>
      </c>
      <c r="AX22" s="360"/>
      <c r="AY22" s="353">
        <v>0</v>
      </c>
    </row>
    <row r="23" spans="1:51" ht="30" x14ac:dyDescent="0.25">
      <c r="A23" s="129" t="str">
        <f>Prj1_GrowthLOSCost!B24</f>
        <v>13b</v>
      </c>
      <c r="B23" s="361" t="str">
        <f>Prj1_GrowthLOSCost!C24</f>
        <v>N-S Opaheke Arterial across development (upto Waihoihoi Stream)</v>
      </c>
      <c r="C23" s="361" t="str">
        <f>Prj1_GrowthLOSCost!D24</f>
        <v>4-lane urban- upgrade 2-lane arterial with SGA design + intersection improvements (TDM)</v>
      </c>
      <c r="D23" s="355" t="str">
        <f>Prj1_GrowthLOSCost!E24</f>
        <v>Include</v>
      </c>
      <c r="E23" s="355" t="str">
        <f>Prj1_GrowthLOSCost!F24</f>
        <v>4-lane arterial upgrade</v>
      </c>
      <c r="F23" s="355">
        <f>'P1 Date Adjustment'!G23</f>
        <v>2050</v>
      </c>
      <c r="G23" s="360">
        <v>0</v>
      </c>
      <c r="H23" s="360">
        <f>Prj1_GrowthLOSCost!I24</f>
        <v>0</v>
      </c>
      <c r="I23" s="360">
        <f>Prj1_GrowthLOSCost!J24</f>
        <v>0</v>
      </c>
      <c r="J23" s="360">
        <f>Prj1_GrowthLOSCost!K24</f>
        <v>0</v>
      </c>
      <c r="K23" s="360">
        <f>Prj1_GrowthLOSCost!L24</f>
        <v>0</v>
      </c>
      <c r="L23" s="360">
        <f>Prj1_GrowthLOSCost!M24</f>
        <v>0</v>
      </c>
      <c r="M23" s="360">
        <f>Prj1_GrowthLOSCost!N24</f>
        <v>0</v>
      </c>
      <c r="N23" s="360">
        <f>Prj1_GrowthLOSCost!O24</f>
        <v>0</v>
      </c>
      <c r="O23" s="360">
        <f>Prj1_GrowthLOSCost!P24</f>
        <v>0</v>
      </c>
      <c r="P23" s="360">
        <f>Prj1_GrowthLOSCost!Q24</f>
        <v>0</v>
      </c>
      <c r="Q23" s="360">
        <f>Prj1_GrowthLOSCost!R24</f>
        <v>0</v>
      </c>
      <c r="R23" s="360">
        <f>Prj1_GrowthLOSCost!S24</f>
        <v>0</v>
      </c>
      <c r="S23" s="360">
        <f>Prj1_GrowthLOSCost!T24</f>
        <v>0</v>
      </c>
      <c r="T23" s="360">
        <f>Prj1_GrowthLOSCost!U24</f>
        <v>0</v>
      </c>
      <c r="U23" s="360">
        <f>Prj1_GrowthLOSCost!V24</f>
        <v>0</v>
      </c>
      <c r="V23" s="360">
        <f>Prj1_GrowthLOSCost!W24</f>
        <v>0</v>
      </c>
      <c r="W23" s="360">
        <f>Prj1_GrowthLOSCost!X24</f>
        <v>0</v>
      </c>
      <c r="X23" s="360">
        <f>Prj1_GrowthLOSCost!Y24</f>
        <v>0</v>
      </c>
      <c r="Y23" s="360">
        <f>Prj1_GrowthLOSCost!Z24</f>
        <v>0</v>
      </c>
      <c r="Z23" s="360">
        <f>Prj1_GrowthLOSCost!AA24</f>
        <v>0</v>
      </c>
      <c r="AA23" s="360">
        <f>Prj1_GrowthLOSCost!AB24</f>
        <v>0</v>
      </c>
      <c r="AB23" s="360">
        <f>Prj1_GrowthLOSCost!AC24</f>
        <v>0</v>
      </c>
      <c r="AC23" s="360">
        <f>Prj1_GrowthLOSCost!AD24</f>
        <v>0</v>
      </c>
      <c r="AD23" s="360">
        <f>Prj1_GrowthLOSCost!AE24</f>
        <v>0</v>
      </c>
      <c r="AE23" s="360">
        <f>Prj1_GrowthLOSCost!AF24</f>
        <v>0</v>
      </c>
      <c r="AF23" s="360">
        <f>Prj1_GrowthLOSCost!AG24</f>
        <v>0</v>
      </c>
      <c r="AG23" s="360">
        <f>Prj1_GrowthLOSCost!AH24</f>
        <v>0</v>
      </c>
      <c r="AH23" s="360">
        <f>Prj1_GrowthLOSCost!AI24</f>
        <v>0</v>
      </c>
      <c r="AI23" s="360">
        <f>Prj1_GrowthLOSCost!AJ24</f>
        <v>2322584.35930306</v>
      </c>
      <c r="AJ23" s="360">
        <f>Prj1_GrowthLOSCost!AK24</f>
        <v>23728155.246738054</v>
      </c>
      <c r="AK23" s="360">
        <f>Prj1_GrowthLOSCost!AL24</f>
        <v>0</v>
      </c>
      <c r="AL23" s="360">
        <f>Prj1_GrowthLOSCost!AM24</f>
        <v>0</v>
      </c>
      <c r="AM23" s="360">
        <f>Prj1_GrowthLOSCost!AN24</f>
        <v>0</v>
      </c>
      <c r="AN23" s="360">
        <f>Prj1_GrowthLOSCost!AO24</f>
        <v>0</v>
      </c>
      <c r="AO23" s="349">
        <f t="shared" si="9"/>
        <v>26050739.606041115</v>
      </c>
      <c r="AP23" s="349">
        <f t="shared" si="10"/>
        <v>0</v>
      </c>
      <c r="AQ23" s="349">
        <f t="shared" si="11"/>
        <v>26050739.606041115</v>
      </c>
      <c r="AR23" s="353">
        <v>0</v>
      </c>
      <c r="AS23" s="354" t="str">
        <f t="shared" si="8"/>
        <v>Arterial</v>
      </c>
      <c r="AT23" s="349">
        <f t="shared" si="12"/>
        <v>0</v>
      </c>
      <c r="AU23" s="349">
        <f t="shared" si="12"/>
        <v>13285877.199080968</v>
      </c>
      <c r="AV23" s="355">
        <v>2050</v>
      </c>
      <c r="AW23" s="360">
        <f t="shared" si="13"/>
        <v>12764862.406960147</v>
      </c>
      <c r="AX23" s="360"/>
      <c r="AY23" s="353">
        <v>0</v>
      </c>
    </row>
    <row r="24" spans="1:51" ht="45" x14ac:dyDescent="0.25">
      <c r="A24" s="129">
        <f>Prj1_GrowthLOSCost!B25</f>
        <v>14</v>
      </c>
      <c r="B24" s="361" t="str">
        <f>Prj1_GrowthLOSCost!C25</f>
        <v xml:space="preserve">Upgrade Brookefield Road from Fitzgerald to Quarry Rd+ New connection + Intersections on Quarry &amp; Fitzgerald </v>
      </c>
      <c r="C24" s="361" t="str">
        <f>Prj1_GrowthLOSCost!D25</f>
        <v>2-lane urban (upgrade existing road layout with active modes on both sides + intersection improvements + new connection to Quarry Rd)</v>
      </c>
      <c r="D24" s="355" t="str">
        <f>Prj1_GrowthLOSCost!E25</f>
        <v>Exclude</v>
      </c>
      <c r="E24" s="355" t="str">
        <f>Prj1_GrowthLOSCost!F25</f>
        <v>Upgrade Collector</v>
      </c>
      <c r="F24" s="355">
        <f>'P1 Date Adjustment'!G24</f>
        <v>0</v>
      </c>
      <c r="G24" s="360">
        <v>0</v>
      </c>
      <c r="H24" s="360">
        <f>Prj1_GrowthLOSCost!I25</f>
        <v>0</v>
      </c>
      <c r="I24" s="360">
        <f>Prj1_GrowthLOSCost!J25</f>
        <v>0</v>
      </c>
      <c r="J24" s="360">
        <f>Prj1_GrowthLOSCost!K25</f>
        <v>0</v>
      </c>
      <c r="K24" s="360">
        <f>Prj1_GrowthLOSCost!L25</f>
        <v>0</v>
      </c>
      <c r="L24" s="360">
        <f>Prj1_GrowthLOSCost!M25</f>
        <v>0</v>
      </c>
      <c r="M24" s="360">
        <f>Prj1_GrowthLOSCost!N25</f>
        <v>0</v>
      </c>
      <c r="N24" s="360">
        <f>Prj1_GrowthLOSCost!O25</f>
        <v>0</v>
      </c>
      <c r="O24" s="360">
        <f>Prj1_GrowthLOSCost!P25</f>
        <v>0</v>
      </c>
      <c r="P24" s="360">
        <f>Prj1_GrowthLOSCost!Q25</f>
        <v>0</v>
      </c>
      <c r="Q24" s="360">
        <f>Prj1_GrowthLOSCost!R25</f>
        <v>0</v>
      </c>
      <c r="R24" s="360">
        <f>Prj1_GrowthLOSCost!S25</f>
        <v>0</v>
      </c>
      <c r="S24" s="360">
        <f>Prj1_GrowthLOSCost!T25</f>
        <v>0</v>
      </c>
      <c r="T24" s="360">
        <f>Prj1_GrowthLOSCost!U25</f>
        <v>0</v>
      </c>
      <c r="U24" s="360">
        <f>Prj1_GrowthLOSCost!V25</f>
        <v>0</v>
      </c>
      <c r="V24" s="360">
        <f>Prj1_GrowthLOSCost!W25</f>
        <v>0</v>
      </c>
      <c r="W24" s="360">
        <f>Prj1_GrowthLOSCost!X25</f>
        <v>0</v>
      </c>
      <c r="X24" s="360">
        <f>Prj1_GrowthLOSCost!Y25</f>
        <v>0</v>
      </c>
      <c r="Y24" s="360">
        <f>Prj1_GrowthLOSCost!Z25</f>
        <v>0</v>
      </c>
      <c r="Z24" s="360">
        <f>Prj1_GrowthLOSCost!AA25</f>
        <v>0</v>
      </c>
      <c r="AA24" s="360">
        <f>Prj1_GrowthLOSCost!AB25</f>
        <v>0</v>
      </c>
      <c r="AB24" s="360">
        <f>Prj1_GrowthLOSCost!AC25</f>
        <v>0</v>
      </c>
      <c r="AC24" s="360">
        <f>Prj1_GrowthLOSCost!AD25</f>
        <v>0</v>
      </c>
      <c r="AD24" s="360">
        <f>Prj1_GrowthLOSCost!AE25</f>
        <v>0</v>
      </c>
      <c r="AE24" s="360">
        <f>Prj1_GrowthLOSCost!AF25</f>
        <v>0</v>
      </c>
      <c r="AF24" s="360">
        <f>Prj1_GrowthLOSCost!AG25</f>
        <v>0</v>
      </c>
      <c r="AG24" s="360">
        <f>Prj1_GrowthLOSCost!AH25</f>
        <v>0</v>
      </c>
      <c r="AH24" s="360">
        <f>Prj1_GrowthLOSCost!AI25</f>
        <v>0</v>
      </c>
      <c r="AI24" s="360">
        <f>Prj1_GrowthLOSCost!AJ25</f>
        <v>0</v>
      </c>
      <c r="AJ24" s="360">
        <f>Prj1_GrowthLOSCost!AK25</f>
        <v>0</v>
      </c>
      <c r="AK24" s="360">
        <f>Prj1_GrowthLOSCost!AL25</f>
        <v>0</v>
      </c>
      <c r="AL24" s="360">
        <f>Prj1_GrowthLOSCost!AM25</f>
        <v>0</v>
      </c>
      <c r="AM24" s="360">
        <f>Prj1_GrowthLOSCost!AN25</f>
        <v>0</v>
      </c>
      <c r="AN24" s="360">
        <f>Prj1_GrowthLOSCost!AO25</f>
        <v>0</v>
      </c>
      <c r="AO24" s="349">
        <f t="shared" si="9"/>
        <v>0</v>
      </c>
      <c r="AP24" s="349">
        <f t="shared" si="10"/>
        <v>0</v>
      </c>
      <c r="AQ24" s="349">
        <f t="shared" si="11"/>
        <v>0</v>
      </c>
      <c r="AR24" s="353">
        <v>0</v>
      </c>
      <c r="AS24" s="354" t="str">
        <f t="shared" si="8"/>
        <v>Collector</v>
      </c>
      <c r="AT24" s="349">
        <f t="shared" si="12"/>
        <v>0</v>
      </c>
      <c r="AU24" s="349">
        <f t="shared" si="12"/>
        <v>0</v>
      </c>
      <c r="AV24" s="355" t="s">
        <v>142</v>
      </c>
      <c r="AW24" s="360">
        <f t="shared" si="13"/>
        <v>0</v>
      </c>
      <c r="AX24" s="360"/>
      <c r="AY24" s="353">
        <v>0</v>
      </c>
    </row>
    <row r="25" spans="1:51" ht="45" x14ac:dyDescent="0.25">
      <c r="A25" s="129" t="str">
        <f>Prj1_GrowthLOSCost!B26</f>
        <v>14a</v>
      </c>
      <c r="B25" s="361" t="str">
        <f>Prj1_GrowthLOSCost!C26</f>
        <v>Western end of Brookefield Road Extension tie in with Quarry Rd</v>
      </c>
      <c r="C25" s="361" t="str">
        <f>Prj1_GrowthLOSCost!D26</f>
        <v>2-lane urban (New Road connection to Quarry Road with active modes on both sides + intersection improvements)</v>
      </c>
      <c r="D25" s="355" t="str">
        <f>Prj1_GrowthLOSCost!E26</f>
        <v>Include</v>
      </c>
      <c r="E25" s="355" t="str">
        <f>Prj1_GrowthLOSCost!F26</f>
        <v>New Collector (AT)</v>
      </c>
      <c r="F25" s="355">
        <f>'P1 Date Adjustment'!G25</f>
        <v>2037</v>
      </c>
      <c r="G25" s="360">
        <v>0</v>
      </c>
      <c r="H25" s="360">
        <f>Prj1_GrowthLOSCost!I26</f>
        <v>0</v>
      </c>
      <c r="I25" s="360">
        <f>Prj1_GrowthLOSCost!J26</f>
        <v>0</v>
      </c>
      <c r="J25" s="360">
        <f>Prj1_GrowthLOSCost!K26</f>
        <v>0</v>
      </c>
      <c r="K25" s="360">
        <f>Prj1_GrowthLOSCost!L26</f>
        <v>0</v>
      </c>
      <c r="L25" s="360">
        <f>Prj1_GrowthLOSCost!M26</f>
        <v>0</v>
      </c>
      <c r="M25" s="360">
        <f>Prj1_GrowthLOSCost!N26</f>
        <v>0</v>
      </c>
      <c r="N25" s="360">
        <f>Prj1_GrowthLOSCost!O26</f>
        <v>0</v>
      </c>
      <c r="O25" s="360">
        <f>Prj1_GrowthLOSCost!P26</f>
        <v>0</v>
      </c>
      <c r="P25" s="360">
        <f>Prj1_GrowthLOSCost!Q26</f>
        <v>0</v>
      </c>
      <c r="Q25" s="360">
        <f>Prj1_GrowthLOSCost!R26</f>
        <v>0</v>
      </c>
      <c r="R25" s="360">
        <f>Prj1_GrowthLOSCost!S26</f>
        <v>0</v>
      </c>
      <c r="S25" s="360">
        <f>Prj1_GrowthLOSCost!T26</f>
        <v>0</v>
      </c>
      <c r="T25" s="360">
        <f>Prj1_GrowthLOSCost!U26</f>
        <v>0</v>
      </c>
      <c r="U25" s="360">
        <f>Prj1_GrowthLOSCost!V26</f>
        <v>61441902.214257643</v>
      </c>
      <c r="V25" s="360">
        <f>Prj1_GrowthLOSCost!W26</f>
        <v>3413832.3187857424</v>
      </c>
      <c r="W25" s="360">
        <f>Prj1_GrowthLOSCost!X26</f>
        <v>34876642.013892993</v>
      </c>
      <c r="X25" s="360">
        <f>Prj1_GrowthLOSCost!Y26</f>
        <v>0</v>
      </c>
      <c r="Y25" s="360">
        <f>Prj1_GrowthLOSCost!Z26</f>
        <v>0</v>
      </c>
      <c r="Z25" s="360">
        <f>Prj1_GrowthLOSCost!AA26</f>
        <v>0</v>
      </c>
      <c r="AA25" s="360">
        <f>Prj1_GrowthLOSCost!AB26</f>
        <v>0</v>
      </c>
      <c r="AB25" s="360">
        <f>Prj1_GrowthLOSCost!AC26</f>
        <v>0</v>
      </c>
      <c r="AC25" s="360">
        <f>Prj1_GrowthLOSCost!AD26</f>
        <v>0</v>
      </c>
      <c r="AD25" s="360">
        <f>Prj1_GrowthLOSCost!AE26</f>
        <v>0</v>
      </c>
      <c r="AE25" s="360">
        <f>Prj1_GrowthLOSCost!AF26</f>
        <v>0</v>
      </c>
      <c r="AF25" s="360">
        <f>Prj1_GrowthLOSCost!AG26</f>
        <v>0</v>
      </c>
      <c r="AG25" s="360">
        <f>Prj1_GrowthLOSCost!AH26</f>
        <v>0</v>
      </c>
      <c r="AH25" s="360">
        <f>Prj1_GrowthLOSCost!AI26</f>
        <v>0</v>
      </c>
      <c r="AI25" s="360">
        <f>Prj1_GrowthLOSCost!AJ26</f>
        <v>0</v>
      </c>
      <c r="AJ25" s="360">
        <f>Prj1_GrowthLOSCost!AK26</f>
        <v>0</v>
      </c>
      <c r="AK25" s="360">
        <f>Prj1_GrowthLOSCost!AL26</f>
        <v>0</v>
      </c>
      <c r="AL25" s="360">
        <f>Prj1_GrowthLOSCost!AM26</f>
        <v>0</v>
      </c>
      <c r="AM25" s="360">
        <f>Prj1_GrowthLOSCost!AN26</f>
        <v>0</v>
      </c>
      <c r="AN25" s="360">
        <f>Prj1_GrowthLOSCost!AO26</f>
        <v>0</v>
      </c>
      <c r="AO25" s="349">
        <f t="shared" si="9"/>
        <v>99732376.546936378</v>
      </c>
      <c r="AP25" s="349">
        <f t="shared" si="10"/>
        <v>0</v>
      </c>
      <c r="AQ25" s="349">
        <f t="shared" si="11"/>
        <v>99732376.546936378</v>
      </c>
      <c r="AR25" s="353">
        <v>2037</v>
      </c>
      <c r="AS25" s="354" t="str">
        <f t="shared" si="8"/>
        <v>Collector</v>
      </c>
      <c r="AT25" s="349">
        <f t="shared" si="12"/>
        <v>0</v>
      </c>
      <c r="AU25" s="349">
        <f t="shared" si="12"/>
        <v>0</v>
      </c>
      <c r="AV25" s="355">
        <v>2035</v>
      </c>
      <c r="AW25" s="360">
        <f t="shared" si="13"/>
        <v>99732376.546936378</v>
      </c>
      <c r="AX25" s="360"/>
      <c r="AY25" s="353">
        <v>2037</v>
      </c>
    </row>
    <row r="26" spans="1:51" ht="30" x14ac:dyDescent="0.25">
      <c r="A26" s="129" t="str">
        <f>Prj1_GrowthLOSCost!B27</f>
        <v>14b</v>
      </c>
      <c r="B26" s="361" t="str">
        <f>Prj1_GrowthLOSCost!C27</f>
        <v>Brookefield Road Upgrade</v>
      </c>
      <c r="C26" s="361" t="str">
        <f>Prj1_GrowthLOSCost!D27</f>
        <v>2-lane urban (upgrade existing road layout with active modes on both sides + intersection improvements)</v>
      </c>
      <c r="D26" s="355" t="str">
        <f>Prj1_GrowthLOSCost!E27</f>
        <v>Include</v>
      </c>
      <c r="E26" s="355" t="str">
        <f>Prj1_GrowthLOSCost!F27</f>
        <v>Upgrade Collector</v>
      </c>
      <c r="F26" s="355">
        <f>'P1 Date Adjustment'!G26</f>
        <v>2036</v>
      </c>
      <c r="G26" s="360">
        <v>0</v>
      </c>
      <c r="H26" s="360">
        <f>Prj1_GrowthLOSCost!I27</f>
        <v>0</v>
      </c>
      <c r="I26" s="360">
        <f>Prj1_GrowthLOSCost!J27</f>
        <v>0</v>
      </c>
      <c r="J26" s="360">
        <f>Prj1_GrowthLOSCost!K27</f>
        <v>0</v>
      </c>
      <c r="K26" s="360">
        <f>Prj1_GrowthLOSCost!L27</f>
        <v>0</v>
      </c>
      <c r="L26" s="360">
        <f>Prj1_GrowthLOSCost!M27</f>
        <v>0</v>
      </c>
      <c r="M26" s="360">
        <f>Prj1_GrowthLOSCost!N27</f>
        <v>0</v>
      </c>
      <c r="N26" s="360">
        <f>Prj1_GrowthLOSCost!O27</f>
        <v>0</v>
      </c>
      <c r="O26" s="360">
        <f>Prj1_GrowthLOSCost!P27</f>
        <v>0</v>
      </c>
      <c r="P26" s="360">
        <f>Prj1_GrowthLOSCost!Q27</f>
        <v>0</v>
      </c>
      <c r="Q26" s="360">
        <f>Prj1_GrowthLOSCost!R27</f>
        <v>0</v>
      </c>
      <c r="R26" s="360">
        <f>Prj1_GrowthLOSCost!S27</f>
        <v>0</v>
      </c>
      <c r="S26" s="360">
        <f>Prj1_GrowthLOSCost!T27</f>
        <v>0</v>
      </c>
      <c r="T26" s="360">
        <f>Prj1_GrowthLOSCost!U27</f>
        <v>0</v>
      </c>
      <c r="U26" s="360">
        <f>Prj1_GrowthLOSCost!V27</f>
        <v>307255.93555799656</v>
      </c>
      <c r="V26" s="360">
        <f>Prj1_GrowthLOSCost!W27</f>
        <v>3139010.4347338267</v>
      </c>
      <c r="W26" s="360">
        <f>Prj1_GrowthLOSCost!X27</f>
        <v>0</v>
      </c>
      <c r="X26" s="360">
        <f>Prj1_GrowthLOSCost!Y27</f>
        <v>0</v>
      </c>
      <c r="Y26" s="360">
        <f>Prj1_GrowthLOSCost!Z27</f>
        <v>0</v>
      </c>
      <c r="Z26" s="360">
        <f>Prj1_GrowthLOSCost!AA27</f>
        <v>0</v>
      </c>
      <c r="AA26" s="360">
        <f>Prj1_GrowthLOSCost!AB27</f>
        <v>0</v>
      </c>
      <c r="AB26" s="360">
        <f>Prj1_GrowthLOSCost!AC27</f>
        <v>0</v>
      </c>
      <c r="AC26" s="360">
        <f>Prj1_GrowthLOSCost!AD27</f>
        <v>0</v>
      </c>
      <c r="AD26" s="360">
        <f>Prj1_GrowthLOSCost!AE27</f>
        <v>0</v>
      </c>
      <c r="AE26" s="360">
        <f>Prj1_GrowthLOSCost!AF27</f>
        <v>0</v>
      </c>
      <c r="AF26" s="360">
        <f>Prj1_GrowthLOSCost!AG27</f>
        <v>0</v>
      </c>
      <c r="AG26" s="360">
        <f>Prj1_GrowthLOSCost!AH27</f>
        <v>0</v>
      </c>
      <c r="AH26" s="360">
        <f>Prj1_GrowthLOSCost!AI27</f>
        <v>0</v>
      </c>
      <c r="AI26" s="360">
        <f>Prj1_GrowthLOSCost!AJ27</f>
        <v>0</v>
      </c>
      <c r="AJ26" s="360">
        <f>Prj1_GrowthLOSCost!AK27</f>
        <v>0</v>
      </c>
      <c r="AK26" s="360">
        <f>Prj1_GrowthLOSCost!AL27</f>
        <v>0</v>
      </c>
      <c r="AL26" s="360">
        <f>Prj1_GrowthLOSCost!AM27</f>
        <v>0</v>
      </c>
      <c r="AM26" s="360">
        <f>Prj1_GrowthLOSCost!AN27</f>
        <v>0</v>
      </c>
      <c r="AN26" s="360">
        <f>Prj1_GrowthLOSCost!AO27</f>
        <v>0</v>
      </c>
      <c r="AO26" s="349">
        <f t="shared" si="9"/>
        <v>3446266.3702918231</v>
      </c>
      <c r="AP26" s="349">
        <f t="shared" si="10"/>
        <v>0</v>
      </c>
      <c r="AQ26" s="349">
        <f t="shared" si="11"/>
        <v>3446266.3702918231</v>
      </c>
      <c r="AR26" s="353">
        <v>2036</v>
      </c>
      <c r="AS26" s="354" t="str">
        <f t="shared" si="8"/>
        <v>Collector</v>
      </c>
      <c r="AT26" s="349">
        <f t="shared" si="12"/>
        <v>0</v>
      </c>
      <c r="AU26" s="349">
        <f t="shared" si="12"/>
        <v>0</v>
      </c>
      <c r="AV26" s="355">
        <v>2033</v>
      </c>
      <c r="AW26" s="360">
        <f t="shared" si="13"/>
        <v>3446266.3702918231</v>
      </c>
      <c r="AX26" s="360"/>
      <c r="AY26" s="353">
        <v>0</v>
      </c>
    </row>
    <row r="27" spans="1:51" ht="30" x14ac:dyDescent="0.25">
      <c r="A27" s="129">
        <f>Prj1_GrowthLOSCost!B28</f>
        <v>15</v>
      </c>
      <c r="B27" s="361" t="str">
        <f>Prj1_GrowthLOSCost!C28</f>
        <v>New Collector road E-W from Fitgerald Rd (collector 1) + Intersections</v>
      </c>
      <c r="C27" s="361" t="str">
        <f>Prj1_GrowthLOSCost!D28</f>
        <v>2-lane collector- new collector with active mode on both sides + intersection improvements (TDM)</v>
      </c>
      <c r="D27" s="355" t="str">
        <f>Prj1_GrowthLOSCost!E28</f>
        <v>Exclude</v>
      </c>
      <c r="E27" s="355" t="str">
        <f>Prj1_GrowthLOSCost!F28</f>
        <v>Greenfields Collector</v>
      </c>
      <c r="F27" s="355">
        <f>'P1 Date Adjustment'!G27</f>
        <v>2033</v>
      </c>
      <c r="G27" s="360">
        <v>0</v>
      </c>
      <c r="H27" s="360">
        <f>Prj1_GrowthLOSCost!I28</f>
        <v>0</v>
      </c>
      <c r="I27" s="360">
        <f>Prj1_GrowthLOSCost!J28</f>
        <v>0</v>
      </c>
      <c r="J27" s="360">
        <f>Prj1_GrowthLOSCost!K28</f>
        <v>0</v>
      </c>
      <c r="K27" s="360">
        <f>Prj1_GrowthLOSCost!L28</f>
        <v>0</v>
      </c>
      <c r="L27" s="360">
        <f>Prj1_GrowthLOSCost!M28</f>
        <v>0</v>
      </c>
      <c r="M27" s="360">
        <f>Prj1_GrowthLOSCost!N28</f>
        <v>0</v>
      </c>
      <c r="N27" s="360">
        <f>Prj1_GrowthLOSCost!O28</f>
        <v>0</v>
      </c>
      <c r="O27" s="360">
        <f>Prj1_GrowthLOSCost!P28</f>
        <v>0</v>
      </c>
      <c r="P27" s="360">
        <f>Prj1_GrowthLOSCost!Q28</f>
        <v>0</v>
      </c>
      <c r="Q27" s="360">
        <f>Prj1_GrowthLOSCost!R28</f>
        <v>0</v>
      </c>
      <c r="R27" s="360">
        <f>Prj1_GrowthLOSCost!S28</f>
        <v>0</v>
      </c>
      <c r="S27" s="360">
        <f>Prj1_GrowthLOSCost!T28</f>
        <v>0</v>
      </c>
      <c r="T27" s="360">
        <f>Prj1_GrowthLOSCost!U28</f>
        <v>0</v>
      </c>
      <c r="U27" s="360">
        <f>Prj1_GrowthLOSCost!V28</f>
        <v>0</v>
      </c>
      <c r="V27" s="360">
        <f>Prj1_GrowthLOSCost!W28</f>
        <v>0</v>
      </c>
      <c r="W27" s="360">
        <f>Prj1_GrowthLOSCost!X28</f>
        <v>0</v>
      </c>
      <c r="X27" s="360">
        <f>Prj1_GrowthLOSCost!Y28</f>
        <v>0</v>
      </c>
      <c r="Y27" s="360">
        <f>Prj1_GrowthLOSCost!Z28</f>
        <v>0</v>
      </c>
      <c r="Z27" s="360">
        <f>Prj1_GrowthLOSCost!AA28</f>
        <v>0</v>
      </c>
      <c r="AA27" s="360">
        <f>Prj1_GrowthLOSCost!AB28</f>
        <v>0</v>
      </c>
      <c r="AB27" s="360">
        <f>Prj1_GrowthLOSCost!AC28</f>
        <v>0</v>
      </c>
      <c r="AC27" s="360">
        <f>Prj1_GrowthLOSCost!AD28</f>
        <v>0</v>
      </c>
      <c r="AD27" s="360">
        <f>Prj1_GrowthLOSCost!AE28</f>
        <v>0</v>
      </c>
      <c r="AE27" s="360">
        <f>Prj1_GrowthLOSCost!AF28</f>
        <v>0</v>
      </c>
      <c r="AF27" s="360">
        <f>Prj1_GrowthLOSCost!AG28</f>
        <v>0</v>
      </c>
      <c r="AG27" s="360">
        <f>Prj1_GrowthLOSCost!AH28</f>
        <v>0</v>
      </c>
      <c r="AH27" s="360">
        <f>Prj1_GrowthLOSCost!AI28</f>
        <v>0</v>
      </c>
      <c r="AI27" s="360">
        <f>Prj1_GrowthLOSCost!AJ28</f>
        <v>0</v>
      </c>
      <c r="AJ27" s="360">
        <f>Prj1_GrowthLOSCost!AK28</f>
        <v>0</v>
      </c>
      <c r="AK27" s="360">
        <f>Prj1_GrowthLOSCost!AL28</f>
        <v>0</v>
      </c>
      <c r="AL27" s="360">
        <f>Prj1_GrowthLOSCost!AM28</f>
        <v>0</v>
      </c>
      <c r="AM27" s="360">
        <f>Prj1_GrowthLOSCost!AN28</f>
        <v>0</v>
      </c>
      <c r="AN27" s="360">
        <f>Prj1_GrowthLOSCost!AO28</f>
        <v>0</v>
      </c>
      <c r="AO27" s="349">
        <f t="shared" si="9"/>
        <v>0</v>
      </c>
      <c r="AP27" s="349">
        <f t="shared" si="10"/>
        <v>0</v>
      </c>
      <c r="AQ27" s="349">
        <f t="shared" si="11"/>
        <v>0</v>
      </c>
      <c r="AR27" s="353">
        <v>0</v>
      </c>
      <c r="AS27" s="354" t="str">
        <f t="shared" si="8"/>
        <v>Collector</v>
      </c>
      <c r="AT27" s="349">
        <f t="shared" si="12"/>
        <v>0</v>
      </c>
      <c r="AU27" s="349">
        <f t="shared" si="12"/>
        <v>0</v>
      </c>
      <c r="AV27" s="355">
        <v>2033</v>
      </c>
      <c r="AW27" s="360">
        <f t="shared" si="13"/>
        <v>0</v>
      </c>
      <c r="AX27" s="360"/>
      <c r="AY27" s="353">
        <v>0</v>
      </c>
    </row>
    <row r="28" spans="1:51" ht="30" x14ac:dyDescent="0.25">
      <c r="A28" s="129" t="str">
        <f>Prj1_GrowthLOSCost!B29</f>
        <v>16a</v>
      </c>
      <c r="B28" s="361" t="str">
        <f>Prj1_GrowthLOSCost!C29</f>
        <v>Replace 2-lane Bremner Road Bridge over State Highway 1</v>
      </c>
      <c r="C28" s="361" t="str">
        <f>Prj1_GrowthLOSCost!D29</f>
        <v>2-lane urban with active modes on both sides (replacing existing bridge as part of SH1 P2D NZUP)</v>
      </c>
      <c r="D28" s="355" t="str">
        <f>Prj1_GrowthLOSCost!E29</f>
        <v>Exclude</v>
      </c>
      <c r="E28" s="355" t="str">
        <f>Prj1_GrowthLOSCost!F29</f>
        <v>Upgrade Collector</v>
      </c>
      <c r="F28" s="355">
        <f>'P1 Date Adjustment'!G28</f>
        <v>2033</v>
      </c>
      <c r="G28" s="360">
        <v>0</v>
      </c>
      <c r="H28" s="360">
        <f>Prj1_GrowthLOSCost!I29</f>
        <v>0</v>
      </c>
      <c r="I28" s="360">
        <f>Prj1_GrowthLOSCost!J29</f>
        <v>0</v>
      </c>
      <c r="J28" s="360">
        <f>Prj1_GrowthLOSCost!K29</f>
        <v>0</v>
      </c>
      <c r="K28" s="360">
        <f>Prj1_GrowthLOSCost!L29</f>
        <v>0</v>
      </c>
      <c r="L28" s="360">
        <f>Prj1_GrowthLOSCost!M29</f>
        <v>0</v>
      </c>
      <c r="M28" s="360">
        <f>Prj1_GrowthLOSCost!N29</f>
        <v>0</v>
      </c>
      <c r="N28" s="360">
        <f>Prj1_GrowthLOSCost!O29</f>
        <v>0</v>
      </c>
      <c r="O28" s="360">
        <f>Prj1_GrowthLOSCost!P29</f>
        <v>0</v>
      </c>
      <c r="P28" s="360">
        <f>Prj1_GrowthLOSCost!Q29</f>
        <v>0</v>
      </c>
      <c r="Q28" s="360">
        <f>Prj1_GrowthLOSCost!R29</f>
        <v>0</v>
      </c>
      <c r="R28" s="360">
        <f>Prj1_GrowthLOSCost!S29</f>
        <v>0</v>
      </c>
      <c r="S28" s="360">
        <f>Prj1_GrowthLOSCost!T29</f>
        <v>0</v>
      </c>
      <c r="T28" s="360">
        <f>Prj1_GrowthLOSCost!U29</f>
        <v>0</v>
      </c>
      <c r="U28" s="360">
        <f>Prj1_GrowthLOSCost!V29</f>
        <v>0</v>
      </c>
      <c r="V28" s="360">
        <f>Prj1_GrowthLOSCost!W29</f>
        <v>0</v>
      </c>
      <c r="W28" s="360">
        <f>Prj1_GrowthLOSCost!X29</f>
        <v>0</v>
      </c>
      <c r="X28" s="360">
        <f>Prj1_GrowthLOSCost!Y29</f>
        <v>0</v>
      </c>
      <c r="Y28" s="360">
        <f>Prj1_GrowthLOSCost!Z29</f>
        <v>0</v>
      </c>
      <c r="Z28" s="360">
        <f>Prj1_GrowthLOSCost!AA29</f>
        <v>0</v>
      </c>
      <c r="AA28" s="360">
        <f>Prj1_GrowthLOSCost!AB29</f>
        <v>0</v>
      </c>
      <c r="AB28" s="360">
        <f>Prj1_GrowthLOSCost!AC29</f>
        <v>0</v>
      </c>
      <c r="AC28" s="360">
        <f>Prj1_GrowthLOSCost!AD29</f>
        <v>0</v>
      </c>
      <c r="AD28" s="360">
        <f>Prj1_GrowthLOSCost!AE29</f>
        <v>0</v>
      </c>
      <c r="AE28" s="360">
        <f>Prj1_GrowthLOSCost!AF29</f>
        <v>0</v>
      </c>
      <c r="AF28" s="360">
        <f>Prj1_GrowthLOSCost!AG29</f>
        <v>0</v>
      </c>
      <c r="AG28" s="360">
        <f>Prj1_GrowthLOSCost!AH29</f>
        <v>0</v>
      </c>
      <c r="AH28" s="360">
        <f>Prj1_GrowthLOSCost!AI29</f>
        <v>0</v>
      </c>
      <c r="AI28" s="360">
        <f>Prj1_GrowthLOSCost!AJ29</f>
        <v>0</v>
      </c>
      <c r="AJ28" s="360">
        <f>Prj1_GrowthLOSCost!AK29</f>
        <v>0</v>
      </c>
      <c r="AK28" s="360">
        <f>Prj1_GrowthLOSCost!AL29</f>
        <v>0</v>
      </c>
      <c r="AL28" s="360">
        <f>Prj1_GrowthLOSCost!AM29</f>
        <v>0</v>
      </c>
      <c r="AM28" s="360">
        <f>Prj1_GrowthLOSCost!AN29</f>
        <v>0</v>
      </c>
      <c r="AN28" s="360">
        <f>Prj1_GrowthLOSCost!AO29</f>
        <v>0</v>
      </c>
      <c r="AO28" s="349">
        <f t="shared" si="9"/>
        <v>0</v>
      </c>
      <c r="AP28" s="349">
        <f t="shared" si="10"/>
        <v>0</v>
      </c>
      <c r="AQ28" s="349">
        <f t="shared" si="11"/>
        <v>0</v>
      </c>
      <c r="AR28" s="353">
        <v>0</v>
      </c>
      <c r="AS28" s="354" t="str">
        <f t="shared" si="8"/>
        <v>Collector</v>
      </c>
      <c r="AT28" s="349">
        <f t="shared" si="12"/>
        <v>0</v>
      </c>
      <c r="AU28" s="349">
        <f t="shared" si="12"/>
        <v>0</v>
      </c>
      <c r="AV28" s="355">
        <v>2033</v>
      </c>
      <c r="AW28" s="360">
        <f t="shared" si="13"/>
        <v>0</v>
      </c>
      <c r="AX28" s="360"/>
      <c r="AY28" s="353">
        <v>0</v>
      </c>
    </row>
    <row r="29" spans="1:51" ht="30" x14ac:dyDescent="0.25">
      <c r="A29" s="129" t="str">
        <f>Prj1_GrowthLOSCost!B30</f>
        <v>16b</v>
      </c>
      <c r="B29" s="361" t="str">
        <f>Prj1_GrowthLOSCost!C30</f>
        <v>Widen Bremner Road Bridge ove SH1 to 4-lanes</v>
      </c>
      <c r="C29" s="361" t="str">
        <f>Prj1_GrowthLOSCost!D30</f>
        <v>4-lane urban- upgrade 2-lane urban with active modes on both sides (SGA design)</v>
      </c>
      <c r="D29" s="355" t="str">
        <f>Prj1_GrowthLOSCost!E30</f>
        <v>Include</v>
      </c>
      <c r="E29" s="355" t="str">
        <f>Prj1_GrowthLOSCost!F30</f>
        <v>4-lane arterial</v>
      </c>
      <c r="F29" s="355">
        <f>'P1 Date Adjustment'!G29</f>
        <v>2050</v>
      </c>
      <c r="G29" s="360">
        <v>0</v>
      </c>
      <c r="H29" s="360">
        <f>Prj1_GrowthLOSCost!I30</f>
        <v>0</v>
      </c>
      <c r="I29" s="360">
        <f>Prj1_GrowthLOSCost!J30</f>
        <v>0</v>
      </c>
      <c r="J29" s="360">
        <f>Prj1_GrowthLOSCost!K30</f>
        <v>0</v>
      </c>
      <c r="K29" s="360">
        <f>Prj1_GrowthLOSCost!L30</f>
        <v>0</v>
      </c>
      <c r="L29" s="360">
        <f>Prj1_GrowthLOSCost!M30</f>
        <v>0</v>
      </c>
      <c r="M29" s="360">
        <f>Prj1_GrowthLOSCost!N30</f>
        <v>0</v>
      </c>
      <c r="N29" s="360">
        <f>Prj1_GrowthLOSCost!O30</f>
        <v>0</v>
      </c>
      <c r="O29" s="360">
        <f>Prj1_GrowthLOSCost!P30</f>
        <v>0</v>
      </c>
      <c r="P29" s="360">
        <f>Prj1_GrowthLOSCost!Q30</f>
        <v>0</v>
      </c>
      <c r="Q29" s="360">
        <f>Prj1_GrowthLOSCost!R30</f>
        <v>0</v>
      </c>
      <c r="R29" s="360">
        <f>Prj1_GrowthLOSCost!S30</f>
        <v>0</v>
      </c>
      <c r="S29" s="360">
        <f>Prj1_GrowthLOSCost!T30</f>
        <v>0</v>
      </c>
      <c r="T29" s="360">
        <f>Prj1_GrowthLOSCost!U30</f>
        <v>0</v>
      </c>
      <c r="U29" s="360">
        <f>Prj1_GrowthLOSCost!V30</f>
        <v>0</v>
      </c>
      <c r="V29" s="360">
        <f>Prj1_GrowthLOSCost!W30</f>
        <v>0</v>
      </c>
      <c r="W29" s="360">
        <f>Prj1_GrowthLOSCost!X30</f>
        <v>0</v>
      </c>
      <c r="X29" s="360">
        <f>Prj1_GrowthLOSCost!Y30</f>
        <v>0</v>
      </c>
      <c r="Y29" s="360">
        <f>Prj1_GrowthLOSCost!Z30</f>
        <v>0</v>
      </c>
      <c r="Z29" s="360">
        <f>Prj1_GrowthLOSCost!AA30</f>
        <v>0</v>
      </c>
      <c r="AA29" s="360">
        <f>Prj1_GrowthLOSCost!AB30</f>
        <v>0</v>
      </c>
      <c r="AB29" s="360">
        <f>Prj1_GrowthLOSCost!AC30</f>
        <v>0</v>
      </c>
      <c r="AC29" s="360">
        <f>Prj1_GrowthLOSCost!AD30</f>
        <v>0</v>
      </c>
      <c r="AD29" s="360">
        <f>Prj1_GrowthLOSCost!AE30</f>
        <v>0</v>
      </c>
      <c r="AE29" s="360">
        <f>Prj1_GrowthLOSCost!AF30</f>
        <v>0</v>
      </c>
      <c r="AF29" s="360">
        <f>Prj1_GrowthLOSCost!AG30</f>
        <v>0</v>
      </c>
      <c r="AG29" s="360">
        <f>Prj1_GrowthLOSCost!AH30</f>
        <v>0</v>
      </c>
      <c r="AH29" s="360">
        <f>Prj1_GrowthLOSCost!AI30</f>
        <v>0</v>
      </c>
      <c r="AI29" s="360">
        <f>Prj1_GrowthLOSCost!AJ30</f>
        <v>2746438.4828263591</v>
      </c>
      <c r="AJ29" s="360">
        <f>Prj1_GrowthLOSCost!AK30</f>
        <v>28058364.569231216</v>
      </c>
      <c r="AK29" s="360">
        <f>Prj1_GrowthLOSCost!AL30</f>
        <v>0</v>
      </c>
      <c r="AL29" s="360">
        <f>Prj1_GrowthLOSCost!AM30</f>
        <v>0</v>
      </c>
      <c r="AM29" s="360">
        <f>Prj1_GrowthLOSCost!AN30</f>
        <v>0</v>
      </c>
      <c r="AN29" s="360">
        <f>Prj1_GrowthLOSCost!AO30</f>
        <v>0</v>
      </c>
      <c r="AO29" s="349">
        <f t="shared" si="9"/>
        <v>30804803.052057575</v>
      </c>
      <c r="AP29" s="349">
        <f t="shared" si="10"/>
        <v>0</v>
      </c>
      <c r="AQ29" s="349">
        <f t="shared" si="11"/>
        <v>30804803.052057575</v>
      </c>
      <c r="AR29" s="353">
        <v>0</v>
      </c>
      <c r="AS29" s="354" t="str">
        <f t="shared" si="8"/>
        <v>Arterial</v>
      </c>
      <c r="AT29" s="349">
        <f t="shared" si="12"/>
        <v>0</v>
      </c>
      <c r="AU29" s="349">
        <f t="shared" si="12"/>
        <v>15710449.556549363</v>
      </c>
      <c r="AV29" s="355">
        <v>2050</v>
      </c>
      <c r="AW29" s="360">
        <f t="shared" si="13"/>
        <v>15094353.495508213</v>
      </c>
      <c r="AX29" s="360"/>
      <c r="AY29" s="353">
        <v>0</v>
      </c>
    </row>
    <row r="30" spans="1:51" ht="30" x14ac:dyDescent="0.25">
      <c r="A30" s="129">
        <f>Prj1_GrowthLOSCost!B31</f>
        <v>17</v>
      </c>
      <c r="B30" s="361" t="str">
        <f>Prj1_GrowthLOSCost!C31</f>
        <v>Oira Road to Jesmond Road Collector</v>
      </c>
      <c r="C30" s="361" t="str">
        <f>Prj1_GrowthLOSCost!D31</f>
        <v>New 2-lane urban collector with active modes on both sides</v>
      </c>
      <c r="D30" s="355" t="str">
        <f>Prj1_GrowthLOSCost!E31</f>
        <v>Exclude</v>
      </c>
      <c r="E30" s="355" t="str">
        <f>Prj1_GrowthLOSCost!F31</f>
        <v>Greenfields Collector</v>
      </c>
      <c r="F30" s="355">
        <f>'P1 Date Adjustment'!G30</f>
        <v>2036</v>
      </c>
      <c r="G30" s="360">
        <v>0</v>
      </c>
      <c r="H30" s="360">
        <f>Prj1_GrowthLOSCost!I31</f>
        <v>0</v>
      </c>
      <c r="I30" s="360">
        <f>Prj1_GrowthLOSCost!J31</f>
        <v>0</v>
      </c>
      <c r="J30" s="360">
        <f>Prj1_GrowthLOSCost!K31</f>
        <v>0</v>
      </c>
      <c r="K30" s="360">
        <f>Prj1_GrowthLOSCost!L31</f>
        <v>0</v>
      </c>
      <c r="L30" s="360">
        <f>Prj1_GrowthLOSCost!M31</f>
        <v>0</v>
      </c>
      <c r="M30" s="360">
        <f>Prj1_GrowthLOSCost!N31</f>
        <v>0</v>
      </c>
      <c r="N30" s="360">
        <f>Prj1_GrowthLOSCost!O31</f>
        <v>0</v>
      </c>
      <c r="O30" s="360">
        <f>Prj1_GrowthLOSCost!P31</f>
        <v>0</v>
      </c>
      <c r="P30" s="360">
        <f>Prj1_GrowthLOSCost!Q31</f>
        <v>0</v>
      </c>
      <c r="Q30" s="360">
        <f>Prj1_GrowthLOSCost!R31</f>
        <v>0</v>
      </c>
      <c r="R30" s="360">
        <f>Prj1_GrowthLOSCost!S31</f>
        <v>0</v>
      </c>
      <c r="S30" s="360">
        <f>Prj1_GrowthLOSCost!T31</f>
        <v>0</v>
      </c>
      <c r="T30" s="360">
        <f>Prj1_GrowthLOSCost!U31</f>
        <v>0</v>
      </c>
      <c r="U30" s="360">
        <f>Prj1_GrowthLOSCost!V31</f>
        <v>267240.43522941158</v>
      </c>
      <c r="V30" s="360">
        <f>Prj1_GrowthLOSCost!W31</f>
        <v>2730201.170058731</v>
      </c>
      <c r="W30" s="360">
        <f>Prj1_GrowthLOSCost!X31</f>
        <v>0</v>
      </c>
      <c r="X30" s="360">
        <f>Prj1_GrowthLOSCost!Y31</f>
        <v>0</v>
      </c>
      <c r="Y30" s="360">
        <f>Prj1_GrowthLOSCost!Z31</f>
        <v>0</v>
      </c>
      <c r="Z30" s="360">
        <f>Prj1_GrowthLOSCost!AA31</f>
        <v>0</v>
      </c>
      <c r="AA30" s="360">
        <f>Prj1_GrowthLOSCost!AB31</f>
        <v>0</v>
      </c>
      <c r="AB30" s="360">
        <f>Prj1_GrowthLOSCost!AC31</f>
        <v>0</v>
      </c>
      <c r="AC30" s="360">
        <f>Prj1_GrowthLOSCost!AD31</f>
        <v>0</v>
      </c>
      <c r="AD30" s="360">
        <f>Prj1_GrowthLOSCost!AE31</f>
        <v>0</v>
      </c>
      <c r="AE30" s="360">
        <f>Prj1_GrowthLOSCost!AF31</f>
        <v>0</v>
      </c>
      <c r="AF30" s="360">
        <f>Prj1_GrowthLOSCost!AG31</f>
        <v>0</v>
      </c>
      <c r="AG30" s="360">
        <f>Prj1_GrowthLOSCost!AH31</f>
        <v>0</v>
      </c>
      <c r="AH30" s="360">
        <f>Prj1_GrowthLOSCost!AI31</f>
        <v>0</v>
      </c>
      <c r="AI30" s="360">
        <f>Prj1_GrowthLOSCost!AJ31</f>
        <v>0</v>
      </c>
      <c r="AJ30" s="360">
        <f>Prj1_GrowthLOSCost!AK31</f>
        <v>0</v>
      </c>
      <c r="AK30" s="360">
        <f>Prj1_GrowthLOSCost!AL31</f>
        <v>0</v>
      </c>
      <c r="AL30" s="360">
        <f>Prj1_GrowthLOSCost!AM31</f>
        <v>0</v>
      </c>
      <c r="AM30" s="360">
        <f>Prj1_GrowthLOSCost!AN31</f>
        <v>0</v>
      </c>
      <c r="AN30" s="360">
        <f>Prj1_GrowthLOSCost!AO31</f>
        <v>0</v>
      </c>
      <c r="AO30" s="349">
        <f t="shared" si="9"/>
        <v>2997441.6052881423</v>
      </c>
      <c r="AP30" s="349">
        <f t="shared" si="10"/>
        <v>0</v>
      </c>
      <c r="AQ30" s="349">
        <f t="shared" si="11"/>
        <v>2997441.6052881423</v>
      </c>
      <c r="AR30" s="353">
        <v>0</v>
      </c>
      <c r="AS30" s="354" t="str">
        <f t="shared" si="8"/>
        <v>Collector</v>
      </c>
      <c r="AT30" s="349">
        <f t="shared" si="12"/>
        <v>0</v>
      </c>
      <c r="AU30" s="349">
        <f t="shared" si="12"/>
        <v>0</v>
      </c>
      <c r="AV30" s="355">
        <v>2036</v>
      </c>
      <c r="AW30" s="360">
        <f t="shared" si="13"/>
        <v>2997441.6052881423</v>
      </c>
      <c r="AX30" s="360"/>
      <c r="AY30" s="353">
        <v>0</v>
      </c>
    </row>
    <row r="31" spans="1:51" ht="30" x14ac:dyDescent="0.25">
      <c r="A31" s="129" t="str">
        <f>Prj1_GrowthLOSCost!B32</f>
        <v>19-1</v>
      </c>
      <c r="B31" s="361" t="str">
        <f>Prj1_GrowthLOSCost!C32</f>
        <v>SH1 3-laning and cycleway upgrades from Papakura to Drury Interchange</v>
      </c>
      <c r="C31" s="361" t="str">
        <f>Prj1_GrowthLOSCost!D32</f>
        <v>NZUP tbc</v>
      </c>
      <c r="D31" s="355" t="str">
        <f>Prj1_GrowthLOSCost!E32</f>
        <v>Exclude</v>
      </c>
      <c r="E31" s="355" t="str">
        <f>Prj1_GrowthLOSCost!F32</f>
        <v>State Highway</v>
      </c>
      <c r="F31" s="355" t="str">
        <f>'P1 Date Adjustment'!G31</f>
        <v>Under Construction</v>
      </c>
      <c r="G31" s="360">
        <v>0</v>
      </c>
      <c r="H31" s="360">
        <f>Prj1_GrowthLOSCost!I32</f>
        <v>0</v>
      </c>
      <c r="I31" s="360">
        <f>Prj1_GrowthLOSCost!J32</f>
        <v>0</v>
      </c>
      <c r="J31" s="360">
        <f>Prj1_GrowthLOSCost!K32</f>
        <v>0</v>
      </c>
      <c r="K31" s="360">
        <f>Prj1_GrowthLOSCost!L32</f>
        <v>0</v>
      </c>
      <c r="L31" s="360">
        <f>Prj1_GrowthLOSCost!M32</f>
        <v>0</v>
      </c>
      <c r="M31" s="360">
        <f>Prj1_GrowthLOSCost!N32</f>
        <v>0</v>
      </c>
      <c r="N31" s="360">
        <f>Prj1_GrowthLOSCost!O32</f>
        <v>0</v>
      </c>
      <c r="O31" s="360">
        <f>Prj1_GrowthLOSCost!P32</f>
        <v>0</v>
      </c>
      <c r="P31" s="360">
        <f>Prj1_GrowthLOSCost!Q32</f>
        <v>0</v>
      </c>
      <c r="Q31" s="360">
        <f>Prj1_GrowthLOSCost!R32</f>
        <v>0</v>
      </c>
      <c r="R31" s="360">
        <f>Prj1_GrowthLOSCost!S32</f>
        <v>0</v>
      </c>
      <c r="S31" s="360">
        <f>Prj1_GrowthLOSCost!T32</f>
        <v>0</v>
      </c>
      <c r="T31" s="360">
        <f>Prj1_GrowthLOSCost!U32</f>
        <v>0</v>
      </c>
      <c r="U31" s="360">
        <f>Prj1_GrowthLOSCost!V32</f>
        <v>0</v>
      </c>
      <c r="V31" s="360">
        <f>Prj1_GrowthLOSCost!W32</f>
        <v>0</v>
      </c>
      <c r="W31" s="360">
        <f>Prj1_GrowthLOSCost!X32</f>
        <v>0</v>
      </c>
      <c r="X31" s="360">
        <f>Prj1_GrowthLOSCost!Y32</f>
        <v>0</v>
      </c>
      <c r="Y31" s="360">
        <f>Prj1_GrowthLOSCost!Z32</f>
        <v>0</v>
      </c>
      <c r="Z31" s="360">
        <f>Prj1_GrowthLOSCost!AA32</f>
        <v>0</v>
      </c>
      <c r="AA31" s="360">
        <f>Prj1_GrowthLOSCost!AB32</f>
        <v>0</v>
      </c>
      <c r="AB31" s="360">
        <f>Prj1_GrowthLOSCost!AC32</f>
        <v>0</v>
      </c>
      <c r="AC31" s="360">
        <f>Prj1_GrowthLOSCost!AD32</f>
        <v>0</v>
      </c>
      <c r="AD31" s="360">
        <f>Prj1_GrowthLOSCost!AE32</f>
        <v>0</v>
      </c>
      <c r="AE31" s="360">
        <f>Prj1_GrowthLOSCost!AF32</f>
        <v>0</v>
      </c>
      <c r="AF31" s="360">
        <f>Prj1_GrowthLOSCost!AG32</f>
        <v>0</v>
      </c>
      <c r="AG31" s="360">
        <f>Prj1_GrowthLOSCost!AH32</f>
        <v>0</v>
      </c>
      <c r="AH31" s="360">
        <f>Prj1_GrowthLOSCost!AI32</f>
        <v>0</v>
      </c>
      <c r="AI31" s="360">
        <f>Prj1_GrowthLOSCost!AJ32</f>
        <v>0</v>
      </c>
      <c r="AJ31" s="360">
        <f>Prj1_GrowthLOSCost!AK32</f>
        <v>0</v>
      </c>
      <c r="AK31" s="360">
        <f>Prj1_GrowthLOSCost!AL32</f>
        <v>0</v>
      </c>
      <c r="AL31" s="360">
        <f>Prj1_GrowthLOSCost!AM32</f>
        <v>0</v>
      </c>
      <c r="AM31" s="360">
        <f>Prj1_GrowthLOSCost!AN32</f>
        <v>0</v>
      </c>
      <c r="AN31" s="360">
        <f>Prj1_GrowthLOSCost!AO32</f>
        <v>0</v>
      </c>
      <c r="AO31" s="349">
        <f t="shared" si="9"/>
        <v>0</v>
      </c>
      <c r="AP31" s="349">
        <f t="shared" si="10"/>
        <v>0</v>
      </c>
      <c r="AQ31" s="349">
        <f t="shared" si="11"/>
        <v>0</v>
      </c>
      <c r="AR31" s="353">
        <v>0</v>
      </c>
      <c r="AS31" s="354" t="str">
        <f t="shared" si="8"/>
        <v>Arterial</v>
      </c>
      <c r="AT31" s="349">
        <f t="shared" si="12"/>
        <v>0</v>
      </c>
      <c r="AU31" s="349">
        <f t="shared" si="12"/>
        <v>0</v>
      </c>
      <c r="AV31" s="355" t="s">
        <v>253</v>
      </c>
      <c r="AW31" s="360">
        <f t="shared" si="13"/>
        <v>0</v>
      </c>
      <c r="AX31" s="360"/>
      <c r="AY31" s="353">
        <v>0</v>
      </c>
    </row>
    <row r="32" spans="1:51" x14ac:dyDescent="0.25">
      <c r="A32" s="129" t="str">
        <f>Prj1_GrowthLOSCost!B33</f>
        <v>19-2</v>
      </c>
      <c r="B32" s="361" t="str">
        <f>Prj1_GrowthLOSCost!C33</f>
        <v>SH1 Drury Interchange including ramps</v>
      </c>
      <c r="C32" s="361" t="str">
        <f>Prj1_GrowthLOSCost!D33</f>
        <v>NZUP tbc</v>
      </c>
      <c r="D32" s="355" t="str">
        <f>Prj1_GrowthLOSCost!E33</f>
        <v>Exclude</v>
      </c>
      <c r="E32" s="355" t="str">
        <f>Prj1_GrowthLOSCost!F33</f>
        <v>State Highway</v>
      </c>
      <c r="F32" s="355" t="str">
        <f>'P1 Date Adjustment'!G32</f>
        <v>Under Construction</v>
      </c>
      <c r="G32" s="360">
        <v>0</v>
      </c>
      <c r="H32" s="360">
        <f>Prj1_GrowthLOSCost!I33</f>
        <v>0</v>
      </c>
      <c r="I32" s="360">
        <f>Prj1_GrowthLOSCost!J33</f>
        <v>0</v>
      </c>
      <c r="J32" s="360">
        <f>Prj1_GrowthLOSCost!K33</f>
        <v>0</v>
      </c>
      <c r="K32" s="360">
        <f>Prj1_GrowthLOSCost!L33</f>
        <v>0</v>
      </c>
      <c r="L32" s="360">
        <f>Prj1_GrowthLOSCost!M33</f>
        <v>0</v>
      </c>
      <c r="M32" s="360">
        <f>Prj1_GrowthLOSCost!N33</f>
        <v>0</v>
      </c>
      <c r="N32" s="360">
        <f>Prj1_GrowthLOSCost!O33</f>
        <v>0</v>
      </c>
      <c r="O32" s="360">
        <f>Prj1_GrowthLOSCost!P33</f>
        <v>0</v>
      </c>
      <c r="P32" s="360">
        <f>Prj1_GrowthLOSCost!Q33</f>
        <v>0</v>
      </c>
      <c r="Q32" s="360">
        <f>Prj1_GrowthLOSCost!R33</f>
        <v>0</v>
      </c>
      <c r="R32" s="360">
        <f>Prj1_GrowthLOSCost!S33</f>
        <v>0</v>
      </c>
      <c r="S32" s="360">
        <f>Prj1_GrowthLOSCost!T33</f>
        <v>0</v>
      </c>
      <c r="T32" s="360">
        <f>Prj1_GrowthLOSCost!U33</f>
        <v>0</v>
      </c>
      <c r="U32" s="360">
        <f>Prj1_GrowthLOSCost!V33</f>
        <v>0</v>
      </c>
      <c r="V32" s="360">
        <f>Prj1_GrowthLOSCost!W33</f>
        <v>0</v>
      </c>
      <c r="W32" s="360">
        <f>Prj1_GrowthLOSCost!X33</f>
        <v>0</v>
      </c>
      <c r="X32" s="360">
        <f>Prj1_GrowthLOSCost!Y33</f>
        <v>0</v>
      </c>
      <c r="Y32" s="360">
        <f>Prj1_GrowthLOSCost!Z33</f>
        <v>0</v>
      </c>
      <c r="Z32" s="360">
        <f>Prj1_GrowthLOSCost!AA33</f>
        <v>0</v>
      </c>
      <c r="AA32" s="360">
        <f>Prj1_GrowthLOSCost!AB33</f>
        <v>0</v>
      </c>
      <c r="AB32" s="360">
        <f>Prj1_GrowthLOSCost!AC33</f>
        <v>0</v>
      </c>
      <c r="AC32" s="360">
        <f>Prj1_GrowthLOSCost!AD33</f>
        <v>0</v>
      </c>
      <c r="AD32" s="360">
        <f>Prj1_GrowthLOSCost!AE33</f>
        <v>0</v>
      </c>
      <c r="AE32" s="360">
        <f>Prj1_GrowthLOSCost!AF33</f>
        <v>0</v>
      </c>
      <c r="AF32" s="360">
        <f>Prj1_GrowthLOSCost!AG33</f>
        <v>0</v>
      </c>
      <c r="AG32" s="360">
        <f>Prj1_GrowthLOSCost!AH33</f>
        <v>0</v>
      </c>
      <c r="AH32" s="360">
        <f>Prj1_GrowthLOSCost!AI33</f>
        <v>0</v>
      </c>
      <c r="AI32" s="360">
        <f>Prj1_GrowthLOSCost!AJ33</f>
        <v>0</v>
      </c>
      <c r="AJ32" s="360">
        <f>Prj1_GrowthLOSCost!AK33</f>
        <v>0</v>
      </c>
      <c r="AK32" s="360">
        <f>Prj1_GrowthLOSCost!AL33</f>
        <v>0</v>
      </c>
      <c r="AL32" s="360">
        <f>Prj1_GrowthLOSCost!AM33</f>
        <v>0</v>
      </c>
      <c r="AM32" s="360">
        <f>Prj1_GrowthLOSCost!AN33</f>
        <v>0</v>
      </c>
      <c r="AN32" s="360">
        <f>Prj1_GrowthLOSCost!AO33</f>
        <v>0</v>
      </c>
      <c r="AO32" s="349">
        <f t="shared" si="9"/>
        <v>0</v>
      </c>
      <c r="AP32" s="349">
        <f t="shared" si="10"/>
        <v>0</v>
      </c>
      <c r="AQ32" s="349">
        <f t="shared" si="11"/>
        <v>0</v>
      </c>
      <c r="AR32" s="353">
        <v>0</v>
      </c>
      <c r="AS32" s="354" t="str">
        <f t="shared" si="8"/>
        <v>Arterial</v>
      </c>
      <c r="AT32" s="349">
        <f t="shared" si="12"/>
        <v>0</v>
      </c>
      <c r="AU32" s="349">
        <f t="shared" si="12"/>
        <v>0</v>
      </c>
      <c r="AV32" s="355" t="s">
        <v>253</v>
      </c>
      <c r="AW32" s="360">
        <f t="shared" si="13"/>
        <v>0</v>
      </c>
      <c r="AX32" s="360"/>
      <c r="AY32" s="353">
        <v>0</v>
      </c>
    </row>
    <row r="33" spans="1:51" ht="30" x14ac:dyDescent="0.25">
      <c r="A33" s="129" t="str">
        <f>Prj1_GrowthLOSCost!B34</f>
        <v>19-3</v>
      </c>
      <c r="B33" s="361" t="str">
        <f>Prj1_GrowthLOSCost!C34</f>
        <v xml:space="preserve">SH1 3-laning and cycleway upgrades from Drury Interchange To Drury South </v>
      </c>
      <c r="C33" s="361" t="str">
        <f>Prj1_GrowthLOSCost!D34</f>
        <v>NZUP tbc</v>
      </c>
      <c r="D33" s="355" t="str">
        <f>Prj1_GrowthLOSCost!E34</f>
        <v>Exclude</v>
      </c>
      <c r="E33" s="355" t="str">
        <f>Prj1_GrowthLOSCost!F34</f>
        <v>State Highway</v>
      </c>
      <c r="F33" s="355">
        <f>'P1 Date Adjustment'!G33</f>
        <v>2036</v>
      </c>
      <c r="G33" s="360">
        <v>0</v>
      </c>
      <c r="H33" s="360">
        <f>Prj1_GrowthLOSCost!I34</f>
        <v>0</v>
      </c>
      <c r="I33" s="360">
        <f>Prj1_GrowthLOSCost!J34</f>
        <v>0</v>
      </c>
      <c r="J33" s="360">
        <f>Prj1_GrowthLOSCost!K34</f>
        <v>0</v>
      </c>
      <c r="K33" s="360">
        <f>Prj1_GrowthLOSCost!L34</f>
        <v>0</v>
      </c>
      <c r="L33" s="360">
        <f>Prj1_GrowthLOSCost!M34</f>
        <v>0</v>
      </c>
      <c r="M33" s="360">
        <f>Prj1_GrowthLOSCost!N34</f>
        <v>0</v>
      </c>
      <c r="N33" s="360">
        <f>Prj1_GrowthLOSCost!O34</f>
        <v>0</v>
      </c>
      <c r="O33" s="360">
        <f>Prj1_GrowthLOSCost!P34</f>
        <v>0</v>
      </c>
      <c r="P33" s="360">
        <f>Prj1_GrowthLOSCost!Q34</f>
        <v>0</v>
      </c>
      <c r="Q33" s="360">
        <f>Prj1_GrowthLOSCost!R34</f>
        <v>0</v>
      </c>
      <c r="R33" s="360">
        <f>Prj1_GrowthLOSCost!S34</f>
        <v>0</v>
      </c>
      <c r="S33" s="360">
        <f>Prj1_GrowthLOSCost!T34</f>
        <v>0</v>
      </c>
      <c r="T33" s="360">
        <f>Prj1_GrowthLOSCost!U34</f>
        <v>0</v>
      </c>
      <c r="U33" s="360">
        <f>Prj1_GrowthLOSCost!V34</f>
        <v>0</v>
      </c>
      <c r="V33" s="360">
        <f>Prj1_GrowthLOSCost!W34</f>
        <v>0</v>
      </c>
      <c r="W33" s="360">
        <f>Prj1_GrowthLOSCost!X34</f>
        <v>0</v>
      </c>
      <c r="X33" s="360">
        <f>Prj1_GrowthLOSCost!Y34</f>
        <v>0</v>
      </c>
      <c r="Y33" s="360">
        <f>Prj1_GrowthLOSCost!Z34</f>
        <v>0</v>
      </c>
      <c r="Z33" s="360">
        <f>Prj1_GrowthLOSCost!AA34</f>
        <v>0</v>
      </c>
      <c r="AA33" s="360">
        <f>Prj1_GrowthLOSCost!AB34</f>
        <v>0</v>
      </c>
      <c r="AB33" s="360">
        <f>Prj1_GrowthLOSCost!AC34</f>
        <v>0</v>
      </c>
      <c r="AC33" s="360">
        <f>Prj1_GrowthLOSCost!AD34</f>
        <v>0</v>
      </c>
      <c r="AD33" s="360">
        <f>Prj1_GrowthLOSCost!AE34</f>
        <v>0</v>
      </c>
      <c r="AE33" s="360">
        <f>Prj1_GrowthLOSCost!AF34</f>
        <v>0</v>
      </c>
      <c r="AF33" s="360">
        <f>Prj1_GrowthLOSCost!AG34</f>
        <v>0</v>
      </c>
      <c r="AG33" s="360">
        <f>Prj1_GrowthLOSCost!AH34</f>
        <v>0</v>
      </c>
      <c r="AH33" s="360">
        <f>Prj1_GrowthLOSCost!AI34</f>
        <v>0</v>
      </c>
      <c r="AI33" s="360">
        <f>Prj1_GrowthLOSCost!AJ34</f>
        <v>0</v>
      </c>
      <c r="AJ33" s="360">
        <f>Prj1_GrowthLOSCost!AK34</f>
        <v>0</v>
      </c>
      <c r="AK33" s="360">
        <f>Prj1_GrowthLOSCost!AL34</f>
        <v>0</v>
      </c>
      <c r="AL33" s="360">
        <f>Prj1_GrowthLOSCost!AM34</f>
        <v>0</v>
      </c>
      <c r="AM33" s="360">
        <f>Prj1_GrowthLOSCost!AN34</f>
        <v>0</v>
      </c>
      <c r="AN33" s="360">
        <f>Prj1_GrowthLOSCost!AO34</f>
        <v>0</v>
      </c>
      <c r="AO33" s="349">
        <f t="shared" si="9"/>
        <v>0</v>
      </c>
      <c r="AP33" s="349">
        <f t="shared" si="10"/>
        <v>0</v>
      </c>
      <c r="AQ33" s="349">
        <f t="shared" si="11"/>
        <v>0</v>
      </c>
      <c r="AR33" s="353">
        <v>0</v>
      </c>
      <c r="AS33" s="354" t="str">
        <f t="shared" si="8"/>
        <v>Arterial</v>
      </c>
      <c r="AT33" s="349">
        <f t="shared" si="12"/>
        <v>0</v>
      </c>
      <c r="AU33" s="349">
        <f t="shared" si="12"/>
        <v>0</v>
      </c>
      <c r="AV33" s="355">
        <v>2036</v>
      </c>
      <c r="AW33" s="360">
        <f t="shared" si="13"/>
        <v>0</v>
      </c>
      <c r="AX33" s="360"/>
      <c r="AY33" s="353">
        <v>0</v>
      </c>
    </row>
    <row r="34" spans="1:51" ht="45" x14ac:dyDescent="0.25">
      <c r="A34" s="129" t="str">
        <f>Prj1_GrowthLOSCost!B35</f>
        <v>20a</v>
      </c>
      <c r="B34" s="361" t="str">
        <f>Prj1_GrowthLOSCost!C35</f>
        <v xml:space="preserve">Upgrade Fitzgerald Rd from Brookefield to Cossey Rd for active modes </v>
      </c>
      <c r="C34" s="361" t="str">
        <f>Prj1_GrowthLOSCost!D35</f>
        <v>Active mode upgrades- existing road layout with active modes on both sides + intersection upgrades for active mode crossing</v>
      </c>
      <c r="D34" s="355" t="str">
        <f>Prj1_GrowthLOSCost!E35</f>
        <v>Include</v>
      </c>
      <c r="E34" s="355" t="str">
        <f>Prj1_GrowthLOSCost!F35</f>
        <v>Upgrade Collector</v>
      </c>
      <c r="F34" s="355">
        <f>'P1 Date Adjustment'!G34</f>
        <v>2036</v>
      </c>
      <c r="G34" s="360">
        <v>0</v>
      </c>
      <c r="H34" s="360">
        <f>Prj1_GrowthLOSCost!I35</f>
        <v>0</v>
      </c>
      <c r="I34" s="360">
        <f>Prj1_GrowthLOSCost!J35</f>
        <v>0</v>
      </c>
      <c r="J34" s="360">
        <f>Prj1_GrowthLOSCost!K35</f>
        <v>0</v>
      </c>
      <c r="K34" s="360">
        <f>Prj1_GrowthLOSCost!L35</f>
        <v>0</v>
      </c>
      <c r="L34" s="360">
        <f>Prj1_GrowthLOSCost!M35</f>
        <v>0</v>
      </c>
      <c r="M34" s="360">
        <f>Prj1_GrowthLOSCost!N35</f>
        <v>0</v>
      </c>
      <c r="N34" s="360">
        <f>Prj1_GrowthLOSCost!O35</f>
        <v>0</v>
      </c>
      <c r="O34" s="360">
        <f>Prj1_GrowthLOSCost!P35</f>
        <v>0</v>
      </c>
      <c r="P34" s="360">
        <f>Prj1_GrowthLOSCost!Q35</f>
        <v>0</v>
      </c>
      <c r="Q34" s="360">
        <f>Prj1_GrowthLOSCost!R35</f>
        <v>0</v>
      </c>
      <c r="R34" s="360">
        <f>Prj1_GrowthLOSCost!S35</f>
        <v>0</v>
      </c>
      <c r="S34" s="360">
        <f>Prj1_GrowthLOSCost!T35</f>
        <v>0</v>
      </c>
      <c r="T34" s="360">
        <f>Prj1_GrowthLOSCost!U35</f>
        <v>0</v>
      </c>
      <c r="U34" s="360">
        <f>Prj1_GrowthLOSCost!V35</f>
        <v>824296.61900121148</v>
      </c>
      <c r="V34" s="360">
        <f>Prj1_GrowthLOSCost!W35</f>
        <v>8421239.067885194</v>
      </c>
      <c r="W34" s="360">
        <f>Prj1_GrowthLOSCost!X35</f>
        <v>0</v>
      </c>
      <c r="X34" s="360">
        <f>Prj1_GrowthLOSCost!Y35</f>
        <v>0</v>
      </c>
      <c r="Y34" s="360">
        <f>Prj1_GrowthLOSCost!Z35</f>
        <v>0</v>
      </c>
      <c r="Z34" s="360">
        <f>Prj1_GrowthLOSCost!AA35</f>
        <v>0</v>
      </c>
      <c r="AA34" s="360">
        <f>Prj1_GrowthLOSCost!AB35</f>
        <v>0</v>
      </c>
      <c r="AB34" s="360">
        <f>Prj1_GrowthLOSCost!AC35</f>
        <v>0</v>
      </c>
      <c r="AC34" s="360">
        <f>Prj1_GrowthLOSCost!AD35</f>
        <v>0</v>
      </c>
      <c r="AD34" s="360">
        <f>Prj1_GrowthLOSCost!AE35</f>
        <v>0</v>
      </c>
      <c r="AE34" s="360">
        <f>Prj1_GrowthLOSCost!AF35</f>
        <v>0</v>
      </c>
      <c r="AF34" s="360">
        <f>Prj1_GrowthLOSCost!AG35</f>
        <v>0</v>
      </c>
      <c r="AG34" s="360">
        <f>Prj1_GrowthLOSCost!AH35</f>
        <v>0</v>
      </c>
      <c r="AH34" s="360">
        <f>Prj1_GrowthLOSCost!AI35</f>
        <v>0</v>
      </c>
      <c r="AI34" s="360">
        <f>Prj1_GrowthLOSCost!AJ35</f>
        <v>0</v>
      </c>
      <c r="AJ34" s="360">
        <f>Prj1_GrowthLOSCost!AK35</f>
        <v>0</v>
      </c>
      <c r="AK34" s="360">
        <f>Prj1_GrowthLOSCost!AL35</f>
        <v>0</v>
      </c>
      <c r="AL34" s="360">
        <f>Prj1_GrowthLOSCost!AM35</f>
        <v>0</v>
      </c>
      <c r="AM34" s="360">
        <f>Prj1_GrowthLOSCost!AN35</f>
        <v>0</v>
      </c>
      <c r="AN34" s="360">
        <f>Prj1_GrowthLOSCost!AO35</f>
        <v>0</v>
      </c>
      <c r="AO34" s="349">
        <f t="shared" si="9"/>
        <v>9245535.6868864056</v>
      </c>
      <c r="AP34" s="349">
        <f t="shared" si="10"/>
        <v>0</v>
      </c>
      <c r="AQ34" s="349">
        <f t="shared" si="11"/>
        <v>9245535.6868864056</v>
      </c>
      <c r="AR34" s="353">
        <v>2036</v>
      </c>
      <c r="AS34" s="354" t="str">
        <f t="shared" si="8"/>
        <v>Collector</v>
      </c>
      <c r="AT34" s="349">
        <f t="shared" si="12"/>
        <v>0</v>
      </c>
      <c r="AU34" s="349">
        <f t="shared" si="12"/>
        <v>0</v>
      </c>
      <c r="AV34" s="355">
        <v>2035</v>
      </c>
      <c r="AW34" s="360">
        <f t="shared" si="13"/>
        <v>9245535.6868864056</v>
      </c>
      <c r="AX34" s="360"/>
      <c r="AY34" s="353">
        <v>0</v>
      </c>
    </row>
    <row r="35" spans="1:51" ht="45" x14ac:dyDescent="0.25">
      <c r="A35" s="129">
        <f>Prj1_GrowthLOSCost!B36</f>
        <v>21</v>
      </c>
      <c r="B35" s="361" t="str">
        <f>Prj1_GrowthLOSCost!C36</f>
        <v>Fielding Rd upgrades for active modes ( from Fitzgerald Rd to development boundary )</v>
      </c>
      <c r="C35" s="361" t="str">
        <f>Prj1_GrowthLOSCost!D36</f>
        <v>Active mode upgrades- existing road layout with active modes on both sides + intersection upgrades for active mode crossing</v>
      </c>
      <c r="D35" s="355" t="str">
        <f>Prj1_GrowthLOSCost!E36</f>
        <v>Include</v>
      </c>
      <c r="E35" s="355" t="str">
        <f>Prj1_GrowthLOSCost!F36</f>
        <v>Upgrade Collector</v>
      </c>
      <c r="F35" s="355">
        <f>'P1 Date Adjustment'!G35</f>
        <v>2035</v>
      </c>
      <c r="G35" s="360">
        <v>0</v>
      </c>
      <c r="H35" s="360">
        <f>Prj1_GrowthLOSCost!I36</f>
        <v>0</v>
      </c>
      <c r="I35" s="360">
        <f>Prj1_GrowthLOSCost!J36</f>
        <v>0</v>
      </c>
      <c r="J35" s="360">
        <f>Prj1_GrowthLOSCost!K36</f>
        <v>0</v>
      </c>
      <c r="K35" s="360">
        <f>Prj1_GrowthLOSCost!L36</f>
        <v>0</v>
      </c>
      <c r="L35" s="360">
        <f>Prj1_GrowthLOSCost!M36</f>
        <v>0</v>
      </c>
      <c r="M35" s="360">
        <f>Prj1_GrowthLOSCost!N36</f>
        <v>0</v>
      </c>
      <c r="N35" s="360">
        <f>Prj1_GrowthLOSCost!O36</f>
        <v>0</v>
      </c>
      <c r="O35" s="360">
        <f>Prj1_GrowthLOSCost!P36</f>
        <v>0</v>
      </c>
      <c r="P35" s="360">
        <f>Prj1_GrowthLOSCost!Q36</f>
        <v>0</v>
      </c>
      <c r="Q35" s="360">
        <f>Prj1_GrowthLOSCost!R36</f>
        <v>0</v>
      </c>
      <c r="R35" s="360">
        <f>Prj1_GrowthLOSCost!S36</f>
        <v>0</v>
      </c>
      <c r="S35" s="360">
        <f>Prj1_GrowthLOSCost!T36</f>
        <v>0</v>
      </c>
      <c r="T35" s="360">
        <f>Prj1_GrowthLOSCost!U36</f>
        <v>28324.805172032218</v>
      </c>
      <c r="U35" s="360">
        <f>Prj1_GrowthLOSCost!V36</f>
        <v>289373.93458434625</v>
      </c>
      <c r="V35" s="360">
        <f>Prj1_GrowthLOSCost!W36</f>
        <v>0</v>
      </c>
      <c r="W35" s="360">
        <f>Prj1_GrowthLOSCost!X36</f>
        <v>0</v>
      </c>
      <c r="X35" s="360">
        <f>Prj1_GrowthLOSCost!Y36</f>
        <v>0</v>
      </c>
      <c r="Y35" s="360">
        <f>Prj1_GrowthLOSCost!Z36</f>
        <v>0</v>
      </c>
      <c r="Z35" s="360">
        <f>Prj1_GrowthLOSCost!AA36</f>
        <v>0</v>
      </c>
      <c r="AA35" s="360">
        <f>Prj1_GrowthLOSCost!AB36</f>
        <v>0</v>
      </c>
      <c r="AB35" s="360">
        <f>Prj1_GrowthLOSCost!AC36</f>
        <v>0</v>
      </c>
      <c r="AC35" s="360">
        <f>Prj1_GrowthLOSCost!AD36</f>
        <v>0</v>
      </c>
      <c r="AD35" s="360">
        <f>Prj1_GrowthLOSCost!AE36</f>
        <v>0</v>
      </c>
      <c r="AE35" s="360">
        <f>Prj1_GrowthLOSCost!AF36</f>
        <v>0</v>
      </c>
      <c r="AF35" s="360">
        <f>Prj1_GrowthLOSCost!AG36</f>
        <v>0</v>
      </c>
      <c r="AG35" s="360">
        <f>Prj1_GrowthLOSCost!AH36</f>
        <v>0</v>
      </c>
      <c r="AH35" s="360">
        <f>Prj1_GrowthLOSCost!AI36</f>
        <v>0</v>
      </c>
      <c r="AI35" s="360">
        <f>Prj1_GrowthLOSCost!AJ36</f>
        <v>0</v>
      </c>
      <c r="AJ35" s="360">
        <f>Prj1_GrowthLOSCost!AK36</f>
        <v>0</v>
      </c>
      <c r="AK35" s="360">
        <f>Prj1_GrowthLOSCost!AL36</f>
        <v>0</v>
      </c>
      <c r="AL35" s="360">
        <f>Prj1_GrowthLOSCost!AM36</f>
        <v>0</v>
      </c>
      <c r="AM35" s="360">
        <f>Prj1_GrowthLOSCost!AN36</f>
        <v>0</v>
      </c>
      <c r="AN35" s="360">
        <f>Prj1_GrowthLOSCost!AO36</f>
        <v>0</v>
      </c>
      <c r="AO35" s="349">
        <f t="shared" si="9"/>
        <v>317698.73975637846</v>
      </c>
      <c r="AP35" s="349">
        <f t="shared" si="10"/>
        <v>28324.805172032218</v>
      </c>
      <c r="AQ35" s="349">
        <f t="shared" si="11"/>
        <v>289373.93458434625</v>
      </c>
      <c r="AR35" s="353">
        <v>0</v>
      </c>
      <c r="AS35" s="354" t="str">
        <f t="shared" si="8"/>
        <v>Collector</v>
      </c>
      <c r="AT35" s="349">
        <f t="shared" si="12"/>
        <v>0</v>
      </c>
      <c r="AU35" s="349">
        <f t="shared" si="12"/>
        <v>0</v>
      </c>
      <c r="AV35" s="355">
        <v>2035</v>
      </c>
      <c r="AW35" s="360">
        <f t="shared" si="13"/>
        <v>317698.73975637846</v>
      </c>
      <c r="AX35" s="360"/>
      <c r="AY35" s="353">
        <v>0</v>
      </c>
    </row>
    <row r="36" spans="1:51" x14ac:dyDescent="0.25">
      <c r="A36" s="129">
        <f>Prj1_GrowthLOSCost!B37</f>
        <v>22</v>
      </c>
      <c r="B36" s="361" t="str">
        <f>Prj1_GrowthLOSCost!C37</f>
        <v>Upgrade Intersection at Quarry/ GSR</v>
      </c>
      <c r="C36" s="361" t="str">
        <f>Prj1_GrowthLOSCost!D37</f>
        <v>Upgrade intersection with active modes facilities(TDM)</v>
      </c>
      <c r="D36" s="355" t="str">
        <f>Prj1_GrowthLOSCost!E37</f>
        <v>Include</v>
      </c>
      <c r="E36" s="355" t="str">
        <f>Prj1_GrowthLOSCost!F37</f>
        <v>New Collector (AT)</v>
      </c>
      <c r="F36" s="355">
        <f>'P1 Date Adjustment'!G36</f>
        <v>2036</v>
      </c>
      <c r="G36" s="360">
        <v>0</v>
      </c>
      <c r="H36" s="360">
        <f>Prj1_GrowthLOSCost!I37</f>
        <v>0</v>
      </c>
      <c r="I36" s="360">
        <f>Prj1_GrowthLOSCost!J37</f>
        <v>0</v>
      </c>
      <c r="J36" s="360">
        <f>Prj1_GrowthLOSCost!K37</f>
        <v>0</v>
      </c>
      <c r="K36" s="360">
        <f>Prj1_GrowthLOSCost!L37</f>
        <v>0</v>
      </c>
      <c r="L36" s="360">
        <f>Prj1_GrowthLOSCost!M37</f>
        <v>0</v>
      </c>
      <c r="M36" s="360">
        <f>Prj1_GrowthLOSCost!N37</f>
        <v>0</v>
      </c>
      <c r="N36" s="360">
        <f>Prj1_GrowthLOSCost!O37</f>
        <v>0</v>
      </c>
      <c r="O36" s="360">
        <f>Prj1_GrowthLOSCost!P37</f>
        <v>0</v>
      </c>
      <c r="P36" s="360">
        <f>Prj1_GrowthLOSCost!Q37</f>
        <v>0</v>
      </c>
      <c r="Q36" s="360">
        <f>Prj1_GrowthLOSCost!R37</f>
        <v>0</v>
      </c>
      <c r="R36" s="360">
        <f>Prj1_GrowthLOSCost!S37</f>
        <v>0</v>
      </c>
      <c r="S36" s="360">
        <f>Prj1_GrowthLOSCost!T37</f>
        <v>0</v>
      </c>
      <c r="T36" s="360">
        <f>Prj1_GrowthLOSCost!U37</f>
        <v>0</v>
      </c>
      <c r="U36" s="360">
        <f>Prj1_GrowthLOSCost!V37</f>
        <v>769020.35753925028</v>
      </c>
      <c r="V36" s="360">
        <f>Prj1_GrowthLOSCost!W37</f>
        <v>7856521.7054457637</v>
      </c>
      <c r="W36" s="360">
        <f>Prj1_GrowthLOSCost!X37</f>
        <v>0</v>
      </c>
      <c r="X36" s="360">
        <f>Prj1_GrowthLOSCost!Y37</f>
        <v>0</v>
      </c>
      <c r="Y36" s="360">
        <f>Prj1_GrowthLOSCost!Z37</f>
        <v>0</v>
      </c>
      <c r="Z36" s="360">
        <f>Prj1_GrowthLOSCost!AA37</f>
        <v>0</v>
      </c>
      <c r="AA36" s="360">
        <f>Prj1_GrowthLOSCost!AB37</f>
        <v>0</v>
      </c>
      <c r="AB36" s="360">
        <f>Prj1_GrowthLOSCost!AC37</f>
        <v>0</v>
      </c>
      <c r="AC36" s="360">
        <f>Prj1_GrowthLOSCost!AD37</f>
        <v>0</v>
      </c>
      <c r="AD36" s="360">
        <f>Prj1_GrowthLOSCost!AE37</f>
        <v>0</v>
      </c>
      <c r="AE36" s="360">
        <f>Prj1_GrowthLOSCost!AF37</f>
        <v>0</v>
      </c>
      <c r="AF36" s="360">
        <f>Prj1_GrowthLOSCost!AG37</f>
        <v>0</v>
      </c>
      <c r="AG36" s="360">
        <f>Prj1_GrowthLOSCost!AH37</f>
        <v>0</v>
      </c>
      <c r="AH36" s="360">
        <f>Prj1_GrowthLOSCost!AI37</f>
        <v>0</v>
      </c>
      <c r="AI36" s="360">
        <f>Prj1_GrowthLOSCost!AJ37</f>
        <v>0</v>
      </c>
      <c r="AJ36" s="360">
        <f>Prj1_GrowthLOSCost!AK37</f>
        <v>0</v>
      </c>
      <c r="AK36" s="360">
        <f>Prj1_GrowthLOSCost!AL37</f>
        <v>0</v>
      </c>
      <c r="AL36" s="360">
        <f>Prj1_GrowthLOSCost!AM37</f>
        <v>0</v>
      </c>
      <c r="AM36" s="360">
        <f>Prj1_GrowthLOSCost!AN37</f>
        <v>0</v>
      </c>
      <c r="AN36" s="360">
        <f>Prj1_GrowthLOSCost!AO37</f>
        <v>0</v>
      </c>
      <c r="AO36" s="349">
        <f t="shared" si="9"/>
        <v>8625542.0629850142</v>
      </c>
      <c r="AP36" s="349">
        <f t="shared" si="10"/>
        <v>0</v>
      </c>
      <c r="AQ36" s="349">
        <f t="shared" si="11"/>
        <v>8625542.0629850142</v>
      </c>
      <c r="AR36" s="353">
        <v>2036</v>
      </c>
      <c r="AS36" s="354" t="str">
        <f t="shared" si="8"/>
        <v>Collector</v>
      </c>
      <c r="AT36" s="349">
        <f t="shared" si="12"/>
        <v>0</v>
      </c>
      <c r="AU36" s="349">
        <f t="shared" si="12"/>
        <v>0</v>
      </c>
      <c r="AV36" s="355">
        <v>2033</v>
      </c>
      <c r="AW36" s="360">
        <f t="shared" si="13"/>
        <v>8625542.0629850142</v>
      </c>
      <c r="AX36" s="360"/>
      <c r="AY36" s="353">
        <v>2036</v>
      </c>
    </row>
    <row r="37" spans="1:51" ht="45" x14ac:dyDescent="0.25">
      <c r="A37" s="129" t="str">
        <f>Prj1_GrowthLOSCost!B38</f>
        <v>23a</v>
      </c>
      <c r="B37" s="361" t="str">
        <f>Prj1_GrowthLOSCost!C38</f>
        <v>Waihoehoe Rd West upgrades- between GSR &amp; Kath Henry</v>
      </c>
      <c r="C37" s="361" t="str">
        <f>Prj1_GrowthLOSCost!D38</f>
        <v xml:space="preserve">Interim 2-lane – install kerb and channel within existing road corridor with provision of active modes on both sides, 20m cross-section </v>
      </c>
      <c r="D37" s="355" t="str">
        <f>Prj1_GrowthLOSCost!E38</f>
        <v>Exclude</v>
      </c>
      <c r="E37" s="355" t="str">
        <f>Prj1_GrowthLOSCost!F38</f>
        <v>Interim Arterial</v>
      </c>
      <c r="F37" s="355">
        <f>'P1 Date Adjustment'!G37</f>
        <v>2025</v>
      </c>
      <c r="G37" s="360">
        <v>0</v>
      </c>
      <c r="H37" s="360">
        <f>Prj1_GrowthLOSCost!I38</f>
        <v>0</v>
      </c>
      <c r="I37" s="360">
        <f>Prj1_GrowthLOSCost!J38</f>
        <v>0</v>
      </c>
      <c r="J37" s="360">
        <f>Prj1_GrowthLOSCost!K38</f>
        <v>0</v>
      </c>
      <c r="K37" s="360">
        <f>Prj1_GrowthLOSCost!L38</f>
        <v>0</v>
      </c>
      <c r="L37" s="360">
        <f>Prj1_GrowthLOSCost!M38</f>
        <v>0</v>
      </c>
      <c r="M37" s="360">
        <f>Prj1_GrowthLOSCost!N38</f>
        <v>0</v>
      </c>
      <c r="N37" s="360">
        <f>Prj1_GrowthLOSCost!O38</f>
        <v>0</v>
      </c>
      <c r="O37" s="360">
        <f>Prj1_GrowthLOSCost!P38</f>
        <v>0</v>
      </c>
      <c r="P37" s="360">
        <f>Prj1_GrowthLOSCost!Q38</f>
        <v>0</v>
      </c>
      <c r="Q37" s="360">
        <f>Prj1_GrowthLOSCost!R38</f>
        <v>0</v>
      </c>
      <c r="R37" s="360">
        <f>Prj1_GrowthLOSCost!S38</f>
        <v>0</v>
      </c>
      <c r="S37" s="360">
        <f>Prj1_GrowthLOSCost!T38</f>
        <v>0</v>
      </c>
      <c r="T37" s="360">
        <f>Prj1_GrowthLOSCost!U38</f>
        <v>0</v>
      </c>
      <c r="U37" s="360">
        <f>Prj1_GrowthLOSCost!V38</f>
        <v>0</v>
      </c>
      <c r="V37" s="360">
        <f>Prj1_GrowthLOSCost!W38</f>
        <v>0</v>
      </c>
      <c r="W37" s="360">
        <f>Prj1_GrowthLOSCost!X38</f>
        <v>0</v>
      </c>
      <c r="X37" s="360">
        <f>Prj1_GrowthLOSCost!Y38</f>
        <v>0</v>
      </c>
      <c r="Y37" s="360">
        <f>Prj1_GrowthLOSCost!Z38</f>
        <v>0</v>
      </c>
      <c r="Z37" s="360">
        <f>Prj1_GrowthLOSCost!AA38</f>
        <v>0</v>
      </c>
      <c r="AA37" s="360">
        <f>Prj1_GrowthLOSCost!AB38</f>
        <v>0</v>
      </c>
      <c r="AB37" s="360">
        <f>Prj1_GrowthLOSCost!AC38</f>
        <v>0</v>
      </c>
      <c r="AC37" s="360">
        <f>Prj1_GrowthLOSCost!AD38</f>
        <v>0</v>
      </c>
      <c r="AD37" s="360">
        <f>Prj1_GrowthLOSCost!AE38</f>
        <v>0</v>
      </c>
      <c r="AE37" s="360">
        <f>Prj1_GrowthLOSCost!AF38</f>
        <v>0</v>
      </c>
      <c r="AF37" s="360">
        <f>Prj1_GrowthLOSCost!AG38</f>
        <v>0</v>
      </c>
      <c r="AG37" s="360">
        <f>Prj1_GrowthLOSCost!AH38</f>
        <v>0</v>
      </c>
      <c r="AH37" s="360">
        <f>Prj1_GrowthLOSCost!AI38</f>
        <v>0</v>
      </c>
      <c r="AI37" s="360">
        <f>Prj1_GrowthLOSCost!AJ38</f>
        <v>0</v>
      </c>
      <c r="AJ37" s="360">
        <f>Prj1_GrowthLOSCost!AK38</f>
        <v>0</v>
      </c>
      <c r="AK37" s="360">
        <f>Prj1_GrowthLOSCost!AL38</f>
        <v>0</v>
      </c>
      <c r="AL37" s="360">
        <f>Prj1_GrowthLOSCost!AM38</f>
        <v>0</v>
      </c>
      <c r="AM37" s="360">
        <f>Prj1_GrowthLOSCost!AN38</f>
        <v>0</v>
      </c>
      <c r="AN37" s="360">
        <f>Prj1_GrowthLOSCost!AO38</f>
        <v>0</v>
      </c>
      <c r="AO37" s="349">
        <f t="shared" si="9"/>
        <v>0</v>
      </c>
      <c r="AP37" s="349">
        <f t="shared" si="10"/>
        <v>0</v>
      </c>
      <c r="AQ37" s="349">
        <f t="shared" si="11"/>
        <v>0</v>
      </c>
      <c r="AR37" s="353">
        <v>0</v>
      </c>
      <c r="AS37" s="354" t="str">
        <f t="shared" si="8"/>
        <v>Arterial</v>
      </c>
      <c r="AT37" s="349">
        <f t="shared" si="12"/>
        <v>0</v>
      </c>
      <c r="AU37" s="349">
        <f t="shared" si="12"/>
        <v>0</v>
      </c>
      <c r="AV37" s="355">
        <v>2025</v>
      </c>
      <c r="AW37" s="360">
        <f t="shared" si="13"/>
        <v>0</v>
      </c>
      <c r="AX37" s="360"/>
      <c r="AY37" s="353">
        <v>0</v>
      </c>
    </row>
    <row r="38" spans="1:51" ht="60" x14ac:dyDescent="0.25">
      <c r="A38" s="129" t="str">
        <f>Prj1_GrowthLOSCost!B39</f>
        <v>23b</v>
      </c>
      <c r="B38" s="361" t="str">
        <f>Prj1_GrowthLOSCost!C39</f>
        <v>Waihoehoe Rd West upgrades- between GSR &amp; Kath Henry Lane</v>
      </c>
      <c r="C38" s="361" t="str">
        <f>Prj1_GrowthLOSCost!D39</f>
        <v>Final 4-lane - following interim option, upgrade Road corridor to provide four lanes with additional turning lanes at intersections where required (as indicated in SGA Design</v>
      </c>
      <c r="D38" s="355" t="str">
        <f>Prj1_GrowthLOSCost!E39</f>
        <v>Exclude</v>
      </c>
      <c r="E38" s="355" t="str">
        <f>Prj1_GrowthLOSCost!F39</f>
        <v>4-lane arterial</v>
      </c>
      <c r="F38" s="355">
        <f>'P1 Date Adjustment'!G38</f>
        <v>2031</v>
      </c>
      <c r="G38" s="360">
        <v>0</v>
      </c>
      <c r="H38" s="360">
        <f>Prj1_GrowthLOSCost!I39</f>
        <v>0</v>
      </c>
      <c r="I38" s="360">
        <f>Prj1_GrowthLOSCost!J39</f>
        <v>0</v>
      </c>
      <c r="J38" s="360">
        <f>Prj1_GrowthLOSCost!K39</f>
        <v>0</v>
      </c>
      <c r="K38" s="360">
        <f>Prj1_GrowthLOSCost!L39</f>
        <v>0</v>
      </c>
      <c r="L38" s="360">
        <f>Prj1_GrowthLOSCost!M39</f>
        <v>0</v>
      </c>
      <c r="M38" s="360">
        <f>Prj1_GrowthLOSCost!N39</f>
        <v>0</v>
      </c>
      <c r="N38" s="360">
        <f>Prj1_GrowthLOSCost!O39</f>
        <v>0</v>
      </c>
      <c r="O38" s="360">
        <f>Prj1_GrowthLOSCost!P39</f>
        <v>0</v>
      </c>
      <c r="P38" s="360">
        <f>Prj1_GrowthLOSCost!Q39</f>
        <v>0</v>
      </c>
      <c r="Q38" s="360">
        <f>Prj1_GrowthLOSCost!R39</f>
        <v>0</v>
      </c>
      <c r="R38" s="360">
        <f>Prj1_GrowthLOSCost!S39</f>
        <v>0</v>
      </c>
      <c r="S38" s="360">
        <f>Prj1_GrowthLOSCost!T39</f>
        <v>0</v>
      </c>
      <c r="T38" s="360">
        <f>Prj1_GrowthLOSCost!U39</f>
        <v>0</v>
      </c>
      <c r="U38" s="360">
        <f>Prj1_GrowthLOSCost!V39</f>
        <v>0</v>
      </c>
      <c r="V38" s="360">
        <f>Prj1_GrowthLOSCost!W39</f>
        <v>0</v>
      </c>
      <c r="W38" s="360">
        <f>Prj1_GrowthLOSCost!X39</f>
        <v>0</v>
      </c>
      <c r="X38" s="360">
        <f>Prj1_GrowthLOSCost!Y39</f>
        <v>0</v>
      </c>
      <c r="Y38" s="360">
        <f>Prj1_GrowthLOSCost!Z39</f>
        <v>0</v>
      </c>
      <c r="Z38" s="360">
        <f>Prj1_GrowthLOSCost!AA39</f>
        <v>0</v>
      </c>
      <c r="AA38" s="360">
        <f>Prj1_GrowthLOSCost!AB39</f>
        <v>0</v>
      </c>
      <c r="AB38" s="360">
        <f>Prj1_GrowthLOSCost!AC39</f>
        <v>0</v>
      </c>
      <c r="AC38" s="360">
        <f>Prj1_GrowthLOSCost!AD39</f>
        <v>0</v>
      </c>
      <c r="AD38" s="360">
        <f>Prj1_GrowthLOSCost!AE39</f>
        <v>0</v>
      </c>
      <c r="AE38" s="360">
        <f>Prj1_GrowthLOSCost!AF39</f>
        <v>0</v>
      </c>
      <c r="AF38" s="360">
        <f>Prj1_GrowthLOSCost!AG39</f>
        <v>0</v>
      </c>
      <c r="AG38" s="360">
        <f>Prj1_GrowthLOSCost!AH39</f>
        <v>0</v>
      </c>
      <c r="AH38" s="360">
        <f>Prj1_GrowthLOSCost!AI39</f>
        <v>0</v>
      </c>
      <c r="AI38" s="360">
        <f>Prj1_GrowthLOSCost!AJ39</f>
        <v>0</v>
      </c>
      <c r="AJ38" s="360">
        <f>Prj1_GrowthLOSCost!AK39</f>
        <v>0</v>
      </c>
      <c r="AK38" s="360">
        <f>Prj1_GrowthLOSCost!AL39</f>
        <v>0</v>
      </c>
      <c r="AL38" s="360">
        <f>Prj1_GrowthLOSCost!AM39</f>
        <v>0</v>
      </c>
      <c r="AM38" s="360">
        <f>Prj1_GrowthLOSCost!AN39</f>
        <v>0</v>
      </c>
      <c r="AN38" s="360">
        <f>Prj1_GrowthLOSCost!AO39</f>
        <v>0</v>
      </c>
      <c r="AO38" s="349">
        <f t="shared" si="9"/>
        <v>0</v>
      </c>
      <c r="AP38" s="349">
        <f t="shared" si="10"/>
        <v>0</v>
      </c>
      <c r="AQ38" s="349">
        <f t="shared" si="11"/>
        <v>0</v>
      </c>
      <c r="AR38" s="353">
        <v>0</v>
      </c>
      <c r="AS38" s="354" t="str">
        <f t="shared" si="8"/>
        <v>Arterial</v>
      </c>
      <c r="AT38" s="349">
        <f t="shared" si="12"/>
        <v>0</v>
      </c>
      <c r="AU38" s="349">
        <f t="shared" si="12"/>
        <v>0</v>
      </c>
      <c r="AV38" s="355">
        <v>2031</v>
      </c>
      <c r="AW38" s="360">
        <f t="shared" si="13"/>
        <v>0</v>
      </c>
      <c r="AX38" s="360"/>
      <c r="AY38" s="353">
        <v>0</v>
      </c>
    </row>
    <row r="39" spans="1:51" ht="45" x14ac:dyDescent="0.25">
      <c r="A39" s="129" t="str">
        <f>Prj1_GrowthLOSCost!B40</f>
        <v>23c</v>
      </c>
      <c r="B39" s="361" t="str">
        <f>Prj1_GrowthLOSCost!C40</f>
        <v>Waihoehoe Rd West upgrades- between Kath Henry Lane and Fitzgerald Rd</v>
      </c>
      <c r="C39" s="361" t="str">
        <f>Prj1_GrowthLOSCost!D40</f>
        <v xml:space="preserve">Interim 2-lane – install kerb and channel within existing road corridor with provision of active modes on both sides, 20m cross-section </v>
      </c>
      <c r="D39" s="355" t="str">
        <f>Prj1_GrowthLOSCost!E40</f>
        <v>Include</v>
      </c>
      <c r="E39" s="355" t="str">
        <f>Prj1_GrowthLOSCost!F40</f>
        <v>Interim Arterial</v>
      </c>
      <c r="F39" s="355">
        <f>'P1 Date Adjustment'!G39</f>
        <v>2025</v>
      </c>
      <c r="G39" s="360">
        <v>0</v>
      </c>
      <c r="H39" s="360">
        <f>Prj1_GrowthLOSCost!I40</f>
        <v>0</v>
      </c>
      <c r="I39" s="360">
        <f>Prj1_GrowthLOSCost!J40</f>
        <v>0</v>
      </c>
      <c r="J39" s="360">
        <f>Prj1_GrowthLOSCost!K40</f>
        <v>0</v>
      </c>
      <c r="K39" s="360">
        <f>Prj1_GrowthLOSCost!L40</f>
        <v>0</v>
      </c>
      <c r="L39" s="360">
        <f>Prj1_GrowthLOSCost!M40</f>
        <v>0</v>
      </c>
      <c r="M39" s="360">
        <f>Prj1_GrowthLOSCost!N40</f>
        <v>0</v>
      </c>
      <c r="N39" s="360">
        <f>Prj1_GrowthLOSCost!O40</f>
        <v>0</v>
      </c>
      <c r="O39" s="360">
        <f>Prj1_GrowthLOSCost!P40</f>
        <v>0</v>
      </c>
      <c r="P39" s="360">
        <f>Prj1_GrowthLOSCost!Q40</f>
        <v>0</v>
      </c>
      <c r="Q39" s="360">
        <f>Prj1_GrowthLOSCost!R40</f>
        <v>0</v>
      </c>
      <c r="R39" s="360">
        <f>Prj1_GrowthLOSCost!S40</f>
        <v>0</v>
      </c>
      <c r="S39" s="360">
        <f>Prj1_GrowthLOSCost!T40</f>
        <v>0</v>
      </c>
      <c r="T39" s="360">
        <f>Prj1_GrowthLOSCost!U40</f>
        <v>0</v>
      </c>
      <c r="U39" s="360">
        <f>Prj1_GrowthLOSCost!V40</f>
        <v>0</v>
      </c>
      <c r="V39" s="360">
        <f>Prj1_GrowthLOSCost!W40</f>
        <v>0</v>
      </c>
      <c r="W39" s="360">
        <f>Prj1_GrowthLOSCost!X40</f>
        <v>0</v>
      </c>
      <c r="X39" s="360">
        <f>Prj1_GrowthLOSCost!Y40</f>
        <v>0</v>
      </c>
      <c r="Y39" s="360">
        <f>Prj1_GrowthLOSCost!Z40</f>
        <v>0</v>
      </c>
      <c r="Z39" s="360">
        <f>Prj1_GrowthLOSCost!AA40</f>
        <v>0</v>
      </c>
      <c r="AA39" s="360">
        <f>Prj1_GrowthLOSCost!AB40</f>
        <v>0</v>
      </c>
      <c r="AB39" s="360">
        <f>Prj1_GrowthLOSCost!AC40</f>
        <v>0</v>
      </c>
      <c r="AC39" s="360">
        <f>Prj1_GrowthLOSCost!AD40</f>
        <v>0</v>
      </c>
      <c r="AD39" s="360">
        <f>Prj1_GrowthLOSCost!AE40</f>
        <v>0</v>
      </c>
      <c r="AE39" s="360">
        <f>Prj1_GrowthLOSCost!AF40</f>
        <v>0</v>
      </c>
      <c r="AF39" s="360">
        <f>Prj1_GrowthLOSCost!AG40</f>
        <v>0</v>
      </c>
      <c r="AG39" s="360">
        <f>Prj1_GrowthLOSCost!AH40</f>
        <v>0</v>
      </c>
      <c r="AH39" s="360">
        <f>Prj1_GrowthLOSCost!AI40</f>
        <v>0</v>
      </c>
      <c r="AI39" s="360">
        <f>Prj1_GrowthLOSCost!AJ40</f>
        <v>0</v>
      </c>
      <c r="AJ39" s="360">
        <f>Prj1_GrowthLOSCost!AK40</f>
        <v>0</v>
      </c>
      <c r="AK39" s="360">
        <f>Prj1_GrowthLOSCost!AL40</f>
        <v>0</v>
      </c>
      <c r="AL39" s="360">
        <f>Prj1_GrowthLOSCost!AM40</f>
        <v>0</v>
      </c>
      <c r="AM39" s="360">
        <f>Prj1_GrowthLOSCost!AN40</f>
        <v>0</v>
      </c>
      <c r="AN39" s="360">
        <f>Prj1_GrowthLOSCost!AO40</f>
        <v>0</v>
      </c>
      <c r="AO39" s="349">
        <f t="shared" si="9"/>
        <v>0</v>
      </c>
      <c r="AP39" s="349">
        <f t="shared" si="10"/>
        <v>0</v>
      </c>
      <c r="AQ39" s="349">
        <f t="shared" si="11"/>
        <v>0</v>
      </c>
      <c r="AR39" s="353">
        <v>0</v>
      </c>
      <c r="AS39" s="354" t="str">
        <f t="shared" si="8"/>
        <v>Arterial</v>
      </c>
      <c r="AT39" s="349">
        <f t="shared" si="12"/>
        <v>0</v>
      </c>
      <c r="AU39" s="349">
        <f t="shared" si="12"/>
        <v>0</v>
      </c>
      <c r="AV39" s="355">
        <v>2025</v>
      </c>
      <c r="AW39" s="360">
        <f t="shared" si="13"/>
        <v>0</v>
      </c>
      <c r="AX39" s="360"/>
      <c r="AY39" s="353">
        <v>0</v>
      </c>
    </row>
    <row r="40" spans="1:51" ht="60" x14ac:dyDescent="0.25">
      <c r="A40" s="129" t="str">
        <f>Prj1_GrowthLOSCost!B41</f>
        <v>23d</v>
      </c>
      <c r="B40" s="361" t="str">
        <f>Prj1_GrowthLOSCost!C41</f>
        <v>Waihoehoe Rd West upgrades- between Kath Henry Lane and Fitzgerald Rd</v>
      </c>
      <c r="C40" s="361" t="str">
        <f>Prj1_GrowthLOSCost!D41</f>
        <v>Final 4-lane - following interim option, upgrade Road corridor to provide four lanes with additional turning lanes at intersections where required (as indicated in SGA Design</v>
      </c>
      <c r="D40" s="355" t="str">
        <f>Prj1_GrowthLOSCost!E41</f>
        <v>Include</v>
      </c>
      <c r="E40" s="355" t="str">
        <f>Prj1_GrowthLOSCost!F41</f>
        <v>4-lane arterial</v>
      </c>
      <c r="F40" s="355">
        <f>'P1 Date Adjustment'!G40</f>
        <v>2037</v>
      </c>
      <c r="G40" s="360">
        <v>0</v>
      </c>
      <c r="H40" s="360">
        <f>Prj1_GrowthLOSCost!I41</f>
        <v>0</v>
      </c>
      <c r="I40" s="360">
        <f>Prj1_GrowthLOSCost!J41</f>
        <v>0</v>
      </c>
      <c r="J40" s="360">
        <f>Prj1_GrowthLOSCost!K41</f>
        <v>0</v>
      </c>
      <c r="K40" s="360">
        <f>Prj1_GrowthLOSCost!L41</f>
        <v>0</v>
      </c>
      <c r="L40" s="360">
        <f>Prj1_GrowthLOSCost!M41</f>
        <v>0</v>
      </c>
      <c r="M40" s="360">
        <f>Prj1_GrowthLOSCost!N41</f>
        <v>0</v>
      </c>
      <c r="N40" s="360">
        <f>Prj1_GrowthLOSCost!O41</f>
        <v>0</v>
      </c>
      <c r="O40" s="360">
        <f>Prj1_GrowthLOSCost!P41</f>
        <v>0</v>
      </c>
      <c r="P40" s="360">
        <f>Prj1_GrowthLOSCost!Q41</f>
        <v>0</v>
      </c>
      <c r="Q40" s="360">
        <f>Prj1_GrowthLOSCost!R41</f>
        <v>0</v>
      </c>
      <c r="R40" s="360">
        <f>Prj1_GrowthLOSCost!S41</f>
        <v>0</v>
      </c>
      <c r="S40" s="360">
        <f>Prj1_GrowthLOSCost!T41</f>
        <v>0</v>
      </c>
      <c r="T40" s="360">
        <f>Prj1_GrowthLOSCost!U41</f>
        <v>0</v>
      </c>
      <c r="U40" s="360">
        <f>Prj1_GrowthLOSCost!V41</f>
        <v>3769871.2445128597</v>
      </c>
      <c r="V40" s="360">
        <f>Prj1_GrowthLOSCost!W41</f>
        <v>922810.74049013038</v>
      </c>
      <c r="W40" s="360">
        <f>Prj1_GrowthLOSCost!X41</f>
        <v>10060509.513027938</v>
      </c>
      <c r="X40" s="360">
        <f>Prj1_GrowthLOSCost!Y41</f>
        <v>0</v>
      </c>
      <c r="Y40" s="360">
        <f>Prj1_GrowthLOSCost!Z41</f>
        <v>0</v>
      </c>
      <c r="Z40" s="360">
        <f>Prj1_GrowthLOSCost!AA41</f>
        <v>0</v>
      </c>
      <c r="AA40" s="360">
        <f>Prj1_GrowthLOSCost!AB41</f>
        <v>0</v>
      </c>
      <c r="AB40" s="360">
        <f>Prj1_GrowthLOSCost!AC41</f>
        <v>0</v>
      </c>
      <c r="AC40" s="360">
        <f>Prj1_GrowthLOSCost!AD41</f>
        <v>0</v>
      </c>
      <c r="AD40" s="360">
        <f>Prj1_GrowthLOSCost!AE41</f>
        <v>0</v>
      </c>
      <c r="AE40" s="360">
        <f>Prj1_GrowthLOSCost!AF41</f>
        <v>0</v>
      </c>
      <c r="AF40" s="360">
        <f>Prj1_GrowthLOSCost!AG41</f>
        <v>0</v>
      </c>
      <c r="AG40" s="360">
        <f>Prj1_GrowthLOSCost!AH41</f>
        <v>0</v>
      </c>
      <c r="AH40" s="360">
        <f>Prj1_GrowthLOSCost!AI41</f>
        <v>0</v>
      </c>
      <c r="AI40" s="360">
        <f>Prj1_GrowthLOSCost!AJ41</f>
        <v>0</v>
      </c>
      <c r="AJ40" s="360">
        <f>Prj1_GrowthLOSCost!AK41</f>
        <v>0</v>
      </c>
      <c r="AK40" s="360">
        <f>Prj1_GrowthLOSCost!AL41</f>
        <v>0</v>
      </c>
      <c r="AL40" s="360">
        <f>Prj1_GrowthLOSCost!AM41</f>
        <v>0</v>
      </c>
      <c r="AM40" s="360">
        <f>Prj1_GrowthLOSCost!AN41</f>
        <v>0</v>
      </c>
      <c r="AN40" s="360">
        <f>Prj1_GrowthLOSCost!AO41</f>
        <v>0</v>
      </c>
      <c r="AO40" s="349">
        <f t="shared" si="9"/>
        <v>14753191.498030927</v>
      </c>
      <c r="AP40" s="349">
        <f t="shared" si="10"/>
        <v>0</v>
      </c>
      <c r="AQ40" s="349">
        <f t="shared" si="11"/>
        <v>14753191.498030927</v>
      </c>
      <c r="AR40" s="353">
        <v>2037</v>
      </c>
      <c r="AS40" s="354" t="str">
        <f t="shared" si="8"/>
        <v>Arterial</v>
      </c>
      <c r="AT40" s="349">
        <f t="shared" si="12"/>
        <v>0</v>
      </c>
      <c r="AU40" s="349">
        <f t="shared" si="12"/>
        <v>7524127.6639957726</v>
      </c>
      <c r="AV40" s="355">
        <v>2031</v>
      </c>
      <c r="AW40" s="360">
        <f t="shared" si="13"/>
        <v>7229063.8340351544</v>
      </c>
      <c r="AX40" s="360"/>
      <c r="AY40" s="353">
        <v>2037</v>
      </c>
    </row>
    <row r="41" spans="1:51" ht="45" x14ac:dyDescent="0.25">
      <c r="A41" s="129">
        <f>Prj1_GrowthLOSCost!B42</f>
        <v>23</v>
      </c>
      <c r="B41" s="361" t="str">
        <f>Prj1_GrowthLOSCost!C42</f>
        <v>Waihoehoe Rd West upgrades- between GSR &amp; Fitzgerald Rd, including bridge replacement over the rail corridor</v>
      </c>
      <c r="C41" s="361" t="str">
        <f>Prj1_GrowthLOSCost!D42</f>
        <v>4-lane urban- upgrade 2-lane with active modes on both sides, SGA design</v>
      </c>
      <c r="D41" s="355" t="str">
        <f>Prj1_GrowthLOSCost!E42</f>
        <v>Exclude</v>
      </c>
      <c r="E41" s="355" t="str">
        <f>Prj1_GrowthLOSCost!F42</f>
        <v>4-lane arterial</v>
      </c>
      <c r="F41" s="355">
        <f>'P1 Date Adjustment'!G41</f>
        <v>0</v>
      </c>
      <c r="G41" s="360">
        <v>0</v>
      </c>
      <c r="H41" s="360">
        <f>Prj1_GrowthLOSCost!I42</f>
        <v>0</v>
      </c>
      <c r="I41" s="360">
        <f>Prj1_GrowthLOSCost!J42</f>
        <v>0</v>
      </c>
      <c r="J41" s="360">
        <f>Prj1_GrowthLOSCost!K42</f>
        <v>0</v>
      </c>
      <c r="K41" s="360">
        <f>Prj1_GrowthLOSCost!L42</f>
        <v>0</v>
      </c>
      <c r="L41" s="360">
        <f>Prj1_GrowthLOSCost!M42</f>
        <v>0</v>
      </c>
      <c r="M41" s="360">
        <f>Prj1_GrowthLOSCost!N42</f>
        <v>0</v>
      </c>
      <c r="N41" s="360">
        <f>Prj1_GrowthLOSCost!O42</f>
        <v>0</v>
      </c>
      <c r="O41" s="360">
        <f>Prj1_GrowthLOSCost!P42</f>
        <v>0</v>
      </c>
      <c r="P41" s="360">
        <f>Prj1_GrowthLOSCost!Q42</f>
        <v>0</v>
      </c>
      <c r="Q41" s="360">
        <f>Prj1_GrowthLOSCost!R42</f>
        <v>0</v>
      </c>
      <c r="R41" s="360">
        <f>Prj1_GrowthLOSCost!S42</f>
        <v>0</v>
      </c>
      <c r="S41" s="360">
        <f>Prj1_GrowthLOSCost!T42</f>
        <v>0</v>
      </c>
      <c r="T41" s="360">
        <f>Prj1_GrowthLOSCost!U42</f>
        <v>0</v>
      </c>
      <c r="U41" s="360">
        <f>Prj1_GrowthLOSCost!V42</f>
        <v>0</v>
      </c>
      <c r="V41" s="360">
        <f>Prj1_GrowthLOSCost!W42</f>
        <v>0</v>
      </c>
      <c r="W41" s="360">
        <f>Prj1_GrowthLOSCost!X42</f>
        <v>0</v>
      </c>
      <c r="X41" s="360">
        <f>Prj1_GrowthLOSCost!Y42</f>
        <v>0</v>
      </c>
      <c r="Y41" s="360">
        <f>Prj1_GrowthLOSCost!Z42</f>
        <v>0</v>
      </c>
      <c r="Z41" s="360">
        <f>Prj1_GrowthLOSCost!AA42</f>
        <v>0</v>
      </c>
      <c r="AA41" s="360">
        <f>Prj1_GrowthLOSCost!AB42</f>
        <v>0</v>
      </c>
      <c r="AB41" s="360">
        <f>Prj1_GrowthLOSCost!AC42</f>
        <v>0</v>
      </c>
      <c r="AC41" s="360">
        <f>Prj1_GrowthLOSCost!AD42</f>
        <v>0</v>
      </c>
      <c r="AD41" s="360">
        <f>Prj1_GrowthLOSCost!AE42</f>
        <v>0</v>
      </c>
      <c r="AE41" s="360">
        <f>Prj1_GrowthLOSCost!AF42</f>
        <v>0</v>
      </c>
      <c r="AF41" s="360">
        <f>Prj1_GrowthLOSCost!AG42</f>
        <v>0</v>
      </c>
      <c r="AG41" s="360">
        <f>Prj1_GrowthLOSCost!AH42</f>
        <v>0</v>
      </c>
      <c r="AH41" s="360">
        <f>Prj1_GrowthLOSCost!AI42</f>
        <v>0</v>
      </c>
      <c r="AI41" s="360">
        <f>Prj1_GrowthLOSCost!AJ42</f>
        <v>0</v>
      </c>
      <c r="AJ41" s="360">
        <f>Prj1_GrowthLOSCost!AK42</f>
        <v>0</v>
      </c>
      <c r="AK41" s="360">
        <f>Prj1_GrowthLOSCost!AL42</f>
        <v>0</v>
      </c>
      <c r="AL41" s="360">
        <f>Prj1_GrowthLOSCost!AM42</f>
        <v>0</v>
      </c>
      <c r="AM41" s="360">
        <f>Prj1_GrowthLOSCost!AN42</f>
        <v>0</v>
      </c>
      <c r="AN41" s="360">
        <f>Prj1_GrowthLOSCost!AO42</f>
        <v>0</v>
      </c>
      <c r="AO41" s="349">
        <f t="shared" si="9"/>
        <v>0</v>
      </c>
      <c r="AP41" s="349">
        <f t="shared" si="10"/>
        <v>0</v>
      </c>
      <c r="AQ41" s="349">
        <f t="shared" si="11"/>
        <v>0</v>
      </c>
      <c r="AR41" s="353">
        <v>0</v>
      </c>
      <c r="AS41" s="354" t="str">
        <f t="shared" si="8"/>
        <v>Arterial</v>
      </c>
      <c r="AT41" s="349">
        <f t="shared" si="12"/>
        <v>0</v>
      </c>
      <c r="AU41" s="349">
        <f t="shared" si="12"/>
        <v>0</v>
      </c>
      <c r="AV41" s="355" t="s">
        <v>142</v>
      </c>
      <c r="AW41" s="360">
        <f t="shared" si="13"/>
        <v>0</v>
      </c>
      <c r="AX41" s="360"/>
      <c r="AY41" s="353">
        <v>0</v>
      </c>
    </row>
    <row r="42" spans="1:51" ht="30" x14ac:dyDescent="0.25">
      <c r="A42" s="129">
        <f>Prj1_GrowthLOSCost!B43</f>
        <v>24</v>
      </c>
      <c r="B42" s="361" t="str">
        <f>Prj1_GrowthLOSCost!C43</f>
        <v>Upgrades on Waihoehoe Rd east- from project 4 to Drury Hills + Drury Hills Intersection</v>
      </c>
      <c r="C42" s="361" t="str">
        <f>Prj1_GrowthLOSCost!D43</f>
        <v xml:space="preserve">2-lane urban - upgrade existing road layout with active modes on both sides, 20m cross-section </v>
      </c>
      <c r="D42" s="355" t="str">
        <f>Prj1_GrowthLOSCost!E43</f>
        <v>Include</v>
      </c>
      <c r="E42" s="355" t="str">
        <f>Prj1_GrowthLOSCost!F43</f>
        <v>2-lane Arterial</v>
      </c>
      <c r="F42" s="355">
        <f>'P1 Date Adjustment'!G42</f>
        <v>2038</v>
      </c>
      <c r="G42" s="360">
        <v>0</v>
      </c>
      <c r="H42" s="360">
        <f>Prj1_GrowthLOSCost!I43</f>
        <v>0</v>
      </c>
      <c r="I42" s="360">
        <f>Prj1_GrowthLOSCost!J43</f>
        <v>0</v>
      </c>
      <c r="J42" s="360">
        <f>Prj1_GrowthLOSCost!K43</f>
        <v>0</v>
      </c>
      <c r="K42" s="360">
        <f>Prj1_GrowthLOSCost!L43</f>
        <v>0</v>
      </c>
      <c r="L42" s="360">
        <f>Prj1_GrowthLOSCost!M43</f>
        <v>0</v>
      </c>
      <c r="M42" s="360">
        <f>Prj1_GrowthLOSCost!N43</f>
        <v>151112.53063175795</v>
      </c>
      <c r="N42" s="360">
        <f>Prj1_GrowthLOSCost!O43</f>
        <v>0</v>
      </c>
      <c r="O42" s="360">
        <f>Prj1_GrowthLOSCost!P43</f>
        <v>0</v>
      </c>
      <c r="P42" s="360">
        <f>Prj1_GrowthLOSCost!Q43</f>
        <v>0</v>
      </c>
      <c r="Q42" s="360">
        <f>Prj1_GrowthLOSCost!R43</f>
        <v>0</v>
      </c>
      <c r="R42" s="360">
        <f>Prj1_GrowthLOSCost!S43</f>
        <v>0</v>
      </c>
      <c r="S42" s="360">
        <f>Prj1_GrowthLOSCost!T43</f>
        <v>0</v>
      </c>
      <c r="T42" s="360">
        <f>Prj1_GrowthLOSCost!U43</f>
        <v>0</v>
      </c>
      <c r="U42" s="360">
        <f>Prj1_GrowthLOSCost!V43</f>
        <v>0</v>
      </c>
      <c r="V42" s="360">
        <f>Prj1_GrowthLOSCost!W43</f>
        <v>1602402.7267814588</v>
      </c>
      <c r="W42" s="360">
        <f>Prj1_GrowthLOSCost!X43</f>
        <v>989337.08138986945</v>
      </c>
      <c r="X42" s="360">
        <f>Prj1_GrowthLOSCost!Y43</f>
        <v>10107337.44268292</v>
      </c>
      <c r="Y42" s="360">
        <f>Prj1_GrowthLOSCost!Z43</f>
        <v>0</v>
      </c>
      <c r="Z42" s="360">
        <f>Prj1_GrowthLOSCost!AA43</f>
        <v>0</v>
      </c>
      <c r="AA42" s="360">
        <f>Prj1_GrowthLOSCost!AB43</f>
        <v>0</v>
      </c>
      <c r="AB42" s="360">
        <f>Prj1_GrowthLOSCost!AC43</f>
        <v>0</v>
      </c>
      <c r="AC42" s="360">
        <f>Prj1_GrowthLOSCost!AD43</f>
        <v>0</v>
      </c>
      <c r="AD42" s="360">
        <f>Prj1_GrowthLOSCost!AE43</f>
        <v>0</v>
      </c>
      <c r="AE42" s="360">
        <f>Prj1_GrowthLOSCost!AF43</f>
        <v>0</v>
      </c>
      <c r="AF42" s="360">
        <f>Prj1_GrowthLOSCost!AG43</f>
        <v>0</v>
      </c>
      <c r="AG42" s="360">
        <f>Prj1_GrowthLOSCost!AH43</f>
        <v>0</v>
      </c>
      <c r="AH42" s="360">
        <f>Prj1_GrowthLOSCost!AI43</f>
        <v>0</v>
      </c>
      <c r="AI42" s="360">
        <f>Prj1_GrowthLOSCost!AJ43</f>
        <v>0</v>
      </c>
      <c r="AJ42" s="360">
        <f>Prj1_GrowthLOSCost!AK43</f>
        <v>0</v>
      </c>
      <c r="AK42" s="360">
        <f>Prj1_GrowthLOSCost!AL43</f>
        <v>0</v>
      </c>
      <c r="AL42" s="360">
        <f>Prj1_GrowthLOSCost!AM43</f>
        <v>0</v>
      </c>
      <c r="AM42" s="360">
        <f>Prj1_GrowthLOSCost!AN43</f>
        <v>0</v>
      </c>
      <c r="AN42" s="360">
        <f>Prj1_GrowthLOSCost!AO43</f>
        <v>0</v>
      </c>
      <c r="AO42" s="349">
        <f t="shared" si="9"/>
        <v>12850189.781486006</v>
      </c>
      <c r="AP42" s="349">
        <f t="shared" si="10"/>
        <v>151112.53063175795</v>
      </c>
      <c r="AQ42" s="349">
        <f t="shared" si="11"/>
        <v>12699077.250854248</v>
      </c>
      <c r="AR42" s="353">
        <v>0</v>
      </c>
      <c r="AS42" s="354" t="str">
        <f t="shared" si="8"/>
        <v>Arterial</v>
      </c>
      <c r="AT42" s="349">
        <f t="shared" si="12"/>
        <v>77067.390622196559</v>
      </c>
      <c r="AU42" s="349">
        <f t="shared" si="12"/>
        <v>6476529.3979356671</v>
      </c>
      <c r="AV42" s="355">
        <v>2038</v>
      </c>
      <c r="AW42" s="360">
        <f t="shared" si="13"/>
        <v>6296592.9929281427</v>
      </c>
      <c r="AX42" s="360"/>
      <c r="AY42" s="353">
        <v>0</v>
      </c>
    </row>
    <row r="43" spans="1:51" ht="30" x14ac:dyDescent="0.25">
      <c r="A43" s="129">
        <f>Prj1_GrowthLOSCost!B44</f>
        <v>25</v>
      </c>
      <c r="B43" s="361" t="str">
        <f>Prj1_GrowthLOSCost!C44</f>
        <v>Upgrades on Drury Hills from Waihoehoe Rd to Macwhinney Dr</v>
      </c>
      <c r="C43" s="361" t="str">
        <f>Prj1_GrowthLOSCost!D44</f>
        <v>2-lane urban- upgrade existing road layout to 2-lane urban with active modes on both sides</v>
      </c>
      <c r="D43" s="355" t="str">
        <f>Prj1_GrowthLOSCost!E44</f>
        <v>Include</v>
      </c>
      <c r="E43" s="355" t="str">
        <f>Prj1_GrowthLOSCost!F44</f>
        <v>Upgrade Collector</v>
      </c>
      <c r="F43" s="355">
        <f>'P1 Date Adjustment'!G43</f>
        <v>2039</v>
      </c>
      <c r="G43" s="360">
        <v>0</v>
      </c>
      <c r="H43" s="360">
        <f>Prj1_GrowthLOSCost!I44</f>
        <v>0</v>
      </c>
      <c r="I43" s="360">
        <f>Prj1_GrowthLOSCost!J44</f>
        <v>0</v>
      </c>
      <c r="J43" s="360">
        <f>Prj1_GrowthLOSCost!K44</f>
        <v>0</v>
      </c>
      <c r="K43" s="360">
        <f>Prj1_GrowthLOSCost!L44</f>
        <v>0</v>
      </c>
      <c r="L43" s="360">
        <f>Prj1_GrowthLOSCost!M44</f>
        <v>0</v>
      </c>
      <c r="M43" s="360">
        <f>Prj1_GrowthLOSCost!N44</f>
        <v>0</v>
      </c>
      <c r="N43" s="360">
        <f>Prj1_GrowthLOSCost!O44</f>
        <v>0</v>
      </c>
      <c r="O43" s="360">
        <f>Prj1_GrowthLOSCost!P44</f>
        <v>0</v>
      </c>
      <c r="P43" s="360">
        <f>Prj1_GrowthLOSCost!Q44</f>
        <v>0</v>
      </c>
      <c r="Q43" s="360">
        <f>Prj1_GrowthLOSCost!R44</f>
        <v>0</v>
      </c>
      <c r="R43" s="360">
        <f>Prj1_GrowthLOSCost!S44</f>
        <v>0</v>
      </c>
      <c r="S43" s="360">
        <f>Prj1_GrowthLOSCost!T44</f>
        <v>0</v>
      </c>
      <c r="T43" s="360">
        <f>Prj1_GrowthLOSCost!U44</f>
        <v>0</v>
      </c>
      <c r="U43" s="360">
        <f>Prj1_GrowthLOSCost!V44</f>
        <v>0</v>
      </c>
      <c r="V43" s="360">
        <f>Prj1_GrowthLOSCost!W44</f>
        <v>0</v>
      </c>
      <c r="W43" s="360">
        <f>Prj1_GrowthLOSCost!X44</f>
        <v>0</v>
      </c>
      <c r="X43" s="360">
        <f>Prj1_GrowthLOSCost!Y44</f>
        <v>536534.34936778143</v>
      </c>
      <c r="Y43" s="360">
        <f>Prj1_GrowthLOSCost!Z44</f>
        <v>5481381.2406910826</v>
      </c>
      <c r="Z43" s="360">
        <f>Prj1_GrowthLOSCost!AA44</f>
        <v>0</v>
      </c>
      <c r="AA43" s="360">
        <f>Prj1_GrowthLOSCost!AB44</f>
        <v>0</v>
      </c>
      <c r="AB43" s="360">
        <f>Prj1_GrowthLOSCost!AC44</f>
        <v>0</v>
      </c>
      <c r="AC43" s="360">
        <f>Prj1_GrowthLOSCost!AD44</f>
        <v>0</v>
      </c>
      <c r="AD43" s="360">
        <f>Prj1_GrowthLOSCost!AE44</f>
        <v>0</v>
      </c>
      <c r="AE43" s="360">
        <f>Prj1_GrowthLOSCost!AF44</f>
        <v>0</v>
      </c>
      <c r="AF43" s="360">
        <f>Prj1_GrowthLOSCost!AG44</f>
        <v>0</v>
      </c>
      <c r="AG43" s="360">
        <f>Prj1_GrowthLOSCost!AH44</f>
        <v>0</v>
      </c>
      <c r="AH43" s="360">
        <f>Prj1_GrowthLOSCost!AI44</f>
        <v>0</v>
      </c>
      <c r="AI43" s="360">
        <f>Prj1_GrowthLOSCost!AJ44</f>
        <v>0</v>
      </c>
      <c r="AJ43" s="360">
        <f>Prj1_GrowthLOSCost!AK44</f>
        <v>0</v>
      </c>
      <c r="AK43" s="360">
        <f>Prj1_GrowthLOSCost!AL44</f>
        <v>0</v>
      </c>
      <c r="AL43" s="360">
        <f>Prj1_GrowthLOSCost!AM44</f>
        <v>0</v>
      </c>
      <c r="AM43" s="360">
        <f>Prj1_GrowthLOSCost!AN44</f>
        <v>0</v>
      </c>
      <c r="AN43" s="360">
        <f>Prj1_GrowthLOSCost!AO44</f>
        <v>0</v>
      </c>
      <c r="AO43" s="349">
        <f t="shared" si="9"/>
        <v>6017915.5900588641</v>
      </c>
      <c r="AP43" s="349">
        <f t="shared" si="10"/>
        <v>0</v>
      </c>
      <c r="AQ43" s="349">
        <f t="shared" si="11"/>
        <v>6017915.5900588641</v>
      </c>
      <c r="AR43" s="353">
        <v>0</v>
      </c>
      <c r="AS43" s="354" t="str">
        <f t="shared" si="8"/>
        <v>Collector</v>
      </c>
      <c r="AT43" s="349">
        <f t="shared" si="12"/>
        <v>0</v>
      </c>
      <c r="AU43" s="349">
        <f t="shared" si="12"/>
        <v>0</v>
      </c>
      <c r="AV43" s="355">
        <v>2039</v>
      </c>
      <c r="AW43" s="360">
        <f t="shared" si="13"/>
        <v>6017915.5900588641</v>
      </c>
      <c r="AX43" s="360"/>
      <c r="AY43" s="353">
        <v>0</v>
      </c>
    </row>
    <row r="44" spans="1:51" ht="45" x14ac:dyDescent="0.25">
      <c r="A44" s="129" t="str">
        <f>Prj1_GrowthLOSCost!B45</f>
        <v>27a</v>
      </c>
      <c r="B44" s="361" t="str">
        <f>Prj1_GrowthLOSCost!C45</f>
        <v>Active mode facilities from Drury hills and Fitzgerald to Quarry Rd (2 links and intersections)</v>
      </c>
      <c r="C44" s="361" t="str">
        <f>Prj1_GrowthLOSCost!D45</f>
        <v>Active mode upgrades- existing road layout with active modes on both sides + intersection upgrades for active mode crossing</v>
      </c>
      <c r="D44" s="355" t="str">
        <f>Prj1_GrowthLOSCost!E45</f>
        <v>Include</v>
      </c>
      <c r="E44" s="355" t="str">
        <f>Prj1_GrowthLOSCost!F45</f>
        <v>Upgrade Collector</v>
      </c>
      <c r="F44" s="355">
        <f>'P1 Date Adjustment'!G44</f>
        <v>2039</v>
      </c>
      <c r="G44" s="360">
        <v>0</v>
      </c>
      <c r="H44" s="360">
        <f>Prj1_GrowthLOSCost!I45</f>
        <v>0</v>
      </c>
      <c r="I44" s="360">
        <f>Prj1_GrowthLOSCost!J45</f>
        <v>0</v>
      </c>
      <c r="J44" s="360">
        <f>Prj1_GrowthLOSCost!K45</f>
        <v>0</v>
      </c>
      <c r="K44" s="360">
        <f>Prj1_GrowthLOSCost!L45</f>
        <v>0</v>
      </c>
      <c r="L44" s="360">
        <f>Prj1_GrowthLOSCost!M45</f>
        <v>0</v>
      </c>
      <c r="M44" s="360">
        <f>Prj1_GrowthLOSCost!N45</f>
        <v>0</v>
      </c>
      <c r="N44" s="360">
        <f>Prj1_GrowthLOSCost!O45</f>
        <v>0</v>
      </c>
      <c r="O44" s="360">
        <f>Prj1_GrowthLOSCost!P45</f>
        <v>0</v>
      </c>
      <c r="P44" s="360">
        <f>Prj1_GrowthLOSCost!Q45</f>
        <v>0</v>
      </c>
      <c r="Q44" s="360">
        <f>Prj1_GrowthLOSCost!R45</f>
        <v>0</v>
      </c>
      <c r="R44" s="360">
        <f>Prj1_GrowthLOSCost!S45</f>
        <v>0</v>
      </c>
      <c r="S44" s="360">
        <f>Prj1_GrowthLOSCost!T45</f>
        <v>0</v>
      </c>
      <c r="T44" s="360">
        <f>Prj1_GrowthLOSCost!U45</f>
        <v>0</v>
      </c>
      <c r="U44" s="360">
        <f>Prj1_GrowthLOSCost!V45</f>
        <v>0</v>
      </c>
      <c r="V44" s="360">
        <f>Prj1_GrowthLOSCost!W45</f>
        <v>0</v>
      </c>
      <c r="W44" s="360">
        <f>Prj1_GrowthLOSCost!X45</f>
        <v>0</v>
      </c>
      <c r="X44" s="360">
        <f>Prj1_GrowthLOSCost!Y45</f>
        <v>932318.13400867535</v>
      </c>
      <c r="Y44" s="360">
        <f>Prj1_GrowthLOSCost!Z45</f>
        <v>9524816.3256146293</v>
      </c>
      <c r="Z44" s="360">
        <f>Prj1_GrowthLOSCost!AA45</f>
        <v>0</v>
      </c>
      <c r="AA44" s="360">
        <f>Prj1_GrowthLOSCost!AB45</f>
        <v>0</v>
      </c>
      <c r="AB44" s="360">
        <f>Prj1_GrowthLOSCost!AC45</f>
        <v>0</v>
      </c>
      <c r="AC44" s="360">
        <f>Prj1_GrowthLOSCost!AD45</f>
        <v>0</v>
      </c>
      <c r="AD44" s="360">
        <f>Prj1_GrowthLOSCost!AE45</f>
        <v>0</v>
      </c>
      <c r="AE44" s="360">
        <f>Prj1_GrowthLOSCost!AF45</f>
        <v>0</v>
      </c>
      <c r="AF44" s="360">
        <f>Prj1_GrowthLOSCost!AG45</f>
        <v>0</v>
      </c>
      <c r="AG44" s="360">
        <f>Prj1_GrowthLOSCost!AH45</f>
        <v>0</v>
      </c>
      <c r="AH44" s="360">
        <f>Prj1_GrowthLOSCost!AI45</f>
        <v>0</v>
      </c>
      <c r="AI44" s="360">
        <f>Prj1_GrowthLOSCost!AJ45</f>
        <v>0</v>
      </c>
      <c r="AJ44" s="360">
        <f>Prj1_GrowthLOSCost!AK45</f>
        <v>0</v>
      </c>
      <c r="AK44" s="360">
        <f>Prj1_GrowthLOSCost!AL45</f>
        <v>0</v>
      </c>
      <c r="AL44" s="360">
        <f>Prj1_GrowthLOSCost!AM45</f>
        <v>0</v>
      </c>
      <c r="AM44" s="360">
        <f>Prj1_GrowthLOSCost!AN45</f>
        <v>0</v>
      </c>
      <c r="AN44" s="360">
        <f>Prj1_GrowthLOSCost!AO45</f>
        <v>0</v>
      </c>
      <c r="AO44" s="349">
        <f t="shared" si="9"/>
        <v>10457134.459623305</v>
      </c>
      <c r="AP44" s="349">
        <f t="shared" si="10"/>
        <v>0</v>
      </c>
      <c r="AQ44" s="349">
        <f t="shared" si="11"/>
        <v>10457134.459623305</v>
      </c>
      <c r="AR44" s="353">
        <v>0</v>
      </c>
      <c r="AS44" s="354" t="str">
        <f t="shared" si="8"/>
        <v>Collector</v>
      </c>
      <c r="AT44" s="349">
        <f t="shared" si="12"/>
        <v>0</v>
      </c>
      <c r="AU44" s="349">
        <f t="shared" si="12"/>
        <v>0</v>
      </c>
      <c r="AV44" s="355">
        <v>2039</v>
      </c>
      <c r="AW44" s="360">
        <f t="shared" si="13"/>
        <v>10457134.459623305</v>
      </c>
      <c r="AX44" s="360"/>
      <c r="AY44" s="353">
        <v>0</v>
      </c>
    </row>
    <row r="45" spans="1:51" ht="30" x14ac:dyDescent="0.25">
      <c r="A45" s="129" t="str">
        <f>Prj1_GrowthLOSCost!B46</f>
        <v>27b</v>
      </c>
      <c r="B45" s="361" t="str">
        <f>Prj1_GrowthLOSCost!C46</f>
        <v>Upgrade from Drury hills and Fitzgerald to Quarry Rd (2 links and intersections)</v>
      </c>
      <c r="C45" s="361" t="str">
        <f>Prj1_GrowthLOSCost!D46</f>
        <v>4-lane urban- upgrade existing road layout with active modes on both sides + intersection upgrades (TDM)</v>
      </c>
      <c r="D45" s="355" t="str">
        <f>Prj1_GrowthLOSCost!E46</f>
        <v>Exclude</v>
      </c>
      <c r="E45" s="355">
        <f>Prj1_GrowthLOSCost!F46</f>
        <v>0</v>
      </c>
      <c r="F45" s="355">
        <f>'P1 Date Adjustment'!G45</f>
        <v>2039</v>
      </c>
      <c r="G45" s="360">
        <v>0</v>
      </c>
      <c r="H45" s="360">
        <f>Prj1_GrowthLOSCost!I46</f>
        <v>0</v>
      </c>
      <c r="I45" s="360">
        <f>Prj1_GrowthLOSCost!J46</f>
        <v>0</v>
      </c>
      <c r="J45" s="360">
        <f>Prj1_GrowthLOSCost!K46</f>
        <v>0</v>
      </c>
      <c r="K45" s="360">
        <f>Prj1_GrowthLOSCost!L46</f>
        <v>0</v>
      </c>
      <c r="L45" s="360">
        <f>Prj1_GrowthLOSCost!M46</f>
        <v>0</v>
      </c>
      <c r="M45" s="360">
        <f>Prj1_GrowthLOSCost!N46</f>
        <v>0</v>
      </c>
      <c r="N45" s="360">
        <f>Prj1_GrowthLOSCost!O46</f>
        <v>0</v>
      </c>
      <c r="O45" s="360">
        <f>Prj1_GrowthLOSCost!P46</f>
        <v>0</v>
      </c>
      <c r="P45" s="360">
        <f>Prj1_GrowthLOSCost!Q46</f>
        <v>0</v>
      </c>
      <c r="Q45" s="360">
        <f>Prj1_GrowthLOSCost!R46</f>
        <v>0</v>
      </c>
      <c r="R45" s="360">
        <f>Prj1_GrowthLOSCost!S46</f>
        <v>0</v>
      </c>
      <c r="S45" s="360">
        <f>Prj1_GrowthLOSCost!T46</f>
        <v>0</v>
      </c>
      <c r="T45" s="360">
        <f>Prj1_GrowthLOSCost!U46</f>
        <v>0</v>
      </c>
      <c r="U45" s="360">
        <f>Prj1_GrowthLOSCost!V46</f>
        <v>0</v>
      </c>
      <c r="V45" s="360">
        <f>Prj1_GrowthLOSCost!W46</f>
        <v>0</v>
      </c>
      <c r="W45" s="360">
        <f>Prj1_GrowthLOSCost!X46</f>
        <v>0</v>
      </c>
      <c r="X45" s="360">
        <f>Prj1_GrowthLOSCost!Y46</f>
        <v>0</v>
      </c>
      <c r="Y45" s="360">
        <f>Prj1_GrowthLOSCost!Z46</f>
        <v>0</v>
      </c>
      <c r="Z45" s="360">
        <f>Prj1_GrowthLOSCost!AA46</f>
        <v>0</v>
      </c>
      <c r="AA45" s="360">
        <f>Prj1_GrowthLOSCost!AB46</f>
        <v>0</v>
      </c>
      <c r="AB45" s="360">
        <f>Prj1_GrowthLOSCost!AC46</f>
        <v>0</v>
      </c>
      <c r="AC45" s="360">
        <f>Prj1_GrowthLOSCost!AD46</f>
        <v>0</v>
      </c>
      <c r="AD45" s="360">
        <f>Prj1_GrowthLOSCost!AE46</f>
        <v>0</v>
      </c>
      <c r="AE45" s="360">
        <f>Prj1_GrowthLOSCost!AF46</f>
        <v>0</v>
      </c>
      <c r="AF45" s="360">
        <f>Prj1_GrowthLOSCost!AG46</f>
        <v>0</v>
      </c>
      <c r="AG45" s="360">
        <f>Prj1_GrowthLOSCost!AH46</f>
        <v>0</v>
      </c>
      <c r="AH45" s="360">
        <f>Prj1_GrowthLOSCost!AI46</f>
        <v>0</v>
      </c>
      <c r="AI45" s="360">
        <f>Prj1_GrowthLOSCost!AJ46</f>
        <v>0</v>
      </c>
      <c r="AJ45" s="360">
        <f>Prj1_GrowthLOSCost!AK46</f>
        <v>0</v>
      </c>
      <c r="AK45" s="360">
        <f>Prj1_GrowthLOSCost!AL46</f>
        <v>0</v>
      </c>
      <c r="AL45" s="360">
        <f>Prj1_GrowthLOSCost!AM46</f>
        <v>0</v>
      </c>
      <c r="AM45" s="360">
        <f>Prj1_GrowthLOSCost!AN46</f>
        <v>0</v>
      </c>
      <c r="AN45" s="360">
        <f>Prj1_GrowthLOSCost!AO46</f>
        <v>0</v>
      </c>
      <c r="AO45" s="349">
        <f t="shared" si="9"/>
        <v>0</v>
      </c>
      <c r="AP45" s="349">
        <f t="shared" si="10"/>
        <v>0</v>
      </c>
      <c r="AQ45" s="349">
        <f t="shared" si="11"/>
        <v>0</v>
      </c>
      <c r="AR45" s="353">
        <v>0</v>
      </c>
      <c r="AS45" s="354" t="str">
        <f t="shared" si="8"/>
        <v>Arterial</v>
      </c>
      <c r="AT45" s="349">
        <f t="shared" si="12"/>
        <v>0</v>
      </c>
      <c r="AU45" s="349">
        <f t="shared" si="12"/>
        <v>0</v>
      </c>
      <c r="AV45" s="355">
        <v>2039</v>
      </c>
      <c r="AW45" s="360">
        <f t="shared" si="13"/>
        <v>0</v>
      </c>
      <c r="AX45" s="360"/>
      <c r="AY45" s="353">
        <v>0</v>
      </c>
    </row>
    <row r="46" spans="1:51" ht="30" x14ac:dyDescent="0.25">
      <c r="A46" s="129">
        <f>Prj1_GrowthLOSCost!B47</f>
        <v>28</v>
      </c>
      <c r="B46" s="361" t="str">
        <f>Prj1_GrowthLOSCost!C47</f>
        <v>New collector in N-S direction parallel to Fitzgerald Rd</v>
      </c>
      <c r="C46" s="361" t="str">
        <f>Prj1_GrowthLOSCost!D47</f>
        <v>2-lane collector- new collector with active mode on both sides + intersection improvements (TDM)</v>
      </c>
      <c r="D46" s="355" t="str">
        <f>Prj1_GrowthLOSCost!E47</f>
        <v>Exclude</v>
      </c>
      <c r="E46" s="355" t="str">
        <f>Prj1_GrowthLOSCost!F47</f>
        <v>Greenfields Collector</v>
      </c>
      <c r="F46" s="355">
        <f>'P1 Date Adjustment'!G46</f>
        <v>2035</v>
      </c>
      <c r="G46" s="360">
        <v>0</v>
      </c>
      <c r="H46" s="360">
        <f>Prj1_GrowthLOSCost!I47</f>
        <v>0</v>
      </c>
      <c r="I46" s="360">
        <f>Prj1_GrowthLOSCost!J47</f>
        <v>0</v>
      </c>
      <c r="J46" s="360">
        <f>Prj1_GrowthLOSCost!K47</f>
        <v>0</v>
      </c>
      <c r="K46" s="360">
        <f>Prj1_GrowthLOSCost!L47</f>
        <v>0</v>
      </c>
      <c r="L46" s="360">
        <f>Prj1_GrowthLOSCost!M47</f>
        <v>0</v>
      </c>
      <c r="M46" s="360">
        <f>Prj1_GrowthLOSCost!N47</f>
        <v>0</v>
      </c>
      <c r="N46" s="360">
        <f>Prj1_GrowthLOSCost!O47</f>
        <v>0</v>
      </c>
      <c r="O46" s="360">
        <f>Prj1_GrowthLOSCost!P47</f>
        <v>0</v>
      </c>
      <c r="P46" s="360">
        <f>Prj1_GrowthLOSCost!Q47</f>
        <v>0</v>
      </c>
      <c r="Q46" s="360">
        <f>Prj1_GrowthLOSCost!R47</f>
        <v>0</v>
      </c>
      <c r="R46" s="360">
        <f>Prj1_GrowthLOSCost!S47</f>
        <v>0</v>
      </c>
      <c r="S46" s="360">
        <f>Prj1_GrowthLOSCost!T47</f>
        <v>0</v>
      </c>
      <c r="T46" s="360">
        <f>Prj1_GrowthLOSCost!U47</f>
        <v>0</v>
      </c>
      <c r="U46" s="360">
        <f>Prj1_GrowthLOSCost!V47</f>
        <v>0</v>
      </c>
      <c r="V46" s="360">
        <f>Prj1_GrowthLOSCost!W47</f>
        <v>0</v>
      </c>
      <c r="W46" s="360">
        <f>Prj1_GrowthLOSCost!X47</f>
        <v>0</v>
      </c>
      <c r="X46" s="360">
        <f>Prj1_GrowthLOSCost!Y47</f>
        <v>0</v>
      </c>
      <c r="Y46" s="360">
        <f>Prj1_GrowthLOSCost!Z47</f>
        <v>0</v>
      </c>
      <c r="Z46" s="360">
        <f>Prj1_GrowthLOSCost!AA47</f>
        <v>0</v>
      </c>
      <c r="AA46" s="360">
        <f>Prj1_GrowthLOSCost!AB47</f>
        <v>0</v>
      </c>
      <c r="AB46" s="360">
        <f>Prj1_GrowthLOSCost!AC47</f>
        <v>0</v>
      </c>
      <c r="AC46" s="360">
        <f>Prj1_GrowthLOSCost!AD47</f>
        <v>0</v>
      </c>
      <c r="AD46" s="360">
        <f>Prj1_GrowthLOSCost!AE47</f>
        <v>0</v>
      </c>
      <c r="AE46" s="360">
        <f>Prj1_GrowthLOSCost!AF47</f>
        <v>0</v>
      </c>
      <c r="AF46" s="360">
        <f>Prj1_GrowthLOSCost!AG47</f>
        <v>0</v>
      </c>
      <c r="AG46" s="360">
        <f>Prj1_GrowthLOSCost!AH47</f>
        <v>0</v>
      </c>
      <c r="AH46" s="360">
        <f>Prj1_GrowthLOSCost!AI47</f>
        <v>0</v>
      </c>
      <c r="AI46" s="360">
        <f>Prj1_GrowthLOSCost!AJ47</f>
        <v>0</v>
      </c>
      <c r="AJ46" s="360">
        <f>Prj1_GrowthLOSCost!AK47</f>
        <v>0</v>
      </c>
      <c r="AK46" s="360">
        <f>Prj1_GrowthLOSCost!AL47</f>
        <v>0</v>
      </c>
      <c r="AL46" s="360">
        <f>Prj1_GrowthLOSCost!AM47</f>
        <v>0</v>
      </c>
      <c r="AM46" s="360">
        <f>Prj1_GrowthLOSCost!AN47</f>
        <v>0</v>
      </c>
      <c r="AN46" s="360">
        <f>Prj1_GrowthLOSCost!AO47</f>
        <v>0</v>
      </c>
      <c r="AO46" s="349">
        <f t="shared" si="9"/>
        <v>0</v>
      </c>
      <c r="AP46" s="349">
        <f t="shared" si="10"/>
        <v>0</v>
      </c>
      <c r="AQ46" s="349">
        <f t="shared" si="11"/>
        <v>0</v>
      </c>
      <c r="AR46" s="353">
        <v>0</v>
      </c>
      <c r="AS46" s="354" t="str">
        <f t="shared" si="8"/>
        <v>Collector</v>
      </c>
      <c r="AT46" s="349">
        <f t="shared" si="12"/>
        <v>0</v>
      </c>
      <c r="AU46" s="349">
        <f t="shared" si="12"/>
        <v>0</v>
      </c>
      <c r="AV46" s="355">
        <v>2035</v>
      </c>
      <c r="AW46" s="360">
        <f t="shared" si="13"/>
        <v>0</v>
      </c>
      <c r="AX46" s="360"/>
      <c r="AY46" s="353">
        <v>0</v>
      </c>
    </row>
    <row r="47" spans="1:51" ht="30" x14ac:dyDescent="0.25">
      <c r="A47" s="129" t="str">
        <f>Prj1_GrowthLOSCost!B48</f>
        <v>28a</v>
      </c>
      <c r="B47" s="361" t="str">
        <f>Prj1_GrowthLOSCost!C48</f>
        <v>Northern Section of new collector in N-S direction parallel to Fitzgerald Rd</v>
      </c>
      <c r="C47" s="361" t="str">
        <f>Prj1_GrowthLOSCost!D48</f>
        <v>2-lane collector to connect with Drury Central Station, including bridge over streamM)</v>
      </c>
      <c r="D47" s="355" t="str">
        <f>Prj1_GrowthLOSCost!E48</f>
        <v>Include</v>
      </c>
      <c r="E47" s="355" t="str">
        <f>Prj1_GrowthLOSCost!F48</f>
        <v>New Collector (AT)</v>
      </c>
      <c r="F47" s="355">
        <f>'P1 Date Adjustment'!G47</f>
        <v>2035</v>
      </c>
      <c r="G47" s="360">
        <v>0</v>
      </c>
      <c r="H47" s="360">
        <f>Prj1_GrowthLOSCost!I48</f>
        <v>0</v>
      </c>
      <c r="I47" s="360">
        <f>Prj1_GrowthLOSCost!J48</f>
        <v>0</v>
      </c>
      <c r="J47" s="360">
        <f>Prj1_GrowthLOSCost!K48</f>
        <v>0</v>
      </c>
      <c r="K47" s="360">
        <f>Prj1_GrowthLOSCost!L48</f>
        <v>0</v>
      </c>
      <c r="L47" s="360">
        <f>Prj1_GrowthLOSCost!M48</f>
        <v>0</v>
      </c>
      <c r="M47" s="360">
        <f>Prj1_GrowthLOSCost!N48</f>
        <v>0</v>
      </c>
      <c r="N47" s="360">
        <f>Prj1_GrowthLOSCost!O48</f>
        <v>0</v>
      </c>
      <c r="O47" s="360">
        <f>Prj1_GrowthLOSCost!P48</f>
        <v>0</v>
      </c>
      <c r="P47" s="360">
        <f>Prj1_GrowthLOSCost!Q48</f>
        <v>0</v>
      </c>
      <c r="Q47" s="360">
        <f>Prj1_GrowthLOSCost!R48</f>
        <v>0</v>
      </c>
      <c r="R47" s="360">
        <f>Prj1_GrowthLOSCost!S48</f>
        <v>0</v>
      </c>
      <c r="S47" s="360">
        <f>Prj1_GrowthLOSCost!T48</f>
        <v>6179008.7164751608</v>
      </c>
      <c r="T47" s="360">
        <f>Prj1_GrowthLOSCost!U48</f>
        <v>1541109.4313118521</v>
      </c>
      <c r="U47" s="360">
        <f>Prj1_GrowthLOSCost!V48</f>
        <v>15744394.252854053</v>
      </c>
      <c r="V47" s="360">
        <f>Prj1_GrowthLOSCost!W48</f>
        <v>0</v>
      </c>
      <c r="W47" s="360">
        <f>Prj1_GrowthLOSCost!X48</f>
        <v>0</v>
      </c>
      <c r="X47" s="360">
        <f>Prj1_GrowthLOSCost!Y48</f>
        <v>0</v>
      </c>
      <c r="Y47" s="360">
        <f>Prj1_GrowthLOSCost!Z48</f>
        <v>0</v>
      </c>
      <c r="Z47" s="360">
        <f>Prj1_GrowthLOSCost!AA48</f>
        <v>0</v>
      </c>
      <c r="AA47" s="360">
        <f>Prj1_GrowthLOSCost!AB48</f>
        <v>0</v>
      </c>
      <c r="AB47" s="360">
        <f>Prj1_GrowthLOSCost!AC48</f>
        <v>0</v>
      </c>
      <c r="AC47" s="360">
        <f>Prj1_GrowthLOSCost!AD48</f>
        <v>0</v>
      </c>
      <c r="AD47" s="360">
        <f>Prj1_GrowthLOSCost!AE48</f>
        <v>0</v>
      </c>
      <c r="AE47" s="360">
        <f>Prj1_GrowthLOSCost!AF48</f>
        <v>0</v>
      </c>
      <c r="AF47" s="360">
        <f>Prj1_GrowthLOSCost!AG48</f>
        <v>0</v>
      </c>
      <c r="AG47" s="360">
        <f>Prj1_GrowthLOSCost!AH48</f>
        <v>0</v>
      </c>
      <c r="AH47" s="360">
        <f>Prj1_GrowthLOSCost!AI48</f>
        <v>0</v>
      </c>
      <c r="AI47" s="360">
        <f>Prj1_GrowthLOSCost!AJ48</f>
        <v>0</v>
      </c>
      <c r="AJ47" s="360">
        <f>Prj1_GrowthLOSCost!AK48</f>
        <v>0</v>
      </c>
      <c r="AK47" s="360">
        <f>Prj1_GrowthLOSCost!AL48</f>
        <v>0</v>
      </c>
      <c r="AL47" s="360">
        <f>Prj1_GrowthLOSCost!AM48</f>
        <v>0</v>
      </c>
      <c r="AM47" s="360">
        <f>Prj1_GrowthLOSCost!AN48</f>
        <v>0</v>
      </c>
      <c r="AN47" s="360">
        <f>Prj1_GrowthLOSCost!AO48</f>
        <v>0</v>
      </c>
      <c r="AO47" s="349">
        <f t="shared" si="9"/>
        <v>23464512.400641065</v>
      </c>
      <c r="AP47" s="349">
        <f t="shared" si="10"/>
        <v>7720118.1477870131</v>
      </c>
      <c r="AQ47" s="349">
        <f t="shared" si="11"/>
        <v>15744394.252854053</v>
      </c>
      <c r="AR47" s="353">
        <v>0</v>
      </c>
      <c r="AS47" s="354" t="str">
        <f t="shared" si="8"/>
        <v>Collector</v>
      </c>
      <c r="AT47" s="349">
        <f t="shared" si="12"/>
        <v>0</v>
      </c>
      <c r="AU47" s="349">
        <f t="shared" si="12"/>
        <v>0</v>
      </c>
      <c r="AV47" s="355">
        <v>2035</v>
      </c>
      <c r="AW47" s="360">
        <f t="shared" si="13"/>
        <v>23464512.400641065</v>
      </c>
      <c r="AX47" s="360"/>
      <c r="AY47" s="353">
        <v>0</v>
      </c>
    </row>
    <row r="48" spans="1:51" ht="30" x14ac:dyDescent="0.25">
      <c r="A48" s="129">
        <f>Prj1_GrowthLOSCost!B49</f>
        <v>29</v>
      </c>
      <c r="B48" s="361" t="str">
        <f>Prj1_GrowthLOSCost!C49</f>
        <v>New collector in E-W direction between Flanagan &amp; Fitzgerald Rd (collector 2)</v>
      </c>
      <c r="C48" s="361" t="str">
        <f>Prj1_GrowthLOSCost!D49</f>
        <v>2-lane collector- new collector with active mode on both sides + intersection improvements (TDM)</v>
      </c>
      <c r="D48" s="355" t="str">
        <f>Prj1_GrowthLOSCost!E49</f>
        <v>Exclude</v>
      </c>
      <c r="E48" s="355" t="str">
        <f>Prj1_GrowthLOSCost!F49</f>
        <v>Greenfields Collector</v>
      </c>
      <c r="F48" s="355">
        <f>'P1 Date Adjustment'!G48</f>
        <v>2035</v>
      </c>
      <c r="G48" s="360">
        <v>0</v>
      </c>
      <c r="H48" s="360">
        <f>Prj1_GrowthLOSCost!I49</f>
        <v>0</v>
      </c>
      <c r="I48" s="360">
        <f>Prj1_GrowthLOSCost!J49</f>
        <v>0</v>
      </c>
      <c r="J48" s="360">
        <f>Prj1_GrowthLOSCost!K49</f>
        <v>0</v>
      </c>
      <c r="K48" s="360">
        <f>Prj1_GrowthLOSCost!L49</f>
        <v>0</v>
      </c>
      <c r="L48" s="360">
        <f>Prj1_GrowthLOSCost!M49</f>
        <v>0</v>
      </c>
      <c r="M48" s="360">
        <f>Prj1_GrowthLOSCost!N49</f>
        <v>0</v>
      </c>
      <c r="N48" s="360">
        <f>Prj1_GrowthLOSCost!O49</f>
        <v>0</v>
      </c>
      <c r="O48" s="360">
        <f>Prj1_GrowthLOSCost!P49</f>
        <v>0</v>
      </c>
      <c r="P48" s="360">
        <f>Prj1_GrowthLOSCost!Q49</f>
        <v>0</v>
      </c>
      <c r="Q48" s="360">
        <f>Prj1_GrowthLOSCost!R49</f>
        <v>0</v>
      </c>
      <c r="R48" s="360">
        <f>Prj1_GrowthLOSCost!S49</f>
        <v>0</v>
      </c>
      <c r="S48" s="360">
        <f>Prj1_GrowthLOSCost!T49</f>
        <v>0</v>
      </c>
      <c r="T48" s="360">
        <f>Prj1_GrowthLOSCost!U49</f>
        <v>0</v>
      </c>
      <c r="U48" s="360">
        <f>Prj1_GrowthLOSCost!V49</f>
        <v>0</v>
      </c>
      <c r="V48" s="360">
        <f>Prj1_GrowthLOSCost!W49</f>
        <v>0</v>
      </c>
      <c r="W48" s="360">
        <f>Prj1_GrowthLOSCost!X49</f>
        <v>0</v>
      </c>
      <c r="X48" s="360">
        <f>Prj1_GrowthLOSCost!Y49</f>
        <v>0</v>
      </c>
      <c r="Y48" s="360">
        <f>Prj1_GrowthLOSCost!Z49</f>
        <v>0</v>
      </c>
      <c r="Z48" s="360">
        <f>Prj1_GrowthLOSCost!AA49</f>
        <v>0</v>
      </c>
      <c r="AA48" s="360">
        <f>Prj1_GrowthLOSCost!AB49</f>
        <v>0</v>
      </c>
      <c r="AB48" s="360">
        <f>Prj1_GrowthLOSCost!AC49</f>
        <v>0</v>
      </c>
      <c r="AC48" s="360">
        <f>Prj1_GrowthLOSCost!AD49</f>
        <v>0</v>
      </c>
      <c r="AD48" s="360">
        <f>Prj1_GrowthLOSCost!AE49</f>
        <v>0</v>
      </c>
      <c r="AE48" s="360">
        <f>Prj1_GrowthLOSCost!AF49</f>
        <v>0</v>
      </c>
      <c r="AF48" s="360">
        <f>Prj1_GrowthLOSCost!AG49</f>
        <v>0</v>
      </c>
      <c r="AG48" s="360">
        <f>Prj1_GrowthLOSCost!AH49</f>
        <v>0</v>
      </c>
      <c r="AH48" s="360">
        <f>Prj1_GrowthLOSCost!AI49</f>
        <v>0</v>
      </c>
      <c r="AI48" s="360">
        <f>Prj1_GrowthLOSCost!AJ49</f>
        <v>0</v>
      </c>
      <c r="AJ48" s="360">
        <f>Prj1_GrowthLOSCost!AK49</f>
        <v>0</v>
      </c>
      <c r="AK48" s="360">
        <f>Prj1_GrowthLOSCost!AL49</f>
        <v>0</v>
      </c>
      <c r="AL48" s="360">
        <f>Prj1_GrowthLOSCost!AM49</f>
        <v>0</v>
      </c>
      <c r="AM48" s="360">
        <f>Prj1_GrowthLOSCost!AN49</f>
        <v>0</v>
      </c>
      <c r="AN48" s="360">
        <f>Prj1_GrowthLOSCost!AO49</f>
        <v>0</v>
      </c>
      <c r="AO48" s="349">
        <f t="shared" si="9"/>
        <v>0</v>
      </c>
      <c r="AP48" s="349">
        <f t="shared" si="10"/>
        <v>0</v>
      </c>
      <c r="AQ48" s="349">
        <f t="shared" si="11"/>
        <v>0</v>
      </c>
      <c r="AR48" s="353">
        <v>0</v>
      </c>
      <c r="AS48" s="354" t="str">
        <f t="shared" si="8"/>
        <v>Collector</v>
      </c>
      <c r="AT48" s="349">
        <f t="shared" si="12"/>
        <v>0</v>
      </c>
      <c r="AU48" s="349">
        <f t="shared" si="12"/>
        <v>0</v>
      </c>
      <c r="AV48" s="355">
        <v>2035</v>
      </c>
      <c r="AW48" s="360">
        <f t="shared" si="13"/>
        <v>0</v>
      </c>
      <c r="AX48" s="360"/>
      <c r="AY48" s="353">
        <v>0</v>
      </c>
    </row>
    <row r="49" spans="1:51" ht="30" x14ac:dyDescent="0.25">
      <c r="A49" s="129">
        <f>Prj1_GrowthLOSCost!B50</f>
        <v>30</v>
      </c>
      <c r="B49" s="361" t="str">
        <f>Prj1_GrowthLOSCost!C50</f>
        <v>2-lane internal collector between Fitzgerald &amp; Drury Hills E-W direction</v>
      </c>
      <c r="C49" s="361" t="str">
        <f>Prj1_GrowthLOSCost!D50</f>
        <v>2-lane collector- new collector with active mode on both sides + intersection improvements (TDM)</v>
      </c>
      <c r="D49" s="355" t="str">
        <f>Prj1_GrowthLOSCost!E50</f>
        <v>Exclude</v>
      </c>
      <c r="E49" s="355" t="str">
        <f>Prj1_GrowthLOSCost!F50</f>
        <v>Greenfields Collector</v>
      </c>
      <c r="F49" s="355">
        <f>'P1 Date Adjustment'!G49</f>
        <v>0</v>
      </c>
      <c r="G49" s="360">
        <v>0</v>
      </c>
      <c r="H49" s="360">
        <f>Prj1_GrowthLOSCost!I50</f>
        <v>0</v>
      </c>
      <c r="I49" s="360">
        <f>Prj1_GrowthLOSCost!J50</f>
        <v>0</v>
      </c>
      <c r="J49" s="360">
        <f>Prj1_GrowthLOSCost!K50</f>
        <v>0</v>
      </c>
      <c r="K49" s="360">
        <f>Prj1_GrowthLOSCost!L50</f>
        <v>0</v>
      </c>
      <c r="L49" s="360">
        <f>Prj1_GrowthLOSCost!M50</f>
        <v>0</v>
      </c>
      <c r="M49" s="360">
        <f>Prj1_GrowthLOSCost!N50</f>
        <v>0</v>
      </c>
      <c r="N49" s="360">
        <f>Prj1_GrowthLOSCost!O50</f>
        <v>0</v>
      </c>
      <c r="O49" s="360">
        <f>Prj1_GrowthLOSCost!P50</f>
        <v>0</v>
      </c>
      <c r="P49" s="360">
        <f>Prj1_GrowthLOSCost!Q50</f>
        <v>0</v>
      </c>
      <c r="Q49" s="360">
        <f>Prj1_GrowthLOSCost!R50</f>
        <v>0</v>
      </c>
      <c r="R49" s="360">
        <f>Prj1_GrowthLOSCost!S50</f>
        <v>0</v>
      </c>
      <c r="S49" s="360">
        <f>Prj1_GrowthLOSCost!T50</f>
        <v>0</v>
      </c>
      <c r="T49" s="360">
        <f>Prj1_GrowthLOSCost!U50</f>
        <v>0</v>
      </c>
      <c r="U49" s="360">
        <f>Prj1_GrowthLOSCost!V50</f>
        <v>0</v>
      </c>
      <c r="V49" s="360">
        <f>Prj1_GrowthLOSCost!W50</f>
        <v>0</v>
      </c>
      <c r="W49" s="360">
        <f>Prj1_GrowthLOSCost!X50</f>
        <v>0</v>
      </c>
      <c r="X49" s="360">
        <f>Prj1_GrowthLOSCost!Y50</f>
        <v>0</v>
      </c>
      <c r="Y49" s="360">
        <f>Prj1_GrowthLOSCost!Z50</f>
        <v>0</v>
      </c>
      <c r="Z49" s="360">
        <f>Prj1_GrowthLOSCost!AA50</f>
        <v>0</v>
      </c>
      <c r="AA49" s="360">
        <f>Prj1_GrowthLOSCost!AB50</f>
        <v>0</v>
      </c>
      <c r="AB49" s="360">
        <f>Prj1_GrowthLOSCost!AC50</f>
        <v>0</v>
      </c>
      <c r="AC49" s="360">
        <f>Prj1_GrowthLOSCost!AD50</f>
        <v>0</v>
      </c>
      <c r="AD49" s="360">
        <f>Prj1_GrowthLOSCost!AE50</f>
        <v>0</v>
      </c>
      <c r="AE49" s="360">
        <f>Prj1_GrowthLOSCost!AF50</f>
        <v>0</v>
      </c>
      <c r="AF49" s="360">
        <f>Prj1_GrowthLOSCost!AG50</f>
        <v>0</v>
      </c>
      <c r="AG49" s="360">
        <f>Prj1_GrowthLOSCost!AH50</f>
        <v>0</v>
      </c>
      <c r="AH49" s="360">
        <f>Prj1_GrowthLOSCost!AI50</f>
        <v>0</v>
      </c>
      <c r="AI49" s="360">
        <f>Prj1_GrowthLOSCost!AJ50</f>
        <v>0</v>
      </c>
      <c r="AJ49" s="360">
        <f>Prj1_GrowthLOSCost!AK50</f>
        <v>0</v>
      </c>
      <c r="AK49" s="360">
        <f>Prj1_GrowthLOSCost!AL50</f>
        <v>0</v>
      </c>
      <c r="AL49" s="360">
        <f>Prj1_GrowthLOSCost!AM50</f>
        <v>0</v>
      </c>
      <c r="AM49" s="360">
        <f>Prj1_GrowthLOSCost!AN50</f>
        <v>0</v>
      </c>
      <c r="AN49" s="360">
        <f>Prj1_GrowthLOSCost!AO50</f>
        <v>0</v>
      </c>
      <c r="AO49" s="349">
        <f t="shared" si="9"/>
        <v>0</v>
      </c>
      <c r="AP49" s="349">
        <f t="shared" si="10"/>
        <v>0</v>
      </c>
      <c r="AQ49" s="349">
        <f t="shared" si="11"/>
        <v>0</v>
      </c>
      <c r="AR49" s="353">
        <v>0</v>
      </c>
      <c r="AS49" s="354" t="str">
        <f t="shared" si="8"/>
        <v>Collector</v>
      </c>
      <c r="AT49" s="349">
        <f t="shared" si="12"/>
        <v>0</v>
      </c>
      <c r="AU49" s="349">
        <f t="shared" si="12"/>
        <v>0</v>
      </c>
      <c r="AV49" s="355" t="s">
        <v>142</v>
      </c>
      <c r="AW49" s="360">
        <f t="shared" si="13"/>
        <v>0</v>
      </c>
      <c r="AX49" s="360"/>
      <c r="AY49" s="353">
        <v>0</v>
      </c>
    </row>
    <row r="50" spans="1:51" ht="30" x14ac:dyDescent="0.25">
      <c r="A50" s="129">
        <f>Prj1_GrowthLOSCost!B51</f>
        <v>30.1</v>
      </c>
      <c r="B50" s="361" t="str">
        <f>Prj1_GrowthLOSCost!C51</f>
        <v>2-lane internal collector between Fitzgerald &amp; Fielding Road E-W direction</v>
      </c>
      <c r="C50" s="361" t="str">
        <f>Prj1_GrowthLOSCost!D51</f>
        <v>2-lane collector- new collector with active mode on both sides + intersection improvements (TDM)</v>
      </c>
      <c r="D50" s="355" t="str">
        <f>Prj1_GrowthLOSCost!E51</f>
        <v>Exclude</v>
      </c>
      <c r="E50" s="355" t="str">
        <f>Prj1_GrowthLOSCost!F51</f>
        <v>Greenfields Collector</v>
      </c>
      <c r="F50" s="355">
        <f>'P1 Date Adjustment'!G50</f>
        <v>2033</v>
      </c>
      <c r="G50" s="360">
        <v>0</v>
      </c>
      <c r="H50" s="360">
        <f>Prj1_GrowthLOSCost!I51</f>
        <v>0</v>
      </c>
      <c r="I50" s="360">
        <f>Prj1_GrowthLOSCost!J51</f>
        <v>0</v>
      </c>
      <c r="J50" s="360">
        <f>Prj1_GrowthLOSCost!K51</f>
        <v>0</v>
      </c>
      <c r="K50" s="360">
        <f>Prj1_GrowthLOSCost!L51</f>
        <v>0</v>
      </c>
      <c r="L50" s="360">
        <f>Prj1_GrowthLOSCost!M51</f>
        <v>0</v>
      </c>
      <c r="M50" s="360">
        <f>Prj1_GrowthLOSCost!N51</f>
        <v>0</v>
      </c>
      <c r="N50" s="360">
        <f>Prj1_GrowthLOSCost!O51</f>
        <v>0</v>
      </c>
      <c r="O50" s="360">
        <f>Prj1_GrowthLOSCost!P51</f>
        <v>0</v>
      </c>
      <c r="P50" s="360">
        <f>Prj1_GrowthLOSCost!Q51</f>
        <v>0</v>
      </c>
      <c r="Q50" s="360">
        <f>Prj1_GrowthLOSCost!R51</f>
        <v>0</v>
      </c>
      <c r="R50" s="360">
        <f>Prj1_GrowthLOSCost!S51</f>
        <v>0</v>
      </c>
      <c r="S50" s="360">
        <f>Prj1_GrowthLOSCost!T51</f>
        <v>0</v>
      </c>
      <c r="T50" s="360">
        <f>Prj1_GrowthLOSCost!U51</f>
        <v>0</v>
      </c>
      <c r="U50" s="360">
        <f>Prj1_GrowthLOSCost!V51</f>
        <v>0</v>
      </c>
      <c r="V50" s="360">
        <f>Prj1_GrowthLOSCost!W51</f>
        <v>0</v>
      </c>
      <c r="W50" s="360">
        <f>Prj1_GrowthLOSCost!X51</f>
        <v>0</v>
      </c>
      <c r="X50" s="360">
        <f>Prj1_GrowthLOSCost!Y51</f>
        <v>0</v>
      </c>
      <c r="Y50" s="360">
        <f>Prj1_GrowthLOSCost!Z51</f>
        <v>0</v>
      </c>
      <c r="Z50" s="360">
        <f>Prj1_GrowthLOSCost!AA51</f>
        <v>0</v>
      </c>
      <c r="AA50" s="360">
        <f>Prj1_GrowthLOSCost!AB51</f>
        <v>0</v>
      </c>
      <c r="AB50" s="360">
        <f>Prj1_GrowthLOSCost!AC51</f>
        <v>0</v>
      </c>
      <c r="AC50" s="360">
        <f>Prj1_GrowthLOSCost!AD51</f>
        <v>0</v>
      </c>
      <c r="AD50" s="360">
        <f>Prj1_GrowthLOSCost!AE51</f>
        <v>0</v>
      </c>
      <c r="AE50" s="360">
        <f>Prj1_GrowthLOSCost!AF51</f>
        <v>0</v>
      </c>
      <c r="AF50" s="360">
        <f>Prj1_GrowthLOSCost!AG51</f>
        <v>0</v>
      </c>
      <c r="AG50" s="360">
        <f>Prj1_GrowthLOSCost!AH51</f>
        <v>0</v>
      </c>
      <c r="AH50" s="360">
        <f>Prj1_GrowthLOSCost!AI51</f>
        <v>0</v>
      </c>
      <c r="AI50" s="360">
        <f>Prj1_GrowthLOSCost!AJ51</f>
        <v>0</v>
      </c>
      <c r="AJ50" s="360">
        <f>Prj1_GrowthLOSCost!AK51</f>
        <v>0</v>
      </c>
      <c r="AK50" s="360">
        <f>Prj1_GrowthLOSCost!AL51</f>
        <v>0</v>
      </c>
      <c r="AL50" s="360">
        <f>Prj1_GrowthLOSCost!AM51</f>
        <v>0</v>
      </c>
      <c r="AM50" s="360">
        <f>Prj1_GrowthLOSCost!AN51</f>
        <v>0</v>
      </c>
      <c r="AN50" s="360">
        <f>Prj1_GrowthLOSCost!AO51</f>
        <v>0</v>
      </c>
      <c r="AO50" s="349">
        <f t="shared" si="9"/>
        <v>0</v>
      </c>
      <c r="AP50" s="349">
        <f t="shared" si="10"/>
        <v>0</v>
      </c>
      <c r="AQ50" s="349">
        <f t="shared" si="11"/>
        <v>0</v>
      </c>
      <c r="AR50" s="353">
        <v>0</v>
      </c>
      <c r="AS50" s="354" t="str">
        <f t="shared" si="8"/>
        <v>Collector</v>
      </c>
      <c r="AT50" s="349">
        <f t="shared" si="12"/>
        <v>0</v>
      </c>
      <c r="AU50" s="349">
        <f t="shared" si="12"/>
        <v>0</v>
      </c>
      <c r="AV50" s="355">
        <v>2033</v>
      </c>
      <c r="AW50" s="360">
        <f t="shared" si="13"/>
        <v>0</v>
      </c>
      <c r="AX50" s="360"/>
      <c r="AY50" s="353">
        <v>0</v>
      </c>
    </row>
    <row r="51" spans="1:51" ht="30" x14ac:dyDescent="0.25">
      <c r="A51" s="129">
        <f>Prj1_GrowthLOSCost!B52</f>
        <v>30.2</v>
      </c>
      <c r="B51" s="361" t="str">
        <f>Prj1_GrowthLOSCost!C52</f>
        <v>2-lane internal collector between Fielding Road &amp; Drury Hills E-W direction</v>
      </c>
      <c r="C51" s="361" t="str">
        <f>Prj1_GrowthLOSCost!D52</f>
        <v>2-lane collector- new collector with active mode on both sides + intersection improvements (TDM)</v>
      </c>
      <c r="D51" s="355" t="str">
        <f>Prj1_GrowthLOSCost!E52</f>
        <v>Exclude</v>
      </c>
      <c r="E51" s="355" t="str">
        <f>Prj1_GrowthLOSCost!F52</f>
        <v>Greenfields Collector</v>
      </c>
      <c r="F51" s="355">
        <f>'P1 Date Adjustment'!G51</f>
        <v>2039</v>
      </c>
      <c r="G51" s="360">
        <v>0</v>
      </c>
      <c r="H51" s="360">
        <f>Prj1_GrowthLOSCost!I52</f>
        <v>0</v>
      </c>
      <c r="I51" s="360">
        <f>Prj1_GrowthLOSCost!J52</f>
        <v>0</v>
      </c>
      <c r="J51" s="360">
        <f>Prj1_GrowthLOSCost!K52</f>
        <v>0</v>
      </c>
      <c r="K51" s="360">
        <f>Prj1_GrowthLOSCost!L52</f>
        <v>0</v>
      </c>
      <c r="L51" s="360">
        <f>Prj1_GrowthLOSCost!M52</f>
        <v>0</v>
      </c>
      <c r="M51" s="360">
        <f>Prj1_GrowthLOSCost!N52</f>
        <v>0</v>
      </c>
      <c r="N51" s="360">
        <f>Prj1_GrowthLOSCost!O52</f>
        <v>0</v>
      </c>
      <c r="O51" s="360">
        <f>Prj1_GrowthLOSCost!P52</f>
        <v>0</v>
      </c>
      <c r="P51" s="360">
        <f>Prj1_GrowthLOSCost!Q52</f>
        <v>0</v>
      </c>
      <c r="Q51" s="360">
        <f>Prj1_GrowthLOSCost!R52</f>
        <v>0</v>
      </c>
      <c r="R51" s="360">
        <f>Prj1_GrowthLOSCost!S52</f>
        <v>0</v>
      </c>
      <c r="S51" s="360">
        <f>Prj1_GrowthLOSCost!T52</f>
        <v>0</v>
      </c>
      <c r="T51" s="360">
        <f>Prj1_GrowthLOSCost!U52</f>
        <v>0</v>
      </c>
      <c r="U51" s="360">
        <f>Prj1_GrowthLOSCost!V52</f>
        <v>0</v>
      </c>
      <c r="V51" s="360">
        <f>Prj1_GrowthLOSCost!W52</f>
        <v>0</v>
      </c>
      <c r="W51" s="360">
        <f>Prj1_GrowthLOSCost!X52</f>
        <v>0</v>
      </c>
      <c r="X51" s="360">
        <f>Prj1_GrowthLOSCost!Y52</f>
        <v>0</v>
      </c>
      <c r="Y51" s="360">
        <f>Prj1_GrowthLOSCost!Z52</f>
        <v>0</v>
      </c>
      <c r="Z51" s="360">
        <f>Prj1_GrowthLOSCost!AA52</f>
        <v>0</v>
      </c>
      <c r="AA51" s="360">
        <f>Prj1_GrowthLOSCost!AB52</f>
        <v>0</v>
      </c>
      <c r="AB51" s="360">
        <f>Prj1_GrowthLOSCost!AC52</f>
        <v>0</v>
      </c>
      <c r="AC51" s="360">
        <f>Prj1_GrowthLOSCost!AD52</f>
        <v>0</v>
      </c>
      <c r="AD51" s="360">
        <f>Prj1_GrowthLOSCost!AE52</f>
        <v>0</v>
      </c>
      <c r="AE51" s="360">
        <f>Prj1_GrowthLOSCost!AF52</f>
        <v>0</v>
      </c>
      <c r="AF51" s="360">
        <f>Prj1_GrowthLOSCost!AG52</f>
        <v>0</v>
      </c>
      <c r="AG51" s="360">
        <f>Prj1_GrowthLOSCost!AH52</f>
        <v>0</v>
      </c>
      <c r="AH51" s="360">
        <f>Prj1_GrowthLOSCost!AI52</f>
        <v>0</v>
      </c>
      <c r="AI51" s="360">
        <f>Prj1_GrowthLOSCost!AJ52</f>
        <v>0</v>
      </c>
      <c r="AJ51" s="360">
        <f>Prj1_GrowthLOSCost!AK52</f>
        <v>0</v>
      </c>
      <c r="AK51" s="360">
        <f>Prj1_GrowthLOSCost!AL52</f>
        <v>0</v>
      </c>
      <c r="AL51" s="360">
        <f>Prj1_GrowthLOSCost!AM52</f>
        <v>0</v>
      </c>
      <c r="AM51" s="360">
        <f>Prj1_GrowthLOSCost!AN52</f>
        <v>0</v>
      </c>
      <c r="AN51" s="360">
        <f>Prj1_GrowthLOSCost!AO52</f>
        <v>0</v>
      </c>
      <c r="AO51" s="349">
        <f t="shared" si="9"/>
        <v>0</v>
      </c>
      <c r="AP51" s="349">
        <f t="shared" si="10"/>
        <v>0</v>
      </c>
      <c r="AQ51" s="349">
        <f t="shared" si="11"/>
        <v>0</v>
      </c>
      <c r="AR51" s="353">
        <v>0</v>
      </c>
      <c r="AS51" s="354" t="str">
        <f t="shared" si="8"/>
        <v>Collector</v>
      </c>
      <c r="AT51" s="349">
        <f t="shared" si="12"/>
        <v>0</v>
      </c>
      <c r="AU51" s="349">
        <f t="shared" si="12"/>
        <v>0</v>
      </c>
      <c r="AV51" s="355">
        <v>2039</v>
      </c>
      <c r="AW51" s="360">
        <f t="shared" si="13"/>
        <v>0</v>
      </c>
      <c r="AX51" s="360"/>
      <c r="AY51" s="353">
        <v>0</v>
      </c>
    </row>
    <row r="52" spans="1:51" ht="30" x14ac:dyDescent="0.25">
      <c r="A52" s="129">
        <f>Prj1_GrowthLOSCost!B53</f>
        <v>31</v>
      </c>
      <c r="B52" s="361" t="str">
        <f>Prj1_GrowthLOSCost!C53</f>
        <v>Upgrades on Cossey Rd between Fitzgerald &amp; Waihoehoe Rd</v>
      </c>
      <c r="C52" s="361" t="str">
        <f>Prj1_GrowthLOSCost!D53</f>
        <v>2-lane urban - upgrade existing roadwith active modes on both sides / Mill Road design ?</v>
      </c>
      <c r="D52" s="355" t="str">
        <f>Prj1_GrowthLOSCost!E53</f>
        <v>Include</v>
      </c>
      <c r="E52" s="355" t="str">
        <f>Prj1_GrowthLOSCost!F53</f>
        <v>Upgrade Collector</v>
      </c>
      <c r="F52" s="355">
        <f>'P1 Date Adjustment'!G52</f>
        <v>2039</v>
      </c>
      <c r="G52" s="360">
        <v>0</v>
      </c>
      <c r="H52" s="360">
        <f>Prj1_GrowthLOSCost!I53</f>
        <v>0</v>
      </c>
      <c r="I52" s="360">
        <f>Prj1_GrowthLOSCost!J53</f>
        <v>0</v>
      </c>
      <c r="J52" s="360">
        <f>Prj1_GrowthLOSCost!K53</f>
        <v>0</v>
      </c>
      <c r="K52" s="360">
        <f>Prj1_GrowthLOSCost!L53</f>
        <v>0</v>
      </c>
      <c r="L52" s="360">
        <f>Prj1_GrowthLOSCost!M53</f>
        <v>0</v>
      </c>
      <c r="M52" s="360">
        <f>Prj1_GrowthLOSCost!N53</f>
        <v>0</v>
      </c>
      <c r="N52" s="360">
        <f>Prj1_GrowthLOSCost!O53</f>
        <v>0</v>
      </c>
      <c r="O52" s="360">
        <f>Prj1_GrowthLOSCost!P53</f>
        <v>0</v>
      </c>
      <c r="P52" s="360">
        <f>Prj1_GrowthLOSCost!Q53</f>
        <v>0</v>
      </c>
      <c r="Q52" s="360">
        <f>Prj1_GrowthLOSCost!R53</f>
        <v>0</v>
      </c>
      <c r="R52" s="360">
        <f>Prj1_GrowthLOSCost!S53</f>
        <v>0</v>
      </c>
      <c r="S52" s="360">
        <f>Prj1_GrowthLOSCost!T53</f>
        <v>0</v>
      </c>
      <c r="T52" s="360">
        <f>Prj1_GrowthLOSCost!U53</f>
        <v>0</v>
      </c>
      <c r="U52" s="360">
        <f>Prj1_GrowthLOSCost!V53</f>
        <v>0</v>
      </c>
      <c r="V52" s="360">
        <f>Prj1_GrowthLOSCost!W53</f>
        <v>0</v>
      </c>
      <c r="W52" s="360">
        <f>Prj1_GrowthLOSCost!X53</f>
        <v>0</v>
      </c>
      <c r="X52" s="360">
        <f>Prj1_GrowthLOSCost!Y53</f>
        <v>87539.814896848577</v>
      </c>
      <c r="Y52" s="360">
        <f>Prj1_GrowthLOSCost!Z53</f>
        <v>894330.62348117679</v>
      </c>
      <c r="Z52" s="360">
        <f>Prj1_GrowthLOSCost!AA53</f>
        <v>0</v>
      </c>
      <c r="AA52" s="360">
        <f>Prj1_GrowthLOSCost!AB53</f>
        <v>0</v>
      </c>
      <c r="AB52" s="360">
        <f>Prj1_GrowthLOSCost!AC53</f>
        <v>0</v>
      </c>
      <c r="AC52" s="360">
        <f>Prj1_GrowthLOSCost!AD53</f>
        <v>0</v>
      </c>
      <c r="AD52" s="360">
        <f>Prj1_GrowthLOSCost!AE53</f>
        <v>0</v>
      </c>
      <c r="AE52" s="360">
        <f>Prj1_GrowthLOSCost!AF53</f>
        <v>0</v>
      </c>
      <c r="AF52" s="360">
        <f>Prj1_GrowthLOSCost!AG53</f>
        <v>0</v>
      </c>
      <c r="AG52" s="360">
        <f>Prj1_GrowthLOSCost!AH53</f>
        <v>0</v>
      </c>
      <c r="AH52" s="360">
        <f>Prj1_GrowthLOSCost!AI53</f>
        <v>0</v>
      </c>
      <c r="AI52" s="360">
        <f>Prj1_GrowthLOSCost!AJ53</f>
        <v>0</v>
      </c>
      <c r="AJ52" s="360">
        <f>Prj1_GrowthLOSCost!AK53</f>
        <v>0</v>
      </c>
      <c r="AK52" s="360">
        <f>Prj1_GrowthLOSCost!AL53</f>
        <v>0</v>
      </c>
      <c r="AL52" s="360">
        <f>Prj1_GrowthLOSCost!AM53</f>
        <v>0</v>
      </c>
      <c r="AM52" s="360">
        <f>Prj1_GrowthLOSCost!AN53</f>
        <v>0</v>
      </c>
      <c r="AN52" s="360">
        <f>Prj1_GrowthLOSCost!AO53</f>
        <v>0</v>
      </c>
      <c r="AO52" s="349">
        <f t="shared" si="9"/>
        <v>981870.43837802531</v>
      </c>
      <c r="AP52" s="349">
        <f t="shared" si="10"/>
        <v>0</v>
      </c>
      <c r="AQ52" s="349">
        <f t="shared" si="11"/>
        <v>981870.43837802531</v>
      </c>
      <c r="AR52" s="353">
        <v>0</v>
      </c>
      <c r="AS52" s="354" t="str">
        <f t="shared" si="8"/>
        <v>Collector</v>
      </c>
      <c r="AT52" s="349">
        <f t="shared" si="12"/>
        <v>0</v>
      </c>
      <c r="AU52" s="349">
        <f t="shared" si="12"/>
        <v>0</v>
      </c>
      <c r="AV52" s="355">
        <v>2039</v>
      </c>
      <c r="AW52" s="360">
        <f t="shared" si="13"/>
        <v>981870.43837802531</v>
      </c>
      <c r="AX52" s="360"/>
      <c r="AY52" s="353">
        <v>0</v>
      </c>
    </row>
    <row r="53" spans="1:51" x14ac:dyDescent="0.25">
      <c r="A53" s="129">
        <f>Prj1_GrowthLOSCost!B54</f>
        <v>32</v>
      </c>
      <c r="B53" s="361" t="str">
        <f>Prj1_GrowthLOSCost!C54</f>
        <v>New Intersection on Cossey Rd/Waihoehoe Rd</v>
      </c>
      <c r="C53" s="361" t="str">
        <f>Prj1_GrowthLOSCost!D54</f>
        <v>Assume 1 simple roundabout intesection</v>
      </c>
      <c r="D53" s="355" t="str">
        <f>Prj1_GrowthLOSCost!E54</f>
        <v>Include</v>
      </c>
      <c r="E53" s="355" t="str">
        <f>Prj1_GrowthLOSCost!F54</f>
        <v>2-lane Arterial</v>
      </c>
      <c r="F53" s="355">
        <f>'P1 Date Adjustment'!G53</f>
        <v>2039</v>
      </c>
      <c r="G53" s="360">
        <v>0</v>
      </c>
      <c r="H53" s="360">
        <f>Prj1_GrowthLOSCost!I54</f>
        <v>0</v>
      </c>
      <c r="I53" s="360">
        <f>Prj1_GrowthLOSCost!J54</f>
        <v>0</v>
      </c>
      <c r="J53" s="360">
        <f>Prj1_GrowthLOSCost!K54</f>
        <v>0</v>
      </c>
      <c r="K53" s="360">
        <f>Prj1_GrowthLOSCost!L54</f>
        <v>0</v>
      </c>
      <c r="L53" s="360">
        <f>Prj1_GrowthLOSCost!M54</f>
        <v>0</v>
      </c>
      <c r="M53" s="360">
        <f>Prj1_GrowthLOSCost!N54</f>
        <v>0</v>
      </c>
      <c r="N53" s="360">
        <f>Prj1_GrowthLOSCost!O54</f>
        <v>0</v>
      </c>
      <c r="O53" s="360">
        <f>Prj1_GrowthLOSCost!P54</f>
        <v>0</v>
      </c>
      <c r="P53" s="360">
        <f>Prj1_GrowthLOSCost!Q54</f>
        <v>0</v>
      </c>
      <c r="Q53" s="360">
        <f>Prj1_GrowthLOSCost!R54</f>
        <v>0</v>
      </c>
      <c r="R53" s="360">
        <f>Prj1_GrowthLOSCost!S54</f>
        <v>0</v>
      </c>
      <c r="S53" s="360">
        <f>Prj1_GrowthLOSCost!T54</f>
        <v>0</v>
      </c>
      <c r="T53" s="360">
        <f>Prj1_GrowthLOSCost!U54</f>
        <v>0</v>
      </c>
      <c r="U53" s="360">
        <f>Prj1_GrowthLOSCost!V54</f>
        <v>0</v>
      </c>
      <c r="V53" s="360">
        <f>Prj1_GrowthLOSCost!W54</f>
        <v>258590.35020918731</v>
      </c>
      <c r="W53" s="360">
        <f>Prj1_GrowthLOSCost!X54</f>
        <v>912821.88962642069</v>
      </c>
      <c r="X53" s="360">
        <f>Prj1_GrowthLOSCost!Y54</f>
        <v>110820.39166809605</v>
      </c>
      <c r="Y53" s="360">
        <f>Prj1_GrowthLOSCost!Z54</f>
        <v>1567530.6274679219</v>
      </c>
      <c r="Z53" s="360">
        <f>Prj1_GrowthLOSCost!AA54</f>
        <v>0</v>
      </c>
      <c r="AA53" s="360">
        <f>Prj1_GrowthLOSCost!AB54</f>
        <v>0</v>
      </c>
      <c r="AB53" s="360">
        <f>Prj1_GrowthLOSCost!AC54</f>
        <v>0</v>
      </c>
      <c r="AC53" s="360">
        <f>Prj1_GrowthLOSCost!AD54</f>
        <v>0</v>
      </c>
      <c r="AD53" s="360">
        <f>Prj1_GrowthLOSCost!AE54</f>
        <v>0</v>
      </c>
      <c r="AE53" s="360">
        <f>Prj1_GrowthLOSCost!AF54</f>
        <v>0</v>
      </c>
      <c r="AF53" s="360">
        <f>Prj1_GrowthLOSCost!AG54</f>
        <v>0</v>
      </c>
      <c r="AG53" s="360">
        <f>Prj1_GrowthLOSCost!AH54</f>
        <v>0</v>
      </c>
      <c r="AH53" s="360">
        <f>Prj1_GrowthLOSCost!AI54</f>
        <v>0</v>
      </c>
      <c r="AI53" s="360">
        <f>Prj1_GrowthLOSCost!AJ54</f>
        <v>0</v>
      </c>
      <c r="AJ53" s="360">
        <f>Prj1_GrowthLOSCost!AK54</f>
        <v>0</v>
      </c>
      <c r="AK53" s="360">
        <f>Prj1_GrowthLOSCost!AL54</f>
        <v>0</v>
      </c>
      <c r="AL53" s="360">
        <f>Prj1_GrowthLOSCost!AM54</f>
        <v>0</v>
      </c>
      <c r="AM53" s="360">
        <f>Prj1_GrowthLOSCost!AN54</f>
        <v>0</v>
      </c>
      <c r="AN53" s="360">
        <f>Prj1_GrowthLOSCost!AO54</f>
        <v>0</v>
      </c>
      <c r="AO53" s="349">
        <f t="shared" si="9"/>
        <v>2849763.2589716259</v>
      </c>
      <c r="AP53" s="349">
        <f t="shared" si="10"/>
        <v>0</v>
      </c>
      <c r="AQ53" s="349">
        <f t="shared" si="11"/>
        <v>2849763.2589716259</v>
      </c>
      <c r="AR53" s="353">
        <v>0</v>
      </c>
      <c r="AS53" s="354" t="str">
        <f t="shared" si="8"/>
        <v>Arterial</v>
      </c>
      <c r="AT53" s="349">
        <f t="shared" si="12"/>
        <v>0</v>
      </c>
      <c r="AU53" s="349">
        <f t="shared" si="12"/>
        <v>1453379.2620755292</v>
      </c>
      <c r="AV53" s="355">
        <v>2039</v>
      </c>
      <c r="AW53" s="360">
        <f t="shared" si="13"/>
        <v>1396383.9968960967</v>
      </c>
      <c r="AX53" s="360"/>
      <c r="AY53" s="353">
        <v>0</v>
      </c>
    </row>
    <row r="54" spans="1:51" ht="30" x14ac:dyDescent="0.25">
      <c r="A54" s="129">
        <f>Prj1_GrowthLOSCost!B55</f>
        <v>33</v>
      </c>
      <c r="B54" s="361" t="str">
        <f>Prj1_GrowthLOSCost!C55</f>
        <v>Upgrade Fitzgerald Rd from project 7 to Brookefield Rd</v>
      </c>
      <c r="C54" s="361" t="str">
        <f>Prj1_GrowthLOSCost!D55</f>
        <v>2-lane urban- upgrade existing road layout to 2-lane urban with active modes on both sides (TDM )</v>
      </c>
      <c r="D54" s="355" t="str">
        <f>Prj1_GrowthLOSCost!E55</f>
        <v>Include</v>
      </c>
      <c r="E54" s="355" t="str">
        <f>Prj1_GrowthLOSCost!F55</f>
        <v>Upgrade Collector</v>
      </c>
      <c r="F54" s="355">
        <f>'P1 Date Adjustment'!G54</f>
        <v>2056</v>
      </c>
      <c r="G54" s="360">
        <v>0</v>
      </c>
      <c r="H54" s="360">
        <f>Prj1_GrowthLOSCost!I55</f>
        <v>0</v>
      </c>
      <c r="I54" s="360">
        <f>Prj1_GrowthLOSCost!J55</f>
        <v>0</v>
      </c>
      <c r="J54" s="360">
        <f>Prj1_GrowthLOSCost!K55</f>
        <v>0</v>
      </c>
      <c r="K54" s="360">
        <f>Prj1_GrowthLOSCost!L55</f>
        <v>0</v>
      </c>
      <c r="L54" s="360">
        <f>Prj1_GrowthLOSCost!M55</f>
        <v>0</v>
      </c>
      <c r="M54" s="360">
        <f>Prj1_GrowthLOSCost!N55</f>
        <v>0</v>
      </c>
      <c r="N54" s="360">
        <f>Prj1_GrowthLOSCost!O55</f>
        <v>0</v>
      </c>
      <c r="O54" s="360">
        <f>Prj1_GrowthLOSCost!P55</f>
        <v>0</v>
      </c>
      <c r="P54" s="360">
        <f>Prj1_GrowthLOSCost!Q55</f>
        <v>0</v>
      </c>
      <c r="Q54" s="360">
        <f>Prj1_GrowthLOSCost!R55</f>
        <v>0</v>
      </c>
      <c r="R54" s="360">
        <f>Prj1_GrowthLOSCost!S55</f>
        <v>0</v>
      </c>
      <c r="S54" s="360">
        <f>Prj1_GrowthLOSCost!T55</f>
        <v>0</v>
      </c>
      <c r="T54" s="360">
        <f>Prj1_GrowthLOSCost!U55</f>
        <v>0</v>
      </c>
      <c r="U54" s="360">
        <f>Prj1_GrowthLOSCost!V55</f>
        <v>0</v>
      </c>
      <c r="V54" s="360">
        <f>Prj1_GrowthLOSCost!W55</f>
        <v>0</v>
      </c>
      <c r="W54" s="360">
        <f>Prj1_GrowthLOSCost!X55</f>
        <v>0</v>
      </c>
      <c r="X54" s="360">
        <f>Prj1_GrowthLOSCost!Y55</f>
        <v>0</v>
      </c>
      <c r="Y54" s="360">
        <f>Prj1_GrowthLOSCost!Z55</f>
        <v>0</v>
      </c>
      <c r="Z54" s="360">
        <f>Prj1_GrowthLOSCost!AA55</f>
        <v>0</v>
      </c>
      <c r="AA54" s="360">
        <f>Prj1_GrowthLOSCost!AB55</f>
        <v>0</v>
      </c>
      <c r="AB54" s="360">
        <f>Prj1_GrowthLOSCost!AC55</f>
        <v>0</v>
      </c>
      <c r="AC54" s="360">
        <f>Prj1_GrowthLOSCost!AD55</f>
        <v>0</v>
      </c>
      <c r="AD54" s="360">
        <f>Prj1_GrowthLOSCost!AE55</f>
        <v>0</v>
      </c>
      <c r="AE54" s="360">
        <f>Prj1_GrowthLOSCost!AF55</f>
        <v>0</v>
      </c>
      <c r="AF54" s="360">
        <f>Prj1_GrowthLOSCost!AG55</f>
        <v>0</v>
      </c>
      <c r="AG54" s="360">
        <f>Prj1_GrowthLOSCost!AH55</f>
        <v>0</v>
      </c>
      <c r="AH54" s="360">
        <f>Prj1_GrowthLOSCost!AI55</f>
        <v>0</v>
      </c>
      <c r="AI54" s="360">
        <f>Prj1_GrowthLOSCost!AJ55</f>
        <v>0</v>
      </c>
      <c r="AJ54" s="360">
        <f>Prj1_GrowthLOSCost!AK55</f>
        <v>0</v>
      </c>
      <c r="AK54" s="360">
        <f>Prj1_GrowthLOSCost!AL55</f>
        <v>0</v>
      </c>
      <c r="AL54" s="360">
        <f>Prj1_GrowthLOSCost!AM55</f>
        <v>0</v>
      </c>
      <c r="AM54" s="360">
        <f>Prj1_GrowthLOSCost!AN55</f>
        <v>0</v>
      </c>
      <c r="AN54" s="360">
        <f>Prj1_GrowthLOSCost!AO55</f>
        <v>0</v>
      </c>
      <c r="AO54" s="349">
        <f t="shared" si="9"/>
        <v>0</v>
      </c>
      <c r="AP54" s="349">
        <f t="shared" si="10"/>
        <v>0</v>
      </c>
      <c r="AQ54" s="349">
        <f t="shared" si="11"/>
        <v>0</v>
      </c>
      <c r="AR54" s="353">
        <v>2056</v>
      </c>
      <c r="AS54" s="354" t="str">
        <f t="shared" si="8"/>
        <v>Collector</v>
      </c>
      <c r="AT54" s="349">
        <f t="shared" si="12"/>
        <v>0</v>
      </c>
      <c r="AU54" s="349">
        <f t="shared" si="12"/>
        <v>0</v>
      </c>
      <c r="AV54" s="355">
        <v>2033</v>
      </c>
      <c r="AW54" s="360">
        <f t="shared" si="13"/>
        <v>0</v>
      </c>
      <c r="AX54" s="360"/>
      <c r="AY54" s="353">
        <v>2034</v>
      </c>
    </row>
    <row r="55" spans="1:51" ht="30" x14ac:dyDescent="0.25">
      <c r="A55" s="129">
        <f>Prj1_GrowthLOSCost!B56</f>
        <v>34</v>
      </c>
      <c r="B55" s="361" t="str">
        <f>Prj1_GrowthLOSCost!C56</f>
        <v>New Drury Interchange connection to Kiwi development</v>
      </c>
      <c r="C55" s="361" t="str">
        <f>Prj1_GrowthLOSCost!D56</f>
        <v>2-lane urban- new road layout with active modes on both sides (TDM)</v>
      </c>
      <c r="D55" s="355" t="str">
        <f>Prj1_GrowthLOSCost!E56</f>
        <v>Exclude</v>
      </c>
      <c r="E55" s="355" t="str">
        <f>Prj1_GrowthLOSCost!F56</f>
        <v>State Highway</v>
      </c>
      <c r="F55" s="355">
        <f>'P1 Date Adjustment'!G55</f>
        <v>2034</v>
      </c>
      <c r="G55" s="360">
        <v>0</v>
      </c>
      <c r="H55" s="360">
        <f>Prj1_GrowthLOSCost!I56</f>
        <v>0</v>
      </c>
      <c r="I55" s="360">
        <f>Prj1_GrowthLOSCost!J56</f>
        <v>0</v>
      </c>
      <c r="J55" s="360">
        <f>Prj1_GrowthLOSCost!K56</f>
        <v>0</v>
      </c>
      <c r="K55" s="360">
        <f>Prj1_GrowthLOSCost!L56</f>
        <v>0</v>
      </c>
      <c r="L55" s="360">
        <f>Prj1_GrowthLOSCost!M56</f>
        <v>0</v>
      </c>
      <c r="M55" s="360">
        <f>Prj1_GrowthLOSCost!N56</f>
        <v>0</v>
      </c>
      <c r="N55" s="360">
        <f>Prj1_GrowthLOSCost!O56</f>
        <v>0</v>
      </c>
      <c r="O55" s="360">
        <f>Prj1_GrowthLOSCost!P56</f>
        <v>0</v>
      </c>
      <c r="P55" s="360">
        <f>Prj1_GrowthLOSCost!Q56</f>
        <v>0</v>
      </c>
      <c r="Q55" s="360">
        <f>Prj1_GrowthLOSCost!R56</f>
        <v>0</v>
      </c>
      <c r="R55" s="360">
        <f>Prj1_GrowthLOSCost!S56</f>
        <v>0</v>
      </c>
      <c r="S55" s="360">
        <f>Prj1_GrowthLOSCost!T56</f>
        <v>0</v>
      </c>
      <c r="T55" s="360">
        <f>Prj1_GrowthLOSCost!U56</f>
        <v>0</v>
      </c>
      <c r="U55" s="360">
        <f>Prj1_GrowthLOSCost!V56</f>
        <v>0</v>
      </c>
      <c r="V55" s="360">
        <f>Prj1_GrowthLOSCost!W56</f>
        <v>0</v>
      </c>
      <c r="W55" s="360">
        <f>Prj1_GrowthLOSCost!X56</f>
        <v>0</v>
      </c>
      <c r="X55" s="360">
        <f>Prj1_GrowthLOSCost!Y56</f>
        <v>0</v>
      </c>
      <c r="Y55" s="360">
        <f>Prj1_GrowthLOSCost!Z56</f>
        <v>0</v>
      </c>
      <c r="Z55" s="360">
        <f>Prj1_GrowthLOSCost!AA56</f>
        <v>0</v>
      </c>
      <c r="AA55" s="360">
        <f>Prj1_GrowthLOSCost!AB56</f>
        <v>0</v>
      </c>
      <c r="AB55" s="360">
        <f>Prj1_GrowthLOSCost!AC56</f>
        <v>0</v>
      </c>
      <c r="AC55" s="360">
        <f>Prj1_GrowthLOSCost!AD56</f>
        <v>0</v>
      </c>
      <c r="AD55" s="360">
        <f>Prj1_GrowthLOSCost!AE56</f>
        <v>0</v>
      </c>
      <c r="AE55" s="360">
        <f>Prj1_GrowthLOSCost!AF56</f>
        <v>0</v>
      </c>
      <c r="AF55" s="360">
        <f>Prj1_GrowthLOSCost!AG56</f>
        <v>0</v>
      </c>
      <c r="AG55" s="360">
        <f>Prj1_GrowthLOSCost!AH56</f>
        <v>0</v>
      </c>
      <c r="AH55" s="360">
        <f>Prj1_GrowthLOSCost!AI56</f>
        <v>0</v>
      </c>
      <c r="AI55" s="360">
        <f>Prj1_GrowthLOSCost!AJ56</f>
        <v>0</v>
      </c>
      <c r="AJ55" s="360">
        <f>Prj1_GrowthLOSCost!AK56</f>
        <v>0</v>
      </c>
      <c r="AK55" s="360">
        <f>Prj1_GrowthLOSCost!AL56</f>
        <v>0</v>
      </c>
      <c r="AL55" s="360">
        <f>Prj1_GrowthLOSCost!AM56</f>
        <v>0</v>
      </c>
      <c r="AM55" s="360">
        <f>Prj1_GrowthLOSCost!AN56</f>
        <v>0</v>
      </c>
      <c r="AN55" s="360">
        <f>Prj1_GrowthLOSCost!AO56</f>
        <v>0</v>
      </c>
      <c r="AO55" s="349">
        <f t="shared" si="9"/>
        <v>0</v>
      </c>
      <c r="AP55" s="349">
        <f t="shared" si="10"/>
        <v>0</v>
      </c>
      <c r="AQ55" s="349">
        <f t="shared" si="11"/>
        <v>0</v>
      </c>
      <c r="AR55" s="353">
        <v>0</v>
      </c>
      <c r="AS55" s="354" t="str">
        <f t="shared" si="8"/>
        <v>Arterial</v>
      </c>
      <c r="AT55" s="349">
        <f t="shared" si="12"/>
        <v>0</v>
      </c>
      <c r="AU55" s="349">
        <f t="shared" si="12"/>
        <v>0</v>
      </c>
      <c r="AV55" s="355">
        <v>2034</v>
      </c>
      <c r="AW55" s="360">
        <f t="shared" si="13"/>
        <v>0</v>
      </c>
      <c r="AX55" s="360"/>
      <c r="AY55" s="353">
        <v>0</v>
      </c>
    </row>
    <row r="56" spans="1:51" ht="30" x14ac:dyDescent="0.25">
      <c r="A56" s="129" t="str">
        <f>Prj1_GrowthLOSCost!B57</f>
        <v>35a</v>
      </c>
      <c r="B56" s="361" t="str">
        <f>Prj1_GrowthLOSCost!C57</f>
        <v xml:space="preserve">Mill Road : Drury South connection from Fitzgerald/Cossey intersection to SH1 + Interchange </v>
      </c>
      <c r="C56" s="361" t="str">
        <f>Prj1_GrowthLOSCost!D57</f>
        <v>2-lane- new road layout with active modes on both sides (depends on Mill Road design and sequencing)</v>
      </c>
      <c r="D56" s="355" t="str">
        <f>Prj1_GrowthLOSCost!E57</f>
        <v>Exclude</v>
      </c>
      <c r="E56" s="355" t="str">
        <f>Prj1_GrowthLOSCost!F57</f>
        <v>4-lane arterial</v>
      </c>
      <c r="F56" s="355">
        <f>'P1 Date Adjustment'!G56</f>
        <v>2043</v>
      </c>
      <c r="G56" s="360">
        <v>0</v>
      </c>
      <c r="H56" s="360">
        <f>Prj1_GrowthLOSCost!I57</f>
        <v>0</v>
      </c>
      <c r="I56" s="360">
        <f>Prj1_GrowthLOSCost!J57</f>
        <v>0</v>
      </c>
      <c r="J56" s="360">
        <f>Prj1_GrowthLOSCost!K57</f>
        <v>0</v>
      </c>
      <c r="K56" s="360">
        <f>Prj1_GrowthLOSCost!L57</f>
        <v>0</v>
      </c>
      <c r="L56" s="360">
        <f>Prj1_GrowthLOSCost!M57</f>
        <v>0</v>
      </c>
      <c r="M56" s="360">
        <f>Prj1_GrowthLOSCost!N57</f>
        <v>0</v>
      </c>
      <c r="N56" s="360">
        <f>Prj1_GrowthLOSCost!O57</f>
        <v>0</v>
      </c>
      <c r="O56" s="360">
        <f>Prj1_GrowthLOSCost!P57</f>
        <v>0</v>
      </c>
      <c r="P56" s="360">
        <f>Prj1_GrowthLOSCost!Q57</f>
        <v>0</v>
      </c>
      <c r="Q56" s="360">
        <f>Prj1_GrowthLOSCost!R57</f>
        <v>0</v>
      </c>
      <c r="R56" s="360">
        <f>Prj1_GrowthLOSCost!S57</f>
        <v>0</v>
      </c>
      <c r="S56" s="360">
        <f>Prj1_GrowthLOSCost!T57</f>
        <v>0</v>
      </c>
      <c r="T56" s="360">
        <f>Prj1_GrowthLOSCost!U57</f>
        <v>0</v>
      </c>
      <c r="U56" s="360">
        <f>Prj1_GrowthLOSCost!V57</f>
        <v>0</v>
      </c>
      <c r="V56" s="360">
        <f>Prj1_GrowthLOSCost!W57</f>
        <v>0</v>
      </c>
      <c r="W56" s="360">
        <f>Prj1_GrowthLOSCost!X57</f>
        <v>0</v>
      </c>
      <c r="X56" s="360">
        <f>Prj1_GrowthLOSCost!Y57</f>
        <v>0</v>
      </c>
      <c r="Y56" s="360">
        <f>Prj1_GrowthLOSCost!Z57</f>
        <v>0</v>
      </c>
      <c r="Z56" s="360">
        <f>Prj1_GrowthLOSCost!AA57</f>
        <v>0</v>
      </c>
      <c r="AA56" s="360">
        <f>Prj1_GrowthLOSCost!AB57</f>
        <v>0</v>
      </c>
      <c r="AB56" s="360">
        <f>Prj1_GrowthLOSCost!AC57</f>
        <v>0</v>
      </c>
      <c r="AC56" s="360">
        <f>Prj1_GrowthLOSCost!AD57</f>
        <v>0</v>
      </c>
      <c r="AD56" s="360">
        <f>Prj1_GrowthLOSCost!AE57</f>
        <v>0</v>
      </c>
      <c r="AE56" s="360">
        <f>Prj1_GrowthLOSCost!AF57</f>
        <v>0</v>
      </c>
      <c r="AF56" s="360">
        <f>Prj1_GrowthLOSCost!AG57</f>
        <v>0</v>
      </c>
      <c r="AG56" s="360">
        <f>Prj1_GrowthLOSCost!AH57</f>
        <v>0</v>
      </c>
      <c r="AH56" s="360">
        <f>Prj1_GrowthLOSCost!AI57</f>
        <v>0</v>
      </c>
      <c r="AI56" s="360">
        <f>Prj1_GrowthLOSCost!AJ57</f>
        <v>0</v>
      </c>
      <c r="AJ56" s="360">
        <f>Prj1_GrowthLOSCost!AK57</f>
        <v>0</v>
      </c>
      <c r="AK56" s="360">
        <f>Prj1_GrowthLOSCost!AL57</f>
        <v>0</v>
      </c>
      <c r="AL56" s="360">
        <f>Prj1_GrowthLOSCost!AM57</f>
        <v>0</v>
      </c>
      <c r="AM56" s="360">
        <f>Prj1_GrowthLOSCost!AN57</f>
        <v>0</v>
      </c>
      <c r="AN56" s="360">
        <f>Prj1_GrowthLOSCost!AO57</f>
        <v>0</v>
      </c>
      <c r="AO56" s="349">
        <f t="shared" si="9"/>
        <v>0</v>
      </c>
      <c r="AP56" s="349">
        <f t="shared" si="10"/>
        <v>0</v>
      </c>
      <c r="AQ56" s="349">
        <f t="shared" si="11"/>
        <v>0</v>
      </c>
      <c r="AR56" s="353">
        <v>0</v>
      </c>
      <c r="AS56" s="354" t="str">
        <f t="shared" si="8"/>
        <v>Arterial</v>
      </c>
      <c r="AT56" s="349">
        <f t="shared" si="12"/>
        <v>0</v>
      </c>
      <c r="AU56" s="349">
        <f t="shared" si="12"/>
        <v>0</v>
      </c>
      <c r="AV56" s="355">
        <v>2043</v>
      </c>
      <c r="AW56" s="360">
        <f t="shared" si="13"/>
        <v>0</v>
      </c>
      <c r="AX56" s="360"/>
      <c r="AY56" s="353">
        <v>0</v>
      </c>
    </row>
    <row r="57" spans="1:51" ht="30" x14ac:dyDescent="0.25">
      <c r="A57" s="129" t="str">
        <f>Prj1_GrowthLOSCost!B58</f>
        <v>35b</v>
      </c>
      <c r="B57" s="361" t="str">
        <f>Prj1_GrowthLOSCost!C58</f>
        <v xml:space="preserve">Mill Road : Drury South connection from Fitzgerald/Cossey intersection to SH1 + Interchange </v>
      </c>
      <c r="C57" s="361" t="str">
        <f>Prj1_GrowthLOSCost!D58</f>
        <v>4-lane- new road layout with active modes on both sides (depends on Mill Road design and sequencing)</v>
      </c>
      <c r="D57" s="355" t="str">
        <f>Prj1_GrowthLOSCost!E58</f>
        <v>Exclude</v>
      </c>
      <c r="E57" s="355" t="str">
        <f>Prj1_GrowthLOSCost!F58</f>
        <v>4-lane arterial</v>
      </c>
      <c r="F57" s="355">
        <f>'P1 Date Adjustment'!G57</f>
        <v>2050</v>
      </c>
      <c r="G57" s="360">
        <v>0</v>
      </c>
      <c r="H57" s="360">
        <f>Prj1_GrowthLOSCost!I58</f>
        <v>0</v>
      </c>
      <c r="I57" s="360">
        <f>Prj1_GrowthLOSCost!J58</f>
        <v>0</v>
      </c>
      <c r="J57" s="360">
        <f>Prj1_GrowthLOSCost!K58</f>
        <v>0</v>
      </c>
      <c r="K57" s="360">
        <f>Prj1_GrowthLOSCost!L58</f>
        <v>0</v>
      </c>
      <c r="L57" s="360">
        <f>Prj1_GrowthLOSCost!M58</f>
        <v>0</v>
      </c>
      <c r="M57" s="360">
        <f>Prj1_GrowthLOSCost!N58</f>
        <v>0</v>
      </c>
      <c r="N57" s="360">
        <f>Prj1_GrowthLOSCost!O58</f>
        <v>0</v>
      </c>
      <c r="O57" s="360">
        <f>Prj1_GrowthLOSCost!P58</f>
        <v>0</v>
      </c>
      <c r="P57" s="360">
        <f>Prj1_GrowthLOSCost!Q58</f>
        <v>0</v>
      </c>
      <c r="Q57" s="360">
        <f>Prj1_GrowthLOSCost!R58</f>
        <v>0</v>
      </c>
      <c r="R57" s="360">
        <f>Prj1_GrowthLOSCost!S58</f>
        <v>0</v>
      </c>
      <c r="S57" s="360">
        <f>Prj1_GrowthLOSCost!T58</f>
        <v>0</v>
      </c>
      <c r="T57" s="360">
        <f>Prj1_GrowthLOSCost!U58</f>
        <v>0</v>
      </c>
      <c r="U57" s="360">
        <f>Prj1_GrowthLOSCost!V58</f>
        <v>0</v>
      </c>
      <c r="V57" s="360">
        <f>Prj1_GrowthLOSCost!W58</f>
        <v>0</v>
      </c>
      <c r="W57" s="360">
        <f>Prj1_GrowthLOSCost!X58</f>
        <v>0</v>
      </c>
      <c r="X57" s="360">
        <f>Prj1_GrowthLOSCost!Y58</f>
        <v>0</v>
      </c>
      <c r="Y57" s="360">
        <f>Prj1_GrowthLOSCost!Z58</f>
        <v>0</v>
      </c>
      <c r="Z57" s="360">
        <f>Prj1_GrowthLOSCost!AA58</f>
        <v>0</v>
      </c>
      <c r="AA57" s="360">
        <f>Prj1_GrowthLOSCost!AB58</f>
        <v>0</v>
      </c>
      <c r="AB57" s="360">
        <f>Prj1_GrowthLOSCost!AC58</f>
        <v>0</v>
      </c>
      <c r="AC57" s="360">
        <f>Prj1_GrowthLOSCost!AD58</f>
        <v>0</v>
      </c>
      <c r="AD57" s="360">
        <f>Prj1_GrowthLOSCost!AE58</f>
        <v>0</v>
      </c>
      <c r="AE57" s="360">
        <f>Prj1_GrowthLOSCost!AF58</f>
        <v>0</v>
      </c>
      <c r="AF57" s="360">
        <f>Prj1_GrowthLOSCost!AG58</f>
        <v>0</v>
      </c>
      <c r="AG57" s="360">
        <f>Prj1_GrowthLOSCost!AH58</f>
        <v>0</v>
      </c>
      <c r="AH57" s="360">
        <f>Prj1_GrowthLOSCost!AI58</f>
        <v>0</v>
      </c>
      <c r="AI57" s="360">
        <f>Prj1_GrowthLOSCost!AJ58</f>
        <v>0</v>
      </c>
      <c r="AJ57" s="360">
        <f>Prj1_GrowthLOSCost!AK58</f>
        <v>0</v>
      </c>
      <c r="AK57" s="360">
        <f>Prj1_GrowthLOSCost!AL58</f>
        <v>0</v>
      </c>
      <c r="AL57" s="360">
        <f>Prj1_GrowthLOSCost!AM58</f>
        <v>0</v>
      </c>
      <c r="AM57" s="360">
        <f>Prj1_GrowthLOSCost!AN58</f>
        <v>0</v>
      </c>
      <c r="AN57" s="360">
        <f>Prj1_GrowthLOSCost!AO58</f>
        <v>0</v>
      </c>
      <c r="AO57" s="349">
        <f t="shared" si="9"/>
        <v>0</v>
      </c>
      <c r="AP57" s="349">
        <f t="shared" si="10"/>
        <v>0</v>
      </c>
      <c r="AQ57" s="349">
        <f t="shared" si="11"/>
        <v>0</v>
      </c>
      <c r="AR57" s="353">
        <v>0</v>
      </c>
      <c r="AS57" s="354" t="str">
        <f t="shared" si="8"/>
        <v>Arterial</v>
      </c>
      <c r="AT57" s="349">
        <f t="shared" si="12"/>
        <v>0</v>
      </c>
      <c r="AU57" s="349">
        <f t="shared" si="12"/>
        <v>0</v>
      </c>
      <c r="AV57" s="355">
        <v>2050</v>
      </c>
      <c r="AW57" s="360">
        <f t="shared" si="13"/>
        <v>0</v>
      </c>
      <c r="AX57" s="360"/>
      <c r="AY57" s="353">
        <v>0</v>
      </c>
    </row>
    <row r="58" spans="1:51" ht="30" x14ac:dyDescent="0.25">
      <c r="A58" s="129">
        <f>Prj1_GrowthLOSCost!B59</f>
        <v>36</v>
      </c>
      <c r="B58" s="361" t="str">
        <f>Prj1_GrowthLOSCost!C59</f>
        <v>Complete Bremner-Norrie Road connection from SH1 upto GSR (overlap with project 12)</v>
      </c>
      <c r="C58" s="361" t="str">
        <f>Prj1_GrowthLOSCost!D59</f>
        <v>4-lane urban- upgrade with active modes on both sides (SGA design)</v>
      </c>
      <c r="D58" s="355" t="str">
        <f>Prj1_GrowthLOSCost!E59</f>
        <v>Exclude</v>
      </c>
      <c r="E58" s="355" t="str">
        <f>Prj1_GrowthLOSCost!F59</f>
        <v>4-lane arterial</v>
      </c>
      <c r="F58" s="355">
        <f>'P1 Date Adjustment'!G58</f>
        <v>0</v>
      </c>
      <c r="G58" s="360">
        <v>0</v>
      </c>
      <c r="H58" s="360">
        <f>Prj1_GrowthLOSCost!I59</f>
        <v>0</v>
      </c>
      <c r="I58" s="360">
        <f>Prj1_GrowthLOSCost!J59</f>
        <v>0</v>
      </c>
      <c r="J58" s="360">
        <f>Prj1_GrowthLOSCost!K59</f>
        <v>0</v>
      </c>
      <c r="K58" s="360">
        <f>Prj1_GrowthLOSCost!L59</f>
        <v>0</v>
      </c>
      <c r="L58" s="360">
        <f>Prj1_GrowthLOSCost!M59</f>
        <v>0</v>
      </c>
      <c r="M58" s="360">
        <f>Prj1_GrowthLOSCost!N59</f>
        <v>0</v>
      </c>
      <c r="N58" s="360">
        <f>Prj1_GrowthLOSCost!O59</f>
        <v>0</v>
      </c>
      <c r="O58" s="360">
        <f>Prj1_GrowthLOSCost!P59</f>
        <v>0</v>
      </c>
      <c r="P58" s="360">
        <f>Prj1_GrowthLOSCost!Q59</f>
        <v>0</v>
      </c>
      <c r="Q58" s="360">
        <f>Prj1_GrowthLOSCost!R59</f>
        <v>0</v>
      </c>
      <c r="R58" s="360">
        <f>Prj1_GrowthLOSCost!S59</f>
        <v>0</v>
      </c>
      <c r="S58" s="360">
        <f>Prj1_GrowthLOSCost!T59</f>
        <v>0</v>
      </c>
      <c r="T58" s="360">
        <f>Prj1_GrowthLOSCost!U59</f>
        <v>0</v>
      </c>
      <c r="U58" s="360">
        <f>Prj1_GrowthLOSCost!V59</f>
        <v>0</v>
      </c>
      <c r="V58" s="360">
        <f>Prj1_GrowthLOSCost!W59</f>
        <v>0</v>
      </c>
      <c r="W58" s="360">
        <f>Prj1_GrowthLOSCost!X59</f>
        <v>0</v>
      </c>
      <c r="X58" s="360">
        <f>Prj1_GrowthLOSCost!Y59</f>
        <v>0</v>
      </c>
      <c r="Y58" s="360">
        <f>Prj1_GrowthLOSCost!Z59</f>
        <v>0</v>
      </c>
      <c r="Z58" s="360">
        <f>Prj1_GrowthLOSCost!AA59</f>
        <v>0</v>
      </c>
      <c r="AA58" s="360">
        <f>Prj1_GrowthLOSCost!AB59</f>
        <v>0</v>
      </c>
      <c r="AB58" s="360">
        <f>Prj1_GrowthLOSCost!AC59</f>
        <v>0</v>
      </c>
      <c r="AC58" s="360">
        <f>Prj1_GrowthLOSCost!AD59</f>
        <v>0</v>
      </c>
      <c r="AD58" s="360">
        <f>Prj1_GrowthLOSCost!AE59</f>
        <v>0</v>
      </c>
      <c r="AE58" s="360">
        <f>Prj1_GrowthLOSCost!AF59</f>
        <v>0</v>
      </c>
      <c r="AF58" s="360">
        <f>Prj1_GrowthLOSCost!AG59</f>
        <v>0</v>
      </c>
      <c r="AG58" s="360">
        <f>Prj1_GrowthLOSCost!AH59</f>
        <v>0</v>
      </c>
      <c r="AH58" s="360">
        <f>Prj1_GrowthLOSCost!AI59</f>
        <v>0</v>
      </c>
      <c r="AI58" s="360">
        <f>Prj1_GrowthLOSCost!AJ59</f>
        <v>0</v>
      </c>
      <c r="AJ58" s="360">
        <f>Prj1_GrowthLOSCost!AK59</f>
        <v>0</v>
      </c>
      <c r="AK58" s="360">
        <f>Prj1_GrowthLOSCost!AL59</f>
        <v>0</v>
      </c>
      <c r="AL58" s="360">
        <f>Prj1_GrowthLOSCost!AM59</f>
        <v>0</v>
      </c>
      <c r="AM58" s="360">
        <f>Prj1_GrowthLOSCost!AN59</f>
        <v>0</v>
      </c>
      <c r="AN58" s="360">
        <f>Prj1_GrowthLOSCost!AO59</f>
        <v>0</v>
      </c>
      <c r="AO58" s="349">
        <f t="shared" si="9"/>
        <v>0</v>
      </c>
      <c r="AP58" s="349">
        <f t="shared" si="10"/>
        <v>0</v>
      </c>
      <c r="AQ58" s="349">
        <f t="shared" si="11"/>
        <v>0</v>
      </c>
      <c r="AR58" s="353">
        <v>0</v>
      </c>
      <c r="AS58" s="354" t="str">
        <f t="shared" si="8"/>
        <v>Arterial</v>
      </c>
      <c r="AT58" s="349">
        <f t="shared" si="12"/>
        <v>0</v>
      </c>
      <c r="AU58" s="349">
        <f t="shared" si="12"/>
        <v>0</v>
      </c>
      <c r="AV58" s="355" t="s">
        <v>142</v>
      </c>
      <c r="AW58" s="360">
        <f t="shared" si="13"/>
        <v>0</v>
      </c>
      <c r="AX58" s="360"/>
      <c r="AY58" s="353">
        <v>0</v>
      </c>
    </row>
    <row r="59" spans="1:51" ht="30" x14ac:dyDescent="0.25">
      <c r="A59" s="129" t="str">
        <f>Prj1_GrowthLOSCost!B60</f>
        <v>36a</v>
      </c>
      <c r="B59" s="361" t="str">
        <f>Prj1_GrowthLOSCost!C60</f>
        <v>Bremner-Norrie Road east of SH1 up to GSR (overlap with project 12)</v>
      </c>
      <c r="C59" s="361" t="str">
        <f>Prj1_GrowthLOSCost!D60</f>
        <v>2-lane urban- upgrade existing road layout with active modes on both sides (Under construction)</v>
      </c>
      <c r="D59" s="355" t="str">
        <f>Prj1_GrowthLOSCost!E60</f>
        <v>Include</v>
      </c>
      <c r="E59" s="355" t="str">
        <f>Prj1_GrowthLOSCost!F60</f>
        <v>Interim 2-lane Arterial</v>
      </c>
      <c r="F59" s="355">
        <f>'P1 Date Adjustment'!G59</f>
        <v>2039</v>
      </c>
      <c r="G59" s="360">
        <v>0</v>
      </c>
      <c r="H59" s="360">
        <f>Prj1_GrowthLOSCost!I60</f>
        <v>0</v>
      </c>
      <c r="I59" s="360">
        <f>Prj1_GrowthLOSCost!J60</f>
        <v>0</v>
      </c>
      <c r="J59" s="360">
        <f>Prj1_GrowthLOSCost!K60</f>
        <v>0</v>
      </c>
      <c r="K59" s="360">
        <f>Prj1_GrowthLOSCost!L60</f>
        <v>0</v>
      </c>
      <c r="L59" s="360">
        <f>Prj1_GrowthLOSCost!M60</f>
        <v>0</v>
      </c>
      <c r="M59" s="360">
        <f>Prj1_GrowthLOSCost!N60</f>
        <v>0</v>
      </c>
      <c r="N59" s="360">
        <f>Prj1_GrowthLOSCost!O60</f>
        <v>0</v>
      </c>
      <c r="O59" s="360">
        <f>Prj1_GrowthLOSCost!P60</f>
        <v>0</v>
      </c>
      <c r="P59" s="360">
        <f>Prj1_GrowthLOSCost!Q60</f>
        <v>0</v>
      </c>
      <c r="Q59" s="360">
        <f>Prj1_GrowthLOSCost!R60</f>
        <v>0</v>
      </c>
      <c r="R59" s="360">
        <f>Prj1_GrowthLOSCost!S60</f>
        <v>0</v>
      </c>
      <c r="S59" s="360">
        <f>Prj1_GrowthLOSCost!T60</f>
        <v>0</v>
      </c>
      <c r="T59" s="360">
        <f>Prj1_GrowthLOSCost!U60</f>
        <v>0</v>
      </c>
      <c r="U59" s="360">
        <f>Prj1_GrowthLOSCost!V60</f>
        <v>0</v>
      </c>
      <c r="V59" s="360">
        <f>Prj1_GrowthLOSCost!W60</f>
        <v>0</v>
      </c>
      <c r="W59" s="360">
        <f>Prj1_GrowthLOSCost!X60</f>
        <v>50286768.52009777</v>
      </c>
      <c r="X59" s="360">
        <f>Prj1_GrowthLOSCost!Y60</f>
        <v>4322630.589107736</v>
      </c>
      <c r="Y59" s="360">
        <f>Prj1_GrowthLOSCost!Z60</f>
        <v>46418410.585939586</v>
      </c>
      <c r="Z59" s="360">
        <f>Prj1_GrowthLOSCost!AA60</f>
        <v>0</v>
      </c>
      <c r="AA59" s="360">
        <f>Prj1_GrowthLOSCost!AB60</f>
        <v>0</v>
      </c>
      <c r="AB59" s="360">
        <f>Prj1_GrowthLOSCost!AC60</f>
        <v>0</v>
      </c>
      <c r="AC59" s="360">
        <f>Prj1_GrowthLOSCost!AD60</f>
        <v>0</v>
      </c>
      <c r="AD59" s="360">
        <f>Prj1_GrowthLOSCost!AE60</f>
        <v>0</v>
      </c>
      <c r="AE59" s="360">
        <f>Prj1_GrowthLOSCost!AF60</f>
        <v>0</v>
      </c>
      <c r="AF59" s="360">
        <f>Prj1_GrowthLOSCost!AG60</f>
        <v>0</v>
      </c>
      <c r="AG59" s="360">
        <f>Prj1_GrowthLOSCost!AH60</f>
        <v>0</v>
      </c>
      <c r="AH59" s="360">
        <f>Prj1_GrowthLOSCost!AI60</f>
        <v>0</v>
      </c>
      <c r="AI59" s="360">
        <f>Prj1_GrowthLOSCost!AJ60</f>
        <v>0</v>
      </c>
      <c r="AJ59" s="360">
        <f>Prj1_GrowthLOSCost!AK60</f>
        <v>0</v>
      </c>
      <c r="AK59" s="360">
        <f>Prj1_GrowthLOSCost!AL60</f>
        <v>0</v>
      </c>
      <c r="AL59" s="360">
        <f>Prj1_GrowthLOSCost!AM60</f>
        <v>0</v>
      </c>
      <c r="AM59" s="360">
        <f>Prj1_GrowthLOSCost!AN60</f>
        <v>0</v>
      </c>
      <c r="AN59" s="360">
        <f>Prj1_GrowthLOSCost!AO60</f>
        <v>0</v>
      </c>
      <c r="AO59" s="349">
        <f t="shared" si="9"/>
        <v>101027809.6951451</v>
      </c>
      <c r="AP59" s="349">
        <f t="shared" si="10"/>
        <v>0</v>
      </c>
      <c r="AQ59" s="349">
        <f t="shared" si="11"/>
        <v>101027809.6951451</v>
      </c>
      <c r="AR59" s="353">
        <v>2039</v>
      </c>
      <c r="AS59" s="354" t="str">
        <f t="shared" si="8"/>
        <v>Arterial</v>
      </c>
      <c r="AT59" s="349">
        <f t="shared" si="12"/>
        <v>0</v>
      </c>
      <c r="AU59" s="349">
        <f t="shared" si="12"/>
        <v>51524182.944524005</v>
      </c>
      <c r="AV59" s="355">
        <v>2033</v>
      </c>
      <c r="AW59" s="360">
        <f t="shared" si="13"/>
        <v>49503626.750621095</v>
      </c>
      <c r="AX59" s="360"/>
      <c r="AY59" s="353">
        <v>2039</v>
      </c>
    </row>
    <row r="60" spans="1:51" ht="45" x14ac:dyDescent="0.25">
      <c r="A60" s="129" t="str">
        <f>Prj1_GrowthLOSCost!B61</f>
        <v>36b</v>
      </c>
      <c r="B60" s="361" t="str">
        <f>Prj1_GrowthLOSCost!C61</f>
        <v>Complete Bremner-Norrie Road connection from SH1 up to GSR excluding Bridge (overlap with project 12)</v>
      </c>
      <c r="C60" s="361" t="str">
        <f>Prj1_GrowthLOSCost!D61</f>
        <v>4-lane urban- upgrade interim 2-lane urban corridor to a 4-lane corridor with active modes on both sides (SGA design)</v>
      </c>
      <c r="D60" s="355" t="str">
        <f>Prj1_GrowthLOSCost!E61</f>
        <v>Include</v>
      </c>
      <c r="E60" s="355" t="str">
        <f>Prj1_GrowthLOSCost!F61</f>
        <v>4-lane arterial</v>
      </c>
      <c r="F60" s="355">
        <f>'P1 Date Adjustment'!G60</f>
        <v>2050</v>
      </c>
      <c r="G60" s="360">
        <v>0</v>
      </c>
      <c r="H60" s="360">
        <f>Prj1_GrowthLOSCost!I61</f>
        <v>0</v>
      </c>
      <c r="I60" s="360">
        <f>Prj1_GrowthLOSCost!J61</f>
        <v>0</v>
      </c>
      <c r="J60" s="360">
        <f>Prj1_GrowthLOSCost!K61</f>
        <v>0</v>
      </c>
      <c r="K60" s="360">
        <f>Prj1_GrowthLOSCost!L61</f>
        <v>0</v>
      </c>
      <c r="L60" s="360">
        <f>Prj1_GrowthLOSCost!M61</f>
        <v>0</v>
      </c>
      <c r="M60" s="360">
        <f>Prj1_GrowthLOSCost!N61</f>
        <v>0</v>
      </c>
      <c r="N60" s="360">
        <f>Prj1_GrowthLOSCost!O61</f>
        <v>0</v>
      </c>
      <c r="O60" s="360">
        <f>Prj1_GrowthLOSCost!P61</f>
        <v>0</v>
      </c>
      <c r="P60" s="360">
        <f>Prj1_GrowthLOSCost!Q61</f>
        <v>0</v>
      </c>
      <c r="Q60" s="360">
        <f>Prj1_GrowthLOSCost!R61</f>
        <v>0</v>
      </c>
      <c r="R60" s="360">
        <f>Prj1_GrowthLOSCost!S61</f>
        <v>0</v>
      </c>
      <c r="S60" s="360">
        <f>Prj1_GrowthLOSCost!T61</f>
        <v>0</v>
      </c>
      <c r="T60" s="360">
        <f>Prj1_GrowthLOSCost!U61</f>
        <v>0</v>
      </c>
      <c r="U60" s="360">
        <f>Prj1_GrowthLOSCost!V61</f>
        <v>0</v>
      </c>
      <c r="V60" s="360">
        <f>Prj1_GrowthLOSCost!W61</f>
        <v>0</v>
      </c>
      <c r="W60" s="360">
        <f>Prj1_GrowthLOSCost!X61</f>
        <v>0</v>
      </c>
      <c r="X60" s="360">
        <f>Prj1_GrowthLOSCost!Y61</f>
        <v>0</v>
      </c>
      <c r="Y60" s="360">
        <f>Prj1_GrowthLOSCost!Z61</f>
        <v>0</v>
      </c>
      <c r="Z60" s="360">
        <f>Prj1_GrowthLOSCost!AA61</f>
        <v>0</v>
      </c>
      <c r="AA60" s="360">
        <f>Prj1_GrowthLOSCost!AB61</f>
        <v>0</v>
      </c>
      <c r="AB60" s="360">
        <f>Prj1_GrowthLOSCost!AC61</f>
        <v>0</v>
      </c>
      <c r="AC60" s="360">
        <f>Prj1_GrowthLOSCost!AD61</f>
        <v>0</v>
      </c>
      <c r="AD60" s="360">
        <f>Prj1_GrowthLOSCost!AE61</f>
        <v>0</v>
      </c>
      <c r="AE60" s="360">
        <f>Prj1_GrowthLOSCost!AF61</f>
        <v>0</v>
      </c>
      <c r="AF60" s="360">
        <f>Prj1_GrowthLOSCost!AG61</f>
        <v>0</v>
      </c>
      <c r="AG60" s="360">
        <f>Prj1_GrowthLOSCost!AH61</f>
        <v>0</v>
      </c>
      <c r="AH60" s="360">
        <f>Prj1_GrowthLOSCost!AI61</f>
        <v>99324280.731624216</v>
      </c>
      <c r="AI60" s="360">
        <f>Prj1_GrowthLOSCost!AJ61</f>
        <v>5955831.4303008504</v>
      </c>
      <c r="AJ60" s="360">
        <f>Prj1_GrowthLOSCost!AK61</f>
        <v>60846398.209616303</v>
      </c>
      <c r="AK60" s="360">
        <f>Prj1_GrowthLOSCost!AL61</f>
        <v>0</v>
      </c>
      <c r="AL60" s="360">
        <f>Prj1_GrowthLOSCost!AM61</f>
        <v>0</v>
      </c>
      <c r="AM60" s="360">
        <f>Prj1_GrowthLOSCost!AN61</f>
        <v>0</v>
      </c>
      <c r="AN60" s="360">
        <f>Prj1_GrowthLOSCost!AO61</f>
        <v>0</v>
      </c>
      <c r="AO60" s="349">
        <f t="shared" si="9"/>
        <v>166126510.37154138</v>
      </c>
      <c r="AP60" s="349">
        <f t="shared" si="10"/>
        <v>0</v>
      </c>
      <c r="AQ60" s="349">
        <f t="shared" si="11"/>
        <v>166126510.37154138</v>
      </c>
      <c r="AR60" s="353">
        <v>0</v>
      </c>
      <c r="AS60" s="354" t="str">
        <f t="shared" si="8"/>
        <v>Arterial</v>
      </c>
      <c r="AT60" s="349">
        <f t="shared" ref="AT60:AU111" si="14">IF($AS60="Arterial",$AT$2*AP60,0)</f>
        <v>0</v>
      </c>
      <c r="AU60" s="349">
        <f t="shared" si="14"/>
        <v>84724520.28948611</v>
      </c>
      <c r="AV60" s="355">
        <v>2050</v>
      </c>
      <c r="AW60" s="360">
        <f t="shared" si="13"/>
        <v>81401990.082055271</v>
      </c>
      <c r="AX60" s="360"/>
      <c r="AY60" s="353">
        <v>0</v>
      </c>
    </row>
    <row r="61" spans="1:51" ht="30" x14ac:dyDescent="0.25">
      <c r="A61" s="129" t="str">
        <f>Prj1_GrowthLOSCost!B62</f>
        <v>36c</v>
      </c>
      <c r="B61" s="361" t="str">
        <f>Prj1_GrowthLOSCost!C62</f>
        <v>Complete Bremner-Norrie Road connection from SH1 up to GSR - Bridge structure (overlap with project 12)</v>
      </c>
      <c r="C61" s="361" t="str">
        <f>Prj1_GrowthLOSCost!D62</f>
        <v>Upgrade interim 2-lane bridges (3No. to 4 lane bridges with active modes on both sides (SGA design)</v>
      </c>
      <c r="D61" s="355" t="str">
        <f>Prj1_GrowthLOSCost!E62</f>
        <v>Include</v>
      </c>
      <c r="E61" s="355" t="str">
        <f>Prj1_GrowthLOSCost!F62</f>
        <v>Major Infrastructure</v>
      </c>
      <c r="F61" s="355">
        <f>'P1 Date Adjustment'!G61</f>
        <v>2050</v>
      </c>
      <c r="G61" s="360">
        <v>0</v>
      </c>
      <c r="H61" s="360">
        <f>Prj1_GrowthLOSCost!I62</f>
        <v>0</v>
      </c>
      <c r="I61" s="360">
        <f>Prj1_GrowthLOSCost!J62</f>
        <v>0</v>
      </c>
      <c r="J61" s="360">
        <f>Prj1_GrowthLOSCost!K62</f>
        <v>0</v>
      </c>
      <c r="K61" s="360">
        <f>Prj1_GrowthLOSCost!L62</f>
        <v>0</v>
      </c>
      <c r="L61" s="360">
        <f>Prj1_GrowthLOSCost!M62</f>
        <v>0</v>
      </c>
      <c r="M61" s="360">
        <f>Prj1_GrowthLOSCost!N62</f>
        <v>0</v>
      </c>
      <c r="N61" s="360">
        <f>Prj1_GrowthLOSCost!O62</f>
        <v>0</v>
      </c>
      <c r="O61" s="360">
        <f>Prj1_GrowthLOSCost!P62</f>
        <v>0</v>
      </c>
      <c r="P61" s="360">
        <f>Prj1_GrowthLOSCost!Q62</f>
        <v>0</v>
      </c>
      <c r="Q61" s="360">
        <f>Prj1_GrowthLOSCost!R62</f>
        <v>0</v>
      </c>
      <c r="R61" s="360">
        <f>Prj1_GrowthLOSCost!S62</f>
        <v>0</v>
      </c>
      <c r="S61" s="360">
        <f>Prj1_GrowthLOSCost!T62</f>
        <v>0</v>
      </c>
      <c r="T61" s="360">
        <f>Prj1_GrowthLOSCost!U62</f>
        <v>0</v>
      </c>
      <c r="U61" s="360">
        <f>Prj1_GrowthLOSCost!V62</f>
        <v>0</v>
      </c>
      <c r="V61" s="360">
        <f>Prj1_GrowthLOSCost!W62</f>
        <v>0</v>
      </c>
      <c r="W61" s="360">
        <f>Prj1_GrowthLOSCost!X62</f>
        <v>0</v>
      </c>
      <c r="X61" s="360">
        <f>Prj1_GrowthLOSCost!Y62</f>
        <v>0</v>
      </c>
      <c r="Y61" s="360">
        <f>Prj1_GrowthLOSCost!Z62</f>
        <v>0</v>
      </c>
      <c r="Z61" s="360">
        <f>Prj1_GrowthLOSCost!AA62</f>
        <v>0</v>
      </c>
      <c r="AA61" s="360">
        <f>Prj1_GrowthLOSCost!AB62</f>
        <v>0</v>
      </c>
      <c r="AB61" s="360">
        <f>Prj1_GrowthLOSCost!AC62</f>
        <v>0</v>
      </c>
      <c r="AC61" s="360">
        <f>Prj1_GrowthLOSCost!AD62</f>
        <v>0</v>
      </c>
      <c r="AD61" s="360">
        <f>Prj1_GrowthLOSCost!AE62</f>
        <v>0</v>
      </c>
      <c r="AE61" s="360">
        <f>Prj1_GrowthLOSCost!AF62</f>
        <v>0</v>
      </c>
      <c r="AF61" s="360">
        <f>Prj1_GrowthLOSCost!AG62</f>
        <v>0</v>
      </c>
      <c r="AG61" s="360">
        <f>Prj1_GrowthLOSCost!AH62</f>
        <v>0</v>
      </c>
      <c r="AH61" s="360">
        <f>Prj1_GrowthLOSCost!AI62</f>
        <v>0</v>
      </c>
      <c r="AI61" s="360">
        <f>Prj1_GrowthLOSCost!AJ62</f>
        <v>6336988.0624352964</v>
      </c>
      <c r="AJ61" s="360">
        <f>Prj1_GrowthLOSCost!AK62</f>
        <v>64740398.31531056</v>
      </c>
      <c r="AK61" s="360">
        <f>Prj1_GrowthLOSCost!AL62</f>
        <v>0</v>
      </c>
      <c r="AL61" s="360">
        <f>Prj1_GrowthLOSCost!AM62</f>
        <v>0</v>
      </c>
      <c r="AM61" s="360">
        <f>Prj1_GrowthLOSCost!AN62</f>
        <v>0</v>
      </c>
      <c r="AN61" s="360">
        <f>Prj1_GrowthLOSCost!AO62</f>
        <v>0</v>
      </c>
      <c r="AO61" s="349">
        <f t="shared" si="9"/>
        <v>71077386.377745852</v>
      </c>
      <c r="AP61" s="349">
        <f t="shared" si="10"/>
        <v>0</v>
      </c>
      <c r="AQ61" s="349">
        <f t="shared" si="11"/>
        <v>71077386.377745852</v>
      </c>
      <c r="AR61" s="353">
        <v>0</v>
      </c>
      <c r="AS61" s="354" t="str">
        <f t="shared" si="8"/>
        <v>Arterial</v>
      </c>
      <c r="AT61" s="349">
        <f t="shared" si="14"/>
        <v>0</v>
      </c>
      <c r="AU61" s="349">
        <f t="shared" si="14"/>
        <v>36249467.052650385</v>
      </c>
      <c r="AV61" s="355">
        <v>2050</v>
      </c>
      <c r="AW61" s="360">
        <f t="shared" si="13"/>
        <v>34827919.325095467</v>
      </c>
      <c r="AX61" s="360"/>
      <c r="AY61" s="353">
        <v>0</v>
      </c>
    </row>
    <row r="62" spans="1:51" ht="30" x14ac:dyDescent="0.25">
      <c r="A62" s="129" t="str">
        <f>Prj1_GrowthLOSCost!B63</f>
        <v>37a(i)</v>
      </c>
      <c r="B62" s="361" t="str">
        <f>Prj1_GrowthLOSCost!C63</f>
        <v>N-S Opaheke Arterial from development to Ponga Rd</v>
      </c>
      <c r="C62" s="361" t="str">
        <f>Prj1_GrowthLOSCost!D63</f>
        <v>2-lane urban- new road layout with active modes on both sides (TDM)</v>
      </c>
      <c r="D62" s="355" t="str">
        <f>Prj1_GrowthLOSCost!E63</f>
        <v>Include</v>
      </c>
      <c r="E62" s="355" t="str">
        <f>Prj1_GrowthLOSCost!F63</f>
        <v>Interim 2-lane Arterial</v>
      </c>
      <c r="F62" s="355">
        <f>'P1 Date Adjustment'!G62</f>
        <v>2044</v>
      </c>
      <c r="G62" s="360">
        <v>0</v>
      </c>
      <c r="H62" s="360">
        <f>Prj1_GrowthLOSCost!I63</f>
        <v>0</v>
      </c>
      <c r="I62" s="360">
        <f>Prj1_GrowthLOSCost!J63</f>
        <v>0</v>
      </c>
      <c r="J62" s="360">
        <f>Prj1_GrowthLOSCost!K63</f>
        <v>0</v>
      </c>
      <c r="K62" s="360">
        <f>Prj1_GrowthLOSCost!L63</f>
        <v>0</v>
      </c>
      <c r="L62" s="360">
        <f>Prj1_GrowthLOSCost!M63</f>
        <v>0</v>
      </c>
      <c r="M62" s="360">
        <f>Prj1_GrowthLOSCost!N63</f>
        <v>0</v>
      </c>
      <c r="N62" s="360">
        <f>Prj1_GrowthLOSCost!O63</f>
        <v>0</v>
      </c>
      <c r="O62" s="360">
        <f>Prj1_GrowthLOSCost!P63</f>
        <v>0</v>
      </c>
      <c r="P62" s="360">
        <f>Prj1_GrowthLOSCost!Q63</f>
        <v>0</v>
      </c>
      <c r="Q62" s="360">
        <f>Prj1_GrowthLOSCost!R63</f>
        <v>0</v>
      </c>
      <c r="R62" s="360">
        <f>Prj1_GrowthLOSCost!S63</f>
        <v>0</v>
      </c>
      <c r="S62" s="360">
        <f>Prj1_GrowthLOSCost!T63</f>
        <v>0</v>
      </c>
      <c r="T62" s="360">
        <f>Prj1_GrowthLOSCost!U63</f>
        <v>0</v>
      </c>
      <c r="U62" s="360">
        <f>Prj1_GrowthLOSCost!V63</f>
        <v>0</v>
      </c>
      <c r="V62" s="360">
        <f>Prj1_GrowthLOSCost!W63</f>
        <v>0</v>
      </c>
      <c r="W62" s="360">
        <f>Prj1_GrowthLOSCost!X63</f>
        <v>0</v>
      </c>
      <c r="X62" s="360">
        <f>Prj1_GrowthLOSCost!Y63</f>
        <v>0</v>
      </c>
      <c r="Y62" s="360">
        <f>Prj1_GrowthLOSCost!Z63</f>
        <v>0</v>
      </c>
      <c r="Z62" s="360">
        <f>Prj1_GrowthLOSCost!AA63</f>
        <v>0</v>
      </c>
      <c r="AA62" s="360">
        <f>Prj1_GrowthLOSCost!AB63</f>
        <v>0</v>
      </c>
      <c r="AB62" s="360">
        <f>Prj1_GrowthLOSCost!AC63</f>
        <v>120729103.52502513</v>
      </c>
      <c r="AC62" s="360">
        <f>Prj1_GrowthLOSCost!AD63</f>
        <v>3802977.5966230393</v>
      </c>
      <c r="AD62" s="360">
        <f>Prj1_GrowthLOSCost!AE63</f>
        <v>45203417.186711952</v>
      </c>
      <c r="AE62" s="360">
        <f>Prj1_GrowthLOSCost!AF63</f>
        <v>0</v>
      </c>
      <c r="AF62" s="360">
        <f>Prj1_GrowthLOSCost!AG63</f>
        <v>0</v>
      </c>
      <c r="AG62" s="360">
        <f>Prj1_GrowthLOSCost!AH63</f>
        <v>0</v>
      </c>
      <c r="AH62" s="360">
        <f>Prj1_GrowthLOSCost!AI63</f>
        <v>0</v>
      </c>
      <c r="AI62" s="360">
        <f>Prj1_GrowthLOSCost!AJ63</f>
        <v>0</v>
      </c>
      <c r="AJ62" s="360">
        <f>Prj1_GrowthLOSCost!AK63</f>
        <v>0</v>
      </c>
      <c r="AK62" s="360">
        <f>Prj1_GrowthLOSCost!AL63</f>
        <v>0</v>
      </c>
      <c r="AL62" s="360">
        <f>Prj1_GrowthLOSCost!AM63</f>
        <v>0</v>
      </c>
      <c r="AM62" s="360">
        <f>Prj1_GrowthLOSCost!AN63</f>
        <v>0</v>
      </c>
      <c r="AN62" s="360">
        <f>Prj1_GrowthLOSCost!AO63</f>
        <v>0</v>
      </c>
      <c r="AO62" s="349">
        <f t="shared" si="9"/>
        <v>169735498.3083601</v>
      </c>
      <c r="AP62" s="349">
        <f t="shared" si="10"/>
        <v>0</v>
      </c>
      <c r="AQ62" s="349">
        <f t="shared" si="11"/>
        <v>169735498.3083601</v>
      </c>
      <c r="AR62" s="353">
        <v>0</v>
      </c>
      <c r="AS62" s="354" t="str">
        <f t="shared" si="8"/>
        <v>Arterial</v>
      </c>
      <c r="AT62" s="349">
        <f t="shared" si="14"/>
        <v>0</v>
      </c>
      <c r="AU62" s="349">
        <f t="shared" si="14"/>
        <v>86565104.137263656</v>
      </c>
      <c r="AV62" s="355">
        <v>2044</v>
      </c>
      <c r="AW62" s="360">
        <f t="shared" si="13"/>
        <v>83170394.171096444</v>
      </c>
      <c r="AX62" s="360"/>
      <c r="AY62" s="353">
        <v>0</v>
      </c>
    </row>
    <row r="63" spans="1:51" x14ac:dyDescent="0.25">
      <c r="A63" s="129" t="str">
        <f>Prj1_GrowthLOSCost!B64</f>
        <v>37a(ii)</v>
      </c>
      <c r="B63" s="361" t="str">
        <f>Prj1_GrowthLOSCost!C64</f>
        <v>N-S Opaheke Arterial from development to Ponga Rd</v>
      </c>
      <c r="C63" s="361" t="str">
        <f>Prj1_GrowthLOSCost!D64</f>
        <v>2-lane urban- bridge construction</v>
      </c>
      <c r="D63" s="355" t="str">
        <f>Prj1_GrowthLOSCost!E64</f>
        <v>Include</v>
      </c>
      <c r="E63" s="355" t="str">
        <f>Prj1_GrowthLOSCost!F64</f>
        <v>Major Infrastructure</v>
      </c>
      <c r="F63" s="355">
        <f>'P1 Date Adjustment'!G63</f>
        <v>2044</v>
      </c>
      <c r="G63" s="360">
        <v>0</v>
      </c>
      <c r="H63" s="360">
        <f>Prj1_GrowthLOSCost!I64</f>
        <v>0</v>
      </c>
      <c r="I63" s="360">
        <f>Prj1_GrowthLOSCost!J64</f>
        <v>0</v>
      </c>
      <c r="J63" s="360">
        <f>Prj1_GrowthLOSCost!K64</f>
        <v>0</v>
      </c>
      <c r="K63" s="360">
        <f>Prj1_GrowthLOSCost!L64</f>
        <v>0</v>
      </c>
      <c r="L63" s="360">
        <f>Prj1_GrowthLOSCost!M64</f>
        <v>0</v>
      </c>
      <c r="M63" s="360">
        <f>Prj1_GrowthLOSCost!N64</f>
        <v>0</v>
      </c>
      <c r="N63" s="360">
        <f>Prj1_GrowthLOSCost!O64</f>
        <v>0</v>
      </c>
      <c r="O63" s="360">
        <f>Prj1_GrowthLOSCost!P64</f>
        <v>0</v>
      </c>
      <c r="P63" s="360">
        <f>Prj1_GrowthLOSCost!Q64</f>
        <v>0</v>
      </c>
      <c r="Q63" s="360">
        <f>Prj1_GrowthLOSCost!R64</f>
        <v>0</v>
      </c>
      <c r="R63" s="360">
        <f>Prj1_GrowthLOSCost!S64</f>
        <v>0</v>
      </c>
      <c r="S63" s="360">
        <f>Prj1_GrowthLOSCost!T64</f>
        <v>0</v>
      </c>
      <c r="T63" s="360">
        <f>Prj1_GrowthLOSCost!U64</f>
        <v>0</v>
      </c>
      <c r="U63" s="360">
        <f>Prj1_GrowthLOSCost!V64</f>
        <v>0</v>
      </c>
      <c r="V63" s="360">
        <f>Prj1_GrowthLOSCost!W64</f>
        <v>0</v>
      </c>
      <c r="W63" s="360">
        <f>Prj1_GrowthLOSCost!X64</f>
        <v>0</v>
      </c>
      <c r="X63" s="360">
        <f>Prj1_GrowthLOSCost!Y64</f>
        <v>0</v>
      </c>
      <c r="Y63" s="360">
        <f>Prj1_GrowthLOSCost!Z64</f>
        <v>0</v>
      </c>
      <c r="Z63" s="360">
        <f>Prj1_GrowthLOSCost!AA64</f>
        <v>0</v>
      </c>
      <c r="AA63" s="360">
        <f>Prj1_GrowthLOSCost!AB64</f>
        <v>0</v>
      </c>
      <c r="AB63" s="360">
        <f>Prj1_GrowthLOSCost!AC64</f>
        <v>0</v>
      </c>
      <c r="AC63" s="360">
        <f>Prj1_GrowthLOSCost!AD64</f>
        <v>10440359.678806905</v>
      </c>
      <c r="AD63" s="360">
        <f>Prj1_GrowthLOSCost!AE64</f>
        <v>106661561.84951285</v>
      </c>
      <c r="AE63" s="360">
        <f>Prj1_GrowthLOSCost!AF64</f>
        <v>0</v>
      </c>
      <c r="AF63" s="360">
        <f>Prj1_GrowthLOSCost!AG64</f>
        <v>0</v>
      </c>
      <c r="AG63" s="360">
        <f>Prj1_GrowthLOSCost!AH64</f>
        <v>0</v>
      </c>
      <c r="AH63" s="360">
        <f>Prj1_GrowthLOSCost!AI64</f>
        <v>0</v>
      </c>
      <c r="AI63" s="360">
        <f>Prj1_GrowthLOSCost!AJ64</f>
        <v>0</v>
      </c>
      <c r="AJ63" s="360">
        <f>Prj1_GrowthLOSCost!AK64</f>
        <v>0</v>
      </c>
      <c r="AK63" s="360">
        <f>Prj1_GrowthLOSCost!AL64</f>
        <v>0</v>
      </c>
      <c r="AL63" s="360">
        <f>Prj1_GrowthLOSCost!AM64</f>
        <v>0</v>
      </c>
      <c r="AM63" s="360">
        <f>Prj1_GrowthLOSCost!AN64</f>
        <v>0</v>
      </c>
      <c r="AN63" s="360">
        <f>Prj1_GrowthLOSCost!AO64</f>
        <v>0</v>
      </c>
      <c r="AO63" s="349">
        <f t="shared" si="9"/>
        <v>117101921.52831975</v>
      </c>
      <c r="AP63" s="349">
        <f t="shared" si="10"/>
        <v>0</v>
      </c>
      <c r="AQ63" s="349">
        <f t="shared" si="11"/>
        <v>117101921.52831975</v>
      </c>
      <c r="AR63" s="353">
        <v>0</v>
      </c>
      <c r="AS63" s="354" t="str">
        <f t="shared" si="8"/>
        <v>Arterial</v>
      </c>
      <c r="AT63" s="349">
        <f t="shared" si="14"/>
        <v>0</v>
      </c>
      <c r="AU63" s="349">
        <f t="shared" si="14"/>
        <v>59721979.979443073</v>
      </c>
      <c r="AV63" s="355">
        <v>2044</v>
      </c>
      <c r="AW63" s="360">
        <f t="shared" si="13"/>
        <v>57379941.548876673</v>
      </c>
      <c r="AX63" s="360"/>
      <c r="AY63" s="353">
        <v>0</v>
      </c>
    </row>
    <row r="64" spans="1:51" ht="30" x14ac:dyDescent="0.25">
      <c r="A64" s="129" t="str">
        <f>Prj1_GrowthLOSCost!B65</f>
        <v>37b(i)</v>
      </c>
      <c r="B64" s="361" t="str">
        <f>Prj1_GrowthLOSCost!C65</f>
        <v>N-S Opaheke Arterial from development to Ponga Rd</v>
      </c>
      <c r="C64" s="361" t="str">
        <f>Prj1_GrowthLOSCost!D65</f>
        <v>4-lane urban- upgrade 2-lane urban with active modes on both sides (SGA design)</v>
      </c>
      <c r="D64" s="355" t="str">
        <f>Prj1_GrowthLOSCost!E65</f>
        <v>Include</v>
      </c>
      <c r="E64" s="355" t="str">
        <f>Prj1_GrowthLOSCost!F65</f>
        <v>4-lane arterial upgrade</v>
      </c>
      <c r="F64" s="355">
        <f>'P1 Date Adjustment'!G64</f>
        <v>2049</v>
      </c>
      <c r="G64" s="360">
        <v>0</v>
      </c>
      <c r="H64" s="360">
        <f>Prj1_GrowthLOSCost!I65</f>
        <v>0</v>
      </c>
      <c r="I64" s="360">
        <f>Prj1_GrowthLOSCost!J65</f>
        <v>0</v>
      </c>
      <c r="J64" s="360">
        <f>Prj1_GrowthLOSCost!K65</f>
        <v>0</v>
      </c>
      <c r="K64" s="360">
        <f>Prj1_GrowthLOSCost!L65</f>
        <v>0</v>
      </c>
      <c r="L64" s="360">
        <f>Prj1_GrowthLOSCost!M65</f>
        <v>0</v>
      </c>
      <c r="M64" s="360">
        <f>Prj1_GrowthLOSCost!N65</f>
        <v>0</v>
      </c>
      <c r="N64" s="360">
        <f>Prj1_GrowthLOSCost!O65</f>
        <v>0</v>
      </c>
      <c r="O64" s="360">
        <f>Prj1_GrowthLOSCost!P65</f>
        <v>0</v>
      </c>
      <c r="P64" s="360">
        <f>Prj1_GrowthLOSCost!Q65</f>
        <v>0</v>
      </c>
      <c r="Q64" s="360">
        <f>Prj1_GrowthLOSCost!R65</f>
        <v>0</v>
      </c>
      <c r="R64" s="360">
        <f>Prj1_GrowthLOSCost!S65</f>
        <v>0</v>
      </c>
      <c r="S64" s="360">
        <f>Prj1_GrowthLOSCost!T65</f>
        <v>0</v>
      </c>
      <c r="T64" s="360">
        <f>Prj1_GrowthLOSCost!U65</f>
        <v>0</v>
      </c>
      <c r="U64" s="360">
        <f>Prj1_GrowthLOSCost!V65</f>
        <v>0</v>
      </c>
      <c r="V64" s="360">
        <f>Prj1_GrowthLOSCost!W65</f>
        <v>0</v>
      </c>
      <c r="W64" s="360">
        <f>Prj1_GrowthLOSCost!X65</f>
        <v>0</v>
      </c>
      <c r="X64" s="360">
        <f>Prj1_GrowthLOSCost!Y65</f>
        <v>0</v>
      </c>
      <c r="Y64" s="360">
        <f>Prj1_GrowthLOSCost!Z65</f>
        <v>0</v>
      </c>
      <c r="Z64" s="360">
        <f>Prj1_GrowthLOSCost!AA65</f>
        <v>0</v>
      </c>
      <c r="AA64" s="360">
        <f>Prj1_GrowthLOSCost!AB65</f>
        <v>0</v>
      </c>
      <c r="AB64" s="360">
        <f>Prj1_GrowthLOSCost!AC65</f>
        <v>0</v>
      </c>
      <c r="AC64" s="360">
        <f>Prj1_GrowthLOSCost!AD65</f>
        <v>0</v>
      </c>
      <c r="AD64" s="360">
        <f>Prj1_GrowthLOSCost!AE65</f>
        <v>0</v>
      </c>
      <c r="AE64" s="360">
        <f>Prj1_GrowthLOSCost!AF65</f>
        <v>0</v>
      </c>
      <c r="AF64" s="360">
        <f>Prj1_GrowthLOSCost!AG65</f>
        <v>0</v>
      </c>
      <c r="AG64" s="360">
        <f>Prj1_GrowthLOSCost!AH65</f>
        <v>0</v>
      </c>
      <c r="AH64" s="360">
        <f>Prj1_GrowthLOSCost!AI65</f>
        <v>5479626.0308744265</v>
      </c>
      <c r="AI64" s="360">
        <f>Prj1_GrowthLOSCost!AJ65</f>
        <v>55981353.974876106</v>
      </c>
      <c r="AJ64" s="360">
        <f>Prj1_GrowthLOSCost!AK65</f>
        <v>0</v>
      </c>
      <c r="AK64" s="360">
        <f>Prj1_GrowthLOSCost!AL65</f>
        <v>0</v>
      </c>
      <c r="AL64" s="360">
        <f>Prj1_GrowthLOSCost!AM65</f>
        <v>0</v>
      </c>
      <c r="AM64" s="360">
        <f>Prj1_GrowthLOSCost!AN65</f>
        <v>0</v>
      </c>
      <c r="AN64" s="360">
        <f>Prj1_GrowthLOSCost!AO65</f>
        <v>0</v>
      </c>
      <c r="AO64" s="349">
        <f t="shared" si="9"/>
        <v>61460980.005750529</v>
      </c>
      <c r="AP64" s="349">
        <f t="shared" si="10"/>
        <v>0</v>
      </c>
      <c r="AQ64" s="349">
        <f t="shared" si="11"/>
        <v>61460980.005750529</v>
      </c>
      <c r="AR64" s="353">
        <v>0</v>
      </c>
      <c r="AS64" s="354" t="str">
        <f t="shared" si="8"/>
        <v>Arterial</v>
      </c>
      <c r="AT64" s="349">
        <f t="shared" si="14"/>
        <v>0</v>
      </c>
      <c r="AU64" s="349">
        <f t="shared" si="14"/>
        <v>31345099.802932769</v>
      </c>
      <c r="AV64" s="355">
        <v>2049</v>
      </c>
      <c r="AW64" s="360">
        <f t="shared" si="13"/>
        <v>30115880.20281776</v>
      </c>
      <c r="AX64" s="360"/>
      <c r="AY64" s="353">
        <v>0</v>
      </c>
    </row>
    <row r="65" spans="1:51" x14ac:dyDescent="0.25">
      <c r="A65" s="129" t="str">
        <f>Prj1_GrowthLOSCost!B66</f>
        <v>37b(ii)</v>
      </c>
      <c r="B65" s="361" t="str">
        <f>Prj1_GrowthLOSCost!C66</f>
        <v>N-S Opaheke Arterial from development to Ponga Rd</v>
      </c>
      <c r="C65" s="361" t="str">
        <f>Prj1_GrowthLOSCost!D66</f>
        <v>4-lane urban- Bridge Widening</v>
      </c>
      <c r="D65" s="355" t="str">
        <f>Prj1_GrowthLOSCost!E66</f>
        <v>Include</v>
      </c>
      <c r="E65" s="355" t="str">
        <f>Prj1_GrowthLOSCost!F66</f>
        <v>Major Infrastructure</v>
      </c>
      <c r="F65" s="355">
        <f>'P1 Date Adjustment'!G65</f>
        <v>2049</v>
      </c>
      <c r="G65" s="360">
        <v>0</v>
      </c>
      <c r="H65" s="360">
        <f>Prj1_GrowthLOSCost!I66</f>
        <v>0</v>
      </c>
      <c r="I65" s="360">
        <f>Prj1_GrowthLOSCost!J66</f>
        <v>0</v>
      </c>
      <c r="J65" s="360">
        <f>Prj1_GrowthLOSCost!K66</f>
        <v>0</v>
      </c>
      <c r="K65" s="360">
        <f>Prj1_GrowthLOSCost!L66</f>
        <v>0</v>
      </c>
      <c r="L65" s="360">
        <f>Prj1_GrowthLOSCost!M66</f>
        <v>0</v>
      </c>
      <c r="M65" s="360">
        <f>Prj1_GrowthLOSCost!N66</f>
        <v>0</v>
      </c>
      <c r="N65" s="360">
        <f>Prj1_GrowthLOSCost!O66</f>
        <v>0</v>
      </c>
      <c r="O65" s="360">
        <f>Prj1_GrowthLOSCost!P66</f>
        <v>0</v>
      </c>
      <c r="P65" s="360">
        <f>Prj1_GrowthLOSCost!Q66</f>
        <v>0</v>
      </c>
      <c r="Q65" s="360">
        <f>Prj1_GrowthLOSCost!R66</f>
        <v>0</v>
      </c>
      <c r="R65" s="360">
        <f>Prj1_GrowthLOSCost!S66</f>
        <v>0</v>
      </c>
      <c r="S65" s="360">
        <f>Prj1_GrowthLOSCost!T66</f>
        <v>0</v>
      </c>
      <c r="T65" s="360">
        <f>Prj1_GrowthLOSCost!U66</f>
        <v>0</v>
      </c>
      <c r="U65" s="360">
        <f>Prj1_GrowthLOSCost!V66</f>
        <v>0</v>
      </c>
      <c r="V65" s="360">
        <f>Prj1_GrowthLOSCost!W66</f>
        <v>0</v>
      </c>
      <c r="W65" s="360">
        <f>Prj1_GrowthLOSCost!X66</f>
        <v>0</v>
      </c>
      <c r="X65" s="360">
        <f>Prj1_GrowthLOSCost!Y66</f>
        <v>0</v>
      </c>
      <c r="Y65" s="360">
        <f>Prj1_GrowthLOSCost!Z66</f>
        <v>0</v>
      </c>
      <c r="Z65" s="360">
        <f>Prj1_GrowthLOSCost!AA66</f>
        <v>0</v>
      </c>
      <c r="AA65" s="360">
        <f>Prj1_GrowthLOSCost!AB66</f>
        <v>0</v>
      </c>
      <c r="AB65" s="360">
        <f>Prj1_GrowthLOSCost!AC66</f>
        <v>0</v>
      </c>
      <c r="AC65" s="360">
        <f>Prj1_GrowthLOSCost!AD66</f>
        <v>0</v>
      </c>
      <c r="AD65" s="360">
        <f>Prj1_GrowthLOSCost!AE66</f>
        <v>0</v>
      </c>
      <c r="AE65" s="360">
        <f>Prj1_GrowthLOSCost!AF66</f>
        <v>0</v>
      </c>
      <c r="AF65" s="360">
        <f>Prj1_GrowthLOSCost!AG66</f>
        <v>0</v>
      </c>
      <c r="AG65" s="360">
        <f>Prj1_GrowthLOSCost!AH66</f>
        <v>0</v>
      </c>
      <c r="AH65" s="360">
        <f>Prj1_GrowthLOSCost!AI66</f>
        <v>7089266.1774437893</v>
      </c>
      <c r="AI65" s="360">
        <f>Prj1_GrowthLOSCost!AJ66</f>
        <v>72425876.704995975</v>
      </c>
      <c r="AJ65" s="360">
        <f>Prj1_GrowthLOSCost!AK66</f>
        <v>0</v>
      </c>
      <c r="AK65" s="360">
        <f>Prj1_GrowthLOSCost!AL66</f>
        <v>0</v>
      </c>
      <c r="AL65" s="360">
        <f>Prj1_GrowthLOSCost!AM66</f>
        <v>0</v>
      </c>
      <c r="AM65" s="360">
        <f>Prj1_GrowthLOSCost!AN66</f>
        <v>0</v>
      </c>
      <c r="AN65" s="360">
        <f>Prj1_GrowthLOSCost!AO66</f>
        <v>0</v>
      </c>
      <c r="AO65" s="349">
        <f t="shared" si="9"/>
        <v>79515142.882439762</v>
      </c>
      <c r="AP65" s="349">
        <f t="shared" si="10"/>
        <v>0</v>
      </c>
      <c r="AQ65" s="349">
        <f t="shared" si="11"/>
        <v>79515142.882439762</v>
      </c>
      <c r="AR65" s="353">
        <v>0</v>
      </c>
      <c r="AS65" s="354" t="str">
        <f t="shared" si="8"/>
        <v>Arterial</v>
      </c>
      <c r="AT65" s="349">
        <f t="shared" si="14"/>
        <v>0</v>
      </c>
      <c r="AU65" s="349">
        <f t="shared" si="14"/>
        <v>40552722.870044276</v>
      </c>
      <c r="AV65" s="355">
        <v>2049</v>
      </c>
      <c r="AW65" s="360">
        <f t="shared" si="13"/>
        <v>38962420.012395486</v>
      </c>
      <c r="AX65" s="360"/>
      <c r="AY65" s="353">
        <v>0</v>
      </c>
    </row>
    <row r="66" spans="1:51" ht="30" x14ac:dyDescent="0.25">
      <c r="A66" s="129" t="str">
        <f>Prj1_GrowthLOSCost!B67</f>
        <v>38a</v>
      </c>
      <c r="B66" s="361" t="str">
        <f>Prj1_GrowthLOSCost!C67</f>
        <v>Mill Road: From Waihoehoe Rd to Papakura (alternative project 37)</v>
      </c>
      <c r="C66" s="361" t="str">
        <f>Prj1_GrowthLOSCost!D67</f>
        <v>2-lane urban- new road layout with active modes on both sides, TDM , (depends on Mill Rd)</v>
      </c>
      <c r="D66" s="355" t="str">
        <f>Prj1_GrowthLOSCost!E67</f>
        <v>Exclude</v>
      </c>
      <c r="E66" s="355" t="str">
        <f>Prj1_GrowthLOSCost!F67</f>
        <v>2-lane Arterial</v>
      </c>
      <c r="F66" s="355">
        <f>'P1 Date Adjustment'!G66</f>
        <v>2046</v>
      </c>
      <c r="G66" s="360">
        <v>0</v>
      </c>
      <c r="H66" s="360">
        <f>Prj1_GrowthLOSCost!I67</f>
        <v>0</v>
      </c>
      <c r="I66" s="360">
        <f>Prj1_GrowthLOSCost!J67</f>
        <v>0</v>
      </c>
      <c r="J66" s="360">
        <f>Prj1_GrowthLOSCost!K67</f>
        <v>0</v>
      </c>
      <c r="K66" s="360">
        <f>Prj1_GrowthLOSCost!L67</f>
        <v>0</v>
      </c>
      <c r="L66" s="360">
        <f>Prj1_GrowthLOSCost!M67</f>
        <v>0</v>
      </c>
      <c r="M66" s="360">
        <f>Prj1_GrowthLOSCost!N67</f>
        <v>0</v>
      </c>
      <c r="N66" s="360">
        <f>Prj1_GrowthLOSCost!O67</f>
        <v>0</v>
      </c>
      <c r="O66" s="360">
        <f>Prj1_GrowthLOSCost!P67</f>
        <v>0</v>
      </c>
      <c r="P66" s="360">
        <f>Prj1_GrowthLOSCost!Q67</f>
        <v>0</v>
      </c>
      <c r="Q66" s="360">
        <f>Prj1_GrowthLOSCost!R67</f>
        <v>0</v>
      </c>
      <c r="R66" s="360">
        <f>Prj1_GrowthLOSCost!S67</f>
        <v>0</v>
      </c>
      <c r="S66" s="360">
        <f>Prj1_GrowthLOSCost!T67</f>
        <v>0</v>
      </c>
      <c r="T66" s="360">
        <f>Prj1_GrowthLOSCost!U67</f>
        <v>0</v>
      </c>
      <c r="U66" s="360">
        <f>Prj1_GrowthLOSCost!V67</f>
        <v>0</v>
      </c>
      <c r="V66" s="360">
        <f>Prj1_GrowthLOSCost!W67</f>
        <v>0</v>
      </c>
      <c r="W66" s="360">
        <f>Prj1_GrowthLOSCost!X67</f>
        <v>0</v>
      </c>
      <c r="X66" s="360">
        <f>Prj1_GrowthLOSCost!Y67</f>
        <v>0</v>
      </c>
      <c r="Y66" s="360">
        <f>Prj1_GrowthLOSCost!Z67</f>
        <v>0</v>
      </c>
      <c r="Z66" s="360">
        <f>Prj1_GrowthLOSCost!AA67</f>
        <v>0</v>
      </c>
      <c r="AA66" s="360">
        <f>Prj1_GrowthLOSCost!AB67</f>
        <v>0</v>
      </c>
      <c r="AB66" s="360">
        <f>Prj1_GrowthLOSCost!AC67</f>
        <v>0</v>
      </c>
      <c r="AC66" s="360">
        <f>Prj1_GrowthLOSCost!AD67</f>
        <v>0</v>
      </c>
      <c r="AD66" s="360">
        <f>Prj1_GrowthLOSCost!AE67</f>
        <v>0</v>
      </c>
      <c r="AE66" s="360">
        <f>Prj1_GrowthLOSCost!AF67</f>
        <v>0</v>
      </c>
      <c r="AF66" s="360">
        <f>Prj1_GrowthLOSCost!AG67</f>
        <v>0</v>
      </c>
      <c r="AG66" s="360">
        <f>Prj1_GrowthLOSCost!AH67</f>
        <v>0</v>
      </c>
      <c r="AH66" s="360">
        <f>Prj1_GrowthLOSCost!AI67</f>
        <v>0</v>
      </c>
      <c r="AI66" s="360">
        <f>Prj1_GrowthLOSCost!AJ67</f>
        <v>0</v>
      </c>
      <c r="AJ66" s="360">
        <f>Prj1_GrowthLOSCost!AK67</f>
        <v>0</v>
      </c>
      <c r="AK66" s="360">
        <f>Prj1_GrowthLOSCost!AL67</f>
        <v>0</v>
      </c>
      <c r="AL66" s="360">
        <f>Prj1_GrowthLOSCost!AM67</f>
        <v>0</v>
      </c>
      <c r="AM66" s="360">
        <f>Prj1_GrowthLOSCost!AN67</f>
        <v>0</v>
      </c>
      <c r="AN66" s="360">
        <f>Prj1_GrowthLOSCost!AO67</f>
        <v>0</v>
      </c>
      <c r="AO66" s="349">
        <f t="shared" si="9"/>
        <v>0</v>
      </c>
      <c r="AP66" s="349">
        <f t="shared" si="10"/>
        <v>0</v>
      </c>
      <c r="AQ66" s="349">
        <f t="shared" si="11"/>
        <v>0</v>
      </c>
      <c r="AR66" s="353">
        <v>0</v>
      </c>
      <c r="AS66" s="354" t="str">
        <f t="shared" si="8"/>
        <v>Arterial</v>
      </c>
      <c r="AT66" s="349">
        <f t="shared" si="14"/>
        <v>0</v>
      </c>
      <c r="AU66" s="349">
        <f t="shared" si="14"/>
        <v>0</v>
      </c>
      <c r="AV66" s="355">
        <v>2046</v>
      </c>
      <c r="AW66" s="360">
        <f t="shared" si="13"/>
        <v>0</v>
      </c>
      <c r="AX66" s="360"/>
      <c r="AY66" s="353">
        <v>0</v>
      </c>
    </row>
    <row r="67" spans="1:51" ht="30" x14ac:dyDescent="0.25">
      <c r="A67" s="129" t="str">
        <f>Prj1_GrowthLOSCost!B68</f>
        <v>38b</v>
      </c>
      <c r="B67" s="361" t="str">
        <f>Prj1_GrowthLOSCost!C68</f>
        <v>Mill Road: From Waihoehoe Rd to Papakura (alternative project 37)</v>
      </c>
      <c r="C67" s="361" t="str">
        <f>Prj1_GrowthLOSCost!D68</f>
        <v>4-lane urban- with active modes on both sides, TDM , (depends on Mill Rd)</v>
      </c>
      <c r="D67" s="355" t="str">
        <f>Prj1_GrowthLOSCost!E68</f>
        <v>Exclude</v>
      </c>
      <c r="E67" s="355" t="str">
        <f>Prj1_GrowthLOSCost!F68</f>
        <v>4-lane arterial</v>
      </c>
      <c r="F67" s="355">
        <f>'P1 Date Adjustment'!G67</f>
        <v>2055</v>
      </c>
      <c r="G67" s="360">
        <v>0</v>
      </c>
      <c r="H67" s="360">
        <f>Prj1_GrowthLOSCost!I68</f>
        <v>0</v>
      </c>
      <c r="I67" s="360">
        <f>Prj1_GrowthLOSCost!J68</f>
        <v>0</v>
      </c>
      <c r="J67" s="360">
        <f>Prj1_GrowthLOSCost!K68</f>
        <v>0</v>
      </c>
      <c r="K67" s="360">
        <f>Prj1_GrowthLOSCost!L68</f>
        <v>0</v>
      </c>
      <c r="L67" s="360">
        <f>Prj1_GrowthLOSCost!M68</f>
        <v>0</v>
      </c>
      <c r="M67" s="360">
        <f>Prj1_GrowthLOSCost!N68</f>
        <v>0</v>
      </c>
      <c r="N67" s="360">
        <f>Prj1_GrowthLOSCost!O68</f>
        <v>0</v>
      </c>
      <c r="O67" s="360">
        <f>Prj1_GrowthLOSCost!P68</f>
        <v>0</v>
      </c>
      <c r="P67" s="360">
        <f>Prj1_GrowthLOSCost!Q68</f>
        <v>0</v>
      </c>
      <c r="Q67" s="360">
        <f>Prj1_GrowthLOSCost!R68</f>
        <v>0</v>
      </c>
      <c r="R67" s="360">
        <f>Prj1_GrowthLOSCost!S68</f>
        <v>0</v>
      </c>
      <c r="S67" s="360">
        <f>Prj1_GrowthLOSCost!T68</f>
        <v>0</v>
      </c>
      <c r="T67" s="360">
        <f>Prj1_GrowthLOSCost!U68</f>
        <v>0</v>
      </c>
      <c r="U67" s="360">
        <f>Prj1_GrowthLOSCost!V68</f>
        <v>0</v>
      </c>
      <c r="V67" s="360">
        <f>Prj1_GrowthLOSCost!W68</f>
        <v>0</v>
      </c>
      <c r="W67" s="360">
        <f>Prj1_GrowthLOSCost!X68</f>
        <v>0</v>
      </c>
      <c r="X67" s="360">
        <f>Prj1_GrowthLOSCost!Y68</f>
        <v>0</v>
      </c>
      <c r="Y67" s="360">
        <f>Prj1_GrowthLOSCost!Z68</f>
        <v>0</v>
      </c>
      <c r="Z67" s="360">
        <f>Prj1_GrowthLOSCost!AA68</f>
        <v>0</v>
      </c>
      <c r="AA67" s="360">
        <f>Prj1_GrowthLOSCost!AB68</f>
        <v>0</v>
      </c>
      <c r="AB67" s="360">
        <f>Prj1_GrowthLOSCost!AC68</f>
        <v>0</v>
      </c>
      <c r="AC67" s="360">
        <f>Prj1_GrowthLOSCost!AD68</f>
        <v>0</v>
      </c>
      <c r="AD67" s="360">
        <f>Prj1_GrowthLOSCost!AE68</f>
        <v>0</v>
      </c>
      <c r="AE67" s="360">
        <f>Prj1_GrowthLOSCost!AF68</f>
        <v>0</v>
      </c>
      <c r="AF67" s="360">
        <f>Prj1_GrowthLOSCost!AG68</f>
        <v>0</v>
      </c>
      <c r="AG67" s="360">
        <f>Prj1_GrowthLOSCost!AH68</f>
        <v>0</v>
      </c>
      <c r="AH67" s="360">
        <f>Prj1_GrowthLOSCost!AI68</f>
        <v>0</v>
      </c>
      <c r="AI67" s="360">
        <f>Prj1_GrowthLOSCost!AJ68</f>
        <v>0</v>
      </c>
      <c r="AJ67" s="360">
        <f>Prj1_GrowthLOSCost!AK68</f>
        <v>0</v>
      </c>
      <c r="AK67" s="360">
        <f>Prj1_GrowthLOSCost!AL68</f>
        <v>0</v>
      </c>
      <c r="AL67" s="360">
        <f>Prj1_GrowthLOSCost!AM68</f>
        <v>0</v>
      </c>
      <c r="AM67" s="360">
        <f>Prj1_GrowthLOSCost!AN68</f>
        <v>0</v>
      </c>
      <c r="AN67" s="360">
        <f>Prj1_GrowthLOSCost!AO68</f>
        <v>0</v>
      </c>
      <c r="AO67" s="349">
        <f t="shared" si="9"/>
        <v>0</v>
      </c>
      <c r="AP67" s="349">
        <f t="shared" si="10"/>
        <v>0</v>
      </c>
      <c r="AQ67" s="349">
        <f t="shared" si="11"/>
        <v>0</v>
      </c>
      <c r="AR67" s="353">
        <v>0</v>
      </c>
      <c r="AS67" s="354" t="str">
        <f t="shared" si="8"/>
        <v>Arterial</v>
      </c>
      <c r="AT67" s="349">
        <f t="shared" si="14"/>
        <v>0</v>
      </c>
      <c r="AU67" s="349">
        <f t="shared" si="14"/>
        <v>0</v>
      </c>
      <c r="AV67" s="355">
        <v>2055</v>
      </c>
      <c r="AW67" s="360">
        <f t="shared" si="13"/>
        <v>0</v>
      </c>
      <c r="AX67" s="360"/>
      <c r="AY67" s="353">
        <v>0</v>
      </c>
    </row>
    <row r="68" spans="1:51" ht="30" x14ac:dyDescent="0.25">
      <c r="A68" s="129" t="str">
        <f>Prj1_GrowthLOSCost!B69</f>
        <v>18a</v>
      </c>
      <c r="B68" s="361" t="str">
        <f>Prj1_GrowthLOSCost!C69</f>
        <v xml:space="preserve">Mill Road: From Waihoehoe Rd to Fitzgerald Road (depends on Mill Road alignment) </v>
      </c>
      <c r="C68" s="361" t="str">
        <f>Prj1_GrowthLOSCost!D69</f>
        <v>2-lane urban- new road layout with active modes on both sides, TDM , (depends on Mill Rd)</v>
      </c>
      <c r="D68" s="355" t="str">
        <f>Prj1_GrowthLOSCost!E69</f>
        <v>Exclude</v>
      </c>
      <c r="E68" s="355">
        <f>Prj1_GrowthLOSCost!F69</f>
        <v>0</v>
      </c>
      <c r="F68" s="355">
        <f>'P1 Date Adjustment'!G68</f>
        <v>2036</v>
      </c>
      <c r="G68" s="360">
        <v>0</v>
      </c>
      <c r="H68" s="360">
        <f>Prj1_GrowthLOSCost!I69</f>
        <v>0</v>
      </c>
      <c r="I68" s="360">
        <f>Prj1_GrowthLOSCost!J69</f>
        <v>0</v>
      </c>
      <c r="J68" s="360">
        <f>Prj1_GrowthLOSCost!K69</f>
        <v>0</v>
      </c>
      <c r="K68" s="360">
        <f>Prj1_GrowthLOSCost!L69</f>
        <v>0</v>
      </c>
      <c r="L68" s="360">
        <f>Prj1_GrowthLOSCost!M69</f>
        <v>0</v>
      </c>
      <c r="M68" s="360">
        <f>Prj1_GrowthLOSCost!N69</f>
        <v>0</v>
      </c>
      <c r="N68" s="360">
        <f>Prj1_GrowthLOSCost!O69</f>
        <v>0</v>
      </c>
      <c r="O68" s="360">
        <f>Prj1_GrowthLOSCost!P69</f>
        <v>0</v>
      </c>
      <c r="P68" s="360">
        <f>Prj1_GrowthLOSCost!Q69</f>
        <v>0</v>
      </c>
      <c r="Q68" s="360">
        <f>Prj1_GrowthLOSCost!R69</f>
        <v>0</v>
      </c>
      <c r="R68" s="360">
        <f>Prj1_GrowthLOSCost!S69</f>
        <v>0</v>
      </c>
      <c r="S68" s="360">
        <f>Prj1_GrowthLOSCost!T69</f>
        <v>0</v>
      </c>
      <c r="T68" s="360">
        <f>Prj1_GrowthLOSCost!U69</f>
        <v>0</v>
      </c>
      <c r="U68" s="360">
        <f>Prj1_GrowthLOSCost!V69</f>
        <v>0</v>
      </c>
      <c r="V68" s="360">
        <f>Prj1_GrowthLOSCost!W69</f>
        <v>0</v>
      </c>
      <c r="W68" s="360">
        <f>Prj1_GrowthLOSCost!X69</f>
        <v>0</v>
      </c>
      <c r="X68" s="360">
        <f>Prj1_GrowthLOSCost!Y69</f>
        <v>0</v>
      </c>
      <c r="Y68" s="360">
        <f>Prj1_GrowthLOSCost!Z69</f>
        <v>0</v>
      </c>
      <c r="Z68" s="360">
        <f>Prj1_GrowthLOSCost!AA69</f>
        <v>0</v>
      </c>
      <c r="AA68" s="360">
        <f>Prj1_GrowthLOSCost!AB69</f>
        <v>0</v>
      </c>
      <c r="AB68" s="360">
        <f>Prj1_GrowthLOSCost!AC69</f>
        <v>0</v>
      </c>
      <c r="AC68" s="360">
        <f>Prj1_GrowthLOSCost!AD69</f>
        <v>0</v>
      </c>
      <c r="AD68" s="360">
        <f>Prj1_GrowthLOSCost!AE69</f>
        <v>0</v>
      </c>
      <c r="AE68" s="360">
        <f>Prj1_GrowthLOSCost!AF69</f>
        <v>0</v>
      </c>
      <c r="AF68" s="360">
        <f>Prj1_GrowthLOSCost!AG69</f>
        <v>0</v>
      </c>
      <c r="AG68" s="360">
        <f>Prj1_GrowthLOSCost!AH69</f>
        <v>0</v>
      </c>
      <c r="AH68" s="360">
        <f>Prj1_GrowthLOSCost!AI69</f>
        <v>0</v>
      </c>
      <c r="AI68" s="360">
        <f>Prj1_GrowthLOSCost!AJ69</f>
        <v>0</v>
      </c>
      <c r="AJ68" s="360">
        <f>Prj1_GrowthLOSCost!AK69</f>
        <v>0</v>
      </c>
      <c r="AK68" s="360">
        <f>Prj1_GrowthLOSCost!AL69</f>
        <v>0</v>
      </c>
      <c r="AL68" s="360">
        <f>Prj1_GrowthLOSCost!AM69</f>
        <v>0</v>
      </c>
      <c r="AM68" s="360">
        <f>Prj1_GrowthLOSCost!AN69</f>
        <v>0</v>
      </c>
      <c r="AN68" s="360">
        <f>Prj1_GrowthLOSCost!AO69</f>
        <v>0</v>
      </c>
      <c r="AO68" s="349">
        <f t="shared" si="9"/>
        <v>0</v>
      </c>
      <c r="AP68" s="349">
        <f t="shared" si="10"/>
        <v>0</v>
      </c>
      <c r="AQ68" s="349">
        <f t="shared" si="11"/>
        <v>0</v>
      </c>
      <c r="AR68" s="353">
        <v>0</v>
      </c>
      <c r="AS68" s="354" t="str">
        <f t="shared" ref="AS68:AS111" si="15">IF(OR(E68="Upgrade Collector",E68="Greenfields Collector",E68="New Collector (AT)"),"Collector","Arterial")</f>
        <v>Arterial</v>
      </c>
      <c r="AT68" s="349">
        <f t="shared" si="14"/>
        <v>0</v>
      </c>
      <c r="AU68" s="349">
        <f t="shared" si="14"/>
        <v>0</v>
      </c>
      <c r="AV68" s="355">
        <v>2036</v>
      </c>
      <c r="AW68" s="360">
        <f t="shared" si="13"/>
        <v>0</v>
      </c>
      <c r="AX68" s="360"/>
      <c r="AY68" s="353">
        <v>0</v>
      </c>
    </row>
    <row r="69" spans="1:51" ht="30" x14ac:dyDescent="0.25">
      <c r="A69" s="129" t="str">
        <f>Prj1_GrowthLOSCost!B70</f>
        <v>18b</v>
      </c>
      <c r="B69" s="361" t="str">
        <f>Prj1_GrowthLOSCost!C70</f>
        <v xml:space="preserve">Mill Road: From Waihoehoe Rd to Fitzgerald Road (depends on Mill Road alignment) </v>
      </c>
      <c r="C69" s="361" t="str">
        <f>Prj1_GrowthLOSCost!D70</f>
        <v>4-lane urban- with active modes on both sides, TDM , (depends on Mill Rd)</v>
      </c>
      <c r="D69" s="355" t="str">
        <f>Prj1_GrowthLOSCost!E70</f>
        <v>Exclude</v>
      </c>
      <c r="E69" s="355">
        <f>Prj1_GrowthLOSCost!F70</f>
        <v>0</v>
      </c>
      <c r="F69" s="355">
        <f>'P1 Date Adjustment'!G69</f>
        <v>2052</v>
      </c>
      <c r="G69" s="360">
        <v>0</v>
      </c>
      <c r="H69" s="360">
        <f>Prj1_GrowthLOSCost!I70</f>
        <v>0</v>
      </c>
      <c r="I69" s="360">
        <f>Prj1_GrowthLOSCost!J70</f>
        <v>0</v>
      </c>
      <c r="J69" s="360">
        <f>Prj1_GrowthLOSCost!K70</f>
        <v>0</v>
      </c>
      <c r="K69" s="360">
        <f>Prj1_GrowthLOSCost!L70</f>
        <v>0</v>
      </c>
      <c r="L69" s="360">
        <f>Prj1_GrowthLOSCost!M70</f>
        <v>0</v>
      </c>
      <c r="M69" s="360">
        <f>Prj1_GrowthLOSCost!N70</f>
        <v>0</v>
      </c>
      <c r="N69" s="360">
        <f>Prj1_GrowthLOSCost!O70</f>
        <v>0</v>
      </c>
      <c r="O69" s="360">
        <f>Prj1_GrowthLOSCost!P70</f>
        <v>0</v>
      </c>
      <c r="P69" s="360">
        <f>Prj1_GrowthLOSCost!Q70</f>
        <v>0</v>
      </c>
      <c r="Q69" s="360">
        <f>Prj1_GrowthLOSCost!R70</f>
        <v>0</v>
      </c>
      <c r="R69" s="360">
        <f>Prj1_GrowthLOSCost!S70</f>
        <v>0</v>
      </c>
      <c r="S69" s="360">
        <f>Prj1_GrowthLOSCost!T70</f>
        <v>0</v>
      </c>
      <c r="T69" s="360">
        <f>Prj1_GrowthLOSCost!U70</f>
        <v>0</v>
      </c>
      <c r="U69" s="360">
        <f>Prj1_GrowthLOSCost!V70</f>
        <v>0</v>
      </c>
      <c r="V69" s="360">
        <f>Prj1_GrowthLOSCost!W70</f>
        <v>0</v>
      </c>
      <c r="W69" s="360">
        <f>Prj1_GrowthLOSCost!X70</f>
        <v>0</v>
      </c>
      <c r="X69" s="360">
        <f>Prj1_GrowthLOSCost!Y70</f>
        <v>0</v>
      </c>
      <c r="Y69" s="360">
        <f>Prj1_GrowthLOSCost!Z70</f>
        <v>0</v>
      </c>
      <c r="Z69" s="360">
        <f>Prj1_GrowthLOSCost!AA70</f>
        <v>0</v>
      </c>
      <c r="AA69" s="360">
        <f>Prj1_GrowthLOSCost!AB70</f>
        <v>0</v>
      </c>
      <c r="AB69" s="360">
        <f>Prj1_GrowthLOSCost!AC70</f>
        <v>0</v>
      </c>
      <c r="AC69" s="360">
        <f>Prj1_GrowthLOSCost!AD70</f>
        <v>0</v>
      </c>
      <c r="AD69" s="360">
        <f>Prj1_GrowthLOSCost!AE70</f>
        <v>0</v>
      </c>
      <c r="AE69" s="360">
        <f>Prj1_GrowthLOSCost!AF70</f>
        <v>0</v>
      </c>
      <c r="AF69" s="360">
        <f>Prj1_GrowthLOSCost!AG70</f>
        <v>0</v>
      </c>
      <c r="AG69" s="360">
        <f>Prj1_GrowthLOSCost!AH70</f>
        <v>0</v>
      </c>
      <c r="AH69" s="360">
        <f>Prj1_GrowthLOSCost!AI70</f>
        <v>0</v>
      </c>
      <c r="AI69" s="360">
        <f>Prj1_GrowthLOSCost!AJ70</f>
        <v>0</v>
      </c>
      <c r="AJ69" s="360">
        <f>Prj1_GrowthLOSCost!AK70</f>
        <v>0</v>
      </c>
      <c r="AK69" s="360">
        <f>Prj1_GrowthLOSCost!AL70</f>
        <v>0</v>
      </c>
      <c r="AL69" s="360">
        <f>Prj1_GrowthLOSCost!AM70</f>
        <v>0</v>
      </c>
      <c r="AM69" s="360">
        <f>Prj1_GrowthLOSCost!AN70</f>
        <v>0</v>
      </c>
      <c r="AN69" s="360">
        <f>Prj1_GrowthLOSCost!AO70</f>
        <v>0</v>
      </c>
      <c r="AO69" s="349">
        <f t="shared" ref="AO69:AO111" si="16">SUM(K69:AN69)</f>
        <v>0</v>
      </c>
      <c r="AP69" s="349">
        <f t="shared" ref="AP69:AP111" si="17">SUM(K69:T69)</f>
        <v>0</v>
      </c>
      <c r="AQ69" s="349">
        <f t="shared" ref="AQ69:AQ111" si="18">SUM(U69:AN69)</f>
        <v>0</v>
      </c>
      <c r="AR69" s="353">
        <v>0</v>
      </c>
      <c r="AS69" s="354" t="str">
        <f t="shared" si="15"/>
        <v>Arterial</v>
      </c>
      <c r="AT69" s="349">
        <f t="shared" si="14"/>
        <v>0</v>
      </c>
      <c r="AU69" s="349">
        <f t="shared" si="14"/>
        <v>0</v>
      </c>
      <c r="AV69" s="355">
        <v>2052</v>
      </c>
      <c r="AW69" s="360">
        <f t="shared" ref="AW69:AW111" si="19">AO69-SUM(AT69:AU69)</f>
        <v>0</v>
      </c>
      <c r="AX69" s="360"/>
      <c r="AY69" s="353">
        <v>0</v>
      </c>
    </row>
    <row r="70" spans="1:51" ht="30" x14ac:dyDescent="0.25">
      <c r="A70" s="129" t="str">
        <f>Prj1_GrowthLOSCost!B71</f>
        <v>39a</v>
      </c>
      <c r="B70" s="361" t="str">
        <f>Prj1_GrowthLOSCost!C71</f>
        <v xml:space="preserve">New Bremner Rd arterial from SH1 to Auranga development </v>
      </c>
      <c r="C70" s="361" t="str">
        <f>Prj1_GrowthLOSCost!D71</f>
        <v xml:space="preserve">2-lane urban- new road layout with active modes on both sides (Under construction) </v>
      </c>
      <c r="D70" s="355" t="str">
        <f>Prj1_GrowthLOSCost!E71</f>
        <v>Exclude</v>
      </c>
      <c r="E70" s="355" t="str">
        <f>Prj1_GrowthLOSCost!F71</f>
        <v>Interim 2-lane Arterial</v>
      </c>
      <c r="F70" s="355" t="str">
        <f>'P1 Date Adjustment'!G70</f>
        <v>Under Construction</v>
      </c>
      <c r="G70" s="360">
        <v>0</v>
      </c>
      <c r="H70" s="360">
        <f>Prj1_GrowthLOSCost!I71</f>
        <v>0</v>
      </c>
      <c r="I70" s="360">
        <f>Prj1_GrowthLOSCost!J71</f>
        <v>0</v>
      </c>
      <c r="J70" s="360">
        <f>Prj1_GrowthLOSCost!K71</f>
        <v>0</v>
      </c>
      <c r="K70" s="360">
        <f>Prj1_GrowthLOSCost!L71</f>
        <v>0</v>
      </c>
      <c r="L70" s="360">
        <f>Prj1_GrowthLOSCost!M71</f>
        <v>0</v>
      </c>
      <c r="M70" s="360">
        <f>Prj1_GrowthLOSCost!N71</f>
        <v>0</v>
      </c>
      <c r="N70" s="360">
        <f>Prj1_GrowthLOSCost!O71</f>
        <v>0</v>
      </c>
      <c r="O70" s="360">
        <f>Prj1_GrowthLOSCost!P71</f>
        <v>0</v>
      </c>
      <c r="P70" s="360">
        <f>Prj1_GrowthLOSCost!Q71</f>
        <v>0</v>
      </c>
      <c r="Q70" s="360">
        <f>Prj1_GrowthLOSCost!R71</f>
        <v>0</v>
      </c>
      <c r="R70" s="360">
        <f>Prj1_GrowthLOSCost!S71</f>
        <v>0</v>
      </c>
      <c r="S70" s="360">
        <f>Prj1_GrowthLOSCost!T71</f>
        <v>0</v>
      </c>
      <c r="T70" s="360">
        <f>Prj1_GrowthLOSCost!U71</f>
        <v>0</v>
      </c>
      <c r="U70" s="360">
        <f>Prj1_GrowthLOSCost!V71</f>
        <v>0</v>
      </c>
      <c r="V70" s="360">
        <f>Prj1_GrowthLOSCost!W71</f>
        <v>0</v>
      </c>
      <c r="W70" s="360">
        <f>Prj1_GrowthLOSCost!X71</f>
        <v>0</v>
      </c>
      <c r="X70" s="360">
        <f>Prj1_GrowthLOSCost!Y71</f>
        <v>0</v>
      </c>
      <c r="Y70" s="360">
        <f>Prj1_GrowthLOSCost!Z71</f>
        <v>0</v>
      </c>
      <c r="Z70" s="360">
        <f>Prj1_GrowthLOSCost!AA71</f>
        <v>0</v>
      </c>
      <c r="AA70" s="360">
        <f>Prj1_GrowthLOSCost!AB71</f>
        <v>0</v>
      </c>
      <c r="AB70" s="360">
        <f>Prj1_GrowthLOSCost!AC71</f>
        <v>0</v>
      </c>
      <c r="AC70" s="360">
        <f>Prj1_GrowthLOSCost!AD71</f>
        <v>0</v>
      </c>
      <c r="AD70" s="360">
        <f>Prj1_GrowthLOSCost!AE71</f>
        <v>0</v>
      </c>
      <c r="AE70" s="360">
        <f>Prj1_GrowthLOSCost!AF71</f>
        <v>0</v>
      </c>
      <c r="AF70" s="360">
        <f>Prj1_GrowthLOSCost!AG71</f>
        <v>0</v>
      </c>
      <c r="AG70" s="360">
        <f>Prj1_GrowthLOSCost!AH71</f>
        <v>0</v>
      </c>
      <c r="AH70" s="360">
        <f>Prj1_GrowthLOSCost!AI71</f>
        <v>0</v>
      </c>
      <c r="AI70" s="360">
        <f>Prj1_GrowthLOSCost!AJ71</f>
        <v>0</v>
      </c>
      <c r="AJ70" s="360">
        <f>Prj1_GrowthLOSCost!AK71</f>
        <v>0</v>
      </c>
      <c r="AK70" s="360">
        <f>Prj1_GrowthLOSCost!AL71</f>
        <v>0</v>
      </c>
      <c r="AL70" s="360">
        <f>Prj1_GrowthLOSCost!AM71</f>
        <v>0</v>
      </c>
      <c r="AM70" s="360">
        <f>Prj1_GrowthLOSCost!AN71</f>
        <v>0</v>
      </c>
      <c r="AN70" s="360">
        <f>Prj1_GrowthLOSCost!AO71</f>
        <v>0</v>
      </c>
      <c r="AO70" s="349">
        <f t="shared" si="16"/>
        <v>0</v>
      </c>
      <c r="AP70" s="349">
        <f t="shared" si="17"/>
        <v>0</v>
      </c>
      <c r="AQ70" s="349">
        <f t="shared" si="18"/>
        <v>0</v>
      </c>
      <c r="AR70" s="353">
        <v>0</v>
      </c>
      <c r="AS70" s="354" t="str">
        <f t="shared" si="15"/>
        <v>Arterial</v>
      </c>
      <c r="AT70" s="349">
        <f t="shared" si="14"/>
        <v>0</v>
      </c>
      <c r="AU70" s="349">
        <f t="shared" si="14"/>
        <v>0</v>
      </c>
      <c r="AV70" s="355" t="s">
        <v>253</v>
      </c>
      <c r="AW70" s="360">
        <f t="shared" si="19"/>
        <v>0</v>
      </c>
      <c r="AX70" s="360"/>
      <c r="AY70" s="353">
        <v>0</v>
      </c>
    </row>
    <row r="71" spans="1:51" ht="30" x14ac:dyDescent="0.25">
      <c r="A71" s="129" t="str">
        <f>Prj1_GrowthLOSCost!B72</f>
        <v>39b</v>
      </c>
      <c r="B71" s="361" t="str">
        <f>Prj1_GrowthLOSCost!C72</f>
        <v xml:space="preserve">New Bremner Rd arterial from SH1 to Auranga development </v>
      </c>
      <c r="C71" s="361" t="str">
        <f>Prj1_GrowthLOSCost!D72</f>
        <v>4-lane urban- upgrade 2-lane urban excl bridge</v>
      </c>
      <c r="D71" s="355" t="str">
        <f>Prj1_GrowthLOSCost!E72</f>
        <v>Include</v>
      </c>
      <c r="E71" s="355" t="str">
        <f>Prj1_GrowthLOSCost!F72</f>
        <v>4-lane arterial upgrade</v>
      </c>
      <c r="F71" s="355">
        <f>'P1 Date Adjustment'!G71</f>
        <v>2047</v>
      </c>
      <c r="G71" s="360">
        <v>0</v>
      </c>
      <c r="H71" s="360">
        <f>Prj1_GrowthLOSCost!I72</f>
        <v>0</v>
      </c>
      <c r="I71" s="360">
        <f>Prj1_GrowthLOSCost!J72</f>
        <v>0</v>
      </c>
      <c r="J71" s="360">
        <f>Prj1_GrowthLOSCost!K72</f>
        <v>0</v>
      </c>
      <c r="K71" s="360">
        <f>Prj1_GrowthLOSCost!L72</f>
        <v>0</v>
      </c>
      <c r="L71" s="360">
        <f>Prj1_GrowthLOSCost!M72</f>
        <v>0</v>
      </c>
      <c r="M71" s="360">
        <f>Prj1_GrowthLOSCost!N72</f>
        <v>0</v>
      </c>
      <c r="N71" s="360">
        <f>Prj1_GrowthLOSCost!O72</f>
        <v>0</v>
      </c>
      <c r="O71" s="360">
        <f>Prj1_GrowthLOSCost!P72</f>
        <v>0</v>
      </c>
      <c r="P71" s="360">
        <f>Prj1_GrowthLOSCost!Q72</f>
        <v>0</v>
      </c>
      <c r="Q71" s="360">
        <f>Prj1_GrowthLOSCost!R72</f>
        <v>0</v>
      </c>
      <c r="R71" s="360">
        <f>Prj1_GrowthLOSCost!S72</f>
        <v>0</v>
      </c>
      <c r="S71" s="360">
        <f>Prj1_GrowthLOSCost!T72</f>
        <v>0</v>
      </c>
      <c r="T71" s="360">
        <f>Prj1_GrowthLOSCost!U72</f>
        <v>0</v>
      </c>
      <c r="U71" s="360">
        <f>Prj1_GrowthLOSCost!V72</f>
        <v>0</v>
      </c>
      <c r="V71" s="360">
        <f>Prj1_GrowthLOSCost!W72</f>
        <v>0</v>
      </c>
      <c r="W71" s="360">
        <f>Prj1_GrowthLOSCost!X72</f>
        <v>0</v>
      </c>
      <c r="X71" s="360">
        <f>Prj1_GrowthLOSCost!Y72</f>
        <v>0</v>
      </c>
      <c r="Y71" s="360">
        <f>Prj1_GrowthLOSCost!Z72</f>
        <v>0</v>
      </c>
      <c r="Z71" s="360">
        <f>Prj1_GrowthLOSCost!AA72</f>
        <v>0</v>
      </c>
      <c r="AA71" s="360">
        <f>Prj1_GrowthLOSCost!AB72</f>
        <v>0</v>
      </c>
      <c r="AB71" s="360">
        <f>Prj1_GrowthLOSCost!AC72</f>
        <v>0</v>
      </c>
      <c r="AC71" s="360">
        <f>Prj1_GrowthLOSCost!AD72</f>
        <v>0</v>
      </c>
      <c r="AD71" s="360">
        <f>Prj1_GrowthLOSCost!AE72</f>
        <v>0</v>
      </c>
      <c r="AE71" s="360">
        <f>Prj1_GrowthLOSCost!AF72</f>
        <v>0</v>
      </c>
      <c r="AF71" s="360">
        <f>Prj1_GrowthLOSCost!AG72</f>
        <v>1844175.8141080877</v>
      </c>
      <c r="AG71" s="360">
        <f>Prj1_GrowthLOSCost!AH72</f>
        <v>18840603.073968433</v>
      </c>
      <c r="AH71" s="360">
        <f>Prj1_GrowthLOSCost!AI72</f>
        <v>0</v>
      </c>
      <c r="AI71" s="360">
        <f>Prj1_GrowthLOSCost!AJ72</f>
        <v>0</v>
      </c>
      <c r="AJ71" s="360">
        <f>Prj1_GrowthLOSCost!AK72</f>
        <v>0</v>
      </c>
      <c r="AK71" s="360">
        <f>Prj1_GrowthLOSCost!AL72</f>
        <v>0</v>
      </c>
      <c r="AL71" s="360">
        <f>Prj1_GrowthLOSCost!AM72</f>
        <v>0</v>
      </c>
      <c r="AM71" s="360">
        <f>Prj1_GrowthLOSCost!AN72</f>
        <v>0</v>
      </c>
      <c r="AN71" s="360">
        <f>Prj1_GrowthLOSCost!AO72</f>
        <v>0</v>
      </c>
      <c r="AO71" s="349">
        <f t="shared" si="16"/>
        <v>20684778.888076521</v>
      </c>
      <c r="AP71" s="349">
        <f t="shared" si="17"/>
        <v>0</v>
      </c>
      <c r="AQ71" s="349">
        <f t="shared" si="18"/>
        <v>20684778.888076521</v>
      </c>
      <c r="AR71" s="353">
        <v>0</v>
      </c>
      <c r="AS71" s="354" t="str">
        <f t="shared" si="15"/>
        <v>Arterial</v>
      </c>
      <c r="AT71" s="349">
        <f t="shared" si="14"/>
        <v>0</v>
      </c>
      <c r="AU71" s="349">
        <f t="shared" si="14"/>
        <v>10549237.232919026</v>
      </c>
      <c r="AV71" s="355">
        <v>2047</v>
      </c>
      <c r="AW71" s="360">
        <f t="shared" si="19"/>
        <v>10135541.655157495</v>
      </c>
      <c r="AX71" s="360"/>
      <c r="AY71" s="353">
        <v>0</v>
      </c>
    </row>
    <row r="72" spans="1:51" ht="30" x14ac:dyDescent="0.25">
      <c r="A72" s="129" t="str">
        <f>Prj1_GrowthLOSCost!B73</f>
        <v>39c</v>
      </c>
      <c r="B72" s="361" t="str">
        <f>Prj1_GrowthLOSCost!C73</f>
        <v xml:space="preserve">New Bremner Rd arterial from SH1 to Auranga development </v>
      </c>
      <c r="C72" s="361" t="str">
        <f>Prj1_GrowthLOSCost!D73</f>
        <v>4-lane urban- upgrade 2-lane bridge widening</v>
      </c>
      <c r="D72" s="355" t="str">
        <f>Prj1_GrowthLOSCost!E73</f>
        <v>Include</v>
      </c>
      <c r="E72" s="355" t="str">
        <f>Prj1_GrowthLOSCost!F73</f>
        <v>Major Infrastructure</v>
      </c>
      <c r="F72" s="355">
        <f>'P1 Date Adjustment'!G72</f>
        <v>2047</v>
      </c>
      <c r="G72" s="360">
        <v>0</v>
      </c>
      <c r="H72" s="360">
        <f>Prj1_GrowthLOSCost!I73</f>
        <v>0</v>
      </c>
      <c r="I72" s="360">
        <f>Prj1_GrowthLOSCost!J73</f>
        <v>0</v>
      </c>
      <c r="J72" s="360">
        <f>Prj1_GrowthLOSCost!K73</f>
        <v>0</v>
      </c>
      <c r="K72" s="360">
        <f>Prj1_GrowthLOSCost!L73</f>
        <v>0</v>
      </c>
      <c r="L72" s="360">
        <f>Prj1_GrowthLOSCost!M73</f>
        <v>0</v>
      </c>
      <c r="M72" s="360">
        <f>Prj1_GrowthLOSCost!N73</f>
        <v>0</v>
      </c>
      <c r="N72" s="360">
        <f>Prj1_GrowthLOSCost!O73</f>
        <v>0</v>
      </c>
      <c r="O72" s="360">
        <f>Prj1_GrowthLOSCost!P73</f>
        <v>0</v>
      </c>
      <c r="P72" s="360">
        <f>Prj1_GrowthLOSCost!Q73</f>
        <v>0</v>
      </c>
      <c r="Q72" s="360">
        <f>Prj1_GrowthLOSCost!R73</f>
        <v>0</v>
      </c>
      <c r="R72" s="360">
        <f>Prj1_GrowthLOSCost!S73</f>
        <v>0</v>
      </c>
      <c r="S72" s="360">
        <f>Prj1_GrowthLOSCost!T73</f>
        <v>0</v>
      </c>
      <c r="T72" s="360">
        <f>Prj1_GrowthLOSCost!U73</f>
        <v>0</v>
      </c>
      <c r="U72" s="360">
        <f>Prj1_GrowthLOSCost!V73</f>
        <v>0</v>
      </c>
      <c r="V72" s="360">
        <f>Prj1_GrowthLOSCost!W73</f>
        <v>0</v>
      </c>
      <c r="W72" s="360">
        <f>Prj1_GrowthLOSCost!X73</f>
        <v>0</v>
      </c>
      <c r="X72" s="360">
        <f>Prj1_GrowthLOSCost!Y73</f>
        <v>0</v>
      </c>
      <c r="Y72" s="360">
        <f>Prj1_GrowthLOSCost!Z73</f>
        <v>0</v>
      </c>
      <c r="Z72" s="360">
        <f>Prj1_GrowthLOSCost!AA73</f>
        <v>0</v>
      </c>
      <c r="AA72" s="360">
        <f>Prj1_GrowthLOSCost!AB73</f>
        <v>0</v>
      </c>
      <c r="AB72" s="360">
        <f>Prj1_GrowthLOSCost!AC73</f>
        <v>0</v>
      </c>
      <c r="AC72" s="360">
        <f>Prj1_GrowthLOSCost!AD73</f>
        <v>0</v>
      </c>
      <c r="AD72" s="360">
        <f>Prj1_GrowthLOSCost!AE73</f>
        <v>0</v>
      </c>
      <c r="AE72" s="360">
        <f>Prj1_GrowthLOSCost!AF73</f>
        <v>0</v>
      </c>
      <c r="AF72" s="360">
        <f>Prj1_GrowthLOSCost!AG73</f>
        <v>1284974.1156366032</v>
      </c>
      <c r="AG72" s="360">
        <f>Prj1_GrowthLOSCost!AH73</f>
        <v>13127646.01282962</v>
      </c>
      <c r="AH72" s="360">
        <f>Prj1_GrowthLOSCost!AI73</f>
        <v>0</v>
      </c>
      <c r="AI72" s="360">
        <f>Prj1_GrowthLOSCost!AJ73</f>
        <v>0</v>
      </c>
      <c r="AJ72" s="360">
        <f>Prj1_GrowthLOSCost!AK73</f>
        <v>0</v>
      </c>
      <c r="AK72" s="360">
        <f>Prj1_GrowthLOSCost!AL73</f>
        <v>0</v>
      </c>
      <c r="AL72" s="360">
        <f>Prj1_GrowthLOSCost!AM73</f>
        <v>0</v>
      </c>
      <c r="AM72" s="360">
        <f>Prj1_GrowthLOSCost!AN73</f>
        <v>0</v>
      </c>
      <c r="AN72" s="360">
        <f>Prj1_GrowthLOSCost!AO73</f>
        <v>0</v>
      </c>
      <c r="AO72" s="349">
        <f t="shared" si="16"/>
        <v>14412620.128466224</v>
      </c>
      <c r="AP72" s="349">
        <f t="shared" si="17"/>
        <v>0</v>
      </c>
      <c r="AQ72" s="349">
        <f t="shared" si="18"/>
        <v>14412620.128466224</v>
      </c>
      <c r="AR72" s="353">
        <v>0</v>
      </c>
      <c r="AS72" s="354" t="str">
        <f t="shared" si="15"/>
        <v>Arterial</v>
      </c>
      <c r="AT72" s="349">
        <f t="shared" si="14"/>
        <v>0</v>
      </c>
      <c r="AU72" s="349">
        <f t="shared" si="14"/>
        <v>7350436.265517775</v>
      </c>
      <c r="AV72" s="355">
        <v>2047</v>
      </c>
      <c r="AW72" s="360">
        <f t="shared" si="19"/>
        <v>7062183.8629484493</v>
      </c>
      <c r="AX72" s="360"/>
      <c r="AY72" s="353">
        <v>0</v>
      </c>
    </row>
    <row r="73" spans="1:51" ht="30" x14ac:dyDescent="0.25">
      <c r="A73" s="129" t="str">
        <f>Prj1_GrowthLOSCost!B74</f>
        <v>40a</v>
      </c>
      <c r="B73" s="361" t="str">
        <f>Prj1_GrowthLOSCost!C74</f>
        <v>New intersection on Jesmond/Bremner Rd</v>
      </c>
      <c r="C73" s="361" t="str">
        <f>Prj1_GrowthLOSCost!D74</f>
        <v xml:space="preserve"> 2-lane signalised intersection (new intersection with active mode crossings)</v>
      </c>
      <c r="D73" s="355" t="str">
        <f>Prj1_GrowthLOSCost!E74</f>
        <v>Include</v>
      </c>
      <c r="E73" s="355" t="str">
        <f>Prj1_GrowthLOSCost!F74</f>
        <v>2-lane Arterial</v>
      </c>
      <c r="F73" s="355">
        <f>'P1 Date Adjustment'!G73</f>
        <v>2037</v>
      </c>
      <c r="G73" s="360">
        <v>0</v>
      </c>
      <c r="H73" s="360">
        <f>Prj1_GrowthLOSCost!I74</f>
        <v>0</v>
      </c>
      <c r="I73" s="360">
        <f>Prj1_GrowthLOSCost!J74</f>
        <v>0</v>
      </c>
      <c r="J73" s="360">
        <f>Prj1_GrowthLOSCost!K74</f>
        <v>0</v>
      </c>
      <c r="K73" s="360">
        <f>Prj1_GrowthLOSCost!L74</f>
        <v>0</v>
      </c>
      <c r="L73" s="360">
        <f>Prj1_GrowthLOSCost!M74</f>
        <v>0</v>
      </c>
      <c r="M73" s="360">
        <f>Prj1_GrowthLOSCost!N74</f>
        <v>0</v>
      </c>
      <c r="N73" s="360">
        <f>Prj1_GrowthLOSCost!O74</f>
        <v>0</v>
      </c>
      <c r="O73" s="360">
        <f>Prj1_GrowthLOSCost!P74</f>
        <v>0</v>
      </c>
      <c r="P73" s="360">
        <f>Prj1_GrowthLOSCost!Q74</f>
        <v>0</v>
      </c>
      <c r="Q73" s="360">
        <f>Prj1_GrowthLOSCost!R74</f>
        <v>0</v>
      </c>
      <c r="R73" s="360">
        <f>Prj1_GrowthLOSCost!S74</f>
        <v>0</v>
      </c>
      <c r="S73" s="360">
        <f>Prj1_GrowthLOSCost!T74</f>
        <v>0</v>
      </c>
      <c r="T73" s="360">
        <f>Prj1_GrowthLOSCost!U74</f>
        <v>0</v>
      </c>
      <c r="U73" s="360">
        <f>Prj1_GrowthLOSCost!V74</f>
        <v>5386705.273228962</v>
      </c>
      <c r="V73" s="360">
        <f>Prj1_GrowthLOSCost!W74</f>
        <v>1398846.4209178414</v>
      </c>
      <c r="W73" s="360">
        <f>Prj1_GrowthLOSCost!X74</f>
        <v>14482436.401732426</v>
      </c>
      <c r="X73" s="360">
        <f>Prj1_GrowthLOSCost!Y74</f>
        <v>0</v>
      </c>
      <c r="Y73" s="360">
        <f>Prj1_GrowthLOSCost!Z74</f>
        <v>0</v>
      </c>
      <c r="Z73" s="360">
        <f>Prj1_GrowthLOSCost!AA74</f>
        <v>0</v>
      </c>
      <c r="AA73" s="360">
        <f>Prj1_GrowthLOSCost!AB74</f>
        <v>0</v>
      </c>
      <c r="AB73" s="360">
        <f>Prj1_GrowthLOSCost!AC74</f>
        <v>0</v>
      </c>
      <c r="AC73" s="360">
        <f>Prj1_GrowthLOSCost!AD74</f>
        <v>0</v>
      </c>
      <c r="AD73" s="360">
        <f>Prj1_GrowthLOSCost!AE74</f>
        <v>0</v>
      </c>
      <c r="AE73" s="360">
        <f>Prj1_GrowthLOSCost!AF74</f>
        <v>0</v>
      </c>
      <c r="AF73" s="360">
        <f>Prj1_GrowthLOSCost!AG74</f>
        <v>0</v>
      </c>
      <c r="AG73" s="360">
        <f>Prj1_GrowthLOSCost!AH74</f>
        <v>0</v>
      </c>
      <c r="AH73" s="360">
        <f>Prj1_GrowthLOSCost!AI74</f>
        <v>0</v>
      </c>
      <c r="AI73" s="360">
        <f>Prj1_GrowthLOSCost!AJ74</f>
        <v>0</v>
      </c>
      <c r="AJ73" s="360">
        <f>Prj1_GrowthLOSCost!AK74</f>
        <v>0</v>
      </c>
      <c r="AK73" s="360">
        <f>Prj1_GrowthLOSCost!AL74</f>
        <v>0</v>
      </c>
      <c r="AL73" s="360">
        <f>Prj1_GrowthLOSCost!AM74</f>
        <v>0</v>
      </c>
      <c r="AM73" s="360">
        <f>Prj1_GrowthLOSCost!AN74</f>
        <v>0</v>
      </c>
      <c r="AN73" s="360">
        <f>Prj1_GrowthLOSCost!AO74</f>
        <v>0</v>
      </c>
      <c r="AO73" s="349">
        <f t="shared" si="16"/>
        <v>21267988.095879231</v>
      </c>
      <c r="AP73" s="349">
        <f t="shared" si="17"/>
        <v>0</v>
      </c>
      <c r="AQ73" s="349">
        <f t="shared" si="18"/>
        <v>21267988.095879231</v>
      </c>
      <c r="AR73" s="353">
        <v>2037</v>
      </c>
      <c r="AS73" s="354" t="str">
        <f t="shared" si="15"/>
        <v>Arterial</v>
      </c>
      <c r="AT73" s="349">
        <f t="shared" si="14"/>
        <v>0</v>
      </c>
      <c r="AU73" s="349">
        <f t="shared" si="14"/>
        <v>10846673.928898407</v>
      </c>
      <c r="AV73" s="355">
        <v>2027</v>
      </c>
      <c r="AW73" s="360">
        <f t="shared" si="19"/>
        <v>10421314.166980824</v>
      </c>
      <c r="AX73" s="360"/>
      <c r="AY73" s="353">
        <v>0</v>
      </c>
    </row>
    <row r="74" spans="1:51" ht="30" x14ac:dyDescent="0.25">
      <c r="A74" s="129" t="str">
        <f>Prj1_GrowthLOSCost!B75</f>
        <v>40b</v>
      </c>
      <c r="B74" s="361" t="str">
        <f>Prj1_GrowthLOSCost!C75</f>
        <v>Upgrade intersection on Jesmond/Bremner Rd</v>
      </c>
      <c r="C74" s="361" t="str">
        <f>Prj1_GrowthLOSCost!D75</f>
        <v xml:space="preserve"> Multi-lane signalised intersection (upgrade intersection with active mode crossings)</v>
      </c>
      <c r="D74" s="355" t="str">
        <f>Prj1_GrowthLOSCost!E75</f>
        <v>Include</v>
      </c>
      <c r="E74" s="355" t="str">
        <f>Prj1_GrowthLOSCost!F75</f>
        <v>4-lane arterial</v>
      </c>
      <c r="F74" s="355">
        <f>'P1 Date Adjustment'!G74</f>
        <v>2031</v>
      </c>
      <c r="G74" s="360">
        <v>0</v>
      </c>
      <c r="H74" s="360">
        <f>Prj1_GrowthLOSCost!I75</f>
        <v>0</v>
      </c>
      <c r="I74" s="360">
        <f>Prj1_GrowthLOSCost!J75</f>
        <v>0</v>
      </c>
      <c r="J74" s="360">
        <f>Prj1_GrowthLOSCost!K75</f>
        <v>0</v>
      </c>
      <c r="K74" s="360">
        <f>Prj1_GrowthLOSCost!L75</f>
        <v>0</v>
      </c>
      <c r="L74" s="360">
        <f>Prj1_GrowthLOSCost!M75</f>
        <v>0</v>
      </c>
      <c r="M74" s="360">
        <f>Prj1_GrowthLOSCost!N75</f>
        <v>0</v>
      </c>
      <c r="N74" s="360">
        <f>Prj1_GrowthLOSCost!O75</f>
        <v>0</v>
      </c>
      <c r="O74" s="360">
        <f>Prj1_GrowthLOSCost!P75</f>
        <v>0</v>
      </c>
      <c r="P74" s="360">
        <f>Prj1_GrowthLOSCost!Q75</f>
        <v>730015.32856752328</v>
      </c>
      <c r="Q74" s="360">
        <f>Prj1_GrowthLOSCost!R75</f>
        <v>7458035.691735426</v>
      </c>
      <c r="R74" s="360">
        <f>Prj1_GrowthLOSCost!S75</f>
        <v>0</v>
      </c>
      <c r="S74" s="360">
        <f>Prj1_GrowthLOSCost!T75</f>
        <v>0</v>
      </c>
      <c r="T74" s="360">
        <f>Prj1_GrowthLOSCost!U75</f>
        <v>0</v>
      </c>
      <c r="U74" s="360">
        <f>Prj1_GrowthLOSCost!V75</f>
        <v>0</v>
      </c>
      <c r="V74" s="360">
        <f>Prj1_GrowthLOSCost!W75</f>
        <v>0</v>
      </c>
      <c r="W74" s="360">
        <f>Prj1_GrowthLOSCost!X75</f>
        <v>0</v>
      </c>
      <c r="X74" s="360">
        <f>Prj1_GrowthLOSCost!Y75</f>
        <v>0</v>
      </c>
      <c r="Y74" s="360">
        <f>Prj1_GrowthLOSCost!Z75</f>
        <v>0</v>
      </c>
      <c r="Z74" s="360">
        <f>Prj1_GrowthLOSCost!AA75</f>
        <v>0</v>
      </c>
      <c r="AA74" s="360">
        <f>Prj1_GrowthLOSCost!AB75</f>
        <v>0</v>
      </c>
      <c r="AB74" s="360">
        <f>Prj1_GrowthLOSCost!AC75</f>
        <v>0</v>
      </c>
      <c r="AC74" s="360">
        <f>Prj1_GrowthLOSCost!AD75</f>
        <v>0</v>
      </c>
      <c r="AD74" s="360">
        <f>Prj1_GrowthLOSCost!AE75</f>
        <v>0</v>
      </c>
      <c r="AE74" s="360">
        <f>Prj1_GrowthLOSCost!AF75</f>
        <v>0</v>
      </c>
      <c r="AF74" s="360">
        <f>Prj1_GrowthLOSCost!AG75</f>
        <v>0</v>
      </c>
      <c r="AG74" s="360">
        <f>Prj1_GrowthLOSCost!AH75</f>
        <v>0</v>
      </c>
      <c r="AH74" s="360">
        <f>Prj1_GrowthLOSCost!AI75</f>
        <v>0</v>
      </c>
      <c r="AI74" s="360">
        <f>Prj1_GrowthLOSCost!AJ75</f>
        <v>0</v>
      </c>
      <c r="AJ74" s="360">
        <f>Prj1_GrowthLOSCost!AK75</f>
        <v>0</v>
      </c>
      <c r="AK74" s="360">
        <f>Prj1_GrowthLOSCost!AL75</f>
        <v>0</v>
      </c>
      <c r="AL74" s="360">
        <f>Prj1_GrowthLOSCost!AM75</f>
        <v>0</v>
      </c>
      <c r="AM74" s="360">
        <f>Prj1_GrowthLOSCost!AN75</f>
        <v>0</v>
      </c>
      <c r="AN74" s="360">
        <f>Prj1_GrowthLOSCost!AO75</f>
        <v>0</v>
      </c>
      <c r="AO74" s="349">
        <f t="shared" si="16"/>
        <v>8188051.0203029495</v>
      </c>
      <c r="AP74" s="349">
        <f t="shared" si="17"/>
        <v>8188051.0203029495</v>
      </c>
      <c r="AQ74" s="349">
        <f t="shared" si="18"/>
        <v>0</v>
      </c>
      <c r="AR74" s="353">
        <v>0</v>
      </c>
      <c r="AS74" s="354" t="str">
        <f t="shared" si="15"/>
        <v>Arterial</v>
      </c>
      <c r="AT74" s="349">
        <f t="shared" si="14"/>
        <v>4175906.0203545042</v>
      </c>
      <c r="AU74" s="349">
        <f t="shared" si="14"/>
        <v>0</v>
      </c>
      <c r="AV74" s="355">
        <v>2031</v>
      </c>
      <c r="AW74" s="360">
        <f t="shared" si="19"/>
        <v>4012144.9999484452</v>
      </c>
      <c r="AX74" s="360"/>
      <c r="AY74" s="353">
        <v>0</v>
      </c>
    </row>
    <row r="75" spans="1:51" ht="30" x14ac:dyDescent="0.25">
      <c r="A75" s="129" t="str">
        <f>Prj1_GrowthLOSCost!B76</f>
        <v>41a</v>
      </c>
      <c r="B75" s="361" t="str">
        <f>Prj1_GrowthLOSCost!C76</f>
        <v>Jesmond Rd upgrades from SH22 to Waipupuke development boundary</v>
      </c>
      <c r="C75" s="361" t="str">
        <f>Prj1_GrowthLOSCost!D76</f>
        <v>2-lane urban- upgrade existing road with active modes on both sides (TDM)</v>
      </c>
      <c r="D75" s="355" t="str">
        <f>Prj1_GrowthLOSCost!E76</f>
        <v>Exclude</v>
      </c>
      <c r="E75" s="355" t="str">
        <f>Prj1_GrowthLOSCost!F76</f>
        <v>Interim Arterial</v>
      </c>
      <c r="F75" s="355">
        <f>'P1 Date Adjustment'!G75</f>
        <v>2027</v>
      </c>
      <c r="G75" s="360">
        <v>0</v>
      </c>
      <c r="H75" s="360">
        <f>Prj1_GrowthLOSCost!I76</f>
        <v>0</v>
      </c>
      <c r="I75" s="360">
        <f>Prj1_GrowthLOSCost!J76</f>
        <v>0</v>
      </c>
      <c r="J75" s="360">
        <f>Prj1_GrowthLOSCost!K76</f>
        <v>0</v>
      </c>
      <c r="K75" s="360">
        <f>Prj1_GrowthLOSCost!L76</f>
        <v>0</v>
      </c>
      <c r="L75" s="360">
        <f>Prj1_GrowthLOSCost!M76</f>
        <v>0</v>
      </c>
      <c r="M75" s="360">
        <f>Prj1_GrowthLOSCost!N76</f>
        <v>0</v>
      </c>
      <c r="N75" s="360">
        <f>Prj1_GrowthLOSCost!O76</f>
        <v>0</v>
      </c>
      <c r="O75" s="360">
        <f>Prj1_GrowthLOSCost!P76</f>
        <v>0</v>
      </c>
      <c r="P75" s="360">
        <f>Prj1_GrowthLOSCost!Q76</f>
        <v>0</v>
      </c>
      <c r="Q75" s="360">
        <f>Prj1_GrowthLOSCost!R76</f>
        <v>0</v>
      </c>
      <c r="R75" s="360">
        <f>Prj1_GrowthLOSCost!S76</f>
        <v>0</v>
      </c>
      <c r="S75" s="360">
        <f>Prj1_GrowthLOSCost!T76</f>
        <v>0</v>
      </c>
      <c r="T75" s="360">
        <f>Prj1_GrowthLOSCost!U76</f>
        <v>0</v>
      </c>
      <c r="U75" s="360">
        <f>Prj1_GrowthLOSCost!V76</f>
        <v>0</v>
      </c>
      <c r="V75" s="360">
        <f>Prj1_GrowthLOSCost!W76</f>
        <v>0</v>
      </c>
      <c r="W75" s="360">
        <f>Prj1_GrowthLOSCost!X76</f>
        <v>0</v>
      </c>
      <c r="X75" s="360">
        <f>Prj1_GrowthLOSCost!Y76</f>
        <v>0</v>
      </c>
      <c r="Y75" s="360">
        <f>Prj1_GrowthLOSCost!Z76</f>
        <v>0</v>
      </c>
      <c r="Z75" s="360">
        <f>Prj1_GrowthLOSCost!AA76</f>
        <v>0</v>
      </c>
      <c r="AA75" s="360">
        <f>Prj1_GrowthLOSCost!AB76</f>
        <v>0</v>
      </c>
      <c r="AB75" s="360">
        <f>Prj1_GrowthLOSCost!AC76</f>
        <v>0</v>
      </c>
      <c r="AC75" s="360">
        <f>Prj1_GrowthLOSCost!AD76</f>
        <v>0</v>
      </c>
      <c r="AD75" s="360">
        <f>Prj1_GrowthLOSCost!AE76</f>
        <v>0</v>
      </c>
      <c r="AE75" s="360">
        <f>Prj1_GrowthLOSCost!AF76</f>
        <v>0</v>
      </c>
      <c r="AF75" s="360">
        <f>Prj1_GrowthLOSCost!AG76</f>
        <v>0</v>
      </c>
      <c r="AG75" s="360">
        <f>Prj1_GrowthLOSCost!AH76</f>
        <v>0</v>
      </c>
      <c r="AH75" s="360">
        <f>Prj1_GrowthLOSCost!AI76</f>
        <v>0</v>
      </c>
      <c r="AI75" s="360">
        <f>Prj1_GrowthLOSCost!AJ76</f>
        <v>0</v>
      </c>
      <c r="AJ75" s="360">
        <f>Prj1_GrowthLOSCost!AK76</f>
        <v>0</v>
      </c>
      <c r="AK75" s="360">
        <f>Prj1_GrowthLOSCost!AL76</f>
        <v>0</v>
      </c>
      <c r="AL75" s="360">
        <f>Prj1_GrowthLOSCost!AM76</f>
        <v>0</v>
      </c>
      <c r="AM75" s="360">
        <f>Prj1_GrowthLOSCost!AN76</f>
        <v>0</v>
      </c>
      <c r="AN75" s="360">
        <f>Prj1_GrowthLOSCost!AO76</f>
        <v>0</v>
      </c>
      <c r="AO75" s="349">
        <f t="shared" si="16"/>
        <v>0</v>
      </c>
      <c r="AP75" s="349">
        <f t="shared" si="17"/>
        <v>0</v>
      </c>
      <c r="AQ75" s="349">
        <f t="shared" si="18"/>
        <v>0</v>
      </c>
      <c r="AR75" s="353">
        <v>0</v>
      </c>
      <c r="AS75" s="354" t="str">
        <f t="shared" si="15"/>
        <v>Arterial</v>
      </c>
      <c r="AT75" s="349">
        <f t="shared" si="14"/>
        <v>0</v>
      </c>
      <c r="AU75" s="349">
        <f t="shared" si="14"/>
        <v>0</v>
      </c>
      <c r="AV75" s="355">
        <v>2027</v>
      </c>
      <c r="AW75" s="360">
        <f t="shared" si="19"/>
        <v>0</v>
      </c>
      <c r="AX75" s="360"/>
      <c r="AY75" s="353">
        <v>0</v>
      </c>
    </row>
    <row r="76" spans="1:51" ht="30" x14ac:dyDescent="0.25">
      <c r="A76" s="129" t="str">
        <f>Prj1_GrowthLOSCost!B77</f>
        <v>41b</v>
      </c>
      <c r="B76" s="361" t="str">
        <f>Prj1_GrowthLOSCost!C77</f>
        <v>Jesmond Rd from SH22 to Waipupuke development boundary</v>
      </c>
      <c r="C76" s="361" t="str">
        <f>Prj1_GrowthLOSCost!D77</f>
        <v>4-lane urban- upgrade 2-lane urban to 4-lane with active modes on both sides, (TDM)</v>
      </c>
      <c r="D76" s="355" t="str">
        <f>Prj1_GrowthLOSCost!E77</f>
        <v>Include</v>
      </c>
      <c r="E76" s="355" t="str">
        <f>Prj1_GrowthLOSCost!F77</f>
        <v>4-lane arterial</v>
      </c>
      <c r="F76" s="355">
        <f>'P1 Date Adjustment'!G76</f>
        <v>2047</v>
      </c>
      <c r="G76" s="360">
        <v>0</v>
      </c>
      <c r="H76" s="360">
        <f>Prj1_GrowthLOSCost!I77</f>
        <v>0</v>
      </c>
      <c r="I76" s="360">
        <f>Prj1_GrowthLOSCost!J77</f>
        <v>0</v>
      </c>
      <c r="J76" s="360">
        <f>Prj1_GrowthLOSCost!K77</f>
        <v>0</v>
      </c>
      <c r="K76" s="360">
        <f>Prj1_GrowthLOSCost!L77</f>
        <v>0</v>
      </c>
      <c r="L76" s="360">
        <f>Prj1_GrowthLOSCost!M77</f>
        <v>0</v>
      </c>
      <c r="M76" s="360">
        <f>Prj1_GrowthLOSCost!N77</f>
        <v>0</v>
      </c>
      <c r="N76" s="360">
        <f>Prj1_GrowthLOSCost!O77</f>
        <v>0</v>
      </c>
      <c r="O76" s="360">
        <f>Prj1_GrowthLOSCost!P77</f>
        <v>0</v>
      </c>
      <c r="P76" s="360">
        <f>Prj1_GrowthLOSCost!Q77</f>
        <v>0</v>
      </c>
      <c r="Q76" s="360">
        <f>Prj1_GrowthLOSCost!R77</f>
        <v>0</v>
      </c>
      <c r="R76" s="360">
        <f>Prj1_GrowthLOSCost!S77</f>
        <v>0</v>
      </c>
      <c r="S76" s="360">
        <f>Prj1_GrowthLOSCost!T77</f>
        <v>0</v>
      </c>
      <c r="T76" s="360">
        <f>Prj1_GrowthLOSCost!U77</f>
        <v>0</v>
      </c>
      <c r="U76" s="360">
        <f>Prj1_GrowthLOSCost!V77</f>
        <v>0</v>
      </c>
      <c r="V76" s="360">
        <f>Prj1_GrowthLOSCost!W77</f>
        <v>0</v>
      </c>
      <c r="W76" s="360">
        <f>Prj1_GrowthLOSCost!X77</f>
        <v>0</v>
      </c>
      <c r="X76" s="360">
        <f>Prj1_GrowthLOSCost!Y77</f>
        <v>0</v>
      </c>
      <c r="Y76" s="360">
        <f>Prj1_GrowthLOSCost!Z77</f>
        <v>0</v>
      </c>
      <c r="Z76" s="360">
        <f>Prj1_GrowthLOSCost!AA77</f>
        <v>0</v>
      </c>
      <c r="AA76" s="360">
        <f>Prj1_GrowthLOSCost!AB77</f>
        <v>0</v>
      </c>
      <c r="AB76" s="360">
        <f>Prj1_GrowthLOSCost!AC77</f>
        <v>0</v>
      </c>
      <c r="AC76" s="360">
        <f>Prj1_GrowthLOSCost!AD77</f>
        <v>0</v>
      </c>
      <c r="AD76" s="360">
        <f>Prj1_GrowthLOSCost!AE77</f>
        <v>0</v>
      </c>
      <c r="AE76" s="360">
        <f>Prj1_GrowthLOSCost!AF77</f>
        <v>35512162.831125684</v>
      </c>
      <c r="AF76" s="360">
        <f>Prj1_GrowthLOSCost!AG77</f>
        <v>1709432.0005934162</v>
      </c>
      <c r="AG76" s="360">
        <f>Prj1_GrowthLOSCost!AH77</f>
        <v>20896346.069799747</v>
      </c>
      <c r="AH76" s="360">
        <f>Prj1_GrowthLOSCost!AI77</f>
        <v>0</v>
      </c>
      <c r="AI76" s="360">
        <f>Prj1_GrowthLOSCost!AJ77</f>
        <v>0</v>
      </c>
      <c r="AJ76" s="360">
        <f>Prj1_GrowthLOSCost!AK77</f>
        <v>0</v>
      </c>
      <c r="AK76" s="360">
        <f>Prj1_GrowthLOSCost!AL77</f>
        <v>0</v>
      </c>
      <c r="AL76" s="360">
        <f>Prj1_GrowthLOSCost!AM77</f>
        <v>0</v>
      </c>
      <c r="AM76" s="360">
        <f>Prj1_GrowthLOSCost!AN77</f>
        <v>0</v>
      </c>
      <c r="AN76" s="360">
        <f>Prj1_GrowthLOSCost!AO77</f>
        <v>0</v>
      </c>
      <c r="AO76" s="349">
        <f t="shared" si="16"/>
        <v>58117940.901518852</v>
      </c>
      <c r="AP76" s="349">
        <f t="shared" si="17"/>
        <v>0</v>
      </c>
      <c r="AQ76" s="349">
        <f t="shared" si="18"/>
        <v>58117940.901518852</v>
      </c>
      <c r="AR76" s="353">
        <v>0</v>
      </c>
      <c r="AS76" s="354" t="str">
        <f t="shared" si="15"/>
        <v>Arterial</v>
      </c>
      <c r="AT76" s="349">
        <f t="shared" si="14"/>
        <v>0</v>
      </c>
      <c r="AU76" s="349">
        <f t="shared" si="14"/>
        <v>29640149.859774616</v>
      </c>
      <c r="AV76" s="355">
        <v>2047</v>
      </c>
      <c r="AW76" s="360">
        <f t="shared" si="19"/>
        <v>28477791.041744236</v>
      </c>
      <c r="AX76" s="360"/>
      <c r="AY76" s="353">
        <v>0</v>
      </c>
    </row>
    <row r="77" spans="1:51" ht="30" x14ac:dyDescent="0.25">
      <c r="A77" s="129" t="str">
        <f>Prj1_GrowthLOSCost!B78</f>
        <v>42a</v>
      </c>
      <c r="B77" s="361" t="str">
        <f>Prj1_GrowthLOSCost!C78</f>
        <v xml:space="preserve">Jesmond Rd upgrades from project 41 to New Bremner Rd </v>
      </c>
      <c r="C77" s="361" t="str">
        <f>Prj1_GrowthLOSCost!D78</f>
        <v>Interim active modes e.g. shared path on one side</v>
      </c>
      <c r="D77" s="355" t="str">
        <f>Prj1_GrowthLOSCost!E78</f>
        <v>Include</v>
      </c>
      <c r="E77" s="355" t="str">
        <f>Prj1_GrowthLOSCost!F78</f>
        <v>Interim Arterial</v>
      </c>
      <c r="F77" s="355">
        <f>'P1 Date Adjustment'!G77</f>
        <v>2028</v>
      </c>
      <c r="G77" s="360">
        <v>0</v>
      </c>
      <c r="H77" s="360">
        <f>Prj1_GrowthLOSCost!I78</f>
        <v>0</v>
      </c>
      <c r="I77" s="360">
        <f>Prj1_GrowthLOSCost!J78</f>
        <v>0</v>
      </c>
      <c r="J77" s="360">
        <f>Prj1_GrowthLOSCost!K78</f>
        <v>0</v>
      </c>
      <c r="K77" s="360">
        <f>Prj1_GrowthLOSCost!L78</f>
        <v>0</v>
      </c>
      <c r="L77" s="360">
        <f>Prj1_GrowthLOSCost!M78</f>
        <v>0</v>
      </c>
      <c r="M77" s="360">
        <f>Prj1_GrowthLOSCost!N78</f>
        <v>0</v>
      </c>
      <c r="N77" s="360">
        <f>Prj1_GrowthLOSCost!O78</f>
        <v>0</v>
      </c>
      <c r="O77" s="360">
        <f>Prj1_GrowthLOSCost!P78</f>
        <v>0</v>
      </c>
      <c r="P77" s="360">
        <f>Prj1_GrowthLOSCost!Q78</f>
        <v>0</v>
      </c>
      <c r="Q77" s="360">
        <f>Prj1_GrowthLOSCost!R78</f>
        <v>0</v>
      </c>
      <c r="R77" s="360">
        <f>Prj1_GrowthLOSCost!S78</f>
        <v>0</v>
      </c>
      <c r="S77" s="360">
        <f>Prj1_GrowthLOSCost!T78</f>
        <v>0</v>
      </c>
      <c r="T77" s="360">
        <f>Prj1_GrowthLOSCost!U78</f>
        <v>0</v>
      </c>
      <c r="U77" s="360">
        <f>Prj1_GrowthLOSCost!V78</f>
        <v>0</v>
      </c>
      <c r="V77" s="360">
        <f>Prj1_GrowthLOSCost!W78</f>
        <v>0</v>
      </c>
      <c r="W77" s="360">
        <f>Prj1_GrowthLOSCost!X78</f>
        <v>0</v>
      </c>
      <c r="X77" s="360">
        <f>Prj1_GrowthLOSCost!Y78</f>
        <v>0</v>
      </c>
      <c r="Y77" s="360">
        <f>Prj1_GrowthLOSCost!Z78</f>
        <v>0</v>
      </c>
      <c r="Z77" s="360">
        <f>Prj1_GrowthLOSCost!AA78</f>
        <v>0</v>
      </c>
      <c r="AA77" s="360">
        <f>Prj1_GrowthLOSCost!AB78</f>
        <v>0</v>
      </c>
      <c r="AB77" s="360">
        <f>Prj1_GrowthLOSCost!AC78</f>
        <v>0</v>
      </c>
      <c r="AC77" s="360">
        <f>Prj1_GrowthLOSCost!AD78</f>
        <v>0</v>
      </c>
      <c r="AD77" s="360">
        <f>Prj1_GrowthLOSCost!AE78</f>
        <v>0</v>
      </c>
      <c r="AE77" s="360">
        <f>Prj1_GrowthLOSCost!AF78</f>
        <v>0</v>
      </c>
      <c r="AF77" s="360">
        <f>Prj1_GrowthLOSCost!AG78</f>
        <v>0</v>
      </c>
      <c r="AG77" s="360">
        <f>Prj1_GrowthLOSCost!AH78</f>
        <v>0</v>
      </c>
      <c r="AH77" s="360">
        <f>Prj1_GrowthLOSCost!AI78</f>
        <v>0</v>
      </c>
      <c r="AI77" s="360">
        <f>Prj1_GrowthLOSCost!AJ78</f>
        <v>0</v>
      </c>
      <c r="AJ77" s="360">
        <f>Prj1_GrowthLOSCost!AK78</f>
        <v>0</v>
      </c>
      <c r="AK77" s="360">
        <f>Prj1_GrowthLOSCost!AL78</f>
        <v>0</v>
      </c>
      <c r="AL77" s="360">
        <f>Prj1_GrowthLOSCost!AM78</f>
        <v>0</v>
      </c>
      <c r="AM77" s="360">
        <f>Prj1_GrowthLOSCost!AN78</f>
        <v>0</v>
      </c>
      <c r="AN77" s="360">
        <f>Prj1_GrowthLOSCost!AO78</f>
        <v>0</v>
      </c>
      <c r="AO77" s="349">
        <f t="shared" si="16"/>
        <v>0</v>
      </c>
      <c r="AP77" s="349">
        <f t="shared" si="17"/>
        <v>0</v>
      </c>
      <c r="AQ77" s="349">
        <f t="shared" si="18"/>
        <v>0</v>
      </c>
      <c r="AR77" s="353">
        <v>0</v>
      </c>
      <c r="AS77" s="354" t="str">
        <f t="shared" si="15"/>
        <v>Arterial</v>
      </c>
      <c r="AT77" s="349">
        <f t="shared" si="14"/>
        <v>0</v>
      </c>
      <c r="AU77" s="349">
        <f t="shared" si="14"/>
        <v>0</v>
      </c>
      <c r="AV77" s="355">
        <v>2028</v>
      </c>
      <c r="AW77" s="360">
        <f t="shared" si="19"/>
        <v>0</v>
      </c>
      <c r="AX77" s="360"/>
      <c r="AY77" s="353">
        <v>0</v>
      </c>
    </row>
    <row r="78" spans="1:51" ht="30" x14ac:dyDescent="0.25">
      <c r="A78" s="129" t="str">
        <f>Prj1_GrowthLOSCost!B79</f>
        <v>42b</v>
      </c>
      <c r="B78" s="361" t="str">
        <f>Prj1_GrowthLOSCost!C79</f>
        <v xml:space="preserve">Jesmond Rd upgrades from project 41 to New Bremner Rd </v>
      </c>
      <c r="C78" s="361" t="str">
        <f>Prj1_GrowthLOSCost!D79</f>
        <v xml:space="preserve"> 2-lane urban- upgrade existing road with active mode facility on both sides (TDM)</v>
      </c>
      <c r="D78" s="355" t="str">
        <f>Prj1_GrowthLOSCost!E79</f>
        <v>Include</v>
      </c>
      <c r="E78" s="355" t="str">
        <f>Prj1_GrowthLOSCost!F79</f>
        <v>Interim Arterial</v>
      </c>
      <c r="F78" s="355">
        <f>'P1 Date Adjustment'!G78</f>
        <v>2038</v>
      </c>
      <c r="G78" s="360">
        <v>0</v>
      </c>
      <c r="H78" s="360">
        <f>Prj1_GrowthLOSCost!I79</f>
        <v>0</v>
      </c>
      <c r="I78" s="360">
        <f>Prj1_GrowthLOSCost!J79</f>
        <v>0</v>
      </c>
      <c r="J78" s="360">
        <f>Prj1_GrowthLOSCost!K79</f>
        <v>0</v>
      </c>
      <c r="K78" s="360">
        <f>Prj1_GrowthLOSCost!L79</f>
        <v>0</v>
      </c>
      <c r="L78" s="360">
        <f>Prj1_GrowthLOSCost!M79</f>
        <v>0</v>
      </c>
      <c r="M78" s="360">
        <f>Prj1_GrowthLOSCost!N79</f>
        <v>0</v>
      </c>
      <c r="N78" s="360">
        <f>Prj1_GrowthLOSCost!O79</f>
        <v>0</v>
      </c>
      <c r="O78" s="360">
        <f>Prj1_GrowthLOSCost!P79</f>
        <v>0</v>
      </c>
      <c r="P78" s="360">
        <f>Prj1_GrowthLOSCost!Q79</f>
        <v>0</v>
      </c>
      <c r="Q78" s="360">
        <f>Prj1_GrowthLOSCost!R79</f>
        <v>0</v>
      </c>
      <c r="R78" s="360">
        <f>Prj1_GrowthLOSCost!S79</f>
        <v>0</v>
      </c>
      <c r="S78" s="360">
        <f>Prj1_GrowthLOSCost!T79</f>
        <v>0</v>
      </c>
      <c r="T78" s="360">
        <f>Prj1_GrowthLOSCost!U79</f>
        <v>0</v>
      </c>
      <c r="U78" s="360">
        <f>Prj1_GrowthLOSCost!V79</f>
        <v>0</v>
      </c>
      <c r="V78" s="360">
        <f>Prj1_GrowthLOSCost!W79</f>
        <v>0</v>
      </c>
      <c r="W78" s="360">
        <f>Prj1_GrowthLOSCost!X79</f>
        <v>829132.15197517828</v>
      </c>
      <c r="X78" s="360">
        <f>Prj1_GrowthLOSCost!Y79</f>
        <v>8470640.1915289592</v>
      </c>
      <c r="Y78" s="360">
        <f>Prj1_GrowthLOSCost!Z79</f>
        <v>0</v>
      </c>
      <c r="Z78" s="360">
        <f>Prj1_GrowthLOSCost!AA79</f>
        <v>0</v>
      </c>
      <c r="AA78" s="360">
        <f>Prj1_GrowthLOSCost!AB79</f>
        <v>0</v>
      </c>
      <c r="AB78" s="360">
        <f>Prj1_GrowthLOSCost!AC79</f>
        <v>0</v>
      </c>
      <c r="AC78" s="360">
        <f>Prj1_GrowthLOSCost!AD79</f>
        <v>0</v>
      </c>
      <c r="AD78" s="360">
        <f>Prj1_GrowthLOSCost!AE79</f>
        <v>0</v>
      </c>
      <c r="AE78" s="360">
        <f>Prj1_GrowthLOSCost!AF79</f>
        <v>0</v>
      </c>
      <c r="AF78" s="360">
        <f>Prj1_GrowthLOSCost!AG79</f>
        <v>0</v>
      </c>
      <c r="AG78" s="360">
        <f>Prj1_GrowthLOSCost!AH79</f>
        <v>0</v>
      </c>
      <c r="AH78" s="360">
        <f>Prj1_GrowthLOSCost!AI79</f>
        <v>0</v>
      </c>
      <c r="AI78" s="360">
        <f>Prj1_GrowthLOSCost!AJ79</f>
        <v>0</v>
      </c>
      <c r="AJ78" s="360">
        <f>Prj1_GrowthLOSCost!AK79</f>
        <v>0</v>
      </c>
      <c r="AK78" s="360">
        <f>Prj1_GrowthLOSCost!AL79</f>
        <v>0</v>
      </c>
      <c r="AL78" s="360">
        <f>Prj1_GrowthLOSCost!AM79</f>
        <v>0</v>
      </c>
      <c r="AM78" s="360">
        <f>Prj1_GrowthLOSCost!AN79</f>
        <v>0</v>
      </c>
      <c r="AN78" s="360">
        <f>Prj1_GrowthLOSCost!AO79</f>
        <v>0</v>
      </c>
      <c r="AO78" s="349">
        <f t="shared" si="16"/>
        <v>9299772.3435041383</v>
      </c>
      <c r="AP78" s="349">
        <f t="shared" si="17"/>
        <v>0</v>
      </c>
      <c r="AQ78" s="349">
        <f t="shared" si="18"/>
        <v>9299772.3435041383</v>
      </c>
      <c r="AR78" s="353">
        <v>2038</v>
      </c>
      <c r="AS78" s="354" t="str">
        <f t="shared" si="15"/>
        <v>Arterial</v>
      </c>
      <c r="AT78" s="349">
        <f t="shared" si="14"/>
        <v>0</v>
      </c>
      <c r="AU78" s="349">
        <f t="shared" si="14"/>
        <v>4742883.8951871106</v>
      </c>
      <c r="AV78" s="355">
        <v>2031</v>
      </c>
      <c r="AW78" s="360">
        <f t="shared" si="19"/>
        <v>4556888.4483170277</v>
      </c>
      <c r="AX78" s="360"/>
      <c r="AY78" s="353">
        <v>2038</v>
      </c>
    </row>
    <row r="79" spans="1:51" ht="30" x14ac:dyDescent="0.25">
      <c r="A79" s="129" t="str">
        <f>Prj1_GrowthLOSCost!B80</f>
        <v>42c</v>
      </c>
      <c r="B79" s="361" t="str">
        <f>Prj1_GrowthLOSCost!C80</f>
        <v xml:space="preserve">Jesmond Rd upgrades from project 41 to New Bremner Rd </v>
      </c>
      <c r="C79" s="361" t="str">
        <f>Prj1_GrowthLOSCost!D80</f>
        <v>4-lane urban FTN- upgrade 2-lane urban to 4-lane with active modes on both sides, (TDM)</v>
      </c>
      <c r="D79" s="355" t="str">
        <f>Prj1_GrowthLOSCost!E80</f>
        <v>Include</v>
      </c>
      <c r="E79" s="355" t="str">
        <f>Prj1_GrowthLOSCost!F80</f>
        <v>4-lane arterial</v>
      </c>
      <c r="F79" s="355">
        <f>'P1 Date Adjustment'!G79</f>
        <v>2047</v>
      </c>
      <c r="G79" s="360">
        <v>0</v>
      </c>
      <c r="H79" s="360">
        <f>Prj1_GrowthLOSCost!I80</f>
        <v>0</v>
      </c>
      <c r="I79" s="360">
        <f>Prj1_GrowthLOSCost!J80</f>
        <v>0</v>
      </c>
      <c r="J79" s="360">
        <f>Prj1_GrowthLOSCost!K80</f>
        <v>0</v>
      </c>
      <c r="K79" s="360">
        <f>Prj1_GrowthLOSCost!L80</f>
        <v>0</v>
      </c>
      <c r="L79" s="360">
        <f>Prj1_GrowthLOSCost!M80</f>
        <v>0</v>
      </c>
      <c r="M79" s="360">
        <f>Prj1_GrowthLOSCost!N80</f>
        <v>0</v>
      </c>
      <c r="N79" s="360">
        <f>Prj1_GrowthLOSCost!O80</f>
        <v>0</v>
      </c>
      <c r="O79" s="360">
        <f>Prj1_GrowthLOSCost!P80</f>
        <v>0</v>
      </c>
      <c r="P79" s="360">
        <f>Prj1_GrowthLOSCost!Q80</f>
        <v>0</v>
      </c>
      <c r="Q79" s="360">
        <f>Prj1_GrowthLOSCost!R80</f>
        <v>0</v>
      </c>
      <c r="R79" s="360">
        <f>Prj1_GrowthLOSCost!S80</f>
        <v>0</v>
      </c>
      <c r="S79" s="360">
        <f>Prj1_GrowthLOSCost!T80</f>
        <v>0</v>
      </c>
      <c r="T79" s="360">
        <f>Prj1_GrowthLOSCost!U80</f>
        <v>0</v>
      </c>
      <c r="U79" s="360">
        <f>Prj1_GrowthLOSCost!V80</f>
        <v>0</v>
      </c>
      <c r="V79" s="360">
        <f>Prj1_GrowthLOSCost!W80</f>
        <v>0</v>
      </c>
      <c r="W79" s="360">
        <f>Prj1_GrowthLOSCost!X80</f>
        <v>0</v>
      </c>
      <c r="X79" s="360">
        <f>Prj1_GrowthLOSCost!Y80</f>
        <v>0</v>
      </c>
      <c r="Y79" s="360">
        <f>Prj1_GrowthLOSCost!Z80</f>
        <v>0</v>
      </c>
      <c r="Z79" s="360">
        <f>Prj1_GrowthLOSCost!AA80</f>
        <v>0</v>
      </c>
      <c r="AA79" s="360">
        <f>Prj1_GrowthLOSCost!AB80</f>
        <v>0</v>
      </c>
      <c r="AB79" s="360">
        <f>Prj1_GrowthLOSCost!AC80</f>
        <v>0</v>
      </c>
      <c r="AC79" s="360">
        <f>Prj1_GrowthLOSCost!AD80</f>
        <v>0</v>
      </c>
      <c r="AD79" s="360">
        <f>Prj1_GrowthLOSCost!AE80</f>
        <v>0</v>
      </c>
      <c r="AE79" s="360">
        <f>Prj1_GrowthLOSCost!AF80</f>
        <v>90549574.084960759</v>
      </c>
      <c r="AF79" s="360">
        <f>Prj1_GrowthLOSCost!AG80</f>
        <v>1392055.291939653</v>
      </c>
      <c r="AG79" s="360">
        <f>Prj1_GrowthLOSCost!AH80</f>
        <v>22814827.987084374</v>
      </c>
      <c r="AH79" s="360">
        <f>Prj1_GrowthLOSCost!AI80</f>
        <v>0</v>
      </c>
      <c r="AI79" s="360">
        <f>Prj1_GrowthLOSCost!AJ80</f>
        <v>0</v>
      </c>
      <c r="AJ79" s="360">
        <f>Prj1_GrowthLOSCost!AK80</f>
        <v>0</v>
      </c>
      <c r="AK79" s="360">
        <f>Prj1_GrowthLOSCost!AL80</f>
        <v>0</v>
      </c>
      <c r="AL79" s="360">
        <f>Prj1_GrowthLOSCost!AM80</f>
        <v>0</v>
      </c>
      <c r="AM79" s="360">
        <f>Prj1_GrowthLOSCost!AN80</f>
        <v>0</v>
      </c>
      <c r="AN79" s="360">
        <f>Prj1_GrowthLOSCost!AO80</f>
        <v>0</v>
      </c>
      <c r="AO79" s="349">
        <f t="shared" si="16"/>
        <v>114756457.36398478</v>
      </c>
      <c r="AP79" s="349">
        <f t="shared" si="17"/>
        <v>0</v>
      </c>
      <c r="AQ79" s="349">
        <f t="shared" si="18"/>
        <v>114756457.36398478</v>
      </c>
      <c r="AR79" s="353">
        <v>0</v>
      </c>
      <c r="AS79" s="354" t="str">
        <f t="shared" si="15"/>
        <v>Arterial</v>
      </c>
      <c r="AT79" s="349">
        <f t="shared" si="14"/>
        <v>0</v>
      </c>
      <c r="AU79" s="349">
        <f t="shared" si="14"/>
        <v>58525793.255632237</v>
      </c>
      <c r="AV79" s="355">
        <v>2047</v>
      </c>
      <c r="AW79" s="360">
        <f t="shared" si="19"/>
        <v>56230664.108352542</v>
      </c>
      <c r="AX79" s="360"/>
      <c r="AY79" s="353">
        <v>0</v>
      </c>
    </row>
    <row r="80" spans="1:51" ht="30" x14ac:dyDescent="0.25">
      <c r="A80" s="129" t="str">
        <f>Prj1_GrowthLOSCost!B81</f>
        <v>43a</v>
      </c>
      <c r="B80" s="361" t="str">
        <f>Prj1_GrowthLOSCost!C81</f>
        <v>Intersection upgrade on Jesmond Rd/SH22 Rd</v>
      </c>
      <c r="C80" s="361" t="str">
        <f>Prj1_GrowthLOSCost!D81</f>
        <v xml:space="preserve"> 2-lane intersection (Intersection upgrade + active mode crossings)</v>
      </c>
      <c r="D80" s="355" t="str">
        <f>Prj1_GrowthLOSCost!E81</f>
        <v>Exclude</v>
      </c>
      <c r="E80" s="355" t="str">
        <f>Prj1_GrowthLOSCost!F81</f>
        <v>State Highway</v>
      </c>
      <c r="F80" s="355">
        <f>'P1 Date Adjustment'!G80</f>
        <v>0</v>
      </c>
      <c r="G80" s="360">
        <v>0</v>
      </c>
      <c r="H80" s="360">
        <f>Prj1_GrowthLOSCost!I81</f>
        <v>0</v>
      </c>
      <c r="I80" s="360">
        <f>Prj1_GrowthLOSCost!J81</f>
        <v>0</v>
      </c>
      <c r="J80" s="360">
        <f>Prj1_GrowthLOSCost!K81</f>
        <v>0</v>
      </c>
      <c r="K80" s="360">
        <f>Prj1_GrowthLOSCost!L81</f>
        <v>0</v>
      </c>
      <c r="L80" s="360">
        <f>Prj1_GrowthLOSCost!M81</f>
        <v>0</v>
      </c>
      <c r="M80" s="360">
        <f>Prj1_GrowthLOSCost!N81</f>
        <v>0</v>
      </c>
      <c r="N80" s="360">
        <f>Prj1_GrowthLOSCost!O81</f>
        <v>0</v>
      </c>
      <c r="O80" s="360">
        <f>Prj1_GrowthLOSCost!P81</f>
        <v>0</v>
      </c>
      <c r="P80" s="360">
        <f>Prj1_GrowthLOSCost!Q81</f>
        <v>0</v>
      </c>
      <c r="Q80" s="360">
        <f>Prj1_GrowthLOSCost!R81</f>
        <v>0</v>
      </c>
      <c r="R80" s="360">
        <f>Prj1_GrowthLOSCost!S81</f>
        <v>0</v>
      </c>
      <c r="S80" s="360">
        <f>Prj1_GrowthLOSCost!T81</f>
        <v>0</v>
      </c>
      <c r="T80" s="360">
        <f>Prj1_GrowthLOSCost!U81</f>
        <v>0</v>
      </c>
      <c r="U80" s="360">
        <f>Prj1_GrowthLOSCost!V81</f>
        <v>0</v>
      </c>
      <c r="V80" s="360">
        <f>Prj1_GrowthLOSCost!W81</f>
        <v>0</v>
      </c>
      <c r="W80" s="360">
        <f>Prj1_GrowthLOSCost!X81</f>
        <v>0</v>
      </c>
      <c r="X80" s="360">
        <f>Prj1_GrowthLOSCost!Y81</f>
        <v>0</v>
      </c>
      <c r="Y80" s="360">
        <f>Prj1_GrowthLOSCost!Z81</f>
        <v>0</v>
      </c>
      <c r="Z80" s="360">
        <f>Prj1_GrowthLOSCost!AA81</f>
        <v>0</v>
      </c>
      <c r="AA80" s="360">
        <f>Prj1_GrowthLOSCost!AB81</f>
        <v>0</v>
      </c>
      <c r="AB80" s="360">
        <f>Prj1_GrowthLOSCost!AC81</f>
        <v>0</v>
      </c>
      <c r="AC80" s="360">
        <f>Prj1_GrowthLOSCost!AD81</f>
        <v>0</v>
      </c>
      <c r="AD80" s="360">
        <f>Prj1_GrowthLOSCost!AE81</f>
        <v>0</v>
      </c>
      <c r="AE80" s="360">
        <f>Prj1_GrowthLOSCost!AF81</f>
        <v>0</v>
      </c>
      <c r="AF80" s="360">
        <f>Prj1_GrowthLOSCost!AG81</f>
        <v>0</v>
      </c>
      <c r="AG80" s="360">
        <f>Prj1_GrowthLOSCost!AH81</f>
        <v>0</v>
      </c>
      <c r="AH80" s="360">
        <f>Prj1_GrowthLOSCost!AI81</f>
        <v>0</v>
      </c>
      <c r="AI80" s="360">
        <f>Prj1_GrowthLOSCost!AJ81</f>
        <v>0</v>
      </c>
      <c r="AJ80" s="360">
        <f>Prj1_GrowthLOSCost!AK81</f>
        <v>0</v>
      </c>
      <c r="AK80" s="360">
        <f>Prj1_GrowthLOSCost!AL81</f>
        <v>0</v>
      </c>
      <c r="AL80" s="360">
        <f>Prj1_GrowthLOSCost!AM81</f>
        <v>0</v>
      </c>
      <c r="AM80" s="360">
        <f>Prj1_GrowthLOSCost!AN81</f>
        <v>0</v>
      </c>
      <c r="AN80" s="360">
        <f>Prj1_GrowthLOSCost!AO81</f>
        <v>0</v>
      </c>
      <c r="AO80" s="349">
        <f t="shared" si="16"/>
        <v>0</v>
      </c>
      <c r="AP80" s="349">
        <f t="shared" si="17"/>
        <v>0</v>
      </c>
      <c r="AQ80" s="349">
        <f t="shared" si="18"/>
        <v>0</v>
      </c>
      <c r="AR80" s="353">
        <v>0</v>
      </c>
      <c r="AS80" s="354" t="str">
        <f t="shared" si="15"/>
        <v>Arterial</v>
      </c>
      <c r="AT80" s="349">
        <f t="shared" si="14"/>
        <v>0</v>
      </c>
      <c r="AU80" s="349">
        <f t="shared" si="14"/>
        <v>0</v>
      </c>
      <c r="AV80" s="355" t="s">
        <v>142</v>
      </c>
      <c r="AW80" s="360">
        <f t="shared" si="19"/>
        <v>0</v>
      </c>
      <c r="AX80" s="360"/>
      <c r="AY80" s="353">
        <v>0</v>
      </c>
    </row>
    <row r="81" spans="1:51" ht="30" x14ac:dyDescent="0.25">
      <c r="A81" s="129" t="str">
        <f>Prj1_GrowthLOSCost!B82</f>
        <v>43b</v>
      </c>
      <c r="B81" s="361" t="str">
        <f>Prj1_GrowthLOSCost!C82</f>
        <v>Intersection upgrade on Jesmond Rd/SH22 Rd</v>
      </c>
      <c r="C81" s="361" t="str">
        <f>Prj1_GrowthLOSCost!D82</f>
        <v>Multi-lane signalised intersection (Intersection upgrade + active mode crossings)</v>
      </c>
      <c r="D81" s="355" t="str">
        <f>Prj1_GrowthLOSCost!E82</f>
        <v>Exclude</v>
      </c>
      <c r="E81" s="355" t="str">
        <f>Prj1_GrowthLOSCost!F82</f>
        <v>4-lane arterial</v>
      </c>
      <c r="F81" s="355">
        <f>'P1 Date Adjustment'!G81</f>
        <v>2024</v>
      </c>
      <c r="G81" s="360">
        <v>0</v>
      </c>
      <c r="H81" s="360">
        <f>Prj1_GrowthLOSCost!I82</f>
        <v>0</v>
      </c>
      <c r="I81" s="360">
        <f>Prj1_GrowthLOSCost!J82</f>
        <v>0</v>
      </c>
      <c r="J81" s="360">
        <f>Prj1_GrowthLOSCost!K82</f>
        <v>0</v>
      </c>
      <c r="K81" s="360">
        <f>Prj1_GrowthLOSCost!L82</f>
        <v>0</v>
      </c>
      <c r="L81" s="360">
        <f>Prj1_GrowthLOSCost!M82</f>
        <v>0</v>
      </c>
      <c r="M81" s="360">
        <f>Prj1_GrowthLOSCost!N82</f>
        <v>0</v>
      </c>
      <c r="N81" s="360">
        <f>Prj1_GrowthLOSCost!O82</f>
        <v>0</v>
      </c>
      <c r="O81" s="360">
        <f>Prj1_GrowthLOSCost!P82</f>
        <v>0</v>
      </c>
      <c r="P81" s="360">
        <f>Prj1_GrowthLOSCost!Q82</f>
        <v>0</v>
      </c>
      <c r="Q81" s="360">
        <f>Prj1_GrowthLOSCost!R82</f>
        <v>0</v>
      </c>
      <c r="R81" s="360">
        <f>Prj1_GrowthLOSCost!S82</f>
        <v>0</v>
      </c>
      <c r="S81" s="360">
        <f>Prj1_GrowthLOSCost!T82</f>
        <v>0</v>
      </c>
      <c r="T81" s="360">
        <f>Prj1_GrowthLOSCost!U82</f>
        <v>0</v>
      </c>
      <c r="U81" s="360">
        <f>Prj1_GrowthLOSCost!V82</f>
        <v>0</v>
      </c>
      <c r="V81" s="360">
        <f>Prj1_GrowthLOSCost!W82</f>
        <v>0</v>
      </c>
      <c r="W81" s="360">
        <f>Prj1_GrowthLOSCost!X82</f>
        <v>0</v>
      </c>
      <c r="X81" s="360">
        <f>Prj1_GrowthLOSCost!Y82</f>
        <v>0</v>
      </c>
      <c r="Y81" s="360">
        <f>Prj1_GrowthLOSCost!Z82</f>
        <v>0</v>
      </c>
      <c r="Z81" s="360">
        <f>Prj1_GrowthLOSCost!AA82</f>
        <v>0</v>
      </c>
      <c r="AA81" s="360">
        <f>Prj1_GrowthLOSCost!AB82</f>
        <v>0</v>
      </c>
      <c r="AB81" s="360">
        <f>Prj1_GrowthLOSCost!AC82</f>
        <v>0</v>
      </c>
      <c r="AC81" s="360">
        <f>Prj1_GrowthLOSCost!AD82</f>
        <v>0</v>
      </c>
      <c r="AD81" s="360">
        <f>Prj1_GrowthLOSCost!AE82</f>
        <v>0</v>
      </c>
      <c r="AE81" s="360">
        <f>Prj1_GrowthLOSCost!AF82</f>
        <v>0</v>
      </c>
      <c r="AF81" s="360">
        <f>Prj1_GrowthLOSCost!AG82</f>
        <v>0</v>
      </c>
      <c r="AG81" s="360">
        <f>Prj1_GrowthLOSCost!AH82</f>
        <v>0</v>
      </c>
      <c r="AH81" s="360">
        <f>Prj1_GrowthLOSCost!AI82</f>
        <v>0</v>
      </c>
      <c r="AI81" s="360">
        <f>Prj1_GrowthLOSCost!AJ82</f>
        <v>0</v>
      </c>
      <c r="AJ81" s="360">
        <f>Prj1_GrowthLOSCost!AK82</f>
        <v>0</v>
      </c>
      <c r="AK81" s="360">
        <f>Prj1_GrowthLOSCost!AL82</f>
        <v>0</v>
      </c>
      <c r="AL81" s="360">
        <f>Prj1_GrowthLOSCost!AM82</f>
        <v>0</v>
      </c>
      <c r="AM81" s="360">
        <f>Prj1_GrowthLOSCost!AN82</f>
        <v>0</v>
      </c>
      <c r="AN81" s="360">
        <f>Prj1_GrowthLOSCost!AO82</f>
        <v>0</v>
      </c>
      <c r="AO81" s="349">
        <f t="shared" si="16"/>
        <v>0</v>
      </c>
      <c r="AP81" s="349">
        <f t="shared" si="17"/>
        <v>0</v>
      </c>
      <c r="AQ81" s="349">
        <f t="shared" si="18"/>
        <v>0</v>
      </c>
      <c r="AR81" s="353">
        <v>0</v>
      </c>
      <c r="AS81" s="354" t="str">
        <f t="shared" si="15"/>
        <v>Arterial</v>
      </c>
      <c r="AT81" s="349">
        <f t="shared" si="14"/>
        <v>0</v>
      </c>
      <c r="AU81" s="349">
        <f t="shared" si="14"/>
        <v>0</v>
      </c>
      <c r="AV81" s="355">
        <v>2024</v>
      </c>
      <c r="AW81" s="360">
        <f t="shared" si="19"/>
        <v>0</v>
      </c>
      <c r="AX81" s="360"/>
      <c r="AY81" s="353">
        <v>0</v>
      </c>
    </row>
    <row r="82" spans="1:51" ht="30" x14ac:dyDescent="0.25">
      <c r="A82" s="129">
        <f>Prj1_GrowthLOSCost!B83</f>
        <v>44</v>
      </c>
      <c r="B82" s="361" t="str">
        <f>Prj1_GrowthLOSCost!C83</f>
        <v>Intersection at SH22/Burberry Rd (likely to close entirely)</v>
      </c>
      <c r="C82" s="361" t="str">
        <f>Prj1_GrowthLOSCost!D83</f>
        <v>Interim design and likely to close - subject to Auranga assessment</v>
      </c>
      <c r="D82" s="355" t="str">
        <f>Prj1_GrowthLOSCost!E83</f>
        <v>Exclude</v>
      </c>
      <c r="E82" s="355" t="str">
        <f>Prj1_GrowthLOSCost!F83</f>
        <v>4-lane arterial</v>
      </c>
      <c r="F82" s="355">
        <f>'P1 Date Adjustment'!G82</f>
        <v>2023</v>
      </c>
      <c r="G82" s="360">
        <v>0</v>
      </c>
      <c r="H82" s="360">
        <f>Prj1_GrowthLOSCost!I83</f>
        <v>0</v>
      </c>
      <c r="I82" s="360">
        <f>Prj1_GrowthLOSCost!J83</f>
        <v>0</v>
      </c>
      <c r="J82" s="360">
        <f>Prj1_GrowthLOSCost!K83</f>
        <v>0</v>
      </c>
      <c r="K82" s="360">
        <f>Prj1_GrowthLOSCost!L83</f>
        <v>0</v>
      </c>
      <c r="L82" s="360">
        <f>Prj1_GrowthLOSCost!M83</f>
        <v>0</v>
      </c>
      <c r="M82" s="360">
        <f>Prj1_GrowthLOSCost!N83</f>
        <v>0</v>
      </c>
      <c r="N82" s="360">
        <f>Prj1_GrowthLOSCost!O83</f>
        <v>0</v>
      </c>
      <c r="O82" s="360">
        <f>Prj1_GrowthLOSCost!P83</f>
        <v>0</v>
      </c>
      <c r="P82" s="360">
        <f>Prj1_GrowthLOSCost!Q83</f>
        <v>0</v>
      </c>
      <c r="Q82" s="360">
        <f>Prj1_GrowthLOSCost!R83</f>
        <v>0</v>
      </c>
      <c r="R82" s="360">
        <f>Prj1_GrowthLOSCost!S83</f>
        <v>0</v>
      </c>
      <c r="S82" s="360">
        <f>Prj1_GrowthLOSCost!T83</f>
        <v>0</v>
      </c>
      <c r="T82" s="360">
        <f>Prj1_GrowthLOSCost!U83</f>
        <v>0</v>
      </c>
      <c r="U82" s="360">
        <f>Prj1_GrowthLOSCost!V83</f>
        <v>0</v>
      </c>
      <c r="V82" s="360">
        <f>Prj1_GrowthLOSCost!W83</f>
        <v>0</v>
      </c>
      <c r="W82" s="360">
        <f>Prj1_GrowthLOSCost!X83</f>
        <v>0</v>
      </c>
      <c r="X82" s="360">
        <f>Prj1_GrowthLOSCost!Y83</f>
        <v>0</v>
      </c>
      <c r="Y82" s="360">
        <f>Prj1_GrowthLOSCost!Z83</f>
        <v>0</v>
      </c>
      <c r="Z82" s="360">
        <f>Prj1_GrowthLOSCost!AA83</f>
        <v>0</v>
      </c>
      <c r="AA82" s="360">
        <f>Prj1_GrowthLOSCost!AB83</f>
        <v>0</v>
      </c>
      <c r="AB82" s="360">
        <f>Prj1_GrowthLOSCost!AC83</f>
        <v>0</v>
      </c>
      <c r="AC82" s="360">
        <f>Prj1_GrowthLOSCost!AD83</f>
        <v>0</v>
      </c>
      <c r="AD82" s="360">
        <f>Prj1_GrowthLOSCost!AE83</f>
        <v>0</v>
      </c>
      <c r="AE82" s="360">
        <f>Prj1_GrowthLOSCost!AF83</f>
        <v>0</v>
      </c>
      <c r="AF82" s="360">
        <f>Prj1_GrowthLOSCost!AG83</f>
        <v>0</v>
      </c>
      <c r="AG82" s="360">
        <f>Prj1_GrowthLOSCost!AH83</f>
        <v>0</v>
      </c>
      <c r="AH82" s="360">
        <f>Prj1_GrowthLOSCost!AI83</f>
        <v>0</v>
      </c>
      <c r="AI82" s="360">
        <f>Prj1_GrowthLOSCost!AJ83</f>
        <v>0</v>
      </c>
      <c r="AJ82" s="360">
        <f>Prj1_GrowthLOSCost!AK83</f>
        <v>0</v>
      </c>
      <c r="AK82" s="360">
        <f>Prj1_GrowthLOSCost!AL83</f>
        <v>0</v>
      </c>
      <c r="AL82" s="360">
        <f>Prj1_GrowthLOSCost!AM83</f>
        <v>0</v>
      </c>
      <c r="AM82" s="360">
        <f>Prj1_GrowthLOSCost!AN83</f>
        <v>0</v>
      </c>
      <c r="AN82" s="360">
        <f>Prj1_GrowthLOSCost!AO83</f>
        <v>0</v>
      </c>
      <c r="AO82" s="349">
        <f t="shared" si="16"/>
        <v>0</v>
      </c>
      <c r="AP82" s="349">
        <f t="shared" si="17"/>
        <v>0</v>
      </c>
      <c r="AQ82" s="349">
        <f t="shared" si="18"/>
        <v>0</v>
      </c>
      <c r="AR82" s="353">
        <v>0</v>
      </c>
      <c r="AS82" s="354" t="str">
        <f t="shared" si="15"/>
        <v>Arterial</v>
      </c>
      <c r="AT82" s="349">
        <f t="shared" si="14"/>
        <v>0</v>
      </c>
      <c r="AU82" s="349">
        <f t="shared" si="14"/>
        <v>0</v>
      </c>
      <c r="AV82" s="355">
        <v>2023</v>
      </c>
      <c r="AW82" s="360">
        <f t="shared" si="19"/>
        <v>0</v>
      </c>
      <c r="AX82" s="360"/>
      <c r="AY82" s="353">
        <v>0</v>
      </c>
    </row>
    <row r="83" spans="1:51" x14ac:dyDescent="0.25">
      <c r="A83" s="129">
        <f>Prj1_GrowthLOSCost!B84</f>
        <v>45</v>
      </c>
      <c r="B83" s="361" t="str">
        <f>Prj1_GrowthLOSCost!C84</f>
        <v xml:space="preserve">Upgrade intersection at SH22/Victoria Rd </v>
      </c>
      <c r="C83" s="361" t="str">
        <f>Prj1_GrowthLOSCost!D84</f>
        <v>subject to Auranga assessment</v>
      </c>
      <c r="D83" s="355" t="str">
        <f>Prj1_GrowthLOSCost!E84</f>
        <v>Exclude</v>
      </c>
      <c r="E83" s="355" t="str">
        <f>Prj1_GrowthLOSCost!F84</f>
        <v>State Highway</v>
      </c>
      <c r="F83" s="355">
        <f>'P1 Date Adjustment'!G83</f>
        <v>2024</v>
      </c>
      <c r="G83" s="360">
        <v>0</v>
      </c>
      <c r="H83" s="360">
        <f>Prj1_GrowthLOSCost!I84</f>
        <v>0</v>
      </c>
      <c r="I83" s="360">
        <f>Prj1_GrowthLOSCost!J84</f>
        <v>0</v>
      </c>
      <c r="J83" s="360">
        <f>Prj1_GrowthLOSCost!K84</f>
        <v>0</v>
      </c>
      <c r="K83" s="360">
        <f>Prj1_GrowthLOSCost!L84</f>
        <v>0</v>
      </c>
      <c r="L83" s="360">
        <f>Prj1_GrowthLOSCost!M84</f>
        <v>0</v>
      </c>
      <c r="M83" s="360">
        <f>Prj1_GrowthLOSCost!N84</f>
        <v>0</v>
      </c>
      <c r="N83" s="360">
        <f>Prj1_GrowthLOSCost!O84</f>
        <v>0</v>
      </c>
      <c r="O83" s="360">
        <f>Prj1_GrowthLOSCost!P84</f>
        <v>0</v>
      </c>
      <c r="P83" s="360">
        <f>Prj1_GrowthLOSCost!Q84</f>
        <v>0</v>
      </c>
      <c r="Q83" s="360">
        <f>Prj1_GrowthLOSCost!R84</f>
        <v>0</v>
      </c>
      <c r="R83" s="360">
        <f>Prj1_GrowthLOSCost!S84</f>
        <v>0</v>
      </c>
      <c r="S83" s="360">
        <f>Prj1_GrowthLOSCost!T84</f>
        <v>0</v>
      </c>
      <c r="T83" s="360">
        <f>Prj1_GrowthLOSCost!U84</f>
        <v>0</v>
      </c>
      <c r="U83" s="360">
        <f>Prj1_GrowthLOSCost!V84</f>
        <v>0</v>
      </c>
      <c r="V83" s="360">
        <f>Prj1_GrowthLOSCost!W84</f>
        <v>0</v>
      </c>
      <c r="W83" s="360">
        <f>Prj1_GrowthLOSCost!X84</f>
        <v>0</v>
      </c>
      <c r="X83" s="360">
        <f>Prj1_GrowthLOSCost!Y84</f>
        <v>0</v>
      </c>
      <c r="Y83" s="360">
        <f>Prj1_GrowthLOSCost!Z84</f>
        <v>0</v>
      </c>
      <c r="Z83" s="360">
        <f>Prj1_GrowthLOSCost!AA84</f>
        <v>0</v>
      </c>
      <c r="AA83" s="360">
        <f>Prj1_GrowthLOSCost!AB84</f>
        <v>0</v>
      </c>
      <c r="AB83" s="360">
        <f>Prj1_GrowthLOSCost!AC84</f>
        <v>0</v>
      </c>
      <c r="AC83" s="360">
        <f>Prj1_GrowthLOSCost!AD84</f>
        <v>0</v>
      </c>
      <c r="AD83" s="360">
        <f>Prj1_GrowthLOSCost!AE84</f>
        <v>0</v>
      </c>
      <c r="AE83" s="360">
        <f>Prj1_GrowthLOSCost!AF84</f>
        <v>0</v>
      </c>
      <c r="AF83" s="360">
        <f>Prj1_GrowthLOSCost!AG84</f>
        <v>0</v>
      </c>
      <c r="AG83" s="360">
        <f>Prj1_GrowthLOSCost!AH84</f>
        <v>0</v>
      </c>
      <c r="AH83" s="360">
        <f>Prj1_GrowthLOSCost!AI84</f>
        <v>0</v>
      </c>
      <c r="AI83" s="360">
        <f>Prj1_GrowthLOSCost!AJ84</f>
        <v>0</v>
      </c>
      <c r="AJ83" s="360">
        <f>Prj1_GrowthLOSCost!AK84</f>
        <v>0</v>
      </c>
      <c r="AK83" s="360">
        <f>Prj1_GrowthLOSCost!AL84</f>
        <v>0</v>
      </c>
      <c r="AL83" s="360">
        <f>Prj1_GrowthLOSCost!AM84</f>
        <v>0</v>
      </c>
      <c r="AM83" s="360">
        <f>Prj1_GrowthLOSCost!AN84</f>
        <v>0</v>
      </c>
      <c r="AN83" s="360">
        <f>Prj1_GrowthLOSCost!AO84</f>
        <v>0</v>
      </c>
      <c r="AO83" s="349">
        <f t="shared" si="16"/>
        <v>0</v>
      </c>
      <c r="AP83" s="349">
        <f t="shared" si="17"/>
        <v>0</v>
      </c>
      <c r="AQ83" s="349">
        <f t="shared" si="18"/>
        <v>0</v>
      </c>
      <c r="AR83" s="353">
        <v>0</v>
      </c>
      <c r="AS83" s="354" t="str">
        <f t="shared" si="15"/>
        <v>Arterial</v>
      </c>
      <c r="AT83" s="349">
        <f t="shared" si="14"/>
        <v>0</v>
      </c>
      <c r="AU83" s="349">
        <f t="shared" si="14"/>
        <v>0</v>
      </c>
      <c r="AV83" s="355">
        <v>2024</v>
      </c>
      <c r="AW83" s="360">
        <f t="shared" si="19"/>
        <v>0</v>
      </c>
      <c r="AX83" s="360"/>
      <c r="AY83" s="353">
        <v>0</v>
      </c>
    </row>
    <row r="84" spans="1:51" ht="30" x14ac:dyDescent="0.25">
      <c r="A84" s="129">
        <f>Prj1_GrowthLOSCost!B85</f>
        <v>46</v>
      </c>
      <c r="B84" s="361" t="str">
        <f>Prj1_GrowthLOSCost!C85</f>
        <v>Upgrades in GSR/Firth St intersection (overlap with project12)</v>
      </c>
      <c r="C84" s="361" t="str">
        <f>Prj1_GrowthLOSCost!D85</f>
        <v>Possible signals(subject to Auranga assessment)</v>
      </c>
      <c r="D84" s="355" t="str">
        <f>Prj1_GrowthLOSCost!E85</f>
        <v>Include</v>
      </c>
      <c r="E84" s="355" t="str">
        <f>Prj1_GrowthLOSCost!F85</f>
        <v>4-lane arterial</v>
      </c>
      <c r="F84" s="355">
        <f>'P1 Date Adjustment'!G84</f>
        <v>2035</v>
      </c>
      <c r="G84" s="360">
        <v>0</v>
      </c>
      <c r="H84" s="360">
        <f>Prj1_GrowthLOSCost!I85</f>
        <v>0</v>
      </c>
      <c r="I84" s="360">
        <f>Prj1_GrowthLOSCost!J85</f>
        <v>0</v>
      </c>
      <c r="J84" s="360">
        <f>Prj1_GrowthLOSCost!K85</f>
        <v>0</v>
      </c>
      <c r="K84" s="360">
        <f>Prj1_GrowthLOSCost!L85</f>
        <v>0</v>
      </c>
      <c r="L84" s="360">
        <f>Prj1_GrowthLOSCost!M85</f>
        <v>0</v>
      </c>
      <c r="M84" s="360">
        <f>Prj1_GrowthLOSCost!N85</f>
        <v>0</v>
      </c>
      <c r="N84" s="360">
        <f>Prj1_GrowthLOSCost!O85</f>
        <v>0</v>
      </c>
      <c r="O84" s="360">
        <f>Prj1_GrowthLOSCost!P85</f>
        <v>0</v>
      </c>
      <c r="P84" s="360">
        <f>Prj1_GrowthLOSCost!Q85</f>
        <v>0</v>
      </c>
      <c r="Q84" s="360">
        <f>Prj1_GrowthLOSCost!R85</f>
        <v>0</v>
      </c>
      <c r="R84" s="360">
        <f>Prj1_GrowthLOSCost!S85</f>
        <v>0</v>
      </c>
      <c r="S84" s="360">
        <f>Prj1_GrowthLOSCost!T85</f>
        <v>0</v>
      </c>
      <c r="T84" s="360">
        <f>Prj1_GrowthLOSCost!U85</f>
        <v>824834.16342551576</v>
      </c>
      <c r="U84" s="360">
        <f>Prj1_GrowthLOSCost!V85</f>
        <v>8426730.7683269121</v>
      </c>
      <c r="V84" s="360">
        <f>Prj1_GrowthLOSCost!W85</f>
        <v>0</v>
      </c>
      <c r="W84" s="360">
        <f>Prj1_GrowthLOSCost!X85</f>
        <v>0</v>
      </c>
      <c r="X84" s="360">
        <f>Prj1_GrowthLOSCost!Y85</f>
        <v>0</v>
      </c>
      <c r="Y84" s="360">
        <f>Prj1_GrowthLOSCost!Z85</f>
        <v>0</v>
      </c>
      <c r="Z84" s="360">
        <f>Prj1_GrowthLOSCost!AA85</f>
        <v>0</v>
      </c>
      <c r="AA84" s="360">
        <f>Prj1_GrowthLOSCost!AB85</f>
        <v>0</v>
      </c>
      <c r="AB84" s="360">
        <f>Prj1_GrowthLOSCost!AC85</f>
        <v>0</v>
      </c>
      <c r="AC84" s="360">
        <f>Prj1_GrowthLOSCost!AD85</f>
        <v>0</v>
      </c>
      <c r="AD84" s="360">
        <f>Prj1_GrowthLOSCost!AE85</f>
        <v>0</v>
      </c>
      <c r="AE84" s="360">
        <f>Prj1_GrowthLOSCost!AF85</f>
        <v>0</v>
      </c>
      <c r="AF84" s="360">
        <f>Prj1_GrowthLOSCost!AG85</f>
        <v>0</v>
      </c>
      <c r="AG84" s="360">
        <f>Prj1_GrowthLOSCost!AH85</f>
        <v>0</v>
      </c>
      <c r="AH84" s="360">
        <f>Prj1_GrowthLOSCost!AI85</f>
        <v>0</v>
      </c>
      <c r="AI84" s="360">
        <f>Prj1_GrowthLOSCost!AJ85</f>
        <v>0</v>
      </c>
      <c r="AJ84" s="360">
        <f>Prj1_GrowthLOSCost!AK85</f>
        <v>0</v>
      </c>
      <c r="AK84" s="360">
        <f>Prj1_GrowthLOSCost!AL85</f>
        <v>0</v>
      </c>
      <c r="AL84" s="360">
        <f>Prj1_GrowthLOSCost!AM85</f>
        <v>0</v>
      </c>
      <c r="AM84" s="360">
        <f>Prj1_GrowthLOSCost!AN85</f>
        <v>0</v>
      </c>
      <c r="AN84" s="360">
        <f>Prj1_GrowthLOSCost!AO85</f>
        <v>0</v>
      </c>
      <c r="AO84" s="349">
        <f t="shared" si="16"/>
        <v>9251564.9317524284</v>
      </c>
      <c r="AP84" s="349">
        <f t="shared" si="17"/>
        <v>824834.16342551576</v>
      </c>
      <c r="AQ84" s="349">
        <f t="shared" si="18"/>
        <v>8426730.7683269121</v>
      </c>
      <c r="AR84" s="353">
        <v>2035</v>
      </c>
      <c r="AS84" s="354" t="str">
        <f t="shared" si="15"/>
        <v>Arterial</v>
      </c>
      <c r="AT84" s="349">
        <f t="shared" si="14"/>
        <v>420665.42334701307</v>
      </c>
      <c r="AU84" s="349">
        <f t="shared" si="14"/>
        <v>4297632.6918467255</v>
      </c>
      <c r="AV84" s="355">
        <v>2031</v>
      </c>
      <c r="AW84" s="360">
        <f t="shared" si="19"/>
        <v>4533266.8165586898</v>
      </c>
      <c r="AX84" s="360"/>
      <c r="AY84" s="353">
        <v>2035</v>
      </c>
    </row>
    <row r="85" spans="1:51" ht="30" x14ac:dyDescent="0.25">
      <c r="A85" s="129">
        <f>Prj1_GrowthLOSCost!B86</f>
        <v>47</v>
      </c>
      <c r="B85" s="361" t="str">
        <f>Prj1_GrowthLOSCost!C86</f>
        <v xml:space="preserve">Old Bremner Road Upgrade from Jesmond Road to Auranga Precinct </v>
      </c>
      <c r="C85" s="361" t="str">
        <f>Prj1_GrowthLOSCost!D86</f>
        <v xml:space="preserve">2-lane urban- new road layout with active modes on both sides (Under construction) </v>
      </c>
      <c r="D85" s="355" t="str">
        <f>Prj1_GrowthLOSCost!E86</f>
        <v>Exclude</v>
      </c>
      <c r="E85" s="355">
        <f>Prj1_GrowthLOSCost!F86</f>
        <v>0</v>
      </c>
      <c r="F85" s="355" t="str">
        <f>'P1 Date Adjustment'!G85</f>
        <v>Under Construction</v>
      </c>
      <c r="G85" s="360">
        <v>0</v>
      </c>
      <c r="H85" s="360">
        <f>Prj1_GrowthLOSCost!I86</f>
        <v>0</v>
      </c>
      <c r="I85" s="360">
        <f>Prj1_GrowthLOSCost!J86</f>
        <v>0</v>
      </c>
      <c r="J85" s="360">
        <f>Prj1_GrowthLOSCost!K86</f>
        <v>0</v>
      </c>
      <c r="K85" s="360">
        <f>Prj1_GrowthLOSCost!L86</f>
        <v>0</v>
      </c>
      <c r="L85" s="360">
        <f>Prj1_GrowthLOSCost!M86</f>
        <v>0</v>
      </c>
      <c r="M85" s="360">
        <f>Prj1_GrowthLOSCost!N86</f>
        <v>0</v>
      </c>
      <c r="N85" s="360">
        <f>Prj1_GrowthLOSCost!O86</f>
        <v>0</v>
      </c>
      <c r="O85" s="360">
        <f>Prj1_GrowthLOSCost!P86</f>
        <v>0</v>
      </c>
      <c r="P85" s="360">
        <f>Prj1_GrowthLOSCost!Q86</f>
        <v>0</v>
      </c>
      <c r="Q85" s="360">
        <f>Prj1_GrowthLOSCost!R86</f>
        <v>0</v>
      </c>
      <c r="R85" s="360">
        <f>Prj1_GrowthLOSCost!S86</f>
        <v>0</v>
      </c>
      <c r="S85" s="360">
        <f>Prj1_GrowthLOSCost!T86</f>
        <v>0</v>
      </c>
      <c r="T85" s="360">
        <f>Prj1_GrowthLOSCost!U86</f>
        <v>0</v>
      </c>
      <c r="U85" s="360">
        <f>Prj1_GrowthLOSCost!V86</f>
        <v>0</v>
      </c>
      <c r="V85" s="360">
        <f>Prj1_GrowthLOSCost!W86</f>
        <v>0</v>
      </c>
      <c r="W85" s="360">
        <f>Prj1_GrowthLOSCost!X86</f>
        <v>0</v>
      </c>
      <c r="X85" s="360">
        <f>Prj1_GrowthLOSCost!Y86</f>
        <v>0</v>
      </c>
      <c r="Y85" s="360">
        <f>Prj1_GrowthLOSCost!Z86</f>
        <v>0</v>
      </c>
      <c r="Z85" s="360">
        <f>Prj1_GrowthLOSCost!AA86</f>
        <v>0</v>
      </c>
      <c r="AA85" s="360">
        <f>Prj1_GrowthLOSCost!AB86</f>
        <v>0</v>
      </c>
      <c r="AB85" s="360">
        <f>Prj1_GrowthLOSCost!AC86</f>
        <v>0</v>
      </c>
      <c r="AC85" s="360">
        <f>Prj1_GrowthLOSCost!AD86</f>
        <v>0</v>
      </c>
      <c r="AD85" s="360">
        <f>Prj1_GrowthLOSCost!AE86</f>
        <v>0</v>
      </c>
      <c r="AE85" s="360">
        <f>Prj1_GrowthLOSCost!AF86</f>
        <v>0</v>
      </c>
      <c r="AF85" s="360">
        <f>Prj1_GrowthLOSCost!AG86</f>
        <v>0</v>
      </c>
      <c r="AG85" s="360">
        <f>Prj1_GrowthLOSCost!AH86</f>
        <v>0</v>
      </c>
      <c r="AH85" s="360">
        <f>Prj1_GrowthLOSCost!AI86</f>
        <v>0</v>
      </c>
      <c r="AI85" s="360">
        <f>Prj1_GrowthLOSCost!AJ86</f>
        <v>0</v>
      </c>
      <c r="AJ85" s="360">
        <f>Prj1_GrowthLOSCost!AK86</f>
        <v>0</v>
      </c>
      <c r="AK85" s="360">
        <f>Prj1_GrowthLOSCost!AL86</f>
        <v>0</v>
      </c>
      <c r="AL85" s="360">
        <f>Prj1_GrowthLOSCost!AM86</f>
        <v>0</v>
      </c>
      <c r="AM85" s="360">
        <f>Prj1_GrowthLOSCost!AN86</f>
        <v>0</v>
      </c>
      <c r="AN85" s="360">
        <f>Prj1_GrowthLOSCost!AO86</f>
        <v>0</v>
      </c>
      <c r="AO85" s="349">
        <f t="shared" si="16"/>
        <v>0</v>
      </c>
      <c r="AP85" s="349">
        <f t="shared" si="17"/>
        <v>0</v>
      </c>
      <c r="AQ85" s="349">
        <f t="shared" si="18"/>
        <v>0</v>
      </c>
      <c r="AR85" s="353">
        <v>0</v>
      </c>
      <c r="AS85" s="354" t="str">
        <f t="shared" si="15"/>
        <v>Arterial</v>
      </c>
      <c r="AT85" s="349">
        <f t="shared" si="14"/>
        <v>0</v>
      </c>
      <c r="AU85" s="349">
        <f t="shared" si="14"/>
        <v>0</v>
      </c>
      <c r="AV85" s="355" t="s">
        <v>253</v>
      </c>
      <c r="AW85" s="360">
        <f t="shared" si="19"/>
        <v>0</v>
      </c>
      <c r="AX85" s="360"/>
      <c r="AY85" s="353">
        <v>0</v>
      </c>
    </row>
    <row r="86" spans="1:51" ht="30" x14ac:dyDescent="0.25">
      <c r="A86" s="129">
        <f>Prj1_GrowthLOSCost!B87</f>
        <v>48</v>
      </c>
      <c r="B86" s="361" t="str">
        <f>Prj1_GrowthLOSCost!C87</f>
        <v>Collector road south of New Bremner/ Old Bremner intersection</v>
      </c>
      <c r="C86" s="361" t="str">
        <f>Prj1_GrowthLOSCost!D87</f>
        <v xml:space="preserve">2-lane urban- new road layout with active modes on both sides (Under construction) </v>
      </c>
      <c r="D86" s="355" t="str">
        <f>Prj1_GrowthLOSCost!E87</f>
        <v>Exclude</v>
      </c>
      <c r="E86" s="355">
        <f>Prj1_GrowthLOSCost!F87</f>
        <v>0</v>
      </c>
      <c r="F86" s="355" t="str">
        <f>'P1 Date Adjustment'!G86</f>
        <v>Under Construction</v>
      </c>
      <c r="G86" s="360">
        <v>0</v>
      </c>
      <c r="H86" s="360">
        <f>Prj1_GrowthLOSCost!I87</f>
        <v>0</v>
      </c>
      <c r="I86" s="360">
        <f>Prj1_GrowthLOSCost!J87</f>
        <v>0</v>
      </c>
      <c r="J86" s="360">
        <f>Prj1_GrowthLOSCost!K87</f>
        <v>0</v>
      </c>
      <c r="K86" s="360">
        <f>Prj1_GrowthLOSCost!L87</f>
        <v>0</v>
      </c>
      <c r="L86" s="360">
        <f>Prj1_GrowthLOSCost!M87</f>
        <v>0</v>
      </c>
      <c r="M86" s="360">
        <f>Prj1_GrowthLOSCost!N87</f>
        <v>0</v>
      </c>
      <c r="N86" s="360">
        <f>Prj1_GrowthLOSCost!O87</f>
        <v>0</v>
      </c>
      <c r="O86" s="360">
        <f>Prj1_GrowthLOSCost!P87</f>
        <v>0</v>
      </c>
      <c r="P86" s="360">
        <f>Prj1_GrowthLOSCost!Q87</f>
        <v>0</v>
      </c>
      <c r="Q86" s="360">
        <f>Prj1_GrowthLOSCost!R87</f>
        <v>0</v>
      </c>
      <c r="R86" s="360">
        <f>Prj1_GrowthLOSCost!S87</f>
        <v>0</v>
      </c>
      <c r="S86" s="360">
        <f>Prj1_GrowthLOSCost!T87</f>
        <v>0</v>
      </c>
      <c r="T86" s="360">
        <f>Prj1_GrowthLOSCost!U87</f>
        <v>0</v>
      </c>
      <c r="U86" s="360">
        <f>Prj1_GrowthLOSCost!V87</f>
        <v>0</v>
      </c>
      <c r="V86" s="360">
        <f>Prj1_GrowthLOSCost!W87</f>
        <v>0</v>
      </c>
      <c r="W86" s="360">
        <f>Prj1_GrowthLOSCost!X87</f>
        <v>0</v>
      </c>
      <c r="X86" s="360">
        <f>Prj1_GrowthLOSCost!Y87</f>
        <v>0</v>
      </c>
      <c r="Y86" s="360">
        <f>Prj1_GrowthLOSCost!Z87</f>
        <v>0</v>
      </c>
      <c r="Z86" s="360">
        <f>Prj1_GrowthLOSCost!AA87</f>
        <v>0</v>
      </c>
      <c r="AA86" s="360">
        <f>Prj1_GrowthLOSCost!AB87</f>
        <v>0</v>
      </c>
      <c r="AB86" s="360">
        <f>Prj1_GrowthLOSCost!AC87</f>
        <v>0</v>
      </c>
      <c r="AC86" s="360">
        <f>Prj1_GrowthLOSCost!AD87</f>
        <v>0</v>
      </c>
      <c r="AD86" s="360">
        <f>Prj1_GrowthLOSCost!AE87</f>
        <v>0</v>
      </c>
      <c r="AE86" s="360">
        <f>Prj1_GrowthLOSCost!AF87</f>
        <v>0</v>
      </c>
      <c r="AF86" s="360">
        <f>Prj1_GrowthLOSCost!AG87</f>
        <v>0</v>
      </c>
      <c r="AG86" s="360">
        <f>Prj1_GrowthLOSCost!AH87</f>
        <v>0</v>
      </c>
      <c r="AH86" s="360">
        <f>Prj1_GrowthLOSCost!AI87</f>
        <v>0</v>
      </c>
      <c r="AI86" s="360">
        <f>Prj1_GrowthLOSCost!AJ87</f>
        <v>0</v>
      </c>
      <c r="AJ86" s="360">
        <f>Prj1_GrowthLOSCost!AK87</f>
        <v>0</v>
      </c>
      <c r="AK86" s="360">
        <f>Prj1_GrowthLOSCost!AL87</f>
        <v>0</v>
      </c>
      <c r="AL86" s="360">
        <f>Prj1_GrowthLOSCost!AM87</f>
        <v>0</v>
      </c>
      <c r="AM86" s="360">
        <f>Prj1_GrowthLOSCost!AN87</f>
        <v>0</v>
      </c>
      <c r="AN86" s="360">
        <f>Prj1_GrowthLOSCost!AO87</f>
        <v>0</v>
      </c>
      <c r="AO86" s="349">
        <f t="shared" si="16"/>
        <v>0</v>
      </c>
      <c r="AP86" s="349">
        <f t="shared" si="17"/>
        <v>0</v>
      </c>
      <c r="AQ86" s="349">
        <f t="shared" si="18"/>
        <v>0</v>
      </c>
      <c r="AR86" s="353">
        <v>0</v>
      </c>
      <c r="AS86" s="354" t="str">
        <f t="shared" si="15"/>
        <v>Arterial</v>
      </c>
      <c r="AT86" s="349">
        <f t="shared" si="14"/>
        <v>0</v>
      </c>
      <c r="AU86" s="349">
        <f t="shared" si="14"/>
        <v>0</v>
      </c>
      <c r="AV86" s="355" t="s">
        <v>253</v>
      </c>
      <c r="AW86" s="360">
        <f t="shared" si="19"/>
        <v>0</v>
      </c>
      <c r="AX86" s="360"/>
      <c r="AY86" s="353">
        <v>0</v>
      </c>
    </row>
    <row r="87" spans="1:51" ht="30" x14ac:dyDescent="0.25">
      <c r="A87" s="129">
        <f>Prj1_GrowthLOSCost!B88</f>
        <v>49</v>
      </c>
      <c r="B87" s="361" t="str">
        <f>Prj1_GrowthLOSCost!C88</f>
        <v xml:space="preserve">SH22 improvements from GSR Intersection to Jesmond Rd </v>
      </c>
      <c r="C87" s="361" t="str">
        <f>Prj1_GrowthLOSCost!D88</f>
        <v>4-lane urban- upgrade 2-lane urban to 4-lane with active modes on both sides, (TDM)</v>
      </c>
      <c r="D87" s="355" t="str">
        <f>Prj1_GrowthLOSCost!E88</f>
        <v>Exclude</v>
      </c>
      <c r="E87" s="355" t="str">
        <f>Prj1_GrowthLOSCost!F88</f>
        <v>State Highway</v>
      </c>
      <c r="F87" s="355">
        <f>'P1 Date Adjustment'!G87</f>
        <v>2032</v>
      </c>
      <c r="G87" s="360">
        <v>0</v>
      </c>
      <c r="H87" s="360">
        <f>Prj1_GrowthLOSCost!I88</f>
        <v>0</v>
      </c>
      <c r="I87" s="360">
        <f>Prj1_GrowthLOSCost!J88</f>
        <v>0</v>
      </c>
      <c r="J87" s="360">
        <f>Prj1_GrowthLOSCost!K88</f>
        <v>0</v>
      </c>
      <c r="K87" s="360">
        <f>Prj1_GrowthLOSCost!L88</f>
        <v>0</v>
      </c>
      <c r="L87" s="360">
        <f>Prj1_GrowthLOSCost!M88</f>
        <v>0</v>
      </c>
      <c r="M87" s="360">
        <f>Prj1_GrowthLOSCost!N88</f>
        <v>0</v>
      </c>
      <c r="N87" s="360">
        <f>Prj1_GrowthLOSCost!O88</f>
        <v>0</v>
      </c>
      <c r="O87" s="360">
        <f>Prj1_GrowthLOSCost!P88</f>
        <v>0</v>
      </c>
      <c r="P87" s="360">
        <f>Prj1_GrowthLOSCost!Q88</f>
        <v>0</v>
      </c>
      <c r="Q87" s="360">
        <f>Prj1_GrowthLOSCost!R88</f>
        <v>0</v>
      </c>
      <c r="R87" s="360">
        <f>Prj1_GrowthLOSCost!S88</f>
        <v>0</v>
      </c>
      <c r="S87" s="360">
        <f>Prj1_GrowthLOSCost!T88</f>
        <v>0</v>
      </c>
      <c r="T87" s="360">
        <f>Prj1_GrowthLOSCost!U88</f>
        <v>0</v>
      </c>
      <c r="U87" s="360">
        <f>Prj1_GrowthLOSCost!V88</f>
        <v>0</v>
      </c>
      <c r="V87" s="360">
        <f>Prj1_GrowthLOSCost!W88</f>
        <v>0</v>
      </c>
      <c r="W87" s="360">
        <f>Prj1_GrowthLOSCost!X88</f>
        <v>0</v>
      </c>
      <c r="X87" s="360">
        <f>Prj1_GrowthLOSCost!Y88</f>
        <v>0</v>
      </c>
      <c r="Y87" s="360">
        <f>Prj1_GrowthLOSCost!Z88</f>
        <v>0</v>
      </c>
      <c r="Z87" s="360">
        <f>Prj1_GrowthLOSCost!AA88</f>
        <v>0</v>
      </c>
      <c r="AA87" s="360">
        <f>Prj1_GrowthLOSCost!AB88</f>
        <v>0</v>
      </c>
      <c r="AB87" s="360">
        <f>Prj1_GrowthLOSCost!AC88</f>
        <v>0</v>
      </c>
      <c r="AC87" s="360">
        <f>Prj1_GrowthLOSCost!AD88</f>
        <v>0</v>
      </c>
      <c r="AD87" s="360">
        <f>Prj1_GrowthLOSCost!AE88</f>
        <v>0</v>
      </c>
      <c r="AE87" s="360">
        <f>Prj1_GrowthLOSCost!AF88</f>
        <v>0</v>
      </c>
      <c r="AF87" s="360">
        <f>Prj1_GrowthLOSCost!AG88</f>
        <v>0</v>
      </c>
      <c r="AG87" s="360">
        <f>Prj1_GrowthLOSCost!AH88</f>
        <v>0</v>
      </c>
      <c r="AH87" s="360">
        <f>Prj1_GrowthLOSCost!AI88</f>
        <v>0</v>
      </c>
      <c r="AI87" s="360">
        <f>Prj1_GrowthLOSCost!AJ88</f>
        <v>0</v>
      </c>
      <c r="AJ87" s="360">
        <f>Prj1_GrowthLOSCost!AK88</f>
        <v>0</v>
      </c>
      <c r="AK87" s="360">
        <f>Prj1_GrowthLOSCost!AL88</f>
        <v>0</v>
      </c>
      <c r="AL87" s="360">
        <f>Prj1_GrowthLOSCost!AM88</f>
        <v>0</v>
      </c>
      <c r="AM87" s="360">
        <f>Prj1_GrowthLOSCost!AN88</f>
        <v>0</v>
      </c>
      <c r="AN87" s="360">
        <f>Prj1_GrowthLOSCost!AO88</f>
        <v>0</v>
      </c>
      <c r="AO87" s="349">
        <f t="shared" si="16"/>
        <v>0</v>
      </c>
      <c r="AP87" s="349">
        <f t="shared" si="17"/>
        <v>0</v>
      </c>
      <c r="AQ87" s="349">
        <f t="shared" si="18"/>
        <v>0</v>
      </c>
      <c r="AR87" s="353">
        <v>0</v>
      </c>
      <c r="AS87" s="354" t="str">
        <f t="shared" si="15"/>
        <v>Arterial</v>
      </c>
      <c r="AT87" s="349">
        <f t="shared" si="14"/>
        <v>0</v>
      </c>
      <c r="AU87" s="349">
        <f t="shared" si="14"/>
        <v>0</v>
      </c>
      <c r="AV87" s="355">
        <v>2032</v>
      </c>
      <c r="AW87" s="360">
        <f t="shared" si="19"/>
        <v>0</v>
      </c>
      <c r="AX87" s="360"/>
      <c r="AY87" s="353">
        <v>0</v>
      </c>
    </row>
    <row r="88" spans="1:51" ht="30" x14ac:dyDescent="0.25">
      <c r="A88" s="129" t="str">
        <f>Prj1_GrowthLOSCost!B89</f>
        <v>50a</v>
      </c>
      <c r="B88" s="361" t="str">
        <f>Prj1_GrowthLOSCost!C89</f>
        <v xml:space="preserve">SH22 improvements from Jesmond Rd to Oira Rd- active mode upgrades on the northern section </v>
      </c>
      <c r="C88" s="361" t="str">
        <f>Prj1_GrowthLOSCost!D89</f>
        <v>2-lane urban- upgrade existing road layout with active modes on northern side only</v>
      </c>
      <c r="D88" s="355" t="str">
        <f>Prj1_GrowthLOSCost!E89</f>
        <v>Exclude</v>
      </c>
      <c r="E88" s="355" t="str">
        <f>Prj1_GrowthLOSCost!F89</f>
        <v>State Highway</v>
      </c>
      <c r="F88" s="355">
        <f>'P1 Date Adjustment'!G88</f>
        <v>2026</v>
      </c>
      <c r="G88" s="360">
        <v>0</v>
      </c>
      <c r="H88" s="360">
        <f>Prj1_GrowthLOSCost!I89</f>
        <v>0</v>
      </c>
      <c r="I88" s="360">
        <f>Prj1_GrowthLOSCost!J89</f>
        <v>0</v>
      </c>
      <c r="J88" s="360">
        <f>Prj1_GrowthLOSCost!K89</f>
        <v>0</v>
      </c>
      <c r="K88" s="360">
        <f>Prj1_GrowthLOSCost!L89</f>
        <v>0</v>
      </c>
      <c r="L88" s="360">
        <f>Prj1_GrowthLOSCost!M89</f>
        <v>0</v>
      </c>
      <c r="M88" s="360">
        <f>Prj1_GrowthLOSCost!N89</f>
        <v>0</v>
      </c>
      <c r="N88" s="360">
        <f>Prj1_GrowthLOSCost!O89</f>
        <v>0</v>
      </c>
      <c r="O88" s="360">
        <f>Prj1_GrowthLOSCost!P89</f>
        <v>0</v>
      </c>
      <c r="P88" s="360">
        <f>Prj1_GrowthLOSCost!Q89</f>
        <v>0</v>
      </c>
      <c r="Q88" s="360">
        <f>Prj1_GrowthLOSCost!R89</f>
        <v>0</v>
      </c>
      <c r="R88" s="360">
        <f>Prj1_GrowthLOSCost!S89</f>
        <v>0</v>
      </c>
      <c r="S88" s="360">
        <f>Prj1_GrowthLOSCost!T89</f>
        <v>0</v>
      </c>
      <c r="T88" s="360">
        <f>Prj1_GrowthLOSCost!U89</f>
        <v>0</v>
      </c>
      <c r="U88" s="360">
        <f>Prj1_GrowthLOSCost!V89</f>
        <v>0</v>
      </c>
      <c r="V88" s="360">
        <f>Prj1_GrowthLOSCost!W89</f>
        <v>0</v>
      </c>
      <c r="W88" s="360">
        <f>Prj1_GrowthLOSCost!X89</f>
        <v>0</v>
      </c>
      <c r="X88" s="360">
        <f>Prj1_GrowthLOSCost!Y89</f>
        <v>0</v>
      </c>
      <c r="Y88" s="360">
        <f>Prj1_GrowthLOSCost!Z89</f>
        <v>0</v>
      </c>
      <c r="Z88" s="360">
        <f>Prj1_GrowthLOSCost!AA89</f>
        <v>0</v>
      </c>
      <c r="AA88" s="360">
        <f>Prj1_GrowthLOSCost!AB89</f>
        <v>0</v>
      </c>
      <c r="AB88" s="360">
        <f>Prj1_GrowthLOSCost!AC89</f>
        <v>0</v>
      </c>
      <c r="AC88" s="360">
        <f>Prj1_GrowthLOSCost!AD89</f>
        <v>0</v>
      </c>
      <c r="AD88" s="360">
        <f>Prj1_GrowthLOSCost!AE89</f>
        <v>0</v>
      </c>
      <c r="AE88" s="360">
        <f>Prj1_GrowthLOSCost!AF89</f>
        <v>0</v>
      </c>
      <c r="AF88" s="360">
        <f>Prj1_GrowthLOSCost!AG89</f>
        <v>0</v>
      </c>
      <c r="AG88" s="360">
        <f>Prj1_GrowthLOSCost!AH89</f>
        <v>0</v>
      </c>
      <c r="AH88" s="360">
        <f>Prj1_GrowthLOSCost!AI89</f>
        <v>0</v>
      </c>
      <c r="AI88" s="360">
        <f>Prj1_GrowthLOSCost!AJ89</f>
        <v>0</v>
      </c>
      <c r="AJ88" s="360">
        <f>Prj1_GrowthLOSCost!AK89</f>
        <v>0</v>
      </c>
      <c r="AK88" s="360">
        <f>Prj1_GrowthLOSCost!AL89</f>
        <v>0</v>
      </c>
      <c r="AL88" s="360">
        <f>Prj1_GrowthLOSCost!AM89</f>
        <v>0</v>
      </c>
      <c r="AM88" s="360">
        <f>Prj1_GrowthLOSCost!AN89</f>
        <v>0</v>
      </c>
      <c r="AN88" s="360">
        <f>Prj1_GrowthLOSCost!AO89</f>
        <v>0</v>
      </c>
      <c r="AO88" s="349">
        <f t="shared" si="16"/>
        <v>0</v>
      </c>
      <c r="AP88" s="349">
        <f t="shared" si="17"/>
        <v>0</v>
      </c>
      <c r="AQ88" s="349">
        <f t="shared" si="18"/>
        <v>0</v>
      </c>
      <c r="AR88" s="353">
        <v>0</v>
      </c>
      <c r="AS88" s="354" t="str">
        <f t="shared" si="15"/>
        <v>Arterial</v>
      </c>
      <c r="AT88" s="349">
        <f t="shared" si="14"/>
        <v>0</v>
      </c>
      <c r="AU88" s="349">
        <f t="shared" si="14"/>
        <v>0</v>
      </c>
      <c r="AV88" s="355">
        <v>2026</v>
      </c>
      <c r="AW88" s="360">
        <f t="shared" si="19"/>
        <v>0</v>
      </c>
      <c r="AX88" s="360"/>
      <c r="AY88" s="353">
        <v>0</v>
      </c>
    </row>
    <row r="89" spans="1:51" ht="30" x14ac:dyDescent="0.25">
      <c r="A89" s="129" t="str">
        <f>Prj1_GrowthLOSCost!B90</f>
        <v>50b</v>
      </c>
      <c r="B89" s="361" t="str">
        <f>Prj1_GrowthLOSCost!C90</f>
        <v>SH22 improvements from Jesmond Rd to Oira Rd</v>
      </c>
      <c r="C89" s="361" t="str">
        <f>Prj1_GrowthLOSCost!D90</f>
        <v>4-lane urban- upgrade 2-lane urban to 4-lane with active modes on both sides, (TDM)</v>
      </c>
      <c r="D89" s="355" t="str">
        <f>Prj1_GrowthLOSCost!E90</f>
        <v>Exclude</v>
      </c>
      <c r="E89" s="355" t="str">
        <f>Prj1_GrowthLOSCost!F90</f>
        <v>State Highway</v>
      </c>
      <c r="F89" s="355">
        <f>'P1 Date Adjustment'!G89</f>
        <v>2032</v>
      </c>
      <c r="G89" s="360">
        <v>0</v>
      </c>
      <c r="H89" s="360">
        <f>Prj1_GrowthLOSCost!I90</f>
        <v>0</v>
      </c>
      <c r="I89" s="360">
        <f>Prj1_GrowthLOSCost!J90</f>
        <v>0</v>
      </c>
      <c r="J89" s="360">
        <f>Prj1_GrowthLOSCost!K90</f>
        <v>0</v>
      </c>
      <c r="K89" s="360">
        <f>Prj1_GrowthLOSCost!L90</f>
        <v>0</v>
      </c>
      <c r="L89" s="360">
        <f>Prj1_GrowthLOSCost!M90</f>
        <v>0</v>
      </c>
      <c r="M89" s="360">
        <f>Prj1_GrowthLOSCost!N90</f>
        <v>0</v>
      </c>
      <c r="N89" s="360">
        <f>Prj1_GrowthLOSCost!O90</f>
        <v>0</v>
      </c>
      <c r="O89" s="360">
        <f>Prj1_GrowthLOSCost!P90</f>
        <v>0</v>
      </c>
      <c r="P89" s="360">
        <f>Prj1_GrowthLOSCost!Q90</f>
        <v>0</v>
      </c>
      <c r="Q89" s="360">
        <f>Prj1_GrowthLOSCost!R90</f>
        <v>0</v>
      </c>
      <c r="R89" s="360">
        <f>Prj1_GrowthLOSCost!S90</f>
        <v>0</v>
      </c>
      <c r="S89" s="360">
        <f>Prj1_GrowthLOSCost!T90</f>
        <v>0</v>
      </c>
      <c r="T89" s="360">
        <f>Prj1_GrowthLOSCost!U90</f>
        <v>0</v>
      </c>
      <c r="U89" s="360">
        <f>Prj1_GrowthLOSCost!V90</f>
        <v>0</v>
      </c>
      <c r="V89" s="360">
        <f>Prj1_GrowthLOSCost!W90</f>
        <v>0</v>
      </c>
      <c r="W89" s="360">
        <f>Prj1_GrowthLOSCost!X90</f>
        <v>0</v>
      </c>
      <c r="X89" s="360">
        <f>Prj1_GrowthLOSCost!Y90</f>
        <v>0</v>
      </c>
      <c r="Y89" s="360">
        <f>Prj1_GrowthLOSCost!Z90</f>
        <v>0</v>
      </c>
      <c r="Z89" s="360">
        <f>Prj1_GrowthLOSCost!AA90</f>
        <v>0</v>
      </c>
      <c r="AA89" s="360">
        <f>Prj1_GrowthLOSCost!AB90</f>
        <v>0</v>
      </c>
      <c r="AB89" s="360">
        <f>Prj1_GrowthLOSCost!AC90</f>
        <v>0</v>
      </c>
      <c r="AC89" s="360">
        <f>Prj1_GrowthLOSCost!AD90</f>
        <v>0</v>
      </c>
      <c r="AD89" s="360">
        <f>Prj1_GrowthLOSCost!AE90</f>
        <v>0</v>
      </c>
      <c r="AE89" s="360">
        <f>Prj1_GrowthLOSCost!AF90</f>
        <v>0</v>
      </c>
      <c r="AF89" s="360">
        <f>Prj1_GrowthLOSCost!AG90</f>
        <v>0</v>
      </c>
      <c r="AG89" s="360">
        <f>Prj1_GrowthLOSCost!AH90</f>
        <v>0</v>
      </c>
      <c r="AH89" s="360">
        <f>Prj1_GrowthLOSCost!AI90</f>
        <v>0</v>
      </c>
      <c r="AI89" s="360">
        <f>Prj1_GrowthLOSCost!AJ90</f>
        <v>0</v>
      </c>
      <c r="AJ89" s="360">
        <f>Prj1_GrowthLOSCost!AK90</f>
        <v>0</v>
      </c>
      <c r="AK89" s="360">
        <f>Prj1_GrowthLOSCost!AL90</f>
        <v>0</v>
      </c>
      <c r="AL89" s="360">
        <f>Prj1_GrowthLOSCost!AM90</f>
        <v>0</v>
      </c>
      <c r="AM89" s="360">
        <f>Prj1_GrowthLOSCost!AN90</f>
        <v>0</v>
      </c>
      <c r="AN89" s="360">
        <f>Prj1_GrowthLOSCost!AO90</f>
        <v>0</v>
      </c>
      <c r="AO89" s="349">
        <f t="shared" si="16"/>
        <v>0</v>
      </c>
      <c r="AP89" s="349">
        <f t="shared" si="17"/>
        <v>0</v>
      </c>
      <c r="AQ89" s="349">
        <f t="shared" si="18"/>
        <v>0</v>
      </c>
      <c r="AR89" s="353">
        <v>0</v>
      </c>
      <c r="AS89" s="354" t="str">
        <f t="shared" si="15"/>
        <v>Arterial</v>
      </c>
      <c r="AT89" s="349">
        <f t="shared" si="14"/>
        <v>0</v>
      </c>
      <c r="AU89" s="349">
        <f t="shared" si="14"/>
        <v>0</v>
      </c>
      <c r="AV89" s="355">
        <v>2032</v>
      </c>
      <c r="AW89" s="360">
        <f t="shared" si="19"/>
        <v>0</v>
      </c>
      <c r="AX89" s="360"/>
      <c r="AY89" s="353">
        <v>0</v>
      </c>
    </row>
    <row r="90" spans="1:51" ht="30" x14ac:dyDescent="0.25">
      <c r="A90" s="129">
        <f>Prj1_GrowthLOSCost!B91</f>
        <v>51</v>
      </c>
      <c r="B90" s="361" t="str">
        <f>Prj1_GrowthLOSCost!C91</f>
        <v>SH22 improvements from Oira Rd to Oira Creek -  subject to design, could be incorporated with project 60</v>
      </c>
      <c r="C90" s="361" t="str">
        <f>Prj1_GrowthLOSCost!D91</f>
        <v>Upgrade road layout to future urban boundary + active modes on both sides</v>
      </c>
      <c r="D90" s="355" t="str">
        <f>Prj1_GrowthLOSCost!E91</f>
        <v>Exclude</v>
      </c>
      <c r="E90" s="355" t="str">
        <f>Prj1_GrowthLOSCost!F91</f>
        <v>State Highway</v>
      </c>
      <c r="F90" s="355">
        <f>'P1 Date Adjustment'!G90</f>
        <v>2037</v>
      </c>
      <c r="G90" s="360">
        <v>0</v>
      </c>
      <c r="H90" s="360">
        <f>Prj1_GrowthLOSCost!I91</f>
        <v>0</v>
      </c>
      <c r="I90" s="360">
        <f>Prj1_GrowthLOSCost!J91</f>
        <v>0</v>
      </c>
      <c r="J90" s="360">
        <f>Prj1_GrowthLOSCost!K91</f>
        <v>0</v>
      </c>
      <c r="K90" s="360">
        <f>Prj1_GrowthLOSCost!L91</f>
        <v>0</v>
      </c>
      <c r="L90" s="360">
        <f>Prj1_GrowthLOSCost!M91</f>
        <v>0</v>
      </c>
      <c r="M90" s="360">
        <f>Prj1_GrowthLOSCost!N91</f>
        <v>0</v>
      </c>
      <c r="N90" s="360">
        <f>Prj1_GrowthLOSCost!O91</f>
        <v>0</v>
      </c>
      <c r="O90" s="360">
        <f>Prj1_GrowthLOSCost!P91</f>
        <v>0</v>
      </c>
      <c r="P90" s="360">
        <f>Prj1_GrowthLOSCost!Q91</f>
        <v>0</v>
      </c>
      <c r="Q90" s="360">
        <f>Prj1_GrowthLOSCost!R91</f>
        <v>0</v>
      </c>
      <c r="R90" s="360">
        <f>Prj1_GrowthLOSCost!S91</f>
        <v>0</v>
      </c>
      <c r="S90" s="360">
        <f>Prj1_GrowthLOSCost!T91</f>
        <v>0</v>
      </c>
      <c r="T90" s="360">
        <f>Prj1_GrowthLOSCost!U91</f>
        <v>0</v>
      </c>
      <c r="U90" s="360">
        <f>Prj1_GrowthLOSCost!V91</f>
        <v>0</v>
      </c>
      <c r="V90" s="360">
        <f>Prj1_GrowthLOSCost!W91</f>
        <v>0</v>
      </c>
      <c r="W90" s="360">
        <f>Prj1_GrowthLOSCost!X91</f>
        <v>0</v>
      </c>
      <c r="X90" s="360">
        <f>Prj1_GrowthLOSCost!Y91</f>
        <v>0</v>
      </c>
      <c r="Y90" s="360">
        <f>Prj1_GrowthLOSCost!Z91</f>
        <v>0</v>
      </c>
      <c r="Z90" s="360">
        <f>Prj1_GrowthLOSCost!AA91</f>
        <v>0</v>
      </c>
      <c r="AA90" s="360">
        <f>Prj1_GrowthLOSCost!AB91</f>
        <v>0</v>
      </c>
      <c r="AB90" s="360">
        <f>Prj1_GrowthLOSCost!AC91</f>
        <v>0</v>
      </c>
      <c r="AC90" s="360">
        <f>Prj1_GrowthLOSCost!AD91</f>
        <v>0</v>
      </c>
      <c r="AD90" s="360">
        <f>Prj1_GrowthLOSCost!AE91</f>
        <v>0</v>
      </c>
      <c r="AE90" s="360">
        <f>Prj1_GrowthLOSCost!AF91</f>
        <v>0</v>
      </c>
      <c r="AF90" s="360">
        <f>Prj1_GrowthLOSCost!AG91</f>
        <v>0</v>
      </c>
      <c r="AG90" s="360">
        <f>Prj1_GrowthLOSCost!AH91</f>
        <v>0</v>
      </c>
      <c r="AH90" s="360">
        <f>Prj1_GrowthLOSCost!AI91</f>
        <v>0</v>
      </c>
      <c r="AI90" s="360">
        <f>Prj1_GrowthLOSCost!AJ91</f>
        <v>0</v>
      </c>
      <c r="AJ90" s="360">
        <f>Prj1_GrowthLOSCost!AK91</f>
        <v>0</v>
      </c>
      <c r="AK90" s="360">
        <f>Prj1_GrowthLOSCost!AL91</f>
        <v>0</v>
      </c>
      <c r="AL90" s="360">
        <f>Prj1_GrowthLOSCost!AM91</f>
        <v>0</v>
      </c>
      <c r="AM90" s="360">
        <f>Prj1_GrowthLOSCost!AN91</f>
        <v>0</v>
      </c>
      <c r="AN90" s="360">
        <f>Prj1_GrowthLOSCost!AO91</f>
        <v>0</v>
      </c>
      <c r="AO90" s="349">
        <f t="shared" si="16"/>
        <v>0</v>
      </c>
      <c r="AP90" s="349">
        <f t="shared" si="17"/>
        <v>0</v>
      </c>
      <c r="AQ90" s="349">
        <f t="shared" si="18"/>
        <v>0</v>
      </c>
      <c r="AR90" s="353">
        <v>0</v>
      </c>
      <c r="AS90" s="354" t="str">
        <f t="shared" si="15"/>
        <v>Arterial</v>
      </c>
      <c r="AT90" s="349">
        <f t="shared" si="14"/>
        <v>0</v>
      </c>
      <c r="AU90" s="349">
        <f t="shared" si="14"/>
        <v>0</v>
      </c>
      <c r="AV90" s="355">
        <v>2037</v>
      </c>
      <c r="AW90" s="360">
        <f t="shared" si="19"/>
        <v>0</v>
      </c>
      <c r="AX90" s="360"/>
      <c r="AY90" s="353">
        <v>0</v>
      </c>
    </row>
    <row r="91" spans="1:51" ht="30" x14ac:dyDescent="0.25">
      <c r="A91" s="129">
        <f>Prj1_GrowthLOSCost!B92</f>
        <v>52</v>
      </c>
      <c r="B91" s="361" t="str">
        <f>Prj1_GrowthLOSCost!C92</f>
        <v>Intersection upgrade- on SH22/ McPherson Rd/Karaka Rd (Auranga B1)</v>
      </c>
      <c r="C91" s="361" t="str">
        <f>Prj1_GrowthLOSCost!D92</f>
        <v>Ultimate intersection form</v>
      </c>
      <c r="D91" s="355" t="str">
        <f>Prj1_GrowthLOSCost!E92</f>
        <v>Exclude</v>
      </c>
      <c r="E91" s="355" t="str">
        <f>Prj1_GrowthLOSCost!F92</f>
        <v>4-lane arterial</v>
      </c>
      <c r="F91" s="355">
        <f>'P1 Date Adjustment'!G91</f>
        <v>2024</v>
      </c>
      <c r="G91" s="360">
        <v>0</v>
      </c>
      <c r="H91" s="360">
        <f>Prj1_GrowthLOSCost!I92</f>
        <v>0</v>
      </c>
      <c r="I91" s="360">
        <f>Prj1_GrowthLOSCost!J92</f>
        <v>0</v>
      </c>
      <c r="J91" s="360">
        <f>Prj1_GrowthLOSCost!K92</f>
        <v>0</v>
      </c>
      <c r="K91" s="360">
        <f>Prj1_GrowthLOSCost!L92</f>
        <v>0</v>
      </c>
      <c r="L91" s="360">
        <f>Prj1_GrowthLOSCost!M92</f>
        <v>0</v>
      </c>
      <c r="M91" s="360">
        <f>Prj1_GrowthLOSCost!N92</f>
        <v>0</v>
      </c>
      <c r="N91" s="360">
        <f>Prj1_GrowthLOSCost!O92</f>
        <v>0</v>
      </c>
      <c r="O91" s="360">
        <f>Prj1_GrowthLOSCost!P92</f>
        <v>0</v>
      </c>
      <c r="P91" s="360">
        <f>Prj1_GrowthLOSCost!Q92</f>
        <v>0</v>
      </c>
      <c r="Q91" s="360">
        <f>Prj1_GrowthLOSCost!R92</f>
        <v>0</v>
      </c>
      <c r="R91" s="360">
        <f>Prj1_GrowthLOSCost!S92</f>
        <v>0</v>
      </c>
      <c r="S91" s="360">
        <f>Prj1_GrowthLOSCost!T92</f>
        <v>0</v>
      </c>
      <c r="T91" s="360">
        <f>Prj1_GrowthLOSCost!U92</f>
        <v>0</v>
      </c>
      <c r="U91" s="360">
        <f>Prj1_GrowthLOSCost!V92</f>
        <v>0</v>
      </c>
      <c r="V91" s="360">
        <f>Prj1_GrowthLOSCost!W92</f>
        <v>0</v>
      </c>
      <c r="W91" s="360">
        <f>Prj1_GrowthLOSCost!X92</f>
        <v>0</v>
      </c>
      <c r="X91" s="360">
        <f>Prj1_GrowthLOSCost!Y92</f>
        <v>0</v>
      </c>
      <c r="Y91" s="360">
        <f>Prj1_GrowthLOSCost!Z92</f>
        <v>0</v>
      </c>
      <c r="Z91" s="360">
        <f>Prj1_GrowthLOSCost!AA92</f>
        <v>0</v>
      </c>
      <c r="AA91" s="360">
        <f>Prj1_GrowthLOSCost!AB92</f>
        <v>0</v>
      </c>
      <c r="AB91" s="360">
        <f>Prj1_GrowthLOSCost!AC92</f>
        <v>0</v>
      </c>
      <c r="AC91" s="360">
        <f>Prj1_GrowthLOSCost!AD92</f>
        <v>0</v>
      </c>
      <c r="AD91" s="360">
        <f>Prj1_GrowthLOSCost!AE92</f>
        <v>0</v>
      </c>
      <c r="AE91" s="360">
        <f>Prj1_GrowthLOSCost!AF92</f>
        <v>0</v>
      </c>
      <c r="AF91" s="360">
        <f>Prj1_GrowthLOSCost!AG92</f>
        <v>0</v>
      </c>
      <c r="AG91" s="360">
        <f>Prj1_GrowthLOSCost!AH92</f>
        <v>0</v>
      </c>
      <c r="AH91" s="360">
        <f>Prj1_GrowthLOSCost!AI92</f>
        <v>0</v>
      </c>
      <c r="AI91" s="360">
        <f>Prj1_GrowthLOSCost!AJ92</f>
        <v>0</v>
      </c>
      <c r="AJ91" s="360">
        <f>Prj1_GrowthLOSCost!AK92</f>
        <v>0</v>
      </c>
      <c r="AK91" s="360">
        <f>Prj1_GrowthLOSCost!AL92</f>
        <v>0</v>
      </c>
      <c r="AL91" s="360">
        <f>Prj1_GrowthLOSCost!AM92</f>
        <v>0</v>
      </c>
      <c r="AM91" s="360">
        <f>Prj1_GrowthLOSCost!AN92</f>
        <v>0</v>
      </c>
      <c r="AN91" s="360">
        <f>Prj1_GrowthLOSCost!AO92</f>
        <v>0</v>
      </c>
      <c r="AO91" s="349">
        <f t="shared" si="16"/>
        <v>0</v>
      </c>
      <c r="AP91" s="349">
        <f t="shared" si="17"/>
        <v>0</v>
      </c>
      <c r="AQ91" s="349">
        <f t="shared" si="18"/>
        <v>0</v>
      </c>
      <c r="AR91" s="353">
        <v>0</v>
      </c>
      <c r="AS91" s="354" t="str">
        <f t="shared" si="15"/>
        <v>Arterial</v>
      </c>
      <c r="AT91" s="349">
        <f t="shared" si="14"/>
        <v>0</v>
      </c>
      <c r="AU91" s="349">
        <f t="shared" si="14"/>
        <v>0</v>
      </c>
      <c r="AV91" s="355">
        <v>2024</v>
      </c>
      <c r="AW91" s="360">
        <f t="shared" si="19"/>
        <v>0</v>
      </c>
      <c r="AX91" s="360"/>
      <c r="AY91" s="353">
        <v>0</v>
      </c>
    </row>
    <row r="92" spans="1:51" ht="30" x14ac:dyDescent="0.25">
      <c r="A92" s="129">
        <f>Prj1_GrowthLOSCost!B93</f>
        <v>53</v>
      </c>
      <c r="B92" s="361" t="str">
        <f>Prj1_GrowthLOSCost!C93</f>
        <v>New intersection east of Jesmond Rd (Auranga B1 main street)</v>
      </c>
      <c r="C92" s="361" t="str">
        <f>Prj1_GrowthLOSCost!D93</f>
        <v>Ultimate intersection form (left-in left-out)</v>
      </c>
      <c r="D92" s="355" t="str">
        <f>Prj1_GrowthLOSCost!E93</f>
        <v>Exclude</v>
      </c>
      <c r="E92" s="355" t="str">
        <f>Prj1_GrowthLOSCost!F93</f>
        <v>4-lane arterial upgrade</v>
      </c>
      <c r="F92" s="355">
        <f>'P1 Date Adjustment'!G92</f>
        <v>2024</v>
      </c>
      <c r="G92" s="360">
        <v>0</v>
      </c>
      <c r="H92" s="360">
        <f>Prj1_GrowthLOSCost!I93</f>
        <v>0</v>
      </c>
      <c r="I92" s="360">
        <f>Prj1_GrowthLOSCost!J93</f>
        <v>0</v>
      </c>
      <c r="J92" s="360">
        <f>Prj1_GrowthLOSCost!K93</f>
        <v>0</v>
      </c>
      <c r="K92" s="360">
        <f>Prj1_GrowthLOSCost!L93</f>
        <v>0</v>
      </c>
      <c r="L92" s="360">
        <f>Prj1_GrowthLOSCost!M93</f>
        <v>0</v>
      </c>
      <c r="M92" s="360">
        <f>Prj1_GrowthLOSCost!N93</f>
        <v>0</v>
      </c>
      <c r="N92" s="360">
        <f>Prj1_GrowthLOSCost!O93</f>
        <v>0</v>
      </c>
      <c r="O92" s="360">
        <f>Prj1_GrowthLOSCost!P93</f>
        <v>0</v>
      </c>
      <c r="P92" s="360">
        <f>Prj1_GrowthLOSCost!Q93</f>
        <v>0</v>
      </c>
      <c r="Q92" s="360">
        <f>Prj1_GrowthLOSCost!R93</f>
        <v>0</v>
      </c>
      <c r="R92" s="360">
        <f>Prj1_GrowthLOSCost!S93</f>
        <v>0</v>
      </c>
      <c r="S92" s="360">
        <f>Prj1_GrowthLOSCost!T93</f>
        <v>0</v>
      </c>
      <c r="T92" s="360">
        <f>Prj1_GrowthLOSCost!U93</f>
        <v>0</v>
      </c>
      <c r="U92" s="360">
        <f>Prj1_GrowthLOSCost!V93</f>
        <v>0</v>
      </c>
      <c r="V92" s="360">
        <f>Prj1_GrowthLOSCost!W93</f>
        <v>0</v>
      </c>
      <c r="W92" s="360">
        <f>Prj1_GrowthLOSCost!X93</f>
        <v>0</v>
      </c>
      <c r="X92" s="360">
        <f>Prj1_GrowthLOSCost!Y93</f>
        <v>0</v>
      </c>
      <c r="Y92" s="360">
        <f>Prj1_GrowthLOSCost!Z93</f>
        <v>0</v>
      </c>
      <c r="Z92" s="360">
        <f>Prj1_GrowthLOSCost!AA93</f>
        <v>0</v>
      </c>
      <c r="AA92" s="360">
        <f>Prj1_GrowthLOSCost!AB93</f>
        <v>0</v>
      </c>
      <c r="AB92" s="360">
        <f>Prj1_GrowthLOSCost!AC93</f>
        <v>0</v>
      </c>
      <c r="AC92" s="360">
        <f>Prj1_GrowthLOSCost!AD93</f>
        <v>0</v>
      </c>
      <c r="AD92" s="360">
        <f>Prj1_GrowthLOSCost!AE93</f>
        <v>0</v>
      </c>
      <c r="AE92" s="360">
        <f>Prj1_GrowthLOSCost!AF93</f>
        <v>0</v>
      </c>
      <c r="AF92" s="360">
        <f>Prj1_GrowthLOSCost!AG93</f>
        <v>0</v>
      </c>
      <c r="AG92" s="360">
        <f>Prj1_GrowthLOSCost!AH93</f>
        <v>0</v>
      </c>
      <c r="AH92" s="360">
        <f>Prj1_GrowthLOSCost!AI93</f>
        <v>0</v>
      </c>
      <c r="AI92" s="360">
        <f>Prj1_GrowthLOSCost!AJ93</f>
        <v>0</v>
      </c>
      <c r="AJ92" s="360">
        <f>Prj1_GrowthLOSCost!AK93</f>
        <v>0</v>
      </c>
      <c r="AK92" s="360">
        <f>Prj1_GrowthLOSCost!AL93</f>
        <v>0</v>
      </c>
      <c r="AL92" s="360">
        <f>Prj1_GrowthLOSCost!AM93</f>
        <v>0</v>
      </c>
      <c r="AM92" s="360">
        <f>Prj1_GrowthLOSCost!AN93</f>
        <v>0</v>
      </c>
      <c r="AN92" s="360">
        <f>Prj1_GrowthLOSCost!AO93</f>
        <v>0</v>
      </c>
      <c r="AO92" s="349">
        <f t="shared" si="16"/>
        <v>0</v>
      </c>
      <c r="AP92" s="349">
        <f t="shared" si="17"/>
        <v>0</v>
      </c>
      <c r="AQ92" s="349">
        <f t="shared" si="18"/>
        <v>0</v>
      </c>
      <c r="AR92" s="353">
        <v>0</v>
      </c>
      <c r="AS92" s="354" t="str">
        <f t="shared" si="15"/>
        <v>Arterial</v>
      </c>
      <c r="AT92" s="349">
        <f t="shared" si="14"/>
        <v>0</v>
      </c>
      <c r="AU92" s="349">
        <f t="shared" si="14"/>
        <v>0</v>
      </c>
      <c r="AV92" s="355">
        <v>2024</v>
      </c>
      <c r="AW92" s="360">
        <f t="shared" si="19"/>
        <v>0</v>
      </c>
      <c r="AX92" s="360"/>
      <c r="AY92" s="353">
        <v>0</v>
      </c>
    </row>
    <row r="93" spans="1:51" ht="30" x14ac:dyDescent="0.25">
      <c r="A93" s="129">
        <f>Prj1_GrowthLOSCost!B94</f>
        <v>54</v>
      </c>
      <c r="B93" s="361" t="str">
        <f>Prj1_GrowthLOSCost!C94</f>
        <v>New N-S collectors internal to Auranga B1 (2 links )+ Intersections</v>
      </c>
      <c r="C93" s="361" t="str">
        <f>Prj1_GrowthLOSCost!D94</f>
        <v>2-lane urban- new collector with active mode on both sides + intersection improvements (TDM)</v>
      </c>
      <c r="D93" s="355" t="str">
        <f>Prj1_GrowthLOSCost!E94</f>
        <v>Exclude</v>
      </c>
      <c r="E93" s="355" t="str">
        <f>Prj1_GrowthLOSCost!F94</f>
        <v>Greenfields Collector</v>
      </c>
      <c r="F93" s="355">
        <f>'P1 Date Adjustment'!G93</f>
        <v>2025</v>
      </c>
      <c r="G93" s="360">
        <v>0</v>
      </c>
      <c r="H93" s="360">
        <f>Prj1_GrowthLOSCost!I94</f>
        <v>0</v>
      </c>
      <c r="I93" s="360">
        <f>Prj1_GrowthLOSCost!J94</f>
        <v>0</v>
      </c>
      <c r="J93" s="360">
        <f>Prj1_GrowthLOSCost!K94</f>
        <v>203844.58628523667</v>
      </c>
      <c r="K93" s="360">
        <f>Prj1_GrowthLOSCost!L94</f>
        <v>2075750.5813222637</v>
      </c>
      <c r="L93" s="360">
        <f>Prj1_GrowthLOSCost!M94</f>
        <v>0</v>
      </c>
      <c r="M93" s="360">
        <f>Prj1_GrowthLOSCost!N94</f>
        <v>0</v>
      </c>
      <c r="N93" s="360">
        <f>Prj1_GrowthLOSCost!O94</f>
        <v>0</v>
      </c>
      <c r="O93" s="360">
        <f>Prj1_GrowthLOSCost!P94</f>
        <v>0</v>
      </c>
      <c r="P93" s="360">
        <f>Prj1_GrowthLOSCost!Q94</f>
        <v>0</v>
      </c>
      <c r="Q93" s="360">
        <f>Prj1_GrowthLOSCost!R94</f>
        <v>0</v>
      </c>
      <c r="R93" s="360">
        <f>Prj1_GrowthLOSCost!S94</f>
        <v>0</v>
      </c>
      <c r="S93" s="360">
        <f>Prj1_GrowthLOSCost!T94</f>
        <v>0</v>
      </c>
      <c r="T93" s="360">
        <f>Prj1_GrowthLOSCost!U94</f>
        <v>0</v>
      </c>
      <c r="U93" s="360">
        <f>Prj1_GrowthLOSCost!V94</f>
        <v>0</v>
      </c>
      <c r="V93" s="360">
        <f>Prj1_GrowthLOSCost!W94</f>
        <v>0</v>
      </c>
      <c r="W93" s="360">
        <f>Prj1_GrowthLOSCost!X94</f>
        <v>0</v>
      </c>
      <c r="X93" s="360">
        <f>Prj1_GrowthLOSCost!Y94</f>
        <v>0</v>
      </c>
      <c r="Y93" s="360">
        <f>Prj1_GrowthLOSCost!Z94</f>
        <v>0</v>
      </c>
      <c r="Z93" s="360">
        <f>Prj1_GrowthLOSCost!AA94</f>
        <v>0</v>
      </c>
      <c r="AA93" s="360">
        <f>Prj1_GrowthLOSCost!AB94</f>
        <v>0</v>
      </c>
      <c r="AB93" s="360">
        <f>Prj1_GrowthLOSCost!AC94</f>
        <v>0</v>
      </c>
      <c r="AC93" s="360">
        <f>Prj1_GrowthLOSCost!AD94</f>
        <v>0</v>
      </c>
      <c r="AD93" s="360">
        <f>Prj1_GrowthLOSCost!AE94</f>
        <v>0</v>
      </c>
      <c r="AE93" s="360">
        <f>Prj1_GrowthLOSCost!AF94</f>
        <v>0</v>
      </c>
      <c r="AF93" s="360">
        <f>Prj1_GrowthLOSCost!AG94</f>
        <v>0</v>
      </c>
      <c r="AG93" s="360">
        <f>Prj1_GrowthLOSCost!AH94</f>
        <v>0</v>
      </c>
      <c r="AH93" s="360">
        <f>Prj1_GrowthLOSCost!AI94</f>
        <v>0</v>
      </c>
      <c r="AI93" s="360">
        <f>Prj1_GrowthLOSCost!AJ94</f>
        <v>0</v>
      </c>
      <c r="AJ93" s="360">
        <f>Prj1_GrowthLOSCost!AK94</f>
        <v>0</v>
      </c>
      <c r="AK93" s="360">
        <f>Prj1_GrowthLOSCost!AL94</f>
        <v>0</v>
      </c>
      <c r="AL93" s="360">
        <f>Prj1_GrowthLOSCost!AM94</f>
        <v>0</v>
      </c>
      <c r="AM93" s="360">
        <f>Prj1_GrowthLOSCost!AN94</f>
        <v>0</v>
      </c>
      <c r="AN93" s="360">
        <f>Prj1_GrowthLOSCost!AO94</f>
        <v>0</v>
      </c>
      <c r="AO93" s="349">
        <f t="shared" si="16"/>
        <v>2075750.5813222637</v>
      </c>
      <c r="AP93" s="349">
        <f t="shared" si="17"/>
        <v>2075750.5813222637</v>
      </c>
      <c r="AQ93" s="349">
        <f t="shared" si="18"/>
        <v>0</v>
      </c>
      <c r="AR93" s="353">
        <v>0</v>
      </c>
      <c r="AS93" s="354" t="str">
        <f t="shared" si="15"/>
        <v>Collector</v>
      </c>
      <c r="AT93" s="349">
        <f t="shared" si="14"/>
        <v>0</v>
      </c>
      <c r="AU93" s="349">
        <f t="shared" si="14"/>
        <v>0</v>
      </c>
      <c r="AV93" s="355">
        <v>2025</v>
      </c>
      <c r="AW93" s="360">
        <f t="shared" si="19"/>
        <v>2075750.5813222637</v>
      </c>
      <c r="AX93" s="360"/>
      <c r="AY93" s="353">
        <v>0</v>
      </c>
    </row>
    <row r="94" spans="1:51" ht="30" x14ac:dyDescent="0.25">
      <c r="A94" s="129">
        <f>Prj1_GrowthLOSCost!B95</f>
        <v>55</v>
      </c>
      <c r="B94" s="361" t="str">
        <f>Prj1_GrowthLOSCost!C95</f>
        <v>New E-W collector Jesmond Rd to SH22</v>
      </c>
      <c r="C94" s="361" t="str">
        <f>Prj1_GrowthLOSCost!D95</f>
        <v>2-lane urban- new collector with active mode on both sides + intersection improvements (TDM)</v>
      </c>
      <c r="D94" s="355" t="str">
        <f>Prj1_GrowthLOSCost!E95</f>
        <v>Exclude</v>
      </c>
      <c r="E94" s="355" t="str">
        <f>Prj1_GrowthLOSCost!F95</f>
        <v>Greenfields Collector</v>
      </c>
      <c r="F94" s="355">
        <f>'P1 Date Adjustment'!G94</f>
        <v>0</v>
      </c>
      <c r="G94" s="360">
        <v>0</v>
      </c>
      <c r="H94" s="360">
        <f>Prj1_GrowthLOSCost!I95</f>
        <v>0</v>
      </c>
      <c r="I94" s="360">
        <f>Prj1_GrowthLOSCost!J95</f>
        <v>0</v>
      </c>
      <c r="J94" s="360">
        <f>Prj1_GrowthLOSCost!K95</f>
        <v>0</v>
      </c>
      <c r="K94" s="360">
        <f>Prj1_GrowthLOSCost!L95</f>
        <v>0</v>
      </c>
      <c r="L94" s="360">
        <f>Prj1_GrowthLOSCost!M95</f>
        <v>0</v>
      </c>
      <c r="M94" s="360">
        <f>Prj1_GrowthLOSCost!N95</f>
        <v>0</v>
      </c>
      <c r="N94" s="360">
        <f>Prj1_GrowthLOSCost!O95</f>
        <v>0</v>
      </c>
      <c r="O94" s="360">
        <f>Prj1_GrowthLOSCost!P95</f>
        <v>0</v>
      </c>
      <c r="P94" s="360">
        <f>Prj1_GrowthLOSCost!Q95</f>
        <v>0</v>
      </c>
      <c r="Q94" s="360">
        <f>Prj1_GrowthLOSCost!R95</f>
        <v>0</v>
      </c>
      <c r="R94" s="360">
        <f>Prj1_GrowthLOSCost!S95</f>
        <v>0</v>
      </c>
      <c r="S94" s="360">
        <f>Prj1_GrowthLOSCost!T95</f>
        <v>0</v>
      </c>
      <c r="T94" s="360">
        <f>Prj1_GrowthLOSCost!U95</f>
        <v>0</v>
      </c>
      <c r="U94" s="360">
        <f>Prj1_GrowthLOSCost!V95</f>
        <v>0</v>
      </c>
      <c r="V94" s="360">
        <f>Prj1_GrowthLOSCost!W95</f>
        <v>0</v>
      </c>
      <c r="W94" s="360">
        <f>Prj1_GrowthLOSCost!X95</f>
        <v>0</v>
      </c>
      <c r="X94" s="360">
        <f>Prj1_GrowthLOSCost!Y95</f>
        <v>0</v>
      </c>
      <c r="Y94" s="360">
        <f>Prj1_GrowthLOSCost!Z95</f>
        <v>0</v>
      </c>
      <c r="Z94" s="360">
        <f>Prj1_GrowthLOSCost!AA95</f>
        <v>0</v>
      </c>
      <c r="AA94" s="360">
        <f>Prj1_GrowthLOSCost!AB95</f>
        <v>0</v>
      </c>
      <c r="AB94" s="360">
        <f>Prj1_GrowthLOSCost!AC95</f>
        <v>0</v>
      </c>
      <c r="AC94" s="360">
        <f>Prj1_GrowthLOSCost!AD95</f>
        <v>0</v>
      </c>
      <c r="AD94" s="360">
        <f>Prj1_GrowthLOSCost!AE95</f>
        <v>0</v>
      </c>
      <c r="AE94" s="360">
        <f>Prj1_GrowthLOSCost!AF95</f>
        <v>0</v>
      </c>
      <c r="AF94" s="360">
        <f>Prj1_GrowthLOSCost!AG95</f>
        <v>0</v>
      </c>
      <c r="AG94" s="360">
        <f>Prj1_GrowthLOSCost!AH95</f>
        <v>0</v>
      </c>
      <c r="AH94" s="360">
        <f>Prj1_GrowthLOSCost!AI95</f>
        <v>0</v>
      </c>
      <c r="AI94" s="360">
        <f>Prj1_GrowthLOSCost!AJ95</f>
        <v>0</v>
      </c>
      <c r="AJ94" s="360">
        <f>Prj1_GrowthLOSCost!AK95</f>
        <v>0</v>
      </c>
      <c r="AK94" s="360">
        <f>Prj1_GrowthLOSCost!AL95</f>
        <v>0</v>
      </c>
      <c r="AL94" s="360">
        <f>Prj1_GrowthLOSCost!AM95</f>
        <v>0</v>
      </c>
      <c r="AM94" s="360">
        <f>Prj1_GrowthLOSCost!AN95</f>
        <v>0</v>
      </c>
      <c r="AN94" s="360">
        <f>Prj1_GrowthLOSCost!AO95</f>
        <v>0</v>
      </c>
      <c r="AO94" s="349">
        <f t="shared" si="16"/>
        <v>0</v>
      </c>
      <c r="AP94" s="349">
        <f t="shared" si="17"/>
        <v>0</v>
      </c>
      <c r="AQ94" s="349">
        <f t="shared" si="18"/>
        <v>0</v>
      </c>
      <c r="AR94" s="353">
        <v>0</v>
      </c>
      <c r="AS94" s="354" t="str">
        <f t="shared" si="15"/>
        <v>Collector</v>
      </c>
      <c r="AT94" s="349">
        <f t="shared" si="14"/>
        <v>0</v>
      </c>
      <c r="AU94" s="349">
        <f t="shared" si="14"/>
        <v>0</v>
      </c>
      <c r="AV94" s="355" t="s">
        <v>142</v>
      </c>
      <c r="AW94" s="360">
        <f t="shared" si="19"/>
        <v>0</v>
      </c>
      <c r="AX94" s="360"/>
      <c r="AY94" s="353">
        <v>0</v>
      </c>
    </row>
    <row r="95" spans="1:51" ht="30" x14ac:dyDescent="0.25">
      <c r="A95" s="129" t="str">
        <f>Prj1_GrowthLOSCost!B96</f>
        <v>55a</v>
      </c>
      <c r="B95" s="361" t="str">
        <f>Prj1_GrowthLOSCost!C96</f>
        <v>New E-W collector Jesmond Rd to Burberry Rd</v>
      </c>
      <c r="C95" s="361" t="str">
        <f>Prj1_GrowthLOSCost!D96</f>
        <v>2-lane urban- new collector with active mode on both sides + intersection improvements (TDM)</v>
      </c>
      <c r="D95" s="355" t="str">
        <f>Prj1_GrowthLOSCost!E96</f>
        <v>Include</v>
      </c>
      <c r="E95" s="355" t="str">
        <f>Prj1_GrowthLOSCost!F96</f>
        <v>New Collector (AT)</v>
      </c>
      <c r="F95" s="355">
        <f>'P1 Date Adjustment'!G95</f>
        <v>2037</v>
      </c>
      <c r="G95" s="360">
        <v>0</v>
      </c>
      <c r="H95" s="360">
        <f>Prj1_GrowthLOSCost!I96</f>
        <v>0</v>
      </c>
      <c r="I95" s="360">
        <f>Prj1_GrowthLOSCost!J96</f>
        <v>0</v>
      </c>
      <c r="J95" s="360">
        <f>Prj1_GrowthLOSCost!K96</f>
        <v>0</v>
      </c>
      <c r="K95" s="360">
        <f>Prj1_GrowthLOSCost!L96</f>
        <v>0</v>
      </c>
      <c r="L95" s="360">
        <f>Prj1_GrowthLOSCost!M96</f>
        <v>0</v>
      </c>
      <c r="M95" s="360">
        <f>Prj1_GrowthLOSCost!N96</f>
        <v>0</v>
      </c>
      <c r="N95" s="360">
        <f>Prj1_GrowthLOSCost!O96</f>
        <v>0</v>
      </c>
      <c r="O95" s="360">
        <f>Prj1_GrowthLOSCost!P96</f>
        <v>0</v>
      </c>
      <c r="P95" s="360">
        <f>Prj1_GrowthLOSCost!Q96</f>
        <v>0</v>
      </c>
      <c r="Q95" s="360">
        <f>Prj1_GrowthLOSCost!R96</f>
        <v>0</v>
      </c>
      <c r="R95" s="360">
        <f>Prj1_GrowthLOSCost!S96</f>
        <v>0</v>
      </c>
      <c r="S95" s="360">
        <f>Prj1_GrowthLOSCost!T96</f>
        <v>0</v>
      </c>
      <c r="T95" s="360">
        <f>Prj1_GrowthLOSCost!U96</f>
        <v>0</v>
      </c>
      <c r="U95" s="360">
        <f>Prj1_GrowthLOSCost!V96</f>
        <v>13284839.242002726</v>
      </c>
      <c r="V95" s="360">
        <f>Prj1_GrowthLOSCost!W96</f>
        <v>3708089.0408656001</v>
      </c>
      <c r="W95" s="360">
        <f>Prj1_GrowthLOSCost!X96</f>
        <v>37882848.938494116</v>
      </c>
      <c r="X95" s="360">
        <f>Prj1_GrowthLOSCost!Y96</f>
        <v>0</v>
      </c>
      <c r="Y95" s="360">
        <f>Prj1_GrowthLOSCost!Z96</f>
        <v>0</v>
      </c>
      <c r="Z95" s="360">
        <f>Prj1_GrowthLOSCost!AA96</f>
        <v>0</v>
      </c>
      <c r="AA95" s="360">
        <f>Prj1_GrowthLOSCost!AB96</f>
        <v>0</v>
      </c>
      <c r="AB95" s="360">
        <f>Prj1_GrowthLOSCost!AC96</f>
        <v>0</v>
      </c>
      <c r="AC95" s="360">
        <f>Prj1_GrowthLOSCost!AD96</f>
        <v>0</v>
      </c>
      <c r="AD95" s="360">
        <f>Prj1_GrowthLOSCost!AE96</f>
        <v>0</v>
      </c>
      <c r="AE95" s="360">
        <f>Prj1_GrowthLOSCost!AF96</f>
        <v>0</v>
      </c>
      <c r="AF95" s="360">
        <f>Prj1_GrowthLOSCost!AG96</f>
        <v>0</v>
      </c>
      <c r="AG95" s="360">
        <f>Prj1_GrowthLOSCost!AH96</f>
        <v>0</v>
      </c>
      <c r="AH95" s="360">
        <f>Prj1_GrowthLOSCost!AI96</f>
        <v>0</v>
      </c>
      <c r="AI95" s="360">
        <f>Prj1_GrowthLOSCost!AJ96</f>
        <v>0</v>
      </c>
      <c r="AJ95" s="360">
        <f>Prj1_GrowthLOSCost!AK96</f>
        <v>0</v>
      </c>
      <c r="AK95" s="360">
        <f>Prj1_GrowthLOSCost!AL96</f>
        <v>0</v>
      </c>
      <c r="AL95" s="360">
        <f>Prj1_GrowthLOSCost!AM96</f>
        <v>0</v>
      </c>
      <c r="AM95" s="360">
        <f>Prj1_GrowthLOSCost!AN96</f>
        <v>0</v>
      </c>
      <c r="AN95" s="360">
        <f>Prj1_GrowthLOSCost!AO96</f>
        <v>0</v>
      </c>
      <c r="AO95" s="349">
        <f t="shared" si="16"/>
        <v>54875777.221362442</v>
      </c>
      <c r="AP95" s="349">
        <f t="shared" si="17"/>
        <v>0</v>
      </c>
      <c r="AQ95" s="349">
        <f t="shared" si="18"/>
        <v>54875777.221362442</v>
      </c>
      <c r="AR95" s="353">
        <v>2037</v>
      </c>
      <c r="AS95" s="354" t="str">
        <f t="shared" si="15"/>
        <v>Collector</v>
      </c>
      <c r="AT95" s="349">
        <f t="shared" si="14"/>
        <v>0</v>
      </c>
      <c r="AU95" s="349">
        <f t="shared" si="14"/>
        <v>0</v>
      </c>
      <c r="AV95" s="355">
        <v>2034</v>
      </c>
      <c r="AW95" s="360">
        <f t="shared" si="19"/>
        <v>54875777.221362442</v>
      </c>
      <c r="AX95" s="360"/>
      <c r="AY95" s="353">
        <v>0</v>
      </c>
    </row>
    <row r="96" spans="1:51" ht="30" x14ac:dyDescent="0.25">
      <c r="A96" s="129">
        <f>Prj1_GrowthLOSCost!B97</f>
        <v>56</v>
      </c>
      <c r="B96" s="361" t="str">
        <f>Prj1_GrowthLOSCost!C97</f>
        <v xml:space="preserve">Burberry Rd north connection to Auranga Precinct </v>
      </c>
      <c r="C96" s="361" t="str">
        <f>Prj1_GrowthLOSCost!D97</f>
        <v>2-lane collector- new collector with active mode on both sides + intersection improvements (TDM)</v>
      </c>
      <c r="D96" s="355" t="str">
        <f>Prj1_GrowthLOSCost!E97</f>
        <v>Exclude</v>
      </c>
      <c r="E96" s="355" t="str">
        <f>Prj1_GrowthLOSCost!F97</f>
        <v>Greenfields Collector</v>
      </c>
      <c r="F96" s="355" t="str">
        <f>'P1 Date Adjustment'!G96</f>
        <v>Under construction</v>
      </c>
      <c r="G96" s="360">
        <v>0</v>
      </c>
      <c r="H96" s="360">
        <f>Prj1_GrowthLOSCost!I97</f>
        <v>0</v>
      </c>
      <c r="I96" s="360">
        <f>Prj1_GrowthLOSCost!J97</f>
        <v>0</v>
      </c>
      <c r="J96" s="360">
        <f>Prj1_GrowthLOSCost!K97</f>
        <v>0</v>
      </c>
      <c r="K96" s="360">
        <f>Prj1_GrowthLOSCost!L97</f>
        <v>0</v>
      </c>
      <c r="L96" s="360">
        <f>Prj1_GrowthLOSCost!M97</f>
        <v>0</v>
      </c>
      <c r="M96" s="360">
        <f>Prj1_GrowthLOSCost!N97</f>
        <v>0</v>
      </c>
      <c r="N96" s="360">
        <f>Prj1_GrowthLOSCost!O97</f>
        <v>0</v>
      </c>
      <c r="O96" s="360">
        <f>Prj1_GrowthLOSCost!P97</f>
        <v>0</v>
      </c>
      <c r="P96" s="360">
        <f>Prj1_GrowthLOSCost!Q97</f>
        <v>0</v>
      </c>
      <c r="Q96" s="360">
        <f>Prj1_GrowthLOSCost!R97</f>
        <v>0</v>
      </c>
      <c r="R96" s="360">
        <f>Prj1_GrowthLOSCost!S97</f>
        <v>0</v>
      </c>
      <c r="S96" s="360">
        <f>Prj1_GrowthLOSCost!T97</f>
        <v>0</v>
      </c>
      <c r="T96" s="360">
        <f>Prj1_GrowthLOSCost!U97</f>
        <v>0</v>
      </c>
      <c r="U96" s="360">
        <f>Prj1_GrowthLOSCost!V97</f>
        <v>0</v>
      </c>
      <c r="V96" s="360">
        <f>Prj1_GrowthLOSCost!W97</f>
        <v>0</v>
      </c>
      <c r="W96" s="360">
        <f>Prj1_GrowthLOSCost!X97</f>
        <v>0</v>
      </c>
      <c r="X96" s="360">
        <f>Prj1_GrowthLOSCost!Y97</f>
        <v>0</v>
      </c>
      <c r="Y96" s="360">
        <f>Prj1_GrowthLOSCost!Z97</f>
        <v>0</v>
      </c>
      <c r="Z96" s="360">
        <f>Prj1_GrowthLOSCost!AA97</f>
        <v>0</v>
      </c>
      <c r="AA96" s="360">
        <f>Prj1_GrowthLOSCost!AB97</f>
        <v>0</v>
      </c>
      <c r="AB96" s="360">
        <f>Prj1_GrowthLOSCost!AC97</f>
        <v>0</v>
      </c>
      <c r="AC96" s="360">
        <f>Prj1_GrowthLOSCost!AD97</f>
        <v>0</v>
      </c>
      <c r="AD96" s="360">
        <f>Prj1_GrowthLOSCost!AE97</f>
        <v>0</v>
      </c>
      <c r="AE96" s="360">
        <f>Prj1_GrowthLOSCost!AF97</f>
        <v>0</v>
      </c>
      <c r="AF96" s="360">
        <f>Prj1_GrowthLOSCost!AG97</f>
        <v>0</v>
      </c>
      <c r="AG96" s="360">
        <f>Prj1_GrowthLOSCost!AH97</f>
        <v>0</v>
      </c>
      <c r="AH96" s="360">
        <f>Prj1_GrowthLOSCost!AI97</f>
        <v>0</v>
      </c>
      <c r="AI96" s="360">
        <f>Prj1_GrowthLOSCost!AJ97</f>
        <v>0</v>
      </c>
      <c r="AJ96" s="360">
        <f>Prj1_GrowthLOSCost!AK97</f>
        <v>0</v>
      </c>
      <c r="AK96" s="360">
        <f>Prj1_GrowthLOSCost!AL97</f>
        <v>0</v>
      </c>
      <c r="AL96" s="360">
        <f>Prj1_GrowthLOSCost!AM97</f>
        <v>0</v>
      </c>
      <c r="AM96" s="360">
        <f>Prj1_GrowthLOSCost!AN97</f>
        <v>0</v>
      </c>
      <c r="AN96" s="360">
        <f>Prj1_GrowthLOSCost!AO97</f>
        <v>0</v>
      </c>
      <c r="AO96" s="349">
        <f t="shared" si="16"/>
        <v>0</v>
      </c>
      <c r="AP96" s="349">
        <f t="shared" si="17"/>
        <v>0</v>
      </c>
      <c r="AQ96" s="349">
        <f t="shared" si="18"/>
        <v>0</v>
      </c>
      <c r="AR96" s="353">
        <v>0</v>
      </c>
      <c r="AS96" s="354" t="str">
        <f t="shared" si="15"/>
        <v>Collector</v>
      </c>
      <c r="AT96" s="349">
        <f t="shared" si="14"/>
        <v>0</v>
      </c>
      <c r="AU96" s="349">
        <f t="shared" si="14"/>
        <v>0</v>
      </c>
      <c r="AV96" s="355" t="s">
        <v>433</v>
      </c>
      <c r="AW96" s="360">
        <f t="shared" si="19"/>
        <v>0</v>
      </c>
      <c r="AX96" s="360"/>
      <c r="AY96" s="353">
        <v>0</v>
      </c>
    </row>
    <row r="97" spans="1:51" ht="30" x14ac:dyDescent="0.25">
      <c r="A97" s="129">
        <f>Prj1_GrowthLOSCost!B98</f>
        <v>57</v>
      </c>
      <c r="B97" s="361" t="str">
        <f>Prj1_GrowthLOSCost!C98</f>
        <v xml:space="preserve">New access road to Drury West Station </v>
      </c>
      <c r="C97" s="361" t="str">
        <f>Prj1_GrowthLOSCost!D98</f>
        <v xml:space="preserve">2-lane urban- new road layout with active modes on both sides, (TDM) </v>
      </c>
      <c r="D97" s="355" t="str">
        <f>Prj1_GrowthLOSCost!E98</f>
        <v>Exclude</v>
      </c>
      <c r="E97" s="355">
        <f>Prj1_GrowthLOSCost!F98</f>
        <v>0</v>
      </c>
      <c r="F97" s="355">
        <f>'P1 Date Adjustment'!G97</f>
        <v>2026</v>
      </c>
      <c r="G97" s="360">
        <v>0</v>
      </c>
      <c r="H97" s="360">
        <f>Prj1_GrowthLOSCost!I98</f>
        <v>0</v>
      </c>
      <c r="I97" s="360">
        <f>Prj1_GrowthLOSCost!J98</f>
        <v>0</v>
      </c>
      <c r="J97" s="360">
        <f>Prj1_GrowthLOSCost!K98</f>
        <v>0</v>
      </c>
      <c r="K97" s="360">
        <f>Prj1_GrowthLOSCost!L98</f>
        <v>0</v>
      </c>
      <c r="L97" s="360">
        <f>Prj1_GrowthLOSCost!M98</f>
        <v>0</v>
      </c>
      <c r="M97" s="360">
        <f>Prj1_GrowthLOSCost!N98</f>
        <v>0</v>
      </c>
      <c r="N97" s="360">
        <f>Prj1_GrowthLOSCost!O98</f>
        <v>0</v>
      </c>
      <c r="O97" s="360">
        <f>Prj1_GrowthLOSCost!P98</f>
        <v>0</v>
      </c>
      <c r="P97" s="360">
        <f>Prj1_GrowthLOSCost!Q98</f>
        <v>0</v>
      </c>
      <c r="Q97" s="360">
        <f>Prj1_GrowthLOSCost!R98</f>
        <v>0</v>
      </c>
      <c r="R97" s="360">
        <f>Prj1_GrowthLOSCost!S98</f>
        <v>0</v>
      </c>
      <c r="S97" s="360">
        <f>Prj1_GrowthLOSCost!T98</f>
        <v>0</v>
      </c>
      <c r="T97" s="360">
        <f>Prj1_GrowthLOSCost!U98</f>
        <v>0</v>
      </c>
      <c r="U97" s="360">
        <f>Prj1_GrowthLOSCost!V98</f>
        <v>0</v>
      </c>
      <c r="V97" s="360">
        <f>Prj1_GrowthLOSCost!W98</f>
        <v>0</v>
      </c>
      <c r="W97" s="360">
        <f>Prj1_GrowthLOSCost!X98</f>
        <v>0</v>
      </c>
      <c r="X97" s="360">
        <f>Prj1_GrowthLOSCost!Y98</f>
        <v>0</v>
      </c>
      <c r="Y97" s="360">
        <f>Prj1_GrowthLOSCost!Z98</f>
        <v>0</v>
      </c>
      <c r="Z97" s="360">
        <f>Prj1_GrowthLOSCost!AA98</f>
        <v>0</v>
      </c>
      <c r="AA97" s="360">
        <f>Prj1_GrowthLOSCost!AB98</f>
        <v>0</v>
      </c>
      <c r="AB97" s="360">
        <f>Prj1_GrowthLOSCost!AC98</f>
        <v>0</v>
      </c>
      <c r="AC97" s="360">
        <f>Prj1_GrowthLOSCost!AD98</f>
        <v>0</v>
      </c>
      <c r="AD97" s="360">
        <f>Prj1_GrowthLOSCost!AE98</f>
        <v>0</v>
      </c>
      <c r="AE97" s="360">
        <f>Prj1_GrowthLOSCost!AF98</f>
        <v>0</v>
      </c>
      <c r="AF97" s="360">
        <f>Prj1_GrowthLOSCost!AG98</f>
        <v>0</v>
      </c>
      <c r="AG97" s="360">
        <f>Prj1_GrowthLOSCost!AH98</f>
        <v>0</v>
      </c>
      <c r="AH97" s="360">
        <f>Prj1_GrowthLOSCost!AI98</f>
        <v>0</v>
      </c>
      <c r="AI97" s="360">
        <f>Prj1_GrowthLOSCost!AJ98</f>
        <v>0</v>
      </c>
      <c r="AJ97" s="360">
        <f>Prj1_GrowthLOSCost!AK98</f>
        <v>0</v>
      </c>
      <c r="AK97" s="360">
        <f>Prj1_GrowthLOSCost!AL98</f>
        <v>0</v>
      </c>
      <c r="AL97" s="360">
        <f>Prj1_GrowthLOSCost!AM98</f>
        <v>0</v>
      </c>
      <c r="AM97" s="360">
        <f>Prj1_GrowthLOSCost!AN98</f>
        <v>0</v>
      </c>
      <c r="AN97" s="360">
        <f>Prj1_GrowthLOSCost!AO98</f>
        <v>0</v>
      </c>
      <c r="AO97" s="349">
        <f t="shared" si="16"/>
        <v>0</v>
      </c>
      <c r="AP97" s="349">
        <f t="shared" si="17"/>
        <v>0</v>
      </c>
      <c r="AQ97" s="349">
        <f t="shared" si="18"/>
        <v>0</v>
      </c>
      <c r="AR97" s="353">
        <v>0</v>
      </c>
      <c r="AS97" s="354" t="str">
        <f t="shared" si="15"/>
        <v>Arterial</v>
      </c>
      <c r="AT97" s="349">
        <f t="shared" si="14"/>
        <v>0</v>
      </c>
      <c r="AU97" s="349">
        <f t="shared" si="14"/>
        <v>0</v>
      </c>
      <c r="AV97" s="355">
        <v>2026</v>
      </c>
      <c r="AW97" s="360">
        <f t="shared" si="19"/>
        <v>0</v>
      </c>
      <c r="AX97" s="360"/>
      <c r="AY97" s="353">
        <v>0</v>
      </c>
    </row>
    <row r="98" spans="1:51" ht="45" x14ac:dyDescent="0.25">
      <c r="A98" s="129">
        <f>Prj1_GrowthLOSCost!B99</f>
        <v>58</v>
      </c>
      <c r="B98" s="361" t="str">
        <f>Prj1_GrowthLOSCost!C99</f>
        <v>Oira Rd upgrades from SH22 to proposed east-west collector</v>
      </c>
      <c r="C98" s="361" t="str">
        <f>Prj1_GrowthLOSCost!D99</f>
        <v>2-lane urban- upgrade existing road layout with active modes on both sides + intersection improvements (TDM)</v>
      </c>
      <c r="D98" s="355" t="str">
        <f>Prj1_GrowthLOSCost!E99</f>
        <v>Include</v>
      </c>
      <c r="E98" s="355" t="str">
        <f>Prj1_GrowthLOSCost!F99</f>
        <v>Upgrade Collector</v>
      </c>
      <c r="F98" s="355">
        <f>'P1 Date Adjustment'!G98</f>
        <v>2036</v>
      </c>
      <c r="G98" s="360">
        <v>0</v>
      </c>
      <c r="H98" s="360">
        <f>Prj1_GrowthLOSCost!I99</f>
        <v>0</v>
      </c>
      <c r="I98" s="360">
        <f>Prj1_GrowthLOSCost!J99</f>
        <v>0</v>
      </c>
      <c r="J98" s="360">
        <f>Prj1_GrowthLOSCost!K99</f>
        <v>0</v>
      </c>
      <c r="K98" s="360">
        <f>Prj1_GrowthLOSCost!L99</f>
        <v>0</v>
      </c>
      <c r="L98" s="360">
        <f>Prj1_GrowthLOSCost!M99</f>
        <v>0</v>
      </c>
      <c r="M98" s="360">
        <f>Prj1_GrowthLOSCost!N99</f>
        <v>0</v>
      </c>
      <c r="N98" s="360">
        <f>Prj1_GrowthLOSCost!O99</f>
        <v>0</v>
      </c>
      <c r="O98" s="360">
        <f>Prj1_GrowthLOSCost!P99</f>
        <v>0</v>
      </c>
      <c r="P98" s="360">
        <f>Prj1_GrowthLOSCost!Q99</f>
        <v>0</v>
      </c>
      <c r="Q98" s="360">
        <f>Prj1_GrowthLOSCost!R99</f>
        <v>0</v>
      </c>
      <c r="R98" s="360">
        <f>Prj1_GrowthLOSCost!S99</f>
        <v>0</v>
      </c>
      <c r="S98" s="360">
        <f>Prj1_GrowthLOSCost!T99</f>
        <v>0</v>
      </c>
      <c r="T98" s="360">
        <f>Prj1_GrowthLOSCost!U99</f>
        <v>0</v>
      </c>
      <c r="U98" s="360">
        <f>Prj1_GrowthLOSCost!V99</f>
        <v>756954.75078497303</v>
      </c>
      <c r="V98" s="360">
        <f>Prj1_GrowthLOSCost!W99</f>
        <v>7733256.1762240427</v>
      </c>
      <c r="W98" s="360">
        <f>Prj1_GrowthLOSCost!X99</f>
        <v>0</v>
      </c>
      <c r="X98" s="360">
        <f>Prj1_GrowthLOSCost!Y99</f>
        <v>0</v>
      </c>
      <c r="Y98" s="360">
        <f>Prj1_GrowthLOSCost!Z99</f>
        <v>0</v>
      </c>
      <c r="Z98" s="360">
        <f>Prj1_GrowthLOSCost!AA99</f>
        <v>0</v>
      </c>
      <c r="AA98" s="360">
        <f>Prj1_GrowthLOSCost!AB99</f>
        <v>0</v>
      </c>
      <c r="AB98" s="360">
        <f>Prj1_GrowthLOSCost!AC99</f>
        <v>0</v>
      </c>
      <c r="AC98" s="360">
        <f>Prj1_GrowthLOSCost!AD99</f>
        <v>0</v>
      </c>
      <c r="AD98" s="360">
        <f>Prj1_GrowthLOSCost!AE99</f>
        <v>0</v>
      </c>
      <c r="AE98" s="360">
        <f>Prj1_GrowthLOSCost!AF99</f>
        <v>0</v>
      </c>
      <c r="AF98" s="360">
        <f>Prj1_GrowthLOSCost!AG99</f>
        <v>0</v>
      </c>
      <c r="AG98" s="360">
        <f>Prj1_GrowthLOSCost!AH99</f>
        <v>0</v>
      </c>
      <c r="AH98" s="360">
        <f>Prj1_GrowthLOSCost!AI99</f>
        <v>0</v>
      </c>
      <c r="AI98" s="360">
        <f>Prj1_GrowthLOSCost!AJ99</f>
        <v>0</v>
      </c>
      <c r="AJ98" s="360">
        <f>Prj1_GrowthLOSCost!AK99</f>
        <v>0</v>
      </c>
      <c r="AK98" s="360">
        <f>Prj1_GrowthLOSCost!AL99</f>
        <v>0</v>
      </c>
      <c r="AL98" s="360">
        <f>Prj1_GrowthLOSCost!AM99</f>
        <v>0</v>
      </c>
      <c r="AM98" s="360">
        <f>Prj1_GrowthLOSCost!AN99</f>
        <v>0</v>
      </c>
      <c r="AN98" s="360">
        <f>Prj1_GrowthLOSCost!AO99</f>
        <v>0</v>
      </c>
      <c r="AO98" s="349">
        <f t="shared" si="16"/>
        <v>8490210.9270090163</v>
      </c>
      <c r="AP98" s="349">
        <f t="shared" si="17"/>
        <v>0</v>
      </c>
      <c r="AQ98" s="349">
        <f t="shared" si="18"/>
        <v>8490210.9270090163</v>
      </c>
      <c r="AR98" s="353">
        <v>2036</v>
      </c>
      <c r="AS98" s="354" t="str">
        <f t="shared" si="15"/>
        <v>Collector</v>
      </c>
      <c r="AT98" s="349">
        <f t="shared" si="14"/>
        <v>0</v>
      </c>
      <c r="AU98" s="349">
        <f t="shared" si="14"/>
        <v>0</v>
      </c>
      <c r="AV98" s="355">
        <v>2033</v>
      </c>
      <c r="AW98" s="360">
        <f t="shared" si="19"/>
        <v>8490210.9270090163</v>
      </c>
      <c r="AX98" s="360"/>
      <c r="AY98" s="353">
        <v>2035</v>
      </c>
    </row>
    <row r="99" spans="1:51" ht="30" x14ac:dyDescent="0.25">
      <c r="A99" s="129">
        <f>Prj1_GrowthLOSCost!B100</f>
        <v>59</v>
      </c>
      <c r="B99" s="361" t="str">
        <f>Prj1_GrowthLOSCost!C100</f>
        <v>New Intersection on Jesmond Rd/collector (PC61)</v>
      </c>
      <c r="C99" s="361" t="str">
        <f>Prj1_GrowthLOSCost!D100</f>
        <v xml:space="preserve"> 2-lane intersection (new intersection + active mode crossings)</v>
      </c>
      <c r="D99" s="355" t="str">
        <f>Prj1_GrowthLOSCost!E100</f>
        <v>Include</v>
      </c>
      <c r="E99" s="355" t="str">
        <f>Prj1_GrowthLOSCost!F100</f>
        <v>New Collector (AT)</v>
      </c>
      <c r="F99" s="355">
        <f>'P1 Date Adjustment'!G99</f>
        <v>2038</v>
      </c>
      <c r="G99" s="360">
        <v>0</v>
      </c>
      <c r="H99" s="360">
        <f>Prj1_GrowthLOSCost!I100</f>
        <v>0</v>
      </c>
      <c r="I99" s="360">
        <f>Prj1_GrowthLOSCost!J100</f>
        <v>0</v>
      </c>
      <c r="J99" s="360">
        <f>Prj1_GrowthLOSCost!K100</f>
        <v>0</v>
      </c>
      <c r="K99" s="360">
        <f>Prj1_GrowthLOSCost!L100</f>
        <v>0</v>
      </c>
      <c r="L99" s="360">
        <f>Prj1_GrowthLOSCost!M100</f>
        <v>0</v>
      </c>
      <c r="M99" s="360">
        <f>Prj1_GrowthLOSCost!N100</f>
        <v>0</v>
      </c>
      <c r="N99" s="360">
        <f>Prj1_GrowthLOSCost!O100</f>
        <v>0</v>
      </c>
      <c r="O99" s="360">
        <f>Prj1_GrowthLOSCost!P100</f>
        <v>0</v>
      </c>
      <c r="P99" s="360">
        <f>Prj1_GrowthLOSCost!Q100</f>
        <v>0</v>
      </c>
      <c r="Q99" s="360">
        <f>Prj1_GrowthLOSCost!R100</f>
        <v>0</v>
      </c>
      <c r="R99" s="360">
        <f>Prj1_GrowthLOSCost!S100</f>
        <v>0</v>
      </c>
      <c r="S99" s="360">
        <f>Prj1_GrowthLOSCost!T100</f>
        <v>0</v>
      </c>
      <c r="T99" s="360">
        <f>Prj1_GrowthLOSCost!U100</f>
        <v>0</v>
      </c>
      <c r="U99" s="360">
        <f>Prj1_GrowthLOSCost!V100</f>
        <v>0</v>
      </c>
      <c r="V99" s="360">
        <f>Prj1_GrowthLOSCost!W100</f>
        <v>0</v>
      </c>
      <c r="W99" s="360">
        <f>Prj1_GrowthLOSCost!X100</f>
        <v>1111582.7775936769</v>
      </c>
      <c r="X99" s="360">
        <f>Prj1_GrowthLOSCost!Y100</f>
        <v>11356232.814836346</v>
      </c>
      <c r="Y99" s="360">
        <f>Prj1_GrowthLOSCost!Z100</f>
        <v>0</v>
      </c>
      <c r="Z99" s="360">
        <f>Prj1_GrowthLOSCost!AA100</f>
        <v>0</v>
      </c>
      <c r="AA99" s="360">
        <f>Prj1_GrowthLOSCost!AB100</f>
        <v>0</v>
      </c>
      <c r="AB99" s="360">
        <f>Prj1_GrowthLOSCost!AC100</f>
        <v>0</v>
      </c>
      <c r="AC99" s="360">
        <f>Prj1_GrowthLOSCost!AD100</f>
        <v>0</v>
      </c>
      <c r="AD99" s="360">
        <f>Prj1_GrowthLOSCost!AE100</f>
        <v>0</v>
      </c>
      <c r="AE99" s="360">
        <f>Prj1_GrowthLOSCost!AF100</f>
        <v>0</v>
      </c>
      <c r="AF99" s="360">
        <f>Prj1_GrowthLOSCost!AG100</f>
        <v>0</v>
      </c>
      <c r="AG99" s="360">
        <f>Prj1_GrowthLOSCost!AH100</f>
        <v>0</v>
      </c>
      <c r="AH99" s="360">
        <f>Prj1_GrowthLOSCost!AI100</f>
        <v>0</v>
      </c>
      <c r="AI99" s="360">
        <f>Prj1_GrowthLOSCost!AJ100</f>
        <v>0</v>
      </c>
      <c r="AJ99" s="360">
        <f>Prj1_GrowthLOSCost!AK100</f>
        <v>0</v>
      </c>
      <c r="AK99" s="360">
        <f>Prj1_GrowthLOSCost!AL100</f>
        <v>0</v>
      </c>
      <c r="AL99" s="360">
        <f>Prj1_GrowthLOSCost!AM100</f>
        <v>0</v>
      </c>
      <c r="AM99" s="360">
        <f>Prj1_GrowthLOSCost!AN100</f>
        <v>0</v>
      </c>
      <c r="AN99" s="360">
        <f>Prj1_GrowthLOSCost!AO100</f>
        <v>0</v>
      </c>
      <c r="AO99" s="349">
        <f t="shared" si="16"/>
        <v>12467815.592430022</v>
      </c>
      <c r="AP99" s="349">
        <f t="shared" si="17"/>
        <v>0</v>
      </c>
      <c r="AQ99" s="349">
        <f t="shared" si="18"/>
        <v>12467815.592430022</v>
      </c>
      <c r="AR99" s="353">
        <v>2038</v>
      </c>
      <c r="AS99" s="354" t="str">
        <f t="shared" si="15"/>
        <v>Collector</v>
      </c>
      <c r="AT99" s="349">
        <f t="shared" si="14"/>
        <v>0</v>
      </c>
      <c r="AU99" s="349">
        <f t="shared" si="14"/>
        <v>0</v>
      </c>
      <c r="AV99" s="355">
        <v>2033</v>
      </c>
      <c r="AW99" s="360">
        <f t="shared" si="19"/>
        <v>12467815.592430022</v>
      </c>
      <c r="AX99" s="360"/>
      <c r="AY99" s="353">
        <v>2038</v>
      </c>
    </row>
    <row r="100" spans="1:51" x14ac:dyDescent="0.25">
      <c r="A100" s="129" t="str">
        <f>Prj1_GrowthLOSCost!B101</f>
        <v>60a</v>
      </c>
      <c r="B100" s="361" t="str">
        <f>Prj1_GrowthLOSCost!C101</f>
        <v>SH22 Intersection upgrade - Oira Rd (3 leg)</v>
      </c>
      <c r="C100" s="361" t="str">
        <f>Prj1_GrowthLOSCost!D101</f>
        <v>Interim Roundabout</v>
      </c>
      <c r="D100" s="355" t="str">
        <f>Prj1_GrowthLOSCost!E101</f>
        <v>Exclude</v>
      </c>
      <c r="E100" s="355" t="str">
        <f>Prj1_GrowthLOSCost!F101</f>
        <v>2-lane Arterial</v>
      </c>
      <c r="F100" s="355">
        <f>'P1 Date Adjustment'!G100</f>
        <v>2026</v>
      </c>
      <c r="G100" s="360">
        <v>0</v>
      </c>
      <c r="H100" s="360">
        <f>Prj1_GrowthLOSCost!I101</f>
        <v>0</v>
      </c>
      <c r="I100" s="360">
        <f>Prj1_GrowthLOSCost!J101</f>
        <v>0</v>
      </c>
      <c r="J100" s="360">
        <f>Prj1_GrowthLOSCost!K101</f>
        <v>0</v>
      </c>
      <c r="K100" s="360">
        <f>Prj1_GrowthLOSCost!L101</f>
        <v>0</v>
      </c>
      <c r="L100" s="360">
        <f>Prj1_GrowthLOSCost!M101</f>
        <v>0</v>
      </c>
      <c r="M100" s="360">
        <f>Prj1_GrowthLOSCost!N101</f>
        <v>0</v>
      </c>
      <c r="N100" s="360">
        <f>Prj1_GrowthLOSCost!O101</f>
        <v>0</v>
      </c>
      <c r="O100" s="360">
        <f>Prj1_GrowthLOSCost!P101</f>
        <v>0</v>
      </c>
      <c r="P100" s="360">
        <f>Prj1_GrowthLOSCost!Q101</f>
        <v>0</v>
      </c>
      <c r="Q100" s="360">
        <f>Prj1_GrowthLOSCost!R101</f>
        <v>0</v>
      </c>
      <c r="R100" s="360">
        <f>Prj1_GrowthLOSCost!S101</f>
        <v>0</v>
      </c>
      <c r="S100" s="360">
        <f>Prj1_GrowthLOSCost!T101</f>
        <v>0</v>
      </c>
      <c r="T100" s="360">
        <f>Prj1_GrowthLOSCost!U101</f>
        <v>0</v>
      </c>
      <c r="U100" s="360">
        <f>Prj1_GrowthLOSCost!V101</f>
        <v>0</v>
      </c>
      <c r="V100" s="360">
        <f>Prj1_GrowthLOSCost!W101</f>
        <v>0</v>
      </c>
      <c r="W100" s="360">
        <f>Prj1_GrowthLOSCost!X101</f>
        <v>0</v>
      </c>
      <c r="X100" s="360">
        <f>Prj1_GrowthLOSCost!Y101</f>
        <v>0</v>
      </c>
      <c r="Y100" s="360">
        <f>Prj1_GrowthLOSCost!Z101</f>
        <v>0</v>
      </c>
      <c r="Z100" s="360">
        <f>Prj1_GrowthLOSCost!AA101</f>
        <v>0</v>
      </c>
      <c r="AA100" s="360">
        <f>Prj1_GrowthLOSCost!AB101</f>
        <v>0</v>
      </c>
      <c r="AB100" s="360">
        <f>Prj1_GrowthLOSCost!AC101</f>
        <v>0</v>
      </c>
      <c r="AC100" s="360">
        <f>Prj1_GrowthLOSCost!AD101</f>
        <v>0</v>
      </c>
      <c r="AD100" s="360">
        <f>Prj1_GrowthLOSCost!AE101</f>
        <v>0</v>
      </c>
      <c r="AE100" s="360">
        <f>Prj1_GrowthLOSCost!AF101</f>
        <v>0</v>
      </c>
      <c r="AF100" s="360">
        <f>Prj1_GrowthLOSCost!AG101</f>
        <v>0</v>
      </c>
      <c r="AG100" s="360">
        <f>Prj1_GrowthLOSCost!AH101</f>
        <v>0</v>
      </c>
      <c r="AH100" s="360">
        <f>Prj1_GrowthLOSCost!AI101</f>
        <v>0</v>
      </c>
      <c r="AI100" s="360">
        <f>Prj1_GrowthLOSCost!AJ101</f>
        <v>0</v>
      </c>
      <c r="AJ100" s="360">
        <f>Prj1_GrowthLOSCost!AK101</f>
        <v>0</v>
      </c>
      <c r="AK100" s="360">
        <f>Prj1_GrowthLOSCost!AL101</f>
        <v>0</v>
      </c>
      <c r="AL100" s="360">
        <f>Prj1_GrowthLOSCost!AM101</f>
        <v>0</v>
      </c>
      <c r="AM100" s="360">
        <f>Prj1_GrowthLOSCost!AN101</f>
        <v>0</v>
      </c>
      <c r="AN100" s="360">
        <f>Prj1_GrowthLOSCost!AO101</f>
        <v>0</v>
      </c>
      <c r="AO100" s="349">
        <f t="shared" si="16"/>
        <v>0</v>
      </c>
      <c r="AP100" s="349">
        <f t="shared" si="17"/>
        <v>0</v>
      </c>
      <c r="AQ100" s="349">
        <f t="shared" si="18"/>
        <v>0</v>
      </c>
      <c r="AR100" s="353">
        <v>0</v>
      </c>
      <c r="AS100" s="354" t="str">
        <f t="shared" si="15"/>
        <v>Arterial</v>
      </c>
      <c r="AT100" s="349">
        <f t="shared" si="14"/>
        <v>0</v>
      </c>
      <c r="AU100" s="349">
        <f t="shared" si="14"/>
        <v>0</v>
      </c>
      <c r="AV100" s="355">
        <v>2026</v>
      </c>
      <c r="AW100" s="360">
        <f t="shared" si="19"/>
        <v>0</v>
      </c>
      <c r="AX100" s="360"/>
      <c r="AY100" s="353">
        <v>0</v>
      </c>
    </row>
    <row r="101" spans="1:51" x14ac:dyDescent="0.25">
      <c r="A101" s="129" t="str">
        <f>Prj1_GrowthLOSCost!B102</f>
        <v>60b</v>
      </c>
      <c r="B101" s="361" t="str">
        <f>Prj1_GrowthLOSCost!C102</f>
        <v>SH22 Intersection upgrade - Oira Rd (4 leg)</v>
      </c>
      <c r="C101" s="361" t="str">
        <f>Prj1_GrowthLOSCost!D102</f>
        <v>Ultimate intersection form</v>
      </c>
      <c r="D101" s="355" t="str">
        <f>Prj1_GrowthLOSCost!E102</f>
        <v>Exclude</v>
      </c>
      <c r="E101" s="355" t="str">
        <f>Prj1_GrowthLOSCost!F102</f>
        <v>4-lane arterial</v>
      </c>
      <c r="F101" s="355">
        <f>'P1 Date Adjustment'!G101</f>
        <v>2037</v>
      </c>
      <c r="G101" s="360">
        <v>0</v>
      </c>
      <c r="H101" s="360">
        <f>Prj1_GrowthLOSCost!I102</f>
        <v>0</v>
      </c>
      <c r="I101" s="360">
        <f>Prj1_GrowthLOSCost!J102</f>
        <v>0</v>
      </c>
      <c r="J101" s="360">
        <f>Prj1_GrowthLOSCost!K102</f>
        <v>0</v>
      </c>
      <c r="K101" s="360">
        <f>Prj1_GrowthLOSCost!L102</f>
        <v>0</v>
      </c>
      <c r="L101" s="360">
        <f>Prj1_GrowthLOSCost!M102</f>
        <v>0</v>
      </c>
      <c r="M101" s="360">
        <f>Prj1_GrowthLOSCost!N102</f>
        <v>0</v>
      </c>
      <c r="N101" s="360">
        <f>Prj1_GrowthLOSCost!O102</f>
        <v>0</v>
      </c>
      <c r="O101" s="360">
        <f>Prj1_GrowthLOSCost!P102</f>
        <v>0</v>
      </c>
      <c r="P101" s="360">
        <f>Prj1_GrowthLOSCost!Q102</f>
        <v>0</v>
      </c>
      <c r="Q101" s="360">
        <f>Prj1_GrowthLOSCost!R102</f>
        <v>0</v>
      </c>
      <c r="R101" s="360">
        <f>Prj1_GrowthLOSCost!S102</f>
        <v>0</v>
      </c>
      <c r="S101" s="360">
        <f>Prj1_GrowthLOSCost!T102</f>
        <v>0</v>
      </c>
      <c r="T101" s="360">
        <f>Prj1_GrowthLOSCost!U102</f>
        <v>0</v>
      </c>
      <c r="U101" s="360">
        <f>Prj1_GrowthLOSCost!V102</f>
        <v>0</v>
      </c>
      <c r="V101" s="360">
        <f>Prj1_GrowthLOSCost!W102</f>
        <v>0</v>
      </c>
      <c r="W101" s="360">
        <f>Prj1_GrowthLOSCost!X102</f>
        <v>0</v>
      </c>
      <c r="X101" s="360">
        <f>Prj1_GrowthLOSCost!Y102</f>
        <v>0</v>
      </c>
      <c r="Y101" s="360">
        <f>Prj1_GrowthLOSCost!Z102</f>
        <v>0</v>
      </c>
      <c r="Z101" s="360">
        <f>Prj1_GrowthLOSCost!AA102</f>
        <v>0</v>
      </c>
      <c r="AA101" s="360">
        <f>Prj1_GrowthLOSCost!AB102</f>
        <v>0</v>
      </c>
      <c r="AB101" s="360">
        <f>Prj1_GrowthLOSCost!AC102</f>
        <v>0</v>
      </c>
      <c r="AC101" s="360">
        <f>Prj1_GrowthLOSCost!AD102</f>
        <v>0</v>
      </c>
      <c r="AD101" s="360">
        <f>Prj1_GrowthLOSCost!AE102</f>
        <v>0</v>
      </c>
      <c r="AE101" s="360">
        <f>Prj1_GrowthLOSCost!AF102</f>
        <v>0</v>
      </c>
      <c r="AF101" s="360">
        <f>Prj1_GrowthLOSCost!AG102</f>
        <v>0</v>
      </c>
      <c r="AG101" s="360">
        <f>Prj1_GrowthLOSCost!AH102</f>
        <v>0</v>
      </c>
      <c r="AH101" s="360">
        <f>Prj1_GrowthLOSCost!AI102</f>
        <v>0</v>
      </c>
      <c r="AI101" s="360">
        <f>Prj1_GrowthLOSCost!AJ102</f>
        <v>0</v>
      </c>
      <c r="AJ101" s="360">
        <f>Prj1_GrowthLOSCost!AK102</f>
        <v>0</v>
      </c>
      <c r="AK101" s="360">
        <f>Prj1_GrowthLOSCost!AL102</f>
        <v>0</v>
      </c>
      <c r="AL101" s="360">
        <f>Prj1_GrowthLOSCost!AM102</f>
        <v>0</v>
      </c>
      <c r="AM101" s="360">
        <f>Prj1_GrowthLOSCost!AN102</f>
        <v>0</v>
      </c>
      <c r="AN101" s="360">
        <f>Prj1_GrowthLOSCost!AO102</f>
        <v>0</v>
      </c>
      <c r="AO101" s="349">
        <f t="shared" si="16"/>
        <v>0</v>
      </c>
      <c r="AP101" s="349">
        <f t="shared" si="17"/>
        <v>0</v>
      </c>
      <c r="AQ101" s="349">
        <f t="shared" si="18"/>
        <v>0</v>
      </c>
      <c r="AR101" s="353">
        <v>0</v>
      </c>
      <c r="AS101" s="354" t="str">
        <f t="shared" si="15"/>
        <v>Arterial</v>
      </c>
      <c r="AT101" s="349">
        <f t="shared" si="14"/>
        <v>0</v>
      </c>
      <c r="AU101" s="349">
        <f t="shared" si="14"/>
        <v>0</v>
      </c>
      <c r="AV101" s="355">
        <v>2037</v>
      </c>
      <c r="AW101" s="360">
        <f t="shared" si="19"/>
        <v>0</v>
      </c>
      <c r="AX101" s="360"/>
      <c r="AY101" s="353">
        <v>0</v>
      </c>
    </row>
    <row r="102" spans="1:51" ht="30" x14ac:dyDescent="0.25">
      <c r="A102" s="129">
        <f>Prj1_GrowthLOSCost!B103</f>
        <v>63</v>
      </c>
      <c r="B102" s="361" t="str">
        <f>Prj1_GrowthLOSCost!C103</f>
        <v>New collectors internal to Waipupuke PC61 (3 links )+ Intersections</v>
      </c>
      <c r="C102" s="361" t="str">
        <f>Prj1_GrowthLOSCost!D103</f>
        <v>2-lane urban - new collector with active mode on both sides + intersection improvements (TDM)</v>
      </c>
      <c r="D102" s="355" t="str">
        <f>Prj1_GrowthLOSCost!E103</f>
        <v>Exclude</v>
      </c>
      <c r="E102" s="355" t="str">
        <f>Prj1_GrowthLOSCost!F103</f>
        <v>Greenfields Collector</v>
      </c>
      <c r="F102" s="355">
        <f>'P1 Date Adjustment'!G102</f>
        <v>2026</v>
      </c>
      <c r="G102" s="360">
        <v>0</v>
      </c>
      <c r="H102" s="360">
        <f>Prj1_GrowthLOSCost!I103</f>
        <v>0</v>
      </c>
      <c r="I102" s="360">
        <f>Prj1_GrowthLOSCost!J103</f>
        <v>0</v>
      </c>
      <c r="J102" s="360">
        <f>Prj1_GrowthLOSCost!K103</f>
        <v>0</v>
      </c>
      <c r="K102" s="360">
        <f>Prj1_GrowthLOSCost!L103</f>
        <v>0</v>
      </c>
      <c r="L102" s="360">
        <f>Prj1_GrowthLOSCost!M103</f>
        <v>0</v>
      </c>
      <c r="M102" s="360">
        <f>Prj1_GrowthLOSCost!N103</f>
        <v>0</v>
      </c>
      <c r="N102" s="360">
        <f>Prj1_GrowthLOSCost!O103</f>
        <v>0</v>
      </c>
      <c r="O102" s="360">
        <f>Prj1_GrowthLOSCost!P103</f>
        <v>0</v>
      </c>
      <c r="P102" s="360">
        <f>Prj1_GrowthLOSCost!Q103</f>
        <v>0</v>
      </c>
      <c r="Q102" s="360">
        <f>Prj1_GrowthLOSCost!R103</f>
        <v>0</v>
      </c>
      <c r="R102" s="360">
        <f>Prj1_GrowthLOSCost!S103</f>
        <v>0</v>
      </c>
      <c r="S102" s="360">
        <f>Prj1_GrowthLOSCost!T103</f>
        <v>0</v>
      </c>
      <c r="T102" s="360">
        <f>Prj1_GrowthLOSCost!U103</f>
        <v>0</v>
      </c>
      <c r="U102" s="360">
        <f>Prj1_GrowthLOSCost!V103</f>
        <v>0</v>
      </c>
      <c r="V102" s="360">
        <f>Prj1_GrowthLOSCost!W103</f>
        <v>0</v>
      </c>
      <c r="W102" s="360">
        <f>Prj1_GrowthLOSCost!X103</f>
        <v>0</v>
      </c>
      <c r="X102" s="360">
        <f>Prj1_GrowthLOSCost!Y103</f>
        <v>0</v>
      </c>
      <c r="Y102" s="360">
        <f>Prj1_GrowthLOSCost!Z103</f>
        <v>0</v>
      </c>
      <c r="Z102" s="360">
        <f>Prj1_GrowthLOSCost!AA103</f>
        <v>0</v>
      </c>
      <c r="AA102" s="360">
        <f>Prj1_GrowthLOSCost!AB103</f>
        <v>0</v>
      </c>
      <c r="AB102" s="360">
        <f>Prj1_GrowthLOSCost!AC103</f>
        <v>0</v>
      </c>
      <c r="AC102" s="360">
        <f>Prj1_GrowthLOSCost!AD103</f>
        <v>0</v>
      </c>
      <c r="AD102" s="360">
        <f>Prj1_GrowthLOSCost!AE103</f>
        <v>0</v>
      </c>
      <c r="AE102" s="360">
        <f>Prj1_GrowthLOSCost!AF103</f>
        <v>0</v>
      </c>
      <c r="AF102" s="360">
        <f>Prj1_GrowthLOSCost!AG103</f>
        <v>0</v>
      </c>
      <c r="AG102" s="360">
        <f>Prj1_GrowthLOSCost!AH103</f>
        <v>0</v>
      </c>
      <c r="AH102" s="360">
        <f>Prj1_GrowthLOSCost!AI103</f>
        <v>0</v>
      </c>
      <c r="AI102" s="360">
        <f>Prj1_GrowthLOSCost!AJ103</f>
        <v>0</v>
      </c>
      <c r="AJ102" s="360">
        <f>Prj1_GrowthLOSCost!AK103</f>
        <v>0</v>
      </c>
      <c r="AK102" s="360">
        <f>Prj1_GrowthLOSCost!AL103</f>
        <v>0</v>
      </c>
      <c r="AL102" s="360">
        <f>Prj1_GrowthLOSCost!AM103</f>
        <v>0</v>
      </c>
      <c r="AM102" s="360">
        <f>Prj1_GrowthLOSCost!AN103</f>
        <v>0</v>
      </c>
      <c r="AN102" s="360">
        <f>Prj1_GrowthLOSCost!AO103</f>
        <v>0</v>
      </c>
      <c r="AO102" s="349">
        <f t="shared" si="16"/>
        <v>0</v>
      </c>
      <c r="AP102" s="349">
        <f t="shared" si="17"/>
        <v>0</v>
      </c>
      <c r="AQ102" s="349">
        <f t="shared" si="18"/>
        <v>0</v>
      </c>
      <c r="AR102" s="353">
        <v>0</v>
      </c>
      <c r="AS102" s="354" t="str">
        <f t="shared" si="15"/>
        <v>Collector</v>
      </c>
      <c r="AT102" s="349">
        <f t="shared" si="14"/>
        <v>0</v>
      </c>
      <c r="AU102" s="349">
        <f t="shared" si="14"/>
        <v>0</v>
      </c>
      <c r="AV102" s="355">
        <v>2026</v>
      </c>
      <c r="AW102" s="360">
        <f t="shared" si="19"/>
        <v>0</v>
      </c>
      <c r="AX102" s="360"/>
      <c r="AY102" s="353">
        <v>0</v>
      </c>
    </row>
    <row r="103" spans="1:51" ht="30" x14ac:dyDescent="0.25">
      <c r="A103" s="129" t="str">
        <f>Prj1_GrowthLOSCost!B104</f>
        <v>65a(i)</v>
      </c>
      <c r="B103" s="361" t="str">
        <f>Prj1_GrowthLOSCost!C104</f>
        <v>New Bremner Rd arterial from Auranga development to Jesmond Rd (excl bridge)</v>
      </c>
      <c r="C103" s="361" t="str">
        <f>Prj1_GrowthLOSCost!D104</f>
        <v>2-lane urban- new road layout with active modes on both sides (TDM)</v>
      </c>
      <c r="D103" s="355" t="str">
        <f>Prj1_GrowthLOSCost!E104</f>
        <v>Include</v>
      </c>
      <c r="E103" s="355" t="str">
        <f>Prj1_GrowthLOSCost!F104</f>
        <v>Interim 2-lane Arterial</v>
      </c>
      <c r="F103" s="355">
        <f>'P1 Date Adjustment'!G103</f>
        <v>2036</v>
      </c>
      <c r="G103" s="360">
        <v>0</v>
      </c>
      <c r="H103" s="360">
        <f>Prj1_GrowthLOSCost!I104</f>
        <v>0</v>
      </c>
      <c r="I103" s="360">
        <f>Prj1_GrowthLOSCost!J104</f>
        <v>0</v>
      </c>
      <c r="J103" s="360">
        <f>Prj1_GrowthLOSCost!K104</f>
        <v>0</v>
      </c>
      <c r="K103" s="360">
        <f>Prj1_GrowthLOSCost!L104</f>
        <v>0</v>
      </c>
      <c r="L103" s="360">
        <f>Prj1_GrowthLOSCost!M104</f>
        <v>0</v>
      </c>
      <c r="M103" s="360">
        <f>Prj1_GrowthLOSCost!N104</f>
        <v>0</v>
      </c>
      <c r="N103" s="360">
        <f>Prj1_GrowthLOSCost!O104</f>
        <v>0</v>
      </c>
      <c r="O103" s="360">
        <f>Prj1_GrowthLOSCost!P104</f>
        <v>0</v>
      </c>
      <c r="P103" s="360">
        <f>Prj1_GrowthLOSCost!Q104</f>
        <v>0</v>
      </c>
      <c r="Q103" s="360">
        <f>Prj1_GrowthLOSCost!R104</f>
        <v>0</v>
      </c>
      <c r="R103" s="360">
        <f>Prj1_GrowthLOSCost!S104</f>
        <v>0</v>
      </c>
      <c r="S103" s="360">
        <f>Prj1_GrowthLOSCost!T104</f>
        <v>0</v>
      </c>
      <c r="T103" s="360">
        <f>Prj1_GrowthLOSCost!U104</f>
        <v>0</v>
      </c>
      <c r="U103" s="360">
        <f>Prj1_GrowthLOSCost!V104</f>
        <v>0</v>
      </c>
      <c r="V103" s="360">
        <f>Prj1_GrowthLOSCost!W104</f>
        <v>0</v>
      </c>
      <c r="W103" s="360">
        <f>Prj1_GrowthLOSCost!X104</f>
        <v>0</v>
      </c>
      <c r="X103" s="360">
        <f>Prj1_GrowthLOSCost!Y104</f>
        <v>0</v>
      </c>
      <c r="Y103" s="360">
        <f>Prj1_GrowthLOSCost!Z104</f>
        <v>0</v>
      </c>
      <c r="Z103" s="360">
        <f>Prj1_GrowthLOSCost!AA104</f>
        <v>0</v>
      </c>
      <c r="AA103" s="360">
        <f>Prj1_GrowthLOSCost!AB104</f>
        <v>0</v>
      </c>
      <c r="AB103" s="360">
        <f>Prj1_GrowthLOSCost!AC104</f>
        <v>0</v>
      </c>
      <c r="AC103" s="360">
        <f>Prj1_GrowthLOSCost!AD104</f>
        <v>0</v>
      </c>
      <c r="AD103" s="360">
        <f>Prj1_GrowthLOSCost!AE104</f>
        <v>0</v>
      </c>
      <c r="AE103" s="360">
        <f>Prj1_GrowthLOSCost!AF104</f>
        <v>0</v>
      </c>
      <c r="AF103" s="360">
        <f>Prj1_GrowthLOSCost!AG104</f>
        <v>0</v>
      </c>
      <c r="AG103" s="360">
        <f>Prj1_GrowthLOSCost!AH104</f>
        <v>0</v>
      </c>
      <c r="AH103" s="360">
        <f>Prj1_GrowthLOSCost!AI104</f>
        <v>0</v>
      </c>
      <c r="AI103" s="360">
        <f>Prj1_GrowthLOSCost!AJ104</f>
        <v>0</v>
      </c>
      <c r="AJ103" s="360">
        <f>Prj1_GrowthLOSCost!AK104</f>
        <v>0</v>
      </c>
      <c r="AK103" s="360">
        <f>Prj1_GrowthLOSCost!AL104</f>
        <v>0</v>
      </c>
      <c r="AL103" s="360">
        <f>Prj1_GrowthLOSCost!AM104</f>
        <v>0</v>
      </c>
      <c r="AM103" s="360">
        <f>Prj1_GrowthLOSCost!AN104</f>
        <v>0</v>
      </c>
      <c r="AN103" s="360">
        <f>Prj1_GrowthLOSCost!AO104</f>
        <v>0</v>
      </c>
      <c r="AO103" s="349">
        <f t="shared" si="16"/>
        <v>0</v>
      </c>
      <c r="AP103" s="349">
        <f t="shared" si="17"/>
        <v>0</v>
      </c>
      <c r="AQ103" s="349">
        <f t="shared" si="18"/>
        <v>0</v>
      </c>
      <c r="AR103" s="353">
        <v>0</v>
      </c>
      <c r="AS103" s="354" t="str">
        <f t="shared" si="15"/>
        <v>Arterial</v>
      </c>
      <c r="AT103" s="349">
        <f t="shared" si="14"/>
        <v>0</v>
      </c>
      <c r="AU103" s="349">
        <f t="shared" si="14"/>
        <v>0</v>
      </c>
      <c r="AV103" s="355">
        <v>2036</v>
      </c>
      <c r="AW103" s="360">
        <f t="shared" si="19"/>
        <v>0</v>
      </c>
      <c r="AX103" s="360"/>
      <c r="AY103" s="353">
        <v>0</v>
      </c>
    </row>
    <row r="104" spans="1:51" ht="30" x14ac:dyDescent="0.25">
      <c r="A104" s="129" t="str">
        <f>Prj1_GrowthLOSCost!B105</f>
        <v>65a(ii)</v>
      </c>
      <c r="B104" s="361" t="str">
        <f>Prj1_GrowthLOSCost!C105</f>
        <v>New Bremner Rd arterial from Auranga development to Jesmond Rd (bridge only)</v>
      </c>
      <c r="C104" s="361" t="str">
        <f>Prj1_GrowthLOSCost!D105</f>
        <v>2-lane urban- new road layout with active modes on both sides (TDM)</v>
      </c>
      <c r="D104" s="355" t="str">
        <f>Prj1_GrowthLOSCost!E105</f>
        <v>Include</v>
      </c>
      <c r="E104" s="355" t="str">
        <f>Prj1_GrowthLOSCost!F105</f>
        <v>Major Infrastructure</v>
      </c>
      <c r="F104" s="355">
        <f>'P1 Date Adjustment'!G104</f>
        <v>2036</v>
      </c>
      <c r="G104" s="360">
        <v>0</v>
      </c>
      <c r="H104" s="360">
        <f>Prj1_GrowthLOSCost!I105</f>
        <v>0</v>
      </c>
      <c r="I104" s="360">
        <f>Prj1_GrowthLOSCost!J105</f>
        <v>0</v>
      </c>
      <c r="J104" s="360">
        <f>Prj1_GrowthLOSCost!K105</f>
        <v>0</v>
      </c>
      <c r="K104" s="360">
        <f>Prj1_GrowthLOSCost!L105</f>
        <v>0</v>
      </c>
      <c r="L104" s="360">
        <f>Prj1_GrowthLOSCost!M105</f>
        <v>0</v>
      </c>
      <c r="M104" s="360">
        <f>Prj1_GrowthLOSCost!N105</f>
        <v>0</v>
      </c>
      <c r="N104" s="360">
        <f>Prj1_GrowthLOSCost!O105</f>
        <v>0</v>
      </c>
      <c r="O104" s="360">
        <f>Prj1_GrowthLOSCost!P105</f>
        <v>0</v>
      </c>
      <c r="P104" s="360">
        <f>Prj1_GrowthLOSCost!Q105</f>
        <v>0</v>
      </c>
      <c r="Q104" s="360">
        <f>Prj1_GrowthLOSCost!R105</f>
        <v>0</v>
      </c>
      <c r="R104" s="360">
        <f>Prj1_GrowthLOSCost!S105</f>
        <v>0</v>
      </c>
      <c r="S104" s="360">
        <f>Prj1_GrowthLOSCost!T105</f>
        <v>0</v>
      </c>
      <c r="T104" s="360">
        <f>Prj1_GrowthLOSCost!U105</f>
        <v>0</v>
      </c>
      <c r="U104" s="360">
        <f>Prj1_GrowthLOSCost!V105</f>
        <v>932659.9159946657</v>
      </c>
      <c r="V104" s="360">
        <f>Prj1_GrowthLOSCost!W105</f>
        <v>9528308.0635967739</v>
      </c>
      <c r="W104" s="360">
        <f>Prj1_GrowthLOSCost!X105</f>
        <v>0</v>
      </c>
      <c r="X104" s="360">
        <f>Prj1_GrowthLOSCost!Y105</f>
        <v>0</v>
      </c>
      <c r="Y104" s="360">
        <f>Prj1_GrowthLOSCost!Z105</f>
        <v>0</v>
      </c>
      <c r="Z104" s="360">
        <f>Prj1_GrowthLOSCost!AA105</f>
        <v>0</v>
      </c>
      <c r="AA104" s="360">
        <f>Prj1_GrowthLOSCost!AB105</f>
        <v>0</v>
      </c>
      <c r="AB104" s="360">
        <f>Prj1_GrowthLOSCost!AC105</f>
        <v>0</v>
      </c>
      <c r="AC104" s="360">
        <f>Prj1_GrowthLOSCost!AD105</f>
        <v>0</v>
      </c>
      <c r="AD104" s="360">
        <f>Prj1_GrowthLOSCost!AE105</f>
        <v>0</v>
      </c>
      <c r="AE104" s="360">
        <f>Prj1_GrowthLOSCost!AF105</f>
        <v>0</v>
      </c>
      <c r="AF104" s="360">
        <f>Prj1_GrowthLOSCost!AG105</f>
        <v>0</v>
      </c>
      <c r="AG104" s="360">
        <f>Prj1_GrowthLOSCost!AH105</f>
        <v>0</v>
      </c>
      <c r="AH104" s="360">
        <f>Prj1_GrowthLOSCost!AI105</f>
        <v>0</v>
      </c>
      <c r="AI104" s="360">
        <f>Prj1_GrowthLOSCost!AJ105</f>
        <v>0</v>
      </c>
      <c r="AJ104" s="360">
        <f>Prj1_GrowthLOSCost!AK105</f>
        <v>0</v>
      </c>
      <c r="AK104" s="360">
        <f>Prj1_GrowthLOSCost!AL105</f>
        <v>0</v>
      </c>
      <c r="AL104" s="360">
        <f>Prj1_GrowthLOSCost!AM105</f>
        <v>0</v>
      </c>
      <c r="AM104" s="360">
        <f>Prj1_GrowthLOSCost!AN105</f>
        <v>0</v>
      </c>
      <c r="AN104" s="360">
        <f>Prj1_GrowthLOSCost!AO105</f>
        <v>0</v>
      </c>
      <c r="AO104" s="349">
        <f t="shared" si="16"/>
        <v>10460967.97959144</v>
      </c>
      <c r="AP104" s="349">
        <f t="shared" si="17"/>
        <v>0</v>
      </c>
      <c r="AQ104" s="349">
        <f t="shared" si="18"/>
        <v>10460967.97959144</v>
      </c>
      <c r="AR104" s="353">
        <v>0</v>
      </c>
      <c r="AS104" s="354" t="str">
        <f t="shared" si="15"/>
        <v>Arterial</v>
      </c>
      <c r="AT104" s="349">
        <f t="shared" si="14"/>
        <v>0</v>
      </c>
      <c r="AU104" s="349">
        <f t="shared" si="14"/>
        <v>5335093.6695916345</v>
      </c>
      <c r="AV104" s="355">
        <v>2036</v>
      </c>
      <c r="AW104" s="360">
        <f t="shared" si="19"/>
        <v>5125874.3099998059</v>
      </c>
      <c r="AX104" s="360"/>
      <c r="AY104" s="353">
        <v>0</v>
      </c>
    </row>
    <row r="105" spans="1:51" ht="30" x14ac:dyDescent="0.25">
      <c r="A105" s="129" t="str">
        <f>Prj1_GrowthLOSCost!B106</f>
        <v>65b(i)</v>
      </c>
      <c r="B105" s="361" t="str">
        <f>Prj1_GrowthLOSCost!C106</f>
        <v>New Bremner Rd arterial from Auranga development to Jesmond Rd (excl bridge)</v>
      </c>
      <c r="C105" s="361" t="str">
        <f>Prj1_GrowthLOSCost!D106</f>
        <v>4-lane urban- upgrade 2-lane urban to 4-lane with active modes on both sides, (TDM)</v>
      </c>
      <c r="D105" s="355" t="str">
        <f>Prj1_GrowthLOSCost!E106</f>
        <v>Include</v>
      </c>
      <c r="E105" s="355" t="str">
        <f>Prj1_GrowthLOSCost!F106</f>
        <v>4-lane arterial upgrade</v>
      </c>
      <c r="F105" s="355">
        <f>'P1 Date Adjustment'!G105</f>
        <v>2047</v>
      </c>
      <c r="G105" s="360">
        <v>0</v>
      </c>
      <c r="H105" s="360">
        <f>Prj1_GrowthLOSCost!I106</f>
        <v>0</v>
      </c>
      <c r="I105" s="360">
        <f>Prj1_GrowthLOSCost!J106</f>
        <v>0</v>
      </c>
      <c r="J105" s="360">
        <f>Prj1_GrowthLOSCost!K106</f>
        <v>0</v>
      </c>
      <c r="K105" s="360">
        <f>Prj1_GrowthLOSCost!L106</f>
        <v>0</v>
      </c>
      <c r="L105" s="360">
        <f>Prj1_GrowthLOSCost!M106</f>
        <v>0</v>
      </c>
      <c r="M105" s="360">
        <f>Prj1_GrowthLOSCost!N106</f>
        <v>0</v>
      </c>
      <c r="N105" s="360">
        <f>Prj1_GrowthLOSCost!O106</f>
        <v>0</v>
      </c>
      <c r="O105" s="360">
        <f>Prj1_GrowthLOSCost!P106</f>
        <v>0</v>
      </c>
      <c r="P105" s="360">
        <f>Prj1_GrowthLOSCost!Q106</f>
        <v>0</v>
      </c>
      <c r="Q105" s="360">
        <f>Prj1_GrowthLOSCost!R106</f>
        <v>0</v>
      </c>
      <c r="R105" s="360">
        <f>Prj1_GrowthLOSCost!S106</f>
        <v>0</v>
      </c>
      <c r="S105" s="360">
        <f>Prj1_GrowthLOSCost!T106</f>
        <v>0</v>
      </c>
      <c r="T105" s="360">
        <f>Prj1_GrowthLOSCost!U106</f>
        <v>0</v>
      </c>
      <c r="U105" s="360">
        <f>Prj1_GrowthLOSCost!V106</f>
        <v>0</v>
      </c>
      <c r="V105" s="360">
        <f>Prj1_GrowthLOSCost!W106</f>
        <v>0</v>
      </c>
      <c r="W105" s="360">
        <f>Prj1_GrowthLOSCost!X106</f>
        <v>0</v>
      </c>
      <c r="X105" s="360">
        <f>Prj1_GrowthLOSCost!Y106</f>
        <v>0</v>
      </c>
      <c r="Y105" s="360">
        <f>Prj1_GrowthLOSCost!Z106</f>
        <v>0</v>
      </c>
      <c r="Z105" s="360">
        <f>Prj1_GrowthLOSCost!AA106</f>
        <v>0</v>
      </c>
      <c r="AA105" s="360">
        <f>Prj1_GrowthLOSCost!AB106</f>
        <v>0</v>
      </c>
      <c r="AB105" s="360">
        <f>Prj1_GrowthLOSCost!AC106</f>
        <v>0</v>
      </c>
      <c r="AC105" s="360">
        <f>Prj1_GrowthLOSCost!AD106</f>
        <v>0</v>
      </c>
      <c r="AD105" s="360">
        <f>Prj1_GrowthLOSCost!AE106</f>
        <v>0</v>
      </c>
      <c r="AE105" s="360">
        <f>Prj1_GrowthLOSCost!AF106</f>
        <v>0</v>
      </c>
      <c r="AF105" s="360">
        <f>Prj1_GrowthLOSCost!AG106</f>
        <v>1933410.1276939632</v>
      </c>
      <c r="AG105" s="360">
        <f>Prj1_GrowthLOSCost!AH106</f>
        <v>19752245.158192713</v>
      </c>
      <c r="AH105" s="360">
        <f>Prj1_GrowthLOSCost!AI106</f>
        <v>0</v>
      </c>
      <c r="AI105" s="360">
        <f>Prj1_GrowthLOSCost!AJ106</f>
        <v>0</v>
      </c>
      <c r="AJ105" s="360">
        <f>Prj1_GrowthLOSCost!AK106</f>
        <v>0</v>
      </c>
      <c r="AK105" s="360">
        <f>Prj1_GrowthLOSCost!AL106</f>
        <v>0</v>
      </c>
      <c r="AL105" s="360">
        <f>Prj1_GrowthLOSCost!AM106</f>
        <v>0</v>
      </c>
      <c r="AM105" s="360">
        <f>Prj1_GrowthLOSCost!AN106</f>
        <v>0</v>
      </c>
      <c r="AN105" s="360">
        <f>Prj1_GrowthLOSCost!AO106</f>
        <v>0</v>
      </c>
      <c r="AO105" s="349">
        <f t="shared" si="16"/>
        <v>21685655.285886675</v>
      </c>
      <c r="AP105" s="349">
        <f t="shared" si="17"/>
        <v>0</v>
      </c>
      <c r="AQ105" s="349">
        <f t="shared" si="18"/>
        <v>21685655.285886675</v>
      </c>
      <c r="AR105" s="353">
        <v>0</v>
      </c>
      <c r="AS105" s="354" t="str">
        <f t="shared" si="15"/>
        <v>Arterial</v>
      </c>
      <c r="AT105" s="349">
        <f t="shared" si="14"/>
        <v>0</v>
      </c>
      <c r="AU105" s="349">
        <f t="shared" si="14"/>
        <v>11059684.195802204</v>
      </c>
      <c r="AV105" s="355">
        <v>2047</v>
      </c>
      <c r="AW105" s="360">
        <f t="shared" si="19"/>
        <v>10625971.090084471</v>
      </c>
      <c r="AX105" s="360"/>
      <c r="AY105" s="353">
        <v>0</v>
      </c>
    </row>
    <row r="106" spans="1:51" ht="30" x14ac:dyDescent="0.25">
      <c r="A106" s="129" t="str">
        <f>Prj1_GrowthLOSCost!B107</f>
        <v>65b(ii)</v>
      </c>
      <c r="B106" s="361" t="str">
        <f>Prj1_GrowthLOSCost!C107</f>
        <v>New Bremner Rd arterial from Auranga development to Jesmond Rd (bridge widening)</v>
      </c>
      <c r="C106" s="361" t="str">
        <f>Prj1_GrowthLOSCost!D107</f>
        <v>4-lane urban- upgrade 2-lane urban to 4-lane with active modes on both sides, (TDM)</v>
      </c>
      <c r="D106" s="355" t="str">
        <f>Prj1_GrowthLOSCost!E107</f>
        <v>Include</v>
      </c>
      <c r="E106" s="355" t="str">
        <f>Prj1_GrowthLOSCost!F107</f>
        <v>Major Infrastructure</v>
      </c>
      <c r="F106" s="355">
        <f>'P1 Date Adjustment'!G106</f>
        <v>2047</v>
      </c>
      <c r="G106" s="360">
        <v>0</v>
      </c>
      <c r="H106" s="360">
        <f>Prj1_GrowthLOSCost!I107</f>
        <v>0</v>
      </c>
      <c r="I106" s="360">
        <f>Prj1_GrowthLOSCost!J107</f>
        <v>0</v>
      </c>
      <c r="J106" s="360">
        <f>Prj1_GrowthLOSCost!K107</f>
        <v>0</v>
      </c>
      <c r="K106" s="360">
        <f>Prj1_GrowthLOSCost!L107</f>
        <v>0</v>
      </c>
      <c r="L106" s="360">
        <f>Prj1_GrowthLOSCost!M107</f>
        <v>0</v>
      </c>
      <c r="M106" s="360">
        <f>Prj1_GrowthLOSCost!N107</f>
        <v>0</v>
      </c>
      <c r="N106" s="360">
        <f>Prj1_GrowthLOSCost!O107</f>
        <v>0</v>
      </c>
      <c r="O106" s="360">
        <f>Prj1_GrowthLOSCost!P107</f>
        <v>0</v>
      </c>
      <c r="P106" s="360">
        <f>Prj1_GrowthLOSCost!Q107</f>
        <v>0</v>
      </c>
      <c r="Q106" s="360">
        <f>Prj1_GrowthLOSCost!R107</f>
        <v>0</v>
      </c>
      <c r="R106" s="360">
        <f>Prj1_GrowthLOSCost!S107</f>
        <v>0</v>
      </c>
      <c r="S106" s="360">
        <f>Prj1_GrowthLOSCost!T107</f>
        <v>0</v>
      </c>
      <c r="T106" s="360">
        <f>Prj1_GrowthLOSCost!U107</f>
        <v>0</v>
      </c>
      <c r="U106" s="360">
        <f>Prj1_GrowthLOSCost!V107</f>
        <v>0</v>
      </c>
      <c r="V106" s="360">
        <f>Prj1_GrowthLOSCost!W107</f>
        <v>0</v>
      </c>
      <c r="W106" s="360">
        <f>Prj1_GrowthLOSCost!X107</f>
        <v>0</v>
      </c>
      <c r="X106" s="360">
        <f>Prj1_GrowthLOSCost!Y107</f>
        <v>0</v>
      </c>
      <c r="Y106" s="360">
        <f>Prj1_GrowthLOSCost!Z107</f>
        <v>0</v>
      </c>
      <c r="Z106" s="360">
        <f>Prj1_GrowthLOSCost!AA107</f>
        <v>0</v>
      </c>
      <c r="AA106" s="360">
        <f>Prj1_GrowthLOSCost!AB107</f>
        <v>0</v>
      </c>
      <c r="AB106" s="360">
        <f>Prj1_GrowthLOSCost!AC107</f>
        <v>0</v>
      </c>
      <c r="AC106" s="360">
        <f>Prj1_GrowthLOSCost!AD107</f>
        <v>0</v>
      </c>
      <c r="AD106" s="360">
        <f>Prj1_GrowthLOSCost!AE107</f>
        <v>0</v>
      </c>
      <c r="AE106" s="360">
        <f>Prj1_GrowthLOSCost!AF107</f>
        <v>0</v>
      </c>
      <c r="AF106" s="360">
        <f>Prj1_GrowthLOSCost!AG107</f>
        <v>481865.29336372612</v>
      </c>
      <c r="AG106" s="360">
        <f>Prj1_GrowthLOSCost!AH107</f>
        <v>4922867.2548111062</v>
      </c>
      <c r="AH106" s="360">
        <f>Prj1_GrowthLOSCost!AI107</f>
        <v>0</v>
      </c>
      <c r="AI106" s="360">
        <f>Prj1_GrowthLOSCost!AJ107</f>
        <v>0</v>
      </c>
      <c r="AJ106" s="360">
        <f>Prj1_GrowthLOSCost!AK107</f>
        <v>0</v>
      </c>
      <c r="AK106" s="360">
        <f>Prj1_GrowthLOSCost!AL107</f>
        <v>0</v>
      </c>
      <c r="AL106" s="360">
        <f>Prj1_GrowthLOSCost!AM107</f>
        <v>0</v>
      </c>
      <c r="AM106" s="360">
        <f>Prj1_GrowthLOSCost!AN107</f>
        <v>0</v>
      </c>
      <c r="AN106" s="360">
        <f>Prj1_GrowthLOSCost!AO107</f>
        <v>0</v>
      </c>
      <c r="AO106" s="349">
        <f t="shared" si="16"/>
        <v>5404732.548174832</v>
      </c>
      <c r="AP106" s="349">
        <f t="shared" si="17"/>
        <v>0</v>
      </c>
      <c r="AQ106" s="349">
        <f t="shared" si="18"/>
        <v>5404732.548174832</v>
      </c>
      <c r="AR106" s="353">
        <v>0</v>
      </c>
      <c r="AS106" s="354" t="str">
        <f t="shared" si="15"/>
        <v>Arterial</v>
      </c>
      <c r="AT106" s="349">
        <f t="shared" si="14"/>
        <v>0</v>
      </c>
      <c r="AU106" s="349">
        <f t="shared" si="14"/>
        <v>2756413.5995691642</v>
      </c>
      <c r="AV106" s="355">
        <v>2047</v>
      </c>
      <c r="AW106" s="360">
        <f t="shared" si="19"/>
        <v>2648318.9486056678</v>
      </c>
      <c r="AX106" s="360"/>
      <c r="AY106" s="353">
        <v>0</v>
      </c>
    </row>
    <row r="107" spans="1:51" ht="30" x14ac:dyDescent="0.25">
      <c r="A107" s="129">
        <f>Prj1_GrowthLOSCost!B108</f>
        <v>66</v>
      </c>
      <c r="B107" s="361" t="str">
        <f>Prj1_GrowthLOSCost!C108</f>
        <v xml:space="preserve">SH22 improvements - west of SH1 interchange  to GSR </v>
      </c>
      <c r="C107" s="361" t="str">
        <f>Prj1_GrowthLOSCost!D108</f>
        <v>4-lane urban- upgrade 2-lane urban to 4-lane with active modes on both sides, (TDM)</v>
      </c>
      <c r="D107" s="355" t="str">
        <f>Prj1_GrowthLOSCost!E108</f>
        <v>Exclude</v>
      </c>
      <c r="E107" s="355" t="str">
        <f>Prj1_GrowthLOSCost!F108</f>
        <v>State Highway</v>
      </c>
      <c r="F107" s="355">
        <f>'P1 Date Adjustment'!G107</f>
        <v>2032</v>
      </c>
      <c r="G107" s="360">
        <v>0</v>
      </c>
      <c r="H107" s="360">
        <f>Prj1_GrowthLOSCost!I108</f>
        <v>0</v>
      </c>
      <c r="I107" s="360">
        <f>Prj1_GrowthLOSCost!J108</f>
        <v>0</v>
      </c>
      <c r="J107" s="360">
        <f>Prj1_GrowthLOSCost!K108</f>
        <v>0</v>
      </c>
      <c r="K107" s="360">
        <f>Prj1_GrowthLOSCost!L108</f>
        <v>0</v>
      </c>
      <c r="L107" s="360">
        <f>Prj1_GrowthLOSCost!M108</f>
        <v>0</v>
      </c>
      <c r="M107" s="360">
        <f>Prj1_GrowthLOSCost!N108</f>
        <v>0</v>
      </c>
      <c r="N107" s="360">
        <f>Prj1_GrowthLOSCost!O108</f>
        <v>0</v>
      </c>
      <c r="O107" s="360">
        <f>Prj1_GrowthLOSCost!P108</f>
        <v>0</v>
      </c>
      <c r="P107" s="360">
        <f>Prj1_GrowthLOSCost!Q108</f>
        <v>0</v>
      </c>
      <c r="Q107" s="360">
        <f>Prj1_GrowthLOSCost!R108</f>
        <v>0</v>
      </c>
      <c r="R107" s="360">
        <f>Prj1_GrowthLOSCost!S108</f>
        <v>0</v>
      </c>
      <c r="S107" s="360">
        <f>Prj1_GrowthLOSCost!T108</f>
        <v>0</v>
      </c>
      <c r="T107" s="360">
        <f>Prj1_GrowthLOSCost!U108</f>
        <v>0</v>
      </c>
      <c r="U107" s="360">
        <f>Prj1_GrowthLOSCost!V108</f>
        <v>0</v>
      </c>
      <c r="V107" s="360">
        <f>Prj1_GrowthLOSCost!W108</f>
        <v>0</v>
      </c>
      <c r="W107" s="360">
        <f>Prj1_GrowthLOSCost!X108</f>
        <v>0</v>
      </c>
      <c r="X107" s="360">
        <f>Prj1_GrowthLOSCost!Y108</f>
        <v>0</v>
      </c>
      <c r="Y107" s="360">
        <f>Prj1_GrowthLOSCost!Z108</f>
        <v>0</v>
      </c>
      <c r="Z107" s="360">
        <f>Prj1_GrowthLOSCost!AA108</f>
        <v>0</v>
      </c>
      <c r="AA107" s="360">
        <f>Prj1_GrowthLOSCost!AB108</f>
        <v>0</v>
      </c>
      <c r="AB107" s="360">
        <f>Prj1_GrowthLOSCost!AC108</f>
        <v>0</v>
      </c>
      <c r="AC107" s="360">
        <f>Prj1_GrowthLOSCost!AD108</f>
        <v>0</v>
      </c>
      <c r="AD107" s="360">
        <f>Prj1_GrowthLOSCost!AE108</f>
        <v>0</v>
      </c>
      <c r="AE107" s="360">
        <f>Prj1_GrowthLOSCost!AF108</f>
        <v>0</v>
      </c>
      <c r="AF107" s="360">
        <f>Prj1_GrowthLOSCost!AG108</f>
        <v>0</v>
      </c>
      <c r="AG107" s="360">
        <f>Prj1_GrowthLOSCost!AH108</f>
        <v>0</v>
      </c>
      <c r="AH107" s="360">
        <f>Prj1_GrowthLOSCost!AI108</f>
        <v>0</v>
      </c>
      <c r="AI107" s="360">
        <f>Prj1_GrowthLOSCost!AJ108</f>
        <v>0</v>
      </c>
      <c r="AJ107" s="360">
        <f>Prj1_GrowthLOSCost!AK108</f>
        <v>0</v>
      </c>
      <c r="AK107" s="360">
        <f>Prj1_GrowthLOSCost!AL108</f>
        <v>0</v>
      </c>
      <c r="AL107" s="360">
        <f>Prj1_GrowthLOSCost!AM108</f>
        <v>0</v>
      </c>
      <c r="AM107" s="360">
        <f>Prj1_GrowthLOSCost!AN108</f>
        <v>0</v>
      </c>
      <c r="AN107" s="360">
        <f>Prj1_GrowthLOSCost!AO108</f>
        <v>0</v>
      </c>
      <c r="AO107" s="349">
        <f t="shared" si="16"/>
        <v>0</v>
      </c>
      <c r="AP107" s="349">
        <f t="shared" si="17"/>
        <v>0</v>
      </c>
      <c r="AQ107" s="349">
        <f t="shared" si="18"/>
        <v>0</v>
      </c>
      <c r="AR107" s="353">
        <v>0</v>
      </c>
      <c r="AS107" s="354" t="str">
        <f t="shared" si="15"/>
        <v>Arterial</v>
      </c>
      <c r="AT107" s="349">
        <f t="shared" si="14"/>
        <v>0</v>
      </c>
      <c r="AU107" s="349">
        <f t="shared" si="14"/>
        <v>0</v>
      </c>
      <c r="AV107" s="355">
        <v>2032</v>
      </c>
      <c r="AW107" s="360">
        <f t="shared" si="19"/>
        <v>0</v>
      </c>
      <c r="AX107" s="360"/>
      <c r="AY107" s="353">
        <v>0</v>
      </c>
    </row>
    <row r="108" spans="1:51" x14ac:dyDescent="0.25">
      <c r="A108" s="129">
        <f>Prj1_GrowthLOSCost!B109</f>
        <v>67</v>
      </c>
      <c r="B108" s="361" t="str">
        <f>Prj1_GrowthLOSCost!C109</f>
        <v>Active Mode Corridor Drury Central to GSR</v>
      </c>
      <c r="C108" s="361">
        <f>Prj1_GrowthLOSCost!D109</f>
        <v>0</v>
      </c>
      <c r="D108" s="355" t="str">
        <f>Prj1_GrowthLOSCost!E109</f>
        <v>Include</v>
      </c>
      <c r="E108" s="355" t="str">
        <f>Prj1_GrowthLOSCost!F109</f>
        <v>Major Infrastructure</v>
      </c>
      <c r="F108" s="355">
        <f>'P1 Date Adjustment'!G108</f>
        <v>2037</v>
      </c>
      <c r="G108" s="360">
        <v>0</v>
      </c>
      <c r="H108" s="360">
        <f>Prj1_GrowthLOSCost!I109</f>
        <v>0</v>
      </c>
      <c r="I108" s="360">
        <f>Prj1_GrowthLOSCost!J109</f>
        <v>0</v>
      </c>
      <c r="J108" s="360">
        <f>Prj1_GrowthLOSCost!K109</f>
        <v>0</v>
      </c>
      <c r="K108" s="360">
        <f>Prj1_GrowthLOSCost!L109</f>
        <v>0</v>
      </c>
      <c r="L108" s="360">
        <f>Prj1_GrowthLOSCost!M109</f>
        <v>0</v>
      </c>
      <c r="M108" s="360">
        <f>Prj1_GrowthLOSCost!N109</f>
        <v>0</v>
      </c>
      <c r="N108" s="360">
        <f>Prj1_GrowthLOSCost!O109</f>
        <v>0</v>
      </c>
      <c r="O108" s="360">
        <f>Prj1_GrowthLOSCost!P109</f>
        <v>0</v>
      </c>
      <c r="P108" s="360">
        <f>Prj1_GrowthLOSCost!Q109</f>
        <v>0</v>
      </c>
      <c r="Q108" s="360">
        <f>Prj1_GrowthLOSCost!R109</f>
        <v>0</v>
      </c>
      <c r="R108" s="360">
        <f>Prj1_GrowthLOSCost!S109</f>
        <v>0</v>
      </c>
      <c r="S108" s="360">
        <f>Prj1_GrowthLOSCost!T109</f>
        <v>0</v>
      </c>
      <c r="T108" s="360">
        <f>Prj1_GrowthLOSCost!U109</f>
        <v>0</v>
      </c>
      <c r="U108" s="360">
        <f>Prj1_GrowthLOSCost!V109</f>
        <v>47503573.081426851</v>
      </c>
      <c r="V108" s="360">
        <f>Prj1_GrowthLOSCost!W109</f>
        <v>4874848.2150538536</v>
      </c>
      <c r="W108" s="360">
        <f>Prj1_GrowthLOSCost!X109</f>
        <v>49802778.869048819</v>
      </c>
      <c r="X108" s="360">
        <f>Prj1_GrowthLOSCost!Y109</f>
        <v>0</v>
      </c>
      <c r="Y108" s="360">
        <f>Prj1_GrowthLOSCost!Z109</f>
        <v>0</v>
      </c>
      <c r="Z108" s="360">
        <f>Prj1_GrowthLOSCost!AA109</f>
        <v>0</v>
      </c>
      <c r="AA108" s="360">
        <f>Prj1_GrowthLOSCost!AB109</f>
        <v>0</v>
      </c>
      <c r="AB108" s="360">
        <f>Prj1_GrowthLOSCost!AC109</f>
        <v>0</v>
      </c>
      <c r="AC108" s="360">
        <f>Prj1_GrowthLOSCost!AD109</f>
        <v>0</v>
      </c>
      <c r="AD108" s="360">
        <f>Prj1_GrowthLOSCost!AE109</f>
        <v>0</v>
      </c>
      <c r="AE108" s="360">
        <f>Prj1_GrowthLOSCost!AF109</f>
        <v>0</v>
      </c>
      <c r="AF108" s="360">
        <f>Prj1_GrowthLOSCost!AG109</f>
        <v>0</v>
      </c>
      <c r="AG108" s="360">
        <f>Prj1_GrowthLOSCost!AH109</f>
        <v>0</v>
      </c>
      <c r="AH108" s="360">
        <f>Prj1_GrowthLOSCost!AI109</f>
        <v>0</v>
      </c>
      <c r="AI108" s="360">
        <f>Prj1_GrowthLOSCost!AJ109</f>
        <v>0</v>
      </c>
      <c r="AJ108" s="360">
        <f>Prj1_GrowthLOSCost!AK109</f>
        <v>0</v>
      </c>
      <c r="AK108" s="360">
        <f>Prj1_GrowthLOSCost!AL109</f>
        <v>0</v>
      </c>
      <c r="AL108" s="360">
        <f>Prj1_GrowthLOSCost!AM109</f>
        <v>0</v>
      </c>
      <c r="AM108" s="360">
        <f>Prj1_GrowthLOSCost!AN109</f>
        <v>0</v>
      </c>
      <c r="AN108" s="360">
        <f>Prj1_GrowthLOSCost!AO109</f>
        <v>0</v>
      </c>
      <c r="AO108" s="349">
        <f t="shared" si="16"/>
        <v>102181200.16552952</v>
      </c>
      <c r="AP108" s="349">
        <f t="shared" si="17"/>
        <v>0</v>
      </c>
      <c r="AQ108" s="349">
        <f t="shared" si="18"/>
        <v>102181200.16552952</v>
      </c>
      <c r="AR108" s="353">
        <v>2037</v>
      </c>
      <c r="AS108" s="354" t="str">
        <f t="shared" si="15"/>
        <v>Arterial</v>
      </c>
      <c r="AT108" s="349">
        <f t="shared" si="14"/>
        <v>0</v>
      </c>
      <c r="AU108" s="349">
        <f t="shared" si="14"/>
        <v>52112412.084420055</v>
      </c>
      <c r="AV108" s="355">
        <v>2033</v>
      </c>
      <c r="AW108" s="360">
        <f t="shared" si="19"/>
        <v>50068788.081109464</v>
      </c>
      <c r="AX108" s="360"/>
      <c r="AY108" s="353">
        <v>2037</v>
      </c>
    </row>
    <row r="109" spans="1:51" x14ac:dyDescent="0.25">
      <c r="A109" s="129">
        <f>Prj1_GrowthLOSCost!B110</f>
        <v>68</v>
      </c>
      <c r="B109" s="361" t="str">
        <f>Prj1_GrowthLOSCost!C110</f>
        <v>Active Mode Corridor GSR to Drury West</v>
      </c>
      <c r="C109" s="361">
        <f>Prj1_GrowthLOSCost!D110</f>
        <v>0</v>
      </c>
      <c r="D109" s="355" t="str">
        <f>Prj1_GrowthLOSCost!E110</f>
        <v>Include</v>
      </c>
      <c r="E109" s="355" t="str">
        <f>Prj1_GrowthLOSCost!F110</f>
        <v>Major Infrastructure</v>
      </c>
      <c r="F109" s="355">
        <f>'P1 Date Adjustment'!G109</f>
        <v>2037</v>
      </c>
      <c r="G109" s="360">
        <v>0</v>
      </c>
      <c r="H109" s="360">
        <f>Prj1_GrowthLOSCost!I110</f>
        <v>0</v>
      </c>
      <c r="I109" s="360">
        <f>Prj1_GrowthLOSCost!J110</f>
        <v>0</v>
      </c>
      <c r="J109" s="360">
        <f>Prj1_GrowthLOSCost!K110</f>
        <v>0</v>
      </c>
      <c r="K109" s="360">
        <f>Prj1_GrowthLOSCost!L110</f>
        <v>0</v>
      </c>
      <c r="L109" s="360">
        <f>Prj1_GrowthLOSCost!M110</f>
        <v>0</v>
      </c>
      <c r="M109" s="360">
        <f>Prj1_GrowthLOSCost!N110</f>
        <v>0</v>
      </c>
      <c r="N109" s="360">
        <f>Prj1_GrowthLOSCost!O110</f>
        <v>0</v>
      </c>
      <c r="O109" s="360">
        <f>Prj1_GrowthLOSCost!P110</f>
        <v>0</v>
      </c>
      <c r="P109" s="360">
        <f>Prj1_GrowthLOSCost!Q110</f>
        <v>0</v>
      </c>
      <c r="Q109" s="360">
        <f>Prj1_GrowthLOSCost!R110</f>
        <v>0</v>
      </c>
      <c r="R109" s="360">
        <f>Prj1_GrowthLOSCost!S110</f>
        <v>0</v>
      </c>
      <c r="S109" s="360">
        <f>Prj1_GrowthLOSCost!T110</f>
        <v>0</v>
      </c>
      <c r="T109" s="360">
        <f>Prj1_GrowthLOSCost!U110</f>
        <v>0</v>
      </c>
      <c r="U109" s="360">
        <f>Prj1_GrowthLOSCost!V110</f>
        <v>80527456.745650724</v>
      </c>
      <c r="V109" s="360">
        <f>Prj1_GrowthLOSCost!W110</f>
        <v>3002095.2151873503</v>
      </c>
      <c r="W109" s="360">
        <f>Prj1_GrowthLOSCost!X110</f>
        <v>30670223.471594468</v>
      </c>
      <c r="X109" s="360">
        <f>Prj1_GrowthLOSCost!Y110</f>
        <v>0</v>
      </c>
      <c r="Y109" s="360">
        <f>Prj1_GrowthLOSCost!Z110</f>
        <v>0</v>
      </c>
      <c r="Z109" s="360">
        <f>Prj1_GrowthLOSCost!AA110</f>
        <v>0</v>
      </c>
      <c r="AA109" s="360">
        <f>Prj1_GrowthLOSCost!AB110</f>
        <v>0</v>
      </c>
      <c r="AB109" s="360">
        <f>Prj1_GrowthLOSCost!AC110</f>
        <v>0</v>
      </c>
      <c r="AC109" s="360">
        <f>Prj1_GrowthLOSCost!AD110</f>
        <v>0</v>
      </c>
      <c r="AD109" s="360">
        <f>Prj1_GrowthLOSCost!AE110</f>
        <v>0</v>
      </c>
      <c r="AE109" s="360">
        <f>Prj1_GrowthLOSCost!AF110</f>
        <v>0</v>
      </c>
      <c r="AF109" s="360">
        <f>Prj1_GrowthLOSCost!AG110</f>
        <v>0</v>
      </c>
      <c r="AG109" s="360">
        <f>Prj1_GrowthLOSCost!AH110</f>
        <v>0</v>
      </c>
      <c r="AH109" s="360">
        <f>Prj1_GrowthLOSCost!AI110</f>
        <v>0</v>
      </c>
      <c r="AI109" s="360">
        <f>Prj1_GrowthLOSCost!AJ110</f>
        <v>0</v>
      </c>
      <c r="AJ109" s="360">
        <f>Prj1_GrowthLOSCost!AK110</f>
        <v>0</v>
      </c>
      <c r="AK109" s="360">
        <f>Prj1_GrowthLOSCost!AL110</f>
        <v>0</v>
      </c>
      <c r="AL109" s="360">
        <f>Prj1_GrowthLOSCost!AM110</f>
        <v>0</v>
      </c>
      <c r="AM109" s="360">
        <f>Prj1_GrowthLOSCost!AN110</f>
        <v>0</v>
      </c>
      <c r="AN109" s="360">
        <f>Prj1_GrowthLOSCost!AO110</f>
        <v>0</v>
      </c>
      <c r="AO109" s="349">
        <f t="shared" si="16"/>
        <v>114199775.43243255</v>
      </c>
      <c r="AP109" s="349">
        <f t="shared" si="17"/>
        <v>0</v>
      </c>
      <c r="AQ109" s="349">
        <f t="shared" si="18"/>
        <v>114199775.43243255</v>
      </c>
      <c r="AR109" s="353">
        <v>0</v>
      </c>
      <c r="AS109" s="354" t="str">
        <f t="shared" si="15"/>
        <v>Arterial</v>
      </c>
      <c r="AT109" s="349">
        <f t="shared" si="14"/>
        <v>0</v>
      </c>
      <c r="AU109" s="349">
        <f t="shared" si="14"/>
        <v>58241885.470540598</v>
      </c>
      <c r="AV109" s="355">
        <v>2037</v>
      </c>
      <c r="AW109" s="360">
        <f t="shared" si="19"/>
        <v>55957889.961891949</v>
      </c>
      <c r="AX109" s="360"/>
      <c r="AY109" s="353">
        <v>0</v>
      </c>
    </row>
    <row r="110" spans="1:51" ht="30" x14ac:dyDescent="0.25">
      <c r="A110" s="129">
        <f>Prj1_GrowthLOSCost!B111</f>
        <v>69</v>
      </c>
      <c r="B110" s="361" t="str">
        <f>Prj1_GrowthLOSCost!C111</f>
        <v>walk/cycle bridges on Quarry Road bridge (oiver SH1)</v>
      </c>
      <c r="C110" s="361" t="str">
        <f>Prj1_GrowthLOSCost!D111</f>
        <v>New cycle bridge 5m wide, 90m long, approach lengths 200m total for both sides. No property required</v>
      </c>
      <c r="D110" s="355" t="str">
        <f>Prj1_GrowthLOSCost!E111</f>
        <v>Include</v>
      </c>
      <c r="E110" s="355" t="str">
        <f>Prj1_GrowthLOSCost!F111</f>
        <v>New Collector (AT)</v>
      </c>
      <c r="F110" s="355">
        <f>'P1 Date Adjustment'!G110</f>
        <v>2035</v>
      </c>
      <c r="G110" s="360">
        <v>0</v>
      </c>
      <c r="H110" s="360">
        <f>Prj1_GrowthLOSCost!I111</f>
        <v>0</v>
      </c>
      <c r="I110" s="360">
        <f>Prj1_GrowthLOSCost!J111</f>
        <v>0</v>
      </c>
      <c r="J110" s="360">
        <f>Prj1_GrowthLOSCost!K111</f>
        <v>0</v>
      </c>
      <c r="K110" s="360">
        <f>Prj1_GrowthLOSCost!L111</f>
        <v>0</v>
      </c>
      <c r="L110" s="360">
        <f>Prj1_GrowthLOSCost!M111</f>
        <v>0</v>
      </c>
      <c r="M110" s="360">
        <f>Prj1_GrowthLOSCost!N111</f>
        <v>0</v>
      </c>
      <c r="N110" s="360">
        <f>Prj1_GrowthLOSCost!O111</f>
        <v>0</v>
      </c>
      <c r="O110" s="360">
        <f>Prj1_GrowthLOSCost!P111</f>
        <v>0</v>
      </c>
      <c r="P110" s="360">
        <f>Prj1_GrowthLOSCost!Q111</f>
        <v>0</v>
      </c>
      <c r="Q110" s="360">
        <f>Prj1_GrowthLOSCost!R111</f>
        <v>0</v>
      </c>
      <c r="R110" s="360">
        <f>Prj1_GrowthLOSCost!S111</f>
        <v>0</v>
      </c>
      <c r="S110" s="360">
        <f>Prj1_GrowthLOSCost!T111</f>
        <v>0</v>
      </c>
      <c r="T110" s="360">
        <f>Prj1_GrowthLOSCost!U111</f>
        <v>782706.812733553</v>
      </c>
      <c r="U110" s="360">
        <f>Prj1_GrowthLOSCost!V111</f>
        <v>7996346.26438036</v>
      </c>
      <c r="V110" s="360">
        <f>Prj1_GrowthLOSCost!W111</f>
        <v>0</v>
      </c>
      <c r="W110" s="360">
        <f>Prj1_GrowthLOSCost!X111</f>
        <v>0</v>
      </c>
      <c r="X110" s="360">
        <f>Prj1_GrowthLOSCost!Y111</f>
        <v>0</v>
      </c>
      <c r="Y110" s="360">
        <f>Prj1_GrowthLOSCost!Z111</f>
        <v>0</v>
      </c>
      <c r="Z110" s="360">
        <f>Prj1_GrowthLOSCost!AA111</f>
        <v>0</v>
      </c>
      <c r="AA110" s="360">
        <f>Prj1_GrowthLOSCost!AB111</f>
        <v>0</v>
      </c>
      <c r="AB110" s="360">
        <f>Prj1_GrowthLOSCost!AC111</f>
        <v>0</v>
      </c>
      <c r="AC110" s="360">
        <f>Prj1_GrowthLOSCost!AD111</f>
        <v>0</v>
      </c>
      <c r="AD110" s="360">
        <f>Prj1_GrowthLOSCost!AE111</f>
        <v>0</v>
      </c>
      <c r="AE110" s="360">
        <f>Prj1_GrowthLOSCost!AF111</f>
        <v>0</v>
      </c>
      <c r="AF110" s="360">
        <f>Prj1_GrowthLOSCost!AG111</f>
        <v>0</v>
      </c>
      <c r="AG110" s="360">
        <f>Prj1_GrowthLOSCost!AH111</f>
        <v>0</v>
      </c>
      <c r="AH110" s="360">
        <f>Prj1_GrowthLOSCost!AI111</f>
        <v>0</v>
      </c>
      <c r="AI110" s="360">
        <f>Prj1_GrowthLOSCost!AJ111</f>
        <v>0</v>
      </c>
      <c r="AJ110" s="360">
        <f>Prj1_GrowthLOSCost!AK111</f>
        <v>0</v>
      </c>
      <c r="AK110" s="360">
        <f>Prj1_GrowthLOSCost!AL111</f>
        <v>0</v>
      </c>
      <c r="AL110" s="360">
        <f>Prj1_GrowthLOSCost!AM111</f>
        <v>0</v>
      </c>
      <c r="AM110" s="360">
        <f>Prj1_GrowthLOSCost!AN111</f>
        <v>0</v>
      </c>
      <c r="AN110" s="360">
        <f>Prj1_GrowthLOSCost!AO111</f>
        <v>0</v>
      </c>
      <c r="AO110" s="349">
        <f t="shared" si="16"/>
        <v>8779053.0771139134</v>
      </c>
      <c r="AP110" s="349">
        <f t="shared" si="17"/>
        <v>782706.812733553</v>
      </c>
      <c r="AQ110" s="349">
        <f t="shared" si="18"/>
        <v>7996346.26438036</v>
      </c>
      <c r="AR110" s="353"/>
      <c r="AS110" s="354" t="str">
        <f t="shared" si="15"/>
        <v>Collector</v>
      </c>
      <c r="AT110" s="349">
        <f t="shared" si="14"/>
        <v>0</v>
      </c>
      <c r="AU110" s="349">
        <f t="shared" si="14"/>
        <v>0</v>
      </c>
      <c r="AV110" s="355">
        <v>2035</v>
      </c>
      <c r="AW110" s="360">
        <f t="shared" si="19"/>
        <v>8779053.0771139134</v>
      </c>
      <c r="AX110" s="360"/>
      <c r="AY110" s="353">
        <v>2035</v>
      </c>
    </row>
    <row r="111" spans="1:51" ht="30" x14ac:dyDescent="0.25">
      <c r="A111" s="129">
        <f>Prj1_GrowthLOSCost!B112</f>
        <v>70</v>
      </c>
      <c r="B111" s="361" t="str">
        <f>Prj1_GrowthLOSCost!C112</f>
        <v>walk/cycle bridges on GSR Road bridge over the rail corridor</v>
      </c>
      <c r="C111" s="361" t="str">
        <f>Prj1_GrowthLOSCost!D112</f>
        <v>New cycle bridge 5m wide, 80m long, approach lengths 270m total for both sides. No property required</v>
      </c>
      <c r="D111" s="355" t="str">
        <f>Prj1_GrowthLOSCost!E112</f>
        <v>Include</v>
      </c>
      <c r="E111" s="355" t="str">
        <f>Prj1_GrowthLOSCost!F112</f>
        <v>Major Infrastructure</v>
      </c>
      <c r="F111" s="355">
        <f>'P1 Date Adjustment'!G111</f>
        <v>2031</v>
      </c>
      <c r="G111" s="360">
        <v>0</v>
      </c>
      <c r="H111" s="360">
        <f>Prj1_GrowthLOSCost!I112</f>
        <v>0</v>
      </c>
      <c r="I111" s="360">
        <f>Prj1_GrowthLOSCost!J112</f>
        <v>0</v>
      </c>
      <c r="J111" s="360">
        <f>Prj1_GrowthLOSCost!K112</f>
        <v>0</v>
      </c>
      <c r="K111" s="360">
        <f>Prj1_GrowthLOSCost!L112</f>
        <v>0</v>
      </c>
      <c r="L111" s="360">
        <f>Prj1_GrowthLOSCost!M112</f>
        <v>0</v>
      </c>
      <c r="M111" s="360">
        <f>Prj1_GrowthLOSCost!N112</f>
        <v>0</v>
      </c>
      <c r="N111" s="360">
        <f>Prj1_GrowthLOSCost!O112</f>
        <v>0</v>
      </c>
      <c r="O111" s="360">
        <f>Prj1_GrowthLOSCost!P112</f>
        <v>0</v>
      </c>
      <c r="P111" s="360">
        <v>627538.32030577247</v>
      </c>
      <c r="Q111" s="360">
        <v>6412941.2413816685</v>
      </c>
      <c r="R111" s="360">
        <f>Prj1_GrowthLOSCost!S112</f>
        <v>0</v>
      </c>
      <c r="S111" s="360">
        <f>Prj1_GrowthLOSCost!T112</f>
        <v>0</v>
      </c>
      <c r="T111" s="360">
        <f>Prj1_GrowthLOSCost!U112</f>
        <v>0</v>
      </c>
      <c r="U111" s="360">
        <f>Prj1_GrowthLOSCost!V112</f>
        <v>0</v>
      </c>
      <c r="V111" s="360">
        <f>Prj1_GrowthLOSCost!W112</f>
        <v>0</v>
      </c>
      <c r="W111" s="360">
        <f>Prj1_GrowthLOSCost!X112</f>
        <v>0</v>
      </c>
      <c r="X111" s="360">
        <f>Prj1_GrowthLOSCost!Y112</f>
        <v>0</v>
      </c>
      <c r="Y111" s="360">
        <f>Prj1_GrowthLOSCost!Z112</f>
        <v>0</v>
      </c>
      <c r="Z111" s="360">
        <f>Prj1_GrowthLOSCost!AA112</f>
        <v>0</v>
      </c>
      <c r="AA111" s="360">
        <f>Prj1_GrowthLOSCost!AB112</f>
        <v>0</v>
      </c>
      <c r="AB111" s="360">
        <f>Prj1_GrowthLOSCost!AC112</f>
        <v>0</v>
      </c>
      <c r="AC111" s="360">
        <f>Prj1_GrowthLOSCost!AD112</f>
        <v>0</v>
      </c>
      <c r="AD111" s="360">
        <f>Prj1_GrowthLOSCost!AE112</f>
        <v>0</v>
      </c>
      <c r="AE111" s="360">
        <f>Prj1_GrowthLOSCost!AF112</f>
        <v>0</v>
      </c>
      <c r="AF111" s="360">
        <f>Prj1_GrowthLOSCost!AG112</f>
        <v>0</v>
      </c>
      <c r="AG111" s="360">
        <f>Prj1_GrowthLOSCost!AH112</f>
        <v>0</v>
      </c>
      <c r="AH111" s="360">
        <f>Prj1_GrowthLOSCost!AI112</f>
        <v>0</v>
      </c>
      <c r="AI111" s="360">
        <f>Prj1_GrowthLOSCost!AJ112</f>
        <v>0</v>
      </c>
      <c r="AJ111" s="360">
        <f>Prj1_GrowthLOSCost!AK112</f>
        <v>0</v>
      </c>
      <c r="AK111" s="360">
        <f>Prj1_GrowthLOSCost!AL112</f>
        <v>0</v>
      </c>
      <c r="AL111" s="360">
        <f>Prj1_GrowthLOSCost!AM112</f>
        <v>0</v>
      </c>
      <c r="AM111" s="360">
        <f>Prj1_GrowthLOSCost!AN112</f>
        <v>0</v>
      </c>
      <c r="AN111" s="360">
        <f>Prj1_GrowthLOSCost!AO112</f>
        <v>0</v>
      </c>
      <c r="AO111" s="349">
        <f t="shared" si="16"/>
        <v>7040479.5616874406</v>
      </c>
      <c r="AP111" s="349">
        <f t="shared" si="17"/>
        <v>7040479.5616874406</v>
      </c>
      <c r="AQ111" s="349">
        <f t="shared" si="18"/>
        <v>0</v>
      </c>
      <c r="AR111" s="353">
        <v>0</v>
      </c>
      <c r="AS111" s="354" t="str">
        <f t="shared" si="15"/>
        <v>Arterial</v>
      </c>
      <c r="AT111" s="349">
        <f t="shared" si="14"/>
        <v>3590644.5764605948</v>
      </c>
      <c r="AU111" s="349">
        <f t="shared" si="14"/>
        <v>0</v>
      </c>
      <c r="AV111" s="355">
        <v>2031</v>
      </c>
      <c r="AW111" s="360">
        <f t="shared" si="19"/>
        <v>3449834.9852268458</v>
      </c>
      <c r="AX111" s="360"/>
      <c r="AY111" s="353">
        <v>0</v>
      </c>
    </row>
    <row r="112" spans="1:51" x14ac:dyDescent="0.25">
      <c r="B112" s="358"/>
      <c r="C112" s="358"/>
      <c r="G112" s="360"/>
      <c r="H112" s="360"/>
      <c r="I112" s="360"/>
      <c r="J112" s="360"/>
      <c r="K112" s="360"/>
      <c r="L112" s="360"/>
      <c r="M112" s="360"/>
      <c r="N112" s="360"/>
      <c r="O112" s="360"/>
      <c r="P112" s="360"/>
      <c r="Q112" s="360"/>
      <c r="R112" s="360"/>
      <c r="S112" s="360"/>
      <c r="T112" s="360"/>
      <c r="U112" s="360"/>
      <c r="V112" s="360"/>
      <c r="W112" s="360"/>
      <c r="X112" s="360"/>
      <c r="Y112" s="360"/>
      <c r="Z112" s="360"/>
      <c r="AA112" s="360"/>
      <c r="AB112" s="360"/>
      <c r="AC112" s="360"/>
      <c r="AD112" s="360"/>
      <c r="AE112" s="360"/>
      <c r="AF112" s="360"/>
      <c r="AG112" s="360"/>
      <c r="AH112" s="360"/>
      <c r="AI112" s="360"/>
      <c r="AJ112" s="360"/>
      <c r="AK112" s="360"/>
      <c r="AL112" s="360"/>
      <c r="AM112" s="360"/>
      <c r="AN112" s="360"/>
      <c r="AO112" s="349"/>
      <c r="AP112" s="349"/>
      <c r="AQ112" s="349"/>
      <c r="AS112" s="354"/>
      <c r="AT112" s="349"/>
      <c r="AU112" s="349"/>
    </row>
    <row r="113" spans="2:49" x14ac:dyDescent="0.25">
      <c r="B113" s="358"/>
      <c r="C113" s="358"/>
      <c r="G113" s="360"/>
      <c r="H113" s="360"/>
      <c r="I113" s="360"/>
      <c r="J113" s="360"/>
      <c r="K113" s="360"/>
      <c r="L113" s="360"/>
      <c r="M113" s="360"/>
      <c r="N113" s="360"/>
      <c r="O113" s="360"/>
      <c r="P113" s="360"/>
      <c r="Q113" s="360"/>
      <c r="R113" s="360"/>
      <c r="S113" s="360"/>
      <c r="T113" s="360"/>
      <c r="U113" s="360"/>
      <c r="V113" s="360"/>
      <c r="W113" s="360"/>
      <c r="X113" s="360"/>
      <c r="Y113" s="360"/>
      <c r="Z113" s="360"/>
      <c r="AA113" s="360"/>
      <c r="AB113" s="360"/>
      <c r="AC113" s="360"/>
      <c r="AD113" s="360"/>
      <c r="AE113" s="360"/>
      <c r="AF113" s="360"/>
      <c r="AG113" s="360"/>
      <c r="AH113" s="360"/>
      <c r="AI113" s="360"/>
      <c r="AJ113" s="360"/>
      <c r="AK113" s="360"/>
      <c r="AL113" s="360"/>
      <c r="AM113" s="360"/>
      <c r="AN113" s="360"/>
      <c r="AO113" s="349"/>
      <c r="AP113" s="349"/>
      <c r="AQ113" s="349"/>
      <c r="AS113" s="354"/>
      <c r="AT113" s="349"/>
      <c r="AU113" s="349"/>
    </row>
    <row r="114" spans="2:49" x14ac:dyDescent="0.25">
      <c r="B114" s="358"/>
      <c r="C114" s="358"/>
      <c r="G114" s="360"/>
      <c r="H114" s="360"/>
      <c r="I114" s="360"/>
      <c r="J114" s="360"/>
      <c r="K114" s="360"/>
      <c r="L114" s="360"/>
      <c r="M114" s="360"/>
      <c r="N114" s="360"/>
      <c r="O114" s="360"/>
      <c r="P114" s="360"/>
      <c r="Q114" s="360"/>
      <c r="R114" s="360"/>
      <c r="S114" s="360"/>
      <c r="T114" s="360"/>
      <c r="U114" s="360"/>
      <c r="V114" s="360"/>
      <c r="W114" s="360"/>
      <c r="X114" s="360"/>
      <c r="Y114" s="360"/>
      <c r="Z114" s="360"/>
      <c r="AA114" s="360"/>
      <c r="AB114" s="360"/>
      <c r="AC114" s="360"/>
      <c r="AD114" s="360"/>
      <c r="AE114" s="360"/>
      <c r="AF114" s="360"/>
      <c r="AG114" s="360"/>
      <c r="AH114" s="360"/>
      <c r="AI114" s="360"/>
      <c r="AJ114" s="360"/>
      <c r="AK114" s="360"/>
      <c r="AL114" s="360"/>
      <c r="AM114" s="360"/>
      <c r="AN114" s="360"/>
      <c r="AO114" s="349"/>
      <c r="AP114" s="349"/>
      <c r="AQ114" s="349"/>
      <c r="AS114" s="354"/>
      <c r="AT114" s="349"/>
      <c r="AU114" s="349"/>
    </row>
    <row r="115" spans="2:49" x14ac:dyDescent="0.25">
      <c r="B115" s="358"/>
      <c r="C115" s="358"/>
      <c r="G115" s="360"/>
      <c r="H115" s="360"/>
      <c r="I115" s="360"/>
      <c r="J115" s="360"/>
      <c r="K115" s="360"/>
      <c r="L115" s="360"/>
      <c r="M115" s="360"/>
      <c r="N115" s="360"/>
      <c r="O115" s="360"/>
      <c r="P115" s="360"/>
      <c r="Q115" s="360"/>
      <c r="R115" s="360"/>
      <c r="S115" s="360"/>
      <c r="T115" s="360"/>
      <c r="U115" s="360"/>
      <c r="V115" s="360"/>
      <c r="W115" s="360"/>
      <c r="X115" s="360"/>
      <c r="Y115" s="360"/>
      <c r="Z115" s="360"/>
      <c r="AA115" s="360"/>
      <c r="AB115" s="360"/>
      <c r="AC115" s="360"/>
      <c r="AD115" s="360"/>
      <c r="AE115" s="360"/>
      <c r="AF115" s="360"/>
      <c r="AG115" s="360"/>
      <c r="AH115" s="360"/>
      <c r="AI115" s="360"/>
      <c r="AJ115" s="360"/>
      <c r="AK115" s="360"/>
      <c r="AL115" s="360"/>
      <c r="AM115" s="360"/>
      <c r="AN115" s="360"/>
      <c r="AO115" s="349"/>
      <c r="AP115" s="349"/>
      <c r="AQ115" s="349"/>
      <c r="AS115" s="354"/>
      <c r="AT115" s="349"/>
      <c r="AU115" s="349"/>
    </row>
    <row r="116" spans="2:49" x14ac:dyDescent="0.25">
      <c r="B116" s="358"/>
      <c r="C116" s="358"/>
      <c r="F116" s="355" t="s">
        <v>831</v>
      </c>
      <c r="G116" s="355" t="s">
        <v>831</v>
      </c>
      <c r="H116" s="355" t="s">
        <v>831</v>
      </c>
      <c r="I116" s="355" t="s">
        <v>831</v>
      </c>
      <c r="J116" s="355" t="s">
        <v>831</v>
      </c>
      <c r="K116" s="355" t="s">
        <v>831</v>
      </c>
      <c r="L116" s="355" t="s">
        <v>831</v>
      </c>
      <c r="M116" s="355" t="s">
        <v>831</v>
      </c>
      <c r="N116" s="355" t="s">
        <v>831</v>
      </c>
      <c r="O116" s="355" t="s">
        <v>831</v>
      </c>
      <c r="P116" s="355" t="s">
        <v>831</v>
      </c>
      <c r="Q116" s="355" t="s">
        <v>831</v>
      </c>
      <c r="R116" s="355" t="s">
        <v>831</v>
      </c>
      <c r="S116" s="355" t="s">
        <v>831</v>
      </c>
      <c r="T116" s="355" t="s">
        <v>831</v>
      </c>
      <c r="U116" s="355" t="s">
        <v>831</v>
      </c>
      <c r="V116" s="355" t="s">
        <v>831</v>
      </c>
      <c r="W116" s="355" t="s">
        <v>831</v>
      </c>
      <c r="X116" s="355" t="s">
        <v>831</v>
      </c>
      <c r="Y116" s="355" t="s">
        <v>831</v>
      </c>
      <c r="Z116" s="355" t="s">
        <v>831</v>
      </c>
      <c r="AA116" s="355" t="s">
        <v>831</v>
      </c>
      <c r="AB116" s="355" t="s">
        <v>831</v>
      </c>
      <c r="AC116" s="355" t="s">
        <v>831</v>
      </c>
      <c r="AD116" s="355" t="s">
        <v>831</v>
      </c>
      <c r="AE116" s="355" t="s">
        <v>831</v>
      </c>
      <c r="AF116" s="355" t="s">
        <v>831</v>
      </c>
      <c r="AG116" s="355" t="s">
        <v>831</v>
      </c>
      <c r="AH116" s="355" t="s">
        <v>831</v>
      </c>
      <c r="AI116" s="355" t="s">
        <v>831</v>
      </c>
      <c r="AJ116" s="355" t="s">
        <v>831</v>
      </c>
      <c r="AO116" s="349">
        <f t="shared" ref="AO116" si="20">SUM(G116:AJ116)</f>
        <v>0</v>
      </c>
      <c r="AP116" s="355" t="s">
        <v>831</v>
      </c>
      <c r="AQ116" s="355" t="s">
        <v>831</v>
      </c>
      <c r="AR116" s="355" t="s">
        <v>831</v>
      </c>
      <c r="AS116" s="355" t="s">
        <v>831</v>
      </c>
      <c r="AT116" s="355" t="s">
        <v>831</v>
      </c>
      <c r="AU116" s="355" t="s">
        <v>831</v>
      </c>
      <c r="AV116" s="355" t="s">
        <v>831</v>
      </c>
    </row>
    <row r="117" spans="2:49" ht="15.75" thickBot="1" x14ac:dyDescent="0.3">
      <c r="B117" s="358"/>
      <c r="C117" s="358"/>
      <c r="F117" s="364" t="s">
        <v>931</v>
      </c>
      <c r="G117" s="365">
        <f>SUBTOTAL(9,G4:G111)</f>
        <v>0</v>
      </c>
      <c r="H117" s="365">
        <f t="shared" ref="H117:AU117" si="21">SUBTOTAL(9,H4:H111)</f>
        <v>0</v>
      </c>
      <c r="I117" s="365">
        <f t="shared" si="21"/>
        <v>0</v>
      </c>
      <c r="J117" s="365">
        <f t="shared" si="21"/>
        <v>203844.58628523667</v>
      </c>
      <c r="K117" s="365">
        <f t="shared" si="21"/>
        <v>2075750.5813222637</v>
      </c>
      <c r="L117" s="365">
        <f t="shared" si="21"/>
        <v>0</v>
      </c>
      <c r="M117" s="365">
        <f t="shared" si="21"/>
        <v>2842241.7293661004</v>
      </c>
      <c r="N117" s="365">
        <f t="shared" si="21"/>
        <v>630254.87807225948</v>
      </c>
      <c r="O117" s="365">
        <f t="shared" si="21"/>
        <v>7705769.2215110762</v>
      </c>
      <c r="P117" s="365">
        <f t="shared" si="21"/>
        <v>11928750.27785459</v>
      </c>
      <c r="Q117" s="365">
        <f t="shared" si="21"/>
        <v>42077942.023798302</v>
      </c>
      <c r="R117" s="365">
        <f t="shared" si="21"/>
        <v>0</v>
      </c>
      <c r="S117" s="365">
        <f t="shared" si="21"/>
        <v>6179008.7164751608</v>
      </c>
      <c r="T117" s="365">
        <f t="shared" si="21"/>
        <v>3176975.2126429528</v>
      </c>
      <c r="U117" s="365">
        <f t="shared" si="21"/>
        <v>257459145.22458151</v>
      </c>
      <c r="V117" s="365">
        <f t="shared" si="21"/>
        <v>87969067.088931665</v>
      </c>
      <c r="W117" s="365">
        <f t="shared" si="21"/>
        <v>244865199.80950028</v>
      </c>
      <c r="X117" s="365">
        <f t="shared" si="21"/>
        <v>35924053.728097364</v>
      </c>
      <c r="Y117" s="365">
        <f t="shared" si="21"/>
        <v>63886469.403194398</v>
      </c>
      <c r="Z117" s="365">
        <f t="shared" si="21"/>
        <v>0</v>
      </c>
      <c r="AA117" s="365">
        <f t="shared" si="21"/>
        <v>0</v>
      </c>
      <c r="AB117" s="365">
        <f t="shared" si="21"/>
        <v>120729103.52502513</v>
      </c>
      <c r="AC117" s="365">
        <f t="shared" si="21"/>
        <v>14243337.275429944</v>
      </c>
      <c r="AD117" s="365">
        <f t="shared" si="21"/>
        <v>151864979.03622478</v>
      </c>
      <c r="AE117" s="365">
        <f t="shared" si="21"/>
        <v>126061736.91608644</v>
      </c>
      <c r="AF117" s="365">
        <f t="shared" si="21"/>
        <v>8645912.6433354504</v>
      </c>
      <c r="AG117" s="365">
        <f t="shared" si="21"/>
        <v>100354535.556686</v>
      </c>
      <c r="AH117" s="365">
        <f t="shared" si="21"/>
        <v>111893172.93994243</v>
      </c>
      <c r="AI117" s="365">
        <f t="shared" si="21"/>
        <v>145769073.01473767</v>
      </c>
      <c r="AJ117" s="365">
        <f t="shared" si="21"/>
        <v>177373316.34089613</v>
      </c>
      <c r="AK117" s="365">
        <f t="shared" si="21"/>
        <v>0</v>
      </c>
      <c r="AL117" s="365">
        <f t="shared" si="21"/>
        <v>0</v>
      </c>
      <c r="AM117" s="365">
        <f t="shared" si="21"/>
        <v>0</v>
      </c>
      <c r="AN117" s="365">
        <f t="shared" si="21"/>
        <v>0</v>
      </c>
      <c r="AO117" s="365">
        <f t="shared" si="21"/>
        <v>1723655795.1437123</v>
      </c>
      <c r="AP117" s="479">
        <f t="shared" si="21"/>
        <v>76616692.641042694</v>
      </c>
      <c r="AQ117" s="365">
        <f t="shared" si="21"/>
        <v>1647039102.5026696</v>
      </c>
      <c r="AR117" s="365"/>
      <c r="AS117" s="365">
        <f t="shared" si="21"/>
        <v>0</v>
      </c>
      <c r="AT117" s="479">
        <f t="shared" si="21"/>
        <v>33664994.069954202</v>
      </c>
      <c r="AU117" s="365">
        <f t="shared" si="21"/>
        <v>701132404.01483428</v>
      </c>
      <c r="AV117" s="365"/>
      <c r="AW117" s="365">
        <f t="shared" ref="AW117" si="22">SUBTOTAL(9,AW4:AW111)</f>
        <v>988858397.05892372</v>
      </c>
    </row>
    <row r="118" spans="2:49" x14ac:dyDescent="0.25">
      <c r="B118" s="358"/>
      <c r="C118" s="358"/>
      <c r="F118" s="355" t="s">
        <v>831</v>
      </c>
      <c r="G118" s="355" t="s">
        <v>831</v>
      </c>
      <c r="H118" s="355" t="s">
        <v>831</v>
      </c>
      <c r="I118" s="355" t="s">
        <v>831</v>
      </c>
      <c r="J118" s="355" t="s">
        <v>831</v>
      </c>
      <c r="K118" s="355" t="s">
        <v>831</v>
      </c>
      <c r="L118" s="355" t="s">
        <v>831</v>
      </c>
      <c r="M118" s="355" t="s">
        <v>831</v>
      </c>
      <c r="N118" s="355" t="s">
        <v>831</v>
      </c>
      <c r="O118" s="355" t="s">
        <v>831</v>
      </c>
      <c r="P118" s="355" t="s">
        <v>831</v>
      </c>
      <c r="Q118" s="355" t="s">
        <v>831</v>
      </c>
      <c r="R118" s="355" t="s">
        <v>831</v>
      </c>
      <c r="S118" s="355" t="s">
        <v>831</v>
      </c>
      <c r="T118" s="355" t="s">
        <v>831</v>
      </c>
      <c r="U118" s="355" t="s">
        <v>831</v>
      </c>
      <c r="V118" s="355" t="s">
        <v>831</v>
      </c>
      <c r="W118" s="355" t="s">
        <v>831</v>
      </c>
      <c r="X118" s="355" t="s">
        <v>831</v>
      </c>
      <c r="Y118" s="355" t="s">
        <v>831</v>
      </c>
      <c r="Z118" s="355" t="s">
        <v>831</v>
      </c>
      <c r="AA118" s="355" t="s">
        <v>831</v>
      </c>
      <c r="AB118" s="355" t="s">
        <v>831</v>
      </c>
      <c r="AC118" s="355" t="s">
        <v>831</v>
      </c>
      <c r="AD118" s="355" t="s">
        <v>831</v>
      </c>
      <c r="AE118" s="355" t="s">
        <v>831</v>
      </c>
      <c r="AF118" s="355" t="s">
        <v>831</v>
      </c>
      <c r="AG118" s="355" t="s">
        <v>831</v>
      </c>
      <c r="AH118" s="355" t="s">
        <v>831</v>
      </c>
      <c r="AI118" s="355" t="s">
        <v>831</v>
      </c>
      <c r="AJ118" s="355" t="s">
        <v>831</v>
      </c>
      <c r="AK118" s="355" t="s">
        <v>831</v>
      </c>
      <c r="AL118" s="355" t="s">
        <v>831</v>
      </c>
      <c r="AM118" s="355" t="s">
        <v>831</v>
      </c>
      <c r="AN118" s="355" t="s">
        <v>831</v>
      </c>
      <c r="AO118" s="355" t="s">
        <v>831</v>
      </c>
      <c r="AP118" s="355" t="s">
        <v>831</v>
      </c>
      <c r="AQ118" s="355" t="s">
        <v>831</v>
      </c>
      <c r="AS118" s="355" t="s">
        <v>831</v>
      </c>
      <c r="AT118" s="355" t="s">
        <v>831</v>
      </c>
      <c r="AU118" s="355" t="s">
        <v>831</v>
      </c>
      <c r="AV118" s="355" t="s">
        <v>831</v>
      </c>
      <c r="AW118" s="355" t="s">
        <v>831</v>
      </c>
    </row>
    <row r="119" spans="2:49" ht="15.75" thickBot="1" x14ac:dyDescent="0.3">
      <c r="B119" s="358"/>
      <c r="C119" s="358"/>
      <c r="F119" s="364" t="s">
        <v>932</v>
      </c>
      <c r="G119" s="365">
        <f>SUM(G4:G111)</f>
        <v>0</v>
      </c>
      <c r="H119" s="365">
        <f t="shared" ref="H119:AU119" si="23">SUM(H4:H111)</f>
        <v>0</v>
      </c>
      <c r="I119" s="365">
        <f t="shared" si="23"/>
        <v>0</v>
      </c>
      <c r="J119" s="365">
        <f t="shared" si="23"/>
        <v>203844.58628523667</v>
      </c>
      <c r="K119" s="365">
        <f t="shared" si="23"/>
        <v>2075750.5813222637</v>
      </c>
      <c r="L119" s="365">
        <f t="shared" si="23"/>
        <v>0</v>
      </c>
      <c r="M119" s="365">
        <f t="shared" si="23"/>
        <v>2842241.7293661004</v>
      </c>
      <c r="N119" s="365">
        <f t="shared" si="23"/>
        <v>630254.87807225948</v>
      </c>
      <c r="O119" s="365">
        <f t="shared" si="23"/>
        <v>7705769.2215110762</v>
      </c>
      <c r="P119" s="365">
        <f t="shared" si="23"/>
        <v>11928750.27785459</v>
      </c>
      <c r="Q119" s="365">
        <f t="shared" si="23"/>
        <v>42077942.023798302</v>
      </c>
      <c r="R119" s="365">
        <f t="shared" si="23"/>
        <v>0</v>
      </c>
      <c r="S119" s="365">
        <f t="shared" si="23"/>
        <v>6179008.7164751608</v>
      </c>
      <c r="T119" s="365">
        <f t="shared" si="23"/>
        <v>3176975.2126429528</v>
      </c>
      <c r="U119" s="365">
        <f t="shared" si="23"/>
        <v>257459145.22458151</v>
      </c>
      <c r="V119" s="365">
        <f t="shared" si="23"/>
        <v>87969067.088931665</v>
      </c>
      <c r="W119" s="365">
        <f t="shared" si="23"/>
        <v>244865199.80950028</v>
      </c>
      <c r="X119" s="365">
        <f t="shared" si="23"/>
        <v>35924053.728097364</v>
      </c>
      <c r="Y119" s="365">
        <f t="shared" si="23"/>
        <v>63886469.403194398</v>
      </c>
      <c r="Z119" s="365">
        <f t="shared" si="23"/>
        <v>0</v>
      </c>
      <c r="AA119" s="365">
        <f t="shared" si="23"/>
        <v>0</v>
      </c>
      <c r="AB119" s="365">
        <f t="shared" si="23"/>
        <v>120729103.52502513</v>
      </c>
      <c r="AC119" s="365">
        <f t="shared" si="23"/>
        <v>14243337.275429944</v>
      </c>
      <c r="AD119" s="365">
        <f t="shared" si="23"/>
        <v>151864979.03622478</v>
      </c>
      <c r="AE119" s="365">
        <f t="shared" si="23"/>
        <v>126061736.91608644</v>
      </c>
      <c r="AF119" s="365">
        <f t="shared" si="23"/>
        <v>8645912.6433354504</v>
      </c>
      <c r="AG119" s="365">
        <f t="shared" si="23"/>
        <v>100354535.556686</v>
      </c>
      <c r="AH119" s="365">
        <f t="shared" si="23"/>
        <v>111893172.93994243</v>
      </c>
      <c r="AI119" s="365">
        <f t="shared" si="23"/>
        <v>145769073.01473767</v>
      </c>
      <c r="AJ119" s="365">
        <f t="shared" si="23"/>
        <v>177373316.34089613</v>
      </c>
      <c r="AK119" s="365">
        <f t="shared" si="23"/>
        <v>0</v>
      </c>
      <c r="AL119" s="365">
        <f t="shared" si="23"/>
        <v>0</v>
      </c>
      <c r="AM119" s="365">
        <f t="shared" si="23"/>
        <v>0</v>
      </c>
      <c r="AN119" s="365">
        <f t="shared" si="23"/>
        <v>0</v>
      </c>
      <c r="AO119" s="365">
        <f t="shared" si="23"/>
        <v>1723655795.1437123</v>
      </c>
      <c r="AP119" s="479">
        <f t="shared" si="23"/>
        <v>76616692.641042694</v>
      </c>
      <c r="AQ119" s="365">
        <f t="shared" si="23"/>
        <v>1647039102.5026696</v>
      </c>
      <c r="AR119" s="365"/>
      <c r="AS119" s="365">
        <f t="shared" si="23"/>
        <v>0</v>
      </c>
      <c r="AT119" s="479">
        <f t="shared" si="23"/>
        <v>33664994.069954202</v>
      </c>
      <c r="AU119" s="365">
        <f t="shared" si="23"/>
        <v>701132404.01483428</v>
      </c>
      <c r="AV119" s="365"/>
      <c r="AW119" s="365">
        <f t="shared" ref="AW119" si="24">SUM(AW4:AW111)</f>
        <v>988858397.05892372</v>
      </c>
    </row>
    <row r="120" spans="2:49" x14ac:dyDescent="0.25">
      <c r="B120" s="358"/>
      <c r="C120" s="358"/>
      <c r="F120" s="355" t="s">
        <v>831</v>
      </c>
      <c r="G120" s="355" t="s">
        <v>831</v>
      </c>
      <c r="H120" s="355" t="s">
        <v>831</v>
      </c>
      <c r="I120" s="355" t="s">
        <v>831</v>
      </c>
      <c r="J120" s="355" t="s">
        <v>831</v>
      </c>
      <c r="K120" s="355" t="s">
        <v>831</v>
      </c>
      <c r="L120" s="355" t="s">
        <v>831</v>
      </c>
      <c r="M120" s="355" t="s">
        <v>831</v>
      </c>
      <c r="N120" s="355" t="s">
        <v>831</v>
      </c>
      <c r="O120" s="355" t="s">
        <v>831</v>
      </c>
      <c r="P120" s="355" t="s">
        <v>831</v>
      </c>
      <c r="Q120" s="355" t="s">
        <v>831</v>
      </c>
      <c r="R120" s="355" t="s">
        <v>831</v>
      </c>
      <c r="S120" s="355" t="s">
        <v>831</v>
      </c>
      <c r="T120" s="355" t="s">
        <v>831</v>
      </c>
      <c r="U120" s="355" t="s">
        <v>831</v>
      </c>
      <c r="V120" s="355" t="s">
        <v>831</v>
      </c>
      <c r="W120" s="355" t="s">
        <v>831</v>
      </c>
      <c r="X120" s="355" t="s">
        <v>831</v>
      </c>
      <c r="Y120" s="355" t="s">
        <v>831</v>
      </c>
      <c r="Z120" s="355" t="s">
        <v>831</v>
      </c>
      <c r="AA120" s="355" t="s">
        <v>831</v>
      </c>
      <c r="AB120" s="355" t="s">
        <v>831</v>
      </c>
      <c r="AC120" s="355" t="s">
        <v>831</v>
      </c>
      <c r="AD120" s="355" t="s">
        <v>831</v>
      </c>
      <c r="AE120" s="355" t="s">
        <v>831</v>
      </c>
      <c r="AF120" s="355" t="s">
        <v>831</v>
      </c>
      <c r="AG120" s="355" t="s">
        <v>831</v>
      </c>
      <c r="AH120" s="355" t="s">
        <v>831</v>
      </c>
      <c r="AI120" s="355" t="s">
        <v>831</v>
      </c>
      <c r="AJ120" s="355" t="s">
        <v>831</v>
      </c>
      <c r="AK120" s="355" t="s">
        <v>831</v>
      </c>
      <c r="AL120" s="355" t="s">
        <v>831</v>
      </c>
      <c r="AM120" s="355" t="s">
        <v>831</v>
      </c>
      <c r="AN120" s="355" t="s">
        <v>831</v>
      </c>
      <c r="AO120" s="355" t="s">
        <v>831</v>
      </c>
      <c r="AP120" s="355" t="s">
        <v>831</v>
      </c>
      <c r="AQ120" s="355" t="s">
        <v>831</v>
      </c>
      <c r="AS120" s="355" t="s">
        <v>831</v>
      </c>
      <c r="AT120" s="355" t="s">
        <v>831</v>
      </c>
      <c r="AU120" s="355" t="s">
        <v>831</v>
      </c>
      <c r="AV120" s="355" t="s">
        <v>831</v>
      </c>
      <c r="AW120" s="355" t="s">
        <v>831</v>
      </c>
    </row>
    <row r="121" spans="2:49" ht="15.75" thickBot="1" x14ac:dyDescent="0.3">
      <c r="B121" s="358"/>
      <c r="C121" s="358"/>
      <c r="F121" s="364" t="s">
        <v>933</v>
      </c>
      <c r="G121" s="365">
        <f>SUMIFS(G$4:G111,$D$4:$D111,"Include")</f>
        <v>0</v>
      </c>
      <c r="H121" s="365">
        <f>SUMIFS(H$4:H111,$D$4:$D111,"Include")</f>
        <v>0</v>
      </c>
      <c r="I121" s="365">
        <f>SUMIFS(I$4:I111,$D$4:$D111,"Include")</f>
        <v>0</v>
      </c>
      <c r="J121" s="365">
        <f>SUMIFS(J$4:J111,$D$4:$D111,"Include")</f>
        <v>0</v>
      </c>
      <c r="K121" s="365">
        <f>SUMIFS(K$4:K111,$D$4:$D111,"Include")</f>
        <v>0</v>
      </c>
      <c r="L121" s="365">
        <f>SUMIFS(L$4:L111,$D$4:$D111,"Include")</f>
        <v>0</v>
      </c>
      <c r="M121" s="365">
        <f>SUMIFS(M$4:M111,$D$4:$D111,"Include")</f>
        <v>2842241.7293661004</v>
      </c>
      <c r="N121" s="365">
        <f>SUMIFS(N$4:N111,$D$4:$D111,"Include")</f>
        <v>630254.87807225948</v>
      </c>
      <c r="O121" s="365">
        <f>SUMIFS(O$4:O111,$D$4:$D111,"Include")</f>
        <v>7705769.2215110762</v>
      </c>
      <c r="P121" s="365">
        <f>SUMIFS(P$4:P111,$D$4:$D111,"Include")</f>
        <v>11928750.27785459</v>
      </c>
      <c r="Q121" s="365">
        <f>SUMIFS(Q$4:Q111,$D$4:$D111,"Include")</f>
        <v>42077942.023798302</v>
      </c>
      <c r="R121" s="365">
        <f>SUMIFS(R$4:R111,$D$4:$D111,"Include")</f>
        <v>0</v>
      </c>
      <c r="S121" s="365">
        <f>SUMIFS(S$4:S111,$D$4:$D111,"Include")</f>
        <v>6179008.7164751608</v>
      </c>
      <c r="T121" s="365">
        <f>SUMIFS(T$4:T111,$D$4:$D111,"Include")</f>
        <v>3176975.2126429528</v>
      </c>
      <c r="U121" s="365">
        <f>SUMIFS(U$4:U111,$D$4:$D111,"Include")</f>
        <v>257191904.78935209</v>
      </c>
      <c r="V121" s="365">
        <f>SUMIFS(V$4:V111,$D$4:$D111,"Include")</f>
        <v>85238865.918872938</v>
      </c>
      <c r="W121" s="365">
        <f>SUMIFS(W$4:W111,$D$4:$D111,"Include")</f>
        <v>244865199.80950028</v>
      </c>
      <c r="X121" s="365">
        <f>SUMIFS(X$4:X111,$D$4:$D111,"Include")</f>
        <v>35924053.728097364</v>
      </c>
      <c r="Y121" s="365">
        <f>SUMIFS(Y$4:Y111,$D$4:$D111,"Include")</f>
        <v>63886469.403194398</v>
      </c>
      <c r="Z121" s="365">
        <f>SUMIFS(Z$4:Z111,$D$4:$D111,"Include")</f>
        <v>0</v>
      </c>
      <c r="AA121" s="365">
        <f>SUMIFS(AA$4:AA111,$D$4:$D111,"Include")</f>
        <v>0</v>
      </c>
      <c r="AB121" s="365">
        <f>SUMIFS(AB$4:AB111,$D$4:$D111,"Include")</f>
        <v>120729103.52502513</v>
      </c>
      <c r="AC121" s="365">
        <f>SUMIFS(AC$4:AC111,$D$4:$D111,"Include")</f>
        <v>14243337.275429944</v>
      </c>
      <c r="AD121" s="365">
        <f>SUMIFS(AD$4:AD111,$D$4:$D111,"Include")</f>
        <v>151864979.03622478</v>
      </c>
      <c r="AE121" s="365">
        <f>SUMIFS(AE$4:AE111,$D$4:$D111,"Include")</f>
        <v>126061736.91608644</v>
      </c>
      <c r="AF121" s="365">
        <f>SUMIFS(AF$4:AF111,$D$4:$D111,"Include")</f>
        <v>8645912.6433354504</v>
      </c>
      <c r="AG121" s="365">
        <f>SUMIFS(AG$4:AG111,$D$4:$D111,"Include")</f>
        <v>100354535.556686</v>
      </c>
      <c r="AH121" s="365">
        <f>SUMIFS(AH$4:AH111,$D$4:$D111,"Include")</f>
        <v>111893172.93994243</v>
      </c>
      <c r="AI121" s="365">
        <f>SUMIFS(AI$4:AI111,$D$4:$D111,"Include")</f>
        <v>145769073.01473767</v>
      </c>
      <c r="AJ121" s="365">
        <f>SUMIFS(AJ$4:AJ111,$D$4:$D111,"Include")</f>
        <v>177373316.34089613</v>
      </c>
      <c r="AK121" s="365">
        <f>SUMIFS(AK$4:AK111,$D$4:$D111,"Include")</f>
        <v>0</v>
      </c>
      <c r="AL121" s="365">
        <f>SUMIFS(AL$4:AL111,$D$4:$D111,"Include")</f>
        <v>0</v>
      </c>
      <c r="AM121" s="365">
        <f>SUMIFS(AM$4:AM111,$D$4:$D111,"Include")</f>
        <v>0</v>
      </c>
      <c r="AN121" s="365">
        <f>SUMIFS(AN$4:AN111,$D$4:$D111,"Include")</f>
        <v>0</v>
      </c>
      <c r="AO121" s="365">
        <f>SUMIFS(AO$4:AO111,$D$4:$D111,"Include")</f>
        <v>1718582602.9571018</v>
      </c>
      <c r="AP121" s="479">
        <f>SUMIFS(AP$4:AP111,$D$4:$D111,"Include")</f>
        <v>74540942.059720442</v>
      </c>
      <c r="AQ121" s="365">
        <f>SUMIFS(AQ$4:AQ111,$D$4:$D111,"Include")</f>
        <v>1644041660.8973815</v>
      </c>
      <c r="AR121" s="365"/>
      <c r="AS121" s="365">
        <f>SUMIFS(AS$4:AS111,$D$4:$D111,"Include")</f>
        <v>0</v>
      </c>
      <c r="AT121" s="479">
        <f>SUMIFS(AT$4:AT111,$D$4:$D111,"Include")</f>
        <v>33664994.069954202</v>
      </c>
      <c r="AU121" s="365">
        <f>SUMIFS(AU$4:AU111,$D$4:$D111,"Include")</f>
        <v>701132404.01483428</v>
      </c>
      <c r="AV121" s="365"/>
      <c r="AW121" s="365">
        <f>SUMIFS(AW$4:AW111,$D$4:$D111,"Include")</f>
        <v>983785204.87231326</v>
      </c>
    </row>
    <row r="122" spans="2:49" x14ac:dyDescent="0.25">
      <c r="B122" s="358"/>
      <c r="C122" s="358"/>
      <c r="AO122" s="360"/>
      <c r="AP122" s="360"/>
      <c r="AQ122" s="360"/>
      <c r="AR122" s="360"/>
      <c r="AS122" s="360"/>
      <c r="AT122" s="360"/>
      <c r="AU122" s="360"/>
      <c r="AV122" s="360"/>
    </row>
    <row r="123" spans="2:49" x14ac:dyDescent="0.25">
      <c r="Q123" s="362"/>
      <c r="AA123" s="362"/>
      <c r="AJ123" s="362"/>
      <c r="AK123" s="362"/>
      <c r="AL123" s="362"/>
      <c r="AM123" s="362"/>
      <c r="AN123" s="362"/>
      <c r="AO123" s="360"/>
      <c r="AP123" s="360"/>
      <c r="AQ123" s="360"/>
      <c r="AR123" s="360"/>
      <c r="AS123" s="360"/>
      <c r="AT123" s="360"/>
      <c r="AU123" s="360"/>
      <c r="AV123" s="360"/>
    </row>
    <row r="124" spans="2:49" x14ac:dyDescent="0.25">
      <c r="AO124" s="360"/>
      <c r="AP124" s="360"/>
      <c r="AQ124" s="360"/>
      <c r="AR124" s="360"/>
      <c r="AS124" s="360"/>
      <c r="AT124" s="360"/>
      <c r="AU124" s="360"/>
      <c r="AV124" s="360"/>
    </row>
    <row r="125" spans="2:49" x14ac:dyDescent="0.25">
      <c r="Q125" s="362"/>
      <c r="AA125" s="362"/>
      <c r="AJ125" s="362"/>
      <c r="AK125" s="362"/>
      <c r="AL125" s="362"/>
      <c r="AM125" s="362"/>
      <c r="AN125" s="362"/>
      <c r="AO125" s="360"/>
      <c r="AP125" s="360"/>
      <c r="AQ125" s="360"/>
      <c r="AR125" s="360"/>
      <c r="AS125" s="360"/>
      <c r="AT125" s="360"/>
      <c r="AU125" s="360"/>
      <c r="AV125" s="360"/>
    </row>
    <row r="126" spans="2:49" x14ac:dyDescent="0.25">
      <c r="AO126" s="360"/>
      <c r="AP126" s="360"/>
      <c r="AQ126" s="360"/>
      <c r="AR126" s="360"/>
      <c r="AS126" s="360"/>
      <c r="AT126" s="360"/>
      <c r="AU126" s="360"/>
      <c r="AV126" s="360"/>
    </row>
    <row r="127" spans="2:49" x14ac:dyDescent="0.25">
      <c r="Q127" s="362"/>
      <c r="AA127" s="362"/>
      <c r="AJ127" s="362"/>
      <c r="AK127" s="362"/>
      <c r="AL127" s="362"/>
      <c r="AM127" s="362"/>
      <c r="AN127" s="362"/>
      <c r="AO127" s="360"/>
      <c r="AP127" s="360"/>
      <c r="AQ127" s="360"/>
      <c r="AR127" s="360"/>
      <c r="AS127" s="360"/>
      <c r="AT127" s="360"/>
      <c r="AU127" s="360"/>
      <c r="AV127" s="360"/>
    </row>
    <row r="128" spans="2:49" x14ac:dyDescent="0.25">
      <c r="AO128" s="360"/>
      <c r="AP128" s="360"/>
      <c r="AQ128" s="360"/>
      <c r="AR128" s="360"/>
      <c r="AS128" s="360"/>
      <c r="AT128" s="360"/>
      <c r="AU128" s="360"/>
      <c r="AV128" s="360"/>
    </row>
    <row r="129" spans="41:48" x14ac:dyDescent="0.25">
      <c r="AO129" s="360"/>
      <c r="AP129" s="360"/>
      <c r="AQ129" s="360"/>
      <c r="AR129" s="360"/>
      <c r="AS129" s="360"/>
      <c r="AT129" s="360"/>
      <c r="AU129" s="360"/>
      <c r="AV129" s="360"/>
    </row>
    <row r="130" spans="41:48" x14ac:dyDescent="0.25">
      <c r="AO130" s="360"/>
      <c r="AP130" s="360"/>
      <c r="AQ130" s="360"/>
      <c r="AR130" s="360"/>
      <c r="AS130" s="360"/>
      <c r="AT130" s="360"/>
      <c r="AU130" s="360"/>
      <c r="AV130" s="360"/>
    </row>
    <row r="131" spans="41:48" x14ac:dyDescent="0.25">
      <c r="AO131" s="360"/>
      <c r="AP131" s="360"/>
      <c r="AQ131" s="360"/>
      <c r="AR131" s="360"/>
      <c r="AS131" s="360"/>
      <c r="AT131" s="360"/>
      <c r="AU131" s="360"/>
      <c r="AV131" s="360"/>
    </row>
    <row r="132" spans="41:48" x14ac:dyDescent="0.25">
      <c r="AO132" s="360"/>
      <c r="AP132" s="360"/>
      <c r="AQ132" s="360"/>
      <c r="AR132" s="360"/>
      <c r="AS132" s="360"/>
      <c r="AT132" s="360"/>
      <c r="AU132" s="360"/>
      <c r="AV132" s="360"/>
    </row>
    <row r="133" spans="41:48" x14ac:dyDescent="0.25">
      <c r="AO133" s="360"/>
      <c r="AP133" s="360"/>
      <c r="AQ133" s="360"/>
      <c r="AR133" s="360"/>
      <c r="AS133" s="360"/>
      <c r="AT133" s="360"/>
      <c r="AU133" s="360"/>
      <c r="AV133" s="360"/>
    </row>
    <row r="134" spans="41:48" x14ac:dyDescent="0.25">
      <c r="AO134" s="360"/>
      <c r="AP134" s="360"/>
      <c r="AQ134" s="360"/>
      <c r="AR134" s="360"/>
      <c r="AS134" s="360"/>
      <c r="AT134" s="360"/>
      <c r="AU134" s="360"/>
      <c r="AV134" s="360"/>
    </row>
    <row r="135" spans="41:48" x14ac:dyDescent="0.25">
      <c r="AO135" s="360"/>
      <c r="AP135" s="360"/>
      <c r="AQ135" s="360"/>
      <c r="AR135" s="360"/>
      <c r="AS135" s="360"/>
      <c r="AT135" s="360"/>
      <c r="AU135" s="360"/>
      <c r="AV135" s="360"/>
    </row>
    <row r="136" spans="41:48" x14ac:dyDescent="0.25">
      <c r="AO136" s="360"/>
      <c r="AP136" s="360"/>
      <c r="AQ136" s="360"/>
      <c r="AR136" s="360"/>
      <c r="AS136" s="360"/>
      <c r="AT136" s="360"/>
      <c r="AU136" s="360"/>
      <c r="AV136" s="360"/>
    </row>
    <row r="137" spans="41:48" x14ac:dyDescent="0.25">
      <c r="AO137" s="360"/>
      <c r="AP137" s="360"/>
      <c r="AQ137" s="360"/>
      <c r="AR137" s="360"/>
      <c r="AS137" s="360"/>
      <c r="AT137" s="360"/>
      <c r="AU137" s="360"/>
      <c r="AV137" s="360"/>
    </row>
    <row r="138" spans="41:48" x14ac:dyDescent="0.25">
      <c r="AO138" s="360"/>
      <c r="AP138" s="360"/>
      <c r="AQ138" s="360"/>
      <c r="AR138" s="360"/>
      <c r="AS138" s="360"/>
      <c r="AT138" s="360"/>
      <c r="AU138" s="360"/>
      <c r="AV138" s="360"/>
    </row>
  </sheetData>
  <autoFilter ref="A3:AY111" xr:uid="{7B50EFB3-C4E5-47B8-B3F0-BF003033DE7B}"/>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2ADD-E2C7-4389-BFCB-682B2C43036E}">
  <dimension ref="A1:AJ874"/>
  <sheetViews>
    <sheetView topLeftCell="I847" zoomScaleNormal="100" zoomScaleSheetLayoutView="95" workbookViewId="0">
      <selection activeCell="W862" sqref="W862"/>
    </sheetView>
  </sheetViews>
  <sheetFormatPr defaultColWidth="9.140625" defaultRowHeight="15" x14ac:dyDescent="0.25"/>
  <cols>
    <col min="1" max="1" width="9.140625" style="129"/>
    <col min="2" max="3" width="52" style="355" customWidth="1"/>
    <col min="4" max="4" width="19.5703125" style="355" customWidth="1"/>
    <col min="5" max="7" width="17.5703125" style="355" customWidth="1"/>
    <col min="8" max="8" width="23.28515625" style="355" customWidth="1"/>
    <col min="9" max="9" width="11.28515625" style="355" customWidth="1"/>
    <col min="10" max="10" width="10.28515625" style="355" customWidth="1"/>
    <col min="11" max="11" width="9.140625" style="355"/>
    <col min="12" max="12" width="11.42578125" style="355" customWidth="1"/>
    <col min="13" max="24" width="12.28515625" style="355" customWidth="1"/>
    <col min="25" max="25" width="14.85546875" style="355" bestFit="1" customWidth="1"/>
    <col min="26" max="26" width="12.7109375" style="355" customWidth="1"/>
    <col min="27" max="27" width="15.28515625" style="355" customWidth="1"/>
    <col min="28" max="28" width="13" style="355" customWidth="1"/>
    <col min="29" max="29" width="10.85546875" style="355" customWidth="1"/>
    <col min="30" max="30" width="14.28515625" style="355" customWidth="1"/>
    <col min="31" max="31" width="11.85546875" style="355" customWidth="1"/>
    <col min="32" max="32" width="11" style="355" customWidth="1"/>
    <col min="33" max="33" width="12.7109375" style="355" customWidth="1"/>
    <col min="34" max="34" width="9.140625" style="355" customWidth="1"/>
    <col min="35" max="35" width="16.28515625" style="355" customWidth="1"/>
    <col min="36" max="36" width="17.42578125" style="355" customWidth="1"/>
    <col min="37" max="16384" width="9.140625" style="355"/>
  </cols>
  <sheetData>
    <row r="1" spans="1:36" x14ac:dyDescent="0.25">
      <c r="A1" s="129">
        <v>1</v>
      </c>
      <c r="B1" s="355">
        <f>+A1+1</f>
        <v>2</v>
      </c>
      <c r="D1" s="355">
        <f>+B1+1</f>
        <v>3</v>
      </c>
      <c r="E1" s="355">
        <f t="shared" ref="E1:AB1" si="0">+D1+1</f>
        <v>4</v>
      </c>
      <c r="J1" s="355">
        <f>+E1+1</f>
        <v>5</v>
      </c>
      <c r="K1" s="355">
        <f t="shared" si="0"/>
        <v>6</v>
      </c>
      <c r="L1" s="355">
        <f t="shared" si="0"/>
        <v>7</v>
      </c>
      <c r="M1" s="355">
        <f t="shared" si="0"/>
        <v>8</v>
      </c>
      <c r="N1" s="355">
        <f t="shared" si="0"/>
        <v>9</v>
      </c>
      <c r="O1" s="355">
        <f t="shared" si="0"/>
        <v>10</v>
      </c>
      <c r="P1" s="355">
        <f t="shared" si="0"/>
        <v>11</v>
      </c>
      <c r="Q1" s="355">
        <f t="shared" si="0"/>
        <v>12</v>
      </c>
      <c r="R1" s="355">
        <f t="shared" si="0"/>
        <v>13</v>
      </c>
      <c r="S1" s="355">
        <f t="shared" si="0"/>
        <v>14</v>
      </c>
      <c r="T1" s="355">
        <f t="shared" si="0"/>
        <v>15</v>
      </c>
      <c r="U1" s="355">
        <f t="shared" si="0"/>
        <v>16</v>
      </c>
      <c r="V1" s="355">
        <f t="shared" si="0"/>
        <v>17</v>
      </c>
      <c r="W1" s="355">
        <f t="shared" si="0"/>
        <v>18</v>
      </c>
      <c r="X1" s="355">
        <f t="shared" si="0"/>
        <v>19</v>
      </c>
      <c r="Y1" s="355">
        <f t="shared" si="0"/>
        <v>20</v>
      </c>
      <c r="Z1" s="355">
        <f t="shared" si="0"/>
        <v>21</v>
      </c>
      <c r="AA1" s="355">
        <f t="shared" si="0"/>
        <v>22</v>
      </c>
      <c r="AB1" s="355">
        <f t="shared" si="0"/>
        <v>23</v>
      </c>
    </row>
    <row r="2" spans="1:36" x14ac:dyDescent="0.25">
      <c r="AD2" s="505">
        <v>0.51</v>
      </c>
      <c r="AE2" s="506" t="s">
        <v>1064</v>
      </c>
      <c r="AF2" s="506"/>
    </row>
    <row r="3" spans="1:36" ht="48" x14ac:dyDescent="0.25">
      <c r="A3" s="348" t="s">
        <v>99</v>
      </c>
      <c r="B3" s="348" t="s">
        <v>100</v>
      </c>
      <c r="C3" s="348" t="s">
        <v>820</v>
      </c>
      <c r="D3" s="348" t="s">
        <v>821</v>
      </c>
      <c r="E3" s="348" t="s">
        <v>822</v>
      </c>
      <c r="F3" s="348"/>
      <c r="G3" s="348"/>
      <c r="H3" s="348" t="s">
        <v>823</v>
      </c>
      <c r="I3" s="348" t="s">
        <v>824</v>
      </c>
      <c r="J3" s="348" t="s">
        <v>537</v>
      </c>
      <c r="K3" s="348">
        <v>2021</v>
      </c>
      <c r="L3" s="348">
        <v>2022</v>
      </c>
      <c r="M3" s="348">
        <v>2023</v>
      </c>
      <c r="N3" s="348">
        <v>2024</v>
      </c>
      <c r="O3" s="348">
        <v>2025</v>
      </c>
      <c r="P3" s="348">
        <v>2026</v>
      </c>
      <c r="Q3" s="348">
        <v>2027</v>
      </c>
      <c r="R3" s="348">
        <v>2028</v>
      </c>
      <c r="S3" s="348">
        <v>2029</v>
      </c>
      <c r="T3" s="348">
        <v>2030</v>
      </c>
      <c r="U3" s="348">
        <v>2031</v>
      </c>
      <c r="V3" s="348">
        <v>2032</v>
      </c>
      <c r="W3" s="348">
        <v>2033</v>
      </c>
      <c r="X3" s="348">
        <v>2034</v>
      </c>
      <c r="Y3" s="348" t="s">
        <v>740</v>
      </c>
      <c r="Z3" s="348" t="s">
        <v>808</v>
      </c>
      <c r="AA3" s="350" t="s">
        <v>809</v>
      </c>
      <c r="AB3" s="351" t="s">
        <v>810</v>
      </c>
      <c r="AC3" s="352" t="s">
        <v>811</v>
      </c>
      <c r="AD3" s="348" t="s">
        <v>812</v>
      </c>
      <c r="AE3" s="348" t="s">
        <v>813</v>
      </c>
      <c r="AF3" s="348" t="s">
        <v>814</v>
      </c>
      <c r="AG3" s="348" t="s">
        <v>968</v>
      </c>
    </row>
    <row r="4" spans="1:36" ht="30" x14ac:dyDescent="0.25">
      <c r="A4" s="129" t="s">
        <v>154</v>
      </c>
      <c r="B4" s="358" t="s">
        <v>141</v>
      </c>
      <c r="C4" s="358" t="str">
        <f>_xlfn.XLOOKUP($A4,'Total project cost for DCs'!A:A,'Total project cost for DCs'!C:C,"Not found",0)</f>
        <v>4-lane urban- existing road layout with active modes on both sides + intersection improvements (TDM)</v>
      </c>
      <c r="D4" s="355" t="s">
        <v>155</v>
      </c>
      <c r="E4" s="355" t="s">
        <v>157</v>
      </c>
      <c r="H4" s="355" t="s">
        <v>825</v>
      </c>
      <c r="I4" s="359">
        <f>_xlfn.XLOOKUP($H4,DC_growth_AGS!$A$665:$A$673,DC_growth_AGS!$O$665:$O$673,"Not found",0)</f>
        <v>0.95615833786134774</v>
      </c>
      <c r="J4" s="355">
        <v>2031</v>
      </c>
      <c r="K4" s="360">
        <f>_xlfn.XLOOKUP($A4,'Total project cost for DCs'!$A$4:$A$111,'Total project cost for DCs'!G$4:G$111,0,0)*_xlfn.XLOOKUP($A4,Drury_beneficiary_allocation!$A$5:$A$104,Drury_beneficiary_allocation!$C$5:$C$104,0,0)</f>
        <v>0</v>
      </c>
      <c r="L4" s="360">
        <f>_xlfn.XLOOKUP($A4,'Total project cost for DCs'!$A$4:$A$111,'Total project cost for DCs'!H$4:H$111,0,0)*_xlfn.XLOOKUP($A4,Drury_beneficiary_allocation!$A$5:$A$104,Drury_beneficiary_allocation!$C$5:$C$104,0,0)</f>
        <v>0</v>
      </c>
      <c r="M4" s="360">
        <f>_xlfn.XLOOKUP($A4,'Total project cost for DCs'!$A$4:$A$111,'Total project cost for DCs'!I$4:I$111,0,0)*_xlfn.XLOOKUP($A4,Drury_beneficiary_allocation!$A$5:$A$104,Drury_beneficiary_allocation!$C$5:$C$104,0,0)</f>
        <v>0</v>
      </c>
      <c r="N4" s="360">
        <f>_xlfn.XLOOKUP($A4,'Total project cost for DCs'!$A$4:$A$111,'Total project cost for DCs'!J$4:J$111,0,0)*_xlfn.XLOOKUP($A4,Drury_beneficiary_allocation!$A$5:$A$104,Drury_beneficiary_allocation!$C$5:$C$104,0,0)</f>
        <v>0</v>
      </c>
      <c r="O4" s="360">
        <f>_xlfn.XLOOKUP($A4,'Total project cost for DCs'!$A$4:$A$111,'Total project cost for DCs'!K$4:K$111,0,0)*_xlfn.XLOOKUP($A4,Drury_beneficiary_allocation!$A$5:$A$104,Drury_beneficiary_allocation!$C$5:$C$104,0,0)</f>
        <v>0</v>
      </c>
      <c r="P4" s="360">
        <f>_xlfn.XLOOKUP($A4,'Total project cost for DCs'!$A$4:$A$111,'Total project cost for DCs'!L$4:L$111,0,0)*_xlfn.XLOOKUP($A4,Drury_beneficiary_allocation!$A$5:$A$104,Drury_beneficiary_allocation!$C$5:$C$104,0,0)</f>
        <v>0</v>
      </c>
      <c r="Q4" s="360">
        <f>_xlfn.XLOOKUP($A4,'Total project cost for DCs'!$A$4:$A$111,'Total project cost for DCs'!M$4:M$111,0,0)*_xlfn.XLOOKUP($A4,Drury_beneficiary_allocation!$A$5:$A$104,Drury_beneficiary_allocation!$C$5:$C$104,0,0)</f>
        <v>0</v>
      </c>
      <c r="R4" s="360">
        <f>_xlfn.XLOOKUP($A4,'Total project cost for DCs'!$A$4:$A$111,'Total project cost for DCs'!N$4:N$111,0,0)*_xlfn.XLOOKUP($A4,Drury_beneficiary_allocation!$A$5:$A$104,Drury_beneficiary_allocation!$C$5:$C$104,0,0)</f>
        <v>0</v>
      </c>
      <c r="S4" s="360">
        <f>_xlfn.XLOOKUP($A4,'Total project cost for DCs'!$A$4:$A$111,'Total project cost for DCs'!O$4:O$111,0,0)*_xlfn.XLOOKUP($A4,Drury_beneficiary_allocation!$A$5:$A$104,Drury_beneficiary_allocation!$C$5:$C$104,0,0)</f>
        <v>0</v>
      </c>
      <c r="T4" s="360">
        <f>_xlfn.XLOOKUP($A4,'Total project cost for DCs'!$A$4:$A$111,'Total project cost for DCs'!P$4:P$111,0,0)*_xlfn.XLOOKUP($A4,Drury_beneficiary_allocation!$A$5:$A$104,Drury_beneficiary_allocation!$C$5:$C$104,0,0)</f>
        <v>1587565.7747315657</v>
      </c>
      <c r="U4" s="360">
        <f>_xlfn.XLOOKUP($A4,'Total project cost for DCs'!$A$4:$A$111,'Total project cost for DCs'!Q$4:Q$111,0,0)*_xlfn.XLOOKUP($A4,Drury_beneficiary_allocation!$A$5:$A$104,Drury_beneficiary_allocation!$C$5:$C$104,0,0)</f>
        <v>16219004.927141692</v>
      </c>
      <c r="V4" s="360">
        <f>_xlfn.XLOOKUP($A4,'Total project cost for DCs'!$A$4:$A$111,'Total project cost for DCs'!R$4:R$111,0,0)*_xlfn.XLOOKUP($A4,Drury_beneficiary_allocation!$A$5:$A$104,Drury_beneficiary_allocation!$C$5:$C$104,0,0)</f>
        <v>0</v>
      </c>
      <c r="W4" s="360">
        <f>_xlfn.XLOOKUP($A4,'Total project cost for DCs'!$A$4:$A$111,'Total project cost for DCs'!S$4:S$111,0,0)*_xlfn.XLOOKUP($A4,Drury_beneficiary_allocation!$A$5:$A$104,Drury_beneficiary_allocation!$C$5:$C$104,0,0)</f>
        <v>0</v>
      </c>
      <c r="X4" s="360">
        <f>_xlfn.XLOOKUP($A4,'Total project cost for DCs'!$A$4:$A$111,'Total project cost for DCs'!T$4:T$111,0,0)*_xlfn.XLOOKUP($A4,Drury_beneficiary_allocation!$A$5:$A$104,Drury_beneficiary_allocation!$C$5:$C$104,0,0)</f>
        <v>0</v>
      </c>
      <c r="Y4" s="349">
        <f t="shared" ref="Y4:Y67" si="1">SUM(K4:X4)</f>
        <v>17806570.701873258</v>
      </c>
      <c r="Z4" s="349">
        <f t="shared" ref="Z4:Z67" si="2">SUM(K4:X4)</f>
        <v>17806570.701873258</v>
      </c>
      <c r="AA4" s="349"/>
      <c r="AB4" s="353">
        <v>0</v>
      </c>
      <c r="AC4" s="354" t="str">
        <f t="shared" ref="AC4:AC67" si="3">IF(OR(E4="Upgrade Collector",E4="Greenfields Collector",E4="New Collector (AT)"),"Collector","Arterial")</f>
        <v>Arterial</v>
      </c>
      <c r="AD4" s="349"/>
      <c r="AE4" s="349"/>
      <c r="AF4" s="355">
        <f>_xlfn.XLOOKUP(A4,'P1 Date Adjustment'!B:B,'P1 Date Adjustment'!F:F,"not found",0)</f>
        <v>2031</v>
      </c>
      <c r="AG4" s="349">
        <f>Z4*I4</f>
        <v>17025901.045313705</v>
      </c>
      <c r="AI4" s="360"/>
      <c r="AJ4" s="360"/>
    </row>
    <row r="5" spans="1:36" ht="30" x14ac:dyDescent="0.25">
      <c r="A5" s="129" t="s">
        <v>163</v>
      </c>
      <c r="B5" s="358" t="s">
        <v>164</v>
      </c>
      <c r="C5" s="358" t="str">
        <f>_xlfn.XLOOKUP($A5,'Total project cost for DCs'!A:A,'Total project cost for DCs'!C:C,"Not found",0)</f>
        <v>2-lane urban- existing road layout with active modes on both sides + intersection improvements (TDM)</v>
      </c>
      <c r="D5" s="355" t="s">
        <v>155</v>
      </c>
      <c r="E5" s="355" t="s">
        <v>145</v>
      </c>
      <c r="H5" s="355" t="s">
        <v>825</v>
      </c>
      <c r="I5" s="359">
        <f>_xlfn.XLOOKUP($H5,DC_growth_AGS!$A$665:$A$673,DC_growth_AGS!$O$665:$O$673,"Not found",0)</f>
        <v>0.95615833786134774</v>
      </c>
      <c r="J5" s="355">
        <v>2030</v>
      </c>
      <c r="K5" s="360">
        <f>_xlfn.XLOOKUP($A5,'Total project cost for DCs'!$A$4:$A$111,'Total project cost for DCs'!G$4:G$111,0,0)*_xlfn.XLOOKUP($A5,Drury_beneficiary_allocation!$A$5:$A$104,Drury_beneficiary_allocation!$C$5:$C$104,0,0)</f>
        <v>0</v>
      </c>
      <c r="L5" s="360">
        <f>_xlfn.XLOOKUP($A5,'Total project cost for DCs'!$A$4:$A$111,'Total project cost for DCs'!H$4:H$111,0,0)*_xlfn.XLOOKUP($A5,Drury_beneficiary_allocation!$A$5:$A$104,Drury_beneficiary_allocation!$C$5:$C$104,0,0)</f>
        <v>0</v>
      </c>
      <c r="M5" s="360">
        <f>_xlfn.XLOOKUP($A5,'Total project cost for DCs'!$A$4:$A$111,'Total project cost for DCs'!I$4:I$111,0,0)*_xlfn.XLOOKUP($A5,Drury_beneficiary_allocation!$A$5:$A$104,Drury_beneficiary_allocation!$C$5:$C$104,0,0)</f>
        <v>0</v>
      </c>
      <c r="N5" s="360">
        <f>_xlfn.XLOOKUP($A5,'Total project cost for DCs'!$A$4:$A$111,'Total project cost for DCs'!J$4:J$111,0,0)*_xlfn.XLOOKUP($A5,Drury_beneficiary_allocation!$A$5:$A$104,Drury_beneficiary_allocation!$C$5:$C$104,0,0)</f>
        <v>0</v>
      </c>
      <c r="O5" s="360">
        <f>_xlfn.XLOOKUP($A5,'Total project cost for DCs'!$A$4:$A$111,'Total project cost for DCs'!K$4:K$111,0,0)*_xlfn.XLOOKUP($A5,Drury_beneficiary_allocation!$A$5:$A$104,Drury_beneficiary_allocation!$C$5:$C$104,0,0)</f>
        <v>0</v>
      </c>
      <c r="P5" s="360">
        <f>_xlfn.XLOOKUP($A5,'Total project cost for DCs'!$A$4:$A$111,'Total project cost for DCs'!L$4:L$111,0,0)*_xlfn.XLOOKUP($A5,Drury_beneficiary_allocation!$A$5:$A$104,Drury_beneficiary_allocation!$C$5:$C$104,0,0)</f>
        <v>0</v>
      </c>
      <c r="Q5" s="360">
        <f>_xlfn.XLOOKUP($A5,'Total project cost for DCs'!$A$4:$A$111,'Total project cost for DCs'!M$4:M$111,0,0)*_xlfn.XLOOKUP($A5,Drury_beneficiary_allocation!$A$5:$A$104,Drury_beneficiary_allocation!$C$5:$C$104,0,0)</f>
        <v>0</v>
      </c>
      <c r="R5" s="360">
        <f>_xlfn.XLOOKUP($A5,'Total project cost for DCs'!$A$4:$A$111,'Total project cost for DCs'!N$4:N$111,0,0)*_xlfn.XLOOKUP($A5,Drury_beneficiary_allocation!$A$5:$A$104,Drury_beneficiary_allocation!$C$5:$C$104,0,0)</f>
        <v>0</v>
      </c>
      <c r="S5" s="360">
        <f>_xlfn.XLOOKUP($A5,'Total project cost for DCs'!$A$4:$A$111,'Total project cost for DCs'!O$4:O$111,0,0)*_xlfn.XLOOKUP($A5,Drury_beneficiary_allocation!$A$5:$A$104,Drury_beneficiary_allocation!$C$5:$C$104,0,0)</f>
        <v>439580.30553982023</v>
      </c>
      <c r="T5" s="360">
        <f>_xlfn.XLOOKUP($A5,'Total project cost for DCs'!$A$4:$A$111,'Total project cost for DCs'!P$4:P$111,0,0)*_xlfn.XLOOKUP($A5,Drury_beneficiary_allocation!$A$5:$A$104,Drury_beneficiary_allocation!$C$5:$C$104,0,0)</f>
        <v>4490872.286932678</v>
      </c>
      <c r="U5" s="360">
        <f>_xlfn.XLOOKUP($A5,'Total project cost for DCs'!$A$4:$A$111,'Total project cost for DCs'!Q$4:Q$111,0,0)*_xlfn.XLOOKUP($A5,Drury_beneficiary_allocation!$A$5:$A$104,Drury_beneficiary_allocation!$C$5:$C$104,0,0)</f>
        <v>0</v>
      </c>
      <c r="V5" s="360">
        <f>_xlfn.XLOOKUP($A5,'Total project cost for DCs'!$A$4:$A$111,'Total project cost for DCs'!R$4:R$111,0,0)*_xlfn.XLOOKUP($A5,Drury_beneficiary_allocation!$A$5:$A$104,Drury_beneficiary_allocation!$C$5:$C$104,0,0)</f>
        <v>0</v>
      </c>
      <c r="W5" s="360">
        <f>_xlfn.XLOOKUP($A5,'Total project cost for DCs'!$A$4:$A$111,'Total project cost for DCs'!S$4:S$111,0,0)*_xlfn.XLOOKUP($A5,Drury_beneficiary_allocation!$A$5:$A$104,Drury_beneficiary_allocation!$C$5:$C$104,0,0)</f>
        <v>0</v>
      </c>
      <c r="X5" s="360">
        <f>_xlfn.XLOOKUP($A5,'Total project cost for DCs'!$A$4:$A$111,'Total project cost for DCs'!T$4:T$111,0,0)*_xlfn.XLOOKUP($A5,Drury_beneficiary_allocation!$A$5:$A$104,Drury_beneficiary_allocation!$C$5:$C$104,0,0)</f>
        <v>0</v>
      </c>
      <c r="Y5" s="349">
        <f t="shared" si="1"/>
        <v>4930452.5924724983</v>
      </c>
      <c r="Z5" s="349">
        <f t="shared" si="2"/>
        <v>4930452.5924724983</v>
      </c>
      <c r="AA5" s="349"/>
      <c r="AB5" s="353">
        <v>0</v>
      </c>
      <c r="AC5" s="354" t="str">
        <f t="shared" si="3"/>
        <v>Arterial</v>
      </c>
      <c r="AD5" s="349"/>
      <c r="AE5" s="349"/>
      <c r="AF5" s="355">
        <f>_xlfn.XLOOKUP(A5,'P1 Date Adjustment'!B:B,'P1 Date Adjustment'!F:F,"not found",0)</f>
        <v>2030</v>
      </c>
      <c r="AG5" s="349">
        <f t="shared" ref="AG5:AG68" si="4">Z5*I5</f>
        <v>4714293.355722677</v>
      </c>
      <c r="AI5" s="360"/>
      <c r="AJ5" s="360"/>
    </row>
    <row r="6" spans="1:36" ht="30" x14ac:dyDescent="0.25">
      <c r="A6" s="129" t="s">
        <v>188</v>
      </c>
      <c r="B6" s="358" t="s">
        <v>185</v>
      </c>
      <c r="C6" s="358" t="str">
        <f>_xlfn.XLOOKUP($A6,'Total project cost for DCs'!A:A,'Total project cost for DCs'!C:C,"Not found",0)</f>
        <v>Expand to 24m cross section</v>
      </c>
      <c r="D6" s="355" t="s">
        <v>155</v>
      </c>
      <c r="E6" s="355" t="s">
        <v>190</v>
      </c>
      <c r="H6" s="355" t="s">
        <v>825</v>
      </c>
      <c r="I6" s="359">
        <f>_xlfn.XLOOKUP($H6,DC_growth_AGS!$A$665:$A$673,DC_growth_AGS!$O$665:$O$673,"Not found",0)</f>
        <v>0.95615833786134774</v>
      </c>
      <c r="J6" s="355">
        <v>2029</v>
      </c>
      <c r="K6" s="360">
        <f>_xlfn.XLOOKUP($A6,'Total project cost for DCs'!$A$4:$A$111,'Total project cost for DCs'!G$4:G$111,0,0)*_xlfn.XLOOKUP($A6,Drury_beneficiary_allocation!$A$5:$A$104,Drury_beneficiary_allocation!$C$5:$C$104,0,0)</f>
        <v>0</v>
      </c>
      <c r="L6" s="360">
        <f>_xlfn.XLOOKUP($A6,'Total project cost for DCs'!$A$4:$A$111,'Total project cost for DCs'!H$4:H$111,0,0)*_xlfn.XLOOKUP($A6,Drury_beneficiary_allocation!$A$5:$A$104,Drury_beneficiary_allocation!$C$5:$C$104,0,0)</f>
        <v>0</v>
      </c>
      <c r="M6" s="360">
        <f>_xlfn.XLOOKUP($A6,'Total project cost for DCs'!$A$4:$A$111,'Total project cost for DCs'!I$4:I$111,0,0)*_xlfn.XLOOKUP($A6,Drury_beneficiary_allocation!$A$5:$A$104,Drury_beneficiary_allocation!$C$5:$C$104,0,0)</f>
        <v>0</v>
      </c>
      <c r="N6" s="360">
        <f>_xlfn.XLOOKUP($A6,'Total project cost for DCs'!$A$4:$A$111,'Total project cost for DCs'!J$4:J$111,0,0)*_xlfn.XLOOKUP($A6,Drury_beneficiary_allocation!$A$5:$A$104,Drury_beneficiary_allocation!$C$5:$C$104,0,0)</f>
        <v>0</v>
      </c>
      <c r="O6" s="360">
        <f>_xlfn.XLOOKUP($A6,'Total project cost for DCs'!$A$4:$A$111,'Total project cost for DCs'!K$4:K$111,0,0)*_xlfn.XLOOKUP($A6,Drury_beneficiary_allocation!$A$5:$A$104,Drury_beneficiary_allocation!$C$5:$C$104,0,0)</f>
        <v>0</v>
      </c>
      <c r="P6" s="360">
        <f>_xlfn.XLOOKUP($A6,'Total project cost for DCs'!$A$4:$A$111,'Total project cost for DCs'!L$4:L$111,0,0)*_xlfn.XLOOKUP($A6,Drury_beneficiary_allocation!$A$5:$A$104,Drury_beneficiary_allocation!$C$5:$C$104,0,0)</f>
        <v>0</v>
      </c>
      <c r="Q6" s="360">
        <f>_xlfn.XLOOKUP($A6,'Total project cost for DCs'!$A$4:$A$111,'Total project cost for DCs'!M$4:M$111,0,0)*_xlfn.XLOOKUP($A6,Drury_beneficiary_allocation!$A$5:$A$104,Drury_beneficiary_allocation!$C$5:$C$104,0,0)</f>
        <v>2020678.5200165042</v>
      </c>
      <c r="R6" s="360">
        <f>_xlfn.XLOOKUP($A6,'Total project cost for DCs'!$A$4:$A$111,'Total project cost for DCs'!N$4:N$111,0,0)*_xlfn.XLOOKUP($A6,Drury_beneficiary_allocation!$A$5:$A$104,Drury_beneficiary_allocation!$C$5:$C$104,0,0)</f>
        <v>567229.39026503358</v>
      </c>
      <c r="S6" s="360">
        <f>_xlfn.XLOOKUP($A6,'Total project cost for DCs'!$A$4:$A$111,'Total project cost for DCs'!O$4:O$111,0,0)*_xlfn.XLOOKUP($A6,Drury_beneficiary_allocation!$A$5:$A$104,Drury_beneficiary_allocation!$C$5:$C$104,0,0)</f>
        <v>6247153.5602541631</v>
      </c>
      <c r="T6" s="360">
        <f>_xlfn.XLOOKUP($A6,'Total project cost for DCs'!$A$4:$A$111,'Total project cost for DCs'!P$4:P$111,0,0)*_xlfn.XLOOKUP($A6,Drury_beneficiary_allocation!$A$5:$A$104,Drury_beneficiary_allocation!$C$5:$C$104,0,0)</f>
        <v>0</v>
      </c>
      <c r="U6" s="360">
        <f>_xlfn.XLOOKUP($A6,'Total project cost for DCs'!$A$4:$A$111,'Total project cost for DCs'!Q$4:Q$111,0,0)*_xlfn.XLOOKUP($A6,Drury_beneficiary_allocation!$A$5:$A$104,Drury_beneficiary_allocation!$C$5:$C$104,0,0)</f>
        <v>0</v>
      </c>
      <c r="V6" s="360">
        <f>_xlfn.XLOOKUP($A6,'Total project cost for DCs'!$A$4:$A$111,'Total project cost for DCs'!R$4:R$111,0,0)*_xlfn.XLOOKUP($A6,Drury_beneficiary_allocation!$A$5:$A$104,Drury_beneficiary_allocation!$C$5:$C$104,0,0)</f>
        <v>0</v>
      </c>
      <c r="W6" s="360">
        <f>_xlfn.XLOOKUP($A6,'Total project cost for DCs'!$A$4:$A$111,'Total project cost for DCs'!S$4:S$111,0,0)*_xlfn.XLOOKUP($A6,Drury_beneficiary_allocation!$A$5:$A$104,Drury_beneficiary_allocation!$C$5:$C$104,0,0)</f>
        <v>0</v>
      </c>
      <c r="X6" s="360">
        <f>_xlfn.XLOOKUP($A6,'Total project cost for DCs'!$A$4:$A$111,'Total project cost for DCs'!T$4:T$111,0,0)*_xlfn.XLOOKUP($A6,Drury_beneficiary_allocation!$A$5:$A$104,Drury_beneficiary_allocation!$C$5:$C$104,0,0)</f>
        <v>0</v>
      </c>
      <c r="Y6" s="349">
        <f t="shared" si="1"/>
        <v>8835061.4705357011</v>
      </c>
      <c r="Z6" s="349">
        <f t="shared" si="2"/>
        <v>8835061.4705357011</v>
      </c>
      <c r="AA6" s="349"/>
      <c r="AB6" s="353">
        <v>0</v>
      </c>
      <c r="AC6" s="354" t="str">
        <f t="shared" si="3"/>
        <v>Arterial</v>
      </c>
      <c r="AD6" s="349"/>
      <c r="AE6" s="349"/>
      <c r="AF6" s="355">
        <f>_xlfn.XLOOKUP(A6,'P1 Date Adjustment'!B:B,'P1 Date Adjustment'!F:F,"not found",0)</f>
        <v>2029</v>
      </c>
      <c r="AG6" s="349">
        <f t="shared" si="4"/>
        <v>8447717.6905702502</v>
      </c>
      <c r="AI6" s="360"/>
      <c r="AJ6" s="360"/>
    </row>
    <row r="7" spans="1:36" ht="30" x14ac:dyDescent="0.25">
      <c r="A7" s="129">
        <v>7</v>
      </c>
      <c r="B7" s="358" t="s">
        <v>197</v>
      </c>
      <c r="C7" s="358" t="str">
        <f>_xlfn.XLOOKUP($A7,'Total project cost for DCs'!A:A,'Total project cost for DCs'!C:C,"Not found",0)</f>
        <v>2-lane urban - upgrade existing road layout with active modes on both sides</v>
      </c>
      <c r="D7" s="355" t="s">
        <v>155</v>
      </c>
      <c r="E7" s="355" t="s">
        <v>199</v>
      </c>
      <c r="H7" s="355" t="s">
        <v>825</v>
      </c>
      <c r="I7" s="359">
        <f>_xlfn.XLOOKUP($H7,DC_growth_AGS!$A$665:$A$673,DC_growth_AGS!$O$665:$O$673,"Not found",0)</f>
        <v>0.95615833786134774</v>
      </c>
      <c r="J7" s="355">
        <v>2033</v>
      </c>
      <c r="K7" s="360">
        <f>_xlfn.XLOOKUP($A7,'Total project cost for DCs'!$A$4:$A$111,'Total project cost for DCs'!G$4:G$111,0,0)*_xlfn.XLOOKUP($A7,Drury_beneficiary_allocation!$A$5:$A$104,Drury_beneficiary_allocation!$C$5:$C$104,0,0)</f>
        <v>0</v>
      </c>
      <c r="L7" s="360">
        <f>_xlfn.XLOOKUP($A7,'Total project cost for DCs'!$A$4:$A$111,'Total project cost for DCs'!H$4:H$111,0,0)*_xlfn.XLOOKUP($A7,Drury_beneficiary_allocation!$A$5:$A$104,Drury_beneficiary_allocation!$C$5:$C$104,0,0)</f>
        <v>0</v>
      </c>
      <c r="M7" s="360">
        <f>_xlfn.XLOOKUP($A7,'Total project cost for DCs'!$A$4:$A$111,'Total project cost for DCs'!I$4:I$111,0,0)*_xlfn.XLOOKUP($A7,Drury_beneficiary_allocation!$A$5:$A$104,Drury_beneficiary_allocation!$C$5:$C$104,0,0)</f>
        <v>0</v>
      </c>
      <c r="N7" s="360">
        <f>_xlfn.XLOOKUP($A7,'Total project cost for DCs'!$A$4:$A$111,'Total project cost for DCs'!J$4:J$111,0,0)*_xlfn.XLOOKUP($A7,Drury_beneficiary_allocation!$A$5:$A$104,Drury_beneficiary_allocation!$C$5:$C$104,0,0)</f>
        <v>0</v>
      </c>
      <c r="O7" s="360">
        <f>_xlfn.XLOOKUP($A7,'Total project cost for DCs'!$A$4:$A$111,'Total project cost for DCs'!K$4:K$111,0,0)*_xlfn.XLOOKUP($A7,Drury_beneficiary_allocation!$A$5:$A$104,Drury_beneficiary_allocation!$C$5:$C$104,0,0)</f>
        <v>0</v>
      </c>
      <c r="P7" s="360">
        <f>_xlfn.XLOOKUP($A7,'Total project cost for DCs'!$A$4:$A$111,'Total project cost for DCs'!L$4:L$111,0,0)*_xlfn.XLOOKUP($A7,Drury_beneficiary_allocation!$A$5:$A$104,Drury_beneficiary_allocation!$C$5:$C$104,0,0)</f>
        <v>0</v>
      </c>
      <c r="Q7" s="360">
        <f>_xlfn.XLOOKUP($A7,'Total project cost for DCs'!$A$4:$A$111,'Total project cost for DCs'!M$4:M$111,0,0)*_xlfn.XLOOKUP($A7,Drury_beneficiary_allocation!$A$5:$A$104,Drury_beneficiary_allocation!$C$5:$C$104,0,0)</f>
        <v>0</v>
      </c>
      <c r="R7" s="360">
        <f>_xlfn.XLOOKUP($A7,'Total project cost for DCs'!$A$4:$A$111,'Total project cost for DCs'!N$4:N$111,0,0)*_xlfn.XLOOKUP($A7,Drury_beneficiary_allocation!$A$5:$A$104,Drury_beneficiary_allocation!$C$5:$C$104,0,0)</f>
        <v>0</v>
      </c>
      <c r="S7" s="360">
        <f>_xlfn.XLOOKUP($A7,'Total project cost for DCs'!$A$4:$A$111,'Total project cost for DCs'!O$4:O$111,0,0)*_xlfn.XLOOKUP($A7,Drury_beneficiary_allocation!$A$5:$A$104,Drury_beneficiary_allocation!$C$5:$C$104,0,0)</f>
        <v>0</v>
      </c>
      <c r="T7" s="360">
        <f>_xlfn.XLOOKUP($A7,'Total project cost for DCs'!$A$4:$A$111,'Total project cost for DCs'!P$4:P$111,0,0)*_xlfn.XLOOKUP($A7,Drury_beneficiary_allocation!$A$5:$A$104,Drury_beneficiary_allocation!$C$5:$C$104,0,0)</f>
        <v>0</v>
      </c>
      <c r="U7" s="360">
        <f>_xlfn.XLOOKUP($A7,'Total project cost for DCs'!$A$4:$A$111,'Total project cost for DCs'!Q$4:Q$111,0,0)*_xlfn.XLOOKUP($A7,Drury_beneficiary_allocation!$A$5:$A$104,Drury_beneficiary_allocation!$C$5:$C$104,0,0)</f>
        <v>0</v>
      </c>
      <c r="V7" s="360">
        <f>_xlfn.XLOOKUP($A7,'Total project cost for DCs'!$A$4:$A$111,'Total project cost for DCs'!R$4:R$111,0,0)*_xlfn.XLOOKUP($A7,Drury_beneficiary_allocation!$A$5:$A$104,Drury_beneficiary_allocation!$C$5:$C$104,0,0)</f>
        <v>0</v>
      </c>
      <c r="W7" s="360">
        <f>_xlfn.XLOOKUP($A7,'Total project cost for DCs'!$A$4:$A$111,'Total project cost for DCs'!S$4:S$111,0,0)*_xlfn.XLOOKUP($A7,Drury_beneficiary_allocation!$A$5:$A$104,Drury_beneficiary_allocation!$C$5:$C$104,0,0)</f>
        <v>0</v>
      </c>
      <c r="X7" s="360">
        <f>_xlfn.XLOOKUP($A7,'Total project cost for DCs'!$A$4:$A$111,'Total project cost for DCs'!T$4:T$111,0,0)*_xlfn.XLOOKUP($A7,Drury_beneficiary_allocation!$A$5:$A$104,Drury_beneficiary_allocation!$C$5:$C$104,0,0)</f>
        <v>0</v>
      </c>
      <c r="Y7" s="349">
        <f t="shared" si="1"/>
        <v>0</v>
      </c>
      <c r="Z7" s="349">
        <f t="shared" si="2"/>
        <v>0</v>
      </c>
      <c r="AA7" s="349"/>
      <c r="AB7" s="353">
        <v>0</v>
      </c>
      <c r="AC7" s="354" t="str">
        <f t="shared" si="3"/>
        <v>Collector</v>
      </c>
      <c r="AD7" s="349"/>
      <c r="AE7" s="349"/>
      <c r="AF7" s="355">
        <f>_xlfn.XLOOKUP(A7,'P1 Date Adjustment'!B:B,'P1 Date Adjustment'!F:F,"not found",0)</f>
        <v>2033</v>
      </c>
      <c r="AG7" s="349">
        <f t="shared" si="4"/>
        <v>0</v>
      </c>
      <c r="AI7" s="360"/>
      <c r="AJ7" s="360"/>
    </row>
    <row r="8" spans="1:36" ht="30" x14ac:dyDescent="0.25">
      <c r="A8" s="129">
        <v>8</v>
      </c>
      <c r="B8" s="358" t="s">
        <v>200</v>
      </c>
      <c r="C8" s="358" t="str">
        <f>_xlfn.XLOOKUP($A8,'Total project cost for DCs'!A:A,'Total project cost for DCs'!C:C,"Not found",0)</f>
        <v>2-lane urban - upgrade existing road layout with active modes on both sides</v>
      </c>
      <c r="D8" s="355" t="s">
        <v>155</v>
      </c>
      <c r="E8" s="355" t="s">
        <v>199</v>
      </c>
      <c r="H8" s="355" t="s">
        <v>825</v>
      </c>
      <c r="I8" s="359">
        <f>_xlfn.XLOOKUP($H8,DC_growth_AGS!$A$665:$A$673,DC_growth_AGS!$O$665:$O$673,"Not found",0)</f>
        <v>0.95615833786134774</v>
      </c>
      <c r="J8" s="355">
        <v>2033</v>
      </c>
      <c r="K8" s="360">
        <f>_xlfn.XLOOKUP($A8,'Total project cost for DCs'!$A$4:$A$111,'Total project cost for DCs'!G$4:G$111,0,0)*_xlfn.XLOOKUP($A8,Drury_beneficiary_allocation!$A$5:$A$104,Drury_beneficiary_allocation!$C$5:$C$104,0,0)</f>
        <v>0</v>
      </c>
      <c r="L8" s="360">
        <f>_xlfn.XLOOKUP($A8,'Total project cost for DCs'!$A$4:$A$111,'Total project cost for DCs'!H$4:H$111,0,0)*_xlfn.XLOOKUP($A8,Drury_beneficiary_allocation!$A$5:$A$104,Drury_beneficiary_allocation!$C$5:$C$104,0,0)</f>
        <v>0</v>
      </c>
      <c r="M8" s="360">
        <f>_xlfn.XLOOKUP($A8,'Total project cost for DCs'!$A$4:$A$111,'Total project cost for DCs'!I$4:I$111,0,0)*_xlfn.XLOOKUP($A8,Drury_beneficiary_allocation!$A$5:$A$104,Drury_beneficiary_allocation!$C$5:$C$104,0,0)</f>
        <v>0</v>
      </c>
      <c r="N8" s="360">
        <f>_xlfn.XLOOKUP($A8,'Total project cost for DCs'!$A$4:$A$111,'Total project cost for DCs'!J$4:J$111,0,0)*_xlfn.XLOOKUP($A8,Drury_beneficiary_allocation!$A$5:$A$104,Drury_beneficiary_allocation!$C$5:$C$104,0,0)</f>
        <v>0</v>
      </c>
      <c r="O8" s="360">
        <f>_xlfn.XLOOKUP($A8,'Total project cost for DCs'!$A$4:$A$111,'Total project cost for DCs'!K$4:K$111,0,0)*_xlfn.XLOOKUP($A8,Drury_beneficiary_allocation!$A$5:$A$104,Drury_beneficiary_allocation!$C$5:$C$104,0,0)</f>
        <v>0</v>
      </c>
      <c r="P8" s="360">
        <f>_xlfn.XLOOKUP($A8,'Total project cost for DCs'!$A$4:$A$111,'Total project cost for DCs'!L$4:L$111,0,0)*_xlfn.XLOOKUP($A8,Drury_beneficiary_allocation!$A$5:$A$104,Drury_beneficiary_allocation!$C$5:$C$104,0,0)</f>
        <v>0</v>
      </c>
      <c r="Q8" s="360">
        <f>_xlfn.XLOOKUP($A8,'Total project cost for DCs'!$A$4:$A$111,'Total project cost for DCs'!M$4:M$111,0,0)*_xlfn.XLOOKUP($A8,Drury_beneficiary_allocation!$A$5:$A$104,Drury_beneficiary_allocation!$C$5:$C$104,0,0)</f>
        <v>0</v>
      </c>
      <c r="R8" s="360">
        <f>_xlfn.XLOOKUP($A8,'Total project cost for DCs'!$A$4:$A$111,'Total project cost for DCs'!N$4:N$111,0,0)*_xlfn.XLOOKUP($A8,Drury_beneficiary_allocation!$A$5:$A$104,Drury_beneficiary_allocation!$C$5:$C$104,0,0)</f>
        <v>0</v>
      </c>
      <c r="S8" s="360">
        <f>_xlfn.XLOOKUP($A8,'Total project cost for DCs'!$A$4:$A$111,'Total project cost for DCs'!O$4:O$111,0,0)*_xlfn.XLOOKUP($A8,Drury_beneficiary_allocation!$A$5:$A$104,Drury_beneficiary_allocation!$C$5:$C$104,0,0)</f>
        <v>0</v>
      </c>
      <c r="T8" s="360">
        <f>_xlfn.XLOOKUP($A8,'Total project cost for DCs'!$A$4:$A$111,'Total project cost for DCs'!P$4:P$111,0,0)*_xlfn.XLOOKUP($A8,Drury_beneficiary_allocation!$A$5:$A$104,Drury_beneficiary_allocation!$C$5:$C$104,0,0)</f>
        <v>0</v>
      </c>
      <c r="U8" s="360">
        <f>_xlfn.XLOOKUP($A8,'Total project cost for DCs'!$A$4:$A$111,'Total project cost for DCs'!Q$4:Q$111,0,0)*_xlfn.XLOOKUP($A8,Drury_beneficiary_allocation!$A$5:$A$104,Drury_beneficiary_allocation!$C$5:$C$104,0,0)</f>
        <v>0</v>
      </c>
      <c r="V8" s="360">
        <f>_xlfn.XLOOKUP($A8,'Total project cost for DCs'!$A$4:$A$111,'Total project cost for DCs'!R$4:R$111,0,0)*_xlfn.XLOOKUP($A8,Drury_beneficiary_allocation!$A$5:$A$104,Drury_beneficiary_allocation!$C$5:$C$104,0,0)</f>
        <v>0</v>
      </c>
      <c r="W8" s="360">
        <f>_xlfn.XLOOKUP($A8,'Total project cost for DCs'!$A$4:$A$111,'Total project cost for DCs'!S$4:S$111,0,0)*_xlfn.XLOOKUP($A8,Drury_beneficiary_allocation!$A$5:$A$104,Drury_beneficiary_allocation!$C$5:$C$104,0,0)</f>
        <v>0</v>
      </c>
      <c r="X8" s="360">
        <f>_xlfn.XLOOKUP($A8,'Total project cost for DCs'!$A$4:$A$111,'Total project cost for DCs'!T$4:T$111,0,0)*_xlfn.XLOOKUP($A8,Drury_beneficiary_allocation!$A$5:$A$104,Drury_beneficiary_allocation!$C$5:$C$104,0,0)</f>
        <v>0</v>
      </c>
      <c r="Y8" s="349">
        <f t="shared" si="1"/>
        <v>0</v>
      </c>
      <c r="Z8" s="349">
        <f t="shared" si="2"/>
        <v>0</v>
      </c>
      <c r="AA8" s="349"/>
      <c r="AB8" s="353">
        <v>0</v>
      </c>
      <c r="AC8" s="354" t="str">
        <f t="shared" si="3"/>
        <v>Collector</v>
      </c>
      <c r="AD8" s="349"/>
      <c r="AE8" s="349"/>
      <c r="AF8" s="355">
        <f>_xlfn.XLOOKUP(A8,'P1 Date Adjustment'!B:B,'P1 Date Adjustment'!F:F,"not found",0)</f>
        <v>2033</v>
      </c>
      <c r="AG8" s="349">
        <f t="shared" si="4"/>
        <v>0</v>
      </c>
      <c r="AI8" s="360"/>
      <c r="AJ8" s="360"/>
    </row>
    <row r="9" spans="1:36" ht="30" x14ac:dyDescent="0.25">
      <c r="A9" s="129" t="s">
        <v>214</v>
      </c>
      <c r="B9" s="358" t="s">
        <v>215</v>
      </c>
      <c r="C9" s="358" t="str">
        <f>_xlfn.XLOOKUP($A9,'Total project cost for DCs'!A:A,'Total project cost for DCs'!C:C,"Not found",0)</f>
        <v xml:space="preserve"> 2-lane signalised intersection with active mode crossings</v>
      </c>
      <c r="D9" s="355" t="s">
        <v>155</v>
      </c>
      <c r="E9" s="355" t="s">
        <v>190</v>
      </c>
      <c r="H9" s="355" t="s">
        <v>825</v>
      </c>
      <c r="I9" s="359">
        <f>_xlfn.XLOOKUP($H9,DC_growth_AGS!$A$665:$A$673,DC_growth_AGS!$O$665:$O$673,"Not found",0)</f>
        <v>0.95615833786134774</v>
      </c>
      <c r="J9" s="355">
        <v>2029</v>
      </c>
      <c r="K9" s="360">
        <f>_xlfn.XLOOKUP($A9,'Total project cost for DCs'!$A$4:$A$111,'Total project cost for DCs'!G$4:G$111,0,0)*_xlfn.XLOOKUP($A9,Drury_beneficiary_allocation!$A$5:$A$104,Drury_beneficiary_allocation!$C$5:$C$104,0,0)</f>
        <v>0</v>
      </c>
      <c r="L9" s="360">
        <f>_xlfn.XLOOKUP($A9,'Total project cost for DCs'!$A$4:$A$111,'Total project cost for DCs'!H$4:H$111,0,0)*_xlfn.XLOOKUP($A9,Drury_beneficiary_allocation!$A$5:$A$104,Drury_beneficiary_allocation!$C$5:$C$104,0,0)</f>
        <v>0</v>
      </c>
      <c r="M9" s="360">
        <f>_xlfn.XLOOKUP($A9,'Total project cost for DCs'!$A$4:$A$111,'Total project cost for DCs'!I$4:I$111,0,0)*_xlfn.XLOOKUP($A9,Drury_beneficiary_allocation!$A$5:$A$104,Drury_beneficiary_allocation!$C$5:$C$104,0,0)</f>
        <v>0</v>
      </c>
      <c r="N9" s="360">
        <f>_xlfn.XLOOKUP($A9,'Total project cost for DCs'!$A$4:$A$111,'Total project cost for DCs'!J$4:J$111,0,0)*_xlfn.XLOOKUP($A9,Drury_beneficiary_allocation!$A$5:$A$104,Drury_beneficiary_allocation!$C$5:$C$104,0,0)</f>
        <v>0</v>
      </c>
      <c r="O9" s="360">
        <f>_xlfn.XLOOKUP($A9,'Total project cost for DCs'!$A$4:$A$111,'Total project cost for DCs'!K$4:K$111,0,0)*_xlfn.XLOOKUP($A9,Drury_beneficiary_allocation!$A$5:$A$104,Drury_beneficiary_allocation!$C$5:$C$104,0,0)</f>
        <v>0</v>
      </c>
      <c r="P9" s="360">
        <f>_xlfn.XLOOKUP($A9,'Total project cost for DCs'!$A$4:$A$111,'Total project cost for DCs'!L$4:L$111,0,0)*_xlfn.XLOOKUP($A9,Drury_beneficiary_allocation!$A$5:$A$104,Drury_beneficiary_allocation!$C$5:$C$104,0,0)</f>
        <v>0</v>
      </c>
      <c r="Q9" s="360">
        <f>_xlfn.XLOOKUP($A9,'Total project cost for DCs'!$A$4:$A$111,'Total project cost for DCs'!M$4:M$111,0,0)*_xlfn.XLOOKUP($A9,Drury_beneficiary_allocation!$A$5:$A$104,Drury_beneficiary_allocation!$C$5:$C$104,0,0)</f>
        <v>0</v>
      </c>
      <c r="R9" s="360">
        <f>_xlfn.XLOOKUP($A9,'Total project cost for DCs'!$A$4:$A$111,'Total project cost for DCs'!N$4:N$111,0,0)*_xlfn.XLOOKUP($A9,Drury_beneficiary_allocation!$A$5:$A$104,Drury_beneficiary_allocation!$C$5:$C$104,0,0)</f>
        <v>0</v>
      </c>
      <c r="S9" s="360">
        <f>_xlfn.XLOOKUP($A9,'Total project cost for DCs'!$A$4:$A$111,'Total project cost for DCs'!O$4:O$111,0,0)*_xlfn.XLOOKUP($A9,Drury_beneficiary_allocation!$A$5:$A$104,Drury_beneficiary_allocation!$C$5:$C$104,0,0)</f>
        <v>0</v>
      </c>
      <c r="T9" s="360">
        <f>_xlfn.XLOOKUP($A9,'Total project cost for DCs'!$A$4:$A$111,'Total project cost for DCs'!P$4:P$111,0,0)*_xlfn.XLOOKUP($A9,Drury_beneficiary_allocation!$A$5:$A$104,Drury_beneficiary_allocation!$C$5:$C$104,0,0)</f>
        <v>0</v>
      </c>
      <c r="U9" s="360">
        <f>_xlfn.XLOOKUP($A9,'Total project cost for DCs'!$A$4:$A$111,'Total project cost for DCs'!Q$4:Q$111,0,0)*_xlfn.XLOOKUP($A9,Drury_beneficiary_allocation!$A$5:$A$104,Drury_beneficiary_allocation!$C$5:$C$104,0,0)</f>
        <v>0</v>
      </c>
      <c r="V9" s="360">
        <f>_xlfn.XLOOKUP($A9,'Total project cost for DCs'!$A$4:$A$111,'Total project cost for DCs'!R$4:R$111,0,0)*_xlfn.XLOOKUP($A9,Drury_beneficiary_allocation!$A$5:$A$104,Drury_beneficiary_allocation!$C$5:$C$104,0,0)</f>
        <v>0</v>
      </c>
      <c r="W9" s="360">
        <f>_xlfn.XLOOKUP($A9,'Total project cost for DCs'!$A$4:$A$111,'Total project cost for DCs'!S$4:S$111,0,0)*_xlfn.XLOOKUP($A9,Drury_beneficiary_allocation!$A$5:$A$104,Drury_beneficiary_allocation!$C$5:$C$104,0,0)</f>
        <v>0</v>
      </c>
      <c r="X9" s="360">
        <f>_xlfn.XLOOKUP($A9,'Total project cost for DCs'!$A$4:$A$111,'Total project cost for DCs'!T$4:T$111,0,0)*_xlfn.XLOOKUP($A9,Drury_beneficiary_allocation!$A$5:$A$104,Drury_beneficiary_allocation!$C$5:$C$104,0,0)</f>
        <v>0</v>
      </c>
      <c r="Y9" s="349">
        <f t="shared" si="1"/>
        <v>0</v>
      </c>
      <c r="Z9" s="349">
        <f t="shared" si="2"/>
        <v>0</v>
      </c>
      <c r="AA9" s="349"/>
      <c r="AB9" s="353">
        <v>0</v>
      </c>
      <c r="AC9" s="354" t="str">
        <f t="shared" si="3"/>
        <v>Arterial</v>
      </c>
      <c r="AD9" s="349"/>
      <c r="AE9" s="349"/>
      <c r="AF9" s="355">
        <f>_xlfn.XLOOKUP(A9,'P1 Date Adjustment'!B:B,'P1 Date Adjustment'!F:F,"not found",0)</f>
        <v>2029</v>
      </c>
      <c r="AG9" s="349">
        <f t="shared" si="4"/>
        <v>0</v>
      </c>
      <c r="AI9" s="360"/>
      <c r="AJ9" s="360"/>
    </row>
    <row r="10" spans="1:36" ht="30" x14ac:dyDescent="0.25">
      <c r="A10" s="129" t="s">
        <v>217</v>
      </c>
      <c r="B10" s="358" t="s">
        <v>215</v>
      </c>
      <c r="C10" s="358" t="str">
        <f>_xlfn.XLOOKUP($A10,'Total project cost for DCs'!A:A,'Total project cost for DCs'!C:C,"Not found",0)</f>
        <v>multi-lane roundabout with active mode crossings, SGA design</v>
      </c>
      <c r="D10" s="355" t="s">
        <v>155</v>
      </c>
      <c r="E10" s="355" t="s">
        <v>157</v>
      </c>
      <c r="H10" s="355" t="s">
        <v>825</v>
      </c>
      <c r="I10" s="359">
        <f>_xlfn.XLOOKUP($H10,DC_growth_AGS!$A$665:$A$673,DC_growth_AGS!$O$665:$O$673,"Not found",0)</f>
        <v>0.95615833786134774</v>
      </c>
      <c r="J10" s="355">
        <v>2031</v>
      </c>
      <c r="K10" s="360">
        <f>_xlfn.XLOOKUP($A10,'Total project cost for DCs'!$A$4:$A$111,'Total project cost for DCs'!G$4:G$111,0,0)*_xlfn.XLOOKUP($A10,Drury_beneficiary_allocation!$A$5:$A$104,Drury_beneficiary_allocation!$C$5:$C$104,0,0)</f>
        <v>0</v>
      </c>
      <c r="L10" s="360">
        <f>_xlfn.XLOOKUP($A10,'Total project cost for DCs'!$A$4:$A$111,'Total project cost for DCs'!H$4:H$111,0,0)*_xlfn.XLOOKUP($A10,Drury_beneficiary_allocation!$A$5:$A$104,Drury_beneficiary_allocation!$C$5:$C$104,0,0)</f>
        <v>0</v>
      </c>
      <c r="M10" s="360">
        <f>_xlfn.XLOOKUP($A10,'Total project cost for DCs'!$A$4:$A$111,'Total project cost for DCs'!I$4:I$111,0,0)*_xlfn.XLOOKUP($A10,Drury_beneficiary_allocation!$A$5:$A$104,Drury_beneficiary_allocation!$C$5:$C$104,0,0)</f>
        <v>0</v>
      </c>
      <c r="N10" s="360">
        <f>_xlfn.XLOOKUP($A10,'Total project cost for DCs'!$A$4:$A$111,'Total project cost for DCs'!J$4:J$111,0,0)*_xlfn.XLOOKUP($A10,Drury_beneficiary_allocation!$A$5:$A$104,Drury_beneficiary_allocation!$C$5:$C$104,0,0)</f>
        <v>0</v>
      </c>
      <c r="O10" s="360">
        <f>_xlfn.XLOOKUP($A10,'Total project cost for DCs'!$A$4:$A$111,'Total project cost for DCs'!K$4:K$111,0,0)*_xlfn.XLOOKUP($A10,Drury_beneficiary_allocation!$A$5:$A$104,Drury_beneficiary_allocation!$C$5:$C$104,0,0)</f>
        <v>0</v>
      </c>
      <c r="P10" s="360">
        <f>_xlfn.XLOOKUP($A10,'Total project cost for DCs'!$A$4:$A$111,'Total project cost for DCs'!L$4:L$111,0,0)*_xlfn.XLOOKUP($A10,Drury_beneficiary_allocation!$A$5:$A$104,Drury_beneficiary_allocation!$C$5:$C$104,0,0)</f>
        <v>0</v>
      </c>
      <c r="Q10" s="360">
        <f>_xlfn.XLOOKUP($A10,'Total project cost for DCs'!$A$4:$A$111,'Total project cost for DCs'!M$4:M$111,0,0)*_xlfn.XLOOKUP($A10,Drury_beneficiary_allocation!$A$5:$A$104,Drury_beneficiary_allocation!$C$5:$C$104,0,0)</f>
        <v>0</v>
      </c>
      <c r="R10" s="360">
        <f>_xlfn.XLOOKUP($A10,'Total project cost for DCs'!$A$4:$A$111,'Total project cost for DCs'!N$4:N$111,0,0)*_xlfn.XLOOKUP($A10,Drury_beneficiary_allocation!$A$5:$A$104,Drury_beneficiary_allocation!$C$5:$C$104,0,0)</f>
        <v>0</v>
      </c>
      <c r="S10" s="360">
        <f>_xlfn.XLOOKUP($A10,'Total project cost for DCs'!$A$4:$A$111,'Total project cost for DCs'!O$4:O$111,0,0)*_xlfn.XLOOKUP($A10,Drury_beneficiary_allocation!$A$5:$A$104,Drury_beneficiary_allocation!$C$5:$C$104,0,0)</f>
        <v>0</v>
      </c>
      <c r="T10" s="360">
        <f>_xlfn.XLOOKUP($A10,'Total project cost for DCs'!$A$4:$A$111,'Total project cost for DCs'!P$4:P$111,0,0)*_xlfn.XLOOKUP($A10,Drury_beneficiary_allocation!$A$5:$A$104,Drury_beneficiary_allocation!$C$5:$C$104,0,0)</f>
        <v>0</v>
      </c>
      <c r="U10" s="360">
        <f>_xlfn.XLOOKUP($A10,'Total project cost for DCs'!$A$4:$A$111,'Total project cost for DCs'!Q$4:Q$111,0,0)*_xlfn.XLOOKUP($A10,Drury_beneficiary_allocation!$A$5:$A$104,Drury_beneficiary_allocation!$C$5:$C$104,0,0)</f>
        <v>0</v>
      </c>
      <c r="V10" s="360">
        <f>_xlfn.XLOOKUP($A10,'Total project cost for DCs'!$A$4:$A$111,'Total project cost for DCs'!R$4:R$111,0,0)*_xlfn.XLOOKUP($A10,Drury_beneficiary_allocation!$A$5:$A$104,Drury_beneficiary_allocation!$C$5:$C$104,0,0)</f>
        <v>0</v>
      </c>
      <c r="W10" s="360">
        <f>_xlfn.XLOOKUP($A10,'Total project cost for DCs'!$A$4:$A$111,'Total project cost for DCs'!S$4:S$111,0,0)*_xlfn.XLOOKUP($A10,Drury_beneficiary_allocation!$A$5:$A$104,Drury_beneficiary_allocation!$C$5:$C$104,0,0)</f>
        <v>0</v>
      </c>
      <c r="X10" s="360">
        <f>_xlfn.XLOOKUP($A10,'Total project cost for DCs'!$A$4:$A$111,'Total project cost for DCs'!T$4:T$111,0,0)*_xlfn.XLOOKUP($A10,Drury_beneficiary_allocation!$A$5:$A$104,Drury_beneficiary_allocation!$C$5:$C$104,0,0)</f>
        <v>0</v>
      </c>
      <c r="Y10" s="349">
        <f t="shared" si="1"/>
        <v>0</v>
      </c>
      <c r="Z10" s="349">
        <f t="shared" si="2"/>
        <v>0</v>
      </c>
      <c r="AA10" s="349"/>
      <c r="AB10" s="353">
        <v>0</v>
      </c>
      <c r="AC10" s="354" t="str">
        <f t="shared" si="3"/>
        <v>Arterial</v>
      </c>
      <c r="AD10" s="349"/>
      <c r="AE10" s="349"/>
      <c r="AF10" s="355">
        <f>_xlfn.XLOOKUP(A10,'P1 Date Adjustment'!B:B,'P1 Date Adjustment'!F:F,"not found",0)</f>
        <v>2031</v>
      </c>
      <c r="AG10" s="349">
        <f t="shared" si="4"/>
        <v>0</v>
      </c>
      <c r="AI10" s="360"/>
      <c r="AJ10" s="360"/>
    </row>
    <row r="11" spans="1:36" ht="30" x14ac:dyDescent="0.25">
      <c r="A11" s="129">
        <v>11</v>
      </c>
      <c r="B11" s="358" t="s">
        <v>219</v>
      </c>
      <c r="C11" s="358" t="str">
        <f>_xlfn.XLOOKUP($A11,'Total project cost for DCs'!A:A,'Total project cost for DCs'!C:C,"Not found",0)</f>
        <v>Roundabout as per SGA design</v>
      </c>
      <c r="D11" s="355" t="s">
        <v>155</v>
      </c>
      <c r="E11" s="355" t="s">
        <v>190</v>
      </c>
      <c r="H11" s="355" t="s">
        <v>825</v>
      </c>
      <c r="I11" s="359">
        <f>_xlfn.XLOOKUP($H11,DC_growth_AGS!$A$665:$A$673,DC_growth_AGS!$O$665:$O$673,"Not found",0)</f>
        <v>0.95615833786134774</v>
      </c>
      <c r="J11" s="355">
        <v>2031</v>
      </c>
      <c r="K11" s="360">
        <f>_xlfn.XLOOKUP($A11,'Total project cost for DCs'!$A$4:$A$111,'Total project cost for DCs'!G$4:G$111,0,0)*_xlfn.XLOOKUP($A11,Drury_beneficiary_allocation!$A$5:$A$104,Drury_beneficiary_allocation!$C$5:$C$104,0,0)</f>
        <v>0</v>
      </c>
      <c r="L11" s="360">
        <f>_xlfn.XLOOKUP($A11,'Total project cost for DCs'!$A$4:$A$111,'Total project cost for DCs'!H$4:H$111,0,0)*_xlfn.XLOOKUP($A11,Drury_beneficiary_allocation!$A$5:$A$104,Drury_beneficiary_allocation!$C$5:$C$104,0,0)</f>
        <v>0</v>
      </c>
      <c r="M11" s="360">
        <f>_xlfn.XLOOKUP($A11,'Total project cost for DCs'!$A$4:$A$111,'Total project cost for DCs'!I$4:I$111,0,0)*_xlfn.XLOOKUP($A11,Drury_beneficiary_allocation!$A$5:$A$104,Drury_beneficiary_allocation!$C$5:$C$104,0,0)</f>
        <v>0</v>
      </c>
      <c r="N11" s="360">
        <f>_xlfn.XLOOKUP($A11,'Total project cost for DCs'!$A$4:$A$111,'Total project cost for DCs'!J$4:J$111,0,0)*_xlfn.XLOOKUP($A11,Drury_beneficiary_allocation!$A$5:$A$104,Drury_beneficiary_allocation!$C$5:$C$104,0,0)</f>
        <v>0</v>
      </c>
      <c r="O11" s="360">
        <f>_xlfn.XLOOKUP($A11,'Total project cost for DCs'!$A$4:$A$111,'Total project cost for DCs'!K$4:K$111,0,0)*_xlfn.XLOOKUP($A11,Drury_beneficiary_allocation!$A$5:$A$104,Drury_beneficiary_allocation!$C$5:$C$104,0,0)</f>
        <v>0</v>
      </c>
      <c r="P11" s="360">
        <f>_xlfn.XLOOKUP($A11,'Total project cost for DCs'!$A$4:$A$111,'Total project cost for DCs'!L$4:L$111,0,0)*_xlfn.XLOOKUP($A11,Drury_beneficiary_allocation!$A$5:$A$104,Drury_beneficiary_allocation!$C$5:$C$104,0,0)</f>
        <v>0</v>
      </c>
      <c r="Q11" s="360">
        <f>_xlfn.XLOOKUP($A11,'Total project cost for DCs'!$A$4:$A$111,'Total project cost for DCs'!M$4:M$111,0,0)*_xlfn.XLOOKUP($A11,Drury_beneficiary_allocation!$A$5:$A$104,Drury_beneficiary_allocation!$C$5:$C$104,0,0)</f>
        <v>76761.087194974665</v>
      </c>
      <c r="R11" s="360">
        <f>_xlfn.XLOOKUP($A11,'Total project cost for DCs'!$A$4:$A$111,'Total project cost for DCs'!N$4:N$111,0,0)*_xlfn.XLOOKUP($A11,Drury_beneficiary_allocation!$A$5:$A$104,Drury_beneficiary_allocation!$C$5:$C$104,0,0)</f>
        <v>0</v>
      </c>
      <c r="S11" s="360">
        <f>_xlfn.XLOOKUP($A11,'Total project cost for DCs'!$A$4:$A$111,'Total project cost for DCs'!O$4:O$111,0,0)*_xlfn.XLOOKUP($A11,Drury_beneficiary_allocation!$A$5:$A$104,Drury_beneficiary_allocation!$C$5:$C$104,0,0)</f>
        <v>0</v>
      </c>
      <c r="T11" s="360">
        <f>_xlfn.XLOOKUP($A11,'Total project cost for DCs'!$A$4:$A$111,'Total project cost for DCs'!P$4:P$111,0,0)*_xlfn.XLOOKUP($A11,Drury_beneficiary_allocation!$A$5:$A$104,Drury_beneficiary_allocation!$C$5:$C$104,0,0)</f>
        <v>0</v>
      </c>
      <c r="U11" s="360">
        <f>_xlfn.XLOOKUP($A11,'Total project cost for DCs'!$A$4:$A$111,'Total project cost for DCs'!Q$4:Q$111,0,0)*_xlfn.XLOOKUP($A11,Drury_beneficiary_allocation!$A$5:$A$104,Drury_beneficiary_allocation!$C$5:$C$104,0,0)</f>
        <v>0</v>
      </c>
      <c r="V11" s="360">
        <f>_xlfn.XLOOKUP($A11,'Total project cost for DCs'!$A$4:$A$111,'Total project cost for DCs'!R$4:R$111,0,0)*_xlfn.XLOOKUP($A11,Drury_beneficiary_allocation!$A$5:$A$104,Drury_beneficiary_allocation!$C$5:$C$104,0,0)</f>
        <v>0</v>
      </c>
      <c r="W11" s="360">
        <f>_xlfn.XLOOKUP($A11,'Total project cost for DCs'!$A$4:$A$111,'Total project cost for DCs'!S$4:S$111,0,0)*_xlfn.XLOOKUP($A11,Drury_beneficiary_allocation!$A$5:$A$104,Drury_beneficiary_allocation!$C$5:$C$104,0,0)</f>
        <v>0</v>
      </c>
      <c r="X11" s="360">
        <f>_xlfn.XLOOKUP($A11,'Total project cost for DCs'!$A$4:$A$111,'Total project cost for DCs'!T$4:T$111,0,0)*_xlfn.XLOOKUP($A11,Drury_beneficiary_allocation!$A$5:$A$104,Drury_beneficiary_allocation!$C$5:$C$104,0,0)</f>
        <v>0</v>
      </c>
      <c r="Y11" s="349">
        <f t="shared" si="1"/>
        <v>76761.087194974665</v>
      </c>
      <c r="Z11" s="349">
        <f t="shared" si="2"/>
        <v>76761.087194974665</v>
      </c>
      <c r="AA11" s="349"/>
      <c r="AB11" s="353">
        <v>0</v>
      </c>
      <c r="AC11" s="354" t="str">
        <f t="shared" si="3"/>
        <v>Arterial</v>
      </c>
      <c r="AD11" s="349"/>
      <c r="AE11" s="349"/>
      <c r="AF11" s="355">
        <f>_xlfn.XLOOKUP(A11,'P1 Date Adjustment'!B:B,'P1 Date Adjustment'!F:F,"not found",0)</f>
        <v>2031</v>
      </c>
      <c r="AG11" s="349">
        <f t="shared" si="4"/>
        <v>73395.753544776962</v>
      </c>
      <c r="AI11" s="360"/>
      <c r="AJ11" s="360"/>
    </row>
    <row r="12" spans="1:36" ht="60" x14ac:dyDescent="0.25">
      <c r="A12" s="129">
        <v>12</v>
      </c>
      <c r="B12" s="358" t="s">
        <v>221</v>
      </c>
      <c r="C12" s="358" t="str">
        <f>_xlfn.XLOOKUP($A12,'Total project cost for DCs'!A:A,'Total project cost for DCs'!C:C,"Not found",0)</f>
        <v>Intersection improvements on Bremner-Firth Rd, Norrie-Firth Rd, GSR-Firth Rd, Active mode facilities on both sides of Firth &amp; Norrie Rd</v>
      </c>
      <c r="D12" s="355" t="s">
        <v>155</v>
      </c>
      <c r="E12" s="355" t="s">
        <v>223</v>
      </c>
      <c r="H12" s="355" t="s">
        <v>825</v>
      </c>
      <c r="I12" s="359">
        <f>_xlfn.XLOOKUP($H12,DC_growth_AGS!$A$665:$A$673,DC_growth_AGS!$O$665:$O$673,"Not found",0)</f>
        <v>0.95615833786134774</v>
      </c>
      <c r="J12" s="355">
        <v>2033</v>
      </c>
      <c r="K12" s="360">
        <f>_xlfn.XLOOKUP($A12,'Total project cost for DCs'!$A$4:$A$111,'Total project cost for DCs'!G$4:G$111,0,0)*_xlfn.XLOOKUP($A12,Drury_beneficiary_allocation!$A$5:$A$104,Drury_beneficiary_allocation!$C$5:$C$104,0,0)</f>
        <v>0</v>
      </c>
      <c r="L12" s="360">
        <f>_xlfn.XLOOKUP($A12,'Total project cost for DCs'!$A$4:$A$111,'Total project cost for DCs'!H$4:H$111,0,0)*_xlfn.XLOOKUP($A12,Drury_beneficiary_allocation!$A$5:$A$104,Drury_beneficiary_allocation!$C$5:$C$104,0,0)</f>
        <v>0</v>
      </c>
      <c r="M12" s="360">
        <f>_xlfn.XLOOKUP($A12,'Total project cost for DCs'!$A$4:$A$111,'Total project cost for DCs'!I$4:I$111,0,0)*_xlfn.XLOOKUP($A12,Drury_beneficiary_allocation!$A$5:$A$104,Drury_beneficiary_allocation!$C$5:$C$104,0,0)</f>
        <v>0</v>
      </c>
      <c r="N12" s="360">
        <f>_xlfn.XLOOKUP($A12,'Total project cost for DCs'!$A$4:$A$111,'Total project cost for DCs'!J$4:J$111,0,0)*_xlfn.XLOOKUP($A12,Drury_beneficiary_allocation!$A$5:$A$104,Drury_beneficiary_allocation!$C$5:$C$104,0,0)</f>
        <v>0</v>
      </c>
      <c r="O12" s="360">
        <f>_xlfn.XLOOKUP($A12,'Total project cost for DCs'!$A$4:$A$111,'Total project cost for DCs'!K$4:K$111,0,0)*_xlfn.XLOOKUP($A12,Drury_beneficiary_allocation!$A$5:$A$104,Drury_beneficiary_allocation!$C$5:$C$104,0,0)</f>
        <v>0</v>
      </c>
      <c r="P12" s="360">
        <f>_xlfn.XLOOKUP($A12,'Total project cost for DCs'!$A$4:$A$111,'Total project cost for DCs'!L$4:L$111,0,0)*_xlfn.XLOOKUP($A12,Drury_beneficiary_allocation!$A$5:$A$104,Drury_beneficiary_allocation!$C$5:$C$104,0,0)</f>
        <v>0</v>
      </c>
      <c r="Q12" s="360">
        <f>_xlfn.XLOOKUP($A12,'Total project cost for DCs'!$A$4:$A$111,'Total project cost for DCs'!M$4:M$111,0,0)*_xlfn.XLOOKUP($A12,Drury_beneficiary_allocation!$A$5:$A$104,Drury_beneficiary_allocation!$C$5:$C$104,0,0)</f>
        <v>0</v>
      </c>
      <c r="R12" s="360">
        <f>_xlfn.XLOOKUP($A12,'Total project cost for DCs'!$A$4:$A$111,'Total project cost for DCs'!N$4:N$111,0,0)*_xlfn.XLOOKUP($A12,Drury_beneficiary_allocation!$A$5:$A$104,Drury_beneficiary_allocation!$C$5:$C$104,0,0)</f>
        <v>0</v>
      </c>
      <c r="S12" s="360">
        <f>_xlfn.XLOOKUP($A12,'Total project cost for DCs'!$A$4:$A$111,'Total project cost for DCs'!O$4:O$111,0,0)*_xlfn.XLOOKUP($A12,Drury_beneficiary_allocation!$A$5:$A$104,Drury_beneficiary_allocation!$C$5:$C$104,0,0)</f>
        <v>0</v>
      </c>
      <c r="T12" s="360">
        <f>_xlfn.XLOOKUP($A12,'Total project cost for DCs'!$A$4:$A$111,'Total project cost for DCs'!P$4:P$111,0,0)*_xlfn.XLOOKUP($A12,Drury_beneficiary_allocation!$A$5:$A$104,Drury_beneficiary_allocation!$C$5:$C$104,0,0)</f>
        <v>0</v>
      </c>
      <c r="U12" s="360">
        <f>_xlfn.XLOOKUP($A12,'Total project cost for DCs'!$A$4:$A$111,'Total project cost for DCs'!Q$4:Q$111,0,0)*_xlfn.XLOOKUP($A12,Drury_beneficiary_allocation!$A$5:$A$104,Drury_beneficiary_allocation!$C$5:$C$104,0,0)</f>
        <v>0</v>
      </c>
      <c r="V12" s="360">
        <f>_xlfn.XLOOKUP($A12,'Total project cost for DCs'!$A$4:$A$111,'Total project cost for DCs'!R$4:R$111,0,0)*_xlfn.XLOOKUP($A12,Drury_beneficiary_allocation!$A$5:$A$104,Drury_beneficiary_allocation!$C$5:$C$104,0,0)</f>
        <v>0</v>
      </c>
      <c r="W12" s="360">
        <f>_xlfn.XLOOKUP($A12,'Total project cost for DCs'!$A$4:$A$111,'Total project cost for DCs'!S$4:S$111,0,0)*_xlfn.XLOOKUP($A12,Drury_beneficiary_allocation!$A$5:$A$104,Drury_beneficiary_allocation!$C$5:$C$104,0,0)</f>
        <v>0</v>
      </c>
      <c r="X12" s="360">
        <f>_xlfn.XLOOKUP($A12,'Total project cost for DCs'!$A$4:$A$111,'Total project cost for DCs'!T$4:T$111,0,0)*_xlfn.XLOOKUP($A12,Drury_beneficiary_allocation!$A$5:$A$104,Drury_beneficiary_allocation!$C$5:$C$104,0,0)</f>
        <v>0</v>
      </c>
      <c r="Y12" s="349">
        <f t="shared" si="1"/>
        <v>0</v>
      </c>
      <c r="Z12" s="349">
        <f t="shared" si="2"/>
        <v>0</v>
      </c>
      <c r="AA12" s="349"/>
      <c r="AB12" s="353">
        <v>0</v>
      </c>
      <c r="AC12" s="354" t="str">
        <f t="shared" si="3"/>
        <v>Collector</v>
      </c>
      <c r="AD12" s="349"/>
      <c r="AE12" s="349"/>
      <c r="AF12" s="355">
        <f>_xlfn.XLOOKUP(A12,'P1 Date Adjustment'!B:B,'P1 Date Adjustment'!F:F,"not found",0)</f>
        <v>2033</v>
      </c>
      <c r="AG12" s="349">
        <f t="shared" si="4"/>
        <v>0</v>
      </c>
      <c r="AI12" s="360"/>
      <c r="AJ12" s="360"/>
    </row>
    <row r="13" spans="1:36" ht="30" x14ac:dyDescent="0.25">
      <c r="A13" s="129" t="s">
        <v>224</v>
      </c>
      <c r="B13" s="358" t="s">
        <v>225</v>
      </c>
      <c r="C13" s="358" t="str">
        <f>_xlfn.XLOOKUP($A13,'Total project cost for DCs'!A:A,'Total project cost for DCs'!C:C,"Not found",0)</f>
        <v>2-lane urban- new 2-lane arterial with active modes on both sides + intersection improvements (TDM)</v>
      </c>
      <c r="D13" s="355" t="s">
        <v>155</v>
      </c>
      <c r="E13" s="355" t="s">
        <v>227</v>
      </c>
      <c r="H13" s="355" t="s">
        <v>825</v>
      </c>
      <c r="I13" s="359">
        <f>_xlfn.XLOOKUP($H13,DC_growth_AGS!$A$665:$A$673,DC_growth_AGS!$O$665:$O$673,"Not found",0)</f>
        <v>0.95615833786134774</v>
      </c>
      <c r="J13" s="355">
        <v>2029</v>
      </c>
      <c r="K13" s="360">
        <f>_xlfn.XLOOKUP($A13,'Total project cost for DCs'!$A$4:$A$111,'Total project cost for DCs'!G$4:G$111,0,0)*_xlfn.XLOOKUP($A13,Drury_beneficiary_allocation!$A$5:$A$104,Drury_beneficiary_allocation!$C$5:$C$104,0,0)</f>
        <v>0</v>
      </c>
      <c r="L13" s="360">
        <f>_xlfn.XLOOKUP($A13,'Total project cost for DCs'!$A$4:$A$111,'Total project cost for DCs'!H$4:H$111,0,0)*_xlfn.XLOOKUP($A13,Drury_beneficiary_allocation!$A$5:$A$104,Drury_beneficiary_allocation!$C$5:$C$104,0,0)</f>
        <v>0</v>
      </c>
      <c r="M13" s="360">
        <f>_xlfn.XLOOKUP($A13,'Total project cost for DCs'!$A$4:$A$111,'Total project cost for DCs'!I$4:I$111,0,0)*_xlfn.XLOOKUP($A13,Drury_beneficiary_allocation!$A$5:$A$104,Drury_beneficiary_allocation!$C$5:$C$104,0,0)</f>
        <v>0</v>
      </c>
      <c r="N13" s="360">
        <f>_xlfn.XLOOKUP($A13,'Total project cost for DCs'!$A$4:$A$111,'Total project cost for DCs'!J$4:J$111,0,0)*_xlfn.XLOOKUP($A13,Drury_beneficiary_allocation!$A$5:$A$104,Drury_beneficiary_allocation!$C$5:$C$104,0,0)</f>
        <v>0</v>
      </c>
      <c r="O13" s="360">
        <f>_xlfn.XLOOKUP($A13,'Total project cost for DCs'!$A$4:$A$111,'Total project cost for DCs'!K$4:K$111,0,0)*_xlfn.XLOOKUP($A13,Drury_beneficiary_allocation!$A$5:$A$104,Drury_beneficiary_allocation!$C$5:$C$104,0,0)</f>
        <v>0</v>
      </c>
      <c r="P13" s="360">
        <f>_xlfn.XLOOKUP($A13,'Total project cost for DCs'!$A$4:$A$111,'Total project cost for DCs'!L$4:L$111,0,0)*_xlfn.XLOOKUP($A13,Drury_beneficiary_allocation!$A$5:$A$104,Drury_beneficiary_allocation!$C$5:$C$104,0,0)</f>
        <v>0</v>
      </c>
      <c r="Q13" s="360">
        <f>_xlfn.XLOOKUP($A13,'Total project cost for DCs'!$A$4:$A$111,'Total project cost for DCs'!M$4:M$111,0,0)*_xlfn.XLOOKUP($A13,Drury_beneficiary_allocation!$A$5:$A$104,Drury_beneficiary_allocation!$C$5:$C$104,0,0)</f>
        <v>351624.72762021498</v>
      </c>
      <c r="R13" s="360">
        <f>_xlfn.XLOOKUP($A13,'Total project cost for DCs'!$A$4:$A$111,'Total project cost for DCs'!N$4:N$111,0,0)*_xlfn.XLOOKUP($A13,Drury_beneficiary_allocation!$A$5:$A$104,Drury_beneficiary_allocation!$C$5:$C$104,0,0)</f>
        <v>0</v>
      </c>
      <c r="S13" s="360">
        <f>_xlfn.XLOOKUP($A13,'Total project cost for DCs'!$A$4:$A$111,'Total project cost for DCs'!O$4:O$111,0,0)*_xlfn.XLOOKUP($A13,Drury_beneficiary_allocation!$A$5:$A$104,Drury_beneficiary_allocation!$C$5:$C$104,0,0)</f>
        <v>0</v>
      </c>
      <c r="T13" s="360">
        <f>_xlfn.XLOOKUP($A13,'Total project cost for DCs'!$A$4:$A$111,'Total project cost for DCs'!P$4:P$111,0,0)*_xlfn.XLOOKUP($A13,Drury_beneficiary_allocation!$A$5:$A$104,Drury_beneficiary_allocation!$C$5:$C$104,0,0)</f>
        <v>0</v>
      </c>
      <c r="U13" s="360">
        <f>_xlfn.XLOOKUP($A13,'Total project cost for DCs'!$A$4:$A$111,'Total project cost for DCs'!Q$4:Q$111,0,0)*_xlfn.XLOOKUP($A13,Drury_beneficiary_allocation!$A$5:$A$104,Drury_beneficiary_allocation!$C$5:$C$104,0,0)</f>
        <v>0</v>
      </c>
      <c r="V13" s="360">
        <f>_xlfn.XLOOKUP($A13,'Total project cost for DCs'!$A$4:$A$111,'Total project cost for DCs'!R$4:R$111,0,0)*_xlfn.XLOOKUP($A13,Drury_beneficiary_allocation!$A$5:$A$104,Drury_beneficiary_allocation!$C$5:$C$104,0,0)</f>
        <v>0</v>
      </c>
      <c r="W13" s="360">
        <f>_xlfn.XLOOKUP($A13,'Total project cost for DCs'!$A$4:$A$111,'Total project cost for DCs'!S$4:S$111,0,0)*_xlfn.XLOOKUP($A13,Drury_beneficiary_allocation!$A$5:$A$104,Drury_beneficiary_allocation!$C$5:$C$104,0,0)</f>
        <v>0</v>
      </c>
      <c r="X13" s="360">
        <f>_xlfn.XLOOKUP($A13,'Total project cost for DCs'!$A$4:$A$111,'Total project cost for DCs'!T$4:T$111,0,0)*_xlfn.XLOOKUP($A13,Drury_beneficiary_allocation!$A$5:$A$104,Drury_beneficiary_allocation!$C$5:$C$104,0,0)</f>
        <v>0</v>
      </c>
      <c r="Y13" s="349">
        <f t="shared" si="1"/>
        <v>351624.72762021498</v>
      </c>
      <c r="Z13" s="349">
        <f t="shared" si="2"/>
        <v>351624.72762021498</v>
      </c>
      <c r="AA13" s="349"/>
      <c r="AB13" s="353">
        <v>0</v>
      </c>
      <c r="AC13" s="354" t="str">
        <f t="shared" si="3"/>
        <v>Arterial</v>
      </c>
      <c r="AD13" s="349"/>
      <c r="AE13" s="349"/>
      <c r="AF13" s="355">
        <f>_xlfn.XLOOKUP(A13,'P1 Date Adjustment'!B:B,'P1 Date Adjustment'!F:F,"not found",0)</f>
        <v>2029</v>
      </c>
      <c r="AG13" s="349">
        <f t="shared" si="4"/>
        <v>336208.91511229391</v>
      </c>
      <c r="AI13" s="360"/>
      <c r="AJ13" s="360"/>
    </row>
    <row r="14" spans="1:36" ht="30" x14ac:dyDescent="0.25">
      <c r="A14" s="129" t="s">
        <v>228</v>
      </c>
      <c r="B14" s="358" t="s">
        <v>229</v>
      </c>
      <c r="C14" s="358" t="str">
        <f>_xlfn.XLOOKUP($A14,'Total project cost for DCs'!A:A,'Total project cost for DCs'!C:C,"Not found",0)</f>
        <v>4-lane urban- upgrade 2-lane arterial with SGA design + intersection improvements (TDM)</v>
      </c>
      <c r="D14" s="355" t="s">
        <v>155</v>
      </c>
      <c r="E14" s="355" t="s">
        <v>231</v>
      </c>
      <c r="H14" s="355" t="s">
        <v>825</v>
      </c>
      <c r="I14" s="359">
        <f>_xlfn.XLOOKUP($H14,DC_growth_AGS!$A$665:$A$673,DC_growth_AGS!$O$665:$O$673,"Not found",0)</f>
        <v>0.95615833786134774</v>
      </c>
      <c r="J14" s="355">
        <v>2050</v>
      </c>
      <c r="K14" s="360">
        <f>_xlfn.XLOOKUP($A14,'Total project cost for DCs'!$A$4:$A$111,'Total project cost for DCs'!G$4:G$111,0,0)*_xlfn.XLOOKUP($A14,Drury_beneficiary_allocation!$A$5:$A$104,Drury_beneficiary_allocation!$C$5:$C$104,0,0)</f>
        <v>0</v>
      </c>
      <c r="L14" s="360">
        <f>_xlfn.XLOOKUP($A14,'Total project cost for DCs'!$A$4:$A$111,'Total project cost for DCs'!H$4:H$111,0,0)*_xlfn.XLOOKUP($A14,Drury_beneficiary_allocation!$A$5:$A$104,Drury_beneficiary_allocation!$C$5:$C$104,0,0)</f>
        <v>0</v>
      </c>
      <c r="M14" s="360">
        <f>_xlfn.XLOOKUP($A14,'Total project cost for DCs'!$A$4:$A$111,'Total project cost for DCs'!I$4:I$111,0,0)*_xlfn.XLOOKUP($A14,Drury_beneficiary_allocation!$A$5:$A$104,Drury_beneficiary_allocation!$C$5:$C$104,0,0)</f>
        <v>0</v>
      </c>
      <c r="N14" s="360">
        <f>_xlfn.XLOOKUP($A14,'Total project cost for DCs'!$A$4:$A$111,'Total project cost for DCs'!J$4:J$111,0,0)*_xlfn.XLOOKUP($A14,Drury_beneficiary_allocation!$A$5:$A$104,Drury_beneficiary_allocation!$C$5:$C$104,0,0)</f>
        <v>0</v>
      </c>
      <c r="O14" s="360">
        <f>_xlfn.XLOOKUP($A14,'Total project cost for DCs'!$A$4:$A$111,'Total project cost for DCs'!K$4:K$111,0,0)*_xlfn.XLOOKUP($A14,Drury_beneficiary_allocation!$A$5:$A$104,Drury_beneficiary_allocation!$C$5:$C$104,0,0)</f>
        <v>0</v>
      </c>
      <c r="P14" s="360">
        <f>_xlfn.XLOOKUP($A14,'Total project cost for DCs'!$A$4:$A$111,'Total project cost for DCs'!L$4:L$111,0,0)*_xlfn.XLOOKUP($A14,Drury_beneficiary_allocation!$A$5:$A$104,Drury_beneficiary_allocation!$C$5:$C$104,0,0)</f>
        <v>0</v>
      </c>
      <c r="Q14" s="360">
        <f>_xlfn.XLOOKUP($A14,'Total project cost for DCs'!$A$4:$A$111,'Total project cost for DCs'!M$4:M$111,0,0)*_xlfn.XLOOKUP($A14,Drury_beneficiary_allocation!$A$5:$A$104,Drury_beneficiary_allocation!$C$5:$C$104,0,0)</f>
        <v>0</v>
      </c>
      <c r="R14" s="360">
        <f>_xlfn.XLOOKUP($A14,'Total project cost for DCs'!$A$4:$A$111,'Total project cost for DCs'!N$4:N$111,0,0)*_xlfn.XLOOKUP($A14,Drury_beneficiary_allocation!$A$5:$A$104,Drury_beneficiary_allocation!$C$5:$C$104,0,0)</f>
        <v>0</v>
      </c>
      <c r="S14" s="360">
        <f>_xlfn.XLOOKUP($A14,'Total project cost for DCs'!$A$4:$A$111,'Total project cost for DCs'!O$4:O$111,0,0)*_xlfn.XLOOKUP($A14,Drury_beneficiary_allocation!$A$5:$A$104,Drury_beneficiary_allocation!$C$5:$C$104,0,0)</f>
        <v>0</v>
      </c>
      <c r="T14" s="360">
        <f>_xlfn.XLOOKUP($A14,'Total project cost for DCs'!$A$4:$A$111,'Total project cost for DCs'!P$4:P$111,0,0)*_xlfn.XLOOKUP($A14,Drury_beneficiary_allocation!$A$5:$A$104,Drury_beneficiary_allocation!$C$5:$C$104,0,0)</f>
        <v>0</v>
      </c>
      <c r="U14" s="360">
        <f>_xlfn.XLOOKUP($A14,'Total project cost for DCs'!$A$4:$A$111,'Total project cost for DCs'!Q$4:Q$111,0,0)*_xlfn.XLOOKUP($A14,Drury_beneficiary_allocation!$A$5:$A$104,Drury_beneficiary_allocation!$C$5:$C$104,0,0)</f>
        <v>0</v>
      </c>
      <c r="V14" s="360">
        <f>_xlfn.XLOOKUP($A14,'Total project cost for DCs'!$A$4:$A$111,'Total project cost for DCs'!R$4:R$111,0,0)*_xlfn.XLOOKUP($A14,Drury_beneficiary_allocation!$A$5:$A$104,Drury_beneficiary_allocation!$C$5:$C$104,0,0)</f>
        <v>0</v>
      </c>
      <c r="W14" s="360">
        <f>_xlfn.XLOOKUP($A14,'Total project cost for DCs'!$A$4:$A$111,'Total project cost for DCs'!S$4:S$111,0,0)*_xlfn.XLOOKUP($A14,Drury_beneficiary_allocation!$A$5:$A$104,Drury_beneficiary_allocation!$C$5:$C$104,0,0)</f>
        <v>0</v>
      </c>
      <c r="X14" s="360">
        <f>_xlfn.XLOOKUP($A14,'Total project cost for DCs'!$A$4:$A$111,'Total project cost for DCs'!T$4:T$111,0,0)*_xlfn.XLOOKUP($A14,Drury_beneficiary_allocation!$A$5:$A$104,Drury_beneficiary_allocation!$C$5:$C$104,0,0)</f>
        <v>0</v>
      </c>
      <c r="Y14" s="349">
        <f t="shared" si="1"/>
        <v>0</v>
      </c>
      <c r="Z14" s="349">
        <f t="shared" si="2"/>
        <v>0</v>
      </c>
      <c r="AA14" s="349"/>
      <c r="AB14" s="353">
        <v>0</v>
      </c>
      <c r="AC14" s="354" t="str">
        <f t="shared" si="3"/>
        <v>Arterial</v>
      </c>
      <c r="AD14" s="349"/>
      <c r="AE14" s="349"/>
      <c r="AF14" s="355">
        <f>_xlfn.XLOOKUP(A14,'P1 Date Adjustment'!B:B,'P1 Date Adjustment'!F:F,"not found",0)</f>
        <v>2050</v>
      </c>
      <c r="AG14" s="349">
        <f t="shared" si="4"/>
        <v>0</v>
      </c>
      <c r="AI14" s="360"/>
      <c r="AJ14" s="360"/>
    </row>
    <row r="15" spans="1:36" ht="45" x14ac:dyDescent="0.25">
      <c r="A15" s="129" t="s">
        <v>234</v>
      </c>
      <c r="B15" s="358" t="s">
        <v>235</v>
      </c>
      <c r="C15" s="358" t="str">
        <f>_xlfn.XLOOKUP($A15,'Total project cost for DCs'!A:A,'Total project cost for DCs'!C:C,"Not found",0)</f>
        <v>2-lane urban (New Road connection to Quarry Road with active modes on both sides + intersection improvements)</v>
      </c>
      <c r="D15" s="355" t="s">
        <v>155</v>
      </c>
      <c r="E15" s="355" t="s">
        <v>223</v>
      </c>
      <c r="H15" s="355" t="s">
        <v>825</v>
      </c>
      <c r="I15" s="359">
        <f>_xlfn.XLOOKUP($H15,DC_growth_AGS!$A$665:$A$673,DC_growth_AGS!$O$665:$O$673,"Not found",0)</f>
        <v>0.95615833786134774</v>
      </c>
      <c r="J15" s="355">
        <v>2035</v>
      </c>
      <c r="K15" s="360">
        <f>_xlfn.XLOOKUP($A15,'Total project cost for DCs'!$A$4:$A$111,'Total project cost for DCs'!G$4:G$111,0,0)*_xlfn.XLOOKUP($A15,Drury_beneficiary_allocation!$A$5:$A$104,Drury_beneficiary_allocation!$C$5:$C$104,0,0)</f>
        <v>0</v>
      </c>
      <c r="L15" s="360">
        <f>_xlfn.XLOOKUP($A15,'Total project cost for DCs'!$A$4:$A$111,'Total project cost for DCs'!H$4:H$111,0,0)*_xlfn.XLOOKUP($A15,Drury_beneficiary_allocation!$A$5:$A$104,Drury_beneficiary_allocation!$C$5:$C$104,0,0)</f>
        <v>0</v>
      </c>
      <c r="M15" s="360">
        <f>_xlfn.XLOOKUP($A15,'Total project cost for DCs'!$A$4:$A$111,'Total project cost for DCs'!I$4:I$111,0,0)*_xlfn.XLOOKUP($A15,Drury_beneficiary_allocation!$A$5:$A$104,Drury_beneficiary_allocation!$C$5:$C$104,0,0)</f>
        <v>0</v>
      </c>
      <c r="N15" s="360">
        <f>_xlfn.XLOOKUP($A15,'Total project cost for DCs'!$A$4:$A$111,'Total project cost for DCs'!J$4:J$111,0,0)*_xlfn.XLOOKUP($A15,Drury_beneficiary_allocation!$A$5:$A$104,Drury_beneficiary_allocation!$C$5:$C$104,0,0)</f>
        <v>0</v>
      </c>
      <c r="O15" s="360">
        <f>_xlfn.XLOOKUP($A15,'Total project cost for DCs'!$A$4:$A$111,'Total project cost for DCs'!K$4:K$111,0,0)*_xlfn.XLOOKUP($A15,Drury_beneficiary_allocation!$A$5:$A$104,Drury_beneficiary_allocation!$C$5:$C$104,0,0)</f>
        <v>0</v>
      </c>
      <c r="P15" s="360">
        <f>_xlfn.XLOOKUP($A15,'Total project cost for DCs'!$A$4:$A$111,'Total project cost for DCs'!L$4:L$111,0,0)*_xlfn.XLOOKUP($A15,Drury_beneficiary_allocation!$A$5:$A$104,Drury_beneficiary_allocation!$C$5:$C$104,0,0)</f>
        <v>0</v>
      </c>
      <c r="Q15" s="360">
        <f>_xlfn.XLOOKUP($A15,'Total project cost for DCs'!$A$4:$A$111,'Total project cost for DCs'!M$4:M$111,0,0)*_xlfn.XLOOKUP($A15,Drury_beneficiary_allocation!$A$5:$A$104,Drury_beneficiary_allocation!$C$5:$C$104,0,0)</f>
        <v>0</v>
      </c>
      <c r="R15" s="360">
        <f>_xlfn.XLOOKUP($A15,'Total project cost for DCs'!$A$4:$A$111,'Total project cost for DCs'!N$4:N$111,0,0)*_xlfn.XLOOKUP($A15,Drury_beneficiary_allocation!$A$5:$A$104,Drury_beneficiary_allocation!$C$5:$C$104,0,0)</f>
        <v>0</v>
      </c>
      <c r="S15" s="360">
        <f>_xlfn.XLOOKUP($A15,'Total project cost for DCs'!$A$4:$A$111,'Total project cost for DCs'!O$4:O$111,0,0)*_xlfn.XLOOKUP($A15,Drury_beneficiary_allocation!$A$5:$A$104,Drury_beneficiary_allocation!$C$5:$C$104,0,0)</f>
        <v>0</v>
      </c>
      <c r="T15" s="360">
        <f>_xlfn.XLOOKUP($A15,'Total project cost for DCs'!$A$4:$A$111,'Total project cost for DCs'!P$4:P$111,0,0)*_xlfn.XLOOKUP($A15,Drury_beneficiary_allocation!$A$5:$A$104,Drury_beneficiary_allocation!$C$5:$C$104,0,0)</f>
        <v>0</v>
      </c>
      <c r="U15" s="360">
        <f>_xlfn.XLOOKUP($A15,'Total project cost for DCs'!$A$4:$A$111,'Total project cost for DCs'!Q$4:Q$111,0,0)*_xlfn.XLOOKUP($A15,Drury_beneficiary_allocation!$A$5:$A$104,Drury_beneficiary_allocation!$C$5:$C$104,0,0)</f>
        <v>0</v>
      </c>
      <c r="V15" s="360">
        <f>_xlfn.XLOOKUP($A15,'Total project cost for DCs'!$A$4:$A$111,'Total project cost for DCs'!R$4:R$111,0,0)*_xlfn.XLOOKUP($A15,Drury_beneficiary_allocation!$A$5:$A$104,Drury_beneficiary_allocation!$C$5:$C$104,0,0)</f>
        <v>0</v>
      </c>
      <c r="W15" s="360">
        <f>_xlfn.XLOOKUP($A15,'Total project cost for DCs'!$A$4:$A$111,'Total project cost for DCs'!S$4:S$111,0,0)*_xlfn.XLOOKUP($A15,Drury_beneficiary_allocation!$A$5:$A$104,Drury_beneficiary_allocation!$C$5:$C$104,0,0)</f>
        <v>0</v>
      </c>
      <c r="X15" s="360">
        <f>_xlfn.XLOOKUP($A15,'Total project cost for DCs'!$A$4:$A$111,'Total project cost for DCs'!T$4:T$111,0,0)*_xlfn.XLOOKUP($A15,Drury_beneficiary_allocation!$A$5:$A$104,Drury_beneficiary_allocation!$C$5:$C$104,0,0)</f>
        <v>0</v>
      </c>
      <c r="Y15" s="349">
        <f t="shared" si="1"/>
        <v>0</v>
      </c>
      <c r="Z15" s="349">
        <f t="shared" si="2"/>
        <v>0</v>
      </c>
      <c r="AA15" s="349"/>
      <c r="AB15" s="353">
        <v>0</v>
      </c>
      <c r="AC15" s="354" t="str">
        <f t="shared" si="3"/>
        <v>Collector</v>
      </c>
      <c r="AD15" s="349"/>
      <c r="AE15" s="349"/>
      <c r="AF15" s="355">
        <f>_xlfn.XLOOKUP(A15,'P1 Date Adjustment'!B:B,'P1 Date Adjustment'!F:F,"not found",0)</f>
        <v>2035</v>
      </c>
      <c r="AG15" s="349">
        <f t="shared" si="4"/>
        <v>0</v>
      </c>
      <c r="AI15" s="360"/>
      <c r="AJ15" s="360"/>
    </row>
    <row r="16" spans="1:36" ht="30" x14ac:dyDescent="0.25">
      <c r="A16" s="129" t="s">
        <v>237</v>
      </c>
      <c r="B16" s="358" t="s">
        <v>238</v>
      </c>
      <c r="C16" s="358" t="str">
        <f>_xlfn.XLOOKUP($A16,'Total project cost for DCs'!A:A,'Total project cost for DCs'!C:C,"Not found",0)</f>
        <v>2-lane urban (upgrade existing road layout with active modes on both sides + intersection improvements)</v>
      </c>
      <c r="D16" s="355" t="s">
        <v>155</v>
      </c>
      <c r="E16" s="355" t="s">
        <v>199</v>
      </c>
      <c r="H16" s="355" t="s">
        <v>825</v>
      </c>
      <c r="I16" s="359">
        <f>_xlfn.XLOOKUP($H16,DC_growth_AGS!$A$665:$A$673,DC_growth_AGS!$O$665:$O$673,"Not found",0)</f>
        <v>0.95615833786134774</v>
      </c>
      <c r="J16" s="355">
        <v>2033</v>
      </c>
      <c r="K16" s="360">
        <f>_xlfn.XLOOKUP($A16,'Total project cost for DCs'!$A$4:$A$111,'Total project cost for DCs'!G$4:G$111,0,0)*_xlfn.XLOOKUP($A16,Drury_beneficiary_allocation!$A$5:$A$104,Drury_beneficiary_allocation!$C$5:$C$104,0,0)</f>
        <v>0</v>
      </c>
      <c r="L16" s="360">
        <f>_xlfn.XLOOKUP($A16,'Total project cost for DCs'!$A$4:$A$111,'Total project cost for DCs'!H$4:H$111,0,0)*_xlfn.XLOOKUP($A16,Drury_beneficiary_allocation!$A$5:$A$104,Drury_beneficiary_allocation!$C$5:$C$104,0,0)</f>
        <v>0</v>
      </c>
      <c r="M16" s="360">
        <f>_xlfn.XLOOKUP($A16,'Total project cost for DCs'!$A$4:$A$111,'Total project cost for DCs'!I$4:I$111,0,0)*_xlfn.XLOOKUP($A16,Drury_beneficiary_allocation!$A$5:$A$104,Drury_beneficiary_allocation!$C$5:$C$104,0,0)</f>
        <v>0</v>
      </c>
      <c r="N16" s="360">
        <f>_xlfn.XLOOKUP($A16,'Total project cost for DCs'!$A$4:$A$111,'Total project cost for DCs'!J$4:J$111,0,0)*_xlfn.XLOOKUP($A16,Drury_beneficiary_allocation!$A$5:$A$104,Drury_beneficiary_allocation!$C$5:$C$104,0,0)</f>
        <v>0</v>
      </c>
      <c r="O16" s="360">
        <f>_xlfn.XLOOKUP($A16,'Total project cost for DCs'!$A$4:$A$111,'Total project cost for DCs'!K$4:K$111,0,0)*_xlfn.XLOOKUP($A16,Drury_beneficiary_allocation!$A$5:$A$104,Drury_beneficiary_allocation!$C$5:$C$104,0,0)</f>
        <v>0</v>
      </c>
      <c r="P16" s="360">
        <f>_xlfn.XLOOKUP($A16,'Total project cost for DCs'!$A$4:$A$111,'Total project cost for DCs'!L$4:L$111,0,0)*_xlfn.XLOOKUP($A16,Drury_beneficiary_allocation!$A$5:$A$104,Drury_beneficiary_allocation!$C$5:$C$104,0,0)</f>
        <v>0</v>
      </c>
      <c r="Q16" s="360">
        <f>_xlfn.XLOOKUP($A16,'Total project cost for DCs'!$A$4:$A$111,'Total project cost for DCs'!M$4:M$111,0,0)*_xlfn.XLOOKUP($A16,Drury_beneficiary_allocation!$A$5:$A$104,Drury_beneficiary_allocation!$C$5:$C$104,0,0)</f>
        <v>0</v>
      </c>
      <c r="R16" s="360">
        <f>_xlfn.XLOOKUP($A16,'Total project cost for DCs'!$A$4:$A$111,'Total project cost for DCs'!N$4:N$111,0,0)*_xlfn.XLOOKUP($A16,Drury_beneficiary_allocation!$A$5:$A$104,Drury_beneficiary_allocation!$C$5:$C$104,0,0)</f>
        <v>0</v>
      </c>
      <c r="S16" s="360">
        <f>_xlfn.XLOOKUP($A16,'Total project cost for DCs'!$A$4:$A$111,'Total project cost for DCs'!O$4:O$111,0,0)*_xlfn.XLOOKUP($A16,Drury_beneficiary_allocation!$A$5:$A$104,Drury_beneficiary_allocation!$C$5:$C$104,0,0)</f>
        <v>0</v>
      </c>
      <c r="T16" s="360">
        <f>_xlfn.XLOOKUP($A16,'Total project cost for DCs'!$A$4:$A$111,'Total project cost for DCs'!P$4:P$111,0,0)*_xlfn.XLOOKUP($A16,Drury_beneficiary_allocation!$A$5:$A$104,Drury_beneficiary_allocation!$C$5:$C$104,0,0)</f>
        <v>0</v>
      </c>
      <c r="U16" s="360">
        <f>_xlfn.XLOOKUP($A16,'Total project cost for DCs'!$A$4:$A$111,'Total project cost for DCs'!Q$4:Q$111,0,0)*_xlfn.XLOOKUP($A16,Drury_beneficiary_allocation!$A$5:$A$104,Drury_beneficiary_allocation!$C$5:$C$104,0,0)</f>
        <v>0</v>
      </c>
      <c r="V16" s="360">
        <f>_xlfn.XLOOKUP($A16,'Total project cost for DCs'!$A$4:$A$111,'Total project cost for DCs'!R$4:R$111,0,0)*_xlfn.XLOOKUP($A16,Drury_beneficiary_allocation!$A$5:$A$104,Drury_beneficiary_allocation!$C$5:$C$104,0,0)</f>
        <v>0</v>
      </c>
      <c r="W16" s="360">
        <f>_xlfn.XLOOKUP($A16,'Total project cost for DCs'!$A$4:$A$111,'Total project cost for DCs'!S$4:S$111,0,0)*_xlfn.XLOOKUP($A16,Drury_beneficiary_allocation!$A$5:$A$104,Drury_beneficiary_allocation!$C$5:$C$104,0,0)</f>
        <v>0</v>
      </c>
      <c r="X16" s="360">
        <f>_xlfn.XLOOKUP($A16,'Total project cost for DCs'!$A$4:$A$111,'Total project cost for DCs'!T$4:T$111,0,0)*_xlfn.XLOOKUP($A16,Drury_beneficiary_allocation!$A$5:$A$104,Drury_beneficiary_allocation!$C$5:$C$104,0,0)</f>
        <v>0</v>
      </c>
      <c r="Y16" s="349">
        <f t="shared" si="1"/>
        <v>0</v>
      </c>
      <c r="Z16" s="349">
        <f t="shared" si="2"/>
        <v>0</v>
      </c>
      <c r="AA16" s="349"/>
      <c r="AB16" s="353">
        <v>0</v>
      </c>
      <c r="AC16" s="354" t="str">
        <f t="shared" si="3"/>
        <v>Collector</v>
      </c>
      <c r="AD16" s="349"/>
      <c r="AE16" s="349"/>
      <c r="AF16" s="355">
        <f>_xlfn.XLOOKUP(A16,'P1 Date Adjustment'!B:B,'P1 Date Adjustment'!F:F,"not found",0)</f>
        <v>2033</v>
      </c>
      <c r="AG16" s="349">
        <f t="shared" si="4"/>
        <v>0</v>
      </c>
      <c r="AI16" s="360"/>
      <c r="AJ16" s="360"/>
    </row>
    <row r="17" spans="1:36" ht="30" x14ac:dyDescent="0.25">
      <c r="A17" s="129" t="s">
        <v>246</v>
      </c>
      <c r="B17" s="358" t="s">
        <v>247</v>
      </c>
      <c r="C17" s="358" t="str">
        <f>_xlfn.XLOOKUP($A17,'Total project cost for DCs'!A:A,'Total project cost for DCs'!C:C,"Not found",0)</f>
        <v>4-lane urban- upgrade 2-lane urban with active modes on both sides (SGA design)</v>
      </c>
      <c r="D17" s="355" t="s">
        <v>155</v>
      </c>
      <c r="E17" s="355" t="s">
        <v>157</v>
      </c>
      <c r="H17" s="355" t="s">
        <v>825</v>
      </c>
      <c r="I17" s="359">
        <f>_xlfn.XLOOKUP($H17,DC_growth_AGS!$A$665:$A$673,DC_growth_AGS!$O$665:$O$673,"Not found",0)</f>
        <v>0.95615833786134774</v>
      </c>
      <c r="J17" s="355">
        <v>2050</v>
      </c>
      <c r="K17" s="360">
        <f>_xlfn.XLOOKUP($A17,'Total project cost for DCs'!$A$4:$A$111,'Total project cost for DCs'!G$4:G$111,0,0)*_xlfn.XLOOKUP($A17,Drury_beneficiary_allocation!$A$5:$A$104,Drury_beneficiary_allocation!$C$5:$C$104,0,0)</f>
        <v>0</v>
      </c>
      <c r="L17" s="360">
        <f>_xlfn.XLOOKUP($A17,'Total project cost for DCs'!$A$4:$A$111,'Total project cost for DCs'!H$4:H$111,0,0)*_xlfn.XLOOKUP($A17,Drury_beneficiary_allocation!$A$5:$A$104,Drury_beneficiary_allocation!$C$5:$C$104,0,0)</f>
        <v>0</v>
      </c>
      <c r="M17" s="360">
        <f>_xlfn.XLOOKUP($A17,'Total project cost for DCs'!$A$4:$A$111,'Total project cost for DCs'!I$4:I$111,0,0)*_xlfn.XLOOKUP($A17,Drury_beneficiary_allocation!$A$5:$A$104,Drury_beneficiary_allocation!$C$5:$C$104,0,0)</f>
        <v>0</v>
      </c>
      <c r="N17" s="360">
        <f>_xlfn.XLOOKUP($A17,'Total project cost for DCs'!$A$4:$A$111,'Total project cost for DCs'!J$4:J$111,0,0)*_xlfn.XLOOKUP($A17,Drury_beneficiary_allocation!$A$5:$A$104,Drury_beneficiary_allocation!$C$5:$C$104,0,0)</f>
        <v>0</v>
      </c>
      <c r="O17" s="360">
        <f>_xlfn.XLOOKUP($A17,'Total project cost for DCs'!$A$4:$A$111,'Total project cost for DCs'!K$4:K$111,0,0)*_xlfn.XLOOKUP($A17,Drury_beneficiary_allocation!$A$5:$A$104,Drury_beneficiary_allocation!$C$5:$C$104,0,0)</f>
        <v>0</v>
      </c>
      <c r="P17" s="360">
        <f>_xlfn.XLOOKUP($A17,'Total project cost for DCs'!$A$4:$A$111,'Total project cost for DCs'!L$4:L$111,0,0)*_xlfn.XLOOKUP($A17,Drury_beneficiary_allocation!$A$5:$A$104,Drury_beneficiary_allocation!$C$5:$C$104,0,0)</f>
        <v>0</v>
      </c>
      <c r="Q17" s="360">
        <f>_xlfn.XLOOKUP($A17,'Total project cost for DCs'!$A$4:$A$111,'Total project cost for DCs'!M$4:M$111,0,0)*_xlfn.XLOOKUP($A17,Drury_beneficiary_allocation!$A$5:$A$104,Drury_beneficiary_allocation!$C$5:$C$104,0,0)</f>
        <v>0</v>
      </c>
      <c r="R17" s="360">
        <f>_xlfn.XLOOKUP($A17,'Total project cost for DCs'!$A$4:$A$111,'Total project cost for DCs'!N$4:N$111,0,0)*_xlfn.XLOOKUP($A17,Drury_beneficiary_allocation!$A$5:$A$104,Drury_beneficiary_allocation!$C$5:$C$104,0,0)</f>
        <v>0</v>
      </c>
      <c r="S17" s="360">
        <f>_xlfn.XLOOKUP($A17,'Total project cost for DCs'!$A$4:$A$111,'Total project cost for DCs'!O$4:O$111,0,0)*_xlfn.XLOOKUP($A17,Drury_beneficiary_allocation!$A$5:$A$104,Drury_beneficiary_allocation!$C$5:$C$104,0,0)</f>
        <v>0</v>
      </c>
      <c r="T17" s="360">
        <f>_xlfn.XLOOKUP($A17,'Total project cost for DCs'!$A$4:$A$111,'Total project cost for DCs'!P$4:P$111,0,0)*_xlfn.XLOOKUP($A17,Drury_beneficiary_allocation!$A$5:$A$104,Drury_beneficiary_allocation!$C$5:$C$104,0,0)</f>
        <v>0</v>
      </c>
      <c r="U17" s="360">
        <f>_xlfn.XLOOKUP($A17,'Total project cost for DCs'!$A$4:$A$111,'Total project cost for DCs'!Q$4:Q$111,0,0)*_xlfn.XLOOKUP($A17,Drury_beneficiary_allocation!$A$5:$A$104,Drury_beneficiary_allocation!$C$5:$C$104,0,0)</f>
        <v>0</v>
      </c>
      <c r="V17" s="360">
        <f>_xlfn.XLOOKUP($A17,'Total project cost for DCs'!$A$4:$A$111,'Total project cost for DCs'!R$4:R$111,0,0)*_xlfn.XLOOKUP($A17,Drury_beneficiary_allocation!$A$5:$A$104,Drury_beneficiary_allocation!$C$5:$C$104,0,0)</f>
        <v>0</v>
      </c>
      <c r="W17" s="360">
        <f>_xlfn.XLOOKUP($A17,'Total project cost for DCs'!$A$4:$A$111,'Total project cost for DCs'!S$4:S$111,0,0)*_xlfn.XLOOKUP($A17,Drury_beneficiary_allocation!$A$5:$A$104,Drury_beneficiary_allocation!$C$5:$C$104,0,0)</f>
        <v>0</v>
      </c>
      <c r="X17" s="360">
        <f>_xlfn.XLOOKUP($A17,'Total project cost for DCs'!$A$4:$A$111,'Total project cost for DCs'!T$4:T$111,0,0)*_xlfn.XLOOKUP($A17,Drury_beneficiary_allocation!$A$5:$A$104,Drury_beneficiary_allocation!$C$5:$C$104,0,0)</f>
        <v>0</v>
      </c>
      <c r="Y17" s="349">
        <f t="shared" si="1"/>
        <v>0</v>
      </c>
      <c r="Z17" s="349">
        <f t="shared" si="2"/>
        <v>0</v>
      </c>
      <c r="AA17" s="349"/>
      <c r="AB17" s="353">
        <v>0</v>
      </c>
      <c r="AC17" s="354" t="str">
        <f t="shared" si="3"/>
        <v>Arterial</v>
      </c>
      <c r="AD17" s="349"/>
      <c r="AE17" s="349"/>
      <c r="AF17" s="355">
        <f>_xlfn.XLOOKUP(A17,'P1 Date Adjustment'!B:B,'P1 Date Adjustment'!F:F,"not found",0)</f>
        <v>2050</v>
      </c>
      <c r="AG17" s="349">
        <f t="shared" si="4"/>
        <v>0</v>
      </c>
      <c r="AI17" s="360"/>
      <c r="AJ17" s="360"/>
    </row>
    <row r="18" spans="1:36" ht="45" x14ac:dyDescent="0.25">
      <c r="A18" s="129" t="s">
        <v>259</v>
      </c>
      <c r="B18" s="358" t="s">
        <v>260</v>
      </c>
      <c r="C18" s="358" t="str">
        <f>_xlfn.XLOOKUP($A18,'Total project cost for DCs'!A:A,'Total project cost for DCs'!C:C,"Not found",0)</f>
        <v>Active mode upgrades- existing road layout with active modes on both sides + intersection upgrades for active mode crossing</v>
      </c>
      <c r="D18" s="355" t="s">
        <v>155</v>
      </c>
      <c r="E18" s="355" t="s">
        <v>199</v>
      </c>
      <c r="H18" s="355" t="s">
        <v>825</v>
      </c>
      <c r="I18" s="359">
        <f>_xlfn.XLOOKUP($H18,DC_growth_AGS!$A$665:$A$673,DC_growth_AGS!$O$665:$O$673,"Not found",0)</f>
        <v>0.95615833786134774</v>
      </c>
      <c r="J18" s="355">
        <v>2035</v>
      </c>
      <c r="K18" s="360">
        <f>_xlfn.XLOOKUP($A18,'Total project cost for DCs'!$A$4:$A$111,'Total project cost for DCs'!G$4:G$111,0,0)*_xlfn.XLOOKUP($A18,Drury_beneficiary_allocation!$A$5:$A$104,Drury_beneficiary_allocation!$C$5:$C$104,0,0)</f>
        <v>0</v>
      </c>
      <c r="L18" s="360">
        <f>_xlfn.XLOOKUP($A18,'Total project cost for DCs'!$A$4:$A$111,'Total project cost for DCs'!H$4:H$111,0,0)*_xlfn.XLOOKUP($A18,Drury_beneficiary_allocation!$A$5:$A$104,Drury_beneficiary_allocation!$C$5:$C$104,0,0)</f>
        <v>0</v>
      </c>
      <c r="M18" s="360">
        <f>_xlfn.XLOOKUP($A18,'Total project cost for DCs'!$A$4:$A$111,'Total project cost for DCs'!I$4:I$111,0,0)*_xlfn.XLOOKUP($A18,Drury_beneficiary_allocation!$A$5:$A$104,Drury_beneficiary_allocation!$C$5:$C$104,0,0)</f>
        <v>0</v>
      </c>
      <c r="N18" s="360">
        <f>_xlfn.XLOOKUP($A18,'Total project cost for DCs'!$A$4:$A$111,'Total project cost for DCs'!J$4:J$111,0,0)*_xlfn.XLOOKUP($A18,Drury_beneficiary_allocation!$A$5:$A$104,Drury_beneficiary_allocation!$C$5:$C$104,0,0)</f>
        <v>0</v>
      </c>
      <c r="O18" s="360">
        <f>_xlfn.XLOOKUP($A18,'Total project cost for DCs'!$A$4:$A$111,'Total project cost for DCs'!K$4:K$111,0,0)*_xlfn.XLOOKUP($A18,Drury_beneficiary_allocation!$A$5:$A$104,Drury_beneficiary_allocation!$C$5:$C$104,0,0)</f>
        <v>0</v>
      </c>
      <c r="P18" s="360">
        <f>_xlfn.XLOOKUP($A18,'Total project cost for DCs'!$A$4:$A$111,'Total project cost for DCs'!L$4:L$111,0,0)*_xlfn.XLOOKUP($A18,Drury_beneficiary_allocation!$A$5:$A$104,Drury_beneficiary_allocation!$C$5:$C$104,0,0)</f>
        <v>0</v>
      </c>
      <c r="Q18" s="360">
        <f>_xlfn.XLOOKUP($A18,'Total project cost for DCs'!$A$4:$A$111,'Total project cost for DCs'!M$4:M$111,0,0)*_xlfn.XLOOKUP($A18,Drury_beneficiary_allocation!$A$5:$A$104,Drury_beneficiary_allocation!$C$5:$C$104,0,0)</f>
        <v>0</v>
      </c>
      <c r="R18" s="360">
        <f>_xlfn.XLOOKUP($A18,'Total project cost for DCs'!$A$4:$A$111,'Total project cost for DCs'!N$4:N$111,0,0)*_xlfn.XLOOKUP($A18,Drury_beneficiary_allocation!$A$5:$A$104,Drury_beneficiary_allocation!$C$5:$C$104,0,0)</f>
        <v>0</v>
      </c>
      <c r="S18" s="360">
        <f>_xlfn.XLOOKUP($A18,'Total project cost for DCs'!$A$4:$A$111,'Total project cost for DCs'!O$4:O$111,0,0)*_xlfn.XLOOKUP($A18,Drury_beneficiary_allocation!$A$5:$A$104,Drury_beneficiary_allocation!$C$5:$C$104,0,0)</f>
        <v>0</v>
      </c>
      <c r="T18" s="360">
        <f>_xlfn.XLOOKUP($A18,'Total project cost for DCs'!$A$4:$A$111,'Total project cost for DCs'!P$4:P$111,0,0)*_xlfn.XLOOKUP($A18,Drury_beneficiary_allocation!$A$5:$A$104,Drury_beneficiary_allocation!$C$5:$C$104,0,0)</f>
        <v>0</v>
      </c>
      <c r="U18" s="360">
        <f>_xlfn.XLOOKUP($A18,'Total project cost for DCs'!$A$4:$A$111,'Total project cost for DCs'!Q$4:Q$111,0,0)*_xlfn.XLOOKUP($A18,Drury_beneficiary_allocation!$A$5:$A$104,Drury_beneficiary_allocation!$C$5:$C$104,0,0)</f>
        <v>0</v>
      </c>
      <c r="V18" s="360">
        <f>_xlfn.XLOOKUP($A18,'Total project cost for DCs'!$A$4:$A$111,'Total project cost for DCs'!R$4:R$111,0,0)*_xlfn.XLOOKUP($A18,Drury_beneficiary_allocation!$A$5:$A$104,Drury_beneficiary_allocation!$C$5:$C$104,0,0)</f>
        <v>0</v>
      </c>
      <c r="W18" s="360">
        <f>_xlfn.XLOOKUP($A18,'Total project cost for DCs'!$A$4:$A$111,'Total project cost for DCs'!S$4:S$111,0,0)*_xlfn.XLOOKUP($A18,Drury_beneficiary_allocation!$A$5:$A$104,Drury_beneficiary_allocation!$C$5:$C$104,0,0)</f>
        <v>0</v>
      </c>
      <c r="X18" s="360">
        <f>_xlfn.XLOOKUP($A18,'Total project cost for DCs'!$A$4:$A$111,'Total project cost for DCs'!T$4:T$111,0,0)*_xlfn.XLOOKUP($A18,Drury_beneficiary_allocation!$A$5:$A$104,Drury_beneficiary_allocation!$C$5:$C$104,0,0)</f>
        <v>0</v>
      </c>
      <c r="Y18" s="349">
        <f t="shared" si="1"/>
        <v>0</v>
      </c>
      <c r="Z18" s="349">
        <f t="shared" si="2"/>
        <v>0</v>
      </c>
      <c r="AA18" s="349"/>
      <c r="AB18" s="353">
        <v>0</v>
      </c>
      <c r="AC18" s="354" t="str">
        <f t="shared" si="3"/>
        <v>Collector</v>
      </c>
      <c r="AD18" s="349"/>
      <c r="AE18" s="349"/>
      <c r="AF18" s="355">
        <f>_xlfn.XLOOKUP(A18,'P1 Date Adjustment'!B:B,'P1 Date Adjustment'!F:F,"not found",0)</f>
        <v>2035</v>
      </c>
      <c r="AG18" s="349">
        <f t="shared" si="4"/>
        <v>0</v>
      </c>
      <c r="AI18" s="360"/>
      <c r="AJ18" s="360"/>
    </row>
    <row r="19" spans="1:36" ht="45" x14ac:dyDescent="0.25">
      <c r="A19" s="129">
        <v>21</v>
      </c>
      <c r="B19" s="358" t="s">
        <v>262</v>
      </c>
      <c r="C19" s="358" t="str">
        <f>_xlfn.XLOOKUP($A19,'Total project cost for DCs'!A:A,'Total project cost for DCs'!C:C,"Not found",0)</f>
        <v>Active mode upgrades- existing road layout with active modes on both sides + intersection upgrades for active mode crossing</v>
      </c>
      <c r="D19" s="355" t="s">
        <v>155</v>
      </c>
      <c r="E19" s="355" t="s">
        <v>199</v>
      </c>
      <c r="H19" s="355" t="s">
        <v>825</v>
      </c>
      <c r="I19" s="359">
        <f>_xlfn.XLOOKUP($H19,DC_growth_AGS!$A$665:$A$673,DC_growth_AGS!$O$665:$O$673,"Not found",0)</f>
        <v>0.95615833786134774</v>
      </c>
      <c r="J19" s="355">
        <v>2035</v>
      </c>
      <c r="K19" s="360">
        <f>_xlfn.XLOOKUP($A19,'Total project cost for DCs'!$A$4:$A$111,'Total project cost for DCs'!G$4:G$111,0,0)*_xlfn.XLOOKUP($A19,Drury_beneficiary_allocation!$A$5:$A$104,Drury_beneficiary_allocation!$C$5:$C$104,0,0)</f>
        <v>0</v>
      </c>
      <c r="L19" s="360">
        <f>_xlfn.XLOOKUP($A19,'Total project cost for DCs'!$A$4:$A$111,'Total project cost for DCs'!H$4:H$111,0,0)*_xlfn.XLOOKUP($A19,Drury_beneficiary_allocation!$A$5:$A$104,Drury_beneficiary_allocation!$C$5:$C$104,0,0)</f>
        <v>0</v>
      </c>
      <c r="M19" s="360">
        <f>_xlfn.XLOOKUP($A19,'Total project cost for DCs'!$A$4:$A$111,'Total project cost for DCs'!I$4:I$111,0,0)*_xlfn.XLOOKUP($A19,Drury_beneficiary_allocation!$A$5:$A$104,Drury_beneficiary_allocation!$C$5:$C$104,0,0)</f>
        <v>0</v>
      </c>
      <c r="N19" s="360">
        <f>_xlfn.XLOOKUP($A19,'Total project cost for DCs'!$A$4:$A$111,'Total project cost for DCs'!J$4:J$111,0,0)*_xlfn.XLOOKUP($A19,Drury_beneficiary_allocation!$A$5:$A$104,Drury_beneficiary_allocation!$C$5:$C$104,0,0)</f>
        <v>0</v>
      </c>
      <c r="O19" s="360">
        <f>_xlfn.XLOOKUP($A19,'Total project cost for DCs'!$A$4:$A$111,'Total project cost for DCs'!K$4:K$111,0,0)*_xlfn.XLOOKUP($A19,Drury_beneficiary_allocation!$A$5:$A$104,Drury_beneficiary_allocation!$C$5:$C$104,0,0)</f>
        <v>0</v>
      </c>
      <c r="P19" s="360">
        <f>_xlfn.XLOOKUP($A19,'Total project cost for DCs'!$A$4:$A$111,'Total project cost for DCs'!L$4:L$111,0,0)*_xlfn.XLOOKUP($A19,Drury_beneficiary_allocation!$A$5:$A$104,Drury_beneficiary_allocation!$C$5:$C$104,0,0)</f>
        <v>0</v>
      </c>
      <c r="Q19" s="360">
        <f>_xlfn.XLOOKUP($A19,'Total project cost for DCs'!$A$4:$A$111,'Total project cost for DCs'!M$4:M$111,0,0)*_xlfn.XLOOKUP($A19,Drury_beneficiary_allocation!$A$5:$A$104,Drury_beneficiary_allocation!$C$5:$C$104,0,0)</f>
        <v>0</v>
      </c>
      <c r="R19" s="360">
        <f>_xlfn.XLOOKUP($A19,'Total project cost for DCs'!$A$4:$A$111,'Total project cost for DCs'!N$4:N$111,0,0)*_xlfn.XLOOKUP($A19,Drury_beneficiary_allocation!$A$5:$A$104,Drury_beneficiary_allocation!$C$5:$C$104,0,0)</f>
        <v>0</v>
      </c>
      <c r="S19" s="360">
        <f>_xlfn.XLOOKUP($A19,'Total project cost for DCs'!$A$4:$A$111,'Total project cost for DCs'!O$4:O$111,0,0)*_xlfn.XLOOKUP($A19,Drury_beneficiary_allocation!$A$5:$A$104,Drury_beneficiary_allocation!$C$5:$C$104,0,0)</f>
        <v>0</v>
      </c>
      <c r="T19" s="360">
        <f>_xlfn.XLOOKUP($A19,'Total project cost for DCs'!$A$4:$A$111,'Total project cost for DCs'!P$4:P$111,0,0)*_xlfn.XLOOKUP($A19,Drury_beneficiary_allocation!$A$5:$A$104,Drury_beneficiary_allocation!$C$5:$C$104,0,0)</f>
        <v>0</v>
      </c>
      <c r="U19" s="360">
        <f>_xlfn.XLOOKUP($A19,'Total project cost for DCs'!$A$4:$A$111,'Total project cost for DCs'!Q$4:Q$111,0,0)*_xlfn.XLOOKUP($A19,Drury_beneficiary_allocation!$A$5:$A$104,Drury_beneficiary_allocation!$C$5:$C$104,0,0)</f>
        <v>0</v>
      </c>
      <c r="V19" s="360">
        <f>_xlfn.XLOOKUP($A19,'Total project cost for DCs'!$A$4:$A$111,'Total project cost for DCs'!R$4:R$111,0,0)*_xlfn.XLOOKUP($A19,Drury_beneficiary_allocation!$A$5:$A$104,Drury_beneficiary_allocation!$C$5:$C$104,0,0)</f>
        <v>0</v>
      </c>
      <c r="W19" s="360">
        <f>_xlfn.XLOOKUP($A19,'Total project cost for DCs'!$A$4:$A$111,'Total project cost for DCs'!S$4:S$111,0,0)*_xlfn.XLOOKUP($A19,Drury_beneficiary_allocation!$A$5:$A$104,Drury_beneficiary_allocation!$C$5:$C$104,0,0)</f>
        <v>0</v>
      </c>
      <c r="X19" s="360">
        <f>_xlfn.XLOOKUP($A19,'Total project cost for DCs'!$A$4:$A$111,'Total project cost for DCs'!T$4:T$111,0,0)*_xlfn.XLOOKUP($A19,Drury_beneficiary_allocation!$A$5:$A$104,Drury_beneficiary_allocation!$C$5:$C$104,0,0)</f>
        <v>28324.805172032218</v>
      </c>
      <c r="Y19" s="349">
        <f t="shared" si="1"/>
        <v>28324.805172032218</v>
      </c>
      <c r="Z19" s="349">
        <f t="shared" si="2"/>
        <v>28324.805172032218</v>
      </c>
      <c r="AA19" s="349"/>
      <c r="AB19" s="353">
        <v>0</v>
      </c>
      <c r="AC19" s="354" t="str">
        <f t="shared" si="3"/>
        <v>Collector</v>
      </c>
      <c r="AD19" s="349"/>
      <c r="AE19" s="349"/>
      <c r="AF19" s="355">
        <f>_xlfn.XLOOKUP(A19,'P1 Date Adjustment'!B:B,'P1 Date Adjustment'!F:F,"not found",0)</f>
        <v>2035</v>
      </c>
      <c r="AG19" s="349">
        <f t="shared" si="4"/>
        <v>27082.99863353683</v>
      </c>
      <c r="AI19" s="360"/>
      <c r="AJ19" s="360"/>
    </row>
    <row r="20" spans="1:36" x14ac:dyDescent="0.25">
      <c r="A20" s="129">
        <v>22</v>
      </c>
      <c r="B20" s="358" t="s">
        <v>263</v>
      </c>
      <c r="C20" s="358" t="str">
        <f>_xlfn.XLOOKUP($A20,'Total project cost for DCs'!A:A,'Total project cost for DCs'!C:C,"Not found",0)</f>
        <v>Upgrade intersection with active modes facilities(TDM)</v>
      </c>
      <c r="D20" s="355" t="s">
        <v>155</v>
      </c>
      <c r="E20" s="355" t="s">
        <v>223</v>
      </c>
      <c r="H20" s="355" t="s">
        <v>825</v>
      </c>
      <c r="I20" s="359">
        <f>_xlfn.XLOOKUP($H20,DC_growth_AGS!$A$665:$A$673,DC_growth_AGS!$O$665:$O$673,"Not found",0)</f>
        <v>0.95615833786134774</v>
      </c>
      <c r="J20" s="355">
        <v>2033</v>
      </c>
      <c r="K20" s="360">
        <f>_xlfn.XLOOKUP($A20,'Total project cost for DCs'!$A$4:$A$111,'Total project cost for DCs'!G$4:G$111,0,0)*_xlfn.XLOOKUP($A20,Drury_beneficiary_allocation!$A$5:$A$104,Drury_beneficiary_allocation!$C$5:$C$104,0,0)</f>
        <v>0</v>
      </c>
      <c r="L20" s="360">
        <f>_xlfn.XLOOKUP($A20,'Total project cost for DCs'!$A$4:$A$111,'Total project cost for DCs'!H$4:H$111,0,0)*_xlfn.XLOOKUP($A20,Drury_beneficiary_allocation!$A$5:$A$104,Drury_beneficiary_allocation!$C$5:$C$104,0,0)</f>
        <v>0</v>
      </c>
      <c r="M20" s="360">
        <f>_xlfn.XLOOKUP($A20,'Total project cost for DCs'!$A$4:$A$111,'Total project cost for DCs'!I$4:I$111,0,0)*_xlfn.XLOOKUP($A20,Drury_beneficiary_allocation!$A$5:$A$104,Drury_beneficiary_allocation!$C$5:$C$104,0,0)</f>
        <v>0</v>
      </c>
      <c r="N20" s="360">
        <f>_xlfn.XLOOKUP($A20,'Total project cost for DCs'!$A$4:$A$111,'Total project cost for DCs'!J$4:J$111,0,0)*_xlfn.XLOOKUP($A20,Drury_beneficiary_allocation!$A$5:$A$104,Drury_beneficiary_allocation!$C$5:$C$104,0,0)</f>
        <v>0</v>
      </c>
      <c r="O20" s="360">
        <f>_xlfn.XLOOKUP($A20,'Total project cost for DCs'!$A$4:$A$111,'Total project cost for DCs'!K$4:K$111,0,0)*_xlfn.XLOOKUP($A20,Drury_beneficiary_allocation!$A$5:$A$104,Drury_beneficiary_allocation!$C$5:$C$104,0,0)</f>
        <v>0</v>
      </c>
      <c r="P20" s="360">
        <f>_xlfn.XLOOKUP($A20,'Total project cost for DCs'!$A$4:$A$111,'Total project cost for DCs'!L$4:L$111,0,0)*_xlfn.XLOOKUP($A20,Drury_beneficiary_allocation!$A$5:$A$104,Drury_beneficiary_allocation!$C$5:$C$104,0,0)</f>
        <v>0</v>
      </c>
      <c r="Q20" s="360">
        <f>_xlfn.XLOOKUP($A20,'Total project cost for DCs'!$A$4:$A$111,'Total project cost for DCs'!M$4:M$111,0,0)*_xlfn.XLOOKUP($A20,Drury_beneficiary_allocation!$A$5:$A$104,Drury_beneficiary_allocation!$C$5:$C$104,0,0)</f>
        <v>0</v>
      </c>
      <c r="R20" s="360">
        <f>_xlfn.XLOOKUP($A20,'Total project cost for DCs'!$A$4:$A$111,'Total project cost for DCs'!N$4:N$111,0,0)*_xlfn.XLOOKUP($A20,Drury_beneficiary_allocation!$A$5:$A$104,Drury_beneficiary_allocation!$C$5:$C$104,0,0)</f>
        <v>0</v>
      </c>
      <c r="S20" s="360">
        <f>_xlfn.XLOOKUP($A20,'Total project cost for DCs'!$A$4:$A$111,'Total project cost for DCs'!O$4:O$111,0,0)*_xlfn.XLOOKUP($A20,Drury_beneficiary_allocation!$A$5:$A$104,Drury_beneficiary_allocation!$C$5:$C$104,0,0)</f>
        <v>0</v>
      </c>
      <c r="T20" s="360">
        <f>_xlfn.XLOOKUP($A20,'Total project cost for DCs'!$A$4:$A$111,'Total project cost for DCs'!P$4:P$111,0,0)*_xlfn.XLOOKUP($A20,Drury_beneficiary_allocation!$A$5:$A$104,Drury_beneficiary_allocation!$C$5:$C$104,0,0)</f>
        <v>0</v>
      </c>
      <c r="U20" s="360">
        <f>_xlfn.XLOOKUP($A20,'Total project cost for DCs'!$A$4:$A$111,'Total project cost for DCs'!Q$4:Q$111,0,0)*_xlfn.XLOOKUP($A20,Drury_beneficiary_allocation!$A$5:$A$104,Drury_beneficiary_allocation!$C$5:$C$104,0,0)</f>
        <v>0</v>
      </c>
      <c r="V20" s="360">
        <f>_xlfn.XLOOKUP($A20,'Total project cost for DCs'!$A$4:$A$111,'Total project cost for DCs'!R$4:R$111,0,0)*_xlfn.XLOOKUP($A20,Drury_beneficiary_allocation!$A$5:$A$104,Drury_beneficiary_allocation!$C$5:$C$104,0,0)</f>
        <v>0</v>
      </c>
      <c r="W20" s="360">
        <f>_xlfn.XLOOKUP($A20,'Total project cost for DCs'!$A$4:$A$111,'Total project cost for DCs'!S$4:S$111,0,0)*_xlfn.XLOOKUP($A20,Drury_beneficiary_allocation!$A$5:$A$104,Drury_beneficiary_allocation!$C$5:$C$104,0,0)</f>
        <v>0</v>
      </c>
      <c r="X20" s="360">
        <f>_xlfn.XLOOKUP($A20,'Total project cost for DCs'!$A$4:$A$111,'Total project cost for DCs'!T$4:T$111,0,0)*_xlfn.XLOOKUP($A20,Drury_beneficiary_allocation!$A$5:$A$104,Drury_beneficiary_allocation!$C$5:$C$104,0,0)</f>
        <v>0</v>
      </c>
      <c r="Y20" s="349">
        <f t="shared" si="1"/>
        <v>0</v>
      </c>
      <c r="Z20" s="349">
        <f t="shared" si="2"/>
        <v>0</v>
      </c>
      <c r="AA20" s="349"/>
      <c r="AB20" s="353">
        <v>0</v>
      </c>
      <c r="AC20" s="354" t="str">
        <f t="shared" si="3"/>
        <v>Collector</v>
      </c>
      <c r="AD20" s="349"/>
      <c r="AE20" s="349"/>
      <c r="AF20" s="355">
        <f>_xlfn.XLOOKUP(A20,'P1 Date Adjustment'!B:B,'P1 Date Adjustment'!F:F,"not found",0)</f>
        <v>2033</v>
      </c>
      <c r="AG20" s="349">
        <f t="shared" si="4"/>
        <v>0</v>
      </c>
      <c r="AI20" s="360"/>
      <c r="AJ20" s="360"/>
    </row>
    <row r="21" spans="1:36" ht="45" x14ac:dyDescent="0.25">
      <c r="A21" s="129" t="s">
        <v>281</v>
      </c>
      <c r="B21" s="358" t="s">
        <v>282</v>
      </c>
      <c r="C21" s="358" t="str">
        <f>_xlfn.XLOOKUP($A21,'Total project cost for DCs'!A:A,'Total project cost for DCs'!C:C,"Not found",0)</f>
        <v xml:space="preserve">Interim 2-lane – install kerb and channel within existing road corridor with provision of active modes on both sides, 20m cross-section </v>
      </c>
      <c r="D21" s="355" t="s">
        <v>155</v>
      </c>
      <c r="E21" s="355" t="s">
        <v>145</v>
      </c>
      <c r="H21" s="355" t="s">
        <v>825</v>
      </c>
      <c r="I21" s="359">
        <f>_xlfn.XLOOKUP($H21,DC_growth_AGS!$A$665:$A$673,DC_growth_AGS!$O$665:$O$673,"Not found",0)</f>
        <v>0.95615833786134774</v>
      </c>
      <c r="J21" s="355">
        <v>2025</v>
      </c>
      <c r="K21" s="360">
        <f>_xlfn.XLOOKUP($A21,'Total project cost for DCs'!$A$4:$A$111,'Total project cost for DCs'!G$4:G$111,0,0)*_xlfn.XLOOKUP($A21,Drury_beneficiary_allocation!$A$5:$A$104,Drury_beneficiary_allocation!$C$5:$C$104,0,0)</f>
        <v>0</v>
      </c>
      <c r="L21" s="360">
        <f>_xlfn.XLOOKUP($A21,'Total project cost for DCs'!$A$4:$A$111,'Total project cost for DCs'!H$4:H$111,0,0)*_xlfn.XLOOKUP($A21,Drury_beneficiary_allocation!$A$5:$A$104,Drury_beneficiary_allocation!$C$5:$C$104,0,0)</f>
        <v>0</v>
      </c>
      <c r="M21" s="360">
        <f>_xlfn.XLOOKUP($A21,'Total project cost for DCs'!$A$4:$A$111,'Total project cost for DCs'!I$4:I$111,0,0)*_xlfn.XLOOKUP($A21,Drury_beneficiary_allocation!$A$5:$A$104,Drury_beneficiary_allocation!$C$5:$C$104,0,0)</f>
        <v>0</v>
      </c>
      <c r="N21" s="360">
        <f>_xlfn.XLOOKUP($A21,'Total project cost for DCs'!$A$4:$A$111,'Total project cost for DCs'!J$4:J$111,0,0)*_xlfn.XLOOKUP($A21,Drury_beneficiary_allocation!$A$5:$A$104,Drury_beneficiary_allocation!$C$5:$C$104,0,0)</f>
        <v>0</v>
      </c>
      <c r="O21" s="360">
        <f>_xlfn.XLOOKUP($A21,'Total project cost for DCs'!$A$4:$A$111,'Total project cost for DCs'!K$4:K$111,0,0)*_xlfn.XLOOKUP($A21,Drury_beneficiary_allocation!$A$5:$A$104,Drury_beneficiary_allocation!$C$5:$C$104,0,0)</f>
        <v>0</v>
      </c>
      <c r="P21" s="360">
        <f>_xlfn.XLOOKUP($A21,'Total project cost for DCs'!$A$4:$A$111,'Total project cost for DCs'!L$4:L$111,0,0)*_xlfn.XLOOKUP($A21,Drury_beneficiary_allocation!$A$5:$A$104,Drury_beneficiary_allocation!$C$5:$C$104,0,0)</f>
        <v>0</v>
      </c>
      <c r="Q21" s="360">
        <f>_xlfn.XLOOKUP($A21,'Total project cost for DCs'!$A$4:$A$111,'Total project cost for DCs'!M$4:M$111,0,0)*_xlfn.XLOOKUP($A21,Drury_beneficiary_allocation!$A$5:$A$104,Drury_beneficiary_allocation!$C$5:$C$104,0,0)</f>
        <v>0</v>
      </c>
      <c r="R21" s="360">
        <f>_xlfn.XLOOKUP($A21,'Total project cost for DCs'!$A$4:$A$111,'Total project cost for DCs'!N$4:N$111,0,0)*_xlfn.XLOOKUP($A21,Drury_beneficiary_allocation!$A$5:$A$104,Drury_beneficiary_allocation!$C$5:$C$104,0,0)</f>
        <v>0</v>
      </c>
      <c r="S21" s="360">
        <f>_xlfn.XLOOKUP($A21,'Total project cost for DCs'!$A$4:$A$111,'Total project cost for DCs'!O$4:O$111,0,0)*_xlfn.XLOOKUP($A21,Drury_beneficiary_allocation!$A$5:$A$104,Drury_beneficiary_allocation!$C$5:$C$104,0,0)</f>
        <v>0</v>
      </c>
      <c r="T21" s="360">
        <f>_xlfn.XLOOKUP($A21,'Total project cost for DCs'!$A$4:$A$111,'Total project cost for DCs'!P$4:P$111,0,0)*_xlfn.XLOOKUP($A21,Drury_beneficiary_allocation!$A$5:$A$104,Drury_beneficiary_allocation!$C$5:$C$104,0,0)</f>
        <v>0</v>
      </c>
      <c r="U21" s="360">
        <f>_xlfn.XLOOKUP($A21,'Total project cost for DCs'!$A$4:$A$111,'Total project cost for DCs'!Q$4:Q$111,0,0)*_xlfn.XLOOKUP($A21,Drury_beneficiary_allocation!$A$5:$A$104,Drury_beneficiary_allocation!$C$5:$C$104,0,0)</f>
        <v>0</v>
      </c>
      <c r="V21" s="360">
        <f>_xlfn.XLOOKUP($A21,'Total project cost for DCs'!$A$4:$A$111,'Total project cost for DCs'!R$4:R$111,0,0)*_xlfn.XLOOKUP($A21,Drury_beneficiary_allocation!$A$5:$A$104,Drury_beneficiary_allocation!$C$5:$C$104,0,0)</f>
        <v>0</v>
      </c>
      <c r="W21" s="360">
        <f>_xlfn.XLOOKUP($A21,'Total project cost for DCs'!$A$4:$A$111,'Total project cost for DCs'!S$4:S$111,0,0)*_xlfn.XLOOKUP($A21,Drury_beneficiary_allocation!$A$5:$A$104,Drury_beneficiary_allocation!$C$5:$C$104,0,0)</f>
        <v>0</v>
      </c>
      <c r="X21" s="360">
        <f>_xlfn.XLOOKUP($A21,'Total project cost for DCs'!$A$4:$A$111,'Total project cost for DCs'!T$4:T$111,0,0)*_xlfn.XLOOKUP($A21,Drury_beneficiary_allocation!$A$5:$A$104,Drury_beneficiary_allocation!$C$5:$C$104,0,0)</f>
        <v>0</v>
      </c>
      <c r="Y21" s="349">
        <f t="shared" si="1"/>
        <v>0</v>
      </c>
      <c r="Z21" s="349">
        <f t="shared" si="2"/>
        <v>0</v>
      </c>
      <c r="AA21" s="349"/>
      <c r="AB21" s="353">
        <v>0</v>
      </c>
      <c r="AC21" s="354" t="str">
        <f t="shared" si="3"/>
        <v>Arterial</v>
      </c>
      <c r="AD21" s="349"/>
      <c r="AE21" s="349"/>
      <c r="AF21" s="355">
        <f>_xlfn.XLOOKUP(A21,'P1 Date Adjustment'!B:B,'P1 Date Adjustment'!F:F,"not found",0)</f>
        <v>2025</v>
      </c>
      <c r="AG21" s="349">
        <f t="shared" si="4"/>
        <v>0</v>
      </c>
      <c r="AI21" s="360"/>
      <c r="AJ21" s="360"/>
    </row>
    <row r="22" spans="1:36" ht="60" x14ac:dyDescent="0.25">
      <c r="A22" s="129" t="s">
        <v>287</v>
      </c>
      <c r="B22" s="358" t="s">
        <v>282</v>
      </c>
      <c r="C22" s="358" t="str">
        <f>_xlfn.XLOOKUP($A22,'Total project cost for DCs'!A:A,'Total project cost for DCs'!C:C,"Not found",0)</f>
        <v>Final 4-lane - following interim option, upgrade Road corridor to provide four lanes with additional turning lanes at intersections where required (as indicated in SGA Design</v>
      </c>
      <c r="D22" s="355" t="s">
        <v>155</v>
      </c>
      <c r="E22" s="355" t="s">
        <v>157</v>
      </c>
      <c r="H22" s="355" t="s">
        <v>825</v>
      </c>
      <c r="I22" s="359">
        <f>_xlfn.XLOOKUP($H22,DC_growth_AGS!$A$665:$A$673,DC_growth_AGS!$O$665:$O$673,"Not found",0)</f>
        <v>0.95615833786134774</v>
      </c>
      <c r="J22" s="355">
        <v>2031</v>
      </c>
      <c r="K22" s="360">
        <f>_xlfn.XLOOKUP($A22,'Total project cost for DCs'!$A$4:$A$111,'Total project cost for DCs'!G$4:G$111,0,0)*_xlfn.XLOOKUP($A22,Drury_beneficiary_allocation!$A$5:$A$104,Drury_beneficiary_allocation!$C$5:$C$104,0,0)</f>
        <v>0</v>
      </c>
      <c r="L22" s="360">
        <f>_xlfn.XLOOKUP($A22,'Total project cost for DCs'!$A$4:$A$111,'Total project cost for DCs'!H$4:H$111,0,0)*_xlfn.XLOOKUP($A22,Drury_beneficiary_allocation!$A$5:$A$104,Drury_beneficiary_allocation!$C$5:$C$104,0,0)</f>
        <v>0</v>
      </c>
      <c r="M22" s="360">
        <f>_xlfn.XLOOKUP($A22,'Total project cost for DCs'!$A$4:$A$111,'Total project cost for DCs'!I$4:I$111,0,0)*_xlfn.XLOOKUP($A22,Drury_beneficiary_allocation!$A$5:$A$104,Drury_beneficiary_allocation!$C$5:$C$104,0,0)</f>
        <v>0</v>
      </c>
      <c r="N22" s="360">
        <f>_xlfn.XLOOKUP($A22,'Total project cost for DCs'!$A$4:$A$111,'Total project cost for DCs'!J$4:J$111,0,0)*_xlfn.XLOOKUP($A22,Drury_beneficiary_allocation!$A$5:$A$104,Drury_beneficiary_allocation!$C$5:$C$104,0,0)</f>
        <v>0</v>
      </c>
      <c r="O22" s="360">
        <f>_xlfn.XLOOKUP($A22,'Total project cost for DCs'!$A$4:$A$111,'Total project cost for DCs'!K$4:K$111,0,0)*_xlfn.XLOOKUP($A22,Drury_beneficiary_allocation!$A$5:$A$104,Drury_beneficiary_allocation!$C$5:$C$104,0,0)</f>
        <v>0</v>
      </c>
      <c r="P22" s="360">
        <f>_xlfn.XLOOKUP($A22,'Total project cost for DCs'!$A$4:$A$111,'Total project cost for DCs'!L$4:L$111,0,0)*_xlfn.XLOOKUP($A22,Drury_beneficiary_allocation!$A$5:$A$104,Drury_beneficiary_allocation!$C$5:$C$104,0,0)</f>
        <v>0</v>
      </c>
      <c r="Q22" s="360">
        <f>_xlfn.XLOOKUP($A22,'Total project cost for DCs'!$A$4:$A$111,'Total project cost for DCs'!M$4:M$111,0,0)*_xlfn.XLOOKUP($A22,Drury_beneficiary_allocation!$A$5:$A$104,Drury_beneficiary_allocation!$C$5:$C$104,0,0)</f>
        <v>0</v>
      </c>
      <c r="R22" s="360">
        <f>_xlfn.XLOOKUP($A22,'Total project cost for DCs'!$A$4:$A$111,'Total project cost for DCs'!N$4:N$111,0,0)*_xlfn.XLOOKUP($A22,Drury_beneficiary_allocation!$A$5:$A$104,Drury_beneficiary_allocation!$C$5:$C$104,0,0)</f>
        <v>0</v>
      </c>
      <c r="S22" s="360">
        <f>_xlfn.XLOOKUP($A22,'Total project cost for DCs'!$A$4:$A$111,'Total project cost for DCs'!O$4:O$111,0,0)*_xlfn.XLOOKUP($A22,Drury_beneficiary_allocation!$A$5:$A$104,Drury_beneficiary_allocation!$C$5:$C$104,0,0)</f>
        <v>0</v>
      </c>
      <c r="T22" s="360">
        <f>_xlfn.XLOOKUP($A22,'Total project cost for DCs'!$A$4:$A$111,'Total project cost for DCs'!P$4:P$111,0,0)*_xlfn.XLOOKUP($A22,Drury_beneficiary_allocation!$A$5:$A$104,Drury_beneficiary_allocation!$C$5:$C$104,0,0)</f>
        <v>0</v>
      </c>
      <c r="U22" s="360">
        <f>_xlfn.XLOOKUP($A22,'Total project cost for DCs'!$A$4:$A$111,'Total project cost for DCs'!Q$4:Q$111,0,0)*_xlfn.XLOOKUP($A22,Drury_beneficiary_allocation!$A$5:$A$104,Drury_beneficiary_allocation!$C$5:$C$104,0,0)</f>
        <v>0</v>
      </c>
      <c r="V22" s="360">
        <f>_xlfn.XLOOKUP($A22,'Total project cost for DCs'!$A$4:$A$111,'Total project cost for DCs'!R$4:R$111,0,0)*_xlfn.XLOOKUP($A22,Drury_beneficiary_allocation!$A$5:$A$104,Drury_beneficiary_allocation!$C$5:$C$104,0,0)</f>
        <v>0</v>
      </c>
      <c r="W22" s="360">
        <f>_xlfn.XLOOKUP($A22,'Total project cost for DCs'!$A$4:$A$111,'Total project cost for DCs'!S$4:S$111,0,0)*_xlfn.XLOOKUP($A22,Drury_beneficiary_allocation!$A$5:$A$104,Drury_beneficiary_allocation!$C$5:$C$104,0,0)</f>
        <v>0</v>
      </c>
      <c r="X22" s="360">
        <f>_xlfn.XLOOKUP($A22,'Total project cost for DCs'!$A$4:$A$111,'Total project cost for DCs'!T$4:T$111,0,0)*_xlfn.XLOOKUP($A22,Drury_beneficiary_allocation!$A$5:$A$104,Drury_beneficiary_allocation!$C$5:$C$104,0,0)</f>
        <v>0</v>
      </c>
      <c r="Y22" s="349">
        <f t="shared" si="1"/>
        <v>0</v>
      </c>
      <c r="Z22" s="349">
        <f t="shared" si="2"/>
        <v>0</v>
      </c>
      <c r="AA22" s="349"/>
      <c r="AB22" s="353">
        <v>0</v>
      </c>
      <c r="AC22" s="354" t="str">
        <f t="shared" si="3"/>
        <v>Arterial</v>
      </c>
      <c r="AD22" s="349"/>
      <c r="AE22" s="349"/>
      <c r="AF22" s="355">
        <f>_xlfn.XLOOKUP(A22,'P1 Date Adjustment'!B:B,'P1 Date Adjustment'!F:F,"not found",0)</f>
        <v>2031</v>
      </c>
      <c r="AG22" s="349">
        <f t="shared" si="4"/>
        <v>0</v>
      </c>
      <c r="AI22" s="360"/>
      <c r="AJ22" s="360"/>
    </row>
    <row r="23" spans="1:36" ht="30" x14ac:dyDescent="0.25">
      <c r="A23" s="129">
        <v>24</v>
      </c>
      <c r="B23" s="358" t="s">
        <v>295</v>
      </c>
      <c r="C23" s="358" t="str">
        <f>_xlfn.XLOOKUP($A23,'Total project cost for DCs'!A:A,'Total project cost for DCs'!C:C,"Not found",0)</f>
        <v xml:space="preserve">2-lane urban - upgrade existing road layout with active modes on both sides, 20m cross-section </v>
      </c>
      <c r="D23" s="355" t="s">
        <v>155</v>
      </c>
      <c r="E23" s="355" t="s">
        <v>190</v>
      </c>
      <c r="H23" s="355" t="s">
        <v>825</v>
      </c>
      <c r="I23" s="359">
        <f>_xlfn.XLOOKUP($H23,DC_growth_AGS!$A$665:$A$673,DC_growth_AGS!$O$665:$O$673,"Not found",0)</f>
        <v>0.95615833786134774</v>
      </c>
      <c r="J23" s="355">
        <v>2038</v>
      </c>
      <c r="K23" s="360">
        <f>_xlfn.XLOOKUP($A23,'Total project cost for DCs'!$A$4:$A$111,'Total project cost for DCs'!G$4:G$111,0,0)*_xlfn.XLOOKUP($A23,Drury_beneficiary_allocation!$A$5:$A$104,Drury_beneficiary_allocation!$C$5:$C$104,0,0)</f>
        <v>0</v>
      </c>
      <c r="L23" s="360">
        <f>_xlfn.XLOOKUP($A23,'Total project cost for DCs'!$A$4:$A$111,'Total project cost for DCs'!H$4:H$111,0,0)*_xlfn.XLOOKUP($A23,Drury_beneficiary_allocation!$A$5:$A$104,Drury_beneficiary_allocation!$C$5:$C$104,0,0)</f>
        <v>0</v>
      </c>
      <c r="M23" s="360">
        <f>_xlfn.XLOOKUP($A23,'Total project cost for DCs'!$A$4:$A$111,'Total project cost for DCs'!I$4:I$111,0,0)*_xlfn.XLOOKUP($A23,Drury_beneficiary_allocation!$A$5:$A$104,Drury_beneficiary_allocation!$C$5:$C$104,0,0)</f>
        <v>0</v>
      </c>
      <c r="N23" s="360">
        <f>_xlfn.XLOOKUP($A23,'Total project cost for DCs'!$A$4:$A$111,'Total project cost for DCs'!J$4:J$111,0,0)*_xlfn.XLOOKUP($A23,Drury_beneficiary_allocation!$A$5:$A$104,Drury_beneficiary_allocation!$C$5:$C$104,0,0)</f>
        <v>0</v>
      </c>
      <c r="O23" s="360">
        <f>_xlfn.XLOOKUP($A23,'Total project cost for DCs'!$A$4:$A$111,'Total project cost for DCs'!K$4:K$111,0,0)*_xlfn.XLOOKUP($A23,Drury_beneficiary_allocation!$A$5:$A$104,Drury_beneficiary_allocation!$C$5:$C$104,0,0)</f>
        <v>0</v>
      </c>
      <c r="P23" s="360">
        <f>_xlfn.XLOOKUP($A23,'Total project cost for DCs'!$A$4:$A$111,'Total project cost for DCs'!L$4:L$111,0,0)*_xlfn.XLOOKUP($A23,Drury_beneficiary_allocation!$A$5:$A$104,Drury_beneficiary_allocation!$C$5:$C$104,0,0)</f>
        <v>0</v>
      </c>
      <c r="Q23" s="360">
        <f>_xlfn.XLOOKUP($A23,'Total project cost for DCs'!$A$4:$A$111,'Total project cost for DCs'!M$4:M$111,0,0)*_xlfn.XLOOKUP($A23,Drury_beneficiary_allocation!$A$5:$A$104,Drury_beneficiary_allocation!$C$5:$C$104,0,0)</f>
        <v>136001.27756858215</v>
      </c>
      <c r="R23" s="360">
        <f>_xlfn.XLOOKUP($A23,'Total project cost for DCs'!$A$4:$A$111,'Total project cost for DCs'!N$4:N$111,0,0)*_xlfn.XLOOKUP($A23,Drury_beneficiary_allocation!$A$5:$A$104,Drury_beneficiary_allocation!$C$5:$C$104,0,0)</f>
        <v>0</v>
      </c>
      <c r="S23" s="360">
        <f>_xlfn.XLOOKUP($A23,'Total project cost for DCs'!$A$4:$A$111,'Total project cost for DCs'!O$4:O$111,0,0)*_xlfn.XLOOKUP($A23,Drury_beneficiary_allocation!$A$5:$A$104,Drury_beneficiary_allocation!$C$5:$C$104,0,0)</f>
        <v>0</v>
      </c>
      <c r="T23" s="360">
        <f>_xlfn.XLOOKUP($A23,'Total project cost for DCs'!$A$4:$A$111,'Total project cost for DCs'!P$4:P$111,0,0)*_xlfn.XLOOKUP($A23,Drury_beneficiary_allocation!$A$5:$A$104,Drury_beneficiary_allocation!$C$5:$C$104,0,0)</f>
        <v>0</v>
      </c>
      <c r="U23" s="360">
        <f>_xlfn.XLOOKUP($A23,'Total project cost for DCs'!$A$4:$A$111,'Total project cost for DCs'!Q$4:Q$111,0,0)*_xlfn.XLOOKUP($A23,Drury_beneficiary_allocation!$A$5:$A$104,Drury_beneficiary_allocation!$C$5:$C$104,0,0)</f>
        <v>0</v>
      </c>
      <c r="V23" s="360">
        <f>_xlfn.XLOOKUP($A23,'Total project cost for DCs'!$A$4:$A$111,'Total project cost for DCs'!R$4:R$111,0,0)*_xlfn.XLOOKUP($A23,Drury_beneficiary_allocation!$A$5:$A$104,Drury_beneficiary_allocation!$C$5:$C$104,0,0)</f>
        <v>0</v>
      </c>
      <c r="W23" s="360">
        <f>_xlfn.XLOOKUP($A23,'Total project cost for DCs'!$A$4:$A$111,'Total project cost for DCs'!S$4:S$111,0,0)*_xlfn.XLOOKUP($A23,Drury_beneficiary_allocation!$A$5:$A$104,Drury_beneficiary_allocation!$C$5:$C$104,0,0)</f>
        <v>0</v>
      </c>
      <c r="X23" s="360">
        <f>_xlfn.XLOOKUP($A23,'Total project cost for DCs'!$A$4:$A$111,'Total project cost for DCs'!T$4:T$111,0,0)*_xlfn.XLOOKUP($A23,Drury_beneficiary_allocation!$A$5:$A$104,Drury_beneficiary_allocation!$C$5:$C$104,0,0)</f>
        <v>0</v>
      </c>
      <c r="Y23" s="349">
        <f t="shared" si="1"/>
        <v>136001.27756858215</v>
      </c>
      <c r="Z23" s="349">
        <f t="shared" si="2"/>
        <v>136001.27756858215</v>
      </c>
      <c r="AA23" s="349"/>
      <c r="AB23" s="353">
        <v>0</v>
      </c>
      <c r="AC23" s="354" t="str">
        <f t="shared" si="3"/>
        <v>Arterial</v>
      </c>
      <c r="AD23" s="349"/>
      <c r="AE23" s="349"/>
      <c r="AF23" s="355">
        <f>_xlfn.XLOOKUP(A23,'P1 Date Adjustment'!B:B,'P1 Date Adjustment'!F:F,"not found",0)</f>
        <v>2038</v>
      </c>
      <c r="AG23" s="349">
        <f t="shared" si="4"/>
        <v>130038.75550699531</v>
      </c>
      <c r="AI23" s="360"/>
      <c r="AJ23" s="360"/>
    </row>
    <row r="24" spans="1:36" ht="30" x14ac:dyDescent="0.25">
      <c r="A24" s="129">
        <v>25</v>
      </c>
      <c r="B24" s="358" t="s">
        <v>296</v>
      </c>
      <c r="C24" s="358" t="str">
        <f>_xlfn.XLOOKUP($A24,'Total project cost for DCs'!A:A,'Total project cost for DCs'!C:C,"Not found",0)</f>
        <v>2-lane urban- upgrade existing road layout to 2-lane urban with active modes on both sides</v>
      </c>
      <c r="D24" s="355" t="s">
        <v>155</v>
      </c>
      <c r="E24" s="355" t="s">
        <v>199</v>
      </c>
      <c r="H24" s="355" t="s">
        <v>825</v>
      </c>
      <c r="I24" s="359">
        <f>_xlfn.XLOOKUP($H24,DC_growth_AGS!$A$665:$A$673,DC_growth_AGS!$O$665:$O$673,"Not found",0)</f>
        <v>0.95615833786134774</v>
      </c>
      <c r="J24" s="355">
        <v>2039</v>
      </c>
      <c r="K24" s="360">
        <f>_xlfn.XLOOKUP($A24,'Total project cost for DCs'!$A$4:$A$111,'Total project cost for DCs'!G$4:G$111,0,0)*_xlfn.XLOOKUP($A24,Drury_beneficiary_allocation!$A$5:$A$104,Drury_beneficiary_allocation!$C$5:$C$104,0,0)</f>
        <v>0</v>
      </c>
      <c r="L24" s="360">
        <f>_xlfn.XLOOKUP($A24,'Total project cost for DCs'!$A$4:$A$111,'Total project cost for DCs'!H$4:H$111,0,0)*_xlfn.XLOOKUP($A24,Drury_beneficiary_allocation!$A$5:$A$104,Drury_beneficiary_allocation!$C$5:$C$104,0,0)</f>
        <v>0</v>
      </c>
      <c r="M24" s="360">
        <f>_xlfn.XLOOKUP($A24,'Total project cost for DCs'!$A$4:$A$111,'Total project cost for DCs'!I$4:I$111,0,0)*_xlfn.XLOOKUP($A24,Drury_beneficiary_allocation!$A$5:$A$104,Drury_beneficiary_allocation!$C$5:$C$104,0,0)</f>
        <v>0</v>
      </c>
      <c r="N24" s="360">
        <f>_xlfn.XLOOKUP($A24,'Total project cost for DCs'!$A$4:$A$111,'Total project cost for DCs'!J$4:J$111,0,0)*_xlfn.XLOOKUP($A24,Drury_beneficiary_allocation!$A$5:$A$104,Drury_beneficiary_allocation!$C$5:$C$104,0,0)</f>
        <v>0</v>
      </c>
      <c r="O24" s="360">
        <f>_xlfn.XLOOKUP($A24,'Total project cost for DCs'!$A$4:$A$111,'Total project cost for DCs'!K$4:K$111,0,0)*_xlfn.XLOOKUP($A24,Drury_beneficiary_allocation!$A$5:$A$104,Drury_beneficiary_allocation!$C$5:$C$104,0,0)</f>
        <v>0</v>
      </c>
      <c r="P24" s="360">
        <f>_xlfn.XLOOKUP($A24,'Total project cost for DCs'!$A$4:$A$111,'Total project cost for DCs'!L$4:L$111,0,0)*_xlfn.XLOOKUP($A24,Drury_beneficiary_allocation!$A$5:$A$104,Drury_beneficiary_allocation!$C$5:$C$104,0,0)</f>
        <v>0</v>
      </c>
      <c r="Q24" s="360">
        <f>_xlfn.XLOOKUP($A24,'Total project cost for DCs'!$A$4:$A$111,'Total project cost for DCs'!M$4:M$111,0,0)*_xlfn.XLOOKUP($A24,Drury_beneficiary_allocation!$A$5:$A$104,Drury_beneficiary_allocation!$C$5:$C$104,0,0)</f>
        <v>0</v>
      </c>
      <c r="R24" s="360">
        <f>_xlfn.XLOOKUP($A24,'Total project cost for DCs'!$A$4:$A$111,'Total project cost for DCs'!N$4:N$111,0,0)*_xlfn.XLOOKUP($A24,Drury_beneficiary_allocation!$A$5:$A$104,Drury_beneficiary_allocation!$C$5:$C$104,0,0)</f>
        <v>0</v>
      </c>
      <c r="S24" s="360">
        <f>_xlfn.XLOOKUP($A24,'Total project cost for DCs'!$A$4:$A$111,'Total project cost for DCs'!O$4:O$111,0,0)*_xlfn.XLOOKUP($A24,Drury_beneficiary_allocation!$A$5:$A$104,Drury_beneficiary_allocation!$C$5:$C$104,0,0)</f>
        <v>0</v>
      </c>
      <c r="T24" s="360">
        <f>_xlfn.XLOOKUP($A24,'Total project cost for DCs'!$A$4:$A$111,'Total project cost for DCs'!P$4:P$111,0,0)*_xlfn.XLOOKUP($A24,Drury_beneficiary_allocation!$A$5:$A$104,Drury_beneficiary_allocation!$C$5:$C$104,0,0)</f>
        <v>0</v>
      </c>
      <c r="U24" s="360">
        <f>_xlfn.XLOOKUP($A24,'Total project cost for DCs'!$A$4:$A$111,'Total project cost for DCs'!Q$4:Q$111,0,0)*_xlfn.XLOOKUP($A24,Drury_beneficiary_allocation!$A$5:$A$104,Drury_beneficiary_allocation!$C$5:$C$104,0,0)</f>
        <v>0</v>
      </c>
      <c r="V24" s="360">
        <f>_xlfn.XLOOKUP($A24,'Total project cost for DCs'!$A$4:$A$111,'Total project cost for DCs'!R$4:R$111,0,0)*_xlfn.XLOOKUP($A24,Drury_beneficiary_allocation!$A$5:$A$104,Drury_beneficiary_allocation!$C$5:$C$104,0,0)</f>
        <v>0</v>
      </c>
      <c r="W24" s="360">
        <f>_xlfn.XLOOKUP($A24,'Total project cost for DCs'!$A$4:$A$111,'Total project cost for DCs'!S$4:S$111,0,0)*_xlfn.XLOOKUP($A24,Drury_beneficiary_allocation!$A$5:$A$104,Drury_beneficiary_allocation!$C$5:$C$104,0,0)</f>
        <v>0</v>
      </c>
      <c r="X24" s="360">
        <f>_xlfn.XLOOKUP($A24,'Total project cost for DCs'!$A$4:$A$111,'Total project cost for DCs'!T$4:T$111,0,0)*_xlfn.XLOOKUP($A24,Drury_beneficiary_allocation!$A$5:$A$104,Drury_beneficiary_allocation!$C$5:$C$104,0,0)</f>
        <v>0</v>
      </c>
      <c r="Y24" s="349">
        <f t="shared" si="1"/>
        <v>0</v>
      </c>
      <c r="Z24" s="349">
        <f t="shared" si="2"/>
        <v>0</v>
      </c>
      <c r="AA24" s="349"/>
      <c r="AB24" s="353">
        <v>0</v>
      </c>
      <c r="AC24" s="354" t="str">
        <f t="shared" si="3"/>
        <v>Collector</v>
      </c>
      <c r="AD24" s="349"/>
      <c r="AE24" s="349"/>
      <c r="AF24" s="355">
        <f>_xlfn.XLOOKUP(A24,'P1 Date Adjustment'!B:B,'P1 Date Adjustment'!F:F,"not found",0)</f>
        <v>2039</v>
      </c>
      <c r="AG24" s="349">
        <f t="shared" si="4"/>
        <v>0</v>
      </c>
      <c r="AI24" s="360"/>
      <c r="AJ24" s="360"/>
    </row>
    <row r="25" spans="1:36" ht="45" x14ac:dyDescent="0.25">
      <c r="A25" s="129" t="s">
        <v>298</v>
      </c>
      <c r="B25" s="358" t="s">
        <v>299</v>
      </c>
      <c r="C25" s="358" t="str">
        <f>_xlfn.XLOOKUP($A25,'Total project cost for DCs'!A:A,'Total project cost for DCs'!C:C,"Not found",0)</f>
        <v>Active mode upgrades- existing road layout with active modes on both sides + intersection upgrades for active mode crossing</v>
      </c>
      <c r="D25" s="355" t="s">
        <v>155</v>
      </c>
      <c r="E25" s="355" t="s">
        <v>199</v>
      </c>
      <c r="H25" s="355" t="s">
        <v>825</v>
      </c>
      <c r="I25" s="359">
        <f>_xlfn.XLOOKUP($H25,DC_growth_AGS!$A$665:$A$673,DC_growth_AGS!$O$665:$O$673,"Not found",0)</f>
        <v>0.95615833786134774</v>
      </c>
      <c r="J25" s="355">
        <v>2039</v>
      </c>
      <c r="K25" s="360">
        <f>_xlfn.XLOOKUP($A25,'Total project cost for DCs'!$A$4:$A$111,'Total project cost for DCs'!G$4:G$111,0,0)*_xlfn.XLOOKUP($A25,Drury_beneficiary_allocation!$A$5:$A$104,Drury_beneficiary_allocation!$C$5:$C$104,0,0)</f>
        <v>0</v>
      </c>
      <c r="L25" s="360">
        <f>_xlfn.XLOOKUP($A25,'Total project cost for DCs'!$A$4:$A$111,'Total project cost for DCs'!H$4:H$111,0,0)*_xlfn.XLOOKUP($A25,Drury_beneficiary_allocation!$A$5:$A$104,Drury_beneficiary_allocation!$C$5:$C$104,0,0)</f>
        <v>0</v>
      </c>
      <c r="M25" s="360">
        <f>_xlfn.XLOOKUP($A25,'Total project cost for DCs'!$A$4:$A$111,'Total project cost for DCs'!I$4:I$111,0,0)*_xlfn.XLOOKUP($A25,Drury_beneficiary_allocation!$A$5:$A$104,Drury_beneficiary_allocation!$C$5:$C$104,0,0)</f>
        <v>0</v>
      </c>
      <c r="N25" s="360">
        <f>_xlfn.XLOOKUP($A25,'Total project cost for DCs'!$A$4:$A$111,'Total project cost for DCs'!J$4:J$111,0,0)*_xlfn.XLOOKUP($A25,Drury_beneficiary_allocation!$A$5:$A$104,Drury_beneficiary_allocation!$C$5:$C$104,0,0)</f>
        <v>0</v>
      </c>
      <c r="O25" s="360">
        <f>_xlfn.XLOOKUP($A25,'Total project cost for DCs'!$A$4:$A$111,'Total project cost for DCs'!K$4:K$111,0,0)*_xlfn.XLOOKUP($A25,Drury_beneficiary_allocation!$A$5:$A$104,Drury_beneficiary_allocation!$C$5:$C$104,0,0)</f>
        <v>0</v>
      </c>
      <c r="P25" s="360">
        <f>_xlfn.XLOOKUP($A25,'Total project cost for DCs'!$A$4:$A$111,'Total project cost for DCs'!L$4:L$111,0,0)*_xlfn.XLOOKUP($A25,Drury_beneficiary_allocation!$A$5:$A$104,Drury_beneficiary_allocation!$C$5:$C$104,0,0)</f>
        <v>0</v>
      </c>
      <c r="Q25" s="360">
        <f>_xlfn.XLOOKUP($A25,'Total project cost for DCs'!$A$4:$A$111,'Total project cost for DCs'!M$4:M$111,0,0)*_xlfn.XLOOKUP($A25,Drury_beneficiary_allocation!$A$5:$A$104,Drury_beneficiary_allocation!$C$5:$C$104,0,0)</f>
        <v>0</v>
      </c>
      <c r="R25" s="360">
        <f>_xlfn.XLOOKUP($A25,'Total project cost for DCs'!$A$4:$A$111,'Total project cost for DCs'!N$4:N$111,0,0)*_xlfn.XLOOKUP($A25,Drury_beneficiary_allocation!$A$5:$A$104,Drury_beneficiary_allocation!$C$5:$C$104,0,0)</f>
        <v>0</v>
      </c>
      <c r="S25" s="360">
        <f>_xlfn.XLOOKUP($A25,'Total project cost for DCs'!$A$4:$A$111,'Total project cost for DCs'!O$4:O$111,0,0)*_xlfn.XLOOKUP($A25,Drury_beneficiary_allocation!$A$5:$A$104,Drury_beneficiary_allocation!$C$5:$C$104,0,0)</f>
        <v>0</v>
      </c>
      <c r="T25" s="360">
        <f>_xlfn.XLOOKUP($A25,'Total project cost for DCs'!$A$4:$A$111,'Total project cost for DCs'!P$4:P$111,0,0)*_xlfn.XLOOKUP($A25,Drury_beneficiary_allocation!$A$5:$A$104,Drury_beneficiary_allocation!$C$5:$C$104,0,0)</f>
        <v>0</v>
      </c>
      <c r="U25" s="360">
        <f>_xlfn.XLOOKUP($A25,'Total project cost for DCs'!$A$4:$A$111,'Total project cost for DCs'!Q$4:Q$111,0,0)*_xlfn.XLOOKUP($A25,Drury_beneficiary_allocation!$A$5:$A$104,Drury_beneficiary_allocation!$C$5:$C$104,0,0)</f>
        <v>0</v>
      </c>
      <c r="V25" s="360">
        <f>_xlfn.XLOOKUP($A25,'Total project cost for DCs'!$A$4:$A$111,'Total project cost for DCs'!R$4:R$111,0,0)*_xlfn.XLOOKUP($A25,Drury_beneficiary_allocation!$A$5:$A$104,Drury_beneficiary_allocation!$C$5:$C$104,0,0)</f>
        <v>0</v>
      </c>
      <c r="W25" s="360">
        <f>_xlfn.XLOOKUP($A25,'Total project cost for DCs'!$A$4:$A$111,'Total project cost for DCs'!S$4:S$111,0,0)*_xlfn.XLOOKUP($A25,Drury_beneficiary_allocation!$A$5:$A$104,Drury_beneficiary_allocation!$C$5:$C$104,0,0)</f>
        <v>0</v>
      </c>
      <c r="X25" s="360">
        <f>_xlfn.XLOOKUP($A25,'Total project cost for DCs'!$A$4:$A$111,'Total project cost for DCs'!T$4:T$111,0,0)*_xlfn.XLOOKUP($A25,Drury_beneficiary_allocation!$A$5:$A$104,Drury_beneficiary_allocation!$C$5:$C$104,0,0)</f>
        <v>0</v>
      </c>
      <c r="Y25" s="349">
        <f t="shared" si="1"/>
        <v>0</v>
      </c>
      <c r="Z25" s="349">
        <f t="shared" si="2"/>
        <v>0</v>
      </c>
      <c r="AA25" s="349"/>
      <c r="AB25" s="353">
        <v>0</v>
      </c>
      <c r="AC25" s="354" t="str">
        <f t="shared" si="3"/>
        <v>Collector</v>
      </c>
      <c r="AD25" s="349"/>
      <c r="AE25" s="349"/>
      <c r="AF25" s="355">
        <f>_xlfn.XLOOKUP(A25,'P1 Date Adjustment'!B:B,'P1 Date Adjustment'!F:F,"not found",0)</f>
        <v>2039</v>
      </c>
      <c r="AG25" s="349">
        <f t="shared" si="4"/>
        <v>0</v>
      </c>
      <c r="AI25" s="360"/>
      <c r="AJ25" s="360"/>
    </row>
    <row r="26" spans="1:36" ht="30" x14ac:dyDescent="0.25">
      <c r="A26" s="129" t="s">
        <v>304</v>
      </c>
      <c r="B26" s="358" t="s">
        <v>305</v>
      </c>
      <c r="C26" s="358" t="str">
        <f>_xlfn.XLOOKUP($A26,'Total project cost for DCs'!A:A,'Total project cost for DCs'!C:C,"Not found",0)</f>
        <v>2-lane collector to connect with Drury Central Station, including bridge over streamM)</v>
      </c>
      <c r="D26" s="355" t="s">
        <v>155</v>
      </c>
      <c r="E26" s="355" t="s">
        <v>223</v>
      </c>
      <c r="H26" s="355" t="s">
        <v>825</v>
      </c>
      <c r="I26" s="359">
        <f>_xlfn.XLOOKUP($H26,DC_growth_AGS!$A$665:$A$673,DC_growth_AGS!$O$665:$O$673,"Not found",0)</f>
        <v>0.95615833786134774</v>
      </c>
      <c r="J26" s="355">
        <v>2035</v>
      </c>
      <c r="K26" s="360">
        <f>_xlfn.XLOOKUP($A26,'Total project cost for DCs'!$A$4:$A$111,'Total project cost for DCs'!G$4:G$111,0,0)*_xlfn.XLOOKUP($A26,Drury_beneficiary_allocation!$A$5:$A$104,Drury_beneficiary_allocation!$C$5:$C$104,0,0)</f>
        <v>0</v>
      </c>
      <c r="L26" s="360">
        <f>_xlfn.XLOOKUP($A26,'Total project cost for DCs'!$A$4:$A$111,'Total project cost for DCs'!H$4:H$111,0,0)*_xlfn.XLOOKUP($A26,Drury_beneficiary_allocation!$A$5:$A$104,Drury_beneficiary_allocation!$C$5:$C$104,0,0)</f>
        <v>0</v>
      </c>
      <c r="M26" s="360">
        <f>_xlfn.XLOOKUP($A26,'Total project cost for DCs'!$A$4:$A$111,'Total project cost for DCs'!I$4:I$111,0,0)*_xlfn.XLOOKUP($A26,Drury_beneficiary_allocation!$A$5:$A$104,Drury_beneficiary_allocation!$C$5:$C$104,0,0)</f>
        <v>0</v>
      </c>
      <c r="N26" s="360">
        <f>_xlfn.XLOOKUP($A26,'Total project cost for DCs'!$A$4:$A$111,'Total project cost for DCs'!J$4:J$111,0,0)*_xlfn.XLOOKUP($A26,Drury_beneficiary_allocation!$A$5:$A$104,Drury_beneficiary_allocation!$C$5:$C$104,0,0)</f>
        <v>0</v>
      </c>
      <c r="O26" s="360">
        <f>_xlfn.XLOOKUP($A26,'Total project cost for DCs'!$A$4:$A$111,'Total project cost for DCs'!K$4:K$111,0,0)*_xlfn.XLOOKUP($A26,Drury_beneficiary_allocation!$A$5:$A$104,Drury_beneficiary_allocation!$C$5:$C$104,0,0)</f>
        <v>0</v>
      </c>
      <c r="P26" s="360">
        <f>_xlfn.XLOOKUP($A26,'Total project cost for DCs'!$A$4:$A$111,'Total project cost for DCs'!L$4:L$111,0,0)*_xlfn.XLOOKUP($A26,Drury_beneficiary_allocation!$A$5:$A$104,Drury_beneficiary_allocation!$C$5:$C$104,0,0)</f>
        <v>0</v>
      </c>
      <c r="Q26" s="360">
        <f>_xlfn.XLOOKUP($A26,'Total project cost for DCs'!$A$4:$A$111,'Total project cost for DCs'!M$4:M$111,0,0)*_xlfn.XLOOKUP($A26,Drury_beneficiary_allocation!$A$5:$A$104,Drury_beneficiary_allocation!$C$5:$C$104,0,0)</f>
        <v>0</v>
      </c>
      <c r="R26" s="360">
        <f>_xlfn.XLOOKUP($A26,'Total project cost for DCs'!$A$4:$A$111,'Total project cost for DCs'!N$4:N$111,0,0)*_xlfn.XLOOKUP($A26,Drury_beneficiary_allocation!$A$5:$A$104,Drury_beneficiary_allocation!$C$5:$C$104,0,0)</f>
        <v>0</v>
      </c>
      <c r="S26" s="360">
        <f>_xlfn.XLOOKUP($A26,'Total project cost for DCs'!$A$4:$A$111,'Total project cost for DCs'!O$4:O$111,0,0)*_xlfn.XLOOKUP($A26,Drury_beneficiary_allocation!$A$5:$A$104,Drury_beneficiary_allocation!$C$5:$C$104,0,0)</f>
        <v>0</v>
      </c>
      <c r="T26" s="360">
        <f>_xlfn.XLOOKUP($A26,'Total project cost for DCs'!$A$4:$A$111,'Total project cost for DCs'!P$4:P$111,0,0)*_xlfn.XLOOKUP($A26,Drury_beneficiary_allocation!$A$5:$A$104,Drury_beneficiary_allocation!$C$5:$C$104,0,0)</f>
        <v>0</v>
      </c>
      <c r="U26" s="360">
        <f>_xlfn.XLOOKUP($A26,'Total project cost for DCs'!$A$4:$A$111,'Total project cost for DCs'!Q$4:Q$111,0,0)*_xlfn.XLOOKUP($A26,Drury_beneficiary_allocation!$A$5:$A$104,Drury_beneficiary_allocation!$C$5:$C$104,0,0)</f>
        <v>0</v>
      </c>
      <c r="V26" s="360">
        <f>_xlfn.XLOOKUP($A26,'Total project cost for DCs'!$A$4:$A$111,'Total project cost for DCs'!R$4:R$111,0,0)*_xlfn.XLOOKUP($A26,Drury_beneficiary_allocation!$A$5:$A$104,Drury_beneficiary_allocation!$C$5:$C$104,0,0)</f>
        <v>0</v>
      </c>
      <c r="W26" s="360">
        <f>_xlfn.XLOOKUP($A26,'Total project cost for DCs'!$A$4:$A$111,'Total project cost for DCs'!S$4:S$111,0,0)*_xlfn.XLOOKUP($A26,Drury_beneficiary_allocation!$A$5:$A$104,Drury_beneficiary_allocation!$C$5:$C$104,0,0)</f>
        <v>6024533.4985632813</v>
      </c>
      <c r="X26" s="360">
        <f>_xlfn.XLOOKUP($A26,'Total project cost for DCs'!$A$4:$A$111,'Total project cost for DCs'!T$4:T$111,0,0)*_xlfn.XLOOKUP($A26,Drury_beneficiary_allocation!$A$5:$A$104,Drury_beneficiary_allocation!$C$5:$C$104,0,0)</f>
        <v>1502581.6955290558</v>
      </c>
      <c r="Y26" s="349">
        <f t="shared" si="1"/>
        <v>7527115.194092337</v>
      </c>
      <c r="Z26" s="349">
        <f t="shared" si="2"/>
        <v>7527115.194092337</v>
      </c>
      <c r="AA26" s="349"/>
      <c r="AB26" s="353">
        <v>0</v>
      </c>
      <c r="AC26" s="354" t="str">
        <f t="shared" si="3"/>
        <v>Collector</v>
      </c>
      <c r="AD26" s="349"/>
      <c r="AE26" s="349"/>
      <c r="AF26" s="355">
        <f>_xlfn.XLOOKUP(A26,'P1 Date Adjustment'!B:B,'P1 Date Adjustment'!F:F,"not found",0)</f>
        <v>2035</v>
      </c>
      <c r="AG26" s="349">
        <f t="shared" si="4"/>
        <v>7197113.9528742246</v>
      </c>
      <c r="AI26" s="360"/>
      <c r="AJ26" s="360"/>
    </row>
    <row r="27" spans="1:36" ht="30" x14ac:dyDescent="0.25">
      <c r="A27" s="129">
        <v>31</v>
      </c>
      <c r="B27" s="358" t="s">
        <v>311</v>
      </c>
      <c r="C27" s="358" t="str">
        <f>_xlfn.XLOOKUP($A27,'Total project cost for DCs'!A:A,'Total project cost for DCs'!C:C,"Not found",0)</f>
        <v>2-lane urban - upgrade existing roadwith active modes on both sides / Mill Road design ?</v>
      </c>
      <c r="D27" s="355" t="s">
        <v>155</v>
      </c>
      <c r="E27" s="355" t="s">
        <v>199</v>
      </c>
      <c r="H27" s="355" t="s">
        <v>825</v>
      </c>
      <c r="I27" s="359">
        <f>_xlfn.XLOOKUP($H27,DC_growth_AGS!$A$665:$A$673,DC_growth_AGS!$O$665:$O$673,"Not found",0)</f>
        <v>0.95615833786134774</v>
      </c>
      <c r="J27" s="355">
        <v>2039</v>
      </c>
      <c r="K27" s="360">
        <f>_xlfn.XLOOKUP($A27,'Total project cost for DCs'!$A$4:$A$111,'Total project cost for DCs'!G$4:G$111,0,0)*_xlfn.XLOOKUP($A27,Drury_beneficiary_allocation!$A$5:$A$104,Drury_beneficiary_allocation!$C$5:$C$104,0,0)</f>
        <v>0</v>
      </c>
      <c r="L27" s="360">
        <f>_xlfn.XLOOKUP($A27,'Total project cost for DCs'!$A$4:$A$111,'Total project cost for DCs'!H$4:H$111,0,0)*_xlfn.XLOOKUP($A27,Drury_beneficiary_allocation!$A$5:$A$104,Drury_beneficiary_allocation!$C$5:$C$104,0,0)</f>
        <v>0</v>
      </c>
      <c r="M27" s="360">
        <f>_xlfn.XLOOKUP($A27,'Total project cost for DCs'!$A$4:$A$111,'Total project cost for DCs'!I$4:I$111,0,0)*_xlfn.XLOOKUP($A27,Drury_beneficiary_allocation!$A$5:$A$104,Drury_beneficiary_allocation!$C$5:$C$104,0,0)</f>
        <v>0</v>
      </c>
      <c r="N27" s="360">
        <f>_xlfn.XLOOKUP($A27,'Total project cost for DCs'!$A$4:$A$111,'Total project cost for DCs'!J$4:J$111,0,0)*_xlfn.XLOOKUP($A27,Drury_beneficiary_allocation!$A$5:$A$104,Drury_beneficiary_allocation!$C$5:$C$104,0,0)</f>
        <v>0</v>
      </c>
      <c r="O27" s="360">
        <f>_xlfn.XLOOKUP($A27,'Total project cost for DCs'!$A$4:$A$111,'Total project cost for DCs'!K$4:K$111,0,0)*_xlfn.XLOOKUP($A27,Drury_beneficiary_allocation!$A$5:$A$104,Drury_beneficiary_allocation!$C$5:$C$104,0,0)</f>
        <v>0</v>
      </c>
      <c r="P27" s="360">
        <f>_xlfn.XLOOKUP($A27,'Total project cost for DCs'!$A$4:$A$111,'Total project cost for DCs'!L$4:L$111,0,0)*_xlfn.XLOOKUP($A27,Drury_beneficiary_allocation!$A$5:$A$104,Drury_beneficiary_allocation!$C$5:$C$104,0,0)</f>
        <v>0</v>
      </c>
      <c r="Q27" s="360">
        <f>_xlfn.XLOOKUP($A27,'Total project cost for DCs'!$A$4:$A$111,'Total project cost for DCs'!M$4:M$111,0,0)*_xlfn.XLOOKUP($A27,Drury_beneficiary_allocation!$A$5:$A$104,Drury_beneficiary_allocation!$C$5:$C$104,0,0)</f>
        <v>0</v>
      </c>
      <c r="R27" s="360">
        <f>_xlfn.XLOOKUP($A27,'Total project cost for DCs'!$A$4:$A$111,'Total project cost for DCs'!N$4:N$111,0,0)*_xlfn.XLOOKUP($A27,Drury_beneficiary_allocation!$A$5:$A$104,Drury_beneficiary_allocation!$C$5:$C$104,0,0)</f>
        <v>0</v>
      </c>
      <c r="S27" s="360">
        <f>_xlfn.XLOOKUP($A27,'Total project cost for DCs'!$A$4:$A$111,'Total project cost for DCs'!O$4:O$111,0,0)*_xlfn.XLOOKUP($A27,Drury_beneficiary_allocation!$A$5:$A$104,Drury_beneficiary_allocation!$C$5:$C$104,0,0)</f>
        <v>0</v>
      </c>
      <c r="T27" s="360">
        <f>_xlfn.XLOOKUP($A27,'Total project cost for DCs'!$A$4:$A$111,'Total project cost for DCs'!P$4:P$111,0,0)*_xlfn.XLOOKUP($A27,Drury_beneficiary_allocation!$A$5:$A$104,Drury_beneficiary_allocation!$C$5:$C$104,0,0)</f>
        <v>0</v>
      </c>
      <c r="U27" s="360">
        <f>_xlfn.XLOOKUP($A27,'Total project cost for DCs'!$A$4:$A$111,'Total project cost for DCs'!Q$4:Q$111,0,0)*_xlfn.XLOOKUP($A27,Drury_beneficiary_allocation!$A$5:$A$104,Drury_beneficiary_allocation!$C$5:$C$104,0,0)</f>
        <v>0</v>
      </c>
      <c r="V27" s="360">
        <f>_xlfn.XLOOKUP($A27,'Total project cost for DCs'!$A$4:$A$111,'Total project cost for DCs'!R$4:R$111,0,0)*_xlfn.XLOOKUP($A27,Drury_beneficiary_allocation!$A$5:$A$104,Drury_beneficiary_allocation!$C$5:$C$104,0,0)</f>
        <v>0</v>
      </c>
      <c r="W27" s="360">
        <f>_xlfn.XLOOKUP($A27,'Total project cost for DCs'!$A$4:$A$111,'Total project cost for DCs'!S$4:S$111,0,0)*_xlfn.XLOOKUP($A27,Drury_beneficiary_allocation!$A$5:$A$104,Drury_beneficiary_allocation!$C$5:$C$104,0,0)</f>
        <v>0</v>
      </c>
      <c r="X27" s="360">
        <f>_xlfn.XLOOKUP($A27,'Total project cost for DCs'!$A$4:$A$111,'Total project cost for DCs'!T$4:T$111,0,0)*_xlfn.XLOOKUP($A27,Drury_beneficiary_allocation!$A$5:$A$104,Drury_beneficiary_allocation!$C$5:$C$104,0,0)</f>
        <v>0</v>
      </c>
      <c r="Y27" s="349">
        <f t="shared" si="1"/>
        <v>0</v>
      </c>
      <c r="Z27" s="349">
        <f t="shared" si="2"/>
        <v>0</v>
      </c>
      <c r="AA27" s="349"/>
      <c r="AB27" s="353">
        <v>0</v>
      </c>
      <c r="AC27" s="354" t="str">
        <f t="shared" si="3"/>
        <v>Collector</v>
      </c>
      <c r="AD27" s="349"/>
      <c r="AE27" s="349"/>
      <c r="AF27" s="355">
        <f>_xlfn.XLOOKUP(A27,'P1 Date Adjustment'!B:B,'P1 Date Adjustment'!F:F,"not found",0)</f>
        <v>2039</v>
      </c>
      <c r="AG27" s="349">
        <f t="shared" si="4"/>
        <v>0</v>
      </c>
      <c r="AI27" s="360"/>
      <c r="AJ27" s="360"/>
    </row>
    <row r="28" spans="1:36" x14ac:dyDescent="0.25">
      <c r="A28" s="129">
        <v>32</v>
      </c>
      <c r="B28" s="358" t="s">
        <v>313</v>
      </c>
      <c r="C28" s="358" t="str">
        <f>_xlfn.XLOOKUP($A28,'Total project cost for DCs'!A:A,'Total project cost for DCs'!C:C,"Not found",0)</f>
        <v>Assume 1 simple roundabout intesection</v>
      </c>
      <c r="D28" s="355" t="s">
        <v>155</v>
      </c>
      <c r="E28" s="355" t="s">
        <v>190</v>
      </c>
      <c r="H28" s="355" t="s">
        <v>825</v>
      </c>
      <c r="I28" s="359">
        <f>_xlfn.XLOOKUP($H28,DC_growth_AGS!$A$665:$A$673,DC_growth_AGS!$O$665:$O$673,"Not found",0)</f>
        <v>0.95615833786134774</v>
      </c>
      <c r="J28" s="355">
        <v>2039</v>
      </c>
      <c r="K28" s="360">
        <f>_xlfn.XLOOKUP($A28,'Total project cost for DCs'!$A$4:$A$111,'Total project cost for DCs'!G$4:G$111,0,0)*_xlfn.XLOOKUP($A28,Drury_beneficiary_allocation!$A$5:$A$104,Drury_beneficiary_allocation!$C$5:$C$104,0,0)</f>
        <v>0</v>
      </c>
      <c r="L28" s="360">
        <f>_xlfn.XLOOKUP($A28,'Total project cost for DCs'!$A$4:$A$111,'Total project cost for DCs'!H$4:H$111,0,0)*_xlfn.XLOOKUP($A28,Drury_beneficiary_allocation!$A$5:$A$104,Drury_beneficiary_allocation!$C$5:$C$104,0,0)</f>
        <v>0</v>
      </c>
      <c r="M28" s="360">
        <f>_xlfn.XLOOKUP($A28,'Total project cost for DCs'!$A$4:$A$111,'Total project cost for DCs'!I$4:I$111,0,0)*_xlfn.XLOOKUP($A28,Drury_beneficiary_allocation!$A$5:$A$104,Drury_beneficiary_allocation!$C$5:$C$104,0,0)</f>
        <v>0</v>
      </c>
      <c r="N28" s="360">
        <f>_xlfn.XLOOKUP($A28,'Total project cost for DCs'!$A$4:$A$111,'Total project cost for DCs'!J$4:J$111,0,0)*_xlfn.XLOOKUP($A28,Drury_beneficiary_allocation!$A$5:$A$104,Drury_beneficiary_allocation!$C$5:$C$104,0,0)</f>
        <v>0</v>
      </c>
      <c r="O28" s="360">
        <f>_xlfn.XLOOKUP($A28,'Total project cost for DCs'!$A$4:$A$111,'Total project cost for DCs'!K$4:K$111,0,0)*_xlfn.XLOOKUP($A28,Drury_beneficiary_allocation!$A$5:$A$104,Drury_beneficiary_allocation!$C$5:$C$104,0,0)</f>
        <v>0</v>
      </c>
      <c r="P28" s="360">
        <f>_xlfn.XLOOKUP($A28,'Total project cost for DCs'!$A$4:$A$111,'Total project cost for DCs'!L$4:L$111,0,0)*_xlfn.XLOOKUP($A28,Drury_beneficiary_allocation!$A$5:$A$104,Drury_beneficiary_allocation!$C$5:$C$104,0,0)</f>
        <v>0</v>
      </c>
      <c r="Q28" s="360">
        <f>_xlfn.XLOOKUP($A28,'Total project cost for DCs'!$A$4:$A$111,'Total project cost for DCs'!M$4:M$111,0,0)*_xlfn.XLOOKUP($A28,Drury_beneficiary_allocation!$A$5:$A$104,Drury_beneficiary_allocation!$C$5:$C$104,0,0)</f>
        <v>0</v>
      </c>
      <c r="R28" s="360">
        <f>_xlfn.XLOOKUP($A28,'Total project cost for DCs'!$A$4:$A$111,'Total project cost for DCs'!N$4:N$111,0,0)*_xlfn.XLOOKUP($A28,Drury_beneficiary_allocation!$A$5:$A$104,Drury_beneficiary_allocation!$C$5:$C$104,0,0)</f>
        <v>0</v>
      </c>
      <c r="S28" s="360">
        <f>_xlfn.XLOOKUP($A28,'Total project cost for DCs'!$A$4:$A$111,'Total project cost for DCs'!O$4:O$111,0,0)*_xlfn.XLOOKUP($A28,Drury_beneficiary_allocation!$A$5:$A$104,Drury_beneficiary_allocation!$C$5:$C$104,0,0)</f>
        <v>0</v>
      </c>
      <c r="T28" s="360">
        <f>_xlfn.XLOOKUP($A28,'Total project cost for DCs'!$A$4:$A$111,'Total project cost for DCs'!P$4:P$111,0,0)*_xlfn.XLOOKUP($A28,Drury_beneficiary_allocation!$A$5:$A$104,Drury_beneficiary_allocation!$C$5:$C$104,0,0)</f>
        <v>0</v>
      </c>
      <c r="U28" s="360">
        <f>_xlfn.XLOOKUP($A28,'Total project cost for DCs'!$A$4:$A$111,'Total project cost for DCs'!Q$4:Q$111,0,0)*_xlfn.XLOOKUP($A28,Drury_beneficiary_allocation!$A$5:$A$104,Drury_beneficiary_allocation!$C$5:$C$104,0,0)</f>
        <v>0</v>
      </c>
      <c r="V28" s="360">
        <f>_xlfn.XLOOKUP($A28,'Total project cost for DCs'!$A$4:$A$111,'Total project cost for DCs'!R$4:R$111,0,0)*_xlfn.XLOOKUP($A28,Drury_beneficiary_allocation!$A$5:$A$104,Drury_beneficiary_allocation!$C$5:$C$104,0,0)</f>
        <v>0</v>
      </c>
      <c r="W28" s="360">
        <f>_xlfn.XLOOKUP($A28,'Total project cost for DCs'!$A$4:$A$111,'Total project cost for DCs'!S$4:S$111,0,0)*_xlfn.XLOOKUP($A28,Drury_beneficiary_allocation!$A$5:$A$104,Drury_beneficiary_allocation!$C$5:$C$104,0,0)</f>
        <v>0</v>
      </c>
      <c r="X28" s="360">
        <f>_xlfn.XLOOKUP($A28,'Total project cost for DCs'!$A$4:$A$111,'Total project cost for DCs'!T$4:T$111,0,0)*_xlfn.XLOOKUP($A28,Drury_beneficiary_allocation!$A$5:$A$104,Drury_beneficiary_allocation!$C$5:$C$104,0,0)</f>
        <v>0</v>
      </c>
      <c r="Y28" s="349">
        <f t="shared" si="1"/>
        <v>0</v>
      </c>
      <c r="Z28" s="349">
        <f t="shared" si="2"/>
        <v>0</v>
      </c>
      <c r="AA28" s="349"/>
      <c r="AB28" s="353">
        <v>0</v>
      </c>
      <c r="AC28" s="354" t="str">
        <f t="shared" si="3"/>
        <v>Arterial</v>
      </c>
      <c r="AD28" s="349"/>
      <c r="AE28" s="349"/>
      <c r="AF28" s="355">
        <f>_xlfn.XLOOKUP(A28,'P1 Date Adjustment'!B:B,'P1 Date Adjustment'!F:F,"not found",0)</f>
        <v>2039</v>
      </c>
      <c r="AG28" s="349">
        <f t="shared" si="4"/>
        <v>0</v>
      </c>
      <c r="AI28" s="360"/>
      <c r="AJ28" s="360"/>
    </row>
    <row r="29" spans="1:36" ht="30" x14ac:dyDescent="0.25">
      <c r="A29" s="129">
        <v>33</v>
      </c>
      <c r="B29" s="358" t="s">
        <v>315</v>
      </c>
      <c r="C29" s="358" t="str">
        <f>_xlfn.XLOOKUP($A29,'Total project cost for DCs'!A:A,'Total project cost for DCs'!C:C,"Not found",0)</f>
        <v>2-lane urban- upgrade existing road layout to 2-lane urban with active modes on both sides (TDM )</v>
      </c>
      <c r="D29" s="355" t="s">
        <v>155</v>
      </c>
      <c r="E29" s="355" t="s">
        <v>199</v>
      </c>
      <c r="H29" s="355" t="s">
        <v>825</v>
      </c>
      <c r="I29" s="359">
        <f>_xlfn.XLOOKUP($H29,DC_growth_AGS!$A$665:$A$673,DC_growth_AGS!$O$665:$O$673,"Not found",0)</f>
        <v>0.95615833786134774</v>
      </c>
      <c r="J29" s="355">
        <v>2033</v>
      </c>
      <c r="K29" s="360">
        <f>_xlfn.XLOOKUP($A29,'Total project cost for DCs'!$A$4:$A$111,'Total project cost for DCs'!G$4:G$111,0,0)*_xlfn.XLOOKUP($A29,Drury_beneficiary_allocation!$A$5:$A$104,Drury_beneficiary_allocation!$C$5:$C$104,0,0)</f>
        <v>0</v>
      </c>
      <c r="L29" s="360">
        <f>_xlfn.XLOOKUP($A29,'Total project cost for DCs'!$A$4:$A$111,'Total project cost for DCs'!H$4:H$111,0,0)*_xlfn.XLOOKUP($A29,Drury_beneficiary_allocation!$A$5:$A$104,Drury_beneficiary_allocation!$C$5:$C$104,0,0)</f>
        <v>0</v>
      </c>
      <c r="M29" s="360">
        <f>_xlfn.XLOOKUP($A29,'Total project cost for DCs'!$A$4:$A$111,'Total project cost for DCs'!I$4:I$111,0,0)*_xlfn.XLOOKUP($A29,Drury_beneficiary_allocation!$A$5:$A$104,Drury_beneficiary_allocation!$C$5:$C$104,0,0)</f>
        <v>0</v>
      </c>
      <c r="N29" s="360">
        <f>_xlfn.XLOOKUP($A29,'Total project cost for DCs'!$A$4:$A$111,'Total project cost for DCs'!J$4:J$111,0,0)*_xlfn.XLOOKUP($A29,Drury_beneficiary_allocation!$A$5:$A$104,Drury_beneficiary_allocation!$C$5:$C$104,0,0)</f>
        <v>0</v>
      </c>
      <c r="O29" s="360">
        <f>_xlfn.XLOOKUP($A29,'Total project cost for DCs'!$A$4:$A$111,'Total project cost for DCs'!K$4:K$111,0,0)*_xlfn.XLOOKUP($A29,Drury_beneficiary_allocation!$A$5:$A$104,Drury_beneficiary_allocation!$C$5:$C$104,0,0)</f>
        <v>0</v>
      </c>
      <c r="P29" s="360">
        <f>_xlfn.XLOOKUP($A29,'Total project cost for DCs'!$A$4:$A$111,'Total project cost for DCs'!L$4:L$111,0,0)*_xlfn.XLOOKUP($A29,Drury_beneficiary_allocation!$A$5:$A$104,Drury_beneficiary_allocation!$C$5:$C$104,0,0)</f>
        <v>0</v>
      </c>
      <c r="Q29" s="360">
        <f>_xlfn.XLOOKUP($A29,'Total project cost for DCs'!$A$4:$A$111,'Total project cost for DCs'!M$4:M$111,0,0)*_xlfn.XLOOKUP($A29,Drury_beneficiary_allocation!$A$5:$A$104,Drury_beneficiary_allocation!$C$5:$C$104,0,0)</f>
        <v>0</v>
      </c>
      <c r="R29" s="360">
        <f>_xlfn.XLOOKUP($A29,'Total project cost for DCs'!$A$4:$A$111,'Total project cost for DCs'!N$4:N$111,0,0)*_xlfn.XLOOKUP($A29,Drury_beneficiary_allocation!$A$5:$A$104,Drury_beneficiary_allocation!$C$5:$C$104,0,0)</f>
        <v>0</v>
      </c>
      <c r="S29" s="360">
        <f>_xlfn.XLOOKUP($A29,'Total project cost for DCs'!$A$4:$A$111,'Total project cost for DCs'!O$4:O$111,0,0)*_xlfn.XLOOKUP($A29,Drury_beneficiary_allocation!$A$5:$A$104,Drury_beneficiary_allocation!$C$5:$C$104,0,0)</f>
        <v>0</v>
      </c>
      <c r="T29" s="360">
        <f>_xlfn.XLOOKUP($A29,'Total project cost for DCs'!$A$4:$A$111,'Total project cost for DCs'!P$4:P$111,0,0)*_xlfn.XLOOKUP($A29,Drury_beneficiary_allocation!$A$5:$A$104,Drury_beneficiary_allocation!$C$5:$C$104,0,0)</f>
        <v>0</v>
      </c>
      <c r="U29" s="360">
        <f>_xlfn.XLOOKUP($A29,'Total project cost for DCs'!$A$4:$A$111,'Total project cost for DCs'!Q$4:Q$111,0,0)*_xlfn.XLOOKUP($A29,Drury_beneficiary_allocation!$A$5:$A$104,Drury_beneficiary_allocation!$C$5:$C$104,0,0)</f>
        <v>0</v>
      </c>
      <c r="V29" s="360">
        <f>_xlfn.XLOOKUP($A29,'Total project cost for DCs'!$A$4:$A$111,'Total project cost for DCs'!R$4:R$111,0,0)*_xlfn.XLOOKUP($A29,Drury_beneficiary_allocation!$A$5:$A$104,Drury_beneficiary_allocation!$C$5:$C$104,0,0)</f>
        <v>0</v>
      </c>
      <c r="W29" s="360">
        <f>_xlfn.XLOOKUP($A29,'Total project cost for DCs'!$A$4:$A$111,'Total project cost for DCs'!S$4:S$111,0,0)*_xlfn.XLOOKUP($A29,Drury_beneficiary_allocation!$A$5:$A$104,Drury_beneficiary_allocation!$C$5:$C$104,0,0)</f>
        <v>0</v>
      </c>
      <c r="X29" s="360">
        <f>_xlfn.XLOOKUP($A29,'Total project cost for DCs'!$A$4:$A$111,'Total project cost for DCs'!T$4:T$111,0,0)*_xlfn.XLOOKUP($A29,Drury_beneficiary_allocation!$A$5:$A$104,Drury_beneficiary_allocation!$C$5:$C$104,0,0)</f>
        <v>0</v>
      </c>
      <c r="Y29" s="349">
        <f t="shared" si="1"/>
        <v>0</v>
      </c>
      <c r="Z29" s="349">
        <f t="shared" si="2"/>
        <v>0</v>
      </c>
      <c r="AA29" s="349"/>
      <c r="AB29" s="353">
        <v>0</v>
      </c>
      <c r="AC29" s="354" t="str">
        <f t="shared" si="3"/>
        <v>Collector</v>
      </c>
      <c r="AD29" s="349"/>
      <c r="AE29" s="349"/>
      <c r="AF29" s="355">
        <f>_xlfn.XLOOKUP(A29,'P1 Date Adjustment'!B:B,'P1 Date Adjustment'!F:F,"not found",0)</f>
        <v>2033</v>
      </c>
      <c r="AG29" s="349">
        <f t="shared" si="4"/>
        <v>0</v>
      </c>
      <c r="AI29" s="360"/>
      <c r="AJ29" s="360"/>
    </row>
    <row r="30" spans="1:36" ht="30" x14ac:dyDescent="0.25">
      <c r="A30" s="129" t="s">
        <v>326</v>
      </c>
      <c r="B30" s="358" t="s">
        <v>327</v>
      </c>
      <c r="C30" s="358" t="str">
        <f>_xlfn.XLOOKUP($A30,'Total project cost for DCs'!A:A,'Total project cost for DCs'!C:C,"Not found",0)</f>
        <v>2-lane urban- upgrade existing road layout with active modes on both sides (Under construction)</v>
      </c>
      <c r="D30" s="355" t="s">
        <v>155</v>
      </c>
      <c r="E30" s="355" t="s">
        <v>227</v>
      </c>
      <c r="H30" s="355" t="s">
        <v>825</v>
      </c>
      <c r="I30" s="359">
        <f>_xlfn.XLOOKUP($H30,DC_growth_AGS!$A$665:$A$673,DC_growth_AGS!$O$665:$O$673,"Not found",0)</f>
        <v>0.95615833786134774</v>
      </c>
      <c r="J30" s="355">
        <v>2033</v>
      </c>
      <c r="K30" s="360">
        <f>_xlfn.XLOOKUP($A30,'Total project cost for DCs'!$A$4:$A$111,'Total project cost for DCs'!G$4:G$111,0,0)*_xlfn.XLOOKUP($A30,Drury_beneficiary_allocation!$A$5:$A$104,Drury_beneficiary_allocation!$C$5:$C$104,0,0)</f>
        <v>0</v>
      </c>
      <c r="L30" s="360">
        <f>_xlfn.XLOOKUP($A30,'Total project cost for DCs'!$A$4:$A$111,'Total project cost for DCs'!H$4:H$111,0,0)*_xlfn.XLOOKUP($A30,Drury_beneficiary_allocation!$A$5:$A$104,Drury_beneficiary_allocation!$C$5:$C$104,0,0)</f>
        <v>0</v>
      </c>
      <c r="M30" s="360">
        <f>_xlfn.XLOOKUP($A30,'Total project cost for DCs'!$A$4:$A$111,'Total project cost for DCs'!I$4:I$111,0,0)*_xlfn.XLOOKUP($A30,Drury_beneficiary_allocation!$A$5:$A$104,Drury_beneficiary_allocation!$C$5:$C$104,0,0)</f>
        <v>0</v>
      </c>
      <c r="N30" s="360">
        <f>_xlfn.XLOOKUP($A30,'Total project cost for DCs'!$A$4:$A$111,'Total project cost for DCs'!J$4:J$111,0,0)*_xlfn.XLOOKUP($A30,Drury_beneficiary_allocation!$A$5:$A$104,Drury_beneficiary_allocation!$C$5:$C$104,0,0)</f>
        <v>0</v>
      </c>
      <c r="O30" s="360">
        <f>_xlfn.XLOOKUP($A30,'Total project cost for DCs'!$A$4:$A$111,'Total project cost for DCs'!K$4:K$111,0,0)*_xlfn.XLOOKUP($A30,Drury_beneficiary_allocation!$A$5:$A$104,Drury_beneficiary_allocation!$C$5:$C$104,0,0)</f>
        <v>0</v>
      </c>
      <c r="P30" s="360">
        <f>_xlfn.XLOOKUP($A30,'Total project cost for DCs'!$A$4:$A$111,'Total project cost for DCs'!L$4:L$111,0,0)*_xlfn.XLOOKUP($A30,Drury_beneficiary_allocation!$A$5:$A$104,Drury_beneficiary_allocation!$C$5:$C$104,0,0)</f>
        <v>0</v>
      </c>
      <c r="Q30" s="360">
        <f>_xlfn.XLOOKUP($A30,'Total project cost for DCs'!$A$4:$A$111,'Total project cost for DCs'!M$4:M$111,0,0)*_xlfn.XLOOKUP($A30,Drury_beneficiary_allocation!$A$5:$A$104,Drury_beneficiary_allocation!$C$5:$C$104,0,0)</f>
        <v>0</v>
      </c>
      <c r="R30" s="360">
        <f>_xlfn.XLOOKUP($A30,'Total project cost for DCs'!$A$4:$A$111,'Total project cost for DCs'!N$4:N$111,0,0)*_xlfn.XLOOKUP($A30,Drury_beneficiary_allocation!$A$5:$A$104,Drury_beneficiary_allocation!$C$5:$C$104,0,0)</f>
        <v>0</v>
      </c>
      <c r="S30" s="360">
        <f>_xlfn.XLOOKUP($A30,'Total project cost for DCs'!$A$4:$A$111,'Total project cost for DCs'!O$4:O$111,0,0)*_xlfn.XLOOKUP($A30,Drury_beneficiary_allocation!$A$5:$A$104,Drury_beneficiary_allocation!$C$5:$C$104,0,0)</f>
        <v>0</v>
      </c>
      <c r="T30" s="360">
        <f>_xlfn.XLOOKUP($A30,'Total project cost for DCs'!$A$4:$A$111,'Total project cost for DCs'!P$4:P$111,0,0)*_xlfn.XLOOKUP($A30,Drury_beneficiary_allocation!$A$5:$A$104,Drury_beneficiary_allocation!$C$5:$C$104,0,0)</f>
        <v>0</v>
      </c>
      <c r="U30" s="360">
        <f>_xlfn.XLOOKUP($A30,'Total project cost for DCs'!$A$4:$A$111,'Total project cost for DCs'!Q$4:Q$111,0,0)*_xlfn.XLOOKUP($A30,Drury_beneficiary_allocation!$A$5:$A$104,Drury_beneficiary_allocation!$C$5:$C$104,0,0)</f>
        <v>0</v>
      </c>
      <c r="V30" s="360">
        <f>_xlfn.XLOOKUP($A30,'Total project cost for DCs'!$A$4:$A$111,'Total project cost for DCs'!R$4:R$111,0,0)*_xlfn.XLOOKUP($A30,Drury_beneficiary_allocation!$A$5:$A$104,Drury_beneficiary_allocation!$C$5:$C$104,0,0)</f>
        <v>0</v>
      </c>
      <c r="W30" s="360">
        <f>_xlfn.XLOOKUP($A30,'Total project cost for DCs'!$A$4:$A$111,'Total project cost for DCs'!S$4:S$111,0,0)*_xlfn.XLOOKUP($A30,Drury_beneficiary_allocation!$A$5:$A$104,Drury_beneficiary_allocation!$C$5:$C$104,0,0)</f>
        <v>0</v>
      </c>
      <c r="X30" s="360">
        <f>_xlfn.XLOOKUP($A30,'Total project cost for DCs'!$A$4:$A$111,'Total project cost for DCs'!T$4:T$111,0,0)*_xlfn.XLOOKUP($A30,Drury_beneficiary_allocation!$A$5:$A$104,Drury_beneficiary_allocation!$C$5:$C$104,0,0)</f>
        <v>0</v>
      </c>
      <c r="Y30" s="349">
        <f t="shared" si="1"/>
        <v>0</v>
      </c>
      <c r="Z30" s="349">
        <f t="shared" si="2"/>
        <v>0</v>
      </c>
      <c r="AA30" s="349"/>
      <c r="AB30" s="353">
        <v>0</v>
      </c>
      <c r="AC30" s="354" t="str">
        <f t="shared" si="3"/>
        <v>Arterial</v>
      </c>
      <c r="AD30" s="349"/>
      <c r="AE30" s="349"/>
      <c r="AF30" s="355">
        <f>_xlfn.XLOOKUP(A30,'P1 Date Adjustment'!B:B,'P1 Date Adjustment'!F:F,"not found",0)</f>
        <v>2033</v>
      </c>
      <c r="AG30" s="349">
        <f t="shared" si="4"/>
        <v>0</v>
      </c>
      <c r="AI30" s="360"/>
      <c r="AJ30" s="360"/>
    </row>
    <row r="31" spans="1:36" ht="45" x14ac:dyDescent="0.25">
      <c r="A31" s="129" t="s">
        <v>334</v>
      </c>
      <c r="B31" s="358" t="s">
        <v>335</v>
      </c>
      <c r="C31" s="358" t="str">
        <f>_xlfn.XLOOKUP($A31,'Total project cost for DCs'!A:A,'Total project cost for DCs'!C:C,"Not found",0)</f>
        <v>4-lane urban- upgrade interim 2-lane urban corridor to a 4-lane corridor with active modes on both sides (SGA design)</v>
      </c>
      <c r="D31" s="355" t="s">
        <v>155</v>
      </c>
      <c r="E31" s="355" t="s">
        <v>157</v>
      </c>
      <c r="H31" s="355" t="s">
        <v>825</v>
      </c>
      <c r="I31" s="359">
        <f>_xlfn.XLOOKUP($H31,DC_growth_AGS!$A$665:$A$673,DC_growth_AGS!$O$665:$O$673,"Not found",0)</f>
        <v>0.95615833786134774</v>
      </c>
      <c r="J31" s="355">
        <v>2050</v>
      </c>
      <c r="K31" s="360">
        <f>_xlfn.XLOOKUP($A31,'Total project cost for DCs'!$A$4:$A$111,'Total project cost for DCs'!G$4:G$111,0,0)*_xlfn.XLOOKUP($A31,Drury_beneficiary_allocation!$A$5:$A$104,Drury_beneficiary_allocation!$C$5:$C$104,0,0)</f>
        <v>0</v>
      </c>
      <c r="L31" s="360">
        <f>_xlfn.XLOOKUP($A31,'Total project cost for DCs'!$A$4:$A$111,'Total project cost for DCs'!H$4:H$111,0,0)*_xlfn.XLOOKUP($A31,Drury_beneficiary_allocation!$A$5:$A$104,Drury_beneficiary_allocation!$C$5:$C$104,0,0)</f>
        <v>0</v>
      </c>
      <c r="M31" s="360">
        <f>_xlfn.XLOOKUP($A31,'Total project cost for DCs'!$A$4:$A$111,'Total project cost for DCs'!I$4:I$111,0,0)*_xlfn.XLOOKUP($A31,Drury_beneficiary_allocation!$A$5:$A$104,Drury_beneficiary_allocation!$C$5:$C$104,0,0)</f>
        <v>0</v>
      </c>
      <c r="N31" s="360">
        <f>_xlfn.XLOOKUP($A31,'Total project cost for DCs'!$A$4:$A$111,'Total project cost for DCs'!J$4:J$111,0,0)*_xlfn.XLOOKUP($A31,Drury_beneficiary_allocation!$A$5:$A$104,Drury_beneficiary_allocation!$C$5:$C$104,0,0)</f>
        <v>0</v>
      </c>
      <c r="O31" s="360">
        <f>_xlfn.XLOOKUP($A31,'Total project cost for DCs'!$A$4:$A$111,'Total project cost for DCs'!K$4:K$111,0,0)*_xlfn.XLOOKUP($A31,Drury_beneficiary_allocation!$A$5:$A$104,Drury_beneficiary_allocation!$C$5:$C$104,0,0)</f>
        <v>0</v>
      </c>
      <c r="P31" s="360">
        <f>_xlfn.XLOOKUP($A31,'Total project cost for DCs'!$A$4:$A$111,'Total project cost for DCs'!L$4:L$111,0,0)*_xlfn.XLOOKUP($A31,Drury_beneficiary_allocation!$A$5:$A$104,Drury_beneficiary_allocation!$C$5:$C$104,0,0)</f>
        <v>0</v>
      </c>
      <c r="Q31" s="360">
        <f>_xlfn.XLOOKUP($A31,'Total project cost for DCs'!$A$4:$A$111,'Total project cost for DCs'!M$4:M$111,0,0)*_xlfn.XLOOKUP($A31,Drury_beneficiary_allocation!$A$5:$A$104,Drury_beneficiary_allocation!$C$5:$C$104,0,0)</f>
        <v>0</v>
      </c>
      <c r="R31" s="360">
        <f>_xlfn.XLOOKUP($A31,'Total project cost for DCs'!$A$4:$A$111,'Total project cost for DCs'!N$4:N$111,0,0)*_xlfn.XLOOKUP($A31,Drury_beneficiary_allocation!$A$5:$A$104,Drury_beneficiary_allocation!$C$5:$C$104,0,0)</f>
        <v>0</v>
      </c>
      <c r="S31" s="360">
        <f>_xlfn.XLOOKUP($A31,'Total project cost for DCs'!$A$4:$A$111,'Total project cost for DCs'!O$4:O$111,0,0)*_xlfn.XLOOKUP($A31,Drury_beneficiary_allocation!$A$5:$A$104,Drury_beneficiary_allocation!$C$5:$C$104,0,0)</f>
        <v>0</v>
      </c>
      <c r="T31" s="360">
        <f>_xlfn.XLOOKUP($A31,'Total project cost for DCs'!$A$4:$A$111,'Total project cost for DCs'!P$4:P$111,0,0)*_xlfn.XLOOKUP($A31,Drury_beneficiary_allocation!$A$5:$A$104,Drury_beneficiary_allocation!$C$5:$C$104,0,0)</f>
        <v>0</v>
      </c>
      <c r="U31" s="360">
        <f>_xlfn.XLOOKUP($A31,'Total project cost for DCs'!$A$4:$A$111,'Total project cost for DCs'!Q$4:Q$111,0,0)*_xlfn.XLOOKUP($A31,Drury_beneficiary_allocation!$A$5:$A$104,Drury_beneficiary_allocation!$C$5:$C$104,0,0)</f>
        <v>0</v>
      </c>
      <c r="V31" s="360">
        <f>_xlfn.XLOOKUP($A31,'Total project cost for DCs'!$A$4:$A$111,'Total project cost for DCs'!R$4:R$111,0,0)*_xlfn.XLOOKUP($A31,Drury_beneficiary_allocation!$A$5:$A$104,Drury_beneficiary_allocation!$C$5:$C$104,0,0)</f>
        <v>0</v>
      </c>
      <c r="W31" s="360">
        <f>_xlfn.XLOOKUP($A31,'Total project cost for DCs'!$A$4:$A$111,'Total project cost for DCs'!S$4:S$111,0,0)*_xlfn.XLOOKUP($A31,Drury_beneficiary_allocation!$A$5:$A$104,Drury_beneficiary_allocation!$C$5:$C$104,0,0)</f>
        <v>0</v>
      </c>
      <c r="X31" s="360">
        <f>_xlfn.XLOOKUP($A31,'Total project cost for DCs'!$A$4:$A$111,'Total project cost for DCs'!T$4:T$111,0,0)*_xlfn.XLOOKUP($A31,Drury_beneficiary_allocation!$A$5:$A$104,Drury_beneficiary_allocation!$C$5:$C$104,0,0)</f>
        <v>0</v>
      </c>
      <c r="Y31" s="349">
        <f t="shared" si="1"/>
        <v>0</v>
      </c>
      <c r="Z31" s="349">
        <f t="shared" si="2"/>
        <v>0</v>
      </c>
      <c r="AA31" s="349"/>
      <c r="AB31" s="353">
        <v>0</v>
      </c>
      <c r="AC31" s="354" t="str">
        <f t="shared" si="3"/>
        <v>Arterial</v>
      </c>
      <c r="AD31" s="349"/>
      <c r="AE31" s="349"/>
      <c r="AF31" s="355">
        <f>_xlfn.XLOOKUP(A31,'P1 Date Adjustment'!B:B,'P1 Date Adjustment'!F:F,"not found",0)</f>
        <v>2050</v>
      </c>
      <c r="AG31" s="349">
        <f t="shared" si="4"/>
        <v>0</v>
      </c>
      <c r="AI31" s="360"/>
      <c r="AJ31" s="360"/>
    </row>
    <row r="32" spans="1:36" ht="30" x14ac:dyDescent="0.25">
      <c r="A32" s="129" t="s">
        <v>342</v>
      </c>
      <c r="B32" s="358" t="s">
        <v>343</v>
      </c>
      <c r="C32" s="358" t="str">
        <f>_xlfn.XLOOKUP($A32,'Total project cost for DCs'!A:A,'Total project cost for DCs'!C:C,"Not found",0)</f>
        <v>Upgrade interim 2-lane bridges (3No. to 4 lane bridges with active modes on both sides (SGA design)</v>
      </c>
      <c r="D32" s="355" t="s">
        <v>155</v>
      </c>
      <c r="E32" s="355" t="s">
        <v>345</v>
      </c>
      <c r="H32" s="355" t="s">
        <v>825</v>
      </c>
      <c r="I32" s="359">
        <f>_xlfn.XLOOKUP($H32,DC_growth_AGS!$A$665:$A$673,DC_growth_AGS!$O$665:$O$673,"Not found",0)</f>
        <v>0.95615833786134774</v>
      </c>
      <c r="J32" s="355">
        <v>2050</v>
      </c>
      <c r="K32" s="360">
        <f>_xlfn.XLOOKUP($A32,'Total project cost for DCs'!$A$4:$A$111,'Total project cost for DCs'!G$4:G$111,0,0)*_xlfn.XLOOKUP($A32,Drury_beneficiary_allocation!$A$5:$A$104,Drury_beneficiary_allocation!$C$5:$C$104,0,0)</f>
        <v>0</v>
      </c>
      <c r="L32" s="360">
        <f>_xlfn.XLOOKUP($A32,'Total project cost for DCs'!$A$4:$A$111,'Total project cost for DCs'!H$4:H$111,0,0)*_xlfn.XLOOKUP($A32,Drury_beneficiary_allocation!$A$5:$A$104,Drury_beneficiary_allocation!$C$5:$C$104,0,0)</f>
        <v>0</v>
      </c>
      <c r="M32" s="360">
        <f>_xlfn.XLOOKUP($A32,'Total project cost for DCs'!$A$4:$A$111,'Total project cost for DCs'!I$4:I$111,0,0)*_xlfn.XLOOKUP($A32,Drury_beneficiary_allocation!$A$5:$A$104,Drury_beneficiary_allocation!$C$5:$C$104,0,0)</f>
        <v>0</v>
      </c>
      <c r="N32" s="360">
        <f>_xlfn.XLOOKUP($A32,'Total project cost for DCs'!$A$4:$A$111,'Total project cost for DCs'!J$4:J$111,0,0)*_xlfn.XLOOKUP($A32,Drury_beneficiary_allocation!$A$5:$A$104,Drury_beneficiary_allocation!$C$5:$C$104,0,0)</f>
        <v>0</v>
      </c>
      <c r="O32" s="360">
        <f>_xlfn.XLOOKUP($A32,'Total project cost for DCs'!$A$4:$A$111,'Total project cost for DCs'!K$4:K$111,0,0)*_xlfn.XLOOKUP($A32,Drury_beneficiary_allocation!$A$5:$A$104,Drury_beneficiary_allocation!$C$5:$C$104,0,0)</f>
        <v>0</v>
      </c>
      <c r="P32" s="360">
        <f>_xlfn.XLOOKUP($A32,'Total project cost for DCs'!$A$4:$A$111,'Total project cost for DCs'!L$4:L$111,0,0)*_xlfn.XLOOKUP($A32,Drury_beneficiary_allocation!$A$5:$A$104,Drury_beneficiary_allocation!$C$5:$C$104,0,0)</f>
        <v>0</v>
      </c>
      <c r="Q32" s="360">
        <f>_xlfn.XLOOKUP($A32,'Total project cost for DCs'!$A$4:$A$111,'Total project cost for DCs'!M$4:M$111,0,0)*_xlfn.XLOOKUP($A32,Drury_beneficiary_allocation!$A$5:$A$104,Drury_beneficiary_allocation!$C$5:$C$104,0,0)</f>
        <v>0</v>
      </c>
      <c r="R32" s="360">
        <f>_xlfn.XLOOKUP($A32,'Total project cost for DCs'!$A$4:$A$111,'Total project cost for DCs'!N$4:N$111,0,0)*_xlfn.XLOOKUP($A32,Drury_beneficiary_allocation!$A$5:$A$104,Drury_beneficiary_allocation!$C$5:$C$104,0,0)</f>
        <v>0</v>
      </c>
      <c r="S32" s="360">
        <f>_xlfn.XLOOKUP($A32,'Total project cost for DCs'!$A$4:$A$111,'Total project cost for DCs'!O$4:O$111,0,0)*_xlfn.XLOOKUP($A32,Drury_beneficiary_allocation!$A$5:$A$104,Drury_beneficiary_allocation!$C$5:$C$104,0,0)</f>
        <v>0</v>
      </c>
      <c r="T32" s="360">
        <f>_xlfn.XLOOKUP($A32,'Total project cost for DCs'!$A$4:$A$111,'Total project cost for DCs'!P$4:P$111,0,0)*_xlfn.XLOOKUP($A32,Drury_beneficiary_allocation!$A$5:$A$104,Drury_beneficiary_allocation!$C$5:$C$104,0,0)</f>
        <v>0</v>
      </c>
      <c r="U32" s="360">
        <f>_xlfn.XLOOKUP($A32,'Total project cost for DCs'!$A$4:$A$111,'Total project cost for DCs'!Q$4:Q$111,0,0)*_xlfn.XLOOKUP($A32,Drury_beneficiary_allocation!$A$5:$A$104,Drury_beneficiary_allocation!$C$5:$C$104,0,0)</f>
        <v>0</v>
      </c>
      <c r="V32" s="360">
        <f>_xlfn.XLOOKUP($A32,'Total project cost for DCs'!$A$4:$A$111,'Total project cost for DCs'!R$4:R$111,0,0)*_xlfn.XLOOKUP($A32,Drury_beneficiary_allocation!$A$5:$A$104,Drury_beneficiary_allocation!$C$5:$C$104,0,0)</f>
        <v>0</v>
      </c>
      <c r="W32" s="360">
        <f>_xlfn.XLOOKUP($A32,'Total project cost for DCs'!$A$4:$A$111,'Total project cost for DCs'!S$4:S$111,0,0)*_xlfn.XLOOKUP($A32,Drury_beneficiary_allocation!$A$5:$A$104,Drury_beneficiary_allocation!$C$5:$C$104,0,0)</f>
        <v>0</v>
      </c>
      <c r="X32" s="360">
        <f>_xlfn.XLOOKUP($A32,'Total project cost for DCs'!$A$4:$A$111,'Total project cost for DCs'!T$4:T$111,0,0)*_xlfn.XLOOKUP($A32,Drury_beneficiary_allocation!$A$5:$A$104,Drury_beneficiary_allocation!$C$5:$C$104,0,0)</f>
        <v>0</v>
      </c>
      <c r="Y32" s="349">
        <f t="shared" si="1"/>
        <v>0</v>
      </c>
      <c r="Z32" s="349">
        <f t="shared" si="2"/>
        <v>0</v>
      </c>
      <c r="AA32" s="349"/>
      <c r="AB32" s="353">
        <v>0</v>
      </c>
      <c r="AC32" s="354" t="str">
        <f t="shared" si="3"/>
        <v>Arterial</v>
      </c>
      <c r="AD32" s="349"/>
      <c r="AE32" s="349"/>
      <c r="AF32" s="355">
        <f>_xlfn.XLOOKUP(A32,'P1 Date Adjustment'!B:B,'P1 Date Adjustment'!F:F,"not found",0)</f>
        <v>2050</v>
      </c>
      <c r="AG32" s="349">
        <f t="shared" si="4"/>
        <v>0</v>
      </c>
      <c r="AI32" s="360"/>
      <c r="AJ32" s="360"/>
    </row>
    <row r="33" spans="1:36" ht="30" x14ac:dyDescent="0.25">
      <c r="A33" s="129" t="s">
        <v>346</v>
      </c>
      <c r="B33" s="358" t="s">
        <v>347</v>
      </c>
      <c r="C33" s="358" t="str">
        <f>_xlfn.XLOOKUP($A33,'Total project cost for DCs'!A:A,'Total project cost for DCs'!C:C,"Not found",0)</f>
        <v>2-lane urban- new road layout with active modes on both sides (TDM)</v>
      </c>
      <c r="D33" s="355" t="s">
        <v>155</v>
      </c>
      <c r="E33" s="355" t="s">
        <v>227</v>
      </c>
      <c r="H33" s="355" t="s">
        <v>825</v>
      </c>
      <c r="I33" s="359">
        <f>_xlfn.XLOOKUP($H33,DC_growth_AGS!$A$665:$A$673,DC_growth_AGS!$O$665:$O$673,"Not found",0)</f>
        <v>0.95615833786134774</v>
      </c>
      <c r="J33" s="355">
        <v>2044</v>
      </c>
      <c r="K33" s="360">
        <f>_xlfn.XLOOKUP($A33,'Total project cost for DCs'!$A$4:$A$111,'Total project cost for DCs'!G$4:G$111,0,0)*_xlfn.XLOOKUP($A33,Drury_beneficiary_allocation!$A$5:$A$104,Drury_beneficiary_allocation!$C$5:$C$104,0,0)</f>
        <v>0</v>
      </c>
      <c r="L33" s="360">
        <f>_xlfn.XLOOKUP($A33,'Total project cost for DCs'!$A$4:$A$111,'Total project cost for DCs'!H$4:H$111,0,0)*_xlfn.XLOOKUP($A33,Drury_beneficiary_allocation!$A$5:$A$104,Drury_beneficiary_allocation!$C$5:$C$104,0,0)</f>
        <v>0</v>
      </c>
      <c r="M33" s="360">
        <f>_xlfn.XLOOKUP($A33,'Total project cost for DCs'!$A$4:$A$111,'Total project cost for DCs'!I$4:I$111,0,0)*_xlfn.XLOOKUP($A33,Drury_beneficiary_allocation!$A$5:$A$104,Drury_beneficiary_allocation!$C$5:$C$104,0,0)</f>
        <v>0</v>
      </c>
      <c r="N33" s="360">
        <f>_xlfn.XLOOKUP($A33,'Total project cost for DCs'!$A$4:$A$111,'Total project cost for DCs'!J$4:J$111,0,0)*_xlfn.XLOOKUP($A33,Drury_beneficiary_allocation!$A$5:$A$104,Drury_beneficiary_allocation!$C$5:$C$104,0,0)</f>
        <v>0</v>
      </c>
      <c r="O33" s="360">
        <f>_xlfn.XLOOKUP($A33,'Total project cost for DCs'!$A$4:$A$111,'Total project cost for DCs'!K$4:K$111,0,0)*_xlfn.XLOOKUP($A33,Drury_beneficiary_allocation!$A$5:$A$104,Drury_beneficiary_allocation!$C$5:$C$104,0,0)</f>
        <v>0</v>
      </c>
      <c r="P33" s="360">
        <f>_xlfn.XLOOKUP($A33,'Total project cost for DCs'!$A$4:$A$111,'Total project cost for DCs'!L$4:L$111,0,0)*_xlfn.XLOOKUP($A33,Drury_beneficiary_allocation!$A$5:$A$104,Drury_beneficiary_allocation!$C$5:$C$104,0,0)</f>
        <v>0</v>
      </c>
      <c r="Q33" s="360">
        <f>_xlfn.XLOOKUP($A33,'Total project cost for DCs'!$A$4:$A$111,'Total project cost for DCs'!M$4:M$111,0,0)*_xlfn.XLOOKUP($A33,Drury_beneficiary_allocation!$A$5:$A$104,Drury_beneficiary_allocation!$C$5:$C$104,0,0)</f>
        <v>0</v>
      </c>
      <c r="R33" s="360">
        <f>_xlfn.XLOOKUP($A33,'Total project cost for DCs'!$A$4:$A$111,'Total project cost for DCs'!N$4:N$111,0,0)*_xlfn.XLOOKUP($A33,Drury_beneficiary_allocation!$A$5:$A$104,Drury_beneficiary_allocation!$C$5:$C$104,0,0)</f>
        <v>0</v>
      </c>
      <c r="S33" s="360">
        <f>_xlfn.XLOOKUP($A33,'Total project cost for DCs'!$A$4:$A$111,'Total project cost for DCs'!O$4:O$111,0,0)*_xlfn.XLOOKUP($A33,Drury_beneficiary_allocation!$A$5:$A$104,Drury_beneficiary_allocation!$C$5:$C$104,0,0)</f>
        <v>0</v>
      </c>
      <c r="T33" s="360">
        <f>_xlfn.XLOOKUP($A33,'Total project cost for DCs'!$A$4:$A$111,'Total project cost for DCs'!P$4:P$111,0,0)*_xlfn.XLOOKUP($A33,Drury_beneficiary_allocation!$A$5:$A$104,Drury_beneficiary_allocation!$C$5:$C$104,0,0)</f>
        <v>0</v>
      </c>
      <c r="U33" s="360">
        <f>_xlfn.XLOOKUP($A33,'Total project cost for DCs'!$A$4:$A$111,'Total project cost for DCs'!Q$4:Q$111,0,0)*_xlfn.XLOOKUP($A33,Drury_beneficiary_allocation!$A$5:$A$104,Drury_beneficiary_allocation!$C$5:$C$104,0,0)</f>
        <v>0</v>
      </c>
      <c r="V33" s="360">
        <f>_xlfn.XLOOKUP($A33,'Total project cost for DCs'!$A$4:$A$111,'Total project cost for DCs'!R$4:R$111,0,0)*_xlfn.XLOOKUP($A33,Drury_beneficiary_allocation!$A$5:$A$104,Drury_beneficiary_allocation!$C$5:$C$104,0,0)</f>
        <v>0</v>
      </c>
      <c r="W33" s="360">
        <f>_xlfn.XLOOKUP($A33,'Total project cost for DCs'!$A$4:$A$111,'Total project cost for DCs'!S$4:S$111,0,0)*_xlfn.XLOOKUP($A33,Drury_beneficiary_allocation!$A$5:$A$104,Drury_beneficiary_allocation!$C$5:$C$104,0,0)</f>
        <v>0</v>
      </c>
      <c r="X33" s="360">
        <f>_xlfn.XLOOKUP($A33,'Total project cost for DCs'!$A$4:$A$111,'Total project cost for DCs'!T$4:T$111,0,0)*_xlfn.XLOOKUP($A33,Drury_beneficiary_allocation!$A$5:$A$104,Drury_beneficiary_allocation!$C$5:$C$104,0,0)</f>
        <v>0</v>
      </c>
      <c r="Y33" s="349">
        <f t="shared" si="1"/>
        <v>0</v>
      </c>
      <c r="Z33" s="349">
        <f t="shared" si="2"/>
        <v>0</v>
      </c>
      <c r="AA33" s="349"/>
      <c r="AB33" s="353">
        <v>0</v>
      </c>
      <c r="AC33" s="354" t="str">
        <f t="shared" si="3"/>
        <v>Arterial</v>
      </c>
      <c r="AD33" s="349"/>
      <c r="AE33" s="349"/>
      <c r="AF33" s="355">
        <f>_xlfn.XLOOKUP(A33,'P1 Date Adjustment'!B:B,'P1 Date Adjustment'!F:F,"not found",0)</f>
        <v>2044</v>
      </c>
      <c r="AG33" s="349">
        <f t="shared" si="4"/>
        <v>0</v>
      </c>
      <c r="AI33" s="360"/>
      <c r="AJ33" s="360"/>
    </row>
    <row r="34" spans="1:36" x14ac:dyDescent="0.25">
      <c r="A34" s="129" t="s">
        <v>348</v>
      </c>
      <c r="B34" s="358" t="s">
        <v>347</v>
      </c>
      <c r="C34" s="358" t="str">
        <f>_xlfn.XLOOKUP($A34,'Total project cost for DCs'!A:A,'Total project cost for DCs'!C:C,"Not found",0)</f>
        <v>2-lane urban- bridge construction</v>
      </c>
      <c r="D34" s="355" t="s">
        <v>155</v>
      </c>
      <c r="E34" s="355" t="s">
        <v>345</v>
      </c>
      <c r="H34" s="355" t="s">
        <v>825</v>
      </c>
      <c r="I34" s="359">
        <f>_xlfn.XLOOKUP($H34,DC_growth_AGS!$A$665:$A$673,DC_growth_AGS!$O$665:$O$673,"Not found",0)</f>
        <v>0.95615833786134774</v>
      </c>
      <c r="J34" s="355">
        <v>2044</v>
      </c>
      <c r="K34" s="360">
        <f>_xlfn.XLOOKUP($A34,'Total project cost for DCs'!$A$4:$A$111,'Total project cost for DCs'!G$4:G$111,0,0)*_xlfn.XLOOKUP($A34,Drury_beneficiary_allocation!$A$5:$A$104,Drury_beneficiary_allocation!$C$5:$C$104,0,0)</f>
        <v>0</v>
      </c>
      <c r="L34" s="360">
        <f>_xlfn.XLOOKUP($A34,'Total project cost for DCs'!$A$4:$A$111,'Total project cost for DCs'!H$4:H$111,0,0)*_xlfn.XLOOKUP($A34,Drury_beneficiary_allocation!$A$5:$A$104,Drury_beneficiary_allocation!$C$5:$C$104,0,0)</f>
        <v>0</v>
      </c>
      <c r="M34" s="360">
        <f>_xlfn.XLOOKUP($A34,'Total project cost for DCs'!$A$4:$A$111,'Total project cost for DCs'!I$4:I$111,0,0)*_xlfn.XLOOKUP($A34,Drury_beneficiary_allocation!$A$5:$A$104,Drury_beneficiary_allocation!$C$5:$C$104,0,0)</f>
        <v>0</v>
      </c>
      <c r="N34" s="360">
        <f>_xlfn.XLOOKUP($A34,'Total project cost for DCs'!$A$4:$A$111,'Total project cost for DCs'!J$4:J$111,0,0)*_xlfn.XLOOKUP($A34,Drury_beneficiary_allocation!$A$5:$A$104,Drury_beneficiary_allocation!$C$5:$C$104,0,0)</f>
        <v>0</v>
      </c>
      <c r="O34" s="360">
        <f>_xlfn.XLOOKUP($A34,'Total project cost for DCs'!$A$4:$A$111,'Total project cost for DCs'!K$4:K$111,0,0)*_xlfn.XLOOKUP($A34,Drury_beneficiary_allocation!$A$5:$A$104,Drury_beneficiary_allocation!$C$5:$C$104,0,0)</f>
        <v>0</v>
      </c>
      <c r="P34" s="360">
        <f>_xlfn.XLOOKUP($A34,'Total project cost for DCs'!$A$4:$A$111,'Total project cost for DCs'!L$4:L$111,0,0)*_xlfn.XLOOKUP($A34,Drury_beneficiary_allocation!$A$5:$A$104,Drury_beneficiary_allocation!$C$5:$C$104,0,0)</f>
        <v>0</v>
      </c>
      <c r="Q34" s="360">
        <f>_xlfn.XLOOKUP($A34,'Total project cost for DCs'!$A$4:$A$111,'Total project cost for DCs'!M$4:M$111,0,0)*_xlfn.XLOOKUP($A34,Drury_beneficiary_allocation!$A$5:$A$104,Drury_beneficiary_allocation!$C$5:$C$104,0,0)</f>
        <v>0</v>
      </c>
      <c r="R34" s="360">
        <f>_xlfn.XLOOKUP($A34,'Total project cost for DCs'!$A$4:$A$111,'Total project cost for DCs'!N$4:N$111,0,0)*_xlfn.XLOOKUP($A34,Drury_beneficiary_allocation!$A$5:$A$104,Drury_beneficiary_allocation!$C$5:$C$104,0,0)</f>
        <v>0</v>
      </c>
      <c r="S34" s="360">
        <f>_xlfn.XLOOKUP($A34,'Total project cost for DCs'!$A$4:$A$111,'Total project cost for DCs'!O$4:O$111,0,0)*_xlfn.XLOOKUP($A34,Drury_beneficiary_allocation!$A$5:$A$104,Drury_beneficiary_allocation!$C$5:$C$104,0,0)</f>
        <v>0</v>
      </c>
      <c r="T34" s="360">
        <f>_xlfn.XLOOKUP($A34,'Total project cost for DCs'!$A$4:$A$111,'Total project cost for DCs'!P$4:P$111,0,0)*_xlfn.XLOOKUP($A34,Drury_beneficiary_allocation!$A$5:$A$104,Drury_beneficiary_allocation!$C$5:$C$104,0,0)</f>
        <v>0</v>
      </c>
      <c r="U34" s="360">
        <f>_xlfn.XLOOKUP($A34,'Total project cost for DCs'!$A$4:$A$111,'Total project cost for DCs'!Q$4:Q$111,0,0)*_xlfn.XLOOKUP($A34,Drury_beneficiary_allocation!$A$5:$A$104,Drury_beneficiary_allocation!$C$5:$C$104,0,0)</f>
        <v>0</v>
      </c>
      <c r="V34" s="360">
        <f>_xlfn.XLOOKUP($A34,'Total project cost for DCs'!$A$4:$A$111,'Total project cost for DCs'!R$4:R$111,0,0)*_xlfn.XLOOKUP($A34,Drury_beneficiary_allocation!$A$5:$A$104,Drury_beneficiary_allocation!$C$5:$C$104,0,0)</f>
        <v>0</v>
      </c>
      <c r="W34" s="360">
        <f>_xlfn.XLOOKUP($A34,'Total project cost for DCs'!$A$4:$A$111,'Total project cost for DCs'!S$4:S$111,0,0)*_xlfn.XLOOKUP($A34,Drury_beneficiary_allocation!$A$5:$A$104,Drury_beneficiary_allocation!$C$5:$C$104,0,0)</f>
        <v>0</v>
      </c>
      <c r="X34" s="360">
        <f>_xlfn.XLOOKUP($A34,'Total project cost for DCs'!$A$4:$A$111,'Total project cost for DCs'!T$4:T$111,0,0)*_xlfn.XLOOKUP($A34,Drury_beneficiary_allocation!$A$5:$A$104,Drury_beneficiary_allocation!$C$5:$C$104,0,0)</f>
        <v>0</v>
      </c>
      <c r="Y34" s="349">
        <f t="shared" si="1"/>
        <v>0</v>
      </c>
      <c r="Z34" s="349">
        <f t="shared" si="2"/>
        <v>0</v>
      </c>
      <c r="AA34" s="349"/>
      <c r="AB34" s="353">
        <v>0</v>
      </c>
      <c r="AC34" s="354" t="str">
        <f t="shared" si="3"/>
        <v>Arterial</v>
      </c>
      <c r="AD34" s="349"/>
      <c r="AE34" s="349"/>
      <c r="AF34" s="355">
        <f>_xlfn.XLOOKUP(A34,'P1 Date Adjustment'!B:B,'P1 Date Adjustment'!F:F,"not found",0)</f>
        <v>2044</v>
      </c>
      <c r="AG34" s="349">
        <f t="shared" si="4"/>
        <v>0</v>
      </c>
      <c r="AI34" s="360"/>
      <c r="AJ34" s="360"/>
    </row>
    <row r="35" spans="1:36" ht="30" x14ac:dyDescent="0.25">
      <c r="A35" s="129" t="s">
        <v>350</v>
      </c>
      <c r="B35" s="358" t="s">
        <v>347</v>
      </c>
      <c r="C35" s="358" t="str">
        <f>_xlfn.XLOOKUP($A35,'Total project cost for DCs'!A:A,'Total project cost for DCs'!C:C,"Not found",0)</f>
        <v>4-lane urban- upgrade 2-lane urban with active modes on both sides (SGA design)</v>
      </c>
      <c r="D35" s="355" t="s">
        <v>155</v>
      </c>
      <c r="E35" s="355" t="s">
        <v>231</v>
      </c>
      <c r="H35" s="355" t="s">
        <v>825</v>
      </c>
      <c r="I35" s="359">
        <f>_xlfn.XLOOKUP($H35,DC_growth_AGS!$A$665:$A$673,DC_growth_AGS!$O$665:$O$673,"Not found",0)</f>
        <v>0.95615833786134774</v>
      </c>
      <c r="J35" s="355">
        <v>2049</v>
      </c>
      <c r="K35" s="360">
        <f>_xlfn.XLOOKUP($A35,'Total project cost for DCs'!$A$4:$A$111,'Total project cost for DCs'!G$4:G$111,0,0)*_xlfn.XLOOKUP($A35,Drury_beneficiary_allocation!$A$5:$A$104,Drury_beneficiary_allocation!$C$5:$C$104,0,0)</f>
        <v>0</v>
      </c>
      <c r="L35" s="360">
        <f>_xlfn.XLOOKUP($A35,'Total project cost for DCs'!$A$4:$A$111,'Total project cost for DCs'!H$4:H$111,0,0)*_xlfn.XLOOKUP($A35,Drury_beneficiary_allocation!$A$5:$A$104,Drury_beneficiary_allocation!$C$5:$C$104,0,0)</f>
        <v>0</v>
      </c>
      <c r="M35" s="360">
        <f>_xlfn.XLOOKUP($A35,'Total project cost for DCs'!$A$4:$A$111,'Total project cost for DCs'!I$4:I$111,0,0)*_xlfn.XLOOKUP($A35,Drury_beneficiary_allocation!$A$5:$A$104,Drury_beneficiary_allocation!$C$5:$C$104,0,0)</f>
        <v>0</v>
      </c>
      <c r="N35" s="360">
        <f>_xlfn.XLOOKUP($A35,'Total project cost for DCs'!$A$4:$A$111,'Total project cost for DCs'!J$4:J$111,0,0)*_xlfn.XLOOKUP($A35,Drury_beneficiary_allocation!$A$5:$A$104,Drury_beneficiary_allocation!$C$5:$C$104,0,0)</f>
        <v>0</v>
      </c>
      <c r="O35" s="360">
        <f>_xlfn.XLOOKUP($A35,'Total project cost for DCs'!$A$4:$A$111,'Total project cost for DCs'!K$4:K$111,0,0)*_xlfn.XLOOKUP($A35,Drury_beneficiary_allocation!$A$5:$A$104,Drury_beneficiary_allocation!$C$5:$C$104,0,0)</f>
        <v>0</v>
      </c>
      <c r="P35" s="360">
        <f>_xlfn.XLOOKUP($A35,'Total project cost for DCs'!$A$4:$A$111,'Total project cost for DCs'!L$4:L$111,0,0)*_xlfn.XLOOKUP($A35,Drury_beneficiary_allocation!$A$5:$A$104,Drury_beneficiary_allocation!$C$5:$C$104,0,0)</f>
        <v>0</v>
      </c>
      <c r="Q35" s="360">
        <f>_xlfn.XLOOKUP($A35,'Total project cost for DCs'!$A$4:$A$111,'Total project cost for DCs'!M$4:M$111,0,0)*_xlfn.XLOOKUP($A35,Drury_beneficiary_allocation!$A$5:$A$104,Drury_beneficiary_allocation!$C$5:$C$104,0,0)</f>
        <v>0</v>
      </c>
      <c r="R35" s="360">
        <f>_xlfn.XLOOKUP($A35,'Total project cost for DCs'!$A$4:$A$111,'Total project cost for DCs'!N$4:N$111,0,0)*_xlfn.XLOOKUP($A35,Drury_beneficiary_allocation!$A$5:$A$104,Drury_beneficiary_allocation!$C$5:$C$104,0,0)</f>
        <v>0</v>
      </c>
      <c r="S35" s="360">
        <f>_xlfn.XLOOKUP($A35,'Total project cost for DCs'!$A$4:$A$111,'Total project cost for DCs'!O$4:O$111,0,0)*_xlfn.XLOOKUP($A35,Drury_beneficiary_allocation!$A$5:$A$104,Drury_beneficiary_allocation!$C$5:$C$104,0,0)</f>
        <v>0</v>
      </c>
      <c r="T35" s="360">
        <f>_xlfn.XLOOKUP($A35,'Total project cost for DCs'!$A$4:$A$111,'Total project cost for DCs'!P$4:P$111,0,0)*_xlfn.XLOOKUP($A35,Drury_beneficiary_allocation!$A$5:$A$104,Drury_beneficiary_allocation!$C$5:$C$104,0,0)</f>
        <v>0</v>
      </c>
      <c r="U35" s="360">
        <f>_xlfn.XLOOKUP($A35,'Total project cost for DCs'!$A$4:$A$111,'Total project cost for DCs'!Q$4:Q$111,0,0)*_xlfn.XLOOKUP($A35,Drury_beneficiary_allocation!$A$5:$A$104,Drury_beneficiary_allocation!$C$5:$C$104,0,0)</f>
        <v>0</v>
      </c>
      <c r="V35" s="360">
        <f>_xlfn.XLOOKUP($A35,'Total project cost for DCs'!$A$4:$A$111,'Total project cost for DCs'!R$4:R$111,0,0)*_xlfn.XLOOKUP($A35,Drury_beneficiary_allocation!$A$5:$A$104,Drury_beneficiary_allocation!$C$5:$C$104,0,0)</f>
        <v>0</v>
      </c>
      <c r="W35" s="360">
        <f>_xlfn.XLOOKUP($A35,'Total project cost for DCs'!$A$4:$A$111,'Total project cost for DCs'!S$4:S$111,0,0)*_xlfn.XLOOKUP($A35,Drury_beneficiary_allocation!$A$5:$A$104,Drury_beneficiary_allocation!$C$5:$C$104,0,0)</f>
        <v>0</v>
      </c>
      <c r="X35" s="360">
        <f>_xlfn.XLOOKUP($A35,'Total project cost for DCs'!$A$4:$A$111,'Total project cost for DCs'!T$4:T$111,0,0)*_xlfn.XLOOKUP($A35,Drury_beneficiary_allocation!$A$5:$A$104,Drury_beneficiary_allocation!$C$5:$C$104,0,0)</f>
        <v>0</v>
      </c>
      <c r="Y35" s="349">
        <f t="shared" si="1"/>
        <v>0</v>
      </c>
      <c r="Z35" s="349">
        <f t="shared" si="2"/>
        <v>0</v>
      </c>
      <c r="AA35" s="349"/>
      <c r="AB35" s="353">
        <v>0</v>
      </c>
      <c r="AC35" s="354" t="str">
        <f t="shared" si="3"/>
        <v>Arterial</v>
      </c>
      <c r="AD35" s="349"/>
      <c r="AE35" s="349"/>
      <c r="AF35" s="355">
        <f>_xlfn.XLOOKUP(A35,'P1 Date Adjustment'!B:B,'P1 Date Adjustment'!F:F,"not found",0)</f>
        <v>2049</v>
      </c>
      <c r="AG35" s="349">
        <f t="shared" si="4"/>
        <v>0</v>
      </c>
      <c r="AI35" s="360"/>
      <c r="AJ35" s="360"/>
    </row>
    <row r="36" spans="1:36" x14ac:dyDescent="0.25">
      <c r="A36" s="129" t="s">
        <v>352</v>
      </c>
      <c r="B36" s="358" t="s">
        <v>347</v>
      </c>
      <c r="C36" s="358" t="str">
        <f>_xlfn.XLOOKUP($A36,'Total project cost for DCs'!A:A,'Total project cost for DCs'!C:C,"Not found",0)</f>
        <v>4-lane urban- Bridge Widening</v>
      </c>
      <c r="D36" s="355" t="s">
        <v>155</v>
      </c>
      <c r="E36" s="355" t="s">
        <v>345</v>
      </c>
      <c r="H36" s="355" t="s">
        <v>825</v>
      </c>
      <c r="I36" s="359">
        <f>_xlfn.XLOOKUP($H36,DC_growth_AGS!$A$665:$A$673,DC_growth_AGS!$O$665:$O$673,"Not found",0)</f>
        <v>0.95615833786134774</v>
      </c>
      <c r="J36" s="355">
        <v>2049</v>
      </c>
      <c r="K36" s="360">
        <f>_xlfn.XLOOKUP($A36,'Total project cost for DCs'!$A$4:$A$111,'Total project cost for DCs'!G$4:G$111,0,0)*_xlfn.XLOOKUP($A36,Drury_beneficiary_allocation!$A$5:$A$104,Drury_beneficiary_allocation!$C$5:$C$104,0,0)</f>
        <v>0</v>
      </c>
      <c r="L36" s="360">
        <f>_xlfn.XLOOKUP($A36,'Total project cost for DCs'!$A$4:$A$111,'Total project cost for DCs'!H$4:H$111,0,0)*_xlfn.XLOOKUP($A36,Drury_beneficiary_allocation!$A$5:$A$104,Drury_beneficiary_allocation!$C$5:$C$104,0,0)</f>
        <v>0</v>
      </c>
      <c r="M36" s="360">
        <f>_xlfn.XLOOKUP($A36,'Total project cost for DCs'!$A$4:$A$111,'Total project cost for DCs'!I$4:I$111,0,0)*_xlfn.XLOOKUP($A36,Drury_beneficiary_allocation!$A$5:$A$104,Drury_beneficiary_allocation!$C$5:$C$104,0,0)</f>
        <v>0</v>
      </c>
      <c r="N36" s="360">
        <f>_xlfn.XLOOKUP($A36,'Total project cost for DCs'!$A$4:$A$111,'Total project cost for DCs'!J$4:J$111,0,0)*_xlfn.XLOOKUP($A36,Drury_beneficiary_allocation!$A$5:$A$104,Drury_beneficiary_allocation!$C$5:$C$104,0,0)</f>
        <v>0</v>
      </c>
      <c r="O36" s="360">
        <f>_xlfn.XLOOKUP($A36,'Total project cost for DCs'!$A$4:$A$111,'Total project cost for DCs'!K$4:K$111,0,0)*_xlfn.XLOOKUP($A36,Drury_beneficiary_allocation!$A$5:$A$104,Drury_beneficiary_allocation!$C$5:$C$104,0,0)</f>
        <v>0</v>
      </c>
      <c r="P36" s="360">
        <f>_xlfn.XLOOKUP($A36,'Total project cost for DCs'!$A$4:$A$111,'Total project cost for DCs'!L$4:L$111,0,0)*_xlfn.XLOOKUP($A36,Drury_beneficiary_allocation!$A$5:$A$104,Drury_beneficiary_allocation!$C$5:$C$104,0,0)</f>
        <v>0</v>
      </c>
      <c r="Q36" s="360">
        <f>_xlfn.XLOOKUP($A36,'Total project cost for DCs'!$A$4:$A$111,'Total project cost for DCs'!M$4:M$111,0,0)*_xlfn.XLOOKUP($A36,Drury_beneficiary_allocation!$A$5:$A$104,Drury_beneficiary_allocation!$C$5:$C$104,0,0)</f>
        <v>0</v>
      </c>
      <c r="R36" s="360">
        <f>_xlfn.XLOOKUP($A36,'Total project cost for DCs'!$A$4:$A$111,'Total project cost for DCs'!N$4:N$111,0,0)*_xlfn.XLOOKUP($A36,Drury_beneficiary_allocation!$A$5:$A$104,Drury_beneficiary_allocation!$C$5:$C$104,0,0)</f>
        <v>0</v>
      </c>
      <c r="S36" s="360">
        <f>_xlfn.XLOOKUP($A36,'Total project cost for DCs'!$A$4:$A$111,'Total project cost for DCs'!O$4:O$111,0,0)*_xlfn.XLOOKUP($A36,Drury_beneficiary_allocation!$A$5:$A$104,Drury_beneficiary_allocation!$C$5:$C$104,0,0)</f>
        <v>0</v>
      </c>
      <c r="T36" s="360">
        <f>_xlfn.XLOOKUP($A36,'Total project cost for DCs'!$A$4:$A$111,'Total project cost for DCs'!P$4:P$111,0,0)*_xlfn.XLOOKUP($A36,Drury_beneficiary_allocation!$A$5:$A$104,Drury_beneficiary_allocation!$C$5:$C$104,0,0)</f>
        <v>0</v>
      </c>
      <c r="U36" s="360">
        <f>_xlfn.XLOOKUP($A36,'Total project cost for DCs'!$A$4:$A$111,'Total project cost for DCs'!Q$4:Q$111,0,0)*_xlfn.XLOOKUP($A36,Drury_beneficiary_allocation!$A$5:$A$104,Drury_beneficiary_allocation!$C$5:$C$104,0,0)</f>
        <v>0</v>
      </c>
      <c r="V36" s="360">
        <f>_xlfn.XLOOKUP($A36,'Total project cost for DCs'!$A$4:$A$111,'Total project cost for DCs'!R$4:R$111,0,0)*_xlfn.XLOOKUP($A36,Drury_beneficiary_allocation!$A$5:$A$104,Drury_beneficiary_allocation!$C$5:$C$104,0,0)</f>
        <v>0</v>
      </c>
      <c r="W36" s="360">
        <f>_xlfn.XLOOKUP($A36,'Total project cost for DCs'!$A$4:$A$111,'Total project cost for DCs'!S$4:S$111,0,0)*_xlfn.XLOOKUP($A36,Drury_beneficiary_allocation!$A$5:$A$104,Drury_beneficiary_allocation!$C$5:$C$104,0,0)</f>
        <v>0</v>
      </c>
      <c r="X36" s="360">
        <f>_xlfn.XLOOKUP($A36,'Total project cost for DCs'!$A$4:$A$111,'Total project cost for DCs'!T$4:T$111,0,0)*_xlfn.XLOOKUP($A36,Drury_beneficiary_allocation!$A$5:$A$104,Drury_beneficiary_allocation!$C$5:$C$104,0,0)</f>
        <v>0</v>
      </c>
      <c r="Y36" s="349">
        <f t="shared" si="1"/>
        <v>0</v>
      </c>
      <c r="Z36" s="349">
        <f t="shared" si="2"/>
        <v>0</v>
      </c>
      <c r="AA36" s="349"/>
      <c r="AB36" s="353">
        <v>0</v>
      </c>
      <c r="AC36" s="354" t="str">
        <f t="shared" si="3"/>
        <v>Arterial</v>
      </c>
      <c r="AD36" s="349"/>
      <c r="AE36" s="349"/>
      <c r="AF36" s="355">
        <f>_xlfn.XLOOKUP(A36,'P1 Date Adjustment'!B:B,'P1 Date Adjustment'!F:F,"not found",0)</f>
        <v>2049</v>
      </c>
      <c r="AG36" s="349">
        <f t="shared" si="4"/>
        <v>0</v>
      </c>
      <c r="AI36" s="360"/>
      <c r="AJ36" s="360"/>
    </row>
    <row r="37" spans="1:36" ht="30" x14ac:dyDescent="0.25">
      <c r="A37" s="129" t="s">
        <v>365</v>
      </c>
      <c r="B37" s="358" t="s">
        <v>363</v>
      </c>
      <c r="C37" s="358" t="str">
        <f>_xlfn.XLOOKUP($A37,'Total project cost for DCs'!A:A,'Total project cost for DCs'!C:C,"Not found",0)</f>
        <v>4-lane urban- upgrade 2-lane urban excl bridge</v>
      </c>
      <c r="D37" s="355" t="s">
        <v>155</v>
      </c>
      <c r="E37" s="355" t="s">
        <v>231</v>
      </c>
      <c r="H37" s="355" t="s">
        <v>825</v>
      </c>
      <c r="I37" s="359">
        <f>_xlfn.XLOOKUP($H37,DC_growth_AGS!$A$665:$A$673,DC_growth_AGS!$O$665:$O$673,"Not found",0)</f>
        <v>0.95615833786134774</v>
      </c>
      <c r="J37" s="355">
        <v>2047</v>
      </c>
      <c r="K37" s="360">
        <f>_xlfn.XLOOKUP($A37,'Total project cost for DCs'!$A$4:$A$111,'Total project cost for DCs'!G$4:G$111,0,0)*_xlfn.XLOOKUP($A37,Drury_beneficiary_allocation!$A$5:$A$104,Drury_beneficiary_allocation!$C$5:$C$104,0,0)</f>
        <v>0</v>
      </c>
      <c r="L37" s="360">
        <f>_xlfn.XLOOKUP($A37,'Total project cost for DCs'!$A$4:$A$111,'Total project cost for DCs'!H$4:H$111,0,0)*_xlfn.XLOOKUP($A37,Drury_beneficiary_allocation!$A$5:$A$104,Drury_beneficiary_allocation!$C$5:$C$104,0,0)</f>
        <v>0</v>
      </c>
      <c r="M37" s="360">
        <f>_xlfn.XLOOKUP($A37,'Total project cost for DCs'!$A$4:$A$111,'Total project cost for DCs'!I$4:I$111,0,0)*_xlfn.XLOOKUP($A37,Drury_beneficiary_allocation!$A$5:$A$104,Drury_beneficiary_allocation!$C$5:$C$104,0,0)</f>
        <v>0</v>
      </c>
      <c r="N37" s="360">
        <f>_xlfn.XLOOKUP($A37,'Total project cost for DCs'!$A$4:$A$111,'Total project cost for DCs'!J$4:J$111,0,0)*_xlfn.XLOOKUP($A37,Drury_beneficiary_allocation!$A$5:$A$104,Drury_beneficiary_allocation!$C$5:$C$104,0,0)</f>
        <v>0</v>
      </c>
      <c r="O37" s="360">
        <f>_xlfn.XLOOKUP($A37,'Total project cost for DCs'!$A$4:$A$111,'Total project cost for DCs'!K$4:K$111,0,0)*_xlfn.XLOOKUP($A37,Drury_beneficiary_allocation!$A$5:$A$104,Drury_beneficiary_allocation!$C$5:$C$104,0,0)</f>
        <v>0</v>
      </c>
      <c r="P37" s="360">
        <f>_xlfn.XLOOKUP($A37,'Total project cost for DCs'!$A$4:$A$111,'Total project cost for DCs'!L$4:L$111,0,0)*_xlfn.XLOOKUP($A37,Drury_beneficiary_allocation!$A$5:$A$104,Drury_beneficiary_allocation!$C$5:$C$104,0,0)</f>
        <v>0</v>
      </c>
      <c r="Q37" s="360">
        <f>_xlfn.XLOOKUP($A37,'Total project cost for DCs'!$A$4:$A$111,'Total project cost for DCs'!M$4:M$111,0,0)*_xlfn.XLOOKUP($A37,Drury_beneficiary_allocation!$A$5:$A$104,Drury_beneficiary_allocation!$C$5:$C$104,0,0)</f>
        <v>0</v>
      </c>
      <c r="R37" s="360">
        <f>_xlfn.XLOOKUP($A37,'Total project cost for DCs'!$A$4:$A$111,'Total project cost for DCs'!N$4:N$111,0,0)*_xlfn.XLOOKUP($A37,Drury_beneficiary_allocation!$A$5:$A$104,Drury_beneficiary_allocation!$C$5:$C$104,0,0)</f>
        <v>0</v>
      </c>
      <c r="S37" s="360">
        <f>_xlfn.XLOOKUP($A37,'Total project cost for DCs'!$A$4:$A$111,'Total project cost for DCs'!O$4:O$111,0,0)*_xlfn.XLOOKUP($A37,Drury_beneficiary_allocation!$A$5:$A$104,Drury_beneficiary_allocation!$C$5:$C$104,0,0)</f>
        <v>0</v>
      </c>
      <c r="T37" s="360">
        <f>_xlfn.XLOOKUP($A37,'Total project cost for DCs'!$A$4:$A$111,'Total project cost for DCs'!P$4:P$111,0,0)*_xlfn.XLOOKUP($A37,Drury_beneficiary_allocation!$A$5:$A$104,Drury_beneficiary_allocation!$C$5:$C$104,0,0)</f>
        <v>0</v>
      </c>
      <c r="U37" s="360">
        <f>_xlfn.XLOOKUP($A37,'Total project cost for DCs'!$A$4:$A$111,'Total project cost for DCs'!Q$4:Q$111,0,0)*_xlfn.XLOOKUP($A37,Drury_beneficiary_allocation!$A$5:$A$104,Drury_beneficiary_allocation!$C$5:$C$104,0,0)</f>
        <v>0</v>
      </c>
      <c r="V37" s="360">
        <f>_xlfn.XLOOKUP($A37,'Total project cost for DCs'!$A$4:$A$111,'Total project cost for DCs'!R$4:R$111,0,0)*_xlfn.XLOOKUP($A37,Drury_beneficiary_allocation!$A$5:$A$104,Drury_beneficiary_allocation!$C$5:$C$104,0,0)</f>
        <v>0</v>
      </c>
      <c r="W37" s="360">
        <f>_xlfn.XLOOKUP($A37,'Total project cost for DCs'!$A$4:$A$111,'Total project cost for DCs'!S$4:S$111,0,0)*_xlfn.XLOOKUP($A37,Drury_beneficiary_allocation!$A$5:$A$104,Drury_beneficiary_allocation!$C$5:$C$104,0,0)</f>
        <v>0</v>
      </c>
      <c r="X37" s="360">
        <f>_xlfn.XLOOKUP($A37,'Total project cost for DCs'!$A$4:$A$111,'Total project cost for DCs'!T$4:T$111,0,0)*_xlfn.XLOOKUP($A37,Drury_beneficiary_allocation!$A$5:$A$104,Drury_beneficiary_allocation!$C$5:$C$104,0,0)</f>
        <v>0</v>
      </c>
      <c r="Y37" s="349">
        <f t="shared" si="1"/>
        <v>0</v>
      </c>
      <c r="Z37" s="349">
        <f t="shared" si="2"/>
        <v>0</v>
      </c>
      <c r="AA37" s="349"/>
      <c r="AB37" s="353">
        <v>0</v>
      </c>
      <c r="AC37" s="354" t="str">
        <f t="shared" si="3"/>
        <v>Arterial</v>
      </c>
      <c r="AD37" s="349"/>
      <c r="AE37" s="349"/>
      <c r="AF37" s="355">
        <f>_xlfn.XLOOKUP(A37,'P1 Date Adjustment'!B:B,'P1 Date Adjustment'!F:F,"not found",0)</f>
        <v>2047</v>
      </c>
      <c r="AG37" s="349">
        <f t="shared" si="4"/>
        <v>0</v>
      </c>
      <c r="AI37" s="360"/>
      <c r="AJ37" s="360"/>
    </row>
    <row r="38" spans="1:36" ht="30" x14ac:dyDescent="0.25">
      <c r="A38" s="129" t="s">
        <v>367</v>
      </c>
      <c r="B38" s="358" t="s">
        <v>363</v>
      </c>
      <c r="C38" s="358" t="str">
        <f>_xlfn.XLOOKUP($A38,'Total project cost for DCs'!A:A,'Total project cost for DCs'!C:C,"Not found",0)</f>
        <v>4-lane urban- upgrade 2-lane bridge widening</v>
      </c>
      <c r="D38" s="355" t="s">
        <v>155</v>
      </c>
      <c r="E38" s="355" t="s">
        <v>345</v>
      </c>
      <c r="H38" s="355" t="s">
        <v>825</v>
      </c>
      <c r="I38" s="359">
        <f>_xlfn.XLOOKUP($H38,DC_growth_AGS!$A$665:$A$673,DC_growth_AGS!$O$665:$O$673,"Not found",0)</f>
        <v>0.95615833786134774</v>
      </c>
      <c r="J38" s="355">
        <v>2047</v>
      </c>
      <c r="K38" s="360">
        <f>_xlfn.XLOOKUP($A38,'Total project cost for DCs'!$A$4:$A$111,'Total project cost for DCs'!G$4:G$111,0,0)*_xlfn.XLOOKUP($A38,Drury_beneficiary_allocation!$A$5:$A$104,Drury_beneficiary_allocation!$C$5:$C$104,0,0)</f>
        <v>0</v>
      </c>
      <c r="L38" s="360">
        <f>_xlfn.XLOOKUP($A38,'Total project cost for DCs'!$A$4:$A$111,'Total project cost for DCs'!H$4:H$111,0,0)*_xlfn.XLOOKUP($A38,Drury_beneficiary_allocation!$A$5:$A$104,Drury_beneficiary_allocation!$C$5:$C$104,0,0)</f>
        <v>0</v>
      </c>
      <c r="M38" s="360">
        <f>_xlfn.XLOOKUP($A38,'Total project cost for DCs'!$A$4:$A$111,'Total project cost for DCs'!I$4:I$111,0,0)*_xlfn.XLOOKUP($A38,Drury_beneficiary_allocation!$A$5:$A$104,Drury_beneficiary_allocation!$C$5:$C$104,0,0)</f>
        <v>0</v>
      </c>
      <c r="N38" s="360">
        <f>_xlfn.XLOOKUP($A38,'Total project cost for DCs'!$A$4:$A$111,'Total project cost for DCs'!J$4:J$111,0,0)*_xlfn.XLOOKUP($A38,Drury_beneficiary_allocation!$A$5:$A$104,Drury_beneficiary_allocation!$C$5:$C$104,0,0)</f>
        <v>0</v>
      </c>
      <c r="O38" s="360">
        <f>_xlfn.XLOOKUP($A38,'Total project cost for DCs'!$A$4:$A$111,'Total project cost for DCs'!K$4:K$111,0,0)*_xlfn.XLOOKUP($A38,Drury_beneficiary_allocation!$A$5:$A$104,Drury_beneficiary_allocation!$C$5:$C$104,0,0)</f>
        <v>0</v>
      </c>
      <c r="P38" s="360">
        <f>_xlfn.XLOOKUP($A38,'Total project cost for DCs'!$A$4:$A$111,'Total project cost for DCs'!L$4:L$111,0,0)*_xlfn.XLOOKUP($A38,Drury_beneficiary_allocation!$A$5:$A$104,Drury_beneficiary_allocation!$C$5:$C$104,0,0)</f>
        <v>0</v>
      </c>
      <c r="Q38" s="360">
        <f>_xlfn.XLOOKUP($A38,'Total project cost for DCs'!$A$4:$A$111,'Total project cost for DCs'!M$4:M$111,0,0)*_xlfn.XLOOKUP($A38,Drury_beneficiary_allocation!$A$5:$A$104,Drury_beneficiary_allocation!$C$5:$C$104,0,0)</f>
        <v>0</v>
      </c>
      <c r="R38" s="360">
        <f>_xlfn.XLOOKUP($A38,'Total project cost for DCs'!$A$4:$A$111,'Total project cost for DCs'!N$4:N$111,0,0)*_xlfn.XLOOKUP($A38,Drury_beneficiary_allocation!$A$5:$A$104,Drury_beneficiary_allocation!$C$5:$C$104,0,0)</f>
        <v>0</v>
      </c>
      <c r="S38" s="360">
        <f>_xlfn.XLOOKUP($A38,'Total project cost for DCs'!$A$4:$A$111,'Total project cost for DCs'!O$4:O$111,0,0)*_xlfn.XLOOKUP($A38,Drury_beneficiary_allocation!$A$5:$A$104,Drury_beneficiary_allocation!$C$5:$C$104,0,0)</f>
        <v>0</v>
      </c>
      <c r="T38" s="360">
        <f>_xlfn.XLOOKUP($A38,'Total project cost for DCs'!$A$4:$A$111,'Total project cost for DCs'!P$4:P$111,0,0)*_xlfn.XLOOKUP($A38,Drury_beneficiary_allocation!$A$5:$A$104,Drury_beneficiary_allocation!$C$5:$C$104,0,0)</f>
        <v>0</v>
      </c>
      <c r="U38" s="360">
        <f>_xlfn.XLOOKUP($A38,'Total project cost for DCs'!$A$4:$A$111,'Total project cost for DCs'!Q$4:Q$111,0,0)*_xlfn.XLOOKUP($A38,Drury_beneficiary_allocation!$A$5:$A$104,Drury_beneficiary_allocation!$C$5:$C$104,0,0)</f>
        <v>0</v>
      </c>
      <c r="V38" s="360">
        <f>_xlfn.XLOOKUP($A38,'Total project cost for DCs'!$A$4:$A$111,'Total project cost for DCs'!R$4:R$111,0,0)*_xlfn.XLOOKUP($A38,Drury_beneficiary_allocation!$A$5:$A$104,Drury_beneficiary_allocation!$C$5:$C$104,0,0)</f>
        <v>0</v>
      </c>
      <c r="W38" s="360">
        <f>_xlfn.XLOOKUP($A38,'Total project cost for DCs'!$A$4:$A$111,'Total project cost for DCs'!S$4:S$111,0,0)*_xlfn.XLOOKUP($A38,Drury_beneficiary_allocation!$A$5:$A$104,Drury_beneficiary_allocation!$C$5:$C$104,0,0)</f>
        <v>0</v>
      </c>
      <c r="X38" s="360">
        <f>_xlfn.XLOOKUP($A38,'Total project cost for DCs'!$A$4:$A$111,'Total project cost for DCs'!T$4:T$111,0,0)*_xlfn.XLOOKUP($A38,Drury_beneficiary_allocation!$A$5:$A$104,Drury_beneficiary_allocation!$C$5:$C$104,0,0)</f>
        <v>0</v>
      </c>
      <c r="Y38" s="349">
        <f t="shared" si="1"/>
        <v>0</v>
      </c>
      <c r="Z38" s="349">
        <f t="shared" si="2"/>
        <v>0</v>
      </c>
      <c r="AA38" s="349"/>
      <c r="AB38" s="353">
        <v>0</v>
      </c>
      <c r="AC38" s="354" t="str">
        <f t="shared" si="3"/>
        <v>Arterial</v>
      </c>
      <c r="AD38" s="349"/>
      <c r="AE38" s="349"/>
      <c r="AF38" s="355">
        <f>_xlfn.XLOOKUP(A38,'P1 Date Adjustment'!B:B,'P1 Date Adjustment'!F:F,"not found",0)</f>
        <v>2047</v>
      </c>
      <c r="AG38" s="349">
        <f t="shared" si="4"/>
        <v>0</v>
      </c>
      <c r="AI38" s="360"/>
      <c r="AJ38" s="360"/>
    </row>
    <row r="39" spans="1:36" ht="30" x14ac:dyDescent="0.25">
      <c r="A39" s="129" t="s">
        <v>369</v>
      </c>
      <c r="B39" s="358" t="s">
        <v>370</v>
      </c>
      <c r="C39" s="358" t="str">
        <f>_xlfn.XLOOKUP($A39,'Total project cost for DCs'!A:A,'Total project cost for DCs'!C:C,"Not found",0)</f>
        <v xml:space="preserve"> 2-lane signalised intersection (new intersection with active mode crossings)</v>
      </c>
      <c r="D39" s="355" t="s">
        <v>155</v>
      </c>
      <c r="E39" s="355" t="s">
        <v>190</v>
      </c>
      <c r="H39" s="355" t="s">
        <v>825</v>
      </c>
      <c r="I39" s="359">
        <f>_xlfn.XLOOKUP($H39,DC_growth_AGS!$A$665:$A$673,DC_growth_AGS!$O$665:$O$673,"Not found",0)</f>
        <v>0.95615833786134774</v>
      </c>
      <c r="J39" s="355">
        <v>2027</v>
      </c>
      <c r="K39" s="360">
        <f>_xlfn.XLOOKUP($A39,'Total project cost for DCs'!$A$4:$A$111,'Total project cost for DCs'!G$4:G$111,0,0)*_xlfn.XLOOKUP($A39,Drury_beneficiary_allocation!$A$5:$A$104,Drury_beneficiary_allocation!$C$5:$C$104,0,0)</f>
        <v>0</v>
      </c>
      <c r="L39" s="360">
        <f>_xlfn.XLOOKUP($A39,'Total project cost for DCs'!$A$4:$A$111,'Total project cost for DCs'!H$4:H$111,0,0)*_xlfn.XLOOKUP($A39,Drury_beneficiary_allocation!$A$5:$A$104,Drury_beneficiary_allocation!$C$5:$C$104,0,0)</f>
        <v>0</v>
      </c>
      <c r="M39" s="360">
        <f>_xlfn.XLOOKUP($A39,'Total project cost for DCs'!$A$4:$A$111,'Total project cost for DCs'!I$4:I$111,0,0)*_xlfn.XLOOKUP($A39,Drury_beneficiary_allocation!$A$5:$A$104,Drury_beneficiary_allocation!$C$5:$C$104,0,0)</f>
        <v>0</v>
      </c>
      <c r="N39" s="360">
        <f>_xlfn.XLOOKUP($A39,'Total project cost for DCs'!$A$4:$A$111,'Total project cost for DCs'!J$4:J$111,0,0)*_xlfn.XLOOKUP($A39,Drury_beneficiary_allocation!$A$5:$A$104,Drury_beneficiary_allocation!$C$5:$C$104,0,0)</f>
        <v>0</v>
      </c>
      <c r="O39" s="360">
        <f>_xlfn.XLOOKUP($A39,'Total project cost for DCs'!$A$4:$A$111,'Total project cost for DCs'!K$4:K$111,0,0)*_xlfn.XLOOKUP($A39,Drury_beneficiary_allocation!$A$5:$A$104,Drury_beneficiary_allocation!$C$5:$C$104,0,0)</f>
        <v>0</v>
      </c>
      <c r="P39" s="360">
        <f>_xlfn.XLOOKUP($A39,'Total project cost for DCs'!$A$4:$A$111,'Total project cost for DCs'!L$4:L$111,0,0)*_xlfn.XLOOKUP($A39,Drury_beneficiary_allocation!$A$5:$A$104,Drury_beneficiary_allocation!$C$5:$C$104,0,0)</f>
        <v>0</v>
      </c>
      <c r="Q39" s="360">
        <f>_xlfn.XLOOKUP($A39,'Total project cost for DCs'!$A$4:$A$111,'Total project cost for DCs'!M$4:M$111,0,0)*_xlfn.XLOOKUP($A39,Drury_beneficiary_allocation!$A$5:$A$104,Drury_beneficiary_allocation!$C$5:$C$104,0,0)</f>
        <v>0</v>
      </c>
      <c r="R39" s="360">
        <f>_xlfn.XLOOKUP($A39,'Total project cost for DCs'!$A$4:$A$111,'Total project cost for DCs'!N$4:N$111,0,0)*_xlfn.XLOOKUP($A39,Drury_beneficiary_allocation!$A$5:$A$104,Drury_beneficiary_allocation!$C$5:$C$104,0,0)</f>
        <v>0</v>
      </c>
      <c r="S39" s="360">
        <f>_xlfn.XLOOKUP($A39,'Total project cost for DCs'!$A$4:$A$111,'Total project cost for DCs'!O$4:O$111,0,0)*_xlfn.XLOOKUP($A39,Drury_beneficiary_allocation!$A$5:$A$104,Drury_beneficiary_allocation!$C$5:$C$104,0,0)</f>
        <v>0</v>
      </c>
      <c r="T39" s="360">
        <f>_xlfn.XLOOKUP($A39,'Total project cost for DCs'!$A$4:$A$111,'Total project cost for DCs'!P$4:P$111,0,0)*_xlfn.XLOOKUP($A39,Drury_beneficiary_allocation!$A$5:$A$104,Drury_beneficiary_allocation!$C$5:$C$104,0,0)</f>
        <v>0</v>
      </c>
      <c r="U39" s="360">
        <f>_xlfn.XLOOKUP($A39,'Total project cost for DCs'!$A$4:$A$111,'Total project cost for DCs'!Q$4:Q$111,0,0)*_xlfn.XLOOKUP($A39,Drury_beneficiary_allocation!$A$5:$A$104,Drury_beneficiary_allocation!$C$5:$C$104,0,0)</f>
        <v>0</v>
      </c>
      <c r="V39" s="360">
        <f>_xlfn.XLOOKUP($A39,'Total project cost for DCs'!$A$4:$A$111,'Total project cost for DCs'!R$4:R$111,0,0)*_xlfn.XLOOKUP($A39,Drury_beneficiary_allocation!$A$5:$A$104,Drury_beneficiary_allocation!$C$5:$C$104,0,0)</f>
        <v>0</v>
      </c>
      <c r="W39" s="360">
        <f>_xlfn.XLOOKUP($A39,'Total project cost for DCs'!$A$4:$A$111,'Total project cost for DCs'!S$4:S$111,0,0)*_xlfn.XLOOKUP($A39,Drury_beneficiary_allocation!$A$5:$A$104,Drury_beneficiary_allocation!$C$5:$C$104,0,0)</f>
        <v>0</v>
      </c>
      <c r="X39" s="360">
        <f>_xlfn.XLOOKUP($A39,'Total project cost for DCs'!$A$4:$A$111,'Total project cost for DCs'!T$4:T$111,0,0)*_xlfn.XLOOKUP($A39,Drury_beneficiary_allocation!$A$5:$A$104,Drury_beneficiary_allocation!$C$5:$C$104,0,0)</f>
        <v>0</v>
      </c>
      <c r="Y39" s="349">
        <f t="shared" si="1"/>
        <v>0</v>
      </c>
      <c r="Z39" s="349">
        <f t="shared" si="2"/>
        <v>0</v>
      </c>
      <c r="AA39" s="349"/>
      <c r="AB39" s="353">
        <v>0</v>
      </c>
      <c r="AC39" s="354" t="str">
        <f t="shared" si="3"/>
        <v>Arterial</v>
      </c>
      <c r="AD39" s="349"/>
      <c r="AE39" s="349"/>
      <c r="AF39" s="355">
        <f>_xlfn.XLOOKUP(A39,'P1 Date Adjustment'!B:B,'P1 Date Adjustment'!F:F,"not found",0)</f>
        <v>2027</v>
      </c>
      <c r="AG39" s="349">
        <f t="shared" si="4"/>
        <v>0</v>
      </c>
      <c r="AI39" s="360"/>
      <c r="AJ39" s="360"/>
    </row>
    <row r="40" spans="1:36" ht="30" x14ac:dyDescent="0.25">
      <c r="A40" s="129" t="s">
        <v>372</v>
      </c>
      <c r="B40" s="358" t="s">
        <v>373</v>
      </c>
      <c r="C40" s="358" t="str">
        <f>_xlfn.XLOOKUP($A40,'Total project cost for DCs'!A:A,'Total project cost for DCs'!C:C,"Not found",0)</f>
        <v xml:space="preserve"> Multi-lane signalised intersection (upgrade intersection with active mode crossings)</v>
      </c>
      <c r="D40" s="355" t="s">
        <v>155</v>
      </c>
      <c r="E40" s="355" t="s">
        <v>157</v>
      </c>
      <c r="H40" s="355" t="s">
        <v>825</v>
      </c>
      <c r="I40" s="359">
        <f>_xlfn.XLOOKUP($H40,DC_growth_AGS!$A$665:$A$673,DC_growth_AGS!$O$665:$O$673,"Not found",0)</f>
        <v>0.95615833786134774</v>
      </c>
      <c r="J40" s="355">
        <v>2031</v>
      </c>
      <c r="K40" s="360">
        <f>_xlfn.XLOOKUP($A40,'Total project cost for DCs'!$A$4:$A$111,'Total project cost for DCs'!G$4:G$111,0,0)*_xlfn.XLOOKUP($A40,Drury_beneficiary_allocation!$A$5:$A$104,Drury_beneficiary_allocation!$C$5:$C$104,0,0)</f>
        <v>0</v>
      </c>
      <c r="L40" s="360">
        <f>_xlfn.XLOOKUP($A40,'Total project cost for DCs'!$A$4:$A$111,'Total project cost for DCs'!H$4:H$111,0,0)*_xlfn.XLOOKUP($A40,Drury_beneficiary_allocation!$A$5:$A$104,Drury_beneficiary_allocation!$C$5:$C$104,0,0)</f>
        <v>0</v>
      </c>
      <c r="M40" s="360">
        <f>_xlfn.XLOOKUP($A40,'Total project cost for DCs'!$A$4:$A$111,'Total project cost for DCs'!I$4:I$111,0,0)*_xlfn.XLOOKUP($A40,Drury_beneficiary_allocation!$A$5:$A$104,Drury_beneficiary_allocation!$C$5:$C$104,0,0)</f>
        <v>0</v>
      </c>
      <c r="N40" s="360">
        <f>_xlfn.XLOOKUP($A40,'Total project cost for DCs'!$A$4:$A$111,'Total project cost for DCs'!J$4:J$111,0,0)*_xlfn.XLOOKUP($A40,Drury_beneficiary_allocation!$A$5:$A$104,Drury_beneficiary_allocation!$C$5:$C$104,0,0)</f>
        <v>0</v>
      </c>
      <c r="O40" s="360">
        <f>_xlfn.XLOOKUP($A40,'Total project cost for DCs'!$A$4:$A$111,'Total project cost for DCs'!K$4:K$111,0,0)*_xlfn.XLOOKUP($A40,Drury_beneficiary_allocation!$A$5:$A$104,Drury_beneficiary_allocation!$C$5:$C$104,0,0)</f>
        <v>0</v>
      </c>
      <c r="P40" s="360">
        <f>_xlfn.XLOOKUP($A40,'Total project cost for DCs'!$A$4:$A$111,'Total project cost for DCs'!L$4:L$111,0,0)*_xlfn.XLOOKUP($A40,Drury_beneficiary_allocation!$A$5:$A$104,Drury_beneficiary_allocation!$C$5:$C$104,0,0)</f>
        <v>0</v>
      </c>
      <c r="Q40" s="360">
        <f>_xlfn.XLOOKUP($A40,'Total project cost for DCs'!$A$4:$A$111,'Total project cost for DCs'!M$4:M$111,0,0)*_xlfn.XLOOKUP($A40,Drury_beneficiary_allocation!$A$5:$A$104,Drury_beneficiary_allocation!$C$5:$C$104,0,0)</f>
        <v>0</v>
      </c>
      <c r="R40" s="360">
        <f>_xlfn.XLOOKUP($A40,'Total project cost for DCs'!$A$4:$A$111,'Total project cost for DCs'!N$4:N$111,0,0)*_xlfn.XLOOKUP($A40,Drury_beneficiary_allocation!$A$5:$A$104,Drury_beneficiary_allocation!$C$5:$C$104,0,0)</f>
        <v>0</v>
      </c>
      <c r="S40" s="360">
        <f>_xlfn.XLOOKUP($A40,'Total project cost for DCs'!$A$4:$A$111,'Total project cost for DCs'!O$4:O$111,0,0)*_xlfn.XLOOKUP($A40,Drury_beneficiary_allocation!$A$5:$A$104,Drury_beneficiary_allocation!$C$5:$C$104,0,0)</f>
        <v>0</v>
      </c>
      <c r="T40" s="360">
        <f>_xlfn.XLOOKUP($A40,'Total project cost for DCs'!$A$4:$A$111,'Total project cost for DCs'!P$4:P$111,0,0)*_xlfn.XLOOKUP($A40,Drury_beneficiary_allocation!$A$5:$A$104,Drury_beneficiary_allocation!$C$5:$C$104,0,0)</f>
        <v>0</v>
      </c>
      <c r="U40" s="360">
        <f>_xlfn.XLOOKUP($A40,'Total project cost for DCs'!$A$4:$A$111,'Total project cost for DCs'!Q$4:Q$111,0,0)*_xlfn.XLOOKUP($A40,Drury_beneficiary_allocation!$A$5:$A$104,Drury_beneficiary_allocation!$C$5:$C$104,0,0)</f>
        <v>0</v>
      </c>
      <c r="V40" s="360">
        <f>_xlfn.XLOOKUP($A40,'Total project cost for DCs'!$A$4:$A$111,'Total project cost for DCs'!R$4:R$111,0,0)*_xlfn.XLOOKUP($A40,Drury_beneficiary_allocation!$A$5:$A$104,Drury_beneficiary_allocation!$C$5:$C$104,0,0)</f>
        <v>0</v>
      </c>
      <c r="W40" s="360">
        <f>_xlfn.XLOOKUP($A40,'Total project cost for DCs'!$A$4:$A$111,'Total project cost for DCs'!S$4:S$111,0,0)*_xlfn.XLOOKUP($A40,Drury_beneficiary_allocation!$A$5:$A$104,Drury_beneficiary_allocation!$C$5:$C$104,0,0)</f>
        <v>0</v>
      </c>
      <c r="X40" s="360">
        <f>_xlfn.XLOOKUP($A40,'Total project cost for DCs'!$A$4:$A$111,'Total project cost for DCs'!T$4:T$111,0,0)*_xlfn.XLOOKUP($A40,Drury_beneficiary_allocation!$A$5:$A$104,Drury_beneficiary_allocation!$C$5:$C$104,0,0)</f>
        <v>0</v>
      </c>
      <c r="Y40" s="349">
        <f t="shared" si="1"/>
        <v>0</v>
      </c>
      <c r="Z40" s="349">
        <f t="shared" si="2"/>
        <v>0</v>
      </c>
      <c r="AA40" s="349"/>
      <c r="AB40" s="353">
        <v>0</v>
      </c>
      <c r="AC40" s="354" t="str">
        <f t="shared" si="3"/>
        <v>Arterial</v>
      </c>
      <c r="AD40" s="349"/>
      <c r="AE40" s="349"/>
      <c r="AF40" s="355">
        <f>_xlfn.XLOOKUP(A40,'P1 Date Adjustment'!B:B,'P1 Date Adjustment'!F:F,"not found",0)</f>
        <v>2031</v>
      </c>
      <c r="AG40" s="349">
        <f t="shared" si="4"/>
        <v>0</v>
      </c>
      <c r="AI40" s="360"/>
      <c r="AJ40" s="360"/>
    </row>
    <row r="41" spans="1:36" ht="30" x14ac:dyDescent="0.25">
      <c r="A41" s="129" t="s">
        <v>383</v>
      </c>
      <c r="B41" s="358" t="s">
        <v>384</v>
      </c>
      <c r="C41" s="358" t="str">
        <f>_xlfn.XLOOKUP($A41,'Total project cost for DCs'!A:A,'Total project cost for DCs'!C:C,"Not found",0)</f>
        <v>4-lane urban- upgrade 2-lane urban to 4-lane with active modes on both sides, (TDM)</v>
      </c>
      <c r="D41" s="355" t="s">
        <v>155</v>
      </c>
      <c r="E41" s="355" t="s">
        <v>157</v>
      </c>
      <c r="H41" s="355" t="s">
        <v>825</v>
      </c>
      <c r="I41" s="359">
        <f>_xlfn.XLOOKUP($H41,DC_growth_AGS!$A$665:$A$673,DC_growth_AGS!$O$665:$O$673,"Not found",0)</f>
        <v>0.95615833786134774</v>
      </c>
      <c r="J41" s="355">
        <v>2047</v>
      </c>
      <c r="K41" s="360">
        <f>_xlfn.XLOOKUP($A41,'Total project cost for DCs'!$A$4:$A$111,'Total project cost for DCs'!G$4:G$111,0,0)*_xlfn.XLOOKUP($A41,Drury_beneficiary_allocation!$A$5:$A$104,Drury_beneficiary_allocation!$C$5:$C$104,0,0)</f>
        <v>0</v>
      </c>
      <c r="L41" s="360">
        <f>_xlfn.XLOOKUP($A41,'Total project cost for DCs'!$A$4:$A$111,'Total project cost for DCs'!H$4:H$111,0,0)*_xlfn.XLOOKUP($A41,Drury_beneficiary_allocation!$A$5:$A$104,Drury_beneficiary_allocation!$C$5:$C$104,0,0)</f>
        <v>0</v>
      </c>
      <c r="M41" s="360">
        <f>_xlfn.XLOOKUP($A41,'Total project cost for DCs'!$A$4:$A$111,'Total project cost for DCs'!I$4:I$111,0,0)*_xlfn.XLOOKUP($A41,Drury_beneficiary_allocation!$A$5:$A$104,Drury_beneficiary_allocation!$C$5:$C$104,0,0)</f>
        <v>0</v>
      </c>
      <c r="N41" s="360">
        <f>_xlfn.XLOOKUP($A41,'Total project cost for DCs'!$A$4:$A$111,'Total project cost for DCs'!J$4:J$111,0,0)*_xlfn.XLOOKUP($A41,Drury_beneficiary_allocation!$A$5:$A$104,Drury_beneficiary_allocation!$C$5:$C$104,0,0)</f>
        <v>0</v>
      </c>
      <c r="O41" s="360">
        <f>_xlfn.XLOOKUP($A41,'Total project cost for DCs'!$A$4:$A$111,'Total project cost for DCs'!K$4:K$111,0,0)*_xlfn.XLOOKUP($A41,Drury_beneficiary_allocation!$A$5:$A$104,Drury_beneficiary_allocation!$C$5:$C$104,0,0)</f>
        <v>0</v>
      </c>
      <c r="P41" s="360">
        <f>_xlfn.XLOOKUP($A41,'Total project cost for DCs'!$A$4:$A$111,'Total project cost for DCs'!L$4:L$111,0,0)*_xlfn.XLOOKUP($A41,Drury_beneficiary_allocation!$A$5:$A$104,Drury_beneficiary_allocation!$C$5:$C$104,0,0)</f>
        <v>0</v>
      </c>
      <c r="Q41" s="360">
        <f>_xlfn.XLOOKUP($A41,'Total project cost for DCs'!$A$4:$A$111,'Total project cost for DCs'!M$4:M$111,0,0)*_xlfn.XLOOKUP($A41,Drury_beneficiary_allocation!$A$5:$A$104,Drury_beneficiary_allocation!$C$5:$C$104,0,0)</f>
        <v>0</v>
      </c>
      <c r="R41" s="360">
        <f>_xlfn.XLOOKUP($A41,'Total project cost for DCs'!$A$4:$A$111,'Total project cost for DCs'!N$4:N$111,0,0)*_xlfn.XLOOKUP($A41,Drury_beneficiary_allocation!$A$5:$A$104,Drury_beneficiary_allocation!$C$5:$C$104,0,0)</f>
        <v>0</v>
      </c>
      <c r="S41" s="360">
        <f>_xlfn.XLOOKUP($A41,'Total project cost for DCs'!$A$4:$A$111,'Total project cost for DCs'!O$4:O$111,0,0)*_xlfn.XLOOKUP($A41,Drury_beneficiary_allocation!$A$5:$A$104,Drury_beneficiary_allocation!$C$5:$C$104,0,0)</f>
        <v>0</v>
      </c>
      <c r="T41" s="360">
        <f>_xlfn.XLOOKUP($A41,'Total project cost for DCs'!$A$4:$A$111,'Total project cost for DCs'!P$4:P$111,0,0)*_xlfn.XLOOKUP($A41,Drury_beneficiary_allocation!$A$5:$A$104,Drury_beneficiary_allocation!$C$5:$C$104,0,0)</f>
        <v>0</v>
      </c>
      <c r="U41" s="360">
        <f>_xlfn.XLOOKUP($A41,'Total project cost for DCs'!$A$4:$A$111,'Total project cost for DCs'!Q$4:Q$111,0,0)*_xlfn.XLOOKUP($A41,Drury_beneficiary_allocation!$A$5:$A$104,Drury_beneficiary_allocation!$C$5:$C$104,0,0)</f>
        <v>0</v>
      </c>
      <c r="V41" s="360">
        <f>_xlfn.XLOOKUP($A41,'Total project cost for DCs'!$A$4:$A$111,'Total project cost for DCs'!R$4:R$111,0,0)*_xlfn.XLOOKUP($A41,Drury_beneficiary_allocation!$A$5:$A$104,Drury_beneficiary_allocation!$C$5:$C$104,0,0)</f>
        <v>0</v>
      </c>
      <c r="W41" s="360">
        <f>_xlfn.XLOOKUP($A41,'Total project cost for DCs'!$A$4:$A$111,'Total project cost for DCs'!S$4:S$111,0,0)*_xlfn.XLOOKUP($A41,Drury_beneficiary_allocation!$A$5:$A$104,Drury_beneficiary_allocation!$C$5:$C$104,0,0)</f>
        <v>0</v>
      </c>
      <c r="X41" s="360">
        <f>_xlfn.XLOOKUP($A41,'Total project cost for DCs'!$A$4:$A$111,'Total project cost for DCs'!T$4:T$111,0,0)*_xlfn.XLOOKUP($A41,Drury_beneficiary_allocation!$A$5:$A$104,Drury_beneficiary_allocation!$C$5:$C$104,0,0)</f>
        <v>0</v>
      </c>
      <c r="Y41" s="349">
        <f t="shared" si="1"/>
        <v>0</v>
      </c>
      <c r="Z41" s="349">
        <f t="shared" si="2"/>
        <v>0</v>
      </c>
      <c r="AA41" s="349"/>
      <c r="AB41" s="353">
        <v>0</v>
      </c>
      <c r="AC41" s="354" t="str">
        <f t="shared" si="3"/>
        <v>Arterial</v>
      </c>
      <c r="AD41" s="349"/>
      <c r="AE41" s="349"/>
      <c r="AF41" s="355">
        <f>_xlfn.XLOOKUP(A41,'P1 Date Adjustment'!B:B,'P1 Date Adjustment'!F:F,"not found",0)</f>
        <v>2047</v>
      </c>
      <c r="AG41" s="349">
        <f t="shared" si="4"/>
        <v>0</v>
      </c>
      <c r="AI41" s="360"/>
      <c r="AJ41" s="360"/>
    </row>
    <row r="42" spans="1:36" ht="30" x14ac:dyDescent="0.25">
      <c r="A42" s="129" t="s">
        <v>389</v>
      </c>
      <c r="B42" s="358" t="s">
        <v>390</v>
      </c>
      <c r="C42" s="358" t="str">
        <f>_xlfn.XLOOKUP($A42,'Total project cost for DCs'!A:A,'Total project cost for DCs'!C:C,"Not found",0)</f>
        <v>Interim active modes e.g. shared path on one side</v>
      </c>
      <c r="D42" s="355" t="s">
        <v>155</v>
      </c>
      <c r="E42" s="355" t="s">
        <v>145</v>
      </c>
      <c r="H42" s="355" t="s">
        <v>825</v>
      </c>
      <c r="I42" s="359">
        <f>_xlfn.XLOOKUP($H42,DC_growth_AGS!$A$665:$A$673,DC_growth_AGS!$O$665:$O$673,"Not found",0)</f>
        <v>0.95615833786134774</v>
      </c>
      <c r="J42" s="355">
        <v>2028</v>
      </c>
      <c r="K42" s="360">
        <f>_xlfn.XLOOKUP($A42,'Total project cost for DCs'!$A$4:$A$111,'Total project cost for DCs'!G$4:G$111,0,0)*_xlfn.XLOOKUP($A42,Drury_beneficiary_allocation!$A$5:$A$104,Drury_beneficiary_allocation!$C$5:$C$104,0,0)</f>
        <v>0</v>
      </c>
      <c r="L42" s="360">
        <f>_xlfn.XLOOKUP($A42,'Total project cost for DCs'!$A$4:$A$111,'Total project cost for DCs'!H$4:H$111,0,0)*_xlfn.XLOOKUP($A42,Drury_beneficiary_allocation!$A$5:$A$104,Drury_beneficiary_allocation!$C$5:$C$104,0,0)</f>
        <v>0</v>
      </c>
      <c r="M42" s="360">
        <f>_xlfn.XLOOKUP($A42,'Total project cost for DCs'!$A$4:$A$111,'Total project cost for DCs'!I$4:I$111,0,0)*_xlfn.XLOOKUP($A42,Drury_beneficiary_allocation!$A$5:$A$104,Drury_beneficiary_allocation!$C$5:$C$104,0,0)</f>
        <v>0</v>
      </c>
      <c r="N42" s="360">
        <f>_xlfn.XLOOKUP($A42,'Total project cost for DCs'!$A$4:$A$111,'Total project cost for DCs'!J$4:J$111,0,0)*_xlfn.XLOOKUP($A42,Drury_beneficiary_allocation!$A$5:$A$104,Drury_beneficiary_allocation!$C$5:$C$104,0,0)</f>
        <v>0</v>
      </c>
      <c r="O42" s="360">
        <f>_xlfn.XLOOKUP($A42,'Total project cost for DCs'!$A$4:$A$111,'Total project cost for DCs'!K$4:K$111,0,0)*_xlfn.XLOOKUP($A42,Drury_beneficiary_allocation!$A$5:$A$104,Drury_beneficiary_allocation!$C$5:$C$104,0,0)</f>
        <v>0</v>
      </c>
      <c r="P42" s="360">
        <f>_xlfn.XLOOKUP($A42,'Total project cost for DCs'!$A$4:$A$111,'Total project cost for DCs'!L$4:L$111,0,0)*_xlfn.XLOOKUP($A42,Drury_beneficiary_allocation!$A$5:$A$104,Drury_beneficiary_allocation!$C$5:$C$104,0,0)</f>
        <v>0</v>
      </c>
      <c r="Q42" s="360">
        <f>_xlfn.XLOOKUP($A42,'Total project cost for DCs'!$A$4:$A$111,'Total project cost for DCs'!M$4:M$111,0,0)*_xlfn.XLOOKUP($A42,Drury_beneficiary_allocation!$A$5:$A$104,Drury_beneficiary_allocation!$C$5:$C$104,0,0)</f>
        <v>0</v>
      </c>
      <c r="R42" s="360">
        <f>_xlfn.XLOOKUP($A42,'Total project cost for DCs'!$A$4:$A$111,'Total project cost for DCs'!N$4:N$111,0,0)*_xlfn.XLOOKUP($A42,Drury_beneficiary_allocation!$A$5:$A$104,Drury_beneficiary_allocation!$C$5:$C$104,0,0)</f>
        <v>0</v>
      </c>
      <c r="S42" s="360">
        <f>_xlfn.XLOOKUP($A42,'Total project cost for DCs'!$A$4:$A$111,'Total project cost for DCs'!O$4:O$111,0,0)*_xlfn.XLOOKUP($A42,Drury_beneficiary_allocation!$A$5:$A$104,Drury_beneficiary_allocation!$C$5:$C$104,0,0)</f>
        <v>0</v>
      </c>
      <c r="T42" s="360">
        <f>_xlfn.XLOOKUP($A42,'Total project cost for DCs'!$A$4:$A$111,'Total project cost for DCs'!P$4:P$111,0,0)*_xlfn.XLOOKUP($A42,Drury_beneficiary_allocation!$A$5:$A$104,Drury_beneficiary_allocation!$C$5:$C$104,0,0)</f>
        <v>0</v>
      </c>
      <c r="U42" s="360">
        <f>_xlfn.XLOOKUP($A42,'Total project cost for DCs'!$A$4:$A$111,'Total project cost for DCs'!Q$4:Q$111,0,0)*_xlfn.XLOOKUP($A42,Drury_beneficiary_allocation!$A$5:$A$104,Drury_beneficiary_allocation!$C$5:$C$104,0,0)</f>
        <v>0</v>
      </c>
      <c r="V42" s="360">
        <f>_xlfn.XLOOKUP($A42,'Total project cost for DCs'!$A$4:$A$111,'Total project cost for DCs'!R$4:R$111,0,0)*_xlfn.XLOOKUP($A42,Drury_beneficiary_allocation!$A$5:$A$104,Drury_beneficiary_allocation!$C$5:$C$104,0,0)</f>
        <v>0</v>
      </c>
      <c r="W42" s="360">
        <f>_xlfn.XLOOKUP($A42,'Total project cost for DCs'!$A$4:$A$111,'Total project cost for DCs'!S$4:S$111,0,0)*_xlfn.XLOOKUP($A42,Drury_beneficiary_allocation!$A$5:$A$104,Drury_beneficiary_allocation!$C$5:$C$104,0,0)</f>
        <v>0</v>
      </c>
      <c r="X42" s="360">
        <f>_xlfn.XLOOKUP($A42,'Total project cost for DCs'!$A$4:$A$111,'Total project cost for DCs'!T$4:T$111,0,0)*_xlfn.XLOOKUP($A42,Drury_beneficiary_allocation!$A$5:$A$104,Drury_beneficiary_allocation!$C$5:$C$104,0,0)</f>
        <v>0</v>
      </c>
      <c r="Y42" s="349">
        <f t="shared" si="1"/>
        <v>0</v>
      </c>
      <c r="Z42" s="349">
        <f t="shared" si="2"/>
        <v>0</v>
      </c>
      <c r="AA42" s="349"/>
      <c r="AB42" s="353">
        <v>0</v>
      </c>
      <c r="AC42" s="354" t="str">
        <f t="shared" si="3"/>
        <v>Arterial</v>
      </c>
      <c r="AD42" s="349"/>
      <c r="AE42" s="349"/>
      <c r="AF42" s="355">
        <f>_xlfn.XLOOKUP(A42,'P1 Date Adjustment'!B:B,'P1 Date Adjustment'!F:F,"not found",0)</f>
        <v>2028</v>
      </c>
      <c r="AG42" s="349">
        <f t="shared" si="4"/>
        <v>0</v>
      </c>
      <c r="AI42" s="360"/>
      <c r="AJ42" s="360"/>
    </row>
    <row r="43" spans="1:36" ht="30" x14ac:dyDescent="0.25">
      <c r="A43" s="129" t="s">
        <v>392</v>
      </c>
      <c r="B43" s="358" t="s">
        <v>390</v>
      </c>
      <c r="C43" s="358" t="str">
        <f>_xlfn.XLOOKUP($A43,'Total project cost for DCs'!A:A,'Total project cost for DCs'!C:C,"Not found",0)</f>
        <v xml:space="preserve"> 2-lane urban- upgrade existing road with active mode facility on both sides (TDM)</v>
      </c>
      <c r="D43" s="355" t="s">
        <v>155</v>
      </c>
      <c r="E43" s="355" t="s">
        <v>145</v>
      </c>
      <c r="H43" s="355" t="s">
        <v>825</v>
      </c>
      <c r="I43" s="359">
        <f>_xlfn.XLOOKUP($H43,DC_growth_AGS!$A$665:$A$673,DC_growth_AGS!$O$665:$O$673,"Not found",0)</f>
        <v>0.95615833786134774</v>
      </c>
      <c r="J43" s="355">
        <v>2031</v>
      </c>
      <c r="K43" s="360">
        <f>_xlfn.XLOOKUP($A43,'Total project cost for DCs'!$A$4:$A$111,'Total project cost for DCs'!G$4:G$111,0,0)*_xlfn.XLOOKUP($A43,Drury_beneficiary_allocation!$A$5:$A$104,Drury_beneficiary_allocation!$C$5:$C$104,0,0)</f>
        <v>0</v>
      </c>
      <c r="L43" s="360">
        <f>_xlfn.XLOOKUP($A43,'Total project cost for DCs'!$A$4:$A$111,'Total project cost for DCs'!H$4:H$111,0,0)*_xlfn.XLOOKUP($A43,Drury_beneficiary_allocation!$A$5:$A$104,Drury_beneficiary_allocation!$C$5:$C$104,0,0)</f>
        <v>0</v>
      </c>
      <c r="M43" s="360">
        <f>_xlfn.XLOOKUP($A43,'Total project cost for DCs'!$A$4:$A$111,'Total project cost for DCs'!I$4:I$111,0,0)*_xlfn.XLOOKUP($A43,Drury_beneficiary_allocation!$A$5:$A$104,Drury_beneficiary_allocation!$C$5:$C$104,0,0)</f>
        <v>0</v>
      </c>
      <c r="N43" s="360">
        <f>_xlfn.XLOOKUP($A43,'Total project cost for DCs'!$A$4:$A$111,'Total project cost for DCs'!J$4:J$111,0,0)*_xlfn.XLOOKUP($A43,Drury_beneficiary_allocation!$A$5:$A$104,Drury_beneficiary_allocation!$C$5:$C$104,0,0)</f>
        <v>0</v>
      </c>
      <c r="O43" s="360">
        <f>_xlfn.XLOOKUP($A43,'Total project cost for DCs'!$A$4:$A$111,'Total project cost for DCs'!K$4:K$111,0,0)*_xlfn.XLOOKUP($A43,Drury_beneficiary_allocation!$A$5:$A$104,Drury_beneficiary_allocation!$C$5:$C$104,0,0)</f>
        <v>0</v>
      </c>
      <c r="P43" s="360">
        <f>_xlfn.XLOOKUP($A43,'Total project cost for DCs'!$A$4:$A$111,'Total project cost for DCs'!L$4:L$111,0,0)*_xlfn.XLOOKUP($A43,Drury_beneficiary_allocation!$A$5:$A$104,Drury_beneficiary_allocation!$C$5:$C$104,0,0)</f>
        <v>0</v>
      </c>
      <c r="Q43" s="360">
        <f>_xlfn.XLOOKUP($A43,'Total project cost for DCs'!$A$4:$A$111,'Total project cost for DCs'!M$4:M$111,0,0)*_xlfn.XLOOKUP($A43,Drury_beneficiary_allocation!$A$5:$A$104,Drury_beneficiary_allocation!$C$5:$C$104,0,0)</f>
        <v>0</v>
      </c>
      <c r="R43" s="360">
        <f>_xlfn.XLOOKUP($A43,'Total project cost for DCs'!$A$4:$A$111,'Total project cost for DCs'!N$4:N$111,0,0)*_xlfn.XLOOKUP($A43,Drury_beneficiary_allocation!$A$5:$A$104,Drury_beneficiary_allocation!$C$5:$C$104,0,0)</f>
        <v>0</v>
      </c>
      <c r="S43" s="360">
        <f>_xlfn.XLOOKUP($A43,'Total project cost for DCs'!$A$4:$A$111,'Total project cost for DCs'!O$4:O$111,0,0)*_xlfn.XLOOKUP($A43,Drury_beneficiary_allocation!$A$5:$A$104,Drury_beneficiary_allocation!$C$5:$C$104,0,0)</f>
        <v>0</v>
      </c>
      <c r="T43" s="360">
        <f>_xlfn.XLOOKUP($A43,'Total project cost for DCs'!$A$4:$A$111,'Total project cost for DCs'!P$4:P$111,0,0)*_xlfn.XLOOKUP($A43,Drury_beneficiary_allocation!$A$5:$A$104,Drury_beneficiary_allocation!$C$5:$C$104,0,0)</f>
        <v>0</v>
      </c>
      <c r="U43" s="360">
        <f>_xlfn.XLOOKUP($A43,'Total project cost for DCs'!$A$4:$A$111,'Total project cost for DCs'!Q$4:Q$111,0,0)*_xlfn.XLOOKUP($A43,Drury_beneficiary_allocation!$A$5:$A$104,Drury_beneficiary_allocation!$C$5:$C$104,0,0)</f>
        <v>0</v>
      </c>
      <c r="V43" s="360">
        <f>_xlfn.XLOOKUP($A43,'Total project cost for DCs'!$A$4:$A$111,'Total project cost for DCs'!R$4:R$111,0,0)*_xlfn.XLOOKUP($A43,Drury_beneficiary_allocation!$A$5:$A$104,Drury_beneficiary_allocation!$C$5:$C$104,0,0)</f>
        <v>0</v>
      </c>
      <c r="W43" s="360">
        <f>_xlfn.XLOOKUP($A43,'Total project cost for DCs'!$A$4:$A$111,'Total project cost for DCs'!S$4:S$111,0,0)*_xlfn.XLOOKUP($A43,Drury_beneficiary_allocation!$A$5:$A$104,Drury_beneficiary_allocation!$C$5:$C$104,0,0)</f>
        <v>0</v>
      </c>
      <c r="X43" s="360">
        <f>_xlfn.XLOOKUP($A43,'Total project cost for DCs'!$A$4:$A$111,'Total project cost for DCs'!T$4:T$111,0,0)*_xlfn.XLOOKUP($A43,Drury_beneficiary_allocation!$A$5:$A$104,Drury_beneficiary_allocation!$C$5:$C$104,0,0)</f>
        <v>0</v>
      </c>
      <c r="Y43" s="349">
        <f t="shared" si="1"/>
        <v>0</v>
      </c>
      <c r="Z43" s="349">
        <f t="shared" si="2"/>
        <v>0</v>
      </c>
      <c r="AA43" s="349"/>
      <c r="AB43" s="353">
        <v>0</v>
      </c>
      <c r="AC43" s="354" t="str">
        <f t="shared" si="3"/>
        <v>Arterial</v>
      </c>
      <c r="AD43" s="349"/>
      <c r="AE43" s="349"/>
      <c r="AF43" s="355">
        <f>_xlfn.XLOOKUP(A43,'P1 Date Adjustment'!B:B,'P1 Date Adjustment'!F:F,"not found",0)</f>
        <v>2031</v>
      </c>
      <c r="AG43" s="349">
        <f t="shared" si="4"/>
        <v>0</v>
      </c>
      <c r="AI43" s="360"/>
      <c r="AJ43" s="360"/>
    </row>
    <row r="44" spans="1:36" ht="30" x14ac:dyDescent="0.25">
      <c r="A44" s="129" t="s">
        <v>394</v>
      </c>
      <c r="B44" s="358" t="s">
        <v>390</v>
      </c>
      <c r="C44" s="358" t="str">
        <f>_xlfn.XLOOKUP($A44,'Total project cost for DCs'!A:A,'Total project cost for DCs'!C:C,"Not found",0)</f>
        <v>4-lane urban FTN- upgrade 2-lane urban to 4-lane with active modes on both sides, (TDM)</v>
      </c>
      <c r="D44" s="355" t="s">
        <v>155</v>
      </c>
      <c r="E44" s="355" t="s">
        <v>157</v>
      </c>
      <c r="H44" s="355" t="s">
        <v>825</v>
      </c>
      <c r="I44" s="359">
        <f>_xlfn.XLOOKUP($H44,DC_growth_AGS!$A$665:$A$673,DC_growth_AGS!$O$665:$O$673,"Not found",0)</f>
        <v>0.95615833786134774</v>
      </c>
      <c r="J44" s="355">
        <v>2047</v>
      </c>
      <c r="K44" s="360">
        <f>_xlfn.XLOOKUP($A44,'Total project cost for DCs'!$A$4:$A$111,'Total project cost for DCs'!G$4:G$111,0,0)*_xlfn.XLOOKUP($A44,Drury_beneficiary_allocation!$A$5:$A$104,Drury_beneficiary_allocation!$C$5:$C$104,0,0)</f>
        <v>0</v>
      </c>
      <c r="L44" s="360">
        <f>_xlfn.XLOOKUP($A44,'Total project cost for DCs'!$A$4:$A$111,'Total project cost for DCs'!H$4:H$111,0,0)*_xlfn.XLOOKUP($A44,Drury_beneficiary_allocation!$A$5:$A$104,Drury_beneficiary_allocation!$C$5:$C$104,0,0)</f>
        <v>0</v>
      </c>
      <c r="M44" s="360">
        <f>_xlfn.XLOOKUP($A44,'Total project cost for DCs'!$A$4:$A$111,'Total project cost for DCs'!I$4:I$111,0,0)*_xlfn.XLOOKUP($A44,Drury_beneficiary_allocation!$A$5:$A$104,Drury_beneficiary_allocation!$C$5:$C$104,0,0)</f>
        <v>0</v>
      </c>
      <c r="N44" s="360">
        <f>_xlfn.XLOOKUP($A44,'Total project cost for DCs'!$A$4:$A$111,'Total project cost for DCs'!J$4:J$111,0,0)*_xlfn.XLOOKUP($A44,Drury_beneficiary_allocation!$A$5:$A$104,Drury_beneficiary_allocation!$C$5:$C$104,0,0)</f>
        <v>0</v>
      </c>
      <c r="O44" s="360">
        <f>_xlfn.XLOOKUP($A44,'Total project cost for DCs'!$A$4:$A$111,'Total project cost for DCs'!K$4:K$111,0,0)*_xlfn.XLOOKUP($A44,Drury_beneficiary_allocation!$A$5:$A$104,Drury_beneficiary_allocation!$C$5:$C$104,0,0)</f>
        <v>0</v>
      </c>
      <c r="P44" s="360">
        <f>_xlfn.XLOOKUP($A44,'Total project cost for DCs'!$A$4:$A$111,'Total project cost for DCs'!L$4:L$111,0,0)*_xlfn.XLOOKUP($A44,Drury_beneficiary_allocation!$A$5:$A$104,Drury_beneficiary_allocation!$C$5:$C$104,0,0)</f>
        <v>0</v>
      </c>
      <c r="Q44" s="360">
        <f>_xlfn.XLOOKUP($A44,'Total project cost for DCs'!$A$4:$A$111,'Total project cost for DCs'!M$4:M$111,0,0)*_xlfn.XLOOKUP($A44,Drury_beneficiary_allocation!$A$5:$A$104,Drury_beneficiary_allocation!$C$5:$C$104,0,0)</f>
        <v>0</v>
      </c>
      <c r="R44" s="360">
        <f>_xlfn.XLOOKUP($A44,'Total project cost for DCs'!$A$4:$A$111,'Total project cost for DCs'!N$4:N$111,0,0)*_xlfn.XLOOKUP($A44,Drury_beneficiary_allocation!$A$5:$A$104,Drury_beneficiary_allocation!$C$5:$C$104,0,0)</f>
        <v>0</v>
      </c>
      <c r="S44" s="360">
        <f>_xlfn.XLOOKUP($A44,'Total project cost for DCs'!$A$4:$A$111,'Total project cost for DCs'!O$4:O$111,0,0)*_xlfn.XLOOKUP($A44,Drury_beneficiary_allocation!$A$5:$A$104,Drury_beneficiary_allocation!$C$5:$C$104,0,0)</f>
        <v>0</v>
      </c>
      <c r="T44" s="360">
        <f>_xlfn.XLOOKUP($A44,'Total project cost for DCs'!$A$4:$A$111,'Total project cost for DCs'!P$4:P$111,0,0)*_xlfn.XLOOKUP($A44,Drury_beneficiary_allocation!$A$5:$A$104,Drury_beneficiary_allocation!$C$5:$C$104,0,0)</f>
        <v>0</v>
      </c>
      <c r="U44" s="360">
        <f>_xlfn.XLOOKUP($A44,'Total project cost for DCs'!$A$4:$A$111,'Total project cost for DCs'!Q$4:Q$111,0,0)*_xlfn.XLOOKUP($A44,Drury_beneficiary_allocation!$A$5:$A$104,Drury_beneficiary_allocation!$C$5:$C$104,0,0)</f>
        <v>0</v>
      </c>
      <c r="V44" s="360">
        <f>_xlfn.XLOOKUP($A44,'Total project cost for DCs'!$A$4:$A$111,'Total project cost for DCs'!R$4:R$111,0,0)*_xlfn.XLOOKUP($A44,Drury_beneficiary_allocation!$A$5:$A$104,Drury_beneficiary_allocation!$C$5:$C$104,0,0)</f>
        <v>0</v>
      </c>
      <c r="W44" s="360">
        <f>_xlfn.XLOOKUP($A44,'Total project cost for DCs'!$A$4:$A$111,'Total project cost for DCs'!S$4:S$111,0,0)*_xlfn.XLOOKUP($A44,Drury_beneficiary_allocation!$A$5:$A$104,Drury_beneficiary_allocation!$C$5:$C$104,0,0)</f>
        <v>0</v>
      </c>
      <c r="X44" s="360">
        <f>_xlfn.XLOOKUP($A44,'Total project cost for DCs'!$A$4:$A$111,'Total project cost for DCs'!T$4:T$111,0,0)*_xlfn.XLOOKUP($A44,Drury_beneficiary_allocation!$A$5:$A$104,Drury_beneficiary_allocation!$C$5:$C$104,0,0)</f>
        <v>0</v>
      </c>
      <c r="Y44" s="349">
        <f t="shared" si="1"/>
        <v>0</v>
      </c>
      <c r="Z44" s="349">
        <f t="shared" si="2"/>
        <v>0</v>
      </c>
      <c r="AA44" s="349"/>
      <c r="AB44" s="353">
        <v>0</v>
      </c>
      <c r="AC44" s="354" t="str">
        <f t="shared" si="3"/>
        <v>Arterial</v>
      </c>
      <c r="AD44" s="349"/>
      <c r="AE44" s="349"/>
      <c r="AF44" s="355">
        <f>_xlfn.XLOOKUP(A44,'P1 Date Adjustment'!B:B,'P1 Date Adjustment'!F:F,"not found",0)</f>
        <v>2047</v>
      </c>
      <c r="AG44" s="349">
        <f t="shared" si="4"/>
        <v>0</v>
      </c>
      <c r="AI44" s="360"/>
      <c r="AJ44" s="360"/>
    </row>
    <row r="45" spans="1:36" ht="30" x14ac:dyDescent="0.25">
      <c r="A45" s="129">
        <v>46</v>
      </c>
      <c r="B45" s="358" t="s">
        <v>408</v>
      </c>
      <c r="C45" s="358" t="str">
        <f>_xlfn.XLOOKUP($A45,'Total project cost for DCs'!A:A,'Total project cost for DCs'!C:C,"Not found",0)</f>
        <v>Possible signals(subject to Auranga assessment)</v>
      </c>
      <c r="D45" s="355" t="s">
        <v>155</v>
      </c>
      <c r="E45" s="355" t="s">
        <v>157</v>
      </c>
      <c r="H45" s="355" t="s">
        <v>825</v>
      </c>
      <c r="I45" s="359">
        <f>_xlfn.XLOOKUP($H45,DC_growth_AGS!$A$665:$A$673,DC_growth_AGS!$O$665:$O$673,"Not found",0)</f>
        <v>0.95615833786134774</v>
      </c>
      <c r="J45" s="355">
        <v>2031</v>
      </c>
      <c r="K45" s="360">
        <f>_xlfn.XLOOKUP($A45,'Total project cost for DCs'!$A$4:$A$111,'Total project cost for DCs'!G$4:G$111,0,0)*_xlfn.XLOOKUP($A45,Drury_beneficiary_allocation!$A$5:$A$104,Drury_beneficiary_allocation!$C$5:$C$104,0,0)</f>
        <v>0</v>
      </c>
      <c r="L45" s="360">
        <f>_xlfn.XLOOKUP($A45,'Total project cost for DCs'!$A$4:$A$111,'Total project cost for DCs'!H$4:H$111,0,0)*_xlfn.XLOOKUP($A45,Drury_beneficiary_allocation!$A$5:$A$104,Drury_beneficiary_allocation!$C$5:$C$104,0,0)</f>
        <v>0</v>
      </c>
      <c r="M45" s="360">
        <f>_xlfn.XLOOKUP($A45,'Total project cost for DCs'!$A$4:$A$111,'Total project cost for DCs'!I$4:I$111,0,0)*_xlfn.XLOOKUP($A45,Drury_beneficiary_allocation!$A$5:$A$104,Drury_beneficiary_allocation!$C$5:$C$104,0,0)</f>
        <v>0</v>
      </c>
      <c r="N45" s="360">
        <f>_xlfn.XLOOKUP($A45,'Total project cost for DCs'!$A$4:$A$111,'Total project cost for DCs'!J$4:J$111,0,0)*_xlfn.XLOOKUP($A45,Drury_beneficiary_allocation!$A$5:$A$104,Drury_beneficiary_allocation!$C$5:$C$104,0,0)</f>
        <v>0</v>
      </c>
      <c r="O45" s="360">
        <f>_xlfn.XLOOKUP($A45,'Total project cost for DCs'!$A$4:$A$111,'Total project cost for DCs'!K$4:K$111,0,0)*_xlfn.XLOOKUP($A45,Drury_beneficiary_allocation!$A$5:$A$104,Drury_beneficiary_allocation!$C$5:$C$104,0,0)</f>
        <v>0</v>
      </c>
      <c r="P45" s="360">
        <f>_xlfn.XLOOKUP($A45,'Total project cost for DCs'!$A$4:$A$111,'Total project cost for DCs'!L$4:L$111,0,0)*_xlfn.XLOOKUP($A45,Drury_beneficiary_allocation!$A$5:$A$104,Drury_beneficiary_allocation!$C$5:$C$104,0,0)</f>
        <v>0</v>
      </c>
      <c r="Q45" s="360">
        <f>_xlfn.XLOOKUP($A45,'Total project cost for DCs'!$A$4:$A$111,'Total project cost for DCs'!M$4:M$111,0,0)*_xlfn.XLOOKUP($A45,Drury_beneficiary_allocation!$A$5:$A$104,Drury_beneficiary_allocation!$C$5:$C$104,0,0)</f>
        <v>0</v>
      </c>
      <c r="R45" s="360">
        <f>_xlfn.XLOOKUP($A45,'Total project cost for DCs'!$A$4:$A$111,'Total project cost for DCs'!N$4:N$111,0,0)*_xlfn.XLOOKUP($A45,Drury_beneficiary_allocation!$A$5:$A$104,Drury_beneficiary_allocation!$C$5:$C$104,0,0)</f>
        <v>0</v>
      </c>
      <c r="S45" s="360">
        <f>_xlfn.XLOOKUP($A45,'Total project cost for DCs'!$A$4:$A$111,'Total project cost for DCs'!O$4:O$111,0,0)*_xlfn.XLOOKUP($A45,Drury_beneficiary_allocation!$A$5:$A$104,Drury_beneficiary_allocation!$C$5:$C$104,0,0)</f>
        <v>0</v>
      </c>
      <c r="T45" s="360">
        <f>_xlfn.XLOOKUP($A45,'Total project cost for DCs'!$A$4:$A$111,'Total project cost for DCs'!P$4:P$111,0,0)*_xlfn.XLOOKUP($A45,Drury_beneficiary_allocation!$A$5:$A$104,Drury_beneficiary_allocation!$C$5:$C$104,0,0)</f>
        <v>0</v>
      </c>
      <c r="U45" s="360">
        <f>_xlfn.XLOOKUP($A45,'Total project cost for DCs'!$A$4:$A$111,'Total project cost for DCs'!Q$4:Q$111,0,0)*_xlfn.XLOOKUP($A45,Drury_beneficiary_allocation!$A$5:$A$104,Drury_beneficiary_allocation!$C$5:$C$104,0,0)</f>
        <v>0</v>
      </c>
      <c r="V45" s="360">
        <f>_xlfn.XLOOKUP($A45,'Total project cost for DCs'!$A$4:$A$111,'Total project cost for DCs'!R$4:R$111,0,0)*_xlfn.XLOOKUP($A45,Drury_beneficiary_allocation!$A$5:$A$104,Drury_beneficiary_allocation!$C$5:$C$104,0,0)</f>
        <v>0</v>
      </c>
      <c r="W45" s="360">
        <f>_xlfn.XLOOKUP($A45,'Total project cost for DCs'!$A$4:$A$111,'Total project cost for DCs'!S$4:S$111,0,0)*_xlfn.XLOOKUP($A45,Drury_beneficiary_allocation!$A$5:$A$104,Drury_beneficiary_allocation!$C$5:$C$104,0,0)</f>
        <v>0</v>
      </c>
      <c r="X45" s="360">
        <f>_xlfn.XLOOKUP($A45,'Total project cost for DCs'!$A$4:$A$111,'Total project cost for DCs'!T$4:T$111,0,0)*_xlfn.XLOOKUP($A45,Drury_beneficiary_allocation!$A$5:$A$104,Drury_beneficiary_allocation!$C$5:$C$104,0,0)</f>
        <v>433037.93579839577</v>
      </c>
      <c r="Y45" s="349">
        <f t="shared" si="1"/>
        <v>433037.93579839577</v>
      </c>
      <c r="Z45" s="349">
        <f t="shared" si="2"/>
        <v>433037.93579839577</v>
      </c>
      <c r="AA45" s="349"/>
      <c r="AB45" s="353">
        <v>0</v>
      </c>
      <c r="AC45" s="354" t="str">
        <f t="shared" si="3"/>
        <v>Arterial</v>
      </c>
      <c r="AD45" s="349"/>
      <c r="AE45" s="349"/>
      <c r="AF45" s="355">
        <f>_xlfn.XLOOKUP(A45,'P1 Date Adjustment'!B:B,'P1 Date Adjustment'!F:F,"not found",0)</f>
        <v>2031</v>
      </c>
      <c r="AG45" s="349">
        <f t="shared" si="4"/>
        <v>414052.83292390313</v>
      </c>
      <c r="AI45" s="360"/>
      <c r="AJ45" s="360"/>
    </row>
    <row r="46" spans="1:36" ht="30" x14ac:dyDescent="0.25">
      <c r="A46" s="129" t="s">
        <v>430</v>
      </c>
      <c r="B46" s="358" t="s">
        <v>431</v>
      </c>
      <c r="C46" s="358" t="str">
        <f>_xlfn.XLOOKUP($A46,'Total project cost for DCs'!A:A,'Total project cost for DCs'!C:C,"Not found",0)</f>
        <v>2-lane urban- new collector with active mode on both sides + intersection improvements (TDM)</v>
      </c>
      <c r="D46" s="355" t="s">
        <v>155</v>
      </c>
      <c r="E46" s="355" t="s">
        <v>223</v>
      </c>
      <c r="H46" s="355" t="s">
        <v>825</v>
      </c>
      <c r="I46" s="359">
        <f>_xlfn.XLOOKUP($H46,DC_growth_AGS!$A$665:$A$673,DC_growth_AGS!$O$665:$O$673,"Not found",0)</f>
        <v>0.95615833786134774</v>
      </c>
      <c r="J46" s="355">
        <v>2034</v>
      </c>
      <c r="K46" s="360">
        <f>_xlfn.XLOOKUP($A46,'Total project cost for DCs'!$A$4:$A$111,'Total project cost for DCs'!G$4:G$111,0,0)*_xlfn.XLOOKUP($A46,Drury_beneficiary_allocation!$A$5:$A$104,Drury_beneficiary_allocation!$C$5:$C$104,0,0)</f>
        <v>0</v>
      </c>
      <c r="L46" s="360">
        <f>_xlfn.XLOOKUP($A46,'Total project cost for DCs'!$A$4:$A$111,'Total project cost for DCs'!H$4:H$111,0,0)*_xlfn.XLOOKUP($A46,Drury_beneficiary_allocation!$A$5:$A$104,Drury_beneficiary_allocation!$C$5:$C$104,0,0)</f>
        <v>0</v>
      </c>
      <c r="M46" s="360">
        <f>_xlfn.XLOOKUP($A46,'Total project cost for DCs'!$A$4:$A$111,'Total project cost for DCs'!I$4:I$111,0,0)*_xlfn.XLOOKUP($A46,Drury_beneficiary_allocation!$A$5:$A$104,Drury_beneficiary_allocation!$C$5:$C$104,0,0)</f>
        <v>0</v>
      </c>
      <c r="N46" s="360">
        <f>_xlfn.XLOOKUP($A46,'Total project cost for DCs'!$A$4:$A$111,'Total project cost for DCs'!J$4:J$111,0,0)*_xlfn.XLOOKUP($A46,Drury_beneficiary_allocation!$A$5:$A$104,Drury_beneficiary_allocation!$C$5:$C$104,0,0)</f>
        <v>0</v>
      </c>
      <c r="O46" s="360">
        <f>_xlfn.XLOOKUP($A46,'Total project cost for DCs'!$A$4:$A$111,'Total project cost for DCs'!K$4:K$111,0,0)*_xlfn.XLOOKUP($A46,Drury_beneficiary_allocation!$A$5:$A$104,Drury_beneficiary_allocation!$C$5:$C$104,0,0)</f>
        <v>0</v>
      </c>
      <c r="P46" s="360">
        <f>_xlfn.XLOOKUP($A46,'Total project cost for DCs'!$A$4:$A$111,'Total project cost for DCs'!L$4:L$111,0,0)*_xlfn.XLOOKUP($A46,Drury_beneficiary_allocation!$A$5:$A$104,Drury_beneficiary_allocation!$C$5:$C$104,0,0)</f>
        <v>0</v>
      </c>
      <c r="Q46" s="360">
        <f>_xlfn.XLOOKUP($A46,'Total project cost for DCs'!$A$4:$A$111,'Total project cost for DCs'!M$4:M$111,0,0)*_xlfn.XLOOKUP($A46,Drury_beneficiary_allocation!$A$5:$A$104,Drury_beneficiary_allocation!$C$5:$C$104,0,0)</f>
        <v>0</v>
      </c>
      <c r="R46" s="360">
        <f>_xlfn.XLOOKUP($A46,'Total project cost for DCs'!$A$4:$A$111,'Total project cost for DCs'!N$4:N$111,0,0)*_xlfn.XLOOKUP($A46,Drury_beneficiary_allocation!$A$5:$A$104,Drury_beneficiary_allocation!$C$5:$C$104,0,0)</f>
        <v>0</v>
      </c>
      <c r="S46" s="360">
        <f>_xlfn.XLOOKUP($A46,'Total project cost for DCs'!$A$4:$A$111,'Total project cost for DCs'!O$4:O$111,0,0)*_xlfn.XLOOKUP($A46,Drury_beneficiary_allocation!$A$5:$A$104,Drury_beneficiary_allocation!$C$5:$C$104,0,0)</f>
        <v>0</v>
      </c>
      <c r="T46" s="360">
        <f>_xlfn.XLOOKUP($A46,'Total project cost for DCs'!$A$4:$A$111,'Total project cost for DCs'!P$4:P$111,0,0)*_xlfn.XLOOKUP($A46,Drury_beneficiary_allocation!$A$5:$A$104,Drury_beneficiary_allocation!$C$5:$C$104,0,0)</f>
        <v>0</v>
      </c>
      <c r="U46" s="360">
        <f>_xlfn.XLOOKUP($A46,'Total project cost for DCs'!$A$4:$A$111,'Total project cost for DCs'!Q$4:Q$111,0,0)*_xlfn.XLOOKUP($A46,Drury_beneficiary_allocation!$A$5:$A$104,Drury_beneficiary_allocation!$C$5:$C$104,0,0)</f>
        <v>0</v>
      </c>
      <c r="V46" s="360">
        <f>_xlfn.XLOOKUP($A46,'Total project cost for DCs'!$A$4:$A$111,'Total project cost for DCs'!R$4:R$111,0,0)*_xlfn.XLOOKUP($A46,Drury_beneficiary_allocation!$A$5:$A$104,Drury_beneficiary_allocation!$C$5:$C$104,0,0)</f>
        <v>0</v>
      </c>
      <c r="W46" s="360">
        <f>_xlfn.XLOOKUP($A46,'Total project cost for DCs'!$A$4:$A$111,'Total project cost for DCs'!S$4:S$111,0,0)*_xlfn.XLOOKUP($A46,Drury_beneficiary_allocation!$A$5:$A$104,Drury_beneficiary_allocation!$C$5:$C$104,0,0)</f>
        <v>0</v>
      </c>
      <c r="X46" s="360">
        <f>_xlfn.XLOOKUP($A46,'Total project cost for DCs'!$A$4:$A$111,'Total project cost for DCs'!T$4:T$111,0,0)*_xlfn.XLOOKUP($A46,Drury_beneficiary_allocation!$A$5:$A$104,Drury_beneficiary_allocation!$C$5:$C$104,0,0)</f>
        <v>0</v>
      </c>
      <c r="Y46" s="349">
        <f t="shared" si="1"/>
        <v>0</v>
      </c>
      <c r="Z46" s="349">
        <f t="shared" si="2"/>
        <v>0</v>
      </c>
      <c r="AA46" s="349"/>
      <c r="AB46" s="353">
        <v>0</v>
      </c>
      <c r="AC46" s="354" t="str">
        <f t="shared" si="3"/>
        <v>Collector</v>
      </c>
      <c r="AD46" s="349"/>
      <c r="AE46" s="349"/>
      <c r="AF46" s="355">
        <f>_xlfn.XLOOKUP(A46,'P1 Date Adjustment'!B:B,'P1 Date Adjustment'!F:F,"not found",0)</f>
        <v>2034</v>
      </c>
      <c r="AG46" s="349">
        <f t="shared" si="4"/>
        <v>0</v>
      </c>
      <c r="AI46" s="360"/>
      <c r="AJ46" s="360"/>
    </row>
    <row r="47" spans="1:36" ht="45" x14ac:dyDescent="0.25">
      <c r="A47" s="129">
        <v>58</v>
      </c>
      <c r="B47" s="358" t="s">
        <v>441</v>
      </c>
      <c r="C47" s="358" t="str">
        <f>_xlfn.XLOOKUP($A47,'Total project cost for DCs'!A:A,'Total project cost for DCs'!C:C,"Not found",0)</f>
        <v>2-lane urban- upgrade existing road layout with active modes on both sides + intersection improvements (TDM)</v>
      </c>
      <c r="D47" s="355" t="s">
        <v>155</v>
      </c>
      <c r="E47" s="355" t="s">
        <v>199</v>
      </c>
      <c r="H47" s="355" t="s">
        <v>825</v>
      </c>
      <c r="I47" s="359">
        <f>_xlfn.XLOOKUP($H47,DC_growth_AGS!$A$665:$A$673,DC_growth_AGS!$O$665:$O$673,"Not found",0)</f>
        <v>0.95615833786134774</v>
      </c>
      <c r="J47" s="355">
        <v>2033</v>
      </c>
      <c r="K47" s="360">
        <f>_xlfn.XLOOKUP($A47,'Total project cost for DCs'!$A$4:$A$111,'Total project cost for DCs'!G$4:G$111,0,0)*_xlfn.XLOOKUP($A47,Drury_beneficiary_allocation!$A$5:$A$104,Drury_beneficiary_allocation!$C$5:$C$104,0,0)</f>
        <v>0</v>
      </c>
      <c r="L47" s="360">
        <f>_xlfn.XLOOKUP($A47,'Total project cost for DCs'!$A$4:$A$111,'Total project cost for DCs'!H$4:H$111,0,0)*_xlfn.XLOOKUP($A47,Drury_beneficiary_allocation!$A$5:$A$104,Drury_beneficiary_allocation!$C$5:$C$104,0,0)</f>
        <v>0</v>
      </c>
      <c r="M47" s="360">
        <f>_xlfn.XLOOKUP($A47,'Total project cost for DCs'!$A$4:$A$111,'Total project cost for DCs'!I$4:I$111,0,0)*_xlfn.XLOOKUP($A47,Drury_beneficiary_allocation!$A$5:$A$104,Drury_beneficiary_allocation!$C$5:$C$104,0,0)</f>
        <v>0</v>
      </c>
      <c r="N47" s="360">
        <f>_xlfn.XLOOKUP($A47,'Total project cost for DCs'!$A$4:$A$111,'Total project cost for DCs'!J$4:J$111,0,0)*_xlfn.XLOOKUP($A47,Drury_beneficiary_allocation!$A$5:$A$104,Drury_beneficiary_allocation!$C$5:$C$104,0,0)</f>
        <v>0</v>
      </c>
      <c r="O47" s="360">
        <f>_xlfn.XLOOKUP($A47,'Total project cost for DCs'!$A$4:$A$111,'Total project cost for DCs'!K$4:K$111,0,0)*_xlfn.XLOOKUP($A47,Drury_beneficiary_allocation!$A$5:$A$104,Drury_beneficiary_allocation!$C$5:$C$104,0,0)</f>
        <v>0</v>
      </c>
      <c r="P47" s="360">
        <f>_xlfn.XLOOKUP($A47,'Total project cost for DCs'!$A$4:$A$111,'Total project cost for DCs'!L$4:L$111,0,0)*_xlfn.XLOOKUP($A47,Drury_beneficiary_allocation!$A$5:$A$104,Drury_beneficiary_allocation!$C$5:$C$104,0,0)</f>
        <v>0</v>
      </c>
      <c r="Q47" s="360">
        <f>_xlfn.XLOOKUP($A47,'Total project cost for DCs'!$A$4:$A$111,'Total project cost for DCs'!M$4:M$111,0,0)*_xlfn.XLOOKUP($A47,Drury_beneficiary_allocation!$A$5:$A$104,Drury_beneficiary_allocation!$C$5:$C$104,0,0)</f>
        <v>0</v>
      </c>
      <c r="R47" s="360">
        <f>_xlfn.XLOOKUP($A47,'Total project cost for DCs'!$A$4:$A$111,'Total project cost for DCs'!N$4:N$111,0,0)*_xlfn.XLOOKUP($A47,Drury_beneficiary_allocation!$A$5:$A$104,Drury_beneficiary_allocation!$C$5:$C$104,0,0)</f>
        <v>0</v>
      </c>
      <c r="S47" s="360">
        <f>_xlfn.XLOOKUP($A47,'Total project cost for DCs'!$A$4:$A$111,'Total project cost for DCs'!O$4:O$111,0,0)*_xlfn.XLOOKUP($A47,Drury_beneficiary_allocation!$A$5:$A$104,Drury_beneficiary_allocation!$C$5:$C$104,0,0)</f>
        <v>0</v>
      </c>
      <c r="T47" s="360">
        <f>_xlfn.XLOOKUP($A47,'Total project cost for DCs'!$A$4:$A$111,'Total project cost for DCs'!P$4:P$111,0,0)*_xlfn.XLOOKUP($A47,Drury_beneficiary_allocation!$A$5:$A$104,Drury_beneficiary_allocation!$C$5:$C$104,0,0)</f>
        <v>0</v>
      </c>
      <c r="U47" s="360">
        <f>_xlfn.XLOOKUP($A47,'Total project cost for DCs'!$A$4:$A$111,'Total project cost for DCs'!Q$4:Q$111,0,0)*_xlfn.XLOOKUP($A47,Drury_beneficiary_allocation!$A$5:$A$104,Drury_beneficiary_allocation!$C$5:$C$104,0,0)</f>
        <v>0</v>
      </c>
      <c r="V47" s="360">
        <f>_xlfn.XLOOKUP($A47,'Total project cost for DCs'!$A$4:$A$111,'Total project cost for DCs'!R$4:R$111,0,0)*_xlfn.XLOOKUP($A47,Drury_beneficiary_allocation!$A$5:$A$104,Drury_beneficiary_allocation!$C$5:$C$104,0,0)</f>
        <v>0</v>
      </c>
      <c r="W47" s="360">
        <f>_xlfn.XLOOKUP($A47,'Total project cost for DCs'!$A$4:$A$111,'Total project cost for DCs'!S$4:S$111,0,0)*_xlfn.XLOOKUP($A47,Drury_beneficiary_allocation!$A$5:$A$104,Drury_beneficiary_allocation!$C$5:$C$104,0,0)</f>
        <v>0</v>
      </c>
      <c r="X47" s="360">
        <f>_xlfn.XLOOKUP($A47,'Total project cost for DCs'!$A$4:$A$111,'Total project cost for DCs'!T$4:T$111,0,0)*_xlfn.XLOOKUP($A47,Drury_beneficiary_allocation!$A$5:$A$104,Drury_beneficiary_allocation!$C$5:$C$104,0,0)</f>
        <v>0</v>
      </c>
      <c r="Y47" s="349">
        <f t="shared" si="1"/>
        <v>0</v>
      </c>
      <c r="Z47" s="349">
        <f t="shared" si="2"/>
        <v>0</v>
      </c>
      <c r="AA47" s="349"/>
      <c r="AB47" s="353">
        <v>0</v>
      </c>
      <c r="AC47" s="354" t="str">
        <f t="shared" si="3"/>
        <v>Collector</v>
      </c>
      <c r="AD47" s="349"/>
      <c r="AE47" s="349"/>
      <c r="AF47" s="355">
        <f>_xlfn.XLOOKUP(A47,'P1 Date Adjustment'!B:B,'P1 Date Adjustment'!F:F,"not found",0)</f>
        <v>2033</v>
      </c>
      <c r="AG47" s="349">
        <f t="shared" si="4"/>
        <v>0</v>
      </c>
      <c r="AI47" s="360"/>
      <c r="AJ47" s="360"/>
    </row>
    <row r="48" spans="1:36" ht="30" x14ac:dyDescent="0.25">
      <c r="A48" s="129">
        <v>59</v>
      </c>
      <c r="B48" s="358" t="s">
        <v>443</v>
      </c>
      <c r="C48" s="358" t="str">
        <f>_xlfn.XLOOKUP($A48,'Total project cost for DCs'!A:A,'Total project cost for DCs'!C:C,"Not found",0)</f>
        <v xml:space="preserve"> 2-lane intersection (new intersection + active mode crossings)</v>
      </c>
      <c r="D48" s="355" t="s">
        <v>155</v>
      </c>
      <c r="E48" s="355" t="s">
        <v>223</v>
      </c>
      <c r="H48" s="355" t="s">
        <v>825</v>
      </c>
      <c r="I48" s="359">
        <f>_xlfn.XLOOKUP($H48,DC_growth_AGS!$A$665:$A$673,DC_growth_AGS!$O$665:$O$673,"Not found",0)</f>
        <v>0.95615833786134774</v>
      </c>
      <c r="J48" s="355">
        <v>2033</v>
      </c>
      <c r="K48" s="360">
        <f>_xlfn.XLOOKUP($A48,'Total project cost for DCs'!$A$4:$A$111,'Total project cost for DCs'!G$4:G$111,0,0)*_xlfn.XLOOKUP($A48,Drury_beneficiary_allocation!$A$5:$A$104,Drury_beneficiary_allocation!$C$5:$C$104,0,0)</f>
        <v>0</v>
      </c>
      <c r="L48" s="360">
        <f>_xlfn.XLOOKUP($A48,'Total project cost for DCs'!$A$4:$A$111,'Total project cost for DCs'!H$4:H$111,0,0)*_xlfn.XLOOKUP($A48,Drury_beneficiary_allocation!$A$5:$A$104,Drury_beneficiary_allocation!$C$5:$C$104,0,0)</f>
        <v>0</v>
      </c>
      <c r="M48" s="360">
        <f>_xlfn.XLOOKUP($A48,'Total project cost for DCs'!$A$4:$A$111,'Total project cost for DCs'!I$4:I$111,0,0)*_xlfn.XLOOKUP($A48,Drury_beneficiary_allocation!$A$5:$A$104,Drury_beneficiary_allocation!$C$5:$C$104,0,0)</f>
        <v>0</v>
      </c>
      <c r="N48" s="360">
        <f>_xlfn.XLOOKUP($A48,'Total project cost for DCs'!$A$4:$A$111,'Total project cost for DCs'!J$4:J$111,0,0)*_xlfn.XLOOKUP($A48,Drury_beneficiary_allocation!$A$5:$A$104,Drury_beneficiary_allocation!$C$5:$C$104,0,0)</f>
        <v>0</v>
      </c>
      <c r="O48" s="360">
        <f>_xlfn.XLOOKUP($A48,'Total project cost for DCs'!$A$4:$A$111,'Total project cost for DCs'!K$4:K$111,0,0)*_xlfn.XLOOKUP($A48,Drury_beneficiary_allocation!$A$5:$A$104,Drury_beneficiary_allocation!$C$5:$C$104,0,0)</f>
        <v>0</v>
      </c>
      <c r="P48" s="360">
        <f>_xlfn.XLOOKUP($A48,'Total project cost for DCs'!$A$4:$A$111,'Total project cost for DCs'!L$4:L$111,0,0)*_xlfn.XLOOKUP($A48,Drury_beneficiary_allocation!$A$5:$A$104,Drury_beneficiary_allocation!$C$5:$C$104,0,0)</f>
        <v>0</v>
      </c>
      <c r="Q48" s="360">
        <f>_xlfn.XLOOKUP($A48,'Total project cost for DCs'!$A$4:$A$111,'Total project cost for DCs'!M$4:M$111,0,0)*_xlfn.XLOOKUP($A48,Drury_beneficiary_allocation!$A$5:$A$104,Drury_beneficiary_allocation!$C$5:$C$104,0,0)</f>
        <v>0</v>
      </c>
      <c r="R48" s="360">
        <f>_xlfn.XLOOKUP($A48,'Total project cost for DCs'!$A$4:$A$111,'Total project cost for DCs'!N$4:N$111,0,0)*_xlfn.XLOOKUP($A48,Drury_beneficiary_allocation!$A$5:$A$104,Drury_beneficiary_allocation!$C$5:$C$104,0,0)</f>
        <v>0</v>
      </c>
      <c r="S48" s="360">
        <f>_xlfn.XLOOKUP($A48,'Total project cost for DCs'!$A$4:$A$111,'Total project cost for DCs'!O$4:O$111,0,0)*_xlfn.XLOOKUP($A48,Drury_beneficiary_allocation!$A$5:$A$104,Drury_beneficiary_allocation!$C$5:$C$104,0,0)</f>
        <v>0</v>
      </c>
      <c r="T48" s="360">
        <f>_xlfn.XLOOKUP($A48,'Total project cost for DCs'!$A$4:$A$111,'Total project cost for DCs'!P$4:P$111,0,0)*_xlfn.XLOOKUP($A48,Drury_beneficiary_allocation!$A$5:$A$104,Drury_beneficiary_allocation!$C$5:$C$104,0,0)</f>
        <v>0</v>
      </c>
      <c r="U48" s="360">
        <f>_xlfn.XLOOKUP($A48,'Total project cost for DCs'!$A$4:$A$111,'Total project cost for DCs'!Q$4:Q$111,0,0)*_xlfn.XLOOKUP($A48,Drury_beneficiary_allocation!$A$5:$A$104,Drury_beneficiary_allocation!$C$5:$C$104,0,0)</f>
        <v>0</v>
      </c>
      <c r="V48" s="360">
        <f>_xlfn.XLOOKUP($A48,'Total project cost for DCs'!$A$4:$A$111,'Total project cost for DCs'!R$4:R$111,0,0)*_xlfn.XLOOKUP($A48,Drury_beneficiary_allocation!$A$5:$A$104,Drury_beneficiary_allocation!$C$5:$C$104,0,0)</f>
        <v>0</v>
      </c>
      <c r="W48" s="360">
        <f>_xlfn.XLOOKUP($A48,'Total project cost for DCs'!$A$4:$A$111,'Total project cost for DCs'!S$4:S$111,0,0)*_xlfn.XLOOKUP($A48,Drury_beneficiary_allocation!$A$5:$A$104,Drury_beneficiary_allocation!$C$5:$C$104,0,0)</f>
        <v>0</v>
      </c>
      <c r="X48" s="360">
        <f>_xlfn.XLOOKUP($A48,'Total project cost for DCs'!$A$4:$A$111,'Total project cost for DCs'!T$4:T$111,0,0)*_xlfn.XLOOKUP($A48,Drury_beneficiary_allocation!$A$5:$A$104,Drury_beneficiary_allocation!$C$5:$C$104,0,0)</f>
        <v>0</v>
      </c>
      <c r="Y48" s="349">
        <f t="shared" si="1"/>
        <v>0</v>
      </c>
      <c r="Z48" s="349">
        <f t="shared" si="2"/>
        <v>0</v>
      </c>
      <c r="AA48" s="349"/>
      <c r="AB48" s="353">
        <v>0</v>
      </c>
      <c r="AC48" s="354" t="str">
        <f t="shared" si="3"/>
        <v>Collector</v>
      </c>
      <c r="AD48" s="349"/>
      <c r="AE48" s="349"/>
      <c r="AF48" s="355">
        <f>_xlfn.XLOOKUP(A48,'P1 Date Adjustment'!B:B,'P1 Date Adjustment'!F:F,"not found",0)</f>
        <v>2033</v>
      </c>
      <c r="AG48" s="349">
        <f t="shared" si="4"/>
        <v>0</v>
      </c>
      <c r="AI48" s="360"/>
      <c r="AJ48" s="360"/>
    </row>
    <row r="49" spans="1:36" ht="30" x14ac:dyDescent="0.25">
      <c r="A49" s="129" t="s">
        <v>452</v>
      </c>
      <c r="B49" s="358" t="s">
        <v>453</v>
      </c>
      <c r="C49" s="358" t="str">
        <f>_xlfn.XLOOKUP($A49,'Total project cost for DCs'!A:A,'Total project cost for DCs'!C:C,"Not found",0)</f>
        <v>2-lane urban- new road layout with active modes on both sides (TDM)</v>
      </c>
      <c r="D49" s="355" t="s">
        <v>155</v>
      </c>
      <c r="E49" s="355" t="s">
        <v>227</v>
      </c>
      <c r="H49" s="355" t="s">
        <v>825</v>
      </c>
      <c r="I49" s="359">
        <f>_xlfn.XLOOKUP($H49,DC_growth_AGS!$A$665:$A$673,DC_growth_AGS!$O$665:$O$673,"Not found",0)</f>
        <v>0.95615833786134774</v>
      </c>
      <c r="J49" s="355">
        <v>2036</v>
      </c>
      <c r="K49" s="360">
        <f>_xlfn.XLOOKUP($A49,'Total project cost for DCs'!$A$4:$A$111,'Total project cost for DCs'!G$4:G$111,0,0)*_xlfn.XLOOKUP($A49,Drury_beneficiary_allocation!$A$5:$A$104,Drury_beneficiary_allocation!$C$5:$C$104,0,0)</f>
        <v>0</v>
      </c>
      <c r="L49" s="360">
        <f>_xlfn.XLOOKUP($A49,'Total project cost for DCs'!$A$4:$A$111,'Total project cost for DCs'!H$4:H$111,0,0)*_xlfn.XLOOKUP($A49,Drury_beneficiary_allocation!$A$5:$A$104,Drury_beneficiary_allocation!$C$5:$C$104,0,0)</f>
        <v>0</v>
      </c>
      <c r="M49" s="360">
        <f>_xlfn.XLOOKUP($A49,'Total project cost for DCs'!$A$4:$A$111,'Total project cost for DCs'!I$4:I$111,0,0)*_xlfn.XLOOKUP($A49,Drury_beneficiary_allocation!$A$5:$A$104,Drury_beneficiary_allocation!$C$5:$C$104,0,0)</f>
        <v>0</v>
      </c>
      <c r="N49" s="360">
        <f>_xlfn.XLOOKUP($A49,'Total project cost for DCs'!$A$4:$A$111,'Total project cost for DCs'!J$4:J$111,0,0)*_xlfn.XLOOKUP($A49,Drury_beneficiary_allocation!$A$5:$A$104,Drury_beneficiary_allocation!$C$5:$C$104,0,0)</f>
        <v>0</v>
      </c>
      <c r="O49" s="360">
        <f>_xlfn.XLOOKUP($A49,'Total project cost for DCs'!$A$4:$A$111,'Total project cost for DCs'!K$4:K$111,0,0)*_xlfn.XLOOKUP($A49,Drury_beneficiary_allocation!$A$5:$A$104,Drury_beneficiary_allocation!$C$5:$C$104,0,0)</f>
        <v>0</v>
      </c>
      <c r="P49" s="360">
        <f>_xlfn.XLOOKUP($A49,'Total project cost for DCs'!$A$4:$A$111,'Total project cost for DCs'!L$4:L$111,0,0)*_xlfn.XLOOKUP($A49,Drury_beneficiary_allocation!$A$5:$A$104,Drury_beneficiary_allocation!$C$5:$C$104,0,0)</f>
        <v>0</v>
      </c>
      <c r="Q49" s="360">
        <f>_xlfn.XLOOKUP($A49,'Total project cost for DCs'!$A$4:$A$111,'Total project cost for DCs'!M$4:M$111,0,0)*_xlfn.XLOOKUP($A49,Drury_beneficiary_allocation!$A$5:$A$104,Drury_beneficiary_allocation!$C$5:$C$104,0,0)</f>
        <v>0</v>
      </c>
      <c r="R49" s="360">
        <f>_xlfn.XLOOKUP($A49,'Total project cost for DCs'!$A$4:$A$111,'Total project cost for DCs'!N$4:N$111,0,0)*_xlfn.XLOOKUP($A49,Drury_beneficiary_allocation!$A$5:$A$104,Drury_beneficiary_allocation!$C$5:$C$104,0,0)</f>
        <v>0</v>
      </c>
      <c r="S49" s="360">
        <f>_xlfn.XLOOKUP($A49,'Total project cost for DCs'!$A$4:$A$111,'Total project cost for DCs'!O$4:O$111,0,0)*_xlfn.XLOOKUP($A49,Drury_beneficiary_allocation!$A$5:$A$104,Drury_beneficiary_allocation!$C$5:$C$104,0,0)</f>
        <v>0</v>
      </c>
      <c r="T49" s="360">
        <f>_xlfn.XLOOKUP($A49,'Total project cost for DCs'!$A$4:$A$111,'Total project cost for DCs'!P$4:P$111,0,0)*_xlfn.XLOOKUP($A49,Drury_beneficiary_allocation!$A$5:$A$104,Drury_beneficiary_allocation!$C$5:$C$104,0,0)</f>
        <v>0</v>
      </c>
      <c r="U49" s="360">
        <f>_xlfn.XLOOKUP($A49,'Total project cost for DCs'!$A$4:$A$111,'Total project cost for DCs'!Q$4:Q$111,0,0)*_xlfn.XLOOKUP($A49,Drury_beneficiary_allocation!$A$5:$A$104,Drury_beneficiary_allocation!$C$5:$C$104,0,0)</f>
        <v>0</v>
      </c>
      <c r="V49" s="360">
        <f>_xlfn.XLOOKUP($A49,'Total project cost for DCs'!$A$4:$A$111,'Total project cost for DCs'!R$4:R$111,0,0)*_xlfn.XLOOKUP($A49,Drury_beneficiary_allocation!$A$5:$A$104,Drury_beneficiary_allocation!$C$5:$C$104,0,0)</f>
        <v>0</v>
      </c>
      <c r="W49" s="360">
        <f>_xlfn.XLOOKUP($A49,'Total project cost for DCs'!$A$4:$A$111,'Total project cost for DCs'!S$4:S$111,0,0)*_xlfn.XLOOKUP($A49,Drury_beneficiary_allocation!$A$5:$A$104,Drury_beneficiary_allocation!$C$5:$C$104,0,0)</f>
        <v>0</v>
      </c>
      <c r="X49" s="360">
        <f>_xlfn.XLOOKUP($A49,'Total project cost for DCs'!$A$4:$A$111,'Total project cost for DCs'!T$4:T$111,0,0)*_xlfn.XLOOKUP($A49,Drury_beneficiary_allocation!$A$5:$A$104,Drury_beneficiary_allocation!$C$5:$C$104,0,0)</f>
        <v>0</v>
      </c>
      <c r="Y49" s="349">
        <f t="shared" si="1"/>
        <v>0</v>
      </c>
      <c r="Z49" s="349">
        <f t="shared" si="2"/>
        <v>0</v>
      </c>
      <c r="AA49" s="349"/>
      <c r="AB49" s="353">
        <v>0</v>
      </c>
      <c r="AC49" s="354" t="str">
        <f t="shared" si="3"/>
        <v>Arterial</v>
      </c>
      <c r="AD49" s="349"/>
      <c r="AE49" s="349"/>
      <c r="AF49" s="355">
        <f>_xlfn.XLOOKUP(A49,'P1 Date Adjustment'!B:B,'P1 Date Adjustment'!F:F,"not found",0)</f>
        <v>2036</v>
      </c>
      <c r="AG49" s="349">
        <f t="shared" si="4"/>
        <v>0</v>
      </c>
      <c r="AI49" s="360"/>
      <c r="AJ49" s="360"/>
    </row>
    <row r="50" spans="1:36" ht="30" x14ac:dyDescent="0.25">
      <c r="A50" s="129" t="s">
        <v>454</v>
      </c>
      <c r="B50" s="358" t="s">
        <v>455</v>
      </c>
      <c r="C50" s="358" t="str">
        <f>_xlfn.XLOOKUP($A50,'Total project cost for DCs'!A:A,'Total project cost for DCs'!C:C,"Not found",0)</f>
        <v>2-lane urban- new road layout with active modes on both sides (TDM)</v>
      </c>
      <c r="D50" s="355" t="s">
        <v>155</v>
      </c>
      <c r="E50" s="355" t="s">
        <v>345</v>
      </c>
      <c r="H50" s="355" t="s">
        <v>825</v>
      </c>
      <c r="I50" s="359">
        <f>_xlfn.XLOOKUP($H50,DC_growth_AGS!$A$665:$A$673,DC_growth_AGS!$O$665:$O$673,"Not found",0)</f>
        <v>0.95615833786134774</v>
      </c>
      <c r="J50" s="355">
        <v>2036</v>
      </c>
      <c r="K50" s="360">
        <f>_xlfn.XLOOKUP($A50,'Total project cost for DCs'!$A$4:$A$111,'Total project cost for DCs'!G$4:G$111,0,0)*_xlfn.XLOOKUP($A50,Drury_beneficiary_allocation!$A$5:$A$104,Drury_beneficiary_allocation!$C$5:$C$104,0,0)</f>
        <v>0</v>
      </c>
      <c r="L50" s="360">
        <f>_xlfn.XLOOKUP($A50,'Total project cost for DCs'!$A$4:$A$111,'Total project cost for DCs'!H$4:H$111,0,0)*_xlfn.XLOOKUP($A50,Drury_beneficiary_allocation!$A$5:$A$104,Drury_beneficiary_allocation!$C$5:$C$104,0,0)</f>
        <v>0</v>
      </c>
      <c r="M50" s="360">
        <f>_xlfn.XLOOKUP($A50,'Total project cost for DCs'!$A$4:$A$111,'Total project cost for DCs'!I$4:I$111,0,0)*_xlfn.XLOOKUP($A50,Drury_beneficiary_allocation!$A$5:$A$104,Drury_beneficiary_allocation!$C$5:$C$104,0,0)</f>
        <v>0</v>
      </c>
      <c r="N50" s="360">
        <f>_xlfn.XLOOKUP($A50,'Total project cost for DCs'!$A$4:$A$111,'Total project cost for DCs'!J$4:J$111,0,0)*_xlfn.XLOOKUP($A50,Drury_beneficiary_allocation!$A$5:$A$104,Drury_beneficiary_allocation!$C$5:$C$104,0,0)</f>
        <v>0</v>
      </c>
      <c r="O50" s="360">
        <f>_xlfn.XLOOKUP($A50,'Total project cost for DCs'!$A$4:$A$111,'Total project cost for DCs'!K$4:K$111,0,0)*_xlfn.XLOOKUP($A50,Drury_beneficiary_allocation!$A$5:$A$104,Drury_beneficiary_allocation!$C$5:$C$104,0,0)</f>
        <v>0</v>
      </c>
      <c r="P50" s="360">
        <f>_xlfn.XLOOKUP($A50,'Total project cost for DCs'!$A$4:$A$111,'Total project cost for DCs'!L$4:L$111,0,0)*_xlfn.XLOOKUP($A50,Drury_beneficiary_allocation!$A$5:$A$104,Drury_beneficiary_allocation!$C$5:$C$104,0,0)</f>
        <v>0</v>
      </c>
      <c r="Q50" s="360">
        <f>_xlfn.XLOOKUP($A50,'Total project cost for DCs'!$A$4:$A$111,'Total project cost for DCs'!M$4:M$111,0,0)*_xlfn.XLOOKUP($A50,Drury_beneficiary_allocation!$A$5:$A$104,Drury_beneficiary_allocation!$C$5:$C$104,0,0)</f>
        <v>0</v>
      </c>
      <c r="R50" s="360">
        <f>_xlfn.XLOOKUP($A50,'Total project cost for DCs'!$A$4:$A$111,'Total project cost for DCs'!N$4:N$111,0,0)*_xlfn.XLOOKUP($A50,Drury_beneficiary_allocation!$A$5:$A$104,Drury_beneficiary_allocation!$C$5:$C$104,0,0)</f>
        <v>0</v>
      </c>
      <c r="S50" s="360">
        <f>_xlfn.XLOOKUP($A50,'Total project cost for DCs'!$A$4:$A$111,'Total project cost for DCs'!O$4:O$111,0,0)*_xlfn.XLOOKUP($A50,Drury_beneficiary_allocation!$A$5:$A$104,Drury_beneficiary_allocation!$C$5:$C$104,0,0)</f>
        <v>0</v>
      </c>
      <c r="T50" s="360">
        <f>_xlfn.XLOOKUP($A50,'Total project cost for DCs'!$A$4:$A$111,'Total project cost for DCs'!P$4:P$111,0,0)*_xlfn.XLOOKUP($A50,Drury_beneficiary_allocation!$A$5:$A$104,Drury_beneficiary_allocation!$C$5:$C$104,0,0)</f>
        <v>0</v>
      </c>
      <c r="U50" s="360">
        <f>_xlfn.XLOOKUP($A50,'Total project cost for DCs'!$A$4:$A$111,'Total project cost for DCs'!Q$4:Q$111,0,0)*_xlfn.XLOOKUP($A50,Drury_beneficiary_allocation!$A$5:$A$104,Drury_beneficiary_allocation!$C$5:$C$104,0,0)</f>
        <v>0</v>
      </c>
      <c r="V50" s="360">
        <f>_xlfn.XLOOKUP($A50,'Total project cost for DCs'!$A$4:$A$111,'Total project cost for DCs'!R$4:R$111,0,0)*_xlfn.XLOOKUP($A50,Drury_beneficiary_allocation!$A$5:$A$104,Drury_beneficiary_allocation!$C$5:$C$104,0,0)</f>
        <v>0</v>
      </c>
      <c r="W50" s="360">
        <f>_xlfn.XLOOKUP($A50,'Total project cost for DCs'!$A$4:$A$111,'Total project cost for DCs'!S$4:S$111,0,0)*_xlfn.XLOOKUP($A50,Drury_beneficiary_allocation!$A$5:$A$104,Drury_beneficiary_allocation!$C$5:$C$104,0,0)</f>
        <v>0</v>
      </c>
      <c r="X50" s="360">
        <f>_xlfn.XLOOKUP($A50,'Total project cost for DCs'!$A$4:$A$111,'Total project cost for DCs'!T$4:T$111,0,0)*_xlfn.XLOOKUP($A50,Drury_beneficiary_allocation!$A$5:$A$104,Drury_beneficiary_allocation!$C$5:$C$104,0,0)</f>
        <v>0</v>
      </c>
      <c r="Y50" s="349">
        <f t="shared" si="1"/>
        <v>0</v>
      </c>
      <c r="Z50" s="349">
        <f t="shared" si="2"/>
        <v>0</v>
      </c>
      <c r="AA50" s="349"/>
      <c r="AB50" s="353">
        <v>0</v>
      </c>
      <c r="AC50" s="354" t="str">
        <f t="shared" si="3"/>
        <v>Arterial</v>
      </c>
      <c r="AD50" s="349"/>
      <c r="AE50" s="349"/>
      <c r="AF50" s="355">
        <f>_xlfn.XLOOKUP(A50,'P1 Date Adjustment'!B:B,'P1 Date Adjustment'!F:F,"not found",0)</f>
        <v>2036</v>
      </c>
      <c r="AG50" s="349">
        <f t="shared" si="4"/>
        <v>0</v>
      </c>
      <c r="AI50" s="360"/>
      <c r="AJ50" s="360"/>
    </row>
    <row r="51" spans="1:36" ht="30" x14ac:dyDescent="0.25">
      <c r="A51" s="129" t="s">
        <v>456</v>
      </c>
      <c r="B51" s="358" t="s">
        <v>453</v>
      </c>
      <c r="C51" s="358" t="str">
        <f>_xlfn.XLOOKUP($A51,'Total project cost for DCs'!A:A,'Total project cost for DCs'!C:C,"Not found",0)</f>
        <v>4-lane urban- upgrade 2-lane urban to 4-lane with active modes on both sides, (TDM)</v>
      </c>
      <c r="D51" s="355" t="s">
        <v>155</v>
      </c>
      <c r="E51" s="355" t="s">
        <v>231</v>
      </c>
      <c r="H51" s="355" t="s">
        <v>825</v>
      </c>
      <c r="I51" s="359">
        <f>_xlfn.XLOOKUP($H51,DC_growth_AGS!$A$665:$A$673,DC_growth_AGS!$O$665:$O$673,"Not found",0)</f>
        <v>0.95615833786134774</v>
      </c>
      <c r="J51" s="355">
        <v>2047</v>
      </c>
      <c r="K51" s="360">
        <f>_xlfn.XLOOKUP($A51,'Total project cost for DCs'!$A$4:$A$111,'Total project cost for DCs'!G$4:G$111,0,0)*_xlfn.XLOOKUP($A51,Drury_beneficiary_allocation!$A$5:$A$104,Drury_beneficiary_allocation!$C$5:$C$104,0,0)</f>
        <v>0</v>
      </c>
      <c r="L51" s="360">
        <f>_xlfn.XLOOKUP($A51,'Total project cost for DCs'!$A$4:$A$111,'Total project cost for DCs'!H$4:H$111,0,0)*_xlfn.XLOOKUP($A51,Drury_beneficiary_allocation!$A$5:$A$104,Drury_beneficiary_allocation!$C$5:$C$104,0,0)</f>
        <v>0</v>
      </c>
      <c r="M51" s="360">
        <f>_xlfn.XLOOKUP($A51,'Total project cost for DCs'!$A$4:$A$111,'Total project cost for DCs'!I$4:I$111,0,0)*_xlfn.XLOOKUP($A51,Drury_beneficiary_allocation!$A$5:$A$104,Drury_beneficiary_allocation!$C$5:$C$104,0,0)</f>
        <v>0</v>
      </c>
      <c r="N51" s="360">
        <f>_xlfn.XLOOKUP($A51,'Total project cost for DCs'!$A$4:$A$111,'Total project cost for DCs'!J$4:J$111,0,0)*_xlfn.XLOOKUP($A51,Drury_beneficiary_allocation!$A$5:$A$104,Drury_beneficiary_allocation!$C$5:$C$104,0,0)</f>
        <v>0</v>
      </c>
      <c r="O51" s="360">
        <f>_xlfn.XLOOKUP($A51,'Total project cost for DCs'!$A$4:$A$111,'Total project cost for DCs'!K$4:K$111,0,0)*_xlfn.XLOOKUP($A51,Drury_beneficiary_allocation!$A$5:$A$104,Drury_beneficiary_allocation!$C$5:$C$104,0,0)</f>
        <v>0</v>
      </c>
      <c r="P51" s="360">
        <f>_xlfn.XLOOKUP($A51,'Total project cost for DCs'!$A$4:$A$111,'Total project cost for DCs'!L$4:L$111,0,0)*_xlfn.XLOOKUP($A51,Drury_beneficiary_allocation!$A$5:$A$104,Drury_beneficiary_allocation!$C$5:$C$104,0,0)</f>
        <v>0</v>
      </c>
      <c r="Q51" s="360">
        <f>_xlfn.XLOOKUP($A51,'Total project cost for DCs'!$A$4:$A$111,'Total project cost for DCs'!M$4:M$111,0,0)*_xlfn.XLOOKUP($A51,Drury_beneficiary_allocation!$A$5:$A$104,Drury_beneficiary_allocation!$C$5:$C$104,0,0)</f>
        <v>0</v>
      </c>
      <c r="R51" s="360">
        <f>_xlfn.XLOOKUP($A51,'Total project cost for DCs'!$A$4:$A$111,'Total project cost for DCs'!N$4:N$111,0,0)*_xlfn.XLOOKUP($A51,Drury_beneficiary_allocation!$A$5:$A$104,Drury_beneficiary_allocation!$C$5:$C$104,0,0)</f>
        <v>0</v>
      </c>
      <c r="S51" s="360">
        <f>_xlfn.XLOOKUP($A51,'Total project cost for DCs'!$A$4:$A$111,'Total project cost for DCs'!O$4:O$111,0,0)*_xlfn.XLOOKUP($A51,Drury_beneficiary_allocation!$A$5:$A$104,Drury_beneficiary_allocation!$C$5:$C$104,0,0)</f>
        <v>0</v>
      </c>
      <c r="T51" s="360">
        <f>_xlfn.XLOOKUP($A51,'Total project cost for DCs'!$A$4:$A$111,'Total project cost for DCs'!P$4:P$111,0,0)*_xlfn.XLOOKUP($A51,Drury_beneficiary_allocation!$A$5:$A$104,Drury_beneficiary_allocation!$C$5:$C$104,0,0)</f>
        <v>0</v>
      </c>
      <c r="U51" s="360">
        <f>_xlfn.XLOOKUP($A51,'Total project cost for DCs'!$A$4:$A$111,'Total project cost for DCs'!Q$4:Q$111,0,0)*_xlfn.XLOOKUP($A51,Drury_beneficiary_allocation!$A$5:$A$104,Drury_beneficiary_allocation!$C$5:$C$104,0,0)</f>
        <v>0</v>
      </c>
      <c r="V51" s="360">
        <f>_xlfn.XLOOKUP($A51,'Total project cost for DCs'!$A$4:$A$111,'Total project cost for DCs'!R$4:R$111,0,0)*_xlfn.XLOOKUP($A51,Drury_beneficiary_allocation!$A$5:$A$104,Drury_beneficiary_allocation!$C$5:$C$104,0,0)</f>
        <v>0</v>
      </c>
      <c r="W51" s="360">
        <f>_xlfn.XLOOKUP($A51,'Total project cost for DCs'!$A$4:$A$111,'Total project cost for DCs'!S$4:S$111,0,0)*_xlfn.XLOOKUP($A51,Drury_beneficiary_allocation!$A$5:$A$104,Drury_beneficiary_allocation!$C$5:$C$104,0,0)</f>
        <v>0</v>
      </c>
      <c r="X51" s="360">
        <f>_xlfn.XLOOKUP($A51,'Total project cost for DCs'!$A$4:$A$111,'Total project cost for DCs'!T$4:T$111,0,0)*_xlfn.XLOOKUP($A51,Drury_beneficiary_allocation!$A$5:$A$104,Drury_beneficiary_allocation!$C$5:$C$104,0,0)</f>
        <v>0</v>
      </c>
      <c r="Y51" s="349">
        <f t="shared" si="1"/>
        <v>0</v>
      </c>
      <c r="Z51" s="349">
        <f t="shared" si="2"/>
        <v>0</v>
      </c>
      <c r="AA51" s="349"/>
      <c r="AB51" s="353">
        <v>0</v>
      </c>
      <c r="AC51" s="354" t="str">
        <f t="shared" si="3"/>
        <v>Arterial</v>
      </c>
      <c r="AD51" s="349"/>
      <c r="AE51" s="349"/>
      <c r="AF51" s="355">
        <f>_xlfn.XLOOKUP(A51,'P1 Date Adjustment'!B:B,'P1 Date Adjustment'!F:F,"not found",0)</f>
        <v>2047</v>
      </c>
      <c r="AG51" s="349">
        <f t="shared" si="4"/>
        <v>0</v>
      </c>
      <c r="AI51" s="360"/>
      <c r="AJ51" s="360"/>
    </row>
    <row r="52" spans="1:36" ht="30" x14ac:dyDescent="0.25">
      <c r="A52" s="129" t="s">
        <v>457</v>
      </c>
      <c r="B52" s="358" t="s">
        <v>458</v>
      </c>
      <c r="C52" s="358" t="str">
        <f>_xlfn.XLOOKUP($A52,'Total project cost for DCs'!A:A,'Total project cost for DCs'!C:C,"Not found",0)</f>
        <v>4-lane urban- upgrade 2-lane urban to 4-lane with active modes on both sides, (TDM)</v>
      </c>
      <c r="D52" s="355" t="s">
        <v>155</v>
      </c>
      <c r="E52" s="355" t="s">
        <v>345</v>
      </c>
      <c r="H52" s="355" t="s">
        <v>825</v>
      </c>
      <c r="I52" s="359">
        <f>_xlfn.XLOOKUP($H52,DC_growth_AGS!$A$665:$A$673,DC_growth_AGS!$O$665:$O$673,"Not found",0)</f>
        <v>0.95615833786134774</v>
      </c>
      <c r="J52" s="355">
        <v>2047</v>
      </c>
      <c r="K52" s="360">
        <f>_xlfn.XLOOKUP($A52,'Total project cost for DCs'!$A$4:$A$111,'Total project cost for DCs'!G$4:G$111,0,0)*_xlfn.XLOOKUP($A52,Drury_beneficiary_allocation!$A$5:$A$104,Drury_beneficiary_allocation!$C$5:$C$104,0,0)</f>
        <v>0</v>
      </c>
      <c r="L52" s="360">
        <f>_xlfn.XLOOKUP($A52,'Total project cost for DCs'!$A$4:$A$111,'Total project cost for DCs'!H$4:H$111,0,0)*_xlfn.XLOOKUP($A52,Drury_beneficiary_allocation!$A$5:$A$104,Drury_beneficiary_allocation!$C$5:$C$104,0,0)</f>
        <v>0</v>
      </c>
      <c r="M52" s="360">
        <f>_xlfn.XLOOKUP($A52,'Total project cost for DCs'!$A$4:$A$111,'Total project cost for DCs'!I$4:I$111,0,0)*_xlfn.XLOOKUP($A52,Drury_beneficiary_allocation!$A$5:$A$104,Drury_beneficiary_allocation!$C$5:$C$104,0,0)</f>
        <v>0</v>
      </c>
      <c r="N52" s="360">
        <f>_xlfn.XLOOKUP($A52,'Total project cost for DCs'!$A$4:$A$111,'Total project cost for DCs'!J$4:J$111,0,0)*_xlfn.XLOOKUP($A52,Drury_beneficiary_allocation!$A$5:$A$104,Drury_beneficiary_allocation!$C$5:$C$104,0,0)</f>
        <v>0</v>
      </c>
      <c r="O52" s="360">
        <f>_xlfn.XLOOKUP($A52,'Total project cost for DCs'!$A$4:$A$111,'Total project cost for DCs'!K$4:K$111,0,0)*_xlfn.XLOOKUP($A52,Drury_beneficiary_allocation!$A$5:$A$104,Drury_beneficiary_allocation!$C$5:$C$104,0,0)</f>
        <v>0</v>
      </c>
      <c r="P52" s="360">
        <f>_xlfn.XLOOKUP($A52,'Total project cost for DCs'!$A$4:$A$111,'Total project cost for DCs'!L$4:L$111,0,0)*_xlfn.XLOOKUP($A52,Drury_beneficiary_allocation!$A$5:$A$104,Drury_beneficiary_allocation!$C$5:$C$104,0,0)</f>
        <v>0</v>
      </c>
      <c r="Q52" s="360">
        <f>_xlfn.XLOOKUP($A52,'Total project cost for DCs'!$A$4:$A$111,'Total project cost for DCs'!M$4:M$111,0,0)*_xlfn.XLOOKUP($A52,Drury_beneficiary_allocation!$A$5:$A$104,Drury_beneficiary_allocation!$C$5:$C$104,0,0)</f>
        <v>0</v>
      </c>
      <c r="R52" s="360">
        <f>_xlfn.XLOOKUP($A52,'Total project cost for DCs'!$A$4:$A$111,'Total project cost for DCs'!N$4:N$111,0,0)*_xlfn.XLOOKUP($A52,Drury_beneficiary_allocation!$A$5:$A$104,Drury_beneficiary_allocation!$C$5:$C$104,0,0)</f>
        <v>0</v>
      </c>
      <c r="S52" s="360">
        <f>_xlfn.XLOOKUP($A52,'Total project cost for DCs'!$A$4:$A$111,'Total project cost for DCs'!O$4:O$111,0,0)*_xlfn.XLOOKUP($A52,Drury_beneficiary_allocation!$A$5:$A$104,Drury_beneficiary_allocation!$C$5:$C$104,0,0)</f>
        <v>0</v>
      </c>
      <c r="T52" s="360">
        <f>_xlfn.XLOOKUP($A52,'Total project cost for DCs'!$A$4:$A$111,'Total project cost for DCs'!P$4:P$111,0,0)*_xlfn.XLOOKUP($A52,Drury_beneficiary_allocation!$A$5:$A$104,Drury_beneficiary_allocation!$C$5:$C$104,0,0)</f>
        <v>0</v>
      </c>
      <c r="U52" s="360">
        <f>_xlfn.XLOOKUP($A52,'Total project cost for DCs'!$A$4:$A$111,'Total project cost for DCs'!Q$4:Q$111,0,0)*_xlfn.XLOOKUP($A52,Drury_beneficiary_allocation!$A$5:$A$104,Drury_beneficiary_allocation!$C$5:$C$104,0,0)</f>
        <v>0</v>
      </c>
      <c r="V52" s="360">
        <f>_xlfn.XLOOKUP($A52,'Total project cost for DCs'!$A$4:$A$111,'Total project cost for DCs'!R$4:R$111,0,0)*_xlfn.XLOOKUP($A52,Drury_beneficiary_allocation!$A$5:$A$104,Drury_beneficiary_allocation!$C$5:$C$104,0,0)</f>
        <v>0</v>
      </c>
      <c r="W52" s="360">
        <f>_xlfn.XLOOKUP($A52,'Total project cost for DCs'!$A$4:$A$111,'Total project cost for DCs'!S$4:S$111,0,0)*_xlfn.XLOOKUP($A52,Drury_beneficiary_allocation!$A$5:$A$104,Drury_beneficiary_allocation!$C$5:$C$104,0,0)</f>
        <v>0</v>
      </c>
      <c r="X52" s="360">
        <f>_xlfn.XLOOKUP($A52,'Total project cost for DCs'!$A$4:$A$111,'Total project cost for DCs'!T$4:T$111,0,0)*_xlfn.XLOOKUP($A52,Drury_beneficiary_allocation!$A$5:$A$104,Drury_beneficiary_allocation!$C$5:$C$104,0,0)</f>
        <v>0</v>
      </c>
      <c r="Y52" s="349">
        <f t="shared" si="1"/>
        <v>0</v>
      </c>
      <c r="Z52" s="349">
        <f t="shared" si="2"/>
        <v>0</v>
      </c>
      <c r="AA52" s="349"/>
      <c r="AB52" s="353">
        <v>0</v>
      </c>
      <c r="AC52" s="354" t="str">
        <f t="shared" si="3"/>
        <v>Arterial</v>
      </c>
      <c r="AD52" s="349"/>
      <c r="AE52" s="349"/>
      <c r="AF52" s="355">
        <f>_xlfn.XLOOKUP(A52,'P1 Date Adjustment'!B:B,'P1 Date Adjustment'!F:F,"not found",0)</f>
        <v>2047</v>
      </c>
      <c r="AG52" s="349">
        <f t="shared" si="4"/>
        <v>0</v>
      </c>
      <c r="AI52" s="360"/>
      <c r="AJ52" s="360"/>
    </row>
    <row r="53" spans="1:36" x14ac:dyDescent="0.25">
      <c r="A53" s="129">
        <v>67</v>
      </c>
      <c r="B53" s="358" t="s">
        <v>460</v>
      </c>
      <c r="C53" s="358">
        <f>_xlfn.XLOOKUP($A53,'Total project cost for DCs'!A:A,'Total project cost for DCs'!C:C,"Not found",0)</f>
        <v>0</v>
      </c>
      <c r="D53" s="355" t="s">
        <v>155</v>
      </c>
      <c r="E53" s="355" t="s">
        <v>345</v>
      </c>
      <c r="H53" s="355" t="s">
        <v>825</v>
      </c>
      <c r="I53" s="359">
        <f>_xlfn.XLOOKUP($H53,DC_growth_AGS!$A$665:$A$673,DC_growth_AGS!$O$665:$O$673,"Not found",0)</f>
        <v>0.95615833786134774</v>
      </c>
      <c r="J53" s="355">
        <v>2033</v>
      </c>
      <c r="K53" s="360">
        <f>_xlfn.XLOOKUP($A53,'Total project cost for DCs'!$A$4:$A$111,'Total project cost for DCs'!G$4:G$111,0,0)*_xlfn.XLOOKUP($A53,Drury_beneficiary_allocation!$A$5:$A$104,Drury_beneficiary_allocation!$C$5:$C$104,0,0)</f>
        <v>0</v>
      </c>
      <c r="L53" s="360">
        <f>_xlfn.XLOOKUP($A53,'Total project cost for DCs'!$A$4:$A$111,'Total project cost for DCs'!H$4:H$111,0,0)*_xlfn.XLOOKUP($A53,Drury_beneficiary_allocation!$A$5:$A$104,Drury_beneficiary_allocation!$C$5:$C$104,0,0)</f>
        <v>0</v>
      </c>
      <c r="M53" s="360">
        <f>_xlfn.XLOOKUP($A53,'Total project cost for DCs'!$A$4:$A$111,'Total project cost for DCs'!I$4:I$111,0,0)*_xlfn.XLOOKUP($A53,Drury_beneficiary_allocation!$A$5:$A$104,Drury_beneficiary_allocation!$C$5:$C$104,0,0)</f>
        <v>0</v>
      </c>
      <c r="N53" s="360">
        <f>_xlfn.XLOOKUP($A53,'Total project cost for DCs'!$A$4:$A$111,'Total project cost for DCs'!J$4:J$111,0,0)*_xlfn.XLOOKUP($A53,Drury_beneficiary_allocation!$A$5:$A$104,Drury_beneficiary_allocation!$C$5:$C$104,0,0)</f>
        <v>0</v>
      </c>
      <c r="O53" s="360">
        <f>_xlfn.XLOOKUP($A53,'Total project cost for DCs'!$A$4:$A$111,'Total project cost for DCs'!K$4:K$111,0,0)*_xlfn.XLOOKUP($A53,Drury_beneficiary_allocation!$A$5:$A$104,Drury_beneficiary_allocation!$C$5:$C$104,0,0)</f>
        <v>0</v>
      </c>
      <c r="P53" s="360">
        <f>_xlfn.XLOOKUP($A53,'Total project cost for DCs'!$A$4:$A$111,'Total project cost for DCs'!L$4:L$111,0,0)*_xlfn.XLOOKUP($A53,Drury_beneficiary_allocation!$A$5:$A$104,Drury_beneficiary_allocation!$C$5:$C$104,0,0)</f>
        <v>0</v>
      </c>
      <c r="Q53" s="360">
        <f>_xlfn.XLOOKUP($A53,'Total project cost for DCs'!$A$4:$A$111,'Total project cost for DCs'!M$4:M$111,0,0)*_xlfn.XLOOKUP($A53,Drury_beneficiary_allocation!$A$5:$A$104,Drury_beneficiary_allocation!$C$5:$C$104,0,0)</f>
        <v>0</v>
      </c>
      <c r="R53" s="360">
        <f>_xlfn.XLOOKUP($A53,'Total project cost for DCs'!$A$4:$A$111,'Total project cost for DCs'!N$4:N$111,0,0)*_xlfn.XLOOKUP($A53,Drury_beneficiary_allocation!$A$5:$A$104,Drury_beneficiary_allocation!$C$5:$C$104,0,0)</f>
        <v>0</v>
      </c>
      <c r="S53" s="360">
        <f>_xlfn.XLOOKUP($A53,'Total project cost for DCs'!$A$4:$A$111,'Total project cost for DCs'!O$4:O$111,0,0)*_xlfn.XLOOKUP($A53,Drury_beneficiary_allocation!$A$5:$A$104,Drury_beneficiary_allocation!$C$5:$C$104,0,0)</f>
        <v>0</v>
      </c>
      <c r="T53" s="360">
        <f>_xlfn.XLOOKUP($A53,'Total project cost for DCs'!$A$4:$A$111,'Total project cost for DCs'!P$4:P$111,0,0)*_xlfn.XLOOKUP($A53,Drury_beneficiary_allocation!$A$5:$A$104,Drury_beneficiary_allocation!$C$5:$C$104,0,0)</f>
        <v>0</v>
      </c>
      <c r="U53" s="360">
        <f>_xlfn.XLOOKUP($A53,'Total project cost for DCs'!$A$4:$A$111,'Total project cost for DCs'!Q$4:Q$111,0,0)*_xlfn.XLOOKUP($A53,Drury_beneficiary_allocation!$A$5:$A$104,Drury_beneficiary_allocation!$C$5:$C$104,0,0)</f>
        <v>0</v>
      </c>
      <c r="V53" s="360">
        <f>_xlfn.XLOOKUP($A53,'Total project cost for DCs'!$A$4:$A$111,'Total project cost for DCs'!R$4:R$111,0,0)*_xlfn.XLOOKUP($A53,Drury_beneficiary_allocation!$A$5:$A$104,Drury_beneficiary_allocation!$C$5:$C$104,0,0)</f>
        <v>0</v>
      </c>
      <c r="W53" s="360">
        <f>_xlfn.XLOOKUP($A53,'Total project cost for DCs'!$A$4:$A$111,'Total project cost for DCs'!S$4:S$111,0,0)*_xlfn.XLOOKUP($A53,Drury_beneficiary_allocation!$A$5:$A$104,Drury_beneficiary_allocation!$C$5:$C$104,0,0)</f>
        <v>0</v>
      </c>
      <c r="X53" s="360">
        <f>_xlfn.XLOOKUP($A53,'Total project cost for DCs'!$A$4:$A$111,'Total project cost for DCs'!T$4:T$111,0,0)*_xlfn.XLOOKUP($A53,Drury_beneficiary_allocation!$A$5:$A$104,Drury_beneficiary_allocation!$C$5:$C$104,0,0)</f>
        <v>0</v>
      </c>
      <c r="Y53" s="349">
        <f t="shared" si="1"/>
        <v>0</v>
      </c>
      <c r="Z53" s="349">
        <f t="shared" si="2"/>
        <v>0</v>
      </c>
      <c r="AA53" s="349"/>
      <c r="AB53" s="353">
        <v>0</v>
      </c>
      <c r="AC53" s="354" t="str">
        <f t="shared" si="3"/>
        <v>Arterial</v>
      </c>
      <c r="AD53" s="349"/>
      <c r="AE53" s="349"/>
      <c r="AF53" s="355">
        <f>_xlfn.XLOOKUP(A53,'P1 Date Adjustment'!B:B,'P1 Date Adjustment'!F:F,"not found",0)</f>
        <v>2033</v>
      </c>
      <c r="AG53" s="349">
        <f t="shared" si="4"/>
        <v>0</v>
      </c>
      <c r="AI53" s="360"/>
      <c r="AJ53" s="360"/>
    </row>
    <row r="54" spans="1:36" x14ac:dyDescent="0.25">
      <c r="A54" s="129">
        <v>68</v>
      </c>
      <c r="B54" s="358" t="s">
        <v>461</v>
      </c>
      <c r="C54" s="358">
        <f>_xlfn.XLOOKUP($A54,'Total project cost for DCs'!A:A,'Total project cost for DCs'!C:C,"Not found",0)</f>
        <v>0</v>
      </c>
      <c r="D54" s="355" t="s">
        <v>155</v>
      </c>
      <c r="E54" s="355" t="s">
        <v>345</v>
      </c>
      <c r="H54" s="355" t="s">
        <v>825</v>
      </c>
      <c r="I54" s="359">
        <f>_xlfn.XLOOKUP($H54,DC_growth_AGS!$A$665:$A$673,DC_growth_AGS!$O$665:$O$673,"Not found",0)</f>
        <v>0.95615833786134774</v>
      </c>
      <c r="J54" s="355">
        <v>2037</v>
      </c>
      <c r="K54" s="360">
        <f>_xlfn.XLOOKUP($A54,'Total project cost for DCs'!$A$4:$A$111,'Total project cost for DCs'!G$4:G$111,0,0)*_xlfn.XLOOKUP($A54,Drury_beneficiary_allocation!$A$5:$A$104,Drury_beneficiary_allocation!$C$5:$C$104,0,0)</f>
        <v>0</v>
      </c>
      <c r="L54" s="360">
        <f>_xlfn.XLOOKUP($A54,'Total project cost for DCs'!$A$4:$A$111,'Total project cost for DCs'!H$4:H$111,0,0)*_xlfn.XLOOKUP($A54,Drury_beneficiary_allocation!$A$5:$A$104,Drury_beneficiary_allocation!$C$5:$C$104,0,0)</f>
        <v>0</v>
      </c>
      <c r="M54" s="360">
        <f>_xlfn.XLOOKUP($A54,'Total project cost for DCs'!$A$4:$A$111,'Total project cost for DCs'!I$4:I$111,0,0)*_xlfn.XLOOKUP($A54,Drury_beneficiary_allocation!$A$5:$A$104,Drury_beneficiary_allocation!$C$5:$C$104,0,0)</f>
        <v>0</v>
      </c>
      <c r="N54" s="360">
        <f>_xlfn.XLOOKUP($A54,'Total project cost for DCs'!$A$4:$A$111,'Total project cost for DCs'!J$4:J$111,0,0)*_xlfn.XLOOKUP($A54,Drury_beneficiary_allocation!$A$5:$A$104,Drury_beneficiary_allocation!$C$5:$C$104,0,0)</f>
        <v>0</v>
      </c>
      <c r="O54" s="360">
        <f>_xlfn.XLOOKUP($A54,'Total project cost for DCs'!$A$4:$A$111,'Total project cost for DCs'!K$4:K$111,0,0)*_xlfn.XLOOKUP($A54,Drury_beneficiary_allocation!$A$5:$A$104,Drury_beneficiary_allocation!$C$5:$C$104,0,0)</f>
        <v>0</v>
      </c>
      <c r="P54" s="360">
        <f>_xlfn.XLOOKUP($A54,'Total project cost for DCs'!$A$4:$A$111,'Total project cost for DCs'!L$4:L$111,0,0)*_xlfn.XLOOKUP($A54,Drury_beneficiary_allocation!$A$5:$A$104,Drury_beneficiary_allocation!$C$5:$C$104,0,0)</f>
        <v>0</v>
      </c>
      <c r="Q54" s="360">
        <f>_xlfn.XLOOKUP($A54,'Total project cost for DCs'!$A$4:$A$111,'Total project cost for DCs'!M$4:M$111,0,0)*_xlfn.XLOOKUP($A54,Drury_beneficiary_allocation!$A$5:$A$104,Drury_beneficiary_allocation!$C$5:$C$104,0,0)</f>
        <v>0</v>
      </c>
      <c r="R54" s="360">
        <f>_xlfn.XLOOKUP($A54,'Total project cost for DCs'!$A$4:$A$111,'Total project cost for DCs'!N$4:N$111,0,0)*_xlfn.XLOOKUP($A54,Drury_beneficiary_allocation!$A$5:$A$104,Drury_beneficiary_allocation!$C$5:$C$104,0,0)</f>
        <v>0</v>
      </c>
      <c r="S54" s="360">
        <f>_xlfn.XLOOKUP($A54,'Total project cost for DCs'!$A$4:$A$111,'Total project cost for DCs'!O$4:O$111,0,0)*_xlfn.XLOOKUP($A54,Drury_beneficiary_allocation!$A$5:$A$104,Drury_beneficiary_allocation!$C$5:$C$104,0,0)</f>
        <v>0</v>
      </c>
      <c r="T54" s="360">
        <f>_xlfn.XLOOKUP($A54,'Total project cost for DCs'!$A$4:$A$111,'Total project cost for DCs'!P$4:P$111,0,0)*_xlfn.XLOOKUP($A54,Drury_beneficiary_allocation!$A$5:$A$104,Drury_beneficiary_allocation!$C$5:$C$104,0,0)</f>
        <v>0</v>
      </c>
      <c r="U54" s="360">
        <f>_xlfn.XLOOKUP($A54,'Total project cost for DCs'!$A$4:$A$111,'Total project cost for DCs'!Q$4:Q$111,0,0)*_xlfn.XLOOKUP($A54,Drury_beneficiary_allocation!$A$5:$A$104,Drury_beneficiary_allocation!$C$5:$C$104,0,0)</f>
        <v>0</v>
      </c>
      <c r="V54" s="360">
        <f>_xlfn.XLOOKUP($A54,'Total project cost for DCs'!$A$4:$A$111,'Total project cost for DCs'!R$4:R$111,0,0)*_xlfn.XLOOKUP($A54,Drury_beneficiary_allocation!$A$5:$A$104,Drury_beneficiary_allocation!$C$5:$C$104,0,0)</f>
        <v>0</v>
      </c>
      <c r="W54" s="360">
        <f>_xlfn.XLOOKUP($A54,'Total project cost for DCs'!$A$4:$A$111,'Total project cost for DCs'!S$4:S$111,0,0)*_xlfn.XLOOKUP($A54,Drury_beneficiary_allocation!$A$5:$A$104,Drury_beneficiary_allocation!$C$5:$C$104,0,0)</f>
        <v>0</v>
      </c>
      <c r="X54" s="360">
        <f>_xlfn.XLOOKUP($A54,'Total project cost for DCs'!$A$4:$A$111,'Total project cost for DCs'!T$4:T$111,0,0)*_xlfn.XLOOKUP($A54,Drury_beneficiary_allocation!$A$5:$A$104,Drury_beneficiary_allocation!$C$5:$C$104,0,0)</f>
        <v>0</v>
      </c>
      <c r="Y54" s="349">
        <f t="shared" si="1"/>
        <v>0</v>
      </c>
      <c r="Z54" s="349">
        <f t="shared" si="2"/>
        <v>0</v>
      </c>
      <c r="AA54" s="349"/>
      <c r="AB54" s="353">
        <v>0</v>
      </c>
      <c r="AC54" s="354" t="str">
        <f t="shared" si="3"/>
        <v>Arterial</v>
      </c>
      <c r="AD54" s="349"/>
      <c r="AE54" s="349"/>
      <c r="AF54" s="355">
        <f>_xlfn.XLOOKUP(A54,'P1 Date Adjustment'!B:B,'P1 Date Adjustment'!F:F,"not found",0)</f>
        <v>2037</v>
      </c>
      <c r="AG54" s="349">
        <f t="shared" si="4"/>
        <v>0</v>
      </c>
      <c r="AI54" s="360"/>
      <c r="AJ54" s="360"/>
    </row>
    <row r="55" spans="1:36" ht="30" x14ac:dyDescent="0.25">
      <c r="A55" s="129">
        <v>69</v>
      </c>
      <c r="B55" s="358" t="s">
        <v>462</v>
      </c>
      <c r="C55" s="358" t="str">
        <f>_xlfn.XLOOKUP($A55,'Total project cost for DCs'!A:A,'Total project cost for DCs'!C:C,"Not found",0)</f>
        <v>New cycle bridge 5m wide, 90m long, approach lengths 200m total for both sides. No property required</v>
      </c>
      <c r="D55" s="355" t="s">
        <v>155</v>
      </c>
      <c r="E55" s="355" t="s">
        <v>223</v>
      </c>
      <c r="H55" s="355" t="s">
        <v>825</v>
      </c>
      <c r="I55" s="359">
        <f>_xlfn.XLOOKUP($H55,DC_growth_AGS!$A$665:$A$673,DC_growth_AGS!$O$665:$O$673,"Not found",0)</f>
        <v>0.95615833786134774</v>
      </c>
      <c r="J55" s="355">
        <v>2035</v>
      </c>
      <c r="K55" s="360">
        <f>_xlfn.XLOOKUP($A55,'Total project cost for DCs'!$A$4:$A$111,'Total project cost for DCs'!G$4:G$111,0,0)*_xlfn.XLOOKUP($A55,Drury_beneficiary_allocation!$A$5:$A$104,Drury_beneficiary_allocation!$C$5:$C$104,0,0)</f>
        <v>0</v>
      </c>
      <c r="L55" s="360">
        <f>_xlfn.XLOOKUP($A55,'Total project cost for DCs'!$A$4:$A$111,'Total project cost for DCs'!H$4:H$111,0,0)*_xlfn.XLOOKUP($A55,Drury_beneficiary_allocation!$A$5:$A$104,Drury_beneficiary_allocation!$C$5:$C$104,0,0)</f>
        <v>0</v>
      </c>
      <c r="M55" s="360">
        <f>_xlfn.XLOOKUP($A55,'Total project cost for DCs'!$A$4:$A$111,'Total project cost for DCs'!I$4:I$111,0,0)*_xlfn.XLOOKUP($A55,Drury_beneficiary_allocation!$A$5:$A$104,Drury_beneficiary_allocation!$C$5:$C$104,0,0)</f>
        <v>0</v>
      </c>
      <c r="N55" s="360">
        <f>_xlfn.XLOOKUP($A55,'Total project cost for DCs'!$A$4:$A$111,'Total project cost for DCs'!J$4:J$111,0,0)*_xlfn.XLOOKUP($A55,Drury_beneficiary_allocation!$A$5:$A$104,Drury_beneficiary_allocation!$C$5:$C$104,0,0)</f>
        <v>0</v>
      </c>
      <c r="O55" s="360">
        <f>_xlfn.XLOOKUP($A55,'Total project cost for DCs'!$A$4:$A$111,'Total project cost for DCs'!K$4:K$111,0,0)*_xlfn.XLOOKUP($A55,Drury_beneficiary_allocation!$A$5:$A$104,Drury_beneficiary_allocation!$C$5:$C$104,0,0)</f>
        <v>0</v>
      </c>
      <c r="P55" s="360">
        <f>_xlfn.XLOOKUP($A55,'Total project cost for DCs'!$A$4:$A$111,'Total project cost for DCs'!L$4:L$111,0,0)*_xlfn.XLOOKUP($A55,Drury_beneficiary_allocation!$A$5:$A$104,Drury_beneficiary_allocation!$C$5:$C$104,0,0)</f>
        <v>0</v>
      </c>
      <c r="Q55" s="360">
        <f>_xlfn.XLOOKUP($A55,'Total project cost for DCs'!$A$4:$A$111,'Total project cost for DCs'!M$4:M$111,0,0)*_xlfn.XLOOKUP($A55,Drury_beneficiary_allocation!$A$5:$A$104,Drury_beneficiary_allocation!$C$5:$C$104,0,0)</f>
        <v>0</v>
      </c>
      <c r="R55" s="360">
        <f>_xlfn.XLOOKUP($A55,'Total project cost for DCs'!$A$4:$A$111,'Total project cost for DCs'!N$4:N$111,0,0)*_xlfn.XLOOKUP($A55,Drury_beneficiary_allocation!$A$5:$A$104,Drury_beneficiary_allocation!$C$5:$C$104,0,0)</f>
        <v>0</v>
      </c>
      <c r="S55" s="360">
        <f>_xlfn.XLOOKUP($A55,'Total project cost for DCs'!$A$4:$A$111,'Total project cost for DCs'!O$4:O$111,0,0)*_xlfn.XLOOKUP($A55,Drury_beneficiary_allocation!$A$5:$A$104,Drury_beneficiary_allocation!$C$5:$C$104,0,0)</f>
        <v>0</v>
      </c>
      <c r="T55" s="360">
        <f>_xlfn.XLOOKUP($A55,'Total project cost for DCs'!$A$4:$A$111,'Total project cost for DCs'!P$4:P$111,0,0)*_xlfn.XLOOKUP($A55,Drury_beneficiary_allocation!$A$5:$A$104,Drury_beneficiary_allocation!$C$5:$C$104,0,0)</f>
        <v>0</v>
      </c>
      <c r="U55" s="360">
        <f>_xlfn.XLOOKUP($A55,'Total project cost for DCs'!$A$4:$A$111,'Total project cost for DCs'!Q$4:Q$111,0,0)*_xlfn.XLOOKUP($A55,Drury_beneficiary_allocation!$A$5:$A$104,Drury_beneficiary_allocation!$C$5:$C$104,0,0)</f>
        <v>0</v>
      </c>
      <c r="V55" s="360">
        <f>_xlfn.XLOOKUP($A55,'Total project cost for DCs'!$A$4:$A$111,'Total project cost for DCs'!R$4:R$111,0,0)*_xlfn.XLOOKUP($A55,Drury_beneficiary_allocation!$A$5:$A$104,Drury_beneficiary_allocation!$C$5:$C$104,0,0)</f>
        <v>0</v>
      </c>
      <c r="W55" s="360">
        <f>_xlfn.XLOOKUP($A55,'Total project cost for DCs'!$A$4:$A$111,'Total project cost for DCs'!S$4:S$111,0,0)*_xlfn.XLOOKUP($A55,Drury_beneficiary_allocation!$A$5:$A$104,Drury_beneficiary_allocation!$C$5:$C$104,0,0)</f>
        <v>0</v>
      </c>
      <c r="X55" s="360">
        <f>_xlfn.XLOOKUP($A55,'Total project cost for DCs'!$A$4:$A$111,'Total project cost for DCs'!T$4:T$111,0,0)*_xlfn.XLOOKUP($A55,Drury_beneficiary_allocation!$A$5:$A$104,Drury_beneficiary_allocation!$C$5:$C$104,0,0)</f>
        <v>626165.45018684247</v>
      </c>
      <c r="Y55" s="349">
        <f t="shared" si="1"/>
        <v>626165.45018684247</v>
      </c>
      <c r="Z55" s="349">
        <f t="shared" si="2"/>
        <v>626165.45018684247</v>
      </c>
      <c r="AA55" s="349"/>
      <c r="AB55" s="353">
        <v>0</v>
      </c>
      <c r="AC55" s="354" t="str">
        <f t="shared" si="3"/>
        <v>Collector</v>
      </c>
      <c r="AD55" s="349"/>
      <c r="AE55" s="349"/>
      <c r="AF55" s="355">
        <f>_xlfn.XLOOKUP(A55,'P1 Date Adjustment'!B:B,'P1 Date Adjustment'!F:F,"not found",0)</f>
        <v>2035</v>
      </c>
      <c r="AG55" s="349">
        <f t="shared" si="4"/>
        <v>598713.31607685378</v>
      </c>
      <c r="AI55" s="360"/>
      <c r="AJ55" s="360"/>
    </row>
    <row r="56" spans="1:36" ht="30" x14ac:dyDescent="0.25">
      <c r="A56" s="129">
        <v>70</v>
      </c>
      <c r="B56" s="358" t="s">
        <v>464</v>
      </c>
      <c r="C56" s="358" t="str">
        <f>_xlfn.XLOOKUP($A56,'Total project cost for DCs'!A:A,'Total project cost for DCs'!C:C,"Not found",0)</f>
        <v>New cycle bridge 5m wide, 80m long, approach lengths 270m total for both sides. No property required</v>
      </c>
      <c r="D56" s="355" t="s">
        <v>155</v>
      </c>
      <c r="E56" s="355" t="s">
        <v>345</v>
      </c>
      <c r="H56" s="355" t="s">
        <v>825</v>
      </c>
      <c r="I56" s="359">
        <f>_xlfn.XLOOKUP($H56,DC_growth_AGS!$A$665:$A$673,DC_growth_AGS!$O$665:$O$673,"Not found",0)</f>
        <v>0.95615833786134774</v>
      </c>
      <c r="J56" s="355">
        <v>2031</v>
      </c>
      <c r="K56" s="360">
        <f>_xlfn.XLOOKUP($A56,'Total project cost for DCs'!$A$4:$A$111,'Total project cost for DCs'!G$4:G$111,0,0)*_xlfn.XLOOKUP($A56,Drury_beneficiary_allocation!$A$5:$A$104,Drury_beneficiary_allocation!$C$5:$C$104,0,0)</f>
        <v>0</v>
      </c>
      <c r="L56" s="360">
        <f>_xlfn.XLOOKUP($A56,'Total project cost for DCs'!$A$4:$A$111,'Total project cost for DCs'!H$4:H$111,0,0)*_xlfn.XLOOKUP($A56,Drury_beneficiary_allocation!$A$5:$A$104,Drury_beneficiary_allocation!$C$5:$C$104,0,0)</f>
        <v>0</v>
      </c>
      <c r="M56" s="360">
        <f>_xlfn.XLOOKUP($A56,'Total project cost for DCs'!$A$4:$A$111,'Total project cost for DCs'!I$4:I$111,0,0)*_xlfn.XLOOKUP($A56,Drury_beneficiary_allocation!$A$5:$A$104,Drury_beneficiary_allocation!$C$5:$C$104,0,0)</f>
        <v>0</v>
      </c>
      <c r="N56" s="360">
        <f>_xlfn.XLOOKUP($A56,'Total project cost for DCs'!$A$4:$A$111,'Total project cost for DCs'!J$4:J$111,0,0)*_xlfn.XLOOKUP($A56,Drury_beneficiary_allocation!$A$5:$A$104,Drury_beneficiary_allocation!$C$5:$C$104,0,0)</f>
        <v>0</v>
      </c>
      <c r="O56" s="360">
        <f>_xlfn.XLOOKUP($A56,'Total project cost for DCs'!$A$4:$A$111,'Total project cost for DCs'!K$4:K$111,0,0)*_xlfn.XLOOKUP($A56,Drury_beneficiary_allocation!$A$5:$A$104,Drury_beneficiary_allocation!$C$5:$C$104,0,0)</f>
        <v>0</v>
      </c>
      <c r="P56" s="360">
        <f>_xlfn.XLOOKUP($A56,'Total project cost for DCs'!$A$4:$A$111,'Total project cost for DCs'!L$4:L$111,0,0)*_xlfn.XLOOKUP($A56,Drury_beneficiary_allocation!$A$5:$A$104,Drury_beneficiary_allocation!$C$5:$C$104,0,0)</f>
        <v>0</v>
      </c>
      <c r="Q56" s="360">
        <f>_xlfn.XLOOKUP($A56,'Total project cost for DCs'!$A$4:$A$111,'Total project cost for DCs'!M$4:M$111,0,0)*_xlfn.XLOOKUP($A56,Drury_beneficiary_allocation!$A$5:$A$104,Drury_beneficiary_allocation!$C$5:$C$104,0,0)</f>
        <v>0</v>
      </c>
      <c r="R56" s="360">
        <f>_xlfn.XLOOKUP($A56,'Total project cost for DCs'!$A$4:$A$111,'Total project cost for DCs'!N$4:N$111,0,0)*_xlfn.XLOOKUP($A56,Drury_beneficiary_allocation!$A$5:$A$104,Drury_beneficiary_allocation!$C$5:$C$104,0,0)</f>
        <v>0</v>
      </c>
      <c r="S56" s="360">
        <f>_xlfn.XLOOKUP($A56,'Total project cost for DCs'!$A$4:$A$111,'Total project cost for DCs'!O$4:O$111,0,0)*_xlfn.XLOOKUP($A56,Drury_beneficiary_allocation!$A$5:$A$104,Drury_beneficiary_allocation!$C$5:$C$104,0,0)</f>
        <v>0</v>
      </c>
      <c r="T56" s="360">
        <f>_xlfn.XLOOKUP($A56,'Total project cost for DCs'!$A$4:$A$111,'Total project cost for DCs'!P$4:P$111,0,0)*_xlfn.XLOOKUP($A56,Drury_beneficiary_allocation!$A$5:$A$104,Drury_beneficiary_allocation!$C$5:$C$104,0,0)</f>
        <v>94130.748045865883</v>
      </c>
      <c r="U56" s="360">
        <f>_xlfn.XLOOKUP($A56,'Total project cost for DCs'!$A$4:$A$111,'Total project cost for DCs'!Q$4:Q$111,0,0)*_xlfn.XLOOKUP($A56,Drury_beneficiary_allocation!$A$5:$A$104,Drury_beneficiary_allocation!$C$5:$C$104,0,0)</f>
        <v>961941.18620725046</v>
      </c>
      <c r="V56" s="360">
        <f>_xlfn.XLOOKUP($A56,'Total project cost for DCs'!$A$4:$A$111,'Total project cost for DCs'!R$4:R$111,0,0)*_xlfn.XLOOKUP($A56,Drury_beneficiary_allocation!$A$5:$A$104,Drury_beneficiary_allocation!$C$5:$C$104,0,0)</f>
        <v>0</v>
      </c>
      <c r="W56" s="360">
        <f>_xlfn.XLOOKUP($A56,'Total project cost for DCs'!$A$4:$A$111,'Total project cost for DCs'!S$4:S$111,0,0)*_xlfn.XLOOKUP($A56,Drury_beneficiary_allocation!$A$5:$A$104,Drury_beneficiary_allocation!$C$5:$C$104,0,0)</f>
        <v>0</v>
      </c>
      <c r="X56" s="360">
        <f>_xlfn.XLOOKUP($A56,'Total project cost for DCs'!$A$4:$A$111,'Total project cost for DCs'!T$4:T$111,0,0)*_xlfn.XLOOKUP($A56,Drury_beneficiary_allocation!$A$5:$A$104,Drury_beneficiary_allocation!$C$5:$C$104,0,0)</f>
        <v>0</v>
      </c>
      <c r="Y56" s="349">
        <f t="shared" si="1"/>
        <v>1056071.9342531164</v>
      </c>
      <c r="Z56" s="349">
        <f t="shared" si="2"/>
        <v>1056071.9342531164</v>
      </c>
      <c r="AA56" s="349"/>
      <c r="AB56" s="353">
        <v>0</v>
      </c>
      <c r="AC56" s="354" t="str">
        <f t="shared" si="3"/>
        <v>Arterial</v>
      </c>
      <c r="AD56" s="349"/>
      <c r="AE56" s="349"/>
      <c r="AF56" s="355">
        <f>_xlfn.XLOOKUP(A56,'P1 Date Adjustment'!B:B,'P1 Date Adjustment'!F:F,"not found",0)</f>
        <v>2031</v>
      </c>
      <c r="AG56" s="349">
        <f t="shared" si="4"/>
        <v>1009771.9853174783</v>
      </c>
      <c r="AI56" s="360" t="s">
        <v>815</v>
      </c>
      <c r="AJ56" s="360"/>
    </row>
    <row r="57" spans="1:36" ht="30" x14ac:dyDescent="0.25">
      <c r="A57" s="129" t="s">
        <v>154</v>
      </c>
      <c r="B57" s="358" t="s">
        <v>141</v>
      </c>
      <c r="C57" s="358" t="str">
        <f>_xlfn.XLOOKUP($A57,'Total project cost for DCs'!A:A,'Total project cost for DCs'!C:C,"Not found",0)</f>
        <v>4-lane urban- existing road layout with active modes on both sides + intersection improvements (TDM)</v>
      </c>
      <c r="D57" s="355" t="s">
        <v>155</v>
      </c>
      <c r="E57" s="355" t="s">
        <v>157</v>
      </c>
      <c r="F57" s="355" t="s">
        <v>826</v>
      </c>
      <c r="H57" s="355" t="str">
        <f>+H4</f>
        <v>Transport - Drury East IPA</v>
      </c>
      <c r="I57" s="359">
        <f>_xlfn.XLOOKUP($H57,DC_growth_AGS!$A$665:$A$673,DC_growth_AGS!$O$665:$O$673,"Not found",0)</f>
        <v>0.95615833786134774</v>
      </c>
      <c r="J57" s="355">
        <v>2031</v>
      </c>
      <c r="K57" s="362">
        <f>IF($AC57="Arterial",-K4*$AD$2,0)</f>
        <v>0</v>
      </c>
      <c r="L57" s="362">
        <f t="shared" ref="L57:X57" si="5">IF($AC57="Arterial",-L4*$AD$2,0)</f>
        <v>0</v>
      </c>
      <c r="M57" s="362">
        <f t="shared" si="5"/>
        <v>0</v>
      </c>
      <c r="N57" s="362">
        <f t="shared" si="5"/>
        <v>0</v>
      </c>
      <c r="O57" s="362">
        <f t="shared" si="5"/>
        <v>0</v>
      </c>
      <c r="P57" s="362">
        <f t="shared" si="5"/>
        <v>0</v>
      </c>
      <c r="Q57" s="362">
        <f t="shared" si="5"/>
        <v>0</v>
      </c>
      <c r="R57" s="362">
        <f t="shared" si="5"/>
        <v>0</v>
      </c>
      <c r="S57" s="362">
        <f t="shared" si="5"/>
        <v>0</v>
      </c>
      <c r="T57" s="362">
        <f t="shared" si="5"/>
        <v>-809658.54511309857</v>
      </c>
      <c r="U57" s="362">
        <f t="shared" si="5"/>
        <v>-8271692.5128422631</v>
      </c>
      <c r="V57" s="362">
        <f t="shared" si="5"/>
        <v>0</v>
      </c>
      <c r="W57" s="362">
        <f t="shared" si="5"/>
        <v>0</v>
      </c>
      <c r="X57" s="362">
        <f t="shared" si="5"/>
        <v>0</v>
      </c>
      <c r="Y57" s="349">
        <f t="shared" si="1"/>
        <v>-9081351.0579553619</v>
      </c>
      <c r="Z57" s="349">
        <f t="shared" si="2"/>
        <v>-9081351.0579553619</v>
      </c>
      <c r="AA57" s="349"/>
      <c r="AB57" s="353">
        <v>0</v>
      </c>
      <c r="AC57" s="354" t="str">
        <f t="shared" si="3"/>
        <v>Arterial</v>
      </c>
      <c r="AD57" s="349"/>
      <c r="AE57" s="349"/>
      <c r="AF57" s="355">
        <f>_xlfn.XLOOKUP(A57,'P1 Date Adjustment'!B:B,'P1 Date Adjustment'!F:F,"not found",0)</f>
        <v>2031</v>
      </c>
      <c r="AG57" s="349">
        <f t="shared" si="4"/>
        <v>-8683209.5331099909</v>
      </c>
      <c r="AI57" s="360"/>
      <c r="AJ57" s="360"/>
    </row>
    <row r="58" spans="1:36" ht="30" x14ac:dyDescent="0.25">
      <c r="A58" s="129" t="s">
        <v>163</v>
      </c>
      <c r="B58" s="358" t="s">
        <v>164</v>
      </c>
      <c r="C58" s="358" t="str">
        <f>_xlfn.XLOOKUP($A58,'Total project cost for DCs'!A:A,'Total project cost for DCs'!C:C,"Not found",0)</f>
        <v>2-lane urban- existing road layout with active modes on both sides + intersection improvements (TDM)</v>
      </c>
      <c r="D58" s="355" t="s">
        <v>155</v>
      </c>
      <c r="E58" s="355" t="s">
        <v>145</v>
      </c>
      <c r="F58" s="355" t="s">
        <v>826</v>
      </c>
      <c r="H58" s="355" t="str">
        <f t="shared" ref="H58:H109" si="6">+H5</f>
        <v>Transport - Drury East IPA</v>
      </c>
      <c r="I58" s="359">
        <f>_xlfn.XLOOKUP($H58,DC_growth_AGS!$A$665:$A$673,DC_growth_AGS!$O$665:$O$673,"Not found",0)</f>
        <v>0.95615833786134774</v>
      </c>
      <c r="J58" s="355">
        <v>2030</v>
      </c>
      <c r="K58" s="362">
        <f t="shared" ref="K58:X73" si="7">IF($AC58="Arterial",-K5*$AD$2,0)</f>
        <v>0</v>
      </c>
      <c r="L58" s="362">
        <f t="shared" si="7"/>
        <v>0</v>
      </c>
      <c r="M58" s="362">
        <f t="shared" si="7"/>
        <v>0</v>
      </c>
      <c r="N58" s="362">
        <f t="shared" si="7"/>
        <v>0</v>
      </c>
      <c r="O58" s="362">
        <f t="shared" si="7"/>
        <v>0</v>
      </c>
      <c r="P58" s="362">
        <f t="shared" si="7"/>
        <v>0</v>
      </c>
      <c r="Q58" s="362">
        <f t="shared" si="7"/>
        <v>0</v>
      </c>
      <c r="R58" s="362">
        <f t="shared" si="7"/>
        <v>0</v>
      </c>
      <c r="S58" s="362">
        <f t="shared" si="7"/>
        <v>-224185.95582530831</v>
      </c>
      <c r="T58" s="362">
        <f t="shared" si="7"/>
        <v>-2290344.8663356658</v>
      </c>
      <c r="U58" s="362">
        <f t="shared" si="7"/>
        <v>0</v>
      </c>
      <c r="V58" s="362">
        <f t="shared" si="7"/>
        <v>0</v>
      </c>
      <c r="W58" s="362">
        <f t="shared" si="7"/>
        <v>0</v>
      </c>
      <c r="X58" s="362">
        <f t="shared" si="7"/>
        <v>0</v>
      </c>
      <c r="Y58" s="349">
        <f t="shared" si="1"/>
        <v>-2514530.8221609741</v>
      </c>
      <c r="Z58" s="349">
        <f t="shared" si="2"/>
        <v>-2514530.8221609741</v>
      </c>
      <c r="AA58" s="349"/>
      <c r="AB58" s="353">
        <v>0</v>
      </c>
      <c r="AC58" s="354" t="str">
        <f t="shared" si="3"/>
        <v>Arterial</v>
      </c>
      <c r="AD58" s="349"/>
      <c r="AE58" s="349"/>
      <c r="AF58" s="355">
        <f>_xlfn.XLOOKUP(A58,'P1 Date Adjustment'!B:B,'P1 Date Adjustment'!F:F,"not found",0)</f>
        <v>2030</v>
      </c>
      <c r="AG58" s="349">
        <f t="shared" si="4"/>
        <v>-2404289.6114185653</v>
      </c>
      <c r="AI58" s="360"/>
      <c r="AJ58" s="360"/>
    </row>
    <row r="59" spans="1:36" ht="30" x14ac:dyDescent="0.25">
      <c r="A59" s="129" t="s">
        <v>188</v>
      </c>
      <c r="B59" s="358" t="s">
        <v>185</v>
      </c>
      <c r="C59" s="358" t="str">
        <f>_xlfn.XLOOKUP($A59,'Total project cost for DCs'!A:A,'Total project cost for DCs'!C:C,"Not found",0)</f>
        <v>Expand to 24m cross section</v>
      </c>
      <c r="D59" s="355" t="s">
        <v>155</v>
      </c>
      <c r="E59" s="355" t="s">
        <v>190</v>
      </c>
      <c r="F59" s="355" t="s">
        <v>826</v>
      </c>
      <c r="H59" s="355" t="str">
        <f t="shared" si="6"/>
        <v>Transport - Drury East IPA</v>
      </c>
      <c r="I59" s="359">
        <f>_xlfn.XLOOKUP($H59,DC_growth_AGS!$A$665:$A$673,DC_growth_AGS!$O$665:$O$673,"Not found",0)</f>
        <v>0.95615833786134774</v>
      </c>
      <c r="J59" s="355">
        <v>2029</v>
      </c>
      <c r="K59" s="362">
        <f t="shared" si="7"/>
        <v>0</v>
      </c>
      <c r="L59" s="362">
        <f t="shared" si="7"/>
        <v>0</v>
      </c>
      <c r="M59" s="362">
        <f t="shared" si="7"/>
        <v>0</v>
      </c>
      <c r="N59" s="362">
        <f t="shared" si="7"/>
        <v>0</v>
      </c>
      <c r="O59" s="362">
        <f t="shared" si="7"/>
        <v>0</v>
      </c>
      <c r="P59" s="362">
        <f t="shared" si="7"/>
        <v>0</v>
      </c>
      <c r="Q59" s="362">
        <f t="shared" si="7"/>
        <v>-1030546.0452084171</v>
      </c>
      <c r="R59" s="362">
        <f t="shared" si="7"/>
        <v>-289286.98903516715</v>
      </c>
      <c r="S59" s="362">
        <f t="shared" si="7"/>
        <v>-3186048.3157296232</v>
      </c>
      <c r="T59" s="362">
        <f t="shared" si="7"/>
        <v>0</v>
      </c>
      <c r="U59" s="362">
        <f t="shared" si="7"/>
        <v>0</v>
      </c>
      <c r="V59" s="362">
        <f t="shared" si="7"/>
        <v>0</v>
      </c>
      <c r="W59" s="362">
        <f t="shared" si="7"/>
        <v>0</v>
      </c>
      <c r="X59" s="362">
        <f t="shared" si="7"/>
        <v>0</v>
      </c>
      <c r="Y59" s="349">
        <f t="shared" si="1"/>
        <v>-4505881.3499732073</v>
      </c>
      <c r="Z59" s="349">
        <f t="shared" si="2"/>
        <v>-4505881.3499732073</v>
      </c>
      <c r="AA59" s="349"/>
      <c r="AB59" s="353">
        <v>0</v>
      </c>
      <c r="AC59" s="354" t="str">
        <f t="shared" si="3"/>
        <v>Arterial</v>
      </c>
      <c r="AD59" s="349"/>
      <c r="AE59" s="349"/>
      <c r="AF59" s="355">
        <f>_xlfn.XLOOKUP(A59,'P1 Date Adjustment'!B:B,'P1 Date Adjustment'!F:F,"not found",0)</f>
        <v>2029</v>
      </c>
      <c r="AG59" s="349">
        <f t="shared" si="4"/>
        <v>-4308336.0221908279</v>
      </c>
      <c r="AI59" s="360"/>
      <c r="AJ59" s="360"/>
    </row>
    <row r="60" spans="1:36" ht="30" x14ac:dyDescent="0.25">
      <c r="A60" s="129">
        <v>7</v>
      </c>
      <c r="B60" s="358" t="s">
        <v>197</v>
      </c>
      <c r="C60" s="358" t="str">
        <f>_xlfn.XLOOKUP($A60,'Total project cost for DCs'!A:A,'Total project cost for DCs'!C:C,"Not found",0)</f>
        <v>2-lane urban - upgrade existing road layout with active modes on both sides</v>
      </c>
      <c r="D60" s="355" t="s">
        <v>155</v>
      </c>
      <c r="E60" s="355" t="s">
        <v>199</v>
      </c>
      <c r="F60" s="355" t="s">
        <v>826</v>
      </c>
      <c r="H60" s="355" t="str">
        <f t="shared" si="6"/>
        <v>Transport - Drury East IPA</v>
      </c>
      <c r="I60" s="359">
        <f>_xlfn.XLOOKUP($H60,DC_growth_AGS!$A$665:$A$673,DC_growth_AGS!$O$665:$O$673,"Not found",0)</f>
        <v>0.95615833786134774</v>
      </c>
      <c r="J60" s="355">
        <v>2033</v>
      </c>
      <c r="K60" s="362">
        <f t="shared" si="7"/>
        <v>0</v>
      </c>
      <c r="L60" s="362">
        <f t="shared" si="7"/>
        <v>0</v>
      </c>
      <c r="M60" s="362">
        <f t="shared" si="7"/>
        <v>0</v>
      </c>
      <c r="N60" s="362">
        <f t="shared" si="7"/>
        <v>0</v>
      </c>
      <c r="O60" s="362">
        <f t="shared" si="7"/>
        <v>0</v>
      </c>
      <c r="P60" s="362">
        <f t="shared" si="7"/>
        <v>0</v>
      </c>
      <c r="Q60" s="362">
        <f t="shared" si="7"/>
        <v>0</v>
      </c>
      <c r="R60" s="362">
        <f t="shared" si="7"/>
        <v>0</v>
      </c>
      <c r="S60" s="362">
        <f t="shared" si="7"/>
        <v>0</v>
      </c>
      <c r="T60" s="362">
        <f t="shared" si="7"/>
        <v>0</v>
      </c>
      <c r="U60" s="362">
        <f t="shared" si="7"/>
        <v>0</v>
      </c>
      <c r="V60" s="362">
        <f t="shared" si="7"/>
        <v>0</v>
      </c>
      <c r="W60" s="362">
        <f t="shared" si="7"/>
        <v>0</v>
      </c>
      <c r="X60" s="362">
        <f t="shared" si="7"/>
        <v>0</v>
      </c>
      <c r="Y60" s="349">
        <f t="shared" si="1"/>
        <v>0</v>
      </c>
      <c r="Z60" s="349">
        <f t="shared" si="2"/>
        <v>0</v>
      </c>
      <c r="AA60" s="349"/>
      <c r="AB60" s="353">
        <v>0</v>
      </c>
      <c r="AC60" s="354" t="str">
        <f t="shared" si="3"/>
        <v>Collector</v>
      </c>
      <c r="AD60" s="349"/>
      <c r="AE60" s="349"/>
      <c r="AF60" s="355">
        <f>_xlfn.XLOOKUP(A60,'P1 Date Adjustment'!B:B,'P1 Date Adjustment'!F:F,"not found",0)</f>
        <v>2033</v>
      </c>
      <c r="AG60" s="349">
        <f t="shared" si="4"/>
        <v>0</v>
      </c>
      <c r="AI60" s="360"/>
      <c r="AJ60" s="360"/>
    </row>
    <row r="61" spans="1:36" ht="30" x14ac:dyDescent="0.25">
      <c r="A61" s="129">
        <v>8</v>
      </c>
      <c r="B61" s="358" t="s">
        <v>200</v>
      </c>
      <c r="C61" s="358" t="str">
        <f>_xlfn.XLOOKUP($A61,'Total project cost for DCs'!A:A,'Total project cost for DCs'!C:C,"Not found",0)</f>
        <v>2-lane urban - upgrade existing road layout with active modes on both sides</v>
      </c>
      <c r="D61" s="355" t="s">
        <v>155</v>
      </c>
      <c r="E61" s="355" t="s">
        <v>199</v>
      </c>
      <c r="F61" s="355" t="s">
        <v>826</v>
      </c>
      <c r="H61" s="355" t="str">
        <f t="shared" si="6"/>
        <v>Transport - Drury East IPA</v>
      </c>
      <c r="I61" s="359">
        <f>_xlfn.XLOOKUP($H61,DC_growth_AGS!$A$665:$A$673,DC_growth_AGS!$O$665:$O$673,"Not found",0)</f>
        <v>0.95615833786134774</v>
      </c>
      <c r="J61" s="355">
        <v>2033</v>
      </c>
      <c r="K61" s="362">
        <f t="shared" si="7"/>
        <v>0</v>
      </c>
      <c r="L61" s="362">
        <f t="shared" si="7"/>
        <v>0</v>
      </c>
      <c r="M61" s="362">
        <f t="shared" si="7"/>
        <v>0</v>
      </c>
      <c r="N61" s="362">
        <f t="shared" si="7"/>
        <v>0</v>
      </c>
      <c r="O61" s="362">
        <f t="shared" si="7"/>
        <v>0</v>
      </c>
      <c r="P61" s="362">
        <f t="shared" si="7"/>
        <v>0</v>
      </c>
      <c r="Q61" s="362">
        <f t="shared" si="7"/>
        <v>0</v>
      </c>
      <c r="R61" s="362">
        <f t="shared" si="7"/>
        <v>0</v>
      </c>
      <c r="S61" s="362">
        <f t="shared" si="7"/>
        <v>0</v>
      </c>
      <c r="T61" s="362">
        <f t="shared" si="7"/>
        <v>0</v>
      </c>
      <c r="U61" s="362">
        <f t="shared" si="7"/>
        <v>0</v>
      </c>
      <c r="V61" s="362">
        <f t="shared" si="7"/>
        <v>0</v>
      </c>
      <c r="W61" s="362">
        <f t="shared" si="7"/>
        <v>0</v>
      </c>
      <c r="X61" s="362">
        <f t="shared" si="7"/>
        <v>0</v>
      </c>
      <c r="Y61" s="349">
        <f t="shared" si="1"/>
        <v>0</v>
      </c>
      <c r="Z61" s="349">
        <f t="shared" si="2"/>
        <v>0</v>
      </c>
      <c r="AA61" s="349"/>
      <c r="AB61" s="353">
        <v>0</v>
      </c>
      <c r="AC61" s="354" t="str">
        <f t="shared" si="3"/>
        <v>Collector</v>
      </c>
      <c r="AD61" s="349"/>
      <c r="AE61" s="349"/>
      <c r="AF61" s="355">
        <f>_xlfn.XLOOKUP(A61,'P1 Date Adjustment'!B:B,'P1 Date Adjustment'!F:F,"not found",0)</f>
        <v>2033</v>
      </c>
      <c r="AG61" s="349">
        <f t="shared" si="4"/>
        <v>0</v>
      </c>
      <c r="AI61" s="360"/>
      <c r="AJ61" s="360"/>
    </row>
    <row r="62" spans="1:36" ht="30" x14ac:dyDescent="0.25">
      <c r="A62" s="129" t="s">
        <v>214</v>
      </c>
      <c r="B62" s="358" t="s">
        <v>215</v>
      </c>
      <c r="C62" s="358" t="str">
        <f>_xlfn.XLOOKUP($A62,'Total project cost for DCs'!A:A,'Total project cost for DCs'!C:C,"Not found",0)</f>
        <v xml:space="preserve"> 2-lane signalised intersection with active mode crossings</v>
      </c>
      <c r="D62" s="355" t="s">
        <v>155</v>
      </c>
      <c r="E62" s="355" t="s">
        <v>190</v>
      </c>
      <c r="F62" s="355" t="s">
        <v>826</v>
      </c>
      <c r="H62" s="355" t="str">
        <f t="shared" si="6"/>
        <v>Transport - Drury East IPA</v>
      </c>
      <c r="I62" s="359">
        <f>_xlfn.XLOOKUP($H62,DC_growth_AGS!$A$665:$A$673,DC_growth_AGS!$O$665:$O$673,"Not found",0)</f>
        <v>0.95615833786134774</v>
      </c>
      <c r="J62" s="355">
        <v>2029</v>
      </c>
      <c r="K62" s="362">
        <f t="shared" si="7"/>
        <v>0</v>
      </c>
      <c r="L62" s="362">
        <f t="shared" si="7"/>
        <v>0</v>
      </c>
      <c r="M62" s="362">
        <f t="shared" si="7"/>
        <v>0</v>
      </c>
      <c r="N62" s="362">
        <f t="shared" si="7"/>
        <v>0</v>
      </c>
      <c r="O62" s="362">
        <f t="shared" si="7"/>
        <v>0</v>
      </c>
      <c r="P62" s="362">
        <f t="shared" si="7"/>
        <v>0</v>
      </c>
      <c r="Q62" s="362">
        <f t="shared" si="7"/>
        <v>0</v>
      </c>
      <c r="R62" s="362">
        <f t="shared" si="7"/>
        <v>0</v>
      </c>
      <c r="S62" s="362">
        <f t="shared" si="7"/>
        <v>0</v>
      </c>
      <c r="T62" s="362">
        <f t="shared" si="7"/>
        <v>0</v>
      </c>
      <c r="U62" s="362">
        <f t="shared" si="7"/>
        <v>0</v>
      </c>
      <c r="V62" s="362">
        <f t="shared" si="7"/>
        <v>0</v>
      </c>
      <c r="W62" s="362">
        <f t="shared" si="7"/>
        <v>0</v>
      </c>
      <c r="X62" s="362">
        <f t="shared" si="7"/>
        <v>0</v>
      </c>
      <c r="Y62" s="349">
        <f t="shared" si="1"/>
        <v>0</v>
      </c>
      <c r="Z62" s="349">
        <f t="shared" si="2"/>
        <v>0</v>
      </c>
      <c r="AA62" s="349"/>
      <c r="AB62" s="353">
        <v>0</v>
      </c>
      <c r="AC62" s="354" t="str">
        <f t="shared" si="3"/>
        <v>Arterial</v>
      </c>
      <c r="AD62" s="349"/>
      <c r="AE62" s="349"/>
      <c r="AF62" s="355">
        <f>_xlfn.XLOOKUP(A62,'P1 Date Adjustment'!B:B,'P1 Date Adjustment'!F:F,"not found",0)</f>
        <v>2029</v>
      </c>
      <c r="AG62" s="349">
        <f t="shared" si="4"/>
        <v>0</v>
      </c>
      <c r="AI62" s="360"/>
      <c r="AJ62" s="360"/>
    </row>
    <row r="63" spans="1:36" ht="30" x14ac:dyDescent="0.25">
      <c r="A63" s="129" t="s">
        <v>217</v>
      </c>
      <c r="B63" s="358" t="s">
        <v>215</v>
      </c>
      <c r="C63" s="358" t="str">
        <f>_xlfn.XLOOKUP($A63,'Total project cost for DCs'!A:A,'Total project cost for DCs'!C:C,"Not found",0)</f>
        <v>multi-lane roundabout with active mode crossings, SGA design</v>
      </c>
      <c r="D63" s="355" t="s">
        <v>155</v>
      </c>
      <c r="E63" s="355" t="s">
        <v>157</v>
      </c>
      <c r="F63" s="355" t="s">
        <v>826</v>
      </c>
      <c r="H63" s="355" t="str">
        <f t="shared" si="6"/>
        <v>Transport - Drury East IPA</v>
      </c>
      <c r="I63" s="359">
        <f>_xlfn.XLOOKUP($H63,DC_growth_AGS!$A$665:$A$673,DC_growth_AGS!$O$665:$O$673,"Not found",0)</f>
        <v>0.95615833786134774</v>
      </c>
      <c r="J63" s="355">
        <v>2031</v>
      </c>
      <c r="K63" s="362">
        <f t="shared" si="7"/>
        <v>0</v>
      </c>
      <c r="L63" s="362">
        <f t="shared" si="7"/>
        <v>0</v>
      </c>
      <c r="M63" s="362">
        <f t="shared" si="7"/>
        <v>0</v>
      </c>
      <c r="N63" s="362">
        <f t="shared" si="7"/>
        <v>0</v>
      </c>
      <c r="O63" s="362">
        <f t="shared" si="7"/>
        <v>0</v>
      </c>
      <c r="P63" s="362">
        <f t="shared" si="7"/>
        <v>0</v>
      </c>
      <c r="Q63" s="362">
        <f t="shared" si="7"/>
        <v>0</v>
      </c>
      <c r="R63" s="362">
        <f t="shared" si="7"/>
        <v>0</v>
      </c>
      <c r="S63" s="362">
        <f t="shared" si="7"/>
        <v>0</v>
      </c>
      <c r="T63" s="362">
        <f t="shared" si="7"/>
        <v>0</v>
      </c>
      <c r="U63" s="362">
        <f t="shared" si="7"/>
        <v>0</v>
      </c>
      <c r="V63" s="362">
        <f t="shared" si="7"/>
        <v>0</v>
      </c>
      <c r="W63" s="362">
        <f t="shared" si="7"/>
        <v>0</v>
      </c>
      <c r="X63" s="362">
        <f t="shared" si="7"/>
        <v>0</v>
      </c>
      <c r="Y63" s="349">
        <f t="shared" si="1"/>
        <v>0</v>
      </c>
      <c r="Z63" s="349">
        <f t="shared" si="2"/>
        <v>0</v>
      </c>
      <c r="AA63" s="349"/>
      <c r="AB63" s="353">
        <v>0</v>
      </c>
      <c r="AC63" s="354" t="str">
        <f t="shared" si="3"/>
        <v>Arterial</v>
      </c>
      <c r="AD63" s="349"/>
      <c r="AE63" s="349"/>
      <c r="AF63" s="355">
        <f>_xlfn.XLOOKUP(A63,'P1 Date Adjustment'!B:B,'P1 Date Adjustment'!F:F,"not found",0)</f>
        <v>2031</v>
      </c>
      <c r="AG63" s="349">
        <f t="shared" si="4"/>
        <v>0</v>
      </c>
      <c r="AI63" s="360"/>
      <c r="AJ63" s="360"/>
    </row>
    <row r="64" spans="1:36" ht="30" x14ac:dyDescent="0.25">
      <c r="A64" s="129">
        <v>11</v>
      </c>
      <c r="B64" s="358" t="s">
        <v>219</v>
      </c>
      <c r="C64" s="358" t="str">
        <f>_xlfn.XLOOKUP($A64,'Total project cost for DCs'!A:A,'Total project cost for DCs'!C:C,"Not found",0)</f>
        <v>Roundabout as per SGA design</v>
      </c>
      <c r="D64" s="355" t="s">
        <v>155</v>
      </c>
      <c r="E64" s="355" t="s">
        <v>190</v>
      </c>
      <c r="F64" s="355" t="s">
        <v>826</v>
      </c>
      <c r="H64" s="355" t="str">
        <f t="shared" si="6"/>
        <v>Transport - Drury East IPA</v>
      </c>
      <c r="I64" s="359">
        <f>_xlfn.XLOOKUP($H64,DC_growth_AGS!$A$665:$A$673,DC_growth_AGS!$O$665:$O$673,"Not found",0)</f>
        <v>0.95615833786134774</v>
      </c>
      <c r="J64" s="355">
        <v>2031</v>
      </c>
      <c r="K64" s="362">
        <f t="shared" si="7"/>
        <v>0</v>
      </c>
      <c r="L64" s="362">
        <f t="shared" si="7"/>
        <v>0</v>
      </c>
      <c r="M64" s="362">
        <f t="shared" si="7"/>
        <v>0</v>
      </c>
      <c r="N64" s="362">
        <f t="shared" si="7"/>
        <v>0</v>
      </c>
      <c r="O64" s="362">
        <f t="shared" si="7"/>
        <v>0</v>
      </c>
      <c r="P64" s="362">
        <f t="shared" si="7"/>
        <v>0</v>
      </c>
      <c r="Q64" s="362">
        <f t="shared" si="7"/>
        <v>-39148.154469437082</v>
      </c>
      <c r="R64" s="362">
        <f t="shared" si="7"/>
        <v>0</v>
      </c>
      <c r="S64" s="362">
        <f t="shared" si="7"/>
        <v>0</v>
      </c>
      <c r="T64" s="362">
        <f t="shared" si="7"/>
        <v>0</v>
      </c>
      <c r="U64" s="362">
        <f t="shared" si="7"/>
        <v>0</v>
      </c>
      <c r="V64" s="362">
        <f t="shared" si="7"/>
        <v>0</v>
      </c>
      <c r="W64" s="362">
        <f t="shared" si="7"/>
        <v>0</v>
      </c>
      <c r="X64" s="362">
        <f t="shared" si="7"/>
        <v>0</v>
      </c>
      <c r="Y64" s="349">
        <f t="shared" si="1"/>
        <v>-39148.154469437082</v>
      </c>
      <c r="Z64" s="349">
        <f t="shared" si="2"/>
        <v>-39148.154469437082</v>
      </c>
      <c r="AA64" s="349"/>
      <c r="AB64" s="353">
        <v>0</v>
      </c>
      <c r="AC64" s="354" t="str">
        <f t="shared" si="3"/>
        <v>Arterial</v>
      </c>
      <c r="AD64" s="349"/>
      <c r="AE64" s="349"/>
      <c r="AF64" s="355">
        <f>_xlfn.XLOOKUP(A64,'P1 Date Adjustment'!B:B,'P1 Date Adjustment'!F:F,"not found",0)</f>
        <v>2031</v>
      </c>
      <c r="AG64" s="349">
        <f t="shared" si="4"/>
        <v>-37431.834307836252</v>
      </c>
      <c r="AI64" s="360"/>
      <c r="AJ64" s="360"/>
    </row>
    <row r="65" spans="1:36" ht="60" x14ac:dyDescent="0.25">
      <c r="A65" s="129">
        <v>12</v>
      </c>
      <c r="B65" s="358" t="s">
        <v>221</v>
      </c>
      <c r="C65" s="358" t="str">
        <f>_xlfn.XLOOKUP($A65,'Total project cost for DCs'!A:A,'Total project cost for DCs'!C:C,"Not found",0)</f>
        <v>Intersection improvements on Bremner-Firth Rd, Norrie-Firth Rd, GSR-Firth Rd, Active mode facilities on both sides of Firth &amp; Norrie Rd</v>
      </c>
      <c r="D65" s="355" t="s">
        <v>155</v>
      </c>
      <c r="E65" s="355" t="s">
        <v>223</v>
      </c>
      <c r="F65" s="355" t="s">
        <v>826</v>
      </c>
      <c r="H65" s="355" t="str">
        <f t="shared" si="6"/>
        <v>Transport - Drury East IPA</v>
      </c>
      <c r="I65" s="359">
        <f>_xlfn.XLOOKUP($H65,DC_growth_AGS!$A$665:$A$673,DC_growth_AGS!$O$665:$O$673,"Not found",0)</f>
        <v>0.95615833786134774</v>
      </c>
      <c r="J65" s="355">
        <v>2033</v>
      </c>
      <c r="K65" s="362">
        <f t="shared" si="7"/>
        <v>0</v>
      </c>
      <c r="L65" s="362">
        <f t="shared" si="7"/>
        <v>0</v>
      </c>
      <c r="M65" s="362">
        <f t="shared" si="7"/>
        <v>0</v>
      </c>
      <c r="N65" s="362">
        <f t="shared" si="7"/>
        <v>0</v>
      </c>
      <c r="O65" s="362">
        <f t="shared" si="7"/>
        <v>0</v>
      </c>
      <c r="P65" s="362">
        <f t="shared" si="7"/>
        <v>0</v>
      </c>
      <c r="Q65" s="362">
        <f t="shared" si="7"/>
        <v>0</v>
      </c>
      <c r="R65" s="362">
        <f t="shared" si="7"/>
        <v>0</v>
      </c>
      <c r="S65" s="362">
        <f t="shared" si="7"/>
        <v>0</v>
      </c>
      <c r="T65" s="362">
        <f t="shared" si="7"/>
        <v>0</v>
      </c>
      <c r="U65" s="362">
        <f t="shared" si="7"/>
        <v>0</v>
      </c>
      <c r="V65" s="362">
        <f t="shared" si="7"/>
        <v>0</v>
      </c>
      <c r="W65" s="362">
        <f t="shared" si="7"/>
        <v>0</v>
      </c>
      <c r="X65" s="362">
        <f t="shared" si="7"/>
        <v>0</v>
      </c>
      <c r="Y65" s="349">
        <f t="shared" si="1"/>
        <v>0</v>
      </c>
      <c r="Z65" s="349">
        <f t="shared" si="2"/>
        <v>0</v>
      </c>
      <c r="AA65" s="349"/>
      <c r="AB65" s="353">
        <v>0</v>
      </c>
      <c r="AC65" s="354" t="str">
        <f t="shared" si="3"/>
        <v>Collector</v>
      </c>
      <c r="AD65" s="349"/>
      <c r="AE65" s="349"/>
      <c r="AF65" s="355">
        <f>_xlfn.XLOOKUP(A65,'P1 Date Adjustment'!B:B,'P1 Date Adjustment'!F:F,"not found",0)</f>
        <v>2033</v>
      </c>
      <c r="AG65" s="349">
        <f t="shared" si="4"/>
        <v>0</v>
      </c>
      <c r="AI65" s="360"/>
      <c r="AJ65" s="360"/>
    </row>
    <row r="66" spans="1:36" ht="30" x14ac:dyDescent="0.25">
      <c r="A66" s="129" t="s">
        <v>224</v>
      </c>
      <c r="B66" s="358" t="s">
        <v>225</v>
      </c>
      <c r="C66" s="358" t="str">
        <f>_xlfn.XLOOKUP($A66,'Total project cost for DCs'!A:A,'Total project cost for DCs'!C:C,"Not found",0)</f>
        <v>2-lane urban- new 2-lane arterial with active modes on both sides + intersection improvements (TDM)</v>
      </c>
      <c r="D66" s="355" t="s">
        <v>155</v>
      </c>
      <c r="E66" s="355" t="s">
        <v>227</v>
      </c>
      <c r="F66" s="355" t="s">
        <v>826</v>
      </c>
      <c r="H66" s="355" t="str">
        <f t="shared" si="6"/>
        <v>Transport - Drury East IPA</v>
      </c>
      <c r="I66" s="359">
        <f>_xlfn.XLOOKUP($H66,DC_growth_AGS!$A$665:$A$673,DC_growth_AGS!$O$665:$O$673,"Not found",0)</f>
        <v>0.95615833786134774</v>
      </c>
      <c r="J66" s="355">
        <v>2029</v>
      </c>
      <c r="K66" s="362">
        <f t="shared" si="7"/>
        <v>0</v>
      </c>
      <c r="L66" s="362">
        <f t="shared" si="7"/>
        <v>0</v>
      </c>
      <c r="M66" s="362">
        <f t="shared" si="7"/>
        <v>0</v>
      </c>
      <c r="N66" s="362">
        <f t="shared" si="7"/>
        <v>0</v>
      </c>
      <c r="O66" s="362">
        <f t="shared" si="7"/>
        <v>0</v>
      </c>
      <c r="P66" s="362">
        <f t="shared" si="7"/>
        <v>0</v>
      </c>
      <c r="Q66" s="362">
        <f t="shared" si="7"/>
        <v>-179328.61108630965</v>
      </c>
      <c r="R66" s="362">
        <f t="shared" si="7"/>
        <v>0</v>
      </c>
      <c r="S66" s="362">
        <f t="shared" si="7"/>
        <v>0</v>
      </c>
      <c r="T66" s="362">
        <f t="shared" si="7"/>
        <v>0</v>
      </c>
      <c r="U66" s="362">
        <f t="shared" si="7"/>
        <v>0</v>
      </c>
      <c r="V66" s="362">
        <f t="shared" si="7"/>
        <v>0</v>
      </c>
      <c r="W66" s="362">
        <f t="shared" si="7"/>
        <v>0</v>
      </c>
      <c r="X66" s="362">
        <f t="shared" si="7"/>
        <v>0</v>
      </c>
      <c r="Y66" s="349">
        <f t="shared" si="1"/>
        <v>-179328.61108630965</v>
      </c>
      <c r="Z66" s="349">
        <f t="shared" si="2"/>
        <v>-179328.61108630965</v>
      </c>
      <c r="AA66" s="349"/>
      <c r="AB66" s="353">
        <v>0</v>
      </c>
      <c r="AC66" s="354" t="str">
        <f t="shared" si="3"/>
        <v>Arterial</v>
      </c>
      <c r="AD66" s="349"/>
      <c r="AE66" s="349"/>
      <c r="AF66" s="355">
        <f>_xlfn.XLOOKUP(A66,'P1 Date Adjustment'!B:B,'P1 Date Adjustment'!F:F,"not found",0)</f>
        <v>2029</v>
      </c>
      <c r="AG66" s="349">
        <f t="shared" si="4"/>
        <v>-171466.54670726991</v>
      </c>
      <c r="AI66" s="360"/>
      <c r="AJ66" s="360"/>
    </row>
    <row r="67" spans="1:36" ht="30" x14ac:dyDescent="0.25">
      <c r="A67" s="129" t="s">
        <v>228</v>
      </c>
      <c r="B67" s="358" t="s">
        <v>229</v>
      </c>
      <c r="C67" s="358" t="str">
        <f>_xlfn.XLOOKUP($A67,'Total project cost for DCs'!A:A,'Total project cost for DCs'!C:C,"Not found",0)</f>
        <v>4-lane urban- upgrade 2-lane arterial with SGA design + intersection improvements (TDM)</v>
      </c>
      <c r="D67" s="355" t="s">
        <v>155</v>
      </c>
      <c r="E67" s="355" t="s">
        <v>231</v>
      </c>
      <c r="F67" s="355" t="s">
        <v>826</v>
      </c>
      <c r="H67" s="355" t="str">
        <f t="shared" si="6"/>
        <v>Transport - Drury East IPA</v>
      </c>
      <c r="I67" s="359">
        <f>_xlfn.XLOOKUP($H67,DC_growth_AGS!$A$665:$A$673,DC_growth_AGS!$O$665:$O$673,"Not found",0)</f>
        <v>0.95615833786134774</v>
      </c>
      <c r="J67" s="355">
        <v>2050</v>
      </c>
      <c r="K67" s="362">
        <f t="shared" si="7"/>
        <v>0</v>
      </c>
      <c r="L67" s="362">
        <f t="shared" si="7"/>
        <v>0</v>
      </c>
      <c r="M67" s="362">
        <f t="shared" si="7"/>
        <v>0</v>
      </c>
      <c r="N67" s="362">
        <f t="shared" si="7"/>
        <v>0</v>
      </c>
      <c r="O67" s="362">
        <f t="shared" si="7"/>
        <v>0</v>
      </c>
      <c r="P67" s="362">
        <f t="shared" si="7"/>
        <v>0</v>
      </c>
      <c r="Q67" s="362">
        <f t="shared" si="7"/>
        <v>0</v>
      </c>
      <c r="R67" s="362">
        <f t="shared" si="7"/>
        <v>0</v>
      </c>
      <c r="S67" s="362">
        <f t="shared" si="7"/>
        <v>0</v>
      </c>
      <c r="T67" s="362">
        <f t="shared" si="7"/>
        <v>0</v>
      </c>
      <c r="U67" s="362">
        <f t="shared" si="7"/>
        <v>0</v>
      </c>
      <c r="V67" s="362">
        <f t="shared" si="7"/>
        <v>0</v>
      </c>
      <c r="W67" s="362">
        <f t="shared" si="7"/>
        <v>0</v>
      </c>
      <c r="X67" s="362">
        <f t="shared" si="7"/>
        <v>0</v>
      </c>
      <c r="Y67" s="349">
        <f t="shared" si="1"/>
        <v>0</v>
      </c>
      <c r="Z67" s="349">
        <f t="shared" si="2"/>
        <v>0</v>
      </c>
      <c r="AA67" s="349"/>
      <c r="AB67" s="353">
        <v>0</v>
      </c>
      <c r="AC67" s="354" t="str">
        <f t="shared" si="3"/>
        <v>Arterial</v>
      </c>
      <c r="AD67" s="349"/>
      <c r="AE67" s="349"/>
      <c r="AF67" s="355">
        <f>_xlfn.XLOOKUP(A67,'P1 Date Adjustment'!B:B,'P1 Date Adjustment'!F:F,"not found",0)</f>
        <v>2050</v>
      </c>
      <c r="AG67" s="349">
        <f t="shared" si="4"/>
        <v>0</v>
      </c>
      <c r="AI67" s="360"/>
      <c r="AJ67" s="360"/>
    </row>
    <row r="68" spans="1:36" ht="45" x14ac:dyDescent="0.25">
      <c r="A68" s="129" t="s">
        <v>234</v>
      </c>
      <c r="B68" s="358" t="s">
        <v>235</v>
      </c>
      <c r="C68" s="358" t="str">
        <f>_xlfn.XLOOKUP($A68,'Total project cost for DCs'!A:A,'Total project cost for DCs'!C:C,"Not found",0)</f>
        <v>2-lane urban (New Road connection to Quarry Road with active modes on both sides + intersection improvements)</v>
      </c>
      <c r="D68" s="355" t="s">
        <v>155</v>
      </c>
      <c r="E68" s="355" t="s">
        <v>223</v>
      </c>
      <c r="F68" s="355" t="s">
        <v>826</v>
      </c>
      <c r="H68" s="355" t="str">
        <f t="shared" si="6"/>
        <v>Transport - Drury East IPA</v>
      </c>
      <c r="I68" s="359">
        <f>_xlfn.XLOOKUP($H68,DC_growth_AGS!$A$665:$A$673,DC_growth_AGS!$O$665:$O$673,"Not found",0)</f>
        <v>0.95615833786134774</v>
      </c>
      <c r="J68" s="355">
        <v>2035</v>
      </c>
      <c r="K68" s="362">
        <f t="shared" si="7"/>
        <v>0</v>
      </c>
      <c r="L68" s="362">
        <f t="shared" si="7"/>
        <v>0</v>
      </c>
      <c r="M68" s="362">
        <f t="shared" si="7"/>
        <v>0</v>
      </c>
      <c r="N68" s="362">
        <f t="shared" si="7"/>
        <v>0</v>
      </c>
      <c r="O68" s="362">
        <f t="shared" si="7"/>
        <v>0</v>
      </c>
      <c r="P68" s="362">
        <f t="shared" si="7"/>
        <v>0</v>
      </c>
      <c r="Q68" s="362">
        <f t="shared" si="7"/>
        <v>0</v>
      </c>
      <c r="R68" s="362">
        <f t="shared" si="7"/>
        <v>0</v>
      </c>
      <c r="S68" s="362">
        <f t="shared" si="7"/>
        <v>0</v>
      </c>
      <c r="T68" s="362">
        <f t="shared" si="7"/>
        <v>0</v>
      </c>
      <c r="U68" s="362">
        <f t="shared" si="7"/>
        <v>0</v>
      </c>
      <c r="V68" s="362">
        <f t="shared" si="7"/>
        <v>0</v>
      </c>
      <c r="W68" s="362">
        <f t="shared" si="7"/>
        <v>0</v>
      </c>
      <c r="X68" s="362">
        <f t="shared" si="7"/>
        <v>0</v>
      </c>
      <c r="Y68" s="349">
        <f t="shared" ref="Y68:Y131" si="8">SUM(K68:X68)</f>
        <v>0</v>
      </c>
      <c r="Z68" s="349">
        <f t="shared" ref="Z68:Z131" si="9">SUM(K68:X68)</f>
        <v>0</v>
      </c>
      <c r="AA68" s="349"/>
      <c r="AB68" s="353">
        <v>0</v>
      </c>
      <c r="AC68" s="354" t="str">
        <f t="shared" ref="AC68:AC131" si="10">IF(OR(E68="Upgrade Collector",E68="Greenfields Collector",E68="New Collector (AT)"),"Collector","Arterial")</f>
        <v>Collector</v>
      </c>
      <c r="AD68" s="349"/>
      <c r="AE68" s="349"/>
      <c r="AF68" s="355">
        <f>_xlfn.XLOOKUP(A68,'P1 Date Adjustment'!B:B,'P1 Date Adjustment'!F:F,"not found",0)</f>
        <v>2035</v>
      </c>
      <c r="AG68" s="349">
        <f t="shared" si="4"/>
        <v>0</v>
      </c>
      <c r="AI68" s="360"/>
      <c r="AJ68" s="360"/>
    </row>
    <row r="69" spans="1:36" ht="30" x14ac:dyDescent="0.25">
      <c r="A69" s="129" t="s">
        <v>237</v>
      </c>
      <c r="B69" s="358" t="s">
        <v>238</v>
      </c>
      <c r="C69" s="358" t="str">
        <f>_xlfn.XLOOKUP($A69,'Total project cost for DCs'!A:A,'Total project cost for DCs'!C:C,"Not found",0)</f>
        <v>2-lane urban (upgrade existing road layout with active modes on both sides + intersection improvements)</v>
      </c>
      <c r="D69" s="355" t="s">
        <v>155</v>
      </c>
      <c r="E69" s="355" t="s">
        <v>199</v>
      </c>
      <c r="F69" s="355" t="s">
        <v>826</v>
      </c>
      <c r="H69" s="355" t="str">
        <f t="shared" si="6"/>
        <v>Transport - Drury East IPA</v>
      </c>
      <c r="I69" s="359">
        <f>_xlfn.XLOOKUP($H69,DC_growth_AGS!$A$665:$A$673,DC_growth_AGS!$O$665:$O$673,"Not found",0)</f>
        <v>0.95615833786134774</v>
      </c>
      <c r="J69" s="355">
        <v>2033</v>
      </c>
      <c r="K69" s="362">
        <f t="shared" si="7"/>
        <v>0</v>
      </c>
      <c r="L69" s="362">
        <f t="shared" si="7"/>
        <v>0</v>
      </c>
      <c r="M69" s="362">
        <f t="shared" si="7"/>
        <v>0</v>
      </c>
      <c r="N69" s="362">
        <f t="shared" si="7"/>
        <v>0</v>
      </c>
      <c r="O69" s="362">
        <f t="shared" si="7"/>
        <v>0</v>
      </c>
      <c r="P69" s="362">
        <f t="shared" si="7"/>
        <v>0</v>
      </c>
      <c r="Q69" s="362">
        <f t="shared" si="7"/>
        <v>0</v>
      </c>
      <c r="R69" s="362">
        <f t="shared" si="7"/>
        <v>0</v>
      </c>
      <c r="S69" s="362">
        <f t="shared" si="7"/>
        <v>0</v>
      </c>
      <c r="T69" s="362">
        <f t="shared" si="7"/>
        <v>0</v>
      </c>
      <c r="U69" s="362">
        <f t="shared" si="7"/>
        <v>0</v>
      </c>
      <c r="V69" s="362">
        <f t="shared" si="7"/>
        <v>0</v>
      </c>
      <c r="W69" s="362">
        <f t="shared" si="7"/>
        <v>0</v>
      </c>
      <c r="X69" s="362">
        <f t="shared" si="7"/>
        <v>0</v>
      </c>
      <c r="Y69" s="349">
        <f t="shared" si="8"/>
        <v>0</v>
      </c>
      <c r="Z69" s="349">
        <f t="shared" si="9"/>
        <v>0</v>
      </c>
      <c r="AA69" s="349"/>
      <c r="AB69" s="353">
        <v>0</v>
      </c>
      <c r="AC69" s="354" t="str">
        <f t="shared" si="10"/>
        <v>Collector</v>
      </c>
      <c r="AD69" s="349"/>
      <c r="AE69" s="349"/>
      <c r="AF69" s="355">
        <f>_xlfn.XLOOKUP(A69,'P1 Date Adjustment'!B:B,'P1 Date Adjustment'!F:F,"not found",0)</f>
        <v>2033</v>
      </c>
      <c r="AG69" s="349">
        <f t="shared" ref="AG69:AG132" si="11">Z69*I69</f>
        <v>0</v>
      </c>
      <c r="AI69" s="360"/>
      <c r="AJ69" s="360"/>
    </row>
    <row r="70" spans="1:36" ht="30" x14ac:dyDescent="0.25">
      <c r="A70" s="129" t="s">
        <v>246</v>
      </c>
      <c r="B70" s="358" t="s">
        <v>247</v>
      </c>
      <c r="C70" s="358" t="str">
        <f>_xlfn.XLOOKUP($A70,'Total project cost for DCs'!A:A,'Total project cost for DCs'!C:C,"Not found",0)</f>
        <v>4-lane urban- upgrade 2-lane urban with active modes on both sides (SGA design)</v>
      </c>
      <c r="D70" s="355" t="s">
        <v>155</v>
      </c>
      <c r="E70" s="355" t="s">
        <v>157</v>
      </c>
      <c r="F70" s="355" t="s">
        <v>826</v>
      </c>
      <c r="H70" s="355" t="str">
        <f t="shared" si="6"/>
        <v>Transport - Drury East IPA</v>
      </c>
      <c r="I70" s="359">
        <f>_xlfn.XLOOKUP($H70,DC_growth_AGS!$A$665:$A$673,DC_growth_AGS!$O$665:$O$673,"Not found",0)</f>
        <v>0.95615833786134774</v>
      </c>
      <c r="J70" s="355">
        <v>2050</v>
      </c>
      <c r="K70" s="362">
        <f t="shared" si="7"/>
        <v>0</v>
      </c>
      <c r="L70" s="362">
        <f t="shared" si="7"/>
        <v>0</v>
      </c>
      <c r="M70" s="362">
        <f t="shared" si="7"/>
        <v>0</v>
      </c>
      <c r="N70" s="362">
        <f t="shared" si="7"/>
        <v>0</v>
      </c>
      <c r="O70" s="362">
        <f t="shared" si="7"/>
        <v>0</v>
      </c>
      <c r="P70" s="362">
        <f t="shared" si="7"/>
        <v>0</v>
      </c>
      <c r="Q70" s="362">
        <f t="shared" si="7"/>
        <v>0</v>
      </c>
      <c r="R70" s="362">
        <f t="shared" si="7"/>
        <v>0</v>
      </c>
      <c r="S70" s="362">
        <f t="shared" si="7"/>
        <v>0</v>
      </c>
      <c r="T70" s="362">
        <f t="shared" si="7"/>
        <v>0</v>
      </c>
      <c r="U70" s="362">
        <f t="shared" si="7"/>
        <v>0</v>
      </c>
      <c r="V70" s="362">
        <f t="shared" si="7"/>
        <v>0</v>
      </c>
      <c r="W70" s="362">
        <f t="shared" si="7"/>
        <v>0</v>
      </c>
      <c r="X70" s="362">
        <f t="shared" si="7"/>
        <v>0</v>
      </c>
      <c r="Y70" s="349">
        <f t="shared" si="8"/>
        <v>0</v>
      </c>
      <c r="Z70" s="349">
        <f t="shared" si="9"/>
        <v>0</v>
      </c>
      <c r="AA70" s="349"/>
      <c r="AB70" s="353">
        <v>0</v>
      </c>
      <c r="AC70" s="354" t="str">
        <f t="shared" si="10"/>
        <v>Arterial</v>
      </c>
      <c r="AD70" s="349"/>
      <c r="AE70" s="349"/>
      <c r="AF70" s="355">
        <f>_xlfn.XLOOKUP(A70,'P1 Date Adjustment'!B:B,'P1 Date Adjustment'!F:F,"not found",0)</f>
        <v>2050</v>
      </c>
      <c r="AG70" s="349">
        <f t="shared" si="11"/>
        <v>0</v>
      </c>
      <c r="AI70" s="360"/>
      <c r="AJ70" s="360"/>
    </row>
    <row r="71" spans="1:36" ht="45" x14ac:dyDescent="0.25">
      <c r="A71" s="129" t="s">
        <v>259</v>
      </c>
      <c r="B71" s="358" t="s">
        <v>260</v>
      </c>
      <c r="C71" s="358" t="str">
        <f>_xlfn.XLOOKUP($A71,'Total project cost for DCs'!A:A,'Total project cost for DCs'!C:C,"Not found",0)</f>
        <v>Active mode upgrades- existing road layout with active modes on both sides + intersection upgrades for active mode crossing</v>
      </c>
      <c r="D71" s="355" t="s">
        <v>155</v>
      </c>
      <c r="E71" s="355" t="s">
        <v>199</v>
      </c>
      <c r="F71" s="355" t="s">
        <v>826</v>
      </c>
      <c r="H71" s="355" t="str">
        <f t="shared" si="6"/>
        <v>Transport - Drury East IPA</v>
      </c>
      <c r="I71" s="359">
        <f>_xlfn.XLOOKUP($H71,DC_growth_AGS!$A$665:$A$673,DC_growth_AGS!$O$665:$O$673,"Not found",0)</f>
        <v>0.95615833786134774</v>
      </c>
      <c r="J71" s="355">
        <v>2035</v>
      </c>
      <c r="K71" s="362">
        <f t="shared" si="7"/>
        <v>0</v>
      </c>
      <c r="L71" s="362">
        <f t="shared" si="7"/>
        <v>0</v>
      </c>
      <c r="M71" s="362">
        <f t="shared" si="7"/>
        <v>0</v>
      </c>
      <c r="N71" s="362">
        <f t="shared" si="7"/>
        <v>0</v>
      </c>
      <c r="O71" s="362">
        <f t="shared" si="7"/>
        <v>0</v>
      </c>
      <c r="P71" s="362">
        <f t="shared" si="7"/>
        <v>0</v>
      </c>
      <c r="Q71" s="362">
        <f t="shared" si="7"/>
        <v>0</v>
      </c>
      <c r="R71" s="362">
        <f t="shared" si="7"/>
        <v>0</v>
      </c>
      <c r="S71" s="362">
        <f t="shared" si="7"/>
        <v>0</v>
      </c>
      <c r="T71" s="362">
        <f t="shared" si="7"/>
        <v>0</v>
      </c>
      <c r="U71" s="362">
        <f t="shared" si="7"/>
        <v>0</v>
      </c>
      <c r="V71" s="362">
        <f t="shared" si="7"/>
        <v>0</v>
      </c>
      <c r="W71" s="362">
        <f t="shared" si="7"/>
        <v>0</v>
      </c>
      <c r="X71" s="362">
        <f t="shared" si="7"/>
        <v>0</v>
      </c>
      <c r="Y71" s="349">
        <f t="shared" si="8"/>
        <v>0</v>
      </c>
      <c r="Z71" s="349">
        <f t="shared" si="9"/>
        <v>0</v>
      </c>
      <c r="AA71" s="349"/>
      <c r="AB71" s="353">
        <v>0</v>
      </c>
      <c r="AC71" s="354" t="str">
        <f t="shared" si="10"/>
        <v>Collector</v>
      </c>
      <c r="AD71" s="349"/>
      <c r="AE71" s="349"/>
      <c r="AF71" s="355">
        <f>_xlfn.XLOOKUP(A71,'P1 Date Adjustment'!B:B,'P1 Date Adjustment'!F:F,"not found",0)</f>
        <v>2035</v>
      </c>
      <c r="AG71" s="349">
        <f t="shared" si="11"/>
        <v>0</v>
      </c>
      <c r="AI71" s="360"/>
      <c r="AJ71" s="360"/>
    </row>
    <row r="72" spans="1:36" ht="45" x14ac:dyDescent="0.25">
      <c r="A72" s="129">
        <v>21</v>
      </c>
      <c r="B72" s="358" t="s">
        <v>262</v>
      </c>
      <c r="C72" s="358" t="str">
        <f>_xlfn.XLOOKUP($A72,'Total project cost for DCs'!A:A,'Total project cost for DCs'!C:C,"Not found",0)</f>
        <v>Active mode upgrades- existing road layout with active modes on both sides + intersection upgrades for active mode crossing</v>
      </c>
      <c r="D72" s="355" t="s">
        <v>155</v>
      </c>
      <c r="E72" s="355" t="s">
        <v>199</v>
      </c>
      <c r="F72" s="355" t="s">
        <v>826</v>
      </c>
      <c r="H72" s="355" t="str">
        <f t="shared" si="6"/>
        <v>Transport - Drury East IPA</v>
      </c>
      <c r="I72" s="359">
        <f>_xlfn.XLOOKUP($H72,DC_growth_AGS!$A$665:$A$673,DC_growth_AGS!$O$665:$O$673,"Not found",0)</f>
        <v>0.95615833786134774</v>
      </c>
      <c r="J72" s="355">
        <v>2035</v>
      </c>
      <c r="K72" s="362">
        <f t="shared" si="7"/>
        <v>0</v>
      </c>
      <c r="L72" s="362">
        <f t="shared" si="7"/>
        <v>0</v>
      </c>
      <c r="M72" s="362">
        <f t="shared" si="7"/>
        <v>0</v>
      </c>
      <c r="N72" s="362">
        <f t="shared" si="7"/>
        <v>0</v>
      </c>
      <c r="O72" s="362">
        <f t="shared" si="7"/>
        <v>0</v>
      </c>
      <c r="P72" s="362">
        <f t="shared" si="7"/>
        <v>0</v>
      </c>
      <c r="Q72" s="362">
        <f t="shared" si="7"/>
        <v>0</v>
      </c>
      <c r="R72" s="362">
        <f t="shared" si="7"/>
        <v>0</v>
      </c>
      <c r="S72" s="362">
        <f t="shared" si="7"/>
        <v>0</v>
      </c>
      <c r="T72" s="362">
        <f t="shared" si="7"/>
        <v>0</v>
      </c>
      <c r="U72" s="362">
        <f t="shared" si="7"/>
        <v>0</v>
      </c>
      <c r="V72" s="362">
        <f t="shared" si="7"/>
        <v>0</v>
      </c>
      <c r="W72" s="362">
        <f t="shared" si="7"/>
        <v>0</v>
      </c>
      <c r="X72" s="362">
        <f t="shared" si="7"/>
        <v>0</v>
      </c>
      <c r="Y72" s="349">
        <f t="shared" si="8"/>
        <v>0</v>
      </c>
      <c r="Z72" s="349">
        <f t="shared" si="9"/>
        <v>0</v>
      </c>
      <c r="AA72" s="349"/>
      <c r="AB72" s="353">
        <v>0</v>
      </c>
      <c r="AC72" s="354" t="str">
        <f t="shared" si="10"/>
        <v>Collector</v>
      </c>
      <c r="AD72" s="349"/>
      <c r="AE72" s="349"/>
      <c r="AF72" s="355">
        <f>_xlfn.XLOOKUP(A72,'P1 Date Adjustment'!B:B,'P1 Date Adjustment'!F:F,"not found",0)</f>
        <v>2035</v>
      </c>
      <c r="AG72" s="349">
        <f t="shared" si="11"/>
        <v>0</v>
      </c>
      <c r="AI72" s="360"/>
      <c r="AJ72" s="360"/>
    </row>
    <row r="73" spans="1:36" x14ac:dyDescent="0.25">
      <c r="A73" s="129">
        <v>22</v>
      </c>
      <c r="B73" s="358" t="s">
        <v>263</v>
      </c>
      <c r="C73" s="358" t="str">
        <f>_xlfn.XLOOKUP($A73,'Total project cost for DCs'!A:A,'Total project cost for DCs'!C:C,"Not found",0)</f>
        <v>Upgrade intersection with active modes facilities(TDM)</v>
      </c>
      <c r="D73" s="355" t="s">
        <v>155</v>
      </c>
      <c r="E73" s="355" t="s">
        <v>223</v>
      </c>
      <c r="F73" s="355" t="s">
        <v>826</v>
      </c>
      <c r="H73" s="355" t="str">
        <f t="shared" si="6"/>
        <v>Transport - Drury East IPA</v>
      </c>
      <c r="I73" s="359">
        <f>_xlfn.XLOOKUP($H73,DC_growth_AGS!$A$665:$A$673,DC_growth_AGS!$O$665:$O$673,"Not found",0)</f>
        <v>0.95615833786134774</v>
      </c>
      <c r="J73" s="355">
        <v>2033</v>
      </c>
      <c r="K73" s="362">
        <f t="shared" si="7"/>
        <v>0</v>
      </c>
      <c r="L73" s="362">
        <f t="shared" si="7"/>
        <v>0</v>
      </c>
      <c r="M73" s="362">
        <f t="shared" si="7"/>
        <v>0</v>
      </c>
      <c r="N73" s="362">
        <f t="shared" si="7"/>
        <v>0</v>
      </c>
      <c r="O73" s="362">
        <f t="shared" si="7"/>
        <v>0</v>
      </c>
      <c r="P73" s="362">
        <f t="shared" si="7"/>
        <v>0</v>
      </c>
      <c r="Q73" s="362">
        <f t="shared" si="7"/>
        <v>0</v>
      </c>
      <c r="R73" s="362">
        <f t="shared" si="7"/>
        <v>0</v>
      </c>
      <c r="S73" s="362">
        <f t="shared" si="7"/>
        <v>0</v>
      </c>
      <c r="T73" s="362">
        <f t="shared" si="7"/>
        <v>0</v>
      </c>
      <c r="U73" s="362">
        <f t="shared" si="7"/>
        <v>0</v>
      </c>
      <c r="V73" s="362">
        <f t="shared" si="7"/>
        <v>0</v>
      </c>
      <c r="W73" s="362">
        <f t="shared" si="7"/>
        <v>0</v>
      </c>
      <c r="X73" s="362">
        <f t="shared" si="7"/>
        <v>0</v>
      </c>
      <c r="Y73" s="349">
        <f t="shared" si="8"/>
        <v>0</v>
      </c>
      <c r="Z73" s="349">
        <f t="shared" si="9"/>
        <v>0</v>
      </c>
      <c r="AA73" s="349"/>
      <c r="AB73" s="353">
        <v>0</v>
      </c>
      <c r="AC73" s="354" t="str">
        <f t="shared" si="10"/>
        <v>Collector</v>
      </c>
      <c r="AD73" s="349"/>
      <c r="AE73" s="349"/>
      <c r="AF73" s="355">
        <f>_xlfn.XLOOKUP(A73,'P1 Date Adjustment'!B:B,'P1 Date Adjustment'!F:F,"not found",0)</f>
        <v>2033</v>
      </c>
      <c r="AG73" s="349">
        <f t="shared" si="11"/>
        <v>0</v>
      </c>
      <c r="AI73" s="360"/>
      <c r="AJ73" s="360"/>
    </row>
    <row r="74" spans="1:36" ht="45" x14ac:dyDescent="0.25">
      <c r="A74" s="129" t="s">
        <v>281</v>
      </c>
      <c r="B74" s="358" t="s">
        <v>282</v>
      </c>
      <c r="C74" s="358" t="str">
        <f>_xlfn.XLOOKUP($A74,'Total project cost for DCs'!A:A,'Total project cost for DCs'!C:C,"Not found",0)</f>
        <v xml:space="preserve">Interim 2-lane – install kerb and channel within existing road corridor with provision of active modes on both sides, 20m cross-section </v>
      </c>
      <c r="D74" s="355" t="s">
        <v>155</v>
      </c>
      <c r="E74" s="355" t="s">
        <v>145</v>
      </c>
      <c r="F74" s="355" t="s">
        <v>826</v>
      </c>
      <c r="H74" s="355" t="str">
        <f t="shared" si="6"/>
        <v>Transport - Drury East IPA</v>
      </c>
      <c r="I74" s="359">
        <f>_xlfn.XLOOKUP($H74,DC_growth_AGS!$A$665:$A$673,DC_growth_AGS!$O$665:$O$673,"Not found",0)</f>
        <v>0.95615833786134774</v>
      </c>
      <c r="J74" s="355">
        <v>2025</v>
      </c>
      <c r="K74" s="362">
        <f t="shared" ref="K74:X89" si="12">IF($AC74="Arterial",-K21*$AD$2,0)</f>
        <v>0</v>
      </c>
      <c r="L74" s="362">
        <f t="shared" si="12"/>
        <v>0</v>
      </c>
      <c r="M74" s="362">
        <f t="shared" si="12"/>
        <v>0</v>
      </c>
      <c r="N74" s="362">
        <f t="shared" si="12"/>
        <v>0</v>
      </c>
      <c r="O74" s="362">
        <f t="shared" si="12"/>
        <v>0</v>
      </c>
      <c r="P74" s="362">
        <f t="shared" si="12"/>
        <v>0</v>
      </c>
      <c r="Q74" s="362">
        <f t="shared" si="12"/>
        <v>0</v>
      </c>
      <c r="R74" s="362">
        <f t="shared" si="12"/>
        <v>0</v>
      </c>
      <c r="S74" s="362">
        <f t="shared" si="12"/>
        <v>0</v>
      </c>
      <c r="T74" s="362">
        <f t="shared" si="12"/>
        <v>0</v>
      </c>
      <c r="U74" s="362">
        <f t="shared" si="12"/>
        <v>0</v>
      </c>
      <c r="V74" s="362">
        <f t="shared" si="12"/>
        <v>0</v>
      </c>
      <c r="W74" s="362">
        <f t="shared" si="12"/>
        <v>0</v>
      </c>
      <c r="X74" s="362">
        <f t="shared" si="12"/>
        <v>0</v>
      </c>
      <c r="Y74" s="349">
        <f t="shared" si="8"/>
        <v>0</v>
      </c>
      <c r="Z74" s="349">
        <f t="shared" si="9"/>
        <v>0</v>
      </c>
      <c r="AA74" s="349"/>
      <c r="AB74" s="353">
        <v>0</v>
      </c>
      <c r="AC74" s="354" t="str">
        <f t="shared" si="10"/>
        <v>Arterial</v>
      </c>
      <c r="AD74" s="349"/>
      <c r="AE74" s="349"/>
      <c r="AF74" s="355">
        <f>_xlfn.XLOOKUP(A74,'P1 Date Adjustment'!B:B,'P1 Date Adjustment'!F:F,"not found",0)</f>
        <v>2025</v>
      </c>
      <c r="AG74" s="349">
        <f t="shared" si="11"/>
        <v>0</v>
      </c>
      <c r="AI74" s="360"/>
      <c r="AJ74" s="360"/>
    </row>
    <row r="75" spans="1:36" ht="60" x14ac:dyDescent="0.25">
      <c r="A75" s="129" t="s">
        <v>287</v>
      </c>
      <c r="B75" s="358" t="s">
        <v>282</v>
      </c>
      <c r="C75" s="358" t="str">
        <f>_xlfn.XLOOKUP($A75,'Total project cost for DCs'!A:A,'Total project cost for DCs'!C:C,"Not found",0)</f>
        <v>Final 4-lane - following interim option, upgrade Road corridor to provide four lanes with additional turning lanes at intersections where required (as indicated in SGA Design</v>
      </c>
      <c r="D75" s="355" t="s">
        <v>155</v>
      </c>
      <c r="E75" s="355" t="s">
        <v>157</v>
      </c>
      <c r="F75" s="355" t="s">
        <v>826</v>
      </c>
      <c r="H75" s="355" t="str">
        <f t="shared" si="6"/>
        <v>Transport - Drury East IPA</v>
      </c>
      <c r="I75" s="359">
        <f>_xlfn.XLOOKUP($H75,DC_growth_AGS!$A$665:$A$673,DC_growth_AGS!$O$665:$O$673,"Not found",0)</f>
        <v>0.95615833786134774</v>
      </c>
      <c r="J75" s="355">
        <v>2031</v>
      </c>
      <c r="K75" s="362">
        <f t="shared" si="12"/>
        <v>0</v>
      </c>
      <c r="L75" s="362">
        <f t="shared" si="12"/>
        <v>0</v>
      </c>
      <c r="M75" s="362">
        <f t="shared" si="12"/>
        <v>0</v>
      </c>
      <c r="N75" s="362">
        <f t="shared" si="12"/>
        <v>0</v>
      </c>
      <c r="O75" s="362">
        <f t="shared" si="12"/>
        <v>0</v>
      </c>
      <c r="P75" s="362">
        <f t="shared" si="12"/>
        <v>0</v>
      </c>
      <c r="Q75" s="362">
        <f t="shared" si="12"/>
        <v>0</v>
      </c>
      <c r="R75" s="362">
        <f t="shared" si="12"/>
        <v>0</v>
      </c>
      <c r="S75" s="362">
        <f t="shared" si="12"/>
        <v>0</v>
      </c>
      <c r="T75" s="362">
        <f t="shared" si="12"/>
        <v>0</v>
      </c>
      <c r="U75" s="362">
        <f t="shared" si="12"/>
        <v>0</v>
      </c>
      <c r="V75" s="362">
        <f t="shared" si="12"/>
        <v>0</v>
      </c>
      <c r="W75" s="362">
        <f t="shared" si="12"/>
        <v>0</v>
      </c>
      <c r="X75" s="362">
        <f t="shared" si="12"/>
        <v>0</v>
      </c>
      <c r="Y75" s="349">
        <f t="shared" si="8"/>
        <v>0</v>
      </c>
      <c r="Z75" s="349">
        <f t="shared" si="9"/>
        <v>0</v>
      </c>
      <c r="AA75" s="349"/>
      <c r="AB75" s="353">
        <v>0</v>
      </c>
      <c r="AC75" s="354" t="str">
        <f t="shared" si="10"/>
        <v>Arterial</v>
      </c>
      <c r="AD75" s="349"/>
      <c r="AE75" s="349"/>
      <c r="AF75" s="355">
        <f>_xlfn.XLOOKUP(A75,'P1 Date Adjustment'!B:B,'P1 Date Adjustment'!F:F,"not found",0)</f>
        <v>2031</v>
      </c>
      <c r="AG75" s="349">
        <f t="shared" si="11"/>
        <v>0</v>
      </c>
      <c r="AI75" s="360"/>
      <c r="AJ75" s="360"/>
    </row>
    <row r="76" spans="1:36" ht="30" x14ac:dyDescent="0.25">
      <c r="A76" s="129">
        <v>24</v>
      </c>
      <c r="B76" s="358" t="s">
        <v>295</v>
      </c>
      <c r="C76" s="358" t="str">
        <f>_xlfn.XLOOKUP($A76,'Total project cost for DCs'!A:A,'Total project cost for DCs'!C:C,"Not found",0)</f>
        <v xml:space="preserve">2-lane urban - upgrade existing road layout with active modes on both sides, 20m cross-section </v>
      </c>
      <c r="D76" s="355" t="s">
        <v>155</v>
      </c>
      <c r="E76" s="355" t="s">
        <v>190</v>
      </c>
      <c r="F76" s="355" t="s">
        <v>826</v>
      </c>
      <c r="H76" s="355" t="str">
        <f t="shared" si="6"/>
        <v>Transport - Drury East IPA</v>
      </c>
      <c r="I76" s="359">
        <f>_xlfn.XLOOKUP($H76,DC_growth_AGS!$A$665:$A$673,DC_growth_AGS!$O$665:$O$673,"Not found",0)</f>
        <v>0.95615833786134774</v>
      </c>
      <c r="J76" s="355">
        <v>2038</v>
      </c>
      <c r="K76" s="362">
        <f t="shared" si="12"/>
        <v>0</v>
      </c>
      <c r="L76" s="362">
        <f t="shared" si="12"/>
        <v>0</v>
      </c>
      <c r="M76" s="362">
        <f t="shared" si="12"/>
        <v>0</v>
      </c>
      <c r="N76" s="362">
        <f t="shared" si="12"/>
        <v>0</v>
      </c>
      <c r="O76" s="362">
        <f t="shared" si="12"/>
        <v>0</v>
      </c>
      <c r="P76" s="362">
        <f t="shared" si="12"/>
        <v>0</v>
      </c>
      <c r="Q76" s="362">
        <f t="shared" si="12"/>
        <v>-69360.651559976905</v>
      </c>
      <c r="R76" s="362">
        <f t="shared" si="12"/>
        <v>0</v>
      </c>
      <c r="S76" s="362">
        <f t="shared" si="12"/>
        <v>0</v>
      </c>
      <c r="T76" s="362">
        <f t="shared" si="12"/>
        <v>0</v>
      </c>
      <c r="U76" s="362">
        <f t="shared" si="12"/>
        <v>0</v>
      </c>
      <c r="V76" s="362">
        <f t="shared" si="12"/>
        <v>0</v>
      </c>
      <c r="W76" s="362">
        <f t="shared" si="12"/>
        <v>0</v>
      </c>
      <c r="X76" s="362">
        <f t="shared" si="12"/>
        <v>0</v>
      </c>
      <c r="Y76" s="349">
        <f t="shared" si="8"/>
        <v>-69360.651559976905</v>
      </c>
      <c r="Z76" s="349">
        <f t="shared" si="9"/>
        <v>-69360.651559976905</v>
      </c>
      <c r="AA76" s="349"/>
      <c r="AB76" s="353">
        <v>0</v>
      </c>
      <c r="AC76" s="354" t="str">
        <f t="shared" si="10"/>
        <v>Arterial</v>
      </c>
      <c r="AD76" s="349"/>
      <c r="AE76" s="349"/>
      <c r="AF76" s="355">
        <f>_xlfn.XLOOKUP(A76,'P1 Date Adjustment'!B:B,'P1 Date Adjustment'!F:F,"not found",0)</f>
        <v>2038</v>
      </c>
      <c r="AG76" s="349">
        <f t="shared" si="11"/>
        <v>-66319.765308567614</v>
      </c>
      <c r="AI76" s="360"/>
      <c r="AJ76" s="360"/>
    </row>
    <row r="77" spans="1:36" ht="30" x14ac:dyDescent="0.25">
      <c r="A77" s="129">
        <v>25</v>
      </c>
      <c r="B77" s="358" t="s">
        <v>296</v>
      </c>
      <c r="C77" s="358" t="str">
        <f>_xlfn.XLOOKUP($A77,'Total project cost for DCs'!A:A,'Total project cost for DCs'!C:C,"Not found",0)</f>
        <v>2-lane urban- upgrade existing road layout to 2-lane urban with active modes on both sides</v>
      </c>
      <c r="D77" s="355" t="s">
        <v>155</v>
      </c>
      <c r="E77" s="355" t="s">
        <v>199</v>
      </c>
      <c r="F77" s="355" t="s">
        <v>826</v>
      </c>
      <c r="H77" s="355" t="str">
        <f t="shared" si="6"/>
        <v>Transport - Drury East IPA</v>
      </c>
      <c r="I77" s="359">
        <f>_xlfn.XLOOKUP($H77,DC_growth_AGS!$A$665:$A$673,DC_growth_AGS!$O$665:$O$673,"Not found",0)</f>
        <v>0.95615833786134774</v>
      </c>
      <c r="J77" s="355">
        <v>2039</v>
      </c>
      <c r="K77" s="362">
        <f t="shared" si="12"/>
        <v>0</v>
      </c>
      <c r="L77" s="362">
        <f t="shared" si="12"/>
        <v>0</v>
      </c>
      <c r="M77" s="362">
        <f t="shared" si="12"/>
        <v>0</v>
      </c>
      <c r="N77" s="362">
        <f t="shared" si="12"/>
        <v>0</v>
      </c>
      <c r="O77" s="362">
        <f t="shared" si="12"/>
        <v>0</v>
      </c>
      <c r="P77" s="362">
        <f t="shared" si="12"/>
        <v>0</v>
      </c>
      <c r="Q77" s="362">
        <f t="shared" si="12"/>
        <v>0</v>
      </c>
      <c r="R77" s="362">
        <f t="shared" si="12"/>
        <v>0</v>
      </c>
      <c r="S77" s="362">
        <f t="shared" si="12"/>
        <v>0</v>
      </c>
      <c r="T77" s="362">
        <f t="shared" si="12"/>
        <v>0</v>
      </c>
      <c r="U77" s="362">
        <f t="shared" si="12"/>
        <v>0</v>
      </c>
      <c r="V77" s="362">
        <f t="shared" si="12"/>
        <v>0</v>
      </c>
      <c r="W77" s="362">
        <f t="shared" si="12"/>
        <v>0</v>
      </c>
      <c r="X77" s="362">
        <f t="shared" si="12"/>
        <v>0</v>
      </c>
      <c r="Y77" s="349">
        <f t="shared" si="8"/>
        <v>0</v>
      </c>
      <c r="Z77" s="349">
        <f t="shared" si="9"/>
        <v>0</v>
      </c>
      <c r="AA77" s="349"/>
      <c r="AB77" s="353">
        <v>0</v>
      </c>
      <c r="AC77" s="354" t="str">
        <f t="shared" si="10"/>
        <v>Collector</v>
      </c>
      <c r="AD77" s="349"/>
      <c r="AE77" s="349"/>
      <c r="AF77" s="355">
        <f>_xlfn.XLOOKUP(A77,'P1 Date Adjustment'!B:B,'P1 Date Adjustment'!F:F,"not found",0)</f>
        <v>2039</v>
      </c>
      <c r="AG77" s="349">
        <f t="shared" si="11"/>
        <v>0</v>
      </c>
      <c r="AI77" s="360"/>
      <c r="AJ77" s="360"/>
    </row>
    <row r="78" spans="1:36" ht="45" x14ac:dyDescent="0.25">
      <c r="A78" s="129" t="s">
        <v>298</v>
      </c>
      <c r="B78" s="358" t="s">
        <v>299</v>
      </c>
      <c r="C78" s="358" t="str">
        <f>_xlfn.XLOOKUP($A78,'Total project cost for DCs'!A:A,'Total project cost for DCs'!C:C,"Not found",0)</f>
        <v>Active mode upgrades- existing road layout with active modes on both sides + intersection upgrades for active mode crossing</v>
      </c>
      <c r="D78" s="355" t="s">
        <v>155</v>
      </c>
      <c r="E78" s="355" t="s">
        <v>199</v>
      </c>
      <c r="F78" s="355" t="s">
        <v>826</v>
      </c>
      <c r="H78" s="355" t="str">
        <f t="shared" si="6"/>
        <v>Transport - Drury East IPA</v>
      </c>
      <c r="I78" s="359">
        <f>_xlfn.XLOOKUP($H78,DC_growth_AGS!$A$665:$A$673,DC_growth_AGS!$O$665:$O$673,"Not found",0)</f>
        <v>0.95615833786134774</v>
      </c>
      <c r="J78" s="355">
        <v>2039</v>
      </c>
      <c r="K78" s="362">
        <f t="shared" si="12"/>
        <v>0</v>
      </c>
      <c r="L78" s="362">
        <f t="shared" si="12"/>
        <v>0</v>
      </c>
      <c r="M78" s="362">
        <f t="shared" si="12"/>
        <v>0</v>
      </c>
      <c r="N78" s="362">
        <f t="shared" si="12"/>
        <v>0</v>
      </c>
      <c r="O78" s="362">
        <f t="shared" si="12"/>
        <v>0</v>
      </c>
      <c r="P78" s="362">
        <f t="shared" si="12"/>
        <v>0</v>
      </c>
      <c r="Q78" s="362">
        <f t="shared" si="12"/>
        <v>0</v>
      </c>
      <c r="R78" s="362">
        <f t="shared" si="12"/>
        <v>0</v>
      </c>
      <c r="S78" s="362">
        <f t="shared" si="12"/>
        <v>0</v>
      </c>
      <c r="T78" s="362">
        <f t="shared" si="12"/>
        <v>0</v>
      </c>
      <c r="U78" s="362">
        <f t="shared" si="12"/>
        <v>0</v>
      </c>
      <c r="V78" s="362">
        <f t="shared" si="12"/>
        <v>0</v>
      </c>
      <c r="W78" s="362">
        <f t="shared" si="12"/>
        <v>0</v>
      </c>
      <c r="X78" s="362">
        <f t="shared" si="12"/>
        <v>0</v>
      </c>
      <c r="Y78" s="349">
        <f t="shared" si="8"/>
        <v>0</v>
      </c>
      <c r="Z78" s="349">
        <f t="shared" si="9"/>
        <v>0</v>
      </c>
      <c r="AA78" s="349"/>
      <c r="AB78" s="353">
        <v>0</v>
      </c>
      <c r="AC78" s="354" t="str">
        <f t="shared" si="10"/>
        <v>Collector</v>
      </c>
      <c r="AD78" s="349"/>
      <c r="AE78" s="349"/>
      <c r="AF78" s="355">
        <f>_xlfn.XLOOKUP(A78,'P1 Date Adjustment'!B:B,'P1 Date Adjustment'!F:F,"not found",0)</f>
        <v>2039</v>
      </c>
      <c r="AG78" s="349">
        <f t="shared" si="11"/>
        <v>0</v>
      </c>
      <c r="AI78" s="360"/>
      <c r="AJ78" s="360"/>
    </row>
    <row r="79" spans="1:36" ht="30" x14ac:dyDescent="0.25">
      <c r="A79" s="129" t="s">
        <v>304</v>
      </c>
      <c r="B79" s="358" t="s">
        <v>305</v>
      </c>
      <c r="C79" s="358" t="str">
        <f>_xlfn.XLOOKUP($A79,'Total project cost for DCs'!A:A,'Total project cost for DCs'!C:C,"Not found",0)</f>
        <v>2-lane collector to connect with Drury Central Station, including bridge over streamM)</v>
      </c>
      <c r="D79" s="355" t="s">
        <v>155</v>
      </c>
      <c r="E79" s="355" t="s">
        <v>223</v>
      </c>
      <c r="F79" s="355" t="s">
        <v>826</v>
      </c>
      <c r="H79" s="355" t="str">
        <f t="shared" si="6"/>
        <v>Transport - Drury East IPA</v>
      </c>
      <c r="I79" s="359">
        <f>_xlfn.XLOOKUP($H79,DC_growth_AGS!$A$665:$A$673,DC_growth_AGS!$O$665:$O$673,"Not found",0)</f>
        <v>0.95615833786134774</v>
      </c>
      <c r="J79" s="355">
        <v>2035</v>
      </c>
      <c r="K79" s="362">
        <f t="shared" si="12"/>
        <v>0</v>
      </c>
      <c r="L79" s="362">
        <f t="shared" si="12"/>
        <v>0</v>
      </c>
      <c r="M79" s="362">
        <f t="shared" si="12"/>
        <v>0</v>
      </c>
      <c r="N79" s="362">
        <f t="shared" si="12"/>
        <v>0</v>
      </c>
      <c r="O79" s="362">
        <f t="shared" si="12"/>
        <v>0</v>
      </c>
      <c r="P79" s="362">
        <f t="shared" si="12"/>
        <v>0</v>
      </c>
      <c r="Q79" s="362">
        <f t="shared" si="12"/>
        <v>0</v>
      </c>
      <c r="R79" s="362">
        <f t="shared" si="12"/>
        <v>0</v>
      </c>
      <c r="S79" s="362">
        <f t="shared" si="12"/>
        <v>0</v>
      </c>
      <c r="T79" s="362">
        <f t="shared" si="12"/>
        <v>0</v>
      </c>
      <c r="U79" s="362">
        <f t="shared" si="12"/>
        <v>0</v>
      </c>
      <c r="V79" s="362">
        <f t="shared" si="12"/>
        <v>0</v>
      </c>
      <c r="W79" s="362">
        <f t="shared" si="12"/>
        <v>0</v>
      </c>
      <c r="X79" s="362">
        <f t="shared" si="12"/>
        <v>0</v>
      </c>
      <c r="Y79" s="349">
        <f t="shared" si="8"/>
        <v>0</v>
      </c>
      <c r="Z79" s="349">
        <f t="shared" si="9"/>
        <v>0</v>
      </c>
      <c r="AA79" s="349"/>
      <c r="AB79" s="353">
        <v>0</v>
      </c>
      <c r="AC79" s="354" t="str">
        <f t="shared" si="10"/>
        <v>Collector</v>
      </c>
      <c r="AD79" s="349"/>
      <c r="AE79" s="349"/>
      <c r="AF79" s="355">
        <f>_xlfn.XLOOKUP(A79,'P1 Date Adjustment'!B:B,'P1 Date Adjustment'!F:F,"not found",0)</f>
        <v>2035</v>
      </c>
      <c r="AG79" s="349">
        <f t="shared" si="11"/>
        <v>0</v>
      </c>
      <c r="AI79" s="360"/>
      <c r="AJ79" s="360"/>
    </row>
    <row r="80" spans="1:36" ht="30" x14ac:dyDescent="0.25">
      <c r="A80" s="129">
        <v>31</v>
      </c>
      <c r="B80" s="358" t="s">
        <v>311</v>
      </c>
      <c r="C80" s="358" t="str">
        <f>_xlfn.XLOOKUP($A80,'Total project cost for DCs'!A:A,'Total project cost for DCs'!C:C,"Not found",0)</f>
        <v>2-lane urban - upgrade existing roadwith active modes on both sides / Mill Road design ?</v>
      </c>
      <c r="D80" s="355" t="s">
        <v>155</v>
      </c>
      <c r="E80" s="355" t="s">
        <v>199</v>
      </c>
      <c r="F80" s="355" t="s">
        <v>826</v>
      </c>
      <c r="H80" s="355" t="str">
        <f t="shared" si="6"/>
        <v>Transport - Drury East IPA</v>
      </c>
      <c r="I80" s="359">
        <f>_xlfn.XLOOKUP($H80,DC_growth_AGS!$A$665:$A$673,DC_growth_AGS!$O$665:$O$673,"Not found",0)</f>
        <v>0.95615833786134774</v>
      </c>
      <c r="J80" s="355">
        <v>2039</v>
      </c>
      <c r="K80" s="362">
        <f t="shared" si="12"/>
        <v>0</v>
      </c>
      <c r="L80" s="362">
        <f t="shared" si="12"/>
        <v>0</v>
      </c>
      <c r="M80" s="362">
        <f t="shared" si="12"/>
        <v>0</v>
      </c>
      <c r="N80" s="362">
        <f t="shared" si="12"/>
        <v>0</v>
      </c>
      <c r="O80" s="362">
        <f t="shared" si="12"/>
        <v>0</v>
      </c>
      <c r="P80" s="362">
        <f t="shared" si="12"/>
        <v>0</v>
      </c>
      <c r="Q80" s="362">
        <f t="shared" si="12"/>
        <v>0</v>
      </c>
      <c r="R80" s="362">
        <f t="shared" si="12"/>
        <v>0</v>
      </c>
      <c r="S80" s="362">
        <f t="shared" si="12"/>
        <v>0</v>
      </c>
      <c r="T80" s="362">
        <f t="shared" si="12"/>
        <v>0</v>
      </c>
      <c r="U80" s="362">
        <f t="shared" si="12"/>
        <v>0</v>
      </c>
      <c r="V80" s="362">
        <f t="shared" si="12"/>
        <v>0</v>
      </c>
      <c r="W80" s="362">
        <f t="shared" si="12"/>
        <v>0</v>
      </c>
      <c r="X80" s="362">
        <f t="shared" si="12"/>
        <v>0</v>
      </c>
      <c r="Y80" s="349">
        <f t="shared" si="8"/>
        <v>0</v>
      </c>
      <c r="Z80" s="349">
        <f t="shared" si="9"/>
        <v>0</v>
      </c>
      <c r="AA80" s="349"/>
      <c r="AB80" s="353">
        <v>0</v>
      </c>
      <c r="AC80" s="354" t="str">
        <f t="shared" si="10"/>
        <v>Collector</v>
      </c>
      <c r="AD80" s="349"/>
      <c r="AE80" s="349"/>
      <c r="AF80" s="355">
        <f>_xlfn.XLOOKUP(A80,'P1 Date Adjustment'!B:B,'P1 Date Adjustment'!F:F,"not found",0)</f>
        <v>2039</v>
      </c>
      <c r="AG80" s="349">
        <f t="shared" si="11"/>
        <v>0</v>
      </c>
      <c r="AI80" s="360"/>
      <c r="AJ80" s="360"/>
    </row>
    <row r="81" spans="1:36" x14ac:dyDescent="0.25">
      <c r="A81" s="129">
        <v>32</v>
      </c>
      <c r="B81" s="358" t="s">
        <v>313</v>
      </c>
      <c r="C81" s="358" t="str">
        <f>_xlfn.XLOOKUP($A81,'Total project cost for DCs'!A:A,'Total project cost for DCs'!C:C,"Not found",0)</f>
        <v>Assume 1 simple roundabout intesection</v>
      </c>
      <c r="D81" s="355" t="s">
        <v>155</v>
      </c>
      <c r="E81" s="355" t="s">
        <v>190</v>
      </c>
      <c r="F81" s="355" t="s">
        <v>826</v>
      </c>
      <c r="H81" s="355" t="str">
        <f t="shared" si="6"/>
        <v>Transport - Drury East IPA</v>
      </c>
      <c r="I81" s="359">
        <f>_xlfn.XLOOKUP($H81,DC_growth_AGS!$A$665:$A$673,DC_growth_AGS!$O$665:$O$673,"Not found",0)</f>
        <v>0.95615833786134774</v>
      </c>
      <c r="J81" s="355">
        <v>2039</v>
      </c>
      <c r="K81" s="362">
        <f t="shared" si="12"/>
        <v>0</v>
      </c>
      <c r="L81" s="362">
        <f t="shared" si="12"/>
        <v>0</v>
      </c>
      <c r="M81" s="362">
        <f t="shared" si="12"/>
        <v>0</v>
      </c>
      <c r="N81" s="362">
        <f t="shared" si="12"/>
        <v>0</v>
      </c>
      <c r="O81" s="362">
        <f t="shared" si="12"/>
        <v>0</v>
      </c>
      <c r="P81" s="362">
        <f t="shared" si="12"/>
        <v>0</v>
      </c>
      <c r="Q81" s="362">
        <f t="shared" si="12"/>
        <v>0</v>
      </c>
      <c r="R81" s="362">
        <f t="shared" si="12"/>
        <v>0</v>
      </c>
      <c r="S81" s="362">
        <f t="shared" si="12"/>
        <v>0</v>
      </c>
      <c r="T81" s="362">
        <f t="shared" si="12"/>
        <v>0</v>
      </c>
      <c r="U81" s="362">
        <f t="shared" si="12"/>
        <v>0</v>
      </c>
      <c r="V81" s="362">
        <f t="shared" si="12"/>
        <v>0</v>
      </c>
      <c r="W81" s="362">
        <f t="shared" si="12"/>
        <v>0</v>
      </c>
      <c r="X81" s="362">
        <f t="shared" si="12"/>
        <v>0</v>
      </c>
      <c r="Y81" s="349">
        <f t="shared" si="8"/>
        <v>0</v>
      </c>
      <c r="Z81" s="349">
        <f t="shared" si="9"/>
        <v>0</v>
      </c>
      <c r="AA81" s="349"/>
      <c r="AB81" s="353">
        <v>0</v>
      </c>
      <c r="AC81" s="354" t="str">
        <f t="shared" si="10"/>
        <v>Arterial</v>
      </c>
      <c r="AD81" s="349"/>
      <c r="AE81" s="349"/>
      <c r="AF81" s="355">
        <f>_xlfn.XLOOKUP(A81,'P1 Date Adjustment'!B:B,'P1 Date Adjustment'!F:F,"not found",0)</f>
        <v>2039</v>
      </c>
      <c r="AG81" s="349">
        <f t="shared" si="11"/>
        <v>0</v>
      </c>
      <c r="AI81" s="360"/>
      <c r="AJ81" s="360"/>
    </row>
    <row r="82" spans="1:36" ht="30" x14ac:dyDescent="0.25">
      <c r="A82" s="129">
        <v>33</v>
      </c>
      <c r="B82" s="358" t="s">
        <v>315</v>
      </c>
      <c r="C82" s="358" t="str">
        <f>_xlfn.XLOOKUP($A82,'Total project cost for DCs'!A:A,'Total project cost for DCs'!C:C,"Not found",0)</f>
        <v>2-lane urban- upgrade existing road layout to 2-lane urban with active modes on both sides (TDM )</v>
      </c>
      <c r="D82" s="355" t="s">
        <v>155</v>
      </c>
      <c r="E82" s="355" t="s">
        <v>199</v>
      </c>
      <c r="F82" s="355" t="s">
        <v>826</v>
      </c>
      <c r="H82" s="355" t="str">
        <f t="shared" si="6"/>
        <v>Transport - Drury East IPA</v>
      </c>
      <c r="I82" s="359">
        <f>_xlfn.XLOOKUP($H82,DC_growth_AGS!$A$665:$A$673,DC_growth_AGS!$O$665:$O$673,"Not found",0)</f>
        <v>0.95615833786134774</v>
      </c>
      <c r="J82" s="355">
        <v>2033</v>
      </c>
      <c r="K82" s="362">
        <f t="shared" si="12"/>
        <v>0</v>
      </c>
      <c r="L82" s="362">
        <f t="shared" si="12"/>
        <v>0</v>
      </c>
      <c r="M82" s="362">
        <f t="shared" si="12"/>
        <v>0</v>
      </c>
      <c r="N82" s="362">
        <f t="shared" si="12"/>
        <v>0</v>
      </c>
      <c r="O82" s="362">
        <f t="shared" si="12"/>
        <v>0</v>
      </c>
      <c r="P82" s="362">
        <f t="shared" si="12"/>
        <v>0</v>
      </c>
      <c r="Q82" s="362">
        <f t="shared" si="12"/>
        <v>0</v>
      </c>
      <c r="R82" s="362">
        <f t="shared" si="12"/>
        <v>0</v>
      </c>
      <c r="S82" s="362">
        <f t="shared" si="12"/>
        <v>0</v>
      </c>
      <c r="T82" s="362">
        <f t="shared" si="12"/>
        <v>0</v>
      </c>
      <c r="U82" s="362">
        <f t="shared" si="12"/>
        <v>0</v>
      </c>
      <c r="V82" s="362">
        <f t="shared" si="12"/>
        <v>0</v>
      </c>
      <c r="W82" s="362">
        <f t="shared" si="12"/>
        <v>0</v>
      </c>
      <c r="X82" s="362">
        <f t="shared" si="12"/>
        <v>0</v>
      </c>
      <c r="Y82" s="349">
        <f t="shared" si="8"/>
        <v>0</v>
      </c>
      <c r="Z82" s="349">
        <f t="shared" si="9"/>
        <v>0</v>
      </c>
      <c r="AA82" s="349"/>
      <c r="AB82" s="353">
        <v>0</v>
      </c>
      <c r="AC82" s="354" t="str">
        <f t="shared" si="10"/>
        <v>Collector</v>
      </c>
      <c r="AD82" s="349"/>
      <c r="AE82" s="349"/>
      <c r="AF82" s="355">
        <f>_xlfn.XLOOKUP(A82,'P1 Date Adjustment'!B:B,'P1 Date Adjustment'!F:F,"not found",0)</f>
        <v>2033</v>
      </c>
      <c r="AG82" s="349">
        <f t="shared" si="11"/>
        <v>0</v>
      </c>
      <c r="AI82" s="360"/>
      <c r="AJ82" s="360"/>
    </row>
    <row r="83" spans="1:36" ht="30" x14ac:dyDescent="0.25">
      <c r="A83" s="129" t="s">
        <v>326</v>
      </c>
      <c r="B83" s="358" t="s">
        <v>327</v>
      </c>
      <c r="C83" s="358" t="str">
        <f>_xlfn.XLOOKUP($A83,'Total project cost for DCs'!A:A,'Total project cost for DCs'!C:C,"Not found",0)</f>
        <v>2-lane urban- upgrade existing road layout with active modes on both sides (Under construction)</v>
      </c>
      <c r="D83" s="355" t="s">
        <v>155</v>
      </c>
      <c r="E83" s="355" t="s">
        <v>227</v>
      </c>
      <c r="F83" s="355" t="s">
        <v>826</v>
      </c>
      <c r="H83" s="355" t="str">
        <f t="shared" si="6"/>
        <v>Transport - Drury East IPA</v>
      </c>
      <c r="I83" s="359">
        <f>_xlfn.XLOOKUP($H83,DC_growth_AGS!$A$665:$A$673,DC_growth_AGS!$O$665:$O$673,"Not found",0)</f>
        <v>0.95615833786134774</v>
      </c>
      <c r="J83" s="355">
        <v>2033</v>
      </c>
      <c r="K83" s="362">
        <f t="shared" si="12"/>
        <v>0</v>
      </c>
      <c r="L83" s="362">
        <f t="shared" si="12"/>
        <v>0</v>
      </c>
      <c r="M83" s="362">
        <f t="shared" si="12"/>
        <v>0</v>
      </c>
      <c r="N83" s="362">
        <f t="shared" si="12"/>
        <v>0</v>
      </c>
      <c r="O83" s="362">
        <f t="shared" si="12"/>
        <v>0</v>
      </c>
      <c r="P83" s="362">
        <f t="shared" si="12"/>
        <v>0</v>
      </c>
      <c r="Q83" s="362">
        <f t="shared" si="12"/>
        <v>0</v>
      </c>
      <c r="R83" s="362">
        <f t="shared" si="12"/>
        <v>0</v>
      </c>
      <c r="S83" s="362">
        <f t="shared" si="12"/>
        <v>0</v>
      </c>
      <c r="T83" s="362">
        <f t="shared" si="12"/>
        <v>0</v>
      </c>
      <c r="U83" s="362">
        <f t="shared" si="12"/>
        <v>0</v>
      </c>
      <c r="V83" s="362">
        <f t="shared" si="12"/>
        <v>0</v>
      </c>
      <c r="W83" s="362">
        <f t="shared" si="12"/>
        <v>0</v>
      </c>
      <c r="X83" s="362">
        <f t="shared" si="12"/>
        <v>0</v>
      </c>
      <c r="Y83" s="349">
        <f t="shared" si="8"/>
        <v>0</v>
      </c>
      <c r="Z83" s="349">
        <f t="shared" si="9"/>
        <v>0</v>
      </c>
      <c r="AA83" s="349"/>
      <c r="AB83" s="353">
        <v>0</v>
      </c>
      <c r="AC83" s="354" t="str">
        <f t="shared" si="10"/>
        <v>Arterial</v>
      </c>
      <c r="AD83" s="349"/>
      <c r="AE83" s="349"/>
      <c r="AF83" s="355">
        <f>_xlfn.XLOOKUP(A83,'P1 Date Adjustment'!B:B,'P1 Date Adjustment'!F:F,"not found",0)</f>
        <v>2033</v>
      </c>
      <c r="AG83" s="349">
        <f t="shared" si="11"/>
        <v>0</v>
      </c>
      <c r="AI83" s="360"/>
      <c r="AJ83" s="360"/>
    </row>
    <row r="84" spans="1:36" ht="45" x14ac:dyDescent="0.25">
      <c r="A84" s="129" t="s">
        <v>334</v>
      </c>
      <c r="B84" s="358" t="s">
        <v>335</v>
      </c>
      <c r="C84" s="358" t="str">
        <f>_xlfn.XLOOKUP($A84,'Total project cost for DCs'!A:A,'Total project cost for DCs'!C:C,"Not found",0)</f>
        <v>4-lane urban- upgrade interim 2-lane urban corridor to a 4-lane corridor with active modes on both sides (SGA design)</v>
      </c>
      <c r="D84" s="355" t="s">
        <v>155</v>
      </c>
      <c r="E84" s="355" t="s">
        <v>157</v>
      </c>
      <c r="F84" s="355" t="s">
        <v>826</v>
      </c>
      <c r="H84" s="355" t="str">
        <f t="shared" si="6"/>
        <v>Transport - Drury East IPA</v>
      </c>
      <c r="I84" s="359">
        <f>_xlfn.XLOOKUP($H84,DC_growth_AGS!$A$665:$A$673,DC_growth_AGS!$O$665:$O$673,"Not found",0)</f>
        <v>0.95615833786134774</v>
      </c>
      <c r="J84" s="355">
        <v>2050</v>
      </c>
      <c r="K84" s="362">
        <f t="shared" si="12"/>
        <v>0</v>
      </c>
      <c r="L84" s="362">
        <f t="shared" si="12"/>
        <v>0</v>
      </c>
      <c r="M84" s="362">
        <f t="shared" si="12"/>
        <v>0</v>
      </c>
      <c r="N84" s="362">
        <f t="shared" si="12"/>
        <v>0</v>
      </c>
      <c r="O84" s="362">
        <f t="shared" si="12"/>
        <v>0</v>
      </c>
      <c r="P84" s="362">
        <f t="shared" si="12"/>
        <v>0</v>
      </c>
      <c r="Q84" s="362">
        <f t="shared" si="12"/>
        <v>0</v>
      </c>
      <c r="R84" s="362">
        <f t="shared" si="12"/>
        <v>0</v>
      </c>
      <c r="S84" s="362">
        <f t="shared" si="12"/>
        <v>0</v>
      </c>
      <c r="T84" s="362">
        <f t="shared" si="12"/>
        <v>0</v>
      </c>
      <c r="U84" s="362">
        <f t="shared" si="12"/>
        <v>0</v>
      </c>
      <c r="V84" s="362">
        <f t="shared" si="12"/>
        <v>0</v>
      </c>
      <c r="W84" s="362">
        <f t="shared" si="12"/>
        <v>0</v>
      </c>
      <c r="X84" s="362">
        <f t="shared" si="12"/>
        <v>0</v>
      </c>
      <c r="Y84" s="349">
        <f t="shared" si="8"/>
        <v>0</v>
      </c>
      <c r="Z84" s="349">
        <f t="shared" si="9"/>
        <v>0</v>
      </c>
      <c r="AA84" s="349"/>
      <c r="AB84" s="353">
        <v>0</v>
      </c>
      <c r="AC84" s="354" t="str">
        <f t="shared" si="10"/>
        <v>Arterial</v>
      </c>
      <c r="AD84" s="349"/>
      <c r="AE84" s="349"/>
      <c r="AF84" s="355">
        <f>_xlfn.XLOOKUP(A84,'P1 Date Adjustment'!B:B,'P1 Date Adjustment'!F:F,"not found",0)</f>
        <v>2050</v>
      </c>
      <c r="AG84" s="349">
        <f t="shared" si="11"/>
        <v>0</v>
      </c>
      <c r="AI84" s="360"/>
      <c r="AJ84" s="360"/>
    </row>
    <row r="85" spans="1:36" ht="30" x14ac:dyDescent="0.25">
      <c r="A85" s="129" t="s">
        <v>342</v>
      </c>
      <c r="B85" s="358" t="s">
        <v>343</v>
      </c>
      <c r="C85" s="358" t="str">
        <f>_xlfn.XLOOKUP($A85,'Total project cost for DCs'!A:A,'Total project cost for DCs'!C:C,"Not found",0)</f>
        <v>Upgrade interim 2-lane bridges (3No. to 4 lane bridges with active modes on both sides (SGA design)</v>
      </c>
      <c r="D85" s="355" t="s">
        <v>155</v>
      </c>
      <c r="E85" s="355" t="s">
        <v>345</v>
      </c>
      <c r="F85" s="355" t="s">
        <v>826</v>
      </c>
      <c r="H85" s="355" t="str">
        <f t="shared" si="6"/>
        <v>Transport - Drury East IPA</v>
      </c>
      <c r="I85" s="359">
        <f>_xlfn.XLOOKUP($H85,DC_growth_AGS!$A$665:$A$673,DC_growth_AGS!$O$665:$O$673,"Not found",0)</f>
        <v>0.95615833786134774</v>
      </c>
      <c r="J85" s="355">
        <v>2050</v>
      </c>
      <c r="K85" s="362">
        <f t="shared" si="12"/>
        <v>0</v>
      </c>
      <c r="L85" s="362">
        <f t="shared" si="12"/>
        <v>0</v>
      </c>
      <c r="M85" s="362">
        <f t="shared" si="12"/>
        <v>0</v>
      </c>
      <c r="N85" s="362">
        <f t="shared" si="12"/>
        <v>0</v>
      </c>
      <c r="O85" s="362">
        <f t="shared" si="12"/>
        <v>0</v>
      </c>
      <c r="P85" s="362">
        <f t="shared" si="12"/>
        <v>0</v>
      </c>
      <c r="Q85" s="362">
        <f t="shared" si="12"/>
        <v>0</v>
      </c>
      <c r="R85" s="362">
        <f t="shared" si="12"/>
        <v>0</v>
      </c>
      <c r="S85" s="362">
        <f t="shared" si="12"/>
        <v>0</v>
      </c>
      <c r="T85" s="362">
        <f t="shared" si="12"/>
        <v>0</v>
      </c>
      <c r="U85" s="362">
        <f t="shared" si="12"/>
        <v>0</v>
      </c>
      <c r="V85" s="362">
        <f t="shared" si="12"/>
        <v>0</v>
      </c>
      <c r="W85" s="362">
        <f t="shared" si="12"/>
        <v>0</v>
      </c>
      <c r="X85" s="362">
        <f t="shared" si="12"/>
        <v>0</v>
      </c>
      <c r="Y85" s="349">
        <f t="shared" si="8"/>
        <v>0</v>
      </c>
      <c r="Z85" s="349">
        <f t="shared" si="9"/>
        <v>0</v>
      </c>
      <c r="AA85" s="349"/>
      <c r="AB85" s="353">
        <v>0</v>
      </c>
      <c r="AC85" s="354" t="str">
        <f t="shared" si="10"/>
        <v>Arterial</v>
      </c>
      <c r="AD85" s="349"/>
      <c r="AE85" s="349"/>
      <c r="AF85" s="355">
        <f>_xlfn.XLOOKUP(A85,'P1 Date Adjustment'!B:B,'P1 Date Adjustment'!F:F,"not found",0)</f>
        <v>2050</v>
      </c>
      <c r="AG85" s="349">
        <f t="shared" si="11"/>
        <v>0</v>
      </c>
      <c r="AI85" s="360"/>
      <c r="AJ85" s="360"/>
    </row>
    <row r="86" spans="1:36" ht="30" x14ac:dyDescent="0.25">
      <c r="A86" s="129" t="s">
        <v>346</v>
      </c>
      <c r="B86" s="358" t="s">
        <v>347</v>
      </c>
      <c r="C86" s="358" t="str">
        <f>_xlfn.XLOOKUP($A86,'Total project cost for DCs'!A:A,'Total project cost for DCs'!C:C,"Not found",0)</f>
        <v>2-lane urban- new road layout with active modes on both sides (TDM)</v>
      </c>
      <c r="D86" s="355" t="s">
        <v>155</v>
      </c>
      <c r="E86" s="355" t="s">
        <v>227</v>
      </c>
      <c r="F86" s="355" t="s">
        <v>826</v>
      </c>
      <c r="H86" s="355" t="str">
        <f t="shared" si="6"/>
        <v>Transport - Drury East IPA</v>
      </c>
      <c r="I86" s="359">
        <f>_xlfn.XLOOKUP($H86,DC_growth_AGS!$A$665:$A$673,DC_growth_AGS!$O$665:$O$673,"Not found",0)</f>
        <v>0.95615833786134774</v>
      </c>
      <c r="J86" s="355">
        <v>2044</v>
      </c>
      <c r="K86" s="362">
        <f t="shared" si="12"/>
        <v>0</v>
      </c>
      <c r="L86" s="362">
        <f t="shared" si="12"/>
        <v>0</v>
      </c>
      <c r="M86" s="362">
        <f t="shared" si="12"/>
        <v>0</v>
      </c>
      <c r="N86" s="362">
        <f t="shared" si="12"/>
        <v>0</v>
      </c>
      <c r="O86" s="362">
        <f t="shared" si="12"/>
        <v>0</v>
      </c>
      <c r="P86" s="362">
        <f t="shared" si="12"/>
        <v>0</v>
      </c>
      <c r="Q86" s="362">
        <f t="shared" si="12"/>
        <v>0</v>
      </c>
      <c r="R86" s="362">
        <f t="shared" si="12"/>
        <v>0</v>
      </c>
      <c r="S86" s="362">
        <f t="shared" si="12"/>
        <v>0</v>
      </c>
      <c r="T86" s="362">
        <f t="shared" si="12"/>
        <v>0</v>
      </c>
      <c r="U86" s="362">
        <f t="shared" si="12"/>
        <v>0</v>
      </c>
      <c r="V86" s="362">
        <f t="shared" si="12"/>
        <v>0</v>
      </c>
      <c r="W86" s="362">
        <f t="shared" si="12"/>
        <v>0</v>
      </c>
      <c r="X86" s="362">
        <f t="shared" si="12"/>
        <v>0</v>
      </c>
      <c r="Y86" s="349">
        <f t="shared" si="8"/>
        <v>0</v>
      </c>
      <c r="Z86" s="349">
        <f t="shared" si="9"/>
        <v>0</v>
      </c>
      <c r="AA86" s="349"/>
      <c r="AB86" s="353">
        <v>0</v>
      </c>
      <c r="AC86" s="354" t="str">
        <f t="shared" si="10"/>
        <v>Arterial</v>
      </c>
      <c r="AD86" s="349"/>
      <c r="AE86" s="349"/>
      <c r="AF86" s="355">
        <f>_xlfn.XLOOKUP(A86,'P1 Date Adjustment'!B:B,'P1 Date Adjustment'!F:F,"not found",0)</f>
        <v>2044</v>
      </c>
      <c r="AG86" s="349">
        <f t="shared" si="11"/>
        <v>0</v>
      </c>
      <c r="AI86" s="360"/>
      <c r="AJ86" s="360"/>
    </row>
    <row r="87" spans="1:36" x14ac:dyDescent="0.25">
      <c r="A87" s="129" t="s">
        <v>348</v>
      </c>
      <c r="B87" s="358" t="s">
        <v>347</v>
      </c>
      <c r="C87" s="358" t="str">
        <f>_xlfn.XLOOKUP($A87,'Total project cost for DCs'!A:A,'Total project cost for DCs'!C:C,"Not found",0)</f>
        <v>2-lane urban- bridge construction</v>
      </c>
      <c r="D87" s="355" t="s">
        <v>155</v>
      </c>
      <c r="E87" s="355" t="s">
        <v>345</v>
      </c>
      <c r="F87" s="355" t="s">
        <v>826</v>
      </c>
      <c r="H87" s="355" t="str">
        <f t="shared" si="6"/>
        <v>Transport - Drury East IPA</v>
      </c>
      <c r="I87" s="359">
        <f>_xlfn.XLOOKUP($H87,DC_growth_AGS!$A$665:$A$673,DC_growth_AGS!$O$665:$O$673,"Not found",0)</f>
        <v>0.95615833786134774</v>
      </c>
      <c r="J87" s="355">
        <v>2044</v>
      </c>
      <c r="K87" s="362">
        <f t="shared" si="12"/>
        <v>0</v>
      </c>
      <c r="L87" s="362">
        <f t="shared" si="12"/>
        <v>0</v>
      </c>
      <c r="M87" s="362">
        <f t="shared" si="12"/>
        <v>0</v>
      </c>
      <c r="N87" s="362">
        <f t="shared" si="12"/>
        <v>0</v>
      </c>
      <c r="O87" s="362">
        <f t="shared" si="12"/>
        <v>0</v>
      </c>
      <c r="P87" s="362">
        <f t="shared" si="12"/>
        <v>0</v>
      </c>
      <c r="Q87" s="362">
        <f t="shared" si="12"/>
        <v>0</v>
      </c>
      <c r="R87" s="362">
        <f t="shared" si="12"/>
        <v>0</v>
      </c>
      <c r="S87" s="362">
        <f t="shared" si="12"/>
        <v>0</v>
      </c>
      <c r="T87" s="362">
        <f t="shared" si="12"/>
        <v>0</v>
      </c>
      <c r="U87" s="362">
        <f t="shared" si="12"/>
        <v>0</v>
      </c>
      <c r="V87" s="362">
        <f t="shared" si="12"/>
        <v>0</v>
      </c>
      <c r="W87" s="362">
        <f t="shared" si="12"/>
        <v>0</v>
      </c>
      <c r="X87" s="362">
        <f t="shared" si="12"/>
        <v>0</v>
      </c>
      <c r="Y87" s="349">
        <f t="shared" si="8"/>
        <v>0</v>
      </c>
      <c r="Z87" s="349">
        <f t="shared" si="9"/>
        <v>0</v>
      </c>
      <c r="AA87" s="349"/>
      <c r="AB87" s="353">
        <v>0</v>
      </c>
      <c r="AC87" s="354" t="str">
        <f t="shared" si="10"/>
        <v>Arterial</v>
      </c>
      <c r="AD87" s="349"/>
      <c r="AE87" s="349"/>
      <c r="AF87" s="355">
        <f>_xlfn.XLOOKUP(A87,'P1 Date Adjustment'!B:B,'P1 Date Adjustment'!F:F,"not found",0)</f>
        <v>2044</v>
      </c>
      <c r="AG87" s="349">
        <f t="shared" si="11"/>
        <v>0</v>
      </c>
      <c r="AI87" s="360"/>
      <c r="AJ87" s="360"/>
    </row>
    <row r="88" spans="1:36" ht="30" x14ac:dyDescent="0.25">
      <c r="A88" s="129" t="s">
        <v>350</v>
      </c>
      <c r="B88" s="358" t="s">
        <v>347</v>
      </c>
      <c r="C88" s="358" t="str">
        <f>_xlfn.XLOOKUP($A88,'Total project cost for DCs'!A:A,'Total project cost for DCs'!C:C,"Not found",0)</f>
        <v>4-lane urban- upgrade 2-lane urban with active modes on both sides (SGA design)</v>
      </c>
      <c r="D88" s="355" t="s">
        <v>155</v>
      </c>
      <c r="E88" s="355" t="s">
        <v>231</v>
      </c>
      <c r="F88" s="355" t="s">
        <v>826</v>
      </c>
      <c r="H88" s="355" t="str">
        <f t="shared" si="6"/>
        <v>Transport - Drury East IPA</v>
      </c>
      <c r="I88" s="359">
        <f>_xlfn.XLOOKUP($H88,DC_growth_AGS!$A$665:$A$673,DC_growth_AGS!$O$665:$O$673,"Not found",0)</f>
        <v>0.95615833786134774</v>
      </c>
      <c r="J88" s="355">
        <v>2049</v>
      </c>
      <c r="K88" s="362">
        <f t="shared" si="12"/>
        <v>0</v>
      </c>
      <c r="L88" s="362">
        <f t="shared" si="12"/>
        <v>0</v>
      </c>
      <c r="M88" s="362">
        <f t="shared" si="12"/>
        <v>0</v>
      </c>
      <c r="N88" s="362">
        <f t="shared" si="12"/>
        <v>0</v>
      </c>
      <c r="O88" s="362">
        <f t="shared" si="12"/>
        <v>0</v>
      </c>
      <c r="P88" s="362">
        <f t="shared" si="12"/>
        <v>0</v>
      </c>
      <c r="Q88" s="362">
        <f t="shared" si="12"/>
        <v>0</v>
      </c>
      <c r="R88" s="362">
        <f t="shared" si="12"/>
        <v>0</v>
      </c>
      <c r="S88" s="362">
        <f t="shared" si="12"/>
        <v>0</v>
      </c>
      <c r="T88" s="362">
        <f t="shared" si="12"/>
        <v>0</v>
      </c>
      <c r="U88" s="362">
        <f t="shared" si="12"/>
        <v>0</v>
      </c>
      <c r="V88" s="362">
        <f t="shared" si="12"/>
        <v>0</v>
      </c>
      <c r="W88" s="362">
        <f t="shared" si="12"/>
        <v>0</v>
      </c>
      <c r="X88" s="362">
        <f t="shared" si="12"/>
        <v>0</v>
      </c>
      <c r="Y88" s="349">
        <f t="shared" si="8"/>
        <v>0</v>
      </c>
      <c r="Z88" s="349">
        <f t="shared" si="9"/>
        <v>0</v>
      </c>
      <c r="AA88" s="349"/>
      <c r="AB88" s="353">
        <v>0</v>
      </c>
      <c r="AC88" s="354" t="str">
        <f t="shared" si="10"/>
        <v>Arterial</v>
      </c>
      <c r="AD88" s="349"/>
      <c r="AE88" s="349"/>
      <c r="AF88" s="355">
        <f>_xlfn.XLOOKUP(A88,'P1 Date Adjustment'!B:B,'P1 Date Adjustment'!F:F,"not found",0)</f>
        <v>2049</v>
      </c>
      <c r="AG88" s="349">
        <f t="shared" si="11"/>
        <v>0</v>
      </c>
      <c r="AI88" s="360"/>
      <c r="AJ88" s="360"/>
    </row>
    <row r="89" spans="1:36" x14ac:dyDescent="0.25">
      <c r="A89" s="129" t="s">
        <v>352</v>
      </c>
      <c r="B89" s="358" t="s">
        <v>347</v>
      </c>
      <c r="C89" s="358" t="str">
        <f>_xlfn.XLOOKUP($A89,'Total project cost for DCs'!A:A,'Total project cost for DCs'!C:C,"Not found",0)</f>
        <v>4-lane urban- Bridge Widening</v>
      </c>
      <c r="D89" s="355" t="s">
        <v>155</v>
      </c>
      <c r="E89" s="355" t="s">
        <v>345</v>
      </c>
      <c r="F89" s="355" t="s">
        <v>826</v>
      </c>
      <c r="H89" s="355" t="str">
        <f t="shared" si="6"/>
        <v>Transport - Drury East IPA</v>
      </c>
      <c r="I89" s="359">
        <f>_xlfn.XLOOKUP($H89,DC_growth_AGS!$A$665:$A$673,DC_growth_AGS!$O$665:$O$673,"Not found",0)</f>
        <v>0.95615833786134774</v>
      </c>
      <c r="J89" s="355">
        <v>2049</v>
      </c>
      <c r="K89" s="362">
        <f t="shared" si="12"/>
        <v>0</v>
      </c>
      <c r="L89" s="362">
        <f t="shared" si="12"/>
        <v>0</v>
      </c>
      <c r="M89" s="362">
        <f t="shared" si="12"/>
        <v>0</v>
      </c>
      <c r="N89" s="362">
        <f t="shared" si="12"/>
        <v>0</v>
      </c>
      <c r="O89" s="362">
        <f t="shared" si="12"/>
        <v>0</v>
      </c>
      <c r="P89" s="362">
        <f t="shared" si="12"/>
        <v>0</v>
      </c>
      <c r="Q89" s="362">
        <f t="shared" si="12"/>
        <v>0</v>
      </c>
      <c r="R89" s="362">
        <f t="shared" si="12"/>
        <v>0</v>
      </c>
      <c r="S89" s="362">
        <f t="shared" si="12"/>
        <v>0</v>
      </c>
      <c r="T89" s="362">
        <f t="shared" si="12"/>
        <v>0</v>
      </c>
      <c r="U89" s="362">
        <f t="shared" si="12"/>
        <v>0</v>
      </c>
      <c r="V89" s="362">
        <f t="shared" si="12"/>
        <v>0</v>
      </c>
      <c r="W89" s="362">
        <f t="shared" si="12"/>
        <v>0</v>
      </c>
      <c r="X89" s="362">
        <f t="shared" si="12"/>
        <v>0</v>
      </c>
      <c r="Y89" s="349">
        <f t="shared" si="8"/>
        <v>0</v>
      </c>
      <c r="Z89" s="349">
        <f t="shared" si="9"/>
        <v>0</v>
      </c>
      <c r="AA89" s="349"/>
      <c r="AB89" s="353">
        <v>0</v>
      </c>
      <c r="AC89" s="354" t="str">
        <f t="shared" si="10"/>
        <v>Arterial</v>
      </c>
      <c r="AD89" s="349"/>
      <c r="AE89" s="349"/>
      <c r="AF89" s="355">
        <f>_xlfn.XLOOKUP(A89,'P1 Date Adjustment'!B:B,'P1 Date Adjustment'!F:F,"not found",0)</f>
        <v>2049</v>
      </c>
      <c r="AG89" s="349">
        <f t="shared" si="11"/>
        <v>0</v>
      </c>
      <c r="AI89" s="360"/>
      <c r="AJ89" s="360"/>
    </row>
    <row r="90" spans="1:36" ht="30" x14ac:dyDescent="0.25">
      <c r="A90" s="129" t="s">
        <v>365</v>
      </c>
      <c r="B90" s="358" t="s">
        <v>363</v>
      </c>
      <c r="C90" s="358" t="str">
        <f>_xlfn.XLOOKUP($A90,'Total project cost for DCs'!A:A,'Total project cost for DCs'!C:C,"Not found",0)</f>
        <v>4-lane urban- upgrade 2-lane urban excl bridge</v>
      </c>
      <c r="D90" s="355" t="s">
        <v>155</v>
      </c>
      <c r="E90" s="355" t="s">
        <v>231</v>
      </c>
      <c r="F90" s="355" t="s">
        <v>826</v>
      </c>
      <c r="H90" s="355" t="str">
        <f t="shared" si="6"/>
        <v>Transport - Drury East IPA</v>
      </c>
      <c r="I90" s="359">
        <f>_xlfn.XLOOKUP($H90,DC_growth_AGS!$A$665:$A$673,DC_growth_AGS!$O$665:$O$673,"Not found",0)</f>
        <v>0.95615833786134774</v>
      </c>
      <c r="J90" s="355">
        <v>2047</v>
      </c>
      <c r="K90" s="362">
        <f t="shared" ref="K90:X105" si="13">IF($AC90="Arterial",-K37*$AD$2,0)</f>
        <v>0</v>
      </c>
      <c r="L90" s="362">
        <f t="shared" si="13"/>
        <v>0</v>
      </c>
      <c r="M90" s="362">
        <f t="shared" si="13"/>
        <v>0</v>
      </c>
      <c r="N90" s="362">
        <f t="shared" si="13"/>
        <v>0</v>
      </c>
      <c r="O90" s="362">
        <f t="shared" si="13"/>
        <v>0</v>
      </c>
      <c r="P90" s="362">
        <f t="shared" si="13"/>
        <v>0</v>
      </c>
      <c r="Q90" s="362">
        <f t="shared" si="13"/>
        <v>0</v>
      </c>
      <c r="R90" s="362">
        <f t="shared" si="13"/>
        <v>0</v>
      </c>
      <c r="S90" s="362">
        <f t="shared" si="13"/>
        <v>0</v>
      </c>
      <c r="T90" s="362">
        <f t="shared" si="13"/>
        <v>0</v>
      </c>
      <c r="U90" s="362">
        <f t="shared" si="13"/>
        <v>0</v>
      </c>
      <c r="V90" s="362">
        <f t="shared" si="13"/>
        <v>0</v>
      </c>
      <c r="W90" s="362">
        <f t="shared" si="13"/>
        <v>0</v>
      </c>
      <c r="X90" s="362">
        <f t="shared" si="13"/>
        <v>0</v>
      </c>
      <c r="Y90" s="349">
        <f t="shared" si="8"/>
        <v>0</v>
      </c>
      <c r="Z90" s="349">
        <f t="shared" si="9"/>
        <v>0</v>
      </c>
      <c r="AA90" s="349"/>
      <c r="AB90" s="353">
        <v>0</v>
      </c>
      <c r="AC90" s="354" t="str">
        <f t="shared" si="10"/>
        <v>Arterial</v>
      </c>
      <c r="AD90" s="349"/>
      <c r="AE90" s="349"/>
      <c r="AF90" s="355">
        <f>_xlfn.XLOOKUP(A90,'P1 Date Adjustment'!B:B,'P1 Date Adjustment'!F:F,"not found",0)</f>
        <v>2047</v>
      </c>
      <c r="AG90" s="349">
        <f t="shared" si="11"/>
        <v>0</v>
      </c>
      <c r="AI90" s="360"/>
      <c r="AJ90" s="360"/>
    </row>
    <row r="91" spans="1:36" ht="30" x14ac:dyDescent="0.25">
      <c r="A91" s="129" t="s">
        <v>367</v>
      </c>
      <c r="B91" s="358" t="s">
        <v>363</v>
      </c>
      <c r="C91" s="358" t="str">
        <f>_xlfn.XLOOKUP($A91,'Total project cost for DCs'!A:A,'Total project cost for DCs'!C:C,"Not found",0)</f>
        <v>4-lane urban- upgrade 2-lane bridge widening</v>
      </c>
      <c r="D91" s="355" t="s">
        <v>155</v>
      </c>
      <c r="E91" s="355" t="s">
        <v>345</v>
      </c>
      <c r="F91" s="355" t="s">
        <v>826</v>
      </c>
      <c r="H91" s="355" t="str">
        <f t="shared" si="6"/>
        <v>Transport - Drury East IPA</v>
      </c>
      <c r="I91" s="359">
        <f>_xlfn.XLOOKUP($H91,DC_growth_AGS!$A$665:$A$673,DC_growth_AGS!$O$665:$O$673,"Not found",0)</f>
        <v>0.95615833786134774</v>
      </c>
      <c r="J91" s="355">
        <v>2047</v>
      </c>
      <c r="K91" s="362">
        <f t="shared" si="13"/>
        <v>0</v>
      </c>
      <c r="L91" s="362">
        <f t="shared" si="13"/>
        <v>0</v>
      </c>
      <c r="M91" s="362">
        <f t="shared" si="13"/>
        <v>0</v>
      </c>
      <c r="N91" s="362">
        <f t="shared" si="13"/>
        <v>0</v>
      </c>
      <c r="O91" s="362">
        <f t="shared" si="13"/>
        <v>0</v>
      </c>
      <c r="P91" s="362">
        <f t="shared" si="13"/>
        <v>0</v>
      </c>
      <c r="Q91" s="362">
        <f t="shared" si="13"/>
        <v>0</v>
      </c>
      <c r="R91" s="362">
        <f t="shared" si="13"/>
        <v>0</v>
      </c>
      <c r="S91" s="362">
        <f t="shared" si="13"/>
        <v>0</v>
      </c>
      <c r="T91" s="362">
        <f t="shared" si="13"/>
        <v>0</v>
      </c>
      <c r="U91" s="362">
        <f t="shared" si="13"/>
        <v>0</v>
      </c>
      <c r="V91" s="362">
        <f t="shared" si="13"/>
        <v>0</v>
      </c>
      <c r="W91" s="362">
        <f t="shared" si="13"/>
        <v>0</v>
      </c>
      <c r="X91" s="362">
        <f t="shared" si="13"/>
        <v>0</v>
      </c>
      <c r="Y91" s="349">
        <f t="shared" si="8"/>
        <v>0</v>
      </c>
      <c r="Z91" s="349">
        <f t="shared" si="9"/>
        <v>0</v>
      </c>
      <c r="AA91" s="349"/>
      <c r="AB91" s="353">
        <v>0</v>
      </c>
      <c r="AC91" s="354" t="str">
        <f t="shared" si="10"/>
        <v>Arterial</v>
      </c>
      <c r="AD91" s="349"/>
      <c r="AE91" s="349"/>
      <c r="AF91" s="355">
        <f>_xlfn.XLOOKUP(A91,'P1 Date Adjustment'!B:B,'P1 Date Adjustment'!F:F,"not found",0)</f>
        <v>2047</v>
      </c>
      <c r="AG91" s="349">
        <f t="shared" si="11"/>
        <v>0</v>
      </c>
      <c r="AI91" s="360"/>
      <c r="AJ91" s="360"/>
    </row>
    <row r="92" spans="1:36" ht="30" x14ac:dyDescent="0.25">
      <c r="A92" s="129" t="s">
        <v>369</v>
      </c>
      <c r="B92" s="358" t="s">
        <v>370</v>
      </c>
      <c r="C92" s="358" t="str">
        <f>_xlfn.XLOOKUP($A92,'Total project cost for DCs'!A:A,'Total project cost for DCs'!C:C,"Not found",0)</f>
        <v xml:space="preserve"> 2-lane signalised intersection (new intersection with active mode crossings)</v>
      </c>
      <c r="D92" s="355" t="s">
        <v>155</v>
      </c>
      <c r="E92" s="355" t="s">
        <v>190</v>
      </c>
      <c r="F92" s="355" t="s">
        <v>826</v>
      </c>
      <c r="H92" s="355" t="str">
        <f t="shared" si="6"/>
        <v>Transport - Drury East IPA</v>
      </c>
      <c r="I92" s="359">
        <f>_xlfn.XLOOKUP($H92,DC_growth_AGS!$A$665:$A$673,DC_growth_AGS!$O$665:$O$673,"Not found",0)</f>
        <v>0.95615833786134774</v>
      </c>
      <c r="J92" s="355">
        <v>2027</v>
      </c>
      <c r="K92" s="362">
        <f t="shared" si="13"/>
        <v>0</v>
      </c>
      <c r="L92" s="362">
        <f t="shared" si="13"/>
        <v>0</v>
      </c>
      <c r="M92" s="362">
        <f t="shared" si="13"/>
        <v>0</v>
      </c>
      <c r="N92" s="362">
        <f t="shared" si="13"/>
        <v>0</v>
      </c>
      <c r="O92" s="362">
        <f t="shared" si="13"/>
        <v>0</v>
      </c>
      <c r="P92" s="362">
        <f t="shared" si="13"/>
        <v>0</v>
      </c>
      <c r="Q92" s="362">
        <f t="shared" si="13"/>
        <v>0</v>
      </c>
      <c r="R92" s="362">
        <f t="shared" si="13"/>
        <v>0</v>
      </c>
      <c r="S92" s="362">
        <f t="shared" si="13"/>
        <v>0</v>
      </c>
      <c r="T92" s="362">
        <f t="shared" si="13"/>
        <v>0</v>
      </c>
      <c r="U92" s="362">
        <f t="shared" si="13"/>
        <v>0</v>
      </c>
      <c r="V92" s="362">
        <f t="shared" si="13"/>
        <v>0</v>
      </c>
      <c r="W92" s="362">
        <f t="shared" si="13"/>
        <v>0</v>
      </c>
      <c r="X92" s="362">
        <f t="shared" si="13"/>
        <v>0</v>
      </c>
      <c r="Y92" s="349">
        <f t="shared" si="8"/>
        <v>0</v>
      </c>
      <c r="Z92" s="349">
        <f t="shared" si="9"/>
        <v>0</v>
      </c>
      <c r="AA92" s="349"/>
      <c r="AB92" s="353">
        <v>0</v>
      </c>
      <c r="AC92" s="354" t="str">
        <f t="shared" si="10"/>
        <v>Arterial</v>
      </c>
      <c r="AD92" s="349"/>
      <c r="AE92" s="349"/>
      <c r="AF92" s="355">
        <f>_xlfn.XLOOKUP(A92,'P1 Date Adjustment'!B:B,'P1 Date Adjustment'!F:F,"not found",0)</f>
        <v>2027</v>
      </c>
      <c r="AG92" s="349">
        <f t="shared" si="11"/>
        <v>0</v>
      </c>
      <c r="AI92" s="360"/>
      <c r="AJ92" s="360"/>
    </row>
    <row r="93" spans="1:36" ht="30" x14ac:dyDescent="0.25">
      <c r="A93" s="129" t="s">
        <v>372</v>
      </c>
      <c r="B93" s="358" t="s">
        <v>373</v>
      </c>
      <c r="C93" s="358" t="str">
        <f>_xlfn.XLOOKUP($A93,'Total project cost for DCs'!A:A,'Total project cost for DCs'!C:C,"Not found",0)</f>
        <v xml:space="preserve"> Multi-lane signalised intersection (upgrade intersection with active mode crossings)</v>
      </c>
      <c r="D93" s="355" t="s">
        <v>155</v>
      </c>
      <c r="E93" s="355" t="s">
        <v>157</v>
      </c>
      <c r="F93" s="355" t="s">
        <v>826</v>
      </c>
      <c r="H93" s="355" t="str">
        <f t="shared" si="6"/>
        <v>Transport - Drury East IPA</v>
      </c>
      <c r="I93" s="359">
        <f>_xlfn.XLOOKUP($H93,DC_growth_AGS!$A$665:$A$673,DC_growth_AGS!$O$665:$O$673,"Not found",0)</f>
        <v>0.95615833786134774</v>
      </c>
      <c r="J93" s="355">
        <v>2031</v>
      </c>
      <c r="K93" s="362">
        <f t="shared" si="13"/>
        <v>0</v>
      </c>
      <c r="L93" s="362">
        <f t="shared" si="13"/>
        <v>0</v>
      </c>
      <c r="M93" s="362">
        <f t="shared" si="13"/>
        <v>0</v>
      </c>
      <c r="N93" s="362">
        <f t="shared" si="13"/>
        <v>0</v>
      </c>
      <c r="O93" s="362">
        <f t="shared" si="13"/>
        <v>0</v>
      </c>
      <c r="P93" s="362">
        <f t="shared" si="13"/>
        <v>0</v>
      </c>
      <c r="Q93" s="362">
        <f t="shared" si="13"/>
        <v>0</v>
      </c>
      <c r="R93" s="362">
        <f t="shared" si="13"/>
        <v>0</v>
      </c>
      <c r="S93" s="362">
        <f t="shared" si="13"/>
        <v>0</v>
      </c>
      <c r="T93" s="362">
        <f t="shared" si="13"/>
        <v>0</v>
      </c>
      <c r="U93" s="362">
        <f t="shared" si="13"/>
        <v>0</v>
      </c>
      <c r="V93" s="362">
        <f t="shared" si="13"/>
        <v>0</v>
      </c>
      <c r="W93" s="362">
        <f t="shared" si="13"/>
        <v>0</v>
      </c>
      <c r="X93" s="362">
        <f t="shared" si="13"/>
        <v>0</v>
      </c>
      <c r="Y93" s="349">
        <f t="shared" si="8"/>
        <v>0</v>
      </c>
      <c r="Z93" s="349">
        <f t="shared" si="9"/>
        <v>0</v>
      </c>
      <c r="AA93" s="349"/>
      <c r="AB93" s="353">
        <v>0</v>
      </c>
      <c r="AC93" s="354" t="str">
        <f t="shared" si="10"/>
        <v>Arterial</v>
      </c>
      <c r="AD93" s="349"/>
      <c r="AE93" s="349"/>
      <c r="AF93" s="355">
        <f>_xlfn.XLOOKUP(A93,'P1 Date Adjustment'!B:B,'P1 Date Adjustment'!F:F,"not found",0)</f>
        <v>2031</v>
      </c>
      <c r="AG93" s="349">
        <f t="shared" si="11"/>
        <v>0</v>
      </c>
      <c r="AI93" s="360"/>
      <c r="AJ93" s="360"/>
    </row>
    <row r="94" spans="1:36" ht="30" x14ac:dyDescent="0.25">
      <c r="A94" s="129" t="s">
        <v>383</v>
      </c>
      <c r="B94" s="358" t="s">
        <v>384</v>
      </c>
      <c r="C94" s="358" t="str">
        <f>_xlfn.XLOOKUP($A94,'Total project cost for DCs'!A:A,'Total project cost for DCs'!C:C,"Not found",0)</f>
        <v>4-lane urban- upgrade 2-lane urban to 4-lane with active modes on both sides, (TDM)</v>
      </c>
      <c r="D94" s="355" t="s">
        <v>155</v>
      </c>
      <c r="E94" s="355" t="s">
        <v>157</v>
      </c>
      <c r="F94" s="355" t="s">
        <v>826</v>
      </c>
      <c r="H94" s="355" t="str">
        <f t="shared" si="6"/>
        <v>Transport - Drury East IPA</v>
      </c>
      <c r="I94" s="359">
        <f>_xlfn.XLOOKUP($H94,DC_growth_AGS!$A$665:$A$673,DC_growth_AGS!$O$665:$O$673,"Not found",0)</f>
        <v>0.95615833786134774</v>
      </c>
      <c r="J94" s="355">
        <v>2047</v>
      </c>
      <c r="K94" s="362">
        <f t="shared" si="13"/>
        <v>0</v>
      </c>
      <c r="L94" s="362">
        <f t="shared" si="13"/>
        <v>0</v>
      </c>
      <c r="M94" s="362">
        <f t="shared" si="13"/>
        <v>0</v>
      </c>
      <c r="N94" s="362">
        <f t="shared" si="13"/>
        <v>0</v>
      </c>
      <c r="O94" s="362">
        <f t="shared" si="13"/>
        <v>0</v>
      </c>
      <c r="P94" s="362">
        <f t="shared" si="13"/>
        <v>0</v>
      </c>
      <c r="Q94" s="362">
        <f t="shared" si="13"/>
        <v>0</v>
      </c>
      <c r="R94" s="362">
        <f t="shared" si="13"/>
        <v>0</v>
      </c>
      <c r="S94" s="362">
        <f t="shared" si="13"/>
        <v>0</v>
      </c>
      <c r="T94" s="362">
        <f t="shared" si="13"/>
        <v>0</v>
      </c>
      <c r="U94" s="362">
        <f t="shared" si="13"/>
        <v>0</v>
      </c>
      <c r="V94" s="362">
        <f t="shared" si="13"/>
        <v>0</v>
      </c>
      <c r="W94" s="362">
        <f t="shared" si="13"/>
        <v>0</v>
      </c>
      <c r="X94" s="362">
        <f t="shared" si="13"/>
        <v>0</v>
      </c>
      <c r="Y94" s="349">
        <f t="shared" si="8"/>
        <v>0</v>
      </c>
      <c r="Z94" s="349">
        <f t="shared" si="9"/>
        <v>0</v>
      </c>
      <c r="AA94" s="349"/>
      <c r="AB94" s="353">
        <v>0</v>
      </c>
      <c r="AC94" s="354" t="str">
        <f t="shared" si="10"/>
        <v>Arterial</v>
      </c>
      <c r="AD94" s="349"/>
      <c r="AE94" s="349"/>
      <c r="AF94" s="355">
        <f>_xlfn.XLOOKUP(A94,'P1 Date Adjustment'!B:B,'P1 Date Adjustment'!F:F,"not found",0)</f>
        <v>2047</v>
      </c>
      <c r="AG94" s="349">
        <f t="shared" si="11"/>
        <v>0</v>
      </c>
      <c r="AI94" s="360"/>
      <c r="AJ94" s="360"/>
    </row>
    <row r="95" spans="1:36" ht="30" x14ac:dyDescent="0.25">
      <c r="A95" s="129" t="s">
        <v>389</v>
      </c>
      <c r="B95" s="358" t="s">
        <v>390</v>
      </c>
      <c r="C95" s="358" t="str">
        <f>_xlfn.XLOOKUP($A95,'Total project cost for DCs'!A:A,'Total project cost for DCs'!C:C,"Not found",0)</f>
        <v>Interim active modes e.g. shared path on one side</v>
      </c>
      <c r="D95" s="355" t="s">
        <v>155</v>
      </c>
      <c r="E95" s="355" t="s">
        <v>145</v>
      </c>
      <c r="F95" s="355" t="s">
        <v>826</v>
      </c>
      <c r="H95" s="355" t="str">
        <f t="shared" si="6"/>
        <v>Transport - Drury East IPA</v>
      </c>
      <c r="I95" s="359">
        <f>_xlfn.XLOOKUP($H95,DC_growth_AGS!$A$665:$A$673,DC_growth_AGS!$O$665:$O$673,"Not found",0)</f>
        <v>0.95615833786134774</v>
      </c>
      <c r="J95" s="355">
        <v>2028</v>
      </c>
      <c r="K95" s="362">
        <f t="shared" si="13"/>
        <v>0</v>
      </c>
      <c r="L95" s="362">
        <f t="shared" si="13"/>
        <v>0</v>
      </c>
      <c r="M95" s="362">
        <f t="shared" si="13"/>
        <v>0</v>
      </c>
      <c r="N95" s="362">
        <f t="shared" si="13"/>
        <v>0</v>
      </c>
      <c r="O95" s="362">
        <f t="shared" si="13"/>
        <v>0</v>
      </c>
      <c r="P95" s="362">
        <f t="shared" si="13"/>
        <v>0</v>
      </c>
      <c r="Q95" s="362">
        <f t="shared" si="13"/>
        <v>0</v>
      </c>
      <c r="R95" s="362">
        <f t="shared" si="13"/>
        <v>0</v>
      </c>
      <c r="S95" s="362">
        <f t="shared" si="13"/>
        <v>0</v>
      </c>
      <c r="T95" s="362">
        <f t="shared" si="13"/>
        <v>0</v>
      </c>
      <c r="U95" s="362">
        <f t="shared" si="13"/>
        <v>0</v>
      </c>
      <c r="V95" s="362">
        <f t="shared" si="13"/>
        <v>0</v>
      </c>
      <c r="W95" s="362">
        <f t="shared" si="13"/>
        <v>0</v>
      </c>
      <c r="X95" s="362">
        <f t="shared" si="13"/>
        <v>0</v>
      </c>
      <c r="Y95" s="349">
        <f t="shared" si="8"/>
        <v>0</v>
      </c>
      <c r="Z95" s="349">
        <f t="shared" si="9"/>
        <v>0</v>
      </c>
      <c r="AA95" s="349"/>
      <c r="AB95" s="353">
        <v>0</v>
      </c>
      <c r="AC95" s="354" t="str">
        <f t="shared" si="10"/>
        <v>Arterial</v>
      </c>
      <c r="AD95" s="349"/>
      <c r="AE95" s="349"/>
      <c r="AF95" s="355">
        <f>_xlfn.XLOOKUP(A95,'P1 Date Adjustment'!B:B,'P1 Date Adjustment'!F:F,"not found",0)</f>
        <v>2028</v>
      </c>
      <c r="AG95" s="349">
        <f t="shared" si="11"/>
        <v>0</v>
      </c>
      <c r="AI95" s="360"/>
      <c r="AJ95" s="360"/>
    </row>
    <row r="96" spans="1:36" ht="30" x14ac:dyDescent="0.25">
      <c r="A96" s="129" t="s">
        <v>392</v>
      </c>
      <c r="B96" s="358" t="s">
        <v>390</v>
      </c>
      <c r="C96" s="358" t="str">
        <f>_xlfn.XLOOKUP($A96,'Total project cost for DCs'!A:A,'Total project cost for DCs'!C:C,"Not found",0)</f>
        <v xml:space="preserve"> 2-lane urban- upgrade existing road with active mode facility on both sides (TDM)</v>
      </c>
      <c r="D96" s="355" t="s">
        <v>155</v>
      </c>
      <c r="E96" s="355" t="s">
        <v>145</v>
      </c>
      <c r="F96" s="355" t="s">
        <v>826</v>
      </c>
      <c r="H96" s="355" t="str">
        <f t="shared" si="6"/>
        <v>Transport - Drury East IPA</v>
      </c>
      <c r="I96" s="359">
        <f>_xlfn.XLOOKUP($H96,DC_growth_AGS!$A$665:$A$673,DC_growth_AGS!$O$665:$O$673,"Not found",0)</f>
        <v>0.95615833786134774</v>
      </c>
      <c r="J96" s="355">
        <v>2031</v>
      </c>
      <c r="K96" s="362">
        <f t="shared" si="13"/>
        <v>0</v>
      </c>
      <c r="L96" s="362">
        <f t="shared" si="13"/>
        <v>0</v>
      </c>
      <c r="M96" s="362">
        <f t="shared" si="13"/>
        <v>0</v>
      </c>
      <c r="N96" s="362">
        <f t="shared" si="13"/>
        <v>0</v>
      </c>
      <c r="O96" s="362">
        <f t="shared" si="13"/>
        <v>0</v>
      </c>
      <c r="P96" s="362">
        <f t="shared" si="13"/>
        <v>0</v>
      </c>
      <c r="Q96" s="362">
        <f t="shared" si="13"/>
        <v>0</v>
      </c>
      <c r="R96" s="362">
        <f t="shared" si="13"/>
        <v>0</v>
      </c>
      <c r="S96" s="362">
        <f t="shared" si="13"/>
        <v>0</v>
      </c>
      <c r="T96" s="362">
        <f t="shared" si="13"/>
        <v>0</v>
      </c>
      <c r="U96" s="362">
        <f t="shared" si="13"/>
        <v>0</v>
      </c>
      <c r="V96" s="362">
        <f t="shared" si="13"/>
        <v>0</v>
      </c>
      <c r="W96" s="362">
        <f t="shared" si="13"/>
        <v>0</v>
      </c>
      <c r="X96" s="362">
        <f t="shared" si="13"/>
        <v>0</v>
      </c>
      <c r="Y96" s="349">
        <f t="shared" si="8"/>
        <v>0</v>
      </c>
      <c r="Z96" s="349">
        <f t="shared" si="9"/>
        <v>0</v>
      </c>
      <c r="AA96" s="349"/>
      <c r="AB96" s="353">
        <v>0</v>
      </c>
      <c r="AC96" s="354" t="str">
        <f t="shared" si="10"/>
        <v>Arterial</v>
      </c>
      <c r="AD96" s="349"/>
      <c r="AE96" s="349"/>
      <c r="AF96" s="355">
        <f>_xlfn.XLOOKUP(A96,'P1 Date Adjustment'!B:B,'P1 Date Adjustment'!F:F,"not found",0)</f>
        <v>2031</v>
      </c>
      <c r="AG96" s="349">
        <f t="shared" si="11"/>
        <v>0</v>
      </c>
      <c r="AI96" s="360"/>
      <c r="AJ96" s="360"/>
    </row>
    <row r="97" spans="1:36" ht="30" x14ac:dyDescent="0.25">
      <c r="A97" s="129" t="s">
        <v>394</v>
      </c>
      <c r="B97" s="358" t="s">
        <v>390</v>
      </c>
      <c r="C97" s="358" t="str">
        <f>_xlfn.XLOOKUP($A97,'Total project cost for DCs'!A:A,'Total project cost for DCs'!C:C,"Not found",0)</f>
        <v>4-lane urban FTN- upgrade 2-lane urban to 4-lane with active modes on both sides, (TDM)</v>
      </c>
      <c r="D97" s="355" t="s">
        <v>155</v>
      </c>
      <c r="E97" s="355" t="s">
        <v>157</v>
      </c>
      <c r="F97" s="355" t="s">
        <v>826</v>
      </c>
      <c r="H97" s="355" t="str">
        <f t="shared" si="6"/>
        <v>Transport - Drury East IPA</v>
      </c>
      <c r="I97" s="359">
        <f>_xlfn.XLOOKUP($H97,DC_growth_AGS!$A$665:$A$673,DC_growth_AGS!$O$665:$O$673,"Not found",0)</f>
        <v>0.95615833786134774</v>
      </c>
      <c r="J97" s="355">
        <v>2047</v>
      </c>
      <c r="K97" s="362">
        <f t="shared" si="13"/>
        <v>0</v>
      </c>
      <c r="L97" s="362">
        <f t="shared" si="13"/>
        <v>0</v>
      </c>
      <c r="M97" s="362">
        <f t="shared" si="13"/>
        <v>0</v>
      </c>
      <c r="N97" s="362">
        <f t="shared" si="13"/>
        <v>0</v>
      </c>
      <c r="O97" s="362">
        <f t="shared" si="13"/>
        <v>0</v>
      </c>
      <c r="P97" s="362">
        <f t="shared" si="13"/>
        <v>0</v>
      </c>
      <c r="Q97" s="362">
        <f t="shared" si="13"/>
        <v>0</v>
      </c>
      <c r="R97" s="362">
        <f t="shared" si="13"/>
        <v>0</v>
      </c>
      <c r="S97" s="362">
        <f t="shared" si="13"/>
        <v>0</v>
      </c>
      <c r="T97" s="362">
        <f t="shared" si="13"/>
        <v>0</v>
      </c>
      <c r="U97" s="362">
        <f t="shared" si="13"/>
        <v>0</v>
      </c>
      <c r="V97" s="362">
        <f t="shared" si="13"/>
        <v>0</v>
      </c>
      <c r="W97" s="362">
        <f t="shared" si="13"/>
        <v>0</v>
      </c>
      <c r="X97" s="362">
        <f t="shared" si="13"/>
        <v>0</v>
      </c>
      <c r="Y97" s="349">
        <f t="shared" si="8"/>
        <v>0</v>
      </c>
      <c r="Z97" s="349">
        <f t="shared" si="9"/>
        <v>0</v>
      </c>
      <c r="AA97" s="349"/>
      <c r="AB97" s="353">
        <v>0</v>
      </c>
      <c r="AC97" s="354" t="str">
        <f t="shared" si="10"/>
        <v>Arterial</v>
      </c>
      <c r="AD97" s="349"/>
      <c r="AE97" s="349"/>
      <c r="AF97" s="355">
        <f>_xlfn.XLOOKUP(A97,'P1 Date Adjustment'!B:B,'P1 Date Adjustment'!F:F,"not found",0)</f>
        <v>2047</v>
      </c>
      <c r="AG97" s="349">
        <f t="shared" si="11"/>
        <v>0</v>
      </c>
      <c r="AI97" s="360"/>
      <c r="AJ97" s="360"/>
    </row>
    <row r="98" spans="1:36" ht="30" x14ac:dyDescent="0.25">
      <c r="A98" s="129">
        <v>46</v>
      </c>
      <c r="B98" s="358" t="s">
        <v>408</v>
      </c>
      <c r="C98" s="358" t="str">
        <f>_xlfn.XLOOKUP($A98,'Total project cost for DCs'!A:A,'Total project cost for DCs'!C:C,"Not found",0)</f>
        <v>Possible signals(subject to Auranga assessment)</v>
      </c>
      <c r="D98" s="355" t="s">
        <v>155</v>
      </c>
      <c r="E98" s="355" t="s">
        <v>157</v>
      </c>
      <c r="F98" s="355" t="s">
        <v>826</v>
      </c>
      <c r="H98" s="355" t="str">
        <f t="shared" si="6"/>
        <v>Transport - Drury East IPA</v>
      </c>
      <c r="I98" s="359">
        <f>_xlfn.XLOOKUP($H98,DC_growth_AGS!$A$665:$A$673,DC_growth_AGS!$O$665:$O$673,"Not found",0)</f>
        <v>0.95615833786134774</v>
      </c>
      <c r="J98" s="355">
        <v>2031</v>
      </c>
      <c r="K98" s="362">
        <f t="shared" si="13"/>
        <v>0</v>
      </c>
      <c r="L98" s="362">
        <f t="shared" si="13"/>
        <v>0</v>
      </c>
      <c r="M98" s="362">
        <f t="shared" si="13"/>
        <v>0</v>
      </c>
      <c r="N98" s="362">
        <f t="shared" si="13"/>
        <v>0</v>
      </c>
      <c r="O98" s="362">
        <f t="shared" si="13"/>
        <v>0</v>
      </c>
      <c r="P98" s="362">
        <f t="shared" si="13"/>
        <v>0</v>
      </c>
      <c r="Q98" s="362">
        <f t="shared" si="13"/>
        <v>0</v>
      </c>
      <c r="R98" s="362">
        <f t="shared" si="13"/>
        <v>0</v>
      </c>
      <c r="S98" s="362">
        <f t="shared" si="13"/>
        <v>0</v>
      </c>
      <c r="T98" s="362">
        <f t="shared" si="13"/>
        <v>0</v>
      </c>
      <c r="U98" s="362">
        <f t="shared" si="13"/>
        <v>0</v>
      </c>
      <c r="V98" s="362">
        <f t="shared" si="13"/>
        <v>0</v>
      </c>
      <c r="W98" s="362">
        <f t="shared" si="13"/>
        <v>0</v>
      </c>
      <c r="X98" s="362">
        <f t="shared" si="13"/>
        <v>-220849.34725718186</v>
      </c>
      <c r="Y98" s="349">
        <f t="shared" si="8"/>
        <v>-220849.34725718186</v>
      </c>
      <c r="Z98" s="349">
        <f t="shared" si="9"/>
        <v>-220849.34725718186</v>
      </c>
      <c r="AA98" s="349"/>
      <c r="AB98" s="353">
        <v>0</v>
      </c>
      <c r="AC98" s="354" t="str">
        <f t="shared" si="10"/>
        <v>Arterial</v>
      </c>
      <c r="AD98" s="349"/>
      <c r="AE98" s="349"/>
      <c r="AF98" s="355">
        <f>_xlfn.XLOOKUP(A98,'P1 Date Adjustment'!B:B,'P1 Date Adjustment'!F:F,"not found",0)</f>
        <v>2031</v>
      </c>
      <c r="AG98" s="349">
        <f t="shared" si="11"/>
        <v>-211166.94479119059</v>
      </c>
      <c r="AI98" s="360"/>
      <c r="AJ98" s="360"/>
    </row>
    <row r="99" spans="1:36" ht="30" x14ac:dyDescent="0.25">
      <c r="A99" s="129" t="s">
        <v>430</v>
      </c>
      <c r="B99" s="358" t="s">
        <v>431</v>
      </c>
      <c r="C99" s="358" t="str">
        <f>_xlfn.XLOOKUP($A99,'Total project cost for DCs'!A:A,'Total project cost for DCs'!C:C,"Not found",0)</f>
        <v>2-lane urban- new collector with active mode on both sides + intersection improvements (TDM)</v>
      </c>
      <c r="D99" s="355" t="s">
        <v>155</v>
      </c>
      <c r="E99" s="355" t="s">
        <v>223</v>
      </c>
      <c r="F99" s="355" t="s">
        <v>826</v>
      </c>
      <c r="H99" s="355" t="str">
        <f t="shared" si="6"/>
        <v>Transport - Drury East IPA</v>
      </c>
      <c r="I99" s="359">
        <f>_xlfn.XLOOKUP($H99,DC_growth_AGS!$A$665:$A$673,DC_growth_AGS!$O$665:$O$673,"Not found",0)</f>
        <v>0.95615833786134774</v>
      </c>
      <c r="J99" s="355">
        <v>2034</v>
      </c>
      <c r="K99" s="362">
        <f t="shared" si="13"/>
        <v>0</v>
      </c>
      <c r="L99" s="362">
        <f t="shared" si="13"/>
        <v>0</v>
      </c>
      <c r="M99" s="362">
        <f t="shared" si="13"/>
        <v>0</v>
      </c>
      <c r="N99" s="362">
        <f t="shared" si="13"/>
        <v>0</v>
      </c>
      <c r="O99" s="362">
        <f t="shared" si="13"/>
        <v>0</v>
      </c>
      <c r="P99" s="362">
        <f t="shared" si="13"/>
        <v>0</v>
      </c>
      <c r="Q99" s="362">
        <f t="shared" si="13"/>
        <v>0</v>
      </c>
      <c r="R99" s="362">
        <f t="shared" si="13"/>
        <v>0</v>
      </c>
      <c r="S99" s="362">
        <f t="shared" si="13"/>
        <v>0</v>
      </c>
      <c r="T99" s="362">
        <f t="shared" si="13"/>
        <v>0</v>
      </c>
      <c r="U99" s="362">
        <f t="shared" si="13"/>
        <v>0</v>
      </c>
      <c r="V99" s="362">
        <f t="shared" si="13"/>
        <v>0</v>
      </c>
      <c r="W99" s="362">
        <f t="shared" si="13"/>
        <v>0</v>
      </c>
      <c r="X99" s="362">
        <f t="shared" si="13"/>
        <v>0</v>
      </c>
      <c r="Y99" s="349">
        <f t="shared" si="8"/>
        <v>0</v>
      </c>
      <c r="Z99" s="349">
        <f t="shared" si="9"/>
        <v>0</v>
      </c>
      <c r="AA99" s="349"/>
      <c r="AB99" s="353">
        <v>0</v>
      </c>
      <c r="AC99" s="354" t="str">
        <f t="shared" si="10"/>
        <v>Collector</v>
      </c>
      <c r="AD99" s="349"/>
      <c r="AE99" s="349"/>
      <c r="AF99" s="355">
        <f>_xlfn.XLOOKUP(A99,'P1 Date Adjustment'!B:B,'P1 Date Adjustment'!F:F,"not found",0)</f>
        <v>2034</v>
      </c>
      <c r="AG99" s="349">
        <f t="shared" si="11"/>
        <v>0</v>
      </c>
      <c r="AI99" s="360"/>
      <c r="AJ99" s="360"/>
    </row>
    <row r="100" spans="1:36" ht="45" x14ac:dyDescent="0.25">
      <c r="A100" s="129">
        <v>58</v>
      </c>
      <c r="B100" s="358" t="s">
        <v>441</v>
      </c>
      <c r="C100" s="358" t="str">
        <f>_xlfn.XLOOKUP($A100,'Total project cost for DCs'!A:A,'Total project cost for DCs'!C:C,"Not found",0)</f>
        <v>2-lane urban- upgrade existing road layout with active modes on both sides + intersection improvements (TDM)</v>
      </c>
      <c r="D100" s="355" t="s">
        <v>155</v>
      </c>
      <c r="E100" s="355" t="s">
        <v>199</v>
      </c>
      <c r="F100" s="355" t="s">
        <v>826</v>
      </c>
      <c r="H100" s="355" t="str">
        <f t="shared" si="6"/>
        <v>Transport - Drury East IPA</v>
      </c>
      <c r="I100" s="359">
        <f>_xlfn.XLOOKUP($H100,DC_growth_AGS!$A$665:$A$673,DC_growth_AGS!$O$665:$O$673,"Not found",0)</f>
        <v>0.95615833786134774</v>
      </c>
      <c r="J100" s="355">
        <v>2033</v>
      </c>
      <c r="K100" s="362">
        <f t="shared" si="13"/>
        <v>0</v>
      </c>
      <c r="L100" s="362">
        <f t="shared" si="13"/>
        <v>0</v>
      </c>
      <c r="M100" s="362">
        <f t="shared" si="13"/>
        <v>0</v>
      </c>
      <c r="N100" s="362">
        <f t="shared" si="13"/>
        <v>0</v>
      </c>
      <c r="O100" s="362">
        <f t="shared" si="13"/>
        <v>0</v>
      </c>
      <c r="P100" s="362">
        <f t="shared" si="13"/>
        <v>0</v>
      </c>
      <c r="Q100" s="362">
        <f t="shared" si="13"/>
        <v>0</v>
      </c>
      <c r="R100" s="362">
        <f t="shared" si="13"/>
        <v>0</v>
      </c>
      <c r="S100" s="362">
        <f t="shared" si="13"/>
        <v>0</v>
      </c>
      <c r="T100" s="362">
        <f t="shared" si="13"/>
        <v>0</v>
      </c>
      <c r="U100" s="362">
        <f t="shared" si="13"/>
        <v>0</v>
      </c>
      <c r="V100" s="362">
        <f t="shared" si="13"/>
        <v>0</v>
      </c>
      <c r="W100" s="362">
        <f t="shared" si="13"/>
        <v>0</v>
      </c>
      <c r="X100" s="362">
        <f t="shared" si="13"/>
        <v>0</v>
      </c>
      <c r="Y100" s="349">
        <f t="shared" si="8"/>
        <v>0</v>
      </c>
      <c r="Z100" s="349">
        <f t="shared" si="9"/>
        <v>0</v>
      </c>
      <c r="AA100" s="349"/>
      <c r="AB100" s="353">
        <v>0</v>
      </c>
      <c r="AC100" s="354" t="str">
        <f t="shared" si="10"/>
        <v>Collector</v>
      </c>
      <c r="AD100" s="349"/>
      <c r="AE100" s="349"/>
      <c r="AF100" s="355">
        <f>_xlfn.XLOOKUP(A100,'P1 Date Adjustment'!B:B,'P1 Date Adjustment'!F:F,"not found",0)</f>
        <v>2033</v>
      </c>
      <c r="AG100" s="349">
        <f t="shared" si="11"/>
        <v>0</v>
      </c>
      <c r="AI100" s="360"/>
      <c r="AJ100" s="360"/>
    </row>
    <row r="101" spans="1:36" ht="30" x14ac:dyDescent="0.25">
      <c r="A101" s="129">
        <v>59</v>
      </c>
      <c r="B101" s="358" t="s">
        <v>443</v>
      </c>
      <c r="C101" s="358" t="str">
        <f>_xlfn.XLOOKUP($A101,'Total project cost for DCs'!A:A,'Total project cost for DCs'!C:C,"Not found",0)</f>
        <v xml:space="preserve"> 2-lane intersection (new intersection + active mode crossings)</v>
      </c>
      <c r="D101" s="355" t="s">
        <v>155</v>
      </c>
      <c r="E101" s="355" t="s">
        <v>223</v>
      </c>
      <c r="F101" s="355" t="s">
        <v>826</v>
      </c>
      <c r="H101" s="355" t="str">
        <f t="shared" si="6"/>
        <v>Transport - Drury East IPA</v>
      </c>
      <c r="I101" s="359">
        <f>_xlfn.XLOOKUP($H101,DC_growth_AGS!$A$665:$A$673,DC_growth_AGS!$O$665:$O$673,"Not found",0)</f>
        <v>0.95615833786134774</v>
      </c>
      <c r="J101" s="355">
        <v>2033</v>
      </c>
      <c r="K101" s="362">
        <f t="shared" si="13"/>
        <v>0</v>
      </c>
      <c r="L101" s="362">
        <f t="shared" si="13"/>
        <v>0</v>
      </c>
      <c r="M101" s="362">
        <f t="shared" si="13"/>
        <v>0</v>
      </c>
      <c r="N101" s="362">
        <f t="shared" si="13"/>
        <v>0</v>
      </c>
      <c r="O101" s="362">
        <f t="shared" si="13"/>
        <v>0</v>
      </c>
      <c r="P101" s="362">
        <f t="shared" si="13"/>
        <v>0</v>
      </c>
      <c r="Q101" s="362">
        <f t="shared" si="13"/>
        <v>0</v>
      </c>
      <c r="R101" s="362">
        <f t="shared" si="13"/>
        <v>0</v>
      </c>
      <c r="S101" s="362">
        <f t="shared" si="13"/>
        <v>0</v>
      </c>
      <c r="T101" s="362">
        <f t="shared" si="13"/>
        <v>0</v>
      </c>
      <c r="U101" s="362">
        <f t="shared" si="13"/>
        <v>0</v>
      </c>
      <c r="V101" s="362">
        <f t="shared" si="13"/>
        <v>0</v>
      </c>
      <c r="W101" s="362">
        <f t="shared" si="13"/>
        <v>0</v>
      </c>
      <c r="X101" s="362">
        <f t="shared" si="13"/>
        <v>0</v>
      </c>
      <c r="Y101" s="349">
        <f t="shared" si="8"/>
        <v>0</v>
      </c>
      <c r="Z101" s="349">
        <f t="shared" si="9"/>
        <v>0</v>
      </c>
      <c r="AA101" s="349"/>
      <c r="AB101" s="353">
        <v>0</v>
      </c>
      <c r="AC101" s="354" t="str">
        <f t="shared" si="10"/>
        <v>Collector</v>
      </c>
      <c r="AD101" s="349"/>
      <c r="AE101" s="349"/>
      <c r="AF101" s="355">
        <f>_xlfn.XLOOKUP(A101,'P1 Date Adjustment'!B:B,'P1 Date Adjustment'!F:F,"not found",0)</f>
        <v>2033</v>
      </c>
      <c r="AG101" s="349">
        <f t="shared" si="11"/>
        <v>0</v>
      </c>
      <c r="AI101" s="360"/>
      <c r="AJ101" s="360"/>
    </row>
    <row r="102" spans="1:36" ht="30" x14ac:dyDescent="0.25">
      <c r="A102" s="129" t="s">
        <v>452</v>
      </c>
      <c r="B102" s="358" t="s">
        <v>453</v>
      </c>
      <c r="C102" s="358" t="str">
        <f>_xlfn.XLOOKUP($A102,'Total project cost for DCs'!A:A,'Total project cost for DCs'!C:C,"Not found",0)</f>
        <v>2-lane urban- new road layout with active modes on both sides (TDM)</v>
      </c>
      <c r="D102" s="355" t="s">
        <v>155</v>
      </c>
      <c r="E102" s="355" t="s">
        <v>227</v>
      </c>
      <c r="F102" s="355" t="s">
        <v>826</v>
      </c>
      <c r="H102" s="355" t="str">
        <f t="shared" si="6"/>
        <v>Transport - Drury East IPA</v>
      </c>
      <c r="I102" s="359">
        <f>_xlfn.XLOOKUP($H102,DC_growth_AGS!$A$665:$A$673,DC_growth_AGS!$O$665:$O$673,"Not found",0)</f>
        <v>0.95615833786134774</v>
      </c>
      <c r="J102" s="355">
        <v>2036</v>
      </c>
      <c r="K102" s="362">
        <f t="shared" si="13"/>
        <v>0</v>
      </c>
      <c r="L102" s="362">
        <f t="shared" si="13"/>
        <v>0</v>
      </c>
      <c r="M102" s="362">
        <f t="shared" si="13"/>
        <v>0</v>
      </c>
      <c r="N102" s="362">
        <f t="shared" si="13"/>
        <v>0</v>
      </c>
      <c r="O102" s="362">
        <f t="shared" si="13"/>
        <v>0</v>
      </c>
      <c r="P102" s="362">
        <f t="shared" si="13"/>
        <v>0</v>
      </c>
      <c r="Q102" s="362">
        <f t="shared" si="13"/>
        <v>0</v>
      </c>
      <c r="R102" s="362">
        <f t="shared" si="13"/>
        <v>0</v>
      </c>
      <c r="S102" s="362">
        <f t="shared" si="13"/>
        <v>0</v>
      </c>
      <c r="T102" s="362">
        <f t="shared" si="13"/>
        <v>0</v>
      </c>
      <c r="U102" s="362">
        <f t="shared" si="13"/>
        <v>0</v>
      </c>
      <c r="V102" s="362">
        <f t="shared" si="13"/>
        <v>0</v>
      </c>
      <c r="W102" s="362">
        <f t="shared" si="13"/>
        <v>0</v>
      </c>
      <c r="X102" s="362">
        <f t="shared" si="13"/>
        <v>0</v>
      </c>
      <c r="Y102" s="349">
        <f t="shared" si="8"/>
        <v>0</v>
      </c>
      <c r="Z102" s="349">
        <f t="shared" si="9"/>
        <v>0</v>
      </c>
      <c r="AA102" s="349"/>
      <c r="AB102" s="353">
        <v>0</v>
      </c>
      <c r="AC102" s="354" t="str">
        <f t="shared" si="10"/>
        <v>Arterial</v>
      </c>
      <c r="AD102" s="349"/>
      <c r="AE102" s="349"/>
      <c r="AF102" s="355">
        <f>_xlfn.XLOOKUP(A102,'P1 Date Adjustment'!B:B,'P1 Date Adjustment'!F:F,"not found",0)</f>
        <v>2036</v>
      </c>
      <c r="AG102" s="349">
        <f t="shared" si="11"/>
        <v>0</v>
      </c>
      <c r="AI102" s="360"/>
      <c r="AJ102" s="360"/>
    </row>
    <row r="103" spans="1:36" ht="30" x14ac:dyDescent="0.25">
      <c r="A103" s="129" t="s">
        <v>454</v>
      </c>
      <c r="B103" s="358" t="s">
        <v>455</v>
      </c>
      <c r="C103" s="358" t="str">
        <f>_xlfn.XLOOKUP($A103,'Total project cost for DCs'!A:A,'Total project cost for DCs'!C:C,"Not found",0)</f>
        <v>2-lane urban- new road layout with active modes on both sides (TDM)</v>
      </c>
      <c r="D103" s="355" t="s">
        <v>155</v>
      </c>
      <c r="E103" s="355" t="s">
        <v>345</v>
      </c>
      <c r="F103" s="355" t="s">
        <v>826</v>
      </c>
      <c r="H103" s="355" t="str">
        <f t="shared" si="6"/>
        <v>Transport - Drury East IPA</v>
      </c>
      <c r="I103" s="359">
        <f>_xlfn.XLOOKUP($H103,DC_growth_AGS!$A$665:$A$673,DC_growth_AGS!$O$665:$O$673,"Not found",0)</f>
        <v>0.95615833786134774</v>
      </c>
      <c r="J103" s="355">
        <v>2036</v>
      </c>
      <c r="K103" s="362">
        <f t="shared" si="13"/>
        <v>0</v>
      </c>
      <c r="L103" s="362">
        <f t="shared" si="13"/>
        <v>0</v>
      </c>
      <c r="M103" s="362">
        <f t="shared" si="13"/>
        <v>0</v>
      </c>
      <c r="N103" s="362">
        <f t="shared" si="13"/>
        <v>0</v>
      </c>
      <c r="O103" s="362">
        <f t="shared" si="13"/>
        <v>0</v>
      </c>
      <c r="P103" s="362">
        <f t="shared" si="13"/>
        <v>0</v>
      </c>
      <c r="Q103" s="362">
        <f t="shared" si="13"/>
        <v>0</v>
      </c>
      <c r="R103" s="362">
        <f t="shared" si="13"/>
        <v>0</v>
      </c>
      <c r="S103" s="362">
        <f t="shared" si="13"/>
        <v>0</v>
      </c>
      <c r="T103" s="362">
        <f t="shared" si="13"/>
        <v>0</v>
      </c>
      <c r="U103" s="362">
        <f t="shared" si="13"/>
        <v>0</v>
      </c>
      <c r="V103" s="362">
        <f t="shared" si="13"/>
        <v>0</v>
      </c>
      <c r="W103" s="362">
        <f t="shared" si="13"/>
        <v>0</v>
      </c>
      <c r="X103" s="362">
        <f t="shared" si="13"/>
        <v>0</v>
      </c>
      <c r="Y103" s="349">
        <f t="shared" si="8"/>
        <v>0</v>
      </c>
      <c r="Z103" s="349">
        <f t="shared" si="9"/>
        <v>0</v>
      </c>
      <c r="AA103" s="349"/>
      <c r="AB103" s="353">
        <v>0</v>
      </c>
      <c r="AC103" s="354" t="str">
        <f t="shared" si="10"/>
        <v>Arterial</v>
      </c>
      <c r="AD103" s="349"/>
      <c r="AE103" s="349"/>
      <c r="AF103" s="355">
        <f>_xlfn.XLOOKUP(A103,'P1 Date Adjustment'!B:B,'P1 Date Adjustment'!F:F,"not found",0)</f>
        <v>2036</v>
      </c>
      <c r="AG103" s="349">
        <f t="shared" si="11"/>
        <v>0</v>
      </c>
      <c r="AI103" s="360"/>
      <c r="AJ103" s="360"/>
    </row>
    <row r="104" spans="1:36" ht="30" x14ac:dyDescent="0.25">
      <c r="A104" s="129" t="s">
        <v>456</v>
      </c>
      <c r="B104" s="358" t="s">
        <v>453</v>
      </c>
      <c r="C104" s="358" t="str">
        <f>_xlfn.XLOOKUP($A104,'Total project cost for DCs'!A:A,'Total project cost for DCs'!C:C,"Not found",0)</f>
        <v>4-lane urban- upgrade 2-lane urban to 4-lane with active modes on both sides, (TDM)</v>
      </c>
      <c r="D104" s="355" t="s">
        <v>155</v>
      </c>
      <c r="E104" s="355" t="s">
        <v>231</v>
      </c>
      <c r="F104" s="355" t="s">
        <v>826</v>
      </c>
      <c r="H104" s="355" t="str">
        <f t="shared" si="6"/>
        <v>Transport - Drury East IPA</v>
      </c>
      <c r="I104" s="359">
        <f>_xlfn.XLOOKUP($H104,DC_growth_AGS!$A$665:$A$673,DC_growth_AGS!$O$665:$O$673,"Not found",0)</f>
        <v>0.95615833786134774</v>
      </c>
      <c r="J104" s="355">
        <v>2047</v>
      </c>
      <c r="K104" s="362">
        <f t="shared" si="13"/>
        <v>0</v>
      </c>
      <c r="L104" s="362">
        <f t="shared" si="13"/>
        <v>0</v>
      </c>
      <c r="M104" s="362">
        <f t="shared" si="13"/>
        <v>0</v>
      </c>
      <c r="N104" s="362">
        <f t="shared" si="13"/>
        <v>0</v>
      </c>
      <c r="O104" s="362">
        <f t="shared" si="13"/>
        <v>0</v>
      </c>
      <c r="P104" s="362">
        <f t="shared" si="13"/>
        <v>0</v>
      </c>
      <c r="Q104" s="362">
        <f t="shared" si="13"/>
        <v>0</v>
      </c>
      <c r="R104" s="362">
        <f t="shared" si="13"/>
        <v>0</v>
      </c>
      <c r="S104" s="362">
        <f t="shared" si="13"/>
        <v>0</v>
      </c>
      <c r="T104" s="362">
        <f t="shared" si="13"/>
        <v>0</v>
      </c>
      <c r="U104" s="362">
        <f t="shared" si="13"/>
        <v>0</v>
      </c>
      <c r="V104" s="362">
        <f t="shared" si="13"/>
        <v>0</v>
      </c>
      <c r="W104" s="362">
        <f t="shared" si="13"/>
        <v>0</v>
      </c>
      <c r="X104" s="362">
        <f t="shared" si="13"/>
        <v>0</v>
      </c>
      <c r="Y104" s="349">
        <f t="shared" si="8"/>
        <v>0</v>
      </c>
      <c r="Z104" s="349">
        <f t="shared" si="9"/>
        <v>0</v>
      </c>
      <c r="AA104" s="349"/>
      <c r="AB104" s="353">
        <v>0</v>
      </c>
      <c r="AC104" s="354" t="str">
        <f t="shared" si="10"/>
        <v>Arterial</v>
      </c>
      <c r="AD104" s="349"/>
      <c r="AE104" s="349"/>
      <c r="AF104" s="355">
        <f>_xlfn.XLOOKUP(A104,'P1 Date Adjustment'!B:B,'P1 Date Adjustment'!F:F,"not found",0)</f>
        <v>2047</v>
      </c>
      <c r="AG104" s="349">
        <f t="shared" si="11"/>
        <v>0</v>
      </c>
      <c r="AI104" s="360"/>
      <c r="AJ104" s="360"/>
    </row>
    <row r="105" spans="1:36" ht="30" x14ac:dyDescent="0.25">
      <c r="A105" s="129" t="s">
        <v>457</v>
      </c>
      <c r="B105" s="358" t="s">
        <v>458</v>
      </c>
      <c r="C105" s="358" t="str">
        <f>_xlfn.XLOOKUP($A105,'Total project cost for DCs'!A:A,'Total project cost for DCs'!C:C,"Not found",0)</f>
        <v>4-lane urban- upgrade 2-lane urban to 4-lane with active modes on both sides, (TDM)</v>
      </c>
      <c r="D105" s="355" t="s">
        <v>155</v>
      </c>
      <c r="E105" s="355" t="s">
        <v>345</v>
      </c>
      <c r="F105" s="355" t="s">
        <v>826</v>
      </c>
      <c r="H105" s="355" t="str">
        <f t="shared" si="6"/>
        <v>Transport - Drury East IPA</v>
      </c>
      <c r="I105" s="359">
        <f>_xlfn.XLOOKUP($H105,DC_growth_AGS!$A$665:$A$673,DC_growth_AGS!$O$665:$O$673,"Not found",0)</f>
        <v>0.95615833786134774</v>
      </c>
      <c r="J105" s="355">
        <v>2047</v>
      </c>
      <c r="K105" s="362">
        <f t="shared" si="13"/>
        <v>0</v>
      </c>
      <c r="L105" s="362">
        <f t="shared" si="13"/>
        <v>0</v>
      </c>
      <c r="M105" s="362">
        <f t="shared" si="13"/>
        <v>0</v>
      </c>
      <c r="N105" s="362">
        <f t="shared" si="13"/>
        <v>0</v>
      </c>
      <c r="O105" s="362">
        <f t="shared" si="13"/>
        <v>0</v>
      </c>
      <c r="P105" s="362">
        <f t="shared" si="13"/>
        <v>0</v>
      </c>
      <c r="Q105" s="362">
        <f t="shared" si="13"/>
        <v>0</v>
      </c>
      <c r="R105" s="362">
        <f t="shared" si="13"/>
        <v>0</v>
      </c>
      <c r="S105" s="362">
        <f t="shared" si="13"/>
        <v>0</v>
      </c>
      <c r="T105" s="362">
        <f t="shared" si="13"/>
        <v>0</v>
      </c>
      <c r="U105" s="362">
        <f t="shared" si="13"/>
        <v>0</v>
      </c>
      <c r="V105" s="362">
        <f t="shared" si="13"/>
        <v>0</v>
      </c>
      <c r="W105" s="362">
        <f t="shared" si="13"/>
        <v>0</v>
      </c>
      <c r="X105" s="362">
        <f t="shared" si="13"/>
        <v>0</v>
      </c>
      <c r="Y105" s="349">
        <f t="shared" si="8"/>
        <v>0</v>
      </c>
      <c r="Z105" s="349">
        <f t="shared" si="9"/>
        <v>0</v>
      </c>
      <c r="AA105" s="349"/>
      <c r="AB105" s="353">
        <v>0</v>
      </c>
      <c r="AC105" s="354" t="str">
        <f t="shared" si="10"/>
        <v>Arterial</v>
      </c>
      <c r="AD105" s="349"/>
      <c r="AE105" s="349"/>
      <c r="AF105" s="355">
        <f>_xlfn.XLOOKUP(A105,'P1 Date Adjustment'!B:B,'P1 Date Adjustment'!F:F,"not found",0)</f>
        <v>2047</v>
      </c>
      <c r="AG105" s="349">
        <f t="shared" si="11"/>
        <v>0</v>
      </c>
      <c r="AI105" s="360"/>
      <c r="AJ105" s="360"/>
    </row>
    <row r="106" spans="1:36" x14ac:dyDescent="0.25">
      <c r="A106" s="129">
        <v>67</v>
      </c>
      <c r="B106" s="358" t="s">
        <v>460</v>
      </c>
      <c r="C106" s="358">
        <f>_xlfn.XLOOKUP($A106,'Total project cost for DCs'!A:A,'Total project cost for DCs'!C:C,"Not found",0)</f>
        <v>0</v>
      </c>
      <c r="D106" s="355" t="s">
        <v>155</v>
      </c>
      <c r="E106" s="355" t="s">
        <v>345</v>
      </c>
      <c r="F106" s="355" t="s">
        <v>826</v>
      </c>
      <c r="H106" s="355" t="str">
        <f t="shared" si="6"/>
        <v>Transport - Drury East IPA</v>
      </c>
      <c r="I106" s="359">
        <f>_xlfn.XLOOKUP($H106,DC_growth_AGS!$A$665:$A$673,DC_growth_AGS!$O$665:$O$673,"Not found",0)</f>
        <v>0.95615833786134774</v>
      </c>
      <c r="J106" s="355">
        <v>2033</v>
      </c>
      <c r="K106" s="362">
        <f t="shared" ref="K106:X109" si="14">IF($AC106="Arterial",-K53*$AD$2,0)</f>
        <v>0</v>
      </c>
      <c r="L106" s="362">
        <f t="shared" si="14"/>
        <v>0</v>
      </c>
      <c r="M106" s="362">
        <f t="shared" si="14"/>
        <v>0</v>
      </c>
      <c r="N106" s="362">
        <f t="shared" si="14"/>
        <v>0</v>
      </c>
      <c r="O106" s="362">
        <f t="shared" si="14"/>
        <v>0</v>
      </c>
      <c r="P106" s="362">
        <f t="shared" si="14"/>
        <v>0</v>
      </c>
      <c r="Q106" s="362">
        <f t="shared" si="14"/>
        <v>0</v>
      </c>
      <c r="R106" s="362">
        <f t="shared" si="14"/>
        <v>0</v>
      </c>
      <c r="S106" s="362">
        <f t="shared" si="14"/>
        <v>0</v>
      </c>
      <c r="T106" s="362">
        <f t="shared" si="14"/>
        <v>0</v>
      </c>
      <c r="U106" s="362">
        <f t="shared" si="14"/>
        <v>0</v>
      </c>
      <c r="V106" s="362">
        <f t="shared" si="14"/>
        <v>0</v>
      </c>
      <c r="W106" s="362">
        <f t="shared" si="14"/>
        <v>0</v>
      </c>
      <c r="X106" s="362">
        <f t="shared" si="14"/>
        <v>0</v>
      </c>
      <c r="Y106" s="349">
        <f t="shared" si="8"/>
        <v>0</v>
      </c>
      <c r="Z106" s="349">
        <f t="shared" si="9"/>
        <v>0</v>
      </c>
      <c r="AA106" s="349"/>
      <c r="AB106" s="353">
        <v>0</v>
      </c>
      <c r="AC106" s="354" t="str">
        <f t="shared" si="10"/>
        <v>Arterial</v>
      </c>
      <c r="AD106" s="349"/>
      <c r="AE106" s="349"/>
      <c r="AF106" s="355">
        <f>_xlfn.XLOOKUP(A106,'P1 Date Adjustment'!B:B,'P1 Date Adjustment'!F:F,"not found",0)</f>
        <v>2033</v>
      </c>
      <c r="AG106" s="349">
        <f t="shared" si="11"/>
        <v>0</v>
      </c>
      <c r="AI106" s="360"/>
      <c r="AJ106" s="360"/>
    </row>
    <row r="107" spans="1:36" x14ac:dyDescent="0.25">
      <c r="A107" s="129">
        <v>68</v>
      </c>
      <c r="B107" s="358" t="s">
        <v>461</v>
      </c>
      <c r="C107" s="358">
        <f>_xlfn.XLOOKUP($A107,'Total project cost for DCs'!A:A,'Total project cost for DCs'!C:C,"Not found",0)</f>
        <v>0</v>
      </c>
      <c r="D107" s="355" t="s">
        <v>155</v>
      </c>
      <c r="E107" s="355" t="s">
        <v>345</v>
      </c>
      <c r="F107" s="355" t="s">
        <v>826</v>
      </c>
      <c r="H107" s="355" t="str">
        <f t="shared" si="6"/>
        <v>Transport - Drury East IPA</v>
      </c>
      <c r="I107" s="359">
        <f>_xlfn.XLOOKUP($H107,DC_growth_AGS!$A$665:$A$673,DC_growth_AGS!$O$665:$O$673,"Not found",0)</f>
        <v>0.95615833786134774</v>
      </c>
      <c r="J107" s="355">
        <v>2037</v>
      </c>
      <c r="K107" s="362">
        <f t="shared" si="14"/>
        <v>0</v>
      </c>
      <c r="L107" s="362">
        <f t="shared" si="14"/>
        <v>0</v>
      </c>
      <c r="M107" s="362">
        <f t="shared" si="14"/>
        <v>0</v>
      </c>
      <c r="N107" s="362">
        <f t="shared" si="14"/>
        <v>0</v>
      </c>
      <c r="O107" s="362">
        <f t="shared" si="14"/>
        <v>0</v>
      </c>
      <c r="P107" s="362">
        <f t="shared" si="14"/>
        <v>0</v>
      </c>
      <c r="Q107" s="362">
        <f t="shared" si="14"/>
        <v>0</v>
      </c>
      <c r="R107" s="362">
        <f t="shared" si="14"/>
        <v>0</v>
      </c>
      <c r="S107" s="362">
        <f t="shared" si="14"/>
        <v>0</v>
      </c>
      <c r="T107" s="362">
        <f t="shared" si="14"/>
        <v>0</v>
      </c>
      <c r="U107" s="362">
        <f t="shared" si="14"/>
        <v>0</v>
      </c>
      <c r="V107" s="362">
        <f t="shared" si="14"/>
        <v>0</v>
      </c>
      <c r="W107" s="362">
        <f t="shared" si="14"/>
        <v>0</v>
      </c>
      <c r="X107" s="362">
        <f t="shared" si="14"/>
        <v>0</v>
      </c>
      <c r="Y107" s="349">
        <f t="shared" si="8"/>
        <v>0</v>
      </c>
      <c r="Z107" s="349">
        <f t="shared" si="9"/>
        <v>0</v>
      </c>
      <c r="AA107" s="349"/>
      <c r="AB107" s="353">
        <v>0</v>
      </c>
      <c r="AC107" s="354" t="str">
        <f t="shared" si="10"/>
        <v>Arterial</v>
      </c>
      <c r="AD107" s="349"/>
      <c r="AE107" s="349"/>
      <c r="AF107" s="355">
        <f>_xlfn.XLOOKUP(A107,'P1 Date Adjustment'!B:B,'P1 Date Adjustment'!F:F,"not found",0)</f>
        <v>2037</v>
      </c>
      <c r="AG107" s="349">
        <f t="shared" si="11"/>
        <v>0</v>
      </c>
      <c r="AI107" s="360"/>
      <c r="AJ107" s="360"/>
    </row>
    <row r="108" spans="1:36" ht="30" x14ac:dyDescent="0.25">
      <c r="A108" s="129">
        <v>69</v>
      </c>
      <c r="B108" s="358" t="s">
        <v>462</v>
      </c>
      <c r="C108" s="358" t="str">
        <f>_xlfn.XLOOKUP($A108,'Total project cost for DCs'!A:A,'Total project cost for DCs'!C:C,"Not found",0)</f>
        <v>New cycle bridge 5m wide, 90m long, approach lengths 200m total for both sides. No property required</v>
      </c>
      <c r="D108" s="355" t="s">
        <v>155</v>
      </c>
      <c r="E108" s="355" t="s">
        <v>223</v>
      </c>
      <c r="F108" s="355" t="s">
        <v>826</v>
      </c>
      <c r="H108" s="355" t="str">
        <f t="shared" si="6"/>
        <v>Transport - Drury East IPA</v>
      </c>
      <c r="I108" s="359">
        <f>_xlfn.XLOOKUP($H108,DC_growth_AGS!$A$665:$A$673,DC_growth_AGS!$O$665:$O$673,"Not found",0)</f>
        <v>0.95615833786134774</v>
      </c>
      <c r="J108" s="355">
        <v>2035</v>
      </c>
      <c r="K108" s="362">
        <f t="shared" si="14"/>
        <v>0</v>
      </c>
      <c r="L108" s="362">
        <f t="shared" si="14"/>
        <v>0</v>
      </c>
      <c r="M108" s="362">
        <f t="shared" si="14"/>
        <v>0</v>
      </c>
      <c r="N108" s="362">
        <f t="shared" si="14"/>
        <v>0</v>
      </c>
      <c r="O108" s="362">
        <f t="shared" si="14"/>
        <v>0</v>
      </c>
      <c r="P108" s="362">
        <f t="shared" si="14"/>
        <v>0</v>
      </c>
      <c r="Q108" s="362">
        <f t="shared" si="14"/>
        <v>0</v>
      </c>
      <c r="R108" s="362">
        <f t="shared" si="14"/>
        <v>0</v>
      </c>
      <c r="S108" s="362">
        <f t="shared" si="14"/>
        <v>0</v>
      </c>
      <c r="T108" s="362">
        <f t="shared" si="14"/>
        <v>0</v>
      </c>
      <c r="U108" s="362">
        <f t="shared" si="14"/>
        <v>0</v>
      </c>
      <c r="V108" s="362">
        <f t="shared" si="14"/>
        <v>0</v>
      </c>
      <c r="W108" s="362">
        <f t="shared" si="14"/>
        <v>0</v>
      </c>
      <c r="X108" s="362">
        <f t="shared" si="14"/>
        <v>0</v>
      </c>
      <c r="Y108" s="349">
        <f t="shared" si="8"/>
        <v>0</v>
      </c>
      <c r="Z108" s="349">
        <f t="shared" si="9"/>
        <v>0</v>
      </c>
      <c r="AA108" s="349"/>
      <c r="AB108" s="353">
        <v>0</v>
      </c>
      <c r="AC108" s="354" t="str">
        <f t="shared" si="10"/>
        <v>Collector</v>
      </c>
      <c r="AD108" s="349"/>
      <c r="AE108" s="349"/>
      <c r="AF108" s="355">
        <f>_xlfn.XLOOKUP(A108,'P1 Date Adjustment'!B:B,'P1 Date Adjustment'!F:F,"not found",0)</f>
        <v>2035</v>
      </c>
      <c r="AG108" s="349">
        <f t="shared" si="11"/>
        <v>0</v>
      </c>
      <c r="AI108" s="360"/>
      <c r="AJ108" s="360"/>
    </row>
    <row r="109" spans="1:36" ht="30" x14ac:dyDescent="0.25">
      <c r="A109" s="129">
        <v>70</v>
      </c>
      <c r="B109" s="358" t="s">
        <v>464</v>
      </c>
      <c r="C109" s="358" t="str">
        <f>_xlfn.XLOOKUP($A109,'Total project cost for DCs'!A:A,'Total project cost for DCs'!C:C,"Not found",0)</f>
        <v>New cycle bridge 5m wide, 80m long, approach lengths 270m total for both sides. No property required</v>
      </c>
      <c r="D109" s="355" t="s">
        <v>155</v>
      </c>
      <c r="E109" s="355" t="s">
        <v>345</v>
      </c>
      <c r="F109" s="355" t="s">
        <v>826</v>
      </c>
      <c r="H109" s="355" t="str">
        <f t="shared" si="6"/>
        <v>Transport - Drury East IPA</v>
      </c>
      <c r="I109" s="359">
        <f>_xlfn.XLOOKUP($H109,DC_growth_AGS!$A$665:$A$673,DC_growth_AGS!$O$665:$O$673,"Not found",0)</f>
        <v>0.95615833786134774</v>
      </c>
      <c r="J109" s="355">
        <v>2031</v>
      </c>
      <c r="K109" s="362">
        <f t="shared" si="14"/>
        <v>0</v>
      </c>
      <c r="L109" s="362">
        <f t="shared" si="14"/>
        <v>0</v>
      </c>
      <c r="M109" s="362">
        <f t="shared" si="14"/>
        <v>0</v>
      </c>
      <c r="N109" s="362">
        <f t="shared" si="14"/>
        <v>0</v>
      </c>
      <c r="O109" s="362">
        <f t="shared" si="14"/>
        <v>0</v>
      </c>
      <c r="P109" s="362">
        <f t="shared" si="14"/>
        <v>0</v>
      </c>
      <c r="Q109" s="362">
        <f t="shared" si="14"/>
        <v>0</v>
      </c>
      <c r="R109" s="362">
        <f t="shared" si="14"/>
        <v>0</v>
      </c>
      <c r="S109" s="362">
        <f t="shared" si="14"/>
        <v>0</v>
      </c>
      <c r="T109" s="362">
        <f t="shared" si="14"/>
        <v>-48006.681503391599</v>
      </c>
      <c r="U109" s="362">
        <f t="shared" si="14"/>
        <v>-490590.00496569776</v>
      </c>
      <c r="V109" s="362">
        <f t="shared" si="14"/>
        <v>0</v>
      </c>
      <c r="W109" s="362">
        <f t="shared" si="14"/>
        <v>0</v>
      </c>
      <c r="X109" s="362">
        <f t="shared" si="14"/>
        <v>0</v>
      </c>
      <c r="Y109" s="349">
        <f t="shared" si="8"/>
        <v>-538596.68646908936</v>
      </c>
      <c r="Z109" s="349">
        <f t="shared" si="9"/>
        <v>-538596.68646908936</v>
      </c>
      <c r="AA109" s="349"/>
      <c r="AB109" s="353">
        <v>0</v>
      </c>
      <c r="AC109" s="354" t="str">
        <f t="shared" si="10"/>
        <v>Arterial</v>
      </c>
      <c r="AD109" s="349"/>
      <c r="AE109" s="349"/>
      <c r="AF109" s="355">
        <f>_xlfn.XLOOKUP(A109,'P1 Date Adjustment'!B:B,'P1 Date Adjustment'!F:F,"not found",0)</f>
        <v>2031</v>
      </c>
      <c r="AG109" s="349">
        <f t="shared" si="11"/>
        <v>-514983.71251191391</v>
      </c>
      <c r="AI109" s="360"/>
      <c r="AJ109" s="360"/>
    </row>
    <row r="110" spans="1:36" ht="30" x14ac:dyDescent="0.25">
      <c r="A110" s="129" t="s">
        <v>154</v>
      </c>
      <c r="B110" s="358" t="s">
        <v>141</v>
      </c>
      <c r="C110" s="358" t="str">
        <f>_xlfn.XLOOKUP($A110,'Total project cost for DCs'!A:A,'Total project cost for DCs'!C:C,"Not found",0)</f>
        <v>4-lane urban- existing road layout with active modes on both sides + intersection improvements (TDM)</v>
      </c>
      <c r="D110" s="355" t="s">
        <v>155</v>
      </c>
      <c r="E110" s="355" t="s">
        <v>157</v>
      </c>
      <c r="H110" s="355" t="s">
        <v>827</v>
      </c>
      <c r="I110" s="359">
        <f>_xlfn.XLOOKUP($H110,DC_growth_AGS!$A$665:$A$673,DC_growth_AGS!$O$665:$O$673,"Not found",0)</f>
        <v>0.61831421301771872</v>
      </c>
      <c r="J110" s="355">
        <v>2031</v>
      </c>
      <c r="K110" s="360">
        <f>_xlfn.XLOOKUP($A110,'Total project cost for DCs'!$A$4:$A$111,'Total project cost for DCs'!G$4:G$111,0,0)*_xlfn.XLOOKUP($A110,Drury_beneficiary_allocation!$A$5:$A$104,Drury_beneficiary_allocation!$B$5:$B$104,0,0)</f>
        <v>0</v>
      </c>
      <c r="L110" s="360">
        <f>_xlfn.XLOOKUP($A110,'Total project cost for DCs'!$A$4:$A$111,'Total project cost for DCs'!H$4:H$111,0,0)*_xlfn.XLOOKUP($A110,Drury_beneficiary_allocation!$A$5:$A$104,Drury_beneficiary_allocation!$B$5:$B$104,0,0)</f>
        <v>0</v>
      </c>
      <c r="M110" s="360">
        <f>_xlfn.XLOOKUP($A110,'Total project cost for DCs'!$A$4:$A$111,'Total project cost for DCs'!I$4:I$111,0,0)*_xlfn.XLOOKUP($A110,Drury_beneficiary_allocation!$A$5:$A$104,Drury_beneficiary_allocation!$B$5:$B$104,0,0)</f>
        <v>0</v>
      </c>
      <c r="N110" s="360">
        <f>_xlfn.XLOOKUP($A110,'Total project cost for DCs'!$A$4:$A$111,'Total project cost for DCs'!J$4:J$111,0,0)*_xlfn.XLOOKUP($A110,Drury_beneficiary_allocation!$A$5:$A$104,Drury_beneficiary_allocation!$B$5:$B$104,0,0)</f>
        <v>0</v>
      </c>
      <c r="O110" s="360">
        <f>_xlfn.XLOOKUP($A110,'Total project cost for DCs'!$A$4:$A$111,'Total project cost for DCs'!K$4:K$111,0,0)*_xlfn.XLOOKUP($A110,Drury_beneficiary_allocation!$A$5:$A$104,Drury_beneficiary_allocation!$B$5:$B$104,0,0)</f>
        <v>0</v>
      </c>
      <c r="P110" s="360">
        <f>_xlfn.XLOOKUP($A110,'Total project cost for DCs'!$A$4:$A$111,'Total project cost for DCs'!L$4:L$111,0,0)*_xlfn.XLOOKUP($A110,Drury_beneficiary_allocation!$A$5:$A$104,Drury_beneficiary_allocation!$B$5:$B$104,0,0)</f>
        <v>0</v>
      </c>
      <c r="Q110" s="360">
        <f>_xlfn.XLOOKUP($A110,'Total project cost for DCs'!$A$4:$A$111,'Total project cost for DCs'!M$4:M$111,0,0)*_xlfn.XLOOKUP($A110,Drury_beneficiary_allocation!$A$5:$A$104,Drury_beneficiary_allocation!$B$5:$B$104,0,0)</f>
        <v>0</v>
      </c>
      <c r="R110" s="360">
        <f>_xlfn.XLOOKUP($A110,'Total project cost for DCs'!$A$4:$A$111,'Total project cost for DCs'!N$4:N$111,0,0)*_xlfn.XLOOKUP($A110,Drury_beneficiary_allocation!$A$5:$A$104,Drury_beneficiary_allocation!$B$5:$B$104,0,0)</f>
        <v>0</v>
      </c>
      <c r="S110" s="360">
        <f>_xlfn.XLOOKUP($A110,'Total project cost for DCs'!$A$4:$A$111,'Total project cost for DCs'!O$4:O$111,0,0)*_xlfn.XLOOKUP($A110,Drury_beneficiary_allocation!$A$5:$A$104,Drury_beneficiary_allocation!$B$5:$B$104,0,0)</f>
        <v>0</v>
      </c>
      <c r="T110" s="360">
        <f>_xlfn.XLOOKUP($A110,'Total project cost for DCs'!$A$4:$A$111,'Total project cost for DCs'!P$4:P$111,0,0)*_xlfn.XLOOKUP($A110,Drury_beneficiary_allocation!$A$5:$A$104,Drury_beneficiary_allocation!$B$5:$B$104,0,0)</f>
        <v>207073.7967041173</v>
      </c>
      <c r="U110" s="360">
        <f>_xlfn.XLOOKUP($A110,'Total project cost for DCs'!$A$4:$A$111,'Total project cost for DCs'!Q$4:Q$111,0,0)*_xlfn.XLOOKUP($A110,Drury_beneficiary_allocation!$A$5:$A$104,Drury_beneficiary_allocation!$B$5:$B$104,0,0)</f>
        <v>2115522.3818010907</v>
      </c>
      <c r="V110" s="360">
        <f>_xlfn.XLOOKUP($A110,'Total project cost for DCs'!$A$4:$A$111,'Total project cost for DCs'!R$4:R$111,0,0)*_xlfn.XLOOKUP($A110,Drury_beneficiary_allocation!$A$5:$A$104,Drury_beneficiary_allocation!$B$5:$B$104,0,0)</f>
        <v>0</v>
      </c>
      <c r="W110" s="360">
        <f>_xlfn.XLOOKUP($A110,'Total project cost for DCs'!$A$4:$A$111,'Total project cost for DCs'!S$4:S$111,0,0)*_xlfn.XLOOKUP($A110,Drury_beneficiary_allocation!$A$5:$A$104,Drury_beneficiary_allocation!$B$5:$B$104,0,0)</f>
        <v>0</v>
      </c>
      <c r="X110" s="360">
        <f>_xlfn.XLOOKUP($A110,'Total project cost for DCs'!$A$4:$A$111,'Total project cost for DCs'!T$4:T$111,0,0)*_xlfn.XLOOKUP($A110,Drury_beneficiary_allocation!$A$5:$A$104,Drury_beneficiary_allocation!$B$5:$B$104,0,0)</f>
        <v>0</v>
      </c>
      <c r="Y110" s="349">
        <f t="shared" si="8"/>
        <v>2322596.1785052079</v>
      </c>
      <c r="Z110" s="349">
        <f t="shared" si="9"/>
        <v>2322596.1785052079</v>
      </c>
      <c r="AA110" s="349"/>
      <c r="AB110" s="353">
        <v>0</v>
      </c>
      <c r="AC110" s="354" t="str">
        <f t="shared" si="10"/>
        <v>Arterial</v>
      </c>
      <c r="AD110" s="349"/>
      <c r="AE110" s="349"/>
      <c r="AF110" s="355">
        <f>_xlfn.XLOOKUP(A110,'P1 Date Adjustment'!B:B,'P1 Date Adjustment'!F:F,"not found",0)</f>
        <v>2031</v>
      </c>
      <c r="AG110" s="349">
        <f t="shared" si="11"/>
        <v>1436094.2282704085</v>
      </c>
      <c r="AI110" s="360"/>
      <c r="AJ110" s="360"/>
    </row>
    <row r="111" spans="1:36" ht="30" x14ac:dyDescent="0.25">
      <c r="A111" s="129" t="s">
        <v>163</v>
      </c>
      <c r="B111" s="358" t="s">
        <v>164</v>
      </c>
      <c r="C111" s="358" t="str">
        <f>_xlfn.XLOOKUP($A111,'Total project cost for DCs'!A:A,'Total project cost for DCs'!C:C,"Not found",0)</f>
        <v>2-lane urban- existing road layout with active modes on both sides + intersection improvements (TDM)</v>
      </c>
      <c r="D111" s="355" t="s">
        <v>155</v>
      </c>
      <c r="E111" s="355" t="s">
        <v>145</v>
      </c>
      <c r="H111" s="355" t="s">
        <v>827</v>
      </c>
      <c r="I111" s="359">
        <f>_xlfn.XLOOKUP($H111,DC_growth_AGS!$A$665:$A$673,DC_growth_AGS!$O$665:$O$673,"Not found",0)</f>
        <v>0.61831421301771872</v>
      </c>
      <c r="J111" s="355">
        <v>2030</v>
      </c>
      <c r="K111" s="360">
        <f>_xlfn.XLOOKUP($A111,'Total project cost for DCs'!$A$4:$A$111,'Total project cost for DCs'!G$4:G$111,0,0)*_xlfn.XLOOKUP($A111,Drury_beneficiary_allocation!$A$5:$A$104,Drury_beneficiary_allocation!$B$5:$B$104,0,0)</f>
        <v>0</v>
      </c>
      <c r="L111" s="360">
        <f>_xlfn.XLOOKUP($A111,'Total project cost for DCs'!$A$4:$A$111,'Total project cost for DCs'!H$4:H$111,0,0)*_xlfn.XLOOKUP($A111,Drury_beneficiary_allocation!$A$5:$A$104,Drury_beneficiary_allocation!$B$5:$B$104,0,0)</f>
        <v>0</v>
      </c>
      <c r="M111" s="360">
        <f>_xlfn.XLOOKUP($A111,'Total project cost for DCs'!$A$4:$A$111,'Total project cost for DCs'!I$4:I$111,0,0)*_xlfn.XLOOKUP($A111,Drury_beneficiary_allocation!$A$5:$A$104,Drury_beneficiary_allocation!$B$5:$B$104,0,0)</f>
        <v>0</v>
      </c>
      <c r="N111" s="360">
        <f>_xlfn.XLOOKUP($A111,'Total project cost for DCs'!$A$4:$A$111,'Total project cost for DCs'!J$4:J$111,0,0)*_xlfn.XLOOKUP($A111,Drury_beneficiary_allocation!$A$5:$A$104,Drury_beneficiary_allocation!$B$5:$B$104,0,0)</f>
        <v>0</v>
      </c>
      <c r="O111" s="360">
        <f>_xlfn.XLOOKUP($A111,'Total project cost for DCs'!$A$4:$A$111,'Total project cost for DCs'!K$4:K$111,0,0)*_xlfn.XLOOKUP($A111,Drury_beneficiary_allocation!$A$5:$A$104,Drury_beneficiary_allocation!$B$5:$B$104,0,0)</f>
        <v>0</v>
      </c>
      <c r="P111" s="360">
        <f>_xlfn.XLOOKUP($A111,'Total project cost for DCs'!$A$4:$A$111,'Total project cost for DCs'!L$4:L$111,0,0)*_xlfn.XLOOKUP($A111,Drury_beneficiary_allocation!$A$5:$A$104,Drury_beneficiary_allocation!$B$5:$B$104,0,0)</f>
        <v>0</v>
      </c>
      <c r="Q111" s="360">
        <f>_xlfn.XLOOKUP($A111,'Total project cost for DCs'!$A$4:$A$111,'Total project cost for DCs'!M$4:M$111,0,0)*_xlfn.XLOOKUP($A111,Drury_beneficiary_allocation!$A$5:$A$104,Drury_beneficiary_allocation!$B$5:$B$104,0,0)</f>
        <v>0</v>
      </c>
      <c r="R111" s="360">
        <f>_xlfn.XLOOKUP($A111,'Total project cost for DCs'!$A$4:$A$111,'Total project cost for DCs'!N$4:N$111,0,0)*_xlfn.XLOOKUP($A111,Drury_beneficiary_allocation!$A$5:$A$104,Drury_beneficiary_allocation!$B$5:$B$104,0,0)</f>
        <v>0</v>
      </c>
      <c r="S111" s="360">
        <f>_xlfn.XLOOKUP($A111,'Total project cost for DCs'!$A$4:$A$111,'Total project cost for DCs'!O$4:O$111,0,0)*_xlfn.XLOOKUP($A111,Drury_beneficiary_allocation!$A$5:$A$104,Drury_beneficiary_allocation!$B$5:$B$104,0,0)</f>
        <v>114673.12318430096</v>
      </c>
      <c r="T111" s="360">
        <f>_xlfn.XLOOKUP($A111,'Total project cost for DCs'!$A$4:$A$111,'Total project cost for DCs'!P$4:P$111,0,0)*_xlfn.XLOOKUP($A111,Drury_beneficiary_allocation!$A$5:$A$104,Drury_beneficiary_allocation!$B$5:$B$104,0,0)</f>
        <v>1171531.9009389598</v>
      </c>
      <c r="U111" s="360">
        <f>_xlfn.XLOOKUP($A111,'Total project cost for DCs'!$A$4:$A$111,'Total project cost for DCs'!Q$4:Q$111,0,0)*_xlfn.XLOOKUP($A111,Drury_beneficiary_allocation!$A$5:$A$104,Drury_beneficiary_allocation!$B$5:$B$104,0,0)</f>
        <v>0</v>
      </c>
      <c r="V111" s="360">
        <f>_xlfn.XLOOKUP($A111,'Total project cost for DCs'!$A$4:$A$111,'Total project cost for DCs'!R$4:R$111,0,0)*_xlfn.XLOOKUP($A111,Drury_beneficiary_allocation!$A$5:$A$104,Drury_beneficiary_allocation!$B$5:$B$104,0,0)</f>
        <v>0</v>
      </c>
      <c r="W111" s="360">
        <f>_xlfn.XLOOKUP($A111,'Total project cost for DCs'!$A$4:$A$111,'Total project cost for DCs'!S$4:S$111,0,0)*_xlfn.XLOOKUP($A111,Drury_beneficiary_allocation!$A$5:$A$104,Drury_beneficiary_allocation!$B$5:$B$104,0,0)</f>
        <v>0</v>
      </c>
      <c r="X111" s="360">
        <f>_xlfn.XLOOKUP($A111,'Total project cost for DCs'!$A$4:$A$111,'Total project cost for DCs'!T$4:T$111,0,0)*_xlfn.XLOOKUP($A111,Drury_beneficiary_allocation!$A$5:$A$104,Drury_beneficiary_allocation!$B$5:$B$104,0,0)</f>
        <v>0</v>
      </c>
      <c r="Y111" s="349">
        <f t="shared" si="8"/>
        <v>1286205.0241232608</v>
      </c>
      <c r="Z111" s="349">
        <f t="shared" si="9"/>
        <v>1286205.0241232608</v>
      </c>
      <c r="AA111" s="349"/>
      <c r="AB111" s="353">
        <v>0</v>
      </c>
      <c r="AC111" s="354" t="str">
        <f t="shared" si="10"/>
        <v>Arterial</v>
      </c>
      <c r="AD111" s="349"/>
      <c r="AE111" s="349"/>
      <c r="AF111" s="355">
        <f>_xlfn.XLOOKUP(A111,'P1 Date Adjustment'!B:B,'P1 Date Adjustment'!F:F,"not found",0)</f>
        <v>2030</v>
      </c>
      <c r="AG111" s="349">
        <f t="shared" si="11"/>
        <v>795278.84727020992</v>
      </c>
      <c r="AI111" s="360"/>
      <c r="AJ111" s="360"/>
    </row>
    <row r="112" spans="1:36" ht="30" x14ac:dyDescent="0.25">
      <c r="A112" s="129" t="s">
        <v>188</v>
      </c>
      <c r="B112" s="358" t="s">
        <v>185</v>
      </c>
      <c r="C112" s="358" t="str">
        <f>_xlfn.XLOOKUP($A112,'Total project cost for DCs'!A:A,'Total project cost for DCs'!C:C,"Not found",0)</f>
        <v>Expand to 24m cross section</v>
      </c>
      <c r="D112" s="355" t="s">
        <v>155</v>
      </c>
      <c r="E112" s="355" t="s">
        <v>190</v>
      </c>
      <c r="H112" s="355" t="s">
        <v>827</v>
      </c>
      <c r="I112" s="359">
        <f>_xlfn.XLOOKUP($H112,DC_growth_AGS!$A$665:$A$673,DC_growth_AGS!$O$665:$O$673,"Not found",0)</f>
        <v>0.61831421301771872</v>
      </c>
      <c r="J112" s="355">
        <v>2029</v>
      </c>
      <c r="K112" s="360">
        <f>_xlfn.XLOOKUP($A112,'Total project cost for DCs'!$A$4:$A$111,'Total project cost for DCs'!G$4:G$111,0,0)*_xlfn.XLOOKUP($A112,Drury_beneficiary_allocation!$A$5:$A$104,Drury_beneficiary_allocation!$B$5:$B$104,0,0)</f>
        <v>0</v>
      </c>
      <c r="L112" s="360">
        <f>_xlfn.XLOOKUP($A112,'Total project cost for DCs'!$A$4:$A$111,'Total project cost for DCs'!H$4:H$111,0,0)*_xlfn.XLOOKUP($A112,Drury_beneficiary_allocation!$A$5:$A$104,Drury_beneficiary_allocation!$B$5:$B$104,0,0)</f>
        <v>0</v>
      </c>
      <c r="M112" s="360">
        <f>_xlfn.XLOOKUP($A112,'Total project cost for DCs'!$A$4:$A$111,'Total project cost for DCs'!I$4:I$111,0,0)*_xlfn.XLOOKUP($A112,Drury_beneficiary_allocation!$A$5:$A$104,Drury_beneficiary_allocation!$B$5:$B$104,0,0)</f>
        <v>0</v>
      </c>
      <c r="N112" s="360">
        <f>_xlfn.XLOOKUP($A112,'Total project cost for DCs'!$A$4:$A$111,'Total project cost for DCs'!J$4:J$111,0,0)*_xlfn.XLOOKUP($A112,Drury_beneficiary_allocation!$A$5:$A$104,Drury_beneficiary_allocation!$B$5:$B$104,0,0)</f>
        <v>0</v>
      </c>
      <c r="O112" s="360">
        <f>_xlfn.XLOOKUP($A112,'Total project cost for DCs'!$A$4:$A$111,'Total project cost for DCs'!K$4:K$111,0,0)*_xlfn.XLOOKUP($A112,Drury_beneficiary_allocation!$A$5:$A$104,Drury_beneficiary_allocation!$B$5:$B$104,0,0)</f>
        <v>0</v>
      </c>
      <c r="P112" s="360">
        <f>_xlfn.XLOOKUP($A112,'Total project cost for DCs'!$A$4:$A$111,'Total project cost for DCs'!L$4:L$111,0,0)*_xlfn.XLOOKUP($A112,Drury_beneficiary_allocation!$A$5:$A$104,Drury_beneficiary_allocation!$B$5:$B$104,0,0)</f>
        <v>0</v>
      </c>
      <c r="Q112" s="360">
        <f>_xlfn.XLOOKUP($A112,'Total project cost for DCs'!$A$4:$A$111,'Total project cost for DCs'!M$4:M$111,0,0)*_xlfn.XLOOKUP($A112,Drury_beneficiary_allocation!$A$5:$A$104,Drury_beneficiary_allocation!$B$5:$B$104,0,0)</f>
        <v>0</v>
      </c>
      <c r="R112" s="360">
        <f>_xlfn.XLOOKUP($A112,'Total project cost for DCs'!$A$4:$A$111,'Total project cost for DCs'!N$4:N$111,0,0)*_xlfn.XLOOKUP($A112,Drury_beneficiary_allocation!$A$5:$A$104,Drury_beneficiary_allocation!$B$5:$B$104,0,0)</f>
        <v>0</v>
      </c>
      <c r="S112" s="360">
        <f>_xlfn.XLOOKUP($A112,'Total project cost for DCs'!$A$4:$A$111,'Total project cost for DCs'!O$4:O$111,0,0)*_xlfn.XLOOKUP($A112,Drury_beneficiary_allocation!$A$5:$A$104,Drury_beneficiary_allocation!$B$5:$B$104,0,0)</f>
        <v>0</v>
      </c>
      <c r="T112" s="360">
        <f>_xlfn.XLOOKUP($A112,'Total project cost for DCs'!$A$4:$A$111,'Total project cost for DCs'!P$4:P$111,0,0)*_xlfn.XLOOKUP($A112,Drury_beneficiary_allocation!$A$5:$A$104,Drury_beneficiary_allocation!$B$5:$B$104,0,0)</f>
        <v>0</v>
      </c>
      <c r="U112" s="360">
        <f>_xlfn.XLOOKUP($A112,'Total project cost for DCs'!$A$4:$A$111,'Total project cost for DCs'!Q$4:Q$111,0,0)*_xlfn.XLOOKUP($A112,Drury_beneficiary_allocation!$A$5:$A$104,Drury_beneficiary_allocation!$B$5:$B$104,0,0)</f>
        <v>0</v>
      </c>
      <c r="V112" s="360">
        <f>_xlfn.XLOOKUP($A112,'Total project cost for DCs'!$A$4:$A$111,'Total project cost for DCs'!R$4:R$111,0,0)*_xlfn.XLOOKUP($A112,Drury_beneficiary_allocation!$A$5:$A$104,Drury_beneficiary_allocation!$B$5:$B$104,0,0)</f>
        <v>0</v>
      </c>
      <c r="W112" s="360">
        <f>_xlfn.XLOOKUP($A112,'Total project cost for DCs'!$A$4:$A$111,'Total project cost for DCs'!S$4:S$111,0,0)*_xlfn.XLOOKUP($A112,Drury_beneficiary_allocation!$A$5:$A$104,Drury_beneficiary_allocation!$B$5:$B$104,0,0)</f>
        <v>0</v>
      </c>
      <c r="X112" s="360">
        <f>_xlfn.XLOOKUP($A112,'Total project cost for DCs'!$A$4:$A$111,'Total project cost for DCs'!T$4:T$111,0,0)*_xlfn.XLOOKUP($A112,Drury_beneficiary_allocation!$A$5:$A$104,Drury_beneficiary_allocation!$B$5:$B$104,0,0)</f>
        <v>0</v>
      </c>
      <c r="Y112" s="349">
        <f t="shared" si="8"/>
        <v>0</v>
      </c>
      <c r="Z112" s="349">
        <f t="shared" si="9"/>
        <v>0</v>
      </c>
      <c r="AA112" s="349"/>
      <c r="AB112" s="353">
        <v>0</v>
      </c>
      <c r="AC112" s="354" t="str">
        <f t="shared" si="10"/>
        <v>Arterial</v>
      </c>
      <c r="AD112" s="349"/>
      <c r="AE112" s="349"/>
      <c r="AF112" s="355">
        <f>_xlfn.XLOOKUP(A112,'P1 Date Adjustment'!B:B,'P1 Date Adjustment'!F:F,"not found",0)</f>
        <v>2029</v>
      </c>
      <c r="AG112" s="349">
        <f t="shared" si="11"/>
        <v>0</v>
      </c>
      <c r="AI112" s="360"/>
      <c r="AJ112" s="360"/>
    </row>
    <row r="113" spans="1:36" ht="30" x14ac:dyDescent="0.25">
      <c r="A113" s="129">
        <v>7</v>
      </c>
      <c r="B113" s="358" t="s">
        <v>197</v>
      </c>
      <c r="C113" s="358" t="str">
        <f>_xlfn.XLOOKUP($A113,'Total project cost for DCs'!A:A,'Total project cost for DCs'!C:C,"Not found",0)</f>
        <v>2-lane urban - upgrade existing road layout with active modes on both sides</v>
      </c>
      <c r="D113" s="355" t="s">
        <v>155</v>
      </c>
      <c r="E113" s="355" t="s">
        <v>199</v>
      </c>
      <c r="H113" s="355" t="s">
        <v>827</v>
      </c>
      <c r="I113" s="359">
        <f>_xlfn.XLOOKUP($H113,DC_growth_AGS!$A$665:$A$673,DC_growth_AGS!$O$665:$O$673,"Not found",0)</f>
        <v>0.61831421301771872</v>
      </c>
      <c r="J113" s="355">
        <v>2033</v>
      </c>
      <c r="K113" s="360">
        <f>_xlfn.XLOOKUP($A113,'Total project cost for DCs'!$A$4:$A$111,'Total project cost for DCs'!G$4:G$111,0,0)*_xlfn.XLOOKUP($A113,Drury_beneficiary_allocation!$A$5:$A$104,Drury_beneficiary_allocation!$B$5:$B$104,0,0)</f>
        <v>0</v>
      </c>
      <c r="L113" s="360">
        <f>_xlfn.XLOOKUP($A113,'Total project cost for DCs'!$A$4:$A$111,'Total project cost for DCs'!H$4:H$111,0,0)*_xlfn.XLOOKUP($A113,Drury_beneficiary_allocation!$A$5:$A$104,Drury_beneficiary_allocation!$B$5:$B$104,0,0)</f>
        <v>0</v>
      </c>
      <c r="M113" s="360">
        <f>_xlfn.XLOOKUP($A113,'Total project cost for DCs'!$A$4:$A$111,'Total project cost for DCs'!I$4:I$111,0,0)*_xlfn.XLOOKUP($A113,Drury_beneficiary_allocation!$A$5:$A$104,Drury_beneficiary_allocation!$B$5:$B$104,0,0)</f>
        <v>0</v>
      </c>
      <c r="N113" s="360">
        <f>_xlfn.XLOOKUP($A113,'Total project cost for DCs'!$A$4:$A$111,'Total project cost for DCs'!J$4:J$111,0,0)*_xlfn.XLOOKUP($A113,Drury_beneficiary_allocation!$A$5:$A$104,Drury_beneficiary_allocation!$B$5:$B$104,0,0)</f>
        <v>0</v>
      </c>
      <c r="O113" s="360">
        <f>_xlfn.XLOOKUP($A113,'Total project cost for DCs'!$A$4:$A$111,'Total project cost for DCs'!K$4:K$111,0,0)*_xlfn.XLOOKUP($A113,Drury_beneficiary_allocation!$A$5:$A$104,Drury_beneficiary_allocation!$B$5:$B$104,0,0)</f>
        <v>0</v>
      </c>
      <c r="P113" s="360">
        <f>_xlfn.XLOOKUP($A113,'Total project cost for DCs'!$A$4:$A$111,'Total project cost for DCs'!L$4:L$111,0,0)*_xlfn.XLOOKUP($A113,Drury_beneficiary_allocation!$A$5:$A$104,Drury_beneficiary_allocation!$B$5:$B$104,0,0)</f>
        <v>0</v>
      </c>
      <c r="Q113" s="360">
        <f>_xlfn.XLOOKUP($A113,'Total project cost for DCs'!$A$4:$A$111,'Total project cost for DCs'!M$4:M$111,0,0)*_xlfn.XLOOKUP($A113,Drury_beneficiary_allocation!$A$5:$A$104,Drury_beneficiary_allocation!$B$5:$B$104,0,0)</f>
        <v>0</v>
      </c>
      <c r="R113" s="360">
        <f>_xlfn.XLOOKUP($A113,'Total project cost for DCs'!$A$4:$A$111,'Total project cost for DCs'!N$4:N$111,0,0)*_xlfn.XLOOKUP($A113,Drury_beneficiary_allocation!$A$5:$A$104,Drury_beneficiary_allocation!$B$5:$B$104,0,0)</f>
        <v>0</v>
      </c>
      <c r="S113" s="360">
        <f>_xlfn.XLOOKUP($A113,'Total project cost for DCs'!$A$4:$A$111,'Total project cost for DCs'!O$4:O$111,0,0)*_xlfn.XLOOKUP($A113,Drury_beneficiary_allocation!$A$5:$A$104,Drury_beneficiary_allocation!$B$5:$B$104,0,0)</f>
        <v>0</v>
      </c>
      <c r="T113" s="360">
        <f>_xlfn.XLOOKUP($A113,'Total project cost for DCs'!$A$4:$A$111,'Total project cost for DCs'!P$4:P$111,0,0)*_xlfn.XLOOKUP($A113,Drury_beneficiary_allocation!$A$5:$A$104,Drury_beneficiary_allocation!$B$5:$B$104,0,0)</f>
        <v>0</v>
      </c>
      <c r="U113" s="360">
        <f>_xlfn.XLOOKUP($A113,'Total project cost for DCs'!$A$4:$A$111,'Total project cost for DCs'!Q$4:Q$111,0,0)*_xlfn.XLOOKUP($A113,Drury_beneficiary_allocation!$A$5:$A$104,Drury_beneficiary_allocation!$B$5:$B$104,0,0)</f>
        <v>0</v>
      </c>
      <c r="V113" s="360">
        <f>_xlfn.XLOOKUP($A113,'Total project cost for DCs'!$A$4:$A$111,'Total project cost for DCs'!R$4:R$111,0,0)*_xlfn.XLOOKUP($A113,Drury_beneficiary_allocation!$A$5:$A$104,Drury_beneficiary_allocation!$B$5:$B$104,0,0)</f>
        <v>0</v>
      </c>
      <c r="W113" s="360">
        <f>_xlfn.XLOOKUP($A113,'Total project cost for DCs'!$A$4:$A$111,'Total project cost for DCs'!S$4:S$111,0,0)*_xlfn.XLOOKUP($A113,Drury_beneficiary_allocation!$A$5:$A$104,Drury_beneficiary_allocation!$B$5:$B$104,0,0)</f>
        <v>0</v>
      </c>
      <c r="X113" s="360">
        <f>_xlfn.XLOOKUP($A113,'Total project cost for DCs'!$A$4:$A$111,'Total project cost for DCs'!T$4:T$111,0,0)*_xlfn.XLOOKUP($A113,Drury_beneficiary_allocation!$A$5:$A$104,Drury_beneficiary_allocation!$B$5:$B$104,0,0)</f>
        <v>0</v>
      </c>
      <c r="Y113" s="349">
        <f t="shared" si="8"/>
        <v>0</v>
      </c>
      <c r="Z113" s="349">
        <f t="shared" si="9"/>
        <v>0</v>
      </c>
      <c r="AA113" s="349"/>
      <c r="AB113" s="353">
        <v>0</v>
      </c>
      <c r="AC113" s="354" t="str">
        <f t="shared" si="10"/>
        <v>Collector</v>
      </c>
      <c r="AD113" s="349"/>
      <c r="AE113" s="349"/>
      <c r="AF113" s="355">
        <f>_xlfn.XLOOKUP(A113,'P1 Date Adjustment'!B:B,'P1 Date Adjustment'!F:F,"not found",0)</f>
        <v>2033</v>
      </c>
      <c r="AG113" s="349">
        <f t="shared" si="11"/>
        <v>0</v>
      </c>
      <c r="AI113" s="360"/>
      <c r="AJ113" s="360"/>
    </row>
    <row r="114" spans="1:36" ht="30" x14ac:dyDescent="0.25">
      <c r="A114" s="129">
        <v>8</v>
      </c>
      <c r="B114" s="358" t="s">
        <v>200</v>
      </c>
      <c r="C114" s="358" t="str">
        <f>_xlfn.XLOOKUP($A114,'Total project cost for DCs'!A:A,'Total project cost for DCs'!C:C,"Not found",0)</f>
        <v>2-lane urban - upgrade existing road layout with active modes on both sides</v>
      </c>
      <c r="D114" s="355" t="s">
        <v>155</v>
      </c>
      <c r="E114" s="355" t="s">
        <v>199</v>
      </c>
      <c r="H114" s="355" t="s">
        <v>827</v>
      </c>
      <c r="I114" s="359">
        <f>_xlfn.XLOOKUP($H114,DC_growth_AGS!$A$665:$A$673,DC_growth_AGS!$O$665:$O$673,"Not found",0)</f>
        <v>0.61831421301771872</v>
      </c>
      <c r="J114" s="355">
        <v>2033</v>
      </c>
      <c r="K114" s="360">
        <f>_xlfn.XLOOKUP($A114,'Total project cost for DCs'!$A$4:$A$111,'Total project cost for DCs'!G$4:G$111,0,0)*_xlfn.XLOOKUP($A114,Drury_beneficiary_allocation!$A$5:$A$104,Drury_beneficiary_allocation!$B$5:$B$104,0,0)</f>
        <v>0</v>
      </c>
      <c r="L114" s="360">
        <f>_xlfn.XLOOKUP($A114,'Total project cost for DCs'!$A$4:$A$111,'Total project cost for DCs'!H$4:H$111,0,0)*_xlfn.XLOOKUP($A114,Drury_beneficiary_allocation!$A$5:$A$104,Drury_beneficiary_allocation!$B$5:$B$104,0,0)</f>
        <v>0</v>
      </c>
      <c r="M114" s="360">
        <f>_xlfn.XLOOKUP($A114,'Total project cost for DCs'!$A$4:$A$111,'Total project cost for DCs'!I$4:I$111,0,0)*_xlfn.XLOOKUP($A114,Drury_beneficiary_allocation!$A$5:$A$104,Drury_beneficiary_allocation!$B$5:$B$104,0,0)</f>
        <v>0</v>
      </c>
      <c r="N114" s="360">
        <f>_xlfn.XLOOKUP($A114,'Total project cost for DCs'!$A$4:$A$111,'Total project cost for DCs'!J$4:J$111,0,0)*_xlfn.XLOOKUP($A114,Drury_beneficiary_allocation!$A$5:$A$104,Drury_beneficiary_allocation!$B$5:$B$104,0,0)</f>
        <v>0</v>
      </c>
      <c r="O114" s="360">
        <f>_xlfn.XLOOKUP($A114,'Total project cost for DCs'!$A$4:$A$111,'Total project cost for DCs'!K$4:K$111,0,0)*_xlfn.XLOOKUP($A114,Drury_beneficiary_allocation!$A$5:$A$104,Drury_beneficiary_allocation!$B$5:$B$104,0,0)</f>
        <v>0</v>
      </c>
      <c r="P114" s="360">
        <f>_xlfn.XLOOKUP($A114,'Total project cost for DCs'!$A$4:$A$111,'Total project cost for DCs'!L$4:L$111,0,0)*_xlfn.XLOOKUP($A114,Drury_beneficiary_allocation!$A$5:$A$104,Drury_beneficiary_allocation!$B$5:$B$104,0,0)</f>
        <v>0</v>
      </c>
      <c r="Q114" s="360">
        <f>_xlfn.XLOOKUP($A114,'Total project cost for DCs'!$A$4:$A$111,'Total project cost for DCs'!M$4:M$111,0,0)*_xlfn.XLOOKUP($A114,Drury_beneficiary_allocation!$A$5:$A$104,Drury_beneficiary_allocation!$B$5:$B$104,0,0)</f>
        <v>0</v>
      </c>
      <c r="R114" s="360">
        <f>_xlfn.XLOOKUP($A114,'Total project cost for DCs'!$A$4:$A$111,'Total project cost for DCs'!N$4:N$111,0,0)*_xlfn.XLOOKUP($A114,Drury_beneficiary_allocation!$A$5:$A$104,Drury_beneficiary_allocation!$B$5:$B$104,0,0)</f>
        <v>0</v>
      </c>
      <c r="S114" s="360">
        <f>_xlfn.XLOOKUP($A114,'Total project cost for DCs'!$A$4:$A$111,'Total project cost for DCs'!O$4:O$111,0,0)*_xlfn.XLOOKUP($A114,Drury_beneficiary_allocation!$A$5:$A$104,Drury_beneficiary_allocation!$B$5:$B$104,0,0)</f>
        <v>0</v>
      </c>
      <c r="T114" s="360">
        <f>_xlfn.XLOOKUP($A114,'Total project cost for DCs'!$A$4:$A$111,'Total project cost for DCs'!P$4:P$111,0,0)*_xlfn.XLOOKUP($A114,Drury_beneficiary_allocation!$A$5:$A$104,Drury_beneficiary_allocation!$B$5:$B$104,0,0)</f>
        <v>0</v>
      </c>
      <c r="U114" s="360">
        <f>_xlfn.XLOOKUP($A114,'Total project cost for DCs'!$A$4:$A$111,'Total project cost for DCs'!Q$4:Q$111,0,0)*_xlfn.XLOOKUP($A114,Drury_beneficiary_allocation!$A$5:$A$104,Drury_beneficiary_allocation!$B$5:$B$104,0,0)</f>
        <v>0</v>
      </c>
      <c r="V114" s="360">
        <f>_xlfn.XLOOKUP($A114,'Total project cost for DCs'!$A$4:$A$111,'Total project cost for DCs'!R$4:R$111,0,0)*_xlfn.XLOOKUP($A114,Drury_beneficiary_allocation!$A$5:$A$104,Drury_beneficiary_allocation!$B$5:$B$104,0,0)</f>
        <v>0</v>
      </c>
      <c r="W114" s="360">
        <f>_xlfn.XLOOKUP($A114,'Total project cost for DCs'!$A$4:$A$111,'Total project cost for DCs'!S$4:S$111,0,0)*_xlfn.XLOOKUP($A114,Drury_beneficiary_allocation!$A$5:$A$104,Drury_beneficiary_allocation!$B$5:$B$104,0,0)</f>
        <v>0</v>
      </c>
      <c r="X114" s="360">
        <f>_xlfn.XLOOKUP($A114,'Total project cost for DCs'!$A$4:$A$111,'Total project cost for DCs'!T$4:T$111,0,0)*_xlfn.XLOOKUP($A114,Drury_beneficiary_allocation!$A$5:$A$104,Drury_beneficiary_allocation!$B$5:$B$104,0,0)</f>
        <v>0</v>
      </c>
      <c r="Y114" s="349">
        <f t="shared" si="8"/>
        <v>0</v>
      </c>
      <c r="Z114" s="349">
        <f t="shared" si="9"/>
        <v>0</v>
      </c>
      <c r="AA114" s="349"/>
      <c r="AB114" s="353">
        <v>0</v>
      </c>
      <c r="AC114" s="354" t="str">
        <f t="shared" si="10"/>
        <v>Collector</v>
      </c>
      <c r="AD114" s="349"/>
      <c r="AE114" s="349"/>
      <c r="AF114" s="355">
        <f>_xlfn.XLOOKUP(A114,'P1 Date Adjustment'!B:B,'P1 Date Adjustment'!F:F,"not found",0)</f>
        <v>2033</v>
      </c>
      <c r="AG114" s="349">
        <f t="shared" si="11"/>
        <v>0</v>
      </c>
      <c r="AI114" s="360"/>
      <c r="AJ114" s="360"/>
    </row>
    <row r="115" spans="1:36" ht="30" x14ac:dyDescent="0.25">
      <c r="A115" s="129" t="s">
        <v>214</v>
      </c>
      <c r="B115" s="358" t="s">
        <v>215</v>
      </c>
      <c r="C115" s="358" t="str">
        <f>_xlfn.XLOOKUP($A115,'Total project cost for DCs'!A:A,'Total project cost for DCs'!C:C,"Not found",0)</f>
        <v xml:space="preserve"> 2-lane signalised intersection with active mode crossings</v>
      </c>
      <c r="D115" s="355" t="s">
        <v>155</v>
      </c>
      <c r="E115" s="355" t="s">
        <v>190</v>
      </c>
      <c r="H115" s="355" t="s">
        <v>827</v>
      </c>
      <c r="I115" s="359">
        <f>_xlfn.XLOOKUP($H115,DC_growth_AGS!$A$665:$A$673,DC_growth_AGS!$O$665:$O$673,"Not found",0)</f>
        <v>0.61831421301771872</v>
      </c>
      <c r="J115" s="355">
        <v>2029</v>
      </c>
      <c r="K115" s="360">
        <f>_xlfn.XLOOKUP($A115,'Total project cost for DCs'!$A$4:$A$111,'Total project cost for DCs'!G$4:G$111,0,0)*_xlfn.XLOOKUP($A115,Drury_beneficiary_allocation!$A$5:$A$104,Drury_beneficiary_allocation!$B$5:$B$104,0,0)</f>
        <v>0</v>
      </c>
      <c r="L115" s="360">
        <f>_xlfn.XLOOKUP($A115,'Total project cost for DCs'!$A$4:$A$111,'Total project cost for DCs'!H$4:H$111,0,0)*_xlfn.XLOOKUP($A115,Drury_beneficiary_allocation!$A$5:$A$104,Drury_beneficiary_allocation!$B$5:$B$104,0,0)</f>
        <v>0</v>
      </c>
      <c r="M115" s="360">
        <f>_xlfn.XLOOKUP($A115,'Total project cost for DCs'!$A$4:$A$111,'Total project cost for DCs'!I$4:I$111,0,0)*_xlfn.XLOOKUP($A115,Drury_beneficiary_allocation!$A$5:$A$104,Drury_beneficiary_allocation!$B$5:$B$104,0,0)</f>
        <v>0</v>
      </c>
      <c r="N115" s="360">
        <f>_xlfn.XLOOKUP($A115,'Total project cost for DCs'!$A$4:$A$111,'Total project cost for DCs'!J$4:J$111,0,0)*_xlfn.XLOOKUP($A115,Drury_beneficiary_allocation!$A$5:$A$104,Drury_beneficiary_allocation!$B$5:$B$104,0,0)</f>
        <v>0</v>
      </c>
      <c r="O115" s="360">
        <f>_xlfn.XLOOKUP($A115,'Total project cost for DCs'!$A$4:$A$111,'Total project cost for DCs'!K$4:K$111,0,0)*_xlfn.XLOOKUP($A115,Drury_beneficiary_allocation!$A$5:$A$104,Drury_beneficiary_allocation!$B$5:$B$104,0,0)</f>
        <v>0</v>
      </c>
      <c r="P115" s="360">
        <f>_xlfn.XLOOKUP($A115,'Total project cost for DCs'!$A$4:$A$111,'Total project cost for DCs'!L$4:L$111,0,0)*_xlfn.XLOOKUP($A115,Drury_beneficiary_allocation!$A$5:$A$104,Drury_beneficiary_allocation!$B$5:$B$104,0,0)</f>
        <v>0</v>
      </c>
      <c r="Q115" s="360">
        <f>_xlfn.XLOOKUP($A115,'Total project cost for DCs'!$A$4:$A$111,'Total project cost for DCs'!M$4:M$111,0,0)*_xlfn.XLOOKUP($A115,Drury_beneficiary_allocation!$A$5:$A$104,Drury_beneficiary_allocation!$B$5:$B$104,0,0)</f>
        <v>0</v>
      </c>
      <c r="R115" s="360">
        <f>_xlfn.XLOOKUP($A115,'Total project cost for DCs'!$A$4:$A$111,'Total project cost for DCs'!N$4:N$111,0,0)*_xlfn.XLOOKUP($A115,Drury_beneficiary_allocation!$A$5:$A$104,Drury_beneficiary_allocation!$B$5:$B$104,0,0)</f>
        <v>0</v>
      </c>
      <c r="S115" s="360">
        <f>_xlfn.XLOOKUP($A115,'Total project cost for DCs'!$A$4:$A$111,'Total project cost for DCs'!O$4:O$111,0,0)*_xlfn.XLOOKUP($A115,Drury_beneficiary_allocation!$A$5:$A$104,Drury_beneficiary_allocation!$B$5:$B$104,0,0)</f>
        <v>0</v>
      </c>
      <c r="T115" s="360">
        <f>_xlfn.XLOOKUP($A115,'Total project cost for DCs'!$A$4:$A$111,'Total project cost for DCs'!P$4:P$111,0,0)*_xlfn.XLOOKUP($A115,Drury_beneficiary_allocation!$A$5:$A$104,Drury_beneficiary_allocation!$B$5:$B$104,0,0)</f>
        <v>0</v>
      </c>
      <c r="U115" s="360">
        <f>_xlfn.XLOOKUP($A115,'Total project cost for DCs'!$A$4:$A$111,'Total project cost for DCs'!Q$4:Q$111,0,0)*_xlfn.XLOOKUP($A115,Drury_beneficiary_allocation!$A$5:$A$104,Drury_beneficiary_allocation!$B$5:$B$104,0,0)</f>
        <v>0</v>
      </c>
      <c r="V115" s="360">
        <f>_xlfn.XLOOKUP($A115,'Total project cost for DCs'!$A$4:$A$111,'Total project cost for DCs'!R$4:R$111,0,0)*_xlfn.XLOOKUP($A115,Drury_beneficiary_allocation!$A$5:$A$104,Drury_beneficiary_allocation!$B$5:$B$104,0,0)</f>
        <v>0</v>
      </c>
      <c r="W115" s="360">
        <f>_xlfn.XLOOKUP($A115,'Total project cost for DCs'!$A$4:$A$111,'Total project cost for DCs'!S$4:S$111,0,0)*_xlfn.XLOOKUP($A115,Drury_beneficiary_allocation!$A$5:$A$104,Drury_beneficiary_allocation!$B$5:$B$104,0,0)</f>
        <v>0</v>
      </c>
      <c r="X115" s="360">
        <f>_xlfn.XLOOKUP($A115,'Total project cost for DCs'!$A$4:$A$111,'Total project cost for DCs'!T$4:T$111,0,0)*_xlfn.XLOOKUP($A115,Drury_beneficiary_allocation!$A$5:$A$104,Drury_beneficiary_allocation!$B$5:$B$104,0,0)</f>
        <v>0</v>
      </c>
      <c r="Y115" s="349">
        <f t="shared" si="8"/>
        <v>0</v>
      </c>
      <c r="Z115" s="349">
        <f t="shared" si="9"/>
        <v>0</v>
      </c>
      <c r="AA115" s="349"/>
      <c r="AB115" s="353">
        <v>0</v>
      </c>
      <c r="AC115" s="354" t="str">
        <f t="shared" si="10"/>
        <v>Arterial</v>
      </c>
      <c r="AD115" s="349"/>
      <c r="AE115" s="349"/>
      <c r="AF115" s="355">
        <f>_xlfn.XLOOKUP(A115,'P1 Date Adjustment'!B:B,'P1 Date Adjustment'!F:F,"not found",0)</f>
        <v>2029</v>
      </c>
      <c r="AG115" s="349">
        <f t="shared" si="11"/>
        <v>0</v>
      </c>
      <c r="AI115" s="360"/>
      <c r="AJ115" s="360"/>
    </row>
    <row r="116" spans="1:36" ht="30" x14ac:dyDescent="0.25">
      <c r="A116" s="129" t="s">
        <v>217</v>
      </c>
      <c r="B116" s="358" t="s">
        <v>215</v>
      </c>
      <c r="C116" s="358" t="str">
        <f>_xlfn.XLOOKUP($A116,'Total project cost for DCs'!A:A,'Total project cost for DCs'!C:C,"Not found",0)</f>
        <v>multi-lane roundabout with active mode crossings, SGA design</v>
      </c>
      <c r="D116" s="355" t="s">
        <v>155</v>
      </c>
      <c r="E116" s="355" t="s">
        <v>157</v>
      </c>
      <c r="H116" s="355" t="s">
        <v>827</v>
      </c>
      <c r="I116" s="359">
        <f>_xlfn.XLOOKUP($H116,DC_growth_AGS!$A$665:$A$673,DC_growth_AGS!$O$665:$O$673,"Not found",0)</f>
        <v>0.61831421301771872</v>
      </c>
      <c r="J116" s="355">
        <v>2031</v>
      </c>
      <c r="K116" s="360">
        <f>_xlfn.XLOOKUP($A116,'Total project cost for DCs'!$A$4:$A$111,'Total project cost for DCs'!G$4:G$111,0,0)*_xlfn.XLOOKUP($A116,Drury_beneficiary_allocation!$A$5:$A$104,Drury_beneficiary_allocation!$B$5:$B$104,0,0)</f>
        <v>0</v>
      </c>
      <c r="L116" s="360">
        <f>_xlfn.XLOOKUP($A116,'Total project cost for DCs'!$A$4:$A$111,'Total project cost for DCs'!H$4:H$111,0,0)*_xlfn.XLOOKUP($A116,Drury_beneficiary_allocation!$A$5:$A$104,Drury_beneficiary_allocation!$B$5:$B$104,0,0)</f>
        <v>0</v>
      </c>
      <c r="M116" s="360">
        <f>_xlfn.XLOOKUP($A116,'Total project cost for DCs'!$A$4:$A$111,'Total project cost for DCs'!I$4:I$111,0,0)*_xlfn.XLOOKUP($A116,Drury_beneficiary_allocation!$A$5:$A$104,Drury_beneficiary_allocation!$B$5:$B$104,0,0)</f>
        <v>0</v>
      </c>
      <c r="N116" s="360">
        <f>_xlfn.XLOOKUP($A116,'Total project cost for DCs'!$A$4:$A$111,'Total project cost for DCs'!J$4:J$111,0,0)*_xlfn.XLOOKUP($A116,Drury_beneficiary_allocation!$A$5:$A$104,Drury_beneficiary_allocation!$B$5:$B$104,0,0)</f>
        <v>0</v>
      </c>
      <c r="O116" s="360">
        <f>_xlfn.XLOOKUP($A116,'Total project cost for DCs'!$A$4:$A$111,'Total project cost for DCs'!K$4:K$111,0,0)*_xlfn.XLOOKUP($A116,Drury_beneficiary_allocation!$A$5:$A$104,Drury_beneficiary_allocation!$B$5:$B$104,0,0)</f>
        <v>0</v>
      </c>
      <c r="P116" s="360">
        <f>_xlfn.XLOOKUP($A116,'Total project cost for DCs'!$A$4:$A$111,'Total project cost for DCs'!L$4:L$111,0,0)*_xlfn.XLOOKUP($A116,Drury_beneficiary_allocation!$A$5:$A$104,Drury_beneficiary_allocation!$B$5:$B$104,0,0)</f>
        <v>0</v>
      </c>
      <c r="Q116" s="360">
        <f>_xlfn.XLOOKUP($A116,'Total project cost for DCs'!$A$4:$A$111,'Total project cost for DCs'!M$4:M$111,0,0)*_xlfn.XLOOKUP($A116,Drury_beneficiary_allocation!$A$5:$A$104,Drury_beneficiary_allocation!$B$5:$B$104,0,0)</f>
        <v>0</v>
      </c>
      <c r="R116" s="360">
        <f>_xlfn.XLOOKUP($A116,'Total project cost for DCs'!$A$4:$A$111,'Total project cost for DCs'!N$4:N$111,0,0)*_xlfn.XLOOKUP($A116,Drury_beneficiary_allocation!$A$5:$A$104,Drury_beneficiary_allocation!$B$5:$B$104,0,0)</f>
        <v>0</v>
      </c>
      <c r="S116" s="360">
        <f>_xlfn.XLOOKUP($A116,'Total project cost for DCs'!$A$4:$A$111,'Total project cost for DCs'!O$4:O$111,0,0)*_xlfn.XLOOKUP($A116,Drury_beneficiary_allocation!$A$5:$A$104,Drury_beneficiary_allocation!$B$5:$B$104,0,0)</f>
        <v>0</v>
      </c>
      <c r="T116" s="360">
        <f>_xlfn.XLOOKUP($A116,'Total project cost for DCs'!$A$4:$A$111,'Total project cost for DCs'!P$4:P$111,0,0)*_xlfn.XLOOKUP($A116,Drury_beneficiary_allocation!$A$5:$A$104,Drury_beneficiary_allocation!$B$5:$B$104,0,0)</f>
        <v>0</v>
      </c>
      <c r="U116" s="360">
        <f>_xlfn.XLOOKUP($A116,'Total project cost for DCs'!$A$4:$A$111,'Total project cost for DCs'!Q$4:Q$111,0,0)*_xlfn.XLOOKUP($A116,Drury_beneficiary_allocation!$A$5:$A$104,Drury_beneficiary_allocation!$B$5:$B$104,0,0)</f>
        <v>0</v>
      </c>
      <c r="V116" s="360">
        <f>_xlfn.XLOOKUP($A116,'Total project cost for DCs'!$A$4:$A$111,'Total project cost for DCs'!R$4:R$111,0,0)*_xlfn.XLOOKUP($A116,Drury_beneficiary_allocation!$A$5:$A$104,Drury_beneficiary_allocation!$B$5:$B$104,0,0)</f>
        <v>0</v>
      </c>
      <c r="W116" s="360">
        <f>_xlfn.XLOOKUP($A116,'Total project cost for DCs'!$A$4:$A$111,'Total project cost for DCs'!S$4:S$111,0,0)*_xlfn.XLOOKUP($A116,Drury_beneficiary_allocation!$A$5:$A$104,Drury_beneficiary_allocation!$B$5:$B$104,0,0)</f>
        <v>0</v>
      </c>
      <c r="X116" s="360">
        <f>_xlfn.XLOOKUP($A116,'Total project cost for DCs'!$A$4:$A$111,'Total project cost for DCs'!T$4:T$111,0,0)*_xlfn.XLOOKUP($A116,Drury_beneficiary_allocation!$A$5:$A$104,Drury_beneficiary_allocation!$B$5:$B$104,0,0)</f>
        <v>0</v>
      </c>
      <c r="Y116" s="349">
        <f t="shared" si="8"/>
        <v>0</v>
      </c>
      <c r="Z116" s="349">
        <f t="shared" si="9"/>
        <v>0</v>
      </c>
      <c r="AA116" s="349"/>
      <c r="AB116" s="353">
        <v>0</v>
      </c>
      <c r="AC116" s="354" t="str">
        <f t="shared" si="10"/>
        <v>Arterial</v>
      </c>
      <c r="AD116" s="349"/>
      <c r="AE116" s="349"/>
      <c r="AF116" s="355">
        <f>_xlfn.XLOOKUP(A116,'P1 Date Adjustment'!B:B,'P1 Date Adjustment'!F:F,"not found",0)</f>
        <v>2031</v>
      </c>
      <c r="AG116" s="349">
        <f t="shared" si="11"/>
        <v>0</v>
      </c>
      <c r="AI116" s="360"/>
      <c r="AJ116" s="360"/>
    </row>
    <row r="117" spans="1:36" ht="30" x14ac:dyDescent="0.25">
      <c r="A117" s="129">
        <v>11</v>
      </c>
      <c r="B117" s="358" t="s">
        <v>219</v>
      </c>
      <c r="C117" s="358" t="str">
        <f>_xlfn.XLOOKUP($A117,'Total project cost for DCs'!A:A,'Total project cost for DCs'!C:C,"Not found",0)</f>
        <v>Roundabout as per SGA design</v>
      </c>
      <c r="D117" s="355" t="s">
        <v>155</v>
      </c>
      <c r="E117" s="355" t="s">
        <v>190</v>
      </c>
      <c r="H117" s="355" t="s">
        <v>827</v>
      </c>
      <c r="I117" s="359">
        <f>_xlfn.XLOOKUP($H117,DC_growth_AGS!$A$665:$A$673,DC_growth_AGS!$O$665:$O$673,"Not found",0)</f>
        <v>0.61831421301771872</v>
      </c>
      <c r="J117" s="355">
        <v>2031</v>
      </c>
      <c r="K117" s="360">
        <f>_xlfn.XLOOKUP($A117,'Total project cost for DCs'!$A$4:$A$111,'Total project cost for DCs'!G$4:G$111,0,0)*_xlfn.XLOOKUP($A117,Drury_beneficiary_allocation!$A$5:$A$104,Drury_beneficiary_allocation!$B$5:$B$104,0,0)</f>
        <v>0</v>
      </c>
      <c r="L117" s="360">
        <f>_xlfn.XLOOKUP($A117,'Total project cost for DCs'!$A$4:$A$111,'Total project cost for DCs'!H$4:H$111,0,0)*_xlfn.XLOOKUP($A117,Drury_beneficiary_allocation!$A$5:$A$104,Drury_beneficiary_allocation!$B$5:$B$104,0,0)</f>
        <v>0</v>
      </c>
      <c r="M117" s="360">
        <f>_xlfn.XLOOKUP($A117,'Total project cost for DCs'!$A$4:$A$111,'Total project cost for DCs'!I$4:I$111,0,0)*_xlfn.XLOOKUP($A117,Drury_beneficiary_allocation!$A$5:$A$104,Drury_beneficiary_allocation!$B$5:$B$104,0,0)</f>
        <v>0</v>
      </c>
      <c r="N117" s="360">
        <f>_xlfn.XLOOKUP($A117,'Total project cost for DCs'!$A$4:$A$111,'Total project cost for DCs'!J$4:J$111,0,0)*_xlfn.XLOOKUP($A117,Drury_beneficiary_allocation!$A$5:$A$104,Drury_beneficiary_allocation!$B$5:$B$104,0,0)</f>
        <v>0</v>
      </c>
      <c r="O117" s="360">
        <f>_xlfn.XLOOKUP($A117,'Total project cost for DCs'!$A$4:$A$111,'Total project cost for DCs'!K$4:K$111,0,0)*_xlfn.XLOOKUP($A117,Drury_beneficiary_allocation!$A$5:$A$104,Drury_beneficiary_allocation!$B$5:$B$104,0,0)</f>
        <v>0</v>
      </c>
      <c r="P117" s="360">
        <f>_xlfn.XLOOKUP($A117,'Total project cost for DCs'!$A$4:$A$111,'Total project cost for DCs'!L$4:L$111,0,0)*_xlfn.XLOOKUP($A117,Drury_beneficiary_allocation!$A$5:$A$104,Drury_beneficiary_allocation!$B$5:$B$104,0,0)</f>
        <v>0</v>
      </c>
      <c r="Q117" s="360">
        <f>_xlfn.XLOOKUP($A117,'Total project cost for DCs'!$A$4:$A$111,'Total project cost for DCs'!M$4:M$111,0,0)*_xlfn.XLOOKUP($A117,Drury_beneficiary_allocation!$A$5:$A$104,Drury_beneficiary_allocation!$B$5:$B$104,0,0)</f>
        <v>0</v>
      </c>
      <c r="R117" s="360">
        <f>_xlfn.XLOOKUP($A117,'Total project cost for DCs'!$A$4:$A$111,'Total project cost for DCs'!N$4:N$111,0,0)*_xlfn.XLOOKUP($A117,Drury_beneficiary_allocation!$A$5:$A$104,Drury_beneficiary_allocation!$B$5:$B$104,0,0)</f>
        <v>0</v>
      </c>
      <c r="S117" s="360">
        <f>_xlfn.XLOOKUP($A117,'Total project cost for DCs'!$A$4:$A$111,'Total project cost for DCs'!O$4:O$111,0,0)*_xlfn.XLOOKUP($A117,Drury_beneficiary_allocation!$A$5:$A$104,Drury_beneficiary_allocation!$B$5:$B$104,0,0)</f>
        <v>0</v>
      </c>
      <c r="T117" s="360">
        <f>_xlfn.XLOOKUP($A117,'Total project cost for DCs'!$A$4:$A$111,'Total project cost for DCs'!P$4:P$111,0,0)*_xlfn.XLOOKUP($A117,Drury_beneficiary_allocation!$A$5:$A$104,Drury_beneficiary_allocation!$B$5:$B$104,0,0)</f>
        <v>0</v>
      </c>
      <c r="U117" s="360">
        <f>_xlfn.XLOOKUP($A117,'Total project cost for DCs'!$A$4:$A$111,'Total project cost for DCs'!Q$4:Q$111,0,0)*_xlfn.XLOOKUP($A117,Drury_beneficiary_allocation!$A$5:$A$104,Drury_beneficiary_allocation!$B$5:$B$104,0,0)</f>
        <v>0</v>
      </c>
      <c r="V117" s="360">
        <f>_xlfn.XLOOKUP($A117,'Total project cost for DCs'!$A$4:$A$111,'Total project cost for DCs'!R$4:R$111,0,0)*_xlfn.XLOOKUP($A117,Drury_beneficiary_allocation!$A$5:$A$104,Drury_beneficiary_allocation!$B$5:$B$104,0,0)</f>
        <v>0</v>
      </c>
      <c r="W117" s="360">
        <f>_xlfn.XLOOKUP($A117,'Total project cost for DCs'!$A$4:$A$111,'Total project cost for DCs'!S$4:S$111,0,0)*_xlfn.XLOOKUP($A117,Drury_beneficiary_allocation!$A$5:$A$104,Drury_beneficiary_allocation!$B$5:$B$104,0,0)</f>
        <v>0</v>
      </c>
      <c r="X117" s="360">
        <f>_xlfn.XLOOKUP($A117,'Total project cost for DCs'!$A$4:$A$111,'Total project cost for DCs'!T$4:T$111,0,0)*_xlfn.XLOOKUP($A117,Drury_beneficiary_allocation!$A$5:$A$104,Drury_beneficiary_allocation!$B$5:$B$104,0,0)</f>
        <v>0</v>
      </c>
      <c r="Y117" s="349">
        <f t="shared" si="8"/>
        <v>0</v>
      </c>
      <c r="Z117" s="349">
        <f t="shared" si="9"/>
        <v>0</v>
      </c>
      <c r="AA117" s="349"/>
      <c r="AB117" s="353">
        <v>0</v>
      </c>
      <c r="AC117" s="354" t="str">
        <f t="shared" si="10"/>
        <v>Arterial</v>
      </c>
      <c r="AD117" s="349"/>
      <c r="AE117" s="349"/>
      <c r="AF117" s="355">
        <f>_xlfn.XLOOKUP(A117,'P1 Date Adjustment'!B:B,'P1 Date Adjustment'!F:F,"not found",0)</f>
        <v>2031</v>
      </c>
      <c r="AG117" s="349">
        <f t="shared" si="11"/>
        <v>0</v>
      </c>
      <c r="AI117" s="360"/>
      <c r="AJ117" s="360"/>
    </row>
    <row r="118" spans="1:36" ht="60" x14ac:dyDescent="0.25">
      <c r="A118" s="129">
        <v>12</v>
      </c>
      <c r="B118" s="358" t="s">
        <v>221</v>
      </c>
      <c r="C118" s="358" t="str">
        <f>_xlfn.XLOOKUP($A118,'Total project cost for DCs'!A:A,'Total project cost for DCs'!C:C,"Not found",0)</f>
        <v>Intersection improvements on Bremner-Firth Rd, Norrie-Firth Rd, GSR-Firth Rd, Active mode facilities on both sides of Firth &amp; Norrie Rd</v>
      </c>
      <c r="D118" s="355" t="s">
        <v>155</v>
      </c>
      <c r="E118" s="355" t="s">
        <v>223</v>
      </c>
      <c r="H118" s="355" t="s">
        <v>827</v>
      </c>
      <c r="I118" s="359">
        <f>_xlfn.XLOOKUP($H118,DC_growth_AGS!$A$665:$A$673,DC_growth_AGS!$O$665:$O$673,"Not found",0)</f>
        <v>0.61831421301771872</v>
      </c>
      <c r="J118" s="355">
        <v>2033</v>
      </c>
      <c r="K118" s="360">
        <f>_xlfn.XLOOKUP($A118,'Total project cost for DCs'!$A$4:$A$111,'Total project cost for DCs'!G$4:G$111,0,0)*_xlfn.XLOOKUP($A118,Drury_beneficiary_allocation!$A$5:$A$104,Drury_beneficiary_allocation!$B$5:$B$104,0,0)</f>
        <v>0</v>
      </c>
      <c r="L118" s="360">
        <f>_xlfn.XLOOKUP($A118,'Total project cost for DCs'!$A$4:$A$111,'Total project cost for DCs'!H$4:H$111,0,0)*_xlfn.XLOOKUP($A118,Drury_beneficiary_allocation!$A$5:$A$104,Drury_beneficiary_allocation!$B$5:$B$104,0,0)</f>
        <v>0</v>
      </c>
      <c r="M118" s="360">
        <f>_xlfn.XLOOKUP($A118,'Total project cost for DCs'!$A$4:$A$111,'Total project cost for DCs'!I$4:I$111,0,0)*_xlfn.XLOOKUP($A118,Drury_beneficiary_allocation!$A$5:$A$104,Drury_beneficiary_allocation!$B$5:$B$104,0,0)</f>
        <v>0</v>
      </c>
      <c r="N118" s="360">
        <f>_xlfn.XLOOKUP($A118,'Total project cost for DCs'!$A$4:$A$111,'Total project cost for DCs'!J$4:J$111,0,0)*_xlfn.XLOOKUP($A118,Drury_beneficiary_allocation!$A$5:$A$104,Drury_beneficiary_allocation!$B$5:$B$104,0,0)</f>
        <v>0</v>
      </c>
      <c r="O118" s="360">
        <f>_xlfn.XLOOKUP($A118,'Total project cost for DCs'!$A$4:$A$111,'Total project cost for DCs'!K$4:K$111,0,0)*_xlfn.XLOOKUP($A118,Drury_beneficiary_allocation!$A$5:$A$104,Drury_beneficiary_allocation!$B$5:$B$104,0,0)</f>
        <v>0</v>
      </c>
      <c r="P118" s="360">
        <f>_xlfn.XLOOKUP($A118,'Total project cost for DCs'!$A$4:$A$111,'Total project cost for DCs'!L$4:L$111,0,0)*_xlfn.XLOOKUP($A118,Drury_beneficiary_allocation!$A$5:$A$104,Drury_beneficiary_allocation!$B$5:$B$104,0,0)</f>
        <v>0</v>
      </c>
      <c r="Q118" s="360">
        <f>_xlfn.XLOOKUP($A118,'Total project cost for DCs'!$A$4:$A$111,'Total project cost for DCs'!M$4:M$111,0,0)*_xlfn.XLOOKUP($A118,Drury_beneficiary_allocation!$A$5:$A$104,Drury_beneficiary_allocation!$B$5:$B$104,0,0)</f>
        <v>0</v>
      </c>
      <c r="R118" s="360">
        <f>_xlfn.XLOOKUP($A118,'Total project cost for DCs'!$A$4:$A$111,'Total project cost for DCs'!N$4:N$111,0,0)*_xlfn.XLOOKUP($A118,Drury_beneficiary_allocation!$A$5:$A$104,Drury_beneficiary_allocation!$B$5:$B$104,0,0)</f>
        <v>0</v>
      </c>
      <c r="S118" s="360">
        <f>_xlfn.XLOOKUP($A118,'Total project cost for DCs'!$A$4:$A$111,'Total project cost for DCs'!O$4:O$111,0,0)*_xlfn.XLOOKUP($A118,Drury_beneficiary_allocation!$A$5:$A$104,Drury_beneficiary_allocation!$B$5:$B$104,0,0)</f>
        <v>0</v>
      </c>
      <c r="T118" s="360">
        <f>_xlfn.XLOOKUP($A118,'Total project cost for DCs'!$A$4:$A$111,'Total project cost for DCs'!P$4:P$111,0,0)*_xlfn.XLOOKUP($A118,Drury_beneficiary_allocation!$A$5:$A$104,Drury_beneficiary_allocation!$B$5:$B$104,0,0)</f>
        <v>0</v>
      </c>
      <c r="U118" s="360">
        <f>_xlfn.XLOOKUP($A118,'Total project cost for DCs'!$A$4:$A$111,'Total project cost for DCs'!Q$4:Q$111,0,0)*_xlfn.XLOOKUP($A118,Drury_beneficiary_allocation!$A$5:$A$104,Drury_beneficiary_allocation!$B$5:$B$104,0,0)</f>
        <v>0</v>
      </c>
      <c r="V118" s="360">
        <f>_xlfn.XLOOKUP($A118,'Total project cost for DCs'!$A$4:$A$111,'Total project cost for DCs'!R$4:R$111,0,0)*_xlfn.XLOOKUP($A118,Drury_beneficiary_allocation!$A$5:$A$104,Drury_beneficiary_allocation!$B$5:$B$104,0,0)</f>
        <v>0</v>
      </c>
      <c r="W118" s="360">
        <f>_xlfn.XLOOKUP($A118,'Total project cost for DCs'!$A$4:$A$111,'Total project cost for DCs'!S$4:S$111,0,0)*_xlfn.XLOOKUP($A118,Drury_beneficiary_allocation!$A$5:$A$104,Drury_beneficiary_allocation!$B$5:$B$104,0,0)</f>
        <v>0</v>
      </c>
      <c r="X118" s="360">
        <f>_xlfn.XLOOKUP($A118,'Total project cost for DCs'!$A$4:$A$111,'Total project cost for DCs'!T$4:T$111,0,0)*_xlfn.XLOOKUP($A118,Drury_beneficiary_allocation!$A$5:$A$104,Drury_beneficiary_allocation!$B$5:$B$104,0,0)</f>
        <v>0</v>
      </c>
      <c r="Y118" s="349">
        <f t="shared" si="8"/>
        <v>0</v>
      </c>
      <c r="Z118" s="349">
        <f t="shared" si="9"/>
        <v>0</v>
      </c>
      <c r="AA118" s="349"/>
      <c r="AB118" s="353">
        <v>0</v>
      </c>
      <c r="AC118" s="354" t="str">
        <f t="shared" si="10"/>
        <v>Collector</v>
      </c>
      <c r="AD118" s="349"/>
      <c r="AE118" s="349"/>
      <c r="AF118" s="355">
        <f>_xlfn.XLOOKUP(A118,'P1 Date Adjustment'!B:B,'P1 Date Adjustment'!F:F,"not found",0)</f>
        <v>2033</v>
      </c>
      <c r="AG118" s="349">
        <f t="shared" si="11"/>
        <v>0</v>
      </c>
      <c r="AI118" s="360"/>
      <c r="AJ118" s="360"/>
    </row>
    <row r="119" spans="1:36" ht="30" x14ac:dyDescent="0.25">
      <c r="A119" s="129" t="s">
        <v>224</v>
      </c>
      <c r="B119" s="358" t="s">
        <v>225</v>
      </c>
      <c r="C119" s="358" t="str">
        <f>_xlfn.XLOOKUP($A119,'Total project cost for DCs'!A:A,'Total project cost for DCs'!C:C,"Not found",0)</f>
        <v>2-lane urban- new 2-lane arterial with active modes on both sides + intersection improvements (TDM)</v>
      </c>
      <c r="D119" s="355" t="s">
        <v>155</v>
      </c>
      <c r="E119" s="355" t="s">
        <v>227</v>
      </c>
      <c r="H119" s="355" t="s">
        <v>827</v>
      </c>
      <c r="I119" s="359">
        <f>_xlfn.XLOOKUP($H119,DC_growth_AGS!$A$665:$A$673,DC_growth_AGS!$O$665:$O$673,"Not found",0)</f>
        <v>0.61831421301771872</v>
      </c>
      <c r="J119" s="355">
        <v>2029</v>
      </c>
      <c r="K119" s="360">
        <f>_xlfn.XLOOKUP($A119,'Total project cost for DCs'!$A$4:$A$111,'Total project cost for DCs'!G$4:G$111,0,0)*_xlfn.XLOOKUP($A119,Drury_beneficiary_allocation!$A$5:$A$104,Drury_beneficiary_allocation!$B$5:$B$104,0,0)</f>
        <v>0</v>
      </c>
      <c r="L119" s="360">
        <f>_xlfn.XLOOKUP($A119,'Total project cost for DCs'!$A$4:$A$111,'Total project cost for DCs'!H$4:H$111,0,0)*_xlfn.XLOOKUP($A119,Drury_beneficiary_allocation!$A$5:$A$104,Drury_beneficiary_allocation!$B$5:$B$104,0,0)</f>
        <v>0</v>
      </c>
      <c r="M119" s="360">
        <f>_xlfn.XLOOKUP($A119,'Total project cost for DCs'!$A$4:$A$111,'Total project cost for DCs'!I$4:I$111,0,0)*_xlfn.XLOOKUP($A119,Drury_beneficiary_allocation!$A$5:$A$104,Drury_beneficiary_allocation!$B$5:$B$104,0,0)</f>
        <v>0</v>
      </c>
      <c r="N119" s="360">
        <f>_xlfn.XLOOKUP($A119,'Total project cost for DCs'!$A$4:$A$111,'Total project cost for DCs'!J$4:J$111,0,0)*_xlfn.XLOOKUP($A119,Drury_beneficiary_allocation!$A$5:$A$104,Drury_beneficiary_allocation!$B$5:$B$104,0,0)</f>
        <v>0</v>
      </c>
      <c r="O119" s="360">
        <f>_xlfn.XLOOKUP($A119,'Total project cost for DCs'!$A$4:$A$111,'Total project cost for DCs'!K$4:K$111,0,0)*_xlfn.XLOOKUP($A119,Drury_beneficiary_allocation!$A$5:$A$104,Drury_beneficiary_allocation!$B$5:$B$104,0,0)</f>
        <v>0</v>
      </c>
      <c r="P119" s="360">
        <f>_xlfn.XLOOKUP($A119,'Total project cost for DCs'!$A$4:$A$111,'Total project cost for DCs'!L$4:L$111,0,0)*_xlfn.XLOOKUP($A119,Drury_beneficiary_allocation!$A$5:$A$104,Drury_beneficiary_allocation!$B$5:$B$104,0,0)</f>
        <v>0</v>
      </c>
      <c r="Q119" s="360">
        <f>_xlfn.XLOOKUP($A119,'Total project cost for DCs'!$A$4:$A$111,'Total project cost for DCs'!M$4:M$111,0,0)*_xlfn.XLOOKUP($A119,Drury_beneficiary_allocation!$A$5:$A$104,Drury_beneficiary_allocation!$B$5:$B$104,0,0)</f>
        <v>0</v>
      </c>
      <c r="R119" s="360">
        <f>_xlfn.XLOOKUP($A119,'Total project cost for DCs'!$A$4:$A$111,'Total project cost for DCs'!N$4:N$111,0,0)*_xlfn.XLOOKUP($A119,Drury_beneficiary_allocation!$A$5:$A$104,Drury_beneficiary_allocation!$B$5:$B$104,0,0)</f>
        <v>0</v>
      </c>
      <c r="S119" s="360">
        <f>_xlfn.XLOOKUP($A119,'Total project cost for DCs'!$A$4:$A$111,'Total project cost for DCs'!O$4:O$111,0,0)*_xlfn.XLOOKUP($A119,Drury_beneficiary_allocation!$A$5:$A$104,Drury_beneficiary_allocation!$B$5:$B$104,0,0)</f>
        <v>0</v>
      </c>
      <c r="T119" s="360">
        <f>_xlfn.XLOOKUP($A119,'Total project cost for DCs'!$A$4:$A$111,'Total project cost for DCs'!P$4:P$111,0,0)*_xlfn.XLOOKUP($A119,Drury_beneficiary_allocation!$A$5:$A$104,Drury_beneficiary_allocation!$B$5:$B$104,0,0)</f>
        <v>0</v>
      </c>
      <c r="U119" s="360">
        <f>_xlfn.XLOOKUP($A119,'Total project cost for DCs'!$A$4:$A$111,'Total project cost for DCs'!Q$4:Q$111,0,0)*_xlfn.XLOOKUP($A119,Drury_beneficiary_allocation!$A$5:$A$104,Drury_beneficiary_allocation!$B$5:$B$104,0,0)</f>
        <v>0</v>
      </c>
      <c r="V119" s="360">
        <f>_xlfn.XLOOKUP($A119,'Total project cost for DCs'!$A$4:$A$111,'Total project cost for DCs'!R$4:R$111,0,0)*_xlfn.XLOOKUP($A119,Drury_beneficiary_allocation!$A$5:$A$104,Drury_beneficiary_allocation!$B$5:$B$104,0,0)</f>
        <v>0</v>
      </c>
      <c r="W119" s="360">
        <f>_xlfn.XLOOKUP($A119,'Total project cost for DCs'!$A$4:$A$111,'Total project cost for DCs'!S$4:S$111,0,0)*_xlfn.XLOOKUP($A119,Drury_beneficiary_allocation!$A$5:$A$104,Drury_beneficiary_allocation!$B$5:$B$104,0,0)</f>
        <v>0</v>
      </c>
      <c r="X119" s="360">
        <f>_xlfn.XLOOKUP($A119,'Total project cost for DCs'!$A$4:$A$111,'Total project cost for DCs'!T$4:T$111,0,0)*_xlfn.XLOOKUP($A119,Drury_beneficiary_allocation!$A$5:$A$104,Drury_beneficiary_allocation!$B$5:$B$104,0,0)</f>
        <v>0</v>
      </c>
      <c r="Y119" s="349">
        <f t="shared" si="8"/>
        <v>0</v>
      </c>
      <c r="Z119" s="349">
        <f t="shared" si="9"/>
        <v>0</v>
      </c>
      <c r="AA119" s="349"/>
      <c r="AB119" s="353">
        <v>0</v>
      </c>
      <c r="AC119" s="354" t="str">
        <f t="shared" si="10"/>
        <v>Arterial</v>
      </c>
      <c r="AD119" s="349"/>
      <c r="AE119" s="349"/>
      <c r="AF119" s="355">
        <f>_xlfn.XLOOKUP(A119,'P1 Date Adjustment'!B:B,'P1 Date Adjustment'!F:F,"not found",0)</f>
        <v>2029</v>
      </c>
      <c r="AG119" s="349">
        <f t="shared" si="11"/>
        <v>0</v>
      </c>
      <c r="AI119" s="360"/>
      <c r="AJ119" s="360"/>
    </row>
    <row r="120" spans="1:36" ht="30" x14ac:dyDescent="0.25">
      <c r="A120" s="129" t="s">
        <v>228</v>
      </c>
      <c r="B120" s="358" t="s">
        <v>229</v>
      </c>
      <c r="C120" s="358" t="str">
        <f>_xlfn.XLOOKUP($A120,'Total project cost for DCs'!A:A,'Total project cost for DCs'!C:C,"Not found",0)</f>
        <v>4-lane urban- upgrade 2-lane arterial with SGA design + intersection improvements (TDM)</v>
      </c>
      <c r="D120" s="355" t="s">
        <v>155</v>
      </c>
      <c r="E120" s="355" t="s">
        <v>231</v>
      </c>
      <c r="H120" s="355" t="s">
        <v>827</v>
      </c>
      <c r="I120" s="359">
        <f>_xlfn.XLOOKUP($H120,DC_growth_AGS!$A$665:$A$673,DC_growth_AGS!$O$665:$O$673,"Not found",0)</f>
        <v>0.61831421301771872</v>
      </c>
      <c r="J120" s="355">
        <v>2050</v>
      </c>
      <c r="K120" s="360">
        <f>_xlfn.XLOOKUP($A120,'Total project cost for DCs'!$A$4:$A$111,'Total project cost for DCs'!G$4:G$111,0,0)*_xlfn.XLOOKUP($A120,Drury_beneficiary_allocation!$A$5:$A$104,Drury_beneficiary_allocation!$B$5:$B$104,0,0)</f>
        <v>0</v>
      </c>
      <c r="L120" s="360">
        <f>_xlfn.XLOOKUP($A120,'Total project cost for DCs'!$A$4:$A$111,'Total project cost for DCs'!H$4:H$111,0,0)*_xlfn.XLOOKUP($A120,Drury_beneficiary_allocation!$A$5:$A$104,Drury_beneficiary_allocation!$B$5:$B$104,0,0)</f>
        <v>0</v>
      </c>
      <c r="M120" s="360">
        <f>_xlfn.XLOOKUP($A120,'Total project cost for DCs'!$A$4:$A$111,'Total project cost for DCs'!I$4:I$111,0,0)*_xlfn.XLOOKUP($A120,Drury_beneficiary_allocation!$A$5:$A$104,Drury_beneficiary_allocation!$B$5:$B$104,0,0)</f>
        <v>0</v>
      </c>
      <c r="N120" s="360">
        <f>_xlfn.XLOOKUP($A120,'Total project cost for DCs'!$A$4:$A$111,'Total project cost for DCs'!J$4:J$111,0,0)*_xlfn.XLOOKUP($A120,Drury_beneficiary_allocation!$A$5:$A$104,Drury_beneficiary_allocation!$B$5:$B$104,0,0)</f>
        <v>0</v>
      </c>
      <c r="O120" s="360">
        <f>_xlfn.XLOOKUP($A120,'Total project cost for DCs'!$A$4:$A$111,'Total project cost for DCs'!K$4:K$111,0,0)*_xlfn.XLOOKUP($A120,Drury_beneficiary_allocation!$A$5:$A$104,Drury_beneficiary_allocation!$B$5:$B$104,0,0)</f>
        <v>0</v>
      </c>
      <c r="P120" s="360">
        <f>_xlfn.XLOOKUP($A120,'Total project cost for DCs'!$A$4:$A$111,'Total project cost for DCs'!L$4:L$111,0,0)*_xlfn.XLOOKUP($A120,Drury_beneficiary_allocation!$A$5:$A$104,Drury_beneficiary_allocation!$B$5:$B$104,0,0)</f>
        <v>0</v>
      </c>
      <c r="Q120" s="360">
        <f>_xlfn.XLOOKUP($A120,'Total project cost for DCs'!$A$4:$A$111,'Total project cost for DCs'!M$4:M$111,0,0)*_xlfn.XLOOKUP($A120,Drury_beneficiary_allocation!$A$5:$A$104,Drury_beneficiary_allocation!$B$5:$B$104,0,0)</f>
        <v>0</v>
      </c>
      <c r="R120" s="360">
        <f>_xlfn.XLOOKUP($A120,'Total project cost for DCs'!$A$4:$A$111,'Total project cost for DCs'!N$4:N$111,0,0)*_xlfn.XLOOKUP($A120,Drury_beneficiary_allocation!$A$5:$A$104,Drury_beneficiary_allocation!$B$5:$B$104,0,0)</f>
        <v>0</v>
      </c>
      <c r="S120" s="360">
        <f>_xlfn.XLOOKUP($A120,'Total project cost for DCs'!$A$4:$A$111,'Total project cost for DCs'!O$4:O$111,0,0)*_xlfn.XLOOKUP($A120,Drury_beneficiary_allocation!$A$5:$A$104,Drury_beneficiary_allocation!$B$5:$B$104,0,0)</f>
        <v>0</v>
      </c>
      <c r="T120" s="360">
        <f>_xlfn.XLOOKUP($A120,'Total project cost for DCs'!$A$4:$A$111,'Total project cost for DCs'!P$4:P$111,0,0)*_xlfn.XLOOKUP($A120,Drury_beneficiary_allocation!$A$5:$A$104,Drury_beneficiary_allocation!$B$5:$B$104,0,0)</f>
        <v>0</v>
      </c>
      <c r="U120" s="360">
        <f>_xlfn.XLOOKUP($A120,'Total project cost for DCs'!$A$4:$A$111,'Total project cost for DCs'!Q$4:Q$111,0,0)*_xlfn.XLOOKUP($A120,Drury_beneficiary_allocation!$A$5:$A$104,Drury_beneficiary_allocation!$B$5:$B$104,0,0)</f>
        <v>0</v>
      </c>
      <c r="V120" s="360">
        <f>_xlfn.XLOOKUP($A120,'Total project cost for DCs'!$A$4:$A$111,'Total project cost for DCs'!R$4:R$111,0,0)*_xlfn.XLOOKUP($A120,Drury_beneficiary_allocation!$A$5:$A$104,Drury_beneficiary_allocation!$B$5:$B$104,0,0)</f>
        <v>0</v>
      </c>
      <c r="W120" s="360">
        <f>_xlfn.XLOOKUP($A120,'Total project cost for DCs'!$A$4:$A$111,'Total project cost for DCs'!S$4:S$111,0,0)*_xlfn.XLOOKUP($A120,Drury_beneficiary_allocation!$A$5:$A$104,Drury_beneficiary_allocation!$B$5:$B$104,0,0)</f>
        <v>0</v>
      </c>
      <c r="X120" s="360">
        <f>_xlfn.XLOOKUP($A120,'Total project cost for DCs'!$A$4:$A$111,'Total project cost for DCs'!T$4:T$111,0,0)*_xlfn.XLOOKUP($A120,Drury_beneficiary_allocation!$A$5:$A$104,Drury_beneficiary_allocation!$B$5:$B$104,0,0)</f>
        <v>0</v>
      </c>
      <c r="Y120" s="349">
        <f t="shared" si="8"/>
        <v>0</v>
      </c>
      <c r="Z120" s="349">
        <f t="shared" si="9"/>
        <v>0</v>
      </c>
      <c r="AA120" s="349"/>
      <c r="AB120" s="353">
        <v>0</v>
      </c>
      <c r="AC120" s="354" t="str">
        <f t="shared" si="10"/>
        <v>Arterial</v>
      </c>
      <c r="AD120" s="349"/>
      <c r="AE120" s="349"/>
      <c r="AF120" s="355">
        <f>_xlfn.XLOOKUP(A120,'P1 Date Adjustment'!B:B,'P1 Date Adjustment'!F:F,"not found",0)</f>
        <v>2050</v>
      </c>
      <c r="AG120" s="349">
        <f t="shared" si="11"/>
        <v>0</v>
      </c>
      <c r="AI120" s="360"/>
      <c r="AJ120" s="360"/>
    </row>
    <row r="121" spans="1:36" ht="45" x14ac:dyDescent="0.25">
      <c r="A121" s="129" t="s">
        <v>234</v>
      </c>
      <c r="B121" s="358" t="s">
        <v>235</v>
      </c>
      <c r="C121" s="358" t="str">
        <f>_xlfn.XLOOKUP($A121,'Total project cost for DCs'!A:A,'Total project cost for DCs'!C:C,"Not found",0)</f>
        <v>2-lane urban (New Road connection to Quarry Road with active modes on both sides + intersection improvements)</v>
      </c>
      <c r="D121" s="355" t="s">
        <v>155</v>
      </c>
      <c r="E121" s="355" t="s">
        <v>223</v>
      </c>
      <c r="H121" s="355" t="s">
        <v>827</v>
      </c>
      <c r="I121" s="359">
        <f>_xlfn.XLOOKUP($H121,DC_growth_AGS!$A$665:$A$673,DC_growth_AGS!$O$665:$O$673,"Not found",0)</f>
        <v>0.61831421301771872</v>
      </c>
      <c r="J121" s="355">
        <v>2035</v>
      </c>
      <c r="K121" s="360">
        <f>_xlfn.XLOOKUP($A121,'Total project cost for DCs'!$A$4:$A$111,'Total project cost for DCs'!G$4:G$111,0,0)*_xlfn.XLOOKUP($A121,Drury_beneficiary_allocation!$A$5:$A$104,Drury_beneficiary_allocation!$B$5:$B$104,0,0)</f>
        <v>0</v>
      </c>
      <c r="L121" s="360">
        <f>_xlfn.XLOOKUP($A121,'Total project cost for DCs'!$A$4:$A$111,'Total project cost for DCs'!H$4:H$111,0,0)*_xlfn.XLOOKUP($A121,Drury_beneficiary_allocation!$A$5:$A$104,Drury_beneficiary_allocation!$B$5:$B$104,0,0)</f>
        <v>0</v>
      </c>
      <c r="M121" s="360">
        <f>_xlfn.XLOOKUP($A121,'Total project cost for DCs'!$A$4:$A$111,'Total project cost for DCs'!I$4:I$111,0,0)*_xlfn.XLOOKUP($A121,Drury_beneficiary_allocation!$A$5:$A$104,Drury_beneficiary_allocation!$B$5:$B$104,0,0)</f>
        <v>0</v>
      </c>
      <c r="N121" s="360">
        <f>_xlfn.XLOOKUP($A121,'Total project cost for DCs'!$A$4:$A$111,'Total project cost for DCs'!J$4:J$111,0,0)*_xlfn.XLOOKUP($A121,Drury_beneficiary_allocation!$A$5:$A$104,Drury_beneficiary_allocation!$B$5:$B$104,0,0)</f>
        <v>0</v>
      </c>
      <c r="O121" s="360">
        <f>_xlfn.XLOOKUP($A121,'Total project cost for DCs'!$A$4:$A$111,'Total project cost for DCs'!K$4:K$111,0,0)*_xlfn.XLOOKUP($A121,Drury_beneficiary_allocation!$A$5:$A$104,Drury_beneficiary_allocation!$B$5:$B$104,0,0)</f>
        <v>0</v>
      </c>
      <c r="P121" s="360">
        <f>_xlfn.XLOOKUP($A121,'Total project cost for DCs'!$A$4:$A$111,'Total project cost for DCs'!L$4:L$111,0,0)*_xlfn.XLOOKUP($A121,Drury_beneficiary_allocation!$A$5:$A$104,Drury_beneficiary_allocation!$B$5:$B$104,0,0)</f>
        <v>0</v>
      </c>
      <c r="Q121" s="360">
        <f>_xlfn.XLOOKUP($A121,'Total project cost for DCs'!$A$4:$A$111,'Total project cost for DCs'!M$4:M$111,0,0)*_xlfn.XLOOKUP($A121,Drury_beneficiary_allocation!$A$5:$A$104,Drury_beneficiary_allocation!$B$5:$B$104,0,0)</f>
        <v>0</v>
      </c>
      <c r="R121" s="360">
        <f>_xlfn.XLOOKUP($A121,'Total project cost for DCs'!$A$4:$A$111,'Total project cost for DCs'!N$4:N$111,0,0)*_xlfn.XLOOKUP($A121,Drury_beneficiary_allocation!$A$5:$A$104,Drury_beneficiary_allocation!$B$5:$B$104,0,0)</f>
        <v>0</v>
      </c>
      <c r="S121" s="360">
        <f>_xlfn.XLOOKUP($A121,'Total project cost for DCs'!$A$4:$A$111,'Total project cost for DCs'!O$4:O$111,0,0)*_xlfn.XLOOKUP($A121,Drury_beneficiary_allocation!$A$5:$A$104,Drury_beneficiary_allocation!$B$5:$B$104,0,0)</f>
        <v>0</v>
      </c>
      <c r="T121" s="360">
        <f>_xlfn.XLOOKUP($A121,'Total project cost for DCs'!$A$4:$A$111,'Total project cost for DCs'!P$4:P$111,0,0)*_xlfn.XLOOKUP($A121,Drury_beneficiary_allocation!$A$5:$A$104,Drury_beneficiary_allocation!$B$5:$B$104,0,0)</f>
        <v>0</v>
      </c>
      <c r="U121" s="360">
        <f>_xlfn.XLOOKUP($A121,'Total project cost for DCs'!$A$4:$A$111,'Total project cost for DCs'!Q$4:Q$111,0,0)*_xlfn.XLOOKUP($A121,Drury_beneficiary_allocation!$A$5:$A$104,Drury_beneficiary_allocation!$B$5:$B$104,0,0)</f>
        <v>0</v>
      </c>
      <c r="V121" s="360">
        <f>_xlfn.XLOOKUP($A121,'Total project cost for DCs'!$A$4:$A$111,'Total project cost for DCs'!R$4:R$111,0,0)*_xlfn.XLOOKUP($A121,Drury_beneficiary_allocation!$A$5:$A$104,Drury_beneficiary_allocation!$B$5:$B$104,0,0)</f>
        <v>0</v>
      </c>
      <c r="W121" s="360">
        <f>_xlfn.XLOOKUP($A121,'Total project cost for DCs'!$A$4:$A$111,'Total project cost for DCs'!S$4:S$111,0,0)*_xlfn.XLOOKUP($A121,Drury_beneficiary_allocation!$A$5:$A$104,Drury_beneficiary_allocation!$B$5:$B$104,0,0)</f>
        <v>0</v>
      </c>
      <c r="X121" s="360">
        <f>_xlfn.XLOOKUP($A121,'Total project cost for DCs'!$A$4:$A$111,'Total project cost for DCs'!T$4:T$111,0,0)*_xlfn.XLOOKUP($A121,Drury_beneficiary_allocation!$A$5:$A$104,Drury_beneficiary_allocation!$B$5:$B$104,0,0)</f>
        <v>0</v>
      </c>
      <c r="Y121" s="349">
        <f t="shared" si="8"/>
        <v>0</v>
      </c>
      <c r="Z121" s="349">
        <f t="shared" si="9"/>
        <v>0</v>
      </c>
      <c r="AA121" s="349"/>
      <c r="AB121" s="353">
        <v>0</v>
      </c>
      <c r="AC121" s="354" t="str">
        <f t="shared" si="10"/>
        <v>Collector</v>
      </c>
      <c r="AD121" s="349"/>
      <c r="AE121" s="349"/>
      <c r="AF121" s="355">
        <f>_xlfn.XLOOKUP(A121,'P1 Date Adjustment'!B:B,'P1 Date Adjustment'!F:F,"not found",0)</f>
        <v>2035</v>
      </c>
      <c r="AG121" s="349">
        <f t="shared" si="11"/>
        <v>0</v>
      </c>
      <c r="AI121" s="360"/>
      <c r="AJ121" s="360"/>
    </row>
    <row r="122" spans="1:36" ht="30" x14ac:dyDescent="0.25">
      <c r="A122" s="129" t="s">
        <v>237</v>
      </c>
      <c r="B122" s="358" t="s">
        <v>238</v>
      </c>
      <c r="C122" s="358" t="str">
        <f>_xlfn.XLOOKUP($A122,'Total project cost for DCs'!A:A,'Total project cost for DCs'!C:C,"Not found",0)</f>
        <v>2-lane urban (upgrade existing road layout with active modes on both sides + intersection improvements)</v>
      </c>
      <c r="D122" s="355" t="s">
        <v>155</v>
      </c>
      <c r="E122" s="355" t="s">
        <v>199</v>
      </c>
      <c r="H122" s="355" t="s">
        <v>827</v>
      </c>
      <c r="I122" s="359">
        <f>_xlfn.XLOOKUP($H122,DC_growth_AGS!$A$665:$A$673,DC_growth_AGS!$O$665:$O$673,"Not found",0)</f>
        <v>0.61831421301771872</v>
      </c>
      <c r="J122" s="355">
        <v>2033</v>
      </c>
      <c r="K122" s="360">
        <f>_xlfn.XLOOKUP($A122,'Total project cost for DCs'!$A$4:$A$111,'Total project cost for DCs'!G$4:G$111,0,0)*_xlfn.XLOOKUP($A122,Drury_beneficiary_allocation!$A$5:$A$104,Drury_beneficiary_allocation!$B$5:$B$104,0,0)</f>
        <v>0</v>
      </c>
      <c r="L122" s="360">
        <f>_xlfn.XLOOKUP($A122,'Total project cost for DCs'!$A$4:$A$111,'Total project cost for DCs'!H$4:H$111,0,0)*_xlfn.XLOOKUP($A122,Drury_beneficiary_allocation!$A$5:$A$104,Drury_beneficiary_allocation!$B$5:$B$104,0,0)</f>
        <v>0</v>
      </c>
      <c r="M122" s="360">
        <f>_xlfn.XLOOKUP($A122,'Total project cost for DCs'!$A$4:$A$111,'Total project cost for DCs'!I$4:I$111,0,0)*_xlfn.XLOOKUP($A122,Drury_beneficiary_allocation!$A$5:$A$104,Drury_beneficiary_allocation!$B$5:$B$104,0,0)</f>
        <v>0</v>
      </c>
      <c r="N122" s="360">
        <f>_xlfn.XLOOKUP($A122,'Total project cost for DCs'!$A$4:$A$111,'Total project cost for DCs'!J$4:J$111,0,0)*_xlfn.XLOOKUP($A122,Drury_beneficiary_allocation!$A$5:$A$104,Drury_beneficiary_allocation!$B$5:$B$104,0,0)</f>
        <v>0</v>
      </c>
      <c r="O122" s="360">
        <f>_xlfn.XLOOKUP($A122,'Total project cost for DCs'!$A$4:$A$111,'Total project cost for DCs'!K$4:K$111,0,0)*_xlfn.XLOOKUP($A122,Drury_beneficiary_allocation!$A$5:$A$104,Drury_beneficiary_allocation!$B$5:$B$104,0,0)</f>
        <v>0</v>
      </c>
      <c r="P122" s="360">
        <f>_xlfn.XLOOKUP($A122,'Total project cost for DCs'!$A$4:$A$111,'Total project cost for DCs'!L$4:L$111,0,0)*_xlfn.XLOOKUP($A122,Drury_beneficiary_allocation!$A$5:$A$104,Drury_beneficiary_allocation!$B$5:$B$104,0,0)</f>
        <v>0</v>
      </c>
      <c r="Q122" s="360">
        <f>_xlfn.XLOOKUP($A122,'Total project cost for DCs'!$A$4:$A$111,'Total project cost for DCs'!M$4:M$111,0,0)*_xlfn.XLOOKUP($A122,Drury_beneficiary_allocation!$A$5:$A$104,Drury_beneficiary_allocation!$B$5:$B$104,0,0)</f>
        <v>0</v>
      </c>
      <c r="R122" s="360">
        <f>_xlfn.XLOOKUP($A122,'Total project cost for DCs'!$A$4:$A$111,'Total project cost for DCs'!N$4:N$111,0,0)*_xlfn.XLOOKUP($A122,Drury_beneficiary_allocation!$A$5:$A$104,Drury_beneficiary_allocation!$B$5:$B$104,0,0)</f>
        <v>0</v>
      </c>
      <c r="S122" s="360">
        <f>_xlfn.XLOOKUP($A122,'Total project cost for DCs'!$A$4:$A$111,'Total project cost for DCs'!O$4:O$111,0,0)*_xlfn.XLOOKUP($A122,Drury_beneficiary_allocation!$A$5:$A$104,Drury_beneficiary_allocation!$B$5:$B$104,0,0)</f>
        <v>0</v>
      </c>
      <c r="T122" s="360">
        <f>_xlfn.XLOOKUP($A122,'Total project cost for DCs'!$A$4:$A$111,'Total project cost for DCs'!P$4:P$111,0,0)*_xlfn.XLOOKUP($A122,Drury_beneficiary_allocation!$A$5:$A$104,Drury_beneficiary_allocation!$B$5:$B$104,0,0)</f>
        <v>0</v>
      </c>
      <c r="U122" s="360">
        <f>_xlfn.XLOOKUP($A122,'Total project cost for DCs'!$A$4:$A$111,'Total project cost for DCs'!Q$4:Q$111,0,0)*_xlfn.XLOOKUP($A122,Drury_beneficiary_allocation!$A$5:$A$104,Drury_beneficiary_allocation!$B$5:$B$104,0,0)</f>
        <v>0</v>
      </c>
      <c r="V122" s="360">
        <f>_xlfn.XLOOKUP($A122,'Total project cost for DCs'!$A$4:$A$111,'Total project cost for DCs'!R$4:R$111,0,0)*_xlfn.XLOOKUP($A122,Drury_beneficiary_allocation!$A$5:$A$104,Drury_beneficiary_allocation!$B$5:$B$104,0,0)</f>
        <v>0</v>
      </c>
      <c r="W122" s="360">
        <f>_xlfn.XLOOKUP($A122,'Total project cost for DCs'!$A$4:$A$111,'Total project cost for DCs'!S$4:S$111,0,0)*_xlfn.XLOOKUP($A122,Drury_beneficiary_allocation!$A$5:$A$104,Drury_beneficiary_allocation!$B$5:$B$104,0,0)</f>
        <v>0</v>
      </c>
      <c r="X122" s="360">
        <f>_xlfn.XLOOKUP($A122,'Total project cost for DCs'!$A$4:$A$111,'Total project cost for DCs'!T$4:T$111,0,0)*_xlfn.XLOOKUP($A122,Drury_beneficiary_allocation!$A$5:$A$104,Drury_beneficiary_allocation!$B$5:$B$104,0,0)</f>
        <v>0</v>
      </c>
      <c r="Y122" s="349">
        <f t="shared" si="8"/>
        <v>0</v>
      </c>
      <c r="Z122" s="349">
        <f t="shared" si="9"/>
        <v>0</v>
      </c>
      <c r="AA122" s="349"/>
      <c r="AB122" s="353">
        <v>0</v>
      </c>
      <c r="AC122" s="354" t="str">
        <f t="shared" si="10"/>
        <v>Collector</v>
      </c>
      <c r="AD122" s="349"/>
      <c r="AE122" s="349"/>
      <c r="AF122" s="355">
        <f>_xlfn.XLOOKUP(A122,'P1 Date Adjustment'!B:B,'P1 Date Adjustment'!F:F,"not found",0)</f>
        <v>2033</v>
      </c>
      <c r="AG122" s="349">
        <f t="shared" si="11"/>
        <v>0</v>
      </c>
      <c r="AI122" s="360"/>
      <c r="AJ122" s="360"/>
    </row>
    <row r="123" spans="1:36" ht="30" x14ac:dyDescent="0.25">
      <c r="A123" s="129" t="s">
        <v>246</v>
      </c>
      <c r="B123" s="358" t="s">
        <v>247</v>
      </c>
      <c r="C123" s="358" t="str">
        <f>_xlfn.XLOOKUP($A123,'Total project cost for DCs'!A:A,'Total project cost for DCs'!C:C,"Not found",0)</f>
        <v>4-lane urban- upgrade 2-lane urban with active modes on both sides (SGA design)</v>
      </c>
      <c r="D123" s="355" t="s">
        <v>155</v>
      </c>
      <c r="E123" s="355" t="s">
        <v>157</v>
      </c>
      <c r="H123" s="355" t="s">
        <v>827</v>
      </c>
      <c r="I123" s="359">
        <f>_xlfn.XLOOKUP($H123,DC_growth_AGS!$A$665:$A$673,DC_growth_AGS!$O$665:$O$673,"Not found",0)</f>
        <v>0.61831421301771872</v>
      </c>
      <c r="J123" s="355">
        <v>2050</v>
      </c>
      <c r="K123" s="360">
        <f>_xlfn.XLOOKUP($A123,'Total project cost for DCs'!$A$4:$A$111,'Total project cost for DCs'!G$4:G$111,0,0)*_xlfn.XLOOKUP($A123,Drury_beneficiary_allocation!$A$5:$A$104,Drury_beneficiary_allocation!$B$5:$B$104,0,0)</f>
        <v>0</v>
      </c>
      <c r="L123" s="360">
        <f>_xlfn.XLOOKUP($A123,'Total project cost for DCs'!$A$4:$A$111,'Total project cost for DCs'!H$4:H$111,0,0)*_xlfn.XLOOKUP($A123,Drury_beneficiary_allocation!$A$5:$A$104,Drury_beneficiary_allocation!$B$5:$B$104,0,0)</f>
        <v>0</v>
      </c>
      <c r="M123" s="360">
        <f>_xlfn.XLOOKUP($A123,'Total project cost for DCs'!$A$4:$A$111,'Total project cost for DCs'!I$4:I$111,0,0)*_xlfn.XLOOKUP($A123,Drury_beneficiary_allocation!$A$5:$A$104,Drury_beneficiary_allocation!$B$5:$B$104,0,0)</f>
        <v>0</v>
      </c>
      <c r="N123" s="360">
        <f>_xlfn.XLOOKUP($A123,'Total project cost for DCs'!$A$4:$A$111,'Total project cost for DCs'!J$4:J$111,0,0)*_xlfn.XLOOKUP($A123,Drury_beneficiary_allocation!$A$5:$A$104,Drury_beneficiary_allocation!$B$5:$B$104,0,0)</f>
        <v>0</v>
      </c>
      <c r="O123" s="360">
        <f>_xlfn.XLOOKUP($A123,'Total project cost for DCs'!$A$4:$A$111,'Total project cost for DCs'!K$4:K$111,0,0)*_xlfn.XLOOKUP($A123,Drury_beneficiary_allocation!$A$5:$A$104,Drury_beneficiary_allocation!$B$5:$B$104,0,0)</f>
        <v>0</v>
      </c>
      <c r="P123" s="360">
        <f>_xlfn.XLOOKUP($A123,'Total project cost for DCs'!$A$4:$A$111,'Total project cost for DCs'!L$4:L$111,0,0)*_xlfn.XLOOKUP($A123,Drury_beneficiary_allocation!$A$5:$A$104,Drury_beneficiary_allocation!$B$5:$B$104,0,0)</f>
        <v>0</v>
      </c>
      <c r="Q123" s="360">
        <f>_xlfn.XLOOKUP($A123,'Total project cost for DCs'!$A$4:$A$111,'Total project cost for DCs'!M$4:M$111,0,0)*_xlfn.XLOOKUP($A123,Drury_beneficiary_allocation!$A$5:$A$104,Drury_beneficiary_allocation!$B$5:$B$104,0,0)</f>
        <v>0</v>
      </c>
      <c r="R123" s="360">
        <f>_xlfn.XLOOKUP($A123,'Total project cost for DCs'!$A$4:$A$111,'Total project cost for DCs'!N$4:N$111,0,0)*_xlfn.XLOOKUP($A123,Drury_beneficiary_allocation!$A$5:$A$104,Drury_beneficiary_allocation!$B$5:$B$104,0,0)</f>
        <v>0</v>
      </c>
      <c r="S123" s="360">
        <f>_xlfn.XLOOKUP($A123,'Total project cost for DCs'!$A$4:$A$111,'Total project cost for DCs'!O$4:O$111,0,0)*_xlfn.XLOOKUP($A123,Drury_beneficiary_allocation!$A$5:$A$104,Drury_beneficiary_allocation!$B$5:$B$104,0,0)</f>
        <v>0</v>
      </c>
      <c r="T123" s="360">
        <f>_xlfn.XLOOKUP($A123,'Total project cost for DCs'!$A$4:$A$111,'Total project cost for DCs'!P$4:P$111,0,0)*_xlfn.XLOOKUP($A123,Drury_beneficiary_allocation!$A$5:$A$104,Drury_beneficiary_allocation!$B$5:$B$104,0,0)</f>
        <v>0</v>
      </c>
      <c r="U123" s="360">
        <f>_xlfn.XLOOKUP($A123,'Total project cost for DCs'!$A$4:$A$111,'Total project cost for DCs'!Q$4:Q$111,0,0)*_xlfn.XLOOKUP($A123,Drury_beneficiary_allocation!$A$5:$A$104,Drury_beneficiary_allocation!$B$5:$B$104,0,0)</f>
        <v>0</v>
      </c>
      <c r="V123" s="360">
        <f>_xlfn.XLOOKUP($A123,'Total project cost for DCs'!$A$4:$A$111,'Total project cost for DCs'!R$4:R$111,0,0)*_xlfn.XLOOKUP($A123,Drury_beneficiary_allocation!$A$5:$A$104,Drury_beneficiary_allocation!$B$5:$B$104,0,0)</f>
        <v>0</v>
      </c>
      <c r="W123" s="360">
        <f>_xlfn.XLOOKUP($A123,'Total project cost for DCs'!$A$4:$A$111,'Total project cost for DCs'!S$4:S$111,0,0)*_xlfn.XLOOKUP($A123,Drury_beneficiary_allocation!$A$5:$A$104,Drury_beneficiary_allocation!$B$5:$B$104,0,0)</f>
        <v>0</v>
      </c>
      <c r="X123" s="360">
        <f>_xlfn.XLOOKUP($A123,'Total project cost for DCs'!$A$4:$A$111,'Total project cost for DCs'!T$4:T$111,0,0)*_xlfn.XLOOKUP($A123,Drury_beneficiary_allocation!$A$5:$A$104,Drury_beneficiary_allocation!$B$5:$B$104,0,0)</f>
        <v>0</v>
      </c>
      <c r="Y123" s="349">
        <f t="shared" si="8"/>
        <v>0</v>
      </c>
      <c r="Z123" s="349">
        <f t="shared" si="9"/>
        <v>0</v>
      </c>
      <c r="AA123" s="349"/>
      <c r="AB123" s="353">
        <v>0</v>
      </c>
      <c r="AC123" s="354" t="str">
        <f t="shared" si="10"/>
        <v>Arterial</v>
      </c>
      <c r="AD123" s="349"/>
      <c r="AE123" s="349"/>
      <c r="AF123" s="355">
        <f>_xlfn.XLOOKUP(A123,'P1 Date Adjustment'!B:B,'P1 Date Adjustment'!F:F,"not found",0)</f>
        <v>2050</v>
      </c>
      <c r="AG123" s="349">
        <f t="shared" si="11"/>
        <v>0</v>
      </c>
      <c r="AI123" s="360"/>
      <c r="AJ123" s="360"/>
    </row>
    <row r="124" spans="1:36" ht="45" x14ac:dyDescent="0.25">
      <c r="A124" s="129" t="s">
        <v>259</v>
      </c>
      <c r="B124" s="358" t="s">
        <v>260</v>
      </c>
      <c r="C124" s="358" t="str">
        <f>_xlfn.XLOOKUP($A124,'Total project cost for DCs'!A:A,'Total project cost for DCs'!C:C,"Not found",0)</f>
        <v>Active mode upgrades- existing road layout with active modes on both sides + intersection upgrades for active mode crossing</v>
      </c>
      <c r="D124" s="355" t="s">
        <v>155</v>
      </c>
      <c r="E124" s="355" t="s">
        <v>199</v>
      </c>
      <c r="H124" s="355" t="s">
        <v>827</v>
      </c>
      <c r="I124" s="359">
        <f>_xlfn.XLOOKUP($H124,DC_growth_AGS!$A$665:$A$673,DC_growth_AGS!$O$665:$O$673,"Not found",0)</f>
        <v>0.61831421301771872</v>
      </c>
      <c r="J124" s="355">
        <v>2035</v>
      </c>
      <c r="K124" s="360">
        <f>_xlfn.XLOOKUP($A124,'Total project cost for DCs'!$A$4:$A$111,'Total project cost for DCs'!G$4:G$111,0,0)*_xlfn.XLOOKUP($A124,Drury_beneficiary_allocation!$A$5:$A$104,Drury_beneficiary_allocation!$B$5:$B$104,0,0)</f>
        <v>0</v>
      </c>
      <c r="L124" s="360">
        <f>_xlfn.XLOOKUP($A124,'Total project cost for DCs'!$A$4:$A$111,'Total project cost for DCs'!H$4:H$111,0,0)*_xlfn.XLOOKUP($A124,Drury_beneficiary_allocation!$A$5:$A$104,Drury_beneficiary_allocation!$B$5:$B$104,0,0)</f>
        <v>0</v>
      </c>
      <c r="M124" s="360">
        <f>_xlfn.XLOOKUP($A124,'Total project cost for DCs'!$A$4:$A$111,'Total project cost for DCs'!I$4:I$111,0,0)*_xlfn.XLOOKUP($A124,Drury_beneficiary_allocation!$A$5:$A$104,Drury_beneficiary_allocation!$B$5:$B$104,0,0)</f>
        <v>0</v>
      </c>
      <c r="N124" s="360">
        <f>_xlfn.XLOOKUP($A124,'Total project cost for DCs'!$A$4:$A$111,'Total project cost for DCs'!J$4:J$111,0,0)*_xlfn.XLOOKUP($A124,Drury_beneficiary_allocation!$A$5:$A$104,Drury_beneficiary_allocation!$B$5:$B$104,0,0)</f>
        <v>0</v>
      </c>
      <c r="O124" s="360">
        <f>_xlfn.XLOOKUP($A124,'Total project cost for DCs'!$A$4:$A$111,'Total project cost for DCs'!K$4:K$111,0,0)*_xlfn.XLOOKUP($A124,Drury_beneficiary_allocation!$A$5:$A$104,Drury_beneficiary_allocation!$B$5:$B$104,0,0)</f>
        <v>0</v>
      </c>
      <c r="P124" s="360">
        <f>_xlfn.XLOOKUP($A124,'Total project cost for DCs'!$A$4:$A$111,'Total project cost for DCs'!L$4:L$111,0,0)*_xlfn.XLOOKUP($A124,Drury_beneficiary_allocation!$A$5:$A$104,Drury_beneficiary_allocation!$B$5:$B$104,0,0)</f>
        <v>0</v>
      </c>
      <c r="Q124" s="360">
        <f>_xlfn.XLOOKUP($A124,'Total project cost for DCs'!$A$4:$A$111,'Total project cost for DCs'!M$4:M$111,0,0)*_xlfn.XLOOKUP($A124,Drury_beneficiary_allocation!$A$5:$A$104,Drury_beneficiary_allocation!$B$5:$B$104,0,0)</f>
        <v>0</v>
      </c>
      <c r="R124" s="360">
        <f>_xlfn.XLOOKUP($A124,'Total project cost for DCs'!$A$4:$A$111,'Total project cost for DCs'!N$4:N$111,0,0)*_xlfn.XLOOKUP($A124,Drury_beneficiary_allocation!$A$5:$A$104,Drury_beneficiary_allocation!$B$5:$B$104,0,0)</f>
        <v>0</v>
      </c>
      <c r="S124" s="360">
        <f>_xlfn.XLOOKUP($A124,'Total project cost for DCs'!$A$4:$A$111,'Total project cost for DCs'!O$4:O$111,0,0)*_xlfn.XLOOKUP($A124,Drury_beneficiary_allocation!$A$5:$A$104,Drury_beneficiary_allocation!$B$5:$B$104,0,0)</f>
        <v>0</v>
      </c>
      <c r="T124" s="360">
        <f>_xlfn.XLOOKUP($A124,'Total project cost for DCs'!$A$4:$A$111,'Total project cost for DCs'!P$4:P$111,0,0)*_xlfn.XLOOKUP($A124,Drury_beneficiary_allocation!$A$5:$A$104,Drury_beneficiary_allocation!$B$5:$B$104,0,0)</f>
        <v>0</v>
      </c>
      <c r="U124" s="360">
        <f>_xlfn.XLOOKUP($A124,'Total project cost for DCs'!$A$4:$A$111,'Total project cost for DCs'!Q$4:Q$111,0,0)*_xlfn.XLOOKUP($A124,Drury_beneficiary_allocation!$A$5:$A$104,Drury_beneficiary_allocation!$B$5:$B$104,0,0)</f>
        <v>0</v>
      </c>
      <c r="V124" s="360">
        <f>_xlfn.XLOOKUP($A124,'Total project cost for DCs'!$A$4:$A$111,'Total project cost for DCs'!R$4:R$111,0,0)*_xlfn.XLOOKUP($A124,Drury_beneficiary_allocation!$A$5:$A$104,Drury_beneficiary_allocation!$B$5:$B$104,0,0)</f>
        <v>0</v>
      </c>
      <c r="W124" s="360">
        <f>_xlfn.XLOOKUP($A124,'Total project cost for DCs'!$A$4:$A$111,'Total project cost for DCs'!S$4:S$111,0,0)*_xlfn.XLOOKUP($A124,Drury_beneficiary_allocation!$A$5:$A$104,Drury_beneficiary_allocation!$B$5:$B$104,0,0)</f>
        <v>0</v>
      </c>
      <c r="X124" s="360">
        <f>_xlfn.XLOOKUP($A124,'Total project cost for DCs'!$A$4:$A$111,'Total project cost for DCs'!T$4:T$111,0,0)*_xlfn.XLOOKUP($A124,Drury_beneficiary_allocation!$A$5:$A$104,Drury_beneficiary_allocation!$B$5:$B$104,0,0)</f>
        <v>0</v>
      </c>
      <c r="Y124" s="349">
        <f t="shared" si="8"/>
        <v>0</v>
      </c>
      <c r="Z124" s="349">
        <f t="shared" si="9"/>
        <v>0</v>
      </c>
      <c r="AA124" s="349"/>
      <c r="AB124" s="353">
        <v>0</v>
      </c>
      <c r="AC124" s="354" t="str">
        <f t="shared" si="10"/>
        <v>Collector</v>
      </c>
      <c r="AD124" s="349"/>
      <c r="AE124" s="349"/>
      <c r="AF124" s="355">
        <f>_xlfn.XLOOKUP(A124,'P1 Date Adjustment'!B:B,'P1 Date Adjustment'!F:F,"not found",0)</f>
        <v>2035</v>
      </c>
      <c r="AG124" s="349">
        <f t="shared" si="11"/>
        <v>0</v>
      </c>
      <c r="AI124" s="360"/>
      <c r="AJ124" s="360"/>
    </row>
    <row r="125" spans="1:36" ht="45" x14ac:dyDescent="0.25">
      <c r="A125" s="129">
        <v>21</v>
      </c>
      <c r="B125" s="358" t="s">
        <v>262</v>
      </c>
      <c r="C125" s="358" t="str">
        <f>_xlfn.XLOOKUP($A125,'Total project cost for DCs'!A:A,'Total project cost for DCs'!C:C,"Not found",0)</f>
        <v>Active mode upgrades- existing road layout with active modes on both sides + intersection upgrades for active mode crossing</v>
      </c>
      <c r="D125" s="355" t="s">
        <v>155</v>
      </c>
      <c r="E125" s="355" t="s">
        <v>199</v>
      </c>
      <c r="H125" s="355" t="s">
        <v>827</v>
      </c>
      <c r="I125" s="359">
        <f>_xlfn.XLOOKUP($H125,DC_growth_AGS!$A$665:$A$673,DC_growth_AGS!$O$665:$O$673,"Not found",0)</f>
        <v>0.61831421301771872</v>
      </c>
      <c r="J125" s="355">
        <v>2035</v>
      </c>
      <c r="K125" s="360">
        <f>_xlfn.XLOOKUP($A125,'Total project cost for DCs'!$A$4:$A$111,'Total project cost for DCs'!G$4:G$111,0,0)*_xlfn.XLOOKUP($A125,Drury_beneficiary_allocation!$A$5:$A$104,Drury_beneficiary_allocation!$B$5:$B$104,0,0)</f>
        <v>0</v>
      </c>
      <c r="L125" s="360">
        <f>_xlfn.XLOOKUP($A125,'Total project cost for DCs'!$A$4:$A$111,'Total project cost for DCs'!H$4:H$111,0,0)*_xlfn.XLOOKUP($A125,Drury_beneficiary_allocation!$A$5:$A$104,Drury_beneficiary_allocation!$B$5:$B$104,0,0)</f>
        <v>0</v>
      </c>
      <c r="M125" s="360">
        <f>_xlfn.XLOOKUP($A125,'Total project cost for DCs'!$A$4:$A$111,'Total project cost for DCs'!I$4:I$111,0,0)*_xlfn.XLOOKUP($A125,Drury_beneficiary_allocation!$A$5:$A$104,Drury_beneficiary_allocation!$B$5:$B$104,0,0)</f>
        <v>0</v>
      </c>
      <c r="N125" s="360">
        <f>_xlfn.XLOOKUP($A125,'Total project cost for DCs'!$A$4:$A$111,'Total project cost for DCs'!J$4:J$111,0,0)*_xlfn.XLOOKUP($A125,Drury_beneficiary_allocation!$A$5:$A$104,Drury_beneficiary_allocation!$B$5:$B$104,0,0)</f>
        <v>0</v>
      </c>
      <c r="O125" s="360">
        <f>_xlfn.XLOOKUP($A125,'Total project cost for DCs'!$A$4:$A$111,'Total project cost for DCs'!K$4:K$111,0,0)*_xlfn.XLOOKUP($A125,Drury_beneficiary_allocation!$A$5:$A$104,Drury_beneficiary_allocation!$B$5:$B$104,0,0)</f>
        <v>0</v>
      </c>
      <c r="P125" s="360">
        <f>_xlfn.XLOOKUP($A125,'Total project cost for DCs'!$A$4:$A$111,'Total project cost for DCs'!L$4:L$111,0,0)*_xlfn.XLOOKUP($A125,Drury_beneficiary_allocation!$A$5:$A$104,Drury_beneficiary_allocation!$B$5:$B$104,0,0)</f>
        <v>0</v>
      </c>
      <c r="Q125" s="360">
        <f>_xlfn.XLOOKUP($A125,'Total project cost for DCs'!$A$4:$A$111,'Total project cost for DCs'!M$4:M$111,0,0)*_xlfn.XLOOKUP($A125,Drury_beneficiary_allocation!$A$5:$A$104,Drury_beneficiary_allocation!$B$5:$B$104,0,0)</f>
        <v>0</v>
      </c>
      <c r="R125" s="360">
        <f>_xlfn.XLOOKUP($A125,'Total project cost for DCs'!$A$4:$A$111,'Total project cost for DCs'!N$4:N$111,0,0)*_xlfn.XLOOKUP($A125,Drury_beneficiary_allocation!$A$5:$A$104,Drury_beneficiary_allocation!$B$5:$B$104,0,0)</f>
        <v>0</v>
      </c>
      <c r="S125" s="360">
        <f>_xlfn.XLOOKUP($A125,'Total project cost for DCs'!$A$4:$A$111,'Total project cost for DCs'!O$4:O$111,0,0)*_xlfn.XLOOKUP($A125,Drury_beneficiary_allocation!$A$5:$A$104,Drury_beneficiary_allocation!$B$5:$B$104,0,0)</f>
        <v>0</v>
      </c>
      <c r="T125" s="360">
        <f>_xlfn.XLOOKUP($A125,'Total project cost for DCs'!$A$4:$A$111,'Total project cost for DCs'!P$4:P$111,0,0)*_xlfn.XLOOKUP($A125,Drury_beneficiary_allocation!$A$5:$A$104,Drury_beneficiary_allocation!$B$5:$B$104,0,0)</f>
        <v>0</v>
      </c>
      <c r="U125" s="360">
        <f>_xlfn.XLOOKUP($A125,'Total project cost for DCs'!$A$4:$A$111,'Total project cost for DCs'!Q$4:Q$111,0,0)*_xlfn.XLOOKUP($A125,Drury_beneficiary_allocation!$A$5:$A$104,Drury_beneficiary_allocation!$B$5:$B$104,0,0)</f>
        <v>0</v>
      </c>
      <c r="V125" s="360">
        <f>_xlfn.XLOOKUP($A125,'Total project cost for DCs'!$A$4:$A$111,'Total project cost for DCs'!R$4:R$111,0,0)*_xlfn.XLOOKUP($A125,Drury_beneficiary_allocation!$A$5:$A$104,Drury_beneficiary_allocation!$B$5:$B$104,0,0)</f>
        <v>0</v>
      </c>
      <c r="W125" s="360">
        <f>_xlfn.XLOOKUP($A125,'Total project cost for DCs'!$A$4:$A$111,'Total project cost for DCs'!S$4:S$111,0,0)*_xlfn.XLOOKUP($A125,Drury_beneficiary_allocation!$A$5:$A$104,Drury_beneficiary_allocation!$B$5:$B$104,0,0)</f>
        <v>0</v>
      </c>
      <c r="X125" s="360">
        <f>_xlfn.XLOOKUP($A125,'Total project cost for DCs'!$A$4:$A$111,'Total project cost for DCs'!T$4:T$111,0,0)*_xlfn.XLOOKUP($A125,Drury_beneficiary_allocation!$A$5:$A$104,Drury_beneficiary_allocation!$B$5:$B$104,0,0)</f>
        <v>0</v>
      </c>
      <c r="Y125" s="349">
        <f t="shared" si="8"/>
        <v>0</v>
      </c>
      <c r="Z125" s="349">
        <f t="shared" si="9"/>
        <v>0</v>
      </c>
      <c r="AA125" s="349"/>
      <c r="AB125" s="353">
        <v>0</v>
      </c>
      <c r="AC125" s="354" t="str">
        <f t="shared" si="10"/>
        <v>Collector</v>
      </c>
      <c r="AD125" s="349"/>
      <c r="AE125" s="349"/>
      <c r="AF125" s="355">
        <f>_xlfn.XLOOKUP(A125,'P1 Date Adjustment'!B:B,'P1 Date Adjustment'!F:F,"not found",0)</f>
        <v>2035</v>
      </c>
      <c r="AG125" s="349">
        <f t="shared" si="11"/>
        <v>0</v>
      </c>
      <c r="AI125" s="360"/>
      <c r="AJ125" s="360"/>
    </row>
    <row r="126" spans="1:36" x14ac:dyDescent="0.25">
      <c r="A126" s="129">
        <v>22</v>
      </c>
      <c r="B126" s="358" t="s">
        <v>263</v>
      </c>
      <c r="C126" s="358" t="str">
        <f>_xlfn.XLOOKUP($A126,'Total project cost for DCs'!A:A,'Total project cost for DCs'!C:C,"Not found",0)</f>
        <v>Upgrade intersection with active modes facilities(TDM)</v>
      </c>
      <c r="D126" s="355" t="s">
        <v>155</v>
      </c>
      <c r="E126" s="355" t="s">
        <v>223</v>
      </c>
      <c r="H126" s="355" t="s">
        <v>827</v>
      </c>
      <c r="I126" s="359">
        <f>_xlfn.XLOOKUP($H126,DC_growth_AGS!$A$665:$A$673,DC_growth_AGS!$O$665:$O$673,"Not found",0)</f>
        <v>0.61831421301771872</v>
      </c>
      <c r="J126" s="355">
        <v>2033</v>
      </c>
      <c r="K126" s="360">
        <f>_xlfn.XLOOKUP($A126,'Total project cost for DCs'!$A$4:$A$111,'Total project cost for DCs'!G$4:G$111,0,0)*_xlfn.XLOOKUP($A126,Drury_beneficiary_allocation!$A$5:$A$104,Drury_beneficiary_allocation!$B$5:$B$104,0,0)</f>
        <v>0</v>
      </c>
      <c r="L126" s="360">
        <f>_xlfn.XLOOKUP($A126,'Total project cost for DCs'!$A$4:$A$111,'Total project cost for DCs'!H$4:H$111,0,0)*_xlfn.XLOOKUP($A126,Drury_beneficiary_allocation!$A$5:$A$104,Drury_beneficiary_allocation!$B$5:$B$104,0,0)</f>
        <v>0</v>
      </c>
      <c r="M126" s="360">
        <f>_xlfn.XLOOKUP($A126,'Total project cost for DCs'!$A$4:$A$111,'Total project cost for DCs'!I$4:I$111,0,0)*_xlfn.XLOOKUP($A126,Drury_beneficiary_allocation!$A$5:$A$104,Drury_beneficiary_allocation!$B$5:$B$104,0,0)</f>
        <v>0</v>
      </c>
      <c r="N126" s="360">
        <f>_xlfn.XLOOKUP($A126,'Total project cost for DCs'!$A$4:$A$111,'Total project cost for DCs'!J$4:J$111,0,0)*_xlfn.XLOOKUP($A126,Drury_beneficiary_allocation!$A$5:$A$104,Drury_beneficiary_allocation!$B$5:$B$104,0,0)</f>
        <v>0</v>
      </c>
      <c r="O126" s="360">
        <f>_xlfn.XLOOKUP($A126,'Total project cost for DCs'!$A$4:$A$111,'Total project cost for DCs'!K$4:K$111,0,0)*_xlfn.XLOOKUP($A126,Drury_beneficiary_allocation!$A$5:$A$104,Drury_beneficiary_allocation!$B$5:$B$104,0,0)</f>
        <v>0</v>
      </c>
      <c r="P126" s="360">
        <f>_xlfn.XLOOKUP($A126,'Total project cost for DCs'!$A$4:$A$111,'Total project cost for DCs'!L$4:L$111,0,0)*_xlfn.XLOOKUP($A126,Drury_beneficiary_allocation!$A$5:$A$104,Drury_beneficiary_allocation!$B$5:$B$104,0,0)</f>
        <v>0</v>
      </c>
      <c r="Q126" s="360">
        <f>_xlfn.XLOOKUP($A126,'Total project cost for DCs'!$A$4:$A$111,'Total project cost for DCs'!M$4:M$111,0,0)*_xlfn.XLOOKUP($A126,Drury_beneficiary_allocation!$A$5:$A$104,Drury_beneficiary_allocation!$B$5:$B$104,0,0)</f>
        <v>0</v>
      </c>
      <c r="R126" s="360">
        <f>_xlfn.XLOOKUP($A126,'Total project cost for DCs'!$A$4:$A$111,'Total project cost for DCs'!N$4:N$111,0,0)*_xlfn.XLOOKUP($A126,Drury_beneficiary_allocation!$A$5:$A$104,Drury_beneficiary_allocation!$B$5:$B$104,0,0)</f>
        <v>0</v>
      </c>
      <c r="S126" s="360">
        <f>_xlfn.XLOOKUP($A126,'Total project cost for DCs'!$A$4:$A$111,'Total project cost for DCs'!O$4:O$111,0,0)*_xlfn.XLOOKUP($A126,Drury_beneficiary_allocation!$A$5:$A$104,Drury_beneficiary_allocation!$B$5:$B$104,0,0)</f>
        <v>0</v>
      </c>
      <c r="T126" s="360">
        <f>_xlfn.XLOOKUP($A126,'Total project cost for DCs'!$A$4:$A$111,'Total project cost for DCs'!P$4:P$111,0,0)*_xlfn.XLOOKUP($A126,Drury_beneficiary_allocation!$A$5:$A$104,Drury_beneficiary_allocation!$B$5:$B$104,0,0)</f>
        <v>0</v>
      </c>
      <c r="U126" s="360">
        <f>_xlfn.XLOOKUP($A126,'Total project cost for DCs'!$A$4:$A$111,'Total project cost for DCs'!Q$4:Q$111,0,0)*_xlfn.XLOOKUP($A126,Drury_beneficiary_allocation!$A$5:$A$104,Drury_beneficiary_allocation!$B$5:$B$104,0,0)</f>
        <v>0</v>
      </c>
      <c r="V126" s="360">
        <f>_xlfn.XLOOKUP($A126,'Total project cost for DCs'!$A$4:$A$111,'Total project cost for DCs'!R$4:R$111,0,0)*_xlfn.XLOOKUP($A126,Drury_beneficiary_allocation!$A$5:$A$104,Drury_beneficiary_allocation!$B$5:$B$104,0,0)</f>
        <v>0</v>
      </c>
      <c r="W126" s="360">
        <f>_xlfn.XLOOKUP($A126,'Total project cost for DCs'!$A$4:$A$111,'Total project cost for DCs'!S$4:S$111,0,0)*_xlfn.XLOOKUP($A126,Drury_beneficiary_allocation!$A$5:$A$104,Drury_beneficiary_allocation!$B$5:$B$104,0,0)</f>
        <v>0</v>
      </c>
      <c r="X126" s="360">
        <f>_xlfn.XLOOKUP($A126,'Total project cost for DCs'!$A$4:$A$111,'Total project cost for DCs'!T$4:T$111,0,0)*_xlfn.XLOOKUP($A126,Drury_beneficiary_allocation!$A$5:$A$104,Drury_beneficiary_allocation!$B$5:$B$104,0,0)</f>
        <v>0</v>
      </c>
      <c r="Y126" s="349">
        <f t="shared" si="8"/>
        <v>0</v>
      </c>
      <c r="Z126" s="349">
        <f t="shared" si="9"/>
        <v>0</v>
      </c>
      <c r="AA126" s="349"/>
      <c r="AB126" s="353">
        <v>0</v>
      </c>
      <c r="AC126" s="354" t="str">
        <f t="shared" si="10"/>
        <v>Collector</v>
      </c>
      <c r="AD126" s="349"/>
      <c r="AE126" s="349"/>
      <c r="AF126" s="355">
        <f>_xlfn.XLOOKUP(A126,'P1 Date Adjustment'!B:B,'P1 Date Adjustment'!F:F,"not found",0)</f>
        <v>2033</v>
      </c>
      <c r="AG126" s="349">
        <f t="shared" si="11"/>
        <v>0</v>
      </c>
      <c r="AI126" s="360"/>
      <c r="AJ126" s="360"/>
    </row>
    <row r="127" spans="1:36" ht="45" x14ac:dyDescent="0.25">
      <c r="A127" s="129" t="s">
        <v>281</v>
      </c>
      <c r="B127" s="358" t="s">
        <v>282</v>
      </c>
      <c r="C127" s="358" t="str">
        <f>_xlfn.XLOOKUP($A127,'Total project cost for DCs'!A:A,'Total project cost for DCs'!C:C,"Not found",0)</f>
        <v xml:space="preserve">Interim 2-lane – install kerb and channel within existing road corridor with provision of active modes on both sides, 20m cross-section </v>
      </c>
      <c r="D127" s="355" t="s">
        <v>155</v>
      </c>
      <c r="E127" s="355" t="s">
        <v>145</v>
      </c>
      <c r="H127" s="355" t="s">
        <v>827</v>
      </c>
      <c r="I127" s="359">
        <f>_xlfn.XLOOKUP($H127,DC_growth_AGS!$A$665:$A$673,DC_growth_AGS!$O$665:$O$673,"Not found",0)</f>
        <v>0.61831421301771872</v>
      </c>
      <c r="J127" s="355">
        <v>2025</v>
      </c>
      <c r="K127" s="360">
        <f>_xlfn.XLOOKUP($A127,'Total project cost for DCs'!$A$4:$A$111,'Total project cost for DCs'!G$4:G$111,0,0)*_xlfn.XLOOKUP($A127,Drury_beneficiary_allocation!$A$5:$A$104,Drury_beneficiary_allocation!$B$5:$B$104,0,0)</f>
        <v>0</v>
      </c>
      <c r="L127" s="360">
        <f>_xlfn.XLOOKUP($A127,'Total project cost for DCs'!$A$4:$A$111,'Total project cost for DCs'!H$4:H$111,0,0)*_xlfn.XLOOKUP($A127,Drury_beneficiary_allocation!$A$5:$A$104,Drury_beneficiary_allocation!$B$5:$B$104,0,0)</f>
        <v>0</v>
      </c>
      <c r="M127" s="360">
        <f>_xlfn.XLOOKUP($A127,'Total project cost for DCs'!$A$4:$A$111,'Total project cost for DCs'!I$4:I$111,0,0)*_xlfn.XLOOKUP($A127,Drury_beneficiary_allocation!$A$5:$A$104,Drury_beneficiary_allocation!$B$5:$B$104,0,0)</f>
        <v>0</v>
      </c>
      <c r="N127" s="360">
        <f>_xlfn.XLOOKUP($A127,'Total project cost for DCs'!$A$4:$A$111,'Total project cost for DCs'!J$4:J$111,0,0)*_xlfn.XLOOKUP($A127,Drury_beneficiary_allocation!$A$5:$A$104,Drury_beneficiary_allocation!$B$5:$B$104,0,0)</f>
        <v>0</v>
      </c>
      <c r="O127" s="360">
        <f>_xlfn.XLOOKUP($A127,'Total project cost for DCs'!$A$4:$A$111,'Total project cost for DCs'!K$4:K$111,0,0)*_xlfn.XLOOKUP($A127,Drury_beneficiary_allocation!$A$5:$A$104,Drury_beneficiary_allocation!$B$5:$B$104,0,0)</f>
        <v>0</v>
      </c>
      <c r="P127" s="360">
        <f>_xlfn.XLOOKUP($A127,'Total project cost for DCs'!$A$4:$A$111,'Total project cost for DCs'!L$4:L$111,0,0)*_xlfn.XLOOKUP($A127,Drury_beneficiary_allocation!$A$5:$A$104,Drury_beneficiary_allocation!$B$5:$B$104,0,0)</f>
        <v>0</v>
      </c>
      <c r="Q127" s="360">
        <f>_xlfn.XLOOKUP($A127,'Total project cost for DCs'!$A$4:$A$111,'Total project cost for DCs'!M$4:M$111,0,0)*_xlfn.XLOOKUP($A127,Drury_beneficiary_allocation!$A$5:$A$104,Drury_beneficiary_allocation!$B$5:$B$104,0,0)</f>
        <v>0</v>
      </c>
      <c r="R127" s="360">
        <f>_xlfn.XLOOKUP($A127,'Total project cost for DCs'!$A$4:$A$111,'Total project cost for DCs'!N$4:N$111,0,0)*_xlfn.XLOOKUP($A127,Drury_beneficiary_allocation!$A$5:$A$104,Drury_beneficiary_allocation!$B$5:$B$104,0,0)</f>
        <v>0</v>
      </c>
      <c r="S127" s="360">
        <f>_xlfn.XLOOKUP($A127,'Total project cost for DCs'!$A$4:$A$111,'Total project cost for DCs'!O$4:O$111,0,0)*_xlfn.XLOOKUP($A127,Drury_beneficiary_allocation!$A$5:$A$104,Drury_beneficiary_allocation!$B$5:$B$104,0,0)</f>
        <v>0</v>
      </c>
      <c r="T127" s="360">
        <f>_xlfn.XLOOKUP($A127,'Total project cost for DCs'!$A$4:$A$111,'Total project cost for DCs'!P$4:P$111,0,0)*_xlfn.XLOOKUP($A127,Drury_beneficiary_allocation!$A$5:$A$104,Drury_beneficiary_allocation!$B$5:$B$104,0,0)</f>
        <v>0</v>
      </c>
      <c r="U127" s="360">
        <f>_xlfn.XLOOKUP($A127,'Total project cost for DCs'!$A$4:$A$111,'Total project cost for DCs'!Q$4:Q$111,0,0)*_xlfn.XLOOKUP($A127,Drury_beneficiary_allocation!$A$5:$A$104,Drury_beneficiary_allocation!$B$5:$B$104,0,0)</f>
        <v>0</v>
      </c>
      <c r="V127" s="360">
        <f>_xlfn.XLOOKUP($A127,'Total project cost for DCs'!$A$4:$A$111,'Total project cost for DCs'!R$4:R$111,0,0)*_xlfn.XLOOKUP($A127,Drury_beneficiary_allocation!$A$5:$A$104,Drury_beneficiary_allocation!$B$5:$B$104,0,0)</f>
        <v>0</v>
      </c>
      <c r="W127" s="360">
        <f>_xlfn.XLOOKUP($A127,'Total project cost for DCs'!$A$4:$A$111,'Total project cost for DCs'!S$4:S$111,0,0)*_xlfn.XLOOKUP($A127,Drury_beneficiary_allocation!$A$5:$A$104,Drury_beneficiary_allocation!$B$5:$B$104,0,0)</f>
        <v>0</v>
      </c>
      <c r="X127" s="360">
        <f>_xlfn.XLOOKUP($A127,'Total project cost for DCs'!$A$4:$A$111,'Total project cost for DCs'!T$4:T$111,0,0)*_xlfn.XLOOKUP($A127,Drury_beneficiary_allocation!$A$5:$A$104,Drury_beneficiary_allocation!$B$5:$B$104,0,0)</f>
        <v>0</v>
      </c>
      <c r="Y127" s="349">
        <f t="shared" si="8"/>
        <v>0</v>
      </c>
      <c r="Z127" s="349">
        <f t="shared" si="9"/>
        <v>0</v>
      </c>
      <c r="AA127" s="349"/>
      <c r="AB127" s="353">
        <v>0</v>
      </c>
      <c r="AC127" s="354" t="str">
        <f t="shared" si="10"/>
        <v>Arterial</v>
      </c>
      <c r="AD127" s="349"/>
      <c r="AE127" s="349"/>
      <c r="AF127" s="355">
        <f>_xlfn.XLOOKUP(A127,'P1 Date Adjustment'!B:B,'P1 Date Adjustment'!F:F,"not found",0)</f>
        <v>2025</v>
      </c>
      <c r="AG127" s="349">
        <f t="shared" si="11"/>
        <v>0</v>
      </c>
      <c r="AI127" s="360"/>
      <c r="AJ127" s="360"/>
    </row>
    <row r="128" spans="1:36" ht="60" x14ac:dyDescent="0.25">
      <c r="A128" s="129" t="s">
        <v>287</v>
      </c>
      <c r="B128" s="358" t="s">
        <v>282</v>
      </c>
      <c r="C128" s="358" t="str">
        <f>_xlfn.XLOOKUP($A128,'Total project cost for DCs'!A:A,'Total project cost for DCs'!C:C,"Not found",0)</f>
        <v>Final 4-lane - following interim option, upgrade Road corridor to provide four lanes with additional turning lanes at intersections where required (as indicated in SGA Design</v>
      </c>
      <c r="D128" s="355" t="s">
        <v>155</v>
      </c>
      <c r="E128" s="355" t="s">
        <v>157</v>
      </c>
      <c r="H128" s="355" t="s">
        <v>827</v>
      </c>
      <c r="I128" s="359">
        <f>_xlfn.XLOOKUP($H128,DC_growth_AGS!$A$665:$A$673,DC_growth_AGS!$O$665:$O$673,"Not found",0)</f>
        <v>0.61831421301771872</v>
      </c>
      <c r="J128" s="355">
        <v>2031</v>
      </c>
      <c r="K128" s="360">
        <f>_xlfn.XLOOKUP($A128,'Total project cost for DCs'!$A$4:$A$111,'Total project cost for DCs'!G$4:G$111,0,0)*_xlfn.XLOOKUP($A128,Drury_beneficiary_allocation!$A$5:$A$104,Drury_beneficiary_allocation!$B$5:$B$104,0,0)</f>
        <v>0</v>
      </c>
      <c r="L128" s="360">
        <f>_xlfn.XLOOKUP($A128,'Total project cost for DCs'!$A$4:$A$111,'Total project cost for DCs'!H$4:H$111,0,0)*_xlfn.XLOOKUP($A128,Drury_beneficiary_allocation!$A$5:$A$104,Drury_beneficiary_allocation!$B$5:$B$104,0,0)</f>
        <v>0</v>
      </c>
      <c r="M128" s="360">
        <f>_xlfn.XLOOKUP($A128,'Total project cost for DCs'!$A$4:$A$111,'Total project cost for DCs'!I$4:I$111,0,0)*_xlfn.XLOOKUP($A128,Drury_beneficiary_allocation!$A$5:$A$104,Drury_beneficiary_allocation!$B$5:$B$104,0,0)</f>
        <v>0</v>
      </c>
      <c r="N128" s="360">
        <f>_xlfn.XLOOKUP($A128,'Total project cost for DCs'!$A$4:$A$111,'Total project cost for DCs'!J$4:J$111,0,0)*_xlfn.XLOOKUP($A128,Drury_beneficiary_allocation!$A$5:$A$104,Drury_beneficiary_allocation!$B$5:$B$104,0,0)</f>
        <v>0</v>
      </c>
      <c r="O128" s="360">
        <f>_xlfn.XLOOKUP($A128,'Total project cost for DCs'!$A$4:$A$111,'Total project cost for DCs'!K$4:K$111,0,0)*_xlfn.XLOOKUP($A128,Drury_beneficiary_allocation!$A$5:$A$104,Drury_beneficiary_allocation!$B$5:$B$104,0,0)</f>
        <v>0</v>
      </c>
      <c r="P128" s="360">
        <f>_xlfn.XLOOKUP($A128,'Total project cost for DCs'!$A$4:$A$111,'Total project cost for DCs'!L$4:L$111,0,0)*_xlfn.XLOOKUP($A128,Drury_beneficiary_allocation!$A$5:$A$104,Drury_beneficiary_allocation!$B$5:$B$104,0,0)</f>
        <v>0</v>
      </c>
      <c r="Q128" s="360">
        <f>_xlfn.XLOOKUP($A128,'Total project cost for DCs'!$A$4:$A$111,'Total project cost for DCs'!M$4:M$111,0,0)*_xlfn.XLOOKUP($A128,Drury_beneficiary_allocation!$A$5:$A$104,Drury_beneficiary_allocation!$B$5:$B$104,0,0)</f>
        <v>0</v>
      </c>
      <c r="R128" s="360">
        <f>_xlfn.XLOOKUP($A128,'Total project cost for DCs'!$A$4:$A$111,'Total project cost for DCs'!N$4:N$111,0,0)*_xlfn.XLOOKUP($A128,Drury_beneficiary_allocation!$A$5:$A$104,Drury_beneficiary_allocation!$B$5:$B$104,0,0)</f>
        <v>0</v>
      </c>
      <c r="S128" s="360">
        <f>_xlfn.XLOOKUP($A128,'Total project cost for DCs'!$A$4:$A$111,'Total project cost for DCs'!O$4:O$111,0,0)*_xlfn.XLOOKUP($A128,Drury_beneficiary_allocation!$A$5:$A$104,Drury_beneficiary_allocation!$B$5:$B$104,0,0)</f>
        <v>0</v>
      </c>
      <c r="T128" s="360">
        <f>_xlfn.XLOOKUP($A128,'Total project cost for DCs'!$A$4:$A$111,'Total project cost for DCs'!P$4:P$111,0,0)*_xlfn.XLOOKUP($A128,Drury_beneficiary_allocation!$A$5:$A$104,Drury_beneficiary_allocation!$B$5:$B$104,0,0)</f>
        <v>0</v>
      </c>
      <c r="U128" s="360">
        <f>_xlfn.XLOOKUP($A128,'Total project cost for DCs'!$A$4:$A$111,'Total project cost for DCs'!Q$4:Q$111,0,0)*_xlfn.XLOOKUP($A128,Drury_beneficiary_allocation!$A$5:$A$104,Drury_beneficiary_allocation!$B$5:$B$104,0,0)</f>
        <v>0</v>
      </c>
      <c r="V128" s="360">
        <f>_xlfn.XLOOKUP($A128,'Total project cost for DCs'!$A$4:$A$111,'Total project cost for DCs'!R$4:R$111,0,0)*_xlfn.XLOOKUP($A128,Drury_beneficiary_allocation!$A$5:$A$104,Drury_beneficiary_allocation!$B$5:$B$104,0,0)</f>
        <v>0</v>
      </c>
      <c r="W128" s="360">
        <f>_xlfn.XLOOKUP($A128,'Total project cost for DCs'!$A$4:$A$111,'Total project cost for DCs'!S$4:S$111,0,0)*_xlfn.XLOOKUP($A128,Drury_beneficiary_allocation!$A$5:$A$104,Drury_beneficiary_allocation!$B$5:$B$104,0,0)</f>
        <v>0</v>
      </c>
      <c r="X128" s="360">
        <f>_xlfn.XLOOKUP($A128,'Total project cost for DCs'!$A$4:$A$111,'Total project cost for DCs'!T$4:T$111,0,0)*_xlfn.XLOOKUP($A128,Drury_beneficiary_allocation!$A$5:$A$104,Drury_beneficiary_allocation!$B$5:$B$104,0,0)</f>
        <v>0</v>
      </c>
      <c r="Y128" s="349">
        <f t="shared" si="8"/>
        <v>0</v>
      </c>
      <c r="Z128" s="349">
        <f t="shared" si="9"/>
        <v>0</v>
      </c>
      <c r="AA128" s="349"/>
      <c r="AB128" s="353">
        <v>0</v>
      </c>
      <c r="AC128" s="354" t="str">
        <f t="shared" si="10"/>
        <v>Arterial</v>
      </c>
      <c r="AD128" s="349"/>
      <c r="AE128" s="349"/>
      <c r="AF128" s="355">
        <f>_xlfn.XLOOKUP(A128,'P1 Date Adjustment'!B:B,'P1 Date Adjustment'!F:F,"not found",0)</f>
        <v>2031</v>
      </c>
      <c r="AG128" s="349">
        <f t="shared" si="11"/>
        <v>0</v>
      </c>
      <c r="AI128" s="360"/>
      <c r="AJ128" s="360"/>
    </row>
    <row r="129" spans="1:36" ht="30" x14ac:dyDescent="0.25">
      <c r="A129" s="129">
        <v>24</v>
      </c>
      <c r="B129" s="358" t="s">
        <v>295</v>
      </c>
      <c r="C129" s="358" t="str">
        <f>_xlfn.XLOOKUP($A129,'Total project cost for DCs'!A:A,'Total project cost for DCs'!C:C,"Not found",0)</f>
        <v xml:space="preserve">2-lane urban - upgrade existing road layout with active modes on both sides, 20m cross-section </v>
      </c>
      <c r="D129" s="355" t="s">
        <v>155</v>
      </c>
      <c r="E129" s="355" t="s">
        <v>190</v>
      </c>
      <c r="H129" s="355" t="s">
        <v>827</v>
      </c>
      <c r="I129" s="359">
        <f>_xlfn.XLOOKUP($H129,DC_growth_AGS!$A$665:$A$673,DC_growth_AGS!$O$665:$O$673,"Not found",0)</f>
        <v>0.61831421301771872</v>
      </c>
      <c r="J129" s="355">
        <v>2038</v>
      </c>
      <c r="K129" s="360">
        <f>_xlfn.XLOOKUP($A129,'Total project cost for DCs'!$A$4:$A$111,'Total project cost for DCs'!G$4:G$111,0,0)*_xlfn.XLOOKUP($A129,Drury_beneficiary_allocation!$A$5:$A$104,Drury_beneficiary_allocation!$B$5:$B$104,0,0)</f>
        <v>0</v>
      </c>
      <c r="L129" s="360">
        <f>_xlfn.XLOOKUP($A129,'Total project cost for DCs'!$A$4:$A$111,'Total project cost for DCs'!H$4:H$111,0,0)*_xlfn.XLOOKUP($A129,Drury_beneficiary_allocation!$A$5:$A$104,Drury_beneficiary_allocation!$B$5:$B$104,0,0)</f>
        <v>0</v>
      </c>
      <c r="M129" s="360">
        <f>_xlfn.XLOOKUP($A129,'Total project cost for DCs'!$A$4:$A$111,'Total project cost for DCs'!I$4:I$111,0,0)*_xlfn.XLOOKUP($A129,Drury_beneficiary_allocation!$A$5:$A$104,Drury_beneficiary_allocation!$B$5:$B$104,0,0)</f>
        <v>0</v>
      </c>
      <c r="N129" s="360">
        <f>_xlfn.XLOOKUP($A129,'Total project cost for DCs'!$A$4:$A$111,'Total project cost for DCs'!J$4:J$111,0,0)*_xlfn.XLOOKUP($A129,Drury_beneficiary_allocation!$A$5:$A$104,Drury_beneficiary_allocation!$B$5:$B$104,0,0)</f>
        <v>0</v>
      </c>
      <c r="O129" s="360">
        <f>_xlfn.XLOOKUP($A129,'Total project cost for DCs'!$A$4:$A$111,'Total project cost for DCs'!K$4:K$111,0,0)*_xlfn.XLOOKUP($A129,Drury_beneficiary_allocation!$A$5:$A$104,Drury_beneficiary_allocation!$B$5:$B$104,0,0)</f>
        <v>0</v>
      </c>
      <c r="P129" s="360">
        <f>_xlfn.XLOOKUP($A129,'Total project cost for DCs'!$A$4:$A$111,'Total project cost for DCs'!L$4:L$111,0,0)*_xlfn.XLOOKUP($A129,Drury_beneficiary_allocation!$A$5:$A$104,Drury_beneficiary_allocation!$B$5:$B$104,0,0)</f>
        <v>0</v>
      </c>
      <c r="Q129" s="360">
        <f>_xlfn.XLOOKUP($A129,'Total project cost for DCs'!$A$4:$A$111,'Total project cost for DCs'!M$4:M$111,0,0)*_xlfn.XLOOKUP($A129,Drury_beneficiary_allocation!$A$5:$A$104,Drury_beneficiary_allocation!$B$5:$B$104,0,0)</f>
        <v>0</v>
      </c>
      <c r="R129" s="360">
        <f>_xlfn.XLOOKUP($A129,'Total project cost for DCs'!$A$4:$A$111,'Total project cost for DCs'!N$4:N$111,0,0)*_xlfn.XLOOKUP($A129,Drury_beneficiary_allocation!$A$5:$A$104,Drury_beneficiary_allocation!$B$5:$B$104,0,0)</f>
        <v>0</v>
      </c>
      <c r="S129" s="360">
        <f>_xlfn.XLOOKUP($A129,'Total project cost for DCs'!$A$4:$A$111,'Total project cost for DCs'!O$4:O$111,0,0)*_xlfn.XLOOKUP($A129,Drury_beneficiary_allocation!$A$5:$A$104,Drury_beneficiary_allocation!$B$5:$B$104,0,0)</f>
        <v>0</v>
      </c>
      <c r="T129" s="360">
        <f>_xlfn.XLOOKUP($A129,'Total project cost for DCs'!$A$4:$A$111,'Total project cost for DCs'!P$4:P$111,0,0)*_xlfn.XLOOKUP($A129,Drury_beneficiary_allocation!$A$5:$A$104,Drury_beneficiary_allocation!$B$5:$B$104,0,0)</f>
        <v>0</v>
      </c>
      <c r="U129" s="360">
        <f>_xlfn.XLOOKUP($A129,'Total project cost for DCs'!$A$4:$A$111,'Total project cost for DCs'!Q$4:Q$111,0,0)*_xlfn.XLOOKUP($A129,Drury_beneficiary_allocation!$A$5:$A$104,Drury_beneficiary_allocation!$B$5:$B$104,0,0)</f>
        <v>0</v>
      </c>
      <c r="V129" s="360">
        <f>_xlfn.XLOOKUP($A129,'Total project cost for DCs'!$A$4:$A$111,'Total project cost for DCs'!R$4:R$111,0,0)*_xlfn.XLOOKUP($A129,Drury_beneficiary_allocation!$A$5:$A$104,Drury_beneficiary_allocation!$B$5:$B$104,0,0)</f>
        <v>0</v>
      </c>
      <c r="W129" s="360">
        <f>_xlfn.XLOOKUP($A129,'Total project cost for DCs'!$A$4:$A$111,'Total project cost for DCs'!S$4:S$111,0,0)*_xlfn.XLOOKUP($A129,Drury_beneficiary_allocation!$A$5:$A$104,Drury_beneficiary_allocation!$B$5:$B$104,0,0)</f>
        <v>0</v>
      </c>
      <c r="X129" s="360">
        <f>_xlfn.XLOOKUP($A129,'Total project cost for DCs'!$A$4:$A$111,'Total project cost for DCs'!T$4:T$111,0,0)*_xlfn.XLOOKUP($A129,Drury_beneficiary_allocation!$A$5:$A$104,Drury_beneficiary_allocation!$B$5:$B$104,0,0)</f>
        <v>0</v>
      </c>
      <c r="Y129" s="349">
        <f t="shared" si="8"/>
        <v>0</v>
      </c>
      <c r="Z129" s="349">
        <f t="shared" si="9"/>
        <v>0</v>
      </c>
      <c r="AA129" s="349"/>
      <c r="AB129" s="353">
        <v>0</v>
      </c>
      <c r="AC129" s="354" t="str">
        <f t="shared" si="10"/>
        <v>Arterial</v>
      </c>
      <c r="AD129" s="349"/>
      <c r="AE129" s="349"/>
      <c r="AF129" s="355">
        <f>_xlfn.XLOOKUP(A129,'P1 Date Adjustment'!B:B,'P1 Date Adjustment'!F:F,"not found",0)</f>
        <v>2038</v>
      </c>
      <c r="AG129" s="349">
        <f t="shared" si="11"/>
        <v>0</v>
      </c>
      <c r="AI129" s="360"/>
      <c r="AJ129" s="360"/>
    </row>
    <row r="130" spans="1:36" ht="30" x14ac:dyDescent="0.25">
      <c r="A130" s="129">
        <v>25</v>
      </c>
      <c r="B130" s="358" t="s">
        <v>296</v>
      </c>
      <c r="C130" s="358" t="str">
        <f>_xlfn.XLOOKUP($A130,'Total project cost for DCs'!A:A,'Total project cost for DCs'!C:C,"Not found",0)</f>
        <v>2-lane urban- upgrade existing road layout to 2-lane urban with active modes on both sides</v>
      </c>
      <c r="D130" s="355" t="s">
        <v>155</v>
      </c>
      <c r="E130" s="355" t="s">
        <v>199</v>
      </c>
      <c r="H130" s="355" t="s">
        <v>827</v>
      </c>
      <c r="I130" s="359">
        <f>_xlfn.XLOOKUP($H130,DC_growth_AGS!$A$665:$A$673,DC_growth_AGS!$O$665:$O$673,"Not found",0)</f>
        <v>0.61831421301771872</v>
      </c>
      <c r="J130" s="355">
        <v>2039</v>
      </c>
      <c r="K130" s="360">
        <f>_xlfn.XLOOKUP($A130,'Total project cost for DCs'!$A$4:$A$111,'Total project cost for DCs'!G$4:G$111,0,0)*_xlfn.XLOOKUP($A130,Drury_beneficiary_allocation!$A$5:$A$104,Drury_beneficiary_allocation!$B$5:$B$104,0,0)</f>
        <v>0</v>
      </c>
      <c r="L130" s="360">
        <f>_xlfn.XLOOKUP($A130,'Total project cost for DCs'!$A$4:$A$111,'Total project cost for DCs'!H$4:H$111,0,0)*_xlfn.XLOOKUP($A130,Drury_beneficiary_allocation!$A$5:$A$104,Drury_beneficiary_allocation!$B$5:$B$104,0,0)</f>
        <v>0</v>
      </c>
      <c r="M130" s="360">
        <f>_xlfn.XLOOKUP($A130,'Total project cost for DCs'!$A$4:$A$111,'Total project cost for DCs'!I$4:I$111,0,0)*_xlfn.XLOOKUP($A130,Drury_beneficiary_allocation!$A$5:$A$104,Drury_beneficiary_allocation!$B$5:$B$104,0,0)</f>
        <v>0</v>
      </c>
      <c r="N130" s="360">
        <f>_xlfn.XLOOKUP($A130,'Total project cost for DCs'!$A$4:$A$111,'Total project cost for DCs'!J$4:J$111,0,0)*_xlfn.XLOOKUP($A130,Drury_beneficiary_allocation!$A$5:$A$104,Drury_beneficiary_allocation!$B$5:$B$104,0,0)</f>
        <v>0</v>
      </c>
      <c r="O130" s="360">
        <f>_xlfn.XLOOKUP($A130,'Total project cost for DCs'!$A$4:$A$111,'Total project cost for DCs'!K$4:K$111,0,0)*_xlfn.XLOOKUP($A130,Drury_beneficiary_allocation!$A$5:$A$104,Drury_beneficiary_allocation!$B$5:$B$104,0,0)</f>
        <v>0</v>
      </c>
      <c r="P130" s="360">
        <f>_xlfn.XLOOKUP($A130,'Total project cost for DCs'!$A$4:$A$111,'Total project cost for DCs'!L$4:L$111,0,0)*_xlfn.XLOOKUP($A130,Drury_beneficiary_allocation!$A$5:$A$104,Drury_beneficiary_allocation!$B$5:$B$104,0,0)</f>
        <v>0</v>
      </c>
      <c r="Q130" s="360">
        <f>_xlfn.XLOOKUP($A130,'Total project cost for DCs'!$A$4:$A$111,'Total project cost for DCs'!M$4:M$111,0,0)*_xlfn.XLOOKUP($A130,Drury_beneficiary_allocation!$A$5:$A$104,Drury_beneficiary_allocation!$B$5:$B$104,0,0)</f>
        <v>0</v>
      </c>
      <c r="R130" s="360">
        <f>_xlfn.XLOOKUP($A130,'Total project cost for DCs'!$A$4:$A$111,'Total project cost for DCs'!N$4:N$111,0,0)*_xlfn.XLOOKUP($A130,Drury_beneficiary_allocation!$A$5:$A$104,Drury_beneficiary_allocation!$B$5:$B$104,0,0)</f>
        <v>0</v>
      </c>
      <c r="S130" s="360">
        <f>_xlfn.XLOOKUP($A130,'Total project cost for DCs'!$A$4:$A$111,'Total project cost for DCs'!O$4:O$111,0,0)*_xlfn.XLOOKUP($A130,Drury_beneficiary_allocation!$A$5:$A$104,Drury_beneficiary_allocation!$B$5:$B$104,0,0)</f>
        <v>0</v>
      </c>
      <c r="T130" s="360">
        <f>_xlfn.XLOOKUP($A130,'Total project cost for DCs'!$A$4:$A$111,'Total project cost for DCs'!P$4:P$111,0,0)*_xlfn.XLOOKUP($A130,Drury_beneficiary_allocation!$A$5:$A$104,Drury_beneficiary_allocation!$B$5:$B$104,0,0)</f>
        <v>0</v>
      </c>
      <c r="U130" s="360">
        <f>_xlfn.XLOOKUP($A130,'Total project cost for DCs'!$A$4:$A$111,'Total project cost for DCs'!Q$4:Q$111,0,0)*_xlfn.XLOOKUP($A130,Drury_beneficiary_allocation!$A$5:$A$104,Drury_beneficiary_allocation!$B$5:$B$104,0,0)</f>
        <v>0</v>
      </c>
      <c r="V130" s="360">
        <f>_xlfn.XLOOKUP($A130,'Total project cost for DCs'!$A$4:$A$111,'Total project cost for DCs'!R$4:R$111,0,0)*_xlfn.XLOOKUP($A130,Drury_beneficiary_allocation!$A$5:$A$104,Drury_beneficiary_allocation!$B$5:$B$104,0,0)</f>
        <v>0</v>
      </c>
      <c r="W130" s="360">
        <f>_xlfn.XLOOKUP($A130,'Total project cost for DCs'!$A$4:$A$111,'Total project cost for DCs'!S$4:S$111,0,0)*_xlfn.XLOOKUP($A130,Drury_beneficiary_allocation!$A$5:$A$104,Drury_beneficiary_allocation!$B$5:$B$104,0,0)</f>
        <v>0</v>
      </c>
      <c r="X130" s="360">
        <f>_xlfn.XLOOKUP($A130,'Total project cost for DCs'!$A$4:$A$111,'Total project cost for DCs'!T$4:T$111,0,0)*_xlfn.XLOOKUP($A130,Drury_beneficiary_allocation!$A$5:$A$104,Drury_beneficiary_allocation!$B$5:$B$104,0,0)</f>
        <v>0</v>
      </c>
      <c r="Y130" s="349">
        <f t="shared" si="8"/>
        <v>0</v>
      </c>
      <c r="Z130" s="349">
        <f t="shared" si="9"/>
        <v>0</v>
      </c>
      <c r="AA130" s="349"/>
      <c r="AB130" s="353">
        <v>0</v>
      </c>
      <c r="AC130" s="354" t="str">
        <f t="shared" si="10"/>
        <v>Collector</v>
      </c>
      <c r="AD130" s="349"/>
      <c r="AE130" s="349"/>
      <c r="AF130" s="355">
        <f>_xlfn.XLOOKUP(A130,'P1 Date Adjustment'!B:B,'P1 Date Adjustment'!F:F,"not found",0)</f>
        <v>2039</v>
      </c>
      <c r="AG130" s="349">
        <f t="shared" si="11"/>
        <v>0</v>
      </c>
      <c r="AI130" s="360"/>
      <c r="AJ130" s="360"/>
    </row>
    <row r="131" spans="1:36" ht="45" x14ac:dyDescent="0.25">
      <c r="A131" s="129" t="s">
        <v>298</v>
      </c>
      <c r="B131" s="358" t="s">
        <v>299</v>
      </c>
      <c r="C131" s="358" t="str">
        <f>_xlfn.XLOOKUP($A131,'Total project cost for DCs'!A:A,'Total project cost for DCs'!C:C,"Not found",0)</f>
        <v>Active mode upgrades- existing road layout with active modes on both sides + intersection upgrades for active mode crossing</v>
      </c>
      <c r="D131" s="355" t="s">
        <v>155</v>
      </c>
      <c r="E131" s="355" t="s">
        <v>199</v>
      </c>
      <c r="H131" s="355" t="s">
        <v>827</v>
      </c>
      <c r="I131" s="359">
        <f>_xlfn.XLOOKUP($H131,DC_growth_AGS!$A$665:$A$673,DC_growth_AGS!$O$665:$O$673,"Not found",0)</f>
        <v>0.61831421301771872</v>
      </c>
      <c r="J131" s="355">
        <v>2039</v>
      </c>
      <c r="K131" s="360">
        <f>_xlfn.XLOOKUP($A131,'Total project cost for DCs'!$A$4:$A$111,'Total project cost for DCs'!G$4:G$111,0,0)*_xlfn.XLOOKUP($A131,Drury_beneficiary_allocation!$A$5:$A$104,Drury_beneficiary_allocation!$B$5:$B$104,0,0)</f>
        <v>0</v>
      </c>
      <c r="L131" s="360">
        <f>_xlfn.XLOOKUP($A131,'Total project cost for DCs'!$A$4:$A$111,'Total project cost for DCs'!H$4:H$111,0,0)*_xlfn.XLOOKUP($A131,Drury_beneficiary_allocation!$A$5:$A$104,Drury_beneficiary_allocation!$B$5:$B$104,0,0)</f>
        <v>0</v>
      </c>
      <c r="M131" s="360">
        <f>_xlfn.XLOOKUP($A131,'Total project cost for DCs'!$A$4:$A$111,'Total project cost for DCs'!I$4:I$111,0,0)*_xlfn.XLOOKUP($A131,Drury_beneficiary_allocation!$A$5:$A$104,Drury_beneficiary_allocation!$B$5:$B$104,0,0)</f>
        <v>0</v>
      </c>
      <c r="N131" s="360">
        <f>_xlfn.XLOOKUP($A131,'Total project cost for DCs'!$A$4:$A$111,'Total project cost for DCs'!J$4:J$111,0,0)*_xlfn.XLOOKUP($A131,Drury_beneficiary_allocation!$A$5:$A$104,Drury_beneficiary_allocation!$B$5:$B$104,0,0)</f>
        <v>0</v>
      </c>
      <c r="O131" s="360">
        <f>_xlfn.XLOOKUP($A131,'Total project cost for DCs'!$A$4:$A$111,'Total project cost for DCs'!K$4:K$111,0,0)*_xlfn.XLOOKUP($A131,Drury_beneficiary_allocation!$A$5:$A$104,Drury_beneficiary_allocation!$B$5:$B$104,0,0)</f>
        <v>0</v>
      </c>
      <c r="P131" s="360">
        <f>_xlfn.XLOOKUP($A131,'Total project cost for DCs'!$A$4:$A$111,'Total project cost for DCs'!L$4:L$111,0,0)*_xlfn.XLOOKUP($A131,Drury_beneficiary_allocation!$A$5:$A$104,Drury_beneficiary_allocation!$B$5:$B$104,0,0)</f>
        <v>0</v>
      </c>
      <c r="Q131" s="360">
        <f>_xlfn.XLOOKUP($A131,'Total project cost for DCs'!$A$4:$A$111,'Total project cost for DCs'!M$4:M$111,0,0)*_xlfn.XLOOKUP($A131,Drury_beneficiary_allocation!$A$5:$A$104,Drury_beneficiary_allocation!$B$5:$B$104,0,0)</f>
        <v>0</v>
      </c>
      <c r="R131" s="360">
        <f>_xlfn.XLOOKUP($A131,'Total project cost for DCs'!$A$4:$A$111,'Total project cost for DCs'!N$4:N$111,0,0)*_xlfn.XLOOKUP($A131,Drury_beneficiary_allocation!$A$5:$A$104,Drury_beneficiary_allocation!$B$5:$B$104,0,0)</f>
        <v>0</v>
      </c>
      <c r="S131" s="360">
        <f>_xlfn.XLOOKUP($A131,'Total project cost for DCs'!$A$4:$A$111,'Total project cost for DCs'!O$4:O$111,0,0)*_xlfn.XLOOKUP($A131,Drury_beneficiary_allocation!$A$5:$A$104,Drury_beneficiary_allocation!$B$5:$B$104,0,0)</f>
        <v>0</v>
      </c>
      <c r="T131" s="360">
        <f>_xlfn.XLOOKUP($A131,'Total project cost for DCs'!$A$4:$A$111,'Total project cost for DCs'!P$4:P$111,0,0)*_xlfn.XLOOKUP($A131,Drury_beneficiary_allocation!$A$5:$A$104,Drury_beneficiary_allocation!$B$5:$B$104,0,0)</f>
        <v>0</v>
      </c>
      <c r="U131" s="360">
        <f>_xlfn.XLOOKUP($A131,'Total project cost for DCs'!$A$4:$A$111,'Total project cost for DCs'!Q$4:Q$111,0,0)*_xlfn.XLOOKUP($A131,Drury_beneficiary_allocation!$A$5:$A$104,Drury_beneficiary_allocation!$B$5:$B$104,0,0)</f>
        <v>0</v>
      </c>
      <c r="V131" s="360">
        <f>_xlfn.XLOOKUP($A131,'Total project cost for DCs'!$A$4:$A$111,'Total project cost for DCs'!R$4:R$111,0,0)*_xlfn.XLOOKUP($A131,Drury_beneficiary_allocation!$A$5:$A$104,Drury_beneficiary_allocation!$B$5:$B$104,0,0)</f>
        <v>0</v>
      </c>
      <c r="W131" s="360">
        <f>_xlfn.XLOOKUP($A131,'Total project cost for DCs'!$A$4:$A$111,'Total project cost for DCs'!S$4:S$111,0,0)*_xlfn.XLOOKUP($A131,Drury_beneficiary_allocation!$A$5:$A$104,Drury_beneficiary_allocation!$B$5:$B$104,0,0)</f>
        <v>0</v>
      </c>
      <c r="X131" s="360">
        <f>_xlfn.XLOOKUP($A131,'Total project cost for DCs'!$A$4:$A$111,'Total project cost for DCs'!T$4:T$111,0,0)*_xlfn.XLOOKUP($A131,Drury_beneficiary_allocation!$A$5:$A$104,Drury_beneficiary_allocation!$B$5:$B$104,0,0)</f>
        <v>0</v>
      </c>
      <c r="Y131" s="349">
        <f t="shared" si="8"/>
        <v>0</v>
      </c>
      <c r="Z131" s="349">
        <f t="shared" si="9"/>
        <v>0</v>
      </c>
      <c r="AA131" s="349"/>
      <c r="AB131" s="353">
        <v>0</v>
      </c>
      <c r="AC131" s="354" t="str">
        <f t="shared" si="10"/>
        <v>Collector</v>
      </c>
      <c r="AD131" s="349"/>
      <c r="AE131" s="349"/>
      <c r="AF131" s="355">
        <f>_xlfn.XLOOKUP(A131,'P1 Date Adjustment'!B:B,'P1 Date Adjustment'!F:F,"not found",0)</f>
        <v>2039</v>
      </c>
      <c r="AG131" s="349">
        <f t="shared" si="11"/>
        <v>0</v>
      </c>
      <c r="AI131" s="360"/>
      <c r="AJ131" s="360"/>
    </row>
    <row r="132" spans="1:36" ht="30" x14ac:dyDescent="0.25">
      <c r="A132" s="129" t="s">
        <v>304</v>
      </c>
      <c r="B132" s="358" t="s">
        <v>305</v>
      </c>
      <c r="C132" s="358" t="str">
        <f>_xlfn.XLOOKUP($A132,'Total project cost for DCs'!A:A,'Total project cost for DCs'!C:C,"Not found",0)</f>
        <v>2-lane collector to connect with Drury Central Station, including bridge over streamM)</v>
      </c>
      <c r="D132" s="355" t="s">
        <v>155</v>
      </c>
      <c r="E132" s="355" t="s">
        <v>223</v>
      </c>
      <c r="H132" s="355" t="s">
        <v>827</v>
      </c>
      <c r="I132" s="359">
        <f>_xlfn.XLOOKUP($H132,DC_growth_AGS!$A$665:$A$673,DC_growth_AGS!$O$665:$O$673,"Not found",0)</f>
        <v>0.61831421301771872</v>
      </c>
      <c r="J132" s="355">
        <v>2035</v>
      </c>
      <c r="K132" s="360">
        <f>_xlfn.XLOOKUP($A132,'Total project cost for DCs'!$A$4:$A$111,'Total project cost for DCs'!G$4:G$111,0,0)*_xlfn.XLOOKUP($A132,Drury_beneficiary_allocation!$A$5:$A$104,Drury_beneficiary_allocation!$B$5:$B$104,0,0)</f>
        <v>0</v>
      </c>
      <c r="L132" s="360">
        <f>_xlfn.XLOOKUP($A132,'Total project cost for DCs'!$A$4:$A$111,'Total project cost for DCs'!H$4:H$111,0,0)*_xlfn.XLOOKUP($A132,Drury_beneficiary_allocation!$A$5:$A$104,Drury_beneficiary_allocation!$B$5:$B$104,0,0)</f>
        <v>0</v>
      </c>
      <c r="M132" s="360">
        <f>_xlfn.XLOOKUP($A132,'Total project cost for DCs'!$A$4:$A$111,'Total project cost for DCs'!I$4:I$111,0,0)*_xlfn.XLOOKUP($A132,Drury_beneficiary_allocation!$A$5:$A$104,Drury_beneficiary_allocation!$B$5:$B$104,0,0)</f>
        <v>0</v>
      </c>
      <c r="N132" s="360">
        <f>_xlfn.XLOOKUP($A132,'Total project cost for DCs'!$A$4:$A$111,'Total project cost for DCs'!J$4:J$111,0,0)*_xlfn.XLOOKUP($A132,Drury_beneficiary_allocation!$A$5:$A$104,Drury_beneficiary_allocation!$B$5:$B$104,0,0)</f>
        <v>0</v>
      </c>
      <c r="O132" s="360">
        <f>_xlfn.XLOOKUP($A132,'Total project cost for DCs'!$A$4:$A$111,'Total project cost for DCs'!K$4:K$111,0,0)*_xlfn.XLOOKUP($A132,Drury_beneficiary_allocation!$A$5:$A$104,Drury_beneficiary_allocation!$B$5:$B$104,0,0)</f>
        <v>0</v>
      </c>
      <c r="P132" s="360">
        <f>_xlfn.XLOOKUP($A132,'Total project cost for DCs'!$A$4:$A$111,'Total project cost for DCs'!L$4:L$111,0,0)*_xlfn.XLOOKUP($A132,Drury_beneficiary_allocation!$A$5:$A$104,Drury_beneficiary_allocation!$B$5:$B$104,0,0)</f>
        <v>0</v>
      </c>
      <c r="Q132" s="360">
        <f>_xlfn.XLOOKUP($A132,'Total project cost for DCs'!$A$4:$A$111,'Total project cost for DCs'!M$4:M$111,0,0)*_xlfn.XLOOKUP($A132,Drury_beneficiary_allocation!$A$5:$A$104,Drury_beneficiary_allocation!$B$5:$B$104,0,0)</f>
        <v>0</v>
      </c>
      <c r="R132" s="360">
        <f>_xlfn.XLOOKUP($A132,'Total project cost for DCs'!$A$4:$A$111,'Total project cost for DCs'!N$4:N$111,0,0)*_xlfn.XLOOKUP($A132,Drury_beneficiary_allocation!$A$5:$A$104,Drury_beneficiary_allocation!$B$5:$B$104,0,0)</f>
        <v>0</v>
      </c>
      <c r="S132" s="360">
        <f>_xlfn.XLOOKUP($A132,'Total project cost for DCs'!$A$4:$A$111,'Total project cost for DCs'!O$4:O$111,0,0)*_xlfn.XLOOKUP($A132,Drury_beneficiary_allocation!$A$5:$A$104,Drury_beneficiary_allocation!$B$5:$B$104,0,0)</f>
        <v>0</v>
      </c>
      <c r="T132" s="360">
        <f>_xlfn.XLOOKUP($A132,'Total project cost for DCs'!$A$4:$A$111,'Total project cost for DCs'!P$4:P$111,0,0)*_xlfn.XLOOKUP($A132,Drury_beneficiary_allocation!$A$5:$A$104,Drury_beneficiary_allocation!$B$5:$B$104,0,0)</f>
        <v>0</v>
      </c>
      <c r="U132" s="360">
        <f>_xlfn.XLOOKUP($A132,'Total project cost for DCs'!$A$4:$A$111,'Total project cost for DCs'!Q$4:Q$111,0,0)*_xlfn.XLOOKUP($A132,Drury_beneficiary_allocation!$A$5:$A$104,Drury_beneficiary_allocation!$B$5:$B$104,0,0)</f>
        <v>0</v>
      </c>
      <c r="V132" s="360">
        <f>_xlfn.XLOOKUP($A132,'Total project cost for DCs'!$A$4:$A$111,'Total project cost for DCs'!R$4:R$111,0,0)*_xlfn.XLOOKUP($A132,Drury_beneficiary_allocation!$A$5:$A$104,Drury_beneficiary_allocation!$B$5:$B$104,0,0)</f>
        <v>0</v>
      </c>
      <c r="W132" s="360">
        <f>_xlfn.XLOOKUP($A132,'Total project cost for DCs'!$A$4:$A$111,'Total project cost for DCs'!S$4:S$111,0,0)*_xlfn.XLOOKUP($A132,Drury_beneficiary_allocation!$A$5:$A$104,Drury_beneficiary_allocation!$B$5:$B$104,0,0)</f>
        <v>0</v>
      </c>
      <c r="X132" s="360">
        <f>_xlfn.XLOOKUP($A132,'Total project cost for DCs'!$A$4:$A$111,'Total project cost for DCs'!T$4:T$111,0,0)*_xlfn.XLOOKUP($A132,Drury_beneficiary_allocation!$A$5:$A$104,Drury_beneficiary_allocation!$B$5:$B$104,0,0)</f>
        <v>0</v>
      </c>
      <c r="Y132" s="349">
        <f t="shared" ref="Y132:Y195" si="15">SUM(K132:X132)</f>
        <v>0</v>
      </c>
      <c r="Z132" s="349">
        <f t="shared" ref="Z132:Z195" si="16">SUM(K132:X132)</f>
        <v>0</v>
      </c>
      <c r="AA132" s="349"/>
      <c r="AB132" s="353">
        <v>0</v>
      </c>
      <c r="AC132" s="354" t="str">
        <f t="shared" ref="AC132:AC195" si="17">IF(OR(E132="Upgrade Collector",E132="Greenfields Collector",E132="New Collector (AT)"),"Collector","Arterial")</f>
        <v>Collector</v>
      </c>
      <c r="AD132" s="349"/>
      <c r="AE132" s="349"/>
      <c r="AF132" s="355">
        <f>_xlfn.XLOOKUP(A132,'P1 Date Adjustment'!B:B,'P1 Date Adjustment'!F:F,"not found",0)</f>
        <v>2035</v>
      </c>
      <c r="AG132" s="349">
        <f t="shared" si="11"/>
        <v>0</v>
      </c>
      <c r="AI132" s="360"/>
      <c r="AJ132" s="360"/>
    </row>
    <row r="133" spans="1:36" ht="30" x14ac:dyDescent="0.25">
      <c r="A133" s="129">
        <v>31</v>
      </c>
      <c r="B133" s="358" t="s">
        <v>311</v>
      </c>
      <c r="C133" s="358" t="str">
        <f>_xlfn.XLOOKUP($A133,'Total project cost for DCs'!A:A,'Total project cost for DCs'!C:C,"Not found",0)</f>
        <v>2-lane urban - upgrade existing roadwith active modes on both sides / Mill Road design ?</v>
      </c>
      <c r="D133" s="355" t="s">
        <v>155</v>
      </c>
      <c r="E133" s="355" t="s">
        <v>199</v>
      </c>
      <c r="H133" s="355" t="s">
        <v>827</v>
      </c>
      <c r="I133" s="359">
        <f>_xlfn.XLOOKUP($H133,DC_growth_AGS!$A$665:$A$673,DC_growth_AGS!$O$665:$O$673,"Not found",0)</f>
        <v>0.61831421301771872</v>
      </c>
      <c r="J133" s="355">
        <v>2039</v>
      </c>
      <c r="K133" s="360">
        <f>_xlfn.XLOOKUP($A133,'Total project cost for DCs'!$A$4:$A$111,'Total project cost for DCs'!G$4:G$111,0,0)*_xlfn.XLOOKUP($A133,Drury_beneficiary_allocation!$A$5:$A$104,Drury_beneficiary_allocation!$B$5:$B$104,0,0)</f>
        <v>0</v>
      </c>
      <c r="L133" s="360">
        <f>_xlfn.XLOOKUP($A133,'Total project cost for DCs'!$A$4:$A$111,'Total project cost for DCs'!H$4:H$111,0,0)*_xlfn.XLOOKUP($A133,Drury_beneficiary_allocation!$A$5:$A$104,Drury_beneficiary_allocation!$B$5:$B$104,0,0)</f>
        <v>0</v>
      </c>
      <c r="M133" s="360">
        <f>_xlfn.XLOOKUP($A133,'Total project cost for DCs'!$A$4:$A$111,'Total project cost for DCs'!I$4:I$111,0,0)*_xlfn.XLOOKUP($A133,Drury_beneficiary_allocation!$A$5:$A$104,Drury_beneficiary_allocation!$B$5:$B$104,0,0)</f>
        <v>0</v>
      </c>
      <c r="N133" s="360">
        <f>_xlfn.XLOOKUP($A133,'Total project cost for DCs'!$A$4:$A$111,'Total project cost for DCs'!J$4:J$111,0,0)*_xlfn.XLOOKUP($A133,Drury_beneficiary_allocation!$A$5:$A$104,Drury_beneficiary_allocation!$B$5:$B$104,0,0)</f>
        <v>0</v>
      </c>
      <c r="O133" s="360">
        <f>_xlfn.XLOOKUP($A133,'Total project cost for DCs'!$A$4:$A$111,'Total project cost for DCs'!K$4:K$111,0,0)*_xlfn.XLOOKUP($A133,Drury_beneficiary_allocation!$A$5:$A$104,Drury_beneficiary_allocation!$B$5:$B$104,0,0)</f>
        <v>0</v>
      </c>
      <c r="P133" s="360">
        <f>_xlfn.XLOOKUP($A133,'Total project cost for DCs'!$A$4:$A$111,'Total project cost for DCs'!L$4:L$111,0,0)*_xlfn.XLOOKUP($A133,Drury_beneficiary_allocation!$A$5:$A$104,Drury_beneficiary_allocation!$B$5:$B$104,0,0)</f>
        <v>0</v>
      </c>
      <c r="Q133" s="360">
        <f>_xlfn.XLOOKUP($A133,'Total project cost for DCs'!$A$4:$A$111,'Total project cost for DCs'!M$4:M$111,0,0)*_xlfn.XLOOKUP($A133,Drury_beneficiary_allocation!$A$5:$A$104,Drury_beneficiary_allocation!$B$5:$B$104,0,0)</f>
        <v>0</v>
      </c>
      <c r="R133" s="360">
        <f>_xlfn.XLOOKUP($A133,'Total project cost for DCs'!$A$4:$A$111,'Total project cost for DCs'!N$4:N$111,0,0)*_xlfn.XLOOKUP($A133,Drury_beneficiary_allocation!$A$5:$A$104,Drury_beneficiary_allocation!$B$5:$B$104,0,0)</f>
        <v>0</v>
      </c>
      <c r="S133" s="360">
        <f>_xlfn.XLOOKUP($A133,'Total project cost for DCs'!$A$4:$A$111,'Total project cost for DCs'!O$4:O$111,0,0)*_xlfn.XLOOKUP($A133,Drury_beneficiary_allocation!$A$5:$A$104,Drury_beneficiary_allocation!$B$5:$B$104,0,0)</f>
        <v>0</v>
      </c>
      <c r="T133" s="360">
        <f>_xlfn.XLOOKUP($A133,'Total project cost for DCs'!$A$4:$A$111,'Total project cost for DCs'!P$4:P$111,0,0)*_xlfn.XLOOKUP($A133,Drury_beneficiary_allocation!$A$5:$A$104,Drury_beneficiary_allocation!$B$5:$B$104,0,0)</f>
        <v>0</v>
      </c>
      <c r="U133" s="360">
        <f>_xlfn.XLOOKUP($A133,'Total project cost for DCs'!$A$4:$A$111,'Total project cost for DCs'!Q$4:Q$111,0,0)*_xlfn.XLOOKUP($A133,Drury_beneficiary_allocation!$A$5:$A$104,Drury_beneficiary_allocation!$B$5:$B$104,0,0)</f>
        <v>0</v>
      </c>
      <c r="V133" s="360">
        <f>_xlfn.XLOOKUP($A133,'Total project cost for DCs'!$A$4:$A$111,'Total project cost for DCs'!R$4:R$111,0,0)*_xlfn.XLOOKUP($A133,Drury_beneficiary_allocation!$A$5:$A$104,Drury_beneficiary_allocation!$B$5:$B$104,0,0)</f>
        <v>0</v>
      </c>
      <c r="W133" s="360">
        <f>_xlfn.XLOOKUP($A133,'Total project cost for DCs'!$A$4:$A$111,'Total project cost for DCs'!S$4:S$111,0,0)*_xlfn.XLOOKUP($A133,Drury_beneficiary_allocation!$A$5:$A$104,Drury_beneficiary_allocation!$B$5:$B$104,0,0)</f>
        <v>0</v>
      </c>
      <c r="X133" s="360">
        <f>_xlfn.XLOOKUP($A133,'Total project cost for DCs'!$A$4:$A$111,'Total project cost for DCs'!T$4:T$111,0,0)*_xlfn.XLOOKUP($A133,Drury_beneficiary_allocation!$A$5:$A$104,Drury_beneficiary_allocation!$B$5:$B$104,0,0)</f>
        <v>0</v>
      </c>
      <c r="Y133" s="349">
        <f t="shared" si="15"/>
        <v>0</v>
      </c>
      <c r="Z133" s="349">
        <f t="shared" si="16"/>
        <v>0</v>
      </c>
      <c r="AA133" s="349"/>
      <c r="AB133" s="353">
        <v>0</v>
      </c>
      <c r="AC133" s="354" t="str">
        <f t="shared" si="17"/>
        <v>Collector</v>
      </c>
      <c r="AD133" s="349"/>
      <c r="AE133" s="349"/>
      <c r="AF133" s="355">
        <f>_xlfn.XLOOKUP(A133,'P1 Date Adjustment'!B:B,'P1 Date Adjustment'!F:F,"not found",0)</f>
        <v>2039</v>
      </c>
      <c r="AG133" s="349">
        <f t="shared" ref="AG133:AG196" si="18">Z133*I133</f>
        <v>0</v>
      </c>
      <c r="AI133" s="360"/>
      <c r="AJ133" s="360"/>
    </row>
    <row r="134" spans="1:36" x14ac:dyDescent="0.25">
      <c r="A134" s="129">
        <v>32</v>
      </c>
      <c r="B134" s="358" t="s">
        <v>313</v>
      </c>
      <c r="C134" s="358" t="str">
        <f>_xlfn.XLOOKUP($A134,'Total project cost for DCs'!A:A,'Total project cost for DCs'!C:C,"Not found",0)</f>
        <v>Assume 1 simple roundabout intesection</v>
      </c>
      <c r="D134" s="355" t="s">
        <v>155</v>
      </c>
      <c r="E134" s="355" t="s">
        <v>190</v>
      </c>
      <c r="H134" s="355" t="s">
        <v>827</v>
      </c>
      <c r="I134" s="359">
        <f>_xlfn.XLOOKUP($H134,DC_growth_AGS!$A$665:$A$673,DC_growth_AGS!$O$665:$O$673,"Not found",0)</f>
        <v>0.61831421301771872</v>
      </c>
      <c r="J134" s="355">
        <v>2039</v>
      </c>
      <c r="K134" s="360">
        <f>_xlfn.XLOOKUP($A134,'Total project cost for DCs'!$A$4:$A$111,'Total project cost for DCs'!G$4:G$111,0,0)*_xlfn.XLOOKUP($A134,Drury_beneficiary_allocation!$A$5:$A$104,Drury_beneficiary_allocation!$B$5:$B$104,0,0)</f>
        <v>0</v>
      </c>
      <c r="L134" s="360">
        <f>_xlfn.XLOOKUP($A134,'Total project cost for DCs'!$A$4:$A$111,'Total project cost for DCs'!H$4:H$111,0,0)*_xlfn.XLOOKUP($A134,Drury_beneficiary_allocation!$A$5:$A$104,Drury_beneficiary_allocation!$B$5:$B$104,0,0)</f>
        <v>0</v>
      </c>
      <c r="M134" s="360">
        <f>_xlfn.XLOOKUP($A134,'Total project cost for DCs'!$A$4:$A$111,'Total project cost for DCs'!I$4:I$111,0,0)*_xlfn.XLOOKUP($A134,Drury_beneficiary_allocation!$A$5:$A$104,Drury_beneficiary_allocation!$B$5:$B$104,0,0)</f>
        <v>0</v>
      </c>
      <c r="N134" s="360">
        <f>_xlfn.XLOOKUP($A134,'Total project cost for DCs'!$A$4:$A$111,'Total project cost for DCs'!J$4:J$111,0,0)*_xlfn.XLOOKUP($A134,Drury_beneficiary_allocation!$A$5:$A$104,Drury_beneficiary_allocation!$B$5:$B$104,0,0)</f>
        <v>0</v>
      </c>
      <c r="O134" s="360">
        <f>_xlfn.XLOOKUP($A134,'Total project cost for DCs'!$A$4:$A$111,'Total project cost for DCs'!K$4:K$111,0,0)*_xlfn.XLOOKUP($A134,Drury_beneficiary_allocation!$A$5:$A$104,Drury_beneficiary_allocation!$B$5:$B$104,0,0)</f>
        <v>0</v>
      </c>
      <c r="P134" s="360">
        <f>_xlfn.XLOOKUP($A134,'Total project cost for DCs'!$A$4:$A$111,'Total project cost for DCs'!L$4:L$111,0,0)*_xlfn.XLOOKUP($A134,Drury_beneficiary_allocation!$A$5:$A$104,Drury_beneficiary_allocation!$B$5:$B$104,0,0)</f>
        <v>0</v>
      </c>
      <c r="Q134" s="360">
        <f>_xlfn.XLOOKUP($A134,'Total project cost for DCs'!$A$4:$A$111,'Total project cost for DCs'!M$4:M$111,0,0)*_xlfn.XLOOKUP($A134,Drury_beneficiary_allocation!$A$5:$A$104,Drury_beneficiary_allocation!$B$5:$B$104,0,0)</f>
        <v>0</v>
      </c>
      <c r="R134" s="360">
        <f>_xlfn.XLOOKUP($A134,'Total project cost for DCs'!$A$4:$A$111,'Total project cost for DCs'!N$4:N$111,0,0)*_xlfn.XLOOKUP($A134,Drury_beneficiary_allocation!$A$5:$A$104,Drury_beneficiary_allocation!$B$5:$B$104,0,0)</f>
        <v>0</v>
      </c>
      <c r="S134" s="360">
        <f>_xlfn.XLOOKUP($A134,'Total project cost for DCs'!$A$4:$A$111,'Total project cost for DCs'!O$4:O$111,0,0)*_xlfn.XLOOKUP($A134,Drury_beneficiary_allocation!$A$5:$A$104,Drury_beneficiary_allocation!$B$5:$B$104,0,0)</f>
        <v>0</v>
      </c>
      <c r="T134" s="360">
        <f>_xlfn.XLOOKUP($A134,'Total project cost for DCs'!$A$4:$A$111,'Total project cost for DCs'!P$4:P$111,0,0)*_xlfn.XLOOKUP($A134,Drury_beneficiary_allocation!$A$5:$A$104,Drury_beneficiary_allocation!$B$5:$B$104,0,0)</f>
        <v>0</v>
      </c>
      <c r="U134" s="360">
        <f>_xlfn.XLOOKUP($A134,'Total project cost for DCs'!$A$4:$A$111,'Total project cost for DCs'!Q$4:Q$111,0,0)*_xlfn.XLOOKUP($A134,Drury_beneficiary_allocation!$A$5:$A$104,Drury_beneficiary_allocation!$B$5:$B$104,0,0)</f>
        <v>0</v>
      </c>
      <c r="V134" s="360">
        <f>_xlfn.XLOOKUP($A134,'Total project cost for DCs'!$A$4:$A$111,'Total project cost for DCs'!R$4:R$111,0,0)*_xlfn.XLOOKUP($A134,Drury_beneficiary_allocation!$A$5:$A$104,Drury_beneficiary_allocation!$B$5:$B$104,0,0)</f>
        <v>0</v>
      </c>
      <c r="W134" s="360">
        <f>_xlfn.XLOOKUP($A134,'Total project cost for DCs'!$A$4:$A$111,'Total project cost for DCs'!S$4:S$111,0,0)*_xlfn.XLOOKUP($A134,Drury_beneficiary_allocation!$A$5:$A$104,Drury_beneficiary_allocation!$B$5:$B$104,0,0)</f>
        <v>0</v>
      </c>
      <c r="X134" s="360">
        <f>_xlfn.XLOOKUP($A134,'Total project cost for DCs'!$A$4:$A$111,'Total project cost for DCs'!T$4:T$111,0,0)*_xlfn.XLOOKUP($A134,Drury_beneficiary_allocation!$A$5:$A$104,Drury_beneficiary_allocation!$B$5:$B$104,0,0)</f>
        <v>0</v>
      </c>
      <c r="Y134" s="349">
        <f t="shared" si="15"/>
        <v>0</v>
      </c>
      <c r="Z134" s="349">
        <f t="shared" si="16"/>
        <v>0</v>
      </c>
      <c r="AA134" s="349"/>
      <c r="AB134" s="353">
        <v>0</v>
      </c>
      <c r="AC134" s="354" t="str">
        <f t="shared" si="17"/>
        <v>Arterial</v>
      </c>
      <c r="AD134" s="349"/>
      <c r="AE134" s="349"/>
      <c r="AF134" s="355">
        <f>_xlfn.XLOOKUP(A134,'P1 Date Adjustment'!B:B,'P1 Date Adjustment'!F:F,"not found",0)</f>
        <v>2039</v>
      </c>
      <c r="AG134" s="349">
        <f t="shared" si="18"/>
        <v>0</v>
      </c>
      <c r="AI134" s="360"/>
      <c r="AJ134" s="360"/>
    </row>
    <row r="135" spans="1:36" ht="30" x14ac:dyDescent="0.25">
      <c r="A135" s="129">
        <v>33</v>
      </c>
      <c r="B135" s="358" t="s">
        <v>315</v>
      </c>
      <c r="C135" s="358" t="str">
        <f>_xlfn.XLOOKUP($A135,'Total project cost for DCs'!A:A,'Total project cost for DCs'!C:C,"Not found",0)</f>
        <v>2-lane urban- upgrade existing road layout to 2-lane urban with active modes on both sides (TDM )</v>
      </c>
      <c r="D135" s="355" t="s">
        <v>155</v>
      </c>
      <c r="E135" s="355" t="s">
        <v>199</v>
      </c>
      <c r="H135" s="355" t="s">
        <v>827</v>
      </c>
      <c r="I135" s="359">
        <f>_xlfn.XLOOKUP($H135,DC_growth_AGS!$A$665:$A$673,DC_growth_AGS!$O$665:$O$673,"Not found",0)</f>
        <v>0.61831421301771872</v>
      </c>
      <c r="J135" s="355">
        <v>2033</v>
      </c>
      <c r="K135" s="360">
        <f>_xlfn.XLOOKUP($A135,'Total project cost for DCs'!$A$4:$A$111,'Total project cost for DCs'!G$4:G$111,0,0)*_xlfn.XLOOKUP($A135,Drury_beneficiary_allocation!$A$5:$A$104,Drury_beneficiary_allocation!$B$5:$B$104,0,0)</f>
        <v>0</v>
      </c>
      <c r="L135" s="360">
        <f>_xlfn.XLOOKUP($A135,'Total project cost for DCs'!$A$4:$A$111,'Total project cost for DCs'!H$4:H$111,0,0)*_xlfn.XLOOKUP($A135,Drury_beneficiary_allocation!$A$5:$A$104,Drury_beneficiary_allocation!$B$5:$B$104,0,0)</f>
        <v>0</v>
      </c>
      <c r="M135" s="360">
        <f>_xlfn.XLOOKUP($A135,'Total project cost for DCs'!$A$4:$A$111,'Total project cost for DCs'!I$4:I$111,0,0)*_xlfn.XLOOKUP($A135,Drury_beneficiary_allocation!$A$5:$A$104,Drury_beneficiary_allocation!$B$5:$B$104,0,0)</f>
        <v>0</v>
      </c>
      <c r="N135" s="360">
        <f>_xlfn.XLOOKUP($A135,'Total project cost for DCs'!$A$4:$A$111,'Total project cost for DCs'!J$4:J$111,0,0)*_xlfn.XLOOKUP($A135,Drury_beneficiary_allocation!$A$5:$A$104,Drury_beneficiary_allocation!$B$5:$B$104,0,0)</f>
        <v>0</v>
      </c>
      <c r="O135" s="360">
        <f>_xlfn.XLOOKUP($A135,'Total project cost for DCs'!$A$4:$A$111,'Total project cost for DCs'!K$4:K$111,0,0)*_xlfn.XLOOKUP($A135,Drury_beneficiary_allocation!$A$5:$A$104,Drury_beneficiary_allocation!$B$5:$B$104,0,0)</f>
        <v>0</v>
      </c>
      <c r="P135" s="360">
        <f>_xlfn.XLOOKUP($A135,'Total project cost for DCs'!$A$4:$A$111,'Total project cost for DCs'!L$4:L$111,0,0)*_xlfn.XLOOKUP($A135,Drury_beneficiary_allocation!$A$5:$A$104,Drury_beneficiary_allocation!$B$5:$B$104,0,0)</f>
        <v>0</v>
      </c>
      <c r="Q135" s="360">
        <f>_xlfn.XLOOKUP($A135,'Total project cost for DCs'!$A$4:$A$111,'Total project cost for DCs'!M$4:M$111,0,0)*_xlfn.XLOOKUP($A135,Drury_beneficiary_allocation!$A$5:$A$104,Drury_beneficiary_allocation!$B$5:$B$104,0,0)</f>
        <v>0</v>
      </c>
      <c r="R135" s="360">
        <f>_xlfn.XLOOKUP($A135,'Total project cost for DCs'!$A$4:$A$111,'Total project cost for DCs'!N$4:N$111,0,0)*_xlfn.XLOOKUP($A135,Drury_beneficiary_allocation!$A$5:$A$104,Drury_beneficiary_allocation!$B$5:$B$104,0,0)</f>
        <v>0</v>
      </c>
      <c r="S135" s="360">
        <f>_xlfn.XLOOKUP($A135,'Total project cost for DCs'!$A$4:$A$111,'Total project cost for DCs'!O$4:O$111,0,0)*_xlfn.XLOOKUP($A135,Drury_beneficiary_allocation!$A$5:$A$104,Drury_beneficiary_allocation!$B$5:$B$104,0,0)</f>
        <v>0</v>
      </c>
      <c r="T135" s="360">
        <f>_xlfn.XLOOKUP($A135,'Total project cost for DCs'!$A$4:$A$111,'Total project cost for DCs'!P$4:P$111,0,0)*_xlfn.XLOOKUP($A135,Drury_beneficiary_allocation!$A$5:$A$104,Drury_beneficiary_allocation!$B$5:$B$104,0,0)</f>
        <v>0</v>
      </c>
      <c r="U135" s="360">
        <f>_xlfn.XLOOKUP($A135,'Total project cost for DCs'!$A$4:$A$111,'Total project cost for DCs'!Q$4:Q$111,0,0)*_xlfn.XLOOKUP($A135,Drury_beneficiary_allocation!$A$5:$A$104,Drury_beneficiary_allocation!$B$5:$B$104,0,0)</f>
        <v>0</v>
      </c>
      <c r="V135" s="360">
        <f>_xlfn.XLOOKUP($A135,'Total project cost for DCs'!$A$4:$A$111,'Total project cost for DCs'!R$4:R$111,0,0)*_xlfn.XLOOKUP($A135,Drury_beneficiary_allocation!$A$5:$A$104,Drury_beneficiary_allocation!$B$5:$B$104,0,0)</f>
        <v>0</v>
      </c>
      <c r="W135" s="360">
        <f>_xlfn.XLOOKUP($A135,'Total project cost for DCs'!$A$4:$A$111,'Total project cost for DCs'!S$4:S$111,0,0)*_xlfn.XLOOKUP($A135,Drury_beneficiary_allocation!$A$5:$A$104,Drury_beneficiary_allocation!$B$5:$B$104,0,0)</f>
        <v>0</v>
      </c>
      <c r="X135" s="360">
        <f>_xlfn.XLOOKUP($A135,'Total project cost for DCs'!$A$4:$A$111,'Total project cost for DCs'!T$4:T$111,0,0)*_xlfn.XLOOKUP($A135,Drury_beneficiary_allocation!$A$5:$A$104,Drury_beneficiary_allocation!$B$5:$B$104,0,0)</f>
        <v>0</v>
      </c>
      <c r="Y135" s="349">
        <f t="shared" si="15"/>
        <v>0</v>
      </c>
      <c r="Z135" s="349">
        <f t="shared" si="16"/>
        <v>0</v>
      </c>
      <c r="AA135" s="349"/>
      <c r="AB135" s="353">
        <v>0</v>
      </c>
      <c r="AC135" s="354" t="str">
        <f t="shared" si="17"/>
        <v>Collector</v>
      </c>
      <c r="AD135" s="349"/>
      <c r="AE135" s="349"/>
      <c r="AF135" s="355">
        <f>_xlfn.XLOOKUP(A135,'P1 Date Adjustment'!B:B,'P1 Date Adjustment'!F:F,"not found",0)</f>
        <v>2033</v>
      </c>
      <c r="AG135" s="349">
        <f t="shared" si="18"/>
        <v>0</v>
      </c>
      <c r="AI135" s="360"/>
      <c r="AJ135" s="360"/>
    </row>
    <row r="136" spans="1:36" ht="30" x14ac:dyDescent="0.25">
      <c r="A136" s="129" t="s">
        <v>326</v>
      </c>
      <c r="B136" s="358" t="s">
        <v>327</v>
      </c>
      <c r="C136" s="358" t="str">
        <f>_xlfn.XLOOKUP($A136,'Total project cost for DCs'!A:A,'Total project cost for DCs'!C:C,"Not found",0)</f>
        <v>2-lane urban- upgrade existing road layout with active modes on both sides (Under construction)</v>
      </c>
      <c r="D136" s="355" t="s">
        <v>155</v>
      </c>
      <c r="E136" s="355" t="s">
        <v>227</v>
      </c>
      <c r="H136" s="355" t="s">
        <v>827</v>
      </c>
      <c r="I136" s="359">
        <f>_xlfn.XLOOKUP($H136,DC_growth_AGS!$A$665:$A$673,DC_growth_AGS!$O$665:$O$673,"Not found",0)</f>
        <v>0.61831421301771872</v>
      </c>
      <c r="J136" s="355">
        <v>2033</v>
      </c>
      <c r="K136" s="360">
        <f>_xlfn.XLOOKUP($A136,'Total project cost for DCs'!$A$4:$A$111,'Total project cost for DCs'!G$4:G$111,0,0)*_xlfn.XLOOKUP($A136,Drury_beneficiary_allocation!$A$5:$A$104,Drury_beneficiary_allocation!$B$5:$B$104,0,0)</f>
        <v>0</v>
      </c>
      <c r="L136" s="360">
        <f>_xlfn.XLOOKUP($A136,'Total project cost for DCs'!$A$4:$A$111,'Total project cost for DCs'!H$4:H$111,0,0)*_xlfn.XLOOKUP($A136,Drury_beneficiary_allocation!$A$5:$A$104,Drury_beneficiary_allocation!$B$5:$B$104,0,0)</f>
        <v>0</v>
      </c>
      <c r="M136" s="360">
        <f>_xlfn.XLOOKUP($A136,'Total project cost for DCs'!$A$4:$A$111,'Total project cost for DCs'!I$4:I$111,0,0)*_xlfn.XLOOKUP($A136,Drury_beneficiary_allocation!$A$5:$A$104,Drury_beneficiary_allocation!$B$5:$B$104,0,0)</f>
        <v>0</v>
      </c>
      <c r="N136" s="360">
        <f>_xlfn.XLOOKUP($A136,'Total project cost for DCs'!$A$4:$A$111,'Total project cost for DCs'!J$4:J$111,0,0)*_xlfn.XLOOKUP($A136,Drury_beneficiary_allocation!$A$5:$A$104,Drury_beneficiary_allocation!$B$5:$B$104,0,0)</f>
        <v>0</v>
      </c>
      <c r="O136" s="360">
        <f>_xlfn.XLOOKUP($A136,'Total project cost for DCs'!$A$4:$A$111,'Total project cost for DCs'!K$4:K$111,0,0)*_xlfn.XLOOKUP($A136,Drury_beneficiary_allocation!$A$5:$A$104,Drury_beneficiary_allocation!$B$5:$B$104,0,0)</f>
        <v>0</v>
      </c>
      <c r="P136" s="360">
        <f>_xlfn.XLOOKUP($A136,'Total project cost for DCs'!$A$4:$A$111,'Total project cost for DCs'!L$4:L$111,0,0)*_xlfn.XLOOKUP($A136,Drury_beneficiary_allocation!$A$5:$A$104,Drury_beneficiary_allocation!$B$5:$B$104,0,0)</f>
        <v>0</v>
      </c>
      <c r="Q136" s="360">
        <f>_xlfn.XLOOKUP($A136,'Total project cost for DCs'!$A$4:$A$111,'Total project cost for DCs'!M$4:M$111,0,0)*_xlfn.XLOOKUP($A136,Drury_beneficiary_allocation!$A$5:$A$104,Drury_beneficiary_allocation!$B$5:$B$104,0,0)</f>
        <v>0</v>
      </c>
      <c r="R136" s="360">
        <f>_xlfn.XLOOKUP($A136,'Total project cost for DCs'!$A$4:$A$111,'Total project cost for DCs'!N$4:N$111,0,0)*_xlfn.XLOOKUP($A136,Drury_beneficiary_allocation!$A$5:$A$104,Drury_beneficiary_allocation!$B$5:$B$104,0,0)</f>
        <v>0</v>
      </c>
      <c r="S136" s="360">
        <f>_xlfn.XLOOKUP($A136,'Total project cost for DCs'!$A$4:$A$111,'Total project cost for DCs'!O$4:O$111,0,0)*_xlfn.XLOOKUP($A136,Drury_beneficiary_allocation!$A$5:$A$104,Drury_beneficiary_allocation!$B$5:$B$104,0,0)</f>
        <v>0</v>
      </c>
      <c r="T136" s="360">
        <f>_xlfn.XLOOKUP($A136,'Total project cost for DCs'!$A$4:$A$111,'Total project cost for DCs'!P$4:P$111,0,0)*_xlfn.XLOOKUP($A136,Drury_beneficiary_allocation!$A$5:$A$104,Drury_beneficiary_allocation!$B$5:$B$104,0,0)</f>
        <v>0</v>
      </c>
      <c r="U136" s="360">
        <f>_xlfn.XLOOKUP($A136,'Total project cost for DCs'!$A$4:$A$111,'Total project cost for DCs'!Q$4:Q$111,0,0)*_xlfn.XLOOKUP($A136,Drury_beneficiary_allocation!$A$5:$A$104,Drury_beneficiary_allocation!$B$5:$B$104,0,0)</f>
        <v>0</v>
      </c>
      <c r="V136" s="360">
        <f>_xlfn.XLOOKUP($A136,'Total project cost for DCs'!$A$4:$A$111,'Total project cost for DCs'!R$4:R$111,0,0)*_xlfn.XLOOKUP($A136,Drury_beneficiary_allocation!$A$5:$A$104,Drury_beneficiary_allocation!$B$5:$B$104,0,0)</f>
        <v>0</v>
      </c>
      <c r="W136" s="360">
        <f>_xlfn.XLOOKUP($A136,'Total project cost for DCs'!$A$4:$A$111,'Total project cost for DCs'!S$4:S$111,0,0)*_xlfn.XLOOKUP($A136,Drury_beneficiary_allocation!$A$5:$A$104,Drury_beneficiary_allocation!$B$5:$B$104,0,0)</f>
        <v>0</v>
      </c>
      <c r="X136" s="360">
        <f>_xlfn.XLOOKUP($A136,'Total project cost for DCs'!$A$4:$A$111,'Total project cost for DCs'!T$4:T$111,0,0)*_xlfn.XLOOKUP($A136,Drury_beneficiary_allocation!$A$5:$A$104,Drury_beneficiary_allocation!$B$5:$B$104,0,0)</f>
        <v>0</v>
      </c>
      <c r="Y136" s="349">
        <f t="shared" si="15"/>
        <v>0</v>
      </c>
      <c r="Z136" s="349">
        <f t="shared" si="16"/>
        <v>0</v>
      </c>
      <c r="AA136" s="349"/>
      <c r="AB136" s="353">
        <v>0</v>
      </c>
      <c r="AC136" s="354" t="str">
        <f t="shared" si="17"/>
        <v>Arterial</v>
      </c>
      <c r="AD136" s="349"/>
      <c r="AE136" s="349"/>
      <c r="AF136" s="355">
        <f>_xlfn.XLOOKUP(A136,'P1 Date Adjustment'!B:B,'P1 Date Adjustment'!F:F,"not found",0)</f>
        <v>2033</v>
      </c>
      <c r="AG136" s="349">
        <f t="shared" si="18"/>
        <v>0</v>
      </c>
      <c r="AI136" s="360"/>
      <c r="AJ136" s="360"/>
    </row>
    <row r="137" spans="1:36" ht="45" x14ac:dyDescent="0.25">
      <c r="A137" s="129" t="s">
        <v>334</v>
      </c>
      <c r="B137" s="358" t="s">
        <v>335</v>
      </c>
      <c r="C137" s="358" t="str">
        <f>_xlfn.XLOOKUP($A137,'Total project cost for DCs'!A:A,'Total project cost for DCs'!C:C,"Not found",0)</f>
        <v>4-lane urban- upgrade interim 2-lane urban corridor to a 4-lane corridor with active modes on both sides (SGA design)</v>
      </c>
      <c r="D137" s="355" t="s">
        <v>155</v>
      </c>
      <c r="E137" s="355" t="s">
        <v>157</v>
      </c>
      <c r="H137" s="355" t="s">
        <v>827</v>
      </c>
      <c r="I137" s="359">
        <f>_xlfn.XLOOKUP($H137,DC_growth_AGS!$A$665:$A$673,DC_growth_AGS!$O$665:$O$673,"Not found",0)</f>
        <v>0.61831421301771872</v>
      </c>
      <c r="J137" s="355">
        <v>2050</v>
      </c>
      <c r="K137" s="360">
        <f>_xlfn.XLOOKUP($A137,'Total project cost for DCs'!$A$4:$A$111,'Total project cost for DCs'!G$4:G$111,0,0)*_xlfn.XLOOKUP($A137,Drury_beneficiary_allocation!$A$5:$A$104,Drury_beneficiary_allocation!$B$5:$B$104,0,0)</f>
        <v>0</v>
      </c>
      <c r="L137" s="360">
        <f>_xlfn.XLOOKUP($A137,'Total project cost for DCs'!$A$4:$A$111,'Total project cost for DCs'!H$4:H$111,0,0)*_xlfn.XLOOKUP($A137,Drury_beneficiary_allocation!$A$5:$A$104,Drury_beneficiary_allocation!$B$5:$B$104,0,0)</f>
        <v>0</v>
      </c>
      <c r="M137" s="360">
        <f>_xlfn.XLOOKUP($A137,'Total project cost for DCs'!$A$4:$A$111,'Total project cost for DCs'!I$4:I$111,0,0)*_xlfn.XLOOKUP($A137,Drury_beneficiary_allocation!$A$5:$A$104,Drury_beneficiary_allocation!$B$5:$B$104,0,0)</f>
        <v>0</v>
      </c>
      <c r="N137" s="360">
        <f>_xlfn.XLOOKUP($A137,'Total project cost for DCs'!$A$4:$A$111,'Total project cost for DCs'!J$4:J$111,0,0)*_xlfn.XLOOKUP($A137,Drury_beneficiary_allocation!$A$5:$A$104,Drury_beneficiary_allocation!$B$5:$B$104,0,0)</f>
        <v>0</v>
      </c>
      <c r="O137" s="360">
        <f>_xlfn.XLOOKUP($A137,'Total project cost for DCs'!$A$4:$A$111,'Total project cost for DCs'!K$4:K$111,0,0)*_xlfn.XLOOKUP($A137,Drury_beneficiary_allocation!$A$5:$A$104,Drury_beneficiary_allocation!$B$5:$B$104,0,0)</f>
        <v>0</v>
      </c>
      <c r="P137" s="360">
        <f>_xlfn.XLOOKUP($A137,'Total project cost for DCs'!$A$4:$A$111,'Total project cost for DCs'!L$4:L$111,0,0)*_xlfn.XLOOKUP($A137,Drury_beneficiary_allocation!$A$5:$A$104,Drury_beneficiary_allocation!$B$5:$B$104,0,0)</f>
        <v>0</v>
      </c>
      <c r="Q137" s="360">
        <f>_xlfn.XLOOKUP($A137,'Total project cost for DCs'!$A$4:$A$111,'Total project cost for DCs'!M$4:M$111,0,0)*_xlfn.XLOOKUP($A137,Drury_beneficiary_allocation!$A$5:$A$104,Drury_beneficiary_allocation!$B$5:$B$104,0,0)</f>
        <v>0</v>
      </c>
      <c r="R137" s="360">
        <f>_xlfn.XLOOKUP($A137,'Total project cost for DCs'!$A$4:$A$111,'Total project cost for DCs'!N$4:N$111,0,0)*_xlfn.XLOOKUP($A137,Drury_beneficiary_allocation!$A$5:$A$104,Drury_beneficiary_allocation!$B$5:$B$104,0,0)</f>
        <v>0</v>
      </c>
      <c r="S137" s="360">
        <f>_xlfn.XLOOKUP($A137,'Total project cost for DCs'!$A$4:$A$111,'Total project cost for DCs'!O$4:O$111,0,0)*_xlfn.XLOOKUP($A137,Drury_beneficiary_allocation!$A$5:$A$104,Drury_beneficiary_allocation!$B$5:$B$104,0,0)</f>
        <v>0</v>
      </c>
      <c r="T137" s="360">
        <f>_xlfn.XLOOKUP($A137,'Total project cost for DCs'!$A$4:$A$111,'Total project cost for DCs'!P$4:P$111,0,0)*_xlfn.XLOOKUP($A137,Drury_beneficiary_allocation!$A$5:$A$104,Drury_beneficiary_allocation!$B$5:$B$104,0,0)</f>
        <v>0</v>
      </c>
      <c r="U137" s="360">
        <f>_xlfn.XLOOKUP($A137,'Total project cost for DCs'!$A$4:$A$111,'Total project cost for DCs'!Q$4:Q$111,0,0)*_xlfn.XLOOKUP($A137,Drury_beneficiary_allocation!$A$5:$A$104,Drury_beneficiary_allocation!$B$5:$B$104,0,0)</f>
        <v>0</v>
      </c>
      <c r="V137" s="360">
        <f>_xlfn.XLOOKUP($A137,'Total project cost for DCs'!$A$4:$A$111,'Total project cost for DCs'!R$4:R$111,0,0)*_xlfn.XLOOKUP($A137,Drury_beneficiary_allocation!$A$5:$A$104,Drury_beneficiary_allocation!$B$5:$B$104,0,0)</f>
        <v>0</v>
      </c>
      <c r="W137" s="360">
        <f>_xlfn.XLOOKUP($A137,'Total project cost for DCs'!$A$4:$A$111,'Total project cost for DCs'!S$4:S$111,0,0)*_xlfn.XLOOKUP($A137,Drury_beneficiary_allocation!$A$5:$A$104,Drury_beneficiary_allocation!$B$5:$B$104,0,0)</f>
        <v>0</v>
      </c>
      <c r="X137" s="360">
        <f>_xlfn.XLOOKUP($A137,'Total project cost for DCs'!$A$4:$A$111,'Total project cost for DCs'!T$4:T$111,0,0)*_xlfn.XLOOKUP($A137,Drury_beneficiary_allocation!$A$5:$A$104,Drury_beneficiary_allocation!$B$5:$B$104,0,0)</f>
        <v>0</v>
      </c>
      <c r="Y137" s="349">
        <f t="shared" si="15"/>
        <v>0</v>
      </c>
      <c r="Z137" s="349">
        <f t="shared" si="16"/>
        <v>0</v>
      </c>
      <c r="AA137" s="349"/>
      <c r="AB137" s="353">
        <v>0</v>
      </c>
      <c r="AC137" s="354" t="str">
        <f t="shared" si="17"/>
        <v>Arterial</v>
      </c>
      <c r="AD137" s="349"/>
      <c r="AE137" s="349"/>
      <c r="AF137" s="355">
        <f>_xlfn.XLOOKUP(A137,'P1 Date Adjustment'!B:B,'P1 Date Adjustment'!F:F,"not found",0)</f>
        <v>2050</v>
      </c>
      <c r="AG137" s="349">
        <f t="shared" si="18"/>
        <v>0</v>
      </c>
      <c r="AI137" s="360"/>
      <c r="AJ137" s="360"/>
    </row>
    <row r="138" spans="1:36" ht="30" x14ac:dyDescent="0.25">
      <c r="A138" s="129" t="s">
        <v>342</v>
      </c>
      <c r="B138" s="358" t="s">
        <v>343</v>
      </c>
      <c r="C138" s="358" t="str">
        <f>_xlfn.XLOOKUP($A138,'Total project cost for DCs'!A:A,'Total project cost for DCs'!C:C,"Not found",0)</f>
        <v>Upgrade interim 2-lane bridges (3No. to 4 lane bridges with active modes on both sides (SGA design)</v>
      </c>
      <c r="D138" s="355" t="s">
        <v>155</v>
      </c>
      <c r="E138" s="355" t="s">
        <v>345</v>
      </c>
      <c r="H138" s="355" t="s">
        <v>827</v>
      </c>
      <c r="I138" s="359">
        <f>_xlfn.XLOOKUP($H138,DC_growth_AGS!$A$665:$A$673,DC_growth_AGS!$O$665:$O$673,"Not found",0)</f>
        <v>0.61831421301771872</v>
      </c>
      <c r="J138" s="355">
        <v>2050</v>
      </c>
      <c r="K138" s="360">
        <f>_xlfn.XLOOKUP($A138,'Total project cost for DCs'!$A$4:$A$111,'Total project cost for DCs'!G$4:G$111,0,0)*_xlfn.XLOOKUP($A138,Drury_beneficiary_allocation!$A$5:$A$104,Drury_beneficiary_allocation!$B$5:$B$104,0,0)</f>
        <v>0</v>
      </c>
      <c r="L138" s="360">
        <f>_xlfn.XLOOKUP($A138,'Total project cost for DCs'!$A$4:$A$111,'Total project cost for DCs'!H$4:H$111,0,0)*_xlfn.XLOOKUP($A138,Drury_beneficiary_allocation!$A$5:$A$104,Drury_beneficiary_allocation!$B$5:$B$104,0,0)</f>
        <v>0</v>
      </c>
      <c r="M138" s="360">
        <f>_xlfn.XLOOKUP($A138,'Total project cost for DCs'!$A$4:$A$111,'Total project cost for DCs'!I$4:I$111,0,0)*_xlfn.XLOOKUP($A138,Drury_beneficiary_allocation!$A$5:$A$104,Drury_beneficiary_allocation!$B$5:$B$104,0,0)</f>
        <v>0</v>
      </c>
      <c r="N138" s="360">
        <f>_xlfn.XLOOKUP($A138,'Total project cost for DCs'!$A$4:$A$111,'Total project cost for DCs'!J$4:J$111,0,0)*_xlfn.XLOOKUP($A138,Drury_beneficiary_allocation!$A$5:$A$104,Drury_beneficiary_allocation!$B$5:$B$104,0,0)</f>
        <v>0</v>
      </c>
      <c r="O138" s="360">
        <f>_xlfn.XLOOKUP($A138,'Total project cost for DCs'!$A$4:$A$111,'Total project cost for DCs'!K$4:K$111,0,0)*_xlfn.XLOOKUP($A138,Drury_beneficiary_allocation!$A$5:$A$104,Drury_beneficiary_allocation!$B$5:$B$104,0,0)</f>
        <v>0</v>
      </c>
      <c r="P138" s="360">
        <f>_xlfn.XLOOKUP($A138,'Total project cost for DCs'!$A$4:$A$111,'Total project cost for DCs'!L$4:L$111,0,0)*_xlfn.XLOOKUP($A138,Drury_beneficiary_allocation!$A$5:$A$104,Drury_beneficiary_allocation!$B$5:$B$104,0,0)</f>
        <v>0</v>
      </c>
      <c r="Q138" s="360">
        <f>_xlfn.XLOOKUP($A138,'Total project cost for DCs'!$A$4:$A$111,'Total project cost for DCs'!M$4:M$111,0,0)*_xlfn.XLOOKUP($A138,Drury_beneficiary_allocation!$A$5:$A$104,Drury_beneficiary_allocation!$B$5:$B$104,0,0)</f>
        <v>0</v>
      </c>
      <c r="R138" s="360">
        <f>_xlfn.XLOOKUP($A138,'Total project cost for DCs'!$A$4:$A$111,'Total project cost for DCs'!N$4:N$111,0,0)*_xlfn.XLOOKUP($A138,Drury_beneficiary_allocation!$A$5:$A$104,Drury_beneficiary_allocation!$B$5:$B$104,0,0)</f>
        <v>0</v>
      </c>
      <c r="S138" s="360">
        <f>_xlfn.XLOOKUP($A138,'Total project cost for DCs'!$A$4:$A$111,'Total project cost for DCs'!O$4:O$111,0,0)*_xlfn.XLOOKUP($A138,Drury_beneficiary_allocation!$A$5:$A$104,Drury_beneficiary_allocation!$B$5:$B$104,0,0)</f>
        <v>0</v>
      </c>
      <c r="T138" s="360">
        <f>_xlfn.XLOOKUP($A138,'Total project cost for DCs'!$A$4:$A$111,'Total project cost for DCs'!P$4:P$111,0,0)*_xlfn.XLOOKUP($A138,Drury_beneficiary_allocation!$A$5:$A$104,Drury_beneficiary_allocation!$B$5:$B$104,0,0)</f>
        <v>0</v>
      </c>
      <c r="U138" s="360">
        <f>_xlfn.XLOOKUP($A138,'Total project cost for DCs'!$A$4:$A$111,'Total project cost for DCs'!Q$4:Q$111,0,0)*_xlfn.XLOOKUP($A138,Drury_beneficiary_allocation!$A$5:$A$104,Drury_beneficiary_allocation!$B$5:$B$104,0,0)</f>
        <v>0</v>
      </c>
      <c r="V138" s="360">
        <f>_xlfn.XLOOKUP($A138,'Total project cost for DCs'!$A$4:$A$111,'Total project cost for DCs'!R$4:R$111,0,0)*_xlfn.XLOOKUP($A138,Drury_beneficiary_allocation!$A$5:$A$104,Drury_beneficiary_allocation!$B$5:$B$104,0,0)</f>
        <v>0</v>
      </c>
      <c r="W138" s="360">
        <f>_xlfn.XLOOKUP($A138,'Total project cost for DCs'!$A$4:$A$111,'Total project cost for DCs'!S$4:S$111,0,0)*_xlfn.XLOOKUP($A138,Drury_beneficiary_allocation!$A$5:$A$104,Drury_beneficiary_allocation!$B$5:$B$104,0,0)</f>
        <v>0</v>
      </c>
      <c r="X138" s="360">
        <f>_xlfn.XLOOKUP($A138,'Total project cost for DCs'!$A$4:$A$111,'Total project cost for DCs'!T$4:T$111,0,0)*_xlfn.XLOOKUP($A138,Drury_beneficiary_allocation!$A$5:$A$104,Drury_beneficiary_allocation!$B$5:$B$104,0,0)</f>
        <v>0</v>
      </c>
      <c r="Y138" s="349">
        <f t="shared" si="15"/>
        <v>0</v>
      </c>
      <c r="Z138" s="349">
        <f t="shared" si="16"/>
        <v>0</v>
      </c>
      <c r="AA138" s="349"/>
      <c r="AB138" s="353">
        <v>0</v>
      </c>
      <c r="AC138" s="354" t="str">
        <f t="shared" si="17"/>
        <v>Arterial</v>
      </c>
      <c r="AD138" s="349"/>
      <c r="AE138" s="349"/>
      <c r="AF138" s="355">
        <f>_xlfn.XLOOKUP(A138,'P1 Date Adjustment'!B:B,'P1 Date Adjustment'!F:F,"not found",0)</f>
        <v>2050</v>
      </c>
      <c r="AG138" s="349">
        <f t="shared" si="18"/>
        <v>0</v>
      </c>
      <c r="AI138" s="360"/>
      <c r="AJ138" s="360"/>
    </row>
    <row r="139" spans="1:36" ht="30" x14ac:dyDescent="0.25">
      <c r="A139" s="129" t="s">
        <v>346</v>
      </c>
      <c r="B139" s="358" t="s">
        <v>347</v>
      </c>
      <c r="C139" s="358" t="str">
        <f>_xlfn.XLOOKUP($A139,'Total project cost for DCs'!A:A,'Total project cost for DCs'!C:C,"Not found",0)</f>
        <v>2-lane urban- new road layout with active modes on both sides (TDM)</v>
      </c>
      <c r="D139" s="355" t="s">
        <v>155</v>
      </c>
      <c r="E139" s="355" t="s">
        <v>227</v>
      </c>
      <c r="H139" s="355" t="s">
        <v>827</v>
      </c>
      <c r="I139" s="359">
        <f>_xlfn.XLOOKUP($H139,DC_growth_AGS!$A$665:$A$673,DC_growth_AGS!$O$665:$O$673,"Not found",0)</f>
        <v>0.61831421301771872</v>
      </c>
      <c r="J139" s="355">
        <v>2044</v>
      </c>
      <c r="K139" s="360">
        <f>_xlfn.XLOOKUP($A139,'Total project cost for DCs'!$A$4:$A$111,'Total project cost for DCs'!G$4:G$111,0,0)*_xlfn.XLOOKUP($A139,Drury_beneficiary_allocation!$A$5:$A$104,Drury_beneficiary_allocation!$B$5:$B$104,0,0)</f>
        <v>0</v>
      </c>
      <c r="L139" s="360">
        <f>_xlfn.XLOOKUP($A139,'Total project cost for DCs'!$A$4:$A$111,'Total project cost for DCs'!H$4:H$111,0,0)*_xlfn.XLOOKUP($A139,Drury_beneficiary_allocation!$A$5:$A$104,Drury_beneficiary_allocation!$B$5:$B$104,0,0)</f>
        <v>0</v>
      </c>
      <c r="M139" s="360">
        <f>_xlfn.XLOOKUP($A139,'Total project cost for DCs'!$A$4:$A$111,'Total project cost for DCs'!I$4:I$111,0,0)*_xlfn.XLOOKUP($A139,Drury_beneficiary_allocation!$A$5:$A$104,Drury_beneficiary_allocation!$B$5:$B$104,0,0)</f>
        <v>0</v>
      </c>
      <c r="N139" s="360">
        <f>_xlfn.XLOOKUP($A139,'Total project cost for DCs'!$A$4:$A$111,'Total project cost for DCs'!J$4:J$111,0,0)*_xlfn.XLOOKUP($A139,Drury_beneficiary_allocation!$A$5:$A$104,Drury_beneficiary_allocation!$B$5:$B$104,0,0)</f>
        <v>0</v>
      </c>
      <c r="O139" s="360">
        <f>_xlfn.XLOOKUP($A139,'Total project cost for DCs'!$A$4:$A$111,'Total project cost for DCs'!K$4:K$111,0,0)*_xlfn.XLOOKUP($A139,Drury_beneficiary_allocation!$A$5:$A$104,Drury_beneficiary_allocation!$B$5:$B$104,0,0)</f>
        <v>0</v>
      </c>
      <c r="P139" s="360">
        <f>_xlfn.XLOOKUP($A139,'Total project cost for DCs'!$A$4:$A$111,'Total project cost for DCs'!L$4:L$111,0,0)*_xlfn.XLOOKUP($A139,Drury_beneficiary_allocation!$A$5:$A$104,Drury_beneficiary_allocation!$B$5:$B$104,0,0)</f>
        <v>0</v>
      </c>
      <c r="Q139" s="360">
        <f>_xlfn.XLOOKUP($A139,'Total project cost for DCs'!$A$4:$A$111,'Total project cost for DCs'!M$4:M$111,0,0)*_xlfn.XLOOKUP($A139,Drury_beneficiary_allocation!$A$5:$A$104,Drury_beneficiary_allocation!$B$5:$B$104,0,0)</f>
        <v>0</v>
      </c>
      <c r="R139" s="360">
        <f>_xlfn.XLOOKUP($A139,'Total project cost for DCs'!$A$4:$A$111,'Total project cost for DCs'!N$4:N$111,0,0)*_xlfn.XLOOKUP($A139,Drury_beneficiary_allocation!$A$5:$A$104,Drury_beneficiary_allocation!$B$5:$B$104,0,0)</f>
        <v>0</v>
      </c>
      <c r="S139" s="360">
        <f>_xlfn.XLOOKUP($A139,'Total project cost for DCs'!$A$4:$A$111,'Total project cost for DCs'!O$4:O$111,0,0)*_xlfn.XLOOKUP($A139,Drury_beneficiary_allocation!$A$5:$A$104,Drury_beneficiary_allocation!$B$5:$B$104,0,0)</f>
        <v>0</v>
      </c>
      <c r="T139" s="360">
        <f>_xlfn.XLOOKUP($A139,'Total project cost for DCs'!$A$4:$A$111,'Total project cost for DCs'!P$4:P$111,0,0)*_xlfn.XLOOKUP($A139,Drury_beneficiary_allocation!$A$5:$A$104,Drury_beneficiary_allocation!$B$5:$B$104,0,0)</f>
        <v>0</v>
      </c>
      <c r="U139" s="360">
        <f>_xlfn.XLOOKUP($A139,'Total project cost for DCs'!$A$4:$A$111,'Total project cost for DCs'!Q$4:Q$111,0,0)*_xlfn.XLOOKUP($A139,Drury_beneficiary_allocation!$A$5:$A$104,Drury_beneficiary_allocation!$B$5:$B$104,0,0)</f>
        <v>0</v>
      </c>
      <c r="V139" s="360">
        <f>_xlfn.XLOOKUP($A139,'Total project cost for DCs'!$A$4:$A$111,'Total project cost for DCs'!R$4:R$111,0,0)*_xlfn.XLOOKUP($A139,Drury_beneficiary_allocation!$A$5:$A$104,Drury_beneficiary_allocation!$B$5:$B$104,0,0)</f>
        <v>0</v>
      </c>
      <c r="W139" s="360">
        <f>_xlfn.XLOOKUP($A139,'Total project cost for DCs'!$A$4:$A$111,'Total project cost for DCs'!S$4:S$111,0,0)*_xlfn.XLOOKUP($A139,Drury_beneficiary_allocation!$A$5:$A$104,Drury_beneficiary_allocation!$B$5:$B$104,0,0)</f>
        <v>0</v>
      </c>
      <c r="X139" s="360">
        <f>_xlfn.XLOOKUP($A139,'Total project cost for DCs'!$A$4:$A$111,'Total project cost for DCs'!T$4:T$111,0,0)*_xlfn.XLOOKUP($A139,Drury_beneficiary_allocation!$A$5:$A$104,Drury_beneficiary_allocation!$B$5:$B$104,0,0)</f>
        <v>0</v>
      </c>
      <c r="Y139" s="349">
        <f t="shared" si="15"/>
        <v>0</v>
      </c>
      <c r="Z139" s="349">
        <f t="shared" si="16"/>
        <v>0</v>
      </c>
      <c r="AA139" s="349"/>
      <c r="AB139" s="353">
        <v>0</v>
      </c>
      <c r="AC139" s="354" t="str">
        <f t="shared" si="17"/>
        <v>Arterial</v>
      </c>
      <c r="AD139" s="349"/>
      <c r="AE139" s="349"/>
      <c r="AF139" s="355">
        <f>_xlfn.XLOOKUP(A139,'P1 Date Adjustment'!B:B,'P1 Date Adjustment'!F:F,"not found",0)</f>
        <v>2044</v>
      </c>
      <c r="AG139" s="349">
        <f t="shared" si="18"/>
        <v>0</v>
      </c>
      <c r="AI139" s="360"/>
      <c r="AJ139" s="360"/>
    </row>
    <row r="140" spans="1:36" x14ac:dyDescent="0.25">
      <c r="A140" s="129" t="s">
        <v>348</v>
      </c>
      <c r="B140" s="358" t="s">
        <v>347</v>
      </c>
      <c r="C140" s="358" t="str">
        <f>_xlfn.XLOOKUP($A140,'Total project cost for DCs'!A:A,'Total project cost for DCs'!C:C,"Not found",0)</f>
        <v>2-lane urban- bridge construction</v>
      </c>
      <c r="D140" s="355" t="s">
        <v>155</v>
      </c>
      <c r="E140" s="355" t="s">
        <v>345</v>
      </c>
      <c r="H140" s="355" t="s">
        <v>827</v>
      </c>
      <c r="I140" s="359">
        <f>_xlfn.XLOOKUP($H140,DC_growth_AGS!$A$665:$A$673,DC_growth_AGS!$O$665:$O$673,"Not found",0)</f>
        <v>0.61831421301771872</v>
      </c>
      <c r="J140" s="355">
        <v>2044</v>
      </c>
      <c r="K140" s="360">
        <f>_xlfn.XLOOKUP($A140,'Total project cost for DCs'!$A$4:$A$111,'Total project cost for DCs'!G$4:G$111,0,0)*_xlfn.XLOOKUP($A140,Drury_beneficiary_allocation!$A$5:$A$104,Drury_beneficiary_allocation!$B$5:$B$104,0,0)</f>
        <v>0</v>
      </c>
      <c r="L140" s="360">
        <f>_xlfn.XLOOKUP($A140,'Total project cost for DCs'!$A$4:$A$111,'Total project cost for DCs'!H$4:H$111,0,0)*_xlfn.XLOOKUP($A140,Drury_beneficiary_allocation!$A$5:$A$104,Drury_beneficiary_allocation!$B$5:$B$104,0,0)</f>
        <v>0</v>
      </c>
      <c r="M140" s="360">
        <f>_xlfn.XLOOKUP($A140,'Total project cost for DCs'!$A$4:$A$111,'Total project cost for DCs'!I$4:I$111,0,0)*_xlfn.XLOOKUP($A140,Drury_beneficiary_allocation!$A$5:$A$104,Drury_beneficiary_allocation!$B$5:$B$104,0,0)</f>
        <v>0</v>
      </c>
      <c r="N140" s="360">
        <f>_xlfn.XLOOKUP($A140,'Total project cost for DCs'!$A$4:$A$111,'Total project cost for DCs'!J$4:J$111,0,0)*_xlfn.XLOOKUP($A140,Drury_beneficiary_allocation!$A$5:$A$104,Drury_beneficiary_allocation!$B$5:$B$104,0,0)</f>
        <v>0</v>
      </c>
      <c r="O140" s="360">
        <f>_xlfn.XLOOKUP($A140,'Total project cost for DCs'!$A$4:$A$111,'Total project cost for DCs'!K$4:K$111,0,0)*_xlfn.XLOOKUP($A140,Drury_beneficiary_allocation!$A$5:$A$104,Drury_beneficiary_allocation!$B$5:$B$104,0,0)</f>
        <v>0</v>
      </c>
      <c r="P140" s="360">
        <f>_xlfn.XLOOKUP($A140,'Total project cost for DCs'!$A$4:$A$111,'Total project cost for DCs'!L$4:L$111,0,0)*_xlfn.XLOOKUP($A140,Drury_beneficiary_allocation!$A$5:$A$104,Drury_beneficiary_allocation!$B$5:$B$104,0,0)</f>
        <v>0</v>
      </c>
      <c r="Q140" s="360">
        <f>_xlfn.XLOOKUP($A140,'Total project cost for DCs'!$A$4:$A$111,'Total project cost for DCs'!M$4:M$111,0,0)*_xlfn.XLOOKUP($A140,Drury_beneficiary_allocation!$A$5:$A$104,Drury_beneficiary_allocation!$B$5:$B$104,0,0)</f>
        <v>0</v>
      </c>
      <c r="R140" s="360">
        <f>_xlfn.XLOOKUP($A140,'Total project cost for DCs'!$A$4:$A$111,'Total project cost for DCs'!N$4:N$111,0,0)*_xlfn.XLOOKUP($A140,Drury_beneficiary_allocation!$A$5:$A$104,Drury_beneficiary_allocation!$B$5:$B$104,0,0)</f>
        <v>0</v>
      </c>
      <c r="S140" s="360">
        <f>_xlfn.XLOOKUP($A140,'Total project cost for DCs'!$A$4:$A$111,'Total project cost for DCs'!O$4:O$111,0,0)*_xlfn.XLOOKUP($A140,Drury_beneficiary_allocation!$A$5:$A$104,Drury_beneficiary_allocation!$B$5:$B$104,0,0)</f>
        <v>0</v>
      </c>
      <c r="T140" s="360">
        <f>_xlfn.XLOOKUP($A140,'Total project cost for DCs'!$A$4:$A$111,'Total project cost for DCs'!P$4:P$111,0,0)*_xlfn.XLOOKUP($A140,Drury_beneficiary_allocation!$A$5:$A$104,Drury_beneficiary_allocation!$B$5:$B$104,0,0)</f>
        <v>0</v>
      </c>
      <c r="U140" s="360">
        <f>_xlfn.XLOOKUP($A140,'Total project cost for DCs'!$A$4:$A$111,'Total project cost for DCs'!Q$4:Q$111,0,0)*_xlfn.XLOOKUP($A140,Drury_beneficiary_allocation!$A$5:$A$104,Drury_beneficiary_allocation!$B$5:$B$104,0,0)</f>
        <v>0</v>
      </c>
      <c r="V140" s="360">
        <f>_xlfn.XLOOKUP($A140,'Total project cost for DCs'!$A$4:$A$111,'Total project cost for DCs'!R$4:R$111,0,0)*_xlfn.XLOOKUP($A140,Drury_beneficiary_allocation!$A$5:$A$104,Drury_beneficiary_allocation!$B$5:$B$104,0,0)</f>
        <v>0</v>
      </c>
      <c r="W140" s="360">
        <f>_xlfn.XLOOKUP($A140,'Total project cost for DCs'!$A$4:$A$111,'Total project cost for DCs'!S$4:S$111,0,0)*_xlfn.XLOOKUP($A140,Drury_beneficiary_allocation!$A$5:$A$104,Drury_beneficiary_allocation!$B$5:$B$104,0,0)</f>
        <v>0</v>
      </c>
      <c r="X140" s="360">
        <f>_xlfn.XLOOKUP($A140,'Total project cost for DCs'!$A$4:$A$111,'Total project cost for DCs'!T$4:T$111,0,0)*_xlfn.XLOOKUP($A140,Drury_beneficiary_allocation!$A$5:$A$104,Drury_beneficiary_allocation!$B$5:$B$104,0,0)</f>
        <v>0</v>
      </c>
      <c r="Y140" s="349">
        <f t="shared" si="15"/>
        <v>0</v>
      </c>
      <c r="Z140" s="349">
        <f t="shared" si="16"/>
        <v>0</v>
      </c>
      <c r="AA140" s="349"/>
      <c r="AB140" s="353">
        <v>0</v>
      </c>
      <c r="AC140" s="354" t="str">
        <f t="shared" si="17"/>
        <v>Arterial</v>
      </c>
      <c r="AD140" s="349"/>
      <c r="AE140" s="349"/>
      <c r="AF140" s="355">
        <f>_xlfn.XLOOKUP(A140,'P1 Date Adjustment'!B:B,'P1 Date Adjustment'!F:F,"not found",0)</f>
        <v>2044</v>
      </c>
      <c r="AG140" s="349">
        <f t="shared" si="18"/>
        <v>0</v>
      </c>
      <c r="AI140" s="360"/>
      <c r="AJ140" s="360"/>
    </row>
    <row r="141" spans="1:36" ht="30" x14ac:dyDescent="0.25">
      <c r="A141" s="129" t="s">
        <v>350</v>
      </c>
      <c r="B141" s="358" t="s">
        <v>347</v>
      </c>
      <c r="C141" s="358" t="str">
        <f>_xlfn.XLOOKUP($A141,'Total project cost for DCs'!A:A,'Total project cost for DCs'!C:C,"Not found",0)</f>
        <v>4-lane urban- upgrade 2-lane urban with active modes on both sides (SGA design)</v>
      </c>
      <c r="D141" s="355" t="s">
        <v>155</v>
      </c>
      <c r="E141" s="355" t="s">
        <v>231</v>
      </c>
      <c r="H141" s="355" t="s">
        <v>827</v>
      </c>
      <c r="I141" s="359">
        <f>_xlfn.XLOOKUP($H141,DC_growth_AGS!$A$665:$A$673,DC_growth_AGS!$O$665:$O$673,"Not found",0)</f>
        <v>0.61831421301771872</v>
      </c>
      <c r="J141" s="355">
        <v>2049</v>
      </c>
      <c r="K141" s="360">
        <f>_xlfn.XLOOKUP($A141,'Total project cost for DCs'!$A$4:$A$111,'Total project cost for DCs'!G$4:G$111,0,0)*_xlfn.XLOOKUP($A141,Drury_beneficiary_allocation!$A$5:$A$104,Drury_beneficiary_allocation!$B$5:$B$104,0,0)</f>
        <v>0</v>
      </c>
      <c r="L141" s="360">
        <f>_xlfn.XLOOKUP($A141,'Total project cost for DCs'!$A$4:$A$111,'Total project cost for DCs'!H$4:H$111,0,0)*_xlfn.XLOOKUP($A141,Drury_beneficiary_allocation!$A$5:$A$104,Drury_beneficiary_allocation!$B$5:$B$104,0,0)</f>
        <v>0</v>
      </c>
      <c r="M141" s="360">
        <f>_xlfn.XLOOKUP($A141,'Total project cost for DCs'!$A$4:$A$111,'Total project cost for DCs'!I$4:I$111,0,0)*_xlfn.XLOOKUP($A141,Drury_beneficiary_allocation!$A$5:$A$104,Drury_beneficiary_allocation!$B$5:$B$104,0,0)</f>
        <v>0</v>
      </c>
      <c r="N141" s="360">
        <f>_xlfn.XLOOKUP($A141,'Total project cost for DCs'!$A$4:$A$111,'Total project cost for DCs'!J$4:J$111,0,0)*_xlfn.XLOOKUP($A141,Drury_beneficiary_allocation!$A$5:$A$104,Drury_beneficiary_allocation!$B$5:$B$104,0,0)</f>
        <v>0</v>
      </c>
      <c r="O141" s="360">
        <f>_xlfn.XLOOKUP($A141,'Total project cost for DCs'!$A$4:$A$111,'Total project cost for DCs'!K$4:K$111,0,0)*_xlfn.XLOOKUP($A141,Drury_beneficiary_allocation!$A$5:$A$104,Drury_beneficiary_allocation!$B$5:$B$104,0,0)</f>
        <v>0</v>
      </c>
      <c r="P141" s="360">
        <f>_xlfn.XLOOKUP($A141,'Total project cost for DCs'!$A$4:$A$111,'Total project cost for DCs'!L$4:L$111,0,0)*_xlfn.XLOOKUP($A141,Drury_beneficiary_allocation!$A$5:$A$104,Drury_beneficiary_allocation!$B$5:$B$104,0,0)</f>
        <v>0</v>
      </c>
      <c r="Q141" s="360">
        <f>_xlfn.XLOOKUP($A141,'Total project cost for DCs'!$A$4:$A$111,'Total project cost for DCs'!M$4:M$111,0,0)*_xlfn.XLOOKUP($A141,Drury_beneficiary_allocation!$A$5:$A$104,Drury_beneficiary_allocation!$B$5:$B$104,0,0)</f>
        <v>0</v>
      </c>
      <c r="R141" s="360">
        <f>_xlfn.XLOOKUP($A141,'Total project cost for DCs'!$A$4:$A$111,'Total project cost for DCs'!N$4:N$111,0,0)*_xlfn.XLOOKUP($A141,Drury_beneficiary_allocation!$A$5:$A$104,Drury_beneficiary_allocation!$B$5:$B$104,0,0)</f>
        <v>0</v>
      </c>
      <c r="S141" s="360">
        <f>_xlfn.XLOOKUP($A141,'Total project cost for DCs'!$A$4:$A$111,'Total project cost for DCs'!O$4:O$111,0,0)*_xlfn.XLOOKUP($A141,Drury_beneficiary_allocation!$A$5:$A$104,Drury_beneficiary_allocation!$B$5:$B$104,0,0)</f>
        <v>0</v>
      </c>
      <c r="T141" s="360">
        <f>_xlfn.XLOOKUP($A141,'Total project cost for DCs'!$A$4:$A$111,'Total project cost for DCs'!P$4:P$111,0,0)*_xlfn.XLOOKUP($A141,Drury_beneficiary_allocation!$A$5:$A$104,Drury_beneficiary_allocation!$B$5:$B$104,0,0)</f>
        <v>0</v>
      </c>
      <c r="U141" s="360">
        <f>_xlfn.XLOOKUP($A141,'Total project cost for DCs'!$A$4:$A$111,'Total project cost for DCs'!Q$4:Q$111,0,0)*_xlfn.XLOOKUP($A141,Drury_beneficiary_allocation!$A$5:$A$104,Drury_beneficiary_allocation!$B$5:$B$104,0,0)</f>
        <v>0</v>
      </c>
      <c r="V141" s="360">
        <f>_xlfn.XLOOKUP($A141,'Total project cost for DCs'!$A$4:$A$111,'Total project cost for DCs'!R$4:R$111,0,0)*_xlfn.XLOOKUP($A141,Drury_beneficiary_allocation!$A$5:$A$104,Drury_beneficiary_allocation!$B$5:$B$104,0,0)</f>
        <v>0</v>
      </c>
      <c r="W141" s="360">
        <f>_xlfn.XLOOKUP($A141,'Total project cost for DCs'!$A$4:$A$111,'Total project cost for DCs'!S$4:S$111,0,0)*_xlfn.XLOOKUP($A141,Drury_beneficiary_allocation!$A$5:$A$104,Drury_beneficiary_allocation!$B$5:$B$104,0,0)</f>
        <v>0</v>
      </c>
      <c r="X141" s="360">
        <f>_xlfn.XLOOKUP($A141,'Total project cost for DCs'!$A$4:$A$111,'Total project cost for DCs'!T$4:T$111,0,0)*_xlfn.XLOOKUP($A141,Drury_beneficiary_allocation!$A$5:$A$104,Drury_beneficiary_allocation!$B$5:$B$104,0,0)</f>
        <v>0</v>
      </c>
      <c r="Y141" s="349">
        <f t="shared" si="15"/>
        <v>0</v>
      </c>
      <c r="Z141" s="349">
        <f t="shared" si="16"/>
        <v>0</v>
      </c>
      <c r="AA141" s="349"/>
      <c r="AB141" s="353">
        <v>0</v>
      </c>
      <c r="AC141" s="354" t="str">
        <f t="shared" si="17"/>
        <v>Arterial</v>
      </c>
      <c r="AD141" s="349"/>
      <c r="AE141" s="349"/>
      <c r="AF141" s="355">
        <f>_xlfn.XLOOKUP(A141,'P1 Date Adjustment'!B:B,'P1 Date Adjustment'!F:F,"not found",0)</f>
        <v>2049</v>
      </c>
      <c r="AG141" s="349">
        <f t="shared" si="18"/>
        <v>0</v>
      </c>
      <c r="AI141" s="360"/>
      <c r="AJ141" s="360"/>
    </row>
    <row r="142" spans="1:36" x14ac:dyDescent="0.25">
      <c r="A142" s="129" t="s">
        <v>352</v>
      </c>
      <c r="B142" s="358" t="s">
        <v>347</v>
      </c>
      <c r="C142" s="358" t="str">
        <f>_xlfn.XLOOKUP($A142,'Total project cost for DCs'!A:A,'Total project cost for DCs'!C:C,"Not found",0)</f>
        <v>4-lane urban- Bridge Widening</v>
      </c>
      <c r="D142" s="355" t="s">
        <v>155</v>
      </c>
      <c r="E142" s="355" t="s">
        <v>345</v>
      </c>
      <c r="H142" s="355" t="s">
        <v>827</v>
      </c>
      <c r="I142" s="359">
        <f>_xlfn.XLOOKUP($H142,DC_growth_AGS!$A$665:$A$673,DC_growth_AGS!$O$665:$O$673,"Not found",0)</f>
        <v>0.61831421301771872</v>
      </c>
      <c r="J142" s="355">
        <v>2049</v>
      </c>
      <c r="K142" s="360">
        <f>_xlfn.XLOOKUP($A142,'Total project cost for DCs'!$A$4:$A$111,'Total project cost for DCs'!G$4:G$111,0,0)*_xlfn.XLOOKUP($A142,Drury_beneficiary_allocation!$A$5:$A$104,Drury_beneficiary_allocation!$B$5:$B$104,0,0)</f>
        <v>0</v>
      </c>
      <c r="L142" s="360">
        <f>_xlfn.XLOOKUP($A142,'Total project cost for DCs'!$A$4:$A$111,'Total project cost for DCs'!H$4:H$111,0,0)*_xlfn.XLOOKUP($A142,Drury_beneficiary_allocation!$A$5:$A$104,Drury_beneficiary_allocation!$B$5:$B$104,0,0)</f>
        <v>0</v>
      </c>
      <c r="M142" s="360">
        <f>_xlfn.XLOOKUP($A142,'Total project cost for DCs'!$A$4:$A$111,'Total project cost for DCs'!I$4:I$111,0,0)*_xlfn.XLOOKUP($A142,Drury_beneficiary_allocation!$A$5:$A$104,Drury_beneficiary_allocation!$B$5:$B$104,0,0)</f>
        <v>0</v>
      </c>
      <c r="N142" s="360">
        <f>_xlfn.XLOOKUP($A142,'Total project cost for DCs'!$A$4:$A$111,'Total project cost for DCs'!J$4:J$111,0,0)*_xlfn.XLOOKUP($A142,Drury_beneficiary_allocation!$A$5:$A$104,Drury_beneficiary_allocation!$B$5:$B$104,0,0)</f>
        <v>0</v>
      </c>
      <c r="O142" s="360">
        <f>_xlfn.XLOOKUP($A142,'Total project cost for DCs'!$A$4:$A$111,'Total project cost for DCs'!K$4:K$111,0,0)*_xlfn.XLOOKUP($A142,Drury_beneficiary_allocation!$A$5:$A$104,Drury_beneficiary_allocation!$B$5:$B$104,0,0)</f>
        <v>0</v>
      </c>
      <c r="P142" s="360">
        <f>_xlfn.XLOOKUP($A142,'Total project cost for DCs'!$A$4:$A$111,'Total project cost for DCs'!L$4:L$111,0,0)*_xlfn.XLOOKUP($A142,Drury_beneficiary_allocation!$A$5:$A$104,Drury_beneficiary_allocation!$B$5:$B$104,0,0)</f>
        <v>0</v>
      </c>
      <c r="Q142" s="360">
        <f>_xlfn.XLOOKUP($A142,'Total project cost for DCs'!$A$4:$A$111,'Total project cost for DCs'!M$4:M$111,0,0)*_xlfn.XLOOKUP($A142,Drury_beneficiary_allocation!$A$5:$A$104,Drury_beneficiary_allocation!$B$5:$B$104,0,0)</f>
        <v>0</v>
      </c>
      <c r="R142" s="360">
        <f>_xlfn.XLOOKUP($A142,'Total project cost for DCs'!$A$4:$A$111,'Total project cost for DCs'!N$4:N$111,0,0)*_xlfn.XLOOKUP($A142,Drury_beneficiary_allocation!$A$5:$A$104,Drury_beneficiary_allocation!$B$5:$B$104,0,0)</f>
        <v>0</v>
      </c>
      <c r="S142" s="360">
        <f>_xlfn.XLOOKUP($A142,'Total project cost for DCs'!$A$4:$A$111,'Total project cost for DCs'!O$4:O$111,0,0)*_xlfn.XLOOKUP($A142,Drury_beneficiary_allocation!$A$5:$A$104,Drury_beneficiary_allocation!$B$5:$B$104,0,0)</f>
        <v>0</v>
      </c>
      <c r="T142" s="360">
        <f>_xlfn.XLOOKUP($A142,'Total project cost for DCs'!$A$4:$A$111,'Total project cost for DCs'!P$4:P$111,0,0)*_xlfn.XLOOKUP($A142,Drury_beneficiary_allocation!$A$5:$A$104,Drury_beneficiary_allocation!$B$5:$B$104,0,0)</f>
        <v>0</v>
      </c>
      <c r="U142" s="360">
        <f>_xlfn.XLOOKUP($A142,'Total project cost for DCs'!$A$4:$A$111,'Total project cost for DCs'!Q$4:Q$111,0,0)*_xlfn.XLOOKUP($A142,Drury_beneficiary_allocation!$A$5:$A$104,Drury_beneficiary_allocation!$B$5:$B$104,0,0)</f>
        <v>0</v>
      </c>
      <c r="V142" s="360">
        <f>_xlfn.XLOOKUP($A142,'Total project cost for DCs'!$A$4:$A$111,'Total project cost for DCs'!R$4:R$111,0,0)*_xlfn.XLOOKUP($A142,Drury_beneficiary_allocation!$A$5:$A$104,Drury_beneficiary_allocation!$B$5:$B$104,0,0)</f>
        <v>0</v>
      </c>
      <c r="W142" s="360">
        <f>_xlfn.XLOOKUP($A142,'Total project cost for DCs'!$A$4:$A$111,'Total project cost for DCs'!S$4:S$111,0,0)*_xlfn.XLOOKUP($A142,Drury_beneficiary_allocation!$A$5:$A$104,Drury_beneficiary_allocation!$B$5:$B$104,0,0)</f>
        <v>0</v>
      </c>
      <c r="X142" s="360">
        <f>_xlfn.XLOOKUP($A142,'Total project cost for DCs'!$A$4:$A$111,'Total project cost for DCs'!T$4:T$111,0,0)*_xlfn.XLOOKUP($A142,Drury_beneficiary_allocation!$A$5:$A$104,Drury_beneficiary_allocation!$B$5:$B$104,0,0)</f>
        <v>0</v>
      </c>
      <c r="Y142" s="349">
        <f t="shared" si="15"/>
        <v>0</v>
      </c>
      <c r="Z142" s="349">
        <f t="shared" si="16"/>
        <v>0</v>
      </c>
      <c r="AA142" s="349"/>
      <c r="AB142" s="353">
        <v>0</v>
      </c>
      <c r="AC142" s="354" t="str">
        <f t="shared" si="17"/>
        <v>Arterial</v>
      </c>
      <c r="AD142" s="349"/>
      <c r="AE142" s="349"/>
      <c r="AF142" s="355">
        <f>_xlfn.XLOOKUP(A142,'P1 Date Adjustment'!B:B,'P1 Date Adjustment'!F:F,"not found",0)</f>
        <v>2049</v>
      </c>
      <c r="AG142" s="349">
        <f t="shared" si="18"/>
        <v>0</v>
      </c>
      <c r="AI142" s="360"/>
      <c r="AJ142" s="360"/>
    </row>
    <row r="143" spans="1:36" ht="30" x14ac:dyDescent="0.25">
      <c r="A143" s="129" t="s">
        <v>365</v>
      </c>
      <c r="B143" s="358" t="s">
        <v>363</v>
      </c>
      <c r="C143" s="358" t="str">
        <f>_xlfn.XLOOKUP($A143,'Total project cost for DCs'!A:A,'Total project cost for DCs'!C:C,"Not found",0)</f>
        <v>4-lane urban- upgrade 2-lane urban excl bridge</v>
      </c>
      <c r="D143" s="355" t="s">
        <v>155</v>
      </c>
      <c r="E143" s="355" t="s">
        <v>231</v>
      </c>
      <c r="H143" s="355" t="s">
        <v>827</v>
      </c>
      <c r="I143" s="359">
        <f>_xlfn.XLOOKUP($H143,DC_growth_AGS!$A$665:$A$673,DC_growth_AGS!$O$665:$O$673,"Not found",0)</f>
        <v>0.61831421301771872</v>
      </c>
      <c r="J143" s="355">
        <v>2047</v>
      </c>
      <c r="K143" s="360">
        <f>_xlfn.XLOOKUP($A143,'Total project cost for DCs'!$A$4:$A$111,'Total project cost for DCs'!G$4:G$111,0,0)*_xlfn.XLOOKUP($A143,Drury_beneficiary_allocation!$A$5:$A$104,Drury_beneficiary_allocation!$B$5:$B$104,0,0)</f>
        <v>0</v>
      </c>
      <c r="L143" s="360">
        <f>_xlfn.XLOOKUP($A143,'Total project cost for DCs'!$A$4:$A$111,'Total project cost for DCs'!H$4:H$111,0,0)*_xlfn.XLOOKUP($A143,Drury_beneficiary_allocation!$A$5:$A$104,Drury_beneficiary_allocation!$B$5:$B$104,0,0)</f>
        <v>0</v>
      </c>
      <c r="M143" s="360">
        <f>_xlfn.XLOOKUP($A143,'Total project cost for DCs'!$A$4:$A$111,'Total project cost for DCs'!I$4:I$111,0,0)*_xlfn.XLOOKUP($A143,Drury_beneficiary_allocation!$A$5:$A$104,Drury_beneficiary_allocation!$B$5:$B$104,0,0)</f>
        <v>0</v>
      </c>
      <c r="N143" s="360">
        <f>_xlfn.XLOOKUP($A143,'Total project cost for DCs'!$A$4:$A$111,'Total project cost for DCs'!J$4:J$111,0,0)*_xlfn.XLOOKUP($A143,Drury_beneficiary_allocation!$A$5:$A$104,Drury_beneficiary_allocation!$B$5:$B$104,0,0)</f>
        <v>0</v>
      </c>
      <c r="O143" s="360">
        <f>_xlfn.XLOOKUP($A143,'Total project cost for DCs'!$A$4:$A$111,'Total project cost for DCs'!K$4:K$111,0,0)*_xlfn.XLOOKUP($A143,Drury_beneficiary_allocation!$A$5:$A$104,Drury_beneficiary_allocation!$B$5:$B$104,0,0)</f>
        <v>0</v>
      </c>
      <c r="P143" s="360">
        <f>_xlfn.XLOOKUP($A143,'Total project cost for DCs'!$A$4:$A$111,'Total project cost for DCs'!L$4:L$111,0,0)*_xlfn.XLOOKUP($A143,Drury_beneficiary_allocation!$A$5:$A$104,Drury_beneficiary_allocation!$B$5:$B$104,0,0)</f>
        <v>0</v>
      </c>
      <c r="Q143" s="360">
        <f>_xlfn.XLOOKUP($A143,'Total project cost for DCs'!$A$4:$A$111,'Total project cost for DCs'!M$4:M$111,0,0)*_xlfn.XLOOKUP($A143,Drury_beneficiary_allocation!$A$5:$A$104,Drury_beneficiary_allocation!$B$5:$B$104,0,0)</f>
        <v>0</v>
      </c>
      <c r="R143" s="360">
        <f>_xlfn.XLOOKUP($A143,'Total project cost for DCs'!$A$4:$A$111,'Total project cost for DCs'!N$4:N$111,0,0)*_xlfn.XLOOKUP($A143,Drury_beneficiary_allocation!$A$5:$A$104,Drury_beneficiary_allocation!$B$5:$B$104,0,0)</f>
        <v>0</v>
      </c>
      <c r="S143" s="360">
        <f>_xlfn.XLOOKUP($A143,'Total project cost for DCs'!$A$4:$A$111,'Total project cost for DCs'!O$4:O$111,0,0)*_xlfn.XLOOKUP($A143,Drury_beneficiary_allocation!$A$5:$A$104,Drury_beneficiary_allocation!$B$5:$B$104,0,0)</f>
        <v>0</v>
      </c>
      <c r="T143" s="360">
        <f>_xlfn.XLOOKUP($A143,'Total project cost for DCs'!$A$4:$A$111,'Total project cost for DCs'!P$4:P$111,0,0)*_xlfn.XLOOKUP($A143,Drury_beneficiary_allocation!$A$5:$A$104,Drury_beneficiary_allocation!$B$5:$B$104,0,0)</f>
        <v>0</v>
      </c>
      <c r="U143" s="360">
        <f>_xlfn.XLOOKUP($A143,'Total project cost for DCs'!$A$4:$A$111,'Total project cost for DCs'!Q$4:Q$111,0,0)*_xlfn.XLOOKUP($A143,Drury_beneficiary_allocation!$A$5:$A$104,Drury_beneficiary_allocation!$B$5:$B$104,0,0)</f>
        <v>0</v>
      </c>
      <c r="V143" s="360">
        <f>_xlfn.XLOOKUP($A143,'Total project cost for DCs'!$A$4:$A$111,'Total project cost for DCs'!R$4:R$111,0,0)*_xlfn.XLOOKUP($A143,Drury_beneficiary_allocation!$A$5:$A$104,Drury_beneficiary_allocation!$B$5:$B$104,0,0)</f>
        <v>0</v>
      </c>
      <c r="W143" s="360">
        <f>_xlfn.XLOOKUP($A143,'Total project cost for DCs'!$A$4:$A$111,'Total project cost for DCs'!S$4:S$111,0,0)*_xlfn.XLOOKUP($A143,Drury_beneficiary_allocation!$A$5:$A$104,Drury_beneficiary_allocation!$B$5:$B$104,0,0)</f>
        <v>0</v>
      </c>
      <c r="X143" s="360">
        <f>_xlfn.XLOOKUP($A143,'Total project cost for DCs'!$A$4:$A$111,'Total project cost for DCs'!T$4:T$111,0,0)*_xlfn.XLOOKUP($A143,Drury_beneficiary_allocation!$A$5:$A$104,Drury_beneficiary_allocation!$B$5:$B$104,0,0)</f>
        <v>0</v>
      </c>
      <c r="Y143" s="349">
        <f t="shared" si="15"/>
        <v>0</v>
      </c>
      <c r="Z143" s="349">
        <f t="shared" si="16"/>
        <v>0</v>
      </c>
      <c r="AA143" s="349"/>
      <c r="AB143" s="353">
        <v>0</v>
      </c>
      <c r="AC143" s="354" t="str">
        <f t="shared" si="17"/>
        <v>Arterial</v>
      </c>
      <c r="AD143" s="349"/>
      <c r="AE143" s="349"/>
      <c r="AF143" s="355">
        <f>_xlfn.XLOOKUP(A143,'P1 Date Adjustment'!B:B,'P1 Date Adjustment'!F:F,"not found",0)</f>
        <v>2047</v>
      </c>
      <c r="AG143" s="349">
        <f t="shared" si="18"/>
        <v>0</v>
      </c>
      <c r="AI143" s="360"/>
      <c r="AJ143" s="360"/>
    </row>
    <row r="144" spans="1:36" ht="30" x14ac:dyDescent="0.25">
      <c r="A144" s="129" t="s">
        <v>367</v>
      </c>
      <c r="B144" s="358" t="s">
        <v>363</v>
      </c>
      <c r="C144" s="358" t="str">
        <f>_xlfn.XLOOKUP($A144,'Total project cost for DCs'!A:A,'Total project cost for DCs'!C:C,"Not found",0)</f>
        <v>4-lane urban- upgrade 2-lane bridge widening</v>
      </c>
      <c r="D144" s="355" t="s">
        <v>155</v>
      </c>
      <c r="E144" s="355" t="s">
        <v>345</v>
      </c>
      <c r="H144" s="355" t="s">
        <v>827</v>
      </c>
      <c r="I144" s="359">
        <f>_xlfn.XLOOKUP($H144,DC_growth_AGS!$A$665:$A$673,DC_growth_AGS!$O$665:$O$673,"Not found",0)</f>
        <v>0.61831421301771872</v>
      </c>
      <c r="J144" s="355">
        <v>2047</v>
      </c>
      <c r="K144" s="360">
        <f>_xlfn.XLOOKUP($A144,'Total project cost for DCs'!$A$4:$A$111,'Total project cost for DCs'!G$4:G$111,0,0)*_xlfn.XLOOKUP($A144,Drury_beneficiary_allocation!$A$5:$A$104,Drury_beneficiary_allocation!$B$5:$B$104,0,0)</f>
        <v>0</v>
      </c>
      <c r="L144" s="360">
        <f>_xlfn.XLOOKUP($A144,'Total project cost for DCs'!$A$4:$A$111,'Total project cost for DCs'!H$4:H$111,0,0)*_xlfn.XLOOKUP($A144,Drury_beneficiary_allocation!$A$5:$A$104,Drury_beneficiary_allocation!$B$5:$B$104,0,0)</f>
        <v>0</v>
      </c>
      <c r="M144" s="360">
        <f>_xlfn.XLOOKUP($A144,'Total project cost for DCs'!$A$4:$A$111,'Total project cost for DCs'!I$4:I$111,0,0)*_xlfn.XLOOKUP($A144,Drury_beneficiary_allocation!$A$5:$A$104,Drury_beneficiary_allocation!$B$5:$B$104,0,0)</f>
        <v>0</v>
      </c>
      <c r="N144" s="360">
        <f>_xlfn.XLOOKUP($A144,'Total project cost for DCs'!$A$4:$A$111,'Total project cost for DCs'!J$4:J$111,0,0)*_xlfn.XLOOKUP($A144,Drury_beneficiary_allocation!$A$5:$A$104,Drury_beneficiary_allocation!$B$5:$B$104,0,0)</f>
        <v>0</v>
      </c>
      <c r="O144" s="360">
        <f>_xlfn.XLOOKUP($A144,'Total project cost for DCs'!$A$4:$A$111,'Total project cost for DCs'!K$4:K$111,0,0)*_xlfn.XLOOKUP($A144,Drury_beneficiary_allocation!$A$5:$A$104,Drury_beneficiary_allocation!$B$5:$B$104,0,0)</f>
        <v>0</v>
      </c>
      <c r="P144" s="360">
        <f>_xlfn.XLOOKUP($A144,'Total project cost for DCs'!$A$4:$A$111,'Total project cost for DCs'!L$4:L$111,0,0)*_xlfn.XLOOKUP($A144,Drury_beneficiary_allocation!$A$5:$A$104,Drury_beneficiary_allocation!$B$5:$B$104,0,0)</f>
        <v>0</v>
      </c>
      <c r="Q144" s="360">
        <f>_xlfn.XLOOKUP($A144,'Total project cost for DCs'!$A$4:$A$111,'Total project cost for DCs'!M$4:M$111,0,0)*_xlfn.XLOOKUP($A144,Drury_beneficiary_allocation!$A$5:$A$104,Drury_beneficiary_allocation!$B$5:$B$104,0,0)</f>
        <v>0</v>
      </c>
      <c r="R144" s="360">
        <f>_xlfn.XLOOKUP($A144,'Total project cost for DCs'!$A$4:$A$111,'Total project cost for DCs'!N$4:N$111,0,0)*_xlfn.XLOOKUP($A144,Drury_beneficiary_allocation!$A$5:$A$104,Drury_beneficiary_allocation!$B$5:$B$104,0,0)</f>
        <v>0</v>
      </c>
      <c r="S144" s="360">
        <f>_xlfn.XLOOKUP($A144,'Total project cost for DCs'!$A$4:$A$111,'Total project cost for DCs'!O$4:O$111,0,0)*_xlfn.XLOOKUP($A144,Drury_beneficiary_allocation!$A$5:$A$104,Drury_beneficiary_allocation!$B$5:$B$104,0,0)</f>
        <v>0</v>
      </c>
      <c r="T144" s="360">
        <f>_xlfn.XLOOKUP($A144,'Total project cost for DCs'!$A$4:$A$111,'Total project cost for DCs'!P$4:P$111,0,0)*_xlfn.XLOOKUP($A144,Drury_beneficiary_allocation!$A$5:$A$104,Drury_beneficiary_allocation!$B$5:$B$104,0,0)</f>
        <v>0</v>
      </c>
      <c r="U144" s="360">
        <f>_xlfn.XLOOKUP($A144,'Total project cost for DCs'!$A$4:$A$111,'Total project cost for DCs'!Q$4:Q$111,0,0)*_xlfn.XLOOKUP($A144,Drury_beneficiary_allocation!$A$5:$A$104,Drury_beneficiary_allocation!$B$5:$B$104,0,0)</f>
        <v>0</v>
      </c>
      <c r="V144" s="360">
        <f>_xlfn.XLOOKUP($A144,'Total project cost for DCs'!$A$4:$A$111,'Total project cost for DCs'!R$4:R$111,0,0)*_xlfn.XLOOKUP($A144,Drury_beneficiary_allocation!$A$5:$A$104,Drury_beneficiary_allocation!$B$5:$B$104,0,0)</f>
        <v>0</v>
      </c>
      <c r="W144" s="360">
        <f>_xlfn.XLOOKUP($A144,'Total project cost for DCs'!$A$4:$A$111,'Total project cost for DCs'!S$4:S$111,0,0)*_xlfn.XLOOKUP($A144,Drury_beneficiary_allocation!$A$5:$A$104,Drury_beneficiary_allocation!$B$5:$B$104,0,0)</f>
        <v>0</v>
      </c>
      <c r="X144" s="360">
        <f>_xlfn.XLOOKUP($A144,'Total project cost for DCs'!$A$4:$A$111,'Total project cost for DCs'!T$4:T$111,0,0)*_xlfn.XLOOKUP($A144,Drury_beneficiary_allocation!$A$5:$A$104,Drury_beneficiary_allocation!$B$5:$B$104,0,0)</f>
        <v>0</v>
      </c>
      <c r="Y144" s="349">
        <f t="shared" si="15"/>
        <v>0</v>
      </c>
      <c r="Z144" s="349">
        <f t="shared" si="16"/>
        <v>0</v>
      </c>
      <c r="AA144" s="349"/>
      <c r="AB144" s="353">
        <v>0</v>
      </c>
      <c r="AC144" s="354" t="str">
        <f t="shared" si="17"/>
        <v>Arterial</v>
      </c>
      <c r="AD144" s="349"/>
      <c r="AE144" s="349"/>
      <c r="AF144" s="355">
        <f>_xlfn.XLOOKUP(A144,'P1 Date Adjustment'!B:B,'P1 Date Adjustment'!F:F,"not found",0)</f>
        <v>2047</v>
      </c>
      <c r="AG144" s="349">
        <f t="shared" si="18"/>
        <v>0</v>
      </c>
      <c r="AI144" s="360"/>
      <c r="AJ144" s="360"/>
    </row>
    <row r="145" spans="1:36" ht="30" x14ac:dyDescent="0.25">
      <c r="A145" s="129" t="s">
        <v>369</v>
      </c>
      <c r="B145" s="358" t="s">
        <v>370</v>
      </c>
      <c r="C145" s="358" t="str">
        <f>_xlfn.XLOOKUP($A145,'Total project cost for DCs'!A:A,'Total project cost for DCs'!C:C,"Not found",0)</f>
        <v xml:space="preserve"> 2-lane signalised intersection (new intersection with active mode crossings)</v>
      </c>
      <c r="D145" s="355" t="s">
        <v>155</v>
      </c>
      <c r="E145" s="355" t="s">
        <v>190</v>
      </c>
      <c r="H145" s="355" t="s">
        <v>827</v>
      </c>
      <c r="I145" s="359">
        <f>_xlfn.XLOOKUP($H145,DC_growth_AGS!$A$665:$A$673,DC_growth_AGS!$O$665:$O$673,"Not found",0)</f>
        <v>0.61831421301771872</v>
      </c>
      <c r="J145" s="355">
        <v>2027</v>
      </c>
      <c r="K145" s="360">
        <f>_xlfn.XLOOKUP($A145,'Total project cost for DCs'!$A$4:$A$111,'Total project cost for DCs'!G$4:G$111,0,0)*_xlfn.XLOOKUP($A145,Drury_beneficiary_allocation!$A$5:$A$104,Drury_beneficiary_allocation!$B$5:$B$104,0,0)</f>
        <v>0</v>
      </c>
      <c r="L145" s="360">
        <f>_xlfn.XLOOKUP($A145,'Total project cost for DCs'!$A$4:$A$111,'Total project cost for DCs'!H$4:H$111,0,0)*_xlfn.XLOOKUP($A145,Drury_beneficiary_allocation!$A$5:$A$104,Drury_beneficiary_allocation!$B$5:$B$104,0,0)</f>
        <v>0</v>
      </c>
      <c r="M145" s="360">
        <f>_xlfn.XLOOKUP($A145,'Total project cost for DCs'!$A$4:$A$111,'Total project cost for DCs'!I$4:I$111,0,0)*_xlfn.XLOOKUP($A145,Drury_beneficiary_allocation!$A$5:$A$104,Drury_beneficiary_allocation!$B$5:$B$104,0,0)</f>
        <v>0</v>
      </c>
      <c r="N145" s="360">
        <f>_xlfn.XLOOKUP($A145,'Total project cost for DCs'!$A$4:$A$111,'Total project cost for DCs'!J$4:J$111,0,0)*_xlfn.XLOOKUP($A145,Drury_beneficiary_allocation!$A$5:$A$104,Drury_beneficiary_allocation!$B$5:$B$104,0,0)</f>
        <v>0</v>
      </c>
      <c r="O145" s="360">
        <f>_xlfn.XLOOKUP($A145,'Total project cost for DCs'!$A$4:$A$111,'Total project cost for DCs'!K$4:K$111,0,0)*_xlfn.XLOOKUP($A145,Drury_beneficiary_allocation!$A$5:$A$104,Drury_beneficiary_allocation!$B$5:$B$104,0,0)</f>
        <v>0</v>
      </c>
      <c r="P145" s="360">
        <f>_xlfn.XLOOKUP($A145,'Total project cost for DCs'!$A$4:$A$111,'Total project cost for DCs'!L$4:L$111,0,0)*_xlfn.XLOOKUP($A145,Drury_beneficiary_allocation!$A$5:$A$104,Drury_beneficiary_allocation!$B$5:$B$104,0,0)</f>
        <v>0</v>
      </c>
      <c r="Q145" s="360">
        <f>_xlfn.XLOOKUP($A145,'Total project cost for DCs'!$A$4:$A$111,'Total project cost for DCs'!M$4:M$111,0,0)*_xlfn.XLOOKUP($A145,Drury_beneficiary_allocation!$A$5:$A$104,Drury_beneficiary_allocation!$B$5:$B$104,0,0)</f>
        <v>0</v>
      </c>
      <c r="R145" s="360">
        <f>_xlfn.XLOOKUP($A145,'Total project cost for DCs'!$A$4:$A$111,'Total project cost for DCs'!N$4:N$111,0,0)*_xlfn.XLOOKUP($A145,Drury_beneficiary_allocation!$A$5:$A$104,Drury_beneficiary_allocation!$B$5:$B$104,0,0)</f>
        <v>0</v>
      </c>
      <c r="S145" s="360">
        <f>_xlfn.XLOOKUP($A145,'Total project cost for DCs'!$A$4:$A$111,'Total project cost for DCs'!O$4:O$111,0,0)*_xlfn.XLOOKUP($A145,Drury_beneficiary_allocation!$A$5:$A$104,Drury_beneficiary_allocation!$B$5:$B$104,0,0)</f>
        <v>0</v>
      </c>
      <c r="T145" s="360">
        <f>_xlfn.XLOOKUP($A145,'Total project cost for DCs'!$A$4:$A$111,'Total project cost for DCs'!P$4:P$111,0,0)*_xlfn.XLOOKUP($A145,Drury_beneficiary_allocation!$A$5:$A$104,Drury_beneficiary_allocation!$B$5:$B$104,0,0)</f>
        <v>0</v>
      </c>
      <c r="U145" s="360">
        <f>_xlfn.XLOOKUP($A145,'Total project cost for DCs'!$A$4:$A$111,'Total project cost for DCs'!Q$4:Q$111,0,0)*_xlfn.XLOOKUP($A145,Drury_beneficiary_allocation!$A$5:$A$104,Drury_beneficiary_allocation!$B$5:$B$104,0,0)</f>
        <v>0</v>
      </c>
      <c r="V145" s="360">
        <f>_xlfn.XLOOKUP($A145,'Total project cost for DCs'!$A$4:$A$111,'Total project cost for DCs'!R$4:R$111,0,0)*_xlfn.XLOOKUP($A145,Drury_beneficiary_allocation!$A$5:$A$104,Drury_beneficiary_allocation!$B$5:$B$104,0,0)</f>
        <v>0</v>
      </c>
      <c r="W145" s="360">
        <f>_xlfn.XLOOKUP($A145,'Total project cost for DCs'!$A$4:$A$111,'Total project cost for DCs'!S$4:S$111,0,0)*_xlfn.XLOOKUP($A145,Drury_beneficiary_allocation!$A$5:$A$104,Drury_beneficiary_allocation!$B$5:$B$104,0,0)</f>
        <v>0</v>
      </c>
      <c r="X145" s="360">
        <f>_xlfn.XLOOKUP($A145,'Total project cost for DCs'!$A$4:$A$111,'Total project cost for DCs'!T$4:T$111,0,0)*_xlfn.XLOOKUP($A145,Drury_beneficiary_allocation!$A$5:$A$104,Drury_beneficiary_allocation!$B$5:$B$104,0,0)</f>
        <v>0</v>
      </c>
      <c r="Y145" s="349">
        <f t="shared" si="15"/>
        <v>0</v>
      </c>
      <c r="Z145" s="349">
        <f t="shared" si="16"/>
        <v>0</v>
      </c>
      <c r="AA145" s="349"/>
      <c r="AB145" s="353">
        <v>0</v>
      </c>
      <c r="AC145" s="354" t="str">
        <f t="shared" si="17"/>
        <v>Arterial</v>
      </c>
      <c r="AD145" s="349"/>
      <c r="AE145" s="349"/>
      <c r="AF145" s="355">
        <f>_xlfn.XLOOKUP(A145,'P1 Date Adjustment'!B:B,'P1 Date Adjustment'!F:F,"not found",0)</f>
        <v>2027</v>
      </c>
      <c r="AG145" s="349">
        <f t="shared" si="18"/>
        <v>0</v>
      </c>
      <c r="AI145" s="360"/>
      <c r="AJ145" s="360"/>
    </row>
    <row r="146" spans="1:36" ht="30" x14ac:dyDescent="0.25">
      <c r="A146" s="129" t="s">
        <v>372</v>
      </c>
      <c r="B146" s="358" t="s">
        <v>373</v>
      </c>
      <c r="C146" s="358" t="str">
        <f>_xlfn.XLOOKUP($A146,'Total project cost for DCs'!A:A,'Total project cost for DCs'!C:C,"Not found",0)</f>
        <v xml:space="preserve"> Multi-lane signalised intersection (upgrade intersection with active mode crossings)</v>
      </c>
      <c r="D146" s="355" t="s">
        <v>155</v>
      </c>
      <c r="E146" s="355" t="s">
        <v>157</v>
      </c>
      <c r="H146" s="355" t="s">
        <v>827</v>
      </c>
      <c r="I146" s="359">
        <f>_xlfn.XLOOKUP($H146,DC_growth_AGS!$A$665:$A$673,DC_growth_AGS!$O$665:$O$673,"Not found",0)</f>
        <v>0.61831421301771872</v>
      </c>
      <c r="J146" s="355">
        <v>2031</v>
      </c>
      <c r="K146" s="360">
        <f>_xlfn.XLOOKUP($A146,'Total project cost for DCs'!$A$4:$A$111,'Total project cost for DCs'!G$4:G$111,0,0)*_xlfn.XLOOKUP($A146,Drury_beneficiary_allocation!$A$5:$A$104,Drury_beneficiary_allocation!$B$5:$B$104,0,0)</f>
        <v>0</v>
      </c>
      <c r="L146" s="360">
        <f>_xlfn.XLOOKUP($A146,'Total project cost for DCs'!$A$4:$A$111,'Total project cost for DCs'!H$4:H$111,0,0)*_xlfn.XLOOKUP($A146,Drury_beneficiary_allocation!$A$5:$A$104,Drury_beneficiary_allocation!$B$5:$B$104,0,0)</f>
        <v>0</v>
      </c>
      <c r="M146" s="360">
        <f>_xlfn.XLOOKUP($A146,'Total project cost for DCs'!$A$4:$A$111,'Total project cost for DCs'!I$4:I$111,0,0)*_xlfn.XLOOKUP($A146,Drury_beneficiary_allocation!$A$5:$A$104,Drury_beneficiary_allocation!$B$5:$B$104,0,0)</f>
        <v>0</v>
      </c>
      <c r="N146" s="360">
        <f>_xlfn.XLOOKUP($A146,'Total project cost for DCs'!$A$4:$A$111,'Total project cost for DCs'!J$4:J$111,0,0)*_xlfn.XLOOKUP($A146,Drury_beneficiary_allocation!$A$5:$A$104,Drury_beneficiary_allocation!$B$5:$B$104,0,0)</f>
        <v>0</v>
      </c>
      <c r="O146" s="360">
        <f>_xlfn.XLOOKUP($A146,'Total project cost for DCs'!$A$4:$A$111,'Total project cost for DCs'!K$4:K$111,0,0)*_xlfn.XLOOKUP($A146,Drury_beneficiary_allocation!$A$5:$A$104,Drury_beneficiary_allocation!$B$5:$B$104,0,0)</f>
        <v>0</v>
      </c>
      <c r="P146" s="360">
        <f>_xlfn.XLOOKUP($A146,'Total project cost for DCs'!$A$4:$A$111,'Total project cost for DCs'!L$4:L$111,0,0)*_xlfn.XLOOKUP($A146,Drury_beneficiary_allocation!$A$5:$A$104,Drury_beneficiary_allocation!$B$5:$B$104,0,0)</f>
        <v>0</v>
      </c>
      <c r="Q146" s="360">
        <f>_xlfn.XLOOKUP($A146,'Total project cost for DCs'!$A$4:$A$111,'Total project cost for DCs'!M$4:M$111,0,0)*_xlfn.XLOOKUP($A146,Drury_beneficiary_allocation!$A$5:$A$104,Drury_beneficiary_allocation!$B$5:$B$104,0,0)</f>
        <v>0</v>
      </c>
      <c r="R146" s="360">
        <f>_xlfn.XLOOKUP($A146,'Total project cost for DCs'!$A$4:$A$111,'Total project cost for DCs'!N$4:N$111,0,0)*_xlfn.XLOOKUP($A146,Drury_beneficiary_allocation!$A$5:$A$104,Drury_beneficiary_allocation!$B$5:$B$104,0,0)</f>
        <v>0</v>
      </c>
      <c r="S146" s="360">
        <f>_xlfn.XLOOKUP($A146,'Total project cost for DCs'!$A$4:$A$111,'Total project cost for DCs'!O$4:O$111,0,0)*_xlfn.XLOOKUP($A146,Drury_beneficiary_allocation!$A$5:$A$104,Drury_beneficiary_allocation!$B$5:$B$104,0,0)</f>
        <v>0</v>
      </c>
      <c r="T146" s="360">
        <f>_xlfn.XLOOKUP($A146,'Total project cost for DCs'!$A$4:$A$111,'Total project cost for DCs'!P$4:P$111,0,0)*_xlfn.XLOOKUP($A146,Drury_beneficiary_allocation!$A$5:$A$104,Drury_beneficiary_allocation!$B$5:$B$104,0,0)</f>
        <v>547511.4964256424</v>
      </c>
      <c r="U146" s="360">
        <f>_xlfn.XLOOKUP($A146,'Total project cost for DCs'!$A$4:$A$111,'Total project cost for DCs'!Q$4:Q$111,0,0)*_xlfn.XLOOKUP($A146,Drury_beneficiary_allocation!$A$5:$A$104,Drury_beneficiary_allocation!$B$5:$B$104,0,0)</f>
        <v>5593526.7688015699</v>
      </c>
      <c r="V146" s="360">
        <f>_xlfn.XLOOKUP($A146,'Total project cost for DCs'!$A$4:$A$111,'Total project cost for DCs'!R$4:R$111,0,0)*_xlfn.XLOOKUP($A146,Drury_beneficiary_allocation!$A$5:$A$104,Drury_beneficiary_allocation!$B$5:$B$104,0,0)</f>
        <v>0</v>
      </c>
      <c r="W146" s="360">
        <f>_xlfn.XLOOKUP($A146,'Total project cost for DCs'!$A$4:$A$111,'Total project cost for DCs'!S$4:S$111,0,0)*_xlfn.XLOOKUP($A146,Drury_beneficiary_allocation!$A$5:$A$104,Drury_beneficiary_allocation!$B$5:$B$104,0,0)</f>
        <v>0</v>
      </c>
      <c r="X146" s="360">
        <f>_xlfn.XLOOKUP($A146,'Total project cost for DCs'!$A$4:$A$111,'Total project cost for DCs'!T$4:T$111,0,0)*_xlfn.XLOOKUP($A146,Drury_beneficiary_allocation!$A$5:$A$104,Drury_beneficiary_allocation!$B$5:$B$104,0,0)</f>
        <v>0</v>
      </c>
      <c r="Y146" s="349">
        <f t="shared" si="15"/>
        <v>6141038.2652272126</v>
      </c>
      <c r="Z146" s="349">
        <f t="shared" si="16"/>
        <v>6141038.2652272126</v>
      </c>
      <c r="AA146" s="349"/>
      <c r="AB146" s="353">
        <v>0</v>
      </c>
      <c r="AC146" s="354" t="str">
        <f t="shared" si="17"/>
        <v>Arterial</v>
      </c>
      <c r="AD146" s="349"/>
      <c r="AE146" s="349"/>
      <c r="AF146" s="355">
        <f>_xlfn.XLOOKUP(A146,'P1 Date Adjustment'!B:B,'P1 Date Adjustment'!F:F,"not found",0)</f>
        <v>2031</v>
      </c>
      <c r="AG146" s="349">
        <f t="shared" si="18"/>
        <v>3797091.2420756607</v>
      </c>
      <c r="AI146" s="360"/>
      <c r="AJ146" s="360"/>
    </row>
    <row r="147" spans="1:36" ht="30" x14ac:dyDescent="0.25">
      <c r="A147" s="129" t="s">
        <v>383</v>
      </c>
      <c r="B147" s="358" t="s">
        <v>384</v>
      </c>
      <c r="C147" s="358" t="str">
        <f>_xlfn.XLOOKUP($A147,'Total project cost for DCs'!A:A,'Total project cost for DCs'!C:C,"Not found",0)</f>
        <v>4-lane urban- upgrade 2-lane urban to 4-lane with active modes on both sides, (TDM)</v>
      </c>
      <c r="D147" s="355" t="s">
        <v>155</v>
      </c>
      <c r="E147" s="355" t="s">
        <v>157</v>
      </c>
      <c r="H147" s="355" t="s">
        <v>827</v>
      </c>
      <c r="I147" s="359">
        <f>_xlfn.XLOOKUP($H147,DC_growth_AGS!$A$665:$A$673,DC_growth_AGS!$O$665:$O$673,"Not found",0)</f>
        <v>0.61831421301771872</v>
      </c>
      <c r="J147" s="355">
        <v>2047</v>
      </c>
      <c r="K147" s="360">
        <f>_xlfn.XLOOKUP($A147,'Total project cost for DCs'!$A$4:$A$111,'Total project cost for DCs'!G$4:G$111,0,0)*_xlfn.XLOOKUP($A147,Drury_beneficiary_allocation!$A$5:$A$104,Drury_beneficiary_allocation!$B$5:$B$104,0,0)</f>
        <v>0</v>
      </c>
      <c r="L147" s="360">
        <f>_xlfn.XLOOKUP($A147,'Total project cost for DCs'!$A$4:$A$111,'Total project cost for DCs'!H$4:H$111,0,0)*_xlfn.XLOOKUP($A147,Drury_beneficiary_allocation!$A$5:$A$104,Drury_beneficiary_allocation!$B$5:$B$104,0,0)</f>
        <v>0</v>
      </c>
      <c r="M147" s="360">
        <f>_xlfn.XLOOKUP($A147,'Total project cost for DCs'!$A$4:$A$111,'Total project cost for DCs'!I$4:I$111,0,0)*_xlfn.XLOOKUP($A147,Drury_beneficiary_allocation!$A$5:$A$104,Drury_beneficiary_allocation!$B$5:$B$104,0,0)</f>
        <v>0</v>
      </c>
      <c r="N147" s="360">
        <f>_xlfn.XLOOKUP($A147,'Total project cost for DCs'!$A$4:$A$111,'Total project cost for DCs'!J$4:J$111,0,0)*_xlfn.XLOOKUP($A147,Drury_beneficiary_allocation!$A$5:$A$104,Drury_beneficiary_allocation!$B$5:$B$104,0,0)</f>
        <v>0</v>
      </c>
      <c r="O147" s="360">
        <f>_xlfn.XLOOKUP($A147,'Total project cost for DCs'!$A$4:$A$111,'Total project cost for DCs'!K$4:K$111,0,0)*_xlfn.XLOOKUP($A147,Drury_beneficiary_allocation!$A$5:$A$104,Drury_beneficiary_allocation!$B$5:$B$104,0,0)</f>
        <v>0</v>
      </c>
      <c r="P147" s="360">
        <f>_xlfn.XLOOKUP($A147,'Total project cost for DCs'!$A$4:$A$111,'Total project cost for DCs'!L$4:L$111,0,0)*_xlfn.XLOOKUP($A147,Drury_beneficiary_allocation!$A$5:$A$104,Drury_beneficiary_allocation!$B$5:$B$104,0,0)</f>
        <v>0</v>
      </c>
      <c r="Q147" s="360">
        <f>_xlfn.XLOOKUP($A147,'Total project cost for DCs'!$A$4:$A$111,'Total project cost for DCs'!M$4:M$111,0,0)*_xlfn.XLOOKUP($A147,Drury_beneficiary_allocation!$A$5:$A$104,Drury_beneficiary_allocation!$B$5:$B$104,0,0)</f>
        <v>0</v>
      </c>
      <c r="R147" s="360">
        <f>_xlfn.XLOOKUP($A147,'Total project cost for DCs'!$A$4:$A$111,'Total project cost for DCs'!N$4:N$111,0,0)*_xlfn.XLOOKUP($A147,Drury_beneficiary_allocation!$A$5:$A$104,Drury_beneficiary_allocation!$B$5:$B$104,0,0)</f>
        <v>0</v>
      </c>
      <c r="S147" s="360">
        <f>_xlfn.XLOOKUP($A147,'Total project cost for DCs'!$A$4:$A$111,'Total project cost for DCs'!O$4:O$111,0,0)*_xlfn.XLOOKUP($A147,Drury_beneficiary_allocation!$A$5:$A$104,Drury_beneficiary_allocation!$B$5:$B$104,0,0)</f>
        <v>0</v>
      </c>
      <c r="T147" s="360">
        <f>_xlfn.XLOOKUP($A147,'Total project cost for DCs'!$A$4:$A$111,'Total project cost for DCs'!P$4:P$111,0,0)*_xlfn.XLOOKUP($A147,Drury_beneficiary_allocation!$A$5:$A$104,Drury_beneficiary_allocation!$B$5:$B$104,0,0)</f>
        <v>0</v>
      </c>
      <c r="U147" s="360">
        <f>_xlfn.XLOOKUP($A147,'Total project cost for DCs'!$A$4:$A$111,'Total project cost for DCs'!Q$4:Q$111,0,0)*_xlfn.XLOOKUP($A147,Drury_beneficiary_allocation!$A$5:$A$104,Drury_beneficiary_allocation!$B$5:$B$104,0,0)</f>
        <v>0</v>
      </c>
      <c r="V147" s="360">
        <f>_xlfn.XLOOKUP($A147,'Total project cost for DCs'!$A$4:$A$111,'Total project cost for DCs'!R$4:R$111,0,0)*_xlfn.XLOOKUP($A147,Drury_beneficiary_allocation!$A$5:$A$104,Drury_beneficiary_allocation!$B$5:$B$104,0,0)</f>
        <v>0</v>
      </c>
      <c r="W147" s="360">
        <f>_xlfn.XLOOKUP($A147,'Total project cost for DCs'!$A$4:$A$111,'Total project cost for DCs'!S$4:S$111,0,0)*_xlfn.XLOOKUP($A147,Drury_beneficiary_allocation!$A$5:$A$104,Drury_beneficiary_allocation!$B$5:$B$104,0,0)</f>
        <v>0</v>
      </c>
      <c r="X147" s="360">
        <f>_xlfn.XLOOKUP($A147,'Total project cost for DCs'!$A$4:$A$111,'Total project cost for DCs'!T$4:T$111,0,0)*_xlfn.XLOOKUP($A147,Drury_beneficiary_allocation!$A$5:$A$104,Drury_beneficiary_allocation!$B$5:$B$104,0,0)</f>
        <v>0</v>
      </c>
      <c r="Y147" s="349">
        <f t="shared" si="15"/>
        <v>0</v>
      </c>
      <c r="Z147" s="349">
        <f t="shared" si="16"/>
        <v>0</v>
      </c>
      <c r="AA147" s="349"/>
      <c r="AB147" s="353">
        <v>0</v>
      </c>
      <c r="AC147" s="354" t="str">
        <f t="shared" si="17"/>
        <v>Arterial</v>
      </c>
      <c r="AD147" s="349"/>
      <c r="AE147" s="349"/>
      <c r="AF147" s="355">
        <f>_xlfn.XLOOKUP(A147,'P1 Date Adjustment'!B:B,'P1 Date Adjustment'!F:F,"not found",0)</f>
        <v>2047</v>
      </c>
      <c r="AG147" s="349">
        <f t="shared" si="18"/>
        <v>0</v>
      </c>
      <c r="AI147" s="360"/>
      <c r="AJ147" s="360"/>
    </row>
    <row r="148" spans="1:36" ht="30" x14ac:dyDescent="0.25">
      <c r="A148" s="129" t="s">
        <v>389</v>
      </c>
      <c r="B148" s="358" t="s">
        <v>390</v>
      </c>
      <c r="C148" s="358" t="str">
        <f>_xlfn.XLOOKUP($A148,'Total project cost for DCs'!A:A,'Total project cost for DCs'!C:C,"Not found",0)</f>
        <v>Interim active modes e.g. shared path on one side</v>
      </c>
      <c r="D148" s="355" t="s">
        <v>155</v>
      </c>
      <c r="E148" s="355" t="s">
        <v>145</v>
      </c>
      <c r="H148" s="355" t="s">
        <v>827</v>
      </c>
      <c r="I148" s="359">
        <f>_xlfn.XLOOKUP($H148,DC_growth_AGS!$A$665:$A$673,DC_growth_AGS!$O$665:$O$673,"Not found",0)</f>
        <v>0.61831421301771872</v>
      </c>
      <c r="J148" s="355">
        <v>2028</v>
      </c>
      <c r="K148" s="360">
        <f>_xlfn.XLOOKUP($A148,'Total project cost for DCs'!$A$4:$A$111,'Total project cost for DCs'!G$4:G$111,0,0)*_xlfn.XLOOKUP($A148,Drury_beneficiary_allocation!$A$5:$A$104,Drury_beneficiary_allocation!$B$5:$B$104,0,0)</f>
        <v>0</v>
      </c>
      <c r="L148" s="360">
        <f>_xlfn.XLOOKUP($A148,'Total project cost for DCs'!$A$4:$A$111,'Total project cost for DCs'!H$4:H$111,0,0)*_xlfn.XLOOKUP($A148,Drury_beneficiary_allocation!$A$5:$A$104,Drury_beneficiary_allocation!$B$5:$B$104,0,0)</f>
        <v>0</v>
      </c>
      <c r="M148" s="360">
        <f>_xlfn.XLOOKUP($A148,'Total project cost for DCs'!$A$4:$A$111,'Total project cost for DCs'!I$4:I$111,0,0)*_xlfn.XLOOKUP($A148,Drury_beneficiary_allocation!$A$5:$A$104,Drury_beneficiary_allocation!$B$5:$B$104,0,0)</f>
        <v>0</v>
      </c>
      <c r="N148" s="360">
        <f>_xlfn.XLOOKUP($A148,'Total project cost for DCs'!$A$4:$A$111,'Total project cost for DCs'!J$4:J$111,0,0)*_xlfn.XLOOKUP($A148,Drury_beneficiary_allocation!$A$5:$A$104,Drury_beneficiary_allocation!$B$5:$B$104,0,0)</f>
        <v>0</v>
      </c>
      <c r="O148" s="360">
        <f>_xlfn.XLOOKUP($A148,'Total project cost for DCs'!$A$4:$A$111,'Total project cost for DCs'!K$4:K$111,0,0)*_xlfn.XLOOKUP($A148,Drury_beneficiary_allocation!$A$5:$A$104,Drury_beneficiary_allocation!$B$5:$B$104,0,0)</f>
        <v>0</v>
      </c>
      <c r="P148" s="360">
        <f>_xlfn.XLOOKUP($A148,'Total project cost for DCs'!$A$4:$A$111,'Total project cost for DCs'!L$4:L$111,0,0)*_xlfn.XLOOKUP($A148,Drury_beneficiary_allocation!$A$5:$A$104,Drury_beneficiary_allocation!$B$5:$B$104,0,0)</f>
        <v>0</v>
      </c>
      <c r="Q148" s="360">
        <f>_xlfn.XLOOKUP($A148,'Total project cost for DCs'!$A$4:$A$111,'Total project cost for DCs'!M$4:M$111,0,0)*_xlfn.XLOOKUP($A148,Drury_beneficiary_allocation!$A$5:$A$104,Drury_beneficiary_allocation!$B$5:$B$104,0,0)</f>
        <v>0</v>
      </c>
      <c r="R148" s="360">
        <f>_xlfn.XLOOKUP($A148,'Total project cost for DCs'!$A$4:$A$111,'Total project cost for DCs'!N$4:N$111,0,0)*_xlfn.XLOOKUP($A148,Drury_beneficiary_allocation!$A$5:$A$104,Drury_beneficiary_allocation!$B$5:$B$104,0,0)</f>
        <v>0</v>
      </c>
      <c r="S148" s="360">
        <f>_xlfn.XLOOKUP($A148,'Total project cost for DCs'!$A$4:$A$111,'Total project cost for DCs'!O$4:O$111,0,0)*_xlfn.XLOOKUP($A148,Drury_beneficiary_allocation!$A$5:$A$104,Drury_beneficiary_allocation!$B$5:$B$104,0,0)</f>
        <v>0</v>
      </c>
      <c r="T148" s="360">
        <f>_xlfn.XLOOKUP($A148,'Total project cost for DCs'!$A$4:$A$111,'Total project cost for DCs'!P$4:P$111,0,0)*_xlfn.XLOOKUP($A148,Drury_beneficiary_allocation!$A$5:$A$104,Drury_beneficiary_allocation!$B$5:$B$104,0,0)</f>
        <v>0</v>
      </c>
      <c r="U148" s="360">
        <f>_xlfn.XLOOKUP($A148,'Total project cost for DCs'!$A$4:$A$111,'Total project cost for DCs'!Q$4:Q$111,0,0)*_xlfn.XLOOKUP($A148,Drury_beneficiary_allocation!$A$5:$A$104,Drury_beneficiary_allocation!$B$5:$B$104,0,0)</f>
        <v>0</v>
      </c>
      <c r="V148" s="360">
        <f>_xlfn.XLOOKUP($A148,'Total project cost for DCs'!$A$4:$A$111,'Total project cost for DCs'!R$4:R$111,0,0)*_xlfn.XLOOKUP($A148,Drury_beneficiary_allocation!$A$5:$A$104,Drury_beneficiary_allocation!$B$5:$B$104,0,0)</f>
        <v>0</v>
      </c>
      <c r="W148" s="360">
        <f>_xlfn.XLOOKUP($A148,'Total project cost for DCs'!$A$4:$A$111,'Total project cost for DCs'!S$4:S$111,0,0)*_xlfn.XLOOKUP($A148,Drury_beneficiary_allocation!$A$5:$A$104,Drury_beneficiary_allocation!$B$5:$B$104,0,0)</f>
        <v>0</v>
      </c>
      <c r="X148" s="360">
        <f>_xlfn.XLOOKUP($A148,'Total project cost for DCs'!$A$4:$A$111,'Total project cost for DCs'!T$4:T$111,0,0)*_xlfn.XLOOKUP($A148,Drury_beneficiary_allocation!$A$5:$A$104,Drury_beneficiary_allocation!$B$5:$B$104,0,0)</f>
        <v>0</v>
      </c>
      <c r="Y148" s="349">
        <f t="shared" si="15"/>
        <v>0</v>
      </c>
      <c r="Z148" s="349">
        <f t="shared" si="16"/>
        <v>0</v>
      </c>
      <c r="AA148" s="349"/>
      <c r="AB148" s="353">
        <v>0</v>
      </c>
      <c r="AC148" s="354" t="str">
        <f t="shared" si="17"/>
        <v>Arterial</v>
      </c>
      <c r="AD148" s="349"/>
      <c r="AE148" s="349"/>
      <c r="AF148" s="355">
        <f>_xlfn.XLOOKUP(A148,'P1 Date Adjustment'!B:B,'P1 Date Adjustment'!F:F,"not found",0)</f>
        <v>2028</v>
      </c>
      <c r="AG148" s="349">
        <f t="shared" si="18"/>
        <v>0</v>
      </c>
      <c r="AI148" s="360"/>
      <c r="AJ148" s="360"/>
    </row>
    <row r="149" spans="1:36" ht="30" x14ac:dyDescent="0.25">
      <c r="A149" s="129" t="s">
        <v>392</v>
      </c>
      <c r="B149" s="358" t="s">
        <v>390</v>
      </c>
      <c r="C149" s="358" t="str">
        <f>_xlfn.XLOOKUP($A149,'Total project cost for DCs'!A:A,'Total project cost for DCs'!C:C,"Not found",0)</f>
        <v xml:space="preserve"> 2-lane urban- upgrade existing road with active mode facility on both sides (TDM)</v>
      </c>
      <c r="D149" s="355" t="s">
        <v>155</v>
      </c>
      <c r="E149" s="355" t="s">
        <v>145</v>
      </c>
      <c r="H149" s="355" t="s">
        <v>827</v>
      </c>
      <c r="I149" s="359">
        <f>_xlfn.XLOOKUP($H149,DC_growth_AGS!$A$665:$A$673,DC_growth_AGS!$O$665:$O$673,"Not found",0)</f>
        <v>0.61831421301771872</v>
      </c>
      <c r="J149" s="355">
        <v>2031</v>
      </c>
      <c r="K149" s="360">
        <f>_xlfn.XLOOKUP($A149,'Total project cost for DCs'!$A$4:$A$111,'Total project cost for DCs'!G$4:G$111,0,0)*_xlfn.XLOOKUP($A149,Drury_beneficiary_allocation!$A$5:$A$104,Drury_beneficiary_allocation!$B$5:$B$104,0,0)</f>
        <v>0</v>
      </c>
      <c r="L149" s="360">
        <f>_xlfn.XLOOKUP($A149,'Total project cost for DCs'!$A$4:$A$111,'Total project cost for DCs'!H$4:H$111,0,0)*_xlfn.XLOOKUP($A149,Drury_beneficiary_allocation!$A$5:$A$104,Drury_beneficiary_allocation!$B$5:$B$104,0,0)</f>
        <v>0</v>
      </c>
      <c r="M149" s="360">
        <f>_xlfn.XLOOKUP($A149,'Total project cost for DCs'!$A$4:$A$111,'Total project cost for DCs'!I$4:I$111,0,0)*_xlfn.XLOOKUP($A149,Drury_beneficiary_allocation!$A$5:$A$104,Drury_beneficiary_allocation!$B$5:$B$104,0,0)</f>
        <v>0</v>
      </c>
      <c r="N149" s="360">
        <f>_xlfn.XLOOKUP($A149,'Total project cost for DCs'!$A$4:$A$111,'Total project cost for DCs'!J$4:J$111,0,0)*_xlfn.XLOOKUP($A149,Drury_beneficiary_allocation!$A$5:$A$104,Drury_beneficiary_allocation!$B$5:$B$104,0,0)</f>
        <v>0</v>
      </c>
      <c r="O149" s="360">
        <f>_xlfn.XLOOKUP($A149,'Total project cost for DCs'!$A$4:$A$111,'Total project cost for DCs'!K$4:K$111,0,0)*_xlfn.XLOOKUP($A149,Drury_beneficiary_allocation!$A$5:$A$104,Drury_beneficiary_allocation!$B$5:$B$104,0,0)</f>
        <v>0</v>
      </c>
      <c r="P149" s="360">
        <f>_xlfn.XLOOKUP($A149,'Total project cost for DCs'!$A$4:$A$111,'Total project cost for DCs'!L$4:L$111,0,0)*_xlfn.XLOOKUP($A149,Drury_beneficiary_allocation!$A$5:$A$104,Drury_beneficiary_allocation!$B$5:$B$104,0,0)</f>
        <v>0</v>
      </c>
      <c r="Q149" s="360">
        <f>_xlfn.XLOOKUP($A149,'Total project cost for DCs'!$A$4:$A$111,'Total project cost for DCs'!M$4:M$111,0,0)*_xlfn.XLOOKUP($A149,Drury_beneficiary_allocation!$A$5:$A$104,Drury_beneficiary_allocation!$B$5:$B$104,0,0)</f>
        <v>0</v>
      </c>
      <c r="R149" s="360">
        <f>_xlfn.XLOOKUP($A149,'Total project cost for DCs'!$A$4:$A$111,'Total project cost for DCs'!N$4:N$111,0,0)*_xlfn.XLOOKUP($A149,Drury_beneficiary_allocation!$A$5:$A$104,Drury_beneficiary_allocation!$B$5:$B$104,0,0)</f>
        <v>0</v>
      </c>
      <c r="S149" s="360">
        <f>_xlfn.XLOOKUP($A149,'Total project cost for DCs'!$A$4:$A$111,'Total project cost for DCs'!O$4:O$111,0,0)*_xlfn.XLOOKUP($A149,Drury_beneficiary_allocation!$A$5:$A$104,Drury_beneficiary_allocation!$B$5:$B$104,0,0)</f>
        <v>0</v>
      </c>
      <c r="T149" s="360">
        <f>_xlfn.XLOOKUP($A149,'Total project cost for DCs'!$A$4:$A$111,'Total project cost for DCs'!P$4:P$111,0,0)*_xlfn.XLOOKUP($A149,Drury_beneficiary_allocation!$A$5:$A$104,Drury_beneficiary_allocation!$B$5:$B$104,0,0)</f>
        <v>0</v>
      </c>
      <c r="U149" s="360">
        <f>_xlfn.XLOOKUP($A149,'Total project cost for DCs'!$A$4:$A$111,'Total project cost for DCs'!Q$4:Q$111,0,0)*_xlfn.XLOOKUP($A149,Drury_beneficiary_allocation!$A$5:$A$104,Drury_beneficiary_allocation!$B$5:$B$104,0,0)</f>
        <v>0</v>
      </c>
      <c r="V149" s="360">
        <f>_xlfn.XLOOKUP($A149,'Total project cost for DCs'!$A$4:$A$111,'Total project cost for DCs'!R$4:R$111,0,0)*_xlfn.XLOOKUP($A149,Drury_beneficiary_allocation!$A$5:$A$104,Drury_beneficiary_allocation!$B$5:$B$104,0,0)</f>
        <v>0</v>
      </c>
      <c r="W149" s="360">
        <f>_xlfn.XLOOKUP($A149,'Total project cost for DCs'!$A$4:$A$111,'Total project cost for DCs'!S$4:S$111,0,0)*_xlfn.XLOOKUP($A149,Drury_beneficiary_allocation!$A$5:$A$104,Drury_beneficiary_allocation!$B$5:$B$104,0,0)</f>
        <v>0</v>
      </c>
      <c r="X149" s="360">
        <f>_xlfn.XLOOKUP($A149,'Total project cost for DCs'!$A$4:$A$111,'Total project cost for DCs'!T$4:T$111,0,0)*_xlfn.XLOOKUP($A149,Drury_beneficiary_allocation!$A$5:$A$104,Drury_beneficiary_allocation!$B$5:$B$104,0,0)</f>
        <v>0</v>
      </c>
      <c r="Y149" s="349">
        <f t="shared" si="15"/>
        <v>0</v>
      </c>
      <c r="Z149" s="349">
        <f t="shared" si="16"/>
        <v>0</v>
      </c>
      <c r="AA149" s="349"/>
      <c r="AB149" s="353">
        <v>0</v>
      </c>
      <c r="AC149" s="354" t="str">
        <f t="shared" si="17"/>
        <v>Arterial</v>
      </c>
      <c r="AD149" s="349"/>
      <c r="AE149" s="349"/>
      <c r="AF149" s="355">
        <f>_xlfn.XLOOKUP(A149,'P1 Date Adjustment'!B:B,'P1 Date Adjustment'!F:F,"not found",0)</f>
        <v>2031</v>
      </c>
      <c r="AG149" s="349">
        <f t="shared" si="18"/>
        <v>0</v>
      </c>
      <c r="AI149" s="360"/>
      <c r="AJ149" s="360"/>
    </row>
    <row r="150" spans="1:36" ht="30" x14ac:dyDescent="0.25">
      <c r="A150" s="129" t="s">
        <v>394</v>
      </c>
      <c r="B150" s="358" t="s">
        <v>390</v>
      </c>
      <c r="C150" s="358" t="str">
        <f>_xlfn.XLOOKUP($A150,'Total project cost for DCs'!A:A,'Total project cost for DCs'!C:C,"Not found",0)</f>
        <v>4-lane urban FTN- upgrade 2-lane urban to 4-lane with active modes on both sides, (TDM)</v>
      </c>
      <c r="D150" s="355" t="s">
        <v>155</v>
      </c>
      <c r="E150" s="355" t="s">
        <v>157</v>
      </c>
      <c r="H150" s="355" t="s">
        <v>827</v>
      </c>
      <c r="I150" s="359">
        <f>_xlfn.XLOOKUP($H150,DC_growth_AGS!$A$665:$A$673,DC_growth_AGS!$O$665:$O$673,"Not found",0)</f>
        <v>0.61831421301771872</v>
      </c>
      <c r="J150" s="355">
        <v>2047</v>
      </c>
      <c r="K150" s="360">
        <f>_xlfn.XLOOKUP($A150,'Total project cost for DCs'!$A$4:$A$111,'Total project cost for DCs'!G$4:G$111,0,0)*_xlfn.XLOOKUP($A150,Drury_beneficiary_allocation!$A$5:$A$104,Drury_beneficiary_allocation!$B$5:$B$104,0,0)</f>
        <v>0</v>
      </c>
      <c r="L150" s="360">
        <f>_xlfn.XLOOKUP($A150,'Total project cost for DCs'!$A$4:$A$111,'Total project cost for DCs'!H$4:H$111,0,0)*_xlfn.XLOOKUP($A150,Drury_beneficiary_allocation!$A$5:$A$104,Drury_beneficiary_allocation!$B$5:$B$104,0,0)</f>
        <v>0</v>
      </c>
      <c r="M150" s="360">
        <f>_xlfn.XLOOKUP($A150,'Total project cost for DCs'!$A$4:$A$111,'Total project cost for DCs'!I$4:I$111,0,0)*_xlfn.XLOOKUP($A150,Drury_beneficiary_allocation!$A$5:$A$104,Drury_beneficiary_allocation!$B$5:$B$104,0,0)</f>
        <v>0</v>
      </c>
      <c r="N150" s="360">
        <f>_xlfn.XLOOKUP($A150,'Total project cost for DCs'!$A$4:$A$111,'Total project cost for DCs'!J$4:J$111,0,0)*_xlfn.XLOOKUP($A150,Drury_beneficiary_allocation!$A$5:$A$104,Drury_beneficiary_allocation!$B$5:$B$104,0,0)</f>
        <v>0</v>
      </c>
      <c r="O150" s="360">
        <f>_xlfn.XLOOKUP($A150,'Total project cost for DCs'!$A$4:$A$111,'Total project cost for DCs'!K$4:K$111,0,0)*_xlfn.XLOOKUP($A150,Drury_beneficiary_allocation!$A$5:$A$104,Drury_beneficiary_allocation!$B$5:$B$104,0,0)</f>
        <v>0</v>
      </c>
      <c r="P150" s="360">
        <f>_xlfn.XLOOKUP($A150,'Total project cost for DCs'!$A$4:$A$111,'Total project cost for DCs'!L$4:L$111,0,0)*_xlfn.XLOOKUP($A150,Drury_beneficiary_allocation!$A$5:$A$104,Drury_beneficiary_allocation!$B$5:$B$104,0,0)</f>
        <v>0</v>
      </c>
      <c r="Q150" s="360">
        <f>_xlfn.XLOOKUP($A150,'Total project cost for DCs'!$A$4:$A$111,'Total project cost for DCs'!M$4:M$111,0,0)*_xlfn.XLOOKUP($A150,Drury_beneficiary_allocation!$A$5:$A$104,Drury_beneficiary_allocation!$B$5:$B$104,0,0)</f>
        <v>0</v>
      </c>
      <c r="R150" s="360">
        <f>_xlfn.XLOOKUP($A150,'Total project cost for DCs'!$A$4:$A$111,'Total project cost for DCs'!N$4:N$111,0,0)*_xlfn.XLOOKUP($A150,Drury_beneficiary_allocation!$A$5:$A$104,Drury_beneficiary_allocation!$B$5:$B$104,0,0)</f>
        <v>0</v>
      </c>
      <c r="S150" s="360">
        <f>_xlfn.XLOOKUP($A150,'Total project cost for DCs'!$A$4:$A$111,'Total project cost for DCs'!O$4:O$111,0,0)*_xlfn.XLOOKUP($A150,Drury_beneficiary_allocation!$A$5:$A$104,Drury_beneficiary_allocation!$B$5:$B$104,0,0)</f>
        <v>0</v>
      </c>
      <c r="T150" s="360">
        <f>_xlfn.XLOOKUP($A150,'Total project cost for DCs'!$A$4:$A$111,'Total project cost for DCs'!P$4:P$111,0,0)*_xlfn.XLOOKUP($A150,Drury_beneficiary_allocation!$A$5:$A$104,Drury_beneficiary_allocation!$B$5:$B$104,0,0)</f>
        <v>0</v>
      </c>
      <c r="U150" s="360">
        <f>_xlfn.XLOOKUP($A150,'Total project cost for DCs'!$A$4:$A$111,'Total project cost for DCs'!Q$4:Q$111,0,0)*_xlfn.XLOOKUP($A150,Drury_beneficiary_allocation!$A$5:$A$104,Drury_beneficiary_allocation!$B$5:$B$104,0,0)</f>
        <v>0</v>
      </c>
      <c r="V150" s="360">
        <f>_xlfn.XLOOKUP($A150,'Total project cost for DCs'!$A$4:$A$111,'Total project cost for DCs'!R$4:R$111,0,0)*_xlfn.XLOOKUP($A150,Drury_beneficiary_allocation!$A$5:$A$104,Drury_beneficiary_allocation!$B$5:$B$104,0,0)</f>
        <v>0</v>
      </c>
      <c r="W150" s="360">
        <f>_xlfn.XLOOKUP($A150,'Total project cost for DCs'!$A$4:$A$111,'Total project cost for DCs'!S$4:S$111,0,0)*_xlfn.XLOOKUP($A150,Drury_beneficiary_allocation!$A$5:$A$104,Drury_beneficiary_allocation!$B$5:$B$104,0,0)</f>
        <v>0</v>
      </c>
      <c r="X150" s="360">
        <f>_xlfn.XLOOKUP($A150,'Total project cost for DCs'!$A$4:$A$111,'Total project cost for DCs'!T$4:T$111,0,0)*_xlfn.XLOOKUP($A150,Drury_beneficiary_allocation!$A$5:$A$104,Drury_beneficiary_allocation!$B$5:$B$104,0,0)</f>
        <v>0</v>
      </c>
      <c r="Y150" s="349">
        <f t="shared" si="15"/>
        <v>0</v>
      </c>
      <c r="Z150" s="349">
        <f t="shared" si="16"/>
        <v>0</v>
      </c>
      <c r="AA150" s="349"/>
      <c r="AB150" s="353">
        <v>0</v>
      </c>
      <c r="AC150" s="354" t="str">
        <f t="shared" si="17"/>
        <v>Arterial</v>
      </c>
      <c r="AD150" s="349"/>
      <c r="AE150" s="349"/>
      <c r="AF150" s="355">
        <f>_xlfn.XLOOKUP(A150,'P1 Date Adjustment'!B:B,'P1 Date Adjustment'!F:F,"not found",0)</f>
        <v>2047</v>
      </c>
      <c r="AG150" s="349">
        <f t="shared" si="18"/>
        <v>0</v>
      </c>
      <c r="AI150" s="360"/>
      <c r="AJ150" s="360"/>
    </row>
    <row r="151" spans="1:36" ht="30" x14ac:dyDescent="0.25">
      <c r="A151" s="129">
        <v>46</v>
      </c>
      <c r="B151" s="358" t="s">
        <v>408</v>
      </c>
      <c r="C151" s="358" t="str">
        <f>_xlfn.XLOOKUP($A151,'Total project cost for DCs'!A:A,'Total project cost for DCs'!C:C,"Not found",0)</f>
        <v>Possible signals(subject to Auranga assessment)</v>
      </c>
      <c r="D151" s="355" t="s">
        <v>155</v>
      </c>
      <c r="E151" s="355" t="s">
        <v>157</v>
      </c>
      <c r="H151" s="355" t="s">
        <v>827</v>
      </c>
      <c r="I151" s="359">
        <f>_xlfn.XLOOKUP($H151,DC_growth_AGS!$A$665:$A$673,DC_growth_AGS!$O$665:$O$673,"Not found",0)</f>
        <v>0.61831421301771872</v>
      </c>
      <c r="J151" s="355">
        <v>2031</v>
      </c>
      <c r="K151" s="360">
        <f>_xlfn.XLOOKUP($A151,'Total project cost for DCs'!$A$4:$A$111,'Total project cost for DCs'!G$4:G$111,0,0)*_xlfn.XLOOKUP($A151,Drury_beneficiary_allocation!$A$5:$A$104,Drury_beneficiary_allocation!$B$5:$B$104,0,0)</f>
        <v>0</v>
      </c>
      <c r="L151" s="360">
        <f>_xlfn.XLOOKUP($A151,'Total project cost for DCs'!$A$4:$A$111,'Total project cost for DCs'!H$4:H$111,0,0)*_xlfn.XLOOKUP($A151,Drury_beneficiary_allocation!$A$5:$A$104,Drury_beneficiary_allocation!$B$5:$B$104,0,0)</f>
        <v>0</v>
      </c>
      <c r="M151" s="360">
        <f>_xlfn.XLOOKUP($A151,'Total project cost for DCs'!$A$4:$A$111,'Total project cost for DCs'!I$4:I$111,0,0)*_xlfn.XLOOKUP($A151,Drury_beneficiary_allocation!$A$5:$A$104,Drury_beneficiary_allocation!$B$5:$B$104,0,0)</f>
        <v>0</v>
      </c>
      <c r="N151" s="360">
        <f>_xlfn.XLOOKUP($A151,'Total project cost for DCs'!$A$4:$A$111,'Total project cost for DCs'!J$4:J$111,0,0)*_xlfn.XLOOKUP($A151,Drury_beneficiary_allocation!$A$5:$A$104,Drury_beneficiary_allocation!$B$5:$B$104,0,0)</f>
        <v>0</v>
      </c>
      <c r="O151" s="360">
        <f>_xlfn.XLOOKUP($A151,'Total project cost for DCs'!$A$4:$A$111,'Total project cost for DCs'!K$4:K$111,0,0)*_xlfn.XLOOKUP($A151,Drury_beneficiary_allocation!$A$5:$A$104,Drury_beneficiary_allocation!$B$5:$B$104,0,0)</f>
        <v>0</v>
      </c>
      <c r="P151" s="360">
        <f>_xlfn.XLOOKUP($A151,'Total project cost for DCs'!$A$4:$A$111,'Total project cost for DCs'!L$4:L$111,0,0)*_xlfn.XLOOKUP($A151,Drury_beneficiary_allocation!$A$5:$A$104,Drury_beneficiary_allocation!$B$5:$B$104,0,0)</f>
        <v>0</v>
      </c>
      <c r="Q151" s="360">
        <f>_xlfn.XLOOKUP($A151,'Total project cost for DCs'!$A$4:$A$111,'Total project cost for DCs'!M$4:M$111,0,0)*_xlfn.XLOOKUP($A151,Drury_beneficiary_allocation!$A$5:$A$104,Drury_beneficiary_allocation!$B$5:$B$104,0,0)</f>
        <v>0</v>
      </c>
      <c r="R151" s="360">
        <f>_xlfn.XLOOKUP($A151,'Total project cost for DCs'!$A$4:$A$111,'Total project cost for DCs'!N$4:N$111,0,0)*_xlfn.XLOOKUP($A151,Drury_beneficiary_allocation!$A$5:$A$104,Drury_beneficiary_allocation!$B$5:$B$104,0,0)</f>
        <v>0</v>
      </c>
      <c r="S151" s="360">
        <f>_xlfn.XLOOKUP($A151,'Total project cost for DCs'!$A$4:$A$111,'Total project cost for DCs'!O$4:O$111,0,0)*_xlfn.XLOOKUP($A151,Drury_beneficiary_allocation!$A$5:$A$104,Drury_beneficiary_allocation!$B$5:$B$104,0,0)</f>
        <v>0</v>
      </c>
      <c r="T151" s="360">
        <f>_xlfn.XLOOKUP($A151,'Total project cost for DCs'!$A$4:$A$111,'Total project cost for DCs'!P$4:P$111,0,0)*_xlfn.XLOOKUP($A151,Drury_beneficiary_allocation!$A$5:$A$104,Drury_beneficiary_allocation!$B$5:$B$104,0,0)</f>
        <v>0</v>
      </c>
      <c r="U151" s="360">
        <f>_xlfn.XLOOKUP($A151,'Total project cost for DCs'!$A$4:$A$111,'Total project cost for DCs'!Q$4:Q$111,0,0)*_xlfn.XLOOKUP($A151,Drury_beneficiary_allocation!$A$5:$A$104,Drury_beneficiary_allocation!$B$5:$B$104,0,0)</f>
        <v>0</v>
      </c>
      <c r="V151" s="360">
        <f>_xlfn.XLOOKUP($A151,'Total project cost for DCs'!$A$4:$A$111,'Total project cost for DCs'!R$4:R$111,0,0)*_xlfn.XLOOKUP($A151,Drury_beneficiary_allocation!$A$5:$A$104,Drury_beneficiary_allocation!$B$5:$B$104,0,0)</f>
        <v>0</v>
      </c>
      <c r="W151" s="360">
        <f>_xlfn.XLOOKUP($A151,'Total project cost for DCs'!$A$4:$A$111,'Total project cost for DCs'!S$4:S$111,0,0)*_xlfn.XLOOKUP($A151,Drury_beneficiary_allocation!$A$5:$A$104,Drury_beneficiary_allocation!$B$5:$B$104,0,0)</f>
        <v>0</v>
      </c>
      <c r="X151" s="360">
        <f>_xlfn.XLOOKUP($A151,'Total project cost for DCs'!$A$4:$A$111,'Total project cost for DCs'!T$4:T$111,0,0)*_xlfn.XLOOKUP($A151,Drury_beneficiary_allocation!$A$5:$A$104,Drury_beneficiary_allocation!$B$5:$B$104,0,0)</f>
        <v>391796.22762711998</v>
      </c>
      <c r="Y151" s="349">
        <f t="shared" si="15"/>
        <v>391796.22762711998</v>
      </c>
      <c r="Z151" s="349">
        <f t="shared" si="16"/>
        <v>391796.22762711998</v>
      </c>
      <c r="AA151" s="349"/>
      <c r="AB151" s="353">
        <v>0</v>
      </c>
      <c r="AC151" s="354" t="str">
        <f t="shared" si="17"/>
        <v>Arterial</v>
      </c>
      <c r="AD151" s="349"/>
      <c r="AE151" s="349"/>
      <c r="AF151" s="355">
        <f>_xlfn.XLOOKUP(A151,'P1 Date Adjustment'!B:B,'P1 Date Adjustment'!F:F,"not found",0)</f>
        <v>2031</v>
      </c>
      <c r="AG151" s="349">
        <f t="shared" si="18"/>
        <v>242253.17614857366</v>
      </c>
      <c r="AI151" s="360"/>
      <c r="AJ151" s="360"/>
    </row>
    <row r="152" spans="1:36" ht="30" x14ac:dyDescent="0.25">
      <c r="A152" s="129" t="s">
        <v>430</v>
      </c>
      <c r="B152" s="358" t="s">
        <v>431</v>
      </c>
      <c r="C152" s="358" t="str">
        <f>_xlfn.XLOOKUP($A152,'Total project cost for DCs'!A:A,'Total project cost for DCs'!C:C,"Not found",0)</f>
        <v>2-lane urban- new collector with active mode on both sides + intersection improvements (TDM)</v>
      </c>
      <c r="D152" s="355" t="s">
        <v>155</v>
      </c>
      <c r="E152" s="355" t="s">
        <v>223</v>
      </c>
      <c r="H152" s="355" t="s">
        <v>827</v>
      </c>
      <c r="I152" s="359">
        <f>_xlfn.XLOOKUP($H152,DC_growth_AGS!$A$665:$A$673,DC_growth_AGS!$O$665:$O$673,"Not found",0)</f>
        <v>0.61831421301771872</v>
      </c>
      <c r="J152" s="355">
        <v>2034</v>
      </c>
      <c r="K152" s="360">
        <f>_xlfn.XLOOKUP($A152,'Total project cost for DCs'!$A$4:$A$111,'Total project cost for DCs'!G$4:G$111,0,0)*_xlfn.XLOOKUP($A152,Drury_beneficiary_allocation!$A$5:$A$104,Drury_beneficiary_allocation!$B$5:$B$104,0,0)</f>
        <v>0</v>
      </c>
      <c r="L152" s="360">
        <f>_xlfn.XLOOKUP($A152,'Total project cost for DCs'!$A$4:$A$111,'Total project cost for DCs'!H$4:H$111,0,0)*_xlfn.XLOOKUP($A152,Drury_beneficiary_allocation!$A$5:$A$104,Drury_beneficiary_allocation!$B$5:$B$104,0,0)</f>
        <v>0</v>
      </c>
      <c r="M152" s="360">
        <f>_xlfn.XLOOKUP($A152,'Total project cost for DCs'!$A$4:$A$111,'Total project cost for DCs'!I$4:I$111,0,0)*_xlfn.XLOOKUP($A152,Drury_beneficiary_allocation!$A$5:$A$104,Drury_beneficiary_allocation!$B$5:$B$104,0,0)</f>
        <v>0</v>
      </c>
      <c r="N152" s="360">
        <f>_xlfn.XLOOKUP($A152,'Total project cost for DCs'!$A$4:$A$111,'Total project cost for DCs'!J$4:J$111,0,0)*_xlfn.XLOOKUP($A152,Drury_beneficiary_allocation!$A$5:$A$104,Drury_beneficiary_allocation!$B$5:$B$104,0,0)</f>
        <v>0</v>
      </c>
      <c r="O152" s="360">
        <f>_xlfn.XLOOKUP($A152,'Total project cost for DCs'!$A$4:$A$111,'Total project cost for DCs'!K$4:K$111,0,0)*_xlfn.XLOOKUP($A152,Drury_beneficiary_allocation!$A$5:$A$104,Drury_beneficiary_allocation!$B$5:$B$104,0,0)</f>
        <v>0</v>
      </c>
      <c r="P152" s="360">
        <f>_xlfn.XLOOKUP($A152,'Total project cost for DCs'!$A$4:$A$111,'Total project cost for DCs'!L$4:L$111,0,0)*_xlfn.XLOOKUP($A152,Drury_beneficiary_allocation!$A$5:$A$104,Drury_beneficiary_allocation!$B$5:$B$104,0,0)</f>
        <v>0</v>
      </c>
      <c r="Q152" s="360">
        <f>_xlfn.XLOOKUP($A152,'Total project cost for DCs'!$A$4:$A$111,'Total project cost for DCs'!M$4:M$111,0,0)*_xlfn.XLOOKUP($A152,Drury_beneficiary_allocation!$A$5:$A$104,Drury_beneficiary_allocation!$B$5:$B$104,0,0)</f>
        <v>0</v>
      </c>
      <c r="R152" s="360">
        <f>_xlfn.XLOOKUP($A152,'Total project cost for DCs'!$A$4:$A$111,'Total project cost for DCs'!N$4:N$111,0,0)*_xlfn.XLOOKUP($A152,Drury_beneficiary_allocation!$A$5:$A$104,Drury_beneficiary_allocation!$B$5:$B$104,0,0)</f>
        <v>0</v>
      </c>
      <c r="S152" s="360">
        <f>_xlfn.XLOOKUP($A152,'Total project cost for DCs'!$A$4:$A$111,'Total project cost for DCs'!O$4:O$111,0,0)*_xlfn.XLOOKUP($A152,Drury_beneficiary_allocation!$A$5:$A$104,Drury_beneficiary_allocation!$B$5:$B$104,0,0)</f>
        <v>0</v>
      </c>
      <c r="T152" s="360">
        <f>_xlfn.XLOOKUP($A152,'Total project cost for DCs'!$A$4:$A$111,'Total project cost for DCs'!P$4:P$111,0,0)*_xlfn.XLOOKUP($A152,Drury_beneficiary_allocation!$A$5:$A$104,Drury_beneficiary_allocation!$B$5:$B$104,0,0)</f>
        <v>0</v>
      </c>
      <c r="U152" s="360">
        <f>_xlfn.XLOOKUP($A152,'Total project cost for DCs'!$A$4:$A$111,'Total project cost for DCs'!Q$4:Q$111,0,0)*_xlfn.XLOOKUP($A152,Drury_beneficiary_allocation!$A$5:$A$104,Drury_beneficiary_allocation!$B$5:$B$104,0,0)</f>
        <v>0</v>
      </c>
      <c r="V152" s="360">
        <f>_xlfn.XLOOKUP($A152,'Total project cost for DCs'!$A$4:$A$111,'Total project cost for DCs'!R$4:R$111,0,0)*_xlfn.XLOOKUP($A152,Drury_beneficiary_allocation!$A$5:$A$104,Drury_beneficiary_allocation!$B$5:$B$104,0,0)</f>
        <v>0</v>
      </c>
      <c r="W152" s="360">
        <f>_xlfn.XLOOKUP($A152,'Total project cost for DCs'!$A$4:$A$111,'Total project cost for DCs'!S$4:S$111,0,0)*_xlfn.XLOOKUP($A152,Drury_beneficiary_allocation!$A$5:$A$104,Drury_beneficiary_allocation!$B$5:$B$104,0,0)</f>
        <v>0</v>
      </c>
      <c r="X152" s="360">
        <f>_xlfn.XLOOKUP($A152,'Total project cost for DCs'!$A$4:$A$111,'Total project cost for DCs'!T$4:T$111,0,0)*_xlfn.XLOOKUP($A152,Drury_beneficiary_allocation!$A$5:$A$104,Drury_beneficiary_allocation!$B$5:$B$104,0,0)</f>
        <v>0</v>
      </c>
      <c r="Y152" s="349">
        <f t="shared" si="15"/>
        <v>0</v>
      </c>
      <c r="Z152" s="349">
        <f t="shared" si="16"/>
        <v>0</v>
      </c>
      <c r="AA152" s="349"/>
      <c r="AB152" s="353">
        <v>0</v>
      </c>
      <c r="AC152" s="354" t="str">
        <f t="shared" si="17"/>
        <v>Collector</v>
      </c>
      <c r="AD152" s="349"/>
      <c r="AE152" s="349"/>
      <c r="AF152" s="355">
        <f>_xlfn.XLOOKUP(A152,'P1 Date Adjustment'!B:B,'P1 Date Adjustment'!F:F,"not found",0)</f>
        <v>2034</v>
      </c>
      <c r="AG152" s="349">
        <f t="shared" si="18"/>
        <v>0</v>
      </c>
      <c r="AI152" s="360"/>
      <c r="AJ152" s="360"/>
    </row>
    <row r="153" spans="1:36" ht="45" x14ac:dyDescent="0.25">
      <c r="A153" s="129">
        <v>58</v>
      </c>
      <c r="B153" s="358" t="s">
        <v>441</v>
      </c>
      <c r="C153" s="358" t="str">
        <f>_xlfn.XLOOKUP($A153,'Total project cost for DCs'!A:A,'Total project cost for DCs'!C:C,"Not found",0)</f>
        <v>2-lane urban- upgrade existing road layout with active modes on both sides + intersection improvements (TDM)</v>
      </c>
      <c r="D153" s="355" t="s">
        <v>155</v>
      </c>
      <c r="E153" s="355" t="s">
        <v>199</v>
      </c>
      <c r="H153" s="355" t="s">
        <v>827</v>
      </c>
      <c r="I153" s="359">
        <f>_xlfn.XLOOKUP($H153,DC_growth_AGS!$A$665:$A$673,DC_growth_AGS!$O$665:$O$673,"Not found",0)</f>
        <v>0.61831421301771872</v>
      </c>
      <c r="J153" s="355">
        <v>2033</v>
      </c>
      <c r="K153" s="360">
        <f>_xlfn.XLOOKUP($A153,'Total project cost for DCs'!$A$4:$A$111,'Total project cost for DCs'!G$4:G$111,0,0)*_xlfn.XLOOKUP($A153,Drury_beneficiary_allocation!$A$5:$A$104,Drury_beneficiary_allocation!$B$5:$B$104,0,0)</f>
        <v>0</v>
      </c>
      <c r="L153" s="360">
        <f>_xlfn.XLOOKUP($A153,'Total project cost for DCs'!$A$4:$A$111,'Total project cost for DCs'!H$4:H$111,0,0)*_xlfn.XLOOKUP($A153,Drury_beneficiary_allocation!$A$5:$A$104,Drury_beneficiary_allocation!$B$5:$B$104,0,0)</f>
        <v>0</v>
      </c>
      <c r="M153" s="360">
        <f>_xlfn.XLOOKUP($A153,'Total project cost for DCs'!$A$4:$A$111,'Total project cost for DCs'!I$4:I$111,0,0)*_xlfn.XLOOKUP($A153,Drury_beneficiary_allocation!$A$5:$A$104,Drury_beneficiary_allocation!$B$5:$B$104,0,0)</f>
        <v>0</v>
      </c>
      <c r="N153" s="360">
        <f>_xlfn.XLOOKUP($A153,'Total project cost for DCs'!$A$4:$A$111,'Total project cost for DCs'!J$4:J$111,0,0)*_xlfn.XLOOKUP($A153,Drury_beneficiary_allocation!$A$5:$A$104,Drury_beneficiary_allocation!$B$5:$B$104,0,0)</f>
        <v>0</v>
      </c>
      <c r="O153" s="360">
        <f>_xlfn.XLOOKUP($A153,'Total project cost for DCs'!$A$4:$A$111,'Total project cost for DCs'!K$4:K$111,0,0)*_xlfn.XLOOKUP($A153,Drury_beneficiary_allocation!$A$5:$A$104,Drury_beneficiary_allocation!$B$5:$B$104,0,0)</f>
        <v>0</v>
      </c>
      <c r="P153" s="360">
        <f>_xlfn.XLOOKUP($A153,'Total project cost for DCs'!$A$4:$A$111,'Total project cost for DCs'!L$4:L$111,0,0)*_xlfn.XLOOKUP($A153,Drury_beneficiary_allocation!$A$5:$A$104,Drury_beneficiary_allocation!$B$5:$B$104,0,0)</f>
        <v>0</v>
      </c>
      <c r="Q153" s="360">
        <f>_xlfn.XLOOKUP($A153,'Total project cost for DCs'!$A$4:$A$111,'Total project cost for DCs'!M$4:M$111,0,0)*_xlfn.XLOOKUP($A153,Drury_beneficiary_allocation!$A$5:$A$104,Drury_beneficiary_allocation!$B$5:$B$104,0,0)</f>
        <v>0</v>
      </c>
      <c r="R153" s="360">
        <f>_xlfn.XLOOKUP($A153,'Total project cost for DCs'!$A$4:$A$111,'Total project cost for DCs'!N$4:N$111,0,0)*_xlfn.XLOOKUP($A153,Drury_beneficiary_allocation!$A$5:$A$104,Drury_beneficiary_allocation!$B$5:$B$104,0,0)</f>
        <v>0</v>
      </c>
      <c r="S153" s="360">
        <f>_xlfn.XLOOKUP($A153,'Total project cost for DCs'!$A$4:$A$111,'Total project cost for DCs'!O$4:O$111,0,0)*_xlfn.XLOOKUP($A153,Drury_beneficiary_allocation!$A$5:$A$104,Drury_beneficiary_allocation!$B$5:$B$104,0,0)</f>
        <v>0</v>
      </c>
      <c r="T153" s="360">
        <f>_xlfn.XLOOKUP($A153,'Total project cost for DCs'!$A$4:$A$111,'Total project cost for DCs'!P$4:P$111,0,0)*_xlfn.XLOOKUP($A153,Drury_beneficiary_allocation!$A$5:$A$104,Drury_beneficiary_allocation!$B$5:$B$104,0,0)</f>
        <v>0</v>
      </c>
      <c r="U153" s="360">
        <f>_xlfn.XLOOKUP($A153,'Total project cost for DCs'!$A$4:$A$111,'Total project cost for DCs'!Q$4:Q$111,0,0)*_xlfn.XLOOKUP($A153,Drury_beneficiary_allocation!$A$5:$A$104,Drury_beneficiary_allocation!$B$5:$B$104,0,0)</f>
        <v>0</v>
      </c>
      <c r="V153" s="360">
        <f>_xlfn.XLOOKUP($A153,'Total project cost for DCs'!$A$4:$A$111,'Total project cost for DCs'!R$4:R$111,0,0)*_xlfn.XLOOKUP($A153,Drury_beneficiary_allocation!$A$5:$A$104,Drury_beneficiary_allocation!$B$5:$B$104,0,0)</f>
        <v>0</v>
      </c>
      <c r="W153" s="360">
        <f>_xlfn.XLOOKUP($A153,'Total project cost for DCs'!$A$4:$A$111,'Total project cost for DCs'!S$4:S$111,0,0)*_xlfn.XLOOKUP($A153,Drury_beneficiary_allocation!$A$5:$A$104,Drury_beneficiary_allocation!$B$5:$B$104,0,0)</f>
        <v>0</v>
      </c>
      <c r="X153" s="360">
        <f>_xlfn.XLOOKUP($A153,'Total project cost for DCs'!$A$4:$A$111,'Total project cost for DCs'!T$4:T$111,0,0)*_xlfn.XLOOKUP($A153,Drury_beneficiary_allocation!$A$5:$A$104,Drury_beneficiary_allocation!$B$5:$B$104,0,0)</f>
        <v>0</v>
      </c>
      <c r="Y153" s="349">
        <f t="shared" si="15"/>
        <v>0</v>
      </c>
      <c r="Z153" s="349">
        <f t="shared" si="16"/>
        <v>0</v>
      </c>
      <c r="AA153" s="349"/>
      <c r="AB153" s="353">
        <v>0</v>
      </c>
      <c r="AC153" s="354" t="str">
        <f t="shared" si="17"/>
        <v>Collector</v>
      </c>
      <c r="AD153" s="349"/>
      <c r="AE153" s="349"/>
      <c r="AF153" s="355">
        <f>_xlfn.XLOOKUP(A153,'P1 Date Adjustment'!B:B,'P1 Date Adjustment'!F:F,"not found",0)</f>
        <v>2033</v>
      </c>
      <c r="AG153" s="349">
        <f t="shared" si="18"/>
        <v>0</v>
      </c>
      <c r="AI153" s="360"/>
      <c r="AJ153" s="360"/>
    </row>
    <row r="154" spans="1:36" ht="30" x14ac:dyDescent="0.25">
      <c r="A154" s="129">
        <v>59</v>
      </c>
      <c r="B154" s="358" t="s">
        <v>443</v>
      </c>
      <c r="C154" s="358" t="str">
        <f>_xlfn.XLOOKUP($A154,'Total project cost for DCs'!A:A,'Total project cost for DCs'!C:C,"Not found",0)</f>
        <v xml:space="preserve"> 2-lane intersection (new intersection + active mode crossings)</v>
      </c>
      <c r="D154" s="355" t="s">
        <v>155</v>
      </c>
      <c r="E154" s="355" t="s">
        <v>223</v>
      </c>
      <c r="H154" s="355" t="s">
        <v>827</v>
      </c>
      <c r="I154" s="359">
        <f>_xlfn.XLOOKUP($H154,DC_growth_AGS!$A$665:$A$673,DC_growth_AGS!$O$665:$O$673,"Not found",0)</f>
        <v>0.61831421301771872</v>
      </c>
      <c r="J154" s="355">
        <v>2033</v>
      </c>
      <c r="K154" s="360">
        <f>_xlfn.XLOOKUP($A154,'Total project cost for DCs'!$A$4:$A$111,'Total project cost for DCs'!G$4:G$111,0,0)*_xlfn.XLOOKUP($A154,Drury_beneficiary_allocation!$A$5:$A$104,Drury_beneficiary_allocation!$B$5:$B$104,0,0)</f>
        <v>0</v>
      </c>
      <c r="L154" s="360">
        <f>_xlfn.XLOOKUP($A154,'Total project cost for DCs'!$A$4:$A$111,'Total project cost for DCs'!H$4:H$111,0,0)*_xlfn.XLOOKUP($A154,Drury_beneficiary_allocation!$A$5:$A$104,Drury_beneficiary_allocation!$B$5:$B$104,0,0)</f>
        <v>0</v>
      </c>
      <c r="M154" s="360">
        <f>_xlfn.XLOOKUP($A154,'Total project cost for DCs'!$A$4:$A$111,'Total project cost for DCs'!I$4:I$111,0,0)*_xlfn.XLOOKUP($A154,Drury_beneficiary_allocation!$A$5:$A$104,Drury_beneficiary_allocation!$B$5:$B$104,0,0)</f>
        <v>0</v>
      </c>
      <c r="N154" s="360">
        <f>_xlfn.XLOOKUP($A154,'Total project cost for DCs'!$A$4:$A$111,'Total project cost for DCs'!J$4:J$111,0,0)*_xlfn.XLOOKUP($A154,Drury_beneficiary_allocation!$A$5:$A$104,Drury_beneficiary_allocation!$B$5:$B$104,0,0)</f>
        <v>0</v>
      </c>
      <c r="O154" s="360">
        <f>_xlfn.XLOOKUP($A154,'Total project cost for DCs'!$A$4:$A$111,'Total project cost for DCs'!K$4:K$111,0,0)*_xlfn.XLOOKUP($A154,Drury_beneficiary_allocation!$A$5:$A$104,Drury_beneficiary_allocation!$B$5:$B$104,0,0)</f>
        <v>0</v>
      </c>
      <c r="P154" s="360">
        <f>_xlfn.XLOOKUP($A154,'Total project cost for DCs'!$A$4:$A$111,'Total project cost for DCs'!L$4:L$111,0,0)*_xlfn.XLOOKUP($A154,Drury_beneficiary_allocation!$A$5:$A$104,Drury_beneficiary_allocation!$B$5:$B$104,0,0)</f>
        <v>0</v>
      </c>
      <c r="Q154" s="360">
        <f>_xlfn.XLOOKUP($A154,'Total project cost for DCs'!$A$4:$A$111,'Total project cost for DCs'!M$4:M$111,0,0)*_xlfn.XLOOKUP($A154,Drury_beneficiary_allocation!$A$5:$A$104,Drury_beneficiary_allocation!$B$5:$B$104,0,0)</f>
        <v>0</v>
      </c>
      <c r="R154" s="360">
        <f>_xlfn.XLOOKUP($A154,'Total project cost for DCs'!$A$4:$A$111,'Total project cost for DCs'!N$4:N$111,0,0)*_xlfn.XLOOKUP($A154,Drury_beneficiary_allocation!$A$5:$A$104,Drury_beneficiary_allocation!$B$5:$B$104,0,0)</f>
        <v>0</v>
      </c>
      <c r="S154" s="360">
        <f>_xlfn.XLOOKUP($A154,'Total project cost for DCs'!$A$4:$A$111,'Total project cost for DCs'!O$4:O$111,0,0)*_xlfn.XLOOKUP($A154,Drury_beneficiary_allocation!$A$5:$A$104,Drury_beneficiary_allocation!$B$5:$B$104,0,0)</f>
        <v>0</v>
      </c>
      <c r="T154" s="360">
        <f>_xlfn.XLOOKUP($A154,'Total project cost for DCs'!$A$4:$A$111,'Total project cost for DCs'!P$4:P$111,0,0)*_xlfn.XLOOKUP($A154,Drury_beneficiary_allocation!$A$5:$A$104,Drury_beneficiary_allocation!$B$5:$B$104,0,0)</f>
        <v>0</v>
      </c>
      <c r="U154" s="360">
        <f>_xlfn.XLOOKUP($A154,'Total project cost for DCs'!$A$4:$A$111,'Total project cost for DCs'!Q$4:Q$111,0,0)*_xlfn.XLOOKUP($A154,Drury_beneficiary_allocation!$A$5:$A$104,Drury_beneficiary_allocation!$B$5:$B$104,0,0)</f>
        <v>0</v>
      </c>
      <c r="V154" s="360">
        <f>_xlfn.XLOOKUP($A154,'Total project cost for DCs'!$A$4:$A$111,'Total project cost for DCs'!R$4:R$111,0,0)*_xlfn.XLOOKUP($A154,Drury_beneficiary_allocation!$A$5:$A$104,Drury_beneficiary_allocation!$B$5:$B$104,0,0)</f>
        <v>0</v>
      </c>
      <c r="W154" s="360">
        <f>_xlfn.XLOOKUP($A154,'Total project cost for DCs'!$A$4:$A$111,'Total project cost for DCs'!S$4:S$111,0,0)*_xlfn.XLOOKUP($A154,Drury_beneficiary_allocation!$A$5:$A$104,Drury_beneficiary_allocation!$B$5:$B$104,0,0)</f>
        <v>0</v>
      </c>
      <c r="X154" s="360">
        <f>_xlfn.XLOOKUP($A154,'Total project cost for DCs'!$A$4:$A$111,'Total project cost for DCs'!T$4:T$111,0,0)*_xlfn.XLOOKUP($A154,Drury_beneficiary_allocation!$A$5:$A$104,Drury_beneficiary_allocation!$B$5:$B$104,0,0)</f>
        <v>0</v>
      </c>
      <c r="Y154" s="349">
        <f t="shared" si="15"/>
        <v>0</v>
      </c>
      <c r="Z154" s="349">
        <f t="shared" si="16"/>
        <v>0</v>
      </c>
      <c r="AA154" s="349"/>
      <c r="AB154" s="353">
        <v>0</v>
      </c>
      <c r="AC154" s="354" t="str">
        <f t="shared" si="17"/>
        <v>Collector</v>
      </c>
      <c r="AD154" s="349"/>
      <c r="AE154" s="349"/>
      <c r="AF154" s="355">
        <f>_xlfn.XLOOKUP(A154,'P1 Date Adjustment'!B:B,'P1 Date Adjustment'!F:F,"not found",0)</f>
        <v>2033</v>
      </c>
      <c r="AG154" s="349">
        <f t="shared" si="18"/>
        <v>0</v>
      </c>
      <c r="AI154" s="360"/>
      <c r="AJ154" s="360"/>
    </row>
    <row r="155" spans="1:36" ht="30" x14ac:dyDescent="0.25">
      <c r="A155" s="129" t="s">
        <v>452</v>
      </c>
      <c r="B155" s="358" t="s">
        <v>453</v>
      </c>
      <c r="C155" s="358" t="str">
        <f>_xlfn.XLOOKUP($A155,'Total project cost for DCs'!A:A,'Total project cost for DCs'!C:C,"Not found",0)</f>
        <v>2-lane urban- new road layout with active modes on both sides (TDM)</v>
      </c>
      <c r="D155" s="355" t="s">
        <v>155</v>
      </c>
      <c r="E155" s="355" t="s">
        <v>227</v>
      </c>
      <c r="H155" s="355" t="s">
        <v>827</v>
      </c>
      <c r="I155" s="359">
        <f>_xlfn.XLOOKUP($H155,DC_growth_AGS!$A$665:$A$673,DC_growth_AGS!$O$665:$O$673,"Not found",0)</f>
        <v>0.61831421301771872</v>
      </c>
      <c r="J155" s="355">
        <v>2036</v>
      </c>
      <c r="K155" s="360">
        <f>_xlfn.XLOOKUP($A155,'Total project cost for DCs'!$A$4:$A$111,'Total project cost for DCs'!G$4:G$111,0,0)*_xlfn.XLOOKUP($A155,Drury_beneficiary_allocation!$A$5:$A$104,Drury_beneficiary_allocation!$B$5:$B$104,0,0)</f>
        <v>0</v>
      </c>
      <c r="L155" s="360">
        <f>_xlfn.XLOOKUP($A155,'Total project cost for DCs'!$A$4:$A$111,'Total project cost for DCs'!H$4:H$111,0,0)*_xlfn.XLOOKUP($A155,Drury_beneficiary_allocation!$A$5:$A$104,Drury_beneficiary_allocation!$B$5:$B$104,0,0)</f>
        <v>0</v>
      </c>
      <c r="M155" s="360">
        <f>_xlfn.XLOOKUP($A155,'Total project cost for DCs'!$A$4:$A$111,'Total project cost for DCs'!I$4:I$111,0,0)*_xlfn.XLOOKUP($A155,Drury_beneficiary_allocation!$A$5:$A$104,Drury_beneficiary_allocation!$B$5:$B$104,0,0)</f>
        <v>0</v>
      </c>
      <c r="N155" s="360">
        <f>_xlfn.XLOOKUP($A155,'Total project cost for DCs'!$A$4:$A$111,'Total project cost for DCs'!J$4:J$111,0,0)*_xlfn.XLOOKUP($A155,Drury_beneficiary_allocation!$A$5:$A$104,Drury_beneficiary_allocation!$B$5:$B$104,0,0)</f>
        <v>0</v>
      </c>
      <c r="O155" s="360">
        <f>_xlfn.XLOOKUP($A155,'Total project cost for DCs'!$A$4:$A$111,'Total project cost for DCs'!K$4:K$111,0,0)*_xlfn.XLOOKUP($A155,Drury_beneficiary_allocation!$A$5:$A$104,Drury_beneficiary_allocation!$B$5:$B$104,0,0)</f>
        <v>0</v>
      </c>
      <c r="P155" s="360">
        <f>_xlfn.XLOOKUP($A155,'Total project cost for DCs'!$A$4:$A$111,'Total project cost for DCs'!L$4:L$111,0,0)*_xlfn.XLOOKUP($A155,Drury_beneficiary_allocation!$A$5:$A$104,Drury_beneficiary_allocation!$B$5:$B$104,0,0)</f>
        <v>0</v>
      </c>
      <c r="Q155" s="360">
        <f>_xlfn.XLOOKUP($A155,'Total project cost for DCs'!$A$4:$A$111,'Total project cost for DCs'!M$4:M$111,0,0)*_xlfn.XLOOKUP($A155,Drury_beneficiary_allocation!$A$5:$A$104,Drury_beneficiary_allocation!$B$5:$B$104,0,0)</f>
        <v>0</v>
      </c>
      <c r="R155" s="360">
        <f>_xlfn.XLOOKUP($A155,'Total project cost for DCs'!$A$4:$A$111,'Total project cost for DCs'!N$4:N$111,0,0)*_xlfn.XLOOKUP($A155,Drury_beneficiary_allocation!$A$5:$A$104,Drury_beneficiary_allocation!$B$5:$B$104,0,0)</f>
        <v>0</v>
      </c>
      <c r="S155" s="360">
        <f>_xlfn.XLOOKUP($A155,'Total project cost for DCs'!$A$4:$A$111,'Total project cost for DCs'!O$4:O$111,0,0)*_xlfn.XLOOKUP($A155,Drury_beneficiary_allocation!$A$5:$A$104,Drury_beneficiary_allocation!$B$5:$B$104,0,0)</f>
        <v>0</v>
      </c>
      <c r="T155" s="360">
        <f>_xlfn.XLOOKUP($A155,'Total project cost for DCs'!$A$4:$A$111,'Total project cost for DCs'!P$4:P$111,0,0)*_xlfn.XLOOKUP($A155,Drury_beneficiary_allocation!$A$5:$A$104,Drury_beneficiary_allocation!$B$5:$B$104,0,0)</f>
        <v>0</v>
      </c>
      <c r="U155" s="360">
        <f>_xlfn.XLOOKUP($A155,'Total project cost for DCs'!$A$4:$A$111,'Total project cost for DCs'!Q$4:Q$111,0,0)*_xlfn.XLOOKUP($A155,Drury_beneficiary_allocation!$A$5:$A$104,Drury_beneficiary_allocation!$B$5:$B$104,0,0)</f>
        <v>0</v>
      </c>
      <c r="V155" s="360">
        <f>_xlfn.XLOOKUP($A155,'Total project cost for DCs'!$A$4:$A$111,'Total project cost for DCs'!R$4:R$111,0,0)*_xlfn.XLOOKUP($A155,Drury_beneficiary_allocation!$A$5:$A$104,Drury_beneficiary_allocation!$B$5:$B$104,0,0)</f>
        <v>0</v>
      </c>
      <c r="W155" s="360">
        <f>_xlfn.XLOOKUP($A155,'Total project cost for DCs'!$A$4:$A$111,'Total project cost for DCs'!S$4:S$111,0,0)*_xlfn.XLOOKUP($A155,Drury_beneficiary_allocation!$A$5:$A$104,Drury_beneficiary_allocation!$B$5:$B$104,0,0)</f>
        <v>0</v>
      </c>
      <c r="X155" s="360">
        <f>_xlfn.XLOOKUP($A155,'Total project cost for DCs'!$A$4:$A$111,'Total project cost for DCs'!T$4:T$111,0,0)*_xlfn.XLOOKUP($A155,Drury_beneficiary_allocation!$A$5:$A$104,Drury_beneficiary_allocation!$B$5:$B$104,0,0)</f>
        <v>0</v>
      </c>
      <c r="Y155" s="349">
        <f t="shared" si="15"/>
        <v>0</v>
      </c>
      <c r="Z155" s="349">
        <f t="shared" si="16"/>
        <v>0</v>
      </c>
      <c r="AA155" s="349"/>
      <c r="AB155" s="353">
        <v>0</v>
      </c>
      <c r="AC155" s="354" t="str">
        <f t="shared" si="17"/>
        <v>Arterial</v>
      </c>
      <c r="AD155" s="349"/>
      <c r="AE155" s="349"/>
      <c r="AF155" s="355">
        <f>_xlfn.XLOOKUP(A155,'P1 Date Adjustment'!B:B,'P1 Date Adjustment'!F:F,"not found",0)</f>
        <v>2036</v>
      </c>
      <c r="AG155" s="349">
        <f t="shared" si="18"/>
        <v>0</v>
      </c>
      <c r="AI155" s="360"/>
      <c r="AJ155" s="360"/>
    </row>
    <row r="156" spans="1:36" ht="30" x14ac:dyDescent="0.25">
      <c r="A156" s="129" t="s">
        <v>454</v>
      </c>
      <c r="B156" s="358" t="s">
        <v>455</v>
      </c>
      <c r="C156" s="358" t="str">
        <f>_xlfn.XLOOKUP($A156,'Total project cost for DCs'!A:A,'Total project cost for DCs'!C:C,"Not found",0)</f>
        <v>2-lane urban- new road layout with active modes on both sides (TDM)</v>
      </c>
      <c r="D156" s="355" t="s">
        <v>155</v>
      </c>
      <c r="E156" s="355" t="s">
        <v>345</v>
      </c>
      <c r="H156" s="355" t="s">
        <v>827</v>
      </c>
      <c r="I156" s="359">
        <f>_xlfn.XLOOKUP($H156,DC_growth_AGS!$A$665:$A$673,DC_growth_AGS!$O$665:$O$673,"Not found",0)</f>
        <v>0.61831421301771872</v>
      </c>
      <c r="J156" s="355">
        <v>2036</v>
      </c>
      <c r="K156" s="360">
        <f>_xlfn.XLOOKUP($A156,'Total project cost for DCs'!$A$4:$A$111,'Total project cost for DCs'!G$4:G$111,0,0)*_xlfn.XLOOKUP($A156,Drury_beneficiary_allocation!$A$5:$A$104,Drury_beneficiary_allocation!$B$5:$B$104,0,0)</f>
        <v>0</v>
      </c>
      <c r="L156" s="360">
        <f>_xlfn.XLOOKUP($A156,'Total project cost for DCs'!$A$4:$A$111,'Total project cost for DCs'!H$4:H$111,0,0)*_xlfn.XLOOKUP($A156,Drury_beneficiary_allocation!$A$5:$A$104,Drury_beneficiary_allocation!$B$5:$B$104,0,0)</f>
        <v>0</v>
      </c>
      <c r="M156" s="360">
        <f>_xlfn.XLOOKUP($A156,'Total project cost for DCs'!$A$4:$A$111,'Total project cost for DCs'!I$4:I$111,0,0)*_xlfn.XLOOKUP($A156,Drury_beneficiary_allocation!$A$5:$A$104,Drury_beneficiary_allocation!$B$5:$B$104,0,0)</f>
        <v>0</v>
      </c>
      <c r="N156" s="360">
        <f>_xlfn.XLOOKUP($A156,'Total project cost for DCs'!$A$4:$A$111,'Total project cost for DCs'!J$4:J$111,0,0)*_xlfn.XLOOKUP($A156,Drury_beneficiary_allocation!$A$5:$A$104,Drury_beneficiary_allocation!$B$5:$B$104,0,0)</f>
        <v>0</v>
      </c>
      <c r="O156" s="360">
        <f>_xlfn.XLOOKUP($A156,'Total project cost for DCs'!$A$4:$A$111,'Total project cost for DCs'!K$4:K$111,0,0)*_xlfn.XLOOKUP($A156,Drury_beneficiary_allocation!$A$5:$A$104,Drury_beneficiary_allocation!$B$5:$B$104,0,0)</f>
        <v>0</v>
      </c>
      <c r="P156" s="360">
        <f>_xlfn.XLOOKUP($A156,'Total project cost for DCs'!$A$4:$A$111,'Total project cost for DCs'!L$4:L$111,0,0)*_xlfn.XLOOKUP($A156,Drury_beneficiary_allocation!$A$5:$A$104,Drury_beneficiary_allocation!$B$5:$B$104,0,0)</f>
        <v>0</v>
      </c>
      <c r="Q156" s="360">
        <f>_xlfn.XLOOKUP($A156,'Total project cost for DCs'!$A$4:$A$111,'Total project cost for DCs'!M$4:M$111,0,0)*_xlfn.XLOOKUP($A156,Drury_beneficiary_allocation!$A$5:$A$104,Drury_beneficiary_allocation!$B$5:$B$104,0,0)</f>
        <v>0</v>
      </c>
      <c r="R156" s="360">
        <f>_xlfn.XLOOKUP($A156,'Total project cost for DCs'!$A$4:$A$111,'Total project cost for DCs'!N$4:N$111,0,0)*_xlfn.XLOOKUP($A156,Drury_beneficiary_allocation!$A$5:$A$104,Drury_beneficiary_allocation!$B$5:$B$104,0,0)</f>
        <v>0</v>
      </c>
      <c r="S156" s="360">
        <f>_xlfn.XLOOKUP($A156,'Total project cost for DCs'!$A$4:$A$111,'Total project cost for DCs'!O$4:O$111,0,0)*_xlfn.XLOOKUP($A156,Drury_beneficiary_allocation!$A$5:$A$104,Drury_beneficiary_allocation!$B$5:$B$104,0,0)</f>
        <v>0</v>
      </c>
      <c r="T156" s="360">
        <f>_xlfn.XLOOKUP($A156,'Total project cost for DCs'!$A$4:$A$111,'Total project cost for DCs'!P$4:P$111,0,0)*_xlfn.XLOOKUP($A156,Drury_beneficiary_allocation!$A$5:$A$104,Drury_beneficiary_allocation!$B$5:$B$104,0,0)</f>
        <v>0</v>
      </c>
      <c r="U156" s="360">
        <f>_xlfn.XLOOKUP($A156,'Total project cost for DCs'!$A$4:$A$111,'Total project cost for DCs'!Q$4:Q$111,0,0)*_xlfn.XLOOKUP($A156,Drury_beneficiary_allocation!$A$5:$A$104,Drury_beneficiary_allocation!$B$5:$B$104,0,0)</f>
        <v>0</v>
      </c>
      <c r="V156" s="360">
        <f>_xlfn.XLOOKUP($A156,'Total project cost for DCs'!$A$4:$A$111,'Total project cost for DCs'!R$4:R$111,0,0)*_xlfn.XLOOKUP($A156,Drury_beneficiary_allocation!$A$5:$A$104,Drury_beneficiary_allocation!$B$5:$B$104,0,0)</f>
        <v>0</v>
      </c>
      <c r="W156" s="360">
        <f>_xlfn.XLOOKUP($A156,'Total project cost for DCs'!$A$4:$A$111,'Total project cost for DCs'!S$4:S$111,0,0)*_xlfn.XLOOKUP($A156,Drury_beneficiary_allocation!$A$5:$A$104,Drury_beneficiary_allocation!$B$5:$B$104,0,0)</f>
        <v>0</v>
      </c>
      <c r="X156" s="360">
        <f>_xlfn.XLOOKUP($A156,'Total project cost for DCs'!$A$4:$A$111,'Total project cost for DCs'!T$4:T$111,0,0)*_xlfn.XLOOKUP($A156,Drury_beneficiary_allocation!$A$5:$A$104,Drury_beneficiary_allocation!$B$5:$B$104,0,0)</f>
        <v>0</v>
      </c>
      <c r="Y156" s="349">
        <f t="shared" si="15"/>
        <v>0</v>
      </c>
      <c r="Z156" s="349">
        <f t="shared" si="16"/>
        <v>0</v>
      </c>
      <c r="AA156" s="349"/>
      <c r="AB156" s="353">
        <v>0</v>
      </c>
      <c r="AC156" s="354" t="str">
        <f t="shared" si="17"/>
        <v>Arterial</v>
      </c>
      <c r="AD156" s="349"/>
      <c r="AE156" s="349"/>
      <c r="AF156" s="355">
        <f>_xlfn.XLOOKUP(A156,'P1 Date Adjustment'!B:B,'P1 Date Adjustment'!F:F,"not found",0)</f>
        <v>2036</v>
      </c>
      <c r="AG156" s="349">
        <f t="shared" si="18"/>
        <v>0</v>
      </c>
      <c r="AI156" s="360"/>
      <c r="AJ156" s="360"/>
    </row>
    <row r="157" spans="1:36" ht="30" x14ac:dyDescent="0.25">
      <c r="A157" s="129" t="s">
        <v>456</v>
      </c>
      <c r="B157" s="358" t="s">
        <v>453</v>
      </c>
      <c r="C157" s="358" t="str">
        <f>_xlfn.XLOOKUP($A157,'Total project cost for DCs'!A:A,'Total project cost for DCs'!C:C,"Not found",0)</f>
        <v>4-lane urban- upgrade 2-lane urban to 4-lane with active modes on both sides, (TDM)</v>
      </c>
      <c r="D157" s="355" t="s">
        <v>155</v>
      </c>
      <c r="E157" s="355" t="s">
        <v>231</v>
      </c>
      <c r="H157" s="355" t="s">
        <v>827</v>
      </c>
      <c r="I157" s="359">
        <f>_xlfn.XLOOKUP($H157,DC_growth_AGS!$A$665:$A$673,DC_growth_AGS!$O$665:$O$673,"Not found",0)</f>
        <v>0.61831421301771872</v>
      </c>
      <c r="J157" s="355">
        <v>2047</v>
      </c>
      <c r="K157" s="360">
        <f>_xlfn.XLOOKUP($A157,'Total project cost for DCs'!$A$4:$A$111,'Total project cost for DCs'!G$4:G$111,0,0)*_xlfn.XLOOKUP($A157,Drury_beneficiary_allocation!$A$5:$A$104,Drury_beneficiary_allocation!$B$5:$B$104,0,0)</f>
        <v>0</v>
      </c>
      <c r="L157" s="360">
        <f>_xlfn.XLOOKUP($A157,'Total project cost for DCs'!$A$4:$A$111,'Total project cost for DCs'!H$4:H$111,0,0)*_xlfn.XLOOKUP($A157,Drury_beneficiary_allocation!$A$5:$A$104,Drury_beneficiary_allocation!$B$5:$B$104,0,0)</f>
        <v>0</v>
      </c>
      <c r="M157" s="360">
        <f>_xlfn.XLOOKUP($A157,'Total project cost for DCs'!$A$4:$A$111,'Total project cost for DCs'!I$4:I$111,0,0)*_xlfn.XLOOKUP($A157,Drury_beneficiary_allocation!$A$5:$A$104,Drury_beneficiary_allocation!$B$5:$B$104,0,0)</f>
        <v>0</v>
      </c>
      <c r="N157" s="360">
        <f>_xlfn.XLOOKUP($A157,'Total project cost for DCs'!$A$4:$A$111,'Total project cost for DCs'!J$4:J$111,0,0)*_xlfn.XLOOKUP($A157,Drury_beneficiary_allocation!$A$5:$A$104,Drury_beneficiary_allocation!$B$5:$B$104,0,0)</f>
        <v>0</v>
      </c>
      <c r="O157" s="360">
        <f>_xlfn.XLOOKUP($A157,'Total project cost for DCs'!$A$4:$A$111,'Total project cost for DCs'!K$4:K$111,0,0)*_xlfn.XLOOKUP($A157,Drury_beneficiary_allocation!$A$5:$A$104,Drury_beneficiary_allocation!$B$5:$B$104,0,0)</f>
        <v>0</v>
      </c>
      <c r="P157" s="360">
        <f>_xlfn.XLOOKUP($A157,'Total project cost for DCs'!$A$4:$A$111,'Total project cost for DCs'!L$4:L$111,0,0)*_xlfn.XLOOKUP($A157,Drury_beneficiary_allocation!$A$5:$A$104,Drury_beneficiary_allocation!$B$5:$B$104,0,0)</f>
        <v>0</v>
      </c>
      <c r="Q157" s="360">
        <f>_xlfn.XLOOKUP($A157,'Total project cost for DCs'!$A$4:$A$111,'Total project cost for DCs'!M$4:M$111,0,0)*_xlfn.XLOOKUP($A157,Drury_beneficiary_allocation!$A$5:$A$104,Drury_beneficiary_allocation!$B$5:$B$104,0,0)</f>
        <v>0</v>
      </c>
      <c r="R157" s="360">
        <f>_xlfn.XLOOKUP($A157,'Total project cost for DCs'!$A$4:$A$111,'Total project cost for DCs'!N$4:N$111,0,0)*_xlfn.XLOOKUP($A157,Drury_beneficiary_allocation!$A$5:$A$104,Drury_beneficiary_allocation!$B$5:$B$104,0,0)</f>
        <v>0</v>
      </c>
      <c r="S157" s="360">
        <f>_xlfn.XLOOKUP($A157,'Total project cost for DCs'!$A$4:$A$111,'Total project cost for DCs'!O$4:O$111,0,0)*_xlfn.XLOOKUP($A157,Drury_beneficiary_allocation!$A$5:$A$104,Drury_beneficiary_allocation!$B$5:$B$104,0,0)</f>
        <v>0</v>
      </c>
      <c r="T157" s="360">
        <f>_xlfn.XLOOKUP($A157,'Total project cost for DCs'!$A$4:$A$111,'Total project cost for DCs'!P$4:P$111,0,0)*_xlfn.XLOOKUP($A157,Drury_beneficiary_allocation!$A$5:$A$104,Drury_beneficiary_allocation!$B$5:$B$104,0,0)</f>
        <v>0</v>
      </c>
      <c r="U157" s="360">
        <f>_xlfn.XLOOKUP($A157,'Total project cost for DCs'!$A$4:$A$111,'Total project cost for DCs'!Q$4:Q$111,0,0)*_xlfn.XLOOKUP($A157,Drury_beneficiary_allocation!$A$5:$A$104,Drury_beneficiary_allocation!$B$5:$B$104,0,0)</f>
        <v>0</v>
      </c>
      <c r="V157" s="360">
        <f>_xlfn.XLOOKUP($A157,'Total project cost for DCs'!$A$4:$A$111,'Total project cost for DCs'!R$4:R$111,0,0)*_xlfn.XLOOKUP($A157,Drury_beneficiary_allocation!$A$5:$A$104,Drury_beneficiary_allocation!$B$5:$B$104,0,0)</f>
        <v>0</v>
      </c>
      <c r="W157" s="360">
        <f>_xlfn.XLOOKUP($A157,'Total project cost for DCs'!$A$4:$A$111,'Total project cost for DCs'!S$4:S$111,0,0)*_xlfn.XLOOKUP($A157,Drury_beneficiary_allocation!$A$5:$A$104,Drury_beneficiary_allocation!$B$5:$B$104,0,0)</f>
        <v>0</v>
      </c>
      <c r="X157" s="360">
        <f>_xlfn.XLOOKUP($A157,'Total project cost for DCs'!$A$4:$A$111,'Total project cost for DCs'!T$4:T$111,0,0)*_xlfn.XLOOKUP($A157,Drury_beneficiary_allocation!$A$5:$A$104,Drury_beneficiary_allocation!$B$5:$B$104,0,0)</f>
        <v>0</v>
      </c>
      <c r="Y157" s="349">
        <f t="shared" si="15"/>
        <v>0</v>
      </c>
      <c r="Z157" s="349">
        <f t="shared" si="16"/>
        <v>0</v>
      </c>
      <c r="AA157" s="349"/>
      <c r="AB157" s="353">
        <v>0</v>
      </c>
      <c r="AC157" s="354" t="str">
        <f t="shared" si="17"/>
        <v>Arterial</v>
      </c>
      <c r="AD157" s="349"/>
      <c r="AE157" s="349"/>
      <c r="AF157" s="355">
        <f>_xlfn.XLOOKUP(A157,'P1 Date Adjustment'!B:B,'P1 Date Adjustment'!F:F,"not found",0)</f>
        <v>2047</v>
      </c>
      <c r="AG157" s="349">
        <f t="shared" si="18"/>
        <v>0</v>
      </c>
      <c r="AI157" s="360"/>
      <c r="AJ157" s="360"/>
    </row>
    <row r="158" spans="1:36" ht="30" x14ac:dyDescent="0.25">
      <c r="A158" s="129" t="s">
        <v>457</v>
      </c>
      <c r="B158" s="358" t="s">
        <v>458</v>
      </c>
      <c r="C158" s="358" t="str">
        <f>_xlfn.XLOOKUP($A158,'Total project cost for DCs'!A:A,'Total project cost for DCs'!C:C,"Not found",0)</f>
        <v>4-lane urban- upgrade 2-lane urban to 4-lane with active modes on both sides, (TDM)</v>
      </c>
      <c r="D158" s="355" t="s">
        <v>155</v>
      </c>
      <c r="E158" s="355" t="s">
        <v>345</v>
      </c>
      <c r="H158" s="355" t="s">
        <v>827</v>
      </c>
      <c r="I158" s="359">
        <f>_xlfn.XLOOKUP($H158,DC_growth_AGS!$A$665:$A$673,DC_growth_AGS!$O$665:$O$673,"Not found",0)</f>
        <v>0.61831421301771872</v>
      </c>
      <c r="J158" s="355">
        <v>2047</v>
      </c>
      <c r="K158" s="360">
        <f>_xlfn.XLOOKUP($A158,'Total project cost for DCs'!$A$4:$A$111,'Total project cost for DCs'!G$4:G$111,0,0)*_xlfn.XLOOKUP($A158,Drury_beneficiary_allocation!$A$5:$A$104,Drury_beneficiary_allocation!$B$5:$B$104,0,0)</f>
        <v>0</v>
      </c>
      <c r="L158" s="360">
        <f>_xlfn.XLOOKUP($A158,'Total project cost for DCs'!$A$4:$A$111,'Total project cost for DCs'!H$4:H$111,0,0)*_xlfn.XLOOKUP($A158,Drury_beneficiary_allocation!$A$5:$A$104,Drury_beneficiary_allocation!$B$5:$B$104,0,0)</f>
        <v>0</v>
      </c>
      <c r="M158" s="360">
        <f>_xlfn.XLOOKUP($A158,'Total project cost for DCs'!$A$4:$A$111,'Total project cost for DCs'!I$4:I$111,0,0)*_xlfn.XLOOKUP($A158,Drury_beneficiary_allocation!$A$5:$A$104,Drury_beneficiary_allocation!$B$5:$B$104,0,0)</f>
        <v>0</v>
      </c>
      <c r="N158" s="360">
        <f>_xlfn.XLOOKUP($A158,'Total project cost for DCs'!$A$4:$A$111,'Total project cost for DCs'!J$4:J$111,0,0)*_xlfn.XLOOKUP($A158,Drury_beneficiary_allocation!$A$5:$A$104,Drury_beneficiary_allocation!$B$5:$B$104,0,0)</f>
        <v>0</v>
      </c>
      <c r="O158" s="360">
        <f>_xlfn.XLOOKUP($A158,'Total project cost for DCs'!$A$4:$A$111,'Total project cost for DCs'!K$4:K$111,0,0)*_xlfn.XLOOKUP($A158,Drury_beneficiary_allocation!$A$5:$A$104,Drury_beneficiary_allocation!$B$5:$B$104,0,0)</f>
        <v>0</v>
      </c>
      <c r="P158" s="360">
        <f>_xlfn.XLOOKUP($A158,'Total project cost for DCs'!$A$4:$A$111,'Total project cost for DCs'!L$4:L$111,0,0)*_xlfn.XLOOKUP($A158,Drury_beneficiary_allocation!$A$5:$A$104,Drury_beneficiary_allocation!$B$5:$B$104,0,0)</f>
        <v>0</v>
      </c>
      <c r="Q158" s="360">
        <f>_xlfn.XLOOKUP($A158,'Total project cost for DCs'!$A$4:$A$111,'Total project cost for DCs'!M$4:M$111,0,0)*_xlfn.XLOOKUP($A158,Drury_beneficiary_allocation!$A$5:$A$104,Drury_beneficiary_allocation!$B$5:$B$104,0,0)</f>
        <v>0</v>
      </c>
      <c r="R158" s="360">
        <f>_xlfn.XLOOKUP($A158,'Total project cost for DCs'!$A$4:$A$111,'Total project cost for DCs'!N$4:N$111,0,0)*_xlfn.XLOOKUP($A158,Drury_beneficiary_allocation!$A$5:$A$104,Drury_beneficiary_allocation!$B$5:$B$104,0,0)</f>
        <v>0</v>
      </c>
      <c r="S158" s="360">
        <f>_xlfn.XLOOKUP($A158,'Total project cost for DCs'!$A$4:$A$111,'Total project cost for DCs'!O$4:O$111,0,0)*_xlfn.XLOOKUP($A158,Drury_beneficiary_allocation!$A$5:$A$104,Drury_beneficiary_allocation!$B$5:$B$104,0,0)</f>
        <v>0</v>
      </c>
      <c r="T158" s="360">
        <f>_xlfn.XLOOKUP($A158,'Total project cost for DCs'!$A$4:$A$111,'Total project cost for DCs'!P$4:P$111,0,0)*_xlfn.XLOOKUP($A158,Drury_beneficiary_allocation!$A$5:$A$104,Drury_beneficiary_allocation!$B$5:$B$104,0,0)</f>
        <v>0</v>
      </c>
      <c r="U158" s="360">
        <f>_xlfn.XLOOKUP($A158,'Total project cost for DCs'!$A$4:$A$111,'Total project cost for DCs'!Q$4:Q$111,0,0)*_xlfn.XLOOKUP($A158,Drury_beneficiary_allocation!$A$5:$A$104,Drury_beneficiary_allocation!$B$5:$B$104,0,0)</f>
        <v>0</v>
      </c>
      <c r="V158" s="360">
        <f>_xlfn.XLOOKUP($A158,'Total project cost for DCs'!$A$4:$A$111,'Total project cost for DCs'!R$4:R$111,0,0)*_xlfn.XLOOKUP($A158,Drury_beneficiary_allocation!$A$5:$A$104,Drury_beneficiary_allocation!$B$5:$B$104,0,0)</f>
        <v>0</v>
      </c>
      <c r="W158" s="360">
        <f>_xlfn.XLOOKUP($A158,'Total project cost for DCs'!$A$4:$A$111,'Total project cost for DCs'!S$4:S$111,0,0)*_xlfn.XLOOKUP($A158,Drury_beneficiary_allocation!$A$5:$A$104,Drury_beneficiary_allocation!$B$5:$B$104,0,0)</f>
        <v>0</v>
      </c>
      <c r="X158" s="360">
        <f>_xlfn.XLOOKUP($A158,'Total project cost for DCs'!$A$4:$A$111,'Total project cost for DCs'!T$4:T$111,0,0)*_xlfn.XLOOKUP($A158,Drury_beneficiary_allocation!$A$5:$A$104,Drury_beneficiary_allocation!$B$5:$B$104,0,0)</f>
        <v>0</v>
      </c>
      <c r="Y158" s="349">
        <f t="shared" si="15"/>
        <v>0</v>
      </c>
      <c r="Z158" s="349">
        <f t="shared" si="16"/>
        <v>0</v>
      </c>
      <c r="AA158" s="349"/>
      <c r="AB158" s="353">
        <v>0</v>
      </c>
      <c r="AC158" s="354" t="str">
        <f t="shared" si="17"/>
        <v>Arterial</v>
      </c>
      <c r="AD158" s="349"/>
      <c r="AE158" s="349"/>
      <c r="AF158" s="355">
        <f>_xlfn.XLOOKUP(A158,'P1 Date Adjustment'!B:B,'P1 Date Adjustment'!F:F,"not found",0)</f>
        <v>2047</v>
      </c>
      <c r="AG158" s="349">
        <f t="shared" si="18"/>
        <v>0</v>
      </c>
      <c r="AI158" s="360"/>
      <c r="AJ158" s="360"/>
    </row>
    <row r="159" spans="1:36" x14ac:dyDescent="0.25">
      <c r="A159" s="129">
        <v>67</v>
      </c>
      <c r="B159" s="358" t="s">
        <v>460</v>
      </c>
      <c r="C159" s="358">
        <f>_xlfn.XLOOKUP($A159,'Total project cost for DCs'!A:A,'Total project cost for DCs'!C:C,"Not found",0)</f>
        <v>0</v>
      </c>
      <c r="D159" s="355" t="s">
        <v>155</v>
      </c>
      <c r="E159" s="355" t="s">
        <v>345</v>
      </c>
      <c r="H159" s="355" t="s">
        <v>827</v>
      </c>
      <c r="I159" s="359">
        <f>_xlfn.XLOOKUP($H159,DC_growth_AGS!$A$665:$A$673,DC_growth_AGS!$O$665:$O$673,"Not found",0)</f>
        <v>0.61831421301771872</v>
      </c>
      <c r="J159" s="355">
        <v>2033</v>
      </c>
      <c r="K159" s="360">
        <f>_xlfn.XLOOKUP($A159,'Total project cost for DCs'!$A$4:$A$111,'Total project cost for DCs'!G$4:G$111,0,0)*_xlfn.XLOOKUP($A159,Drury_beneficiary_allocation!$A$5:$A$104,Drury_beneficiary_allocation!$B$5:$B$104,0,0)</f>
        <v>0</v>
      </c>
      <c r="L159" s="360">
        <f>_xlfn.XLOOKUP($A159,'Total project cost for DCs'!$A$4:$A$111,'Total project cost for DCs'!H$4:H$111,0,0)*_xlfn.XLOOKUP($A159,Drury_beneficiary_allocation!$A$5:$A$104,Drury_beneficiary_allocation!$B$5:$B$104,0,0)</f>
        <v>0</v>
      </c>
      <c r="M159" s="360">
        <f>_xlfn.XLOOKUP($A159,'Total project cost for DCs'!$A$4:$A$111,'Total project cost for DCs'!I$4:I$111,0,0)*_xlfn.XLOOKUP($A159,Drury_beneficiary_allocation!$A$5:$A$104,Drury_beneficiary_allocation!$B$5:$B$104,0,0)</f>
        <v>0</v>
      </c>
      <c r="N159" s="360">
        <f>_xlfn.XLOOKUP($A159,'Total project cost for DCs'!$A$4:$A$111,'Total project cost for DCs'!J$4:J$111,0,0)*_xlfn.XLOOKUP($A159,Drury_beneficiary_allocation!$A$5:$A$104,Drury_beneficiary_allocation!$B$5:$B$104,0,0)</f>
        <v>0</v>
      </c>
      <c r="O159" s="360">
        <f>_xlfn.XLOOKUP($A159,'Total project cost for DCs'!$A$4:$A$111,'Total project cost for DCs'!K$4:K$111,0,0)*_xlfn.XLOOKUP($A159,Drury_beneficiary_allocation!$A$5:$A$104,Drury_beneficiary_allocation!$B$5:$B$104,0,0)</f>
        <v>0</v>
      </c>
      <c r="P159" s="360">
        <f>_xlfn.XLOOKUP($A159,'Total project cost for DCs'!$A$4:$A$111,'Total project cost for DCs'!L$4:L$111,0,0)*_xlfn.XLOOKUP($A159,Drury_beneficiary_allocation!$A$5:$A$104,Drury_beneficiary_allocation!$B$5:$B$104,0,0)</f>
        <v>0</v>
      </c>
      <c r="Q159" s="360">
        <f>_xlfn.XLOOKUP($A159,'Total project cost for DCs'!$A$4:$A$111,'Total project cost for DCs'!M$4:M$111,0,0)*_xlfn.XLOOKUP($A159,Drury_beneficiary_allocation!$A$5:$A$104,Drury_beneficiary_allocation!$B$5:$B$104,0,0)</f>
        <v>0</v>
      </c>
      <c r="R159" s="360">
        <f>_xlfn.XLOOKUP($A159,'Total project cost for DCs'!$A$4:$A$111,'Total project cost for DCs'!N$4:N$111,0,0)*_xlfn.XLOOKUP($A159,Drury_beneficiary_allocation!$A$5:$A$104,Drury_beneficiary_allocation!$B$5:$B$104,0,0)</f>
        <v>0</v>
      </c>
      <c r="S159" s="360">
        <f>_xlfn.XLOOKUP($A159,'Total project cost for DCs'!$A$4:$A$111,'Total project cost for DCs'!O$4:O$111,0,0)*_xlfn.XLOOKUP($A159,Drury_beneficiary_allocation!$A$5:$A$104,Drury_beneficiary_allocation!$B$5:$B$104,0,0)</f>
        <v>0</v>
      </c>
      <c r="T159" s="360">
        <f>_xlfn.XLOOKUP($A159,'Total project cost for DCs'!$A$4:$A$111,'Total project cost for DCs'!P$4:P$111,0,0)*_xlfn.XLOOKUP($A159,Drury_beneficiary_allocation!$A$5:$A$104,Drury_beneficiary_allocation!$B$5:$B$104,0,0)</f>
        <v>0</v>
      </c>
      <c r="U159" s="360">
        <f>_xlfn.XLOOKUP($A159,'Total project cost for DCs'!$A$4:$A$111,'Total project cost for DCs'!Q$4:Q$111,0,0)*_xlfn.XLOOKUP($A159,Drury_beneficiary_allocation!$A$5:$A$104,Drury_beneficiary_allocation!$B$5:$B$104,0,0)</f>
        <v>0</v>
      </c>
      <c r="V159" s="360">
        <f>_xlfn.XLOOKUP($A159,'Total project cost for DCs'!$A$4:$A$111,'Total project cost for DCs'!R$4:R$111,0,0)*_xlfn.XLOOKUP($A159,Drury_beneficiary_allocation!$A$5:$A$104,Drury_beneficiary_allocation!$B$5:$B$104,0,0)</f>
        <v>0</v>
      </c>
      <c r="W159" s="360">
        <f>_xlfn.XLOOKUP($A159,'Total project cost for DCs'!$A$4:$A$111,'Total project cost for DCs'!S$4:S$111,0,0)*_xlfn.XLOOKUP($A159,Drury_beneficiary_allocation!$A$5:$A$104,Drury_beneficiary_allocation!$B$5:$B$104,0,0)</f>
        <v>0</v>
      </c>
      <c r="X159" s="360">
        <f>_xlfn.XLOOKUP($A159,'Total project cost for DCs'!$A$4:$A$111,'Total project cost for DCs'!T$4:T$111,0,0)*_xlfn.XLOOKUP($A159,Drury_beneficiary_allocation!$A$5:$A$104,Drury_beneficiary_allocation!$B$5:$B$104,0,0)</f>
        <v>0</v>
      </c>
      <c r="Y159" s="349">
        <f t="shared" si="15"/>
        <v>0</v>
      </c>
      <c r="Z159" s="349">
        <f t="shared" si="16"/>
        <v>0</v>
      </c>
      <c r="AA159" s="349"/>
      <c r="AB159" s="353">
        <v>0</v>
      </c>
      <c r="AC159" s="354" t="str">
        <f t="shared" si="17"/>
        <v>Arterial</v>
      </c>
      <c r="AD159" s="349"/>
      <c r="AE159" s="349"/>
      <c r="AF159" s="355">
        <f>_xlfn.XLOOKUP(A159,'P1 Date Adjustment'!B:B,'P1 Date Adjustment'!F:F,"not found",0)</f>
        <v>2033</v>
      </c>
      <c r="AG159" s="349">
        <f t="shared" si="18"/>
        <v>0</v>
      </c>
      <c r="AI159" s="360"/>
      <c r="AJ159" s="360"/>
    </row>
    <row r="160" spans="1:36" x14ac:dyDescent="0.25">
      <c r="A160" s="129">
        <v>68</v>
      </c>
      <c r="B160" s="358" t="s">
        <v>461</v>
      </c>
      <c r="C160" s="358">
        <f>_xlfn.XLOOKUP($A160,'Total project cost for DCs'!A:A,'Total project cost for DCs'!C:C,"Not found",0)</f>
        <v>0</v>
      </c>
      <c r="D160" s="355" t="s">
        <v>155</v>
      </c>
      <c r="E160" s="355" t="s">
        <v>345</v>
      </c>
      <c r="H160" s="355" t="s">
        <v>827</v>
      </c>
      <c r="I160" s="359">
        <f>_xlfn.XLOOKUP($H160,DC_growth_AGS!$A$665:$A$673,DC_growth_AGS!$O$665:$O$673,"Not found",0)</f>
        <v>0.61831421301771872</v>
      </c>
      <c r="J160" s="355">
        <v>2037</v>
      </c>
      <c r="K160" s="360">
        <f>_xlfn.XLOOKUP($A160,'Total project cost for DCs'!$A$4:$A$111,'Total project cost for DCs'!G$4:G$111,0,0)*_xlfn.XLOOKUP($A160,Drury_beneficiary_allocation!$A$5:$A$104,Drury_beneficiary_allocation!$B$5:$B$104,0,0)</f>
        <v>0</v>
      </c>
      <c r="L160" s="360">
        <f>_xlfn.XLOOKUP($A160,'Total project cost for DCs'!$A$4:$A$111,'Total project cost for DCs'!H$4:H$111,0,0)*_xlfn.XLOOKUP($A160,Drury_beneficiary_allocation!$A$5:$A$104,Drury_beneficiary_allocation!$B$5:$B$104,0,0)</f>
        <v>0</v>
      </c>
      <c r="M160" s="360">
        <f>_xlfn.XLOOKUP($A160,'Total project cost for DCs'!$A$4:$A$111,'Total project cost for DCs'!I$4:I$111,0,0)*_xlfn.XLOOKUP($A160,Drury_beneficiary_allocation!$A$5:$A$104,Drury_beneficiary_allocation!$B$5:$B$104,0,0)</f>
        <v>0</v>
      </c>
      <c r="N160" s="360">
        <f>_xlfn.XLOOKUP($A160,'Total project cost for DCs'!$A$4:$A$111,'Total project cost for DCs'!J$4:J$111,0,0)*_xlfn.XLOOKUP($A160,Drury_beneficiary_allocation!$A$5:$A$104,Drury_beneficiary_allocation!$B$5:$B$104,0,0)</f>
        <v>0</v>
      </c>
      <c r="O160" s="360">
        <f>_xlfn.XLOOKUP($A160,'Total project cost for DCs'!$A$4:$A$111,'Total project cost for DCs'!K$4:K$111,0,0)*_xlfn.XLOOKUP($A160,Drury_beneficiary_allocation!$A$5:$A$104,Drury_beneficiary_allocation!$B$5:$B$104,0,0)</f>
        <v>0</v>
      </c>
      <c r="P160" s="360">
        <f>_xlfn.XLOOKUP($A160,'Total project cost for DCs'!$A$4:$A$111,'Total project cost for DCs'!L$4:L$111,0,0)*_xlfn.XLOOKUP($A160,Drury_beneficiary_allocation!$A$5:$A$104,Drury_beneficiary_allocation!$B$5:$B$104,0,0)</f>
        <v>0</v>
      </c>
      <c r="Q160" s="360">
        <f>_xlfn.XLOOKUP($A160,'Total project cost for DCs'!$A$4:$A$111,'Total project cost for DCs'!M$4:M$111,0,0)*_xlfn.XLOOKUP($A160,Drury_beneficiary_allocation!$A$5:$A$104,Drury_beneficiary_allocation!$B$5:$B$104,0,0)</f>
        <v>0</v>
      </c>
      <c r="R160" s="360">
        <f>_xlfn.XLOOKUP($A160,'Total project cost for DCs'!$A$4:$A$111,'Total project cost for DCs'!N$4:N$111,0,0)*_xlfn.XLOOKUP($A160,Drury_beneficiary_allocation!$A$5:$A$104,Drury_beneficiary_allocation!$B$5:$B$104,0,0)</f>
        <v>0</v>
      </c>
      <c r="S160" s="360">
        <f>_xlfn.XLOOKUP($A160,'Total project cost for DCs'!$A$4:$A$111,'Total project cost for DCs'!O$4:O$111,0,0)*_xlfn.XLOOKUP($A160,Drury_beneficiary_allocation!$A$5:$A$104,Drury_beneficiary_allocation!$B$5:$B$104,0,0)</f>
        <v>0</v>
      </c>
      <c r="T160" s="360">
        <f>_xlfn.XLOOKUP($A160,'Total project cost for DCs'!$A$4:$A$111,'Total project cost for DCs'!P$4:P$111,0,0)*_xlfn.XLOOKUP($A160,Drury_beneficiary_allocation!$A$5:$A$104,Drury_beneficiary_allocation!$B$5:$B$104,0,0)</f>
        <v>0</v>
      </c>
      <c r="U160" s="360">
        <f>_xlfn.XLOOKUP($A160,'Total project cost for DCs'!$A$4:$A$111,'Total project cost for DCs'!Q$4:Q$111,0,0)*_xlfn.XLOOKUP($A160,Drury_beneficiary_allocation!$A$5:$A$104,Drury_beneficiary_allocation!$B$5:$B$104,0,0)</f>
        <v>0</v>
      </c>
      <c r="V160" s="360">
        <f>_xlfn.XLOOKUP($A160,'Total project cost for DCs'!$A$4:$A$111,'Total project cost for DCs'!R$4:R$111,0,0)*_xlfn.XLOOKUP($A160,Drury_beneficiary_allocation!$A$5:$A$104,Drury_beneficiary_allocation!$B$5:$B$104,0,0)</f>
        <v>0</v>
      </c>
      <c r="W160" s="360">
        <f>_xlfn.XLOOKUP($A160,'Total project cost for DCs'!$A$4:$A$111,'Total project cost for DCs'!S$4:S$111,0,0)*_xlfn.XLOOKUP($A160,Drury_beneficiary_allocation!$A$5:$A$104,Drury_beneficiary_allocation!$B$5:$B$104,0,0)</f>
        <v>0</v>
      </c>
      <c r="X160" s="360">
        <f>_xlfn.XLOOKUP($A160,'Total project cost for DCs'!$A$4:$A$111,'Total project cost for DCs'!T$4:T$111,0,0)*_xlfn.XLOOKUP($A160,Drury_beneficiary_allocation!$A$5:$A$104,Drury_beneficiary_allocation!$B$5:$B$104,0,0)</f>
        <v>0</v>
      </c>
      <c r="Y160" s="349">
        <f t="shared" si="15"/>
        <v>0</v>
      </c>
      <c r="Z160" s="349">
        <f t="shared" si="16"/>
        <v>0</v>
      </c>
      <c r="AA160" s="349"/>
      <c r="AB160" s="353">
        <v>0</v>
      </c>
      <c r="AC160" s="354" t="str">
        <f t="shared" si="17"/>
        <v>Arterial</v>
      </c>
      <c r="AD160" s="349"/>
      <c r="AE160" s="349"/>
      <c r="AF160" s="355">
        <f>_xlfn.XLOOKUP(A160,'P1 Date Adjustment'!B:B,'P1 Date Adjustment'!F:F,"not found",0)</f>
        <v>2037</v>
      </c>
      <c r="AG160" s="349">
        <f t="shared" si="18"/>
        <v>0</v>
      </c>
      <c r="AI160" s="360"/>
      <c r="AJ160" s="360"/>
    </row>
    <row r="161" spans="1:36" ht="30" x14ac:dyDescent="0.25">
      <c r="A161" s="129">
        <v>69</v>
      </c>
      <c r="B161" s="358" t="s">
        <v>462</v>
      </c>
      <c r="C161" s="358" t="str">
        <f>_xlfn.XLOOKUP($A161,'Total project cost for DCs'!A:A,'Total project cost for DCs'!C:C,"Not found",0)</f>
        <v>New cycle bridge 5m wide, 90m long, approach lengths 200m total for both sides. No property required</v>
      </c>
      <c r="D161" s="355" t="s">
        <v>155</v>
      </c>
      <c r="E161" s="355" t="s">
        <v>223</v>
      </c>
      <c r="H161" s="355" t="s">
        <v>827</v>
      </c>
      <c r="I161" s="359">
        <f>_xlfn.XLOOKUP($H161,DC_growth_AGS!$A$665:$A$673,DC_growth_AGS!$O$665:$O$673,"Not found",0)</f>
        <v>0.61831421301771872</v>
      </c>
      <c r="J161" s="355">
        <v>2035</v>
      </c>
      <c r="K161" s="360">
        <f>_xlfn.XLOOKUP($A161,'Total project cost for DCs'!$A$4:$A$111,'Total project cost for DCs'!G$4:G$111,0,0)*_xlfn.XLOOKUP($A161,Drury_beneficiary_allocation!$A$5:$A$104,Drury_beneficiary_allocation!$B$5:$B$104,0,0)</f>
        <v>0</v>
      </c>
      <c r="L161" s="360">
        <f>_xlfn.XLOOKUP($A161,'Total project cost for DCs'!$A$4:$A$111,'Total project cost for DCs'!H$4:H$111,0,0)*_xlfn.XLOOKUP($A161,Drury_beneficiary_allocation!$A$5:$A$104,Drury_beneficiary_allocation!$B$5:$B$104,0,0)</f>
        <v>0</v>
      </c>
      <c r="M161" s="360">
        <f>_xlfn.XLOOKUP($A161,'Total project cost for DCs'!$A$4:$A$111,'Total project cost for DCs'!I$4:I$111,0,0)*_xlfn.XLOOKUP($A161,Drury_beneficiary_allocation!$A$5:$A$104,Drury_beneficiary_allocation!$B$5:$B$104,0,0)</f>
        <v>0</v>
      </c>
      <c r="N161" s="360">
        <f>_xlfn.XLOOKUP($A161,'Total project cost for DCs'!$A$4:$A$111,'Total project cost for DCs'!J$4:J$111,0,0)*_xlfn.XLOOKUP($A161,Drury_beneficiary_allocation!$A$5:$A$104,Drury_beneficiary_allocation!$B$5:$B$104,0,0)</f>
        <v>0</v>
      </c>
      <c r="O161" s="360">
        <f>_xlfn.XLOOKUP($A161,'Total project cost for DCs'!$A$4:$A$111,'Total project cost for DCs'!K$4:K$111,0,0)*_xlfn.XLOOKUP($A161,Drury_beneficiary_allocation!$A$5:$A$104,Drury_beneficiary_allocation!$B$5:$B$104,0,0)</f>
        <v>0</v>
      </c>
      <c r="P161" s="360">
        <f>_xlfn.XLOOKUP($A161,'Total project cost for DCs'!$A$4:$A$111,'Total project cost for DCs'!L$4:L$111,0,0)*_xlfn.XLOOKUP($A161,Drury_beneficiary_allocation!$A$5:$A$104,Drury_beneficiary_allocation!$B$5:$B$104,0,0)</f>
        <v>0</v>
      </c>
      <c r="Q161" s="360">
        <f>_xlfn.XLOOKUP($A161,'Total project cost for DCs'!$A$4:$A$111,'Total project cost for DCs'!M$4:M$111,0,0)*_xlfn.XLOOKUP($A161,Drury_beneficiary_allocation!$A$5:$A$104,Drury_beneficiary_allocation!$B$5:$B$104,0,0)</f>
        <v>0</v>
      </c>
      <c r="R161" s="360">
        <f>_xlfn.XLOOKUP($A161,'Total project cost for DCs'!$A$4:$A$111,'Total project cost for DCs'!N$4:N$111,0,0)*_xlfn.XLOOKUP($A161,Drury_beneficiary_allocation!$A$5:$A$104,Drury_beneficiary_allocation!$B$5:$B$104,0,0)</f>
        <v>0</v>
      </c>
      <c r="S161" s="360">
        <f>_xlfn.XLOOKUP($A161,'Total project cost for DCs'!$A$4:$A$111,'Total project cost for DCs'!O$4:O$111,0,0)*_xlfn.XLOOKUP($A161,Drury_beneficiary_allocation!$A$5:$A$104,Drury_beneficiary_allocation!$B$5:$B$104,0,0)</f>
        <v>0</v>
      </c>
      <c r="T161" s="360">
        <f>_xlfn.XLOOKUP($A161,'Total project cost for DCs'!$A$4:$A$111,'Total project cost for DCs'!P$4:P$111,0,0)*_xlfn.XLOOKUP($A161,Drury_beneficiary_allocation!$A$5:$A$104,Drury_beneficiary_allocation!$B$5:$B$104,0,0)</f>
        <v>0</v>
      </c>
      <c r="U161" s="360">
        <f>_xlfn.XLOOKUP($A161,'Total project cost for DCs'!$A$4:$A$111,'Total project cost for DCs'!Q$4:Q$111,0,0)*_xlfn.XLOOKUP($A161,Drury_beneficiary_allocation!$A$5:$A$104,Drury_beneficiary_allocation!$B$5:$B$104,0,0)</f>
        <v>0</v>
      </c>
      <c r="V161" s="360">
        <f>_xlfn.XLOOKUP($A161,'Total project cost for DCs'!$A$4:$A$111,'Total project cost for DCs'!R$4:R$111,0,0)*_xlfn.XLOOKUP($A161,Drury_beneficiary_allocation!$A$5:$A$104,Drury_beneficiary_allocation!$B$5:$B$104,0,0)</f>
        <v>0</v>
      </c>
      <c r="W161" s="360">
        <f>_xlfn.XLOOKUP($A161,'Total project cost for DCs'!$A$4:$A$111,'Total project cost for DCs'!S$4:S$111,0,0)*_xlfn.XLOOKUP($A161,Drury_beneficiary_allocation!$A$5:$A$104,Drury_beneficiary_allocation!$B$5:$B$104,0,0)</f>
        <v>0</v>
      </c>
      <c r="X161" s="360">
        <f>_xlfn.XLOOKUP($A161,'Total project cost for DCs'!$A$4:$A$111,'Total project cost for DCs'!T$4:T$111,0,0)*_xlfn.XLOOKUP($A161,Drury_beneficiary_allocation!$A$5:$A$104,Drury_beneficiary_allocation!$B$5:$B$104,0,0)</f>
        <v>39135.340636677654</v>
      </c>
      <c r="Y161" s="349">
        <f t="shared" si="15"/>
        <v>39135.340636677654</v>
      </c>
      <c r="Z161" s="349">
        <f t="shared" si="16"/>
        <v>39135.340636677654</v>
      </c>
      <c r="AA161" s="349"/>
      <c r="AB161" s="353">
        <v>0</v>
      </c>
      <c r="AC161" s="354" t="str">
        <f t="shared" si="17"/>
        <v>Collector</v>
      </c>
      <c r="AD161" s="349"/>
      <c r="AE161" s="349"/>
      <c r="AF161" s="355">
        <f>_xlfn.XLOOKUP(A161,'P1 Date Adjustment'!B:B,'P1 Date Adjustment'!F:F,"not found",0)</f>
        <v>2035</v>
      </c>
      <c r="AG161" s="349">
        <f t="shared" si="18"/>
        <v>24197.937346947692</v>
      </c>
      <c r="AI161" s="360"/>
      <c r="AJ161" s="360"/>
    </row>
    <row r="162" spans="1:36" ht="30" x14ac:dyDescent="0.25">
      <c r="A162" s="129">
        <v>70</v>
      </c>
      <c r="B162" s="358" t="s">
        <v>464</v>
      </c>
      <c r="C162" s="358" t="str">
        <f>_xlfn.XLOOKUP($A162,'Total project cost for DCs'!A:A,'Total project cost for DCs'!C:C,"Not found",0)</f>
        <v>New cycle bridge 5m wide, 80m long, approach lengths 270m total for both sides. No property required</v>
      </c>
      <c r="D162" s="355" t="s">
        <v>155</v>
      </c>
      <c r="E162" s="355" t="s">
        <v>345</v>
      </c>
      <c r="H162" s="355" t="s">
        <v>827</v>
      </c>
      <c r="I162" s="359">
        <f>_xlfn.XLOOKUP($H162,DC_growth_AGS!$A$665:$A$673,DC_growth_AGS!$O$665:$O$673,"Not found",0)</f>
        <v>0.61831421301771872</v>
      </c>
      <c r="J162" s="355">
        <v>2031</v>
      </c>
      <c r="K162" s="360">
        <f>_xlfn.XLOOKUP($A162,'Total project cost for DCs'!$A$4:$A$111,'Total project cost for DCs'!G$4:G$111,0,0)*_xlfn.XLOOKUP($A162,Drury_beneficiary_allocation!$A$5:$A$104,Drury_beneficiary_allocation!$B$5:$B$104,0,0)</f>
        <v>0</v>
      </c>
      <c r="L162" s="360">
        <f>_xlfn.XLOOKUP($A162,'Total project cost for DCs'!$A$4:$A$111,'Total project cost for DCs'!H$4:H$111,0,0)*_xlfn.XLOOKUP($A162,Drury_beneficiary_allocation!$A$5:$A$104,Drury_beneficiary_allocation!$B$5:$B$104,0,0)</f>
        <v>0</v>
      </c>
      <c r="M162" s="360">
        <f>_xlfn.XLOOKUP($A162,'Total project cost for DCs'!$A$4:$A$111,'Total project cost for DCs'!I$4:I$111,0,0)*_xlfn.XLOOKUP($A162,Drury_beneficiary_allocation!$A$5:$A$104,Drury_beneficiary_allocation!$B$5:$B$104,0,0)</f>
        <v>0</v>
      </c>
      <c r="N162" s="360">
        <f>_xlfn.XLOOKUP($A162,'Total project cost for DCs'!$A$4:$A$111,'Total project cost for DCs'!J$4:J$111,0,0)*_xlfn.XLOOKUP($A162,Drury_beneficiary_allocation!$A$5:$A$104,Drury_beneficiary_allocation!$B$5:$B$104,0,0)</f>
        <v>0</v>
      </c>
      <c r="O162" s="360">
        <f>_xlfn.XLOOKUP($A162,'Total project cost for DCs'!$A$4:$A$111,'Total project cost for DCs'!K$4:K$111,0,0)*_xlfn.XLOOKUP($A162,Drury_beneficiary_allocation!$A$5:$A$104,Drury_beneficiary_allocation!$B$5:$B$104,0,0)</f>
        <v>0</v>
      </c>
      <c r="P162" s="360">
        <f>_xlfn.XLOOKUP($A162,'Total project cost for DCs'!$A$4:$A$111,'Total project cost for DCs'!L$4:L$111,0,0)*_xlfn.XLOOKUP($A162,Drury_beneficiary_allocation!$A$5:$A$104,Drury_beneficiary_allocation!$B$5:$B$104,0,0)</f>
        <v>0</v>
      </c>
      <c r="Q162" s="360">
        <f>_xlfn.XLOOKUP($A162,'Total project cost for DCs'!$A$4:$A$111,'Total project cost for DCs'!M$4:M$111,0,0)*_xlfn.XLOOKUP($A162,Drury_beneficiary_allocation!$A$5:$A$104,Drury_beneficiary_allocation!$B$5:$B$104,0,0)</f>
        <v>0</v>
      </c>
      <c r="R162" s="360">
        <f>_xlfn.XLOOKUP($A162,'Total project cost for DCs'!$A$4:$A$111,'Total project cost for DCs'!N$4:N$111,0,0)*_xlfn.XLOOKUP($A162,Drury_beneficiary_allocation!$A$5:$A$104,Drury_beneficiary_allocation!$B$5:$B$104,0,0)</f>
        <v>0</v>
      </c>
      <c r="S162" s="360">
        <f>_xlfn.XLOOKUP($A162,'Total project cost for DCs'!$A$4:$A$111,'Total project cost for DCs'!O$4:O$111,0,0)*_xlfn.XLOOKUP($A162,Drury_beneficiary_allocation!$A$5:$A$104,Drury_beneficiary_allocation!$B$5:$B$104,0,0)</f>
        <v>0</v>
      </c>
      <c r="T162" s="360">
        <f>_xlfn.XLOOKUP($A162,'Total project cost for DCs'!$A$4:$A$111,'Total project cost for DCs'!P$4:P$111,0,0)*_xlfn.XLOOKUP($A162,Drury_beneficiary_allocation!$A$5:$A$104,Drury_beneficiary_allocation!$B$5:$B$104,0,0)</f>
        <v>172573.03808408746</v>
      </c>
      <c r="U162" s="360">
        <f>_xlfn.XLOOKUP($A162,'Total project cost for DCs'!$A$4:$A$111,'Total project cost for DCs'!Q$4:Q$111,0,0)*_xlfn.XLOOKUP($A162,Drury_beneficiary_allocation!$A$5:$A$104,Drury_beneficiary_allocation!$B$5:$B$104,0,0)</f>
        <v>1763558.8413799589</v>
      </c>
      <c r="V162" s="360">
        <f>_xlfn.XLOOKUP($A162,'Total project cost for DCs'!$A$4:$A$111,'Total project cost for DCs'!R$4:R$111,0,0)*_xlfn.XLOOKUP($A162,Drury_beneficiary_allocation!$A$5:$A$104,Drury_beneficiary_allocation!$B$5:$B$104,0,0)</f>
        <v>0</v>
      </c>
      <c r="W162" s="360">
        <f>_xlfn.XLOOKUP($A162,'Total project cost for DCs'!$A$4:$A$111,'Total project cost for DCs'!S$4:S$111,0,0)*_xlfn.XLOOKUP($A162,Drury_beneficiary_allocation!$A$5:$A$104,Drury_beneficiary_allocation!$B$5:$B$104,0,0)</f>
        <v>0</v>
      </c>
      <c r="X162" s="360">
        <f>_xlfn.XLOOKUP($A162,'Total project cost for DCs'!$A$4:$A$111,'Total project cost for DCs'!T$4:T$111,0,0)*_xlfn.XLOOKUP($A162,Drury_beneficiary_allocation!$A$5:$A$104,Drury_beneficiary_allocation!$B$5:$B$104,0,0)</f>
        <v>0</v>
      </c>
      <c r="Y162" s="349">
        <f t="shared" si="15"/>
        <v>1936131.8794640463</v>
      </c>
      <c r="Z162" s="349">
        <f t="shared" si="16"/>
        <v>1936131.8794640463</v>
      </c>
      <c r="AA162" s="349"/>
      <c r="AB162" s="353">
        <v>0</v>
      </c>
      <c r="AC162" s="354" t="str">
        <f t="shared" si="17"/>
        <v>Arterial</v>
      </c>
      <c r="AD162" s="349"/>
      <c r="AE162" s="349"/>
      <c r="AF162" s="355">
        <f>_xlfn.XLOOKUP(A162,'P1 Date Adjustment'!B:B,'P1 Date Adjustment'!F:F,"not found",0)</f>
        <v>2031</v>
      </c>
      <c r="AG162" s="349">
        <f t="shared" si="18"/>
        <v>1197137.8593493283</v>
      </c>
      <c r="AI162" s="360"/>
      <c r="AJ162" s="360"/>
    </row>
    <row r="163" spans="1:36" ht="30" x14ac:dyDescent="0.25">
      <c r="A163" s="129" t="s">
        <v>154</v>
      </c>
      <c r="B163" s="358" t="s">
        <v>141</v>
      </c>
      <c r="C163" s="358" t="str">
        <f>_xlfn.XLOOKUP($A163,'Total project cost for DCs'!A:A,'Total project cost for DCs'!C:C,"Not found",0)</f>
        <v>4-lane urban- existing road layout with active modes on both sides + intersection improvements (TDM)</v>
      </c>
      <c r="D163" s="355" t="s">
        <v>155</v>
      </c>
      <c r="E163" s="355" t="s">
        <v>157</v>
      </c>
      <c r="F163" s="355" t="s">
        <v>826</v>
      </c>
      <c r="H163" s="355" t="s">
        <v>827</v>
      </c>
      <c r="I163" s="359">
        <f>_xlfn.XLOOKUP($H163,DC_growth_AGS!$A$665:$A$673,DC_growth_AGS!$O$665:$O$673,"Not found",0)</f>
        <v>0.61831421301771872</v>
      </c>
      <c r="J163" s="355">
        <v>2031</v>
      </c>
      <c r="K163" s="362">
        <f>IF($AC163="Arterial",-K110*$AD$2,0)</f>
        <v>0</v>
      </c>
      <c r="L163" s="362">
        <f t="shared" ref="L163:X163" si="19">IF($AC163="Arterial",-L110*$AD$2,0)</f>
        <v>0</v>
      </c>
      <c r="M163" s="362">
        <f t="shared" si="19"/>
        <v>0</v>
      </c>
      <c r="N163" s="362">
        <f t="shared" si="19"/>
        <v>0</v>
      </c>
      <c r="O163" s="362">
        <f t="shared" si="19"/>
        <v>0</v>
      </c>
      <c r="P163" s="362">
        <f t="shared" si="19"/>
        <v>0</v>
      </c>
      <c r="Q163" s="362">
        <f t="shared" si="19"/>
        <v>0</v>
      </c>
      <c r="R163" s="362">
        <f t="shared" si="19"/>
        <v>0</v>
      </c>
      <c r="S163" s="362">
        <f t="shared" si="19"/>
        <v>0</v>
      </c>
      <c r="T163" s="362">
        <f t="shared" si="19"/>
        <v>-105607.63631909982</v>
      </c>
      <c r="U163" s="362">
        <f t="shared" si="19"/>
        <v>-1078916.4147185562</v>
      </c>
      <c r="V163" s="362">
        <f t="shared" si="19"/>
        <v>0</v>
      </c>
      <c r="W163" s="362">
        <f t="shared" si="19"/>
        <v>0</v>
      </c>
      <c r="X163" s="362">
        <f t="shared" si="19"/>
        <v>0</v>
      </c>
      <c r="Y163" s="349">
        <f t="shared" si="15"/>
        <v>-1184524.0510376561</v>
      </c>
      <c r="Z163" s="349">
        <f t="shared" si="16"/>
        <v>-1184524.0510376561</v>
      </c>
      <c r="AA163" s="349"/>
      <c r="AB163" s="353">
        <v>0</v>
      </c>
      <c r="AC163" s="354" t="str">
        <f t="shared" si="17"/>
        <v>Arterial</v>
      </c>
      <c r="AD163" s="349"/>
      <c r="AE163" s="349"/>
      <c r="AF163" s="355">
        <f>_xlfn.XLOOKUP(A163,'P1 Date Adjustment'!B:B,'P1 Date Adjustment'!F:F,"not found",0)</f>
        <v>2031</v>
      </c>
      <c r="AG163" s="349">
        <f t="shared" si="18"/>
        <v>-732408.0564179084</v>
      </c>
      <c r="AI163" s="360"/>
      <c r="AJ163" s="360"/>
    </row>
    <row r="164" spans="1:36" ht="30" x14ac:dyDescent="0.25">
      <c r="A164" s="129" t="s">
        <v>163</v>
      </c>
      <c r="B164" s="358" t="s">
        <v>164</v>
      </c>
      <c r="C164" s="358" t="str">
        <f>_xlfn.XLOOKUP($A164,'Total project cost for DCs'!A:A,'Total project cost for DCs'!C:C,"Not found",0)</f>
        <v>2-lane urban- existing road layout with active modes on both sides + intersection improvements (TDM)</v>
      </c>
      <c r="D164" s="355" t="s">
        <v>155</v>
      </c>
      <c r="E164" s="355" t="s">
        <v>145</v>
      </c>
      <c r="F164" s="355" t="s">
        <v>826</v>
      </c>
      <c r="H164" s="355" t="s">
        <v>827</v>
      </c>
      <c r="I164" s="359">
        <f>_xlfn.XLOOKUP($H164,DC_growth_AGS!$A$665:$A$673,DC_growth_AGS!$O$665:$O$673,"Not found",0)</f>
        <v>0.61831421301771872</v>
      </c>
      <c r="J164" s="355">
        <v>2030</v>
      </c>
      <c r="K164" s="362">
        <f t="shared" ref="K164:X179" si="20">IF($AC164="Arterial",-K111*$AD$2,0)</f>
        <v>0</v>
      </c>
      <c r="L164" s="362">
        <f t="shared" si="20"/>
        <v>0</v>
      </c>
      <c r="M164" s="362">
        <f t="shared" si="20"/>
        <v>0</v>
      </c>
      <c r="N164" s="362">
        <f t="shared" si="20"/>
        <v>0</v>
      </c>
      <c r="O164" s="362">
        <f t="shared" si="20"/>
        <v>0</v>
      </c>
      <c r="P164" s="362">
        <f t="shared" si="20"/>
        <v>0</v>
      </c>
      <c r="Q164" s="362">
        <f t="shared" si="20"/>
        <v>0</v>
      </c>
      <c r="R164" s="362">
        <f t="shared" si="20"/>
        <v>0</v>
      </c>
      <c r="S164" s="362">
        <f t="shared" si="20"/>
        <v>-58483.292823993492</v>
      </c>
      <c r="T164" s="362">
        <f t="shared" si="20"/>
        <v>-597481.26947886951</v>
      </c>
      <c r="U164" s="362">
        <f t="shared" si="20"/>
        <v>0</v>
      </c>
      <c r="V164" s="362">
        <f t="shared" si="20"/>
        <v>0</v>
      </c>
      <c r="W164" s="362">
        <f t="shared" si="20"/>
        <v>0</v>
      </c>
      <c r="X164" s="362">
        <f t="shared" si="20"/>
        <v>0</v>
      </c>
      <c r="Y164" s="349">
        <f t="shared" si="15"/>
        <v>-655964.56230286299</v>
      </c>
      <c r="Z164" s="349">
        <f t="shared" si="16"/>
        <v>-655964.56230286299</v>
      </c>
      <c r="AA164" s="349"/>
      <c r="AB164" s="353">
        <v>0</v>
      </c>
      <c r="AC164" s="354" t="str">
        <f t="shared" si="17"/>
        <v>Arterial</v>
      </c>
      <c r="AD164" s="349"/>
      <c r="AE164" s="349"/>
      <c r="AF164" s="355">
        <f>_xlfn.XLOOKUP(A164,'P1 Date Adjustment'!B:B,'P1 Date Adjustment'!F:F,"not found",0)</f>
        <v>2030</v>
      </c>
      <c r="AG164" s="349">
        <f t="shared" si="18"/>
        <v>-405592.21210780705</v>
      </c>
      <c r="AI164" s="360"/>
      <c r="AJ164" s="360"/>
    </row>
    <row r="165" spans="1:36" ht="30" x14ac:dyDescent="0.25">
      <c r="A165" s="129" t="s">
        <v>188</v>
      </c>
      <c r="B165" s="358" t="s">
        <v>185</v>
      </c>
      <c r="C165" s="358" t="str">
        <f>_xlfn.XLOOKUP($A165,'Total project cost for DCs'!A:A,'Total project cost for DCs'!C:C,"Not found",0)</f>
        <v>Expand to 24m cross section</v>
      </c>
      <c r="D165" s="355" t="s">
        <v>155</v>
      </c>
      <c r="E165" s="355" t="s">
        <v>190</v>
      </c>
      <c r="F165" s="355" t="s">
        <v>826</v>
      </c>
      <c r="H165" s="355" t="s">
        <v>827</v>
      </c>
      <c r="I165" s="359">
        <f>_xlfn.XLOOKUP($H165,DC_growth_AGS!$A$665:$A$673,DC_growth_AGS!$O$665:$O$673,"Not found",0)</f>
        <v>0.61831421301771872</v>
      </c>
      <c r="J165" s="355">
        <v>2029</v>
      </c>
      <c r="K165" s="362">
        <f t="shared" si="20"/>
        <v>0</v>
      </c>
      <c r="L165" s="362">
        <f t="shared" si="20"/>
        <v>0</v>
      </c>
      <c r="M165" s="362">
        <f t="shared" si="20"/>
        <v>0</v>
      </c>
      <c r="N165" s="362">
        <f t="shared" si="20"/>
        <v>0</v>
      </c>
      <c r="O165" s="362">
        <f t="shared" si="20"/>
        <v>0</v>
      </c>
      <c r="P165" s="362">
        <f t="shared" si="20"/>
        <v>0</v>
      </c>
      <c r="Q165" s="362">
        <f t="shared" si="20"/>
        <v>0</v>
      </c>
      <c r="R165" s="362">
        <f t="shared" si="20"/>
        <v>0</v>
      </c>
      <c r="S165" s="362">
        <f t="shared" si="20"/>
        <v>0</v>
      </c>
      <c r="T165" s="362">
        <f t="shared" si="20"/>
        <v>0</v>
      </c>
      <c r="U165" s="362">
        <f t="shared" si="20"/>
        <v>0</v>
      </c>
      <c r="V165" s="362">
        <f t="shared" si="20"/>
        <v>0</v>
      </c>
      <c r="W165" s="362">
        <f t="shared" si="20"/>
        <v>0</v>
      </c>
      <c r="X165" s="362">
        <f t="shared" si="20"/>
        <v>0</v>
      </c>
      <c r="Y165" s="349">
        <f t="shared" si="15"/>
        <v>0</v>
      </c>
      <c r="Z165" s="349">
        <f t="shared" si="16"/>
        <v>0</v>
      </c>
      <c r="AA165" s="349"/>
      <c r="AB165" s="353">
        <v>0</v>
      </c>
      <c r="AC165" s="354" t="str">
        <f t="shared" si="17"/>
        <v>Arterial</v>
      </c>
      <c r="AD165" s="349"/>
      <c r="AE165" s="349"/>
      <c r="AF165" s="355">
        <f>_xlfn.XLOOKUP(A165,'P1 Date Adjustment'!B:B,'P1 Date Adjustment'!F:F,"not found",0)</f>
        <v>2029</v>
      </c>
      <c r="AG165" s="349">
        <f t="shared" si="18"/>
        <v>0</v>
      </c>
      <c r="AI165" s="360"/>
      <c r="AJ165" s="360"/>
    </row>
    <row r="166" spans="1:36" ht="30" x14ac:dyDescent="0.25">
      <c r="A166" s="129">
        <v>7</v>
      </c>
      <c r="B166" s="358" t="s">
        <v>197</v>
      </c>
      <c r="C166" s="358" t="str">
        <f>_xlfn.XLOOKUP($A166,'Total project cost for DCs'!A:A,'Total project cost for DCs'!C:C,"Not found",0)</f>
        <v>2-lane urban - upgrade existing road layout with active modes on both sides</v>
      </c>
      <c r="D166" s="355" t="s">
        <v>155</v>
      </c>
      <c r="E166" s="355" t="s">
        <v>199</v>
      </c>
      <c r="F166" s="355" t="s">
        <v>826</v>
      </c>
      <c r="H166" s="355" t="s">
        <v>827</v>
      </c>
      <c r="I166" s="359">
        <f>_xlfn.XLOOKUP($H166,DC_growth_AGS!$A$665:$A$673,DC_growth_AGS!$O$665:$O$673,"Not found",0)</f>
        <v>0.61831421301771872</v>
      </c>
      <c r="J166" s="355">
        <v>2033</v>
      </c>
      <c r="K166" s="362">
        <f t="shared" si="20"/>
        <v>0</v>
      </c>
      <c r="L166" s="362">
        <f t="shared" si="20"/>
        <v>0</v>
      </c>
      <c r="M166" s="362">
        <f t="shared" si="20"/>
        <v>0</v>
      </c>
      <c r="N166" s="362">
        <f t="shared" si="20"/>
        <v>0</v>
      </c>
      <c r="O166" s="362">
        <f t="shared" si="20"/>
        <v>0</v>
      </c>
      <c r="P166" s="362">
        <f t="shared" si="20"/>
        <v>0</v>
      </c>
      <c r="Q166" s="362">
        <f t="shared" si="20"/>
        <v>0</v>
      </c>
      <c r="R166" s="362">
        <f t="shared" si="20"/>
        <v>0</v>
      </c>
      <c r="S166" s="362">
        <f t="shared" si="20"/>
        <v>0</v>
      </c>
      <c r="T166" s="362">
        <f t="shared" si="20"/>
        <v>0</v>
      </c>
      <c r="U166" s="362">
        <f t="shared" si="20"/>
        <v>0</v>
      </c>
      <c r="V166" s="362">
        <f t="shared" si="20"/>
        <v>0</v>
      </c>
      <c r="W166" s="362">
        <f t="shared" si="20"/>
        <v>0</v>
      </c>
      <c r="X166" s="362">
        <f t="shared" si="20"/>
        <v>0</v>
      </c>
      <c r="Y166" s="349">
        <f t="shared" si="15"/>
        <v>0</v>
      </c>
      <c r="Z166" s="349">
        <f t="shared" si="16"/>
        <v>0</v>
      </c>
      <c r="AA166" s="349"/>
      <c r="AB166" s="353">
        <v>0</v>
      </c>
      <c r="AC166" s="354" t="str">
        <f t="shared" si="17"/>
        <v>Collector</v>
      </c>
      <c r="AD166" s="349"/>
      <c r="AE166" s="349"/>
      <c r="AF166" s="355">
        <f>_xlfn.XLOOKUP(A166,'P1 Date Adjustment'!B:B,'P1 Date Adjustment'!F:F,"not found",0)</f>
        <v>2033</v>
      </c>
      <c r="AG166" s="349">
        <f t="shared" si="18"/>
        <v>0</v>
      </c>
      <c r="AI166" s="360"/>
      <c r="AJ166" s="360"/>
    </row>
    <row r="167" spans="1:36" ht="30" x14ac:dyDescent="0.25">
      <c r="A167" s="129">
        <v>8</v>
      </c>
      <c r="B167" s="358" t="s">
        <v>200</v>
      </c>
      <c r="C167" s="358" t="str">
        <f>_xlfn.XLOOKUP($A167,'Total project cost for DCs'!A:A,'Total project cost for DCs'!C:C,"Not found",0)</f>
        <v>2-lane urban - upgrade existing road layout with active modes on both sides</v>
      </c>
      <c r="D167" s="355" t="s">
        <v>155</v>
      </c>
      <c r="E167" s="355" t="s">
        <v>199</v>
      </c>
      <c r="F167" s="355" t="s">
        <v>826</v>
      </c>
      <c r="H167" s="355" t="s">
        <v>827</v>
      </c>
      <c r="I167" s="359">
        <f>_xlfn.XLOOKUP($H167,DC_growth_AGS!$A$665:$A$673,DC_growth_AGS!$O$665:$O$673,"Not found",0)</f>
        <v>0.61831421301771872</v>
      </c>
      <c r="J167" s="355">
        <v>2033</v>
      </c>
      <c r="K167" s="362">
        <f t="shared" si="20"/>
        <v>0</v>
      </c>
      <c r="L167" s="362">
        <f t="shared" si="20"/>
        <v>0</v>
      </c>
      <c r="M167" s="362">
        <f t="shared" si="20"/>
        <v>0</v>
      </c>
      <c r="N167" s="362">
        <f t="shared" si="20"/>
        <v>0</v>
      </c>
      <c r="O167" s="362">
        <f t="shared" si="20"/>
        <v>0</v>
      </c>
      <c r="P167" s="362">
        <f t="shared" si="20"/>
        <v>0</v>
      </c>
      <c r="Q167" s="362">
        <f t="shared" si="20"/>
        <v>0</v>
      </c>
      <c r="R167" s="362">
        <f t="shared" si="20"/>
        <v>0</v>
      </c>
      <c r="S167" s="362">
        <f t="shared" si="20"/>
        <v>0</v>
      </c>
      <c r="T167" s="362">
        <f t="shared" si="20"/>
        <v>0</v>
      </c>
      <c r="U167" s="362">
        <f t="shared" si="20"/>
        <v>0</v>
      </c>
      <c r="V167" s="362">
        <f t="shared" si="20"/>
        <v>0</v>
      </c>
      <c r="W167" s="362">
        <f t="shared" si="20"/>
        <v>0</v>
      </c>
      <c r="X167" s="362">
        <f t="shared" si="20"/>
        <v>0</v>
      </c>
      <c r="Y167" s="349">
        <f t="shared" si="15"/>
        <v>0</v>
      </c>
      <c r="Z167" s="349">
        <f t="shared" si="16"/>
        <v>0</v>
      </c>
      <c r="AA167" s="349"/>
      <c r="AB167" s="353">
        <v>0</v>
      </c>
      <c r="AC167" s="354" t="str">
        <f t="shared" si="17"/>
        <v>Collector</v>
      </c>
      <c r="AD167" s="349"/>
      <c r="AE167" s="349"/>
      <c r="AF167" s="355">
        <f>_xlfn.XLOOKUP(A167,'P1 Date Adjustment'!B:B,'P1 Date Adjustment'!F:F,"not found",0)</f>
        <v>2033</v>
      </c>
      <c r="AG167" s="349">
        <f t="shared" si="18"/>
        <v>0</v>
      </c>
      <c r="AI167" s="360"/>
      <c r="AJ167" s="360"/>
    </row>
    <row r="168" spans="1:36" ht="30" x14ac:dyDescent="0.25">
      <c r="A168" s="129" t="s">
        <v>214</v>
      </c>
      <c r="B168" s="358" t="s">
        <v>215</v>
      </c>
      <c r="C168" s="358" t="str">
        <f>_xlfn.XLOOKUP($A168,'Total project cost for DCs'!A:A,'Total project cost for DCs'!C:C,"Not found",0)</f>
        <v xml:space="preserve"> 2-lane signalised intersection with active mode crossings</v>
      </c>
      <c r="D168" s="355" t="s">
        <v>155</v>
      </c>
      <c r="E168" s="355" t="s">
        <v>190</v>
      </c>
      <c r="F168" s="355" t="s">
        <v>826</v>
      </c>
      <c r="H168" s="355" t="s">
        <v>827</v>
      </c>
      <c r="I168" s="359">
        <f>_xlfn.XLOOKUP($H168,DC_growth_AGS!$A$665:$A$673,DC_growth_AGS!$O$665:$O$673,"Not found",0)</f>
        <v>0.61831421301771872</v>
      </c>
      <c r="J168" s="355">
        <v>2029</v>
      </c>
      <c r="K168" s="362">
        <f t="shared" si="20"/>
        <v>0</v>
      </c>
      <c r="L168" s="362">
        <f t="shared" si="20"/>
        <v>0</v>
      </c>
      <c r="M168" s="362">
        <f t="shared" si="20"/>
        <v>0</v>
      </c>
      <c r="N168" s="362">
        <f t="shared" si="20"/>
        <v>0</v>
      </c>
      <c r="O168" s="362">
        <f t="shared" si="20"/>
        <v>0</v>
      </c>
      <c r="P168" s="362">
        <f t="shared" si="20"/>
        <v>0</v>
      </c>
      <c r="Q168" s="362">
        <f t="shared" si="20"/>
        <v>0</v>
      </c>
      <c r="R168" s="362">
        <f t="shared" si="20"/>
        <v>0</v>
      </c>
      <c r="S168" s="362">
        <f t="shared" si="20"/>
        <v>0</v>
      </c>
      <c r="T168" s="362">
        <f t="shared" si="20"/>
        <v>0</v>
      </c>
      <c r="U168" s="362">
        <f t="shared" si="20"/>
        <v>0</v>
      </c>
      <c r="V168" s="362">
        <f t="shared" si="20"/>
        <v>0</v>
      </c>
      <c r="W168" s="362">
        <f t="shared" si="20"/>
        <v>0</v>
      </c>
      <c r="X168" s="362">
        <f t="shared" si="20"/>
        <v>0</v>
      </c>
      <c r="Y168" s="349">
        <f t="shared" si="15"/>
        <v>0</v>
      </c>
      <c r="Z168" s="349">
        <f t="shared" si="16"/>
        <v>0</v>
      </c>
      <c r="AA168" s="349"/>
      <c r="AB168" s="353">
        <v>0</v>
      </c>
      <c r="AC168" s="354" t="str">
        <f t="shared" si="17"/>
        <v>Arterial</v>
      </c>
      <c r="AD168" s="349"/>
      <c r="AE168" s="349"/>
      <c r="AF168" s="355">
        <f>_xlfn.XLOOKUP(A168,'P1 Date Adjustment'!B:B,'P1 Date Adjustment'!F:F,"not found",0)</f>
        <v>2029</v>
      </c>
      <c r="AG168" s="349">
        <f t="shared" si="18"/>
        <v>0</v>
      </c>
      <c r="AI168" s="360"/>
      <c r="AJ168" s="360"/>
    </row>
    <row r="169" spans="1:36" ht="30" x14ac:dyDescent="0.25">
      <c r="A169" s="129" t="s">
        <v>217</v>
      </c>
      <c r="B169" s="358" t="s">
        <v>215</v>
      </c>
      <c r="C169" s="358" t="str">
        <f>_xlfn.XLOOKUP($A169,'Total project cost for DCs'!A:A,'Total project cost for DCs'!C:C,"Not found",0)</f>
        <v>multi-lane roundabout with active mode crossings, SGA design</v>
      </c>
      <c r="D169" s="355" t="s">
        <v>155</v>
      </c>
      <c r="E169" s="355" t="s">
        <v>157</v>
      </c>
      <c r="F169" s="355" t="s">
        <v>826</v>
      </c>
      <c r="H169" s="355" t="s">
        <v>827</v>
      </c>
      <c r="I169" s="359">
        <f>_xlfn.XLOOKUP($H169,DC_growth_AGS!$A$665:$A$673,DC_growth_AGS!$O$665:$O$673,"Not found",0)</f>
        <v>0.61831421301771872</v>
      </c>
      <c r="J169" s="355">
        <v>2031</v>
      </c>
      <c r="K169" s="362">
        <f t="shared" si="20"/>
        <v>0</v>
      </c>
      <c r="L169" s="362">
        <f t="shared" si="20"/>
        <v>0</v>
      </c>
      <c r="M169" s="362">
        <f t="shared" si="20"/>
        <v>0</v>
      </c>
      <c r="N169" s="362">
        <f t="shared" si="20"/>
        <v>0</v>
      </c>
      <c r="O169" s="362">
        <f t="shared" si="20"/>
        <v>0</v>
      </c>
      <c r="P169" s="362">
        <f t="shared" si="20"/>
        <v>0</v>
      </c>
      <c r="Q169" s="362">
        <f t="shared" si="20"/>
        <v>0</v>
      </c>
      <c r="R169" s="362">
        <f t="shared" si="20"/>
        <v>0</v>
      </c>
      <c r="S169" s="362">
        <f t="shared" si="20"/>
        <v>0</v>
      </c>
      <c r="T169" s="362">
        <f t="shared" si="20"/>
        <v>0</v>
      </c>
      <c r="U169" s="362">
        <f t="shared" si="20"/>
        <v>0</v>
      </c>
      <c r="V169" s="362">
        <f t="shared" si="20"/>
        <v>0</v>
      </c>
      <c r="W169" s="362">
        <f t="shared" si="20"/>
        <v>0</v>
      </c>
      <c r="X169" s="362">
        <f t="shared" si="20"/>
        <v>0</v>
      </c>
      <c r="Y169" s="349">
        <f t="shared" si="15"/>
        <v>0</v>
      </c>
      <c r="Z169" s="349">
        <f t="shared" si="16"/>
        <v>0</v>
      </c>
      <c r="AA169" s="349"/>
      <c r="AB169" s="353">
        <v>0</v>
      </c>
      <c r="AC169" s="354" t="str">
        <f t="shared" si="17"/>
        <v>Arterial</v>
      </c>
      <c r="AD169" s="349"/>
      <c r="AE169" s="349"/>
      <c r="AF169" s="355">
        <f>_xlfn.XLOOKUP(A169,'P1 Date Adjustment'!B:B,'P1 Date Adjustment'!F:F,"not found",0)</f>
        <v>2031</v>
      </c>
      <c r="AG169" s="349">
        <f t="shared" si="18"/>
        <v>0</v>
      </c>
      <c r="AI169" s="360"/>
      <c r="AJ169" s="360"/>
    </row>
    <row r="170" spans="1:36" ht="30" x14ac:dyDescent="0.25">
      <c r="A170" s="129">
        <v>11</v>
      </c>
      <c r="B170" s="358" t="s">
        <v>219</v>
      </c>
      <c r="C170" s="358" t="str">
        <f>_xlfn.XLOOKUP($A170,'Total project cost for DCs'!A:A,'Total project cost for DCs'!C:C,"Not found",0)</f>
        <v>Roundabout as per SGA design</v>
      </c>
      <c r="D170" s="355" t="s">
        <v>155</v>
      </c>
      <c r="E170" s="355" t="s">
        <v>190</v>
      </c>
      <c r="F170" s="355" t="s">
        <v>826</v>
      </c>
      <c r="H170" s="355" t="s">
        <v>827</v>
      </c>
      <c r="I170" s="359">
        <f>_xlfn.XLOOKUP($H170,DC_growth_AGS!$A$665:$A$673,DC_growth_AGS!$O$665:$O$673,"Not found",0)</f>
        <v>0.61831421301771872</v>
      </c>
      <c r="J170" s="355">
        <v>2031</v>
      </c>
      <c r="K170" s="362">
        <f t="shared" si="20"/>
        <v>0</v>
      </c>
      <c r="L170" s="362">
        <f t="shared" si="20"/>
        <v>0</v>
      </c>
      <c r="M170" s="362">
        <f t="shared" si="20"/>
        <v>0</v>
      </c>
      <c r="N170" s="362">
        <f t="shared" si="20"/>
        <v>0</v>
      </c>
      <c r="O170" s="362">
        <f t="shared" si="20"/>
        <v>0</v>
      </c>
      <c r="P170" s="362">
        <f t="shared" si="20"/>
        <v>0</v>
      </c>
      <c r="Q170" s="362">
        <f t="shared" si="20"/>
        <v>0</v>
      </c>
      <c r="R170" s="362">
        <f t="shared" si="20"/>
        <v>0</v>
      </c>
      <c r="S170" s="362">
        <f t="shared" si="20"/>
        <v>0</v>
      </c>
      <c r="T170" s="362">
        <f t="shared" si="20"/>
        <v>0</v>
      </c>
      <c r="U170" s="362">
        <f t="shared" si="20"/>
        <v>0</v>
      </c>
      <c r="V170" s="362">
        <f t="shared" si="20"/>
        <v>0</v>
      </c>
      <c r="W170" s="362">
        <f t="shared" si="20"/>
        <v>0</v>
      </c>
      <c r="X170" s="362">
        <f t="shared" si="20"/>
        <v>0</v>
      </c>
      <c r="Y170" s="349">
        <f t="shared" si="15"/>
        <v>0</v>
      </c>
      <c r="Z170" s="349">
        <f t="shared" si="16"/>
        <v>0</v>
      </c>
      <c r="AA170" s="349"/>
      <c r="AB170" s="353">
        <v>0</v>
      </c>
      <c r="AC170" s="354" t="str">
        <f t="shared" si="17"/>
        <v>Arterial</v>
      </c>
      <c r="AD170" s="349"/>
      <c r="AE170" s="349"/>
      <c r="AF170" s="355">
        <f>_xlfn.XLOOKUP(A170,'P1 Date Adjustment'!B:B,'P1 Date Adjustment'!F:F,"not found",0)</f>
        <v>2031</v>
      </c>
      <c r="AG170" s="349">
        <f t="shared" si="18"/>
        <v>0</v>
      </c>
      <c r="AI170" s="360"/>
      <c r="AJ170" s="360"/>
    </row>
    <row r="171" spans="1:36" ht="60" x14ac:dyDescent="0.25">
      <c r="A171" s="129">
        <v>12</v>
      </c>
      <c r="B171" s="358" t="s">
        <v>221</v>
      </c>
      <c r="C171" s="358" t="str">
        <f>_xlfn.XLOOKUP($A171,'Total project cost for DCs'!A:A,'Total project cost for DCs'!C:C,"Not found",0)</f>
        <v>Intersection improvements on Bremner-Firth Rd, Norrie-Firth Rd, GSR-Firth Rd, Active mode facilities on both sides of Firth &amp; Norrie Rd</v>
      </c>
      <c r="D171" s="355" t="s">
        <v>155</v>
      </c>
      <c r="E171" s="355" t="s">
        <v>223</v>
      </c>
      <c r="F171" s="355" t="s">
        <v>826</v>
      </c>
      <c r="H171" s="355" t="s">
        <v>827</v>
      </c>
      <c r="I171" s="359">
        <f>_xlfn.XLOOKUP($H171,DC_growth_AGS!$A$665:$A$673,DC_growth_AGS!$O$665:$O$673,"Not found",0)</f>
        <v>0.61831421301771872</v>
      </c>
      <c r="J171" s="355">
        <v>2033</v>
      </c>
      <c r="K171" s="362">
        <f t="shared" si="20"/>
        <v>0</v>
      </c>
      <c r="L171" s="362">
        <f t="shared" si="20"/>
        <v>0</v>
      </c>
      <c r="M171" s="362">
        <f t="shared" si="20"/>
        <v>0</v>
      </c>
      <c r="N171" s="362">
        <f t="shared" si="20"/>
        <v>0</v>
      </c>
      <c r="O171" s="362">
        <f t="shared" si="20"/>
        <v>0</v>
      </c>
      <c r="P171" s="362">
        <f t="shared" si="20"/>
        <v>0</v>
      </c>
      <c r="Q171" s="362">
        <f t="shared" si="20"/>
        <v>0</v>
      </c>
      <c r="R171" s="362">
        <f t="shared" si="20"/>
        <v>0</v>
      </c>
      <c r="S171" s="362">
        <f t="shared" si="20"/>
        <v>0</v>
      </c>
      <c r="T171" s="362">
        <f t="shared" si="20"/>
        <v>0</v>
      </c>
      <c r="U171" s="362">
        <f t="shared" si="20"/>
        <v>0</v>
      </c>
      <c r="V171" s="362">
        <f t="shared" si="20"/>
        <v>0</v>
      </c>
      <c r="W171" s="362">
        <f t="shared" si="20"/>
        <v>0</v>
      </c>
      <c r="X171" s="362">
        <f t="shared" si="20"/>
        <v>0</v>
      </c>
      <c r="Y171" s="349">
        <f t="shared" si="15"/>
        <v>0</v>
      </c>
      <c r="Z171" s="349">
        <f t="shared" si="16"/>
        <v>0</v>
      </c>
      <c r="AA171" s="349"/>
      <c r="AB171" s="353">
        <v>0</v>
      </c>
      <c r="AC171" s="354" t="str">
        <f t="shared" si="17"/>
        <v>Collector</v>
      </c>
      <c r="AD171" s="349"/>
      <c r="AE171" s="349"/>
      <c r="AF171" s="355">
        <f>_xlfn.XLOOKUP(A171,'P1 Date Adjustment'!B:B,'P1 Date Adjustment'!F:F,"not found",0)</f>
        <v>2033</v>
      </c>
      <c r="AG171" s="349">
        <f t="shared" si="18"/>
        <v>0</v>
      </c>
      <c r="AI171" s="360"/>
      <c r="AJ171" s="360"/>
    </row>
    <row r="172" spans="1:36" ht="30" x14ac:dyDescent="0.25">
      <c r="A172" s="129" t="s">
        <v>224</v>
      </c>
      <c r="B172" s="358" t="s">
        <v>225</v>
      </c>
      <c r="C172" s="358" t="str">
        <f>_xlfn.XLOOKUP($A172,'Total project cost for DCs'!A:A,'Total project cost for DCs'!C:C,"Not found",0)</f>
        <v>2-lane urban- new 2-lane arterial with active modes on both sides + intersection improvements (TDM)</v>
      </c>
      <c r="D172" s="355" t="s">
        <v>155</v>
      </c>
      <c r="E172" s="355" t="s">
        <v>227</v>
      </c>
      <c r="F172" s="355" t="s">
        <v>826</v>
      </c>
      <c r="H172" s="355" t="s">
        <v>827</v>
      </c>
      <c r="I172" s="359">
        <f>_xlfn.XLOOKUP($H172,DC_growth_AGS!$A$665:$A$673,DC_growth_AGS!$O$665:$O$673,"Not found",0)</f>
        <v>0.61831421301771872</v>
      </c>
      <c r="J172" s="355">
        <v>2029</v>
      </c>
      <c r="K172" s="362">
        <f t="shared" si="20"/>
        <v>0</v>
      </c>
      <c r="L172" s="362">
        <f t="shared" si="20"/>
        <v>0</v>
      </c>
      <c r="M172" s="362">
        <f t="shared" si="20"/>
        <v>0</v>
      </c>
      <c r="N172" s="362">
        <f t="shared" si="20"/>
        <v>0</v>
      </c>
      <c r="O172" s="362">
        <f t="shared" si="20"/>
        <v>0</v>
      </c>
      <c r="P172" s="362">
        <f t="shared" si="20"/>
        <v>0</v>
      </c>
      <c r="Q172" s="362">
        <f t="shared" si="20"/>
        <v>0</v>
      </c>
      <c r="R172" s="362">
        <f t="shared" si="20"/>
        <v>0</v>
      </c>
      <c r="S172" s="362">
        <f t="shared" si="20"/>
        <v>0</v>
      </c>
      <c r="T172" s="362">
        <f t="shared" si="20"/>
        <v>0</v>
      </c>
      <c r="U172" s="362">
        <f t="shared" si="20"/>
        <v>0</v>
      </c>
      <c r="V172" s="362">
        <f t="shared" si="20"/>
        <v>0</v>
      </c>
      <c r="W172" s="362">
        <f t="shared" si="20"/>
        <v>0</v>
      </c>
      <c r="X172" s="362">
        <f t="shared" si="20"/>
        <v>0</v>
      </c>
      <c r="Y172" s="349">
        <f t="shared" si="15"/>
        <v>0</v>
      </c>
      <c r="Z172" s="349">
        <f t="shared" si="16"/>
        <v>0</v>
      </c>
      <c r="AA172" s="349"/>
      <c r="AB172" s="353">
        <v>0</v>
      </c>
      <c r="AC172" s="354" t="str">
        <f t="shared" si="17"/>
        <v>Arterial</v>
      </c>
      <c r="AD172" s="349"/>
      <c r="AE172" s="349"/>
      <c r="AF172" s="355">
        <f>_xlfn.XLOOKUP(A172,'P1 Date Adjustment'!B:B,'P1 Date Adjustment'!F:F,"not found",0)</f>
        <v>2029</v>
      </c>
      <c r="AG172" s="349">
        <f t="shared" si="18"/>
        <v>0</v>
      </c>
      <c r="AI172" s="360"/>
      <c r="AJ172" s="360"/>
    </row>
    <row r="173" spans="1:36" ht="30" x14ac:dyDescent="0.25">
      <c r="A173" s="129" t="s">
        <v>228</v>
      </c>
      <c r="B173" s="358" t="s">
        <v>229</v>
      </c>
      <c r="C173" s="358" t="str">
        <f>_xlfn.XLOOKUP($A173,'Total project cost for DCs'!A:A,'Total project cost for DCs'!C:C,"Not found",0)</f>
        <v>4-lane urban- upgrade 2-lane arterial with SGA design + intersection improvements (TDM)</v>
      </c>
      <c r="D173" s="355" t="s">
        <v>155</v>
      </c>
      <c r="E173" s="355" t="s">
        <v>231</v>
      </c>
      <c r="F173" s="355" t="s">
        <v>826</v>
      </c>
      <c r="H173" s="355" t="s">
        <v>827</v>
      </c>
      <c r="I173" s="359">
        <f>_xlfn.XLOOKUP($H173,DC_growth_AGS!$A$665:$A$673,DC_growth_AGS!$O$665:$O$673,"Not found",0)</f>
        <v>0.61831421301771872</v>
      </c>
      <c r="J173" s="355">
        <v>2050</v>
      </c>
      <c r="K173" s="362">
        <f t="shared" si="20"/>
        <v>0</v>
      </c>
      <c r="L173" s="362">
        <f t="shared" si="20"/>
        <v>0</v>
      </c>
      <c r="M173" s="362">
        <f t="shared" si="20"/>
        <v>0</v>
      </c>
      <c r="N173" s="362">
        <f t="shared" si="20"/>
        <v>0</v>
      </c>
      <c r="O173" s="362">
        <f t="shared" si="20"/>
        <v>0</v>
      </c>
      <c r="P173" s="362">
        <f t="shared" si="20"/>
        <v>0</v>
      </c>
      <c r="Q173" s="362">
        <f t="shared" si="20"/>
        <v>0</v>
      </c>
      <c r="R173" s="362">
        <f t="shared" si="20"/>
        <v>0</v>
      </c>
      <c r="S173" s="362">
        <f t="shared" si="20"/>
        <v>0</v>
      </c>
      <c r="T173" s="362">
        <f t="shared" si="20"/>
        <v>0</v>
      </c>
      <c r="U173" s="362">
        <f t="shared" si="20"/>
        <v>0</v>
      </c>
      <c r="V173" s="362">
        <f t="shared" si="20"/>
        <v>0</v>
      </c>
      <c r="W173" s="362">
        <f t="shared" si="20"/>
        <v>0</v>
      </c>
      <c r="X173" s="362">
        <f t="shared" si="20"/>
        <v>0</v>
      </c>
      <c r="Y173" s="349">
        <f t="shared" si="15"/>
        <v>0</v>
      </c>
      <c r="Z173" s="349">
        <f t="shared" si="16"/>
        <v>0</v>
      </c>
      <c r="AA173" s="349"/>
      <c r="AB173" s="353">
        <v>0</v>
      </c>
      <c r="AC173" s="354" t="str">
        <f t="shared" si="17"/>
        <v>Arterial</v>
      </c>
      <c r="AD173" s="349"/>
      <c r="AE173" s="349"/>
      <c r="AF173" s="355">
        <f>_xlfn.XLOOKUP(A173,'P1 Date Adjustment'!B:B,'P1 Date Adjustment'!F:F,"not found",0)</f>
        <v>2050</v>
      </c>
      <c r="AG173" s="349">
        <f t="shared" si="18"/>
        <v>0</v>
      </c>
      <c r="AI173" s="360"/>
      <c r="AJ173" s="360"/>
    </row>
    <row r="174" spans="1:36" ht="45" x14ac:dyDescent="0.25">
      <c r="A174" s="129" t="s">
        <v>234</v>
      </c>
      <c r="B174" s="358" t="s">
        <v>235</v>
      </c>
      <c r="C174" s="358" t="str">
        <f>_xlfn.XLOOKUP($A174,'Total project cost for DCs'!A:A,'Total project cost for DCs'!C:C,"Not found",0)</f>
        <v>2-lane urban (New Road connection to Quarry Road with active modes on both sides + intersection improvements)</v>
      </c>
      <c r="D174" s="355" t="s">
        <v>155</v>
      </c>
      <c r="E174" s="355" t="s">
        <v>223</v>
      </c>
      <c r="F174" s="355" t="s">
        <v>826</v>
      </c>
      <c r="H174" s="355" t="s">
        <v>827</v>
      </c>
      <c r="I174" s="359">
        <f>_xlfn.XLOOKUP($H174,DC_growth_AGS!$A$665:$A$673,DC_growth_AGS!$O$665:$O$673,"Not found",0)</f>
        <v>0.61831421301771872</v>
      </c>
      <c r="J174" s="355">
        <v>2035</v>
      </c>
      <c r="K174" s="362">
        <f t="shared" si="20"/>
        <v>0</v>
      </c>
      <c r="L174" s="362">
        <f t="shared" si="20"/>
        <v>0</v>
      </c>
      <c r="M174" s="362">
        <f t="shared" si="20"/>
        <v>0</v>
      </c>
      <c r="N174" s="362">
        <f t="shared" si="20"/>
        <v>0</v>
      </c>
      <c r="O174" s="362">
        <f t="shared" si="20"/>
        <v>0</v>
      </c>
      <c r="P174" s="362">
        <f t="shared" si="20"/>
        <v>0</v>
      </c>
      <c r="Q174" s="362">
        <f t="shared" si="20"/>
        <v>0</v>
      </c>
      <c r="R174" s="362">
        <f t="shared" si="20"/>
        <v>0</v>
      </c>
      <c r="S174" s="362">
        <f t="shared" si="20"/>
        <v>0</v>
      </c>
      <c r="T174" s="362">
        <f t="shared" si="20"/>
        <v>0</v>
      </c>
      <c r="U174" s="362">
        <f t="shared" si="20"/>
        <v>0</v>
      </c>
      <c r="V174" s="362">
        <f t="shared" si="20"/>
        <v>0</v>
      </c>
      <c r="W174" s="362">
        <f t="shared" si="20"/>
        <v>0</v>
      </c>
      <c r="X174" s="362">
        <f t="shared" si="20"/>
        <v>0</v>
      </c>
      <c r="Y174" s="349">
        <f t="shared" si="15"/>
        <v>0</v>
      </c>
      <c r="Z174" s="349">
        <f t="shared" si="16"/>
        <v>0</v>
      </c>
      <c r="AA174" s="349"/>
      <c r="AB174" s="353">
        <v>0</v>
      </c>
      <c r="AC174" s="354" t="str">
        <f t="shared" si="17"/>
        <v>Collector</v>
      </c>
      <c r="AD174" s="349"/>
      <c r="AE174" s="349"/>
      <c r="AF174" s="355">
        <f>_xlfn.XLOOKUP(A174,'P1 Date Adjustment'!B:B,'P1 Date Adjustment'!F:F,"not found",0)</f>
        <v>2035</v>
      </c>
      <c r="AG174" s="349">
        <f t="shared" si="18"/>
        <v>0</v>
      </c>
      <c r="AI174" s="360"/>
      <c r="AJ174" s="360"/>
    </row>
    <row r="175" spans="1:36" ht="30" x14ac:dyDescent="0.25">
      <c r="A175" s="129" t="s">
        <v>237</v>
      </c>
      <c r="B175" s="358" t="s">
        <v>238</v>
      </c>
      <c r="C175" s="358" t="str">
        <f>_xlfn.XLOOKUP($A175,'Total project cost for DCs'!A:A,'Total project cost for DCs'!C:C,"Not found",0)</f>
        <v>2-lane urban (upgrade existing road layout with active modes on both sides + intersection improvements)</v>
      </c>
      <c r="D175" s="355" t="s">
        <v>155</v>
      </c>
      <c r="E175" s="355" t="s">
        <v>199</v>
      </c>
      <c r="F175" s="355" t="s">
        <v>826</v>
      </c>
      <c r="H175" s="355" t="s">
        <v>827</v>
      </c>
      <c r="I175" s="359">
        <f>_xlfn.XLOOKUP($H175,DC_growth_AGS!$A$665:$A$673,DC_growth_AGS!$O$665:$O$673,"Not found",0)</f>
        <v>0.61831421301771872</v>
      </c>
      <c r="J175" s="355">
        <v>2033</v>
      </c>
      <c r="K175" s="362">
        <f t="shared" si="20"/>
        <v>0</v>
      </c>
      <c r="L175" s="362">
        <f t="shared" si="20"/>
        <v>0</v>
      </c>
      <c r="M175" s="362">
        <f t="shared" si="20"/>
        <v>0</v>
      </c>
      <c r="N175" s="362">
        <f t="shared" si="20"/>
        <v>0</v>
      </c>
      <c r="O175" s="362">
        <f t="shared" si="20"/>
        <v>0</v>
      </c>
      <c r="P175" s="362">
        <f t="shared" si="20"/>
        <v>0</v>
      </c>
      <c r="Q175" s="362">
        <f t="shared" si="20"/>
        <v>0</v>
      </c>
      <c r="R175" s="362">
        <f t="shared" si="20"/>
        <v>0</v>
      </c>
      <c r="S175" s="362">
        <f t="shared" si="20"/>
        <v>0</v>
      </c>
      <c r="T175" s="362">
        <f t="shared" si="20"/>
        <v>0</v>
      </c>
      <c r="U175" s="362">
        <f t="shared" si="20"/>
        <v>0</v>
      </c>
      <c r="V175" s="362">
        <f t="shared" si="20"/>
        <v>0</v>
      </c>
      <c r="W175" s="362">
        <f t="shared" si="20"/>
        <v>0</v>
      </c>
      <c r="X175" s="362">
        <f t="shared" si="20"/>
        <v>0</v>
      </c>
      <c r="Y175" s="349">
        <f t="shared" si="15"/>
        <v>0</v>
      </c>
      <c r="Z175" s="349">
        <f t="shared" si="16"/>
        <v>0</v>
      </c>
      <c r="AA175" s="349"/>
      <c r="AB175" s="353">
        <v>0</v>
      </c>
      <c r="AC175" s="354" t="str">
        <f t="shared" si="17"/>
        <v>Collector</v>
      </c>
      <c r="AD175" s="349"/>
      <c r="AE175" s="349"/>
      <c r="AF175" s="355">
        <f>_xlfn.XLOOKUP(A175,'P1 Date Adjustment'!B:B,'P1 Date Adjustment'!F:F,"not found",0)</f>
        <v>2033</v>
      </c>
      <c r="AG175" s="349">
        <f t="shared" si="18"/>
        <v>0</v>
      </c>
      <c r="AI175" s="360"/>
      <c r="AJ175" s="360"/>
    </row>
    <row r="176" spans="1:36" ht="30" x14ac:dyDescent="0.25">
      <c r="A176" s="129" t="s">
        <v>246</v>
      </c>
      <c r="B176" s="358" t="s">
        <v>247</v>
      </c>
      <c r="C176" s="358" t="str">
        <f>_xlfn.XLOOKUP($A176,'Total project cost for DCs'!A:A,'Total project cost for DCs'!C:C,"Not found",0)</f>
        <v>4-lane urban- upgrade 2-lane urban with active modes on both sides (SGA design)</v>
      </c>
      <c r="D176" s="355" t="s">
        <v>155</v>
      </c>
      <c r="E176" s="355" t="s">
        <v>157</v>
      </c>
      <c r="F176" s="355" t="s">
        <v>826</v>
      </c>
      <c r="H176" s="355" t="s">
        <v>827</v>
      </c>
      <c r="I176" s="359">
        <f>_xlfn.XLOOKUP($H176,DC_growth_AGS!$A$665:$A$673,DC_growth_AGS!$O$665:$O$673,"Not found",0)</f>
        <v>0.61831421301771872</v>
      </c>
      <c r="J176" s="355">
        <v>2050</v>
      </c>
      <c r="K176" s="362">
        <f t="shared" si="20"/>
        <v>0</v>
      </c>
      <c r="L176" s="362">
        <f t="shared" si="20"/>
        <v>0</v>
      </c>
      <c r="M176" s="362">
        <f t="shared" si="20"/>
        <v>0</v>
      </c>
      <c r="N176" s="362">
        <f t="shared" si="20"/>
        <v>0</v>
      </c>
      <c r="O176" s="362">
        <f t="shared" si="20"/>
        <v>0</v>
      </c>
      <c r="P176" s="362">
        <f t="shared" si="20"/>
        <v>0</v>
      </c>
      <c r="Q176" s="362">
        <f t="shared" si="20"/>
        <v>0</v>
      </c>
      <c r="R176" s="362">
        <f t="shared" si="20"/>
        <v>0</v>
      </c>
      <c r="S176" s="362">
        <f t="shared" si="20"/>
        <v>0</v>
      </c>
      <c r="T176" s="362">
        <f t="shared" si="20"/>
        <v>0</v>
      </c>
      <c r="U176" s="362">
        <f t="shared" si="20"/>
        <v>0</v>
      </c>
      <c r="V176" s="362">
        <f t="shared" si="20"/>
        <v>0</v>
      </c>
      <c r="W176" s="362">
        <f t="shared" si="20"/>
        <v>0</v>
      </c>
      <c r="X176" s="362">
        <f t="shared" si="20"/>
        <v>0</v>
      </c>
      <c r="Y176" s="349">
        <f t="shared" si="15"/>
        <v>0</v>
      </c>
      <c r="Z176" s="349">
        <f t="shared" si="16"/>
        <v>0</v>
      </c>
      <c r="AA176" s="349"/>
      <c r="AB176" s="353">
        <v>0</v>
      </c>
      <c r="AC176" s="354" t="str">
        <f t="shared" si="17"/>
        <v>Arterial</v>
      </c>
      <c r="AD176" s="349"/>
      <c r="AE176" s="349"/>
      <c r="AF176" s="355">
        <f>_xlfn.XLOOKUP(A176,'P1 Date Adjustment'!B:B,'P1 Date Adjustment'!F:F,"not found",0)</f>
        <v>2050</v>
      </c>
      <c r="AG176" s="349">
        <f t="shared" si="18"/>
        <v>0</v>
      </c>
      <c r="AI176" s="360"/>
      <c r="AJ176" s="360"/>
    </row>
    <row r="177" spans="1:36" ht="45" x14ac:dyDescent="0.25">
      <c r="A177" s="129" t="s">
        <v>259</v>
      </c>
      <c r="B177" s="358" t="s">
        <v>260</v>
      </c>
      <c r="C177" s="358" t="str">
        <f>_xlfn.XLOOKUP($A177,'Total project cost for DCs'!A:A,'Total project cost for DCs'!C:C,"Not found",0)</f>
        <v>Active mode upgrades- existing road layout with active modes on both sides + intersection upgrades for active mode crossing</v>
      </c>
      <c r="D177" s="355" t="s">
        <v>155</v>
      </c>
      <c r="E177" s="355" t="s">
        <v>199</v>
      </c>
      <c r="F177" s="355" t="s">
        <v>826</v>
      </c>
      <c r="H177" s="355" t="s">
        <v>827</v>
      </c>
      <c r="I177" s="359">
        <f>_xlfn.XLOOKUP($H177,DC_growth_AGS!$A$665:$A$673,DC_growth_AGS!$O$665:$O$673,"Not found",0)</f>
        <v>0.61831421301771872</v>
      </c>
      <c r="J177" s="355">
        <v>2035</v>
      </c>
      <c r="K177" s="362">
        <f t="shared" si="20"/>
        <v>0</v>
      </c>
      <c r="L177" s="362">
        <f t="shared" si="20"/>
        <v>0</v>
      </c>
      <c r="M177" s="362">
        <f t="shared" si="20"/>
        <v>0</v>
      </c>
      <c r="N177" s="362">
        <f t="shared" si="20"/>
        <v>0</v>
      </c>
      <c r="O177" s="362">
        <f t="shared" si="20"/>
        <v>0</v>
      </c>
      <c r="P177" s="362">
        <f t="shared" si="20"/>
        <v>0</v>
      </c>
      <c r="Q177" s="362">
        <f t="shared" si="20"/>
        <v>0</v>
      </c>
      <c r="R177" s="362">
        <f t="shared" si="20"/>
        <v>0</v>
      </c>
      <c r="S177" s="362">
        <f t="shared" si="20"/>
        <v>0</v>
      </c>
      <c r="T177" s="362">
        <f t="shared" si="20"/>
        <v>0</v>
      </c>
      <c r="U177" s="362">
        <f t="shared" si="20"/>
        <v>0</v>
      </c>
      <c r="V177" s="362">
        <f t="shared" si="20"/>
        <v>0</v>
      </c>
      <c r="W177" s="362">
        <f t="shared" si="20"/>
        <v>0</v>
      </c>
      <c r="X177" s="362">
        <f t="shared" si="20"/>
        <v>0</v>
      </c>
      <c r="Y177" s="349">
        <f t="shared" si="15"/>
        <v>0</v>
      </c>
      <c r="Z177" s="349">
        <f t="shared" si="16"/>
        <v>0</v>
      </c>
      <c r="AA177" s="349"/>
      <c r="AB177" s="353">
        <v>0</v>
      </c>
      <c r="AC177" s="354" t="str">
        <f t="shared" si="17"/>
        <v>Collector</v>
      </c>
      <c r="AD177" s="349"/>
      <c r="AE177" s="349"/>
      <c r="AF177" s="355">
        <f>_xlfn.XLOOKUP(A177,'P1 Date Adjustment'!B:B,'P1 Date Adjustment'!F:F,"not found",0)</f>
        <v>2035</v>
      </c>
      <c r="AG177" s="349">
        <f t="shared" si="18"/>
        <v>0</v>
      </c>
      <c r="AI177" s="360"/>
      <c r="AJ177" s="360"/>
    </row>
    <row r="178" spans="1:36" ht="45" x14ac:dyDescent="0.25">
      <c r="A178" s="129">
        <v>21</v>
      </c>
      <c r="B178" s="358" t="s">
        <v>262</v>
      </c>
      <c r="C178" s="358" t="str">
        <f>_xlfn.XLOOKUP($A178,'Total project cost for DCs'!A:A,'Total project cost for DCs'!C:C,"Not found",0)</f>
        <v>Active mode upgrades- existing road layout with active modes on both sides + intersection upgrades for active mode crossing</v>
      </c>
      <c r="D178" s="355" t="s">
        <v>155</v>
      </c>
      <c r="E178" s="355" t="s">
        <v>199</v>
      </c>
      <c r="F178" s="355" t="s">
        <v>826</v>
      </c>
      <c r="H178" s="355" t="s">
        <v>827</v>
      </c>
      <c r="I178" s="359">
        <f>_xlfn.XLOOKUP($H178,DC_growth_AGS!$A$665:$A$673,DC_growth_AGS!$O$665:$O$673,"Not found",0)</f>
        <v>0.61831421301771872</v>
      </c>
      <c r="J178" s="355">
        <v>2035</v>
      </c>
      <c r="K178" s="362">
        <f t="shared" si="20"/>
        <v>0</v>
      </c>
      <c r="L178" s="362">
        <f t="shared" si="20"/>
        <v>0</v>
      </c>
      <c r="M178" s="362">
        <f t="shared" si="20"/>
        <v>0</v>
      </c>
      <c r="N178" s="362">
        <f t="shared" si="20"/>
        <v>0</v>
      </c>
      <c r="O178" s="362">
        <f t="shared" si="20"/>
        <v>0</v>
      </c>
      <c r="P178" s="362">
        <f t="shared" si="20"/>
        <v>0</v>
      </c>
      <c r="Q178" s="362">
        <f t="shared" si="20"/>
        <v>0</v>
      </c>
      <c r="R178" s="362">
        <f t="shared" si="20"/>
        <v>0</v>
      </c>
      <c r="S178" s="362">
        <f t="shared" si="20"/>
        <v>0</v>
      </c>
      <c r="T178" s="362">
        <f t="shared" si="20"/>
        <v>0</v>
      </c>
      <c r="U178" s="362">
        <f t="shared" si="20"/>
        <v>0</v>
      </c>
      <c r="V178" s="362">
        <f t="shared" si="20"/>
        <v>0</v>
      </c>
      <c r="W178" s="362">
        <f t="shared" si="20"/>
        <v>0</v>
      </c>
      <c r="X178" s="362">
        <f t="shared" si="20"/>
        <v>0</v>
      </c>
      <c r="Y178" s="349">
        <f t="shared" si="15"/>
        <v>0</v>
      </c>
      <c r="Z178" s="349">
        <f t="shared" si="16"/>
        <v>0</v>
      </c>
      <c r="AA178" s="349"/>
      <c r="AB178" s="353">
        <v>0</v>
      </c>
      <c r="AC178" s="354" t="str">
        <f t="shared" si="17"/>
        <v>Collector</v>
      </c>
      <c r="AD178" s="349"/>
      <c r="AE178" s="349"/>
      <c r="AF178" s="355">
        <f>_xlfn.XLOOKUP(A178,'P1 Date Adjustment'!B:B,'P1 Date Adjustment'!F:F,"not found",0)</f>
        <v>2035</v>
      </c>
      <c r="AG178" s="349">
        <f t="shared" si="18"/>
        <v>0</v>
      </c>
      <c r="AI178" s="360"/>
      <c r="AJ178" s="360"/>
    </row>
    <row r="179" spans="1:36" x14ac:dyDescent="0.25">
      <c r="A179" s="129">
        <v>22</v>
      </c>
      <c r="B179" s="358" t="s">
        <v>263</v>
      </c>
      <c r="C179" s="358" t="str">
        <f>_xlfn.XLOOKUP($A179,'Total project cost for DCs'!A:A,'Total project cost for DCs'!C:C,"Not found",0)</f>
        <v>Upgrade intersection with active modes facilities(TDM)</v>
      </c>
      <c r="D179" s="355" t="s">
        <v>155</v>
      </c>
      <c r="E179" s="355" t="s">
        <v>223</v>
      </c>
      <c r="F179" s="355" t="s">
        <v>826</v>
      </c>
      <c r="H179" s="355" t="s">
        <v>827</v>
      </c>
      <c r="I179" s="359">
        <f>_xlfn.XLOOKUP($H179,DC_growth_AGS!$A$665:$A$673,DC_growth_AGS!$O$665:$O$673,"Not found",0)</f>
        <v>0.61831421301771872</v>
      </c>
      <c r="J179" s="355">
        <v>2033</v>
      </c>
      <c r="K179" s="362">
        <f t="shared" si="20"/>
        <v>0</v>
      </c>
      <c r="L179" s="362">
        <f t="shared" si="20"/>
        <v>0</v>
      </c>
      <c r="M179" s="362">
        <f t="shared" si="20"/>
        <v>0</v>
      </c>
      <c r="N179" s="362">
        <f t="shared" si="20"/>
        <v>0</v>
      </c>
      <c r="O179" s="362">
        <f t="shared" si="20"/>
        <v>0</v>
      </c>
      <c r="P179" s="362">
        <f t="shared" si="20"/>
        <v>0</v>
      </c>
      <c r="Q179" s="362">
        <f t="shared" si="20"/>
        <v>0</v>
      </c>
      <c r="R179" s="362">
        <f t="shared" si="20"/>
        <v>0</v>
      </c>
      <c r="S179" s="362">
        <f t="shared" si="20"/>
        <v>0</v>
      </c>
      <c r="T179" s="362">
        <f t="shared" si="20"/>
        <v>0</v>
      </c>
      <c r="U179" s="362">
        <f t="shared" si="20"/>
        <v>0</v>
      </c>
      <c r="V179" s="362">
        <f t="shared" si="20"/>
        <v>0</v>
      </c>
      <c r="W179" s="362">
        <f t="shared" si="20"/>
        <v>0</v>
      </c>
      <c r="X179" s="362">
        <f t="shared" si="20"/>
        <v>0</v>
      </c>
      <c r="Y179" s="349">
        <f t="shared" si="15"/>
        <v>0</v>
      </c>
      <c r="Z179" s="349">
        <f t="shared" si="16"/>
        <v>0</v>
      </c>
      <c r="AA179" s="349"/>
      <c r="AB179" s="353">
        <v>0</v>
      </c>
      <c r="AC179" s="354" t="str">
        <f t="shared" si="17"/>
        <v>Collector</v>
      </c>
      <c r="AD179" s="349"/>
      <c r="AE179" s="349"/>
      <c r="AF179" s="355">
        <f>_xlfn.XLOOKUP(A179,'P1 Date Adjustment'!B:B,'P1 Date Adjustment'!F:F,"not found",0)</f>
        <v>2033</v>
      </c>
      <c r="AG179" s="349">
        <f t="shared" si="18"/>
        <v>0</v>
      </c>
      <c r="AI179" s="360"/>
      <c r="AJ179" s="360"/>
    </row>
    <row r="180" spans="1:36" ht="45" x14ac:dyDescent="0.25">
      <c r="A180" s="129" t="s">
        <v>281</v>
      </c>
      <c r="B180" s="358" t="s">
        <v>282</v>
      </c>
      <c r="C180" s="358" t="str">
        <f>_xlfn.XLOOKUP($A180,'Total project cost for DCs'!A:A,'Total project cost for DCs'!C:C,"Not found",0)</f>
        <v xml:space="preserve">Interim 2-lane – install kerb and channel within existing road corridor with provision of active modes on both sides, 20m cross-section </v>
      </c>
      <c r="D180" s="355" t="s">
        <v>155</v>
      </c>
      <c r="E180" s="355" t="s">
        <v>145</v>
      </c>
      <c r="F180" s="355" t="s">
        <v>826</v>
      </c>
      <c r="H180" s="355" t="s">
        <v>827</v>
      </c>
      <c r="I180" s="359">
        <f>_xlfn.XLOOKUP($H180,DC_growth_AGS!$A$665:$A$673,DC_growth_AGS!$O$665:$O$673,"Not found",0)</f>
        <v>0.61831421301771872</v>
      </c>
      <c r="J180" s="355">
        <v>2025</v>
      </c>
      <c r="K180" s="362">
        <f t="shared" ref="K180:X195" si="21">IF($AC180="Arterial",-K127*$AD$2,0)</f>
        <v>0</v>
      </c>
      <c r="L180" s="362">
        <f t="shared" si="21"/>
        <v>0</v>
      </c>
      <c r="M180" s="362">
        <f t="shared" si="21"/>
        <v>0</v>
      </c>
      <c r="N180" s="362">
        <f t="shared" si="21"/>
        <v>0</v>
      </c>
      <c r="O180" s="362">
        <f t="shared" si="21"/>
        <v>0</v>
      </c>
      <c r="P180" s="362">
        <f t="shared" si="21"/>
        <v>0</v>
      </c>
      <c r="Q180" s="362">
        <f t="shared" si="21"/>
        <v>0</v>
      </c>
      <c r="R180" s="362">
        <f t="shared" si="21"/>
        <v>0</v>
      </c>
      <c r="S180" s="362">
        <f t="shared" si="21"/>
        <v>0</v>
      </c>
      <c r="T180" s="362">
        <f t="shared" si="21"/>
        <v>0</v>
      </c>
      <c r="U180" s="362">
        <f t="shared" si="21"/>
        <v>0</v>
      </c>
      <c r="V180" s="362">
        <f t="shared" si="21"/>
        <v>0</v>
      </c>
      <c r="W180" s="362">
        <f t="shared" si="21"/>
        <v>0</v>
      </c>
      <c r="X180" s="362">
        <f t="shared" si="21"/>
        <v>0</v>
      </c>
      <c r="Y180" s="349">
        <f t="shared" si="15"/>
        <v>0</v>
      </c>
      <c r="Z180" s="349">
        <f t="shared" si="16"/>
        <v>0</v>
      </c>
      <c r="AA180" s="349"/>
      <c r="AB180" s="353">
        <v>0</v>
      </c>
      <c r="AC180" s="354" t="str">
        <f t="shared" si="17"/>
        <v>Arterial</v>
      </c>
      <c r="AD180" s="349"/>
      <c r="AE180" s="349"/>
      <c r="AF180" s="355">
        <f>_xlfn.XLOOKUP(A180,'P1 Date Adjustment'!B:B,'P1 Date Adjustment'!F:F,"not found",0)</f>
        <v>2025</v>
      </c>
      <c r="AG180" s="349">
        <f t="shared" si="18"/>
        <v>0</v>
      </c>
      <c r="AI180" s="360"/>
      <c r="AJ180" s="360"/>
    </row>
    <row r="181" spans="1:36" ht="60" x14ac:dyDescent="0.25">
      <c r="A181" s="129" t="s">
        <v>287</v>
      </c>
      <c r="B181" s="358" t="s">
        <v>282</v>
      </c>
      <c r="C181" s="358" t="str">
        <f>_xlfn.XLOOKUP($A181,'Total project cost for DCs'!A:A,'Total project cost for DCs'!C:C,"Not found",0)</f>
        <v>Final 4-lane - following interim option, upgrade Road corridor to provide four lanes with additional turning lanes at intersections where required (as indicated in SGA Design</v>
      </c>
      <c r="D181" s="355" t="s">
        <v>155</v>
      </c>
      <c r="E181" s="355" t="s">
        <v>157</v>
      </c>
      <c r="F181" s="355" t="s">
        <v>826</v>
      </c>
      <c r="H181" s="355" t="s">
        <v>827</v>
      </c>
      <c r="I181" s="359">
        <f>_xlfn.XLOOKUP($H181,DC_growth_AGS!$A$665:$A$673,DC_growth_AGS!$O$665:$O$673,"Not found",0)</f>
        <v>0.61831421301771872</v>
      </c>
      <c r="J181" s="355">
        <v>2031</v>
      </c>
      <c r="K181" s="362">
        <f t="shared" si="21"/>
        <v>0</v>
      </c>
      <c r="L181" s="362">
        <f t="shared" si="21"/>
        <v>0</v>
      </c>
      <c r="M181" s="362">
        <f t="shared" si="21"/>
        <v>0</v>
      </c>
      <c r="N181" s="362">
        <f t="shared" si="21"/>
        <v>0</v>
      </c>
      <c r="O181" s="362">
        <f t="shared" si="21"/>
        <v>0</v>
      </c>
      <c r="P181" s="362">
        <f t="shared" si="21"/>
        <v>0</v>
      </c>
      <c r="Q181" s="362">
        <f t="shared" si="21"/>
        <v>0</v>
      </c>
      <c r="R181" s="362">
        <f t="shared" si="21"/>
        <v>0</v>
      </c>
      <c r="S181" s="362">
        <f t="shared" si="21"/>
        <v>0</v>
      </c>
      <c r="T181" s="362">
        <f t="shared" si="21"/>
        <v>0</v>
      </c>
      <c r="U181" s="362">
        <f t="shared" si="21"/>
        <v>0</v>
      </c>
      <c r="V181" s="362">
        <f t="shared" si="21"/>
        <v>0</v>
      </c>
      <c r="W181" s="362">
        <f t="shared" si="21"/>
        <v>0</v>
      </c>
      <c r="X181" s="362">
        <f t="shared" si="21"/>
        <v>0</v>
      </c>
      <c r="Y181" s="349">
        <f t="shared" si="15"/>
        <v>0</v>
      </c>
      <c r="Z181" s="349">
        <f t="shared" si="16"/>
        <v>0</v>
      </c>
      <c r="AA181" s="349"/>
      <c r="AB181" s="353">
        <v>0</v>
      </c>
      <c r="AC181" s="354" t="str">
        <f t="shared" si="17"/>
        <v>Arterial</v>
      </c>
      <c r="AD181" s="349"/>
      <c r="AE181" s="349"/>
      <c r="AF181" s="355">
        <f>_xlfn.XLOOKUP(A181,'P1 Date Adjustment'!B:B,'P1 Date Adjustment'!F:F,"not found",0)</f>
        <v>2031</v>
      </c>
      <c r="AG181" s="349">
        <f t="shared" si="18"/>
        <v>0</v>
      </c>
      <c r="AI181" s="360"/>
      <c r="AJ181" s="360"/>
    </row>
    <row r="182" spans="1:36" ht="30" x14ac:dyDescent="0.25">
      <c r="A182" s="129">
        <v>24</v>
      </c>
      <c r="B182" s="358" t="s">
        <v>295</v>
      </c>
      <c r="C182" s="358" t="str">
        <f>_xlfn.XLOOKUP($A182,'Total project cost for DCs'!A:A,'Total project cost for DCs'!C:C,"Not found",0)</f>
        <v xml:space="preserve">2-lane urban - upgrade existing road layout with active modes on both sides, 20m cross-section </v>
      </c>
      <c r="D182" s="355" t="s">
        <v>155</v>
      </c>
      <c r="E182" s="355" t="s">
        <v>190</v>
      </c>
      <c r="F182" s="355" t="s">
        <v>826</v>
      </c>
      <c r="H182" s="355" t="s">
        <v>827</v>
      </c>
      <c r="I182" s="359">
        <f>_xlfn.XLOOKUP($H182,DC_growth_AGS!$A$665:$A$673,DC_growth_AGS!$O$665:$O$673,"Not found",0)</f>
        <v>0.61831421301771872</v>
      </c>
      <c r="J182" s="355">
        <v>2038</v>
      </c>
      <c r="K182" s="362">
        <f t="shared" si="21"/>
        <v>0</v>
      </c>
      <c r="L182" s="362">
        <f t="shared" si="21"/>
        <v>0</v>
      </c>
      <c r="M182" s="362">
        <f t="shared" si="21"/>
        <v>0</v>
      </c>
      <c r="N182" s="362">
        <f t="shared" si="21"/>
        <v>0</v>
      </c>
      <c r="O182" s="362">
        <f t="shared" si="21"/>
        <v>0</v>
      </c>
      <c r="P182" s="362">
        <f t="shared" si="21"/>
        <v>0</v>
      </c>
      <c r="Q182" s="362">
        <f t="shared" si="21"/>
        <v>0</v>
      </c>
      <c r="R182" s="362">
        <f t="shared" si="21"/>
        <v>0</v>
      </c>
      <c r="S182" s="362">
        <f t="shared" si="21"/>
        <v>0</v>
      </c>
      <c r="T182" s="362">
        <f t="shared" si="21"/>
        <v>0</v>
      </c>
      <c r="U182" s="362">
        <f t="shared" si="21"/>
        <v>0</v>
      </c>
      <c r="V182" s="362">
        <f t="shared" si="21"/>
        <v>0</v>
      </c>
      <c r="W182" s="362">
        <f t="shared" si="21"/>
        <v>0</v>
      </c>
      <c r="X182" s="362">
        <f t="shared" si="21"/>
        <v>0</v>
      </c>
      <c r="Y182" s="349">
        <f t="shared" si="15"/>
        <v>0</v>
      </c>
      <c r="Z182" s="349">
        <f t="shared" si="16"/>
        <v>0</v>
      </c>
      <c r="AA182" s="349"/>
      <c r="AB182" s="353">
        <v>0</v>
      </c>
      <c r="AC182" s="354" t="str">
        <f t="shared" si="17"/>
        <v>Arterial</v>
      </c>
      <c r="AD182" s="349"/>
      <c r="AE182" s="349"/>
      <c r="AF182" s="355">
        <f>_xlfn.XLOOKUP(A182,'P1 Date Adjustment'!B:B,'P1 Date Adjustment'!F:F,"not found",0)</f>
        <v>2038</v>
      </c>
      <c r="AG182" s="349">
        <f t="shared" si="18"/>
        <v>0</v>
      </c>
      <c r="AI182" s="360"/>
      <c r="AJ182" s="360"/>
    </row>
    <row r="183" spans="1:36" ht="30" x14ac:dyDescent="0.25">
      <c r="A183" s="129">
        <v>25</v>
      </c>
      <c r="B183" s="358" t="s">
        <v>296</v>
      </c>
      <c r="C183" s="358" t="str">
        <f>_xlfn.XLOOKUP($A183,'Total project cost for DCs'!A:A,'Total project cost for DCs'!C:C,"Not found",0)</f>
        <v>2-lane urban- upgrade existing road layout to 2-lane urban with active modes on both sides</v>
      </c>
      <c r="D183" s="355" t="s">
        <v>155</v>
      </c>
      <c r="E183" s="355" t="s">
        <v>199</v>
      </c>
      <c r="F183" s="355" t="s">
        <v>826</v>
      </c>
      <c r="H183" s="355" t="s">
        <v>827</v>
      </c>
      <c r="I183" s="359">
        <f>_xlfn.XLOOKUP($H183,DC_growth_AGS!$A$665:$A$673,DC_growth_AGS!$O$665:$O$673,"Not found",0)</f>
        <v>0.61831421301771872</v>
      </c>
      <c r="J183" s="355">
        <v>2039</v>
      </c>
      <c r="K183" s="362">
        <f t="shared" si="21"/>
        <v>0</v>
      </c>
      <c r="L183" s="362">
        <f t="shared" si="21"/>
        <v>0</v>
      </c>
      <c r="M183" s="362">
        <f t="shared" si="21"/>
        <v>0</v>
      </c>
      <c r="N183" s="362">
        <f t="shared" si="21"/>
        <v>0</v>
      </c>
      <c r="O183" s="362">
        <f t="shared" si="21"/>
        <v>0</v>
      </c>
      <c r="P183" s="362">
        <f t="shared" si="21"/>
        <v>0</v>
      </c>
      <c r="Q183" s="362">
        <f t="shared" si="21"/>
        <v>0</v>
      </c>
      <c r="R183" s="362">
        <f t="shared" si="21"/>
        <v>0</v>
      </c>
      <c r="S183" s="362">
        <f t="shared" si="21"/>
        <v>0</v>
      </c>
      <c r="T183" s="362">
        <f t="shared" si="21"/>
        <v>0</v>
      </c>
      <c r="U183" s="362">
        <f t="shared" si="21"/>
        <v>0</v>
      </c>
      <c r="V183" s="362">
        <f t="shared" si="21"/>
        <v>0</v>
      </c>
      <c r="W183" s="362">
        <f t="shared" si="21"/>
        <v>0</v>
      </c>
      <c r="X183" s="362">
        <f t="shared" si="21"/>
        <v>0</v>
      </c>
      <c r="Y183" s="349">
        <f t="shared" si="15"/>
        <v>0</v>
      </c>
      <c r="Z183" s="349">
        <f t="shared" si="16"/>
        <v>0</v>
      </c>
      <c r="AA183" s="349"/>
      <c r="AB183" s="353">
        <v>0</v>
      </c>
      <c r="AC183" s="354" t="str">
        <f t="shared" si="17"/>
        <v>Collector</v>
      </c>
      <c r="AD183" s="349"/>
      <c r="AE183" s="349"/>
      <c r="AF183" s="355">
        <f>_xlfn.XLOOKUP(A183,'P1 Date Adjustment'!B:B,'P1 Date Adjustment'!F:F,"not found",0)</f>
        <v>2039</v>
      </c>
      <c r="AG183" s="349">
        <f t="shared" si="18"/>
        <v>0</v>
      </c>
      <c r="AI183" s="360"/>
      <c r="AJ183" s="360"/>
    </row>
    <row r="184" spans="1:36" ht="45" x14ac:dyDescent="0.25">
      <c r="A184" s="129" t="s">
        <v>298</v>
      </c>
      <c r="B184" s="358" t="s">
        <v>299</v>
      </c>
      <c r="C184" s="358" t="str">
        <f>_xlfn.XLOOKUP($A184,'Total project cost for DCs'!A:A,'Total project cost for DCs'!C:C,"Not found",0)</f>
        <v>Active mode upgrades- existing road layout with active modes on both sides + intersection upgrades for active mode crossing</v>
      </c>
      <c r="D184" s="355" t="s">
        <v>155</v>
      </c>
      <c r="E184" s="355" t="s">
        <v>199</v>
      </c>
      <c r="F184" s="355" t="s">
        <v>826</v>
      </c>
      <c r="H184" s="355" t="s">
        <v>827</v>
      </c>
      <c r="I184" s="359">
        <f>_xlfn.XLOOKUP($H184,DC_growth_AGS!$A$665:$A$673,DC_growth_AGS!$O$665:$O$673,"Not found",0)</f>
        <v>0.61831421301771872</v>
      </c>
      <c r="J184" s="355">
        <v>2039</v>
      </c>
      <c r="K184" s="362">
        <f t="shared" si="21"/>
        <v>0</v>
      </c>
      <c r="L184" s="362">
        <f t="shared" si="21"/>
        <v>0</v>
      </c>
      <c r="M184" s="362">
        <f t="shared" si="21"/>
        <v>0</v>
      </c>
      <c r="N184" s="362">
        <f t="shared" si="21"/>
        <v>0</v>
      </c>
      <c r="O184" s="362">
        <f t="shared" si="21"/>
        <v>0</v>
      </c>
      <c r="P184" s="362">
        <f t="shared" si="21"/>
        <v>0</v>
      </c>
      <c r="Q184" s="362">
        <f t="shared" si="21"/>
        <v>0</v>
      </c>
      <c r="R184" s="362">
        <f t="shared" si="21"/>
        <v>0</v>
      </c>
      <c r="S184" s="362">
        <f t="shared" si="21"/>
        <v>0</v>
      </c>
      <c r="T184" s="362">
        <f t="shared" si="21"/>
        <v>0</v>
      </c>
      <c r="U184" s="362">
        <f t="shared" si="21"/>
        <v>0</v>
      </c>
      <c r="V184" s="362">
        <f t="shared" si="21"/>
        <v>0</v>
      </c>
      <c r="W184" s="362">
        <f t="shared" si="21"/>
        <v>0</v>
      </c>
      <c r="X184" s="362">
        <f t="shared" si="21"/>
        <v>0</v>
      </c>
      <c r="Y184" s="349">
        <f t="shared" si="15"/>
        <v>0</v>
      </c>
      <c r="Z184" s="349">
        <f t="shared" si="16"/>
        <v>0</v>
      </c>
      <c r="AA184" s="349"/>
      <c r="AB184" s="353">
        <v>0</v>
      </c>
      <c r="AC184" s="354" t="str">
        <f t="shared" si="17"/>
        <v>Collector</v>
      </c>
      <c r="AD184" s="349"/>
      <c r="AE184" s="349"/>
      <c r="AF184" s="355">
        <f>_xlfn.XLOOKUP(A184,'P1 Date Adjustment'!B:B,'P1 Date Adjustment'!F:F,"not found",0)</f>
        <v>2039</v>
      </c>
      <c r="AG184" s="349">
        <f t="shared" si="18"/>
        <v>0</v>
      </c>
      <c r="AI184" s="360"/>
      <c r="AJ184" s="360"/>
    </row>
    <row r="185" spans="1:36" ht="30" x14ac:dyDescent="0.25">
      <c r="A185" s="129" t="s">
        <v>304</v>
      </c>
      <c r="B185" s="358" t="s">
        <v>305</v>
      </c>
      <c r="C185" s="358" t="str">
        <f>_xlfn.XLOOKUP($A185,'Total project cost for DCs'!A:A,'Total project cost for DCs'!C:C,"Not found",0)</f>
        <v>2-lane collector to connect with Drury Central Station, including bridge over streamM)</v>
      </c>
      <c r="D185" s="355" t="s">
        <v>155</v>
      </c>
      <c r="E185" s="355" t="s">
        <v>223</v>
      </c>
      <c r="F185" s="355" t="s">
        <v>826</v>
      </c>
      <c r="H185" s="355" t="s">
        <v>827</v>
      </c>
      <c r="I185" s="359">
        <f>_xlfn.XLOOKUP($H185,DC_growth_AGS!$A$665:$A$673,DC_growth_AGS!$O$665:$O$673,"Not found",0)</f>
        <v>0.61831421301771872</v>
      </c>
      <c r="J185" s="355">
        <v>2035</v>
      </c>
      <c r="K185" s="362">
        <f t="shared" si="21"/>
        <v>0</v>
      </c>
      <c r="L185" s="362">
        <f t="shared" si="21"/>
        <v>0</v>
      </c>
      <c r="M185" s="362">
        <f t="shared" si="21"/>
        <v>0</v>
      </c>
      <c r="N185" s="362">
        <f t="shared" si="21"/>
        <v>0</v>
      </c>
      <c r="O185" s="362">
        <f t="shared" si="21"/>
        <v>0</v>
      </c>
      <c r="P185" s="362">
        <f t="shared" si="21"/>
        <v>0</v>
      </c>
      <c r="Q185" s="362">
        <f t="shared" si="21"/>
        <v>0</v>
      </c>
      <c r="R185" s="362">
        <f t="shared" si="21"/>
        <v>0</v>
      </c>
      <c r="S185" s="362">
        <f t="shared" si="21"/>
        <v>0</v>
      </c>
      <c r="T185" s="362">
        <f t="shared" si="21"/>
        <v>0</v>
      </c>
      <c r="U185" s="362">
        <f t="shared" si="21"/>
        <v>0</v>
      </c>
      <c r="V185" s="362">
        <f t="shared" si="21"/>
        <v>0</v>
      </c>
      <c r="W185" s="362">
        <f t="shared" si="21"/>
        <v>0</v>
      </c>
      <c r="X185" s="362">
        <f t="shared" si="21"/>
        <v>0</v>
      </c>
      <c r="Y185" s="349">
        <f t="shared" si="15"/>
        <v>0</v>
      </c>
      <c r="Z185" s="349">
        <f t="shared" si="16"/>
        <v>0</v>
      </c>
      <c r="AA185" s="349"/>
      <c r="AB185" s="353">
        <v>0</v>
      </c>
      <c r="AC185" s="354" t="str">
        <f t="shared" si="17"/>
        <v>Collector</v>
      </c>
      <c r="AD185" s="349"/>
      <c r="AE185" s="349"/>
      <c r="AF185" s="355">
        <f>_xlfn.XLOOKUP(A185,'P1 Date Adjustment'!B:B,'P1 Date Adjustment'!F:F,"not found",0)</f>
        <v>2035</v>
      </c>
      <c r="AG185" s="349">
        <f t="shared" si="18"/>
        <v>0</v>
      </c>
      <c r="AI185" s="360"/>
      <c r="AJ185" s="360"/>
    </row>
    <row r="186" spans="1:36" ht="30" x14ac:dyDescent="0.25">
      <c r="A186" s="129">
        <v>31</v>
      </c>
      <c r="B186" s="358" t="s">
        <v>311</v>
      </c>
      <c r="C186" s="358" t="str">
        <f>_xlfn.XLOOKUP($A186,'Total project cost for DCs'!A:A,'Total project cost for DCs'!C:C,"Not found",0)</f>
        <v>2-lane urban - upgrade existing roadwith active modes on both sides / Mill Road design ?</v>
      </c>
      <c r="D186" s="355" t="s">
        <v>155</v>
      </c>
      <c r="E186" s="355" t="s">
        <v>199</v>
      </c>
      <c r="F186" s="355" t="s">
        <v>826</v>
      </c>
      <c r="H186" s="355" t="s">
        <v>827</v>
      </c>
      <c r="I186" s="359">
        <f>_xlfn.XLOOKUP($H186,DC_growth_AGS!$A$665:$A$673,DC_growth_AGS!$O$665:$O$673,"Not found",0)</f>
        <v>0.61831421301771872</v>
      </c>
      <c r="J186" s="355">
        <v>2039</v>
      </c>
      <c r="K186" s="362">
        <f t="shared" si="21"/>
        <v>0</v>
      </c>
      <c r="L186" s="362">
        <f t="shared" si="21"/>
        <v>0</v>
      </c>
      <c r="M186" s="362">
        <f t="shared" si="21"/>
        <v>0</v>
      </c>
      <c r="N186" s="362">
        <f t="shared" si="21"/>
        <v>0</v>
      </c>
      <c r="O186" s="362">
        <f t="shared" si="21"/>
        <v>0</v>
      </c>
      <c r="P186" s="362">
        <f t="shared" si="21"/>
        <v>0</v>
      </c>
      <c r="Q186" s="362">
        <f t="shared" si="21"/>
        <v>0</v>
      </c>
      <c r="R186" s="362">
        <f t="shared" si="21"/>
        <v>0</v>
      </c>
      <c r="S186" s="362">
        <f t="shared" si="21"/>
        <v>0</v>
      </c>
      <c r="T186" s="362">
        <f t="shared" si="21"/>
        <v>0</v>
      </c>
      <c r="U186" s="362">
        <f t="shared" si="21"/>
        <v>0</v>
      </c>
      <c r="V186" s="362">
        <f t="shared" si="21"/>
        <v>0</v>
      </c>
      <c r="W186" s="362">
        <f t="shared" si="21"/>
        <v>0</v>
      </c>
      <c r="X186" s="362">
        <f t="shared" si="21"/>
        <v>0</v>
      </c>
      <c r="Y186" s="349">
        <f t="shared" si="15"/>
        <v>0</v>
      </c>
      <c r="Z186" s="349">
        <f t="shared" si="16"/>
        <v>0</v>
      </c>
      <c r="AA186" s="349"/>
      <c r="AB186" s="353">
        <v>0</v>
      </c>
      <c r="AC186" s="354" t="str">
        <f t="shared" si="17"/>
        <v>Collector</v>
      </c>
      <c r="AD186" s="349"/>
      <c r="AE186" s="349"/>
      <c r="AF186" s="355">
        <f>_xlfn.XLOOKUP(A186,'P1 Date Adjustment'!B:B,'P1 Date Adjustment'!F:F,"not found",0)</f>
        <v>2039</v>
      </c>
      <c r="AG186" s="349">
        <f t="shared" si="18"/>
        <v>0</v>
      </c>
      <c r="AI186" s="360"/>
      <c r="AJ186" s="360"/>
    </row>
    <row r="187" spans="1:36" x14ac:dyDescent="0.25">
      <c r="A187" s="129">
        <v>32</v>
      </c>
      <c r="B187" s="358" t="s">
        <v>313</v>
      </c>
      <c r="C187" s="358" t="str">
        <f>_xlfn.XLOOKUP($A187,'Total project cost for DCs'!A:A,'Total project cost for DCs'!C:C,"Not found",0)</f>
        <v>Assume 1 simple roundabout intesection</v>
      </c>
      <c r="D187" s="355" t="s">
        <v>155</v>
      </c>
      <c r="E187" s="355" t="s">
        <v>190</v>
      </c>
      <c r="F187" s="355" t="s">
        <v>826</v>
      </c>
      <c r="H187" s="355" t="s">
        <v>827</v>
      </c>
      <c r="I187" s="359">
        <f>_xlfn.XLOOKUP($H187,DC_growth_AGS!$A$665:$A$673,DC_growth_AGS!$O$665:$O$673,"Not found",0)</f>
        <v>0.61831421301771872</v>
      </c>
      <c r="J187" s="355">
        <v>2039</v>
      </c>
      <c r="K187" s="362">
        <f t="shared" si="21"/>
        <v>0</v>
      </c>
      <c r="L187" s="362">
        <f t="shared" si="21"/>
        <v>0</v>
      </c>
      <c r="M187" s="362">
        <f t="shared" si="21"/>
        <v>0</v>
      </c>
      <c r="N187" s="362">
        <f t="shared" si="21"/>
        <v>0</v>
      </c>
      <c r="O187" s="362">
        <f t="shared" si="21"/>
        <v>0</v>
      </c>
      <c r="P187" s="362">
        <f t="shared" si="21"/>
        <v>0</v>
      </c>
      <c r="Q187" s="362">
        <f t="shared" si="21"/>
        <v>0</v>
      </c>
      <c r="R187" s="362">
        <f t="shared" si="21"/>
        <v>0</v>
      </c>
      <c r="S187" s="362">
        <f t="shared" si="21"/>
        <v>0</v>
      </c>
      <c r="T187" s="362">
        <f t="shared" si="21"/>
        <v>0</v>
      </c>
      <c r="U187" s="362">
        <f t="shared" si="21"/>
        <v>0</v>
      </c>
      <c r="V187" s="362">
        <f t="shared" si="21"/>
        <v>0</v>
      </c>
      <c r="W187" s="362">
        <f t="shared" si="21"/>
        <v>0</v>
      </c>
      <c r="X187" s="362">
        <f t="shared" si="21"/>
        <v>0</v>
      </c>
      <c r="Y187" s="349">
        <f t="shared" si="15"/>
        <v>0</v>
      </c>
      <c r="Z187" s="349">
        <f t="shared" si="16"/>
        <v>0</v>
      </c>
      <c r="AA187" s="349"/>
      <c r="AB187" s="353">
        <v>0</v>
      </c>
      <c r="AC187" s="354" t="str">
        <f t="shared" si="17"/>
        <v>Arterial</v>
      </c>
      <c r="AD187" s="349"/>
      <c r="AE187" s="349"/>
      <c r="AF187" s="355">
        <f>_xlfn.XLOOKUP(A187,'P1 Date Adjustment'!B:B,'P1 Date Adjustment'!F:F,"not found",0)</f>
        <v>2039</v>
      </c>
      <c r="AG187" s="349">
        <f t="shared" si="18"/>
        <v>0</v>
      </c>
      <c r="AI187" s="360"/>
      <c r="AJ187" s="360"/>
    </row>
    <row r="188" spans="1:36" ht="30" x14ac:dyDescent="0.25">
      <c r="A188" s="129">
        <v>33</v>
      </c>
      <c r="B188" s="358" t="s">
        <v>315</v>
      </c>
      <c r="C188" s="358" t="str">
        <f>_xlfn.XLOOKUP($A188,'Total project cost for DCs'!A:A,'Total project cost for DCs'!C:C,"Not found",0)</f>
        <v>2-lane urban- upgrade existing road layout to 2-lane urban with active modes on both sides (TDM )</v>
      </c>
      <c r="D188" s="355" t="s">
        <v>155</v>
      </c>
      <c r="E188" s="355" t="s">
        <v>199</v>
      </c>
      <c r="F188" s="355" t="s">
        <v>826</v>
      </c>
      <c r="H188" s="355" t="s">
        <v>827</v>
      </c>
      <c r="I188" s="359">
        <f>_xlfn.XLOOKUP($H188,DC_growth_AGS!$A$665:$A$673,DC_growth_AGS!$O$665:$O$673,"Not found",0)</f>
        <v>0.61831421301771872</v>
      </c>
      <c r="J188" s="355">
        <v>2033</v>
      </c>
      <c r="K188" s="362">
        <f t="shared" si="21"/>
        <v>0</v>
      </c>
      <c r="L188" s="362">
        <f t="shared" si="21"/>
        <v>0</v>
      </c>
      <c r="M188" s="362">
        <f t="shared" si="21"/>
        <v>0</v>
      </c>
      <c r="N188" s="362">
        <f t="shared" si="21"/>
        <v>0</v>
      </c>
      <c r="O188" s="362">
        <f t="shared" si="21"/>
        <v>0</v>
      </c>
      <c r="P188" s="362">
        <f t="shared" si="21"/>
        <v>0</v>
      </c>
      <c r="Q188" s="362">
        <f t="shared" si="21"/>
        <v>0</v>
      </c>
      <c r="R188" s="362">
        <f t="shared" si="21"/>
        <v>0</v>
      </c>
      <c r="S188" s="362">
        <f t="shared" si="21"/>
        <v>0</v>
      </c>
      <c r="T188" s="362">
        <f t="shared" si="21"/>
        <v>0</v>
      </c>
      <c r="U188" s="362">
        <f t="shared" si="21"/>
        <v>0</v>
      </c>
      <c r="V188" s="362">
        <f t="shared" si="21"/>
        <v>0</v>
      </c>
      <c r="W188" s="362">
        <f t="shared" si="21"/>
        <v>0</v>
      </c>
      <c r="X188" s="362">
        <f t="shared" si="21"/>
        <v>0</v>
      </c>
      <c r="Y188" s="349">
        <f t="shared" si="15"/>
        <v>0</v>
      </c>
      <c r="Z188" s="349">
        <f t="shared" si="16"/>
        <v>0</v>
      </c>
      <c r="AA188" s="349"/>
      <c r="AB188" s="353">
        <v>0</v>
      </c>
      <c r="AC188" s="354" t="str">
        <f t="shared" si="17"/>
        <v>Collector</v>
      </c>
      <c r="AD188" s="349"/>
      <c r="AE188" s="349"/>
      <c r="AF188" s="355">
        <f>_xlfn.XLOOKUP(A188,'P1 Date Adjustment'!B:B,'P1 Date Adjustment'!F:F,"not found",0)</f>
        <v>2033</v>
      </c>
      <c r="AG188" s="349">
        <f t="shared" si="18"/>
        <v>0</v>
      </c>
      <c r="AI188" s="360"/>
      <c r="AJ188" s="360"/>
    </row>
    <row r="189" spans="1:36" ht="30" x14ac:dyDescent="0.25">
      <c r="A189" s="129" t="s">
        <v>326</v>
      </c>
      <c r="B189" s="358" t="s">
        <v>327</v>
      </c>
      <c r="C189" s="358" t="str">
        <f>_xlfn.XLOOKUP($A189,'Total project cost for DCs'!A:A,'Total project cost for DCs'!C:C,"Not found",0)</f>
        <v>2-lane urban- upgrade existing road layout with active modes on both sides (Under construction)</v>
      </c>
      <c r="D189" s="355" t="s">
        <v>155</v>
      </c>
      <c r="E189" s="355" t="s">
        <v>227</v>
      </c>
      <c r="F189" s="355" t="s">
        <v>826</v>
      </c>
      <c r="H189" s="355" t="s">
        <v>827</v>
      </c>
      <c r="I189" s="359">
        <f>_xlfn.XLOOKUP($H189,DC_growth_AGS!$A$665:$A$673,DC_growth_AGS!$O$665:$O$673,"Not found",0)</f>
        <v>0.61831421301771872</v>
      </c>
      <c r="J189" s="355">
        <v>2033</v>
      </c>
      <c r="K189" s="362">
        <f t="shared" si="21"/>
        <v>0</v>
      </c>
      <c r="L189" s="362">
        <f t="shared" si="21"/>
        <v>0</v>
      </c>
      <c r="M189" s="362">
        <f t="shared" si="21"/>
        <v>0</v>
      </c>
      <c r="N189" s="362">
        <f t="shared" si="21"/>
        <v>0</v>
      </c>
      <c r="O189" s="362">
        <f t="shared" si="21"/>
        <v>0</v>
      </c>
      <c r="P189" s="362">
        <f t="shared" si="21"/>
        <v>0</v>
      </c>
      <c r="Q189" s="362">
        <f t="shared" si="21"/>
        <v>0</v>
      </c>
      <c r="R189" s="362">
        <f t="shared" si="21"/>
        <v>0</v>
      </c>
      <c r="S189" s="362">
        <f t="shared" si="21"/>
        <v>0</v>
      </c>
      <c r="T189" s="362">
        <f t="shared" si="21"/>
        <v>0</v>
      </c>
      <c r="U189" s="362">
        <f t="shared" si="21"/>
        <v>0</v>
      </c>
      <c r="V189" s="362">
        <f t="shared" si="21"/>
        <v>0</v>
      </c>
      <c r="W189" s="362">
        <f t="shared" si="21"/>
        <v>0</v>
      </c>
      <c r="X189" s="362">
        <f t="shared" si="21"/>
        <v>0</v>
      </c>
      <c r="Y189" s="349">
        <f t="shared" si="15"/>
        <v>0</v>
      </c>
      <c r="Z189" s="349">
        <f t="shared" si="16"/>
        <v>0</v>
      </c>
      <c r="AA189" s="349"/>
      <c r="AB189" s="353">
        <v>0</v>
      </c>
      <c r="AC189" s="354" t="str">
        <f t="shared" si="17"/>
        <v>Arterial</v>
      </c>
      <c r="AD189" s="349"/>
      <c r="AE189" s="349"/>
      <c r="AF189" s="355">
        <f>_xlfn.XLOOKUP(A189,'P1 Date Adjustment'!B:B,'P1 Date Adjustment'!F:F,"not found",0)</f>
        <v>2033</v>
      </c>
      <c r="AG189" s="349">
        <f t="shared" si="18"/>
        <v>0</v>
      </c>
      <c r="AI189" s="360"/>
      <c r="AJ189" s="360"/>
    </row>
    <row r="190" spans="1:36" ht="45" x14ac:dyDescent="0.25">
      <c r="A190" s="129" t="s">
        <v>334</v>
      </c>
      <c r="B190" s="358" t="s">
        <v>335</v>
      </c>
      <c r="C190" s="358" t="str">
        <f>_xlfn.XLOOKUP($A190,'Total project cost for DCs'!A:A,'Total project cost for DCs'!C:C,"Not found",0)</f>
        <v>4-lane urban- upgrade interim 2-lane urban corridor to a 4-lane corridor with active modes on both sides (SGA design)</v>
      </c>
      <c r="D190" s="355" t="s">
        <v>155</v>
      </c>
      <c r="E190" s="355" t="s">
        <v>157</v>
      </c>
      <c r="F190" s="355" t="s">
        <v>826</v>
      </c>
      <c r="H190" s="355" t="s">
        <v>827</v>
      </c>
      <c r="I190" s="359">
        <f>_xlfn.XLOOKUP($H190,DC_growth_AGS!$A$665:$A$673,DC_growth_AGS!$O$665:$O$673,"Not found",0)</f>
        <v>0.61831421301771872</v>
      </c>
      <c r="J190" s="355">
        <v>2050</v>
      </c>
      <c r="K190" s="362">
        <f t="shared" si="21"/>
        <v>0</v>
      </c>
      <c r="L190" s="362">
        <f t="shared" si="21"/>
        <v>0</v>
      </c>
      <c r="M190" s="362">
        <f t="shared" si="21"/>
        <v>0</v>
      </c>
      <c r="N190" s="362">
        <f t="shared" si="21"/>
        <v>0</v>
      </c>
      <c r="O190" s="362">
        <f t="shared" si="21"/>
        <v>0</v>
      </c>
      <c r="P190" s="362">
        <f t="shared" si="21"/>
        <v>0</v>
      </c>
      <c r="Q190" s="362">
        <f t="shared" si="21"/>
        <v>0</v>
      </c>
      <c r="R190" s="362">
        <f t="shared" si="21"/>
        <v>0</v>
      </c>
      <c r="S190" s="362">
        <f t="shared" si="21"/>
        <v>0</v>
      </c>
      <c r="T190" s="362">
        <f t="shared" si="21"/>
        <v>0</v>
      </c>
      <c r="U190" s="362">
        <f t="shared" si="21"/>
        <v>0</v>
      </c>
      <c r="V190" s="362">
        <f t="shared" si="21"/>
        <v>0</v>
      </c>
      <c r="W190" s="362">
        <f t="shared" si="21"/>
        <v>0</v>
      </c>
      <c r="X190" s="362">
        <f t="shared" si="21"/>
        <v>0</v>
      </c>
      <c r="Y190" s="349">
        <f t="shared" si="15"/>
        <v>0</v>
      </c>
      <c r="Z190" s="349">
        <f t="shared" si="16"/>
        <v>0</v>
      </c>
      <c r="AA190" s="349"/>
      <c r="AB190" s="353">
        <v>0</v>
      </c>
      <c r="AC190" s="354" t="str">
        <f t="shared" si="17"/>
        <v>Arterial</v>
      </c>
      <c r="AD190" s="349"/>
      <c r="AE190" s="349"/>
      <c r="AF190" s="355">
        <f>_xlfn.XLOOKUP(A190,'P1 Date Adjustment'!B:B,'P1 Date Adjustment'!F:F,"not found",0)</f>
        <v>2050</v>
      </c>
      <c r="AG190" s="349">
        <f t="shared" si="18"/>
        <v>0</v>
      </c>
      <c r="AI190" s="360"/>
      <c r="AJ190" s="360"/>
    </row>
    <row r="191" spans="1:36" ht="30" x14ac:dyDescent="0.25">
      <c r="A191" s="129" t="s">
        <v>342</v>
      </c>
      <c r="B191" s="358" t="s">
        <v>343</v>
      </c>
      <c r="C191" s="358" t="str">
        <f>_xlfn.XLOOKUP($A191,'Total project cost for DCs'!A:A,'Total project cost for DCs'!C:C,"Not found",0)</f>
        <v>Upgrade interim 2-lane bridges (3No. to 4 lane bridges with active modes on both sides (SGA design)</v>
      </c>
      <c r="D191" s="355" t="s">
        <v>155</v>
      </c>
      <c r="E191" s="355" t="s">
        <v>345</v>
      </c>
      <c r="F191" s="355" t="s">
        <v>826</v>
      </c>
      <c r="H191" s="355" t="s">
        <v>827</v>
      </c>
      <c r="I191" s="359">
        <f>_xlfn.XLOOKUP($H191,DC_growth_AGS!$A$665:$A$673,DC_growth_AGS!$O$665:$O$673,"Not found",0)</f>
        <v>0.61831421301771872</v>
      </c>
      <c r="J191" s="355">
        <v>2050</v>
      </c>
      <c r="K191" s="362">
        <f t="shared" si="21"/>
        <v>0</v>
      </c>
      <c r="L191" s="362">
        <f t="shared" si="21"/>
        <v>0</v>
      </c>
      <c r="M191" s="362">
        <f t="shared" si="21"/>
        <v>0</v>
      </c>
      <c r="N191" s="362">
        <f t="shared" si="21"/>
        <v>0</v>
      </c>
      <c r="O191" s="362">
        <f t="shared" si="21"/>
        <v>0</v>
      </c>
      <c r="P191" s="362">
        <f t="shared" si="21"/>
        <v>0</v>
      </c>
      <c r="Q191" s="362">
        <f t="shared" si="21"/>
        <v>0</v>
      </c>
      <c r="R191" s="362">
        <f t="shared" si="21"/>
        <v>0</v>
      </c>
      <c r="S191" s="362">
        <f t="shared" si="21"/>
        <v>0</v>
      </c>
      <c r="T191" s="362">
        <f t="shared" si="21"/>
        <v>0</v>
      </c>
      <c r="U191" s="362">
        <f t="shared" si="21"/>
        <v>0</v>
      </c>
      <c r="V191" s="362">
        <f t="shared" si="21"/>
        <v>0</v>
      </c>
      <c r="W191" s="362">
        <f t="shared" si="21"/>
        <v>0</v>
      </c>
      <c r="X191" s="362">
        <f t="shared" si="21"/>
        <v>0</v>
      </c>
      <c r="Y191" s="349">
        <f t="shared" si="15"/>
        <v>0</v>
      </c>
      <c r="Z191" s="349">
        <f t="shared" si="16"/>
        <v>0</v>
      </c>
      <c r="AA191" s="349"/>
      <c r="AB191" s="353">
        <v>0</v>
      </c>
      <c r="AC191" s="354" t="str">
        <f t="shared" si="17"/>
        <v>Arterial</v>
      </c>
      <c r="AD191" s="349"/>
      <c r="AE191" s="349"/>
      <c r="AF191" s="355">
        <f>_xlfn.XLOOKUP(A191,'P1 Date Adjustment'!B:B,'P1 Date Adjustment'!F:F,"not found",0)</f>
        <v>2050</v>
      </c>
      <c r="AG191" s="349">
        <f t="shared" si="18"/>
        <v>0</v>
      </c>
      <c r="AI191" s="360"/>
      <c r="AJ191" s="360"/>
    </row>
    <row r="192" spans="1:36" ht="30" x14ac:dyDescent="0.25">
      <c r="A192" s="129" t="s">
        <v>346</v>
      </c>
      <c r="B192" s="358" t="s">
        <v>347</v>
      </c>
      <c r="C192" s="358" t="str">
        <f>_xlfn.XLOOKUP($A192,'Total project cost for DCs'!A:A,'Total project cost for DCs'!C:C,"Not found",0)</f>
        <v>2-lane urban- new road layout with active modes on both sides (TDM)</v>
      </c>
      <c r="D192" s="355" t="s">
        <v>155</v>
      </c>
      <c r="E192" s="355" t="s">
        <v>227</v>
      </c>
      <c r="F192" s="355" t="s">
        <v>826</v>
      </c>
      <c r="H192" s="355" t="s">
        <v>827</v>
      </c>
      <c r="I192" s="359">
        <f>_xlfn.XLOOKUP($H192,DC_growth_AGS!$A$665:$A$673,DC_growth_AGS!$O$665:$O$673,"Not found",0)</f>
        <v>0.61831421301771872</v>
      </c>
      <c r="J192" s="355">
        <v>2044</v>
      </c>
      <c r="K192" s="362">
        <f t="shared" si="21"/>
        <v>0</v>
      </c>
      <c r="L192" s="362">
        <f t="shared" si="21"/>
        <v>0</v>
      </c>
      <c r="M192" s="362">
        <f t="shared" si="21"/>
        <v>0</v>
      </c>
      <c r="N192" s="362">
        <f t="shared" si="21"/>
        <v>0</v>
      </c>
      <c r="O192" s="362">
        <f t="shared" si="21"/>
        <v>0</v>
      </c>
      <c r="P192" s="362">
        <f t="shared" si="21"/>
        <v>0</v>
      </c>
      <c r="Q192" s="362">
        <f t="shared" si="21"/>
        <v>0</v>
      </c>
      <c r="R192" s="362">
        <f t="shared" si="21"/>
        <v>0</v>
      </c>
      <c r="S192" s="362">
        <f t="shared" si="21"/>
        <v>0</v>
      </c>
      <c r="T192" s="362">
        <f t="shared" si="21"/>
        <v>0</v>
      </c>
      <c r="U192" s="362">
        <f t="shared" si="21"/>
        <v>0</v>
      </c>
      <c r="V192" s="362">
        <f t="shared" si="21"/>
        <v>0</v>
      </c>
      <c r="W192" s="362">
        <f t="shared" si="21"/>
        <v>0</v>
      </c>
      <c r="X192" s="362">
        <f t="shared" si="21"/>
        <v>0</v>
      </c>
      <c r="Y192" s="349">
        <f t="shared" si="15"/>
        <v>0</v>
      </c>
      <c r="Z192" s="349">
        <f t="shared" si="16"/>
        <v>0</v>
      </c>
      <c r="AA192" s="349"/>
      <c r="AB192" s="353">
        <v>0</v>
      </c>
      <c r="AC192" s="354" t="str">
        <f t="shared" si="17"/>
        <v>Arterial</v>
      </c>
      <c r="AD192" s="349"/>
      <c r="AE192" s="349"/>
      <c r="AF192" s="355">
        <f>_xlfn.XLOOKUP(A192,'P1 Date Adjustment'!B:B,'P1 Date Adjustment'!F:F,"not found",0)</f>
        <v>2044</v>
      </c>
      <c r="AG192" s="349">
        <f t="shared" si="18"/>
        <v>0</v>
      </c>
      <c r="AI192" s="360"/>
      <c r="AJ192" s="360"/>
    </row>
    <row r="193" spans="1:36" x14ac:dyDescent="0.25">
      <c r="A193" s="129" t="s">
        <v>348</v>
      </c>
      <c r="B193" s="358" t="s">
        <v>347</v>
      </c>
      <c r="C193" s="358" t="str">
        <f>_xlfn.XLOOKUP($A193,'Total project cost for DCs'!A:A,'Total project cost for DCs'!C:C,"Not found",0)</f>
        <v>2-lane urban- bridge construction</v>
      </c>
      <c r="D193" s="355" t="s">
        <v>155</v>
      </c>
      <c r="E193" s="355" t="s">
        <v>345</v>
      </c>
      <c r="F193" s="355" t="s">
        <v>826</v>
      </c>
      <c r="H193" s="355" t="s">
        <v>827</v>
      </c>
      <c r="I193" s="359">
        <f>_xlfn.XLOOKUP($H193,DC_growth_AGS!$A$665:$A$673,DC_growth_AGS!$O$665:$O$673,"Not found",0)</f>
        <v>0.61831421301771872</v>
      </c>
      <c r="J193" s="355">
        <v>2044</v>
      </c>
      <c r="K193" s="362">
        <f t="shared" si="21"/>
        <v>0</v>
      </c>
      <c r="L193" s="362">
        <f t="shared" si="21"/>
        <v>0</v>
      </c>
      <c r="M193" s="362">
        <f t="shared" si="21"/>
        <v>0</v>
      </c>
      <c r="N193" s="362">
        <f t="shared" si="21"/>
        <v>0</v>
      </c>
      <c r="O193" s="362">
        <f t="shared" si="21"/>
        <v>0</v>
      </c>
      <c r="P193" s="362">
        <f t="shared" si="21"/>
        <v>0</v>
      </c>
      <c r="Q193" s="362">
        <f t="shared" si="21"/>
        <v>0</v>
      </c>
      <c r="R193" s="362">
        <f t="shared" si="21"/>
        <v>0</v>
      </c>
      <c r="S193" s="362">
        <f t="shared" si="21"/>
        <v>0</v>
      </c>
      <c r="T193" s="362">
        <f t="shared" si="21"/>
        <v>0</v>
      </c>
      <c r="U193" s="362">
        <f t="shared" si="21"/>
        <v>0</v>
      </c>
      <c r="V193" s="362">
        <f t="shared" si="21"/>
        <v>0</v>
      </c>
      <c r="W193" s="362">
        <f t="shared" si="21"/>
        <v>0</v>
      </c>
      <c r="X193" s="362">
        <f t="shared" si="21"/>
        <v>0</v>
      </c>
      <c r="Y193" s="349">
        <f t="shared" si="15"/>
        <v>0</v>
      </c>
      <c r="Z193" s="349">
        <f t="shared" si="16"/>
        <v>0</v>
      </c>
      <c r="AA193" s="349"/>
      <c r="AB193" s="353">
        <v>0</v>
      </c>
      <c r="AC193" s="354" t="str">
        <f t="shared" si="17"/>
        <v>Arterial</v>
      </c>
      <c r="AD193" s="349"/>
      <c r="AE193" s="349"/>
      <c r="AF193" s="355">
        <f>_xlfn.XLOOKUP(A193,'P1 Date Adjustment'!B:B,'P1 Date Adjustment'!F:F,"not found",0)</f>
        <v>2044</v>
      </c>
      <c r="AG193" s="349">
        <f t="shared" si="18"/>
        <v>0</v>
      </c>
      <c r="AI193" s="360"/>
      <c r="AJ193" s="360"/>
    </row>
    <row r="194" spans="1:36" ht="30" x14ac:dyDescent="0.25">
      <c r="A194" s="129" t="s">
        <v>350</v>
      </c>
      <c r="B194" s="358" t="s">
        <v>347</v>
      </c>
      <c r="C194" s="358" t="str">
        <f>_xlfn.XLOOKUP($A194,'Total project cost for DCs'!A:A,'Total project cost for DCs'!C:C,"Not found",0)</f>
        <v>4-lane urban- upgrade 2-lane urban with active modes on both sides (SGA design)</v>
      </c>
      <c r="D194" s="355" t="s">
        <v>155</v>
      </c>
      <c r="E194" s="355" t="s">
        <v>231</v>
      </c>
      <c r="F194" s="355" t="s">
        <v>826</v>
      </c>
      <c r="H194" s="355" t="s">
        <v>827</v>
      </c>
      <c r="I194" s="359">
        <f>_xlfn.XLOOKUP($H194,DC_growth_AGS!$A$665:$A$673,DC_growth_AGS!$O$665:$O$673,"Not found",0)</f>
        <v>0.61831421301771872</v>
      </c>
      <c r="J194" s="355">
        <v>2049</v>
      </c>
      <c r="K194" s="362">
        <f t="shared" si="21"/>
        <v>0</v>
      </c>
      <c r="L194" s="362">
        <f t="shared" si="21"/>
        <v>0</v>
      </c>
      <c r="M194" s="362">
        <f t="shared" si="21"/>
        <v>0</v>
      </c>
      <c r="N194" s="362">
        <f t="shared" si="21"/>
        <v>0</v>
      </c>
      <c r="O194" s="362">
        <f t="shared" si="21"/>
        <v>0</v>
      </c>
      <c r="P194" s="362">
        <f t="shared" si="21"/>
        <v>0</v>
      </c>
      <c r="Q194" s="362">
        <f t="shared" si="21"/>
        <v>0</v>
      </c>
      <c r="R194" s="362">
        <f t="shared" si="21"/>
        <v>0</v>
      </c>
      <c r="S194" s="362">
        <f t="shared" si="21"/>
        <v>0</v>
      </c>
      <c r="T194" s="362">
        <f t="shared" si="21"/>
        <v>0</v>
      </c>
      <c r="U194" s="362">
        <f t="shared" si="21"/>
        <v>0</v>
      </c>
      <c r="V194" s="362">
        <f t="shared" si="21"/>
        <v>0</v>
      </c>
      <c r="W194" s="362">
        <f t="shared" si="21"/>
        <v>0</v>
      </c>
      <c r="X194" s="362">
        <f t="shared" si="21"/>
        <v>0</v>
      </c>
      <c r="Y194" s="349">
        <f t="shared" si="15"/>
        <v>0</v>
      </c>
      <c r="Z194" s="349">
        <f t="shared" si="16"/>
        <v>0</v>
      </c>
      <c r="AA194" s="349"/>
      <c r="AB194" s="353">
        <v>0</v>
      </c>
      <c r="AC194" s="354" t="str">
        <f t="shared" si="17"/>
        <v>Arterial</v>
      </c>
      <c r="AD194" s="349"/>
      <c r="AE194" s="349"/>
      <c r="AF194" s="355">
        <f>_xlfn.XLOOKUP(A194,'P1 Date Adjustment'!B:B,'P1 Date Adjustment'!F:F,"not found",0)</f>
        <v>2049</v>
      </c>
      <c r="AG194" s="349">
        <f t="shared" si="18"/>
        <v>0</v>
      </c>
      <c r="AI194" s="360"/>
      <c r="AJ194" s="360"/>
    </row>
    <row r="195" spans="1:36" x14ac:dyDescent="0.25">
      <c r="A195" s="129" t="s">
        <v>352</v>
      </c>
      <c r="B195" s="358" t="s">
        <v>347</v>
      </c>
      <c r="C195" s="358" t="str">
        <f>_xlfn.XLOOKUP($A195,'Total project cost for DCs'!A:A,'Total project cost for DCs'!C:C,"Not found",0)</f>
        <v>4-lane urban- Bridge Widening</v>
      </c>
      <c r="D195" s="355" t="s">
        <v>155</v>
      </c>
      <c r="E195" s="355" t="s">
        <v>345</v>
      </c>
      <c r="F195" s="355" t="s">
        <v>826</v>
      </c>
      <c r="H195" s="355" t="s">
        <v>827</v>
      </c>
      <c r="I195" s="359">
        <f>_xlfn.XLOOKUP($H195,DC_growth_AGS!$A$665:$A$673,DC_growth_AGS!$O$665:$O$673,"Not found",0)</f>
        <v>0.61831421301771872</v>
      </c>
      <c r="J195" s="355">
        <v>2049</v>
      </c>
      <c r="K195" s="362">
        <f t="shared" si="21"/>
        <v>0</v>
      </c>
      <c r="L195" s="362">
        <f t="shared" si="21"/>
        <v>0</v>
      </c>
      <c r="M195" s="362">
        <f t="shared" si="21"/>
        <v>0</v>
      </c>
      <c r="N195" s="362">
        <f t="shared" si="21"/>
        <v>0</v>
      </c>
      <c r="O195" s="362">
        <f t="shared" si="21"/>
        <v>0</v>
      </c>
      <c r="P195" s="362">
        <f t="shared" si="21"/>
        <v>0</v>
      </c>
      <c r="Q195" s="362">
        <f t="shared" si="21"/>
        <v>0</v>
      </c>
      <c r="R195" s="362">
        <f t="shared" si="21"/>
        <v>0</v>
      </c>
      <c r="S195" s="362">
        <f t="shared" si="21"/>
        <v>0</v>
      </c>
      <c r="T195" s="362">
        <f t="shared" si="21"/>
        <v>0</v>
      </c>
      <c r="U195" s="362">
        <f t="shared" si="21"/>
        <v>0</v>
      </c>
      <c r="V195" s="362">
        <f t="shared" si="21"/>
        <v>0</v>
      </c>
      <c r="W195" s="362">
        <f t="shared" si="21"/>
        <v>0</v>
      </c>
      <c r="X195" s="362">
        <f t="shared" si="21"/>
        <v>0</v>
      </c>
      <c r="Y195" s="349">
        <f t="shared" si="15"/>
        <v>0</v>
      </c>
      <c r="Z195" s="349">
        <f t="shared" si="16"/>
        <v>0</v>
      </c>
      <c r="AA195" s="349"/>
      <c r="AB195" s="353">
        <v>0</v>
      </c>
      <c r="AC195" s="354" t="str">
        <f t="shared" si="17"/>
        <v>Arterial</v>
      </c>
      <c r="AD195" s="349"/>
      <c r="AE195" s="349"/>
      <c r="AF195" s="355">
        <f>_xlfn.XLOOKUP(A195,'P1 Date Adjustment'!B:B,'P1 Date Adjustment'!F:F,"not found",0)</f>
        <v>2049</v>
      </c>
      <c r="AG195" s="349">
        <f t="shared" si="18"/>
        <v>0</v>
      </c>
      <c r="AI195" s="360"/>
      <c r="AJ195" s="360"/>
    </row>
    <row r="196" spans="1:36" ht="30" x14ac:dyDescent="0.25">
      <c r="A196" s="129" t="s">
        <v>365</v>
      </c>
      <c r="B196" s="358" t="s">
        <v>363</v>
      </c>
      <c r="C196" s="358" t="str">
        <f>_xlfn.XLOOKUP($A196,'Total project cost for DCs'!A:A,'Total project cost for DCs'!C:C,"Not found",0)</f>
        <v>4-lane urban- upgrade 2-lane urban excl bridge</v>
      </c>
      <c r="D196" s="355" t="s">
        <v>155</v>
      </c>
      <c r="E196" s="355" t="s">
        <v>231</v>
      </c>
      <c r="F196" s="355" t="s">
        <v>826</v>
      </c>
      <c r="H196" s="355" t="s">
        <v>827</v>
      </c>
      <c r="I196" s="359">
        <f>_xlfn.XLOOKUP($H196,DC_growth_AGS!$A$665:$A$673,DC_growth_AGS!$O$665:$O$673,"Not found",0)</f>
        <v>0.61831421301771872</v>
      </c>
      <c r="J196" s="355">
        <v>2047</v>
      </c>
      <c r="K196" s="362">
        <f t="shared" ref="K196:X211" si="22">IF($AC196="Arterial",-K143*$AD$2,0)</f>
        <v>0</v>
      </c>
      <c r="L196" s="362">
        <f t="shared" si="22"/>
        <v>0</v>
      </c>
      <c r="M196" s="362">
        <f t="shared" si="22"/>
        <v>0</v>
      </c>
      <c r="N196" s="362">
        <f t="shared" si="22"/>
        <v>0</v>
      </c>
      <c r="O196" s="362">
        <f t="shared" si="22"/>
        <v>0</v>
      </c>
      <c r="P196" s="362">
        <f t="shared" si="22"/>
        <v>0</v>
      </c>
      <c r="Q196" s="362">
        <f t="shared" si="22"/>
        <v>0</v>
      </c>
      <c r="R196" s="362">
        <f t="shared" si="22"/>
        <v>0</v>
      </c>
      <c r="S196" s="362">
        <f t="shared" si="22"/>
        <v>0</v>
      </c>
      <c r="T196" s="362">
        <f t="shared" si="22"/>
        <v>0</v>
      </c>
      <c r="U196" s="362">
        <f t="shared" si="22"/>
        <v>0</v>
      </c>
      <c r="V196" s="362">
        <f t="shared" si="22"/>
        <v>0</v>
      </c>
      <c r="W196" s="362">
        <f t="shared" si="22"/>
        <v>0</v>
      </c>
      <c r="X196" s="362">
        <f t="shared" si="22"/>
        <v>0</v>
      </c>
      <c r="Y196" s="349">
        <f t="shared" ref="Y196:Y259" si="23">SUM(K196:X196)</f>
        <v>0</v>
      </c>
      <c r="Z196" s="349">
        <f t="shared" ref="Z196:Z259" si="24">SUM(K196:X196)</f>
        <v>0</v>
      </c>
      <c r="AA196" s="349"/>
      <c r="AB196" s="353">
        <v>0</v>
      </c>
      <c r="AC196" s="354" t="str">
        <f t="shared" ref="AC196:AC259" si="25">IF(OR(E196="Upgrade Collector",E196="Greenfields Collector",E196="New Collector (AT)"),"Collector","Arterial")</f>
        <v>Arterial</v>
      </c>
      <c r="AD196" s="349"/>
      <c r="AE196" s="349"/>
      <c r="AF196" s="355">
        <f>_xlfn.XLOOKUP(A196,'P1 Date Adjustment'!B:B,'P1 Date Adjustment'!F:F,"not found",0)</f>
        <v>2047</v>
      </c>
      <c r="AG196" s="349">
        <f t="shared" si="18"/>
        <v>0</v>
      </c>
      <c r="AI196" s="360"/>
      <c r="AJ196" s="360"/>
    </row>
    <row r="197" spans="1:36" ht="30" x14ac:dyDescent="0.25">
      <c r="A197" s="129" t="s">
        <v>367</v>
      </c>
      <c r="B197" s="358" t="s">
        <v>363</v>
      </c>
      <c r="C197" s="358" t="str">
        <f>_xlfn.XLOOKUP($A197,'Total project cost for DCs'!A:A,'Total project cost for DCs'!C:C,"Not found",0)</f>
        <v>4-lane urban- upgrade 2-lane bridge widening</v>
      </c>
      <c r="D197" s="355" t="s">
        <v>155</v>
      </c>
      <c r="E197" s="355" t="s">
        <v>345</v>
      </c>
      <c r="F197" s="355" t="s">
        <v>826</v>
      </c>
      <c r="H197" s="355" t="s">
        <v>827</v>
      </c>
      <c r="I197" s="359">
        <f>_xlfn.XLOOKUP($H197,DC_growth_AGS!$A$665:$A$673,DC_growth_AGS!$O$665:$O$673,"Not found",0)</f>
        <v>0.61831421301771872</v>
      </c>
      <c r="J197" s="355">
        <v>2047</v>
      </c>
      <c r="K197" s="362">
        <f t="shared" si="22"/>
        <v>0</v>
      </c>
      <c r="L197" s="362">
        <f t="shared" si="22"/>
        <v>0</v>
      </c>
      <c r="M197" s="362">
        <f t="shared" si="22"/>
        <v>0</v>
      </c>
      <c r="N197" s="362">
        <f t="shared" si="22"/>
        <v>0</v>
      </c>
      <c r="O197" s="362">
        <f t="shared" si="22"/>
        <v>0</v>
      </c>
      <c r="P197" s="362">
        <f t="shared" si="22"/>
        <v>0</v>
      </c>
      <c r="Q197" s="362">
        <f t="shared" si="22"/>
        <v>0</v>
      </c>
      <c r="R197" s="362">
        <f t="shared" si="22"/>
        <v>0</v>
      </c>
      <c r="S197" s="362">
        <f t="shared" si="22"/>
        <v>0</v>
      </c>
      <c r="T197" s="362">
        <f t="shared" si="22"/>
        <v>0</v>
      </c>
      <c r="U197" s="362">
        <f t="shared" si="22"/>
        <v>0</v>
      </c>
      <c r="V197" s="362">
        <f t="shared" si="22"/>
        <v>0</v>
      </c>
      <c r="W197" s="362">
        <f t="shared" si="22"/>
        <v>0</v>
      </c>
      <c r="X197" s="362">
        <f t="shared" si="22"/>
        <v>0</v>
      </c>
      <c r="Y197" s="349">
        <f t="shared" si="23"/>
        <v>0</v>
      </c>
      <c r="Z197" s="349">
        <f t="shared" si="24"/>
        <v>0</v>
      </c>
      <c r="AA197" s="349"/>
      <c r="AB197" s="353">
        <v>0</v>
      </c>
      <c r="AC197" s="354" t="str">
        <f t="shared" si="25"/>
        <v>Arterial</v>
      </c>
      <c r="AD197" s="349"/>
      <c r="AE197" s="349"/>
      <c r="AF197" s="355">
        <f>_xlfn.XLOOKUP(A197,'P1 Date Adjustment'!B:B,'P1 Date Adjustment'!F:F,"not found",0)</f>
        <v>2047</v>
      </c>
      <c r="AG197" s="349">
        <f t="shared" ref="AG197:AG260" si="26">Z197*I197</f>
        <v>0</v>
      </c>
      <c r="AI197" s="360"/>
      <c r="AJ197" s="360"/>
    </row>
    <row r="198" spans="1:36" ht="30" x14ac:dyDescent="0.25">
      <c r="A198" s="129" t="s">
        <v>369</v>
      </c>
      <c r="B198" s="358" t="s">
        <v>370</v>
      </c>
      <c r="C198" s="358" t="str">
        <f>_xlfn.XLOOKUP($A198,'Total project cost for DCs'!A:A,'Total project cost for DCs'!C:C,"Not found",0)</f>
        <v xml:space="preserve"> 2-lane signalised intersection (new intersection with active mode crossings)</v>
      </c>
      <c r="D198" s="355" t="s">
        <v>155</v>
      </c>
      <c r="E198" s="355" t="s">
        <v>190</v>
      </c>
      <c r="F198" s="355" t="s">
        <v>826</v>
      </c>
      <c r="H198" s="355" t="s">
        <v>827</v>
      </c>
      <c r="I198" s="359">
        <f>_xlfn.XLOOKUP($H198,DC_growth_AGS!$A$665:$A$673,DC_growth_AGS!$O$665:$O$673,"Not found",0)</f>
        <v>0.61831421301771872</v>
      </c>
      <c r="J198" s="355">
        <v>2027</v>
      </c>
      <c r="K198" s="362">
        <f t="shared" si="22"/>
        <v>0</v>
      </c>
      <c r="L198" s="362">
        <f t="shared" si="22"/>
        <v>0</v>
      </c>
      <c r="M198" s="362">
        <f t="shared" si="22"/>
        <v>0</v>
      </c>
      <c r="N198" s="362">
        <f t="shared" si="22"/>
        <v>0</v>
      </c>
      <c r="O198" s="362">
        <f t="shared" si="22"/>
        <v>0</v>
      </c>
      <c r="P198" s="362">
        <f t="shared" si="22"/>
        <v>0</v>
      </c>
      <c r="Q198" s="362">
        <f t="shared" si="22"/>
        <v>0</v>
      </c>
      <c r="R198" s="362">
        <f t="shared" si="22"/>
        <v>0</v>
      </c>
      <c r="S198" s="362">
        <f t="shared" si="22"/>
        <v>0</v>
      </c>
      <c r="T198" s="362">
        <f t="shared" si="22"/>
        <v>0</v>
      </c>
      <c r="U198" s="362">
        <f t="shared" si="22"/>
        <v>0</v>
      </c>
      <c r="V198" s="362">
        <f t="shared" si="22"/>
        <v>0</v>
      </c>
      <c r="W198" s="362">
        <f t="shared" si="22"/>
        <v>0</v>
      </c>
      <c r="X198" s="362">
        <f t="shared" si="22"/>
        <v>0</v>
      </c>
      <c r="Y198" s="349">
        <f t="shared" si="23"/>
        <v>0</v>
      </c>
      <c r="Z198" s="349">
        <f t="shared" si="24"/>
        <v>0</v>
      </c>
      <c r="AA198" s="349"/>
      <c r="AB198" s="353">
        <v>0</v>
      </c>
      <c r="AC198" s="354" t="str">
        <f t="shared" si="25"/>
        <v>Arterial</v>
      </c>
      <c r="AD198" s="349"/>
      <c r="AE198" s="349"/>
      <c r="AF198" s="355">
        <f>_xlfn.XLOOKUP(A198,'P1 Date Adjustment'!B:B,'P1 Date Adjustment'!F:F,"not found",0)</f>
        <v>2027</v>
      </c>
      <c r="AG198" s="349">
        <f t="shared" si="26"/>
        <v>0</v>
      </c>
      <c r="AI198" s="360"/>
      <c r="AJ198" s="360"/>
    </row>
    <row r="199" spans="1:36" ht="30" x14ac:dyDescent="0.25">
      <c r="A199" s="129" t="s">
        <v>372</v>
      </c>
      <c r="B199" s="358" t="s">
        <v>373</v>
      </c>
      <c r="C199" s="358" t="str">
        <f>_xlfn.XLOOKUP($A199,'Total project cost for DCs'!A:A,'Total project cost for DCs'!C:C,"Not found",0)</f>
        <v xml:space="preserve"> Multi-lane signalised intersection (upgrade intersection with active mode crossings)</v>
      </c>
      <c r="D199" s="355" t="s">
        <v>155</v>
      </c>
      <c r="E199" s="355" t="s">
        <v>157</v>
      </c>
      <c r="F199" s="355" t="s">
        <v>826</v>
      </c>
      <c r="H199" s="355" t="s">
        <v>827</v>
      </c>
      <c r="I199" s="359">
        <f>_xlfn.XLOOKUP($H199,DC_growth_AGS!$A$665:$A$673,DC_growth_AGS!$O$665:$O$673,"Not found",0)</f>
        <v>0.61831421301771872</v>
      </c>
      <c r="J199" s="355">
        <v>2031</v>
      </c>
      <c r="K199" s="362">
        <f t="shared" si="22"/>
        <v>0</v>
      </c>
      <c r="L199" s="362">
        <f t="shared" si="22"/>
        <v>0</v>
      </c>
      <c r="M199" s="362">
        <f t="shared" si="22"/>
        <v>0</v>
      </c>
      <c r="N199" s="362">
        <f t="shared" si="22"/>
        <v>0</v>
      </c>
      <c r="O199" s="362">
        <f t="shared" si="22"/>
        <v>0</v>
      </c>
      <c r="P199" s="362">
        <f t="shared" si="22"/>
        <v>0</v>
      </c>
      <c r="Q199" s="362">
        <f t="shared" si="22"/>
        <v>0</v>
      </c>
      <c r="R199" s="362">
        <f t="shared" si="22"/>
        <v>0</v>
      </c>
      <c r="S199" s="362">
        <f t="shared" si="22"/>
        <v>0</v>
      </c>
      <c r="T199" s="362">
        <f t="shared" si="22"/>
        <v>-279230.86317707761</v>
      </c>
      <c r="U199" s="362">
        <f t="shared" si="22"/>
        <v>-2852698.6520888009</v>
      </c>
      <c r="V199" s="362">
        <f t="shared" si="22"/>
        <v>0</v>
      </c>
      <c r="W199" s="362">
        <f t="shared" si="22"/>
        <v>0</v>
      </c>
      <c r="X199" s="362">
        <f t="shared" si="22"/>
        <v>0</v>
      </c>
      <c r="Y199" s="349">
        <f t="shared" si="23"/>
        <v>-3131929.5152658783</v>
      </c>
      <c r="Z199" s="349">
        <f t="shared" si="24"/>
        <v>-3131929.5152658783</v>
      </c>
      <c r="AA199" s="349"/>
      <c r="AB199" s="353">
        <v>0</v>
      </c>
      <c r="AC199" s="354" t="str">
        <f t="shared" si="25"/>
        <v>Arterial</v>
      </c>
      <c r="AD199" s="349"/>
      <c r="AE199" s="349"/>
      <c r="AF199" s="355">
        <f>_xlfn.XLOOKUP(A199,'P1 Date Adjustment'!B:B,'P1 Date Adjustment'!F:F,"not found",0)</f>
        <v>2031</v>
      </c>
      <c r="AG199" s="349">
        <f t="shared" si="26"/>
        <v>-1936516.5334585868</v>
      </c>
      <c r="AI199" s="360"/>
      <c r="AJ199" s="360"/>
    </row>
    <row r="200" spans="1:36" ht="30" x14ac:dyDescent="0.25">
      <c r="A200" s="129" t="s">
        <v>383</v>
      </c>
      <c r="B200" s="358" t="s">
        <v>384</v>
      </c>
      <c r="C200" s="358" t="str">
        <f>_xlfn.XLOOKUP($A200,'Total project cost for DCs'!A:A,'Total project cost for DCs'!C:C,"Not found",0)</f>
        <v>4-lane urban- upgrade 2-lane urban to 4-lane with active modes on both sides, (TDM)</v>
      </c>
      <c r="D200" s="355" t="s">
        <v>155</v>
      </c>
      <c r="E200" s="355" t="s">
        <v>157</v>
      </c>
      <c r="F200" s="355" t="s">
        <v>826</v>
      </c>
      <c r="H200" s="355" t="s">
        <v>827</v>
      </c>
      <c r="I200" s="359">
        <f>_xlfn.XLOOKUP($H200,DC_growth_AGS!$A$665:$A$673,DC_growth_AGS!$O$665:$O$673,"Not found",0)</f>
        <v>0.61831421301771872</v>
      </c>
      <c r="J200" s="355">
        <v>2047</v>
      </c>
      <c r="K200" s="362">
        <f t="shared" si="22"/>
        <v>0</v>
      </c>
      <c r="L200" s="362">
        <f t="shared" si="22"/>
        <v>0</v>
      </c>
      <c r="M200" s="362">
        <f t="shared" si="22"/>
        <v>0</v>
      </c>
      <c r="N200" s="362">
        <f t="shared" si="22"/>
        <v>0</v>
      </c>
      <c r="O200" s="362">
        <f t="shared" si="22"/>
        <v>0</v>
      </c>
      <c r="P200" s="362">
        <f t="shared" si="22"/>
        <v>0</v>
      </c>
      <c r="Q200" s="362">
        <f t="shared" si="22"/>
        <v>0</v>
      </c>
      <c r="R200" s="362">
        <f t="shared" si="22"/>
        <v>0</v>
      </c>
      <c r="S200" s="362">
        <f t="shared" si="22"/>
        <v>0</v>
      </c>
      <c r="T200" s="362">
        <f t="shared" si="22"/>
        <v>0</v>
      </c>
      <c r="U200" s="362">
        <f t="shared" si="22"/>
        <v>0</v>
      </c>
      <c r="V200" s="362">
        <f t="shared" si="22"/>
        <v>0</v>
      </c>
      <c r="W200" s="362">
        <f t="shared" si="22"/>
        <v>0</v>
      </c>
      <c r="X200" s="362">
        <f t="shared" si="22"/>
        <v>0</v>
      </c>
      <c r="Y200" s="349">
        <f t="shared" si="23"/>
        <v>0</v>
      </c>
      <c r="Z200" s="349">
        <f t="shared" si="24"/>
        <v>0</v>
      </c>
      <c r="AA200" s="349"/>
      <c r="AB200" s="353">
        <v>0</v>
      </c>
      <c r="AC200" s="354" t="str">
        <f t="shared" si="25"/>
        <v>Arterial</v>
      </c>
      <c r="AD200" s="349"/>
      <c r="AE200" s="349"/>
      <c r="AF200" s="355">
        <f>_xlfn.XLOOKUP(A200,'P1 Date Adjustment'!B:B,'P1 Date Adjustment'!F:F,"not found",0)</f>
        <v>2047</v>
      </c>
      <c r="AG200" s="349">
        <f t="shared" si="26"/>
        <v>0</v>
      </c>
      <c r="AI200" s="360"/>
      <c r="AJ200" s="360"/>
    </row>
    <row r="201" spans="1:36" ht="30" x14ac:dyDescent="0.25">
      <c r="A201" s="129" t="s">
        <v>389</v>
      </c>
      <c r="B201" s="358" t="s">
        <v>390</v>
      </c>
      <c r="C201" s="358" t="str">
        <f>_xlfn.XLOOKUP($A201,'Total project cost for DCs'!A:A,'Total project cost for DCs'!C:C,"Not found",0)</f>
        <v>Interim active modes e.g. shared path on one side</v>
      </c>
      <c r="D201" s="355" t="s">
        <v>155</v>
      </c>
      <c r="E201" s="355" t="s">
        <v>145</v>
      </c>
      <c r="F201" s="355" t="s">
        <v>826</v>
      </c>
      <c r="H201" s="355" t="s">
        <v>827</v>
      </c>
      <c r="I201" s="359">
        <f>_xlfn.XLOOKUP($H201,DC_growth_AGS!$A$665:$A$673,DC_growth_AGS!$O$665:$O$673,"Not found",0)</f>
        <v>0.61831421301771872</v>
      </c>
      <c r="J201" s="355">
        <v>2028</v>
      </c>
      <c r="K201" s="362">
        <f t="shared" si="22"/>
        <v>0</v>
      </c>
      <c r="L201" s="362">
        <f t="shared" si="22"/>
        <v>0</v>
      </c>
      <c r="M201" s="362">
        <f t="shared" si="22"/>
        <v>0</v>
      </c>
      <c r="N201" s="362">
        <f t="shared" si="22"/>
        <v>0</v>
      </c>
      <c r="O201" s="362">
        <f t="shared" si="22"/>
        <v>0</v>
      </c>
      <c r="P201" s="362">
        <f t="shared" si="22"/>
        <v>0</v>
      </c>
      <c r="Q201" s="362">
        <f t="shared" si="22"/>
        <v>0</v>
      </c>
      <c r="R201" s="362">
        <f t="shared" si="22"/>
        <v>0</v>
      </c>
      <c r="S201" s="362">
        <f t="shared" si="22"/>
        <v>0</v>
      </c>
      <c r="T201" s="362">
        <f t="shared" si="22"/>
        <v>0</v>
      </c>
      <c r="U201" s="362">
        <f t="shared" si="22"/>
        <v>0</v>
      </c>
      <c r="V201" s="362">
        <f t="shared" si="22"/>
        <v>0</v>
      </c>
      <c r="W201" s="362">
        <f t="shared" si="22"/>
        <v>0</v>
      </c>
      <c r="X201" s="362">
        <f t="shared" si="22"/>
        <v>0</v>
      </c>
      <c r="Y201" s="349">
        <f t="shared" si="23"/>
        <v>0</v>
      </c>
      <c r="Z201" s="349">
        <f t="shared" si="24"/>
        <v>0</v>
      </c>
      <c r="AA201" s="349"/>
      <c r="AB201" s="353">
        <v>0</v>
      </c>
      <c r="AC201" s="354" t="str">
        <f t="shared" si="25"/>
        <v>Arterial</v>
      </c>
      <c r="AD201" s="349"/>
      <c r="AE201" s="349"/>
      <c r="AF201" s="355">
        <f>_xlfn.XLOOKUP(A201,'P1 Date Adjustment'!B:B,'P1 Date Adjustment'!F:F,"not found",0)</f>
        <v>2028</v>
      </c>
      <c r="AG201" s="349">
        <f t="shared" si="26"/>
        <v>0</v>
      </c>
      <c r="AI201" s="360"/>
      <c r="AJ201" s="360"/>
    </row>
    <row r="202" spans="1:36" ht="30" x14ac:dyDescent="0.25">
      <c r="A202" s="129" t="s">
        <v>392</v>
      </c>
      <c r="B202" s="358" t="s">
        <v>390</v>
      </c>
      <c r="C202" s="358" t="str">
        <f>_xlfn.XLOOKUP($A202,'Total project cost for DCs'!A:A,'Total project cost for DCs'!C:C,"Not found",0)</f>
        <v xml:space="preserve"> 2-lane urban- upgrade existing road with active mode facility on both sides (TDM)</v>
      </c>
      <c r="D202" s="355" t="s">
        <v>155</v>
      </c>
      <c r="E202" s="355" t="s">
        <v>145</v>
      </c>
      <c r="F202" s="355" t="s">
        <v>826</v>
      </c>
      <c r="H202" s="355" t="s">
        <v>827</v>
      </c>
      <c r="I202" s="359">
        <f>_xlfn.XLOOKUP($H202,DC_growth_AGS!$A$665:$A$673,DC_growth_AGS!$O$665:$O$673,"Not found",0)</f>
        <v>0.61831421301771872</v>
      </c>
      <c r="J202" s="355">
        <v>2031</v>
      </c>
      <c r="K202" s="362">
        <f t="shared" si="22"/>
        <v>0</v>
      </c>
      <c r="L202" s="362">
        <f t="shared" si="22"/>
        <v>0</v>
      </c>
      <c r="M202" s="362">
        <f t="shared" si="22"/>
        <v>0</v>
      </c>
      <c r="N202" s="362">
        <f t="shared" si="22"/>
        <v>0</v>
      </c>
      <c r="O202" s="362">
        <f t="shared" si="22"/>
        <v>0</v>
      </c>
      <c r="P202" s="362">
        <f t="shared" si="22"/>
        <v>0</v>
      </c>
      <c r="Q202" s="362">
        <f t="shared" si="22"/>
        <v>0</v>
      </c>
      <c r="R202" s="362">
        <f t="shared" si="22"/>
        <v>0</v>
      </c>
      <c r="S202" s="362">
        <f t="shared" si="22"/>
        <v>0</v>
      </c>
      <c r="T202" s="362">
        <f t="shared" si="22"/>
        <v>0</v>
      </c>
      <c r="U202" s="362">
        <f t="shared" si="22"/>
        <v>0</v>
      </c>
      <c r="V202" s="362">
        <f t="shared" si="22"/>
        <v>0</v>
      </c>
      <c r="W202" s="362">
        <f t="shared" si="22"/>
        <v>0</v>
      </c>
      <c r="X202" s="362">
        <f t="shared" si="22"/>
        <v>0</v>
      </c>
      <c r="Y202" s="349">
        <f t="shared" si="23"/>
        <v>0</v>
      </c>
      <c r="Z202" s="349">
        <f t="shared" si="24"/>
        <v>0</v>
      </c>
      <c r="AA202" s="349"/>
      <c r="AB202" s="353">
        <v>0</v>
      </c>
      <c r="AC202" s="354" t="str">
        <f t="shared" si="25"/>
        <v>Arterial</v>
      </c>
      <c r="AD202" s="349"/>
      <c r="AE202" s="349"/>
      <c r="AF202" s="355">
        <f>_xlfn.XLOOKUP(A202,'P1 Date Adjustment'!B:B,'P1 Date Adjustment'!F:F,"not found",0)</f>
        <v>2031</v>
      </c>
      <c r="AG202" s="349">
        <f t="shared" si="26"/>
        <v>0</v>
      </c>
      <c r="AI202" s="360"/>
      <c r="AJ202" s="360"/>
    </row>
    <row r="203" spans="1:36" ht="30" x14ac:dyDescent="0.25">
      <c r="A203" s="129" t="s">
        <v>394</v>
      </c>
      <c r="B203" s="358" t="s">
        <v>390</v>
      </c>
      <c r="C203" s="358" t="str">
        <f>_xlfn.XLOOKUP($A203,'Total project cost for DCs'!A:A,'Total project cost for DCs'!C:C,"Not found",0)</f>
        <v>4-lane urban FTN- upgrade 2-lane urban to 4-lane with active modes on both sides, (TDM)</v>
      </c>
      <c r="D203" s="355" t="s">
        <v>155</v>
      </c>
      <c r="E203" s="355" t="s">
        <v>157</v>
      </c>
      <c r="F203" s="355" t="s">
        <v>826</v>
      </c>
      <c r="H203" s="355" t="s">
        <v>827</v>
      </c>
      <c r="I203" s="359">
        <f>_xlfn.XLOOKUP($H203,DC_growth_AGS!$A$665:$A$673,DC_growth_AGS!$O$665:$O$673,"Not found",0)</f>
        <v>0.61831421301771872</v>
      </c>
      <c r="J203" s="355">
        <v>2047</v>
      </c>
      <c r="K203" s="362">
        <f t="shared" si="22"/>
        <v>0</v>
      </c>
      <c r="L203" s="362">
        <f t="shared" si="22"/>
        <v>0</v>
      </c>
      <c r="M203" s="362">
        <f t="shared" si="22"/>
        <v>0</v>
      </c>
      <c r="N203" s="362">
        <f t="shared" si="22"/>
        <v>0</v>
      </c>
      <c r="O203" s="362">
        <f t="shared" si="22"/>
        <v>0</v>
      </c>
      <c r="P203" s="362">
        <f t="shared" si="22"/>
        <v>0</v>
      </c>
      <c r="Q203" s="362">
        <f t="shared" si="22"/>
        <v>0</v>
      </c>
      <c r="R203" s="362">
        <f t="shared" si="22"/>
        <v>0</v>
      </c>
      <c r="S203" s="362">
        <f t="shared" si="22"/>
        <v>0</v>
      </c>
      <c r="T203" s="362">
        <f t="shared" si="22"/>
        <v>0</v>
      </c>
      <c r="U203" s="362">
        <f t="shared" si="22"/>
        <v>0</v>
      </c>
      <c r="V203" s="362">
        <f t="shared" si="22"/>
        <v>0</v>
      </c>
      <c r="W203" s="362">
        <f t="shared" si="22"/>
        <v>0</v>
      </c>
      <c r="X203" s="362">
        <f t="shared" si="22"/>
        <v>0</v>
      </c>
      <c r="Y203" s="349">
        <f t="shared" si="23"/>
        <v>0</v>
      </c>
      <c r="Z203" s="349">
        <f t="shared" si="24"/>
        <v>0</v>
      </c>
      <c r="AA203" s="349"/>
      <c r="AB203" s="353">
        <v>0</v>
      </c>
      <c r="AC203" s="354" t="str">
        <f t="shared" si="25"/>
        <v>Arterial</v>
      </c>
      <c r="AD203" s="349"/>
      <c r="AE203" s="349"/>
      <c r="AF203" s="355">
        <f>_xlfn.XLOOKUP(A203,'P1 Date Adjustment'!B:B,'P1 Date Adjustment'!F:F,"not found",0)</f>
        <v>2047</v>
      </c>
      <c r="AG203" s="349">
        <f t="shared" si="26"/>
        <v>0</v>
      </c>
      <c r="AI203" s="360"/>
      <c r="AJ203" s="360"/>
    </row>
    <row r="204" spans="1:36" ht="30" x14ac:dyDescent="0.25">
      <c r="A204" s="129">
        <v>46</v>
      </c>
      <c r="B204" s="358" t="s">
        <v>408</v>
      </c>
      <c r="C204" s="358" t="str">
        <f>_xlfn.XLOOKUP($A204,'Total project cost for DCs'!A:A,'Total project cost for DCs'!C:C,"Not found",0)</f>
        <v>Possible signals(subject to Auranga assessment)</v>
      </c>
      <c r="D204" s="355" t="s">
        <v>155</v>
      </c>
      <c r="E204" s="355" t="s">
        <v>157</v>
      </c>
      <c r="F204" s="355" t="s">
        <v>826</v>
      </c>
      <c r="H204" s="355" t="s">
        <v>827</v>
      </c>
      <c r="I204" s="359">
        <f>_xlfn.XLOOKUP($H204,DC_growth_AGS!$A$665:$A$673,DC_growth_AGS!$O$665:$O$673,"Not found",0)</f>
        <v>0.61831421301771872</v>
      </c>
      <c r="J204" s="355">
        <v>2031</v>
      </c>
      <c r="K204" s="362">
        <f t="shared" si="22"/>
        <v>0</v>
      </c>
      <c r="L204" s="362">
        <f t="shared" si="22"/>
        <v>0</v>
      </c>
      <c r="M204" s="362">
        <f t="shared" si="22"/>
        <v>0</v>
      </c>
      <c r="N204" s="362">
        <f t="shared" si="22"/>
        <v>0</v>
      </c>
      <c r="O204" s="362">
        <f t="shared" si="22"/>
        <v>0</v>
      </c>
      <c r="P204" s="362">
        <f t="shared" si="22"/>
        <v>0</v>
      </c>
      <c r="Q204" s="362">
        <f t="shared" si="22"/>
        <v>0</v>
      </c>
      <c r="R204" s="362">
        <f t="shared" si="22"/>
        <v>0</v>
      </c>
      <c r="S204" s="362">
        <f t="shared" si="22"/>
        <v>0</v>
      </c>
      <c r="T204" s="362">
        <f t="shared" si="22"/>
        <v>0</v>
      </c>
      <c r="U204" s="362">
        <f t="shared" si="22"/>
        <v>0</v>
      </c>
      <c r="V204" s="362">
        <f t="shared" si="22"/>
        <v>0</v>
      </c>
      <c r="W204" s="362">
        <f t="shared" si="22"/>
        <v>0</v>
      </c>
      <c r="X204" s="362">
        <f t="shared" si="22"/>
        <v>-199816.07608983119</v>
      </c>
      <c r="Y204" s="349">
        <f t="shared" si="23"/>
        <v>-199816.07608983119</v>
      </c>
      <c r="Z204" s="349">
        <f t="shared" si="24"/>
        <v>-199816.07608983119</v>
      </c>
      <c r="AA204" s="349"/>
      <c r="AB204" s="353">
        <v>0</v>
      </c>
      <c r="AC204" s="354" t="str">
        <f t="shared" si="25"/>
        <v>Arterial</v>
      </c>
      <c r="AD204" s="349"/>
      <c r="AE204" s="349"/>
      <c r="AF204" s="355">
        <f>_xlfn.XLOOKUP(A204,'P1 Date Adjustment'!B:B,'P1 Date Adjustment'!F:F,"not found",0)</f>
        <v>2031</v>
      </c>
      <c r="AG204" s="349">
        <f t="shared" si="26"/>
        <v>-123549.11983577257</v>
      </c>
      <c r="AI204" s="360"/>
      <c r="AJ204" s="360"/>
    </row>
    <row r="205" spans="1:36" ht="30" x14ac:dyDescent="0.25">
      <c r="A205" s="129" t="s">
        <v>430</v>
      </c>
      <c r="B205" s="358" t="s">
        <v>431</v>
      </c>
      <c r="C205" s="358" t="str">
        <f>_xlfn.XLOOKUP($A205,'Total project cost for DCs'!A:A,'Total project cost for DCs'!C:C,"Not found",0)</f>
        <v>2-lane urban- new collector with active mode on both sides + intersection improvements (TDM)</v>
      </c>
      <c r="D205" s="355" t="s">
        <v>155</v>
      </c>
      <c r="E205" s="355" t="s">
        <v>223</v>
      </c>
      <c r="F205" s="355" t="s">
        <v>826</v>
      </c>
      <c r="H205" s="355" t="s">
        <v>827</v>
      </c>
      <c r="I205" s="359">
        <f>_xlfn.XLOOKUP($H205,DC_growth_AGS!$A$665:$A$673,DC_growth_AGS!$O$665:$O$673,"Not found",0)</f>
        <v>0.61831421301771872</v>
      </c>
      <c r="J205" s="355">
        <v>2034</v>
      </c>
      <c r="K205" s="362">
        <f t="shared" si="22"/>
        <v>0</v>
      </c>
      <c r="L205" s="362">
        <f t="shared" si="22"/>
        <v>0</v>
      </c>
      <c r="M205" s="362">
        <f t="shared" si="22"/>
        <v>0</v>
      </c>
      <c r="N205" s="362">
        <f t="shared" si="22"/>
        <v>0</v>
      </c>
      <c r="O205" s="362">
        <f t="shared" si="22"/>
        <v>0</v>
      </c>
      <c r="P205" s="362">
        <f t="shared" si="22"/>
        <v>0</v>
      </c>
      <c r="Q205" s="362">
        <f t="shared" si="22"/>
        <v>0</v>
      </c>
      <c r="R205" s="362">
        <f t="shared" si="22"/>
        <v>0</v>
      </c>
      <c r="S205" s="362">
        <f t="shared" si="22"/>
        <v>0</v>
      </c>
      <c r="T205" s="362">
        <f t="shared" si="22"/>
        <v>0</v>
      </c>
      <c r="U205" s="362">
        <f t="shared" si="22"/>
        <v>0</v>
      </c>
      <c r="V205" s="362">
        <f t="shared" si="22"/>
        <v>0</v>
      </c>
      <c r="W205" s="362">
        <f t="shared" si="22"/>
        <v>0</v>
      </c>
      <c r="X205" s="362">
        <f t="shared" si="22"/>
        <v>0</v>
      </c>
      <c r="Y205" s="349">
        <f t="shared" si="23"/>
        <v>0</v>
      </c>
      <c r="Z205" s="349">
        <f t="shared" si="24"/>
        <v>0</v>
      </c>
      <c r="AA205" s="349"/>
      <c r="AB205" s="353">
        <v>0</v>
      </c>
      <c r="AC205" s="354" t="str">
        <f t="shared" si="25"/>
        <v>Collector</v>
      </c>
      <c r="AD205" s="349"/>
      <c r="AE205" s="349"/>
      <c r="AF205" s="355">
        <f>_xlfn.XLOOKUP(A205,'P1 Date Adjustment'!B:B,'P1 Date Adjustment'!F:F,"not found",0)</f>
        <v>2034</v>
      </c>
      <c r="AG205" s="349">
        <f t="shared" si="26"/>
        <v>0</v>
      </c>
      <c r="AI205" s="360"/>
      <c r="AJ205" s="360"/>
    </row>
    <row r="206" spans="1:36" ht="45" x14ac:dyDescent="0.25">
      <c r="A206" s="129">
        <v>58</v>
      </c>
      <c r="B206" s="358" t="s">
        <v>441</v>
      </c>
      <c r="C206" s="358" t="str">
        <f>_xlfn.XLOOKUP($A206,'Total project cost for DCs'!A:A,'Total project cost for DCs'!C:C,"Not found",0)</f>
        <v>2-lane urban- upgrade existing road layout with active modes on both sides + intersection improvements (TDM)</v>
      </c>
      <c r="D206" s="355" t="s">
        <v>155</v>
      </c>
      <c r="E206" s="355" t="s">
        <v>199</v>
      </c>
      <c r="F206" s="355" t="s">
        <v>826</v>
      </c>
      <c r="H206" s="355" t="s">
        <v>827</v>
      </c>
      <c r="I206" s="359">
        <f>_xlfn.XLOOKUP($H206,DC_growth_AGS!$A$665:$A$673,DC_growth_AGS!$O$665:$O$673,"Not found",0)</f>
        <v>0.61831421301771872</v>
      </c>
      <c r="J206" s="355">
        <v>2033</v>
      </c>
      <c r="K206" s="362">
        <f t="shared" si="22"/>
        <v>0</v>
      </c>
      <c r="L206" s="362">
        <f t="shared" si="22"/>
        <v>0</v>
      </c>
      <c r="M206" s="362">
        <f t="shared" si="22"/>
        <v>0</v>
      </c>
      <c r="N206" s="362">
        <f t="shared" si="22"/>
        <v>0</v>
      </c>
      <c r="O206" s="362">
        <f t="shared" si="22"/>
        <v>0</v>
      </c>
      <c r="P206" s="362">
        <f t="shared" si="22"/>
        <v>0</v>
      </c>
      <c r="Q206" s="362">
        <f t="shared" si="22"/>
        <v>0</v>
      </c>
      <c r="R206" s="362">
        <f t="shared" si="22"/>
        <v>0</v>
      </c>
      <c r="S206" s="362">
        <f t="shared" si="22"/>
        <v>0</v>
      </c>
      <c r="T206" s="362">
        <f t="shared" si="22"/>
        <v>0</v>
      </c>
      <c r="U206" s="362">
        <f t="shared" si="22"/>
        <v>0</v>
      </c>
      <c r="V206" s="362">
        <f t="shared" si="22"/>
        <v>0</v>
      </c>
      <c r="W206" s="362">
        <f t="shared" si="22"/>
        <v>0</v>
      </c>
      <c r="X206" s="362">
        <f t="shared" si="22"/>
        <v>0</v>
      </c>
      <c r="Y206" s="349">
        <f t="shared" si="23"/>
        <v>0</v>
      </c>
      <c r="Z206" s="349">
        <f t="shared" si="24"/>
        <v>0</v>
      </c>
      <c r="AA206" s="349"/>
      <c r="AB206" s="353">
        <v>0</v>
      </c>
      <c r="AC206" s="354" t="str">
        <f t="shared" si="25"/>
        <v>Collector</v>
      </c>
      <c r="AD206" s="349"/>
      <c r="AE206" s="349"/>
      <c r="AF206" s="355">
        <f>_xlfn.XLOOKUP(A206,'P1 Date Adjustment'!B:B,'P1 Date Adjustment'!F:F,"not found",0)</f>
        <v>2033</v>
      </c>
      <c r="AG206" s="349">
        <f t="shared" si="26"/>
        <v>0</v>
      </c>
      <c r="AI206" s="360"/>
      <c r="AJ206" s="360"/>
    </row>
    <row r="207" spans="1:36" ht="30" x14ac:dyDescent="0.25">
      <c r="A207" s="129">
        <v>59</v>
      </c>
      <c r="B207" s="358" t="s">
        <v>443</v>
      </c>
      <c r="C207" s="358" t="str">
        <f>_xlfn.XLOOKUP($A207,'Total project cost for DCs'!A:A,'Total project cost for DCs'!C:C,"Not found",0)</f>
        <v xml:space="preserve"> 2-lane intersection (new intersection + active mode crossings)</v>
      </c>
      <c r="D207" s="355" t="s">
        <v>155</v>
      </c>
      <c r="E207" s="355" t="s">
        <v>223</v>
      </c>
      <c r="F207" s="355" t="s">
        <v>826</v>
      </c>
      <c r="H207" s="355" t="s">
        <v>827</v>
      </c>
      <c r="I207" s="359">
        <f>_xlfn.XLOOKUP($H207,DC_growth_AGS!$A$665:$A$673,DC_growth_AGS!$O$665:$O$673,"Not found",0)</f>
        <v>0.61831421301771872</v>
      </c>
      <c r="J207" s="355">
        <v>2033</v>
      </c>
      <c r="K207" s="362">
        <f t="shared" si="22"/>
        <v>0</v>
      </c>
      <c r="L207" s="362">
        <f t="shared" si="22"/>
        <v>0</v>
      </c>
      <c r="M207" s="362">
        <f t="shared" si="22"/>
        <v>0</v>
      </c>
      <c r="N207" s="362">
        <f t="shared" si="22"/>
        <v>0</v>
      </c>
      <c r="O207" s="362">
        <f t="shared" si="22"/>
        <v>0</v>
      </c>
      <c r="P207" s="362">
        <f t="shared" si="22"/>
        <v>0</v>
      </c>
      <c r="Q207" s="362">
        <f t="shared" si="22"/>
        <v>0</v>
      </c>
      <c r="R207" s="362">
        <f t="shared" si="22"/>
        <v>0</v>
      </c>
      <c r="S207" s="362">
        <f t="shared" si="22"/>
        <v>0</v>
      </c>
      <c r="T207" s="362">
        <f t="shared" si="22"/>
        <v>0</v>
      </c>
      <c r="U207" s="362">
        <f t="shared" si="22"/>
        <v>0</v>
      </c>
      <c r="V207" s="362">
        <f t="shared" si="22"/>
        <v>0</v>
      </c>
      <c r="W207" s="362">
        <f t="shared" si="22"/>
        <v>0</v>
      </c>
      <c r="X207" s="362">
        <f t="shared" si="22"/>
        <v>0</v>
      </c>
      <c r="Y207" s="349">
        <f t="shared" si="23"/>
        <v>0</v>
      </c>
      <c r="Z207" s="349">
        <f t="shared" si="24"/>
        <v>0</v>
      </c>
      <c r="AA207" s="349"/>
      <c r="AB207" s="353">
        <v>0</v>
      </c>
      <c r="AC207" s="354" t="str">
        <f t="shared" si="25"/>
        <v>Collector</v>
      </c>
      <c r="AD207" s="349"/>
      <c r="AE207" s="349"/>
      <c r="AF207" s="355">
        <f>_xlfn.XLOOKUP(A207,'P1 Date Adjustment'!B:B,'P1 Date Adjustment'!F:F,"not found",0)</f>
        <v>2033</v>
      </c>
      <c r="AG207" s="349">
        <f t="shared" si="26"/>
        <v>0</v>
      </c>
      <c r="AI207" s="360"/>
      <c r="AJ207" s="360"/>
    </row>
    <row r="208" spans="1:36" ht="30" x14ac:dyDescent="0.25">
      <c r="A208" s="129" t="s">
        <v>452</v>
      </c>
      <c r="B208" s="358" t="s">
        <v>453</v>
      </c>
      <c r="C208" s="358" t="str">
        <f>_xlfn.XLOOKUP($A208,'Total project cost for DCs'!A:A,'Total project cost for DCs'!C:C,"Not found",0)</f>
        <v>2-lane urban- new road layout with active modes on both sides (TDM)</v>
      </c>
      <c r="D208" s="355" t="s">
        <v>155</v>
      </c>
      <c r="E208" s="355" t="s">
        <v>227</v>
      </c>
      <c r="F208" s="355" t="s">
        <v>826</v>
      </c>
      <c r="H208" s="355" t="s">
        <v>827</v>
      </c>
      <c r="I208" s="359">
        <f>_xlfn.XLOOKUP($H208,DC_growth_AGS!$A$665:$A$673,DC_growth_AGS!$O$665:$O$673,"Not found",0)</f>
        <v>0.61831421301771872</v>
      </c>
      <c r="J208" s="355">
        <v>2036</v>
      </c>
      <c r="K208" s="362">
        <f t="shared" si="22"/>
        <v>0</v>
      </c>
      <c r="L208" s="362">
        <f t="shared" si="22"/>
        <v>0</v>
      </c>
      <c r="M208" s="362">
        <f t="shared" si="22"/>
        <v>0</v>
      </c>
      <c r="N208" s="362">
        <f t="shared" si="22"/>
        <v>0</v>
      </c>
      <c r="O208" s="362">
        <f t="shared" si="22"/>
        <v>0</v>
      </c>
      <c r="P208" s="362">
        <f t="shared" si="22"/>
        <v>0</v>
      </c>
      <c r="Q208" s="362">
        <f t="shared" si="22"/>
        <v>0</v>
      </c>
      <c r="R208" s="362">
        <f t="shared" si="22"/>
        <v>0</v>
      </c>
      <c r="S208" s="362">
        <f t="shared" si="22"/>
        <v>0</v>
      </c>
      <c r="T208" s="362">
        <f t="shared" si="22"/>
        <v>0</v>
      </c>
      <c r="U208" s="362">
        <f t="shared" si="22"/>
        <v>0</v>
      </c>
      <c r="V208" s="362">
        <f t="shared" si="22"/>
        <v>0</v>
      </c>
      <c r="W208" s="362">
        <f t="shared" si="22"/>
        <v>0</v>
      </c>
      <c r="X208" s="362">
        <f t="shared" si="22"/>
        <v>0</v>
      </c>
      <c r="Y208" s="349">
        <f t="shared" si="23"/>
        <v>0</v>
      </c>
      <c r="Z208" s="349">
        <f t="shared" si="24"/>
        <v>0</v>
      </c>
      <c r="AA208" s="349"/>
      <c r="AB208" s="353">
        <v>0</v>
      </c>
      <c r="AC208" s="354" t="str">
        <f t="shared" si="25"/>
        <v>Arterial</v>
      </c>
      <c r="AD208" s="349"/>
      <c r="AE208" s="349"/>
      <c r="AF208" s="355">
        <f>_xlfn.XLOOKUP(A208,'P1 Date Adjustment'!B:B,'P1 Date Adjustment'!F:F,"not found",0)</f>
        <v>2036</v>
      </c>
      <c r="AG208" s="349">
        <f t="shared" si="26"/>
        <v>0</v>
      </c>
      <c r="AI208" s="360"/>
      <c r="AJ208" s="360"/>
    </row>
    <row r="209" spans="1:36" ht="30" x14ac:dyDescent="0.25">
      <c r="A209" s="129" t="s">
        <v>454</v>
      </c>
      <c r="B209" s="358" t="s">
        <v>455</v>
      </c>
      <c r="C209" s="358" t="str">
        <f>_xlfn.XLOOKUP($A209,'Total project cost for DCs'!A:A,'Total project cost for DCs'!C:C,"Not found",0)</f>
        <v>2-lane urban- new road layout with active modes on both sides (TDM)</v>
      </c>
      <c r="D209" s="355" t="s">
        <v>155</v>
      </c>
      <c r="E209" s="355" t="s">
        <v>345</v>
      </c>
      <c r="F209" s="355" t="s">
        <v>826</v>
      </c>
      <c r="H209" s="355" t="s">
        <v>827</v>
      </c>
      <c r="I209" s="359">
        <f>_xlfn.XLOOKUP($H209,DC_growth_AGS!$A$665:$A$673,DC_growth_AGS!$O$665:$O$673,"Not found",0)</f>
        <v>0.61831421301771872</v>
      </c>
      <c r="J209" s="355">
        <v>2036</v>
      </c>
      <c r="K209" s="362">
        <f t="shared" si="22"/>
        <v>0</v>
      </c>
      <c r="L209" s="362">
        <f t="shared" si="22"/>
        <v>0</v>
      </c>
      <c r="M209" s="362">
        <f t="shared" si="22"/>
        <v>0</v>
      </c>
      <c r="N209" s="362">
        <f t="shared" si="22"/>
        <v>0</v>
      </c>
      <c r="O209" s="362">
        <f t="shared" si="22"/>
        <v>0</v>
      </c>
      <c r="P209" s="362">
        <f t="shared" si="22"/>
        <v>0</v>
      </c>
      <c r="Q209" s="362">
        <f t="shared" si="22"/>
        <v>0</v>
      </c>
      <c r="R209" s="362">
        <f t="shared" si="22"/>
        <v>0</v>
      </c>
      <c r="S209" s="362">
        <f t="shared" si="22"/>
        <v>0</v>
      </c>
      <c r="T209" s="362">
        <f t="shared" si="22"/>
        <v>0</v>
      </c>
      <c r="U209" s="362">
        <f t="shared" si="22"/>
        <v>0</v>
      </c>
      <c r="V209" s="362">
        <f t="shared" si="22"/>
        <v>0</v>
      </c>
      <c r="W209" s="362">
        <f t="shared" si="22"/>
        <v>0</v>
      </c>
      <c r="X209" s="362">
        <f t="shared" si="22"/>
        <v>0</v>
      </c>
      <c r="Y209" s="349">
        <f t="shared" si="23"/>
        <v>0</v>
      </c>
      <c r="Z209" s="349">
        <f t="shared" si="24"/>
        <v>0</v>
      </c>
      <c r="AA209" s="349"/>
      <c r="AB209" s="353">
        <v>0</v>
      </c>
      <c r="AC209" s="354" t="str">
        <f t="shared" si="25"/>
        <v>Arterial</v>
      </c>
      <c r="AD209" s="349"/>
      <c r="AE209" s="349"/>
      <c r="AF209" s="355">
        <f>_xlfn.XLOOKUP(A209,'P1 Date Adjustment'!B:B,'P1 Date Adjustment'!F:F,"not found",0)</f>
        <v>2036</v>
      </c>
      <c r="AG209" s="349">
        <f t="shared" si="26"/>
        <v>0</v>
      </c>
      <c r="AI209" s="360"/>
      <c r="AJ209" s="360"/>
    </row>
    <row r="210" spans="1:36" ht="30" x14ac:dyDescent="0.25">
      <c r="A210" s="129" t="s">
        <v>456</v>
      </c>
      <c r="B210" s="358" t="s">
        <v>453</v>
      </c>
      <c r="C210" s="358" t="str">
        <f>_xlfn.XLOOKUP($A210,'Total project cost for DCs'!A:A,'Total project cost for DCs'!C:C,"Not found",0)</f>
        <v>4-lane urban- upgrade 2-lane urban to 4-lane with active modes on both sides, (TDM)</v>
      </c>
      <c r="D210" s="355" t="s">
        <v>155</v>
      </c>
      <c r="E210" s="355" t="s">
        <v>231</v>
      </c>
      <c r="F210" s="355" t="s">
        <v>826</v>
      </c>
      <c r="H210" s="355" t="s">
        <v>827</v>
      </c>
      <c r="I210" s="359">
        <f>_xlfn.XLOOKUP($H210,DC_growth_AGS!$A$665:$A$673,DC_growth_AGS!$O$665:$O$673,"Not found",0)</f>
        <v>0.61831421301771872</v>
      </c>
      <c r="J210" s="355">
        <v>2047</v>
      </c>
      <c r="K210" s="362">
        <f t="shared" si="22"/>
        <v>0</v>
      </c>
      <c r="L210" s="362">
        <f t="shared" si="22"/>
        <v>0</v>
      </c>
      <c r="M210" s="362">
        <f t="shared" si="22"/>
        <v>0</v>
      </c>
      <c r="N210" s="362">
        <f t="shared" si="22"/>
        <v>0</v>
      </c>
      <c r="O210" s="362">
        <f t="shared" si="22"/>
        <v>0</v>
      </c>
      <c r="P210" s="362">
        <f t="shared" si="22"/>
        <v>0</v>
      </c>
      <c r="Q210" s="362">
        <f t="shared" si="22"/>
        <v>0</v>
      </c>
      <c r="R210" s="362">
        <f t="shared" si="22"/>
        <v>0</v>
      </c>
      <c r="S210" s="362">
        <f t="shared" si="22"/>
        <v>0</v>
      </c>
      <c r="T210" s="362">
        <f t="shared" si="22"/>
        <v>0</v>
      </c>
      <c r="U210" s="362">
        <f t="shared" si="22"/>
        <v>0</v>
      </c>
      <c r="V210" s="362">
        <f t="shared" si="22"/>
        <v>0</v>
      </c>
      <c r="W210" s="362">
        <f t="shared" si="22"/>
        <v>0</v>
      </c>
      <c r="X210" s="362">
        <f t="shared" si="22"/>
        <v>0</v>
      </c>
      <c r="Y210" s="349">
        <f t="shared" si="23"/>
        <v>0</v>
      </c>
      <c r="Z210" s="349">
        <f t="shared" si="24"/>
        <v>0</v>
      </c>
      <c r="AA210" s="349"/>
      <c r="AB210" s="353">
        <v>0</v>
      </c>
      <c r="AC210" s="354" t="str">
        <f t="shared" si="25"/>
        <v>Arterial</v>
      </c>
      <c r="AD210" s="349"/>
      <c r="AE210" s="349"/>
      <c r="AF210" s="355">
        <f>_xlfn.XLOOKUP(A210,'P1 Date Adjustment'!B:B,'P1 Date Adjustment'!F:F,"not found",0)</f>
        <v>2047</v>
      </c>
      <c r="AG210" s="349">
        <f t="shared" si="26"/>
        <v>0</v>
      </c>
      <c r="AI210" s="360"/>
      <c r="AJ210" s="360"/>
    </row>
    <row r="211" spans="1:36" ht="30" x14ac:dyDescent="0.25">
      <c r="A211" s="129" t="s">
        <v>457</v>
      </c>
      <c r="B211" s="358" t="s">
        <v>458</v>
      </c>
      <c r="C211" s="358" t="str">
        <f>_xlfn.XLOOKUP($A211,'Total project cost for DCs'!A:A,'Total project cost for DCs'!C:C,"Not found",0)</f>
        <v>4-lane urban- upgrade 2-lane urban to 4-lane with active modes on both sides, (TDM)</v>
      </c>
      <c r="D211" s="355" t="s">
        <v>155</v>
      </c>
      <c r="E211" s="355" t="s">
        <v>345</v>
      </c>
      <c r="F211" s="355" t="s">
        <v>826</v>
      </c>
      <c r="H211" s="355" t="s">
        <v>827</v>
      </c>
      <c r="I211" s="359">
        <f>_xlfn.XLOOKUP($H211,DC_growth_AGS!$A$665:$A$673,DC_growth_AGS!$O$665:$O$673,"Not found",0)</f>
        <v>0.61831421301771872</v>
      </c>
      <c r="J211" s="355">
        <v>2047</v>
      </c>
      <c r="K211" s="362">
        <f t="shared" si="22"/>
        <v>0</v>
      </c>
      <c r="L211" s="362">
        <f t="shared" si="22"/>
        <v>0</v>
      </c>
      <c r="M211" s="362">
        <f t="shared" si="22"/>
        <v>0</v>
      </c>
      <c r="N211" s="362">
        <f t="shared" si="22"/>
        <v>0</v>
      </c>
      <c r="O211" s="362">
        <f t="shared" si="22"/>
        <v>0</v>
      </c>
      <c r="P211" s="362">
        <f t="shared" si="22"/>
        <v>0</v>
      </c>
      <c r="Q211" s="362">
        <f t="shared" si="22"/>
        <v>0</v>
      </c>
      <c r="R211" s="362">
        <f t="shared" si="22"/>
        <v>0</v>
      </c>
      <c r="S211" s="362">
        <f t="shared" si="22"/>
        <v>0</v>
      </c>
      <c r="T211" s="362">
        <f t="shared" si="22"/>
        <v>0</v>
      </c>
      <c r="U211" s="362">
        <f t="shared" si="22"/>
        <v>0</v>
      </c>
      <c r="V211" s="362">
        <f t="shared" si="22"/>
        <v>0</v>
      </c>
      <c r="W211" s="362">
        <f t="shared" si="22"/>
        <v>0</v>
      </c>
      <c r="X211" s="362">
        <f t="shared" si="22"/>
        <v>0</v>
      </c>
      <c r="Y211" s="349">
        <f t="shared" si="23"/>
        <v>0</v>
      </c>
      <c r="Z211" s="349">
        <f t="shared" si="24"/>
        <v>0</v>
      </c>
      <c r="AA211" s="349"/>
      <c r="AB211" s="353">
        <v>0</v>
      </c>
      <c r="AC211" s="354" t="str">
        <f t="shared" si="25"/>
        <v>Arterial</v>
      </c>
      <c r="AD211" s="349"/>
      <c r="AE211" s="349"/>
      <c r="AF211" s="355">
        <f>_xlfn.XLOOKUP(A211,'P1 Date Adjustment'!B:B,'P1 Date Adjustment'!F:F,"not found",0)</f>
        <v>2047</v>
      </c>
      <c r="AG211" s="349">
        <f t="shared" si="26"/>
        <v>0</v>
      </c>
      <c r="AI211" s="360"/>
      <c r="AJ211" s="360"/>
    </row>
    <row r="212" spans="1:36" x14ac:dyDescent="0.25">
      <c r="A212" s="129">
        <v>67</v>
      </c>
      <c r="B212" s="358" t="s">
        <v>460</v>
      </c>
      <c r="C212" s="358">
        <f>_xlfn.XLOOKUP($A212,'Total project cost for DCs'!A:A,'Total project cost for DCs'!C:C,"Not found",0)</f>
        <v>0</v>
      </c>
      <c r="D212" s="355" t="s">
        <v>155</v>
      </c>
      <c r="E212" s="355" t="s">
        <v>345</v>
      </c>
      <c r="F212" s="355" t="s">
        <v>826</v>
      </c>
      <c r="H212" s="355" t="s">
        <v>827</v>
      </c>
      <c r="I212" s="359">
        <f>_xlfn.XLOOKUP($H212,DC_growth_AGS!$A$665:$A$673,DC_growth_AGS!$O$665:$O$673,"Not found",0)</f>
        <v>0.61831421301771872</v>
      </c>
      <c r="J212" s="355">
        <v>2033</v>
      </c>
      <c r="K212" s="362">
        <f t="shared" ref="K212:X215" si="27">IF($AC212="Arterial",-K159*$AD$2,0)</f>
        <v>0</v>
      </c>
      <c r="L212" s="362">
        <f t="shared" si="27"/>
        <v>0</v>
      </c>
      <c r="M212" s="362">
        <f t="shared" si="27"/>
        <v>0</v>
      </c>
      <c r="N212" s="362">
        <f t="shared" si="27"/>
        <v>0</v>
      </c>
      <c r="O212" s="362">
        <f t="shared" si="27"/>
        <v>0</v>
      </c>
      <c r="P212" s="362">
        <f t="shared" si="27"/>
        <v>0</v>
      </c>
      <c r="Q212" s="362">
        <f t="shared" si="27"/>
        <v>0</v>
      </c>
      <c r="R212" s="362">
        <f t="shared" si="27"/>
        <v>0</v>
      </c>
      <c r="S212" s="362">
        <f t="shared" si="27"/>
        <v>0</v>
      </c>
      <c r="T212" s="362">
        <f t="shared" si="27"/>
        <v>0</v>
      </c>
      <c r="U212" s="362">
        <f t="shared" si="27"/>
        <v>0</v>
      </c>
      <c r="V212" s="362">
        <f t="shared" si="27"/>
        <v>0</v>
      </c>
      <c r="W212" s="362">
        <f t="shared" si="27"/>
        <v>0</v>
      </c>
      <c r="X212" s="362">
        <f t="shared" si="27"/>
        <v>0</v>
      </c>
      <c r="Y212" s="349">
        <f t="shared" si="23"/>
        <v>0</v>
      </c>
      <c r="Z212" s="349">
        <f t="shared" si="24"/>
        <v>0</v>
      </c>
      <c r="AA212" s="349"/>
      <c r="AB212" s="353">
        <v>0</v>
      </c>
      <c r="AC212" s="354" t="str">
        <f t="shared" si="25"/>
        <v>Arterial</v>
      </c>
      <c r="AD212" s="349"/>
      <c r="AE212" s="349"/>
      <c r="AF212" s="355">
        <f>_xlfn.XLOOKUP(A212,'P1 Date Adjustment'!B:B,'P1 Date Adjustment'!F:F,"not found",0)</f>
        <v>2033</v>
      </c>
      <c r="AG212" s="349">
        <f t="shared" si="26"/>
        <v>0</v>
      </c>
      <c r="AI212" s="360"/>
      <c r="AJ212" s="360"/>
    </row>
    <row r="213" spans="1:36" x14ac:dyDescent="0.25">
      <c r="A213" s="129">
        <v>68</v>
      </c>
      <c r="B213" s="358" t="s">
        <v>461</v>
      </c>
      <c r="C213" s="358">
        <f>_xlfn.XLOOKUP($A213,'Total project cost for DCs'!A:A,'Total project cost for DCs'!C:C,"Not found",0)</f>
        <v>0</v>
      </c>
      <c r="D213" s="355" t="s">
        <v>155</v>
      </c>
      <c r="E213" s="355" t="s">
        <v>345</v>
      </c>
      <c r="F213" s="355" t="s">
        <v>826</v>
      </c>
      <c r="H213" s="355" t="s">
        <v>827</v>
      </c>
      <c r="I213" s="359">
        <f>_xlfn.XLOOKUP($H213,DC_growth_AGS!$A$665:$A$673,DC_growth_AGS!$O$665:$O$673,"Not found",0)</f>
        <v>0.61831421301771872</v>
      </c>
      <c r="J213" s="355">
        <v>2037</v>
      </c>
      <c r="K213" s="362">
        <f t="shared" si="27"/>
        <v>0</v>
      </c>
      <c r="L213" s="362">
        <f t="shared" si="27"/>
        <v>0</v>
      </c>
      <c r="M213" s="362">
        <f t="shared" si="27"/>
        <v>0</v>
      </c>
      <c r="N213" s="362">
        <f t="shared" si="27"/>
        <v>0</v>
      </c>
      <c r="O213" s="362">
        <f t="shared" si="27"/>
        <v>0</v>
      </c>
      <c r="P213" s="362">
        <f t="shared" si="27"/>
        <v>0</v>
      </c>
      <c r="Q213" s="362">
        <f t="shared" si="27"/>
        <v>0</v>
      </c>
      <c r="R213" s="362">
        <f t="shared" si="27"/>
        <v>0</v>
      </c>
      <c r="S213" s="362">
        <f t="shared" si="27"/>
        <v>0</v>
      </c>
      <c r="T213" s="362">
        <f t="shared" si="27"/>
        <v>0</v>
      </c>
      <c r="U213" s="362">
        <f t="shared" si="27"/>
        <v>0</v>
      </c>
      <c r="V213" s="362">
        <f t="shared" si="27"/>
        <v>0</v>
      </c>
      <c r="W213" s="362">
        <f t="shared" si="27"/>
        <v>0</v>
      </c>
      <c r="X213" s="362">
        <f t="shared" si="27"/>
        <v>0</v>
      </c>
      <c r="Y213" s="349">
        <f t="shared" si="23"/>
        <v>0</v>
      </c>
      <c r="Z213" s="349">
        <f t="shared" si="24"/>
        <v>0</v>
      </c>
      <c r="AA213" s="349"/>
      <c r="AB213" s="353">
        <v>0</v>
      </c>
      <c r="AC213" s="354" t="str">
        <f t="shared" si="25"/>
        <v>Arterial</v>
      </c>
      <c r="AD213" s="349"/>
      <c r="AE213" s="349"/>
      <c r="AF213" s="355">
        <f>_xlfn.XLOOKUP(A213,'P1 Date Adjustment'!B:B,'P1 Date Adjustment'!F:F,"not found",0)</f>
        <v>2037</v>
      </c>
      <c r="AG213" s="349">
        <f t="shared" si="26"/>
        <v>0</v>
      </c>
      <c r="AI213" s="360"/>
      <c r="AJ213" s="360"/>
    </row>
    <row r="214" spans="1:36" ht="30" x14ac:dyDescent="0.25">
      <c r="A214" s="129">
        <v>69</v>
      </c>
      <c r="B214" s="358" t="s">
        <v>462</v>
      </c>
      <c r="C214" s="358" t="str">
        <f>_xlfn.XLOOKUP($A214,'Total project cost for DCs'!A:A,'Total project cost for DCs'!C:C,"Not found",0)</f>
        <v>New cycle bridge 5m wide, 90m long, approach lengths 200m total for both sides. No property required</v>
      </c>
      <c r="D214" s="355" t="s">
        <v>155</v>
      </c>
      <c r="E214" s="355" t="s">
        <v>223</v>
      </c>
      <c r="F214" s="355" t="s">
        <v>826</v>
      </c>
      <c r="H214" s="355" t="s">
        <v>827</v>
      </c>
      <c r="I214" s="359">
        <f>_xlfn.XLOOKUP($H214,DC_growth_AGS!$A$665:$A$673,DC_growth_AGS!$O$665:$O$673,"Not found",0)</f>
        <v>0.61831421301771872</v>
      </c>
      <c r="J214" s="355">
        <v>2035</v>
      </c>
      <c r="K214" s="362">
        <f t="shared" si="27"/>
        <v>0</v>
      </c>
      <c r="L214" s="362">
        <f t="shared" si="27"/>
        <v>0</v>
      </c>
      <c r="M214" s="362">
        <f t="shared" si="27"/>
        <v>0</v>
      </c>
      <c r="N214" s="362">
        <f t="shared" si="27"/>
        <v>0</v>
      </c>
      <c r="O214" s="362">
        <f t="shared" si="27"/>
        <v>0</v>
      </c>
      <c r="P214" s="362">
        <f t="shared" si="27"/>
        <v>0</v>
      </c>
      <c r="Q214" s="362">
        <f t="shared" si="27"/>
        <v>0</v>
      </c>
      <c r="R214" s="362">
        <f t="shared" si="27"/>
        <v>0</v>
      </c>
      <c r="S214" s="362">
        <f t="shared" si="27"/>
        <v>0</v>
      </c>
      <c r="T214" s="362">
        <f t="shared" si="27"/>
        <v>0</v>
      </c>
      <c r="U214" s="362">
        <f t="shared" si="27"/>
        <v>0</v>
      </c>
      <c r="V214" s="362">
        <f t="shared" si="27"/>
        <v>0</v>
      </c>
      <c r="W214" s="362">
        <f t="shared" si="27"/>
        <v>0</v>
      </c>
      <c r="X214" s="362">
        <f t="shared" si="27"/>
        <v>0</v>
      </c>
      <c r="Y214" s="349">
        <f t="shared" si="23"/>
        <v>0</v>
      </c>
      <c r="Z214" s="349">
        <f t="shared" si="24"/>
        <v>0</v>
      </c>
      <c r="AA214" s="349"/>
      <c r="AB214" s="353">
        <v>0</v>
      </c>
      <c r="AC214" s="354" t="str">
        <f t="shared" si="25"/>
        <v>Collector</v>
      </c>
      <c r="AD214" s="349"/>
      <c r="AE214" s="349"/>
      <c r="AF214" s="355">
        <f>_xlfn.XLOOKUP(A214,'P1 Date Adjustment'!B:B,'P1 Date Adjustment'!F:F,"not found",0)</f>
        <v>2035</v>
      </c>
      <c r="AG214" s="349">
        <f t="shared" si="26"/>
        <v>0</v>
      </c>
      <c r="AI214" s="360"/>
      <c r="AJ214" s="360"/>
    </row>
    <row r="215" spans="1:36" ht="30" x14ac:dyDescent="0.25">
      <c r="A215" s="129">
        <v>70</v>
      </c>
      <c r="B215" s="358" t="s">
        <v>464</v>
      </c>
      <c r="C215" s="358" t="str">
        <f>_xlfn.XLOOKUP($A215,'Total project cost for DCs'!A:A,'Total project cost for DCs'!C:C,"Not found",0)</f>
        <v>New cycle bridge 5m wide, 80m long, approach lengths 270m total for both sides. No property required</v>
      </c>
      <c r="D215" s="355" t="s">
        <v>155</v>
      </c>
      <c r="E215" s="355" t="s">
        <v>345</v>
      </c>
      <c r="F215" s="355" t="s">
        <v>826</v>
      </c>
      <c r="H215" s="355" t="s">
        <v>827</v>
      </c>
      <c r="I215" s="359">
        <f>_xlfn.XLOOKUP($H215,DC_growth_AGS!$A$665:$A$673,DC_growth_AGS!$O$665:$O$673,"Not found",0)</f>
        <v>0.61831421301771872</v>
      </c>
      <c r="J215" s="355">
        <v>2031</v>
      </c>
      <c r="K215" s="362">
        <f t="shared" si="27"/>
        <v>0</v>
      </c>
      <c r="L215" s="362">
        <f t="shared" si="27"/>
        <v>0</v>
      </c>
      <c r="M215" s="362">
        <f t="shared" si="27"/>
        <v>0</v>
      </c>
      <c r="N215" s="362">
        <f t="shared" si="27"/>
        <v>0</v>
      </c>
      <c r="O215" s="362">
        <f t="shared" si="27"/>
        <v>0</v>
      </c>
      <c r="P215" s="362">
        <f t="shared" si="27"/>
        <v>0</v>
      </c>
      <c r="Q215" s="362">
        <f t="shared" si="27"/>
        <v>0</v>
      </c>
      <c r="R215" s="362">
        <f t="shared" si="27"/>
        <v>0</v>
      </c>
      <c r="S215" s="362">
        <f t="shared" si="27"/>
        <v>0</v>
      </c>
      <c r="T215" s="362">
        <f t="shared" si="27"/>
        <v>-88012.249422884604</v>
      </c>
      <c r="U215" s="362">
        <f t="shared" si="27"/>
        <v>-899415.0091037791</v>
      </c>
      <c r="V215" s="362">
        <f t="shared" si="27"/>
        <v>0</v>
      </c>
      <c r="W215" s="362">
        <f t="shared" si="27"/>
        <v>0</v>
      </c>
      <c r="X215" s="362">
        <f t="shared" si="27"/>
        <v>0</v>
      </c>
      <c r="Y215" s="349">
        <f t="shared" si="23"/>
        <v>-987427.25852666376</v>
      </c>
      <c r="Z215" s="349">
        <f t="shared" si="24"/>
        <v>-987427.25852666376</v>
      </c>
      <c r="AA215" s="349"/>
      <c r="AB215" s="353">
        <v>0</v>
      </c>
      <c r="AC215" s="354" t="str">
        <f t="shared" si="25"/>
        <v>Arterial</v>
      </c>
      <c r="AD215" s="349"/>
      <c r="AE215" s="349"/>
      <c r="AF215" s="355">
        <f>_xlfn.XLOOKUP(A215,'P1 Date Adjustment'!B:B,'P1 Date Adjustment'!F:F,"not found",0)</f>
        <v>2031</v>
      </c>
      <c r="AG215" s="349">
        <f t="shared" si="26"/>
        <v>-610540.30826815753</v>
      </c>
      <c r="AI215" s="360"/>
      <c r="AJ215" s="360"/>
    </row>
    <row r="216" spans="1:36" ht="30" x14ac:dyDescent="0.25">
      <c r="A216" s="129" t="s">
        <v>154</v>
      </c>
      <c r="B216" s="358" t="s">
        <v>141</v>
      </c>
      <c r="C216" s="358" t="str">
        <f>_xlfn.XLOOKUP($A216,'Total project cost for DCs'!A:A,'Total project cost for DCs'!C:C,"Not found",0)</f>
        <v>4-lane urban- existing road layout with active modes on both sides + intersection improvements (TDM)</v>
      </c>
      <c r="D216" s="355" t="s">
        <v>155</v>
      </c>
      <c r="E216" s="355" t="s">
        <v>157</v>
      </c>
      <c r="H216" s="355" t="s">
        <v>828</v>
      </c>
      <c r="I216" s="359">
        <f>_xlfn.XLOOKUP($H216,DC_growth_AGS!$A$665:$A$673,DC_growth_AGS!$O$665:$O$673,"Not found",0)</f>
        <v>0.83953286703488883</v>
      </c>
      <c r="J216" s="355">
        <v>2031</v>
      </c>
      <c r="K216" s="360">
        <f>_xlfn.XLOOKUP($A216,'Total project cost for DCs'!$A$4:$A$111,'Total project cost for DCs'!G$4:G$111,0,0)*_xlfn.XLOOKUP($A216,Drury_beneficiary_allocation!$A$5:$A$104,Drury_beneficiary_allocation!$D$5:$D$104,0,0)</f>
        <v>0</v>
      </c>
      <c r="L216" s="360">
        <f>_xlfn.XLOOKUP($A216,'Total project cost for DCs'!$A$4:$A$111,'Total project cost for DCs'!H$4:H$111,0,0)*_xlfn.XLOOKUP($A216,Drury_beneficiary_allocation!$A$5:$A$104,Drury_beneficiary_allocation!$D$5:$D$104,0,0)</f>
        <v>0</v>
      </c>
      <c r="M216" s="360">
        <f>_xlfn.XLOOKUP($A216,'Total project cost for DCs'!$A$4:$A$111,'Total project cost for DCs'!I$4:I$111,0,0)*_xlfn.XLOOKUP($A216,Drury_beneficiary_allocation!$A$5:$A$104,Drury_beneficiary_allocation!$D$5:$D$104,0,0)</f>
        <v>0</v>
      </c>
      <c r="N216" s="360">
        <f>_xlfn.XLOOKUP($A216,'Total project cost for DCs'!$A$4:$A$111,'Total project cost for DCs'!J$4:J$111,0,0)*_xlfn.XLOOKUP($A216,Drury_beneficiary_allocation!$A$5:$A$104,Drury_beneficiary_allocation!$D$5:$D$104,0,0)</f>
        <v>0</v>
      </c>
      <c r="O216" s="360">
        <f>_xlfn.XLOOKUP($A216,'Total project cost for DCs'!$A$4:$A$111,'Total project cost for DCs'!K$4:K$111,0,0)*_xlfn.XLOOKUP($A216,Drury_beneficiary_allocation!$A$5:$A$104,Drury_beneficiary_allocation!$D$5:$D$104,0,0)</f>
        <v>0</v>
      </c>
      <c r="P216" s="360">
        <f>_xlfn.XLOOKUP($A216,'Total project cost for DCs'!$A$4:$A$111,'Total project cost for DCs'!L$4:L$111,0,0)*_xlfn.XLOOKUP($A216,Drury_beneficiary_allocation!$A$5:$A$104,Drury_beneficiary_allocation!$D$5:$D$104,0,0)</f>
        <v>0</v>
      </c>
      <c r="Q216" s="360">
        <f>_xlfn.XLOOKUP($A216,'Total project cost for DCs'!$A$4:$A$111,'Total project cost for DCs'!M$4:M$111,0,0)*_xlfn.XLOOKUP($A216,Drury_beneficiary_allocation!$A$5:$A$104,Drury_beneficiary_allocation!$D$5:$D$104,0,0)</f>
        <v>0</v>
      </c>
      <c r="R216" s="360">
        <f>_xlfn.XLOOKUP($A216,'Total project cost for DCs'!$A$4:$A$111,'Total project cost for DCs'!N$4:N$111,0,0)*_xlfn.XLOOKUP($A216,Drury_beneficiary_allocation!$A$5:$A$104,Drury_beneficiary_allocation!$D$5:$D$104,0,0)</f>
        <v>0</v>
      </c>
      <c r="S216" s="360">
        <f>_xlfn.XLOOKUP($A216,'Total project cost for DCs'!$A$4:$A$111,'Total project cost for DCs'!O$4:O$111,0,0)*_xlfn.XLOOKUP($A216,Drury_beneficiary_allocation!$A$5:$A$104,Drury_beneficiary_allocation!$D$5:$D$104,0,0)</f>
        <v>0</v>
      </c>
      <c r="T216" s="360">
        <f>_xlfn.XLOOKUP($A216,'Total project cost for DCs'!$A$4:$A$111,'Total project cost for DCs'!P$4:P$111,0,0)*_xlfn.XLOOKUP($A216,Drury_beneficiary_allocation!$A$5:$A$104,Drury_beneficiary_allocation!$D$5:$D$104,0,0)</f>
        <v>207073.7967041173</v>
      </c>
      <c r="U216" s="360">
        <f>_xlfn.XLOOKUP($A216,'Total project cost for DCs'!$A$4:$A$111,'Total project cost for DCs'!Q$4:Q$111,0,0)*_xlfn.XLOOKUP($A216,Drury_beneficiary_allocation!$A$5:$A$104,Drury_beneficiary_allocation!$D$5:$D$104,0,0)</f>
        <v>2115522.3818010907</v>
      </c>
      <c r="V216" s="360">
        <f>_xlfn.XLOOKUP($A216,'Total project cost for DCs'!$A$4:$A$111,'Total project cost for DCs'!R$4:R$111,0,0)*_xlfn.XLOOKUP($A216,Drury_beneficiary_allocation!$A$5:$A$104,Drury_beneficiary_allocation!$D$5:$D$104,0,0)</f>
        <v>0</v>
      </c>
      <c r="W216" s="360">
        <f>_xlfn.XLOOKUP($A216,'Total project cost for DCs'!$A$4:$A$111,'Total project cost for DCs'!S$4:S$111,0,0)*_xlfn.XLOOKUP($A216,Drury_beneficiary_allocation!$A$5:$A$104,Drury_beneficiary_allocation!$D$5:$D$104,0,0)</f>
        <v>0</v>
      </c>
      <c r="X216" s="360">
        <f>_xlfn.XLOOKUP($A216,'Total project cost for DCs'!$A$4:$A$111,'Total project cost for DCs'!T$4:T$111,0,0)*_xlfn.XLOOKUP($A216,Drury_beneficiary_allocation!$A$5:$A$104,Drury_beneficiary_allocation!$D$5:$D$104,0,0)</f>
        <v>0</v>
      </c>
      <c r="Y216" s="349">
        <f t="shared" si="23"/>
        <v>2322596.1785052079</v>
      </c>
      <c r="Z216" s="349">
        <f t="shared" si="24"/>
        <v>2322596.1785052079</v>
      </c>
      <c r="AA216" s="349"/>
      <c r="AB216" s="353">
        <v>0</v>
      </c>
      <c r="AC216" s="354" t="str">
        <f t="shared" si="25"/>
        <v>Arterial</v>
      </c>
      <c r="AD216" s="349"/>
      <c r="AE216" s="349"/>
      <c r="AF216" s="355">
        <f>_xlfn.XLOOKUP(A216,'P1 Date Adjustment'!B:B,'P1 Date Adjustment'!F:F,"not found",0)</f>
        <v>2031</v>
      </c>
      <c r="AG216" s="349">
        <f t="shared" si="26"/>
        <v>1949895.8287047537</v>
      </c>
      <c r="AI216" s="360"/>
      <c r="AJ216" s="360"/>
    </row>
    <row r="217" spans="1:36" ht="30" x14ac:dyDescent="0.25">
      <c r="A217" s="129" t="s">
        <v>163</v>
      </c>
      <c r="B217" s="358" t="s">
        <v>164</v>
      </c>
      <c r="C217" s="358" t="str">
        <f>_xlfn.XLOOKUP($A217,'Total project cost for DCs'!A:A,'Total project cost for DCs'!C:C,"Not found",0)</f>
        <v>2-lane urban- existing road layout with active modes on both sides + intersection improvements (TDM)</v>
      </c>
      <c r="D217" s="355" t="s">
        <v>155</v>
      </c>
      <c r="E217" s="355" t="s">
        <v>145</v>
      </c>
      <c r="H217" s="355" t="s">
        <v>828</v>
      </c>
      <c r="I217" s="359">
        <f>_xlfn.XLOOKUP($H217,DC_growth_AGS!$A$665:$A$673,DC_growth_AGS!$O$665:$O$673,"Not found",0)</f>
        <v>0.83953286703488883</v>
      </c>
      <c r="J217" s="355">
        <v>2030</v>
      </c>
      <c r="K217" s="360">
        <f>_xlfn.XLOOKUP($A217,'Total project cost for DCs'!$A$4:$A$111,'Total project cost for DCs'!G$4:G$111,0,0)*_xlfn.XLOOKUP($A217,Drury_beneficiary_allocation!$A$5:$A$104,Drury_beneficiary_allocation!$D$5:$D$104,0,0)</f>
        <v>0</v>
      </c>
      <c r="L217" s="360">
        <f>_xlfn.XLOOKUP($A217,'Total project cost for DCs'!$A$4:$A$111,'Total project cost for DCs'!H$4:H$111,0,0)*_xlfn.XLOOKUP($A217,Drury_beneficiary_allocation!$A$5:$A$104,Drury_beneficiary_allocation!$D$5:$D$104,0,0)</f>
        <v>0</v>
      </c>
      <c r="M217" s="360">
        <f>_xlfn.XLOOKUP($A217,'Total project cost for DCs'!$A$4:$A$111,'Total project cost for DCs'!I$4:I$111,0,0)*_xlfn.XLOOKUP($A217,Drury_beneficiary_allocation!$A$5:$A$104,Drury_beneficiary_allocation!$D$5:$D$104,0,0)</f>
        <v>0</v>
      </c>
      <c r="N217" s="360">
        <f>_xlfn.XLOOKUP($A217,'Total project cost for DCs'!$A$4:$A$111,'Total project cost for DCs'!J$4:J$111,0,0)*_xlfn.XLOOKUP($A217,Drury_beneficiary_allocation!$A$5:$A$104,Drury_beneficiary_allocation!$D$5:$D$104,0,0)</f>
        <v>0</v>
      </c>
      <c r="O217" s="360">
        <f>_xlfn.XLOOKUP($A217,'Total project cost for DCs'!$A$4:$A$111,'Total project cost for DCs'!K$4:K$111,0,0)*_xlfn.XLOOKUP($A217,Drury_beneficiary_allocation!$A$5:$A$104,Drury_beneficiary_allocation!$D$5:$D$104,0,0)</f>
        <v>0</v>
      </c>
      <c r="P217" s="360">
        <f>_xlfn.XLOOKUP($A217,'Total project cost for DCs'!$A$4:$A$111,'Total project cost for DCs'!L$4:L$111,0,0)*_xlfn.XLOOKUP($A217,Drury_beneficiary_allocation!$A$5:$A$104,Drury_beneficiary_allocation!$D$5:$D$104,0,0)</f>
        <v>0</v>
      </c>
      <c r="Q217" s="360">
        <f>_xlfn.XLOOKUP($A217,'Total project cost for DCs'!$A$4:$A$111,'Total project cost for DCs'!M$4:M$111,0,0)*_xlfn.XLOOKUP($A217,Drury_beneficiary_allocation!$A$5:$A$104,Drury_beneficiary_allocation!$D$5:$D$104,0,0)</f>
        <v>0</v>
      </c>
      <c r="R217" s="360">
        <f>_xlfn.XLOOKUP($A217,'Total project cost for DCs'!$A$4:$A$111,'Total project cost for DCs'!N$4:N$111,0,0)*_xlfn.XLOOKUP($A217,Drury_beneficiary_allocation!$A$5:$A$104,Drury_beneficiary_allocation!$D$5:$D$104,0,0)</f>
        <v>0</v>
      </c>
      <c r="S217" s="360">
        <f>_xlfn.XLOOKUP($A217,'Total project cost for DCs'!$A$4:$A$111,'Total project cost for DCs'!O$4:O$111,0,0)*_xlfn.XLOOKUP($A217,Drury_beneficiary_allocation!$A$5:$A$104,Drury_beneficiary_allocation!$D$5:$D$104,0,0)</f>
        <v>0</v>
      </c>
      <c r="T217" s="360">
        <f>_xlfn.XLOOKUP($A217,'Total project cost for DCs'!$A$4:$A$111,'Total project cost for DCs'!P$4:P$111,0,0)*_xlfn.XLOOKUP($A217,Drury_beneficiary_allocation!$A$5:$A$104,Drury_beneficiary_allocation!$D$5:$D$104,0,0)</f>
        <v>0</v>
      </c>
      <c r="U217" s="360">
        <f>_xlfn.XLOOKUP($A217,'Total project cost for DCs'!$A$4:$A$111,'Total project cost for DCs'!Q$4:Q$111,0,0)*_xlfn.XLOOKUP($A217,Drury_beneficiary_allocation!$A$5:$A$104,Drury_beneficiary_allocation!$D$5:$D$104,0,0)</f>
        <v>0</v>
      </c>
      <c r="V217" s="360">
        <f>_xlfn.XLOOKUP($A217,'Total project cost for DCs'!$A$4:$A$111,'Total project cost for DCs'!R$4:R$111,0,0)*_xlfn.XLOOKUP($A217,Drury_beneficiary_allocation!$A$5:$A$104,Drury_beneficiary_allocation!$D$5:$D$104,0,0)</f>
        <v>0</v>
      </c>
      <c r="W217" s="360">
        <f>_xlfn.XLOOKUP($A217,'Total project cost for DCs'!$A$4:$A$111,'Total project cost for DCs'!S$4:S$111,0,0)*_xlfn.XLOOKUP($A217,Drury_beneficiary_allocation!$A$5:$A$104,Drury_beneficiary_allocation!$D$5:$D$104,0,0)</f>
        <v>0</v>
      </c>
      <c r="X217" s="360">
        <f>_xlfn.XLOOKUP($A217,'Total project cost for DCs'!$A$4:$A$111,'Total project cost for DCs'!T$4:T$111,0,0)*_xlfn.XLOOKUP($A217,Drury_beneficiary_allocation!$A$5:$A$104,Drury_beneficiary_allocation!$D$5:$D$104,0,0)</f>
        <v>0</v>
      </c>
      <c r="Y217" s="349">
        <f t="shared" si="23"/>
        <v>0</v>
      </c>
      <c r="Z217" s="349">
        <f t="shared" si="24"/>
        <v>0</v>
      </c>
      <c r="AA217" s="349"/>
      <c r="AB217" s="353">
        <v>0</v>
      </c>
      <c r="AC217" s="354" t="str">
        <f t="shared" si="25"/>
        <v>Arterial</v>
      </c>
      <c r="AD217" s="349"/>
      <c r="AE217" s="349"/>
      <c r="AF217" s="355">
        <f>_xlfn.XLOOKUP(A217,'P1 Date Adjustment'!B:B,'P1 Date Adjustment'!F:F,"not found",0)</f>
        <v>2030</v>
      </c>
      <c r="AG217" s="349">
        <f t="shared" si="26"/>
        <v>0</v>
      </c>
      <c r="AI217" s="360"/>
      <c r="AJ217" s="360"/>
    </row>
    <row r="218" spans="1:36" ht="30" x14ac:dyDescent="0.25">
      <c r="A218" s="129" t="s">
        <v>188</v>
      </c>
      <c r="B218" s="358" t="s">
        <v>185</v>
      </c>
      <c r="C218" s="358" t="str">
        <f>_xlfn.XLOOKUP($A218,'Total project cost for DCs'!A:A,'Total project cost for DCs'!C:C,"Not found",0)</f>
        <v>Expand to 24m cross section</v>
      </c>
      <c r="D218" s="355" t="s">
        <v>155</v>
      </c>
      <c r="E218" s="355" t="s">
        <v>190</v>
      </c>
      <c r="H218" s="355" t="s">
        <v>828</v>
      </c>
      <c r="I218" s="359">
        <f>_xlfn.XLOOKUP($H218,DC_growth_AGS!$A$665:$A$673,DC_growth_AGS!$O$665:$O$673,"Not found",0)</f>
        <v>0.83953286703488883</v>
      </c>
      <c r="J218" s="355">
        <v>2029</v>
      </c>
      <c r="K218" s="360">
        <f>_xlfn.XLOOKUP($A218,'Total project cost for DCs'!$A$4:$A$111,'Total project cost for DCs'!G$4:G$111,0,0)*_xlfn.XLOOKUP($A218,Drury_beneficiary_allocation!$A$5:$A$104,Drury_beneficiary_allocation!$D$5:$D$104,0,0)</f>
        <v>0</v>
      </c>
      <c r="L218" s="360">
        <f>_xlfn.XLOOKUP($A218,'Total project cost for DCs'!$A$4:$A$111,'Total project cost for DCs'!H$4:H$111,0,0)*_xlfn.XLOOKUP($A218,Drury_beneficiary_allocation!$A$5:$A$104,Drury_beneficiary_allocation!$D$5:$D$104,0,0)</f>
        <v>0</v>
      </c>
      <c r="M218" s="360">
        <f>_xlfn.XLOOKUP($A218,'Total project cost for DCs'!$A$4:$A$111,'Total project cost for DCs'!I$4:I$111,0,0)*_xlfn.XLOOKUP($A218,Drury_beneficiary_allocation!$A$5:$A$104,Drury_beneficiary_allocation!$D$5:$D$104,0,0)</f>
        <v>0</v>
      </c>
      <c r="N218" s="360">
        <f>_xlfn.XLOOKUP($A218,'Total project cost for DCs'!$A$4:$A$111,'Total project cost for DCs'!J$4:J$111,0,0)*_xlfn.XLOOKUP($A218,Drury_beneficiary_allocation!$A$5:$A$104,Drury_beneficiary_allocation!$D$5:$D$104,0,0)</f>
        <v>0</v>
      </c>
      <c r="O218" s="360">
        <f>_xlfn.XLOOKUP($A218,'Total project cost for DCs'!$A$4:$A$111,'Total project cost for DCs'!K$4:K$111,0,0)*_xlfn.XLOOKUP($A218,Drury_beneficiary_allocation!$A$5:$A$104,Drury_beneficiary_allocation!$D$5:$D$104,0,0)</f>
        <v>0</v>
      </c>
      <c r="P218" s="360">
        <f>_xlfn.XLOOKUP($A218,'Total project cost for DCs'!$A$4:$A$111,'Total project cost for DCs'!L$4:L$111,0,0)*_xlfn.XLOOKUP($A218,Drury_beneficiary_allocation!$A$5:$A$104,Drury_beneficiary_allocation!$D$5:$D$104,0,0)</f>
        <v>0</v>
      </c>
      <c r="Q218" s="360">
        <f>_xlfn.XLOOKUP($A218,'Total project cost for DCs'!$A$4:$A$111,'Total project cost for DCs'!M$4:M$111,0,0)*_xlfn.XLOOKUP($A218,Drury_beneficiary_allocation!$A$5:$A$104,Drury_beneficiary_allocation!$D$5:$D$104,0,0)</f>
        <v>0</v>
      </c>
      <c r="R218" s="360">
        <f>_xlfn.XLOOKUP($A218,'Total project cost for DCs'!$A$4:$A$111,'Total project cost for DCs'!N$4:N$111,0,0)*_xlfn.XLOOKUP($A218,Drury_beneficiary_allocation!$A$5:$A$104,Drury_beneficiary_allocation!$D$5:$D$104,0,0)</f>
        <v>0</v>
      </c>
      <c r="S218" s="360">
        <f>_xlfn.XLOOKUP($A218,'Total project cost for DCs'!$A$4:$A$111,'Total project cost for DCs'!O$4:O$111,0,0)*_xlfn.XLOOKUP($A218,Drury_beneficiary_allocation!$A$5:$A$104,Drury_beneficiary_allocation!$D$5:$D$104,0,0)</f>
        <v>0</v>
      </c>
      <c r="T218" s="360">
        <f>_xlfn.XLOOKUP($A218,'Total project cost for DCs'!$A$4:$A$111,'Total project cost for DCs'!P$4:P$111,0,0)*_xlfn.XLOOKUP($A218,Drury_beneficiary_allocation!$A$5:$A$104,Drury_beneficiary_allocation!$D$5:$D$104,0,0)</f>
        <v>0</v>
      </c>
      <c r="U218" s="360">
        <f>_xlfn.XLOOKUP($A218,'Total project cost for DCs'!$A$4:$A$111,'Total project cost for DCs'!Q$4:Q$111,0,0)*_xlfn.XLOOKUP($A218,Drury_beneficiary_allocation!$A$5:$A$104,Drury_beneficiary_allocation!$D$5:$D$104,0,0)</f>
        <v>0</v>
      </c>
      <c r="V218" s="360">
        <f>_xlfn.XLOOKUP($A218,'Total project cost for DCs'!$A$4:$A$111,'Total project cost for DCs'!R$4:R$111,0,0)*_xlfn.XLOOKUP($A218,Drury_beneficiary_allocation!$A$5:$A$104,Drury_beneficiary_allocation!$D$5:$D$104,0,0)</f>
        <v>0</v>
      </c>
      <c r="W218" s="360">
        <f>_xlfn.XLOOKUP($A218,'Total project cost for DCs'!$A$4:$A$111,'Total project cost for DCs'!S$4:S$111,0,0)*_xlfn.XLOOKUP($A218,Drury_beneficiary_allocation!$A$5:$A$104,Drury_beneficiary_allocation!$D$5:$D$104,0,0)</f>
        <v>0</v>
      </c>
      <c r="X218" s="360">
        <f>_xlfn.XLOOKUP($A218,'Total project cost for DCs'!$A$4:$A$111,'Total project cost for DCs'!T$4:T$111,0,0)*_xlfn.XLOOKUP($A218,Drury_beneficiary_allocation!$A$5:$A$104,Drury_beneficiary_allocation!$D$5:$D$104,0,0)</f>
        <v>0</v>
      </c>
      <c r="Y218" s="349">
        <f t="shared" si="23"/>
        <v>0</v>
      </c>
      <c r="Z218" s="349">
        <f t="shared" si="24"/>
        <v>0</v>
      </c>
      <c r="AA218" s="349"/>
      <c r="AB218" s="353">
        <v>0</v>
      </c>
      <c r="AC218" s="354" t="str">
        <f t="shared" si="25"/>
        <v>Arterial</v>
      </c>
      <c r="AD218" s="349"/>
      <c r="AE218" s="349"/>
      <c r="AF218" s="355">
        <f>_xlfn.XLOOKUP(A218,'P1 Date Adjustment'!B:B,'P1 Date Adjustment'!F:F,"not found",0)</f>
        <v>2029</v>
      </c>
      <c r="AG218" s="349">
        <f t="shared" si="26"/>
        <v>0</v>
      </c>
      <c r="AI218" s="360"/>
      <c r="AJ218" s="360"/>
    </row>
    <row r="219" spans="1:36" ht="30" x14ac:dyDescent="0.25">
      <c r="A219" s="129">
        <v>7</v>
      </c>
      <c r="B219" s="358" t="s">
        <v>197</v>
      </c>
      <c r="C219" s="358" t="str">
        <f>_xlfn.XLOOKUP($A219,'Total project cost for DCs'!A:A,'Total project cost for DCs'!C:C,"Not found",0)</f>
        <v>2-lane urban - upgrade existing road layout with active modes on both sides</v>
      </c>
      <c r="D219" s="355" t="s">
        <v>155</v>
      </c>
      <c r="E219" s="355" t="s">
        <v>199</v>
      </c>
      <c r="H219" s="355" t="s">
        <v>828</v>
      </c>
      <c r="I219" s="359">
        <f>_xlfn.XLOOKUP($H219,DC_growth_AGS!$A$665:$A$673,DC_growth_AGS!$O$665:$O$673,"Not found",0)</f>
        <v>0.83953286703488883</v>
      </c>
      <c r="J219" s="355">
        <v>2033</v>
      </c>
      <c r="K219" s="360">
        <f>_xlfn.XLOOKUP($A219,'Total project cost for DCs'!$A$4:$A$111,'Total project cost for DCs'!G$4:G$111,0,0)*_xlfn.XLOOKUP($A219,Drury_beneficiary_allocation!$A$5:$A$104,Drury_beneficiary_allocation!$D$5:$D$104,0,0)</f>
        <v>0</v>
      </c>
      <c r="L219" s="360">
        <f>_xlfn.XLOOKUP($A219,'Total project cost for DCs'!$A$4:$A$111,'Total project cost for DCs'!H$4:H$111,0,0)*_xlfn.XLOOKUP($A219,Drury_beneficiary_allocation!$A$5:$A$104,Drury_beneficiary_allocation!$D$5:$D$104,0,0)</f>
        <v>0</v>
      </c>
      <c r="M219" s="360">
        <f>_xlfn.XLOOKUP($A219,'Total project cost for DCs'!$A$4:$A$111,'Total project cost for DCs'!I$4:I$111,0,0)*_xlfn.XLOOKUP($A219,Drury_beneficiary_allocation!$A$5:$A$104,Drury_beneficiary_allocation!$D$5:$D$104,0,0)</f>
        <v>0</v>
      </c>
      <c r="N219" s="360">
        <f>_xlfn.XLOOKUP($A219,'Total project cost for DCs'!$A$4:$A$111,'Total project cost for DCs'!J$4:J$111,0,0)*_xlfn.XLOOKUP($A219,Drury_beneficiary_allocation!$A$5:$A$104,Drury_beneficiary_allocation!$D$5:$D$104,0,0)</f>
        <v>0</v>
      </c>
      <c r="O219" s="360">
        <f>_xlfn.XLOOKUP($A219,'Total project cost for DCs'!$A$4:$A$111,'Total project cost for DCs'!K$4:K$111,0,0)*_xlfn.XLOOKUP($A219,Drury_beneficiary_allocation!$A$5:$A$104,Drury_beneficiary_allocation!$D$5:$D$104,0,0)</f>
        <v>0</v>
      </c>
      <c r="P219" s="360">
        <f>_xlfn.XLOOKUP($A219,'Total project cost for DCs'!$A$4:$A$111,'Total project cost for DCs'!L$4:L$111,0,0)*_xlfn.XLOOKUP($A219,Drury_beneficiary_allocation!$A$5:$A$104,Drury_beneficiary_allocation!$D$5:$D$104,0,0)</f>
        <v>0</v>
      </c>
      <c r="Q219" s="360">
        <f>_xlfn.XLOOKUP($A219,'Total project cost for DCs'!$A$4:$A$111,'Total project cost for DCs'!M$4:M$111,0,0)*_xlfn.XLOOKUP($A219,Drury_beneficiary_allocation!$A$5:$A$104,Drury_beneficiary_allocation!$D$5:$D$104,0,0)</f>
        <v>0</v>
      </c>
      <c r="R219" s="360">
        <f>_xlfn.XLOOKUP($A219,'Total project cost for DCs'!$A$4:$A$111,'Total project cost for DCs'!N$4:N$111,0,0)*_xlfn.XLOOKUP($A219,Drury_beneficiary_allocation!$A$5:$A$104,Drury_beneficiary_allocation!$D$5:$D$104,0,0)</f>
        <v>0</v>
      </c>
      <c r="S219" s="360">
        <f>_xlfn.XLOOKUP($A219,'Total project cost for DCs'!$A$4:$A$111,'Total project cost for DCs'!O$4:O$111,0,0)*_xlfn.XLOOKUP($A219,Drury_beneficiary_allocation!$A$5:$A$104,Drury_beneficiary_allocation!$D$5:$D$104,0,0)</f>
        <v>0</v>
      </c>
      <c r="T219" s="360">
        <f>_xlfn.XLOOKUP($A219,'Total project cost for DCs'!$A$4:$A$111,'Total project cost for DCs'!P$4:P$111,0,0)*_xlfn.XLOOKUP($A219,Drury_beneficiary_allocation!$A$5:$A$104,Drury_beneficiary_allocation!$D$5:$D$104,0,0)</f>
        <v>0</v>
      </c>
      <c r="U219" s="360">
        <f>_xlfn.XLOOKUP($A219,'Total project cost for DCs'!$A$4:$A$111,'Total project cost for DCs'!Q$4:Q$111,0,0)*_xlfn.XLOOKUP($A219,Drury_beneficiary_allocation!$A$5:$A$104,Drury_beneficiary_allocation!$D$5:$D$104,0,0)</f>
        <v>0</v>
      </c>
      <c r="V219" s="360">
        <f>_xlfn.XLOOKUP($A219,'Total project cost for DCs'!$A$4:$A$111,'Total project cost for DCs'!R$4:R$111,0,0)*_xlfn.XLOOKUP($A219,Drury_beneficiary_allocation!$A$5:$A$104,Drury_beneficiary_allocation!$D$5:$D$104,0,0)</f>
        <v>0</v>
      </c>
      <c r="W219" s="360">
        <f>_xlfn.XLOOKUP($A219,'Total project cost for DCs'!$A$4:$A$111,'Total project cost for DCs'!S$4:S$111,0,0)*_xlfn.XLOOKUP($A219,Drury_beneficiary_allocation!$A$5:$A$104,Drury_beneficiary_allocation!$D$5:$D$104,0,0)</f>
        <v>0</v>
      </c>
      <c r="X219" s="360">
        <f>_xlfn.XLOOKUP($A219,'Total project cost for DCs'!$A$4:$A$111,'Total project cost for DCs'!T$4:T$111,0,0)*_xlfn.XLOOKUP($A219,Drury_beneficiary_allocation!$A$5:$A$104,Drury_beneficiary_allocation!$D$5:$D$104,0,0)</f>
        <v>0</v>
      </c>
      <c r="Y219" s="349">
        <f t="shared" si="23"/>
        <v>0</v>
      </c>
      <c r="Z219" s="349">
        <f t="shared" si="24"/>
        <v>0</v>
      </c>
      <c r="AA219" s="349"/>
      <c r="AB219" s="353">
        <v>0</v>
      </c>
      <c r="AC219" s="354" t="str">
        <f t="shared" si="25"/>
        <v>Collector</v>
      </c>
      <c r="AD219" s="349"/>
      <c r="AE219" s="349"/>
      <c r="AF219" s="355">
        <f>_xlfn.XLOOKUP(A219,'P1 Date Adjustment'!B:B,'P1 Date Adjustment'!F:F,"not found",0)</f>
        <v>2033</v>
      </c>
      <c r="AG219" s="349">
        <f t="shared" si="26"/>
        <v>0</v>
      </c>
      <c r="AI219" s="360"/>
      <c r="AJ219" s="360"/>
    </row>
    <row r="220" spans="1:36" ht="30" x14ac:dyDescent="0.25">
      <c r="A220" s="129">
        <v>8</v>
      </c>
      <c r="B220" s="358" t="s">
        <v>200</v>
      </c>
      <c r="C220" s="358" t="str">
        <f>_xlfn.XLOOKUP($A220,'Total project cost for DCs'!A:A,'Total project cost for DCs'!C:C,"Not found",0)</f>
        <v>2-lane urban - upgrade existing road layout with active modes on both sides</v>
      </c>
      <c r="D220" s="355" t="s">
        <v>155</v>
      </c>
      <c r="E220" s="355" t="s">
        <v>199</v>
      </c>
      <c r="H220" s="355" t="s">
        <v>828</v>
      </c>
      <c r="I220" s="359">
        <f>_xlfn.XLOOKUP($H220,DC_growth_AGS!$A$665:$A$673,DC_growth_AGS!$O$665:$O$673,"Not found",0)</f>
        <v>0.83953286703488883</v>
      </c>
      <c r="J220" s="355">
        <v>2033</v>
      </c>
      <c r="K220" s="360">
        <f>_xlfn.XLOOKUP($A220,'Total project cost for DCs'!$A$4:$A$111,'Total project cost for DCs'!G$4:G$111,0,0)*_xlfn.XLOOKUP($A220,Drury_beneficiary_allocation!$A$5:$A$104,Drury_beneficiary_allocation!$D$5:$D$104,0,0)</f>
        <v>0</v>
      </c>
      <c r="L220" s="360">
        <f>_xlfn.XLOOKUP($A220,'Total project cost for DCs'!$A$4:$A$111,'Total project cost for DCs'!H$4:H$111,0,0)*_xlfn.XLOOKUP($A220,Drury_beneficiary_allocation!$A$5:$A$104,Drury_beneficiary_allocation!$D$5:$D$104,0,0)</f>
        <v>0</v>
      </c>
      <c r="M220" s="360">
        <f>_xlfn.XLOOKUP($A220,'Total project cost for DCs'!$A$4:$A$111,'Total project cost for DCs'!I$4:I$111,0,0)*_xlfn.XLOOKUP($A220,Drury_beneficiary_allocation!$A$5:$A$104,Drury_beneficiary_allocation!$D$5:$D$104,0,0)</f>
        <v>0</v>
      </c>
      <c r="N220" s="360">
        <f>_xlfn.XLOOKUP($A220,'Total project cost for DCs'!$A$4:$A$111,'Total project cost for DCs'!J$4:J$111,0,0)*_xlfn.XLOOKUP($A220,Drury_beneficiary_allocation!$A$5:$A$104,Drury_beneficiary_allocation!$D$5:$D$104,0,0)</f>
        <v>0</v>
      </c>
      <c r="O220" s="360">
        <f>_xlfn.XLOOKUP($A220,'Total project cost for DCs'!$A$4:$A$111,'Total project cost for DCs'!K$4:K$111,0,0)*_xlfn.XLOOKUP($A220,Drury_beneficiary_allocation!$A$5:$A$104,Drury_beneficiary_allocation!$D$5:$D$104,0,0)</f>
        <v>0</v>
      </c>
      <c r="P220" s="360">
        <f>_xlfn.XLOOKUP($A220,'Total project cost for DCs'!$A$4:$A$111,'Total project cost for DCs'!L$4:L$111,0,0)*_xlfn.XLOOKUP($A220,Drury_beneficiary_allocation!$A$5:$A$104,Drury_beneficiary_allocation!$D$5:$D$104,0,0)</f>
        <v>0</v>
      </c>
      <c r="Q220" s="360">
        <f>_xlfn.XLOOKUP($A220,'Total project cost for DCs'!$A$4:$A$111,'Total project cost for DCs'!M$4:M$111,0,0)*_xlfn.XLOOKUP($A220,Drury_beneficiary_allocation!$A$5:$A$104,Drury_beneficiary_allocation!$D$5:$D$104,0,0)</f>
        <v>0</v>
      </c>
      <c r="R220" s="360">
        <f>_xlfn.XLOOKUP($A220,'Total project cost for DCs'!$A$4:$A$111,'Total project cost for DCs'!N$4:N$111,0,0)*_xlfn.XLOOKUP($A220,Drury_beneficiary_allocation!$A$5:$A$104,Drury_beneficiary_allocation!$D$5:$D$104,0,0)</f>
        <v>0</v>
      </c>
      <c r="S220" s="360">
        <f>_xlfn.XLOOKUP($A220,'Total project cost for DCs'!$A$4:$A$111,'Total project cost for DCs'!O$4:O$111,0,0)*_xlfn.XLOOKUP($A220,Drury_beneficiary_allocation!$A$5:$A$104,Drury_beneficiary_allocation!$D$5:$D$104,0,0)</f>
        <v>0</v>
      </c>
      <c r="T220" s="360">
        <f>_xlfn.XLOOKUP($A220,'Total project cost for DCs'!$A$4:$A$111,'Total project cost for DCs'!P$4:P$111,0,0)*_xlfn.XLOOKUP($A220,Drury_beneficiary_allocation!$A$5:$A$104,Drury_beneficiary_allocation!$D$5:$D$104,0,0)</f>
        <v>0</v>
      </c>
      <c r="U220" s="360">
        <f>_xlfn.XLOOKUP($A220,'Total project cost for DCs'!$A$4:$A$111,'Total project cost for DCs'!Q$4:Q$111,0,0)*_xlfn.XLOOKUP($A220,Drury_beneficiary_allocation!$A$5:$A$104,Drury_beneficiary_allocation!$D$5:$D$104,0,0)</f>
        <v>0</v>
      </c>
      <c r="V220" s="360">
        <f>_xlfn.XLOOKUP($A220,'Total project cost for DCs'!$A$4:$A$111,'Total project cost for DCs'!R$4:R$111,0,0)*_xlfn.XLOOKUP($A220,Drury_beneficiary_allocation!$A$5:$A$104,Drury_beneficiary_allocation!$D$5:$D$104,0,0)</f>
        <v>0</v>
      </c>
      <c r="W220" s="360">
        <f>_xlfn.XLOOKUP($A220,'Total project cost for DCs'!$A$4:$A$111,'Total project cost for DCs'!S$4:S$111,0,0)*_xlfn.XLOOKUP($A220,Drury_beneficiary_allocation!$A$5:$A$104,Drury_beneficiary_allocation!$D$5:$D$104,0,0)</f>
        <v>0</v>
      </c>
      <c r="X220" s="360">
        <f>_xlfn.XLOOKUP($A220,'Total project cost for DCs'!$A$4:$A$111,'Total project cost for DCs'!T$4:T$111,0,0)*_xlfn.XLOOKUP($A220,Drury_beneficiary_allocation!$A$5:$A$104,Drury_beneficiary_allocation!$D$5:$D$104,0,0)</f>
        <v>0</v>
      </c>
      <c r="Y220" s="349">
        <f t="shared" si="23"/>
        <v>0</v>
      </c>
      <c r="Z220" s="349">
        <f t="shared" si="24"/>
        <v>0</v>
      </c>
      <c r="AA220" s="349"/>
      <c r="AB220" s="353">
        <v>0</v>
      </c>
      <c r="AC220" s="354" t="str">
        <f t="shared" si="25"/>
        <v>Collector</v>
      </c>
      <c r="AD220" s="349"/>
      <c r="AE220" s="349"/>
      <c r="AF220" s="355">
        <f>_xlfn.XLOOKUP(A220,'P1 Date Adjustment'!B:B,'P1 Date Adjustment'!F:F,"not found",0)</f>
        <v>2033</v>
      </c>
      <c r="AG220" s="349">
        <f t="shared" si="26"/>
        <v>0</v>
      </c>
      <c r="AI220" s="360"/>
      <c r="AJ220" s="360"/>
    </row>
    <row r="221" spans="1:36" ht="30" x14ac:dyDescent="0.25">
      <c r="A221" s="129" t="s">
        <v>214</v>
      </c>
      <c r="B221" s="358" t="s">
        <v>215</v>
      </c>
      <c r="C221" s="358" t="str">
        <f>_xlfn.XLOOKUP($A221,'Total project cost for DCs'!A:A,'Total project cost for DCs'!C:C,"Not found",0)</f>
        <v xml:space="preserve"> 2-lane signalised intersection with active mode crossings</v>
      </c>
      <c r="D221" s="355" t="s">
        <v>155</v>
      </c>
      <c r="E221" s="355" t="s">
        <v>190</v>
      </c>
      <c r="H221" s="355" t="s">
        <v>828</v>
      </c>
      <c r="I221" s="359">
        <f>_xlfn.XLOOKUP($H221,DC_growth_AGS!$A$665:$A$673,DC_growth_AGS!$O$665:$O$673,"Not found",0)</f>
        <v>0.83953286703488883</v>
      </c>
      <c r="J221" s="355">
        <v>2029</v>
      </c>
      <c r="K221" s="360">
        <f>_xlfn.XLOOKUP($A221,'Total project cost for DCs'!$A$4:$A$111,'Total project cost for DCs'!G$4:G$111,0,0)*_xlfn.XLOOKUP($A221,Drury_beneficiary_allocation!$A$5:$A$104,Drury_beneficiary_allocation!$D$5:$D$104,0,0)</f>
        <v>0</v>
      </c>
      <c r="L221" s="360">
        <f>_xlfn.XLOOKUP($A221,'Total project cost for DCs'!$A$4:$A$111,'Total project cost for DCs'!H$4:H$111,0,0)*_xlfn.XLOOKUP($A221,Drury_beneficiary_allocation!$A$5:$A$104,Drury_beneficiary_allocation!$D$5:$D$104,0,0)</f>
        <v>0</v>
      </c>
      <c r="M221" s="360">
        <f>_xlfn.XLOOKUP($A221,'Total project cost for DCs'!$A$4:$A$111,'Total project cost for DCs'!I$4:I$111,0,0)*_xlfn.XLOOKUP($A221,Drury_beneficiary_allocation!$A$5:$A$104,Drury_beneficiary_allocation!$D$5:$D$104,0,0)</f>
        <v>0</v>
      </c>
      <c r="N221" s="360">
        <f>_xlfn.XLOOKUP($A221,'Total project cost for DCs'!$A$4:$A$111,'Total project cost for DCs'!J$4:J$111,0,0)*_xlfn.XLOOKUP($A221,Drury_beneficiary_allocation!$A$5:$A$104,Drury_beneficiary_allocation!$D$5:$D$104,0,0)</f>
        <v>0</v>
      </c>
      <c r="O221" s="360">
        <f>_xlfn.XLOOKUP($A221,'Total project cost for DCs'!$A$4:$A$111,'Total project cost for DCs'!K$4:K$111,0,0)*_xlfn.XLOOKUP($A221,Drury_beneficiary_allocation!$A$5:$A$104,Drury_beneficiary_allocation!$D$5:$D$104,0,0)</f>
        <v>0</v>
      </c>
      <c r="P221" s="360">
        <f>_xlfn.XLOOKUP($A221,'Total project cost for DCs'!$A$4:$A$111,'Total project cost for DCs'!L$4:L$111,0,0)*_xlfn.XLOOKUP($A221,Drury_beneficiary_allocation!$A$5:$A$104,Drury_beneficiary_allocation!$D$5:$D$104,0,0)</f>
        <v>0</v>
      </c>
      <c r="Q221" s="360">
        <f>_xlfn.XLOOKUP($A221,'Total project cost for DCs'!$A$4:$A$111,'Total project cost for DCs'!M$4:M$111,0,0)*_xlfn.XLOOKUP($A221,Drury_beneficiary_allocation!$A$5:$A$104,Drury_beneficiary_allocation!$D$5:$D$104,0,0)</f>
        <v>0</v>
      </c>
      <c r="R221" s="360">
        <f>_xlfn.XLOOKUP($A221,'Total project cost for DCs'!$A$4:$A$111,'Total project cost for DCs'!N$4:N$111,0,0)*_xlfn.XLOOKUP($A221,Drury_beneficiary_allocation!$A$5:$A$104,Drury_beneficiary_allocation!$D$5:$D$104,0,0)</f>
        <v>0</v>
      </c>
      <c r="S221" s="360">
        <f>_xlfn.XLOOKUP($A221,'Total project cost for DCs'!$A$4:$A$111,'Total project cost for DCs'!O$4:O$111,0,0)*_xlfn.XLOOKUP($A221,Drury_beneficiary_allocation!$A$5:$A$104,Drury_beneficiary_allocation!$D$5:$D$104,0,0)</f>
        <v>0</v>
      </c>
      <c r="T221" s="360">
        <f>_xlfn.XLOOKUP($A221,'Total project cost for DCs'!$A$4:$A$111,'Total project cost for DCs'!P$4:P$111,0,0)*_xlfn.XLOOKUP($A221,Drury_beneficiary_allocation!$A$5:$A$104,Drury_beneficiary_allocation!$D$5:$D$104,0,0)</f>
        <v>0</v>
      </c>
      <c r="U221" s="360">
        <f>_xlfn.XLOOKUP($A221,'Total project cost for DCs'!$A$4:$A$111,'Total project cost for DCs'!Q$4:Q$111,0,0)*_xlfn.XLOOKUP($A221,Drury_beneficiary_allocation!$A$5:$A$104,Drury_beneficiary_allocation!$D$5:$D$104,0,0)</f>
        <v>0</v>
      </c>
      <c r="V221" s="360">
        <f>_xlfn.XLOOKUP($A221,'Total project cost for DCs'!$A$4:$A$111,'Total project cost for DCs'!R$4:R$111,0,0)*_xlfn.XLOOKUP($A221,Drury_beneficiary_allocation!$A$5:$A$104,Drury_beneficiary_allocation!$D$5:$D$104,0,0)</f>
        <v>0</v>
      </c>
      <c r="W221" s="360">
        <f>_xlfn.XLOOKUP($A221,'Total project cost for DCs'!$A$4:$A$111,'Total project cost for DCs'!S$4:S$111,0,0)*_xlfn.XLOOKUP($A221,Drury_beneficiary_allocation!$A$5:$A$104,Drury_beneficiary_allocation!$D$5:$D$104,0,0)</f>
        <v>0</v>
      </c>
      <c r="X221" s="360">
        <f>_xlfn.XLOOKUP($A221,'Total project cost for DCs'!$A$4:$A$111,'Total project cost for DCs'!T$4:T$111,0,0)*_xlfn.XLOOKUP($A221,Drury_beneficiary_allocation!$A$5:$A$104,Drury_beneficiary_allocation!$D$5:$D$104,0,0)</f>
        <v>0</v>
      </c>
      <c r="Y221" s="349">
        <f t="shared" si="23"/>
        <v>0</v>
      </c>
      <c r="Z221" s="349">
        <f t="shared" si="24"/>
        <v>0</v>
      </c>
      <c r="AA221" s="349"/>
      <c r="AB221" s="353">
        <v>0</v>
      </c>
      <c r="AC221" s="354" t="str">
        <f t="shared" si="25"/>
        <v>Arterial</v>
      </c>
      <c r="AD221" s="349"/>
      <c r="AE221" s="349"/>
      <c r="AF221" s="355">
        <f>_xlfn.XLOOKUP(A221,'P1 Date Adjustment'!B:B,'P1 Date Adjustment'!F:F,"not found",0)</f>
        <v>2029</v>
      </c>
      <c r="AG221" s="349">
        <f t="shared" si="26"/>
        <v>0</v>
      </c>
      <c r="AI221" s="360"/>
      <c r="AJ221" s="360"/>
    </row>
    <row r="222" spans="1:36" ht="30" x14ac:dyDescent="0.25">
      <c r="A222" s="129" t="s">
        <v>217</v>
      </c>
      <c r="B222" s="358" t="s">
        <v>215</v>
      </c>
      <c r="C222" s="358" t="str">
        <f>_xlfn.XLOOKUP($A222,'Total project cost for DCs'!A:A,'Total project cost for DCs'!C:C,"Not found",0)</f>
        <v>multi-lane roundabout with active mode crossings, SGA design</v>
      </c>
      <c r="D222" s="355" t="s">
        <v>155</v>
      </c>
      <c r="E222" s="355" t="s">
        <v>157</v>
      </c>
      <c r="H222" s="355" t="s">
        <v>828</v>
      </c>
      <c r="I222" s="359">
        <f>_xlfn.XLOOKUP($H222,DC_growth_AGS!$A$665:$A$673,DC_growth_AGS!$O$665:$O$673,"Not found",0)</f>
        <v>0.83953286703488883</v>
      </c>
      <c r="J222" s="355">
        <v>2031</v>
      </c>
      <c r="K222" s="360">
        <f>_xlfn.XLOOKUP($A222,'Total project cost for DCs'!$A$4:$A$111,'Total project cost for DCs'!G$4:G$111,0,0)*_xlfn.XLOOKUP($A222,Drury_beneficiary_allocation!$A$5:$A$104,Drury_beneficiary_allocation!$D$5:$D$104,0,0)</f>
        <v>0</v>
      </c>
      <c r="L222" s="360">
        <f>_xlfn.XLOOKUP($A222,'Total project cost for DCs'!$A$4:$A$111,'Total project cost for DCs'!H$4:H$111,0,0)*_xlfn.XLOOKUP($A222,Drury_beneficiary_allocation!$A$5:$A$104,Drury_beneficiary_allocation!$D$5:$D$104,0,0)</f>
        <v>0</v>
      </c>
      <c r="M222" s="360">
        <f>_xlfn.XLOOKUP($A222,'Total project cost for DCs'!$A$4:$A$111,'Total project cost for DCs'!I$4:I$111,0,0)*_xlfn.XLOOKUP($A222,Drury_beneficiary_allocation!$A$5:$A$104,Drury_beneficiary_allocation!$D$5:$D$104,0,0)</f>
        <v>0</v>
      </c>
      <c r="N222" s="360">
        <f>_xlfn.XLOOKUP($A222,'Total project cost for DCs'!$A$4:$A$111,'Total project cost for DCs'!J$4:J$111,0,0)*_xlfn.XLOOKUP($A222,Drury_beneficiary_allocation!$A$5:$A$104,Drury_beneficiary_allocation!$D$5:$D$104,0,0)</f>
        <v>0</v>
      </c>
      <c r="O222" s="360">
        <f>_xlfn.XLOOKUP($A222,'Total project cost for DCs'!$A$4:$A$111,'Total project cost for DCs'!K$4:K$111,0,0)*_xlfn.XLOOKUP($A222,Drury_beneficiary_allocation!$A$5:$A$104,Drury_beneficiary_allocation!$D$5:$D$104,0,0)</f>
        <v>0</v>
      </c>
      <c r="P222" s="360">
        <f>_xlfn.XLOOKUP($A222,'Total project cost for DCs'!$A$4:$A$111,'Total project cost for DCs'!L$4:L$111,0,0)*_xlfn.XLOOKUP($A222,Drury_beneficiary_allocation!$A$5:$A$104,Drury_beneficiary_allocation!$D$5:$D$104,0,0)</f>
        <v>0</v>
      </c>
      <c r="Q222" s="360">
        <f>_xlfn.XLOOKUP($A222,'Total project cost for DCs'!$A$4:$A$111,'Total project cost for DCs'!M$4:M$111,0,0)*_xlfn.XLOOKUP($A222,Drury_beneficiary_allocation!$A$5:$A$104,Drury_beneficiary_allocation!$D$5:$D$104,0,0)</f>
        <v>0</v>
      </c>
      <c r="R222" s="360">
        <f>_xlfn.XLOOKUP($A222,'Total project cost for DCs'!$A$4:$A$111,'Total project cost for DCs'!N$4:N$111,0,0)*_xlfn.XLOOKUP($A222,Drury_beneficiary_allocation!$A$5:$A$104,Drury_beneficiary_allocation!$D$5:$D$104,0,0)</f>
        <v>0</v>
      </c>
      <c r="S222" s="360">
        <f>_xlfn.XLOOKUP($A222,'Total project cost for DCs'!$A$4:$A$111,'Total project cost for DCs'!O$4:O$111,0,0)*_xlfn.XLOOKUP($A222,Drury_beneficiary_allocation!$A$5:$A$104,Drury_beneficiary_allocation!$D$5:$D$104,0,0)</f>
        <v>0</v>
      </c>
      <c r="T222" s="360">
        <f>_xlfn.XLOOKUP($A222,'Total project cost for DCs'!$A$4:$A$111,'Total project cost for DCs'!P$4:P$111,0,0)*_xlfn.XLOOKUP($A222,Drury_beneficiary_allocation!$A$5:$A$104,Drury_beneficiary_allocation!$D$5:$D$104,0,0)</f>
        <v>0</v>
      </c>
      <c r="U222" s="360">
        <f>_xlfn.XLOOKUP($A222,'Total project cost for DCs'!$A$4:$A$111,'Total project cost for DCs'!Q$4:Q$111,0,0)*_xlfn.XLOOKUP($A222,Drury_beneficiary_allocation!$A$5:$A$104,Drury_beneficiary_allocation!$D$5:$D$104,0,0)</f>
        <v>0</v>
      </c>
      <c r="V222" s="360">
        <f>_xlfn.XLOOKUP($A222,'Total project cost for DCs'!$A$4:$A$111,'Total project cost for DCs'!R$4:R$111,0,0)*_xlfn.XLOOKUP($A222,Drury_beneficiary_allocation!$A$5:$A$104,Drury_beneficiary_allocation!$D$5:$D$104,0,0)</f>
        <v>0</v>
      </c>
      <c r="W222" s="360">
        <f>_xlfn.XLOOKUP($A222,'Total project cost for DCs'!$A$4:$A$111,'Total project cost for DCs'!S$4:S$111,0,0)*_xlfn.XLOOKUP($A222,Drury_beneficiary_allocation!$A$5:$A$104,Drury_beneficiary_allocation!$D$5:$D$104,0,0)</f>
        <v>0</v>
      </c>
      <c r="X222" s="360">
        <f>_xlfn.XLOOKUP($A222,'Total project cost for DCs'!$A$4:$A$111,'Total project cost for DCs'!T$4:T$111,0,0)*_xlfn.XLOOKUP($A222,Drury_beneficiary_allocation!$A$5:$A$104,Drury_beneficiary_allocation!$D$5:$D$104,0,0)</f>
        <v>0</v>
      </c>
      <c r="Y222" s="349">
        <f t="shared" si="23"/>
        <v>0</v>
      </c>
      <c r="Z222" s="349">
        <f t="shared" si="24"/>
        <v>0</v>
      </c>
      <c r="AA222" s="349"/>
      <c r="AB222" s="353">
        <v>0</v>
      </c>
      <c r="AC222" s="354" t="str">
        <f t="shared" si="25"/>
        <v>Arterial</v>
      </c>
      <c r="AD222" s="349"/>
      <c r="AE222" s="349"/>
      <c r="AF222" s="355">
        <f>_xlfn.XLOOKUP(A222,'P1 Date Adjustment'!B:B,'P1 Date Adjustment'!F:F,"not found",0)</f>
        <v>2031</v>
      </c>
      <c r="AG222" s="349">
        <f t="shared" si="26"/>
        <v>0</v>
      </c>
      <c r="AI222" s="360"/>
      <c r="AJ222" s="360"/>
    </row>
    <row r="223" spans="1:36" ht="30" x14ac:dyDescent="0.25">
      <c r="A223" s="129">
        <v>11</v>
      </c>
      <c r="B223" s="358" t="s">
        <v>219</v>
      </c>
      <c r="C223" s="358" t="str">
        <f>_xlfn.XLOOKUP($A223,'Total project cost for DCs'!A:A,'Total project cost for DCs'!C:C,"Not found",0)</f>
        <v>Roundabout as per SGA design</v>
      </c>
      <c r="D223" s="355" t="s">
        <v>155</v>
      </c>
      <c r="E223" s="355" t="s">
        <v>190</v>
      </c>
      <c r="H223" s="355" t="s">
        <v>828</v>
      </c>
      <c r="I223" s="359">
        <f>_xlfn.XLOOKUP($H223,DC_growth_AGS!$A$665:$A$673,DC_growth_AGS!$O$665:$O$673,"Not found",0)</f>
        <v>0.83953286703488883</v>
      </c>
      <c r="J223" s="355">
        <v>2031</v>
      </c>
      <c r="K223" s="360">
        <f>_xlfn.XLOOKUP($A223,'Total project cost for DCs'!$A$4:$A$111,'Total project cost for DCs'!G$4:G$111,0,0)*_xlfn.XLOOKUP($A223,Drury_beneficiary_allocation!$A$5:$A$104,Drury_beneficiary_allocation!$D$5:$D$104,0,0)</f>
        <v>0</v>
      </c>
      <c r="L223" s="360">
        <f>_xlfn.XLOOKUP($A223,'Total project cost for DCs'!$A$4:$A$111,'Total project cost for DCs'!H$4:H$111,0,0)*_xlfn.XLOOKUP($A223,Drury_beneficiary_allocation!$A$5:$A$104,Drury_beneficiary_allocation!$D$5:$D$104,0,0)</f>
        <v>0</v>
      </c>
      <c r="M223" s="360">
        <f>_xlfn.XLOOKUP($A223,'Total project cost for DCs'!$A$4:$A$111,'Total project cost for DCs'!I$4:I$111,0,0)*_xlfn.XLOOKUP($A223,Drury_beneficiary_allocation!$A$5:$A$104,Drury_beneficiary_allocation!$D$5:$D$104,0,0)</f>
        <v>0</v>
      </c>
      <c r="N223" s="360">
        <f>_xlfn.XLOOKUP($A223,'Total project cost for DCs'!$A$4:$A$111,'Total project cost for DCs'!J$4:J$111,0,0)*_xlfn.XLOOKUP($A223,Drury_beneficiary_allocation!$A$5:$A$104,Drury_beneficiary_allocation!$D$5:$D$104,0,0)</f>
        <v>0</v>
      </c>
      <c r="O223" s="360">
        <f>_xlfn.XLOOKUP($A223,'Total project cost for DCs'!$A$4:$A$111,'Total project cost for DCs'!K$4:K$111,0,0)*_xlfn.XLOOKUP($A223,Drury_beneficiary_allocation!$A$5:$A$104,Drury_beneficiary_allocation!$D$5:$D$104,0,0)</f>
        <v>0</v>
      </c>
      <c r="P223" s="360">
        <f>_xlfn.XLOOKUP($A223,'Total project cost for DCs'!$A$4:$A$111,'Total project cost for DCs'!L$4:L$111,0,0)*_xlfn.XLOOKUP($A223,Drury_beneficiary_allocation!$A$5:$A$104,Drury_beneficiary_allocation!$D$5:$D$104,0,0)</f>
        <v>0</v>
      </c>
      <c r="Q223" s="360">
        <f>_xlfn.XLOOKUP($A223,'Total project cost for DCs'!$A$4:$A$111,'Total project cost for DCs'!M$4:M$111,0,0)*_xlfn.XLOOKUP($A223,Drury_beneficiary_allocation!$A$5:$A$104,Drury_beneficiary_allocation!$D$5:$D$104,0,0)</f>
        <v>0</v>
      </c>
      <c r="R223" s="360">
        <f>_xlfn.XLOOKUP($A223,'Total project cost for DCs'!$A$4:$A$111,'Total project cost for DCs'!N$4:N$111,0,0)*_xlfn.XLOOKUP($A223,Drury_beneficiary_allocation!$A$5:$A$104,Drury_beneficiary_allocation!$D$5:$D$104,0,0)</f>
        <v>0</v>
      </c>
      <c r="S223" s="360">
        <f>_xlfn.XLOOKUP($A223,'Total project cost for DCs'!$A$4:$A$111,'Total project cost for DCs'!O$4:O$111,0,0)*_xlfn.XLOOKUP($A223,Drury_beneficiary_allocation!$A$5:$A$104,Drury_beneficiary_allocation!$D$5:$D$104,0,0)</f>
        <v>0</v>
      </c>
      <c r="T223" s="360">
        <f>_xlfn.XLOOKUP($A223,'Total project cost for DCs'!$A$4:$A$111,'Total project cost for DCs'!P$4:P$111,0,0)*_xlfn.XLOOKUP($A223,Drury_beneficiary_allocation!$A$5:$A$104,Drury_beneficiary_allocation!$D$5:$D$104,0,0)</f>
        <v>0</v>
      </c>
      <c r="U223" s="360">
        <f>_xlfn.XLOOKUP($A223,'Total project cost for DCs'!$A$4:$A$111,'Total project cost for DCs'!Q$4:Q$111,0,0)*_xlfn.XLOOKUP($A223,Drury_beneficiary_allocation!$A$5:$A$104,Drury_beneficiary_allocation!$D$5:$D$104,0,0)</f>
        <v>0</v>
      </c>
      <c r="V223" s="360">
        <f>_xlfn.XLOOKUP($A223,'Total project cost for DCs'!$A$4:$A$111,'Total project cost for DCs'!R$4:R$111,0,0)*_xlfn.XLOOKUP($A223,Drury_beneficiary_allocation!$A$5:$A$104,Drury_beneficiary_allocation!$D$5:$D$104,0,0)</f>
        <v>0</v>
      </c>
      <c r="W223" s="360">
        <f>_xlfn.XLOOKUP($A223,'Total project cost for DCs'!$A$4:$A$111,'Total project cost for DCs'!S$4:S$111,0,0)*_xlfn.XLOOKUP($A223,Drury_beneficiary_allocation!$A$5:$A$104,Drury_beneficiary_allocation!$D$5:$D$104,0,0)</f>
        <v>0</v>
      </c>
      <c r="X223" s="360">
        <f>_xlfn.XLOOKUP($A223,'Total project cost for DCs'!$A$4:$A$111,'Total project cost for DCs'!T$4:T$111,0,0)*_xlfn.XLOOKUP($A223,Drury_beneficiary_allocation!$A$5:$A$104,Drury_beneficiary_allocation!$D$5:$D$104,0,0)</f>
        <v>0</v>
      </c>
      <c r="Y223" s="349">
        <f t="shared" si="23"/>
        <v>0</v>
      </c>
      <c r="Z223" s="349">
        <f t="shared" si="24"/>
        <v>0</v>
      </c>
      <c r="AA223" s="349"/>
      <c r="AB223" s="353">
        <v>0</v>
      </c>
      <c r="AC223" s="354" t="str">
        <f t="shared" si="25"/>
        <v>Arterial</v>
      </c>
      <c r="AD223" s="349"/>
      <c r="AE223" s="349"/>
      <c r="AF223" s="355">
        <f>_xlfn.XLOOKUP(A223,'P1 Date Adjustment'!B:B,'P1 Date Adjustment'!F:F,"not found",0)</f>
        <v>2031</v>
      </c>
      <c r="AG223" s="349">
        <f t="shared" si="26"/>
        <v>0</v>
      </c>
      <c r="AI223" s="360"/>
      <c r="AJ223" s="360"/>
    </row>
    <row r="224" spans="1:36" ht="60" x14ac:dyDescent="0.25">
      <c r="A224" s="129">
        <v>12</v>
      </c>
      <c r="B224" s="358" t="s">
        <v>221</v>
      </c>
      <c r="C224" s="358" t="str">
        <f>_xlfn.XLOOKUP($A224,'Total project cost for DCs'!A:A,'Total project cost for DCs'!C:C,"Not found",0)</f>
        <v>Intersection improvements on Bremner-Firth Rd, Norrie-Firth Rd, GSR-Firth Rd, Active mode facilities on both sides of Firth &amp; Norrie Rd</v>
      </c>
      <c r="D224" s="355" t="s">
        <v>155</v>
      </c>
      <c r="E224" s="355" t="s">
        <v>223</v>
      </c>
      <c r="H224" s="355" t="s">
        <v>828</v>
      </c>
      <c r="I224" s="359">
        <f>_xlfn.XLOOKUP($H224,DC_growth_AGS!$A$665:$A$673,DC_growth_AGS!$O$665:$O$673,"Not found",0)</f>
        <v>0.83953286703488883</v>
      </c>
      <c r="J224" s="355">
        <v>2033</v>
      </c>
      <c r="K224" s="360">
        <f>_xlfn.XLOOKUP($A224,'Total project cost for DCs'!$A$4:$A$111,'Total project cost for DCs'!G$4:G$111,0,0)*_xlfn.XLOOKUP($A224,Drury_beneficiary_allocation!$A$5:$A$104,Drury_beneficiary_allocation!$D$5:$D$104,0,0)</f>
        <v>0</v>
      </c>
      <c r="L224" s="360">
        <f>_xlfn.XLOOKUP($A224,'Total project cost for DCs'!$A$4:$A$111,'Total project cost for DCs'!H$4:H$111,0,0)*_xlfn.XLOOKUP($A224,Drury_beneficiary_allocation!$A$5:$A$104,Drury_beneficiary_allocation!$D$5:$D$104,0,0)</f>
        <v>0</v>
      </c>
      <c r="M224" s="360">
        <f>_xlfn.XLOOKUP($A224,'Total project cost for DCs'!$A$4:$A$111,'Total project cost for DCs'!I$4:I$111,0,0)*_xlfn.XLOOKUP($A224,Drury_beneficiary_allocation!$A$5:$A$104,Drury_beneficiary_allocation!$D$5:$D$104,0,0)</f>
        <v>0</v>
      </c>
      <c r="N224" s="360">
        <f>_xlfn.XLOOKUP($A224,'Total project cost for DCs'!$A$4:$A$111,'Total project cost for DCs'!J$4:J$111,0,0)*_xlfn.XLOOKUP($A224,Drury_beneficiary_allocation!$A$5:$A$104,Drury_beneficiary_allocation!$D$5:$D$104,0,0)</f>
        <v>0</v>
      </c>
      <c r="O224" s="360">
        <f>_xlfn.XLOOKUP($A224,'Total project cost for DCs'!$A$4:$A$111,'Total project cost for DCs'!K$4:K$111,0,0)*_xlfn.XLOOKUP($A224,Drury_beneficiary_allocation!$A$5:$A$104,Drury_beneficiary_allocation!$D$5:$D$104,0,0)</f>
        <v>0</v>
      </c>
      <c r="P224" s="360">
        <f>_xlfn.XLOOKUP($A224,'Total project cost for DCs'!$A$4:$A$111,'Total project cost for DCs'!L$4:L$111,0,0)*_xlfn.XLOOKUP($A224,Drury_beneficiary_allocation!$A$5:$A$104,Drury_beneficiary_allocation!$D$5:$D$104,0,0)</f>
        <v>0</v>
      </c>
      <c r="Q224" s="360">
        <f>_xlfn.XLOOKUP($A224,'Total project cost for DCs'!$A$4:$A$111,'Total project cost for DCs'!M$4:M$111,0,0)*_xlfn.XLOOKUP($A224,Drury_beneficiary_allocation!$A$5:$A$104,Drury_beneficiary_allocation!$D$5:$D$104,0,0)</f>
        <v>0</v>
      </c>
      <c r="R224" s="360">
        <f>_xlfn.XLOOKUP($A224,'Total project cost for DCs'!$A$4:$A$111,'Total project cost for DCs'!N$4:N$111,0,0)*_xlfn.XLOOKUP($A224,Drury_beneficiary_allocation!$A$5:$A$104,Drury_beneficiary_allocation!$D$5:$D$104,0,0)</f>
        <v>0</v>
      </c>
      <c r="S224" s="360">
        <f>_xlfn.XLOOKUP($A224,'Total project cost for DCs'!$A$4:$A$111,'Total project cost for DCs'!O$4:O$111,0,0)*_xlfn.XLOOKUP($A224,Drury_beneficiary_allocation!$A$5:$A$104,Drury_beneficiary_allocation!$D$5:$D$104,0,0)</f>
        <v>0</v>
      </c>
      <c r="T224" s="360">
        <f>_xlfn.XLOOKUP($A224,'Total project cost for DCs'!$A$4:$A$111,'Total project cost for DCs'!P$4:P$111,0,0)*_xlfn.XLOOKUP($A224,Drury_beneficiary_allocation!$A$5:$A$104,Drury_beneficiary_allocation!$D$5:$D$104,0,0)</f>
        <v>0</v>
      </c>
      <c r="U224" s="360">
        <f>_xlfn.XLOOKUP($A224,'Total project cost for DCs'!$A$4:$A$111,'Total project cost for DCs'!Q$4:Q$111,0,0)*_xlfn.XLOOKUP($A224,Drury_beneficiary_allocation!$A$5:$A$104,Drury_beneficiary_allocation!$D$5:$D$104,0,0)</f>
        <v>0</v>
      </c>
      <c r="V224" s="360">
        <f>_xlfn.XLOOKUP($A224,'Total project cost for DCs'!$A$4:$A$111,'Total project cost for DCs'!R$4:R$111,0,0)*_xlfn.XLOOKUP($A224,Drury_beneficiary_allocation!$A$5:$A$104,Drury_beneficiary_allocation!$D$5:$D$104,0,0)</f>
        <v>0</v>
      </c>
      <c r="W224" s="360">
        <f>_xlfn.XLOOKUP($A224,'Total project cost for DCs'!$A$4:$A$111,'Total project cost for DCs'!S$4:S$111,0,0)*_xlfn.XLOOKUP($A224,Drury_beneficiary_allocation!$A$5:$A$104,Drury_beneficiary_allocation!$D$5:$D$104,0,0)</f>
        <v>0</v>
      </c>
      <c r="X224" s="360">
        <f>_xlfn.XLOOKUP($A224,'Total project cost for DCs'!$A$4:$A$111,'Total project cost for DCs'!T$4:T$111,0,0)*_xlfn.XLOOKUP($A224,Drury_beneficiary_allocation!$A$5:$A$104,Drury_beneficiary_allocation!$D$5:$D$104,0,0)</f>
        <v>0</v>
      </c>
      <c r="Y224" s="349">
        <f t="shared" si="23"/>
        <v>0</v>
      </c>
      <c r="Z224" s="349">
        <f t="shared" si="24"/>
        <v>0</v>
      </c>
      <c r="AA224" s="349"/>
      <c r="AB224" s="353">
        <v>0</v>
      </c>
      <c r="AC224" s="354" t="str">
        <f t="shared" si="25"/>
        <v>Collector</v>
      </c>
      <c r="AD224" s="349"/>
      <c r="AE224" s="349"/>
      <c r="AF224" s="355">
        <f>_xlfn.XLOOKUP(A224,'P1 Date Adjustment'!B:B,'P1 Date Adjustment'!F:F,"not found",0)</f>
        <v>2033</v>
      </c>
      <c r="AG224" s="349">
        <f t="shared" si="26"/>
        <v>0</v>
      </c>
      <c r="AI224" s="360"/>
      <c r="AJ224" s="360"/>
    </row>
    <row r="225" spans="1:36" ht="30" x14ac:dyDescent="0.25">
      <c r="A225" s="129" t="s">
        <v>224</v>
      </c>
      <c r="B225" s="358" t="s">
        <v>225</v>
      </c>
      <c r="C225" s="358" t="str">
        <f>_xlfn.XLOOKUP($A225,'Total project cost for DCs'!A:A,'Total project cost for DCs'!C:C,"Not found",0)</f>
        <v>2-lane urban- new 2-lane arterial with active modes on both sides + intersection improvements (TDM)</v>
      </c>
      <c r="D225" s="355" t="s">
        <v>155</v>
      </c>
      <c r="E225" s="355" t="s">
        <v>227</v>
      </c>
      <c r="H225" s="355" t="s">
        <v>828</v>
      </c>
      <c r="I225" s="359">
        <f>_xlfn.XLOOKUP($H225,DC_growth_AGS!$A$665:$A$673,DC_growth_AGS!$O$665:$O$673,"Not found",0)</f>
        <v>0.83953286703488883</v>
      </c>
      <c r="J225" s="355">
        <v>2029</v>
      </c>
      <c r="K225" s="360">
        <f>_xlfn.XLOOKUP($A225,'Total project cost for DCs'!$A$4:$A$111,'Total project cost for DCs'!G$4:G$111,0,0)*_xlfn.XLOOKUP($A225,Drury_beneficiary_allocation!$A$5:$A$104,Drury_beneficiary_allocation!$D$5:$D$104,0,0)</f>
        <v>0</v>
      </c>
      <c r="L225" s="360">
        <f>_xlfn.XLOOKUP($A225,'Total project cost for DCs'!$A$4:$A$111,'Total project cost for DCs'!H$4:H$111,0,0)*_xlfn.XLOOKUP($A225,Drury_beneficiary_allocation!$A$5:$A$104,Drury_beneficiary_allocation!$D$5:$D$104,0,0)</f>
        <v>0</v>
      </c>
      <c r="M225" s="360">
        <f>_xlfn.XLOOKUP($A225,'Total project cost for DCs'!$A$4:$A$111,'Total project cost for DCs'!I$4:I$111,0,0)*_xlfn.XLOOKUP($A225,Drury_beneficiary_allocation!$A$5:$A$104,Drury_beneficiary_allocation!$D$5:$D$104,0,0)</f>
        <v>0</v>
      </c>
      <c r="N225" s="360">
        <f>_xlfn.XLOOKUP($A225,'Total project cost for DCs'!$A$4:$A$111,'Total project cost for DCs'!J$4:J$111,0,0)*_xlfn.XLOOKUP($A225,Drury_beneficiary_allocation!$A$5:$A$104,Drury_beneficiary_allocation!$D$5:$D$104,0,0)</f>
        <v>0</v>
      </c>
      <c r="O225" s="360">
        <f>_xlfn.XLOOKUP($A225,'Total project cost for DCs'!$A$4:$A$111,'Total project cost for DCs'!K$4:K$111,0,0)*_xlfn.XLOOKUP($A225,Drury_beneficiary_allocation!$A$5:$A$104,Drury_beneficiary_allocation!$D$5:$D$104,0,0)</f>
        <v>0</v>
      </c>
      <c r="P225" s="360">
        <f>_xlfn.XLOOKUP($A225,'Total project cost for DCs'!$A$4:$A$111,'Total project cost for DCs'!L$4:L$111,0,0)*_xlfn.XLOOKUP($A225,Drury_beneficiary_allocation!$A$5:$A$104,Drury_beneficiary_allocation!$D$5:$D$104,0,0)</f>
        <v>0</v>
      </c>
      <c r="Q225" s="360">
        <f>_xlfn.XLOOKUP($A225,'Total project cost for DCs'!$A$4:$A$111,'Total project cost for DCs'!M$4:M$111,0,0)*_xlfn.XLOOKUP($A225,Drury_beneficiary_allocation!$A$5:$A$104,Drury_beneficiary_allocation!$D$5:$D$104,0,0)</f>
        <v>0</v>
      </c>
      <c r="R225" s="360">
        <f>_xlfn.XLOOKUP($A225,'Total project cost for DCs'!$A$4:$A$111,'Total project cost for DCs'!N$4:N$111,0,0)*_xlfn.XLOOKUP($A225,Drury_beneficiary_allocation!$A$5:$A$104,Drury_beneficiary_allocation!$D$5:$D$104,0,0)</f>
        <v>0</v>
      </c>
      <c r="S225" s="360">
        <f>_xlfn.XLOOKUP($A225,'Total project cost for DCs'!$A$4:$A$111,'Total project cost for DCs'!O$4:O$111,0,0)*_xlfn.XLOOKUP($A225,Drury_beneficiary_allocation!$A$5:$A$104,Drury_beneficiary_allocation!$D$5:$D$104,0,0)</f>
        <v>0</v>
      </c>
      <c r="T225" s="360">
        <f>_xlfn.XLOOKUP($A225,'Total project cost for DCs'!$A$4:$A$111,'Total project cost for DCs'!P$4:P$111,0,0)*_xlfn.XLOOKUP($A225,Drury_beneficiary_allocation!$A$5:$A$104,Drury_beneficiary_allocation!$D$5:$D$104,0,0)</f>
        <v>0</v>
      </c>
      <c r="U225" s="360">
        <f>_xlfn.XLOOKUP($A225,'Total project cost for DCs'!$A$4:$A$111,'Total project cost for DCs'!Q$4:Q$111,0,0)*_xlfn.XLOOKUP($A225,Drury_beneficiary_allocation!$A$5:$A$104,Drury_beneficiary_allocation!$D$5:$D$104,0,0)</f>
        <v>0</v>
      </c>
      <c r="V225" s="360">
        <f>_xlfn.XLOOKUP($A225,'Total project cost for DCs'!$A$4:$A$111,'Total project cost for DCs'!R$4:R$111,0,0)*_xlfn.XLOOKUP($A225,Drury_beneficiary_allocation!$A$5:$A$104,Drury_beneficiary_allocation!$D$5:$D$104,0,0)</f>
        <v>0</v>
      </c>
      <c r="W225" s="360">
        <f>_xlfn.XLOOKUP($A225,'Total project cost for DCs'!$A$4:$A$111,'Total project cost for DCs'!S$4:S$111,0,0)*_xlfn.XLOOKUP($A225,Drury_beneficiary_allocation!$A$5:$A$104,Drury_beneficiary_allocation!$D$5:$D$104,0,0)</f>
        <v>0</v>
      </c>
      <c r="X225" s="360">
        <f>_xlfn.XLOOKUP($A225,'Total project cost for DCs'!$A$4:$A$111,'Total project cost for DCs'!T$4:T$111,0,0)*_xlfn.XLOOKUP($A225,Drury_beneficiary_allocation!$A$5:$A$104,Drury_beneficiary_allocation!$D$5:$D$104,0,0)</f>
        <v>0</v>
      </c>
      <c r="Y225" s="349">
        <f t="shared" si="23"/>
        <v>0</v>
      </c>
      <c r="Z225" s="349">
        <f t="shared" si="24"/>
        <v>0</v>
      </c>
      <c r="AA225" s="349"/>
      <c r="AB225" s="353">
        <v>0</v>
      </c>
      <c r="AC225" s="354" t="str">
        <f t="shared" si="25"/>
        <v>Arterial</v>
      </c>
      <c r="AD225" s="349"/>
      <c r="AE225" s="349"/>
      <c r="AF225" s="355">
        <f>_xlfn.XLOOKUP(A225,'P1 Date Adjustment'!B:B,'P1 Date Adjustment'!F:F,"not found",0)</f>
        <v>2029</v>
      </c>
      <c r="AG225" s="349">
        <f t="shared" si="26"/>
        <v>0</v>
      </c>
      <c r="AI225" s="360"/>
      <c r="AJ225" s="360"/>
    </row>
    <row r="226" spans="1:36" ht="30" x14ac:dyDescent="0.25">
      <c r="A226" s="129" t="s">
        <v>228</v>
      </c>
      <c r="B226" s="358" t="s">
        <v>229</v>
      </c>
      <c r="C226" s="358" t="str">
        <f>_xlfn.XLOOKUP($A226,'Total project cost for DCs'!A:A,'Total project cost for DCs'!C:C,"Not found",0)</f>
        <v>4-lane urban- upgrade 2-lane arterial with SGA design + intersection improvements (TDM)</v>
      </c>
      <c r="D226" s="355" t="s">
        <v>155</v>
      </c>
      <c r="E226" s="355" t="s">
        <v>231</v>
      </c>
      <c r="H226" s="355" t="s">
        <v>828</v>
      </c>
      <c r="I226" s="359">
        <f>_xlfn.XLOOKUP($H226,DC_growth_AGS!$A$665:$A$673,DC_growth_AGS!$O$665:$O$673,"Not found",0)</f>
        <v>0.83953286703488883</v>
      </c>
      <c r="J226" s="355">
        <v>2050</v>
      </c>
      <c r="K226" s="360">
        <f>_xlfn.XLOOKUP($A226,'Total project cost for DCs'!$A$4:$A$111,'Total project cost for DCs'!G$4:G$111,0,0)*_xlfn.XLOOKUP($A226,Drury_beneficiary_allocation!$A$5:$A$104,Drury_beneficiary_allocation!$D$5:$D$104,0,0)</f>
        <v>0</v>
      </c>
      <c r="L226" s="360">
        <f>_xlfn.XLOOKUP($A226,'Total project cost for DCs'!$A$4:$A$111,'Total project cost for DCs'!H$4:H$111,0,0)*_xlfn.XLOOKUP($A226,Drury_beneficiary_allocation!$A$5:$A$104,Drury_beneficiary_allocation!$D$5:$D$104,0,0)</f>
        <v>0</v>
      </c>
      <c r="M226" s="360">
        <f>_xlfn.XLOOKUP($A226,'Total project cost for DCs'!$A$4:$A$111,'Total project cost for DCs'!I$4:I$111,0,0)*_xlfn.XLOOKUP($A226,Drury_beneficiary_allocation!$A$5:$A$104,Drury_beneficiary_allocation!$D$5:$D$104,0,0)</f>
        <v>0</v>
      </c>
      <c r="N226" s="360">
        <f>_xlfn.XLOOKUP($A226,'Total project cost for DCs'!$A$4:$A$111,'Total project cost for DCs'!J$4:J$111,0,0)*_xlfn.XLOOKUP($A226,Drury_beneficiary_allocation!$A$5:$A$104,Drury_beneficiary_allocation!$D$5:$D$104,0,0)</f>
        <v>0</v>
      </c>
      <c r="O226" s="360">
        <f>_xlfn.XLOOKUP($A226,'Total project cost for DCs'!$A$4:$A$111,'Total project cost for DCs'!K$4:K$111,0,0)*_xlfn.XLOOKUP($A226,Drury_beneficiary_allocation!$A$5:$A$104,Drury_beneficiary_allocation!$D$5:$D$104,0,0)</f>
        <v>0</v>
      </c>
      <c r="P226" s="360">
        <f>_xlfn.XLOOKUP($A226,'Total project cost for DCs'!$A$4:$A$111,'Total project cost for DCs'!L$4:L$111,0,0)*_xlfn.XLOOKUP($A226,Drury_beneficiary_allocation!$A$5:$A$104,Drury_beneficiary_allocation!$D$5:$D$104,0,0)</f>
        <v>0</v>
      </c>
      <c r="Q226" s="360">
        <f>_xlfn.XLOOKUP($A226,'Total project cost for DCs'!$A$4:$A$111,'Total project cost for DCs'!M$4:M$111,0,0)*_xlfn.XLOOKUP($A226,Drury_beneficiary_allocation!$A$5:$A$104,Drury_beneficiary_allocation!$D$5:$D$104,0,0)</f>
        <v>0</v>
      </c>
      <c r="R226" s="360">
        <f>_xlfn.XLOOKUP($A226,'Total project cost for DCs'!$A$4:$A$111,'Total project cost for DCs'!N$4:N$111,0,0)*_xlfn.XLOOKUP($A226,Drury_beneficiary_allocation!$A$5:$A$104,Drury_beneficiary_allocation!$D$5:$D$104,0,0)</f>
        <v>0</v>
      </c>
      <c r="S226" s="360">
        <f>_xlfn.XLOOKUP($A226,'Total project cost for DCs'!$A$4:$A$111,'Total project cost for DCs'!O$4:O$111,0,0)*_xlfn.XLOOKUP($A226,Drury_beneficiary_allocation!$A$5:$A$104,Drury_beneficiary_allocation!$D$5:$D$104,0,0)</f>
        <v>0</v>
      </c>
      <c r="T226" s="360">
        <f>_xlfn.XLOOKUP($A226,'Total project cost for DCs'!$A$4:$A$111,'Total project cost for DCs'!P$4:P$111,0,0)*_xlfn.XLOOKUP($A226,Drury_beneficiary_allocation!$A$5:$A$104,Drury_beneficiary_allocation!$D$5:$D$104,0,0)</f>
        <v>0</v>
      </c>
      <c r="U226" s="360">
        <f>_xlfn.XLOOKUP($A226,'Total project cost for DCs'!$A$4:$A$111,'Total project cost for DCs'!Q$4:Q$111,0,0)*_xlfn.XLOOKUP($A226,Drury_beneficiary_allocation!$A$5:$A$104,Drury_beneficiary_allocation!$D$5:$D$104,0,0)</f>
        <v>0</v>
      </c>
      <c r="V226" s="360">
        <f>_xlfn.XLOOKUP($A226,'Total project cost for DCs'!$A$4:$A$111,'Total project cost for DCs'!R$4:R$111,0,0)*_xlfn.XLOOKUP($A226,Drury_beneficiary_allocation!$A$5:$A$104,Drury_beneficiary_allocation!$D$5:$D$104,0,0)</f>
        <v>0</v>
      </c>
      <c r="W226" s="360">
        <f>_xlfn.XLOOKUP($A226,'Total project cost for DCs'!$A$4:$A$111,'Total project cost for DCs'!S$4:S$111,0,0)*_xlfn.XLOOKUP($A226,Drury_beneficiary_allocation!$A$5:$A$104,Drury_beneficiary_allocation!$D$5:$D$104,0,0)</f>
        <v>0</v>
      </c>
      <c r="X226" s="360">
        <f>_xlfn.XLOOKUP($A226,'Total project cost for DCs'!$A$4:$A$111,'Total project cost for DCs'!T$4:T$111,0,0)*_xlfn.XLOOKUP($A226,Drury_beneficiary_allocation!$A$5:$A$104,Drury_beneficiary_allocation!$D$5:$D$104,0,0)</f>
        <v>0</v>
      </c>
      <c r="Y226" s="349">
        <f t="shared" si="23"/>
        <v>0</v>
      </c>
      <c r="Z226" s="349">
        <f t="shared" si="24"/>
        <v>0</v>
      </c>
      <c r="AA226" s="349"/>
      <c r="AB226" s="353">
        <v>0</v>
      </c>
      <c r="AC226" s="354" t="str">
        <f t="shared" si="25"/>
        <v>Arterial</v>
      </c>
      <c r="AD226" s="349"/>
      <c r="AE226" s="349"/>
      <c r="AF226" s="355">
        <f>_xlfn.XLOOKUP(A226,'P1 Date Adjustment'!B:B,'P1 Date Adjustment'!F:F,"not found",0)</f>
        <v>2050</v>
      </c>
      <c r="AG226" s="349">
        <f t="shared" si="26"/>
        <v>0</v>
      </c>
      <c r="AI226" s="360"/>
      <c r="AJ226" s="360"/>
    </row>
    <row r="227" spans="1:36" ht="45" x14ac:dyDescent="0.25">
      <c r="A227" s="129" t="s">
        <v>234</v>
      </c>
      <c r="B227" s="358" t="s">
        <v>235</v>
      </c>
      <c r="C227" s="358" t="str">
        <f>_xlfn.XLOOKUP($A227,'Total project cost for DCs'!A:A,'Total project cost for DCs'!C:C,"Not found",0)</f>
        <v>2-lane urban (New Road connection to Quarry Road with active modes on both sides + intersection improvements)</v>
      </c>
      <c r="D227" s="355" t="s">
        <v>155</v>
      </c>
      <c r="E227" s="355" t="s">
        <v>223</v>
      </c>
      <c r="H227" s="355" t="s">
        <v>828</v>
      </c>
      <c r="I227" s="359">
        <f>_xlfn.XLOOKUP($H227,DC_growth_AGS!$A$665:$A$673,DC_growth_AGS!$O$665:$O$673,"Not found",0)</f>
        <v>0.83953286703488883</v>
      </c>
      <c r="J227" s="355">
        <v>2035</v>
      </c>
      <c r="K227" s="360">
        <f>_xlfn.XLOOKUP($A227,'Total project cost for DCs'!$A$4:$A$111,'Total project cost for DCs'!G$4:G$111,0,0)*_xlfn.XLOOKUP($A227,Drury_beneficiary_allocation!$A$5:$A$104,Drury_beneficiary_allocation!$D$5:$D$104,0,0)</f>
        <v>0</v>
      </c>
      <c r="L227" s="360">
        <f>_xlfn.XLOOKUP($A227,'Total project cost for DCs'!$A$4:$A$111,'Total project cost for DCs'!H$4:H$111,0,0)*_xlfn.XLOOKUP($A227,Drury_beneficiary_allocation!$A$5:$A$104,Drury_beneficiary_allocation!$D$5:$D$104,0,0)</f>
        <v>0</v>
      </c>
      <c r="M227" s="360">
        <f>_xlfn.XLOOKUP($A227,'Total project cost for DCs'!$A$4:$A$111,'Total project cost for DCs'!I$4:I$111,0,0)*_xlfn.XLOOKUP($A227,Drury_beneficiary_allocation!$A$5:$A$104,Drury_beneficiary_allocation!$D$5:$D$104,0,0)</f>
        <v>0</v>
      </c>
      <c r="N227" s="360">
        <f>_xlfn.XLOOKUP($A227,'Total project cost for DCs'!$A$4:$A$111,'Total project cost for DCs'!J$4:J$111,0,0)*_xlfn.XLOOKUP($A227,Drury_beneficiary_allocation!$A$5:$A$104,Drury_beneficiary_allocation!$D$5:$D$104,0,0)</f>
        <v>0</v>
      </c>
      <c r="O227" s="360">
        <f>_xlfn.XLOOKUP($A227,'Total project cost for DCs'!$A$4:$A$111,'Total project cost for DCs'!K$4:K$111,0,0)*_xlfn.XLOOKUP($A227,Drury_beneficiary_allocation!$A$5:$A$104,Drury_beneficiary_allocation!$D$5:$D$104,0,0)</f>
        <v>0</v>
      </c>
      <c r="P227" s="360">
        <f>_xlfn.XLOOKUP($A227,'Total project cost for DCs'!$A$4:$A$111,'Total project cost for DCs'!L$4:L$111,0,0)*_xlfn.XLOOKUP($A227,Drury_beneficiary_allocation!$A$5:$A$104,Drury_beneficiary_allocation!$D$5:$D$104,0,0)</f>
        <v>0</v>
      </c>
      <c r="Q227" s="360">
        <f>_xlfn.XLOOKUP($A227,'Total project cost for DCs'!$A$4:$A$111,'Total project cost for DCs'!M$4:M$111,0,0)*_xlfn.XLOOKUP($A227,Drury_beneficiary_allocation!$A$5:$A$104,Drury_beneficiary_allocation!$D$5:$D$104,0,0)</f>
        <v>0</v>
      </c>
      <c r="R227" s="360">
        <f>_xlfn.XLOOKUP($A227,'Total project cost for DCs'!$A$4:$A$111,'Total project cost for DCs'!N$4:N$111,0,0)*_xlfn.XLOOKUP($A227,Drury_beneficiary_allocation!$A$5:$A$104,Drury_beneficiary_allocation!$D$5:$D$104,0,0)</f>
        <v>0</v>
      </c>
      <c r="S227" s="360">
        <f>_xlfn.XLOOKUP($A227,'Total project cost for DCs'!$A$4:$A$111,'Total project cost for DCs'!O$4:O$111,0,0)*_xlfn.XLOOKUP($A227,Drury_beneficiary_allocation!$A$5:$A$104,Drury_beneficiary_allocation!$D$5:$D$104,0,0)</f>
        <v>0</v>
      </c>
      <c r="T227" s="360">
        <f>_xlfn.XLOOKUP($A227,'Total project cost for DCs'!$A$4:$A$111,'Total project cost for DCs'!P$4:P$111,0,0)*_xlfn.XLOOKUP($A227,Drury_beneficiary_allocation!$A$5:$A$104,Drury_beneficiary_allocation!$D$5:$D$104,0,0)</f>
        <v>0</v>
      </c>
      <c r="U227" s="360">
        <f>_xlfn.XLOOKUP($A227,'Total project cost for DCs'!$A$4:$A$111,'Total project cost for DCs'!Q$4:Q$111,0,0)*_xlfn.XLOOKUP($A227,Drury_beneficiary_allocation!$A$5:$A$104,Drury_beneficiary_allocation!$D$5:$D$104,0,0)</f>
        <v>0</v>
      </c>
      <c r="V227" s="360">
        <f>_xlfn.XLOOKUP($A227,'Total project cost for DCs'!$A$4:$A$111,'Total project cost for DCs'!R$4:R$111,0,0)*_xlfn.XLOOKUP($A227,Drury_beneficiary_allocation!$A$5:$A$104,Drury_beneficiary_allocation!$D$5:$D$104,0,0)</f>
        <v>0</v>
      </c>
      <c r="W227" s="360">
        <f>_xlfn.XLOOKUP($A227,'Total project cost for DCs'!$A$4:$A$111,'Total project cost for DCs'!S$4:S$111,0,0)*_xlfn.XLOOKUP($A227,Drury_beneficiary_allocation!$A$5:$A$104,Drury_beneficiary_allocation!$D$5:$D$104,0,0)</f>
        <v>0</v>
      </c>
      <c r="X227" s="360">
        <f>_xlfn.XLOOKUP($A227,'Total project cost for DCs'!$A$4:$A$111,'Total project cost for DCs'!T$4:T$111,0,0)*_xlfn.XLOOKUP($A227,Drury_beneficiary_allocation!$A$5:$A$104,Drury_beneficiary_allocation!$D$5:$D$104,0,0)</f>
        <v>0</v>
      </c>
      <c r="Y227" s="349">
        <f t="shared" si="23"/>
        <v>0</v>
      </c>
      <c r="Z227" s="349">
        <f t="shared" si="24"/>
        <v>0</v>
      </c>
      <c r="AA227" s="349"/>
      <c r="AB227" s="353">
        <v>0</v>
      </c>
      <c r="AC227" s="354" t="str">
        <f t="shared" si="25"/>
        <v>Collector</v>
      </c>
      <c r="AD227" s="349"/>
      <c r="AE227" s="349"/>
      <c r="AF227" s="355">
        <f>_xlfn.XLOOKUP(A227,'P1 Date Adjustment'!B:B,'P1 Date Adjustment'!F:F,"not found",0)</f>
        <v>2035</v>
      </c>
      <c r="AG227" s="349">
        <f t="shared" si="26"/>
        <v>0</v>
      </c>
      <c r="AI227" s="360"/>
      <c r="AJ227" s="360"/>
    </row>
    <row r="228" spans="1:36" ht="30" x14ac:dyDescent="0.25">
      <c r="A228" s="129" t="s">
        <v>237</v>
      </c>
      <c r="B228" s="358" t="s">
        <v>238</v>
      </c>
      <c r="C228" s="358" t="str">
        <f>_xlfn.XLOOKUP($A228,'Total project cost for DCs'!A:A,'Total project cost for DCs'!C:C,"Not found",0)</f>
        <v>2-lane urban (upgrade existing road layout with active modes on both sides + intersection improvements)</v>
      </c>
      <c r="D228" s="355" t="s">
        <v>155</v>
      </c>
      <c r="E228" s="355" t="s">
        <v>199</v>
      </c>
      <c r="H228" s="355" t="s">
        <v>828</v>
      </c>
      <c r="I228" s="359">
        <f>_xlfn.XLOOKUP($H228,DC_growth_AGS!$A$665:$A$673,DC_growth_AGS!$O$665:$O$673,"Not found",0)</f>
        <v>0.83953286703488883</v>
      </c>
      <c r="J228" s="355">
        <v>2033</v>
      </c>
      <c r="K228" s="360">
        <f>_xlfn.XLOOKUP($A228,'Total project cost for DCs'!$A$4:$A$111,'Total project cost for DCs'!G$4:G$111,0,0)*_xlfn.XLOOKUP($A228,Drury_beneficiary_allocation!$A$5:$A$104,Drury_beneficiary_allocation!$D$5:$D$104,0,0)</f>
        <v>0</v>
      </c>
      <c r="L228" s="360">
        <f>_xlfn.XLOOKUP($A228,'Total project cost for DCs'!$A$4:$A$111,'Total project cost for DCs'!H$4:H$111,0,0)*_xlfn.XLOOKUP($A228,Drury_beneficiary_allocation!$A$5:$A$104,Drury_beneficiary_allocation!$D$5:$D$104,0,0)</f>
        <v>0</v>
      </c>
      <c r="M228" s="360">
        <f>_xlfn.XLOOKUP($A228,'Total project cost for DCs'!$A$4:$A$111,'Total project cost for DCs'!I$4:I$111,0,0)*_xlfn.XLOOKUP($A228,Drury_beneficiary_allocation!$A$5:$A$104,Drury_beneficiary_allocation!$D$5:$D$104,0,0)</f>
        <v>0</v>
      </c>
      <c r="N228" s="360">
        <f>_xlfn.XLOOKUP($A228,'Total project cost for DCs'!$A$4:$A$111,'Total project cost for DCs'!J$4:J$111,0,0)*_xlfn.XLOOKUP($A228,Drury_beneficiary_allocation!$A$5:$A$104,Drury_beneficiary_allocation!$D$5:$D$104,0,0)</f>
        <v>0</v>
      </c>
      <c r="O228" s="360">
        <f>_xlfn.XLOOKUP($A228,'Total project cost for DCs'!$A$4:$A$111,'Total project cost for DCs'!K$4:K$111,0,0)*_xlfn.XLOOKUP($A228,Drury_beneficiary_allocation!$A$5:$A$104,Drury_beneficiary_allocation!$D$5:$D$104,0,0)</f>
        <v>0</v>
      </c>
      <c r="P228" s="360">
        <f>_xlfn.XLOOKUP($A228,'Total project cost for DCs'!$A$4:$A$111,'Total project cost for DCs'!L$4:L$111,0,0)*_xlfn.XLOOKUP($A228,Drury_beneficiary_allocation!$A$5:$A$104,Drury_beneficiary_allocation!$D$5:$D$104,0,0)</f>
        <v>0</v>
      </c>
      <c r="Q228" s="360">
        <f>_xlfn.XLOOKUP($A228,'Total project cost for DCs'!$A$4:$A$111,'Total project cost for DCs'!M$4:M$111,0,0)*_xlfn.XLOOKUP($A228,Drury_beneficiary_allocation!$A$5:$A$104,Drury_beneficiary_allocation!$D$5:$D$104,0,0)</f>
        <v>0</v>
      </c>
      <c r="R228" s="360">
        <f>_xlfn.XLOOKUP($A228,'Total project cost for DCs'!$A$4:$A$111,'Total project cost for DCs'!N$4:N$111,0,0)*_xlfn.XLOOKUP($A228,Drury_beneficiary_allocation!$A$5:$A$104,Drury_beneficiary_allocation!$D$5:$D$104,0,0)</f>
        <v>0</v>
      </c>
      <c r="S228" s="360">
        <f>_xlfn.XLOOKUP($A228,'Total project cost for DCs'!$A$4:$A$111,'Total project cost for DCs'!O$4:O$111,0,0)*_xlfn.XLOOKUP($A228,Drury_beneficiary_allocation!$A$5:$A$104,Drury_beneficiary_allocation!$D$5:$D$104,0,0)</f>
        <v>0</v>
      </c>
      <c r="T228" s="360">
        <f>_xlfn.XLOOKUP($A228,'Total project cost for DCs'!$A$4:$A$111,'Total project cost for DCs'!P$4:P$111,0,0)*_xlfn.XLOOKUP($A228,Drury_beneficiary_allocation!$A$5:$A$104,Drury_beneficiary_allocation!$D$5:$D$104,0,0)</f>
        <v>0</v>
      </c>
      <c r="U228" s="360">
        <f>_xlfn.XLOOKUP($A228,'Total project cost for DCs'!$A$4:$A$111,'Total project cost for DCs'!Q$4:Q$111,0,0)*_xlfn.XLOOKUP($A228,Drury_beneficiary_allocation!$A$5:$A$104,Drury_beneficiary_allocation!$D$5:$D$104,0,0)</f>
        <v>0</v>
      </c>
      <c r="V228" s="360">
        <f>_xlfn.XLOOKUP($A228,'Total project cost for DCs'!$A$4:$A$111,'Total project cost for DCs'!R$4:R$111,0,0)*_xlfn.XLOOKUP($A228,Drury_beneficiary_allocation!$A$5:$A$104,Drury_beneficiary_allocation!$D$5:$D$104,0,0)</f>
        <v>0</v>
      </c>
      <c r="W228" s="360">
        <f>_xlfn.XLOOKUP($A228,'Total project cost for DCs'!$A$4:$A$111,'Total project cost for DCs'!S$4:S$111,0,0)*_xlfn.XLOOKUP($A228,Drury_beneficiary_allocation!$A$5:$A$104,Drury_beneficiary_allocation!$D$5:$D$104,0,0)</f>
        <v>0</v>
      </c>
      <c r="X228" s="360">
        <f>_xlfn.XLOOKUP($A228,'Total project cost for DCs'!$A$4:$A$111,'Total project cost for DCs'!T$4:T$111,0,0)*_xlfn.XLOOKUP($A228,Drury_beneficiary_allocation!$A$5:$A$104,Drury_beneficiary_allocation!$D$5:$D$104,0,0)</f>
        <v>0</v>
      </c>
      <c r="Y228" s="349">
        <f t="shared" si="23"/>
        <v>0</v>
      </c>
      <c r="Z228" s="349">
        <f t="shared" si="24"/>
        <v>0</v>
      </c>
      <c r="AA228" s="349"/>
      <c r="AB228" s="353">
        <v>0</v>
      </c>
      <c r="AC228" s="354" t="str">
        <f t="shared" si="25"/>
        <v>Collector</v>
      </c>
      <c r="AD228" s="349"/>
      <c r="AE228" s="349"/>
      <c r="AF228" s="355">
        <f>_xlfn.XLOOKUP(A228,'P1 Date Adjustment'!B:B,'P1 Date Adjustment'!F:F,"not found",0)</f>
        <v>2033</v>
      </c>
      <c r="AG228" s="349">
        <f t="shared" si="26"/>
        <v>0</v>
      </c>
      <c r="AI228" s="360"/>
      <c r="AJ228" s="360"/>
    </row>
    <row r="229" spans="1:36" ht="30" x14ac:dyDescent="0.25">
      <c r="A229" s="129" t="s">
        <v>246</v>
      </c>
      <c r="B229" s="358" t="s">
        <v>247</v>
      </c>
      <c r="C229" s="358" t="str">
        <f>_xlfn.XLOOKUP($A229,'Total project cost for DCs'!A:A,'Total project cost for DCs'!C:C,"Not found",0)</f>
        <v>4-lane urban- upgrade 2-lane urban with active modes on both sides (SGA design)</v>
      </c>
      <c r="D229" s="355" t="s">
        <v>155</v>
      </c>
      <c r="E229" s="355" t="s">
        <v>157</v>
      </c>
      <c r="H229" s="355" t="s">
        <v>828</v>
      </c>
      <c r="I229" s="359">
        <f>_xlfn.XLOOKUP($H229,DC_growth_AGS!$A$665:$A$673,DC_growth_AGS!$O$665:$O$673,"Not found",0)</f>
        <v>0.83953286703488883</v>
      </c>
      <c r="J229" s="355">
        <v>2050</v>
      </c>
      <c r="K229" s="360">
        <f>_xlfn.XLOOKUP($A229,'Total project cost for DCs'!$A$4:$A$111,'Total project cost for DCs'!G$4:G$111,0,0)*_xlfn.XLOOKUP($A229,Drury_beneficiary_allocation!$A$5:$A$104,Drury_beneficiary_allocation!$D$5:$D$104,0,0)</f>
        <v>0</v>
      </c>
      <c r="L229" s="360">
        <f>_xlfn.XLOOKUP($A229,'Total project cost for DCs'!$A$4:$A$111,'Total project cost for DCs'!H$4:H$111,0,0)*_xlfn.XLOOKUP($A229,Drury_beneficiary_allocation!$A$5:$A$104,Drury_beneficiary_allocation!$D$5:$D$104,0,0)</f>
        <v>0</v>
      </c>
      <c r="M229" s="360">
        <f>_xlfn.XLOOKUP($A229,'Total project cost for DCs'!$A$4:$A$111,'Total project cost for DCs'!I$4:I$111,0,0)*_xlfn.XLOOKUP($A229,Drury_beneficiary_allocation!$A$5:$A$104,Drury_beneficiary_allocation!$D$5:$D$104,0,0)</f>
        <v>0</v>
      </c>
      <c r="N229" s="360">
        <f>_xlfn.XLOOKUP($A229,'Total project cost for DCs'!$A$4:$A$111,'Total project cost for DCs'!J$4:J$111,0,0)*_xlfn.XLOOKUP($A229,Drury_beneficiary_allocation!$A$5:$A$104,Drury_beneficiary_allocation!$D$5:$D$104,0,0)</f>
        <v>0</v>
      </c>
      <c r="O229" s="360">
        <f>_xlfn.XLOOKUP($A229,'Total project cost for DCs'!$A$4:$A$111,'Total project cost for DCs'!K$4:K$111,0,0)*_xlfn.XLOOKUP($A229,Drury_beneficiary_allocation!$A$5:$A$104,Drury_beneficiary_allocation!$D$5:$D$104,0,0)</f>
        <v>0</v>
      </c>
      <c r="P229" s="360">
        <f>_xlfn.XLOOKUP($A229,'Total project cost for DCs'!$A$4:$A$111,'Total project cost for DCs'!L$4:L$111,0,0)*_xlfn.XLOOKUP($A229,Drury_beneficiary_allocation!$A$5:$A$104,Drury_beneficiary_allocation!$D$5:$D$104,0,0)</f>
        <v>0</v>
      </c>
      <c r="Q229" s="360">
        <f>_xlfn.XLOOKUP($A229,'Total project cost for DCs'!$A$4:$A$111,'Total project cost for DCs'!M$4:M$111,0,0)*_xlfn.XLOOKUP($A229,Drury_beneficiary_allocation!$A$5:$A$104,Drury_beneficiary_allocation!$D$5:$D$104,0,0)</f>
        <v>0</v>
      </c>
      <c r="R229" s="360">
        <f>_xlfn.XLOOKUP($A229,'Total project cost for DCs'!$A$4:$A$111,'Total project cost for DCs'!N$4:N$111,0,0)*_xlfn.XLOOKUP($A229,Drury_beneficiary_allocation!$A$5:$A$104,Drury_beneficiary_allocation!$D$5:$D$104,0,0)</f>
        <v>0</v>
      </c>
      <c r="S229" s="360">
        <f>_xlfn.XLOOKUP($A229,'Total project cost for DCs'!$A$4:$A$111,'Total project cost for DCs'!O$4:O$111,0,0)*_xlfn.XLOOKUP($A229,Drury_beneficiary_allocation!$A$5:$A$104,Drury_beneficiary_allocation!$D$5:$D$104,0,0)</f>
        <v>0</v>
      </c>
      <c r="T229" s="360">
        <f>_xlfn.XLOOKUP($A229,'Total project cost for DCs'!$A$4:$A$111,'Total project cost for DCs'!P$4:P$111,0,0)*_xlfn.XLOOKUP($A229,Drury_beneficiary_allocation!$A$5:$A$104,Drury_beneficiary_allocation!$D$5:$D$104,0,0)</f>
        <v>0</v>
      </c>
      <c r="U229" s="360">
        <f>_xlfn.XLOOKUP($A229,'Total project cost for DCs'!$A$4:$A$111,'Total project cost for DCs'!Q$4:Q$111,0,0)*_xlfn.XLOOKUP($A229,Drury_beneficiary_allocation!$A$5:$A$104,Drury_beneficiary_allocation!$D$5:$D$104,0,0)</f>
        <v>0</v>
      </c>
      <c r="V229" s="360">
        <f>_xlfn.XLOOKUP($A229,'Total project cost for DCs'!$A$4:$A$111,'Total project cost for DCs'!R$4:R$111,0,0)*_xlfn.XLOOKUP($A229,Drury_beneficiary_allocation!$A$5:$A$104,Drury_beneficiary_allocation!$D$5:$D$104,0,0)</f>
        <v>0</v>
      </c>
      <c r="W229" s="360">
        <f>_xlfn.XLOOKUP($A229,'Total project cost for DCs'!$A$4:$A$111,'Total project cost for DCs'!S$4:S$111,0,0)*_xlfn.XLOOKUP($A229,Drury_beneficiary_allocation!$A$5:$A$104,Drury_beneficiary_allocation!$D$5:$D$104,0,0)</f>
        <v>0</v>
      </c>
      <c r="X229" s="360">
        <f>_xlfn.XLOOKUP($A229,'Total project cost for DCs'!$A$4:$A$111,'Total project cost for DCs'!T$4:T$111,0,0)*_xlfn.XLOOKUP($A229,Drury_beneficiary_allocation!$A$5:$A$104,Drury_beneficiary_allocation!$D$5:$D$104,0,0)</f>
        <v>0</v>
      </c>
      <c r="Y229" s="349">
        <f t="shared" si="23"/>
        <v>0</v>
      </c>
      <c r="Z229" s="349">
        <f t="shared" si="24"/>
        <v>0</v>
      </c>
      <c r="AA229" s="349"/>
      <c r="AB229" s="353">
        <v>0</v>
      </c>
      <c r="AC229" s="354" t="str">
        <f t="shared" si="25"/>
        <v>Arterial</v>
      </c>
      <c r="AD229" s="349"/>
      <c r="AE229" s="349"/>
      <c r="AF229" s="355">
        <f>_xlfn.XLOOKUP(A229,'P1 Date Adjustment'!B:B,'P1 Date Adjustment'!F:F,"not found",0)</f>
        <v>2050</v>
      </c>
      <c r="AG229" s="349">
        <f t="shared" si="26"/>
        <v>0</v>
      </c>
      <c r="AI229" s="360"/>
      <c r="AJ229" s="360"/>
    </row>
    <row r="230" spans="1:36" ht="45" x14ac:dyDescent="0.25">
      <c r="A230" s="129" t="s">
        <v>259</v>
      </c>
      <c r="B230" s="358" t="s">
        <v>260</v>
      </c>
      <c r="C230" s="358" t="str">
        <f>_xlfn.XLOOKUP($A230,'Total project cost for DCs'!A:A,'Total project cost for DCs'!C:C,"Not found",0)</f>
        <v>Active mode upgrades- existing road layout with active modes on both sides + intersection upgrades for active mode crossing</v>
      </c>
      <c r="D230" s="355" t="s">
        <v>155</v>
      </c>
      <c r="E230" s="355" t="s">
        <v>199</v>
      </c>
      <c r="H230" s="355" t="s">
        <v>828</v>
      </c>
      <c r="I230" s="359">
        <f>_xlfn.XLOOKUP($H230,DC_growth_AGS!$A$665:$A$673,DC_growth_AGS!$O$665:$O$673,"Not found",0)</f>
        <v>0.83953286703488883</v>
      </c>
      <c r="J230" s="355">
        <v>2035</v>
      </c>
      <c r="K230" s="360">
        <f>_xlfn.XLOOKUP($A230,'Total project cost for DCs'!$A$4:$A$111,'Total project cost for DCs'!G$4:G$111,0,0)*_xlfn.XLOOKUP($A230,Drury_beneficiary_allocation!$A$5:$A$104,Drury_beneficiary_allocation!$D$5:$D$104,0,0)</f>
        <v>0</v>
      </c>
      <c r="L230" s="360">
        <f>_xlfn.XLOOKUP($A230,'Total project cost for DCs'!$A$4:$A$111,'Total project cost for DCs'!H$4:H$111,0,0)*_xlfn.XLOOKUP($A230,Drury_beneficiary_allocation!$A$5:$A$104,Drury_beneficiary_allocation!$D$5:$D$104,0,0)</f>
        <v>0</v>
      </c>
      <c r="M230" s="360">
        <f>_xlfn.XLOOKUP($A230,'Total project cost for DCs'!$A$4:$A$111,'Total project cost for DCs'!I$4:I$111,0,0)*_xlfn.XLOOKUP($A230,Drury_beneficiary_allocation!$A$5:$A$104,Drury_beneficiary_allocation!$D$5:$D$104,0,0)</f>
        <v>0</v>
      </c>
      <c r="N230" s="360">
        <f>_xlfn.XLOOKUP($A230,'Total project cost for DCs'!$A$4:$A$111,'Total project cost for DCs'!J$4:J$111,0,0)*_xlfn.XLOOKUP($A230,Drury_beneficiary_allocation!$A$5:$A$104,Drury_beneficiary_allocation!$D$5:$D$104,0,0)</f>
        <v>0</v>
      </c>
      <c r="O230" s="360">
        <f>_xlfn.XLOOKUP($A230,'Total project cost for DCs'!$A$4:$A$111,'Total project cost for DCs'!K$4:K$111,0,0)*_xlfn.XLOOKUP($A230,Drury_beneficiary_allocation!$A$5:$A$104,Drury_beneficiary_allocation!$D$5:$D$104,0,0)</f>
        <v>0</v>
      </c>
      <c r="P230" s="360">
        <f>_xlfn.XLOOKUP($A230,'Total project cost for DCs'!$A$4:$A$111,'Total project cost for DCs'!L$4:L$111,0,0)*_xlfn.XLOOKUP($A230,Drury_beneficiary_allocation!$A$5:$A$104,Drury_beneficiary_allocation!$D$5:$D$104,0,0)</f>
        <v>0</v>
      </c>
      <c r="Q230" s="360">
        <f>_xlfn.XLOOKUP($A230,'Total project cost for DCs'!$A$4:$A$111,'Total project cost for DCs'!M$4:M$111,0,0)*_xlfn.XLOOKUP($A230,Drury_beneficiary_allocation!$A$5:$A$104,Drury_beneficiary_allocation!$D$5:$D$104,0,0)</f>
        <v>0</v>
      </c>
      <c r="R230" s="360">
        <f>_xlfn.XLOOKUP($A230,'Total project cost for DCs'!$A$4:$A$111,'Total project cost for DCs'!N$4:N$111,0,0)*_xlfn.XLOOKUP($A230,Drury_beneficiary_allocation!$A$5:$A$104,Drury_beneficiary_allocation!$D$5:$D$104,0,0)</f>
        <v>0</v>
      </c>
      <c r="S230" s="360">
        <f>_xlfn.XLOOKUP($A230,'Total project cost for DCs'!$A$4:$A$111,'Total project cost for DCs'!O$4:O$111,0,0)*_xlfn.XLOOKUP($A230,Drury_beneficiary_allocation!$A$5:$A$104,Drury_beneficiary_allocation!$D$5:$D$104,0,0)</f>
        <v>0</v>
      </c>
      <c r="T230" s="360">
        <f>_xlfn.XLOOKUP($A230,'Total project cost for DCs'!$A$4:$A$111,'Total project cost for DCs'!P$4:P$111,0,0)*_xlfn.XLOOKUP($A230,Drury_beneficiary_allocation!$A$5:$A$104,Drury_beneficiary_allocation!$D$5:$D$104,0,0)</f>
        <v>0</v>
      </c>
      <c r="U230" s="360">
        <f>_xlfn.XLOOKUP($A230,'Total project cost for DCs'!$A$4:$A$111,'Total project cost for DCs'!Q$4:Q$111,0,0)*_xlfn.XLOOKUP($A230,Drury_beneficiary_allocation!$A$5:$A$104,Drury_beneficiary_allocation!$D$5:$D$104,0,0)</f>
        <v>0</v>
      </c>
      <c r="V230" s="360">
        <f>_xlfn.XLOOKUP($A230,'Total project cost for DCs'!$A$4:$A$111,'Total project cost for DCs'!R$4:R$111,0,0)*_xlfn.XLOOKUP($A230,Drury_beneficiary_allocation!$A$5:$A$104,Drury_beneficiary_allocation!$D$5:$D$104,0,0)</f>
        <v>0</v>
      </c>
      <c r="W230" s="360">
        <f>_xlfn.XLOOKUP($A230,'Total project cost for DCs'!$A$4:$A$111,'Total project cost for DCs'!S$4:S$111,0,0)*_xlfn.XLOOKUP($A230,Drury_beneficiary_allocation!$A$5:$A$104,Drury_beneficiary_allocation!$D$5:$D$104,0,0)</f>
        <v>0</v>
      </c>
      <c r="X230" s="360">
        <f>_xlfn.XLOOKUP($A230,'Total project cost for DCs'!$A$4:$A$111,'Total project cost for DCs'!T$4:T$111,0,0)*_xlfn.XLOOKUP($A230,Drury_beneficiary_allocation!$A$5:$A$104,Drury_beneficiary_allocation!$D$5:$D$104,0,0)</f>
        <v>0</v>
      </c>
      <c r="Y230" s="349">
        <f t="shared" si="23"/>
        <v>0</v>
      </c>
      <c r="Z230" s="349">
        <f t="shared" si="24"/>
        <v>0</v>
      </c>
      <c r="AA230" s="349"/>
      <c r="AB230" s="353">
        <v>0</v>
      </c>
      <c r="AC230" s="354" t="str">
        <f t="shared" si="25"/>
        <v>Collector</v>
      </c>
      <c r="AD230" s="349"/>
      <c r="AE230" s="349"/>
      <c r="AF230" s="355">
        <f>_xlfn.XLOOKUP(A230,'P1 Date Adjustment'!B:B,'P1 Date Adjustment'!F:F,"not found",0)</f>
        <v>2035</v>
      </c>
      <c r="AG230" s="349">
        <f t="shared" si="26"/>
        <v>0</v>
      </c>
      <c r="AI230" s="360"/>
      <c r="AJ230" s="360"/>
    </row>
    <row r="231" spans="1:36" ht="45" x14ac:dyDescent="0.25">
      <c r="A231" s="129">
        <v>21</v>
      </c>
      <c r="B231" s="358" t="s">
        <v>262</v>
      </c>
      <c r="C231" s="358" t="str">
        <f>_xlfn.XLOOKUP($A231,'Total project cost for DCs'!A:A,'Total project cost for DCs'!C:C,"Not found",0)</f>
        <v>Active mode upgrades- existing road layout with active modes on both sides + intersection upgrades for active mode crossing</v>
      </c>
      <c r="D231" s="355" t="s">
        <v>155</v>
      </c>
      <c r="E231" s="355" t="s">
        <v>199</v>
      </c>
      <c r="H231" s="355" t="s">
        <v>828</v>
      </c>
      <c r="I231" s="359">
        <f>_xlfn.XLOOKUP($H231,DC_growth_AGS!$A$665:$A$673,DC_growth_AGS!$O$665:$O$673,"Not found",0)</f>
        <v>0.83953286703488883</v>
      </c>
      <c r="J231" s="355">
        <v>2035</v>
      </c>
      <c r="K231" s="360">
        <f>_xlfn.XLOOKUP($A231,'Total project cost for DCs'!$A$4:$A$111,'Total project cost for DCs'!G$4:G$111,0,0)*_xlfn.XLOOKUP($A231,Drury_beneficiary_allocation!$A$5:$A$104,Drury_beneficiary_allocation!$D$5:$D$104,0,0)</f>
        <v>0</v>
      </c>
      <c r="L231" s="360">
        <f>_xlfn.XLOOKUP($A231,'Total project cost for DCs'!$A$4:$A$111,'Total project cost for DCs'!H$4:H$111,0,0)*_xlfn.XLOOKUP($A231,Drury_beneficiary_allocation!$A$5:$A$104,Drury_beneficiary_allocation!$D$5:$D$104,0,0)</f>
        <v>0</v>
      </c>
      <c r="M231" s="360">
        <f>_xlfn.XLOOKUP($A231,'Total project cost for DCs'!$A$4:$A$111,'Total project cost for DCs'!I$4:I$111,0,0)*_xlfn.XLOOKUP($A231,Drury_beneficiary_allocation!$A$5:$A$104,Drury_beneficiary_allocation!$D$5:$D$104,0,0)</f>
        <v>0</v>
      </c>
      <c r="N231" s="360">
        <f>_xlfn.XLOOKUP($A231,'Total project cost for DCs'!$A$4:$A$111,'Total project cost for DCs'!J$4:J$111,0,0)*_xlfn.XLOOKUP($A231,Drury_beneficiary_allocation!$A$5:$A$104,Drury_beneficiary_allocation!$D$5:$D$104,0,0)</f>
        <v>0</v>
      </c>
      <c r="O231" s="360">
        <f>_xlfn.XLOOKUP($A231,'Total project cost for DCs'!$A$4:$A$111,'Total project cost for DCs'!K$4:K$111,0,0)*_xlfn.XLOOKUP($A231,Drury_beneficiary_allocation!$A$5:$A$104,Drury_beneficiary_allocation!$D$5:$D$104,0,0)</f>
        <v>0</v>
      </c>
      <c r="P231" s="360">
        <f>_xlfn.XLOOKUP($A231,'Total project cost for DCs'!$A$4:$A$111,'Total project cost for DCs'!L$4:L$111,0,0)*_xlfn.XLOOKUP($A231,Drury_beneficiary_allocation!$A$5:$A$104,Drury_beneficiary_allocation!$D$5:$D$104,0,0)</f>
        <v>0</v>
      </c>
      <c r="Q231" s="360">
        <f>_xlfn.XLOOKUP($A231,'Total project cost for DCs'!$A$4:$A$111,'Total project cost for DCs'!M$4:M$111,0,0)*_xlfn.XLOOKUP($A231,Drury_beneficiary_allocation!$A$5:$A$104,Drury_beneficiary_allocation!$D$5:$D$104,0,0)</f>
        <v>0</v>
      </c>
      <c r="R231" s="360">
        <f>_xlfn.XLOOKUP($A231,'Total project cost for DCs'!$A$4:$A$111,'Total project cost for DCs'!N$4:N$111,0,0)*_xlfn.XLOOKUP($A231,Drury_beneficiary_allocation!$A$5:$A$104,Drury_beneficiary_allocation!$D$5:$D$104,0,0)</f>
        <v>0</v>
      </c>
      <c r="S231" s="360">
        <f>_xlfn.XLOOKUP($A231,'Total project cost for DCs'!$A$4:$A$111,'Total project cost for DCs'!O$4:O$111,0,0)*_xlfn.XLOOKUP($A231,Drury_beneficiary_allocation!$A$5:$A$104,Drury_beneficiary_allocation!$D$5:$D$104,0,0)</f>
        <v>0</v>
      </c>
      <c r="T231" s="360">
        <f>_xlfn.XLOOKUP($A231,'Total project cost for DCs'!$A$4:$A$111,'Total project cost for DCs'!P$4:P$111,0,0)*_xlfn.XLOOKUP($A231,Drury_beneficiary_allocation!$A$5:$A$104,Drury_beneficiary_allocation!$D$5:$D$104,0,0)</f>
        <v>0</v>
      </c>
      <c r="U231" s="360">
        <f>_xlfn.XLOOKUP($A231,'Total project cost for DCs'!$A$4:$A$111,'Total project cost for DCs'!Q$4:Q$111,0,0)*_xlfn.XLOOKUP($A231,Drury_beneficiary_allocation!$A$5:$A$104,Drury_beneficiary_allocation!$D$5:$D$104,0,0)</f>
        <v>0</v>
      </c>
      <c r="V231" s="360">
        <f>_xlfn.XLOOKUP($A231,'Total project cost for DCs'!$A$4:$A$111,'Total project cost for DCs'!R$4:R$111,0,0)*_xlfn.XLOOKUP($A231,Drury_beneficiary_allocation!$A$5:$A$104,Drury_beneficiary_allocation!$D$5:$D$104,0,0)</f>
        <v>0</v>
      </c>
      <c r="W231" s="360">
        <f>_xlfn.XLOOKUP($A231,'Total project cost for DCs'!$A$4:$A$111,'Total project cost for DCs'!S$4:S$111,0,0)*_xlfn.XLOOKUP($A231,Drury_beneficiary_allocation!$A$5:$A$104,Drury_beneficiary_allocation!$D$5:$D$104,0,0)</f>
        <v>0</v>
      </c>
      <c r="X231" s="360">
        <f>_xlfn.XLOOKUP($A231,'Total project cost for DCs'!$A$4:$A$111,'Total project cost for DCs'!T$4:T$111,0,0)*_xlfn.XLOOKUP($A231,Drury_beneficiary_allocation!$A$5:$A$104,Drury_beneficiary_allocation!$D$5:$D$104,0,0)</f>
        <v>0</v>
      </c>
      <c r="Y231" s="349">
        <f t="shared" si="23"/>
        <v>0</v>
      </c>
      <c r="Z231" s="349">
        <f t="shared" si="24"/>
        <v>0</v>
      </c>
      <c r="AA231" s="349"/>
      <c r="AB231" s="353">
        <v>0</v>
      </c>
      <c r="AC231" s="354" t="str">
        <f t="shared" si="25"/>
        <v>Collector</v>
      </c>
      <c r="AD231" s="349"/>
      <c r="AE231" s="349"/>
      <c r="AF231" s="355">
        <f>_xlfn.XLOOKUP(A231,'P1 Date Adjustment'!B:B,'P1 Date Adjustment'!F:F,"not found",0)</f>
        <v>2035</v>
      </c>
      <c r="AG231" s="349">
        <f t="shared" si="26"/>
        <v>0</v>
      </c>
      <c r="AI231" s="360"/>
      <c r="AJ231" s="360"/>
    </row>
    <row r="232" spans="1:36" x14ac:dyDescent="0.25">
      <c r="A232" s="129">
        <v>22</v>
      </c>
      <c r="B232" s="358" t="s">
        <v>263</v>
      </c>
      <c r="C232" s="358" t="str">
        <f>_xlfn.XLOOKUP($A232,'Total project cost for DCs'!A:A,'Total project cost for DCs'!C:C,"Not found",0)</f>
        <v>Upgrade intersection with active modes facilities(TDM)</v>
      </c>
      <c r="D232" s="355" t="s">
        <v>155</v>
      </c>
      <c r="E232" s="355" t="s">
        <v>223</v>
      </c>
      <c r="H232" s="355" t="s">
        <v>828</v>
      </c>
      <c r="I232" s="359">
        <f>_xlfn.XLOOKUP($H232,DC_growth_AGS!$A$665:$A$673,DC_growth_AGS!$O$665:$O$673,"Not found",0)</f>
        <v>0.83953286703488883</v>
      </c>
      <c r="J232" s="355">
        <v>2033</v>
      </c>
      <c r="K232" s="360">
        <f>_xlfn.XLOOKUP($A232,'Total project cost for DCs'!$A$4:$A$111,'Total project cost for DCs'!G$4:G$111,0,0)*_xlfn.XLOOKUP($A232,Drury_beneficiary_allocation!$A$5:$A$104,Drury_beneficiary_allocation!$D$5:$D$104,0,0)</f>
        <v>0</v>
      </c>
      <c r="L232" s="360">
        <f>_xlfn.XLOOKUP($A232,'Total project cost for DCs'!$A$4:$A$111,'Total project cost for DCs'!H$4:H$111,0,0)*_xlfn.XLOOKUP($A232,Drury_beneficiary_allocation!$A$5:$A$104,Drury_beneficiary_allocation!$D$5:$D$104,0,0)</f>
        <v>0</v>
      </c>
      <c r="M232" s="360">
        <f>_xlfn.XLOOKUP($A232,'Total project cost for DCs'!$A$4:$A$111,'Total project cost for DCs'!I$4:I$111,0,0)*_xlfn.XLOOKUP($A232,Drury_beneficiary_allocation!$A$5:$A$104,Drury_beneficiary_allocation!$D$5:$D$104,0,0)</f>
        <v>0</v>
      </c>
      <c r="N232" s="360">
        <f>_xlfn.XLOOKUP($A232,'Total project cost for DCs'!$A$4:$A$111,'Total project cost for DCs'!J$4:J$111,0,0)*_xlfn.XLOOKUP($A232,Drury_beneficiary_allocation!$A$5:$A$104,Drury_beneficiary_allocation!$D$5:$D$104,0,0)</f>
        <v>0</v>
      </c>
      <c r="O232" s="360">
        <f>_xlfn.XLOOKUP($A232,'Total project cost for DCs'!$A$4:$A$111,'Total project cost for DCs'!K$4:K$111,0,0)*_xlfn.XLOOKUP($A232,Drury_beneficiary_allocation!$A$5:$A$104,Drury_beneficiary_allocation!$D$5:$D$104,0,0)</f>
        <v>0</v>
      </c>
      <c r="P232" s="360">
        <f>_xlfn.XLOOKUP($A232,'Total project cost for DCs'!$A$4:$A$111,'Total project cost for DCs'!L$4:L$111,0,0)*_xlfn.XLOOKUP($A232,Drury_beneficiary_allocation!$A$5:$A$104,Drury_beneficiary_allocation!$D$5:$D$104,0,0)</f>
        <v>0</v>
      </c>
      <c r="Q232" s="360">
        <f>_xlfn.XLOOKUP($A232,'Total project cost for DCs'!$A$4:$A$111,'Total project cost for DCs'!M$4:M$111,0,0)*_xlfn.XLOOKUP($A232,Drury_beneficiary_allocation!$A$5:$A$104,Drury_beneficiary_allocation!$D$5:$D$104,0,0)</f>
        <v>0</v>
      </c>
      <c r="R232" s="360">
        <f>_xlfn.XLOOKUP($A232,'Total project cost for DCs'!$A$4:$A$111,'Total project cost for DCs'!N$4:N$111,0,0)*_xlfn.XLOOKUP($A232,Drury_beneficiary_allocation!$A$5:$A$104,Drury_beneficiary_allocation!$D$5:$D$104,0,0)</f>
        <v>0</v>
      </c>
      <c r="S232" s="360">
        <f>_xlfn.XLOOKUP($A232,'Total project cost for DCs'!$A$4:$A$111,'Total project cost for DCs'!O$4:O$111,0,0)*_xlfn.XLOOKUP($A232,Drury_beneficiary_allocation!$A$5:$A$104,Drury_beneficiary_allocation!$D$5:$D$104,0,0)</f>
        <v>0</v>
      </c>
      <c r="T232" s="360">
        <f>_xlfn.XLOOKUP($A232,'Total project cost for DCs'!$A$4:$A$111,'Total project cost for DCs'!P$4:P$111,0,0)*_xlfn.XLOOKUP($A232,Drury_beneficiary_allocation!$A$5:$A$104,Drury_beneficiary_allocation!$D$5:$D$104,0,0)</f>
        <v>0</v>
      </c>
      <c r="U232" s="360">
        <f>_xlfn.XLOOKUP($A232,'Total project cost for DCs'!$A$4:$A$111,'Total project cost for DCs'!Q$4:Q$111,0,0)*_xlfn.XLOOKUP($A232,Drury_beneficiary_allocation!$A$5:$A$104,Drury_beneficiary_allocation!$D$5:$D$104,0,0)</f>
        <v>0</v>
      </c>
      <c r="V232" s="360">
        <f>_xlfn.XLOOKUP($A232,'Total project cost for DCs'!$A$4:$A$111,'Total project cost for DCs'!R$4:R$111,0,0)*_xlfn.XLOOKUP($A232,Drury_beneficiary_allocation!$A$5:$A$104,Drury_beneficiary_allocation!$D$5:$D$104,0,0)</f>
        <v>0</v>
      </c>
      <c r="W232" s="360">
        <f>_xlfn.XLOOKUP($A232,'Total project cost for DCs'!$A$4:$A$111,'Total project cost for DCs'!S$4:S$111,0,0)*_xlfn.XLOOKUP($A232,Drury_beneficiary_allocation!$A$5:$A$104,Drury_beneficiary_allocation!$D$5:$D$104,0,0)</f>
        <v>0</v>
      </c>
      <c r="X232" s="360">
        <f>_xlfn.XLOOKUP($A232,'Total project cost for DCs'!$A$4:$A$111,'Total project cost for DCs'!T$4:T$111,0,0)*_xlfn.XLOOKUP($A232,Drury_beneficiary_allocation!$A$5:$A$104,Drury_beneficiary_allocation!$D$5:$D$104,0,0)</f>
        <v>0</v>
      </c>
      <c r="Y232" s="349">
        <f t="shared" si="23"/>
        <v>0</v>
      </c>
      <c r="Z232" s="349">
        <f t="shared" si="24"/>
        <v>0</v>
      </c>
      <c r="AA232" s="349"/>
      <c r="AB232" s="353">
        <v>0</v>
      </c>
      <c r="AC232" s="354" t="str">
        <f t="shared" si="25"/>
        <v>Collector</v>
      </c>
      <c r="AD232" s="349"/>
      <c r="AE232" s="349"/>
      <c r="AF232" s="355">
        <f>_xlfn.XLOOKUP(A232,'P1 Date Adjustment'!B:B,'P1 Date Adjustment'!F:F,"not found",0)</f>
        <v>2033</v>
      </c>
      <c r="AG232" s="349">
        <f t="shared" si="26"/>
        <v>0</v>
      </c>
      <c r="AI232" s="360"/>
      <c r="AJ232" s="360"/>
    </row>
    <row r="233" spans="1:36" ht="45" x14ac:dyDescent="0.25">
      <c r="A233" s="129" t="s">
        <v>281</v>
      </c>
      <c r="B233" s="358" t="s">
        <v>282</v>
      </c>
      <c r="C233" s="358" t="str">
        <f>_xlfn.XLOOKUP($A233,'Total project cost for DCs'!A:A,'Total project cost for DCs'!C:C,"Not found",0)</f>
        <v xml:space="preserve">Interim 2-lane – install kerb and channel within existing road corridor with provision of active modes on both sides, 20m cross-section </v>
      </c>
      <c r="D233" s="355" t="s">
        <v>155</v>
      </c>
      <c r="E233" s="355" t="s">
        <v>145</v>
      </c>
      <c r="H233" s="355" t="s">
        <v>828</v>
      </c>
      <c r="I233" s="359">
        <f>_xlfn.XLOOKUP($H233,DC_growth_AGS!$A$665:$A$673,DC_growth_AGS!$O$665:$O$673,"Not found",0)</f>
        <v>0.83953286703488883</v>
      </c>
      <c r="J233" s="355">
        <v>2025</v>
      </c>
      <c r="K233" s="360">
        <f>_xlfn.XLOOKUP($A233,'Total project cost for DCs'!$A$4:$A$111,'Total project cost for DCs'!G$4:G$111,0,0)*_xlfn.XLOOKUP($A233,Drury_beneficiary_allocation!$A$5:$A$104,Drury_beneficiary_allocation!$D$5:$D$104,0,0)</f>
        <v>0</v>
      </c>
      <c r="L233" s="360">
        <f>_xlfn.XLOOKUP($A233,'Total project cost for DCs'!$A$4:$A$111,'Total project cost for DCs'!H$4:H$111,0,0)*_xlfn.XLOOKUP($A233,Drury_beneficiary_allocation!$A$5:$A$104,Drury_beneficiary_allocation!$D$5:$D$104,0,0)</f>
        <v>0</v>
      </c>
      <c r="M233" s="360">
        <f>_xlfn.XLOOKUP($A233,'Total project cost for DCs'!$A$4:$A$111,'Total project cost for DCs'!I$4:I$111,0,0)*_xlfn.XLOOKUP($A233,Drury_beneficiary_allocation!$A$5:$A$104,Drury_beneficiary_allocation!$D$5:$D$104,0,0)</f>
        <v>0</v>
      </c>
      <c r="N233" s="360">
        <f>_xlfn.XLOOKUP($A233,'Total project cost for DCs'!$A$4:$A$111,'Total project cost for DCs'!J$4:J$111,0,0)*_xlfn.XLOOKUP($A233,Drury_beneficiary_allocation!$A$5:$A$104,Drury_beneficiary_allocation!$D$5:$D$104,0,0)</f>
        <v>0</v>
      </c>
      <c r="O233" s="360">
        <f>_xlfn.XLOOKUP($A233,'Total project cost for DCs'!$A$4:$A$111,'Total project cost for DCs'!K$4:K$111,0,0)*_xlfn.XLOOKUP($A233,Drury_beneficiary_allocation!$A$5:$A$104,Drury_beneficiary_allocation!$D$5:$D$104,0,0)</f>
        <v>0</v>
      </c>
      <c r="P233" s="360">
        <f>_xlfn.XLOOKUP($A233,'Total project cost for DCs'!$A$4:$A$111,'Total project cost for DCs'!L$4:L$111,0,0)*_xlfn.XLOOKUP($A233,Drury_beneficiary_allocation!$A$5:$A$104,Drury_beneficiary_allocation!$D$5:$D$104,0,0)</f>
        <v>0</v>
      </c>
      <c r="Q233" s="360">
        <f>_xlfn.XLOOKUP($A233,'Total project cost for DCs'!$A$4:$A$111,'Total project cost for DCs'!M$4:M$111,0,0)*_xlfn.XLOOKUP($A233,Drury_beneficiary_allocation!$A$5:$A$104,Drury_beneficiary_allocation!$D$5:$D$104,0,0)</f>
        <v>0</v>
      </c>
      <c r="R233" s="360">
        <f>_xlfn.XLOOKUP($A233,'Total project cost for DCs'!$A$4:$A$111,'Total project cost for DCs'!N$4:N$111,0,0)*_xlfn.XLOOKUP($A233,Drury_beneficiary_allocation!$A$5:$A$104,Drury_beneficiary_allocation!$D$5:$D$104,0,0)</f>
        <v>0</v>
      </c>
      <c r="S233" s="360">
        <f>_xlfn.XLOOKUP($A233,'Total project cost for DCs'!$A$4:$A$111,'Total project cost for DCs'!O$4:O$111,0,0)*_xlfn.XLOOKUP($A233,Drury_beneficiary_allocation!$A$5:$A$104,Drury_beneficiary_allocation!$D$5:$D$104,0,0)</f>
        <v>0</v>
      </c>
      <c r="T233" s="360">
        <f>_xlfn.XLOOKUP($A233,'Total project cost for DCs'!$A$4:$A$111,'Total project cost for DCs'!P$4:P$111,0,0)*_xlfn.XLOOKUP($A233,Drury_beneficiary_allocation!$A$5:$A$104,Drury_beneficiary_allocation!$D$5:$D$104,0,0)</f>
        <v>0</v>
      </c>
      <c r="U233" s="360">
        <f>_xlfn.XLOOKUP($A233,'Total project cost for DCs'!$A$4:$A$111,'Total project cost for DCs'!Q$4:Q$111,0,0)*_xlfn.XLOOKUP($A233,Drury_beneficiary_allocation!$A$5:$A$104,Drury_beneficiary_allocation!$D$5:$D$104,0,0)</f>
        <v>0</v>
      </c>
      <c r="V233" s="360">
        <f>_xlfn.XLOOKUP($A233,'Total project cost for DCs'!$A$4:$A$111,'Total project cost for DCs'!R$4:R$111,0,0)*_xlfn.XLOOKUP($A233,Drury_beneficiary_allocation!$A$5:$A$104,Drury_beneficiary_allocation!$D$5:$D$104,0,0)</f>
        <v>0</v>
      </c>
      <c r="W233" s="360">
        <f>_xlfn.XLOOKUP($A233,'Total project cost for DCs'!$A$4:$A$111,'Total project cost for DCs'!S$4:S$111,0,0)*_xlfn.XLOOKUP($A233,Drury_beneficiary_allocation!$A$5:$A$104,Drury_beneficiary_allocation!$D$5:$D$104,0,0)</f>
        <v>0</v>
      </c>
      <c r="X233" s="360">
        <f>_xlfn.XLOOKUP($A233,'Total project cost for DCs'!$A$4:$A$111,'Total project cost for DCs'!T$4:T$111,0,0)*_xlfn.XLOOKUP($A233,Drury_beneficiary_allocation!$A$5:$A$104,Drury_beneficiary_allocation!$D$5:$D$104,0,0)</f>
        <v>0</v>
      </c>
      <c r="Y233" s="349">
        <f t="shared" si="23"/>
        <v>0</v>
      </c>
      <c r="Z233" s="349">
        <f t="shared" si="24"/>
        <v>0</v>
      </c>
      <c r="AA233" s="349"/>
      <c r="AB233" s="353">
        <v>0</v>
      </c>
      <c r="AC233" s="354" t="str">
        <f t="shared" si="25"/>
        <v>Arterial</v>
      </c>
      <c r="AD233" s="349"/>
      <c r="AE233" s="349"/>
      <c r="AF233" s="355">
        <f>_xlfn.XLOOKUP(A233,'P1 Date Adjustment'!B:B,'P1 Date Adjustment'!F:F,"not found",0)</f>
        <v>2025</v>
      </c>
      <c r="AG233" s="349">
        <f t="shared" si="26"/>
        <v>0</v>
      </c>
      <c r="AI233" s="360"/>
      <c r="AJ233" s="360"/>
    </row>
    <row r="234" spans="1:36" ht="60" x14ac:dyDescent="0.25">
      <c r="A234" s="129" t="s">
        <v>287</v>
      </c>
      <c r="B234" s="358" t="s">
        <v>282</v>
      </c>
      <c r="C234" s="358" t="str">
        <f>_xlfn.XLOOKUP($A234,'Total project cost for DCs'!A:A,'Total project cost for DCs'!C:C,"Not found",0)</f>
        <v>Final 4-lane - following interim option, upgrade Road corridor to provide four lanes with additional turning lanes at intersections where required (as indicated in SGA Design</v>
      </c>
      <c r="D234" s="355" t="s">
        <v>155</v>
      </c>
      <c r="E234" s="355" t="s">
        <v>157</v>
      </c>
      <c r="H234" s="355" t="s">
        <v>828</v>
      </c>
      <c r="I234" s="359">
        <f>_xlfn.XLOOKUP($H234,DC_growth_AGS!$A$665:$A$673,DC_growth_AGS!$O$665:$O$673,"Not found",0)</f>
        <v>0.83953286703488883</v>
      </c>
      <c r="J234" s="355">
        <v>2031</v>
      </c>
      <c r="K234" s="360">
        <f>_xlfn.XLOOKUP($A234,'Total project cost for DCs'!$A$4:$A$111,'Total project cost for DCs'!G$4:G$111,0,0)*_xlfn.XLOOKUP($A234,Drury_beneficiary_allocation!$A$5:$A$104,Drury_beneficiary_allocation!$D$5:$D$104,0,0)</f>
        <v>0</v>
      </c>
      <c r="L234" s="360">
        <f>_xlfn.XLOOKUP($A234,'Total project cost for DCs'!$A$4:$A$111,'Total project cost for DCs'!H$4:H$111,0,0)*_xlfn.XLOOKUP($A234,Drury_beneficiary_allocation!$A$5:$A$104,Drury_beneficiary_allocation!$D$5:$D$104,0,0)</f>
        <v>0</v>
      </c>
      <c r="M234" s="360">
        <f>_xlfn.XLOOKUP($A234,'Total project cost for DCs'!$A$4:$A$111,'Total project cost for DCs'!I$4:I$111,0,0)*_xlfn.XLOOKUP($A234,Drury_beneficiary_allocation!$A$5:$A$104,Drury_beneficiary_allocation!$D$5:$D$104,0,0)</f>
        <v>0</v>
      </c>
      <c r="N234" s="360">
        <f>_xlfn.XLOOKUP($A234,'Total project cost for DCs'!$A$4:$A$111,'Total project cost for DCs'!J$4:J$111,0,0)*_xlfn.XLOOKUP($A234,Drury_beneficiary_allocation!$A$5:$A$104,Drury_beneficiary_allocation!$D$5:$D$104,0,0)</f>
        <v>0</v>
      </c>
      <c r="O234" s="360">
        <f>_xlfn.XLOOKUP($A234,'Total project cost for DCs'!$A$4:$A$111,'Total project cost for DCs'!K$4:K$111,0,0)*_xlfn.XLOOKUP($A234,Drury_beneficiary_allocation!$A$5:$A$104,Drury_beneficiary_allocation!$D$5:$D$104,0,0)</f>
        <v>0</v>
      </c>
      <c r="P234" s="360">
        <f>_xlfn.XLOOKUP($A234,'Total project cost for DCs'!$A$4:$A$111,'Total project cost for DCs'!L$4:L$111,0,0)*_xlfn.XLOOKUP($A234,Drury_beneficiary_allocation!$A$5:$A$104,Drury_beneficiary_allocation!$D$5:$D$104,0,0)</f>
        <v>0</v>
      </c>
      <c r="Q234" s="360">
        <f>_xlfn.XLOOKUP($A234,'Total project cost for DCs'!$A$4:$A$111,'Total project cost for DCs'!M$4:M$111,0,0)*_xlfn.XLOOKUP($A234,Drury_beneficiary_allocation!$A$5:$A$104,Drury_beneficiary_allocation!$D$5:$D$104,0,0)</f>
        <v>0</v>
      </c>
      <c r="R234" s="360">
        <f>_xlfn.XLOOKUP($A234,'Total project cost for DCs'!$A$4:$A$111,'Total project cost for DCs'!N$4:N$111,0,0)*_xlfn.XLOOKUP($A234,Drury_beneficiary_allocation!$A$5:$A$104,Drury_beneficiary_allocation!$D$5:$D$104,0,0)</f>
        <v>0</v>
      </c>
      <c r="S234" s="360">
        <f>_xlfn.XLOOKUP($A234,'Total project cost for DCs'!$A$4:$A$111,'Total project cost for DCs'!O$4:O$111,0,0)*_xlfn.XLOOKUP($A234,Drury_beneficiary_allocation!$A$5:$A$104,Drury_beneficiary_allocation!$D$5:$D$104,0,0)</f>
        <v>0</v>
      </c>
      <c r="T234" s="360">
        <f>_xlfn.XLOOKUP($A234,'Total project cost for DCs'!$A$4:$A$111,'Total project cost for DCs'!P$4:P$111,0,0)*_xlfn.XLOOKUP($A234,Drury_beneficiary_allocation!$A$5:$A$104,Drury_beneficiary_allocation!$D$5:$D$104,0,0)</f>
        <v>0</v>
      </c>
      <c r="U234" s="360">
        <f>_xlfn.XLOOKUP($A234,'Total project cost for DCs'!$A$4:$A$111,'Total project cost for DCs'!Q$4:Q$111,0,0)*_xlfn.XLOOKUP($A234,Drury_beneficiary_allocation!$A$5:$A$104,Drury_beneficiary_allocation!$D$5:$D$104,0,0)</f>
        <v>0</v>
      </c>
      <c r="V234" s="360">
        <f>_xlfn.XLOOKUP($A234,'Total project cost for DCs'!$A$4:$A$111,'Total project cost for DCs'!R$4:R$111,0,0)*_xlfn.XLOOKUP($A234,Drury_beneficiary_allocation!$A$5:$A$104,Drury_beneficiary_allocation!$D$5:$D$104,0,0)</f>
        <v>0</v>
      </c>
      <c r="W234" s="360">
        <f>_xlfn.XLOOKUP($A234,'Total project cost for DCs'!$A$4:$A$111,'Total project cost for DCs'!S$4:S$111,0,0)*_xlfn.XLOOKUP($A234,Drury_beneficiary_allocation!$A$5:$A$104,Drury_beneficiary_allocation!$D$5:$D$104,0,0)</f>
        <v>0</v>
      </c>
      <c r="X234" s="360">
        <f>_xlfn.XLOOKUP($A234,'Total project cost for DCs'!$A$4:$A$111,'Total project cost for DCs'!T$4:T$111,0,0)*_xlfn.XLOOKUP($A234,Drury_beneficiary_allocation!$A$5:$A$104,Drury_beneficiary_allocation!$D$5:$D$104,0,0)</f>
        <v>0</v>
      </c>
      <c r="Y234" s="349">
        <f t="shared" si="23"/>
        <v>0</v>
      </c>
      <c r="Z234" s="349">
        <f t="shared" si="24"/>
        <v>0</v>
      </c>
      <c r="AA234" s="349"/>
      <c r="AB234" s="353">
        <v>0</v>
      </c>
      <c r="AC234" s="354" t="str">
        <f t="shared" si="25"/>
        <v>Arterial</v>
      </c>
      <c r="AD234" s="349"/>
      <c r="AE234" s="349"/>
      <c r="AF234" s="355">
        <f>_xlfn.XLOOKUP(A234,'P1 Date Adjustment'!B:B,'P1 Date Adjustment'!F:F,"not found",0)</f>
        <v>2031</v>
      </c>
      <c r="AG234" s="349">
        <f t="shared" si="26"/>
        <v>0</v>
      </c>
      <c r="AI234" s="360"/>
      <c r="AJ234" s="360"/>
    </row>
    <row r="235" spans="1:36" ht="30" x14ac:dyDescent="0.25">
      <c r="A235" s="129">
        <v>24</v>
      </c>
      <c r="B235" s="358" t="s">
        <v>295</v>
      </c>
      <c r="C235" s="358" t="str">
        <f>_xlfn.XLOOKUP($A235,'Total project cost for DCs'!A:A,'Total project cost for DCs'!C:C,"Not found",0)</f>
        <v xml:space="preserve">2-lane urban - upgrade existing road layout with active modes on both sides, 20m cross-section </v>
      </c>
      <c r="D235" s="355" t="s">
        <v>155</v>
      </c>
      <c r="E235" s="355" t="s">
        <v>190</v>
      </c>
      <c r="H235" s="355" t="s">
        <v>828</v>
      </c>
      <c r="I235" s="359">
        <f>_xlfn.XLOOKUP($H235,DC_growth_AGS!$A$665:$A$673,DC_growth_AGS!$O$665:$O$673,"Not found",0)</f>
        <v>0.83953286703488883</v>
      </c>
      <c r="J235" s="355">
        <v>2038</v>
      </c>
      <c r="K235" s="360">
        <f>_xlfn.XLOOKUP($A235,'Total project cost for DCs'!$A$4:$A$111,'Total project cost for DCs'!G$4:G$111,0,0)*_xlfn.XLOOKUP($A235,Drury_beneficiary_allocation!$A$5:$A$104,Drury_beneficiary_allocation!$D$5:$D$104,0,0)</f>
        <v>0</v>
      </c>
      <c r="L235" s="360">
        <f>_xlfn.XLOOKUP($A235,'Total project cost for DCs'!$A$4:$A$111,'Total project cost for DCs'!H$4:H$111,0,0)*_xlfn.XLOOKUP($A235,Drury_beneficiary_allocation!$A$5:$A$104,Drury_beneficiary_allocation!$D$5:$D$104,0,0)</f>
        <v>0</v>
      </c>
      <c r="M235" s="360">
        <f>_xlfn.XLOOKUP($A235,'Total project cost for DCs'!$A$4:$A$111,'Total project cost for DCs'!I$4:I$111,0,0)*_xlfn.XLOOKUP($A235,Drury_beneficiary_allocation!$A$5:$A$104,Drury_beneficiary_allocation!$D$5:$D$104,0,0)</f>
        <v>0</v>
      </c>
      <c r="N235" s="360">
        <f>_xlfn.XLOOKUP($A235,'Total project cost for DCs'!$A$4:$A$111,'Total project cost for DCs'!J$4:J$111,0,0)*_xlfn.XLOOKUP($A235,Drury_beneficiary_allocation!$A$5:$A$104,Drury_beneficiary_allocation!$D$5:$D$104,0,0)</f>
        <v>0</v>
      </c>
      <c r="O235" s="360">
        <f>_xlfn.XLOOKUP($A235,'Total project cost for DCs'!$A$4:$A$111,'Total project cost for DCs'!K$4:K$111,0,0)*_xlfn.XLOOKUP($A235,Drury_beneficiary_allocation!$A$5:$A$104,Drury_beneficiary_allocation!$D$5:$D$104,0,0)</f>
        <v>0</v>
      </c>
      <c r="P235" s="360">
        <f>_xlfn.XLOOKUP($A235,'Total project cost for DCs'!$A$4:$A$111,'Total project cost for DCs'!L$4:L$111,0,0)*_xlfn.XLOOKUP($A235,Drury_beneficiary_allocation!$A$5:$A$104,Drury_beneficiary_allocation!$D$5:$D$104,0,0)</f>
        <v>0</v>
      </c>
      <c r="Q235" s="360">
        <f>_xlfn.XLOOKUP($A235,'Total project cost for DCs'!$A$4:$A$111,'Total project cost for DCs'!M$4:M$111,0,0)*_xlfn.XLOOKUP($A235,Drury_beneficiary_allocation!$A$5:$A$104,Drury_beneficiary_allocation!$D$5:$D$104,0,0)</f>
        <v>0</v>
      </c>
      <c r="R235" s="360">
        <f>_xlfn.XLOOKUP($A235,'Total project cost for DCs'!$A$4:$A$111,'Total project cost for DCs'!N$4:N$111,0,0)*_xlfn.XLOOKUP($A235,Drury_beneficiary_allocation!$A$5:$A$104,Drury_beneficiary_allocation!$D$5:$D$104,0,0)</f>
        <v>0</v>
      </c>
      <c r="S235" s="360">
        <f>_xlfn.XLOOKUP($A235,'Total project cost for DCs'!$A$4:$A$111,'Total project cost for DCs'!O$4:O$111,0,0)*_xlfn.XLOOKUP($A235,Drury_beneficiary_allocation!$A$5:$A$104,Drury_beneficiary_allocation!$D$5:$D$104,0,0)</f>
        <v>0</v>
      </c>
      <c r="T235" s="360">
        <f>_xlfn.XLOOKUP($A235,'Total project cost for DCs'!$A$4:$A$111,'Total project cost for DCs'!P$4:P$111,0,0)*_xlfn.XLOOKUP($A235,Drury_beneficiary_allocation!$A$5:$A$104,Drury_beneficiary_allocation!$D$5:$D$104,0,0)</f>
        <v>0</v>
      </c>
      <c r="U235" s="360">
        <f>_xlfn.XLOOKUP($A235,'Total project cost for DCs'!$A$4:$A$111,'Total project cost for DCs'!Q$4:Q$111,0,0)*_xlfn.XLOOKUP($A235,Drury_beneficiary_allocation!$A$5:$A$104,Drury_beneficiary_allocation!$D$5:$D$104,0,0)</f>
        <v>0</v>
      </c>
      <c r="V235" s="360">
        <f>_xlfn.XLOOKUP($A235,'Total project cost for DCs'!$A$4:$A$111,'Total project cost for DCs'!R$4:R$111,0,0)*_xlfn.XLOOKUP($A235,Drury_beneficiary_allocation!$A$5:$A$104,Drury_beneficiary_allocation!$D$5:$D$104,0,0)</f>
        <v>0</v>
      </c>
      <c r="W235" s="360">
        <f>_xlfn.XLOOKUP($A235,'Total project cost for DCs'!$A$4:$A$111,'Total project cost for DCs'!S$4:S$111,0,0)*_xlfn.XLOOKUP($A235,Drury_beneficiary_allocation!$A$5:$A$104,Drury_beneficiary_allocation!$D$5:$D$104,0,0)</f>
        <v>0</v>
      </c>
      <c r="X235" s="360">
        <f>_xlfn.XLOOKUP($A235,'Total project cost for DCs'!$A$4:$A$111,'Total project cost for DCs'!T$4:T$111,0,0)*_xlfn.XLOOKUP($A235,Drury_beneficiary_allocation!$A$5:$A$104,Drury_beneficiary_allocation!$D$5:$D$104,0,0)</f>
        <v>0</v>
      </c>
      <c r="Y235" s="349">
        <f t="shared" si="23"/>
        <v>0</v>
      </c>
      <c r="Z235" s="349">
        <f t="shared" si="24"/>
        <v>0</v>
      </c>
      <c r="AA235" s="349"/>
      <c r="AB235" s="353">
        <v>0</v>
      </c>
      <c r="AC235" s="354" t="str">
        <f t="shared" si="25"/>
        <v>Arterial</v>
      </c>
      <c r="AD235" s="349"/>
      <c r="AE235" s="349"/>
      <c r="AF235" s="355">
        <f>_xlfn.XLOOKUP(A235,'P1 Date Adjustment'!B:B,'P1 Date Adjustment'!F:F,"not found",0)</f>
        <v>2038</v>
      </c>
      <c r="AG235" s="349">
        <f t="shared" si="26"/>
        <v>0</v>
      </c>
      <c r="AI235" s="360"/>
      <c r="AJ235" s="360"/>
    </row>
    <row r="236" spans="1:36" ht="30" x14ac:dyDescent="0.25">
      <c r="A236" s="129">
        <v>25</v>
      </c>
      <c r="B236" s="358" t="s">
        <v>296</v>
      </c>
      <c r="C236" s="358" t="str">
        <f>_xlfn.XLOOKUP($A236,'Total project cost for DCs'!A:A,'Total project cost for DCs'!C:C,"Not found",0)</f>
        <v>2-lane urban- upgrade existing road layout to 2-lane urban with active modes on both sides</v>
      </c>
      <c r="D236" s="355" t="s">
        <v>155</v>
      </c>
      <c r="E236" s="355" t="s">
        <v>199</v>
      </c>
      <c r="H236" s="355" t="s">
        <v>828</v>
      </c>
      <c r="I236" s="359">
        <f>_xlfn.XLOOKUP($H236,DC_growth_AGS!$A$665:$A$673,DC_growth_AGS!$O$665:$O$673,"Not found",0)</f>
        <v>0.83953286703488883</v>
      </c>
      <c r="J236" s="355">
        <v>2039</v>
      </c>
      <c r="K236" s="360">
        <f>_xlfn.XLOOKUP($A236,'Total project cost for DCs'!$A$4:$A$111,'Total project cost for DCs'!G$4:G$111,0,0)*_xlfn.XLOOKUP($A236,Drury_beneficiary_allocation!$A$5:$A$104,Drury_beneficiary_allocation!$D$5:$D$104,0,0)</f>
        <v>0</v>
      </c>
      <c r="L236" s="360">
        <f>_xlfn.XLOOKUP($A236,'Total project cost for DCs'!$A$4:$A$111,'Total project cost for DCs'!H$4:H$111,0,0)*_xlfn.XLOOKUP($A236,Drury_beneficiary_allocation!$A$5:$A$104,Drury_beneficiary_allocation!$D$5:$D$104,0,0)</f>
        <v>0</v>
      </c>
      <c r="M236" s="360">
        <f>_xlfn.XLOOKUP($A236,'Total project cost for DCs'!$A$4:$A$111,'Total project cost for DCs'!I$4:I$111,0,0)*_xlfn.XLOOKUP($A236,Drury_beneficiary_allocation!$A$5:$A$104,Drury_beneficiary_allocation!$D$5:$D$104,0,0)</f>
        <v>0</v>
      </c>
      <c r="N236" s="360">
        <f>_xlfn.XLOOKUP($A236,'Total project cost for DCs'!$A$4:$A$111,'Total project cost for DCs'!J$4:J$111,0,0)*_xlfn.XLOOKUP($A236,Drury_beneficiary_allocation!$A$5:$A$104,Drury_beneficiary_allocation!$D$5:$D$104,0,0)</f>
        <v>0</v>
      </c>
      <c r="O236" s="360">
        <f>_xlfn.XLOOKUP($A236,'Total project cost for DCs'!$A$4:$A$111,'Total project cost for DCs'!K$4:K$111,0,0)*_xlfn.XLOOKUP($A236,Drury_beneficiary_allocation!$A$5:$A$104,Drury_beneficiary_allocation!$D$5:$D$104,0,0)</f>
        <v>0</v>
      </c>
      <c r="P236" s="360">
        <f>_xlfn.XLOOKUP($A236,'Total project cost for DCs'!$A$4:$A$111,'Total project cost for DCs'!L$4:L$111,0,0)*_xlfn.XLOOKUP($A236,Drury_beneficiary_allocation!$A$5:$A$104,Drury_beneficiary_allocation!$D$5:$D$104,0,0)</f>
        <v>0</v>
      </c>
      <c r="Q236" s="360">
        <f>_xlfn.XLOOKUP($A236,'Total project cost for DCs'!$A$4:$A$111,'Total project cost for DCs'!M$4:M$111,0,0)*_xlfn.XLOOKUP($A236,Drury_beneficiary_allocation!$A$5:$A$104,Drury_beneficiary_allocation!$D$5:$D$104,0,0)</f>
        <v>0</v>
      </c>
      <c r="R236" s="360">
        <f>_xlfn.XLOOKUP($A236,'Total project cost for DCs'!$A$4:$A$111,'Total project cost for DCs'!N$4:N$111,0,0)*_xlfn.XLOOKUP($A236,Drury_beneficiary_allocation!$A$5:$A$104,Drury_beneficiary_allocation!$D$5:$D$104,0,0)</f>
        <v>0</v>
      </c>
      <c r="S236" s="360">
        <f>_xlfn.XLOOKUP($A236,'Total project cost for DCs'!$A$4:$A$111,'Total project cost for DCs'!O$4:O$111,0,0)*_xlfn.XLOOKUP($A236,Drury_beneficiary_allocation!$A$5:$A$104,Drury_beneficiary_allocation!$D$5:$D$104,0,0)</f>
        <v>0</v>
      </c>
      <c r="T236" s="360">
        <f>_xlfn.XLOOKUP($A236,'Total project cost for DCs'!$A$4:$A$111,'Total project cost for DCs'!P$4:P$111,0,0)*_xlfn.XLOOKUP($A236,Drury_beneficiary_allocation!$A$5:$A$104,Drury_beneficiary_allocation!$D$5:$D$104,0,0)</f>
        <v>0</v>
      </c>
      <c r="U236" s="360">
        <f>_xlfn.XLOOKUP($A236,'Total project cost for DCs'!$A$4:$A$111,'Total project cost for DCs'!Q$4:Q$111,0,0)*_xlfn.XLOOKUP($A236,Drury_beneficiary_allocation!$A$5:$A$104,Drury_beneficiary_allocation!$D$5:$D$104,0,0)</f>
        <v>0</v>
      </c>
      <c r="V236" s="360">
        <f>_xlfn.XLOOKUP($A236,'Total project cost for DCs'!$A$4:$A$111,'Total project cost for DCs'!R$4:R$111,0,0)*_xlfn.XLOOKUP($A236,Drury_beneficiary_allocation!$A$5:$A$104,Drury_beneficiary_allocation!$D$5:$D$104,0,0)</f>
        <v>0</v>
      </c>
      <c r="W236" s="360">
        <f>_xlfn.XLOOKUP($A236,'Total project cost for DCs'!$A$4:$A$111,'Total project cost for DCs'!S$4:S$111,0,0)*_xlfn.XLOOKUP($A236,Drury_beneficiary_allocation!$A$5:$A$104,Drury_beneficiary_allocation!$D$5:$D$104,0,0)</f>
        <v>0</v>
      </c>
      <c r="X236" s="360">
        <f>_xlfn.XLOOKUP($A236,'Total project cost for DCs'!$A$4:$A$111,'Total project cost for DCs'!T$4:T$111,0,0)*_xlfn.XLOOKUP($A236,Drury_beneficiary_allocation!$A$5:$A$104,Drury_beneficiary_allocation!$D$5:$D$104,0,0)</f>
        <v>0</v>
      </c>
      <c r="Y236" s="349">
        <f t="shared" si="23"/>
        <v>0</v>
      </c>
      <c r="Z236" s="349">
        <f t="shared" si="24"/>
        <v>0</v>
      </c>
      <c r="AA236" s="349"/>
      <c r="AB236" s="353">
        <v>0</v>
      </c>
      <c r="AC236" s="354" t="str">
        <f t="shared" si="25"/>
        <v>Collector</v>
      </c>
      <c r="AD236" s="349"/>
      <c r="AE236" s="349"/>
      <c r="AF236" s="355">
        <f>_xlfn.XLOOKUP(A236,'P1 Date Adjustment'!B:B,'P1 Date Adjustment'!F:F,"not found",0)</f>
        <v>2039</v>
      </c>
      <c r="AG236" s="349">
        <f t="shared" si="26"/>
        <v>0</v>
      </c>
      <c r="AI236" s="360"/>
      <c r="AJ236" s="360"/>
    </row>
    <row r="237" spans="1:36" ht="45" x14ac:dyDescent="0.25">
      <c r="A237" s="129" t="s">
        <v>298</v>
      </c>
      <c r="B237" s="358" t="s">
        <v>299</v>
      </c>
      <c r="C237" s="358" t="str">
        <f>_xlfn.XLOOKUP($A237,'Total project cost for DCs'!A:A,'Total project cost for DCs'!C:C,"Not found",0)</f>
        <v>Active mode upgrades- existing road layout with active modes on both sides + intersection upgrades for active mode crossing</v>
      </c>
      <c r="D237" s="355" t="s">
        <v>155</v>
      </c>
      <c r="E237" s="355" t="s">
        <v>199</v>
      </c>
      <c r="H237" s="355" t="s">
        <v>828</v>
      </c>
      <c r="I237" s="359">
        <f>_xlfn.XLOOKUP($H237,DC_growth_AGS!$A$665:$A$673,DC_growth_AGS!$O$665:$O$673,"Not found",0)</f>
        <v>0.83953286703488883</v>
      </c>
      <c r="J237" s="355">
        <v>2039</v>
      </c>
      <c r="K237" s="360">
        <f>_xlfn.XLOOKUP($A237,'Total project cost for DCs'!$A$4:$A$111,'Total project cost for DCs'!G$4:G$111,0,0)*_xlfn.XLOOKUP($A237,Drury_beneficiary_allocation!$A$5:$A$104,Drury_beneficiary_allocation!$D$5:$D$104,0,0)</f>
        <v>0</v>
      </c>
      <c r="L237" s="360">
        <f>_xlfn.XLOOKUP($A237,'Total project cost for DCs'!$A$4:$A$111,'Total project cost for DCs'!H$4:H$111,0,0)*_xlfn.XLOOKUP($A237,Drury_beneficiary_allocation!$A$5:$A$104,Drury_beneficiary_allocation!$D$5:$D$104,0,0)</f>
        <v>0</v>
      </c>
      <c r="M237" s="360">
        <f>_xlfn.XLOOKUP($A237,'Total project cost for DCs'!$A$4:$A$111,'Total project cost for DCs'!I$4:I$111,0,0)*_xlfn.XLOOKUP($A237,Drury_beneficiary_allocation!$A$5:$A$104,Drury_beneficiary_allocation!$D$5:$D$104,0,0)</f>
        <v>0</v>
      </c>
      <c r="N237" s="360">
        <f>_xlfn.XLOOKUP($A237,'Total project cost for DCs'!$A$4:$A$111,'Total project cost for DCs'!J$4:J$111,0,0)*_xlfn.XLOOKUP($A237,Drury_beneficiary_allocation!$A$5:$A$104,Drury_beneficiary_allocation!$D$5:$D$104,0,0)</f>
        <v>0</v>
      </c>
      <c r="O237" s="360">
        <f>_xlfn.XLOOKUP($A237,'Total project cost for DCs'!$A$4:$A$111,'Total project cost for DCs'!K$4:K$111,0,0)*_xlfn.XLOOKUP($A237,Drury_beneficiary_allocation!$A$5:$A$104,Drury_beneficiary_allocation!$D$5:$D$104,0,0)</f>
        <v>0</v>
      </c>
      <c r="P237" s="360">
        <f>_xlfn.XLOOKUP($A237,'Total project cost for DCs'!$A$4:$A$111,'Total project cost for DCs'!L$4:L$111,0,0)*_xlfn.XLOOKUP($A237,Drury_beneficiary_allocation!$A$5:$A$104,Drury_beneficiary_allocation!$D$5:$D$104,0,0)</f>
        <v>0</v>
      </c>
      <c r="Q237" s="360">
        <f>_xlfn.XLOOKUP($A237,'Total project cost for DCs'!$A$4:$A$111,'Total project cost for DCs'!M$4:M$111,0,0)*_xlfn.XLOOKUP($A237,Drury_beneficiary_allocation!$A$5:$A$104,Drury_beneficiary_allocation!$D$5:$D$104,0,0)</f>
        <v>0</v>
      </c>
      <c r="R237" s="360">
        <f>_xlfn.XLOOKUP($A237,'Total project cost for DCs'!$A$4:$A$111,'Total project cost for DCs'!N$4:N$111,0,0)*_xlfn.XLOOKUP($A237,Drury_beneficiary_allocation!$A$5:$A$104,Drury_beneficiary_allocation!$D$5:$D$104,0,0)</f>
        <v>0</v>
      </c>
      <c r="S237" s="360">
        <f>_xlfn.XLOOKUP($A237,'Total project cost for DCs'!$A$4:$A$111,'Total project cost for DCs'!O$4:O$111,0,0)*_xlfn.XLOOKUP($A237,Drury_beneficiary_allocation!$A$5:$A$104,Drury_beneficiary_allocation!$D$5:$D$104,0,0)</f>
        <v>0</v>
      </c>
      <c r="T237" s="360">
        <f>_xlfn.XLOOKUP($A237,'Total project cost for DCs'!$A$4:$A$111,'Total project cost for DCs'!P$4:P$111,0,0)*_xlfn.XLOOKUP($A237,Drury_beneficiary_allocation!$A$5:$A$104,Drury_beneficiary_allocation!$D$5:$D$104,0,0)</f>
        <v>0</v>
      </c>
      <c r="U237" s="360">
        <f>_xlfn.XLOOKUP($A237,'Total project cost for DCs'!$A$4:$A$111,'Total project cost for DCs'!Q$4:Q$111,0,0)*_xlfn.XLOOKUP($A237,Drury_beneficiary_allocation!$A$5:$A$104,Drury_beneficiary_allocation!$D$5:$D$104,0,0)</f>
        <v>0</v>
      </c>
      <c r="V237" s="360">
        <f>_xlfn.XLOOKUP($A237,'Total project cost for DCs'!$A$4:$A$111,'Total project cost for DCs'!R$4:R$111,0,0)*_xlfn.XLOOKUP($A237,Drury_beneficiary_allocation!$A$5:$A$104,Drury_beneficiary_allocation!$D$5:$D$104,0,0)</f>
        <v>0</v>
      </c>
      <c r="W237" s="360">
        <f>_xlfn.XLOOKUP($A237,'Total project cost for DCs'!$A$4:$A$111,'Total project cost for DCs'!S$4:S$111,0,0)*_xlfn.XLOOKUP($A237,Drury_beneficiary_allocation!$A$5:$A$104,Drury_beneficiary_allocation!$D$5:$D$104,0,0)</f>
        <v>0</v>
      </c>
      <c r="X237" s="360">
        <f>_xlfn.XLOOKUP($A237,'Total project cost for DCs'!$A$4:$A$111,'Total project cost for DCs'!T$4:T$111,0,0)*_xlfn.XLOOKUP($A237,Drury_beneficiary_allocation!$A$5:$A$104,Drury_beneficiary_allocation!$D$5:$D$104,0,0)</f>
        <v>0</v>
      </c>
      <c r="Y237" s="349">
        <f t="shared" si="23"/>
        <v>0</v>
      </c>
      <c r="Z237" s="349">
        <f t="shared" si="24"/>
        <v>0</v>
      </c>
      <c r="AA237" s="349"/>
      <c r="AB237" s="353">
        <v>0</v>
      </c>
      <c r="AC237" s="354" t="str">
        <f t="shared" si="25"/>
        <v>Collector</v>
      </c>
      <c r="AD237" s="349"/>
      <c r="AE237" s="349"/>
      <c r="AF237" s="355">
        <f>_xlfn.XLOOKUP(A237,'P1 Date Adjustment'!B:B,'P1 Date Adjustment'!F:F,"not found",0)</f>
        <v>2039</v>
      </c>
      <c r="AG237" s="349">
        <f t="shared" si="26"/>
        <v>0</v>
      </c>
      <c r="AI237" s="360"/>
      <c r="AJ237" s="360"/>
    </row>
    <row r="238" spans="1:36" ht="30" x14ac:dyDescent="0.25">
      <c r="A238" s="129" t="s">
        <v>304</v>
      </c>
      <c r="B238" s="358" t="s">
        <v>305</v>
      </c>
      <c r="C238" s="358" t="str">
        <f>_xlfn.XLOOKUP($A238,'Total project cost for DCs'!A:A,'Total project cost for DCs'!C:C,"Not found",0)</f>
        <v>2-lane collector to connect with Drury Central Station, including bridge over streamM)</v>
      </c>
      <c r="D238" s="355" t="s">
        <v>155</v>
      </c>
      <c r="E238" s="355" t="s">
        <v>223</v>
      </c>
      <c r="H238" s="355" t="s">
        <v>828</v>
      </c>
      <c r="I238" s="359">
        <f>_xlfn.XLOOKUP($H238,DC_growth_AGS!$A$665:$A$673,DC_growth_AGS!$O$665:$O$673,"Not found",0)</f>
        <v>0.83953286703488883</v>
      </c>
      <c r="J238" s="355">
        <v>2035</v>
      </c>
      <c r="K238" s="360">
        <f>_xlfn.XLOOKUP($A238,'Total project cost for DCs'!$A$4:$A$111,'Total project cost for DCs'!G$4:G$111,0,0)*_xlfn.XLOOKUP($A238,Drury_beneficiary_allocation!$A$5:$A$104,Drury_beneficiary_allocation!$D$5:$D$104,0,0)</f>
        <v>0</v>
      </c>
      <c r="L238" s="360">
        <f>_xlfn.XLOOKUP($A238,'Total project cost for DCs'!$A$4:$A$111,'Total project cost for DCs'!H$4:H$111,0,0)*_xlfn.XLOOKUP($A238,Drury_beneficiary_allocation!$A$5:$A$104,Drury_beneficiary_allocation!$D$5:$D$104,0,0)</f>
        <v>0</v>
      </c>
      <c r="M238" s="360">
        <f>_xlfn.XLOOKUP($A238,'Total project cost for DCs'!$A$4:$A$111,'Total project cost for DCs'!I$4:I$111,0,0)*_xlfn.XLOOKUP($A238,Drury_beneficiary_allocation!$A$5:$A$104,Drury_beneficiary_allocation!$D$5:$D$104,0,0)</f>
        <v>0</v>
      </c>
      <c r="N238" s="360">
        <f>_xlfn.XLOOKUP($A238,'Total project cost for DCs'!$A$4:$A$111,'Total project cost for DCs'!J$4:J$111,0,0)*_xlfn.XLOOKUP($A238,Drury_beneficiary_allocation!$A$5:$A$104,Drury_beneficiary_allocation!$D$5:$D$104,0,0)</f>
        <v>0</v>
      </c>
      <c r="O238" s="360">
        <f>_xlfn.XLOOKUP($A238,'Total project cost for DCs'!$A$4:$A$111,'Total project cost for DCs'!K$4:K$111,0,0)*_xlfn.XLOOKUP($A238,Drury_beneficiary_allocation!$A$5:$A$104,Drury_beneficiary_allocation!$D$5:$D$104,0,0)</f>
        <v>0</v>
      </c>
      <c r="P238" s="360">
        <f>_xlfn.XLOOKUP($A238,'Total project cost for DCs'!$A$4:$A$111,'Total project cost for DCs'!L$4:L$111,0,0)*_xlfn.XLOOKUP($A238,Drury_beneficiary_allocation!$A$5:$A$104,Drury_beneficiary_allocation!$D$5:$D$104,0,0)</f>
        <v>0</v>
      </c>
      <c r="Q238" s="360">
        <f>_xlfn.XLOOKUP($A238,'Total project cost for DCs'!$A$4:$A$111,'Total project cost for DCs'!M$4:M$111,0,0)*_xlfn.XLOOKUP($A238,Drury_beneficiary_allocation!$A$5:$A$104,Drury_beneficiary_allocation!$D$5:$D$104,0,0)</f>
        <v>0</v>
      </c>
      <c r="R238" s="360">
        <f>_xlfn.XLOOKUP($A238,'Total project cost for DCs'!$A$4:$A$111,'Total project cost for DCs'!N$4:N$111,0,0)*_xlfn.XLOOKUP($A238,Drury_beneficiary_allocation!$A$5:$A$104,Drury_beneficiary_allocation!$D$5:$D$104,0,0)</f>
        <v>0</v>
      </c>
      <c r="S238" s="360">
        <f>_xlfn.XLOOKUP($A238,'Total project cost for DCs'!$A$4:$A$111,'Total project cost for DCs'!O$4:O$111,0,0)*_xlfn.XLOOKUP($A238,Drury_beneficiary_allocation!$A$5:$A$104,Drury_beneficiary_allocation!$D$5:$D$104,0,0)</f>
        <v>0</v>
      </c>
      <c r="T238" s="360">
        <f>_xlfn.XLOOKUP($A238,'Total project cost for DCs'!$A$4:$A$111,'Total project cost for DCs'!P$4:P$111,0,0)*_xlfn.XLOOKUP($A238,Drury_beneficiary_allocation!$A$5:$A$104,Drury_beneficiary_allocation!$D$5:$D$104,0,0)</f>
        <v>0</v>
      </c>
      <c r="U238" s="360">
        <f>_xlfn.XLOOKUP($A238,'Total project cost for DCs'!$A$4:$A$111,'Total project cost for DCs'!Q$4:Q$111,0,0)*_xlfn.XLOOKUP($A238,Drury_beneficiary_allocation!$A$5:$A$104,Drury_beneficiary_allocation!$D$5:$D$104,0,0)</f>
        <v>0</v>
      </c>
      <c r="V238" s="360">
        <f>_xlfn.XLOOKUP($A238,'Total project cost for DCs'!$A$4:$A$111,'Total project cost for DCs'!R$4:R$111,0,0)*_xlfn.XLOOKUP($A238,Drury_beneficiary_allocation!$A$5:$A$104,Drury_beneficiary_allocation!$D$5:$D$104,0,0)</f>
        <v>0</v>
      </c>
      <c r="W238" s="360">
        <f>_xlfn.XLOOKUP($A238,'Total project cost for DCs'!$A$4:$A$111,'Total project cost for DCs'!S$4:S$111,0,0)*_xlfn.XLOOKUP($A238,Drury_beneficiary_allocation!$A$5:$A$104,Drury_beneficiary_allocation!$D$5:$D$104,0,0)</f>
        <v>0</v>
      </c>
      <c r="X238" s="360">
        <f>_xlfn.XLOOKUP($A238,'Total project cost for DCs'!$A$4:$A$111,'Total project cost for DCs'!T$4:T$111,0,0)*_xlfn.XLOOKUP($A238,Drury_beneficiary_allocation!$A$5:$A$104,Drury_beneficiary_allocation!$D$5:$D$104,0,0)</f>
        <v>0</v>
      </c>
      <c r="Y238" s="349">
        <f t="shared" si="23"/>
        <v>0</v>
      </c>
      <c r="Z238" s="349">
        <f t="shared" si="24"/>
        <v>0</v>
      </c>
      <c r="AA238" s="349"/>
      <c r="AB238" s="353">
        <v>0</v>
      </c>
      <c r="AC238" s="354" t="str">
        <f t="shared" si="25"/>
        <v>Collector</v>
      </c>
      <c r="AD238" s="349"/>
      <c r="AE238" s="349"/>
      <c r="AF238" s="355">
        <f>_xlfn.XLOOKUP(A238,'P1 Date Adjustment'!B:B,'P1 Date Adjustment'!F:F,"not found",0)</f>
        <v>2035</v>
      </c>
      <c r="AG238" s="349">
        <f t="shared" si="26"/>
        <v>0</v>
      </c>
      <c r="AI238" s="360"/>
      <c r="AJ238" s="360"/>
    </row>
    <row r="239" spans="1:36" ht="30" x14ac:dyDescent="0.25">
      <c r="A239" s="129">
        <v>31</v>
      </c>
      <c r="B239" s="358" t="s">
        <v>311</v>
      </c>
      <c r="C239" s="358" t="str">
        <f>_xlfn.XLOOKUP($A239,'Total project cost for DCs'!A:A,'Total project cost for DCs'!C:C,"Not found",0)</f>
        <v>2-lane urban - upgrade existing roadwith active modes on both sides / Mill Road design ?</v>
      </c>
      <c r="D239" s="355" t="s">
        <v>155</v>
      </c>
      <c r="E239" s="355" t="s">
        <v>199</v>
      </c>
      <c r="H239" s="355" t="s">
        <v>828</v>
      </c>
      <c r="I239" s="359">
        <f>_xlfn.XLOOKUP($H239,DC_growth_AGS!$A$665:$A$673,DC_growth_AGS!$O$665:$O$673,"Not found",0)</f>
        <v>0.83953286703488883</v>
      </c>
      <c r="J239" s="355">
        <v>2039</v>
      </c>
      <c r="K239" s="360">
        <f>_xlfn.XLOOKUP($A239,'Total project cost for DCs'!$A$4:$A$111,'Total project cost for DCs'!G$4:G$111,0,0)*_xlfn.XLOOKUP($A239,Drury_beneficiary_allocation!$A$5:$A$104,Drury_beneficiary_allocation!$D$5:$D$104,0,0)</f>
        <v>0</v>
      </c>
      <c r="L239" s="360">
        <f>_xlfn.XLOOKUP($A239,'Total project cost for DCs'!$A$4:$A$111,'Total project cost for DCs'!H$4:H$111,0,0)*_xlfn.XLOOKUP($A239,Drury_beneficiary_allocation!$A$5:$A$104,Drury_beneficiary_allocation!$D$5:$D$104,0,0)</f>
        <v>0</v>
      </c>
      <c r="M239" s="360">
        <f>_xlfn.XLOOKUP($A239,'Total project cost for DCs'!$A$4:$A$111,'Total project cost for DCs'!I$4:I$111,0,0)*_xlfn.XLOOKUP($A239,Drury_beneficiary_allocation!$A$5:$A$104,Drury_beneficiary_allocation!$D$5:$D$104,0,0)</f>
        <v>0</v>
      </c>
      <c r="N239" s="360">
        <f>_xlfn.XLOOKUP($A239,'Total project cost for DCs'!$A$4:$A$111,'Total project cost for DCs'!J$4:J$111,0,0)*_xlfn.XLOOKUP($A239,Drury_beneficiary_allocation!$A$5:$A$104,Drury_beneficiary_allocation!$D$5:$D$104,0,0)</f>
        <v>0</v>
      </c>
      <c r="O239" s="360">
        <f>_xlfn.XLOOKUP($A239,'Total project cost for DCs'!$A$4:$A$111,'Total project cost for DCs'!K$4:K$111,0,0)*_xlfn.XLOOKUP($A239,Drury_beneficiary_allocation!$A$5:$A$104,Drury_beneficiary_allocation!$D$5:$D$104,0,0)</f>
        <v>0</v>
      </c>
      <c r="P239" s="360">
        <f>_xlfn.XLOOKUP($A239,'Total project cost for DCs'!$A$4:$A$111,'Total project cost for DCs'!L$4:L$111,0,0)*_xlfn.XLOOKUP($A239,Drury_beneficiary_allocation!$A$5:$A$104,Drury_beneficiary_allocation!$D$5:$D$104,0,0)</f>
        <v>0</v>
      </c>
      <c r="Q239" s="360">
        <f>_xlfn.XLOOKUP($A239,'Total project cost for DCs'!$A$4:$A$111,'Total project cost for DCs'!M$4:M$111,0,0)*_xlfn.XLOOKUP($A239,Drury_beneficiary_allocation!$A$5:$A$104,Drury_beneficiary_allocation!$D$5:$D$104,0,0)</f>
        <v>0</v>
      </c>
      <c r="R239" s="360">
        <f>_xlfn.XLOOKUP($A239,'Total project cost for DCs'!$A$4:$A$111,'Total project cost for DCs'!N$4:N$111,0,0)*_xlfn.XLOOKUP($A239,Drury_beneficiary_allocation!$A$5:$A$104,Drury_beneficiary_allocation!$D$5:$D$104,0,0)</f>
        <v>0</v>
      </c>
      <c r="S239" s="360">
        <f>_xlfn.XLOOKUP($A239,'Total project cost for DCs'!$A$4:$A$111,'Total project cost for DCs'!O$4:O$111,0,0)*_xlfn.XLOOKUP($A239,Drury_beneficiary_allocation!$A$5:$A$104,Drury_beneficiary_allocation!$D$5:$D$104,0,0)</f>
        <v>0</v>
      </c>
      <c r="T239" s="360">
        <f>_xlfn.XLOOKUP($A239,'Total project cost for DCs'!$A$4:$A$111,'Total project cost for DCs'!P$4:P$111,0,0)*_xlfn.XLOOKUP($A239,Drury_beneficiary_allocation!$A$5:$A$104,Drury_beneficiary_allocation!$D$5:$D$104,0,0)</f>
        <v>0</v>
      </c>
      <c r="U239" s="360">
        <f>_xlfn.XLOOKUP($A239,'Total project cost for DCs'!$A$4:$A$111,'Total project cost for DCs'!Q$4:Q$111,0,0)*_xlfn.XLOOKUP($A239,Drury_beneficiary_allocation!$A$5:$A$104,Drury_beneficiary_allocation!$D$5:$D$104,0,0)</f>
        <v>0</v>
      </c>
      <c r="V239" s="360">
        <f>_xlfn.XLOOKUP($A239,'Total project cost for DCs'!$A$4:$A$111,'Total project cost for DCs'!R$4:R$111,0,0)*_xlfn.XLOOKUP($A239,Drury_beneficiary_allocation!$A$5:$A$104,Drury_beneficiary_allocation!$D$5:$D$104,0,0)</f>
        <v>0</v>
      </c>
      <c r="W239" s="360">
        <f>_xlfn.XLOOKUP($A239,'Total project cost for DCs'!$A$4:$A$111,'Total project cost for DCs'!S$4:S$111,0,0)*_xlfn.XLOOKUP($A239,Drury_beneficiary_allocation!$A$5:$A$104,Drury_beneficiary_allocation!$D$5:$D$104,0,0)</f>
        <v>0</v>
      </c>
      <c r="X239" s="360">
        <f>_xlfn.XLOOKUP($A239,'Total project cost for DCs'!$A$4:$A$111,'Total project cost for DCs'!T$4:T$111,0,0)*_xlfn.XLOOKUP($A239,Drury_beneficiary_allocation!$A$5:$A$104,Drury_beneficiary_allocation!$D$5:$D$104,0,0)</f>
        <v>0</v>
      </c>
      <c r="Y239" s="349">
        <f t="shared" si="23"/>
        <v>0</v>
      </c>
      <c r="Z239" s="349">
        <f t="shared" si="24"/>
        <v>0</v>
      </c>
      <c r="AA239" s="349"/>
      <c r="AB239" s="353">
        <v>0</v>
      </c>
      <c r="AC239" s="354" t="str">
        <f t="shared" si="25"/>
        <v>Collector</v>
      </c>
      <c r="AD239" s="349"/>
      <c r="AE239" s="349"/>
      <c r="AF239" s="355">
        <f>_xlfn.XLOOKUP(A239,'P1 Date Adjustment'!B:B,'P1 Date Adjustment'!F:F,"not found",0)</f>
        <v>2039</v>
      </c>
      <c r="AG239" s="349">
        <f t="shared" si="26"/>
        <v>0</v>
      </c>
      <c r="AI239" s="360"/>
      <c r="AJ239" s="360"/>
    </row>
    <row r="240" spans="1:36" x14ac:dyDescent="0.25">
      <c r="A240" s="129">
        <v>32</v>
      </c>
      <c r="B240" s="358" t="s">
        <v>313</v>
      </c>
      <c r="C240" s="358" t="str">
        <f>_xlfn.XLOOKUP($A240,'Total project cost for DCs'!A:A,'Total project cost for DCs'!C:C,"Not found",0)</f>
        <v>Assume 1 simple roundabout intesection</v>
      </c>
      <c r="D240" s="355" t="s">
        <v>155</v>
      </c>
      <c r="E240" s="355" t="s">
        <v>190</v>
      </c>
      <c r="H240" s="355" t="s">
        <v>828</v>
      </c>
      <c r="I240" s="359">
        <f>_xlfn.XLOOKUP($H240,DC_growth_AGS!$A$665:$A$673,DC_growth_AGS!$O$665:$O$673,"Not found",0)</f>
        <v>0.83953286703488883</v>
      </c>
      <c r="J240" s="355">
        <v>2039</v>
      </c>
      <c r="K240" s="360">
        <f>_xlfn.XLOOKUP($A240,'Total project cost for DCs'!$A$4:$A$111,'Total project cost for DCs'!G$4:G$111,0,0)*_xlfn.XLOOKUP($A240,Drury_beneficiary_allocation!$A$5:$A$104,Drury_beneficiary_allocation!$D$5:$D$104,0,0)</f>
        <v>0</v>
      </c>
      <c r="L240" s="360">
        <f>_xlfn.XLOOKUP($A240,'Total project cost for DCs'!$A$4:$A$111,'Total project cost for DCs'!H$4:H$111,0,0)*_xlfn.XLOOKUP($A240,Drury_beneficiary_allocation!$A$5:$A$104,Drury_beneficiary_allocation!$D$5:$D$104,0,0)</f>
        <v>0</v>
      </c>
      <c r="M240" s="360">
        <f>_xlfn.XLOOKUP($A240,'Total project cost for DCs'!$A$4:$A$111,'Total project cost for DCs'!I$4:I$111,0,0)*_xlfn.XLOOKUP($A240,Drury_beneficiary_allocation!$A$5:$A$104,Drury_beneficiary_allocation!$D$5:$D$104,0,0)</f>
        <v>0</v>
      </c>
      <c r="N240" s="360">
        <f>_xlfn.XLOOKUP($A240,'Total project cost for DCs'!$A$4:$A$111,'Total project cost for DCs'!J$4:J$111,0,0)*_xlfn.XLOOKUP($A240,Drury_beneficiary_allocation!$A$5:$A$104,Drury_beneficiary_allocation!$D$5:$D$104,0,0)</f>
        <v>0</v>
      </c>
      <c r="O240" s="360">
        <f>_xlfn.XLOOKUP($A240,'Total project cost for DCs'!$A$4:$A$111,'Total project cost for DCs'!K$4:K$111,0,0)*_xlfn.XLOOKUP($A240,Drury_beneficiary_allocation!$A$5:$A$104,Drury_beneficiary_allocation!$D$5:$D$104,0,0)</f>
        <v>0</v>
      </c>
      <c r="P240" s="360">
        <f>_xlfn.XLOOKUP($A240,'Total project cost for DCs'!$A$4:$A$111,'Total project cost for DCs'!L$4:L$111,0,0)*_xlfn.XLOOKUP($A240,Drury_beneficiary_allocation!$A$5:$A$104,Drury_beneficiary_allocation!$D$5:$D$104,0,0)</f>
        <v>0</v>
      </c>
      <c r="Q240" s="360">
        <f>_xlfn.XLOOKUP($A240,'Total project cost for DCs'!$A$4:$A$111,'Total project cost for DCs'!M$4:M$111,0,0)*_xlfn.XLOOKUP($A240,Drury_beneficiary_allocation!$A$5:$A$104,Drury_beneficiary_allocation!$D$5:$D$104,0,0)</f>
        <v>0</v>
      </c>
      <c r="R240" s="360">
        <f>_xlfn.XLOOKUP($A240,'Total project cost for DCs'!$A$4:$A$111,'Total project cost for DCs'!N$4:N$111,0,0)*_xlfn.XLOOKUP($A240,Drury_beneficiary_allocation!$A$5:$A$104,Drury_beneficiary_allocation!$D$5:$D$104,0,0)</f>
        <v>0</v>
      </c>
      <c r="S240" s="360">
        <f>_xlfn.XLOOKUP($A240,'Total project cost for DCs'!$A$4:$A$111,'Total project cost for DCs'!O$4:O$111,0,0)*_xlfn.XLOOKUP($A240,Drury_beneficiary_allocation!$A$5:$A$104,Drury_beneficiary_allocation!$D$5:$D$104,0,0)</f>
        <v>0</v>
      </c>
      <c r="T240" s="360">
        <f>_xlfn.XLOOKUP($A240,'Total project cost for DCs'!$A$4:$A$111,'Total project cost for DCs'!P$4:P$111,0,0)*_xlfn.XLOOKUP($A240,Drury_beneficiary_allocation!$A$5:$A$104,Drury_beneficiary_allocation!$D$5:$D$104,0,0)</f>
        <v>0</v>
      </c>
      <c r="U240" s="360">
        <f>_xlfn.XLOOKUP($A240,'Total project cost for DCs'!$A$4:$A$111,'Total project cost for DCs'!Q$4:Q$111,0,0)*_xlfn.XLOOKUP($A240,Drury_beneficiary_allocation!$A$5:$A$104,Drury_beneficiary_allocation!$D$5:$D$104,0,0)</f>
        <v>0</v>
      </c>
      <c r="V240" s="360">
        <f>_xlfn.XLOOKUP($A240,'Total project cost for DCs'!$A$4:$A$111,'Total project cost for DCs'!R$4:R$111,0,0)*_xlfn.XLOOKUP($A240,Drury_beneficiary_allocation!$A$5:$A$104,Drury_beneficiary_allocation!$D$5:$D$104,0,0)</f>
        <v>0</v>
      </c>
      <c r="W240" s="360">
        <f>_xlfn.XLOOKUP($A240,'Total project cost for DCs'!$A$4:$A$111,'Total project cost for DCs'!S$4:S$111,0,0)*_xlfn.XLOOKUP($A240,Drury_beneficiary_allocation!$A$5:$A$104,Drury_beneficiary_allocation!$D$5:$D$104,0,0)</f>
        <v>0</v>
      </c>
      <c r="X240" s="360">
        <f>_xlfn.XLOOKUP($A240,'Total project cost for DCs'!$A$4:$A$111,'Total project cost for DCs'!T$4:T$111,0,0)*_xlfn.XLOOKUP($A240,Drury_beneficiary_allocation!$A$5:$A$104,Drury_beneficiary_allocation!$D$5:$D$104,0,0)</f>
        <v>0</v>
      </c>
      <c r="Y240" s="349">
        <f t="shared" si="23"/>
        <v>0</v>
      </c>
      <c r="Z240" s="349">
        <f t="shared" si="24"/>
        <v>0</v>
      </c>
      <c r="AA240" s="349"/>
      <c r="AB240" s="353">
        <v>0</v>
      </c>
      <c r="AC240" s="354" t="str">
        <f t="shared" si="25"/>
        <v>Arterial</v>
      </c>
      <c r="AD240" s="349"/>
      <c r="AE240" s="349"/>
      <c r="AF240" s="355">
        <f>_xlfn.XLOOKUP(A240,'P1 Date Adjustment'!B:B,'P1 Date Adjustment'!F:F,"not found",0)</f>
        <v>2039</v>
      </c>
      <c r="AG240" s="349">
        <f t="shared" si="26"/>
        <v>0</v>
      </c>
      <c r="AI240" s="360"/>
      <c r="AJ240" s="360"/>
    </row>
    <row r="241" spans="1:36" ht="30" x14ac:dyDescent="0.25">
      <c r="A241" s="129">
        <v>33</v>
      </c>
      <c r="B241" s="358" t="s">
        <v>315</v>
      </c>
      <c r="C241" s="358" t="str">
        <f>_xlfn.XLOOKUP($A241,'Total project cost for DCs'!A:A,'Total project cost for DCs'!C:C,"Not found",0)</f>
        <v>2-lane urban- upgrade existing road layout to 2-lane urban with active modes on both sides (TDM )</v>
      </c>
      <c r="D241" s="355" t="s">
        <v>155</v>
      </c>
      <c r="E241" s="355" t="s">
        <v>199</v>
      </c>
      <c r="H241" s="355" t="s">
        <v>828</v>
      </c>
      <c r="I241" s="359">
        <f>_xlfn.XLOOKUP($H241,DC_growth_AGS!$A$665:$A$673,DC_growth_AGS!$O$665:$O$673,"Not found",0)</f>
        <v>0.83953286703488883</v>
      </c>
      <c r="J241" s="355">
        <v>2033</v>
      </c>
      <c r="K241" s="360">
        <f>_xlfn.XLOOKUP($A241,'Total project cost for DCs'!$A$4:$A$111,'Total project cost for DCs'!G$4:G$111,0,0)*_xlfn.XLOOKUP($A241,Drury_beneficiary_allocation!$A$5:$A$104,Drury_beneficiary_allocation!$D$5:$D$104,0,0)</f>
        <v>0</v>
      </c>
      <c r="L241" s="360">
        <f>_xlfn.XLOOKUP($A241,'Total project cost for DCs'!$A$4:$A$111,'Total project cost for DCs'!H$4:H$111,0,0)*_xlfn.XLOOKUP($A241,Drury_beneficiary_allocation!$A$5:$A$104,Drury_beneficiary_allocation!$D$5:$D$104,0,0)</f>
        <v>0</v>
      </c>
      <c r="M241" s="360">
        <f>_xlfn.XLOOKUP($A241,'Total project cost for DCs'!$A$4:$A$111,'Total project cost for DCs'!I$4:I$111,0,0)*_xlfn.XLOOKUP($A241,Drury_beneficiary_allocation!$A$5:$A$104,Drury_beneficiary_allocation!$D$5:$D$104,0,0)</f>
        <v>0</v>
      </c>
      <c r="N241" s="360">
        <f>_xlfn.XLOOKUP($A241,'Total project cost for DCs'!$A$4:$A$111,'Total project cost for DCs'!J$4:J$111,0,0)*_xlfn.XLOOKUP($A241,Drury_beneficiary_allocation!$A$5:$A$104,Drury_beneficiary_allocation!$D$5:$D$104,0,0)</f>
        <v>0</v>
      </c>
      <c r="O241" s="360">
        <f>_xlfn.XLOOKUP($A241,'Total project cost for DCs'!$A$4:$A$111,'Total project cost for DCs'!K$4:K$111,0,0)*_xlfn.XLOOKUP($A241,Drury_beneficiary_allocation!$A$5:$A$104,Drury_beneficiary_allocation!$D$5:$D$104,0,0)</f>
        <v>0</v>
      </c>
      <c r="P241" s="360">
        <f>_xlfn.XLOOKUP($A241,'Total project cost for DCs'!$A$4:$A$111,'Total project cost for DCs'!L$4:L$111,0,0)*_xlfn.XLOOKUP($A241,Drury_beneficiary_allocation!$A$5:$A$104,Drury_beneficiary_allocation!$D$5:$D$104,0,0)</f>
        <v>0</v>
      </c>
      <c r="Q241" s="360">
        <f>_xlfn.XLOOKUP($A241,'Total project cost for DCs'!$A$4:$A$111,'Total project cost for DCs'!M$4:M$111,0,0)*_xlfn.XLOOKUP($A241,Drury_beneficiary_allocation!$A$5:$A$104,Drury_beneficiary_allocation!$D$5:$D$104,0,0)</f>
        <v>0</v>
      </c>
      <c r="R241" s="360">
        <f>_xlfn.XLOOKUP($A241,'Total project cost for DCs'!$A$4:$A$111,'Total project cost for DCs'!N$4:N$111,0,0)*_xlfn.XLOOKUP($A241,Drury_beneficiary_allocation!$A$5:$A$104,Drury_beneficiary_allocation!$D$5:$D$104,0,0)</f>
        <v>0</v>
      </c>
      <c r="S241" s="360">
        <f>_xlfn.XLOOKUP($A241,'Total project cost for DCs'!$A$4:$A$111,'Total project cost for DCs'!O$4:O$111,0,0)*_xlfn.XLOOKUP($A241,Drury_beneficiary_allocation!$A$5:$A$104,Drury_beneficiary_allocation!$D$5:$D$104,0,0)</f>
        <v>0</v>
      </c>
      <c r="T241" s="360">
        <f>_xlfn.XLOOKUP($A241,'Total project cost for DCs'!$A$4:$A$111,'Total project cost for DCs'!P$4:P$111,0,0)*_xlfn.XLOOKUP($A241,Drury_beneficiary_allocation!$A$5:$A$104,Drury_beneficiary_allocation!$D$5:$D$104,0,0)</f>
        <v>0</v>
      </c>
      <c r="U241" s="360">
        <f>_xlfn.XLOOKUP($A241,'Total project cost for DCs'!$A$4:$A$111,'Total project cost for DCs'!Q$4:Q$111,0,0)*_xlfn.XLOOKUP($A241,Drury_beneficiary_allocation!$A$5:$A$104,Drury_beneficiary_allocation!$D$5:$D$104,0,0)</f>
        <v>0</v>
      </c>
      <c r="V241" s="360">
        <f>_xlfn.XLOOKUP($A241,'Total project cost for DCs'!$A$4:$A$111,'Total project cost for DCs'!R$4:R$111,0,0)*_xlfn.XLOOKUP($A241,Drury_beneficiary_allocation!$A$5:$A$104,Drury_beneficiary_allocation!$D$5:$D$104,0,0)</f>
        <v>0</v>
      </c>
      <c r="W241" s="360">
        <f>_xlfn.XLOOKUP($A241,'Total project cost for DCs'!$A$4:$A$111,'Total project cost for DCs'!S$4:S$111,0,0)*_xlfn.XLOOKUP($A241,Drury_beneficiary_allocation!$A$5:$A$104,Drury_beneficiary_allocation!$D$5:$D$104,0,0)</f>
        <v>0</v>
      </c>
      <c r="X241" s="360">
        <f>_xlfn.XLOOKUP($A241,'Total project cost for DCs'!$A$4:$A$111,'Total project cost for DCs'!T$4:T$111,0,0)*_xlfn.XLOOKUP($A241,Drury_beneficiary_allocation!$A$5:$A$104,Drury_beneficiary_allocation!$D$5:$D$104,0,0)</f>
        <v>0</v>
      </c>
      <c r="Y241" s="349">
        <f t="shared" si="23"/>
        <v>0</v>
      </c>
      <c r="Z241" s="349">
        <f t="shared" si="24"/>
        <v>0</v>
      </c>
      <c r="AA241" s="349"/>
      <c r="AB241" s="353">
        <v>0</v>
      </c>
      <c r="AC241" s="354" t="str">
        <f t="shared" si="25"/>
        <v>Collector</v>
      </c>
      <c r="AD241" s="349"/>
      <c r="AE241" s="349"/>
      <c r="AF241" s="355">
        <f>_xlfn.XLOOKUP(A241,'P1 Date Adjustment'!B:B,'P1 Date Adjustment'!F:F,"not found",0)</f>
        <v>2033</v>
      </c>
      <c r="AG241" s="349">
        <f t="shared" si="26"/>
        <v>0</v>
      </c>
      <c r="AI241" s="360"/>
      <c r="AJ241" s="360"/>
    </row>
    <row r="242" spans="1:36" ht="30" x14ac:dyDescent="0.25">
      <c r="A242" s="129" t="s">
        <v>326</v>
      </c>
      <c r="B242" s="358" t="s">
        <v>327</v>
      </c>
      <c r="C242" s="358" t="str">
        <f>_xlfn.XLOOKUP($A242,'Total project cost for DCs'!A:A,'Total project cost for DCs'!C:C,"Not found",0)</f>
        <v>2-lane urban- upgrade existing road layout with active modes on both sides (Under construction)</v>
      </c>
      <c r="D242" s="355" t="s">
        <v>155</v>
      </c>
      <c r="E242" s="355" t="s">
        <v>227</v>
      </c>
      <c r="H242" s="355" t="s">
        <v>828</v>
      </c>
      <c r="I242" s="359">
        <f>_xlfn.XLOOKUP($H242,DC_growth_AGS!$A$665:$A$673,DC_growth_AGS!$O$665:$O$673,"Not found",0)</f>
        <v>0.83953286703488883</v>
      </c>
      <c r="J242" s="355">
        <v>2033</v>
      </c>
      <c r="K242" s="360">
        <f>_xlfn.XLOOKUP($A242,'Total project cost for DCs'!$A$4:$A$111,'Total project cost for DCs'!G$4:G$111,0,0)*_xlfn.XLOOKUP($A242,Drury_beneficiary_allocation!$A$5:$A$104,Drury_beneficiary_allocation!$D$5:$D$104,0,0)</f>
        <v>0</v>
      </c>
      <c r="L242" s="360">
        <f>_xlfn.XLOOKUP($A242,'Total project cost for DCs'!$A$4:$A$111,'Total project cost for DCs'!H$4:H$111,0,0)*_xlfn.XLOOKUP($A242,Drury_beneficiary_allocation!$A$5:$A$104,Drury_beneficiary_allocation!$D$5:$D$104,0,0)</f>
        <v>0</v>
      </c>
      <c r="M242" s="360">
        <f>_xlfn.XLOOKUP($A242,'Total project cost for DCs'!$A$4:$A$111,'Total project cost for DCs'!I$4:I$111,0,0)*_xlfn.XLOOKUP($A242,Drury_beneficiary_allocation!$A$5:$A$104,Drury_beneficiary_allocation!$D$5:$D$104,0,0)</f>
        <v>0</v>
      </c>
      <c r="N242" s="360">
        <f>_xlfn.XLOOKUP($A242,'Total project cost for DCs'!$A$4:$A$111,'Total project cost for DCs'!J$4:J$111,0,0)*_xlfn.XLOOKUP($A242,Drury_beneficiary_allocation!$A$5:$A$104,Drury_beneficiary_allocation!$D$5:$D$104,0,0)</f>
        <v>0</v>
      </c>
      <c r="O242" s="360">
        <f>_xlfn.XLOOKUP($A242,'Total project cost for DCs'!$A$4:$A$111,'Total project cost for DCs'!K$4:K$111,0,0)*_xlfn.XLOOKUP($A242,Drury_beneficiary_allocation!$A$5:$A$104,Drury_beneficiary_allocation!$D$5:$D$104,0,0)</f>
        <v>0</v>
      </c>
      <c r="P242" s="360">
        <f>_xlfn.XLOOKUP($A242,'Total project cost for DCs'!$A$4:$A$111,'Total project cost for DCs'!L$4:L$111,0,0)*_xlfn.XLOOKUP($A242,Drury_beneficiary_allocation!$A$5:$A$104,Drury_beneficiary_allocation!$D$5:$D$104,0,0)</f>
        <v>0</v>
      </c>
      <c r="Q242" s="360">
        <f>_xlfn.XLOOKUP($A242,'Total project cost for DCs'!$A$4:$A$111,'Total project cost for DCs'!M$4:M$111,0,0)*_xlfn.XLOOKUP($A242,Drury_beneficiary_allocation!$A$5:$A$104,Drury_beneficiary_allocation!$D$5:$D$104,0,0)</f>
        <v>0</v>
      </c>
      <c r="R242" s="360">
        <f>_xlfn.XLOOKUP($A242,'Total project cost for DCs'!$A$4:$A$111,'Total project cost for DCs'!N$4:N$111,0,0)*_xlfn.XLOOKUP($A242,Drury_beneficiary_allocation!$A$5:$A$104,Drury_beneficiary_allocation!$D$5:$D$104,0,0)</f>
        <v>0</v>
      </c>
      <c r="S242" s="360">
        <f>_xlfn.XLOOKUP($A242,'Total project cost for DCs'!$A$4:$A$111,'Total project cost for DCs'!O$4:O$111,0,0)*_xlfn.XLOOKUP($A242,Drury_beneficiary_allocation!$A$5:$A$104,Drury_beneficiary_allocation!$D$5:$D$104,0,0)</f>
        <v>0</v>
      </c>
      <c r="T242" s="360">
        <f>_xlfn.XLOOKUP($A242,'Total project cost for DCs'!$A$4:$A$111,'Total project cost for DCs'!P$4:P$111,0,0)*_xlfn.XLOOKUP($A242,Drury_beneficiary_allocation!$A$5:$A$104,Drury_beneficiary_allocation!$D$5:$D$104,0,0)</f>
        <v>0</v>
      </c>
      <c r="U242" s="360">
        <f>_xlfn.XLOOKUP($A242,'Total project cost for DCs'!$A$4:$A$111,'Total project cost for DCs'!Q$4:Q$111,0,0)*_xlfn.XLOOKUP($A242,Drury_beneficiary_allocation!$A$5:$A$104,Drury_beneficiary_allocation!$D$5:$D$104,0,0)</f>
        <v>0</v>
      </c>
      <c r="V242" s="360">
        <f>_xlfn.XLOOKUP($A242,'Total project cost for DCs'!$A$4:$A$111,'Total project cost for DCs'!R$4:R$111,0,0)*_xlfn.XLOOKUP($A242,Drury_beneficiary_allocation!$A$5:$A$104,Drury_beneficiary_allocation!$D$5:$D$104,0,0)</f>
        <v>0</v>
      </c>
      <c r="W242" s="360">
        <f>_xlfn.XLOOKUP($A242,'Total project cost for DCs'!$A$4:$A$111,'Total project cost for DCs'!S$4:S$111,0,0)*_xlfn.XLOOKUP($A242,Drury_beneficiary_allocation!$A$5:$A$104,Drury_beneficiary_allocation!$D$5:$D$104,0,0)</f>
        <v>0</v>
      </c>
      <c r="X242" s="360">
        <f>_xlfn.XLOOKUP($A242,'Total project cost for DCs'!$A$4:$A$111,'Total project cost for DCs'!T$4:T$111,0,0)*_xlfn.XLOOKUP($A242,Drury_beneficiary_allocation!$A$5:$A$104,Drury_beneficiary_allocation!$D$5:$D$104,0,0)</f>
        <v>0</v>
      </c>
      <c r="Y242" s="349">
        <f t="shared" si="23"/>
        <v>0</v>
      </c>
      <c r="Z242" s="349">
        <f t="shared" si="24"/>
        <v>0</v>
      </c>
      <c r="AA242" s="349"/>
      <c r="AB242" s="353">
        <v>0</v>
      </c>
      <c r="AC242" s="354" t="str">
        <f t="shared" si="25"/>
        <v>Arterial</v>
      </c>
      <c r="AD242" s="349"/>
      <c r="AE242" s="349"/>
      <c r="AF242" s="355">
        <f>_xlfn.XLOOKUP(A242,'P1 Date Adjustment'!B:B,'P1 Date Adjustment'!F:F,"not found",0)</f>
        <v>2033</v>
      </c>
      <c r="AG242" s="349">
        <f t="shared" si="26"/>
        <v>0</v>
      </c>
      <c r="AI242" s="360"/>
      <c r="AJ242" s="360"/>
    </row>
    <row r="243" spans="1:36" ht="45" x14ac:dyDescent="0.25">
      <c r="A243" s="129" t="s">
        <v>334</v>
      </c>
      <c r="B243" s="358" t="s">
        <v>335</v>
      </c>
      <c r="C243" s="358" t="str">
        <f>_xlfn.XLOOKUP($A243,'Total project cost for DCs'!A:A,'Total project cost for DCs'!C:C,"Not found",0)</f>
        <v>4-lane urban- upgrade interim 2-lane urban corridor to a 4-lane corridor with active modes on both sides (SGA design)</v>
      </c>
      <c r="D243" s="355" t="s">
        <v>155</v>
      </c>
      <c r="E243" s="355" t="s">
        <v>157</v>
      </c>
      <c r="H243" s="355" t="s">
        <v>828</v>
      </c>
      <c r="I243" s="359">
        <f>_xlfn.XLOOKUP($H243,DC_growth_AGS!$A$665:$A$673,DC_growth_AGS!$O$665:$O$673,"Not found",0)</f>
        <v>0.83953286703488883</v>
      </c>
      <c r="J243" s="355">
        <v>2050</v>
      </c>
      <c r="K243" s="360">
        <f>_xlfn.XLOOKUP($A243,'Total project cost for DCs'!$A$4:$A$111,'Total project cost for DCs'!G$4:G$111,0,0)*_xlfn.XLOOKUP($A243,Drury_beneficiary_allocation!$A$5:$A$104,Drury_beneficiary_allocation!$D$5:$D$104,0,0)</f>
        <v>0</v>
      </c>
      <c r="L243" s="360">
        <f>_xlfn.XLOOKUP($A243,'Total project cost for DCs'!$A$4:$A$111,'Total project cost for DCs'!H$4:H$111,0,0)*_xlfn.XLOOKUP($A243,Drury_beneficiary_allocation!$A$5:$A$104,Drury_beneficiary_allocation!$D$5:$D$104,0,0)</f>
        <v>0</v>
      </c>
      <c r="M243" s="360">
        <f>_xlfn.XLOOKUP($A243,'Total project cost for DCs'!$A$4:$A$111,'Total project cost for DCs'!I$4:I$111,0,0)*_xlfn.XLOOKUP($A243,Drury_beneficiary_allocation!$A$5:$A$104,Drury_beneficiary_allocation!$D$5:$D$104,0,0)</f>
        <v>0</v>
      </c>
      <c r="N243" s="360">
        <f>_xlfn.XLOOKUP($A243,'Total project cost for DCs'!$A$4:$A$111,'Total project cost for DCs'!J$4:J$111,0,0)*_xlfn.XLOOKUP($A243,Drury_beneficiary_allocation!$A$5:$A$104,Drury_beneficiary_allocation!$D$5:$D$104,0,0)</f>
        <v>0</v>
      </c>
      <c r="O243" s="360">
        <f>_xlfn.XLOOKUP($A243,'Total project cost for DCs'!$A$4:$A$111,'Total project cost for DCs'!K$4:K$111,0,0)*_xlfn.XLOOKUP($A243,Drury_beneficiary_allocation!$A$5:$A$104,Drury_beneficiary_allocation!$D$5:$D$104,0,0)</f>
        <v>0</v>
      </c>
      <c r="P243" s="360">
        <f>_xlfn.XLOOKUP($A243,'Total project cost for DCs'!$A$4:$A$111,'Total project cost for DCs'!L$4:L$111,0,0)*_xlfn.XLOOKUP($A243,Drury_beneficiary_allocation!$A$5:$A$104,Drury_beneficiary_allocation!$D$5:$D$104,0,0)</f>
        <v>0</v>
      </c>
      <c r="Q243" s="360">
        <f>_xlfn.XLOOKUP($A243,'Total project cost for DCs'!$A$4:$A$111,'Total project cost for DCs'!M$4:M$111,0,0)*_xlfn.XLOOKUP($A243,Drury_beneficiary_allocation!$A$5:$A$104,Drury_beneficiary_allocation!$D$5:$D$104,0,0)</f>
        <v>0</v>
      </c>
      <c r="R243" s="360">
        <f>_xlfn.XLOOKUP($A243,'Total project cost for DCs'!$A$4:$A$111,'Total project cost for DCs'!N$4:N$111,0,0)*_xlfn.XLOOKUP($A243,Drury_beneficiary_allocation!$A$5:$A$104,Drury_beneficiary_allocation!$D$5:$D$104,0,0)</f>
        <v>0</v>
      </c>
      <c r="S243" s="360">
        <f>_xlfn.XLOOKUP($A243,'Total project cost for DCs'!$A$4:$A$111,'Total project cost for DCs'!O$4:O$111,0,0)*_xlfn.XLOOKUP($A243,Drury_beneficiary_allocation!$A$5:$A$104,Drury_beneficiary_allocation!$D$5:$D$104,0,0)</f>
        <v>0</v>
      </c>
      <c r="T243" s="360">
        <f>_xlfn.XLOOKUP($A243,'Total project cost for DCs'!$A$4:$A$111,'Total project cost for DCs'!P$4:P$111,0,0)*_xlfn.XLOOKUP($A243,Drury_beneficiary_allocation!$A$5:$A$104,Drury_beneficiary_allocation!$D$5:$D$104,0,0)</f>
        <v>0</v>
      </c>
      <c r="U243" s="360">
        <f>_xlfn.XLOOKUP($A243,'Total project cost for DCs'!$A$4:$A$111,'Total project cost for DCs'!Q$4:Q$111,0,0)*_xlfn.XLOOKUP($A243,Drury_beneficiary_allocation!$A$5:$A$104,Drury_beneficiary_allocation!$D$5:$D$104,0,0)</f>
        <v>0</v>
      </c>
      <c r="V243" s="360">
        <f>_xlfn.XLOOKUP($A243,'Total project cost for DCs'!$A$4:$A$111,'Total project cost for DCs'!R$4:R$111,0,0)*_xlfn.XLOOKUP($A243,Drury_beneficiary_allocation!$A$5:$A$104,Drury_beneficiary_allocation!$D$5:$D$104,0,0)</f>
        <v>0</v>
      </c>
      <c r="W243" s="360">
        <f>_xlfn.XLOOKUP($A243,'Total project cost for DCs'!$A$4:$A$111,'Total project cost for DCs'!S$4:S$111,0,0)*_xlfn.XLOOKUP($A243,Drury_beneficiary_allocation!$A$5:$A$104,Drury_beneficiary_allocation!$D$5:$D$104,0,0)</f>
        <v>0</v>
      </c>
      <c r="X243" s="360">
        <f>_xlfn.XLOOKUP($A243,'Total project cost for DCs'!$A$4:$A$111,'Total project cost for DCs'!T$4:T$111,0,0)*_xlfn.XLOOKUP($A243,Drury_beneficiary_allocation!$A$5:$A$104,Drury_beneficiary_allocation!$D$5:$D$104,0,0)</f>
        <v>0</v>
      </c>
      <c r="Y243" s="349">
        <f t="shared" si="23"/>
        <v>0</v>
      </c>
      <c r="Z243" s="349">
        <f t="shared" si="24"/>
        <v>0</v>
      </c>
      <c r="AA243" s="349"/>
      <c r="AB243" s="353">
        <v>0</v>
      </c>
      <c r="AC243" s="354" t="str">
        <f t="shared" si="25"/>
        <v>Arterial</v>
      </c>
      <c r="AD243" s="349"/>
      <c r="AE243" s="349"/>
      <c r="AF243" s="355">
        <f>_xlfn.XLOOKUP(A243,'P1 Date Adjustment'!B:B,'P1 Date Adjustment'!F:F,"not found",0)</f>
        <v>2050</v>
      </c>
      <c r="AG243" s="349">
        <f t="shared" si="26"/>
        <v>0</v>
      </c>
      <c r="AI243" s="360"/>
      <c r="AJ243" s="360"/>
    </row>
    <row r="244" spans="1:36" ht="30" x14ac:dyDescent="0.25">
      <c r="A244" s="129" t="s">
        <v>342</v>
      </c>
      <c r="B244" s="358" t="s">
        <v>343</v>
      </c>
      <c r="C244" s="358" t="str">
        <f>_xlfn.XLOOKUP($A244,'Total project cost for DCs'!A:A,'Total project cost for DCs'!C:C,"Not found",0)</f>
        <v>Upgrade interim 2-lane bridges (3No. to 4 lane bridges with active modes on both sides (SGA design)</v>
      </c>
      <c r="D244" s="355" t="s">
        <v>155</v>
      </c>
      <c r="E244" s="355" t="s">
        <v>345</v>
      </c>
      <c r="H244" s="355" t="s">
        <v>828</v>
      </c>
      <c r="I244" s="359">
        <f>_xlfn.XLOOKUP($H244,DC_growth_AGS!$A$665:$A$673,DC_growth_AGS!$O$665:$O$673,"Not found",0)</f>
        <v>0.83953286703488883</v>
      </c>
      <c r="J244" s="355">
        <v>2050</v>
      </c>
      <c r="K244" s="360">
        <f>_xlfn.XLOOKUP($A244,'Total project cost for DCs'!$A$4:$A$111,'Total project cost for DCs'!G$4:G$111,0,0)*_xlfn.XLOOKUP($A244,Drury_beneficiary_allocation!$A$5:$A$104,Drury_beneficiary_allocation!$D$5:$D$104,0,0)</f>
        <v>0</v>
      </c>
      <c r="L244" s="360">
        <f>_xlfn.XLOOKUP($A244,'Total project cost for DCs'!$A$4:$A$111,'Total project cost for DCs'!H$4:H$111,0,0)*_xlfn.XLOOKUP($A244,Drury_beneficiary_allocation!$A$5:$A$104,Drury_beneficiary_allocation!$D$5:$D$104,0,0)</f>
        <v>0</v>
      </c>
      <c r="M244" s="360">
        <f>_xlfn.XLOOKUP($A244,'Total project cost for DCs'!$A$4:$A$111,'Total project cost for DCs'!I$4:I$111,0,0)*_xlfn.XLOOKUP($A244,Drury_beneficiary_allocation!$A$5:$A$104,Drury_beneficiary_allocation!$D$5:$D$104,0,0)</f>
        <v>0</v>
      </c>
      <c r="N244" s="360">
        <f>_xlfn.XLOOKUP($A244,'Total project cost for DCs'!$A$4:$A$111,'Total project cost for DCs'!J$4:J$111,0,0)*_xlfn.XLOOKUP($A244,Drury_beneficiary_allocation!$A$5:$A$104,Drury_beneficiary_allocation!$D$5:$D$104,0,0)</f>
        <v>0</v>
      </c>
      <c r="O244" s="360">
        <f>_xlfn.XLOOKUP($A244,'Total project cost for DCs'!$A$4:$A$111,'Total project cost for DCs'!K$4:K$111,0,0)*_xlfn.XLOOKUP($A244,Drury_beneficiary_allocation!$A$5:$A$104,Drury_beneficiary_allocation!$D$5:$D$104,0,0)</f>
        <v>0</v>
      </c>
      <c r="P244" s="360">
        <f>_xlfn.XLOOKUP($A244,'Total project cost for DCs'!$A$4:$A$111,'Total project cost for DCs'!L$4:L$111,0,0)*_xlfn.XLOOKUP($A244,Drury_beneficiary_allocation!$A$5:$A$104,Drury_beneficiary_allocation!$D$5:$D$104,0,0)</f>
        <v>0</v>
      </c>
      <c r="Q244" s="360">
        <f>_xlfn.XLOOKUP($A244,'Total project cost for DCs'!$A$4:$A$111,'Total project cost for DCs'!M$4:M$111,0,0)*_xlfn.XLOOKUP($A244,Drury_beneficiary_allocation!$A$5:$A$104,Drury_beneficiary_allocation!$D$5:$D$104,0,0)</f>
        <v>0</v>
      </c>
      <c r="R244" s="360">
        <f>_xlfn.XLOOKUP($A244,'Total project cost for DCs'!$A$4:$A$111,'Total project cost for DCs'!N$4:N$111,0,0)*_xlfn.XLOOKUP($A244,Drury_beneficiary_allocation!$A$5:$A$104,Drury_beneficiary_allocation!$D$5:$D$104,0,0)</f>
        <v>0</v>
      </c>
      <c r="S244" s="360">
        <f>_xlfn.XLOOKUP($A244,'Total project cost for DCs'!$A$4:$A$111,'Total project cost for DCs'!O$4:O$111,0,0)*_xlfn.XLOOKUP($A244,Drury_beneficiary_allocation!$A$5:$A$104,Drury_beneficiary_allocation!$D$5:$D$104,0,0)</f>
        <v>0</v>
      </c>
      <c r="T244" s="360">
        <f>_xlfn.XLOOKUP($A244,'Total project cost for DCs'!$A$4:$A$111,'Total project cost for DCs'!P$4:P$111,0,0)*_xlfn.XLOOKUP($A244,Drury_beneficiary_allocation!$A$5:$A$104,Drury_beneficiary_allocation!$D$5:$D$104,0,0)</f>
        <v>0</v>
      </c>
      <c r="U244" s="360">
        <f>_xlfn.XLOOKUP($A244,'Total project cost for DCs'!$A$4:$A$111,'Total project cost for DCs'!Q$4:Q$111,0,0)*_xlfn.XLOOKUP($A244,Drury_beneficiary_allocation!$A$5:$A$104,Drury_beneficiary_allocation!$D$5:$D$104,0,0)</f>
        <v>0</v>
      </c>
      <c r="V244" s="360">
        <f>_xlfn.XLOOKUP($A244,'Total project cost for DCs'!$A$4:$A$111,'Total project cost for DCs'!R$4:R$111,0,0)*_xlfn.XLOOKUP($A244,Drury_beneficiary_allocation!$A$5:$A$104,Drury_beneficiary_allocation!$D$5:$D$104,0,0)</f>
        <v>0</v>
      </c>
      <c r="W244" s="360">
        <f>_xlfn.XLOOKUP($A244,'Total project cost for DCs'!$A$4:$A$111,'Total project cost for DCs'!S$4:S$111,0,0)*_xlfn.XLOOKUP($A244,Drury_beneficiary_allocation!$A$5:$A$104,Drury_beneficiary_allocation!$D$5:$D$104,0,0)</f>
        <v>0</v>
      </c>
      <c r="X244" s="360">
        <f>_xlfn.XLOOKUP($A244,'Total project cost for DCs'!$A$4:$A$111,'Total project cost for DCs'!T$4:T$111,0,0)*_xlfn.XLOOKUP($A244,Drury_beneficiary_allocation!$A$5:$A$104,Drury_beneficiary_allocation!$D$5:$D$104,0,0)</f>
        <v>0</v>
      </c>
      <c r="Y244" s="349">
        <f t="shared" si="23"/>
        <v>0</v>
      </c>
      <c r="Z244" s="349">
        <f t="shared" si="24"/>
        <v>0</v>
      </c>
      <c r="AA244" s="349"/>
      <c r="AB244" s="353">
        <v>0</v>
      </c>
      <c r="AC244" s="354" t="str">
        <f t="shared" si="25"/>
        <v>Arterial</v>
      </c>
      <c r="AD244" s="349"/>
      <c r="AE244" s="349"/>
      <c r="AF244" s="355">
        <f>_xlfn.XLOOKUP(A244,'P1 Date Adjustment'!B:B,'P1 Date Adjustment'!F:F,"not found",0)</f>
        <v>2050</v>
      </c>
      <c r="AG244" s="349">
        <f t="shared" si="26"/>
        <v>0</v>
      </c>
      <c r="AI244" s="360"/>
      <c r="AJ244" s="360"/>
    </row>
    <row r="245" spans="1:36" ht="30" x14ac:dyDescent="0.25">
      <c r="A245" s="129" t="s">
        <v>346</v>
      </c>
      <c r="B245" s="358" t="s">
        <v>347</v>
      </c>
      <c r="C245" s="358" t="str">
        <f>_xlfn.XLOOKUP($A245,'Total project cost for DCs'!A:A,'Total project cost for DCs'!C:C,"Not found",0)</f>
        <v>2-lane urban- new road layout with active modes on both sides (TDM)</v>
      </c>
      <c r="D245" s="355" t="s">
        <v>155</v>
      </c>
      <c r="E245" s="355" t="s">
        <v>227</v>
      </c>
      <c r="H245" s="355" t="s">
        <v>828</v>
      </c>
      <c r="I245" s="359">
        <f>_xlfn.XLOOKUP($H245,DC_growth_AGS!$A$665:$A$673,DC_growth_AGS!$O$665:$O$673,"Not found",0)</f>
        <v>0.83953286703488883</v>
      </c>
      <c r="J245" s="355">
        <v>2044</v>
      </c>
      <c r="K245" s="360">
        <f>_xlfn.XLOOKUP($A245,'Total project cost for DCs'!$A$4:$A$111,'Total project cost for DCs'!G$4:G$111,0,0)*_xlfn.XLOOKUP($A245,Drury_beneficiary_allocation!$A$5:$A$104,Drury_beneficiary_allocation!$D$5:$D$104,0,0)</f>
        <v>0</v>
      </c>
      <c r="L245" s="360">
        <f>_xlfn.XLOOKUP($A245,'Total project cost for DCs'!$A$4:$A$111,'Total project cost for DCs'!H$4:H$111,0,0)*_xlfn.XLOOKUP($A245,Drury_beneficiary_allocation!$A$5:$A$104,Drury_beneficiary_allocation!$D$5:$D$104,0,0)</f>
        <v>0</v>
      </c>
      <c r="M245" s="360">
        <f>_xlfn.XLOOKUP($A245,'Total project cost for DCs'!$A$4:$A$111,'Total project cost for DCs'!I$4:I$111,0,0)*_xlfn.XLOOKUP($A245,Drury_beneficiary_allocation!$A$5:$A$104,Drury_beneficiary_allocation!$D$5:$D$104,0,0)</f>
        <v>0</v>
      </c>
      <c r="N245" s="360">
        <f>_xlfn.XLOOKUP($A245,'Total project cost for DCs'!$A$4:$A$111,'Total project cost for DCs'!J$4:J$111,0,0)*_xlfn.XLOOKUP($A245,Drury_beneficiary_allocation!$A$5:$A$104,Drury_beneficiary_allocation!$D$5:$D$104,0,0)</f>
        <v>0</v>
      </c>
      <c r="O245" s="360">
        <f>_xlfn.XLOOKUP($A245,'Total project cost for DCs'!$A$4:$A$111,'Total project cost for DCs'!K$4:K$111,0,0)*_xlfn.XLOOKUP($A245,Drury_beneficiary_allocation!$A$5:$A$104,Drury_beneficiary_allocation!$D$5:$D$104,0,0)</f>
        <v>0</v>
      </c>
      <c r="P245" s="360">
        <f>_xlfn.XLOOKUP($A245,'Total project cost for DCs'!$A$4:$A$111,'Total project cost for DCs'!L$4:L$111,0,0)*_xlfn.XLOOKUP($A245,Drury_beneficiary_allocation!$A$5:$A$104,Drury_beneficiary_allocation!$D$5:$D$104,0,0)</f>
        <v>0</v>
      </c>
      <c r="Q245" s="360">
        <f>_xlfn.XLOOKUP($A245,'Total project cost for DCs'!$A$4:$A$111,'Total project cost for DCs'!M$4:M$111,0,0)*_xlfn.XLOOKUP($A245,Drury_beneficiary_allocation!$A$5:$A$104,Drury_beneficiary_allocation!$D$5:$D$104,0,0)</f>
        <v>0</v>
      </c>
      <c r="R245" s="360">
        <f>_xlfn.XLOOKUP($A245,'Total project cost for DCs'!$A$4:$A$111,'Total project cost for DCs'!N$4:N$111,0,0)*_xlfn.XLOOKUP($A245,Drury_beneficiary_allocation!$A$5:$A$104,Drury_beneficiary_allocation!$D$5:$D$104,0,0)</f>
        <v>0</v>
      </c>
      <c r="S245" s="360">
        <f>_xlfn.XLOOKUP($A245,'Total project cost for DCs'!$A$4:$A$111,'Total project cost for DCs'!O$4:O$111,0,0)*_xlfn.XLOOKUP($A245,Drury_beneficiary_allocation!$A$5:$A$104,Drury_beneficiary_allocation!$D$5:$D$104,0,0)</f>
        <v>0</v>
      </c>
      <c r="T245" s="360">
        <f>_xlfn.XLOOKUP($A245,'Total project cost for DCs'!$A$4:$A$111,'Total project cost for DCs'!P$4:P$111,0,0)*_xlfn.XLOOKUP($A245,Drury_beneficiary_allocation!$A$5:$A$104,Drury_beneficiary_allocation!$D$5:$D$104,0,0)</f>
        <v>0</v>
      </c>
      <c r="U245" s="360">
        <f>_xlfn.XLOOKUP($A245,'Total project cost for DCs'!$A$4:$A$111,'Total project cost for DCs'!Q$4:Q$111,0,0)*_xlfn.XLOOKUP($A245,Drury_beneficiary_allocation!$A$5:$A$104,Drury_beneficiary_allocation!$D$5:$D$104,0,0)</f>
        <v>0</v>
      </c>
      <c r="V245" s="360">
        <f>_xlfn.XLOOKUP($A245,'Total project cost for DCs'!$A$4:$A$111,'Total project cost for DCs'!R$4:R$111,0,0)*_xlfn.XLOOKUP($A245,Drury_beneficiary_allocation!$A$5:$A$104,Drury_beneficiary_allocation!$D$5:$D$104,0,0)</f>
        <v>0</v>
      </c>
      <c r="W245" s="360">
        <f>_xlfn.XLOOKUP($A245,'Total project cost for DCs'!$A$4:$A$111,'Total project cost for DCs'!S$4:S$111,0,0)*_xlfn.XLOOKUP($A245,Drury_beneficiary_allocation!$A$5:$A$104,Drury_beneficiary_allocation!$D$5:$D$104,0,0)</f>
        <v>0</v>
      </c>
      <c r="X245" s="360">
        <f>_xlfn.XLOOKUP($A245,'Total project cost for DCs'!$A$4:$A$111,'Total project cost for DCs'!T$4:T$111,0,0)*_xlfn.XLOOKUP($A245,Drury_beneficiary_allocation!$A$5:$A$104,Drury_beneficiary_allocation!$D$5:$D$104,0,0)</f>
        <v>0</v>
      </c>
      <c r="Y245" s="349">
        <f t="shared" si="23"/>
        <v>0</v>
      </c>
      <c r="Z245" s="349">
        <f t="shared" si="24"/>
        <v>0</v>
      </c>
      <c r="AA245" s="349"/>
      <c r="AB245" s="353">
        <v>0</v>
      </c>
      <c r="AC245" s="354" t="str">
        <f t="shared" si="25"/>
        <v>Arterial</v>
      </c>
      <c r="AD245" s="349"/>
      <c r="AE245" s="349"/>
      <c r="AF245" s="355">
        <f>_xlfn.XLOOKUP(A245,'P1 Date Adjustment'!B:B,'P1 Date Adjustment'!F:F,"not found",0)</f>
        <v>2044</v>
      </c>
      <c r="AG245" s="349">
        <f t="shared" si="26"/>
        <v>0</v>
      </c>
      <c r="AI245" s="360"/>
      <c r="AJ245" s="360"/>
    </row>
    <row r="246" spans="1:36" x14ac:dyDescent="0.25">
      <c r="A246" s="129" t="s">
        <v>348</v>
      </c>
      <c r="B246" s="358" t="s">
        <v>347</v>
      </c>
      <c r="C246" s="358" t="str">
        <f>_xlfn.XLOOKUP($A246,'Total project cost for DCs'!A:A,'Total project cost for DCs'!C:C,"Not found",0)</f>
        <v>2-lane urban- bridge construction</v>
      </c>
      <c r="D246" s="355" t="s">
        <v>155</v>
      </c>
      <c r="E246" s="355" t="s">
        <v>345</v>
      </c>
      <c r="H246" s="355" t="s">
        <v>828</v>
      </c>
      <c r="I246" s="359">
        <f>_xlfn.XLOOKUP($H246,DC_growth_AGS!$A$665:$A$673,DC_growth_AGS!$O$665:$O$673,"Not found",0)</f>
        <v>0.83953286703488883</v>
      </c>
      <c r="J246" s="355">
        <v>2044</v>
      </c>
      <c r="K246" s="360">
        <f>_xlfn.XLOOKUP($A246,'Total project cost for DCs'!$A$4:$A$111,'Total project cost for DCs'!G$4:G$111,0,0)*_xlfn.XLOOKUP($A246,Drury_beneficiary_allocation!$A$5:$A$104,Drury_beneficiary_allocation!$D$5:$D$104,0,0)</f>
        <v>0</v>
      </c>
      <c r="L246" s="360">
        <f>_xlfn.XLOOKUP($A246,'Total project cost for DCs'!$A$4:$A$111,'Total project cost for DCs'!H$4:H$111,0,0)*_xlfn.XLOOKUP($A246,Drury_beneficiary_allocation!$A$5:$A$104,Drury_beneficiary_allocation!$D$5:$D$104,0,0)</f>
        <v>0</v>
      </c>
      <c r="M246" s="360">
        <f>_xlfn.XLOOKUP($A246,'Total project cost for DCs'!$A$4:$A$111,'Total project cost for DCs'!I$4:I$111,0,0)*_xlfn.XLOOKUP($A246,Drury_beneficiary_allocation!$A$5:$A$104,Drury_beneficiary_allocation!$D$5:$D$104,0,0)</f>
        <v>0</v>
      </c>
      <c r="N246" s="360">
        <f>_xlfn.XLOOKUP($A246,'Total project cost for DCs'!$A$4:$A$111,'Total project cost for DCs'!J$4:J$111,0,0)*_xlfn.XLOOKUP($A246,Drury_beneficiary_allocation!$A$5:$A$104,Drury_beneficiary_allocation!$D$5:$D$104,0,0)</f>
        <v>0</v>
      </c>
      <c r="O246" s="360">
        <f>_xlfn.XLOOKUP($A246,'Total project cost for DCs'!$A$4:$A$111,'Total project cost for DCs'!K$4:K$111,0,0)*_xlfn.XLOOKUP($A246,Drury_beneficiary_allocation!$A$5:$A$104,Drury_beneficiary_allocation!$D$5:$D$104,0,0)</f>
        <v>0</v>
      </c>
      <c r="P246" s="360">
        <f>_xlfn.XLOOKUP($A246,'Total project cost for DCs'!$A$4:$A$111,'Total project cost for DCs'!L$4:L$111,0,0)*_xlfn.XLOOKUP($A246,Drury_beneficiary_allocation!$A$5:$A$104,Drury_beneficiary_allocation!$D$5:$D$104,0,0)</f>
        <v>0</v>
      </c>
      <c r="Q246" s="360">
        <f>_xlfn.XLOOKUP($A246,'Total project cost for DCs'!$A$4:$A$111,'Total project cost for DCs'!M$4:M$111,0,0)*_xlfn.XLOOKUP($A246,Drury_beneficiary_allocation!$A$5:$A$104,Drury_beneficiary_allocation!$D$5:$D$104,0,0)</f>
        <v>0</v>
      </c>
      <c r="R246" s="360">
        <f>_xlfn.XLOOKUP($A246,'Total project cost for DCs'!$A$4:$A$111,'Total project cost for DCs'!N$4:N$111,0,0)*_xlfn.XLOOKUP($A246,Drury_beneficiary_allocation!$A$5:$A$104,Drury_beneficiary_allocation!$D$5:$D$104,0,0)</f>
        <v>0</v>
      </c>
      <c r="S246" s="360">
        <f>_xlfn.XLOOKUP($A246,'Total project cost for DCs'!$A$4:$A$111,'Total project cost for DCs'!O$4:O$111,0,0)*_xlfn.XLOOKUP($A246,Drury_beneficiary_allocation!$A$5:$A$104,Drury_beneficiary_allocation!$D$5:$D$104,0,0)</f>
        <v>0</v>
      </c>
      <c r="T246" s="360">
        <f>_xlfn.XLOOKUP($A246,'Total project cost for DCs'!$A$4:$A$111,'Total project cost for DCs'!P$4:P$111,0,0)*_xlfn.XLOOKUP($A246,Drury_beneficiary_allocation!$A$5:$A$104,Drury_beneficiary_allocation!$D$5:$D$104,0,0)</f>
        <v>0</v>
      </c>
      <c r="U246" s="360">
        <f>_xlfn.XLOOKUP($A246,'Total project cost for DCs'!$A$4:$A$111,'Total project cost for DCs'!Q$4:Q$111,0,0)*_xlfn.XLOOKUP($A246,Drury_beneficiary_allocation!$A$5:$A$104,Drury_beneficiary_allocation!$D$5:$D$104,0,0)</f>
        <v>0</v>
      </c>
      <c r="V246" s="360">
        <f>_xlfn.XLOOKUP($A246,'Total project cost for DCs'!$A$4:$A$111,'Total project cost for DCs'!R$4:R$111,0,0)*_xlfn.XLOOKUP($A246,Drury_beneficiary_allocation!$A$5:$A$104,Drury_beneficiary_allocation!$D$5:$D$104,0,0)</f>
        <v>0</v>
      </c>
      <c r="W246" s="360">
        <f>_xlfn.XLOOKUP($A246,'Total project cost for DCs'!$A$4:$A$111,'Total project cost for DCs'!S$4:S$111,0,0)*_xlfn.XLOOKUP($A246,Drury_beneficiary_allocation!$A$5:$A$104,Drury_beneficiary_allocation!$D$5:$D$104,0,0)</f>
        <v>0</v>
      </c>
      <c r="X246" s="360">
        <f>_xlfn.XLOOKUP($A246,'Total project cost for DCs'!$A$4:$A$111,'Total project cost for DCs'!T$4:T$111,0,0)*_xlfn.XLOOKUP($A246,Drury_beneficiary_allocation!$A$5:$A$104,Drury_beneficiary_allocation!$D$5:$D$104,0,0)</f>
        <v>0</v>
      </c>
      <c r="Y246" s="349">
        <f t="shared" si="23"/>
        <v>0</v>
      </c>
      <c r="Z246" s="349">
        <f t="shared" si="24"/>
        <v>0</v>
      </c>
      <c r="AA246" s="349"/>
      <c r="AB246" s="353">
        <v>0</v>
      </c>
      <c r="AC246" s="354" t="str">
        <f t="shared" si="25"/>
        <v>Arterial</v>
      </c>
      <c r="AD246" s="349"/>
      <c r="AE246" s="349"/>
      <c r="AF246" s="355">
        <f>_xlfn.XLOOKUP(A246,'P1 Date Adjustment'!B:B,'P1 Date Adjustment'!F:F,"not found",0)</f>
        <v>2044</v>
      </c>
      <c r="AG246" s="349">
        <f t="shared" si="26"/>
        <v>0</v>
      </c>
      <c r="AI246" s="360"/>
      <c r="AJ246" s="360"/>
    </row>
    <row r="247" spans="1:36" ht="30" x14ac:dyDescent="0.25">
      <c r="A247" s="129" t="s">
        <v>350</v>
      </c>
      <c r="B247" s="358" t="s">
        <v>347</v>
      </c>
      <c r="C247" s="358" t="str">
        <f>_xlfn.XLOOKUP($A247,'Total project cost for DCs'!A:A,'Total project cost for DCs'!C:C,"Not found",0)</f>
        <v>4-lane urban- upgrade 2-lane urban with active modes on both sides (SGA design)</v>
      </c>
      <c r="D247" s="355" t="s">
        <v>155</v>
      </c>
      <c r="E247" s="355" t="s">
        <v>231</v>
      </c>
      <c r="H247" s="355" t="s">
        <v>828</v>
      </c>
      <c r="I247" s="359">
        <f>_xlfn.XLOOKUP($H247,DC_growth_AGS!$A$665:$A$673,DC_growth_AGS!$O$665:$O$673,"Not found",0)</f>
        <v>0.83953286703488883</v>
      </c>
      <c r="J247" s="355">
        <v>2049</v>
      </c>
      <c r="K247" s="360">
        <f>_xlfn.XLOOKUP($A247,'Total project cost for DCs'!$A$4:$A$111,'Total project cost for DCs'!G$4:G$111,0,0)*_xlfn.XLOOKUP($A247,Drury_beneficiary_allocation!$A$5:$A$104,Drury_beneficiary_allocation!$D$5:$D$104,0,0)</f>
        <v>0</v>
      </c>
      <c r="L247" s="360">
        <f>_xlfn.XLOOKUP($A247,'Total project cost for DCs'!$A$4:$A$111,'Total project cost for DCs'!H$4:H$111,0,0)*_xlfn.XLOOKUP($A247,Drury_beneficiary_allocation!$A$5:$A$104,Drury_beneficiary_allocation!$D$5:$D$104,0,0)</f>
        <v>0</v>
      </c>
      <c r="M247" s="360">
        <f>_xlfn.XLOOKUP($A247,'Total project cost for DCs'!$A$4:$A$111,'Total project cost for DCs'!I$4:I$111,0,0)*_xlfn.XLOOKUP($A247,Drury_beneficiary_allocation!$A$5:$A$104,Drury_beneficiary_allocation!$D$5:$D$104,0,0)</f>
        <v>0</v>
      </c>
      <c r="N247" s="360">
        <f>_xlfn.XLOOKUP($A247,'Total project cost for DCs'!$A$4:$A$111,'Total project cost for DCs'!J$4:J$111,0,0)*_xlfn.XLOOKUP($A247,Drury_beneficiary_allocation!$A$5:$A$104,Drury_beneficiary_allocation!$D$5:$D$104,0,0)</f>
        <v>0</v>
      </c>
      <c r="O247" s="360">
        <f>_xlfn.XLOOKUP($A247,'Total project cost for DCs'!$A$4:$A$111,'Total project cost for DCs'!K$4:K$111,0,0)*_xlfn.XLOOKUP($A247,Drury_beneficiary_allocation!$A$5:$A$104,Drury_beneficiary_allocation!$D$5:$D$104,0,0)</f>
        <v>0</v>
      </c>
      <c r="P247" s="360">
        <f>_xlfn.XLOOKUP($A247,'Total project cost for DCs'!$A$4:$A$111,'Total project cost for DCs'!L$4:L$111,0,0)*_xlfn.XLOOKUP($A247,Drury_beneficiary_allocation!$A$5:$A$104,Drury_beneficiary_allocation!$D$5:$D$104,0,0)</f>
        <v>0</v>
      </c>
      <c r="Q247" s="360">
        <f>_xlfn.XLOOKUP($A247,'Total project cost for DCs'!$A$4:$A$111,'Total project cost for DCs'!M$4:M$111,0,0)*_xlfn.XLOOKUP($A247,Drury_beneficiary_allocation!$A$5:$A$104,Drury_beneficiary_allocation!$D$5:$D$104,0,0)</f>
        <v>0</v>
      </c>
      <c r="R247" s="360">
        <f>_xlfn.XLOOKUP($A247,'Total project cost for DCs'!$A$4:$A$111,'Total project cost for DCs'!N$4:N$111,0,0)*_xlfn.XLOOKUP($A247,Drury_beneficiary_allocation!$A$5:$A$104,Drury_beneficiary_allocation!$D$5:$D$104,0,0)</f>
        <v>0</v>
      </c>
      <c r="S247" s="360">
        <f>_xlfn.XLOOKUP($A247,'Total project cost for DCs'!$A$4:$A$111,'Total project cost for DCs'!O$4:O$111,0,0)*_xlfn.XLOOKUP($A247,Drury_beneficiary_allocation!$A$5:$A$104,Drury_beneficiary_allocation!$D$5:$D$104,0,0)</f>
        <v>0</v>
      </c>
      <c r="T247" s="360">
        <f>_xlfn.XLOOKUP($A247,'Total project cost for DCs'!$A$4:$A$111,'Total project cost for DCs'!P$4:P$111,0,0)*_xlfn.XLOOKUP($A247,Drury_beneficiary_allocation!$A$5:$A$104,Drury_beneficiary_allocation!$D$5:$D$104,0,0)</f>
        <v>0</v>
      </c>
      <c r="U247" s="360">
        <f>_xlfn.XLOOKUP($A247,'Total project cost for DCs'!$A$4:$A$111,'Total project cost for DCs'!Q$4:Q$111,0,0)*_xlfn.XLOOKUP($A247,Drury_beneficiary_allocation!$A$5:$A$104,Drury_beneficiary_allocation!$D$5:$D$104,0,0)</f>
        <v>0</v>
      </c>
      <c r="V247" s="360">
        <f>_xlfn.XLOOKUP($A247,'Total project cost for DCs'!$A$4:$A$111,'Total project cost for DCs'!R$4:R$111,0,0)*_xlfn.XLOOKUP($A247,Drury_beneficiary_allocation!$A$5:$A$104,Drury_beneficiary_allocation!$D$5:$D$104,0,0)</f>
        <v>0</v>
      </c>
      <c r="W247" s="360">
        <f>_xlfn.XLOOKUP($A247,'Total project cost for DCs'!$A$4:$A$111,'Total project cost for DCs'!S$4:S$111,0,0)*_xlfn.XLOOKUP($A247,Drury_beneficiary_allocation!$A$5:$A$104,Drury_beneficiary_allocation!$D$5:$D$104,0,0)</f>
        <v>0</v>
      </c>
      <c r="X247" s="360">
        <f>_xlfn.XLOOKUP($A247,'Total project cost for DCs'!$A$4:$A$111,'Total project cost for DCs'!T$4:T$111,0,0)*_xlfn.XLOOKUP($A247,Drury_beneficiary_allocation!$A$5:$A$104,Drury_beneficiary_allocation!$D$5:$D$104,0,0)</f>
        <v>0</v>
      </c>
      <c r="Y247" s="349">
        <f t="shared" si="23"/>
        <v>0</v>
      </c>
      <c r="Z247" s="349">
        <f t="shared" si="24"/>
        <v>0</v>
      </c>
      <c r="AA247" s="349"/>
      <c r="AB247" s="353">
        <v>0</v>
      </c>
      <c r="AC247" s="354" t="str">
        <f t="shared" si="25"/>
        <v>Arterial</v>
      </c>
      <c r="AD247" s="349"/>
      <c r="AE247" s="349"/>
      <c r="AF247" s="355">
        <f>_xlfn.XLOOKUP(A247,'P1 Date Adjustment'!B:B,'P1 Date Adjustment'!F:F,"not found",0)</f>
        <v>2049</v>
      </c>
      <c r="AG247" s="349">
        <f t="shared" si="26"/>
        <v>0</v>
      </c>
      <c r="AI247" s="360"/>
      <c r="AJ247" s="360"/>
    </row>
    <row r="248" spans="1:36" x14ac:dyDescent="0.25">
      <c r="A248" s="129" t="s">
        <v>352</v>
      </c>
      <c r="B248" s="358" t="s">
        <v>347</v>
      </c>
      <c r="C248" s="358" t="str">
        <f>_xlfn.XLOOKUP($A248,'Total project cost for DCs'!A:A,'Total project cost for DCs'!C:C,"Not found",0)</f>
        <v>4-lane urban- Bridge Widening</v>
      </c>
      <c r="D248" s="355" t="s">
        <v>155</v>
      </c>
      <c r="E248" s="355" t="s">
        <v>345</v>
      </c>
      <c r="H248" s="355" t="s">
        <v>828</v>
      </c>
      <c r="I248" s="359">
        <f>_xlfn.XLOOKUP($H248,DC_growth_AGS!$A$665:$A$673,DC_growth_AGS!$O$665:$O$673,"Not found",0)</f>
        <v>0.83953286703488883</v>
      </c>
      <c r="J248" s="355">
        <v>2049</v>
      </c>
      <c r="K248" s="360">
        <f>_xlfn.XLOOKUP($A248,'Total project cost for DCs'!$A$4:$A$111,'Total project cost for DCs'!G$4:G$111,0,0)*_xlfn.XLOOKUP($A248,Drury_beneficiary_allocation!$A$5:$A$104,Drury_beneficiary_allocation!$D$5:$D$104,0,0)</f>
        <v>0</v>
      </c>
      <c r="L248" s="360">
        <f>_xlfn.XLOOKUP($A248,'Total project cost for DCs'!$A$4:$A$111,'Total project cost for DCs'!H$4:H$111,0,0)*_xlfn.XLOOKUP($A248,Drury_beneficiary_allocation!$A$5:$A$104,Drury_beneficiary_allocation!$D$5:$D$104,0,0)</f>
        <v>0</v>
      </c>
      <c r="M248" s="360">
        <f>_xlfn.XLOOKUP($A248,'Total project cost for DCs'!$A$4:$A$111,'Total project cost for DCs'!I$4:I$111,0,0)*_xlfn.XLOOKUP($A248,Drury_beneficiary_allocation!$A$5:$A$104,Drury_beneficiary_allocation!$D$5:$D$104,0,0)</f>
        <v>0</v>
      </c>
      <c r="N248" s="360">
        <f>_xlfn.XLOOKUP($A248,'Total project cost for DCs'!$A$4:$A$111,'Total project cost for DCs'!J$4:J$111,0,0)*_xlfn.XLOOKUP($A248,Drury_beneficiary_allocation!$A$5:$A$104,Drury_beneficiary_allocation!$D$5:$D$104,0,0)</f>
        <v>0</v>
      </c>
      <c r="O248" s="360">
        <f>_xlfn.XLOOKUP($A248,'Total project cost for DCs'!$A$4:$A$111,'Total project cost for DCs'!K$4:K$111,0,0)*_xlfn.XLOOKUP($A248,Drury_beneficiary_allocation!$A$5:$A$104,Drury_beneficiary_allocation!$D$5:$D$104,0,0)</f>
        <v>0</v>
      </c>
      <c r="P248" s="360">
        <f>_xlfn.XLOOKUP($A248,'Total project cost for DCs'!$A$4:$A$111,'Total project cost for DCs'!L$4:L$111,0,0)*_xlfn.XLOOKUP($A248,Drury_beneficiary_allocation!$A$5:$A$104,Drury_beneficiary_allocation!$D$5:$D$104,0,0)</f>
        <v>0</v>
      </c>
      <c r="Q248" s="360">
        <f>_xlfn.XLOOKUP($A248,'Total project cost for DCs'!$A$4:$A$111,'Total project cost for DCs'!M$4:M$111,0,0)*_xlfn.XLOOKUP($A248,Drury_beneficiary_allocation!$A$5:$A$104,Drury_beneficiary_allocation!$D$5:$D$104,0,0)</f>
        <v>0</v>
      </c>
      <c r="R248" s="360">
        <f>_xlfn.XLOOKUP($A248,'Total project cost for DCs'!$A$4:$A$111,'Total project cost for DCs'!N$4:N$111,0,0)*_xlfn.XLOOKUP($A248,Drury_beneficiary_allocation!$A$5:$A$104,Drury_beneficiary_allocation!$D$5:$D$104,0,0)</f>
        <v>0</v>
      </c>
      <c r="S248" s="360">
        <f>_xlfn.XLOOKUP($A248,'Total project cost for DCs'!$A$4:$A$111,'Total project cost for DCs'!O$4:O$111,0,0)*_xlfn.XLOOKUP($A248,Drury_beneficiary_allocation!$A$5:$A$104,Drury_beneficiary_allocation!$D$5:$D$104,0,0)</f>
        <v>0</v>
      </c>
      <c r="T248" s="360">
        <f>_xlfn.XLOOKUP($A248,'Total project cost for DCs'!$A$4:$A$111,'Total project cost for DCs'!P$4:P$111,0,0)*_xlfn.XLOOKUP($A248,Drury_beneficiary_allocation!$A$5:$A$104,Drury_beneficiary_allocation!$D$5:$D$104,0,0)</f>
        <v>0</v>
      </c>
      <c r="U248" s="360">
        <f>_xlfn.XLOOKUP($A248,'Total project cost for DCs'!$A$4:$A$111,'Total project cost for DCs'!Q$4:Q$111,0,0)*_xlfn.XLOOKUP($A248,Drury_beneficiary_allocation!$A$5:$A$104,Drury_beneficiary_allocation!$D$5:$D$104,0,0)</f>
        <v>0</v>
      </c>
      <c r="V248" s="360">
        <f>_xlfn.XLOOKUP($A248,'Total project cost for DCs'!$A$4:$A$111,'Total project cost for DCs'!R$4:R$111,0,0)*_xlfn.XLOOKUP($A248,Drury_beneficiary_allocation!$A$5:$A$104,Drury_beneficiary_allocation!$D$5:$D$104,0,0)</f>
        <v>0</v>
      </c>
      <c r="W248" s="360">
        <f>_xlfn.XLOOKUP($A248,'Total project cost for DCs'!$A$4:$A$111,'Total project cost for DCs'!S$4:S$111,0,0)*_xlfn.XLOOKUP($A248,Drury_beneficiary_allocation!$A$5:$A$104,Drury_beneficiary_allocation!$D$5:$D$104,0,0)</f>
        <v>0</v>
      </c>
      <c r="X248" s="360">
        <f>_xlfn.XLOOKUP($A248,'Total project cost for DCs'!$A$4:$A$111,'Total project cost for DCs'!T$4:T$111,0,0)*_xlfn.XLOOKUP($A248,Drury_beneficiary_allocation!$A$5:$A$104,Drury_beneficiary_allocation!$D$5:$D$104,0,0)</f>
        <v>0</v>
      </c>
      <c r="Y248" s="349">
        <f t="shared" si="23"/>
        <v>0</v>
      </c>
      <c r="Z248" s="349">
        <f t="shared" si="24"/>
        <v>0</v>
      </c>
      <c r="AA248" s="349"/>
      <c r="AB248" s="353">
        <v>0</v>
      </c>
      <c r="AC248" s="354" t="str">
        <f t="shared" si="25"/>
        <v>Arterial</v>
      </c>
      <c r="AD248" s="349"/>
      <c r="AE248" s="349"/>
      <c r="AF248" s="355">
        <f>_xlfn.XLOOKUP(A248,'P1 Date Adjustment'!B:B,'P1 Date Adjustment'!F:F,"not found",0)</f>
        <v>2049</v>
      </c>
      <c r="AG248" s="349">
        <f t="shared" si="26"/>
        <v>0</v>
      </c>
      <c r="AI248" s="360"/>
      <c r="AJ248" s="360"/>
    </row>
    <row r="249" spans="1:36" ht="30" x14ac:dyDescent="0.25">
      <c r="A249" s="129" t="s">
        <v>365</v>
      </c>
      <c r="B249" s="358" t="s">
        <v>363</v>
      </c>
      <c r="C249" s="358" t="str">
        <f>_xlfn.XLOOKUP($A249,'Total project cost for DCs'!A:A,'Total project cost for DCs'!C:C,"Not found",0)</f>
        <v>4-lane urban- upgrade 2-lane urban excl bridge</v>
      </c>
      <c r="D249" s="355" t="s">
        <v>155</v>
      </c>
      <c r="E249" s="355" t="s">
        <v>231</v>
      </c>
      <c r="H249" s="355" t="s">
        <v>828</v>
      </c>
      <c r="I249" s="359">
        <f>_xlfn.XLOOKUP($H249,DC_growth_AGS!$A$665:$A$673,DC_growth_AGS!$O$665:$O$673,"Not found",0)</f>
        <v>0.83953286703488883</v>
      </c>
      <c r="J249" s="355">
        <v>2047</v>
      </c>
      <c r="K249" s="360">
        <f>_xlfn.XLOOKUP($A249,'Total project cost for DCs'!$A$4:$A$111,'Total project cost for DCs'!G$4:G$111,0,0)*_xlfn.XLOOKUP($A249,Drury_beneficiary_allocation!$A$5:$A$104,Drury_beneficiary_allocation!$D$5:$D$104,0,0)</f>
        <v>0</v>
      </c>
      <c r="L249" s="360">
        <f>_xlfn.XLOOKUP($A249,'Total project cost for DCs'!$A$4:$A$111,'Total project cost for DCs'!H$4:H$111,0,0)*_xlfn.XLOOKUP($A249,Drury_beneficiary_allocation!$A$5:$A$104,Drury_beneficiary_allocation!$D$5:$D$104,0,0)</f>
        <v>0</v>
      </c>
      <c r="M249" s="360">
        <f>_xlfn.XLOOKUP($A249,'Total project cost for DCs'!$A$4:$A$111,'Total project cost for DCs'!I$4:I$111,0,0)*_xlfn.XLOOKUP($A249,Drury_beneficiary_allocation!$A$5:$A$104,Drury_beneficiary_allocation!$D$5:$D$104,0,0)</f>
        <v>0</v>
      </c>
      <c r="N249" s="360">
        <f>_xlfn.XLOOKUP($A249,'Total project cost for DCs'!$A$4:$A$111,'Total project cost for DCs'!J$4:J$111,0,0)*_xlfn.XLOOKUP($A249,Drury_beneficiary_allocation!$A$5:$A$104,Drury_beneficiary_allocation!$D$5:$D$104,0,0)</f>
        <v>0</v>
      </c>
      <c r="O249" s="360">
        <f>_xlfn.XLOOKUP($A249,'Total project cost for DCs'!$A$4:$A$111,'Total project cost for DCs'!K$4:K$111,0,0)*_xlfn.XLOOKUP($A249,Drury_beneficiary_allocation!$A$5:$A$104,Drury_beneficiary_allocation!$D$5:$D$104,0,0)</f>
        <v>0</v>
      </c>
      <c r="P249" s="360">
        <f>_xlfn.XLOOKUP($A249,'Total project cost for DCs'!$A$4:$A$111,'Total project cost for DCs'!L$4:L$111,0,0)*_xlfn.XLOOKUP($A249,Drury_beneficiary_allocation!$A$5:$A$104,Drury_beneficiary_allocation!$D$5:$D$104,0,0)</f>
        <v>0</v>
      </c>
      <c r="Q249" s="360">
        <f>_xlfn.XLOOKUP($A249,'Total project cost for DCs'!$A$4:$A$111,'Total project cost for DCs'!M$4:M$111,0,0)*_xlfn.XLOOKUP($A249,Drury_beneficiary_allocation!$A$5:$A$104,Drury_beneficiary_allocation!$D$5:$D$104,0,0)</f>
        <v>0</v>
      </c>
      <c r="R249" s="360">
        <f>_xlfn.XLOOKUP($A249,'Total project cost for DCs'!$A$4:$A$111,'Total project cost for DCs'!N$4:N$111,0,0)*_xlfn.XLOOKUP($A249,Drury_beneficiary_allocation!$A$5:$A$104,Drury_beneficiary_allocation!$D$5:$D$104,0,0)</f>
        <v>0</v>
      </c>
      <c r="S249" s="360">
        <f>_xlfn.XLOOKUP($A249,'Total project cost for DCs'!$A$4:$A$111,'Total project cost for DCs'!O$4:O$111,0,0)*_xlfn.XLOOKUP($A249,Drury_beneficiary_allocation!$A$5:$A$104,Drury_beneficiary_allocation!$D$5:$D$104,0,0)</f>
        <v>0</v>
      </c>
      <c r="T249" s="360">
        <f>_xlfn.XLOOKUP($A249,'Total project cost for DCs'!$A$4:$A$111,'Total project cost for DCs'!P$4:P$111,0,0)*_xlfn.XLOOKUP($A249,Drury_beneficiary_allocation!$A$5:$A$104,Drury_beneficiary_allocation!$D$5:$D$104,0,0)</f>
        <v>0</v>
      </c>
      <c r="U249" s="360">
        <f>_xlfn.XLOOKUP($A249,'Total project cost for DCs'!$A$4:$A$111,'Total project cost for DCs'!Q$4:Q$111,0,0)*_xlfn.XLOOKUP($A249,Drury_beneficiary_allocation!$A$5:$A$104,Drury_beneficiary_allocation!$D$5:$D$104,0,0)</f>
        <v>0</v>
      </c>
      <c r="V249" s="360">
        <f>_xlfn.XLOOKUP($A249,'Total project cost for DCs'!$A$4:$A$111,'Total project cost for DCs'!R$4:R$111,0,0)*_xlfn.XLOOKUP($A249,Drury_beneficiary_allocation!$A$5:$A$104,Drury_beneficiary_allocation!$D$5:$D$104,0,0)</f>
        <v>0</v>
      </c>
      <c r="W249" s="360">
        <f>_xlfn.XLOOKUP($A249,'Total project cost for DCs'!$A$4:$A$111,'Total project cost for DCs'!S$4:S$111,0,0)*_xlfn.XLOOKUP($A249,Drury_beneficiary_allocation!$A$5:$A$104,Drury_beneficiary_allocation!$D$5:$D$104,0,0)</f>
        <v>0</v>
      </c>
      <c r="X249" s="360">
        <f>_xlfn.XLOOKUP($A249,'Total project cost for DCs'!$A$4:$A$111,'Total project cost for DCs'!T$4:T$111,0,0)*_xlfn.XLOOKUP($A249,Drury_beneficiary_allocation!$A$5:$A$104,Drury_beneficiary_allocation!$D$5:$D$104,0,0)</f>
        <v>0</v>
      </c>
      <c r="Y249" s="349">
        <f t="shared" si="23"/>
        <v>0</v>
      </c>
      <c r="Z249" s="349">
        <f t="shared" si="24"/>
        <v>0</v>
      </c>
      <c r="AA249" s="349"/>
      <c r="AB249" s="353">
        <v>0</v>
      </c>
      <c r="AC249" s="354" t="str">
        <f t="shared" si="25"/>
        <v>Arterial</v>
      </c>
      <c r="AD249" s="349"/>
      <c r="AE249" s="349"/>
      <c r="AF249" s="355">
        <f>_xlfn.XLOOKUP(A249,'P1 Date Adjustment'!B:B,'P1 Date Adjustment'!F:F,"not found",0)</f>
        <v>2047</v>
      </c>
      <c r="AG249" s="349">
        <f t="shared" si="26"/>
        <v>0</v>
      </c>
      <c r="AI249" s="360"/>
      <c r="AJ249" s="360"/>
    </row>
    <row r="250" spans="1:36" ht="30" x14ac:dyDescent="0.25">
      <c r="A250" s="129" t="s">
        <v>367</v>
      </c>
      <c r="B250" s="358" t="s">
        <v>363</v>
      </c>
      <c r="C250" s="358" t="str">
        <f>_xlfn.XLOOKUP($A250,'Total project cost for DCs'!A:A,'Total project cost for DCs'!C:C,"Not found",0)</f>
        <v>4-lane urban- upgrade 2-lane bridge widening</v>
      </c>
      <c r="D250" s="355" t="s">
        <v>155</v>
      </c>
      <c r="E250" s="355" t="s">
        <v>345</v>
      </c>
      <c r="H250" s="355" t="s">
        <v>828</v>
      </c>
      <c r="I250" s="359">
        <f>_xlfn.XLOOKUP($H250,DC_growth_AGS!$A$665:$A$673,DC_growth_AGS!$O$665:$O$673,"Not found",0)</f>
        <v>0.83953286703488883</v>
      </c>
      <c r="J250" s="355">
        <v>2047</v>
      </c>
      <c r="K250" s="360">
        <f>_xlfn.XLOOKUP($A250,'Total project cost for DCs'!$A$4:$A$111,'Total project cost for DCs'!G$4:G$111,0,0)*_xlfn.XLOOKUP($A250,Drury_beneficiary_allocation!$A$5:$A$104,Drury_beneficiary_allocation!$D$5:$D$104,0,0)</f>
        <v>0</v>
      </c>
      <c r="L250" s="360">
        <f>_xlfn.XLOOKUP($A250,'Total project cost for DCs'!$A$4:$A$111,'Total project cost for DCs'!H$4:H$111,0,0)*_xlfn.XLOOKUP($A250,Drury_beneficiary_allocation!$A$5:$A$104,Drury_beneficiary_allocation!$D$5:$D$104,0,0)</f>
        <v>0</v>
      </c>
      <c r="M250" s="360">
        <f>_xlfn.XLOOKUP($A250,'Total project cost for DCs'!$A$4:$A$111,'Total project cost for DCs'!I$4:I$111,0,0)*_xlfn.XLOOKUP($A250,Drury_beneficiary_allocation!$A$5:$A$104,Drury_beneficiary_allocation!$D$5:$D$104,0,0)</f>
        <v>0</v>
      </c>
      <c r="N250" s="360">
        <f>_xlfn.XLOOKUP($A250,'Total project cost for DCs'!$A$4:$A$111,'Total project cost for DCs'!J$4:J$111,0,0)*_xlfn.XLOOKUP($A250,Drury_beneficiary_allocation!$A$5:$A$104,Drury_beneficiary_allocation!$D$5:$D$104,0,0)</f>
        <v>0</v>
      </c>
      <c r="O250" s="360">
        <f>_xlfn.XLOOKUP($A250,'Total project cost for DCs'!$A$4:$A$111,'Total project cost for DCs'!K$4:K$111,0,0)*_xlfn.XLOOKUP($A250,Drury_beneficiary_allocation!$A$5:$A$104,Drury_beneficiary_allocation!$D$5:$D$104,0,0)</f>
        <v>0</v>
      </c>
      <c r="P250" s="360">
        <f>_xlfn.XLOOKUP($A250,'Total project cost for DCs'!$A$4:$A$111,'Total project cost for DCs'!L$4:L$111,0,0)*_xlfn.XLOOKUP($A250,Drury_beneficiary_allocation!$A$5:$A$104,Drury_beneficiary_allocation!$D$5:$D$104,0,0)</f>
        <v>0</v>
      </c>
      <c r="Q250" s="360">
        <f>_xlfn.XLOOKUP($A250,'Total project cost for DCs'!$A$4:$A$111,'Total project cost for DCs'!M$4:M$111,0,0)*_xlfn.XLOOKUP($A250,Drury_beneficiary_allocation!$A$5:$A$104,Drury_beneficiary_allocation!$D$5:$D$104,0,0)</f>
        <v>0</v>
      </c>
      <c r="R250" s="360">
        <f>_xlfn.XLOOKUP($A250,'Total project cost for DCs'!$A$4:$A$111,'Total project cost for DCs'!N$4:N$111,0,0)*_xlfn.XLOOKUP($A250,Drury_beneficiary_allocation!$A$5:$A$104,Drury_beneficiary_allocation!$D$5:$D$104,0,0)</f>
        <v>0</v>
      </c>
      <c r="S250" s="360">
        <f>_xlfn.XLOOKUP($A250,'Total project cost for DCs'!$A$4:$A$111,'Total project cost for DCs'!O$4:O$111,0,0)*_xlfn.XLOOKUP($A250,Drury_beneficiary_allocation!$A$5:$A$104,Drury_beneficiary_allocation!$D$5:$D$104,0,0)</f>
        <v>0</v>
      </c>
      <c r="T250" s="360">
        <f>_xlfn.XLOOKUP($A250,'Total project cost for DCs'!$A$4:$A$111,'Total project cost for DCs'!P$4:P$111,0,0)*_xlfn.XLOOKUP($A250,Drury_beneficiary_allocation!$A$5:$A$104,Drury_beneficiary_allocation!$D$5:$D$104,0,0)</f>
        <v>0</v>
      </c>
      <c r="U250" s="360">
        <f>_xlfn.XLOOKUP($A250,'Total project cost for DCs'!$A$4:$A$111,'Total project cost for DCs'!Q$4:Q$111,0,0)*_xlfn.XLOOKUP($A250,Drury_beneficiary_allocation!$A$5:$A$104,Drury_beneficiary_allocation!$D$5:$D$104,0,0)</f>
        <v>0</v>
      </c>
      <c r="V250" s="360">
        <f>_xlfn.XLOOKUP($A250,'Total project cost for DCs'!$A$4:$A$111,'Total project cost for DCs'!R$4:R$111,0,0)*_xlfn.XLOOKUP($A250,Drury_beneficiary_allocation!$A$5:$A$104,Drury_beneficiary_allocation!$D$5:$D$104,0,0)</f>
        <v>0</v>
      </c>
      <c r="W250" s="360">
        <f>_xlfn.XLOOKUP($A250,'Total project cost for DCs'!$A$4:$A$111,'Total project cost for DCs'!S$4:S$111,0,0)*_xlfn.XLOOKUP($A250,Drury_beneficiary_allocation!$A$5:$A$104,Drury_beneficiary_allocation!$D$5:$D$104,0,0)</f>
        <v>0</v>
      </c>
      <c r="X250" s="360">
        <f>_xlfn.XLOOKUP($A250,'Total project cost for DCs'!$A$4:$A$111,'Total project cost for DCs'!T$4:T$111,0,0)*_xlfn.XLOOKUP($A250,Drury_beneficiary_allocation!$A$5:$A$104,Drury_beneficiary_allocation!$D$5:$D$104,0,0)</f>
        <v>0</v>
      </c>
      <c r="Y250" s="349">
        <f t="shared" si="23"/>
        <v>0</v>
      </c>
      <c r="Z250" s="349">
        <f t="shared" si="24"/>
        <v>0</v>
      </c>
      <c r="AA250" s="349"/>
      <c r="AB250" s="353">
        <v>0</v>
      </c>
      <c r="AC250" s="354" t="str">
        <f t="shared" si="25"/>
        <v>Arterial</v>
      </c>
      <c r="AD250" s="349"/>
      <c r="AE250" s="349"/>
      <c r="AF250" s="355">
        <f>_xlfn.XLOOKUP(A250,'P1 Date Adjustment'!B:B,'P1 Date Adjustment'!F:F,"not found",0)</f>
        <v>2047</v>
      </c>
      <c r="AG250" s="349">
        <f t="shared" si="26"/>
        <v>0</v>
      </c>
      <c r="AI250" s="360"/>
      <c r="AJ250" s="360"/>
    </row>
    <row r="251" spans="1:36" ht="30" x14ac:dyDescent="0.25">
      <c r="A251" s="129" t="s">
        <v>369</v>
      </c>
      <c r="B251" s="358" t="s">
        <v>370</v>
      </c>
      <c r="C251" s="358" t="str">
        <f>_xlfn.XLOOKUP($A251,'Total project cost for DCs'!A:A,'Total project cost for DCs'!C:C,"Not found",0)</f>
        <v xml:space="preserve"> 2-lane signalised intersection (new intersection with active mode crossings)</v>
      </c>
      <c r="D251" s="355" t="s">
        <v>155</v>
      </c>
      <c r="E251" s="355" t="s">
        <v>190</v>
      </c>
      <c r="H251" s="355" t="s">
        <v>828</v>
      </c>
      <c r="I251" s="359">
        <f>_xlfn.XLOOKUP($H251,DC_growth_AGS!$A$665:$A$673,DC_growth_AGS!$O$665:$O$673,"Not found",0)</f>
        <v>0.83953286703488883</v>
      </c>
      <c r="J251" s="355">
        <v>2027</v>
      </c>
      <c r="K251" s="360">
        <f>_xlfn.XLOOKUP($A251,'Total project cost for DCs'!$A$4:$A$111,'Total project cost for DCs'!G$4:G$111,0,0)*_xlfn.XLOOKUP($A251,Drury_beneficiary_allocation!$A$5:$A$104,Drury_beneficiary_allocation!$D$5:$D$104,0,0)</f>
        <v>0</v>
      </c>
      <c r="L251" s="360">
        <f>_xlfn.XLOOKUP($A251,'Total project cost for DCs'!$A$4:$A$111,'Total project cost for DCs'!H$4:H$111,0,0)*_xlfn.XLOOKUP($A251,Drury_beneficiary_allocation!$A$5:$A$104,Drury_beneficiary_allocation!$D$5:$D$104,0,0)</f>
        <v>0</v>
      </c>
      <c r="M251" s="360">
        <f>_xlfn.XLOOKUP($A251,'Total project cost for DCs'!$A$4:$A$111,'Total project cost for DCs'!I$4:I$111,0,0)*_xlfn.XLOOKUP($A251,Drury_beneficiary_allocation!$A$5:$A$104,Drury_beneficiary_allocation!$D$5:$D$104,0,0)</f>
        <v>0</v>
      </c>
      <c r="N251" s="360">
        <f>_xlfn.XLOOKUP($A251,'Total project cost for DCs'!$A$4:$A$111,'Total project cost for DCs'!J$4:J$111,0,0)*_xlfn.XLOOKUP($A251,Drury_beneficiary_allocation!$A$5:$A$104,Drury_beneficiary_allocation!$D$5:$D$104,0,0)</f>
        <v>0</v>
      </c>
      <c r="O251" s="360">
        <f>_xlfn.XLOOKUP($A251,'Total project cost for DCs'!$A$4:$A$111,'Total project cost for DCs'!K$4:K$111,0,0)*_xlfn.XLOOKUP($A251,Drury_beneficiary_allocation!$A$5:$A$104,Drury_beneficiary_allocation!$D$5:$D$104,0,0)</f>
        <v>0</v>
      </c>
      <c r="P251" s="360">
        <f>_xlfn.XLOOKUP($A251,'Total project cost for DCs'!$A$4:$A$111,'Total project cost for DCs'!L$4:L$111,0,0)*_xlfn.XLOOKUP($A251,Drury_beneficiary_allocation!$A$5:$A$104,Drury_beneficiary_allocation!$D$5:$D$104,0,0)</f>
        <v>0</v>
      </c>
      <c r="Q251" s="360">
        <f>_xlfn.XLOOKUP($A251,'Total project cost for DCs'!$A$4:$A$111,'Total project cost for DCs'!M$4:M$111,0,0)*_xlfn.XLOOKUP($A251,Drury_beneficiary_allocation!$A$5:$A$104,Drury_beneficiary_allocation!$D$5:$D$104,0,0)</f>
        <v>0</v>
      </c>
      <c r="R251" s="360">
        <f>_xlfn.XLOOKUP($A251,'Total project cost for DCs'!$A$4:$A$111,'Total project cost for DCs'!N$4:N$111,0,0)*_xlfn.XLOOKUP($A251,Drury_beneficiary_allocation!$A$5:$A$104,Drury_beneficiary_allocation!$D$5:$D$104,0,0)</f>
        <v>0</v>
      </c>
      <c r="S251" s="360">
        <f>_xlfn.XLOOKUP($A251,'Total project cost for DCs'!$A$4:$A$111,'Total project cost for DCs'!O$4:O$111,0,0)*_xlfn.XLOOKUP($A251,Drury_beneficiary_allocation!$A$5:$A$104,Drury_beneficiary_allocation!$D$5:$D$104,0,0)</f>
        <v>0</v>
      </c>
      <c r="T251" s="360">
        <f>_xlfn.XLOOKUP($A251,'Total project cost for DCs'!$A$4:$A$111,'Total project cost for DCs'!P$4:P$111,0,0)*_xlfn.XLOOKUP($A251,Drury_beneficiary_allocation!$A$5:$A$104,Drury_beneficiary_allocation!$D$5:$D$104,0,0)</f>
        <v>0</v>
      </c>
      <c r="U251" s="360">
        <f>_xlfn.XLOOKUP($A251,'Total project cost for DCs'!$A$4:$A$111,'Total project cost for DCs'!Q$4:Q$111,0,0)*_xlfn.XLOOKUP($A251,Drury_beneficiary_allocation!$A$5:$A$104,Drury_beneficiary_allocation!$D$5:$D$104,0,0)</f>
        <v>0</v>
      </c>
      <c r="V251" s="360">
        <f>_xlfn.XLOOKUP($A251,'Total project cost for DCs'!$A$4:$A$111,'Total project cost for DCs'!R$4:R$111,0,0)*_xlfn.XLOOKUP($A251,Drury_beneficiary_allocation!$A$5:$A$104,Drury_beneficiary_allocation!$D$5:$D$104,0,0)</f>
        <v>0</v>
      </c>
      <c r="W251" s="360">
        <f>_xlfn.XLOOKUP($A251,'Total project cost for DCs'!$A$4:$A$111,'Total project cost for DCs'!S$4:S$111,0,0)*_xlfn.XLOOKUP($A251,Drury_beneficiary_allocation!$A$5:$A$104,Drury_beneficiary_allocation!$D$5:$D$104,0,0)</f>
        <v>0</v>
      </c>
      <c r="X251" s="360">
        <f>_xlfn.XLOOKUP($A251,'Total project cost for DCs'!$A$4:$A$111,'Total project cost for DCs'!T$4:T$111,0,0)*_xlfn.XLOOKUP($A251,Drury_beneficiary_allocation!$A$5:$A$104,Drury_beneficiary_allocation!$D$5:$D$104,0,0)</f>
        <v>0</v>
      </c>
      <c r="Y251" s="349">
        <f t="shared" si="23"/>
        <v>0</v>
      </c>
      <c r="Z251" s="349">
        <f t="shared" si="24"/>
        <v>0</v>
      </c>
      <c r="AA251" s="349"/>
      <c r="AB251" s="353">
        <v>0</v>
      </c>
      <c r="AC251" s="354" t="str">
        <f t="shared" si="25"/>
        <v>Arterial</v>
      </c>
      <c r="AD251" s="349"/>
      <c r="AE251" s="349"/>
      <c r="AF251" s="355">
        <f>_xlfn.XLOOKUP(A251,'P1 Date Adjustment'!B:B,'P1 Date Adjustment'!F:F,"not found",0)</f>
        <v>2027</v>
      </c>
      <c r="AG251" s="349">
        <f t="shared" si="26"/>
        <v>0</v>
      </c>
      <c r="AI251" s="360"/>
      <c r="AJ251" s="360"/>
    </row>
    <row r="252" spans="1:36" ht="30" x14ac:dyDescent="0.25">
      <c r="A252" s="129" t="s">
        <v>372</v>
      </c>
      <c r="B252" s="358" t="s">
        <v>373</v>
      </c>
      <c r="C252" s="358" t="str">
        <f>_xlfn.XLOOKUP($A252,'Total project cost for DCs'!A:A,'Total project cost for DCs'!C:C,"Not found",0)</f>
        <v xml:space="preserve"> Multi-lane signalised intersection (upgrade intersection with active mode crossings)</v>
      </c>
      <c r="D252" s="355" t="s">
        <v>155</v>
      </c>
      <c r="E252" s="355" t="s">
        <v>157</v>
      </c>
      <c r="H252" s="355" t="s">
        <v>828</v>
      </c>
      <c r="I252" s="359">
        <f>_xlfn.XLOOKUP($H252,DC_growth_AGS!$A$665:$A$673,DC_growth_AGS!$O$665:$O$673,"Not found",0)</f>
        <v>0.83953286703488883</v>
      </c>
      <c r="J252" s="355">
        <v>2031</v>
      </c>
      <c r="K252" s="360">
        <f>_xlfn.XLOOKUP($A252,'Total project cost for DCs'!$A$4:$A$111,'Total project cost for DCs'!G$4:G$111,0,0)*_xlfn.XLOOKUP($A252,Drury_beneficiary_allocation!$A$5:$A$104,Drury_beneficiary_allocation!$D$5:$D$104,0,0)</f>
        <v>0</v>
      </c>
      <c r="L252" s="360">
        <f>_xlfn.XLOOKUP($A252,'Total project cost for DCs'!$A$4:$A$111,'Total project cost for DCs'!H$4:H$111,0,0)*_xlfn.XLOOKUP($A252,Drury_beneficiary_allocation!$A$5:$A$104,Drury_beneficiary_allocation!$D$5:$D$104,0,0)</f>
        <v>0</v>
      </c>
      <c r="M252" s="360">
        <f>_xlfn.XLOOKUP($A252,'Total project cost for DCs'!$A$4:$A$111,'Total project cost for DCs'!I$4:I$111,0,0)*_xlfn.XLOOKUP($A252,Drury_beneficiary_allocation!$A$5:$A$104,Drury_beneficiary_allocation!$D$5:$D$104,0,0)</f>
        <v>0</v>
      </c>
      <c r="N252" s="360">
        <f>_xlfn.XLOOKUP($A252,'Total project cost for DCs'!$A$4:$A$111,'Total project cost for DCs'!J$4:J$111,0,0)*_xlfn.XLOOKUP($A252,Drury_beneficiary_allocation!$A$5:$A$104,Drury_beneficiary_allocation!$D$5:$D$104,0,0)</f>
        <v>0</v>
      </c>
      <c r="O252" s="360">
        <f>_xlfn.XLOOKUP($A252,'Total project cost for DCs'!$A$4:$A$111,'Total project cost for DCs'!K$4:K$111,0,0)*_xlfn.XLOOKUP($A252,Drury_beneficiary_allocation!$A$5:$A$104,Drury_beneficiary_allocation!$D$5:$D$104,0,0)</f>
        <v>0</v>
      </c>
      <c r="P252" s="360">
        <f>_xlfn.XLOOKUP($A252,'Total project cost for DCs'!$A$4:$A$111,'Total project cost for DCs'!L$4:L$111,0,0)*_xlfn.XLOOKUP($A252,Drury_beneficiary_allocation!$A$5:$A$104,Drury_beneficiary_allocation!$D$5:$D$104,0,0)</f>
        <v>0</v>
      </c>
      <c r="Q252" s="360">
        <f>_xlfn.XLOOKUP($A252,'Total project cost for DCs'!$A$4:$A$111,'Total project cost for DCs'!M$4:M$111,0,0)*_xlfn.XLOOKUP($A252,Drury_beneficiary_allocation!$A$5:$A$104,Drury_beneficiary_allocation!$D$5:$D$104,0,0)</f>
        <v>0</v>
      </c>
      <c r="R252" s="360">
        <f>_xlfn.XLOOKUP($A252,'Total project cost for DCs'!$A$4:$A$111,'Total project cost for DCs'!N$4:N$111,0,0)*_xlfn.XLOOKUP($A252,Drury_beneficiary_allocation!$A$5:$A$104,Drury_beneficiary_allocation!$D$5:$D$104,0,0)</f>
        <v>0</v>
      </c>
      <c r="S252" s="360">
        <f>_xlfn.XLOOKUP($A252,'Total project cost for DCs'!$A$4:$A$111,'Total project cost for DCs'!O$4:O$111,0,0)*_xlfn.XLOOKUP($A252,Drury_beneficiary_allocation!$A$5:$A$104,Drury_beneficiary_allocation!$D$5:$D$104,0,0)</f>
        <v>0</v>
      </c>
      <c r="T252" s="360">
        <f>_xlfn.XLOOKUP($A252,'Total project cost for DCs'!$A$4:$A$111,'Total project cost for DCs'!P$4:P$111,0,0)*_xlfn.XLOOKUP($A252,Drury_beneficiary_allocation!$A$5:$A$104,Drury_beneficiary_allocation!$D$5:$D$104,0,0)</f>
        <v>164253.44892769275</v>
      </c>
      <c r="U252" s="360">
        <f>_xlfn.XLOOKUP($A252,'Total project cost for DCs'!$A$4:$A$111,'Total project cost for DCs'!Q$4:Q$111,0,0)*_xlfn.XLOOKUP($A252,Drury_beneficiary_allocation!$A$5:$A$104,Drury_beneficiary_allocation!$D$5:$D$104,0,0)</f>
        <v>1678058.0306404708</v>
      </c>
      <c r="V252" s="360">
        <f>_xlfn.XLOOKUP($A252,'Total project cost for DCs'!$A$4:$A$111,'Total project cost for DCs'!R$4:R$111,0,0)*_xlfn.XLOOKUP($A252,Drury_beneficiary_allocation!$A$5:$A$104,Drury_beneficiary_allocation!$D$5:$D$104,0,0)</f>
        <v>0</v>
      </c>
      <c r="W252" s="360">
        <f>_xlfn.XLOOKUP($A252,'Total project cost for DCs'!$A$4:$A$111,'Total project cost for DCs'!S$4:S$111,0,0)*_xlfn.XLOOKUP($A252,Drury_beneficiary_allocation!$A$5:$A$104,Drury_beneficiary_allocation!$D$5:$D$104,0,0)</f>
        <v>0</v>
      </c>
      <c r="X252" s="360">
        <f>_xlfn.XLOOKUP($A252,'Total project cost for DCs'!$A$4:$A$111,'Total project cost for DCs'!T$4:T$111,0,0)*_xlfn.XLOOKUP($A252,Drury_beneficiary_allocation!$A$5:$A$104,Drury_beneficiary_allocation!$D$5:$D$104,0,0)</f>
        <v>0</v>
      </c>
      <c r="Y252" s="349">
        <f t="shared" si="23"/>
        <v>1842311.4795681636</v>
      </c>
      <c r="Z252" s="349">
        <f t="shared" si="24"/>
        <v>1842311.4795681636</v>
      </c>
      <c r="AA252" s="349"/>
      <c r="AB252" s="353">
        <v>0</v>
      </c>
      <c r="AC252" s="354" t="str">
        <f t="shared" si="25"/>
        <v>Arterial</v>
      </c>
      <c r="AD252" s="349"/>
      <c r="AE252" s="349"/>
      <c r="AF252" s="355">
        <f>_xlfn.XLOOKUP(A252,'P1 Date Adjustment'!B:B,'P1 Date Adjustment'!F:F,"not found",0)</f>
        <v>2031</v>
      </c>
      <c r="AG252" s="349">
        <f t="shared" si="26"/>
        <v>1546681.0384131484</v>
      </c>
      <c r="AI252" s="360"/>
      <c r="AJ252" s="360"/>
    </row>
    <row r="253" spans="1:36" ht="30" x14ac:dyDescent="0.25">
      <c r="A253" s="129" t="s">
        <v>383</v>
      </c>
      <c r="B253" s="358" t="s">
        <v>384</v>
      </c>
      <c r="C253" s="358" t="str">
        <f>_xlfn.XLOOKUP($A253,'Total project cost for DCs'!A:A,'Total project cost for DCs'!C:C,"Not found",0)</f>
        <v>4-lane urban- upgrade 2-lane urban to 4-lane with active modes on both sides, (TDM)</v>
      </c>
      <c r="D253" s="355" t="s">
        <v>155</v>
      </c>
      <c r="E253" s="355" t="s">
        <v>157</v>
      </c>
      <c r="H253" s="355" t="s">
        <v>828</v>
      </c>
      <c r="I253" s="359">
        <f>_xlfn.XLOOKUP($H253,DC_growth_AGS!$A$665:$A$673,DC_growth_AGS!$O$665:$O$673,"Not found",0)</f>
        <v>0.83953286703488883</v>
      </c>
      <c r="J253" s="355">
        <v>2047</v>
      </c>
      <c r="K253" s="360">
        <f>_xlfn.XLOOKUP($A253,'Total project cost for DCs'!$A$4:$A$111,'Total project cost for DCs'!G$4:G$111,0,0)*_xlfn.XLOOKUP($A253,Drury_beneficiary_allocation!$A$5:$A$104,Drury_beneficiary_allocation!$D$5:$D$104,0,0)</f>
        <v>0</v>
      </c>
      <c r="L253" s="360">
        <f>_xlfn.XLOOKUP($A253,'Total project cost for DCs'!$A$4:$A$111,'Total project cost for DCs'!H$4:H$111,0,0)*_xlfn.XLOOKUP($A253,Drury_beneficiary_allocation!$A$5:$A$104,Drury_beneficiary_allocation!$D$5:$D$104,0,0)</f>
        <v>0</v>
      </c>
      <c r="M253" s="360">
        <f>_xlfn.XLOOKUP($A253,'Total project cost for DCs'!$A$4:$A$111,'Total project cost for DCs'!I$4:I$111,0,0)*_xlfn.XLOOKUP($A253,Drury_beneficiary_allocation!$A$5:$A$104,Drury_beneficiary_allocation!$D$5:$D$104,0,0)</f>
        <v>0</v>
      </c>
      <c r="N253" s="360">
        <f>_xlfn.XLOOKUP($A253,'Total project cost for DCs'!$A$4:$A$111,'Total project cost for DCs'!J$4:J$111,0,0)*_xlfn.XLOOKUP($A253,Drury_beneficiary_allocation!$A$5:$A$104,Drury_beneficiary_allocation!$D$5:$D$104,0,0)</f>
        <v>0</v>
      </c>
      <c r="O253" s="360">
        <f>_xlfn.XLOOKUP($A253,'Total project cost for DCs'!$A$4:$A$111,'Total project cost for DCs'!K$4:K$111,0,0)*_xlfn.XLOOKUP($A253,Drury_beneficiary_allocation!$A$5:$A$104,Drury_beneficiary_allocation!$D$5:$D$104,0,0)</f>
        <v>0</v>
      </c>
      <c r="P253" s="360">
        <f>_xlfn.XLOOKUP($A253,'Total project cost for DCs'!$A$4:$A$111,'Total project cost for DCs'!L$4:L$111,0,0)*_xlfn.XLOOKUP($A253,Drury_beneficiary_allocation!$A$5:$A$104,Drury_beneficiary_allocation!$D$5:$D$104,0,0)</f>
        <v>0</v>
      </c>
      <c r="Q253" s="360">
        <f>_xlfn.XLOOKUP($A253,'Total project cost for DCs'!$A$4:$A$111,'Total project cost for DCs'!M$4:M$111,0,0)*_xlfn.XLOOKUP($A253,Drury_beneficiary_allocation!$A$5:$A$104,Drury_beneficiary_allocation!$D$5:$D$104,0,0)</f>
        <v>0</v>
      </c>
      <c r="R253" s="360">
        <f>_xlfn.XLOOKUP($A253,'Total project cost for DCs'!$A$4:$A$111,'Total project cost for DCs'!N$4:N$111,0,0)*_xlfn.XLOOKUP($A253,Drury_beneficiary_allocation!$A$5:$A$104,Drury_beneficiary_allocation!$D$5:$D$104,0,0)</f>
        <v>0</v>
      </c>
      <c r="S253" s="360">
        <f>_xlfn.XLOOKUP($A253,'Total project cost for DCs'!$A$4:$A$111,'Total project cost for DCs'!O$4:O$111,0,0)*_xlfn.XLOOKUP($A253,Drury_beneficiary_allocation!$A$5:$A$104,Drury_beneficiary_allocation!$D$5:$D$104,0,0)</f>
        <v>0</v>
      </c>
      <c r="T253" s="360">
        <f>_xlfn.XLOOKUP($A253,'Total project cost for DCs'!$A$4:$A$111,'Total project cost for DCs'!P$4:P$111,0,0)*_xlfn.XLOOKUP($A253,Drury_beneficiary_allocation!$A$5:$A$104,Drury_beneficiary_allocation!$D$5:$D$104,0,0)</f>
        <v>0</v>
      </c>
      <c r="U253" s="360">
        <f>_xlfn.XLOOKUP($A253,'Total project cost for DCs'!$A$4:$A$111,'Total project cost for DCs'!Q$4:Q$111,0,0)*_xlfn.XLOOKUP($A253,Drury_beneficiary_allocation!$A$5:$A$104,Drury_beneficiary_allocation!$D$5:$D$104,0,0)</f>
        <v>0</v>
      </c>
      <c r="V253" s="360">
        <f>_xlfn.XLOOKUP($A253,'Total project cost for DCs'!$A$4:$A$111,'Total project cost for DCs'!R$4:R$111,0,0)*_xlfn.XLOOKUP($A253,Drury_beneficiary_allocation!$A$5:$A$104,Drury_beneficiary_allocation!$D$5:$D$104,0,0)</f>
        <v>0</v>
      </c>
      <c r="W253" s="360">
        <f>_xlfn.XLOOKUP($A253,'Total project cost for DCs'!$A$4:$A$111,'Total project cost for DCs'!S$4:S$111,0,0)*_xlfn.XLOOKUP($A253,Drury_beneficiary_allocation!$A$5:$A$104,Drury_beneficiary_allocation!$D$5:$D$104,0,0)</f>
        <v>0</v>
      </c>
      <c r="X253" s="360">
        <f>_xlfn.XLOOKUP($A253,'Total project cost for DCs'!$A$4:$A$111,'Total project cost for DCs'!T$4:T$111,0,0)*_xlfn.XLOOKUP($A253,Drury_beneficiary_allocation!$A$5:$A$104,Drury_beneficiary_allocation!$D$5:$D$104,0,0)</f>
        <v>0</v>
      </c>
      <c r="Y253" s="349">
        <f t="shared" si="23"/>
        <v>0</v>
      </c>
      <c r="Z253" s="349">
        <f t="shared" si="24"/>
        <v>0</v>
      </c>
      <c r="AA253" s="349"/>
      <c r="AB253" s="353">
        <v>0</v>
      </c>
      <c r="AC253" s="354" t="str">
        <f t="shared" si="25"/>
        <v>Arterial</v>
      </c>
      <c r="AD253" s="349"/>
      <c r="AE253" s="349"/>
      <c r="AF253" s="355">
        <f>_xlfn.XLOOKUP(A253,'P1 Date Adjustment'!B:B,'P1 Date Adjustment'!F:F,"not found",0)</f>
        <v>2047</v>
      </c>
      <c r="AG253" s="349">
        <f t="shared" si="26"/>
        <v>0</v>
      </c>
      <c r="AI253" s="360"/>
      <c r="AJ253" s="360"/>
    </row>
    <row r="254" spans="1:36" ht="30" x14ac:dyDescent="0.25">
      <c r="A254" s="129" t="s">
        <v>389</v>
      </c>
      <c r="B254" s="358" t="s">
        <v>390</v>
      </c>
      <c r="C254" s="358" t="str">
        <f>_xlfn.XLOOKUP($A254,'Total project cost for DCs'!A:A,'Total project cost for DCs'!C:C,"Not found",0)</f>
        <v>Interim active modes e.g. shared path on one side</v>
      </c>
      <c r="D254" s="355" t="s">
        <v>155</v>
      </c>
      <c r="E254" s="355" t="s">
        <v>145</v>
      </c>
      <c r="H254" s="355" t="s">
        <v>828</v>
      </c>
      <c r="I254" s="359">
        <f>_xlfn.XLOOKUP($H254,DC_growth_AGS!$A$665:$A$673,DC_growth_AGS!$O$665:$O$673,"Not found",0)</f>
        <v>0.83953286703488883</v>
      </c>
      <c r="J254" s="355">
        <v>2028</v>
      </c>
      <c r="K254" s="360">
        <f>_xlfn.XLOOKUP($A254,'Total project cost for DCs'!$A$4:$A$111,'Total project cost for DCs'!G$4:G$111,0,0)*_xlfn.XLOOKUP($A254,Drury_beneficiary_allocation!$A$5:$A$104,Drury_beneficiary_allocation!$D$5:$D$104,0,0)</f>
        <v>0</v>
      </c>
      <c r="L254" s="360">
        <f>_xlfn.XLOOKUP($A254,'Total project cost for DCs'!$A$4:$A$111,'Total project cost for DCs'!H$4:H$111,0,0)*_xlfn.XLOOKUP($A254,Drury_beneficiary_allocation!$A$5:$A$104,Drury_beneficiary_allocation!$D$5:$D$104,0,0)</f>
        <v>0</v>
      </c>
      <c r="M254" s="360">
        <f>_xlfn.XLOOKUP($A254,'Total project cost for DCs'!$A$4:$A$111,'Total project cost for DCs'!I$4:I$111,0,0)*_xlfn.XLOOKUP($A254,Drury_beneficiary_allocation!$A$5:$A$104,Drury_beneficiary_allocation!$D$5:$D$104,0,0)</f>
        <v>0</v>
      </c>
      <c r="N254" s="360">
        <f>_xlfn.XLOOKUP($A254,'Total project cost for DCs'!$A$4:$A$111,'Total project cost for DCs'!J$4:J$111,0,0)*_xlfn.XLOOKUP($A254,Drury_beneficiary_allocation!$A$5:$A$104,Drury_beneficiary_allocation!$D$5:$D$104,0,0)</f>
        <v>0</v>
      </c>
      <c r="O254" s="360">
        <f>_xlfn.XLOOKUP($A254,'Total project cost for DCs'!$A$4:$A$111,'Total project cost for DCs'!K$4:K$111,0,0)*_xlfn.XLOOKUP($A254,Drury_beneficiary_allocation!$A$5:$A$104,Drury_beneficiary_allocation!$D$5:$D$104,0,0)</f>
        <v>0</v>
      </c>
      <c r="P254" s="360">
        <f>_xlfn.XLOOKUP($A254,'Total project cost for DCs'!$A$4:$A$111,'Total project cost for DCs'!L$4:L$111,0,0)*_xlfn.XLOOKUP($A254,Drury_beneficiary_allocation!$A$5:$A$104,Drury_beneficiary_allocation!$D$5:$D$104,0,0)</f>
        <v>0</v>
      </c>
      <c r="Q254" s="360">
        <f>_xlfn.XLOOKUP($A254,'Total project cost for DCs'!$A$4:$A$111,'Total project cost for DCs'!M$4:M$111,0,0)*_xlfn.XLOOKUP($A254,Drury_beneficiary_allocation!$A$5:$A$104,Drury_beneficiary_allocation!$D$5:$D$104,0,0)</f>
        <v>0</v>
      </c>
      <c r="R254" s="360">
        <f>_xlfn.XLOOKUP($A254,'Total project cost for DCs'!$A$4:$A$111,'Total project cost for DCs'!N$4:N$111,0,0)*_xlfn.XLOOKUP($A254,Drury_beneficiary_allocation!$A$5:$A$104,Drury_beneficiary_allocation!$D$5:$D$104,0,0)</f>
        <v>0</v>
      </c>
      <c r="S254" s="360">
        <f>_xlfn.XLOOKUP($A254,'Total project cost for DCs'!$A$4:$A$111,'Total project cost for DCs'!O$4:O$111,0,0)*_xlfn.XLOOKUP($A254,Drury_beneficiary_allocation!$A$5:$A$104,Drury_beneficiary_allocation!$D$5:$D$104,0,0)</f>
        <v>0</v>
      </c>
      <c r="T254" s="360">
        <f>_xlfn.XLOOKUP($A254,'Total project cost for DCs'!$A$4:$A$111,'Total project cost for DCs'!P$4:P$111,0,0)*_xlfn.XLOOKUP($A254,Drury_beneficiary_allocation!$A$5:$A$104,Drury_beneficiary_allocation!$D$5:$D$104,0,0)</f>
        <v>0</v>
      </c>
      <c r="U254" s="360">
        <f>_xlfn.XLOOKUP($A254,'Total project cost for DCs'!$A$4:$A$111,'Total project cost for DCs'!Q$4:Q$111,0,0)*_xlfn.XLOOKUP($A254,Drury_beneficiary_allocation!$A$5:$A$104,Drury_beneficiary_allocation!$D$5:$D$104,0,0)</f>
        <v>0</v>
      </c>
      <c r="V254" s="360">
        <f>_xlfn.XLOOKUP($A254,'Total project cost for DCs'!$A$4:$A$111,'Total project cost for DCs'!R$4:R$111,0,0)*_xlfn.XLOOKUP($A254,Drury_beneficiary_allocation!$A$5:$A$104,Drury_beneficiary_allocation!$D$5:$D$104,0,0)</f>
        <v>0</v>
      </c>
      <c r="W254" s="360">
        <f>_xlfn.XLOOKUP($A254,'Total project cost for DCs'!$A$4:$A$111,'Total project cost for DCs'!S$4:S$111,0,0)*_xlfn.XLOOKUP($A254,Drury_beneficiary_allocation!$A$5:$A$104,Drury_beneficiary_allocation!$D$5:$D$104,0,0)</f>
        <v>0</v>
      </c>
      <c r="X254" s="360">
        <f>_xlfn.XLOOKUP($A254,'Total project cost for DCs'!$A$4:$A$111,'Total project cost for DCs'!T$4:T$111,0,0)*_xlfn.XLOOKUP($A254,Drury_beneficiary_allocation!$A$5:$A$104,Drury_beneficiary_allocation!$D$5:$D$104,0,0)</f>
        <v>0</v>
      </c>
      <c r="Y254" s="349">
        <f t="shared" si="23"/>
        <v>0</v>
      </c>
      <c r="Z254" s="349">
        <f t="shared" si="24"/>
        <v>0</v>
      </c>
      <c r="AA254" s="349"/>
      <c r="AB254" s="353">
        <v>0</v>
      </c>
      <c r="AC254" s="354" t="str">
        <f t="shared" si="25"/>
        <v>Arterial</v>
      </c>
      <c r="AD254" s="349"/>
      <c r="AE254" s="349"/>
      <c r="AF254" s="355">
        <f>_xlfn.XLOOKUP(A254,'P1 Date Adjustment'!B:B,'P1 Date Adjustment'!F:F,"not found",0)</f>
        <v>2028</v>
      </c>
      <c r="AG254" s="349">
        <f t="shared" si="26"/>
        <v>0</v>
      </c>
      <c r="AI254" s="360"/>
      <c r="AJ254" s="360"/>
    </row>
    <row r="255" spans="1:36" ht="30" x14ac:dyDescent="0.25">
      <c r="A255" s="129" t="s">
        <v>392</v>
      </c>
      <c r="B255" s="358" t="s">
        <v>390</v>
      </c>
      <c r="C255" s="358" t="str">
        <f>_xlfn.XLOOKUP($A255,'Total project cost for DCs'!A:A,'Total project cost for DCs'!C:C,"Not found",0)</f>
        <v xml:space="preserve"> 2-lane urban- upgrade existing road with active mode facility on both sides (TDM)</v>
      </c>
      <c r="D255" s="355" t="s">
        <v>155</v>
      </c>
      <c r="E255" s="355" t="s">
        <v>145</v>
      </c>
      <c r="H255" s="355" t="s">
        <v>828</v>
      </c>
      <c r="I255" s="359">
        <f>_xlfn.XLOOKUP($H255,DC_growth_AGS!$A$665:$A$673,DC_growth_AGS!$O$665:$O$673,"Not found",0)</f>
        <v>0.83953286703488883</v>
      </c>
      <c r="J255" s="355">
        <v>2031</v>
      </c>
      <c r="K255" s="360">
        <f>_xlfn.XLOOKUP($A255,'Total project cost for DCs'!$A$4:$A$111,'Total project cost for DCs'!G$4:G$111,0,0)*_xlfn.XLOOKUP($A255,Drury_beneficiary_allocation!$A$5:$A$104,Drury_beneficiary_allocation!$D$5:$D$104,0,0)</f>
        <v>0</v>
      </c>
      <c r="L255" s="360">
        <f>_xlfn.XLOOKUP($A255,'Total project cost for DCs'!$A$4:$A$111,'Total project cost for DCs'!H$4:H$111,0,0)*_xlfn.XLOOKUP($A255,Drury_beneficiary_allocation!$A$5:$A$104,Drury_beneficiary_allocation!$D$5:$D$104,0,0)</f>
        <v>0</v>
      </c>
      <c r="M255" s="360">
        <f>_xlfn.XLOOKUP($A255,'Total project cost for DCs'!$A$4:$A$111,'Total project cost for DCs'!I$4:I$111,0,0)*_xlfn.XLOOKUP($A255,Drury_beneficiary_allocation!$A$5:$A$104,Drury_beneficiary_allocation!$D$5:$D$104,0,0)</f>
        <v>0</v>
      </c>
      <c r="N255" s="360">
        <f>_xlfn.XLOOKUP($A255,'Total project cost for DCs'!$A$4:$A$111,'Total project cost for DCs'!J$4:J$111,0,0)*_xlfn.XLOOKUP($A255,Drury_beneficiary_allocation!$A$5:$A$104,Drury_beneficiary_allocation!$D$5:$D$104,0,0)</f>
        <v>0</v>
      </c>
      <c r="O255" s="360">
        <f>_xlfn.XLOOKUP($A255,'Total project cost for DCs'!$A$4:$A$111,'Total project cost for DCs'!K$4:K$111,0,0)*_xlfn.XLOOKUP($A255,Drury_beneficiary_allocation!$A$5:$A$104,Drury_beneficiary_allocation!$D$5:$D$104,0,0)</f>
        <v>0</v>
      </c>
      <c r="P255" s="360">
        <f>_xlfn.XLOOKUP($A255,'Total project cost for DCs'!$A$4:$A$111,'Total project cost for DCs'!L$4:L$111,0,0)*_xlfn.XLOOKUP($A255,Drury_beneficiary_allocation!$A$5:$A$104,Drury_beneficiary_allocation!$D$5:$D$104,0,0)</f>
        <v>0</v>
      </c>
      <c r="Q255" s="360">
        <f>_xlfn.XLOOKUP($A255,'Total project cost for DCs'!$A$4:$A$111,'Total project cost for DCs'!M$4:M$111,0,0)*_xlfn.XLOOKUP($A255,Drury_beneficiary_allocation!$A$5:$A$104,Drury_beneficiary_allocation!$D$5:$D$104,0,0)</f>
        <v>0</v>
      </c>
      <c r="R255" s="360">
        <f>_xlfn.XLOOKUP($A255,'Total project cost for DCs'!$A$4:$A$111,'Total project cost for DCs'!N$4:N$111,0,0)*_xlfn.XLOOKUP($A255,Drury_beneficiary_allocation!$A$5:$A$104,Drury_beneficiary_allocation!$D$5:$D$104,0,0)</f>
        <v>0</v>
      </c>
      <c r="S255" s="360">
        <f>_xlfn.XLOOKUP($A255,'Total project cost for DCs'!$A$4:$A$111,'Total project cost for DCs'!O$4:O$111,0,0)*_xlfn.XLOOKUP($A255,Drury_beneficiary_allocation!$A$5:$A$104,Drury_beneficiary_allocation!$D$5:$D$104,0,0)</f>
        <v>0</v>
      </c>
      <c r="T255" s="360">
        <f>_xlfn.XLOOKUP($A255,'Total project cost for DCs'!$A$4:$A$111,'Total project cost for DCs'!P$4:P$111,0,0)*_xlfn.XLOOKUP($A255,Drury_beneficiary_allocation!$A$5:$A$104,Drury_beneficiary_allocation!$D$5:$D$104,0,0)</f>
        <v>0</v>
      </c>
      <c r="U255" s="360">
        <f>_xlfn.XLOOKUP($A255,'Total project cost for DCs'!$A$4:$A$111,'Total project cost for DCs'!Q$4:Q$111,0,0)*_xlfn.XLOOKUP($A255,Drury_beneficiary_allocation!$A$5:$A$104,Drury_beneficiary_allocation!$D$5:$D$104,0,0)</f>
        <v>0</v>
      </c>
      <c r="V255" s="360">
        <f>_xlfn.XLOOKUP($A255,'Total project cost for DCs'!$A$4:$A$111,'Total project cost for DCs'!R$4:R$111,0,0)*_xlfn.XLOOKUP($A255,Drury_beneficiary_allocation!$A$5:$A$104,Drury_beneficiary_allocation!$D$5:$D$104,0,0)</f>
        <v>0</v>
      </c>
      <c r="W255" s="360">
        <f>_xlfn.XLOOKUP($A255,'Total project cost for DCs'!$A$4:$A$111,'Total project cost for DCs'!S$4:S$111,0,0)*_xlfn.XLOOKUP($A255,Drury_beneficiary_allocation!$A$5:$A$104,Drury_beneficiary_allocation!$D$5:$D$104,0,0)</f>
        <v>0</v>
      </c>
      <c r="X255" s="360">
        <f>_xlfn.XLOOKUP($A255,'Total project cost for DCs'!$A$4:$A$111,'Total project cost for DCs'!T$4:T$111,0,0)*_xlfn.XLOOKUP($A255,Drury_beneficiary_allocation!$A$5:$A$104,Drury_beneficiary_allocation!$D$5:$D$104,0,0)</f>
        <v>0</v>
      </c>
      <c r="Y255" s="349">
        <f t="shared" si="23"/>
        <v>0</v>
      </c>
      <c r="Z255" s="349">
        <f t="shared" si="24"/>
        <v>0</v>
      </c>
      <c r="AA255" s="349"/>
      <c r="AB255" s="353">
        <v>0</v>
      </c>
      <c r="AC255" s="354" t="str">
        <f t="shared" si="25"/>
        <v>Arterial</v>
      </c>
      <c r="AD255" s="349"/>
      <c r="AE255" s="349"/>
      <c r="AF255" s="355">
        <f>_xlfn.XLOOKUP(A255,'P1 Date Adjustment'!B:B,'P1 Date Adjustment'!F:F,"not found",0)</f>
        <v>2031</v>
      </c>
      <c r="AG255" s="349">
        <f t="shared" si="26"/>
        <v>0</v>
      </c>
      <c r="AI255" s="360"/>
      <c r="AJ255" s="360"/>
    </row>
    <row r="256" spans="1:36" ht="30" x14ac:dyDescent="0.25">
      <c r="A256" s="129" t="s">
        <v>394</v>
      </c>
      <c r="B256" s="358" t="s">
        <v>390</v>
      </c>
      <c r="C256" s="358" t="str">
        <f>_xlfn.XLOOKUP($A256,'Total project cost for DCs'!A:A,'Total project cost for DCs'!C:C,"Not found",0)</f>
        <v>4-lane urban FTN- upgrade 2-lane urban to 4-lane with active modes on both sides, (TDM)</v>
      </c>
      <c r="D256" s="355" t="s">
        <v>155</v>
      </c>
      <c r="E256" s="355" t="s">
        <v>157</v>
      </c>
      <c r="H256" s="355" t="s">
        <v>828</v>
      </c>
      <c r="I256" s="359">
        <f>_xlfn.XLOOKUP($H256,DC_growth_AGS!$A$665:$A$673,DC_growth_AGS!$O$665:$O$673,"Not found",0)</f>
        <v>0.83953286703488883</v>
      </c>
      <c r="J256" s="355">
        <v>2047</v>
      </c>
      <c r="K256" s="360">
        <f>_xlfn.XLOOKUP($A256,'Total project cost for DCs'!$A$4:$A$111,'Total project cost for DCs'!G$4:G$111,0,0)*_xlfn.XLOOKUP($A256,Drury_beneficiary_allocation!$A$5:$A$104,Drury_beneficiary_allocation!$D$5:$D$104,0,0)</f>
        <v>0</v>
      </c>
      <c r="L256" s="360">
        <f>_xlfn.XLOOKUP($A256,'Total project cost for DCs'!$A$4:$A$111,'Total project cost for DCs'!H$4:H$111,0,0)*_xlfn.XLOOKUP($A256,Drury_beneficiary_allocation!$A$5:$A$104,Drury_beneficiary_allocation!$D$5:$D$104,0,0)</f>
        <v>0</v>
      </c>
      <c r="M256" s="360">
        <f>_xlfn.XLOOKUP($A256,'Total project cost for DCs'!$A$4:$A$111,'Total project cost for DCs'!I$4:I$111,0,0)*_xlfn.XLOOKUP($A256,Drury_beneficiary_allocation!$A$5:$A$104,Drury_beneficiary_allocation!$D$5:$D$104,0,0)</f>
        <v>0</v>
      </c>
      <c r="N256" s="360">
        <f>_xlfn.XLOOKUP($A256,'Total project cost for DCs'!$A$4:$A$111,'Total project cost for DCs'!J$4:J$111,0,0)*_xlfn.XLOOKUP($A256,Drury_beneficiary_allocation!$A$5:$A$104,Drury_beneficiary_allocation!$D$5:$D$104,0,0)</f>
        <v>0</v>
      </c>
      <c r="O256" s="360">
        <f>_xlfn.XLOOKUP($A256,'Total project cost for DCs'!$A$4:$A$111,'Total project cost for DCs'!K$4:K$111,0,0)*_xlfn.XLOOKUP($A256,Drury_beneficiary_allocation!$A$5:$A$104,Drury_beneficiary_allocation!$D$5:$D$104,0,0)</f>
        <v>0</v>
      </c>
      <c r="P256" s="360">
        <f>_xlfn.XLOOKUP($A256,'Total project cost for DCs'!$A$4:$A$111,'Total project cost for DCs'!L$4:L$111,0,0)*_xlfn.XLOOKUP($A256,Drury_beneficiary_allocation!$A$5:$A$104,Drury_beneficiary_allocation!$D$5:$D$104,0,0)</f>
        <v>0</v>
      </c>
      <c r="Q256" s="360">
        <f>_xlfn.XLOOKUP($A256,'Total project cost for DCs'!$A$4:$A$111,'Total project cost for DCs'!M$4:M$111,0,0)*_xlfn.XLOOKUP($A256,Drury_beneficiary_allocation!$A$5:$A$104,Drury_beneficiary_allocation!$D$5:$D$104,0,0)</f>
        <v>0</v>
      </c>
      <c r="R256" s="360">
        <f>_xlfn.XLOOKUP($A256,'Total project cost for DCs'!$A$4:$A$111,'Total project cost for DCs'!N$4:N$111,0,0)*_xlfn.XLOOKUP($A256,Drury_beneficiary_allocation!$A$5:$A$104,Drury_beneficiary_allocation!$D$5:$D$104,0,0)</f>
        <v>0</v>
      </c>
      <c r="S256" s="360">
        <f>_xlfn.XLOOKUP($A256,'Total project cost for DCs'!$A$4:$A$111,'Total project cost for DCs'!O$4:O$111,0,0)*_xlfn.XLOOKUP($A256,Drury_beneficiary_allocation!$A$5:$A$104,Drury_beneficiary_allocation!$D$5:$D$104,0,0)</f>
        <v>0</v>
      </c>
      <c r="T256" s="360">
        <f>_xlfn.XLOOKUP($A256,'Total project cost for DCs'!$A$4:$A$111,'Total project cost for DCs'!P$4:P$111,0,0)*_xlfn.XLOOKUP($A256,Drury_beneficiary_allocation!$A$5:$A$104,Drury_beneficiary_allocation!$D$5:$D$104,0,0)</f>
        <v>0</v>
      </c>
      <c r="U256" s="360">
        <f>_xlfn.XLOOKUP($A256,'Total project cost for DCs'!$A$4:$A$111,'Total project cost for DCs'!Q$4:Q$111,0,0)*_xlfn.XLOOKUP($A256,Drury_beneficiary_allocation!$A$5:$A$104,Drury_beneficiary_allocation!$D$5:$D$104,0,0)</f>
        <v>0</v>
      </c>
      <c r="V256" s="360">
        <f>_xlfn.XLOOKUP($A256,'Total project cost for DCs'!$A$4:$A$111,'Total project cost for DCs'!R$4:R$111,0,0)*_xlfn.XLOOKUP($A256,Drury_beneficiary_allocation!$A$5:$A$104,Drury_beneficiary_allocation!$D$5:$D$104,0,0)</f>
        <v>0</v>
      </c>
      <c r="W256" s="360">
        <f>_xlfn.XLOOKUP($A256,'Total project cost for DCs'!$A$4:$A$111,'Total project cost for DCs'!S$4:S$111,0,0)*_xlfn.XLOOKUP($A256,Drury_beneficiary_allocation!$A$5:$A$104,Drury_beneficiary_allocation!$D$5:$D$104,0,0)</f>
        <v>0</v>
      </c>
      <c r="X256" s="360">
        <f>_xlfn.XLOOKUP($A256,'Total project cost for DCs'!$A$4:$A$111,'Total project cost for DCs'!T$4:T$111,0,0)*_xlfn.XLOOKUP($A256,Drury_beneficiary_allocation!$A$5:$A$104,Drury_beneficiary_allocation!$D$5:$D$104,0,0)</f>
        <v>0</v>
      </c>
      <c r="Y256" s="349">
        <f t="shared" si="23"/>
        <v>0</v>
      </c>
      <c r="Z256" s="349">
        <f t="shared" si="24"/>
        <v>0</v>
      </c>
      <c r="AA256" s="349"/>
      <c r="AB256" s="353">
        <v>0</v>
      </c>
      <c r="AC256" s="354" t="str">
        <f t="shared" si="25"/>
        <v>Arterial</v>
      </c>
      <c r="AD256" s="349"/>
      <c r="AE256" s="349"/>
      <c r="AF256" s="355">
        <f>_xlfn.XLOOKUP(A256,'P1 Date Adjustment'!B:B,'P1 Date Adjustment'!F:F,"not found",0)</f>
        <v>2047</v>
      </c>
      <c r="AG256" s="349">
        <f t="shared" si="26"/>
        <v>0</v>
      </c>
      <c r="AI256" s="360"/>
      <c r="AJ256" s="360"/>
    </row>
    <row r="257" spans="1:36" ht="30" x14ac:dyDescent="0.25">
      <c r="A257" s="129">
        <v>46</v>
      </c>
      <c r="B257" s="358" t="s">
        <v>408</v>
      </c>
      <c r="C257" s="358" t="str">
        <f>_xlfn.XLOOKUP($A257,'Total project cost for DCs'!A:A,'Total project cost for DCs'!C:C,"Not found",0)</f>
        <v>Possible signals(subject to Auranga assessment)</v>
      </c>
      <c r="D257" s="355" t="s">
        <v>155</v>
      </c>
      <c r="E257" s="355" t="s">
        <v>157</v>
      </c>
      <c r="H257" s="355" t="s">
        <v>828</v>
      </c>
      <c r="I257" s="359">
        <f>_xlfn.XLOOKUP($H257,DC_growth_AGS!$A$665:$A$673,DC_growth_AGS!$O$665:$O$673,"Not found",0)</f>
        <v>0.83953286703488883</v>
      </c>
      <c r="J257" s="355">
        <v>2031</v>
      </c>
      <c r="K257" s="360">
        <f>_xlfn.XLOOKUP($A257,'Total project cost for DCs'!$A$4:$A$111,'Total project cost for DCs'!G$4:G$111,0,0)*_xlfn.XLOOKUP($A257,Drury_beneficiary_allocation!$A$5:$A$104,Drury_beneficiary_allocation!$D$5:$D$104,0,0)</f>
        <v>0</v>
      </c>
      <c r="L257" s="360">
        <f>_xlfn.XLOOKUP($A257,'Total project cost for DCs'!$A$4:$A$111,'Total project cost for DCs'!H$4:H$111,0,0)*_xlfn.XLOOKUP($A257,Drury_beneficiary_allocation!$A$5:$A$104,Drury_beneficiary_allocation!$D$5:$D$104,0,0)</f>
        <v>0</v>
      </c>
      <c r="M257" s="360">
        <f>_xlfn.XLOOKUP($A257,'Total project cost for DCs'!$A$4:$A$111,'Total project cost for DCs'!I$4:I$111,0,0)*_xlfn.XLOOKUP($A257,Drury_beneficiary_allocation!$A$5:$A$104,Drury_beneficiary_allocation!$D$5:$D$104,0,0)</f>
        <v>0</v>
      </c>
      <c r="N257" s="360">
        <f>_xlfn.XLOOKUP($A257,'Total project cost for DCs'!$A$4:$A$111,'Total project cost for DCs'!J$4:J$111,0,0)*_xlfn.XLOOKUP($A257,Drury_beneficiary_allocation!$A$5:$A$104,Drury_beneficiary_allocation!$D$5:$D$104,0,0)</f>
        <v>0</v>
      </c>
      <c r="O257" s="360">
        <f>_xlfn.XLOOKUP($A257,'Total project cost for DCs'!$A$4:$A$111,'Total project cost for DCs'!K$4:K$111,0,0)*_xlfn.XLOOKUP($A257,Drury_beneficiary_allocation!$A$5:$A$104,Drury_beneficiary_allocation!$D$5:$D$104,0,0)</f>
        <v>0</v>
      </c>
      <c r="P257" s="360">
        <f>_xlfn.XLOOKUP($A257,'Total project cost for DCs'!$A$4:$A$111,'Total project cost for DCs'!L$4:L$111,0,0)*_xlfn.XLOOKUP($A257,Drury_beneficiary_allocation!$A$5:$A$104,Drury_beneficiary_allocation!$D$5:$D$104,0,0)</f>
        <v>0</v>
      </c>
      <c r="Q257" s="360">
        <f>_xlfn.XLOOKUP($A257,'Total project cost for DCs'!$A$4:$A$111,'Total project cost for DCs'!M$4:M$111,0,0)*_xlfn.XLOOKUP($A257,Drury_beneficiary_allocation!$A$5:$A$104,Drury_beneficiary_allocation!$D$5:$D$104,0,0)</f>
        <v>0</v>
      </c>
      <c r="R257" s="360">
        <f>_xlfn.XLOOKUP($A257,'Total project cost for DCs'!$A$4:$A$111,'Total project cost for DCs'!N$4:N$111,0,0)*_xlfn.XLOOKUP($A257,Drury_beneficiary_allocation!$A$5:$A$104,Drury_beneficiary_allocation!$D$5:$D$104,0,0)</f>
        <v>0</v>
      </c>
      <c r="S257" s="360">
        <f>_xlfn.XLOOKUP($A257,'Total project cost for DCs'!$A$4:$A$111,'Total project cost for DCs'!O$4:O$111,0,0)*_xlfn.XLOOKUP($A257,Drury_beneficiary_allocation!$A$5:$A$104,Drury_beneficiary_allocation!$D$5:$D$104,0,0)</f>
        <v>0</v>
      </c>
      <c r="T257" s="360">
        <f>_xlfn.XLOOKUP($A257,'Total project cost for DCs'!$A$4:$A$111,'Total project cost for DCs'!P$4:P$111,0,0)*_xlfn.XLOOKUP($A257,Drury_beneficiary_allocation!$A$5:$A$104,Drury_beneficiary_allocation!$D$5:$D$104,0,0)</f>
        <v>0</v>
      </c>
      <c r="U257" s="360">
        <f>_xlfn.XLOOKUP($A257,'Total project cost for DCs'!$A$4:$A$111,'Total project cost for DCs'!Q$4:Q$111,0,0)*_xlfn.XLOOKUP($A257,Drury_beneficiary_allocation!$A$5:$A$104,Drury_beneficiary_allocation!$D$5:$D$104,0,0)</f>
        <v>0</v>
      </c>
      <c r="V257" s="360">
        <f>_xlfn.XLOOKUP($A257,'Total project cost for DCs'!$A$4:$A$111,'Total project cost for DCs'!R$4:R$111,0,0)*_xlfn.XLOOKUP($A257,Drury_beneficiary_allocation!$A$5:$A$104,Drury_beneficiary_allocation!$D$5:$D$104,0,0)</f>
        <v>0</v>
      </c>
      <c r="W257" s="360">
        <f>_xlfn.XLOOKUP($A257,'Total project cost for DCs'!$A$4:$A$111,'Total project cost for DCs'!S$4:S$111,0,0)*_xlfn.XLOOKUP($A257,Drury_beneficiary_allocation!$A$5:$A$104,Drury_beneficiary_allocation!$D$5:$D$104,0,0)</f>
        <v>0</v>
      </c>
      <c r="X257" s="360">
        <f>_xlfn.XLOOKUP($A257,'Total project cost for DCs'!$A$4:$A$111,'Total project cost for DCs'!T$4:T$111,0,0)*_xlfn.XLOOKUP($A257,Drury_beneficiary_allocation!$A$5:$A$104,Drury_beneficiary_allocation!$D$5:$D$104,0,0)</f>
        <v>0</v>
      </c>
      <c r="Y257" s="349">
        <f t="shared" si="23"/>
        <v>0</v>
      </c>
      <c r="Z257" s="349">
        <f t="shared" si="24"/>
        <v>0</v>
      </c>
      <c r="AA257" s="349"/>
      <c r="AB257" s="353">
        <v>0</v>
      </c>
      <c r="AC257" s="354" t="str">
        <f t="shared" si="25"/>
        <v>Arterial</v>
      </c>
      <c r="AD257" s="349"/>
      <c r="AE257" s="349"/>
      <c r="AF257" s="355">
        <f>_xlfn.XLOOKUP(A257,'P1 Date Adjustment'!B:B,'P1 Date Adjustment'!F:F,"not found",0)</f>
        <v>2031</v>
      </c>
      <c r="AG257" s="349">
        <f t="shared" si="26"/>
        <v>0</v>
      </c>
      <c r="AI257" s="360"/>
      <c r="AJ257" s="360"/>
    </row>
    <row r="258" spans="1:36" ht="30" x14ac:dyDescent="0.25">
      <c r="A258" s="129" t="s">
        <v>430</v>
      </c>
      <c r="B258" s="358" t="s">
        <v>431</v>
      </c>
      <c r="C258" s="358" t="str">
        <f>_xlfn.XLOOKUP($A258,'Total project cost for DCs'!A:A,'Total project cost for DCs'!C:C,"Not found",0)</f>
        <v>2-lane urban- new collector with active mode on both sides + intersection improvements (TDM)</v>
      </c>
      <c r="D258" s="355" t="s">
        <v>155</v>
      </c>
      <c r="E258" s="355" t="s">
        <v>223</v>
      </c>
      <c r="H258" s="355" t="s">
        <v>828</v>
      </c>
      <c r="I258" s="359">
        <f>_xlfn.XLOOKUP($H258,DC_growth_AGS!$A$665:$A$673,DC_growth_AGS!$O$665:$O$673,"Not found",0)</f>
        <v>0.83953286703488883</v>
      </c>
      <c r="J258" s="355">
        <v>2034</v>
      </c>
      <c r="K258" s="360">
        <f>_xlfn.XLOOKUP($A258,'Total project cost for DCs'!$A$4:$A$111,'Total project cost for DCs'!G$4:G$111,0,0)*_xlfn.XLOOKUP($A258,Drury_beneficiary_allocation!$A$5:$A$104,Drury_beneficiary_allocation!$D$5:$D$104,0,0)</f>
        <v>0</v>
      </c>
      <c r="L258" s="360">
        <f>_xlfn.XLOOKUP($A258,'Total project cost for DCs'!$A$4:$A$111,'Total project cost for DCs'!H$4:H$111,0,0)*_xlfn.XLOOKUP($A258,Drury_beneficiary_allocation!$A$5:$A$104,Drury_beneficiary_allocation!$D$5:$D$104,0,0)</f>
        <v>0</v>
      </c>
      <c r="M258" s="360">
        <f>_xlfn.XLOOKUP($A258,'Total project cost for DCs'!$A$4:$A$111,'Total project cost for DCs'!I$4:I$111,0,0)*_xlfn.XLOOKUP($A258,Drury_beneficiary_allocation!$A$5:$A$104,Drury_beneficiary_allocation!$D$5:$D$104,0,0)</f>
        <v>0</v>
      </c>
      <c r="N258" s="360">
        <f>_xlfn.XLOOKUP($A258,'Total project cost for DCs'!$A$4:$A$111,'Total project cost for DCs'!J$4:J$111,0,0)*_xlfn.XLOOKUP($A258,Drury_beneficiary_allocation!$A$5:$A$104,Drury_beneficiary_allocation!$D$5:$D$104,0,0)</f>
        <v>0</v>
      </c>
      <c r="O258" s="360">
        <f>_xlfn.XLOOKUP($A258,'Total project cost for DCs'!$A$4:$A$111,'Total project cost for DCs'!K$4:K$111,0,0)*_xlfn.XLOOKUP($A258,Drury_beneficiary_allocation!$A$5:$A$104,Drury_beneficiary_allocation!$D$5:$D$104,0,0)</f>
        <v>0</v>
      </c>
      <c r="P258" s="360">
        <f>_xlfn.XLOOKUP($A258,'Total project cost for DCs'!$A$4:$A$111,'Total project cost for DCs'!L$4:L$111,0,0)*_xlfn.XLOOKUP($A258,Drury_beneficiary_allocation!$A$5:$A$104,Drury_beneficiary_allocation!$D$5:$D$104,0,0)</f>
        <v>0</v>
      </c>
      <c r="Q258" s="360">
        <f>_xlfn.XLOOKUP($A258,'Total project cost for DCs'!$A$4:$A$111,'Total project cost for DCs'!M$4:M$111,0,0)*_xlfn.XLOOKUP($A258,Drury_beneficiary_allocation!$A$5:$A$104,Drury_beneficiary_allocation!$D$5:$D$104,0,0)</f>
        <v>0</v>
      </c>
      <c r="R258" s="360">
        <f>_xlfn.XLOOKUP($A258,'Total project cost for DCs'!$A$4:$A$111,'Total project cost for DCs'!N$4:N$111,0,0)*_xlfn.XLOOKUP($A258,Drury_beneficiary_allocation!$A$5:$A$104,Drury_beneficiary_allocation!$D$5:$D$104,0,0)</f>
        <v>0</v>
      </c>
      <c r="S258" s="360">
        <f>_xlfn.XLOOKUP($A258,'Total project cost for DCs'!$A$4:$A$111,'Total project cost for DCs'!O$4:O$111,0,0)*_xlfn.XLOOKUP($A258,Drury_beneficiary_allocation!$A$5:$A$104,Drury_beneficiary_allocation!$D$5:$D$104,0,0)</f>
        <v>0</v>
      </c>
      <c r="T258" s="360">
        <f>_xlfn.XLOOKUP($A258,'Total project cost for DCs'!$A$4:$A$111,'Total project cost for DCs'!P$4:P$111,0,0)*_xlfn.XLOOKUP($A258,Drury_beneficiary_allocation!$A$5:$A$104,Drury_beneficiary_allocation!$D$5:$D$104,0,0)</f>
        <v>0</v>
      </c>
      <c r="U258" s="360">
        <f>_xlfn.XLOOKUP($A258,'Total project cost for DCs'!$A$4:$A$111,'Total project cost for DCs'!Q$4:Q$111,0,0)*_xlfn.XLOOKUP($A258,Drury_beneficiary_allocation!$A$5:$A$104,Drury_beneficiary_allocation!$D$5:$D$104,0,0)</f>
        <v>0</v>
      </c>
      <c r="V258" s="360">
        <f>_xlfn.XLOOKUP($A258,'Total project cost for DCs'!$A$4:$A$111,'Total project cost for DCs'!R$4:R$111,0,0)*_xlfn.XLOOKUP($A258,Drury_beneficiary_allocation!$A$5:$A$104,Drury_beneficiary_allocation!$D$5:$D$104,0,0)</f>
        <v>0</v>
      </c>
      <c r="W258" s="360">
        <f>_xlfn.XLOOKUP($A258,'Total project cost for DCs'!$A$4:$A$111,'Total project cost for DCs'!S$4:S$111,0,0)*_xlfn.XLOOKUP($A258,Drury_beneficiary_allocation!$A$5:$A$104,Drury_beneficiary_allocation!$D$5:$D$104,0,0)</f>
        <v>0</v>
      </c>
      <c r="X258" s="360">
        <f>_xlfn.XLOOKUP($A258,'Total project cost for DCs'!$A$4:$A$111,'Total project cost for DCs'!T$4:T$111,0,0)*_xlfn.XLOOKUP($A258,Drury_beneficiary_allocation!$A$5:$A$104,Drury_beneficiary_allocation!$D$5:$D$104,0,0)</f>
        <v>0</v>
      </c>
      <c r="Y258" s="349">
        <f t="shared" si="23"/>
        <v>0</v>
      </c>
      <c r="Z258" s="349">
        <f t="shared" si="24"/>
        <v>0</v>
      </c>
      <c r="AA258" s="349"/>
      <c r="AB258" s="353">
        <v>0</v>
      </c>
      <c r="AC258" s="354" t="str">
        <f t="shared" si="25"/>
        <v>Collector</v>
      </c>
      <c r="AD258" s="349"/>
      <c r="AE258" s="349"/>
      <c r="AF258" s="355">
        <f>_xlfn.XLOOKUP(A258,'P1 Date Adjustment'!B:B,'P1 Date Adjustment'!F:F,"not found",0)</f>
        <v>2034</v>
      </c>
      <c r="AG258" s="349">
        <f t="shared" si="26"/>
        <v>0</v>
      </c>
      <c r="AI258" s="360"/>
      <c r="AJ258" s="360"/>
    </row>
    <row r="259" spans="1:36" ht="45" x14ac:dyDescent="0.25">
      <c r="A259" s="129">
        <v>58</v>
      </c>
      <c r="B259" s="358" t="s">
        <v>441</v>
      </c>
      <c r="C259" s="358" t="str">
        <f>_xlfn.XLOOKUP($A259,'Total project cost for DCs'!A:A,'Total project cost for DCs'!C:C,"Not found",0)</f>
        <v>2-lane urban- upgrade existing road layout with active modes on both sides + intersection improvements (TDM)</v>
      </c>
      <c r="D259" s="355" t="s">
        <v>155</v>
      </c>
      <c r="E259" s="355" t="s">
        <v>199</v>
      </c>
      <c r="H259" s="355" t="s">
        <v>828</v>
      </c>
      <c r="I259" s="359">
        <f>_xlfn.XLOOKUP($H259,DC_growth_AGS!$A$665:$A$673,DC_growth_AGS!$O$665:$O$673,"Not found",0)</f>
        <v>0.83953286703488883</v>
      </c>
      <c r="J259" s="355">
        <v>2033</v>
      </c>
      <c r="K259" s="360">
        <f>_xlfn.XLOOKUP($A259,'Total project cost for DCs'!$A$4:$A$111,'Total project cost for DCs'!G$4:G$111,0,0)*_xlfn.XLOOKUP($A259,Drury_beneficiary_allocation!$A$5:$A$104,Drury_beneficiary_allocation!$D$5:$D$104,0,0)</f>
        <v>0</v>
      </c>
      <c r="L259" s="360">
        <f>_xlfn.XLOOKUP($A259,'Total project cost for DCs'!$A$4:$A$111,'Total project cost for DCs'!H$4:H$111,0,0)*_xlfn.XLOOKUP($A259,Drury_beneficiary_allocation!$A$5:$A$104,Drury_beneficiary_allocation!$D$5:$D$104,0,0)</f>
        <v>0</v>
      </c>
      <c r="M259" s="360">
        <f>_xlfn.XLOOKUP($A259,'Total project cost for DCs'!$A$4:$A$111,'Total project cost for DCs'!I$4:I$111,0,0)*_xlfn.XLOOKUP($A259,Drury_beneficiary_allocation!$A$5:$A$104,Drury_beneficiary_allocation!$D$5:$D$104,0,0)</f>
        <v>0</v>
      </c>
      <c r="N259" s="360">
        <f>_xlfn.XLOOKUP($A259,'Total project cost for DCs'!$A$4:$A$111,'Total project cost for DCs'!J$4:J$111,0,0)*_xlfn.XLOOKUP($A259,Drury_beneficiary_allocation!$A$5:$A$104,Drury_beneficiary_allocation!$D$5:$D$104,0,0)</f>
        <v>0</v>
      </c>
      <c r="O259" s="360">
        <f>_xlfn.XLOOKUP($A259,'Total project cost for DCs'!$A$4:$A$111,'Total project cost for DCs'!K$4:K$111,0,0)*_xlfn.XLOOKUP($A259,Drury_beneficiary_allocation!$A$5:$A$104,Drury_beneficiary_allocation!$D$5:$D$104,0,0)</f>
        <v>0</v>
      </c>
      <c r="P259" s="360">
        <f>_xlfn.XLOOKUP($A259,'Total project cost for DCs'!$A$4:$A$111,'Total project cost for DCs'!L$4:L$111,0,0)*_xlfn.XLOOKUP($A259,Drury_beneficiary_allocation!$A$5:$A$104,Drury_beneficiary_allocation!$D$5:$D$104,0,0)</f>
        <v>0</v>
      </c>
      <c r="Q259" s="360">
        <f>_xlfn.XLOOKUP($A259,'Total project cost for DCs'!$A$4:$A$111,'Total project cost for DCs'!M$4:M$111,0,0)*_xlfn.XLOOKUP($A259,Drury_beneficiary_allocation!$A$5:$A$104,Drury_beneficiary_allocation!$D$5:$D$104,0,0)</f>
        <v>0</v>
      </c>
      <c r="R259" s="360">
        <f>_xlfn.XLOOKUP($A259,'Total project cost for DCs'!$A$4:$A$111,'Total project cost for DCs'!N$4:N$111,0,0)*_xlfn.XLOOKUP($A259,Drury_beneficiary_allocation!$A$5:$A$104,Drury_beneficiary_allocation!$D$5:$D$104,0,0)</f>
        <v>0</v>
      </c>
      <c r="S259" s="360">
        <f>_xlfn.XLOOKUP($A259,'Total project cost for DCs'!$A$4:$A$111,'Total project cost for DCs'!O$4:O$111,0,0)*_xlfn.XLOOKUP($A259,Drury_beneficiary_allocation!$A$5:$A$104,Drury_beneficiary_allocation!$D$5:$D$104,0,0)</f>
        <v>0</v>
      </c>
      <c r="T259" s="360">
        <f>_xlfn.XLOOKUP($A259,'Total project cost for DCs'!$A$4:$A$111,'Total project cost for DCs'!P$4:P$111,0,0)*_xlfn.XLOOKUP($A259,Drury_beneficiary_allocation!$A$5:$A$104,Drury_beneficiary_allocation!$D$5:$D$104,0,0)</f>
        <v>0</v>
      </c>
      <c r="U259" s="360">
        <f>_xlfn.XLOOKUP($A259,'Total project cost for DCs'!$A$4:$A$111,'Total project cost for DCs'!Q$4:Q$111,0,0)*_xlfn.XLOOKUP($A259,Drury_beneficiary_allocation!$A$5:$A$104,Drury_beneficiary_allocation!$D$5:$D$104,0,0)</f>
        <v>0</v>
      </c>
      <c r="V259" s="360">
        <f>_xlfn.XLOOKUP($A259,'Total project cost for DCs'!$A$4:$A$111,'Total project cost for DCs'!R$4:R$111,0,0)*_xlfn.XLOOKUP($A259,Drury_beneficiary_allocation!$A$5:$A$104,Drury_beneficiary_allocation!$D$5:$D$104,0,0)</f>
        <v>0</v>
      </c>
      <c r="W259" s="360">
        <f>_xlfn.XLOOKUP($A259,'Total project cost for DCs'!$A$4:$A$111,'Total project cost for DCs'!S$4:S$111,0,0)*_xlfn.XLOOKUP($A259,Drury_beneficiary_allocation!$A$5:$A$104,Drury_beneficiary_allocation!$D$5:$D$104,0,0)</f>
        <v>0</v>
      </c>
      <c r="X259" s="360">
        <f>_xlfn.XLOOKUP($A259,'Total project cost for DCs'!$A$4:$A$111,'Total project cost for DCs'!T$4:T$111,0,0)*_xlfn.XLOOKUP($A259,Drury_beneficiary_allocation!$A$5:$A$104,Drury_beneficiary_allocation!$D$5:$D$104,0,0)</f>
        <v>0</v>
      </c>
      <c r="Y259" s="349">
        <f t="shared" si="23"/>
        <v>0</v>
      </c>
      <c r="Z259" s="349">
        <f t="shared" si="24"/>
        <v>0</v>
      </c>
      <c r="AA259" s="349"/>
      <c r="AB259" s="353">
        <v>0</v>
      </c>
      <c r="AC259" s="354" t="str">
        <f t="shared" si="25"/>
        <v>Collector</v>
      </c>
      <c r="AD259" s="349"/>
      <c r="AE259" s="349"/>
      <c r="AF259" s="355">
        <f>_xlfn.XLOOKUP(A259,'P1 Date Adjustment'!B:B,'P1 Date Adjustment'!F:F,"not found",0)</f>
        <v>2033</v>
      </c>
      <c r="AG259" s="349">
        <f t="shared" si="26"/>
        <v>0</v>
      </c>
      <c r="AI259" s="360"/>
      <c r="AJ259" s="360"/>
    </row>
    <row r="260" spans="1:36" ht="30" x14ac:dyDescent="0.25">
      <c r="A260" s="129">
        <v>59</v>
      </c>
      <c r="B260" s="358" t="s">
        <v>443</v>
      </c>
      <c r="C260" s="358" t="str">
        <f>_xlfn.XLOOKUP($A260,'Total project cost for DCs'!A:A,'Total project cost for DCs'!C:C,"Not found",0)</f>
        <v xml:space="preserve"> 2-lane intersection (new intersection + active mode crossings)</v>
      </c>
      <c r="D260" s="355" t="s">
        <v>155</v>
      </c>
      <c r="E260" s="355" t="s">
        <v>223</v>
      </c>
      <c r="H260" s="355" t="s">
        <v>828</v>
      </c>
      <c r="I260" s="359">
        <f>_xlfn.XLOOKUP($H260,DC_growth_AGS!$A$665:$A$673,DC_growth_AGS!$O$665:$O$673,"Not found",0)</f>
        <v>0.83953286703488883</v>
      </c>
      <c r="J260" s="355">
        <v>2033</v>
      </c>
      <c r="K260" s="360">
        <f>_xlfn.XLOOKUP($A260,'Total project cost for DCs'!$A$4:$A$111,'Total project cost for DCs'!G$4:G$111,0,0)*_xlfn.XLOOKUP($A260,Drury_beneficiary_allocation!$A$5:$A$104,Drury_beneficiary_allocation!$D$5:$D$104,0,0)</f>
        <v>0</v>
      </c>
      <c r="L260" s="360">
        <f>_xlfn.XLOOKUP($A260,'Total project cost for DCs'!$A$4:$A$111,'Total project cost for DCs'!H$4:H$111,0,0)*_xlfn.XLOOKUP($A260,Drury_beneficiary_allocation!$A$5:$A$104,Drury_beneficiary_allocation!$D$5:$D$104,0,0)</f>
        <v>0</v>
      </c>
      <c r="M260" s="360">
        <f>_xlfn.XLOOKUP($A260,'Total project cost for DCs'!$A$4:$A$111,'Total project cost for DCs'!I$4:I$111,0,0)*_xlfn.XLOOKUP($A260,Drury_beneficiary_allocation!$A$5:$A$104,Drury_beneficiary_allocation!$D$5:$D$104,0,0)</f>
        <v>0</v>
      </c>
      <c r="N260" s="360">
        <f>_xlfn.XLOOKUP($A260,'Total project cost for DCs'!$A$4:$A$111,'Total project cost for DCs'!J$4:J$111,0,0)*_xlfn.XLOOKUP($A260,Drury_beneficiary_allocation!$A$5:$A$104,Drury_beneficiary_allocation!$D$5:$D$104,0,0)</f>
        <v>0</v>
      </c>
      <c r="O260" s="360">
        <f>_xlfn.XLOOKUP($A260,'Total project cost for DCs'!$A$4:$A$111,'Total project cost for DCs'!K$4:K$111,0,0)*_xlfn.XLOOKUP($A260,Drury_beneficiary_allocation!$A$5:$A$104,Drury_beneficiary_allocation!$D$5:$D$104,0,0)</f>
        <v>0</v>
      </c>
      <c r="P260" s="360">
        <f>_xlfn.XLOOKUP($A260,'Total project cost for DCs'!$A$4:$A$111,'Total project cost for DCs'!L$4:L$111,0,0)*_xlfn.XLOOKUP($A260,Drury_beneficiary_allocation!$A$5:$A$104,Drury_beneficiary_allocation!$D$5:$D$104,0,0)</f>
        <v>0</v>
      </c>
      <c r="Q260" s="360">
        <f>_xlfn.XLOOKUP($A260,'Total project cost for DCs'!$A$4:$A$111,'Total project cost for DCs'!M$4:M$111,0,0)*_xlfn.XLOOKUP($A260,Drury_beneficiary_allocation!$A$5:$A$104,Drury_beneficiary_allocation!$D$5:$D$104,0,0)</f>
        <v>0</v>
      </c>
      <c r="R260" s="360">
        <f>_xlfn.XLOOKUP($A260,'Total project cost for DCs'!$A$4:$A$111,'Total project cost for DCs'!N$4:N$111,0,0)*_xlfn.XLOOKUP($A260,Drury_beneficiary_allocation!$A$5:$A$104,Drury_beneficiary_allocation!$D$5:$D$104,0,0)</f>
        <v>0</v>
      </c>
      <c r="S260" s="360">
        <f>_xlfn.XLOOKUP($A260,'Total project cost for DCs'!$A$4:$A$111,'Total project cost for DCs'!O$4:O$111,0,0)*_xlfn.XLOOKUP($A260,Drury_beneficiary_allocation!$A$5:$A$104,Drury_beneficiary_allocation!$D$5:$D$104,0,0)</f>
        <v>0</v>
      </c>
      <c r="T260" s="360">
        <f>_xlfn.XLOOKUP($A260,'Total project cost for DCs'!$A$4:$A$111,'Total project cost for DCs'!P$4:P$111,0,0)*_xlfn.XLOOKUP($A260,Drury_beneficiary_allocation!$A$5:$A$104,Drury_beneficiary_allocation!$D$5:$D$104,0,0)</f>
        <v>0</v>
      </c>
      <c r="U260" s="360">
        <f>_xlfn.XLOOKUP($A260,'Total project cost for DCs'!$A$4:$A$111,'Total project cost for DCs'!Q$4:Q$111,0,0)*_xlfn.XLOOKUP($A260,Drury_beneficiary_allocation!$A$5:$A$104,Drury_beneficiary_allocation!$D$5:$D$104,0,0)</f>
        <v>0</v>
      </c>
      <c r="V260" s="360">
        <f>_xlfn.XLOOKUP($A260,'Total project cost for DCs'!$A$4:$A$111,'Total project cost for DCs'!R$4:R$111,0,0)*_xlfn.XLOOKUP($A260,Drury_beneficiary_allocation!$A$5:$A$104,Drury_beneficiary_allocation!$D$5:$D$104,0,0)</f>
        <v>0</v>
      </c>
      <c r="W260" s="360">
        <f>_xlfn.XLOOKUP($A260,'Total project cost for DCs'!$A$4:$A$111,'Total project cost for DCs'!S$4:S$111,0,0)*_xlfn.XLOOKUP($A260,Drury_beneficiary_allocation!$A$5:$A$104,Drury_beneficiary_allocation!$D$5:$D$104,0,0)</f>
        <v>0</v>
      </c>
      <c r="X260" s="360">
        <f>_xlfn.XLOOKUP($A260,'Total project cost for DCs'!$A$4:$A$111,'Total project cost for DCs'!T$4:T$111,0,0)*_xlfn.XLOOKUP($A260,Drury_beneficiary_allocation!$A$5:$A$104,Drury_beneficiary_allocation!$D$5:$D$104,0,0)</f>
        <v>0</v>
      </c>
      <c r="Y260" s="349">
        <f t="shared" ref="Y260:Y323" si="28">SUM(K260:X260)</f>
        <v>0</v>
      </c>
      <c r="Z260" s="349">
        <f t="shared" ref="Z260:Z323" si="29">SUM(K260:X260)</f>
        <v>0</v>
      </c>
      <c r="AA260" s="349"/>
      <c r="AB260" s="353">
        <v>0</v>
      </c>
      <c r="AC260" s="354" t="str">
        <f t="shared" ref="AC260:AC323" si="30">IF(OR(E260="Upgrade Collector",E260="Greenfields Collector",E260="New Collector (AT)"),"Collector","Arterial")</f>
        <v>Collector</v>
      </c>
      <c r="AD260" s="349"/>
      <c r="AE260" s="349"/>
      <c r="AF260" s="355">
        <f>_xlfn.XLOOKUP(A260,'P1 Date Adjustment'!B:B,'P1 Date Adjustment'!F:F,"not found",0)</f>
        <v>2033</v>
      </c>
      <c r="AG260" s="349">
        <f t="shared" si="26"/>
        <v>0</v>
      </c>
      <c r="AI260" s="360"/>
      <c r="AJ260" s="360"/>
    </row>
    <row r="261" spans="1:36" ht="30" x14ac:dyDescent="0.25">
      <c r="A261" s="129" t="s">
        <v>452</v>
      </c>
      <c r="B261" s="358" t="s">
        <v>453</v>
      </c>
      <c r="C261" s="358" t="str">
        <f>_xlfn.XLOOKUP($A261,'Total project cost for DCs'!A:A,'Total project cost for DCs'!C:C,"Not found",0)</f>
        <v>2-lane urban- new road layout with active modes on both sides (TDM)</v>
      </c>
      <c r="D261" s="355" t="s">
        <v>155</v>
      </c>
      <c r="E261" s="355" t="s">
        <v>227</v>
      </c>
      <c r="H261" s="355" t="s">
        <v>828</v>
      </c>
      <c r="I261" s="359">
        <f>_xlfn.XLOOKUP($H261,DC_growth_AGS!$A$665:$A$673,DC_growth_AGS!$O$665:$O$673,"Not found",0)</f>
        <v>0.83953286703488883</v>
      </c>
      <c r="J261" s="355">
        <v>2036</v>
      </c>
      <c r="K261" s="360">
        <f>_xlfn.XLOOKUP($A261,'Total project cost for DCs'!$A$4:$A$111,'Total project cost for DCs'!G$4:G$111,0,0)*_xlfn.XLOOKUP($A261,Drury_beneficiary_allocation!$A$5:$A$104,Drury_beneficiary_allocation!$D$5:$D$104,0,0)</f>
        <v>0</v>
      </c>
      <c r="L261" s="360">
        <f>_xlfn.XLOOKUP($A261,'Total project cost for DCs'!$A$4:$A$111,'Total project cost for DCs'!H$4:H$111,0,0)*_xlfn.XLOOKUP($A261,Drury_beneficiary_allocation!$A$5:$A$104,Drury_beneficiary_allocation!$D$5:$D$104,0,0)</f>
        <v>0</v>
      </c>
      <c r="M261" s="360">
        <f>_xlfn.XLOOKUP($A261,'Total project cost for DCs'!$A$4:$A$111,'Total project cost for DCs'!I$4:I$111,0,0)*_xlfn.XLOOKUP($A261,Drury_beneficiary_allocation!$A$5:$A$104,Drury_beneficiary_allocation!$D$5:$D$104,0,0)</f>
        <v>0</v>
      </c>
      <c r="N261" s="360">
        <f>_xlfn.XLOOKUP($A261,'Total project cost for DCs'!$A$4:$A$111,'Total project cost for DCs'!J$4:J$111,0,0)*_xlfn.XLOOKUP($A261,Drury_beneficiary_allocation!$A$5:$A$104,Drury_beneficiary_allocation!$D$5:$D$104,0,0)</f>
        <v>0</v>
      </c>
      <c r="O261" s="360">
        <f>_xlfn.XLOOKUP($A261,'Total project cost for DCs'!$A$4:$A$111,'Total project cost for DCs'!K$4:K$111,0,0)*_xlfn.XLOOKUP($A261,Drury_beneficiary_allocation!$A$5:$A$104,Drury_beneficiary_allocation!$D$5:$D$104,0,0)</f>
        <v>0</v>
      </c>
      <c r="P261" s="360">
        <f>_xlfn.XLOOKUP($A261,'Total project cost for DCs'!$A$4:$A$111,'Total project cost for DCs'!L$4:L$111,0,0)*_xlfn.XLOOKUP($A261,Drury_beneficiary_allocation!$A$5:$A$104,Drury_beneficiary_allocation!$D$5:$D$104,0,0)</f>
        <v>0</v>
      </c>
      <c r="Q261" s="360">
        <f>_xlfn.XLOOKUP($A261,'Total project cost for DCs'!$A$4:$A$111,'Total project cost for DCs'!M$4:M$111,0,0)*_xlfn.XLOOKUP($A261,Drury_beneficiary_allocation!$A$5:$A$104,Drury_beneficiary_allocation!$D$5:$D$104,0,0)</f>
        <v>0</v>
      </c>
      <c r="R261" s="360">
        <f>_xlfn.XLOOKUP($A261,'Total project cost for DCs'!$A$4:$A$111,'Total project cost for DCs'!N$4:N$111,0,0)*_xlfn.XLOOKUP($A261,Drury_beneficiary_allocation!$A$5:$A$104,Drury_beneficiary_allocation!$D$5:$D$104,0,0)</f>
        <v>0</v>
      </c>
      <c r="S261" s="360">
        <f>_xlfn.XLOOKUP($A261,'Total project cost for DCs'!$A$4:$A$111,'Total project cost for DCs'!O$4:O$111,0,0)*_xlfn.XLOOKUP($A261,Drury_beneficiary_allocation!$A$5:$A$104,Drury_beneficiary_allocation!$D$5:$D$104,0,0)</f>
        <v>0</v>
      </c>
      <c r="T261" s="360">
        <f>_xlfn.XLOOKUP($A261,'Total project cost for DCs'!$A$4:$A$111,'Total project cost for DCs'!P$4:P$111,0,0)*_xlfn.XLOOKUP($A261,Drury_beneficiary_allocation!$A$5:$A$104,Drury_beneficiary_allocation!$D$5:$D$104,0,0)</f>
        <v>0</v>
      </c>
      <c r="U261" s="360">
        <f>_xlfn.XLOOKUP($A261,'Total project cost for DCs'!$A$4:$A$111,'Total project cost for DCs'!Q$4:Q$111,0,0)*_xlfn.XLOOKUP($A261,Drury_beneficiary_allocation!$A$5:$A$104,Drury_beneficiary_allocation!$D$5:$D$104,0,0)</f>
        <v>0</v>
      </c>
      <c r="V261" s="360">
        <f>_xlfn.XLOOKUP($A261,'Total project cost for DCs'!$A$4:$A$111,'Total project cost for DCs'!R$4:R$111,0,0)*_xlfn.XLOOKUP($A261,Drury_beneficiary_allocation!$A$5:$A$104,Drury_beneficiary_allocation!$D$5:$D$104,0,0)</f>
        <v>0</v>
      </c>
      <c r="W261" s="360">
        <f>_xlfn.XLOOKUP($A261,'Total project cost for DCs'!$A$4:$A$111,'Total project cost for DCs'!S$4:S$111,0,0)*_xlfn.XLOOKUP($A261,Drury_beneficiary_allocation!$A$5:$A$104,Drury_beneficiary_allocation!$D$5:$D$104,0,0)</f>
        <v>0</v>
      </c>
      <c r="X261" s="360">
        <f>_xlfn.XLOOKUP($A261,'Total project cost for DCs'!$A$4:$A$111,'Total project cost for DCs'!T$4:T$111,0,0)*_xlfn.XLOOKUP($A261,Drury_beneficiary_allocation!$A$5:$A$104,Drury_beneficiary_allocation!$D$5:$D$104,0,0)</f>
        <v>0</v>
      </c>
      <c r="Y261" s="349">
        <f t="shared" si="28"/>
        <v>0</v>
      </c>
      <c r="Z261" s="349">
        <f t="shared" si="29"/>
        <v>0</v>
      </c>
      <c r="AA261" s="349"/>
      <c r="AB261" s="353">
        <v>0</v>
      </c>
      <c r="AC261" s="354" t="str">
        <f t="shared" si="30"/>
        <v>Arterial</v>
      </c>
      <c r="AD261" s="349"/>
      <c r="AE261" s="349"/>
      <c r="AF261" s="355">
        <f>_xlfn.XLOOKUP(A261,'P1 Date Adjustment'!B:B,'P1 Date Adjustment'!F:F,"not found",0)</f>
        <v>2036</v>
      </c>
      <c r="AG261" s="349">
        <f t="shared" ref="AG261:AG324" si="31">Z261*I261</f>
        <v>0</v>
      </c>
      <c r="AI261" s="360"/>
      <c r="AJ261" s="360"/>
    </row>
    <row r="262" spans="1:36" ht="30" x14ac:dyDescent="0.25">
      <c r="A262" s="129" t="s">
        <v>454</v>
      </c>
      <c r="B262" s="358" t="s">
        <v>455</v>
      </c>
      <c r="C262" s="358" t="str">
        <f>_xlfn.XLOOKUP($A262,'Total project cost for DCs'!A:A,'Total project cost for DCs'!C:C,"Not found",0)</f>
        <v>2-lane urban- new road layout with active modes on both sides (TDM)</v>
      </c>
      <c r="D262" s="355" t="s">
        <v>155</v>
      </c>
      <c r="E262" s="355" t="s">
        <v>345</v>
      </c>
      <c r="H262" s="355" t="s">
        <v>828</v>
      </c>
      <c r="I262" s="359">
        <f>_xlfn.XLOOKUP($H262,DC_growth_AGS!$A$665:$A$673,DC_growth_AGS!$O$665:$O$673,"Not found",0)</f>
        <v>0.83953286703488883</v>
      </c>
      <c r="J262" s="355">
        <v>2036</v>
      </c>
      <c r="K262" s="360">
        <f>_xlfn.XLOOKUP($A262,'Total project cost for DCs'!$A$4:$A$111,'Total project cost for DCs'!G$4:G$111,0,0)*_xlfn.XLOOKUP($A262,Drury_beneficiary_allocation!$A$5:$A$104,Drury_beneficiary_allocation!$D$5:$D$104,0,0)</f>
        <v>0</v>
      </c>
      <c r="L262" s="360">
        <f>_xlfn.XLOOKUP($A262,'Total project cost for DCs'!$A$4:$A$111,'Total project cost for DCs'!H$4:H$111,0,0)*_xlfn.XLOOKUP($A262,Drury_beneficiary_allocation!$A$5:$A$104,Drury_beneficiary_allocation!$D$5:$D$104,0,0)</f>
        <v>0</v>
      </c>
      <c r="M262" s="360">
        <f>_xlfn.XLOOKUP($A262,'Total project cost for DCs'!$A$4:$A$111,'Total project cost for DCs'!I$4:I$111,0,0)*_xlfn.XLOOKUP($A262,Drury_beneficiary_allocation!$A$5:$A$104,Drury_beneficiary_allocation!$D$5:$D$104,0,0)</f>
        <v>0</v>
      </c>
      <c r="N262" s="360">
        <f>_xlfn.XLOOKUP($A262,'Total project cost for DCs'!$A$4:$A$111,'Total project cost for DCs'!J$4:J$111,0,0)*_xlfn.XLOOKUP($A262,Drury_beneficiary_allocation!$A$5:$A$104,Drury_beneficiary_allocation!$D$5:$D$104,0,0)</f>
        <v>0</v>
      </c>
      <c r="O262" s="360">
        <f>_xlfn.XLOOKUP($A262,'Total project cost for DCs'!$A$4:$A$111,'Total project cost for DCs'!K$4:K$111,0,0)*_xlfn.XLOOKUP($A262,Drury_beneficiary_allocation!$A$5:$A$104,Drury_beneficiary_allocation!$D$5:$D$104,0,0)</f>
        <v>0</v>
      </c>
      <c r="P262" s="360">
        <f>_xlfn.XLOOKUP($A262,'Total project cost for DCs'!$A$4:$A$111,'Total project cost for DCs'!L$4:L$111,0,0)*_xlfn.XLOOKUP($A262,Drury_beneficiary_allocation!$A$5:$A$104,Drury_beneficiary_allocation!$D$5:$D$104,0,0)</f>
        <v>0</v>
      </c>
      <c r="Q262" s="360">
        <f>_xlfn.XLOOKUP($A262,'Total project cost for DCs'!$A$4:$A$111,'Total project cost for DCs'!M$4:M$111,0,0)*_xlfn.XLOOKUP($A262,Drury_beneficiary_allocation!$A$5:$A$104,Drury_beneficiary_allocation!$D$5:$D$104,0,0)</f>
        <v>0</v>
      </c>
      <c r="R262" s="360">
        <f>_xlfn.XLOOKUP($A262,'Total project cost for DCs'!$A$4:$A$111,'Total project cost for DCs'!N$4:N$111,0,0)*_xlfn.XLOOKUP($A262,Drury_beneficiary_allocation!$A$5:$A$104,Drury_beneficiary_allocation!$D$5:$D$104,0,0)</f>
        <v>0</v>
      </c>
      <c r="S262" s="360">
        <f>_xlfn.XLOOKUP($A262,'Total project cost for DCs'!$A$4:$A$111,'Total project cost for DCs'!O$4:O$111,0,0)*_xlfn.XLOOKUP($A262,Drury_beneficiary_allocation!$A$5:$A$104,Drury_beneficiary_allocation!$D$5:$D$104,0,0)</f>
        <v>0</v>
      </c>
      <c r="T262" s="360">
        <f>_xlfn.XLOOKUP($A262,'Total project cost for DCs'!$A$4:$A$111,'Total project cost for DCs'!P$4:P$111,0,0)*_xlfn.XLOOKUP($A262,Drury_beneficiary_allocation!$A$5:$A$104,Drury_beneficiary_allocation!$D$5:$D$104,0,0)</f>
        <v>0</v>
      </c>
      <c r="U262" s="360">
        <f>_xlfn.XLOOKUP($A262,'Total project cost for DCs'!$A$4:$A$111,'Total project cost for DCs'!Q$4:Q$111,0,0)*_xlfn.XLOOKUP($A262,Drury_beneficiary_allocation!$A$5:$A$104,Drury_beneficiary_allocation!$D$5:$D$104,0,0)</f>
        <v>0</v>
      </c>
      <c r="V262" s="360">
        <f>_xlfn.XLOOKUP($A262,'Total project cost for DCs'!$A$4:$A$111,'Total project cost for DCs'!R$4:R$111,0,0)*_xlfn.XLOOKUP($A262,Drury_beneficiary_allocation!$A$5:$A$104,Drury_beneficiary_allocation!$D$5:$D$104,0,0)</f>
        <v>0</v>
      </c>
      <c r="W262" s="360">
        <f>_xlfn.XLOOKUP($A262,'Total project cost for DCs'!$A$4:$A$111,'Total project cost for DCs'!S$4:S$111,0,0)*_xlfn.XLOOKUP($A262,Drury_beneficiary_allocation!$A$5:$A$104,Drury_beneficiary_allocation!$D$5:$D$104,0,0)</f>
        <v>0</v>
      </c>
      <c r="X262" s="360">
        <f>_xlfn.XLOOKUP($A262,'Total project cost for DCs'!$A$4:$A$111,'Total project cost for DCs'!T$4:T$111,0,0)*_xlfn.XLOOKUP($A262,Drury_beneficiary_allocation!$A$5:$A$104,Drury_beneficiary_allocation!$D$5:$D$104,0,0)</f>
        <v>0</v>
      </c>
      <c r="Y262" s="349">
        <f t="shared" si="28"/>
        <v>0</v>
      </c>
      <c r="Z262" s="349">
        <f t="shared" si="29"/>
        <v>0</v>
      </c>
      <c r="AA262" s="349"/>
      <c r="AB262" s="353">
        <v>0</v>
      </c>
      <c r="AC262" s="354" t="str">
        <f t="shared" si="30"/>
        <v>Arterial</v>
      </c>
      <c r="AD262" s="349"/>
      <c r="AE262" s="349"/>
      <c r="AF262" s="355">
        <f>_xlfn.XLOOKUP(A262,'P1 Date Adjustment'!B:B,'P1 Date Adjustment'!F:F,"not found",0)</f>
        <v>2036</v>
      </c>
      <c r="AG262" s="349">
        <f t="shared" si="31"/>
        <v>0</v>
      </c>
      <c r="AI262" s="360"/>
      <c r="AJ262" s="360"/>
    </row>
    <row r="263" spans="1:36" ht="30" x14ac:dyDescent="0.25">
      <c r="A263" s="129" t="s">
        <v>456</v>
      </c>
      <c r="B263" s="358" t="s">
        <v>453</v>
      </c>
      <c r="C263" s="358" t="str">
        <f>_xlfn.XLOOKUP($A263,'Total project cost for DCs'!A:A,'Total project cost for DCs'!C:C,"Not found",0)</f>
        <v>4-lane urban- upgrade 2-lane urban to 4-lane with active modes on both sides, (TDM)</v>
      </c>
      <c r="D263" s="355" t="s">
        <v>155</v>
      </c>
      <c r="E263" s="355" t="s">
        <v>231</v>
      </c>
      <c r="H263" s="355" t="s">
        <v>828</v>
      </c>
      <c r="I263" s="359">
        <f>_xlfn.XLOOKUP($H263,DC_growth_AGS!$A$665:$A$673,DC_growth_AGS!$O$665:$O$673,"Not found",0)</f>
        <v>0.83953286703488883</v>
      </c>
      <c r="J263" s="355">
        <v>2047</v>
      </c>
      <c r="K263" s="360">
        <f>_xlfn.XLOOKUP($A263,'Total project cost for DCs'!$A$4:$A$111,'Total project cost for DCs'!G$4:G$111,0,0)*_xlfn.XLOOKUP($A263,Drury_beneficiary_allocation!$A$5:$A$104,Drury_beneficiary_allocation!$D$5:$D$104,0,0)</f>
        <v>0</v>
      </c>
      <c r="L263" s="360">
        <f>_xlfn.XLOOKUP($A263,'Total project cost for DCs'!$A$4:$A$111,'Total project cost for DCs'!H$4:H$111,0,0)*_xlfn.XLOOKUP($A263,Drury_beneficiary_allocation!$A$5:$A$104,Drury_beneficiary_allocation!$D$5:$D$104,0,0)</f>
        <v>0</v>
      </c>
      <c r="M263" s="360">
        <f>_xlfn.XLOOKUP($A263,'Total project cost for DCs'!$A$4:$A$111,'Total project cost for DCs'!I$4:I$111,0,0)*_xlfn.XLOOKUP($A263,Drury_beneficiary_allocation!$A$5:$A$104,Drury_beneficiary_allocation!$D$5:$D$104,0,0)</f>
        <v>0</v>
      </c>
      <c r="N263" s="360">
        <f>_xlfn.XLOOKUP($A263,'Total project cost for DCs'!$A$4:$A$111,'Total project cost for DCs'!J$4:J$111,0,0)*_xlfn.XLOOKUP($A263,Drury_beneficiary_allocation!$A$5:$A$104,Drury_beneficiary_allocation!$D$5:$D$104,0,0)</f>
        <v>0</v>
      </c>
      <c r="O263" s="360">
        <f>_xlfn.XLOOKUP($A263,'Total project cost for DCs'!$A$4:$A$111,'Total project cost for DCs'!K$4:K$111,0,0)*_xlfn.XLOOKUP($A263,Drury_beneficiary_allocation!$A$5:$A$104,Drury_beneficiary_allocation!$D$5:$D$104,0,0)</f>
        <v>0</v>
      </c>
      <c r="P263" s="360">
        <f>_xlfn.XLOOKUP($A263,'Total project cost for DCs'!$A$4:$A$111,'Total project cost for DCs'!L$4:L$111,0,0)*_xlfn.XLOOKUP($A263,Drury_beneficiary_allocation!$A$5:$A$104,Drury_beneficiary_allocation!$D$5:$D$104,0,0)</f>
        <v>0</v>
      </c>
      <c r="Q263" s="360">
        <f>_xlfn.XLOOKUP($A263,'Total project cost for DCs'!$A$4:$A$111,'Total project cost for DCs'!M$4:M$111,0,0)*_xlfn.XLOOKUP($A263,Drury_beneficiary_allocation!$A$5:$A$104,Drury_beneficiary_allocation!$D$5:$D$104,0,0)</f>
        <v>0</v>
      </c>
      <c r="R263" s="360">
        <f>_xlfn.XLOOKUP($A263,'Total project cost for DCs'!$A$4:$A$111,'Total project cost for DCs'!N$4:N$111,0,0)*_xlfn.XLOOKUP($A263,Drury_beneficiary_allocation!$A$5:$A$104,Drury_beneficiary_allocation!$D$5:$D$104,0,0)</f>
        <v>0</v>
      </c>
      <c r="S263" s="360">
        <f>_xlfn.XLOOKUP($A263,'Total project cost for DCs'!$A$4:$A$111,'Total project cost for DCs'!O$4:O$111,0,0)*_xlfn.XLOOKUP($A263,Drury_beneficiary_allocation!$A$5:$A$104,Drury_beneficiary_allocation!$D$5:$D$104,0,0)</f>
        <v>0</v>
      </c>
      <c r="T263" s="360">
        <f>_xlfn.XLOOKUP($A263,'Total project cost for DCs'!$A$4:$A$111,'Total project cost for DCs'!P$4:P$111,0,0)*_xlfn.XLOOKUP($A263,Drury_beneficiary_allocation!$A$5:$A$104,Drury_beneficiary_allocation!$D$5:$D$104,0,0)</f>
        <v>0</v>
      </c>
      <c r="U263" s="360">
        <f>_xlfn.XLOOKUP($A263,'Total project cost for DCs'!$A$4:$A$111,'Total project cost for DCs'!Q$4:Q$111,0,0)*_xlfn.XLOOKUP($A263,Drury_beneficiary_allocation!$A$5:$A$104,Drury_beneficiary_allocation!$D$5:$D$104,0,0)</f>
        <v>0</v>
      </c>
      <c r="V263" s="360">
        <f>_xlfn.XLOOKUP($A263,'Total project cost for DCs'!$A$4:$A$111,'Total project cost for DCs'!R$4:R$111,0,0)*_xlfn.XLOOKUP($A263,Drury_beneficiary_allocation!$A$5:$A$104,Drury_beneficiary_allocation!$D$5:$D$104,0,0)</f>
        <v>0</v>
      </c>
      <c r="W263" s="360">
        <f>_xlfn.XLOOKUP($A263,'Total project cost for DCs'!$A$4:$A$111,'Total project cost for DCs'!S$4:S$111,0,0)*_xlfn.XLOOKUP($A263,Drury_beneficiary_allocation!$A$5:$A$104,Drury_beneficiary_allocation!$D$5:$D$104,0,0)</f>
        <v>0</v>
      </c>
      <c r="X263" s="360">
        <f>_xlfn.XLOOKUP($A263,'Total project cost for DCs'!$A$4:$A$111,'Total project cost for DCs'!T$4:T$111,0,0)*_xlfn.XLOOKUP($A263,Drury_beneficiary_allocation!$A$5:$A$104,Drury_beneficiary_allocation!$D$5:$D$104,0,0)</f>
        <v>0</v>
      </c>
      <c r="Y263" s="349">
        <f t="shared" si="28"/>
        <v>0</v>
      </c>
      <c r="Z263" s="349">
        <f t="shared" si="29"/>
        <v>0</v>
      </c>
      <c r="AA263" s="349"/>
      <c r="AB263" s="353">
        <v>0</v>
      </c>
      <c r="AC263" s="354" t="str">
        <f t="shared" si="30"/>
        <v>Arterial</v>
      </c>
      <c r="AD263" s="349"/>
      <c r="AE263" s="349"/>
      <c r="AF263" s="355">
        <f>_xlfn.XLOOKUP(A263,'P1 Date Adjustment'!B:B,'P1 Date Adjustment'!F:F,"not found",0)</f>
        <v>2047</v>
      </c>
      <c r="AG263" s="349">
        <f t="shared" si="31"/>
        <v>0</v>
      </c>
      <c r="AI263" s="360"/>
      <c r="AJ263" s="360"/>
    </row>
    <row r="264" spans="1:36" ht="30" x14ac:dyDescent="0.25">
      <c r="A264" s="129" t="s">
        <v>457</v>
      </c>
      <c r="B264" s="358" t="s">
        <v>458</v>
      </c>
      <c r="C264" s="358" t="str">
        <f>_xlfn.XLOOKUP($A264,'Total project cost for DCs'!A:A,'Total project cost for DCs'!C:C,"Not found",0)</f>
        <v>4-lane urban- upgrade 2-lane urban to 4-lane with active modes on both sides, (TDM)</v>
      </c>
      <c r="D264" s="355" t="s">
        <v>155</v>
      </c>
      <c r="E264" s="355" t="s">
        <v>345</v>
      </c>
      <c r="H264" s="355" t="s">
        <v>828</v>
      </c>
      <c r="I264" s="359">
        <f>_xlfn.XLOOKUP($H264,DC_growth_AGS!$A$665:$A$673,DC_growth_AGS!$O$665:$O$673,"Not found",0)</f>
        <v>0.83953286703488883</v>
      </c>
      <c r="J264" s="355">
        <v>2047</v>
      </c>
      <c r="K264" s="360">
        <f>_xlfn.XLOOKUP($A264,'Total project cost for DCs'!$A$4:$A$111,'Total project cost for DCs'!G$4:G$111,0,0)*_xlfn.XLOOKUP($A264,Drury_beneficiary_allocation!$A$5:$A$104,Drury_beneficiary_allocation!$D$5:$D$104,0,0)</f>
        <v>0</v>
      </c>
      <c r="L264" s="360">
        <f>_xlfn.XLOOKUP($A264,'Total project cost for DCs'!$A$4:$A$111,'Total project cost for DCs'!H$4:H$111,0,0)*_xlfn.XLOOKUP($A264,Drury_beneficiary_allocation!$A$5:$A$104,Drury_beneficiary_allocation!$D$5:$D$104,0,0)</f>
        <v>0</v>
      </c>
      <c r="M264" s="360">
        <f>_xlfn.XLOOKUP($A264,'Total project cost for DCs'!$A$4:$A$111,'Total project cost for DCs'!I$4:I$111,0,0)*_xlfn.XLOOKUP($A264,Drury_beneficiary_allocation!$A$5:$A$104,Drury_beneficiary_allocation!$D$5:$D$104,0,0)</f>
        <v>0</v>
      </c>
      <c r="N264" s="360">
        <f>_xlfn.XLOOKUP($A264,'Total project cost for DCs'!$A$4:$A$111,'Total project cost for DCs'!J$4:J$111,0,0)*_xlfn.XLOOKUP($A264,Drury_beneficiary_allocation!$A$5:$A$104,Drury_beneficiary_allocation!$D$5:$D$104,0,0)</f>
        <v>0</v>
      </c>
      <c r="O264" s="360">
        <f>_xlfn.XLOOKUP($A264,'Total project cost for DCs'!$A$4:$A$111,'Total project cost for DCs'!K$4:K$111,0,0)*_xlfn.XLOOKUP($A264,Drury_beneficiary_allocation!$A$5:$A$104,Drury_beneficiary_allocation!$D$5:$D$104,0,0)</f>
        <v>0</v>
      </c>
      <c r="P264" s="360">
        <f>_xlfn.XLOOKUP($A264,'Total project cost for DCs'!$A$4:$A$111,'Total project cost for DCs'!L$4:L$111,0,0)*_xlfn.XLOOKUP($A264,Drury_beneficiary_allocation!$A$5:$A$104,Drury_beneficiary_allocation!$D$5:$D$104,0,0)</f>
        <v>0</v>
      </c>
      <c r="Q264" s="360">
        <f>_xlfn.XLOOKUP($A264,'Total project cost for DCs'!$A$4:$A$111,'Total project cost for DCs'!M$4:M$111,0,0)*_xlfn.XLOOKUP($A264,Drury_beneficiary_allocation!$A$5:$A$104,Drury_beneficiary_allocation!$D$5:$D$104,0,0)</f>
        <v>0</v>
      </c>
      <c r="R264" s="360">
        <f>_xlfn.XLOOKUP($A264,'Total project cost for DCs'!$A$4:$A$111,'Total project cost for DCs'!N$4:N$111,0,0)*_xlfn.XLOOKUP($A264,Drury_beneficiary_allocation!$A$5:$A$104,Drury_beneficiary_allocation!$D$5:$D$104,0,0)</f>
        <v>0</v>
      </c>
      <c r="S264" s="360">
        <f>_xlfn.XLOOKUP($A264,'Total project cost for DCs'!$A$4:$A$111,'Total project cost for DCs'!O$4:O$111,0,0)*_xlfn.XLOOKUP($A264,Drury_beneficiary_allocation!$A$5:$A$104,Drury_beneficiary_allocation!$D$5:$D$104,0,0)</f>
        <v>0</v>
      </c>
      <c r="T264" s="360">
        <f>_xlfn.XLOOKUP($A264,'Total project cost for DCs'!$A$4:$A$111,'Total project cost for DCs'!P$4:P$111,0,0)*_xlfn.XLOOKUP($A264,Drury_beneficiary_allocation!$A$5:$A$104,Drury_beneficiary_allocation!$D$5:$D$104,0,0)</f>
        <v>0</v>
      </c>
      <c r="U264" s="360">
        <f>_xlfn.XLOOKUP($A264,'Total project cost for DCs'!$A$4:$A$111,'Total project cost for DCs'!Q$4:Q$111,0,0)*_xlfn.XLOOKUP($A264,Drury_beneficiary_allocation!$A$5:$A$104,Drury_beneficiary_allocation!$D$5:$D$104,0,0)</f>
        <v>0</v>
      </c>
      <c r="V264" s="360">
        <f>_xlfn.XLOOKUP($A264,'Total project cost for DCs'!$A$4:$A$111,'Total project cost for DCs'!R$4:R$111,0,0)*_xlfn.XLOOKUP($A264,Drury_beneficiary_allocation!$A$5:$A$104,Drury_beneficiary_allocation!$D$5:$D$104,0,0)</f>
        <v>0</v>
      </c>
      <c r="W264" s="360">
        <f>_xlfn.XLOOKUP($A264,'Total project cost for DCs'!$A$4:$A$111,'Total project cost for DCs'!S$4:S$111,0,0)*_xlfn.XLOOKUP($A264,Drury_beneficiary_allocation!$A$5:$A$104,Drury_beneficiary_allocation!$D$5:$D$104,0,0)</f>
        <v>0</v>
      </c>
      <c r="X264" s="360">
        <f>_xlfn.XLOOKUP($A264,'Total project cost for DCs'!$A$4:$A$111,'Total project cost for DCs'!T$4:T$111,0,0)*_xlfn.XLOOKUP($A264,Drury_beneficiary_allocation!$A$5:$A$104,Drury_beneficiary_allocation!$D$5:$D$104,0,0)</f>
        <v>0</v>
      </c>
      <c r="Y264" s="349">
        <f t="shared" si="28"/>
        <v>0</v>
      </c>
      <c r="Z264" s="349">
        <f t="shared" si="29"/>
        <v>0</v>
      </c>
      <c r="AA264" s="349"/>
      <c r="AB264" s="353">
        <v>0</v>
      </c>
      <c r="AC264" s="354" t="str">
        <f t="shared" si="30"/>
        <v>Arterial</v>
      </c>
      <c r="AD264" s="349"/>
      <c r="AE264" s="349"/>
      <c r="AF264" s="355">
        <f>_xlfn.XLOOKUP(A264,'P1 Date Adjustment'!B:B,'P1 Date Adjustment'!F:F,"not found",0)</f>
        <v>2047</v>
      </c>
      <c r="AG264" s="349">
        <f t="shared" si="31"/>
        <v>0</v>
      </c>
      <c r="AI264" s="360"/>
      <c r="AJ264" s="360"/>
    </row>
    <row r="265" spans="1:36" x14ac:dyDescent="0.25">
      <c r="A265" s="129">
        <v>67</v>
      </c>
      <c r="B265" s="358" t="s">
        <v>460</v>
      </c>
      <c r="C265" s="358">
        <f>_xlfn.XLOOKUP($A265,'Total project cost for DCs'!A:A,'Total project cost for DCs'!C:C,"Not found",0)</f>
        <v>0</v>
      </c>
      <c r="D265" s="355" t="s">
        <v>155</v>
      </c>
      <c r="E265" s="355" t="s">
        <v>345</v>
      </c>
      <c r="H265" s="355" t="s">
        <v>828</v>
      </c>
      <c r="I265" s="359">
        <f>_xlfn.XLOOKUP($H265,DC_growth_AGS!$A$665:$A$673,DC_growth_AGS!$O$665:$O$673,"Not found",0)</f>
        <v>0.83953286703488883</v>
      </c>
      <c r="J265" s="355">
        <v>2033</v>
      </c>
      <c r="K265" s="360">
        <f>_xlfn.XLOOKUP($A265,'Total project cost for DCs'!$A$4:$A$111,'Total project cost for DCs'!G$4:G$111,0,0)*_xlfn.XLOOKUP($A265,Drury_beneficiary_allocation!$A$5:$A$104,Drury_beneficiary_allocation!$D$5:$D$104,0,0)</f>
        <v>0</v>
      </c>
      <c r="L265" s="360">
        <f>_xlfn.XLOOKUP($A265,'Total project cost for DCs'!$A$4:$A$111,'Total project cost for DCs'!H$4:H$111,0,0)*_xlfn.XLOOKUP($A265,Drury_beneficiary_allocation!$A$5:$A$104,Drury_beneficiary_allocation!$D$5:$D$104,0,0)</f>
        <v>0</v>
      </c>
      <c r="M265" s="360">
        <f>_xlfn.XLOOKUP($A265,'Total project cost for DCs'!$A$4:$A$111,'Total project cost for DCs'!I$4:I$111,0,0)*_xlfn.XLOOKUP($A265,Drury_beneficiary_allocation!$A$5:$A$104,Drury_beneficiary_allocation!$D$5:$D$104,0,0)</f>
        <v>0</v>
      </c>
      <c r="N265" s="360">
        <f>_xlfn.XLOOKUP($A265,'Total project cost for DCs'!$A$4:$A$111,'Total project cost for DCs'!J$4:J$111,0,0)*_xlfn.XLOOKUP($A265,Drury_beneficiary_allocation!$A$5:$A$104,Drury_beneficiary_allocation!$D$5:$D$104,0,0)</f>
        <v>0</v>
      </c>
      <c r="O265" s="360">
        <f>_xlfn.XLOOKUP($A265,'Total project cost for DCs'!$A$4:$A$111,'Total project cost for DCs'!K$4:K$111,0,0)*_xlfn.XLOOKUP($A265,Drury_beneficiary_allocation!$A$5:$A$104,Drury_beneficiary_allocation!$D$5:$D$104,0,0)</f>
        <v>0</v>
      </c>
      <c r="P265" s="360">
        <f>_xlfn.XLOOKUP($A265,'Total project cost for DCs'!$A$4:$A$111,'Total project cost for DCs'!L$4:L$111,0,0)*_xlfn.XLOOKUP($A265,Drury_beneficiary_allocation!$A$5:$A$104,Drury_beneficiary_allocation!$D$5:$D$104,0,0)</f>
        <v>0</v>
      </c>
      <c r="Q265" s="360">
        <f>_xlfn.XLOOKUP($A265,'Total project cost for DCs'!$A$4:$A$111,'Total project cost for DCs'!M$4:M$111,0,0)*_xlfn.XLOOKUP($A265,Drury_beneficiary_allocation!$A$5:$A$104,Drury_beneficiary_allocation!$D$5:$D$104,0,0)</f>
        <v>0</v>
      </c>
      <c r="R265" s="360">
        <f>_xlfn.XLOOKUP($A265,'Total project cost for DCs'!$A$4:$A$111,'Total project cost for DCs'!N$4:N$111,0,0)*_xlfn.XLOOKUP($A265,Drury_beneficiary_allocation!$A$5:$A$104,Drury_beneficiary_allocation!$D$5:$D$104,0,0)</f>
        <v>0</v>
      </c>
      <c r="S265" s="360">
        <f>_xlfn.XLOOKUP($A265,'Total project cost for DCs'!$A$4:$A$111,'Total project cost for DCs'!O$4:O$111,0,0)*_xlfn.XLOOKUP($A265,Drury_beneficiary_allocation!$A$5:$A$104,Drury_beneficiary_allocation!$D$5:$D$104,0,0)</f>
        <v>0</v>
      </c>
      <c r="T265" s="360">
        <f>_xlfn.XLOOKUP($A265,'Total project cost for DCs'!$A$4:$A$111,'Total project cost for DCs'!P$4:P$111,0,0)*_xlfn.XLOOKUP($A265,Drury_beneficiary_allocation!$A$5:$A$104,Drury_beneficiary_allocation!$D$5:$D$104,0,0)</f>
        <v>0</v>
      </c>
      <c r="U265" s="360">
        <f>_xlfn.XLOOKUP($A265,'Total project cost for DCs'!$A$4:$A$111,'Total project cost for DCs'!Q$4:Q$111,0,0)*_xlfn.XLOOKUP($A265,Drury_beneficiary_allocation!$A$5:$A$104,Drury_beneficiary_allocation!$D$5:$D$104,0,0)</f>
        <v>0</v>
      </c>
      <c r="V265" s="360">
        <f>_xlfn.XLOOKUP($A265,'Total project cost for DCs'!$A$4:$A$111,'Total project cost for DCs'!R$4:R$111,0,0)*_xlfn.XLOOKUP($A265,Drury_beneficiary_allocation!$A$5:$A$104,Drury_beneficiary_allocation!$D$5:$D$104,0,0)</f>
        <v>0</v>
      </c>
      <c r="W265" s="360">
        <f>_xlfn.XLOOKUP($A265,'Total project cost for DCs'!$A$4:$A$111,'Total project cost for DCs'!S$4:S$111,0,0)*_xlfn.XLOOKUP($A265,Drury_beneficiary_allocation!$A$5:$A$104,Drury_beneficiary_allocation!$D$5:$D$104,0,0)</f>
        <v>0</v>
      </c>
      <c r="X265" s="360">
        <f>_xlfn.XLOOKUP($A265,'Total project cost for DCs'!$A$4:$A$111,'Total project cost for DCs'!T$4:T$111,0,0)*_xlfn.XLOOKUP($A265,Drury_beneficiary_allocation!$A$5:$A$104,Drury_beneficiary_allocation!$D$5:$D$104,0,0)</f>
        <v>0</v>
      </c>
      <c r="Y265" s="349">
        <f t="shared" si="28"/>
        <v>0</v>
      </c>
      <c r="Z265" s="349">
        <f t="shared" si="29"/>
        <v>0</v>
      </c>
      <c r="AA265" s="349"/>
      <c r="AB265" s="353">
        <v>0</v>
      </c>
      <c r="AC265" s="354" t="str">
        <f t="shared" si="30"/>
        <v>Arterial</v>
      </c>
      <c r="AD265" s="349"/>
      <c r="AE265" s="349"/>
      <c r="AF265" s="355">
        <f>_xlfn.XLOOKUP(A265,'P1 Date Adjustment'!B:B,'P1 Date Adjustment'!F:F,"not found",0)</f>
        <v>2033</v>
      </c>
      <c r="AG265" s="349">
        <f t="shared" si="31"/>
        <v>0</v>
      </c>
      <c r="AI265" s="360"/>
      <c r="AJ265" s="360"/>
    </row>
    <row r="266" spans="1:36" x14ac:dyDescent="0.25">
      <c r="A266" s="129">
        <v>68</v>
      </c>
      <c r="B266" s="358" t="s">
        <v>461</v>
      </c>
      <c r="C266" s="358">
        <f>_xlfn.XLOOKUP($A266,'Total project cost for DCs'!A:A,'Total project cost for DCs'!C:C,"Not found",0)</f>
        <v>0</v>
      </c>
      <c r="D266" s="355" t="s">
        <v>155</v>
      </c>
      <c r="E266" s="355" t="s">
        <v>345</v>
      </c>
      <c r="H266" s="355" t="s">
        <v>828</v>
      </c>
      <c r="I266" s="359">
        <f>_xlfn.XLOOKUP($H266,DC_growth_AGS!$A$665:$A$673,DC_growth_AGS!$O$665:$O$673,"Not found",0)</f>
        <v>0.83953286703488883</v>
      </c>
      <c r="J266" s="355">
        <v>2037</v>
      </c>
      <c r="K266" s="360">
        <f>_xlfn.XLOOKUP($A266,'Total project cost for DCs'!$A$4:$A$111,'Total project cost for DCs'!G$4:G$111,0,0)*_xlfn.XLOOKUP($A266,Drury_beneficiary_allocation!$A$5:$A$104,Drury_beneficiary_allocation!$D$5:$D$104,0,0)</f>
        <v>0</v>
      </c>
      <c r="L266" s="360">
        <f>_xlfn.XLOOKUP($A266,'Total project cost for DCs'!$A$4:$A$111,'Total project cost for DCs'!H$4:H$111,0,0)*_xlfn.XLOOKUP($A266,Drury_beneficiary_allocation!$A$5:$A$104,Drury_beneficiary_allocation!$D$5:$D$104,0,0)</f>
        <v>0</v>
      </c>
      <c r="M266" s="360">
        <f>_xlfn.XLOOKUP($A266,'Total project cost for DCs'!$A$4:$A$111,'Total project cost for DCs'!I$4:I$111,0,0)*_xlfn.XLOOKUP($A266,Drury_beneficiary_allocation!$A$5:$A$104,Drury_beneficiary_allocation!$D$5:$D$104,0,0)</f>
        <v>0</v>
      </c>
      <c r="N266" s="360">
        <f>_xlfn.XLOOKUP($A266,'Total project cost for DCs'!$A$4:$A$111,'Total project cost for DCs'!J$4:J$111,0,0)*_xlfn.XLOOKUP($A266,Drury_beneficiary_allocation!$A$5:$A$104,Drury_beneficiary_allocation!$D$5:$D$104,0,0)</f>
        <v>0</v>
      </c>
      <c r="O266" s="360">
        <f>_xlfn.XLOOKUP($A266,'Total project cost for DCs'!$A$4:$A$111,'Total project cost for DCs'!K$4:K$111,0,0)*_xlfn.XLOOKUP($A266,Drury_beneficiary_allocation!$A$5:$A$104,Drury_beneficiary_allocation!$D$5:$D$104,0,0)</f>
        <v>0</v>
      </c>
      <c r="P266" s="360">
        <f>_xlfn.XLOOKUP($A266,'Total project cost for DCs'!$A$4:$A$111,'Total project cost for DCs'!L$4:L$111,0,0)*_xlfn.XLOOKUP($A266,Drury_beneficiary_allocation!$A$5:$A$104,Drury_beneficiary_allocation!$D$5:$D$104,0,0)</f>
        <v>0</v>
      </c>
      <c r="Q266" s="360">
        <f>_xlfn.XLOOKUP($A266,'Total project cost for DCs'!$A$4:$A$111,'Total project cost for DCs'!M$4:M$111,0,0)*_xlfn.XLOOKUP($A266,Drury_beneficiary_allocation!$A$5:$A$104,Drury_beneficiary_allocation!$D$5:$D$104,0,0)</f>
        <v>0</v>
      </c>
      <c r="R266" s="360">
        <f>_xlfn.XLOOKUP($A266,'Total project cost for DCs'!$A$4:$A$111,'Total project cost for DCs'!N$4:N$111,0,0)*_xlfn.XLOOKUP($A266,Drury_beneficiary_allocation!$A$5:$A$104,Drury_beneficiary_allocation!$D$5:$D$104,0,0)</f>
        <v>0</v>
      </c>
      <c r="S266" s="360">
        <f>_xlfn.XLOOKUP($A266,'Total project cost for DCs'!$A$4:$A$111,'Total project cost for DCs'!O$4:O$111,0,0)*_xlfn.XLOOKUP($A266,Drury_beneficiary_allocation!$A$5:$A$104,Drury_beneficiary_allocation!$D$5:$D$104,0,0)</f>
        <v>0</v>
      </c>
      <c r="T266" s="360">
        <f>_xlfn.XLOOKUP($A266,'Total project cost for DCs'!$A$4:$A$111,'Total project cost for DCs'!P$4:P$111,0,0)*_xlfn.XLOOKUP($A266,Drury_beneficiary_allocation!$A$5:$A$104,Drury_beneficiary_allocation!$D$5:$D$104,0,0)</f>
        <v>0</v>
      </c>
      <c r="U266" s="360">
        <f>_xlfn.XLOOKUP($A266,'Total project cost for DCs'!$A$4:$A$111,'Total project cost for DCs'!Q$4:Q$111,0,0)*_xlfn.XLOOKUP($A266,Drury_beneficiary_allocation!$A$5:$A$104,Drury_beneficiary_allocation!$D$5:$D$104,0,0)</f>
        <v>0</v>
      </c>
      <c r="V266" s="360">
        <f>_xlfn.XLOOKUP($A266,'Total project cost for DCs'!$A$4:$A$111,'Total project cost for DCs'!R$4:R$111,0,0)*_xlfn.XLOOKUP($A266,Drury_beneficiary_allocation!$A$5:$A$104,Drury_beneficiary_allocation!$D$5:$D$104,0,0)</f>
        <v>0</v>
      </c>
      <c r="W266" s="360">
        <f>_xlfn.XLOOKUP($A266,'Total project cost for DCs'!$A$4:$A$111,'Total project cost for DCs'!S$4:S$111,0,0)*_xlfn.XLOOKUP($A266,Drury_beneficiary_allocation!$A$5:$A$104,Drury_beneficiary_allocation!$D$5:$D$104,0,0)</f>
        <v>0</v>
      </c>
      <c r="X266" s="360">
        <f>_xlfn.XLOOKUP($A266,'Total project cost for DCs'!$A$4:$A$111,'Total project cost for DCs'!T$4:T$111,0,0)*_xlfn.XLOOKUP($A266,Drury_beneficiary_allocation!$A$5:$A$104,Drury_beneficiary_allocation!$D$5:$D$104,0,0)</f>
        <v>0</v>
      </c>
      <c r="Y266" s="349">
        <f t="shared" si="28"/>
        <v>0</v>
      </c>
      <c r="Z266" s="349">
        <f t="shared" si="29"/>
        <v>0</v>
      </c>
      <c r="AA266" s="349"/>
      <c r="AB266" s="353">
        <v>0</v>
      </c>
      <c r="AC266" s="354" t="str">
        <f t="shared" si="30"/>
        <v>Arterial</v>
      </c>
      <c r="AD266" s="349"/>
      <c r="AE266" s="349"/>
      <c r="AF266" s="355">
        <f>_xlfn.XLOOKUP(A266,'P1 Date Adjustment'!B:B,'P1 Date Adjustment'!F:F,"not found",0)</f>
        <v>2037</v>
      </c>
      <c r="AG266" s="349">
        <f t="shared" si="31"/>
        <v>0</v>
      </c>
      <c r="AI266" s="360"/>
      <c r="AJ266" s="360"/>
    </row>
    <row r="267" spans="1:36" ht="30" x14ac:dyDescent="0.25">
      <c r="A267" s="129">
        <v>69</v>
      </c>
      <c r="B267" s="358" t="s">
        <v>462</v>
      </c>
      <c r="C267" s="358" t="str">
        <f>_xlfn.XLOOKUP($A267,'Total project cost for DCs'!A:A,'Total project cost for DCs'!C:C,"Not found",0)</f>
        <v>New cycle bridge 5m wide, 90m long, approach lengths 200m total for both sides. No property required</v>
      </c>
      <c r="D267" s="355" t="s">
        <v>155</v>
      </c>
      <c r="E267" s="355" t="s">
        <v>223</v>
      </c>
      <c r="H267" s="355" t="s">
        <v>828</v>
      </c>
      <c r="I267" s="359">
        <f>_xlfn.XLOOKUP($H267,DC_growth_AGS!$A$665:$A$673,DC_growth_AGS!$O$665:$O$673,"Not found",0)</f>
        <v>0.83953286703488883</v>
      </c>
      <c r="J267" s="355">
        <v>2035</v>
      </c>
      <c r="K267" s="360">
        <f>_xlfn.XLOOKUP($A267,'Total project cost for DCs'!$A$4:$A$111,'Total project cost for DCs'!G$4:G$111,0,0)*_xlfn.XLOOKUP($A267,Drury_beneficiary_allocation!$A$5:$A$104,Drury_beneficiary_allocation!$D$5:$D$104,0,0)</f>
        <v>0</v>
      </c>
      <c r="L267" s="360">
        <f>_xlfn.XLOOKUP($A267,'Total project cost for DCs'!$A$4:$A$111,'Total project cost for DCs'!H$4:H$111,0,0)*_xlfn.XLOOKUP($A267,Drury_beneficiary_allocation!$A$5:$A$104,Drury_beneficiary_allocation!$D$5:$D$104,0,0)</f>
        <v>0</v>
      </c>
      <c r="M267" s="360">
        <f>_xlfn.XLOOKUP($A267,'Total project cost for DCs'!$A$4:$A$111,'Total project cost for DCs'!I$4:I$111,0,0)*_xlfn.XLOOKUP($A267,Drury_beneficiary_allocation!$A$5:$A$104,Drury_beneficiary_allocation!$D$5:$D$104,0,0)</f>
        <v>0</v>
      </c>
      <c r="N267" s="360">
        <f>_xlfn.XLOOKUP($A267,'Total project cost for DCs'!$A$4:$A$111,'Total project cost for DCs'!J$4:J$111,0,0)*_xlfn.XLOOKUP($A267,Drury_beneficiary_allocation!$A$5:$A$104,Drury_beneficiary_allocation!$D$5:$D$104,0,0)</f>
        <v>0</v>
      </c>
      <c r="O267" s="360">
        <f>_xlfn.XLOOKUP($A267,'Total project cost for DCs'!$A$4:$A$111,'Total project cost for DCs'!K$4:K$111,0,0)*_xlfn.XLOOKUP($A267,Drury_beneficiary_allocation!$A$5:$A$104,Drury_beneficiary_allocation!$D$5:$D$104,0,0)</f>
        <v>0</v>
      </c>
      <c r="P267" s="360">
        <f>_xlfn.XLOOKUP($A267,'Total project cost for DCs'!$A$4:$A$111,'Total project cost for DCs'!L$4:L$111,0,0)*_xlfn.XLOOKUP($A267,Drury_beneficiary_allocation!$A$5:$A$104,Drury_beneficiary_allocation!$D$5:$D$104,0,0)</f>
        <v>0</v>
      </c>
      <c r="Q267" s="360">
        <f>_xlfn.XLOOKUP($A267,'Total project cost for DCs'!$A$4:$A$111,'Total project cost for DCs'!M$4:M$111,0,0)*_xlfn.XLOOKUP($A267,Drury_beneficiary_allocation!$A$5:$A$104,Drury_beneficiary_allocation!$D$5:$D$104,0,0)</f>
        <v>0</v>
      </c>
      <c r="R267" s="360">
        <f>_xlfn.XLOOKUP($A267,'Total project cost for DCs'!$A$4:$A$111,'Total project cost for DCs'!N$4:N$111,0,0)*_xlfn.XLOOKUP($A267,Drury_beneficiary_allocation!$A$5:$A$104,Drury_beneficiary_allocation!$D$5:$D$104,0,0)</f>
        <v>0</v>
      </c>
      <c r="S267" s="360">
        <f>_xlfn.XLOOKUP($A267,'Total project cost for DCs'!$A$4:$A$111,'Total project cost for DCs'!O$4:O$111,0,0)*_xlfn.XLOOKUP($A267,Drury_beneficiary_allocation!$A$5:$A$104,Drury_beneficiary_allocation!$D$5:$D$104,0,0)</f>
        <v>0</v>
      </c>
      <c r="T267" s="360">
        <f>_xlfn.XLOOKUP($A267,'Total project cost for DCs'!$A$4:$A$111,'Total project cost for DCs'!P$4:P$111,0,0)*_xlfn.XLOOKUP($A267,Drury_beneficiary_allocation!$A$5:$A$104,Drury_beneficiary_allocation!$D$5:$D$104,0,0)</f>
        <v>0</v>
      </c>
      <c r="U267" s="360">
        <f>_xlfn.XLOOKUP($A267,'Total project cost for DCs'!$A$4:$A$111,'Total project cost for DCs'!Q$4:Q$111,0,0)*_xlfn.XLOOKUP($A267,Drury_beneficiary_allocation!$A$5:$A$104,Drury_beneficiary_allocation!$D$5:$D$104,0,0)</f>
        <v>0</v>
      </c>
      <c r="V267" s="360">
        <f>_xlfn.XLOOKUP($A267,'Total project cost for DCs'!$A$4:$A$111,'Total project cost for DCs'!R$4:R$111,0,0)*_xlfn.XLOOKUP($A267,Drury_beneficiary_allocation!$A$5:$A$104,Drury_beneficiary_allocation!$D$5:$D$104,0,0)</f>
        <v>0</v>
      </c>
      <c r="W267" s="360">
        <f>_xlfn.XLOOKUP($A267,'Total project cost for DCs'!$A$4:$A$111,'Total project cost for DCs'!S$4:S$111,0,0)*_xlfn.XLOOKUP($A267,Drury_beneficiary_allocation!$A$5:$A$104,Drury_beneficiary_allocation!$D$5:$D$104,0,0)</f>
        <v>0</v>
      </c>
      <c r="X267" s="360">
        <f>_xlfn.XLOOKUP($A267,'Total project cost for DCs'!$A$4:$A$111,'Total project cost for DCs'!T$4:T$111,0,0)*_xlfn.XLOOKUP($A267,Drury_beneficiary_allocation!$A$5:$A$104,Drury_beneficiary_allocation!$D$5:$D$104,0,0)</f>
        <v>117406.02191003294</v>
      </c>
      <c r="Y267" s="349">
        <f t="shared" si="28"/>
        <v>117406.02191003294</v>
      </c>
      <c r="Z267" s="349">
        <f t="shared" si="29"/>
        <v>117406.02191003294</v>
      </c>
      <c r="AA267" s="349"/>
      <c r="AB267" s="353">
        <v>0</v>
      </c>
      <c r="AC267" s="354" t="str">
        <f t="shared" si="30"/>
        <v>Collector</v>
      </c>
      <c r="AD267" s="349"/>
      <c r="AE267" s="349"/>
      <c r="AF267" s="355">
        <f>_xlfn.XLOOKUP(A267,'P1 Date Adjustment'!B:B,'P1 Date Adjustment'!F:F,"not found",0)</f>
        <v>2035</v>
      </c>
      <c r="AG267" s="349">
        <f t="shared" si="31"/>
        <v>98566.214181290925</v>
      </c>
      <c r="AI267" s="360"/>
      <c r="AJ267" s="360"/>
    </row>
    <row r="268" spans="1:36" ht="30" x14ac:dyDescent="0.25">
      <c r="A268" s="129">
        <v>70</v>
      </c>
      <c r="B268" s="358" t="s">
        <v>464</v>
      </c>
      <c r="C268" s="358" t="str">
        <f>_xlfn.XLOOKUP($A268,'Total project cost for DCs'!A:A,'Total project cost for DCs'!C:C,"Not found",0)</f>
        <v>New cycle bridge 5m wide, 80m long, approach lengths 270m total for both sides. No property required</v>
      </c>
      <c r="D268" s="355" t="s">
        <v>155</v>
      </c>
      <c r="E268" s="355" t="s">
        <v>345</v>
      </c>
      <c r="H268" s="355" t="s">
        <v>828</v>
      </c>
      <c r="I268" s="359">
        <f>_xlfn.XLOOKUP($H268,DC_growth_AGS!$A$665:$A$673,DC_growth_AGS!$O$665:$O$673,"Not found",0)</f>
        <v>0.83953286703488883</v>
      </c>
      <c r="J268" s="355">
        <v>2031</v>
      </c>
      <c r="K268" s="360">
        <f>_xlfn.XLOOKUP($A268,'Total project cost for DCs'!$A$4:$A$111,'Total project cost for DCs'!G$4:G$111,0,0)*_xlfn.XLOOKUP($A268,Drury_beneficiary_allocation!$A$5:$A$104,Drury_beneficiary_allocation!$D$5:$D$104,0,0)</f>
        <v>0</v>
      </c>
      <c r="L268" s="360">
        <f>_xlfn.XLOOKUP($A268,'Total project cost for DCs'!$A$4:$A$111,'Total project cost for DCs'!H$4:H$111,0,0)*_xlfn.XLOOKUP($A268,Drury_beneficiary_allocation!$A$5:$A$104,Drury_beneficiary_allocation!$D$5:$D$104,0,0)</f>
        <v>0</v>
      </c>
      <c r="M268" s="360">
        <f>_xlfn.XLOOKUP($A268,'Total project cost for DCs'!$A$4:$A$111,'Total project cost for DCs'!I$4:I$111,0,0)*_xlfn.XLOOKUP($A268,Drury_beneficiary_allocation!$A$5:$A$104,Drury_beneficiary_allocation!$D$5:$D$104,0,0)</f>
        <v>0</v>
      </c>
      <c r="N268" s="360">
        <f>_xlfn.XLOOKUP($A268,'Total project cost for DCs'!$A$4:$A$111,'Total project cost for DCs'!J$4:J$111,0,0)*_xlfn.XLOOKUP($A268,Drury_beneficiary_allocation!$A$5:$A$104,Drury_beneficiary_allocation!$D$5:$D$104,0,0)</f>
        <v>0</v>
      </c>
      <c r="O268" s="360">
        <f>_xlfn.XLOOKUP($A268,'Total project cost for DCs'!$A$4:$A$111,'Total project cost for DCs'!K$4:K$111,0,0)*_xlfn.XLOOKUP($A268,Drury_beneficiary_allocation!$A$5:$A$104,Drury_beneficiary_allocation!$D$5:$D$104,0,0)</f>
        <v>0</v>
      </c>
      <c r="P268" s="360">
        <f>_xlfn.XLOOKUP($A268,'Total project cost for DCs'!$A$4:$A$111,'Total project cost for DCs'!L$4:L$111,0,0)*_xlfn.XLOOKUP($A268,Drury_beneficiary_allocation!$A$5:$A$104,Drury_beneficiary_allocation!$D$5:$D$104,0,0)</f>
        <v>0</v>
      </c>
      <c r="Q268" s="360">
        <f>_xlfn.XLOOKUP($A268,'Total project cost for DCs'!$A$4:$A$111,'Total project cost for DCs'!M$4:M$111,0,0)*_xlfn.XLOOKUP($A268,Drury_beneficiary_allocation!$A$5:$A$104,Drury_beneficiary_allocation!$D$5:$D$104,0,0)</f>
        <v>0</v>
      </c>
      <c r="R268" s="360">
        <f>_xlfn.XLOOKUP($A268,'Total project cost for DCs'!$A$4:$A$111,'Total project cost for DCs'!N$4:N$111,0,0)*_xlfn.XLOOKUP($A268,Drury_beneficiary_allocation!$A$5:$A$104,Drury_beneficiary_allocation!$D$5:$D$104,0,0)</f>
        <v>0</v>
      </c>
      <c r="S268" s="360">
        <f>_xlfn.XLOOKUP($A268,'Total project cost for DCs'!$A$4:$A$111,'Total project cost for DCs'!O$4:O$111,0,0)*_xlfn.XLOOKUP($A268,Drury_beneficiary_allocation!$A$5:$A$104,Drury_beneficiary_allocation!$D$5:$D$104,0,0)</f>
        <v>0</v>
      </c>
      <c r="T268" s="360">
        <f>_xlfn.XLOOKUP($A268,'Total project cost for DCs'!$A$4:$A$111,'Total project cost for DCs'!P$4:P$111,0,0)*_xlfn.XLOOKUP($A268,Drury_beneficiary_allocation!$A$5:$A$104,Drury_beneficiary_allocation!$D$5:$D$104,0,0)</f>
        <v>345146.07616817491</v>
      </c>
      <c r="U268" s="360">
        <f>_xlfn.XLOOKUP($A268,'Total project cost for DCs'!$A$4:$A$111,'Total project cost for DCs'!Q$4:Q$111,0,0)*_xlfn.XLOOKUP($A268,Drury_beneficiary_allocation!$A$5:$A$104,Drury_beneficiary_allocation!$D$5:$D$104,0,0)</f>
        <v>3527117.6827599178</v>
      </c>
      <c r="V268" s="360">
        <f>_xlfn.XLOOKUP($A268,'Total project cost for DCs'!$A$4:$A$111,'Total project cost for DCs'!R$4:R$111,0,0)*_xlfn.XLOOKUP($A268,Drury_beneficiary_allocation!$A$5:$A$104,Drury_beneficiary_allocation!$D$5:$D$104,0,0)</f>
        <v>0</v>
      </c>
      <c r="W268" s="360">
        <f>_xlfn.XLOOKUP($A268,'Total project cost for DCs'!$A$4:$A$111,'Total project cost for DCs'!S$4:S$111,0,0)*_xlfn.XLOOKUP($A268,Drury_beneficiary_allocation!$A$5:$A$104,Drury_beneficiary_allocation!$D$5:$D$104,0,0)</f>
        <v>0</v>
      </c>
      <c r="X268" s="360">
        <f>_xlfn.XLOOKUP($A268,'Total project cost for DCs'!$A$4:$A$111,'Total project cost for DCs'!T$4:T$111,0,0)*_xlfn.XLOOKUP($A268,Drury_beneficiary_allocation!$A$5:$A$104,Drury_beneficiary_allocation!$D$5:$D$104,0,0)</f>
        <v>0</v>
      </c>
      <c r="Y268" s="349">
        <f t="shared" si="28"/>
        <v>3872263.7589280927</v>
      </c>
      <c r="Z268" s="349">
        <f t="shared" si="29"/>
        <v>3872263.7589280927</v>
      </c>
      <c r="AA268" s="349"/>
      <c r="AB268" s="353">
        <v>0</v>
      </c>
      <c r="AC268" s="354" t="str">
        <f t="shared" si="30"/>
        <v>Arterial</v>
      </c>
      <c r="AD268" s="349"/>
      <c r="AE268" s="349"/>
      <c r="AF268" s="355">
        <f>_xlfn.XLOOKUP(A268,'P1 Date Adjustment'!B:B,'P1 Date Adjustment'!F:F,"not found",0)</f>
        <v>2031</v>
      </c>
      <c r="AG268" s="349">
        <f t="shared" si="31"/>
        <v>3250892.6954481974</v>
      </c>
      <c r="AI268" s="360"/>
      <c r="AJ268" s="360"/>
    </row>
    <row r="269" spans="1:36" ht="30" x14ac:dyDescent="0.25">
      <c r="A269" s="129" t="s">
        <v>154</v>
      </c>
      <c r="B269" s="358" t="s">
        <v>141</v>
      </c>
      <c r="C269" s="358" t="str">
        <f>_xlfn.XLOOKUP($A269,'Total project cost for DCs'!A:A,'Total project cost for DCs'!C:C,"Not found",0)</f>
        <v>4-lane urban- existing road layout with active modes on both sides + intersection improvements (TDM)</v>
      </c>
      <c r="D269" s="355" t="s">
        <v>155</v>
      </c>
      <c r="E269" s="355" t="s">
        <v>157</v>
      </c>
      <c r="F269" s="355" t="s">
        <v>826</v>
      </c>
      <c r="H269" s="355" t="s">
        <v>828</v>
      </c>
      <c r="I269" s="359">
        <f>_xlfn.XLOOKUP($H269,DC_growth_AGS!$A$665:$A$673,DC_growth_AGS!$O$665:$O$673,"Not found",0)</f>
        <v>0.83953286703488883</v>
      </c>
      <c r="J269" s="355">
        <v>2031</v>
      </c>
      <c r="K269" s="362">
        <f>IF($AC269="Arterial",-K216*$AD$2,0)</f>
        <v>0</v>
      </c>
      <c r="L269" s="362">
        <f t="shared" ref="L269:X269" si="32">IF($AC269="Arterial",-L216*$AD$2,0)</f>
        <v>0</v>
      </c>
      <c r="M269" s="362">
        <f t="shared" si="32"/>
        <v>0</v>
      </c>
      <c r="N269" s="362">
        <f t="shared" si="32"/>
        <v>0</v>
      </c>
      <c r="O269" s="362">
        <f t="shared" si="32"/>
        <v>0</v>
      </c>
      <c r="P269" s="362">
        <f t="shared" si="32"/>
        <v>0</v>
      </c>
      <c r="Q269" s="362">
        <f t="shared" si="32"/>
        <v>0</v>
      </c>
      <c r="R269" s="362">
        <f t="shared" si="32"/>
        <v>0</v>
      </c>
      <c r="S269" s="362">
        <f t="shared" si="32"/>
        <v>0</v>
      </c>
      <c r="T269" s="362">
        <f t="shared" si="32"/>
        <v>-105607.63631909982</v>
      </c>
      <c r="U269" s="362">
        <f t="shared" si="32"/>
        <v>-1078916.4147185562</v>
      </c>
      <c r="V269" s="362">
        <f t="shared" si="32"/>
        <v>0</v>
      </c>
      <c r="W269" s="362">
        <f t="shared" si="32"/>
        <v>0</v>
      </c>
      <c r="X269" s="362">
        <f t="shared" si="32"/>
        <v>0</v>
      </c>
      <c r="Y269" s="349">
        <f t="shared" si="28"/>
        <v>-1184524.0510376561</v>
      </c>
      <c r="Z269" s="349">
        <f t="shared" si="29"/>
        <v>-1184524.0510376561</v>
      </c>
      <c r="AA269" s="349"/>
      <c r="AB269" s="353">
        <v>0</v>
      </c>
      <c r="AC269" s="354" t="str">
        <f t="shared" si="30"/>
        <v>Arterial</v>
      </c>
      <c r="AD269" s="349"/>
      <c r="AE269" s="349"/>
      <c r="AF269" s="355">
        <f>_xlfn.XLOOKUP(A269,'P1 Date Adjustment'!B:B,'P1 Date Adjustment'!F:F,"not found",0)</f>
        <v>2031</v>
      </c>
      <c r="AG269" s="349">
        <f t="shared" si="31"/>
        <v>-994446.8726394244</v>
      </c>
      <c r="AI269" s="360"/>
      <c r="AJ269" s="360"/>
    </row>
    <row r="270" spans="1:36" ht="30" x14ac:dyDescent="0.25">
      <c r="A270" s="129" t="s">
        <v>163</v>
      </c>
      <c r="B270" s="358" t="s">
        <v>164</v>
      </c>
      <c r="C270" s="358" t="str">
        <f>_xlfn.XLOOKUP($A270,'Total project cost for DCs'!A:A,'Total project cost for DCs'!C:C,"Not found",0)</f>
        <v>2-lane urban- existing road layout with active modes on both sides + intersection improvements (TDM)</v>
      </c>
      <c r="D270" s="355" t="s">
        <v>155</v>
      </c>
      <c r="E270" s="355" t="s">
        <v>145</v>
      </c>
      <c r="F270" s="355" t="s">
        <v>826</v>
      </c>
      <c r="H270" s="355" t="s">
        <v>828</v>
      </c>
      <c r="I270" s="359">
        <f>_xlfn.XLOOKUP($H270,DC_growth_AGS!$A$665:$A$673,DC_growth_AGS!$O$665:$O$673,"Not found",0)</f>
        <v>0.83953286703488883</v>
      </c>
      <c r="J270" s="355">
        <v>2030</v>
      </c>
      <c r="K270" s="362">
        <f t="shared" ref="K270:X285" si="33">IF($AC270="Arterial",-K217*$AD$2,0)</f>
        <v>0</v>
      </c>
      <c r="L270" s="362">
        <f t="shared" si="33"/>
        <v>0</v>
      </c>
      <c r="M270" s="362">
        <f t="shared" si="33"/>
        <v>0</v>
      </c>
      <c r="N270" s="362">
        <f t="shared" si="33"/>
        <v>0</v>
      </c>
      <c r="O270" s="362">
        <f t="shared" si="33"/>
        <v>0</v>
      </c>
      <c r="P270" s="362">
        <f t="shared" si="33"/>
        <v>0</v>
      </c>
      <c r="Q270" s="362">
        <f t="shared" si="33"/>
        <v>0</v>
      </c>
      <c r="R270" s="362">
        <f t="shared" si="33"/>
        <v>0</v>
      </c>
      <c r="S270" s="362">
        <f t="shared" si="33"/>
        <v>0</v>
      </c>
      <c r="T270" s="362">
        <f t="shared" si="33"/>
        <v>0</v>
      </c>
      <c r="U270" s="362">
        <f t="shared" si="33"/>
        <v>0</v>
      </c>
      <c r="V270" s="362">
        <f t="shared" si="33"/>
        <v>0</v>
      </c>
      <c r="W270" s="362">
        <f t="shared" si="33"/>
        <v>0</v>
      </c>
      <c r="X270" s="362">
        <f t="shared" si="33"/>
        <v>0</v>
      </c>
      <c r="Y270" s="349">
        <f t="shared" si="28"/>
        <v>0</v>
      </c>
      <c r="Z270" s="349">
        <f t="shared" si="29"/>
        <v>0</v>
      </c>
      <c r="AA270" s="349"/>
      <c r="AB270" s="353">
        <v>0</v>
      </c>
      <c r="AC270" s="354" t="str">
        <f t="shared" si="30"/>
        <v>Arterial</v>
      </c>
      <c r="AD270" s="349"/>
      <c r="AE270" s="349"/>
      <c r="AF270" s="355">
        <f>_xlfn.XLOOKUP(A270,'P1 Date Adjustment'!B:B,'P1 Date Adjustment'!F:F,"not found",0)</f>
        <v>2030</v>
      </c>
      <c r="AG270" s="349">
        <f t="shared" si="31"/>
        <v>0</v>
      </c>
      <c r="AI270" s="360"/>
      <c r="AJ270" s="360"/>
    </row>
    <row r="271" spans="1:36" ht="30" x14ac:dyDescent="0.25">
      <c r="A271" s="129" t="s">
        <v>188</v>
      </c>
      <c r="B271" s="358" t="s">
        <v>185</v>
      </c>
      <c r="C271" s="358" t="str">
        <f>_xlfn.XLOOKUP($A271,'Total project cost for DCs'!A:A,'Total project cost for DCs'!C:C,"Not found",0)</f>
        <v>Expand to 24m cross section</v>
      </c>
      <c r="D271" s="355" t="s">
        <v>155</v>
      </c>
      <c r="E271" s="355" t="s">
        <v>190</v>
      </c>
      <c r="F271" s="355" t="s">
        <v>826</v>
      </c>
      <c r="H271" s="355" t="s">
        <v>828</v>
      </c>
      <c r="I271" s="359">
        <f>_xlfn.XLOOKUP($H271,DC_growth_AGS!$A$665:$A$673,DC_growth_AGS!$O$665:$O$673,"Not found",0)</f>
        <v>0.83953286703488883</v>
      </c>
      <c r="J271" s="355">
        <v>2029</v>
      </c>
      <c r="K271" s="362">
        <f t="shared" si="33"/>
        <v>0</v>
      </c>
      <c r="L271" s="362">
        <f t="shared" si="33"/>
        <v>0</v>
      </c>
      <c r="M271" s="362">
        <f t="shared" si="33"/>
        <v>0</v>
      </c>
      <c r="N271" s="362">
        <f t="shared" si="33"/>
        <v>0</v>
      </c>
      <c r="O271" s="362">
        <f t="shared" si="33"/>
        <v>0</v>
      </c>
      <c r="P271" s="362">
        <f t="shared" si="33"/>
        <v>0</v>
      </c>
      <c r="Q271" s="362">
        <f t="shared" si="33"/>
        <v>0</v>
      </c>
      <c r="R271" s="362">
        <f t="shared" si="33"/>
        <v>0</v>
      </c>
      <c r="S271" s="362">
        <f t="shared" si="33"/>
        <v>0</v>
      </c>
      <c r="T271" s="362">
        <f t="shared" si="33"/>
        <v>0</v>
      </c>
      <c r="U271" s="362">
        <f t="shared" si="33"/>
        <v>0</v>
      </c>
      <c r="V271" s="362">
        <f t="shared" si="33"/>
        <v>0</v>
      </c>
      <c r="W271" s="362">
        <f t="shared" si="33"/>
        <v>0</v>
      </c>
      <c r="X271" s="362">
        <f t="shared" si="33"/>
        <v>0</v>
      </c>
      <c r="Y271" s="349">
        <f t="shared" si="28"/>
        <v>0</v>
      </c>
      <c r="Z271" s="349">
        <f t="shared" si="29"/>
        <v>0</v>
      </c>
      <c r="AA271" s="349"/>
      <c r="AB271" s="353">
        <v>0</v>
      </c>
      <c r="AC271" s="354" t="str">
        <f t="shared" si="30"/>
        <v>Arterial</v>
      </c>
      <c r="AD271" s="349"/>
      <c r="AE271" s="349"/>
      <c r="AF271" s="355">
        <f>_xlfn.XLOOKUP(A271,'P1 Date Adjustment'!B:B,'P1 Date Adjustment'!F:F,"not found",0)</f>
        <v>2029</v>
      </c>
      <c r="AG271" s="349">
        <f t="shared" si="31"/>
        <v>0</v>
      </c>
      <c r="AI271" s="360"/>
      <c r="AJ271" s="360"/>
    </row>
    <row r="272" spans="1:36" ht="30" x14ac:dyDescent="0.25">
      <c r="A272" s="129">
        <v>7</v>
      </c>
      <c r="B272" s="358" t="s">
        <v>197</v>
      </c>
      <c r="C272" s="358" t="str">
        <f>_xlfn.XLOOKUP($A272,'Total project cost for DCs'!A:A,'Total project cost for DCs'!C:C,"Not found",0)</f>
        <v>2-lane urban - upgrade existing road layout with active modes on both sides</v>
      </c>
      <c r="D272" s="355" t="s">
        <v>155</v>
      </c>
      <c r="E272" s="355" t="s">
        <v>199</v>
      </c>
      <c r="F272" s="355" t="s">
        <v>826</v>
      </c>
      <c r="H272" s="355" t="s">
        <v>828</v>
      </c>
      <c r="I272" s="359">
        <f>_xlfn.XLOOKUP($H272,DC_growth_AGS!$A$665:$A$673,DC_growth_AGS!$O$665:$O$673,"Not found",0)</f>
        <v>0.83953286703488883</v>
      </c>
      <c r="J272" s="355">
        <v>2033</v>
      </c>
      <c r="K272" s="362">
        <f t="shared" si="33"/>
        <v>0</v>
      </c>
      <c r="L272" s="362">
        <f t="shared" si="33"/>
        <v>0</v>
      </c>
      <c r="M272" s="362">
        <f t="shared" si="33"/>
        <v>0</v>
      </c>
      <c r="N272" s="362">
        <f t="shared" si="33"/>
        <v>0</v>
      </c>
      <c r="O272" s="362">
        <f t="shared" si="33"/>
        <v>0</v>
      </c>
      <c r="P272" s="362">
        <f t="shared" si="33"/>
        <v>0</v>
      </c>
      <c r="Q272" s="362">
        <f t="shared" si="33"/>
        <v>0</v>
      </c>
      <c r="R272" s="362">
        <f t="shared" si="33"/>
        <v>0</v>
      </c>
      <c r="S272" s="362">
        <f t="shared" si="33"/>
        <v>0</v>
      </c>
      <c r="T272" s="362">
        <f t="shared" si="33"/>
        <v>0</v>
      </c>
      <c r="U272" s="362">
        <f t="shared" si="33"/>
        <v>0</v>
      </c>
      <c r="V272" s="362">
        <f t="shared" si="33"/>
        <v>0</v>
      </c>
      <c r="W272" s="362">
        <f t="shared" si="33"/>
        <v>0</v>
      </c>
      <c r="X272" s="362">
        <f t="shared" si="33"/>
        <v>0</v>
      </c>
      <c r="Y272" s="349">
        <f t="shared" si="28"/>
        <v>0</v>
      </c>
      <c r="Z272" s="349">
        <f t="shared" si="29"/>
        <v>0</v>
      </c>
      <c r="AA272" s="349"/>
      <c r="AB272" s="353">
        <v>0</v>
      </c>
      <c r="AC272" s="354" t="str">
        <f t="shared" si="30"/>
        <v>Collector</v>
      </c>
      <c r="AD272" s="349"/>
      <c r="AE272" s="349"/>
      <c r="AF272" s="355">
        <f>_xlfn.XLOOKUP(A272,'P1 Date Adjustment'!B:B,'P1 Date Adjustment'!F:F,"not found",0)</f>
        <v>2033</v>
      </c>
      <c r="AG272" s="349">
        <f t="shared" si="31"/>
        <v>0</v>
      </c>
      <c r="AI272" s="360"/>
      <c r="AJ272" s="360"/>
    </row>
    <row r="273" spans="1:36" ht="30" x14ac:dyDescent="0.25">
      <c r="A273" s="129">
        <v>8</v>
      </c>
      <c r="B273" s="358" t="s">
        <v>200</v>
      </c>
      <c r="C273" s="358" t="str">
        <f>_xlfn.XLOOKUP($A273,'Total project cost for DCs'!A:A,'Total project cost for DCs'!C:C,"Not found",0)</f>
        <v>2-lane urban - upgrade existing road layout with active modes on both sides</v>
      </c>
      <c r="D273" s="355" t="s">
        <v>155</v>
      </c>
      <c r="E273" s="355" t="s">
        <v>199</v>
      </c>
      <c r="F273" s="355" t="s">
        <v>826</v>
      </c>
      <c r="H273" s="355" t="s">
        <v>828</v>
      </c>
      <c r="I273" s="359">
        <f>_xlfn.XLOOKUP($H273,DC_growth_AGS!$A$665:$A$673,DC_growth_AGS!$O$665:$O$673,"Not found",0)</f>
        <v>0.83953286703488883</v>
      </c>
      <c r="J273" s="355">
        <v>2033</v>
      </c>
      <c r="K273" s="362">
        <f t="shared" si="33"/>
        <v>0</v>
      </c>
      <c r="L273" s="362">
        <f t="shared" si="33"/>
        <v>0</v>
      </c>
      <c r="M273" s="362">
        <f t="shared" si="33"/>
        <v>0</v>
      </c>
      <c r="N273" s="362">
        <f t="shared" si="33"/>
        <v>0</v>
      </c>
      <c r="O273" s="362">
        <f t="shared" si="33"/>
        <v>0</v>
      </c>
      <c r="P273" s="362">
        <f t="shared" si="33"/>
        <v>0</v>
      </c>
      <c r="Q273" s="362">
        <f t="shared" si="33"/>
        <v>0</v>
      </c>
      <c r="R273" s="362">
        <f t="shared" si="33"/>
        <v>0</v>
      </c>
      <c r="S273" s="362">
        <f t="shared" si="33"/>
        <v>0</v>
      </c>
      <c r="T273" s="362">
        <f t="shared" si="33"/>
        <v>0</v>
      </c>
      <c r="U273" s="362">
        <f t="shared" si="33"/>
        <v>0</v>
      </c>
      <c r="V273" s="362">
        <f t="shared" si="33"/>
        <v>0</v>
      </c>
      <c r="W273" s="362">
        <f t="shared" si="33"/>
        <v>0</v>
      </c>
      <c r="X273" s="362">
        <f t="shared" si="33"/>
        <v>0</v>
      </c>
      <c r="Y273" s="349">
        <f t="shared" si="28"/>
        <v>0</v>
      </c>
      <c r="Z273" s="349">
        <f t="shared" si="29"/>
        <v>0</v>
      </c>
      <c r="AA273" s="349"/>
      <c r="AB273" s="353">
        <v>0</v>
      </c>
      <c r="AC273" s="354" t="str">
        <f t="shared" si="30"/>
        <v>Collector</v>
      </c>
      <c r="AD273" s="349"/>
      <c r="AE273" s="349"/>
      <c r="AF273" s="355">
        <f>_xlfn.XLOOKUP(A273,'P1 Date Adjustment'!B:B,'P1 Date Adjustment'!F:F,"not found",0)</f>
        <v>2033</v>
      </c>
      <c r="AG273" s="349">
        <f t="shared" si="31"/>
        <v>0</v>
      </c>
      <c r="AI273" s="360"/>
      <c r="AJ273" s="360"/>
    </row>
    <row r="274" spans="1:36" ht="30" x14ac:dyDescent="0.25">
      <c r="A274" s="129" t="s">
        <v>214</v>
      </c>
      <c r="B274" s="358" t="s">
        <v>215</v>
      </c>
      <c r="C274" s="358" t="str">
        <f>_xlfn.XLOOKUP($A274,'Total project cost for DCs'!A:A,'Total project cost for DCs'!C:C,"Not found",0)</f>
        <v xml:space="preserve"> 2-lane signalised intersection with active mode crossings</v>
      </c>
      <c r="D274" s="355" t="s">
        <v>155</v>
      </c>
      <c r="E274" s="355" t="s">
        <v>190</v>
      </c>
      <c r="F274" s="355" t="s">
        <v>826</v>
      </c>
      <c r="H274" s="355" t="s">
        <v>828</v>
      </c>
      <c r="I274" s="359">
        <f>_xlfn.XLOOKUP($H274,DC_growth_AGS!$A$665:$A$673,DC_growth_AGS!$O$665:$O$673,"Not found",0)</f>
        <v>0.83953286703488883</v>
      </c>
      <c r="J274" s="355">
        <v>2029</v>
      </c>
      <c r="K274" s="362">
        <f t="shared" si="33"/>
        <v>0</v>
      </c>
      <c r="L274" s="362">
        <f t="shared" si="33"/>
        <v>0</v>
      </c>
      <c r="M274" s="362">
        <f t="shared" si="33"/>
        <v>0</v>
      </c>
      <c r="N274" s="362">
        <f t="shared" si="33"/>
        <v>0</v>
      </c>
      <c r="O274" s="362">
        <f t="shared" si="33"/>
        <v>0</v>
      </c>
      <c r="P274" s="362">
        <f t="shared" si="33"/>
        <v>0</v>
      </c>
      <c r="Q274" s="362">
        <f t="shared" si="33"/>
        <v>0</v>
      </c>
      <c r="R274" s="362">
        <f t="shared" si="33"/>
        <v>0</v>
      </c>
      <c r="S274" s="362">
        <f t="shared" si="33"/>
        <v>0</v>
      </c>
      <c r="T274" s="362">
        <f t="shared" si="33"/>
        <v>0</v>
      </c>
      <c r="U274" s="362">
        <f t="shared" si="33"/>
        <v>0</v>
      </c>
      <c r="V274" s="362">
        <f t="shared" si="33"/>
        <v>0</v>
      </c>
      <c r="W274" s="362">
        <f t="shared" si="33"/>
        <v>0</v>
      </c>
      <c r="X274" s="362">
        <f t="shared" si="33"/>
        <v>0</v>
      </c>
      <c r="Y274" s="349">
        <f t="shared" si="28"/>
        <v>0</v>
      </c>
      <c r="Z274" s="349">
        <f t="shared" si="29"/>
        <v>0</v>
      </c>
      <c r="AA274" s="349"/>
      <c r="AB274" s="353">
        <v>0</v>
      </c>
      <c r="AC274" s="354" t="str">
        <f t="shared" si="30"/>
        <v>Arterial</v>
      </c>
      <c r="AD274" s="349"/>
      <c r="AE274" s="349"/>
      <c r="AF274" s="355">
        <f>_xlfn.XLOOKUP(A274,'P1 Date Adjustment'!B:B,'P1 Date Adjustment'!F:F,"not found",0)</f>
        <v>2029</v>
      </c>
      <c r="AG274" s="349">
        <f t="shared" si="31"/>
        <v>0</v>
      </c>
      <c r="AI274" s="360"/>
      <c r="AJ274" s="360"/>
    </row>
    <row r="275" spans="1:36" ht="30" x14ac:dyDescent="0.25">
      <c r="A275" s="129" t="s">
        <v>217</v>
      </c>
      <c r="B275" s="358" t="s">
        <v>215</v>
      </c>
      <c r="C275" s="358" t="str">
        <f>_xlfn.XLOOKUP($A275,'Total project cost for DCs'!A:A,'Total project cost for DCs'!C:C,"Not found",0)</f>
        <v>multi-lane roundabout with active mode crossings, SGA design</v>
      </c>
      <c r="D275" s="355" t="s">
        <v>155</v>
      </c>
      <c r="E275" s="355" t="s">
        <v>157</v>
      </c>
      <c r="F275" s="355" t="s">
        <v>826</v>
      </c>
      <c r="H275" s="355" t="s">
        <v>828</v>
      </c>
      <c r="I275" s="359">
        <f>_xlfn.XLOOKUP($H275,DC_growth_AGS!$A$665:$A$673,DC_growth_AGS!$O$665:$O$673,"Not found",0)</f>
        <v>0.83953286703488883</v>
      </c>
      <c r="J275" s="355">
        <v>2031</v>
      </c>
      <c r="K275" s="362">
        <f t="shared" si="33"/>
        <v>0</v>
      </c>
      <c r="L275" s="362">
        <f t="shared" si="33"/>
        <v>0</v>
      </c>
      <c r="M275" s="362">
        <f t="shared" si="33"/>
        <v>0</v>
      </c>
      <c r="N275" s="362">
        <f t="shared" si="33"/>
        <v>0</v>
      </c>
      <c r="O275" s="362">
        <f t="shared" si="33"/>
        <v>0</v>
      </c>
      <c r="P275" s="362">
        <f t="shared" si="33"/>
        <v>0</v>
      </c>
      <c r="Q275" s="362">
        <f t="shared" si="33"/>
        <v>0</v>
      </c>
      <c r="R275" s="362">
        <f t="shared" si="33"/>
        <v>0</v>
      </c>
      <c r="S275" s="362">
        <f t="shared" si="33"/>
        <v>0</v>
      </c>
      <c r="T275" s="362">
        <f t="shared" si="33"/>
        <v>0</v>
      </c>
      <c r="U275" s="362">
        <f t="shared" si="33"/>
        <v>0</v>
      </c>
      <c r="V275" s="362">
        <f t="shared" si="33"/>
        <v>0</v>
      </c>
      <c r="W275" s="362">
        <f t="shared" si="33"/>
        <v>0</v>
      </c>
      <c r="X275" s="362">
        <f t="shared" si="33"/>
        <v>0</v>
      </c>
      <c r="Y275" s="349">
        <f t="shared" si="28"/>
        <v>0</v>
      </c>
      <c r="Z275" s="349">
        <f t="shared" si="29"/>
        <v>0</v>
      </c>
      <c r="AA275" s="349"/>
      <c r="AB275" s="353">
        <v>0</v>
      </c>
      <c r="AC275" s="354" t="str">
        <f t="shared" si="30"/>
        <v>Arterial</v>
      </c>
      <c r="AD275" s="349"/>
      <c r="AE275" s="349"/>
      <c r="AF275" s="355">
        <f>_xlfn.XLOOKUP(A275,'P1 Date Adjustment'!B:B,'P1 Date Adjustment'!F:F,"not found",0)</f>
        <v>2031</v>
      </c>
      <c r="AG275" s="349">
        <f t="shared" si="31"/>
        <v>0</v>
      </c>
      <c r="AI275" s="360"/>
      <c r="AJ275" s="360"/>
    </row>
    <row r="276" spans="1:36" ht="30" x14ac:dyDescent="0.25">
      <c r="A276" s="129">
        <v>11</v>
      </c>
      <c r="B276" s="358" t="s">
        <v>219</v>
      </c>
      <c r="C276" s="358" t="str">
        <f>_xlfn.XLOOKUP($A276,'Total project cost for DCs'!A:A,'Total project cost for DCs'!C:C,"Not found",0)</f>
        <v>Roundabout as per SGA design</v>
      </c>
      <c r="D276" s="355" t="s">
        <v>155</v>
      </c>
      <c r="E276" s="355" t="s">
        <v>190</v>
      </c>
      <c r="F276" s="355" t="s">
        <v>826</v>
      </c>
      <c r="H276" s="355" t="s">
        <v>828</v>
      </c>
      <c r="I276" s="359">
        <f>_xlfn.XLOOKUP($H276,DC_growth_AGS!$A$665:$A$673,DC_growth_AGS!$O$665:$O$673,"Not found",0)</f>
        <v>0.83953286703488883</v>
      </c>
      <c r="J276" s="355">
        <v>2031</v>
      </c>
      <c r="K276" s="362">
        <f t="shared" si="33"/>
        <v>0</v>
      </c>
      <c r="L276" s="362">
        <f t="shared" si="33"/>
        <v>0</v>
      </c>
      <c r="M276" s="362">
        <f t="shared" si="33"/>
        <v>0</v>
      </c>
      <c r="N276" s="362">
        <f t="shared" si="33"/>
        <v>0</v>
      </c>
      <c r="O276" s="362">
        <f t="shared" si="33"/>
        <v>0</v>
      </c>
      <c r="P276" s="362">
        <f t="shared" si="33"/>
        <v>0</v>
      </c>
      <c r="Q276" s="362">
        <f t="shared" si="33"/>
        <v>0</v>
      </c>
      <c r="R276" s="362">
        <f t="shared" si="33"/>
        <v>0</v>
      </c>
      <c r="S276" s="362">
        <f t="shared" si="33"/>
        <v>0</v>
      </c>
      <c r="T276" s="362">
        <f t="shared" si="33"/>
        <v>0</v>
      </c>
      <c r="U276" s="362">
        <f t="shared" si="33"/>
        <v>0</v>
      </c>
      <c r="V276" s="362">
        <f t="shared" si="33"/>
        <v>0</v>
      </c>
      <c r="W276" s="362">
        <f t="shared" si="33"/>
        <v>0</v>
      </c>
      <c r="X276" s="362">
        <f t="shared" si="33"/>
        <v>0</v>
      </c>
      <c r="Y276" s="349">
        <f t="shared" si="28"/>
        <v>0</v>
      </c>
      <c r="Z276" s="349">
        <f t="shared" si="29"/>
        <v>0</v>
      </c>
      <c r="AA276" s="349"/>
      <c r="AB276" s="353">
        <v>0</v>
      </c>
      <c r="AC276" s="354" t="str">
        <f t="shared" si="30"/>
        <v>Arterial</v>
      </c>
      <c r="AD276" s="349"/>
      <c r="AE276" s="349"/>
      <c r="AF276" s="355">
        <f>_xlfn.XLOOKUP(A276,'P1 Date Adjustment'!B:B,'P1 Date Adjustment'!F:F,"not found",0)</f>
        <v>2031</v>
      </c>
      <c r="AG276" s="349">
        <f t="shared" si="31"/>
        <v>0</v>
      </c>
      <c r="AI276" s="360"/>
      <c r="AJ276" s="360"/>
    </row>
    <row r="277" spans="1:36" ht="60" x14ac:dyDescent="0.25">
      <c r="A277" s="129">
        <v>12</v>
      </c>
      <c r="B277" s="358" t="s">
        <v>221</v>
      </c>
      <c r="C277" s="358" t="str">
        <f>_xlfn.XLOOKUP($A277,'Total project cost for DCs'!A:A,'Total project cost for DCs'!C:C,"Not found",0)</f>
        <v>Intersection improvements on Bremner-Firth Rd, Norrie-Firth Rd, GSR-Firth Rd, Active mode facilities on both sides of Firth &amp; Norrie Rd</v>
      </c>
      <c r="D277" s="355" t="s">
        <v>155</v>
      </c>
      <c r="E277" s="355" t="s">
        <v>223</v>
      </c>
      <c r="F277" s="355" t="s">
        <v>826</v>
      </c>
      <c r="H277" s="355" t="s">
        <v>828</v>
      </c>
      <c r="I277" s="359">
        <f>_xlfn.XLOOKUP($H277,DC_growth_AGS!$A$665:$A$673,DC_growth_AGS!$O$665:$O$673,"Not found",0)</f>
        <v>0.83953286703488883</v>
      </c>
      <c r="J277" s="355">
        <v>2033</v>
      </c>
      <c r="K277" s="362">
        <f t="shared" si="33"/>
        <v>0</v>
      </c>
      <c r="L277" s="362">
        <f t="shared" si="33"/>
        <v>0</v>
      </c>
      <c r="M277" s="362">
        <f t="shared" si="33"/>
        <v>0</v>
      </c>
      <c r="N277" s="362">
        <f t="shared" si="33"/>
        <v>0</v>
      </c>
      <c r="O277" s="362">
        <f t="shared" si="33"/>
        <v>0</v>
      </c>
      <c r="P277" s="362">
        <f t="shared" si="33"/>
        <v>0</v>
      </c>
      <c r="Q277" s="362">
        <f t="shared" si="33"/>
        <v>0</v>
      </c>
      <c r="R277" s="362">
        <f t="shared" si="33"/>
        <v>0</v>
      </c>
      <c r="S277" s="362">
        <f t="shared" si="33"/>
        <v>0</v>
      </c>
      <c r="T277" s="362">
        <f t="shared" si="33"/>
        <v>0</v>
      </c>
      <c r="U277" s="362">
        <f t="shared" si="33"/>
        <v>0</v>
      </c>
      <c r="V277" s="362">
        <f t="shared" si="33"/>
        <v>0</v>
      </c>
      <c r="W277" s="362">
        <f t="shared" si="33"/>
        <v>0</v>
      </c>
      <c r="X277" s="362">
        <f t="shared" si="33"/>
        <v>0</v>
      </c>
      <c r="Y277" s="349">
        <f t="shared" si="28"/>
        <v>0</v>
      </c>
      <c r="Z277" s="349">
        <f t="shared" si="29"/>
        <v>0</v>
      </c>
      <c r="AA277" s="349"/>
      <c r="AB277" s="353">
        <v>0</v>
      </c>
      <c r="AC277" s="354" t="str">
        <f t="shared" si="30"/>
        <v>Collector</v>
      </c>
      <c r="AD277" s="349"/>
      <c r="AE277" s="349"/>
      <c r="AF277" s="355">
        <f>_xlfn.XLOOKUP(A277,'P1 Date Adjustment'!B:B,'P1 Date Adjustment'!F:F,"not found",0)</f>
        <v>2033</v>
      </c>
      <c r="AG277" s="349">
        <f t="shared" si="31"/>
        <v>0</v>
      </c>
      <c r="AI277" s="360"/>
      <c r="AJ277" s="360"/>
    </row>
    <row r="278" spans="1:36" ht="30" x14ac:dyDescent="0.25">
      <c r="A278" s="129" t="s">
        <v>224</v>
      </c>
      <c r="B278" s="358" t="s">
        <v>225</v>
      </c>
      <c r="C278" s="358" t="str">
        <f>_xlfn.XLOOKUP($A278,'Total project cost for DCs'!A:A,'Total project cost for DCs'!C:C,"Not found",0)</f>
        <v>2-lane urban- new 2-lane arterial with active modes on both sides + intersection improvements (TDM)</v>
      </c>
      <c r="D278" s="355" t="s">
        <v>155</v>
      </c>
      <c r="E278" s="355" t="s">
        <v>227</v>
      </c>
      <c r="F278" s="355" t="s">
        <v>826</v>
      </c>
      <c r="H278" s="355" t="s">
        <v>828</v>
      </c>
      <c r="I278" s="359">
        <f>_xlfn.XLOOKUP($H278,DC_growth_AGS!$A$665:$A$673,DC_growth_AGS!$O$665:$O$673,"Not found",0)</f>
        <v>0.83953286703488883</v>
      </c>
      <c r="J278" s="355">
        <v>2029</v>
      </c>
      <c r="K278" s="362">
        <f t="shared" si="33"/>
        <v>0</v>
      </c>
      <c r="L278" s="362">
        <f t="shared" si="33"/>
        <v>0</v>
      </c>
      <c r="M278" s="362">
        <f t="shared" si="33"/>
        <v>0</v>
      </c>
      <c r="N278" s="362">
        <f t="shared" si="33"/>
        <v>0</v>
      </c>
      <c r="O278" s="362">
        <f t="shared" si="33"/>
        <v>0</v>
      </c>
      <c r="P278" s="362">
        <f t="shared" si="33"/>
        <v>0</v>
      </c>
      <c r="Q278" s="362">
        <f t="shared" si="33"/>
        <v>0</v>
      </c>
      <c r="R278" s="362">
        <f t="shared" si="33"/>
        <v>0</v>
      </c>
      <c r="S278" s="362">
        <f t="shared" si="33"/>
        <v>0</v>
      </c>
      <c r="T278" s="362">
        <f t="shared" si="33"/>
        <v>0</v>
      </c>
      <c r="U278" s="362">
        <f t="shared" si="33"/>
        <v>0</v>
      </c>
      <c r="V278" s="362">
        <f t="shared" si="33"/>
        <v>0</v>
      </c>
      <c r="W278" s="362">
        <f t="shared" si="33"/>
        <v>0</v>
      </c>
      <c r="X278" s="362">
        <f t="shared" si="33"/>
        <v>0</v>
      </c>
      <c r="Y278" s="349">
        <f t="shared" si="28"/>
        <v>0</v>
      </c>
      <c r="Z278" s="349">
        <f t="shared" si="29"/>
        <v>0</v>
      </c>
      <c r="AA278" s="349"/>
      <c r="AB278" s="353">
        <v>0</v>
      </c>
      <c r="AC278" s="354" t="str">
        <f t="shared" si="30"/>
        <v>Arterial</v>
      </c>
      <c r="AD278" s="349"/>
      <c r="AE278" s="349"/>
      <c r="AF278" s="355">
        <f>_xlfn.XLOOKUP(A278,'P1 Date Adjustment'!B:B,'P1 Date Adjustment'!F:F,"not found",0)</f>
        <v>2029</v>
      </c>
      <c r="AG278" s="349">
        <f t="shared" si="31"/>
        <v>0</v>
      </c>
      <c r="AI278" s="360"/>
      <c r="AJ278" s="360"/>
    </row>
    <row r="279" spans="1:36" ht="30" x14ac:dyDescent="0.25">
      <c r="A279" s="129" t="s">
        <v>228</v>
      </c>
      <c r="B279" s="358" t="s">
        <v>229</v>
      </c>
      <c r="C279" s="358" t="str">
        <f>_xlfn.XLOOKUP($A279,'Total project cost for DCs'!A:A,'Total project cost for DCs'!C:C,"Not found",0)</f>
        <v>4-lane urban- upgrade 2-lane arterial with SGA design + intersection improvements (TDM)</v>
      </c>
      <c r="D279" s="355" t="s">
        <v>155</v>
      </c>
      <c r="E279" s="355" t="s">
        <v>231</v>
      </c>
      <c r="F279" s="355" t="s">
        <v>826</v>
      </c>
      <c r="H279" s="355" t="s">
        <v>828</v>
      </c>
      <c r="I279" s="359">
        <f>_xlfn.XLOOKUP($H279,DC_growth_AGS!$A$665:$A$673,DC_growth_AGS!$O$665:$O$673,"Not found",0)</f>
        <v>0.83953286703488883</v>
      </c>
      <c r="J279" s="355">
        <v>2050</v>
      </c>
      <c r="K279" s="362">
        <f t="shared" si="33"/>
        <v>0</v>
      </c>
      <c r="L279" s="362">
        <f t="shared" si="33"/>
        <v>0</v>
      </c>
      <c r="M279" s="362">
        <f t="shared" si="33"/>
        <v>0</v>
      </c>
      <c r="N279" s="362">
        <f t="shared" si="33"/>
        <v>0</v>
      </c>
      <c r="O279" s="362">
        <f t="shared" si="33"/>
        <v>0</v>
      </c>
      <c r="P279" s="362">
        <f t="shared" si="33"/>
        <v>0</v>
      </c>
      <c r="Q279" s="362">
        <f t="shared" si="33"/>
        <v>0</v>
      </c>
      <c r="R279" s="362">
        <f t="shared" si="33"/>
        <v>0</v>
      </c>
      <c r="S279" s="362">
        <f t="shared" si="33"/>
        <v>0</v>
      </c>
      <c r="T279" s="362">
        <f t="shared" si="33"/>
        <v>0</v>
      </c>
      <c r="U279" s="362">
        <f t="shared" si="33"/>
        <v>0</v>
      </c>
      <c r="V279" s="362">
        <f t="shared" si="33"/>
        <v>0</v>
      </c>
      <c r="W279" s="362">
        <f t="shared" si="33"/>
        <v>0</v>
      </c>
      <c r="X279" s="362">
        <f t="shared" si="33"/>
        <v>0</v>
      </c>
      <c r="Y279" s="349">
        <f t="shared" si="28"/>
        <v>0</v>
      </c>
      <c r="Z279" s="349">
        <f t="shared" si="29"/>
        <v>0</v>
      </c>
      <c r="AA279" s="349"/>
      <c r="AB279" s="353">
        <v>0</v>
      </c>
      <c r="AC279" s="354" t="str">
        <f t="shared" si="30"/>
        <v>Arterial</v>
      </c>
      <c r="AD279" s="349"/>
      <c r="AE279" s="349"/>
      <c r="AF279" s="355">
        <f>_xlfn.XLOOKUP(A279,'P1 Date Adjustment'!B:B,'P1 Date Adjustment'!F:F,"not found",0)</f>
        <v>2050</v>
      </c>
      <c r="AG279" s="349">
        <f t="shared" si="31"/>
        <v>0</v>
      </c>
      <c r="AI279" s="360"/>
      <c r="AJ279" s="360"/>
    </row>
    <row r="280" spans="1:36" ht="45" x14ac:dyDescent="0.25">
      <c r="A280" s="129" t="s">
        <v>234</v>
      </c>
      <c r="B280" s="358" t="s">
        <v>235</v>
      </c>
      <c r="C280" s="358" t="str">
        <f>_xlfn.XLOOKUP($A280,'Total project cost for DCs'!A:A,'Total project cost for DCs'!C:C,"Not found",0)</f>
        <v>2-lane urban (New Road connection to Quarry Road with active modes on both sides + intersection improvements)</v>
      </c>
      <c r="D280" s="355" t="s">
        <v>155</v>
      </c>
      <c r="E280" s="355" t="s">
        <v>223</v>
      </c>
      <c r="F280" s="355" t="s">
        <v>826</v>
      </c>
      <c r="H280" s="355" t="s">
        <v>828</v>
      </c>
      <c r="I280" s="359">
        <f>_xlfn.XLOOKUP($H280,DC_growth_AGS!$A$665:$A$673,DC_growth_AGS!$O$665:$O$673,"Not found",0)</f>
        <v>0.83953286703488883</v>
      </c>
      <c r="J280" s="355">
        <v>2035</v>
      </c>
      <c r="K280" s="362">
        <f t="shared" si="33"/>
        <v>0</v>
      </c>
      <c r="L280" s="362">
        <f t="shared" si="33"/>
        <v>0</v>
      </c>
      <c r="M280" s="362">
        <f t="shared" si="33"/>
        <v>0</v>
      </c>
      <c r="N280" s="362">
        <f t="shared" si="33"/>
        <v>0</v>
      </c>
      <c r="O280" s="362">
        <f t="shared" si="33"/>
        <v>0</v>
      </c>
      <c r="P280" s="362">
        <f t="shared" si="33"/>
        <v>0</v>
      </c>
      <c r="Q280" s="362">
        <f t="shared" si="33"/>
        <v>0</v>
      </c>
      <c r="R280" s="362">
        <f t="shared" si="33"/>
        <v>0</v>
      </c>
      <c r="S280" s="362">
        <f t="shared" si="33"/>
        <v>0</v>
      </c>
      <c r="T280" s="362">
        <f t="shared" si="33"/>
        <v>0</v>
      </c>
      <c r="U280" s="362">
        <f t="shared" si="33"/>
        <v>0</v>
      </c>
      <c r="V280" s="362">
        <f t="shared" si="33"/>
        <v>0</v>
      </c>
      <c r="W280" s="362">
        <f t="shared" si="33"/>
        <v>0</v>
      </c>
      <c r="X280" s="362">
        <f t="shared" si="33"/>
        <v>0</v>
      </c>
      <c r="Y280" s="349">
        <f t="shared" si="28"/>
        <v>0</v>
      </c>
      <c r="Z280" s="349">
        <f t="shared" si="29"/>
        <v>0</v>
      </c>
      <c r="AA280" s="349"/>
      <c r="AB280" s="353">
        <v>0</v>
      </c>
      <c r="AC280" s="354" t="str">
        <f t="shared" si="30"/>
        <v>Collector</v>
      </c>
      <c r="AD280" s="349"/>
      <c r="AE280" s="349"/>
      <c r="AF280" s="355">
        <f>_xlfn.XLOOKUP(A280,'P1 Date Adjustment'!B:B,'P1 Date Adjustment'!F:F,"not found",0)</f>
        <v>2035</v>
      </c>
      <c r="AG280" s="349">
        <f t="shared" si="31"/>
        <v>0</v>
      </c>
      <c r="AI280" s="360"/>
      <c r="AJ280" s="360"/>
    </row>
    <row r="281" spans="1:36" ht="30" x14ac:dyDescent="0.25">
      <c r="A281" s="129" t="s">
        <v>237</v>
      </c>
      <c r="B281" s="358" t="s">
        <v>238</v>
      </c>
      <c r="C281" s="358" t="str">
        <f>_xlfn.XLOOKUP($A281,'Total project cost for DCs'!A:A,'Total project cost for DCs'!C:C,"Not found",0)</f>
        <v>2-lane urban (upgrade existing road layout with active modes on both sides + intersection improvements)</v>
      </c>
      <c r="D281" s="355" t="s">
        <v>155</v>
      </c>
      <c r="E281" s="355" t="s">
        <v>199</v>
      </c>
      <c r="F281" s="355" t="s">
        <v>826</v>
      </c>
      <c r="H281" s="355" t="s">
        <v>828</v>
      </c>
      <c r="I281" s="359">
        <f>_xlfn.XLOOKUP($H281,DC_growth_AGS!$A$665:$A$673,DC_growth_AGS!$O$665:$O$673,"Not found",0)</f>
        <v>0.83953286703488883</v>
      </c>
      <c r="J281" s="355">
        <v>2033</v>
      </c>
      <c r="K281" s="362">
        <f t="shared" si="33"/>
        <v>0</v>
      </c>
      <c r="L281" s="362">
        <f t="shared" si="33"/>
        <v>0</v>
      </c>
      <c r="M281" s="362">
        <f t="shared" si="33"/>
        <v>0</v>
      </c>
      <c r="N281" s="362">
        <f t="shared" si="33"/>
        <v>0</v>
      </c>
      <c r="O281" s="362">
        <f t="shared" si="33"/>
        <v>0</v>
      </c>
      <c r="P281" s="362">
        <f t="shared" si="33"/>
        <v>0</v>
      </c>
      <c r="Q281" s="362">
        <f t="shared" si="33"/>
        <v>0</v>
      </c>
      <c r="R281" s="362">
        <f t="shared" si="33"/>
        <v>0</v>
      </c>
      <c r="S281" s="362">
        <f t="shared" si="33"/>
        <v>0</v>
      </c>
      <c r="T281" s="362">
        <f t="shared" si="33"/>
        <v>0</v>
      </c>
      <c r="U281" s="362">
        <f t="shared" si="33"/>
        <v>0</v>
      </c>
      <c r="V281" s="362">
        <f t="shared" si="33"/>
        <v>0</v>
      </c>
      <c r="W281" s="362">
        <f t="shared" si="33"/>
        <v>0</v>
      </c>
      <c r="X281" s="362">
        <f t="shared" si="33"/>
        <v>0</v>
      </c>
      <c r="Y281" s="349">
        <f t="shared" si="28"/>
        <v>0</v>
      </c>
      <c r="Z281" s="349">
        <f t="shared" si="29"/>
        <v>0</v>
      </c>
      <c r="AA281" s="349"/>
      <c r="AB281" s="353">
        <v>0</v>
      </c>
      <c r="AC281" s="354" t="str">
        <f t="shared" si="30"/>
        <v>Collector</v>
      </c>
      <c r="AD281" s="349"/>
      <c r="AE281" s="349"/>
      <c r="AF281" s="355">
        <f>_xlfn.XLOOKUP(A281,'P1 Date Adjustment'!B:B,'P1 Date Adjustment'!F:F,"not found",0)</f>
        <v>2033</v>
      </c>
      <c r="AG281" s="349">
        <f t="shared" si="31"/>
        <v>0</v>
      </c>
      <c r="AI281" s="360"/>
      <c r="AJ281" s="360"/>
    </row>
    <row r="282" spans="1:36" ht="30" x14ac:dyDescent="0.25">
      <c r="A282" s="129" t="s">
        <v>246</v>
      </c>
      <c r="B282" s="358" t="s">
        <v>247</v>
      </c>
      <c r="C282" s="358" t="str">
        <f>_xlfn.XLOOKUP($A282,'Total project cost for DCs'!A:A,'Total project cost for DCs'!C:C,"Not found",0)</f>
        <v>4-lane urban- upgrade 2-lane urban with active modes on both sides (SGA design)</v>
      </c>
      <c r="D282" s="355" t="s">
        <v>155</v>
      </c>
      <c r="E282" s="355" t="s">
        <v>157</v>
      </c>
      <c r="F282" s="355" t="s">
        <v>826</v>
      </c>
      <c r="H282" s="355" t="s">
        <v>828</v>
      </c>
      <c r="I282" s="359">
        <f>_xlfn.XLOOKUP($H282,DC_growth_AGS!$A$665:$A$673,DC_growth_AGS!$O$665:$O$673,"Not found",0)</f>
        <v>0.83953286703488883</v>
      </c>
      <c r="J282" s="355">
        <v>2050</v>
      </c>
      <c r="K282" s="362">
        <f t="shared" si="33"/>
        <v>0</v>
      </c>
      <c r="L282" s="362">
        <f t="shared" si="33"/>
        <v>0</v>
      </c>
      <c r="M282" s="362">
        <f t="shared" si="33"/>
        <v>0</v>
      </c>
      <c r="N282" s="362">
        <f t="shared" si="33"/>
        <v>0</v>
      </c>
      <c r="O282" s="362">
        <f t="shared" si="33"/>
        <v>0</v>
      </c>
      <c r="P282" s="362">
        <f t="shared" si="33"/>
        <v>0</v>
      </c>
      <c r="Q282" s="362">
        <f t="shared" si="33"/>
        <v>0</v>
      </c>
      <c r="R282" s="362">
        <f t="shared" si="33"/>
        <v>0</v>
      </c>
      <c r="S282" s="362">
        <f t="shared" si="33"/>
        <v>0</v>
      </c>
      <c r="T282" s="362">
        <f t="shared" si="33"/>
        <v>0</v>
      </c>
      <c r="U282" s="362">
        <f t="shared" si="33"/>
        <v>0</v>
      </c>
      <c r="V282" s="362">
        <f t="shared" si="33"/>
        <v>0</v>
      </c>
      <c r="W282" s="362">
        <f t="shared" si="33"/>
        <v>0</v>
      </c>
      <c r="X282" s="362">
        <f t="shared" si="33"/>
        <v>0</v>
      </c>
      <c r="Y282" s="349">
        <f t="shared" si="28"/>
        <v>0</v>
      </c>
      <c r="Z282" s="349">
        <f t="shared" si="29"/>
        <v>0</v>
      </c>
      <c r="AA282" s="349"/>
      <c r="AB282" s="353">
        <v>0</v>
      </c>
      <c r="AC282" s="354" t="str">
        <f t="shared" si="30"/>
        <v>Arterial</v>
      </c>
      <c r="AD282" s="349"/>
      <c r="AE282" s="349"/>
      <c r="AF282" s="355">
        <f>_xlfn.XLOOKUP(A282,'P1 Date Adjustment'!B:B,'P1 Date Adjustment'!F:F,"not found",0)</f>
        <v>2050</v>
      </c>
      <c r="AG282" s="349">
        <f t="shared" si="31"/>
        <v>0</v>
      </c>
      <c r="AI282" s="360"/>
      <c r="AJ282" s="360"/>
    </row>
    <row r="283" spans="1:36" ht="45" x14ac:dyDescent="0.25">
      <c r="A283" s="129" t="s">
        <v>259</v>
      </c>
      <c r="B283" s="358" t="s">
        <v>260</v>
      </c>
      <c r="C283" s="358" t="str">
        <f>_xlfn.XLOOKUP($A283,'Total project cost for DCs'!A:A,'Total project cost for DCs'!C:C,"Not found",0)</f>
        <v>Active mode upgrades- existing road layout with active modes on both sides + intersection upgrades for active mode crossing</v>
      </c>
      <c r="D283" s="355" t="s">
        <v>155</v>
      </c>
      <c r="E283" s="355" t="s">
        <v>199</v>
      </c>
      <c r="F283" s="355" t="s">
        <v>826</v>
      </c>
      <c r="H283" s="355" t="s">
        <v>828</v>
      </c>
      <c r="I283" s="359">
        <f>_xlfn.XLOOKUP($H283,DC_growth_AGS!$A$665:$A$673,DC_growth_AGS!$O$665:$O$673,"Not found",0)</f>
        <v>0.83953286703488883</v>
      </c>
      <c r="J283" s="355">
        <v>2035</v>
      </c>
      <c r="K283" s="362">
        <f t="shared" si="33"/>
        <v>0</v>
      </c>
      <c r="L283" s="362">
        <f t="shared" si="33"/>
        <v>0</v>
      </c>
      <c r="M283" s="362">
        <f t="shared" si="33"/>
        <v>0</v>
      </c>
      <c r="N283" s="362">
        <f t="shared" si="33"/>
        <v>0</v>
      </c>
      <c r="O283" s="362">
        <f t="shared" si="33"/>
        <v>0</v>
      </c>
      <c r="P283" s="362">
        <f t="shared" si="33"/>
        <v>0</v>
      </c>
      <c r="Q283" s="362">
        <f t="shared" si="33"/>
        <v>0</v>
      </c>
      <c r="R283" s="362">
        <f t="shared" si="33"/>
        <v>0</v>
      </c>
      <c r="S283" s="362">
        <f t="shared" si="33"/>
        <v>0</v>
      </c>
      <c r="T283" s="362">
        <f t="shared" si="33"/>
        <v>0</v>
      </c>
      <c r="U283" s="362">
        <f t="shared" si="33"/>
        <v>0</v>
      </c>
      <c r="V283" s="362">
        <f t="shared" si="33"/>
        <v>0</v>
      </c>
      <c r="W283" s="362">
        <f t="shared" si="33"/>
        <v>0</v>
      </c>
      <c r="X283" s="362">
        <f t="shared" si="33"/>
        <v>0</v>
      </c>
      <c r="Y283" s="349">
        <f t="shared" si="28"/>
        <v>0</v>
      </c>
      <c r="Z283" s="349">
        <f t="shared" si="29"/>
        <v>0</v>
      </c>
      <c r="AA283" s="349"/>
      <c r="AB283" s="353">
        <v>0</v>
      </c>
      <c r="AC283" s="354" t="str">
        <f t="shared" si="30"/>
        <v>Collector</v>
      </c>
      <c r="AD283" s="349"/>
      <c r="AE283" s="349"/>
      <c r="AF283" s="355">
        <f>_xlfn.XLOOKUP(A283,'P1 Date Adjustment'!B:B,'P1 Date Adjustment'!F:F,"not found",0)</f>
        <v>2035</v>
      </c>
      <c r="AG283" s="349">
        <f t="shared" si="31"/>
        <v>0</v>
      </c>
      <c r="AI283" s="360"/>
      <c r="AJ283" s="360"/>
    </row>
    <row r="284" spans="1:36" ht="45" x14ac:dyDescent="0.25">
      <c r="A284" s="129">
        <v>21</v>
      </c>
      <c r="B284" s="358" t="s">
        <v>262</v>
      </c>
      <c r="C284" s="358" t="str">
        <f>_xlfn.XLOOKUP($A284,'Total project cost for DCs'!A:A,'Total project cost for DCs'!C:C,"Not found",0)</f>
        <v>Active mode upgrades- existing road layout with active modes on both sides + intersection upgrades for active mode crossing</v>
      </c>
      <c r="D284" s="355" t="s">
        <v>155</v>
      </c>
      <c r="E284" s="355" t="s">
        <v>199</v>
      </c>
      <c r="F284" s="355" t="s">
        <v>826</v>
      </c>
      <c r="H284" s="355" t="s">
        <v>828</v>
      </c>
      <c r="I284" s="359">
        <f>_xlfn.XLOOKUP($H284,DC_growth_AGS!$A$665:$A$673,DC_growth_AGS!$O$665:$O$673,"Not found",0)</f>
        <v>0.83953286703488883</v>
      </c>
      <c r="J284" s="355">
        <v>2035</v>
      </c>
      <c r="K284" s="362">
        <f t="shared" si="33"/>
        <v>0</v>
      </c>
      <c r="L284" s="362">
        <f t="shared" si="33"/>
        <v>0</v>
      </c>
      <c r="M284" s="362">
        <f t="shared" si="33"/>
        <v>0</v>
      </c>
      <c r="N284" s="362">
        <f t="shared" si="33"/>
        <v>0</v>
      </c>
      <c r="O284" s="362">
        <f t="shared" si="33"/>
        <v>0</v>
      </c>
      <c r="P284" s="362">
        <f t="shared" si="33"/>
        <v>0</v>
      </c>
      <c r="Q284" s="362">
        <f t="shared" si="33"/>
        <v>0</v>
      </c>
      <c r="R284" s="362">
        <f t="shared" si="33"/>
        <v>0</v>
      </c>
      <c r="S284" s="362">
        <f t="shared" si="33"/>
        <v>0</v>
      </c>
      <c r="T284" s="362">
        <f t="shared" si="33"/>
        <v>0</v>
      </c>
      <c r="U284" s="362">
        <f t="shared" si="33"/>
        <v>0</v>
      </c>
      <c r="V284" s="362">
        <f t="shared" si="33"/>
        <v>0</v>
      </c>
      <c r="W284" s="362">
        <f t="shared" si="33"/>
        <v>0</v>
      </c>
      <c r="X284" s="362">
        <f t="shared" si="33"/>
        <v>0</v>
      </c>
      <c r="Y284" s="349">
        <f t="shared" si="28"/>
        <v>0</v>
      </c>
      <c r="Z284" s="349">
        <f t="shared" si="29"/>
        <v>0</v>
      </c>
      <c r="AA284" s="349"/>
      <c r="AB284" s="353">
        <v>0</v>
      </c>
      <c r="AC284" s="354" t="str">
        <f t="shared" si="30"/>
        <v>Collector</v>
      </c>
      <c r="AD284" s="349"/>
      <c r="AE284" s="349"/>
      <c r="AF284" s="355">
        <f>_xlfn.XLOOKUP(A284,'P1 Date Adjustment'!B:B,'P1 Date Adjustment'!F:F,"not found",0)</f>
        <v>2035</v>
      </c>
      <c r="AG284" s="349">
        <f t="shared" si="31"/>
        <v>0</v>
      </c>
      <c r="AI284" s="360"/>
      <c r="AJ284" s="360"/>
    </row>
    <row r="285" spans="1:36" x14ac:dyDescent="0.25">
      <c r="A285" s="129">
        <v>22</v>
      </c>
      <c r="B285" s="358" t="s">
        <v>263</v>
      </c>
      <c r="C285" s="358" t="str">
        <f>_xlfn.XLOOKUP($A285,'Total project cost for DCs'!A:A,'Total project cost for DCs'!C:C,"Not found",0)</f>
        <v>Upgrade intersection with active modes facilities(TDM)</v>
      </c>
      <c r="D285" s="355" t="s">
        <v>155</v>
      </c>
      <c r="E285" s="355" t="s">
        <v>223</v>
      </c>
      <c r="F285" s="355" t="s">
        <v>826</v>
      </c>
      <c r="H285" s="355" t="s">
        <v>828</v>
      </c>
      <c r="I285" s="359">
        <f>_xlfn.XLOOKUP($H285,DC_growth_AGS!$A$665:$A$673,DC_growth_AGS!$O$665:$O$673,"Not found",0)</f>
        <v>0.83953286703488883</v>
      </c>
      <c r="J285" s="355">
        <v>2033</v>
      </c>
      <c r="K285" s="362">
        <f t="shared" si="33"/>
        <v>0</v>
      </c>
      <c r="L285" s="362">
        <f t="shared" si="33"/>
        <v>0</v>
      </c>
      <c r="M285" s="362">
        <f t="shared" si="33"/>
        <v>0</v>
      </c>
      <c r="N285" s="362">
        <f t="shared" si="33"/>
        <v>0</v>
      </c>
      <c r="O285" s="362">
        <f t="shared" si="33"/>
        <v>0</v>
      </c>
      <c r="P285" s="362">
        <f t="shared" si="33"/>
        <v>0</v>
      </c>
      <c r="Q285" s="362">
        <f t="shared" si="33"/>
        <v>0</v>
      </c>
      <c r="R285" s="362">
        <f t="shared" si="33"/>
        <v>0</v>
      </c>
      <c r="S285" s="362">
        <f t="shared" si="33"/>
        <v>0</v>
      </c>
      <c r="T285" s="362">
        <f t="shared" si="33"/>
        <v>0</v>
      </c>
      <c r="U285" s="362">
        <f t="shared" si="33"/>
        <v>0</v>
      </c>
      <c r="V285" s="362">
        <f t="shared" si="33"/>
        <v>0</v>
      </c>
      <c r="W285" s="362">
        <f t="shared" si="33"/>
        <v>0</v>
      </c>
      <c r="X285" s="362">
        <f t="shared" si="33"/>
        <v>0</v>
      </c>
      <c r="Y285" s="349">
        <f t="shared" si="28"/>
        <v>0</v>
      </c>
      <c r="Z285" s="349">
        <f t="shared" si="29"/>
        <v>0</v>
      </c>
      <c r="AA285" s="349"/>
      <c r="AB285" s="353">
        <v>0</v>
      </c>
      <c r="AC285" s="354" t="str">
        <f t="shared" si="30"/>
        <v>Collector</v>
      </c>
      <c r="AD285" s="349"/>
      <c r="AE285" s="349"/>
      <c r="AF285" s="355">
        <f>_xlfn.XLOOKUP(A285,'P1 Date Adjustment'!B:B,'P1 Date Adjustment'!F:F,"not found",0)</f>
        <v>2033</v>
      </c>
      <c r="AG285" s="349">
        <f t="shared" si="31"/>
        <v>0</v>
      </c>
      <c r="AI285" s="360"/>
      <c r="AJ285" s="360"/>
    </row>
    <row r="286" spans="1:36" ht="45" x14ac:dyDescent="0.25">
      <c r="A286" s="129" t="s">
        <v>281</v>
      </c>
      <c r="B286" s="358" t="s">
        <v>282</v>
      </c>
      <c r="C286" s="358" t="str">
        <f>_xlfn.XLOOKUP($A286,'Total project cost for DCs'!A:A,'Total project cost for DCs'!C:C,"Not found",0)</f>
        <v xml:space="preserve">Interim 2-lane – install kerb and channel within existing road corridor with provision of active modes on both sides, 20m cross-section </v>
      </c>
      <c r="D286" s="355" t="s">
        <v>155</v>
      </c>
      <c r="E286" s="355" t="s">
        <v>145</v>
      </c>
      <c r="F286" s="355" t="s">
        <v>826</v>
      </c>
      <c r="H286" s="355" t="s">
        <v>828</v>
      </c>
      <c r="I286" s="359">
        <f>_xlfn.XLOOKUP($H286,DC_growth_AGS!$A$665:$A$673,DC_growth_AGS!$O$665:$O$673,"Not found",0)</f>
        <v>0.83953286703488883</v>
      </c>
      <c r="J286" s="355">
        <v>2025</v>
      </c>
      <c r="K286" s="362">
        <f t="shared" ref="K286:X301" si="34">IF($AC286="Arterial",-K233*$AD$2,0)</f>
        <v>0</v>
      </c>
      <c r="L286" s="362">
        <f t="shared" si="34"/>
        <v>0</v>
      </c>
      <c r="M286" s="362">
        <f t="shared" si="34"/>
        <v>0</v>
      </c>
      <c r="N286" s="362">
        <f t="shared" si="34"/>
        <v>0</v>
      </c>
      <c r="O286" s="362">
        <f t="shared" si="34"/>
        <v>0</v>
      </c>
      <c r="P286" s="362">
        <f t="shared" si="34"/>
        <v>0</v>
      </c>
      <c r="Q286" s="362">
        <f t="shared" si="34"/>
        <v>0</v>
      </c>
      <c r="R286" s="362">
        <f t="shared" si="34"/>
        <v>0</v>
      </c>
      <c r="S286" s="362">
        <f t="shared" si="34"/>
        <v>0</v>
      </c>
      <c r="T286" s="362">
        <f t="shared" si="34"/>
        <v>0</v>
      </c>
      <c r="U286" s="362">
        <f t="shared" si="34"/>
        <v>0</v>
      </c>
      <c r="V286" s="362">
        <f t="shared" si="34"/>
        <v>0</v>
      </c>
      <c r="W286" s="362">
        <f t="shared" si="34"/>
        <v>0</v>
      </c>
      <c r="X286" s="362">
        <f t="shared" si="34"/>
        <v>0</v>
      </c>
      <c r="Y286" s="349">
        <f t="shared" si="28"/>
        <v>0</v>
      </c>
      <c r="Z286" s="349">
        <f t="shared" si="29"/>
        <v>0</v>
      </c>
      <c r="AA286" s="349"/>
      <c r="AB286" s="353">
        <v>0</v>
      </c>
      <c r="AC286" s="354" t="str">
        <f t="shared" si="30"/>
        <v>Arterial</v>
      </c>
      <c r="AD286" s="349"/>
      <c r="AE286" s="349"/>
      <c r="AF286" s="355">
        <f>_xlfn.XLOOKUP(A286,'P1 Date Adjustment'!B:B,'P1 Date Adjustment'!F:F,"not found",0)</f>
        <v>2025</v>
      </c>
      <c r="AG286" s="349">
        <f t="shared" si="31"/>
        <v>0</v>
      </c>
      <c r="AI286" s="360"/>
      <c r="AJ286" s="360"/>
    </row>
    <row r="287" spans="1:36" ht="60" x14ac:dyDescent="0.25">
      <c r="A287" s="129" t="s">
        <v>287</v>
      </c>
      <c r="B287" s="358" t="s">
        <v>282</v>
      </c>
      <c r="C287" s="358" t="str">
        <f>_xlfn.XLOOKUP($A287,'Total project cost for DCs'!A:A,'Total project cost for DCs'!C:C,"Not found",0)</f>
        <v>Final 4-lane - following interim option, upgrade Road corridor to provide four lanes with additional turning lanes at intersections where required (as indicated in SGA Design</v>
      </c>
      <c r="D287" s="355" t="s">
        <v>155</v>
      </c>
      <c r="E287" s="355" t="s">
        <v>157</v>
      </c>
      <c r="F287" s="355" t="s">
        <v>826</v>
      </c>
      <c r="H287" s="355" t="s">
        <v>828</v>
      </c>
      <c r="I287" s="359">
        <f>_xlfn.XLOOKUP($H287,DC_growth_AGS!$A$665:$A$673,DC_growth_AGS!$O$665:$O$673,"Not found",0)</f>
        <v>0.83953286703488883</v>
      </c>
      <c r="J287" s="355">
        <v>2031</v>
      </c>
      <c r="K287" s="362">
        <f t="shared" si="34"/>
        <v>0</v>
      </c>
      <c r="L287" s="362">
        <f t="shared" si="34"/>
        <v>0</v>
      </c>
      <c r="M287" s="362">
        <f t="shared" si="34"/>
        <v>0</v>
      </c>
      <c r="N287" s="362">
        <f t="shared" si="34"/>
        <v>0</v>
      </c>
      <c r="O287" s="362">
        <f t="shared" si="34"/>
        <v>0</v>
      </c>
      <c r="P287" s="362">
        <f t="shared" si="34"/>
        <v>0</v>
      </c>
      <c r="Q287" s="362">
        <f t="shared" si="34"/>
        <v>0</v>
      </c>
      <c r="R287" s="362">
        <f t="shared" si="34"/>
        <v>0</v>
      </c>
      <c r="S287" s="362">
        <f t="shared" si="34"/>
        <v>0</v>
      </c>
      <c r="T287" s="362">
        <f t="shared" si="34"/>
        <v>0</v>
      </c>
      <c r="U287" s="362">
        <f t="shared" si="34"/>
        <v>0</v>
      </c>
      <c r="V287" s="362">
        <f t="shared" si="34"/>
        <v>0</v>
      </c>
      <c r="W287" s="362">
        <f t="shared" si="34"/>
        <v>0</v>
      </c>
      <c r="X287" s="362">
        <f t="shared" si="34"/>
        <v>0</v>
      </c>
      <c r="Y287" s="349">
        <f t="shared" si="28"/>
        <v>0</v>
      </c>
      <c r="Z287" s="349">
        <f t="shared" si="29"/>
        <v>0</v>
      </c>
      <c r="AA287" s="349"/>
      <c r="AB287" s="353">
        <v>0</v>
      </c>
      <c r="AC287" s="354" t="str">
        <f t="shared" si="30"/>
        <v>Arterial</v>
      </c>
      <c r="AD287" s="349"/>
      <c r="AE287" s="349"/>
      <c r="AF287" s="355">
        <f>_xlfn.XLOOKUP(A287,'P1 Date Adjustment'!B:B,'P1 Date Adjustment'!F:F,"not found",0)</f>
        <v>2031</v>
      </c>
      <c r="AG287" s="349">
        <f t="shared" si="31"/>
        <v>0</v>
      </c>
      <c r="AI287" s="360"/>
      <c r="AJ287" s="360"/>
    </row>
    <row r="288" spans="1:36" ht="30" x14ac:dyDescent="0.25">
      <c r="A288" s="129">
        <v>24</v>
      </c>
      <c r="B288" s="358" t="s">
        <v>295</v>
      </c>
      <c r="C288" s="358" t="str">
        <f>_xlfn.XLOOKUP($A288,'Total project cost for DCs'!A:A,'Total project cost for DCs'!C:C,"Not found",0)</f>
        <v xml:space="preserve">2-lane urban - upgrade existing road layout with active modes on both sides, 20m cross-section </v>
      </c>
      <c r="D288" s="355" t="s">
        <v>155</v>
      </c>
      <c r="E288" s="355" t="s">
        <v>190</v>
      </c>
      <c r="F288" s="355" t="s">
        <v>826</v>
      </c>
      <c r="H288" s="355" t="s">
        <v>828</v>
      </c>
      <c r="I288" s="359">
        <f>_xlfn.XLOOKUP($H288,DC_growth_AGS!$A$665:$A$673,DC_growth_AGS!$O$665:$O$673,"Not found",0)</f>
        <v>0.83953286703488883</v>
      </c>
      <c r="J288" s="355">
        <v>2038</v>
      </c>
      <c r="K288" s="362">
        <f t="shared" si="34"/>
        <v>0</v>
      </c>
      <c r="L288" s="362">
        <f t="shared" si="34"/>
        <v>0</v>
      </c>
      <c r="M288" s="362">
        <f t="shared" si="34"/>
        <v>0</v>
      </c>
      <c r="N288" s="362">
        <f t="shared" si="34"/>
        <v>0</v>
      </c>
      <c r="O288" s="362">
        <f t="shared" si="34"/>
        <v>0</v>
      </c>
      <c r="P288" s="362">
        <f t="shared" si="34"/>
        <v>0</v>
      </c>
      <c r="Q288" s="362">
        <f t="shared" si="34"/>
        <v>0</v>
      </c>
      <c r="R288" s="362">
        <f t="shared" si="34"/>
        <v>0</v>
      </c>
      <c r="S288" s="362">
        <f t="shared" si="34"/>
        <v>0</v>
      </c>
      <c r="T288" s="362">
        <f t="shared" si="34"/>
        <v>0</v>
      </c>
      <c r="U288" s="362">
        <f t="shared" si="34"/>
        <v>0</v>
      </c>
      <c r="V288" s="362">
        <f t="shared" si="34"/>
        <v>0</v>
      </c>
      <c r="W288" s="362">
        <f t="shared" si="34"/>
        <v>0</v>
      </c>
      <c r="X288" s="362">
        <f t="shared" si="34"/>
        <v>0</v>
      </c>
      <c r="Y288" s="349">
        <f t="shared" si="28"/>
        <v>0</v>
      </c>
      <c r="Z288" s="349">
        <f t="shared" si="29"/>
        <v>0</v>
      </c>
      <c r="AA288" s="349"/>
      <c r="AB288" s="353">
        <v>0</v>
      </c>
      <c r="AC288" s="354" t="str">
        <f t="shared" si="30"/>
        <v>Arterial</v>
      </c>
      <c r="AD288" s="349"/>
      <c r="AE288" s="349"/>
      <c r="AF288" s="355">
        <f>_xlfn.XLOOKUP(A288,'P1 Date Adjustment'!B:B,'P1 Date Adjustment'!F:F,"not found",0)</f>
        <v>2038</v>
      </c>
      <c r="AG288" s="349">
        <f t="shared" si="31"/>
        <v>0</v>
      </c>
      <c r="AI288" s="360"/>
      <c r="AJ288" s="360"/>
    </row>
    <row r="289" spans="1:36" ht="30" x14ac:dyDescent="0.25">
      <c r="A289" s="129">
        <v>25</v>
      </c>
      <c r="B289" s="358" t="s">
        <v>296</v>
      </c>
      <c r="C289" s="358" t="str">
        <f>_xlfn.XLOOKUP($A289,'Total project cost for DCs'!A:A,'Total project cost for DCs'!C:C,"Not found",0)</f>
        <v>2-lane urban- upgrade existing road layout to 2-lane urban with active modes on both sides</v>
      </c>
      <c r="D289" s="355" t="s">
        <v>155</v>
      </c>
      <c r="E289" s="355" t="s">
        <v>199</v>
      </c>
      <c r="F289" s="355" t="s">
        <v>826</v>
      </c>
      <c r="H289" s="355" t="s">
        <v>828</v>
      </c>
      <c r="I289" s="359">
        <f>_xlfn.XLOOKUP($H289,DC_growth_AGS!$A$665:$A$673,DC_growth_AGS!$O$665:$O$673,"Not found",0)</f>
        <v>0.83953286703488883</v>
      </c>
      <c r="J289" s="355">
        <v>2039</v>
      </c>
      <c r="K289" s="362">
        <f t="shared" si="34"/>
        <v>0</v>
      </c>
      <c r="L289" s="362">
        <f t="shared" si="34"/>
        <v>0</v>
      </c>
      <c r="M289" s="362">
        <f t="shared" si="34"/>
        <v>0</v>
      </c>
      <c r="N289" s="362">
        <f t="shared" si="34"/>
        <v>0</v>
      </c>
      <c r="O289" s="362">
        <f t="shared" si="34"/>
        <v>0</v>
      </c>
      <c r="P289" s="362">
        <f t="shared" si="34"/>
        <v>0</v>
      </c>
      <c r="Q289" s="362">
        <f t="shared" si="34"/>
        <v>0</v>
      </c>
      <c r="R289" s="362">
        <f t="shared" si="34"/>
        <v>0</v>
      </c>
      <c r="S289" s="362">
        <f t="shared" si="34"/>
        <v>0</v>
      </c>
      <c r="T289" s="362">
        <f t="shared" si="34"/>
        <v>0</v>
      </c>
      <c r="U289" s="362">
        <f t="shared" si="34"/>
        <v>0</v>
      </c>
      <c r="V289" s="362">
        <f t="shared" si="34"/>
        <v>0</v>
      </c>
      <c r="W289" s="362">
        <f t="shared" si="34"/>
        <v>0</v>
      </c>
      <c r="X289" s="362">
        <f t="shared" si="34"/>
        <v>0</v>
      </c>
      <c r="Y289" s="349">
        <f t="shared" si="28"/>
        <v>0</v>
      </c>
      <c r="Z289" s="349">
        <f t="shared" si="29"/>
        <v>0</v>
      </c>
      <c r="AA289" s="349"/>
      <c r="AB289" s="353">
        <v>0</v>
      </c>
      <c r="AC289" s="354" t="str">
        <f t="shared" si="30"/>
        <v>Collector</v>
      </c>
      <c r="AD289" s="349"/>
      <c r="AE289" s="349"/>
      <c r="AF289" s="355">
        <f>_xlfn.XLOOKUP(A289,'P1 Date Adjustment'!B:B,'P1 Date Adjustment'!F:F,"not found",0)</f>
        <v>2039</v>
      </c>
      <c r="AG289" s="349">
        <f t="shared" si="31"/>
        <v>0</v>
      </c>
      <c r="AI289" s="360"/>
      <c r="AJ289" s="360"/>
    </row>
    <row r="290" spans="1:36" ht="45" x14ac:dyDescent="0.25">
      <c r="A290" s="129" t="s">
        <v>298</v>
      </c>
      <c r="B290" s="358" t="s">
        <v>299</v>
      </c>
      <c r="C290" s="358" t="str">
        <f>_xlfn.XLOOKUP($A290,'Total project cost for DCs'!A:A,'Total project cost for DCs'!C:C,"Not found",0)</f>
        <v>Active mode upgrades- existing road layout with active modes on both sides + intersection upgrades for active mode crossing</v>
      </c>
      <c r="D290" s="355" t="s">
        <v>155</v>
      </c>
      <c r="E290" s="355" t="s">
        <v>199</v>
      </c>
      <c r="F290" s="355" t="s">
        <v>826</v>
      </c>
      <c r="H290" s="355" t="s">
        <v>828</v>
      </c>
      <c r="I290" s="359">
        <f>_xlfn.XLOOKUP($H290,DC_growth_AGS!$A$665:$A$673,DC_growth_AGS!$O$665:$O$673,"Not found",0)</f>
        <v>0.83953286703488883</v>
      </c>
      <c r="J290" s="355">
        <v>2039</v>
      </c>
      <c r="K290" s="362">
        <f t="shared" si="34"/>
        <v>0</v>
      </c>
      <c r="L290" s="362">
        <f t="shared" si="34"/>
        <v>0</v>
      </c>
      <c r="M290" s="362">
        <f t="shared" si="34"/>
        <v>0</v>
      </c>
      <c r="N290" s="362">
        <f t="shared" si="34"/>
        <v>0</v>
      </c>
      <c r="O290" s="362">
        <f t="shared" si="34"/>
        <v>0</v>
      </c>
      <c r="P290" s="362">
        <f t="shared" si="34"/>
        <v>0</v>
      </c>
      <c r="Q290" s="362">
        <f t="shared" si="34"/>
        <v>0</v>
      </c>
      <c r="R290" s="362">
        <f t="shared" si="34"/>
        <v>0</v>
      </c>
      <c r="S290" s="362">
        <f t="shared" si="34"/>
        <v>0</v>
      </c>
      <c r="T290" s="362">
        <f t="shared" si="34"/>
        <v>0</v>
      </c>
      <c r="U290" s="362">
        <f t="shared" si="34"/>
        <v>0</v>
      </c>
      <c r="V290" s="362">
        <f t="shared" si="34"/>
        <v>0</v>
      </c>
      <c r="W290" s="362">
        <f t="shared" si="34"/>
        <v>0</v>
      </c>
      <c r="X290" s="362">
        <f t="shared" si="34"/>
        <v>0</v>
      </c>
      <c r="Y290" s="349">
        <f t="shared" si="28"/>
        <v>0</v>
      </c>
      <c r="Z290" s="349">
        <f t="shared" si="29"/>
        <v>0</v>
      </c>
      <c r="AA290" s="349"/>
      <c r="AB290" s="353">
        <v>0</v>
      </c>
      <c r="AC290" s="354" t="str">
        <f t="shared" si="30"/>
        <v>Collector</v>
      </c>
      <c r="AD290" s="349"/>
      <c r="AE290" s="349"/>
      <c r="AF290" s="355">
        <f>_xlfn.XLOOKUP(A290,'P1 Date Adjustment'!B:B,'P1 Date Adjustment'!F:F,"not found",0)</f>
        <v>2039</v>
      </c>
      <c r="AG290" s="349">
        <f t="shared" si="31"/>
        <v>0</v>
      </c>
      <c r="AI290" s="360"/>
      <c r="AJ290" s="360"/>
    </row>
    <row r="291" spans="1:36" ht="30" x14ac:dyDescent="0.25">
      <c r="A291" s="129" t="s">
        <v>304</v>
      </c>
      <c r="B291" s="358" t="s">
        <v>305</v>
      </c>
      <c r="C291" s="358" t="str">
        <f>_xlfn.XLOOKUP($A291,'Total project cost for DCs'!A:A,'Total project cost for DCs'!C:C,"Not found",0)</f>
        <v>2-lane collector to connect with Drury Central Station, including bridge over streamM)</v>
      </c>
      <c r="D291" s="355" t="s">
        <v>155</v>
      </c>
      <c r="E291" s="355" t="s">
        <v>223</v>
      </c>
      <c r="F291" s="355" t="s">
        <v>826</v>
      </c>
      <c r="H291" s="355" t="s">
        <v>828</v>
      </c>
      <c r="I291" s="359">
        <f>_xlfn.XLOOKUP($H291,DC_growth_AGS!$A$665:$A$673,DC_growth_AGS!$O$665:$O$673,"Not found",0)</f>
        <v>0.83953286703488883</v>
      </c>
      <c r="J291" s="355">
        <v>2035</v>
      </c>
      <c r="K291" s="362">
        <f t="shared" si="34"/>
        <v>0</v>
      </c>
      <c r="L291" s="362">
        <f t="shared" si="34"/>
        <v>0</v>
      </c>
      <c r="M291" s="362">
        <f t="shared" si="34"/>
        <v>0</v>
      </c>
      <c r="N291" s="362">
        <f t="shared" si="34"/>
        <v>0</v>
      </c>
      <c r="O291" s="362">
        <f t="shared" si="34"/>
        <v>0</v>
      </c>
      <c r="P291" s="362">
        <f t="shared" si="34"/>
        <v>0</v>
      </c>
      <c r="Q291" s="362">
        <f t="shared" si="34"/>
        <v>0</v>
      </c>
      <c r="R291" s="362">
        <f t="shared" si="34"/>
        <v>0</v>
      </c>
      <c r="S291" s="362">
        <f t="shared" si="34"/>
        <v>0</v>
      </c>
      <c r="T291" s="362">
        <f t="shared" si="34"/>
        <v>0</v>
      </c>
      <c r="U291" s="362">
        <f t="shared" si="34"/>
        <v>0</v>
      </c>
      <c r="V291" s="362">
        <f t="shared" si="34"/>
        <v>0</v>
      </c>
      <c r="W291" s="362">
        <f t="shared" si="34"/>
        <v>0</v>
      </c>
      <c r="X291" s="362">
        <f t="shared" si="34"/>
        <v>0</v>
      </c>
      <c r="Y291" s="349">
        <f t="shared" si="28"/>
        <v>0</v>
      </c>
      <c r="Z291" s="349">
        <f t="shared" si="29"/>
        <v>0</v>
      </c>
      <c r="AA291" s="349"/>
      <c r="AB291" s="353">
        <v>0</v>
      </c>
      <c r="AC291" s="354" t="str">
        <f t="shared" si="30"/>
        <v>Collector</v>
      </c>
      <c r="AD291" s="349"/>
      <c r="AE291" s="349"/>
      <c r="AF291" s="355">
        <f>_xlfn.XLOOKUP(A291,'P1 Date Adjustment'!B:B,'P1 Date Adjustment'!F:F,"not found",0)</f>
        <v>2035</v>
      </c>
      <c r="AG291" s="349">
        <f t="shared" si="31"/>
        <v>0</v>
      </c>
      <c r="AI291" s="360"/>
      <c r="AJ291" s="360"/>
    </row>
    <row r="292" spans="1:36" ht="30" x14ac:dyDescent="0.25">
      <c r="A292" s="129">
        <v>31</v>
      </c>
      <c r="B292" s="358" t="s">
        <v>311</v>
      </c>
      <c r="C292" s="358" t="str">
        <f>_xlfn.XLOOKUP($A292,'Total project cost for DCs'!A:A,'Total project cost for DCs'!C:C,"Not found",0)</f>
        <v>2-lane urban - upgrade existing roadwith active modes on both sides / Mill Road design ?</v>
      </c>
      <c r="D292" s="355" t="s">
        <v>155</v>
      </c>
      <c r="E292" s="355" t="s">
        <v>199</v>
      </c>
      <c r="F292" s="355" t="s">
        <v>826</v>
      </c>
      <c r="H292" s="355" t="s">
        <v>828</v>
      </c>
      <c r="I292" s="359">
        <f>_xlfn.XLOOKUP($H292,DC_growth_AGS!$A$665:$A$673,DC_growth_AGS!$O$665:$O$673,"Not found",0)</f>
        <v>0.83953286703488883</v>
      </c>
      <c r="J292" s="355">
        <v>2039</v>
      </c>
      <c r="K292" s="362">
        <f t="shared" si="34"/>
        <v>0</v>
      </c>
      <c r="L292" s="362">
        <f t="shared" si="34"/>
        <v>0</v>
      </c>
      <c r="M292" s="362">
        <f t="shared" si="34"/>
        <v>0</v>
      </c>
      <c r="N292" s="362">
        <f t="shared" si="34"/>
        <v>0</v>
      </c>
      <c r="O292" s="362">
        <f t="shared" si="34"/>
        <v>0</v>
      </c>
      <c r="P292" s="362">
        <f t="shared" si="34"/>
        <v>0</v>
      </c>
      <c r="Q292" s="362">
        <f t="shared" si="34"/>
        <v>0</v>
      </c>
      <c r="R292" s="362">
        <f t="shared" si="34"/>
        <v>0</v>
      </c>
      <c r="S292" s="362">
        <f t="shared" si="34"/>
        <v>0</v>
      </c>
      <c r="T292" s="362">
        <f t="shared" si="34"/>
        <v>0</v>
      </c>
      <c r="U292" s="362">
        <f t="shared" si="34"/>
        <v>0</v>
      </c>
      <c r="V292" s="362">
        <f t="shared" si="34"/>
        <v>0</v>
      </c>
      <c r="W292" s="362">
        <f t="shared" si="34"/>
        <v>0</v>
      </c>
      <c r="X292" s="362">
        <f t="shared" si="34"/>
        <v>0</v>
      </c>
      <c r="Y292" s="349">
        <f t="shared" si="28"/>
        <v>0</v>
      </c>
      <c r="Z292" s="349">
        <f t="shared" si="29"/>
        <v>0</v>
      </c>
      <c r="AA292" s="349"/>
      <c r="AB292" s="353">
        <v>0</v>
      </c>
      <c r="AC292" s="354" t="str">
        <f t="shared" si="30"/>
        <v>Collector</v>
      </c>
      <c r="AD292" s="349"/>
      <c r="AE292" s="349"/>
      <c r="AF292" s="355">
        <f>_xlfn.XLOOKUP(A292,'P1 Date Adjustment'!B:B,'P1 Date Adjustment'!F:F,"not found",0)</f>
        <v>2039</v>
      </c>
      <c r="AG292" s="349">
        <f t="shared" si="31"/>
        <v>0</v>
      </c>
      <c r="AI292" s="360"/>
      <c r="AJ292" s="360"/>
    </row>
    <row r="293" spans="1:36" x14ac:dyDescent="0.25">
      <c r="A293" s="129">
        <v>32</v>
      </c>
      <c r="B293" s="358" t="s">
        <v>313</v>
      </c>
      <c r="C293" s="358" t="str">
        <f>_xlfn.XLOOKUP($A293,'Total project cost for DCs'!A:A,'Total project cost for DCs'!C:C,"Not found",0)</f>
        <v>Assume 1 simple roundabout intesection</v>
      </c>
      <c r="D293" s="355" t="s">
        <v>155</v>
      </c>
      <c r="E293" s="355" t="s">
        <v>190</v>
      </c>
      <c r="F293" s="355" t="s">
        <v>826</v>
      </c>
      <c r="H293" s="355" t="s">
        <v>828</v>
      </c>
      <c r="I293" s="359">
        <f>_xlfn.XLOOKUP($H293,DC_growth_AGS!$A$665:$A$673,DC_growth_AGS!$O$665:$O$673,"Not found",0)</f>
        <v>0.83953286703488883</v>
      </c>
      <c r="J293" s="355">
        <v>2039</v>
      </c>
      <c r="K293" s="362">
        <f t="shared" si="34"/>
        <v>0</v>
      </c>
      <c r="L293" s="362">
        <f t="shared" si="34"/>
        <v>0</v>
      </c>
      <c r="M293" s="362">
        <f t="shared" si="34"/>
        <v>0</v>
      </c>
      <c r="N293" s="362">
        <f t="shared" si="34"/>
        <v>0</v>
      </c>
      <c r="O293" s="362">
        <f t="shared" si="34"/>
        <v>0</v>
      </c>
      <c r="P293" s="362">
        <f t="shared" si="34"/>
        <v>0</v>
      </c>
      <c r="Q293" s="362">
        <f t="shared" si="34"/>
        <v>0</v>
      </c>
      <c r="R293" s="362">
        <f t="shared" si="34"/>
        <v>0</v>
      </c>
      <c r="S293" s="362">
        <f t="shared" si="34"/>
        <v>0</v>
      </c>
      <c r="T293" s="362">
        <f t="shared" si="34"/>
        <v>0</v>
      </c>
      <c r="U293" s="362">
        <f t="shared" si="34"/>
        <v>0</v>
      </c>
      <c r="V293" s="362">
        <f t="shared" si="34"/>
        <v>0</v>
      </c>
      <c r="W293" s="362">
        <f t="shared" si="34"/>
        <v>0</v>
      </c>
      <c r="X293" s="362">
        <f t="shared" si="34"/>
        <v>0</v>
      </c>
      <c r="Y293" s="349">
        <f t="shared" si="28"/>
        <v>0</v>
      </c>
      <c r="Z293" s="349">
        <f t="shared" si="29"/>
        <v>0</v>
      </c>
      <c r="AA293" s="349"/>
      <c r="AB293" s="353">
        <v>0</v>
      </c>
      <c r="AC293" s="354" t="str">
        <f t="shared" si="30"/>
        <v>Arterial</v>
      </c>
      <c r="AD293" s="349"/>
      <c r="AE293" s="349"/>
      <c r="AF293" s="355">
        <f>_xlfn.XLOOKUP(A293,'P1 Date Adjustment'!B:B,'P1 Date Adjustment'!F:F,"not found",0)</f>
        <v>2039</v>
      </c>
      <c r="AG293" s="349">
        <f t="shared" si="31"/>
        <v>0</v>
      </c>
      <c r="AI293" s="360"/>
      <c r="AJ293" s="360"/>
    </row>
    <row r="294" spans="1:36" ht="30" x14ac:dyDescent="0.25">
      <c r="A294" s="129">
        <v>33</v>
      </c>
      <c r="B294" s="358" t="s">
        <v>315</v>
      </c>
      <c r="C294" s="358" t="str">
        <f>_xlfn.XLOOKUP($A294,'Total project cost for DCs'!A:A,'Total project cost for DCs'!C:C,"Not found",0)</f>
        <v>2-lane urban- upgrade existing road layout to 2-lane urban with active modes on both sides (TDM )</v>
      </c>
      <c r="D294" s="355" t="s">
        <v>155</v>
      </c>
      <c r="E294" s="355" t="s">
        <v>199</v>
      </c>
      <c r="F294" s="355" t="s">
        <v>826</v>
      </c>
      <c r="H294" s="355" t="s">
        <v>828</v>
      </c>
      <c r="I294" s="359">
        <f>_xlfn.XLOOKUP($H294,DC_growth_AGS!$A$665:$A$673,DC_growth_AGS!$O$665:$O$673,"Not found",0)</f>
        <v>0.83953286703488883</v>
      </c>
      <c r="J294" s="355">
        <v>2033</v>
      </c>
      <c r="K294" s="362">
        <f t="shared" si="34"/>
        <v>0</v>
      </c>
      <c r="L294" s="362">
        <f t="shared" si="34"/>
        <v>0</v>
      </c>
      <c r="M294" s="362">
        <f t="shared" si="34"/>
        <v>0</v>
      </c>
      <c r="N294" s="362">
        <f t="shared" si="34"/>
        <v>0</v>
      </c>
      <c r="O294" s="362">
        <f t="shared" si="34"/>
        <v>0</v>
      </c>
      <c r="P294" s="362">
        <f t="shared" si="34"/>
        <v>0</v>
      </c>
      <c r="Q294" s="362">
        <f t="shared" si="34"/>
        <v>0</v>
      </c>
      <c r="R294" s="362">
        <f t="shared" si="34"/>
        <v>0</v>
      </c>
      <c r="S294" s="362">
        <f t="shared" si="34"/>
        <v>0</v>
      </c>
      <c r="T294" s="362">
        <f t="shared" si="34"/>
        <v>0</v>
      </c>
      <c r="U294" s="362">
        <f t="shared" si="34"/>
        <v>0</v>
      </c>
      <c r="V294" s="362">
        <f t="shared" si="34"/>
        <v>0</v>
      </c>
      <c r="W294" s="362">
        <f t="shared" si="34"/>
        <v>0</v>
      </c>
      <c r="X294" s="362">
        <f t="shared" si="34"/>
        <v>0</v>
      </c>
      <c r="Y294" s="349">
        <f t="shared" si="28"/>
        <v>0</v>
      </c>
      <c r="Z294" s="349">
        <f t="shared" si="29"/>
        <v>0</v>
      </c>
      <c r="AA294" s="349"/>
      <c r="AB294" s="353">
        <v>0</v>
      </c>
      <c r="AC294" s="354" t="str">
        <f t="shared" si="30"/>
        <v>Collector</v>
      </c>
      <c r="AD294" s="349"/>
      <c r="AE294" s="349"/>
      <c r="AF294" s="355">
        <f>_xlfn.XLOOKUP(A294,'P1 Date Adjustment'!B:B,'P1 Date Adjustment'!F:F,"not found",0)</f>
        <v>2033</v>
      </c>
      <c r="AG294" s="349">
        <f t="shared" si="31"/>
        <v>0</v>
      </c>
      <c r="AI294" s="360"/>
      <c r="AJ294" s="360"/>
    </row>
    <row r="295" spans="1:36" ht="30" x14ac:dyDescent="0.25">
      <c r="A295" s="129" t="s">
        <v>326</v>
      </c>
      <c r="B295" s="358" t="s">
        <v>327</v>
      </c>
      <c r="C295" s="358" t="str">
        <f>_xlfn.XLOOKUP($A295,'Total project cost for DCs'!A:A,'Total project cost for DCs'!C:C,"Not found",0)</f>
        <v>2-lane urban- upgrade existing road layout with active modes on both sides (Under construction)</v>
      </c>
      <c r="D295" s="355" t="s">
        <v>155</v>
      </c>
      <c r="E295" s="355" t="s">
        <v>227</v>
      </c>
      <c r="F295" s="355" t="s">
        <v>826</v>
      </c>
      <c r="H295" s="355" t="s">
        <v>828</v>
      </c>
      <c r="I295" s="359">
        <f>_xlfn.XLOOKUP($H295,DC_growth_AGS!$A$665:$A$673,DC_growth_AGS!$O$665:$O$673,"Not found",0)</f>
        <v>0.83953286703488883</v>
      </c>
      <c r="J295" s="355">
        <v>2033</v>
      </c>
      <c r="K295" s="362">
        <f t="shared" si="34"/>
        <v>0</v>
      </c>
      <c r="L295" s="362">
        <f t="shared" si="34"/>
        <v>0</v>
      </c>
      <c r="M295" s="362">
        <f t="shared" si="34"/>
        <v>0</v>
      </c>
      <c r="N295" s="362">
        <f t="shared" si="34"/>
        <v>0</v>
      </c>
      <c r="O295" s="362">
        <f t="shared" si="34"/>
        <v>0</v>
      </c>
      <c r="P295" s="362">
        <f t="shared" si="34"/>
        <v>0</v>
      </c>
      <c r="Q295" s="362">
        <f t="shared" si="34"/>
        <v>0</v>
      </c>
      <c r="R295" s="362">
        <f t="shared" si="34"/>
        <v>0</v>
      </c>
      <c r="S295" s="362">
        <f t="shared" si="34"/>
        <v>0</v>
      </c>
      <c r="T295" s="362">
        <f t="shared" si="34"/>
        <v>0</v>
      </c>
      <c r="U295" s="362">
        <f t="shared" si="34"/>
        <v>0</v>
      </c>
      <c r="V295" s="362">
        <f t="shared" si="34"/>
        <v>0</v>
      </c>
      <c r="W295" s="362">
        <f t="shared" si="34"/>
        <v>0</v>
      </c>
      <c r="X295" s="362">
        <f t="shared" si="34"/>
        <v>0</v>
      </c>
      <c r="Y295" s="349">
        <f t="shared" si="28"/>
        <v>0</v>
      </c>
      <c r="Z295" s="349">
        <f t="shared" si="29"/>
        <v>0</v>
      </c>
      <c r="AA295" s="349"/>
      <c r="AB295" s="353">
        <v>0</v>
      </c>
      <c r="AC295" s="354" t="str">
        <f t="shared" si="30"/>
        <v>Arterial</v>
      </c>
      <c r="AD295" s="349"/>
      <c r="AE295" s="349"/>
      <c r="AF295" s="355">
        <f>_xlfn.XLOOKUP(A295,'P1 Date Adjustment'!B:B,'P1 Date Adjustment'!F:F,"not found",0)</f>
        <v>2033</v>
      </c>
      <c r="AG295" s="349">
        <f t="shared" si="31"/>
        <v>0</v>
      </c>
      <c r="AI295" s="360"/>
      <c r="AJ295" s="360"/>
    </row>
    <row r="296" spans="1:36" ht="45" x14ac:dyDescent="0.25">
      <c r="A296" s="129" t="s">
        <v>334</v>
      </c>
      <c r="B296" s="358" t="s">
        <v>335</v>
      </c>
      <c r="C296" s="358" t="str">
        <f>_xlfn.XLOOKUP($A296,'Total project cost for DCs'!A:A,'Total project cost for DCs'!C:C,"Not found",0)</f>
        <v>4-lane urban- upgrade interim 2-lane urban corridor to a 4-lane corridor with active modes on both sides (SGA design)</v>
      </c>
      <c r="D296" s="355" t="s">
        <v>155</v>
      </c>
      <c r="E296" s="355" t="s">
        <v>157</v>
      </c>
      <c r="F296" s="355" t="s">
        <v>826</v>
      </c>
      <c r="H296" s="355" t="s">
        <v>828</v>
      </c>
      <c r="I296" s="359">
        <f>_xlfn.XLOOKUP($H296,DC_growth_AGS!$A$665:$A$673,DC_growth_AGS!$O$665:$O$673,"Not found",0)</f>
        <v>0.83953286703488883</v>
      </c>
      <c r="J296" s="355">
        <v>2050</v>
      </c>
      <c r="K296" s="362">
        <f t="shared" si="34"/>
        <v>0</v>
      </c>
      <c r="L296" s="362">
        <f t="shared" si="34"/>
        <v>0</v>
      </c>
      <c r="M296" s="362">
        <f t="shared" si="34"/>
        <v>0</v>
      </c>
      <c r="N296" s="362">
        <f t="shared" si="34"/>
        <v>0</v>
      </c>
      <c r="O296" s="362">
        <f t="shared" si="34"/>
        <v>0</v>
      </c>
      <c r="P296" s="362">
        <f t="shared" si="34"/>
        <v>0</v>
      </c>
      <c r="Q296" s="362">
        <f t="shared" si="34"/>
        <v>0</v>
      </c>
      <c r="R296" s="362">
        <f t="shared" si="34"/>
        <v>0</v>
      </c>
      <c r="S296" s="362">
        <f t="shared" si="34"/>
        <v>0</v>
      </c>
      <c r="T296" s="362">
        <f t="shared" si="34"/>
        <v>0</v>
      </c>
      <c r="U296" s="362">
        <f t="shared" si="34"/>
        <v>0</v>
      </c>
      <c r="V296" s="362">
        <f t="shared" si="34"/>
        <v>0</v>
      </c>
      <c r="W296" s="362">
        <f t="shared" si="34"/>
        <v>0</v>
      </c>
      <c r="X296" s="362">
        <f t="shared" si="34"/>
        <v>0</v>
      </c>
      <c r="Y296" s="349">
        <f t="shared" si="28"/>
        <v>0</v>
      </c>
      <c r="Z296" s="349">
        <f t="shared" si="29"/>
        <v>0</v>
      </c>
      <c r="AA296" s="349"/>
      <c r="AB296" s="353">
        <v>0</v>
      </c>
      <c r="AC296" s="354" t="str">
        <f t="shared" si="30"/>
        <v>Arterial</v>
      </c>
      <c r="AD296" s="349"/>
      <c r="AE296" s="349"/>
      <c r="AF296" s="355">
        <f>_xlfn.XLOOKUP(A296,'P1 Date Adjustment'!B:B,'P1 Date Adjustment'!F:F,"not found",0)</f>
        <v>2050</v>
      </c>
      <c r="AG296" s="349">
        <f t="shared" si="31"/>
        <v>0</v>
      </c>
      <c r="AI296" s="360"/>
      <c r="AJ296" s="360"/>
    </row>
    <row r="297" spans="1:36" ht="30" x14ac:dyDescent="0.25">
      <c r="A297" s="129" t="s">
        <v>342</v>
      </c>
      <c r="B297" s="358" t="s">
        <v>343</v>
      </c>
      <c r="C297" s="358" t="str">
        <f>_xlfn.XLOOKUP($A297,'Total project cost for DCs'!A:A,'Total project cost for DCs'!C:C,"Not found",0)</f>
        <v>Upgrade interim 2-lane bridges (3No. to 4 lane bridges with active modes on both sides (SGA design)</v>
      </c>
      <c r="D297" s="355" t="s">
        <v>155</v>
      </c>
      <c r="E297" s="355" t="s">
        <v>345</v>
      </c>
      <c r="F297" s="355" t="s">
        <v>826</v>
      </c>
      <c r="H297" s="355" t="s">
        <v>828</v>
      </c>
      <c r="I297" s="359">
        <f>_xlfn.XLOOKUP($H297,DC_growth_AGS!$A$665:$A$673,DC_growth_AGS!$O$665:$O$673,"Not found",0)</f>
        <v>0.83953286703488883</v>
      </c>
      <c r="J297" s="355">
        <v>2050</v>
      </c>
      <c r="K297" s="362">
        <f t="shared" si="34"/>
        <v>0</v>
      </c>
      <c r="L297" s="362">
        <f t="shared" si="34"/>
        <v>0</v>
      </c>
      <c r="M297" s="362">
        <f t="shared" si="34"/>
        <v>0</v>
      </c>
      <c r="N297" s="362">
        <f t="shared" si="34"/>
        <v>0</v>
      </c>
      <c r="O297" s="362">
        <f t="shared" si="34"/>
        <v>0</v>
      </c>
      <c r="P297" s="362">
        <f t="shared" si="34"/>
        <v>0</v>
      </c>
      <c r="Q297" s="362">
        <f t="shared" si="34"/>
        <v>0</v>
      </c>
      <c r="R297" s="362">
        <f t="shared" si="34"/>
        <v>0</v>
      </c>
      <c r="S297" s="362">
        <f t="shared" si="34"/>
        <v>0</v>
      </c>
      <c r="T297" s="362">
        <f t="shared" si="34"/>
        <v>0</v>
      </c>
      <c r="U297" s="362">
        <f t="shared" si="34"/>
        <v>0</v>
      </c>
      <c r="V297" s="362">
        <f t="shared" si="34"/>
        <v>0</v>
      </c>
      <c r="W297" s="362">
        <f t="shared" si="34"/>
        <v>0</v>
      </c>
      <c r="X297" s="362">
        <f t="shared" si="34"/>
        <v>0</v>
      </c>
      <c r="Y297" s="349">
        <f t="shared" si="28"/>
        <v>0</v>
      </c>
      <c r="Z297" s="349">
        <f t="shared" si="29"/>
        <v>0</v>
      </c>
      <c r="AA297" s="349"/>
      <c r="AB297" s="353">
        <v>0</v>
      </c>
      <c r="AC297" s="354" t="str">
        <f t="shared" si="30"/>
        <v>Arterial</v>
      </c>
      <c r="AD297" s="349"/>
      <c r="AE297" s="349"/>
      <c r="AF297" s="355">
        <f>_xlfn.XLOOKUP(A297,'P1 Date Adjustment'!B:B,'P1 Date Adjustment'!F:F,"not found",0)</f>
        <v>2050</v>
      </c>
      <c r="AG297" s="349">
        <f t="shared" si="31"/>
        <v>0</v>
      </c>
      <c r="AI297" s="360"/>
      <c r="AJ297" s="360"/>
    </row>
    <row r="298" spans="1:36" ht="30" x14ac:dyDescent="0.25">
      <c r="A298" s="129" t="s">
        <v>346</v>
      </c>
      <c r="B298" s="358" t="s">
        <v>347</v>
      </c>
      <c r="C298" s="358" t="str">
        <f>_xlfn.XLOOKUP($A298,'Total project cost for DCs'!A:A,'Total project cost for DCs'!C:C,"Not found",0)</f>
        <v>2-lane urban- new road layout with active modes on both sides (TDM)</v>
      </c>
      <c r="D298" s="355" t="s">
        <v>155</v>
      </c>
      <c r="E298" s="355" t="s">
        <v>227</v>
      </c>
      <c r="F298" s="355" t="s">
        <v>826</v>
      </c>
      <c r="H298" s="355" t="s">
        <v>828</v>
      </c>
      <c r="I298" s="359">
        <f>_xlfn.XLOOKUP($H298,DC_growth_AGS!$A$665:$A$673,DC_growth_AGS!$O$665:$O$673,"Not found",0)</f>
        <v>0.83953286703488883</v>
      </c>
      <c r="J298" s="355">
        <v>2044</v>
      </c>
      <c r="K298" s="362">
        <f t="shared" si="34"/>
        <v>0</v>
      </c>
      <c r="L298" s="362">
        <f t="shared" si="34"/>
        <v>0</v>
      </c>
      <c r="M298" s="362">
        <f t="shared" si="34"/>
        <v>0</v>
      </c>
      <c r="N298" s="362">
        <f t="shared" si="34"/>
        <v>0</v>
      </c>
      <c r="O298" s="362">
        <f t="shared" si="34"/>
        <v>0</v>
      </c>
      <c r="P298" s="362">
        <f t="shared" si="34"/>
        <v>0</v>
      </c>
      <c r="Q298" s="362">
        <f t="shared" si="34"/>
        <v>0</v>
      </c>
      <c r="R298" s="362">
        <f t="shared" si="34"/>
        <v>0</v>
      </c>
      <c r="S298" s="362">
        <f t="shared" si="34"/>
        <v>0</v>
      </c>
      <c r="T298" s="362">
        <f t="shared" si="34"/>
        <v>0</v>
      </c>
      <c r="U298" s="362">
        <f t="shared" si="34"/>
        <v>0</v>
      </c>
      <c r="V298" s="362">
        <f t="shared" si="34"/>
        <v>0</v>
      </c>
      <c r="W298" s="362">
        <f t="shared" si="34"/>
        <v>0</v>
      </c>
      <c r="X298" s="362">
        <f t="shared" si="34"/>
        <v>0</v>
      </c>
      <c r="Y298" s="349">
        <f t="shared" si="28"/>
        <v>0</v>
      </c>
      <c r="Z298" s="349">
        <f t="shared" si="29"/>
        <v>0</v>
      </c>
      <c r="AA298" s="349"/>
      <c r="AB298" s="353">
        <v>0</v>
      </c>
      <c r="AC298" s="354" t="str">
        <f t="shared" si="30"/>
        <v>Arterial</v>
      </c>
      <c r="AD298" s="349"/>
      <c r="AE298" s="349"/>
      <c r="AF298" s="355">
        <f>_xlfn.XLOOKUP(A298,'P1 Date Adjustment'!B:B,'P1 Date Adjustment'!F:F,"not found",0)</f>
        <v>2044</v>
      </c>
      <c r="AG298" s="349">
        <f t="shared" si="31"/>
        <v>0</v>
      </c>
      <c r="AI298" s="360"/>
      <c r="AJ298" s="360"/>
    </row>
    <row r="299" spans="1:36" x14ac:dyDescent="0.25">
      <c r="A299" s="129" t="s">
        <v>348</v>
      </c>
      <c r="B299" s="358" t="s">
        <v>347</v>
      </c>
      <c r="C299" s="358" t="str">
        <f>_xlfn.XLOOKUP($A299,'Total project cost for DCs'!A:A,'Total project cost for DCs'!C:C,"Not found",0)</f>
        <v>2-lane urban- bridge construction</v>
      </c>
      <c r="D299" s="355" t="s">
        <v>155</v>
      </c>
      <c r="E299" s="355" t="s">
        <v>345</v>
      </c>
      <c r="F299" s="355" t="s">
        <v>826</v>
      </c>
      <c r="H299" s="355" t="s">
        <v>828</v>
      </c>
      <c r="I299" s="359">
        <f>_xlfn.XLOOKUP($H299,DC_growth_AGS!$A$665:$A$673,DC_growth_AGS!$O$665:$O$673,"Not found",0)</f>
        <v>0.83953286703488883</v>
      </c>
      <c r="J299" s="355">
        <v>2044</v>
      </c>
      <c r="K299" s="362">
        <f t="shared" si="34"/>
        <v>0</v>
      </c>
      <c r="L299" s="362">
        <f t="shared" si="34"/>
        <v>0</v>
      </c>
      <c r="M299" s="362">
        <f t="shared" si="34"/>
        <v>0</v>
      </c>
      <c r="N299" s="362">
        <f t="shared" si="34"/>
        <v>0</v>
      </c>
      <c r="O299" s="362">
        <f t="shared" si="34"/>
        <v>0</v>
      </c>
      <c r="P299" s="362">
        <f t="shared" si="34"/>
        <v>0</v>
      </c>
      <c r="Q299" s="362">
        <f t="shared" si="34"/>
        <v>0</v>
      </c>
      <c r="R299" s="362">
        <f t="shared" si="34"/>
        <v>0</v>
      </c>
      <c r="S299" s="362">
        <f t="shared" si="34"/>
        <v>0</v>
      </c>
      <c r="T299" s="362">
        <f t="shared" si="34"/>
        <v>0</v>
      </c>
      <c r="U299" s="362">
        <f t="shared" si="34"/>
        <v>0</v>
      </c>
      <c r="V299" s="362">
        <f t="shared" si="34"/>
        <v>0</v>
      </c>
      <c r="W299" s="362">
        <f t="shared" si="34"/>
        <v>0</v>
      </c>
      <c r="X299" s="362">
        <f t="shared" si="34"/>
        <v>0</v>
      </c>
      <c r="Y299" s="349">
        <f t="shared" si="28"/>
        <v>0</v>
      </c>
      <c r="Z299" s="349">
        <f t="shared" si="29"/>
        <v>0</v>
      </c>
      <c r="AA299" s="349"/>
      <c r="AB299" s="353">
        <v>0</v>
      </c>
      <c r="AC299" s="354" t="str">
        <f t="shared" si="30"/>
        <v>Arterial</v>
      </c>
      <c r="AD299" s="349"/>
      <c r="AE299" s="349"/>
      <c r="AF299" s="355">
        <f>_xlfn.XLOOKUP(A299,'P1 Date Adjustment'!B:B,'P1 Date Adjustment'!F:F,"not found",0)</f>
        <v>2044</v>
      </c>
      <c r="AG299" s="349">
        <f t="shared" si="31"/>
        <v>0</v>
      </c>
      <c r="AI299" s="360"/>
      <c r="AJ299" s="360"/>
    </row>
    <row r="300" spans="1:36" ht="30" x14ac:dyDescent="0.25">
      <c r="A300" s="129" t="s">
        <v>350</v>
      </c>
      <c r="B300" s="358" t="s">
        <v>347</v>
      </c>
      <c r="C300" s="358" t="str">
        <f>_xlfn.XLOOKUP($A300,'Total project cost for DCs'!A:A,'Total project cost for DCs'!C:C,"Not found",0)</f>
        <v>4-lane urban- upgrade 2-lane urban with active modes on both sides (SGA design)</v>
      </c>
      <c r="D300" s="355" t="s">
        <v>155</v>
      </c>
      <c r="E300" s="355" t="s">
        <v>231</v>
      </c>
      <c r="F300" s="355" t="s">
        <v>826</v>
      </c>
      <c r="H300" s="355" t="s">
        <v>828</v>
      </c>
      <c r="I300" s="359">
        <f>_xlfn.XLOOKUP($H300,DC_growth_AGS!$A$665:$A$673,DC_growth_AGS!$O$665:$O$673,"Not found",0)</f>
        <v>0.83953286703488883</v>
      </c>
      <c r="J300" s="355">
        <v>2049</v>
      </c>
      <c r="K300" s="362">
        <f t="shared" si="34"/>
        <v>0</v>
      </c>
      <c r="L300" s="362">
        <f t="shared" si="34"/>
        <v>0</v>
      </c>
      <c r="M300" s="362">
        <f t="shared" si="34"/>
        <v>0</v>
      </c>
      <c r="N300" s="362">
        <f t="shared" si="34"/>
        <v>0</v>
      </c>
      <c r="O300" s="362">
        <f t="shared" si="34"/>
        <v>0</v>
      </c>
      <c r="P300" s="362">
        <f t="shared" si="34"/>
        <v>0</v>
      </c>
      <c r="Q300" s="362">
        <f t="shared" si="34"/>
        <v>0</v>
      </c>
      <c r="R300" s="362">
        <f t="shared" si="34"/>
        <v>0</v>
      </c>
      <c r="S300" s="362">
        <f t="shared" si="34"/>
        <v>0</v>
      </c>
      <c r="T300" s="362">
        <f t="shared" si="34"/>
        <v>0</v>
      </c>
      <c r="U300" s="362">
        <f t="shared" si="34"/>
        <v>0</v>
      </c>
      <c r="V300" s="362">
        <f t="shared" si="34"/>
        <v>0</v>
      </c>
      <c r="W300" s="362">
        <f t="shared" si="34"/>
        <v>0</v>
      </c>
      <c r="X300" s="362">
        <f t="shared" si="34"/>
        <v>0</v>
      </c>
      <c r="Y300" s="349">
        <f t="shared" si="28"/>
        <v>0</v>
      </c>
      <c r="Z300" s="349">
        <f t="shared" si="29"/>
        <v>0</v>
      </c>
      <c r="AA300" s="349"/>
      <c r="AB300" s="353">
        <v>0</v>
      </c>
      <c r="AC300" s="354" t="str">
        <f t="shared" si="30"/>
        <v>Arterial</v>
      </c>
      <c r="AD300" s="349"/>
      <c r="AE300" s="349"/>
      <c r="AF300" s="355">
        <f>_xlfn.XLOOKUP(A300,'P1 Date Adjustment'!B:B,'P1 Date Adjustment'!F:F,"not found",0)</f>
        <v>2049</v>
      </c>
      <c r="AG300" s="349">
        <f t="shared" si="31"/>
        <v>0</v>
      </c>
      <c r="AI300" s="360"/>
      <c r="AJ300" s="360"/>
    </row>
    <row r="301" spans="1:36" x14ac:dyDescent="0.25">
      <c r="A301" s="129" t="s">
        <v>352</v>
      </c>
      <c r="B301" s="358" t="s">
        <v>347</v>
      </c>
      <c r="C301" s="358" t="str">
        <f>_xlfn.XLOOKUP($A301,'Total project cost for DCs'!A:A,'Total project cost for DCs'!C:C,"Not found",0)</f>
        <v>4-lane urban- Bridge Widening</v>
      </c>
      <c r="D301" s="355" t="s">
        <v>155</v>
      </c>
      <c r="E301" s="355" t="s">
        <v>345</v>
      </c>
      <c r="F301" s="355" t="s">
        <v>826</v>
      </c>
      <c r="H301" s="355" t="s">
        <v>828</v>
      </c>
      <c r="I301" s="359">
        <f>_xlfn.XLOOKUP($H301,DC_growth_AGS!$A$665:$A$673,DC_growth_AGS!$O$665:$O$673,"Not found",0)</f>
        <v>0.83953286703488883</v>
      </c>
      <c r="J301" s="355">
        <v>2049</v>
      </c>
      <c r="K301" s="362">
        <f t="shared" si="34"/>
        <v>0</v>
      </c>
      <c r="L301" s="362">
        <f t="shared" si="34"/>
        <v>0</v>
      </c>
      <c r="M301" s="362">
        <f t="shared" si="34"/>
        <v>0</v>
      </c>
      <c r="N301" s="362">
        <f t="shared" si="34"/>
        <v>0</v>
      </c>
      <c r="O301" s="362">
        <f t="shared" si="34"/>
        <v>0</v>
      </c>
      <c r="P301" s="362">
        <f t="shared" si="34"/>
        <v>0</v>
      </c>
      <c r="Q301" s="362">
        <f t="shared" si="34"/>
        <v>0</v>
      </c>
      <c r="R301" s="362">
        <f t="shared" si="34"/>
        <v>0</v>
      </c>
      <c r="S301" s="362">
        <f t="shared" si="34"/>
        <v>0</v>
      </c>
      <c r="T301" s="362">
        <f t="shared" si="34"/>
        <v>0</v>
      </c>
      <c r="U301" s="362">
        <f t="shared" si="34"/>
        <v>0</v>
      </c>
      <c r="V301" s="362">
        <f t="shared" si="34"/>
        <v>0</v>
      </c>
      <c r="W301" s="362">
        <f t="shared" si="34"/>
        <v>0</v>
      </c>
      <c r="X301" s="362">
        <f t="shared" si="34"/>
        <v>0</v>
      </c>
      <c r="Y301" s="349">
        <f t="shared" si="28"/>
        <v>0</v>
      </c>
      <c r="Z301" s="349">
        <f t="shared" si="29"/>
        <v>0</v>
      </c>
      <c r="AA301" s="349"/>
      <c r="AB301" s="353">
        <v>0</v>
      </c>
      <c r="AC301" s="354" t="str">
        <f t="shared" si="30"/>
        <v>Arterial</v>
      </c>
      <c r="AD301" s="349"/>
      <c r="AE301" s="349"/>
      <c r="AF301" s="355">
        <f>_xlfn.XLOOKUP(A301,'P1 Date Adjustment'!B:B,'P1 Date Adjustment'!F:F,"not found",0)</f>
        <v>2049</v>
      </c>
      <c r="AG301" s="349">
        <f t="shared" si="31"/>
        <v>0</v>
      </c>
      <c r="AI301" s="360"/>
      <c r="AJ301" s="360"/>
    </row>
    <row r="302" spans="1:36" ht="30" x14ac:dyDescent="0.25">
      <c r="A302" s="129" t="s">
        <v>365</v>
      </c>
      <c r="B302" s="358" t="s">
        <v>363</v>
      </c>
      <c r="C302" s="358" t="str">
        <f>_xlfn.XLOOKUP($A302,'Total project cost for DCs'!A:A,'Total project cost for DCs'!C:C,"Not found",0)</f>
        <v>4-lane urban- upgrade 2-lane urban excl bridge</v>
      </c>
      <c r="D302" s="355" t="s">
        <v>155</v>
      </c>
      <c r="E302" s="355" t="s">
        <v>231</v>
      </c>
      <c r="F302" s="355" t="s">
        <v>826</v>
      </c>
      <c r="H302" s="355" t="s">
        <v>828</v>
      </c>
      <c r="I302" s="359">
        <f>_xlfn.XLOOKUP($H302,DC_growth_AGS!$A$665:$A$673,DC_growth_AGS!$O$665:$O$673,"Not found",0)</f>
        <v>0.83953286703488883</v>
      </c>
      <c r="J302" s="355">
        <v>2047</v>
      </c>
      <c r="K302" s="362">
        <f t="shared" ref="K302:X317" si="35">IF($AC302="Arterial",-K249*$AD$2,0)</f>
        <v>0</v>
      </c>
      <c r="L302" s="362">
        <f t="shared" si="35"/>
        <v>0</v>
      </c>
      <c r="M302" s="362">
        <f t="shared" si="35"/>
        <v>0</v>
      </c>
      <c r="N302" s="362">
        <f t="shared" si="35"/>
        <v>0</v>
      </c>
      <c r="O302" s="362">
        <f t="shared" si="35"/>
        <v>0</v>
      </c>
      <c r="P302" s="362">
        <f t="shared" si="35"/>
        <v>0</v>
      </c>
      <c r="Q302" s="362">
        <f t="shared" si="35"/>
        <v>0</v>
      </c>
      <c r="R302" s="362">
        <f t="shared" si="35"/>
        <v>0</v>
      </c>
      <c r="S302" s="362">
        <f t="shared" si="35"/>
        <v>0</v>
      </c>
      <c r="T302" s="362">
        <f t="shared" si="35"/>
        <v>0</v>
      </c>
      <c r="U302" s="362">
        <f t="shared" si="35"/>
        <v>0</v>
      </c>
      <c r="V302" s="362">
        <f t="shared" si="35"/>
        <v>0</v>
      </c>
      <c r="W302" s="362">
        <f t="shared" si="35"/>
        <v>0</v>
      </c>
      <c r="X302" s="362">
        <f t="shared" si="35"/>
        <v>0</v>
      </c>
      <c r="Y302" s="349">
        <f t="shared" si="28"/>
        <v>0</v>
      </c>
      <c r="Z302" s="349">
        <f t="shared" si="29"/>
        <v>0</v>
      </c>
      <c r="AA302" s="349"/>
      <c r="AB302" s="353">
        <v>0</v>
      </c>
      <c r="AC302" s="354" t="str">
        <f t="shared" si="30"/>
        <v>Arterial</v>
      </c>
      <c r="AD302" s="349"/>
      <c r="AE302" s="349"/>
      <c r="AF302" s="355">
        <f>_xlfn.XLOOKUP(A302,'P1 Date Adjustment'!B:B,'P1 Date Adjustment'!F:F,"not found",0)</f>
        <v>2047</v>
      </c>
      <c r="AG302" s="349">
        <f t="shared" si="31"/>
        <v>0</v>
      </c>
      <c r="AI302" s="360"/>
      <c r="AJ302" s="360"/>
    </row>
    <row r="303" spans="1:36" ht="30" x14ac:dyDescent="0.25">
      <c r="A303" s="129" t="s">
        <v>367</v>
      </c>
      <c r="B303" s="358" t="s">
        <v>363</v>
      </c>
      <c r="C303" s="358" t="str">
        <f>_xlfn.XLOOKUP($A303,'Total project cost for DCs'!A:A,'Total project cost for DCs'!C:C,"Not found",0)</f>
        <v>4-lane urban- upgrade 2-lane bridge widening</v>
      </c>
      <c r="D303" s="355" t="s">
        <v>155</v>
      </c>
      <c r="E303" s="355" t="s">
        <v>345</v>
      </c>
      <c r="F303" s="355" t="s">
        <v>826</v>
      </c>
      <c r="H303" s="355" t="s">
        <v>828</v>
      </c>
      <c r="I303" s="359">
        <f>_xlfn.XLOOKUP($H303,DC_growth_AGS!$A$665:$A$673,DC_growth_AGS!$O$665:$O$673,"Not found",0)</f>
        <v>0.83953286703488883</v>
      </c>
      <c r="J303" s="355">
        <v>2047</v>
      </c>
      <c r="K303" s="362">
        <f t="shared" si="35"/>
        <v>0</v>
      </c>
      <c r="L303" s="362">
        <f t="shared" si="35"/>
        <v>0</v>
      </c>
      <c r="M303" s="362">
        <f t="shared" si="35"/>
        <v>0</v>
      </c>
      <c r="N303" s="362">
        <f t="shared" si="35"/>
        <v>0</v>
      </c>
      <c r="O303" s="362">
        <f t="shared" si="35"/>
        <v>0</v>
      </c>
      <c r="P303" s="362">
        <f t="shared" si="35"/>
        <v>0</v>
      </c>
      <c r="Q303" s="362">
        <f t="shared" si="35"/>
        <v>0</v>
      </c>
      <c r="R303" s="362">
        <f t="shared" si="35"/>
        <v>0</v>
      </c>
      <c r="S303" s="362">
        <f t="shared" si="35"/>
        <v>0</v>
      </c>
      <c r="T303" s="362">
        <f t="shared" si="35"/>
        <v>0</v>
      </c>
      <c r="U303" s="362">
        <f t="shared" si="35"/>
        <v>0</v>
      </c>
      <c r="V303" s="362">
        <f t="shared" si="35"/>
        <v>0</v>
      </c>
      <c r="W303" s="362">
        <f t="shared" si="35"/>
        <v>0</v>
      </c>
      <c r="X303" s="362">
        <f t="shared" si="35"/>
        <v>0</v>
      </c>
      <c r="Y303" s="349">
        <f t="shared" si="28"/>
        <v>0</v>
      </c>
      <c r="Z303" s="349">
        <f t="shared" si="29"/>
        <v>0</v>
      </c>
      <c r="AA303" s="349"/>
      <c r="AB303" s="353">
        <v>0</v>
      </c>
      <c r="AC303" s="354" t="str">
        <f t="shared" si="30"/>
        <v>Arterial</v>
      </c>
      <c r="AD303" s="349"/>
      <c r="AE303" s="349"/>
      <c r="AF303" s="355">
        <f>_xlfn.XLOOKUP(A303,'P1 Date Adjustment'!B:B,'P1 Date Adjustment'!F:F,"not found",0)</f>
        <v>2047</v>
      </c>
      <c r="AG303" s="349">
        <f t="shared" si="31"/>
        <v>0</v>
      </c>
      <c r="AI303" s="360"/>
      <c r="AJ303" s="360"/>
    </row>
    <row r="304" spans="1:36" ht="30" x14ac:dyDescent="0.25">
      <c r="A304" s="129" t="s">
        <v>369</v>
      </c>
      <c r="B304" s="358" t="s">
        <v>370</v>
      </c>
      <c r="C304" s="358" t="str">
        <f>_xlfn.XLOOKUP($A304,'Total project cost for DCs'!A:A,'Total project cost for DCs'!C:C,"Not found",0)</f>
        <v xml:space="preserve"> 2-lane signalised intersection (new intersection with active mode crossings)</v>
      </c>
      <c r="D304" s="355" t="s">
        <v>155</v>
      </c>
      <c r="E304" s="355" t="s">
        <v>190</v>
      </c>
      <c r="F304" s="355" t="s">
        <v>826</v>
      </c>
      <c r="H304" s="355" t="s">
        <v>828</v>
      </c>
      <c r="I304" s="359">
        <f>_xlfn.XLOOKUP($H304,DC_growth_AGS!$A$665:$A$673,DC_growth_AGS!$O$665:$O$673,"Not found",0)</f>
        <v>0.83953286703488883</v>
      </c>
      <c r="J304" s="355">
        <v>2027</v>
      </c>
      <c r="K304" s="362">
        <f t="shared" si="35"/>
        <v>0</v>
      </c>
      <c r="L304" s="362">
        <f t="shared" si="35"/>
        <v>0</v>
      </c>
      <c r="M304" s="362">
        <f t="shared" si="35"/>
        <v>0</v>
      </c>
      <c r="N304" s="362">
        <f t="shared" si="35"/>
        <v>0</v>
      </c>
      <c r="O304" s="362">
        <f t="shared" si="35"/>
        <v>0</v>
      </c>
      <c r="P304" s="362">
        <f t="shared" si="35"/>
        <v>0</v>
      </c>
      <c r="Q304" s="362">
        <f t="shared" si="35"/>
        <v>0</v>
      </c>
      <c r="R304" s="362">
        <f t="shared" si="35"/>
        <v>0</v>
      </c>
      <c r="S304" s="362">
        <f t="shared" si="35"/>
        <v>0</v>
      </c>
      <c r="T304" s="362">
        <f t="shared" si="35"/>
        <v>0</v>
      </c>
      <c r="U304" s="362">
        <f t="shared" si="35"/>
        <v>0</v>
      </c>
      <c r="V304" s="362">
        <f t="shared" si="35"/>
        <v>0</v>
      </c>
      <c r="W304" s="362">
        <f t="shared" si="35"/>
        <v>0</v>
      </c>
      <c r="X304" s="362">
        <f t="shared" si="35"/>
        <v>0</v>
      </c>
      <c r="Y304" s="349">
        <f t="shared" si="28"/>
        <v>0</v>
      </c>
      <c r="Z304" s="349">
        <f t="shared" si="29"/>
        <v>0</v>
      </c>
      <c r="AA304" s="349"/>
      <c r="AB304" s="353">
        <v>0</v>
      </c>
      <c r="AC304" s="354" t="str">
        <f t="shared" si="30"/>
        <v>Arterial</v>
      </c>
      <c r="AD304" s="349"/>
      <c r="AE304" s="349"/>
      <c r="AF304" s="355">
        <f>_xlfn.XLOOKUP(A304,'P1 Date Adjustment'!B:B,'P1 Date Adjustment'!F:F,"not found",0)</f>
        <v>2027</v>
      </c>
      <c r="AG304" s="349">
        <f t="shared" si="31"/>
        <v>0</v>
      </c>
      <c r="AI304" s="360"/>
      <c r="AJ304" s="360"/>
    </row>
    <row r="305" spans="1:36" ht="30" x14ac:dyDescent="0.25">
      <c r="A305" s="129" t="s">
        <v>372</v>
      </c>
      <c r="B305" s="358" t="s">
        <v>373</v>
      </c>
      <c r="C305" s="358" t="str">
        <f>_xlfn.XLOOKUP($A305,'Total project cost for DCs'!A:A,'Total project cost for DCs'!C:C,"Not found",0)</f>
        <v xml:space="preserve"> Multi-lane signalised intersection (upgrade intersection with active mode crossings)</v>
      </c>
      <c r="D305" s="355" t="s">
        <v>155</v>
      </c>
      <c r="E305" s="355" t="s">
        <v>157</v>
      </c>
      <c r="F305" s="355" t="s">
        <v>826</v>
      </c>
      <c r="H305" s="355" t="s">
        <v>828</v>
      </c>
      <c r="I305" s="359">
        <f>_xlfn.XLOOKUP($H305,DC_growth_AGS!$A$665:$A$673,DC_growth_AGS!$O$665:$O$673,"Not found",0)</f>
        <v>0.83953286703488883</v>
      </c>
      <c r="J305" s="355">
        <v>2031</v>
      </c>
      <c r="K305" s="362">
        <f t="shared" si="35"/>
        <v>0</v>
      </c>
      <c r="L305" s="362">
        <f t="shared" si="35"/>
        <v>0</v>
      </c>
      <c r="M305" s="362">
        <f t="shared" si="35"/>
        <v>0</v>
      </c>
      <c r="N305" s="362">
        <f t="shared" si="35"/>
        <v>0</v>
      </c>
      <c r="O305" s="362">
        <f t="shared" si="35"/>
        <v>0</v>
      </c>
      <c r="P305" s="362">
        <f t="shared" si="35"/>
        <v>0</v>
      </c>
      <c r="Q305" s="362">
        <f t="shared" si="35"/>
        <v>0</v>
      </c>
      <c r="R305" s="362">
        <f t="shared" si="35"/>
        <v>0</v>
      </c>
      <c r="S305" s="362">
        <f t="shared" si="35"/>
        <v>0</v>
      </c>
      <c r="T305" s="362">
        <f t="shared" si="35"/>
        <v>-83769.25895312331</v>
      </c>
      <c r="U305" s="362">
        <f t="shared" si="35"/>
        <v>-855809.59562664013</v>
      </c>
      <c r="V305" s="362">
        <f t="shared" si="35"/>
        <v>0</v>
      </c>
      <c r="W305" s="362">
        <f t="shared" si="35"/>
        <v>0</v>
      </c>
      <c r="X305" s="362">
        <f t="shared" si="35"/>
        <v>0</v>
      </c>
      <c r="Y305" s="349">
        <f t="shared" si="28"/>
        <v>-939578.85457976349</v>
      </c>
      <c r="Z305" s="349">
        <f t="shared" si="29"/>
        <v>-939578.85457976349</v>
      </c>
      <c r="AA305" s="349"/>
      <c r="AB305" s="353">
        <v>0</v>
      </c>
      <c r="AC305" s="354" t="str">
        <f t="shared" si="30"/>
        <v>Arterial</v>
      </c>
      <c r="AD305" s="349"/>
      <c r="AE305" s="349"/>
      <c r="AF305" s="355">
        <f>_xlfn.XLOOKUP(A305,'P1 Date Adjustment'!B:B,'P1 Date Adjustment'!F:F,"not found",0)</f>
        <v>2031</v>
      </c>
      <c r="AG305" s="349">
        <f t="shared" si="31"/>
        <v>-788807.32959070569</v>
      </c>
      <c r="AI305" s="360"/>
      <c r="AJ305" s="360"/>
    </row>
    <row r="306" spans="1:36" ht="30" x14ac:dyDescent="0.25">
      <c r="A306" s="129" t="s">
        <v>383</v>
      </c>
      <c r="B306" s="358" t="s">
        <v>384</v>
      </c>
      <c r="C306" s="358" t="str">
        <f>_xlfn.XLOOKUP($A306,'Total project cost for DCs'!A:A,'Total project cost for DCs'!C:C,"Not found",0)</f>
        <v>4-lane urban- upgrade 2-lane urban to 4-lane with active modes on both sides, (TDM)</v>
      </c>
      <c r="D306" s="355" t="s">
        <v>155</v>
      </c>
      <c r="E306" s="355" t="s">
        <v>157</v>
      </c>
      <c r="F306" s="355" t="s">
        <v>826</v>
      </c>
      <c r="H306" s="355" t="s">
        <v>828</v>
      </c>
      <c r="I306" s="359">
        <f>_xlfn.XLOOKUP($H306,DC_growth_AGS!$A$665:$A$673,DC_growth_AGS!$O$665:$O$673,"Not found",0)</f>
        <v>0.83953286703488883</v>
      </c>
      <c r="J306" s="355">
        <v>2047</v>
      </c>
      <c r="K306" s="362">
        <f t="shared" si="35"/>
        <v>0</v>
      </c>
      <c r="L306" s="362">
        <f t="shared" si="35"/>
        <v>0</v>
      </c>
      <c r="M306" s="362">
        <f t="shared" si="35"/>
        <v>0</v>
      </c>
      <c r="N306" s="362">
        <f t="shared" si="35"/>
        <v>0</v>
      </c>
      <c r="O306" s="362">
        <f t="shared" si="35"/>
        <v>0</v>
      </c>
      <c r="P306" s="362">
        <f t="shared" si="35"/>
        <v>0</v>
      </c>
      <c r="Q306" s="362">
        <f t="shared" si="35"/>
        <v>0</v>
      </c>
      <c r="R306" s="362">
        <f t="shared" si="35"/>
        <v>0</v>
      </c>
      <c r="S306" s="362">
        <f t="shared" si="35"/>
        <v>0</v>
      </c>
      <c r="T306" s="362">
        <f t="shared" si="35"/>
        <v>0</v>
      </c>
      <c r="U306" s="362">
        <f t="shared" si="35"/>
        <v>0</v>
      </c>
      <c r="V306" s="362">
        <f t="shared" si="35"/>
        <v>0</v>
      </c>
      <c r="W306" s="362">
        <f t="shared" si="35"/>
        <v>0</v>
      </c>
      <c r="X306" s="362">
        <f t="shared" si="35"/>
        <v>0</v>
      </c>
      <c r="Y306" s="349">
        <f t="shared" si="28"/>
        <v>0</v>
      </c>
      <c r="Z306" s="349">
        <f t="shared" si="29"/>
        <v>0</v>
      </c>
      <c r="AA306" s="349"/>
      <c r="AB306" s="353">
        <v>0</v>
      </c>
      <c r="AC306" s="354" t="str">
        <f t="shared" si="30"/>
        <v>Arterial</v>
      </c>
      <c r="AD306" s="349"/>
      <c r="AE306" s="349"/>
      <c r="AF306" s="355">
        <f>_xlfn.XLOOKUP(A306,'P1 Date Adjustment'!B:B,'P1 Date Adjustment'!F:F,"not found",0)</f>
        <v>2047</v>
      </c>
      <c r="AG306" s="349">
        <f t="shared" si="31"/>
        <v>0</v>
      </c>
      <c r="AI306" s="360"/>
      <c r="AJ306" s="360"/>
    </row>
    <row r="307" spans="1:36" ht="30" x14ac:dyDescent="0.25">
      <c r="A307" s="129" t="s">
        <v>389</v>
      </c>
      <c r="B307" s="358" t="s">
        <v>390</v>
      </c>
      <c r="C307" s="358" t="str">
        <f>_xlfn.XLOOKUP($A307,'Total project cost for DCs'!A:A,'Total project cost for DCs'!C:C,"Not found",0)</f>
        <v>Interim active modes e.g. shared path on one side</v>
      </c>
      <c r="D307" s="355" t="s">
        <v>155</v>
      </c>
      <c r="E307" s="355" t="s">
        <v>145</v>
      </c>
      <c r="F307" s="355" t="s">
        <v>826</v>
      </c>
      <c r="H307" s="355" t="s">
        <v>828</v>
      </c>
      <c r="I307" s="359">
        <f>_xlfn.XLOOKUP($H307,DC_growth_AGS!$A$665:$A$673,DC_growth_AGS!$O$665:$O$673,"Not found",0)</f>
        <v>0.83953286703488883</v>
      </c>
      <c r="J307" s="355">
        <v>2028</v>
      </c>
      <c r="K307" s="362">
        <f t="shared" si="35"/>
        <v>0</v>
      </c>
      <c r="L307" s="362">
        <f t="shared" si="35"/>
        <v>0</v>
      </c>
      <c r="M307" s="362">
        <f t="shared" si="35"/>
        <v>0</v>
      </c>
      <c r="N307" s="362">
        <f t="shared" si="35"/>
        <v>0</v>
      </c>
      <c r="O307" s="362">
        <f t="shared" si="35"/>
        <v>0</v>
      </c>
      <c r="P307" s="362">
        <f t="shared" si="35"/>
        <v>0</v>
      </c>
      <c r="Q307" s="362">
        <f t="shared" si="35"/>
        <v>0</v>
      </c>
      <c r="R307" s="362">
        <f t="shared" si="35"/>
        <v>0</v>
      </c>
      <c r="S307" s="362">
        <f t="shared" si="35"/>
        <v>0</v>
      </c>
      <c r="T307" s="362">
        <f t="shared" si="35"/>
        <v>0</v>
      </c>
      <c r="U307" s="362">
        <f t="shared" si="35"/>
        <v>0</v>
      </c>
      <c r="V307" s="362">
        <f t="shared" si="35"/>
        <v>0</v>
      </c>
      <c r="W307" s="362">
        <f t="shared" si="35"/>
        <v>0</v>
      </c>
      <c r="X307" s="362">
        <f t="shared" si="35"/>
        <v>0</v>
      </c>
      <c r="Y307" s="349">
        <f t="shared" si="28"/>
        <v>0</v>
      </c>
      <c r="Z307" s="349">
        <f t="shared" si="29"/>
        <v>0</v>
      </c>
      <c r="AA307" s="349"/>
      <c r="AB307" s="353">
        <v>0</v>
      </c>
      <c r="AC307" s="354" t="str">
        <f t="shared" si="30"/>
        <v>Arterial</v>
      </c>
      <c r="AD307" s="349"/>
      <c r="AE307" s="349"/>
      <c r="AF307" s="355">
        <f>_xlfn.XLOOKUP(A307,'P1 Date Adjustment'!B:B,'P1 Date Adjustment'!F:F,"not found",0)</f>
        <v>2028</v>
      </c>
      <c r="AG307" s="349">
        <f t="shared" si="31"/>
        <v>0</v>
      </c>
      <c r="AI307" s="360"/>
      <c r="AJ307" s="360"/>
    </row>
    <row r="308" spans="1:36" ht="30" x14ac:dyDescent="0.25">
      <c r="A308" s="129" t="s">
        <v>392</v>
      </c>
      <c r="B308" s="358" t="s">
        <v>390</v>
      </c>
      <c r="C308" s="358" t="str">
        <f>_xlfn.XLOOKUP($A308,'Total project cost for DCs'!A:A,'Total project cost for DCs'!C:C,"Not found",0)</f>
        <v xml:space="preserve"> 2-lane urban- upgrade existing road with active mode facility on both sides (TDM)</v>
      </c>
      <c r="D308" s="355" t="s">
        <v>155</v>
      </c>
      <c r="E308" s="355" t="s">
        <v>145</v>
      </c>
      <c r="F308" s="355" t="s">
        <v>826</v>
      </c>
      <c r="H308" s="355" t="s">
        <v>828</v>
      </c>
      <c r="I308" s="359">
        <f>_xlfn.XLOOKUP($H308,DC_growth_AGS!$A$665:$A$673,DC_growth_AGS!$O$665:$O$673,"Not found",0)</f>
        <v>0.83953286703488883</v>
      </c>
      <c r="J308" s="355">
        <v>2031</v>
      </c>
      <c r="K308" s="362">
        <f t="shared" si="35"/>
        <v>0</v>
      </c>
      <c r="L308" s="362">
        <f t="shared" si="35"/>
        <v>0</v>
      </c>
      <c r="M308" s="362">
        <f t="shared" si="35"/>
        <v>0</v>
      </c>
      <c r="N308" s="362">
        <f t="shared" si="35"/>
        <v>0</v>
      </c>
      <c r="O308" s="362">
        <f t="shared" si="35"/>
        <v>0</v>
      </c>
      <c r="P308" s="362">
        <f t="shared" si="35"/>
        <v>0</v>
      </c>
      <c r="Q308" s="362">
        <f t="shared" si="35"/>
        <v>0</v>
      </c>
      <c r="R308" s="362">
        <f t="shared" si="35"/>
        <v>0</v>
      </c>
      <c r="S308" s="362">
        <f t="shared" si="35"/>
        <v>0</v>
      </c>
      <c r="T308" s="362">
        <f t="shared" si="35"/>
        <v>0</v>
      </c>
      <c r="U308" s="362">
        <f t="shared" si="35"/>
        <v>0</v>
      </c>
      <c r="V308" s="362">
        <f t="shared" si="35"/>
        <v>0</v>
      </c>
      <c r="W308" s="362">
        <f t="shared" si="35"/>
        <v>0</v>
      </c>
      <c r="X308" s="362">
        <f t="shared" si="35"/>
        <v>0</v>
      </c>
      <c r="Y308" s="349">
        <f t="shared" si="28"/>
        <v>0</v>
      </c>
      <c r="Z308" s="349">
        <f t="shared" si="29"/>
        <v>0</v>
      </c>
      <c r="AA308" s="349"/>
      <c r="AB308" s="353">
        <v>0</v>
      </c>
      <c r="AC308" s="354" t="str">
        <f t="shared" si="30"/>
        <v>Arterial</v>
      </c>
      <c r="AD308" s="349"/>
      <c r="AE308" s="349"/>
      <c r="AF308" s="355">
        <f>_xlfn.XLOOKUP(A308,'P1 Date Adjustment'!B:B,'P1 Date Adjustment'!F:F,"not found",0)</f>
        <v>2031</v>
      </c>
      <c r="AG308" s="349">
        <f t="shared" si="31"/>
        <v>0</v>
      </c>
      <c r="AI308" s="360"/>
      <c r="AJ308" s="360"/>
    </row>
    <row r="309" spans="1:36" ht="30" x14ac:dyDescent="0.25">
      <c r="A309" s="129" t="s">
        <v>394</v>
      </c>
      <c r="B309" s="358" t="s">
        <v>390</v>
      </c>
      <c r="C309" s="358" t="str">
        <f>_xlfn.XLOOKUP($A309,'Total project cost for DCs'!A:A,'Total project cost for DCs'!C:C,"Not found",0)</f>
        <v>4-lane urban FTN- upgrade 2-lane urban to 4-lane with active modes on both sides, (TDM)</v>
      </c>
      <c r="D309" s="355" t="s">
        <v>155</v>
      </c>
      <c r="E309" s="355" t="s">
        <v>157</v>
      </c>
      <c r="F309" s="355" t="s">
        <v>826</v>
      </c>
      <c r="H309" s="355" t="s">
        <v>828</v>
      </c>
      <c r="I309" s="359">
        <f>_xlfn.XLOOKUP($H309,DC_growth_AGS!$A$665:$A$673,DC_growth_AGS!$O$665:$O$673,"Not found",0)</f>
        <v>0.83953286703488883</v>
      </c>
      <c r="J309" s="355">
        <v>2047</v>
      </c>
      <c r="K309" s="362">
        <f t="shared" si="35"/>
        <v>0</v>
      </c>
      <c r="L309" s="362">
        <f t="shared" si="35"/>
        <v>0</v>
      </c>
      <c r="M309" s="362">
        <f t="shared" si="35"/>
        <v>0</v>
      </c>
      <c r="N309" s="362">
        <f t="shared" si="35"/>
        <v>0</v>
      </c>
      <c r="O309" s="362">
        <f t="shared" si="35"/>
        <v>0</v>
      </c>
      <c r="P309" s="362">
        <f t="shared" si="35"/>
        <v>0</v>
      </c>
      <c r="Q309" s="362">
        <f t="shared" si="35"/>
        <v>0</v>
      </c>
      <c r="R309" s="362">
        <f t="shared" si="35"/>
        <v>0</v>
      </c>
      <c r="S309" s="362">
        <f t="shared" si="35"/>
        <v>0</v>
      </c>
      <c r="T309" s="362">
        <f t="shared" si="35"/>
        <v>0</v>
      </c>
      <c r="U309" s="362">
        <f t="shared" si="35"/>
        <v>0</v>
      </c>
      <c r="V309" s="362">
        <f t="shared" si="35"/>
        <v>0</v>
      </c>
      <c r="W309" s="362">
        <f t="shared" si="35"/>
        <v>0</v>
      </c>
      <c r="X309" s="362">
        <f t="shared" si="35"/>
        <v>0</v>
      </c>
      <c r="Y309" s="349">
        <f t="shared" si="28"/>
        <v>0</v>
      </c>
      <c r="Z309" s="349">
        <f t="shared" si="29"/>
        <v>0</v>
      </c>
      <c r="AA309" s="349"/>
      <c r="AB309" s="353">
        <v>0</v>
      </c>
      <c r="AC309" s="354" t="str">
        <f t="shared" si="30"/>
        <v>Arterial</v>
      </c>
      <c r="AD309" s="349"/>
      <c r="AE309" s="349"/>
      <c r="AF309" s="355">
        <f>_xlfn.XLOOKUP(A309,'P1 Date Adjustment'!B:B,'P1 Date Adjustment'!F:F,"not found",0)</f>
        <v>2047</v>
      </c>
      <c r="AG309" s="349">
        <f t="shared" si="31"/>
        <v>0</v>
      </c>
      <c r="AI309" s="360"/>
      <c r="AJ309" s="360"/>
    </row>
    <row r="310" spans="1:36" ht="30" x14ac:dyDescent="0.25">
      <c r="A310" s="129">
        <v>46</v>
      </c>
      <c r="B310" s="358" t="s">
        <v>408</v>
      </c>
      <c r="C310" s="358" t="str">
        <f>_xlfn.XLOOKUP($A310,'Total project cost for DCs'!A:A,'Total project cost for DCs'!C:C,"Not found",0)</f>
        <v>Possible signals(subject to Auranga assessment)</v>
      </c>
      <c r="D310" s="355" t="s">
        <v>155</v>
      </c>
      <c r="E310" s="355" t="s">
        <v>157</v>
      </c>
      <c r="F310" s="355" t="s">
        <v>826</v>
      </c>
      <c r="H310" s="355" t="s">
        <v>828</v>
      </c>
      <c r="I310" s="359">
        <f>_xlfn.XLOOKUP($H310,DC_growth_AGS!$A$665:$A$673,DC_growth_AGS!$O$665:$O$673,"Not found",0)</f>
        <v>0.83953286703488883</v>
      </c>
      <c r="J310" s="355">
        <v>2031</v>
      </c>
      <c r="K310" s="362">
        <f t="shared" si="35"/>
        <v>0</v>
      </c>
      <c r="L310" s="362">
        <f t="shared" si="35"/>
        <v>0</v>
      </c>
      <c r="M310" s="362">
        <f t="shared" si="35"/>
        <v>0</v>
      </c>
      <c r="N310" s="362">
        <f t="shared" si="35"/>
        <v>0</v>
      </c>
      <c r="O310" s="362">
        <f t="shared" si="35"/>
        <v>0</v>
      </c>
      <c r="P310" s="362">
        <f t="shared" si="35"/>
        <v>0</v>
      </c>
      <c r="Q310" s="362">
        <f t="shared" si="35"/>
        <v>0</v>
      </c>
      <c r="R310" s="362">
        <f t="shared" si="35"/>
        <v>0</v>
      </c>
      <c r="S310" s="362">
        <f t="shared" si="35"/>
        <v>0</v>
      </c>
      <c r="T310" s="362">
        <f t="shared" si="35"/>
        <v>0</v>
      </c>
      <c r="U310" s="362">
        <f t="shared" si="35"/>
        <v>0</v>
      </c>
      <c r="V310" s="362">
        <f t="shared" si="35"/>
        <v>0</v>
      </c>
      <c r="W310" s="362">
        <f t="shared" si="35"/>
        <v>0</v>
      </c>
      <c r="X310" s="362">
        <f t="shared" si="35"/>
        <v>0</v>
      </c>
      <c r="Y310" s="349">
        <f t="shared" si="28"/>
        <v>0</v>
      </c>
      <c r="Z310" s="349">
        <f t="shared" si="29"/>
        <v>0</v>
      </c>
      <c r="AA310" s="349"/>
      <c r="AB310" s="353">
        <v>0</v>
      </c>
      <c r="AC310" s="354" t="str">
        <f t="shared" si="30"/>
        <v>Arterial</v>
      </c>
      <c r="AD310" s="349"/>
      <c r="AE310" s="349"/>
      <c r="AF310" s="355">
        <f>_xlfn.XLOOKUP(A310,'P1 Date Adjustment'!B:B,'P1 Date Adjustment'!F:F,"not found",0)</f>
        <v>2031</v>
      </c>
      <c r="AG310" s="349">
        <f t="shared" si="31"/>
        <v>0</v>
      </c>
      <c r="AI310" s="360"/>
      <c r="AJ310" s="360"/>
    </row>
    <row r="311" spans="1:36" ht="30" x14ac:dyDescent="0.25">
      <c r="A311" s="129" t="s">
        <v>430</v>
      </c>
      <c r="B311" s="358" t="s">
        <v>431</v>
      </c>
      <c r="C311" s="358" t="str">
        <f>_xlfn.XLOOKUP($A311,'Total project cost for DCs'!A:A,'Total project cost for DCs'!C:C,"Not found",0)</f>
        <v>2-lane urban- new collector with active mode on both sides + intersection improvements (TDM)</v>
      </c>
      <c r="D311" s="355" t="s">
        <v>155</v>
      </c>
      <c r="E311" s="355" t="s">
        <v>223</v>
      </c>
      <c r="F311" s="355" t="s">
        <v>826</v>
      </c>
      <c r="H311" s="355" t="s">
        <v>828</v>
      </c>
      <c r="I311" s="359">
        <f>_xlfn.XLOOKUP($H311,DC_growth_AGS!$A$665:$A$673,DC_growth_AGS!$O$665:$O$673,"Not found",0)</f>
        <v>0.83953286703488883</v>
      </c>
      <c r="J311" s="355">
        <v>2034</v>
      </c>
      <c r="K311" s="362">
        <f t="shared" si="35"/>
        <v>0</v>
      </c>
      <c r="L311" s="362">
        <f t="shared" si="35"/>
        <v>0</v>
      </c>
      <c r="M311" s="362">
        <f t="shared" si="35"/>
        <v>0</v>
      </c>
      <c r="N311" s="362">
        <f t="shared" si="35"/>
        <v>0</v>
      </c>
      <c r="O311" s="362">
        <f t="shared" si="35"/>
        <v>0</v>
      </c>
      <c r="P311" s="362">
        <f t="shared" si="35"/>
        <v>0</v>
      </c>
      <c r="Q311" s="362">
        <f t="shared" si="35"/>
        <v>0</v>
      </c>
      <c r="R311" s="362">
        <f t="shared" si="35"/>
        <v>0</v>
      </c>
      <c r="S311" s="362">
        <f t="shared" si="35"/>
        <v>0</v>
      </c>
      <c r="T311" s="362">
        <f t="shared" si="35"/>
        <v>0</v>
      </c>
      <c r="U311" s="362">
        <f t="shared" si="35"/>
        <v>0</v>
      </c>
      <c r="V311" s="362">
        <f t="shared" si="35"/>
        <v>0</v>
      </c>
      <c r="W311" s="362">
        <f t="shared" si="35"/>
        <v>0</v>
      </c>
      <c r="X311" s="362">
        <f t="shared" si="35"/>
        <v>0</v>
      </c>
      <c r="Y311" s="349">
        <f t="shared" si="28"/>
        <v>0</v>
      </c>
      <c r="Z311" s="349">
        <f t="shared" si="29"/>
        <v>0</v>
      </c>
      <c r="AA311" s="349"/>
      <c r="AB311" s="353">
        <v>0</v>
      </c>
      <c r="AC311" s="354" t="str">
        <f t="shared" si="30"/>
        <v>Collector</v>
      </c>
      <c r="AD311" s="349"/>
      <c r="AE311" s="349"/>
      <c r="AF311" s="355">
        <f>_xlfn.XLOOKUP(A311,'P1 Date Adjustment'!B:B,'P1 Date Adjustment'!F:F,"not found",0)</f>
        <v>2034</v>
      </c>
      <c r="AG311" s="349">
        <f t="shared" si="31"/>
        <v>0</v>
      </c>
      <c r="AI311" s="360"/>
      <c r="AJ311" s="360"/>
    </row>
    <row r="312" spans="1:36" ht="45" x14ac:dyDescent="0.25">
      <c r="A312" s="129">
        <v>58</v>
      </c>
      <c r="B312" s="358" t="s">
        <v>441</v>
      </c>
      <c r="C312" s="358" t="str">
        <f>_xlfn.XLOOKUP($A312,'Total project cost for DCs'!A:A,'Total project cost for DCs'!C:C,"Not found",0)</f>
        <v>2-lane urban- upgrade existing road layout with active modes on both sides + intersection improvements (TDM)</v>
      </c>
      <c r="D312" s="355" t="s">
        <v>155</v>
      </c>
      <c r="E312" s="355" t="s">
        <v>199</v>
      </c>
      <c r="F312" s="355" t="s">
        <v>826</v>
      </c>
      <c r="H312" s="355" t="s">
        <v>828</v>
      </c>
      <c r="I312" s="359">
        <f>_xlfn.XLOOKUP($H312,DC_growth_AGS!$A$665:$A$673,DC_growth_AGS!$O$665:$O$673,"Not found",0)</f>
        <v>0.83953286703488883</v>
      </c>
      <c r="J312" s="355">
        <v>2033</v>
      </c>
      <c r="K312" s="362">
        <f t="shared" si="35"/>
        <v>0</v>
      </c>
      <c r="L312" s="362">
        <f t="shared" si="35"/>
        <v>0</v>
      </c>
      <c r="M312" s="362">
        <f t="shared" si="35"/>
        <v>0</v>
      </c>
      <c r="N312" s="362">
        <f t="shared" si="35"/>
        <v>0</v>
      </c>
      <c r="O312" s="362">
        <f t="shared" si="35"/>
        <v>0</v>
      </c>
      <c r="P312" s="362">
        <f t="shared" si="35"/>
        <v>0</v>
      </c>
      <c r="Q312" s="362">
        <f t="shared" si="35"/>
        <v>0</v>
      </c>
      <c r="R312" s="362">
        <f t="shared" si="35"/>
        <v>0</v>
      </c>
      <c r="S312" s="362">
        <f t="shared" si="35"/>
        <v>0</v>
      </c>
      <c r="T312" s="362">
        <f t="shared" si="35"/>
        <v>0</v>
      </c>
      <c r="U312" s="362">
        <f t="shared" si="35"/>
        <v>0</v>
      </c>
      <c r="V312" s="362">
        <f t="shared" si="35"/>
        <v>0</v>
      </c>
      <c r="W312" s="362">
        <f t="shared" si="35"/>
        <v>0</v>
      </c>
      <c r="X312" s="362">
        <f t="shared" si="35"/>
        <v>0</v>
      </c>
      <c r="Y312" s="349">
        <f t="shared" si="28"/>
        <v>0</v>
      </c>
      <c r="Z312" s="349">
        <f t="shared" si="29"/>
        <v>0</v>
      </c>
      <c r="AA312" s="349"/>
      <c r="AB312" s="353">
        <v>0</v>
      </c>
      <c r="AC312" s="354" t="str">
        <f t="shared" si="30"/>
        <v>Collector</v>
      </c>
      <c r="AD312" s="349"/>
      <c r="AE312" s="349"/>
      <c r="AF312" s="355">
        <f>_xlfn.XLOOKUP(A312,'P1 Date Adjustment'!B:B,'P1 Date Adjustment'!F:F,"not found",0)</f>
        <v>2033</v>
      </c>
      <c r="AG312" s="349">
        <f t="shared" si="31"/>
        <v>0</v>
      </c>
      <c r="AI312" s="360"/>
      <c r="AJ312" s="360"/>
    </row>
    <row r="313" spans="1:36" ht="30" x14ac:dyDescent="0.25">
      <c r="A313" s="129">
        <v>59</v>
      </c>
      <c r="B313" s="358" t="s">
        <v>443</v>
      </c>
      <c r="C313" s="358" t="str">
        <f>_xlfn.XLOOKUP($A313,'Total project cost for DCs'!A:A,'Total project cost for DCs'!C:C,"Not found",0)</f>
        <v xml:space="preserve"> 2-lane intersection (new intersection + active mode crossings)</v>
      </c>
      <c r="D313" s="355" t="s">
        <v>155</v>
      </c>
      <c r="E313" s="355" t="s">
        <v>223</v>
      </c>
      <c r="F313" s="355" t="s">
        <v>826</v>
      </c>
      <c r="H313" s="355" t="s">
        <v>828</v>
      </c>
      <c r="I313" s="359">
        <f>_xlfn.XLOOKUP($H313,DC_growth_AGS!$A$665:$A$673,DC_growth_AGS!$O$665:$O$673,"Not found",0)</f>
        <v>0.83953286703488883</v>
      </c>
      <c r="J313" s="355">
        <v>2033</v>
      </c>
      <c r="K313" s="362">
        <f t="shared" si="35"/>
        <v>0</v>
      </c>
      <c r="L313" s="362">
        <f t="shared" si="35"/>
        <v>0</v>
      </c>
      <c r="M313" s="362">
        <f t="shared" si="35"/>
        <v>0</v>
      </c>
      <c r="N313" s="362">
        <f t="shared" si="35"/>
        <v>0</v>
      </c>
      <c r="O313" s="362">
        <f t="shared" si="35"/>
        <v>0</v>
      </c>
      <c r="P313" s="362">
        <f t="shared" si="35"/>
        <v>0</v>
      </c>
      <c r="Q313" s="362">
        <f t="shared" si="35"/>
        <v>0</v>
      </c>
      <c r="R313" s="362">
        <f t="shared" si="35"/>
        <v>0</v>
      </c>
      <c r="S313" s="362">
        <f t="shared" si="35"/>
        <v>0</v>
      </c>
      <c r="T313" s="362">
        <f t="shared" si="35"/>
        <v>0</v>
      </c>
      <c r="U313" s="362">
        <f t="shared" si="35"/>
        <v>0</v>
      </c>
      <c r="V313" s="362">
        <f t="shared" si="35"/>
        <v>0</v>
      </c>
      <c r="W313" s="362">
        <f t="shared" si="35"/>
        <v>0</v>
      </c>
      <c r="X313" s="362">
        <f t="shared" si="35"/>
        <v>0</v>
      </c>
      <c r="Y313" s="349">
        <f t="shared" si="28"/>
        <v>0</v>
      </c>
      <c r="Z313" s="349">
        <f t="shared" si="29"/>
        <v>0</v>
      </c>
      <c r="AA313" s="349"/>
      <c r="AB313" s="353">
        <v>0</v>
      </c>
      <c r="AC313" s="354" t="str">
        <f t="shared" si="30"/>
        <v>Collector</v>
      </c>
      <c r="AD313" s="349"/>
      <c r="AE313" s="349"/>
      <c r="AF313" s="355">
        <f>_xlfn.XLOOKUP(A313,'P1 Date Adjustment'!B:B,'P1 Date Adjustment'!F:F,"not found",0)</f>
        <v>2033</v>
      </c>
      <c r="AG313" s="349">
        <f t="shared" si="31"/>
        <v>0</v>
      </c>
      <c r="AI313" s="360"/>
      <c r="AJ313" s="360"/>
    </row>
    <row r="314" spans="1:36" ht="30" x14ac:dyDescent="0.25">
      <c r="A314" s="129" t="s">
        <v>452</v>
      </c>
      <c r="B314" s="358" t="s">
        <v>453</v>
      </c>
      <c r="C314" s="358" t="str">
        <f>_xlfn.XLOOKUP($A314,'Total project cost for DCs'!A:A,'Total project cost for DCs'!C:C,"Not found",0)</f>
        <v>2-lane urban- new road layout with active modes on both sides (TDM)</v>
      </c>
      <c r="D314" s="355" t="s">
        <v>155</v>
      </c>
      <c r="E314" s="355" t="s">
        <v>227</v>
      </c>
      <c r="F314" s="355" t="s">
        <v>826</v>
      </c>
      <c r="H314" s="355" t="s">
        <v>828</v>
      </c>
      <c r="I314" s="359">
        <f>_xlfn.XLOOKUP($H314,DC_growth_AGS!$A$665:$A$673,DC_growth_AGS!$O$665:$O$673,"Not found",0)</f>
        <v>0.83953286703488883</v>
      </c>
      <c r="J314" s="355">
        <v>2036</v>
      </c>
      <c r="K314" s="362">
        <f t="shared" si="35"/>
        <v>0</v>
      </c>
      <c r="L314" s="362">
        <f t="shared" si="35"/>
        <v>0</v>
      </c>
      <c r="M314" s="362">
        <f t="shared" si="35"/>
        <v>0</v>
      </c>
      <c r="N314" s="362">
        <f t="shared" si="35"/>
        <v>0</v>
      </c>
      <c r="O314" s="362">
        <f t="shared" si="35"/>
        <v>0</v>
      </c>
      <c r="P314" s="362">
        <f t="shared" si="35"/>
        <v>0</v>
      </c>
      <c r="Q314" s="362">
        <f t="shared" si="35"/>
        <v>0</v>
      </c>
      <c r="R314" s="362">
        <f t="shared" si="35"/>
        <v>0</v>
      </c>
      <c r="S314" s="362">
        <f t="shared" si="35"/>
        <v>0</v>
      </c>
      <c r="T314" s="362">
        <f t="shared" si="35"/>
        <v>0</v>
      </c>
      <c r="U314" s="362">
        <f t="shared" si="35"/>
        <v>0</v>
      </c>
      <c r="V314" s="362">
        <f t="shared" si="35"/>
        <v>0</v>
      </c>
      <c r="W314" s="362">
        <f t="shared" si="35"/>
        <v>0</v>
      </c>
      <c r="X314" s="362">
        <f t="shared" si="35"/>
        <v>0</v>
      </c>
      <c r="Y314" s="349">
        <f t="shared" si="28"/>
        <v>0</v>
      </c>
      <c r="Z314" s="349">
        <f t="shared" si="29"/>
        <v>0</v>
      </c>
      <c r="AA314" s="349"/>
      <c r="AB314" s="353">
        <v>0</v>
      </c>
      <c r="AC314" s="354" t="str">
        <f t="shared" si="30"/>
        <v>Arterial</v>
      </c>
      <c r="AD314" s="349"/>
      <c r="AE314" s="349"/>
      <c r="AF314" s="355">
        <f>_xlfn.XLOOKUP(A314,'P1 Date Adjustment'!B:B,'P1 Date Adjustment'!F:F,"not found",0)</f>
        <v>2036</v>
      </c>
      <c r="AG314" s="349">
        <f t="shared" si="31"/>
        <v>0</v>
      </c>
      <c r="AI314" s="360"/>
      <c r="AJ314" s="360"/>
    </row>
    <row r="315" spans="1:36" ht="30" x14ac:dyDescent="0.25">
      <c r="A315" s="129" t="s">
        <v>454</v>
      </c>
      <c r="B315" s="358" t="s">
        <v>455</v>
      </c>
      <c r="C315" s="358" t="str">
        <f>_xlfn.XLOOKUP($A315,'Total project cost for DCs'!A:A,'Total project cost for DCs'!C:C,"Not found",0)</f>
        <v>2-lane urban- new road layout with active modes on both sides (TDM)</v>
      </c>
      <c r="D315" s="355" t="s">
        <v>155</v>
      </c>
      <c r="E315" s="355" t="s">
        <v>345</v>
      </c>
      <c r="F315" s="355" t="s">
        <v>826</v>
      </c>
      <c r="H315" s="355" t="s">
        <v>828</v>
      </c>
      <c r="I315" s="359">
        <f>_xlfn.XLOOKUP($H315,DC_growth_AGS!$A$665:$A$673,DC_growth_AGS!$O$665:$O$673,"Not found",0)</f>
        <v>0.83953286703488883</v>
      </c>
      <c r="J315" s="355">
        <v>2036</v>
      </c>
      <c r="K315" s="362">
        <f t="shared" si="35"/>
        <v>0</v>
      </c>
      <c r="L315" s="362">
        <f t="shared" si="35"/>
        <v>0</v>
      </c>
      <c r="M315" s="362">
        <f t="shared" si="35"/>
        <v>0</v>
      </c>
      <c r="N315" s="362">
        <f t="shared" si="35"/>
        <v>0</v>
      </c>
      <c r="O315" s="362">
        <f t="shared" si="35"/>
        <v>0</v>
      </c>
      <c r="P315" s="362">
        <f t="shared" si="35"/>
        <v>0</v>
      </c>
      <c r="Q315" s="362">
        <f t="shared" si="35"/>
        <v>0</v>
      </c>
      <c r="R315" s="362">
        <f t="shared" si="35"/>
        <v>0</v>
      </c>
      <c r="S315" s="362">
        <f t="shared" si="35"/>
        <v>0</v>
      </c>
      <c r="T315" s="362">
        <f t="shared" si="35"/>
        <v>0</v>
      </c>
      <c r="U315" s="362">
        <f t="shared" si="35"/>
        <v>0</v>
      </c>
      <c r="V315" s="362">
        <f t="shared" si="35"/>
        <v>0</v>
      </c>
      <c r="W315" s="362">
        <f t="shared" si="35"/>
        <v>0</v>
      </c>
      <c r="X315" s="362">
        <f t="shared" si="35"/>
        <v>0</v>
      </c>
      <c r="Y315" s="349">
        <f t="shared" si="28"/>
        <v>0</v>
      </c>
      <c r="Z315" s="349">
        <f t="shared" si="29"/>
        <v>0</v>
      </c>
      <c r="AA315" s="349"/>
      <c r="AB315" s="353">
        <v>0</v>
      </c>
      <c r="AC315" s="354" t="str">
        <f t="shared" si="30"/>
        <v>Arterial</v>
      </c>
      <c r="AD315" s="349"/>
      <c r="AE315" s="349"/>
      <c r="AF315" s="355">
        <f>_xlfn.XLOOKUP(A315,'P1 Date Adjustment'!B:B,'P1 Date Adjustment'!F:F,"not found",0)</f>
        <v>2036</v>
      </c>
      <c r="AG315" s="349">
        <f t="shared" si="31"/>
        <v>0</v>
      </c>
      <c r="AI315" s="360"/>
      <c r="AJ315" s="360"/>
    </row>
    <row r="316" spans="1:36" ht="30" x14ac:dyDescent="0.25">
      <c r="A316" s="129" t="s">
        <v>456</v>
      </c>
      <c r="B316" s="358" t="s">
        <v>453</v>
      </c>
      <c r="C316" s="358" t="str">
        <f>_xlfn.XLOOKUP($A316,'Total project cost for DCs'!A:A,'Total project cost for DCs'!C:C,"Not found",0)</f>
        <v>4-lane urban- upgrade 2-lane urban to 4-lane with active modes on both sides, (TDM)</v>
      </c>
      <c r="D316" s="355" t="s">
        <v>155</v>
      </c>
      <c r="E316" s="355" t="s">
        <v>231</v>
      </c>
      <c r="F316" s="355" t="s">
        <v>826</v>
      </c>
      <c r="H316" s="355" t="s">
        <v>828</v>
      </c>
      <c r="I316" s="359">
        <f>_xlfn.XLOOKUP($H316,DC_growth_AGS!$A$665:$A$673,DC_growth_AGS!$O$665:$O$673,"Not found",0)</f>
        <v>0.83953286703488883</v>
      </c>
      <c r="J316" s="355">
        <v>2047</v>
      </c>
      <c r="K316" s="362">
        <f t="shared" si="35"/>
        <v>0</v>
      </c>
      <c r="L316" s="362">
        <f t="shared" si="35"/>
        <v>0</v>
      </c>
      <c r="M316" s="362">
        <f t="shared" si="35"/>
        <v>0</v>
      </c>
      <c r="N316" s="362">
        <f t="shared" si="35"/>
        <v>0</v>
      </c>
      <c r="O316" s="362">
        <f t="shared" si="35"/>
        <v>0</v>
      </c>
      <c r="P316" s="362">
        <f t="shared" si="35"/>
        <v>0</v>
      </c>
      <c r="Q316" s="362">
        <f t="shared" si="35"/>
        <v>0</v>
      </c>
      <c r="R316" s="362">
        <f t="shared" si="35"/>
        <v>0</v>
      </c>
      <c r="S316" s="362">
        <f t="shared" si="35"/>
        <v>0</v>
      </c>
      <c r="T316" s="362">
        <f t="shared" si="35"/>
        <v>0</v>
      </c>
      <c r="U316" s="362">
        <f t="shared" si="35"/>
        <v>0</v>
      </c>
      <c r="V316" s="362">
        <f t="shared" si="35"/>
        <v>0</v>
      </c>
      <c r="W316" s="362">
        <f t="shared" si="35"/>
        <v>0</v>
      </c>
      <c r="X316" s="362">
        <f t="shared" si="35"/>
        <v>0</v>
      </c>
      <c r="Y316" s="349">
        <f t="shared" si="28"/>
        <v>0</v>
      </c>
      <c r="Z316" s="349">
        <f t="shared" si="29"/>
        <v>0</v>
      </c>
      <c r="AA316" s="349"/>
      <c r="AB316" s="353">
        <v>0</v>
      </c>
      <c r="AC316" s="354" t="str">
        <f t="shared" si="30"/>
        <v>Arterial</v>
      </c>
      <c r="AD316" s="349"/>
      <c r="AE316" s="349"/>
      <c r="AF316" s="355">
        <f>_xlfn.XLOOKUP(A316,'P1 Date Adjustment'!B:B,'P1 Date Adjustment'!F:F,"not found",0)</f>
        <v>2047</v>
      </c>
      <c r="AG316" s="349">
        <f t="shared" si="31"/>
        <v>0</v>
      </c>
      <c r="AI316" s="360"/>
      <c r="AJ316" s="360"/>
    </row>
    <row r="317" spans="1:36" ht="30" x14ac:dyDescent="0.25">
      <c r="A317" s="129" t="s">
        <v>457</v>
      </c>
      <c r="B317" s="358" t="s">
        <v>458</v>
      </c>
      <c r="C317" s="358" t="str">
        <f>_xlfn.XLOOKUP($A317,'Total project cost for DCs'!A:A,'Total project cost for DCs'!C:C,"Not found",0)</f>
        <v>4-lane urban- upgrade 2-lane urban to 4-lane with active modes on both sides, (TDM)</v>
      </c>
      <c r="D317" s="355" t="s">
        <v>155</v>
      </c>
      <c r="E317" s="355" t="s">
        <v>345</v>
      </c>
      <c r="F317" s="355" t="s">
        <v>826</v>
      </c>
      <c r="H317" s="355" t="s">
        <v>828</v>
      </c>
      <c r="I317" s="359">
        <f>_xlfn.XLOOKUP($H317,DC_growth_AGS!$A$665:$A$673,DC_growth_AGS!$O$665:$O$673,"Not found",0)</f>
        <v>0.83953286703488883</v>
      </c>
      <c r="J317" s="355">
        <v>2047</v>
      </c>
      <c r="K317" s="362">
        <f t="shared" si="35"/>
        <v>0</v>
      </c>
      <c r="L317" s="362">
        <f t="shared" si="35"/>
        <v>0</v>
      </c>
      <c r="M317" s="362">
        <f t="shared" si="35"/>
        <v>0</v>
      </c>
      <c r="N317" s="362">
        <f t="shared" si="35"/>
        <v>0</v>
      </c>
      <c r="O317" s="362">
        <f t="shared" si="35"/>
        <v>0</v>
      </c>
      <c r="P317" s="362">
        <f t="shared" si="35"/>
        <v>0</v>
      </c>
      <c r="Q317" s="362">
        <f t="shared" si="35"/>
        <v>0</v>
      </c>
      <c r="R317" s="362">
        <f t="shared" si="35"/>
        <v>0</v>
      </c>
      <c r="S317" s="362">
        <f t="shared" si="35"/>
        <v>0</v>
      </c>
      <c r="T317" s="362">
        <f t="shared" si="35"/>
        <v>0</v>
      </c>
      <c r="U317" s="362">
        <f t="shared" si="35"/>
        <v>0</v>
      </c>
      <c r="V317" s="362">
        <f t="shared" si="35"/>
        <v>0</v>
      </c>
      <c r="W317" s="362">
        <f t="shared" si="35"/>
        <v>0</v>
      </c>
      <c r="X317" s="362">
        <f t="shared" si="35"/>
        <v>0</v>
      </c>
      <c r="Y317" s="349">
        <f t="shared" si="28"/>
        <v>0</v>
      </c>
      <c r="Z317" s="349">
        <f t="shared" si="29"/>
        <v>0</v>
      </c>
      <c r="AA317" s="349"/>
      <c r="AB317" s="353">
        <v>0</v>
      </c>
      <c r="AC317" s="354" t="str">
        <f t="shared" si="30"/>
        <v>Arterial</v>
      </c>
      <c r="AD317" s="349"/>
      <c r="AE317" s="349"/>
      <c r="AF317" s="355">
        <f>_xlfn.XLOOKUP(A317,'P1 Date Adjustment'!B:B,'P1 Date Adjustment'!F:F,"not found",0)</f>
        <v>2047</v>
      </c>
      <c r="AG317" s="349">
        <f t="shared" si="31"/>
        <v>0</v>
      </c>
      <c r="AI317" s="360"/>
      <c r="AJ317" s="360"/>
    </row>
    <row r="318" spans="1:36" x14ac:dyDescent="0.25">
      <c r="A318" s="129">
        <v>67</v>
      </c>
      <c r="B318" s="358" t="s">
        <v>460</v>
      </c>
      <c r="C318" s="358">
        <f>_xlfn.XLOOKUP($A318,'Total project cost for DCs'!A:A,'Total project cost for DCs'!C:C,"Not found",0)</f>
        <v>0</v>
      </c>
      <c r="D318" s="355" t="s">
        <v>155</v>
      </c>
      <c r="E318" s="355" t="s">
        <v>345</v>
      </c>
      <c r="F318" s="355" t="s">
        <v>826</v>
      </c>
      <c r="H318" s="355" t="s">
        <v>828</v>
      </c>
      <c r="I318" s="359">
        <f>_xlfn.XLOOKUP($H318,DC_growth_AGS!$A$665:$A$673,DC_growth_AGS!$O$665:$O$673,"Not found",0)</f>
        <v>0.83953286703488883</v>
      </c>
      <c r="J318" s="355">
        <v>2033</v>
      </c>
      <c r="K318" s="362">
        <f t="shared" ref="K318:X321" si="36">IF($AC318="Arterial",-K265*$AD$2,0)</f>
        <v>0</v>
      </c>
      <c r="L318" s="362">
        <f t="shared" si="36"/>
        <v>0</v>
      </c>
      <c r="M318" s="362">
        <f t="shared" si="36"/>
        <v>0</v>
      </c>
      <c r="N318" s="362">
        <f t="shared" si="36"/>
        <v>0</v>
      </c>
      <c r="O318" s="362">
        <f t="shared" si="36"/>
        <v>0</v>
      </c>
      <c r="P318" s="362">
        <f t="shared" si="36"/>
        <v>0</v>
      </c>
      <c r="Q318" s="362">
        <f t="shared" si="36"/>
        <v>0</v>
      </c>
      <c r="R318" s="362">
        <f t="shared" si="36"/>
        <v>0</v>
      </c>
      <c r="S318" s="362">
        <f t="shared" si="36"/>
        <v>0</v>
      </c>
      <c r="T318" s="362">
        <f t="shared" si="36"/>
        <v>0</v>
      </c>
      <c r="U318" s="362">
        <f t="shared" si="36"/>
        <v>0</v>
      </c>
      <c r="V318" s="362">
        <f t="shared" si="36"/>
        <v>0</v>
      </c>
      <c r="W318" s="362">
        <f t="shared" si="36"/>
        <v>0</v>
      </c>
      <c r="X318" s="362">
        <f t="shared" si="36"/>
        <v>0</v>
      </c>
      <c r="Y318" s="349">
        <f t="shared" si="28"/>
        <v>0</v>
      </c>
      <c r="Z318" s="349">
        <f t="shared" si="29"/>
        <v>0</v>
      </c>
      <c r="AA318" s="349"/>
      <c r="AB318" s="353">
        <v>0</v>
      </c>
      <c r="AC318" s="354" t="str">
        <f t="shared" si="30"/>
        <v>Arterial</v>
      </c>
      <c r="AD318" s="349"/>
      <c r="AE318" s="349"/>
      <c r="AF318" s="355">
        <f>_xlfn.XLOOKUP(A318,'P1 Date Adjustment'!B:B,'P1 Date Adjustment'!F:F,"not found",0)</f>
        <v>2033</v>
      </c>
      <c r="AG318" s="349">
        <f t="shared" si="31"/>
        <v>0</v>
      </c>
      <c r="AI318" s="360"/>
      <c r="AJ318" s="360"/>
    </row>
    <row r="319" spans="1:36" x14ac:dyDescent="0.25">
      <c r="A319" s="129">
        <v>68</v>
      </c>
      <c r="B319" s="358" t="s">
        <v>461</v>
      </c>
      <c r="C319" s="358">
        <f>_xlfn.XLOOKUP($A319,'Total project cost for DCs'!A:A,'Total project cost for DCs'!C:C,"Not found",0)</f>
        <v>0</v>
      </c>
      <c r="D319" s="355" t="s">
        <v>155</v>
      </c>
      <c r="E319" s="355" t="s">
        <v>345</v>
      </c>
      <c r="F319" s="355" t="s">
        <v>826</v>
      </c>
      <c r="H319" s="355" t="s">
        <v>828</v>
      </c>
      <c r="I319" s="359">
        <f>_xlfn.XLOOKUP($H319,DC_growth_AGS!$A$665:$A$673,DC_growth_AGS!$O$665:$O$673,"Not found",0)</f>
        <v>0.83953286703488883</v>
      </c>
      <c r="J319" s="355">
        <v>2037</v>
      </c>
      <c r="K319" s="362">
        <f t="shared" si="36"/>
        <v>0</v>
      </c>
      <c r="L319" s="362">
        <f t="shared" si="36"/>
        <v>0</v>
      </c>
      <c r="M319" s="362">
        <f t="shared" si="36"/>
        <v>0</v>
      </c>
      <c r="N319" s="362">
        <f t="shared" si="36"/>
        <v>0</v>
      </c>
      <c r="O319" s="362">
        <f t="shared" si="36"/>
        <v>0</v>
      </c>
      <c r="P319" s="362">
        <f t="shared" si="36"/>
        <v>0</v>
      </c>
      <c r="Q319" s="362">
        <f t="shared" si="36"/>
        <v>0</v>
      </c>
      <c r="R319" s="362">
        <f t="shared" si="36"/>
        <v>0</v>
      </c>
      <c r="S319" s="362">
        <f t="shared" si="36"/>
        <v>0</v>
      </c>
      <c r="T319" s="362">
        <f t="shared" si="36"/>
        <v>0</v>
      </c>
      <c r="U319" s="362">
        <f t="shared" si="36"/>
        <v>0</v>
      </c>
      <c r="V319" s="362">
        <f t="shared" si="36"/>
        <v>0</v>
      </c>
      <c r="W319" s="362">
        <f t="shared" si="36"/>
        <v>0</v>
      </c>
      <c r="X319" s="362">
        <f t="shared" si="36"/>
        <v>0</v>
      </c>
      <c r="Y319" s="349">
        <f t="shared" si="28"/>
        <v>0</v>
      </c>
      <c r="Z319" s="349">
        <f t="shared" si="29"/>
        <v>0</v>
      </c>
      <c r="AA319" s="349"/>
      <c r="AB319" s="353">
        <v>0</v>
      </c>
      <c r="AC319" s="354" t="str">
        <f t="shared" si="30"/>
        <v>Arterial</v>
      </c>
      <c r="AD319" s="349"/>
      <c r="AE319" s="349"/>
      <c r="AF319" s="355">
        <f>_xlfn.XLOOKUP(A319,'P1 Date Adjustment'!B:B,'P1 Date Adjustment'!F:F,"not found",0)</f>
        <v>2037</v>
      </c>
      <c r="AG319" s="349">
        <f t="shared" si="31"/>
        <v>0</v>
      </c>
      <c r="AI319" s="360"/>
      <c r="AJ319" s="360"/>
    </row>
    <row r="320" spans="1:36" ht="30" x14ac:dyDescent="0.25">
      <c r="A320" s="129">
        <v>69</v>
      </c>
      <c r="B320" s="358" t="s">
        <v>462</v>
      </c>
      <c r="C320" s="358" t="str">
        <f>_xlfn.XLOOKUP($A320,'Total project cost for DCs'!A:A,'Total project cost for DCs'!C:C,"Not found",0)</f>
        <v>New cycle bridge 5m wide, 90m long, approach lengths 200m total for both sides. No property required</v>
      </c>
      <c r="D320" s="355" t="s">
        <v>155</v>
      </c>
      <c r="E320" s="355" t="s">
        <v>223</v>
      </c>
      <c r="F320" s="355" t="s">
        <v>826</v>
      </c>
      <c r="H320" s="355" t="s">
        <v>828</v>
      </c>
      <c r="I320" s="359">
        <f>_xlfn.XLOOKUP($H320,DC_growth_AGS!$A$665:$A$673,DC_growth_AGS!$O$665:$O$673,"Not found",0)</f>
        <v>0.83953286703488883</v>
      </c>
      <c r="J320" s="355">
        <v>2035</v>
      </c>
      <c r="K320" s="362">
        <f t="shared" si="36"/>
        <v>0</v>
      </c>
      <c r="L320" s="362">
        <f t="shared" si="36"/>
        <v>0</v>
      </c>
      <c r="M320" s="362">
        <f t="shared" si="36"/>
        <v>0</v>
      </c>
      <c r="N320" s="362">
        <f t="shared" si="36"/>
        <v>0</v>
      </c>
      <c r="O320" s="362">
        <f t="shared" si="36"/>
        <v>0</v>
      </c>
      <c r="P320" s="362">
        <f t="shared" si="36"/>
        <v>0</v>
      </c>
      <c r="Q320" s="362">
        <f t="shared" si="36"/>
        <v>0</v>
      </c>
      <c r="R320" s="362">
        <f t="shared" si="36"/>
        <v>0</v>
      </c>
      <c r="S320" s="362">
        <f t="shared" si="36"/>
        <v>0</v>
      </c>
      <c r="T320" s="362">
        <f t="shared" si="36"/>
        <v>0</v>
      </c>
      <c r="U320" s="362">
        <f t="shared" si="36"/>
        <v>0</v>
      </c>
      <c r="V320" s="362">
        <f t="shared" si="36"/>
        <v>0</v>
      </c>
      <c r="W320" s="362">
        <f t="shared" si="36"/>
        <v>0</v>
      </c>
      <c r="X320" s="362">
        <f t="shared" si="36"/>
        <v>0</v>
      </c>
      <c r="Y320" s="349">
        <f t="shared" si="28"/>
        <v>0</v>
      </c>
      <c r="Z320" s="349">
        <f t="shared" si="29"/>
        <v>0</v>
      </c>
      <c r="AA320" s="349"/>
      <c r="AB320" s="353">
        <v>0</v>
      </c>
      <c r="AC320" s="354" t="str">
        <f t="shared" si="30"/>
        <v>Collector</v>
      </c>
      <c r="AD320" s="349"/>
      <c r="AE320" s="349"/>
      <c r="AF320" s="355">
        <f>_xlfn.XLOOKUP(A320,'P1 Date Adjustment'!B:B,'P1 Date Adjustment'!F:F,"not found",0)</f>
        <v>2035</v>
      </c>
      <c r="AG320" s="349">
        <f t="shared" si="31"/>
        <v>0</v>
      </c>
      <c r="AI320" s="360"/>
      <c r="AJ320" s="360"/>
    </row>
    <row r="321" spans="1:36" ht="30" x14ac:dyDescent="0.25">
      <c r="A321" s="129">
        <v>70</v>
      </c>
      <c r="B321" s="358" t="s">
        <v>464</v>
      </c>
      <c r="C321" s="358" t="str">
        <f>_xlfn.XLOOKUP($A321,'Total project cost for DCs'!A:A,'Total project cost for DCs'!C:C,"Not found",0)</f>
        <v>New cycle bridge 5m wide, 80m long, approach lengths 270m total for both sides. No property required</v>
      </c>
      <c r="D321" s="355" t="s">
        <v>155</v>
      </c>
      <c r="E321" s="355" t="s">
        <v>345</v>
      </c>
      <c r="F321" s="355" t="s">
        <v>826</v>
      </c>
      <c r="H321" s="355" t="s">
        <v>828</v>
      </c>
      <c r="I321" s="359">
        <f>_xlfn.XLOOKUP($H321,DC_growth_AGS!$A$665:$A$673,DC_growth_AGS!$O$665:$O$673,"Not found",0)</f>
        <v>0.83953286703488883</v>
      </c>
      <c r="J321" s="355">
        <v>2031</v>
      </c>
      <c r="K321" s="362">
        <f t="shared" si="36"/>
        <v>0</v>
      </c>
      <c r="L321" s="362">
        <f t="shared" si="36"/>
        <v>0</v>
      </c>
      <c r="M321" s="362">
        <f t="shared" si="36"/>
        <v>0</v>
      </c>
      <c r="N321" s="362">
        <f t="shared" si="36"/>
        <v>0</v>
      </c>
      <c r="O321" s="362">
        <f t="shared" si="36"/>
        <v>0</v>
      </c>
      <c r="P321" s="362">
        <f t="shared" si="36"/>
        <v>0</v>
      </c>
      <c r="Q321" s="362">
        <f t="shared" si="36"/>
        <v>0</v>
      </c>
      <c r="R321" s="362">
        <f t="shared" si="36"/>
        <v>0</v>
      </c>
      <c r="S321" s="362">
        <f t="shared" si="36"/>
        <v>0</v>
      </c>
      <c r="T321" s="362">
        <f t="shared" si="36"/>
        <v>-176024.49884576921</v>
      </c>
      <c r="U321" s="362">
        <f t="shared" si="36"/>
        <v>-1798830.0182075582</v>
      </c>
      <c r="V321" s="362">
        <f t="shared" si="36"/>
        <v>0</v>
      </c>
      <c r="W321" s="362">
        <f t="shared" si="36"/>
        <v>0</v>
      </c>
      <c r="X321" s="362">
        <f t="shared" si="36"/>
        <v>0</v>
      </c>
      <c r="Y321" s="349">
        <f t="shared" si="28"/>
        <v>-1974854.5170533275</v>
      </c>
      <c r="Z321" s="349">
        <f t="shared" si="29"/>
        <v>-1974854.5170533275</v>
      </c>
      <c r="AA321" s="349"/>
      <c r="AB321" s="353">
        <v>0</v>
      </c>
      <c r="AC321" s="354" t="str">
        <f t="shared" si="30"/>
        <v>Arterial</v>
      </c>
      <c r="AD321" s="349"/>
      <c r="AE321" s="349"/>
      <c r="AF321" s="355">
        <f>_xlfn.XLOOKUP(A321,'P1 Date Adjustment'!B:B,'P1 Date Adjustment'!F:F,"not found",0)</f>
        <v>2031</v>
      </c>
      <c r="AG321" s="349">
        <f t="shared" si="31"/>
        <v>-1657955.2746785807</v>
      </c>
      <c r="AI321" s="360"/>
      <c r="AJ321" s="360"/>
    </row>
    <row r="322" spans="1:36" ht="30" x14ac:dyDescent="0.25">
      <c r="A322" s="129" t="s">
        <v>154</v>
      </c>
      <c r="B322" s="358" t="s">
        <v>141</v>
      </c>
      <c r="C322" s="358" t="str">
        <f>_xlfn.XLOOKUP($A322,'Total project cost for DCs'!A:A,'Total project cost for DCs'!C:C,"Not found",0)</f>
        <v>4-lane urban- existing road layout with active modes on both sides + intersection improvements (TDM)</v>
      </c>
      <c r="D322" s="355" t="s">
        <v>155</v>
      </c>
      <c r="E322" s="355" t="s">
        <v>157</v>
      </c>
      <c r="H322" s="355" t="s">
        <v>829</v>
      </c>
      <c r="I322" s="359">
        <f>_xlfn.XLOOKUP($H322,DC_growth_AGS!$A$665:$A$673,DC_growth_AGS!$O$665:$O$673,"Not found",0)</f>
        <v>0.61252788174604733</v>
      </c>
      <c r="J322" s="355">
        <v>2031</v>
      </c>
      <c r="K322" s="360">
        <f>_xlfn.XLOOKUP($A322,'Total project cost for DCs'!$A$4:$A$111,'Total project cost for DCs'!G$4:G$111,0,0)*_xlfn.XLOOKUP($A322,Drury_beneficiary_allocation!$A$5:$A$104,Drury_beneficiary_allocation!$E$5:$E$104,0,0)</f>
        <v>0</v>
      </c>
      <c r="L322" s="360">
        <f>_xlfn.XLOOKUP($A322,'Total project cost for DCs'!$A$4:$A$111,'Total project cost for DCs'!H$4:H$111,0,0)*_xlfn.XLOOKUP($A322,Drury_beneficiary_allocation!$A$5:$A$104,Drury_beneficiary_allocation!$E$5:$E$104,0,0)</f>
        <v>0</v>
      </c>
      <c r="M322" s="360">
        <f>_xlfn.XLOOKUP($A322,'Total project cost for DCs'!$A$4:$A$111,'Total project cost for DCs'!I$4:I$111,0,0)*_xlfn.XLOOKUP($A322,Drury_beneficiary_allocation!$A$5:$A$104,Drury_beneficiary_allocation!$E$5:$E$104,0,0)</f>
        <v>0</v>
      </c>
      <c r="N322" s="360">
        <f>_xlfn.XLOOKUP($A322,'Total project cost for DCs'!$A$4:$A$111,'Total project cost for DCs'!J$4:J$111,0,0)*_xlfn.XLOOKUP($A322,Drury_beneficiary_allocation!$A$5:$A$104,Drury_beneficiary_allocation!$E$5:$E$104,0,0)</f>
        <v>0</v>
      </c>
      <c r="O322" s="360">
        <f>_xlfn.XLOOKUP($A322,'Total project cost for DCs'!$A$4:$A$111,'Total project cost for DCs'!K$4:K$111,0,0)*_xlfn.XLOOKUP($A322,Drury_beneficiary_allocation!$A$5:$A$104,Drury_beneficiary_allocation!$E$5:$E$104,0,0)</f>
        <v>0</v>
      </c>
      <c r="P322" s="360">
        <f>_xlfn.XLOOKUP($A322,'Total project cost for DCs'!$A$4:$A$111,'Total project cost for DCs'!L$4:L$111,0,0)*_xlfn.XLOOKUP($A322,Drury_beneficiary_allocation!$A$5:$A$104,Drury_beneficiary_allocation!$E$5:$E$104,0,0)</f>
        <v>0</v>
      </c>
      <c r="Q322" s="360">
        <f>_xlfn.XLOOKUP($A322,'Total project cost for DCs'!$A$4:$A$111,'Total project cost for DCs'!M$4:M$111,0,0)*_xlfn.XLOOKUP($A322,Drury_beneficiary_allocation!$A$5:$A$104,Drury_beneficiary_allocation!$E$5:$E$104,0,0)</f>
        <v>0</v>
      </c>
      <c r="R322" s="360">
        <f>_xlfn.XLOOKUP($A322,'Total project cost for DCs'!$A$4:$A$111,'Total project cost for DCs'!N$4:N$111,0,0)*_xlfn.XLOOKUP($A322,Drury_beneficiary_allocation!$A$5:$A$104,Drury_beneficiary_allocation!$E$5:$E$104,0,0)</f>
        <v>0</v>
      </c>
      <c r="S322" s="360">
        <f>_xlfn.XLOOKUP($A322,'Total project cost for DCs'!$A$4:$A$111,'Total project cost for DCs'!O$4:O$111,0,0)*_xlfn.XLOOKUP($A322,Drury_beneficiary_allocation!$A$5:$A$104,Drury_beneficiary_allocation!$E$5:$E$104,0,0)</f>
        <v>0</v>
      </c>
      <c r="T322" s="360">
        <f>_xlfn.XLOOKUP($A322,'Total project cost for DCs'!$A$4:$A$111,'Total project cost for DCs'!P$4:P$111,0,0)*_xlfn.XLOOKUP($A322,Drury_beneficiary_allocation!$A$5:$A$104,Drury_beneficiary_allocation!$E$5:$E$104,0,0)</f>
        <v>483172.19230960694</v>
      </c>
      <c r="U322" s="360">
        <f>_xlfn.XLOOKUP($A322,'Total project cost for DCs'!$A$4:$A$111,'Total project cost for DCs'!Q$4:Q$111,0,0)*_xlfn.XLOOKUP($A322,Drury_beneficiary_allocation!$A$5:$A$104,Drury_beneficiary_allocation!$E$5:$E$104,0,0)</f>
        <v>4936218.8908692105</v>
      </c>
      <c r="V322" s="360">
        <f>_xlfn.XLOOKUP($A322,'Total project cost for DCs'!$A$4:$A$111,'Total project cost for DCs'!R$4:R$111,0,0)*_xlfn.XLOOKUP($A322,Drury_beneficiary_allocation!$A$5:$A$104,Drury_beneficiary_allocation!$E$5:$E$104,0,0)</f>
        <v>0</v>
      </c>
      <c r="W322" s="360">
        <f>_xlfn.XLOOKUP($A322,'Total project cost for DCs'!$A$4:$A$111,'Total project cost for DCs'!S$4:S$111,0,0)*_xlfn.XLOOKUP($A322,Drury_beneficiary_allocation!$A$5:$A$104,Drury_beneficiary_allocation!$E$5:$E$104,0,0)</f>
        <v>0</v>
      </c>
      <c r="X322" s="360">
        <f>_xlfn.XLOOKUP($A322,'Total project cost for DCs'!$A$4:$A$111,'Total project cost for DCs'!T$4:T$111,0,0)*_xlfn.XLOOKUP($A322,Drury_beneficiary_allocation!$A$5:$A$104,Drury_beneficiary_allocation!$E$5:$E$104,0,0)</f>
        <v>0</v>
      </c>
      <c r="Y322" s="349">
        <f t="shared" si="28"/>
        <v>5419391.0831788173</v>
      </c>
      <c r="Z322" s="349">
        <f t="shared" si="29"/>
        <v>5419391.0831788173</v>
      </c>
      <c r="AA322" s="349"/>
      <c r="AB322" s="353">
        <v>0</v>
      </c>
      <c r="AC322" s="354" t="str">
        <f t="shared" si="30"/>
        <v>Arterial</v>
      </c>
      <c r="AD322" s="349"/>
      <c r="AE322" s="349"/>
      <c r="AF322" s="355">
        <f>_xlfn.XLOOKUP(A322,'P1 Date Adjustment'!B:B,'P1 Date Adjustment'!F:F,"not found",0)</f>
        <v>2031</v>
      </c>
      <c r="AG322" s="349">
        <f t="shared" si="31"/>
        <v>3319528.1405329378</v>
      </c>
      <c r="AI322" s="360"/>
      <c r="AJ322" s="360"/>
    </row>
    <row r="323" spans="1:36" ht="30" x14ac:dyDescent="0.25">
      <c r="A323" s="129" t="s">
        <v>163</v>
      </c>
      <c r="B323" s="358" t="s">
        <v>164</v>
      </c>
      <c r="C323" s="358" t="str">
        <f>_xlfn.XLOOKUP($A323,'Total project cost for DCs'!A:A,'Total project cost for DCs'!C:C,"Not found",0)</f>
        <v>2-lane urban- existing road layout with active modes on both sides + intersection improvements (TDM)</v>
      </c>
      <c r="D323" s="355" t="s">
        <v>155</v>
      </c>
      <c r="E323" s="355" t="s">
        <v>145</v>
      </c>
      <c r="H323" s="355" t="s">
        <v>829</v>
      </c>
      <c r="I323" s="359">
        <f>_xlfn.XLOOKUP($H323,DC_growth_AGS!$A$665:$A$673,DC_growth_AGS!$O$665:$O$673,"Not found",0)</f>
        <v>0.61252788174604733</v>
      </c>
      <c r="J323" s="355">
        <v>2030</v>
      </c>
      <c r="K323" s="360">
        <f>_xlfn.XLOOKUP($A323,'Total project cost for DCs'!$A$4:$A$111,'Total project cost for DCs'!G$4:G$111,0,0)*_xlfn.XLOOKUP($A323,Drury_beneficiary_allocation!$A$5:$A$104,Drury_beneficiary_allocation!$E$5:$E$104,0,0)</f>
        <v>0</v>
      </c>
      <c r="L323" s="360">
        <f>_xlfn.XLOOKUP($A323,'Total project cost for DCs'!$A$4:$A$111,'Total project cost for DCs'!H$4:H$111,0,0)*_xlfn.XLOOKUP($A323,Drury_beneficiary_allocation!$A$5:$A$104,Drury_beneficiary_allocation!$E$5:$E$104,0,0)</f>
        <v>0</v>
      </c>
      <c r="M323" s="360">
        <f>_xlfn.XLOOKUP($A323,'Total project cost for DCs'!$A$4:$A$111,'Total project cost for DCs'!I$4:I$111,0,0)*_xlfn.XLOOKUP($A323,Drury_beneficiary_allocation!$A$5:$A$104,Drury_beneficiary_allocation!$E$5:$E$104,0,0)</f>
        <v>0</v>
      </c>
      <c r="N323" s="360">
        <f>_xlfn.XLOOKUP($A323,'Total project cost for DCs'!$A$4:$A$111,'Total project cost for DCs'!J$4:J$111,0,0)*_xlfn.XLOOKUP($A323,Drury_beneficiary_allocation!$A$5:$A$104,Drury_beneficiary_allocation!$E$5:$E$104,0,0)</f>
        <v>0</v>
      </c>
      <c r="O323" s="360">
        <f>_xlfn.XLOOKUP($A323,'Total project cost for DCs'!$A$4:$A$111,'Total project cost for DCs'!K$4:K$111,0,0)*_xlfn.XLOOKUP($A323,Drury_beneficiary_allocation!$A$5:$A$104,Drury_beneficiary_allocation!$E$5:$E$104,0,0)</f>
        <v>0</v>
      </c>
      <c r="P323" s="360">
        <f>_xlfn.XLOOKUP($A323,'Total project cost for DCs'!$A$4:$A$111,'Total project cost for DCs'!L$4:L$111,0,0)*_xlfn.XLOOKUP($A323,Drury_beneficiary_allocation!$A$5:$A$104,Drury_beneficiary_allocation!$E$5:$E$104,0,0)</f>
        <v>0</v>
      </c>
      <c r="Q323" s="360">
        <f>_xlfn.XLOOKUP($A323,'Total project cost for DCs'!$A$4:$A$111,'Total project cost for DCs'!M$4:M$111,0,0)*_xlfn.XLOOKUP($A323,Drury_beneficiary_allocation!$A$5:$A$104,Drury_beneficiary_allocation!$E$5:$E$104,0,0)</f>
        <v>0</v>
      </c>
      <c r="R323" s="360">
        <f>_xlfn.XLOOKUP($A323,'Total project cost for DCs'!$A$4:$A$111,'Total project cost for DCs'!N$4:N$111,0,0)*_xlfn.XLOOKUP($A323,Drury_beneficiary_allocation!$A$5:$A$104,Drury_beneficiary_allocation!$E$5:$E$104,0,0)</f>
        <v>0</v>
      </c>
      <c r="S323" s="360">
        <f>_xlfn.XLOOKUP($A323,'Total project cost for DCs'!$A$4:$A$111,'Total project cost for DCs'!O$4:O$111,0,0)*_xlfn.XLOOKUP($A323,Drury_beneficiary_allocation!$A$5:$A$104,Drury_beneficiary_allocation!$E$5:$E$104,0,0)</f>
        <v>133785.31038168442</v>
      </c>
      <c r="T323" s="360">
        <f>_xlfn.XLOOKUP($A323,'Total project cost for DCs'!$A$4:$A$111,'Total project cost for DCs'!P$4:P$111,0,0)*_xlfn.XLOOKUP($A323,Drury_beneficiary_allocation!$A$5:$A$104,Drury_beneficiary_allocation!$E$5:$E$104,0,0)</f>
        <v>1366787.2177621194</v>
      </c>
      <c r="U323" s="360">
        <f>_xlfn.XLOOKUP($A323,'Total project cost for DCs'!$A$4:$A$111,'Total project cost for DCs'!Q$4:Q$111,0,0)*_xlfn.XLOOKUP($A323,Drury_beneficiary_allocation!$A$5:$A$104,Drury_beneficiary_allocation!$E$5:$E$104,0,0)</f>
        <v>0</v>
      </c>
      <c r="V323" s="360">
        <f>_xlfn.XLOOKUP($A323,'Total project cost for DCs'!$A$4:$A$111,'Total project cost for DCs'!R$4:R$111,0,0)*_xlfn.XLOOKUP($A323,Drury_beneficiary_allocation!$A$5:$A$104,Drury_beneficiary_allocation!$E$5:$E$104,0,0)</f>
        <v>0</v>
      </c>
      <c r="W323" s="360">
        <f>_xlfn.XLOOKUP($A323,'Total project cost for DCs'!$A$4:$A$111,'Total project cost for DCs'!S$4:S$111,0,0)*_xlfn.XLOOKUP($A323,Drury_beneficiary_allocation!$A$5:$A$104,Drury_beneficiary_allocation!$E$5:$E$104,0,0)</f>
        <v>0</v>
      </c>
      <c r="X323" s="360">
        <f>_xlfn.XLOOKUP($A323,'Total project cost for DCs'!$A$4:$A$111,'Total project cost for DCs'!T$4:T$111,0,0)*_xlfn.XLOOKUP($A323,Drury_beneficiary_allocation!$A$5:$A$104,Drury_beneficiary_allocation!$E$5:$E$104,0,0)</f>
        <v>0</v>
      </c>
      <c r="Y323" s="349">
        <f t="shared" si="28"/>
        <v>1500572.5281438038</v>
      </c>
      <c r="Z323" s="349">
        <f t="shared" si="29"/>
        <v>1500572.5281438038</v>
      </c>
      <c r="AA323" s="349"/>
      <c r="AB323" s="353">
        <v>0</v>
      </c>
      <c r="AC323" s="354" t="str">
        <f t="shared" si="30"/>
        <v>Arterial</v>
      </c>
      <c r="AD323" s="349"/>
      <c r="AE323" s="349"/>
      <c r="AF323" s="355">
        <f>_xlfn.XLOOKUP(A323,'P1 Date Adjustment'!B:B,'P1 Date Adjustment'!F:F,"not found",0)</f>
        <v>2030</v>
      </c>
      <c r="AG323" s="349">
        <f t="shared" si="31"/>
        <v>919142.5120702351</v>
      </c>
      <c r="AI323" s="360"/>
      <c r="AJ323" s="360"/>
    </row>
    <row r="324" spans="1:36" ht="30" x14ac:dyDescent="0.25">
      <c r="A324" s="129" t="s">
        <v>188</v>
      </c>
      <c r="B324" s="358" t="s">
        <v>185</v>
      </c>
      <c r="C324" s="358" t="str">
        <f>_xlfn.XLOOKUP($A324,'Total project cost for DCs'!A:A,'Total project cost for DCs'!C:C,"Not found",0)</f>
        <v>Expand to 24m cross section</v>
      </c>
      <c r="D324" s="355" t="s">
        <v>155</v>
      </c>
      <c r="E324" s="355" t="s">
        <v>190</v>
      </c>
      <c r="H324" s="355" t="s">
        <v>829</v>
      </c>
      <c r="I324" s="359">
        <f>_xlfn.XLOOKUP($H324,DC_growth_AGS!$A$665:$A$673,DC_growth_AGS!$O$665:$O$673,"Not found",0)</f>
        <v>0.61252788174604733</v>
      </c>
      <c r="J324" s="355">
        <v>2029</v>
      </c>
      <c r="K324" s="360">
        <f>_xlfn.XLOOKUP($A324,'Total project cost for DCs'!$A$4:$A$111,'Total project cost for DCs'!G$4:G$111,0,0)*_xlfn.XLOOKUP($A324,Drury_beneficiary_allocation!$A$5:$A$104,Drury_beneficiary_allocation!$E$5:$E$104,0,0)</f>
        <v>0</v>
      </c>
      <c r="L324" s="360">
        <f>_xlfn.XLOOKUP($A324,'Total project cost for DCs'!$A$4:$A$111,'Total project cost for DCs'!H$4:H$111,0,0)*_xlfn.XLOOKUP($A324,Drury_beneficiary_allocation!$A$5:$A$104,Drury_beneficiary_allocation!$E$5:$E$104,0,0)</f>
        <v>0</v>
      </c>
      <c r="M324" s="360">
        <f>_xlfn.XLOOKUP($A324,'Total project cost for DCs'!$A$4:$A$111,'Total project cost for DCs'!I$4:I$111,0,0)*_xlfn.XLOOKUP($A324,Drury_beneficiary_allocation!$A$5:$A$104,Drury_beneficiary_allocation!$E$5:$E$104,0,0)</f>
        <v>0</v>
      </c>
      <c r="N324" s="360">
        <f>_xlfn.XLOOKUP($A324,'Total project cost for DCs'!$A$4:$A$111,'Total project cost for DCs'!J$4:J$111,0,0)*_xlfn.XLOOKUP($A324,Drury_beneficiary_allocation!$A$5:$A$104,Drury_beneficiary_allocation!$E$5:$E$104,0,0)</f>
        <v>0</v>
      </c>
      <c r="O324" s="360">
        <f>_xlfn.XLOOKUP($A324,'Total project cost for DCs'!$A$4:$A$111,'Total project cost for DCs'!K$4:K$111,0,0)*_xlfn.XLOOKUP($A324,Drury_beneficiary_allocation!$A$5:$A$104,Drury_beneficiary_allocation!$E$5:$E$104,0,0)</f>
        <v>0</v>
      </c>
      <c r="P324" s="360">
        <f>_xlfn.XLOOKUP($A324,'Total project cost for DCs'!$A$4:$A$111,'Total project cost for DCs'!L$4:L$111,0,0)*_xlfn.XLOOKUP($A324,Drury_beneficiary_allocation!$A$5:$A$104,Drury_beneficiary_allocation!$E$5:$E$104,0,0)</f>
        <v>0</v>
      </c>
      <c r="Q324" s="360">
        <f>_xlfn.XLOOKUP($A324,'Total project cost for DCs'!$A$4:$A$111,'Total project cost for DCs'!M$4:M$111,0,0)*_xlfn.XLOOKUP($A324,Drury_beneficiary_allocation!$A$5:$A$104,Drury_beneficiary_allocation!$E$5:$E$104,0,0)</f>
        <v>168389.87666804201</v>
      </c>
      <c r="R324" s="360">
        <f>_xlfn.XLOOKUP($A324,'Total project cost for DCs'!$A$4:$A$111,'Total project cost for DCs'!N$4:N$111,0,0)*_xlfn.XLOOKUP($A324,Drury_beneficiary_allocation!$A$5:$A$104,Drury_beneficiary_allocation!$E$5:$E$104,0,0)</f>
        <v>47269.115855419463</v>
      </c>
      <c r="S324" s="360">
        <f>_xlfn.XLOOKUP($A324,'Total project cost for DCs'!$A$4:$A$111,'Total project cost for DCs'!O$4:O$111,0,0)*_xlfn.XLOOKUP($A324,Drury_beneficiary_allocation!$A$5:$A$104,Drury_beneficiary_allocation!$E$5:$E$104,0,0)</f>
        <v>520596.1300211802</v>
      </c>
      <c r="T324" s="360">
        <f>_xlfn.XLOOKUP($A324,'Total project cost for DCs'!$A$4:$A$111,'Total project cost for DCs'!P$4:P$111,0,0)*_xlfn.XLOOKUP($A324,Drury_beneficiary_allocation!$A$5:$A$104,Drury_beneficiary_allocation!$E$5:$E$104,0,0)</f>
        <v>0</v>
      </c>
      <c r="U324" s="360">
        <f>_xlfn.XLOOKUP($A324,'Total project cost for DCs'!$A$4:$A$111,'Total project cost for DCs'!Q$4:Q$111,0,0)*_xlfn.XLOOKUP($A324,Drury_beneficiary_allocation!$A$5:$A$104,Drury_beneficiary_allocation!$E$5:$E$104,0,0)</f>
        <v>0</v>
      </c>
      <c r="V324" s="360">
        <f>_xlfn.XLOOKUP($A324,'Total project cost for DCs'!$A$4:$A$111,'Total project cost for DCs'!R$4:R$111,0,0)*_xlfn.XLOOKUP($A324,Drury_beneficiary_allocation!$A$5:$A$104,Drury_beneficiary_allocation!$E$5:$E$104,0,0)</f>
        <v>0</v>
      </c>
      <c r="W324" s="360">
        <f>_xlfn.XLOOKUP($A324,'Total project cost for DCs'!$A$4:$A$111,'Total project cost for DCs'!S$4:S$111,0,0)*_xlfn.XLOOKUP($A324,Drury_beneficiary_allocation!$A$5:$A$104,Drury_beneficiary_allocation!$E$5:$E$104,0,0)</f>
        <v>0</v>
      </c>
      <c r="X324" s="360">
        <f>_xlfn.XLOOKUP($A324,'Total project cost for DCs'!$A$4:$A$111,'Total project cost for DCs'!T$4:T$111,0,0)*_xlfn.XLOOKUP($A324,Drury_beneficiary_allocation!$A$5:$A$104,Drury_beneficiary_allocation!$E$5:$E$104,0,0)</f>
        <v>0</v>
      </c>
      <c r="Y324" s="349">
        <f t="shared" ref="Y324:Y387" si="37">SUM(K324:X324)</f>
        <v>736255.12254464161</v>
      </c>
      <c r="Z324" s="349">
        <f t="shared" ref="Z324:Z387" si="38">SUM(K324:X324)</f>
        <v>736255.12254464161</v>
      </c>
      <c r="AA324" s="349"/>
      <c r="AB324" s="353">
        <v>0</v>
      </c>
      <c r="AC324" s="354" t="str">
        <f t="shared" ref="AC324:AC387" si="39">IF(OR(E324="Upgrade Collector",E324="Greenfields Collector",E324="New Collector (AT)"),"Collector","Arterial")</f>
        <v>Arterial</v>
      </c>
      <c r="AD324" s="349"/>
      <c r="AE324" s="349"/>
      <c r="AF324" s="355">
        <f>_xlfn.XLOOKUP(A324,'P1 Date Adjustment'!B:B,'P1 Date Adjustment'!F:F,"not found",0)</f>
        <v>2029</v>
      </c>
      <c r="AG324" s="349">
        <f t="shared" si="31"/>
        <v>450976.79063694581</v>
      </c>
      <c r="AI324" s="360"/>
      <c r="AJ324" s="360"/>
    </row>
    <row r="325" spans="1:36" ht="30" x14ac:dyDescent="0.25">
      <c r="A325" s="129">
        <v>7</v>
      </c>
      <c r="B325" s="358" t="s">
        <v>197</v>
      </c>
      <c r="C325" s="358" t="str">
        <f>_xlfn.XLOOKUP($A325,'Total project cost for DCs'!A:A,'Total project cost for DCs'!C:C,"Not found",0)</f>
        <v>2-lane urban - upgrade existing road layout with active modes on both sides</v>
      </c>
      <c r="D325" s="355" t="s">
        <v>155</v>
      </c>
      <c r="E325" s="355" t="s">
        <v>199</v>
      </c>
      <c r="H325" s="355" t="s">
        <v>829</v>
      </c>
      <c r="I325" s="359">
        <f>_xlfn.XLOOKUP($H325,DC_growth_AGS!$A$665:$A$673,DC_growth_AGS!$O$665:$O$673,"Not found",0)</f>
        <v>0.61252788174604733</v>
      </c>
      <c r="J325" s="355">
        <v>2033</v>
      </c>
      <c r="K325" s="360">
        <f>_xlfn.XLOOKUP($A325,'Total project cost for DCs'!$A$4:$A$111,'Total project cost for DCs'!G$4:G$111,0,0)*_xlfn.XLOOKUP($A325,Drury_beneficiary_allocation!$A$5:$A$104,Drury_beneficiary_allocation!$E$5:$E$104,0,0)</f>
        <v>0</v>
      </c>
      <c r="L325" s="360">
        <f>_xlfn.XLOOKUP($A325,'Total project cost for DCs'!$A$4:$A$111,'Total project cost for DCs'!H$4:H$111,0,0)*_xlfn.XLOOKUP($A325,Drury_beneficiary_allocation!$A$5:$A$104,Drury_beneficiary_allocation!$E$5:$E$104,0,0)</f>
        <v>0</v>
      </c>
      <c r="M325" s="360">
        <f>_xlfn.XLOOKUP($A325,'Total project cost for DCs'!$A$4:$A$111,'Total project cost for DCs'!I$4:I$111,0,0)*_xlfn.XLOOKUP($A325,Drury_beneficiary_allocation!$A$5:$A$104,Drury_beneficiary_allocation!$E$5:$E$104,0,0)</f>
        <v>0</v>
      </c>
      <c r="N325" s="360">
        <f>_xlfn.XLOOKUP($A325,'Total project cost for DCs'!$A$4:$A$111,'Total project cost for DCs'!J$4:J$111,0,0)*_xlfn.XLOOKUP($A325,Drury_beneficiary_allocation!$A$5:$A$104,Drury_beneficiary_allocation!$E$5:$E$104,0,0)</f>
        <v>0</v>
      </c>
      <c r="O325" s="360">
        <f>_xlfn.XLOOKUP($A325,'Total project cost for DCs'!$A$4:$A$111,'Total project cost for DCs'!K$4:K$111,0,0)*_xlfn.XLOOKUP($A325,Drury_beneficiary_allocation!$A$5:$A$104,Drury_beneficiary_allocation!$E$5:$E$104,0,0)</f>
        <v>0</v>
      </c>
      <c r="P325" s="360">
        <f>_xlfn.XLOOKUP($A325,'Total project cost for DCs'!$A$4:$A$111,'Total project cost for DCs'!L$4:L$111,0,0)*_xlfn.XLOOKUP($A325,Drury_beneficiary_allocation!$A$5:$A$104,Drury_beneficiary_allocation!$E$5:$E$104,0,0)</f>
        <v>0</v>
      </c>
      <c r="Q325" s="360">
        <f>_xlfn.XLOOKUP($A325,'Total project cost for DCs'!$A$4:$A$111,'Total project cost for DCs'!M$4:M$111,0,0)*_xlfn.XLOOKUP($A325,Drury_beneficiary_allocation!$A$5:$A$104,Drury_beneficiary_allocation!$E$5:$E$104,0,0)</f>
        <v>0</v>
      </c>
      <c r="R325" s="360">
        <f>_xlfn.XLOOKUP($A325,'Total project cost for DCs'!$A$4:$A$111,'Total project cost for DCs'!N$4:N$111,0,0)*_xlfn.XLOOKUP($A325,Drury_beneficiary_allocation!$A$5:$A$104,Drury_beneficiary_allocation!$E$5:$E$104,0,0)</f>
        <v>0</v>
      </c>
      <c r="S325" s="360">
        <f>_xlfn.XLOOKUP($A325,'Total project cost for DCs'!$A$4:$A$111,'Total project cost for DCs'!O$4:O$111,0,0)*_xlfn.XLOOKUP($A325,Drury_beneficiary_allocation!$A$5:$A$104,Drury_beneficiary_allocation!$E$5:$E$104,0,0)</f>
        <v>0</v>
      </c>
      <c r="T325" s="360">
        <f>_xlfn.XLOOKUP($A325,'Total project cost for DCs'!$A$4:$A$111,'Total project cost for DCs'!P$4:P$111,0,0)*_xlfn.XLOOKUP($A325,Drury_beneficiary_allocation!$A$5:$A$104,Drury_beneficiary_allocation!$E$5:$E$104,0,0)</f>
        <v>0</v>
      </c>
      <c r="U325" s="360">
        <f>_xlfn.XLOOKUP($A325,'Total project cost for DCs'!$A$4:$A$111,'Total project cost for DCs'!Q$4:Q$111,0,0)*_xlfn.XLOOKUP($A325,Drury_beneficiary_allocation!$A$5:$A$104,Drury_beneficiary_allocation!$E$5:$E$104,0,0)</f>
        <v>0</v>
      </c>
      <c r="V325" s="360">
        <f>_xlfn.XLOOKUP($A325,'Total project cost for DCs'!$A$4:$A$111,'Total project cost for DCs'!R$4:R$111,0,0)*_xlfn.XLOOKUP($A325,Drury_beneficiary_allocation!$A$5:$A$104,Drury_beneficiary_allocation!$E$5:$E$104,0,0)</f>
        <v>0</v>
      </c>
      <c r="W325" s="360">
        <f>_xlfn.XLOOKUP($A325,'Total project cost for DCs'!$A$4:$A$111,'Total project cost for DCs'!S$4:S$111,0,0)*_xlfn.XLOOKUP($A325,Drury_beneficiary_allocation!$A$5:$A$104,Drury_beneficiary_allocation!$E$5:$E$104,0,0)</f>
        <v>0</v>
      </c>
      <c r="X325" s="360">
        <f>_xlfn.XLOOKUP($A325,'Total project cost for DCs'!$A$4:$A$111,'Total project cost for DCs'!T$4:T$111,0,0)*_xlfn.XLOOKUP($A325,Drury_beneficiary_allocation!$A$5:$A$104,Drury_beneficiary_allocation!$E$5:$E$104,0,0)</f>
        <v>0</v>
      </c>
      <c r="Y325" s="349">
        <f t="shared" si="37"/>
        <v>0</v>
      </c>
      <c r="Z325" s="349">
        <f t="shared" si="38"/>
        <v>0</v>
      </c>
      <c r="AA325" s="349"/>
      <c r="AB325" s="353">
        <v>0</v>
      </c>
      <c r="AC325" s="354" t="str">
        <f t="shared" si="39"/>
        <v>Collector</v>
      </c>
      <c r="AD325" s="349"/>
      <c r="AE325" s="349"/>
      <c r="AF325" s="355">
        <f>_xlfn.XLOOKUP(A325,'P1 Date Adjustment'!B:B,'P1 Date Adjustment'!F:F,"not found",0)</f>
        <v>2033</v>
      </c>
      <c r="AG325" s="349">
        <f t="shared" ref="AG325:AG388" si="40">Z325*I325</f>
        <v>0</v>
      </c>
      <c r="AI325" s="360"/>
      <c r="AJ325" s="360"/>
    </row>
    <row r="326" spans="1:36" ht="30" x14ac:dyDescent="0.25">
      <c r="A326" s="129">
        <v>8</v>
      </c>
      <c r="B326" s="358" t="s">
        <v>200</v>
      </c>
      <c r="C326" s="358" t="str">
        <f>_xlfn.XLOOKUP($A326,'Total project cost for DCs'!A:A,'Total project cost for DCs'!C:C,"Not found",0)</f>
        <v>2-lane urban - upgrade existing road layout with active modes on both sides</v>
      </c>
      <c r="D326" s="355" t="s">
        <v>155</v>
      </c>
      <c r="E326" s="355" t="s">
        <v>199</v>
      </c>
      <c r="H326" s="355" t="s">
        <v>829</v>
      </c>
      <c r="I326" s="359">
        <f>_xlfn.XLOOKUP($H326,DC_growth_AGS!$A$665:$A$673,DC_growth_AGS!$O$665:$O$673,"Not found",0)</f>
        <v>0.61252788174604733</v>
      </c>
      <c r="J326" s="355">
        <v>2033</v>
      </c>
      <c r="K326" s="360">
        <f>_xlfn.XLOOKUP($A326,'Total project cost for DCs'!$A$4:$A$111,'Total project cost for DCs'!G$4:G$111,0,0)*_xlfn.XLOOKUP($A326,Drury_beneficiary_allocation!$A$5:$A$104,Drury_beneficiary_allocation!$E$5:$E$104,0,0)</f>
        <v>0</v>
      </c>
      <c r="L326" s="360">
        <f>_xlfn.XLOOKUP($A326,'Total project cost for DCs'!$A$4:$A$111,'Total project cost for DCs'!H$4:H$111,0,0)*_xlfn.XLOOKUP($A326,Drury_beneficiary_allocation!$A$5:$A$104,Drury_beneficiary_allocation!$E$5:$E$104,0,0)</f>
        <v>0</v>
      </c>
      <c r="M326" s="360">
        <f>_xlfn.XLOOKUP($A326,'Total project cost for DCs'!$A$4:$A$111,'Total project cost for DCs'!I$4:I$111,0,0)*_xlfn.XLOOKUP($A326,Drury_beneficiary_allocation!$A$5:$A$104,Drury_beneficiary_allocation!$E$5:$E$104,0,0)</f>
        <v>0</v>
      </c>
      <c r="N326" s="360">
        <f>_xlfn.XLOOKUP($A326,'Total project cost for DCs'!$A$4:$A$111,'Total project cost for DCs'!J$4:J$111,0,0)*_xlfn.XLOOKUP($A326,Drury_beneficiary_allocation!$A$5:$A$104,Drury_beneficiary_allocation!$E$5:$E$104,0,0)</f>
        <v>0</v>
      </c>
      <c r="O326" s="360">
        <f>_xlfn.XLOOKUP($A326,'Total project cost for DCs'!$A$4:$A$111,'Total project cost for DCs'!K$4:K$111,0,0)*_xlfn.XLOOKUP($A326,Drury_beneficiary_allocation!$A$5:$A$104,Drury_beneficiary_allocation!$E$5:$E$104,0,0)</f>
        <v>0</v>
      </c>
      <c r="P326" s="360">
        <f>_xlfn.XLOOKUP($A326,'Total project cost for DCs'!$A$4:$A$111,'Total project cost for DCs'!L$4:L$111,0,0)*_xlfn.XLOOKUP($A326,Drury_beneficiary_allocation!$A$5:$A$104,Drury_beneficiary_allocation!$E$5:$E$104,0,0)</f>
        <v>0</v>
      </c>
      <c r="Q326" s="360">
        <f>_xlfn.XLOOKUP($A326,'Total project cost for DCs'!$A$4:$A$111,'Total project cost for DCs'!M$4:M$111,0,0)*_xlfn.XLOOKUP($A326,Drury_beneficiary_allocation!$A$5:$A$104,Drury_beneficiary_allocation!$E$5:$E$104,0,0)</f>
        <v>0</v>
      </c>
      <c r="R326" s="360">
        <f>_xlfn.XLOOKUP($A326,'Total project cost for DCs'!$A$4:$A$111,'Total project cost for DCs'!N$4:N$111,0,0)*_xlfn.XLOOKUP($A326,Drury_beneficiary_allocation!$A$5:$A$104,Drury_beneficiary_allocation!$E$5:$E$104,0,0)</f>
        <v>0</v>
      </c>
      <c r="S326" s="360">
        <f>_xlfn.XLOOKUP($A326,'Total project cost for DCs'!$A$4:$A$111,'Total project cost for DCs'!O$4:O$111,0,0)*_xlfn.XLOOKUP($A326,Drury_beneficiary_allocation!$A$5:$A$104,Drury_beneficiary_allocation!$E$5:$E$104,0,0)</f>
        <v>0</v>
      </c>
      <c r="T326" s="360">
        <f>_xlfn.XLOOKUP($A326,'Total project cost for DCs'!$A$4:$A$111,'Total project cost for DCs'!P$4:P$111,0,0)*_xlfn.XLOOKUP($A326,Drury_beneficiary_allocation!$A$5:$A$104,Drury_beneficiary_allocation!$E$5:$E$104,0,0)</f>
        <v>0</v>
      </c>
      <c r="U326" s="360">
        <f>_xlfn.XLOOKUP($A326,'Total project cost for DCs'!$A$4:$A$111,'Total project cost for DCs'!Q$4:Q$111,0,0)*_xlfn.XLOOKUP($A326,Drury_beneficiary_allocation!$A$5:$A$104,Drury_beneficiary_allocation!$E$5:$E$104,0,0)</f>
        <v>0</v>
      </c>
      <c r="V326" s="360">
        <f>_xlfn.XLOOKUP($A326,'Total project cost for DCs'!$A$4:$A$111,'Total project cost for DCs'!R$4:R$111,0,0)*_xlfn.XLOOKUP($A326,Drury_beneficiary_allocation!$A$5:$A$104,Drury_beneficiary_allocation!$E$5:$E$104,0,0)</f>
        <v>0</v>
      </c>
      <c r="W326" s="360">
        <f>_xlfn.XLOOKUP($A326,'Total project cost for DCs'!$A$4:$A$111,'Total project cost for DCs'!S$4:S$111,0,0)*_xlfn.XLOOKUP($A326,Drury_beneficiary_allocation!$A$5:$A$104,Drury_beneficiary_allocation!$E$5:$E$104,0,0)</f>
        <v>0</v>
      </c>
      <c r="X326" s="360">
        <f>_xlfn.XLOOKUP($A326,'Total project cost for DCs'!$A$4:$A$111,'Total project cost for DCs'!T$4:T$111,0,0)*_xlfn.XLOOKUP($A326,Drury_beneficiary_allocation!$A$5:$A$104,Drury_beneficiary_allocation!$E$5:$E$104,0,0)</f>
        <v>0</v>
      </c>
      <c r="Y326" s="349">
        <f t="shared" si="37"/>
        <v>0</v>
      </c>
      <c r="Z326" s="349">
        <f t="shared" si="38"/>
        <v>0</v>
      </c>
      <c r="AA326" s="349"/>
      <c r="AB326" s="353">
        <v>0</v>
      </c>
      <c r="AC326" s="354" t="str">
        <f t="shared" si="39"/>
        <v>Collector</v>
      </c>
      <c r="AD326" s="349"/>
      <c r="AE326" s="349"/>
      <c r="AF326" s="355">
        <f>_xlfn.XLOOKUP(A326,'P1 Date Adjustment'!B:B,'P1 Date Adjustment'!F:F,"not found",0)</f>
        <v>2033</v>
      </c>
      <c r="AG326" s="349">
        <f t="shared" si="40"/>
        <v>0</v>
      </c>
      <c r="AI326" s="360"/>
      <c r="AJ326" s="360"/>
    </row>
    <row r="327" spans="1:36" ht="30" x14ac:dyDescent="0.25">
      <c r="A327" s="129" t="s">
        <v>214</v>
      </c>
      <c r="B327" s="358" t="s">
        <v>215</v>
      </c>
      <c r="C327" s="358" t="str">
        <f>_xlfn.XLOOKUP($A327,'Total project cost for DCs'!A:A,'Total project cost for DCs'!C:C,"Not found",0)</f>
        <v xml:space="preserve"> 2-lane signalised intersection with active mode crossings</v>
      </c>
      <c r="D327" s="355" t="s">
        <v>155</v>
      </c>
      <c r="E327" s="355" t="s">
        <v>190</v>
      </c>
      <c r="H327" s="355" t="s">
        <v>829</v>
      </c>
      <c r="I327" s="359">
        <f>_xlfn.XLOOKUP($H327,DC_growth_AGS!$A$665:$A$673,DC_growth_AGS!$O$665:$O$673,"Not found",0)</f>
        <v>0.61252788174604733</v>
      </c>
      <c r="J327" s="355">
        <v>2029</v>
      </c>
      <c r="K327" s="360">
        <f>_xlfn.XLOOKUP($A327,'Total project cost for DCs'!$A$4:$A$111,'Total project cost for DCs'!G$4:G$111,0,0)*_xlfn.XLOOKUP($A327,Drury_beneficiary_allocation!$A$5:$A$104,Drury_beneficiary_allocation!$E$5:$E$104,0,0)</f>
        <v>0</v>
      </c>
      <c r="L327" s="360">
        <f>_xlfn.XLOOKUP($A327,'Total project cost for DCs'!$A$4:$A$111,'Total project cost for DCs'!H$4:H$111,0,0)*_xlfn.XLOOKUP($A327,Drury_beneficiary_allocation!$A$5:$A$104,Drury_beneficiary_allocation!$E$5:$E$104,0,0)</f>
        <v>0</v>
      </c>
      <c r="M327" s="360">
        <f>_xlfn.XLOOKUP($A327,'Total project cost for DCs'!$A$4:$A$111,'Total project cost for DCs'!I$4:I$111,0,0)*_xlfn.XLOOKUP($A327,Drury_beneficiary_allocation!$A$5:$A$104,Drury_beneficiary_allocation!$E$5:$E$104,0,0)</f>
        <v>0</v>
      </c>
      <c r="N327" s="360">
        <f>_xlfn.XLOOKUP($A327,'Total project cost for DCs'!$A$4:$A$111,'Total project cost for DCs'!J$4:J$111,0,0)*_xlfn.XLOOKUP($A327,Drury_beneficiary_allocation!$A$5:$A$104,Drury_beneficiary_allocation!$E$5:$E$104,0,0)</f>
        <v>0</v>
      </c>
      <c r="O327" s="360">
        <f>_xlfn.XLOOKUP($A327,'Total project cost for DCs'!$A$4:$A$111,'Total project cost for DCs'!K$4:K$111,0,0)*_xlfn.XLOOKUP($A327,Drury_beneficiary_allocation!$A$5:$A$104,Drury_beneficiary_allocation!$E$5:$E$104,0,0)</f>
        <v>0</v>
      </c>
      <c r="P327" s="360">
        <f>_xlfn.XLOOKUP($A327,'Total project cost for DCs'!$A$4:$A$111,'Total project cost for DCs'!L$4:L$111,0,0)*_xlfn.XLOOKUP($A327,Drury_beneficiary_allocation!$A$5:$A$104,Drury_beneficiary_allocation!$E$5:$E$104,0,0)</f>
        <v>0</v>
      </c>
      <c r="Q327" s="360">
        <f>_xlfn.XLOOKUP($A327,'Total project cost for DCs'!$A$4:$A$111,'Total project cost for DCs'!M$4:M$111,0,0)*_xlfn.XLOOKUP($A327,Drury_beneficiary_allocation!$A$5:$A$104,Drury_beneficiary_allocation!$E$5:$E$104,0,0)</f>
        <v>0</v>
      </c>
      <c r="R327" s="360">
        <f>_xlfn.XLOOKUP($A327,'Total project cost for DCs'!$A$4:$A$111,'Total project cost for DCs'!N$4:N$111,0,0)*_xlfn.XLOOKUP($A327,Drury_beneficiary_allocation!$A$5:$A$104,Drury_beneficiary_allocation!$E$5:$E$104,0,0)</f>
        <v>0</v>
      </c>
      <c r="S327" s="360">
        <f>_xlfn.XLOOKUP($A327,'Total project cost for DCs'!$A$4:$A$111,'Total project cost for DCs'!O$4:O$111,0,0)*_xlfn.XLOOKUP($A327,Drury_beneficiary_allocation!$A$5:$A$104,Drury_beneficiary_allocation!$E$5:$E$104,0,0)</f>
        <v>0</v>
      </c>
      <c r="T327" s="360">
        <f>_xlfn.XLOOKUP($A327,'Total project cost for DCs'!$A$4:$A$111,'Total project cost for DCs'!P$4:P$111,0,0)*_xlfn.XLOOKUP($A327,Drury_beneficiary_allocation!$A$5:$A$104,Drury_beneficiary_allocation!$E$5:$E$104,0,0)</f>
        <v>0</v>
      </c>
      <c r="U327" s="360">
        <f>_xlfn.XLOOKUP($A327,'Total project cost for DCs'!$A$4:$A$111,'Total project cost for DCs'!Q$4:Q$111,0,0)*_xlfn.XLOOKUP($A327,Drury_beneficiary_allocation!$A$5:$A$104,Drury_beneficiary_allocation!$E$5:$E$104,0,0)</f>
        <v>0</v>
      </c>
      <c r="V327" s="360">
        <f>_xlfn.XLOOKUP($A327,'Total project cost for DCs'!$A$4:$A$111,'Total project cost for DCs'!R$4:R$111,0,0)*_xlfn.XLOOKUP($A327,Drury_beneficiary_allocation!$A$5:$A$104,Drury_beneficiary_allocation!$E$5:$E$104,0,0)</f>
        <v>0</v>
      </c>
      <c r="W327" s="360">
        <f>_xlfn.XLOOKUP($A327,'Total project cost for DCs'!$A$4:$A$111,'Total project cost for DCs'!S$4:S$111,0,0)*_xlfn.XLOOKUP($A327,Drury_beneficiary_allocation!$A$5:$A$104,Drury_beneficiary_allocation!$E$5:$E$104,0,0)</f>
        <v>0</v>
      </c>
      <c r="X327" s="360">
        <f>_xlfn.XLOOKUP($A327,'Total project cost for DCs'!$A$4:$A$111,'Total project cost for DCs'!T$4:T$111,0,0)*_xlfn.XLOOKUP($A327,Drury_beneficiary_allocation!$A$5:$A$104,Drury_beneficiary_allocation!$E$5:$E$104,0,0)</f>
        <v>0</v>
      </c>
      <c r="Y327" s="349">
        <f t="shared" si="37"/>
        <v>0</v>
      </c>
      <c r="Z327" s="349">
        <f t="shared" si="38"/>
        <v>0</v>
      </c>
      <c r="AA327" s="349"/>
      <c r="AB327" s="353">
        <v>0</v>
      </c>
      <c r="AC327" s="354" t="str">
        <f t="shared" si="39"/>
        <v>Arterial</v>
      </c>
      <c r="AD327" s="349"/>
      <c r="AE327" s="349"/>
      <c r="AF327" s="355">
        <f>_xlfn.XLOOKUP(A327,'P1 Date Adjustment'!B:B,'P1 Date Adjustment'!F:F,"not found",0)</f>
        <v>2029</v>
      </c>
      <c r="AG327" s="349">
        <f t="shared" si="40"/>
        <v>0</v>
      </c>
      <c r="AI327" s="360"/>
      <c r="AJ327" s="360"/>
    </row>
    <row r="328" spans="1:36" ht="30" x14ac:dyDescent="0.25">
      <c r="A328" s="129" t="s">
        <v>217</v>
      </c>
      <c r="B328" s="358" t="s">
        <v>215</v>
      </c>
      <c r="C328" s="358" t="str">
        <f>_xlfn.XLOOKUP($A328,'Total project cost for DCs'!A:A,'Total project cost for DCs'!C:C,"Not found",0)</f>
        <v>multi-lane roundabout with active mode crossings, SGA design</v>
      </c>
      <c r="D328" s="355" t="s">
        <v>155</v>
      </c>
      <c r="E328" s="355" t="s">
        <v>157</v>
      </c>
      <c r="H328" s="355" t="s">
        <v>829</v>
      </c>
      <c r="I328" s="359">
        <f>_xlfn.XLOOKUP($H328,DC_growth_AGS!$A$665:$A$673,DC_growth_AGS!$O$665:$O$673,"Not found",0)</f>
        <v>0.61252788174604733</v>
      </c>
      <c r="J328" s="355">
        <v>2031</v>
      </c>
      <c r="K328" s="360">
        <f>_xlfn.XLOOKUP($A328,'Total project cost for DCs'!$A$4:$A$111,'Total project cost for DCs'!G$4:G$111,0,0)*_xlfn.XLOOKUP($A328,Drury_beneficiary_allocation!$A$5:$A$104,Drury_beneficiary_allocation!$E$5:$E$104,0,0)</f>
        <v>0</v>
      </c>
      <c r="L328" s="360">
        <f>_xlfn.XLOOKUP($A328,'Total project cost for DCs'!$A$4:$A$111,'Total project cost for DCs'!H$4:H$111,0,0)*_xlfn.XLOOKUP($A328,Drury_beneficiary_allocation!$A$5:$A$104,Drury_beneficiary_allocation!$E$5:$E$104,0,0)</f>
        <v>0</v>
      </c>
      <c r="M328" s="360">
        <f>_xlfn.XLOOKUP($A328,'Total project cost for DCs'!$A$4:$A$111,'Total project cost for DCs'!I$4:I$111,0,0)*_xlfn.XLOOKUP($A328,Drury_beneficiary_allocation!$A$5:$A$104,Drury_beneficiary_allocation!$E$5:$E$104,0,0)</f>
        <v>0</v>
      </c>
      <c r="N328" s="360">
        <f>_xlfn.XLOOKUP($A328,'Total project cost for DCs'!$A$4:$A$111,'Total project cost for DCs'!J$4:J$111,0,0)*_xlfn.XLOOKUP($A328,Drury_beneficiary_allocation!$A$5:$A$104,Drury_beneficiary_allocation!$E$5:$E$104,0,0)</f>
        <v>0</v>
      </c>
      <c r="O328" s="360">
        <f>_xlfn.XLOOKUP($A328,'Total project cost for DCs'!$A$4:$A$111,'Total project cost for DCs'!K$4:K$111,0,0)*_xlfn.XLOOKUP($A328,Drury_beneficiary_allocation!$A$5:$A$104,Drury_beneficiary_allocation!$E$5:$E$104,0,0)</f>
        <v>0</v>
      </c>
      <c r="P328" s="360">
        <f>_xlfn.XLOOKUP($A328,'Total project cost for DCs'!$A$4:$A$111,'Total project cost for DCs'!L$4:L$111,0,0)*_xlfn.XLOOKUP($A328,Drury_beneficiary_allocation!$A$5:$A$104,Drury_beneficiary_allocation!$E$5:$E$104,0,0)</f>
        <v>0</v>
      </c>
      <c r="Q328" s="360">
        <f>_xlfn.XLOOKUP($A328,'Total project cost for DCs'!$A$4:$A$111,'Total project cost for DCs'!M$4:M$111,0,0)*_xlfn.XLOOKUP($A328,Drury_beneficiary_allocation!$A$5:$A$104,Drury_beneficiary_allocation!$E$5:$E$104,0,0)</f>
        <v>0</v>
      </c>
      <c r="R328" s="360">
        <f>_xlfn.XLOOKUP($A328,'Total project cost for DCs'!$A$4:$A$111,'Total project cost for DCs'!N$4:N$111,0,0)*_xlfn.XLOOKUP($A328,Drury_beneficiary_allocation!$A$5:$A$104,Drury_beneficiary_allocation!$E$5:$E$104,0,0)</f>
        <v>0</v>
      </c>
      <c r="S328" s="360">
        <f>_xlfn.XLOOKUP($A328,'Total project cost for DCs'!$A$4:$A$111,'Total project cost for DCs'!O$4:O$111,0,0)*_xlfn.XLOOKUP($A328,Drury_beneficiary_allocation!$A$5:$A$104,Drury_beneficiary_allocation!$E$5:$E$104,0,0)</f>
        <v>0</v>
      </c>
      <c r="T328" s="360">
        <f>_xlfn.XLOOKUP($A328,'Total project cost for DCs'!$A$4:$A$111,'Total project cost for DCs'!P$4:P$111,0,0)*_xlfn.XLOOKUP($A328,Drury_beneficiary_allocation!$A$5:$A$104,Drury_beneficiary_allocation!$E$5:$E$104,0,0)</f>
        <v>0</v>
      </c>
      <c r="U328" s="360">
        <f>_xlfn.XLOOKUP($A328,'Total project cost for DCs'!$A$4:$A$111,'Total project cost for DCs'!Q$4:Q$111,0,0)*_xlfn.XLOOKUP($A328,Drury_beneficiary_allocation!$A$5:$A$104,Drury_beneficiary_allocation!$E$5:$E$104,0,0)</f>
        <v>0</v>
      </c>
      <c r="V328" s="360">
        <f>_xlfn.XLOOKUP($A328,'Total project cost for DCs'!$A$4:$A$111,'Total project cost for DCs'!R$4:R$111,0,0)*_xlfn.XLOOKUP($A328,Drury_beneficiary_allocation!$A$5:$A$104,Drury_beneficiary_allocation!$E$5:$E$104,0,0)</f>
        <v>0</v>
      </c>
      <c r="W328" s="360">
        <f>_xlfn.XLOOKUP($A328,'Total project cost for DCs'!$A$4:$A$111,'Total project cost for DCs'!S$4:S$111,0,0)*_xlfn.XLOOKUP($A328,Drury_beneficiary_allocation!$A$5:$A$104,Drury_beneficiary_allocation!$E$5:$E$104,0,0)</f>
        <v>0</v>
      </c>
      <c r="X328" s="360">
        <f>_xlfn.XLOOKUP($A328,'Total project cost for DCs'!$A$4:$A$111,'Total project cost for DCs'!T$4:T$111,0,0)*_xlfn.XLOOKUP($A328,Drury_beneficiary_allocation!$A$5:$A$104,Drury_beneficiary_allocation!$E$5:$E$104,0,0)</f>
        <v>0</v>
      </c>
      <c r="Y328" s="349">
        <f t="shared" si="37"/>
        <v>0</v>
      </c>
      <c r="Z328" s="349">
        <f t="shared" si="38"/>
        <v>0</v>
      </c>
      <c r="AA328" s="349"/>
      <c r="AB328" s="353">
        <v>0</v>
      </c>
      <c r="AC328" s="354" t="str">
        <f t="shared" si="39"/>
        <v>Arterial</v>
      </c>
      <c r="AD328" s="349"/>
      <c r="AE328" s="349"/>
      <c r="AF328" s="355">
        <f>_xlfn.XLOOKUP(A328,'P1 Date Adjustment'!B:B,'P1 Date Adjustment'!F:F,"not found",0)</f>
        <v>2031</v>
      </c>
      <c r="AG328" s="349">
        <f t="shared" si="40"/>
        <v>0</v>
      </c>
      <c r="AI328" s="360"/>
      <c r="AJ328" s="360"/>
    </row>
    <row r="329" spans="1:36" ht="30" x14ac:dyDescent="0.25">
      <c r="A329" s="129">
        <v>11</v>
      </c>
      <c r="B329" s="358" t="s">
        <v>219</v>
      </c>
      <c r="C329" s="358" t="str">
        <f>_xlfn.XLOOKUP($A329,'Total project cost for DCs'!A:A,'Total project cost for DCs'!C:C,"Not found",0)</f>
        <v>Roundabout as per SGA design</v>
      </c>
      <c r="D329" s="355" t="s">
        <v>155</v>
      </c>
      <c r="E329" s="355" t="s">
        <v>190</v>
      </c>
      <c r="H329" s="355" t="s">
        <v>829</v>
      </c>
      <c r="I329" s="359">
        <f>_xlfn.XLOOKUP($H329,DC_growth_AGS!$A$665:$A$673,DC_growth_AGS!$O$665:$O$673,"Not found",0)</f>
        <v>0.61252788174604733</v>
      </c>
      <c r="J329" s="355">
        <v>2031</v>
      </c>
      <c r="K329" s="360">
        <f>_xlfn.XLOOKUP($A329,'Total project cost for DCs'!$A$4:$A$111,'Total project cost for DCs'!G$4:G$111,0,0)*_xlfn.XLOOKUP($A329,Drury_beneficiary_allocation!$A$5:$A$104,Drury_beneficiary_allocation!$E$5:$E$104,0,0)</f>
        <v>0</v>
      </c>
      <c r="L329" s="360">
        <f>_xlfn.XLOOKUP($A329,'Total project cost for DCs'!$A$4:$A$111,'Total project cost for DCs'!H$4:H$111,0,0)*_xlfn.XLOOKUP($A329,Drury_beneficiary_allocation!$A$5:$A$104,Drury_beneficiary_allocation!$E$5:$E$104,0,0)</f>
        <v>0</v>
      </c>
      <c r="M329" s="360">
        <f>_xlfn.XLOOKUP($A329,'Total project cost for DCs'!$A$4:$A$111,'Total project cost for DCs'!I$4:I$111,0,0)*_xlfn.XLOOKUP($A329,Drury_beneficiary_allocation!$A$5:$A$104,Drury_beneficiary_allocation!$E$5:$E$104,0,0)</f>
        <v>0</v>
      </c>
      <c r="N329" s="360">
        <f>_xlfn.XLOOKUP($A329,'Total project cost for DCs'!$A$4:$A$111,'Total project cost for DCs'!J$4:J$111,0,0)*_xlfn.XLOOKUP($A329,Drury_beneficiary_allocation!$A$5:$A$104,Drury_beneficiary_allocation!$E$5:$E$104,0,0)</f>
        <v>0</v>
      </c>
      <c r="O329" s="360">
        <f>_xlfn.XLOOKUP($A329,'Total project cost for DCs'!$A$4:$A$111,'Total project cost for DCs'!K$4:K$111,0,0)*_xlfn.XLOOKUP($A329,Drury_beneficiary_allocation!$A$5:$A$104,Drury_beneficiary_allocation!$E$5:$E$104,0,0)</f>
        <v>0</v>
      </c>
      <c r="P329" s="360">
        <f>_xlfn.XLOOKUP($A329,'Total project cost for DCs'!$A$4:$A$111,'Total project cost for DCs'!L$4:L$111,0,0)*_xlfn.XLOOKUP($A329,Drury_beneficiary_allocation!$A$5:$A$104,Drury_beneficiary_allocation!$E$5:$E$104,0,0)</f>
        <v>0</v>
      </c>
      <c r="Q329" s="360">
        <f>_xlfn.XLOOKUP($A329,'Total project cost for DCs'!$A$4:$A$111,'Total project cost for DCs'!M$4:M$111,0,0)*_xlfn.XLOOKUP($A329,Drury_beneficiary_allocation!$A$5:$A$104,Drury_beneficiary_allocation!$E$5:$E$104,0,0)</f>
        <v>6396.7572662478879</v>
      </c>
      <c r="R329" s="360">
        <f>_xlfn.XLOOKUP($A329,'Total project cost for DCs'!$A$4:$A$111,'Total project cost for DCs'!N$4:N$111,0,0)*_xlfn.XLOOKUP($A329,Drury_beneficiary_allocation!$A$5:$A$104,Drury_beneficiary_allocation!$E$5:$E$104,0,0)</f>
        <v>0</v>
      </c>
      <c r="S329" s="360">
        <f>_xlfn.XLOOKUP($A329,'Total project cost for DCs'!$A$4:$A$111,'Total project cost for DCs'!O$4:O$111,0,0)*_xlfn.XLOOKUP($A329,Drury_beneficiary_allocation!$A$5:$A$104,Drury_beneficiary_allocation!$E$5:$E$104,0,0)</f>
        <v>0</v>
      </c>
      <c r="T329" s="360">
        <f>_xlfn.XLOOKUP($A329,'Total project cost for DCs'!$A$4:$A$111,'Total project cost for DCs'!P$4:P$111,0,0)*_xlfn.XLOOKUP($A329,Drury_beneficiary_allocation!$A$5:$A$104,Drury_beneficiary_allocation!$E$5:$E$104,0,0)</f>
        <v>0</v>
      </c>
      <c r="U329" s="360">
        <f>_xlfn.XLOOKUP($A329,'Total project cost for DCs'!$A$4:$A$111,'Total project cost for DCs'!Q$4:Q$111,0,0)*_xlfn.XLOOKUP($A329,Drury_beneficiary_allocation!$A$5:$A$104,Drury_beneficiary_allocation!$E$5:$E$104,0,0)</f>
        <v>0</v>
      </c>
      <c r="V329" s="360">
        <f>_xlfn.XLOOKUP($A329,'Total project cost for DCs'!$A$4:$A$111,'Total project cost for DCs'!R$4:R$111,0,0)*_xlfn.XLOOKUP($A329,Drury_beneficiary_allocation!$A$5:$A$104,Drury_beneficiary_allocation!$E$5:$E$104,0,0)</f>
        <v>0</v>
      </c>
      <c r="W329" s="360">
        <f>_xlfn.XLOOKUP($A329,'Total project cost for DCs'!$A$4:$A$111,'Total project cost for DCs'!S$4:S$111,0,0)*_xlfn.XLOOKUP($A329,Drury_beneficiary_allocation!$A$5:$A$104,Drury_beneficiary_allocation!$E$5:$E$104,0,0)</f>
        <v>0</v>
      </c>
      <c r="X329" s="360">
        <f>_xlfn.XLOOKUP($A329,'Total project cost for DCs'!$A$4:$A$111,'Total project cost for DCs'!T$4:T$111,0,0)*_xlfn.XLOOKUP($A329,Drury_beneficiary_allocation!$A$5:$A$104,Drury_beneficiary_allocation!$E$5:$E$104,0,0)</f>
        <v>0</v>
      </c>
      <c r="Y329" s="349">
        <f t="shared" si="37"/>
        <v>6396.7572662478879</v>
      </c>
      <c r="Z329" s="349">
        <f t="shared" si="38"/>
        <v>6396.7572662478879</v>
      </c>
      <c r="AA329" s="349"/>
      <c r="AB329" s="353">
        <v>0</v>
      </c>
      <c r="AC329" s="354" t="str">
        <f t="shared" si="39"/>
        <v>Arterial</v>
      </c>
      <c r="AD329" s="349"/>
      <c r="AE329" s="349"/>
      <c r="AF329" s="355">
        <f>_xlfn.XLOOKUP(A329,'P1 Date Adjustment'!B:B,'P1 Date Adjustment'!F:F,"not found",0)</f>
        <v>2031</v>
      </c>
      <c r="AG329" s="349">
        <f t="shared" si="40"/>
        <v>3918.1921783384551</v>
      </c>
      <c r="AI329" s="360"/>
      <c r="AJ329" s="360"/>
    </row>
    <row r="330" spans="1:36" ht="60" x14ac:dyDescent="0.25">
      <c r="A330" s="129">
        <v>12</v>
      </c>
      <c r="B330" s="358" t="s">
        <v>221</v>
      </c>
      <c r="C330" s="358" t="str">
        <f>_xlfn.XLOOKUP($A330,'Total project cost for DCs'!A:A,'Total project cost for DCs'!C:C,"Not found",0)</f>
        <v>Intersection improvements on Bremner-Firth Rd, Norrie-Firth Rd, GSR-Firth Rd, Active mode facilities on both sides of Firth &amp; Norrie Rd</v>
      </c>
      <c r="D330" s="355" t="s">
        <v>155</v>
      </c>
      <c r="E330" s="355" t="s">
        <v>223</v>
      </c>
      <c r="H330" s="355" t="s">
        <v>829</v>
      </c>
      <c r="I330" s="359">
        <f>_xlfn.XLOOKUP($H330,DC_growth_AGS!$A$665:$A$673,DC_growth_AGS!$O$665:$O$673,"Not found",0)</f>
        <v>0.61252788174604733</v>
      </c>
      <c r="J330" s="355">
        <v>2033</v>
      </c>
      <c r="K330" s="360">
        <f>_xlfn.XLOOKUP($A330,'Total project cost for DCs'!$A$4:$A$111,'Total project cost for DCs'!G$4:G$111,0,0)*_xlfn.XLOOKUP($A330,Drury_beneficiary_allocation!$A$5:$A$104,Drury_beneficiary_allocation!$E$5:$E$104,0,0)</f>
        <v>0</v>
      </c>
      <c r="L330" s="360">
        <f>_xlfn.XLOOKUP($A330,'Total project cost for DCs'!$A$4:$A$111,'Total project cost for DCs'!H$4:H$111,0,0)*_xlfn.XLOOKUP($A330,Drury_beneficiary_allocation!$A$5:$A$104,Drury_beneficiary_allocation!$E$5:$E$104,0,0)</f>
        <v>0</v>
      </c>
      <c r="M330" s="360">
        <f>_xlfn.XLOOKUP($A330,'Total project cost for DCs'!$A$4:$A$111,'Total project cost for DCs'!I$4:I$111,0,0)*_xlfn.XLOOKUP($A330,Drury_beneficiary_allocation!$A$5:$A$104,Drury_beneficiary_allocation!$E$5:$E$104,0,0)</f>
        <v>0</v>
      </c>
      <c r="N330" s="360">
        <f>_xlfn.XLOOKUP($A330,'Total project cost for DCs'!$A$4:$A$111,'Total project cost for DCs'!J$4:J$111,0,0)*_xlfn.XLOOKUP($A330,Drury_beneficiary_allocation!$A$5:$A$104,Drury_beneficiary_allocation!$E$5:$E$104,0,0)</f>
        <v>0</v>
      </c>
      <c r="O330" s="360">
        <f>_xlfn.XLOOKUP($A330,'Total project cost for DCs'!$A$4:$A$111,'Total project cost for DCs'!K$4:K$111,0,0)*_xlfn.XLOOKUP($A330,Drury_beneficiary_allocation!$A$5:$A$104,Drury_beneficiary_allocation!$E$5:$E$104,0,0)</f>
        <v>0</v>
      </c>
      <c r="P330" s="360">
        <f>_xlfn.XLOOKUP($A330,'Total project cost for DCs'!$A$4:$A$111,'Total project cost for DCs'!L$4:L$111,0,0)*_xlfn.XLOOKUP($A330,Drury_beneficiary_allocation!$A$5:$A$104,Drury_beneficiary_allocation!$E$5:$E$104,0,0)</f>
        <v>0</v>
      </c>
      <c r="Q330" s="360">
        <f>_xlfn.XLOOKUP($A330,'Total project cost for DCs'!$A$4:$A$111,'Total project cost for DCs'!M$4:M$111,0,0)*_xlfn.XLOOKUP($A330,Drury_beneficiary_allocation!$A$5:$A$104,Drury_beneficiary_allocation!$E$5:$E$104,0,0)</f>
        <v>0</v>
      </c>
      <c r="R330" s="360">
        <f>_xlfn.XLOOKUP($A330,'Total project cost for DCs'!$A$4:$A$111,'Total project cost for DCs'!N$4:N$111,0,0)*_xlfn.XLOOKUP($A330,Drury_beneficiary_allocation!$A$5:$A$104,Drury_beneficiary_allocation!$E$5:$E$104,0,0)</f>
        <v>0</v>
      </c>
      <c r="S330" s="360">
        <f>_xlfn.XLOOKUP($A330,'Total project cost for DCs'!$A$4:$A$111,'Total project cost for DCs'!O$4:O$111,0,0)*_xlfn.XLOOKUP($A330,Drury_beneficiary_allocation!$A$5:$A$104,Drury_beneficiary_allocation!$E$5:$E$104,0,0)</f>
        <v>0</v>
      </c>
      <c r="T330" s="360">
        <f>_xlfn.XLOOKUP($A330,'Total project cost for DCs'!$A$4:$A$111,'Total project cost for DCs'!P$4:P$111,0,0)*_xlfn.XLOOKUP($A330,Drury_beneficiary_allocation!$A$5:$A$104,Drury_beneficiary_allocation!$E$5:$E$104,0,0)</f>
        <v>0</v>
      </c>
      <c r="U330" s="360">
        <f>_xlfn.XLOOKUP($A330,'Total project cost for DCs'!$A$4:$A$111,'Total project cost for DCs'!Q$4:Q$111,0,0)*_xlfn.XLOOKUP($A330,Drury_beneficiary_allocation!$A$5:$A$104,Drury_beneficiary_allocation!$E$5:$E$104,0,0)</f>
        <v>0</v>
      </c>
      <c r="V330" s="360">
        <f>_xlfn.XLOOKUP($A330,'Total project cost for DCs'!$A$4:$A$111,'Total project cost for DCs'!R$4:R$111,0,0)*_xlfn.XLOOKUP($A330,Drury_beneficiary_allocation!$A$5:$A$104,Drury_beneficiary_allocation!$E$5:$E$104,0,0)</f>
        <v>0</v>
      </c>
      <c r="W330" s="360">
        <f>_xlfn.XLOOKUP($A330,'Total project cost for DCs'!$A$4:$A$111,'Total project cost for DCs'!S$4:S$111,0,0)*_xlfn.XLOOKUP($A330,Drury_beneficiary_allocation!$A$5:$A$104,Drury_beneficiary_allocation!$E$5:$E$104,0,0)</f>
        <v>0</v>
      </c>
      <c r="X330" s="360">
        <f>_xlfn.XLOOKUP($A330,'Total project cost for DCs'!$A$4:$A$111,'Total project cost for DCs'!T$4:T$111,0,0)*_xlfn.XLOOKUP($A330,Drury_beneficiary_allocation!$A$5:$A$104,Drury_beneficiary_allocation!$E$5:$E$104,0,0)</f>
        <v>0</v>
      </c>
      <c r="Y330" s="349">
        <f t="shared" si="37"/>
        <v>0</v>
      </c>
      <c r="Z330" s="349">
        <f t="shared" si="38"/>
        <v>0</v>
      </c>
      <c r="AA330" s="349"/>
      <c r="AB330" s="353">
        <v>0</v>
      </c>
      <c r="AC330" s="354" t="str">
        <f t="shared" si="39"/>
        <v>Collector</v>
      </c>
      <c r="AD330" s="349"/>
      <c r="AE330" s="349"/>
      <c r="AF330" s="355">
        <f>_xlfn.XLOOKUP(A330,'P1 Date Adjustment'!B:B,'P1 Date Adjustment'!F:F,"not found",0)</f>
        <v>2033</v>
      </c>
      <c r="AG330" s="349">
        <f t="shared" si="40"/>
        <v>0</v>
      </c>
      <c r="AI330" s="360"/>
      <c r="AJ330" s="360"/>
    </row>
    <row r="331" spans="1:36" ht="30" x14ac:dyDescent="0.25">
      <c r="A331" s="129" t="s">
        <v>224</v>
      </c>
      <c r="B331" s="358" t="s">
        <v>225</v>
      </c>
      <c r="C331" s="358" t="str">
        <f>_xlfn.XLOOKUP($A331,'Total project cost for DCs'!A:A,'Total project cost for DCs'!C:C,"Not found",0)</f>
        <v>2-lane urban- new 2-lane arterial with active modes on both sides + intersection improvements (TDM)</v>
      </c>
      <c r="D331" s="355" t="s">
        <v>155</v>
      </c>
      <c r="E331" s="355" t="s">
        <v>227</v>
      </c>
      <c r="H331" s="355" t="s">
        <v>829</v>
      </c>
      <c r="I331" s="359">
        <f>_xlfn.XLOOKUP($H331,DC_growth_AGS!$A$665:$A$673,DC_growth_AGS!$O$665:$O$673,"Not found",0)</f>
        <v>0.61252788174604733</v>
      </c>
      <c r="J331" s="355">
        <v>2029</v>
      </c>
      <c r="K331" s="360">
        <f>_xlfn.XLOOKUP($A331,'Total project cost for DCs'!$A$4:$A$111,'Total project cost for DCs'!G$4:G$111,0,0)*_xlfn.XLOOKUP($A331,Drury_beneficiary_allocation!$A$5:$A$104,Drury_beneficiary_allocation!$E$5:$E$104,0,0)</f>
        <v>0</v>
      </c>
      <c r="L331" s="360">
        <f>_xlfn.XLOOKUP($A331,'Total project cost for DCs'!$A$4:$A$111,'Total project cost for DCs'!H$4:H$111,0,0)*_xlfn.XLOOKUP($A331,Drury_beneficiary_allocation!$A$5:$A$104,Drury_beneficiary_allocation!$E$5:$E$104,0,0)</f>
        <v>0</v>
      </c>
      <c r="M331" s="360">
        <f>_xlfn.XLOOKUP($A331,'Total project cost for DCs'!$A$4:$A$111,'Total project cost for DCs'!I$4:I$111,0,0)*_xlfn.XLOOKUP($A331,Drury_beneficiary_allocation!$A$5:$A$104,Drury_beneficiary_allocation!$E$5:$E$104,0,0)</f>
        <v>0</v>
      </c>
      <c r="N331" s="360">
        <f>_xlfn.XLOOKUP($A331,'Total project cost for DCs'!$A$4:$A$111,'Total project cost for DCs'!J$4:J$111,0,0)*_xlfn.XLOOKUP($A331,Drury_beneficiary_allocation!$A$5:$A$104,Drury_beneficiary_allocation!$E$5:$E$104,0,0)</f>
        <v>0</v>
      </c>
      <c r="O331" s="360">
        <f>_xlfn.XLOOKUP($A331,'Total project cost for DCs'!$A$4:$A$111,'Total project cost for DCs'!K$4:K$111,0,0)*_xlfn.XLOOKUP($A331,Drury_beneficiary_allocation!$A$5:$A$104,Drury_beneficiary_allocation!$E$5:$E$104,0,0)</f>
        <v>0</v>
      </c>
      <c r="P331" s="360">
        <f>_xlfn.XLOOKUP($A331,'Total project cost for DCs'!$A$4:$A$111,'Total project cost for DCs'!L$4:L$111,0,0)*_xlfn.XLOOKUP($A331,Drury_beneficiary_allocation!$A$5:$A$104,Drury_beneficiary_allocation!$E$5:$E$104,0,0)</f>
        <v>0</v>
      </c>
      <c r="Q331" s="360">
        <f>_xlfn.XLOOKUP($A331,'Total project cost for DCs'!$A$4:$A$111,'Total project cost for DCs'!M$4:M$111,0,0)*_xlfn.XLOOKUP($A331,Drury_beneficiary_allocation!$A$5:$A$104,Drury_beneficiary_allocation!$E$5:$E$104,0,0)</f>
        <v>0</v>
      </c>
      <c r="R331" s="360">
        <f>_xlfn.XLOOKUP($A331,'Total project cost for DCs'!$A$4:$A$111,'Total project cost for DCs'!N$4:N$111,0,0)*_xlfn.XLOOKUP($A331,Drury_beneficiary_allocation!$A$5:$A$104,Drury_beneficiary_allocation!$E$5:$E$104,0,0)</f>
        <v>0</v>
      </c>
      <c r="S331" s="360">
        <f>_xlfn.XLOOKUP($A331,'Total project cost for DCs'!$A$4:$A$111,'Total project cost for DCs'!O$4:O$111,0,0)*_xlfn.XLOOKUP($A331,Drury_beneficiary_allocation!$A$5:$A$104,Drury_beneficiary_allocation!$E$5:$E$104,0,0)</f>
        <v>0</v>
      </c>
      <c r="T331" s="360">
        <f>_xlfn.XLOOKUP($A331,'Total project cost for DCs'!$A$4:$A$111,'Total project cost for DCs'!P$4:P$111,0,0)*_xlfn.XLOOKUP($A331,Drury_beneficiary_allocation!$A$5:$A$104,Drury_beneficiary_allocation!$E$5:$E$104,0,0)</f>
        <v>0</v>
      </c>
      <c r="U331" s="360">
        <f>_xlfn.XLOOKUP($A331,'Total project cost for DCs'!$A$4:$A$111,'Total project cost for DCs'!Q$4:Q$111,0,0)*_xlfn.XLOOKUP($A331,Drury_beneficiary_allocation!$A$5:$A$104,Drury_beneficiary_allocation!$E$5:$E$104,0,0)</f>
        <v>0</v>
      </c>
      <c r="V331" s="360">
        <f>_xlfn.XLOOKUP($A331,'Total project cost for DCs'!$A$4:$A$111,'Total project cost for DCs'!R$4:R$111,0,0)*_xlfn.XLOOKUP($A331,Drury_beneficiary_allocation!$A$5:$A$104,Drury_beneficiary_allocation!$E$5:$E$104,0,0)</f>
        <v>0</v>
      </c>
      <c r="W331" s="360">
        <f>_xlfn.XLOOKUP($A331,'Total project cost for DCs'!$A$4:$A$111,'Total project cost for DCs'!S$4:S$111,0,0)*_xlfn.XLOOKUP($A331,Drury_beneficiary_allocation!$A$5:$A$104,Drury_beneficiary_allocation!$E$5:$E$104,0,0)</f>
        <v>0</v>
      </c>
      <c r="X331" s="360">
        <f>_xlfn.XLOOKUP($A331,'Total project cost for DCs'!$A$4:$A$111,'Total project cost for DCs'!T$4:T$111,0,0)*_xlfn.XLOOKUP($A331,Drury_beneficiary_allocation!$A$5:$A$104,Drury_beneficiary_allocation!$E$5:$E$104,0,0)</f>
        <v>0</v>
      </c>
      <c r="Y331" s="349">
        <f t="shared" si="37"/>
        <v>0</v>
      </c>
      <c r="Z331" s="349">
        <f t="shared" si="38"/>
        <v>0</v>
      </c>
      <c r="AA331" s="349"/>
      <c r="AB331" s="353">
        <v>0</v>
      </c>
      <c r="AC331" s="354" t="str">
        <f t="shared" si="39"/>
        <v>Arterial</v>
      </c>
      <c r="AD331" s="349"/>
      <c r="AE331" s="349"/>
      <c r="AF331" s="355">
        <f>_xlfn.XLOOKUP(A331,'P1 Date Adjustment'!B:B,'P1 Date Adjustment'!F:F,"not found",0)</f>
        <v>2029</v>
      </c>
      <c r="AG331" s="349">
        <f t="shared" si="40"/>
        <v>0</v>
      </c>
      <c r="AI331" s="360"/>
      <c r="AJ331" s="360"/>
    </row>
    <row r="332" spans="1:36" ht="30" x14ac:dyDescent="0.25">
      <c r="A332" s="129" t="s">
        <v>228</v>
      </c>
      <c r="B332" s="358" t="s">
        <v>229</v>
      </c>
      <c r="C332" s="358" t="str">
        <f>_xlfn.XLOOKUP($A332,'Total project cost for DCs'!A:A,'Total project cost for DCs'!C:C,"Not found",0)</f>
        <v>4-lane urban- upgrade 2-lane arterial with SGA design + intersection improvements (TDM)</v>
      </c>
      <c r="D332" s="355" t="s">
        <v>155</v>
      </c>
      <c r="E332" s="355" t="s">
        <v>231</v>
      </c>
      <c r="H332" s="355" t="s">
        <v>829</v>
      </c>
      <c r="I332" s="359">
        <f>_xlfn.XLOOKUP($H332,DC_growth_AGS!$A$665:$A$673,DC_growth_AGS!$O$665:$O$673,"Not found",0)</f>
        <v>0.61252788174604733</v>
      </c>
      <c r="J332" s="355">
        <v>2050</v>
      </c>
      <c r="K332" s="360">
        <f>_xlfn.XLOOKUP($A332,'Total project cost for DCs'!$A$4:$A$111,'Total project cost for DCs'!G$4:G$111,0,0)*_xlfn.XLOOKUP($A332,Drury_beneficiary_allocation!$A$5:$A$104,Drury_beneficiary_allocation!$E$5:$E$104,0,0)</f>
        <v>0</v>
      </c>
      <c r="L332" s="360">
        <f>_xlfn.XLOOKUP($A332,'Total project cost for DCs'!$A$4:$A$111,'Total project cost for DCs'!H$4:H$111,0,0)*_xlfn.XLOOKUP($A332,Drury_beneficiary_allocation!$A$5:$A$104,Drury_beneficiary_allocation!$E$5:$E$104,0,0)</f>
        <v>0</v>
      </c>
      <c r="M332" s="360">
        <f>_xlfn.XLOOKUP($A332,'Total project cost for DCs'!$A$4:$A$111,'Total project cost for DCs'!I$4:I$111,0,0)*_xlfn.XLOOKUP($A332,Drury_beneficiary_allocation!$A$5:$A$104,Drury_beneficiary_allocation!$E$5:$E$104,0,0)</f>
        <v>0</v>
      </c>
      <c r="N332" s="360">
        <f>_xlfn.XLOOKUP($A332,'Total project cost for DCs'!$A$4:$A$111,'Total project cost for DCs'!J$4:J$111,0,0)*_xlfn.XLOOKUP($A332,Drury_beneficiary_allocation!$A$5:$A$104,Drury_beneficiary_allocation!$E$5:$E$104,0,0)</f>
        <v>0</v>
      </c>
      <c r="O332" s="360">
        <f>_xlfn.XLOOKUP($A332,'Total project cost for DCs'!$A$4:$A$111,'Total project cost for DCs'!K$4:K$111,0,0)*_xlfn.XLOOKUP($A332,Drury_beneficiary_allocation!$A$5:$A$104,Drury_beneficiary_allocation!$E$5:$E$104,0,0)</f>
        <v>0</v>
      </c>
      <c r="P332" s="360">
        <f>_xlfn.XLOOKUP($A332,'Total project cost for DCs'!$A$4:$A$111,'Total project cost for DCs'!L$4:L$111,0,0)*_xlfn.XLOOKUP($A332,Drury_beneficiary_allocation!$A$5:$A$104,Drury_beneficiary_allocation!$E$5:$E$104,0,0)</f>
        <v>0</v>
      </c>
      <c r="Q332" s="360">
        <f>_xlfn.XLOOKUP($A332,'Total project cost for DCs'!$A$4:$A$111,'Total project cost for DCs'!M$4:M$111,0,0)*_xlfn.XLOOKUP($A332,Drury_beneficiary_allocation!$A$5:$A$104,Drury_beneficiary_allocation!$E$5:$E$104,0,0)</f>
        <v>0</v>
      </c>
      <c r="R332" s="360">
        <f>_xlfn.XLOOKUP($A332,'Total project cost for DCs'!$A$4:$A$111,'Total project cost for DCs'!N$4:N$111,0,0)*_xlfn.XLOOKUP($A332,Drury_beneficiary_allocation!$A$5:$A$104,Drury_beneficiary_allocation!$E$5:$E$104,0,0)</f>
        <v>0</v>
      </c>
      <c r="S332" s="360">
        <f>_xlfn.XLOOKUP($A332,'Total project cost for DCs'!$A$4:$A$111,'Total project cost for DCs'!O$4:O$111,0,0)*_xlfn.XLOOKUP($A332,Drury_beneficiary_allocation!$A$5:$A$104,Drury_beneficiary_allocation!$E$5:$E$104,0,0)</f>
        <v>0</v>
      </c>
      <c r="T332" s="360">
        <f>_xlfn.XLOOKUP($A332,'Total project cost for DCs'!$A$4:$A$111,'Total project cost for DCs'!P$4:P$111,0,0)*_xlfn.XLOOKUP($A332,Drury_beneficiary_allocation!$A$5:$A$104,Drury_beneficiary_allocation!$E$5:$E$104,0,0)</f>
        <v>0</v>
      </c>
      <c r="U332" s="360">
        <f>_xlfn.XLOOKUP($A332,'Total project cost for DCs'!$A$4:$A$111,'Total project cost for DCs'!Q$4:Q$111,0,0)*_xlfn.XLOOKUP($A332,Drury_beneficiary_allocation!$A$5:$A$104,Drury_beneficiary_allocation!$E$5:$E$104,0,0)</f>
        <v>0</v>
      </c>
      <c r="V332" s="360">
        <f>_xlfn.XLOOKUP($A332,'Total project cost for DCs'!$A$4:$A$111,'Total project cost for DCs'!R$4:R$111,0,0)*_xlfn.XLOOKUP($A332,Drury_beneficiary_allocation!$A$5:$A$104,Drury_beneficiary_allocation!$E$5:$E$104,0,0)</f>
        <v>0</v>
      </c>
      <c r="W332" s="360">
        <f>_xlfn.XLOOKUP($A332,'Total project cost for DCs'!$A$4:$A$111,'Total project cost for DCs'!S$4:S$111,0,0)*_xlfn.XLOOKUP($A332,Drury_beneficiary_allocation!$A$5:$A$104,Drury_beneficiary_allocation!$E$5:$E$104,0,0)</f>
        <v>0</v>
      </c>
      <c r="X332" s="360">
        <f>_xlfn.XLOOKUP($A332,'Total project cost for DCs'!$A$4:$A$111,'Total project cost for DCs'!T$4:T$111,0,0)*_xlfn.XLOOKUP($A332,Drury_beneficiary_allocation!$A$5:$A$104,Drury_beneficiary_allocation!$E$5:$E$104,0,0)</f>
        <v>0</v>
      </c>
      <c r="Y332" s="349">
        <f t="shared" si="37"/>
        <v>0</v>
      </c>
      <c r="Z332" s="349">
        <f t="shared" si="38"/>
        <v>0</v>
      </c>
      <c r="AA332" s="349"/>
      <c r="AB332" s="353">
        <v>0</v>
      </c>
      <c r="AC332" s="354" t="str">
        <f t="shared" si="39"/>
        <v>Arterial</v>
      </c>
      <c r="AD332" s="349"/>
      <c r="AE332" s="349"/>
      <c r="AF332" s="355">
        <f>_xlfn.XLOOKUP(A332,'P1 Date Adjustment'!B:B,'P1 Date Adjustment'!F:F,"not found",0)</f>
        <v>2050</v>
      </c>
      <c r="AG332" s="349">
        <f t="shared" si="40"/>
        <v>0</v>
      </c>
      <c r="AI332" s="360"/>
      <c r="AJ332" s="360"/>
    </row>
    <row r="333" spans="1:36" ht="45" x14ac:dyDescent="0.25">
      <c r="A333" s="129" t="s">
        <v>234</v>
      </c>
      <c r="B333" s="358" t="s">
        <v>235</v>
      </c>
      <c r="C333" s="358" t="str">
        <f>_xlfn.XLOOKUP($A333,'Total project cost for DCs'!A:A,'Total project cost for DCs'!C:C,"Not found",0)</f>
        <v>2-lane urban (New Road connection to Quarry Road with active modes on both sides + intersection improvements)</v>
      </c>
      <c r="D333" s="355" t="s">
        <v>155</v>
      </c>
      <c r="E333" s="355" t="s">
        <v>223</v>
      </c>
      <c r="H333" s="355" t="s">
        <v>829</v>
      </c>
      <c r="I333" s="359">
        <f>_xlfn.XLOOKUP($H333,DC_growth_AGS!$A$665:$A$673,DC_growth_AGS!$O$665:$O$673,"Not found",0)</f>
        <v>0.61252788174604733</v>
      </c>
      <c r="J333" s="355">
        <v>2035</v>
      </c>
      <c r="K333" s="360">
        <f>_xlfn.XLOOKUP($A333,'Total project cost for DCs'!$A$4:$A$111,'Total project cost for DCs'!G$4:G$111,0,0)*_xlfn.XLOOKUP($A333,Drury_beneficiary_allocation!$A$5:$A$104,Drury_beneficiary_allocation!$E$5:$E$104,0,0)</f>
        <v>0</v>
      </c>
      <c r="L333" s="360">
        <f>_xlfn.XLOOKUP($A333,'Total project cost for DCs'!$A$4:$A$111,'Total project cost for DCs'!H$4:H$111,0,0)*_xlfn.XLOOKUP($A333,Drury_beneficiary_allocation!$A$5:$A$104,Drury_beneficiary_allocation!$E$5:$E$104,0,0)</f>
        <v>0</v>
      </c>
      <c r="M333" s="360">
        <f>_xlfn.XLOOKUP($A333,'Total project cost for DCs'!$A$4:$A$111,'Total project cost for DCs'!I$4:I$111,0,0)*_xlfn.XLOOKUP($A333,Drury_beneficiary_allocation!$A$5:$A$104,Drury_beneficiary_allocation!$E$5:$E$104,0,0)</f>
        <v>0</v>
      </c>
      <c r="N333" s="360">
        <f>_xlfn.XLOOKUP($A333,'Total project cost for DCs'!$A$4:$A$111,'Total project cost for DCs'!J$4:J$111,0,0)*_xlfn.XLOOKUP($A333,Drury_beneficiary_allocation!$A$5:$A$104,Drury_beneficiary_allocation!$E$5:$E$104,0,0)</f>
        <v>0</v>
      </c>
      <c r="O333" s="360">
        <f>_xlfn.XLOOKUP($A333,'Total project cost for DCs'!$A$4:$A$111,'Total project cost for DCs'!K$4:K$111,0,0)*_xlfn.XLOOKUP($A333,Drury_beneficiary_allocation!$A$5:$A$104,Drury_beneficiary_allocation!$E$5:$E$104,0,0)</f>
        <v>0</v>
      </c>
      <c r="P333" s="360">
        <f>_xlfn.XLOOKUP($A333,'Total project cost for DCs'!$A$4:$A$111,'Total project cost for DCs'!L$4:L$111,0,0)*_xlfn.XLOOKUP($A333,Drury_beneficiary_allocation!$A$5:$A$104,Drury_beneficiary_allocation!$E$5:$E$104,0,0)</f>
        <v>0</v>
      </c>
      <c r="Q333" s="360">
        <f>_xlfn.XLOOKUP($A333,'Total project cost for DCs'!$A$4:$A$111,'Total project cost for DCs'!M$4:M$111,0,0)*_xlfn.XLOOKUP($A333,Drury_beneficiary_allocation!$A$5:$A$104,Drury_beneficiary_allocation!$E$5:$E$104,0,0)</f>
        <v>0</v>
      </c>
      <c r="R333" s="360">
        <f>_xlfn.XLOOKUP($A333,'Total project cost for DCs'!$A$4:$A$111,'Total project cost for DCs'!N$4:N$111,0,0)*_xlfn.XLOOKUP($A333,Drury_beneficiary_allocation!$A$5:$A$104,Drury_beneficiary_allocation!$E$5:$E$104,0,0)</f>
        <v>0</v>
      </c>
      <c r="S333" s="360">
        <f>_xlfn.XLOOKUP($A333,'Total project cost for DCs'!$A$4:$A$111,'Total project cost for DCs'!O$4:O$111,0,0)*_xlfn.XLOOKUP($A333,Drury_beneficiary_allocation!$A$5:$A$104,Drury_beneficiary_allocation!$E$5:$E$104,0,0)</f>
        <v>0</v>
      </c>
      <c r="T333" s="360">
        <f>_xlfn.XLOOKUP($A333,'Total project cost for DCs'!$A$4:$A$111,'Total project cost for DCs'!P$4:P$111,0,0)*_xlfn.XLOOKUP($A333,Drury_beneficiary_allocation!$A$5:$A$104,Drury_beneficiary_allocation!$E$5:$E$104,0,0)</f>
        <v>0</v>
      </c>
      <c r="U333" s="360">
        <f>_xlfn.XLOOKUP($A333,'Total project cost for DCs'!$A$4:$A$111,'Total project cost for DCs'!Q$4:Q$111,0,0)*_xlfn.XLOOKUP($A333,Drury_beneficiary_allocation!$A$5:$A$104,Drury_beneficiary_allocation!$E$5:$E$104,0,0)</f>
        <v>0</v>
      </c>
      <c r="V333" s="360">
        <f>_xlfn.XLOOKUP($A333,'Total project cost for DCs'!$A$4:$A$111,'Total project cost for DCs'!R$4:R$111,0,0)*_xlfn.XLOOKUP($A333,Drury_beneficiary_allocation!$A$5:$A$104,Drury_beneficiary_allocation!$E$5:$E$104,0,0)</f>
        <v>0</v>
      </c>
      <c r="W333" s="360">
        <f>_xlfn.XLOOKUP($A333,'Total project cost for DCs'!$A$4:$A$111,'Total project cost for DCs'!S$4:S$111,0,0)*_xlfn.XLOOKUP($A333,Drury_beneficiary_allocation!$A$5:$A$104,Drury_beneficiary_allocation!$E$5:$E$104,0,0)</f>
        <v>0</v>
      </c>
      <c r="X333" s="360">
        <f>_xlfn.XLOOKUP($A333,'Total project cost for DCs'!$A$4:$A$111,'Total project cost for DCs'!T$4:T$111,0,0)*_xlfn.XLOOKUP($A333,Drury_beneficiary_allocation!$A$5:$A$104,Drury_beneficiary_allocation!$E$5:$E$104,0,0)</f>
        <v>0</v>
      </c>
      <c r="Y333" s="349">
        <f t="shared" si="37"/>
        <v>0</v>
      </c>
      <c r="Z333" s="349">
        <f t="shared" si="38"/>
        <v>0</v>
      </c>
      <c r="AA333" s="349"/>
      <c r="AB333" s="353">
        <v>0</v>
      </c>
      <c r="AC333" s="354" t="str">
        <f t="shared" si="39"/>
        <v>Collector</v>
      </c>
      <c r="AD333" s="349"/>
      <c r="AE333" s="349"/>
      <c r="AF333" s="355">
        <f>_xlfn.XLOOKUP(A333,'P1 Date Adjustment'!B:B,'P1 Date Adjustment'!F:F,"not found",0)</f>
        <v>2035</v>
      </c>
      <c r="AG333" s="349">
        <f t="shared" si="40"/>
        <v>0</v>
      </c>
      <c r="AI333" s="360"/>
      <c r="AJ333" s="360"/>
    </row>
    <row r="334" spans="1:36" ht="30" x14ac:dyDescent="0.25">
      <c r="A334" s="129" t="s">
        <v>237</v>
      </c>
      <c r="B334" s="358" t="s">
        <v>238</v>
      </c>
      <c r="C334" s="358" t="str">
        <f>_xlfn.XLOOKUP($A334,'Total project cost for DCs'!A:A,'Total project cost for DCs'!C:C,"Not found",0)</f>
        <v>2-lane urban (upgrade existing road layout with active modes on both sides + intersection improvements)</v>
      </c>
      <c r="D334" s="355" t="s">
        <v>155</v>
      </c>
      <c r="E334" s="355" t="s">
        <v>199</v>
      </c>
      <c r="H334" s="355" t="s">
        <v>829</v>
      </c>
      <c r="I334" s="359">
        <f>_xlfn.XLOOKUP($H334,DC_growth_AGS!$A$665:$A$673,DC_growth_AGS!$O$665:$O$673,"Not found",0)</f>
        <v>0.61252788174604733</v>
      </c>
      <c r="J334" s="355">
        <v>2033</v>
      </c>
      <c r="K334" s="360">
        <f>_xlfn.XLOOKUP($A334,'Total project cost for DCs'!$A$4:$A$111,'Total project cost for DCs'!G$4:G$111,0,0)*_xlfn.XLOOKUP($A334,Drury_beneficiary_allocation!$A$5:$A$104,Drury_beneficiary_allocation!$E$5:$E$104,0,0)</f>
        <v>0</v>
      </c>
      <c r="L334" s="360">
        <f>_xlfn.XLOOKUP($A334,'Total project cost for DCs'!$A$4:$A$111,'Total project cost for DCs'!H$4:H$111,0,0)*_xlfn.XLOOKUP($A334,Drury_beneficiary_allocation!$A$5:$A$104,Drury_beneficiary_allocation!$E$5:$E$104,0,0)</f>
        <v>0</v>
      </c>
      <c r="M334" s="360">
        <f>_xlfn.XLOOKUP($A334,'Total project cost for DCs'!$A$4:$A$111,'Total project cost for DCs'!I$4:I$111,0,0)*_xlfn.XLOOKUP($A334,Drury_beneficiary_allocation!$A$5:$A$104,Drury_beneficiary_allocation!$E$5:$E$104,0,0)</f>
        <v>0</v>
      </c>
      <c r="N334" s="360">
        <f>_xlfn.XLOOKUP($A334,'Total project cost for DCs'!$A$4:$A$111,'Total project cost for DCs'!J$4:J$111,0,0)*_xlfn.XLOOKUP($A334,Drury_beneficiary_allocation!$A$5:$A$104,Drury_beneficiary_allocation!$E$5:$E$104,0,0)</f>
        <v>0</v>
      </c>
      <c r="O334" s="360">
        <f>_xlfn.XLOOKUP($A334,'Total project cost for DCs'!$A$4:$A$111,'Total project cost for DCs'!K$4:K$111,0,0)*_xlfn.XLOOKUP($A334,Drury_beneficiary_allocation!$A$5:$A$104,Drury_beneficiary_allocation!$E$5:$E$104,0,0)</f>
        <v>0</v>
      </c>
      <c r="P334" s="360">
        <f>_xlfn.XLOOKUP($A334,'Total project cost for DCs'!$A$4:$A$111,'Total project cost for DCs'!L$4:L$111,0,0)*_xlfn.XLOOKUP($A334,Drury_beneficiary_allocation!$A$5:$A$104,Drury_beneficiary_allocation!$E$5:$E$104,0,0)</f>
        <v>0</v>
      </c>
      <c r="Q334" s="360">
        <f>_xlfn.XLOOKUP($A334,'Total project cost for DCs'!$A$4:$A$111,'Total project cost for DCs'!M$4:M$111,0,0)*_xlfn.XLOOKUP($A334,Drury_beneficiary_allocation!$A$5:$A$104,Drury_beneficiary_allocation!$E$5:$E$104,0,0)</f>
        <v>0</v>
      </c>
      <c r="R334" s="360">
        <f>_xlfn.XLOOKUP($A334,'Total project cost for DCs'!$A$4:$A$111,'Total project cost for DCs'!N$4:N$111,0,0)*_xlfn.XLOOKUP($A334,Drury_beneficiary_allocation!$A$5:$A$104,Drury_beneficiary_allocation!$E$5:$E$104,0,0)</f>
        <v>0</v>
      </c>
      <c r="S334" s="360">
        <f>_xlfn.XLOOKUP($A334,'Total project cost for DCs'!$A$4:$A$111,'Total project cost for DCs'!O$4:O$111,0,0)*_xlfn.XLOOKUP($A334,Drury_beneficiary_allocation!$A$5:$A$104,Drury_beneficiary_allocation!$E$5:$E$104,0,0)</f>
        <v>0</v>
      </c>
      <c r="T334" s="360">
        <f>_xlfn.XLOOKUP($A334,'Total project cost for DCs'!$A$4:$A$111,'Total project cost for DCs'!P$4:P$111,0,0)*_xlfn.XLOOKUP($A334,Drury_beneficiary_allocation!$A$5:$A$104,Drury_beneficiary_allocation!$E$5:$E$104,0,0)</f>
        <v>0</v>
      </c>
      <c r="U334" s="360">
        <f>_xlfn.XLOOKUP($A334,'Total project cost for DCs'!$A$4:$A$111,'Total project cost for DCs'!Q$4:Q$111,0,0)*_xlfn.XLOOKUP($A334,Drury_beneficiary_allocation!$A$5:$A$104,Drury_beneficiary_allocation!$E$5:$E$104,0,0)</f>
        <v>0</v>
      </c>
      <c r="V334" s="360">
        <f>_xlfn.XLOOKUP($A334,'Total project cost for DCs'!$A$4:$A$111,'Total project cost for DCs'!R$4:R$111,0,0)*_xlfn.XLOOKUP($A334,Drury_beneficiary_allocation!$A$5:$A$104,Drury_beneficiary_allocation!$E$5:$E$104,0,0)</f>
        <v>0</v>
      </c>
      <c r="W334" s="360">
        <f>_xlfn.XLOOKUP($A334,'Total project cost for DCs'!$A$4:$A$111,'Total project cost for DCs'!S$4:S$111,0,0)*_xlfn.XLOOKUP($A334,Drury_beneficiary_allocation!$A$5:$A$104,Drury_beneficiary_allocation!$E$5:$E$104,0,0)</f>
        <v>0</v>
      </c>
      <c r="X334" s="360">
        <f>_xlfn.XLOOKUP($A334,'Total project cost for DCs'!$A$4:$A$111,'Total project cost for DCs'!T$4:T$111,0,0)*_xlfn.XLOOKUP($A334,Drury_beneficiary_allocation!$A$5:$A$104,Drury_beneficiary_allocation!$E$5:$E$104,0,0)</f>
        <v>0</v>
      </c>
      <c r="Y334" s="349">
        <f t="shared" si="37"/>
        <v>0</v>
      </c>
      <c r="Z334" s="349">
        <f t="shared" si="38"/>
        <v>0</v>
      </c>
      <c r="AA334" s="349"/>
      <c r="AB334" s="353">
        <v>0</v>
      </c>
      <c r="AC334" s="354" t="str">
        <f t="shared" si="39"/>
        <v>Collector</v>
      </c>
      <c r="AD334" s="349"/>
      <c r="AE334" s="349"/>
      <c r="AF334" s="355">
        <f>_xlfn.XLOOKUP(A334,'P1 Date Adjustment'!B:B,'P1 Date Adjustment'!F:F,"not found",0)</f>
        <v>2033</v>
      </c>
      <c r="AG334" s="349">
        <f t="shared" si="40"/>
        <v>0</v>
      </c>
      <c r="AI334" s="360"/>
      <c r="AJ334" s="360"/>
    </row>
    <row r="335" spans="1:36" ht="30" x14ac:dyDescent="0.25">
      <c r="A335" s="129" t="s">
        <v>246</v>
      </c>
      <c r="B335" s="358" t="s">
        <v>247</v>
      </c>
      <c r="C335" s="358" t="str">
        <f>_xlfn.XLOOKUP($A335,'Total project cost for DCs'!A:A,'Total project cost for DCs'!C:C,"Not found",0)</f>
        <v>4-lane urban- upgrade 2-lane urban with active modes on both sides (SGA design)</v>
      </c>
      <c r="D335" s="355" t="s">
        <v>155</v>
      </c>
      <c r="E335" s="355" t="s">
        <v>157</v>
      </c>
      <c r="H335" s="355" t="s">
        <v>829</v>
      </c>
      <c r="I335" s="359">
        <f>_xlfn.XLOOKUP($H335,DC_growth_AGS!$A$665:$A$673,DC_growth_AGS!$O$665:$O$673,"Not found",0)</f>
        <v>0.61252788174604733</v>
      </c>
      <c r="J335" s="355">
        <v>2050</v>
      </c>
      <c r="K335" s="360">
        <f>_xlfn.XLOOKUP($A335,'Total project cost for DCs'!$A$4:$A$111,'Total project cost for DCs'!G$4:G$111,0,0)*_xlfn.XLOOKUP($A335,Drury_beneficiary_allocation!$A$5:$A$104,Drury_beneficiary_allocation!$E$5:$E$104,0,0)</f>
        <v>0</v>
      </c>
      <c r="L335" s="360">
        <f>_xlfn.XLOOKUP($A335,'Total project cost for DCs'!$A$4:$A$111,'Total project cost for DCs'!H$4:H$111,0,0)*_xlfn.XLOOKUP($A335,Drury_beneficiary_allocation!$A$5:$A$104,Drury_beneficiary_allocation!$E$5:$E$104,0,0)</f>
        <v>0</v>
      </c>
      <c r="M335" s="360">
        <f>_xlfn.XLOOKUP($A335,'Total project cost for DCs'!$A$4:$A$111,'Total project cost for DCs'!I$4:I$111,0,0)*_xlfn.XLOOKUP($A335,Drury_beneficiary_allocation!$A$5:$A$104,Drury_beneficiary_allocation!$E$5:$E$104,0,0)</f>
        <v>0</v>
      </c>
      <c r="N335" s="360">
        <f>_xlfn.XLOOKUP($A335,'Total project cost for DCs'!$A$4:$A$111,'Total project cost for DCs'!J$4:J$111,0,0)*_xlfn.XLOOKUP($A335,Drury_beneficiary_allocation!$A$5:$A$104,Drury_beneficiary_allocation!$E$5:$E$104,0,0)</f>
        <v>0</v>
      </c>
      <c r="O335" s="360">
        <f>_xlfn.XLOOKUP($A335,'Total project cost for DCs'!$A$4:$A$111,'Total project cost for DCs'!K$4:K$111,0,0)*_xlfn.XLOOKUP($A335,Drury_beneficiary_allocation!$A$5:$A$104,Drury_beneficiary_allocation!$E$5:$E$104,0,0)</f>
        <v>0</v>
      </c>
      <c r="P335" s="360">
        <f>_xlfn.XLOOKUP($A335,'Total project cost for DCs'!$A$4:$A$111,'Total project cost for DCs'!L$4:L$111,0,0)*_xlfn.XLOOKUP($A335,Drury_beneficiary_allocation!$A$5:$A$104,Drury_beneficiary_allocation!$E$5:$E$104,0,0)</f>
        <v>0</v>
      </c>
      <c r="Q335" s="360">
        <f>_xlfn.XLOOKUP($A335,'Total project cost for DCs'!$A$4:$A$111,'Total project cost for DCs'!M$4:M$111,0,0)*_xlfn.XLOOKUP($A335,Drury_beneficiary_allocation!$A$5:$A$104,Drury_beneficiary_allocation!$E$5:$E$104,0,0)</f>
        <v>0</v>
      </c>
      <c r="R335" s="360">
        <f>_xlfn.XLOOKUP($A335,'Total project cost for DCs'!$A$4:$A$111,'Total project cost for DCs'!N$4:N$111,0,0)*_xlfn.XLOOKUP($A335,Drury_beneficiary_allocation!$A$5:$A$104,Drury_beneficiary_allocation!$E$5:$E$104,0,0)</f>
        <v>0</v>
      </c>
      <c r="S335" s="360">
        <f>_xlfn.XLOOKUP($A335,'Total project cost for DCs'!$A$4:$A$111,'Total project cost for DCs'!O$4:O$111,0,0)*_xlfn.XLOOKUP($A335,Drury_beneficiary_allocation!$A$5:$A$104,Drury_beneficiary_allocation!$E$5:$E$104,0,0)</f>
        <v>0</v>
      </c>
      <c r="T335" s="360">
        <f>_xlfn.XLOOKUP($A335,'Total project cost for DCs'!$A$4:$A$111,'Total project cost for DCs'!P$4:P$111,0,0)*_xlfn.XLOOKUP($A335,Drury_beneficiary_allocation!$A$5:$A$104,Drury_beneficiary_allocation!$E$5:$E$104,0,0)</f>
        <v>0</v>
      </c>
      <c r="U335" s="360">
        <f>_xlfn.XLOOKUP($A335,'Total project cost for DCs'!$A$4:$A$111,'Total project cost for DCs'!Q$4:Q$111,0,0)*_xlfn.XLOOKUP($A335,Drury_beneficiary_allocation!$A$5:$A$104,Drury_beneficiary_allocation!$E$5:$E$104,0,0)</f>
        <v>0</v>
      </c>
      <c r="V335" s="360">
        <f>_xlfn.XLOOKUP($A335,'Total project cost for DCs'!$A$4:$A$111,'Total project cost for DCs'!R$4:R$111,0,0)*_xlfn.XLOOKUP($A335,Drury_beneficiary_allocation!$A$5:$A$104,Drury_beneficiary_allocation!$E$5:$E$104,0,0)</f>
        <v>0</v>
      </c>
      <c r="W335" s="360">
        <f>_xlfn.XLOOKUP($A335,'Total project cost for DCs'!$A$4:$A$111,'Total project cost for DCs'!S$4:S$111,0,0)*_xlfn.XLOOKUP($A335,Drury_beneficiary_allocation!$A$5:$A$104,Drury_beneficiary_allocation!$E$5:$E$104,0,0)</f>
        <v>0</v>
      </c>
      <c r="X335" s="360">
        <f>_xlfn.XLOOKUP($A335,'Total project cost for DCs'!$A$4:$A$111,'Total project cost for DCs'!T$4:T$111,0,0)*_xlfn.XLOOKUP($A335,Drury_beneficiary_allocation!$A$5:$A$104,Drury_beneficiary_allocation!$E$5:$E$104,0,0)</f>
        <v>0</v>
      </c>
      <c r="Y335" s="349">
        <f t="shared" si="37"/>
        <v>0</v>
      </c>
      <c r="Z335" s="349">
        <f t="shared" si="38"/>
        <v>0</v>
      </c>
      <c r="AA335" s="349"/>
      <c r="AB335" s="353">
        <v>0</v>
      </c>
      <c r="AC335" s="354" t="str">
        <f t="shared" si="39"/>
        <v>Arterial</v>
      </c>
      <c r="AD335" s="349"/>
      <c r="AE335" s="349"/>
      <c r="AF335" s="355">
        <f>_xlfn.XLOOKUP(A335,'P1 Date Adjustment'!B:B,'P1 Date Adjustment'!F:F,"not found",0)</f>
        <v>2050</v>
      </c>
      <c r="AG335" s="349">
        <f t="shared" si="40"/>
        <v>0</v>
      </c>
      <c r="AI335" s="360"/>
      <c r="AJ335" s="360"/>
    </row>
    <row r="336" spans="1:36" ht="45" x14ac:dyDescent="0.25">
      <c r="A336" s="129" t="s">
        <v>259</v>
      </c>
      <c r="B336" s="358" t="s">
        <v>260</v>
      </c>
      <c r="C336" s="358" t="str">
        <f>_xlfn.XLOOKUP($A336,'Total project cost for DCs'!A:A,'Total project cost for DCs'!C:C,"Not found",0)</f>
        <v>Active mode upgrades- existing road layout with active modes on both sides + intersection upgrades for active mode crossing</v>
      </c>
      <c r="D336" s="355" t="s">
        <v>155</v>
      </c>
      <c r="E336" s="355" t="s">
        <v>199</v>
      </c>
      <c r="H336" s="355" t="s">
        <v>829</v>
      </c>
      <c r="I336" s="359">
        <f>_xlfn.XLOOKUP($H336,DC_growth_AGS!$A$665:$A$673,DC_growth_AGS!$O$665:$O$673,"Not found",0)</f>
        <v>0.61252788174604733</v>
      </c>
      <c r="J336" s="355">
        <v>2035</v>
      </c>
      <c r="K336" s="360">
        <f>_xlfn.XLOOKUP($A336,'Total project cost for DCs'!$A$4:$A$111,'Total project cost for DCs'!G$4:G$111,0,0)*_xlfn.XLOOKUP($A336,Drury_beneficiary_allocation!$A$5:$A$104,Drury_beneficiary_allocation!$E$5:$E$104,0,0)</f>
        <v>0</v>
      </c>
      <c r="L336" s="360">
        <f>_xlfn.XLOOKUP($A336,'Total project cost for DCs'!$A$4:$A$111,'Total project cost for DCs'!H$4:H$111,0,0)*_xlfn.XLOOKUP($A336,Drury_beneficiary_allocation!$A$5:$A$104,Drury_beneficiary_allocation!$E$5:$E$104,0,0)</f>
        <v>0</v>
      </c>
      <c r="M336" s="360">
        <f>_xlfn.XLOOKUP($A336,'Total project cost for DCs'!$A$4:$A$111,'Total project cost for DCs'!I$4:I$111,0,0)*_xlfn.XLOOKUP($A336,Drury_beneficiary_allocation!$A$5:$A$104,Drury_beneficiary_allocation!$E$5:$E$104,0,0)</f>
        <v>0</v>
      </c>
      <c r="N336" s="360">
        <f>_xlfn.XLOOKUP($A336,'Total project cost for DCs'!$A$4:$A$111,'Total project cost for DCs'!J$4:J$111,0,0)*_xlfn.XLOOKUP($A336,Drury_beneficiary_allocation!$A$5:$A$104,Drury_beneficiary_allocation!$E$5:$E$104,0,0)</f>
        <v>0</v>
      </c>
      <c r="O336" s="360">
        <f>_xlfn.XLOOKUP($A336,'Total project cost for DCs'!$A$4:$A$111,'Total project cost for DCs'!K$4:K$111,0,0)*_xlfn.XLOOKUP($A336,Drury_beneficiary_allocation!$A$5:$A$104,Drury_beneficiary_allocation!$E$5:$E$104,0,0)</f>
        <v>0</v>
      </c>
      <c r="P336" s="360">
        <f>_xlfn.XLOOKUP($A336,'Total project cost for DCs'!$A$4:$A$111,'Total project cost for DCs'!L$4:L$111,0,0)*_xlfn.XLOOKUP($A336,Drury_beneficiary_allocation!$A$5:$A$104,Drury_beneficiary_allocation!$E$5:$E$104,0,0)</f>
        <v>0</v>
      </c>
      <c r="Q336" s="360">
        <f>_xlfn.XLOOKUP($A336,'Total project cost for DCs'!$A$4:$A$111,'Total project cost for DCs'!M$4:M$111,0,0)*_xlfn.XLOOKUP($A336,Drury_beneficiary_allocation!$A$5:$A$104,Drury_beneficiary_allocation!$E$5:$E$104,0,0)</f>
        <v>0</v>
      </c>
      <c r="R336" s="360">
        <f>_xlfn.XLOOKUP($A336,'Total project cost for DCs'!$A$4:$A$111,'Total project cost for DCs'!N$4:N$111,0,0)*_xlfn.XLOOKUP($A336,Drury_beneficiary_allocation!$A$5:$A$104,Drury_beneficiary_allocation!$E$5:$E$104,0,0)</f>
        <v>0</v>
      </c>
      <c r="S336" s="360">
        <f>_xlfn.XLOOKUP($A336,'Total project cost for DCs'!$A$4:$A$111,'Total project cost for DCs'!O$4:O$111,0,0)*_xlfn.XLOOKUP($A336,Drury_beneficiary_allocation!$A$5:$A$104,Drury_beneficiary_allocation!$E$5:$E$104,0,0)</f>
        <v>0</v>
      </c>
      <c r="T336" s="360">
        <f>_xlfn.XLOOKUP($A336,'Total project cost for DCs'!$A$4:$A$111,'Total project cost for DCs'!P$4:P$111,0,0)*_xlfn.XLOOKUP($A336,Drury_beneficiary_allocation!$A$5:$A$104,Drury_beneficiary_allocation!$E$5:$E$104,0,0)</f>
        <v>0</v>
      </c>
      <c r="U336" s="360">
        <f>_xlfn.XLOOKUP($A336,'Total project cost for DCs'!$A$4:$A$111,'Total project cost for DCs'!Q$4:Q$111,0,0)*_xlfn.XLOOKUP($A336,Drury_beneficiary_allocation!$A$5:$A$104,Drury_beneficiary_allocation!$E$5:$E$104,0,0)</f>
        <v>0</v>
      </c>
      <c r="V336" s="360">
        <f>_xlfn.XLOOKUP($A336,'Total project cost for DCs'!$A$4:$A$111,'Total project cost for DCs'!R$4:R$111,0,0)*_xlfn.XLOOKUP($A336,Drury_beneficiary_allocation!$A$5:$A$104,Drury_beneficiary_allocation!$E$5:$E$104,0,0)</f>
        <v>0</v>
      </c>
      <c r="W336" s="360">
        <f>_xlfn.XLOOKUP($A336,'Total project cost for DCs'!$A$4:$A$111,'Total project cost for DCs'!S$4:S$111,0,0)*_xlfn.XLOOKUP($A336,Drury_beneficiary_allocation!$A$5:$A$104,Drury_beneficiary_allocation!$E$5:$E$104,0,0)</f>
        <v>0</v>
      </c>
      <c r="X336" s="360">
        <f>_xlfn.XLOOKUP($A336,'Total project cost for DCs'!$A$4:$A$111,'Total project cost for DCs'!T$4:T$111,0,0)*_xlfn.XLOOKUP($A336,Drury_beneficiary_allocation!$A$5:$A$104,Drury_beneficiary_allocation!$E$5:$E$104,0,0)</f>
        <v>0</v>
      </c>
      <c r="Y336" s="349">
        <f t="shared" si="37"/>
        <v>0</v>
      </c>
      <c r="Z336" s="349">
        <f t="shared" si="38"/>
        <v>0</v>
      </c>
      <c r="AA336" s="349"/>
      <c r="AB336" s="353">
        <v>0</v>
      </c>
      <c r="AC336" s="354" t="str">
        <f t="shared" si="39"/>
        <v>Collector</v>
      </c>
      <c r="AD336" s="349"/>
      <c r="AE336" s="349"/>
      <c r="AF336" s="355">
        <f>_xlfn.XLOOKUP(A336,'P1 Date Adjustment'!B:B,'P1 Date Adjustment'!F:F,"not found",0)</f>
        <v>2035</v>
      </c>
      <c r="AG336" s="349">
        <f t="shared" si="40"/>
        <v>0</v>
      </c>
      <c r="AI336" s="360"/>
      <c r="AJ336" s="360"/>
    </row>
    <row r="337" spans="1:36" ht="45" x14ac:dyDescent="0.25">
      <c r="A337" s="129">
        <v>21</v>
      </c>
      <c r="B337" s="358" t="s">
        <v>262</v>
      </c>
      <c r="C337" s="358" t="str">
        <f>_xlfn.XLOOKUP($A337,'Total project cost for DCs'!A:A,'Total project cost for DCs'!C:C,"Not found",0)</f>
        <v>Active mode upgrades- existing road layout with active modes on both sides + intersection upgrades for active mode crossing</v>
      </c>
      <c r="D337" s="355" t="s">
        <v>155</v>
      </c>
      <c r="E337" s="355" t="s">
        <v>199</v>
      </c>
      <c r="H337" s="355" t="s">
        <v>829</v>
      </c>
      <c r="I337" s="359">
        <f>_xlfn.XLOOKUP($H337,DC_growth_AGS!$A$665:$A$673,DC_growth_AGS!$O$665:$O$673,"Not found",0)</f>
        <v>0.61252788174604733</v>
      </c>
      <c r="J337" s="355">
        <v>2035</v>
      </c>
      <c r="K337" s="360">
        <f>_xlfn.XLOOKUP($A337,'Total project cost for DCs'!$A$4:$A$111,'Total project cost for DCs'!G$4:G$111,0,0)*_xlfn.XLOOKUP($A337,Drury_beneficiary_allocation!$A$5:$A$104,Drury_beneficiary_allocation!$E$5:$E$104,0,0)</f>
        <v>0</v>
      </c>
      <c r="L337" s="360">
        <f>_xlfn.XLOOKUP($A337,'Total project cost for DCs'!$A$4:$A$111,'Total project cost for DCs'!H$4:H$111,0,0)*_xlfn.XLOOKUP($A337,Drury_beneficiary_allocation!$A$5:$A$104,Drury_beneficiary_allocation!$E$5:$E$104,0,0)</f>
        <v>0</v>
      </c>
      <c r="M337" s="360">
        <f>_xlfn.XLOOKUP($A337,'Total project cost for DCs'!$A$4:$A$111,'Total project cost for DCs'!I$4:I$111,0,0)*_xlfn.XLOOKUP($A337,Drury_beneficiary_allocation!$A$5:$A$104,Drury_beneficiary_allocation!$E$5:$E$104,0,0)</f>
        <v>0</v>
      </c>
      <c r="N337" s="360">
        <f>_xlfn.XLOOKUP($A337,'Total project cost for DCs'!$A$4:$A$111,'Total project cost for DCs'!J$4:J$111,0,0)*_xlfn.XLOOKUP($A337,Drury_beneficiary_allocation!$A$5:$A$104,Drury_beneficiary_allocation!$E$5:$E$104,0,0)</f>
        <v>0</v>
      </c>
      <c r="O337" s="360">
        <f>_xlfn.XLOOKUP($A337,'Total project cost for DCs'!$A$4:$A$111,'Total project cost for DCs'!K$4:K$111,0,0)*_xlfn.XLOOKUP($A337,Drury_beneficiary_allocation!$A$5:$A$104,Drury_beneficiary_allocation!$E$5:$E$104,0,0)</f>
        <v>0</v>
      </c>
      <c r="P337" s="360">
        <f>_xlfn.XLOOKUP($A337,'Total project cost for DCs'!$A$4:$A$111,'Total project cost for DCs'!L$4:L$111,0,0)*_xlfn.XLOOKUP($A337,Drury_beneficiary_allocation!$A$5:$A$104,Drury_beneficiary_allocation!$E$5:$E$104,0,0)</f>
        <v>0</v>
      </c>
      <c r="Q337" s="360">
        <f>_xlfn.XLOOKUP($A337,'Total project cost for DCs'!$A$4:$A$111,'Total project cost for DCs'!M$4:M$111,0,0)*_xlfn.XLOOKUP($A337,Drury_beneficiary_allocation!$A$5:$A$104,Drury_beneficiary_allocation!$E$5:$E$104,0,0)</f>
        <v>0</v>
      </c>
      <c r="R337" s="360">
        <f>_xlfn.XLOOKUP($A337,'Total project cost for DCs'!$A$4:$A$111,'Total project cost for DCs'!N$4:N$111,0,0)*_xlfn.XLOOKUP($A337,Drury_beneficiary_allocation!$A$5:$A$104,Drury_beneficiary_allocation!$E$5:$E$104,0,0)</f>
        <v>0</v>
      </c>
      <c r="S337" s="360">
        <f>_xlfn.XLOOKUP($A337,'Total project cost for DCs'!$A$4:$A$111,'Total project cost for DCs'!O$4:O$111,0,0)*_xlfn.XLOOKUP($A337,Drury_beneficiary_allocation!$A$5:$A$104,Drury_beneficiary_allocation!$E$5:$E$104,0,0)</f>
        <v>0</v>
      </c>
      <c r="T337" s="360">
        <f>_xlfn.XLOOKUP($A337,'Total project cost for DCs'!$A$4:$A$111,'Total project cost for DCs'!P$4:P$111,0,0)*_xlfn.XLOOKUP($A337,Drury_beneficiary_allocation!$A$5:$A$104,Drury_beneficiary_allocation!$E$5:$E$104,0,0)</f>
        <v>0</v>
      </c>
      <c r="U337" s="360">
        <f>_xlfn.XLOOKUP($A337,'Total project cost for DCs'!$A$4:$A$111,'Total project cost for DCs'!Q$4:Q$111,0,0)*_xlfn.XLOOKUP($A337,Drury_beneficiary_allocation!$A$5:$A$104,Drury_beneficiary_allocation!$E$5:$E$104,0,0)</f>
        <v>0</v>
      </c>
      <c r="V337" s="360">
        <f>_xlfn.XLOOKUP($A337,'Total project cost for DCs'!$A$4:$A$111,'Total project cost for DCs'!R$4:R$111,0,0)*_xlfn.XLOOKUP($A337,Drury_beneficiary_allocation!$A$5:$A$104,Drury_beneficiary_allocation!$E$5:$E$104,0,0)</f>
        <v>0</v>
      </c>
      <c r="W337" s="360">
        <f>_xlfn.XLOOKUP($A337,'Total project cost for DCs'!$A$4:$A$111,'Total project cost for DCs'!S$4:S$111,0,0)*_xlfn.XLOOKUP($A337,Drury_beneficiary_allocation!$A$5:$A$104,Drury_beneficiary_allocation!$E$5:$E$104,0,0)</f>
        <v>0</v>
      </c>
      <c r="X337" s="360">
        <f>_xlfn.XLOOKUP($A337,'Total project cost for DCs'!$A$4:$A$111,'Total project cost for DCs'!T$4:T$111,0,0)*_xlfn.XLOOKUP($A337,Drury_beneficiary_allocation!$A$5:$A$104,Drury_beneficiary_allocation!$E$5:$E$104,0,0)</f>
        <v>0</v>
      </c>
      <c r="Y337" s="349">
        <f t="shared" si="37"/>
        <v>0</v>
      </c>
      <c r="Z337" s="349">
        <f t="shared" si="38"/>
        <v>0</v>
      </c>
      <c r="AA337" s="349"/>
      <c r="AB337" s="353">
        <v>0</v>
      </c>
      <c r="AC337" s="354" t="str">
        <f t="shared" si="39"/>
        <v>Collector</v>
      </c>
      <c r="AD337" s="349"/>
      <c r="AE337" s="349"/>
      <c r="AF337" s="355">
        <f>_xlfn.XLOOKUP(A337,'P1 Date Adjustment'!B:B,'P1 Date Adjustment'!F:F,"not found",0)</f>
        <v>2035</v>
      </c>
      <c r="AG337" s="349">
        <f t="shared" si="40"/>
        <v>0</v>
      </c>
      <c r="AI337" s="360"/>
      <c r="AJ337" s="360"/>
    </row>
    <row r="338" spans="1:36" x14ac:dyDescent="0.25">
      <c r="A338" s="129">
        <v>22</v>
      </c>
      <c r="B338" s="358" t="s">
        <v>263</v>
      </c>
      <c r="C338" s="358" t="str">
        <f>_xlfn.XLOOKUP($A338,'Total project cost for DCs'!A:A,'Total project cost for DCs'!C:C,"Not found",0)</f>
        <v>Upgrade intersection with active modes facilities(TDM)</v>
      </c>
      <c r="D338" s="355" t="s">
        <v>155</v>
      </c>
      <c r="E338" s="355" t="s">
        <v>223</v>
      </c>
      <c r="H338" s="355" t="s">
        <v>829</v>
      </c>
      <c r="I338" s="359">
        <f>_xlfn.XLOOKUP($H338,DC_growth_AGS!$A$665:$A$673,DC_growth_AGS!$O$665:$O$673,"Not found",0)</f>
        <v>0.61252788174604733</v>
      </c>
      <c r="J338" s="355">
        <v>2033</v>
      </c>
      <c r="K338" s="360">
        <f>_xlfn.XLOOKUP($A338,'Total project cost for DCs'!$A$4:$A$111,'Total project cost for DCs'!G$4:G$111,0,0)*_xlfn.XLOOKUP($A338,Drury_beneficiary_allocation!$A$5:$A$104,Drury_beneficiary_allocation!$E$5:$E$104,0,0)</f>
        <v>0</v>
      </c>
      <c r="L338" s="360">
        <f>_xlfn.XLOOKUP($A338,'Total project cost for DCs'!$A$4:$A$111,'Total project cost for DCs'!H$4:H$111,0,0)*_xlfn.XLOOKUP($A338,Drury_beneficiary_allocation!$A$5:$A$104,Drury_beneficiary_allocation!$E$5:$E$104,0,0)</f>
        <v>0</v>
      </c>
      <c r="M338" s="360">
        <f>_xlfn.XLOOKUP($A338,'Total project cost for DCs'!$A$4:$A$111,'Total project cost for DCs'!I$4:I$111,0,0)*_xlfn.XLOOKUP($A338,Drury_beneficiary_allocation!$A$5:$A$104,Drury_beneficiary_allocation!$E$5:$E$104,0,0)</f>
        <v>0</v>
      </c>
      <c r="N338" s="360">
        <f>_xlfn.XLOOKUP($A338,'Total project cost for DCs'!$A$4:$A$111,'Total project cost for DCs'!J$4:J$111,0,0)*_xlfn.XLOOKUP($A338,Drury_beneficiary_allocation!$A$5:$A$104,Drury_beneficiary_allocation!$E$5:$E$104,0,0)</f>
        <v>0</v>
      </c>
      <c r="O338" s="360">
        <f>_xlfn.XLOOKUP($A338,'Total project cost for DCs'!$A$4:$A$111,'Total project cost for DCs'!K$4:K$111,0,0)*_xlfn.XLOOKUP($A338,Drury_beneficiary_allocation!$A$5:$A$104,Drury_beneficiary_allocation!$E$5:$E$104,0,0)</f>
        <v>0</v>
      </c>
      <c r="P338" s="360">
        <f>_xlfn.XLOOKUP($A338,'Total project cost for DCs'!$A$4:$A$111,'Total project cost for DCs'!L$4:L$111,0,0)*_xlfn.XLOOKUP($A338,Drury_beneficiary_allocation!$A$5:$A$104,Drury_beneficiary_allocation!$E$5:$E$104,0,0)</f>
        <v>0</v>
      </c>
      <c r="Q338" s="360">
        <f>_xlfn.XLOOKUP($A338,'Total project cost for DCs'!$A$4:$A$111,'Total project cost for DCs'!M$4:M$111,0,0)*_xlfn.XLOOKUP($A338,Drury_beneficiary_allocation!$A$5:$A$104,Drury_beneficiary_allocation!$E$5:$E$104,0,0)</f>
        <v>0</v>
      </c>
      <c r="R338" s="360">
        <f>_xlfn.XLOOKUP($A338,'Total project cost for DCs'!$A$4:$A$111,'Total project cost for DCs'!N$4:N$111,0,0)*_xlfn.XLOOKUP($A338,Drury_beneficiary_allocation!$A$5:$A$104,Drury_beneficiary_allocation!$E$5:$E$104,0,0)</f>
        <v>0</v>
      </c>
      <c r="S338" s="360">
        <f>_xlfn.XLOOKUP($A338,'Total project cost for DCs'!$A$4:$A$111,'Total project cost for DCs'!O$4:O$111,0,0)*_xlfn.XLOOKUP($A338,Drury_beneficiary_allocation!$A$5:$A$104,Drury_beneficiary_allocation!$E$5:$E$104,0,0)</f>
        <v>0</v>
      </c>
      <c r="T338" s="360">
        <f>_xlfn.XLOOKUP($A338,'Total project cost for DCs'!$A$4:$A$111,'Total project cost for DCs'!P$4:P$111,0,0)*_xlfn.XLOOKUP($A338,Drury_beneficiary_allocation!$A$5:$A$104,Drury_beneficiary_allocation!$E$5:$E$104,0,0)</f>
        <v>0</v>
      </c>
      <c r="U338" s="360">
        <f>_xlfn.XLOOKUP($A338,'Total project cost for DCs'!$A$4:$A$111,'Total project cost for DCs'!Q$4:Q$111,0,0)*_xlfn.XLOOKUP($A338,Drury_beneficiary_allocation!$A$5:$A$104,Drury_beneficiary_allocation!$E$5:$E$104,0,0)</f>
        <v>0</v>
      </c>
      <c r="V338" s="360">
        <f>_xlfn.XLOOKUP($A338,'Total project cost for DCs'!$A$4:$A$111,'Total project cost for DCs'!R$4:R$111,0,0)*_xlfn.XLOOKUP($A338,Drury_beneficiary_allocation!$A$5:$A$104,Drury_beneficiary_allocation!$E$5:$E$104,0,0)</f>
        <v>0</v>
      </c>
      <c r="W338" s="360">
        <f>_xlfn.XLOOKUP($A338,'Total project cost for DCs'!$A$4:$A$111,'Total project cost for DCs'!S$4:S$111,0,0)*_xlfn.XLOOKUP($A338,Drury_beneficiary_allocation!$A$5:$A$104,Drury_beneficiary_allocation!$E$5:$E$104,0,0)</f>
        <v>0</v>
      </c>
      <c r="X338" s="360">
        <f>_xlfn.XLOOKUP($A338,'Total project cost for DCs'!$A$4:$A$111,'Total project cost for DCs'!T$4:T$111,0,0)*_xlfn.XLOOKUP($A338,Drury_beneficiary_allocation!$A$5:$A$104,Drury_beneficiary_allocation!$E$5:$E$104,0,0)</f>
        <v>0</v>
      </c>
      <c r="Y338" s="349">
        <f t="shared" si="37"/>
        <v>0</v>
      </c>
      <c r="Z338" s="349">
        <f t="shared" si="38"/>
        <v>0</v>
      </c>
      <c r="AA338" s="349"/>
      <c r="AB338" s="353">
        <v>0</v>
      </c>
      <c r="AC338" s="354" t="str">
        <f t="shared" si="39"/>
        <v>Collector</v>
      </c>
      <c r="AD338" s="349"/>
      <c r="AE338" s="349"/>
      <c r="AF338" s="355">
        <f>_xlfn.XLOOKUP(A338,'P1 Date Adjustment'!B:B,'P1 Date Adjustment'!F:F,"not found",0)</f>
        <v>2033</v>
      </c>
      <c r="AG338" s="349">
        <f t="shared" si="40"/>
        <v>0</v>
      </c>
      <c r="AI338" s="360"/>
      <c r="AJ338" s="360"/>
    </row>
    <row r="339" spans="1:36" ht="45" x14ac:dyDescent="0.25">
      <c r="A339" s="129" t="s">
        <v>281</v>
      </c>
      <c r="B339" s="358" t="s">
        <v>282</v>
      </c>
      <c r="C339" s="358" t="str">
        <f>_xlfn.XLOOKUP($A339,'Total project cost for DCs'!A:A,'Total project cost for DCs'!C:C,"Not found",0)</f>
        <v xml:space="preserve">Interim 2-lane – install kerb and channel within existing road corridor with provision of active modes on both sides, 20m cross-section </v>
      </c>
      <c r="D339" s="355" t="s">
        <v>155</v>
      </c>
      <c r="E339" s="355" t="s">
        <v>145</v>
      </c>
      <c r="H339" s="355" t="s">
        <v>829</v>
      </c>
      <c r="I339" s="359">
        <f>_xlfn.XLOOKUP($H339,DC_growth_AGS!$A$665:$A$673,DC_growth_AGS!$O$665:$O$673,"Not found",0)</f>
        <v>0.61252788174604733</v>
      </c>
      <c r="J339" s="355">
        <v>2025</v>
      </c>
      <c r="K339" s="360">
        <f>_xlfn.XLOOKUP($A339,'Total project cost for DCs'!$A$4:$A$111,'Total project cost for DCs'!G$4:G$111,0,0)*_xlfn.XLOOKUP($A339,Drury_beneficiary_allocation!$A$5:$A$104,Drury_beneficiary_allocation!$E$5:$E$104,0,0)</f>
        <v>0</v>
      </c>
      <c r="L339" s="360">
        <f>_xlfn.XLOOKUP($A339,'Total project cost for DCs'!$A$4:$A$111,'Total project cost for DCs'!H$4:H$111,0,0)*_xlfn.XLOOKUP($A339,Drury_beneficiary_allocation!$A$5:$A$104,Drury_beneficiary_allocation!$E$5:$E$104,0,0)</f>
        <v>0</v>
      </c>
      <c r="M339" s="360">
        <f>_xlfn.XLOOKUP($A339,'Total project cost for DCs'!$A$4:$A$111,'Total project cost for DCs'!I$4:I$111,0,0)*_xlfn.XLOOKUP($A339,Drury_beneficiary_allocation!$A$5:$A$104,Drury_beneficiary_allocation!$E$5:$E$104,0,0)</f>
        <v>0</v>
      </c>
      <c r="N339" s="360">
        <f>_xlfn.XLOOKUP($A339,'Total project cost for DCs'!$A$4:$A$111,'Total project cost for DCs'!J$4:J$111,0,0)*_xlfn.XLOOKUP($A339,Drury_beneficiary_allocation!$A$5:$A$104,Drury_beneficiary_allocation!$E$5:$E$104,0,0)</f>
        <v>0</v>
      </c>
      <c r="O339" s="360">
        <f>_xlfn.XLOOKUP($A339,'Total project cost for DCs'!$A$4:$A$111,'Total project cost for DCs'!K$4:K$111,0,0)*_xlfn.XLOOKUP($A339,Drury_beneficiary_allocation!$A$5:$A$104,Drury_beneficiary_allocation!$E$5:$E$104,0,0)</f>
        <v>0</v>
      </c>
      <c r="P339" s="360">
        <f>_xlfn.XLOOKUP($A339,'Total project cost for DCs'!$A$4:$A$111,'Total project cost for DCs'!L$4:L$111,0,0)*_xlfn.XLOOKUP($A339,Drury_beneficiary_allocation!$A$5:$A$104,Drury_beneficiary_allocation!$E$5:$E$104,0,0)</f>
        <v>0</v>
      </c>
      <c r="Q339" s="360">
        <f>_xlfn.XLOOKUP($A339,'Total project cost for DCs'!$A$4:$A$111,'Total project cost for DCs'!M$4:M$111,0,0)*_xlfn.XLOOKUP($A339,Drury_beneficiary_allocation!$A$5:$A$104,Drury_beneficiary_allocation!$E$5:$E$104,0,0)</f>
        <v>0</v>
      </c>
      <c r="R339" s="360">
        <f>_xlfn.XLOOKUP($A339,'Total project cost for DCs'!$A$4:$A$111,'Total project cost for DCs'!N$4:N$111,0,0)*_xlfn.XLOOKUP($A339,Drury_beneficiary_allocation!$A$5:$A$104,Drury_beneficiary_allocation!$E$5:$E$104,0,0)</f>
        <v>0</v>
      </c>
      <c r="S339" s="360">
        <f>_xlfn.XLOOKUP($A339,'Total project cost for DCs'!$A$4:$A$111,'Total project cost for DCs'!O$4:O$111,0,0)*_xlfn.XLOOKUP($A339,Drury_beneficiary_allocation!$A$5:$A$104,Drury_beneficiary_allocation!$E$5:$E$104,0,0)</f>
        <v>0</v>
      </c>
      <c r="T339" s="360">
        <f>_xlfn.XLOOKUP($A339,'Total project cost for DCs'!$A$4:$A$111,'Total project cost for DCs'!P$4:P$111,0,0)*_xlfn.XLOOKUP($A339,Drury_beneficiary_allocation!$A$5:$A$104,Drury_beneficiary_allocation!$E$5:$E$104,0,0)</f>
        <v>0</v>
      </c>
      <c r="U339" s="360">
        <f>_xlfn.XLOOKUP($A339,'Total project cost for DCs'!$A$4:$A$111,'Total project cost for DCs'!Q$4:Q$111,0,0)*_xlfn.XLOOKUP($A339,Drury_beneficiary_allocation!$A$5:$A$104,Drury_beneficiary_allocation!$E$5:$E$104,0,0)</f>
        <v>0</v>
      </c>
      <c r="V339" s="360">
        <f>_xlfn.XLOOKUP($A339,'Total project cost for DCs'!$A$4:$A$111,'Total project cost for DCs'!R$4:R$111,0,0)*_xlfn.XLOOKUP($A339,Drury_beneficiary_allocation!$A$5:$A$104,Drury_beneficiary_allocation!$E$5:$E$104,0,0)</f>
        <v>0</v>
      </c>
      <c r="W339" s="360">
        <f>_xlfn.XLOOKUP($A339,'Total project cost for DCs'!$A$4:$A$111,'Total project cost for DCs'!S$4:S$111,0,0)*_xlfn.XLOOKUP($A339,Drury_beneficiary_allocation!$A$5:$A$104,Drury_beneficiary_allocation!$E$5:$E$104,0,0)</f>
        <v>0</v>
      </c>
      <c r="X339" s="360">
        <f>_xlfn.XLOOKUP($A339,'Total project cost for DCs'!$A$4:$A$111,'Total project cost for DCs'!T$4:T$111,0,0)*_xlfn.XLOOKUP($A339,Drury_beneficiary_allocation!$A$5:$A$104,Drury_beneficiary_allocation!$E$5:$E$104,0,0)</f>
        <v>0</v>
      </c>
      <c r="Y339" s="349">
        <f t="shared" si="37"/>
        <v>0</v>
      </c>
      <c r="Z339" s="349">
        <f t="shared" si="38"/>
        <v>0</v>
      </c>
      <c r="AA339" s="349"/>
      <c r="AB339" s="353">
        <v>0</v>
      </c>
      <c r="AC339" s="354" t="str">
        <f t="shared" si="39"/>
        <v>Arterial</v>
      </c>
      <c r="AD339" s="349"/>
      <c r="AE339" s="349"/>
      <c r="AF339" s="355">
        <f>_xlfn.XLOOKUP(A339,'P1 Date Adjustment'!B:B,'P1 Date Adjustment'!F:F,"not found",0)</f>
        <v>2025</v>
      </c>
      <c r="AG339" s="349">
        <f t="shared" si="40"/>
        <v>0</v>
      </c>
      <c r="AI339" s="360"/>
      <c r="AJ339" s="360"/>
    </row>
    <row r="340" spans="1:36" ht="60" x14ac:dyDescent="0.25">
      <c r="A340" s="129" t="s">
        <v>287</v>
      </c>
      <c r="B340" s="358" t="s">
        <v>282</v>
      </c>
      <c r="C340" s="358" t="str">
        <f>_xlfn.XLOOKUP($A340,'Total project cost for DCs'!A:A,'Total project cost for DCs'!C:C,"Not found",0)</f>
        <v>Final 4-lane - following interim option, upgrade Road corridor to provide four lanes with additional turning lanes at intersections where required (as indicated in SGA Design</v>
      </c>
      <c r="D340" s="355" t="s">
        <v>155</v>
      </c>
      <c r="E340" s="355" t="s">
        <v>157</v>
      </c>
      <c r="H340" s="355" t="s">
        <v>829</v>
      </c>
      <c r="I340" s="359">
        <f>_xlfn.XLOOKUP($H340,DC_growth_AGS!$A$665:$A$673,DC_growth_AGS!$O$665:$O$673,"Not found",0)</f>
        <v>0.61252788174604733</v>
      </c>
      <c r="J340" s="355">
        <v>2031</v>
      </c>
      <c r="K340" s="360">
        <f>_xlfn.XLOOKUP($A340,'Total project cost for DCs'!$A$4:$A$111,'Total project cost for DCs'!G$4:G$111,0,0)*_xlfn.XLOOKUP($A340,Drury_beneficiary_allocation!$A$5:$A$104,Drury_beneficiary_allocation!$E$5:$E$104,0,0)</f>
        <v>0</v>
      </c>
      <c r="L340" s="360">
        <f>_xlfn.XLOOKUP($A340,'Total project cost for DCs'!$A$4:$A$111,'Total project cost for DCs'!H$4:H$111,0,0)*_xlfn.XLOOKUP($A340,Drury_beneficiary_allocation!$A$5:$A$104,Drury_beneficiary_allocation!$E$5:$E$104,0,0)</f>
        <v>0</v>
      </c>
      <c r="M340" s="360">
        <f>_xlfn.XLOOKUP($A340,'Total project cost for DCs'!$A$4:$A$111,'Total project cost for DCs'!I$4:I$111,0,0)*_xlfn.XLOOKUP($A340,Drury_beneficiary_allocation!$A$5:$A$104,Drury_beneficiary_allocation!$E$5:$E$104,0,0)</f>
        <v>0</v>
      </c>
      <c r="N340" s="360">
        <f>_xlfn.XLOOKUP($A340,'Total project cost for DCs'!$A$4:$A$111,'Total project cost for DCs'!J$4:J$111,0,0)*_xlfn.XLOOKUP($A340,Drury_beneficiary_allocation!$A$5:$A$104,Drury_beneficiary_allocation!$E$5:$E$104,0,0)</f>
        <v>0</v>
      </c>
      <c r="O340" s="360">
        <f>_xlfn.XLOOKUP($A340,'Total project cost for DCs'!$A$4:$A$111,'Total project cost for DCs'!K$4:K$111,0,0)*_xlfn.XLOOKUP($A340,Drury_beneficiary_allocation!$A$5:$A$104,Drury_beneficiary_allocation!$E$5:$E$104,0,0)</f>
        <v>0</v>
      </c>
      <c r="P340" s="360">
        <f>_xlfn.XLOOKUP($A340,'Total project cost for DCs'!$A$4:$A$111,'Total project cost for DCs'!L$4:L$111,0,0)*_xlfn.XLOOKUP($A340,Drury_beneficiary_allocation!$A$5:$A$104,Drury_beneficiary_allocation!$E$5:$E$104,0,0)</f>
        <v>0</v>
      </c>
      <c r="Q340" s="360">
        <f>_xlfn.XLOOKUP($A340,'Total project cost for DCs'!$A$4:$A$111,'Total project cost for DCs'!M$4:M$111,0,0)*_xlfn.XLOOKUP($A340,Drury_beneficiary_allocation!$A$5:$A$104,Drury_beneficiary_allocation!$E$5:$E$104,0,0)</f>
        <v>0</v>
      </c>
      <c r="R340" s="360">
        <f>_xlfn.XLOOKUP($A340,'Total project cost for DCs'!$A$4:$A$111,'Total project cost for DCs'!N$4:N$111,0,0)*_xlfn.XLOOKUP($A340,Drury_beneficiary_allocation!$A$5:$A$104,Drury_beneficiary_allocation!$E$5:$E$104,0,0)</f>
        <v>0</v>
      </c>
      <c r="S340" s="360">
        <f>_xlfn.XLOOKUP($A340,'Total project cost for DCs'!$A$4:$A$111,'Total project cost for DCs'!O$4:O$111,0,0)*_xlfn.XLOOKUP($A340,Drury_beneficiary_allocation!$A$5:$A$104,Drury_beneficiary_allocation!$E$5:$E$104,0,0)</f>
        <v>0</v>
      </c>
      <c r="T340" s="360">
        <f>_xlfn.XLOOKUP($A340,'Total project cost for DCs'!$A$4:$A$111,'Total project cost for DCs'!P$4:P$111,0,0)*_xlfn.XLOOKUP($A340,Drury_beneficiary_allocation!$A$5:$A$104,Drury_beneficiary_allocation!$E$5:$E$104,0,0)</f>
        <v>0</v>
      </c>
      <c r="U340" s="360">
        <f>_xlfn.XLOOKUP($A340,'Total project cost for DCs'!$A$4:$A$111,'Total project cost for DCs'!Q$4:Q$111,0,0)*_xlfn.XLOOKUP($A340,Drury_beneficiary_allocation!$A$5:$A$104,Drury_beneficiary_allocation!$E$5:$E$104,0,0)</f>
        <v>0</v>
      </c>
      <c r="V340" s="360">
        <f>_xlfn.XLOOKUP($A340,'Total project cost for DCs'!$A$4:$A$111,'Total project cost for DCs'!R$4:R$111,0,0)*_xlfn.XLOOKUP($A340,Drury_beneficiary_allocation!$A$5:$A$104,Drury_beneficiary_allocation!$E$5:$E$104,0,0)</f>
        <v>0</v>
      </c>
      <c r="W340" s="360">
        <f>_xlfn.XLOOKUP($A340,'Total project cost for DCs'!$A$4:$A$111,'Total project cost for DCs'!S$4:S$111,0,0)*_xlfn.XLOOKUP($A340,Drury_beneficiary_allocation!$A$5:$A$104,Drury_beneficiary_allocation!$E$5:$E$104,0,0)</f>
        <v>0</v>
      </c>
      <c r="X340" s="360">
        <f>_xlfn.XLOOKUP($A340,'Total project cost for DCs'!$A$4:$A$111,'Total project cost for DCs'!T$4:T$111,0,0)*_xlfn.XLOOKUP($A340,Drury_beneficiary_allocation!$A$5:$A$104,Drury_beneficiary_allocation!$E$5:$E$104,0,0)</f>
        <v>0</v>
      </c>
      <c r="Y340" s="349">
        <f t="shared" si="37"/>
        <v>0</v>
      </c>
      <c r="Z340" s="349">
        <f t="shared" si="38"/>
        <v>0</v>
      </c>
      <c r="AA340" s="349"/>
      <c r="AB340" s="353">
        <v>0</v>
      </c>
      <c r="AC340" s="354" t="str">
        <f t="shared" si="39"/>
        <v>Arterial</v>
      </c>
      <c r="AD340" s="349"/>
      <c r="AE340" s="349"/>
      <c r="AF340" s="355">
        <f>_xlfn.XLOOKUP(A340,'P1 Date Adjustment'!B:B,'P1 Date Adjustment'!F:F,"not found",0)</f>
        <v>2031</v>
      </c>
      <c r="AG340" s="349">
        <f t="shared" si="40"/>
        <v>0</v>
      </c>
      <c r="AI340" s="360"/>
      <c r="AJ340" s="360"/>
    </row>
    <row r="341" spans="1:36" ht="30" x14ac:dyDescent="0.25">
      <c r="A341" s="129">
        <v>24</v>
      </c>
      <c r="B341" s="358" t="s">
        <v>295</v>
      </c>
      <c r="C341" s="358" t="str">
        <f>_xlfn.XLOOKUP($A341,'Total project cost for DCs'!A:A,'Total project cost for DCs'!C:C,"Not found",0)</f>
        <v xml:space="preserve">2-lane urban - upgrade existing road layout with active modes on both sides, 20m cross-section </v>
      </c>
      <c r="D341" s="355" t="s">
        <v>155</v>
      </c>
      <c r="E341" s="355" t="s">
        <v>190</v>
      </c>
      <c r="H341" s="355" t="s">
        <v>829</v>
      </c>
      <c r="I341" s="359">
        <f>_xlfn.XLOOKUP($H341,DC_growth_AGS!$A$665:$A$673,DC_growth_AGS!$O$665:$O$673,"Not found",0)</f>
        <v>0.61252788174604733</v>
      </c>
      <c r="J341" s="355">
        <v>2038</v>
      </c>
      <c r="K341" s="360">
        <f>_xlfn.XLOOKUP($A341,'Total project cost for DCs'!$A$4:$A$111,'Total project cost for DCs'!G$4:G$111,0,0)*_xlfn.XLOOKUP($A341,Drury_beneficiary_allocation!$A$5:$A$104,Drury_beneficiary_allocation!$E$5:$E$104,0,0)</f>
        <v>0</v>
      </c>
      <c r="L341" s="360">
        <f>_xlfn.XLOOKUP($A341,'Total project cost for DCs'!$A$4:$A$111,'Total project cost for DCs'!H$4:H$111,0,0)*_xlfn.XLOOKUP($A341,Drury_beneficiary_allocation!$A$5:$A$104,Drury_beneficiary_allocation!$E$5:$E$104,0,0)</f>
        <v>0</v>
      </c>
      <c r="M341" s="360">
        <f>_xlfn.XLOOKUP($A341,'Total project cost for DCs'!$A$4:$A$111,'Total project cost for DCs'!I$4:I$111,0,0)*_xlfn.XLOOKUP($A341,Drury_beneficiary_allocation!$A$5:$A$104,Drury_beneficiary_allocation!$E$5:$E$104,0,0)</f>
        <v>0</v>
      </c>
      <c r="N341" s="360">
        <f>_xlfn.XLOOKUP($A341,'Total project cost for DCs'!$A$4:$A$111,'Total project cost for DCs'!J$4:J$111,0,0)*_xlfn.XLOOKUP($A341,Drury_beneficiary_allocation!$A$5:$A$104,Drury_beneficiary_allocation!$E$5:$E$104,0,0)</f>
        <v>0</v>
      </c>
      <c r="O341" s="360">
        <f>_xlfn.XLOOKUP($A341,'Total project cost for DCs'!$A$4:$A$111,'Total project cost for DCs'!K$4:K$111,0,0)*_xlfn.XLOOKUP($A341,Drury_beneficiary_allocation!$A$5:$A$104,Drury_beneficiary_allocation!$E$5:$E$104,0,0)</f>
        <v>0</v>
      </c>
      <c r="P341" s="360">
        <f>_xlfn.XLOOKUP($A341,'Total project cost for DCs'!$A$4:$A$111,'Total project cost for DCs'!L$4:L$111,0,0)*_xlfn.XLOOKUP($A341,Drury_beneficiary_allocation!$A$5:$A$104,Drury_beneficiary_allocation!$E$5:$E$104,0,0)</f>
        <v>0</v>
      </c>
      <c r="Q341" s="360">
        <f>_xlfn.XLOOKUP($A341,'Total project cost for DCs'!$A$4:$A$111,'Total project cost for DCs'!M$4:M$111,0,0)*_xlfn.XLOOKUP($A341,Drury_beneficiary_allocation!$A$5:$A$104,Drury_beneficiary_allocation!$E$5:$E$104,0,0)</f>
        <v>11333.439797381847</v>
      </c>
      <c r="R341" s="360">
        <f>_xlfn.XLOOKUP($A341,'Total project cost for DCs'!$A$4:$A$111,'Total project cost for DCs'!N$4:N$111,0,0)*_xlfn.XLOOKUP($A341,Drury_beneficiary_allocation!$A$5:$A$104,Drury_beneficiary_allocation!$E$5:$E$104,0,0)</f>
        <v>0</v>
      </c>
      <c r="S341" s="360">
        <f>_xlfn.XLOOKUP($A341,'Total project cost for DCs'!$A$4:$A$111,'Total project cost for DCs'!O$4:O$111,0,0)*_xlfn.XLOOKUP($A341,Drury_beneficiary_allocation!$A$5:$A$104,Drury_beneficiary_allocation!$E$5:$E$104,0,0)</f>
        <v>0</v>
      </c>
      <c r="T341" s="360">
        <f>_xlfn.XLOOKUP($A341,'Total project cost for DCs'!$A$4:$A$111,'Total project cost for DCs'!P$4:P$111,0,0)*_xlfn.XLOOKUP($A341,Drury_beneficiary_allocation!$A$5:$A$104,Drury_beneficiary_allocation!$E$5:$E$104,0,0)</f>
        <v>0</v>
      </c>
      <c r="U341" s="360">
        <f>_xlfn.XLOOKUP($A341,'Total project cost for DCs'!$A$4:$A$111,'Total project cost for DCs'!Q$4:Q$111,0,0)*_xlfn.XLOOKUP($A341,Drury_beneficiary_allocation!$A$5:$A$104,Drury_beneficiary_allocation!$E$5:$E$104,0,0)</f>
        <v>0</v>
      </c>
      <c r="V341" s="360">
        <f>_xlfn.XLOOKUP($A341,'Total project cost for DCs'!$A$4:$A$111,'Total project cost for DCs'!R$4:R$111,0,0)*_xlfn.XLOOKUP($A341,Drury_beneficiary_allocation!$A$5:$A$104,Drury_beneficiary_allocation!$E$5:$E$104,0,0)</f>
        <v>0</v>
      </c>
      <c r="W341" s="360">
        <f>_xlfn.XLOOKUP($A341,'Total project cost for DCs'!$A$4:$A$111,'Total project cost for DCs'!S$4:S$111,0,0)*_xlfn.XLOOKUP($A341,Drury_beneficiary_allocation!$A$5:$A$104,Drury_beneficiary_allocation!$E$5:$E$104,0,0)</f>
        <v>0</v>
      </c>
      <c r="X341" s="360">
        <f>_xlfn.XLOOKUP($A341,'Total project cost for DCs'!$A$4:$A$111,'Total project cost for DCs'!T$4:T$111,0,0)*_xlfn.XLOOKUP($A341,Drury_beneficiary_allocation!$A$5:$A$104,Drury_beneficiary_allocation!$E$5:$E$104,0,0)</f>
        <v>0</v>
      </c>
      <c r="Y341" s="349">
        <f t="shared" si="37"/>
        <v>11333.439797381847</v>
      </c>
      <c r="Z341" s="349">
        <f t="shared" si="38"/>
        <v>11333.439797381847</v>
      </c>
      <c r="AA341" s="349"/>
      <c r="AB341" s="353">
        <v>0</v>
      </c>
      <c r="AC341" s="354" t="str">
        <f t="shared" si="39"/>
        <v>Arterial</v>
      </c>
      <c r="AD341" s="349"/>
      <c r="AE341" s="349"/>
      <c r="AF341" s="355">
        <f>_xlfn.XLOOKUP(A341,'P1 Date Adjustment'!B:B,'P1 Date Adjustment'!F:F,"not found",0)</f>
        <v>2038</v>
      </c>
      <c r="AG341" s="349">
        <f t="shared" si="40"/>
        <v>6942.0478719866542</v>
      </c>
      <c r="AI341" s="360"/>
      <c r="AJ341" s="360"/>
    </row>
    <row r="342" spans="1:36" ht="30" x14ac:dyDescent="0.25">
      <c r="A342" s="129">
        <v>25</v>
      </c>
      <c r="B342" s="358" t="s">
        <v>296</v>
      </c>
      <c r="C342" s="358" t="str">
        <f>_xlfn.XLOOKUP($A342,'Total project cost for DCs'!A:A,'Total project cost for DCs'!C:C,"Not found",0)</f>
        <v>2-lane urban- upgrade existing road layout to 2-lane urban with active modes on both sides</v>
      </c>
      <c r="D342" s="355" t="s">
        <v>155</v>
      </c>
      <c r="E342" s="355" t="s">
        <v>199</v>
      </c>
      <c r="H342" s="355" t="s">
        <v>829</v>
      </c>
      <c r="I342" s="359">
        <f>_xlfn.XLOOKUP($H342,DC_growth_AGS!$A$665:$A$673,DC_growth_AGS!$O$665:$O$673,"Not found",0)</f>
        <v>0.61252788174604733</v>
      </c>
      <c r="J342" s="355">
        <v>2039</v>
      </c>
      <c r="K342" s="360">
        <f>_xlfn.XLOOKUP($A342,'Total project cost for DCs'!$A$4:$A$111,'Total project cost for DCs'!G$4:G$111,0,0)*_xlfn.XLOOKUP($A342,Drury_beneficiary_allocation!$A$5:$A$104,Drury_beneficiary_allocation!$E$5:$E$104,0,0)</f>
        <v>0</v>
      </c>
      <c r="L342" s="360">
        <f>_xlfn.XLOOKUP($A342,'Total project cost for DCs'!$A$4:$A$111,'Total project cost for DCs'!H$4:H$111,0,0)*_xlfn.XLOOKUP($A342,Drury_beneficiary_allocation!$A$5:$A$104,Drury_beneficiary_allocation!$E$5:$E$104,0,0)</f>
        <v>0</v>
      </c>
      <c r="M342" s="360">
        <f>_xlfn.XLOOKUP($A342,'Total project cost for DCs'!$A$4:$A$111,'Total project cost for DCs'!I$4:I$111,0,0)*_xlfn.XLOOKUP($A342,Drury_beneficiary_allocation!$A$5:$A$104,Drury_beneficiary_allocation!$E$5:$E$104,0,0)</f>
        <v>0</v>
      </c>
      <c r="N342" s="360">
        <f>_xlfn.XLOOKUP($A342,'Total project cost for DCs'!$A$4:$A$111,'Total project cost for DCs'!J$4:J$111,0,0)*_xlfn.XLOOKUP($A342,Drury_beneficiary_allocation!$A$5:$A$104,Drury_beneficiary_allocation!$E$5:$E$104,0,0)</f>
        <v>0</v>
      </c>
      <c r="O342" s="360">
        <f>_xlfn.XLOOKUP($A342,'Total project cost for DCs'!$A$4:$A$111,'Total project cost for DCs'!K$4:K$111,0,0)*_xlfn.XLOOKUP($A342,Drury_beneficiary_allocation!$A$5:$A$104,Drury_beneficiary_allocation!$E$5:$E$104,0,0)</f>
        <v>0</v>
      </c>
      <c r="P342" s="360">
        <f>_xlfn.XLOOKUP($A342,'Total project cost for DCs'!$A$4:$A$111,'Total project cost for DCs'!L$4:L$111,0,0)*_xlfn.XLOOKUP($A342,Drury_beneficiary_allocation!$A$5:$A$104,Drury_beneficiary_allocation!$E$5:$E$104,0,0)</f>
        <v>0</v>
      </c>
      <c r="Q342" s="360">
        <f>_xlfn.XLOOKUP($A342,'Total project cost for DCs'!$A$4:$A$111,'Total project cost for DCs'!M$4:M$111,0,0)*_xlfn.XLOOKUP($A342,Drury_beneficiary_allocation!$A$5:$A$104,Drury_beneficiary_allocation!$E$5:$E$104,0,0)</f>
        <v>0</v>
      </c>
      <c r="R342" s="360">
        <f>_xlfn.XLOOKUP($A342,'Total project cost for DCs'!$A$4:$A$111,'Total project cost for DCs'!N$4:N$111,0,0)*_xlfn.XLOOKUP($A342,Drury_beneficiary_allocation!$A$5:$A$104,Drury_beneficiary_allocation!$E$5:$E$104,0,0)</f>
        <v>0</v>
      </c>
      <c r="S342" s="360">
        <f>_xlfn.XLOOKUP($A342,'Total project cost for DCs'!$A$4:$A$111,'Total project cost for DCs'!O$4:O$111,0,0)*_xlfn.XLOOKUP($A342,Drury_beneficiary_allocation!$A$5:$A$104,Drury_beneficiary_allocation!$E$5:$E$104,0,0)</f>
        <v>0</v>
      </c>
      <c r="T342" s="360">
        <f>_xlfn.XLOOKUP($A342,'Total project cost for DCs'!$A$4:$A$111,'Total project cost for DCs'!P$4:P$111,0,0)*_xlfn.XLOOKUP($A342,Drury_beneficiary_allocation!$A$5:$A$104,Drury_beneficiary_allocation!$E$5:$E$104,0,0)</f>
        <v>0</v>
      </c>
      <c r="U342" s="360">
        <f>_xlfn.XLOOKUP($A342,'Total project cost for DCs'!$A$4:$A$111,'Total project cost for DCs'!Q$4:Q$111,0,0)*_xlfn.XLOOKUP($A342,Drury_beneficiary_allocation!$A$5:$A$104,Drury_beneficiary_allocation!$E$5:$E$104,0,0)</f>
        <v>0</v>
      </c>
      <c r="V342" s="360">
        <f>_xlfn.XLOOKUP($A342,'Total project cost for DCs'!$A$4:$A$111,'Total project cost for DCs'!R$4:R$111,0,0)*_xlfn.XLOOKUP($A342,Drury_beneficiary_allocation!$A$5:$A$104,Drury_beneficiary_allocation!$E$5:$E$104,0,0)</f>
        <v>0</v>
      </c>
      <c r="W342" s="360">
        <f>_xlfn.XLOOKUP($A342,'Total project cost for DCs'!$A$4:$A$111,'Total project cost for DCs'!S$4:S$111,0,0)*_xlfn.XLOOKUP($A342,Drury_beneficiary_allocation!$A$5:$A$104,Drury_beneficiary_allocation!$E$5:$E$104,0,0)</f>
        <v>0</v>
      </c>
      <c r="X342" s="360">
        <f>_xlfn.XLOOKUP($A342,'Total project cost for DCs'!$A$4:$A$111,'Total project cost for DCs'!T$4:T$111,0,0)*_xlfn.XLOOKUP($A342,Drury_beneficiary_allocation!$A$5:$A$104,Drury_beneficiary_allocation!$E$5:$E$104,0,0)</f>
        <v>0</v>
      </c>
      <c r="Y342" s="349">
        <f t="shared" si="37"/>
        <v>0</v>
      </c>
      <c r="Z342" s="349">
        <f t="shared" si="38"/>
        <v>0</v>
      </c>
      <c r="AA342" s="349"/>
      <c r="AB342" s="353">
        <v>0</v>
      </c>
      <c r="AC342" s="354" t="str">
        <f t="shared" si="39"/>
        <v>Collector</v>
      </c>
      <c r="AD342" s="349"/>
      <c r="AE342" s="349"/>
      <c r="AF342" s="355">
        <f>_xlfn.XLOOKUP(A342,'P1 Date Adjustment'!B:B,'P1 Date Adjustment'!F:F,"not found",0)</f>
        <v>2039</v>
      </c>
      <c r="AG342" s="349">
        <f t="shared" si="40"/>
        <v>0</v>
      </c>
      <c r="AI342" s="360"/>
      <c r="AJ342" s="360"/>
    </row>
    <row r="343" spans="1:36" ht="45" x14ac:dyDescent="0.25">
      <c r="A343" s="129" t="s">
        <v>298</v>
      </c>
      <c r="B343" s="358" t="s">
        <v>299</v>
      </c>
      <c r="C343" s="358" t="str">
        <f>_xlfn.XLOOKUP($A343,'Total project cost for DCs'!A:A,'Total project cost for DCs'!C:C,"Not found",0)</f>
        <v>Active mode upgrades- existing road layout with active modes on both sides + intersection upgrades for active mode crossing</v>
      </c>
      <c r="D343" s="355" t="s">
        <v>155</v>
      </c>
      <c r="E343" s="355" t="s">
        <v>199</v>
      </c>
      <c r="H343" s="355" t="s">
        <v>829</v>
      </c>
      <c r="I343" s="359">
        <f>_xlfn.XLOOKUP($H343,DC_growth_AGS!$A$665:$A$673,DC_growth_AGS!$O$665:$O$673,"Not found",0)</f>
        <v>0.61252788174604733</v>
      </c>
      <c r="J343" s="355">
        <v>2039</v>
      </c>
      <c r="K343" s="360">
        <f>_xlfn.XLOOKUP($A343,'Total project cost for DCs'!$A$4:$A$111,'Total project cost for DCs'!G$4:G$111,0,0)*_xlfn.XLOOKUP($A343,Drury_beneficiary_allocation!$A$5:$A$104,Drury_beneficiary_allocation!$E$5:$E$104,0,0)</f>
        <v>0</v>
      </c>
      <c r="L343" s="360">
        <f>_xlfn.XLOOKUP($A343,'Total project cost for DCs'!$A$4:$A$111,'Total project cost for DCs'!H$4:H$111,0,0)*_xlfn.XLOOKUP($A343,Drury_beneficiary_allocation!$A$5:$A$104,Drury_beneficiary_allocation!$E$5:$E$104,0,0)</f>
        <v>0</v>
      </c>
      <c r="M343" s="360">
        <f>_xlfn.XLOOKUP($A343,'Total project cost for DCs'!$A$4:$A$111,'Total project cost for DCs'!I$4:I$111,0,0)*_xlfn.XLOOKUP($A343,Drury_beneficiary_allocation!$A$5:$A$104,Drury_beneficiary_allocation!$E$5:$E$104,0,0)</f>
        <v>0</v>
      </c>
      <c r="N343" s="360">
        <f>_xlfn.XLOOKUP($A343,'Total project cost for DCs'!$A$4:$A$111,'Total project cost for DCs'!J$4:J$111,0,0)*_xlfn.XLOOKUP($A343,Drury_beneficiary_allocation!$A$5:$A$104,Drury_beneficiary_allocation!$E$5:$E$104,0,0)</f>
        <v>0</v>
      </c>
      <c r="O343" s="360">
        <f>_xlfn.XLOOKUP($A343,'Total project cost for DCs'!$A$4:$A$111,'Total project cost for DCs'!K$4:K$111,0,0)*_xlfn.XLOOKUP($A343,Drury_beneficiary_allocation!$A$5:$A$104,Drury_beneficiary_allocation!$E$5:$E$104,0,0)</f>
        <v>0</v>
      </c>
      <c r="P343" s="360">
        <f>_xlfn.XLOOKUP($A343,'Total project cost for DCs'!$A$4:$A$111,'Total project cost for DCs'!L$4:L$111,0,0)*_xlfn.XLOOKUP($A343,Drury_beneficiary_allocation!$A$5:$A$104,Drury_beneficiary_allocation!$E$5:$E$104,0,0)</f>
        <v>0</v>
      </c>
      <c r="Q343" s="360">
        <f>_xlfn.XLOOKUP($A343,'Total project cost for DCs'!$A$4:$A$111,'Total project cost for DCs'!M$4:M$111,0,0)*_xlfn.XLOOKUP($A343,Drury_beneficiary_allocation!$A$5:$A$104,Drury_beneficiary_allocation!$E$5:$E$104,0,0)</f>
        <v>0</v>
      </c>
      <c r="R343" s="360">
        <f>_xlfn.XLOOKUP($A343,'Total project cost for DCs'!$A$4:$A$111,'Total project cost for DCs'!N$4:N$111,0,0)*_xlfn.XLOOKUP($A343,Drury_beneficiary_allocation!$A$5:$A$104,Drury_beneficiary_allocation!$E$5:$E$104,0,0)</f>
        <v>0</v>
      </c>
      <c r="S343" s="360">
        <f>_xlfn.XLOOKUP($A343,'Total project cost for DCs'!$A$4:$A$111,'Total project cost for DCs'!O$4:O$111,0,0)*_xlfn.XLOOKUP($A343,Drury_beneficiary_allocation!$A$5:$A$104,Drury_beneficiary_allocation!$E$5:$E$104,0,0)</f>
        <v>0</v>
      </c>
      <c r="T343" s="360">
        <f>_xlfn.XLOOKUP($A343,'Total project cost for DCs'!$A$4:$A$111,'Total project cost for DCs'!P$4:P$111,0,0)*_xlfn.XLOOKUP($A343,Drury_beneficiary_allocation!$A$5:$A$104,Drury_beneficiary_allocation!$E$5:$E$104,0,0)</f>
        <v>0</v>
      </c>
      <c r="U343" s="360">
        <f>_xlfn.XLOOKUP($A343,'Total project cost for DCs'!$A$4:$A$111,'Total project cost for DCs'!Q$4:Q$111,0,0)*_xlfn.XLOOKUP($A343,Drury_beneficiary_allocation!$A$5:$A$104,Drury_beneficiary_allocation!$E$5:$E$104,0,0)</f>
        <v>0</v>
      </c>
      <c r="V343" s="360">
        <f>_xlfn.XLOOKUP($A343,'Total project cost for DCs'!$A$4:$A$111,'Total project cost for DCs'!R$4:R$111,0,0)*_xlfn.XLOOKUP($A343,Drury_beneficiary_allocation!$A$5:$A$104,Drury_beneficiary_allocation!$E$5:$E$104,0,0)</f>
        <v>0</v>
      </c>
      <c r="W343" s="360">
        <f>_xlfn.XLOOKUP($A343,'Total project cost for DCs'!$A$4:$A$111,'Total project cost for DCs'!S$4:S$111,0,0)*_xlfn.XLOOKUP($A343,Drury_beneficiary_allocation!$A$5:$A$104,Drury_beneficiary_allocation!$E$5:$E$104,0,0)</f>
        <v>0</v>
      </c>
      <c r="X343" s="360">
        <f>_xlfn.XLOOKUP($A343,'Total project cost for DCs'!$A$4:$A$111,'Total project cost for DCs'!T$4:T$111,0,0)*_xlfn.XLOOKUP($A343,Drury_beneficiary_allocation!$A$5:$A$104,Drury_beneficiary_allocation!$E$5:$E$104,0,0)</f>
        <v>0</v>
      </c>
      <c r="Y343" s="349">
        <f t="shared" si="37"/>
        <v>0</v>
      </c>
      <c r="Z343" s="349">
        <f t="shared" si="38"/>
        <v>0</v>
      </c>
      <c r="AA343" s="349"/>
      <c r="AB343" s="353">
        <v>0</v>
      </c>
      <c r="AC343" s="354" t="str">
        <f t="shared" si="39"/>
        <v>Collector</v>
      </c>
      <c r="AD343" s="349"/>
      <c r="AE343" s="349"/>
      <c r="AF343" s="355">
        <f>_xlfn.XLOOKUP(A343,'P1 Date Adjustment'!B:B,'P1 Date Adjustment'!F:F,"not found",0)</f>
        <v>2039</v>
      </c>
      <c r="AG343" s="349">
        <f t="shared" si="40"/>
        <v>0</v>
      </c>
      <c r="AI343" s="360"/>
      <c r="AJ343" s="360"/>
    </row>
    <row r="344" spans="1:36" ht="30" x14ac:dyDescent="0.25">
      <c r="A344" s="129" t="s">
        <v>304</v>
      </c>
      <c r="B344" s="358" t="s">
        <v>305</v>
      </c>
      <c r="C344" s="358" t="str">
        <f>_xlfn.XLOOKUP($A344,'Total project cost for DCs'!A:A,'Total project cost for DCs'!C:C,"Not found",0)</f>
        <v>2-lane collector to connect with Drury Central Station, including bridge over streamM)</v>
      </c>
      <c r="D344" s="355" t="s">
        <v>155</v>
      </c>
      <c r="E344" s="355" t="s">
        <v>223</v>
      </c>
      <c r="H344" s="355" t="s">
        <v>829</v>
      </c>
      <c r="I344" s="359">
        <f>_xlfn.XLOOKUP($H344,DC_growth_AGS!$A$665:$A$673,DC_growth_AGS!$O$665:$O$673,"Not found",0)</f>
        <v>0.61252788174604733</v>
      </c>
      <c r="J344" s="355">
        <v>2035</v>
      </c>
      <c r="K344" s="360">
        <f>_xlfn.XLOOKUP($A344,'Total project cost for DCs'!$A$4:$A$111,'Total project cost for DCs'!G$4:G$111,0,0)*_xlfn.XLOOKUP($A344,Drury_beneficiary_allocation!$A$5:$A$104,Drury_beneficiary_allocation!$E$5:$E$104,0,0)</f>
        <v>0</v>
      </c>
      <c r="L344" s="360">
        <f>_xlfn.XLOOKUP($A344,'Total project cost for DCs'!$A$4:$A$111,'Total project cost for DCs'!H$4:H$111,0,0)*_xlfn.XLOOKUP($A344,Drury_beneficiary_allocation!$A$5:$A$104,Drury_beneficiary_allocation!$E$5:$E$104,0,0)</f>
        <v>0</v>
      </c>
      <c r="M344" s="360">
        <f>_xlfn.XLOOKUP($A344,'Total project cost for DCs'!$A$4:$A$111,'Total project cost for DCs'!I$4:I$111,0,0)*_xlfn.XLOOKUP($A344,Drury_beneficiary_allocation!$A$5:$A$104,Drury_beneficiary_allocation!$E$5:$E$104,0,0)</f>
        <v>0</v>
      </c>
      <c r="N344" s="360">
        <f>_xlfn.XLOOKUP($A344,'Total project cost for DCs'!$A$4:$A$111,'Total project cost for DCs'!J$4:J$111,0,0)*_xlfn.XLOOKUP($A344,Drury_beneficiary_allocation!$A$5:$A$104,Drury_beneficiary_allocation!$E$5:$E$104,0,0)</f>
        <v>0</v>
      </c>
      <c r="O344" s="360">
        <f>_xlfn.XLOOKUP($A344,'Total project cost for DCs'!$A$4:$A$111,'Total project cost for DCs'!K$4:K$111,0,0)*_xlfn.XLOOKUP($A344,Drury_beneficiary_allocation!$A$5:$A$104,Drury_beneficiary_allocation!$E$5:$E$104,0,0)</f>
        <v>0</v>
      </c>
      <c r="P344" s="360">
        <f>_xlfn.XLOOKUP($A344,'Total project cost for DCs'!$A$4:$A$111,'Total project cost for DCs'!L$4:L$111,0,0)*_xlfn.XLOOKUP($A344,Drury_beneficiary_allocation!$A$5:$A$104,Drury_beneficiary_allocation!$E$5:$E$104,0,0)</f>
        <v>0</v>
      </c>
      <c r="Q344" s="360">
        <f>_xlfn.XLOOKUP($A344,'Total project cost for DCs'!$A$4:$A$111,'Total project cost for DCs'!M$4:M$111,0,0)*_xlfn.XLOOKUP($A344,Drury_beneficiary_allocation!$A$5:$A$104,Drury_beneficiary_allocation!$E$5:$E$104,0,0)</f>
        <v>0</v>
      </c>
      <c r="R344" s="360">
        <f>_xlfn.XLOOKUP($A344,'Total project cost for DCs'!$A$4:$A$111,'Total project cost for DCs'!N$4:N$111,0,0)*_xlfn.XLOOKUP($A344,Drury_beneficiary_allocation!$A$5:$A$104,Drury_beneficiary_allocation!$E$5:$E$104,0,0)</f>
        <v>0</v>
      </c>
      <c r="S344" s="360">
        <f>_xlfn.XLOOKUP($A344,'Total project cost for DCs'!$A$4:$A$111,'Total project cost for DCs'!O$4:O$111,0,0)*_xlfn.XLOOKUP($A344,Drury_beneficiary_allocation!$A$5:$A$104,Drury_beneficiary_allocation!$E$5:$E$104,0,0)</f>
        <v>0</v>
      </c>
      <c r="T344" s="360">
        <f>_xlfn.XLOOKUP($A344,'Total project cost for DCs'!$A$4:$A$111,'Total project cost for DCs'!P$4:P$111,0,0)*_xlfn.XLOOKUP($A344,Drury_beneficiary_allocation!$A$5:$A$104,Drury_beneficiary_allocation!$E$5:$E$104,0,0)</f>
        <v>0</v>
      </c>
      <c r="U344" s="360">
        <f>_xlfn.XLOOKUP($A344,'Total project cost for DCs'!$A$4:$A$111,'Total project cost for DCs'!Q$4:Q$111,0,0)*_xlfn.XLOOKUP($A344,Drury_beneficiary_allocation!$A$5:$A$104,Drury_beneficiary_allocation!$E$5:$E$104,0,0)</f>
        <v>0</v>
      </c>
      <c r="V344" s="360">
        <f>_xlfn.XLOOKUP($A344,'Total project cost for DCs'!$A$4:$A$111,'Total project cost for DCs'!R$4:R$111,0,0)*_xlfn.XLOOKUP($A344,Drury_beneficiary_allocation!$A$5:$A$104,Drury_beneficiary_allocation!$E$5:$E$104,0,0)</f>
        <v>0</v>
      </c>
      <c r="W344" s="360">
        <f>_xlfn.XLOOKUP($A344,'Total project cost for DCs'!$A$4:$A$111,'Total project cost for DCs'!S$4:S$111,0,0)*_xlfn.XLOOKUP($A344,Drury_beneficiary_allocation!$A$5:$A$104,Drury_beneficiary_allocation!$E$5:$E$104,0,0)</f>
        <v>0</v>
      </c>
      <c r="X344" s="360">
        <f>_xlfn.XLOOKUP($A344,'Total project cost for DCs'!$A$4:$A$111,'Total project cost for DCs'!T$4:T$111,0,0)*_xlfn.XLOOKUP($A344,Drury_beneficiary_allocation!$A$5:$A$104,Drury_beneficiary_allocation!$E$5:$E$104,0,0)</f>
        <v>0</v>
      </c>
      <c r="Y344" s="349">
        <f t="shared" si="37"/>
        <v>0</v>
      </c>
      <c r="Z344" s="349">
        <f t="shared" si="38"/>
        <v>0</v>
      </c>
      <c r="AA344" s="349"/>
      <c r="AB344" s="353">
        <v>0</v>
      </c>
      <c r="AC344" s="354" t="str">
        <f t="shared" si="39"/>
        <v>Collector</v>
      </c>
      <c r="AD344" s="349"/>
      <c r="AE344" s="349"/>
      <c r="AF344" s="355">
        <f>_xlfn.XLOOKUP(A344,'P1 Date Adjustment'!B:B,'P1 Date Adjustment'!F:F,"not found",0)</f>
        <v>2035</v>
      </c>
      <c r="AG344" s="349">
        <f t="shared" si="40"/>
        <v>0</v>
      </c>
      <c r="AI344" s="360"/>
      <c r="AJ344" s="360"/>
    </row>
    <row r="345" spans="1:36" ht="30" x14ac:dyDescent="0.25">
      <c r="A345" s="129">
        <v>31</v>
      </c>
      <c r="B345" s="358" t="s">
        <v>311</v>
      </c>
      <c r="C345" s="358" t="str">
        <f>_xlfn.XLOOKUP($A345,'Total project cost for DCs'!A:A,'Total project cost for DCs'!C:C,"Not found",0)</f>
        <v>2-lane urban - upgrade existing roadwith active modes on both sides / Mill Road design ?</v>
      </c>
      <c r="D345" s="355" t="s">
        <v>155</v>
      </c>
      <c r="E345" s="355" t="s">
        <v>199</v>
      </c>
      <c r="H345" s="355" t="s">
        <v>829</v>
      </c>
      <c r="I345" s="359">
        <f>_xlfn.XLOOKUP($H345,DC_growth_AGS!$A$665:$A$673,DC_growth_AGS!$O$665:$O$673,"Not found",0)</f>
        <v>0.61252788174604733</v>
      </c>
      <c r="J345" s="355">
        <v>2039</v>
      </c>
      <c r="K345" s="360">
        <f>_xlfn.XLOOKUP($A345,'Total project cost for DCs'!$A$4:$A$111,'Total project cost for DCs'!G$4:G$111,0,0)*_xlfn.XLOOKUP($A345,Drury_beneficiary_allocation!$A$5:$A$104,Drury_beneficiary_allocation!$E$5:$E$104,0,0)</f>
        <v>0</v>
      </c>
      <c r="L345" s="360">
        <f>_xlfn.XLOOKUP($A345,'Total project cost for DCs'!$A$4:$A$111,'Total project cost for DCs'!H$4:H$111,0,0)*_xlfn.XLOOKUP($A345,Drury_beneficiary_allocation!$A$5:$A$104,Drury_beneficiary_allocation!$E$5:$E$104,0,0)</f>
        <v>0</v>
      </c>
      <c r="M345" s="360">
        <f>_xlfn.XLOOKUP($A345,'Total project cost for DCs'!$A$4:$A$111,'Total project cost for DCs'!I$4:I$111,0,0)*_xlfn.XLOOKUP($A345,Drury_beneficiary_allocation!$A$5:$A$104,Drury_beneficiary_allocation!$E$5:$E$104,0,0)</f>
        <v>0</v>
      </c>
      <c r="N345" s="360">
        <f>_xlfn.XLOOKUP($A345,'Total project cost for DCs'!$A$4:$A$111,'Total project cost for DCs'!J$4:J$111,0,0)*_xlfn.XLOOKUP($A345,Drury_beneficiary_allocation!$A$5:$A$104,Drury_beneficiary_allocation!$E$5:$E$104,0,0)</f>
        <v>0</v>
      </c>
      <c r="O345" s="360">
        <f>_xlfn.XLOOKUP($A345,'Total project cost for DCs'!$A$4:$A$111,'Total project cost for DCs'!K$4:K$111,0,0)*_xlfn.XLOOKUP($A345,Drury_beneficiary_allocation!$A$5:$A$104,Drury_beneficiary_allocation!$E$5:$E$104,0,0)</f>
        <v>0</v>
      </c>
      <c r="P345" s="360">
        <f>_xlfn.XLOOKUP($A345,'Total project cost for DCs'!$A$4:$A$111,'Total project cost for DCs'!L$4:L$111,0,0)*_xlfn.XLOOKUP($A345,Drury_beneficiary_allocation!$A$5:$A$104,Drury_beneficiary_allocation!$E$5:$E$104,0,0)</f>
        <v>0</v>
      </c>
      <c r="Q345" s="360">
        <f>_xlfn.XLOOKUP($A345,'Total project cost for DCs'!$A$4:$A$111,'Total project cost for DCs'!M$4:M$111,0,0)*_xlfn.XLOOKUP($A345,Drury_beneficiary_allocation!$A$5:$A$104,Drury_beneficiary_allocation!$E$5:$E$104,0,0)</f>
        <v>0</v>
      </c>
      <c r="R345" s="360">
        <f>_xlfn.XLOOKUP($A345,'Total project cost for DCs'!$A$4:$A$111,'Total project cost for DCs'!N$4:N$111,0,0)*_xlfn.XLOOKUP($A345,Drury_beneficiary_allocation!$A$5:$A$104,Drury_beneficiary_allocation!$E$5:$E$104,0,0)</f>
        <v>0</v>
      </c>
      <c r="S345" s="360">
        <f>_xlfn.XLOOKUP($A345,'Total project cost for DCs'!$A$4:$A$111,'Total project cost for DCs'!O$4:O$111,0,0)*_xlfn.XLOOKUP($A345,Drury_beneficiary_allocation!$A$5:$A$104,Drury_beneficiary_allocation!$E$5:$E$104,0,0)</f>
        <v>0</v>
      </c>
      <c r="T345" s="360">
        <f>_xlfn.XLOOKUP($A345,'Total project cost for DCs'!$A$4:$A$111,'Total project cost for DCs'!P$4:P$111,0,0)*_xlfn.XLOOKUP($A345,Drury_beneficiary_allocation!$A$5:$A$104,Drury_beneficiary_allocation!$E$5:$E$104,0,0)</f>
        <v>0</v>
      </c>
      <c r="U345" s="360">
        <f>_xlfn.XLOOKUP($A345,'Total project cost for DCs'!$A$4:$A$111,'Total project cost for DCs'!Q$4:Q$111,0,0)*_xlfn.XLOOKUP($A345,Drury_beneficiary_allocation!$A$5:$A$104,Drury_beneficiary_allocation!$E$5:$E$104,0,0)</f>
        <v>0</v>
      </c>
      <c r="V345" s="360">
        <f>_xlfn.XLOOKUP($A345,'Total project cost for DCs'!$A$4:$A$111,'Total project cost for DCs'!R$4:R$111,0,0)*_xlfn.XLOOKUP($A345,Drury_beneficiary_allocation!$A$5:$A$104,Drury_beneficiary_allocation!$E$5:$E$104,0,0)</f>
        <v>0</v>
      </c>
      <c r="W345" s="360">
        <f>_xlfn.XLOOKUP($A345,'Total project cost for DCs'!$A$4:$A$111,'Total project cost for DCs'!S$4:S$111,0,0)*_xlfn.XLOOKUP($A345,Drury_beneficiary_allocation!$A$5:$A$104,Drury_beneficiary_allocation!$E$5:$E$104,0,0)</f>
        <v>0</v>
      </c>
      <c r="X345" s="360">
        <f>_xlfn.XLOOKUP($A345,'Total project cost for DCs'!$A$4:$A$111,'Total project cost for DCs'!T$4:T$111,0,0)*_xlfn.XLOOKUP($A345,Drury_beneficiary_allocation!$A$5:$A$104,Drury_beneficiary_allocation!$E$5:$E$104,0,0)</f>
        <v>0</v>
      </c>
      <c r="Y345" s="349">
        <f t="shared" si="37"/>
        <v>0</v>
      </c>
      <c r="Z345" s="349">
        <f t="shared" si="38"/>
        <v>0</v>
      </c>
      <c r="AA345" s="349"/>
      <c r="AB345" s="353">
        <v>0</v>
      </c>
      <c r="AC345" s="354" t="str">
        <f t="shared" si="39"/>
        <v>Collector</v>
      </c>
      <c r="AD345" s="349"/>
      <c r="AE345" s="349"/>
      <c r="AF345" s="355">
        <f>_xlfn.XLOOKUP(A345,'P1 Date Adjustment'!B:B,'P1 Date Adjustment'!F:F,"not found",0)</f>
        <v>2039</v>
      </c>
      <c r="AG345" s="349">
        <f t="shared" si="40"/>
        <v>0</v>
      </c>
      <c r="AI345" s="360"/>
      <c r="AJ345" s="360"/>
    </row>
    <row r="346" spans="1:36" x14ac:dyDescent="0.25">
      <c r="A346" s="129">
        <v>32</v>
      </c>
      <c r="B346" s="358" t="s">
        <v>313</v>
      </c>
      <c r="C346" s="358" t="str">
        <f>_xlfn.XLOOKUP($A346,'Total project cost for DCs'!A:A,'Total project cost for DCs'!C:C,"Not found",0)</f>
        <v>Assume 1 simple roundabout intesection</v>
      </c>
      <c r="D346" s="355" t="s">
        <v>155</v>
      </c>
      <c r="E346" s="355" t="s">
        <v>190</v>
      </c>
      <c r="H346" s="355" t="s">
        <v>829</v>
      </c>
      <c r="I346" s="359">
        <f>_xlfn.XLOOKUP($H346,DC_growth_AGS!$A$665:$A$673,DC_growth_AGS!$O$665:$O$673,"Not found",0)</f>
        <v>0.61252788174604733</v>
      </c>
      <c r="J346" s="355">
        <v>2039</v>
      </c>
      <c r="K346" s="360">
        <f>_xlfn.XLOOKUP($A346,'Total project cost for DCs'!$A$4:$A$111,'Total project cost for DCs'!G$4:G$111,0,0)*_xlfn.XLOOKUP($A346,Drury_beneficiary_allocation!$A$5:$A$104,Drury_beneficiary_allocation!$E$5:$E$104,0,0)</f>
        <v>0</v>
      </c>
      <c r="L346" s="360">
        <f>_xlfn.XLOOKUP($A346,'Total project cost for DCs'!$A$4:$A$111,'Total project cost for DCs'!H$4:H$111,0,0)*_xlfn.XLOOKUP($A346,Drury_beneficiary_allocation!$A$5:$A$104,Drury_beneficiary_allocation!$E$5:$E$104,0,0)</f>
        <v>0</v>
      </c>
      <c r="M346" s="360">
        <f>_xlfn.XLOOKUP($A346,'Total project cost for DCs'!$A$4:$A$111,'Total project cost for DCs'!I$4:I$111,0,0)*_xlfn.XLOOKUP($A346,Drury_beneficiary_allocation!$A$5:$A$104,Drury_beneficiary_allocation!$E$5:$E$104,0,0)</f>
        <v>0</v>
      </c>
      <c r="N346" s="360">
        <f>_xlfn.XLOOKUP($A346,'Total project cost for DCs'!$A$4:$A$111,'Total project cost for DCs'!J$4:J$111,0,0)*_xlfn.XLOOKUP($A346,Drury_beneficiary_allocation!$A$5:$A$104,Drury_beneficiary_allocation!$E$5:$E$104,0,0)</f>
        <v>0</v>
      </c>
      <c r="O346" s="360">
        <f>_xlfn.XLOOKUP($A346,'Total project cost for DCs'!$A$4:$A$111,'Total project cost for DCs'!K$4:K$111,0,0)*_xlfn.XLOOKUP($A346,Drury_beneficiary_allocation!$A$5:$A$104,Drury_beneficiary_allocation!$E$5:$E$104,0,0)</f>
        <v>0</v>
      </c>
      <c r="P346" s="360">
        <f>_xlfn.XLOOKUP($A346,'Total project cost for DCs'!$A$4:$A$111,'Total project cost for DCs'!L$4:L$111,0,0)*_xlfn.XLOOKUP($A346,Drury_beneficiary_allocation!$A$5:$A$104,Drury_beneficiary_allocation!$E$5:$E$104,0,0)</f>
        <v>0</v>
      </c>
      <c r="Q346" s="360">
        <f>_xlfn.XLOOKUP($A346,'Total project cost for DCs'!$A$4:$A$111,'Total project cost for DCs'!M$4:M$111,0,0)*_xlfn.XLOOKUP($A346,Drury_beneficiary_allocation!$A$5:$A$104,Drury_beneficiary_allocation!$E$5:$E$104,0,0)</f>
        <v>0</v>
      </c>
      <c r="R346" s="360">
        <f>_xlfn.XLOOKUP($A346,'Total project cost for DCs'!$A$4:$A$111,'Total project cost for DCs'!N$4:N$111,0,0)*_xlfn.XLOOKUP($A346,Drury_beneficiary_allocation!$A$5:$A$104,Drury_beneficiary_allocation!$E$5:$E$104,0,0)</f>
        <v>0</v>
      </c>
      <c r="S346" s="360">
        <f>_xlfn.XLOOKUP($A346,'Total project cost for DCs'!$A$4:$A$111,'Total project cost for DCs'!O$4:O$111,0,0)*_xlfn.XLOOKUP($A346,Drury_beneficiary_allocation!$A$5:$A$104,Drury_beneficiary_allocation!$E$5:$E$104,0,0)</f>
        <v>0</v>
      </c>
      <c r="T346" s="360">
        <f>_xlfn.XLOOKUP($A346,'Total project cost for DCs'!$A$4:$A$111,'Total project cost for DCs'!P$4:P$111,0,0)*_xlfn.XLOOKUP($A346,Drury_beneficiary_allocation!$A$5:$A$104,Drury_beneficiary_allocation!$E$5:$E$104,0,0)</f>
        <v>0</v>
      </c>
      <c r="U346" s="360">
        <f>_xlfn.XLOOKUP($A346,'Total project cost for DCs'!$A$4:$A$111,'Total project cost for DCs'!Q$4:Q$111,0,0)*_xlfn.XLOOKUP($A346,Drury_beneficiary_allocation!$A$5:$A$104,Drury_beneficiary_allocation!$E$5:$E$104,0,0)</f>
        <v>0</v>
      </c>
      <c r="V346" s="360">
        <f>_xlfn.XLOOKUP($A346,'Total project cost for DCs'!$A$4:$A$111,'Total project cost for DCs'!R$4:R$111,0,0)*_xlfn.XLOOKUP($A346,Drury_beneficiary_allocation!$A$5:$A$104,Drury_beneficiary_allocation!$E$5:$E$104,0,0)</f>
        <v>0</v>
      </c>
      <c r="W346" s="360">
        <f>_xlfn.XLOOKUP($A346,'Total project cost for DCs'!$A$4:$A$111,'Total project cost for DCs'!S$4:S$111,0,0)*_xlfn.XLOOKUP($A346,Drury_beneficiary_allocation!$A$5:$A$104,Drury_beneficiary_allocation!$E$5:$E$104,0,0)</f>
        <v>0</v>
      </c>
      <c r="X346" s="360">
        <f>_xlfn.XLOOKUP($A346,'Total project cost for DCs'!$A$4:$A$111,'Total project cost for DCs'!T$4:T$111,0,0)*_xlfn.XLOOKUP($A346,Drury_beneficiary_allocation!$A$5:$A$104,Drury_beneficiary_allocation!$E$5:$E$104,0,0)</f>
        <v>0</v>
      </c>
      <c r="Y346" s="349">
        <f t="shared" si="37"/>
        <v>0</v>
      </c>
      <c r="Z346" s="349">
        <f t="shared" si="38"/>
        <v>0</v>
      </c>
      <c r="AA346" s="349"/>
      <c r="AB346" s="353">
        <v>0</v>
      </c>
      <c r="AC346" s="354" t="str">
        <f t="shared" si="39"/>
        <v>Arterial</v>
      </c>
      <c r="AD346" s="349"/>
      <c r="AE346" s="349"/>
      <c r="AF346" s="355">
        <f>_xlfn.XLOOKUP(A346,'P1 Date Adjustment'!B:B,'P1 Date Adjustment'!F:F,"not found",0)</f>
        <v>2039</v>
      </c>
      <c r="AG346" s="349">
        <f t="shared" si="40"/>
        <v>0</v>
      </c>
      <c r="AI346" s="360"/>
      <c r="AJ346" s="360"/>
    </row>
    <row r="347" spans="1:36" ht="30" x14ac:dyDescent="0.25">
      <c r="A347" s="129">
        <v>33</v>
      </c>
      <c r="B347" s="358" t="s">
        <v>315</v>
      </c>
      <c r="C347" s="358" t="str">
        <f>_xlfn.XLOOKUP($A347,'Total project cost for DCs'!A:A,'Total project cost for DCs'!C:C,"Not found",0)</f>
        <v>2-lane urban- upgrade existing road layout to 2-lane urban with active modes on both sides (TDM )</v>
      </c>
      <c r="D347" s="355" t="s">
        <v>155</v>
      </c>
      <c r="E347" s="355" t="s">
        <v>199</v>
      </c>
      <c r="H347" s="355" t="s">
        <v>829</v>
      </c>
      <c r="I347" s="359">
        <f>_xlfn.XLOOKUP($H347,DC_growth_AGS!$A$665:$A$673,DC_growth_AGS!$O$665:$O$673,"Not found",0)</f>
        <v>0.61252788174604733</v>
      </c>
      <c r="J347" s="355">
        <v>2033</v>
      </c>
      <c r="K347" s="360">
        <f>_xlfn.XLOOKUP($A347,'Total project cost for DCs'!$A$4:$A$111,'Total project cost for DCs'!G$4:G$111,0,0)*_xlfn.XLOOKUP($A347,Drury_beneficiary_allocation!$A$5:$A$104,Drury_beneficiary_allocation!$E$5:$E$104,0,0)</f>
        <v>0</v>
      </c>
      <c r="L347" s="360">
        <f>_xlfn.XLOOKUP($A347,'Total project cost for DCs'!$A$4:$A$111,'Total project cost for DCs'!H$4:H$111,0,0)*_xlfn.XLOOKUP($A347,Drury_beneficiary_allocation!$A$5:$A$104,Drury_beneficiary_allocation!$E$5:$E$104,0,0)</f>
        <v>0</v>
      </c>
      <c r="M347" s="360">
        <f>_xlfn.XLOOKUP($A347,'Total project cost for DCs'!$A$4:$A$111,'Total project cost for DCs'!I$4:I$111,0,0)*_xlfn.XLOOKUP($A347,Drury_beneficiary_allocation!$A$5:$A$104,Drury_beneficiary_allocation!$E$5:$E$104,0,0)</f>
        <v>0</v>
      </c>
      <c r="N347" s="360">
        <f>_xlfn.XLOOKUP($A347,'Total project cost for DCs'!$A$4:$A$111,'Total project cost for DCs'!J$4:J$111,0,0)*_xlfn.XLOOKUP($A347,Drury_beneficiary_allocation!$A$5:$A$104,Drury_beneficiary_allocation!$E$5:$E$104,0,0)</f>
        <v>0</v>
      </c>
      <c r="O347" s="360">
        <f>_xlfn.XLOOKUP($A347,'Total project cost for DCs'!$A$4:$A$111,'Total project cost for DCs'!K$4:K$111,0,0)*_xlfn.XLOOKUP($A347,Drury_beneficiary_allocation!$A$5:$A$104,Drury_beneficiary_allocation!$E$5:$E$104,0,0)</f>
        <v>0</v>
      </c>
      <c r="P347" s="360">
        <f>_xlfn.XLOOKUP($A347,'Total project cost for DCs'!$A$4:$A$111,'Total project cost for DCs'!L$4:L$111,0,0)*_xlfn.XLOOKUP($A347,Drury_beneficiary_allocation!$A$5:$A$104,Drury_beneficiary_allocation!$E$5:$E$104,0,0)</f>
        <v>0</v>
      </c>
      <c r="Q347" s="360">
        <f>_xlfn.XLOOKUP($A347,'Total project cost for DCs'!$A$4:$A$111,'Total project cost for DCs'!M$4:M$111,0,0)*_xlfn.XLOOKUP($A347,Drury_beneficiary_allocation!$A$5:$A$104,Drury_beneficiary_allocation!$E$5:$E$104,0,0)</f>
        <v>0</v>
      </c>
      <c r="R347" s="360">
        <f>_xlfn.XLOOKUP($A347,'Total project cost for DCs'!$A$4:$A$111,'Total project cost for DCs'!N$4:N$111,0,0)*_xlfn.XLOOKUP($A347,Drury_beneficiary_allocation!$A$5:$A$104,Drury_beneficiary_allocation!$E$5:$E$104,0,0)</f>
        <v>0</v>
      </c>
      <c r="S347" s="360">
        <f>_xlfn.XLOOKUP($A347,'Total project cost for DCs'!$A$4:$A$111,'Total project cost for DCs'!O$4:O$111,0,0)*_xlfn.XLOOKUP($A347,Drury_beneficiary_allocation!$A$5:$A$104,Drury_beneficiary_allocation!$E$5:$E$104,0,0)</f>
        <v>0</v>
      </c>
      <c r="T347" s="360">
        <f>_xlfn.XLOOKUP($A347,'Total project cost for DCs'!$A$4:$A$111,'Total project cost for DCs'!P$4:P$111,0,0)*_xlfn.XLOOKUP($A347,Drury_beneficiary_allocation!$A$5:$A$104,Drury_beneficiary_allocation!$E$5:$E$104,0,0)</f>
        <v>0</v>
      </c>
      <c r="U347" s="360">
        <f>_xlfn.XLOOKUP($A347,'Total project cost for DCs'!$A$4:$A$111,'Total project cost for DCs'!Q$4:Q$111,0,0)*_xlfn.XLOOKUP($A347,Drury_beneficiary_allocation!$A$5:$A$104,Drury_beneficiary_allocation!$E$5:$E$104,0,0)</f>
        <v>0</v>
      </c>
      <c r="V347" s="360">
        <f>_xlfn.XLOOKUP($A347,'Total project cost for DCs'!$A$4:$A$111,'Total project cost for DCs'!R$4:R$111,0,0)*_xlfn.XLOOKUP($A347,Drury_beneficiary_allocation!$A$5:$A$104,Drury_beneficiary_allocation!$E$5:$E$104,0,0)</f>
        <v>0</v>
      </c>
      <c r="W347" s="360">
        <f>_xlfn.XLOOKUP($A347,'Total project cost for DCs'!$A$4:$A$111,'Total project cost for DCs'!S$4:S$111,0,0)*_xlfn.XLOOKUP($A347,Drury_beneficiary_allocation!$A$5:$A$104,Drury_beneficiary_allocation!$E$5:$E$104,0,0)</f>
        <v>0</v>
      </c>
      <c r="X347" s="360">
        <f>_xlfn.XLOOKUP($A347,'Total project cost for DCs'!$A$4:$A$111,'Total project cost for DCs'!T$4:T$111,0,0)*_xlfn.XLOOKUP($A347,Drury_beneficiary_allocation!$A$5:$A$104,Drury_beneficiary_allocation!$E$5:$E$104,0,0)</f>
        <v>0</v>
      </c>
      <c r="Y347" s="349">
        <f t="shared" si="37"/>
        <v>0</v>
      </c>
      <c r="Z347" s="349">
        <f t="shared" si="38"/>
        <v>0</v>
      </c>
      <c r="AA347" s="349"/>
      <c r="AB347" s="353">
        <v>0</v>
      </c>
      <c r="AC347" s="354" t="str">
        <f t="shared" si="39"/>
        <v>Collector</v>
      </c>
      <c r="AD347" s="349"/>
      <c r="AE347" s="349"/>
      <c r="AF347" s="355">
        <f>_xlfn.XLOOKUP(A347,'P1 Date Adjustment'!B:B,'P1 Date Adjustment'!F:F,"not found",0)</f>
        <v>2033</v>
      </c>
      <c r="AG347" s="349">
        <f t="shared" si="40"/>
        <v>0</v>
      </c>
      <c r="AI347" s="360"/>
      <c r="AJ347" s="360"/>
    </row>
    <row r="348" spans="1:36" ht="30" x14ac:dyDescent="0.25">
      <c r="A348" s="129" t="s">
        <v>326</v>
      </c>
      <c r="B348" s="358" t="s">
        <v>327</v>
      </c>
      <c r="C348" s="358" t="str">
        <f>_xlfn.XLOOKUP($A348,'Total project cost for DCs'!A:A,'Total project cost for DCs'!C:C,"Not found",0)</f>
        <v>2-lane urban- upgrade existing road layout with active modes on both sides (Under construction)</v>
      </c>
      <c r="D348" s="355" t="s">
        <v>155</v>
      </c>
      <c r="E348" s="355" t="s">
        <v>227</v>
      </c>
      <c r="H348" s="355" t="s">
        <v>829</v>
      </c>
      <c r="I348" s="359">
        <f>_xlfn.XLOOKUP($H348,DC_growth_AGS!$A$665:$A$673,DC_growth_AGS!$O$665:$O$673,"Not found",0)</f>
        <v>0.61252788174604733</v>
      </c>
      <c r="J348" s="355">
        <v>2033</v>
      </c>
      <c r="K348" s="360">
        <f>_xlfn.XLOOKUP($A348,'Total project cost for DCs'!$A$4:$A$111,'Total project cost for DCs'!G$4:G$111,0,0)*_xlfn.XLOOKUP($A348,Drury_beneficiary_allocation!$A$5:$A$104,Drury_beneficiary_allocation!$E$5:$E$104,0,0)</f>
        <v>0</v>
      </c>
      <c r="L348" s="360">
        <f>_xlfn.XLOOKUP($A348,'Total project cost for DCs'!$A$4:$A$111,'Total project cost for DCs'!H$4:H$111,0,0)*_xlfn.XLOOKUP($A348,Drury_beneficiary_allocation!$A$5:$A$104,Drury_beneficiary_allocation!$E$5:$E$104,0,0)</f>
        <v>0</v>
      </c>
      <c r="M348" s="360">
        <f>_xlfn.XLOOKUP($A348,'Total project cost for DCs'!$A$4:$A$111,'Total project cost for DCs'!I$4:I$111,0,0)*_xlfn.XLOOKUP($A348,Drury_beneficiary_allocation!$A$5:$A$104,Drury_beneficiary_allocation!$E$5:$E$104,0,0)</f>
        <v>0</v>
      </c>
      <c r="N348" s="360">
        <f>_xlfn.XLOOKUP($A348,'Total project cost for DCs'!$A$4:$A$111,'Total project cost for DCs'!J$4:J$111,0,0)*_xlfn.XLOOKUP($A348,Drury_beneficiary_allocation!$A$5:$A$104,Drury_beneficiary_allocation!$E$5:$E$104,0,0)</f>
        <v>0</v>
      </c>
      <c r="O348" s="360">
        <f>_xlfn.XLOOKUP($A348,'Total project cost for DCs'!$A$4:$A$111,'Total project cost for DCs'!K$4:K$111,0,0)*_xlfn.XLOOKUP($A348,Drury_beneficiary_allocation!$A$5:$A$104,Drury_beneficiary_allocation!$E$5:$E$104,0,0)</f>
        <v>0</v>
      </c>
      <c r="P348" s="360">
        <f>_xlfn.XLOOKUP($A348,'Total project cost for DCs'!$A$4:$A$111,'Total project cost for DCs'!L$4:L$111,0,0)*_xlfn.XLOOKUP($A348,Drury_beneficiary_allocation!$A$5:$A$104,Drury_beneficiary_allocation!$E$5:$E$104,0,0)</f>
        <v>0</v>
      </c>
      <c r="Q348" s="360">
        <f>_xlfn.XLOOKUP($A348,'Total project cost for DCs'!$A$4:$A$111,'Total project cost for DCs'!M$4:M$111,0,0)*_xlfn.XLOOKUP($A348,Drury_beneficiary_allocation!$A$5:$A$104,Drury_beneficiary_allocation!$E$5:$E$104,0,0)</f>
        <v>0</v>
      </c>
      <c r="R348" s="360">
        <f>_xlfn.XLOOKUP($A348,'Total project cost for DCs'!$A$4:$A$111,'Total project cost for DCs'!N$4:N$111,0,0)*_xlfn.XLOOKUP($A348,Drury_beneficiary_allocation!$A$5:$A$104,Drury_beneficiary_allocation!$E$5:$E$104,0,0)</f>
        <v>0</v>
      </c>
      <c r="S348" s="360">
        <f>_xlfn.XLOOKUP($A348,'Total project cost for DCs'!$A$4:$A$111,'Total project cost for DCs'!O$4:O$111,0,0)*_xlfn.XLOOKUP($A348,Drury_beneficiary_allocation!$A$5:$A$104,Drury_beneficiary_allocation!$E$5:$E$104,0,0)</f>
        <v>0</v>
      </c>
      <c r="T348" s="360">
        <f>_xlfn.XLOOKUP($A348,'Total project cost for DCs'!$A$4:$A$111,'Total project cost for DCs'!P$4:P$111,0,0)*_xlfn.XLOOKUP($A348,Drury_beneficiary_allocation!$A$5:$A$104,Drury_beneficiary_allocation!$E$5:$E$104,0,0)</f>
        <v>0</v>
      </c>
      <c r="U348" s="360">
        <f>_xlfn.XLOOKUP($A348,'Total project cost for DCs'!$A$4:$A$111,'Total project cost for DCs'!Q$4:Q$111,0,0)*_xlfn.XLOOKUP($A348,Drury_beneficiary_allocation!$A$5:$A$104,Drury_beneficiary_allocation!$E$5:$E$104,0,0)</f>
        <v>0</v>
      </c>
      <c r="V348" s="360">
        <f>_xlfn.XLOOKUP($A348,'Total project cost for DCs'!$A$4:$A$111,'Total project cost for DCs'!R$4:R$111,0,0)*_xlfn.XLOOKUP($A348,Drury_beneficiary_allocation!$A$5:$A$104,Drury_beneficiary_allocation!$E$5:$E$104,0,0)</f>
        <v>0</v>
      </c>
      <c r="W348" s="360">
        <f>_xlfn.XLOOKUP($A348,'Total project cost for DCs'!$A$4:$A$111,'Total project cost for DCs'!S$4:S$111,0,0)*_xlfn.XLOOKUP($A348,Drury_beneficiary_allocation!$A$5:$A$104,Drury_beneficiary_allocation!$E$5:$E$104,0,0)</f>
        <v>0</v>
      </c>
      <c r="X348" s="360">
        <f>_xlfn.XLOOKUP($A348,'Total project cost for DCs'!$A$4:$A$111,'Total project cost for DCs'!T$4:T$111,0,0)*_xlfn.XLOOKUP($A348,Drury_beneficiary_allocation!$A$5:$A$104,Drury_beneficiary_allocation!$E$5:$E$104,0,0)</f>
        <v>0</v>
      </c>
      <c r="Y348" s="349">
        <f t="shared" si="37"/>
        <v>0</v>
      </c>
      <c r="Z348" s="349">
        <f t="shared" si="38"/>
        <v>0</v>
      </c>
      <c r="AA348" s="349"/>
      <c r="AB348" s="353">
        <v>0</v>
      </c>
      <c r="AC348" s="354" t="str">
        <f t="shared" si="39"/>
        <v>Arterial</v>
      </c>
      <c r="AD348" s="349"/>
      <c r="AE348" s="349"/>
      <c r="AF348" s="355">
        <f>_xlfn.XLOOKUP(A348,'P1 Date Adjustment'!B:B,'P1 Date Adjustment'!F:F,"not found",0)</f>
        <v>2033</v>
      </c>
      <c r="AG348" s="349">
        <f t="shared" si="40"/>
        <v>0</v>
      </c>
      <c r="AI348" s="360"/>
      <c r="AJ348" s="360"/>
    </row>
    <row r="349" spans="1:36" ht="45" x14ac:dyDescent="0.25">
      <c r="A349" s="129" t="s">
        <v>334</v>
      </c>
      <c r="B349" s="358" t="s">
        <v>335</v>
      </c>
      <c r="C349" s="358" t="str">
        <f>_xlfn.XLOOKUP($A349,'Total project cost for DCs'!A:A,'Total project cost for DCs'!C:C,"Not found",0)</f>
        <v>4-lane urban- upgrade interim 2-lane urban corridor to a 4-lane corridor with active modes on both sides (SGA design)</v>
      </c>
      <c r="D349" s="355" t="s">
        <v>155</v>
      </c>
      <c r="E349" s="355" t="s">
        <v>157</v>
      </c>
      <c r="H349" s="355" t="s">
        <v>829</v>
      </c>
      <c r="I349" s="359">
        <f>_xlfn.XLOOKUP($H349,DC_growth_AGS!$A$665:$A$673,DC_growth_AGS!$O$665:$O$673,"Not found",0)</f>
        <v>0.61252788174604733</v>
      </c>
      <c r="J349" s="355">
        <v>2050</v>
      </c>
      <c r="K349" s="360">
        <f>_xlfn.XLOOKUP($A349,'Total project cost for DCs'!$A$4:$A$111,'Total project cost for DCs'!G$4:G$111,0,0)*_xlfn.XLOOKUP($A349,Drury_beneficiary_allocation!$A$5:$A$104,Drury_beneficiary_allocation!$E$5:$E$104,0,0)</f>
        <v>0</v>
      </c>
      <c r="L349" s="360">
        <f>_xlfn.XLOOKUP($A349,'Total project cost for DCs'!$A$4:$A$111,'Total project cost for DCs'!H$4:H$111,0,0)*_xlfn.XLOOKUP($A349,Drury_beneficiary_allocation!$A$5:$A$104,Drury_beneficiary_allocation!$E$5:$E$104,0,0)</f>
        <v>0</v>
      </c>
      <c r="M349" s="360">
        <f>_xlfn.XLOOKUP($A349,'Total project cost for DCs'!$A$4:$A$111,'Total project cost for DCs'!I$4:I$111,0,0)*_xlfn.XLOOKUP($A349,Drury_beneficiary_allocation!$A$5:$A$104,Drury_beneficiary_allocation!$E$5:$E$104,0,0)</f>
        <v>0</v>
      </c>
      <c r="N349" s="360">
        <f>_xlfn.XLOOKUP($A349,'Total project cost for DCs'!$A$4:$A$111,'Total project cost for DCs'!J$4:J$111,0,0)*_xlfn.XLOOKUP($A349,Drury_beneficiary_allocation!$A$5:$A$104,Drury_beneficiary_allocation!$E$5:$E$104,0,0)</f>
        <v>0</v>
      </c>
      <c r="O349" s="360">
        <f>_xlfn.XLOOKUP($A349,'Total project cost for DCs'!$A$4:$A$111,'Total project cost for DCs'!K$4:K$111,0,0)*_xlfn.XLOOKUP($A349,Drury_beneficiary_allocation!$A$5:$A$104,Drury_beneficiary_allocation!$E$5:$E$104,0,0)</f>
        <v>0</v>
      </c>
      <c r="P349" s="360">
        <f>_xlfn.XLOOKUP($A349,'Total project cost for DCs'!$A$4:$A$111,'Total project cost for DCs'!L$4:L$111,0,0)*_xlfn.XLOOKUP($A349,Drury_beneficiary_allocation!$A$5:$A$104,Drury_beneficiary_allocation!$E$5:$E$104,0,0)</f>
        <v>0</v>
      </c>
      <c r="Q349" s="360">
        <f>_xlfn.XLOOKUP($A349,'Total project cost for DCs'!$A$4:$A$111,'Total project cost for DCs'!M$4:M$111,0,0)*_xlfn.XLOOKUP($A349,Drury_beneficiary_allocation!$A$5:$A$104,Drury_beneficiary_allocation!$E$5:$E$104,0,0)</f>
        <v>0</v>
      </c>
      <c r="R349" s="360">
        <f>_xlfn.XLOOKUP($A349,'Total project cost for DCs'!$A$4:$A$111,'Total project cost for DCs'!N$4:N$111,0,0)*_xlfn.XLOOKUP($A349,Drury_beneficiary_allocation!$A$5:$A$104,Drury_beneficiary_allocation!$E$5:$E$104,0,0)</f>
        <v>0</v>
      </c>
      <c r="S349" s="360">
        <f>_xlfn.XLOOKUP($A349,'Total project cost for DCs'!$A$4:$A$111,'Total project cost for DCs'!O$4:O$111,0,0)*_xlfn.XLOOKUP($A349,Drury_beneficiary_allocation!$A$5:$A$104,Drury_beneficiary_allocation!$E$5:$E$104,0,0)</f>
        <v>0</v>
      </c>
      <c r="T349" s="360">
        <f>_xlfn.XLOOKUP($A349,'Total project cost for DCs'!$A$4:$A$111,'Total project cost for DCs'!P$4:P$111,0,0)*_xlfn.XLOOKUP($A349,Drury_beneficiary_allocation!$A$5:$A$104,Drury_beneficiary_allocation!$E$5:$E$104,0,0)</f>
        <v>0</v>
      </c>
      <c r="U349" s="360">
        <f>_xlfn.XLOOKUP($A349,'Total project cost for DCs'!$A$4:$A$111,'Total project cost for DCs'!Q$4:Q$111,0,0)*_xlfn.XLOOKUP($A349,Drury_beneficiary_allocation!$A$5:$A$104,Drury_beneficiary_allocation!$E$5:$E$104,0,0)</f>
        <v>0</v>
      </c>
      <c r="V349" s="360">
        <f>_xlfn.XLOOKUP($A349,'Total project cost for DCs'!$A$4:$A$111,'Total project cost for DCs'!R$4:R$111,0,0)*_xlfn.XLOOKUP($A349,Drury_beneficiary_allocation!$A$5:$A$104,Drury_beneficiary_allocation!$E$5:$E$104,0,0)</f>
        <v>0</v>
      </c>
      <c r="W349" s="360">
        <f>_xlfn.XLOOKUP($A349,'Total project cost for DCs'!$A$4:$A$111,'Total project cost for DCs'!S$4:S$111,0,0)*_xlfn.XLOOKUP($A349,Drury_beneficiary_allocation!$A$5:$A$104,Drury_beneficiary_allocation!$E$5:$E$104,0,0)</f>
        <v>0</v>
      </c>
      <c r="X349" s="360">
        <f>_xlfn.XLOOKUP($A349,'Total project cost for DCs'!$A$4:$A$111,'Total project cost for DCs'!T$4:T$111,0,0)*_xlfn.XLOOKUP($A349,Drury_beneficiary_allocation!$A$5:$A$104,Drury_beneficiary_allocation!$E$5:$E$104,0,0)</f>
        <v>0</v>
      </c>
      <c r="Y349" s="349">
        <f t="shared" si="37"/>
        <v>0</v>
      </c>
      <c r="Z349" s="349">
        <f t="shared" si="38"/>
        <v>0</v>
      </c>
      <c r="AA349" s="349"/>
      <c r="AB349" s="353">
        <v>0</v>
      </c>
      <c r="AC349" s="354" t="str">
        <f t="shared" si="39"/>
        <v>Arterial</v>
      </c>
      <c r="AD349" s="349"/>
      <c r="AE349" s="349"/>
      <c r="AF349" s="355">
        <f>_xlfn.XLOOKUP(A349,'P1 Date Adjustment'!B:B,'P1 Date Adjustment'!F:F,"not found",0)</f>
        <v>2050</v>
      </c>
      <c r="AG349" s="349">
        <f t="shared" si="40"/>
        <v>0</v>
      </c>
      <c r="AI349" s="360"/>
      <c r="AJ349" s="360"/>
    </row>
    <row r="350" spans="1:36" ht="30" x14ac:dyDescent="0.25">
      <c r="A350" s="129" t="s">
        <v>342</v>
      </c>
      <c r="B350" s="358" t="s">
        <v>343</v>
      </c>
      <c r="C350" s="358" t="str">
        <f>_xlfn.XLOOKUP($A350,'Total project cost for DCs'!A:A,'Total project cost for DCs'!C:C,"Not found",0)</f>
        <v>Upgrade interim 2-lane bridges (3No. to 4 lane bridges with active modes on both sides (SGA design)</v>
      </c>
      <c r="D350" s="355" t="s">
        <v>155</v>
      </c>
      <c r="E350" s="355" t="s">
        <v>345</v>
      </c>
      <c r="H350" s="355" t="s">
        <v>829</v>
      </c>
      <c r="I350" s="359">
        <f>_xlfn.XLOOKUP($H350,DC_growth_AGS!$A$665:$A$673,DC_growth_AGS!$O$665:$O$673,"Not found",0)</f>
        <v>0.61252788174604733</v>
      </c>
      <c r="J350" s="355">
        <v>2050</v>
      </c>
      <c r="K350" s="360">
        <f>_xlfn.XLOOKUP($A350,'Total project cost for DCs'!$A$4:$A$111,'Total project cost for DCs'!G$4:G$111,0,0)*_xlfn.XLOOKUP($A350,Drury_beneficiary_allocation!$A$5:$A$104,Drury_beneficiary_allocation!$E$5:$E$104,0,0)</f>
        <v>0</v>
      </c>
      <c r="L350" s="360">
        <f>_xlfn.XLOOKUP($A350,'Total project cost for DCs'!$A$4:$A$111,'Total project cost for DCs'!H$4:H$111,0,0)*_xlfn.XLOOKUP($A350,Drury_beneficiary_allocation!$A$5:$A$104,Drury_beneficiary_allocation!$E$5:$E$104,0,0)</f>
        <v>0</v>
      </c>
      <c r="M350" s="360">
        <f>_xlfn.XLOOKUP($A350,'Total project cost for DCs'!$A$4:$A$111,'Total project cost for DCs'!I$4:I$111,0,0)*_xlfn.XLOOKUP($A350,Drury_beneficiary_allocation!$A$5:$A$104,Drury_beneficiary_allocation!$E$5:$E$104,0,0)</f>
        <v>0</v>
      </c>
      <c r="N350" s="360">
        <f>_xlfn.XLOOKUP($A350,'Total project cost for DCs'!$A$4:$A$111,'Total project cost for DCs'!J$4:J$111,0,0)*_xlfn.XLOOKUP($A350,Drury_beneficiary_allocation!$A$5:$A$104,Drury_beneficiary_allocation!$E$5:$E$104,0,0)</f>
        <v>0</v>
      </c>
      <c r="O350" s="360">
        <f>_xlfn.XLOOKUP($A350,'Total project cost for DCs'!$A$4:$A$111,'Total project cost for DCs'!K$4:K$111,0,0)*_xlfn.XLOOKUP($A350,Drury_beneficiary_allocation!$A$5:$A$104,Drury_beneficiary_allocation!$E$5:$E$104,0,0)</f>
        <v>0</v>
      </c>
      <c r="P350" s="360">
        <f>_xlfn.XLOOKUP($A350,'Total project cost for DCs'!$A$4:$A$111,'Total project cost for DCs'!L$4:L$111,0,0)*_xlfn.XLOOKUP($A350,Drury_beneficiary_allocation!$A$5:$A$104,Drury_beneficiary_allocation!$E$5:$E$104,0,0)</f>
        <v>0</v>
      </c>
      <c r="Q350" s="360">
        <f>_xlfn.XLOOKUP($A350,'Total project cost for DCs'!$A$4:$A$111,'Total project cost for DCs'!M$4:M$111,0,0)*_xlfn.XLOOKUP($A350,Drury_beneficiary_allocation!$A$5:$A$104,Drury_beneficiary_allocation!$E$5:$E$104,0,0)</f>
        <v>0</v>
      </c>
      <c r="R350" s="360">
        <f>_xlfn.XLOOKUP($A350,'Total project cost for DCs'!$A$4:$A$111,'Total project cost for DCs'!N$4:N$111,0,0)*_xlfn.XLOOKUP($A350,Drury_beneficiary_allocation!$A$5:$A$104,Drury_beneficiary_allocation!$E$5:$E$104,0,0)</f>
        <v>0</v>
      </c>
      <c r="S350" s="360">
        <f>_xlfn.XLOOKUP($A350,'Total project cost for DCs'!$A$4:$A$111,'Total project cost for DCs'!O$4:O$111,0,0)*_xlfn.XLOOKUP($A350,Drury_beneficiary_allocation!$A$5:$A$104,Drury_beneficiary_allocation!$E$5:$E$104,0,0)</f>
        <v>0</v>
      </c>
      <c r="T350" s="360">
        <f>_xlfn.XLOOKUP($A350,'Total project cost for DCs'!$A$4:$A$111,'Total project cost for DCs'!P$4:P$111,0,0)*_xlfn.XLOOKUP($A350,Drury_beneficiary_allocation!$A$5:$A$104,Drury_beneficiary_allocation!$E$5:$E$104,0,0)</f>
        <v>0</v>
      </c>
      <c r="U350" s="360">
        <f>_xlfn.XLOOKUP($A350,'Total project cost for DCs'!$A$4:$A$111,'Total project cost for DCs'!Q$4:Q$111,0,0)*_xlfn.XLOOKUP($A350,Drury_beneficiary_allocation!$A$5:$A$104,Drury_beneficiary_allocation!$E$5:$E$104,0,0)</f>
        <v>0</v>
      </c>
      <c r="V350" s="360">
        <f>_xlfn.XLOOKUP($A350,'Total project cost for DCs'!$A$4:$A$111,'Total project cost for DCs'!R$4:R$111,0,0)*_xlfn.XLOOKUP($A350,Drury_beneficiary_allocation!$A$5:$A$104,Drury_beneficiary_allocation!$E$5:$E$104,0,0)</f>
        <v>0</v>
      </c>
      <c r="W350" s="360">
        <f>_xlfn.XLOOKUP($A350,'Total project cost for DCs'!$A$4:$A$111,'Total project cost for DCs'!S$4:S$111,0,0)*_xlfn.XLOOKUP($A350,Drury_beneficiary_allocation!$A$5:$A$104,Drury_beneficiary_allocation!$E$5:$E$104,0,0)</f>
        <v>0</v>
      </c>
      <c r="X350" s="360">
        <f>_xlfn.XLOOKUP($A350,'Total project cost for DCs'!$A$4:$A$111,'Total project cost for DCs'!T$4:T$111,0,0)*_xlfn.XLOOKUP($A350,Drury_beneficiary_allocation!$A$5:$A$104,Drury_beneficiary_allocation!$E$5:$E$104,0,0)</f>
        <v>0</v>
      </c>
      <c r="Y350" s="349">
        <f t="shared" si="37"/>
        <v>0</v>
      </c>
      <c r="Z350" s="349">
        <f t="shared" si="38"/>
        <v>0</v>
      </c>
      <c r="AA350" s="349"/>
      <c r="AB350" s="353">
        <v>0</v>
      </c>
      <c r="AC350" s="354" t="str">
        <f t="shared" si="39"/>
        <v>Arterial</v>
      </c>
      <c r="AD350" s="349"/>
      <c r="AE350" s="349"/>
      <c r="AF350" s="355">
        <f>_xlfn.XLOOKUP(A350,'P1 Date Adjustment'!B:B,'P1 Date Adjustment'!F:F,"not found",0)</f>
        <v>2050</v>
      </c>
      <c r="AG350" s="349">
        <f t="shared" si="40"/>
        <v>0</v>
      </c>
      <c r="AI350" s="360"/>
      <c r="AJ350" s="360"/>
    </row>
    <row r="351" spans="1:36" ht="30" x14ac:dyDescent="0.25">
      <c r="A351" s="129" t="s">
        <v>346</v>
      </c>
      <c r="B351" s="358" t="s">
        <v>347</v>
      </c>
      <c r="C351" s="358" t="str">
        <f>_xlfn.XLOOKUP($A351,'Total project cost for DCs'!A:A,'Total project cost for DCs'!C:C,"Not found",0)</f>
        <v>2-lane urban- new road layout with active modes on both sides (TDM)</v>
      </c>
      <c r="D351" s="355" t="s">
        <v>155</v>
      </c>
      <c r="E351" s="355" t="s">
        <v>227</v>
      </c>
      <c r="H351" s="355" t="s">
        <v>829</v>
      </c>
      <c r="I351" s="359">
        <f>_xlfn.XLOOKUP($H351,DC_growth_AGS!$A$665:$A$673,DC_growth_AGS!$O$665:$O$673,"Not found",0)</f>
        <v>0.61252788174604733</v>
      </c>
      <c r="J351" s="355">
        <v>2044</v>
      </c>
      <c r="K351" s="360">
        <f>_xlfn.XLOOKUP($A351,'Total project cost for DCs'!$A$4:$A$111,'Total project cost for DCs'!G$4:G$111,0,0)*_xlfn.XLOOKUP($A351,Drury_beneficiary_allocation!$A$5:$A$104,Drury_beneficiary_allocation!$E$5:$E$104,0,0)</f>
        <v>0</v>
      </c>
      <c r="L351" s="360">
        <f>_xlfn.XLOOKUP($A351,'Total project cost for DCs'!$A$4:$A$111,'Total project cost for DCs'!H$4:H$111,0,0)*_xlfn.XLOOKUP($A351,Drury_beneficiary_allocation!$A$5:$A$104,Drury_beneficiary_allocation!$E$5:$E$104,0,0)</f>
        <v>0</v>
      </c>
      <c r="M351" s="360">
        <f>_xlfn.XLOOKUP($A351,'Total project cost for DCs'!$A$4:$A$111,'Total project cost for DCs'!I$4:I$111,0,0)*_xlfn.XLOOKUP($A351,Drury_beneficiary_allocation!$A$5:$A$104,Drury_beneficiary_allocation!$E$5:$E$104,0,0)</f>
        <v>0</v>
      </c>
      <c r="N351" s="360">
        <f>_xlfn.XLOOKUP($A351,'Total project cost for DCs'!$A$4:$A$111,'Total project cost for DCs'!J$4:J$111,0,0)*_xlfn.XLOOKUP($A351,Drury_beneficiary_allocation!$A$5:$A$104,Drury_beneficiary_allocation!$E$5:$E$104,0,0)</f>
        <v>0</v>
      </c>
      <c r="O351" s="360">
        <f>_xlfn.XLOOKUP($A351,'Total project cost for DCs'!$A$4:$A$111,'Total project cost for DCs'!K$4:K$111,0,0)*_xlfn.XLOOKUP($A351,Drury_beneficiary_allocation!$A$5:$A$104,Drury_beneficiary_allocation!$E$5:$E$104,0,0)</f>
        <v>0</v>
      </c>
      <c r="P351" s="360">
        <f>_xlfn.XLOOKUP($A351,'Total project cost for DCs'!$A$4:$A$111,'Total project cost for DCs'!L$4:L$111,0,0)*_xlfn.XLOOKUP($A351,Drury_beneficiary_allocation!$A$5:$A$104,Drury_beneficiary_allocation!$E$5:$E$104,0,0)</f>
        <v>0</v>
      </c>
      <c r="Q351" s="360">
        <f>_xlfn.XLOOKUP($A351,'Total project cost for DCs'!$A$4:$A$111,'Total project cost for DCs'!M$4:M$111,0,0)*_xlfn.XLOOKUP($A351,Drury_beneficiary_allocation!$A$5:$A$104,Drury_beneficiary_allocation!$E$5:$E$104,0,0)</f>
        <v>0</v>
      </c>
      <c r="R351" s="360">
        <f>_xlfn.XLOOKUP($A351,'Total project cost for DCs'!$A$4:$A$111,'Total project cost for DCs'!N$4:N$111,0,0)*_xlfn.XLOOKUP($A351,Drury_beneficiary_allocation!$A$5:$A$104,Drury_beneficiary_allocation!$E$5:$E$104,0,0)</f>
        <v>0</v>
      </c>
      <c r="S351" s="360">
        <f>_xlfn.XLOOKUP($A351,'Total project cost for DCs'!$A$4:$A$111,'Total project cost for DCs'!O$4:O$111,0,0)*_xlfn.XLOOKUP($A351,Drury_beneficiary_allocation!$A$5:$A$104,Drury_beneficiary_allocation!$E$5:$E$104,0,0)</f>
        <v>0</v>
      </c>
      <c r="T351" s="360">
        <f>_xlfn.XLOOKUP($A351,'Total project cost for DCs'!$A$4:$A$111,'Total project cost for DCs'!P$4:P$111,0,0)*_xlfn.XLOOKUP($A351,Drury_beneficiary_allocation!$A$5:$A$104,Drury_beneficiary_allocation!$E$5:$E$104,0,0)</f>
        <v>0</v>
      </c>
      <c r="U351" s="360">
        <f>_xlfn.XLOOKUP($A351,'Total project cost for DCs'!$A$4:$A$111,'Total project cost for DCs'!Q$4:Q$111,0,0)*_xlfn.XLOOKUP($A351,Drury_beneficiary_allocation!$A$5:$A$104,Drury_beneficiary_allocation!$E$5:$E$104,0,0)</f>
        <v>0</v>
      </c>
      <c r="V351" s="360">
        <f>_xlfn.XLOOKUP($A351,'Total project cost for DCs'!$A$4:$A$111,'Total project cost for DCs'!R$4:R$111,0,0)*_xlfn.XLOOKUP($A351,Drury_beneficiary_allocation!$A$5:$A$104,Drury_beneficiary_allocation!$E$5:$E$104,0,0)</f>
        <v>0</v>
      </c>
      <c r="W351" s="360">
        <f>_xlfn.XLOOKUP($A351,'Total project cost for DCs'!$A$4:$A$111,'Total project cost for DCs'!S$4:S$111,0,0)*_xlfn.XLOOKUP($A351,Drury_beneficiary_allocation!$A$5:$A$104,Drury_beneficiary_allocation!$E$5:$E$104,0,0)</f>
        <v>0</v>
      </c>
      <c r="X351" s="360">
        <f>_xlfn.XLOOKUP($A351,'Total project cost for DCs'!$A$4:$A$111,'Total project cost for DCs'!T$4:T$111,0,0)*_xlfn.XLOOKUP($A351,Drury_beneficiary_allocation!$A$5:$A$104,Drury_beneficiary_allocation!$E$5:$E$104,0,0)</f>
        <v>0</v>
      </c>
      <c r="Y351" s="349">
        <f t="shared" si="37"/>
        <v>0</v>
      </c>
      <c r="Z351" s="349">
        <f t="shared" si="38"/>
        <v>0</v>
      </c>
      <c r="AA351" s="349"/>
      <c r="AB351" s="353">
        <v>0</v>
      </c>
      <c r="AC351" s="354" t="str">
        <f t="shared" si="39"/>
        <v>Arterial</v>
      </c>
      <c r="AD351" s="349"/>
      <c r="AE351" s="349"/>
      <c r="AF351" s="355">
        <f>_xlfn.XLOOKUP(A351,'P1 Date Adjustment'!B:B,'P1 Date Adjustment'!F:F,"not found",0)</f>
        <v>2044</v>
      </c>
      <c r="AG351" s="349">
        <f t="shared" si="40"/>
        <v>0</v>
      </c>
      <c r="AI351" s="360"/>
      <c r="AJ351" s="360"/>
    </row>
    <row r="352" spans="1:36" x14ac:dyDescent="0.25">
      <c r="A352" s="129" t="s">
        <v>348</v>
      </c>
      <c r="B352" s="358" t="s">
        <v>347</v>
      </c>
      <c r="C352" s="358" t="str">
        <f>_xlfn.XLOOKUP($A352,'Total project cost for DCs'!A:A,'Total project cost for DCs'!C:C,"Not found",0)</f>
        <v>2-lane urban- bridge construction</v>
      </c>
      <c r="D352" s="355" t="s">
        <v>155</v>
      </c>
      <c r="E352" s="355" t="s">
        <v>345</v>
      </c>
      <c r="H352" s="355" t="s">
        <v>829</v>
      </c>
      <c r="I352" s="359">
        <f>_xlfn.XLOOKUP($H352,DC_growth_AGS!$A$665:$A$673,DC_growth_AGS!$O$665:$O$673,"Not found",0)</f>
        <v>0.61252788174604733</v>
      </c>
      <c r="J352" s="355">
        <v>2044</v>
      </c>
      <c r="K352" s="360">
        <f>_xlfn.XLOOKUP($A352,'Total project cost for DCs'!$A$4:$A$111,'Total project cost for DCs'!G$4:G$111,0,0)*_xlfn.XLOOKUP($A352,Drury_beneficiary_allocation!$A$5:$A$104,Drury_beneficiary_allocation!$E$5:$E$104,0,0)</f>
        <v>0</v>
      </c>
      <c r="L352" s="360">
        <f>_xlfn.XLOOKUP($A352,'Total project cost for DCs'!$A$4:$A$111,'Total project cost for DCs'!H$4:H$111,0,0)*_xlfn.XLOOKUP($A352,Drury_beneficiary_allocation!$A$5:$A$104,Drury_beneficiary_allocation!$E$5:$E$104,0,0)</f>
        <v>0</v>
      </c>
      <c r="M352" s="360">
        <f>_xlfn.XLOOKUP($A352,'Total project cost for DCs'!$A$4:$A$111,'Total project cost for DCs'!I$4:I$111,0,0)*_xlfn.XLOOKUP($A352,Drury_beneficiary_allocation!$A$5:$A$104,Drury_beneficiary_allocation!$E$5:$E$104,0,0)</f>
        <v>0</v>
      </c>
      <c r="N352" s="360">
        <f>_xlfn.XLOOKUP($A352,'Total project cost for DCs'!$A$4:$A$111,'Total project cost for DCs'!J$4:J$111,0,0)*_xlfn.XLOOKUP($A352,Drury_beneficiary_allocation!$A$5:$A$104,Drury_beneficiary_allocation!$E$5:$E$104,0,0)</f>
        <v>0</v>
      </c>
      <c r="O352" s="360">
        <f>_xlfn.XLOOKUP($A352,'Total project cost for DCs'!$A$4:$A$111,'Total project cost for DCs'!K$4:K$111,0,0)*_xlfn.XLOOKUP($A352,Drury_beneficiary_allocation!$A$5:$A$104,Drury_beneficiary_allocation!$E$5:$E$104,0,0)</f>
        <v>0</v>
      </c>
      <c r="P352" s="360">
        <f>_xlfn.XLOOKUP($A352,'Total project cost for DCs'!$A$4:$A$111,'Total project cost for DCs'!L$4:L$111,0,0)*_xlfn.XLOOKUP($A352,Drury_beneficiary_allocation!$A$5:$A$104,Drury_beneficiary_allocation!$E$5:$E$104,0,0)</f>
        <v>0</v>
      </c>
      <c r="Q352" s="360">
        <f>_xlfn.XLOOKUP($A352,'Total project cost for DCs'!$A$4:$A$111,'Total project cost for DCs'!M$4:M$111,0,0)*_xlfn.XLOOKUP($A352,Drury_beneficiary_allocation!$A$5:$A$104,Drury_beneficiary_allocation!$E$5:$E$104,0,0)</f>
        <v>0</v>
      </c>
      <c r="R352" s="360">
        <f>_xlfn.XLOOKUP($A352,'Total project cost for DCs'!$A$4:$A$111,'Total project cost for DCs'!N$4:N$111,0,0)*_xlfn.XLOOKUP($A352,Drury_beneficiary_allocation!$A$5:$A$104,Drury_beneficiary_allocation!$E$5:$E$104,0,0)</f>
        <v>0</v>
      </c>
      <c r="S352" s="360">
        <f>_xlfn.XLOOKUP($A352,'Total project cost for DCs'!$A$4:$A$111,'Total project cost for DCs'!O$4:O$111,0,0)*_xlfn.XLOOKUP($A352,Drury_beneficiary_allocation!$A$5:$A$104,Drury_beneficiary_allocation!$E$5:$E$104,0,0)</f>
        <v>0</v>
      </c>
      <c r="T352" s="360">
        <f>_xlfn.XLOOKUP($A352,'Total project cost for DCs'!$A$4:$A$111,'Total project cost for DCs'!P$4:P$111,0,0)*_xlfn.XLOOKUP($A352,Drury_beneficiary_allocation!$A$5:$A$104,Drury_beneficiary_allocation!$E$5:$E$104,0,0)</f>
        <v>0</v>
      </c>
      <c r="U352" s="360">
        <f>_xlfn.XLOOKUP($A352,'Total project cost for DCs'!$A$4:$A$111,'Total project cost for DCs'!Q$4:Q$111,0,0)*_xlfn.XLOOKUP($A352,Drury_beneficiary_allocation!$A$5:$A$104,Drury_beneficiary_allocation!$E$5:$E$104,0,0)</f>
        <v>0</v>
      </c>
      <c r="V352" s="360">
        <f>_xlfn.XLOOKUP($A352,'Total project cost for DCs'!$A$4:$A$111,'Total project cost for DCs'!R$4:R$111,0,0)*_xlfn.XLOOKUP($A352,Drury_beneficiary_allocation!$A$5:$A$104,Drury_beneficiary_allocation!$E$5:$E$104,0,0)</f>
        <v>0</v>
      </c>
      <c r="W352" s="360">
        <f>_xlfn.XLOOKUP($A352,'Total project cost for DCs'!$A$4:$A$111,'Total project cost for DCs'!S$4:S$111,0,0)*_xlfn.XLOOKUP($A352,Drury_beneficiary_allocation!$A$5:$A$104,Drury_beneficiary_allocation!$E$5:$E$104,0,0)</f>
        <v>0</v>
      </c>
      <c r="X352" s="360">
        <f>_xlfn.XLOOKUP($A352,'Total project cost for DCs'!$A$4:$A$111,'Total project cost for DCs'!T$4:T$111,0,0)*_xlfn.XLOOKUP($A352,Drury_beneficiary_allocation!$A$5:$A$104,Drury_beneficiary_allocation!$E$5:$E$104,0,0)</f>
        <v>0</v>
      </c>
      <c r="Y352" s="349">
        <f t="shared" si="37"/>
        <v>0</v>
      </c>
      <c r="Z352" s="349">
        <f t="shared" si="38"/>
        <v>0</v>
      </c>
      <c r="AA352" s="349"/>
      <c r="AB352" s="353">
        <v>0</v>
      </c>
      <c r="AC352" s="354" t="str">
        <f t="shared" si="39"/>
        <v>Arterial</v>
      </c>
      <c r="AD352" s="349"/>
      <c r="AE352" s="349"/>
      <c r="AF352" s="355">
        <f>_xlfn.XLOOKUP(A352,'P1 Date Adjustment'!B:B,'P1 Date Adjustment'!F:F,"not found",0)</f>
        <v>2044</v>
      </c>
      <c r="AG352" s="349">
        <f t="shared" si="40"/>
        <v>0</v>
      </c>
      <c r="AI352" s="360"/>
      <c r="AJ352" s="360"/>
    </row>
    <row r="353" spans="1:36" ht="30" x14ac:dyDescent="0.25">
      <c r="A353" s="129" t="s">
        <v>350</v>
      </c>
      <c r="B353" s="358" t="s">
        <v>347</v>
      </c>
      <c r="C353" s="358" t="str">
        <f>_xlfn.XLOOKUP($A353,'Total project cost for DCs'!A:A,'Total project cost for DCs'!C:C,"Not found",0)</f>
        <v>4-lane urban- upgrade 2-lane urban with active modes on both sides (SGA design)</v>
      </c>
      <c r="D353" s="355" t="s">
        <v>155</v>
      </c>
      <c r="E353" s="355" t="s">
        <v>231</v>
      </c>
      <c r="H353" s="355" t="s">
        <v>829</v>
      </c>
      <c r="I353" s="359">
        <f>_xlfn.XLOOKUP($H353,DC_growth_AGS!$A$665:$A$673,DC_growth_AGS!$O$665:$O$673,"Not found",0)</f>
        <v>0.61252788174604733</v>
      </c>
      <c r="J353" s="355">
        <v>2049</v>
      </c>
      <c r="K353" s="360">
        <f>_xlfn.XLOOKUP($A353,'Total project cost for DCs'!$A$4:$A$111,'Total project cost for DCs'!G$4:G$111,0,0)*_xlfn.XLOOKUP($A353,Drury_beneficiary_allocation!$A$5:$A$104,Drury_beneficiary_allocation!$E$5:$E$104,0,0)</f>
        <v>0</v>
      </c>
      <c r="L353" s="360">
        <f>_xlfn.XLOOKUP($A353,'Total project cost for DCs'!$A$4:$A$111,'Total project cost for DCs'!H$4:H$111,0,0)*_xlfn.XLOOKUP($A353,Drury_beneficiary_allocation!$A$5:$A$104,Drury_beneficiary_allocation!$E$5:$E$104,0,0)</f>
        <v>0</v>
      </c>
      <c r="M353" s="360">
        <f>_xlfn.XLOOKUP($A353,'Total project cost for DCs'!$A$4:$A$111,'Total project cost for DCs'!I$4:I$111,0,0)*_xlfn.XLOOKUP($A353,Drury_beneficiary_allocation!$A$5:$A$104,Drury_beneficiary_allocation!$E$5:$E$104,0,0)</f>
        <v>0</v>
      </c>
      <c r="N353" s="360">
        <f>_xlfn.XLOOKUP($A353,'Total project cost for DCs'!$A$4:$A$111,'Total project cost for DCs'!J$4:J$111,0,0)*_xlfn.XLOOKUP($A353,Drury_beneficiary_allocation!$A$5:$A$104,Drury_beneficiary_allocation!$E$5:$E$104,0,0)</f>
        <v>0</v>
      </c>
      <c r="O353" s="360">
        <f>_xlfn.XLOOKUP($A353,'Total project cost for DCs'!$A$4:$A$111,'Total project cost for DCs'!K$4:K$111,0,0)*_xlfn.XLOOKUP($A353,Drury_beneficiary_allocation!$A$5:$A$104,Drury_beneficiary_allocation!$E$5:$E$104,0,0)</f>
        <v>0</v>
      </c>
      <c r="P353" s="360">
        <f>_xlfn.XLOOKUP($A353,'Total project cost for DCs'!$A$4:$A$111,'Total project cost for DCs'!L$4:L$111,0,0)*_xlfn.XLOOKUP($A353,Drury_beneficiary_allocation!$A$5:$A$104,Drury_beneficiary_allocation!$E$5:$E$104,0,0)</f>
        <v>0</v>
      </c>
      <c r="Q353" s="360">
        <f>_xlfn.XLOOKUP($A353,'Total project cost for DCs'!$A$4:$A$111,'Total project cost for DCs'!M$4:M$111,0,0)*_xlfn.XLOOKUP($A353,Drury_beneficiary_allocation!$A$5:$A$104,Drury_beneficiary_allocation!$E$5:$E$104,0,0)</f>
        <v>0</v>
      </c>
      <c r="R353" s="360">
        <f>_xlfn.XLOOKUP($A353,'Total project cost for DCs'!$A$4:$A$111,'Total project cost for DCs'!N$4:N$111,0,0)*_xlfn.XLOOKUP($A353,Drury_beneficiary_allocation!$A$5:$A$104,Drury_beneficiary_allocation!$E$5:$E$104,0,0)</f>
        <v>0</v>
      </c>
      <c r="S353" s="360">
        <f>_xlfn.XLOOKUP($A353,'Total project cost for DCs'!$A$4:$A$111,'Total project cost for DCs'!O$4:O$111,0,0)*_xlfn.XLOOKUP($A353,Drury_beneficiary_allocation!$A$5:$A$104,Drury_beneficiary_allocation!$E$5:$E$104,0,0)</f>
        <v>0</v>
      </c>
      <c r="T353" s="360">
        <f>_xlfn.XLOOKUP($A353,'Total project cost for DCs'!$A$4:$A$111,'Total project cost for DCs'!P$4:P$111,0,0)*_xlfn.XLOOKUP($A353,Drury_beneficiary_allocation!$A$5:$A$104,Drury_beneficiary_allocation!$E$5:$E$104,0,0)</f>
        <v>0</v>
      </c>
      <c r="U353" s="360">
        <f>_xlfn.XLOOKUP($A353,'Total project cost for DCs'!$A$4:$A$111,'Total project cost for DCs'!Q$4:Q$111,0,0)*_xlfn.XLOOKUP($A353,Drury_beneficiary_allocation!$A$5:$A$104,Drury_beneficiary_allocation!$E$5:$E$104,0,0)</f>
        <v>0</v>
      </c>
      <c r="V353" s="360">
        <f>_xlfn.XLOOKUP($A353,'Total project cost for DCs'!$A$4:$A$111,'Total project cost for DCs'!R$4:R$111,0,0)*_xlfn.XLOOKUP($A353,Drury_beneficiary_allocation!$A$5:$A$104,Drury_beneficiary_allocation!$E$5:$E$104,0,0)</f>
        <v>0</v>
      </c>
      <c r="W353" s="360">
        <f>_xlfn.XLOOKUP($A353,'Total project cost for DCs'!$A$4:$A$111,'Total project cost for DCs'!S$4:S$111,0,0)*_xlfn.XLOOKUP($A353,Drury_beneficiary_allocation!$A$5:$A$104,Drury_beneficiary_allocation!$E$5:$E$104,0,0)</f>
        <v>0</v>
      </c>
      <c r="X353" s="360">
        <f>_xlfn.XLOOKUP($A353,'Total project cost for DCs'!$A$4:$A$111,'Total project cost for DCs'!T$4:T$111,0,0)*_xlfn.XLOOKUP($A353,Drury_beneficiary_allocation!$A$5:$A$104,Drury_beneficiary_allocation!$E$5:$E$104,0,0)</f>
        <v>0</v>
      </c>
      <c r="Y353" s="349">
        <f t="shared" si="37"/>
        <v>0</v>
      </c>
      <c r="Z353" s="349">
        <f t="shared" si="38"/>
        <v>0</v>
      </c>
      <c r="AA353" s="349"/>
      <c r="AB353" s="353">
        <v>0</v>
      </c>
      <c r="AC353" s="354" t="str">
        <f t="shared" si="39"/>
        <v>Arterial</v>
      </c>
      <c r="AD353" s="349"/>
      <c r="AE353" s="349"/>
      <c r="AF353" s="355">
        <f>_xlfn.XLOOKUP(A353,'P1 Date Adjustment'!B:B,'P1 Date Adjustment'!F:F,"not found",0)</f>
        <v>2049</v>
      </c>
      <c r="AG353" s="349">
        <f t="shared" si="40"/>
        <v>0</v>
      </c>
      <c r="AI353" s="360"/>
      <c r="AJ353" s="360"/>
    </row>
    <row r="354" spans="1:36" x14ac:dyDescent="0.25">
      <c r="A354" s="129" t="s">
        <v>352</v>
      </c>
      <c r="B354" s="358" t="s">
        <v>347</v>
      </c>
      <c r="C354" s="358" t="str">
        <f>_xlfn.XLOOKUP($A354,'Total project cost for DCs'!A:A,'Total project cost for DCs'!C:C,"Not found",0)</f>
        <v>4-lane urban- Bridge Widening</v>
      </c>
      <c r="D354" s="355" t="s">
        <v>155</v>
      </c>
      <c r="E354" s="355" t="s">
        <v>345</v>
      </c>
      <c r="H354" s="355" t="s">
        <v>829</v>
      </c>
      <c r="I354" s="359">
        <f>_xlfn.XLOOKUP($H354,DC_growth_AGS!$A$665:$A$673,DC_growth_AGS!$O$665:$O$673,"Not found",0)</f>
        <v>0.61252788174604733</v>
      </c>
      <c r="J354" s="355">
        <v>2049</v>
      </c>
      <c r="K354" s="360">
        <f>_xlfn.XLOOKUP($A354,'Total project cost for DCs'!$A$4:$A$111,'Total project cost for DCs'!G$4:G$111,0,0)*_xlfn.XLOOKUP($A354,Drury_beneficiary_allocation!$A$5:$A$104,Drury_beneficiary_allocation!$E$5:$E$104,0,0)</f>
        <v>0</v>
      </c>
      <c r="L354" s="360">
        <f>_xlfn.XLOOKUP($A354,'Total project cost for DCs'!$A$4:$A$111,'Total project cost for DCs'!H$4:H$111,0,0)*_xlfn.XLOOKUP($A354,Drury_beneficiary_allocation!$A$5:$A$104,Drury_beneficiary_allocation!$E$5:$E$104,0,0)</f>
        <v>0</v>
      </c>
      <c r="M354" s="360">
        <f>_xlfn.XLOOKUP($A354,'Total project cost for DCs'!$A$4:$A$111,'Total project cost for DCs'!I$4:I$111,0,0)*_xlfn.XLOOKUP($A354,Drury_beneficiary_allocation!$A$5:$A$104,Drury_beneficiary_allocation!$E$5:$E$104,0,0)</f>
        <v>0</v>
      </c>
      <c r="N354" s="360">
        <f>_xlfn.XLOOKUP($A354,'Total project cost for DCs'!$A$4:$A$111,'Total project cost for DCs'!J$4:J$111,0,0)*_xlfn.XLOOKUP($A354,Drury_beneficiary_allocation!$A$5:$A$104,Drury_beneficiary_allocation!$E$5:$E$104,0,0)</f>
        <v>0</v>
      </c>
      <c r="O354" s="360">
        <f>_xlfn.XLOOKUP($A354,'Total project cost for DCs'!$A$4:$A$111,'Total project cost for DCs'!K$4:K$111,0,0)*_xlfn.XLOOKUP($A354,Drury_beneficiary_allocation!$A$5:$A$104,Drury_beneficiary_allocation!$E$5:$E$104,0,0)</f>
        <v>0</v>
      </c>
      <c r="P354" s="360">
        <f>_xlfn.XLOOKUP($A354,'Total project cost for DCs'!$A$4:$A$111,'Total project cost for DCs'!L$4:L$111,0,0)*_xlfn.XLOOKUP($A354,Drury_beneficiary_allocation!$A$5:$A$104,Drury_beneficiary_allocation!$E$5:$E$104,0,0)</f>
        <v>0</v>
      </c>
      <c r="Q354" s="360">
        <f>_xlfn.XLOOKUP($A354,'Total project cost for DCs'!$A$4:$A$111,'Total project cost for DCs'!M$4:M$111,0,0)*_xlfn.XLOOKUP($A354,Drury_beneficiary_allocation!$A$5:$A$104,Drury_beneficiary_allocation!$E$5:$E$104,0,0)</f>
        <v>0</v>
      </c>
      <c r="R354" s="360">
        <f>_xlfn.XLOOKUP($A354,'Total project cost for DCs'!$A$4:$A$111,'Total project cost for DCs'!N$4:N$111,0,0)*_xlfn.XLOOKUP($A354,Drury_beneficiary_allocation!$A$5:$A$104,Drury_beneficiary_allocation!$E$5:$E$104,0,0)</f>
        <v>0</v>
      </c>
      <c r="S354" s="360">
        <f>_xlfn.XLOOKUP($A354,'Total project cost for DCs'!$A$4:$A$111,'Total project cost for DCs'!O$4:O$111,0,0)*_xlfn.XLOOKUP($A354,Drury_beneficiary_allocation!$A$5:$A$104,Drury_beneficiary_allocation!$E$5:$E$104,0,0)</f>
        <v>0</v>
      </c>
      <c r="T354" s="360">
        <f>_xlfn.XLOOKUP($A354,'Total project cost for DCs'!$A$4:$A$111,'Total project cost for DCs'!P$4:P$111,0,0)*_xlfn.XLOOKUP($A354,Drury_beneficiary_allocation!$A$5:$A$104,Drury_beneficiary_allocation!$E$5:$E$104,0,0)</f>
        <v>0</v>
      </c>
      <c r="U354" s="360">
        <f>_xlfn.XLOOKUP($A354,'Total project cost for DCs'!$A$4:$A$111,'Total project cost for DCs'!Q$4:Q$111,0,0)*_xlfn.XLOOKUP($A354,Drury_beneficiary_allocation!$A$5:$A$104,Drury_beneficiary_allocation!$E$5:$E$104,0,0)</f>
        <v>0</v>
      </c>
      <c r="V354" s="360">
        <f>_xlfn.XLOOKUP($A354,'Total project cost for DCs'!$A$4:$A$111,'Total project cost for DCs'!R$4:R$111,0,0)*_xlfn.XLOOKUP($A354,Drury_beneficiary_allocation!$A$5:$A$104,Drury_beneficiary_allocation!$E$5:$E$104,0,0)</f>
        <v>0</v>
      </c>
      <c r="W354" s="360">
        <f>_xlfn.XLOOKUP($A354,'Total project cost for DCs'!$A$4:$A$111,'Total project cost for DCs'!S$4:S$111,0,0)*_xlfn.XLOOKUP($A354,Drury_beneficiary_allocation!$A$5:$A$104,Drury_beneficiary_allocation!$E$5:$E$104,0,0)</f>
        <v>0</v>
      </c>
      <c r="X354" s="360">
        <f>_xlfn.XLOOKUP($A354,'Total project cost for DCs'!$A$4:$A$111,'Total project cost for DCs'!T$4:T$111,0,0)*_xlfn.XLOOKUP($A354,Drury_beneficiary_allocation!$A$5:$A$104,Drury_beneficiary_allocation!$E$5:$E$104,0,0)</f>
        <v>0</v>
      </c>
      <c r="Y354" s="349">
        <f t="shared" si="37"/>
        <v>0</v>
      </c>
      <c r="Z354" s="349">
        <f t="shared" si="38"/>
        <v>0</v>
      </c>
      <c r="AA354" s="349"/>
      <c r="AB354" s="353">
        <v>0</v>
      </c>
      <c r="AC354" s="354" t="str">
        <f t="shared" si="39"/>
        <v>Arterial</v>
      </c>
      <c r="AD354" s="349"/>
      <c r="AE354" s="349"/>
      <c r="AF354" s="355">
        <f>_xlfn.XLOOKUP(A354,'P1 Date Adjustment'!B:B,'P1 Date Adjustment'!F:F,"not found",0)</f>
        <v>2049</v>
      </c>
      <c r="AG354" s="349">
        <f t="shared" si="40"/>
        <v>0</v>
      </c>
      <c r="AI354" s="360"/>
      <c r="AJ354" s="360"/>
    </row>
    <row r="355" spans="1:36" ht="30" x14ac:dyDescent="0.25">
      <c r="A355" s="129" t="s">
        <v>365</v>
      </c>
      <c r="B355" s="358" t="s">
        <v>363</v>
      </c>
      <c r="C355" s="358" t="str">
        <f>_xlfn.XLOOKUP($A355,'Total project cost for DCs'!A:A,'Total project cost for DCs'!C:C,"Not found",0)</f>
        <v>4-lane urban- upgrade 2-lane urban excl bridge</v>
      </c>
      <c r="D355" s="355" t="s">
        <v>155</v>
      </c>
      <c r="E355" s="355" t="s">
        <v>231</v>
      </c>
      <c r="H355" s="355" t="s">
        <v>829</v>
      </c>
      <c r="I355" s="359">
        <f>_xlfn.XLOOKUP($H355,DC_growth_AGS!$A$665:$A$673,DC_growth_AGS!$O$665:$O$673,"Not found",0)</f>
        <v>0.61252788174604733</v>
      </c>
      <c r="J355" s="355">
        <v>2047</v>
      </c>
      <c r="K355" s="360">
        <f>_xlfn.XLOOKUP($A355,'Total project cost for DCs'!$A$4:$A$111,'Total project cost for DCs'!G$4:G$111,0,0)*_xlfn.XLOOKUP($A355,Drury_beneficiary_allocation!$A$5:$A$104,Drury_beneficiary_allocation!$E$5:$E$104,0,0)</f>
        <v>0</v>
      </c>
      <c r="L355" s="360">
        <f>_xlfn.XLOOKUP($A355,'Total project cost for DCs'!$A$4:$A$111,'Total project cost for DCs'!H$4:H$111,0,0)*_xlfn.XLOOKUP($A355,Drury_beneficiary_allocation!$A$5:$A$104,Drury_beneficiary_allocation!$E$5:$E$104,0,0)</f>
        <v>0</v>
      </c>
      <c r="M355" s="360">
        <f>_xlfn.XLOOKUP($A355,'Total project cost for DCs'!$A$4:$A$111,'Total project cost for DCs'!I$4:I$111,0,0)*_xlfn.XLOOKUP($A355,Drury_beneficiary_allocation!$A$5:$A$104,Drury_beneficiary_allocation!$E$5:$E$104,0,0)</f>
        <v>0</v>
      </c>
      <c r="N355" s="360">
        <f>_xlfn.XLOOKUP($A355,'Total project cost for DCs'!$A$4:$A$111,'Total project cost for DCs'!J$4:J$111,0,0)*_xlfn.XLOOKUP($A355,Drury_beneficiary_allocation!$A$5:$A$104,Drury_beneficiary_allocation!$E$5:$E$104,0,0)</f>
        <v>0</v>
      </c>
      <c r="O355" s="360">
        <f>_xlfn.XLOOKUP($A355,'Total project cost for DCs'!$A$4:$A$111,'Total project cost for DCs'!K$4:K$111,0,0)*_xlfn.XLOOKUP($A355,Drury_beneficiary_allocation!$A$5:$A$104,Drury_beneficiary_allocation!$E$5:$E$104,0,0)</f>
        <v>0</v>
      </c>
      <c r="P355" s="360">
        <f>_xlfn.XLOOKUP($A355,'Total project cost for DCs'!$A$4:$A$111,'Total project cost for DCs'!L$4:L$111,0,0)*_xlfn.XLOOKUP($A355,Drury_beneficiary_allocation!$A$5:$A$104,Drury_beneficiary_allocation!$E$5:$E$104,0,0)</f>
        <v>0</v>
      </c>
      <c r="Q355" s="360">
        <f>_xlfn.XLOOKUP($A355,'Total project cost for DCs'!$A$4:$A$111,'Total project cost for DCs'!M$4:M$111,0,0)*_xlfn.XLOOKUP($A355,Drury_beneficiary_allocation!$A$5:$A$104,Drury_beneficiary_allocation!$E$5:$E$104,0,0)</f>
        <v>0</v>
      </c>
      <c r="R355" s="360">
        <f>_xlfn.XLOOKUP($A355,'Total project cost for DCs'!$A$4:$A$111,'Total project cost for DCs'!N$4:N$111,0,0)*_xlfn.XLOOKUP($A355,Drury_beneficiary_allocation!$A$5:$A$104,Drury_beneficiary_allocation!$E$5:$E$104,0,0)</f>
        <v>0</v>
      </c>
      <c r="S355" s="360">
        <f>_xlfn.XLOOKUP($A355,'Total project cost for DCs'!$A$4:$A$111,'Total project cost for DCs'!O$4:O$111,0,0)*_xlfn.XLOOKUP($A355,Drury_beneficiary_allocation!$A$5:$A$104,Drury_beneficiary_allocation!$E$5:$E$104,0,0)</f>
        <v>0</v>
      </c>
      <c r="T355" s="360">
        <f>_xlfn.XLOOKUP($A355,'Total project cost for DCs'!$A$4:$A$111,'Total project cost for DCs'!P$4:P$111,0,0)*_xlfn.XLOOKUP($A355,Drury_beneficiary_allocation!$A$5:$A$104,Drury_beneficiary_allocation!$E$5:$E$104,0,0)</f>
        <v>0</v>
      </c>
      <c r="U355" s="360">
        <f>_xlfn.XLOOKUP($A355,'Total project cost for DCs'!$A$4:$A$111,'Total project cost for DCs'!Q$4:Q$111,0,0)*_xlfn.XLOOKUP($A355,Drury_beneficiary_allocation!$A$5:$A$104,Drury_beneficiary_allocation!$E$5:$E$104,0,0)</f>
        <v>0</v>
      </c>
      <c r="V355" s="360">
        <f>_xlfn.XLOOKUP($A355,'Total project cost for DCs'!$A$4:$A$111,'Total project cost for DCs'!R$4:R$111,0,0)*_xlfn.XLOOKUP($A355,Drury_beneficiary_allocation!$A$5:$A$104,Drury_beneficiary_allocation!$E$5:$E$104,0,0)</f>
        <v>0</v>
      </c>
      <c r="W355" s="360">
        <f>_xlfn.XLOOKUP($A355,'Total project cost for DCs'!$A$4:$A$111,'Total project cost for DCs'!S$4:S$111,0,0)*_xlfn.XLOOKUP($A355,Drury_beneficiary_allocation!$A$5:$A$104,Drury_beneficiary_allocation!$E$5:$E$104,0,0)</f>
        <v>0</v>
      </c>
      <c r="X355" s="360">
        <f>_xlfn.XLOOKUP($A355,'Total project cost for DCs'!$A$4:$A$111,'Total project cost for DCs'!T$4:T$111,0,0)*_xlfn.XLOOKUP($A355,Drury_beneficiary_allocation!$A$5:$A$104,Drury_beneficiary_allocation!$E$5:$E$104,0,0)</f>
        <v>0</v>
      </c>
      <c r="Y355" s="349">
        <f t="shared" si="37"/>
        <v>0</v>
      </c>
      <c r="Z355" s="349">
        <f t="shared" si="38"/>
        <v>0</v>
      </c>
      <c r="AA355" s="349"/>
      <c r="AB355" s="353">
        <v>0</v>
      </c>
      <c r="AC355" s="354" t="str">
        <f t="shared" si="39"/>
        <v>Arterial</v>
      </c>
      <c r="AD355" s="349"/>
      <c r="AE355" s="349"/>
      <c r="AF355" s="355">
        <f>_xlfn.XLOOKUP(A355,'P1 Date Adjustment'!B:B,'P1 Date Adjustment'!F:F,"not found",0)</f>
        <v>2047</v>
      </c>
      <c r="AG355" s="349">
        <f t="shared" si="40"/>
        <v>0</v>
      </c>
      <c r="AI355" s="360"/>
      <c r="AJ355" s="360"/>
    </row>
    <row r="356" spans="1:36" ht="30" x14ac:dyDescent="0.25">
      <c r="A356" s="129" t="s">
        <v>367</v>
      </c>
      <c r="B356" s="358" t="s">
        <v>363</v>
      </c>
      <c r="C356" s="358" t="str">
        <f>_xlfn.XLOOKUP($A356,'Total project cost for DCs'!A:A,'Total project cost for DCs'!C:C,"Not found",0)</f>
        <v>4-lane urban- upgrade 2-lane bridge widening</v>
      </c>
      <c r="D356" s="355" t="s">
        <v>155</v>
      </c>
      <c r="E356" s="355" t="s">
        <v>345</v>
      </c>
      <c r="H356" s="355" t="s">
        <v>829</v>
      </c>
      <c r="I356" s="359">
        <f>_xlfn.XLOOKUP($H356,DC_growth_AGS!$A$665:$A$673,DC_growth_AGS!$O$665:$O$673,"Not found",0)</f>
        <v>0.61252788174604733</v>
      </c>
      <c r="J356" s="355">
        <v>2047</v>
      </c>
      <c r="K356" s="360">
        <f>_xlfn.XLOOKUP($A356,'Total project cost for DCs'!$A$4:$A$111,'Total project cost for DCs'!G$4:G$111,0,0)*_xlfn.XLOOKUP($A356,Drury_beneficiary_allocation!$A$5:$A$104,Drury_beneficiary_allocation!$E$5:$E$104,0,0)</f>
        <v>0</v>
      </c>
      <c r="L356" s="360">
        <f>_xlfn.XLOOKUP($A356,'Total project cost for DCs'!$A$4:$A$111,'Total project cost for DCs'!H$4:H$111,0,0)*_xlfn.XLOOKUP($A356,Drury_beneficiary_allocation!$A$5:$A$104,Drury_beneficiary_allocation!$E$5:$E$104,0,0)</f>
        <v>0</v>
      </c>
      <c r="M356" s="360">
        <f>_xlfn.XLOOKUP($A356,'Total project cost for DCs'!$A$4:$A$111,'Total project cost for DCs'!I$4:I$111,0,0)*_xlfn.XLOOKUP($A356,Drury_beneficiary_allocation!$A$5:$A$104,Drury_beneficiary_allocation!$E$5:$E$104,0,0)</f>
        <v>0</v>
      </c>
      <c r="N356" s="360">
        <f>_xlfn.XLOOKUP($A356,'Total project cost for DCs'!$A$4:$A$111,'Total project cost for DCs'!J$4:J$111,0,0)*_xlfn.XLOOKUP($A356,Drury_beneficiary_allocation!$A$5:$A$104,Drury_beneficiary_allocation!$E$5:$E$104,0,0)</f>
        <v>0</v>
      </c>
      <c r="O356" s="360">
        <f>_xlfn.XLOOKUP($A356,'Total project cost for DCs'!$A$4:$A$111,'Total project cost for DCs'!K$4:K$111,0,0)*_xlfn.XLOOKUP($A356,Drury_beneficiary_allocation!$A$5:$A$104,Drury_beneficiary_allocation!$E$5:$E$104,0,0)</f>
        <v>0</v>
      </c>
      <c r="P356" s="360">
        <f>_xlfn.XLOOKUP($A356,'Total project cost for DCs'!$A$4:$A$111,'Total project cost for DCs'!L$4:L$111,0,0)*_xlfn.XLOOKUP($A356,Drury_beneficiary_allocation!$A$5:$A$104,Drury_beneficiary_allocation!$E$5:$E$104,0,0)</f>
        <v>0</v>
      </c>
      <c r="Q356" s="360">
        <f>_xlfn.XLOOKUP($A356,'Total project cost for DCs'!$A$4:$A$111,'Total project cost for DCs'!M$4:M$111,0,0)*_xlfn.XLOOKUP($A356,Drury_beneficiary_allocation!$A$5:$A$104,Drury_beneficiary_allocation!$E$5:$E$104,0,0)</f>
        <v>0</v>
      </c>
      <c r="R356" s="360">
        <f>_xlfn.XLOOKUP($A356,'Total project cost for DCs'!$A$4:$A$111,'Total project cost for DCs'!N$4:N$111,0,0)*_xlfn.XLOOKUP($A356,Drury_beneficiary_allocation!$A$5:$A$104,Drury_beneficiary_allocation!$E$5:$E$104,0,0)</f>
        <v>0</v>
      </c>
      <c r="S356" s="360">
        <f>_xlfn.XLOOKUP($A356,'Total project cost for DCs'!$A$4:$A$111,'Total project cost for DCs'!O$4:O$111,0,0)*_xlfn.XLOOKUP($A356,Drury_beneficiary_allocation!$A$5:$A$104,Drury_beneficiary_allocation!$E$5:$E$104,0,0)</f>
        <v>0</v>
      </c>
      <c r="T356" s="360">
        <f>_xlfn.XLOOKUP($A356,'Total project cost for DCs'!$A$4:$A$111,'Total project cost for DCs'!P$4:P$111,0,0)*_xlfn.XLOOKUP($A356,Drury_beneficiary_allocation!$A$5:$A$104,Drury_beneficiary_allocation!$E$5:$E$104,0,0)</f>
        <v>0</v>
      </c>
      <c r="U356" s="360">
        <f>_xlfn.XLOOKUP($A356,'Total project cost for DCs'!$A$4:$A$111,'Total project cost for DCs'!Q$4:Q$111,0,0)*_xlfn.XLOOKUP($A356,Drury_beneficiary_allocation!$A$5:$A$104,Drury_beneficiary_allocation!$E$5:$E$104,0,0)</f>
        <v>0</v>
      </c>
      <c r="V356" s="360">
        <f>_xlfn.XLOOKUP($A356,'Total project cost for DCs'!$A$4:$A$111,'Total project cost for DCs'!R$4:R$111,0,0)*_xlfn.XLOOKUP($A356,Drury_beneficiary_allocation!$A$5:$A$104,Drury_beneficiary_allocation!$E$5:$E$104,0,0)</f>
        <v>0</v>
      </c>
      <c r="W356" s="360">
        <f>_xlfn.XLOOKUP($A356,'Total project cost for DCs'!$A$4:$A$111,'Total project cost for DCs'!S$4:S$111,0,0)*_xlfn.XLOOKUP($A356,Drury_beneficiary_allocation!$A$5:$A$104,Drury_beneficiary_allocation!$E$5:$E$104,0,0)</f>
        <v>0</v>
      </c>
      <c r="X356" s="360">
        <f>_xlfn.XLOOKUP($A356,'Total project cost for DCs'!$A$4:$A$111,'Total project cost for DCs'!T$4:T$111,0,0)*_xlfn.XLOOKUP($A356,Drury_beneficiary_allocation!$A$5:$A$104,Drury_beneficiary_allocation!$E$5:$E$104,0,0)</f>
        <v>0</v>
      </c>
      <c r="Y356" s="349">
        <f t="shared" si="37"/>
        <v>0</v>
      </c>
      <c r="Z356" s="349">
        <f t="shared" si="38"/>
        <v>0</v>
      </c>
      <c r="AA356" s="349"/>
      <c r="AB356" s="353">
        <v>0</v>
      </c>
      <c r="AC356" s="354" t="str">
        <f t="shared" si="39"/>
        <v>Arterial</v>
      </c>
      <c r="AD356" s="349"/>
      <c r="AE356" s="349"/>
      <c r="AF356" s="355">
        <f>_xlfn.XLOOKUP(A356,'P1 Date Adjustment'!B:B,'P1 Date Adjustment'!F:F,"not found",0)</f>
        <v>2047</v>
      </c>
      <c r="AG356" s="349">
        <f t="shared" si="40"/>
        <v>0</v>
      </c>
      <c r="AI356" s="360"/>
      <c r="AJ356" s="360"/>
    </row>
    <row r="357" spans="1:36" ht="30" x14ac:dyDescent="0.25">
      <c r="A357" s="129" t="s">
        <v>369</v>
      </c>
      <c r="B357" s="358" t="s">
        <v>370</v>
      </c>
      <c r="C357" s="358" t="str">
        <f>_xlfn.XLOOKUP($A357,'Total project cost for DCs'!A:A,'Total project cost for DCs'!C:C,"Not found",0)</f>
        <v xml:space="preserve"> 2-lane signalised intersection (new intersection with active mode crossings)</v>
      </c>
      <c r="D357" s="355" t="s">
        <v>155</v>
      </c>
      <c r="E357" s="355" t="s">
        <v>190</v>
      </c>
      <c r="H357" s="355" t="s">
        <v>829</v>
      </c>
      <c r="I357" s="359">
        <f>_xlfn.XLOOKUP($H357,DC_growth_AGS!$A$665:$A$673,DC_growth_AGS!$O$665:$O$673,"Not found",0)</f>
        <v>0.61252788174604733</v>
      </c>
      <c r="J357" s="355">
        <v>2027</v>
      </c>
      <c r="K357" s="360">
        <f>_xlfn.XLOOKUP($A357,'Total project cost for DCs'!$A$4:$A$111,'Total project cost for DCs'!G$4:G$111,0,0)*_xlfn.XLOOKUP($A357,Drury_beneficiary_allocation!$A$5:$A$104,Drury_beneficiary_allocation!$E$5:$E$104,0,0)</f>
        <v>0</v>
      </c>
      <c r="L357" s="360">
        <f>_xlfn.XLOOKUP($A357,'Total project cost for DCs'!$A$4:$A$111,'Total project cost for DCs'!H$4:H$111,0,0)*_xlfn.XLOOKUP($A357,Drury_beneficiary_allocation!$A$5:$A$104,Drury_beneficiary_allocation!$E$5:$E$104,0,0)</f>
        <v>0</v>
      </c>
      <c r="M357" s="360">
        <f>_xlfn.XLOOKUP($A357,'Total project cost for DCs'!$A$4:$A$111,'Total project cost for DCs'!I$4:I$111,0,0)*_xlfn.XLOOKUP($A357,Drury_beneficiary_allocation!$A$5:$A$104,Drury_beneficiary_allocation!$E$5:$E$104,0,0)</f>
        <v>0</v>
      </c>
      <c r="N357" s="360">
        <f>_xlfn.XLOOKUP($A357,'Total project cost for DCs'!$A$4:$A$111,'Total project cost for DCs'!J$4:J$111,0,0)*_xlfn.XLOOKUP($A357,Drury_beneficiary_allocation!$A$5:$A$104,Drury_beneficiary_allocation!$E$5:$E$104,0,0)</f>
        <v>0</v>
      </c>
      <c r="O357" s="360">
        <f>_xlfn.XLOOKUP($A357,'Total project cost for DCs'!$A$4:$A$111,'Total project cost for DCs'!K$4:K$111,0,0)*_xlfn.XLOOKUP($A357,Drury_beneficiary_allocation!$A$5:$A$104,Drury_beneficiary_allocation!$E$5:$E$104,0,0)</f>
        <v>0</v>
      </c>
      <c r="P357" s="360">
        <f>_xlfn.XLOOKUP($A357,'Total project cost for DCs'!$A$4:$A$111,'Total project cost for DCs'!L$4:L$111,0,0)*_xlfn.XLOOKUP($A357,Drury_beneficiary_allocation!$A$5:$A$104,Drury_beneficiary_allocation!$E$5:$E$104,0,0)</f>
        <v>0</v>
      </c>
      <c r="Q357" s="360">
        <f>_xlfn.XLOOKUP($A357,'Total project cost for DCs'!$A$4:$A$111,'Total project cost for DCs'!M$4:M$111,0,0)*_xlfn.XLOOKUP($A357,Drury_beneficiary_allocation!$A$5:$A$104,Drury_beneficiary_allocation!$E$5:$E$104,0,0)</f>
        <v>0</v>
      </c>
      <c r="R357" s="360">
        <f>_xlfn.XLOOKUP($A357,'Total project cost for DCs'!$A$4:$A$111,'Total project cost for DCs'!N$4:N$111,0,0)*_xlfn.XLOOKUP($A357,Drury_beneficiary_allocation!$A$5:$A$104,Drury_beneficiary_allocation!$E$5:$E$104,0,0)</f>
        <v>0</v>
      </c>
      <c r="S357" s="360">
        <f>_xlfn.XLOOKUP($A357,'Total project cost for DCs'!$A$4:$A$111,'Total project cost for DCs'!O$4:O$111,0,0)*_xlfn.XLOOKUP($A357,Drury_beneficiary_allocation!$A$5:$A$104,Drury_beneficiary_allocation!$E$5:$E$104,0,0)</f>
        <v>0</v>
      </c>
      <c r="T357" s="360">
        <f>_xlfn.XLOOKUP($A357,'Total project cost for DCs'!$A$4:$A$111,'Total project cost for DCs'!P$4:P$111,0,0)*_xlfn.XLOOKUP($A357,Drury_beneficiary_allocation!$A$5:$A$104,Drury_beneficiary_allocation!$E$5:$E$104,0,0)</f>
        <v>0</v>
      </c>
      <c r="U357" s="360">
        <f>_xlfn.XLOOKUP($A357,'Total project cost for DCs'!$A$4:$A$111,'Total project cost for DCs'!Q$4:Q$111,0,0)*_xlfn.XLOOKUP($A357,Drury_beneficiary_allocation!$A$5:$A$104,Drury_beneficiary_allocation!$E$5:$E$104,0,0)</f>
        <v>0</v>
      </c>
      <c r="V357" s="360">
        <f>_xlfn.XLOOKUP($A357,'Total project cost for DCs'!$A$4:$A$111,'Total project cost for DCs'!R$4:R$111,0,0)*_xlfn.XLOOKUP($A357,Drury_beneficiary_allocation!$A$5:$A$104,Drury_beneficiary_allocation!$E$5:$E$104,0,0)</f>
        <v>0</v>
      </c>
      <c r="W357" s="360">
        <f>_xlfn.XLOOKUP($A357,'Total project cost for DCs'!$A$4:$A$111,'Total project cost for DCs'!S$4:S$111,0,0)*_xlfn.XLOOKUP($A357,Drury_beneficiary_allocation!$A$5:$A$104,Drury_beneficiary_allocation!$E$5:$E$104,0,0)</f>
        <v>0</v>
      </c>
      <c r="X357" s="360">
        <f>_xlfn.XLOOKUP($A357,'Total project cost for DCs'!$A$4:$A$111,'Total project cost for DCs'!T$4:T$111,0,0)*_xlfn.XLOOKUP($A357,Drury_beneficiary_allocation!$A$5:$A$104,Drury_beneficiary_allocation!$E$5:$E$104,0,0)</f>
        <v>0</v>
      </c>
      <c r="Y357" s="349">
        <f t="shared" si="37"/>
        <v>0</v>
      </c>
      <c r="Z357" s="349">
        <f t="shared" si="38"/>
        <v>0</v>
      </c>
      <c r="AA357" s="349"/>
      <c r="AB357" s="353">
        <v>0</v>
      </c>
      <c r="AC357" s="354" t="str">
        <f t="shared" si="39"/>
        <v>Arterial</v>
      </c>
      <c r="AD357" s="349"/>
      <c r="AE357" s="349"/>
      <c r="AF357" s="355">
        <f>_xlfn.XLOOKUP(A357,'P1 Date Adjustment'!B:B,'P1 Date Adjustment'!F:F,"not found",0)</f>
        <v>2027</v>
      </c>
      <c r="AG357" s="349">
        <f t="shared" si="40"/>
        <v>0</v>
      </c>
      <c r="AI357" s="360"/>
      <c r="AJ357" s="360"/>
    </row>
    <row r="358" spans="1:36" ht="30" x14ac:dyDescent="0.25">
      <c r="A358" s="129" t="s">
        <v>372</v>
      </c>
      <c r="B358" s="358" t="s">
        <v>373</v>
      </c>
      <c r="C358" s="358" t="str">
        <f>_xlfn.XLOOKUP($A358,'Total project cost for DCs'!A:A,'Total project cost for DCs'!C:C,"Not found",0)</f>
        <v xml:space="preserve"> Multi-lane signalised intersection (upgrade intersection with active mode crossings)</v>
      </c>
      <c r="D358" s="355" t="s">
        <v>155</v>
      </c>
      <c r="E358" s="355" t="s">
        <v>157</v>
      </c>
      <c r="H358" s="355" t="s">
        <v>829</v>
      </c>
      <c r="I358" s="359">
        <f>_xlfn.XLOOKUP($H358,DC_growth_AGS!$A$665:$A$673,DC_growth_AGS!$O$665:$O$673,"Not found",0)</f>
        <v>0.61252788174604733</v>
      </c>
      <c r="J358" s="355">
        <v>2031</v>
      </c>
      <c r="K358" s="360">
        <f>_xlfn.XLOOKUP($A358,'Total project cost for DCs'!$A$4:$A$111,'Total project cost for DCs'!G$4:G$111,0,0)*_xlfn.XLOOKUP($A358,Drury_beneficiary_allocation!$A$5:$A$104,Drury_beneficiary_allocation!$E$5:$E$104,0,0)</f>
        <v>0</v>
      </c>
      <c r="L358" s="360">
        <f>_xlfn.XLOOKUP($A358,'Total project cost for DCs'!$A$4:$A$111,'Total project cost for DCs'!H$4:H$111,0,0)*_xlfn.XLOOKUP($A358,Drury_beneficiary_allocation!$A$5:$A$104,Drury_beneficiary_allocation!$E$5:$E$104,0,0)</f>
        <v>0</v>
      </c>
      <c r="M358" s="360">
        <f>_xlfn.XLOOKUP($A358,'Total project cost for DCs'!$A$4:$A$111,'Total project cost for DCs'!I$4:I$111,0,0)*_xlfn.XLOOKUP($A358,Drury_beneficiary_allocation!$A$5:$A$104,Drury_beneficiary_allocation!$E$5:$E$104,0,0)</f>
        <v>0</v>
      </c>
      <c r="N358" s="360">
        <f>_xlfn.XLOOKUP($A358,'Total project cost for DCs'!$A$4:$A$111,'Total project cost for DCs'!J$4:J$111,0,0)*_xlfn.XLOOKUP($A358,Drury_beneficiary_allocation!$A$5:$A$104,Drury_beneficiary_allocation!$E$5:$E$104,0,0)</f>
        <v>0</v>
      </c>
      <c r="O358" s="360">
        <f>_xlfn.XLOOKUP($A358,'Total project cost for DCs'!$A$4:$A$111,'Total project cost for DCs'!K$4:K$111,0,0)*_xlfn.XLOOKUP($A358,Drury_beneficiary_allocation!$A$5:$A$104,Drury_beneficiary_allocation!$E$5:$E$104,0,0)</f>
        <v>0</v>
      </c>
      <c r="P358" s="360">
        <f>_xlfn.XLOOKUP($A358,'Total project cost for DCs'!$A$4:$A$111,'Total project cost for DCs'!L$4:L$111,0,0)*_xlfn.XLOOKUP($A358,Drury_beneficiary_allocation!$A$5:$A$104,Drury_beneficiary_allocation!$E$5:$E$104,0,0)</f>
        <v>0</v>
      </c>
      <c r="Q358" s="360">
        <f>_xlfn.XLOOKUP($A358,'Total project cost for DCs'!$A$4:$A$111,'Total project cost for DCs'!M$4:M$111,0,0)*_xlfn.XLOOKUP($A358,Drury_beneficiary_allocation!$A$5:$A$104,Drury_beneficiary_allocation!$E$5:$E$104,0,0)</f>
        <v>0</v>
      </c>
      <c r="R358" s="360">
        <f>_xlfn.XLOOKUP($A358,'Total project cost for DCs'!$A$4:$A$111,'Total project cost for DCs'!N$4:N$111,0,0)*_xlfn.XLOOKUP($A358,Drury_beneficiary_allocation!$A$5:$A$104,Drury_beneficiary_allocation!$E$5:$E$104,0,0)</f>
        <v>0</v>
      </c>
      <c r="S358" s="360">
        <f>_xlfn.XLOOKUP($A358,'Total project cost for DCs'!$A$4:$A$111,'Total project cost for DCs'!O$4:O$111,0,0)*_xlfn.XLOOKUP($A358,Drury_beneficiary_allocation!$A$5:$A$104,Drury_beneficiary_allocation!$E$5:$E$104,0,0)</f>
        <v>0</v>
      </c>
      <c r="T358" s="360">
        <f>_xlfn.XLOOKUP($A358,'Total project cost for DCs'!$A$4:$A$111,'Total project cost for DCs'!P$4:P$111,0,0)*_xlfn.XLOOKUP($A358,Drury_beneficiary_allocation!$A$5:$A$104,Drury_beneficiary_allocation!$E$5:$E$104,0,0)</f>
        <v>0</v>
      </c>
      <c r="U358" s="360">
        <f>_xlfn.XLOOKUP($A358,'Total project cost for DCs'!$A$4:$A$111,'Total project cost for DCs'!Q$4:Q$111,0,0)*_xlfn.XLOOKUP($A358,Drury_beneficiary_allocation!$A$5:$A$104,Drury_beneficiary_allocation!$E$5:$E$104,0,0)</f>
        <v>0</v>
      </c>
      <c r="V358" s="360">
        <f>_xlfn.XLOOKUP($A358,'Total project cost for DCs'!$A$4:$A$111,'Total project cost for DCs'!R$4:R$111,0,0)*_xlfn.XLOOKUP($A358,Drury_beneficiary_allocation!$A$5:$A$104,Drury_beneficiary_allocation!$E$5:$E$104,0,0)</f>
        <v>0</v>
      </c>
      <c r="W358" s="360">
        <f>_xlfn.XLOOKUP($A358,'Total project cost for DCs'!$A$4:$A$111,'Total project cost for DCs'!S$4:S$111,0,0)*_xlfn.XLOOKUP($A358,Drury_beneficiary_allocation!$A$5:$A$104,Drury_beneficiary_allocation!$E$5:$E$104,0,0)</f>
        <v>0</v>
      </c>
      <c r="X358" s="360">
        <f>_xlfn.XLOOKUP($A358,'Total project cost for DCs'!$A$4:$A$111,'Total project cost for DCs'!T$4:T$111,0,0)*_xlfn.XLOOKUP($A358,Drury_beneficiary_allocation!$A$5:$A$104,Drury_beneficiary_allocation!$E$5:$E$104,0,0)</f>
        <v>0</v>
      </c>
      <c r="Y358" s="349">
        <f t="shared" si="37"/>
        <v>0</v>
      </c>
      <c r="Z358" s="349">
        <f t="shared" si="38"/>
        <v>0</v>
      </c>
      <c r="AA358" s="349"/>
      <c r="AB358" s="353">
        <v>0</v>
      </c>
      <c r="AC358" s="354" t="str">
        <f t="shared" si="39"/>
        <v>Arterial</v>
      </c>
      <c r="AD358" s="349"/>
      <c r="AE358" s="349"/>
      <c r="AF358" s="355">
        <f>_xlfn.XLOOKUP(A358,'P1 Date Adjustment'!B:B,'P1 Date Adjustment'!F:F,"not found",0)</f>
        <v>2031</v>
      </c>
      <c r="AG358" s="349">
        <f t="shared" si="40"/>
        <v>0</v>
      </c>
      <c r="AI358" s="360"/>
      <c r="AJ358" s="360"/>
    </row>
    <row r="359" spans="1:36" ht="30" x14ac:dyDescent="0.25">
      <c r="A359" s="129" t="s">
        <v>383</v>
      </c>
      <c r="B359" s="358" t="s">
        <v>384</v>
      </c>
      <c r="C359" s="358" t="str">
        <f>_xlfn.XLOOKUP($A359,'Total project cost for DCs'!A:A,'Total project cost for DCs'!C:C,"Not found",0)</f>
        <v>4-lane urban- upgrade 2-lane urban to 4-lane with active modes on both sides, (TDM)</v>
      </c>
      <c r="D359" s="355" t="s">
        <v>155</v>
      </c>
      <c r="E359" s="355" t="s">
        <v>157</v>
      </c>
      <c r="H359" s="355" t="s">
        <v>829</v>
      </c>
      <c r="I359" s="359">
        <f>_xlfn.XLOOKUP($H359,DC_growth_AGS!$A$665:$A$673,DC_growth_AGS!$O$665:$O$673,"Not found",0)</f>
        <v>0.61252788174604733</v>
      </c>
      <c r="J359" s="355">
        <v>2047</v>
      </c>
      <c r="K359" s="360">
        <f>_xlfn.XLOOKUP($A359,'Total project cost for DCs'!$A$4:$A$111,'Total project cost for DCs'!G$4:G$111,0,0)*_xlfn.XLOOKUP($A359,Drury_beneficiary_allocation!$A$5:$A$104,Drury_beneficiary_allocation!$E$5:$E$104,0,0)</f>
        <v>0</v>
      </c>
      <c r="L359" s="360">
        <f>_xlfn.XLOOKUP($A359,'Total project cost for DCs'!$A$4:$A$111,'Total project cost for DCs'!H$4:H$111,0,0)*_xlfn.XLOOKUP($A359,Drury_beneficiary_allocation!$A$5:$A$104,Drury_beneficiary_allocation!$E$5:$E$104,0,0)</f>
        <v>0</v>
      </c>
      <c r="M359" s="360">
        <f>_xlfn.XLOOKUP($A359,'Total project cost for DCs'!$A$4:$A$111,'Total project cost for DCs'!I$4:I$111,0,0)*_xlfn.XLOOKUP($A359,Drury_beneficiary_allocation!$A$5:$A$104,Drury_beneficiary_allocation!$E$5:$E$104,0,0)</f>
        <v>0</v>
      </c>
      <c r="N359" s="360">
        <f>_xlfn.XLOOKUP($A359,'Total project cost for DCs'!$A$4:$A$111,'Total project cost for DCs'!J$4:J$111,0,0)*_xlfn.XLOOKUP($A359,Drury_beneficiary_allocation!$A$5:$A$104,Drury_beneficiary_allocation!$E$5:$E$104,0,0)</f>
        <v>0</v>
      </c>
      <c r="O359" s="360">
        <f>_xlfn.XLOOKUP($A359,'Total project cost for DCs'!$A$4:$A$111,'Total project cost for DCs'!K$4:K$111,0,0)*_xlfn.XLOOKUP($A359,Drury_beneficiary_allocation!$A$5:$A$104,Drury_beneficiary_allocation!$E$5:$E$104,0,0)</f>
        <v>0</v>
      </c>
      <c r="P359" s="360">
        <f>_xlfn.XLOOKUP($A359,'Total project cost for DCs'!$A$4:$A$111,'Total project cost for DCs'!L$4:L$111,0,0)*_xlfn.XLOOKUP($A359,Drury_beneficiary_allocation!$A$5:$A$104,Drury_beneficiary_allocation!$E$5:$E$104,0,0)</f>
        <v>0</v>
      </c>
      <c r="Q359" s="360">
        <f>_xlfn.XLOOKUP($A359,'Total project cost for DCs'!$A$4:$A$111,'Total project cost for DCs'!M$4:M$111,0,0)*_xlfn.XLOOKUP($A359,Drury_beneficiary_allocation!$A$5:$A$104,Drury_beneficiary_allocation!$E$5:$E$104,0,0)</f>
        <v>0</v>
      </c>
      <c r="R359" s="360">
        <f>_xlfn.XLOOKUP($A359,'Total project cost for DCs'!$A$4:$A$111,'Total project cost for DCs'!N$4:N$111,0,0)*_xlfn.XLOOKUP($A359,Drury_beneficiary_allocation!$A$5:$A$104,Drury_beneficiary_allocation!$E$5:$E$104,0,0)</f>
        <v>0</v>
      </c>
      <c r="S359" s="360">
        <f>_xlfn.XLOOKUP($A359,'Total project cost for DCs'!$A$4:$A$111,'Total project cost for DCs'!O$4:O$111,0,0)*_xlfn.XLOOKUP($A359,Drury_beneficiary_allocation!$A$5:$A$104,Drury_beneficiary_allocation!$E$5:$E$104,0,0)</f>
        <v>0</v>
      </c>
      <c r="T359" s="360">
        <f>_xlfn.XLOOKUP($A359,'Total project cost for DCs'!$A$4:$A$111,'Total project cost for DCs'!P$4:P$111,0,0)*_xlfn.XLOOKUP($A359,Drury_beneficiary_allocation!$A$5:$A$104,Drury_beneficiary_allocation!$E$5:$E$104,0,0)</f>
        <v>0</v>
      </c>
      <c r="U359" s="360">
        <f>_xlfn.XLOOKUP($A359,'Total project cost for DCs'!$A$4:$A$111,'Total project cost for DCs'!Q$4:Q$111,0,0)*_xlfn.XLOOKUP($A359,Drury_beneficiary_allocation!$A$5:$A$104,Drury_beneficiary_allocation!$E$5:$E$104,0,0)</f>
        <v>0</v>
      </c>
      <c r="V359" s="360">
        <f>_xlfn.XLOOKUP($A359,'Total project cost for DCs'!$A$4:$A$111,'Total project cost for DCs'!R$4:R$111,0,0)*_xlfn.XLOOKUP($A359,Drury_beneficiary_allocation!$A$5:$A$104,Drury_beneficiary_allocation!$E$5:$E$104,0,0)</f>
        <v>0</v>
      </c>
      <c r="W359" s="360">
        <f>_xlfn.XLOOKUP($A359,'Total project cost for DCs'!$A$4:$A$111,'Total project cost for DCs'!S$4:S$111,0,0)*_xlfn.XLOOKUP($A359,Drury_beneficiary_allocation!$A$5:$A$104,Drury_beneficiary_allocation!$E$5:$E$104,0,0)</f>
        <v>0</v>
      </c>
      <c r="X359" s="360">
        <f>_xlfn.XLOOKUP($A359,'Total project cost for DCs'!$A$4:$A$111,'Total project cost for DCs'!T$4:T$111,0,0)*_xlfn.XLOOKUP($A359,Drury_beneficiary_allocation!$A$5:$A$104,Drury_beneficiary_allocation!$E$5:$E$104,0,0)</f>
        <v>0</v>
      </c>
      <c r="Y359" s="349">
        <f t="shared" si="37"/>
        <v>0</v>
      </c>
      <c r="Z359" s="349">
        <f t="shared" si="38"/>
        <v>0</v>
      </c>
      <c r="AA359" s="349"/>
      <c r="AB359" s="353">
        <v>0</v>
      </c>
      <c r="AC359" s="354" t="str">
        <f t="shared" si="39"/>
        <v>Arterial</v>
      </c>
      <c r="AD359" s="349"/>
      <c r="AE359" s="349"/>
      <c r="AF359" s="355">
        <f>_xlfn.XLOOKUP(A359,'P1 Date Adjustment'!B:B,'P1 Date Adjustment'!F:F,"not found",0)</f>
        <v>2047</v>
      </c>
      <c r="AG359" s="349">
        <f t="shared" si="40"/>
        <v>0</v>
      </c>
      <c r="AI359" s="360"/>
      <c r="AJ359" s="360"/>
    </row>
    <row r="360" spans="1:36" ht="30" x14ac:dyDescent="0.25">
      <c r="A360" s="129" t="s">
        <v>389</v>
      </c>
      <c r="B360" s="358" t="s">
        <v>390</v>
      </c>
      <c r="C360" s="358" t="str">
        <f>_xlfn.XLOOKUP($A360,'Total project cost for DCs'!A:A,'Total project cost for DCs'!C:C,"Not found",0)</f>
        <v>Interim active modes e.g. shared path on one side</v>
      </c>
      <c r="D360" s="355" t="s">
        <v>155</v>
      </c>
      <c r="E360" s="355" t="s">
        <v>145</v>
      </c>
      <c r="H360" s="355" t="s">
        <v>829</v>
      </c>
      <c r="I360" s="359">
        <f>_xlfn.XLOOKUP($H360,DC_growth_AGS!$A$665:$A$673,DC_growth_AGS!$O$665:$O$673,"Not found",0)</f>
        <v>0.61252788174604733</v>
      </c>
      <c r="J360" s="355">
        <v>2028</v>
      </c>
      <c r="K360" s="360">
        <f>_xlfn.XLOOKUP($A360,'Total project cost for DCs'!$A$4:$A$111,'Total project cost for DCs'!G$4:G$111,0,0)*_xlfn.XLOOKUP($A360,Drury_beneficiary_allocation!$A$5:$A$104,Drury_beneficiary_allocation!$E$5:$E$104,0,0)</f>
        <v>0</v>
      </c>
      <c r="L360" s="360">
        <f>_xlfn.XLOOKUP($A360,'Total project cost for DCs'!$A$4:$A$111,'Total project cost for DCs'!H$4:H$111,0,0)*_xlfn.XLOOKUP($A360,Drury_beneficiary_allocation!$A$5:$A$104,Drury_beneficiary_allocation!$E$5:$E$104,0,0)</f>
        <v>0</v>
      </c>
      <c r="M360" s="360">
        <f>_xlfn.XLOOKUP($A360,'Total project cost for DCs'!$A$4:$A$111,'Total project cost for DCs'!I$4:I$111,0,0)*_xlfn.XLOOKUP($A360,Drury_beneficiary_allocation!$A$5:$A$104,Drury_beneficiary_allocation!$E$5:$E$104,0,0)</f>
        <v>0</v>
      </c>
      <c r="N360" s="360">
        <f>_xlfn.XLOOKUP($A360,'Total project cost for DCs'!$A$4:$A$111,'Total project cost for DCs'!J$4:J$111,0,0)*_xlfn.XLOOKUP($A360,Drury_beneficiary_allocation!$A$5:$A$104,Drury_beneficiary_allocation!$E$5:$E$104,0,0)</f>
        <v>0</v>
      </c>
      <c r="O360" s="360">
        <f>_xlfn.XLOOKUP($A360,'Total project cost for DCs'!$A$4:$A$111,'Total project cost for DCs'!K$4:K$111,0,0)*_xlfn.XLOOKUP($A360,Drury_beneficiary_allocation!$A$5:$A$104,Drury_beneficiary_allocation!$E$5:$E$104,0,0)</f>
        <v>0</v>
      </c>
      <c r="P360" s="360">
        <f>_xlfn.XLOOKUP($A360,'Total project cost for DCs'!$A$4:$A$111,'Total project cost for DCs'!L$4:L$111,0,0)*_xlfn.XLOOKUP($A360,Drury_beneficiary_allocation!$A$5:$A$104,Drury_beneficiary_allocation!$E$5:$E$104,0,0)</f>
        <v>0</v>
      </c>
      <c r="Q360" s="360">
        <f>_xlfn.XLOOKUP($A360,'Total project cost for DCs'!$A$4:$A$111,'Total project cost for DCs'!M$4:M$111,0,0)*_xlfn.XLOOKUP($A360,Drury_beneficiary_allocation!$A$5:$A$104,Drury_beneficiary_allocation!$E$5:$E$104,0,0)</f>
        <v>0</v>
      </c>
      <c r="R360" s="360">
        <f>_xlfn.XLOOKUP($A360,'Total project cost for DCs'!$A$4:$A$111,'Total project cost for DCs'!N$4:N$111,0,0)*_xlfn.XLOOKUP($A360,Drury_beneficiary_allocation!$A$5:$A$104,Drury_beneficiary_allocation!$E$5:$E$104,0,0)</f>
        <v>0</v>
      </c>
      <c r="S360" s="360">
        <f>_xlfn.XLOOKUP($A360,'Total project cost for DCs'!$A$4:$A$111,'Total project cost for DCs'!O$4:O$111,0,0)*_xlfn.XLOOKUP($A360,Drury_beneficiary_allocation!$A$5:$A$104,Drury_beneficiary_allocation!$E$5:$E$104,0,0)</f>
        <v>0</v>
      </c>
      <c r="T360" s="360">
        <f>_xlfn.XLOOKUP($A360,'Total project cost for DCs'!$A$4:$A$111,'Total project cost for DCs'!P$4:P$111,0,0)*_xlfn.XLOOKUP($A360,Drury_beneficiary_allocation!$A$5:$A$104,Drury_beneficiary_allocation!$E$5:$E$104,0,0)</f>
        <v>0</v>
      </c>
      <c r="U360" s="360">
        <f>_xlfn.XLOOKUP($A360,'Total project cost for DCs'!$A$4:$A$111,'Total project cost for DCs'!Q$4:Q$111,0,0)*_xlfn.XLOOKUP($A360,Drury_beneficiary_allocation!$A$5:$A$104,Drury_beneficiary_allocation!$E$5:$E$104,0,0)</f>
        <v>0</v>
      </c>
      <c r="V360" s="360">
        <f>_xlfn.XLOOKUP($A360,'Total project cost for DCs'!$A$4:$A$111,'Total project cost for DCs'!R$4:R$111,0,0)*_xlfn.XLOOKUP($A360,Drury_beneficiary_allocation!$A$5:$A$104,Drury_beneficiary_allocation!$E$5:$E$104,0,0)</f>
        <v>0</v>
      </c>
      <c r="W360" s="360">
        <f>_xlfn.XLOOKUP($A360,'Total project cost for DCs'!$A$4:$A$111,'Total project cost for DCs'!S$4:S$111,0,0)*_xlfn.XLOOKUP($A360,Drury_beneficiary_allocation!$A$5:$A$104,Drury_beneficiary_allocation!$E$5:$E$104,0,0)</f>
        <v>0</v>
      </c>
      <c r="X360" s="360">
        <f>_xlfn.XLOOKUP($A360,'Total project cost for DCs'!$A$4:$A$111,'Total project cost for DCs'!T$4:T$111,0,0)*_xlfn.XLOOKUP($A360,Drury_beneficiary_allocation!$A$5:$A$104,Drury_beneficiary_allocation!$E$5:$E$104,0,0)</f>
        <v>0</v>
      </c>
      <c r="Y360" s="349">
        <f t="shared" si="37"/>
        <v>0</v>
      </c>
      <c r="Z360" s="349">
        <f t="shared" si="38"/>
        <v>0</v>
      </c>
      <c r="AA360" s="349"/>
      <c r="AB360" s="353">
        <v>0</v>
      </c>
      <c r="AC360" s="354" t="str">
        <f t="shared" si="39"/>
        <v>Arterial</v>
      </c>
      <c r="AD360" s="349"/>
      <c r="AE360" s="349"/>
      <c r="AF360" s="355">
        <f>_xlfn.XLOOKUP(A360,'P1 Date Adjustment'!B:B,'P1 Date Adjustment'!F:F,"not found",0)</f>
        <v>2028</v>
      </c>
      <c r="AG360" s="349">
        <f t="shared" si="40"/>
        <v>0</v>
      </c>
      <c r="AI360" s="360"/>
      <c r="AJ360" s="360"/>
    </row>
    <row r="361" spans="1:36" ht="30" x14ac:dyDescent="0.25">
      <c r="A361" s="129" t="s">
        <v>392</v>
      </c>
      <c r="B361" s="358" t="s">
        <v>390</v>
      </c>
      <c r="C361" s="358" t="str">
        <f>_xlfn.XLOOKUP($A361,'Total project cost for DCs'!A:A,'Total project cost for DCs'!C:C,"Not found",0)</f>
        <v xml:space="preserve"> 2-lane urban- upgrade existing road with active mode facility on both sides (TDM)</v>
      </c>
      <c r="D361" s="355" t="s">
        <v>155</v>
      </c>
      <c r="E361" s="355" t="s">
        <v>145</v>
      </c>
      <c r="H361" s="355" t="s">
        <v>829</v>
      </c>
      <c r="I361" s="359">
        <f>_xlfn.XLOOKUP($H361,DC_growth_AGS!$A$665:$A$673,DC_growth_AGS!$O$665:$O$673,"Not found",0)</f>
        <v>0.61252788174604733</v>
      </c>
      <c r="J361" s="355">
        <v>2031</v>
      </c>
      <c r="K361" s="360">
        <f>_xlfn.XLOOKUP($A361,'Total project cost for DCs'!$A$4:$A$111,'Total project cost for DCs'!G$4:G$111,0,0)*_xlfn.XLOOKUP($A361,Drury_beneficiary_allocation!$A$5:$A$104,Drury_beneficiary_allocation!$E$5:$E$104,0,0)</f>
        <v>0</v>
      </c>
      <c r="L361" s="360">
        <f>_xlfn.XLOOKUP($A361,'Total project cost for DCs'!$A$4:$A$111,'Total project cost for DCs'!H$4:H$111,0,0)*_xlfn.XLOOKUP($A361,Drury_beneficiary_allocation!$A$5:$A$104,Drury_beneficiary_allocation!$E$5:$E$104,0,0)</f>
        <v>0</v>
      </c>
      <c r="M361" s="360">
        <f>_xlfn.XLOOKUP($A361,'Total project cost for DCs'!$A$4:$A$111,'Total project cost for DCs'!I$4:I$111,0,0)*_xlfn.XLOOKUP($A361,Drury_beneficiary_allocation!$A$5:$A$104,Drury_beneficiary_allocation!$E$5:$E$104,0,0)</f>
        <v>0</v>
      </c>
      <c r="N361" s="360">
        <f>_xlfn.XLOOKUP($A361,'Total project cost for DCs'!$A$4:$A$111,'Total project cost for DCs'!J$4:J$111,0,0)*_xlfn.XLOOKUP($A361,Drury_beneficiary_allocation!$A$5:$A$104,Drury_beneficiary_allocation!$E$5:$E$104,0,0)</f>
        <v>0</v>
      </c>
      <c r="O361" s="360">
        <f>_xlfn.XLOOKUP($A361,'Total project cost for DCs'!$A$4:$A$111,'Total project cost for DCs'!K$4:K$111,0,0)*_xlfn.XLOOKUP($A361,Drury_beneficiary_allocation!$A$5:$A$104,Drury_beneficiary_allocation!$E$5:$E$104,0,0)</f>
        <v>0</v>
      </c>
      <c r="P361" s="360">
        <f>_xlfn.XLOOKUP($A361,'Total project cost for DCs'!$A$4:$A$111,'Total project cost for DCs'!L$4:L$111,0,0)*_xlfn.XLOOKUP($A361,Drury_beneficiary_allocation!$A$5:$A$104,Drury_beneficiary_allocation!$E$5:$E$104,0,0)</f>
        <v>0</v>
      </c>
      <c r="Q361" s="360">
        <f>_xlfn.XLOOKUP($A361,'Total project cost for DCs'!$A$4:$A$111,'Total project cost for DCs'!M$4:M$111,0,0)*_xlfn.XLOOKUP($A361,Drury_beneficiary_allocation!$A$5:$A$104,Drury_beneficiary_allocation!$E$5:$E$104,0,0)</f>
        <v>0</v>
      </c>
      <c r="R361" s="360">
        <f>_xlfn.XLOOKUP($A361,'Total project cost for DCs'!$A$4:$A$111,'Total project cost for DCs'!N$4:N$111,0,0)*_xlfn.XLOOKUP($A361,Drury_beneficiary_allocation!$A$5:$A$104,Drury_beneficiary_allocation!$E$5:$E$104,0,0)</f>
        <v>0</v>
      </c>
      <c r="S361" s="360">
        <f>_xlfn.XLOOKUP($A361,'Total project cost for DCs'!$A$4:$A$111,'Total project cost for DCs'!O$4:O$111,0,0)*_xlfn.XLOOKUP($A361,Drury_beneficiary_allocation!$A$5:$A$104,Drury_beneficiary_allocation!$E$5:$E$104,0,0)</f>
        <v>0</v>
      </c>
      <c r="T361" s="360">
        <f>_xlfn.XLOOKUP($A361,'Total project cost for DCs'!$A$4:$A$111,'Total project cost for DCs'!P$4:P$111,0,0)*_xlfn.XLOOKUP($A361,Drury_beneficiary_allocation!$A$5:$A$104,Drury_beneficiary_allocation!$E$5:$E$104,0,0)</f>
        <v>0</v>
      </c>
      <c r="U361" s="360">
        <f>_xlfn.XLOOKUP($A361,'Total project cost for DCs'!$A$4:$A$111,'Total project cost for DCs'!Q$4:Q$111,0,0)*_xlfn.XLOOKUP($A361,Drury_beneficiary_allocation!$A$5:$A$104,Drury_beneficiary_allocation!$E$5:$E$104,0,0)</f>
        <v>0</v>
      </c>
      <c r="V361" s="360">
        <f>_xlfn.XLOOKUP($A361,'Total project cost for DCs'!$A$4:$A$111,'Total project cost for DCs'!R$4:R$111,0,0)*_xlfn.XLOOKUP($A361,Drury_beneficiary_allocation!$A$5:$A$104,Drury_beneficiary_allocation!$E$5:$E$104,0,0)</f>
        <v>0</v>
      </c>
      <c r="W361" s="360">
        <f>_xlfn.XLOOKUP($A361,'Total project cost for DCs'!$A$4:$A$111,'Total project cost for DCs'!S$4:S$111,0,0)*_xlfn.XLOOKUP($A361,Drury_beneficiary_allocation!$A$5:$A$104,Drury_beneficiary_allocation!$E$5:$E$104,0,0)</f>
        <v>0</v>
      </c>
      <c r="X361" s="360">
        <f>_xlfn.XLOOKUP($A361,'Total project cost for DCs'!$A$4:$A$111,'Total project cost for DCs'!T$4:T$111,0,0)*_xlfn.XLOOKUP($A361,Drury_beneficiary_allocation!$A$5:$A$104,Drury_beneficiary_allocation!$E$5:$E$104,0,0)</f>
        <v>0</v>
      </c>
      <c r="Y361" s="349">
        <f t="shared" si="37"/>
        <v>0</v>
      </c>
      <c r="Z361" s="349">
        <f t="shared" si="38"/>
        <v>0</v>
      </c>
      <c r="AA361" s="349"/>
      <c r="AB361" s="353">
        <v>0</v>
      </c>
      <c r="AC361" s="354" t="str">
        <f t="shared" si="39"/>
        <v>Arterial</v>
      </c>
      <c r="AD361" s="349"/>
      <c r="AE361" s="349"/>
      <c r="AF361" s="355">
        <f>_xlfn.XLOOKUP(A361,'P1 Date Adjustment'!B:B,'P1 Date Adjustment'!F:F,"not found",0)</f>
        <v>2031</v>
      </c>
      <c r="AG361" s="349">
        <f t="shared" si="40"/>
        <v>0</v>
      </c>
      <c r="AI361" s="360"/>
      <c r="AJ361" s="360"/>
    </row>
    <row r="362" spans="1:36" ht="30" x14ac:dyDescent="0.25">
      <c r="A362" s="129" t="s">
        <v>394</v>
      </c>
      <c r="B362" s="358" t="s">
        <v>390</v>
      </c>
      <c r="C362" s="358" t="str">
        <f>_xlfn.XLOOKUP($A362,'Total project cost for DCs'!A:A,'Total project cost for DCs'!C:C,"Not found",0)</f>
        <v>4-lane urban FTN- upgrade 2-lane urban to 4-lane with active modes on both sides, (TDM)</v>
      </c>
      <c r="D362" s="355" t="s">
        <v>155</v>
      </c>
      <c r="E362" s="355" t="s">
        <v>157</v>
      </c>
      <c r="H362" s="355" t="s">
        <v>829</v>
      </c>
      <c r="I362" s="359">
        <f>_xlfn.XLOOKUP($H362,DC_growth_AGS!$A$665:$A$673,DC_growth_AGS!$O$665:$O$673,"Not found",0)</f>
        <v>0.61252788174604733</v>
      </c>
      <c r="J362" s="355">
        <v>2047</v>
      </c>
      <c r="K362" s="360">
        <f>_xlfn.XLOOKUP($A362,'Total project cost for DCs'!$A$4:$A$111,'Total project cost for DCs'!G$4:G$111,0,0)*_xlfn.XLOOKUP($A362,Drury_beneficiary_allocation!$A$5:$A$104,Drury_beneficiary_allocation!$E$5:$E$104,0,0)</f>
        <v>0</v>
      </c>
      <c r="L362" s="360">
        <f>_xlfn.XLOOKUP($A362,'Total project cost for DCs'!$A$4:$A$111,'Total project cost for DCs'!H$4:H$111,0,0)*_xlfn.XLOOKUP($A362,Drury_beneficiary_allocation!$A$5:$A$104,Drury_beneficiary_allocation!$E$5:$E$104,0,0)</f>
        <v>0</v>
      </c>
      <c r="M362" s="360">
        <f>_xlfn.XLOOKUP($A362,'Total project cost for DCs'!$A$4:$A$111,'Total project cost for DCs'!I$4:I$111,0,0)*_xlfn.XLOOKUP($A362,Drury_beneficiary_allocation!$A$5:$A$104,Drury_beneficiary_allocation!$E$5:$E$104,0,0)</f>
        <v>0</v>
      </c>
      <c r="N362" s="360">
        <f>_xlfn.XLOOKUP($A362,'Total project cost for DCs'!$A$4:$A$111,'Total project cost for DCs'!J$4:J$111,0,0)*_xlfn.XLOOKUP($A362,Drury_beneficiary_allocation!$A$5:$A$104,Drury_beneficiary_allocation!$E$5:$E$104,0,0)</f>
        <v>0</v>
      </c>
      <c r="O362" s="360">
        <f>_xlfn.XLOOKUP($A362,'Total project cost for DCs'!$A$4:$A$111,'Total project cost for DCs'!K$4:K$111,0,0)*_xlfn.XLOOKUP($A362,Drury_beneficiary_allocation!$A$5:$A$104,Drury_beneficiary_allocation!$E$5:$E$104,0,0)</f>
        <v>0</v>
      </c>
      <c r="P362" s="360">
        <f>_xlfn.XLOOKUP($A362,'Total project cost for DCs'!$A$4:$A$111,'Total project cost for DCs'!L$4:L$111,0,0)*_xlfn.XLOOKUP($A362,Drury_beneficiary_allocation!$A$5:$A$104,Drury_beneficiary_allocation!$E$5:$E$104,0,0)</f>
        <v>0</v>
      </c>
      <c r="Q362" s="360">
        <f>_xlfn.XLOOKUP($A362,'Total project cost for DCs'!$A$4:$A$111,'Total project cost for DCs'!M$4:M$111,0,0)*_xlfn.XLOOKUP($A362,Drury_beneficiary_allocation!$A$5:$A$104,Drury_beneficiary_allocation!$E$5:$E$104,0,0)</f>
        <v>0</v>
      </c>
      <c r="R362" s="360">
        <f>_xlfn.XLOOKUP($A362,'Total project cost for DCs'!$A$4:$A$111,'Total project cost for DCs'!N$4:N$111,0,0)*_xlfn.XLOOKUP($A362,Drury_beneficiary_allocation!$A$5:$A$104,Drury_beneficiary_allocation!$E$5:$E$104,0,0)</f>
        <v>0</v>
      </c>
      <c r="S362" s="360">
        <f>_xlfn.XLOOKUP($A362,'Total project cost for DCs'!$A$4:$A$111,'Total project cost for DCs'!O$4:O$111,0,0)*_xlfn.XLOOKUP($A362,Drury_beneficiary_allocation!$A$5:$A$104,Drury_beneficiary_allocation!$E$5:$E$104,0,0)</f>
        <v>0</v>
      </c>
      <c r="T362" s="360">
        <f>_xlfn.XLOOKUP($A362,'Total project cost for DCs'!$A$4:$A$111,'Total project cost for DCs'!P$4:P$111,0,0)*_xlfn.XLOOKUP($A362,Drury_beneficiary_allocation!$A$5:$A$104,Drury_beneficiary_allocation!$E$5:$E$104,0,0)</f>
        <v>0</v>
      </c>
      <c r="U362" s="360">
        <f>_xlfn.XLOOKUP($A362,'Total project cost for DCs'!$A$4:$A$111,'Total project cost for DCs'!Q$4:Q$111,0,0)*_xlfn.XLOOKUP($A362,Drury_beneficiary_allocation!$A$5:$A$104,Drury_beneficiary_allocation!$E$5:$E$104,0,0)</f>
        <v>0</v>
      </c>
      <c r="V362" s="360">
        <f>_xlfn.XLOOKUP($A362,'Total project cost for DCs'!$A$4:$A$111,'Total project cost for DCs'!R$4:R$111,0,0)*_xlfn.XLOOKUP($A362,Drury_beneficiary_allocation!$A$5:$A$104,Drury_beneficiary_allocation!$E$5:$E$104,0,0)</f>
        <v>0</v>
      </c>
      <c r="W362" s="360">
        <f>_xlfn.XLOOKUP($A362,'Total project cost for DCs'!$A$4:$A$111,'Total project cost for DCs'!S$4:S$111,0,0)*_xlfn.XLOOKUP($A362,Drury_beneficiary_allocation!$A$5:$A$104,Drury_beneficiary_allocation!$E$5:$E$104,0,0)</f>
        <v>0</v>
      </c>
      <c r="X362" s="360">
        <f>_xlfn.XLOOKUP($A362,'Total project cost for DCs'!$A$4:$A$111,'Total project cost for DCs'!T$4:T$111,0,0)*_xlfn.XLOOKUP($A362,Drury_beneficiary_allocation!$A$5:$A$104,Drury_beneficiary_allocation!$E$5:$E$104,0,0)</f>
        <v>0</v>
      </c>
      <c r="Y362" s="349">
        <f t="shared" si="37"/>
        <v>0</v>
      </c>
      <c r="Z362" s="349">
        <f t="shared" si="38"/>
        <v>0</v>
      </c>
      <c r="AA362" s="349"/>
      <c r="AB362" s="353">
        <v>0</v>
      </c>
      <c r="AC362" s="354" t="str">
        <f t="shared" si="39"/>
        <v>Arterial</v>
      </c>
      <c r="AD362" s="349"/>
      <c r="AE362" s="349"/>
      <c r="AF362" s="355">
        <f>_xlfn.XLOOKUP(A362,'P1 Date Adjustment'!B:B,'P1 Date Adjustment'!F:F,"not found",0)</f>
        <v>2047</v>
      </c>
      <c r="AG362" s="349">
        <f t="shared" si="40"/>
        <v>0</v>
      </c>
      <c r="AI362" s="360"/>
      <c r="AJ362" s="360"/>
    </row>
    <row r="363" spans="1:36" ht="30" x14ac:dyDescent="0.25">
      <c r="A363" s="129">
        <v>46</v>
      </c>
      <c r="B363" s="358" t="s">
        <v>408</v>
      </c>
      <c r="C363" s="358" t="str">
        <f>_xlfn.XLOOKUP($A363,'Total project cost for DCs'!A:A,'Total project cost for DCs'!C:C,"Not found",0)</f>
        <v>Possible signals(subject to Auranga assessment)</v>
      </c>
      <c r="D363" s="355" t="s">
        <v>155</v>
      </c>
      <c r="E363" s="355" t="s">
        <v>157</v>
      </c>
      <c r="H363" s="355" t="s">
        <v>829</v>
      </c>
      <c r="I363" s="359">
        <f>_xlfn.XLOOKUP($H363,DC_growth_AGS!$A$665:$A$673,DC_growth_AGS!$O$665:$O$673,"Not found",0)</f>
        <v>0.61252788174604733</v>
      </c>
      <c r="J363" s="355">
        <v>2031</v>
      </c>
      <c r="K363" s="360">
        <f>_xlfn.XLOOKUP($A363,'Total project cost for DCs'!$A$4:$A$111,'Total project cost for DCs'!G$4:G$111,0,0)*_xlfn.XLOOKUP($A363,Drury_beneficiary_allocation!$A$5:$A$104,Drury_beneficiary_allocation!$E$5:$E$104,0,0)</f>
        <v>0</v>
      </c>
      <c r="L363" s="360">
        <f>_xlfn.XLOOKUP($A363,'Total project cost for DCs'!$A$4:$A$111,'Total project cost for DCs'!H$4:H$111,0,0)*_xlfn.XLOOKUP($A363,Drury_beneficiary_allocation!$A$5:$A$104,Drury_beneficiary_allocation!$E$5:$E$104,0,0)</f>
        <v>0</v>
      </c>
      <c r="M363" s="360">
        <f>_xlfn.XLOOKUP($A363,'Total project cost for DCs'!$A$4:$A$111,'Total project cost for DCs'!I$4:I$111,0,0)*_xlfn.XLOOKUP($A363,Drury_beneficiary_allocation!$A$5:$A$104,Drury_beneficiary_allocation!$E$5:$E$104,0,0)</f>
        <v>0</v>
      </c>
      <c r="N363" s="360">
        <f>_xlfn.XLOOKUP($A363,'Total project cost for DCs'!$A$4:$A$111,'Total project cost for DCs'!J$4:J$111,0,0)*_xlfn.XLOOKUP($A363,Drury_beneficiary_allocation!$A$5:$A$104,Drury_beneficiary_allocation!$E$5:$E$104,0,0)</f>
        <v>0</v>
      </c>
      <c r="O363" s="360">
        <f>_xlfn.XLOOKUP($A363,'Total project cost for DCs'!$A$4:$A$111,'Total project cost for DCs'!K$4:K$111,0,0)*_xlfn.XLOOKUP($A363,Drury_beneficiary_allocation!$A$5:$A$104,Drury_beneficiary_allocation!$E$5:$E$104,0,0)</f>
        <v>0</v>
      </c>
      <c r="P363" s="360">
        <f>_xlfn.XLOOKUP($A363,'Total project cost for DCs'!$A$4:$A$111,'Total project cost for DCs'!L$4:L$111,0,0)*_xlfn.XLOOKUP($A363,Drury_beneficiary_allocation!$A$5:$A$104,Drury_beneficiary_allocation!$E$5:$E$104,0,0)</f>
        <v>0</v>
      </c>
      <c r="Q363" s="360">
        <f>_xlfn.XLOOKUP($A363,'Total project cost for DCs'!$A$4:$A$111,'Total project cost for DCs'!M$4:M$111,0,0)*_xlfn.XLOOKUP($A363,Drury_beneficiary_allocation!$A$5:$A$104,Drury_beneficiary_allocation!$E$5:$E$104,0,0)</f>
        <v>0</v>
      </c>
      <c r="R363" s="360">
        <f>_xlfn.XLOOKUP($A363,'Total project cost for DCs'!$A$4:$A$111,'Total project cost for DCs'!N$4:N$111,0,0)*_xlfn.XLOOKUP($A363,Drury_beneficiary_allocation!$A$5:$A$104,Drury_beneficiary_allocation!$E$5:$E$104,0,0)</f>
        <v>0</v>
      </c>
      <c r="S363" s="360">
        <f>_xlfn.XLOOKUP($A363,'Total project cost for DCs'!$A$4:$A$111,'Total project cost for DCs'!O$4:O$111,0,0)*_xlfn.XLOOKUP($A363,Drury_beneficiary_allocation!$A$5:$A$104,Drury_beneficiary_allocation!$E$5:$E$104,0,0)</f>
        <v>0</v>
      </c>
      <c r="T363" s="360">
        <f>_xlfn.XLOOKUP($A363,'Total project cost for DCs'!$A$4:$A$111,'Total project cost for DCs'!P$4:P$111,0,0)*_xlfn.XLOOKUP($A363,Drury_beneficiary_allocation!$A$5:$A$104,Drury_beneficiary_allocation!$E$5:$E$104,0,0)</f>
        <v>0</v>
      </c>
      <c r="U363" s="360">
        <f>_xlfn.XLOOKUP($A363,'Total project cost for DCs'!$A$4:$A$111,'Total project cost for DCs'!Q$4:Q$111,0,0)*_xlfn.XLOOKUP($A363,Drury_beneficiary_allocation!$A$5:$A$104,Drury_beneficiary_allocation!$E$5:$E$104,0,0)</f>
        <v>0</v>
      </c>
      <c r="V363" s="360">
        <f>_xlfn.XLOOKUP($A363,'Total project cost for DCs'!$A$4:$A$111,'Total project cost for DCs'!R$4:R$111,0,0)*_xlfn.XLOOKUP($A363,Drury_beneficiary_allocation!$A$5:$A$104,Drury_beneficiary_allocation!$E$5:$E$104,0,0)</f>
        <v>0</v>
      </c>
      <c r="W363" s="360">
        <f>_xlfn.XLOOKUP($A363,'Total project cost for DCs'!$A$4:$A$111,'Total project cost for DCs'!S$4:S$111,0,0)*_xlfn.XLOOKUP($A363,Drury_beneficiary_allocation!$A$5:$A$104,Drury_beneficiary_allocation!$E$5:$E$104,0,0)</f>
        <v>0</v>
      </c>
      <c r="X363" s="360">
        <f>_xlfn.XLOOKUP($A363,'Total project cost for DCs'!$A$4:$A$111,'Total project cost for DCs'!T$4:T$111,0,0)*_xlfn.XLOOKUP($A363,Drury_beneficiary_allocation!$A$5:$A$104,Drury_beneficiary_allocation!$E$5:$E$104,0,0)</f>
        <v>0</v>
      </c>
      <c r="Y363" s="349">
        <f t="shared" si="37"/>
        <v>0</v>
      </c>
      <c r="Z363" s="349">
        <f t="shared" si="38"/>
        <v>0</v>
      </c>
      <c r="AA363" s="349"/>
      <c r="AB363" s="353">
        <v>0</v>
      </c>
      <c r="AC363" s="354" t="str">
        <f t="shared" si="39"/>
        <v>Arterial</v>
      </c>
      <c r="AD363" s="349"/>
      <c r="AE363" s="349"/>
      <c r="AF363" s="355">
        <f>_xlfn.XLOOKUP(A363,'P1 Date Adjustment'!B:B,'P1 Date Adjustment'!F:F,"not found",0)</f>
        <v>2031</v>
      </c>
      <c r="AG363" s="349">
        <f t="shared" si="40"/>
        <v>0</v>
      </c>
      <c r="AI363" s="360"/>
      <c r="AJ363" s="360"/>
    </row>
    <row r="364" spans="1:36" ht="30" x14ac:dyDescent="0.25">
      <c r="A364" s="129" t="s">
        <v>430</v>
      </c>
      <c r="B364" s="358" t="s">
        <v>431</v>
      </c>
      <c r="C364" s="358" t="str">
        <f>_xlfn.XLOOKUP($A364,'Total project cost for DCs'!A:A,'Total project cost for DCs'!C:C,"Not found",0)</f>
        <v>2-lane urban- new collector with active mode on both sides + intersection improvements (TDM)</v>
      </c>
      <c r="D364" s="355" t="s">
        <v>155</v>
      </c>
      <c r="E364" s="355" t="s">
        <v>223</v>
      </c>
      <c r="H364" s="355" t="s">
        <v>829</v>
      </c>
      <c r="I364" s="359">
        <f>_xlfn.XLOOKUP($H364,DC_growth_AGS!$A$665:$A$673,DC_growth_AGS!$O$665:$O$673,"Not found",0)</f>
        <v>0.61252788174604733</v>
      </c>
      <c r="J364" s="355">
        <v>2034</v>
      </c>
      <c r="K364" s="360">
        <f>_xlfn.XLOOKUP($A364,'Total project cost for DCs'!$A$4:$A$111,'Total project cost for DCs'!G$4:G$111,0,0)*_xlfn.XLOOKUP($A364,Drury_beneficiary_allocation!$A$5:$A$104,Drury_beneficiary_allocation!$E$5:$E$104,0,0)</f>
        <v>0</v>
      </c>
      <c r="L364" s="360">
        <f>_xlfn.XLOOKUP($A364,'Total project cost for DCs'!$A$4:$A$111,'Total project cost for DCs'!H$4:H$111,0,0)*_xlfn.XLOOKUP($A364,Drury_beneficiary_allocation!$A$5:$A$104,Drury_beneficiary_allocation!$E$5:$E$104,0,0)</f>
        <v>0</v>
      </c>
      <c r="M364" s="360">
        <f>_xlfn.XLOOKUP($A364,'Total project cost for DCs'!$A$4:$A$111,'Total project cost for DCs'!I$4:I$111,0,0)*_xlfn.XLOOKUP($A364,Drury_beneficiary_allocation!$A$5:$A$104,Drury_beneficiary_allocation!$E$5:$E$104,0,0)</f>
        <v>0</v>
      </c>
      <c r="N364" s="360">
        <f>_xlfn.XLOOKUP($A364,'Total project cost for DCs'!$A$4:$A$111,'Total project cost for DCs'!J$4:J$111,0,0)*_xlfn.XLOOKUP($A364,Drury_beneficiary_allocation!$A$5:$A$104,Drury_beneficiary_allocation!$E$5:$E$104,0,0)</f>
        <v>0</v>
      </c>
      <c r="O364" s="360">
        <f>_xlfn.XLOOKUP($A364,'Total project cost for DCs'!$A$4:$A$111,'Total project cost for DCs'!K$4:K$111,0,0)*_xlfn.XLOOKUP($A364,Drury_beneficiary_allocation!$A$5:$A$104,Drury_beneficiary_allocation!$E$5:$E$104,0,0)</f>
        <v>0</v>
      </c>
      <c r="P364" s="360">
        <f>_xlfn.XLOOKUP($A364,'Total project cost for DCs'!$A$4:$A$111,'Total project cost for DCs'!L$4:L$111,0,0)*_xlfn.XLOOKUP($A364,Drury_beneficiary_allocation!$A$5:$A$104,Drury_beneficiary_allocation!$E$5:$E$104,0,0)</f>
        <v>0</v>
      </c>
      <c r="Q364" s="360">
        <f>_xlfn.XLOOKUP($A364,'Total project cost for DCs'!$A$4:$A$111,'Total project cost for DCs'!M$4:M$111,0,0)*_xlfn.XLOOKUP($A364,Drury_beneficiary_allocation!$A$5:$A$104,Drury_beneficiary_allocation!$E$5:$E$104,0,0)</f>
        <v>0</v>
      </c>
      <c r="R364" s="360">
        <f>_xlfn.XLOOKUP($A364,'Total project cost for DCs'!$A$4:$A$111,'Total project cost for DCs'!N$4:N$111,0,0)*_xlfn.XLOOKUP($A364,Drury_beneficiary_allocation!$A$5:$A$104,Drury_beneficiary_allocation!$E$5:$E$104,0,0)</f>
        <v>0</v>
      </c>
      <c r="S364" s="360">
        <f>_xlfn.XLOOKUP($A364,'Total project cost for DCs'!$A$4:$A$111,'Total project cost for DCs'!O$4:O$111,0,0)*_xlfn.XLOOKUP($A364,Drury_beneficiary_allocation!$A$5:$A$104,Drury_beneficiary_allocation!$E$5:$E$104,0,0)</f>
        <v>0</v>
      </c>
      <c r="T364" s="360">
        <f>_xlfn.XLOOKUP($A364,'Total project cost for DCs'!$A$4:$A$111,'Total project cost for DCs'!P$4:P$111,0,0)*_xlfn.XLOOKUP($A364,Drury_beneficiary_allocation!$A$5:$A$104,Drury_beneficiary_allocation!$E$5:$E$104,0,0)</f>
        <v>0</v>
      </c>
      <c r="U364" s="360">
        <f>_xlfn.XLOOKUP($A364,'Total project cost for DCs'!$A$4:$A$111,'Total project cost for DCs'!Q$4:Q$111,0,0)*_xlfn.XLOOKUP($A364,Drury_beneficiary_allocation!$A$5:$A$104,Drury_beneficiary_allocation!$E$5:$E$104,0,0)</f>
        <v>0</v>
      </c>
      <c r="V364" s="360">
        <f>_xlfn.XLOOKUP($A364,'Total project cost for DCs'!$A$4:$A$111,'Total project cost for DCs'!R$4:R$111,0,0)*_xlfn.XLOOKUP($A364,Drury_beneficiary_allocation!$A$5:$A$104,Drury_beneficiary_allocation!$E$5:$E$104,0,0)</f>
        <v>0</v>
      </c>
      <c r="W364" s="360">
        <f>_xlfn.XLOOKUP($A364,'Total project cost for DCs'!$A$4:$A$111,'Total project cost for DCs'!S$4:S$111,0,0)*_xlfn.XLOOKUP($A364,Drury_beneficiary_allocation!$A$5:$A$104,Drury_beneficiary_allocation!$E$5:$E$104,0,0)</f>
        <v>0</v>
      </c>
      <c r="X364" s="360">
        <f>_xlfn.XLOOKUP($A364,'Total project cost for DCs'!$A$4:$A$111,'Total project cost for DCs'!T$4:T$111,0,0)*_xlfn.XLOOKUP($A364,Drury_beneficiary_allocation!$A$5:$A$104,Drury_beneficiary_allocation!$E$5:$E$104,0,0)</f>
        <v>0</v>
      </c>
      <c r="Y364" s="349">
        <f t="shared" si="37"/>
        <v>0</v>
      </c>
      <c r="Z364" s="349">
        <f t="shared" si="38"/>
        <v>0</v>
      </c>
      <c r="AA364" s="349"/>
      <c r="AB364" s="353">
        <v>0</v>
      </c>
      <c r="AC364" s="354" t="str">
        <f t="shared" si="39"/>
        <v>Collector</v>
      </c>
      <c r="AD364" s="349"/>
      <c r="AE364" s="349"/>
      <c r="AF364" s="355">
        <f>_xlfn.XLOOKUP(A364,'P1 Date Adjustment'!B:B,'P1 Date Adjustment'!F:F,"not found",0)</f>
        <v>2034</v>
      </c>
      <c r="AG364" s="349">
        <f t="shared" si="40"/>
        <v>0</v>
      </c>
      <c r="AI364" s="360"/>
      <c r="AJ364" s="360"/>
    </row>
    <row r="365" spans="1:36" ht="45" x14ac:dyDescent="0.25">
      <c r="A365" s="129">
        <v>58</v>
      </c>
      <c r="B365" s="358" t="s">
        <v>441</v>
      </c>
      <c r="C365" s="358" t="str">
        <f>_xlfn.XLOOKUP($A365,'Total project cost for DCs'!A:A,'Total project cost for DCs'!C:C,"Not found",0)</f>
        <v>2-lane urban- upgrade existing road layout with active modes on both sides + intersection improvements (TDM)</v>
      </c>
      <c r="D365" s="355" t="s">
        <v>155</v>
      </c>
      <c r="E365" s="355" t="s">
        <v>199</v>
      </c>
      <c r="H365" s="355" t="s">
        <v>829</v>
      </c>
      <c r="I365" s="359">
        <f>_xlfn.XLOOKUP($H365,DC_growth_AGS!$A$665:$A$673,DC_growth_AGS!$O$665:$O$673,"Not found",0)</f>
        <v>0.61252788174604733</v>
      </c>
      <c r="J365" s="355">
        <v>2033</v>
      </c>
      <c r="K365" s="360">
        <f>_xlfn.XLOOKUP($A365,'Total project cost for DCs'!$A$4:$A$111,'Total project cost for DCs'!G$4:G$111,0,0)*_xlfn.XLOOKUP($A365,Drury_beneficiary_allocation!$A$5:$A$104,Drury_beneficiary_allocation!$E$5:$E$104,0,0)</f>
        <v>0</v>
      </c>
      <c r="L365" s="360">
        <f>_xlfn.XLOOKUP($A365,'Total project cost for DCs'!$A$4:$A$111,'Total project cost for DCs'!H$4:H$111,0,0)*_xlfn.XLOOKUP($A365,Drury_beneficiary_allocation!$A$5:$A$104,Drury_beneficiary_allocation!$E$5:$E$104,0,0)</f>
        <v>0</v>
      </c>
      <c r="M365" s="360">
        <f>_xlfn.XLOOKUP($A365,'Total project cost for DCs'!$A$4:$A$111,'Total project cost for DCs'!I$4:I$111,0,0)*_xlfn.XLOOKUP($A365,Drury_beneficiary_allocation!$A$5:$A$104,Drury_beneficiary_allocation!$E$5:$E$104,0,0)</f>
        <v>0</v>
      </c>
      <c r="N365" s="360">
        <f>_xlfn.XLOOKUP($A365,'Total project cost for DCs'!$A$4:$A$111,'Total project cost for DCs'!J$4:J$111,0,0)*_xlfn.XLOOKUP($A365,Drury_beneficiary_allocation!$A$5:$A$104,Drury_beneficiary_allocation!$E$5:$E$104,0,0)</f>
        <v>0</v>
      </c>
      <c r="O365" s="360">
        <f>_xlfn.XLOOKUP($A365,'Total project cost for DCs'!$A$4:$A$111,'Total project cost for DCs'!K$4:K$111,0,0)*_xlfn.XLOOKUP($A365,Drury_beneficiary_allocation!$A$5:$A$104,Drury_beneficiary_allocation!$E$5:$E$104,0,0)</f>
        <v>0</v>
      </c>
      <c r="P365" s="360">
        <f>_xlfn.XLOOKUP($A365,'Total project cost for DCs'!$A$4:$A$111,'Total project cost for DCs'!L$4:L$111,0,0)*_xlfn.XLOOKUP($A365,Drury_beneficiary_allocation!$A$5:$A$104,Drury_beneficiary_allocation!$E$5:$E$104,0,0)</f>
        <v>0</v>
      </c>
      <c r="Q365" s="360">
        <f>_xlfn.XLOOKUP($A365,'Total project cost for DCs'!$A$4:$A$111,'Total project cost for DCs'!M$4:M$111,0,0)*_xlfn.XLOOKUP($A365,Drury_beneficiary_allocation!$A$5:$A$104,Drury_beneficiary_allocation!$E$5:$E$104,0,0)</f>
        <v>0</v>
      </c>
      <c r="R365" s="360">
        <f>_xlfn.XLOOKUP($A365,'Total project cost for DCs'!$A$4:$A$111,'Total project cost for DCs'!N$4:N$111,0,0)*_xlfn.XLOOKUP($A365,Drury_beneficiary_allocation!$A$5:$A$104,Drury_beneficiary_allocation!$E$5:$E$104,0,0)</f>
        <v>0</v>
      </c>
      <c r="S365" s="360">
        <f>_xlfn.XLOOKUP($A365,'Total project cost for DCs'!$A$4:$A$111,'Total project cost for DCs'!O$4:O$111,0,0)*_xlfn.XLOOKUP($A365,Drury_beneficiary_allocation!$A$5:$A$104,Drury_beneficiary_allocation!$E$5:$E$104,0,0)</f>
        <v>0</v>
      </c>
      <c r="T365" s="360">
        <f>_xlfn.XLOOKUP($A365,'Total project cost for DCs'!$A$4:$A$111,'Total project cost for DCs'!P$4:P$111,0,0)*_xlfn.XLOOKUP($A365,Drury_beneficiary_allocation!$A$5:$A$104,Drury_beneficiary_allocation!$E$5:$E$104,0,0)</f>
        <v>0</v>
      </c>
      <c r="U365" s="360">
        <f>_xlfn.XLOOKUP($A365,'Total project cost for DCs'!$A$4:$A$111,'Total project cost for DCs'!Q$4:Q$111,0,0)*_xlfn.XLOOKUP($A365,Drury_beneficiary_allocation!$A$5:$A$104,Drury_beneficiary_allocation!$E$5:$E$104,0,0)</f>
        <v>0</v>
      </c>
      <c r="V365" s="360">
        <f>_xlfn.XLOOKUP($A365,'Total project cost for DCs'!$A$4:$A$111,'Total project cost for DCs'!R$4:R$111,0,0)*_xlfn.XLOOKUP($A365,Drury_beneficiary_allocation!$A$5:$A$104,Drury_beneficiary_allocation!$E$5:$E$104,0,0)</f>
        <v>0</v>
      </c>
      <c r="W365" s="360">
        <f>_xlfn.XLOOKUP($A365,'Total project cost for DCs'!$A$4:$A$111,'Total project cost for DCs'!S$4:S$111,0,0)*_xlfn.XLOOKUP($A365,Drury_beneficiary_allocation!$A$5:$A$104,Drury_beneficiary_allocation!$E$5:$E$104,0,0)</f>
        <v>0</v>
      </c>
      <c r="X365" s="360">
        <f>_xlfn.XLOOKUP($A365,'Total project cost for DCs'!$A$4:$A$111,'Total project cost for DCs'!T$4:T$111,0,0)*_xlfn.XLOOKUP($A365,Drury_beneficiary_allocation!$A$5:$A$104,Drury_beneficiary_allocation!$E$5:$E$104,0,0)</f>
        <v>0</v>
      </c>
      <c r="Y365" s="349">
        <f t="shared" si="37"/>
        <v>0</v>
      </c>
      <c r="Z365" s="349">
        <f t="shared" si="38"/>
        <v>0</v>
      </c>
      <c r="AA365" s="349"/>
      <c r="AB365" s="353">
        <v>0</v>
      </c>
      <c r="AC365" s="354" t="str">
        <f t="shared" si="39"/>
        <v>Collector</v>
      </c>
      <c r="AD365" s="349"/>
      <c r="AE365" s="349"/>
      <c r="AF365" s="355">
        <f>_xlfn.XLOOKUP(A365,'P1 Date Adjustment'!B:B,'P1 Date Adjustment'!F:F,"not found",0)</f>
        <v>2033</v>
      </c>
      <c r="AG365" s="349">
        <f t="shared" si="40"/>
        <v>0</v>
      </c>
      <c r="AI365" s="360"/>
      <c r="AJ365" s="360"/>
    </row>
    <row r="366" spans="1:36" ht="30" x14ac:dyDescent="0.25">
      <c r="A366" s="129">
        <v>59</v>
      </c>
      <c r="B366" s="358" t="s">
        <v>443</v>
      </c>
      <c r="C366" s="358" t="str">
        <f>_xlfn.XLOOKUP($A366,'Total project cost for DCs'!A:A,'Total project cost for DCs'!C:C,"Not found",0)</f>
        <v xml:space="preserve"> 2-lane intersection (new intersection + active mode crossings)</v>
      </c>
      <c r="D366" s="355" t="s">
        <v>155</v>
      </c>
      <c r="E366" s="355" t="s">
        <v>223</v>
      </c>
      <c r="H366" s="355" t="s">
        <v>829</v>
      </c>
      <c r="I366" s="359">
        <f>_xlfn.XLOOKUP($H366,DC_growth_AGS!$A$665:$A$673,DC_growth_AGS!$O$665:$O$673,"Not found",0)</f>
        <v>0.61252788174604733</v>
      </c>
      <c r="J366" s="355">
        <v>2033</v>
      </c>
      <c r="K366" s="360">
        <f>_xlfn.XLOOKUP($A366,'Total project cost for DCs'!$A$4:$A$111,'Total project cost for DCs'!G$4:G$111,0,0)*_xlfn.XLOOKUP($A366,Drury_beneficiary_allocation!$A$5:$A$104,Drury_beneficiary_allocation!$E$5:$E$104,0,0)</f>
        <v>0</v>
      </c>
      <c r="L366" s="360">
        <f>_xlfn.XLOOKUP($A366,'Total project cost for DCs'!$A$4:$A$111,'Total project cost for DCs'!H$4:H$111,0,0)*_xlfn.XLOOKUP($A366,Drury_beneficiary_allocation!$A$5:$A$104,Drury_beneficiary_allocation!$E$5:$E$104,0,0)</f>
        <v>0</v>
      </c>
      <c r="M366" s="360">
        <f>_xlfn.XLOOKUP($A366,'Total project cost for DCs'!$A$4:$A$111,'Total project cost for DCs'!I$4:I$111,0,0)*_xlfn.XLOOKUP($A366,Drury_beneficiary_allocation!$A$5:$A$104,Drury_beneficiary_allocation!$E$5:$E$104,0,0)</f>
        <v>0</v>
      </c>
      <c r="N366" s="360">
        <f>_xlfn.XLOOKUP($A366,'Total project cost for DCs'!$A$4:$A$111,'Total project cost for DCs'!J$4:J$111,0,0)*_xlfn.XLOOKUP($A366,Drury_beneficiary_allocation!$A$5:$A$104,Drury_beneficiary_allocation!$E$5:$E$104,0,0)</f>
        <v>0</v>
      </c>
      <c r="O366" s="360">
        <f>_xlfn.XLOOKUP($A366,'Total project cost for DCs'!$A$4:$A$111,'Total project cost for DCs'!K$4:K$111,0,0)*_xlfn.XLOOKUP($A366,Drury_beneficiary_allocation!$A$5:$A$104,Drury_beneficiary_allocation!$E$5:$E$104,0,0)</f>
        <v>0</v>
      </c>
      <c r="P366" s="360">
        <f>_xlfn.XLOOKUP($A366,'Total project cost for DCs'!$A$4:$A$111,'Total project cost for DCs'!L$4:L$111,0,0)*_xlfn.XLOOKUP($A366,Drury_beneficiary_allocation!$A$5:$A$104,Drury_beneficiary_allocation!$E$5:$E$104,0,0)</f>
        <v>0</v>
      </c>
      <c r="Q366" s="360">
        <f>_xlfn.XLOOKUP($A366,'Total project cost for DCs'!$A$4:$A$111,'Total project cost for DCs'!M$4:M$111,0,0)*_xlfn.XLOOKUP($A366,Drury_beneficiary_allocation!$A$5:$A$104,Drury_beneficiary_allocation!$E$5:$E$104,0,0)</f>
        <v>0</v>
      </c>
      <c r="R366" s="360">
        <f>_xlfn.XLOOKUP($A366,'Total project cost for DCs'!$A$4:$A$111,'Total project cost for DCs'!N$4:N$111,0,0)*_xlfn.XLOOKUP($A366,Drury_beneficiary_allocation!$A$5:$A$104,Drury_beneficiary_allocation!$E$5:$E$104,0,0)</f>
        <v>0</v>
      </c>
      <c r="S366" s="360">
        <f>_xlfn.XLOOKUP($A366,'Total project cost for DCs'!$A$4:$A$111,'Total project cost for DCs'!O$4:O$111,0,0)*_xlfn.XLOOKUP($A366,Drury_beneficiary_allocation!$A$5:$A$104,Drury_beneficiary_allocation!$E$5:$E$104,0,0)</f>
        <v>0</v>
      </c>
      <c r="T366" s="360">
        <f>_xlfn.XLOOKUP($A366,'Total project cost for DCs'!$A$4:$A$111,'Total project cost for DCs'!P$4:P$111,0,0)*_xlfn.XLOOKUP($A366,Drury_beneficiary_allocation!$A$5:$A$104,Drury_beneficiary_allocation!$E$5:$E$104,0,0)</f>
        <v>0</v>
      </c>
      <c r="U366" s="360">
        <f>_xlfn.XLOOKUP($A366,'Total project cost for DCs'!$A$4:$A$111,'Total project cost for DCs'!Q$4:Q$111,0,0)*_xlfn.XLOOKUP($A366,Drury_beneficiary_allocation!$A$5:$A$104,Drury_beneficiary_allocation!$E$5:$E$104,0,0)</f>
        <v>0</v>
      </c>
      <c r="V366" s="360">
        <f>_xlfn.XLOOKUP($A366,'Total project cost for DCs'!$A$4:$A$111,'Total project cost for DCs'!R$4:R$111,0,0)*_xlfn.XLOOKUP($A366,Drury_beneficiary_allocation!$A$5:$A$104,Drury_beneficiary_allocation!$E$5:$E$104,0,0)</f>
        <v>0</v>
      </c>
      <c r="W366" s="360">
        <f>_xlfn.XLOOKUP($A366,'Total project cost for DCs'!$A$4:$A$111,'Total project cost for DCs'!S$4:S$111,0,0)*_xlfn.XLOOKUP($A366,Drury_beneficiary_allocation!$A$5:$A$104,Drury_beneficiary_allocation!$E$5:$E$104,0,0)</f>
        <v>0</v>
      </c>
      <c r="X366" s="360">
        <f>_xlfn.XLOOKUP($A366,'Total project cost for DCs'!$A$4:$A$111,'Total project cost for DCs'!T$4:T$111,0,0)*_xlfn.XLOOKUP($A366,Drury_beneficiary_allocation!$A$5:$A$104,Drury_beneficiary_allocation!$E$5:$E$104,0,0)</f>
        <v>0</v>
      </c>
      <c r="Y366" s="349">
        <f t="shared" si="37"/>
        <v>0</v>
      </c>
      <c r="Z366" s="349">
        <f t="shared" si="38"/>
        <v>0</v>
      </c>
      <c r="AA366" s="349"/>
      <c r="AB366" s="353">
        <v>0</v>
      </c>
      <c r="AC366" s="354" t="str">
        <f t="shared" si="39"/>
        <v>Collector</v>
      </c>
      <c r="AD366" s="349"/>
      <c r="AE366" s="349"/>
      <c r="AF366" s="355">
        <f>_xlfn.XLOOKUP(A366,'P1 Date Adjustment'!B:B,'P1 Date Adjustment'!F:F,"not found",0)</f>
        <v>2033</v>
      </c>
      <c r="AG366" s="349">
        <f t="shared" si="40"/>
        <v>0</v>
      </c>
      <c r="AI366" s="360"/>
      <c r="AJ366" s="360"/>
    </row>
    <row r="367" spans="1:36" ht="30" x14ac:dyDescent="0.25">
      <c r="A367" s="129" t="s">
        <v>452</v>
      </c>
      <c r="B367" s="358" t="s">
        <v>453</v>
      </c>
      <c r="C367" s="358" t="str">
        <f>_xlfn.XLOOKUP($A367,'Total project cost for DCs'!A:A,'Total project cost for DCs'!C:C,"Not found",0)</f>
        <v>2-lane urban- new road layout with active modes on both sides (TDM)</v>
      </c>
      <c r="D367" s="355" t="s">
        <v>155</v>
      </c>
      <c r="E367" s="355" t="s">
        <v>227</v>
      </c>
      <c r="H367" s="355" t="s">
        <v>829</v>
      </c>
      <c r="I367" s="359">
        <f>_xlfn.XLOOKUP($H367,DC_growth_AGS!$A$665:$A$673,DC_growth_AGS!$O$665:$O$673,"Not found",0)</f>
        <v>0.61252788174604733</v>
      </c>
      <c r="J367" s="355">
        <v>2036</v>
      </c>
      <c r="K367" s="360">
        <f>_xlfn.XLOOKUP($A367,'Total project cost for DCs'!$A$4:$A$111,'Total project cost for DCs'!G$4:G$111,0,0)*_xlfn.XLOOKUP($A367,Drury_beneficiary_allocation!$A$5:$A$104,Drury_beneficiary_allocation!$E$5:$E$104,0,0)</f>
        <v>0</v>
      </c>
      <c r="L367" s="360">
        <f>_xlfn.XLOOKUP($A367,'Total project cost for DCs'!$A$4:$A$111,'Total project cost for DCs'!H$4:H$111,0,0)*_xlfn.XLOOKUP($A367,Drury_beneficiary_allocation!$A$5:$A$104,Drury_beneficiary_allocation!$E$5:$E$104,0,0)</f>
        <v>0</v>
      </c>
      <c r="M367" s="360">
        <f>_xlfn.XLOOKUP($A367,'Total project cost for DCs'!$A$4:$A$111,'Total project cost for DCs'!I$4:I$111,0,0)*_xlfn.XLOOKUP($A367,Drury_beneficiary_allocation!$A$5:$A$104,Drury_beneficiary_allocation!$E$5:$E$104,0,0)</f>
        <v>0</v>
      </c>
      <c r="N367" s="360">
        <f>_xlfn.XLOOKUP($A367,'Total project cost for DCs'!$A$4:$A$111,'Total project cost for DCs'!J$4:J$111,0,0)*_xlfn.XLOOKUP($A367,Drury_beneficiary_allocation!$A$5:$A$104,Drury_beneficiary_allocation!$E$5:$E$104,0,0)</f>
        <v>0</v>
      </c>
      <c r="O367" s="360">
        <f>_xlfn.XLOOKUP($A367,'Total project cost for DCs'!$A$4:$A$111,'Total project cost for DCs'!K$4:K$111,0,0)*_xlfn.XLOOKUP($A367,Drury_beneficiary_allocation!$A$5:$A$104,Drury_beneficiary_allocation!$E$5:$E$104,0,0)</f>
        <v>0</v>
      </c>
      <c r="P367" s="360">
        <f>_xlfn.XLOOKUP($A367,'Total project cost for DCs'!$A$4:$A$111,'Total project cost for DCs'!L$4:L$111,0,0)*_xlfn.XLOOKUP($A367,Drury_beneficiary_allocation!$A$5:$A$104,Drury_beneficiary_allocation!$E$5:$E$104,0,0)</f>
        <v>0</v>
      </c>
      <c r="Q367" s="360">
        <f>_xlfn.XLOOKUP($A367,'Total project cost for DCs'!$A$4:$A$111,'Total project cost for DCs'!M$4:M$111,0,0)*_xlfn.XLOOKUP($A367,Drury_beneficiary_allocation!$A$5:$A$104,Drury_beneficiary_allocation!$E$5:$E$104,0,0)</f>
        <v>0</v>
      </c>
      <c r="R367" s="360">
        <f>_xlfn.XLOOKUP($A367,'Total project cost for DCs'!$A$4:$A$111,'Total project cost for DCs'!N$4:N$111,0,0)*_xlfn.XLOOKUP($A367,Drury_beneficiary_allocation!$A$5:$A$104,Drury_beneficiary_allocation!$E$5:$E$104,0,0)</f>
        <v>0</v>
      </c>
      <c r="S367" s="360">
        <f>_xlfn.XLOOKUP($A367,'Total project cost for DCs'!$A$4:$A$111,'Total project cost for DCs'!O$4:O$111,0,0)*_xlfn.XLOOKUP($A367,Drury_beneficiary_allocation!$A$5:$A$104,Drury_beneficiary_allocation!$E$5:$E$104,0,0)</f>
        <v>0</v>
      </c>
      <c r="T367" s="360">
        <f>_xlfn.XLOOKUP($A367,'Total project cost for DCs'!$A$4:$A$111,'Total project cost for DCs'!P$4:P$111,0,0)*_xlfn.XLOOKUP($A367,Drury_beneficiary_allocation!$A$5:$A$104,Drury_beneficiary_allocation!$E$5:$E$104,0,0)</f>
        <v>0</v>
      </c>
      <c r="U367" s="360">
        <f>_xlfn.XLOOKUP($A367,'Total project cost for DCs'!$A$4:$A$111,'Total project cost for DCs'!Q$4:Q$111,0,0)*_xlfn.XLOOKUP($A367,Drury_beneficiary_allocation!$A$5:$A$104,Drury_beneficiary_allocation!$E$5:$E$104,0,0)</f>
        <v>0</v>
      </c>
      <c r="V367" s="360">
        <f>_xlfn.XLOOKUP($A367,'Total project cost for DCs'!$A$4:$A$111,'Total project cost for DCs'!R$4:R$111,0,0)*_xlfn.XLOOKUP($A367,Drury_beneficiary_allocation!$A$5:$A$104,Drury_beneficiary_allocation!$E$5:$E$104,0,0)</f>
        <v>0</v>
      </c>
      <c r="W367" s="360">
        <f>_xlfn.XLOOKUP($A367,'Total project cost for DCs'!$A$4:$A$111,'Total project cost for DCs'!S$4:S$111,0,0)*_xlfn.XLOOKUP($A367,Drury_beneficiary_allocation!$A$5:$A$104,Drury_beneficiary_allocation!$E$5:$E$104,0,0)</f>
        <v>0</v>
      </c>
      <c r="X367" s="360">
        <f>_xlfn.XLOOKUP($A367,'Total project cost for DCs'!$A$4:$A$111,'Total project cost for DCs'!T$4:T$111,0,0)*_xlfn.XLOOKUP($A367,Drury_beneficiary_allocation!$A$5:$A$104,Drury_beneficiary_allocation!$E$5:$E$104,0,0)</f>
        <v>0</v>
      </c>
      <c r="Y367" s="349">
        <f t="shared" si="37"/>
        <v>0</v>
      </c>
      <c r="Z367" s="349">
        <f t="shared" si="38"/>
        <v>0</v>
      </c>
      <c r="AA367" s="349"/>
      <c r="AB367" s="353">
        <v>0</v>
      </c>
      <c r="AC367" s="354" t="str">
        <f t="shared" si="39"/>
        <v>Arterial</v>
      </c>
      <c r="AD367" s="349"/>
      <c r="AE367" s="349"/>
      <c r="AF367" s="355">
        <f>_xlfn.XLOOKUP(A367,'P1 Date Adjustment'!B:B,'P1 Date Adjustment'!F:F,"not found",0)</f>
        <v>2036</v>
      </c>
      <c r="AG367" s="349">
        <f t="shared" si="40"/>
        <v>0</v>
      </c>
      <c r="AI367" s="360"/>
      <c r="AJ367" s="360"/>
    </row>
    <row r="368" spans="1:36" ht="30" x14ac:dyDescent="0.25">
      <c r="A368" s="129" t="s">
        <v>454</v>
      </c>
      <c r="B368" s="358" t="s">
        <v>455</v>
      </c>
      <c r="C368" s="358" t="str">
        <f>_xlfn.XLOOKUP($A368,'Total project cost for DCs'!A:A,'Total project cost for DCs'!C:C,"Not found",0)</f>
        <v>2-lane urban- new road layout with active modes on both sides (TDM)</v>
      </c>
      <c r="D368" s="355" t="s">
        <v>155</v>
      </c>
      <c r="E368" s="355" t="s">
        <v>345</v>
      </c>
      <c r="H368" s="355" t="s">
        <v>829</v>
      </c>
      <c r="I368" s="359">
        <f>_xlfn.XLOOKUP($H368,DC_growth_AGS!$A$665:$A$673,DC_growth_AGS!$O$665:$O$673,"Not found",0)</f>
        <v>0.61252788174604733</v>
      </c>
      <c r="J368" s="355">
        <v>2036</v>
      </c>
      <c r="K368" s="360">
        <f>_xlfn.XLOOKUP($A368,'Total project cost for DCs'!$A$4:$A$111,'Total project cost for DCs'!G$4:G$111,0,0)*_xlfn.XLOOKUP($A368,Drury_beneficiary_allocation!$A$5:$A$104,Drury_beneficiary_allocation!$E$5:$E$104,0,0)</f>
        <v>0</v>
      </c>
      <c r="L368" s="360">
        <f>_xlfn.XLOOKUP($A368,'Total project cost for DCs'!$A$4:$A$111,'Total project cost for DCs'!H$4:H$111,0,0)*_xlfn.XLOOKUP($A368,Drury_beneficiary_allocation!$A$5:$A$104,Drury_beneficiary_allocation!$E$5:$E$104,0,0)</f>
        <v>0</v>
      </c>
      <c r="M368" s="360">
        <f>_xlfn.XLOOKUP($A368,'Total project cost for DCs'!$A$4:$A$111,'Total project cost for DCs'!I$4:I$111,0,0)*_xlfn.XLOOKUP($A368,Drury_beneficiary_allocation!$A$5:$A$104,Drury_beneficiary_allocation!$E$5:$E$104,0,0)</f>
        <v>0</v>
      </c>
      <c r="N368" s="360">
        <f>_xlfn.XLOOKUP($A368,'Total project cost for DCs'!$A$4:$A$111,'Total project cost for DCs'!J$4:J$111,0,0)*_xlfn.XLOOKUP($A368,Drury_beneficiary_allocation!$A$5:$A$104,Drury_beneficiary_allocation!$E$5:$E$104,0,0)</f>
        <v>0</v>
      </c>
      <c r="O368" s="360">
        <f>_xlfn.XLOOKUP($A368,'Total project cost for DCs'!$A$4:$A$111,'Total project cost for DCs'!K$4:K$111,0,0)*_xlfn.XLOOKUP($A368,Drury_beneficiary_allocation!$A$5:$A$104,Drury_beneficiary_allocation!$E$5:$E$104,0,0)</f>
        <v>0</v>
      </c>
      <c r="P368" s="360">
        <f>_xlfn.XLOOKUP($A368,'Total project cost for DCs'!$A$4:$A$111,'Total project cost for DCs'!L$4:L$111,0,0)*_xlfn.XLOOKUP($A368,Drury_beneficiary_allocation!$A$5:$A$104,Drury_beneficiary_allocation!$E$5:$E$104,0,0)</f>
        <v>0</v>
      </c>
      <c r="Q368" s="360">
        <f>_xlfn.XLOOKUP($A368,'Total project cost for DCs'!$A$4:$A$111,'Total project cost for DCs'!M$4:M$111,0,0)*_xlfn.XLOOKUP($A368,Drury_beneficiary_allocation!$A$5:$A$104,Drury_beneficiary_allocation!$E$5:$E$104,0,0)</f>
        <v>0</v>
      </c>
      <c r="R368" s="360">
        <f>_xlfn.XLOOKUP($A368,'Total project cost for DCs'!$A$4:$A$111,'Total project cost for DCs'!N$4:N$111,0,0)*_xlfn.XLOOKUP($A368,Drury_beneficiary_allocation!$A$5:$A$104,Drury_beneficiary_allocation!$E$5:$E$104,0,0)</f>
        <v>0</v>
      </c>
      <c r="S368" s="360">
        <f>_xlfn.XLOOKUP($A368,'Total project cost for DCs'!$A$4:$A$111,'Total project cost for DCs'!O$4:O$111,0,0)*_xlfn.XLOOKUP($A368,Drury_beneficiary_allocation!$A$5:$A$104,Drury_beneficiary_allocation!$E$5:$E$104,0,0)</f>
        <v>0</v>
      </c>
      <c r="T368" s="360">
        <f>_xlfn.XLOOKUP($A368,'Total project cost for DCs'!$A$4:$A$111,'Total project cost for DCs'!P$4:P$111,0,0)*_xlfn.XLOOKUP($A368,Drury_beneficiary_allocation!$A$5:$A$104,Drury_beneficiary_allocation!$E$5:$E$104,0,0)</f>
        <v>0</v>
      </c>
      <c r="U368" s="360">
        <f>_xlfn.XLOOKUP($A368,'Total project cost for DCs'!$A$4:$A$111,'Total project cost for DCs'!Q$4:Q$111,0,0)*_xlfn.XLOOKUP($A368,Drury_beneficiary_allocation!$A$5:$A$104,Drury_beneficiary_allocation!$E$5:$E$104,0,0)</f>
        <v>0</v>
      </c>
      <c r="V368" s="360">
        <f>_xlfn.XLOOKUP($A368,'Total project cost for DCs'!$A$4:$A$111,'Total project cost for DCs'!R$4:R$111,0,0)*_xlfn.XLOOKUP($A368,Drury_beneficiary_allocation!$A$5:$A$104,Drury_beneficiary_allocation!$E$5:$E$104,0,0)</f>
        <v>0</v>
      </c>
      <c r="W368" s="360">
        <f>_xlfn.XLOOKUP($A368,'Total project cost for DCs'!$A$4:$A$111,'Total project cost for DCs'!S$4:S$111,0,0)*_xlfn.XLOOKUP($A368,Drury_beneficiary_allocation!$A$5:$A$104,Drury_beneficiary_allocation!$E$5:$E$104,0,0)</f>
        <v>0</v>
      </c>
      <c r="X368" s="360">
        <f>_xlfn.XLOOKUP($A368,'Total project cost for DCs'!$A$4:$A$111,'Total project cost for DCs'!T$4:T$111,0,0)*_xlfn.XLOOKUP($A368,Drury_beneficiary_allocation!$A$5:$A$104,Drury_beneficiary_allocation!$E$5:$E$104,0,0)</f>
        <v>0</v>
      </c>
      <c r="Y368" s="349">
        <f t="shared" si="37"/>
        <v>0</v>
      </c>
      <c r="Z368" s="349">
        <f t="shared" si="38"/>
        <v>0</v>
      </c>
      <c r="AA368" s="349"/>
      <c r="AB368" s="353">
        <v>0</v>
      </c>
      <c r="AC368" s="354" t="str">
        <f t="shared" si="39"/>
        <v>Arterial</v>
      </c>
      <c r="AD368" s="349"/>
      <c r="AE368" s="349"/>
      <c r="AF368" s="355">
        <f>_xlfn.XLOOKUP(A368,'P1 Date Adjustment'!B:B,'P1 Date Adjustment'!F:F,"not found",0)</f>
        <v>2036</v>
      </c>
      <c r="AG368" s="349">
        <f t="shared" si="40"/>
        <v>0</v>
      </c>
      <c r="AI368" s="360"/>
      <c r="AJ368" s="360"/>
    </row>
    <row r="369" spans="1:36" ht="30" x14ac:dyDescent="0.25">
      <c r="A369" s="129" t="s">
        <v>456</v>
      </c>
      <c r="B369" s="358" t="s">
        <v>453</v>
      </c>
      <c r="C369" s="358" t="str">
        <f>_xlfn.XLOOKUP($A369,'Total project cost for DCs'!A:A,'Total project cost for DCs'!C:C,"Not found",0)</f>
        <v>4-lane urban- upgrade 2-lane urban to 4-lane with active modes on both sides, (TDM)</v>
      </c>
      <c r="D369" s="355" t="s">
        <v>155</v>
      </c>
      <c r="E369" s="355" t="s">
        <v>231</v>
      </c>
      <c r="H369" s="355" t="s">
        <v>829</v>
      </c>
      <c r="I369" s="359">
        <f>_xlfn.XLOOKUP($H369,DC_growth_AGS!$A$665:$A$673,DC_growth_AGS!$O$665:$O$673,"Not found",0)</f>
        <v>0.61252788174604733</v>
      </c>
      <c r="J369" s="355">
        <v>2047</v>
      </c>
      <c r="K369" s="360">
        <f>_xlfn.XLOOKUP($A369,'Total project cost for DCs'!$A$4:$A$111,'Total project cost for DCs'!G$4:G$111,0,0)*_xlfn.XLOOKUP($A369,Drury_beneficiary_allocation!$A$5:$A$104,Drury_beneficiary_allocation!$E$5:$E$104,0,0)</f>
        <v>0</v>
      </c>
      <c r="L369" s="360">
        <f>_xlfn.XLOOKUP($A369,'Total project cost for DCs'!$A$4:$A$111,'Total project cost for DCs'!H$4:H$111,0,0)*_xlfn.XLOOKUP($A369,Drury_beneficiary_allocation!$A$5:$A$104,Drury_beneficiary_allocation!$E$5:$E$104,0,0)</f>
        <v>0</v>
      </c>
      <c r="M369" s="360">
        <f>_xlfn.XLOOKUP($A369,'Total project cost for DCs'!$A$4:$A$111,'Total project cost for DCs'!I$4:I$111,0,0)*_xlfn.XLOOKUP($A369,Drury_beneficiary_allocation!$A$5:$A$104,Drury_beneficiary_allocation!$E$5:$E$104,0,0)</f>
        <v>0</v>
      </c>
      <c r="N369" s="360">
        <f>_xlfn.XLOOKUP($A369,'Total project cost for DCs'!$A$4:$A$111,'Total project cost for DCs'!J$4:J$111,0,0)*_xlfn.XLOOKUP($A369,Drury_beneficiary_allocation!$A$5:$A$104,Drury_beneficiary_allocation!$E$5:$E$104,0,0)</f>
        <v>0</v>
      </c>
      <c r="O369" s="360">
        <f>_xlfn.XLOOKUP($A369,'Total project cost for DCs'!$A$4:$A$111,'Total project cost for DCs'!K$4:K$111,0,0)*_xlfn.XLOOKUP($A369,Drury_beneficiary_allocation!$A$5:$A$104,Drury_beneficiary_allocation!$E$5:$E$104,0,0)</f>
        <v>0</v>
      </c>
      <c r="P369" s="360">
        <f>_xlfn.XLOOKUP($A369,'Total project cost for DCs'!$A$4:$A$111,'Total project cost for DCs'!L$4:L$111,0,0)*_xlfn.XLOOKUP($A369,Drury_beneficiary_allocation!$A$5:$A$104,Drury_beneficiary_allocation!$E$5:$E$104,0,0)</f>
        <v>0</v>
      </c>
      <c r="Q369" s="360">
        <f>_xlfn.XLOOKUP($A369,'Total project cost for DCs'!$A$4:$A$111,'Total project cost for DCs'!M$4:M$111,0,0)*_xlfn.XLOOKUP($A369,Drury_beneficiary_allocation!$A$5:$A$104,Drury_beneficiary_allocation!$E$5:$E$104,0,0)</f>
        <v>0</v>
      </c>
      <c r="R369" s="360">
        <f>_xlfn.XLOOKUP($A369,'Total project cost for DCs'!$A$4:$A$111,'Total project cost for DCs'!N$4:N$111,0,0)*_xlfn.XLOOKUP($A369,Drury_beneficiary_allocation!$A$5:$A$104,Drury_beneficiary_allocation!$E$5:$E$104,0,0)</f>
        <v>0</v>
      </c>
      <c r="S369" s="360">
        <f>_xlfn.XLOOKUP($A369,'Total project cost for DCs'!$A$4:$A$111,'Total project cost for DCs'!O$4:O$111,0,0)*_xlfn.XLOOKUP($A369,Drury_beneficiary_allocation!$A$5:$A$104,Drury_beneficiary_allocation!$E$5:$E$104,0,0)</f>
        <v>0</v>
      </c>
      <c r="T369" s="360">
        <f>_xlfn.XLOOKUP($A369,'Total project cost for DCs'!$A$4:$A$111,'Total project cost for DCs'!P$4:P$111,0,0)*_xlfn.XLOOKUP($A369,Drury_beneficiary_allocation!$A$5:$A$104,Drury_beneficiary_allocation!$E$5:$E$104,0,0)</f>
        <v>0</v>
      </c>
      <c r="U369" s="360">
        <f>_xlfn.XLOOKUP($A369,'Total project cost for DCs'!$A$4:$A$111,'Total project cost for DCs'!Q$4:Q$111,0,0)*_xlfn.XLOOKUP($A369,Drury_beneficiary_allocation!$A$5:$A$104,Drury_beneficiary_allocation!$E$5:$E$104,0,0)</f>
        <v>0</v>
      </c>
      <c r="V369" s="360">
        <f>_xlfn.XLOOKUP($A369,'Total project cost for DCs'!$A$4:$A$111,'Total project cost for DCs'!R$4:R$111,0,0)*_xlfn.XLOOKUP($A369,Drury_beneficiary_allocation!$A$5:$A$104,Drury_beneficiary_allocation!$E$5:$E$104,0,0)</f>
        <v>0</v>
      </c>
      <c r="W369" s="360">
        <f>_xlfn.XLOOKUP($A369,'Total project cost for DCs'!$A$4:$A$111,'Total project cost for DCs'!S$4:S$111,0,0)*_xlfn.XLOOKUP($A369,Drury_beneficiary_allocation!$A$5:$A$104,Drury_beneficiary_allocation!$E$5:$E$104,0,0)</f>
        <v>0</v>
      </c>
      <c r="X369" s="360">
        <f>_xlfn.XLOOKUP($A369,'Total project cost for DCs'!$A$4:$A$111,'Total project cost for DCs'!T$4:T$111,0,0)*_xlfn.XLOOKUP($A369,Drury_beneficiary_allocation!$A$5:$A$104,Drury_beneficiary_allocation!$E$5:$E$104,0,0)</f>
        <v>0</v>
      </c>
      <c r="Y369" s="349">
        <f t="shared" si="37"/>
        <v>0</v>
      </c>
      <c r="Z369" s="349">
        <f t="shared" si="38"/>
        <v>0</v>
      </c>
      <c r="AA369" s="349"/>
      <c r="AB369" s="353">
        <v>0</v>
      </c>
      <c r="AC369" s="354" t="str">
        <f t="shared" si="39"/>
        <v>Arterial</v>
      </c>
      <c r="AD369" s="349"/>
      <c r="AE369" s="349"/>
      <c r="AF369" s="355">
        <f>_xlfn.XLOOKUP(A369,'P1 Date Adjustment'!B:B,'P1 Date Adjustment'!F:F,"not found",0)</f>
        <v>2047</v>
      </c>
      <c r="AG369" s="349">
        <f t="shared" si="40"/>
        <v>0</v>
      </c>
      <c r="AI369" s="360"/>
      <c r="AJ369" s="360"/>
    </row>
    <row r="370" spans="1:36" ht="30" x14ac:dyDescent="0.25">
      <c r="A370" s="129" t="s">
        <v>457</v>
      </c>
      <c r="B370" s="358" t="s">
        <v>458</v>
      </c>
      <c r="C370" s="358" t="str">
        <f>_xlfn.XLOOKUP($A370,'Total project cost for DCs'!A:A,'Total project cost for DCs'!C:C,"Not found",0)</f>
        <v>4-lane urban- upgrade 2-lane urban to 4-lane with active modes on both sides, (TDM)</v>
      </c>
      <c r="D370" s="355" t="s">
        <v>155</v>
      </c>
      <c r="E370" s="355" t="s">
        <v>345</v>
      </c>
      <c r="H370" s="355" t="s">
        <v>829</v>
      </c>
      <c r="I370" s="359">
        <f>_xlfn.XLOOKUP($H370,DC_growth_AGS!$A$665:$A$673,DC_growth_AGS!$O$665:$O$673,"Not found",0)</f>
        <v>0.61252788174604733</v>
      </c>
      <c r="J370" s="355">
        <v>2047</v>
      </c>
      <c r="K370" s="360">
        <f>_xlfn.XLOOKUP($A370,'Total project cost for DCs'!$A$4:$A$111,'Total project cost for DCs'!G$4:G$111,0,0)*_xlfn.XLOOKUP($A370,Drury_beneficiary_allocation!$A$5:$A$104,Drury_beneficiary_allocation!$E$5:$E$104,0,0)</f>
        <v>0</v>
      </c>
      <c r="L370" s="360">
        <f>_xlfn.XLOOKUP($A370,'Total project cost for DCs'!$A$4:$A$111,'Total project cost for DCs'!H$4:H$111,0,0)*_xlfn.XLOOKUP($A370,Drury_beneficiary_allocation!$A$5:$A$104,Drury_beneficiary_allocation!$E$5:$E$104,0,0)</f>
        <v>0</v>
      </c>
      <c r="M370" s="360">
        <f>_xlfn.XLOOKUP($A370,'Total project cost for DCs'!$A$4:$A$111,'Total project cost for DCs'!I$4:I$111,0,0)*_xlfn.XLOOKUP($A370,Drury_beneficiary_allocation!$A$5:$A$104,Drury_beneficiary_allocation!$E$5:$E$104,0,0)</f>
        <v>0</v>
      </c>
      <c r="N370" s="360">
        <f>_xlfn.XLOOKUP($A370,'Total project cost for DCs'!$A$4:$A$111,'Total project cost for DCs'!J$4:J$111,0,0)*_xlfn.XLOOKUP($A370,Drury_beneficiary_allocation!$A$5:$A$104,Drury_beneficiary_allocation!$E$5:$E$104,0,0)</f>
        <v>0</v>
      </c>
      <c r="O370" s="360">
        <f>_xlfn.XLOOKUP($A370,'Total project cost for DCs'!$A$4:$A$111,'Total project cost for DCs'!K$4:K$111,0,0)*_xlfn.XLOOKUP($A370,Drury_beneficiary_allocation!$A$5:$A$104,Drury_beneficiary_allocation!$E$5:$E$104,0,0)</f>
        <v>0</v>
      </c>
      <c r="P370" s="360">
        <f>_xlfn.XLOOKUP($A370,'Total project cost for DCs'!$A$4:$A$111,'Total project cost for DCs'!L$4:L$111,0,0)*_xlfn.XLOOKUP($A370,Drury_beneficiary_allocation!$A$5:$A$104,Drury_beneficiary_allocation!$E$5:$E$104,0,0)</f>
        <v>0</v>
      </c>
      <c r="Q370" s="360">
        <f>_xlfn.XLOOKUP($A370,'Total project cost for DCs'!$A$4:$A$111,'Total project cost for DCs'!M$4:M$111,0,0)*_xlfn.XLOOKUP($A370,Drury_beneficiary_allocation!$A$5:$A$104,Drury_beneficiary_allocation!$E$5:$E$104,0,0)</f>
        <v>0</v>
      </c>
      <c r="R370" s="360">
        <f>_xlfn.XLOOKUP($A370,'Total project cost for DCs'!$A$4:$A$111,'Total project cost for DCs'!N$4:N$111,0,0)*_xlfn.XLOOKUP($A370,Drury_beneficiary_allocation!$A$5:$A$104,Drury_beneficiary_allocation!$E$5:$E$104,0,0)</f>
        <v>0</v>
      </c>
      <c r="S370" s="360">
        <f>_xlfn.XLOOKUP($A370,'Total project cost for DCs'!$A$4:$A$111,'Total project cost for DCs'!O$4:O$111,0,0)*_xlfn.XLOOKUP($A370,Drury_beneficiary_allocation!$A$5:$A$104,Drury_beneficiary_allocation!$E$5:$E$104,0,0)</f>
        <v>0</v>
      </c>
      <c r="T370" s="360">
        <f>_xlfn.XLOOKUP($A370,'Total project cost for DCs'!$A$4:$A$111,'Total project cost for DCs'!P$4:P$111,0,0)*_xlfn.XLOOKUP($A370,Drury_beneficiary_allocation!$A$5:$A$104,Drury_beneficiary_allocation!$E$5:$E$104,0,0)</f>
        <v>0</v>
      </c>
      <c r="U370" s="360">
        <f>_xlfn.XLOOKUP($A370,'Total project cost for DCs'!$A$4:$A$111,'Total project cost for DCs'!Q$4:Q$111,0,0)*_xlfn.XLOOKUP($A370,Drury_beneficiary_allocation!$A$5:$A$104,Drury_beneficiary_allocation!$E$5:$E$104,0,0)</f>
        <v>0</v>
      </c>
      <c r="V370" s="360">
        <f>_xlfn.XLOOKUP($A370,'Total project cost for DCs'!$A$4:$A$111,'Total project cost for DCs'!R$4:R$111,0,0)*_xlfn.XLOOKUP($A370,Drury_beneficiary_allocation!$A$5:$A$104,Drury_beneficiary_allocation!$E$5:$E$104,0,0)</f>
        <v>0</v>
      </c>
      <c r="W370" s="360">
        <f>_xlfn.XLOOKUP($A370,'Total project cost for DCs'!$A$4:$A$111,'Total project cost for DCs'!S$4:S$111,0,0)*_xlfn.XLOOKUP($A370,Drury_beneficiary_allocation!$A$5:$A$104,Drury_beneficiary_allocation!$E$5:$E$104,0,0)</f>
        <v>0</v>
      </c>
      <c r="X370" s="360">
        <f>_xlfn.XLOOKUP($A370,'Total project cost for DCs'!$A$4:$A$111,'Total project cost for DCs'!T$4:T$111,0,0)*_xlfn.XLOOKUP($A370,Drury_beneficiary_allocation!$A$5:$A$104,Drury_beneficiary_allocation!$E$5:$E$104,0,0)</f>
        <v>0</v>
      </c>
      <c r="Y370" s="349">
        <f t="shared" si="37"/>
        <v>0</v>
      </c>
      <c r="Z370" s="349">
        <f t="shared" si="38"/>
        <v>0</v>
      </c>
      <c r="AA370" s="349"/>
      <c r="AB370" s="353">
        <v>0</v>
      </c>
      <c r="AC370" s="354" t="str">
        <f t="shared" si="39"/>
        <v>Arterial</v>
      </c>
      <c r="AD370" s="349"/>
      <c r="AE370" s="349"/>
      <c r="AF370" s="355">
        <f>_xlfn.XLOOKUP(A370,'P1 Date Adjustment'!B:B,'P1 Date Adjustment'!F:F,"not found",0)</f>
        <v>2047</v>
      </c>
      <c r="AG370" s="349">
        <f t="shared" si="40"/>
        <v>0</v>
      </c>
      <c r="AI370" s="360"/>
      <c r="AJ370" s="360"/>
    </row>
    <row r="371" spans="1:36" x14ac:dyDescent="0.25">
      <c r="A371" s="129">
        <v>67</v>
      </c>
      <c r="B371" s="358" t="s">
        <v>460</v>
      </c>
      <c r="C371" s="358">
        <f>_xlfn.XLOOKUP($A371,'Total project cost for DCs'!A:A,'Total project cost for DCs'!C:C,"Not found",0)</f>
        <v>0</v>
      </c>
      <c r="D371" s="355" t="s">
        <v>155</v>
      </c>
      <c r="E371" s="355" t="s">
        <v>345</v>
      </c>
      <c r="H371" s="355" t="s">
        <v>829</v>
      </c>
      <c r="I371" s="359">
        <f>_xlfn.XLOOKUP($H371,DC_growth_AGS!$A$665:$A$673,DC_growth_AGS!$O$665:$O$673,"Not found",0)</f>
        <v>0.61252788174604733</v>
      </c>
      <c r="J371" s="355">
        <v>2033</v>
      </c>
      <c r="K371" s="360">
        <f>_xlfn.XLOOKUP($A371,'Total project cost for DCs'!$A$4:$A$111,'Total project cost for DCs'!G$4:G$111,0,0)*_xlfn.XLOOKUP($A371,Drury_beneficiary_allocation!$A$5:$A$104,Drury_beneficiary_allocation!$E$5:$E$104,0,0)</f>
        <v>0</v>
      </c>
      <c r="L371" s="360">
        <f>_xlfn.XLOOKUP($A371,'Total project cost for DCs'!$A$4:$A$111,'Total project cost for DCs'!H$4:H$111,0,0)*_xlfn.XLOOKUP($A371,Drury_beneficiary_allocation!$A$5:$A$104,Drury_beneficiary_allocation!$E$5:$E$104,0,0)</f>
        <v>0</v>
      </c>
      <c r="M371" s="360">
        <f>_xlfn.XLOOKUP($A371,'Total project cost for DCs'!$A$4:$A$111,'Total project cost for DCs'!I$4:I$111,0,0)*_xlfn.XLOOKUP($A371,Drury_beneficiary_allocation!$A$5:$A$104,Drury_beneficiary_allocation!$E$5:$E$104,0,0)</f>
        <v>0</v>
      </c>
      <c r="N371" s="360">
        <f>_xlfn.XLOOKUP($A371,'Total project cost for DCs'!$A$4:$A$111,'Total project cost for DCs'!J$4:J$111,0,0)*_xlfn.XLOOKUP($A371,Drury_beneficiary_allocation!$A$5:$A$104,Drury_beneficiary_allocation!$E$5:$E$104,0,0)</f>
        <v>0</v>
      </c>
      <c r="O371" s="360">
        <f>_xlfn.XLOOKUP($A371,'Total project cost for DCs'!$A$4:$A$111,'Total project cost for DCs'!K$4:K$111,0,0)*_xlfn.XLOOKUP($A371,Drury_beneficiary_allocation!$A$5:$A$104,Drury_beneficiary_allocation!$E$5:$E$104,0,0)</f>
        <v>0</v>
      </c>
      <c r="P371" s="360">
        <f>_xlfn.XLOOKUP($A371,'Total project cost for DCs'!$A$4:$A$111,'Total project cost for DCs'!L$4:L$111,0,0)*_xlfn.XLOOKUP($A371,Drury_beneficiary_allocation!$A$5:$A$104,Drury_beneficiary_allocation!$E$5:$E$104,0,0)</f>
        <v>0</v>
      </c>
      <c r="Q371" s="360">
        <f>_xlfn.XLOOKUP($A371,'Total project cost for DCs'!$A$4:$A$111,'Total project cost for DCs'!M$4:M$111,0,0)*_xlfn.XLOOKUP($A371,Drury_beneficiary_allocation!$A$5:$A$104,Drury_beneficiary_allocation!$E$5:$E$104,0,0)</f>
        <v>0</v>
      </c>
      <c r="R371" s="360">
        <f>_xlfn.XLOOKUP($A371,'Total project cost for DCs'!$A$4:$A$111,'Total project cost for DCs'!N$4:N$111,0,0)*_xlfn.XLOOKUP($A371,Drury_beneficiary_allocation!$A$5:$A$104,Drury_beneficiary_allocation!$E$5:$E$104,0,0)</f>
        <v>0</v>
      </c>
      <c r="S371" s="360">
        <f>_xlfn.XLOOKUP($A371,'Total project cost for DCs'!$A$4:$A$111,'Total project cost for DCs'!O$4:O$111,0,0)*_xlfn.XLOOKUP($A371,Drury_beneficiary_allocation!$A$5:$A$104,Drury_beneficiary_allocation!$E$5:$E$104,0,0)</f>
        <v>0</v>
      </c>
      <c r="T371" s="360">
        <f>_xlfn.XLOOKUP($A371,'Total project cost for DCs'!$A$4:$A$111,'Total project cost for DCs'!P$4:P$111,0,0)*_xlfn.XLOOKUP($A371,Drury_beneficiary_allocation!$A$5:$A$104,Drury_beneficiary_allocation!$E$5:$E$104,0,0)</f>
        <v>0</v>
      </c>
      <c r="U371" s="360">
        <f>_xlfn.XLOOKUP($A371,'Total project cost for DCs'!$A$4:$A$111,'Total project cost for DCs'!Q$4:Q$111,0,0)*_xlfn.XLOOKUP($A371,Drury_beneficiary_allocation!$A$5:$A$104,Drury_beneficiary_allocation!$E$5:$E$104,0,0)</f>
        <v>0</v>
      </c>
      <c r="V371" s="360">
        <f>_xlfn.XLOOKUP($A371,'Total project cost for DCs'!$A$4:$A$111,'Total project cost for DCs'!R$4:R$111,0,0)*_xlfn.XLOOKUP($A371,Drury_beneficiary_allocation!$A$5:$A$104,Drury_beneficiary_allocation!$E$5:$E$104,0,0)</f>
        <v>0</v>
      </c>
      <c r="W371" s="360">
        <f>_xlfn.XLOOKUP($A371,'Total project cost for DCs'!$A$4:$A$111,'Total project cost for DCs'!S$4:S$111,0,0)*_xlfn.XLOOKUP($A371,Drury_beneficiary_allocation!$A$5:$A$104,Drury_beneficiary_allocation!$E$5:$E$104,0,0)</f>
        <v>0</v>
      </c>
      <c r="X371" s="360">
        <f>_xlfn.XLOOKUP($A371,'Total project cost for DCs'!$A$4:$A$111,'Total project cost for DCs'!T$4:T$111,0,0)*_xlfn.XLOOKUP($A371,Drury_beneficiary_allocation!$A$5:$A$104,Drury_beneficiary_allocation!$E$5:$E$104,0,0)</f>
        <v>0</v>
      </c>
      <c r="Y371" s="349">
        <f t="shared" si="37"/>
        <v>0</v>
      </c>
      <c r="Z371" s="349">
        <f t="shared" si="38"/>
        <v>0</v>
      </c>
      <c r="AA371" s="349"/>
      <c r="AB371" s="353">
        <v>0</v>
      </c>
      <c r="AC371" s="354" t="str">
        <f t="shared" si="39"/>
        <v>Arterial</v>
      </c>
      <c r="AD371" s="349"/>
      <c r="AE371" s="349"/>
      <c r="AF371" s="355">
        <f>_xlfn.XLOOKUP(A371,'P1 Date Adjustment'!B:B,'P1 Date Adjustment'!F:F,"not found",0)</f>
        <v>2033</v>
      </c>
      <c r="AG371" s="349">
        <f t="shared" si="40"/>
        <v>0</v>
      </c>
      <c r="AI371" s="360"/>
      <c r="AJ371" s="360"/>
    </row>
    <row r="372" spans="1:36" x14ac:dyDescent="0.25">
      <c r="A372" s="129">
        <v>68</v>
      </c>
      <c r="B372" s="358" t="s">
        <v>461</v>
      </c>
      <c r="C372" s="358">
        <f>_xlfn.XLOOKUP($A372,'Total project cost for DCs'!A:A,'Total project cost for DCs'!C:C,"Not found",0)</f>
        <v>0</v>
      </c>
      <c r="D372" s="355" t="s">
        <v>155</v>
      </c>
      <c r="E372" s="355" t="s">
        <v>345</v>
      </c>
      <c r="H372" s="355" t="s">
        <v>829</v>
      </c>
      <c r="I372" s="359">
        <f>_xlfn.XLOOKUP($H372,DC_growth_AGS!$A$665:$A$673,DC_growth_AGS!$O$665:$O$673,"Not found",0)</f>
        <v>0.61252788174604733</v>
      </c>
      <c r="J372" s="355">
        <v>2037</v>
      </c>
      <c r="K372" s="360">
        <f>_xlfn.XLOOKUP($A372,'Total project cost for DCs'!$A$4:$A$111,'Total project cost for DCs'!G$4:G$111,0,0)*_xlfn.XLOOKUP($A372,Drury_beneficiary_allocation!$A$5:$A$104,Drury_beneficiary_allocation!$E$5:$E$104,0,0)</f>
        <v>0</v>
      </c>
      <c r="L372" s="360">
        <f>_xlfn.XLOOKUP($A372,'Total project cost for DCs'!$A$4:$A$111,'Total project cost for DCs'!H$4:H$111,0,0)*_xlfn.XLOOKUP($A372,Drury_beneficiary_allocation!$A$5:$A$104,Drury_beneficiary_allocation!$E$5:$E$104,0,0)</f>
        <v>0</v>
      </c>
      <c r="M372" s="360">
        <f>_xlfn.XLOOKUP($A372,'Total project cost for DCs'!$A$4:$A$111,'Total project cost for DCs'!I$4:I$111,0,0)*_xlfn.XLOOKUP($A372,Drury_beneficiary_allocation!$A$5:$A$104,Drury_beneficiary_allocation!$E$5:$E$104,0,0)</f>
        <v>0</v>
      </c>
      <c r="N372" s="360">
        <f>_xlfn.XLOOKUP($A372,'Total project cost for DCs'!$A$4:$A$111,'Total project cost for DCs'!J$4:J$111,0,0)*_xlfn.XLOOKUP($A372,Drury_beneficiary_allocation!$A$5:$A$104,Drury_beneficiary_allocation!$E$5:$E$104,0,0)</f>
        <v>0</v>
      </c>
      <c r="O372" s="360">
        <f>_xlfn.XLOOKUP($A372,'Total project cost for DCs'!$A$4:$A$111,'Total project cost for DCs'!K$4:K$111,0,0)*_xlfn.XLOOKUP($A372,Drury_beneficiary_allocation!$A$5:$A$104,Drury_beneficiary_allocation!$E$5:$E$104,0,0)</f>
        <v>0</v>
      </c>
      <c r="P372" s="360">
        <f>_xlfn.XLOOKUP($A372,'Total project cost for DCs'!$A$4:$A$111,'Total project cost for DCs'!L$4:L$111,0,0)*_xlfn.XLOOKUP($A372,Drury_beneficiary_allocation!$A$5:$A$104,Drury_beneficiary_allocation!$E$5:$E$104,0,0)</f>
        <v>0</v>
      </c>
      <c r="Q372" s="360">
        <f>_xlfn.XLOOKUP($A372,'Total project cost for DCs'!$A$4:$A$111,'Total project cost for DCs'!M$4:M$111,0,0)*_xlfn.XLOOKUP($A372,Drury_beneficiary_allocation!$A$5:$A$104,Drury_beneficiary_allocation!$E$5:$E$104,0,0)</f>
        <v>0</v>
      </c>
      <c r="R372" s="360">
        <f>_xlfn.XLOOKUP($A372,'Total project cost for DCs'!$A$4:$A$111,'Total project cost for DCs'!N$4:N$111,0,0)*_xlfn.XLOOKUP($A372,Drury_beneficiary_allocation!$A$5:$A$104,Drury_beneficiary_allocation!$E$5:$E$104,0,0)</f>
        <v>0</v>
      </c>
      <c r="S372" s="360">
        <f>_xlfn.XLOOKUP($A372,'Total project cost for DCs'!$A$4:$A$111,'Total project cost for DCs'!O$4:O$111,0,0)*_xlfn.XLOOKUP($A372,Drury_beneficiary_allocation!$A$5:$A$104,Drury_beneficiary_allocation!$E$5:$E$104,0,0)</f>
        <v>0</v>
      </c>
      <c r="T372" s="360">
        <f>_xlfn.XLOOKUP($A372,'Total project cost for DCs'!$A$4:$A$111,'Total project cost for DCs'!P$4:P$111,0,0)*_xlfn.XLOOKUP($A372,Drury_beneficiary_allocation!$A$5:$A$104,Drury_beneficiary_allocation!$E$5:$E$104,0,0)</f>
        <v>0</v>
      </c>
      <c r="U372" s="360">
        <f>_xlfn.XLOOKUP($A372,'Total project cost for DCs'!$A$4:$A$111,'Total project cost for DCs'!Q$4:Q$111,0,0)*_xlfn.XLOOKUP($A372,Drury_beneficiary_allocation!$A$5:$A$104,Drury_beneficiary_allocation!$E$5:$E$104,0,0)</f>
        <v>0</v>
      </c>
      <c r="V372" s="360">
        <f>_xlfn.XLOOKUP($A372,'Total project cost for DCs'!$A$4:$A$111,'Total project cost for DCs'!R$4:R$111,0,0)*_xlfn.XLOOKUP($A372,Drury_beneficiary_allocation!$A$5:$A$104,Drury_beneficiary_allocation!$E$5:$E$104,0,0)</f>
        <v>0</v>
      </c>
      <c r="W372" s="360">
        <f>_xlfn.XLOOKUP($A372,'Total project cost for DCs'!$A$4:$A$111,'Total project cost for DCs'!S$4:S$111,0,0)*_xlfn.XLOOKUP($A372,Drury_beneficiary_allocation!$A$5:$A$104,Drury_beneficiary_allocation!$E$5:$E$104,0,0)</f>
        <v>0</v>
      </c>
      <c r="X372" s="360">
        <f>_xlfn.XLOOKUP($A372,'Total project cost for DCs'!$A$4:$A$111,'Total project cost for DCs'!T$4:T$111,0,0)*_xlfn.XLOOKUP($A372,Drury_beneficiary_allocation!$A$5:$A$104,Drury_beneficiary_allocation!$E$5:$E$104,0,0)</f>
        <v>0</v>
      </c>
      <c r="Y372" s="349">
        <f t="shared" si="37"/>
        <v>0</v>
      </c>
      <c r="Z372" s="349">
        <f t="shared" si="38"/>
        <v>0</v>
      </c>
      <c r="AA372" s="349"/>
      <c r="AB372" s="353">
        <v>0</v>
      </c>
      <c r="AC372" s="354" t="str">
        <f t="shared" si="39"/>
        <v>Arterial</v>
      </c>
      <c r="AD372" s="349"/>
      <c r="AE372" s="349"/>
      <c r="AF372" s="355">
        <f>_xlfn.XLOOKUP(A372,'P1 Date Adjustment'!B:B,'P1 Date Adjustment'!F:F,"not found",0)</f>
        <v>2037</v>
      </c>
      <c r="AG372" s="349">
        <f t="shared" si="40"/>
        <v>0</v>
      </c>
      <c r="AI372" s="360"/>
      <c r="AJ372" s="360"/>
    </row>
    <row r="373" spans="1:36" ht="30" x14ac:dyDescent="0.25">
      <c r="A373" s="129">
        <v>69</v>
      </c>
      <c r="B373" s="358" t="s">
        <v>462</v>
      </c>
      <c r="C373" s="358" t="str">
        <f>_xlfn.XLOOKUP($A373,'Total project cost for DCs'!A:A,'Total project cost for DCs'!C:C,"Not found",0)</f>
        <v>New cycle bridge 5m wide, 90m long, approach lengths 200m total for both sides. No property required</v>
      </c>
      <c r="D373" s="355" t="s">
        <v>155</v>
      </c>
      <c r="E373" s="355" t="s">
        <v>223</v>
      </c>
      <c r="H373" s="355" t="s">
        <v>829</v>
      </c>
      <c r="I373" s="359">
        <f>_xlfn.XLOOKUP($H373,DC_growth_AGS!$A$665:$A$673,DC_growth_AGS!$O$665:$O$673,"Not found",0)</f>
        <v>0.61252788174604733</v>
      </c>
      <c r="J373" s="355">
        <v>2035</v>
      </c>
      <c r="K373" s="360">
        <f>_xlfn.XLOOKUP($A373,'Total project cost for DCs'!$A$4:$A$111,'Total project cost for DCs'!G$4:G$111,0,0)*_xlfn.XLOOKUP($A373,Drury_beneficiary_allocation!$A$5:$A$104,Drury_beneficiary_allocation!$E$5:$E$104,0,0)</f>
        <v>0</v>
      </c>
      <c r="L373" s="360">
        <f>_xlfn.XLOOKUP($A373,'Total project cost for DCs'!$A$4:$A$111,'Total project cost for DCs'!H$4:H$111,0,0)*_xlfn.XLOOKUP($A373,Drury_beneficiary_allocation!$A$5:$A$104,Drury_beneficiary_allocation!$E$5:$E$104,0,0)</f>
        <v>0</v>
      </c>
      <c r="M373" s="360">
        <f>_xlfn.XLOOKUP($A373,'Total project cost for DCs'!$A$4:$A$111,'Total project cost for DCs'!I$4:I$111,0,0)*_xlfn.XLOOKUP($A373,Drury_beneficiary_allocation!$A$5:$A$104,Drury_beneficiary_allocation!$E$5:$E$104,0,0)</f>
        <v>0</v>
      </c>
      <c r="N373" s="360">
        <f>_xlfn.XLOOKUP($A373,'Total project cost for DCs'!$A$4:$A$111,'Total project cost for DCs'!J$4:J$111,0,0)*_xlfn.XLOOKUP($A373,Drury_beneficiary_allocation!$A$5:$A$104,Drury_beneficiary_allocation!$E$5:$E$104,0,0)</f>
        <v>0</v>
      </c>
      <c r="O373" s="360">
        <f>_xlfn.XLOOKUP($A373,'Total project cost for DCs'!$A$4:$A$111,'Total project cost for DCs'!K$4:K$111,0,0)*_xlfn.XLOOKUP($A373,Drury_beneficiary_allocation!$A$5:$A$104,Drury_beneficiary_allocation!$E$5:$E$104,0,0)</f>
        <v>0</v>
      </c>
      <c r="P373" s="360">
        <f>_xlfn.XLOOKUP($A373,'Total project cost for DCs'!$A$4:$A$111,'Total project cost for DCs'!L$4:L$111,0,0)*_xlfn.XLOOKUP($A373,Drury_beneficiary_allocation!$A$5:$A$104,Drury_beneficiary_allocation!$E$5:$E$104,0,0)</f>
        <v>0</v>
      </c>
      <c r="Q373" s="360">
        <f>_xlfn.XLOOKUP($A373,'Total project cost for DCs'!$A$4:$A$111,'Total project cost for DCs'!M$4:M$111,0,0)*_xlfn.XLOOKUP($A373,Drury_beneficiary_allocation!$A$5:$A$104,Drury_beneficiary_allocation!$E$5:$E$104,0,0)</f>
        <v>0</v>
      </c>
      <c r="R373" s="360">
        <f>_xlfn.XLOOKUP($A373,'Total project cost for DCs'!$A$4:$A$111,'Total project cost for DCs'!N$4:N$111,0,0)*_xlfn.XLOOKUP($A373,Drury_beneficiary_allocation!$A$5:$A$104,Drury_beneficiary_allocation!$E$5:$E$104,0,0)</f>
        <v>0</v>
      </c>
      <c r="S373" s="360">
        <f>_xlfn.XLOOKUP($A373,'Total project cost for DCs'!$A$4:$A$111,'Total project cost for DCs'!O$4:O$111,0,0)*_xlfn.XLOOKUP($A373,Drury_beneficiary_allocation!$A$5:$A$104,Drury_beneficiary_allocation!$E$5:$E$104,0,0)</f>
        <v>0</v>
      </c>
      <c r="T373" s="360">
        <f>_xlfn.XLOOKUP($A373,'Total project cost for DCs'!$A$4:$A$111,'Total project cost for DCs'!P$4:P$111,0,0)*_xlfn.XLOOKUP($A373,Drury_beneficiary_allocation!$A$5:$A$104,Drury_beneficiary_allocation!$E$5:$E$104,0,0)</f>
        <v>0</v>
      </c>
      <c r="U373" s="360">
        <f>_xlfn.XLOOKUP($A373,'Total project cost for DCs'!$A$4:$A$111,'Total project cost for DCs'!Q$4:Q$111,0,0)*_xlfn.XLOOKUP($A373,Drury_beneficiary_allocation!$A$5:$A$104,Drury_beneficiary_allocation!$E$5:$E$104,0,0)</f>
        <v>0</v>
      </c>
      <c r="V373" s="360">
        <f>_xlfn.XLOOKUP($A373,'Total project cost for DCs'!$A$4:$A$111,'Total project cost for DCs'!R$4:R$111,0,0)*_xlfn.XLOOKUP($A373,Drury_beneficiary_allocation!$A$5:$A$104,Drury_beneficiary_allocation!$E$5:$E$104,0,0)</f>
        <v>0</v>
      </c>
      <c r="W373" s="360">
        <f>_xlfn.XLOOKUP($A373,'Total project cost for DCs'!$A$4:$A$111,'Total project cost for DCs'!S$4:S$111,0,0)*_xlfn.XLOOKUP($A373,Drury_beneficiary_allocation!$A$5:$A$104,Drury_beneficiary_allocation!$E$5:$E$104,0,0)</f>
        <v>0</v>
      </c>
      <c r="X373" s="360">
        <f>_xlfn.XLOOKUP($A373,'Total project cost for DCs'!$A$4:$A$111,'Total project cost for DCs'!T$4:T$111,0,0)*_xlfn.XLOOKUP($A373,Drury_beneficiary_allocation!$A$5:$A$104,Drury_beneficiary_allocation!$E$5:$E$104,0,0)</f>
        <v>0</v>
      </c>
      <c r="Y373" s="349">
        <f t="shared" si="37"/>
        <v>0</v>
      </c>
      <c r="Z373" s="349">
        <f t="shared" si="38"/>
        <v>0</v>
      </c>
      <c r="AA373" s="349"/>
      <c r="AB373" s="353">
        <v>0</v>
      </c>
      <c r="AC373" s="354" t="str">
        <f t="shared" si="39"/>
        <v>Collector</v>
      </c>
      <c r="AD373" s="349"/>
      <c r="AE373" s="349"/>
      <c r="AF373" s="355">
        <f>_xlfn.XLOOKUP(A373,'P1 Date Adjustment'!B:B,'P1 Date Adjustment'!F:F,"not found",0)</f>
        <v>2035</v>
      </c>
      <c r="AG373" s="349">
        <f t="shared" si="40"/>
        <v>0</v>
      </c>
      <c r="AI373" s="360"/>
      <c r="AJ373" s="360"/>
    </row>
    <row r="374" spans="1:36" ht="30" x14ac:dyDescent="0.25">
      <c r="A374" s="129">
        <v>70</v>
      </c>
      <c r="B374" s="358" t="s">
        <v>464</v>
      </c>
      <c r="C374" s="358" t="str">
        <f>_xlfn.XLOOKUP($A374,'Total project cost for DCs'!A:A,'Total project cost for DCs'!C:C,"Not found",0)</f>
        <v>New cycle bridge 5m wide, 80m long, approach lengths 270m total for both sides. No property required</v>
      </c>
      <c r="D374" s="355" t="s">
        <v>155</v>
      </c>
      <c r="E374" s="355" t="s">
        <v>345</v>
      </c>
      <c r="H374" s="355" t="s">
        <v>829</v>
      </c>
      <c r="I374" s="359">
        <f>_xlfn.XLOOKUP($H374,DC_growth_AGS!$A$665:$A$673,DC_growth_AGS!$O$665:$O$673,"Not found",0)</f>
        <v>0.61252788174604733</v>
      </c>
      <c r="J374" s="355">
        <v>2031</v>
      </c>
      <c r="K374" s="360">
        <f>_xlfn.XLOOKUP($A374,'Total project cost for DCs'!$A$4:$A$111,'Total project cost for DCs'!G$4:G$111,0,0)*_xlfn.XLOOKUP($A374,Drury_beneficiary_allocation!$A$5:$A$104,Drury_beneficiary_allocation!$E$5:$E$104,0,0)</f>
        <v>0</v>
      </c>
      <c r="L374" s="360">
        <f>_xlfn.XLOOKUP($A374,'Total project cost for DCs'!$A$4:$A$111,'Total project cost for DCs'!H$4:H$111,0,0)*_xlfn.XLOOKUP($A374,Drury_beneficiary_allocation!$A$5:$A$104,Drury_beneficiary_allocation!$E$5:$E$104,0,0)</f>
        <v>0</v>
      </c>
      <c r="M374" s="360">
        <f>_xlfn.XLOOKUP($A374,'Total project cost for DCs'!$A$4:$A$111,'Total project cost for DCs'!I$4:I$111,0,0)*_xlfn.XLOOKUP($A374,Drury_beneficiary_allocation!$A$5:$A$104,Drury_beneficiary_allocation!$E$5:$E$104,0,0)</f>
        <v>0</v>
      </c>
      <c r="N374" s="360">
        <f>_xlfn.XLOOKUP($A374,'Total project cost for DCs'!$A$4:$A$111,'Total project cost for DCs'!J$4:J$111,0,0)*_xlfn.XLOOKUP($A374,Drury_beneficiary_allocation!$A$5:$A$104,Drury_beneficiary_allocation!$E$5:$E$104,0,0)</f>
        <v>0</v>
      </c>
      <c r="O374" s="360">
        <f>_xlfn.XLOOKUP($A374,'Total project cost for DCs'!$A$4:$A$111,'Total project cost for DCs'!K$4:K$111,0,0)*_xlfn.XLOOKUP($A374,Drury_beneficiary_allocation!$A$5:$A$104,Drury_beneficiary_allocation!$E$5:$E$104,0,0)</f>
        <v>0</v>
      </c>
      <c r="P374" s="360">
        <f>_xlfn.XLOOKUP($A374,'Total project cost for DCs'!$A$4:$A$111,'Total project cost for DCs'!L$4:L$111,0,0)*_xlfn.XLOOKUP($A374,Drury_beneficiary_allocation!$A$5:$A$104,Drury_beneficiary_allocation!$E$5:$E$104,0,0)</f>
        <v>0</v>
      </c>
      <c r="Q374" s="360">
        <f>_xlfn.XLOOKUP($A374,'Total project cost for DCs'!$A$4:$A$111,'Total project cost for DCs'!M$4:M$111,0,0)*_xlfn.XLOOKUP($A374,Drury_beneficiary_allocation!$A$5:$A$104,Drury_beneficiary_allocation!$E$5:$E$104,0,0)</f>
        <v>0</v>
      </c>
      <c r="R374" s="360">
        <f>_xlfn.XLOOKUP($A374,'Total project cost for DCs'!$A$4:$A$111,'Total project cost for DCs'!N$4:N$111,0,0)*_xlfn.XLOOKUP($A374,Drury_beneficiary_allocation!$A$5:$A$104,Drury_beneficiary_allocation!$E$5:$E$104,0,0)</f>
        <v>0</v>
      </c>
      <c r="S374" s="360">
        <f>_xlfn.XLOOKUP($A374,'Total project cost for DCs'!$A$4:$A$111,'Total project cost for DCs'!O$4:O$111,0,0)*_xlfn.XLOOKUP($A374,Drury_beneficiary_allocation!$A$5:$A$104,Drury_beneficiary_allocation!$E$5:$E$104,0,0)</f>
        <v>0</v>
      </c>
      <c r="T374" s="360">
        <f>_xlfn.XLOOKUP($A374,'Total project cost for DCs'!$A$4:$A$111,'Total project cost for DCs'!P$4:P$111,0,0)*_xlfn.XLOOKUP($A374,Drury_beneficiary_allocation!$A$5:$A$104,Drury_beneficiary_allocation!$E$5:$E$104,0,0)</f>
        <v>0</v>
      </c>
      <c r="U374" s="360">
        <f>_xlfn.XLOOKUP($A374,'Total project cost for DCs'!$A$4:$A$111,'Total project cost for DCs'!Q$4:Q$111,0,0)*_xlfn.XLOOKUP($A374,Drury_beneficiary_allocation!$A$5:$A$104,Drury_beneficiary_allocation!$E$5:$E$104,0,0)</f>
        <v>0</v>
      </c>
      <c r="V374" s="360">
        <f>_xlfn.XLOOKUP($A374,'Total project cost for DCs'!$A$4:$A$111,'Total project cost for DCs'!R$4:R$111,0,0)*_xlfn.XLOOKUP($A374,Drury_beneficiary_allocation!$A$5:$A$104,Drury_beneficiary_allocation!$E$5:$E$104,0,0)</f>
        <v>0</v>
      </c>
      <c r="W374" s="360">
        <f>_xlfn.XLOOKUP($A374,'Total project cost for DCs'!$A$4:$A$111,'Total project cost for DCs'!S$4:S$111,0,0)*_xlfn.XLOOKUP($A374,Drury_beneficiary_allocation!$A$5:$A$104,Drury_beneficiary_allocation!$E$5:$E$104,0,0)</f>
        <v>0</v>
      </c>
      <c r="X374" s="360">
        <f>_xlfn.XLOOKUP($A374,'Total project cost for DCs'!$A$4:$A$111,'Total project cost for DCs'!T$4:T$111,0,0)*_xlfn.XLOOKUP($A374,Drury_beneficiary_allocation!$A$5:$A$104,Drury_beneficiary_allocation!$E$5:$E$104,0,0)</f>
        <v>0</v>
      </c>
      <c r="Y374" s="349">
        <f t="shared" si="37"/>
        <v>0</v>
      </c>
      <c r="Z374" s="349">
        <f t="shared" si="38"/>
        <v>0</v>
      </c>
      <c r="AA374" s="349"/>
      <c r="AB374" s="353">
        <v>0</v>
      </c>
      <c r="AC374" s="354" t="str">
        <f t="shared" si="39"/>
        <v>Arterial</v>
      </c>
      <c r="AD374" s="349"/>
      <c r="AE374" s="349"/>
      <c r="AF374" s="355">
        <f>_xlfn.XLOOKUP(A374,'P1 Date Adjustment'!B:B,'P1 Date Adjustment'!F:F,"not found",0)</f>
        <v>2031</v>
      </c>
      <c r="AG374" s="349">
        <f t="shared" si="40"/>
        <v>0</v>
      </c>
      <c r="AI374" s="360"/>
      <c r="AJ374" s="360"/>
    </row>
    <row r="375" spans="1:36" ht="30" x14ac:dyDescent="0.25">
      <c r="A375" s="129" t="s">
        <v>154</v>
      </c>
      <c r="B375" s="358" t="s">
        <v>141</v>
      </c>
      <c r="C375" s="358" t="str">
        <f>_xlfn.XLOOKUP($A375,'Total project cost for DCs'!A:A,'Total project cost for DCs'!C:C,"Not found",0)</f>
        <v>4-lane urban- existing road layout with active modes on both sides + intersection improvements (TDM)</v>
      </c>
      <c r="D375" s="355" t="s">
        <v>155</v>
      </c>
      <c r="E375" s="355" t="s">
        <v>157</v>
      </c>
      <c r="F375" s="355" t="s">
        <v>826</v>
      </c>
      <c r="H375" s="355" t="s">
        <v>829</v>
      </c>
      <c r="I375" s="359">
        <f>_xlfn.XLOOKUP($H375,DC_growth_AGS!$A$665:$A$673,DC_growth_AGS!$O$665:$O$673,"Not found",0)</f>
        <v>0.61252788174604733</v>
      </c>
      <c r="J375" s="355">
        <v>2031</v>
      </c>
      <c r="K375" s="362">
        <f>IF($AC375="Arterial",-K322*$AD$2,0)</f>
        <v>0</v>
      </c>
      <c r="L375" s="362">
        <f t="shared" ref="L375:X375" si="41">IF($AC375="Arterial",-L322*$AD$2,0)</f>
        <v>0</v>
      </c>
      <c r="M375" s="362">
        <f t="shared" si="41"/>
        <v>0</v>
      </c>
      <c r="N375" s="362">
        <f t="shared" si="41"/>
        <v>0</v>
      </c>
      <c r="O375" s="362">
        <f t="shared" si="41"/>
        <v>0</v>
      </c>
      <c r="P375" s="362">
        <f t="shared" si="41"/>
        <v>0</v>
      </c>
      <c r="Q375" s="362">
        <f t="shared" si="41"/>
        <v>0</v>
      </c>
      <c r="R375" s="362">
        <f t="shared" si="41"/>
        <v>0</v>
      </c>
      <c r="S375" s="362">
        <f t="shared" si="41"/>
        <v>0</v>
      </c>
      <c r="T375" s="362">
        <f t="shared" si="41"/>
        <v>-246417.81807789954</v>
      </c>
      <c r="U375" s="362">
        <f t="shared" si="41"/>
        <v>-2517471.6343432972</v>
      </c>
      <c r="V375" s="362">
        <f t="shared" si="41"/>
        <v>0</v>
      </c>
      <c r="W375" s="362">
        <f t="shared" si="41"/>
        <v>0</v>
      </c>
      <c r="X375" s="362">
        <f t="shared" si="41"/>
        <v>0</v>
      </c>
      <c r="Y375" s="349">
        <f t="shared" si="37"/>
        <v>-2763889.4524211967</v>
      </c>
      <c r="Z375" s="349">
        <f t="shared" si="38"/>
        <v>-2763889.4524211967</v>
      </c>
      <c r="AA375" s="349"/>
      <c r="AB375" s="353">
        <v>0</v>
      </c>
      <c r="AC375" s="354" t="str">
        <f t="shared" si="39"/>
        <v>Arterial</v>
      </c>
      <c r="AD375" s="349"/>
      <c r="AE375" s="349"/>
      <c r="AF375" s="355">
        <f>_xlfn.XLOOKUP(A375,'P1 Date Adjustment'!B:B,'P1 Date Adjustment'!F:F,"not found",0)</f>
        <v>2031</v>
      </c>
      <c r="AG375" s="349">
        <f t="shared" si="40"/>
        <v>-1692959.3516717984</v>
      </c>
      <c r="AI375" s="360"/>
      <c r="AJ375" s="360"/>
    </row>
    <row r="376" spans="1:36" ht="30" x14ac:dyDescent="0.25">
      <c r="A376" s="129" t="s">
        <v>163</v>
      </c>
      <c r="B376" s="358" t="s">
        <v>164</v>
      </c>
      <c r="C376" s="358" t="str">
        <f>_xlfn.XLOOKUP($A376,'Total project cost for DCs'!A:A,'Total project cost for DCs'!C:C,"Not found",0)</f>
        <v>2-lane urban- existing road layout with active modes on both sides + intersection improvements (TDM)</v>
      </c>
      <c r="D376" s="355" t="s">
        <v>155</v>
      </c>
      <c r="E376" s="355" t="s">
        <v>145</v>
      </c>
      <c r="F376" s="355" t="s">
        <v>826</v>
      </c>
      <c r="H376" s="355" t="s">
        <v>829</v>
      </c>
      <c r="I376" s="359">
        <f>_xlfn.XLOOKUP($H376,DC_growth_AGS!$A$665:$A$673,DC_growth_AGS!$O$665:$O$673,"Not found",0)</f>
        <v>0.61252788174604733</v>
      </c>
      <c r="J376" s="355">
        <v>2030</v>
      </c>
      <c r="K376" s="362">
        <f t="shared" ref="K376:X391" si="42">IF($AC376="Arterial",-K323*$AD$2,0)</f>
        <v>0</v>
      </c>
      <c r="L376" s="362">
        <f t="shared" si="42"/>
        <v>0</v>
      </c>
      <c r="M376" s="362">
        <f t="shared" si="42"/>
        <v>0</v>
      </c>
      <c r="N376" s="362">
        <f t="shared" si="42"/>
        <v>0</v>
      </c>
      <c r="O376" s="362">
        <f t="shared" si="42"/>
        <v>0</v>
      </c>
      <c r="P376" s="362">
        <f t="shared" si="42"/>
        <v>0</v>
      </c>
      <c r="Q376" s="362">
        <f t="shared" si="42"/>
        <v>0</v>
      </c>
      <c r="R376" s="362">
        <f t="shared" si="42"/>
        <v>0</v>
      </c>
      <c r="S376" s="362">
        <f t="shared" si="42"/>
        <v>-68230.508294659056</v>
      </c>
      <c r="T376" s="362">
        <f t="shared" si="42"/>
        <v>-697061.48105868092</v>
      </c>
      <c r="U376" s="362">
        <f t="shared" si="42"/>
        <v>0</v>
      </c>
      <c r="V376" s="362">
        <f t="shared" si="42"/>
        <v>0</v>
      </c>
      <c r="W376" s="362">
        <f t="shared" si="42"/>
        <v>0</v>
      </c>
      <c r="X376" s="362">
        <f t="shared" si="42"/>
        <v>0</v>
      </c>
      <c r="Y376" s="349">
        <f t="shared" si="37"/>
        <v>-765291.98935334</v>
      </c>
      <c r="Z376" s="349">
        <f t="shared" si="38"/>
        <v>-765291.98935334</v>
      </c>
      <c r="AA376" s="349"/>
      <c r="AB376" s="353">
        <v>0</v>
      </c>
      <c r="AC376" s="354" t="str">
        <f t="shared" si="39"/>
        <v>Arterial</v>
      </c>
      <c r="AD376" s="349"/>
      <c r="AE376" s="349"/>
      <c r="AF376" s="355">
        <f>_xlfn.XLOOKUP(A376,'P1 Date Adjustment'!B:B,'P1 Date Adjustment'!F:F,"not found",0)</f>
        <v>2030</v>
      </c>
      <c r="AG376" s="349">
        <f t="shared" si="40"/>
        <v>-468762.68115581997</v>
      </c>
      <c r="AI376" s="360"/>
      <c r="AJ376" s="360"/>
    </row>
    <row r="377" spans="1:36" ht="30" x14ac:dyDescent="0.25">
      <c r="A377" s="129" t="s">
        <v>188</v>
      </c>
      <c r="B377" s="358" t="s">
        <v>185</v>
      </c>
      <c r="C377" s="358" t="str">
        <f>_xlfn.XLOOKUP($A377,'Total project cost for DCs'!A:A,'Total project cost for DCs'!C:C,"Not found",0)</f>
        <v>Expand to 24m cross section</v>
      </c>
      <c r="D377" s="355" t="s">
        <v>155</v>
      </c>
      <c r="E377" s="355" t="s">
        <v>190</v>
      </c>
      <c r="F377" s="355" t="s">
        <v>826</v>
      </c>
      <c r="H377" s="355" t="s">
        <v>829</v>
      </c>
      <c r="I377" s="359">
        <f>_xlfn.XLOOKUP($H377,DC_growth_AGS!$A$665:$A$673,DC_growth_AGS!$O$665:$O$673,"Not found",0)</f>
        <v>0.61252788174604733</v>
      </c>
      <c r="J377" s="355">
        <v>2029</v>
      </c>
      <c r="K377" s="362">
        <f t="shared" si="42"/>
        <v>0</v>
      </c>
      <c r="L377" s="362">
        <f t="shared" si="42"/>
        <v>0</v>
      </c>
      <c r="M377" s="362">
        <f t="shared" si="42"/>
        <v>0</v>
      </c>
      <c r="N377" s="362">
        <f t="shared" si="42"/>
        <v>0</v>
      </c>
      <c r="O377" s="362">
        <f t="shared" si="42"/>
        <v>0</v>
      </c>
      <c r="P377" s="362">
        <f t="shared" si="42"/>
        <v>0</v>
      </c>
      <c r="Q377" s="362">
        <f t="shared" si="42"/>
        <v>-85878.837100701421</v>
      </c>
      <c r="R377" s="362">
        <f t="shared" si="42"/>
        <v>-24107.249086263928</v>
      </c>
      <c r="S377" s="362">
        <f t="shared" si="42"/>
        <v>-265504.02631080191</v>
      </c>
      <c r="T377" s="362">
        <f t="shared" si="42"/>
        <v>0</v>
      </c>
      <c r="U377" s="362">
        <f t="shared" si="42"/>
        <v>0</v>
      </c>
      <c r="V377" s="362">
        <f t="shared" si="42"/>
        <v>0</v>
      </c>
      <c r="W377" s="362">
        <f t="shared" si="42"/>
        <v>0</v>
      </c>
      <c r="X377" s="362">
        <f t="shared" si="42"/>
        <v>0</v>
      </c>
      <c r="Y377" s="349">
        <f t="shared" si="37"/>
        <v>-375490.11249776726</v>
      </c>
      <c r="Z377" s="349">
        <f t="shared" si="38"/>
        <v>-375490.11249776726</v>
      </c>
      <c r="AA377" s="349"/>
      <c r="AB377" s="353">
        <v>0</v>
      </c>
      <c r="AC377" s="354" t="str">
        <f t="shared" si="39"/>
        <v>Arterial</v>
      </c>
      <c r="AD377" s="349"/>
      <c r="AE377" s="349"/>
      <c r="AF377" s="355">
        <f>_xlfn.XLOOKUP(A377,'P1 Date Adjustment'!B:B,'P1 Date Adjustment'!F:F,"not found",0)</f>
        <v>2029</v>
      </c>
      <c r="AG377" s="349">
        <f t="shared" si="40"/>
        <v>-229998.1632248424</v>
      </c>
      <c r="AI377" s="360"/>
      <c r="AJ377" s="360"/>
    </row>
    <row r="378" spans="1:36" ht="30" x14ac:dyDescent="0.25">
      <c r="A378" s="129">
        <v>7</v>
      </c>
      <c r="B378" s="358" t="s">
        <v>197</v>
      </c>
      <c r="C378" s="358" t="str">
        <f>_xlfn.XLOOKUP($A378,'Total project cost for DCs'!A:A,'Total project cost for DCs'!C:C,"Not found",0)</f>
        <v>2-lane urban - upgrade existing road layout with active modes on both sides</v>
      </c>
      <c r="D378" s="355" t="s">
        <v>155</v>
      </c>
      <c r="E378" s="355" t="s">
        <v>199</v>
      </c>
      <c r="F378" s="355" t="s">
        <v>826</v>
      </c>
      <c r="H378" s="355" t="s">
        <v>829</v>
      </c>
      <c r="I378" s="359">
        <f>_xlfn.XLOOKUP($H378,DC_growth_AGS!$A$665:$A$673,DC_growth_AGS!$O$665:$O$673,"Not found",0)</f>
        <v>0.61252788174604733</v>
      </c>
      <c r="J378" s="355">
        <v>2033</v>
      </c>
      <c r="K378" s="362">
        <f t="shared" si="42"/>
        <v>0</v>
      </c>
      <c r="L378" s="362">
        <f t="shared" si="42"/>
        <v>0</v>
      </c>
      <c r="M378" s="362">
        <f t="shared" si="42"/>
        <v>0</v>
      </c>
      <c r="N378" s="362">
        <f t="shared" si="42"/>
        <v>0</v>
      </c>
      <c r="O378" s="362">
        <f t="shared" si="42"/>
        <v>0</v>
      </c>
      <c r="P378" s="362">
        <f t="shared" si="42"/>
        <v>0</v>
      </c>
      <c r="Q378" s="362">
        <f t="shared" si="42"/>
        <v>0</v>
      </c>
      <c r="R378" s="362">
        <f t="shared" si="42"/>
        <v>0</v>
      </c>
      <c r="S378" s="362">
        <f t="shared" si="42"/>
        <v>0</v>
      </c>
      <c r="T378" s="362">
        <f t="shared" si="42"/>
        <v>0</v>
      </c>
      <c r="U378" s="362">
        <f t="shared" si="42"/>
        <v>0</v>
      </c>
      <c r="V378" s="362">
        <f t="shared" si="42"/>
        <v>0</v>
      </c>
      <c r="W378" s="362">
        <f t="shared" si="42"/>
        <v>0</v>
      </c>
      <c r="X378" s="362">
        <f t="shared" si="42"/>
        <v>0</v>
      </c>
      <c r="Y378" s="349">
        <f t="shared" si="37"/>
        <v>0</v>
      </c>
      <c r="Z378" s="349">
        <f t="shared" si="38"/>
        <v>0</v>
      </c>
      <c r="AA378" s="349"/>
      <c r="AB378" s="353">
        <v>0</v>
      </c>
      <c r="AC378" s="354" t="str">
        <f t="shared" si="39"/>
        <v>Collector</v>
      </c>
      <c r="AD378" s="349"/>
      <c r="AE378" s="349"/>
      <c r="AF378" s="355">
        <f>_xlfn.XLOOKUP(A378,'P1 Date Adjustment'!B:B,'P1 Date Adjustment'!F:F,"not found",0)</f>
        <v>2033</v>
      </c>
      <c r="AG378" s="349">
        <f t="shared" si="40"/>
        <v>0</v>
      </c>
      <c r="AI378" s="360"/>
      <c r="AJ378" s="360"/>
    </row>
    <row r="379" spans="1:36" ht="30" x14ac:dyDescent="0.25">
      <c r="A379" s="129">
        <v>8</v>
      </c>
      <c r="B379" s="358" t="s">
        <v>200</v>
      </c>
      <c r="C379" s="358" t="str">
        <f>_xlfn.XLOOKUP($A379,'Total project cost for DCs'!A:A,'Total project cost for DCs'!C:C,"Not found",0)</f>
        <v>2-lane urban - upgrade existing road layout with active modes on both sides</v>
      </c>
      <c r="D379" s="355" t="s">
        <v>155</v>
      </c>
      <c r="E379" s="355" t="s">
        <v>199</v>
      </c>
      <c r="F379" s="355" t="s">
        <v>826</v>
      </c>
      <c r="H379" s="355" t="s">
        <v>829</v>
      </c>
      <c r="I379" s="359">
        <f>_xlfn.XLOOKUP($H379,DC_growth_AGS!$A$665:$A$673,DC_growth_AGS!$O$665:$O$673,"Not found",0)</f>
        <v>0.61252788174604733</v>
      </c>
      <c r="J379" s="355">
        <v>2033</v>
      </c>
      <c r="K379" s="362">
        <f t="shared" si="42"/>
        <v>0</v>
      </c>
      <c r="L379" s="362">
        <f t="shared" si="42"/>
        <v>0</v>
      </c>
      <c r="M379" s="362">
        <f t="shared" si="42"/>
        <v>0</v>
      </c>
      <c r="N379" s="362">
        <f t="shared" si="42"/>
        <v>0</v>
      </c>
      <c r="O379" s="362">
        <f t="shared" si="42"/>
        <v>0</v>
      </c>
      <c r="P379" s="362">
        <f t="shared" si="42"/>
        <v>0</v>
      </c>
      <c r="Q379" s="362">
        <f t="shared" si="42"/>
        <v>0</v>
      </c>
      <c r="R379" s="362">
        <f t="shared" si="42"/>
        <v>0</v>
      </c>
      <c r="S379" s="362">
        <f t="shared" si="42"/>
        <v>0</v>
      </c>
      <c r="T379" s="362">
        <f t="shared" si="42"/>
        <v>0</v>
      </c>
      <c r="U379" s="362">
        <f t="shared" si="42"/>
        <v>0</v>
      </c>
      <c r="V379" s="362">
        <f t="shared" si="42"/>
        <v>0</v>
      </c>
      <c r="W379" s="362">
        <f t="shared" si="42"/>
        <v>0</v>
      </c>
      <c r="X379" s="362">
        <f t="shared" si="42"/>
        <v>0</v>
      </c>
      <c r="Y379" s="349">
        <f t="shared" si="37"/>
        <v>0</v>
      </c>
      <c r="Z379" s="349">
        <f t="shared" si="38"/>
        <v>0</v>
      </c>
      <c r="AA379" s="349"/>
      <c r="AB379" s="353">
        <v>0</v>
      </c>
      <c r="AC379" s="354" t="str">
        <f t="shared" si="39"/>
        <v>Collector</v>
      </c>
      <c r="AD379" s="349"/>
      <c r="AE379" s="349"/>
      <c r="AF379" s="355">
        <f>_xlfn.XLOOKUP(A379,'P1 Date Adjustment'!B:B,'P1 Date Adjustment'!F:F,"not found",0)</f>
        <v>2033</v>
      </c>
      <c r="AG379" s="349">
        <f t="shared" si="40"/>
        <v>0</v>
      </c>
      <c r="AI379" s="360"/>
      <c r="AJ379" s="360"/>
    </row>
    <row r="380" spans="1:36" ht="30" x14ac:dyDescent="0.25">
      <c r="A380" s="129" t="s">
        <v>214</v>
      </c>
      <c r="B380" s="358" t="s">
        <v>215</v>
      </c>
      <c r="C380" s="358" t="str">
        <f>_xlfn.XLOOKUP($A380,'Total project cost for DCs'!A:A,'Total project cost for DCs'!C:C,"Not found",0)</f>
        <v xml:space="preserve"> 2-lane signalised intersection with active mode crossings</v>
      </c>
      <c r="D380" s="355" t="s">
        <v>155</v>
      </c>
      <c r="E380" s="355" t="s">
        <v>190</v>
      </c>
      <c r="F380" s="355" t="s">
        <v>826</v>
      </c>
      <c r="H380" s="355" t="s">
        <v>829</v>
      </c>
      <c r="I380" s="359">
        <f>_xlfn.XLOOKUP($H380,DC_growth_AGS!$A$665:$A$673,DC_growth_AGS!$O$665:$O$673,"Not found",0)</f>
        <v>0.61252788174604733</v>
      </c>
      <c r="J380" s="355">
        <v>2029</v>
      </c>
      <c r="K380" s="362">
        <f t="shared" si="42"/>
        <v>0</v>
      </c>
      <c r="L380" s="362">
        <f t="shared" si="42"/>
        <v>0</v>
      </c>
      <c r="M380" s="362">
        <f t="shared" si="42"/>
        <v>0</v>
      </c>
      <c r="N380" s="362">
        <f t="shared" si="42"/>
        <v>0</v>
      </c>
      <c r="O380" s="362">
        <f t="shared" si="42"/>
        <v>0</v>
      </c>
      <c r="P380" s="362">
        <f t="shared" si="42"/>
        <v>0</v>
      </c>
      <c r="Q380" s="362">
        <f t="shared" si="42"/>
        <v>0</v>
      </c>
      <c r="R380" s="362">
        <f t="shared" si="42"/>
        <v>0</v>
      </c>
      <c r="S380" s="362">
        <f t="shared" si="42"/>
        <v>0</v>
      </c>
      <c r="T380" s="362">
        <f t="shared" si="42"/>
        <v>0</v>
      </c>
      <c r="U380" s="362">
        <f t="shared" si="42"/>
        <v>0</v>
      </c>
      <c r="V380" s="362">
        <f t="shared" si="42"/>
        <v>0</v>
      </c>
      <c r="W380" s="362">
        <f t="shared" si="42"/>
        <v>0</v>
      </c>
      <c r="X380" s="362">
        <f t="shared" si="42"/>
        <v>0</v>
      </c>
      <c r="Y380" s="349">
        <f t="shared" si="37"/>
        <v>0</v>
      </c>
      <c r="Z380" s="349">
        <f t="shared" si="38"/>
        <v>0</v>
      </c>
      <c r="AA380" s="349"/>
      <c r="AB380" s="353">
        <v>0</v>
      </c>
      <c r="AC380" s="354" t="str">
        <f t="shared" si="39"/>
        <v>Arterial</v>
      </c>
      <c r="AD380" s="349"/>
      <c r="AE380" s="349"/>
      <c r="AF380" s="355">
        <f>_xlfn.XLOOKUP(A380,'P1 Date Adjustment'!B:B,'P1 Date Adjustment'!F:F,"not found",0)</f>
        <v>2029</v>
      </c>
      <c r="AG380" s="349">
        <f t="shared" si="40"/>
        <v>0</v>
      </c>
      <c r="AI380" s="360"/>
      <c r="AJ380" s="360"/>
    </row>
    <row r="381" spans="1:36" ht="30" x14ac:dyDescent="0.25">
      <c r="A381" s="129" t="s">
        <v>217</v>
      </c>
      <c r="B381" s="358" t="s">
        <v>215</v>
      </c>
      <c r="C381" s="358" t="str">
        <f>_xlfn.XLOOKUP($A381,'Total project cost for DCs'!A:A,'Total project cost for DCs'!C:C,"Not found",0)</f>
        <v>multi-lane roundabout with active mode crossings, SGA design</v>
      </c>
      <c r="D381" s="355" t="s">
        <v>155</v>
      </c>
      <c r="E381" s="355" t="s">
        <v>157</v>
      </c>
      <c r="F381" s="355" t="s">
        <v>826</v>
      </c>
      <c r="H381" s="355" t="s">
        <v>829</v>
      </c>
      <c r="I381" s="359">
        <f>_xlfn.XLOOKUP($H381,DC_growth_AGS!$A$665:$A$673,DC_growth_AGS!$O$665:$O$673,"Not found",0)</f>
        <v>0.61252788174604733</v>
      </c>
      <c r="J381" s="355">
        <v>2031</v>
      </c>
      <c r="K381" s="362">
        <f t="shared" si="42"/>
        <v>0</v>
      </c>
      <c r="L381" s="362">
        <f t="shared" si="42"/>
        <v>0</v>
      </c>
      <c r="M381" s="362">
        <f t="shared" si="42"/>
        <v>0</v>
      </c>
      <c r="N381" s="362">
        <f t="shared" si="42"/>
        <v>0</v>
      </c>
      <c r="O381" s="362">
        <f t="shared" si="42"/>
        <v>0</v>
      </c>
      <c r="P381" s="362">
        <f t="shared" si="42"/>
        <v>0</v>
      </c>
      <c r="Q381" s="362">
        <f t="shared" si="42"/>
        <v>0</v>
      </c>
      <c r="R381" s="362">
        <f t="shared" si="42"/>
        <v>0</v>
      </c>
      <c r="S381" s="362">
        <f t="shared" si="42"/>
        <v>0</v>
      </c>
      <c r="T381" s="362">
        <f t="shared" si="42"/>
        <v>0</v>
      </c>
      <c r="U381" s="362">
        <f t="shared" si="42"/>
        <v>0</v>
      </c>
      <c r="V381" s="362">
        <f t="shared" si="42"/>
        <v>0</v>
      </c>
      <c r="W381" s="362">
        <f t="shared" si="42"/>
        <v>0</v>
      </c>
      <c r="X381" s="362">
        <f t="shared" si="42"/>
        <v>0</v>
      </c>
      <c r="Y381" s="349">
        <f t="shared" si="37"/>
        <v>0</v>
      </c>
      <c r="Z381" s="349">
        <f t="shared" si="38"/>
        <v>0</v>
      </c>
      <c r="AA381" s="349"/>
      <c r="AB381" s="353">
        <v>0</v>
      </c>
      <c r="AC381" s="354" t="str">
        <f t="shared" si="39"/>
        <v>Arterial</v>
      </c>
      <c r="AD381" s="349"/>
      <c r="AE381" s="349"/>
      <c r="AF381" s="355">
        <f>_xlfn.XLOOKUP(A381,'P1 Date Adjustment'!B:B,'P1 Date Adjustment'!F:F,"not found",0)</f>
        <v>2031</v>
      </c>
      <c r="AG381" s="349">
        <f t="shared" si="40"/>
        <v>0</v>
      </c>
      <c r="AI381" s="360"/>
      <c r="AJ381" s="360"/>
    </row>
    <row r="382" spans="1:36" ht="30" x14ac:dyDescent="0.25">
      <c r="A382" s="129">
        <v>11</v>
      </c>
      <c r="B382" s="358" t="s">
        <v>219</v>
      </c>
      <c r="C382" s="358" t="str">
        <f>_xlfn.XLOOKUP($A382,'Total project cost for DCs'!A:A,'Total project cost for DCs'!C:C,"Not found",0)</f>
        <v>Roundabout as per SGA design</v>
      </c>
      <c r="D382" s="355" t="s">
        <v>155</v>
      </c>
      <c r="E382" s="355" t="s">
        <v>190</v>
      </c>
      <c r="F382" s="355" t="s">
        <v>826</v>
      </c>
      <c r="H382" s="355" t="s">
        <v>829</v>
      </c>
      <c r="I382" s="359">
        <f>_xlfn.XLOOKUP($H382,DC_growth_AGS!$A$665:$A$673,DC_growth_AGS!$O$665:$O$673,"Not found",0)</f>
        <v>0.61252788174604733</v>
      </c>
      <c r="J382" s="355">
        <v>2031</v>
      </c>
      <c r="K382" s="362">
        <f t="shared" si="42"/>
        <v>0</v>
      </c>
      <c r="L382" s="362">
        <f t="shared" si="42"/>
        <v>0</v>
      </c>
      <c r="M382" s="362">
        <f t="shared" si="42"/>
        <v>0</v>
      </c>
      <c r="N382" s="362">
        <f t="shared" si="42"/>
        <v>0</v>
      </c>
      <c r="O382" s="362">
        <f t="shared" si="42"/>
        <v>0</v>
      </c>
      <c r="P382" s="362">
        <f t="shared" si="42"/>
        <v>0</v>
      </c>
      <c r="Q382" s="362">
        <f t="shared" si="42"/>
        <v>-3262.3462057864231</v>
      </c>
      <c r="R382" s="362">
        <f t="shared" si="42"/>
        <v>0</v>
      </c>
      <c r="S382" s="362">
        <f t="shared" si="42"/>
        <v>0</v>
      </c>
      <c r="T382" s="362">
        <f t="shared" si="42"/>
        <v>0</v>
      </c>
      <c r="U382" s="362">
        <f t="shared" si="42"/>
        <v>0</v>
      </c>
      <c r="V382" s="362">
        <f t="shared" si="42"/>
        <v>0</v>
      </c>
      <c r="W382" s="362">
        <f t="shared" si="42"/>
        <v>0</v>
      </c>
      <c r="X382" s="362">
        <f t="shared" si="42"/>
        <v>0</v>
      </c>
      <c r="Y382" s="349">
        <f t="shared" si="37"/>
        <v>-3262.3462057864231</v>
      </c>
      <c r="Z382" s="349">
        <f t="shared" si="38"/>
        <v>-3262.3462057864231</v>
      </c>
      <c r="AA382" s="349"/>
      <c r="AB382" s="353">
        <v>0</v>
      </c>
      <c r="AC382" s="354" t="str">
        <f t="shared" si="39"/>
        <v>Arterial</v>
      </c>
      <c r="AD382" s="349"/>
      <c r="AE382" s="349"/>
      <c r="AF382" s="355">
        <f>_xlfn.XLOOKUP(A382,'P1 Date Adjustment'!B:B,'P1 Date Adjustment'!F:F,"not found",0)</f>
        <v>2031</v>
      </c>
      <c r="AG382" s="349">
        <f t="shared" si="40"/>
        <v>-1998.2780109526122</v>
      </c>
      <c r="AI382" s="360"/>
      <c r="AJ382" s="360"/>
    </row>
    <row r="383" spans="1:36" ht="60" x14ac:dyDescent="0.25">
      <c r="A383" s="129">
        <v>12</v>
      </c>
      <c r="B383" s="358" t="s">
        <v>221</v>
      </c>
      <c r="C383" s="358" t="str">
        <f>_xlfn.XLOOKUP($A383,'Total project cost for DCs'!A:A,'Total project cost for DCs'!C:C,"Not found",0)</f>
        <v>Intersection improvements on Bremner-Firth Rd, Norrie-Firth Rd, GSR-Firth Rd, Active mode facilities on both sides of Firth &amp; Norrie Rd</v>
      </c>
      <c r="D383" s="355" t="s">
        <v>155</v>
      </c>
      <c r="E383" s="355" t="s">
        <v>223</v>
      </c>
      <c r="F383" s="355" t="s">
        <v>826</v>
      </c>
      <c r="H383" s="355" t="s">
        <v>829</v>
      </c>
      <c r="I383" s="359">
        <f>_xlfn.XLOOKUP($H383,DC_growth_AGS!$A$665:$A$673,DC_growth_AGS!$O$665:$O$673,"Not found",0)</f>
        <v>0.61252788174604733</v>
      </c>
      <c r="J383" s="355">
        <v>2033</v>
      </c>
      <c r="K383" s="362">
        <f t="shared" si="42"/>
        <v>0</v>
      </c>
      <c r="L383" s="362">
        <f t="shared" si="42"/>
        <v>0</v>
      </c>
      <c r="M383" s="362">
        <f t="shared" si="42"/>
        <v>0</v>
      </c>
      <c r="N383" s="362">
        <f t="shared" si="42"/>
        <v>0</v>
      </c>
      <c r="O383" s="362">
        <f t="shared" si="42"/>
        <v>0</v>
      </c>
      <c r="P383" s="362">
        <f t="shared" si="42"/>
        <v>0</v>
      </c>
      <c r="Q383" s="362">
        <f t="shared" si="42"/>
        <v>0</v>
      </c>
      <c r="R383" s="362">
        <f t="shared" si="42"/>
        <v>0</v>
      </c>
      <c r="S383" s="362">
        <f t="shared" si="42"/>
        <v>0</v>
      </c>
      <c r="T383" s="362">
        <f t="shared" si="42"/>
        <v>0</v>
      </c>
      <c r="U383" s="362">
        <f t="shared" si="42"/>
        <v>0</v>
      </c>
      <c r="V383" s="362">
        <f t="shared" si="42"/>
        <v>0</v>
      </c>
      <c r="W383" s="362">
        <f t="shared" si="42"/>
        <v>0</v>
      </c>
      <c r="X383" s="362">
        <f t="shared" si="42"/>
        <v>0</v>
      </c>
      <c r="Y383" s="349">
        <f t="shared" si="37"/>
        <v>0</v>
      </c>
      <c r="Z383" s="349">
        <f t="shared" si="38"/>
        <v>0</v>
      </c>
      <c r="AA383" s="349"/>
      <c r="AB383" s="353">
        <v>0</v>
      </c>
      <c r="AC383" s="354" t="str">
        <f t="shared" si="39"/>
        <v>Collector</v>
      </c>
      <c r="AD383" s="349"/>
      <c r="AE383" s="349"/>
      <c r="AF383" s="355">
        <f>_xlfn.XLOOKUP(A383,'P1 Date Adjustment'!B:B,'P1 Date Adjustment'!F:F,"not found",0)</f>
        <v>2033</v>
      </c>
      <c r="AG383" s="349">
        <f t="shared" si="40"/>
        <v>0</v>
      </c>
      <c r="AI383" s="360"/>
      <c r="AJ383" s="360"/>
    </row>
    <row r="384" spans="1:36" ht="30" x14ac:dyDescent="0.25">
      <c r="A384" s="129" t="s">
        <v>224</v>
      </c>
      <c r="B384" s="358" t="s">
        <v>225</v>
      </c>
      <c r="C384" s="358" t="str">
        <f>_xlfn.XLOOKUP($A384,'Total project cost for DCs'!A:A,'Total project cost for DCs'!C:C,"Not found",0)</f>
        <v>2-lane urban- new 2-lane arterial with active modes on both sides + intersection improvements (TDM)</v>
      </c>
      <c r="D384" s="355" t="s">
        <v>155</v>
      </c>
      <c r="E384" s="355" t="s">
        <v>227</v>
      </c>
      <c r="F384" s="355" t="s">
        <v>826</v>
      </c>
      <c r="H384" s="355" t="s">
        <v>829</v>
      </c>
      <c r="I384" s="359">
        <f>_xlfn.XLOOKUP($H384,DC_growth_AGS!$A$665:$A$673,DC_growth_AGS!$O$665:$O$673,"Not found",0)</f>
        <v>0.61252788174604733</v>
      </c>
      <c r="J384" s="355">
        <v>2029</v>
      </c>
      <c r="K384" s="362">
        <f t="shared" si="42"/>
        <v>0</v>
      </c>
      <c r="L384" s="362">
        <f t="shared" si="42"/>
        <v>0</v>
      </c>
      <c r="M384" s="362">
        <f t="shared" si="42"/>
        <v>0</v>
      </c>
      <c r="N384" s="362">
        <f t="shared" si="42"/>
        <v>0</v>
      </c>
      <c r="O384" s="362">
        <f t="shared" si="42"/>
        <v>0</v>
      </c>
      <c r="P384" s="362">
        <f t="shared" si="42"/>
        <v>0</v>
      </c>
      <c r="Q384" s="362">
        <f t="shared" si="42"/>
        <v>0</v>
      </c>
      <c r="R384" s="362">
        <f t="shared" si="42"/>
        <v>0</v>
      </c>
      <c r="S384" s="362">
        <f t="shared" si="42"/>
        <v>0</v>
      </c>
      <c r="T384" s="362">
        <f t="shared" si="42"/>
        <v>0</v>
      </c>
      <c r="U384" s="362">
        <f t="shared" si="42"/>
        <v>0</v>
      </c>
      <c r="V384" s="362">
        <f t="shared" si="42"/>
        <v>0</v>
      </c>
      <c r="W384" s="362">
        <f t="shared" si="42"/>
        <v>0</v>
      </c>
      <c r="X384" s="362">
        <f t="shared" si="42"/>
        <v>0</v>
      </c>
      <c r="Y384" s="349">
        <f t="shared" si="37"/>
        <v>0</v>
      </c>
      <c r="Z384" s="349">
        <f t="shared" si="38"/>
        <v>0</v>
      </c>
      <c r="AA384" s="349"/>
      <c r="AB384" s="353">
        <v>0</v>
      </c>
      <c r="AC384" s="354" t="str">
        <f t="shared" si="39"/>
        <v>Arterial</v>
      </c>
      <c r="AD384" s="349"/>
      <c r="AE384" s="349"/>
      <c r="AF384" s="355">
        <f>_xlfn.XLOOKUP(A384,'P1 Date Adjustment'!B:B,'P1 Date Adjustment'!F:F,"not found",0)</f>
        <v>2029</v>
      </c>
      <c r="AG384" s="349">
        <f t="shared" si="40"/>
        <v>0</v>
      </c>
      <c r="AI384" s="360"/>
      <c r="AJ384" s="360"/>
    </row>
    <row r="385" spans="1:36" ht="30" x14ac:dyDescent="0.25">
      <c r="A385" s="129" t="s">
        <v>228</v>
      </c>
      <c r="B385" s="358" t="s">
        <v>229</v>
      </c>
      <c r="C385" s="358" t="str">
        <f>_xlfn.XLOOKUP($A385,'Total project cost for DCs'!A:A,'Total project cost for DCs'!C:C,"Not found",0)</f>
        <v>4-lane urban- upgrade 2-lane arterial with SGA design + intersection improvements (TDM)</v>
      </c>
      <c r="D385" s="355" t="s">
        <v>155</v>
      </c>
      <c r="E385" s="355" t="s">
        <v>231</v>
      </c>
      <c r="F385" s="355" t="s">
        <v>826</v>
      </c>
      <c r="H385" s="355" t="s">
        <v>829</v>
      </c>
      <c r="I385" s="359">
        <f>_xlfn.XLOOKUP($H385,DC_growth_AGS!$A$665:$A$673,DC_growth_AGS!$O$665:$O$673,"Not found",0)</f>
        <v>0.61252788174604733</v>
      </c>
      <c r="J385" s="355">
        <v>2050</v>
      </c>
      <c r="K385" s="362">
        <f t="shared" si="42"/>
        <v>0</v>
      </c>
      <c r="L385" s="362">
        <f t="shared" si="42"/>
        <v>0</v>
      </c>
      <c r="M385" s="362">
        <f t="shared" si="42"/>
        <v>0</v>
      </c>
      <c r="N385" s="362">
        <f t="shared" si="42"/>
        <v>0</v>
      </c>
      <c r="O385" s="362">
        <f t="shared" si="42"/>
        <v>0</v>
      </c>
      <c r="P385" s="362">
        <f t="shared" si="42"/>
        <v>0</v>
      </c>
      <c r="Q385" s="362">
        <f t="shared" si="42"/>
        <v>0</v>
      </c>
      <c r="R385" s="362">
        <f t="shared" si="42"/>
        <v>0</v>
      </c>
      <c r="S385" s="362">
        <f t="shared" si="42"/>
        <v>0</v>
      </c>
      <c r="T385" s="362">
        <f t="shared" si="42"/>
        <v>0</v>
      </c>
      <c r="U385" s="362">
        <f t="shared" si="42"/>
        <v>0</v>
      </c>
      <c r="V385" s="362">
        <f t="shared" si="42"/>
        <v>0</v>
      </c>
      <c r="W385" s="362">
        <f t="shared" si="42"/>
        <v>0</v>
      </c>
      <c r="X385" s="362">
        <f t="shared" si="42"/>
        <v>0</v>
      </c>
      <c r="Y385" s="349">
        <f t="shared" si="37"/>
        <v>0</v>
      </c>
      <c r="Z385" s="349">
        <f t="shared" si="38"/>
        <v>0</v>
      </c>
      <c r="AA385" s="349"/>
      <c r="AB385" s="353">
        <v>0</v>
      </c>
      <c r="AC385" s="354" t="str">
        <f t="shared" si="39"/>
        <v>Arterial</v>
      </c>
      <c r="AD385" s="349"/>
      <c r="AE385" s="349"/>
      <c r="AF385" s="355">
        <f>_xlfn.XLOOKUP(A385,'P1 Date Adjustment'!B:B,'P1 Date Adjustment'!F:F,"not found",0)</f>
        <v>2050</v>
      </c>
      <c r="AG385" s="349">
        <f t="shared" si="40"/>
        <v>0</v>
      </c>
      <c r="AI385" s="360"/>
      <c r="AJ385" s="360"/>
    </row>
    <row r="386" spans="1:36" ht="45" x14ac:dyDescent="0.25">
      <c r="A386" s="129" t="s">
        <v>234</v>
      </c>
      <c r="B386" s="358" t="s">
        <v>235</v>
      </c>
      <c r="C386" s="358" t="str">
        <f>_xlfn.XLOOKUP($A386,'Total project cost for DCs'!A:A,'Total project cost for DCs'!C:C,"Not found",0)</f>
        <v>2-lane urban (New Road connection to Quarry Road with active modes on both sides + intersection improvements)</v>
      </c>
      <c r="D386" s="355" t="s">
        <v>155</v>
      </c>
      <c r="E386" s="355" t="s">
        <v>223</v>
      </c>
      <c r="F386" s="355" t="s">
        <v>826</v>
      </c>
      <c r="H386" s="355" t="s">
        <v>829</v>
      </c>
      <c r="I386" s="359">
        <f>_xlfn.XLOOKUP($H386,DC_growth_AGS!$A$665:$A$673,DC_growth_AGS!$O$665:$O$673,"Not found",0)</f>
        <v>0.61252788174604733</v>
      </c>
      <c r="J386" s="355">
        <v>2035</v>
      </c>
      <c r="K386" s="362">
        <f t="shared" si="42"/>
        <v>0</v>
      </c>
      <c r="L386" s="362">
        <f t="shared" si="42"/>
        <v>0</v>
      </c>
      <c r="M386" s="362">
        <f t="shared" si="42"/>
        <v>0</v>
      </c>
      <c r="N386" s="362">
        <f t="shared" si="42"/>
        <v>0</v>
      </c>
      <c r="O386" s="362">
        <f t="shared" si="42"/>
        <v>0</v>
      </c>
      <c r="P386" s="362">
        <f t="shared" si="42"/>
        <v>0</v>
      </c>
      <c r="Q386" s="362">
        <f t="shared" si="42"/>
        <v>0</v>
      </c>
      <c r="R386" s="362">
        <f t="shared" si="42"/>
        <v>0</v>
      </c>
      <c r="S386" s="362">
        <f t="shared" si="42"/>
        <v>0</v>
      </c>
      <c r="T386" s="362">
        <f t="shared" si="42"/>
        <v>0</v>
      </c>
      <c r="U386" s="362">
        <f t="shared" si="42"/>
        <v>0</v>
      </c>
      <c r="V386" s="362">
        <f t="shared" si="42"/>
        <v>0</v>
      </c>
      <c r="W386" s="362">
        <f t="shared" si="42"/>
        <v>0</v>
      </c>
      <c r="X386" s="362">
        <f t="shared" si="42"/>
        <v>0</v>
      </c>
      <c r="Y386" s="349">
        <f t="shared" si="37"/>
        <v>0</v>
      </c>
      <c r="Z386" s="349">
        <f t="shared" si="38"/>
        <v>0</v>
      </c>
      <c r="AA386" s="349"/>
      <c r="AB386" s="353">
        <v>0</v>
      </c>
      <c r="AC386" s="354" t="str">
        <f t="shared" si="39"/>
        <v>Collector</v>
      </c>
      <c r="AD386" s="349"/>
      <c r="AE386" s="349"/>
      <c r="AF386" s="355">
        <f>_xlfn.XLOOKUP(A386,'P1 Date Adjustment'!B:B,'P1 Date Adjustment'!F:F,"not found",0)</f>
        <v>2035</v>
      </c>
      <c r="AG386" s="349">
        <f t="shared" si="40"/>
        <v>0</v>
      </c>
      <c r="AI386" s="360"/>
      <c r="AJ386" s="360"/>
    </row>
    <row r="387" spans="1:36" ht="30" x14ac:dyDescent="0.25">
      <c r="A387" s="129" t="s">
        <v>237</v>
      </c>
      <c r="B387" s="358" t="s">
        <v>238</v>
      </c>
      <c r="C387" s="358" t="str">
        <f>_xlfn.XLOOKUP($A387,'Total project cost for DCs'!A:A,'Total project cost for DCs'!C:C,"Not found",0)</f>
        <v>2-lane urban (upgrade existing road layout with active modes on both sides + intersection improvements)</v>
      </c>
      <c r="D387" s="355" t="s">
        <v>155</v>
      </c>
      <c r="E387" s="355" t="s">
        <v>199</v>
      </c>
      <c r="F387" s="355" t="s">
        <v>826</v>
      </c>
      <c r="H387" s="355" t="s">
        <v>829</v>
      </c>
      <c r="I387" s="359">
        <f>_xlfn.XLOOKUP($H387,DC_growth_AGS!$A$665:$A$673,DC_growth_AGS!$O$665:$O$673,"Not found",0)</f>
        <v>0.61252788174604733</v>
      </c>
      <c r="J387" s="355">
        <v>2033</v>
      </c>
      <c r="K387" s="362">
        <f t="shared" si="42"/>
        <v>0</v>
      </c>
      <c r="L387" s="362">
        <f t="shared" si="42"/>
        <v>0</v>
      </c>
      <c r="M387" s="362">
        <f t="shared" si="42"/>
        <v>0</v>
      </c>
      <c r="N387" s="362">
        <f t="shared" si="42"/>
        <v>0</v>
      </c>
      <c r="O387" s="362">
        <f t="shared" si="42"/>
        <v>0</v>
      </c>
      <c r="P387" s="362">
        <f t="shared" si="42"/>
        <v>0</v>
      </c>
      <c r="Q387" s="362">
        <f t="shared" si="42"/>
        <v>0</v>
      </c>
      <c r="R387" s="362">
        <f t="shared" si="42"/>
        <v>0</v>
      </c>
      <c r="S387" s="362">
        <f t="shared" si="42"/>
        <v>0</v>
      </c>
      <c r="T387" s="362">
        <f t="shared" si="42"/>
        <v>0</v>
      </c>
      <c r="U387" s="362">
        <f t="shared" si="42"/>
        <v>0</v>
      </c>
      <c r="V387" s="362">
        <f t="shared" si="42"/>
        <v>0</v>
      </c>
      <c r="W387" s="362">
        <f t="shared" si="42"/>
        <v>0</v>
      </c>
      <c r="X387" s="362">
        <f t="shared" si="42"/>
        <v>0</v>
      </c>
      <c r="Y387" s="349">
        <f t="shared" si="37"/>
        <v>0</v>
      </c>
      <c r="Z387" s="349">
        <f t="shared" si="38"/>
        <v>0</v>
      </c>
      <c r="AA387" s="349"/>
      <c r="AB387" s="353">
        <v>0</v>
      </c>
      <c r="AC387" s="354" t="str">
        <f t="shared" si="39"/>
        <v>Collector</v>
      </c>
      <c r="AD387" s="349"/>
      <c r="AE387" s="349"/>
      <c r="AF387" s="355">
        <f>_xlfn.XLOOKUP(A387,'P1 Date Adjustment'!B:B,'P1 Date Adjustment'!F:F,"not found",0)</f>
        <v>2033</v>
      </c>
      <c r="AG387" s="349">
        <f t="shared" si="40"/>
        <v>0</v>
      </c>
      <c r="AI387" s="360"/>
      <c r="AJ387" s="360"/>
    </row>
    <row r="388" spans="1:36" ht="30" x14ac:dyDescent="0.25">
      <c r="A388" s="129" t="s">
        <v>246</v>
      </c>
      <c r="B388" s="358" t="s">
        <v>247</v>
      </c>
      <c r="C388" s="358" t="str">
        <f>_xlfn.XLOOKUP($A388,'Total project cost for DCs'!A:A,'Total project cost for DCs'!C:C,"Not found",0)</f>
        <v>4-lane urban- upgrade 2-lane urban with active modes on both sides (SGA design)</v>
      </c>
      <c r="D388" s="355" t="s">
        <v>155</v>
      </c>
      <c r="E388" s="355" t="s">
        <v>157</v>
      </c>
      <c r="F388" s="355" t="s">
        <v>826</v>
      </c>
      <c r="H388" s="355" t="s">
        <v>829</v>
      </c>
      <c r="I388" s="359">
        <f>_xlfn.XLOOKUP($H388,DC_growth_AGS!$A$665:$A$673,DC_growth_AGS!$O$665:$O$673,"Not found",0)</f>
        <v>0.61252788174604733</v>
      </c>
      <c r="J388" s="355">
        <v>2050</v>
      </c>
      <c r="K388" s="362">
        <f t="shared" si="42"/>
        <v>0</v>
      </c>
      <c r="L388" s="362">
        <f t="shared" si="42"/>
        <v>0</v>
      </c>
      <c r="M388" s="362">
        <f t="shared" si="42"/>
        <v>0</v>
      </c>
      <c r="N388" s="362">
        <f t="shared" si="42"/>
        <v>0</v>
      </c>
      <c r="O388" s="362">
        <f t="shared" si="42"/>
        <v>0</v>
      </c>
      <c r="P388" s="362">
        <f t="shared" si="42"/>
        <v>0</v>
      </c>
      <c r="Q388" s="362">
        <f t="shared" si="42"/>
        <v>0</v>
      </c>
      <c r="R388" s="362">
        <f t="shared" si="42"/>
        <v>0</v>
      </c>
      <c r="S388" s="362">
        <f t="shared" si="42"/>
        <v>0</v>
      </c>
      <c r="T388" s="362">
        <f t="shared" si="42"/>
        <v>0</v>
      </c>
      <c r="U388" s="362">
        <f t="shared" si="42"/>
        <v>0</v>
      </c>
      <c r="V388" s="362">
        <f t="shared" si="42"/>
        <v>0</v>
      </c>
      <c r="W388" s="362">
        <f t="shared" si="42"/>
        <v>0</v>
      </c>
      <c r="X388" s="362">
        <f t="shared" si="42"/>
        <v>0</v>
      </c>
      <c r="Y388" s="349">
        <f t="shared" ref="Y388:Y451" si="43">SUM(K388:X388)</f>
        <v>0</v>
      </c>
      <c r="Z388" s="349">
        <f t="shared" ref="Z388:Z451" si="44">SUM(K388:X388)</f>
        <v>0</v>
      </c>
      <c r="AA388" s="349"/>
      <c r="AB388" s="353">
        <v>0</v>
      </c>
      <c r="AC388" s="354" t="str">
        <f t="shared" ref="AC388:AC451" si="45">IF(OR(E388="Upgrade Collector",E388="Greenfields Collector",E388="New Collector (AT)"),"Collector","Arterial")</f>
        <v>Arterial</v>
      </c>
      <c r="AD388" s="349"/>
      <c r="AE388" s="349"/>
      <c r="AF388" s="355">
        <f>_xlfn.XLOOKUP(A388,'P1 Date Adjustment'!B:B,'P1 Date Adjustment'!F:F,"not found",0)</f>
        <v>2050</v>
      </c>
      <c r="AG388" s="349">
        <f t="shared" si="40"/>
        <v>0</v>
      </c>
      <c r="AI388" s="360"/>
      <c r="AJ388" s="360"/>
    </row>
    <row r="389" spans="1:36" ht="45" x14ac:dyDescent="0.25">
      <c r="A389" s="129" t="s">
        <v>259</v>
      </c>
      <c r="B389" s="358" t="s">
        <v>260</v>
      </c>
      <c r="C389" s="358" t="str">
        <f>_xlfn.XLOOKUP($A389,'Total project cost for DCs'!A:A,'Total project cost for DCs'!C:C,"Not found",0)</f>
        <v>Active mode upgrades- existing road layout with active modes on both sides + intersection upgrades for active mode crossing</v>
      </c>
      <c r="D389" s="355" t="s">
        <v>155</v>
      </c>
      <c r="E389" s="355" t="s">
        <v>199</v>
      </c>
      <c r="F389" s="355" t="s">
        <v>826</v>
      </c>
      <c r="H389" s="355" t="s">
        <v>829</v>
      </c>
      <c r="I389" s="359">
        <f>_xlfn.XLOOKUP($H389,DC_growth_AGS!$A$665:$A$673,DC_growth_AGS!$O$665:$O$673,"Not found",0)</f>
        <v>0.61252788174604733</v>
      </c>
      <c r="J389" s="355">
        <v>2035</v>
      </c>
      <c r="K389" s="362">
        <f t="shared" si="42"/>
        <v>0</v>
      </c>
      <c r="L389" s="362">
        <f t="shared" si="42"/>
        <v>0</v>
      </c>
      <c r="M389" s="362">
        <f t="shared" si="42"/>
        <v>0</v>
      </c>
      <c r="N389" s="362">
        <f t="shared" si="42"/>
        <v>0</v>
      </c>
      <c r="O389" s="362">
        <f t="shared" si="42"/>
        <v>0</v>
      </c>
      <c r="P389" s="362">
        <f t="shared" si="42"/>
        <v>0</v>
      </c>
      <c r="Q389" s="362">
        <f t="shared" si="42"/>
        <v>0</v>
      </c>
      <c r="R389" s="362">
        <f t="shared" si="42"/>
        <v>0</v>
      </c>
      <c r="S389" s="362">
        <f t="shared" si="42"/>
        <v>0</v>
      </c>
      <c r="T389" s="362">
        <f t="shared" si="42"/>
        <v>0</v>
      </c>
      <c r="U389" s="362">
        <f t="shared" si="42"/>
        <v>0</v>
      </c>
      <c r="V389" s="362">
        <f t="shared" si="42"/>
        <v>0</v>
      </c>
      <c r="W389" s="362">
        <f t="shared" si="42"/>
        <v>0</v>
      </c>
      <c r="X389" s="362">
        <f t="shared" si="42"/>
        <v>0</v>
      </c>
      <c r="Y389" s="349">
        <f t="shared" si="43"/>
        <v>0</v>
      </c>
      <c r="Z389" s="349">
        <f t="shared" si="44"/>
        <v>0</v>
      </c>
      <c r="AA389" s="349"/>
      <c r="AB389" s="353">
        <v>0</v>
      </c>
      <c r="AC389" s="354" t="str">
        <f t="shared" si="45"/>
        <v>Collector</v>
      </c>
      <c r="AD389" s="349"/>
      <c r="AE389" s="349"/>
      <c r="AF389" s="355">
        <f>_xlfn.XLOOKUP(A389,'P1 Date Adjustment'!B:B,'P1 Date Adjustment'!F:F,"not found",0)</f>
        <v>2035</v>
      </c>
      <c r="AG389" s="349">
        <f t="shared" ref="AG389:AG452" si="46">Z389*I389</f>
        <v>0</v>
      </c>
      <c r="AI389" s="360"/>
      <c r="AJ389" s="360"/>
    </row>
    <row r="390" spans="1:36" ht="45" x14ac:dyDescent="0.25">
      <c r="A390" s="129">
        <v>21</v>
      </c>
      <c r="B390" s="358" t="s">
        <v>262</v>
      </c>
      <c r="C390" s="358" t="str">
        <f>_xlfn.XLOOKUP($A390,'Total project cost for DCs'!A:A,'Total project cost for DCs'!C:C,"Not found",0)</f>
        <v>Active mode upgrades- existing road layout with active modes on both sides + intersection upgrades for active mode crossing</v>
      </c>
      <c r="D390" s="355" t="s">
        <v>155</v>
      </c>
      <c r="E390" s="355" t="s">
        <v>199</v>
      </c>
      <c r="F390" s="355" t="s">
        <v>826</v>
      </c>
      <c r="H390" s="355" t="s">
        <v>829</v>
      </c>
      <c r="I390" s="359">
        <f>_xlfn.XLOOKUP($H390,DC_growth_AGS!$A$665:$A$673,DC_growth_AGS!$O$665:$O$673,"Not found",0)</f>
        <v>0.61252788174604733</v>
      </c>
      <c r="J390" s="355">
        <v>2035</v>
      </c>
      <c r="K390" s="362">
        <f t="shared" si="42"/>
        <v>0</v>
      </c>
      <c r="L390" s="362">
        <f t="shared" si="42"/>
        <v>0</v>
      </c>
      <c r="M390" s="362">
        <f t="shared" si="42"/>
        <v>0</v>
      </c>
      <c r="N390" s="362">
        <f t="shared" si="42"/>
        <v>0</v>
      </c>
      <c r="O390" s="362">
        <f t="shared" si="42"/>
        <v>0</v>
      </c>
      <c r="P390" s="362">
        <f t="shared" si="42"/>
        <v>0</v>
      </c>
      <c r="Q390" s="362">
        <f t="shared" si="42"/>
        <v>0</v>
      </c>
      <c r="R390" s="362">
        <f t="shared" si="42"/>
        <v>0</v>
      </c>
      <c r="S390" s="362">
        <f t="shared" si="42"/>
        <v>0</v>
      </c>
      <c r="T390" s="362">
        <f t="shared" si="42"/>
        <v>0</v>
      </c>
      <c r="U390" s="362">
        <f t="shared" si="42"/>
        <v>0</v>
      </c>
      <c r="V390" s="362">
        <f t="shared" si="42"/>
        <v>0</v>
      </c>
      <c r="W390" s="362">
        <f t="shared" si="42"/>
        <v>0</v>
      </c>
      <c r="X390" s="362">
        <f t="shared" si="42"/>
        <v>0</v>
      </c>
      <c r="Y390" s="349">
        <f t="shared" si="43"/>
        <v>0</v>
      </c>
      <c r="Z390" s="349">
        <f t="shared" si="44"/>
        <v>0</v>
      </c>
      <c r="AA390" s="349"/>
      <c r="AB390" s="353">
        <v>0</v>
      </c>
      <c r="AC390" s="354" t="str">
        <f t="shared" si="45"/>
        <v>Collector</v>
      </c>
      <c r="AD390" s="349"/>
      <c r="AE390" s="349"/>
      <c r="AF390" s="355">
        <f>_xlfn.XLOOKUP(A390,'P1 Date Adjustment'!B:B,'P1 Date Adjustment'!F:F,"not found",0)</f>
        <v>2035</v>
      </c>
      <c r="AG390" s="349">
        <f t="shared" si="46"/>
        <v>0</v>
      </c>
      <c r="AI390" s="360"/>
      <c r="AJ390" s="360"/>
    </row>
    <row r="391" spans="1:36" x14ac:dyDescent="0.25">
      <c r="A391" s="129">
        <v>22</v>
      </c>
      <c r="B391" s="358" t="s">
        <v>263</v>
      </c>
      <c r="C391" s="358" t="str">
        <f>_xlfn.XLOOKUP($A391,'Total project cost for DCs'!A:A,'Total project cost for DCs'!C:C,"Not found",0)</f>
        <v>Upgrade intersection with active modes facilities(TDM)</v>
      </c>
      <c r="D391" s="355" t="s">
        <v>155</v>
      </c>
      <c r="E391" s="355" t="s">
        <v>223</v>
      </c>
      <c r="F391" s="355" t="s">
        <v>826</v>
      </c>
      <c r="H391" s="355" t="s">
        <v>829</v>
      </c>
      <c r="I391" s="359">
        <f>_xlfn.XLOOKUP($H391,DC_growth_AGS!$A$665:$A$673,DC_growth_AGS!$O$665:$O$673,"Not found",0)</f>
        <v>0.61252788174604733</v>
      </c>
      <c r="J391" s="355">
        <v>2033</v>
      </c>
      <c r="K391" s="362">
        <f t="shared" si="42"/>
        <v>0</v>
      </c>
      <c r="L391" s="362">
        <f t="shared" si="42"/>
        <v>0</v>
      </c>
      <c r="M391" s="362">
        <f t="shared" si="42"/>
        <v>0</v>
      </c>
      <c r="N391" s="362">
        <f t="shared" si="42"/>
        <v>0</v>
      </c>
      <c r="O391" s="362">
        <f t="shared" si="42"/>
        <v>0</v>
      </c>
      <c r="P391" s="362">
        <f t="shared" si="42"/>
        <v>0</v>
      </c>
      <c r="Q391" s="362">
        <f t="shared" si="42"/>
        <v>0</v>
      </c>
      <c r="R391" s="362">
        <f t="shared" si="42"/>
        <v>0</v>
      </c>
      <c r="S391" s="362">
        <f t="shared" si="42"/>
        <v>0</v>
      </c>
      <c r="T391" s="362">
        <f t="shared" si="42"/>
        <v>0</v>
      </c>
      <c r="U391" s="362">
        <f t="shared" si="42"/>
        <v>0</v>
      </c>
      <c r="V391" s="362">
        <f t="shared" si="42"/>
        <v>0</v>
      </c>
      <c r="W391" s="362">
        <f t="shared" si="42"/>
        <v>0</v>
      </c>
      <c r="X391" s="362">
        <f t="shared" si="42"/>
        <v>0</v>
      </c>
      <c r="Y391" s="349">
        <f t="shared" si="43"/>
        <v>0</v>
      </c>
      <c r="Z391" s="349">
        <f t="shared" si="44"/>
        <v>0</v>
      </c>
      <c r="AA391" s="349"/>
      <c r="AB391" s="353">
        <v>0</v>
      </c>
      <c r="AC391" s="354" t="str">
        <f t="shared" si="45"/>
        <v>Collector</v>
      </c>
      <c r="AD391" s="349"/>
      <c r="AE391" s="349"/>
      <c r="AF391" s="355">
        <f>_xlfn.XLOOKUP(A391,'P1 Date Adjustment'!B:B,'P1 Date Adjustment'!F:F,"not found",0)</f>
        <v>2033</v>
      </c>
      <c r="AG391" s="349">
        <f t="shared" si="46"/>
        <v>0</v>
      </c>
      <c r="AI391" s="360"/>
      <c r="AJ391" s="360"/>
    </row>
    <row r="392" spans="1:36" ht="45" x14ac:dyDescent="0.25">
      <c r="A392" s="129" t="s">
        <v>281</v>
      </c>
      <c r="B392" s="358" t="s">
        <v>282</v>
      </c>
      <c r="C392" s="358" t="str">
        <f>_xlfn.XLOOKUP($A392,'Total project cost for DCs'!A:A,'Total project cost for DCs'!C:C,"Not found",0)</f>
        <v xml:space="preserve">Interim 2-lane – install kerb and channel within existing road corridor with provision of active modes on both sides, 20m cross-section </v>
      </c>
      <c r="D392" s="355" t="s">
        <v>155</v>
      </c>
      <c r="E392" s="355" t="s">
        <v>145</v>
      </c>
      <c r="F392" s="355" t="s">
        <v>826</v>
      </c>
      <c r="H392" s="355" t="s">
        <v>829</v>
      </c>
      <c r="I392" s="359">
        <f>_xlfn.XLOOKUP($H392,DC_growth_AGS!$A$665:$A$673,DC_growth_AGS!$O$665:$O$673,"Not found",0)</f>
        <v>0.61252788174604733</v>
      </c>
      <c r="J392" s="355">
        <v>2025</v>
      </c>
      <c r="K392" s="362">
        <f t="shared" ref="K392:X407" si="47">IF($AC392="Arterial",-K339*$AD$2,0)</f>
        <v>0</v>
      </c>
      <c r="L392" s="362">
        <f t="shared" si="47"/>
        <v>0</v>
      </c>
      <c r="M392" s="362">
        <f t="shared" si="47"/>
        <v>0</v>
      </c>
      <c r="N392" s="362">
        <f t="shared" si="47"/>
        <v>0</v>
      </c>
      <c r="O392" s="362">
        <f t="shared" si="47"/>
        <v>0</v>
      </c>
      <c r="P392" s="362">
        <f t="shared" si="47"/>
        <v>0</v>
      </c>
      <c r="Q392" s="362">
        <f t="shared" si="47"/>
        <v>0</v>
      </c>
      <c r="R392" s="362">
        <f t="shared" si="47"/>
        <v>0</v>
      </c>
      <c r="S392" s="362">
        <f t="shared" si="47"/>
        <v>0</v>
      </c>
      <c r="T392" s="362">
        <f t="shared" si="47"/>
        <v>0</v>
      </c>
      <c r="U392" s="362">
        <f t="shared" si="47"/>
        <v>0</v>
      </c>
      <c r="V392" s="362">
        <f t="shared" si="47"/>
        <v>0</v>
      </c>
      <c r="W392" s="362">
        <f t="shared" si="47"/>
        <v>0</v>
      </c>
      <c r="X392" s="362">
        <f t="shared" si="47"/>
        <v>0</v>
      </c>
      <c r="Y392" s="349">
        <f t="shared" si="43"/>
        <v>0</v>
      </c>
      <c r="Z392" s="349">
        <f t="shared" si="44"/>
        <v>0</v>
      </c>
      <c r="AA392" s="349"/>
      <c r="AB392" s="353">
        <v>0</v>
      </c>
      <c r="AC392" s="354" t="str">
        <f t="shared" si="45"/>
        <v>Arterial</v>
      </c>
      <c r="AD392" s="349"/>
      <c r="AE392" s="349"/>
      <c r="AF392" s="355">
        <f>_xlfn.XLOOKUP(A392,'P1 Date Adjustment'!B:B,'P1 Date Adjustment'!F:F,"not found",0)</f>
        <v>2025</v>
      </c>
      <c r="AG392" s="349">
        <f t="shared" si="46"/>
        <v>0</v>
      </c>
      <c r="AI392" s="360"/>
      <c r="AJ392" s="360"/>
    </row>
    <row r="393" spans="1:36" ht="60" x14ac:dyDescent="0.25">
      <c r="A393" s="129" t="s">
        <v>287</v>
      </c>
      <c r="B393" s="358" t="s">
        <v>282</v>
      </c>
      <c r="C393" s="358" t="str">
        <f>_xlfn.XLOOKUP($A393,'Total project cost for DCs'!A:A,'Total project cost for DCs'!C:C,"Not found",0)</f>
        <v>Final 4-lane - following interim option, upgrade Road corridor to provide four lanes with additional turning lanes at intersections where required (as indicated in SGA Design</v>
      </c>
      <c r="D393" s="355" t="s">
        <v>155</v>
      </c>
      <c r="E393" s="355" t="s">
        <v>157</v>
      </c>
      <c r="F393" s="355" t="s">
        <v>826</v>
      </c>
      <c r="H393" s="355" t="s">
        <v>829</v>
      </c>
      <c r="I393" s="359">
        <f>_xlfn.XLOOKUP($H393,DC_growth_AGS!$A$665:$A$673,DC_growth_AGS!$O$665:$O$673,"Not found",0)</f>
        <v>0.61252788174604733</v>
      </c>
      <c r="J393" s="355">
        <v>2031</v>
      </c>
      <c r="K393" s="362">
        <f t="shared" si="47"/>
        <v>0</v>
      </c>
      <c r="L393" s="362">
        <f t="shared" si="47"/>
        <v>0</v>
      </c>
      <c r="M393" s="362">
        <f t="shared" si="47"/>
        <v>0</v>
      </c>
      <c r="N393" s="362">
        <f t="shared" si="47"/>
        <v>0</v>
      </c>
      <c r="O393" s="362">
        <f t="shared" si="47"/>
        <v>0</v>
      </c>
      <c r="P393" s="362">
        <f t="shared" si="47"/>
        <v>0</v>
      </c>
      <c r="Q393" s="362">
        <f t="shared" si="47"/>
        <v>0</v>
      </c>
      <c r="R393" s="362">
        <f t="shared" si="47"/>
        <v>0</v>
      </c>
      <c r="S393" s="362">
        <f t="shared" si="47"/>
        <v>0</v>
      </c>
      <c r="T393" s="362">
        <f t="shared" si="47"/>
        <v>0</v>
      </c>
      <c r="U393" s="362">
        <f t="shared" si="47"/>
        <v>0</v>
      </c>
      <c r="V393" s="362">
        <f t="shared" si="47"/>
        <v>0</v>
      </c>
      <c r="W393" s="362">
        <f t="shared" si="47"/>
        <v>0</v>
      </c>
      <c r="X393" s="362">
        <f t="shared" si="47"/>
        <v>0</v>
      </c>
      <c r="Y393" s="349">
        <f t="shared" si="43"/>
        <v>0</v>
      </c>
      <c r="Z393" s="349">
        <f t="shared" si="44"/>
        <v>0</v>
      </c>
      <c r="AA393" s="349"/>
      <c r="AB393" s="353">
        <v>0</v>
      </c>
      <c r="AC393" s="354" t="str">
        <f t="shared" si="45"/>
        <v>Arterial</v>
      </c>
      <c r="AD393" s="349"/>
      <c r="AE393" s="349"/>
      <c r="AF393" s="355">
        <f>_xlfn.XLOOKUP(A393,'P1 Date Adjustment'!B:B,'P1 Date Adjustment'!F:F,"not found",0)</f>
        <v>2031</v>
      </c>
      <c r="AG393" s="349">
        <f t="shared" si="46"/>
        <v>0</v>
      </c>
      <c r="AI393" s="360"/>
      <c r="AJ393" s="360"/>
    </row>
    <row r="394" spans="1:36" ht="30" x14ac:dyDescent="0.25">
      <c r="A394" s="129">
        <v>24</v>
      </c>
      <c r="B394" s="358" t="s">
        <v>295</v>
      </c>
      <c r="C394" s="358" t="str">
        <f>_xlfn.XLOOKUP($A394,'Total project cost for DCs'!A:A,'Total project cost for DCs'!C:C,"Not found",0)</f>
        <v xml:space="preserve">2-lane urban - upgrade existing road layout with active modes on both sides, 20m cross-section </v>
      </c>
      <c r="D394" s="355" t="s">
        <v>155</v>
      </c>
      <c r="E394" s="355" t="s">
        <v>190</v>
      </c>
      <c r="F394" s="355" t="s">
        <v>826</v>
      </c>
      <c r="H394" s="355" t="s">
        <v>829</v>
      </c>
      <c r="I394" s="359">
        <f>_xlfn.XLOOKUP($H394,DC_growth_AGS!$A$665:$A$673,DC_growth_AGS!$O$665:$O$673,"Not found",0)</f>
        <v>0.61252788174604733</v>
      </c>
      <c r="J394" s="355">
        <v>2038</v>
      </c>
      <c r="K394" s="362">
        <f t="shared" si="47"/>
        <v>0</v>
      </c>
      <c r="L394" s="362">
        <f t="shared" si="47"/>
        <v>0</v>
      </c>
      <c r="M394" s="362">
        <f t="shared" si="47"/>
        <v>0</v>
      </c>
      <c r="N394" s="362">
        <f t="shared" si="47"/>
        <v>0</v>
      </c>
      <c r="O394" s="362">
        <f t="shared" si="47"/>
        <v>0</v>
      </c>
      <c r="P394" s="362">
        <f t="shared" si="47"/>
        <v>0</v>
      </c>
      <c r="Q394" s="362">
        <f t="shared" si="47"/>
        <v>-5780.0542966647417</v>
      </c>
      <c r="R394" s="362">
        <f t="shared" si="47"/>
        <v>0</v>
      </c>
      <c r="S394" s="362">
        <f t="shared" si="47"/>
        <v>0</v>
      </c>
      <c r="T394" s="362">
        <f t="shared" si="47"/>
        <v>0</v>
      </c>
      <c r="U394" s="362">
        <f t="shared" si="47"/>
        <v>0</v>
      </c>
      <c r="V394" s="362">
        <f t="shared" si="47"/>
        <v>0</v>
      </c>
      <c r="W394" s="362">
        <f t="shared" si="47"/>
        <v>0</v>
      </c>
      <c r="X394" s="362">
        <f t="shared" si="47"/>
        <v>0</v>
      </c>
      <c r="Y394" s="349">
        <f t="shared" si="43"/>
        <v>-5780.0542966647417</v>
      </c>
      <c r="Z394" s="349">
        <f t="shared" si="44"/>
        <v>-5780.0542966647417</v>
      </c>
      <c r="AA394" s="349"/>
      <c r="AB394" s="353">
        <v>0</v>
      </c>
      <c r="AC394" s="354" t="str">
        <f t="shared" si="45"/>
        <v>Arterial</v>
      </c>
      <c r="AD394" s="349"/>
      <c r="AE394" s="349"/>
      <c r="AF394" s="355">
        <f>_xlfn.XLOOKUP(A394,'P1 Date Adjustment'!B:B,'P1 Date Adjustment'!F:F,"not found",0)</f>
        <v>2038</v>
      </c>
      <c r="AG394" s="349">
        <f t="shared" si="46"/>
        <v>-3540.4444147131935</v>
      </c>
      <c r="AI394" s="360"/>
      <c r="AJ394" s="360"/>
    </row>
    <row r="395" spans="1:36" ht="30" x14ac:dyDescent="0.25">
      <c r="A395" s="129">
        <v>25</v>
      </c>
      <c r="B395" s="358" t="s">
        <v>296</v>
      </c>
      <c r="C395" s="358" t="str">
        <f>_xlfn.XLOOKUP($A395,'Total project cost for DCs'!A:A,'Total project cost for DCs'!C:C,"Not found",0)</f>
        <v>2-lane urban- upgrade existing road layout to 2-lane urban with active modes on both sides</v>
      </c>
      <c r="D395" s="355" t="s">
        <v>155</v>
      </c>
      <c r="E395" s="355" t="s">
        <v>199</v>
      </c>
      <c r="F395" s="355" t="s">
        <v>826</v>
      </c>
      <c r="H395" s="355" t="s">
        <v>829</v>
      </c>
      <c r="I395" s="359">
        <f>_xlfn.XLOOKUP($H395,DC_growth_AGS!$A$665:$A$673,DC_growth_AGS!$O$665:$O$673,"Not found",0)</f>
        <v>0.61252788174604733</v>
      </c>
      <c r="J395" s="355">
        <v>2039</v>
      </c>
      <c r="K395" s="362">
        <f t="shared" si="47"/>
        <v>0</v>
      </c>
      <c r="L395" s="362">
        <f t="shared" si="47"/>
        <v>0</v>
      </c>
      <c r="M395" s="362">
        <f t="shared" si="47"/>
        <v>0</v>
      </c>
      <c r="N395" s="362">
        <f t="shared" si="47"/>
        <v>0</v>
      </c>
      <c r="O395" s="362">
        <f t="shared" si="47"/>
        <v>0</v>
      </c>
      <c r="P395" s="362">
        <f t="shared" si="47"/>
        <v>0</v>
      </c>
      <c r="Q395" s="362">
        <f t="shared" si="47"/>
        <v>0</v>
      </c>
      <c r="R395" s="362">
        <f t="shared" si="47"/>
        <v>0</v>
      </c>
      <c r="S395" s="362">
        <f t="shared" si="47"/>
        <v>0</v>
      </c>
      <c r="T395" s="362">
        <f t="shared" si="47"/>
        <v>0</v>
      </c>
      <c r="U395" s="362">
        <f t="shared" si="47"/>
        <v>0</v>
      </c>
      <c r="V395" s="362">
        <f t="shared" si="47"/>
        <v>0</v>
      </c>
      <c r="W395" s="362">
        <f t="shared" si="47"/>
        <v>0</v>
      </c>
      <c r="X395" s="362">
        <f t="shared" si="47"/>
        <v>0</v>
      </c>
      <c r="Y395" s="349">
        <f t="shared" si="43"/>
        <v>0</v>
      </c>
      <c r="Z395" s="349">
        <f t="shared" si="44"/>
        <v>0</v>
      </c>
      <c r="AA395" s="349"/>
      <c r="AB395" s="353">
        <v>0</v>
      </c>
      <c r="AC395" s="354" t="str">
        <f t="shared" si="45"/>
        <v>Collector</v>
      </c>
      <c r="AD395" s="349"/>
      <c r="AE395" s="349"/>
      <c r="AF395" s="355">
        <f>_xlfn.XLOOKUP(A395,'P1 Date Adjustment'!B:B,'P1 Date Adjustment'!F:F,"not found",0)</f>
        <v>2039</v>
      </c>
      <c r="AG395" s="349">
        <f t="shared" si="46"/>
        <v>0</v>
      </c>
      <c r="AI395" s="360"/>
      <c r="AJ395" s="360"/>
    </row>
    <row r="396" spans="1:36" ht="45" x14ac:dyDescent="0.25">
      <c r="A396" s="129" t="s">
        <v>298</v>
      </c>
      <c r="B396" s="358" t="s">
        <v>299</v>
      </c>
      <c r="C396" s="358" t="str">
        <f>_xlfn.XLOOKUP($A396,'Total project cost for DCs'!A:A,'Total project cost for DCs'!C:C,"Not found",0)</f>
        <v>Active mode upgrades- existing road layout with active modes on both sides + intersection upgrades for active mode crossing</v>
      </c>
      <c r="D396" s="355" t="s">
        <v>155</v>
      </c>
      <c r="E396" s="355" t="s">
        <v>199</v>
      </c>
      <c r="F396" s="355" t="s">
        <v>826</v>
      </c>
      <c r="H396" s="355" t="s">
        <v>829</v>
      </c>
      <c r="I396" s="359">
        <f>_xlfn.XLOOKUP($H396,DC_growth_AGS!$A$665:$A$673,DC_growth_AGS!$O$665:$O$673,"Not found",0)</f>
        <v>0.61252788174604733</v>
      </c>
      <c r="J396" s="355">
        <v>2039</v>
      </c>
      <c r="K396" s="362">
        <f t="shared" si="47"/>
        <v>0</v>
      </c>
      <c r="L396" s="362">
        <f t="shared" si="47"/>
        <v>0</v>
      </c>
      <c r="M396" s="362">
        <f t="shared" si="47"/>
        <v>0</v>
      </c>
      <c r="N396" s="362">
        <f t="shared" si="47"/>
        <v>0</v>
      </c>
      <c r="O396" s="362">
        <f t="shared" si="47"/>
        <v>0</v>
      </c>
      <c r="P396" s="362">
        <f t="shared" si="47"/>
        <v>0</v>
      </c>
      <c r="Q396" s="362">
        <f t="shared" si="47"/>
        <v>0</v>
      </c>
      <c r="R396" s="362">
        <f t="shared" si="47"/>
        <v>0</v>
      </c>
      <c r="S396" s="362">
        <f t="shared" si="47"/>
        <v>0</v>
      </c>
      <c r="T396" s="362">
        <f t="shared" si="47"/>
        <v>0</v>
      </c>
      <c r="U396" s="362">
        <f t="shared" si="47"/>
        <v>0</v>
      </c>
      <c r="V396" s="362">
        <f t="shared" si="47"/>
        <v>0</v>
      </c>
      <c r="W396" s="362">
        <f t="shared" si="47"/>
        <v>0</v>
      </c>
      <c r="X396" s="362">
        <f t="shared" si="47"/>
        <v>0</v>
      </c>
      <c r="Y396" s="349">
        <f t="shared" si="43"/>
        <v>0</v>
      </c>
      <c r="Z396" s="349">
        <f t="shared" si="44"/>
        <v>0</v>
      </c>
      <c r="AA396" s="349"/>
      <c r="AB396" s="353">
        <v>0</v>
      </c>
      <c r="AC396" s="354" t="str">
        <f t="shared" si="45"/>
        <v>Collector</v>
      </c>
      <c r="AD396" s="349"/>
      <c r="AE396" s="349"/>
      <c r="AF396" s="355">
        <f>_xlfn.XLOOKUP(A396,'P1 Date Adjustment'!B:B,'P1 Date Adjustment'!F:F,"not found",0)</f>
        <v>2039</v>
      </c>
      <c r="AG396" s="349">
        <f t="shared" si="46"/>
        <v>0</v>
      </c>
      <c r="AI396" s="360"/>
      <c r="AJ396" s="360"/>
    </row>
    <row r="397" spans="1:36" ht="30" x14ac:dyDescent="0.25">
      <c r="A397" s="129" t="s">
        <v>304</v>
      </c>
      <c r="B397" s="358" t="s">
        <v>305</v>
      </c>
      <c r="C397" s="358" t="str">
        <f>_xlfn.XLOOKUP($A397,'Total project cost for DCs'!A:A,'Total project cost for DCs'!C:C,"Not found",0)</f>
        <v>2-lane collector to connect with Drury Central Station, including bridge over streamM)</v>
      </c>
      <c r="D397" s="355" t="s">
        <v>155</v>
      </c>
      <c r="E397" s="355" t="s">
        <v>223</v>
      </c>
      <c r="F397" s="355" t="s">
        <v>826</v>
      </c>
      <c r="H397" s="355" t="s">
        <v>829</v>
      </c>
      <c r="I397" s="359">
        <f>_xlfn.XLOOKUP($H397,DC_growth_AGS!$A$665:$A$673,DC_growth_AGS!$O$665:$O$673,"Not found",0)</f>
        <v>0.61252788174604733</v>
      </c>
      <c r="J397" s="355">
        <v>2035</v>
      </c>
      <c r="K397" s="362">
        <f t="shared" si="47"/>
        <v>0</v>
      </c>
      <c r="L397" s="362">
        <f t="shared" si="47"/>
        <v>0</v>
      </c>
      <c r="M397" s="362">
        <f t="shared" si="47"/>
        <v>0</v>
      </c>
      <c r="N397" s="362">
        <f t="shared" si="47"/>
        <v>0</v>
      </c>
      <c r="O397" s="362">
        <f t="shared" si="47"/>
        <v>0</v>
      </c>
      <c r="P397" s="362">
        <f t="shared" si="47"/>
        <v>0</v>
      </c>
      <c r="Q397" s="362">
        <f t="shared" si="47"/>
        <v>0</v>
      </c>
      <c r="R397" s="362">
        <f t="shared" si="47"/>
        <v>0</v>
      </c>
      <c r="S397" s="362">
        <f t="shared" si="47"/>
        <v>0</v>
      </c>
      <c r="T397" s="362">
        <f t="shared" si="47"/>
        <v>0</v>
      </c>
      <c r="U397" s="362">
        <f t="shared" si="47"/>
        <v>0</v>
      </c>
      <c r="V397" s="362">
        <f t="shared" si="47"/>
        <v>0</v>
      </c>
      <c r="W397" s="362">
        <f t="shared" si="47"/>
        <v>0</v>
      </c>
      <c r="X397" s="362">
        <f t="shared" si="47"/>
        <v>0</v>
      </c>
      <c r="Y397" s="349">
        <f t="shared" si="43"/>
        <v>0</v>
      </c>
      <c r="Z397" s="349">
        <f t="shared" si="44"/>
        <v>0</v>
      </c>
      <c r="AA397" s="349"/>
      <c r="AB397" s="353">
        <v>0</v>
      </c>
      <c r="AC397" s="354" t="str">
        <f t="shared" si="45"/>
        <v>Collector</v>
      </c>
      <c r="AD397" s="349"/>
      <c r="AE397" s="349"/>
      <c r="AF397" s="355">
        <f>_xlfn.XLOOKUP(A397,'P1 Date Adjustment'!B:B,'P1 Date Adjustment'!F:F,"not found",0)</f>
        <v>2035</v>
      </c>
      <c r="AG397" s="349">
        <f t="shared" si="46"/>
        <v>0</v>
      </c>
      <c r="AI397" s="360"/>
      <c r="AJ397" s="360"/>
    </row>
    <row r="398" spans="1:36" ht="30" x14ac:dyDescent="0.25">
      <c r="A398" s="129">
        <v>31</v>
      </c>
      <c r="B398" s="358" t="s">
        <v>311</v>
      </c>
      <c r="C398" s="358" t="str">
        <f>_xlfn.XLOOKUP($A398,'Total project cost for DCs'!A:A,'Total project cost for DCs'!C:C,"Not found",0)</f>
        <v>2-lane urban - upgrade existing roadwith active modes on both sides / Mill Road design ?</v>
      </c>
      <c r="D398" s="355" t="s">
        <v>155</v>
      </c>
      <c r="E398" s="355" t="s">
        <v>199</v>
      </c>
      <c r="F398" s="355" t="s">
        <v>826</v>
      </c>
      <c r="H398" s="355" t="s">
        <v>829</v>
      </c>
      <c r="I398" s="359">
        <f>_xlfn.XLOOKUP($H398,DC_growth_AGS!$A$665:$A$673,DC_growth_AGS!$O$665:$O$673,"Not found",0)</f>
        <v>0.61252788174604733</v>
      </c>
      <c r="J398" s="355">
        <v>2039</v>
      </c>
      <c r="K398" s="362">
        <f t="shared" si="47"/>
        <v>0</v>
      </c>
      <c r="L398" s="362">
        <f t="shared" si="47"/>
        <v>0</v>
      </c>
      <c r="M398" s="362">
        <f t="shared" si="47"/>
        <v>0</v>
      </c>
      <c r="N398" s="362">
        <f t="shared" si="47"/>
        <v>0</v>
      </c>
      <c r="O398" s="362">
        <f t="shared" si="47"/>
        <v>0</v>
      </c>
      <c r="P398" s="362">
        <f t="shared" si="47"/>
        <v>0</v>
      </c>
      <c r="Q398" s="362">
        <f t="shared" si="47"/>
        <v>0</v>
      </c>
      <c r="R398" s="362">
        <f t="shared" si="47"/>
        <v>0</v>
      </c>
      <c r="S398" s="362">
        <f t="shared" si="47"/>
        <v>0</v>
      </c>
      <c r="T398" s="362">
        <f t="shared" si="47"/>
        <v>0</v>
      </c>
      <c r="U398" s="362">
        <f t="shared" si="47"/>
        <v>0</v>
      </c>
      <c r="V398" s="362">
        <f t="shared" si="47"/>
        <v>0</v>
      </c>
      <c r="W398" s="362">
        <f t="shared" si="47"/>
        <v>0</v>
      </c>
      <c r="X398" s="362">
        <f t="shared" si="47"/>
        <v>0</v>
      </c>
      <c r="Y398" s="349">
        <f t="shared" si="43"/>
        <v>0</v>
      </c>
      <c r="Z398" s="349">
        <f t="shared" si="44"/>
        <v>0</v>
      </c>
      <c r="AA398" s="349"/>
      <c r="AB398" s="353">
        <v>0</v>
      </c>
      <c r="AC398" s="354" t="str">
        <f t="shared" si="45"/>
        <v>Collector</v>
      </c>
      <c r="AD398" s="349"/>
      <c r="AE398" s="349"/>
      <c r="AF398" s="355">
        <f>_xlfn.XLOOKUP(A398,'P1 Date Adjustment'!B:B,'P1 Date Adjustment'!F:F,"not found",0)</f>
        <v>2039</v>
      </c>
      <c r="AG398" s="349">
        <f t="shared" si="46"/>
        <v>0</v>
      </c>
      <c r="AI398" s="360"/>
      <c r="AJ398" s="360"/>
    </row>
    <row r="399" spans="1:36" x14ac:dyDescent="0.25">
      <c r="A399" s="129">
        <v>32</v>
      </c>
      <c r="B399" s="358" t="s">
        <v>313</v>
      </c>
      <c r="C399" s="358" t="str">
        <f>_xlfn.XLOOKUP($A399,'Total project cost for DCs'!A:A,'Total project cost for DCs'!C:C,"Not found",0)</f>
        <v>Assume 1 simple roundabout intesection</v>
      </c>
      <c r="D399" s="355" t="s">
        <v>155</v>
      </c>
      <c r="E399" s="355" t="s">
        <v>190</v>
      </c>
      <c r="F399" s="355" t="s">
        <v>826</v>
      </c>
      <c r="H399" s="355" t="s">
        <v>829</v>
      </c>
      <c r="I399" s="359">
        <f>_xlfn.XLOOKUP($H399,DC_growth_AGS!$A$665:$A$673,DC_growth_AGS!$O$665:$O$673,"Not found",0)</f>
        <v>0.61252788174604733</v>
      </c>
      <c r="J399" s="355">
        <v>2039</v>
      </c>
      <c r="K399" s="362">
        <f t="shared" si="47"/>
        <v>0</v>
      </c>
      <c r="L399" s="362">
        <f t="shared" si="47"/>
        <v>0</v>
      </c>
      <c r="M399" s="362">
        <f t="shared" si="47"/>
        <v>0</v>
      </c>
      <c r="N399" s="362">
        <f t="shared" si="47"/>
        <v>0</v>
      </c>
      <c r="O399" s="362">
        <f t="shared" si="47"/>
        <v>0</v>
      </c>
      <c r="P399" s="362">
        <f t="shared" si="47"/>
        <v>0</v>
      </c>
      <c r="Q399" s="362">
        <f t="shared" si="47"/>
        <v>0</v>
      </c>
      <c r="R399" s="362">
        <f t="shared" si="47"/>
        <v>0</v>
      </c>
      <c r="S399" s="362">
        <f t="shared" si="47"/>
        <v>0</v>
      </c>
      <c r="T399" s="362">
        <f t="shared" si="47"/>
        <v>0</v>
      </c>
      <c r="U399" s="362">
        <f t="shared" si="47"/>
        <v>0</v>
      </c>
      <c r="V399" s="362">
        <f t="shared" si="47"/>
        <v>0</v>
      </c>
      <c r="W399" s="362">
        <f t="shared" si="47"/>
        <v>0</v>
      </c>
      <c r="X399" s="362">
        <f t="shared" si="47"/>
        <v>0</v>
      </c>
      <c r="Y399" s="349">
        <f t="shared" si="43"/>
        <v>0</v>
      </c>
      <c r="Z399" s="349">
        <f t="shared" si="44"/>
        <v>0</v>
      </c>
      <c r="AA399" s="349"/>
      <c r="AB399" s="353">
        <v>0</v>
      </c>
      <c r="AC399" s="354" t="str">
        <f t="shared" si="45"/>
        <v>Arterial</v>
      </c>
      <c r="AD399" s="349"/>
      <c r="AE399" s="349"/>
      <c r="AF399" s="355">
        <f>_xlfn.XLOOKUP(A399,'P1 Date Adjustment'!B:B,'P1 Date Adjustment'!F:F,"not found",0)</f>
        <v>2039</v>
      </c>
      <c r="AG399" s="349">
        <f t="shared" si="46"/>
        <v>0</v>
      </c>
      <c r="AI399" s="360"/>
      <c r="AJ399" s="360"/>
    </row>
    <row r="400" spans="1:36" ht="30" x14ac:dyDescent="0.25">
      <c r="A400" s="129">
        <v>33</v>
      </c>
      <c r="B400" s="358" t="s">
        <v>315</v>
      </c>
      <c r="C400" s="358" t="str">
        <f>_xlfn.XLOOKUP($A400,'Total project cost for DCs'!A:A,'Total project cost for DCs'!C:C,"Not found",0)</f>
        <v>2-lane urban- upgrade existing road layout to 2-lane urban with active modes on both sides (TDM )</v>
      </c>
      <c r="D400" s="355" t="s">
        <v>155</v>
      </c>
      <c r="E400" s="355" t="s">
        <v>199</v>
      </c>
      <c r="F400" s="355" t="s">
        <v>826</v>
      </c>
      <c r="H400" s="355" t="s">
        <v>829</v>
      </c>
      <c r="I400" s="359">
        <f>_xlfn.XLOOKUP($H400,DC_growth_AGS!$A$665:$A$673,DC_growth_AGS!$O$665:$O$673,"Not found",0)</f>
        <v>0.61252788174604733</v>
      </c>
      <c r="J400" s="355">
        <v>2033</v>
      </c>
      <c r="K400" s="362">
        <f t="shared" si="47"/>
        <v>0</v>
      </c>
      <c r="L400" s="362">
        <f t="shared" si="47"/>
        <v>0</v>
      </c>
      <c r="M400" s="362">
        <f t="shared" si="47"/>
        <v>0</v>
      </c>
      <c r="N400" s="362">
        <f t="shared" si="47"/>
        <v>0</v>
      </c>
      <c r="O400" s="362">
        <f t="shared" si="47"/>
        <v>0</v>
      </c>
      <c r="P400" s="362">
        <f t="shared" si="47"/>
        <v>0</v>
      </c>
      <c r="Q400" s="362">
        <f t="shared" si="47"/>
        <v>0</v>
      </c>
      <c r="R400" s="362">
        <f t="shared" si="47"/>
        <v>0</v>
      </c>
      <c r="S400" s="362">
        <f t="shared" si="47"/>
        <v>0</v>
      </c>
      <c r="T400" s="362">
        <f t="shared" si="47"/>
        <v>0</v>
      </c>
      <c r="U400" s="362">
        <f t="shared" si="47"/>
        <v>0</v>
      </c>
      <c r="V400" s="362">
        <f t="shared" si="47"/>
        <v>0</v>
      </c>
      <c r="W400" s="362">
        <f t="shared" si="47"/>
        <v>0</v>
      </c>
      <c r="X400" s="362">
        <f t="shared" si="47"/>
        <v>0</v>
      </c>
      <c r="Y400" s="349">
        <f t="shared" si="43"/>
        <v>0</v>
      </c>
      <c r="Z400" s="349">
        <f t="shared" si="44"/>
        <v>0</v>
      </c>
      <c r="AA400" s="349"/>
      <c r="AB400" s="353">
        <v>0</v>
      </c>
      <c r="AC400" s="354" t="str">
        <f t="shared" si="45"/>
        <v>Collector</v>
      </c>
      <c r="AD400" s="349"/>
      <c r="AE400" s="349"/>
      <c r="AF400" s="355">
        <f>_xlfn.XLOOKUP(A400,'P1 Date Adjustment'!B:B,'P1 Date Adjustment'!F:F,"not found",0)</f>
        <v>2033</v>
      </c>
      <c r="AG400" s="349">
        <f t="shared" si="46"/>
        <v>0</v>
      </c>
      <c r="AI400" s="360"/>
      <c r="AJ400" s="360"/>
    </row>
    <row r="401" spans="1:36" ht="30" x14ac:dyDescent="0.25">
      <c r="A401" s="129" t="s">
        <v>326</v>
      </c>
      <c r="B401" s="358" t="s">
        <v>327</v>
      </c>
      <c r="C401" s="358" t="str">
        <f>_xlfn.XLOOKUP($A401,'Total project cost for DCs'!A:A,'Total project cost for DCs'!C:C,"Not found",0)</f>
        <v>2-lane urban- upgrade existing road layout with active modes on both sides (Under construction)</v>
      </c>
      <c r="D401" s="355" t="s">
        <v>155</v>
      </c>
      <c r="E401" s="355" t="s">
        <v>227</v>
      </c>
      <c r="F401" s="355" t="s">
        <v>826</v>
      </c>
      <c r="H401" s="355" t="s">
        <v>829</v>
      </c>
      <c r="I401" s="359">
        <f>_xlfn.XLOOKUP($H401,DC_growth_AGS!$A$665:$A$673,DC_growth_AGS!$O$665:$O$673,"Not found",0)</f>
        <v>0.61252788174604733</v>
      </c>
      <c r="J401" s="355">
        <v>2033</v>
      </c>
      <c r="K401" s="362">
        <f t="shared" si="47"/>
        <v>0</v>
      </c>
      <c r="L401" s="362">
        <f t="shared" si="47"/>
        <v>0</v>
      </c>
      <c r="M401" s="362">
        <f t="shared" si="47"/>
        <v>0</v>
      </c>
      <c r="N401" s="362">
        <f t="shared" si="47"/>
        <v>0</v>
      </c>
      <c r="O401" s="362">
        <f t="shared" si="47"/>
        <v>0</v>
      </c>
      <c r="P401" s="362">
        <f t="shared" si="47"/>
        <v>0</v>
      </c>
      <c r="Q401" s="362">
        <f t="shared" si="47"/>
        <v>0</v>
      </c>
      <c r="R401" s="362">
        <f t="shared" si="47"/>
        <v>0</v>
      </c>
      <c r="S401" s="362">
        <f t="shared" si="47"/>
        <v>0</v>
      </c>
      <c r="T401" s="362">
        <f t="shared" si="47"/>
        <v>0</v>
      </c>
      <c r="U401" s="362">
        <f t="shared" si="47"/>
        <v>0</v>
      </c>
      <c r="V401" s="362">
        <f t="shared" si="47"/>
        <v>0</v>
      </c>
      <c r="W401" s="362">
        <f t="shared" si="47"/>
        <v>0</v>
      </c>
      <c r="X401" s="362">
        <f t="shared" si="47"/>
        <v>0</v>
      </c>
      <c r="Y401" s="349">
        <f t="shared" si="43"/>
        <v>0</v>
      </c>
      <c r="Z401" s="349">
        <f t="shared" si="44"/>
        <v>0</v>
      </c>
      <c r="AA401" s="349"/>
      <c r="AB401" s="353">
        <v>0</v>
      </c>
      <c r="AC401" s="354" t="str">
        <f t="shared" si="45"/>
        <v>Arterial</v>
      </c>
      <c r="AD401" s="349"/>
      <c r="AE401" s="349"/>
      <c r="AF401" s="355">
        <f>_xlfn.XLOOKUP(A401,'P1 Date Adjustment'!B:B,'P1 Date Adjustment'!F:F,"not found",0)</f>
        <v>2033</v>
      </c>
      <c r="AG401" s="349">
        <f t="shared" si="46"/>
        <v>0</v>
      </c>
      <c r="AI401" s="360"/>
      <c r="AJ401" s="360"/>
    </row>
    <row r="402" spans="1:36" ht="45" x14ac:dyDescent="0.25">
      <c r="A402" s="129" t="s">
        <v>334</v>
      </c>
      <c r="B402" s="358" t="s">
        <v>335</v>
      </c>
      <c r="C402" s="358" t="str">
        <f>_xlfn.XLOOKUP($A402,'Total project cost for DCs'!A:A,'Total project cost for DCs'!C:C,"Not found",0)</f>
        <v>4-lane urban- upgrade interim 2-lane urban corridor to a 4-lane corridor with active modes on both sides (SGA design)</v>
      </c>
      <c r="D402" s="355" t="s">
        <v>155</v>
      </c>
      <c r="E402" s="355" t="s">
        <v>157</v>
      </c>
      <c r="F402" s="355" t="s">
        <v>826</v>
      </c>
      <c r="H402" s="355" t="s">
        <v>829</v>
      </c>
      <c r="I402" s="359">
        <f>_xlfn.XLOOKUP($H402,DC_growth_AGS!$A$665:$A$673,DC_growth_AGS!$O$665:$O$673,"Not found",0)</f>
        <v>0.61252788174604733</v>
      </c>
      <c r="J402" s="355">
        <v>2050</v>
      </c>
      <c r="K402" s="362">
        <f t="shared" si="47"/>
        <v>0</v>
      </c>
      <c r="L402" s="362">
        <f t="shared" si="47"/>
        <v>0</v>
      </c>
      <c r="M402" s="362">
        <f t="shared" si="47"/>
        <v>0</v>
      </c>
      <c r="N402" s="362">
        <f t="shared" si="47"/>
        <v>0</v>
      </c>
      <c r="O402" s="362">
        <f t="shared" si="47"/>
        <v>0</v>
      </c>
      <c r="P402" s="362">
        <f t="shared" si="47"/>
        <v>0</v>
      </c>
      <c r="Q402" s="362">
        <f t="shared" si="47"/>
        <v>0</v>
      </c>
      <c r="R402" s="362">
        <f t="shared" si="47"/>
        <v>0</v>
      </c>
      <c r="S402" s="362">
        <f t="shared" si="47"/>
        <v>0</v>
      </c>
      <c r="T402" s="362">
        <f t="shared" si="47"/>
        <v>0</v>
      </c>
      <c r="U402" s="362">
        <f t="shared" si="47"/>
        <v>0</v>
      </c>
      <c r="V402" s="362">
        <f t="shared" si="47"/>
        <v>0</v>
      </c>
      <c r="W402" s="362">
        <f t="shared" si="47"/>
        <v>0</v>
      </c>
      <c r="X402" s="362">
        <f t="shared" si="47"/>
        <v>0</v>
      </c>
      <c r="Y402" s="349">
        <f t="shared" si="43"/>
        <v>0</v>
      </c>
      <c r="Z402" s="349">
        <f t="shared" si="44"/>
        <v>0</v>
      </c>
      <c r="AA402" s="349"/>
      <c r="AB402" s="353">
        <v>0</v>
      </c>
      <c r="AC402" s="354" t="str">
        <f t="shared" si="45"/>
        <v>Arterial</v>
      </c>
      <c r="AD402" s="349"/>
      <c r="AE402" s="349"/>
      <c r="AF402" s="355">
        <f>_xlfn.XLOOKUP(A402,'P1 Date Adjustment'!B:B,'P1 Date Adjustment'!F:F,"not found",0)</f>
        <v>2050</v>
      </c>
      <c r="AG402" s="349">
        <f t="shared" si="46"/>
        <v>0</v>
      </c>
      <c r="AI402" s="360"/>
      <c r="AJ402" s="360"/>
    </row>
    <row r="403" spans="1:36" ht="30" x14ac:dyDescent="0.25">
      <c r="A403" s="129" t="s">
        <v>342</v>
      </c>
      <c r="B403" s="358" t="s">
        <v>343</v>
      </c>
      <c r="C403" s="358" t="str">
        <f>_xlfn.XLOOKUP($A403,'Total project cost for DCs'!A:A,'Total project cost for DCs'!C:C,"Not found",0)</f>
        <v>Upgrade interim 2-lane bridges (3No. to 4 lane bridges with active modes on both sides (SGA design)</v>
      </c>
      <c r="D403" s="355" t="s">
        <v>155</v>
      </c>
      <c r="E403" s="355" t="s">
        <v>345</v>
      </c>
      <c r="F403" s="355" t="s">
        <v>826</v>
      </c>
      <c r="H403" s="355" t="s">
        <v>829</v>
      </c>
      <c r="I403" s="359">
        <f>_xlfn.XLOOKUP($H403,DC_growth_AGS!$A$665:$A$673,DC_growth_AGS!$O$665:$O$673,"Not found",0)</f>
        <v>0.61252788174604733</v>
      </c>
      <c r="J403" s="355">
        <v>2050</v>
      </c>
      <c r="K403" s="362">
        <f t="shared" si="47"/>
        <v>0</v>
      </c>
      <c r="L403" s="362">
        <f t="shared" si="47"/>
        <v>0</v>
      </c>
      <c r="M403" s="362">
        <f t="shared" si="47"/>
        <v>0</v>
      </c>
      <c r="N403" s="362">
        <f t="shared" si="47"/>
        <v>0</v>
      </c>
      <c r="O403" s="362">
        <f t="shared" si="47"/>
        <v>0</v>
      </c>
      <c r="P403" s="362">
        <f t="shared" si="47"/>
        <v>0</v>
      </c>
      <c r="Q403" s="362">
        <f t="shared" si="47"/>
        <v>0</v>
      </c>
      <c r="R403" s="362">
        <f t="shared" si="47"/>
        <v>0</v>
      </c>
      <c r="S403" s="362">
        <f t="shared" si="47"/>
        <v>0</v>
      </c>
      <c r="T403" s="362">
        <f t="shared" si="47"/>
        <v>0</v>
      </c>
      <c r="U403" s="362">
        <f t="shared" si="47"/>
        <v>0</v>
      </c>
      <c r="V403" s="362">
        <f t="shared" si="47"/>
        <v>0</v>
      </c>
      <c r="W403" s="362">
        <f t="shared" si="47"/>
        <v>0</v>
      </c>
      <c r="X403" s="362">
        <f t="shared" si="47"/>
        <v>0</v>
      </c>
      <c r="Y403" s="349">
        <f t="shared" si="43"/>
        <v>0</v>
      </c>
      <c r="Z403" s="349">
        <f t="shared" si="44"/>
        <v>0</v>
      </c>
      <c r="AA403" s="349"/>
      <c r="AB403" s="353">
        <v>0</v>
      </c>
      <c r="AC403" s="354" t="str">
        <f t="shared" si="45"/>
        <v>Arterial</v>
      </c>
      <c r="AD403" s="349"/>
      <c r="AE403" s="349"/>
      <c r="AF403" s="355">
        <f>_xlfn.XLOOKUP(A403,'P1 Date Adjustment'!B:B,'P1 Date Adjustment'!F:F,"not found",0)</f>
        <v>2050</v>
      </c>
      <c r="AG403" s="349">
        <f t="shared" si="46"/>
        <v>0</v>
      </c>
      <c r="AI403" s="360"/>
      <c r="AJ403" s="360"/>
    </row>
    <row r="404" spans="1:36" ht="30" x14ac:dyDescent="0.25">
      <c r="A404" s="129" t="s">
        <v>346</v>
      </c>
      <c r="B404" s="358" t="s">
        <v>347</v>
      </c>
      <c r="C404" s="358" t="str">
        <f>_xlfn.XLOOKUP($A404,'Total project cost for DCs'!A:A,'Total project cost for DCs'!C:C,"Not found",0)</f>
        <v>2-lane urban- new road layout with active modes on both sides (TDM)</v>
      </c>
      <c r="D404" s="355" t="s">
        <v>155</v>
      </c>
      <c r="E404" s="355" t="s">
        <v>227</v>
      </c>
      <c r="F404" s="355" t="s">
        <v>826</v>
      </c>
      <c r="H404" s="355" t="s">
        <v>829</v>
      </c>
      <c r="I404" s="359">
        <f>_xlfn.XLOOKUP($H404,DC_growth_AGS!$A$665:$A$673,DC_growth_AGS!$O$665:$O$673,"Not found",0)</f>
        <v>0.61252788174604733</v>
      </c>
      <c r="J404" s="355">
        <v>2044</v>
      </c>
      <c r="K404" s="362">
        <f t="shared" si="47"/>
        <v>0</v>
      </c>
      <c r="L404" s="362">
        <f t="shared" si="47"/>
        <v>0</v>
      </c>
      <c r="M404" s="362">
        <f t="shared" si="47"/>
        <v>0</v>
      </c>
      <c r="N404" s="362">
        <f t="shared" si="47"/>
        <v>0</v>
      </c>
      <c r="O404" s="362">
        <f t="shared" si="47"/>
        <v>0</v>
      </c>
      <c r="P404" s="362">
        <f t="shared" si="47"/>
        <v>0</v>
      </c>
      <c r="Q404" s="362">
        <f t="shared" si="47"/>
        <v>0</v>
      </c>
      <c r="R404" s="362">
        <f t="shared" si="47"/>
        <v>0</v>
      </c>
      <c r="S404" s="362">
        <f t="shared" si="47"/>
        <v>0</v>
      </c>
      <c r="T404" s="362">
        <f t="shared" si="47"/>
        <v>0</v>
      </c>
      <c r="U404" s="362">
        <f t="shared" si="47"/>
        <v>0</v>
      </c>
      <c r="V404" s="362">
        <f t="shared" si="47"/>
        <v>0</v>
      </c>
      <c r="W404" s="362">
        <f t="shared" si="47"/>
        <v>0</v>
      </c>
      <c r="X404" s="362">
        <f t="shared" si="47"/>
        <v>0</v>
      </c>
      <c r="Y404" s="349">
        <f t="shared" si="43"/>
        <v>0</v>
      </c>
      <c r="Z404" s="349">
        <f t="shared" si="44"/>
        <v>0</v>
      </c>
      <c r="AA404" s="349"/>
      <c r="AB404" s="353">
        <v>0</v>
      </c>
      <c r="AC404" s="354" t="str">
        <f t="shared" si="45"/>
        <v>Arterial</v>
      </c>
      <c r="AD404" s="349"/>
      <c r="AE404" s="349"/>
      <c r="AF404" s="355">
        <f>_xlfn.XLOOKUP(A404,'P1 Date Adjustment'!B:B,'P1 Date Adjustment'!F:F,"not found",0)</f>
        <v>2044</v>
      </c>
      <c r="AG404" s="349">
        <f t="shared" si="46"/>
        <v>0</v>
      </c>
      <c r="AI404" s="360"/>
      <c r="AJ404" s="360"/>
    </row>
    <row r="405" spans="1:36" x14ac:dyDescent="0.25">
      <c r="A405" s="129" t="s">
        <v>348</v>
      </c>
      <c r="B405" s="358" t="s">
        <v>347</v>
      </c>
      <c r="C405" s="358" t="str">
        <f>_xlfn.XLOOKUP($A405,'Total project cost for DCs'!A:A,'Total project cost for DCs'!C:C,"Not found",0)</f>
        <v>2-lane urban- bridge construction</v>
      </c>
      <c r="D405" s="355" t="s">
        <v>155</v>
      </c>
      <c r="E405" s="355" t="s">
        <v>345</v>
      </c>
      <c r="F405" s="355" t="s">
        <v>826</v>
      </c>
      <c r="H405" s="355" t="s">
        <v>829</v>
      </c>
      <c r="I405" s="359">
        <f>_xlfn.XLOOKUP($H405,DC_growth_AGS!$A$665:$A$673,DC_growth_AGS!$O$665:$O$673,"Not found",0)</f>
        <v>0.61252788174604733</v>
      </c>
      <c r="J405" s="355">
        <v>2044</v>
      </c>
      <c r="K405" s="362">
        <f t="shared" si="47"/>
        <v>0</v>
      </c>
      <c r="L405" s="362">
        <f t="shared" si="47"/>
        <v>0</v>
      </c>
      <c r="M405" s="362">
        <f t="shared" si="47"/>
        <v>0</v>
      </c>
      <c r="N405" s="362">
        <f t="shared" si="47"/>
        <v>0</v>
      </c>
      <c r="O405" s="362">
        <f t="shared" si="47"/>
        <v>0</v>
      </c>
      <c r="P405" s="362">
        <f t="shared" si="47"/>
        <v>0</v>
      </c>
      <c r="Q405" s="362">
        <f t="shared" si="47"/>
        <v>0</v>
      </c>
      <c r="R405" s="362">
        <f t="shared" si="47"/>
        <v>0</v>
      </c>
      <c r="S405" s="362">
        <f t="shared" si="47"/>
        <v>0</v>
      </c>
      <c r="T405" s="362">
        <f t="shared" si="47"/>
        <v>0</v>
      </c>
      <c r="U405" s="362">
        <f t="shared" si="47"/>
        <v>0</v>
      </c>
      <c r="V405" s="362">
        <f t="shared" si="47"/>
        <v>0</v>
      </c>
      <c r="W405" s="362">
        <f t="shared" si="47"/>
        <v>0</v>
      </c>
      <c r="X405" s="362">
        <f t="shared" si="47"/>
        <v>0</v>
      </c>
      <c r="Y405" s="349">
        <f t="shared" si="43"/>
        <v>0</v>
      </c>
      <c r="Z405" s="349">
        <f t="shared" si="44"/>
        <v>0</v>
      </c>
      <c r="AA405" s="349"/>
      <c r="AB405" s="353">
        <v>0</v>
      </c>
      <c r="AC405" s="354" t="str">
        <f t="shared" si="45"/>
        <v>Arterial</v>
      </c>
      <c r="AD405" s="349"/>
      <c r="AE405" s="349"/>
      <c r="AF405" s="355">
        <f>_xlfn.XLOOKUP(A405,'P1 Date Adjustment'!B:B,'P1 Date Adjustment'!F:F,"not found",0)</f>
        <v>2044</v>
      </c>
      <c r="AG405" s="349">
        <f t="shared" si="46"/>
        <v>0</v>
      </c>
      <c r="AI405" s="360"/>
      <c r="AJ405" s="360"/>
    </row>
    <row r="406" spans="1:36" ht="30" x14ac:dyDescent="0.25">
      <c r="A406" s="129" t="s">
        <v>350</v>
      </c>
      <c r="B406" s="358" t="s">
        <v>347</v>
      </c>
      <c r="C406" s="358" t="str">
        <f>_xlfn.XLOOKUP($A406,'Total project cost for DCs'!A:A,'Total project cost for DCs'!C:C,"Not found",0)</f>
        <v>4-lane urban- upgrade 2-lane urban with active modes on both sides (SGA design)</v>
      </c>
      <c r="D406" s="355" t="s">
        <v>155</v>
      </c>
      <c r="E406" s="355" t="s">
        <v>231</v>
      </c>
      <c r="F406" s="355" t="s">
        <v>826</v>
      </c>
      <c r="H406" s="355" t="s">
        <v>829</v>
      </c>
      <c r="I406" s="359">
        <f>_xlfn.XLOOKUP($H406,DC_growth_AGS!$A$665:$A$673,DC_growth_AGS!$O$665:$O$673,"Not found",0)</f>
        <v>0.61252788174604733</v>
      </c>
      <c r="J406" s="355">
        <v>2049</v>
      </c>
      <c r="K406" s="362">
        <f t="shared" si="47"/>
        <v>0</v>
      </c>
      <c r="L406" s="362">
        <f t="shared" si="47"/>
        <v>0</v>
      </c>
      <c r="M406" s="362">
        <f t="shared" si="47"/>
        <v>0</v>
      </c>
      <c r="N406" s="362">
        <f t="shared" si="47"/>
        <v>0</v>
      </c>
      <c r="O406" s="362">
        <f t="shared" si="47"/>
        <v>0</v>
      </c>
      <c r="P406" s="362">
        <f t="shared" si="47"/>
        <v>0</v>
      </c>
      <c r="Q406" s="362">
        <f t="shared" si="47"/>
        <v>0</v>
      </c>
      <c r="R406" s="362">
        <f t="shared" si="47"/>
        <v>0</v>
      </c>
      <c r="S406" s="362">
        <f t="shared" si="47"/>
        <v>0</v>
      </c>
      <c r="T406" s="362">
        <f t="shared" si="47"/>
        <v>0</v>
      </c>
      <c r="U406" s="362">
        <f t="shared" si="47"/>
        <v>0</v>
      </c>
      <c r="V406" s="362">
        <f t="shared" si="47"/>
        <v>0</v>
      </c>
      <c r="W406" s="362">
        <f t="shared" si="47"/>
        <v>0</v>
      </c>
      <c r="X406" s="362">
        <f t="shared" si="47"/>
        <v>0</v>
      </c>
      <c r="Y406" s="349">
        <f t="shared" si="43"/>
        <v>0</v>
      </c>
      <c r="Z406" s="349">
        <f t="shared" si="44"/>
        <v>0</v>
      </c>
      <c r="AA406" s="349"/>
      <c r="AB406" s="353">
        <v>0</v>
      </c>
      <c r="AC406" s="354" t="str">
        <f t="shared" si="45"/>
        <v>Arterial</v>
      </c>
      <c r="AD406" s="349"/>
      <c r="AE406" s="349"/>
      <c r="AF406" s="355">
        <f>_xlfn.XLOOKUP(A406,'P1 Date Adjustment'!B:B,'P1 Date Adjustment'!F:F,"not found",0)</f>
        <v>2049</v>
      </c>
      <c r="AG406" s="349">
        <f t="shared" si="46"/>
        <v>0</v>
      </c>
      <c r="AI406" s="360"/>
      <c r="AJ406" s="360"/>
    </row>
    <row r="407" spans="1:36" x14ac:dyDescent="0.25">
      <c r="A407" s="129" t="s">
        <v>352</v>
      </c>
      <c r="B407" s="358" t="s">
        <v>347</v>
      </c>
      <c r="C407" s="358" t="str">
        <f>_xlfn.XLOOKUP($A407,'Total project cost for DCs'!A:A,'Total project cost for DCs'!C:C,"Not found",0)</f>
        <v>4-lane urban- Bridge Widening</v>
      </c>
      <c r="D407" s="355" t="s">
        <v>155</v>
      </c>
      <c r="E407" s="355" t="s">
        <v>345</v>
      </c>
      <c r="F407" s="355" t="s">
        <v>826</v>
      </c>
      <c r="H407" s="355" t="s">
        <v>829</v>
      </c>
      <c r="I407" s="359">
        <f>_xlfn.XLOOKUP($H407,DC_growth_AGS!$A$665:$A$673,DC_growth_AGS!$O$665:$O$673,"Not found",0)</f>
        <v>0.61252788174604733</v>
      </c>
      <c r="J407" s="355">
        <v>2049</v>
      </c>
      <c r="K407" s="362">
        <f t="shared" si="47"/>
        <v>0</v>
      </c>
      <c r="L407" s="362">
        <f t="shared" si="47"/>
        <v>0</v>
      </c>
      <c r="M407" s="362">
        <f t="shared" si="47"/>
        <v>0</v>
      </c>
      <c r="N407" s="362">
        <f t="shared" si="47"/>
        <v>0</v>
      </c>
      <c r="O407" s="362">
        <f t="shared" si="47"/>
        <v>0</v>
      </c>
      <c r="P407" s="362">
        <f t="shared" si="47"/>
        <v>0</v>
      </c>
      <c r="Q407" s="362">
        <f t="shared" si="47"/>
        <v>0</v>
      </c>
      <c r="R407" s="362">
        <f t="shared" si="47"/>
        <v>0</v>
      </c>
      <c r="S407" s="362">
        <f t="shared" si="47"/>
        <v>0</v>
      </c>
      <c r="T407" s="362">
        <f t="shared" si="47"/>
        <v>0</v>
      </c>
      <c r="U407" s="362">
        <f t="shared" si="47"/>
        <v>0</v>
      </c>
      <c r="V407" s="362">
        <f t="shared" si="47"/>
        <v>0</v>
      </c>
      <c r="W407" s="362">
        <f t="shared" si="47"/>
        <v>0</v>
      </c>
      <c r="X407" s="362">
        <f t="shared" si="47"/>
        <v>0</v>
      </c>
      <c r="Y407" s="349">
        <f t="shared" si="43"/>
        <v>0</v>
      </c>
      <c r="Z407" s="349">
        <f t="shared" si="44"/>
        <v>0</v>
      </c>
      <c r="AA407" s="349"/>
      <c r="AB407" s="353">
        <v>0</v>
      </c>
      <c r="AC407" s="354" t="str">
        <f t="shared" si="45"/>
        <v>Arterial</v>
      </c>
      <c r="AD407" s="349"/>
      <c r="AE407" s="349"/>
      <c r="AF407" s="355">
        <f>_xlfn.XLOOKUP(A407,'P1 Date Adjustment'!B:B,'P1 Date Adjustment'!F:F,"not found",0)</f>
        <v>2049</v>
      </c>
      <c r="AG407" s="349">
        <f t="shared" si="46"/>
        <v>0</v>
      </c>
      <c r="AI407" s="360"/>
      <c r="AJ407" s="360"/>
    </row>
    <row r="408" spans="1:36" ht="30" x14ac:dyDescent="0.25">
      <c r="A408" s="129" t="s">
        <v>365</v>
      </c>
      <c r="B408" s="358" t="s">
        <v>363</v>
      </c>
      <c r="C408" s="358" t="str">
        <f>_xlfn.XLOOKUP($A408,'Total project cost for DCs'!A:A,'Total project cost for DCs'!C:C,"Not found",0)</f>
        <v>4-lane urban- upgrade 2-lane urban excl bridge</v>
      </c>
      <c r="D408" s="355" t="s">
        <v>155</v>
      </c>
      <c r="E408" s="355" t="s">
        <v>231</v>
      </c>
      <c r="F408" s="355" t="s">
        <v>826</v>
      </c>
      <c r="H408" s="355" t="s">
        <v>829</v>
      </c>
      <c r="I408" s="359">
        <f>_xlfn.XLOOKUP($H408,DC_growth_AGS!$A$665:$A$673,DC_growth_AGS!$O$665:$O$673,"Not found",0)</f>
        <v>0.61252788174604733</v>
      </c>
      <c r="J408" s="355">
        <v>2047</v>
      </c>
      <c r="K408" s="362">
        <f t="shared" ref="K408:X423" si="48">IF($AC408="Arterial",-K355*$AD$2,0)</f>
        <v>0</v>
      </c>
      <c r="L408" s="362">
        <f t="shared" si="48"/>
        <v>0</v>
      </c>
      <c r="M408" s="362">
        <f t="shared" si="48"/>
        <v>0</v>
      </c>
      <c r="N408" s="362">
        <f t="shared" si="48"/>
        <v>0</v>
      </c>
      <c r="O408" s="362">
        <f t="shared" si="48"/>
        <v>0</v>
      </c>
      <c r="P408" s="362">
        <f t="shared" si="48"/>
        <v>0</v>
      </c>
      <c r="Q408" s="362">
        <f t="shared" si="48"/>
        <v>0</v>
      </c>
      <c r="R408" s="362">
        <f t="shared" si="48"/>
        <v>0</v>
      </c>
      <c r="S408" s="362">
        <f t="shared" si="48"/>
        <v>0</v>
      </c>
      <c r="T408" s="362">
        <f t="shared" si="48"/>
        <v>0</v>
      </c>
      <c r="U408" s="362">
        <f t="shared" si="48"/>
        <v>0</v>
      </c>
      <c r="V408" s="362">
        <f t="shared" si="48"/>
        <v>0</v>
      </c>
      <c r="W408" s="362">
        <f t="shared" si="48"/>
        <v>0</v>
      </c>
      <c r="X408" s="362">
        <f t="shared" si="48"/>
        <v>0</v>
      </c>
      <c r="Y408" s="349">
        <f t="shared" si="43"/>
        <v>0</v>
      </c>
      <c r="Z408" s="349">
        <f t="shared" si="44"/>
        <v>0</v>
      </c>
      <c r="AA408" s="349"/>
      <c r="AB408" s="353">
        <v>0</v>
      </c>
      <c r="AC408" s="354" t="str">
        <f t="shared" si="45"/>
        <v>Arterial</v>
      </c>
      <c r="AD408" s="349"/>
      <c r="AE408" s="349"/>
      <c r="AF408" s="355">
        <f>_xlfn.XLOOKUP(A408,'P1 Date Adjustment'!B:B,'P1 Date Adjustment'!F:F,"not found",0)</f>
        <v>2047</v>
      </c>
      <c r="AG408" s="349">
        <f t="shared" si="46"/>
        <v>0</v>
      </c>
      <c r="AI408" s="360"/>
      <c r="AJ408" s="360"/>
    </row>
    <row r="409" spans="1:36" ht="30" x14ac:dyDescent="0.25">
      <c r="A409" s="129" t="s">
        <v>367</v>
      </c>
      <c r="B409" s="358" t="s">
        <v>363</v>
      </c>
      <c r="C409" s="358" t="str">
        <f>_xlfn.XLOOKUP($A409,'Total project cost for DCs'!A:A,'Total project cost for DCs'!C:C,"Not found",0)</f>
        <v>4-lane urban- upgrade 2-lane bridge widening</v>
      </c>
      <c r="D409" s="355" t="s">
        <v>155</v>
      </c>
      <c r="E409" s="355" t="s">
        <v>345</v>
      </c>
      <c r="F409" s="355" t="s">
        <v>826</v>
      </c>
      <c r="H409" s="355" t="s">
        <v>829</v>
      </c>
      <c r="I409" s="359">
        <f>_xlfn.XLOOKUP($H409,DC_growth_AGS!$A$665:$A$673,DC_growth_AGS!$O$665:$O$673,"Not found",0)</f>
        <v>0.61252788174604733</v>
      </c>
      <c r="J409" s="355">
        <v>2047</v>
      </c>
      <c r="K409" s="362">
        <f t="shared" si="48"/>
        <v>0</v>
      </c>
      <c r="L409" s="362">
        <f t="shared" si="48"/>
        <v>0</v>
      </c>
      <c r="M409" s="362">
        <f t="shared" si="48"/>
        <v>0</v>
      </c>
      <c r="N409" s="362">
        <f t="shared" si="48"/>
        <v>0</v>
      </c>
      <c r="O409" s="362">
        <f t="shared" si="48"/>
        <v>0</v>
      </c>
      <c r="P409" s="362">
        <f t="shared" si="48"/>
        <v>0</v>
      </c>
      <c r="Q409" s="362">
        <f t="shared" si="48"/>
        <v>0</v>
      </c>
      <c r="R409" s="362">
        <f t="shared" si="48"/>
        <v>0</v>
      </c>
      <c r="S409" s="362">
        <f t="shared" si="48"/>
        <v>0</v>
      </c>
      <c r="T409" s="362">
        <f t="shared" si="48"/>
        <v>0</v>
      </c>
      <c r="U409" s="362">
        <f t="shared" si="48"/>
        <v>0</v>
      </c>
      <c r="V409" s="362">
        <f t="shared" si="48"/>
        <v>0</v>
      </c>
      <c r="W409" s="362">
        <f t="shared" si="48"/>
        <v>0</v>
      </c>
      <c r="X409" s="362">
        <f t="shared" si="48"/>
        <v>0</v>
      </c>
      <c r="Y409" s="349">
        <f t="shared" si="43"/>
        <v>0</v>
      </c>
      <c r="Z409" s="349">
        <f t="shared" si="44"/>
        <v>0</v>
      </c>
      <c r="AA409" s="349"/>
      <c r="AB409" s="353">
        <v>0</v>
      </c>
      <c r="AC409" s="354" t="str">
        <f t="shared" si="45"/>
        <v>Arterial</v>
      </c>
      <c r="AD409" s="349"/>
      <c r="AE409" s="349"/>
      <c r="AF409" s="355">
        <f>_xlfn.XLOOKUP(A409,'P1 Date Adjustment'!B:B,'P1 Date Adjustment'!F:F,"not found",0)</f>
        <v>2047</v>
      </c>
      <c r="AG409" s="349">
        <f t="shared" si="46"/>
        <v>0</v>
      </c>
      <c r="AI409" s="360"/>
      <c r="AJ409" s="360"/>
    </row>
    <row r="410" spans="1:36" ht="30" x14ac:dyDescent="0.25">
      <c r="A410" s="129" t="s">
        <v>369</v>
      </c>
      <c r="B410" s="358" t="s">
        <v>370</v>
      </c>
      <c r="C410" s="358" t="str">
        <f>_xlfn.XLOOKUP($A410,'Total project cost for DCs'!A:A,'Total project cost for DCs'!C:C,"Not found",0)</f>
        <v xml:space="preserve"> 2-lane signalised intersection (new intersection with active mode crossings)</v>
      </c>
      <c r="D410" s="355" t="s">
        <v>155</v>
      </c>
      <c r="E410" s="355" t="s">
        <v>190</v>
      </c>
      <c r="F410" s="355" t="s">
        <v>826</v>
      </c>
      <c r="H410" s="355" t="s">
        <v>829</v>
      </c>
      <c r="I410" s="359">
        <f>_xlfn.XLOOKUP($H410,DC_growth_AGS!$A$665:$A$673,DC_growth_AGS!$O$665:$O$673,"Not found",0)</f>
        <v>0.61252788174604733</v>
      </c>
      <c r="J410" s="355">
        <v>2027</v>
      </c>
      <c r="K410" s="362">
        <f t="shared" si="48"/>
        <v>0</v>
      </c>
      <c r="L410" s="362">
        <f t="shared" si="48"/>
        <v>0</v>
      </c>
      <c r="M410" s="362">
        <f t="shared" si="48"/>
        <v>0</v>
      </c>
      <c r="N410" s="362">
        <f t="shared" si="48"/>
        <v>0</v>
      </c>
      <c r="O410" s="362">
        <f t="shared" si="48"/>
        <v>0</v>
      </c>
      <c r="P410" s="362">
        <f t="shared" si="48"/>
        <v>0</v>
      </c>
      <c r="Q410" s="362">
        <f t="shared" si="48"/>
        <v>0</v>
      </c>
      <c r="R410" s="362">
        <f t="shared" si="48"/>
        <v>0</v>
      </c>
      <c r="S410" s="362">
        <f t="shared" si="48"/>
        <v>0</v>
      </c>
      <c r="T410" s="362">
        <f t="shared" si="48"/>
        <v>0</v>
      </c>
      <c r="U410" s="362">
        <f t="shared" si="48"/>
        <v>0</v>
      </c>
      <c r="V410" s="362">
        <f t="shared" si="48"/>
        <v>0</v>
      </c>
      <c r="W410" s="362">
        <f t="shared" si="48"/>
        <v>0</v>
      </c>
      <c r="X410" s="362">
        <f t="shared" si="48"/>
        <v>0</v>
      </c>
      <c r="Y410" s="349">
        <f t="shared" si="43"/>
        <v>0</v>
      </c>
      <c r="Z410" s="349">
        <f t="shared" si="44"/>
        <v>0</v>
      </c>
      <c r="AA410" s="349"/>
      <c r="AB410" s="353">
        <v>0</v>
      </c>
      <c r="AC410" s="354" t="str">
        <f t="shared" si="45"/>
        <v>Arterial</v>
      </c>
      <c r="AD410" s="349"/>
      <c r="AE410" s="349"/>
      <c r="AF410" s="355">
        <f>_xlfn.XLOOKUP(A410,'P1 Date Adjustment'!B:B,'P1 Date Adjustment'!F:F,"not found",0)</f>
        <v>2027</v>
      </c>
      <c r="AG410" s="349">
        <f t="shared" si="46"/>
        <v>0</v>
      </c>
      <c r="AI410" s="360"/>
      <c r="AJ410" s="360"/>
    </row>
    <row r="411" spans="1:36" ht="30" x14ac:dyDescent="0.25">
      <c r="A411" s="129" t="s">
        <v>372</v>
      </c>
      <c r="B411" s="358" t="s">
        <v>373</v>
      </c>
      <c r="C411" s="358" t="str">
        <f>_xlfn.XLOOKUP($A411,'Total project cost for DCs'!A:A,'Total project cost for DCs'!C:C,"Not found",0)</f>
        <v xml:space="preserve"> Multi-lane signalised intersection (upgrade intersection with active mode crossings)</v>
      </c>
      <c r="D411" s="355" t="s">
        <v>155</v>
      </c>
      <c r="E411" s="355" t="s">
        <v>157</v>
      </c>
      <c r="F411" s="355" t="s">
        <v>826</v>
      </c>
      <c r="H411" s="355" t="s">
        <v>829</v>
      </c>
      <c r="I411" s="359">
        <f>_xlfn.XLOOKUP($H411,DC_growth_AGS!$A$665:$A$673,DC_growth_AGS!$O$665:$O$673,"Not found",0)</f>
        <v>0.61252788174604733</v>
      </c>
      <c r="J411" s="355">
        <v>2031</v>
      </c>
      <c r="K411" s="362">
        <f t="shared" si="48"/>
        <v>0</v>
      </c>
      <c r="L411" s="362">
        <f t="shared" si="48"/>
        <v>0</v>
      </c>
      <c r="M411" s="362">
        <f t="shared" si="48"/>
        <v>0</v>
      </c>
      <c r="N411" s="362">
        <f t="shared" si="48"/>
        <v>0</v>
      </c>
      <c r="O411" s="362">
        <f t="shared" si="48"/>
        <v>0</v>
      </c>
      <c r="P411" s="362">
        <f t="shared" si="48"/>
        <v>0</v>
      </c>
      <c r="Q411" s="362">
        <f t="shared" si="48"/>
        <v>0</v>
      </c>
      <c r="R411" s="362">
        <f t="shared" si="48"/>
        <v>0</v>
      </c>
      <c r="S411" s="362">
        <f t="shared" si="48"/>
        <v>0</v>
      </c>
      <c r="T411" s="362">
        <f t="shared" si="48"/>
        <v>0</v>
      </c>
      <c r="U411" s="362">
        <f t="shared" si="48"/>
        <v>0</v>
      </c>
      <c r="V411" s="362">
        <f t="shared" si="48"/>
        <v>0</v>
      </c>
      <c r="W411" s="362">
        <f t="shared" si="48"/>
        <v>0</v>
      </c>
      <c r="X411" s="362">
        <f t="shared" si="48"/>
        <v>0</v>
      </c>
      <c r="Y411" s="349">
        <f t="shared" si="43"/>
        <v>0</v>
      </c>
      <c r="Z411" s="349">
        <f t="shared" si="44"/>
        <v>0</v>
      </c>
      <c r="AA411" s="349"/>
      <c r="AB411" s="353">
        <v>0</v>
      </c>
      <c r="AC411" s="354" t="str">
        <f t="shared" si="45"/>
        <v>Arterial</v>
      </c>
      <c r="AD411" s="349"/>
      <c r="AE411" s="349"/>
      <c r="AF411" s="355">
        <f>_xlfn.XLOOKUP(A411,'P1 Date Adjustment'!B:B,'P1 Date Adjustment'!F:F,"not found",0)</f>
        <v>2031</v>
      </c>
      <c r="AG411" s="349">
        <f t="shared" si="46"/>
        <v>0</v>
      </c>
      <c r="AI411" s="360"/>
      <c r="AJ411" s="360"/>
    </row>
    <row r="412" spans="1:36" ht="30" x14ac:dyDescent="0.25">
      <c r="A412" s="129" t="s">
        <v>383</v>
      </c>
      <c r="B412" s="358" t="s">
        <v>384</v>
      </c>
      <c r="C412" s="358" t="str">
        <f>_xlfn.XLOOKUP($A412,'Total project cost for DCs'!A:A,'Total project cost for DCs'!C:C,"Not found",0)</f>
        <v>4-lane urban- upgrade 2-lane urban to 4-lane with active modes on both sides, (TDM)</v>
      </c>
      <c r="D412" s="355" t="s">
        <v>155</v>
      </c>
      <c r="E412" s="355" t="s">
        <v>157</v>
      </c>
      <c r="F412" s="355" t="s">
        <v>826</v>
      </c>
      <c r="H412" s="355" t="s">
        <v>829</v>
      </c>
      <c r="I412" s="359">
        <f>_xlfn.XLOOKUP($H412,DC_growth_AGS!$A$665:$A$673,DC_growth_AGS!$O$665:$O$673,"Not found",0)</f>
        <v>0.61252788174604733</v>
      </c>
      <c r="J412" s="355">
        <v>2047</v>
      </c>
      <c r="K412" s="362">
        <f t="shared" si="48"/>
        <v>0</v>
      </c>
      <c r="L412" s="362">
        <f t="shared" si="48"/>
        <v>0</v>
      </c>
      <c r="M412" s="362">
        <f t="shared" si="48"/>
        <v>0</v>
      </c>
      <c r="N412" s="362">
        <f t="shared" si="48"/>
        <v>0</v>
      </c>
      <c r="O412" s="362">
        <f t="shared" si="48"/>
        <v>0</v>
      </c>
      <c r="P412" s="362">
        <f t="shared" si="48"/>
        <v>0</v>
      </c>
      <c r="Q412" s="362">
        <f t="shared" si="48"/>
        <v>0</v>
      </c>
      <c r="R412" s="362">
        <f t="shared" si="48"/>
        <v>0</v>
      </c>
      <c r="S412" s="362">
        <f t="shared" si="48"/>
        <v>0</v>
      </c>
      <c r="T412" s="362">
        <f t="shared" si="48"/>
        <v>0</v>
      </c>
      <c r="U412" s="362">
        <f t="shared" si="48"/>
        <v>0</v>
      </c>
      <c r="V412" s="362">
        <f t="shared" si="48"/>
        <v>0</v>
      </c>
      <c r="W412" s="362">
        <f t="shared" si="48"/>
        <v>0</v>
      </c>
      <c r="X412" s="362">
        <f t="shared" si="48"/>
        <v>0</v>
      </c>
      <c r="Y412" s="349">
        <f t="shared" si="43"/>
        <v>0</v>
      </c>
      <c r="Z412" s="349">
        <f t="shared" si="44"/>
        <v>0</v>
      </c>
      <c r="AA412" s="349"/>
      <c r="AB412" s="353">
        <v>0</v>
      </c>
      <c r="AC412" s="354" t="str">
        <f t="shared" si="45"/>
        <v>Arterial</v>
      </c>
      <c r="AD412" s="349"/>
      <c r="AE412" s="349"/>
      <c r="AF412" s="355">
        <f>_xlfn.XLOOKUP(A412,'P1 Date Adjustment'!B:B,'P1 Date Adjustment'!F:F,"not found",0)</f>
        <v>2047</v>
      </c>
      <c r="AG412" s="349">
        <f t="shared" si="46"/>
        <v>0</v>
      </c>
      <c r="AI412" s="360"/>
      <c r="AJ412" s="360"/>
    </row>
    <row r="413" spans="1:36" ht="30" x14ac:dyDescent="0.25">
      <c r="A413" s="129" t="s">
        <v>389</v>
      </c>
      <c r="B413" s="358" t="s">
        <v>390</v>
      </c>
      <c r="C413" s="358" t="str">
        <f>_xlfn.XLOOKUP($A413,'Total project cost for DCs'!A:A,'Total project cost for DCs'!C:C,"Not found",0)</f>
        <v>Interim active modes e.g. shared path on one side</v>
      </c>
      <c r="D413" s="355" t="s">
        <v>155</v>
      </c>
      <c r="E413" s="355" t="s">
        <v>145</v>
      </c>
      <c r="F413" s="355" t="s">
        <v>826</v>
      </c>
      <c r="H413" s="355" t="s">
        <v>829</v>
      </c>
      <c r="I413" s="359">
        <f>_xlfn.XLOOKUP($H413,DC_growth_AGS!$A$665:$A$673,DC_growth_AGS!$O$665:$O$673,"Not found",0)</f>
        <v>0.61252788174604733</v>
      </c>
      <c r="J413" s="355">
        <v>2028</v>
      </c>
      <c r="K413" s="362">
        <f t="shared" si="48"/>
        <v>0</v>
      </c>
      <c r="L413" s="362">
        <f t="shared" si="48"/>
        <v>0</v>
      </c>
      <c r="M413" s="362">
        <f t="shared" si="48"/>
        <v>0</v>
      </c>
      <c r="N413" s="362">
        <f t="shared" si="48"/>
        <v>0</v>
      </c>
      <c r="O413" s="362">
        <f t="shared" si="48"/>
        <v>0</v>
      </c>
      <c r="P413" s="362">
        <f t="shared" si="48"/>
        <v>0</v>
      </c>
      <c r="Q413" s="362">
        <f t="shared" si="48"/>
        <v>0</v>
      </c>
      <c r="R413" s="362">
        <f t="shared" si="48"/>
        <v>0</v>
      </c>
      <c r="S413" s="362">
        <f t="shared" si="48"/>
        <v>0</v>
      </c>
      <c r="T413" s="362">
        <f t="shared" si="48"/>
        <v>0</v>
      </c>
      <c r="U413" s="362">
        <f t="shared" si="48"/>
        <v>0</v>
      </c>
      <c r="V413" s="362">
        <f t="shared" si="48"/>
        <v>0</v>
      </c>
      <c r="W413" s="362">
        <f t="shared" si="48"/>
        <v>0</v>
      </c>
      <c r="X413" s="362">
        <f t="shared" si="48"/>
        <v>0</v>
      </c>
      <c r="Y413" s="349">
        <f t="shared" si="43"/>
        <v>0</v>
      </c>
      <c r="Z413" s="349">
        <f t="shared" si="44"/>
        <v>0</v>
      </c>
      <c r="AA413" s="349"/>
      <c r="AB413" s="353">
        <v>0</v>
      </c>
      <c r="AC413" s="354" t="str">
        <f t="shared" si="45"/>
        <v>Arterial</v>
      </c>
      <c r="AD413" s="349"/>
      <c r="AE413" s="349"/>
      <c r="AF413" s="355">
        <f>_xlfn.XLOOKUP(A413,'P1 Date Adjustment'!B:B,'P1 Date Adjustment'!F:F,"not found",0)</f>
        <v>2028</v>
      </c>
      <c r="AG413" s="349">
        <f t="shared" si="46"/>
        <v>0</v>
      </c>
      <c r="AI413" s="360"/>
      <c r="AJ413" s="360"/>
    </row>
    <row r="414" spans="1:36" ht="30" x14ac:dyDescent="0.25">
      <c r="A414" s="129" t="s">
        <v>392</v>
      </c>
      <c r="B414" s="358" t="s">
        <v>390</v>
      </c>
      <c r="C414" s="358" t="str">
        <f>_xlfn.XLOOKUP($A414,'Total project cost for DCs'!A:A,'Total project cost for DCs'!C:C,"Not found",0)</f>
        <v xml:space="preserve"> 2-lane urban- upgrade existing road with active mode facility on both sides (TDM)</v>
      </c>
      <c r="D414" s="355" t="s">
        <v>155</v>
      </c>
      <c r="E414" s="355" t="s">
        <v>145</v>
      </c>
      <c r="F414" s="355" t="s">
        <v>826</v>
      </c>
      <c r="H414" s="355" t="s">
        <v>829</v>
      </c>
      <c r="I414" s="359">
        <f>_xlfn.XLOOKUP($H414,DC_growth_AGS!$A$665:$A$673,DC_growth_AGS!$O$665:$O$673,"Not found",0)</f>
        <v>0.61252788174604733</v>
      </c>
      <c r="J414" s="355">
        <v>2031</v>
      </c>
      <c r="K414" s="362">
        <f t="shared" si="48"/>
        <v>0</v>
      </c>
      <c r="L414" s="362">
        <f t="shared" si="48"/>
        <v>0</v>
      </c>
      <c r="M414" s="362">
        <f t="shared" si="48"/>
        <v>0</v>
      </c>
      <c r="N414" s="362">
        <f t="shared" si="48"/>
        <v>0</v>
      </c>
      <c r="O414" s="362">
        <f t="shared" si="48"/>
        <v>0</v>
      </c>
      <c r="P414" s="362">
        <f t="shared" si="48"/>
        <v>0</v>
      </c>
      <c r="Q414" s="362">
        <f t="shared" si="48"/>
        <v>0</v>
      </c>
      <c r="R414" s="362">
        <f t="shared" si="48"/>
        <v>0</v>
      </c>
      <c r="S414" s="362">
        <f t="shared" si="48"/>
        <v>0</v>
      </c>
      <c r="T414" s="362">
        <f t="shared" si="48"/>
        <v>0</v>
      </c>
      <c r="U414" s="362">
        <f t="shared" si="48"/>
        <v>0</v>
      </c>
      <c r="V414" s="362">
        <f t="shared" si="48"/>
        <v>0</v>
      </c>
      <c r="W414" s="362">
        <f t="shared" si="48"/>
        <v>0</v>
      </c>
      <c r="X414" s="362">
        <f t="shared" si="48"/>
        <v>0</v>
      </c>
      <c r="Y414" s="349">
        <f t="shared" si="43"/>
        <v>0</v>
      </c>
      <c r="Z414" s="349">
        <f t="shared" si="44"/>
        <v>0</v>
      </c>
      <c r="AA414" s="349"/>
      <c r="AB414" s="353">
        <v>0</v>
      </c>
      <c r="AC414" s="354" t="str">
        <f t="shared" si="45"/>
        <v>Arterial</v>
      </c>
      <c r="AD414" s="349"/>
      <c r="AE414" s="349"/>
      <c r="AF414" s="355">
        <f>_xlfn.XLOOKUP(A414,'P1 Date Adjustment'!B:B,'P1 Date Adjustment'!F:F,"not found",0)</f>
        <v>2031</v>
      </c>
      <c r="AG414" s="349">
        <f t="shared" si="46"/>
        <v>0</v>
      </c>
      <c r="AI414" s="360"/>
      <c r="AJ414" s="360"/>
    </row>
    <row r="415" spans="1:36" ht="30" x14ac:dyDescent="0.25">
      <c r="A415" s="129" t="s">
        <v>394</v>
      </c>
      <c r="B415" s="358" t="s">
        <v>390</v>
      </c>
      <c r="C415" s="358" t="str">
        <f>_xlfn.XLOOKUP($A415,'Total project cost for DCs'!A:A,'Total project cost for DCs'!C:C,"Not found",0)</f>
        <v>4-lane urban FTN- upgrade 2-lane urban to 4-lane with active modes on both sides, (TDM)</v>
      </c>
      <c r="D415" s="355" t="s">
        <v>155</v>
      </c>
      <c r="E415" s="355" t="s">
        <v>157</v>
      </c>
      <c r="F415" s="355" t="s">
        <v>826</v>
      </c>
      <c r="H415" s="355" t="s">
        <v>829</v>
      </c>
      <c r="I415" s="359">
        <f>_xlfn.XLOOKUP($H415,DC_growth_AGS!$A$665:$A$673,DC_growth_AGS!$O$665:$O$673,"Not found",0)</f>
        <v>0.61252788174604733</v>
      </c>
      <c r="J415" s="355">
        <v>2047</v>
      </c>
      <c r="K415" s="362">
        <f t="shared" si="48"/>
        <v>0</v>
      </c>
      <c r="L415" s="362">
        <f t="shared" si="48"/>
        <v>0</v>
      </c>
      <c r="M415" s="362">
        <f t="shared" si="48"/>
        <v>0</v>
      </c>
      <c r="N415" s="362">
        <f t="shared" si="48"/>
        <v>0</v>
      </c>
      <c r="O415" s="362">
        <f t="shared" si="48"/>
        <v>0</v>
      </c>
      <c r="P415" s="362">
        <f t="shared" si="48"/>
        <v>0</v>
      </c>
      <c r="Q415" s="362">
        <f t="shared" si="48"/>
        <v>0</v>
      </c>
      <c r="R415" s="362">
        <f t="shared" si="48"/>
        <v>0</v>
      </c>
      <c r="S415" s="362">
        <f t="shared" si="48"/>
        <v>0</v>
      </c>
      <c r="T415" s="362">
        <f t="shared" si="48"/>
        <v>0</v>
      </c>
      <c r="U415" s="362">
        <f t="shared" si="48"/>
        <v>0</v>
      </c>
      <c r="V415" s="362">
        <f t="shared" si="48"/>
        <v>0</v>
      </c>
      <c r="W415" s="362">
        <f t="shared" si="48"/>
        <v>0</v>
      </c>
      <c r="X415" s="362">
        <f t="shared" si="48"/>
        <v>0</v>
      </c>
      <c r="Y415" s="349">
        <f t="shared" si="43"/>
        <v>0</v>
      </c>
      <c r="Z415" s="349">
        <f t="shared" si="44"/>
        <v>0</v>
      </c>
      <c r="AA415" s="349"/>
      <c r="AB415" s="353">
        <v>0</v>
      </c>
      <c r="AC415" s="354" t="str">
        <f t="shared" si="45"/>
        <v>Arterial</v>
      </c>
      <c r="AD415" s="349"/>
      <c r="AE415" s="349"/>
      <c r="AF415" s="355">
        <f>_xlfn.XLOOKUP(A415,'P1 Date Adjustment'!B:B,'P1 Date Adjustment'!F:F,"not found",0)</f>
        <v>2047</v>
      </c>
      <c r="AG415" s="349">
        <f t="shared" si="46"/>
        <v>0</v>
      </c>
      <c r="AI415" s="360"/>
      <c r="AJ415" s="360"/>
    </row>
    <row r="416" spans="1:36" ht="30" x14ac:dyDescent="0.25">
      <c r="A416" s="129">
        <v>46</v>
      </c>
      <c r="B416" s="358" t="s">
        <v>408</v>
      </c>
      <c r="C416" s="358" t="str">
        <f>_xlfn.XLOOKUP($A416,'Total project cost for DCs'!A:A,'Total project cost for DCs'!C:C,"Not found",0)</f>
        <v>Possible signals(subject to Auranga assessment)</v>
      </c>
      <c r="D416" s="355" t="s">
        <v>155</v>
      </c>
      <c r="E416" s="355" t="s">
        <v>157</v>
      </c>
      <c r="F416" s="355" t="s">
        <v>826</v>
      </c>
      <c r="H416" s="355" t="s">
        <v>829</v>
      </c>
      <c r="I416" s="359">
        <f>_xlfn.XLOOKUP($H416,DC_growth_AGS!$A$665:$A$673,DC_growth_AGS!$O$665:$O$673,"Not found",0)</f>
        <v>0.61252788174604733</v>
      </c>
      <c r="J416" s="355">
        <v>2031</v>
      </c>
      <c r="K416" s="362">
        <f t="shared" si="48"/>
        <v>0</v>
      </c>
      <c r="L416" s="362">
        <f t="shared" si="48"/>
        <v>0</v>
      </c>
      <c r="M416" s="362">
        <f t="shared" si="48"/>
        <v>0</v>
      </c>
      <c r="N416" s="362">
        <f t="shared" si="48"/>
        <v>0</v>
      </c>
      <c r="O416" s="362">
        <f t="shared" si="48"/>
        <v>0</v>
      </c>
      <c r="P416" s="362">
        <f t="shared" si="48"/>
        <v>0</v>
      </c>
      <c r="Q416" s="362">
        <f t="shared" si="48"/>
        <v>0</v>
      </c>
      <c r="R416" s="362">
        <f t="shared" si="48"/>
        <v>0</v>
      </c>
      <c r="S416" s="362">
        <f t="shared" si="48"/>
        <v>0</v>
      </c>
      <c r="T416" s="362">
        <f t="shared" si="48"/>
        <v>0</v>
      </c>
      <c r="U416" s="362">
        <f t="shared" si="48"/>
        <v>0</v>
      </c>
      <c r="V416" s="362">
        <f t="shared" si="48"/>
        <v>0</v>
      </c>
      <c r="W416" s="362">
        <f t="shared" si="48"/>
        <v>0</v>
      </c>
      <c r="X416" s="362">
        <f t="shared" si="48"/>
        <v>0</v>
      </c>
      <c r="Y416" s="349">
        <f t="shared" si="43"/>
        <v>0</v>
      </c>
      <c r="Z416" s="349">
        <f t="shared" si="44"/>
        <v>0</v>
      </c>
      <c r="AA416" s="349"/>
      <c r="AB416" s="353">
        <v>0</v>
      </c>
      <c r="AC416" s="354" t="str">
        <f t="shared" si="45"/>
        <v>Arterial</v>
      </c>
      <c r="AD416" s="349"/>
      <c r="AE416" s="349"/>
      <c r="AF416" s="355">
        <f>_xlfn.XLOOKUP(A416,'P1 Date Adjustment'!B:B,'P1 Date Adjustment'!F:F,"not found",0)</f>
        <v>2031</v>
      </c>
      <c r="AG416" s="349">
        <f t="shared" si="46"/>
        <v>0</v>
      </c>
      <c r="AI416" s="360"/>
      <c r="AJ416" s="360"/>
    </row>
    <row r="417" spans="1:36" ht="30" x14ac:dyDescent="0.25">
      <c r="A417" s="129" t="s">
        <v>430</v>
      </c>
      <c r="B417" s="358" t="s">
        <v>431</v>
      </c>
      <c r="C417" s="358" t="str">
        <f>_xlfn.XLOOKUP($A417,'Total project cost for DCs'!A:A,'Total project cost for DCs'!C:C,"Not found",0)</f>
        <v>2-lane urban- new collector with active mode on both sides + intersection improvements (TDM)</v>
      </c>
      <c r="D417" s="355" t="s">
        <v>155</v>
      </c>
      <c r="E417" s="355" t="s">
        <v>223</v>
      </c>
      <c r="F417" s="355" t="s">
        <v>826</v>
      </c>
      <c r="H417" s="355" t="s">
        <v>829</v>
      </c>
      <c r="I417" s="359">
        <f>_xlfn.XLOOKUP($H417,DC_growth_AGS!$A$665:$A$673,DC_growth_AGS!$O$665:$O$673,"Not found",0)</f>
        <v>0.61252788174604733</v>
      </c>
      <c r="J417" s="355">
        <v>2034</v>
      </c>
      <c r="K417" s="362">
        <f t="shared" si="48"/>
        <v>0</v>
      </c>
      <c r="L417" s="362">
        <f t="shared" si="48"/>
        <v>0</v>
      </c>
      <c r="M417" s="362">
        <f t="shared" si="48"/>
        <v>0</v>
      </c>
      <c r="N417" s="362">
        <f t="shared" si="48"/>
        <v>0</v>
      </c>
      <c r="O417" s="362">
        <f t="shared" si="48"/>
        <v>0</v>
      </c>
      <c r="P417" s="362">
        <f t="shared" si="48"/>
        <v>0</v>
      </c>
      <c r="Q417" s="362">
        <f t="shared" si="48"/>
        <v>0</v>
      </c>
      <c r="R417" s="362">
        <f t="shared" si="48"/>
        <v>0</v>
      </c>
      <c r="S417" s="362">
        <f t="shared" si="48"/>
        <v>0</v>
      </c>
      <c r="T417" s="362">
        <f t="shared" si="48"/>
        <v>0</v>
      </c>
      <c r="U417" s="362">
        <f t="shared" si="48"/>
        <v>0</v>
      </c>
      <c r="V417" s="362">
        <f t="shared" si="48"/>
        <v>0</v>
      </c>
      <c r="W417" s="362">
        <f t="shared" si="48"/>
        <v>0</v>
      </c>
      <c r="X417" s="362">
        <f t="shared" si="48"/>
        <v>0</v>
      </c>
      <c r="Y417" s="349">
        <f t="shared" si="43"/>
        <v>0</v>
      </c>
      <c r="Z417" s="349">
        <f t="shared" si="44"/>
        <v>0</v>
      </c>
      <c r="AA417" s="349"/>
      <c r="AB417" s="353">
        <v>0</v>
      </c>
      <c r="AC417" s="354" t="str">
        <f t="shared" si="45"/>
        <v>Collector</v>
      </c>
      <c r="AD417" s="349"/>
      <c r="AE417" s="349"/>
      <c r="AF417" s="355">
        <f>_xlfn.XLOOKUP(A417,'P1 Date Adjustment'!B:B,'P1 Date Adjustment'!F:F,"not found",0)</f>
        <v>2034</v>
      </c>
      <c r="AG417" s="349">
        <f t="shared" si="46"/>
        <v>0</v>
      </c>
      <c r="AI417" s="360"/>
      <c r="AJ417" s="360"/>
    </row>
    <row r="418" spans="1:36" ht="45" x14ac:dyDescent="0.25">
      <c r="A418" s="129">
        <v>58</v>
      </c>
      <c r="B418" s="358" t="s">
        <v>441</v>
      </c>
      <c r="C418" s="358" t="str">
        <f>_xlfn.XLOOKUP($A418,'Total project cost for DCs'!A:A,'Total project cost for DCs'!C:C,"Not found",0)</f>
        <v>2-lane urban- upgrade existing road layout with active modes on both sides + intersection improvements (TDM)</v>
      </c>
      <c r="D418" s="355" t="s">
        <v>155</v>
      </c>
      <c r="E418" s="355" t="s">
        <v>199</v>
      </c>
      <c r="F418" s="355" t="s">
        <v>826</v>
      </c>
      <c r="H418" s="355" t="s">
        <v>829</v>
      </c>
      <c r="I418" s="359">
        <f>_xlfn.XLOOKUP($H418,DC_growth_AGS!$A$665:$A$673,DC_growth_AGS!$O$665:$O$673,"Not found",0)</f>
        <v>0.61252788174604733</v>
      </c>
      <c r="J418" s="355">
        <v>2033</v>
      </c>
      <c r="K418" s="362">
        <f t="shared" si="48"/>
        <v>0</v>
      </c>
      <c r="L418" s="362">
        <f t="shared" si="48"/>
        <v>0</v>
      </c>
      <c r="M418" s="362">
        <f t="shared" si="48"/>
        <v>0</v>
      </c>
      <c r="N418" s="362">
        <f t="shared" si="48"/>
        <v>0</v>
      </c>
      <c r="O418" s="362">
        <f t="shared" si="48"/>
        <v>0</v>
      </c>
      <c r="P418" s="362">
        <f t="shared" si="48"/>
        <v>0</v>
      </c>
      <c r="Q418" s="362">
        <f t="shared" si="48"/>
        <v>0</v>
      </c>
      <c r="R418" s="362">
        <f t="shared" si="48"/>
        <v>0</v>
      </c>
      <c r="S418" s="362">
        <f t="shared" si="48"/>
        <v>0</v>
      </c>
      <c r="T418" s="362">
        <f t="shared" si="48"/>
        <v>0</v>
      </c>
      <c r="U418" s="362">
        <f t="shared" si="48"/>
        <v>0</v>
      </c>
      <c r="V418" s="362">
        <f t="shared" si="48"/>
        <v>0</v>
      </c>
      <c r="W418" s="362">
        <f t="shared" si="48"/>
        <v>0</v>
      </c>
      <c r="X418" s="362">
        <f t="shared" si="48"/>
        <v>0</v>
      </c>
      <c r="Y418" s="349">
        <f t="shared" si="43"/>
        <v>0</v>
      </c>
      <c r="Z418" s="349">
        <f t="shared" si="44"/>
        <v>0</v>
      </c>
      <c r="AA418" s="349"/>
      <c r="AB418" s="353">
        <v>0</v>
      </c>
      <c r="AC418" s="354" t="str">
        <f t="shared" si="45"/>
        <v>Collector</v>
      </c>
      <c r="AD418" s="349"/>
      <c r="AE418" s="349"/>
      <c r="AF418" s="355">
        <f>_xlfn.XLOOKUP(A418,'P1 Date Adjustment'!B:B,'P1 Date Adjustment'!F:F,"not found",0)</f>
        <v>2033</v>
      </c>
      <c r="AG418" s="349">
        <f t="shared" si="46"/>
        <v>0</v>
      </c>
      <c r="AI418" s="360"/>
      <c r="AJ418" s="360"/>
    </row>
    <row r="419" spans="1:36" ht="30" x14ac:dyDescent="0.25">
      <c r="A419" s="129">
        <v>59</v>
      </c>
      <c r="B419" s="358" t="s">
        <v>443</v>
      </c>
      <c r="C419" s="358" t="str">
        <f>_xlfn.XLOOKUP($A419,'Total project cost for DCs'!A:A,'Total project cost for DCs'!C:C,"Not found",0)</f>
        <v xml:space="preserve"> 2-lane intersection (new intersection + active mode crossings)</v>
      </c>
      <c r="D419" s="355" t="s">
        <v>155</v>
      </c>
      <c r="E419" s="355" t="s">
        <v>223</v>
      </c>
      <c r="F419" s="355" t="s">
        <v>826</v>
      </c>
      <c r="H419" s="355" t="s">
        <v>829</v>
      </c>
      <c r="I419" s="359">
        <f>_xlfn.XLOOKUP($H419,DC_growth_AGS!$A$665:$A$673,DC_growth_AGS!$O$665:$O$673,"Not found",0)</f>
        <v>0.61252788174604733</v>
      </c>
      <c r="J419" s="355">
        <v>2033</v>
      </c>
      <c r="K419" s="362">
        <f t="shared" si="48"/>
        <v>0</v>
      </c>
      <c r="L419" s="362">
        <f t="shared" si="48"/>
        <v>0</v>
      </c>
      <c r="M419" s="362">
        <f t="shared" si="48"/>
        <v>0</v>
      </c>
      <c r="N419" s="362">
        <f t="shared" si="48"/>
        <v>0</v>
      </c>
      <c r="O419" s="362">
        <f t="shared" si="48"/>
        <v>0</v>
      </c>
      <c r="P419" s="362">
        <f t="shared" si="48"/>
        <v>0</v>
      </c>
      <c r="Q419" s="362">
        <f t="shared" si="48"/>
        <v>0</v>
      </c>
      <c r="R419" s="362">
        <f t="shared" si="48"/>
        <v>0</v>
      </c>
      <c r="S419" s="362">
        <f t="shared" si="48"/>
        <v>0</v>
      </c>
      <c r="T419" s="362">
        <f t="shared" si="48"/>
        <v>0</v>
      </c>
      <c r="U419" s="362">
        <f t="shared" si="48"/>
        <v>0</v>
      </c>
      <c r="V419" s="362">
        <f t="shared" si="48"/>
        <v>0</v>
      </c>
      <c r="W419" s="362">
        <f t="shared" si="48"/>
        <v>0</v>
      </c>
      <c r="X419" s="362">
        <f t="shared" si="48"/>
        <v>0</v>
      </c>
      <c r="Y419" s="349">
        <f t="shared" si="43"/>
        <v>0</v>
      </c>
      <c r="Z419" s="349">
        <f t="shared" si="44"/>
        <v>0</v>
      </c>
      <c r="AA419" s="349"/>
      <c r="AB419" s="353">
        <v>0</v>
      </c>
      <c r="AC419" s="354" t="str">
        <f t="shared" si="45"/>
        <v>Collector</v>
      </c>
      <c r="AD419" s="349"/>
      <c r="AE419" s="349"/>
      <c r="AF419" s="355">
        <f>_xlfn.XLOOKUP(A419,'P1 Date Adjustment'!B:B,'P1 Date Adjustment'!F:F,"not found",0)</f>
        <v>2033</v>
      </c>
      <c r="AG419" s="349">
        <f t="shared" si="46"/>
        <v>0</v>
      </c>
      <c r="AI419" s="360"/>
      <c r="AJ419" s="360"/>
    </row>
    <row r="420" spans="1:36" ht="30" x14ac:dyDescent="0.25">
      <c r="A420" s="129" t="s">
        <v>452</v>
      </c>
      <c r="B420" s="358" t="s">
        <v>453</v>
      </c>
      <c r="C420" s="358" t="str">
        <f>_xlfn.XLOOKUP($A420,'Total project cost for DCs'!A:A,'Total project cost for DCs'!C:C,"Not found",0)</f>
        <v>2-lane urban- new road layout with active modes on both sides (TDM)</v>
      </c>
      <c r="D420" s="355" t="s">
        <v>155</v>
      </c>
      <c r="E420" s="355" t="s">
        <v>227</v>
      </c>
      <c r="F420" s="355" t="s">
        <v>826</v>
      </c>
      <c r="H420" s="355" t="s">
        <v>829</v>
      </c>
      <c r="I420" s="359">
        <f>_xlfn.XLOOKUP($H420,DC_growth_AGS!$A$665:$A$673,DC_growth_AGS!$O$665:$O$673,"Not found",0)</f>
        <v>0.61252788174604733</v>
      </c>
      <c r="J420" s="355">
        <v>2036</v>
      </c>
      <c r="K420" s="362">
        <f t="shared" si="48"/>
        <v>0</v>
      </c>
      <c r="L420" s="362">
        <f t="shared" si="48"/>
        <v>0</v>
      </c>
      <c r="M420" s="362">
        <f t="shared" si="48"/>
        <v>0</v>
      </c>
      <c r="N420" s="362">
        <f t="shared" si="48"/>
        <v>0</v>
      </c>
      <c r="O420" s="362">
        <f t="shared" si="48"/>
        <v>0</v>
      </c>
      <c r="P420" s="362">
        <f t="shared" si="48"/>
        <v>0</v>
      </c>
      <c r="Q420" s="362">
        <f t="shared" si="48"/>
        <v>0</v>
      </c>
      <c r="R420" s="362">
        <f t="shared" si="48"/>
        <v>0</v>
      </c>
      <c r="S420" s="362">
        <f t="shared" si="48"/>
        <v>0</v>
      </c>
      <c r="T420" s="362">
        <f t="shared" si="48"/>
        <v>0</v>
      </c>
      <c r="U420" s="362">
        <f t="shared" si="48"/>
        <v>0</v>
      </c>
      <c r="V420" s="362">
        <f t="shared" si="48"/>
        <v>0</v>
      </c>
      <c r="W420" s="362">
        <f t="shared" si="48"/>
        <v>0</v>
      </c>
      <c r="X420" s="362">
        <f t="shared" si="48"/>
        <v>0</v>
      </c>
      <c r="Y420" s="349">
        <f t="shared" si="43"/>
        <v>0</v>
      </c>
      <c r="Z420" s="349">
        <f t="shared" si="44"/>
        <v>0</v>
      </c>
      <c r="AA420" s="349"/>
      <c r="AB420" s="353">
        <v>0</v>
      </c>
      <c r="AC420" s="354" t="str">
        <f t="shared" si="45"/>
        <v>Arterial</v>
      </c>
      <c r="AD420" s="349"/>
      <c r="AE420" s="349"/>
      <c r="AF420" s="355">
        <f>_xlfn.XLOOKUP(A420,'P1 Date Adjustment'!B:B,'P1 Date Adjustment'!F:F,"not found",0)</f>
        <v>2036</v>
      </c>
      <c r="AG420" s="349">
        <f t="shared" si="46"/>
        <v>0</v>
      </c>
      <c r="AI420" s="360"/>
      <c r="AJ420" s="360"/>
    </row>
    <row r="421" spans="1:36" ht="30" x14ac:dyDescent="0.25">
      <c r="A421" s="129" t="s">
        <v>454</v>
      </c>
      <c r="B421" s="358" t="s">
        <v>455</v>
      </c>
      <c r="C421" s="358" t="str">
        <f>_xlfn.XLOOKUP($A421,'Total project cost for DCs'!A:A,'Total project cost for DCs'!C:C,"Not found",0)</f>
        <v>2-lane urban- new road layout with active modes on both sides (TDM)</v>
      </c>
      <c r="D421" s="355" t="s">
        <v>155</v>
      </c>
      <c r="E421" s="355" t="s">
        <v>345</v>
      </c>
      <c r="F421" s="355" t="s">
        <v>826</v>
      </c>
      <c r="H421" s="355" t="s">
        <v>829</v>
      </c>
      <c r="I421" s="359">
        <f>_xlfn.XLOOKUP($H421,DC_growth_AGS!$A$665:$A$673,DC_growth_AGS!$O$665:$O$673,"Not found",0)</f>
        <v>0.61252788174604733</v>
      </c>
      <c r="J421" s="355">
        <v>2036</v>
      </c>
      <c r="K421" s="362">
        <f t="shared" si="48"/>
        <v>0</v>
      </c>
      <c r="L421" s="362">
        <f t="shared" si="48"/>
        <v>0</v>
      </c>
      <c r="M421" s="362">
        <f t="shared" si="48"/>
        <v>0</v>
      </c>
      <c r="N421" s="362">
        <f t="shared" si="48"/>
        <v>0</v>
      </c>
      <c r="O421" s="362">
        <f t="shared" si="48"/>
        <v>0</v>
      </c>
      <c r="P421" s="362">
        <f t="shared" si="48"/>
        <v>0</v>
      </c>
      <c r="Q421" s="362">
        <f t="shared" si="48"/>
        <v>0</v>
      </c>
      <c r="R421" s="362">
        <f t="shared" si="48"/>
        <v>0</v>
      </c>
      <c r="S421" s="362">
        <f t="shared" si="48"/>
        <v>0</v>
      </c>
      <c r="T421" s="362">
        <f t="shared" si="48"/>
        <v>0</v>
      </c>
      <c r="U421" s="362">
        <f t="shared" si="48"/>
        <v>0</v>
      </c>
      <c r="V421" s="362">
        <f t="shared" si="48"/>
        <v>0</v>
      </c>
      <c r="W421" s="362">
        <f t="shared" si="48"/>
        <v>0</v>
      </c>
      <c r="X421" s="362">
        <f t="shared" si="48"/>
        <v>0</v>
      </c>
      <c r="Y421" s="349">
        <f t="shared" si="43"/>
        <v>0</v>
      </c>
      <c r="Z421" s="349">
        <f t="shared" si="44"/>
        <v>0</v>
      </c>
      <c r="AA421" s="349"/>
      <c r="AB421" s="353">
        <v>0</v>
      </c>
      <c r="AC421" s="354" t="str">
        <f t="shared" si="45"/>
        <v>Arterial</v>
      </c>
      <c r="AD421" s="349"/>
      <c r="AE421" s="349"/>
      <c r="AF421" s="355">
        <f>_xlfn.XLOOKUP(A421,'P1 Date Adjustment'!B:B,'P1 Date Adjustment'!F:F,"not found",0)</f>
        <v>2036</v>
      </c>
      <c r="AG421" s="349">
        <f t="shared" si="46"/>
        <v>0</v>
      </c>
      <c r="AI421" s="360"/>
      <c r="AJ421" s="360"/>
    </row>
    <row r="422" spans="1:36" ht="30" x14ac:dyDescent="0.25">
      <c r="A422" s="129" t="s">
        <v>456</v>
      </c>
      <c r="B422" s="358" t="s">
        <v>453</v>
      </c>
      <c r="C422" s="358" t="str">
        <f>_xlfn.XLOOKUP($A422,'Total project cost for DCs'!A:A,'Total project cost for DCs'!C:C,"Not found",0)</f>
        <v>4-lane urban- upgrade 2-lane urban to 4-lane with active modes on both sides, (TDM)</v>
      </c>
      <c r="D422" s="355" t="s">
        <v>155</v>
      </c>
      <c r="E422" s="355" t="s">
        <v>231</v>
      </c>
      <c r="F422" s="355" t="s">
        <v>826</v>
      </c>
      <c r="H422" s="355" t="s">
        <v>829</v>
      </c>
      <c r="I422" s="359">
        <f>_xlfn.XLOOKUP($H422,DC_growth_AGS!$A$665:$A$673,DC_growth_AGS!$O$665:$O$673,"Not found",0)</f>
        <v>0.61252788174604733</v>
      </c>
      <c r="J422" s="355">
        <v>2047</v>
      </c>
      <c r="K422" s="362">
        <f t="shared" si="48"/>
        <v>0</v>
      </c>
      <c r="L422" s="362">
        <f t="shared" si="48"/>
        <v>0</v>
      </c>
      <c r="M422" s="362">
        <f t="shared" si="48"/>
        <v>0</v>
      </c>
      <c r="N422" s="362">
        <f t="shared" si="48"/>
        <v>0</v>
      </c>
      <c r="O422" s="362">
        <f t="shared" si="48"/>
        <v>0</v>
      </c>
      <c r="P422" s="362">
        <f t="shared" si="48"/>
        <v>0</v>
      </c>
      <c r="Q422" s="362">
        <f t="shared" si="48"/>
        <v>0</v>
      </c>
      <c r="R422" s="362">
        <f t="shared" si="48"/>
        <v>0</v>
      </c>
      <c r="S422" s="362">
        <f t="shared" si="48"/>
        <v>0</v>
      </c>
      <c r="T422" s="362">
        <f t="shared" si="48"/>
        <v>0</v>
      </c>
      <c r="U422" s="362">
        <f t="shared" si="48"/>
        <v>0</v>
      </c>
      <c r="V422" s="362">
        <f t="shared" si="48"/>
        <v>0</v>
      </c>
      <c r="W422" s="362">
        <f t="shared" si="48"/>
        <v>0</v>
      </c>
      <c r="X422" s="362">
        <f t="shared" si="48"/>
        <v>0</v>
      </c>
      <c r="Y422" s="349">
        <f t="shared" si="43"/>
        <v>0</v>
      </c>
      <c r="Z422" s="349">
        <f t="shared" si="44"/>
        <v>0</v>
      </c>
      <c r="AA422" s="349"/>
      <c r="AB422" s="353">
        <v>0</v>
      </c>
      <c r="AC422" s="354" t="str">
        <f t="shared" si="45"/>
        <v>Arterial</v>
      </c>
      <c r="AD422" s="349"/>
      <c r="AE422" s="349"/>
      <c r="AF422" s="355">
        <f>_xlfn.XLOOKUP(A422,'P1 Date Adjustment'!B:B,'P1 Date Adjustment'!F:F,"not found",0)</f>
        <v>2047</v>
      </c>
      <c r="AG422" s="349">
        <f t="shared" si="46"/>
        <v>0</v>
      </c>
      <c r="AI422" s="360"/>
      <c r="AJ422" s="360"/>
    </row>
    <row r="423" spans="1:36" ht="30" x14ac:dyDescent="0.25">
      <c r="A423" s="129" t="s">
        <v>457</v>
      </c>
      <c r="B423" s="358" t="s">
        <v>458</v>
      </c>
      <c r="C423" s="358" t="str">
        <f>_xlfn.XLOOKUP($A423,'Total project cost for DCs'!A:A,'Total project cost for DCs'!C:C,"Not found",0)</f>
        <v>4-lane urban- upgrade 2-lane urban to 4-lane with active modes on both sides, (TDM)</v>
      </c>
      <c r="D423" s="355" t="s">
        <v>155</v>
      </c>
      <c r="E423" s="355" t="s">
        <v>345</v>
      </c>
      <c r="F423" s="355" t="s">
        <v>826</v>
      </c>
      <c r="H423" s="355" t="s">
        <v>829</v>
      </c>
      <c r="I423" s="359">
        <f>_xlfn.XLOOKUP($H423,DC_growth_AGS!$A$665:$A$673,DC_growth_AGS!$O$665:$O$673,"Not found",0)</f>
        <v>0.61252788174604733</v>
      </c>
      <c r="J423" s="355">
        <v>2047</v>
      </c>
      <c r="K423" s="362">
        <f t="shared" si="48"/>
        <v>0</v>
      </c>
      <c r="L423" s="362">
        <f t="shared" si="48"/>
        <v>0</v>
      </c>
      <c r="M423" s="362">
        <f t="shared" si="48"/>
        <v>0</v>
      </c>
      <c r="N423" s="362">
        <f t="shared" si="48"/>
        <v>0</v>
      </c>
      <c r="O423" s="362">
        <f t="shared" si="48"/>
        <v>0</v>
      </c>
      <c r="P423" s="362">
        <f t="shared" si="48"/>
        <v>0</v>
      </c>
      <c r="Q423" s="362">
        <f t="shared" si="48"/>
        <v>0</v>
      </c>
      <c r="R423" s="362">
        <f t="shared" si="48"/>
        <v>0</v>
      </c>
      <c r="S423" s="362">
        <f t="shared" si="48"/>
        <v>0</v>
      </c>
      <c r="T423" s="362">
        <f t="shared" si="48"/>
        <v>0</v>
      </c>
      <c r="U423" s="362">
        <f t="shared" si="48"/>
        <v>0</v>
      </c>
      <c r="V423" s="362">
        <f t="shared" si="48"/>
        <v>0</v>
      </c>
      <c r="W423" s="362">
        <f t="shared" si="48"/>
        <v>0</v>
      </c>
      <c r="X423" s="362">
        <f t="shared" si="48"/>
        <v>0</v>
      </c>
      <c r="Y423" s="349">
        <f t="shared" si="43"/>
        <v>0</v>
      </c>
      <c r="Z423" s="349">
        <f t="shared" si="44"/>
        <v>0</v>
      </c>
      <c r="AA423" s="349"/>
      <c r="AB423" s="353">
        <v>0</v>
      </c>
      <c r="AC423" s="354" t="str">
        <f t="shared" si="45"/>
        <v>Arterial</v>
      </c>
      <c r="AD423" s="349"/>
      <c r="AE423" s="349"/>
      <c r="AF423" s="355">
        <f>_xlfn.XLOOKUP(A423,'P1 Date Adjustment'!B:B,'P1 Date Adjustment'!F:F,"not found",0)</f>
        <v>2047</v>
      </c>
      <c r="AG423" s="349">
        <f t="shared" si="46"/>
        <v>0</v>
      </c>
      <c r="AI423" s="360"/>
      <c r="AJ423" s="360"/>
    </row>
    <row r="424" spans="1:36" x14ac:dyDescent="0.25">
      <c r="A424" s="129">
        <v>67</v>
      </c>
      <c r="B424" s="358" t="s">
        <v>460</v>
      </c>
      <c r="C424" s="358">
        <f>_xlfn.XLOOKUP($A424,'Total project cost for DCs'!A:A,'Total project cost for DCs'!C:C,"Not found",0)</f>
        <v>0</v>
      </c>
      <c r="D424" s="355" t="s">
        <v>155</v>
      </c>
      <c r="E424" s="355" t="s">
        <v>345</v>
      </c>
      <c r="F424" s="355" t="s">
        <v>826</v>
      </c>
      <c r="H424" s="355" t="s">
        <v>829</v>
      </c>
      <c r="I424" s="359">
        <f>_xlfn.XLOOKUP($H424,DC_growth_AGS!$A$665:$A$673,DC_growth_AGS!$O$665:$O$673,"Not found",0)</f>
        <v>0.61252788174604733</v>
      </c>
      <c r="J424" s="355">
        <v>2033</v>
      </c>
      <c r="K424" s="362">
        <f t="shared" ref="K424:X427" si="49">IF($AC424="Arterial",-K371*$AD$2,0)</f>
        <v>0</v>
      </c>
      <c r="L424" s="362">
        <f t="shared" si="49"/>
        <v>0</v>
      </c>
      <c r="M424" s="362">
        <f t="shared" si="49"/>
        <v>0</v>
      </c>
      <c r="N424" s="362">
        <f t="shared" si="49"/>
        <v>0</v>
      </c>
      <c r="O424" s="362">
        <f t="shared" si="49"/>
        <v>0</v>
      </c>
      <c r="P424" s="362">
        <f t="shared" si="49"/>
        <v>0</v>
      </c>
      <c r="Q424" s="362">
        <f t="shared" si="49"/>
        <v>0</v>
      </c>
      <c r="R424" s="362">
        <f t="shared" si="49"/>
        <v>0</v>
      </c>
      <c r="S424" s="362">
        <f t="shared" si="49"/>
        <v>0</v>
      </c>
      <c r="T424" s="362">
        <f t="shared" si="49"/>
        <v>0</v>
      </c>
      <c r="U424" s="362">
        <f t="shared" si="49"/>
        <v>0</v>
      </c>
      <c r="V424" s="362">
        <f t="shared" si="49"/>
        <v>0</v>
      </c>
      <c r="W424" s="362">
        <f t="shared" si="49"/>
        <v>0</v>
      </c>
      <c r="X424" s="362">
        <f t="shared" si="49"/>
        <v>0</v>
      </c>
      <c r="Y424" s="349">
        <f t="shared" si="43"/>
        <v>0</v>
      </c>
      <c r="Z424" s="349">
        <f t="shared" si="44"/>
        <v>0</v>
      </c>
      <c r="AA424" s="349"/>
      <c r="AB424" s="353">
        <v>0</v>
      </c>
      <c r="AC424" s="354" t="str">
        <f t="shared" si="45"/>
        <v>Arterial</v>
      </c>
      <c r="AD424" s="349"/>
      <c r="AE424" s="349"/>
      <c r="AF424" s="355">
        <f>_xlfn.XLOOKUP(A424,'P1 Date Adjustment'!B:B,'P1 Date Adjustment'!F:F,"not found",0)</f>
        <v>2033</v>
      </c>
      <c r="AG424" s="349">
        <f t="shared" si="46"/>
        <v>0</v>
      </c>
      <c r="AI424" s="360"/>
      <c r="AJ424" s="360"/>
    </row>
    <row r="425" spans="1:36" x14ac:dyDescent="0.25">
      <c r="A425" s="129">
        <v>68</v>
      </c>
      <c r="B425" s="358" t="s">
        <v>461</v>
      </c>
      <c r="C425" s="358">
        <f>_xlfn.XLOOKUP($A425,'Total project cost for DCs'!A:A,'Total project cost for DCs'!C:C,"Not found",0)</f>
        <v>0</v>
      </c>
      <c r="D425" s="355" t="s">
        <v>155</v>
      </c>
      <c r="E425" s="355" t="s">
        <v>345</v>
      </c>
      <c r="F425" s="355" t="s">
        <v>826</v>
      </c>
      <c r="H425" s="355" t="s">
        <v>829</v>
      </c>
      <c r="I425" s="359">
        <f>_xlfn.XLOOKUP($H425,DC_growth_AGS!$A$665:$A$673,DC_growth_AGS!$O$665:$O$673,"Not found",0)</f>
        <v>0.61252788174604733</v>
      </c>
      <c r="J425" s="355">
        <v>2037</v>
      </c>
      <c r="K425" s="362">
        <f t="shared" si="49"/>
        <v>0</v>
      </c>
      <c r="L425" s="362">
        <f t="shared" si="49"/>
        <v>0</v>
      </c>
      <c r="M425" s="362">
        <f t="shared" si="49"/>
        <v>0</v>
      </c>
      <c r="N425" s="362">
        <f t="shared" si="49"/>
        <v>0</v>
      </c>
      <c r="O425" s="362">
        <f t="shared" si="49"/>
        <v>0</v>
      </c>
      <c r="P425" s="362">
        <f t="shared" si="49"/>
        <v>0</v>
      </c>
      <c r="Q425" s="362">
        <f t="shared" si="49"/>
        <v>0</v>
      </c>
      <c r="R425" s="362">
        <f t="shared" si="49"/>
        <v>0</v>
      </c>
      <c r="S425" s="362">
        <f t="shared" si="49"/>
        <v>0</v>
      </c>
      <c r="T425" s="362">
        <f t="shared" si="49"/>
        <v>0</v>
      </c>
      <c r="U425" s="362">
        <f t="shared" si="49"/>
        <v>0</v>
      </c>
      <c r="V425" s="362">
        <f t="shared" si="49"/>
        <v>0</v>
      </c>
      <c r="W425" s="362">
        <f t="shared" si="49"/>
        <v>0</v>
      </c>
      <c r="X425" s="362">
        <f t="shared" si="49"/>
        <v>0</v>
      </c>
      <c r="Y425" s="349">
        <f t="shared" si="43"/>
        <v>0</v>
      </c>
      <c r="Z425" s="349">
        <f t="shared" si="44"/>
        <v>0</v>
      </c>
      <c r="AA425" s="349"/>
      <c r="AB425" s="353">
        <v>0</v>
      </c>
      <c r="AC425" s="354" t="str">
        <f t="shared" si="45"/>
        <v>Arterial</v>
      </c>
      <c r="AD425" s="349"/>
      <c r="AE425" s="349"/>
      <c r="AF425" s="355">
        <f>_xlfn.XLOOKUP(A425,'P1 Date Adjustment'!B:B,'P1 Date Adjustment'!F:F,"not found",0)</f>
        <v>2037</v>
      </c>
      <c r="AG425" s="349">
        <f t="shared" si="46"/>
        <v>0</v>
      </c>
      <c r="AI425" s="360"/>
      <c r="AJ425" s="360"/>
    </row>
    <row r="426" spans="1:36" ht="30" x14ac:dyDescent="0.25">
      <c r="A426" s="129">
        <v>69</v>
      </c>
      <c r="B426" s="358" t="s">
        <v>462</v>
      </c>
      <c r="C426" s="358" t="str">
        <f>_xlfn.XLOOKUP($A426,'Total project cost for DCs'!A:A,'Total project cost for DCs'!C:C,"Not found",0)</f>
        <v>New cycle bridge 5m wide, 90m long, approach lengths 200m total for both sides. No property required</v>
      </c>
      <c r="D426" s="355" t="s">
        <v>155</v>
      </c>
      <c r="E426" s="355" t="s">
        <v>223</v>
      </c>
      <c r="F426" s="355" t="s">
        <v>826</v>
      </c>
      <c r="H426" s="355" t="s">
        <v>829</v>
      </c>
      <c r="I426" s="359">
        <f>_xlfn.XLOOKUP($H426,DC_growth_AGS!$A$665:$A$673,DC_growth_AGS!$O$665:$O$673,"Not found",0)</f>
        <v>0.61252788174604733</v>
      </c>
      <c r="J426" s="355">
        <v>2035</v>
      </c>
      <c r="K426" s="362">
        <f t="shared" si="49"/>
        <v>0</v>
      </c>
      <c r="L426" s="362">
        <f t="shared" si="49"/>
        <v>0</v>
      </c>
      <c r="M426" s="362">
        <f t="shared" si="49"/>
        <v>0</v>
      </c>
      <c r="N426" s="362">
        <f t="shared" si="49"/>
        <v>0</v>
      </c>
      <c r="O426" s="362">
        <f t="shared" si="49"/>
        <v>0</v>
      </c>
      <c r="P426" s="362">
        <f t="shared" si="49"/>
        <v>0</v>
      </c>
      <c r="Q426" s="362">
        <f t="shared" si="49"/>
        <v>0</v>
      </c>
      <c r="R426" s="362">
        <f t="shared" si="49"/>
        <v>0</v>
      </c>
      <c r="S426" s="362">
        <f t="shared" si="49"/>
        <v>0</v>
      </c>
      <c r="T426" s="362">
        <f t="shared" si="49"/>
        <v>0</v>
      </c>
      <c r="U426" s="362">
        <f t="shared" si="49"/>
        <v>0</v>
      </c>
      <c r="V426" s="362">
        <f t="shared" si="49"/>
        <v>0</v>
      </c>
      <c r="W426" s="362">
        <f t="shared" si="49"/>
        <v>0</v>
      </c>
      <c r="X426" s="362">
        <f t="shared" si="49"/>
        <v>0</v>
      </c>
      <c r="Y426" s="349">
        <f t="shared" si="43"/>
        <v>0</v>
      </c>
      <c r="Z426" s="349">
        <f t="shared" si="44"/>
        <v>0</v>
      </c>
      <c r="AA426" s="349"/>
      <c r="AB426" s="353">
        <v>0</v>
      </c>
      <c r="AC426" s="354" t="str">
        <f t="shared" si="45"/>
        <v>Collector</v>
      </c>
      <c r="AD426" s="349"/>
      <c r="AE426" s="349"/>
      <c r="AF426" s="355">
        <f>_xlfn.XLOOKUP(A426,'P1 Date Adjustment'!B:B,'P1 Date Adjustment'!F:F,"not found",0)</f>
        <v>2035</v>
      </c>
      <c r="AG426" s="349">
        <f t="shared" si="46"/>
        <v>0</v>
      </c>
      <c r="AI426" s="360"/>
      <c r="AJ426" s="360"/>
    </row>
    <row r="427" spans="1:36" ht="30" x14ac:dyDescent="0.25">
      <c r="A427" s="129">
        <v>70</v>
      </c>
      <c r="B427" s="358" t="s">
        <v>464</v>
      </c>
      <c r="C427" s="358" t="str">
        <f>_xlfn.XLOOKUP($A427,'Total project cost for DCs'!A:A,'Total project cost for DCs'!C:C,"Not found",0)</f>
        <v>New cycle bridge 5m wide, 80m long, approach lengths 270m total for both sides. No property required</v>
      </c>
      <c r="D427" s="355" t="s">
        <v>155</v>
      </c>
      <c r="E427" s="355" t="s">
        <v>345</v>
      </c>
      <c r="F427" s="355" t="s">
        <v>826</v>
      </c>
      <c r="H427" s="355" t="s">
        <v>829</v>
      </c>
      <c r="I427" s="359">
        <f>_xlfn.XLOOKUP($H427,DC_growth_AGS!$A$665:$A$673,DC_growth_AGS!$O$665:$O$673,"Not found",0)</f>
        <v>0.61252788174604733</v>
      </c>
      <c r="J427" s="355">
        <v>2031</v>
      </c>
      <c r="K427" s="362">
        <f t="shared" si="49"/>
        <v>0</v>
      </c>
      <c r="L427" s="362">
        <f t="shared" si="49"/>
        <v>0</v>
      </c>
      <c r="M427" s="362">
        <f t="shared" si="49"/>
        <v>0</v>
      </c>
      <c r="N427" s="362">
        <f t="shared" si="49"/>
        <v>0</v>
      </c>
      <c r="O427" s="362">
        <f t="shared" si="49"/>
        <v>0</v>
      </c>
      <c r="P427" s="362">
        <f t="shared" si="49"/>
        <v>0</v>
      </c>
      <c r="Q427" s="362">
        <f t="shared" si="49"/>
        <v>0</v>
      </c>
      <c r="R427" s="362">
        <f t="shared" si="49"/>
        <v>0</v>
      </c>
      <c r="S427" s="362">
        <f t="shared" si="49"/>
        <v>0</v>
      </c>
      <c r="T427" s="362">
        <f t="shared" si="49"/>
        <v>0</v>
      </c>
      <c r="U427" s="362">
        <f t="shared" si="49"/>
        <v>0</v>
      </c>
      <c r="V427" s="362">
        <f t="shared" si="49"/>
        <v>0</v>
      </c>
      <c r="W427" s="362">
        <f t="shared" si="49"/>
        <v>0</v>
      </c>
      <c r="X427" s="362">
        <f t="shared" si="49"/>
        <v>0</v>
      </c>
      <c r="Y427" s="349">
        <f t="shared" si="43"/>
        <v>0</v>
      </c>
      <c r="Z427" s="349">
        <f t="shared" si="44"/>
        <v>0</v>
      </c>
      <c r="AA427" s="349"/>
      <c r="AB427" s="353">
        <v>0</v>
      </c>
      <c r="AC427" s="354" t="str">
        <f t="shared" si="45"/>
        <v>Arterial</v>
      </c>
      <c r="AD427" s="349"/>
      <c r="AE427" s="349"/>
      <c r="AF427" s="355">
        <f>_xlfn.XLOOKUP(A427,'P1 Date Adjustment'!B:B,'P1 Date Adjustment'!F:F,"not found",0)</f>
        <v>2031</v>
      </c>
      <c r="AG427" s="349">
        <f t="shared" si="46"/>
        <v>0</v>
      </c>
      <c r="AI427" s="360"/>
      <c r="AJ427" s="360"/>
    </row>
    <row r="428" spans="1:36" ht="30" x14ac:dyDescent="0.25">
      <c r="A428" s="129" t="s">
        <v>154</v>
      </c>
      <c r="B428" s="358" t="s">
        <v>141</v>
      </c>
      <c r="C428" s="358" t="str">
        <f>_xlfn.XLOOKUP($A428,'Total project cost for DCs'!A:A,'Total project cost for DCs'!C:C,"Not found",0)</f>
        <v>4-lane urban- existing road layout with active modes on both sides + intersection improvements (TDM)</v>
      </c>
      <c r="D428" s="355" t="s">
        <v>155</v>
      </c>
      <c r="E428" s="355" t="s">
        <v>157</v>
      </c>
      <c r="H428" s="355" t="s">
        <v>830</v>
      </c>
      <c r="I428" s="359">
        <f>_xlfn.XLOOKUP($H428,DC_growth_AGS!$A$665:$A$673,DC_growth_AGS!$O$665:$O$673,"Not found",0)</f>
        <v>0.96445707034953565</v>
      </c>
      <c r="J428" s="355">
        <v>2031</v>
      </c>
      <c r="K428" s="360">
        <f>_xlfn.XLOOKUP($A428,'Total project cost for DCs'!$A$4:$A$111,'Total project cost for DCs'!G$4:G$111,0,0)*_xlfn.XLOOKUP($A428,Drury_beneficiary_allocation!$A$5:$A$104,Drury_beneficiary_allocation!$F$5:$F$104,0,0)</f>
        <v>0</v>
      </c>
      <c r="L428" s="360">
        <f>_xlfn.XLOOKUP($A428,'Total project cost for DCs'!$A$4:$A$111,'Total project cost for DCs'!H$4:H$111,0,0)*_xlfn.XLOOKUP($A428,Drury_beneficiary_allocation!$A$5:$A$104,Drury_beneficiary_allocation!$F$5:$F$104,0,0)</f>
        <v>0</v>
      </c>
      <c r="M428" s="360">
        <f>_xlfn.XLOOKUP($A428,'Total project cost for DCs'!$A$4:$A$111,'Total project cost for DCs'!I$4:I$111,0,0)*_xlfn.XLOOKUP($A428,Drury_beneficiary_allocation!$A$5:$A$104,Drury_beneficiary_allocation!$F$5:$F$104,0,0)</f>
        <v>0</v>
      </c>
      <c r="N428" s="360">
        <f>_xlfn.XLOOKUP($A428,'Total project cost for DCs'!$A$4:$A$111,'Total project cost for DCs'!J$4:J$111,0,0)*_xlfn.XLOOKUP($A428,Drury_beneficiary_allocation!$A$5:$A$104,Drury_beneficiary_allocation!$F$5:$F$104,0,0)</f>
        <v>0</v>
      </c>
      <c r="O428" s="360">
        <f>_xlfn.XLOOKUP($A428,'Total project cost for DCs'!$A$4:$A$111,'Total project cost for DCs'!K$4:K$111,0,0)*_xlfn.XLOOKUP($A428,Drury_beneficiary_allocation!$A$5:$A$104,Drury_beneficiary_allocation!$F$5:$F$104,0,0)</f>
        <v>0</v>
      </c>
      <c r="P428" s="360">
        <f>_xlfn.XLOOKUP($A428,'Total project cost for DCs'!$A$4:$A$111,'Total project cost for DCs'!L$4:L$111,0,0)*_xlfn.XLOOKUP($A428,Drury_beneficiary_allocation!$A$5:$A$104,Drury_beneficiary_allocation!$F$5:$F$104,0,0)</f>
        <v>0</v>
      </c>
      <c r="Q428" s="360">
        <f>_xlfn.XLOOKUP($A428,'Total project cost for DCs'!$A$4:$A$111,'Total project cost for DCs'!M$4:M$111,0,0)*_xlfn.XLOOKUP($A428,Drury_beneficiary_allocation!$A$5:$A$104,Drury_beneficiary_allocation!$F$5:$F$104,0,0)</f>
        <v>0</v>
      </c>
      <c r="R428" s="360">
        <f>_xlfn.XLOOKUP($A428,'Total project cost for DCs'!$A$4:$A$111,'Total project cost for DCs'!N$4:N$111,0,0)*_xlfn.XLOOKUP($A428,Drury_beneficiary_allocation!$A$5:$A$104,Drury_beneficiary_allocation!$F$5:$F$104,0,0)</f>
        <v>0</v>
      </c>
      <c r="S428" s="360">
        <f>_xlfn.XLOOKUP($A428,'Total project cost for DCs'!$A$4:$A$111,'Total project cost for DCs'!O$4:O$111,0,0)*_xlfn.XLOOKUP($A428,Drury_beneficiary_allocation!$A$5:$A$104,Drury_beneficiary_allocation!$F$5:$F$104,0,0)</f>
        <v>0</v>
      </c>
      <c r="T428" s="360">
        <f>_xlfn.XLOOKUP($A428,'Total project cost for DCs'!$A$4:$A$111,'Total project cost for DCs'!P$4:P$111,0,0)*_xlfn.XLOOKUP($A428,Drury_beneficiary_allocation!$A$5:$A$104,Drury_beneficiary_allocation!$F$5:$F$104,0,0)</f>
        <v>0</v>
      </c>
      <c r="U428" s="360">
        <f>_xlfn.XLOOKUP($A428,'Total project cost for DCs'!$A$4:$A$111,'Total project cost for DCs'!Q$4:Q$111,0,0)*_xlfn.XLOOKUP($A428,Drury_beneficiary_allocation!$A$5:$A$104,Drury_beneficiary_allocation!$F$5:$F$104,0,0)</f>
        <v>0</v>
      </c>
      <c r="V428" s="360">
        <f>_xlfn.XLOOKUP($A428,'Total project cost for DCs'!$A$4:$A$111,'Total project cost for DCs'!R$4:R$111,0,0)*_xlfn.XLOOKUP($A428,Drury_beneficiary_allocation!$A$5:$A$104,Drury_beneficiary_allocation!$F$5:$F$104,0,0)</f>
        <v>0</v>
      </c>
      <c r="W428" s="360">
        <f>_xlfn.XLOOKUP($A428,'Total project cost for DCs'!$A$4:$A$111,'Total project cost for DCs'!S$4:S$111,0,0)*_xlfn.XLOOKUP($A428,Drury_beneficiary_allocation!$A$5:$A$104,Drury_beneficiary_allocation!$F$5:$F$104,0,0)</f>
        <v>0</v>
      </c>
      <c r="X428" s="360">
        <f>_xlfn.XLOOKUP($A428,'Total project cost for DCs'!$A$4:$A$111,'Total project cost for DCs'!T$4:T$111,0,0)*_xlfn.XLOOKUP($A428,Drury_beneficiary_allocation!$A$5:$A$104,Drury_beneficiary_allocation!$F$5:$F$104,0,0)</f>
        <v>0</v>
      </c>
      <c r="Y428" s="349">
        <f t="shared" si="43"/>
        <v>0</v>
      </c>
      <c r="Z428" s="349">
        <f t="shared" si="44"/>
        <v>0</v>
      </c>
      <c r="AA428" s="349"/>
      <c r="AB428" s="353">
        <v>0</v>
      </c>
      <c r="AC428" s="354" t="str">
        <f t="shared" si="45"/>
        <v>Arterial</v>
      </c>
      <c r="AD428" s="349"/>
      <c r="AE428" s="349"/>
      <c r="AF428" s="355">
        <f>_xlfn.XLOOKUP(A428,'P1 Date Adjustment'!B:B,'P1 Date Adjustment'!F:F,"not found",0)</f>
        <v>2031</v>
      </c>
      <c r="AG428" s="349">
        <f t="shared" si="46"/>
        <v>0</v>
      </c>
      <c r="AI428" s="360"/>
      <c r="AJ428" s="360"/>
    </row>
    <row r="429" spans="1:36" ht="30" x14ac:dyDescent="0.25">
      <c r="A429" s="129" t="s">
        <v>163</v>
      </c>
      <c r="B429" s="358" t="s">
        <v>164</v>
      </c>
      <c r="C429" s="358" t="str">
        <f>_xlfn.XLOOKUP($A429,'Total project cost for DCs'!A:A,'Total project cost for DCs'!C:C,"Not found",0)</f>
        <v>2-lane urban- existing road layout with active modes on both sides + intersection improvements (TDM)</v>
      </c>
      <c r="D429" s="355" t="s">
        <v>155</v>
      </c>
      <c r="E429" s="355" t="s">
        <v>145</v>
      </c>
      <c r="H429" s="355" t="s">
        <v>830</v>
      </c>
      <c r="I429" s="359">
        <f>_xlfn.XLOOKUP($H429,DC_growth_AGS!$A$665:$A$673,DC_growth_AGS!$O$665:$O$673,"Not found",0)</f>
        <v>0.96445707034953565</v>
      </c>
      <c r="J429" s="355">
        <v>2030</v>
      </c>
      <c r="K429" s="360">
        <f>_xlfn.XLOOKUP($A429,'Total project cost for DCs'!$A$4:$A$111,'Total project cost for DCs'!G$4:G$111,0,0)*_xlfn.XLOOKUP($A429,Drury_beneficiary_allocation!$A$5:$A$104,Drury_beneficiary_allocation!$F$5:$F$104,0,0)</f>
        <v>0</v>
      </c>
      <c r="L429" s="360">
        <f>_xlfn.XLOOKUP($A429,'Total project cost for DCs'!$A$4:$A$111,'Total project cost for DCs'!H$4:H$111,0,0)*_xlfn.XLOOKUP($A429,Drury_beneficiary_allocation!$A$5:$A$104,Drury_beneficiary_allocation!$F$5:$F$104,0,0)</f>
        <v>0</v>
      </c>
      <c r="M429" s="360">
        <f>_xlfn.XLOOKUP($A429,'Total project cost for DCs'!$A$4:$A$111,'Total project cost for DCs'!I$4:I$111,0,0)*_xlfn.XLOOKUP($A429,Drury_beneficiary_allocation!$A$5:$A$104,Drury_beneficiary_allocation!$F$5:$F$104,0,0)</f>
        <v>0</v>
      </c>
      <c r="N429" s="360">
        <f>_xlfn.XLOOKUP($A429,'Total project cost for DCs'!$A$4:$A$111,'Total project cost for DCs'!J$4:J$111,0,0)*_xlfn.XLOOKUP($A429,Drury_beneficiary_allocation!$A$5:$A$104,Drury_beneficiary_allocation!$F$5:$F$104,0,0)</f>
        <v>0</v>
      </c>
      <c r="O429" s="360">
        <f>_xlfn.XLOOKUP($A429,'Total project cost for DCs'!$A$4:$A$111,'Total project cost for DCs'!K$4:K$111,0,0)*_xlfn.XLOOKUP($A429,Drury_beneficiary_allocation!$A$5:$A$104,Drury_beneficiary_allocation!$F$5:$F$104,0,0)</f>
        <v>0</v>
      </c>
      <c r="P429" s="360">
        <f>_xlfn.XLOOKUP($A429,'Total project cost for DCs'!$A$4:$A$111,'Total project cost for DCs'!L$4:L$111,0,0)*_xlfn.XLOOKUP($A429,Drury_beneficiary_allocation!$A$5:$A$104,Drury_beneficiary_allocation!$F$5:$F$104,0,0)</f>
        <v>0</v>
      </c>
      <c r="Q429" s="360">
        <f>_xlfn.XLOOKUP($A429,'Total project cost for DCs'!$A$4:$A$111,'Total project cost for DCs'!M$4:M$111,0,0)*_xlfn.XLOOKUP($A429,Drury_beneficiary_allocation!$A$5:$A$104,Drury_beneficiary_allocation!$F$5:$F$104,0,0)</f>
        <v>0</v>
      </c>
      <c r="R429" s="360">
        <f>_xlfn.XLOOKUP($A429,'Total project cost for DCs'!$A$4:$A$111,'Total project cost for DCs'!N$4:N$111,0,0)*_xlfn.XLOOKUP($A429,Drury_beneficiary_allocation!$A$5:$A$104,Drury_beneficiary_allocation!$F$5:$F$104,0,0)</f>
        <v>0</v>
      </c>
      <c r="S429" s="360">
        <f>_xlfn.XLOOKUP($A429,'Total project cost for DCs'!$A$4:$A$111,'Total project cost for DCs'!O$4:O$111,0,0)*_xlfn.XLOOKUP($A429,Drury_beneficiary_allocation!$A$5:$A$104,Drury_beneficiary_allocation!$F$5:$F$104,0,0)</f>
        <v>0</v>
      </c>
      <c r="T429" s="360">
        <f>_xlfn.XLOOKUP($A429,'Total project cost for DCs'!$A$4:$A$111,'Total project cost for DCs'!P$4:P$111,0,0)*_xlfn.XLOOKUP($A429,Drury_beneficiary_allocation!$A$5:$A$104,Drury_beneficiary_allocation!$F$5:$F$104,0,0)</f>
        <v>0</v>
      </c>
      <c r="U429" s="360">
        <f>_xlfn.XLOOKUP($A429,'Total project cost for DCs'!$A$4:$A$111,'Total project cost for DCs'!Q$4:Q$111,0,0)*_xlfn.XLOOKUP($A429,Drury_beneficiary_allocation!$A$5:$A$104,Drury_beneficiary_allocation!$F$5:$F$104,0,0)</f>
        <v>0</v>
      </c>
      <c r="V429" s="360">
        <f>_xlfn.XLOOKUP($A429,'Total project cost for DCs'!$A$4:$A$111,'Total project cost for DCs'!R$4:R$111,0,0)*_xlfn.XLOOKUP($A429,Drury_beneficiary_allocation!$A$5:$A$104,Drury_beneficiary_allocation!$F$5:$F$104,0,0)</f>
        <v>0</v>
      </c>
      <c r="W429" s="360">
        <f>_xlfn.XLOOKUP($A429,'Total project cost for DCs'!$A$4:$A$111,'Total project cost for DCs'!S$4:S$111,0,0)*_xlfn.XLOOKUP($A429,Drury_beneficiary_allocation!$A$5:$A$104,Drury_beneficiary_allocation!$F$5:$F$104,0,0)</f>
        <v>0</v>
      </c>
      <c r="X429" s="360">
        <f>_xlfn.XLOOKUP($A429,'Total project cost for DCs'!$A$4:$A$111,'Total project cost for DCs'!T$4:T$111,0,0)*_xlfn.XLOOKUP($A429,Drury_beneficiary_allocation!$A$5:$A$104,Drury_beneficiary_allocation!$F$5:$F$104,0,0)</f>
        <v>0</v>
      </c>
      <c r="Y429" s="349">
        <f t="shared" si="43"/>
        <v>0</v>
      </c>
      <c r="Z429" s="349">
        <f t="shared" si="44"/>
        <v>0</v>
      </c>
      <c r="AA429" s="349"/>
      <c r="AB429" s="353">
        <v>0</v>
      </c>
      <c r="AC429" s="354" t="str">
        <f t="shared" si="45"/>
        <v>Arterial</v>
      </c>
      <c r="AD429" s="349"/>
      <c r="AE429" s="349"/>
      <c r="AF429" s="355">
        <f>_xlfn.XLOOKUP(A429,'P1 Date Adjustment'!B:B,'P1 Date Adjustment'!F:F,"not found",0)</f>
        <v>2030</v>
      </c>
      <c r="AG429" s="349">
        <f t="shared" si="46"/>
        <v>0</v>
      </c>
      <c r="AI429" s="360"/>
      <c r="AJ429" s="360"/>
    </row>
    <row r="430" spans="1:36" ht="30" x14ac:dyDescent="0.25">
      <c r="A430" s="129" t="s">
        <v>188</v>
      </c>
      <c r="B430" s="358" t="s">
        <v>185</v>
      </c>
      <c r="C430" s="358" t="str">
        <f>_xlfn.XLOOKUP($A430,'Total project cost for DCs'!A:A,'Total project cost for DCs'!C:C,"Not found",0)</f>
        <v>Expand to 24m cross section</v>
      </c>
      <c r="D430" s="355" t="s">
        <v>155</v>
      </c>
      <c r="E430" s="355" t="s">
        <v>190</v>
      </c>
      <c r="H430" s="355" t="s">
        <v>830</v>
      </c>
      <c r="I430" s="359">
        <f>_xlfn.XLOOKUP($H430,DC_growth_AGS!$A$665:$A$673,DC_growth_AGS!$O$665:$O$673,"Not found",0)</f>
        <v>0.96445707034953565</v>
      </c>
      <c r="J430" s="355">
        <v>2029</v>
      </c>
      <c r="K430" s="360">
        <f>_xlfn.XLOOKUP($A430,'Total project cost for DCs'!$A$4:$A$111,'Total project cost for DCs'!G$4:G$111,0,0)*_xlfn.XLOOKUP($A430,Drury_beneficiary_allocation!$A$5:$A$104,Drury_beneficiary_allocation!$F$5:$F$104,0,0)</f>
        <v>0</v>
      </c>
      <c r="L430" s="360">
        <f>_xlfn.XLOOKUP($A430,'Total project cost for DCs'!$A$4:$A$111,'Total project cost for DCs'!H$4:H$111,0,0)*_xlfn.XLOOKUP($A430,Drury_beneficiary_allocation!$A$5:$A$104,Drury_beneficiary_allocation!$F$5:$F$104,0,0)</f>
        <v>0</v>
      </c>
      <c r="M430" s="360">
        <f>_xlfn.XLOOKUP($A430,'Total project cost for DCs'!$A$4:$A$111,'Total project cost for DCs'!I$4:I$111,0,0)*_xlfn.XLOOKUP($A430,Drury_beneficiary_allocation!$A$5:$A$104,Drury_beneficiary_allocation!$F$5:$F$104,0,0)</f>
        <v>0</v>
      </c>
      <c r="N430" s="360">
        <f>_xlfn.XLOOKUP($A430,'Total project cost for DCs'!$A$4:$A$111,'Total project cost for DCs'!J$4:J$111,0,0)*_xlfn.XLOOKUP($A430,Drury_beneficiary_allocation!$A$5:$A$104,Drury_beneficiary_allocation!$F$5:$F$104,0,0)</f>
        <v>0</v>
      </c>
      <c r="O430" s="360">
        <f>_xlfn.XLOOKUP($A430,'Total project cost for DCs'!$A$4:$A$111,'Total project cost for DCs'!K$4:K$111,0,0)*_xlfn.XLOOKUP($A430,Drury_beneficiary_allocation!$A$5:$A$104,Drury_beneficiary_allocation!$F$5:$F$104,0,0)</f>
        <v>0</v>
      </c>
      <c r="P430" s="360">
        <f>_xlfn.XLOOKUP($A430,'Total project cost for DCs'!$A$4:$A$111,'Total project cost for DCs'!L$4:L$111,0,0)*_xlfn.XLOOKUP($A430,Drury_beneficiary_allocation!$A$5:$A$104,Drury_beneficiary_allocation!$F$5:$F$104,0,0)</f>
        <v>0</v>
      </c>
      <c r="Q430" s="360">
        <f>_xlfn.XLOOKUP($A430,'Total project cost for DCs'!$A$4:$A$111,'Total project cost for DCs'!M$4:M$111,0,0)*_xlfn.XLOOKUP($A430,Drury_beneficiary_allocation!$A$5:$A$104,Drury_beneficiary_allocation!$F$5:$F$104,0,0)</f>
        <v>0</v>
      </c>
      <c r="R430" s="360">
        <f>_xlfn.XLOOKUP($A430,'Total project cost for DCs'!$A$4:$A$111,'Total project cost for DCs'!N$4:N$111,0,0)*_xlfn.XLOOKUP($A430,Drury_beneficiary_allocation!$A$5:$A$104,Drury_beneficiary_allocation!$F$5:$F$104,0,0)</f>
        <v>0</v>
      </c>
      <c r="S430" s="360">
        <f>_xlfn.XLOOKUP($A430,'Total project cost for DCs'!$A$4:$A$111,'Total project cost for DCs'!O$4:O$111,0,0)*_xlfn.XLOOKUP($A430,Drury_beneficiary_allocation!$A$5:$A$104,Drury_beneficiary_allocation!$F$5:$F$104,0,0)</f>
        <v>0</v>
      </c>
      <c r="T430" s="360">
        <f>_xlfn.XLOOKUP($A430,'Total project cost for DCs'!$A$4:$A$111,'Total project cost for DCs'!P$4:P$111,0,0)*_xlfn.XLOOKUP($A430,Drury_beneficiary_allocation!$A$5:$A$104,Drury_beneficiary_allocation!$F$5:$F$104,0,0)</f>
        <v>0</v>
      </c>
      <c r="U430" s="360">
        <f>_xlfn.XLOOKUP($A430,'Total project cost for DCs'!$A$4:$A$111,'Total project cost for DCs'!Q$4:Q$111,0,0)*_xlfn.XLOOKUP($A430,Drury_beneficiary_allocation!$A$5:$A$104,Drury_beneficiary_allocation!$F$5:$F$104,0,0)</f>
        <v>0</v>
      </c>
      <c r="V430" s="360">
        <f>_xlfn.XLOOKUP($A430,'Total project cost for DCs'!$A$4:$A$111,'Total project cost for DCs'!R$4:R$111,0,0)*_xlfn.XLOOKUP($A430,Drury_beneficiary_allocation!$A$5:$A$104,Drury_beneficiary_allocation!$F$5:$F$104,0,0)</f>
        <v>0</v>
      </c>
      <c r="W430" s="360">
        <f>_xlfn.XLOOKUP($A430,'Total project cost for DCs'!$A$4:$A$111,'Total project cost for DCs'!S$4:S$111,0,0)*_xlfn.XLOOKUP($A430,Drury_beneficiary_allocation!$A$5:$A$104,Drury_beneficiary_allocation!$F$5:$F$104,0,0)</f>
        <v>0</v>
      </c>
      <c r="X430" s="360">
        <f>_xlfn.XLOOKUP($A430,'Total project cost for DCs'!$A$4:$A$111,'Total project cost for DCs'!T$4:T$111,0,0)*_xlfn.XLOOKUP($A430,Drury_beneficiary_allocation!$A$5:$A$104,Drury_beneficiary_allocation!$F$5:$F$104,0,0)</f>
        <v>0</v>
      </c>
      <c r="Y430" s="349">
        <f t="shared" si="43"/>
        <v>0</v>
      </c>
      <c r="Z430" s="349">
        <f t="shared" si="44"/>
        <v>0</v>
      </c>
      <c r="AA430" s="349"/>
      <c r="AB430" s="353">
        <v>0</v>
      </c>
      <c r="AC430" s="354" t="str">
        <f t="shared" si="45"/>
        <v>Arterial</v>
      </c>
      <c r="AD430" s="349"/>
      <c r="AE430" s="349"/>
      <c r="AF430" s="355">
        <f>_xlfn.XLOOKUP(A430,'P1 Date Adjustment'!B:B,'P1 Date Adjustment'!F:F,"not found",0)</f>
        <v>2029</v>
      </c>
      <c r="AG430" s="349">
        <f t="shared" si="46"/>
        <v>0</v>
      </c>
      <c r="AI430" s="360"/>
      <c r="AJ430" s="360"/>
    </row>
    <row r="431" spans="1:36" ht="30" x14ac:dyDescent="0.25">
      <c r="A431" s="129">
        <v>7</v>
      </c>
      <c r="B431" s="358" t="s">
        <v>197</v>
      </c>
      <c r="C431" s="358" t="str">
        <f>_xlfn.XLOOKUP($A431,'Total project cost for DCs'!A:A,'Total project cost for DCs'!C:C,"Not found",0)</f>
        <v>2-lane urban - upgrade existing road layout with active modes on both sides</v>
      </c>
      <c r="D431" s="355" t="s">
        <v>155</v>
      </c>
      <c r="E431" s="355" t="s">
        <v>199</v>
      </c>
      <c r="H431" s="355" t="s">
        <v>830</v>
      </c>
      <c r="I431" s="359">
        <f>_xlfn.XLOOKUP($H431,DC_growth_AGS!$A$665:$A$673,DC_growth_AGS!$O$665:$O$673,"Not found",0)</f>
        <v>0.96445707034953565</v>
      </c>
      <c r="J431" s="355">
        <v>2033</v>
      </c>
      <c r="K431" s="360">
        <f>_xlfn.XLOOKUP($A431,'Total project cost for DCs'!$A$4:$A$111,'Total project cost for DCs'!G$4:G$111,0,0)*_xlfn.XLOOKUP($A431,Drury_beneficiary_allocation!$A$5:$A$104,Drury_beneficiary_allocation!$F$5:$F$104,0,0)</f>
        <v>0</v>
      </c>
      <c r="L431" s="360">
        <f>_xlfn.XLOOKUP($A431,'Total project cost for DCs'!$A$4:$A$111,'Total project cost for DCs'!H$4:H$111,0,0)*_xlfn.XLOOKUP($A431,Drury_beneficiary_allocation!$A$5:$A$104,Drury_beneficiary_allocation!$F$5:$F$104,0,0)</f>
        <v>0</v>
      </c>
      <c r="M431" s="360">
        <f>_xlfn.XLOOKUP($A431,'Total project cost for DCs'!$A$4:$A$111,'Total project cost for DCs'!I$4:I$111,0,0)*_xlfn.XLOOKUP($A431,Drury_beneficiary_allocation!$A$5:$A$104,Drury_beneficiary_allocation!$F$5:$F$104,0,0)</f>
        <v>0</v>
      </c>
      <c r="N431" s="360">
        <f>_xlfn.XLOOKUP($A431,'Total project cost for DCs'!$A$4:$A$111,'Total project cost for DCs'!J$4:J$111,0,0)*_xlfn.XLOOKUP($A431,Drury_beneficiary_allocation!$A$5:$A$104,Drury_beneficiary_allocation!$F$5:$F$104,0,0)</f>
        <v>0</v>
      </c>
      <c r="O431" s="360">
        <f>_xlfn.XLOOKUP($A431,'Total project cost for DCs'!$A$4:$A$111,'Total project cost for DCs'!K$4:K$111,0,0)*_xlfn.XLOOKUP($A431,Drury_beneficiary_allocation!$A$5:$A$104,Drury_beneficiary_allocation!$F$5:$F$104,0,0)</f>
        <v>0</v>
      </c>
      <c r="P431" s="360">
        <f>_xlfn.XLOOKUP($A431,'Total project cost for DCs'!$A$4:$A$111,'Total project cost for DCs'!L$4:L$111,0,0)*_xlfn.XLOOKUP($A431,Drury_beneficiary_allocation!$A$5:$A$104,Drury_beneficiary_allocation!$F$5:$F$104,0,0)</f>
        <v>0</v>
      </c>
      <c r="Q431" s="360">
        <f>_xlfn.XLOOKUP($A431,'Total project cost for DCs'!$A$4:$A$111,'Total project cost for DCs'!M$4:M$111,0,0)*_xlfn.XLOOKUP($A431,Drury_beneficiary_allocation!$A$5:$A$104,Drury_beneficiary_allocation!$F$5:$F$104,0,0)</f>
        <v>0</v>
      </c>
      <c r="R431" s="360">
        <f>_xlfn.XLOOKUP($A431,'Total project cost for DCs'!$A$4:$A$111,'Total project cost for DCs'!N$4:N$111,0,0)*_xlfn.XLOOKUP($A431,Drury_beneficiary_allocation!$A$5:$A$104,Drury_beneficiary_allocation!$F$5:$F$104,0,0)</f>
        <v>0</v>
      </c>
      <c r="S431" s="360">
        <f>_xlfn.XLOOKUP($A431,'Total project cost for DCs'!$A$4:$A$111,'Total project cost for DCs'!O$4:O$111,0,0)*_xlfn.XLOOKUP($A431,Drury_beneficiary_allocation!$A$5:$A$104,Drury_beneficiary_allocation!$F$5:$F$104,0,0)</f>
        <v>0</v>
      </c>
      <c r="T431" s="360">
        <f>_xlfn.XLOOKUP($A431,'Total project cost for DCs'!$A$4:$A$111,'Total project cost for DCs'!P$4:P$111,0,0)*_xlfn.XLOOKUP($A431,Drury_beneficiary_allocation!$A$5:$A$104,Drury_beneficiary_allocation!$F$5:$F$104,0,0)</f>
        <v>0</v>
      </c>
      <c r="U431" s="360">
        <f>_xlfn.XLOOKUP($A431,'Total project cost for DCs'!$A$4:$A$111,'Total project cost for DCs'!Q$4:Q$111,0,0)*_xlfn.XLOOKUP($A431,Drury_beneficiary_allocation!$A$5:$A$104,Drury_beneficiary_allocation!$F$5:$F$104,0,0)</f>
        <v>0</v>
      </c>
      <c r="V431" s="360">
        <f>_xlfn.XLOOKUP($A431,'Total project cost for DCs'!$A$4:$A$111,'Total project cost for DCs'!R$4:R$111,0,0)*_xlfn.XLOOKUP($A431,Drury_beneficiary_allocation!$A$5:$A$104,Drury_beneficiary_allocation!$F$5:$F$104,0,0)</f>
        <v>0</v>
      </c>
      <c r="W431" s="360">
        <f>_xlfn.XLOOKUP($A431,'Total project cost for DCs'!$A$4:$A$111,'Total project cost for DCs'!S$4:S$111,0,0)*_xlfn.XLOOKUP($A431,Drury_beneficiary_allocation!$A$5:$A$104,Drury_beneficiary_allocation!$F$5:$F$104,0,0)</f>
        <v>0</v>
      </c>
      <c r="X431" s="360">
        <f>_xlfn.XLOOKUP($A431,'Total project cost for DCs'!$A$4:$A$111,'Total project cost for DCs'!T$4:T$111,0,0)*_xlfn.XLOOKUP($A431,Drury_beneficiary_allocation!$A$5:$A$104,Drury_beneficiary_allocation!$F$5:$F$104,0,0)</f>
        <v>0</v>
      </c>
      <c r="Y431" s="349">
        <f t="shared" si="43"/>
        <v>0</v>
      </c>
      <c r="Z431" s="349">
        <f t="shared" si="44"/>
        <v>0</v>
      </c>
      <c r="AA431" s="349"/>
      <c r="AB431" s="353">
        <v>0</v>
      </c>
      <c r="AC431" s="354" t="str">
        <f t="shared" si="45"/>
        <v>Collector</v>
      </c>
      <c r="AD431" s="349"/>
      <c r="AE431" s="349"/>
      <c r="AF431" s="355">
        <f>_xlfn.XLOOKUP(A431,'P1 Date Adjustment'!B:B,'P1 Date Adjustment'!F:F,"not found",0)</f>
        <v>2033</v>
      </c>
      <c r="AG431" s="349">
        <f t="shared" si="46"/>
        <v>0</v>
      </c>
      <c r="AI431" s="360"/>
      <c r="AJ431" s="360"/>
    </row>
    <row r="432" spans="1:36" ht="30" x14ac:dyDescent="0.25">
      <c r="A432" s="129">
        <v>8</v>
      </c>
      <c r="B432" s="358" t="s">
        <v>200</v>
      </c>
      <c r="C432" s="358" t="str">
        <f>_xlfn.XLOOKUP($A432,'Total project cost for DCs'!A:A,'Total project cost for DCs'!C:C,"Not found",0)</f>
        <v>2-lane urban - upgrade existing road layout with active modes on both sides</v>
      </c>
      <c r="D432" s="355" t="s">
        <v>155</v>
      </c>
      <c r="E432" s="355" t="s">
        <v>199</v>
      </c>
      <c r="H432" s="355" t="s">
        <v>830</v>
      </c>
      <c r="I432" s="359">
        <f>_xlfn.XLOOKUP($H432,DC_growth_AGS!$A$665:$A$673,DC_growth_AGS!$O$665:$O$673,"Not found",0)</f>
        <v>0.96445707034953565</v>
      </c>
      <c r="J432" s="355">
        <v>2033</v>
      </c>
      <c r="K432" s="360">
        <f>_xlfn.XLOOKUP($A432,'Total project cost for DCs'!$A$4:$A$111,'Total project cost for DCs'!G$4:G$111,0,0)*_xlfn.XLOOKUP($A432,Drury_beneficiary_allocation!$A$5:$A$104,Drury_beneficiary_allocation!$F$5:$F$104,0,0)</f>
        <v>0</v>
      </c>
      <c r="L432" s="360">
        <f>_xlfn.XLOOKUP($A432,'Total project cost for DCs'!$A$4:$A$111,'Total project cost for DCs'!H$4:H$111,0,0)*_xlfn.XLOOKUP($A432,Drury_beneficiary_allocation!$A$5:$A$104,Drury_beneficiary_allocation!$F$5:$F$104,0,0)</f>
        <v>0</v>
      </c>
      <c r="M432" s="360">
        <f>_xlfn.XLOOKUP($A432,'Total project cost for DCs'!$A$4:$A$111,'Total project cost for DCs'!I$4:I$111,0,0)*_xlfn.XLOOKUP($A432,Drury_beneficiary_allocation!$A$5:$A$104,Drury_beneficiary_allocation!$F$5:$F$104,0,0)</f>
        <v>0</v>
      </c>
      <c r="N432" s="360">
        <f>_xlfn.XLOOKUP($A432,'Total project cost for DCs'!$A$4:$A$111,'Total project cost for DCs'!J$4:J$111,0,0)*_xlfn.XLOOKUP($A432,Drury_beneficiary_allocation!$A$5:$A$104,Drury_beneficiary_allocation!$F$5:$F$104,0,0)</f>
        <v>0</v>
      </c>
      <c r="O432" s="360">
        <f>_xlfn.XLOOKUP($A432,'Total project cost for DCs'!$A$4:$A$111,'Total project cost for DCs'!K$4:K$111,0,0)*_xlfn.XLOOKUP($A432,Drury_beneficiary_allocation!$A$5:$A$104,Drury_beneficiary_allocation!$F$5:$F$104,0,0)</f>
        <v>0</v>
      </c>
      <c r="P432" s="360">
        <f>_xlfn.XLOOKUP($A432,'Total project cost for DCs'!$A$4:$A$111,'Total project cost for DCs'!L$4:L$111,0,0)*_xlfn.XLOOKUP($A432,Drury_beneficiary_allocation!$A$5:$A$104,Drury_beneficiary_allocation!$F$5:$F$104,0,0)</f>
        <v>0</v>
      </c>
      <c r="Q432" s="360">
        <f>_xlfn.XLOOKUP($A432,'Total project cost for DCs'!$A$4:$A$111,'Total project cost for DCs'!M$4:M$111,0,0)*_xlfn.XLOOKUP($A432,Drury_beneficiary_allocation!$A$5:$A$104,Drury_beneficiary_allocation!$F$5:$F$104,0,0)</f>
        <v>0</v>
      </c>
      <c r="R432" s="360">
        <f>_xlfn.XLOOKUP($A432,'Total project cost for DCs'!$A$4:$A$111,'Total project cost for DCs'!N$4:N$111,0,0)*_xlfn.XLOOKUP($A432,Drury_beneficiary_allocation!$A$5:$A$104,Drury_beneficiary_allocation!$F$5:$F$104,0,0)</f>
        <v>0</v>
      </c>
      <c r="S432" s="360">
        <f>_xlfn.XLOOKUP($A432,'Total project cost for DCs'!$A$4:$A$111,'Total project cost for DCs'!O$4:O$111,0,0)*_xlfn.XLOOKUP($A432,Drury_beneficiary_allocation!$A$5:$A$104,Drury_beneficiary_allocation!$F$5:$F$104,0,0)</f>
        <v>0</v>
      </c>
      <c r="T432" s="360">
        <f>_xlfn.XLOOKUP($A432,'Total project cost for DCs'!$A$4:$A$111,'Total project cost for DCs'!P$4:P$111,0,0)*_xlfn.XLOOKUP($A432,Drury_beneficiary_allocation!$A$5:$A$104,Drury_beneficiary_allocation!$F$5:$F$104,0,0)</f>
        <v>0</v>
      </c>
      <c r="U432" s="360">
        <f>_xlfn.XLOOKUP($A432,'Total project cost for DCs'!$A$4:$A$111,'Total project cost for DCs'!Q$4:Q$111,0,0)*_xlfn.XLOOKUP($A432,Drury_beneficiary_allocation!$A$5:$A$104,Drury_beneficiary_allocation!$F$5:$F$104,0,0)</f>
        <v>0</v>
      </c>
      <c r="V432" s="360">
        <f>_xlfn.XLOOKUP($A432,'Total project cost for DCs'!$A$4:$A$111,'Total project cost for DCs'!R$4:R$111,0,0)*_xlfn.XLOOKUP($A432,Drury_beneficiary_allocation!$A$5:$A$104,Drury_beneficiary_allocation!$F$5:$F$104,0,0)</f>
        <v>0</v>
      </c>
      <c r="W432" s="360">
        <f>_xlfn.XLOOKUP($A432,'Total project cost for DCs'!$A$4:$A$111,'Total project cost for DCs'!S$4:S$111,0,0)*_xlfn.XLOOKUP($A432,Drury_beneficiary_allocation!$A$5:$A$104,Drury_beneficiary_allocation!$F$5:$F$104,0,0)</f>
        <v>0</v>
      </c>
      <c r="X432" s="360">
        <f>_xlfn.XLOOKUP($A432,'Total project cost for DCs'!$A$4:$A$111,'Total project cost for DCs'!T$4:T$111,0,0)*_xlfn.XLOOKUP($A432,Drury_beneficiary_allocation!$A$5:$A$104,Drury_beneficiary_allocation!$F$5:$F$104,0,0)</f>
        <v>0</v>
      </c>
      <c r="Y432" s="349">
        <f t="shared" si="43"/>
        <v>0</v>
      </c>
      <c r="Z432" s="349">
        <f t="shared" si="44"/>
        <v>0</v>
      </c>
      <c r="AA432" s="349"/>
      <c r="AB432" s="353">
        <v>0</v>
      </c>
      <c r="AC432" s="354" t="str">
        <f t="shared" si="45"/>
        <v>Collector</v>
      </c>
      <c r="AD432" s="349"/>
      <c r="AE432" s="349"/>
      <c r="AF432" s="355">
        <f>_xlfn.XLOOKUP(A432,'P1 Date Adjustment'!B:B,'P1 Date Adjustment'!F:F,"not found",0)</f>
        <v>2033</v>
      </c>
      <c r="AG432" s="349">
        <f t="shared" si="46"/>
        <v>0</v>
      </c>
      <c r="AI432" s="360"/>
      <c r="AJ432" s="360"/>
    </row>
    <row r="433" spans="1:36" ht="30" x14ac:dyDescent="0.25">
      <c r="A433" s="129" t="s">
        <v>214</v>
      </c>
      <c r="B433" s="358" t="s">
        <v>215</v>
      </c>
      <c r="C433" s="358" t="str">
        <f>_xlfn.XLOOKUP($A433,'Total project cost for DCs'!A:A,'Total project cost for DCs'!C:C,"Not found",0)</f>
        <v xml:space="preserve"> 2-lane signalised intersection with active mode crossings</v>
      </c>
      <c r="D433" s="355" t="s">
        <v>155</v>
      </c>
      <c r="E433" s="355" t="s">
        <v>190</v>
      </c>
      <c r="H433" s="355" t="s">
        <v>830</v>
      </c>
      <c r="I433" s="359">
        <f>_xlfn.XLOOKUP($H433,DC_growth_AGS!$A$665:$A$673,DC_growth_AGS!$O$665:$O$673,"Not found",0)</f>
        <v>0.96445707034953565</v>
      </c>
      <c r="J433" s="355">
        <v>2029</v>
      </c>
      <c r="K433" s="360">
        <f>_xlfn.XLOOKUP($A433,'Total project cost for DCs'!$A$4:$A$111,'Total project cost for DCs'!G$4:G$111,0,0)*_xlfn.XLOOKUP($A433,Drury_beneficiary_allocation!$A$5:$A$104,Drury_beneficiary_allocation!$F$5:$F$104,0,0)</f>
        <v>0</v>
      </c>
      <c r="L433" s="360">
        <f>_xlfn.XLOOKUP($A433,'Total project cost for DCs'!$A$4:$A$111,'Total project cost for DCs'!H$4:H$111,0,0)*_xlfn.XLOOKUP($A433,Drury_beneficiary_allocation!$A$5:$A$104,Drury_beneficiary_allocation!$F$5:$F$104,0,0)</f>
        <v>0</v>
      </c>
      <c r="M433" s="360">
        <f>_xlfn.XLOOKUP($A433,'Total project cost for DCs'!$A$4:$A$111,'Total project cost for DCs'!I$4:I$111,0,0)*_xlfn.XLOOKUP($A433,Drury_beneficiary_allocation!$A$5:$A$104,Drury_beneficiary_allocation!$F$5:$F$104,0,0)</f>
        <v>0</v>
      </c>
      <c r="N433" s="360">
        <f>_xlfn.XLOOKUP($A433,'Total project cost for DCs'!$A$4:$A$111,'Total project cost for DCs'!J$4:J$111,0,0)*_xlfn.XLOOKUP($A433,Drury_beneficiary_allocation!$A$5:$A$104,Drury_beneficiary_allocation!$F$5:$F$104,0,0)</f>
        <v>0</v>
      </c>
      <c r="O433" s="360">
        <f>_xlfn.XLOOKUP($A433,'Total project cost for DCs'!$A$4:$A$111,'Total project cost for DCs'!K$4:K$111,0,0)*_xlfn.XLOOKUP($A433,Drury_beneficiary_allocation!$A$5:$A$104,Drury_beneficiary_allocation!$F$5:$F$104,0,0)</f>
        <v>0</v>
      </c>
      <c r="P433" s="360">
        <f>_xlfn.XLOOKUP($A433,'Total project cost for DCs'!$A$4:$A$111,'Total project cost for DCs'!L$4:L$111,0,0)*_xlfn.XLOOKUP($A433,Drury_beneficiary_allocation!$A$5:$A$104,Drury_beneficiary_allocation!$F$5:$F$104,0,0)</f>
        <v>0</v>
      </c>
      <c r="Q433" s="360">
        <f>_xlfn.XLOOKUP($A433,'Total project cost for DCs'!$A$4:$A$111,'Total project cost for DCs'!M$4:M$111,0,0)*_xlfn.XLOOKUP($A433,Drury_beneficiary_allocation!$A$5:$A$104,Drury_beneficiary_allocation!$F$5:$F$104,0,0)</f>
        <v>0</v>
      </c>
      <c r="R433" s="360">
        <f>_xlfn.XLOOKUP($A433,'Total project cost for DCs'!$A$4:$A$111,'Total project cost for DCs'!N$4:N$111,0,0)*_xlfn.XLOOKUP($A433,Drury_beneficiary_allocation!$A$5:$A$104,Drury_beneficiary_allocation!$F$5:$F$104,0,0)</f>
        <v>0</v>
      </c>
      <c r="S433" s="360">
        <f>_xlfn.XLOOKUP($A433,'Total project cost for DCs'!$A$4:$A$111,'Total project cost for DCs'!O$4:O$111,0,0)*_xlfn.XLOOKUP($A433,Drury_beneficiary_allocation!$A$5:$A$104,Drury_beneficiary_allocation!$F$5:$F$104,0,0)</f>
        <v>0</v>
      </c>
      <c r="T433" s="360">
        <f>_xlfn.XLOOKUP($A433,'Total project cost for DCs'!$A$4:$A$111,'Total project cost for DCs'!P$4:P$111,0,0)*_xlfn.XLOOKUP($A433,Drury_beneficiary_allocation!$A$5:$A$104,Drury_beneficiary_allocation!$F$5:$F$104,0,0)</f>
        <v>0</v>
      </c>
      <c r="U433" s="360">
        <f>_xlfn.XLOOKUP($A433,'Total project cost for DCs'!$A$4:$A$111,'Total project cost for DCs'!Q$4:Q$111,0,0)*_xlfn.XLOOKUP($A433,Drury_beneficiary_allocation!$A$5:$A$104,Drury_beneficiary_allocation!$F$5:$F$104,0,0)</f>
        <v>0</v>
      </c>
      <c r="V433" s="360">
        <f>_xlfn.XLOOKUP($A433,'Total project cost for DCs'!$A$4:$A$111,'Total project cost for DCs'!R$4:R$111,0,0)*_xlfn.XLOOKUP($A433,Drury_beneficiary_allocation!$A$5:$A$104,Drury_beneficiary_allocation!$F$5:$F$104,0,0)</f>
        <v>0</v>
      </c>
      <c r="W433" s="360">
        <f>_xlfn.XLOOKUP($A433,'Total project cost for DCs'!$A$4:$A$111,'Total project cost for DCs'!S$4:S$111,0,0)*_xlfn.XLOOKUP($A433,Drury_beneficiary_allocation!$A$5:$A$104,Drury_beneficiary_allocation!$F$5:$F$104,0,0)</f>
        <v>0</v>
      </c>
      <c r="X433" s="360">
        <f>_xlfn.XLOOKUP($A433,'Total project cost for DCs'!$A$4:$A$111,'Total project cost for DCs'!T$4:T$111,0,0)*_xlfn.XLOOKUP($A433,Drury_beneficiary_allocation!$A$5:$A$104,Drury_beneficiary_allocation!$F$5:$F$104,0,0)</f>
        <v>0</v>
      </c>
      <c r="Y433" s="349">
        <f t="shared" si="43"/>
        <v>0</v>
      </c>
      <c r="Z433" s="349">
        <f t="shared" si="44"/>
        <v>0</v>
      </c>
      <c r="AA433" s="349"/>
      <c r="AB433" s="353">
        <v>0</v>
      </c>
      <c r="AC433" s="354" t="str">
        <f t="shared" si="45"/>
        <v>Arterial</v>
      </c>
      <c r="AD433" s="349"/>
      <c r="AE433" s="349"/>
      <c r="AF433" s="355">
        <f>_xlfn.XLOOKUP(A433,'P1 Date Adjustment'!B:B,'P1 Date Adjustment'!F:F,"not found",0)</f>
        <v>2029</v>
      </c>
      <c r="AG433" s="349">
        <f t="shared" si="46"/>
        <v>0</v>
      </c>
      <c r="AI433" s="360"/>
      <c r="AJ433" s="360"/>
    </row>
    <row r="434" spans="1:36" ht="30" x14ac:dyDescent="0.25">
      <c r="A434" s="129" t="s">
        <v>217</v>
      </c>
      <c r="B434" s="358" t="s">
        <v>215</v>
      </c>
      <c r="C434" s="358" t="str">
        <f>_xlfn.XLOOKUP($A434,'Total project cost for DCs'!A:A,'Total project cost for DCs'!C:C,"Not found",0)</f>
        <v>multi-lane roundabout with active mode crossings, SGA design</v>
      </c>
      <c r="D434" s="355" t="s">
        <v>155</v>
      </c>
      <c r="E434" s="355" t="s">
        <v>157</v>
      </c>
      <c r="H434" s="355" t="s">
        <v>830</v>
      </c>
      <c r="I434" s="359">
        <f>_xlfn.XLOOKUP($H434,DC_growth_AGS!$A$665:$A$673,DC_growth_AGS!$O$665:$O$673,"Not found",0)</f>
        <v>0.96445707034953565</v>
      </c>
      <c r="J434" s="355">
        <v>2031</v>
      </c>
      <c r="K434" s="360">
        <f>_xlfn.XLOOKUP($A434,'Total project cost for DCs'!$A$4:$A$111,'Total project cost for DCs'!G$4:G$111,0,0)*_xlfn.XLOOKUP($A434,Drury_beneficiary_allocation!$A$5:$A$104,Drury_beneficiary_allocation!$F$5:$F$104,0,0)</f>
        <v>0</v>
      </c>
      <c r="L434" s="360">
        <f>_xlfn.XLOOKUP($A434,'Total project cost for DCs'!$A$4:$A$111,'Total project cost for DCs'!H$4:H$111,0,0)*_xlfn.XLOOKUP($A434,Drury_beneficiary_allocation!$A$5:$A$104,Drury_beneficiary_allocation!$F$5:$F$104,0,0)</f>
        <v>0</v>
      </c>
      <c r="M434" s="360">
        <f>_xlfn.XLOOKUP($A434,'Total project cost for DCs'!$A$4:$A$111,'Total project cost for DCs'!I$4:I$111,0,0)*_xlfn.XLOOKUP($A434,Drury_beneficiary_allocation!$A$5:$A$104,Drury_beneficiary_allocation!$F$5:$F$104,0,0)</f>
        <v>0</v>
      </c>
      <c r="N434" s="360">
        <f>_xlfn.XLOOKUP($A434,'Total project cost for DCs'!$A$4:$A$111,'Total project cost for DCs'!J$4:J$111,0,0)*_xlfn.XLOOKUP($A434,Drury_beneficiary_allocation!$A$5:$A$104,Drury_beneficiary_allocation!$F$5:$F$104,0,0)</f>
        <v>0</v>
      </c>
      <c r="O434" s="360">
        <f>_xlfn.XLOOKUP($A434,'Total project cost for DCs'!$A$4:$A$111,'Total project cost for DCs'!K$4:K$111,0,0)*_xlfn.XLOOKUP($A434,Drury_beneficiary_allocation!$A$5:$A$104,Drury_beneficiary_allocation!$F$5:$F$104,0,0)</f>
        <v>0</v>
      </c>
      <c r="P434" s="360">
        <f>_xlfn.XLOOKUP($A434,'Total project cost for DCs'!$A$4:$A$111,'Total project cost for DCs'!L$4:L$111,0,0)*_xlfn.XLOOKUP($A434,Drury_beneficiary_allocation!$A$5:$A$104,Drury_beneficiary_allocation!$F$5:$F$104,0,0)</f>
        <v>0</v>
      </c>
      <c r="Q434" s="360">
        <f>_xlfn.XLOOKUP($A434,'Total project cost for DCs'!$A$4:$A$111,'Total project cost for DCs'!M$4:M$111,0,0)*_xlfn.XLOOKUP($A434,Drury_beneficiary_allocation!$A$5:$A$104,Drury_beneficiary_allocation!$F$5:$F$104,0,0)</f>
        <v>0</v>
      </c>
      <c r="R434" s="360">
        <f>_xlfn.XLOOKUP($A434,'Total project cost for DCs'!$A$4:$A$111,'Total project cost for DCs'!N$4:N$111,0,0)*_xlfn.XLOOKUP($A434,Drury_beneficiary_allocation!$A$5:$A$104,Drury_beneficiary_allocation!$F$5:$F$104,0,0)</f>
        <v>0</v>
      </c>
      <c r="S434" s="360">
        <f>_xlfn.XLOOKUP($A434,'Total project cost for DCs'!$A$4:$A$111,'Total project cost for DCs'!O$4:O$111,0,0)*_xlfn.XLOOKUP($A434,Drury_beneficiary_allocation!$A$5:$A$104,Drury_beneficiary_allocation!$F$5:$F$104,0,0)</f>
        <v>0</v>
      </c>
      <c r="T434" s="360">
        <f>_xlfn.XLOOKUP($A434,'Total project cost for DCs'!$A$4:$A$111,'Total project cost for DCs'!P$4:P$111,0,0)*_xlfn.XLOOKUP($A434,Drury_beneficiary_allocation!$A$5:$A$104,Drury_beneficiary_allocation!$F$5:$F$104,0,0)</f>
        <v>0</v>
      </c>
      <c r="U434" s="360">
        <f>_xlfn.XLOOKUP($A434,'Total project cost for DCs'!$A$4:$A$111,'Total project cost for DCs'!Q$4:Q$111,0,0)*_xlfn.XLOOKUP($A434,Drury_beneficiary_allocation!$A$5:$A$104,Drury_beneficiary_allocation!$F$5:$F$104,0,0)</f>
        <v>0</v>
      </c>
      <c r="V434" s="360">
        <f>_xlfn.XLOOKUP($A434,'Total project cost for DCs'!$A$4:$A$111,'Total project cost for DCs'!R$4:R$111,0,0)*_xlfn.XLOOKUP($A434,Drury_beneficiary_allocation!$A$5:$A$104,Drury_beneficiary_allocation!$F$5:$F$104,0,0)</f>
        <v>0</v>
      </c>
      <c r="W434" s="360">
        <f>_xlfn.XLOOKUP($A434,'Total project cost for DCs'!$A$4:$A$111,'Total project cost for DCs'!S$4:S$111,0,0)*_xlfn.XLOOKUP($A434,Drury_beneficiary_allocation!$A$5:$A$104,Drury_beneficiary_allocation!$F$5:$F$104,0,0)</f>
        <v>0</v>
      </c>
      <c r="X434" s="360">
        <f>_xlfn.XLOOKUP($A434,'Total project cost for DCs'!$A$4:$A$111,'Total project cost for DCs'!T$4:T$111,0,0)*_xlfn.XLOOKUP($A434,Drury_beneficiary_allocation!$A$5:$A$104,Drury_beneficiary_allocation!$F$5:$F$104,0,0)</f>
        <v>0</v>
      </c>
      <c r="Y434" s="349">
        <f t="shared" si="43"/>
        <v>0</v>
      </c>
      <c r="Z434" s="349">
        <f t="shared" si="44"/>
        <v>0</v>
      </c>
      <c r="AA434" s="349"/>
      <c r="AB434" s="353">
        <v>0</v>
      </c>
      <c r="AC434" s="354" t="str">
        <f t="shared" si="45"/>
        <v>Arterial</v>
      </c>
      <c r="AD434" s="349"/>
      <c r="AE434" s="349"/>
      <c r="AF434" s="355">
        <f>_xlfn.XLOOKUP(A434,'P1 Date Adjustment'!B:B,'P1 Date Adjustment'!F:F,"not found",0)</f>
        <v>2031</v>
      </c>
      <c r="AG434" s="349">
        <f t="shared" si="46"/>
        <v>0</v>
      </c>
      <c r="AI434" s="360"/>
      <c r="AJ434" s="360"/>
    </row>
    <row r="435" spans="1:36" ht="30" x14ac:dyDescent="0.25">
      <c r="A435" s="129">
        <v>11</v>
      </c>
      <c r="B435" s="358" t="s">
        <v>219</v>
      </c>
      <c r="C435" s="358" t="str">
        <f>_xlfn.XLOOKUP($A435,'Total project cost for DCs'!A:A,'Total project cost for DCs'!C:C,"Not found",0)</f>
        <v>Roundabout as per SGA design</v>
      </c>
      <c r="D435" s="355" t="s">
        <v>155</v>
      </c>
      <c r="E435" s="355" t="s">
        <v>190</v>
      </c>
      <c r="H435" s="355" t="s">
        <v>830</v>
      </c>
      <c r="I435" s="359">
        <f>_xlfn.XLOOKUP($H435,DC_growth_AGS!$A$665:$A$673,DC_growth_AGS!$O$665:$O$673,"Not found",0)</f>
        <v>0.96445707034953565</v>
      </c>
      <c r="J435" s="355">
        <v>2031</v>
      </c>
      <c r="K435" s="360">
        <f>_xlfn.XLOOKUP($A435,'Total project cost for DCs'!$A$4:$A$111,'Total project cost for DCs'!G$4:G$111,0,0)*_xlfn.XLOOKUP($A435,Drury_beneficiary_allocation!$A$5:$A$104,Drury_beneficiary_allocation!$F$5:$F$104,0,0)</f>
        <v>0</v>
      </c>
      <c r="L435" s="360">
        <f>_xlfn.XLOOKUP($A435,'Total project cost for DCs'!$A$4:$A$111,'Total project cost for DCs'!H$4:H$111,0,0)*_xlfn.XLOOKUP($A435,Drury_beneficiary_allocation!$A$5:$A$104,Drury_beneficiary_allocation!$F$5:$F$104,0,0)</f>
        <v>0</v>
      </c>
      <c r="M435" s="360">
        <f>_xlfn.XLOOKUP($A435,'Total project cost for DCs'!$A$4:$A$111,'Total project cost for DCs'!I$4:I$111,0,0)*_xlfn.XLOOKUP($A435,Drury_beneficiary_allocation!$A$5:$A$104,Drury_beneficiary_allocation!$F$5:$F$104,0,0)</f>
        <v>0</v>
      </c>
      <c r="N435" s="360">
        <f>_xlfn.XLOOKUP($A435,'Total project cost for DCs'!$A$4:$A$111,'Total project cost for DCs'!J$4:J$111,0,0)*_xlfn.XLOOKUP($A435,Drury_beneficiary_allocation!$A$5:$A$104,Drury_beneficiary_allocation!$F$5:$F$104,0,0)</f>
        <v>0</v>
      </c>
      <c r="O435" s="360">
        <f>_xlfn.XLOOKUP($A435,'Total project cost for DCs'!$A$4:$A$111,'Total project cost for DCs'!K$4:K$111,0,0)*_xlfn.XLOOKUP($A435,Drury_beneficiary_allocation!$A$5:$A$104,Drury_beneficiary_allocation!$F$5:$F$104,0,0)</f>
        <v>0</v>
      </c>
      <c r="P435" s="360">
        <f>_xlfn.XLOOKUP($A435,'Total project cost for DCs'!$A$4:$A$111,'Total project cost for DCs'!L$4:L$111,0,0)*_xlfn.XLOOKUP($A435,Drury_beneficiary_allocation!$A$5:$A$104,Drury_beneficiary_allocation!$F$5:$F$104,0,0)</f>
        <v>0</v>
      </c>
      <c r="Q435" s="360">
        <f>_xlfn.XLOOKUP($A435,'Total project cost for DCs'!$A$4:$A$111,'Total project cost for DCs'!M$4:M$111,0,0)*_xlfn.XLOOKUP($A435,Drury_beneficiary_allocation!$A$5:$A$104,Drury_beneficiary_allocation!$F$5:$F$104,0,0)</f>
        <v>0</v>
      </c>
      <c r="R435" s="360">
        <f>_xlfn.XLOOKUP($A435,'Total project cost for DCs'!$A$4:$A$111,'Total project cost for DCs'!N$4:N$111,0,0)*_xlfn.XLOOKUP($A435,Drury_beneficiary_allocation!$A$5:$A$104,Drury_beneficiary_allocation!$F$5:$F$104,0,0)</f>
        <v>0</v>
      </c>
      <c r="S435" s="360">
        <f>_xlfn.XLOOKUP($A435,'Total project cost for DCs'!$A$4:$A$111,'Total project cost for DCs'!O$4:O$111,0,0)*_xlfn.XLOOKUP($A435,Drury_beneficiary_allocation!$A$5:$A$104,Drury_beneficiary_allocation!$F$5:$F$104,0,0)</f>
        <v>0</v>
      </c>
      <c r="T435" s="360">
        <f>_xlfn.XLOOKUP($A435,'Total project cost for DCs'!$A$4:$A$111,'Total project cost for DCs'!P$4:P$111,0,0)*_xlfn.XLOOKUP($A435,Drury_beneficiary_allocation!$A$5:$A$104,Drury_beneficiary_allocation!$F$5:$F$104,0,0)</f>
        <v>0</v>
      </c>
      <c r="U435" s="360">
        <f>_xlfn.XLOOKUP($A435,'Total project cost for DCs'!$A$4:$A$111,'Total project cost for DCs'!Q$4:Q$111,0,0)*_xlfn.XLOOKUP($A435,Drury_beneficiary_allocation!$A$5:$A$104,Drury_beneficiary_allocation!$F$5:$F$104,0,0)</f>
        <v>0</v>
      </c>
      <c r="V435" s="360">
        <f>_xlfn.XLOOKUP($A435,'Total project cost for DCs'!$A$4:$A$111,'Total project cost for DCs'!R$4:R$111,0,0)*_xlfn.XLOOKUP($A435,Drury_beneficiary_allocation!$A$5:$A$104,Drury_beneficiary_allocation!$F$5:$F$104,0,0)</f>
        <v>0</v>
      </c>
      <c r="W435" s="360">
        <f>_xlfn.XLOOKUP($A435,'Total project cost for DCs'!$A$4:$A$111,'Total project cost for DCs'!S$4:S$111,0,0)*_xlfn.XLOOKUP($A435,Drury_beneficiary_allocation!$A$5:$A$104,Drury_beneficiary_allocation!$F$5:$F$104,0,0)</f>
        <v>0</v>
      </c>
      <c r="X435" s="360">
        <f>_xlfn.XLOOKUP($A435,'Total project cost for DCs'!$A$4:$A$111,'Total project cost for DCs'!T$4:T$111,0,0)*_xlfn.XLOOKUP($A435,Drury_beneficiary_allocation!$A$5:$A$104,Drury_beneficiary_allocation!$F$5:$F$104,0,0)</f>
        <v>0</v>
      </c>
      <c r="Y435" s="349">
        <f t="shared" si="43"/>
        <v>0</v>
      </c>
      <c r="Z435" s="349">
        <f t="shared" si="44"/>
        <v>0</v>
      </c>
      <c r="AA435" s="349"/>
      <c r="AB435" s="353">
        <v>0</v>
      </c>
      <c r="AC435" s="354" t="str">
        <f t="shared" si="45"/>
        <v>Arterial</v>
      </c>
      <c r="AD435" s="349"/>
      <c r="AE435" s="349"/>
      <c r="AF435" s="355">
        <f>_xlfn.XLOOKUP(A435,'P1 Date Adjustment'!B:B,'P1 Date Adjustment'!F:F,"not found",0)</f>
        <v>2031</v>
      </c>
      <c r="AG435" s="349">
        <f t="shared" si="46"/>
        <v>0</v>
      </c>
      <c r="AI435" s="360"/>
      <c r="AJ435" s="360"/>
    </row>
    <row r="436" spans="1:36" ht="60" x14ac:dyDescent="0.25">
      <c r="A436" s="129">
        <v>12</v>
      </c>
      <c r="B436" s="358" t="s">
        <v>221</v>
      </c>
      <c r="C436" s="358" t="str">
        <f>_xlfn.XLOOKUP($A436,'Total project cost for DCs'!A:A,'Total project cost for DCs'!C:C,"Not found",0)</f>
        <v>Intersection improvements on Bremner-Firth Rd, Norrie-Firth Rd, GSR-Firth Rd, Active mode facilities on both sides of Firth &amp; Norrie Rd</v>
      </c>
      <c r="D436" s="355" t="s">
        <v>155</v>
      </c>
      <c r="E436" s="355" t="s">
        <v>223</v>
      </c>
      <c r="H436" s="355" t="s">
        <v>830</v>
      </c>
      <c r="I436" s="359">
        <f>_xlfn.XLOOKUP($H436,DC_growth_AGS!$A$665:$A$673,DC_growth_AGS!$O$665:$O$673,"Not found",0)</f>
        <v>0.96445707034953565</v>
      </c>
      <c r="J436" s="355">
        <v>2033</v>
      </c>
      <c r="K436" s="360">
        <f>_xlfn.XLOOKUP($A436,'Total project cost for DCs'!$A$4:$A$111,'Total project cost for DCs'!G$4:G$111,0,0)*_xlfn.XLOOKUP($A436,Drury_beneficiary_allocation!$A$5:$A$104,Drury_beneficiary_allocation!$F$5:$F$104,0,0)</f>
        <v>0</v>
      </c>
      <c r="L436" s="360">
        <f>_xlfn.XLOOKUP($A436,'Total project cost for DCs'!$A$4:$A$111,'Total project cost for DCs'!H$4:H$111,0,0)*_xlfn.XLOOKUP($A436,Drury_beneficiary_allocation!$A$5:$A$104,Drury_beneficiary_allocation!$F$5:$F$104,0,0)</f>
        <v>0</v>
      </c>
      <c r="M436" s="360">
        <f>_xlfn.XLOOKUP($A436,'Total project cost for DCs'!$A$4:$A$111,'Total project cost for DCs'!I$4:I$111,0,0)*_xlfn.XLOOKUP($A436,Drury_beneficiary_allocation!$A$5:$A$104,Drury_beneficiary_allocation!$F$5:$F$104,0,0)</f>
        <v>0</v>
      </c>
      <c r="N436" s="360">
        <f>_xlfn.XLOOKUP($A436,'Total project cost for DCs'!$A$4:$A$111,'Total project cost for DCs'!J$4:J$111,0,0)*_xlfn.XLOOKUP($A436,Drury_beneficiary_allocation!$A$5:$A$104,Drury_beneficiary_allocation!$F$5:$F$104,0,0)</f>
        <v>0</v>
      </c>
      <c r="O436" s="360">
        <f>_xlfn.XLOOKUP($A436,'Total project cost for DCs'!$A$4:$A$111,'Total project cost for DCs'!K$4:K$111,0,0)*_xlfn.XLOOKUP($A436,Drury_beneficiary_allocation!$A$5:$A$104,Drury_beneficiary_allocation!$F$5:$F$104,0,0)</f>
        <v>0</v>
      </c>
      <c r="P436" s="360">
        <f>_xlfn.XLOOKUP($A436,'Total project cost for DCs'!$A$4:$A$111,'Total project cost for DCs'!L$4:L$111,0,0)*_xlfn.XLOOKUP($A436,Drury_beneficiary_allocation!$A$5:$A$104,Drury_beneficiary_allocation!$F$5:$F$104,0,0)</f>
        <v>0</v>
      </c>
      <c r="Q436" s="360">
        <f>_xlfn.XLOOKUP($A436,'Total project cost for DCs'!$A$4:$A$111,'Total project cost for DCs'!M$4:M$111,0,0)*_xlfn.XLOOKUP($A436,Drury_beneficiary_allocation!$A$5:$A$104,Drury_beneficiary_allocation!$F$5:$F$104,0,0)</f>
        <v>0</v>
      </c>
      <c r="R436" s="360">
        <f>_xlfn.XLOOKUP($A436,'Total project cost for DCs'!$A$4:$A$111,'Total project cost for DCs'!N$4:N$111,0,0)*_xlfn.XLOOKUP($A436,Drury_beneficiary_allocation!$A$5:$A$104,Drury_beneficiary_allocation!$F$5:$F$104,0,0)</f>
        <v>0</v>
      </c>
      <c r="S436" s="360">
        <f>_xlfn.XLOOKUP($A436,'Total project cost for DCs'!$A$4:$A$111,'Total project cost for DCs'!O$4:O$111,0,0)*_xlfn.XLOOKUP($A436,Drury_beneficiary_allocation!$A$5:$A$104,Drury_beneficiary_allocation!$F$5:$F$104,0,0)</f>
        <v>0</v>
      </c>
      <c r="T436" s="360">
        <f>_xlfn.XLOOKUP($A436,'Total project cost for DCs'!$A$4:$A$111,'Total project cost for DCs'!P$4:P$111,0,0)*_xlfn.XLOOKUP($A436,Drury_beneficiary_allocation!$A$5:$A$104,Drury_beneficiary_allocation!$F$5:$F$104,0,0)</f>
        <v>0</v>
      </c>
      <c r="U436" s="360">
        <f>_xlfn.XLOOKUP($A436,'Total project cost for DCs'!$A$4:$A$111,'Total project cost for DCs'!Q$4:Q$111,0,0)*_xlfn.XLOOKUP($A436,Drury_beneficiary_allocation!$A$5:$A$104,Drury_beneficiary_allocation!$F$5:$F$104,0,0)</f>
        <v>0</v>
      </c>
      <c r="V436" s="360">
        <f>_xlfn.XLOOKUP($A436,'Total project cost for DCs'!$A$4:$A$111,'Total project cost for DCs'!R$4:R$111,0,0)*_xlfn.XLOOKUP($A436,Drury_beneficiary_allocation!$A$5:$A$104,Drury_beneficiary_allocation!$F$5:$F$104,0,0)</f>
        <v>0</v>
      </c>
      <c r="W436" s="360">
        <f>_xlfn.XLOOKUP($A436,'Total project cost for DCs'!$A$4:$A$111,'Total project cost for DCs'!S$4:S$111,0,0)*_xlfn.XLOOKUP($A436,Drury_beneficiary_allocation!$A$5:$A$104,Drury_beneficiary_allocation!$F$5:$F$104,0,0)</f>
        <v>0</v>
      </c>
      <c r="X436" s="360">
        <f>_xlfn.XLOOKUP($A436,'Total project cost for DCs'!$A$4:$A$111,'Total project cost for DCs'!T$4:T$111,0,0)*_xlfn.XLOOKUP($A436,Drury_beneficiary_allocation!$A$5:$A$104,Drury_beneficiary_allocation!$F$5:$F$104,0,0)</f>
        <v>0</v>
      </c>
      <c r="Y436" s="349">
        <f t="shared" si="43"/>
        <v>0</v>
      </c>
      <c r="Z436" s="349">
        <f t="shared" si="44"/>
        <v>0</v>
      </c>
      <c r="AA436" s="349"/>
      <c r="AB436" s="353">
        <v>0</v>
      </c>
      <c r="AC436" s="354" t="str">
        <f t="shared" si="45"/>
        <v>Collector</v>
      </c>
      <c r="AD436" s="349"/>
      <c r="AE436" s="349"/>
      <c r="AF436" s="355">
        <f>_xlfn.XLOOKUP(A436,'P1 Date Adjustment'!B:B,'P1 Date Adjustment'!F:F,"not found",0)</f>
        <v>2033</v>
      </c>
      <c r="AG436" s="349">
        <f t="shared" si="46"/>
        <v>0</v>
      </c>
      <c r="AI436" s="360"/>
      <c r="AJ436" s="360"/>
    </row>
    <row r="437" spans="1:36" ht="30" x14ac:dyDescent="0.25">
      <c r="A437" s="129" t="s">
        <v>224</v>
      </c>
      <c r="B437" s="358" t="s">
        <v>225</v>
      </c>
      <c r="C437" s="358" t="str">
        <f>_xlfn.XLOOKUP($A437,'Total project cost for DCs'!A:A,'Total project cost for DCs'!C:C,"Not found",0)</f>
        <v>2-lane urban- new 2-lane arterial with active modes on both sides + intersection improvements (TDM)</v>
      </c>
      <c r="D437" s="355" t="s">
        <v>155</v>
      </c>
      <c r="E437" s="355" t="s">
        <v>227</v>
      </c>
      <c r="H437" s="355" t="s">
        <v>830</v>
      </c>
      <c r="I437" s="359">
        <f>_xlfn.XLOOKUP($H437,DC_growth_AGS!$A$665:$A$673,DC_growth_AGS!$O$665:$O$673,"Not found",0)</f>
        <v>0.96445707034953565</v>
      </c>
      <c r="J437" s="355">
        <v>2029</v>
      </c>
      <c r="K437" s="360">
        <f>_xlfn.XLOOKUP($A437,'Total project cost for DCs'!$A$4:$A$111,'Total project cost for DCs'!G$4:G$111,0,0)*_xlfn.XLOOKUP($A437,Drury_beneficiary_allocation!$A$5:$A$104,Drury_beneficiary_allocation!$F$5:$F$104,0,0)</f>
        <v>0</v>
      </c>
      <c r="L437" s="360">
        <f>_xlfn.XLOOKUP($A437,'Total project cost for DCs'!$A$4:$A$111,'Total project cost for DCs'!H$4:H$111,0,0)*_xlfn.XLOOKUP($A437,Drury_beneficiary_allocation!$A$5:$A$104,Drury_beneficiary_allocation!$F$5:$F$104,0,0)</f>
        <v>0</v>
      </c>
      <c r="M437" s="360">
        <f>_xlfn.XLOOKUP($A437,'Total project cost for DCs'!$A$4:$A$111,'Total project cost for DCs'!I$4:I$111,0,0)*_xlfn.XLOOKUP($A437,Drury_beneficiary_allocation!$A$5:$A$104,Drury_beneficiary_allocation!$F$5:$F$104,0,0)</f>
        <v>0</v>
      </c>
      <c r="N437" s="360">
        <f>_xlfn.XLOOKUP($A437,'Total project cost for DCs'!$A$4:$A$111,'Total project cost for DCs'!J$4:J$111,0,0)*_xlfn.XLOOKUP($A437,Drury_beneficiary_allocation!$A$5:$A$104,Drury_beneficiary_allocation!$F$5:$F$104,0,0)</f>
        <v>0</v>
      </c>
      <c r="O437" s="360">
        <f>_xlfn.XLOOKUP($A437,'Total project cost for DCs'!$A$4:$A$111,'Total project cost for DCs'!K$4:K$111,0,0)*_xlfn.XLOOKUP($A437,Drury_beneficiary_allocation!$A$5:$A$104,Drury_beneficiary_allocation!$F$5:$F$104,0,0)</f>
        <v>0</v>
      </c>
      <c r="P437" s="360">
        <f>_xlfn.XLOOKUP($A437,'Total project cost for DCs'!$A$4:$A$111,'Total project cost for DCs'!L$4:L$111,0,0)*_xlfn.XLOOKUP($A437,Drury_beneficiary_allocation!$A$5:$A$104,Drury_beneficiary_allocation!$F$5:$F$104,0,0)</f>
        <v>0</v>
      </c>
      <c r="Q437" s="360">
        <f>_xlfn.XLOOKUP($A437,'Total project cost for DCs'!$A$4:$A$111,'Total project cost for DCs'!M$4:M$111,0,0)*_xlfn.XLOOKUP($A437,Drury_beneficiary_allocation!$A$5:$A$104,Drury_beneficiary_allocation!$F$5:$F$104,0,0)</f>
        <v>0</v>
      </c>
      <c r="R437" s="360">
        <f>_xlfn.XLOOKUP($A437,'Total project cost for DCs'!$A$4:$A$111,'Total project cost for DCs'!N$4:N$111,0,0)*_xlfn.XLOOKUP($A437,Drury_beneficiary_allocation!$A$5:$A$104,Drury_beneficiary_allocation!$F$5:$F$104,0,0)</f>
        <v>0</v>
      </c>
      <c r="S437" s="360">
        <f>_xlfn.XLOOKUP($A437,'Total project cost for DCs'!$A$4:$A$111,'Total project cost for DCs'!O$4:O$111,0,0)*_xlfn.XLOOKUP($A437,Drury_beneficiary_allocation!$A$5:$A$104,Drury_beneficiary_allocation!$F$5:$F$104,0,0)</f>
        <v>0</v>
      </c>
      <c r="T437" s="360">
        <f>_xlfn.XLOOKUP($A437,'Total project cost for DCs'!$A$4:$A$111,'Total project cost for DCs'!P$4:P$111,0,0)*_xlfn.XLOOKUP($A437,Drury_beneficiary_allocation!$A$5:$A$104,Drury_beneficiary_allocation!$F$5:$F$104,0,0)</f>
        <v>0</v>
      </c>
      <c r="U437" s="360">
        <f>_xlfn.XLOOKUP($A437,'Total project cost for DCs'!$A$4:$A$111,'Total project cost for DCs'!Q$4:Q$111,0,0)*_xlfn.XLOOKUP($A437,Drury_beneficiary_allocation!$A$5:$A$104,Drury_beneficiary_allocation!$F$5:$F$104,0,0)</f>
        <v>0</v>
      </c>
      <c r="V437" s="360">
        <f>_xlfn.XLOOKUP($A437,'Total project cost for DCs'!$A$4:$A$111,'Total project cost for DCs'!R$4:R$111,0,0)*_xlfn.XLOOKUP($A437,Drury_beneficiary_allocation!$A$5:$A$104,Drury_beneficiary_allocation!$F$5:$F$104,0,0)</f>
        <v>0</v>
      </c>
      <c r="W437" s="360">
        <f>_xlfn.XLOOKUP($A437,'Total project cost for DCs'!$A$4:$A$111,'Total project cost for DCs'!S$4:S$111,0,0)*_xlfn.XLOOKUP($A437,Drury_beneficiary_allocation!$A$5:$A$104,Drury_beneficiary_allocation!$F$5:$F$104,0,0)</f>
        <v>0</v>
      </c>
      <c r="X437" s="360">
        <f>_xlfn.XLOOKUP($A437,'Total project cost for DCs'!$A$4:$A$111,'Total project cost for DCs'!T$4:T$111,0,0)*_xlfn.XLOOKUP($A437,Drury_beneficiary_allocation!$A$5:$A$104,Drury_beneficiary_allocation!$F$5:$F$104,0,0)</f>
        <v>0</v>
      </c>
      <c r="Y437" s="349">
        <f t="shared" si="43"/>
        <v>0</v>
      </c>
      <c r="Z437" s="349">
        <f t="shared" si="44"/>
        <v>0</v>
      </c>
      <c r="AA437" s="349"/>
      <c r="AB437" s="353">
        <v>0</v>
      </c>
      <c r="AC437" s="354" t="str">
        <f t="shared" si="45"/>
        <v>Arterial</v>
      </c>
      <c r="AD437" s="349"/>
      <c r="AE437" s="349"/>
      <c r="AF437" s="355">
        <f>_xlfn.XLOOKUP(A437,'P1 Date Adjustment'!B:B,'P1 Date Adjustment'!F:F,"not found",0)</f>
        <v>2029</v>
      </c>
      <c r="AG437" s="349">
        <f t="shared" si="46"/>
        <v>0</v>
      </c>
      <c r="AI437" s="360"/>
      <c r="AJ437" s="360"/>
    </row>
    <row r="438" spans="1:36" ht="30" x14ac:dyDescent="0.25">
      <c r="A438" s="129" t="s">
        <v>228</v>
      </c>
      <c r="B438" s="358" t="s">
        <v>229</v>
      </c>
      <c r="C438" s="358" t="str">
        <f>_xlfn.XLOOKUP($A438,'Total project cost for DCs'!A:A,'Total project cost for DCs'!C:C,"Not found",0)</f>
        <v>4-lane urban- upgrade 2-lane arterial with SGA design + intersection improvements (TDM)</v>
      </c>
      <c r="D438" s="355" t="s">
        <v>155</v>
      </c>
      <c r="E438" s="355" t="s">
        <v>231</v>
      </c>
      <c r="H438" s="355" t="s">
        <v>830</v>
      </c>
      <c r="I438" s="359">
        <f>_xlfn.XLOOKUP($H438,DC_growth_AGS!$A$665:$A$673,DC_growth_AGS!$O$665:$O$673,"Not found",0)</f>
        <v>0.96445707034953565</v>
      </c>
      <c r="J438" s="355">
        <v>2050</v>
      </c>
      <c r="K438" s="360">
        <f>_xlfn.XLOOKUP($A438,'Total project cost for DCs'!$A$4:$A$111,'Total project cost for DCs'!G$4:G$111,0,0)*_xlfn.XLOOKUP($A438,Drury_beneficiary_allocation!$A$5:$A$104,Drury_beneficiary_allocation!$F$5:$F$104,0,0)</f>
        <v>0</v>
      </c>
      <c r="L438" s="360">
        <f>_xlfn.XLOOKUP($A438,'Total project cost for DCs'!$A$4:$A$111,'Total project cost for DCs'!H$4:H$111,0,0)*_xlfn.XLOOKUP($A438,Drury_beneficiary_allocation!$A$5:$A$104,Drury_beneficiary_allocation!$F$5:$F$104,0,0)</f>
        <v>0</v>
      </c>
      <c r="M438" s="360">
        <f>_xlfn.XLOOKUP($A438,'Total project cost for DCs'!$A$4:$A$111,'Total project cost for DCs'!I$4:I$111,0,0)*_xlfn.XLOOKUP($A438,Drury_beneficiary_allocation!$A$5:$A$104,Drury_beneficiary_allocation!$F$5:$F$104,0,0)</f>
        <v>0</v>
      </c>
      <c r="N438" s="360">
        <f>_xlfn.XLOOKUP($A438,'Total project cost for DCs'!$A$4:$A$111,'Total project cost for DCs'!J$4:J$111,0,0)*_xlfn.XLOOKUP($A438,Drury_beneficiary_allocation!$A$5:$A$104,Drury_beneficiary_allocation!$F$5:$F$104,0,0)</f>
        <v>0</v>
      </c>
      <c r="O438" s="360">
        <f>_xlfn.XLOOKUP($A438,'Total project cost for DCs'!$A$4:$A$111,'Total project cost for DCs'!K$4:K$111,0,0)*_xlfn.XLOOKUP($A438,Drury_beneficiary_allocation!$A$5:$A$104,Drury_beneficiary_allocation!$F$5:$F$104,0,0)</f>
        <v>0</v>
      </c>
      <c r="P438" s="360">
        <f>_xlfn.XLOOKUP($A438,'Total project cost for DCs'!$A$4:$A$111,'Total project cost for DCs'!L$4:L$111,0,0)*_xlfn.XLOOKUP($A438,Drury_beneficiary_allocation!$A$5:$A$104,Drury_beneficiary_allocation!$F$5:$F$104,0,0)</f>
        <v>0</v>
      </c>
      <c r="Q438" s="360">
        <f>_xlfn.XLOOKUP($A438,'Total project cost for DCs'!$A$4:$A$111,'Total project cost for DCs'!M$4:M$111,0,0)*_xlfn.XLOOKUP($A438,Drury_beneficiary_allocation!$A$5:$A$104,Drury_beneficiary_allocation!$F$5:$F$104,0,0)</f>
        <v>0</v>
      </c>
      <c r="R438" s="360">
        <f>_xlfn.XLOOKUP($A438,'Total project cost for DCs'!$A$4:$A$111,'Total project cost for DCs'!N$4:N$111,0,0)*_xlfn.XLOOKUP($A438,Drury_beneficiary_allocation!$A$5:$A$104,Drury_beneficiary_allocation!$F$5:$F$104,0,0)</f>
        <v>0</v>
      </c>
      <c r="S438" s="360">
        <f>_xlfn.XLOOKUP($A438,'Total project cost for DCs'!$A$4:$A$111,'Total project cost for DCs'!O$4:O$111,0,0)*_xlfn.XLOOKUP($A438,Drury_beneficiary_allocation!$A$5:$A$104,Drury_beneficiary_allocation!$F$5:$F$104,0,0)</f>
        <v>0</v>
      </c>
      <c r="T438" s="360">
        <f>_xlfn.XLOOKUP($A438,'Total project cost for DCs'!$A$4:$A$111,'Total project cost for DCs'!P$4:P$111,0,0)*_xlfn.XLOOKUP($A438,Drury_beneficiary_allocation!$A$5:$A$104,Drury_beneficiary_allocation!$F$5:$F$104,0,0)</f>
        <v>0</v>
      </c>
      <c r="U438" s="360">
        <f>_xlfn.XLOOKUP($A438,'Total project cost for DCs'!$A$4:$A$111,'Total project cost for DCs'!Q$4:Q$111,0,0)*_xlfn.XLOOKUP($A438,Drury_beneficiary_allocation!$A$5:$A$104,Drury_beneficiary_allocation!$F$5:$F$104,0,0)</f>
        <v>0</v>
      </c>
      <c r="V438" s="360">
        <f>_xlfn.XLOOKUP($A438,'Total project cost for DCs'!$A$4:$A$111,'Total project cost for DCs'!R$4:R$111,0,0)*_xlfn.XLOOKUP($A438,Drury_beneficiary_allocation!$A$5:$A$104,Drury_beneficiary_allocation!$F$5:$F$104,0,0)</f>
        <v>0</v>
      </c>
      <c r="W438" s="360">
        <f>_xlfn.XLOOKUP($A438,'Total project cost for DCs'!$A$4:$A$111,'Total project cost for DCs'!S$4:S$111,0,0)*_xlfn.XLOOKUP($A438,Drury_beneficiary_allocation!$A$5:$A$104,Drury_beneficiary_allocation!$F$5:$F$104,0,0)</f>
        <v>0</v>
      </c>
      <c r="X438" s="360">
        <f>_xlfn.XLOOKUP($A438,'Total project cost for DCs'!$A$4:$A$111,'Total project cost for DCs'!T$4:T$111,0,0)*_xlfn.XLOOKUP($A438,Drury_beneficiary_allocation!$A$5:$A$104,Drury_beneficiary_allocation!$F$5:$F$104,0,0)</f>
        <v>0</v>
      </c>
      <c r="Y438" s="349">
        <f t="shared" si="43"/>
        <v>0</v>
      </c>
      <c r="Z438" s="349">
        <f t="shared" si="44"/>
        <v>0</v>
      </c>
      <c r="AA438" s="349"/>
      <c r="AB438" s="353">
        <v>0</v>
      </c>
      <c r="AC438" s="354" t="str">
        <f t="shared" si="45"/>
        <v>Arterial</v>
      </c>
      <c r="AD438" s="349"/>
      <c r="AE438" s="349"/>
      <c r="AF438" s="355">
        <f>_xlfn.XLOOKUP(A438,'P1 Date Adjustment'!B:B,'P1 Date Adjustment'!F:F,"not found",0)</f>
        <v>2050</v>
      </c>
      <c r="AG438" s="349">
        <f t="shared" si="46"/>
        <v>0</v>
      </c>
      <c r="AI438" s="360"/>
      <c r="AJ438" s="360"/>
    </row>
    <row r="439" spans="1:36" ht="45" x14ac:dyDescent="0.25">
      <c r="A439" s="129" t="s">
        <v>234</v>
      </c>
      <c r="B439" s="358" t="s">
        <v>235</v>
      </c>
      <c r="C439" s="358" t="str">
        <f>_xlfn.XLOOKUP($A439,'Total project cost for DCs'!A:A,'Total project cost for DCs'!C:C,"Not found",0)</f>
        <v>2-lane urban (New Road connection to Quarry Road with active modes on both sides + intersection improvements)</v>
      </c>
      <c r="D439" s="355" t="s">
        <v>155</v>
      </c>
      <c r="E439" s="355" t="s">
        <v>223</v>
      </c>
      <c r="H439" s="355" t="s">
        <v>830</v>
      </c>
      <c r="I439" s="359">
        <f>_xlfn.XLOOKUP($H439,DC_growth_AGS!$A$665:$A$673,DC_growth_AGS!$O$665:$O$673,"Not found",0)</f>
        <v>0.96445707034953565</v>
      </c>
      <c r="J439" s="355">
        <v>2035</v>
      </c>
      <c r="K439" s="360">
        <f>_xlfn.XLOOKUP($A439,'Total project cost for DCs'!$A$4:$A$111,'Total project cost for DCs'!G$4:G$111,0,0)*_xlfn.XLOOKUP($A439,Drury_beneficiary_allocation!$A$5:$A$104,Drury_beneficiary_allocation!$F$5:$F$104,0,0)</f>
        <v>0</v>
      </c>
      <c r="L439" s="360">
        <f>_xlfn.XLOOKUP($A439,'Total project cost for DCs'!$A$4:$A$111,'Total project cost for DCs'!H$4:H$111,0,0)*_xlfn.XLOOKUP($A439,Drury_beneficiary_allocation!$A$5:$A$104,Drury_beneficiary_allocation!$F$5:$F$104,0,0)</f>
        <v>0</v>
      </c>
      <c r="M439" s="360">
        <f>_xlfn.XLOOKUP($A439,'Total project cost for DCs'!$A$4:$A$111,'Total project cost for DCs'!I$4:I$111,0,0)*_xlfn.XLOOKUP($A439,Drury_beneficiary_allocation!$A$5:$A$104,Drury_beneficiary_allocation!$F$5:$F$104,0,0)</f>
        <v>0</v>
      </c>
      <c r="N439" s="360">
        <f>_xlfn.XLOOKUP($A439,'Total project cost for DCs'!$A$4:$A$111,'Total project cost for DCs'!J$4:J$111,0,0)*_xlfn.XLOOKUP($A439,Drury_beneficiary_allocation!$A$5:$A$104,Drury_beneficiary_allocation!$F$5:$F$104,0,0)</f>
        <v>0</v>
      </c>
      <c r="O439" s="360">
        <f>_xlfn.XLOOKUP($A439,'Total project cost for DCs'!$A$4:$A$111,'Total project cost for DCs'!K$4:K$111,0,0)*_xlfn.XLOOKUP($A439,Drury_beneficiary_allocation!$A$5:$A$104,Drury_beneficiary_allocation!$F$5:$F$104,0,0)</f>
        <v>0</v>
      </c>
      <c r="P439" s="360">
        <f>_xlfn.XLOOKUP($A439,'Total project cost for DCs'!$A$4:$A$111,'Total project cost for DCs'!L$4:L$111,0,0)*_xlfn.XLOOKUP($A439,Drury_beneficiary_allocation!$A$5:$A$104,Drury_beneficiary_allocation!$F$5:$F$104,0,0)</f>
        <v>0</v>
      </c>
      <c r="Q439" s="360">
        <f>_xlfn.XLOOKUP($A439,'Total project cost for DCs'!$A$4:$A$111,'Total project cost for DCs'!M$4:M$111,0,0)*_xlfn.XLOOKUP($A439,Drury_beneficiary_allocation!$A$5:$A$104,Drury_beneficiary_allocation!$F$5:$F$104,0,0)</f>
        <v>0</v>
      </c>
      <c r="R439" s="360">
        <f>_xlfn.XLOOKUP($A439,'Total project cost for DCs'!$A$4:$A$111,'Total project cost for DCs'!N$4:N$111,0,0)*_xlfn.XLOOKUP($A439,Drury_beneficiary_allocation!$A$5:$A$104,Drury_beneficiary_allocation!$F$5:$F$104,0,0)</f>
        <v>0</v>
      </c>
      <c r="S439" s="360">
        <f>_xlfn.XLOOKUP($A439,'Total project cost for DCs'!$A$4:$A$111,'Total project cost for DCs'!O$4:O$111,0,0)*_xlfn.XLOOKUP($A439,Drury_beneficiary_allocation!$A$5:$A$104,Drury_beneficiary_allocation!$F$5:$F$104,0,0)</f>
        <v>0</v>
      </c>
      <c r="T439" s="360">
        <f>_xlfn.XLOOKUP($A439,'Total project cost for DCs'!$A$4:$A$111,'Total project cost for DCs'!P$4:P$111,0,0)*_xlfn.XLOOKUP($A439,Drury_beneficiary_allocation!$A$5:$A$104,Drury_beneficiary_allocation!$F$5:$F$104,0,0)</f>
        <v>0</v>
      </c>
      <c r="U439" s="360">
        <f>_xlfn.XLOOKUP($A439,'Total project cost for DCs'!$A$4:$A$111,'Total project cost for DCs'!Q$4:Q$111,0,0)*_xlfn.XLOOKUP($A439,Drury_beneficiary_allocation!$A$5:$A$104,Drury_beneficiary_allocation!$F$5:$F$104,0,0)</f>
        <v>0</v>
      </c>
      <c r="V439" s="360">
        <f>_xlfn.XLOOKUP($A439,'Total project cost for DCs'!$A$4:$A$111,'Total project cost for DCs'!R$4:R$111,0,0)*_xlfn.XLOOKUP($A439,Drury_beneficiary_allocation!$A$5:$A$104,Drury_beneficiary_allocation!$F$5:$F$104,0,0)</f>
        <v>0</v>
      </c>
      <c r="W439" s="360">
        <f>_xlfn.XLOOKUP($A439,'Total project cost for DCs'!$A$4:$A$111,'Total project cost for DCs'!S$4:S$111,0,0)*_xlfn.XLOOKUP($A439,Drury_beneficiary_allocation!$A$5:$A$104,Drury_beneficiary_allocation!$F$5:$F$104,0,0)</f>
        <v>0</v>
      </c>
      <c r="X439" s="360">
        <f>_xlfn.XLOOKUP($A439,'Total project cost for DCs'!$A$4:$A$111,'Total project cost for DCs'!T$4:T$111,0,0)*_xlfn.XLOOKUP($A439,Drury_beneficiary_allocation!$A$5:$A$104,Drury_beneficiary_allocation!$F$5:$F$104,0,0)</f>
        <v>0</v>
      </c>
      <c r="Y439" s="349">
        <f t="shared" si="43"/>
        <v>0</v>
      </c>
      <c r="Z439" s="349">
        <f t="shared" si="44"/>
        <v>0</v>
      </c>
      <c r="AA439" s="349"/>
      <c r="AB439" s="353">
        <v>0</v>
      </c>
      <c r="AC439" s="354" t="str">
        <f t="shared" si="45"/>
        <v>Collector</v>
      </c>
      <c r="AD439" s="349"/>
      <c r="AE439" s="349"/>
      <c r="AF439" s="355">
        <f>_xlfn.XLOOKUP(A439,'P1 Date Adjustment'!B:B,'P1 Date Adjustment'!F:F,"not found",0)</f>
        <v>2035</v>
      </c>
      <c r="AG439" s="349">
        <f t="shared" si="46"/>
        <v>0</v>
      </c>
      <c r="AI439" s="360"/>
      <c r="AJ439" s="360"/>
    </row>
    <row r="440" spans="1:36" ht="30" x14ac:dyDescent="0.25">
      <c r="A440" s="129" t="s">
        <v>237</v>
      </c>
      <c r="B440" s="358" t="s">
        <v>238</v>
      </c>
      <c r="C440" s="358" t="str">
        <f>_xlfn.XLOOKUP($A440,'Total project cost for DCs'!A:A,'Total project cost for DCs'!C:C,"Not found",0)</f>
        <v>2-lane urban (upgrade existing road layout with active modes on both sides + intersection improvements)</v>
      </c>
      <c r="D440" s="355" t="s">
        <v>155</v>
      </c>
      <c r="E440" s="355" t="s">
        <v>199</v>
      </c>
      <c r="H440" s="355" t="s">
        <v>830</v>
      </c>
      <c r="I440" s="359">
        <f>_xlfn.XLOOKUP($H440,DC_growth_AGS!$A$665:$A$673,DC_growth_AGS!$O$665:$O$673,"Not found",0)</f>
        <v>0.96445707034953565</v>
      </c>
      <c r="J440" s="355">
        <v>2033</v>
      </c>
      <c r="K440" s="360">
        <f>_xlfn.XLOOKUP($A440,'Total project cost for DCs'!$A$4:$A$111,'Total project cost for DCs'!G$4:G$111,0,0)*_xlfn.XLOOKUP($A440,Drury_beneficiary_allocation!$A$5:$A$104,Drury_beneficiary_allocation!$F$5:$F$104,0,0)</f>
        <v>0</v>
      </c>
      <c r="L440" s="360">
        <f>_xlfn.XLOOKUP($A440,'Total project cost for DCs'!$A$4:$A$111,'Total project cost for DCs'!H$4:H$111,0,0)*_xlfn.XLOOKUP($A440,Drury_beneficiary_allocation!$A$5:$A$104,Drury_beneficiary_allocation!$F$5:$F$104,0,0)</f>
        <v>0</v>
      </c>
      <c r="M440" s="360">
        <f>_xlfn.XLOOKUP($A440,'Total project cost for DCs'!$A$4:$A$111,'Total project cost for DCs'!I$4:I$111,0,0)*_xlfn.XLOOKUP($A440,Drury_beneficiary_allocation!$A$5:$A$104,Drury_beneficiary_allocation!$F$5:$F$104,0,0)</f>
        <v>0</v>
      </c>
      <c r="N440" s="360">
        <f>_xlfn.XLOOKUP($A440,'Total project cost for DCs'!$A$4:$A$111,'Total project cost for DCs'!J$4:J$111,0,0)*_xlfn.XLOOKUP($A440,Drury_beneficiary_allocation!$A$5:$A$104,Drury_beneficiary_allocation!$F$5:$F$104,0,0)</f>
        <v>0</v>
      </c>
      <c r="O440" s="360">
        <f>_xlfn.XLOOKUP($A440,'Total project cost for DCs'!$A$4:$A$111,'Total project cost for DCs'!K$4:K$111,0,0)*_xlfn.XLOOKUP($A440,Drury_beneficiary_allocation!$A$5:$A$104,Drury_beneficiary_allocation!$F$5:$F$104,0,0)</f>
        <v>0</v>
      </c>
      <c r="P440" s="360">
        <f>_xlfn.XLOOKUP($A440,'Total project cost for DCs'!$A$4:$A$111,'Total project cost for DCs'!L$4:L$111,0,0)*_xlfn.XLOOKUP($A440,Drury_beneficiary_allocation!$A$5:$A$104,Drury_beneficiary_allocation!$F$5:$F$104,0,0)</f>
        <v>0</v>
      </c>
      <c r="Q440" s="360">
        <f>_xlfn.XLOOKUP($A440,'Total project cost for DCs'!$A$4:$A$111,'Total project cost for DCs'!M$4:M$111,0,0)*_xlfn.XLOOKUP($A440,Drury_beneficiary_allocation!$A$5:$A$104,Drury_beneficiary_allocation!$F$5:$F$104,0,0)</f>
        <v>0</v>
      </c>
      <c r="R440" s="360">
        <f>_xlfn.XLOOKUP($A440,'Total project cost for DCs'!$A$4:$A$111,'Total project cost for DCs'!N$4:N$111,0,0)*_xlfn.XLOOKUP($A440,Drury_beneficiary_allocation!$A$5:$A$104,Drury_beneficiary_allocation!$F$5:$F$104,0,0)</f>
        <v>0</v>
      </c>
      <c r="S440" s="360">
        <f>_xlfn.XLOOKUP($A440,'Total project cost for DCs'!$A$4:$A$111,'Total project cost for DCs'!O$4:O$111,0,0)*_xlfn.XLOOKUP($A440,Drury_beneficiary_allocation!$A$5:$A$104,Drury_beneficiary_allocation!$F$5:$F$104,0,0)</f>
        <v>0</v>
      </c>
      <c r="T440" s="360">
        <f>_xlfn.XLOOKUP($A440,'Total project cost for DCs'!$A$4:$A$111,'Total project cost for DCs'!P$4:P$111,0,0)*_xlfn.XLOOKUP($A440,Drury_beneficiary_allocation!$A$5:$A$104,Drury_beneficiary_allocation!$F$5:$F$104,0,0)</f>
        <v>0</v>
      </c>
      <c r="U440" s="360">
        <f>_xlfn.XLOOKUP($A440,'Total project cost for DCs'!$A$4:$A$111,'Total project cost for DCs'!Q$4:Q$111,0,0)*_xlfn.XLOOKUP($A440,Drury_beneficiary_allocation!$A$5:$A$104,Drury_beneficiary_allocation!$F$5:$F$104,0,0)</f>
        <v>0</v>
      </c>
      <c r="V440" s="360">
        <f>_xlfn.XLOOKUP($A440,'Total project cost for DCs'!$A$4:$A$111,'Total project cost for DCs'!R$4:R$111,0,0)*_xlfn.XLOOKUP($A440,Drury_beneficiary_allocation!$A$5:$A$104,Drury_beneficiary_allocation!$F$5:$F$104,0,0)</f>
        <v>0</v>
      </c>
      <c r="W440" s="360">
        <f>_xlfn.XLOOKUP($A440,'Total project cost for DCs'!$A$4:$A$111,'Total project cost for DCs'!S$4:S$111,0,0)*_xlfn.XLOOKUP($A440,Drury_beneficiary_allocation!$A$5:$A$104,Drury_beneficiary_allocation!$F$5:$F$104,0,0)</f>
        <v>0</v>
      </c>
      <c r="X440" s="360">
        <f>_xlfn.XLOOKUP($A440,'Total project cost for DCs'!$A$4:$A$111,'Total project cost for DCs'!T$4:T$111,0,0)*_xlfn.XLOOKUP($A440,Drury_beneficiary_allocation!$A$5:$A$104,Drury_beneficiary_allocation!$F$5:$F$104,0,0)</f>
        <v>0</v>
      </c>
      <c r="Y440" s="349">
        <f t="shared" si="43"/>
        <v>0</v>
      </c>
      <c r="Z440" s="349">
        <f t="shared" si="44"/>
        <v>0</v>
      </c>
      <c r="AA440" s="349"/>
      <c r="AB440" s="353">
        <v>0</v>
      </c>
      <c r="AC440" s="354" t="str">
        <f t="shared" si="45"/>
        <v>Collector</v>
      </c>
      <c r="AD440" s="349"/>
      <c r="AE440" s="349"/>
      <c r="AF440" s="355">
        <f>_xlfn.XLOOKUP(A440,'P1 Date Adjustment'!B:B,'P1 Date Adjustment'!F:F,"not found",0)</f>
        <v>2033</v>
      </c>
      <c r="AG440" s="349">
        <f t="shared" si="46"/>
        <v>0</v>
      </c>
      <c r="AI440" s="360"/>
      <c r="AJ440" s="360"/>
    </row>
    <row r="441" spans="1:36" ht="30" x14ac:dyDescent="0.25">
      <c r="A441" s="129" t="s">
        <v>246</v>
      </c>
      <c r="B441" s="358" t="s">
        <v>247</v>
      </c>
      <c r="C441" s="358" t="str">
        <f>_xlfn.XLOOKUP($A441,'Total project cost for DCs'!A:A,'Total project cost for DCs'!C:C,"Not found",0)</f>
        <v>4-lane urban- upgrade 2-lane urban with active modes on both sides (SGA design)</v>
      </c>
      <c r="D441" s="355" t="s">
        <v>155</v>
      </c>
      <c r="E441" s="355" t="s">
        <v>157</v>
      </c>
      <c r="H441" s="355" t="s">
        <v>830</v>
      </c>
      <c r="I441" s="359">
        <f>_xlfn.XLOOKUP($H441,DC_growth_AGS!$A$665:$A$673,DC_growth_AGS!$O$665:$O$673,"Not found",0)</f>
        <v>0.96445707034953565</v>
      </c>
      <c r="J441" s="355">
        <v>2050</v>
      </c>
      <c r="K441" s="360">
        <f>_xlfn.XLOOKUP($A441,'Total project cost for DCs'!$A$4:$A$111,'Total project cost for DCs'!G$4:G$111,0,0)*_xlfn.XLOOKUP($A441,Drury_beneficiary_allocation!$A$5:$A$104,Drury_beneficiary_allocation!$F$5:$F$104,0,0)</f>
        <v>0</v>
      </c>
      <c r="L441" s="360">
        <f>_xlfn.XLOOKUP($A441,'Total project cost for DCs'!$A$4:$A$111,'Total project cost for DCs'!H$4:H$111,0,0)*_xlfn.XLOOKUP($A441,Drury_beneficiary_allocation!$A$5:$A$104,Drury_beneficiary_allocation!$F$5:$F$104,0,0)</f>
        <v>0</v>
      </c>
      <c r="M441" s="360">
        <f>_xlfn.XLOOKUP($A441,'Total project cost for DCs'!$A$4:$A$111,'Total project cost for DCs'!I$4:I$111,0,0)*_xlfn.XLOOKUP($A441,Drury_beneficiary_allocation!$A$5:$A$104,Drury_beneficiary_allocation!$F$5:$F$104,0,0)</f>
        <v>0</v>
      </c>
      <c r="N441" s="360">
        <f>_xlfn.XLOOKUP($A441,'Total project cost for DCs'!$A$4:$A$111,'Total project cost for DCs'!J$4:J$111,0,0)*_xlfn.XLOOKUP($A441,Drury_beneficiary_allocation!$A$5:$A$104,Drury_beneficiary_allocation!$F$5:$F$104,0,0)</f>
        <v>0</v>
      </c>
      <c r="O441" s="360">
        <f>_xlfn.XLOOKUP($A441,'Total project cost for DCs'!$A$4:$A$111,'Total project cost for DCs'!K$4:K$111,0,0)*_xlfn.XLOOKUP($A441,Drury_beneficiary_allocation!$A$5:$A$104,Drury_beneficiary_allocation!$F$5:$F$104,0,0)</f>
        <v>0</v>
      </c>
      <c r="P441" s="360">
        <f>_xlfn.XLOOKUP($A441,'Total project cost for DCs'!$A$4:$A$111,'Total project cost for DCs'!L$4:L$111,0,0)*_xlfn.XLOOKUP($A441,Drury_beneficiary_allocation!$A$5:$A$104,Drury_beneficiary_allocation!$F$5:$F$104,0,0)</f>
        <v>0</v>
      </c>
      <c r="Q441" s="360">
        <f>_xlfn.XLOOKUP($A441,'Total project cost for DCs'!$A$4:$A$111,'Total project cost for DCs'!M$4:M$111,0,0)*_xlfn.XLOOKUP($A441,Drury_beneficiary_allocation!$A$5:$A$104,Drury_beneficiary_allocation!$F$5:$F$104,0,0)</f>
        <v>0</v>
      </c>
      <c r="R441" s="360">
        <f>_xlfn.XLOOKUP($A441,'Total project cost for DCs'!$A$4:$A$111,'Total project cost for DCs'!N$4:N$111,0,0)*_xlfn.XLOOKUP($A441,Drury_beneficiary_allocation!$A$5:$A$104,Drury_beneficiary_allocation!$F$5:$F$104,0,0)</f>
        <v>0</v>
      </c>
      <c r="S441" s="360">
        <f>_xlfn.XLOOKUP($A441,'Total project cost for DCs'!$A$4:$A$111,'Total project cost for DCs'!O$4:O$111,0,0)*_xlfn.XLOOKUP($A441,Drury_beneficiary_allocation!$A$5:$A$104,Drury_beneficiary_allocation!$F$5:$F$104,0,0)</f>
        <v>0</v>
      </c>
      <c r="T441" s="360">
        <f>_xlfn.XLOOKUP($A441,'Total project cost for DCs'!$A$4:$A$111,'Total project cost for DCs'!P$4:P$111,0,0)*_xlfn.XLOOKUP($A441,Drury_beneficiary_allocation!$A$5:$A$104,Drury_beneficiary_allocation!$F$5:$F$104,0,0)</f>
        <v>0</v>
      </c>
      <c r="U441" s="360">
        <f>_xlfn.XLOOKUP($A441,'Total project cost for DCs'!$A$4:$A$111,'Total project cost for DCs'!Q$4:Q$111,0,0)*_xlfn.XLOOKUP($A441,Drury_beneficiary_allocation!$A$5:$A$104,Drury_beneficiary_allocation!$F$5:$F$104,0,0)</f>
        <v>0</v>
      </c>
      <c r="V441" s="360">
        <f>_xlfn.XLOOKUP($A441,'Total project cost for DCs'!$A$4:$A$111,'Total project cost for DCs'!R$4:R$111,0,0)*_xlfn.XLOOKUP($A441,Drury_beneficiary_allocation!$A$5:$A$104,Drury_beneficiary_allocation!$F$5:$F$104,0,0)</f>
        <v>0</v>
      </c>
      <c r="W441" s="360">
        <f>_xlfn.XLOOKUP($A441,'Total project cost for DCs'!$A$4:$A$111,'Total project cost for DCs'!S$4:S$111,0,0)*_xlfn.XLOOKUP($A441,Drury_beneficiary_allocation!$A$5:$A$104,Drury_beneficiary_allocation!$F$5:$F$104,0,0)</f>
        <v>0</v>
      </c>
      <c r="X441" s="360">
        <f>_xlfn.XLOOKUP($A441,'Total project cost for DCs'!$A$4:$A$111,'Total project cost for DCs'!T$4:T$111,0,0)*_xlfn.XLOOKUP($A441,Drury_beneficiary_allocation!$A$5:$A$104,Drury_beneficiary_allocation!$F$5:$F$104,0,0)</f>
        <v>0</v>
      </c>
      <c r="Y441" s="349">
        <f t="shared" si="43"/>
        <v>0</v>
      </c>
      <c r="Z441" s="349">
        <f t="shared" si="44"/>
        <v>0</v>
      </c>
      <c r="AA441" s="349"/>
      <c r="AB441" s="353">
        <v>0</v>
      </c>
      <c r="AC441" s="354" t="str">
        <f t="shared" si="45"/>
        <v>Arterial</v>
      </c>
      <c r="AD441" s="349"/>
      <c r="AE441" s="349"/>
      <c r="AF441" s="355">
        <f>_xlfn.XLOOKUP(A441,'P1 Date Adjustment'!B:B,'P1 Date Adjustment'!F:F,"not found",0)</f>
        <v>2050</v>
      </c>
      <c r="AG441" s="349">
        <f t="shared" si="46"/>
        <v>0</v>
      </c>
      <c r="AI441" s="360"/>
      <c r="AJ441" s="360"/>
    </row>
    <row r="442" spans="1:36" ht="45" x14ac:dyDescent="0.25">
      <c r="A442" s="129" t="s">
        <v>259</v>
      </c>
      <c r="B442" s="358" t="s">
        <v>260</v>
      </c>
      <c r="C442" s="358" t="str">
        <f>_xlfn.XLOOKUP($A442,'Total project cost for DCs'!A:A,'Total project cost for DCs'!C:C,"Not found",0)</f>
        <v>Active mode upgrades- existing road layout with active modes on both sides + intersection upgrades for active mode crossing</v>
      </c>
      <c r="D442" s="355" t="s">
        <v>155</v>
      </c>
      <c r="E442" s="355" t="s">
        <v>199</v>
      </c>
      <c r="H442" s="355" t="s">
        <v>830</v>
      </c>
      <c r="I442" s="359">
        <f>_xlfn.XLOOKUP($H442,DC_growth_AGS!$A$665:$A$673,DC_growth_AGS!$O$665:$O$673,"Not found",0)</f>
        <v>0.96445707034953565</v>
      </c>
      <c r="J442" s="355">
        <v>2035</v>
      </c>
      <c r="K442" s="360">
        <f>_xlfn.XLOOKUP($A442,'Total project cost for DCs'!$A$4:$A$111,'Total project cost for DCs'!G$4:G$111,0,0)*_xlfn.XLOOKUP($A442,Drury_beneficiary_allocation!$A$5:$A$104,Drury_beneficiary_allocation!$F$5:$F$104,0,0)</f>
        <v>0</v>
      </c>
      <c r="L442" s="360">
        <f>_xlfn.XLOOKUP($A442,'Total project cost for DCs'!$A$4:$A$111,'Total project cost for DCs'!H$4:H$111,0,0)*_xlfn.XLOOKUP($A442,Drury_beneficiary_allocation!$A$5:$A$104,Drury_beneficiary_allocation!$F$5:$F$104,0,0)</f>
        <v>0</v>
      </c>
      <c r="M442" s="360">
        <f>_xlfn.XLOOKUP($A442,'Total project cost for DCs'!$A$4:$A$111,'Total project cost for DCs'!I$4:I$111,0,0)*_xlfn.XLOOKUP($A442,Drury_beneficiary_allocation!$A$5:$A$104,Drury_beneficiary_allocation!$F$5:$F$104,0,0)</f>
        <v>0</v>
      </c>
      <c r="N442" s="360">
        <f>_xlfn.XLOOKUP($A442,'Total project cost for DCs'!$A$4:$A$111,'Total project cost for DCs'!J$4:J$111,0,0)*_xlfn.XLOOKUP($A442,Drury_beneficiary_allocation!$A$5:$A$104,Drury_beneficiary_allocation!$F$5:$F$104,0,0)</f>
        <v>0</v>
      </c>
      <c r="O442" s="360">
        <f>_xlfn.XLOOKUP($A442,'Total project cost for DCs'!$A$4:$A$111,'Total project cost for DCs'!K$4:K$111,0,0)*_xlfn.XLOOKUP($A442,Drury_beneficiary_allocation!$A$5:$A$104,Drury_beneficiary_allocation!$F$5:$F$104,0,0)</f>
        <v>0</v>
      </c>
      <c r="P442" s="360">
        <f>_xlfn.XLOOKUP($A442,'Total project cost for DCs'!$A$4:$A$111,'Total project cost for DCs'!L$4:L$111,0,0)*_xlfn.XLOOKUP($A442,Drury_beneficiary_allocation!$A$5:$A$104,Drury_beneficiary_allocation!$F$5:$F$104,0,0)</f>
        <v>0</v>
      </c>
      <c r="Q442" s="360">
        <f>_xlfn.XLOOKUP($A442,'Total project cost for DCs'!$A$4:$A$111,'Total project cost for DCs'!M$4:M$111,0,0)*_xlfn.XLOOKUP($A442,Drury_beneficiary_allocation!$A$5:$A$104,Drury_beneficiary_allocation!$F$5:$F$104,0,0)</f>
        <v>0</v>
      </c>
      <c r="R442" s="360">
        <f>_xlfn.XLOOKUP($A442,'Total project cost for DCs'!$A$4:$A$111,'Total project cost for DCs'!N$4:N$111,0,0)*_xlfn.XLOOKUP($A442,Drury_beneficiary_allocation!$A$5:$A$104,Drury_beneficiary_allocation!$F$5:$F$104,0,0)</f>
        <v>0</v>
      </c>
      <c r="S442" s="360">
        <f>_xlfn.XLOOKUP($A442,'Total project cost for DCs'!$A$4:$A$111,'Total project cost for DCs'!O$4:O$111,0,0)*_xlfn.XLOOKUP($A442,Drury_beneficiary_allocation!$A$5:$A$104,Drury_beneficiary_allocation!$F$5:$F$104,0,0)</f>
        <v>0</v>
      </c>
      <c r="T442" s="360">
        <f>_xlfn.XLOOKUP($A442,'Total project cost for DCs'!$A$4:$A$111,'Total project cost for DCs'!P$4:P$111,0,0)*_xlfn.XLOOKUP($A442,Drury_beneficiary_allocation!$A$5:$A$104,Drury_beneficiary_allocation!$F$5:$F$104,0,0)</f>
        <v>0</v>
      </c>
      <c r="U442" s="360">
        <f>_xlfn.XLOOKUP($A442,'Total project cost for DCs'!$A$4:$A$111,'Total project cost for DCs'!Q$4:Q$111,0,0)*_xlfn.XLOOKUP($A442,Drury_beneficiary_allocation!$A$5:$A$104,Drury_beneficiary_allocation!$F$5:$F$104,0,0)</f>
        <v>0</v>
      </c>
      <c r="V442" s="360">
        <f>_xlfn.XLOOKUP($A442,'Total project cost for DCs'!$A$4:$A$111,'Total project cost for DCs'!R$4:R$111,0,0)*_xlfn.XLOOKUP($A442,Drury_beneficiary_allocation!$A$5:$A$104,Drury_beneficiary_allocation!$F$5:$F$104,0,0)</f>
        <v>0</v>
      </c>
      <c r="W442" s="360">
        <f>_xlfn.XLOOKUP($A442,'Total project cost for DCs'!$A$4:$A$111,'Total project cost for DCs'!S$4:S$111,0,0)*_xlfn.XLOOKUP($A442,Drury_beneficiary_allocation!$A$5:$A$104,Drury_beneficiary_allocation!$F$5:$F$104,0,0)</f>
        <v>0</v>
      </c>
      <c r="X442" s="360">
        <f>_xlfn.XLOOKUP($A442,'Total project cost for DCs'!$A$4:$A$111,'Total project cost for DCs'!T$4:T$111,0,0)*_xlfn.XLOOKUP($A442,Drury_beneficiary_allocation!$A$5:$A$104,Drury_beneficiary_allocation!$F$5:$F$104,0,0)</f>
        <v>0</v>
      </c>
      <c r="Y442" s="349">
        <f t="shared" si="43"/>
        <v>0</v>
      </c>
      <c r="Z442" s="349">
        <f t="shared" si="44"/>
        <v>0</v>
      </c>
      <c r="AA442" s="349"/>
      <c r="AB442" s="353">
        <v>0</v>
      </c>
      <c r="AC442" s="354" t="str">
        <f t="shared" si="45"/>
        <v>Collector</v>
      </c>
      <c r="AD442" s="349"/>
      <c r="AE442" s="349"/>
      <c r="AF442" s="355">
        <f>_xlfn.XLOOKUP(A442,'P1 Date Adjustment'!B:B,'P1 Date Adjustment'!F:F,"not found",0)</f>
        <v>2035</v>
      </c>
      <c r="AG442" s="349">
        <f t="shared" si="46"/>
        <v>0</v>
      </c>
      <c r="AI442" s="360"/>
      <c r="AJ442" s="360"/>
    </row>
    <row r="443" spans="1:36" ht="45" x14ac:dyDescent="0.25">
      <c r="A443" s="129">
        <v>21</v>
      </c>
      <c r="B443" s="358" t="s">
        <v>262</v>
      </c>
      <c r="C443" s="358" t="str">
        <f>_xlfn.XLOOKUP($A443,'Total project cost for DCs'!A:A,'Total project cost for DCs'!C:C,"Not found",0)</f>
        <v>Active mode upgrades- existing road layout with active modes on both sides + intersection upgrades for active mode crossing</v>
      </c>
      <c r="D443" s="355" t="s">
        <v>155</v>
      </c>
      <c r="E443" s="355" t="s">
        <v>199</v>
      </c>
      <c r="H443" s="355" t="s">
        <v>830</v>
      </c>
      <c r="I443" s="359">
        <f>_xlfn.XLOOKUP($H443,DC_growth_AGS!$A$665:$A$673,DC_growth_AGS!$O$665:$O$673,"Not found",0)</f>
        <v>0.96445707034953565</v>
      </c>
      <c r="J443" s="355">
        <v>2035</v>
      </c>
      <c r="K443" s="360">
        <f>_xlfn.XLOOKUP($A443,'Total project cost for DCs'!$A$4:$A$111,'Total project cost for DCs'!G$4:G$111,0,0)*_xlfn.XLOOKUP($A443,Drury_beneficiary_allocation!$A$5:$A$104,Drury_beneficiary_allocation!$F$5:$F$104,0,0)</f>
        <v>0</v>
      </c>
      <c r="L443" s="360">
        <f>_xlfn.XLOOKUP($A443,'Total project cost for DCs'!$A$4:$A$111,'Total project cost for DCs'!H$4:H$111,0,0)*_xlfn.XLOOKUP($A443,Drury_beneficiary_allocation!$A$5:$A$104,Drury_beneficiary_allocation!$F$5:$F$104,0,0)</f>
        <v>0</v>
      </c>
      <c r="M443" s="360">
        <f>_xlfn.XLOOKUP($A443,'Total project cost for DCs'!$A$4:$A$111,'Total project cost for DCs'!I$4:I$111,0,0)*_xlfn.XLOOKUP($A443,Drury_beneficiary_allocation!$A$5:$A$104,Drury_beneficiary_allocation!$F$5:$F$104,0,0)</f>
        <v>0</v>
      </c>
      <c r="N443" s="360">
        <f>_xlfn.XLOOKUP($A443,'Total project cost for DCs'!$A$4:$A$111,'Total project cost for DCs'!J$4:J$111,0,0)*_xlfn.XLOOKUP($A443,Drury_beneficiary_allocation!$A$5:$A$104,Drury_beneficiary_allocation!$F$5:$F$104,0,0)</f>
        <v>0</v>
      </c>
      <c r="O443" s="360">
        <f>_xlfn.XLOOKUP($A443,'Total project cost for DCs'!$A$4:$A$111,'Total project cost for DCs'!K$4:K$111,0,0)*_xlfn.XLOOKUP($A443,Drury_beneficiary_allocation!$A$5:$A$104,Drury_beneficiary_allocation!$F$5:$F$104,0,0)</f>
        <v>0</v>
      </c>
      <c r="P443" s="360">
        <f>_xlfn.XLOOKUP($A443,'Total project cost for DCs'!$A$4:$A$111,'Total project cost for DCs'!L$4:L$111,0,0)*_xlfn.XLOOKUP($A443,Drury_beneficiary_allocation!$A$5:$A$104,Drury_beneficiary_allocation!$F$5:$F$104,0,0)</f>
        <v>0</v>
      </c>
      <c r="Q443" s="360">
        <f>_xlfn.XLOOKUP($A443,'Total project cost for DCs'!$A$4:$A$111,'Total project cost for DCs'!M$4:M$111,0,0)*_xlfn.XLOOKUP($A443,Drury_beneficiary_allocation!$A$5:$A$104,Drury_beneficiary_allocation!$F$5:$F$104,0,0)</f>
        <v>0</v>
      </c>
      <c r="R443" s="360">
        <f>_xlfn.XLOOKUP($A443,'Total project cost for DCs'!$A$4:$A$111,'Total project cost for DCs'!N$4:N$111,0,0)*_xlfn.XLOOKUP($A443,Drury_beneficiary_allocation!$A$5:$A$104,Drury_beneficiary_allocation!$F$5:$F$104,0,0)</f>
        <v>0</v>
      </c>
      <c r="S443" s="360">
        <f>_xlfn.XLOOKUP($A443,'Total project cost for DCs'!$A$4:$A$111,'Total project cost for DCs'!O$4:O$111,0,0)*_xlfn.XLOOKUP($A443,Drury_beneficiary_allocation!$A$5:$A$104,Drury_beneficiary_allocation!$F$5:$F$104,0,0)</f>
        <v>0</v>
      </c>
      <c r="T443" s="360">
        <f>_xlfn.XLOOKUP($A443,'Total project cost for DCs'!$A$4:$A$111,'Total project cost for DCs'!P$4:P$111,0,0)*_xlfn.XLOOKUP($A443,Drury_beneficiary_allocation!$A$5:$A$104,Drury_beneficiary_allocation!$F$5:$F$104,0,0)</f>
        <v>0</v>
      </c>
      <c r="U443" s="360">
        <f>_xlfn.XLOOKUP($A443,'Total project cost for DCs'!$A$4:$A$111,'Total project cost for DCs'!Q$4:Q$111,0,0)*_xlfn.XLOOKUP($A443,Drury_beneficiary_allocation!$A$5:$A$104,Drury_beneficiary_allocation!$F$5:$F$104,0,0)</f>
        <v>0</v>
      </c>
      <c r="V443" s="360">
        <f>_xlfn.XLOOKUP($A443,'Total project cost for DCs'!$A$4:$A$111,'Total project cost for DCs'!R$4:R$111,0,0)*_xlfn.XLOOKUP($A443,Drury_beneficiary_allocation!$A$5:$A$104,Drury_beneficiary_allocation!$F$5:$F$104,0,0)</f>
        <v>0</v>
      </c>
      <c r="W443" s="360">
        <f>_xlfn.XLOOKUP($A443,'Total project cost for DCs'!$A$4:$A$111,'Total project cost for DCs'!S$4:S$111,0,0)*_xlfn.XLOOKUP($A443,Drury_beneficiary_allocation!$A$5:$A$104,Drury_beneficiary_allocation!$F$5:$F$104,0,0)</f>
        <v>0</v>
      </c>
      <c r="X443" s="360">
        <f>_xlfn.XLOOKUP($A443,'Total project cost for DCs'!$A$4:$A$111,'Total project cost for DCs'!T$4:T$111,0,0)*_xlfn.XLOOKUP($A443,Drury_beneficiary_allocation!$A$5:$A$104,Drury_beneficiary_allocation!$F$5:$F$104,0,0)</f>
        <v>0</v>
      </c>
      <c r="Y443" s="349">
        <f t="shared" si="43"/>
        <v>0</v>
      </c>
      <c r="Z443" s="349">
        <f t="shared" si="44"/>
        <v>0</v>
      </c>
      <c r="AA443" s="349"/>
      <c r="AB443" s="353">
        <v>0</v>
      </c>
      <c r="AC443" s="354" t="str">
        <f t="shared" si="45"/>
        <v>Collector</v>
      </c>
      <c r="AD443" s="349"/>
      <c r="AE443" s="349"/>
      <c r="AF443" s="355">
        <f>_xlfn.XLOOKUP(A443,'P1 Date Adjustment'!B:B,'P1 Date Adjustment'!F:F,"not found",0)</f>
        <v>2035</v>
      </c>
      <c r="AG443" s="349">
        <f t="shared" si="46"/>
        <v>0</v>
      </c>
      <c r="AI443" s="360"/>
      <c r="AJ443" s="360"/>
    </row>
    <row r="444" spans="1:36" x14ac:dyDescent="0.25">
      <c r="A444" s="129">
        <v>22</v>
      </c>
      <c r="B444" s="358" t="s">
        <v>263</v>
      </c>
      <c r="C444" s="358" t="str">
        <f>_xlfn.XLOOKUP($A444,'Total project cost for DCs'!A:A,'Total project cost for DCs'!C:C,"Not found",0)</f>
        <v>Upgrade intersection with active modes facilities(TDM)</v>
      </c>
      <c r="D444" s="355" t="s">
        <v>155</v>
      </c>
      <c r="E444" s="355" t="s">
        <v>223</v>
      </c>
      <c r="H444" s="355" t="s">
        <v>830</v>
      </c>
      <c r="I444" s="359">
        <f>_xlfn.XLOOKUP($H444,DC_growth_AGS!$A$665:$A$673,DC_growth_AGS!$O$665:$O$673,"Not found",0)</f>
        <v>0.96445707034953565</v>
      </c>
      <c r="J444" s="355">
        <v>2033</v>
      </c>
      <c r="K444" s="360">
        <f>_xlfn.XLOOKUP($A444,'Total project cost for DCs'!$A$4:$A$111,'Total project cost for DCs'!G$4:G$111,0,0)*_xlfn.XLOOKUP($A444,Drury_beneficiary_allocation!$A$5:$A$104,Drury_beneficiary_allocation!$F$5:$F$104,0,0)</f>
        <v>0</v>
      </c>
      <c r="L444" s="360">
        <f>_xlfn.XLOOKUP($A444,'Total project cost for DCs'!$A$4:$A$111,'Total project cost for DCs'!H$4:H$111,0,0)*_xlfn.XLOOKUP($A444,Drury_beneficiary_allocation!$A$5:$A$104,Drury_beneficiary_allocation!$F$5:$F$104,0,0)</f>
        <v>0</v>
      </c>
      <c r="M444" s="360">
        <f>_xlfn.XLOOKUP($A444,'Total project cost for DCs'!$A$4:$A$111,'Total project cost for DCs'!I$4:I$111,0,0)*_xlfn.XLOOKUP($A444,Drury_beneficiary_allocation!$A$5:$A$104,Drury_beneficiary_allocation!$F$5:$F$104,0,0)</f>
        <v>0</v>
      </c>
      <c r="N444" s="360">
        <f>_xlfn.XLOOKUP($A444,'Total project cost for DCs'!$A$4:$A$111,'Total project cost for DCs'!J$4:J$111,0,0)*_xlfn.XLOOKUP($A444,Drury_beneficiary_allocation!$A$5:$A$104,Drury_beneficiary_allocation!$F$5:$F$104,0,0)</f>
        <v>0</v>
      </c>
      <c r="O444" s="360">
        <f>_xlfn.XLOOKUP($A444,'Total project cost for DCs'!$A$4:$A$111,'Total project cost for DCs'!K$4:K$111,0,0)*_xlfn.XLOOKUP($A444,Drury_beneficiary_allocation!$A$5:$A$104,Drury_beneficiary_allocation!$F$5:$F$104,0,0)</f>
        <v>0</v>
      </c>
      <c r="P444" s="360">
        <f>_xlfn.XLOOKUP($A444,'Total project cost for DCs'!$A$4:$A$111,'Total project cost for DCs'!L$4:L$111,0,0)*_xlfn.XLOOKUP($A444,Drury_beneficiary_allocation!$A$5:$A$104,Drury_beneficiary_allocation!$F$5:$F$104,0,0)</f>
        <v>0</v>
      </c>
      <c r="Q444" s="360">
        <f>_xlfn.XLOOKUP($A444,'Total project cost for DCs'!$A$4:$A$111,'Total project cost for DCs'!M$4:M$111,0,0)*_xlfn.XLOOKUP($A444,Drury_beneficiary_allocation!$A$5:$A$104,Drury_beneficiary_allocation!$F$5:$F$104,0,0)</f>
        <v>0</v>
      </c>
      <c r="R444" s="360">
        <f>_xlfn.XLOOKUP($A444,'Total project cost for DCs'!$A$4:$A$111,'Total project cost for DCs'!N$4:N$111,0,0)*_xlfn.XLOOKUP($A444,Drury_beneficiary_allocation!$A$5:$A$104,Drury_beneficiary_allocation!$F$5:$F$104,0,0)</f>
        <v>0</v>
      </c>
      <c r="S444" s="360">
        <f>_xlfn.XLOOKUP($A444,'Total project cost for DCs'!$A$4:$A$111,'Total project cost for DCs'!O$4:O$111,0,0)*_xlfn.XLOOKUP($A444,Drury_beneficiary_allocation!$A$5:$A$104,Drury_beneficiary_allocation!$F$5:$F$104,0,0)</f>
        <v>0</v>
      </c>
      <c r="T444" s="360">
        <f>_xlfn.XLOOKUP($A444,'Total project cost for DCs'!$A$4:$A$111,'Total project cost for DCs'!P$4:P$111,0,0)*_xlfn.XLOOKUP($A444,Drury_beneficiary_allocation!$A$5:$A$104,Drury_beneficiary_allocation!$F$5:$F$104,0,0)</f>
        <v>0</v>
      </c>
      <c r="U444" s="360">
        <f>_xlfn.XLOOKUP($A444,'Total project cost for DCs'!$A$4:$A$111,'Total project cost for DCs'!Q$4:Q$111,0,0)*_xlfn.XLOOKUP($A444,Drury_beneficiary_allocation!$A$5:$A$104,Drury_beneficiary_allocation!$F$5:$F$104,0,0)</f>
        <v>0</v>
      </c>
      <c r="V444" s="360">
        <f>_xlfn.XLOOKUP($A444,'Total project cost for DCs'!$A$4:$A$111,'Total project cost for DCs'!R$4:R$111,0,0)*_xlfn.XLOOKUP($A444,Drury_beneficiary_allocation!$A$5:$A$104,Drury_beneficiary_allocation!$F$5:$F$104,0,0)</f>
        <v>0</v>
      </c>
      <c r="W444" s="360">
        <f>_xlfn.XLOOKUP($A444,'Total project cost for DCs'!$A$4:$A$111,'Total project cost for DCs'!S$4:S$111,0,0)*_xlfn.XLOOKUP($A444,Drury_beneficiary_allocation!$A$5:$A$104,Drury_beneficiary_allocation!$F$5:$F$104,0,0)</f>
        <v>0</v>
      </c>
      <c r="X444" s="360">
        <f>_xlfn.XLOOKUP($A444,'Total project cost for DCs'!$A$4:$A$111,'Total project cost for DCs'!T$4:T$111,0,0)*_xlfn.XLOOKUP($A444,Drury_beneficiary_allocation!$A$5:$A$104,Drury_beneficiary_allocation!$F$5:$F$104,0,0)</f>
        <v>0</v>
      </c>
      <c r="Y444" s="349">
        <f t="shared" si="43"/>
        <v>0</v>
      </c>
      <c r="Z444" s="349">
        <f t="shared" si="44"/>
        <v>0</v>
      </c>
      <c r="AA444" s="349"/>
      <c r="AB444" s="353">
        <v>0</v>
      </c>
      <c r="AC444" s="354" t="str">
        <f t="shared" si="45"/>
        <v>Collector</v>
      </c>
      <c r="AD444" s="349"/>
      <c r="AE444" s="349"/>
      <c r="AF444" s="355">
        <f>_xlfn.XLOOKUP(A444,'P1 Date Adjustment'!B:B,'P1 Date Adjustment'!F:F,"not found",0)</f>
        <v>2033</v>
      </c>
      <c r="AG444" s="349">
        <f t="shared" si="46"/>
        <v>0</v>
      </c>
      <c r="AI444" s="360"/>
      <c r="AJ444" s="360"/>
    </row>
    <row r="445" spans="1:36" ht="45" x14ac:dyDescent="0.25">
      <c r="A445" s="129" t="s">
        <v>281</v>
      </c>
      <c r="B445" s="358" t="s">
        <v>282</v>
      </c>
      <c r="C445" s="358" t="str">
        <f>_xlfn.XLOOKUP($A445,'Total project cost for DCs'!A:A,'Total project cost for DCs'!C:C,"Not found",0)</f>
        <v xml:space="preserve">Interim 2-lane – install kerb and channel within existing road corridor with provision of active modes on both sides, 20m cross-section </v>
      </c>
      <c r="D445" s="355" t="s">
        <v>155</v>
      </c>
      <c r="E445" s="355" t="s">
        <v>145</v>
      </c>
      <c r="H445" s="355" t="s">
        <v>830</v>
      </c>
      <c r="I445" s="359">
        <f>_xlfn.XLOOKUP($H445,DC_growth_AGS!$A$665:$A$673,DC_growth_AGS!$O$665:$O$673,"Not found",0)</f>
        <v>0.96445707034953565</v>
      </c>
      <c r="J445" s="355">
        <v>2025</v>
      </c>
      <c r="K445" s="360">
        <f>_xlfn.XLOOKUP($A445,'Total project cost for DCs'!$A$4:$A$111,'Total project cost for DCs'!G$4:G$111,0,0)*_xlfn.XLOOKUP($A445,Drury_beneficiary_allocation!$A$5:$A$104,Drury_beneficiary_allocation!$F$5:$F$104,0,0)</f>
        <v>0</v>
      </c>
      <c r="L445" s="360">
        <f>_xlfn.XLOOKUP($A445,'Total project cost for DCs'!$A$4:$A$111,'Total project cost for DCs'!H$4:H$111,0,0)*_xlfn.XLOOKUP($A445,Drury_beneficiary_allocation!$A$5:$A$104,Drury_beneficiary_allocation!$F$5:$F$104,0,0)</f>
        <v>0</v>
      </c>
      <c r="M445" s="360">
        <f>_xlfn.XLOOKUP($A445,'Total project cost for DCs'!$A$4:$A$111,'Total project cost for DCs'!I$4:I$111,0,0)*_xlfn.XLOOKUP($A445,Drury_beneficiary_allocation!$A$5:$A$104,Drury_beneficiary_allocation!$F$5:$F$104,0,0)</f>
        <v>0</v>
      </c>
      <c r="N445" s="360">
        <f>_xlfn.XLOOKUP($A445,'Total project cost for DCs'!$A$4:$A$111,'Total project cost for DCs'!J$4:J$111,0,0)*_xlfn.XLOOKUP($A445,Drury_beneficiary_allocation!$A$5:$A$104,Drury_beneficiary_allocation!$F$5:$F$104,0,0)</f>
        <v>0</v>
      </c>
      <c r="O445" s="360">
        <f>_xlfn.XLOOKUP($A445,'Total project cost for DCs'!$A$4:$A$111,'Total project cost for DCs'!K$4:K$111,0,0)*_xlfn.XLOOKUP($A445,Drury_beneficiary_allocation!$A$5:$A$104,Drury_beneficiary_allocation!$F$5:$F$104,0,0)</f>
        <v>0</v>
      </c>
      <c r="P445" s="360">
        <f>_xlfn.XLOOKUP($A445,'Total project cost for DCs'!$A$4:$A$111,'Total project cost for DCs'!L$4:L$111,0,0)*_xlfn.XLOOKUP($A445,Drury_beneficiary_allocation!$A$5:$A$104,Drury_beneficiary_allocation!$F$5:$F$104,0,0)</f>
        <v>0</v>
      </c>
      <c r="Q445" s="360">
        <f>_xlfn.XLOOKUP($A445,'Total project cost for DCs'!$A$4:$A$111,'Total project cost for DCs'!M$4:M$111,0,0)*_xlfn.XLOOKUP($A445,Drury_beneficiary_allocation!$A$5:$A$104,Drury_beneficiary_allocation!$F$5:$F$104,0,0)</f>
        <v>0</v>
      </c>
      <c r="R445" s="360">
        <f>_xlfn.XLOOKUP($A445,'Total project cost for DCs'!$A$4:$A$111,'Total project cost for DCs'!N$4:N$111,0,0)*_xlfn.XLOOKUP($A445,Drury_beneficiary_allocation!$A$5:$A$104,Drury_beneficiary_allocation!$F$5:$F$104,0,0)</f>
        <v>0</v>
      </c>
      <c r="S445" s="360">
        <f>_xlfn.XLOOKUP($A445,'Total project cost for DCs'!$A$4:$A$111,'Total project cost for DCs'!O$4:O$111,0,0)*_xlfn.XLOOKUP($A445,Drury_beneficiary_allocation!$A$5:$A$104,Drury_beneficiary_allocation!$F$5:$F$104,0,0)</f>
        <v>0</v>
      </c>
      <c r="T445" s="360">
        <f>_xlfn.XLOOKUP($A445,'Total project cost for DCs'!$A$4:$A$111,'Total project cost for DCs'!P$4:P$111,0,0)*_xlfn.XLOOKUP($A445,Drury_beneficiary_allocation!$A$5:$A$104,Drury_beneficiary_allocation!$F$5:$F$104,0,0)</f>
        <v>0</v>
      </c>
      <c r="U445" s="360">
        <f>_xlfn.XLOOKUP($A445,'Total project cost for DCs'!$A$4:$A$111,'Total project cost for DCs'!Q$4:Q$111,0,0)*_xlfn.XLOOKUP($A445,Drury_beneficiary_allocation!$A$5:$A$104,Drury_beneficiary_allocation!$F$5:$F$104,0,0)</f>
        <v>0</v>
      </c>
      <c r="V445" s="360">
        <f>_xlfn.XLOOKUP($A445,'Total project cost for DCs'!$A$4:$A$111,'Total project cost for DCs'!R$4:R$111,0,0)*_xlfn.XLOOKUP($A445,Drury_beneficiary_allocation!$A$5:$A$104,Drury_beneficiary_allocation!$F$5:$F$104,0,0)</f>
        <v>0</v>
      </c>
      <c r="W445" s="360">
        <f>_xlfn.XLOOKUP($A445,'Total project cost for DCs'!$A$4:$A$111,'Total project cost for DCs'!S$4:S$111,0,0)*_xlfn.XLOOKUP($A445,Drury_beneficiary_allocation!$A$5:$A$104,Drury_beneficiary_allocation!$F$5:$F$104,0,0)</f>
        <v>0</v>
      </c>
      <c r="X445" s="360">
        <f>_xlfn.XLOOKUP($A445,'Total project cost for DCs'!$A$4:$A$111,'Total project cost for DCs'!T$4:T$111,0,0)*_xlfn.XLOOKUP($A445,Drury_beneficiary_allocation!$A$5:$A$104,Drury_beneficiary_allocation!$F$5:$F$104,0,0)</f>
        <v>0</v>
      </c>
      <c r="Y445" s="349">
        <f t="shared" si="43"/>
        <v>0</v>
      </c>
      <c r="Z445" s="349">
        <f t="shared" si="44"/>
        <v>0</v>
      </c>
      <c r="AA445" s="349"/>
      <c r="AB445" s="353">
        <v>0</v>
      </c>
      <c r="AC445" s="354" t="str">
        <f t="shared" si="45"/>
        <v>Arterial</v>
      </c>
      <c r="AD445" s="349"/>
      <c r="AE445" s="349"/>
      <c r="AF445" s="355">
        <f>_xlfn.XLOOKUP(A445,'P1 Date Adjustment'!B:B,'P1 Date Adjustment'!F:F,"not found",0)</f>
        <v>2025</v>
      </c>
      <c r="AG445" s="349">
        <f t="shared" si="46"/>
        <v>0</v>
      </c>
      <c r="AI445" s="360"/>
      <c r="AJ445" s="360"/>
    </row>
    <row r="446" spans="1:36" ht="60" x14ac:dyDescent="0.25">
      <c r="A446" s="129" t="s">
        <v>287</v>
      </c>
      <c r="B446" s="358" t="s">
        <v>282</v>
      </c>
      <c r="C446" s="358" t="str">
        <f>_xlfn.XLOOKUP($A446,'Total project cost for DCs'!A:A,'Total project cost for DCs'!C:C,"Not found",0)</f>
        <v>Final 4-lane - following interim option, upgrade Road corridor to provide four lanes with additional turning lanes at intersections where required (as indicated in SGA Design</v>
      </c>
      <c r="D446" s="355" t="s">
        <v>155</v>
      </c>
      <c r="E446" s="355" t="s">
        <v>157</v>
      </c>
      <c r="H446" s="355" t="s">
        <v>830</v>
      </c>
      <c r="I446" s="359">
        <f>_xlfn.XLOOKUP($H446,DC_growth_AGS!$A$665:$A$673,DC_growth_AGS!$O$665:$O$673,"Not found",0)</f>
        <v>0.96445707034953565</v>
      </c>
      <c r="J446" s="355">
        <v>2031</v>
      </c>
      <c r="K446" s="360">
        <f>_xlfn.XLOOKUP($A446,'Total project cost for DCs'!$A$4:$A$111,'Total project cost for DCs'!G$4:G$111,0,0)*_xlfn.XLOOKUP($A446,Drury_beneficiary_allocation!$A$5:$A$104,Drury_beneficiary_allocation!$F$5:$F$104,0,0)</f>
        <v>0</v>
      </c>
      <c r="L446" s="360">
        <f>_xlfn.XLOOKUP($A446,'Total project cost for DCs'!$A$4:$A$111,'Total project cost for DCs'!H$4:H$111,0,0)*_xlfn.XLOOKUP($A446,Drury_beneficiary_allocation!$A$5:$A$104,Drury_beneficiary_allocation!$F$5:$F$104,0,0)</f>
        <v>0</v>
      </c>
      <c r="M446" s="360">
        <f>_xlfn.XLOOKUP($A446,'Total project cost for DCs'!$A$4:$A$111,'Total project cost for DCs'!I$4:I$111,0,0)*_xlfn.XLOOKUP($A446,Drury_beneficiary_allocation!$A$5:$A$104,Drury_beneficiary_allocation!$F$5:$F$104,0,0)</f>
        <v>0</v>
      </c>
      <c r="N446" s="360">
        <f>_xlfn.XLOOKUP($A446,'Total project cost for DCs'!$A$4:$A$111,'Total project cost for DCs'!J$4:J$111,0,0)*_xlfn.XLOOKUP($A446,Drury_beneficiary_allocation!$A$5:$A$104,Drury_beneficiary_allocation!$F$5:$F$104,0,0)</f>
        <v>0</v>
      </c>
      <c r="O446" s="360">
        <f>_xlfn.XLOOKUP($A446,'Total project cost for DCs'!$A$4:$A$111,'Total project cost for DCs'!K$4:K$111,0,0)*_xlfn.XLOOKUP($A446,Drury_beneficiary_allocation!$A$5:$A$104,Drury_beneficiary_allocation!$F$5:$F$104,0,0)</f>
        <v>0</v>
      </c>
      <c r="P446" s="360">
        <f>_xlfn.XLOOKUP($A446,'Total project cost for DCs'!$A$4:$A$111,'Total project cost for DCs'!L$4:L$111,0,0)*_xlfn.XLOOKUP($A446,Drury_beneficiary_allocation!$A$5:$A$104,Drury_beneficiary_allocation!$F$5:$F$104,0,0)</f>
        <v>0</v>
      </c>
      <c r="Q446" s="360">
        <f>_xlfn.XLOOKUP($A446,'Total project cost for DCs'!$A$4:$A$111,'Total project cost for DCs'!M$4:M$111,0,0)*_xlfn.XLOOKUP($A446,Drury_beneficiary_allocation!$A$5:$A$104,Drury_beneficiary_allocation!$F$5:$F$104,0,0)</f>
        <v>0</v>
      </c>
      <c r="R446" s="360">
        <f>_xlfn.XLOOKUP($A446,'Total project cost for DCs'!$A$4:$A$111,'Total project cost for DCs'!N$4:N$111,0,0)*_xlfn.XLOOKUP($A446,Drury_beneficiary_allocation!$A$5:$A$104,Drury_beneficiary_allocation!$F$5:$F$104,0,0)</f>
        <v>0</v>
      </c>
      <c r="S446" s="360">
        <f>_xlfn.XLOOKUP($A446,'Total project cost for DCs'!$A$4:$A$111,'Total project cost for DCs'!O$4:O$111,0,0)*_xlfn.XLOOKUP($A446,Drury_beneficiary_allocation!$A$5:$A$104,Drury_beneficiary_allocation!$F$5:$F$104,0,0)</f>
        <v>0</v>
      </c>
      <c r="T446" s="360">
        <f>_xlfn.XLOOKUP($A446,'Total project cost for DCs'!$A$4:$A$111,'Total project cost for DCs'!P$4:P$111,0,0)*_xlfn.XLOOKUP($A446,Drury_beneficiary_allocation!$A$5:$A$104,Drury_beneficiary_allocation!$F$5:$F$104,0,0)</f>
        <v>0</v>
      </c>
      <c r="U446" s="360">
        <f>_xlfn.XLOOKUP($A446,'Total project cost for DCs'!$A$4:$A$111,'Total project cost for DCs'!Q$4:Q$111,0,0)*_xlfn.XLOOKUP($A446,Drury_beneficiary_allocation!$A$5:$A$104,Drury_beneficiary_allocation!$F$5:$F$104,0,0)</f>
        <v>0</v>
      </c>
      <c r="V446" s="360">
        <f>_xlfn.XLOOKUP($A446,'Total project cost for DCs'!$A$4:$A$111,'Total project cost for DCs'!R$4:R$111,0,0)*_xlfn.XLOOKUP($A446,Drury_beneficiary_allocation!$A$5:$A$104,Drury_beneficiary_allocation!$F$5:$F$104,0,0)</f>
        <v>0</v>
      </c>
      <c r="W446" s="360">
        <f>_xlfn.XLOOKUP($A446,'Total project cost for DCs'!$A$4:$A$111,'Total project cost for DCs'!S$4:S$111,0,0)*_xlfn.XLOOKUP($A446,Drury_beneficiary_allocation!$A$5:$A$104,Drury_beneficiary_allocation!$F$5:$F$104,0,0)</f>
        <v>0</v>
      </c>
      <c r="X446" s="360">
        <f>_xlfn.XLOOKUP($A446,'Total project cost for DCs'!$A$4:$A$111,'Total project cost for DCs'!T$4:T$111,0,0)*_xlfn.XLOOKUP($A446,Drury_beneficiary_allocation!$A$5:$A$104,Drury_beneficiary_allocation!$F$5:$F$104,0,0)</f>
        <v>0</v>
      </c>
      <c r="Y446" s="349">
        <f t="shared" si="43"/>
        <v>0</v>
      </c>
      <c r="Z446" s="349">
        <f t="shared" si="44"/>
        <v>0</v>
      </c>
      <c r="AA446" s="349"/>
      <c r="AB446" s="353">
        <v>0</v>
      </c>
      <c r="AC446" s="354" t="str">
        <f t="shared" si="45"/>
        <v>Arterial</v>
      </c>
      <c r="AD446" s="349"/>
      <c r="AE446" s="349"/>
      <c r="AF446" s="355">
        <f>_xlfn.XLOOKUP(A446,'P1 Date Adjustment'!B:B,'P1 Date Adjustment'!F:F,"not found",0)</f>
        <v>2031</v>
      </c>
      <c r="AG446" s="349">
        <f t="shared" si="46"/>
        <v>0</v>
      </c>
      <c r="AI446" s="360"/>
      <c r="AJ446" s="360"/>
    </row>
    <row r="447" spans="1:36" ht="30" x14ac:dyDescent="0.25">
      <c r="A447" s="129">
        <v>24</v>
      </c>
      <c r="B447" s="358" t="s">
        <v>295</v>
      </c>
      <c r="C447" s="358" t="str">
        <f>_xlfn.XLOOKUP($A447,'Total project cost for DCs'!A:A,'Total project cost for DCs'!C:C,"Not found",0)</f>
        <v xml:space="preserve">2-lane urban - upgrade existing road layout with active modes on both sides, 20m cross-section </v>
      </c>
      <c r="D447" s="355" t="s">
        <v>155</v>
      </c>
      <c r="E447" s="355" t="s">
        <v>190</v>
      </c>
      <c r="H447" s="355" t="s">
        <v>830</v>
      </c>
      <c r="I447" s="359">
        <f>_xlfn.XLOOKUP($H447,DC_growth_AGS!$A$665:$A$673,DC_growth_AGS!$O$665:$O$673,"Not found",0)</f>
        <v>0.96445707034953565</v>
      </c>
      <c r="J447" s="355">
        <v>2038</v>
      </c>
      <c r="K447" s="360">
        <f>_xlfn.XLOOKUP($A447,'Total project cost for DCs'!$A$4:$A$111,'Total project cost for DCs'!G$4:G$111,0,0)*_xlfn.XLOOKUP($A447,Drury_beneficiary_allocation!$A$5:$A$104,Drury_beneficiary_allocation!$F$5:$F$104,0,0)</f>
        <v>0</v>
      </c>
      <c r="L447" s="360">
        <f>_xlfn.XLOOKUP($A447,'Total project cost for DCs'!$A$4:$A$111,'Total project cost for DCs'!H$4:H$111,0,0)*_xlfn.XLOOKUP($A447,Drury_beneficiary_allocation!$A$5:$A$104,Drury_beneficiary_allocation!$F$5:$F$104,0,0)</f>
        <v>0</v>
      </c>
      <c r="M447" s="360">
        <f>_xlfn.XLOOKUP($A447,'Total project cost for DCs'!$A$4:$A$111,'Total project cost for DCs'!I$4:I$111,0,0)*_xlfn.XLOOKUP($A447,Drury_beneficiary_allocation!$A$5:$A$104,Drury_beneficiary_allocation!$F$5:$F$104,0,0)</f>
        <v>0</v>
      </c>
      <c r="N447" s="360">
        <f>_xlfn.XLOOKUP($A447,'Total project cost for DCs'!$A$4:$A$111,'Total project cost for DCs'!J$4:J$111,0,0)*_xlfn.XLOOKUP($A447,Drury_beneficiary_allocation!$A$5:$A$104,Drury_beneficiary_allocation!$F$5:$F$104,0,0)</f>
        <v>0</v>
      </c>
      <c r="O447" s="360">
        <f>_xlfn.XLOOKUP($A447,'Total project cost for DCs'!$A$4:$A$111,'Total project cost for DCs'!K$4:K$111,0,0)*_xlfn.XLOOKUP($A447,Drury_beneficiary_allocation!$A$5:$A$104,Drury_beneficiary_allocation!$F$5:$F$104,0,0)</f>
        <v>0</v>
      </c>
      <c r="P447" s="360">
        <f>_xlfn.XLOOKUP($A447,'Total project cost for DCs'!$A$4:$A$111,'Total project cost for DCs'!L$4:L$111,0,0)*_xlfn.XLOOKUP($A447,Drury_beneficiary_allocation!$A$5:$A$104,Drury_beneficiary_allocation!$F$5:$F$104,0,0)</f>
        <v>0</v>
      </c>
      <c r="Q447" s="360">
        <f>_xlfn.XLOOKUP($A447,'Total project cost for DCs'!$A$4:$A$111,'Total project cost for DCs'!M$4:M$111,0,0)*_xlfn.XLOOKUP($A447,Drury_beneficiary_allocation!$A$5:$A$104,Drury_beneficiary_allocation!$F$5:$F$104,0,0)</f>
        <v>0</v>
      </c>
      <c r="R447" s="360">
        <f>_xlfn.XLOOKUP($A447,'Total project cost for DCs'!$A$4:$A$111,'Total project cost for DCs'!N$4:N$111,0,0)*_xlfn.XLOOKUP($A447,Drury_beneficiary_allocation!$A$5:$A$104,Drury_beneficiary_allocation!$F$5:$F$104,0,0)</f>
        <v>0</v>
      </c>
      <c r="S447" s="360">
        <f>_xlfn.XLOOKUP($A447,'Total project cost for DCs'!$A$4:$A$111,'Total project cost for DCs'!O$4:O$111,0,0)*_xlfn.XLOOKUP($A447,Drury_beneficiary_allocation!$A$5:$A$104,Drury_beneficiary_allocation!$F$5:$F$104,0,0)</f>
        <v>0</v>
      </c>
      <c r="T447" s="360">
        <f>_xlfn.XLOOKUP($A447,'Total project cost for DCs'!$A$4:$A$111,'Total project cost for DCs'!P$4:P$111,0,0)*_xlfn.XLOOKUP($A447,Drury_beneficiary_allocation!$A$5:$A$104,Drury_beneficiary_allocation!$F$5:$F$104,0,0)</f>
        <v>0</v>
      </c>
      <c r="U447" s="360">
        <f>_xlfn.XLOOKUP($A447,'Total project cost for DCs'!$A$4:$A$111,'Total project cost for DCs'!Q$4:Q$111,0,0)*_xlfn.XLOOKUP($A447,Drury_beneficiary_allocation!$A$5:$A$104,Drury_beneficiary_allocation!$F$5:$F$104,0,0)</f>
        <v>0</v>
      </c>
      <c r="V447" s="360">
        <f>_xlfn.XLOOKUP($A447,'Total project cost for DCs'!$A$4:$A$111,'Total project cost for DCs'!R$4:R$111,0,0)*_xlfn.XLOOKUP($A447,Drury_beneficiary_allocation!$A$5:$A$104,Drury_beneficiary_allocation!$F$5:$F$104,0,0)</f>
        <v>0</v>
      </c>
      <c r="W447" s="360">
        <f>_xlfn.XLOOKUP($A447,'Total project cost for DCs'!$A$4:$A$111,'Total project cost for DCs'!S$4:S$111,0,0)*_xlfn.XLOOKUP($A447,Drury_beneficiary_allocation!$A$5:$A$104,Drury_beneficiary_allocation!$F$5:$F$104,0,0)</f>
        <v>0</v>
      </c>
      <c r="X447" s="360">
        <f>_xlfn.XLOOKUP($A447,'Total project cost for DCs'!$A$4:$A$111,'Total project cost for DCs'!T$4:T$111,0,0)*_xlfn.XLOOKUP($A447,Drury_beneficiary_allocation!$A$5:$A$104,Drury_beneficiary_allocation!$F$5:$F$104,0,0)</f>
        <v>0</v>
      </c>
      <c r="Y447" s="349">
        <f t="shared" si="43"/>
        <v>0</v>
      </c>
      <c r="Z447" s="349">
        <f t="shared" si="44"/>
        <v>0</v>
      </c>
      <c r="AA447" s="349"/>
      <c r="AB447" s="353">
        <v>0</v>
      </c>
      <c r="AC447" s="354" t="str">
        <f t="shared" si="45"/>
        <v>Arterial</v>
      </c>
      <c r="AD447" s="349"/>
      <c r="AE447" s="349"/>
      <c r="AF447" s="355">
        <f>_xlfn.XLOOKUP(A447,'P1 Date Adjustment'!B:B,'P1 Date Adjustment'!F:F,"not found",0)</f>
        <v>2038</v>
      </c>
      <c r="AG447" s="349">
        <f t="shared" si="46"/>
        <v>0</v>
      </c>
      <c r="AI447" s="360"/>
      <c r="AJ447" s="360"/>
    </row>
    <row r="448" spans="1:36" ht="30" x14ac:dyDescent="0.25">
      <c r="A448" s="129">
        <v>25</v>
      </c>
      <c r="B448" s="358" t="s">
        <v>296</v>
      </c>
      <c r="C448" s="358" t="str">
        <f>_xlfn.XLOOKUP($A448,'Total project cost for DCs'!A:A,'Total project cost for DCs'!C:C,"Not found",0)</f>
        <v>2-lane urban- upgrade existing road layout to 2-lane urban with active modes on both sides</v>
      </c>
      <c r="D448" s="355" t="s">
        <v>155</v>
      </c>
      <c r="E448" s="355" t="s">
        <v>199</v>
      </c>
      <c r="H448" s="355" t="s">
        <v>830</v>
      </c>
      <c r="I448" s="359">
        <f>_xlfn.XLOOKUP($H448,DC_growth_AGS!$A$665:$A$673,DC_growth_AGS!$O$665:$O$673,"Not found",0)</f>
        <v>0.96445707034953565</v>
      </c>
      <c r="J448" s="355">
        <v>2039</v>
      </c>
      <c r="K448" s="360">
        <f>_xlfn.XLOOKUP($A448,'Total project cost for DCs'!$A$4:$A$111,'Total project cost for DCs'!G$4:G$111,0,0)*_xlfn.XLOOKUP($A448,Drury_beneficiary_allocation!$A$5:$A$104,Drury_beneficiary_allocation!$F$5:$F$104,0,0)</f>
        <v>0</v>
      </c>
      <c r="L448" s="360">
        <f>_xlfn.XLOOKUP($A448,'Total project cost for DCs'!$A$4:$A$111,'Total project cost for DCs'!H$4:H$111,0,0)*_xlfn.XLOOKUP($A448,Drury_beneficiary_allocation!$A$5:$A$104,Drury_beneficiary_allocation!$F$5:$F$104,0,0)</f>
        <v>0</v>
      </c>
      <c r="M448" s="360">
        <f>_xlfn.XLOOKUP($A448,'Total project cost for DCs'!$A$4:$A$111,'Total project cost for DCs'!I$4:I$111,0,0)*_xlfn.XLOOKUP($A448,Drury_beneficiary_allocation!$A$5:$A$104,Drury_beneficiary_allocation!$F$5:$F$104,0,0)</f>
        <v>0</v>
      </c>
      <c r="N448" s="360">
        <f>_xlfn.XLOOKUP($A448,'Total project cost for DCs'!$A$4:$A$111,'Total project cost for DCs'!J$4:J$111,0,0)*_xlfn.XLOOKUP($A448,Drury_beneficiary_allocation!$A$5:$A$104,Drury_beneficiary_allocation!$F$5:$F$104,0,0)</f>
        <v>0</v>
      </c>
      <c r="O448" s="360">
        <f>_xlfn.XLOOKUP($A448,'Total project cost for DCs'!$A$4:$A$111,'Total project cost for DCs'!K$4:K$111,0,0)*_xlfn.XLOOKUP($A448,Drury_beneficiary_allocation!$A$5:$A$104,Drury_beneficiary_allocation!$F$5:$F$104,0,0)</f>
        <v>0</v>
      </c>
      <c r="P448" s="360">
        <f>_xlfn.XLOOKUP($A448,'Total project cost for DCs'!$A$4:$A$111,'Total project cost for DCs'!L$4:L$111,0,0)*_xlfn.XLOOKUP($A448,Drury_beneficiary_allocation!$A$5:$A$104,Drury_beneficiary_allocation!$F$5:$F$104,0,0)</f>
        <v>0</v>
      </c>
      <c r="Q448" s="360">
        <f>_xlfn.XLOOKUP($A448,'Total project cost for DCs'!$A$4:$A$111,'Total project cost for DCs'!M$4:M$111,0,0)*_xlfn.XLOOKUP($A448,Drury_beneficiary_allocation!$A$5:$A$104,Drury_beneficiary_allocation!$F$5:$F$104,0,0)</f>
        <v>0</v>
      </c>
      <c r="R448" s="360">
        <f>_xlfn.XLOOKUP($A448,'Total project cost for DCs'!$A$4:$A$111,'Total project cost for DCs'!N$4:N$111,0,0)*_xlfn.XLOOKUP($A448,Drury_beneficiary_allocation!$A$5:$A$104,Drury_beneficiary_allocation!$F$5:$F$104,0,0)</f>
        <v>0</v>
      </c>
      <c r="S448" s="360">
        <f>_xlfn.XLOOKUP($A448,'Total project cost for DCs'!$A$4:$A$111,'Total project cost for DCs'!O$4:O$111,0,0)*_xlfn.XLOOKUP($A448,Drury_beneficiary_allocation!$A$5:$A$104,Drury_beneficiary_allocation!$F$5:$F$104,0,0)</f>
        <v>0</v>
      </c>
      <c r="T448" s="360">
        <f>_xlfn.XLOOKUP($A448,'Total project cost for DCs'!$A$4:$A$111,'Total project cost for DCs'!P$4:P$111,0,0)*_xlfn.XLOOKUP($A448,Drury_beneficiary_allocation!$A$5:$A$104,Drury_beneficiary_allocation!$F$5:$F$104,0,0)</f>
        <v>0</v>
      </c>
      <c r="U448" s="360">
        <f>_xlfn.XLOOKUP($A448,'Total project cost for DCs'!$A$4:$A$111,'Total project cost for DCs'!Q$4:Q$111,0,0)*_xlfn.XLOOKUP($A448,Drury_beneficiary_allocation!$A$5:$A$104,Drury_beneficiary_allocation!$F$5:$F$104,0,0)</f>
        <v>0</v>
      </c>
      <c r="V448" s="360">
        <f>_xlfn.XLOOKUP($A448,'Total project cost for DCs'!$A$4:$A$111,'Total project cost for DCs'!R$4:R$111,0,0)*_xlfn.XLOOKUP($A448,Drury_beneficiary_allocation!$A$5:$A$104,Drury_beneficiary_allocation!$F$5:$F$104,0,0)</f>
        <v>0</v>
      </c>
      <c r="W448" s="360">
        <f>_xlfn.XLOOKUP($A448,'Total project cost for DCs'!$A$4:$A$111,'Total project cost for DCs'!S$4:S$111,0,0)*_xlfn.XLOOKUP($A448,Drury_beneficiary_allocation!$A$5:$A$104,Drury_beneficiary_allocation!$F$5:$F$104,0,0)</f>
        <v>0</v>
      </c>
      <c r="X448" s="360">
        <f>_xlfn.XLOOKUP($A448,'Total project cost for DCs'!$A$4:$A$111,'Total project cost for DCs'!T$4:T$111,0,0)*_xlfn.XLOOKUP($A448,Drury_beneficiary_allocation!$A$5:$A$104,Drury_beneficiary_allocation!$F$5:$F$104,0,0)</f>
        <v>0</v>
      </c>
      <c r="Y448" s="349">
        <f t="shared" si="43"/>
        <v>0</v>
      </c>
      <c r="Z448" s="349">
        <f t="shared" si="44"/>
        <v>0</v>
      </c>
      <c r="AA448" s="349"/>
      <c r="AB448" s="353">
        <v>0</v>
      </c>
      <c r="AC448" s="354" t="str">
        <f t="shared" si="45"/>
        <v>Collector</v>
      </c>
      <c r="AD448" s="349"/>
      <c r="AE448" s="349"/>
      <c r="AF448" s="355">
        <f>_xlfn.XLOOKUP(A448,'P1 Date Adjustment'!B:B,'P1 Date Adjustment'!F:F,"not found",0)</f>
        <v>2039</v>
      </c>
      <c r="AG448" s="349">
        <f t="shared" si="46"/>
        <v>0</v>
      </c>
      <c r="AI448" s="360"/>
      <c r="AJ448" s="360"/>
    </row>
    <row r="449" spans="1:36" ht="45" x14ac:dyDescent="0.25">
      <c r="A449" s="129" t="s">
        <v>298</v>
      </c>
      <c r="B449" s="358" t="s">
        <v>299</v>
      </c>
      <c r="C449" s="358" t="str">
        <f>_xlfn.XLOOKUP($A449,'Total project cost for DCs'!A:A,'Total project cost for DCs'!C:C,"Not found",0)</f>
        <v>Active mode upgrades- existing road layout with active modes on both sides + intersection upgrades for active mode crossing</v>
      </c>
      <c r="D449" s="355" t="s">
        <v>155</v>
      </c>
      <c r="E449" s="355" t="s">
        <v>199</v>
      </c>
      <c r="H449" s="355" t="s">
        <v>830</v>
      </c>
      <c r="I449" s="359">
        <f>_xlfn.XLOOKUP($H449,DC_growth_AGS!$A$665:$A$673,DC_growth_AGS!$O$665:$O$673,"Not found",0)</f>
        <v>0.96445707034953565</v>
      </c>
      <c r="J449" s="355">
        <v>2039</v>
      </c>
      <c r="K449" s="360">
        <f>_xlfn.XLOOKUP($A449,'Total project cost for DCs'!$A$4:$A$111,'Total project cost for DCs'!G$4:G$111,0,0)*_xlfn.XLOOKUP($A449,Drury_beneficiary_allocation!$A$5:$A$104,Drury_beneficiary_allocation!$F$5:$F$104,0,0)</f>
        <v>0</v>
      </c>
      <c r="L449" s="360">
        <f>_xlfn.XLOOKUP($A449,'Total project cost for DCs'!$A$4:$A$111,'Total project cost for DCs'!H$4:H$111,0,0)*_xlfn.XLOOKUP($A449,Drury_beneficiary_allocation!$A$5:$A$104,Drury_beneficiary_allocation!$F$5:$F$104,0,0)</f>
        <v>0</v>
      </c>
      <c r="M449" s="360">
        <f>_xlfn.XLOOKUP($A449,'Total project cost for DCs'!$A$4:$A$111,'Total project cost for DCs'!I$4:I$111,0,0)*_xlfn.XLOOKUP($A449,Drury_beneficiary_allocation!$A$5:$A$104,Drury_beneficiary_allocation!$F$5:$F$104,0,0)</f>
        <v>0</v>
      </c>
      <c r="N449" s="360">
        <f>_xlfn.XLOOKUP($A449,'Total project cost for DCs'!$A$4:$A$111,'Total project cost for DCs'!J$4:J$111,0,0)*_xlfn.XLOOKUP($A449,Drury_beneficiary_allocation!$A$5:$A$104,Drury_beneficiary_allocation!$F$5:$F$104,0,0)</f>
        <v>0</v>
      </c>
      <c r="O449" s="360">
        <f>_xlfn.XLOOKUP($A449,'Total project cost for DCs'!$A$4:$A$111,'Total project cost for DCs'!K$4:K$111,0,0)*_xlfn.XLOOKUP($A449,Drury_beneficiary_allocation!$A$5:$A$104,Drury_beneficiary_allocation!$F$5:$F$104,0,0)</f>
        <v>0</v>
      </c>
      <c r="P449" s="360">
        <f>_xlfn.XLOOKUP($A449,'Total project cost for DCs'!$A$4:$A$111,'Total project cost for DCs'!L$4:L$111,0,0)*_xlfn.XLOOKUP($A449,Drury_beneficiary_allocation!$A$5:$A$104,Drury_beneficiary_allocation!$F$5:$F$104,0,0)</f>
        <v>0</v>
      </c>
      <c r="Q449" s="360">
        <f>_xlfn.XLOOKUP($A449,'Total project cost for DCs'!$A$4:$A$111,'Total project cost for DCs'!M$4:M$111,0,0)*_xlfn.XLOOKUP($A449,Drury_beneficiary_allocation!$A$5:$A$104,Drury_beneficiary_allocation!$F$5:$F$104,0,0)</f>
        <v>0</v>
      </c>
      <c r="R449" s="360">
        <f>_xlfn.XLOOKUP($A449,'Total project cost for DCs'!$A$4:$A$111,'Total project cost for DCs'!N$4:N$111,0,0)*_xlfn.XLOOKUP($A449,Drury_beneficiary_allocation!$A$5:$A$104,Drury_beneficiary_allocation!$F$5:$F$104,0,0)</f>
        <v>0</v>
      </c>
      <c r="S449" s="360">
        <f>_xlfn.XLOOKUP($A449,'Total project cost for DCs'!$A$4:$A$111,'Total project cost for DCs'!O$4:O$111,0,0)*_xlfn.XLOOKUP($A449,Drury_beneficiary_allocation!$A$5:$A$104,Drury_beneficiary_allocation!$F$5:$F$104,0,0)</f>
        <v>0</v>
      </c>
      <c r="T449" s="360">
        <f>_xlfn.XLOOKUP($A449,'Total project cost for DCs'!$A$4:$A$111,'Total project cost for DCs'!P$4:P$111,0,0)*_xlfn.XLOOKUP($A449,Drury_beneficiary_allocation!$A$5:$A$104,Drury_beneficiary_allocation!$F$5:$F$104,0,0)</f>
        <v>0</v>
      </c>
      <c r="U449" s="360">
        <f>_xlfn.XLOOKUP($A449,'Total project cost for DCs'!$A$4:$A$111,'Total project cost for DCs'!Q$4:Q$111,0,0)*_xlfn.XLOOKUP($A449,Drury_beneficiary_allocation!$A$5:$A$104,Drury_beneficiary_allocation!$F$5:$F$104,0,0)</f>
        <v>0</v>
      </c>
      <c r="V449" s="360">
        <f>_xlfn.XLOOKUP($A449,'Total project cost for DCs'!$A$4:$A$111,'Total project cost for DCs'!R$4:R$111,0,0)*_xlfn.XLOOKUP($A449,Drury_beneficiary_allocation!$A$5:$A$104,Drury_beneficiary_allocation!$F$5:$F$104,0,0)</f>
        <v>0</v>
      </c>
      <c r="W449" s="360">
        <f>_xlfn.XLOOKUP($A449,'Total project cost for DCs'!$A$4:$A$111,'Total project cost for DCs'!S$4:S$111,0,0)*_xlfn.XLOOKUP($A449,Drury_beneficiary_allocation!$A$5:$A$104,Drury_beneficiary_allocation!$F$5:$F$104,0,0)</f>
        <v>0</v>
      </c>
      <c r="X449" s="360">
        <f>_xlfn.XLOOKUP($A449,'Total project cost for DCs'!$A$4:$A$111,'Total project cost for DCs'!T$4:T$111,0,0)*_xlfn.XLOOKUP($A449,Drury_beneficiary_allocation!$A$5:$A$104,Drury_beneficiary_allocation!$F$5:$F$104,0,0)</f>
        <v>0</v>
      </c>
      <c r="Y449" s="349">
        <f t="shared" si="43"/>
        <v>0</v>
      </c>
      <c r="Z449" s="349">
        <f t="shared" si="44"/>
        <v>0</v>
      </c>
      <c r="AA449" s="349"/>
      <c r="AB449" s="353">
        <v>0</v>
      </c>
      <c r="AC449" s="354" t="str">
        <f t="shared" si="45"/>
        <v>Collector</v>
      </c>
      <c r="AD449" s="349"/>
      <c r="AE449" s="349"/>
      <c r="AF449" s="355">
        <f>_xlfn.XLOOKUP(A449,'P1 Date Adjustment'!B:B,'P1 Date Adjustment'!F:F,"not found",0)</f>
        <v>2039</v>
      </c>
      <c r="AG449" s="349">
        <f t="shared" si="46"/>
        <v>0</v>
      </c>
      <c r="AI449" s="360"/>
      <c r="AJ449" s="360"/>
    </row>
    <row r="450" spans="1:36" ht="30" x14ac:dyDescent="0.25">
      <c r="A450" s="129" t="s">
        <v>304</v>
      </c>
      <c r="B450" s="358" t="s">
        <v>305</v>
      </c>
      <c r="C450" s="358" t="str">
        <f>_xlfn.XLOOKUP($A450,'Total project cost for DCs'!A:A,'Total project cost for DCs'!C:C,"Not found",0)</f>
        <v>2-lane collector to connect with Drury Central Station, including bridge over streamM)</v>
      </c>
      <c r="D450" s="355" t="s">
        <v>155</v>
      </c>
      <c r="E450" s="355" t="s">
        <v>223</v>
      </c>
      <c r="H450" s="355" t="s">
        <v>830</v>
      </c>
      <c r="I450" s="359">
        <f>_xlfn.XLOOKUP($H450,DC_growth_AGS!$A$665:$A$673,DC_growth_AGS!$O$665:$O$673,"Not found",0)</f>
        <v>0.96445707034953565</v>
      </c>
      <c r="J450" s="355">
        <v>2035</v>
      </c>
      <c r="K450" s="360">
        <f>_xlfn.XLOOKUP($A450,'Total project cost for DCs'!$A$4:$A$111,'Total project cost for DCs'!G$4:G$111,0,0)*_xlfn.XLOOKUP($A450,Drury_beneficiary_allocation!$A$5:$A$104,Drury_beneficiary_allocation!$F$5:$F$104,0,0)</f>
        <v>0</v>
      </c>
      <c r="L450" s="360">
        <f>_xlfn.XLOOKUP($A450,'Total project cost for DCs'!$A$4:$A$111,'Total project cost for DCs'!H$4:H$111,0,0)*_xlfn.XLOOKUP($A450,Drury_beneficiary_allocation!$A$5:$A$104,Drury_beneficiary_allocation!$F$5:$F$104,0,0)</f>
        <v>0</v>
      </c>
      <c r="M450" s="360">
        <f>_xlfn.XLOOKUP($A450,'Total project cost for DCs'!$A$4:$A$111,'Total project cost for DCs'!I$4:I$111,0,0)*_xlfn.XLOOKUP($A450,Drury_beneficiary_allocation!$A$5:$A$104,Drury_beneficiary_allocation!$F$5:$F$104,0,0)</f>
        <v>0</v>
      </c>
      <c r="N450" s="360">
        <f>_xlfn.XLOOKUP($A450,'Total project cost for DCs'!$A$4:$A$111,'Total project cost for DCs'!J$4:J$111,0,0)*_xlfn.XLOOKUP($A450,Drury_beneficiary_allocation!$A$5:$A$104,Drury_beneficiary_allocation!$F$5:$F$104,0,0)</f>
        <v>0</v>
      </c>
      <c r="O450" s="360">
        <f>_xlfn.XLOOKUP($A450,'Total project cost for DCs'!$A$4:$A$111,'Total project cost for DCs'!K$4:K$111,0,0)*_xlfn.XLOOKUP($A450,Drury_beneficiary_allocation!$A$5:$A$104,Drury_beneficiary_allocation!$F$5:$F$104,0,0)</f>
        <v>0</v>
      </c>
      <c r="P450" s="360">
        <f>_xlfn.XLOOKUP($A450,'Total project cost for DCs'!$A$4:$A$111,'Total project cost for DCs'!L$4:L$111,0,0)*_xlfn.XLOOKUP($A450,Drury_beneficiary_allocation!$A$5:$A$104,Drury_beneficiary_allocation!$F$5:$F$104,0,0)</f>
        <v>0</v>
      </c>
      <c r="Q450" s="360">
        <f>_xlfn.XLOOKUP($A450,'Total project cost for DCs'!$A$4:$A$111,'Total project cost for DCs'!M$4:M$111,0,0)*_xlfn.XLOOKUP($A450,Drury_beneficiary_allocation!$A$5:$A$104,Drury_beneficiary_allocation!$F$5:$F$104,0,0)</f>
        <v>0</v>
      </c>
      <c r="R450" s="360">
        <f>_xlfn.XLOOKUP($A450,'Total project cost for DCs'!$A$4:$A$111,'Total project cost for DCs'!N$4:N$111,0,0)*_xlfn.XLOOKUP($A450,Drury_beneficiary_allocation!$A$5:$A$104,Drury_beneficiary_allocation!$F$5:$F$104,0,0)</f>
        <v>0</v>
      </c>
      <c r="S450" s="360">
        <f>_xlfn.XLOOKUP($A450,'Total project cost for DCs'!$A$4:$A$111,'Total project cost for DCs'!O$4:O$111,0,0)*_xlfn.XLOOKUP($A450,Drury_beneficiary_allocation!$A$5:$A$104,Drury_beneficiary_allocation!$F$5:$F$104,0,0)</f>
        <v>0</v>
      </c>
      <c r="T450" s="360">
        <f>_xlfn.XLOOKUP($A450,'Total project cost for DCs'!$A$4:$A$111,'Total project cost for DCs'!P$4:P$111,0,0)*_xlfn.XLOOKUP($A450,Drury_beneficiary_allocation!$A$5:$A$104,Drury_beneficiary_allocation!$F$5:$F$104,0,0)</f>
        <v>0</v>
      </c>
      <c r="U450" s="360">
        <f>_xlfn.XLOOKUP($A450,'Total project cost for DCs'!$A$4:$A$111,'Total project cost for DCs'!Q$4:Q$111,0,0)*_xlfn.XLOOKUP($A450,Drury_beneficiary_allocation!$A$5:$A$104,Drury_beneficiary_allocation!$F$5:$F$104,0,0)</f>
        <v>0</v>
      </c>
      <c r="V450" s="360">
        <f>_xlfn.XLOOKUP($A450,'Total project cost for DCs'!$A$4:$A$111,'Total project cost for DCs'!R$4:R$111,0,0)*_xlfn.XLOOKUP($A450,Drury_beneficiary_allocation!$A$5:$A$104,Drury_beneficiary_allocation!$F$5:$F$104,0,0)</f>
        <v>0</v>
      </c>
      <c r="W450" s="360">
        <f>_xlfn.XLOOKUP($A450,'Total project cost for DCs'!$A$4:$A$111,'Total project cost for DCs'!S$4:S$111,0,0)*_xlfn.XLOOKUP($A450,Drury_beneficiary_allocation!$A$5:$A$104,Drury_beneficiary_allocation!$F$5:$F$104,0,0)</f>
        <v>0</v>
      </c>
      <c r="X450" s="360">
        <f>_xlfn.XLOOKUP($A450,'Total project cost for DCs'!$A$4:$A$111,'Total project cost for DCs'!T$4:T$111,0,0)*_xlfn.XLOOKUP($A450,Drury_beneficiary_allocation!$A$5:$A$104,Drury_beneficiary_allocation!$F$5:$F$104,0,0)</f>
        <v>0</v>
      </c>
      <c r="Y450" s="349">
        <f t="shared" si="43"/>
        <v>0</v>
      </c>
      <c r="Z450" s="349">
        <f t="shared" si="44"/>
        <v>0</v>
      </c>
      <c r="AA450" s="349"/>
      <c r="AB450" s="353">
        <v>0</v>
      </c>
      <c r="AC450" s="354" t="str">
        <f t="shared" si="45"/>
        <v>Collector</v>
      </c>
      <c r="AD450" s="349"/>
      <c r="AE450" s="349"/>
      <c r="AF450" s="355">
        <f>_xlfn.XLOOKUP(A450,'P1 Date Adjustment'!B:B,'P1 Date Adjustment'!F:F,"not found",0)</f>
        <v>2035</v>
      </c>
      <c r="AG450" s="349">
        <f t="shared" si="46"/>
        <v>0</v>
      </c>
      <c r="AI450" s="360"/>
      <c r="AJ450" s="360"/>
    </row>
    <row r="451" spans="1:36" ht="30" x14ac:dyDescent="0.25">
      <c r="A451" s="129">
        <v>31</v>
      </c>
      <c r="B451" s="358" t="s">
        <v>311</v>
      </c>
      <c r="C451" s="358" t="str">
        <f>_xlfn.XLOOKUP($A451,'Total project cost for DCs'!A:A,'Total project cost for DCs'!C:C,"Not found",0)</f>
        <v>2-lane urban - upgrade existing roadwith active modes on both sides / Mill Road design ?</v>
      </c>
      <c r="D451" s="355" t="s">
        <v>155</v>
      </c>
      <c r="E451" s="355" t="s">
        <v>199</v>
      </c>
      <c r="H451" s="355" t="s">
        <v>830</v>
      </c>
      <c r="I451" s="359">
        <f>_xlfn.XLOOKUP($H451,DC_growth_AGS!$A$665:$A$673,DC_growth_AGS!$O$665:$O$673,"Not found",0)</f>
        <v>0.96445707034953565</v>
      </c>
      <c r="J451" s="355">
        <v>2039</v>
      </c>
      <c r="K451" s="360">
        <f>_xlfn.XLOOKUP($A451,'Total project cost for DCs'!$A$4:$A$111,'Total project cost for DCs'!G$4:G$111,0,0)*_xlfn.XLOOKUP($A451,Drury_beneficiary_allocation!$A$5:$A$104,Drury_beneficiary_allocation!$F$5:$F$104,0,0)</f>
        <v>0</v>
      </c>
      <c r="L451" s="360">
        <f>_xlfn.XLOOKUP($A451,'Total project cost for DCs'!$A$4:$A$111,'Total project cost for DCs'!H$4:H$111,0,0)*_xlfn.XLOOKUP($A451,Drury_beneficiary_allocation!$A$5:$A$104,Drury_beneficiary_allocation!$F$5:$F$104,0,0)</f>
        <v>0</v>
      </c>
      <c r="M451" s="360">
        <f>_xlfn.XLOOKUP($A451,'Total project cost for DCs'!$A$4:$A$111,'Total project cost for DCs'!I$4:I$111,0,0)*_xlfn.XLOOKUP($A451,Drury_beneficiary_allocation!$A$5:$A$104,Drury_beneficiary_allocation!$F$5:$F$104,0,0)</f>
        <v>0</v>
      </c>
      <c r="N451" s="360">
        <f>_xlfn.XLOOKUP($A451,'Total project cost for DCs'!$A$4:$A$111,'Total project cost for DCs'!J$4:J$111,0,0)*_xlfn.XLOOKUP($A451,Drury_beneficiary_allocation!$A$5:$A$104,Drury_beneficiary_allocation!$F$5:$F$104,0,0)</f>
        <v>0</v>
      </c>
      <c r="O451" s="360">
        <f>_xlfn.XLOOKUP($A451,'Total project cost for DCs'!$A$4:$A$111,'Total project cost for DCs'!K$4:K$111,0,0)*_xlfn.XLOOKUP($A451,Drury_beneficiary_allocation!$A$5:$A$104,Drury_beneficiary_allocation!$F$5:$F$104,0,0)</f>
        <v>0</v>
      </c>
      <c r="P451" s="360">
        <f>_xlfn.XLOOKUP($A451,'Total project cost for DCs'!$A$4:$A$111,'Total project cost for DCs'!L$4:L$111,0,0)*_xlfn.XLOOKUP($A451,Drury_beneficiary_allocation!$A$5:$A$104,Drury_beneficiary_allocation!$F$5:$F$104,0,0)</f>
        <v>0</v>
      </c>
      <c r="Q451" s="360">
        <f>_xlfn.XLOOKUP($A451,'Total project cost for DCs'!$A$4:$A$111,'Total project cost for DCs'!M$4:M$111,0,0)*_xlfn.XLOOKUP($A451,Drury_beneficiary_allocation!$A$5:$A$104,Drury_beneficiary_allocation!$F$5:$F$104,0,0)</f>
        <v>0</v>
      </c>
      <c r="R451" s="360">
        <f>_xlfn.XLOOKUP($A451,'Total project cost for DCs'!$A$4:$A$111,'Total project cost for DCs'!N$4:N$111,0,0)*_xlfn.XLOOKUP($A451,Drury_beneficiary_allocation!$A$5:$A$104,Drury_beneficiary_allocation!$F$5:$F$104,0,0)</f>
        <v>0</v>
      </c>
      <c r="S451" s="360">
        <f>_xlfn.XLOOKUP($A451,'Total project cost for DCs'!$A$4:$A$111,'Total project cost for DCs'!O$4:O$111,0,0)*_xlfn.XLOOKUP($A451,Drury_beneficiary_allocation!$A$5:$A$104,Drury_beneficiary_allocation!$F$5:$F$104,0,0)</f>
        <v>0</v>
      </c>
      <c r="T451" s="360">
        <f>_xlfn.XLOOKUP($A451,'Total project cost for DCs'!$A$4:$A$111,'Total project cost for DCs'!P$4:P$111,0,0)*_xlfn.XLOOKUP($A451,Drury_beneficiary_allocation!$A$5:$A$104,Drury_beneficiary_allocation!$F$5:$F$104,0,0)</f>
        <v>0</v>
      </c>
      <c r="U451" s="360">
        <f>_xlfn.XLOOKUP($A451,'Total project cost for DCs'!$A$4:$A$111,'Total project cost for DCs'!Q$4:Q$111,0,0)*_xlfn.XLOOKUP($A451,Drury_beneficiary_allocation!$A$5:$A$104,Drury_beneficiary_allocation!$F$5:$F$104,0,0)</f>
        <v>0</v>
      </c>
      <c r="V451" s="360">
        <f>_xlfn.XLOOKUP($A451,'Total project cost for DCs'!$A$4:$A$111,'Total project cost for DCs'!R$4:R$111,0,0)*_xlfn.XLOOKUP($A451,Drury_beneficiary_allocation!$A$5:$A$104,Drury_beneficiary_allocation!$F$5:$F$104,0,0)</f>
        <v>0</v>
      </c>
      <c r="W451" s="360">
        <f>_xlfn.XLOOKUP($A451,'Total project cost for DCs'!$A$4:$A$111,'Total project cost for DCs'!S$4:S$111,0,0)*_xlfn.XLOOKUP($A451,Drury_beneficiary_allocation!$A$5:$A$104,Drury_beneficiary_allocation!$F$5:$F$104,0,0)</f>
        <v>0</v>
      </c>
      <c r="X451" s="360">
        <f>_xlfn.XLOOKUP($A451,'Total project cost for DCs'!$A$4:$A$111,'Total project cost for DCs'!T$4:T$111,0,0)*_xlfn.XLOOKUP($A451,Drury_beneficiary_allocation!$A$5:$A$104,Drury_beneficiary_allocation!$F$5:$F$104,0,0)</f>
        <v>0</v>
      </c>
      <c r="Y451" s="349">
        <f t="shared" si="43"/>
        <v>0</v>
      </c>
      <c r="Z451" s="349">
        <f t="shared" si="44"/>
        <v>0</v>
      </c>
      <c r="AA451" s="349"/>
      <c r="AB451" s="353">
        <v>0</v>
      </c>
      <c r="AC451" s="354" t="str">
        <f t="shared" si="45"/>
        <v>Collector</v>
      </c>
      <c r="AD451" s="349"/>
      <c r="AE451" s="349"/>
      <c r="AF451" s="355">
        <f>_xlfn.XLOOKUP(A451,'P1 Date Adjustment'!B:B,'P1 Date Adjustment'!F:F,"not found",0)</f>
        <v>2039</v>
      </c>
      <c r="AG451" s="349">
        <f t="shared" si="46"/>
        <v>0</v>
      </c>
      <c r="AI451" s="360"/>
      <c r="AJ451" s="360"/>
    </row>
    <row r="452" spans="1:36" x14ac:dyDescent="0.25">
      <c r="A452" s="129">
        <v>32</v>
      </c>
      <c r="B452" s="358" t="s">
        <v>313</v>
      </c>
      <c r="C452" s="358" t="str">
        <f>_xlfn.XLOOKUP($A452,'Total project cost for DCs'!A:A,'Total project cost for DCs'!C:C,"Not found",0)</f>
        <v>Assume 1 simple roundabout intesection</v>
      </c>
      <c r="D452" s="355" t="s">
        <v>155</v>
      </c>
      <c r="E452" s="355" t="s">
        <v>190</v>
      </c>
      <c r="H452" s="355" t="s">
        <v>830</v>
      </c>
      <c r="I452" s="359">
        <f>_xlfn.XLOOKUP($H452,DC_growth_AGS!$A$665:$A$673,DC_growth_AGS!$O$665:$O$673,"Not found",0)</f>
        <v>0.96445707034953565</v>
      </c>
      <c r="J452" s="355">
        <v>2039</v>
      </c>
      <c r="K452" s="360">
        <f>_xlfn.XLOOKUP($A452,'Total project cost for DCs'!$A$4:$A$111,'Total project cost for DCs'!G$4:G$111,0,0)*_xlfn.XLOOKUP($A452,Drury_beneficiary_allocation!$A$5:$A$104,Drury_beneficiary_allocation!$F$5:$F$104,0,0)</f>
        <v>0</v>
      </c>
      <c r="L452" s="360">
        <f>_xlfn.XLOOKUP($A452,'Total project cost for DCs'!$A$4:$A$111,'Total project cost for DCs'!H$4:H$111,0,0)*_xlfn.XLOOKUP($A452,Drury_beneficiary_allocation!$A$5:$A$104,Drury_beneficiary_allocation!$F$5:$F$104,0,0)</f>
        <v>0</v>
      </c>
      <c r="M452" s="360">
        <f>_xlfn.XLOOKUP($A452,'Total project cost for DCs'!$A$4:$A$111,'Total project cost for DCs'!I$4:I$111,0,0)*_xlfn.XLOOKUP($A452,Drury_beneficiary_allocation!$A$5:$A$104,Drury_beneficiary_allocation!$F$5:$F$104,0,0)</f>
        <v>0</v>
      </c>
      <c r="N452" s="360">
        <f>_xlfn.XLOOKUP($A452,'Total project cost for DCs'!$A$4:$A$111,'Total project cost for DCs'!J$4:J$111,0,0)*_xlfn.XLOOKUP($A452,Drury_beneficiary_allocation!$A$5:$A$104,Drury_beneficiary_allocation!$F$5:$F$104,0,0)</f>
        <v>0</v>
      </c>
      <c r="O452" s="360">
        <f>_xlfn.XLOOKUP($A452,'Total project cost for DCs'!$A$4:$A$111,'Total project cost for DCs'!K$4:K$111,0,0)*_xlfn.XLOOKUP($A452,Drury_beneficiary_allocation!$A$5:$A$104,Drury_beneficiary_allocation!$F$5:$F$104,0,0)</f>
        <v>0</v>
      </c>
      <c r="P452" s="360">
        <f>_xlfn.XLOOKUP($A452,'Total project cost for DCs'!$A$4:$A$111,'Total project cost for DCs'!L$4:L$111,0,0)*_xlfn.XLOOKUP($A452,Drury_beneficiary_allocation!$A$5:$A$104,Drury_beneficiary_allocation!$F$5:$F$104,0,0)</f>
        <v>0</v>
      </c>
      <c r="Q452" s="360">
        <f>_xlfn.XLOOKUP($A452,'Total project cost for DCs'!$A$4:$A$111,'Total project cost for DCs'!M$4:M$111,0,0)*_xlfn.XLOOKUP($A452,Drury_beneficiary_allocation!$A$5:$A$104,Drury_beneficiary_allocation!$F$5:$F$104,0,0)</f>
        <v>0</v>
      </c>
      <c r="R452" s="360">
        <f>_xlfn.XLOOKUP($A452,'Total project cost for DCs'!$A$4:$A$111,'Total project cost for DCs'!N$4:N$111,0,0)*_xlfn.XLOOKUP($A452,Drury_beneficiary_allocation!$A$5:$A$104,Drury_beneficiary_allocation!$F$5:$F$104,0,0)</f>
        <v>0</v>
      </c>
      <c r="S452" s="360">
        <f>_xlfn.XLOOKUP($A452,'Total project cost for DCs'!$A$4:$A$111,'Total project cost for DCs'!O$4:O$111,0,0)*_xlfn.XLOOKUP($A452,Drury_beneficiary_allocation!$A$5:$A$104,Drury_beneficiary_allocation!$F$5:$F$104,0,0)</f>
        <v>0</v>
      </c>
      <c r="T452" s="360">
        <f>_xlfn.XLOOKUP($A452,'Total project cost for DCs'!$A$4:$A$111,'Total project cost for DCs'!P$4:P$111,0,0)*_xlfn.XLOOKUP($A452,Drury_beneficiary_allocation!$A$5:$A$104,Drury_beneficiary_allocation!$F$5:$F$104,0,0)</f>
        <v>0</v>
      </c>
      <c r="U452" s="360">
        <f>_xlfn.XLOOKUP($A452,'Total project cost for DCs'!$A$4:$A$111,'Total project cost for DCs'!Q$4:Q$111,0,0)*_xlfn.XLOOKUP($A452,Drury_beneficiary_allocation!$A$5:$A$104,Drury_beneficiary_allocation!$F$5:$F$104,0,0)</f>
        <v>0</v>
      </c>
      <c r="V452" s="360">
        <f>_xlfn.XLOOKUP($A452,'Total project cost for DCs'!$A$4:$A$111,'Total project cost for DCs'!R$4:R$111,0,0)*_xlfn.XLOOKUP($A452,Drury_beneficiary_allocation!$A$5:$A$104,Drury_beneficiary_allocation!$F$5:$F$104,0,0)</f>
        <v>0</v>
      </c>
      <c r="W452" s="360">
        <f>_xlfn.XLOOKUP($A452,'Total project cost for DCs'!$A$4:$A$111,'Total project cost for DCs'!S$4:S$111,0,0)*_xlfn.XLOOKUP($A452,Drury_beneficiary_allocation!$A$5:$A$104,Drury_beneficiary_allocation!$F$5:$F$104,0,0)</f>
        <v>0</v>
      </c>
      <c r="X452" s="360">
        <f>_xlfn.XLOOKUP($A452,'Total project cost for DCs'!$A$4:$A$111,'Total project cost for DCs'!T$4:T$111,0,0)*_xlfn.XLOOKUP($A452,Drury_beneficiary_allocation!$A$5:$A$104,Drury_beneficiary_allocation!$F$5:$F$104,0,0)</f>
        <v>0</v>
      </c>
      <c r="Y452" s="349">
        <f t="shared" ref="Y452:Y515" si="50">SUM(K452:X452)</f>
        <v>0</v>
      </c>
      <c r="Z452" s="349">
        <f t="shared" ref="Z452:Z515" si="51">SUM(K452:X452)</f>
        <v>0</v>
      </c>
      <c r="AA452" s="349"/>
      <c r="AB452" s="353">
        <v>0</v>
      </c>
      <c r="AC452" s="354" t="str">
        <f t="shared" ref="AC452:AC515" si="52">IF(OR(E452="Upgrade Collector",E452="Greenfields Collector",E452="New Collector (AT)"),"Collector","Arterial")</f>
        <v>Arterial</v>
      </c>
      <c r="AD452" s="349"/>
      <c r="AE452" s="349"/>
      <c r="AF452" s="355">
        <f>_xlfn.XLOOKUP(A452,'P1 Date Adjustment'!B:B,'P1 Date Adjustment'!F:F,"not found",0)</f>
        <v>2039</v>
      </c>
      <c r="AG452" s="349">
        <f t="shared" si="46"/>
        <v>0</v>
      </c>
      <c r="AI452" s="360"/>
      <c r="AJ452" s="360"/>
    </row>
    <row r="453" spans="1:36" ht="30" x14ac:dyDescent="0.25">
      <c r="A453" s="129">
        <v>33</v>
      </c>
      <c r="B453" s="358" t="s">
        <v>315</v>
      </c>
      <c r="C453" s="358" t="str">
        <f>_xlfn.XLOOKUP($A453,'Total project cost for DCs'!A:A,'Total project cost for DCs'!C:C,"Not found",0)</f>
        <v>2-lane urban- upgrade existing road layout to 2-lane urban with active modes on both sides (TDM )</v>
      </c>
      <c r="D453" s="355" t="s">
        <v>155</v>
      </c>
      <c r="E453" s="355" t="s">
        <v>199</v>
      </c>
      <c r="H453" s="355" t="s">
        <v>830</v>
      </c>
      <c r="I453" s="359">
        <f>_xlfn.XLOOKUP($H453,DC_growth_AGS!$A$665:$A$673,DC_growth_AGS!$O$665:$O$673,"Not found",0)</f>
        <v>0.96445707034953565</v>
      </c>
      <c r="J453" s="355">
        <v>2033</v>
      </c>
      <c r="K453" s="360">
        <f>_xlfn.XLOOKUP($A453,'Total project cost for DCs'!$A$4:$A$111,'Total project cost for DCs'!G$4:G$111,0,0)*_xlfn.XLOOKUP($A453,Drury_beneficiary_allocation!$A$5:$A$104,Drury_beneficiary_allocation!$F$5:$F$104,0,0)</f>
        <v>0</v>
      </c>
      <c r="L453" s="360">
        <f>_xlfn.XLOOKUP($A453,'Total project cost for DCs'!$A$4:$A$111,'Total project cost for DCs'!H$4:H$111,0,0)*_xlfn.XLOOKUP($A453,Drury_beneficiary_allocation!$A$5:$A$104,Drury_beneficiary_allocation!$F$5:$F$104,0,0)</f>
        <v>0</v>
      </c>
      <c r="M453" s="360">
        <f>_xlfn.XLOOKUP($A453,'Total project cost for DCs'!$A$4:$A$111,'Total project cost for DCs'!I$4:I$111,0,0)*_xlfn.XLOOKUP($A453,Drury_beneficiary_allocation!$A$5:$A$104,Drury_beneficiary_allocation!$F$5:$F$104,0,0)</f>
        <v>0</v>
      </c>
      <c r="N453" s="360">
        <f>_xlfn.XLOOKUP($A453,'Total project cost for DCs'!$A$4:$A$111,'Total project cost for DCs'!J$4:J$111,0,0)*_xlfn.XLOOKUP($A453,Drury_beneficiary_allocation!$A$5:$A$104,Drury_beneficiary_allocation!$F$5:$F$104,0,0)</f>
        <v>0</v>
      </c>
      <c r="O453" s="360">
        <f>_xlfn.XLOOKUP($A453,'Total project cost for DCs'!$A$4:$A$111,'Total project cost for DCs'!K$4:K$111,0,0)*_xlfn.XLOOKUP($A453,Drury_beneficiary_allocation!$A$5:$A$104,Drury_beneficiary_allocation!$F$5:$F$104,0,0)</f>
        <v>0</v>
      </c>
      <c r="P453" s="360">
        <f>_xlfn.XLOOKUP($A453,'Total project cost for DCs'!$A$4:$A$111,'Total project cost for DCs'!L$4:L$111,0,0)*_xlfn.XLOOKUP($A453,Drury_beneficiary_allocation!$A$5:$A$104,Drury_beneficiary_allocation!$F$5:$F$104,0,0)</f>
        <v>0</v>
      </c>
      <c r="Q453" s="360">
        <f>_xlfn.XLOOKUP($A453,'Total project cost for DCs'!$A$4:$A$111,'Total project cost for DCs'!M$4:M$111,0,0)*_xlfn.XLOOKUP($A453,Drury_beneficiary_allocation!$A$5:$A$104,Drury_beneficiary_allocation!$F$5:$F$104,0,0)</f>
        <v>0</v>
      </c>
      <c r="R453" s="360">
        <f>_xlfn.XLOOKUP($A453,'Total project cost for DCs'!$A$4:$A$111,'Total project cost for DCs'!N$4:N$111,0,0)*_xlfn.XLOOKUP($A453,Drury_beneficiary_allocation!$A$5:$A$104,Drury_beneficiary_allocation!$F$5:$F$104,0,0)</f>
        <v>0</v>
      </c>
      <c r="S453" s="360">
        <f>_xlfn.XLOOKUP($A453,'Total project cost for DCs'!$A$4:$A$111,'Total project cost for DCs'!O$4:O$111,0,0)*_xlfn.XLOOKUP($A453,Drury_beneficiary_allocation!$A$5:$A$104,Drury_beneficiary_allocation!$F$5:$F$104,0,0)</f>
        <v>0</v>
      </c>
      <c r="T453" s="360">
        <f>_xlfn.XLOOKUP($A453,'Total project cost for DCs'!$A$4:$A$111,'Total project cost for DCs'!P$4:P$111,0,0)*_xlfn.XLOOKUP($A453,Drury_beneficiary_allocation!$A$5:$A$104,Drury_beneficiary_allocation!$F$5:$F$104,0,0)</f>
        <v>0</v>
      </c>
      <c r="U453" s="360">
        <f>_xlfn.XLOOKUP($A453,'Total project cost for DCs'!$A$4:$A$111,'Total project cost for DCs'!Q$4:Q$111,0,0)*_xlfn.XLOOKUP($A453,Drury_beneficiary_allocation!$A$5:$A$104,Drury_beneficiary_allocation!$F$5:$F$104,0,0)</f>
        <v>0</v>
      </c>
      <c r="V453" s="360">
        <f>_xlfn.XLOOKUP($A453,'Total project cost for DCs'!$A$4:$A$111,'Total project cost for DCs'!R$4:R$111,0,0)*_xlfn.XLOOKUP($A453,Drury_beneficiary_allocation!$A$5:$A$104,Drury_beneficiary_allocation!$F$5:$F$104,0,0)</f>
        <v>0</v>
      </c>
      <c r="W453" s="360">
        <f>_xlfn.XLOOKUP($A453,'Total project cost for DCs'!$A$4:$A$111,'Total project cost for DCs'!S$4:S$111,0,0)*_xlfn.XLOOKUP($A453,Drury_beneficiary_allocation!$A$5:$A$104,Drury_beneficiary_allocation!$F$5:$F$104,0,0)</f>
        <v>0</v>
      </c>
      <c r="X453" s="360">
        <f>_xlfn.XLOOKUP($A453,'Total project cost for DCs'!$A$4:$A$111,'Total project cost for DCs'!T$4:T$111,0,0)*_xlfn.XLOOKUP($A453,Drury_beneficiary_allocation!$A$5:$A$104,Drury_beneficiary_allocation!$F$5:$F$104,0,0)</f>
        <v>0</v>
      </c>
      <c r="Y453" s="349">
        <f t="shared" si="50"/>
        <v>0</v>
      </c>
      <c r="Z453" s="349">
        <f t="shared" si="51"/>
        <v>0</v>
      </c>
      <c r="AA453" s="349"/>
      <c r="AB453" s="353">
        <v>0</v>
      </c>
      <c r="AC453" s="354" t="str">
        <f t="shared" si="52"/>
        <v>Collector</v>
      </c>
      <c r="AD453" s="349"/>
      <c r="AE453" s="349"/>
      <c r="AF453" s="355">
        <f>_xlfn.XLOOKUP(A453,'P1 Date Adjustment'!B:B,'P1 Date Adjustment'!F:F,"not found",0)</f>
        <v>2033</v>
      </c>
      <c r="AG453" s="349">
        <f t="shared" ref="AG453:AG516" si="53">Z453*I453</f>
        <v>0</v>
      </c>
      <c r="AI453" s="360"/>
      <c r="AJ453" s="360"/>
    </row>
    <row r="454" spans="1:36" ht="30" x14ac:dyDescent="0.25">
      <c r="A454" s="129" t="s">
        <v>326</v>
      </c>
      <c r="B454" s="358" t="s">
        <v>327</v>
      </c>
      <c r="C454" s="358" t="str">
        <f>_xlfn.XLOOKUP($A454,'Total project cost for DCs'!A:A,'Total project cost for DCs'!C:C,"Not found",0)</f>
        <v>2-lane urban- upgrade existing road layout with active modes on both sides (Under construction)</v>
      </c>
      <c r="D454" s="355" t="s">
        <v>155</v>
      </c>
      <c r="E454" s="355" t="s">
        <v>227</v>
      </c>
      <c r="H454" s="355" t="s">
        <v>830</v>
      </c>
      <c r="I454" s="359">
        <f>_xlfn.XLOOKUP($H454,DC_growth_AGS!$A$665:$A$673,DC_growth_AGS!$O$665:$O$673,"Not found",0)</f>
        <v>0.96445707034953565</v>
      </c>
      <c r="J454" s="355">
        <v>2033</v>
      </c>
      <c r="K454" s="360">
        <f>_xlfn.XLOOKUP($A454,'Total project cost for DCs'!$A$4:$A$111,'Total project cost for DCs'!G$4:G$111,0,0)*_xlfn.XLOOKUP($A454,Drury_beneficiary_allocation!$A$5:$A$104,Drury_beneficiary_allocation!$F$5:$F$104,0,0)</f>
        <v>0</v>
      </c>
      <c r="L454" s="360">
        <f>_xlfn.XLOOKUP($A454,'Total project cost for DCs'!$A$4:$A$111,'Total project cost for DCs'!H$4:H$111,0,0)*_xlfn.XLOOKUP($A454,Drury_beneficiary_allocation!$A$5:$A$104,Drury_beneficiary_allocation!$F$5:$F$104,0,0)</f>
        <v>0</v>
      </c>
      <c r="M454" s="360">
        <f>_xlfn.XLOOKUP($A454,'Total project cost for DCs'!$A$4:$A$111,'Total project cost for DCs'!I$4:I$111,0,0)*_xlfn.XLOOKUP($A454,Drury_beneficiary_allocation!$A$5:$A$104,Drury_beneficiary_allocation!$F$5:$F$104,0,0)</f>
        <v>0</v>
      </c>
      <c r="N454" s="360">
        <f>_xlfn.XLOOKUP($A454,'Total project cost for DCs'!$A$4:$A$111,'Total project cost for DCs'!J$4:J$111,0,0)*_xlfn.XLOOKUP($A454,Drury_beneficiary_allocation!$A$5:$A$104,Drury_beneficiary_allocation!$F$5:$F$104,0,0)</f>
        <v>0</v>
      </c>
      <c r="O454" s="360">
        <f>_xlfn.XLOOKUP($A454,'Total project cost for DCs'!$A$4:$A$111,'Total project cost for DCs'!K$4:K$111,0,0)*_xlfn.XLOOKUP($A454,Drury_beneficiary_allocation!$A$5:$A$104,Drury_beneficiary_allocation!$F$5:$F$104,0,0)</f>
        <v>0</v>
      </c>
      <c r="P454" s="360">
        <f>_xlfn.XLOOKUP($A454,'Total project cost for DCs'!$A$4:$A$111,'Total project cost for DCs'!L$4:L$111,0,0)*_xlfn.XLOOKUP($A454,Drury_beneficiary_allocation!$A$5:$A$104,Drury_beneficiary_allocation!$F$5:$F$104,0,0)</f>
        <v>0</v>
      </c>
      <c r="Q454" s="360">
        <f>_xlfn.XLOOKUP($A454,'Total project cost for DCs'!$A$4:$A$111,'Total project cost for DCs'!M$4:M$111,0,0)*_xlfn.XLOOKUP($A454,Drury_beneficiary_allocation!$A$5:$A$104,Drury_beneficiary_allocation!$F$5:$F$104,0,0)</f>
        <v>0</v>
      </c>
      <c r="R454" s="360">
        <f>_xlfn.XLOOKUP($A454,'Total project cost for DCs'!$A$4:$A$111,'Total project cost for DCs'!N$4:N$111,0,0)*_xlfn.XLOOKUP($A454,Drury_beneficiary_allocation!$A$5:$A$104,Drury_beneficiary_allocation!$F$5:$F$104,0,0)</f>
        <v>0</v>
      </c>
      <c r="S454" s="360">
        <f>_xlfn.XLOOKUP($A454,'Total project cost for DCs'!$A$4:$A$111,'Total project cost for DCs'!O$4:O$111,0,0)*_xlfn.XLOOKUP($A454,Drury_beneficiary_allocation!$A$5:$A$104,Drury_beneficiary_allocation!$F$5:$F$104,0,0)</f>
        <v>0</v>
      </c>
      <c r="T454" s="360">
        <f>_xlfn.XLOOKUP($A454,'Total project cost for DCs'!$A$4:$A$111,'Total project cost for DCs'!P$4:P$111,0,0)*_xlfn.XLOOKUP($A454,Drury_beneficiary_allocation!$A$5:$A$104,Drury_beneficiary_allocation!$F$5:$F$104,0,0)</f>
        <v>0</v>
      </c>
      <c r="U454" s="360">
        <f>_xlfn.XLOOKUP($A454,'Total project cost for DCs'!$A$4:$A$111,'Total project cost for DCs'!Q$4:Q$111,0,0)*_xlfn.XLOOKUP($A454,Drury_beneficiary_allocation!$A$5:$A$104,Drury_beneficiary_allocation!$F$5:$F$104,0,0)</f>
        <v>0</v>
      </c>
      <c r="V454" s="360">
        <f>_xlfn.XLOOKUP($A454,'Total project cost for DCs'!$A$4:$A$111,'Total project cost for DCs'!R$4:R$111,0,0)*_xlfn.XLOOKUP($A454,Drury_beneficiary_allocation!$A$5:$A$104,Drury_beneficiary_allocation!$F$5:$F$104,0,0)</f>
        <v>0</v>
      </c>
      <c r="W454" s="360">
        <f>_xlfn.XLOOKUP($A454,'Total project cost for DCs'!$A$4:$A$111,'Total project cost for DCs'!S$4:S$111,0,0)*_xlfn.XLOOKUP($A454,Drury_beneficiary_allocation!$A$5:$A$104,Drury_beneficiary_allocation!$F$5:$F$104,0,0)</f>
        <v>0</v>
      </c>
      <c r="X454" s="360">
        <f>_xlfn.XLOOKUP($A454,'Total project cost for DCs'!$A$4:$A$111,'Total project cost for DCs'!T$4:T$111,0,0)*_xlfn.XLOOKUP($A454,Drury_beneficiary_allocation!$A$5:$A$104,Drury_beneficiary_allocation!$F$5:$F$104,0,0)</f>
        <v>0</v>
      </c>
      <c r="Y454" s="349">
        <f t="shared" si="50"/>
        <v>0</v>
      </c>
      <c r="Z454" s="349">
        <f t="shared" si="51"/>
        <v>0</v>
      </c>
      <c r="AA454" s="349"/>
      <c r="AB454" s="353">
        <v>0</v>
      </c>
      <c r="AC454" s="354" t="str">
        <f t="shared" si="52"/>
        <v>Arterial</v>
      </c>
      <c r="AD454" s="349"/>
      <c r="AE454" s="349"/>
      <c r="AF454" s="355">
        <f>_xlfn.XLOOKUP(A454,'P1 Date Adjustment'!B:B,'P1 Date Adjustment'!F:F,"not found",0)</f>
        <v>2033</v>
      </c>
      <c r="AG454" s="349">
        <f t="shared" si="53"/>
        <v>0</v>
      </c>
      <c r="AI454" s="360"/>
      <c r="AJ454" s="360"/>
    </row>
    <row r="455" spans="1:36" ht="45" x14ac:dyDescent="0.25">
      <c r="A455" s="129" t="s">
        <v>334</v>
      </c>
      <c r="B455" s="358" t="s">
        <v>335</v>
      </c>
      <c r="C455" s="358" t="str">
        <f>_xlfn.XLOOKUP($A455,'Total project cost for DCs'!A:A,'Total project cost for DCs'!C:C,"Not found",0)</f>
        <v>4-lane urban- upgrade interim 2-lane urban corridor to a 4-lane corridor with active modes on both sides (SGA design)</v>
      </c>
      <c r="D455" s="355" t="s">
        <v>155</v>
      </c>
      <c r="E455" s="355" t="s">
        <v>157</v>
      </c>
      <c r="H455" s="355" t="s">
        <v>830</v>
      </c>
      <c r="I455" s="359">
        <f>_xlfn.XLOOKUP($H455,DC_growth_AGS!$A$665:$A$673,DC_growth_AGS!$O$665:$O$673,"Not found",0)</f>
        <v>0.96445707034953565</v>
      </c>
      <c r="J455" s="355">
        <v>2050</v>
      </c>
      <c r="K455" s="360">
        <f>_xlfn.XLOOKUP($A455,'Total project cost for DCs'!$A$4:$A$111,'Total project cost for DCs'!G$4:G$111,0,0)*_xlfn.XLOOKUP($A455,Drury_beneficiary_allocation!$A$5:$A$104,Drury_beneficiary_allocation!$F$5:$F$104,0,0)</f>
        <v>0</v>
      </c>
      <c r="L455" s="360">
        <f>_xlfn.XLOOKUP($A455,'Total project cost for DCs'!$A$4:$A$111,'Total project cost for DCs'!H$4:H$111,0,0)*_xlfn.XLOOKUP($A455,Drury_beneficiary_allocation!$A$5:$A$104,Drury_beneficiary_allocation!$F$5:$F$104,0,0)</f>
        <v>0</v>
      </c>
      <c r="M455" s="360">
        <f>_xlfn.XLOOKUP($A455,'Total project cost for DCs'!$A$4:$A$111,'Total project cost for DCs'!I$4:I$111,0,0)*_xlfn.XLOOKUP($A455,Drury_beneficiary_allocation!$A$5:$A$104,Drury_beneficiary_allocation!$F$5:$F$104,0,0)</f>
        <v>0</v>
      </c>
      <c r="N455" s="360">
        <f>_xlfn.XLOOKUP($A455,'Total project cost for DCs'!$A$4:$A$111,'Total project cost for DCs'!J$4:J$111,0,0)*_xlfn.XLOOKUP($A455,Drury_beneficiary_allocation!$A$5:$A$104,Drury_beneficiary_allocation!$F$5:$F$104,0,0)</f>
        <v>0</v>
      </c>
      <c r="O455" s="360">
        <f>_xlfn.XLOOKUP($A455,'Total project cost for DCs'!$A$4:$A$111,'Total project cost for DCs'!K$4:K$111,0,0)*_xlfn.XLOOKUP($A455,Drury_beneficiary_allocation!$A$5:$A$104,Drury_beneficiary_allocation!$F$5:$F$104,0,0)</f>
        <v>0</v>
      </c>
      <c r="P455" s="360">
        <f>_xlfn.XLOOKUP($A455,'Total project cost for DCs'!$A$4:$A$111,'Total project cost for DCs'!L$4:L$111,0,0)*_xlfn.XLOOKUP($A455,Drury_beneficiary_allocation!$A$5:$A$104,Drury_beneficiary_allocation!$F$5:$F$104,0,0)</f>
        <v>0</v>
      </c>
      <c r="Q455" s="360">
        <f>_xlfn.XLOOKUP($A455,'Total project cost for DCs'!$A$4:$A$111,'Total project cost for DCs'!M$4:M$111,0,0)*_xlfn.XLOOKUP($A455,Drury_beneficiary_allocation!$A$5:$A$104,Drury_beneficiary_allocation!$F$5:$F$104,0,0)</f>
        <v>0</v>
      </c>
      <c r="R455" s="360">
        <f>_xlfn.XLOOKUP($A455,'Total project cost for DCs'!$A$4:$A$111,'Total project cost for DCs'!N$4:N$111,0,0)*_xlfn.XLOOKUP($A455,Drury_beneficiary_allocation!$A$5:$A$104,Drury_beneficiary_allocation!$F$5:$F$104,0,0)</f>
        <v>0</v>
      </c>
      <c r="S455" s="360">
        <f>_xlfn.XLOOKUP($A455,'Total project cost for DCs'!$A$4:$A$111,'Total project cost for DCs'!O$4:O$111,0,0)*_xlfn.XLOOKUP($A455,Drury_beneficiary_allocation!$A$5:$A$104,Drury_beneficiary_allocation!$F$5:$F$104,0,0)</f>
        <v>0</v>
      </c>
      <c r="T455" s="360">
        <f>_xlfn.XLOOKUP($A455,'Total project cost for DCs'!$A$4:$A$111,'Total project cost for DCs'!P$4:P$111,0,0)*_xlfn.XLOOKUP($A455,Drury_beneficiary_allocation!$A$5:$A$104,Drury_beneficiary_allocation!$F$5:$F$104,0,0)</f>
        <v>0</v>
      </c>
      <c r="U455" s="360">
        <f>_xlfn.XLOOKUP($A455,'Total project cost for DCs'!$A$4:$A$111,'Total project cost for DCs'!Q$4:Q$111,0,0)*_xlfn.XLOOKUP($A455,Drury_beneficiary_allocation!$A$5:$A$104,Drury_beneficiary_allocation!$F$5:$F$104,0,0)</f>
        <v>0</v>
      </c>
      <c r="V455" s="360">
        <f>_xlfn.XLOOKUP($A455,'Total project cost for DCs'!$A$4:$A$111,'Total project cost for DCs'!R$4:R$111,0,0)*_xlfn.XLOOKUP($A455,Drury_beneficiary_allocation!$A$5:$A$104,Drury_beneficiary_allocation!$F$5:$F$104,0,0)</f>
        <v>0</v>
      </c>
      <c r="W455" s="360">
        <f>_xlfn.XLOOKUP($A455,'Total project cost for DCs'!$A$4:$A$111,'Total project cost for DCs'!S$4:S$111,0,0)*_xlfn.XLOOKUP($A455,Drury_beneficiary_allocation!$A$5:$A$104,Drury_beneficiary_allocation!$F$5:$F$104,0,0)</f>
        <v>0</v>
      </c>
      <c r="X455" s="360">
        <f>_xlfn.XLOOKUP($A455,'Total project cost for DCs'!$A$4:$A$111,'Total project cost for DCs'!T$4:T$111,0,0)*_xlfn.XLOOKUP($A455,Drury_beneficiary_allocation!$A$5:$A$104,Drury_beneficiary_allocation!$F$5:$F$104,0,0)</f>
        <v>0</v>
      </c>
      <c r="Y455" s="349">
        <f t="shared" si="50"/>
        <v>0</v>
      </c>
      <c r="Z455" s="349">
        <f t="shared" si="51"/>
        <v>0</v>
      </c>
      <c r="AA455" s="349"/>
      <c r="AB455" s="353">
        <v>0</v>
      </c>
      <c r="AC455" s="354" t="str">
        <f t="shared" si="52"/>
        <v>Arterial</v>
      </c>
      <c r="AD455" s="349"/>
      <c r="AE455" s="349"/>
      <c r="AF455" s="355">
        <f>_xlfn.XLOOKUP(A455,'P1 Date Adjustment'!B:B,'P1 Date Adjustment'!F:F,"not found",0)</f>
        <v>2050</v>
      </c>
      <c r="AG455" s="349">
        <f t="shared" si="53"/>
        <v>0</v>
      </c>
      <c r="AI455" s="360"/>
      <c r="AJ455" s="360"/>
    </row>
    <row r="456" spans="1:36" ht="30" x14ac:dyDescent="0.25">
      <c r="A456" s="129" t="s">
        <v>342</v>
      </c>
      <c r="B456" s="358" t="s">
        <v>343</v>
      </c>
      <c r="C456" s="358" t="str">
        <f>_xlfn.XLOOKUP($A456,'Total project cost for DCs'!A:A,'Total project cost for DCs'!C:C,"Not found",0)</f>
        <v>Upgrade interim 2-lane bridges (3No. to 4 lane bridges with active modes on both sides (SGA design)</v>
      </c>
      <c r="D456" s="355" t="s">
        <v>155</v>
      </c>
      <c r="E456" s="355" t="s">
        <v>345</v>
      </c>
      <c r="H456" s="355" t="s">
        <v>830</v>
      </c>
      <c r="I456" s="359">
        <f>_xlfn.XLOOKUP($H456,DC_growth_AGS!$A$665:$A$673,DC_growth_AGS!$O$665:$O$673,"Not found",0)</f>
        <v>0.96445707034953565</v>
      </c>
      <c r="J456" s="355">
        <v>2050</v>
      </c>
      <c r="K456" s="360">
        <f>_xlfn.XLOOKUP($A456,'Total project cost for DCs'!$A$4:$A$111,'Total project cost for DCs'!G$4:G$111,0,0)*_xlfn.XLOOKUP($A456,Drury_beneficiary_allocation!$A$5:$A$104,Drury_beneficiary_allocation!$F$5:$F$104,0,0)</f>
        <v>0</v>
      </c>
      <c r="L456" s="360">
        <f>_xlfn.XLOOKUP($A456,'Total project cost for DCs'!$A$4:$A$111,'Total project cost for DCs'!H$4:H$111,0,0)*_xlfn.XLOOKUP($A456,Drury_beneficiary_allocation!$A$5:$A$104,Drury_beneficiary_allocation!$F$5:$F$104,0,0)</f>
        <v>0</v>
      </c>
      <c r="M456" s="360">
        <f>_xlfn.XLOOKUP($A456,'Total project cost for DCs'!$A$4:$A$111,'Total project cost for DCs'!I$4:I$111,0,0)*_xlfn.XLOOKUP($A456,Drury_beneficiary_allocation!$A$5:$A$104,Drury_beneficiary_allocation!$F$5:$F$104,0,0)</f>
        <v>0</v>
      </c>
      <c r="N456" s="360">
        <f>_xlfn.XLOOKUP($A456,'Total project cost for DCs'!$A$4:$A$111,'Total project cost for DCs'!J$4:J$111,0,0)*_xlfn.XLOOKUP($A456,Drury_beneficiary_allocation!$A$5:$A$104,Drury_beneficiary_allocation!$F$5:$F$104,0,0)</f>
        <v>0</v>
      </c>
      <c r="O456" s="360">
        <f>_xlfn.XLOOKUP($A456,'Total project cost for DCs'!$A$4:$A$111,'Total project cost for DCs'!K$4:K$111,0,0)*_xlfn.XLOOKUP($A456,Drury_beneficiary_allocation!$A$5:$A$104,Drury_beneficiary_allocation!$F$5:$F$104,0,0)</f>
        <v>0</v>
      </c>
      <c r="P456" s="360">
        <f>_xlfn.XLOOKUP($A456,'Total project cost for DCs'!$A$4:$A$111,'Total project cost for DCs'!L$4:L$111,0,0)*_xlfn.XLOOKUP($A456,Drury_beneficiary_allocation!$A$5:$A$104,Drury_beneficiary_allocation!$F$5:$F$104,0,0)</f>
        <v>0</v>
      </c>
      <c r="Q456" s="360">
        <f>_xlfn.XLOOKUP($A456,'Total project cost for DCs'!$A$4:$A$111,'Total project cost for DCs'!M$4:M$111,0,0)*_xlfn.XLOOKUP($A456,Drury_beneficiary_allocation!$A$5:$A$104,Drury_beneficiary_allocation!$F$5:$F$104,0,0)</f>
        <v>0</v>
      </c>
      <c r="R456" s="360">
        <f>_xlfn.XLOOKUP($A456,'Total project cost for DCs'!$A$4:$A$111,'Total project cost for DCs'!N$4:N$111,0,0)*_xlfn.XLOOKUP($A456,Drury_beneficiary_allocation!$A$5:$A$104,Drury_beneficiary_allocation!$F$5:$F$104,0,0)</f>
        <v>0</v>
      </c>
      <c r="S456" s="360">
        <f>_xlfn.XLOOKUP($A456,'Total project cost for DCs'!$A$4:$A$111,'Total project cost for DCs'!O$4:O$111,0,0)*_xlfn.XLOOKUP($A456,Drury_beneficiary_allocation!$A$5:$A$104,Drury_beneficiary_allocation!$F$5:$F$104,0,0)</f>
        <v>0</v>
      </c>
      <c r="T456" s="360">
        <f>_xlfn.XLOOKUP($A456,'Total project cost for DCs'!$A$4:$A$111,'Total project cost for DCs'!P$4:P$111,0,0)*_xlfn.XLOOKUP($A456,Drury_beneficiary_allocation!$A$5:$A$104,Drury_beneficiary_allocation!$F$5:$F$104,0,0)</f>
        <v>0</v>
      </c>
      <c r="U456" s="360">
        <f>_xlfn.XLOOKUP($A456,'Total project cost for DCs'!$A$4:$A$111,'Total project cost for DCs'!Q$4:Q$111,0,0)*_xlfn.XLOOKUP($A456,Drury_beneficiary_allocation!$A$5:$A$104,Drury_beneficiary_allocation!$F$5:$F$104,0,0)</f>
        <v>0</v>
      </c>
      <c r="V456" s="360">
        <f>_xlfn.XLOOKUP($A456,'Total project cost for DCs'!$A$4:$A$111,'Total project cost for DCs'!R$4:R$111,0,0)*_xlfn.XLOOKUP($A456,Drury_beneficiary_allocation!$A$5:$A$104,Drury_beneficiary_allocation!$F$5:$F$104,0,0)</f>
        <v>0</v>
      </c>
      <c r="W456" s="360">
        <f>_xlfn.XLOOKUP($A456,'Total project cost for DCs'!$A$4:$A$111,'Total project cost for DCs'!S$4:S$111,0,0)*_xlfn.XLOOKUP($A456,Drury_beneficiary_allocation!$A$5:$A$104,Drury_beneficiary_allocation!$F$5:$F$104,0,0)</f>
        <v>0</v>
      </c>
      <c r="X456" s="360">
        <f>_xlfn.XLOOKUP($A456,'Total project cost for DCs'!$A$4:$A$111,'Total project cost for DCs'!T$4:T$111,0,0)*_xlfn.XLOOKUP($A456,Drury_beneficiary_allocation!$A$5:$A$104,Drury_beneficiary_allocation!$F$5:$F$104,0,0)</f>
        <v>0</v>
      </c>
      <c r="Y456" s="349">
        <f t="shared" si="50"/>
        <v>0</v>
      </c>
      <c r="Z456" s="349">
        <f t="shared" si="51"/>
        <v>0</v>
      </c>
      <c r="AA456" s="349"/>
      <c r="AB456" s="353">
        <v>0</v>
      </c>
      <c r="AC456" s="354" t="str">
        <f t="shared" si="52"/>
        <v>Arterial</v>
      </c>
      <c r="AD456" s="349"/>
      <c r="AE456" s="349"/>
      <c r="AF456" s="355">
        <f>_xlfn.XLOOKUP(A456,'P1 Date Adjustment'!B:B,'P1 Date Adjustment'!F:F,"not found",0)</f>
        <v>2050</v>
      </c>
      <c r="AG456" s="349">
        <f t="shared" si="53"/>
        <v>0</v>
      </c>
      <c r="AI456" s="360"/>
      <c r="AJ456" s="360"/>
    </row>
    <row r="457" spans="1:36" ht="30" x14ac:dyDescent="0.25">
      <c r="A457" s="129" t="s">
        <v>346</v>
      </c>
      <c r="B457" s="358" t="s">
        <v>347</v>
      </c>
      <c r="C457" s="358" t="str">
        <f>_xlfn.XLOOKUP($A457,'Total project cost for DCs'!A:A,'Total project cost for DCs'!C:C,"Not found",0)</f>
        <v>2-lane urban- new road layout with active modes on both sides (TDM)</v>
      </c>
      <c r="D457" s="355" t="s">
        <v>155</v>
      </c>
      <c r="E457" s="355" t="s">
        <v>227</v>
      </c>
      <c r="H457" s="355" t="s">
        <v>830</v>
      </c>
      <c r="I457" s="359">
        <f>_xlfn.XLOOKUP($H457,DC_growth_AGS!$A$665:$A$673,DC_growth_AGS!$O$665:$O$673,"Not found",0)</f>
        <v>0.96445707034953565</v>
      </c>
      <c r="J457" s="355">
        <v>2044</v>
      </c>
      <c r="K457" s="360">
        <f>_xlfn.XLOOKUP($A457,'Total project cost for DCs'!$A$4:$A$111,'Total project cost for DCs'!G$4:G$111,0,0)*_xlfn.XLOOKUP($A457,Drury_beneficiary_allocation!$A$5:$A$104,Drury_beneficiary_allocation!$F$5:$F$104,0,0)</f>
        <v>0</v>
      </c>
      <c r="L457" s="360">
        <f>_xlfn.XLOOKUP($A457,'Total project cost for DCs'!$A$4:$A$111,'Total project cost for DCs'!H$4:H$111,0,0)*_xlfn.XLOOKUP($A457,Drury_beneficiary_allocation!$A$5:$A$104,Drury_beneficiary_allocation!$F$5:$F$104,0,0)</f>
        <v>0</v>
      </c>
      <c r="M457" s="360">
        <f>_xlfn.XLOOKUP($A457,'Total project cost for DCs'!$A$4:$A$111,'Total project cost for DCs'!I$4:I$111,0,0)*_xlfn.XLOOKUP($A457,Drury_beneficiary_allocation!$A$5:$A$104,Drury_beneficiary_allocation!$F$5:$F$104,0,0)</f>
        <v>0</v>
      </c>
      <c r="N457" s="360">
        <f>_xlfn.XLOOKUP($A457,'Total project cost for DCs'!$A$4:$A$111,'Total project cost for DCs'!J$4:J$111,0,0)*_xlfn.XLOOKUP($A457,Drury_beneficiary_allocation!$A$5:$A$104,Drury_beneficiary_allocation!$F$5:$F$104,0,0)</f>
        <v>0</v>
      </c>
      <c r="O457" s="360">
        <f>_xlfn.XLOOKUP($A457,'Total project cost for DCs'!$A$4:$A$111,'Total project cost for DCs'!K$4:K$111,0,0)*_xlfn.XLOOKUP($A457,Drury_beneficiary_allocation!$A$5:$A$104,Drury_beneficiary_allocation!$F$5:$F$104,0,0)</f>
        <v>0</v>
      </c>
      <c r="P457" s="360">
        <f>_xlfn.XLOOKUP($A457,'Total project cost for DCs'!$A$4:$A$111,'Total project cost for DCs'!L$4:L$111,0,0)*_xlfn.XLOOKUP($A457,Drury_beneficiary_allocation!$A$5:$A$104,Drury_beneficiary_allocation!$F$5:$F$104,0,0)</f>
        <v>0</v>
      </c>
      <c r="Q457" s="360">
        <f>_xlfn.XLOOKUP($A457,'Total project cost for DCs'!$A$4:$A$111,'Total project cost for DCs'!M$4:M$111,0,0)*_xlfn.XLOOKUP($A457,Drury_beneficiary_allocation!$A$5:$A$104,Drury_beneficiary_allocation!$F$5:$F$104,0,0)</f>
        <v>0</v>
      </c>
      <c r="R457" s="360">
        <f>_xlfn.XLOOKUP($A457,'Total project cost for DCs'!$A$4:$A$111,'Total project cost for DCs'!N$4:N$111,0,0)*_xlfn.XLOOKUP($A457,Drury_beneficiary_allocation!$A$5:$A$104,Drury_beneficiary_allocation!$F$5:$F$104,0,0)</f>
        <v>0</v>
      </c>
      <c r="S457" s="360">
        <f>_xlfn.XLOOKUP($A457,'Total project cost for DCs'!$A$4:$A$111,'Total project cost for DCs'!O$4:O$111,0,0)*_xlfn.XLOOKUP($A457,Drury_beneficiary_allocation!$A$5:$A$104,Drury_beneficiary_allocation!$F$5:$F$104,0,0)</f>
        <v>0</v>
      </c>
      <c r="T457" s="360">
        <f>_xlfn.XLOOKUP($A457,'Total project cost for DCs'!$A$4:$A$111,'Total project cost for DCs'!P$4:P$111,0,0)*_xlfn.XLOOKUP($A457,Drury_beneficiary_allocation!$A$5:$A$104,Drury_beneficiary_allocation!$F$5:$F$104,0,0)</f>
        <v>0</v>
      </c>
      <c r="U457" s="360">
        <f>_xlfn.XLOOKUP($A457,'Total project cost for DCs'!$A$4:$A$111,'Total project cost for DCs'!Q$4:Q$111,0,0)*_xlfn.XLOOKUP($A457,Drury_beneficiary_allocation!$A$5:$A$104,Drury_beneficiary_allocation!$F$5:$F$104,0,0)</f>
        <v>0</v>
      </c>
      <c r="V457" s="360">
        <f>_xlfn.XLOOKUP($A457,'Total project cost for DCs'!$A$4:$A$111,'Total project cost for DCs'!R$4:R$111,0,0)*_xlfn.XLOOKUP($A457,Drury_beneficiary_allocation!$A$5:$A$104,Drury_beneficiary_allocation!$F$5:$F$104,0,0)</f>
        <v>0</v>
      </c>
      <c r="W457" s="360">
        <f>_xlfn.XLOOKUP($A457,'Total project cost for DCs'!$A$4:$A$111,'Total project cost for DCs'!S$4:S$111,0,0)*_xlfn.XLOOKUP($A457,Drury_beneficiary_allocation!$A$5:$A$104,Drury_beneficiary_allocation!$F$5:$F$104,0,0)</f>
        <v>0</v>
      </c>
      <c r="X457" s="360">
        <f>_xlfn.XLOOKUP($A457,'Total project cost for DCs'!$A$4:$A$111,'Total project cost for DCs'!T$4:T$111,0,0)*_xlfn.XLOOKUP($A457,Drury_beneficiary_allocation!$A$5:$A$104,Drury_beneficiary_allocation!$F$5:$F$104,0,0)</f>
        <v>0</v>
      </c>
      <c r="Y457" s="349">
        <f t="shared" si="50"/>
        <v>0</v>
      </c>
      <c r="Z457" s="349">
        <f t="shared" si="51"/>
        <v>0</v>
      </c>
      <c r="AA457" s="349"/>
      <c r="AB457" s="353">
        <v>0</v>
      </c>
      <c r="AC457" s="354" t="str">
        <f t="shared" si="52"/>
        <v>Arterial</v>
      </c>
      <c r="AD457" s="349"/>
      <c r="AE457" s="349"/>
      <c r="AF457" s="355">
        <f>_xlfn.XLOOKUP(A457,'P1 Date Adjustment'!B:B,'P1 Date Adjustment'!F:F,"not found",0)</f>
        <v>2044</v>
      </c>
      <c r="AG457" s="349">
        <f t="shared" si="53"/>
        <v>0</v>
      </c>
      <c r="AI457" s="360"/>
      <c r="AJ457" s="360"/>
    </row>
    <row r="458" spans="1:36" x14ac:dyDescent="0.25">
      <c r="A458" s="129" t="s">
        <v>348</v>
      </c>
      <c r="B458" s="358" t="s">
        <v>347</v>
      </c>
      <c r="C458" s="358" t="str">
        <f>_xlfn.XLOOKUP($A458,'Total project cost for DCs'!A:A,'Total project cost for DCs'!C:C,"Not found",0)</f>
        <v>2-lane urban- bridge construction</v>
      </c>
      <c r="D458" s="355" t="s">
        <v>155</v>
      </c>
      <c r="E458" s="355" t="s">
        <v>345</v>
      </c>
      <c r="H458" s="355" t="s">
        <v>830</v>
      </c>
      <c r="I458" s="359">
        <f>_xlfn.XLOOKUP($H458,DC_growth_AGS!$A$665:$A$673,DC_growth_AGS!$O$665:$O$673,"Not found",0)</f>
        <v>0.96445707034953565</v>
      </c>
      <c r="J458" s="355">
        <v>2044</v>
      </c>
      <c r="K458" s="360">
        <f>_xlfn.XLOOKUP($A458,'Total project cost for DCs'!$A$4:$A$111,'Total project cost for DCs'!G$4:G$111,0,0)*_xlfn.XLOOKUP($A458,Drury_beneficiary_allocation!$A$5:$A$104,Drury_beneficiary_allocation!$F$5:$F$104,0,0)</f>
        <v>0</v>
      </c>
      <c r="L458" s="360">
        <f>_xlfn.XLOOKUP($A458,'Total project cost for DCs'!$A$4:$A$111,'Total project cost for DCs'!H$4:H$111,0,0)*_xlfn.XLOOKUP($A458,Drury_beneficiary_allocation!$A$5:$A$104,Drury_beneficiary_allocation!$F$5:$F$104,0,0)</f>
        <v>0</v>
      </c>
      <c r="M458" s="360">
        <f>_xlfn.XLOOKUP($A458,'Total project cost for DCs'!$A$4:$A$111,'Total project cost for DCs'!I$4:I$111,0,0)*_xlfn.XLOOKUP($A458,Drury_beneficiary_allocation!$A$5:$A$104,Drury_beneficiary_allocation!$F$5:$F$104,0,0)</f>
        <v>0</v>
      </c>
      <c r="N458" s="360">
        <f>_xlfn.XLOOKUP($A458,'Total project cost for DCs'!$A$4:$A$111,'Total project cost for DCs'!J$4:J$111,0,0)*_xlfn.XLOOKUP($A458,Drury_beneficiary_allocation!$A$5:$A$104,Drury_beneficiary_allocation!$F$5:$F$104,0,0)</f>
        <v>0</v>
      </c>
      <c r="O458" s="360">
        <f>_xlfn.XLOOKUP($A458,'Total project cost for DCs'!$A$4:$A$111,'Total project cost for DCs'!K$4:K$111,0,0)*_xlfn.XLOOKUP($A458,Drury_beneficiary_allocation!$A$5:$A$104,Drury_beneficiary_allocation!$F$5:$F$104,0,0)</f>
        <v>0</v>
      </c>
      <c r="P458" s="360">
        <f>_xlfn.XLOOKUP($A458,'Total project cost for DCs'!$A$4:$A$111,'Total project cost for DCs'!L$4:L$111,0,0)*_xlfn.XLOOKUP($A458,Drury_beneficiary_allocation!$A$5:$A$104,Drury_beneficiary_allocation!$F$5:$F$104,0,0)</f>
        <v>0</v>
      </c>
      <c r="Q458" s="360">
        <f>_xlfn.XLOOKUP($A458,'Total project cost for DCs'!$A$4:$A$111,'Total project cost for DCs'!M$4:M$111,0,0)*_xlfn.XLOOKUP($A458,Drury_beneficiary_allocation!$A$5:$A$104,Drury_beneficiary_allocation!$F$5:$F$104,0,0)</f>
        <v>0</v>
      </c>
      <c r="R458" s="360">
        <f>_xlfn.XLOOKUP($A458,'Total project cost for DCs'!$A$4:$A$111,'Total project cost for DCs'!N$4:N$111,0,0)*_xlfn.XLOOKUP($A458,Drury_beneficiary_allocation!$A$5:$A$104,Drury_beneficiary_allocation!$F$5:$F$104,0,0)</f>
        <v>0</v>
      </c>
      <c r="S458" s="360">
        <f>_xlfn.XLOOKUP($A458,'Total project cost for DCs'!$A$4:$A$111,'Total project cost for DCs'!O$4:O$111,0,0)*_xlfn.XLOOKUP($A458,Drury_beneficiary_allocation!$A$5:$A$104,Drury_beneficiary_allocation!$F$5:$F$104,0,0)</f>
        <v>0</v>
      </c>
      <c r="T458" s="360">
        <f>_xlfn.XLOOKUP($A458,'Total project cost for DCs'!$A$4:$A$111,'Total project cost for DCs'!P$4:P$111,0,0)*_xlfn.XLOOKUP($A458,Drury_beneficiary_allocation!$A$5:$A$104,Drury_beneficiary_allocation!$F$5:$F$104,0,0)</f>
        <v>0</v>
      </c>
      <c r="U458" s="360">
        <f>_xlfn.XLOOKUP($A458,'Total project cost for DCs'!$A$4:$A$111,'Total project cost for DCs'!Q$4:Q$111,0,0)*_xlfn.XLOOKUP($A458,Drury_beneficiary_allocation!$A$5:$A$104,Drury_beneficiary_allocation!$F$5:$F$104,0,0)</f>
        <v>0</v>
      </c>
      <c r="V458" s="360">
        <f>_xlfn.XLOOKUP($A458,'Total project cost for DCs'!$A$4:$A$111,'Total project cost for DCs'!R$4:R$111,0,0)*_xlfn.XLOOKUP($A458,Drury_beneficiary_allocation!$A$5:$A$104,Drury_beneficiary_allocation!$F$5:$F$104,0,0)</f>
        <v>0</v>
      </c>
      <c r="W458" s="360">
        <f>_xlfn.XLOOKUP($A458,'Total project cost for DCs'!$A$4:$A$111,'Total project cost for DCs'!S$4:S$111,0,0)*_xlfn.XLOOKUP($A458,Drury_beneficiary_allocation!$A$5:$A$104,Drury_beneficiary_allocation!$F$5:$F$104,0,0)</f>
        <v>0</v>
      </c>
      <c r="X458" s="360">
        <f>_xlfn.XLOOKUP($A458,'Total project cost for DCs'!$A$4:$A$111,'Total project cost for DCs'!T$4:T$111,0,0)*_xlfn.XLOOKUP($A458,Drury_beneficiary_allocation!$A$5:$A$104,Drury_beneficiary_allocation!$F$5:$F$104,0,0)</f>
        <v>0</v>
      </c>
      <c r="Y458" s="349">
        <f t="shared" si="50"/>
        <v>0</v>
      </c>
      <c r="Z458" s="349">
        <f t="shared" si="51"/>
        <v>0</v>
      </c>
      <c r="AA458" s="349"/>
      <c r="AB458" s="353">
        <v>0</v>
      </c>
      <c r="AC458" s="354" t="str">
        <f t="shared" si="52"/>
        <v>Arterial</v>
      </c>
      <c r="AD458" s="349"/>
      <c r="AE458" s="349"/>
      <c r="AF458" s="355">
        <f>_xlfn.XLOOKUP(A458,'P1 Date Adjustment'!B:B,'P1 Date Adjustment'!F:F,"not found",0)</f>
        <v>2044</v>
      </c>
      <c r="AG458" s="349">
        <f t="shared" si="53"/>
        <v>0</v>
      </c>
      <c r="AI458" s="360"/>
      <c r="AJ458" s="360"/>
    </row>
    <row r="459" spans="1:36" ht="30" x14ac:dyDescent="0.25">
      <c r="A459" s="129" t="s">
        <v>350</v>
      </c>
      <c r="B459" s="358" t="s">
        <v>347</v>
      </c>
      <c r="C459" s="358" t="str">
        <f>_xlfn.XLOOKUP($A459,'Total project cost for DCs'!A:A,'Total project cost for DCs'!C:C,"Not found",0)</f>
        <v>4-lane urban- upgrade 2-lane urban with active modes on both sides (SGA design)</v>
      </c>
      <c r="D459" s="355" t="s">
        <v>155</v>
      </c>
      <c r="E459" s="355" t="s">
        <v>231</v>
      </c>
      <c r="H459" s="355" t="s">
        <v>830</v>
      </c>
      <c r="I459" s="359">
        <f>_xlfn.XLOOKUP($H459,DC_growth_AGS!$A$665:$A$673,DC_growth_AGS!$O$665:$O$673,"Not found",0)</f>
        <v>0.96445707034953565</v>
      </c>
      <c r="J459" s="355">
        <v>2049</v>
      </c>
      <c r="K459" s="360">
        <f>_xlfn.XLOOKUP($A459,'Total project cost for DCs'!$A$4:$A$111,'Total project cost for DCs'!G$4:G$111,0,0)*_xlfn.XLOOKUP($A459,Drury_beneficiary_allocation!$A$5:$A$104,Drury_beneficiary_allocation!$F$5:$F$104,0,0)</f>
        <v>0</v>
      </c>
      <c r="L459" s="360">
        <f>_xlfn.XLOOKUP($A459,'Total project cost for DCs'!$A$4:$A$111,'Total project cost for DCs'!H$4:H$111,0,0)*_xlfn.XLOOKUP($A459,Drury_beneficiary_allocation!$A$5:$A$104,Drury_beneficiary_allocation!$F$5:$F$104,0,0)</f>
        <v>0</v>
      </c>
      <c r="M459" s="360">
        <f>_xlfn.XLOOKUP($A459,'Total project cost for DCs'!$A$4:$A$111,'Total project cost for DCs'!I$4:I$111,0,0)*_xlfn.XLOOKUP($A459,Drury_beneficiary_allocation!$A$5:$A$104,Drury_beneficiary_allocation!$F$5:$F$104,0,0)</f>
        <v>0</v>
      </c>
      <c r="N459" s="360">
        <f>_xlfn.XLOOKUP($A459,'Total project cost for DCs'!$A$4:$A$111,'Total project cost for DCs'!J$4:J$111,0,0)*_xlfn.XLOOKUP($A459,Drury_beneficiary_allocation!$A$5:$A$104,Drury_beneficiary_allocation!$F$5:$F$104,0,0)</f>
        <v>0</v>
      </c>
      <c r="O459" s="360">
        <f>_xlfn.XLOOKUP($A459,'Total project cost for DCs'!$A$4:$A$111,'Total project cost for DCs'!K$4:K$111,0,0)*_xlfn.XLOOKUP($A459,Drury_beneficiary_allocation!$A$5:$A$104,Drury_beneficiary_allocation!$F$5:$F$104,0,0)</f>
        <v>0</v>
      </c>
      <c r="P459" s="360">
        <f>_xlfn.XLOOKUP($A459,'Total project cost for DCs'!$A$4:$A$111,'Total project cost for DCs'!L$4:L$111,0,0)*_xlfn.XLOOKUP($A459,Drury_beneficiary_allocation!$A$5:$A$104,Drury_beneficiary_allocation!$F$5:$F$104,0,0)</f>
        <v>0</v>
      </c>
      <c r="Q459" s="360">
        <f>_xlfn.XLOOKUP($A459,'Total project cost for DCs'!$A$4:$A$111,'Total project cost for DCs'!M$4:M$111,0,0)*_xlfn.XLOOKUP($A459,Drury_beneficiary_allocation!$A$5:$A$104,Drury_beneficiary_allocation!$F$5:$F$104,0,0)</f>
        <v>0</v>
      </c>
      <c r="R459" s="360">
        <f>_xlfn.XLOOKUP($A459,'Total project cost for DCs'!$A$4:$A$111,'Total project cost for DCs'!N$4:N$111,0,0)*_xlfn.XLOOKUP($A459,Drury_beneficiary_allocation!$A$5:$A$104,Drury_beneficiary_allocation!$F$5:$F$104,0,0)</f>
        <v>0</v>
      </c>
      <c r="S459" s="360">
        <f>_xlfn.XLOOKUP($A459,'Total project cost for DCs'!$A$4:$A$111,'Total project cost for DCs'!O$4:O$111,0,0)*_xlfn.XLOOKUP($A459,Drury_beneficiary_allocation!$A$5:$A$104,Drury_beneficiary_allocation!$F$5:$F$104,0,0)</f>
        <v>0</v>
      </c>
      <c r="T459" s="360">
        <f>_xlfn.XLOOKUP($A459,'Total project cost for DCs'!$A$4:$A$111,'Total project cost for DCs'!P$4:P$111,0,0)*_xlfn.XLOOKUP($A459,Drury_beneficiary_allocation!$A$5:$A$104,Drury_beneficiary_allocation!$F$5:$F$104,0,0)</f>
        <v>0</v>
      </c>
      <c r="U459" s="360">
        <f>_xlfn.XLOOKUP($A459,'Total project cost for DCs'!$A$4:$A$111,'Total project cost for DCs'!Q$4:Q$111,0,0)*_xlfn.XLOOKUP($A459,Drury_beneficiary_allocation!$A$5:$A$104,Drury_beneficiary_allocation!$F$5:$F$104,0,0)</f>
        <v>0</v>
      </c>
      <c r="V459" s="360">
        <f>_xlfn.XLOOKUP($A459,'Total project cost for DCs'!$A$4:$A$111,'Total project cost for DCs'!R$4:R$111,0,0)*_xlfn.XLOOKUP($A459,Drury_beneficiary_allocation!$A$5:$A$104,Drury_beneficiary_allocation!$F$5:$F$104,0,0)</f>
        <v>0</v>
      </c>
      <c r="W459" s="360">
        <f>_xlfn.XLOOKUP($A459,'Total project cost for DCs'!$A$4:$A$111,'Total project cost for DCs'!S$4:S$111,0,0)*_xlfn.XLOOKUP($A459,Drury_beneficiary_allocation!$A$5:$A$104,Drury_beneficiary_allocation!$F$5:$F$104,0,0)</f>
        <v>0</v>
      </c>
      <c r="X459" s="360">
        <f>_xlfn.XLOOKUP($A459,'Total project cost for DCs'!$A$4:$A$111,'Total project cost for DCs'!T$4:T$111,0,0)*_xlfn.XLOOKUP($A459,Drury_beneficiary_allocation!$A$5:$A$104,Drury_beneficiary_allocation!$F$5:$F$104,0,0)</f>
        <v>0</v>
      </c>
      <c r="Y459" s="349">
        <f t="shared" si="50"/>
        <v>0</v>
      </c>
      <c r="Z459" s="349">
        <f t="shared" si="51"/>
        <v>0</v>
      </c>
      <c r="AA459" s="349"/>
      <c r="AB459" s="353">
        <v>0</v>
      </c>
      <c r="AC459" s="354" t="str">
        <f t="shared" si="52"/>
        <v>Arterial</v>
      </c>
      <c r="AD459" s="349"/>
      <c r="AE459" s="349"/>
      <c r="AF459" s="355">
        <f>_xlfn.XLOOKUP(A459,'P1 Date Adjustment'!B:B,'P1 Date Adjustment'!F:F,"not found",0)</f>
        <v>2049</v>
      </c>
      <c r="AG459" s="349">
        <f t="shared" si="53"/>
        <v>0</v>
      </c>
      <c r="AI459" s="360"/>
      <c r="AJ459" s="360"/>
    </row>
    <row r="460" spans="1:36" x14ac:dyDescent="0.25">
      <c r="A460" s="129" t="s">
        <v>352</v>
      </c>
      <c r="B460" s="358" t="s">
        <v>347</v>
      </c>
      <c r="C460" s="358" t="str">
        <f>_xlfn.XLOOKUP($A460,'Total project cost for DCs'!A:A,'Total project cost for DCs'!C:C,"Not found",0)</f>
        <v>4-lane urban- Bridge Widening</v>
      </c>
      <c r="D460" s="355" t="s">
        <v>155</v>
      </c>
      <c r="E460" s="355" t="s">
        <v>345</v>
      </c>
      <c r="H460" s="355" t="s">
        <v>830</v>
      </c>
      <c r="I460" s="359">
        <f>_xlfn.XLOOKUP($H460,DC_growth_AGS!$A$665:$A$673,DC_growth_AGS!$O$665:$O$673,"Not found",0)</f>
        <v>0.96445707034953565</v>
      </c>
      <c r="J460" s="355">
        <v>2049</v>
      </c>
      <c r="K460" s="360">
        <f>_xlfn.XLOOKUP($A460,'Total project cost for DCs'!$A$4:$A$111,'Total project cost for DCs'!G$4:G$111,0,0)*_xlfn.XLOOKUP($A460,Drury_beneficiary_allocation!$A$5:$A$104,Drury_beneficiary_allocation!$F$5:$F$104,0,0)</f>
        <v>0</v>
      </c>
      <c r="L460" s="360">
        <f>_xlfn.XLOOKUP($A460,'Total project cost for DCs'!$A$4:$A$111,'Total project cost for DCs'!H$4:H$111,0,0)*_xlfn.XLOOKUP($A460,Drury_beneficiary_allocation!$A$5:$A$104,Drury_beneficiary_allocation!$F$5:$F$104,0,0)</f>
        <v>0</v>
      </c>
      <c r="M460" s="360">
        <f>_xlfn.XLOOKUP($A460,'Total project cost for DCs'!$A$4:$A$111,'Total project cost for DCs'!I$4:I$111,0,0)*_xlfn.XLOOKUP($A460,Drury_beneficiary_allocation!$A$5:$A$104,Drury_beneficiary_allocation!$F$5:$F$104,0,0)</f>
        <v>0</v>
      </c>
      <c r="N460" s="360">
        <f>_xlfn.XLOOKUP($A460,'Total project cost for DCs'!$A$4:$A$111,'Total project cost for DCs'!J$4:J$111,0,0)*_xlfn.XLOOKUP($A460,Drury_beneficiary_allocation!$A$5:$A$104,Drury_beneficiary_allocation!$F$5:$F$104,0,0)</f>
        <v>0</v>
      </c>
      <c r="O460" s="360">
        <f>_xlfn.XLOOKUP($A460,'Total project cost for DCs'!$A$4:$A$111,'Total project cost for DCs'!K$4:K$111,0,0)*_xlfn.XLOOKUP($A460,Drury_beneficiary_allocation!$A$5:$A$104,Drury_beneficiary_allocation!$F$5:$F$104,0,0)</f>
        <v>0</v>
      </c>
      <c r="P460" s="360">
        <f>_xlfn.XLOOKUP($A460,'Total project cost for DCs'!$A$4:$A$111,'Total project cost for DCs'!L$4:L$111,0,0)*_xlfn.XLOOKUP($A460,Drury_beneficiary_allocation!$A$5:$A$104,Drury_beneficiary_allocation!$F$5:$F$104,0,0)</f>
        <v>0</v>
      </c>
      <c r="Q460" s="360">
        <f>_xlfn.XLOOKUP($A460,'Total project cost for DCs'!$A$4:$A$111,'Total project cost for DCs'!M$4:M$111,0,0)*_xlfn.XLOOKUP($A460,Drury_beneficiary_allocation!$A$5:$A$104,Drury_beneficiary_allocation!$F$5:$F$104,0,0)</f>
        <v>0</v>
      </c>
      <c r="R460" s="360">
        <f>_xlfn.XLOOKUP($A460,'Total project cost for DCs'!$A$4:$A$111,'Total project cost for DCs'!N$4:N$111,0,0)*_xlfn.XLOOKUP($A460,Drury_beneficiary_allocation!$A$5:$A$104,Drury_beneficiary_allocation!$F$5:$F$104,0,0)</f>
        <v>0</v>
      </c>
      <c r="S460" s="360">
        <f>_xlfn.XLOOKUP($A460,'Total project cost for DCs'!$A$4:$A$111,'Total project cost for DCs'!O$4:O$111,0,0)*_xlfn.XLOOKUP($A460,Drury_beneficiary_allocation!$A$5:$A$104,Drury_beneficiary_allocation!$F$5:$F$104,0,0)</f>
        <v>0</v>
      </c>
      <c r="T460" s="360">
        <f>_xlfn.XLOOKUP($A460,'Total project cost for DCs'!$A$4:$A$111,'Total project cost for DCs'!P$4:P$111,0,0)*_xlfn.XLOOKUP($A460,Drury_beneficiary_allocation!$A$5:$A$104,Drury_beneficiary_allocation!$F$5:$F$104,0,0)</f>
        <v>0</v>
      </c>
      <c r="U460" s="360">
        <f>_xlfn.XLOOKUP($A460,'Total project cost for DCs'!$A$4:$A$111,'Total project cost for DCs'!Q$4:Q$111,0,0)*_xlfn.XLOOKUP($A460,Drury_beneficiary_allocation!$A$5:$A$104,Drury_beneficiary_allocation!$F$5:$F$104,0,0)</f>
        <v>0</v>
      </c>
      <c r="V460" s="360">
        <f>_xlfn.XLOOKUP($A460,'Total project cost for DCs'!$A$4:$A$111,'Total project cost for DCs'!R$4:R$111,0,0)*_xlfn.XLOOKUP($A460,Drury_beneficiary_allocation!$A$5:$A$104,Drury_beneficiary_allocation!$F$5:$F$104,0,0)</f>
        <v>0</v>
      </c>
      <c r="W460" s="360">
        <f>_xlfn.XLOOKUP($A460,'Total project cost for DCs'!$A$4:$A$111,'Total project cost for DCs'!S$4:S$111,0,0)*_xlfn.XLOOKUP($A460,Drury_beneficiary_allocation!$A$5:$A$104,Drury_beneficiary_allocation!$F$5:$F$104,0,0)</f>
        <v>0</v>
      </c>
      <c r="X460" s="360">
        <f>_xlfn.XLOOKUP($A460,'Total project cost for DCs'!$A$4:$A$111,'Total project cost for DCs'!T$4:T$111,0,0)*_xlfn.XLOOKUP($A460,Drury_beneficiary_allocation!$A$5:$A$104,Drury_beneficiary_allocation!$F$5:$F$104,0,0)</f>
        <v>0</v>
      </c>
      <c r="Y460" s="349">
        <f t="shared" si="50"/>
        <v>0</v>
      </c>
      <c r="Z460" s="349">
        <f t="shared" si="51"/>
        <v>0</v>
      </c>
      <c r="AA460" s="349"/>
      <c r="AB460" s="353">
        <v>0</v>
      </c>
      <c r="AC460" s="354" t="str">
        <f t="shared" si="52"/>
        <v>Arterial</v>
      </c>
      <c r="AD460" s="349"/>
      <c r="AE460" s="349"/>
      <c r="AF460" s="355">
        <f>_xlfn.XLOOKUP(A460,'P1 Date Adjustment'!B:B,'P1 Date Adjustment'!F:F,"not found",0)</f>
        <v>2049</v>
      </c>
      <c r="AG460" s="349">
        <f t="shared" si="53"/>
        <v>0</v>
      </c>
      <c r="AI460" s="360"/>
      <c r="AJ460" s="360"/>
    </row>
    <row r="461" spans="1:36" ht="30" x14ac:dyDescent="0.25">
      <c r="A461" s="129" t="s">
        <v>365</v>
      </c>
      <c r="B461" s="358" t="s">
        <v>363</v>
      </c>
      <c r="C461" s="358" t="str">
        <f>_xlfn.XLOOKUP($A461,'Total project cost for DCs'!A:A,'Total project cost for DCs'!C:C,"Not found",0)</f>
        <v>4-lane urban- upgrade 2-lane urban excl bridge</v>
      </c>
      <c r="D461" s="355" t="s">
        <v>155</v>
      </c>
      <c r="E461" s="355" t="s">
        <v>231</v>
      </c>
      <c r="H461" s="355" t="s">
        <v>830</v>
      </c>
      <c r="I461" s="359">
        <f>_xlfn.XLOOKUP($H461,DC_growth_AGS!$A$665:$A$673,DC_growth_AGS!$O$665:$O$673,"Not found",0)</f>
        <v>0.96445707034953565</v>
      </c>
      <c r="J461" s="355">
        <v>2047</v>
      </c>
      <c r="K461" s="360">
        <f>_xlfn.XLOOKUP($A461,'Total project cost for DCs'!$A$4:$A$111,'Total project cost for DCs'!G$4:G$111,0,0)*_xlfn.XLOOKUP($A461,Drury_beneficiary_allocation!$A$5:$A$104,Drury_beneficiary_allocation!$F$5:$F$104,0,0)</f>
        <v>0</v>
      </c>
      <c r="L461" s="360">
        <f>_xlfn.XLOOKUP($A461,'Total project cost for DCs'!$A$4:$A$111,'Total project cost for DCs'!H$4:H$111,0,0)*_xlfn.XLOOKUP($A461,Drury_beneficiary_allocation!$A$5:$A$104,Drury_beneficiary_allocation!$F$5:$F$104,0,0)</f>
        <v>0</v>
      </c>
      <c r="M461" s="360">
        <f>_xlfn.XLOOKUP($A461,'Total project cost for DCs'!$A$4:$A$111,'Total project cost for DCs'!I$4:I$111,0,0)*_xlfn.XLOOKUP($A461,Drury_beneficiary_allocation!$A$5:$A$104,Drury_beneficiary_allocation!$F$5:$F$104,0,0)</f>
        <v>0</v>
      </c>
      <c r="N461" s="360">
        <f>_xlfn.XLOOKUP($A461,'Total project cost for DCs'!$A$4:$A$111,'Total project cost for DCs'!J$4:J$111,0,0)*_xlfn.XLOOKUP($A461,Drury_beneficiary_allocation!$A$5:$A$104,Drury_beneficiary_allocation!$F$5:$F$104,0,0)</f>
        <v>0</v>
      </c>
      <c r="O461" s="360">
        <f>_xlfn.XLOOKUP($A461,'Total project cost for DCs'!$A$4:$A$111,'Total project cost for DCs'!K$4:K$111,0,0)*_xlfn.XLOOKUP($A461,Drury_beneficiary_allocation!$A$5:$A$104,Drury_beneficiary_allocation!$F$5:$F$104,0,0)</f>
        <v>0</v>
      </c>
      <c r="P461" s="360">
        <f>_xlfn.XLOOKUP($A461,'Total project cost for DCs'!$A$4:$A$111,'Total project cost for DCs'!L$4:L$111,0,0)*_xlfn.XLOOKUP($A461,Drury_beneficiary_allocation!$A$5:$A$104,Drury_beneficiary_allocation!$F$5:$F$104,0,0)</f>
        <v>0</v>
      </c>
      <c r="Q461" s="360">
        <f>_xlfn.XLOOKUP($A461,'Total project cost for DCs'!$A$4:$A$111,'Total project cost for DCs'!M$4:M$111,0,0)*_xlfn.XLOOKUP($A461,Drury_beneficiary_allocation!$A$5:$A$104,Drury_beneficiary_allocation!$F$5:$F$104,0,0)</f>
        <v>0</v>
      </c>
      <c r="R461" s="360">
        <f>_xlfn.XLOOKUP($A461,'Total project cost for DCs'!$A$4:$A$111,'Total project cost for DCs'!N$4:N$111,0,0)*_xlfn.XLOOKUP($A461,Drury_beneficiary_allocation!$A$5:$A$104,Drury_beneficiary_allocation!$F$5:$F$104,0,0)</f>
        <v>0</v>
      </c>
      <c r="S461" s="360">
        <f>_xlfn.XLOOKUP($A461,'Total project cost for DCs'!$A$4:$A$111,'Total project cost for DCs'!O$4:O$111,0,0)*_xlfn.XLOOKUP($A461,Drury_beneficiary_allocation!$A$5:$A$104,Drury_beneficiary_allocation!$F$5:$F$104,0,0)</f>
        <v>0</v>
      </c>
      <c r="T461" s="360">
        <f>_xlfn.XLOOKUP($A461,'Total project cost for DCs'!$A$4:$A$111,'Total project cost for DCs'!P$4:P$111,0,0)*_xlfn.XLOOKUP($A461,Drury_beneficiary_allocation!$A$5:$A$104,Drury_beneficiary_allocation!$F$5:$F$104,0,0)</f>
        <v>0</v>
      </c>
      <c r="U461" s="360">
        <f>_xlfn.XLOOKUP($A461,'Total project cost for DCs'!$A$4:$A$111,'Total project cost for DCs'!Q$4:Q$111,0,0)*_xlfn.XLOOKUP($A461,Drury_beneficiary_allocation!$A$5:$A$104,Drury_beneficiary_allocation!$F$5:$F$104,0,0)</f>
        <v>0</v>
      </c>
      <c r="V461" s="360">
        <f>_xlfn.XLOOKUP($A461,'Total project cost for DCs'!$A$4:$A$111,'Total project cost for DCs'!R$4:R$111,0,0)*_xlfn.XLOOKUP($A461,Drury_beneficiary_allocation!$A$5:$A$104,Drury_beneficiary_allocation!$F$5:$F$104,0,0)</f>
        <v>0</v>
      </c>
      <c r="W461" s="360">
        <f>_xlfn.XLOOKUP($A461,'Total project cost for DCs'!$A$4:$A$111,'Total project cost for DCs'!S$4:S$111,0,0)*_xlfn.XLOOKUP($A461,Drury_beneficiary_allocation!$A$5:$A$104,Drury_beneficiary_allocation!$F$5:$F$104,0,0)</f>
        <v>0</v>
      </c>
      <c r="X461" s="360">
        <f>_xlfn.XLOOKUP($A461,'Total project cost for DCs'!$A$4:$A$111,'Total project cost for DCs'!T$4:T$111,0,0)*_xlfn.XLOOKUP($A461,Drury_beneficiary_allocation!$A$5:$A$104,Drury_beneficiary_allocation!$F$5:$F$104,0,0)</f>
        <v>0</v>
      </c>
      <c r="Y461" s="349">
        <f t="shared" si="50"/>
        <v>0</v>
      </c>
      <c r="Z461" s="349">
        <f t="shared" si="51"/>
        <v>0</v>
      </c>
      <c r="AA461" s="349"/>
      <c r="AB461" s="353">
        <v>0</v>
      </c>
      <c r="AC461" s="354" t="str">
        <f t="shared" si="52"/>
        <v>Arterial</v>
      </c>
      <c r="AD461" s="349"/>
      <c r="AE461" s="349"/>
      <c r="AF461" s="355">
        <f>_xlfn.XLOOKUP(A461,'P1 Date Adjustment'!B:B,'P1 Date Adjustment'!F:F,"not found",0)</f>
        <v>2047</v>
      </c>
      <c r="AG461" s="349">
        <f t="shared" si="53"/>
        <v>0</v>
      </c>
      <c r="AI461" s="360"/>
      <c r="AJ461" s="360"/>
    </row>
    <row r="462" spans="1:36" ht="30" x14ac:dyDescent="0.25">
      <c r="A462" s="129" t="s">
        <v>367</v>
      </c>
      <c r="B462" s="358" t="s">
        <v>363</v>
      </c>
      <c r="C462" s="358" t="str">
        <f>_xlfn.XLOOKUP($A462,'Total project cost for DCs'!A:A,'Total project cost for DCs'!C:C,"Not found",0)</f>
        <v>4-lane urban- upgrade 2-lane bridge widening</v>
      </c>
      <c r="D462" s="355" t="s">
        <v>155</v>
      </c>
      <c r="E462" s="355" t="s">
        <v>345</v>
      </c>
      <c r="H462" s="355" t="s">
        <v>830</v>
      </c>
      <c r="I462" s="359">
        <f>_xlfn.XLOOKUP($H462,DC_growth_AGS!$A$665:$A$673,DC_growth_AGS!$O$665:$O$673,"Not found",0)</f>
        <v>0.96445707034953565</v>
      </c>
      <c r="J462" s="355">
        <v>2047</v>
      </c>
      <c r="K462" s="360">
        <f>_xlfn.XLOOKUP($A462,'Total project cost for DCs'!$A$4:$A$111,'Total project cost for DCs'!G$4:G$111,0,0)*_xlfn.XLOOKUP($A462,Drury_beneficiary_allocation!$A$5:$A$104,Drury_beneficiary_allocation!$F$5:$F$104,0,0)</f>
        <v>0</v>
      </c>
      <c r="L462" s="360">
        <f>_xlfn.XLOOKUP($A462,'Total project cost for DCs'!$A$4:$A$111,'Total project cost for DCs'!H$4:H$111,0,0)*_xlfn.XLOOKUP($A462,Drury_beneficiary_allocation!$A$5:$A$104,Drury_beneficiary_allocation!$F$5:$F$104,0,0)</f>
        <v>0</v>
      </c>
      <c r="M462" s="360">
        <f>_xlfn.XLOOKUP($A462,'Total project cost for DCs'!$A$4:$A$111,'Total project cost for DCs'!I$4:I$111,0,0)*_xlfn.XLOOKUP($A462,Drury_beneficiary_allocation!$A$5:$A$104,Drury_beneficiary_allocation!$F$5:$F$104,0,0)</f>
        <v>0</v>
      </c>
      <c r="N462" s="360">
        <f>_xlfn.XLOOKUP($A462,'Total project cost for DCs'!$A$4:$A$111,'Total project cost for DCs'!J$4:J$111,0,0)*_xlfn.XLOOKUP($A462,Drury_beneficiary_allocation!$A$5:$A$104,Drury_beneficiary_allocation!$F$5:$F$104,0,0)</f>
        <v>0</v>
      </c>
      <c r="O462" s="360">
        <f>_xlfn.XLOOKUP($A462,'Total project cost for DCs'!$A$4:$A$111,'Total project cost for DCs'!K$4:K$111,0,0)*_xlfn.XLOOKUP($A462,Drury_beneficiary_allocation!$A$5:$A$104,Drury_beneficiary_allocation!$F$5:$F$104,0,0)</f>
        <v>0</v>
      </c>
      <c r="P462" s="360">
        <f>_xlfn.XLOOKUP($A462,'Total project cost for DCs'!$A$4:$A$111,'Total project cost for DCs'!L$4:L$111,0,0)*_xlfn.XLOOKUP($A462,Drury_beneficiary_allocation!$A$5:$A$104,Drury_beneficiary_allocation!$F$5:$F$104,0,0)</f>
        <v>0</v>
      </c>
      <c r="Q462" s="360">
        <f>_xlfn.XLOOKUP($A462,'Total project cost for DCs'!$A$4:$A$111,'Total project cost for DCs'!M$4:M$111,0,0)*_xlfn.XLOOKUP($A462,Drury_beneficiary_allocation!$A$5:$A$104,Drury_beneficiary_allocation!$F$5:$F$104,0,0)</f>
        <v>0</v>
      </c>
      <c r="R462" s="360">
        <f>_xlfn.XLOOKUP($A462,'Total project cost for DCs'!$A$4:$A$111,'Total project cost for DCs'!N$4:N$111,0,0)*_xlfn.XLOOKUP($A462,Drury_beneficiary_allocation!$A$5:$A$104,Drury_beneficiary_allocation!$F$5:$F$104,0,0)</f>
        <v>0</v>
      </c>
      <c r="S462" s="360">
        <f>_xlfn.XLOOKUP($A462,'Total project cost for DCs'!$A$4:$A$111,'Total project cost for DCs'!O$4:O$111,0,0)*_xlfn.XLOOKUP($A462,Drury_beneficiary_allocation!$A$5:$A$104,Drury_beneficiary_allocation!$F$5:$F$104,0,0)</f>
        <v>0</v>
      </c>
      <c r="T462" s="360">
        <f>_xlfn.XLOOKUP($A462,'Total project cost for DCs'!$A$4:$A$111,'Total project cost for DCs'!P$4:P$111,0,0)*_xlfn.XLOOKUP($A462,Drury_beneficiary_allocation!$A$5:$A$104,Drury_beneficiary_allocation!$F$5:$F$104,0,0)</f>
        <v>0</v>
      </c>
      <c r="U462" s="360">
        <f>_xlfn.XLOOKUP($A462,'Total project cost for DCs'!$A$4:$A$111,'Total project cost for DCs'!Q$4:Q$111,0,0)*_xlfn.XLOOKUP($A462,Drury_beneficiary_allocation!$A$5:$A$104,Drury_beneficiary_allocation!$F$5:$F$104,0,0)</f>
        <v>0</v>
      </c>
      <c r="V462" s="360">
        <f>_xlfn.XLOOKUP($A462,'Total project cost for DCs'!$A$4:$A$111,'Total project cost for DCs'!R$4:R$111,0,0)*_xlfn.XLOOKUP($A462,Drury_beneficiary_allocation!$A$5:$A$104,Drury_beneficiary_allocation!$F$5:$F$104,0,0)</f>
        <v>0</v>
      </c>
      <c r="W462" s="360">
        <f>_xlfn.XLOOKUP($A462,'Total project cost for DCs'!$A$4:$A$111,'Total project cost for DCs'!S$4:S$111,0,0)*_xlfn.XLOOKUP($A462,Drury_beneficiary_allocation!$A$5:$A$104,Drury_beneficiary_allocation!$F$5:$F$104,0,0)</f>
        <v>0</v>
      </c>
      <c r="X462" s="360">
        <f>_xlfn.XLOOKUP($A462,'Total project cost for DCs'!$A$4:$A$111,'Total project cost for DCs'!T$4:T$111,0,0)*_xlfn.XLOOKUP($A462,Drury_beneficiary_allocation!$A$5:$A$104,Drury_beneficiary_allocation!$F$5:$F$104,0,0)</f>
        <v>0</v>
      </c>
      <c r="Y462" s="349">
        <f t="shared" si="50"/>
        <v>0</v>
      </c>
      <c r="Z462" s="349">
        <f t="shared" si="51"/>
        <v>0</v>
      </c>
      <c r="AA462" s="349"/>
      <c r="AB462" s="353">
        <v>0</v>
      </c>
      <c r="AC462" s="354" t="str">
        <f t="shared" si="52"/>
        <v>Arterial</v>
      </c>
      <c r="AD462" s="349"/>
      <c r="AE462" s="349"/>
      <c r="AF462" s="355">
        <f>_xlfn.XLOOKUP(A462,'P1 Date Adjustment'!B:B,'P1 Date Adjustment'!F:F,"not found",0)</f>
        <v>2047</v>
      </c>
      <c r="AG462" s="349">
        <f t="shared" si="53"/>
        <v>0</v>
      </c>
      <c r="AI462" s="360"/>
      <c r="AJ462" s="360"/>
    </row>
    <row r="463" spans="1:36" ht="30" x14ac:dyDescent="0.25">
      <c r="A463" s="129" t="s">
        <v>369</v>
      </c>
      <c r="B463" s="358" t="s">
        <v>370</v>
      </c>
      <c r="C463" s="358" t="str">
        <f>_xlfn.XLOOKUP($A463,'Total project cost for DCs'!A:A,'Total project cost for DCs'!C:C,"Not found",0)</f>
        <v xml:space="preserve"> 2-lane signalised intersection (new intersection with active mode crossings)</v>
      </c>
      <c r="D463" s="355" t="s">
        <v>155</v>
      </c>
      <c r="E463" s="355" t="s">
        <v>190</v>
      </c>
      <c r="H463" s="355" t="s">
        <v>830</v>
      </c>
      <c r="I463" s="359">
        <f>_xlfn.XLOOKUP($H463,DC_growth_AGS!$A$665:$A$673,DC_growth_AGS!$O$665:$O$673,"Not found",0)</f>
        <v>0.96445707034953565</v>
      </c>
      <c r="J463" s="355">
        <v>2027</v>
      </c>
      <c r="K463" s="360">
        <f>_xlfn.XLOOKUP($A463,'Total project cost for DCs'!$A$4:$A$111,'Total project cost for DCs'!G$4:G$111,0,0)*_xlfn.XLOOKUP($A463,Drury_beneficiary_allocation!$A$5:$A$104,Drury_beneficiary_allocation!$F$5:$F$104,0,0)</f>
        <v>0</v>
      </c>
      <c r="L463" s="360">
        <f>_xlfn.XLOOKUP($A463,'Total project cost for DCs'!$A$4:$A$111,'Total project cost for DCs'!H$4:H$111,0,0)*_xlfn.XLOOKUP($A463,Drury_beneficiary_allocation!$A$5:$A$104,Drury_beneficiary_allocation!$F$5:$F$104,0,0)</f>
        <v>0</v>
      </c>
      <c r="M463" s="360">
        <f>_xlfn.XLOOKUP($A463,'Total project cost for DCs'!$A$4:$A$111,'Total project cost for DCs'!I$4:I$111,0,0)*_xlfn.XLOOKUP($A463,Drury_beneficiary_allocation!$A$5:$A$104,Drury_beneficiary_allocation!$F$5:$F$104,0,0)</f>
        <v>0</v>
      </c>
      <c r="N463" s="360">
        <f>_xlfn.XLOOKUP($A463,'Total project cost for DCs'!$A$4:$A$111,'Total project cost for DCs'!J$4:J$111,0,0)*_xlfn.XLOOKUP($A463,Drury_beneficiary_allocation!$A$5:$A$104,Drury_beneficiary_allocation!$F$5:$F$104,0,0)</f>
        <v>0</v>
      </c>
      <c r="O463" s="360">
        <f>_xlfn.XLOOKUP($A463,'Total project cost for DCs'!$A$4:$A$111,'Total project cost for DCs'!K$4:K$111,0,0)*_xlfn.XLOOKUP($A463,Drury_beneficiary_allocation!$A$5:$A$104,Drury_beneficiary_allocation!$F$5:$F$104,0,0)</f>
        <v>0</v>
      </c>
      <c r="P463" s="360">
        <f>_xlfn.XLOOKUP($A463,'Total project cost for DCs'!$A$4:$A$111,'Total project cost for DCs'!L$4:L$111,0,0)*_xlfn.XLOOKUP($A463,Drury_beneficiary_allocation!$A$5:$A$104,Drury_beneficiary_allocation!$F$5:$F$104,0,0)</f>
        <v>0</v>
      </c>
      <c r="Q463" s="360">
        <f>_xlfn.XLOOKUP($A463,'Total project cost for DCs'!$A$4:$A$111,'Total project cost for DCs'!M$4:M$111,0,0)*_xlfn.XLOOKUP($A463,Drury_beneficiary_allocation!$A$5:$A$104,Drury_beneficiary_allocation!$F$5:$F$104,0,0)</f>
        <v>0</v>
      </c>
      <c r="R463" s="360">
        <f>_xlfn.XLOOKUP($A463,'Total project cost for DCs'!$A$4:$A$111,'Total project cost for DCs'!N$4:N$111,0,0)*_xlfn.XLOOKUP($A463,Drury_beneficiary_allocation!$A$5:$A$104,Drury_beneficiary_allocation!$F$5:$F$104,0,0)</f>
        <v>0</v>
      </c>
      <c r="S463" s="360">
        <f>_xlfn.XLOOKUP($A463,'Total project cost for DCs'!$A$4:$A$111,'Total project cost for DCs'!O$4:O$111,0,0)*_xlfn.XLOOKUP($A463,Drury_beneficiary_allocation!$A$5:$A$104,Drury_beneficiary_allocation!$F$5:$F$104,0,0)</f>
        <v>0</v>
      </c>
      <c r="T463" s="360">
        <f>_xlfn.XLOOKUP($A463,'Total project cost for DCs'!$A$4:$A$111,'Total project cost for DCs'!P$4:P$111,0,0)*_xlfn.XLOOKUP($A463,Drury_beneficiary_allocation!$A$5:$A$104,Drury_beneficiary_allocation!$F$5:$F$104,0,0)</f>
        <v>0</v>
      </c>
      <c r="U463" s="360">
        <f>_xlfn.XLOOKUP($A463,'Total project cost for DCs'!$A$4:$A$111,'Total project cost for DCs'!Q$4:Q$111,0,0)*_xlfn.XLOOKUP($A463,Drury_beneficiary_allocation!$A$5:$A$104,Drury_beneficiary_allocation!$F$5:$F$104,0,0)</f>
        <v>0</v>
      </c>
      <c r="V463" s="360">
        <f>_xlfn.XLOOKUP($A463,'Total project cost for DCs'!$A$4:$A$111,'Total project cost for DCs'!R$4:R$111,0,0)*_xlfn.XLOOKUP($A463,Drury_beneficiary_allocation!$A$5:$A$104,Drury_beneficiary_allocation!$F$5:$F$104,0,0)</f>
        <v>0</v>
      </c>
      <c r="W463" s="360">
        <f>_xlfn.XLOOKUP($A463,'Total project cost for DCs'!$A$4:$A$111,'Total project cost for DCs'!S$4:S$111,0,0)*_xlfn.XLOOKUP($A463,Drury_beneficiary_allocation!$A$5:$A$104,Drury_beneficiary_allocation!$F$5:$F$104,0,0)</f>
        <v>0</v>
      </c>
      <c r="X463" s="360">
        <f>_xlfn.XLOOKUP($A463,'Total project cost for DCs'!$A$4:$A$111,'Total project cost for DCs'!T$4:T$111,0,0)*_xlfn.XLOOKUP($A463,Drury_beneficiary_allocation!$A$5:$A$104,Drury_beneficiary_allocation!$F$5:$F$104,0,0)</f>
        <v>0</v>
      </c>
      <c r="Y463" s="349">
        <f t="shared" si="50"/>
        <v>0</v>
      </c>
      <c r="Z463" s="349">
        <f t="shared" si="51"/>
        <v>0</v>
      </c>
      <c r="AA463" s="349"/>
      <c r="AB463" s="353">
        <v>0</v>
      </c>
      <c r="AC463" s="354" t="str">
        <f t="shared" si="52"/>
        <v>Arterial</v>
      </c>
      <c r="AD463" s="349"/>
      <c r="AE463" s="349"/>
      <c r="AF463" s="355">
        <f>_xlfn.XLOOKUP(A463,'P1 Date Adjustment'!B:B,'P1 Date Adjustment'!F:F,"not found",0)</f>
        <v>2027</v>
      </c>
      <c r="AG463" s="349">
        <f t="shared" si="53"/>
        <v>0</v>
      </c>
      <c r="AI463" s="360"/>
      <c r="AJ463" s="360"/>
    </row>
    <row r="464" spans="1:36" ht="30" x14ac:dyDescent="0.25">
      <c r="A464" s="129" t="s">
        <v>372</v>
      </c>
      <c r="B464" s="358" t="s">
        <v>373</v>
      </c>
      <c r="C464" s="358" t="str">
        <f>_xlfn.XLOOKUP($A464,'Total project cost for DCs'!A:A,'Total project cost for DCs'!C:C,"Not found",0)</f>
        <v xml:space="preserve"> Multi-lane signalised intersection (upgrade intersection with active mode crossings)</v>
      </c>
      <c r="D464" s="355" t="s">
        <v>155</v>
      </c>
      <c r="E464" s="355" t="s">
        <v>157</v>
      </c>
      <c r="H464" s="355" t="s">
        <v>830</v>
      </c>
      <c r="I464" s="359">
        <f>_xlfn.XLOOKUP($H464,DC_growth_AGS!$A$665:$A$673,DC_growth_AGS!$O$665:$O$673,"Not found",0)</f>
        <v>0.96445707034953565</v>
      </c>
      <c r="J464" s="355">
        <v>2031</v>
      </c>
      <c r="K464" s="360">
        <f>_xlfn.XLOOKUP($A464,'Total project cost for DCs'!$A$4:$A$111,'Total project cost for DCs'!G$4:G$111,0,0)*_xlfn.XLOOKUP($A464,Drury_beneficiary_allocation!$A$5:$A$104,Drury_beneficiary_allocation!$F$5:$F$104,0,0)</f>
        <v>0</v>
      </c>
      <c r="L464" s="360">
        <f>_xlfn.XLOOKUP($A464,'Total project cost for DCs'!$A$4:$A$111,'Total project cost for DCs'!H$4:H$111,0,0)*_xlfn.XLOOKUP($A464,Drury_beneficiary_allocation!$A$5:$A$104,Drury_beneficiary_allocation!$F$5:$F$104,0,0)</f>
        <v>0</v>
      </c>
      <c r="M464" s="360">
        <f>_xlfn.XLOOKUP($A464,'Total project cost for DCs'!$A$4:$A$111,'Total project cost for DCs'!I$4:I$111,0,0)*_xlfn.XLOOKUP($A464,Drury_beneficiary_allocation!$A$5:$A$104,Drury_beneficiary_allocation!$F$5:$F$104,0,0)</f>
        <v>0</v>
      </c>
      <c r="N464" s="360">
        <f>_xlfn.XLOOKUP($A464,'Total project cost for DCs'!$A$4:$A$111,'Total project cost for DCs'!J$4:J$111,0,0)*_xlfn.XLOOKUP($A464,Drury_beneficiary_allocation!$A$5:$A$104,Drury_beneficiary_allocation!$F$5:$F$104,0,0)</f>
        <v>0</v>
      </c>
      <c r="O464" s="360">
        <f>_xlfn.XLOOKUP($A464,'Total project cost for DCs'!$A$4:$A$111,'Total project cost for DCs'!K$4:K$111,0,0)*_xlfn.XLOOKUP($A464,Drury_beneficiary_allocation!$A$5:$A$104,Drury_beneficiary_allocation!$F$5:$F$104,0,0)</f>
        <v>0</v>
      </c>
      <c r="P464" s="360">
        <f>_xlfn.XLOOKUP($A464,'Total project cost for DCs'!$A$4:$A$111,'Total project cost for DCs'!L$4:L$111,0,0)*_xlfn.XLOOKUP($A464,Drury_beneficiary_allocation!$A$5:$A$104,Drury_beneficiary_allocation!$F$5:$F$104,0,0)</f>
        <v>0</v>
      </c>
      <c r="Q464" s="360">
        <f>_xlfn.XLOOKUP($A464,'Total project cost for DCs'!$A$4:$A$111,'Total project cost for DCs'!M$4:M$111,0,0)*_xlfn.XLOOKUP($A464,Drury_beneficiary_allocation!$A$5:$A$104,Drury_beneficiary_allocation!$F$5:$F$104,0,0)</f>
        <v>0</v>
      </c>
      <c r="R464" s="360">
        <f>_xlfn.XLOOKUP($A464,'Total project cost for DCs'!$A$4:$A$111,'Total project cost for DCs'!N$4:N$111,0,0)*_xlfn.XLOOKUP($A464,Drury_beneficiary_allocation!$A$5:$A$104,Drury_beneficiary_allocation!$F$5:$F$104,0,0)</f>
        <v>0</v>
      </c>
      <c r="S464" s="360">
        <f>_xlfn.XLOOKUP($A464,'Total project cost for DCs'!$A$4:$A$111,'Total project cost for DCs'!O$4:O$111,0,0)*_xlfn.XLOOKUP($A464,Drury_beneficiary_allocation!$A$5:$A$104,Drury_beneficiary_allocation!$F$5:$F$104,0,0)</f>
        <v>0</v>
      </c>
      <c r="T464" s="360">
        <f>_xlfn.XLOOKUP($A464,'Total project cost for DCs'!$A$4:$A$111,'Total project cost for DCs'!P$4:P$111,0,0)*_xlfn.XLOOKUP($A464,Drury_beneficiary_allocation!$A$5:$A$104,Drury_beneficiary_allocation!$F$5:$F$104,0,0)</f>
        <v>0</v>
      </c>
      <c r="U464" s="360">
        <f>_xlfn.XLOOKUP($A464,'Total project cost for DCs'!$A$4:$A$111,'Total project cost for DCs'!Q$4:Q$111,0,0)*_xlfn.XLOOKUP($A464,Drury_beneficiary_allocation!$A$5:$A$104,Drury_beneficiary_allocation!$F$5:$F$104,0,0)</f>
        <v>0</v>
      </c>
      <c r="V464" s="360">
        <f>_xlfn.XLOOKUP($A464,'Total project cost for DCs'!$A$4:$A$111,'Total project cost for DCs'!R$4:R$111,0,0)*_xlfn.XLOOKUP($A464,Drury_beneficiary_allocation!$A$5:$A$104,Drury_beneficiary_allocation!$F$5:$F$104,0,0)</f>
        <v>0</v>
      </c>
      <c r="W464" s="360">
        <f>_xlfn.XLOOKUP($A464,'Total project cost for DCs'!$A$4:$A$111,'Total project cost for DCs'!S$4:S$111,0,0)*_xlfn.XLOOKUP($A464,Drury_beneficiary_allocation!$A$5:$A$104,Drury_beneficiary_allocation!$F$5:$F$104,0,0)</f>
        <v>0</v>
      </c>
      <c r="X464" s="360">
        <f>_xlfn.XLOOKUP($A464,'Total project cost for DCs'!$A$4:$A$111,'Total project cost for DCs'!T$4:T$111,0,0)*_xlfn.XLOOKUP($A464,Drury_beneficiary_allocation!$A$5:$A$104,Drury_beneficiary_allocation!$F$5:$F$104,0,0)</f>
        <v>0</v>
      </c>
      <c r="Y464" s="349">
        <f t="shared" si="50"/>
        <v>0</v>
      </c>
      <c r="Z464" s="349">
        <f t="shared" si="51"/>
        <v>0</v>
      </c>
      <c r="AA464" s="349"/>
      <c r="AB464" s="353">
        <v>0</v>
      </c>
      <c r="AC464" s="354" t="str">
        <f t="shared" si="52"/>
        <v>Arterial</v>
      </c>
      <c r="AD464" s="349"/>
      <c r="AE464" s="349"/>
      <c r="AF464" s="355">
        <f>_xlfn.XLOOKUP(A464,'P1 Date Adjustment'!B:B,'P1 Date Adjustment'!F:F,"not found",0)</f>
        <v>2031</v>
      </c>
      <c r="AG464" s="349">
        <f t="shared" si="53"/>
        <v>0</v>
      </c>
      <c r="AI464" s="360"/>
      <c r="AJ464" s="360"/>
    </row>
    <row r="465" spans="1:36" ht="30" x14ac:dyDescent="0.25">
      <c r="A465" s="129" t="s">
        <v>383</v>
      </c>
      <c r="B465" s="358" t="s">
        <v>384</v>
      </c>
      <c r="C465" s="358" t="str">
        <f>_xlfn.XLOOKUP($A465,'Total project cost for DCs'!A:A,'Total project cost for DCs'!C:C,"Not found",0)</f>
        <v>4-lane urban- upgrade 2-lane urban to 4-lane with active modes on both sides, (TDM)</v>
      </c>
      <c r="D465" s="355" t="s">
        <v>155</v>
      </c>
      <c r="E465" s="355" t="s">
        <v>157</v>
      </c>
      <c r="H465" s="355" t="s">
        <v>830</v>
      </c>
      <c r="I465" s="359">
        <f>_xlfn.XLOOKUP($H465,DC_growth_AGS!$A$665:$A$673,DC_growth_AGS!$O$665:$O$673,"Not found",0)</f>
        <v>0.96445707034953565</v>
      </c>
      <c r="J465" s="355">
        <v>2047</v>
      </c>
      <c r="K465" s="360">
        <f>_xlfn.XLOOKUP($A465,'Total project cost for DCs'!$A$4:$A$111,'Total project cost for DCs'!G$4:G$111,0,0)*_xlfn.XLOOKUP($A465,Drury_beneficiary_allocation!$A$5:$A$104,Drury_beneficiary_allocation!$F$5:$F$104,0,0)</f>
        <v>0</v>
      </c>
      <c r="L465" s="360">
        <f>_xlfn.XLOOKUP($A465,'Total project cost for DCs'!$A$4:$A$111,'Total project cost for DCs'!H$4:H$111,0,0)*_xlfn.XLOOKUP($A465,Drury_beneficiary_allocation!$A$5:$A$104,Drury_beneficiary_allocation!$F$5:$F$104,0,0)</f>
        <v>0</v>
      </c>
      <c r="M465" s="360">
        <f>_xlfn.XLOOKUP($A465,'Total project cost for DCs'!$A$4:$A$111,'Total project cost for DCs'!I$4:I$111,0,0)*_xlfn.XLOOKUP($A465,Drury_beneficiary_allocation!$A$5:$A$104,Drury_beneficiary_allocation!$F$5:$F$104,0,0)</f>
        <v>0</v>
      </c>
      <c r="N465" s="360">
        <f>_xlfn.XLOOKUP($A465,'Total project cost for DCs'!$A$4:$A$111,'Total project cost for DCs'!J$4:J$111,0,0)*_xlfn.XLOOKUP($A465,Drury_beneficiary_allocation!$A$5:$A$104,Drury_beneficiary_allocation!$F$5:$F$104,0,0)</f>
        <v>0</v>
      </c>
      <c r="O465" s="360">
        <f>_xlfn.XLOOKUP($A465,'Total project cost for DCs'!$A$4:$A$111,'Total project cost for DCs'!K$4:K$111,0,0)*_xlfn.XLOOKUP($A465,Drury_beneficiary_allocation!$A$5:$A$104,Drury_beneficiary_allocation!$F$5:$F$104,0,0)</f>
        <v>0</v>
      </c>
      <c r="P465" s="360">
        <f>_xlfn.XLOOKUP($A465,'Total project cost for DCs'!$A$4:$A$111,'Total project cost for DCs'!L$4:L$111,0,0)*_xlfn.XLOOKUP($A465,Drury_beneficiary_allocation!$A$5:$A$104,Drury_beneficiary_allocation!$F$5:$F$104,0,0)</f>
        <v>0</v>
      </c>
      <c r="Q465" s="360">
        <f>_xlfn.XLOOKUP($A465,'Total project cost for DCs'!$A$4:$A$111,'Total project cost for DCs'!M$4:M$111,0,0)*_xlfn.XLOOKUP($A465,Drury_beneficiary_allocation!$A$5:$A$104,Drury_beneficiary_allocation!$F$5:$F$104,0,0)</f>
        <v>0</v>
      </c>
      <c r="R465" s="360">
        <f>_xlfn.XLOOKUP($A465,'Total project cost for DCs'!$A$4:$A$111,'Total project cost for DCs'!N$4:N$111,0,0)*_xlfn.XLOOKUP($A465,Drury_beneficiary_allocation!$A$5:$A$104,Drury_beneficiary_allocation!$F$5:$F$104,0,0)</f>
        <v>0</v>
      </c>
      <c r="S465" s="360">
        <f>_xlfn.XLOOKUP($A465,'Total project cost for DCs'!$A$4:$A$111,'Total project cost for DCs'!O$4:O$111,0,0)*_xlfn.XLOOKUP($A465,Drury_beneficiary_allocation!$A$5:$A$104,Drury_beneficiary_allocation!$F$5:$F$104,0,0)</f>
        <v>0</v>
      </c>
      <c r="T465" s="360">
        <f>_xlfn.XLOOKUP($A465,'Total project cost for DCs'!$A$4:$A$111,'Total project cost for DCs'!P$4:P$111,0,0)*_xlfn.XLOOKUP($A465,Drury_beneficiary_allocation!$A$5:$A$104,Drury_beneficiary_allocation!$F$5:$F$104,0,0)</f>
        <v>0</v>
      </c>
      <c r="U465" s="360">
        <f>_xlfn.XLOOKUP($A465,'Total project cost for DCs'!$A$4:$A$111,'Total project cost for DCs'!Q$4:Q$111,0,0)*_xlfn.XLOOKUP($A465,Drury_beneficiary_allocation!$A$5:$A$104,Drury_beneficiary_allocation!$F$5:$F$104,0,0)</f>
        <v>0</v>
      </c>
      <c r="V465" s="360">
        <f>_xlfn.XLOOKUP($A465,'Total project cost for DCs'!$A$4:$A$111,'Total project cost for DCs'!R$4:R$111,0,0)*_xlfn.XLOOKUP($A465,Drury_beneficiary_allocation!$A$5:$A$104,Drury_beneficiary_allocation!$F$5:$F$104,0,0)</f>
        <v>0</v>
      </c>
      <c r="W465" s="360">
        <f>_xlfn.XLOOKUP($A465,'Total project cost for DCs'!$A$4:$A$111,'Total project cost for DCs'!S$4:S$111,0,0)*_xlfn.XLOOKUP($A465,Drury_beneficiary_allocation!$A$5:$A$104,Drury_beneficiary_allocation!$F$5:$F$104,0,0)</f>
        <v>0</v>
      </c>
      <c r="X465" s="360">
        <f>_xlfn.XLOOKUP($A465,'Total project cost for DCs'!$A$4:$A$111,'Total project cost for DCs'!T$4:T$111,0,0)*_xlfn.XLOOKUP($A465,Drury_beneficiary_allocation!$A$5:$A$104,Drury_beneficiary_allocation!$F$5:$F$104,0,0)</f>
        <v>0</v>
      </c>
      <c r="Y465" s="349">
        <f t="shared" si="50"/>
        <v>0</v>
      </c>
      <c r="Z465" s="349">
        <f t="shared" si="51"/>
        <v>0</v>
      </c>
      <c r="AA465" s="349"/>
      <c r="AB465" s="353">
        <v>0</v>
      </c>
      <c r="AC465" s="354" t="str">
        <f t="shared" si="52"/>
        <v>Arterial</v>
      </c>
      <c r="AD465" s="349"/>
      <c r="AE465" s="349"/>
      <c r="AF465" s="355">
        <f>_xlfn.XLOOKUP(A465,'P1 Date Adjustment'!B:B,'P1 Date Adjustment'!F:F,"not found",0)</f>
        <v>2047</v>
      </c>
      <c r="AG465" s="349">
        <f t="shared" si="53"/>
        <v>0</v>
      </c>
      <c r="AI465" s="360"/>
      <c r="AJ465" s="360"/>
    </row>
    <row r="466" spans="1:36" ht="30" x14ac:dyDescent="0.25">
      <c r="A466" s="129" t="s">
        <v>389</v>
      </c>
      <c r="B466" s="358" t="s">
        <v>390</v>
      </c>
      <c r="C466" s="358" t="str">
        <f>_xlfn.XLOOKUP($A466,'Total project cost for DCs'!A:A,'Total project cost for DCs'!C:C,"Not found",0)</f>
        <v>Interim active modes e.g. shared path on one side</v>
      </c>
      <c r="D466" s="355" t="s">
        <v>155</v>
      </c>
      <c r="E466" s="355" t="s">
        <v>145</v>
      </c>
      <c r="H466" s="355" t="s">
        <v>830</v>
      </c>
      <c r="I466" s="359">
        <f>_xlfn.XLOOKUP($H466,DC_growth_AGS!$A$665:$A$673,DC_growth_AGS!$O$665:$O$673,"Not found",0)</f>
        <v>0.96445707034953565</v>
      </c>
      <c r="J466" s="355">
        <v>2028</v>
      </c>
      <c r="K466" s="360">
        <f>_xlfn.XLOOKUP($A466,'Total project cost for DCs'!$A$4:$A$111,'Total project cost for DCs'!G$4:G$111,0,0)*_xlfn.XLOOKUP($A466,Drury_beneficiary_allocation!$A$5:$A$104,Drury_beneficiary_allocation!$F$5:$F$104,0,0)</f>
        <v>0</v>
      </c>
      <c r="L466" s="360">
        <f>_xlfn.XLOOKUP($A466,'Total project cost for DCs'!$A$4:$A$111,'Total project cost for DCs'!H$4:H$111,0,0)*_xlfn.XLOOKUP($A466,Drury_beneficiary_allocation!$A$5:$A$104,Drury_beneficiary_allocation!$F$5:$F$104,0,0)</f>
        <v>0</v>
      </c>
      <c r="M466" s="360">
        <f>_xlfn.XLOOKUP($A466,'Total project cost for DCs'!$A$4:$A$111,'Total project cost for DCs'!I$4:I$111,0,0)*_xlfn.XLOOKUP($A466,Drury_beneficiary_allocation!$A$5:$A$104,Drury_beneficiary_allocation!$F$5:$F$104,0,0)</f>
        <v>0</v>
      </c>
      <c r="N466" s="360">
        <f>_xlfn.XLOOKUP($A466,'Total project cost for DCs'!$A$4:$A$111,'Total project cost for DCs'!J$4:J$111,0,0)*_xlfn.XLOOKUP($A466,Drury_beneficiary_allocation!$A$5:$A$104,Drury_beneficiary_allocation!$F$5:$F$104,0,0)</f>
        <v>0</v>
      </c>
      <c r="O466" s="360">
        <f>_xlfn.XLOOKUP($A466,'Total project cost for DCs'!$A$4:$A$111,'Total project cost for DCs'!K$4:K$111,0,0)*_xlfn.XLOOKUP($A466,Drury_beneficiary_allocation!$A$5:$A$104,Drury_beneficiary_allocation!$F$5:$F$104,0,0)</f>
        <v>0</v>
      </c>
      <c r="P466" s="360">
        <f>_xlfn.XLOOKUP($A466,'Total project cost for DCs'!$A$4:$A$111,'Total project cost for DCs'!L$4:L$111,0,0)*_xlfn.XLOOKUP($A466,Drury_beneficiary_allocation!$A$5:$A$104,Drury_beneficiary_allocation!$F$5:$F$104,0,0)</f>
        <v>0</v>
      </c>
      <c r="Q466" s="360">
        <f>_xlfn.XLOOKUP($A466,'Total project cost for DCs'!$A$4:$A$111,'Total project cost for DCs'!M$4:M$111,0,0)*_xlfn.XLOOKUP($A466,Drury_beneficiary_allocation!$A$5:$A$104,Drury_beneficiary_allocation!$F$5:$F$104,0,0)</f>
        <v>0</v>
      </c>
      <c r="R466" s="360">
        <f>_xlfn.XLOOKUP($A466,'Total project cost for DCs'!$A$4:$A$111,'Total project cost for DCs'!N$4:N$111,0,0)*_xlfn.XLOOKUP($A466,Drury_beneficiary_allocation!$A$5:$A$104,Drury_beneficiary_allocation!$F$5:$F$104,0,0)</f>
        <v>0</v>
      </c>
      <c r="S466" s="360">
        <f>_xlfn.XLOOKUP($A466,'Total project cost for DCs'!$A$4:$A$111,'Total project cost for DCs'!O$4:O$111,0,0)*_xlfn.XLOOKUP($A466,Drury_beneficiary_allocation!$A$5:$A$104,Drury_beneficiary_allocation!$F$5:$F$104,0,0)</f>
        <v>0</v>
      </c>
      <c r="T466" s="360">
        <f>_xlfn.XLOOKUP($A466,'Total project cost for DCs'!$A$4:$A$111,'Total project cost for DCs'!P$4:P$111,0,0)*_xlfn.XLOOKUP($A466,Drury_beneficiary_allocation!$A$5:$A$104,Drury_beneficiary_allocation!$F$5:$F$104,0,0)</f>
        <v>0</v>
      </c>
      <c r="U466" s="360">
        <f>_xlfn.XLOOKUP($A466,'Total project cost for DCs'!$A$4:$A$111,'Total project cost for DCs'!Q$4:Q$111,0,0)*_xlfn.XLOOKUP($A466,Drury_beneficiary_allocation!$A$5:$A$104,Drury_beneficiary_allocation!$F$5:$F$104,0,0)</f>
        <v>0</v>
      </c>
      <c r="V466" s="360">
        <f>_xlfn.XLOOKUP($A466,'Total project cost for DCs'!$A$4:$A$111,'Total project cost for DCs'!R$4:R$111,0,0)*_xlfn.XLOOKUP($A466,Drury_beneficiary_allocation!$A$5:$A$104,Drury_beneficiary_allocation!$F$5:$F$104,0,0)</f>
        <v>0</v>
      </c>
      <c r="W466" s="360">
        <f>_xlfn.XLOOKUP($A466,'Total project cost for DCs'!$A$4:$A$111,'Total project cost for DCs'!S$4:S$111,0,0)*_xlfn.XLOOKUP($A466,Drury_beneficiary_allocation!$A$5:$A$104,Drury_beneficiary_allocation!$F$5:$F$104,0,0)</f>
        <v>0</v>
      </c>
      <c r="X466" s="360">
        <f>_xlfn.XLOOKUP($A466,'Total project cost for DCs'!$A$4:$A$111,'Total project cost for DCs'!T$4:T$111,0,0)*_xlfn.XLOOKUP($A466,Drury_beneficiary_allocation!$A$5:$A$104,Drury_beneficiary_allocation!$F$5:$F$104,0,0)</f>
        <v>0</v>
      </c>
      <c r="Y466" s="349">
        <f t="shared" si="50"/>
        <v>0</v>
      </c>
      <c r="Z466" s="349">
        <f t="shared" si="51"/>
        <v>0</v>
      </c>
      <c r="AA466" s="349"/>
      <c r="AB466" s="353">
        <v>0</v>
      </c>
      <c r="AC466" s="354" t="str">
        <f t="shared" si="52"/>
        <v>Arterial</v>
      </c>
      <c r="AD466" s="349"/>
      <c r="AE466" s="349"/>
      <c r="AF466" s="355">
        <f>_xlfn.XLOOKUP(A466,'P1 Date Adjustment'!B:B,'P1 Date Adjustment'!F:F,"not found",0)</f>
        <v>2028</v>
      </c>
      <c r="AG466" s="349">
        <f t="shared" si="53"/>
        <v>0</v>
      </c>
      <c r="AI466" s="360"/>
      <c r="AJ466" s="360"/>
    </row>
    <row r="467" spans="1:36" ht="30" x14ac:dyDescent="0.25">
      <c r="A467" s="129" t="s">
        <v>392</v>
      </c>
      <c r="B467" s="358" t="s">
        <v>390</v>
      </c>
      <c r="C467" s="358" t="str">
        <f>_xlfn.XLOOKUP($A467,'Total project cost for DCs'!A:A,'Total project cost for DCs'!C:C,"Not found",0)</f>
        <v xml:space="preserve"> 2-lane urban- upgrade existing road with active mode facility on both sides (TDM)</v>
      </c>
      <c r="D467" s="355" t="s">
        <v>155</v>
      </c>
      <c r="E467" s="355" t="s">
        <v>145</v>
      </c>
      <c r="H467" s="355" t="s">
        <v>830</v>
      </c>
      <c r="I467" s="359">
        <f>_xlfn.XLOOKUP($H467,DC_growth_AGS!$A$665:$A$673,DC_growth_AGS!$O$665:$O$673,"Not found",0)</f>
        <v>0.96445707034953565</v>
      </c>
      <c r="J467" s="355">
        <v>2031</v>
      </c>
      <c r="K467" s="360">
        <f>_xlfn.XLOOKUP($A467,'Total project cost for DCs'!$A$4:$A$111,'Total project cost for DCs'!G$4:G$111,0,0)*_xlfn.XLOOKUP($A467,Drury_beneficiary_allocation!$A$5:$A$104,Drury_beneficiary_allocation!$F$5:$F$104,0,0)</f>
        <v>0</v>
      </c>
      <c r="L467" s="360">
        <f>_xlfn.XLOOKUP($A467,'Total project cost for DCs'!$A$4:$A$111,'Total project cost for DCs'!H$4:H$111,0,0)*_xlfn.XLOOKUP($A467,Drury_beneficiary_allocation!$A$5:$A$104,Drury_beneficiary_allocation!$F$5:$F$104,0,0)</f>
        <v>0</v>
      </c>
      <c r="M467" s="360">
        <f>_xlfn.XLOOKUP($A467,'Total project cost for DCs'!$A$4:$A$111,'Total project cost for DCs'!I$4:I$111,0,0)*_xlfn.XLOOKUP($A467,Drury_beneficiary_allocation!$A$5:$A$104,Drury_beneficiary_allocation!$F$5:$F$104,0,0)</f>
        <v>0</v>
      </c>
      <c r="N467" s="360">
        <f>_xlfn.XLOOKUP($A467,'Total project cost for DCs'!$A$4:$A$111,'Total project cost for DCs'!J$4:J$111,0,0)*_xlfn.XLOOKUP($A467,Drury_beneficiary_allocation!$A$5:$A$104,Drury_beneficiary_allocation!$F$5:$F$104,0,0)</f>
        <v>0</v>
      </c>
      <c r="O467" s="360">
        <f>_xlfn.XLOOKUP($A467,'Total project cost for DCs'!$A$4:$A$111,'Total project cost for DCs'!K$4:K$111,0,0)*_xlfn.XLOOKUP($A467,Drury_beneficiary_allocation!$A$5:$A$104,Drury_beneficiary_allocation!$F$5:$F$104,0,0)</f>
        <v>0</v>
      </c>
      <c r="P467" s="360">
        <f>_xlfn.XLOOKUP($A467,'Total project cost for DCs'!$A$4:$A$111,'Total project cost for DCs'!L$4:L$111,0,0)*_xlfn.XLOOKUP($A467,Drury_beneficiary_allocation!$A$5:$A$104,Drury_beneficiary_allocation!$F$5:$F$104,0,0)</f>
        <v>0</v>
      </c>
      <c r="Q467" s="360">
        <f>_xlfn.XLOOKUP($A467,'Total project cost for DCs'!$A$4:$A$111,'Total project cost for DCs'!M$4:M$111,0,0)*_xlfn.XLOOKUP($A467,Drury_beneficiary_allocation!$A$5:$A$104,Drury_beneficiary_allocation!$F$5:$F$104,0,0)</f>
        <v>0</v>
      </c>
      <c r="R467" s="360">
        <f>_xlfn.XLOOKUP($A467,'Total project cost for DCs'!$A$4:$A$111,'Total project cost for DCs'!N$4:N$111,0,0)*_xlfn.XLOOKUP($A467,Drury_beneficiary_allocation!$A$5:$A$104,Drury_beneficiary_allocation!$F$5:$F$104,0,0)</f>
        <v>0</v>
      </c>
      <c r="S467" s="360">
        <f>_xlfn.XLOOKUP($A467,'Total project cost for DCs'!$A$4:$A$111,'Total project cost for DCs'!O$4:O$111,0,0)*_xlfn.XLOOKUP($A467,Drury_beneficiary_allocation!$A$5:$A$104,Drury_beneficiary_allocation!$F$5:$F$104,0,0)</f>
        <v>0</v>
      </c>
      <c r="T467" s="360">
        <f>_xlfn.XLOOKUP($A467,'Total project cost for DCs'!$A$4:$A$111,'Total project cost for DCs'!P$4:P$111,0,0)*_xlfn.XLOOKUP($A467,Drury_beneficiary_allocation!$A$5:$A$104,Drury_beneficiary_allocation!$F$5:$F$104,0,0)</f>
        <v>0</v>
      </c>
      <c r="U467" s="360">
        <f>_xlfn.XLOOKUP($A467,'Total project cost for DCs'!$A$4:$A$111,'Total project cost for DCs'!Q$4:Q$111,0,0)*_xlfn.XLOOKUP($A467,Drury_beneficiary_allocation!$A$5:$A$104,Drury_beneficiary_allocation!$F$5:$F$104,0,0)</f>
        <v>0</v>
      </c>
      <c r="V467" s="360">
        <f>_xlfn.XLOOKUP($A467,'Total project cost for DCs'!$A$4:$A$111,'Total project cost for DCs'!R$4:R$111,0,0)*_xlfn.XLOOKUP($A467,Drury_beneficiary_allocation!$A$5:$A$104,Drury_beneficiary_allocation!$F$5:$F$104,0,0)</f>
        <v>0</v>
      </c>
      <c r="W467" s="360">
        <f>_xlfn.XLOOKUP($A467,'Total project cost for DCs'!$A$4:$A$111,'Total project cost for DCs'!S$4:S$111,0,0)*_xlfn.XLOOKUP($A467,Drury_beneficiary_allocation!$A$5:$A$104,Drury_beneficiary_allocation!$F$5:$F$104,0,0)</f>
        <v>0</v>
      </c>
      <c r="X467" s="360">
        <f>_xlfn.XLOOKUP($A467,'Total project cost for DCs'!$A$4:$A$111,'Total project cost for DCs'!T$4:T$111,0,0)*_xlfn.XLOOKUP($A467,Drury_beneficiary_allocation!$A$5:$A$104,Drury_beneficiary_allocation!$F$5:$F$104,0,0)</f>
        <v>0</v>
      </c>
      <c r="Y467" s="349">
        <f t="shared" si="50"/>
        <v>0</v>
      </c>
      <c r="Z467" s="349">
        <f t="shared" si="51"/>
        <v>0</v>
      </c>
      <c r="AA467" s="349"/>
      <c r="AB467" s="353">
        <v>0</v>
      </c>
      <c r="AC467" s="354" t="str">
        <f t="shared" si="52"/>
        <v>Arterial</v>
      </c>
      <c r="AD467" s="349"/>
      <c r="AE467" s="349"/>
      <c r="AF467" s="355">
        <f>_xlfn.XLOOKUP(A467,'P1 Date Adjustment'!B:B,'P1 Date Adjustment'!F:F,"not found",0)</f>
        <v>2031</v>
      </c>
      <c r="AG467" s="349">
        <f t="shared" si="53"/>
        <v>0</v>
      </c>
      <c r="AI467" s="360"/>
      <c r="AJ467" s="360"/>
    </row>
    <row r="468" spans="1:36" ht="30" x14ac:dyDescent="0.25">
      <c r="A468" s="129" t="s">
        <v>394</v>
      </c>
      <c r="B468" s="358" t="s">
        <v>390</v>
      </c>
      <c r="C468" s="358" t="str">
        <f>_xlfn.XLOOKUP($A468,'Total project cost for DCs'!A:A,'Total project cost for DCs'!C:C,"Not found",0)</f>
        <v>4-lane urban FTN- upgrade 2-lane urban to 4-lane with active modes on both sides, (TDM)</v>
      </c>
      <c r="D468" s="355" t="s">
        <v>155</v>
      </c>
      <c r="E468" s="355" t="s">
        <v>157</v>
      </c>
      <c r="H468" s="355" t="s">
        <v>830</v>
      </c>
      <c r="I468" s="359">
        <f>_xlfn.XLOOKUP($H468,DC_growth_AGS!$A$665:$A$673,DC_growth_AGS!$O$665:$O$673,"Not found",0)</f>
        <v>0.96445707034953565</v>
      </c>
      <c r="J468" s="355">
        <v>2047</v>
      </c>
      <c r="K468" s="360">
        <f>_xlfn.XLOOKUP($A468,'Total project cost for DCs'!$A$4:$A$111,'Total project cost for DCs'!G$4:G$111,0,0)*_xlfn.XLOOKUP($A468,Drury_beneficiary_allocation!$A$5:$A$104,Drury_beneficiary_allocation!$F$5:$F$104,0,0)</f>
        <v>0</v>
      </c>
      <c r="L468" s="360">
        <f>_xlfn.XLOOKUP($A468,'Total project cost for DCs'!$A$4:$A$111,'Total project cost for DCs'!H$4:H$111,0,0)*_xlfn.XLOOKUP($A468,Drury_beneficiary_allocation!$A$5:$A$104,Drury_beneficiary_allocation!$F$5:$F$104,0,0)</f>
        <v>0</v>
      </c>
      <c r="M468" s="360">
        <f>_xlfn.XLOOKUP($A468,'Total project cost for DCs'!$A$4:$A$111,'Total project cost for DCs'!I$4:I$111,0,0)*_xlfn.XLOOKUP($A468,Drury_beneficiary_allocation!$A$5:$A$104,Drury_beneficiary_allocation!$F$5:$F$104,0,0)</f>
        <v>0</v>
      </c>
      <c r="N468" s="360">
        <f>_xlfn.XLOOKUP($A468,'Total project cost for DCs'!$A$4:$A$111,'Total project cost for DCs'!J$4:J$111,0,0)*_xlfn.XLOOKUP($A468,Drury_beneficiary_allocation!$A$5:$A$104,Drury_beneficiary_allocation!$F$5:$F$104,0,0)</f>
        <v>0</v>
      </c>
      <c r="O468" s="360">
        <f>_xlfn.XLOOKUP($A468,'Total project cost for DCs'!$A$4:$A$111,'Total project cost for DCs'!K$4:K$111,0,0)*_xlfn.XLOOKUP($A468,Drury_beneficiary_allocation!$A$5:$A$104,Drury_beneficiary_allocation!$F$5:$F$104,0,0)</f>
        <v>0</v>
      </c>
      <c r="P468" s="360">
        <f>_xlfn.XLOOKUP($A468,'Total project cost for DCs'!$A$4:$A$111,'Total project cost for DCs'!L$4:L$111,0,0)*_xlfn.XLOOKUP($A468,Drury_beneficiary_allocation!$A$5:$A$104,Drury_beneficiary_allocation!$F$5:$F$104,0,0)</f>
        <v>0</v>
      </c>
      <c r="Q468" s="360">
        <f>_xlfn.XLOOKUP($A468,'Total project cost for DCs'!$A$4:$A$111,'Total project cost for DCs'!M$4:M$111,0,0)*_xlfn.XLOOKUP($A468,Drury_beneficiary_allocation!$A$5:$A$104,Drury_beneficiary_allocation!$F$5:$F$104,0,0)</f>
        <v>0</v>
      </c>
      <c r="R468" s="360">
        <f>_xlfn.XLOOKUP($A468,'Total project cost for DCs'!$A$4:$A$111,'Total project cost for DCs'!N$4:N$111,0,0)*_xlfn.XLOOKUP($A468,Drury_beneficiary_allocation!$A$5:$A$104,Drury_beneficiary_allocation!$F$5:$F$104,0,0)</f>
        <v>0</v>
      </c>
      <c r="S468" s="360">
        <f>_xlfn.XLOOKUP($A468,'Total project cost for DCs'!$A$4:$A$111,'Total project cost for DCs'!O$4:O$111,0,0)*_xlfn.XLOOKUP($A468,Drury_beneficiary_allocation!$A$5:$A$104,Drury_beneficiary_allocation!$F$5:$F$104,0,0)</f>
        <v>0</v>
      </c>
      <c r="T468" s="360">
        <f>_xlfn.XLOOKUP($A468,'Total project cost for DCs'!$A$4:$A$111,'Total project cost for DCs'!P$4:P$111,0,0)*_xlfn.XLOOKUP($A468,Drury_beneficiary_allocation!$A$5:$A$104,Drury_beneficiary_allocation!$F$5:$F$104,0,0)</f>
        <v>0</v>
      </c>
      <c r="U468" s="360">
        <f>_xlfn.XLOOKUP($A468,'Total project cost for DCs'!$A$4:$A$111,'Total project cost for DCs'!Q$4:Q$111,0,0)*_xlfn.XLOOKUP($A468,Drury_beneficiary_allocation!$A$5:$A$104,Drury_beneficiary_allocation!$F$5:$F$104,0,0)</f>
        <v>0</v>
      </c>
      <c r="V468" s="360">
        <f>_xlfn.XLOOKUP($A468,'Total project cost for DCs'!$A$4:$A$111,'Total project cost for DCs'!R$4:R$111,0,0)*_xlfn.XLOOKUP($A468,Drury_beneficiary_allocation!$A$5:$A$104,Drury_beneficiary_allocation!$F$5:$F$104,0,0)</f>
        <v>0</v>
      </c>
      <c r="W468" s="360">
        <f>_xlfn.XLOOKUP($A468,'Total project cost for DCs'!$A$4:$A$111,'Total project cost for DCs'!S$4:S$111,0,0)*_xlfn.XLOOKUP($A468,Drury_beneficiary_allocation!$A$5:$A$104,Drury_beneficiary_allocation!$F$5:$F$104,0,0)</f>
        <v>0</v>
      </c>
      <c r="X468" s="360">
        <f>_xlfn.XLOOKUP($A468,'Total project cost for DCs'!$A$4:$A$111,'Total project cost for DCs'!T$4:T$111,0,0)*_xlfn.XLOOKUP($A468,Drury_beneficiary_allocation!$A$5:$A$104,Drury_beneficiary_allocation!$F$5:$F$104,0,0)</f>
        <v>0</v>
      </c>
      <c r="Y468" s="349">
        <f t="shared" si="50"/>
        <v>0</v>
      </c>
      <c r="Z468" s="349">
        <f t="shared" si="51"/>
        <v>0</v>
      </c>
      <c r="AA468" s="349"/>
      <c r="AB468" s="353">
        <v>0</v>
      </c>
      <c r="AC468" s="354" t="str">
        <f t="shared" si="52"/>
        <v>Arterial</v>
      </c>
      <c r="AD468" s="349"/>
      <c r="AE468" s="349"/>
      <c r="AF468" s="355">
        <f>_xlfn.XLOOKUP(A468,'P1 Date Adjustment'!B:B,'P1 Date Adjustment'!F:F,"not found",0)</f>
        <v>2047</v>
      </c>
      <c r="AG468" s="349">
        <f t="shared" si="53"/>
        <v>0</v>
      </c>
      <c r="AI468" s="360"/>
      <c r="AJ468" s="360"/>
    </row>
    <row r="469" spans="1:36" ht="30" x14ac:dyDescent="0.25">
      <c r="A469" s="129">
        <v>46</v>
      </c>
      <c r="B469" s="358" t="s">
        <v>408</v>
      </c>
      <c r="C469" s="358" t="str">
        <f>_xlfn.XLOOKUP($A469,'Total project cost for DCs'!A:A,'Total project cost for DCs'!C:C,"Not found",0)</f>
        <v>Possible signals(subject to Auranga assessment)</v>
      </c>
      <c r="D469" s="355" t="s">
        <v>155</v>
      </c>
      <c r="E469" s="355" t="s">
        <v>157</v>
      </c>
      <c r="H469" s="355" t="s">
        <v>830</v>
      </c>
      <c r="I469" s="359">
        <f>_xlfn.XLOOKUP($H469,DC_growth_AGS!$A$665:$A$673,DC_growth_AGS!$O$665:$O$673,"Not found",0)</f>
        <v>0.96445707034953565</v>
      </c>
      <c r="J469" s="355">
        <v>2031</v>
      </c>
      <c r="K469" s="360">
        <f>_xlfn.XLOOKUP($A469,'Total project cost for DCs'!$A$4:$A$111,'Total project cost for DCs'!G$4:G$111,0,0)*_xlfn.XLOOKUP($A469,Drury_beneficiary_allocation!$A$5:$A$104,Drury_beneficiary_allocation!$F$5:$F$104,0,0)</f>
        <v>0</v>
      </c>
      <c r="L469" s="360">
        <f>_xlfn.XLOOKUP($A469,'Total project cost for DCs'!$A$4:$A$111,'Total project cost for DCs'!H$4:H$111,0,0)*_xlfn.XLOOKUP($A469,Drury_beneficiary_allocation!$A$5:$A$104,Drury_beneficiary_allocation!$F$5:$F$104,0,0)</f>
        <v>0</v>
      </c>
      <c r="M469" s="360">
        <f>_xlfn.XLOOKUP($A469,'Total project cost for DCs'!$A$4:$A$111,'Total project cost for DCs'!I$4:I$111,0,0)*_xlfn.XLOOKUP($A469,Drury_beneficiary_allocation!$A$5:$A$104,Drury_beneficiary_allocation!$F$5:$F$104,0,0)</f>
        <v>0</v>
      </c>
      <c r="N469" s="360">
        <f>_xlfn.XLOOKUP($A469,'Total project cost for DCs'!$A$4:$A$111,'Total project cost for DCs'!J$4:J$111,0,0)*_xlfn.XLOOKUP($A469,Drury_beneficiary_allocation!$A$5:$A$104,Drury_beneficiary_allocation!$F$5:$F$104,0,0)</f>
        <v>0</v>
      </c>
      <c r="O469" s="360">
        <f>_xlfn.XLOOKUP($A469,'Total project cost for DCs'!$A$4:$A$111,'Total project cost for DCs'!K$4:K$111,0,0)*_xlfn.XLOOKUP($A469,Drury_beneficiary_allocation!$A$5:$A$104,Drury_beneficiary_allocation!$F$5:$F$104,0,0)</f>
        <v>0</v>
      </c>
      <c r="P469" s="360">
        <f>_xlfn.XLOOKUP($A469,'Total project cost for DCs'!$A$4:$A$111,'Total project cost for DCs'!L$4:L$111,0,0)*_xlfn.XLOOKUP($A469,Drury_beneficiary_allocation!$A$5:$A$104,Drury_beneficiary_allocation!$F$5:$F$104,0,0)</f>
        <v>0</v>
      </c>
      <c r="Q469" s="360">
        <f>_xlfn.XLOOKUP($A469,'Total project cost for DCs'!$A$4:$A$111,'Total project cost for DCs'!M$4:M$111,0,0)*_xlfn.XLOOKUP($A469,Drury_beneficiary_allocation!$A$5:$A$104,Drury_beneficiary_allocation!$F$5:$F$104,0,0)</f>
        <v>0</v>
      </c>
      <c r="R469" s="360">
        <f>_xlfn.XLOOKUP($A469,'Total project cost for DCs'!$A$4:$A$111,'Total project cost for DCs'!N$4:N$111,0,0)*_xlfn.XLOOKUP($A469,Drury_beneficiary_allocation!$A$5:$A$104,Drury_beneficiary_allocation!$F$5:$F$104,0,0)</f>
        <v>0</v>
      </c>
      <c r="S469" s="360">
        <f>_xlfn.XLOOKUP($A469,'Total project cost for DCs'!$A$4:$A$111,'Total project cost for DCs'!O$4:O$111,0,0)*_xlfn.XLOOKUP($A469,Drury_beneficiary_allocation!$A$5:$A$104,Drury_beneficiary_allocation!$F$5:$F$104,0,0)</f>
        <v>0</v>
      </c>
      <c r="T469" s="360">
        <f>_xlfn.XLOOKUP($A469,'Total project cost for DCs'!$A$4:$A$111,'Total project cost for DCs'!P$4:P$111,0,0)*_xlfn.XLOOKUP($A469,Drury_beneficiary_allocation!$A$5:$A$104,Drury_beneficiary_allocation!$F$5:$F$104,0,0)</f>
        <v>0</v>
      </c>
      <c r="U469" s="360">
        <f>_xlfn.XLOOKUP($A469,'Total project cost for DCs'!$A$4:$A$111,'Total project cost for DCs'!Q$4:Q$111,0,0)*_xlfn.XLOOKUP($A469,Drury_beneficiary_allocation!$A$5:$A$104,Drury_beneficiary_allocation!$F$5:$F$104,0,0)</f>
        <v>0</v>
      </c>
      <c r="V469" s="360">
        <f>_xlfn.XLOOKUP($A469,'Total project cost for DCs'!$A$4:$A$111,'Total project cost for DCs'!R$4:R$111,0,0)*_xlfn.XLOOKUP($A469,Drury_beneficiary_allocation!$A$5:$A$104,Drury_beneficiary_allocation!$F$5:$F$104,0,0)</f>
        <v>0</v>
      </c>
      <c r="W469" s="360">
        <f>_xlfn.XLOOKUP($A469,'Total project cost for DCs'!$A$4:$A$111,'Total project cost for DCs'!S$4:S$111,0,0)*_xlfn.XLOOKUP($A469,Drury_beneficiary_allocation!$A$5:$A$104,Drury_beneficiary_allocation!$F$5:$F$104,0,0)</f>
        <v>0</v>
      </c>
      <c r="X469" s="360">
        <f>_xlfn.XLOOKUP($A469,'Total project cost for DCs'!$A$4:$A$111,'Total project cost for DCs'!T$4:T$111,0,0)*_xlfn.XLOOKUP($A469,Drury_beneficiary_allocation!$A$5:$A$104,Drury_beneficiary_allocation!$F$5:$F$104,0,0)</f>
        <v>0</v>
      </c>
      <c r="Y469" s="349">
        <f t="shared" si="50"/>
        <v>0</v>
      </c>
      <c r="Z469" s="349">
        <f t="shared" si="51"/>
        <v>0</v>
      </c>
      <c r="AA469" s="349"/>
      <c r="AB469" s="353">
        <v>0</v>
      </c>
      <c r="AC469" s="354" t="str">
        <f t="shared" si="52"/>
        <v>Arterial</v>
      </c>
      <c r="AD469" s="349"/>
      <c r="AE469" s="349"/>
      <c r="AF469" s="355">
        <f>_xlfn.XLOOKUP(A469,'P1 Date Adjustment'!B:B,'P1 Date Adjustment'!F:F,"not found",0)</f>
        <v>2031</v>
      </c>
      <c r="AG469" s="349">
        <f t="shared" si="53"/>
        <v>0</v>
      </c>
      <c r="AI469" s="360"/>
      <c r="AJ469" s="360"/>
    </row>
    <row r="470" spans="1:36" ht="30" x14ac:dyDescent="0.25">
      <c r="A470" s="129" t="s">
        <v>430</v>
      </c>
      <c r="B470" s="358" t="s">
        <v>431</v>
      </c>
      <c r="C470" s="358" t="str">
        <f>_xlfn.XLOOKUP($A470,'Total project cost for DCs'!A:A,'Total project cost for DCs'!C:C,"Not found",0)</f>
        <v>2-lane urban- new collector with active mode on both sides + intersection improvements (TDM)</v>
      </c>
      <c r="D470" s="355" t="s">
        <v>155</v>
      </c>
      <c r="E470" s="355" t="s">
        <v>223</v>
      </c>
      <c r="H470" s="355" t="s">
        <v>830</v>
      </c>
      <c r="I470" s="359">
        <f>_xlfn.XLOOKUP($H470,DC_growth_AGS!$A$665:$A$673,DC_growth_AGS!$O$665:$O$673,"Not found",0)</f>
        <v>0.96445707034953565</v>
      </c>
      <c r="J470" s="355">
        <v>2034</v>
      </c>
      <c r="K470" s="360">
        <f>_xlfn.XLOOKUP($A470,'Total project cost for DCs'!$A$4:$A$111,'Total project cost for DCs'!G$4:G$111,0,0)*_xlfn.XLOOKUP($A470,Drury_beneficiary_allocation!$A$5:$A$104,Drury_beneficiary_allocation!$F$5:$F$104,0,0)</f>
        <v>0</v>
      </c>
      <c r="L470" s="360">
        <f>_xlfn.XLOOKUP($A470,'Total project cost for DCs'!$A$4:$A$111,'Total project cost for DCs'!H$4:H$111,0,0)*_xlfn.XLOOKUP($A470,Drury_beneficiary_allocation!$A$5:$A$104,Drury_beneficiary_allocation!$F$5:$F$104,0,0)</f>
        <v>0</v>
      </c>
      <c r="M470" s="360">
        <f>_xlfn.XLOOKUP($A470,'Total project cost for DCs'!$A$4:$A$111,'Total project cost for DCs'!I$4:I$111,0,0)*_xlfn.XLOOKUP($A470,Drury_beneficiary_allocation!$A$5:$A$104,Drury_beneficiary_allocation!$F$5:$F$104,0,0)</f>
        <v>0</v>
      </c>
      <c r="N470" s="360">
        <f>_xlfn.XLOOKUP($A470,'Total project cost for DCs'!$A$4:$A$111,'Total project cost for DCs'!J$4:J$111,0,0)*_xlfn.XLOOKUP($A470,Drury_beneficiary_allocation!$A$5:$A$104,Drury_beneficiary_allocation!$F$5:$F$104,0,0)</f>
        <v>0</v>
      </c>
      <c r="O470" s="360">
        <f>_xlfn.XLOOKUP($A470,'Total project cost for DCs'!$A$4:$A$111,'Total project cost for DCs'!K$4:K$111,0,0)*_xlfn.XLOOKUP($A470,Drury_beneficiary_allocation!$A$5:$A$104,Drury_beneficiary_allocation!$F$5:$F$104,0,0)</f>
        <v>0</v>
      </c>
      <c r="P470" s="360">
        <f>_xlfn.XLOOKUP($A470,'Total project cost for DCs'!$A$4:$A$111,'Total project cost for DCs'!L$4:L$111,0,0)*_xlfn.XLOOKUP($A470,Drury_beneficiary_allocation!$A$5:$A$104,Drury_beneficiary_allocation!$F$5:$F$104,0,0)</f>
        <v>0</v>
      </c>
      <c r="Q470" s="360">
        <f>_xlfn.XLOOKUP($A470,'Total project cost for DCs'!$A$4:$A$111,'Total project cost for DCs'!M$4:M$111,0,0)*_xlfn.XLOOKUP($A470,Drury_beneficiary_allocation!$A$5:$A$104,Drury_beneficiary_allocation!$F$5:$F$104,0,0)</f>
        <v>0</v>
      </c>
      <c r="R470" s="360">
        <f>_xlfn.XLOOKUP($A470,'Total project cost for DCs'!$A$4:$A$111,'Total project cost for DCs'!N$4:N$111,0,0)*_xlfn.XLOOKUP($A470,Drury_beneficiary_allocation!$A$5:$A$104,Drury_beneficiary_allocation!$F$5:$F$104,0,0)</f>
        <v>0</v>
      </c>
      <c r="S470" s="360">
        <f>_xlfn.XLOOKUP($A470,'Total project cost for DCs'!$A$4:$A$111,'Total project cost for DCs'!O$4:O$111,0,0)*_xlfn.XLOOKUP($A470,Drury_beneficiary_allocation!$A$5:$A$104,Drury_beneficiary_allocation!$F$5:$F$104,0,0)</f>
        <v>0</v>
      </c>
      <c r="T470" s="360">
        <f>_xlfn.XLOOKUP($A470,'Total project cost for DCs'!$A$4:$A$111,'Total project cost for DCs'!P$4:P$111,0,0)*_xlfn.XLOOKUP($A470,Drury_beneficiary_allocation!$A$5:$A$104,Drury_beneficiary_allocation!$F$5:$F$104,0,0)</f>
        <v>0</v>
      </c>
      <c r="U470" s="360">
        <f>_xlfn.XLOOKUP($A470,'Total project cost for DCs'!$A$4:$A$111,'Total project cost for DCs'!Q$4:Q$111,0,0)*_xlfn.XLOOKUP($A470,Drury_beneficiary_allocation!$A$5:$A$104,Drury_beneficiary_allocation!$F$5:$F$104,0,0)</f>
        <v>0</v>
      </c>
      <c r="V470" s="360">
        <f>_xlfn.XLOOKUP($A470,'Total project cost for DCs'!$A$4:$A$111,'Total project cost for DCs'!R$4:R$111,0,0)*_xlfn.XLOOKUP($A470,Drury_beneficiary_allocation!$A$5:$A$104,Drury_beneficiary_allocation!$F$5:$F$104,0,0)</f>
        <v>0</v>
      </c>
      <c r="W470" s="360">
        <f>_xlfn.XLOOKUP($A470,'Total project cost for DCs'!$A$4:$A$111,'Total project cost for DCs'!S$4:S$111,0,0)*_xlfn.XLOOKUP($A470,Drury_beneficiary_allocation!$A$5:$A$104,Drury_beneficiary_allocation!$F$5:$F$104,0,0)</f>
        <v>0</v>
      </c>
      <c r="X470" s="360">
        <f>_xlfn.XLOOKUP($A470,'Total project cost for DCs'!$A$4:$A$111,'Total project cost for DCs'!T$4:T$111,0,0)*_xlfn.XLOOKUP($A470,Drury_beneficiary_allocation!$A$5:$A$104,Drury_beneficiary_allocation!$F$5:$F$104,0,0)</f>
        <v>0</v>
      </c>
      <c r="Y470" s="349">
        <f t="shared" si="50"/>
        <v>0</v>
      </c>
      <c r="Z470" s="349">
        <f t="shared" si="51"/>
        <v>0</v>
      </c>
      <c r="AA470" s="349"/>
      <c r="AB470" s="353">
        <v>0</v>
      </c>
      <c r="AC470" s="354" t="str">
        <f t="shared" si="52"/>
        <v>Collector</v>
      </c>
      <c r="AD470" s="349"/>
      <c r="AE470" s="349"/>
      <c r="AF470" s="355">
        <f>_xlfn.XLOOKUP(A470,'P1 Date Adjustment'!B:B,'P1 Date Adjustment'!F:F,"not found",0)</f>
        <v>2034</v>
      </c>
      <c r="AG470" s="349">
        <f t="shared" si="53"/>
        <v>0</v>
      </c>
      <c r="AI470" s="360"/>
      <c r="AJ470" s="360"/>
    </row>
    <row r="471" spans="1:36" ht="45" x14ac:dyDescent="0.25">
      <c r="A471" s="129">
        <v>58</v>
      </c>
      <c r="B471" s="358" t="s">
        <v>441</v>
      </c>
      <c r="C471" s="358" t="str">
        <f>_xlfn.XLOOKUP($A471,'Total project cost for DCs'!A:A,'Total project cost for DCs'!C:C,"Not found",0)</f>
        <v>2-lane urban- upgrade existing road layout with active modes on both sides + intersection improvements (TDM)</v>
      </c>
      <c r="D471" s="355" t="s">
        <v>155</v>
      </c>
      <c r="E471" s="355" t="s">
        <v>199</v>
      </c>
      <c r="H471" s="355" t="s">
        <v>830</v>
      </c>
      <c r="I471" s="359">
        <f>_xlfn.XLOOKUP($H471,DC_growth_AGS!$A$665:$A$673,DC_growth_AGS!$O$665:$O$673,"Not found",0)</f>
        <v>0.96445707034953565</v>
      </c>
      <c r="J471" s="355">
        <v>2033</v>
      </c>
      <c r="K471" s="360">
        <f>_xlfn.XLOOKUP($A471,'Total project cost for DCs'!$A$4:$A$111,'Total project cost for DCs'!G$4:G$111,0,0)*_xlfn.XLOOKUP($A471,Drury_beneficiary_allocation!$A$5:$A$104,Drury_beneficiary_allocation!$F$5:$F$104,0,0)</f>
        <v>0</v>
      </c>
      <c r="L471" s="360">
        <f>_xlfn.XLOOKUP($A471,'Total project cost for DCs'!$A$4:$A$111,'Total project cost for DCs'!H$4:H$111,0,0)*_xlfn.XLOOKUP($A471,Drury_beneficiary_allocation!$A$5:$A$104,Drury_beneficiary_allocation!$F$5:$F$104,0,0)</f>
        <v>0</v>
      </c>
      <c r="M471" s="360">
        <f>_xlfn.XLOOKUP($A471,'Total project cost for DCs'!$A$4:$A$111,'Total project cost for DCs'!I$4:I$111,0,0)*_xlfn.XLOOKUP($A471,Drury_beneficiary_allocation!$A$5:$A$104,Drury_beneficiary_allocation!$F$5:$F$104,0,0)</f>
        <v>0</v>
      </c>
      <c r="N471" s="360">
        <f>_xlfn.XLOOKUP($A471,'Total project cost for DCs'!$A$4:$A$111,'Total project cost for DCs'!J$4:J$111,0,0)*_xlfn.XLOOKUP($A471,Drury_beneficiary_allocation!$A$5:$A$104,Drury_beneficiary_allocation!$F$5:$F$104,0,0)</f>
        <v>0</v>
      </c>
      <c r="O471" s="360">
        <f>_xlfn.XLOOKUP($A471,'Total project cost for DCs'!$A$4:$A$111,'Total project cost for DCs'!K$4:K$111,0,0)*_xlfn.XLOOKUP($A471,Drury_beneficiary_allocation!$A$5:$A$104,Drury_beneficiary_allocation!$F$5:$F$104,0,0)</f>
        <v>0</v>
      </c>
      <c r="P471" s="360">
        <f>_xlfn.XLOOKUP($A471,'Total project cost for DCs'!$A$4:$A$111,'Total project cost for DCs'!L$4:L$111,0,0)*_xlfn.XLOOKUP($A471,Drury_beneficiary_allocation!$A$5:$A$104,Drury_beneficiary_allocation!$F$5:$F$104,0,0)</f>
        <v>0</v>
      </c>
      <c r="Q471" s="360">
        <f>_xlfn.XLOOKUP($A471,'Total project cost for DCs'!$A$4:$A$111,'Total project cost for DCs'!M$4:M$111,0,0)*_xlfn.XLOOKUP($A471,Drury_beneficiary_allocation!$A$5:$A$104,Drury_beneficiary_allocation!$F$5:$F$104,0,0)</f>
        <v>0</v>
      </c>
      <c r="R471" s="360">
        <f>_xlfn.XLOOKUP($A471,'Total project cost for DCs'!$A$4:$A$111,'Total project cost for DCs'!N$4:N$111,0,0)*_xlfn.XLOOKUP($A471,Drury_beneficiary_allocation!$A$5:$A$104,Drury_beneficiary_allocation!$F$5:$F$104,0,0)</f>
        <v>0</v>
      </c>
      <c r="S471" s="360">
        <f>_xlfn.XLOOKUP($A471,'Total project cost for DCs'!$A$4:$A$111,'Total project cost for DCs'!O$4:O$111,0,0)*_xlfn.XLOOKUP($A471,Drury_beneficiary_allocation!$A$5:$A$104,Drury_beneficiary_allocation!$F$5:$F$104,0,0)</f>
        <v>0</v>
      </c>
      <c r="T471" s="360">
        <f>_xlfn.XLOOKUP($A471,'Total project cost for DCs'!$A$4:$A$111,'Total project cost for DCs'!P$4:P$111,0,0)*_xlfn.XLOOKUP($A471,Drury_beneficiary_allocation!$A$5:$A$104,Drury_beneficiary_allocation!$F$5:$F$104,0,0)</f>
        <v>0</v>
      </c>
      <c r="U471" s="360">
        <f>_xlfn.XLOOKUP($A471,'Total project cost for DCs'!$A$4:$A$111,'Total project cost for DCs'!Q$4:Q$111,0,0)*_xlfn.XLOOKUP($A471,Drury_beneficiary_allocation!$A$5:$A$104,Drury_beneficiary_allocation!$F$5:$F$104,0,0)</f>
        <v>0</v>
      </c>
      <c r="V471" s="360">
        <f>_xlfn.XLOOKUP($A471,'Total project cost for DCs'!$A$4:$A$111,'Total project cost for DCs'!R$4:R$111,0,0)*_xlfn.XLOOKUP($A471,Drury_beneficiary_allocation!$A$5:$A$104,Drury_beneficiary_allocation!$F$5:$F$104,0,0)</f>
        <v>0</v>
      </c>
      <c r="W471" s="360">
        <f>_xlfn.XLOOKUP($A471,'Total project cost for DCs'!$A$4:$A$111,'Total project cost for DCs'!S$4:S$111,0,0)*_xlfn.XLOOKUP($A471,Drury_beneficiary_allocation!$A$5:$A$104,Drury_beneficiary_allocation!$F$5:$F$104,0,0)</f>
        <v>0</v>
      </c>
      <c r="X471" s="360">
        <f>_xlfn.XLOOKUP($A471,'Total project cost for DCs'!$A$4:$A$111,'Total project cost for DCs'!T$4:T$111,0,0)*_xlfn.XLOOKUP($A471,Drury_beneficiary_allocation!$A$5:$A$104,Drury_beneficiary_allocation!$F$5:$F$104,0,0)</f>
        <v>0</v>
      </c>
      <c r="Y471" s="349">
        <f t="shared" si="50"/>
        <v>0</v>
      </c>
      <c r="Z471" s="349">
        <f t="shared" si="51"/>
        <v>0</v>
      </c>
      <c r="AA471" s="349"/>
      <c r="AB471" s="353">
        <v>0</v>
      </c>
      <c r="AC471" s="354" t="str">
        <f t="shared" si="52"/>
        <v>Collector</v>
      </c>
      <c r="AD471" s="349"/>
      <c r="AE471" s="349"/>
      <c r="AF471" s="355">
        <f>_xlfn.XLOOKUP(A471,'P1 Date Adjustment'!B:B,'P1 Date Adjustment'!F:F,"not found",0)</f>
        <v>2033</v>
      </c>
      <c r="AG471" s="349">
        <f t="shared" si="53"/>
        <v>0</v>
      </c>
      <c r="AI471" s="360"/>
      <c r="AJ471" s="360"/>
    </row>
    <row r="472" spans="1:36" ht="30" x14ac:dyDescent="0.25">
      <c r="A472" s="129">
        <v>59</v>
      </c>
      <c r="B472" s="358" t="s">
        <v>443</v>
      </c>
      <c r="C472" s="358" t="str">
        <f>_xlfn.XLOOKUP($A472,'Total project cost for DCs'!A:A,'Total project cost for DCs'!C:C,"Not found",0)</f>
        <v xml:space="preserve"> 2-lane intersection (new intersection + active mode crossings)</v>
      </c>
      <c r="D472" s="355" t="s">
        <v>155</v>
      </c>
      <c r="E472" s="355" t="s">
        <v>223</v>
      </c>
      <c r="H472" s="355" t="s">
        <v>830</v>
      </c>
      <c r="I472" s="359">
        <f>_xlfn.XLOOKUP($H472,DC_growth_AGS!$A$665:$A$673,DC_growth_AGS!$O$665:$O$673,"Not found",0)</f>
        <v>0.96445707034953565</v>
      </c>
      <c r="J472" s="355">
        <v>2033</v>
      </c>
      <c r="K472" s="360">
        <f>_xlfn.XLOOKUP($A472,'Total project cost for DCs'!$A$4:$A$111,'Total project cost for DCs'!G$4:G$111,0,0)*_xlfn.XLOOKUP($A472,Drury_beneficiary_allocation!$A$5:$A$104,Drury_beneficiary_allocation!$F$5:$F$104,0,0)</f>
        <v>0</v>
      </c>
      <c r="L472" s="360">
        <f>_xlfn.XLOOKUP($A472,'Total project cost for DCs'!$A$4:$A$111,'Total project cost for DCs'!H$4:H$111,0,0)*_xlfn.XLOOKUP($A472,Drury_beneficiary_allocation!$A$5:$A$104,Drury_beneficiary_allocation!$F$5:$F$104,0,0)</f>
        <v>0</v>
      </c>
      <c r="M472" s="360">
        <f>_xlfn.XLOOKUP($A472,'Total project cost for DCs'!$A$4:$A$111,'Total project cost for DCs'!I$4:I$111,0,0)*_xlfn.XLOOKUP($A472,Drury_beneficiary_allocation!$A$5:$A$104,Drury_beneficiary_allocation!$F$5:$F$104,0,0)</f>
        <v>0</v>
      </c>
      <c r="N472" s="360">
        <f>_xlfn.XLOOKUP($A472,'Total project cost for DCs'!$A$4:$A$111,'Total project cost for DCs'!J$4:J$111,0,0)*_xlfn.XLOOKUP($A472,Drury_beneficiary_allocation!$A$5:$A$104,Drury_beneficiary_allocation!$F$5:$F$104,0,0)</f>
        <v>0</v>
      </c>
      <c r="O472" s="360">
        <f>_xlfn.XLOOKUP($A472,'Total project cost for DCs'!$A$4:$A$111,'Total project cost for DCs'!K$4:K$111,0,0)*_xlfn.XLOOKUP($A472,Drury_beneficiary_allocation!$A$5:$A$104,Drury_beneficiary_allocation!$F$5:$F$104,0,0)</f>
        <v>0</v>
      </c>
      <c r="P472" s="360">
        <f>_xlfn.XLOOKUP($A472,'Total project cost for DCs'!$A$4:$A$111,'Total project cost for DCs'!L$4:L$111,0,0)*_xlfn.XLOOKUP($A472,Drury_beneficiary_allocation!$A$5:$A$104,Drury_beneficiary_allocation!$F$5:$F$104,0,0)</f>
        <v>0</v>
      </c>
      <c r="Q472" s="360">
        <f>_xlfn.XLOOKUP($A472,'Total project cost for DCs'!$A$4:$A$111,'Total project cost for DCs'!M$4:M$111,0,0)*_xlfn.XLOOKUP($A472,Drury_beneficiary_allocation!$A$5:$A$104,Drury_beneficiary_allocation!$F$5:$F$104,0,0)</f>
        <v>0</v>
      </c>
      <c r="R472" s="360">
        <f>_xlfn.XLOOKUP($A472,'Total project cost for DCs'!$A$4:$A$111,'Total project cost for DCs'!N$4:N$111,0,0)*_xlfn.XLOOKUP($A472,Drury_beneficiary_allocation!$A$5:$A$104,Drury_beneficiary_allocation!$F$5:$F$104,0,0)</f>
        <v>0</v>
      </c>
      <c r="S472" s="360">
        <f>_xlfn.XLOOKUP($A472,'Total project cost for DCs'!$A$4:$A$111,'Total project cost for DCs'!O$4:O$111,0,0)*_xlfn.XLOOKUP($A472,Drury_beneficiary_allocation!$A$5:$A$104,Drury_beneficiary_allocation!$F$5:$F$104,0,0)</f>
        <v>0</v>
      </c>
      <c r="T472" s="360">
        <f>_xlfn.XLOOKUP($A472,'Total project cost for DCs'!$A$4:$A$111,'Total project cost for DCs'!P$4:P$111,0,0)*_xlfn.XLOOKUP($A472,Drury_beneficiary_allocation!$A$5:$A$104,Drury_beneficiary_allocation!$F$5:$F$104,0,0)</f>
        <v>0</v>
      </c>
      <c r="U472" s="360">
        <f>_xlfn.XLOOKUP($A472,'Total project cost for DCs'!$A$4:$A$111,'Total project cost for DCs'!Q$4:Q$111,0,0)*_xlfn.XLOOKUP($A472,Drury_beneficiary_allocation!$A$5:$A$104,Drury_beneficiary_allocation!$F$5:$F$104,0,0)</f>
        <v>0</v>
      </c>
      <c r="V472" s="360">
        <f>_xlfn.XLOOKUP($A472,'Total project cost for DCs'!$A$4:$A$111,'Total project cost for DCs'!R$4:R$111,0,0)*_xlfn.XLOOKUP($A472,Drury_beneficiary_allocation!$A$5:$A$104,Drury_beneficiary_allocation!$F$5:$F$104,0,0)</f>
        <v>0</v>
      </c>
      <c r="W472" s="360">
        <f>_xlfn.XLOOKUP($A472,'Total project cost for DCs'!$A$4:$A$111,'Total project cost for DCs'!S$4:S$111,0,0)*_xlfn.XLOOKUP($A472,Drury_beneficiary_allocation!$A$5:$A$104,Drury_beneficiary_allocation!$F$5:$F$104,0,0)</f>
        <v>0</v>
      </c>
      <c r="X472" s="360">
        <f>_xlfn.XLOOKUP($A472,'Total project cost for DCs'!$A$4:$A$111,'Total project cost for DCs'!T$4:T$111,0,0)*_xlfn.XLOOKUP($A472,Drury_beneficiary_allocation!$A$5:$A$104,Drury_beneficiary_allocation!$F$5:$F$104,0,0)</f>
        <v>0</v>
      </c>
      <c r="Y472" s="349">
        <f t="shared" si="50"/>
        <v>0</v>
      </c>
      <c r="Z472" s="349">
        <f t="shared" si="51"/>
        <v>0</v>
      </c>
      <c r="AA472" s="349"/>
      <c r="AB472" s="353">
        <v>0</v>
      </c>
      <c r="AC472" s="354" t="str">
        <f t="shared" si="52"/>
        <v>Collector</v>
      </c>
      <c r="AD472" s="349"/>
      <c r="AE472" s="349"/>
      <c r="AF472" s="355">
        <f>_xlfn.XLOOKUP(A472,'P1 Date Adjustment'!B:B,'P1 Date Adjustment'!F:F,"not found",0)</f>
        <v>2033</v>
      </c>
      <c r="AG472" s="349">
        <f t="shared" si="53"/>
        <v>0</v>
      </c>
      <c r="AI472" s="360"/>
      <c r="AJ472" s="360"/>
    </row>
    <row r="473" spans="1:36" ht="30" x14ac:dyDescent="0.25">
      <c r="A473" s="129" t="s">
        <v>452</v>
      </c>
      <c r="B473" s="358" t="s">
        <v>453</v>
      </c>
      <c r="C473" s="358" t="str">
        <f>_xlfn.XLOOKUP($A473,'Total project cost for DCs'!A:A,'Total project cost for DCs'!C:C,"Not found",0)</f>
        <v>2-lane urban- new road layout with active modes on both sides (TDM)</v>
      </c>
      <c r="D473" s="355" t="s">
        <v>155</v>
      </c>
      <c r="E473" s="355" t="s">
        <v>227</v>
      </c>
      <c r="H473" s="355" t="s">
        <v>830</v>
      </c>
      <c r="I473" s="359">
        <f>_xlfn.XLOOKUP($H473,DC_growth_AGS!$A$665:$A$673,DC_growth_AGS!$O$665:$O$673,"Not found",0)</f>
        <v>0.96445707034953565</v>
      </c>
      <c r="J473" s="355">
        <v>2036</v>
      </c>
      <c r="K473" s="360">
        <f>_xlfn.XLOOKUP($A473,'Total project cost for DCs'!$A$4:$A$111,'Total project cost for DCs'!G$4:G$111,0,0)*_xlfn.XLOOKUP($A473,Drury_beneficiary_allocation!$A$5:$A$104,Drury_beneficiary_allocation!$F$5:$F$104,0,0)</f>
        <v>0</v>
      </c>
      <c r="L473" s="360">
        <f>_xlfn.XLOOKUP($A473,'Total project cost for DCs'!$A$4:$A$111,'Total project cost for DCs'!H$4:H$111,0,0)*_xlfn.XLOOKUP($A473,Drury_beneficiary_allocation!$A$5:$A$104,Drury_beneficiary_allocation!$F$5:$F$104,0,0)</f>
        <v>0</v>
      </c>
      <c r="M473" s="360">
        <f>_xlfn.XLOOKUP($A473,'Total project cost for DCs'!$A$4:$A$111,'Total project cost for DCs'!I$4:I$111,0,0)*_xlfn.XLOOKUP($A473,Drury_beneficiary_allocation!$A$5:$A$104,Drury_beneficiary_allocation!$F$5:$F$104,0,0)</f>
        <v>0</v>
      </c>
      <c r="N473" s="360">
        <f>_xlfn.XLOOKUP($A473,'Total project cost for DCs'!$A$4:$A$111,'Total project cost for DCs'!J$4:J$111,0,0)*_xlfn.XLOOKUP($A473,Drury_beneficiary_allocation!$A$5:$A$104,Drury_beneficiary_allocation!$F$5:$F$104,0,0)</f>
        <v>0</v>
      </c>
      <c r="O473" s="360">
        <f>_xlfn.XLOOKUP($A473,'Total project cost for DCs'!$A$4:$A$111,'Total project cost for DCs'!K$4:K$111,0,0)*_xlfn.XLOOKUP($A473,Drury_beneficiary_allocation!$A$5:$A$104,Drury_beneficiary_allocation!$F$5:$F$104,0,0)</f>
        <v>0</v>
      </c>
      <c r="P473" s="360">
        <f>_xlfn.XLOOKUP($A473,'Total project cost for DCs'!$A$4:$A$111,'Total project cost for DCs'!L$4:L$111,0,0)*_xlfn.XLOOKUP($A473,Drury_beneficiary_allocation!$A$5:$A$104,Drury_beneficiary_allocation!$F$5:$F$104,0,0)</f>
        <v>0</v>
      </c>
      <c r="Q473" s="360">
        <f>_xlfn.XLOOKUP($A473,'Total project cost for DCs'!$A$4:$A$111,'Total project cost for DCs'!M$4:M$111,0,0)*_xlfn.XLOOKUP($A473,Drury_beneficiary_allocation!$A$5:$A$104,Drury_beneficiary_allocation!$F$5:$F$104,0,0)</f>
        <v>0</v>
      </c>
      <c r="R473" s="360">
        <f>_xlfn.XLOOKUP($A473,'Total project cost for DCs'!$A$4:$A$111,'Total project cost for DCs'!N$4:N$111,0,0)*_xlfn.XLOOKUP($A473,Drury_beneficiary_allocation!$A$5:$A$104,Drury_beneficiary_allocation!$F$5:$F$104,0,0)</f>
        <v>0</v>
      </c>
      <c r="S473" s="360">
        <f>_xlfn.XLOOKUP($A473,'Total project cost for DCs'!$A$4:$A$111,'Total project cost for DCs'!O$4:O$111,0,0)*_xlfn.XLOOKUP($A473,Drury_beneficiary_allocation!$A$5:$A$104,Drury_beneficiary_allocation!$F$5:$F$104,0,0)</f>
        <v>0</v>
      </c>
      <c r="T473" s="360">
        <f>_xlfn.XLOOKUP($A473,'Total project cost for DCs'!$A$4:$A$111,'Total project cost for DCs'!P$4:P$111,0,0)*_xlfn.XLOOKUP($A473,Drury_beneficiary_allocation!$A$5:$A$104,Drury_beneficiary_allocation!$F$5:$F$104,0,0)</f>
        <v>0</v>
      </c>
      <c r="U473" s="360">
        <f>_xlfn.XLOOKUP($A473,'Total project cost for DCs'!$A$4:$A$111,'Total project cost for DCs'!Q$4:Q$111,0,0)*_xlfn.XLOOKUP($A473,Drury_beneficiary_allocation!$A$5:$A$104,Drury_beneficiary_allocation!$F$5:$F$104,0,0)</f>
        <v>0</v>
      </c>
      <c r="V473" s="360">
        <f>_xlfn.XLOOKUP($A473,'Total project cost for DCs'!$A$4:$A$111,'Total project cost for DCs'!R$4:R$111,0,0)*_xlfn.XLOOKUP($A473,Drury_beneficiary_allocation!$A$5:$A$104,Drury_beneficiary_allocation!$F$5:$F$104,0,0)</f>
        <v>0</v>
      </c>
      <c r="W473" s="360">
        <f>_xlfn.XLOOKUP($A473,'Total project cost for DCs'!$A$4:$A$111,'Total project cost for DCs'!S$4:S$111,0,0)*_xlfn.XLOOKUP($A473,Drury_beneficiary_allocation!$A$5:$A$104,Drury_beneficiary_allocation!$F$5:$F$104,0,0)</f>
        <v>0</v>
      </c>
      <c r="X473" s="360">
        <f>_xlfn.XLOOKUP($A473,'Total project cost for DCs'!$A$4:$A$111,'Total project cost for DCs'!T$4:T$111,0,0)*_xlfn.XLOOKUP($A473,Drury_beneficiary_allocation!$A$5:$A$104,Drury_beneficiary_allocation!$F$5:$F$104,0,0)</f>
        <v>0</v>
      </c>
      <c r="Y473" s="349">
        <f t="shared" si="50"/>
        <v>0</v>
      </c>
      <c r="Z473" s="349">
        <f t="shared" si="51"/>
        <v>0</v>
      </c>
      <c r="AA473" s="349"/>
      <c r="AB473" s="353">
        <v>0</v>
      </c>
      <c r="AC473" s="354" t="str">
        <f t="shared" si="52"/>
        <v>Arterial</v>
      </c>
      <c r="AD473" s="349"/>
      <c r="AE473" s="349"/>
      <c r="AF473" s="355">
        <f>_xlfn.XLOOKUP(A473,'P1 Date Adjustment'!B:B,'P1 Date Adjustment'!F:F,"not found",0)</f>
        <v>2036</v>
      </c>
      <c r="AG473" s="349">
        <f t="shared" si="53"/>
        <v>0</v>
      </c>
      <c r="AI473" s="360"/>
      <c r="AJ473" s="360"/>
    </row>
    <row r="474" spans="1:36" ht="30" x14ac:dyDescent="0.25">
      <c r="A474" s="129" t="s">
        <v>454</v>
      </c>
      <c r="B474" s="358" t="s">
        <v>455</v>
      </c>
      <c r="C474" s="358" t="str">
        <f>_xlfn.XLOOKUP($A474,'Total project cost for DCs'!A:A,'Total project cost for DCs'!C:C,"Not found",0)</f>
        <v>2-lane urban- new road layout with active modes on both sides (TDM)</v>
      </c>
      <c r="D474" s="355" t="s">
        <v>155</v>
      </c>
      <c r="E474" s="355" t="s">
        <v>345</v>
      </c>
      <c r="H474" s="355" t="s">
        <v>830</v>
      </c>
      <c r="I474" s="359">
        <f>_xlfn.XLOOKUP($H474,DC_growth_AGS!$A$665:$A$673,DC_growth_AGS!$O$665:$O$673,"Not found",0)</f>
        <v>0.96445707034953565</v>
      </c>
      <c r="J474" s="355">
        <v>2036</v>
      </c>
      <c r="K474" s="360">
        <f>_xlfn.XLOOKUP($A474,'Total project cost for DCs'!$A$4:$A$111,'Total project cost for DCs'!G$4:G$111,0,0)*_xlfn.XLOOKUP($A474,Drury_beneficiary_allocation!$A$5:$A$104,Drury_beneficiary_allocation!$F$5:$F$104,0,0)</f>
        <v>0</v>
      </c>
      <c r="L474" s="360">
        <f>_xlfn.XLOOKUP($A474,'Total project cost for DCs'!$A$4:$A$111,'Total project cost for DCs'!H$4:H$111,0,0)*_xlfn.XLOOKUP($A474,Drury_beneficiary_allocation!$A$5:$A$104,Drury_beneficiary_allocation!$F$5:$F$104,0,0)</f>
        <v>0</v>
      </c>
      <c r="M474" s="360">
        <f>_xlfn.XLOOKUP($A474,'Total project cost for DCs'!$A$4:$A$111,'Total project cost for DCs'!I$4:I$111,0,0)*_xlfn.XLOOKUP($A474,Drury_beneficiary_allocation!$A$5:$A$104,Drury_beneficiary_allocation!$F$5:$F$104,0,0)</f>
        <v>0</v>
      </c>
      <c r="N474" s="360">
        <f>_xlfn.XLOOKUP($A474,'Total project cost for DCs'!$A$4:$A$111,'Total project cost for DCs'!J$4:J$111,0,0)*_xlfn.XLOOKUP($A474,Drury_beneficiary_allocation!$A$5:$A$104,Drury_beneficiary_allocation!$F$5:$F$104,0,0)</f>
        <v>0</v>
      </c>
      <c r="O474" s="360">
        <f>_xlfn.XLOOKUP($A474,'Total project cost for DCs'!$A$4:$A$111,'Total project cost for DCs'!K$4:K$111,0,0)*_xlfn.XLOOKUP($A474,Drury_beneficiary_allocation!$A$5:$A$104,Drury_beneficiary_allocation!$F$5:$F$104,0,0)</f>
        <v>0</v>
      </c>
      <c r="P474" s="360">
        <f>_xlfn.XLOOKUP($A474,'Total project cost for DCs'!$A$4:$A$111,'Total project cost for DCs'!L$4:L$111,0,0)*_xlfn.XLOOKUP($A474,Drury_beneficiary_allocation!$A$5:$A$104,Drury_beneficiary_allocation!$F$5:$F$104,0,0)</f>
        <v>0</v>
      </c>
      <c r="Q474" s="360">
        <f>_xlfn.XLOOKUP($A474,'Total project cost for DCs'!$A$4:$A$111,'Total project cost for DCs'!M$4:M$111,0,0)*_xlfn.XLOOKUP($A474,Drury_beneficiary_allocation!$A$5:$A$104,Drury_beneficiary_allocation!$F$5:$F$104,0,0)</f>
        <v>0</v>
      </c>
      <c r="R474" s="360">
        <f>_xlfn.XLOOKUP($A474,'Total project cost for DCs'!$A$4:$A$111,'Total project cost for DCs'!N$4:N$111,0,0)*_xlfn.XLOOKUP($A474,Drury_beneficiary_allocation!$A$5:$A$104,Drury_beneficiary_allocation!$F$5:$F$104,0,0)</f>
        <v>0</v>
      </c>
      <c r="S474" s="360">
        <f>_xlfn.XLOOKUP($A474,'Total project cost for DCs'!$A$4:$A$111,'Total project cost for DCs'!O$4:O$111,0,0)*_xlfn.XLOOKUP($A474,Drury_beneficiary_allocation!$A$5:$A$104,Drury_beneficiary_allocation!$F$5:$F$104,0,0)</f>
        <v>0</v>
      </c>
      <c r="T474" s="360">
        <f>_xlfn.XLOOKUP($A474,'Total project cost for DCs'!$A$4:$A$111,'Total project cost for DCs'!P$4:P$111,0,0)*_xlfn.XLOOKUP($A474,Drury_beneficiary_allocation!$A$5:$A$104,Drury_beneficiary_allocation!$F$5:$F$104,0,0)</f>
        <v>0</v>
      </c>
      <c r="U474" s="360">
        <f>_xlfn.XLOOKUP($A474,'Total project cost for DCs'!$A$4:$A$111,'Total project cost for DCs'!Q$4:Q$111,0,0)*_xlfn.XLOOKUP($A474,Drury_beneficiary_allocation!$A$5:$A$104,Drury_beneficiary_allocation!$F$5:$F$104,0,0)</f>
        <v>0</v>
      </c>
      <c r="V474" s="360">
        <f>_xlfn.XLOOKUP($A474,'Total project cost for DCs'!$A$4:$A$111,'Total project cost for DCs'!R$4:R$111,0,0)*_xlfn.XLOOKUP($A474,Drury_beneficiary_allocation!$A$5:$A$104,Drury_beneficiary_allocation!$F$5:$F$104,0,0)</f>
        <v>0</v>
      </c>
      <c r="W474" s="360">
        <f>_xlfn.XLOOKUP($A474,'Total project cost for DCs'!$A$4:$A$111,'Total project cost for DCs'!S$4:S$111,0,0)*_xlfn.XLOOKUP($A474,Drury_beneficiary_allocation!$A$5:$A$104,Drury_beneficiary_allocation!$F$5:$F$104,0,0)</f>
        <v>0</v>
      </c>
      <c r="X474" s="360">
        <f>_xlfn.XLOOKUP($A474,'Total project cost for DCs'!$A$4:$A$111,'Total project cost for DCs'!T$4:T$111,0,0)*_xlfn.XLOOKUP($A474,Drury_beneficiary_allocation!$A$5:$A$104,Drury_beneficiary_allocation!$F$5:$F$104,0,0)</f>
        <v>0</v>
      </c>
      <c r="Y474" s="349">
        <f t="shared" si="50"/>
        <v>0</v>
      </c>
      <c r="Z474" s="349">
        <f t="shared" si="51"/>
        <v>0</v>
      </c>
      <c r="AA474" s="349"/>
      <c r="AB474" s="353">
        <v>0</v>
      </c>
      <c r="AC474" s="354" t="str">
        <f t="shared" si="52"/>
        <v>Arterial</v>
      </c>
      <c r="AD474" s="349"/>
      <c r="AE474" s="349"/>
      <c r="AF474" s="355">
        <f>_xlfn.XLOOKUP(A474,'P1 Date Adjustment'!B:B,'P1 Date Adjustment'!F:F,"not found",0)</f>
        <v>2036</v>
      </c>
      <c r="AG474" s="349">
        <f t="shared" si="53"/>
        <v>0</v>
      </c>
      <c r="AI474" s="360"/>
      <c r="AJ474" s="360"/>
    </row>
    <row r="475" spans="1:36" ht="30" x14ac:dyDescent="0.25">
      <c r="A475" s="129" t="s">
        <v>456</v>
      </c>
      <c r="B475" s="358" t="s">
        <v>453</v>
      </c>
      <c r="C475" s="358" t="str">
        <f>_xlfn.XLOOKUP($A475,'Total project cost for DCs'!A:A,'Total project cost for DCs'!C:C,"Not found",0)</f>
        <v>4-lane urban- upgrade 2-lane urban to 4-lane with active modes on both sides, (TDM)</v>
      </c>
      <c r="D475" s="355" t="s">
        <v>155</v>
      </c>
      <c r="E475" s="355" t="s">
        <v>231</v>
      </c>
      <c r="H475" s="355" t="s">
        <v>830</v>
      </c>
      <c r="I475" s="359">
        <f>_xlfn.XLOOKUP($H475,DC_growth_AGS!$A$665:$A$673,DC_growth_AGS!$O$665:$O$673,"Not found",0)</f>
        <v>0.96445707034953565</v>
      </c>
      <c r="J475" s="355">
        <v>2047</v>
      </c>
      <c r="K475" s="360">
        <f>_xlfn.XLOOKUP($A475,'Total project cost for DCs'!$A$4:$A$111,'Total project cost for DCs'!G$4:G$111,0,0)*_xlfn.XLOOKUP($A475,Drury_beneficiary_allocation!$A$5:$A$104,Drury_beneficiary_allocation!$F$5:$F$104,0,0)</f>
        <v>0</v>
      </c>
      <c r="L475" s="360">
        <f>_xlfn.XLOOKUP($A475,'Total project cost for DCs'!$A$4:$A$111,'Total project cost for DCs'!H$4:H$111,0,0)*_xlfn.XLOOKUP($A475,Drury_beneficiary_allocation!$A$5:$A$104,Drury_beneficiary_allocation!$F$5:$F$104,0,0)</f>
        <v>0</v>
      </c>
      <c r="M475" s="360">
        <f>_xlfn.XLOOKUP($A475,'Total project cost for DCs'!$A$4:$A$111,'Total project cost for DCs'!I$4:I$111,0,0)*_xlfn.XLOOKUP($A475,Drury_beneficiary_allocation!$A$5:$A$104,Drury_beneficiary_allocation!$F$5:$F$104,0,0)</f>
        <v>0</v>
      </c>
      <c r="N475" s="360">
        <f>_xlfn.XLOOKUP($A475,'Total project cost for DCs'!$A$4:$A$111,'Total project cost for DCs'!J$4:J$111,0,0)*_xlfn.XLOOKUP($A475,Drury_beneficiary_allocation!$A$5:$A$104,Drury_beneficiary_allocation!$F$5:$F$104,0,0)</f>
        <v>0</v>
      </c>
      <c r="O475" s="360">
        <f>_xlfn.XLOOKUP($A475,'Total project cost for DCs'!$A$4:$A$111,'Total project cost for DCs'!K$4:K$111,0,0)*_xlfn.XLOOKUP($A475,Drury_beneficiary_allocation!$A$5:$A$104,Drury_beneficiary_allocation!$F$5:$F$104,0,0)</f>
        <v>0</v>
      </c>
      <c r="P475" s="360">
        <f>_xlfn.XLOOKUP($A475,'Total project cost for DCs'!$A$4:$A$111,'Total project cost for DCs'!L$4:L$111,0,0)*_xlfn.XLOOKUP($A475,Drury_beneficiary_allocation!$A$5:$A$104,Drury_beneficiary_allocation!$F$5:$F$104,0,0)</f>
        <v>0</v>
      </c>
      <c r="Q475" s="360">
        <f>_xlfn.XLOOKUP($A475,'Total project cost for DCs'!$A$4:$A$111,'Total project cost for DCs'!M$4:M$111,0,0)*_xlfn.XLOOKUP($A475,Drury_beneficiary_allocation!$A$5:$A$104,Drury_beneficiary_allocation!$F$5:$F$104,0,0)</f>
        <v>0</v>
      </c>
      <c r="R475" s="360">
        <f>_xlfn.XLOOKUP($A475,'Total project cost for DCs'!$A$4:$A$111,'Total project cost for DCs'!N$4:N$111,0,0)*_xlfn.XLOOKUP($A475,Drury_beneficiary_allocation!$A$5:$A$104,Drury_beneficiary_allocation!$F$5:$F$104,0,0)</f>
        <v>0</v>
      </c>
      <c r="S475" s="360">
        <f>_xlfn.XLOOKUP($A475,'Total project cost for DCs'!$A$4:$A$111,'Total project cost for DCs'!O$4:O$111,0,0)*_xlfn.XLOOKUP($A475,Drury_beneficiary_allocation!$A$5:$A$104,Drury_beneficiary_allocation!$F$5:$F$104,0,0)</f>
        <v>0</v>
      </c>
      <c r="T475" s="360">
        <f>_xlfn.XLOOKUP($A475,'Total project cost for DCs'!$A$4:$A$111,'Total project cost for DCs'!P$4:P$111,0,0)*_xlfn.XLOOKUP($A475,Drury_beneficiary_allocation!$A$5:$A$104,Drury_beneficiary_allocation!$F$5:$F$104,0,0)</f>
        <v>0</v>
      </c>
      <c r="U475" s="360">
        <f>_xlfn.XLOOKUP($A475,'Total project cost for DCs'!$A$4:$A$111,'Total project cost for DCs'!Q$4:Q$111,0,0)*_xlfn.XLOOKUP($A475,Drury_beneficiary_allocation!$A$5:$A$104,Drury_beneficiary_allocation!$F$5:$F$104,0,0)</f>
        <v>0</v>
      </c>
      <c r="V475" s="360">
        <f>_xlfn.XLOOKUP($A475,'Total project cost for DCs'!$A$4:$A$111,'Total project cost for DCs'!R$4:R$111,0,0)*_xlfn.XLOOKUP($A475,Drury_beneficiary_allocation!$A$5:$A$104,Drury_beneficiary_allocation!$F$5:$F$104,0,0)</f>
        <v>0</v>
      </c>
      <c r="W475" s="360">
        <f>_xlfn.XLOOKUP($A475,'Total project cost for DCs'!$A$4:$A$111,'Total project cost for DCs'!S$4:S$111,0,0)*_xlfn.XLOOKUP($A475,Drury_beneficiary_allocation!$A$5:$A$104,Drury_beneficiary_allocation!$F$5:$F$104,0,0)</f>
        <v>0</v>
      </c>
      <c r="X475" s="360">
        <f>_xlfn.XLOOKUP($A475,'Total project cost for DCs'!$A$4:$A$111,'Total project cost for DCs'!T$4:T$111,0,0)*_xlfn.XLOOKUP($A475,Drury_beneficiary_allocation!$A$5:$A$104,Drury_beneficiary_allocation!$F$5:$F$104,0,0)</f>
        <v>0</v>
      </c>
      <c r="Y475" s="349">
        <f t="shared" si="50"/>
        <v>0</v>
      </c>
      <c r="Z475" s="349">
        <f t="shared" si="51"/>
        <v>0</v>
      </c>
      <c r="AA475" s="349"/>
      <c r="AB475" s="353">
        <v>0</v>
      </c>
      <c r="AC475" s="354" t="str">
        <f t="shared" si="52"/>
        <v>Arterial</v>
      </c>
      <c r="AD475" s="349"/>
      <c r="AE475" s="349"/>
      <c r="AF475" s="355">
        <f>_xlfn.XLOOKUP(A475,'P1 Date Adjustment'!B:B,'P1 Date Adjustment'!F:F,"not found",0)</f>
        <v>2047</v>
      </c>
      <c r="AG475" s="349">
        <f t="shared" si="53"/>
        <v>0</v>
      </c>
      <c r="AI475" s="360"/>
      <c r="AJ475" s="360"/>
    </row>
    <row r="476" spans="1:36" ht="30" x14ac:dyDescent="0.25">
      <c r="A476" s="129" t="s">
        <v>457</v>
      </c>
      <c r="B476" s="358" t="s">
        <v>458</v>
      </c>
      <c r="C476" s="358" t="str">
        <f>_xlfn.XLOOKUP($A476,'Total project cost for DCs'!A:A,'Total project cost for DCs'!C:C,"Not found",0)</f>
        <v>4-lane urban- upgrade 2-lane urban to 4-lane with active modes on both sides, (TDM)</v>
      </c>
      <c r="D476" s="355" t="s">
        <v>155</v>
      </c>
      <c r="E476" s="355" t="s">
        <v>345</v>
      </c>
      <c r="H476" s="355" t="s">
        <v>830</v>
      </c>
      <c r="I476" s="359">
        <f>_xlfn.XLOOKUP($H476,DC_growth_AGS!$A$665:$A$673,DC_growth_AGS!$O$665:$O$673,"Not found",0)</f>
        <v>0.96445707034953565</v>
      </c>
      <c r="J476" s="355">
        <v>2047</v>
      </c>
      <c r="K476" s="360">
        <f>_xlfn.XLOOKUP($A476,'Total project cost for DCs'!$A$4:$A$111,'Total project cost for DCs'!G$4:G$111,0,0)*_xlfn.XLOOKUP($A476,Drury_beneficiary_allocation!$A$5:$A$104,Drury_beneficiary_allocation!$F$5:$F$104,0,0)</f>
        <v>0</v>
      </c>
      <c r="L476" s="360">
        <f>_xlfn.XLOOKUP($A476,'Total project cost for DCs'!$A$4:$A$111,'Total project cost for DCs'!H$4:H$111,0,0)*_xlfn.XLOOKUP($A476,Drury_beneficiary_allocation!$A$5:$A$104,Drury_beneficiary_allocation!$F$5:$F$104,0,0)</f>
        <v>0</v>
      </c>
      <c r="M476" s="360">
        <f>_xlfn.XLOOKUP($A476,'Total project cost for DCs'!$A$4:$A$111,'Total project cost for DCs'!I$4:I$111,0,0)*_xlfn.XLOOKUP($A476,Drury_beneficiary_allocation!$A$5:$A$104,Drury_beneficiary_allocation!$F$5:$F$104,0,0)</f>
        <v>0</v>
      </c>
      <c r="N476" s="360">
        <f>_xlfn.XLOOKUP($A476,'Total project cost for DCs'!$A$4:$A$111,'Total project cost for DCs'!J$4:J$111,0,0)*_xlfn.XLOOKUP($A476,Drury_beneficiary_allocation!$A$5:$A$104,Drury_beneficiary_allocation!$F$5:$F$104,0,0)</f>
        <v>0</v>
      </c>
      <c r="O476" s="360">
        <f>_xlfn.XLOOKUP($A476,'Total project cost for DCs'!$A$4:$A$111,'Total project cost for DCs'!K$4:K$111,0,0)*_xlfn.XLOOKUP($A476,Drury_beneficiary_allocation!$A$5:$A$104,Drury_beneficiary_allocation!$F$5:$F$104,0,0)</f>
        <v>0</v>
      </c>
      <c r="P476" s="360">
        <f>_xlfn.XLOOKUP($A476,'Total project cost for DCs'!$A$4:$A$111,'Total project cost for DCs'!L$4:L$111,0,0)*_xlfn.XLOOKUP($A476,Drury_beneficiary_allocation!$A$5:$A$104,Drury_beneficiary_allocation!$F$5:$F$104,0,0)</f>
        <v>0</v>
      </c>
      <c r="Q476" s="360">
        <f>_xlfn.XLOOKUP($A476,'Total project cost for DCs'!$A$4:$A$111,'Total project cost for DCs'!M$4:M$111,0,0)*_xlfn.XLOOKUP($A476,Drury_beneficiary_allocation!$A$5:$A$104,Drury_beneficiary_allocation!$F$5:$F$104,0,0)</f>
        <v>0</v>
      </c>
      <c r="R476" s="360">
        <f>_xlfn.XLOOKUP($A476,'Total project cost for DCs'!$A$4:$A$111,'Total project cost for DCs'!N$4:N$111,0,0)*_xlfn.XLOOKUP($A476,Drury_beneficiary_allocation!$A$5:$A$104,Drury_beneficiary_allocation!$F$5:$F$104,0,0)</f>
        <v>0</v>
      </c>
      <c r="S476" s="360">
        <f>_xlfn.XLOOKUP($A476,'Total project cost for DCs'!$A$4:$A$111,'Total project cost for DCs'!O$4:O$111,0,0)*_xlfn.XLOOKUP($A476,Drury_beneficiary_allocation!$A$5:$A$104,Drury_beneficiary_allocation!$F$5:$F$104,0,0)</f>
        <v>0</v>
      </c>
      <c r="T476" s="360">
        <f>_xlfn.XLOOKUP($A476,'Total project cost for DCs'!$A$4:$A$111,'Total project cost for DCs'!P$4:P$111,0,0)*_xlfn.XLOOKUP($A476,Drury_beneficiary_allocation!$A$5:$A$104,Drury_beneficiary_allocation!$F$5:$F$104,0,0)</f>
        <v>0</v>
      </c>
      <c r="U476" s="360">
        <f>_xlfn.XLOOKUP($A476,'Total project cost for DCs'!$A$4:$A$111,'Total project cost for DCs'!Q$4:Q$111,0,0)*_xlfn.XLOOKUP($A476,Drury_beneficiary_allocation!$A$5:$A$104,Drury_beneficiary_allocation!$F$5:$F$104,0,0)</f>
        <v>0</v>
      </c>
      <c r="V476" s="360">
        <f>_xlfn.XLOOKUP($A476,'Total project cost for DCs'!$A$4:$A$111,'Total project cost for DCs'!R$4:R$111,0,0)*_xlfn.XLOOKUP($A476,Drury_beneficiary_allocation!$A$5:$A$104,Drury_beneficiary_allocation!$F$5:$F$104,0,0)</f>
        <v>0</v>
      </c>
      <c r="W476" s="360">
        <f>_xlfn.XLOOKUP($A476,'Total project cost for DCs'!$A$4:$A$111,'Total project cost for DCs'!S$4:S$111,0,0)*_xlfn.XLOOKUP($A476,Drury_beneficiary_allocation!$A$5:$A$104,Drury_beneficiary_allocation!$F$5:$F$104,0,0)</f>
        <v>0</v>
      </c>
      <c r="X476" s="360">
        <f>_xlfn.XLOOKUP($A476,'Total project cost for DCs'!$A$4:$A$111,'Total project cost for DCs'!T$4:T$111,0,0)*_xlfn.XLOOKUP($A476,Drury_beneficiary_allocation!$A$5:$A$104,Drury_beneficiary_allocation!$F$5:$F$104,0,0)</f>
        <v>0</v>
      </c>
      <c r="Y476" s="349">
        <f t="shared" si="50"/>
        <v>0</v>
      </c>
      <c r="Z476" s="349">
        <f t="shared" si="51"/>
        <v>0</v>
      </c>
      <c r="AA476" s="349"/>
      <c r="AB476" s="353">
        <v>0</v>
      </c>
      <c r="AC476" s="354" t="str">
        <f t="shared" si="52"/>
        <v>Arterial</v>
      </c>
      <c r="AD476" s="349"/>
      <c r="AE476" s="349"/>
      <c r="AF476" s="355">
        <f>_xlfn.XLOOKUP(A476,'P1 Date Adjustment'!B:B,'P1 Date Adjustment'!F:F,"not found",0)</f>
        <v>2047</v>
      </c>
      <c r="AG476" s="349">
        <f t="shared" si="53"/>
        <v>0</v>
      </c>
      <c r="AI476" s="360"/>
      <c r="AJ476" s="360"/>
    </row>
    <row r="477" spans="1:36" x14ac:dyDescent="0.25">
      <c r="A477" s="129">
        <v>67</v>
      </c>
      <c r="B477" s="358" t="s">
        <v>460</v>
      </c>
      <c r="C477" s="358">
        <f>_xlfn.XLOOKUP($A477,'Total project cost for DCs'!A:A,'Total project cost for DCs'!C:C,"Not found",0)</f>
        <v>0</v>
      </c>
      <c r="D477" s="355" t="s">
        <v>155</v>
      </c>
      <c r="E477" s="355" t="s">
        <v>345</v>
      </c>
      <c r="H477" s="355" t="s">
        <v>830</v>
      </c>
      <c r="I477" s="359">
        <f>_xlfn.XLOOKUP($H477,DC_growth_AGS!$A$665:$A$673,DC_growth_AGS!$O$665:$O$673,"Not found",0)</f>
        <v>0.96445707034953565</v>
      </c>
      <c r="J477" s="355">
        <v>2033</v>
      </c>
      <c r="K477" s="360">
        <f>_xlfn.XLOOKUP($A477,'Total project cost for DCs'!$A$4:$A$111,'Total project cost for DCs'!G$4:G$111,0,0)*_xlfn.XLOOKUP($A477,Drury_beneficiary_allocation!$A$5:$A$104,Drury_beneficiary_allocation!$F$5:$F$104,0,0)</f>
        <v>0</v>
      </c>
      <c r="L477" s="360">
        <f>_xlfn.XLOOKUP($A477,'Total project cost for DCs'!$A$4:$A$111,'Total project cost for DCs'!H$4:H$111,0,0)*_xlfn.XLOOKUP($A477,Drury_beneficiary_allocation!$A$5:$A$104,Drury_beneficiary_allocation!$F$5:$F$104,0,0)</f>
        <v>0</v>
      </c>
      <c r="M477" s="360">
        <f>_xlfn.XLOOKUP($A477,'Total project cost for DCs'!$A$4:$A$111,'Total project cost for DCs'!I$4:I$111,0,0)*_xlfn.XLOOKUP($A477,Drury_beneficiary_allocation!$A$5:$A$104,Drury_beneficiary_allocation!$F$5:$F$104,0,0)</f>
        <v>0</v>
      </c>
      <c r="N477" s="360">
        <f>_xlfn.XLOOKUP($A477,'Total project cost for DCs'!$A$4:$A$111,'Total project cost for DCs'!J$4:J$111,0,0)*_xlfn.XLOOKUP($A477,Drury_beneficiary_allocation!$A$5:$A$104,Drury_beneficiary_allocation!$F$5:$F$104,0,0)</f>
        <v>0</v>
      </c>
      <c r="O477" s="360">
        <f>_xlfn.XLOOKUP($A477,'Total project cost for DCs'!$A$4:$A$111,'Total project cost for DCs'!K$4:K$111,0,0)*_xlfn.XLOOKUP($A477,Drury_beneficiary_allocation!$A$5:$A$104,Drury_beneficiary_allocation!$F$5:$F$104,0,0)</f>
        <v>0</v>
      </c>
      <c r="P477" s="360">
        <f>_xlfn.XLOOKUP($A477,'Total project cost for DCs'!$A$4:$A$111,'Total project cost for DCs'!L$4:L$111,0,0)*_xlfn.XLOOKUP($A477,Drury_beneficiary_allocation!$A$5:$A$104,Drury_beneficiary_allocation!$F$5:$F$104,0,0)</f>
        <v>0</v>
      </c>
      <c r="Q477" s="360">
        <f>_xlfn.XLOOKUP($A477,'Total project cost for DCs'!$A$4:$A$111,'Total project cost for DCs'!M$4:M$111,0,0)*_xlfn.XLOOKUP($A477,Drury_beneficiary_allocation!$A$5:$A$104,Drury_beneficiary_allocation!$F$5:$F$104,0,0)</f>
        <v>0</v>
      </c>
      <c r="R477" s="360">
        <f>_xlfn.XLOOKUP($A477,'Total project cost for DCs'!$A$4:$A$111,'Total project cost for DCs'!N$4:N$111,0,0)*_xlfn.XLOOKUP($A477,Drury_beneficiary_allocation!$A$5:$A$104,Drury_beneficiary_allocation!$F$5:$F$104,0,0)</f>
        <v>0</v>
      </c>
      <c r="S477" s="360">
        <f>_xlfn.XLOOKUP($A477,'Total project cost for DCs'!$A$4:$A$111,'Total project cost for DCs'!O$4:O$111,0,0)*_xlfn.XLOOKUP($A477,Drury_beneficiary_allocation!$A$5:$A$104,Drury_beneficiary_allocation!$F$5:$F$104,0,0)</f>
        <v>0</v>
      </c>
      <c r="T477" s="360">
        <f>_xlfn.XLOOKUP($A477,'Total project cost for DCs'!$A$4:$A$111,'Total project cost for DCs'!P$4:P$111,0,0)*_xlfn.XLOOKUP($A477,Drury_beneficiary_allocation!$A$5:$A$104,Drury_beneficiary_allocation!$F$5:$F$104,0,0)</f>
        <v>0</v>
      </c>
      <c r="U477" s="360">
        <f>_xlfn.XLOOKUP($A477,'Total project cost for DCs'!$A$4:$A$111,'Total project cost for DCs'!Q$4:Q$111,0,0)*_xlfn.XLOOKUP($A477,Drury_beneficiary_allocation!$A$5:$A$104,Drury_beneficiary_allocation!$F$5:$F$104,0,0)</f>
        <v>0</v>
      </c>
      <c r="V477" s="360">
        <f>_xlfn.XLOOKUP($A477,'Total project cost for DCs'!$A$4:$A$111,'Total project cost for DCs'!R$4:R$111,0,0)*_xlfn.XLOOKUP($A477,Drury_beneficiary_allocation!$A$5:$A$104,Drury_beneficiary_allocation!$F$5:$F$104,0,0)</f>
        <v>0</v>
      </c>
      <c r="W477" s="360">
        <f>_xlfn.XLOOKUP($A477,'Total project cost for DCs'!$A$4:$A$111,'Total project cost for DCs'!S$4:S$111,0,0)*_xlfn.XLOOKUP($A477,Drury_beneficiary_allocation!$A$5:$A$104,Drury_beneficiary_allocation!$F$5:$F$104,0,0)</f>
        <v>0</v>
      </c>
      <c r="X477" s="360">
        <f>_xlfn.XLOOKUP($A477,'Total project cost for DCs'!$A$4:$A$111,'Total project cost for DCs'!T$4:T$111,0,0)*_xlfn.XLOOKUP($A477,Drury_beneficiary_allocation!$A$5:$A$104,Drury_beneficiary_allocation!$F$5:$F$104,0,0)</f>
        <v>0</v>
      </c>
      <c r="Y477" s="349">
        <f t="shared" si="50"/>
        <v>0</v>
      </c>
      <c r="Z477" s="349">
        <f t="shared" si="51"/>
        <v>0</v>
      </c>
      <c r="AA477" s="349"/>
      <c r="AB477" s="353">
        <v>0</v>
      </c>
      <c r="AC477" s="354" t="str">
        <f t="shared" si="52"/>
        <v>Arterial</v>
      </c>
      <c r="AD477" s="349"/>
      <c r="AE477" s="349"/>
      <c r="AF477" s="355">
        <f>_xlfn.XLOOKUP(A477,'P1 Date Adjustment'!B:B,'P1 Date Adjustment'!F:F,"not found",0)</f>
        <v>2033</v>
      </c>
      <c r="AG477" s="349">
        <f t="shared" si="53"/>
        <v>0</v>
      </c>
      <c r="AI477" s="360"/>
      <c r="AJ477" s="360"/>
    </row>
    <row r="478" spans="1:36" x14ac:dyDescent="0.25">
      <c r="A478" s="129">
        <v>68</v>
      </c>
      <c r="B478" s="358" t="s">
        <v>461</v>
      </c>
      <c r="C478" s="358">
        <f>_xlfn.XLOOKUP($A478,'Total project cost for DCs'!A:A,'Total project cost for DCs'!C:C,"Not found",0)</f>
        <v>0</v>
      </c>
      <c r="D478" s="355" t="s">
        <v>155</v>
      </c>
      <c r="E478" s="355" t="s">
        <v>345</v>
      </c>
      <c r="H478" s="355" t="s">
        <v>830</v>
      </c>
      <c r="I478" s="359">
        <f>_xlfn.XLOOKUP($H478,DC_growth_AGS!$A$665:$A$673,DC_growth_AGS!$O$665:$O$673,"Not found",0)</f>
        <v>0.96445707034953565</v>
      </c>
      <c r="J478" s="355">
        <v>2037</v>
      </c>
      <c r="K478" s="360">
        <f>_xlfn.XLOOKUP($A478,'Total project cost for DCs'!$A$4:$A$111,'Total project cost for DCs'!G$4:G$111,0,0)*_xlfn.XLOOKUP($A478,Drury_beneficiary_allocation!$A$5:$A$104,Drury_beneficiary_allocation!$F$5:$F$104,0,0)</f>
        <v>0</v>
      </c>
      <c r="L478" s="360">
        <f>_xlfn.XLOOKUP($A478,'Total project cost for DCs'!$A$4:$A$111,'Total project cost for DCs'!H$4:H$111,0,0)*_xlfn.XLOOKUP($A478,Drury_beneficiary_allocation!$A$5:$A$104,Drury_beneficiary_allocation!$F$5:$F$104,0,0)</f>
        <v>0</v>
      </c>
      <c r="M478" s="360">
        <f>_xlfn.XLOOKUP($A478,'Total project cost for DCs'!$A$4:$A$111,'Total project cost for DCs'!I$4:I$111,0,0)*_xlfn.XLOOKUP($A478,Drury_beneficiary_allocation!$A$5:$A$104,Drury_beneficiary_allocation!$F$5:$F$104,0,0)</f>
        <v>0</v>
      </c>
      <c r="N478" s="360">
        <f>_xlfn.XLOOKUP($A478,'Total project cost for DCs'!$A$4:$A$111,'Total project cost for DCs'!J$4:J$111,0,0)*_xlfn.XLOOKUP($A478,Drury_beneficiary_allocation!$A$5:$A$104,Drury_beneficiary_allocation!$F$5:$F$104,0,0)</f>
        <v>0</v>
      </c>
      <c r="O478" s="360">
        <f>_xlfn.XLOOKUP($A478,'Total project cost for DCs'!$A$4:$A$111,'Total project cost for DCs'!K$4:K$111,0,0)*_xlfn.XLOOKUP($A478,Drury_beneficiary_allocation!$A$5:$A$104,Drury_beneficiary_allocation!$F$5:$F$104,0,0)</f>
        <v>0</v>
      </c>
      <c r="P478" s="360">
        <f>_xlfn.XLOOKUP($A478,'Total project cost for DCs'!$A$4:$A$111,'Total project cost for DCs'!L$4:L$111,0,0)*_xlfn.XLOOKUP($A478,Drury_beneficiary_allocation!$A$5:$A$104,Drury_beneficiary_allocation!$F$5:$F$104,0,0)</f>
        <v>0</v>
      </c>
      <c r="Q478" s="360">
        <f>_xlfn.XLOOKUP($A478,'Total project cost for DCs'!$A$4:$A$111,'Total project cost for DCs'!M$4:M$111,0,0)*_xlfn.XLOOKUP($A478,Drury_beneficiary_allocation!$A$5:$A$104,Drury_beneficiary_allocation!$F$5:$F$104,0,0)</f>
        <v>0</v>
      </c>
      <c r="R478" s="360">
        <f>_xlfn.XLOOKUP($A478,'Total project cost for DCs'!$A$4:$A$111,'Total project cost for DCs'!N$4:N$111,0,0)*_xlfn.XLOOKUP($A478,Drury_beneficiary_allocation!$A$5:$A$104,Drury_beneficiary_allocation!$F$5:$F$104,0,0)</f>
        <v>0</v>
      </c>
      <c r="S478" s="360">
        <f>_xlfn.XLOOKUP($A478,'Total project cost for DCs'!$A$4:$A$111,'Total project cost for DCs'!O$4:O$111,0,0)*_xlfn.XLOOKUP($A478,Drury_beneficiary_allocation!$A$5:$A$104,Drury_beneficiary_allocation!$F$5:$F$104,0,0)</f>
        <v>0</v>
      </c>
      <c r="T478" s="360">
        <f>_xlfn.XLOOKUP($A478,'Total project cost for DCs'!$A$4:$A$111,'Total project cost for DCs'!P$4:P$111,0,0)*_xlfn.XLOOKUP($A478,Drury_beneficiary_allocation!$A$5:$A$104,Drury_beneficiary_allocation!$F$5:$F$104,0,0)</f>
        <v>0</v>
      </c>
      <c r="U478" s="360">
        <f>_xlfn.XLOOKUP($A478,'Total project cost for DCs'!$A$4:$A$111,'Total project cost for DCs'!Q$4:Q$111,0,0)*_xlfn.XLOOKUP($A478,Drury_beneficiary_allocation!$A$5:$A$104,Drury_beneficiary_allocation!$F$5:$F$104,0,0)</f>
        <v>0</v>
      </c>
      <c r="V478" s="360">
        <f>_xlfn.XLOOKUP($A478,'Total project cost for DCs'!$A$4:$A$111,'Total project cost for DCs'!R$4:R$111,0,0)*_xlfn.XLOOKUP($A478,Drury_beneficiary_allocation!$A$5:$A$104,Drury_beneficiary_allocation!$F$5:$F$104,0,0)</f>
        <v>0</v>
      </c>
      <c r="W478" s="360">
        <f>_xlfn.XLOOKUP($A478,'Total project cost for DCs'!$A$4:$A$111,'Total project cost for DCs'!S$4:S$111,0,0)*_xlfn.XLOOKUP($A478,Drury_beneficiary_allocation!$A$5:$A$104,Drury_beneficiary_allocation!$F$5:$F$104,0,0)</f>
        <v>0</v>
      </c>
      <c r="X478" s="360">
        <f>_xlfn.XLOOKUP($A478,'Total project cost for DCs'!$A$4:$A$111,'Total project cost for DCs'!T$4:T$111,0,0)*_xlfn.XLOOKUP($A478,Drury_beneficiary_allocation!$A$5:$A$104,Drury_beneficiary_allocation!$F$5:$F$104,0,0)</f>
        <v>0</v>
      </c>
      <c r="Y478" s="349">
        <f t="shared" si="50"/>
        <v>0</v>
      </c>
      <c r="Z478" s="349">
        <f t="shared" si="51"/>
        <v>0</v>
      </c>
      <c r="AA478" s="349"/>
      <c r="AB478" s="353">
        <v>0</v>
      </c>
      <c r="AC478" s="354" t="str">
        <f t="shared" si="52"/>
        <v>Arterial</v>
      </c>
      <c r="AD478" s="349"/>
      <c r="AE478" s="349"/>
      <c r="AF478" s="355">
        <f>_xlfn.XLOOKUP(A478,'P1 Date Adjustment'!B:B,'P1 Date Adjustment'!F:F,"not found",0)</f>
        <v>2037</v>
      </c>
      <c r="AG478" s="349">
        <f t="shared" si="53"/>
        <v>0</v>
      </c>
      <c r="AI478" s="360"/>
      <c r="AJ478" s="360"/>
    </row>
    <row r="479" spans="1:36" ht="30" x14ac:dyDescent="0.25">
      <c r="A479" s="129">
        <v>69</v>
      </c>
      <c r="B479" s="358" t="s">
        <v>462</v>
      </c>
      <c r="C479" s="358" t="str">
        <f>_xlfn.XLOOKUP($A479,'Total project cost for DCs'!A:A,'Total project cost for DCs'!C:C,"Not found",0)</f>
        <v>New cycle bridge 5m wide, 90m long, approach lengths 200m total for both sides. No property required</v>
      </c>
      <c r="D479" s="355" t="s">
        <v>155</v>
      </c>
      <c r="E479" s="355" t="s">
        <v>223</v>
      </c>
      <c r="H479" s="355" t="s">
        <v>830</v>
      </c>
      <c r="I479" s="359">
        <f>_xlfn.XLOOKUP($H479,DC_growth_AGS!$A$665:$A$673,DC_growth_AGS!$O$665:$O$673,"Not found",0)</f>
        <v>0.96445707034953565</v>
      </c>
      <c r="J479" s="355">
        <v>2035</v>
      </c>
      <c r="K479" s="360">
        <f>_xlfn.XLOOKUP($A479,'Total project cost for DCs'!$A$4:$A$111,'Total project cost for DCs'!G$4:G$111,0,0)*_xlfn.XLOOKUP($A479,Drury_beneficiary_allocation!$A$5:$A$104,Drury_beneficiary_allocation!$F$5:$F$104,0,0)</f>
        <v>0</v>
      </c>
      <c r="L479" s="360">
        <f>_xlfn.XLOOKUP($A479,'Total project cost for DCs'!$A$4:$A$111,'Total project cost for DCs'!H$4:H$111,0,0)*_xlfn.XLOOKUP($A479,Drury_beneficiary_allocation!$A$5:$A$104,Drury_beneficiary_allocation!$F$5:$F$104,0,0)</f>
        <v>0</v>
      </c>
      <c r="M479" s="360">
        <f>_xlfn.XLOOKUP($A479,'Total project cost for DCs'!$A$4:$A$111,'Total project cost for DCs'!I$4:I$111,0,0)*_xlfn.XLOOKUP($A479,Drury_beneficiary_allocation!$A$5:$A$104,Drury_beneficiary_allocation!$F$5:$F$104,0,0)</f>
        <v>0</v>
      </c>
      <c r="N479" s="360">
        <f>_xlfn.XLOOKUP($A479,'Total project cost for DCs'!$A$4:$A$111,'Total project cost for DCs'!J$4:J$111,0,0)*_xlfn.XLOOKUP($A479,Drury_beneficiary_allocation!$A$5:$A$104,Drury_beneficiary_allocation!$F$5:$F$104,0,0)</f>
        <v>0</v>
      </c>
      <c r="O479" s="360">
        <f>_xlfn.XLOOKUP($A479,'Total project cost for DCs'!$A$4:$A$111,'Total project cost for DCs'!K$4:K$111,0,0)*_xlfn.XLOOKUP($A479,Drury_beneficiary_allocation!$A$5:$A$104,Drury_beneficiary_allocation!$F$5:$F$104,0,0)</f>
        <v>0</v>
      </c>
      <c r="P479" s="360">
        <f>_xlfn.XLOOKUP($A479,'Total project cost for DCs'!$A$4:$A$111,'Total project cost for DCs'!L$4:L$111,0,0)*_xlfn.XLOOKUP($A479,Drury_beneficiary_allocation!$A$5:$A$104,Drury_beneficiary_allocation!$F$5:$F$104,0,0)</f>
        <v>0</v>
      </c>
      <c r="Q479" s="360">
        <f>_xlfn.XLOOKUP($A479,'Total project cost for DCs'!$A$4:$A$111,'Total project cost for DCs'!M$4:M$111,0,0)*_xlfn.XLOOKUP($A479,Drury_beneficiary_allocation!$A$5:$A$104,Drury_beneficiary_allocation!$F$5:$F$104,0,0)</f>
        <v>0</v>
      </c>
      <c r="R479" s="360">
        <f>_xlfn.XLOOKUP($A479,'Total project cost for DCs'!$A$4:$A$111,'Total project cost for DCs'!N$4:N$111,0,0)*_xlfn.XLOOKUP($A479,Drury_beneficiary_allocation!$A$5:$A$104,Drury_beneficiary_allocation!$F$5:$F$104,0,0)</f>
        <v>0</v>
      </c>
      <c r="S479" s="360">
        <f>_xlfn.XLOOKUP($A479,'Total project cost for DCs'!$A$4:$A$111,'Total project cost for DCs'!O$4:O$111,0,0)*_xlfn.XLOOKUP($A479,Drury_beneficiary_allocation!$A$5:$A$104,Drury_beneficiary_allocation!$F$5:$F$104,0,0)</f>
        <v>0</v>
      </c>
      <c r="T479" s="360">
        <f>_xlfn.XLOOKUP($A479,'Total project cost for DCs'!$A$4:$A$111,'Total project cost for DCs'!P$4:P$111,0,0)*_xlfn.XLOOKUP($A479,Drury_beneficiary_allocation!$A$5:$A$104,Drury_beneficiary_allocation!$F$5:$F$104,0,0)</f>
        <v>0</v>
      </c>
      <c r="U479" s="360">
        <f>_xlfn.XLOOKUP($A479,'Total project cost for DCs'!$A$4:$A$111,'Total project cost for DCs'!Q$4:Q$111,0,0)*_xlfn.XLOOKUP($A479,Drury_beneficiary_allocation!$A$5:$A$104,Drury_beneficiary_allocation!$F$5:$F$104,0,0)</f>
        <v>0</v>
      </c>
      <c r="V479" s="360">
        <f>_xlfn.XLOOKUP($A479,'Total project cost for DCs'!$A$4:$A$111,'Total project cost for DCs'!R$4:R$111,0,0)*_xlfn.XLOOKUP($A479,Drury_beneficiary_allocation!$A$5:$A$104,Drury_beneficiary_allocation!$F$5:$F$104,0,0)</f>
        <v>0</v>
      </c>
      <c r="W479" s="360">
        <f>_xlfn.XLOOKUP($A479,'Total project cost for DCs'!$A$4:$A$111,'Total project cost for DCs'!S$4:S$111,0,0)*_xlfn.XLOOKUP($A479,Drury_beneficiary_allocation!$A$5:$A$104,Drury_beneficiary_allocation!$F$5:$F$104,0,0)</f>
        <v>0</v>
      </c>
      <c r="X479" s="360">
        <f>_xlfn.XLOOKUP($A479,'Total project cost for DCs'!$A$4:$A$111,'Total project cost for DCs'!T$4:T$111,0,0)*_xlfn.XLOOKUP($A479,Drury_beneficiary_allocation!$A$5:$A$104,Drury_beneficiary_allocation!$F$5:$F$104,0,0)</f>
        <v>0</v>
      </c>
      <c r="Y479" s="349">
        <f t="shared" si="50"/>
        <v>0</v>
      </c>
      <c r="Z479" s="349">
        <f t="shared" si="51"/>
        <v>0</v>
      </c>
      <c r="AA479" s="349"/>
      <c r="AB479" s="353">
        <v>0</v>
      </c>
      <c r="AC479" s="354" t="str">
        <f t="shared" si="52"/>
        <v>Collector</v>
      </c>
      <c r="AD479" s="349"/>
      <c r="AE479" s="349"/>
      <c r="AF479" s="355">
        <f>_xlfn.XLOOKUP(A479,'P1 Date Adjustment'!B:B,'P1 Date Adjustment'!F:F,"not found",0)</f>
        <v>2035</v>
      </c>
      <c r="AG479" s="349">
        <f t="shared" si="53"/>
        <v>0</v>
      </c>
      <c r="AI479" s="360"/>
      <c r="AJ479" s="360"/>
    </row>
    <row r="480" spans="1:36" ht="30" x14ac:dyDescent="0.25">
      <c r="A480" s="129">
        <v>70</v>
      </c>
      <c r="B480" s="358" t="s">
        <v>464</v>
      </c>
      <c r="C480" s="358" t="str">
        <f>_xlfn.XLOOKUP($A480,'Total project cost for DCs'!A:A,'Total project cost for DCs'!C:C,"Not found",0)</f>
        <v>New cycle bridge 5m wide, 80m long, approach lengths 270m total for both sides. No property required</v>
      </c>
      <c r="D480" s="355" t="s">
        <v>155</v>
      </c>
      <c r="E480" s="355" t="s">
        <v>345</v>
      </c>
      <c r="H480" s="355" t="s">
        <v>830</v>
      </c>
      <c r="I480" s="359">
        <f>_xlfn.XLOOKUP($H480,DC_growth_AGS!$A$665:$A$673,DC_growth_AGS!$O$665:$O$673,"Not found",0)</f>
        <v>0.96445707034953565</v>
      </c>
      <c r="J480" s="355">
        <v>2031</v>
      </c>
      <c r="K480" s="360">
        <f>_xlfn.XLOOKUP($A480,'Total project cost for DCs'!$A$4:$A$111,'Total project cost for DCs'!G$4:G$111,0,0)*_xlfn.XLOOKUP($A480,Drury_beneficiary_allocation!$A$5:$A$104,Drury_beneficiary_allocation!$F$5:$F$104,0,0)</f>
        <v>0</v>
      </c>
      <c r="L480" s="360">
        <f>_xlfn.XLOOKUP($A480,'Total project cost for DCs'!$A$4:$A$111,'Total project cost for DCs'!H$4:H$111,0,0)*_xlfn.XLOOKUP($A480,Drury_beneficiary_allocation!$A$5:$A$104,Drury_beneficiary_allocation!$F$5:$F$104,0,0)</f>
        <v>0</v>
      </c>
      <c r="M480" s="360">
        <f>_xlfn.XLOOKUP($A480,'Total project cost for DCs'!$A$4:$A$111,'Total project cost for DCs'!I$4:I$111,0,0)*_xlfn.XLOOKUP($A480,Drury_beneficiary_allocation!$A$5:$A$104,Drury_beneficiary_allocation!$F$5:$F$104,0,0)</f>
        <v>0</v>
      </c>
      <c r="N480" s="360">
        <f>_xlfn.XLOOKUP($A480,'Total project cost for DCs'!$A$4:$A$111,'Total project cost for DCs'!J$4:J$111,0,0)*_xlfn.XLOOKUP($A480,Drury_beneficiary_allocation!$A$5:$A$104,Drury_beneficiary_allocation!$F$5:$F$104,0,0)</f>
        <v>0</v>
      </c>
      <c r="O480" s="360">
        <f>_xlfn.XLOOKUP($A480,'Total project cost for DCs'!$A$4:$A$111,'Total project cost for DCs'!K$4:K$111,0,0)*_xlfn.XLOOKUP($A480,Drury_beneficiary_allocation!$A$5:$A$104,Drury_beneficiary_allocation!$F$5:$F$104,0,0)</f>
        <v>0</v>
      </c>
      <c r="P480" s="360">
        <f>_xlfn.XLOOKUP($A480,'Total project cost for DCs'!$A$4:$A$111,'Total project cost for DCs'!L$4:L$111,0,0)*_xlfn.XLOOKUP($A480,Drury_beneficiary_allocation!$A$5:$A$104,Drury_beneficiary_allocation!$F$5:$F$104,0,0)</f>
        <v>0</v>
      </c>
      <c r="Q480" s="360">
        <f>_xlfn.XLOOKUP($A480,'Total project cost for DCs'!$A$4:$A$111,'Total project cost for DCs'!M$4:M$111,0,0)*_xlfn.XLOOKUP($A480,Drury_beneficiary_allocation!$A$5:$A$104,Drury_beneficiary_allocation!$F$5:$F$104,0,0)</f>
        <v>0</v>
      </c>
      <c r="R480" s="360">
        <f>_xlfn.XLOOKUP($A480,'Total project cost for DCs'!$A$4:$A$111,'Total project cost for DCs'!N$4:N$111,0,0)*_xlfn.XLOOKUP($A480,Drury_beneficiary_allocation!$A$5:$A$104,Drury_beneficiary_allocation!$F$5:$F$104,0,0)</f>
        <v>0</v>
      </c>
      <c r="S480" s="360">
        <f>_xlfn.XLOOKUP($A480,'Total project cost for DCs'!$A$4:$A$111,'Total project cost for DCs'!O$4:O$111,0,0)*_xlfn.XLOOKUP($A480,Drury_beneficiary_allocation!$A$5:$A$104,Drury_beneficiary_allocation!$F$5:$F$104,0,0)</f>
        <v>0</v>
      </c>
      <c r="T480" s="360">
        <f>_xlfn.XLOOKUP($A480,'Total project cost for DCs'!$A$4:$A$111,'Total project cost for DCs'!P$4:P$111,0,0)*_xlfn.XLOOKUP($A480,Drury_beneficiary_allocation!$A$5:$A$104,Drury_beneficiary_allocation!$F$5:$F$104,0,0)</f>
        <v>15688.458007644313</v>
      </c>
      <c r="U480" s="360">
        <f>_xlfn.XLOOKUP($A480,'Total project cost for DCs'!$A$4:$A$111,'Total project cost for DCs'!Q$4:Q$111,0,0)*_xlfn.XLOOKUP($A480,Drury_beneficiary_allocation!$A$5:$A$104,Drury_beneficiary_allocation!$F$5:$F$104,0,0)</f>
        <v>160323.53103454172</v>
      </c>
      <c r="V480" s="360">
        <f>_xlfn.XLOOKUP($A480,'Total project cost for DCs'!$A$4:$A$111,'Total project cost for DCs'!R$4:R$111,0,0)*_xlfn.XLOOKUP($A480,Drury_beneficiary_allocation!$A$5:$A$104,Drury_beneficiary_allocation!$F$5:$F$104,0,0)</f>
        <v>0</v>
      </c>
      <c r="W480" s="360">
        <f>_xlfn.XLOOKUP($A480,'Total project cost for DCs'!$A$4:$A$111,'Total project cost for DCs'!S$4:S$111,0,0)*_xlfn.XLOOKUP($A480,Drury_beneficiary_allocation!$A$5:$A$104,Drury_beneficiary_allocation!$F$5:$F$104,0,0)</f>
        <v>0</v>
      </c>
      <c r="X480" s="360">
        <f>_xlfn.XLOOKUP($A480,'Total project cost for DCs'!$A$4:$A$111,'Total project cost for DCs'!T$4:T$111,0,0)*_xlfn.XLOOKUP($A480,Drury_beneficiary_allocation!$A$5:$A$104,Drury_beneficiary_allocation!$F$5:$F$104,0,0)</f>
        <v>0</v>
      </c>
      <c r="Y480" s="349">
        <f t="shared" si="50"/>
        <v>176011.98904218603</v>
      </c>
      <c r="Z480" s="349">
        <f t="shared" si="51"/>
        <v>176011.98904218603</v>
      </c>
      <c r="AA480" s="349"/>
      <c r="AB480" s="353">
        <v>0</v>
      </c>
      <c r="AC480" s="354" t="str">
        <f t="shared" si="52"/>
        <v>Arterial</v>
      </c>
      <c r="AD480" s="349"/>
      <c r="AE480" s="349"/>
      <c r="AF480" s="355">
        <f>_xlfn.XLOOKUP(A480,'P1 Date Adjustment'!B:B,'P1 Date Adjustment'!F:F,"not found",0)</f>
        <v>2031</v>
      </c>
      <c r="AG480" s="349">
        <f t="shared" si="53"/>
        <v>169756.00729802132</v>
      </c>
      <c r="AI480" s="360"/>
      <c r="AJ480" s="360"/>
    </row>
    <row r="481" spans="1:36" ht="30" x14ac:dyDescent="0.25">
      <c r="A481" s="129" t="s">
        <v>154</v>
      </c>
      <c r="B481" s="358" t="s">
        <v>141</v>
      </c>
      <c r="C481" s="358" t="str">
        <f>_xlfn.XLOOKUP($A481,'Total project cost for DCs'!A:A,'Total project cost for DCs'!C:C,"Not found",0)</f>
        <v>4-lane urban- existing road layout with active modes on both sides + intersection improvements (TDM)</v>
      </c>
      <c r="D481" s="355" t="s">
        <v>155</v>
      </c>
      <c r="E481" s="355" t="s">
        <v>157</v>
      </c>
      <c r="F481" s="355" t="s">
        <v>826</v>
      </c>
      <c r="H481" s="355" t="s">
        <v>830</v>
      </c>
      <c r="I481" s="359">
        <f>_xlfn.XLOOKUP($H481,DC_growth_AGS!$A$665:$A$673,DC_growth_AGS!$O$665:$O$673,"Not found",0)</f>
        <v>0.96445707034953565</v>
      </c>
      <c r="J481" s="355">
        <v>2031</v>
      </c>
      <c r="K481" s="362">
        <f>IF($AC481="Arterial",-K428*$AD$2,0)</f>
        <v>0</v>
      </c>
      <c r="L481" s="362">
        <f t="shared" ref="L481:X481" si="54">IF($AC481="Arterial",-L428*$AD$2,0)</f>
        <v>0</v>
      </c>
      <c r="M481" s="362">
        <f t="shared" si="54"/>
        <v>0</v>
      </c>
      <c r="N481" s="362">
        <f t="shared" si="54"/>
        <v>0</v>
      </c>
      <c r="O481" s="362">
        <f t="shared" si="54"/>
        <v>0</v>
      </c>
      <c r="P481" s="362">
        <f t="shared" si="54"/>
        <v>0</v>
      </c>
      <c r="Q481" s="362">
        <f t="shared" si="54"/>
        <v>0</v>
      </c>
      <c r="R481" s="362">
        <f t="shared" si="54"/>
        <v>0</v>
      </c>
      <c r="S481" s="362">
        <f t="shared" si="54"/>
        <v>0</v>
      </c>
      <c r="T481" s="362">
        <f t="shared" si="54"/>
        <v>0</v>
      </c>
      <c r="U481" s="362">
        <f t="shared" si="54"/>
        <v>0</v>
      </c>
      <c r="V481" s="362">
        <f t="shared" si="54"/>
        <v>0</v>
      </c>
      <c r="W481" s="362">
        <f t="shared" si="54"/>
        <v>0</v>
      </c>
      <c r="X481" s="362">
        <f t="shared" si="54"/>
        <v>0</v>
      </c>
      <c r="Y481" s="349">
        <f t="shared" si="50"/>
        <v>0</v>
      </c>
      <c r="Z481" s="349">
        <f t="shared" si="51"/>
        <v>0</v>
      </c>
      <c r="AA481" s="349"/>
      <c r="AB481" s="353">
        <v>0</v>
      </c>
      <c r="AC481" s="354" t="str">
        <f t="shared" si="52"/>
        <v>Arterial</v>
      </c>
      <c r="AD481" s="349"/>
      <c r="AE481" s="349"/>
      <c r="AF481" s="355">
        <f>_xlfn.XLOOKUP(A481,'P1 Date Adjustment'!B:B,'P1 Date Adjustment'!F:F,"not found",0)</f>
        <v>2031</v>
      </c>
      <c r="AG481" s="349">
        <f t="shared" si="53"/>
        <v>0</v>
      </c>
      <c r="AI481" s="360"/>
      <c r="AJ481" s="360"/>
    </row>
    <row r="482" spans="1:36" ht="30" x14ac:dyDescent="0.25">
      <c r="A482" s="129" t="s">
        <v>163</v>
      </c>
      <c r="B482" s="358" t="s">
        <v>164</v>
      </c>
      <c r="C482" s="358" t="str">
        <f>_xlfn.XLOOKUP($A482,'Total project cost for DCs'!A:A,'Total project cost for DCs'!C:C,"Not found",0)</f>
        <v>2-lane urban- existing road layout with active modes on both sides + intersection improvements (TDM)</v>
      </c>
      <c r="D482" s="355" t="s">
        <v>155</v>
      </c>
      <c r="E482" s="355" t="s">
        <v>145</v>
      </c>
      <c r="F482" s="355" t="s">
        <v>826</v>
      </c>
      <c r="H482" s="355" t="s">
        <v>830</v>
      </c>
      <c r="I482" s="359">
        <f>_xlfn.XLOOKUP($H482,DC_growth_AGS!$A$665:$A$673,DC_growth_AGS!$O$665:$O$673,"Not found",0)</f>
        <v>0.96445707034953565</v>
      </c>
      <c r="J482" s="355">
        <v>2030</v>
      </c>
      <c r="K482" s="362">
        <f t="shared" ref="K482:X497" si="55">IF($AC482="Arterial",-K429*$AD$2,0)</f>
        <v>0</v>
      </c>
      <c r="L482" s="362">
        <f t="shared" si="55"/>
        <v>0</v>
      </c>
      <c r="M482" s="362">
        <f t="shared" si="55"/>
        <v>0</v>
      </c>
      <c r="N482" s="362">
        <f t="shared" si="55"/>
        <v>0</v>
      </c>
      <c r="O482" s="362">
        <f t="shared" si="55"/>
        <v>0</v>
      </c>
      <c r="P482" s="362">
        <f t="shared" si="55"/>
        <v>0</v>
      </c>
      <c r="Q482" s="362">
        <f t="shared" si="55"/>
        <v>0</v>
      </c>
      <c r="R482" s="362">
        <f t="shared" si="55"/>
        <v>0</v>
      </c>
      <c r="S482" s="362">
        <f t="shared" si="55"/>
        <v>0</v>
      </c>
      <c r="T482" s="362">
        <f t="shared" si="55"/>
        <v>0</v>
      </c>
      <c r="U482" s="362">
        <f t="shared" si="55"/>
        <v>0</v>
      </c>
      <c r="V482" s="362">
        <f t="shared" si="55"/>
        <v>0</v>
      </c>
      <c r="W482" s="362">
        <f t="shared" si="55"/>
        <v>0</v>
      </c>
      <c r="X482" s="362">
        <f t="shared" si="55"/>
        <v>0</v>
      </c>
      <c r="Y482" s="349">
        <f t="shared" si="50"/>
        <v>0</v>
      </c>
      <c r="Z482" s="349">
        <f t="shared" si="51"/>
        <v>0</v>
      </c>
      <c r="AA482" s="349"/>
      <c r="AB482" s="353">
        <v>0</v>
      </c>
      <c r="AC482" s="354" t="str">
        <f t="shared" si="52"/>
        <v>Arterial</v>
      </c>
      <c r="AD482" s="349"/>
      <c r="AE482" s="349"/>
      <c r="AF482" s="355">
        <f>_xlfn.XLOOKUP(A482,'P1 Date Adjustment'!B:B,'P1 Date Adjustment'!F:F,"not found",0)</f>
        <v>2030</v>
      </c>
      <c r="AG482" s="349">
        <f t="shared" si="53"/>
        <v>0</v>
      </c>
      <c r="AI482" s="360"/>
      <c r="AJ482" s="360"/>
    </row>
    <row r="483" spans="1:36" ht="30" x14ac:dyDescent="0.25">
      <c r="A483" s="129" t="s">
        <v>188</v>
      </c>
      <c r="B483" s="358" t="s">
        <v>185</v>
      </c>
      <c r="C483" s="358" t="str">
        <f>_xlfn.XLOOKUP($A483,'Total project cost for DCs'!A:A,'Total project cost for DCs'!C:C,"Not found",0)</f>
        <v>Expand to 24m cross section</v>
      </c>
      <c r="D483" s="355" t="s">
        <v>155</v>
      </c>
      <c r="E483" s="355" t="s">
        <v>190</v>
      </c>
      <c r="F483" s="355" t="s">
        <v>826</v>
      </c>
      <c r="H483" s="355" t="s">
        <v>830</v>
      </c>
      <c r="I483" s="359">
        <f>_xlfn.XLOOKUP($H483,DC_growth_AGS!$A$665:$A$673,DC_growth_AGS!$O$665:$O$673,"Not found",0)</f>
        <v>0.96445707034953565</v>
      </c>
      <c r="J483" s="355">
        <v>2029</v>
      </c>
      <c r="K483" s="362">
        <f t="shared" si="55"/>
        <v>0</v>
      </c>
      <c r="L483" s="362">
        <f t="shared" si="55"/>
        <v>0</v>
      </c>
      <c r="M483" s="362">
        <f t="shared" si="55"/>
        <v>0</v>
      </c>
      <c r="N483" s="362">
        <f t="shared" si="55"/>
        <v>0</v>
      </c>
      <c r="O483" s="362">
        <f t="shared" si="55"/>
        <v>0</v>
      </c>
      <c r="P483" s="362">
        <f t="shared" si="55"/>
        <v>0</v>
      </c>
      <c r="Q483" s="362">
        <f t="shared" si="55"/>
        <v>0</v>
      </c>
      <c r="R483" s="362">
        <f t="shared" si="55"/>
        <v>0</v>
      </c>
      <c r="S483" s="362">
        <f t="shared" si="55"/>
        <v>0</v>
      </c>
      <c r="T483" s="362">
        <f t="shared" si="55"/>
        <v>0</v>
      </c>
      <c r="U483" s="362">
        <f t="shared" si="55"/>
        <v>0</v>
      </c>
      <c r="V483" s="362">
        <f t="shared" si="55"/>
        <v>0</v>
      </c>
      <c r="W483" s="362">
        <f t="shared" si="55"/>
        <v>0</v>
      </c>
      <c r="X483" s="362">
        <f t="shared" si="55"/>
        <v>0</v>
      </c>
      <c r="Y483" s="349">
        <f t="shared" si="50"/>
        <v>0</v>
      </c>
      <c r="Z483" s="349">
        <f t="shared" si="51"/>
        <v>0</v>
      </c>
      <c r="AA483" s="349"/>
      <c r="AB483" s="353">
        <v>0</v>
      </c>
      <c r="AC483" s="354" t="str">
        <f t="shared" si="52"/>
        <v>Arterial</v>
      </c>
      <c r="AD483" s="349"/>
      <c r="AE483" s="349"/>
      <c r="AF483" s="355">
        <f>_xlfn.XLOOKUP(A483,'P1 Date Adjustment'!B:B,'P1 Date Adjustment'!F:F,"not found",0)</f>
        <v>2029</v>
      </c>
      <c r="AG483" s="349">
        <f t="shared" si="53"/>
        <v>0</v>
      </c>
      <c r="AI483" s="360"/>
      <c r="AJ483" s="360"/>
    </row>
    <row r="484" spans="1:36" ht="30" x14ac:dyDescent="0.25">
      <c r="A484" s="129">
        <v>7</v>
      </c>
      <c r="B484" s="358" t="s">
        <v>197</v>
      </c>
      <c r="C484" s="358" t="str">
        <f>_xlfn.XLOOKUP($A484,'Total project cost for DCs'!A:A,'Total project cost for DCs'!C:C,"Not found",0)</f>
        <v>2-lane urban - upgrade existing road layout with active modes on both sides</v>
      </c>
      <c r="D484" s="355" t="s">
        <v>155</v>
      </c>
      <c r="E484" s="355" t="s">
        <v>199</v>
      </c>
      <c r="F484" s="355" t="s">
        <v>826</v>
      </c>
      <c r="H484" s="355" t="s">
        <v>830</v>
      </c>
      <c r="I484" s="359">
        <f>_xlfn.XLOOKUP($H484,DC_growth_AGS!$A$665:$A$673,DC_growth_AGS!$O$665:$O$673,"Not found",0)</f>
        <v>0.96445707034953565</v>
      </c>
      <c r="J484" s="355">
        <v>2033</v>
      </c>
      <c r="K484" s="362">
        <f t="shared" si="55"/>
        <v>0</v>
      </c>
      <c r="L484" s="362">
        <f t="shared" si="55"/>
        <v>0</v>
      </c>
      <c r="M484" s="362">
        <f t="shared" si="55"/>
        <v>0</v>
      </c>
      <c r="N484" s="362">
        <f t="shared" si="55"/>
        <v>0</v>
      </c>
      <c r="O484" s="362">
        <f t="shared" si="55"/>
        <v>0</v>
      </c>
      <c r="P484" s="362">
        <f t="shared" si="55"/>
        <v>0</v>
      </c>
      <c r="Q484" s="362">
        <f t="shared" si="55"/>
        <v>0</v>
      </c>
      <c r="R484" s="362">
        <f t="shared" si="55"/>
        <v>0</v>
      </c>
      <c r="S484" s="362">
        <f t="shared" si="55"/>
        <v>0</v>
      </c>
      <c r="T484" s="362">
        <f t="shared" si="55"/>
        <v>0</v>
      </c>
      <c r="U484" s="362">
        <f t="shared" si="55"/>
        <v>0</v>
      </c>
      <c r="V484" s="362">
        <f t="shared" si="55"/>
        <v>0</v>
      </c>
      <c r="W484" s="362">
        <f t="shared" si="55"/>
        <v>0</v>
      </c>
      <c r="X484" s="362">
        <f t="shared" si="55"/>
        <v>0</v>
      </c>
      <c r="Y484" s="349">
        <f t="shared" si="50"/>
        <v>0</v>
      </c>
      <c r="Z484" s="349">
        <f t="shared" si="51"/>
        <v>0</v>
      </c>
      <c r="AA484" s="349"/>
      <c r="AB484" s="353">
        <v>0</v>
      </c>
      <c r="AC484" s="354" t="str">
        <f t="shared" si="52"/>
        <v>Collector</v>
      </c>
      <c r="AD484" s="349"/>
      <c r="AE484" s="349"/>
      <c r="AF484" s="355">
        <f>_xlfn.XLOOKUP(A484,'P1 Date Adjustment'!B:B,'P1 Date Adjustment'!F:F,"not found",0)</f>
        <v>2033</v>
      </c>
      <c r="AG484" s="349">
        <f t="shared" si="53"/>
        <v>0</v>
      </c>
      <c r="AI484" s="360"/>
      <c r="AJ484" s="360"/>
    </row>
    <row r="485" spans="1:36" ht="30" x14ac:dyDescent="0.25">
      <c r="A485" s="129">
        <v>8</v>
      </c>
      <c r="B485" s="358" t="s">
        <v>200</v>
      </c>
      <c r="C485" s="358" t="str">
        <f>_xlfn.XLOOKUP($A485,'Total project cost for DCs'!A:A,'Total project cost for DCs'!C:C,"Not found",0)</f>
        <v>2-lane urban - upgrade existing road layout with active modes on both sides</v>
      </c>
      <c r="D485" s="355" t="s">
        <v>155</v>
      </c>
      <c r="E485" s="355" t="s">
        <v>199</v>
      </c>
      <c r="F485" s="355" t="s">
        <v>826</v>
      </c>
      <c r="H485" s="355" t="s">
        <v>830</v>
      </c>
      <c r="I485" s="359">
        <f>_xlfn.XLOOKUP($H485,DC_growth_AGS!$A$665:$A$673,DC_growth_AGS!$O$665:$O$673,"Not found",0)</f>
        <v>0.96445707034953565</v>
      </c>
      <c r="J485" s="355">
        <v>2033</v>
      </c>
      <c r="K485" s="362">
        <f t="shared" si="55"/>
        <v>0</v>
      </c>
      <c r="L485" s="362">
        <f t="shared" si="55"/>
        <v>0</v>
      </c>
      <c r="M485" s="362">
        <f t="shared" si="55"/>
        <v>0</v>
      </c>
      <c r="N485" s="362">
        <f t="shared" si="55"/>
        <v>0</v>
      </c>
      <c r="O485" s="362">
        <f t="shared" si="55"/>
        <v>0</v>
      </c>
      <c r="P485" s="362">
        <f t="shared" si="55"/>
        <v>0</v>
      </c>
      <c r="Q485" s="362">
        <f t="shared" si="55"/>
        <v>0</v>
      </c>
      <c r="R485" s="362">
        <f t="shared" si="55"/>
        <v>0</v>
      </c>
      <c r="S485" s="362">
        <f t="shared" si="55"/>
        <v>0</v>
      </c>
      <c r="T485" s="362">
        <f t="shared" si="55"/>
        <v>0</v>
      </c>
      <c r="U485" s="362">
        <f t="shared" si="55"/>
        <v>0</v>
      </c>
      <c r="V485" s="362">
        <f t="shared" si="55"/>
        <v>0</v>
      </c>
      <c r="W485" s="362">
        <f t="shared" si="55"/>
        <v>0</v>
      </c>
      <c r="X485" s="362">
        <f t="shared" si="55"/>
        <v>0</v>
      </c>
      <c r="Y485" s="349">
        <f t="shared" si="50"/>
        <v>0</v>
      </c>
      <c r="Z485" s="349">
        <f t="shared" si="51"/>
        <v>0</v>
      </c>
      <c r="AA485" s="349"/>
      <c r="AB485" s="353">
        <v>0</v>
      </c>
      <c r="AC485" s="354" t="str">
        <f t="shared" si="52"/>
        <v>Collector</v>
      </c>
      <c r="AD485" s="349"/>
      <c r="AE485" s="349"/>
      <c r="AF485" s="355">
        <f>_xlfn.XLOOKUP(A485,'P1 Date Adjustment'!B:B,'P1 Date Adjustment'!F:F,"not found",0)</f>
        <v>2033</v>
      </c>
      <c r="AG485" s="349">
        <f t="shared" si="53"/>
        <v>0</v>
      </c>
      <c r="AI485" s="360"/>
      <c r="AJ485" s="360"/>
    </row>
    <row r="486" spans="1:36" ht="30" x14ac:dyDescent="0.25">
      <c r="A486" s="129" t="s">
        <v>214</v>
      </c>
      <c r="B486" s="358" t="s">
        <v>215</v>
      </c>
      <c r="C486" s="358" t="str">
        <f>_xlfn.XLOOKUP($A486,'Total project cost for DCs'!A:A,'Total project cost for DCs'!C:C,"Not found",0)</f>
        <v xml:space="preserve"> 2-lane signalised intersection with active mode crossings</v>
      </c>
      <c r="D486" s="355" t="s">
        <v>155</v>
      </c>
      <c r="E486" s="355" t="s">
        <v>190</v>
      </c>
      <c r="F486" s="355" t="s">
        <v>826</v>
      </c>
      <c r="H486" s="355" t="s">
        <v>830</v>
      </c>
      <c r="I486" s="359">
        <f>_xlfn.XLOOKUP($H486,DC_growth_AGS!$A$665:$A$673,DC_growth_AGS!$O$665:$O$673,"Not found",0)</f>
        <v>0.96445707034953565</v>
      </c>
      <c r="J486" s="355">
        <v>2029</v>
      </c>
      <c r="K486" s="362">
        <f t="shared" si="55"/>
        <v>0</v>
      </c>
      <c r="L486" s="362">
        <f t="shared" si="55"/>
        <v>0</v>
      </c>
      <c r="M486" s="362">
        <f t="shared" si="55"/>
        <v>0</v>
      </c>
      <c r="N486" s="362">
        <f t="shared" si="55"/>
        <v>0</v>
      </c>
      <c r="O486" s="362">
        <f t="shared" si="55"/>
        <v>0</v>
      </c>
      <c r="P486" s="362">
        <f t="shared" si="55"/>
        <v>0</v>
      </c>
      <c r="Q486" s="362">
        <f t="shared" si="55"/>
        <v>0</v>
      </c>
      <c r="R486" s="362">
        <f t="shared" si="55"/>
        <v>0</v>
      </c>
      <c r="S486" s="362">
        <f t="shared" si="55"/>
        <v>0</v>
      </c>
      <c r="T486" s="362">
        <f t="shared" si="55"/>
        <v>0</v>
      </c>
      <c r="U486" s="362">
        <f t="shared" si="55"/>
        <v>0</v>
      </c>
      <c r="V486" s="362">
        <f t="shared" si="55"/>
        <v>0</v>
      </c>
      <c r="W486" s="362">
        <f t="shared" si="55"/>
        <v>0</v>
      </c>
      <c r="X486" s="362">
        <f t="shared" si="55"/>
        <v>0</v>
      </c>
      <c r="Y486" s="349">
        <f t="shared" si="50"/>
        <v>0</v>
      </c>
      <c r="Z486" s="349">
        <f t="shared" si="51"/>
        <v>0</v>
      </c>
      <c r="AA486" s="349"/>
      <c r="AB486" s="353">
        <v>0</v>
      </c>
      <c r="AC486" s="354" t="str">
        <f t="shared" si="52"/>
        <v>Arterial</v>
      </c>
      <c r="AD486" s="349"/>
      <c r="AE486" s="349"/>
      <c r="AF486" s="355">
        <f>_xlfn.XLOOKUP(A486,'P1 Date Adjustment'!B:B,'P1 Date Adjustment'!F:F,"not found",0)</f>
        <v>2029</v>
      </c>
      <c r="AG486" s="349">
        <f t="shared" si="53"/>
        <v>0</v>
      </c>
      <c r="AI486" s="360"/>
      <c r="AJ486" s="360"/>
    </row>
    <row r="487" spans="1:36" ht="30" x14ac:dyDescent="0.25">
      <c r="A487" s="129" t="s">
        <v>217</v>
      </c>
      <c r="B487" s="358" t="s">
        <v>215</v>
      </c>
      <c r="C487" s="358" t="str">
        <f>_xlfn.XLOOKUP($A487,'Total project cost for DCs'!A:A,'Total project cost for DCs'!C:C,"Not found",0)</f>
        <v>multi-lane roundabout with active mode crossings, SGA design</v>
      </c>
      <c r="D487" s="355" t="s">
        <v>155</v>
      </c>
      <c r="E487" s="355" t="s">
        <v>157</v>
      </c>
      <c r="F487" s="355" t="s">
        <v>826</v>
      </c>
      <c r="H487" s="355" t="s">
        <v>830</v>
      </c>
      <c r="I487" s="359">
        <f>_xlfn.XLOOKUP($H487,DC_growth_AGS!$A$665:$A$673,DC_growth_AGS!$O$665:$O$673,"Not found",0)</f>
        <v>0.96445707034953565</v>
      </c>
      <c r="J487" s="355">
        <v>2031</v>
      </c>
      <c r="K487" s="362">
        <f t="shared" si="55"/>
        <v>0</v>
      </c>
      <c r="L487" s="362">
        <f t="shared" si="55"/>
        <v>0</v>
      </c>
      <c r="M487" s="362">
        <f t="shared" si="55"/>
        <v>0</v>
      </c>
      <c r="N487" s="362">
        <f t="shared" si="55"/>
        <v>0</v>
      </c>
      <c r="O487" s="362">
        <f t="shared" si="55"/>
        <v>0</v>
      </c>
      <c r="P487" s="362">
        <f t="shared" si="55"/>
        <v>0</v>
      </c>
      <c r="Q487" s="362">
        <f t="shared" si="55"/>
        <v>0</v>
      </c>
      <c r="R487" s="362">
        <f t="shared" si="55"/>
        <v>0</v>
      </c>
      <c r="S487" s="362">
        <f t="shared" si="55"/>
        <v>0</v>
      </c>
      <c r="T487" s="362">
        <f t="shared" si="55"/>
        <v>0</v>
      </c>
      <c r="U487" s="362">
        <f t="shared" si="55"/>
        <v>0</v>
      </c>
      <c r="V487" s="362">
        <f t="shared" si="55"/>
        <v>0</v>
      </c>
      <c r="W487" s="362">
        <f t="shared" si="55"/>
        <v>0</v>
      </c>
      <c r="X487" s="362">
        <f t="shared" si="55"/>
        <v>0</v>
      </c>
      <c r="Y487" s="349">
        <f t="shared" si="50"/>
        <v>0</v>
      </c>
      <c r="Z487" s="349">
        <f t="shared" si="51"/>
        <v>0</v>
      </c>
      <c r="AA487" s="349"/>
      <c r="AB487" s="353">
        <v>0</v>
      </c>
      <c r="AC487" s="354" t="str">
        <f t="shared" si="52"/>
        <v>Arterial</v>
      </c>
      <c r="AD487" s="349"/>
      <c r="AE487" s="349"/>
      <c r="AF487" s="355">
        <f>_xlfn.XLOOKUP(A487,'P1 Date Adjustment'!B:B,'P1 Date Adjustment'!F:F,"not found",0)</f>
        <v>2031</v>
      </c>
      <c r="AG487" s="349">
        <f t="shared" si="53"/>
        <v>0</v>
      </c>
      <c r="AI487" s="360"/>
      <c r="AJ487" s="360"/>
    </row>
    <row r="488" spans="1:36" ht="30" x14ac:dyDescent="0.25">
      <c r="A488" s="129">
        <v>11</v>
      </c>
      <c r="B488" s="358" t="s">
        <v>219</v>
      </c>
      <c r="C488" s="358" t="str">
        <f>_xlfn.XLOOKUP($A488,'Total project cost for DCs'!A:A,'Total project cost for DCs'!C:C,"Not found",0)</f>
        <v>Roundabout as per SGA design</v>
      </c>
      <c r="D488" s="355" t="s">
        <v>155</v>
      </c>
      <c r="E488" s="355" t="s">
        <v>190</v>
      </c>
      <c r="F488" s="355" t="s">
        <v>826</v>
      </c>
      <c r="H488" s="355" t="s">
        <v>830</v>
      </c>
      <c r="I488" s="359">
        <f>_xlfn.XLOOKUP($H488,DC_growth_AGS!$A$665:$A$673,DC_growth_AGS!$O$665:$O$673,"Not found",0)</f>
        <v>0.96445707034953565</v>
      </c>
      <c r="J488" s="355">
        <v>2031</v>
      </c>
      <c r="K488" s="362">
        <f t="shared" si="55"/>
        <v>0</v>
      </c>
      <c r="L488" s="362">
        <f t="shared" si="55"/>
        <v>0</v>
      </c>
      <c r="M488" s="362">
        <f t="shared" si="55"/>
        <v>0</v>
      </c>
      <c r="N488" s="362">
        <f t="shared" si="55"/>
        <v>0</v>
      </c>
      <c r="O488" s="362">
        <f t="shared" si="55"/>
        <v>0</v>
      </c>
      <c r="P488" s="362">
        <f t="shared" si="55"/>
        <v>0</v>
      </c>
      <c r="Q488" s="362">
        <f t="shared" si="55"/>
        <v>0</v>
      </c>
      <c r="R488" s="362">
        <f t="shared" si="55"/>
        <v>0</v>
      </c>
      <c r="S488" s="362">
        <f t="shared" si="55"/>
        <v>0</v>
      </c>
      <c r="T488" s="362">
        <f t="shared" si="55"/>
        <v>0</v>
      </c>
      <c r="U488" s="362">
        <f t="shared" si="55"/>
        <v>0</v>
      </c>
      <c r="V488" s="362">
        <f t="shared" si="55"/>
        <v>0</v>
      </c>
      <c r="W488" s="362">
        <f t="shared" si="55"/>
        <v>0</v>
      </c>
      <c r="X488" s="362">
        <f t="shared" si="55"/>
        <v>0</v>
      </c>
      <c r="Y488" s="349">
        <f t="shared" si="50"/>
        <v>0</v>
      </c>
      <c r="Z488" s="349">
        <f t="shared" si="51"/>
        <v>0</v>
      </c>
      <c r="AA488" s="349"/>
      <c r="AB488" s="353">
        <v>0</v>
      </c>
      <c r="AC488" s="354" t="str">
        <f t="shared" si="52"/>
        <v>Arterial</v>
      </c>
      <c r="AD488" s="349"/>
      <c r="AE488" s="349"/>
      <c r="AF488" s="355">
        <f>_xlfn.XLOOKUP(A488,'P1 Date Adjustment'!B:B,'P1 Date Adjustment'!F:F,"not found",0)</f>
        <v>2031</v>
      </c>
      <c r="AG488" s="349">
        <f t="shared" si="53"/>
        <v>0</v>
      </c>
      <c r="AI488" s="360"/>
      <c r="AJ488" s="360"/>
    </row>
    <row r="489" spans="1:36" ht="60" x14ac:dyDescent="0.25">
      <c r="A489" s="129">
        <v>12</v>
      </c>
      <c r="B489" s="358" t="s">
        <v>221</v>
      </c>
      <c r="C489" s="358" t="str">
        <f>_xlfn.XLOOKUP($A489,'Total project cost for DCs'!A:A,'Total project cost for DCs'!C:C,"Not found",0)</f>
        <v>Intersection improvements on Bremner-Firth Rd, Norrie-Firth Rd, GSR-Firth Rd, Active mode facilities on both sides of Firth &amp; Norrie Rd</v>
      </c>
      <c r="D489" s="355" t="s">
        <v>155</v>
      </c>
      <c r="E489" s="355" t="s">
        <v>223</v>
      </c>
      <c r="F489" s="355" t="s">
        <v>826</v>
      </c>
      <c r="H489" s="355" t="s">
        <v>830</v>
      </c>
      <c r="I489" s="359">
        <f>_xlfn.XLOOKUP($H489,DC_growth_AGS!$A$665:$A$673,DC_growth_AGS!$O$665:$O$673,"Not found",0)</f>
        <v>0.96445707034953565</v>
      </c>
      <c r="J489" s="355">
        <v>2033</v>
      </c>
      <c r="K489" s="362">
        <f t="shared" si="55"/>
        <v>0</v>
      </c>
      <c r="L489" s="362">
        <f t="shared" si="55"/>
        <v>0</v>
      </c>
      <c r="M489" s="362">
        <f t="shared" si="55"/>
        <v>0</v>
      </c>
      <c r="N489" s="362">
        <f t="shared" si="55"/>
        <v>0</v>
      </c>
      <c r="O489" s="362">
        <f t="shared" si="55"/>
        <v>0</v>
      </c>
      <c r="P489" s="362">
        <f t="shared" si="55"/>
        <v>0</v>
      </c>
      <c r="Q489" s="362">
        <f t="shared" si="55"/>
        <v>0</v>
      </c>
      <c r="R489" s="362">
        <f t="shared" si="55"/>
        <v>0</v>
      </c>
      <c r="S489" s="362">
        <f t="shared" si="55"/>
        <v>0</v>
      </c>
      <c r="T489" s="362">
        <f t="shared" si="55"/>
        <v>0</v>
      </c>
      <c r="U489" s="362">
        <f t="shared" si="55"/>
        <v>0</v>
      </c>
      <c r="V489" s="362">
        <f t="shared" si="55"/>
        <v>0</v>
      </c>
      <c r="W489" s="362">
        <f t="shared" si="55"/>
        <v>0</v>
      </c>
      <c r="X489" s="362">
        <f t="shared" si="55"/>
        <v>0</v>
      </c>
      <c r="Y489" s="349">
        <f t="shared" si="50"/>
        <v>0</v>
      </c>
      <c r="Z489" s="349">
        <f t="shared" si="51"/>
        <v>0</v>
      </c>
      <c r="AA489" s="349"/>
      <c r="AB489" s="353">
        <v>0</v>
      </c>
      <c r="AC489" s="354" t="str">
        <f t="shared" si="52"/>
        <v>Collector</v>
      </c>
      <c r="AD489" s="349"/>
      <c r="AE489" s="349"/>
      <c r="AF489" s="355">
        <f>_xlfn.XLOOKUP(A489,'P1 Date Adjustment'!B:B,'P1 Date Adjustment'!F:F,"not found",0)</f>
        <v>2033</v>
      </c>
      <c r="AG489" s="349">
        <f t="shared" si="53"/>
        <v>0</v>
      </c>
      <c r="AI489" s="360"/>
      <c r="AJ489" s="360"/>
    </row>
    <row r="490" spans="1:36" ht="30" x14ac:dyDescent="0.25">
      <c r="A490" s="129" t="s">
        <v>224</v>
      </c>
      <c r="B490" s="358" t="s">
        <v>225</v>
      </c>
      <c r="C490" s="358" t="str">
        <f>_xlfn.XLOOKUP($A490,'Total project cost for DCs'!A:A,'Total project cost for DCs'!C:C,"Not found",0)</f>
        <v>2-lane urban- new 2-lane arterial with active modes on both sides + intersection improvements (TDM)</v>
      </c>
      <c r="D490" s="355" t="s">
        <v>155</v>
      </c>
      <c r="E490" s="355" t="s">
        <v>227</v>
      </c>
      <c r="F490" s="355" t="s">
        <v>826</v>
      </c>
      <c r="H490" s="355" t="s">
        <v>830</v>
      </c>
      <c r="I490" s="359">
        <f>_xlfn.XLOOKUP($H490,DC_growth_AGS!$A$665:$A$673,DC_growth_AGS!$O$665:$O$673,"Not found",0)</f>
        <v>0.96445707034953565</v>
      </c>
      <c r="J490" s="355">
        <v>2029</v>
      </c>
      <c r="K490" s="362">
        <f t="shared" si="55"/>
        <v>0</v>
      </c>
      <c r="L490" s="362">
        <f t="shared" si="55"/>
        <v>0</v>
      </c>
      <c r="M490" s="362">
        <f t="shared" si="55"/>
        <v>0</v>
      </c>
      <c r="N490" s="362">
        <f t="shared" si="55"/>
        <v>0</v>
      </c>
      <c r="O490" s="362">
        <f t="shared" si="55"/>
        <v>0</v>
      </c>
      <c r="P490" s="362">
        <f t="shared" si="55"/>
        <v>0</v>
      </c>
      <c r="Q490" s="362">
        <f t="shared" si="55"/>
        <v>0</v>
      </c>
      <c r="R490" s="362">
        <f t="shared" si="55"/>
        <v>0</v>
      </c>
      <c r="S490" s="362">
        <f t="shared" si="55"/>
        <v>0</v>
      </c>
      <c r="T490" s="362">
        <f t="shared" si="55"/>
        <v>0</v>
      </c>
      <c r="U490" s="362">
        <f t="shared" si="55"/>
        <v>0</v>
      </c>
      <c r="V490" s="362">
        <f t="shared" si="55"/>
        <v>0</v>
      </c>
      <c r="W490" s="362">
        <f t="shared" si="55"/>
        <v>0</v>
      </c>
      <c r="X490" s="362">
        <f t="shared" si="55"/>
        <v>0</v>
      </c>
      <c r="Y490" s="349">
        <f t="shared" si="50"/>
        <v>0</v>
      </c>
      <c r="Z490" s="349">
        <f t="shared" si="51"/>
        <v>0</v>
      </c>
      <c r="AA490" s="349"/>
      <c r="AB490" s="353">
        <v>0</v>
      </c>
      <c r="AC490" s="354" t="str">
        <f t="shared" si="52"/>
        <v>Arterial</v>
      </c>
      <c r="AD490" s="349"/>
      <c r="AE490" s="349"/>
      <c r="AF490" s="355">
        <f>_xlfn.XLOOKUP(A490,'P1 Date Adjustment'!B:B,'P1 Date Adjustment'!F:F,"not found",0)</f>
        <v>2029</v>
      </c>
      <c r="AG490" s="349">
        <f t="shared" si="53"/>
        <v>0</v>
      </c>
      <c r="AI490" s="360"/>
      <c r="AJ490" s="360"/>
    </row>
    <row r="491" spans="1:36" ht="30" x14ac:dyDescent="0.25">
      <c r="A491" s="129" t="s">
        <v>228</v>
      </c>
      <c r="B491" s="358" t="s">
        <v>229</v>
      </c>
      <c r="C491" s="358" t="str">
        <f>_xlfn.XLOOKUP($A491,'Total project cost for DCs'!A:A,'Total project cost for DCs'!C:C,"Not found",0)</f>
        <v>4-lane urban- upgrade 2-lane arterial with SGA design + intersection improvements (TDM)</v>
      </c>
      <c r="D491" s="355" t="s">
        <v>155</v>
      </c>
      <c r="E491" s="355" t="s">
        <v>231</v>
      </c>
      <c r="F491" s="355" t="s">
        <v>826</v>
      </c>
      <c r="H491" s="355" t="s">
        <v>830</v>
      </c>
      <c r="I491" s="359">
        <f>_xlfn.XLOOKUP($H491,DC_growth_AGS!$A$665:$A$673,DC_growth_AGS!$O$665:$O$673,"Not found",0)</f>
        <v>0.96445707034953565</v>
      </c>
      <c r="J491" s="355">
        <v>2050</v>
      </c>
      <c r="K491" s="362">
        <f t="shared" si="55"/>
        <v>0</v>
      </c>
      <c r="L491" s="362">
        <f t="shared" si="55"/>
        <v>0</v>
      </c>
      <c r="M491" s="362">
        <f t="shared" si="55"/>
        <v>0</v>
      </c>
      <c r="N491" s="362">
        <f t="shared" si="55"/>
        <v>0</v>
      </c>
      <c r="O491" s="362">
        <f t="shared" si="55"/>
        <v>0</v>
      </c>
      <c r="P491" s="362">
        <f t="shared" si="55"/>
        <v>0</v>
      </c>
      <c r="Q491" s="362">
        <f t="shared" si="55"/>
        <v>0</v>
      </c>
      <c r="R491" s="362">
        <f t="shared" si="55"/>
        <v>0</v>
      </c>
      <c r="S491" s="362">
        <f t="shared" si="55"/>
        <v>0</v>
      </c>
      <c r="T491" s="362">
        <f t="shared" si="55"/>
        <v>0</v>
      </c>
      <c r="U491" s="362">
        <f t="shared" si="55"/>
        <v>0</v>
      </c>
      <c r="V491" s="362">
        <f t="shared" si="55"/>
        <v>0</v>
      </c>
      <c r="W491" s="362">
        <f t="shared" si="55"/>
        <v>0</v>
      </c>
      <c r="X491" s="362">
        <f t="shared" si="55"/>
        <v>0</v>
      </c>
      <c r="Y491" s="349">
        <f t="shared" si="50"/>
        <v>0</v>
      </c>
      <c r="Z491" s="349">
        <f t="shared" si="51"/>
        <v>0</v>
      </c>
      <c r="AA491" s="349"/>
      <c r="AB491" s="353">
        <v>0</v>
      </c>
      <c r="AC491" s="354" t="str">
        <f t="shared" si="52"/>
        <v>Arterial</v>
      </c>
      <c r="AD491" s="349"/>
      <c r="AE491" s="349"/>
      <c r="AF491" s="355">
        <f>_xlfn.XLOOKUP(A491,'P1 Date Adjustment'!B:B,'P1 Date Adjustment'!F:F,"not found",0)</f>
        <v>2050</v>
      </c>
      <c r="AG491" s="349">
        <f t="shared" si="53"/>
        <v>0</v>
      </c>
      <c r="AI491" s="360"/>
      <c r="AJ491" s="360"/>
    </row>
    <row r="492" spans="1:36" ht="45" x14ac:dyDescent="0.25">
      <c r="A492" s="129" t="s">
        <v>234</v>
      </c>
      <c r="B492" s="358" t="s">
        <v>235</v>
      </c>
      <c r="C492" s="358" t="str">
        <f>_xlfn.XLOOKUP($A492,'Total project cost for DCs'!A:A,'Total project cost for DCs'!C:C,"Not found",0)</f>
        <v>2-lane urban (New Road connection to Quarry Road with active modes on both sides + intersection improvements)</v>
      </c>
      <c r="D492" s="355" t="s">
        <v>155</v>
      </c>
      <c r="E492" s="355" t="s">
        <v>223</v>
      </c>
      <c r="F492" s="355" t="s">
        <v>826</v>
      </c>
      <c r="H492" s="355" t="s">
        <v>830</v>
      </c>
      <c r="I492" s="359">
        <f>_xlfn.XLOOKUP($H492,DC_growth_AGS!$A$665:$A$673,DC_growth_AGS!$O$665:$O$673,"Not found",0)</f>
        <v>0.96445707034953565</v>
      </c>
      <c r="J492" s="355">
        <v>2035</v>
      </c>
      <c r="K492" s="362">
        <f t="shared" si="55"/>
        <v>0</v>
      </c>
      <c r="L492" s="362">
        <f t="shared" si="55"/>
        <v>0</v>
      </c>
      <c r="M492" s="362">
        <f t="shared" si="55"/>
        <v>0</v>
      </c>
      <c r="N492" s="362">
        <f t="shared" si="55"/>
        <v>0</v>
      </c>
      <c r="O492" s="362">
        <f t="shared" si="55"/>
        <v>0</v>
      </c>
      <c r="P492" s="362">
        <f t="shared" si="55"/>
        <v>0</v>
      </c>
      <c r="Q492" s="362">
        <f t="shared" si="55"/>
        <v>0</v>
      </c>
      <c r="R492" s="362">
        <f t="shared" si="55"/>
        <v>0</v>
      </c>
      <c r="S492" s="362">
        <f t="shared" si="55"/>
        <v>0</v>
      </c>
      <c r="T492" s="362">
        <f t="shared" si="55"/>
        <v>0</v>
      </c>
      <c r="U492" s="362">
        <f t="shared" si="55"/>
        <v>0</v>
      </c>
      <c r="V492" s="362">
        <f t="shared" si="55"/>
        <v>0</v>
      </c>
      <c r="W492" s="362">
        <f t="shared" si="55"/>
        <v>0</v>
      </c>
      <c r="X492" s="362">
        <f t="shared" si="55"/>
        <v>0</v>
      </c>
      <c r="Y492" s="349">
        <f t="shared" si="50"/>
        <v>0</v>
      </c>
      <c r="Z492" s="349">
        <f t="shared" si="51"/>
        <v>0</v>
      </c>
      <c r="AA492" s="349"/>
      <c r="AB492" s="353">
        <v>0</v>
      </c>
      <c r="AC492" s="354" t="str">
        <f t="shared" si="52"/>
        <v>Collector</v>
      </c>
      <c r="AD492" s="349"/>
      <c r="AE492" s="349"/>
      <c r="AF492" s="355">
        <f>_xlfn.XLOOKUP(A492,'P1 Date Adjustment'!B:B,'P1 Date Adjustment'!F:F,"not found",0)</f>
        <v>2035</v>
      </c>
      <c r="AG492" s="349">
        <f t="shared" si="53"/>
        <v>0</v>
      </c>
      <c r="AI492" s="360"/>
      <c r="AJ492" s="360"/>
    </row>
    <row r="493" spans="1:36" ht="30" x14ac:dyDescent="0.25">
      <c r="A493" s="129" t="s">
        <v>237</v>
      </c>
      <c r="B493" s="358" t="s">
        <v>238</v>
      </c>
      <c r="C493" s="358" t="str">
        <f>_xlfn.XLOOKUP($A493,'Total project cost for DCs'!A:A,'Total project cost for DCs'!C:C,"Not found",0)</f>
        <v>2-lane urban (upgrade existing road layout with active modes on both sides + intersection improvements)</v>
      </c>
      <c r="D493" s="355" t="s">
        <v>155</v>
      </c>
      <c r="E493" s="355" t="s">
        <v>199</v>
      </c>
      <c r="F493" s="355" t="s">
        <v>826</v>
      </c>
      <c r="H493" s="355" t="s">
        <v>830</v>
      </c>
      <c r="I493" s="359">
        <f>_xlfn.XLOOKUP($H493,DC_growth_AGS!$A$665:$A$673,DC_growth_AGS!$O$665:$O$673,"Not found",0)</f>
        <v>0.96445707034953565</v>
      </c>
      <c r="J493" s="355">
        <v>2033</v>
      </c>
      <c r="K493" s="362">
        <f t="shared" si="55"/>
        <v>0</v>
      </c>
      <c r="L493" s="362">
        <f t="shared" si="55"/>
        <v>0</v>
      </c>
      <c r="M493" s="362">
        <f t="shared" si="55"/>
        <v>0</v>
      </c>
      <c r="N493" s="362">
        <f t="shared" si="55"/>
        <v>0</v>
      </c>
      <c r="O493" s="362">
        <f t="shared" si="55"/>
        <v>0</v>
      </c>
      <c r="P493" s="362">
        <f t="shared" si="55"/>
        <v>0</v>
      </c>
      <c r="Q493" s="362">
        <f t="shared" si="55"/>
        <v>0</v>
      </c>
      <c r="R493" s="362">
        <f t="shared" si="55"/>
        <v>0</v>
      </c>
      <c r="S493" s="362">
        <f t="shared" si="55"/>
        <v>0</v>
      </c>
      <c r="T493" s="362">
        <f t="shared" si="55"/>
        <v>0</v>
      </c>
      <c r="U493" s="362">
        <f t="shared" si="55"/>
        <v>0</v>
      </c>
      <c r="V493" s="362">
        <f t="shared" si="55"/>
        <v>0</v>
      </c>
      <c r="W493" s="362">
        <f t="shared" si="55"/>
        <v>0</v>
      </c>
      <c r="X493" s="362">
        <f t="shared" si="55"/>
        <v>0</v>
      </c>
      <c r="Y493" s="349">
        <f t="shared" si="50"/>
        <v>0</v>
      </c>
      <c r="Z493" s="349">
        <f t="shared" si="51"/>
        <v>0</v>
      </c>
      <c r="AA493" s="349"/>
      <c r="AB493" s="353">
        <v>0</v>
      </c>
      <c r="AC493" s="354" t="str">
        <f t="shared" si="52"/>
        <v>Collector</v>
      </c>
      <c r="AD493" s="349"/>
      <c r="AE493" s="349"/>
      <c r="AF493" s="355">
        <f>_xlfn.XLOOKUP(A493,'P1 Date Adjustment'!B:B,'P1 Date Adjustment'!F:F,"not found",0)</f>
        <v>2033</v>
      </c>
      <c r="AG493" s="349">
        <f t="shared" si="53"/>
        <v>0</v>
      </c>
      <c r="AI493" s="360"/>
      <c r="AJ493" s="360"/>
    </row>
    <row r="494" spans="1:36" ht="30" x14ac:dyDescent="0.25">
      <c r="A494" s="129" t="s">
        <v>246</v>
      </c>
      <c r="B494" s="358" t="s">
        <v>247</v>
      </c>
      <c r="C494" s="358" t="str">
        <f>_xlfn.XLOOKUP($A494,'Total project cost for DCs'!A:A,'Total project cost for DCs'!C:C,"Not found",0)</f>
        <v>4-lane urban- upgrade 2-lane urban with active modes on both sides (SGA design)</v>
      </c>
      <c r="D494" s="355" t="s">
        <v>155</v>
      </c>
      <c r="E494" s="355" t="s">
        <v>157</v>
      </c>
      <c r="F494" s="355" t="s">
        <v>826</v>
      </c>
      <c r="H494" s="355" t="s">
        <v>830</v>
      </c>
      <c r="I494" s="359">
        <f>_xlfn.XLOOKUP($H494,DC_growth_AGS!$A$665:$A$673,DC_growth_AGS!$O$665:$O$673,"Not found",0)</f>
        <v>0.96445707034953565</v>
      </c>
      <c r="J494" s="355">
        <v>2050</v>
      </c>
      <c r="K494" s="362">
        <f t="shared" si="55"/>
        <v>0</v>
      </c>
      <c r="L494" s="362">
        <f t="shared" si="55"/>
        <v>0</v>
      </c>
      <c r="M494" s="362">
        <f t="shared" si="55"/>
        <v>0</v>
      </c>
      <c r="N494" s="362">
        <f t="shared" si="55"/>
        <v>0</v>
      </c>
      <c r="O494" s="362">
        <f t="shared" si="55"/>
        <v>0</v>
      </c>
      <c r="P494" s="362">
        <f t="shared" si="55"/>
        <v>0</v>
      </c>
      <c r="Q494" s="362">
        <f t="shared" si="55"/>
        <v>0</v>
      </c>
      <c r="R494" s="362">
        <f t="shared" si="55"/>
        <v>0</v>
      </c>
      <c r="S494" s="362">
        <f t="shared" si="55"/>
        <v>0</v>
      </c>
      <c r="T494" s="362">
        <f t="shared" si="55"/>
        <v>0</v>
      </c>
      <c r="U494" s="362">
        <f t="shared" si="55"/>
        <v>0</v>
      </c>
      <c r="V494" s="362">
        <f t="shared" si="55"/>
        <v>0</v>
      </c>
      <c r="W494" s="362">
        <f t="shared" si="55"/>
        <v>0</v>
      </c>
      <c r="X494" s="362">
        <f t="shared" si="55"/>
        <v>0</v>
      </c>
      <c r="Y494" s="349">
        <f t="shared" si="50"/>
        <v>0</v>
      </c>
      <c r="Z494" s="349">
        <f t="shared" si="51"/>
        <v>0</v>
      </c>
      <c r="AA494" s="349"/>
      <c r="AB494" s="353">
        <v>0</v>
      </c>
      <c r="AC494" s="354" t="str">
        <f t="shared" si="52"/>
        <v>Arterial</v>
      </c>
      <c r="AD494" s="349"/>
      <c r="AE494" s="349"/>
      <c r="AF494" s="355">
        <f>_xlfn.XLOOKUP(A494,'P1 Date Adjustment'!B:B,'P1 Date Adjustment'!F:F,"not found",0)</f>
        <v>2050</v>
      </c>
      <c r="AG494" s="349">
        <f t="shared" si="53"/>
        <v>0</v>
      </c>
      <c r="AI494" s="360"/>
      <c r="AJ494" s="360"/>
    </row>
    <row r="495" spans="1:36" ht="45" x14ac:dyDescent="0.25">
      <c r="A495" s="129" t="s">
        <v>259</v>
      </c>
      <c r="B495" s="358" t="s">
        <v>260</v>
      </c>
      <c r="C495" s="358" t="str">
        <f>_xlfn.XLOOKUP($A495,'Total project cost for DCs'!A:A,'Total project cost for DCs'!C:C,"Not found",0)</f>
        <v>Active mode upgrades- existing road layout with active modes on both sides + intersection upgrades for active mode crossing</v>
      </c>
      <c r="D495" s="355" t="s">
        <v>155</v>
      </c>
      <c r="E495" s="355" t="s">
        <v>199</v>
      </c>
      <c r="F495" s="355" t="s">
        <v>826</v>
      </c>
      <c r="H495" s="355" t="s">
        <v>830</v>
      </c>
      <c r="I495" s="359">
        <f>_xlfn.XLOOKUP($H495,DC_growth_AGS!$A$665:$A$673,DC_growth_AGS!$O$665:$O$673,"Not found",0)</f>
        <v>0.96445707034953565</v>
      </c>
      <c r="J495" s="355">
        <v>2035</v>
      </c>
      <c r="K495" s="362">
        <f t="shared" si="55"/>
        <v>0</v>
      </c>
      <c r="L495" s="362">
        <f t="shared" si="55"/>
        <v>0</v>
      </c>
      <c r="M495" s="362">
        <f t="shared" si="55"/>
        <v>0</v>
      </c>
      <c r="N495" s="362">
        <f t="shared" si="55"/>
        <v>0</v>
      </c>
      <c r="O495" s="362">
        <f t="shared" si="55"/>
        <v>0</v>
      </c>
      <c r="P495" s="362">
        <f t="shared" si="55"/>
        <v>0</v>
      </c>
      <c r="Q495" s="362">
        <f t="shared" si="55"/>
        <v>0</v>
      </c>
      <c r="R495" s="362">
        <f t="shared" si="55"/>
        <v>0</v>
      </c>
      <c r="S495" s="362">
        <f t="shared" si="55"/>
        <v>0</v>
      </c>
      <c r="T495" s="362">
        <f t="shared" si="55"/>
        <v>0</v>
      </c>
      <c r="U495" s="362">
        <f t="shared" si="55"/>
        <v>0</v>
      </c>
      <c r="V495" s="362">
        <f t="shared" si="55"/>
        <v>0</v>
      </c>
      <c r="W495" s="362">
        <f t="shared" si="55"/>
        <v>0</v>
      </c>
      <c r="X495" s="362">
        <f t="shared" si="55"/>
        <v>0</v>
      </c>
      <c r="Y495" s="349">
        <f t="shared" si="50"/>
        <v>0</v>
      </c>
      <c r="Z495" s="349">
        <f t="shared" si="51"/>
        <v>0</v>
      </c>
      <c r="AA495" s="349"/>
      <c r="AB495" s="353">
        <v>0</v>
      </c>
      <c r="AC495" s="354" t="str">
        <f t="shared" si="52"/>
        <v>Collector</v>
      </c>
      <c r="AD495" s="349"/>
      <c r="AE495" s="349"/>
      <c r="AF495" s="355">
        <f>_xlfn.XLOOKUP(A495,'P1 Date Adjustment'!B:B,'P1 Date Adjustment'!F:F,"not found",0)</f>
        <v>2035</v>
      </c>
      <c r="AG495" s="349">
        <f t="shared" si="53"/>
        <v>0</v>
      </c>
      <c r="AI495" s="360"/>
      <c r="AJ495" s="360"/>
    </row>
    <row r="496" spans="1:36" ht="45" x14ac:dyDescent="0.25">
      <c r="A496" s="129">
        <v>21</v>
      </c>
      <c r="B496" s="358" t="s">
        <v>262</v>
      </c>
      <c r="C496" s="358" t="str">
        <f>_xlfn.XLOOKUP($A496,'Total project cost for DCs'!A:A,'Total project cost for DCs'!C:C,"Not found",0)</f>
        <v>Active mode upgrades- existing road layout with active modes on both sides + intersection upgrades for active mode crossing</v>
      </c>
      <c r="D496" s="355" t="s">
        <v>155</v>
      </c>
      <c r="E496" s="355" t="s">
        <v>199</v>
      </c>
      <c r="F496" s="355" t="s">
        <v>826</v>
      </c>
      <c r="H496" s="355" t="s">
        <v>830</v>
      </c>
      <c r="I496" s="359">
        <f>_xlfn.XLOOKUP($H496,DC_growth_AGS!$A$665:$A$673,DC_growth_AGS!$O$665:$O$673,"Not found",0)</f>
        <v>0.96445707034953565</v>
      </c>
      <c r="J496" s="355">
        <v>2035</v>
      </c>
      <c r="K496" s="362">
        <f t="shared" si="55"/>
        <v>0</v>
      </c>
      <c r="L496" s="362">
        <f t="shared" si="55"/>
        <v>0</v>
      </c>
      <c r="M496" s="362">
        <f t="shared" si="55"/>
        <v>0</v>
      </c>
      <c r="N496" s="362">
        <f t="shared" si="55"/>
        <v>0</v>
      </c>
      <c r="O496" s="362">
        <f t="shared" si="55"/>
        <v>0</v>
      </c>
      <c r="P496" s="362">
        <f t="shared" si="55"/>
        <v>0</v>
      </c>
      <c r="Q496" s="362">
        <f t="shared" si="55"/>
        <v>0</v>
      </c>
      <c r="R496" s="362">
        <f t="shared" si="55"/>
        <v>0</v>
      </c>
      <c r="S496" s="362">
        <f t="shared" si="55"/>
        <v>0</v>
      </c>
      <c r="T496" s="362">
        <f t="shared" si="55"/>
        <v>0</v>
      </c>
      <c r="U496" s="362">
        <f t="shared" si="55"/>
        <v>0</v>
      </c>
      <c r="V496" s="362">
        <f t="shared" si="55"/>
        <v>0</v>
      </c>
      <c r="W496" s="362">
        <f t="shared" si="55"/>
        <v>0</v>
      </c>
      <c r="X496" s="362">
        <f t="shared" si="55"/>
        <v>0</v>
      </c>
      <c r="Y496" s="349">
        <f t="shared" si="50"/>
        <v>0</v>
      </c>
      <c r="Z496" s="349">
        <f t="shared" si="51"/>
        <v>0</v>
      </c>
      <c r="AA496" s="349"/>
      <c r="AB496" s="353">
        <v>0</v>
      </c>
      <c r="AC496" s="354" t="str">
        <f t="shared" si="52"/>
        <v>Collector</v>
      </c>
      <c r="AD496" s="349"/>
      <c r="AE496" s="349"/>
      <c r="AF496" s="355">
        <f>_xlfn.XLOOKUP(A496,'P1 Date Adjustment'!B:B,'P1 Date Adjustment'!F:F,"not found",0)</f>
        <v>2035</v>
      </c>
      <c r="AG496" s="349">
        <f t="shared" si="53"/>
        <v>0</v>
      </c>
      <c r="AI496" s="360"/>
      <c r="AJ496" s="360"/>
    </row>
    <row r="497" spans="1:36" x14ac:dyDescent="0.25">
      <c r="A497" s="129">
        <v>22</v>
      </c>
      <c r="B497" s="358" t="s">
        <v>263</v>
      </c>
      <c r="C497" s="358" t="str">
        <f>_xlfn.XLOOKUP($A497,'Total project cost for DCs'!A:A,'Total project cost for DCs'!C:C,"Not found",0)</f>
        <v>Upgrade intersection with active modes facilities(TDM)</v>
      </c>
      <c r="D497" s="355" t="s">
        <v>155</v>
      </c>
      <c r="E497" s="355" t="s">
        <v>223</v>
      </c>
      <c r="F497" s="355" t="s">
        <v>826</v>
      </c>
      <c r="H497" s="355" t="s">
        <v>830</v>
      </c>
      <c r="I497" s="359">
        <f>_xlfn.XLOOKUP($H497,DC_growth_AGS!$A$665:$A$673,DC_growth_AGS!$O$665:$O$673,"Not found",0)</f>
        <v>0.96445707034953565</v>
      </c>
      <c r="J497" s="355">
        <v>2033</v>
      </c>
      <c r="K497" s="362">
        <f t="shared" si="55"/>
        <v>0</v>
      </c>
      <c r="L497" s="362">
        <f t="shared" si="55"/>
        <v>0</v>
      </c>
      <c r="M497" s="362">
        <f t="shared" si="55"/>
        <v>0</v>
      </c>
      <c r="N497" s="362">
        <f t="shared" si="55"/>
        <v>0</v>
      </c>
      <c r="O497" s="362">
        <f t="shared" si="55"/>
        <v>0</v>
      </c>
      <c r="P497" s="362">
        <f t="shared" si="55"/>
        <v>0</v>
      </c>
      <c r="Q497" s="362">
        <f t="shared" si="55"/>
        <v>0</v>
      </c>
      <c r="R497" s="362">
        <f t="shared" si="55"/>
        <v>0</v>
      </c>
      <c r="S497" s="362">
        <f t="shared" si="55"/>
        <v>0</v>
      </c>
      <c r="T497" s="362">
        <f t="shared" si="55"/>
        <v>0</v>
      </c>
      <c r="U497" s="362">
        <f t="shared" si="55"/>
        <v>0</v>
      </c>
      <c r="V497" s="362">
        <f t="shared" si="55"/>
        <v>0</v>
      </c>
      <c r="W497" s="362">
        <f t="shared" si="55"/>
        <v>0</v>
      </c>
      <c r="X497" s="362">
        <f t="shared" si="55"/>
        <v>0</v>
      </c>
      <c r="Y497" s="349">
        <f t="shared" si="50"/>
        <v>0</v>
      </c>
      <c r="Z497" s="349">
        <f t="shared" si="51"/>
        <v>0</v>
      </c>
      <c r="AA497" s="349"/>
      <c r="AB497" s="353">
        <v>0</v>
      </c>
      <c r="AC497" s="354" t="str">
        <f t="shared" si="52"/>
        <v>Collector</v>
      </c>
      <c r="AD497" s="349"/>
      <c r="AE497" s="349"/>
      <c r="AF497" s="355">
        <f>_xlfn.XLOOKUP(A497,'P1 Date Adjustment'!B:B,'P1 Date Adjustment'!F:F,"not found",0)</f>
        <v>2033</v>
      </c>
      <c r="AG497" s="349">
        <f t="shared" si="53"/>
        <v>0</v>
      </c>
      <c r="AI497" s="360"/>
      <c r="AJ497" s="360"/>
    </row>
    <row r="498" spans="1:36" ht="45" x14ac:dyDescent="0.25">
      <c r="A498" s="129" t="s">
        <v>281</v>
      </c>
      <c r="B498" s="358" t="s">
        <v>282</v>
      </c>
      <c r="C498" s="358" t="str">
        <f>_xlfn.XLOOKUP($A498,'Total project cost for DCs'!A:A,'Total project cost for DCs'!C:C,"Not found",0)</f>
        <v xml:space="preserve">Interim 2-lane – install kerb and channel within existing road corridor with provision of active modes on both sides, 20m cross-section </v>
      </c>
      <c r="D498" s="355" t="s">
        <v>155</v>
      </c>
      <c r="E498" s="355" t="s">
        <v>145</v>
      </c>
      <c r="F498" s="355" t="s">
        <v>826</v>
      </c>
      <c r="H498" s="355" t="s">
        <v>830</v>
      </c>
      <c r="I498" s="359">
        <f>_xlfn.XLOOKUP($H498,DC_growth_AGS!$A$665:$A$673,DC_growth_AGS!$O$665:$O$673,"Not found",0)</f>
        <v>0.96445707034953565</v>
      </c>
      <c r="J498" s="355">
        <v>2025</v>
      </c>
      <c r="K498" s="362">
        <f t="shared" ref="K498:X513" si="56">IF($AC498="Arterial",-K445*$AD$2,0)</f>
        <v>0</v>
      </c>
      <c r="L498" s="362">
        <f t="shared" si="56"/>
        <v>0</v>
      </c>
      <c r="M498" s="362">
        <f t="shared" si="56"/>
        <v>0</v>
      </c>
      <c r="N498" s="362">
        <f t="shared" si="56"/>
        <v>0</v>
      </c>
      <c r="O498" s="362">
        <f t="shared" si="56"/>
        <v>0</v>
      </c>
      <c r="P498" s="362">
        <f t="shared" si="56"/>
        <v>0</v>
      </c>
      <c r="Q498" s="362">
        <f t="shared" si="56"/>
        <v>0</v>
      </c>
      <c r="R498" s="362">
        <f t="shared" si="56"/>
        <v>0</v>
      </c>
      <c r="S498" s="362">
        <f t="shared" si="56"/>
        <v>0</v>
      </c>
      <c r="T498" s="362">
        <f t="shared" si="56"/>
        <v>0</v>
      </c>
      <c r="U498" s="362">
        <f t="shared" si="56"/>
        <v>0</v>
      </c>
      <c r="V498" s="362">
        <f t="shared" si="56"/>
        <v>0</v>
      </c>
      <c r="W498" s="362">
        <f t="shared" si="56"/>
        <v>0</v>
      </c>
      <c r="X498" s="362">
        <f t="shared" si="56"/>
        <v>0</v>
      </c>
      <c r="Y498" s="349">
        <f t="shared" si="50"/>
        <v>0</v>
      </c>
      <c r="Z498" s="349">
        <f t="shared" si="51"/>
        <v>0</v>
      </c>
      <c r="AA498" s="349"/>
      <c r="AB498" s="353">
        <v>0</v>
      </c>
      <c r="AC498" s="354" t="str">
        <f t="shared" si="52"/>
        <v>Arterial</v>
      </c>
      <c r="AD498" s="349"/>
      <c r="AE498" s="349"/>
      <c r="AF498" s="355">
        <f>_xlfn.XLOOKUP(A498,'P1 Date Adjustment'!B:B,'P1 Date Adjustment'!F:F,"not found",0)</f>
        <v>2025</v>
      </c>
      <c r="AG498" s="349">
        <f t="shared" si="53"/>
        <v>0</v>
      </c>
      <c r="AI498" s="360"/>
      <c r="AJ498" s="360"/>
    </row>
    <row r="499" spans="1:36" ht="60" x14ac:dyDescent="0.25">
      <c r="A499" s="129" t="s">
        <v>287</v>
      </c>
      <c r="B499" s="358" t="s">
        <v>282</v>
      </c>
      <c r="C499" s="358" t="str">
        <f>_xlfn.XLOOKUP($A499,'Total project cost for DCs'!A:A,'Total project cost for DCs'!C:C,"Not found",0)</f>
        <v>Final 4-lane - following interim option, upgrade Road corridor to provide four lanes with additional turning lanes at intersections where required (as indicated in SGA Design</v>
      </c>
      <c r="D499" s="355" t="s">
        <v>155</v>
      </c>
      <c r="E499" s="355" t="s">
        <v>157</v>
      </c>
      <c r="F499" s="355" t="s">
        <v>826</v>
      </c>
      <c r="H499" s="355" t="s">
        <v>830</v>
      </c>
      <c r="I499" s="359">
        <f>_xlfn.XLOOKUP($H499,DC_growth_AGS!$A$665:$A$673,DC_growth_AGS!$O$665:$O$673,"Not found",0)</f>
        <v>0.96445707034953565</v>
      </c>
      <c r="J499" s="355">
        <v>2031</v>
      </c>
      <c r="K499" s="362">
        <f t="shared" si="56"/>
        <v>0</v>
      </c>
      <c r="L499" s="362">
        <f t="shared" si="56"/>
        <v>0</v>
      </c>
      <c r="M499" s="362">
        <f t="shared" si="56"/>
        <v>0</v>
      </c>
      <c r="N499" s="362">
        <f t="shared" si="56"/>
        <v>0</v>
      </c>
      <c r="O499" s="362">
        <f t="shared" si="56"/>
        <v>0</v>
      </c>
      <c r="P499" s="362">
        <f t="shared" si="56"/>
        <v>0</v>
      </c>
      <c r="Q499" s="362">
        <f t="shared" si="56"/>
        <v>0</v>
      </c>
      <c r="R499" s="362">
        <f t="shared" si="56"/>
        <v>0</v>
      </c>
      <c r="S499" s="362">
        <f t="shared" si="56"/>
        <v>0</v>
      </c>
      <c r="T499" s="362">
        <f t="shared" si="56"/>
        <v>0</v>
      </c>
      <c r="U499" s="362">
        <f t="shared" si="56"/>
        <v>0</v>
      </c>
      <c r="V499" s="362">
        <f t="shared" si="56"/>
        <v>0</v>
      </c>
      <c r="W499" s="362">
        <f t="shared" si="56"/>
        <v>0</v>
      </c>
      <c r="X499" s="362">
        <f t="shared" si="56"/>
        <v>0</v>
      </c>
      <c r="Y499" s="349">
        <f t="shared" si="50"/>
        <v>0</v>
      </c>
      <c r="Z499" s="349">
        <f t="shared" si="51"/>
        <v>0</v>
      </c>
      <c r="AA499" s="349"/>
      <c r="AB499" s="353">
        <v>0</v>
      </c>
      <c r="AC499" s="354" t="str">
        <f t="shared" si="52"/>
        <v>Arterial</v>
      </c>
      <c r="AD499" s="349"/>
      <c r="AE499" s="349"/>
      <c r="AF499" s="355">
        <f>_xlfn.XLOOKUP(A499,'P1 Date Adjustment'!B:B,'P1 Date Adjustment'!F:F,"not found",0)</f>
        <v>2031</v>
      </c>
      <c r="AG499" s="349">
        <f t="shared" si="53"/>
        <v>0</v>
      </c>
      <c r="AI499" s="360"/>
      <c r="AJ499" s="360"/>
    </row>
    <row r="500" spans="1:36" ht="30" x14ac:dyDescent="0.25">
      <c r="A500" s="129">
        <v>24</v>
      </c>
      <c r="B500" s="358" t="s">
        <v>295</v>
      </c>
      <c r="C500" s="358" t="str">
        <f>_xlfn.XLOOKUP($A500,'Total project cost for DCs'!A:A,'Total project cost for DCs'!C:C,"Not found",0)</f>
        <v xml:space="preserve">2-lane urban - upgrade existing road layout with active modes on both sides, 20m cross-section </v>
      </c>
      <c r="D500" s="355" t="s">
        <v>155</v>
      </c>
      <c r="E500" s="355" t="s">
        <v>190</v>
      </c>
      <c r="F500" s="355" t="s">
        <v>826</v>
      </c>
      <c r="H500" s="355" t="s">
        <v>830</v>
      </c>
      <c r="I500" s="359">
        <f>_xlfn.XLOOKUP($H500,DC_growth_AGS!$A$665:$A$673,DC_growth_AGS!$O$665:$O$673,"Not found",0)</f>
        <v>0.96445707034953565</v>
      </c>
      <c r="J500" s="355">
        <v>2038</v>
      </c>
      <c r="K500" s="362">
        <f t="shared" si="56"/>
        <v>0</v>
      </c>
      <c r="L500" s="362">
        <f t="shared" si="56"/>
        <v>0</v>
      </c>
      <c r="M500" s="362">
        <f t="shared" si="56"/>
        <v>0</v>
      </c>
      <c r="N500" s="362">
        <f t="shared" si="56"/>
        <v>0</v>
      </c>
      <c r="O500" s="362">
        <f t="shared" si="56"/>
        <v>0</v>
      </c>
      <c r="P500" s="362">
        <f t="shared" si="56"/>
        <v>0</v>
      </c>
      <c r="Q500" s="362">
        <f t="shared" si="56"/>
        <v>0</v>
      </c>
      <c r="R500" s="362">
        <f t="shared" si="56"/>
        <v>0</v>
      </c>
      <c r="S500" s="362">
        <f t="shared" si="56"/>
        <v>0</v>
      </c>
      <c r="T500" s="362">
        <f t="shared" si="56"/>
        <v>0</v>
      </c>
      <c r="U500" s="362">
        <f t="shared" si="56"/>
        <v>0</v>
      </c>
      <c r="V500" s="362">
        <f t="shared" si="56"/>
        <v>0</v>
      </c>
      <c r="W500" s="362">
        <f t="shared" si="56"/>
        <v>0</v>
      </c>
      <c r="X500" s="362">
        <f t="shared" si="56"/>
        <v>0</v>
      </c>
      <c r="Y500" s="349">
        <f t="shared" si="50"/>
        <v>0</v>
      </c>
      <c r="Z500" s="349">
        <f t="shared" si="51"/>
        <v>0</v>
      </c>
      <c r="AA500" s="349"/>
      <c r="AB500" s="353">
        <v>0</v>
      </c>
      <c r="AC500" s="354" t="str">
        <f t="shared" si="52"/>
        <v>Arterial</v>
      </c>
      <c r="AD500" s="349"/>
      <c r="AE500" s="349"/>
      <c r="AF500" s="355">
        <f>_xlfn.XLOOKUP(A500,'P1 Date Adjustment'!B:B,'P1 Date Adjustment'!F:F,"not found",0)</f>
        <v>2038</v>
      </c>
      <c r="AG500" s="349">
        <f t="shared" si="53"/>
        <v>0</v>
      </c>
      <c r="AI500" s="360"/>
      <c r="AJ500" s="360"/>
    </row>
    <row r="501" spans="1:36" ht="30" x14ac:dyDescent="0.25">
      <c r="A501" s="129">
        <v>25</v>
      </c>
      <c r="B501" s="358" t="s">
        <v>296</v>
      </c>
      <c r="C501" s="358" t="str">
        <f>_xlfn.XLOOKUP($A501,'Total project cost for DCs'!A:A,'Total project cost for DCs'!C:C,"Not found",0)</f>
        <v>2-lane urban- upgrade existing road layout to 2-lane urban with active modes on both sides</v>
      </c>
      <c r="D501" s="355" t="s">
        <v>155</v>
      </c>
      <c r="E501" s="355" t="s">
        <v>199</v>
      </c>
      <c r="F501" s="355" t="s">
        <v>826</v>
      </c>
      <c r="H501" s="355" t="s">
        <v>830</v>
      </c>
      <c r="I501" s="359">
        <f>_xlfn.XLOOKUP($H501,DC_growth_AGS!$A$665:$A$673,DC_growth_AGS!$O$665:$O$673,"Not found",0)</f>
        <v>0.96445707034953565</v>
      </c>
      <c r="J501" s="355">
        <v>2039</v>
      </c>
      <c r="K501" s="362">
        <f t="shared" si="56"/>
        <v>0</v>
      </c>
      <c r="L501" s="362">
        <f t="shared" si="56"/>
        <v>0</v>
      </c>
      <c r="M501" s="362">
        <f t="shared" si="56"/>
        <v>0</v>
      </c>
      <c r="N501" s="362">
        <f t="shared" si="56"/>
        <v>0</v>
      </c>
      <c r="O501" s="362">
        <f t="shared" si="56"/>
        <v>0</v>
      </c>
      <c r="P501" s="362">
        <f t="shared" si="56"/>
        <v>0</v>
      </c>
      <c r="Q501" s="362">
        <f t="shared" si="56"/>
        <v>0</v>
      </c>
      <c r="R501" s="362">
        <f t="shared" si="56"/>
        <v>0</v>
      </c>
      <c r="S501" s="362">
        <f t="shared" si="56"/>
        <v>0</v>
      </c>
      <c r="T501" s="362">
        <f t="shared" si="56"/>
        <v>0</v>
      </c>
      <c r="U501" s="362">
        <f t="shared" si="56"/>
        <v>0</v>
      </c>
      <c r="V501" s="362">
        <f t="shared" si="56"/>
        <v>0</v>
      </c>
      <c r="W501" s="362">
        <f t="shared" si="56"/>
        <v>0</v>
      </c>
      <c r="X501" s="362">
        <f t="shared" si="56"/>
        <v>0</v>
      </c>
      <c r="Y501" s="349">
        <f t="shared" si="50"/>
        <v>0</v>
      </c>
      <c r="Z501" s="349">
        <f t="shared" si="51"/>
        <v>0</v>
      </c>
      <c r="AA501" s="349"/>
      <c r="AB501" s="353">
        <v>0</v>
      </c>
      <c r="AC501" s="354" t="str">
        <f t="shared" si="52"/>
        <v>Collector</v>
      </c>
      <c r="AD501" s="349"/>
      <c r="AE501" s="349"/>
      <c r="AF501" s="355">
        <f>_xlfn.XLOOKUP(A501,'P1 Date Adjustment'!B:B,'P1 Date Adjustment'!F:F,"not found",0)</f>
        <v>2039</v>
      </c>
      <c r="AG501" s="349">
        <f t="shared" si="53"/>
        <v>0</v>
      </c>
      <c r="AI501" s="360"/>
      <c r="AJ501" s="360"/>
    </row>
    <row r="502" spans="1:36" ht="45" x14ac:dyDescent="0.25">
      <c r="A502" s="129" t="s">
        <v>298</v>
      </c>
      <c r="B502" s="358" t="s">
        <v>299</v>
      </c>
      <c r="C502" s="358" t="str">
        <f>_xlfn.XLOOKUP($A502,'Total project cost for DCs'!A:A,'Total project cost for DCs'!C:C,"Not found",0)</f>
        <v>Active mode upgrades- existing road layout with active modes on both sides + intersection upgrades for active mode crossing</v>
      </c>
      <c r="D502" s="355" t="s">
        <v>155</v>
      </c>
      <c r="E502" s="355" t="s">
        <v>199</v>
      </c>
      <c r="F502" s="355" t="s">
        <v>826</v>
      </c>
      <c r="H502" s="355" t="s">
        <v>830</v>
      </c>
      <c r="I502" s="359">
        <f>_xlfn.XLOOKUP($H502,DC_growth_AGS!$A$665:$A$673,DC_growth_AGS!$O$665:$O$673,"Not found",0)</f>
        <v>0.96445707034953565</v>
      </c>
      <c r="J502" s="355">
        <v>2039</v>
      </c>
      <c r="K502" s="362">
        <f t="shared" si="56"/>
        <v>0</v>
      </c>
      <c r="L502" s="362">
        <f t="shared" si="56"/>
        <v>0</v>
      </c>
      <c r="M502" s="362">
        <f t="shared" si="56"/>
        <v>0</v>
      </c>
      <c r="N502" s="362">
        <f t="shared" si="56"/>
        <v>0</v>
      </c>
      <c r="O502" s="362">
        <f t="shared" si="56"/>
        <v>0</v>
      </c>
      <c r="P502" s="362">
        <f t="shared" si="56"/>
        <v>0</v>
      </c>
      <c r="Q502" s="362">
        <f t="shared" si="56"/>
        <v>0</v>
      </c>
      <c r="R502" s="362">
        <f t="shared" si="56"/>
        <v>0</v>
      </c>
      <c r="S502" s="362">
        <f t="shared" si="56"/>
        <v>0</v>
      </c>
      <c r="T502" s="362">
        <f t="shared" si="56"/>
        <v>0</v>
      </c>
      <c r="U502" s="362">
        <f t="shared" si="56"/>
        <v>0</v>
      </c>
      <c r="V502" s="362">
        <f t="shared" si="56"/>
        <v>0</v>
      </c>
      <c r="W502" s="362">
        <f t="shared" si="56"/>
        <v>0</v>
      </c>
      <c r="X502" s="362">
        <f t="shared" si="56"/>
        <v>0</v>
      </c>
      <c r="Y502" s="349">
        <f t="shared" si="50"/>
        <v>0</v>
      </c>
      <c r="Z502" s="349">
        <f t="shared" si="51"/>
        <v>0</v>
      </c>
      <c r="AA502" s="349"/>
      <c r="AB502" s="353">
        <v>0</v>
      </c>
      <c r="AC502" s="354" t="str">
        <f t="shared" si="52"/>
        <v>Collector</v>
      </c>
      <c r="AD502" s="349"/>
      <c r="AE502" s="349"/>
      <c r="AF502" s="355">
        <f>_xlfn.XLOOKUP(A502,'P1 Date Adjustment'!B:B,'P1 Date Adjustment'!F:F,"not found",0)</f>
        <v>2039</v>
      </c>
      <c r="AG502" s="349">
        <f t="shared" si="53"/>
        <v>0</v>
      </c>
      <c r="AI502" s="360"/>
      <c r="AJ502" s="360"/>
    </row>
    <row r="503" spans="1:36" ht="30" x14ac:dyDescent="0.25">
      <c r="A503" s="129" t="s">
        <v>304</v>
      </c>
      <c r="B503" s="358" t="s">
        <v>305</v>
      </c>
      <c r="C503" s="358" t="str">
        <f>_xlfn.XLOOKUP($A503,'Total project cost for DCs'!A:A,'Total project cost for DCs'!C:C,"Not found",0)</f>
        <v>2-lane collector to connect with Drury Central Station, including bridge over streamM)</v>
      </c>
      <c r="D503" s="355" t="s">
        <v>155</v>
      </c>
      <c r="E503" s="355" t="s">
        <v>223</v>
      </c>
      <c r="F503" s="355" t="s">
        <v>826</v>
      </c>
      <c r="H503" s="355" t="s">
        <v>830</v>
      </c>
      <c r="I503" s="359">
        <f>_xlfn.XLOOKUP($H503,DC_growth_AGS!$A$665:$A$673,DC_growth_AGS!$O$665:$O$673,"Not found",0)</f>
        <v>0.96445707034953565</v>
      </c>
      <c r="J503" s="355">
        <v>2035</v>
      </c>
      <c r="K503" s="362">
        <f t="shared" si="56"/>
        <v>0</v>
      </c>
      <c r="L503" s="362">
        <f t="shared" si="56"/>
        <v>0</v>
      </c>
      <c r="M503" s="362">
        <f t="shared" si="56"/>
        <v>0</v>
      </c>
      <c r="N503" s="362">
        <f t="shared" si="56"/>
        <v>0</v>
      </c>
      <c r="O503" s="362">
        <f t="shared" si="56"/>
        <v>0</v>
      </c>
      <c r="P503" s="362">
        <f t="shared" si="56"/>
        <v>0</v>
      </c>
      <c r="Q503" s="362">
        <f t="shared" si="56"/>
        <v>0</v>
      </c>
      <c r="R503" s="362">
        <f t="shared" si="56"/>
        <v>0</v>
      </c>
      <c r="S503" s="362">
        <f t="shared" si="56"/>
        <v>0</v>
      </c>
      <c r="T503" s="362">
        <f t="shared" si="56"/>
        <v>0</v>
      </c>
      <c r="U503" s="362">
        <f t="shared" si="56"/>
        <v>0</v>
      </c>
      <c r="V503" s="362">
        <f t="shared" si="56"/>
        <v>0</v>
      </c>
      <c r="W503" s="362">
        <f t="shared" si="56"/>
        <v>0</v>
      </c>
      <c r="X503" s="362">
        <f t="shared" si="56"/>
        <v>0</v>
      </c>
      <c r="Y503" s="349">
        <f t="shared" si="50"/>
        <v>0</v>
      </c>
      <c r="Z503" s="349">
        <f t="shared" si="51"/>
        <v>0</v>
      </c>
      <c r="AA503" s="349"/>
      <c r="AB503" s="353">
        <v>0</v>
      </c>
      <c r="AC503" s="354" t="str">
        <f t="shared" si="52"/>
        <v>Collector</v>
      </c>
      <c r="AD503" s="349"/>
      <c r="AE503" s="349"/>
      <c r="AF503" s="355">
        <f>_xlfn.XLOOKUP(A503,'P1 Date Adjustment'!B:B,'P1 Date Adjustment'!F:F,"not found",0)</f>
        <v>2035</v>
      </c>
      <c r="AG503" s="349">
        <f t="shared" si="53"/>
        <v>0</v>
      </c>
      <c r="AI503" s="360"/>
      <c r="AJ503" s="360"/>
    </row>
    <row r="504" spans="1:36" ht="30" x14ac:dyDescent="0.25">
      <c r="A504" s="129">
        <v>31</v>
      </c>
      <c r="B504" s="358" t="s">
        <v>311</v>
      </c>
      <c r="C504" s="358" t="str">
        <f>_xlfn.XLOOKUP($A504,'Total project cost for DCs'!A:A,'Total project cost for DCs'!C:C,"Not found",0)</f>
        <v>2-lane urban - upgrade existing roadwith active modes on both sides / Mill Road design ?</v>
      </c>
      <c r="D504" s="355" t="s">
        <v>155</v>
      </c>
      <c r="E504" s="355" t="s">
        <v>199</v>
      </c>
      <c r="F504" s="355" t="s">
        <v>826</v>
      </c>
      <c r="H504" s="355" t="s">
        <v>830</v>
      </c>
      <c r="I504" s="359">
        <f>_xlfn.XLOOKUP($H504,DC_growth_AGS!$A$665:$A$673,DC_growth_AGS!$O$665:$O$673,"Not found",0)</f>
        <v>0.96445707034953565</v>
      </c>
      <c r="J504" s="355">
        <v>2039</v>
      </c>
      <c r="K504" s="362">
        <f t="shared" si="56"/>
        <v>0</v>
      </c>
      <c r="L504" s="362">
        <f t="shared" si="56"/>
        <v>0</v>
      </c>
      <c r="M504" s="362">
        <f t="shared" si="56"/>
        <v>0</v>
      </c>
      <c r="N504" s="362">
        <f t="shared" si="56"/>
        <v>0</v>
      </c>
      <c r="O504" s="362">
        <f t="shared" si="56"/>
        <v>0</v>
      </c>
      <c r="P504" s="362">
        <f t="shared" si="56"/>
        <v>0</v>
      </c>
      <c r="Q504" s="362">
        <f t="shared" si="56"/>
        <v>0</v>
      </c>
      <c r="R504" s="362">
        <f t="shared" si="56"/>
        <v>0</v>
      </c>
      <c r="S504" s="362">
        <f t="shared" si="56"/>
        <v>0</v>
      </c>
      <c r="T504" s="362">
        <f t="shared" si="56"/>
        <v>0</v>
      </c>
      <c r="U504" s="362">
        <f t="shared" si="56"/>
        <v>0</v>
      </c>
      <c r="V504" s="362">
        <f t="shared" si="56"/>
        <v>0</v>
      </c>
      <c r="W504" s="362">
        <f t="shared" si="56"/>
        <v>0</v>
      </c>
      <c r="X504" s="362">
        <f t="shared" si="56"/>
        <v>0</v>
      </c>
      <c r="Y504" s="349">
        <f t="shared" si="50"/>
        <v>0</v>
      </c>
      <c r="Z504" s="349">
        <f t="shared" si="51"/>
        <v>0</v>
      </c>
      <c r="AA504" s="349"/>
      <c r="AB504" s="353">
        <v>0</v>
      </c>
      <c r="AC504" s="354" t="str">
        <f t="shared" si="52"/>
        <v>Collector</v>
      </c>
      <c r="AD504" s="349"/>
      <c r="AE504" s="349"/>
      <c r="AF504" s="355">
        <f>_xlfn.XLOOKUP(A504,'P1 Date Adjustment'!B:B,'P1 Date Adjustment'!F:F,"not found",0)</f>
        <v>2039</v>
      </c>
      <c r="AG504" s="349">
        <f t="shared" si="53"/>
        <v>0</v>
      </c>
      <c r="AI504" s="360"/>
      <c r="AJ504" s="360"/>
    </row>
    <row r="505" spans="1:36" x14ac:dyDescent="0.25">
      <c r="A505" s="129">
        <v>32</v>
      </c>
      <c r="B505" s="358" t="s">
        <v>313</v>
      </c>
      <c r="C505" s="358" t="str">
        <f>_xlfn.XLOOKUP($A505,'Total project cost for DCs'!A:A,'Total project cost for DCs'!C:C,"Not found",0)</f>
        <v>Assume 1 simple roundabout intesection</v>
      </c>
      <c r="D505" s="355" t="s">
        <v>155</v>
      </c>
      <c r="E505" s="355" t="s">
        <v>190</v>
      </c>
      <c r="F505" s="355" t="s">
        <v>826</v>
      </c>
      <c r="H505" s="355" t="s">
        <v>830</v>
      </c>
      <c r="I505" s="359">
        <f>_xlfn.XLOOKUP($H505,DC_growth_AGS!$A$665:$A$673,DC_growth_AGS!$O$665:$O$673,"Not found",0)</f>
        <v>0.96445707034953565</v>
      </c>
      <c r="J505" s="355">
        <v>2039</v>
      </c>
      <c r="K505" s="362">
        <f t="shared" si="56"/>
        <v>0</v>
      </c>
      <c r="L505" s="362">
        <f t="shared" si="56"/>
        <v>0</v>
      </c>
      <c r="M505" s="362">
        <f t="shared" si="56"/>
        <v>0</v>
      </c>
      <c r="N505" s="362">
        <f t="shared" si="56"/>
        <v>0</v>
      </c>
      <c r="O505" s="362">
        <f t="shared" si="56"/>
        <v>0</v>
      </c>
      <c r="P505" s="362">
        <f t="shared" si="56"/>
        <v>0</v>
      </c>
      <c r="Q505" s="362">
        <f t="shared" si="56"/>
        <v>0</v>
      </c>
      <c r="R505" s="362">
        <f t="shared" si="56"/>
        <v>0</v>
      </c>
      <c r="S505" s="362">
        <f t="shared" si="56"/>
        <v>0</v>
      </c>
      <c r="T505" s="362">
        <f t="shared" si="56"/>
        <v>0</v>
      </c>
      <c r="U505" s="362">
        <f t="shared" si="56"/>
        <v>0</v>
      </c>
      <c r="V505" s="362">
        <f t="shared" si="56"/>
        <v>0</v>
      </c>
      <c r="W505" s="362">
        <f t="shared" si="56"/>
        <v>0</v>
      </c>
      <c r="X505" s="362">
        <f t="shared" si="56"/>
        <v>0</v>
      </c>
      <c r="Y505" s="349">
        <f t="shared" si="50"/>
        <v>0</v>
      </c>
      <c r="Z505" s="349">
        <f t="shared" si="51"/>
        <v>0</v>
      </c>
      <c r="AA505" s="349"/>
      <c r="AB505" s="353">
        <v>0</v>
      </c>
      <c r="AC505" s="354" t="str">
        <f t="shared" si="52"/>
        <v>Arterial</v>
      </c>
      <c r="AD505" s="349"/>
      <c r="AE505" s="349"/>
      <c r="AF505" s="355">
        <f>_xlfn.XLOOKUP(A505,'P1 Date Adjustment'!B:B,'P1 Date Adjustment'!F:F,"not found",0)</f>
        <v>2039</v>
      </c>
      <c r="AG505" s="349">
        <f t="shared" si="53"/>
        <v>0</v>
      </c>
      <c r="AI505" s="360"/>
      <c r="AJ505" s="360"/>
    </row>
    <row r="506" spans="1:36" ht="30" x14ac:dyDescent="0.25">
      <c r="A506" s="129">
        <v>33</v>
      </c>
      <c r="B506" s="358" t="s">
        <v>315</v>
      </c>
      <c r="C506" s="358" t="str">
        <f>_xlfn.XLOOKUP($A506,'Total project cost for DCs'!A:A,'Total project cost for DCs'!C:C,"Not found",0)</f>
        <v>2-lane urban- upgrade existing road layout to 2-lane urban with active modes on both sides (TDM )</v>
      </c>
      <c r="D506" s="355" t="s">
        <v>155</v>
      </c>
      <c r="E506" s="355" t="s">
        <v>199</v>
      </c>
      <c r="F506" s="355" t="s">
        <v>826</v>
      </c>
      <c r="H506" s="355" t="s">
        <v>830</v>
      </c>
      <c r="I506" s="359">
        <f>_xlfn.XLOOKUP($H506,DC_growth_AGS!$A$665:$A$673,DC_growth_AGS!$O$665:$O$673,"Not found",0)</f>
        <v>0.96445707034953565</v>
      </c>
      <c r="J506" s="355">
        <v>2033</v>
      </c>
      <c r="K506" s="362">
        <f t="shared" si="56"/>
        <v>0</v>
      </c>
      <c r="L506" s="362">
        <f t="shared" si="56"/>
        <v>0</v>
      </c>
      <c r="M506" s="362">
        <f t="shared" si="56"/>
        <v>0</v>
      </c>
      <c r="N506" s="362">
        <f t="shared" si="56"/>
        <v>0</v>
      </c>
      <c r="O506" s="362">
        <f t="shared" si="56"/>
        <v>0</v>
      </c>
      <c r="P506" s="362">
        <f t="shared" si="56"/>
        <v>0</v>
      </c>
      <c r="Q506" s="362">
        <f t="shared" si="56"/>
        <v>0</v>
      </c>
      <c r="R506" s="362">
        <f t="shared" si="56"/>
        <v>0</v>
      </c>
      <c r="S506" s="362">
        <f t="shared" si="56"/>
        <v>0</v>
      </c>
      <c r="T506" s="362">
        <f t="shared" si="56"/>
        <v>0</v>
      </c>
      <c r="U506" s="362">
        <f t="shared" si="56"/>
        <v>0</v>
      </c>
      <c r="V506" s="362">
        <f t="shared" si="56"/>
        <v>0</v>
      </c>
      <c r="W506" s="362">
        <f t="shared" si="56"/>
        <v>0</v>
      </c>
      <c r="X506" s="362">
        <f t="shared" si="56"/>
        <v>0</v>
      </c>
      <c r="Y506" s="349">
        <f t="shared" si="50"/>
        <v>0</v>
      </c>
      <c r="Z506" s="349">
        <f t="shared" si="51"/>
        <v>0</v>
      </c>
      <c r="AA506" s="349"/>
      <c r="AB506" s="353">
        <v>0</v>
      </c>
      <c r="AC506" s="354" t="str">
        <f t="shared" si="52"/>
        <v>Collector</v>
      </c>
      <c r="AD506" s="349"/>
      <c r="AE506" s="349"/>
      <c r="AF506" s="355">
        <f>_xlfn.XLOOKUP(A506,'P1 Date Adjustment'!B:B,'P1 Date Adjustment'!F:F,"not found",0)</f>
        <v>2033</v>
      </c>
      <c r="AG506" s="349">
        <f t="shared" si="53"/>
        <v>0</v>
      </c>
    </row>
    <row r="507" spans="1:36" ht="30" x14ac:dyDescent="0.25">
      <c r="A507" s="129" t="s">
        <v>326</v>
      </c>
      <c r="B507" s="358" t="s">
        <v>327</v>
      </c>
      <c r="C507" s="358" t="str">
        <f>_xlfn.XLOOKUP($A507,'Total project cost for DCs'!A:A,'Total project cost for DCs'!C:C,"Not found",0)</f>
        <v>2-lane urban- upgrade existing road layout with active modes on both sides (Under construction)</v>
      </c>
      <c r="D507" s="355" t="s">
        <v>155</v>
      </c>
      <c r="E507" s="355" t="s">
        <v>227</v>
      </c>
      <c r="F507" s="355" t="s">
        <v>826</v>
      </c>
      <c r="H507" s="355" t="s">
        <v>830</v>
      </c>
      <c r="I507" s="359">
        <f>_xlfn.XLOOKUP($H507,DC_growth_AGS!$A$665:$A$673,DC_growth_AGS!$O$665:$O$673,"Not found",0)</f>
        <v>0.96445707034953565</v>
      </c>
      <c r="J507" s="355">
        <v>2033</v>
      </c>
      <c r="K507" s="362">
        <f t="shared" si="56"/>
        <v>0</v>
      </c>
      <c r="L507" s="362">
        <f t="shared" si="56"/>
        <v>0</v>
      </c>
      <c r="M507" s="362">
        <f t="shared" si="56"/>
        <v>0</v>
      </c>
      <c r="N507" s="362">
        <f t="shared" si="56"/>
        <v>0</v>
      </c>
      <c r="O507" s="362">
        <f t="shared" si="56"/>
        <v>0</v>
      </c>
      <c r="P507" s="362">
        <f t="shared" si="56"/>
        <v>0</v>
      </c>
      <c r="Q507" s="362">
        <f t="shared" si="56"/>
        <v>0</v>
      </c>
      <c r="R507" s="362">
        <f t="shared" si="56"/>
        <v>0</v>
      </c>
      <c r="S507" s="362">
        <f t="shared" si="56"/>
        <v>0</v>
      </c>
      <c r="T507" s="362">
        <f t="shared" si="56"/>
        <v>0</v>
      </c>
      <c r="U507" s="362">
        <f t="shared" si="56"/>
        <v>0</v>
      </c>
      <c r="V507" s="362">
        <f t="shared" si="56"/>
        <v>0</v>
      </c>
      <c r="W507" s="362">
        <f t="shared" si="56"/>
        <v>0</v>
      </c>
      <c r="X507" s="362">
        <f t="shared" si="56"/>
        <v>0</v>
      </c>
      <c r="Y507" s="349">
        <f t="shared" si="50"/>
        <v>0</v>
      </c>
      <c r="Z507" s="349">
        <f t="shared" si="51"/>
        <v>0</v>
      </c>
      <c r="AA507" s="349"/>
      <c r="AB507" s="353">
        <v>0</v>
      </c>
      <c r="AC507" s="354" t="str">
        <f t="shared" si="52"/>
        <v>Arterial</v>
      </c>
      <c r="AD507" s="349"/>
      <c r="AE507" s="349"/>
      <c r="AF507" s="355">
        <f>_xlfn.XLOOKUP(A507,'P1 Date Adjustment'!B:B,'P1 Date Adjustment'!F:F,"not found",0)</f>
        <v>2033</v>
      </c>
      <c r="AG507" s="349">
        <f t="shared" si="53"/>
        <v>0</v>
      </c>
    </row>
    <row r="508" spans="1:36" ht="45" x14ac:dyDescent="0.25">
      <c r="A508" s="129" t="s">
        <v>334</v>
      </c>
      <c r="B508" s="358" t="s">
        <v>335</v>
      </c>
      <c r="C508" s="358" t="str">
        <f>_xlfn.XLOOKUP($A508,'Total project cost for DCs'!A:A,'Total project cost for DCs'!C:C,"Not found",0)</f>
        <v>4-lane urban- upgrade interim 2-lane urban corridor to a 4-lane corridor with active modes on both sides (SGA design)</v>
      </c>
      <c r="D508" s="355" t="s">
        <v>155</v>
      </c>
      <c r="E508" s="355" t="s">
        <v>157</v>
      </c>
      <c r="F508" s="355" t="s">
        <v>826</v>
      </c>
      <c r="H508" s="355" t="s">
        <v>830</v>
      </c>
      <c r="I508" s="359">
        <f>_xlfn.XLOOKUP($H508,DC_growth_AGS!$A$665:$A$673,DC_growth_AGS!$O$665:$O$673,"Not found",0)</f>
        <v>0.96445707034953565</v>
      </c>
      <c r="J508" s="355">
        <v>2050</v>
      </c>
      <c r="K508" s="362">
        <f t="shared" si="56"/>
        <v>0</v>
      </c>
      <c r="L508" s="362">
        <f t="shared" si="56"/>
        <v>0</v>
      </c>
      <c r="M508" s="362">
        <f t="shared" si="56"/>
        <v>0</v>
      </c>
      <c r="N508" s="362">
        <f t="shared" si="56"/>
        <v>0</v>
      </c>
      <c r="O508" s="362">
        <f t="shared" si="56"/>
        <v>0</v>
      </c>
      <c r="P508" s="362">
        <f t="shared" si="56"/>
        <v>0</v>
      </c>
      <c r="Q508" s="362">
        <f t="shared" si="56"/>
        <v>0</v>
      </c>
      <c r="R508" s="362">
        <f t="shared" si="56"/>
        <v>0</v>
      </c>
      <c r="S508" s="362">
        <f t="shared" si="56"/>
        <v>0</v>
      </c>
      <c r="T508" s="362">
        <f t="shared" si="56"/>
        <v>0</v>
      </c>
      <c r="U508" s="362">
        <f t="shared" si="56"/>
        <v>0</v>
      </c>
      <c r="V508" s="362">
        <f t="shared" si="56"/>
        <v>0</v>
      </c>
      <c r="W508" s="362">
        <f t="shared" si="56"/>
        <v>0</v>
      </c>
      <c r="X508" s="362">
        <f t="shared" si="56"/>
        <v>0</v>
      </c>
      <c r="Y508" s="349">
        <f t="shared" si="50"/>
        <v>0</v>
      </c>
      <c r="Z508" s="349">
        <f t="shared" si="51"/>
        <v>0</v>
      </c>
      <c r="AA508" s="349"/>
      <c r="AB508" s="353">
        <v>0</v>
      </c>
      <c r="AC508" s="354" t="str">
        <f t="shared" si="52"/>
        <v>Arterial</v>
      </c>
      <c r="AD508" s="349"/>
      <c r="AE508" s="349"/>
      <c r="AF508" s="355">
        <f>_xlfn.XLOOKUP(A508,'P1 Date Adjustment'!B:B,'P1 Date Adjustment'!F:F,"not found",0)</f>
        <v>2050</v>
      </c>
      <c r="AG508" s="349">
        <f t="shared" si="53"/>
        <v>0</v>
      </c>
    </row>
    <row r="509" spans="1:36" ht="30" x14ac:dyDescent="0.25">
      <c r="A509" s="129" t="s">
        <v>342</v>
      </c>
      <c r="B509" s="358" t="s">
        <v>343</v>
      </c>
      <c r="C509" s="358" t="str">
        <f>_xlfn.XLOOKUP($A509,'Total project cost for DCs'!A:A,'Total project cost for DCs'!C:C,"Not found",0)</f>
        <v>Upgrade interim 2-lane bridges (3No. to 4 lane bridges with active modes on both sides (SGA design)</v>
      </c>
      <c r="D509" s="355" t="s">
        <v>155</v>
      </c>
      <c r="E509" s="355" t="s">
        <v>345</v>
      </c>
      <c r="F509" s="355" t="s">
        <v>826</v>
      </c>
      <c r="H509" s="355" t="s">
        <v>830</v>
      </c>
      <c r="I509" s="359">
        <f>_xlfn.XLOOKUP($H509,DC_growth_AGS!$A$665:$A$673,DC_growth_AGS!$O$665:$O$673,"Not found",0)</f>
        <v>0.96445707034953565</v>
      </c>
      <c r="J509" s="355">
        <v>2050</v>
      </c>
      <c r="K509" s="362">
        <f t="shared" si="56"/>
        <v>0</v>
      </c>
      <c r="L509" s="362">
        <f t="shared" si="56"/>
        <v>0</v>
      </c>
      <c r="M509" s="362">
        <f t="shared" si="56"/>
        <v>0</v>
      </c>
      <c r="N509" s="362">
        <f t="shared" si="56"/>
        <v>0</v>
      </c>
      <c r="O509" s="362">
        <f t="shared" si="56"/>
        <v>0</v>
      </c>
      <c r="P509" s="362">
        <f t="shared" si="56"/>
        <v>0</v>
      </c>
      <c r="Q509" s="362">
        <f t="shared" si="56"/>
        <v>0</v>
      </c>
      <c r="R509" s="362">
        <f t="shared" si="56"/>
        <v>0</v>
      </c>
      <c r="S509" s="362">
        <f t="shared" si="56"/>
        <v>0</v>
      </c>
      <c r="T509" s="362">
        <f t="shared" si="56"/>
        <v>0</v>
      </c>
      <c r="U509" s="362">
        <f t="shared" si="56"/>
        <v>0</v>
      </c>
      <c r="V509" s="362">
        <f t="shared" si="56"/>
        <v>0</v>
      </c>
      <c r="W509" s="362">
        <f t="shared" si="56"/>
        <v>0</v>
      </c>
      <c r="X509" s="362">
        <f t="shared" si="56"/>
        <v>0</v>
      </c>
      <c r="Y509" s="349">
        <f t="shared" si="50"/>
        <v>0</v>
      </c>
      <c r="Z509" s="349">
        <f t="shared" si="51"/>
        <v>0</v>
      </c>
      <c r="AA509" s="349"/>
      <c r="AB509" s="353">
        <v>0</v>
      </c>
      <c r="AC509" s="354" t="str">
        <f t="shared" si="52"/>
        <v>Arterial</v>
      </c>
      <c r="AD509" s="349"/>
      <c r="AE509" s="349"/>
      <c r="AF509" s="355">
        <f>_xlfn.XLOOKUP(A509,'P1 Date Adjustment'!B:B,'P1 Date Adjustment'!F:F,"not found",0)</f>
        <v>2050</v>
      </c>
      <c r="AG509" s="349">
        <f t="shared" si="53"/>
        <v>0</v>
      </c>
    </row>
    <row r="510" spans="1:36" ht="30" x14ac:dyDescent="0.25">
      <c r="A510" s="129" t="s">
        <v>346</v>
      </c>
      <c r="B510" s="358" t="s">
        <v>347</v>
      </c>
      <c r="C510" s="358" t="str">
        <f>_xlfn.XLOOKUP($A510,'Total project cost for DCs'!A:A,'Total project cost for DCs'!C:C,"Not found",0)</f>
        <v>2-lane urban- new road layout with active modes on both sides (TDM)</v>
      </c>
      <c r="D510" s="355" t="s">
        <v>155</v>
      </c>
      <c r="E510" s="355" t="s">
        <v>227</v>
      </c>
      <c r="F510" s="355" t="s">
        <v>826</v>
      </c>
      <c r="H510" s="355" t="s">
        <v>830</v>
      </c>
      <c r="I510" s="359">
        <f>_xlfn.XLOOKUP($H510,DC_growth_AGS!$A$665:$A$673,DC_growth_AGS!$O$665:$O$673,"Not found",0)</f>
        <v>0.96445707034953565</v>
      </c>
      <c r="J510" s="355">
        <v>2044</v>
      </c>
      <c r="K510" s="362">
        <f t="shared" si="56"/>
        <v>0</v>
      </c>
      <c r="L510" s="362">
        <f t="shared" si="56"/>
        <v>0</v>
      </c>
      <c r="M510" s="362">
        <f t="shared" si="56"/>
        <v>0</v>
      </c>
      <c r="N510" s="362">
        <f t="shared" si="56"/>
        <v>0</v>
      </c>
      <c r="O510" s="362">
        <f t="shared" si="56"/>
        <v>0</v>
      </c>
      <c r="P510" s="362">
        <f t="shared" si="56"/>
        <v>0</v>
      </c>
      <c r="Q510" s="362">
        <f t="shared" si="56"/>
        <v>0</v>
      </c>
      <c r="R510" s="362">
        <f t="shared" si="56"/>
        <v>0</v>
      </c>
      <c r="S510" s="362">
        <f t="shared" si="56"/>
        <v>0</v>
      </c>
      <c r="T510" s="362">
        <f t="shared" si="56"/>
        <v>0</v>
      </c>
      <c r="U510" s="362">
        <f t="shared" si="56"/>
        <v>0</v>
      </c>
      <c r="V510" s="362">
        <f t="shared" si="56"/>
        <v>0</v>
      </c>
      <c r="W510" s="362">
        <f t="shared" si="56"/>
        <v>0</v>
      </c>
      <c r="X510" s="362">
        <f t="shared" si="56"/>
        <v>0</v>
      </c>
      <c r="Y510" s="349">
        <f t="shared" si="50"/>
        <v>0</v>
      </c>
      <c r="Z510" s="349">
        <f t="shared" si="51"/>
        <v>0</v>
      </c>
      <c r="AA510" s="349"/>
      <c r="AB510" s="353">
        <v>0</v>
      </c>
      <c r="AC510" s="354" t="str">
        <f t="shared" si="52"/>
        <v>Arterial</v>
      </c>
      <c r="AD510" s="349"/>
      <c r="AE510" s="349"/>
      <c r="AF510" s="355">
        <f>_xlfn.XLOOKUP(A510,'P1 Date Adjustment'!B:B,'P1 Date Adjustment'!F:F,"not found",0)</f>
        <v>2044</v>
      </c>
      <c r="AG510" s="349">
        <f t="shared" si="53"/>
        <v>0</v>
      </c>
    </row>
    <row r="511" spans="1:36" x14ac:dyDescent="0.25">
      <c r="A511" s="129" t="s">
        <v>348</v>
      </c>
      <c r="B511" s="358" t="s">
        <v>347</v>
      </c>
      <c r="C511" s="358" t="str">
        <f>_xlfn.XLOOKUP($A511,'Total project cost for DCs'!A:A,'Total project cost for DCs'!C:C,"Not found",0)</f>
        <v>2-lane urban- bridge construction</v>
      </c>
      <c r="D511" s="355" t="s">
        <v>155</v>
      </c>
      <c r="E511" s="355" t="s">
        <v>345</v>
      </c>
      <c r="F511" s="355" t="s">
        <v>826</v>
      </c>
      <c r="H511" s="355" t="s">
        <v>830</v>
      </c>
      <c r="I511" s="359">
        <f>_xlfn.XLOOKUP($H511,DC_growth_AGS!$A$665:$A$673,DC_growth_AGS!$O$665:$O$673,"Not found",0)</f>
        <v>0.96445707034953565</v>
      </c>
      <c r="J511" s="355">
        <v>2044</v>
      </c>
      <c r="K511" s="362">
        <f t="shared" si="56"/>
        <v>0</v>
      </c>
      <c r="L511" s="362">
        <f t="shared" si="56"/>
        <v>0</v>
      </c>
      <c r="M511" s="362">
        <f t="shared" si="56"/>
        <v>0</v>
      </c>
      <c r="N511" s="362">
        <f t="shared" si="56"/>
        <v>0</v>
      </c>
      <c r="O511" s="362">
        <f t="shared" si="56"/>
        <v>0</v>
      </c>
      <c r="P511" s="362">
        <f t="shared" si="56"/>
        <v>0</v>
      </c>
      <c r="Q511" s="362">
        <f t="shared" si="56"/>
        <v>0</v>
      </c>
      <c r="R511" s="362">
        <f t="shared" si="56"/>
        <v>0</v>
      </c>
      <c r="S511" s="362">
        <f t="shared" si="56"/>
        <v>0</v>
      </c>
      <c r="T511" s="362">
        <f t="shared" si="56"/>
        <v>0</v>
      </c>
      <c r="U511" s="362">
        <f t="shared" si="56"/>
        <v>0</v>
      </c>
      <c r="V511" s="362">
        <f t="shared" si="56"/>
        <v>0</v>
      </c>
      <c r="W511" s="362">
        <f t="shared" si="56"/>
        <v>0</v>
      </c>
      <c r="X511" s="362">
        <f t="shared" si="56"/>
        <v>0</v>
      </c>
      <c r="Y511" s="349">
        <f t="shared" si="50"/>
        <v>0</v>
      </c>
      <c r="Z511" s="349">
        <f t="shared" si="51"/>
        <v>0</v>
      </c>
      <c r="AA511" s="349"/>
      <c r="AB511" s="353">
        <v>0</v>
      </c>
      <c r="AC511" s="354" t="str">
        <f t="shared" si="52"/>
        <v>Arterial</v>
      </c>
      <c r="AD511" s="349"/>
      <c r="AE511" s="349"/>
      <c r="AF511" s="355">
        <f>_xlfn.XLOOKUP(A511,'P1 Date Adjustment'!B:B,'P1 Date Adjustment'!F:F,"not found",0)</f>
        <v>2044</v>
      </c>
      <c r="AG511" s="349">
        <f t="shared" si="53"/>
        <v>0</v>
      </c>
    </row>
    <row r="512" spans="1:36" ht="30" x14ac:dyDescent="0.25">
      <c r="A512" s="129" t="s">
        <v>350</v>
      </c>
      <c r="B512" s="358" t="s">
        <v>347</v>
      </c>
      <c r="C512" s="358" t="str">
        <f>_xlfn.XLOOKUP($A512,'Total project cost for DCs'!A:A,'Total project cost for DCs'!C:C,"Not found",0)</f>
        <v>4-lane urban- upgrade 2-lane urban with active modes on both sides (SGA design)</v>
      </c>
      <c r="D512" s="355" t="s">
        <v>155</v>
      </c>
      <c r="E512" s="355" t="s">
        <v>231</v>
      </c>
      <c r="F512" s="355" t="s">
        <v>826</v>
      </c>
      <c r="H512" s="355" t="s">
        <v>830</v>
      </c>
      <c r="I512" s="359">
        <f>_xlfn.XLOOKUP($H512,DC_growth_AGS!$A$665:$A$673,DC_growth_AGS!$O$665:$O$673,"Not found",0)</f>
        <v>0.96445707034953565</v>
      </c>
      <c r="J512" s="355">
        <v>2049</v>
      </c>
      <c r="K512" s="362">
        <f t="shared" si="56"/>
        <v>0</v>
      </c>
      <c r="L512" s="362">
        <f t="shared" si="56"/>
        <v>0</v>
      </c>
      <c r="M512" s="362">
        <f t="shared" si="56"/>
        <v>0</v>
      </c>
      <c r="N512" s="362">
        <f t="shared" si="56"/>
        <v>0</v>
      </c>
      <c r="O512" s="362">
        <f t="shared" si="56"/>
        <v>0</v>
      </c>
      <c r="P512" s="362">
        <f t="shared" si="56"/>
        <v>0</v>
      </c>
      <c r="Q512" s="362">
        <f t="shared" si="56"/>
        <v>0</v>
      </c>
      <c r="R512" s="362">
        <f t="shared" si="56"/>
        <v>0</v>
      </c>
      <c r="S512" s="362">
        <f t="shared" si="56"/>
        <v>0</v>
      </c>
      <c r="T512" s="362">
        <f t="shared" si="56"/>
        <v>0</v>
      </c>
      <c r="U512" s="362">
        <f t="shared" si="56"/>
        <v>0</v>
      </c>
      <c r="V512" s="362">
        <f t="shared" si="56"/>
        <v>0</v>
      </c>
      <c r="W512" s="362">
        <f t="shared" si="56"/>
        <v>0</v>
      </c>
      <c r="X512" s="362">
        <f t="shared" si="56"/>
        <v>0</v>
      </c>
      <c r="Y512" s="349">
        <f t="shared" si="50"/>
        <v>0</v>
      </c>
      <c r="Z512" s="349">
        <f t="shared" si="51"/>
        <v>0</v>
      </c>
      <c r="AA512" s="349"/>
      <c r="AB512" s="353">
        <v>0</v>
      </c>
      <c r="AC512" s="354" t="str">
        <f t="shared" si="52"/>
        <v>Arterial</v>
      </c>
      <c r="AD512" s="349"/>
      <c r="AE512" s="349"/>
      <c r="AF512" s="355">
        <f>_xlfn.XLOOKUP(A512,'P1 Date Adjustment'!B:B,'P1 Date Adjustment'!F:F,"not found",0)</f>
        <v>2049</v>
      </c>
      <c r="AG512" s="349">
        <f t="shared" si="53"/>
        <v>0</v>
      </c>
    </row>
    <row r="513" spans="1:33" x14ac:dyDescent="0.25">
      <c r="A513" s="129" t="s">
        <v>352</v>
      </c>
      <c r="B513" s="358" t="s">
        <v>347</v>
      </c>
      <c r="C513" s="358" t="str">
        <f>_xlfn.XLOOKUP($A513,'Total project cost for DCs'!A:A,'Total project cost for DCs'!C:C,"Not found",0)</f>
        <v>4-lane urban- Bridge Widening</v>
      </c>
      <c r="D513" s="355" t="s">
        <v>155</v>
      </c>
      <c r="E513" s="355" t="s">
        <v>345</v>
      </c>
      <c r="F513" s="355" t="s">
        <v>826</v>
      </c>
      <c r="H513" s="355" t="s">
        <v>830</v>
      </c>
      <c r="I513" s="359">
        <f>_xlfn.XLOOKUP($H513,DC_growth_AGS!$A$665:$A$673,DC_growth_AGS!$O$665:$O$673,"Not found",0)</f>
        <v>0.96445707034953565</v>
      </c>
      <c r="J513" s="355">
        <v>2049</v>
      </c>
      <c r="K513" s="362">
        <f t="shared" si="56"/>
        <v>0</v>
      </c>
      <c r="L513" s="362">
        <f t="shared" si="56"/>
        <v>0</v>
      </c>
      <c r="M513" s="362">
        <f t="shared" si="56"/>
        <v>0</v>
      </c>
      <c r="N513" s="362">
        <f t="shared" si="56"/>
        <v>0</v>
      </c>
      <c r="O513" s="362">
        <f t="shared" si="56"/>
        <v>0</v>
      </c>
      <c r="P513" s="362">
        <f t="shared" si="56"/>
        <v>0</v>
      </c>
      <c r="Q513" s="362">
        <f t="shared" si="56"/>
        <v>0</v>
      </c>
      <c r="R513" s="362">
        <f t="shared" si="56"/>
        <v>0</v>
      </c>
      <c r="S513" s="362">
        <f t="shared" si="56"/>
        <v>0</v>
      </c>
      <c r="T513" s="362">
        <f t="shared" si="56"/>
        <v>0</v>
      </c>
      <c r="U513" s="362">
        <f t="shared" si="56"/>
        <v>0</v>
      </c>
      <c r="V513" s="362">
        <f t="shared" si="56"/>
        <v>0</v>
      </c>
      <c r="W513" s="362">
        <f t="shared" si="56"/>
        <v>0</v>
      </c>
      <c r="X513" s="362">
        <f t="shared" si="56"/>
        <v>0</v>
      </c>
      <c r="Y513" s="349">
        <f t="shared" si="50"/>
        <v>0</v>
      </c>
      <c r="Z513" s="349">
        <f t="shared" si="51"/>
        <v>0</v>
      </c>
      <c r="AA513" s="349"/>
      <c r="AB513" s="353">
        <v>0</v>
      </c>
      <c r="AC513" s="354" t="str">
        <f t="shared" si="52"/>
        <v>Arterial</v>
      </c>
      <c r="AD513" s="349"/>
      <c r="AE513" s="349"/>
      <c r="AF513" s="355">
        <f>_xlfn.XLOOKUP(A513,'P1 Date Adjustment'!B:B,'P1 Date Adjustment'!F:F,"not found",0)</f>
        <v>2049</v>
      </c>
      <c r="AG513" s="349">
        <f t="shared" si="53"/>
        <v>0</v>
      </c>
    </row>
    <row r="514" spans="1:33" ht="30" x14ac:dyDescent="0.25">
      <c r="A514" s="129" t="s">
        <v>365</v>
      </c>
      <c r="B514" s="358" t="s">
        <v>363</v>
      </c>
      <c r="C514" s="358" t="str">
        <f>_xlfn.XLOOKUP($A514,'Total project cost for DCs'!A:A,'Total project cost for DCs'!C:C,"Not found",0)</f>
        <v>4-lane urban- upgrade 2-lane urban excl bridge</v>
      </c>
      <c r="D514" s="355" t="s">
        <v>155</v>
      </c>
      <c r="E514" s="355" t="s">
        <v>231</v>
      </c>
      <c r="F514" s="355" t="s">
        <v>826</v>
      </c>
      <c r="H514" s="355" t="s">
        <v>830</v>
      </c>
      <c r="I514" s="359">
        <f>_xlfn.XLOOKUP($H514,DC_growth_AGS!$A$665:$A$673,DC_growth_AGS!$O$665:$O$673,"Not found",0)</f>
        <v>0.96445707034953565</v>
      </c>
      <c r="J514" s="355">
        <v>2047</v>
      </c>
      <c r="K514" s="362">
        <f t="shared" ref="K514:X529" si="57">IF($AC514="Arterial",-K461*$AD$2,0)</f>
        <v>0</v>
      </c>
      <c r="L514" s="362">
        <f t="shared" si="57"/>
        <v>0</v>
      </c>
      <c r="M514" s="362">
        <f t="shared" si="57"/>
        <v>0</v>
      </c>
      <c r="N514" s="362">
        <f t="shared" si="57"/>
        <v>0</v>
      </c>
      <c r="O514" s="362">
        <f t="shared" si="57"/>
        <v>0</v>
      </c>
      <c r="P514" s="362">
        <f t="shared" si="57"/>
        <v>0</v>
      </c>
      <c r="Q514" s="362">
        <f t="shared" si="57"/>
        <v>0</v>
      </c>
      <c r="R514" s="362">
        <f t="shared" si="57"/>
        <v>0</v>
      </c>
      <c r="S514" s="362">
        <f t="shared" si="57"/>
        <v>0</v>
      </c>
      <c r="T514" s="362">
        <f t="shared" si="57"/>
        <v>0</v>
      </c>
      <c r="U514" s="362">
        <f t="shared" si="57"/>
        <v>0</v>
      </c>
      <c r="V514" s="362">
        <f t="shared" si="57"/>
        <v>0</v>
      </c>
      <c r="W514" s="362">
        <f t="shared" si="57"/>
        <v>0</v>
      </c>
      <c r="X514" s="362">
        <f t="shared" si="57"/>
        <v>0</v>
      </c>
      <c r="Y514" s="349">
        <f t="shared" si="50"/>
        <v>0</v>
      </c>
      <c r="Z514" s="349">
        <f t="shared" si="51"/>
        <v>0</v>
      </c>
      <c r="AA514" s="349"/>
      <c r="AB514" s="353">
        <v>0</v>
      </c>
      <c r="AC514" s="354" t="str">
        <f t="shared" si="52"/>
        <v>Arterial</v>
      </c>
      <c r="AD514" s="349"/>
      <c r="AE514" s="349"/>
      <c r="AF514" s="355">
        <f>_xlfn.XLOOKUP(A514,'P1 Date Adjustment'!B:B,'P1 Date Adjustment'!F:F,"not found",0)</f>
        <v>2047</v>
      </c>
      <c r="AG514" s="349">
        <f t="shared" si="53"/>
        <v>0</v>
      </c>
    </row>
    <row r="515" spans="1:33" ht="30" x14ac:dyDescent="0.25">
      <c r="A515" s="129" t="s">
        <v>367</v>
      </c>
      <c r="B515" s="358" t="s">
        <v>363</v>
      </c>
      <c r="C515" s="358" t="str">
        <f>_xlfn.XLOOKUP($A515,'Total project cost for DCs'!A:A,'Total project cost for DCs'!C:C,"Not found",0)</f>
        <v>4-lane urban- upgrade 2-lane bridge widening</v>
      </c>
      <c r="D515" s="355" t="s">
        <v>155</v>
      </c>
      <c r="E515" s="355" t="s">
        <v>345</v>
      </c>
      <c r="F515" s="355" t="s">
        <v>826</v>
      </c>
      <c r="H515" s="355" t="s">
        <v>830</v>
      </c>
      <c r="I515" s="359">
        <f>_xlfn.XLOOKUP($H515,DC_growth_AGS!$A$665:$A$673,DC_growth_AGS!$O$665:$O$673,"Not found",0)</f>
        <v>0.96445707034953565</v>
      </c>
      <c r="J515" s="355">
        <v>2047</v>
      </c>
      <c r="K515" s="362">
        <f t="shared" si="57"/>
        <v>0</v>
      </c>
      <c r="L515" s="362">
        <f t="shared" si="57"/>
        <v>0</v>
      </c>
      <c r="M515" s="362">
        <f t="shared" si="57"/>
        <v>0</v>
      </c>
      <c r="N515" s="362">
        <f t="shared" si="57"/>
        <v>0</v>
      </c>
      <c r="O515" s="362">
        <f t="shared" si="57"/>
        <v>0</v>
      </c>
      <c r="P515" s="362">
        <f t="shared" si="57"/>
        <v>0</v>
      </c>
      <c r="Q515" s="362">
        <f t="shared" si="57"/>
        <v>0</v>
      </c>
      <c r="R515" s="362">
        <f t="shared" si="57"/>
        <v>0</v>
      </c>
      <c r="S515" s="362">
        <f t="shared" si="57"/>
        <v>0</v>
      </c>
      <c r="T515" s="362">
        <f t="shared" si="57"/>
        <v>0</v>
      </c>
      <c r="U515" s="362">
        <f t="shared" si="57"/>
        <v>0</v>
      </c>
      <c r="V515" s="362">
        <f t="shared" si="57"/>
        <v>0</v>
      </c>
      <c r="W515" s="362">
        <f t="shared" si="57"/>
        <v>0</v>
      </c>
      <c r="X515" s="362">
        <f t="shared" si="57"/>
        <v>0</v>
      </c>
      <c r="Y515" s="349">
        <f t="shared" si="50"/>
        <v>0</v>
      </c>
      <c r="Z515" s="349">
        <f t="shared" si="51"/>
        <v>0</v>
      </c>
      <c r="AA515" s="349"/>
      <c r="AB515" s="353">
        <v>0</v>
      </c>
      <c r="AC515" s="354" t="str">
        <f t="shared" si="52"/>
        <v>Arterial</v>
      </c>
      <c r="AD515" s="349"/>
      <c r="AE515" s="349"/>
      <c r="AF515" s="355">
        <f>_xlfn.XLOOKUP(A515,'P1 Date Adjustment'!B:B,'P1 Date Adjustment'!F:F,"not found",0)</f>
        <v>2047</v>
      </c>
      <c r="AG515" s="349">
        <f t="shared" si="53"/>
        <v>0</v>
      </c>
    </row>
    <row r="516" spans="1:33" ht="30" x14ac:dyDescent="0.25">
      <c r="A516" s="129" t="s">
        <v>369</v>
      </c>
      <c r="B516" s="358" t="s">
        <v>370</v>
      </c>
      <c r="C516" s="358" t="str">
        <f>_xlfn.XLOOKUP($A516,'Total project cost for DCs'!A:A,'Total project cost for DCs'!C:C,"Not found",0)</f>
        <v xml:space="preserve"> 2-lane signalised intersection (new intersection with active mode crossings)</v>
      </c>
      <c r="D516" s="355" t="s">
        <v>155</v>
      </c>
      <c r="E516" s="355" t="s">
        <v>190</v>
      </c>
      <c r="F516" s="355" t="s">
        <v>826</v>
      </c>
      <c r="H516" s="355" t="s">
        <v>830</v>
      </c>
      <c r="I516" s="359">
        <f>_xlfn.XLOOKUP($H516,DC_growth_AGS!$A$665:$A$673,DC_growth_AGS!$O$665:$O$673,"Not found",0)</f>
        <v>0.96445707034953565</v>
      </c>
      <c r="J516" s="355">
        <v>2027</v>
      </c>
      <c r="K516" s="362">
        <f t="shared" si="57"/>
        <v>0</v>
      </c>
      <c r="L516" s="362">
        <f t="shared" si="57"/>
        <v>0</v>
      </c>
      <c r="M516" s="362">
        <f t="shared" si="57"/>
        <v>0</v>
      </c>
      <c r="N516" s="362">
        <f t="shared" si="57"/>
        <v>0</v>
      </c>
      <c r="O516" s="362">
        <f t="shared" si="57"/>
        <v>0</v>
      </c>
      <c r="P516" s="362">
        <f t="shared" si="57"/>
        <v>0</v>
      </c>
      <c r="Q516" s="362">
        <f t="shared" si="57"/>
        <v>0</v>
      </c>
      <c r="R516" s="362">
        <f t="shared" si="57"/>
        <v>0</v>
      </c>
      <c r="S516" s="362">
        <f t="shared" si="57"/>
        <v>0</v>
      </c>
      <c r="T516" s="362">
        <f t="shared" si="57"/>
        <v>0</v>
      </c>
      <c r="U516" s="362">
        <f t="shared" si="57"/>
        <v>0</v>
      </c>
      <c r="V516" s="362">
        <f t="shared" si="57"/>
        <v>0</v>
      </c>
      <c r="W516" s="362">
        <f t="shared" si="57"/>
        <v>0</v>
      </c>
      <c r="X516" s="362">
        <f t="shared" si="57"/>
        <v>0</v>
      </c>
      <c r="Y516" s="349">
        <f t="shared" ref="Y516:Y579" si="58">SUM(K516:X516)</f>
        <v>0</v>
      </c>
      <c r="Z516" s="349">
        <f t="shared" ref="Z516:Z579" si="59">SUM(K516:X516)</f>
        <v>0</v>
      </c>
      <c r="AA516" s="349"/>
      <c r="AB516" s="353">
        <v>0</v>
      </c>
      <c r="AC516" s="354" t="str">
        <f t="shared" ref="AC516:AC579" si="60">IF(OR(E516="Upgrade Collector",E516="Greenfields Collector",E516="New Collector (AT)"),"Collector","Arterial")</f>
        <v>Arterial</v>
      </c>
      <c r="AD516" s="349"/>
      <c r="AE516" s="349"/>
      <c r="AF516" s="355">
        <f>_xlfn.XLOOKUP(A516,'P1 Date Adjustment'!B:B,'P1 Date Adjustment'!F:F,"not found",0)</f>
        <v>2027</v>
      </c>
      <c r="AG516" s="349">
        <f t="shared" si="53"/>
        <v>0</v>
      </c>
    </row>
    <row r="517" spans="1:33" ht="30" x14ac:dyDescent="0.25">
      <c r="A517" s="129" t="s">
        <v>372</v>
      </c>
      <c r="B517" s="358" t="s">
        <v>373</v>
      </c>
      <c r="C517" s="358" t="str">
        <f>_xlfn.XLOOKUP($A517,'Total project cost for DCs'!A:A,'Total project cost for DCs'!C:C,"Not found",0)</f>
        <v xml:space="preserve"> Multi-lane signalised intersection (upgrade intersection with active mode crossings)</v>
      </c>
      <c r="D517" s="355" t="s">
        <v>155</v>
      </c>
      <c r="E517" s="355" t="s">
        <v>157</v>
      </c>
      <c r="F517" s="355" t="s">
        <v>826</v>
      </c>
      <c r="H517" s="355" t="s">
        <v>830</v>
      </c>
      <c r="I517" s="359">
        <f>_xlfn.XLOOKUP($H517,DC_growth_AGS!$A$665:$A$673,DC_growth_AGS!$O$665:$O$673,"Not found",0)</f>
        <v>0.96445707034953565</v>
      </c>
      <c r="J517" s="355">
        <v>2031</v>
      </c>
      <c r="K517" s="362">
        <f t="shared" si="57"/>
        <v>0</v>
      </c>
      <c r="L517" s="362">
        <f t="shared" si="57"/>
        <v>0</v>
      </c>
      <c r="M517" s="362">
        <f t="shared" si="57"/>
        <v>0</v>
      </c>
      <c r="N517" s="362">
        <f t="shared" si="57"/>
        <v>0</v>
      </c>
      <c r="O517" s="362">
        <f t="shared" si="57"/>
        <v>0</v>
      </c>
      <c r="P517" s="362">
        <f t="shared" si="57"/>
        <v>0</v>
      </c>
      <c r="Q517" s="362">
        <f t="shared" si="57"/>
        <v>0</v>
      </c>
      <c r="R517" s="362">
        <f t="shared" si="57"/>
        <v>0</v>
      </c>
      <c r="S517" s="362">
        <f t="shared" si="57"/>
        <v>0</v>
      </c>
      <c r="T517" s="362">
        <f t="shared" si="57"/>
        <v>0</v>
      </c>
      <c r="U517" s="362">
        <f t="shared" si="57"/>
        <v>0</v>
      </c>
      <c r="V517" s="362">
        <f t="shared" si="57"/>
        <v>0</v>
      </c>
      <c r="W517" s="362">
        <f t="shared" si="57"/>
        <v>0</v>
      </c>
      <c r="X517" s="362">
        <f t="shared" si="57"/>
        <v>0</v>
      </c>
      <c r="Y517" s="349">
        <f t="shared" si="58"/>
        <v>0</v>
      </c>
      <c r="Z517" s="349">
        <f t="shared" si="59"/>
        <v>0</v>
      </c>
      <c r="AA517" s="349"/>
      <c r="AB517" s="353">
        <v>0</v>
      </c>
      <c r="AC517" s="354" t="str">
        <f t="shared" si="60"/>
        <v>Arterial</v>
      </c>
      <c r="AD517" s="349"/>
      <c r="AE517" s="349"/>
      <c r="AF517" s="355">
        <f>_xlfn.XLOOKUP(A517,'P1 Date Adjustment'!B:B,'P1 Date Adjustment'!F:F,"not found",0)</f>
        <v>2031</v>
      </c>
      <c r="AG517" s="349">
        <f t="shared" ref="AG517:AG580" si="61">Z517*I517</f>
        <v>0</v>
      </c>
    </row>
    <row r="518" spans="1:33" ht="30" x14ac:dyDescent="0.25">
      <c r="A518" s="129" t="s">
        <v>383</v>
      </c>
      <c r="B518" s="358" t="s">
        <v>384</v>
      </c>
      <c r="C518" s="358" t="str">
        <f>_xlfn.XLOOKUP($A518,'Total project cost for DCs'!A:A,'Total project cost for DCs'!C:C,"Not found",0)</f>
        <v>4-lane urban- upgrade 2-lane urban to 4-lane with active modes on both sides, (TDM)</v>
      </c>
      <c r="D518" s="355" t="s">
        <v>155</v>
      </c>
      <c r="E518" s="355" t="s">
        <v>157</v>
      </c>
      <c r="F518" s="355" t="s">
        <v>826</v>
      </c>
      <c r="H518" s="355" t="s">
        <v>830</v>
      </c>
      <c r="I518" s="359">
        <f>_xlfn.XLOOKUP($H518,DC_growth_AGS!$A$665:$A$673,DC_growth_AGS!$O$665:$O$673,"Not found",0)</f>
        <v>0.96445707034953565</v>
      </c>
      <c r="J518" s="355">
        <v>2047</v>
      </c>
      <c r="K518" s="362">
        <f t="shared" si="57"/>
        <v>0</v>
      </c>
      <c r="L518" s="362">
        <f t="shared" si="57"/>
        <v>0</v>
      </c>
      <c r="M518" s="362">
        <f t="shared" si="57"/>
        <v>0</v>
      </c>
      <c r="N518" s="362">
        <f t="shared" si="57"/>
        <v>0</v>
      </c>
      <c r="O518" s="362">
        <f t="shared" si="57"/>
        <v>0</v>
      </c>
      <c r="P518" s="362">
        <f t="shared" si="57"/>
        <v>0</v>
      </c>
      <c r="Q518" s="362">
        <f t="shared" si="57"/>
        <v>0</v>
      </c>
      <c r="R518" s="362">
        <f t="shared" si="57"/>
        <v>0</v>
      </c>
      <c r="S518" s="362">
        <f t="shared" si="57"/>
        <v>0</v>
      </c>
      <c r="T518" s="362">
        <f t="shared" si="57"/>
        <v>0</v>
      </c>
      <c r="U518" s="362">
        <f t="shared" si="57"/>
        <v>0</v>
      </c>
      <c r="V518" s="362">
        <f t="shared" si="57"/>
        <v>0</v>
      </c>
      <c r="W518" s="362">
        <f t="shared" si="57"/>
        <v>0</v>
      </c>
      <c r="X518" s="362">
        <f t="shared" si="57"/>
        <v>0</v>
      </c>
      <c r="Y518" s="349">
        <f t="shared" si="58"/>
        <v>0</v>
      </c>
      <c r="Z518" s="349">
        <f t="shared" si="59"/>
        <v>0</v>
      </c>
      <c r="AA518" s="349"/>
      <c r="AB518" s="353">
        <v>0</v>
      </c>
      <c r="AC518" s="354" t="str">
        <f t="shared" si="60"/>
        <v>Arterial</v>
      </c>
      <c r="AD518" s="349"/>
      <c r="AE518" s="349"/>
      <c r="AF518" s="355">
        <f>_xlfn.XLOOKUP(A518,'P1 Date Adjustment'!B:B,'P1 Date Adjustment'!F:F,"not found",0)</f>
        <v>2047</v>
      </c>
      <c r="AG518" s="349">
        <f t="shared" si="61"/>
        <v>0</v>
      </c>
    </row>
    <row r="519" spans="1:33" ht="30" x14ac:dyDescent="0.25">
      <c r="A519" s="129" t="s">
        <v>389</v>
      </c>
      <c r="B519" s="358" t="s">
        <v>390</v>
      </c>
      <c r="C519" s="358" t="str">
        <f>_xlfn.XLOOKUP($A519,'Total project cost for DCs'!A:A,'Total project cost for DCs'!C:C,"Not found",0)</f>
        <v>Interim active modes e.g. shared path on one side</v>
      </c>
      <c r="D519" s="355" t="s">
        <v>155</v>
      </c>
      <c r="E519" s="355" t="s">
        <v>145</v>
      </c>
      <c r="F519" s="355" t="s">
        <v>826</v>
      </c>
      <c r="H519" s="355" t="s">
        <v>830</v>
      </c>
      <c r="I519" s="359">
        <f>_xlfn.XLOOKUP($H519,DC_growth_AGS!$A$665:$A$673,DC_growth_AGS!$O$665:$O$673,"Not found",0)</f>
        <v>0.96445707034953565</v>
      </c>
      <c r="J519" s="355">
        <v>2028</v>
      </c>
      <c r="K519" s="362">
        <f t="shared" si="57"/>
        <v>0</v>
      </c>
      <c r="L519" s="362">
        <f t="shared" si="57"/>
        <v>0</v>
      </c>
      <c r="M519" s="362">
        <f t="shared" si="57"/>
        <v>0</v>
      </c>
      <c r="N519" s="362">
        <f t="shared" si="57"/>
        <v>0</v>
      </c>
      <c r="O519" s="362">
        <f t="shared" si="57"/>
        <v>0</v>
      </c>
      <c r="P519" s="362">
        <f t="shared" si="57"/>
        <v>0</v>
      </c>
      <c r="Q519" s="362">
        <f t="shared" si="57"/>
        <v>0</v>
      </c>
      <c r="R519" s="362">
        <f t="shared" si="57"/>
        <v>0</v>
      </c>
      <c r="S519" s="362">
        <f t="shared" si="57"/>
        <v>0</v>
      </c>
      <c r="T519" s="362">
        <f t="shared" si="57"/>
        <v>0</v>
      </c>
      <c r="U519" s="362">
        <f t="shared" si="57"/>
        <v>0</v>
      </c>
      <c r="V519" s="362">
        <f t="shared" si="57"/>
        <v>0</v>
      </c>
      <c r="W519" s="362">
        <f t="shared" si="57"/>
        <v>0</v>
      </c>
      <c r="X519" s="362">
        <f t="shared" si="57"/>
        <v>0</v>
      </c>
      <c r="Y519" s="349">
        <f t="shared" si="58"/>
        <v>0</v>
      </c>
      <c r="Z519" s="349">
        <f t="shared" si="59"/>
        <v>0</v>
      </c>
      <c r="AA519" s="349"/>
      <c r="AB519" s="353">
        <v>0</v>
      </c>
      <c r="AC519" s="354" t="str">
        <f t="shared" si="60"/>
        <v>Arterial</v>
      </c>
      <c r="AD519" s="349"/>
      <c r="AE519" s="349"/>
      <c r="AF519" s="355">
        <f>_xlfn.XLOOKUP(A519,'P1 Date Adjustment'!B:B,'P1 Date Adjustment'!F:F,"not found",0)</f>
        <v>2028</v>
      </c>
      <c r="AG519" s="349">
        <f t="shared" si="61"/>
        <v>0</v>
      </c>
    </row>
    <row r="520" spans="1:33" ht="30" x14ac:dyDescent="0.25">
      <c r="A520" s="129" t="s">
        <v>392</v>
      </c>
      <c r="B520" s="358" t="s">
        <v>390</v>
      </c>
      <c r="C520" s="358" t="str">
        <f>_xlfn.XLOOKUP($A520,'Total project cost for DCs'!A:A,'Total project cost for DCs'!C:C,"Not found",0)</f>
        <v xml:space="preserve"> 2-lane urban- upgrade existing road with active mode facility on both sides (TDM)</v>
      </c>
      <c r="D520" s="355" t="s">
        <v>155</v>
      </c>
      <c r="E520" s="355" t="s">
        <v>145</v>
      </c>
      <c r="F520" s="355" t="s">
        <v>826</v>
      </c>
      <c r="H520" s="355" t="s">
        <v>830</v>
      </c>
      <c r="I520" s="359">
        <f>_xlfn.XLOOKUP($H520,DC_growth_AGS!$A$665:$A$673,DC_growth_AGS!$O$665:$O$673,"Not found",0)</f>
        <v>0.96445707034953565</v>
      </c>
      <c r="J520" s="355">
        <v>2031</v>
      </c>
      <c r="K520" s="362">
        <f t="shared" si="57"/>
        <v>0</v>
      </c>
      <c r="L520" s="362">
        <f t="shared" si="57"/>
        <v>0</v>
      </c>
      <c r="M520" s="362">
        <f t="shared" si="57"/>
        <v>0</v>
      </c>
      <c r="N520" s="362">
        <f t="shared" si="57"/>
        <v>0</v>
      </c>
      <c r="O520" s="362">
        <f t="shared" si="57"/>
        <v>0</v>
      </c>
      <c r="P520" s="362">
        <f t="shared" si="57"/>
        <v>0</v>
      </c>
      <c r="Q520" s="362">
        <f t="shared" si="57"/>
        <v>0</v>
      </c>
      <c r="R520" s="362">
        <f t="shared" si="57"/>
        <v>0</v>
      </c>
      <c r="S520" s="362">
        <f t="shared" si="57"/>
        <v>0</v>
      </c>
      <c r="T520" s="362">
        <f t="shared" si="57"/>
        <v>0</v>
      </c>
      <c r="U520" s="362">
        <f t="shared" si="57"/>
        <v>0</v>
      </c>
      <c r="V520" s="362">
        <f t="shared" si="57"/>
        <v>0</v>
      </c>
      <c r="W520" s="362">
        <f t="shared" si="57"/>
        <v>0</v>
      </c>
      <c r="X520" s="362">
        <f t="shared" si="57"/>
        <v>0</v>
      </c>
      <c r="Y520" s="349">
        <f t="shared" si="58"/>
        <v>0</v>
      </c>
      <c r="Z520" s="349">
        <f t="shared" si="59"/>
        <v>0</v>
      </c>
      <c r="AA520" s="349"/>
      <c r="AB520" s="353">
        <v>0</v>
      </c>
      <c r="AC520" s="354" t="str">
        <f t="shared" si="60"/>
        <v>Arterial</v>
      </c>
      <c r="AD520" s="349"/>
      <c r="AE520" s="349"/>
      <c r="AF520" s="355">
        <f>_xlfn.XLOOKUP(A520,'P1 Date Adjustment'!B:B,'P1 Date Adjustment'!F:F,"not found",0)</f>
        <v>2031</v>
      </c>
      <c r="AG520" s="349">
        <f t="shared" si="61"/>
        <v>0</v>
      </c>
    </row>
    <row r="521" spans="1:33" ht="30" x14ac:dyDescent="0.25">
      <c r="A521" s="129" t="s">
        <v>394</v>
      </c>
      <c r="B521" s="358" t="s">
        <v>390</v>
      </c>
      <c r="C521" s="358" t="str">
        <f>_xlfn.XLOOKUP($A521,'Total project cost for DCs'!A:A,'Total project cost for DCs'!C:C,"Not found",0)</f>
        <v>4-lane urban FTN- upgrade 2-lane urban to 4-lane with active modes on both sides, (TDM)</v>
      </c>
      <c r="D521" s="355" t="s">
        <v>155</v>
      </c>
      <c r="E521" s="355" t="s">
        <v>157</v>
      </c>
      <c r="F521" s="355" t="s">
        <v>826</v>
      </c>
      <c r="H521" s="355" t="s">
        <v>830</v>
      </c>
      <c r="I521" s="359">
        <f>_xlfn.XLOOKUP($H521,DC_growth_AGS!$A$665:$A$673,DC_growth_AGS!$O$665:$O$673,"Not found",0)</f>
        <v>0.96445707034953565</v>
      </c>
      <c r="J521" s="355">
        <v>2047</v>
      </c>
      <c r="K521" s="362">
        <f t="shared" si="57"/>
        <v>0</v>
      </c>
      <c r="L521" s="362">
        <f t="shared" si="57"/>
        <v>0</v>
      </c>
      <c r="M521" s="362">
        <f t="shared" si="57"/>
        <v>0</v>
      </c>
      <c r="N521" s="362">
        <f t="shared" si="57"/>
        <v>0</v>
      </c>
      <c r="O521" s="362">
        <f t="shared" si="57"/>
        <v>0</v>
      </c>
      <c r="P521" s="362">
        <f t="shared" si="57"/>
        <v>0</v>
      </c>
      <c r="Q521" s="362">
        <f t="shared" si="57"/>
        <v>0</v>
      </c>
      <c r="R521" s="362">
        <f t="shared" si="57"/>
        <v>0</v>
      </c>
      <c r="S521" s="362">
        <f t="shared" si="57"/>
        <v>0</v>
      </c>
      <c r="T521" s="362">
        <f t="shared" si="57"/>
        <v>0</v>
      </c>
      <c r="U521" s="362">
        <f t="shared" si="57"/>
        <v>0</v>
      </c>
      <c r="V521" s="362">
        <f t="shared" si="57"/>
        <v>0</v>
      </c>
      <c r="W521" s="362">
        <f t="shared" si="57"/>
        <v>0</v>
      </c>
      <c r="X521" s="362">
        <f t="shared" si="57"/>
        <v>0</v>
      </c>
      <c r="Y521" s="349">
        <f t="shared" si="58"/>
        <v>0</v>
      </c>
      <c r="Z521" s="349">
        <f t="shared" si="59"/>
        <v>0</v>
      </c>
      <c r="AA521" s="349"/>
      <c r="AB521" s="353">
        <v>0</v>
      </c>
      <c r="AC521" s="354" t="str">
        <f t="shared" si="60"/>
        <v>Arterial</v>
      </c>
      <c r="AD521" s="349"/>
      <c r="AE521" s="349"/>
      <c r="AF521" s="355">
        <f>_xlfn.XLOOKUP(A521,'P1 Date Adjustment'!B:B,'P1 Date Adjustment'!F:F,"not found",0)</f>
        <v>2047</v>
      </c>
      <c r="AG521" s="349">
        <f t="shared" si="61"/>
        <v>0</v>
      </c>
    </row>
    <row r="522" spans="1:33" ht="30" x14ac:dyDescent="0.25">
      <c r="A522" s="129">
        <v>46</v>
      </c>
      <c r="B522" s="358" t="s">
        <v>408</v>
      </c>
      <c r="C522" s="358" t="str">
        <f>_xlfn.XLOOKUP($A522,'Total project cost for DCs'!A:A,'Total project cost for DCs'!C:C,"Not found",0)</f>
        <v>Possible signals(subject to Auranga assessment)</v>
      </c>
      <c r="D522" s="355" t="s">
        <v>155</v>
      </c>
      <c r="E522" s="355" t="s">
        <v>157</v>
      </c>
      <c r="F522" s="355" t="s">
        <v>826</v>
      </c>
      <c r="H522" s="355" t="s">
        <v>830</v>
      </c>
      <c r="I522" s="359">
        <f>_xlfn.XLOOKUP($H522,DC_growth_AGS!$A$665:$A$673,DC_growth_AGS!$O$665:$O$673,"Not found",0)</f>
        <v>0.96445707034953565</v>
      </c>
      <c r="J522" s="355">
        <v>2031</v>
      </c>
      <c r="K522" s="362">
        <f t="shared" si="57"/>
        <v>0</v>
      </c>
      <c r="L522" s="362">
        <f t="shared" si="57"/>
        <v>0</v>
      </c>
      <c r="M522" s="362">
        <f t="shared" si="57"/>
        <v>0</v>
      </c>
      <c r="N522" s="362">
        <f t="shared" si="57"/>
        <v>0</v>
      </c>
      <c r="O522" s="362">
        <f t="shared" si="57"/>
        <v>0</v>
      </c>
      <c r="P522" s="362">
        <f t="shared" si="57"/>
        <v>0</v>
      </c>
      <c r="Q522" s="362">
        <f t="shared" si="57"/>
        <v>0</v>
      </c>
      <c r="R522" s="362">
        <f t="shared" si="57"/>
        <v>0</v>
      </c>
      <c r="S522" s="362">
        <f t="shared" si="57"/>
        <v>0</v>
      </c>
      <c r="T522" s="362">
        <f t="shared" si="57"/>
        <v>0</v>
      </c>
      <c r="U522" s="362">
        <f t="shared" si="57"/>
        <v>0</v>
      </c>
      <c r="V522" s="362">
        <f t="shared" si="57"/>
        <v>0</v>
      </c>
      <c r="W522" s="362">
        <f t="shared" si="57"/>
        <v>0</v>
      </c>
      <c r="X522" s="362">
        <f t="shared" si="57"/>
        <v>0</v>
      </c>
      <c r="Y522" s="349">
        <f t="shared" si="58"/>
        <v>0</v>
      </c>
      <c r="Z522" s="349">
        <f t="shared" si="59"/>
        <v>0</v>
      </c>
      <c r="AA522" s="349"/>
      <c r="AB522" s="353">
        <v>0</v>
      </c>
      <c r="AC522" s="354" t="str">
        <f t="shared" si="60"/>
        <v>Arterial</v>
      </c>
      <c r="AD522" s="349"/>
      <c r="AE522" s="349"/>
      <c r="AF522" s="355">
        <f>_xlfn.XLOOKUP(A522,'P1 Date Adjustment'!B:B,'P1 Date Adjustment'!F:F,"not found",0)</f>
        <v>2031</v>
      </c>
      <c r="AG522" s="349">
        <f t="shared" si="61"/>
        <v>0</v>
      </c>
    </row>
    <row r="523" spans="1:33" ht="30" x14ac:dyDescent="0.25">
      <c r="A523" s="129" t="s">
        <v>430</v>
      </c>
      <c r="B523" s="358" t="s">
        <v>431</v>
      </c>
      <c r="C523" s="358" t="str">
        <f>_xlfn.XLOOKUP($A523,'Total project cost for DCs'!A:A,'Total project cost for DCs'!C:C,"Not found",0)</f>
        <v>2-lane urban- new collector with active mode on both sides + intersection improvements (TDM)</v>
      </c>
      <c r="D523" s="355" t="s">
        <v>155</v>
      </c>
      <c r="E523" s="355" t="s">
        <v>223</v>
      </c>
      <c r="F523" s="355" t="s">
        <v>826</v>
      </c>
      <c r="H523" s="355" t="s">
        <v>830</v>
      </c>
      <c r="I523" s="359">
        <f>_xlfn.XLOOKUP($H523,DC_growth_AGS!$A$665:$A$673,DC_growth_AGS!$O$665:$O$673,"Not found",0)</f>
        <v>0.96445707034953565</v>
      </c>
      <c r="J523" s="355">
        <v>2034</v>
      </c>
      <c r="K523" s="362">
        <f t="shared" si="57"/>
        <v>0</v>
      </c>
      <c r="L523" s="362">
        <f t="shared" si="57"/>
        <v>0</v>
      </c>
      <c r="M523" s="362">
        <f t="shared" si="57"/>
        <v>0</v>
      </c>
      <c r="N523" s="362">
        <f t="shared" si="57"/>
        <v>0</v>
      </c>
      <c r="O523" s="362">
        <f t="shared" si="57"/>
        <v>0</v>
      </c>
      <c r="P523" s="362">
        <f t="shared" si="57"/>
        <v>0</v>
      </c>
      <c r="Q523" s="362">
        <f t="shared" si="57"/>
        <v>0</v>
      </c>
      <c r="R523" s="362">
        <f t="shared" si="57"/>
        <v>0</v>
      </c>
      <c r="S523" s="362">
        <f t="shared" si="57"/>
        <v>0</v>
      </c>
      <c r="T523" s="362">
        <f t="shared" si="57"/>
        <v>0</v>
      </c>
      <c r="U523" s="362">
        <f t="shared" si="57"/>
        <v>0</v>
      </c>
      <c r="V523" s="362">
        <f t="shared" si="57"/>
        <v>0</v>
      </c>
      <c r="W523" s="362">
        <f t="shared" si="57"/>
        <v>0</v>
      </c>
      <c r="X523" s="362">
        <f t="shared" si="57"/>
        <v>0</v>
      </c>
      <c r="Y523" s="349">
        <f t="shared" si="58"/>
        <v>0</v>
      </c>
      <c r="Z523" s="349">
        <f t="shared" si="59"/>
        <v>0</v>
      </c>
      <c r="AA523" s="349"/>
      <c r="AB523" s="353">
        <v>0</v>
      </c>
      <c r="AC523" s="354" t="str">
        <f t="shared" si="60"/>
        <v>Collector</v>
      </c>
      <c r="AD523" s="349"/>
      <c r="AE523" s="349"/>
      <c r="AF523" s="355">
        <f>_xlfn.XLOOKUP(A523,'P1 Date Adjustment'!B:B,'P1 Date Adjustment'!F:F,"not found",0)</f>
        <v>2034</v>
      </c>
      <c r="AG523" s="349">
        <f t="shared" si="61"/>
        <v>0</v>
      </c>
    </row>
    <row r="524" spans="1:33" ht="45" x14ac:dyDescent="0.25">
      <c r="A524" s="129">
        <v>58</v>
      </c>
      <c r="B524" s="358" t="s">
        <v>441</v>
      </c>
      <c r="C524" s="358" t="str">
        <f>_xlfn.XLOOKUP($A524,'Total project cost for DCs'!A:A,'Total project cost for DCs'!C:C,"Not found",0)</f>
        <v>2-lane urban- upgrade existing road layout with active modes on both sides + intersection improvements (TDM)</v>
      </c>
      <c r="D524" s="355" t="s">
        <v>155</v>
      </c>
      <c r="E524" s="355" t="s">
        <v>199</v>
      </c>
      <c r="F524" s="355" t="s">
        <v>826</v>
      </c>
      <c r="H524" s="355" t="s">
        <v>830</v>
      </c>
      <c r="I524" s="359">
        <f>_xlfn.XLOOKUP($H524,DC_growth_AGS!$A$665:$A$673,DC_growth_AGS!$O$665:$O$673,"Not found",0)</f>
        <v>0.96445707034953565</v>
      </c>
      <c r="J524" s="355">
        <v>2033</v>
      </c>
      <c r="K524" s="362">
        <f t="shared" si="57"/>
        <v>0</v>
      </c>
      <c r="L524" s="362">
        <f t="shared" si="57"/>
        <v>0</v>
      </c>
      <c r="M524" s="362">
        <f t="shared" si="57"/>
        <v>0</v>
      </c>
      <c r="N524" s="362">
        <f t="shared" si="57"/>
        <v>0</v>
      </c>
      <c r="O524" s="362">
        <f t="shared" si="57"/>
        <v>0</v>
      </c>
      <c r="P524" s="362">
        <f t="shared" si="57"/>
        <v>0</v>
      </c>
      <c r="Q524" s="362">
        <f t="shared" si="57"/>
        <v>0</v>
      </c>
      <c r="R524" s="362">
        <f t="shared" si="57"/>
        <v>0</v>
      </c>
      <c r="S524" s="362">
        <f t="shared" si="57"/>
        <v>0</v>
      </c>
      <c r="T524" s="362">
        <f t="shared" si="57"/>
        <v>0</v>
      </c>
      <c r="U524" s="362">
        <f t="shared" si="57"/>
        <v>0</v>
      </c>
      <c r="V524" s="362">
        <f t="shared" si="57"/>
        <v>0</v>
      </c>
      <c r="W524" s="362">
        <f t="shared" si="57"/>
        <v>0</v>
      </c>
      <c r="X524" s="362">
        <f t="shared" si="57"/>
        <v>0</v>
      </c>
      <c r="Y524" s="349">
        <f t="shared" si="58"/>
        <v>0</v>
      </c>
      <c r="Z524" s="349">
        <f t="shared" si="59"/>
        <v>0</v>
      </c>
      <c r="AA524" s="349"/>
      <c r="AB524" s="353">
        <v>0</v>
      </c>
      <c r="AC524" s="354" t="str">
        <f t="shared" si="60"/>
        <v>Collector</v>
      </c>
      <c r="AD524" s="349"/>
      <c r="AE524" s="349"/>
      <c r="AF524" s="355">
        <f>_xlfn.XLOOKUP(A524,'P1 Date Adjustment'!B:B,'P1 Date Adjustment'!F:F,"not found",0)</f>
        <v>2033</v>
      </c>
      <c r="AG524" s="349">
        <f t="shared" si="61"/>
        <v>0</v>
      </c>
    </row>
    <row r="525" spans="1:33" ht="30" x14ac:dyDescent="0.25">
      <c r="A525" s="129">
        <v>59</v>
      </c>
      <c r="B525" s="358" t="s">
        <v>443</v>
      </c>
      <c r="C525" s="358" t="str">
        <f>_xlfn.XLOOKUP($A525,'Total project cost for DCs'!A:A,'Total project cost for DCs'!C:C,"Not found",0)</f>
        <v xml:space="preserve"> 2-lane intersection (new intersection + active mode crossings)</v>
      </c>
      <c r="D525" s="355" t="s">
        <v>155</v>
      </c>
      <c r="E525" s="355" t="s">
        <v>223</v>
      </c>
      <c r="F525" s="355" t="s">
        <v>826</v>
      </c>
      <c r="H525" s="355" t="s">
        <v>830</v>
      </c>
      <c r="I525" s="359">
        <f>_xlfn.XLOOKUP($H525,DC_growth_AGS!$A$665:$A$673,DC_growth_AGS!$O$665:$O$673,"Not found",0)</f>
        <v>0.96445707034953565</v>
      </c>
      <c r="J525" s="355">
        <v>2033</v>
      </c>
      <c r="K525" s="362">
        <f t="shared" si="57"/>
        <v>0</v>
      </c>
      <c r="L525" s="362">
        <f t="shared" si="57"/>
        <v>0</v>
      </c>
      <c r="M525" s="362">
        <f t="shared" si="57"/>
        <v>0</v>
      </c>
      <c r="N525" s="362">
        <f t="shared" si="57"/>
        <v>0</v>
      </c>
      <c r="O525" s="362">
        <f t="shared" si="57"/>
        <v>0</v>
      </c>
      <c r="P525" s="362">
        <f t="shared" si="57"/>
        <v>0</v>
      </c>
      <c r="Q525" s="362">
        <f t="shared" si="57"/>
        <v>0</v>
      </c>
      <c r="R525" s="362">
        <f t="shared" si="57"/>
        <v>0</v>
      </c>
      <c r="S525" s="362">
        <f t="shared" si="57"/>
        <v>0</v>
      </c>
      <c r="T525" s="362">
        <f t="shared" si="57"/>
        <v>0</v>
      </c>
      <c r="U525" s="362">
        <f t="shared" si="57"/>
        <v>0</v>
      </c>
      <c r="V525" s="362">
        <f t="shared" si="57"/>
        <v>0</v>
      </c>
      <c r="W525" s="362">
        <f t="shared" si="57"/>
        <v>0</v>
      </c>
      <c r="X525" s="362">
        <f t="shared" si="57"/>
        <v>0</v>
      </c>
      <c r="Y525" s="349">
        <f t="shared" si="58"/>
        <v>0</v>
      </c>
      <c r="Z525" s="349">
        <f t="shared" si="59"/>
        <v>0</v>
      </c>
      <c r="AA525" s="349"/>
      <c r="AB525" s="353">
        <v>0</v>
      </c>
      <c r="AC525" s="354" t="str">
        <f t="shared" si="60"/>
        <v>Collector</v>
      </c>
      <c r="AD525" s="349"/>
      <c r="AE525" s="349"/>
      <c r="AF525" s="355">
        <f>_xlfn.XLOOKUP(A525,'P1 Date Adjustment'!B:B,'P1 Date Adjustment'!F:F,"not found",0)</f>
        <v>2033</v>
      </c>
      <c r="AG525" s="349">
        <f t="shared" si="61"/>
        <v>0</v>
      </c>
    </row>
    <row r="526" spans="1:33" ht="30" x14ac:dyDescent="0.25">
      <c r="A526" s="129" t="s">
        <v>452</v>
      </c>
      <c r="B526" s="358" t="s">
        <v>453</v>
      </c>
      <c r="C526" s="358" t="str">
        <f>_xlfn.XLOOKUP($A526,'Total project cost for DCs'!A:A,'Total project cost for DCs'!C:C,"Not found",0)</f>
        <v>2-lane urban- new road layout with active modes on both sides (TDM)</v>
      </c>
      <c r="D526" s="355" t="s">
        <v>155</v>
      </c>
      <c r="E526" s="355" t="s">
        <v>227</v>
      </c>
      <c r="F526" s="355" t="s">
        <v>826</v>
      </c>
      <c r="H526" s="355" t="s">
        <v>830</v>
      </c>
      <c r="I526" s="359">
        <f>_xlfn.XLOOKUP($H526,DC_growth_AGS!$A$665:$A$673,DC_growth_AGS!$O$665:$O$673,"Not found",0)</f>
        <v>0.96445707034953565</v>
      </c>
      <c r="J526" s="355">
        <v>2036</v>
      </c>
      <c r="K526" s="362">
        <f t="shared" si="57"/>
        <v>0</v>
      </c>
      <c r="L526" s="362">
        <f t="shared" si="57"/>
        <v>0</v>
      </c>
      <c r="M526" s="362">
        <f t="shared" si="57"/>
        <v>0</v>
      </c>
      <c r="N526" s="362">
        <f t="shared" si="57"/>
        <v>0</v>
      </c>
      <c r="O526" s="362">
        <f t="shared" si="57"/>
        <v>0</v>
      </c>
      <c r="P526" s="362">
        <f t="shared" si="57"/>
        <v>0</v>
      </c>
      <c r="Q526" s="362">
        <f t="shared" si="57"/>
        <v>0</v>
      </c>
      <c r="R526" s="362">
        <f t="shared" si="57"/>
        <v>0</v>
      </c>
      <c r="S526" s="362">
        <f t="shared" si="57"/>
        <v>0</v>
      </c>
      <c r="T526" s="362">
        <f t="shared" si="57"/>
        <v>0</v>
      </c>
      <c r="U526" s="362">
        <f t="shared" si="57"/>
        <v>0</v>
      </c>
      <c r="V526" s="362">
        <f t="shared" si="57"/>
        <v>0</v>
      </c>
      <c r="W526" s="362">
        <f t="shared" si="57"/>
        <v>0</v>
      </c>
      <c r="X526" s="362">
        <f t="shared" si="57"/>
        <v>0</v>
      </c>
      <c r="Y526" s="349">
        <f t="shared" si="58"/>
        <v>0</v>
      </c>
      <c r="Z526" s="349">
        <f t="shared" si="59"/>
        <v>0</v>
      </c>
      <c r="AA526" s="349"/>
      <c r="AB526" s="353">
        <v>0</v>
      </c>
      <c r="AC526" s="354" t="str">
        <f t="shared" si="60"/>
        <v>Arterial</v>
      </c>
      <c r="AD526" s="349"/>
      <c r="AE526" s="349"/>
      <c r="AF526" s="355">
        <f>_xlfn.XLOOKUP(A526,'P1 Date Adjustment'!B:B,'P1 Date Adjustment'!F:F,"not found",0)</f>
        <v>2036</v>
      </c>
      <c r="AG526" s="349">
        <f t="shared" si="61"/>
        <v>0</v>
      </c>
    </row>
    <row r="527" spans="1:33" ht="30" x14ac:dyDescent="0.25">
      <c r="A527" s="129" t="s">
        <v>454</v>
      </c>
      <c r="B527" s="358" t="s">
        <v>455</v>
      </c>
      <c r="C527" s="358" t="str">
        <f>_xlfn.XLOOKUP($A527,'Total project cost for DCs'!A:A,'Total project cost for DCs'!C:C,"Not found",0)</f>
        <v>2-lane urban- new road layout with active modes on both sides (TDM)</v>
      </c>
      <c r="D527" s="355" t="s">
        <v>155</v>
      </c>
      <c r="E527" s="355" t="s">
        <v>345</v>
      </c>
      <c r="F527" s="355" t="s">
        <v>826</v>
      </c>
      <c r="H527" s="355" t="s">
        <v>830</v>
      </c>
      <c r="I527" s="359">
        <f>_xlfn.XLOOKUP($H527,DC_growth_AGS!$A$665:$A$673,DC_growth_AGS!$O$665:$O$673,"Not found",0)</f>
        <v>0.96445707034953565</v>
      </c>
      <c r="J527" s="355">
        <v>2036</v>
      </c>
      <c r="K527" s="362">
        <f t="shared" si="57"/>
        <v>0</v>
      </c>
      <c r="L527" s="362">
        <f t="shared" si="57"/>
        <v>0</v>
      </c>
      <c r="M527" s="362">
        <f t="shared" si="57"/>
        <v>0</v>
      </c>
      <c r="N527" s="362">
        <f t="shared" si="57"/>
        <v>0</v>
      </c>
      <c r="O527" s="362">
        <f t="shared" si="57"/>
        <v>0</v>
      </c>
      <c r="P527" s="362">
        <f t="shared" si="57"/>
        <v>0</v>
      </c>
      <c r="Q527" s="362">
        <f t="shared" si="57"/>
        <v>0</v>
      </c>
      <c r="R527" s="362">
        <f t="shared" si="57"/>
        <v>0</v>
      </c>
      <c r="S527" s="362">
        <f t="shared" si="57"/>
        <v>0</v>
      </c>
      <c r="T527" s="362">
        <f t="shared" si="57"/>
        <v>0</v>
      </c>
      <c r="U527" s="362">
        <f t="shared" si="57"/>
        <v>0</v>
      </c>
      <c r="V527" s="362">
        <f t="shared" si="57"/>
        <v>0</v>
      </c>
      <c r="W527" s="362">
        <f t="shared" si="57"/>
        <v>0</v>
      </c>
      <c r="X527" s="362">
        <f t="shared" si="57"/>
        <v>0</v>
      </c>
      <c r="Y527" s="349">
        <f t="shared" si="58"/>
        <v>0</v>
      </c>
      <c r="Z527" s="349">
        <f t="shared" si="59"/>
        <v>0</v>
      </c>
      <c r="AA527" s="349"/>
      <c r="AB527" s="353">
        <v>0</v>
      </c>
      <c r="AC527" s="354" t="str">
        <f t="shared" si="60"/>
        <v>Arterial</v>
      </c>
      <c r="AD527" s="349"/>
      <c r="AE527" s="349"/>
      <c r="AF527" s="355">
        <f>_xlfn.XLOOKUP(A527,'P1 Date Adjustment'!B:B,'P1 Date Adjustment'!F:F,"not found",0)</f>
        <v>2036</v>
      </c>
      <c r="AG527" s="349">
        <f t="shared" si="61"/>
        <v>0</v>
      </c>
    </row>
    <row r="528" spans="1:33" ht="30" x14ac:dyDescent="0.25">
      <c r="A528" s="129" t="s">
        <v>456</v>
      </c>
      <c r="B528" s="358" t="s">
        <v>453</v>
      </c>
      <c r="C528" s="358" t="str">
        <f>_xlfn.XLOOKUP($A528,'Total project cost for DCs'!A:A,'Total project cost for DCs'!C:C,"Not found",0)</f>
        <v>4-lane urban- upgrade 2-lane urban to 4-lane with active modes on both sides, (TDM)</v>
      </c>
      <c r="D528" s="355" t="s">
        <v>155</v>
      </c>
      <c r="E528" s="355" t="s">
        <v>231</v>
      </c>
      <c r="F528" s="355" t="s">
        <v>826</v>
      </c>
      <c r="H528" s="355" t="s">
        <v>830</v>
      </c>
      <c r="I528" s="359">
        <f>_xlfn.XLOOKUP($H528,DC_growth_AGS!$A$665:$A$673,DC_growth_AGS!$O$665:$O$673,"Not found",0)</f>
        <v>0.96445707034953565</v>
      </c>
      <c r="J528" s="355">
        <v>2047</v>
      </c>
      <c r="K528" s="362">
        <f t="shared" si="57"/>
        <v>0</v>
      </c>
      <c r="L528" s="362">
        <f t="shared" si="57"/>
        <v>0</v>
      </c>
      <c r="M528" s="362">
        <f t="shared" si="57"/>
        <v>0</v>
      </c>
      <c r="N528" s="362">
        <f t="shared" si="57"/>
        <v>0</v>
      </c>
      <c r="O528" s="362">
        <f t="shared" si="57"/>
        <v>0</v>
      </c>
      <c r="P528" s="362">
        <f t="shared" si="57"/>
        <v>0</v>
      </c>
      <c r="Q528" s="362">
        <f t="shared" si="57"/>
        <v>0</v>
      </c>
      <c r="R528" s="362">
        <f t="shared" si="57"/>
        <v>0</v>
      </c>
      <c r="S528" s="362">
        <f t="shared" si="57"/>
        <v>0</v>
      </c>
      <c r="T528" s="362">
        <f t="shared" si="57"/>
        <v>0</v>
      </c>
      <c r="U528" s="362">
        <f t="shared" si="57"/>
        <v>0</v>
      </c>
      <c r="V528" s="362">
        <f t="shared" si="57"/>
        <v>0</v>
      </c>
      <c r="W528" s="362">
        <f t="shared" si="57"/>
        <v>0</v>
      </c>
      <c r="X528" s="362">
        <f t="shared" si="57"/>
        <v>0</v>
      </c>
      <c r="Y528" s="349">
        <f t="shared" si="58"/>
        <v>0</v>
      </c>
      <c r="Z528" s="349">
        <f t="shared" si="59"/>
        <v>0</v>
      </c>
      <c r="AA528" s="349"/>
      <c r="AB528" s="353">
        <v>0</v>
      </c>
      <c r="AC528" s="354" t="str">
        <f t="shared" si="60"/>
        <v>Arterial</v>
      </c>
      <c r="AD528" s="349"/>
      <c r="AE528" s="349"/>
      <c r="AF528" s="355">
        <f>_xlfn.XLOOKUP(A528,'P1 Date Adjustment'!B:B,'P1 Date Adjustment'!F:F,"not found",0)</f>
        <v>2047</v>
      </c>
      <c r="AG528" s="349">
        <f t="shared" si="61"/>
        <v>0</v>
      </c>
    </row>
    <row r="529" spans="1:33" ht="30" x14ac:dyDescent="0.25">
      <c r="A529" s="129" t="s">
        <v>457</v>
      </c>
      <c r="B529" s="358" t="s">
        <v>458</v>
      </c>
      <c r="C529" s="358" t="str">
        <f>_xlfn.XLOOKUP($A529,'Total project cost for DCs'!A:A,'Total project cost for DCs'!C:C,"Not found",0)</f>
        <v>4-lane urban- upgrade 2-lane urban to 4-lane with active modes on both sides, (TDM)</v>
      </c>
      <c r="D529" s="355" t="s">
        <v>155</v>
      </c>
      <c r="E529" s="355" t="s">
        <v>345</v>
      </c>
      <c r="F529" s="355" t="s">
        <v>826</v>
      </c>
      <c r="H529" s="355" t="s">
        <v>830</v>
      </c>
      <c r="I529" s="359">
        <f>_xlfn.XLOOKUP($H529,DC_growth_AGS!$A$665:$A$673,DC_growth_AGS!$O$665:$O$673,"Not found",0)</f>
        <v>0.96445707034953565</v>
      </c>
      <c r="J529" s="355">
        <v>2047</v>
      </c>
      <c r="K529" s="362">
        <f t="shared" si="57"/>
        <v>0</v>
      </c>
      <c r="L529" s="362">
        <f t="shared" si="57"/>
        <v>0</v>
      </c>
      <c r="M529" s="362">
        <f t="shared" si="57"/>
        <v>0</v>
      </c>
      <c r="N529" s="362">
        <f t="shared" si="57"/>
        <v>0</v>
      </c>
      <c r="O529" s="362">
        <f t="shared" si="57"/>
        <v>0</v>
      </c>
      <c r="P529" s="362">
        <f t="shared" si="57"/>
        <v>0</v>
      </c>
      <c r="Q529" s="362">
        <f t="shared" si="57"/>
        <v>0</v>
      </c>
      <c r="R529" s="362">
        <f t="shared" si="57"/>
        <v>0</v>
      </c>
      <c r="S529" s="362">
        <f t="shared" si="57"/>
        <v>0</v>
      </c>
      <c r="T529" s="362">
        <f t="shared" si="57"/>
        <v>0</v>
      </c>
      <c r="U529" s="362">
        <f t="shared" si="57"/>
        <v>0</v>
      </c>
      <c r="V529" s="362">
        <f t="shared" si="57"/>
        <v>0</v>
      </c>
      <c r="W529" s="362">
        <f t="shared" si="57"/>
        <v>0</v>
      </c>
      <c r="X529" s="362">
        <f t="shared" si="57"/>
        <v>0</v>
      </c>
      <c r="Y529" s="349">
        <f t="shared" si="58"/>
        <v>0</v>
      </c>
      <c r="Z529" s="349">
        <f t="shared" si="59"/>
        <v>0</v>
      </c>
      <c r="AA529" s="349"/>
      <c r="AB529" s="353">
        <v>0</v>
      </c>
      <c r="AC529" s="354" t="str">
        <f t="shared" si="60"/>
        <v>Arterial</v>
      </c>
      <c r="AD529" s="349"/>
      <c r="AE529" s="349"/>
      <c r="AF529" s="355">
        <f>_xlfn.XLOOKUP(A529,'P1 Date Adjustment'!B:B,'P1 Date Adjustment'!F:F,"not found",0)</f>
        <v>2047</v>
      </c>
      <c r="AG529" s="349">
        <f t="shared" si="61"/>
        <v>0</v>
      </c>
    </row>
    <row r="530" spans="1:33" x14ac:dyDescent="0.25">
      <c r="A530" s="129">
        <v>67</v>
      </c>
      <c r="B530" s="358" t="s">
        <v>460</v>
      </c>
      <c r="C530" s="358">
        <f>_xlfn.XLOOKUP($A530,'Total project cost for DCs'!A:A,'Total project cost for DCs'!C:C,"Not found",0)</f>
        <v>0</v>
      </c>
      <c r="D530" s="355" t="s">
        <v>155</v>
      </c>
      <c r="E530" s="355" t="s">
        <v>345</v>
      </c>
      <c r="F530" s="355" t="s">
        <v>826</v>
      </c>
      <c r="H530" s="355" t="s">
        <v>830</v>
      </c>
      <c r="I530" s="359">
        <f>_xlfn.XLOOKUP($H530,DC_growth_AGS!$A$665:$A$673,DC_growth_AGS!$O$665:$O$673,"Not found",0)</f>
        <v>0.96445707034953565</v>
      </c>
      <c r="J530" s="355">
        <v>2033</v>
      </c>
      <c r="K530" s="362">
        <f t="shared" ref="K530:X533" si="62">IF($AC530="Arterial",-K477*$AD$2,0)</f>
        <v>0</v>
      </c>
      <c r="L530" s="362">
        <f t="shared" si="62"/>
        <v>0</v>
      </c>
      <c r="M530" s="362">
        <f t="shared" si="62"/>
        <v>0</v>
      </c>
      <c r="N530" s="362">
        <f t="shared" si="62"/>
        <v>0</v>
      </c>
      <c r="O530" s="362">
        <f t="shared" si="62"/>
        <v>0</v>
      </c>
      <c r="P530" s="362">
        <f t="shared" si="62"/>
        <v>0</v>
      </c>
      <c r="Q530" s="362">
        <f t="shared" si="62"/>
        <v>0</v>
      </c>
      <c r="R530" s="362">
        <f t="shared" si="62"/>
        <v>0</v>
      </c>
      <c r="S530" s="362">
        <f t="shared" si="62"/>
        <v>0</v>
      </c>
      <c r="T530" s="362">
        <f t="shared" si="62"/>
        <v>0</v>
      </c>
      <c r="U530" s="362">
        <f t="shared" si="62"/>
        <v>0</v>
      </c>
      <c r="V530" s="362">
        <f t="shared" si="62"/>
        <v>0</v>
      </c>
      <c r="W530" s="362">
        <f t="shared" si="62"/>
        <v>0</v>
      </c>
      <c r="X530" s="362">
        <f t="shared" si="62"/>
        <v>0</v>
      </c>
      <c r="Y530" s="349">
        <f t="shared" si="58"/>
        <v>0</v>
      </c>
      <c r="Z530" s="349">
        <f t="shared" si="59"/>
        <v>0</v>
      </c>
      <c r="AA530" s="349"/>
      <c r="AB530" s="353">
        <v>0</v>
      </c>
      <c r="AC530" s="354" t="str">
        <f t="shared" si="60"/>
        <v>Arterial</v>
      </c>
      <c r="AD530" s="349"/>
      <c r="AE530" s="349"/>
      <c r="AF530" s="355">
        <f>_xlfn.XLOOKUP(A530,'P1 Date Adjustment'!B:B,'P1 Date Adjustment'!F:F,"not found",0)</f>
        <v>2033</v>
      </c>
      <c r="AG530" s="349">
        <f t="shared" si="61"/>
        <v>0</v>
      </c>
    </row>
    <row r="531" spans="1:33" x14ac:dyDescent="0.25">
      <c r="A531" s="129">
        <v>68</v>
      </c>
      <c r="B531" s="358" t="s">
        <v>461</v>
      </c>
      <c r="C531" s="358">
        <f>_xlfn.XLOOKUP($A531,'Total project cost for DCs'!A:A,'Total project cost for DCs'!C:C,"Not found",0)</f>
        <v>0</v>
      </c>
      <c r="D531" s="355" t="s">
        <v>155</v>
      </c>
      <c r="E531" s="355" t="s">
        <v>345</v>
      </c>
      <c r="F531" s="355" t="s">
        <v>826</v>
      </c>
      <c r="H531" s="355" t="s">
        <v>830</v>
      </c>
      <c r="I531" s="359">
        <f>_xlfn.XLOOKUP($H531,DC_growth_AGS!$A$665:$A$673,DC_growth_AGS!$O$665:$O$673,"Not found",0)</f>
        <v>0.96445707034953565</v>
      </c>
      <c r="J531" s="355">
        <v>2037</v>
      </c>
      <c r="K531" s="362">
        <f t="shared" si="62"/>
        <v>0</v>
      </c>
      <c r="L531" s="362">
        <f t="shared" si="62"/>
        <v>0</v>
      </c>
      <c r="M531" s="362">
        <f t="shared" si="62"/>
        <v>0</v>
      </c>
      <c r="N531" s="362">
        <f t="shared" si="62"/>
        <v>0</v>
      </c>
      <c r="O531" s="362">
        <f t="shared" si="62"/>
        <v>0</v>
      </c>
      <c r="P531" s="362">
        <f t="shared" si="62"/>
        <v>0</v>
      </c>
      <c r="Q531" s="362">
        <f t="shared" si="62"/>
        <v>0</v>
      </c>
      <c r="R531" s="362">
        <f t="shared" si="62"/>
        <v>0</v>
      </c>
      <c r="S531" s="362">
        <f t="shared" si="62"/>
        <v>0</v>
      </c>
      <c r="T531" s="362">
        <f t="shared" si="62"/>
        <v>0</v>
      </c>
      <c r="U531" s="362">
        <f t="shared" si="62"/>
        <v>0</v>
      </c>
      <c r="V531" s="362">
        <f t="shared" si="62"/>
        <v>0</v>
      </c>
      <c r="W531" s="362">
        <f t="shared" si="62"/>
        <v>0</v>
      </c>
      <c r="X531" s="362">
        <f t="shared" si="62"/>
        <v>0</v>
      </c>
      <c r="Y531" s="349">
        <f t="shared" si="58"/>
        <v>0</v>
      </c>
      <c r="Z531" s="349">
        <f t="shared" si="59"/>
        <v>0</v>
      </c>
      <c r="AA531" s="349"/>
      <c r="AB531" s="353">
        <v>0</v>
      </c>
      <c r="AC531" s="354" t="str">
        <f t="shared" si="60"/>
        <v>Arterial</v>
      </c>
      <c r="AD531" s="349"/>
      <c r="AE531" s="349"/>
      <c r="AF531" s="355">
        <f>_xlfn.XLOOKUP(A531,'P1 Date Adjustment'!B:B,'P1 Date Adjustment'!F:F,"not found",0)</f>
        <v>2037</v>
      </c>
      <c r="AG531" s="349">
        <f t="shared" si="61"/>
        <v>0</v>
      </c>
    </row>
    <row r="532" spans="1:33" ht="30" x14ac:dyDescent="0.25">
      <c r="A532" s="129">
        <v>69</v>
      </c>
      <c r="B532" s="358" t="s">
        <v>462</v>
      </c>
      <c r="C532" s="358" t="str">
        <f>_xlfn.XLOOKUP($A532,'Total project cost for DCs'!A:A,'Total project cost for DCs'!C:C,"Not found",0)</f>
        <v>New cycle bridge 5m wide, 90m long, approach lengths 200m total for both sides. No property required</v>
      </c>
      <c r="D532" s="355" t="s">
        <v>155</v>
      </c>
      <c r="E532" s="355" t="s">
        <v>223</v>
      </c>
      <c r="F532" s="355" t="s">
        <v>826</v>
      </c>
      <c r="H532" s="355" t="s">
        <v>830</v>
      </c>
      <c r="I532" s="359">
        <f>_xlfn.XLOOKUP($H532,DC_growth_AGS!$A$665:$A$673,DC_growth_AGS!$O$665:$O$673,"Not found",0)</f>
        <v>0.96445707034953565</v>
      </c>
      <c r="J532" s="355">
        <v>2035</v>
      </c>
      <c r="K532" s="362">
        <f t="shared" si="62"/>
        <v>0</v>
      </c>
      <c r="L532" s="362">
        <f t="shared" si="62"/>
        <v>0</v>
      </c>
      <c r="M532" s="362">
        <f t="shared" si="62"/>
        <v>0</v>
      </c>
      <c r="N532" s="362">
        <f t="shared" si="62"/>
        <v>0</v>
      </c>
      <c r="O532" s="362">
        <f t="shared" si="62"/>
        <v>0</v>
      </c>
      <c r="P532" s="362">
        <f t="shared" si="62"/>
        <v>0</v>
      </c>
      <c r="Q532" s="362">
        <f t="shared" si="62"/>
        <v>0</v>
      </c>
      <c r="R532" s="362">
        <f t="shared" si="62"/>
        <v>0</v>
      </c>
      <c r="S532" s="362">
        <f t="shared" si="62"/>
        <v>0</v>
      </c>
      <c r="T532" s="362">
        <f t="shared" si="62"/>
        <v>0</v>
      </c>
      <c r="U532" s="362">
        <f t="shared" si="62"/>
        <v>0</v>
      </c>
      <c r="V532" s="362">
        <f t="shared" si="62"/>
        <v>0</v>
      </c>
      <c r="W532" s="362">
        <f t="shared" si="62"/>
        <v>0</v>
      </c>
      <c r="X532" s="362">
        <f t="shared" si="62"/>
        <v>0</v>
      </c>
      <c r="Y532" s="349">
        <f t="shared" si="58"/>
        <v>0</v>
      </c>
      <c r="Z532" s="349">
        <f t="shared" si="59"/>
        <v>0</v>
      </c>
      <c r="AA532" s="349"/>
      <c r="AB532" s="353">
        <v>0</v>
      </c>
      <c r="AC532" s="354" t="str">
        <f t="shared" si="60"/>
        <v>Collector</v>
      </c>
      <c r="AD532" s="349"/>
      <c r="AE532" s="349"/>
      <c r="AF532" s="355">
        <f>_xlfn.XLOOKUP(A532,'P1 Date Adjustment'!B:B,'P1 Date Adjustment'!F:F,"not found",0)</f>
        <v>2035</v>
      </c>
      <c r="AG532" s="349">
        <f t="shared" si="61"/>
        <v>0</v>
      </c>
    </row>
    <row r="533" spans="1:33" ht="30" x14ac:dyDescent="0.25">
      <c r="A533" s="129">
        <v>70</v>
      </c>
      <c r="B533" s="358" t="s">
        <v>464</v>
      </c>
      <c r="C533" s="358" t="str">
        <f>_xlfn.XLOOKUP($A533,'Total project cost for DCs'!A:A,'Total project cost for DCs'!C:C,"Not found",0)</f>
        <v>New cycle bridge 5m wide, 80m long, approach lengths 270m total for both sides. No property required</v>
      </c>
      <c r="D533" s="355" t="s">
        <v>155</v>
      </c>
      <c r="E533" s="355" t="s">
        <v>345</v>
      </c>
      <c r="F533" s="355" t="s">
        <v>826</v>
      </c>
      <c r="H533" s="355" t="s">
        <v>830</v>
      </c>
      <c r="I533" s="359">
        <f>_xlfn.XLOOKUP($H533,DC_growth_AGS!$A$665:$A$673,DC_growth_AGS!$O$665:$O$673,"Not found",0)</f>
        <v>0.96445707034953565</v>
      </c>
      <c r="J533" s="355">
        <v>2031</v>
      </c>
      <c r="K533" s="362">
        <f t="shared" si="62"/>
        <v>0</v>
      </c>
      <c r="L533" s="362">
        <f t="shared" si="62"/>
        <v>0</v>
      </c>
      <c r="M533" s="362">
        <f t="shared" si="62"/>
        <v>0</v>
      </c>
      <c r="N533" s="362">
        <f t="shared" si="62"/>
        <v>0</v>
      </c>
      <c r="O533" s="362">
        <f t="shared" si="62"/>
        <v>0</v>
      </c>
      <c r="P533" s="362">
        <f t="shared" si="62"/>
        <v>0</v>
      </c>
      <c r="Q533" s="362">
        <f t="shared" si="62"/>
        <v>0</v>
      </c>
      <c r="R533" s="362">
        <f t="shared" si="62"/>
        <v>0</v>
      </c>
      <c r="S533" s="362">
        <f t="shared" si="62"/>
        <v>0</v>
      </c>
      <c r="T533" s="362">
        <f t="shared" si="62"/>
        <v>-8001.1135838985992</v>
      </c>
      <c r="U533" s="362">
        <f t="shared" si="62"/>
        <v>-81765.000827616284</v>
      </c>
      <c r="V533" s="362">
        <f t="shared" si="62"/>
        <v>0</v>
      </c>
      <c r="W533" s="362">
        <f t="shared" si="62"/>
        <v>0</v>
      </c>
      <c r="X533" s="362">
        <f t="shared" si="62"/>
        <v>0</v>
      </c>
      <c r="Y533" s="349">
        <f t="shared" si="58"/>
        <v>-89766.114411514878</v>
      </c>
      <c r="Z533" s="349">
        <f t="shared" si="59"/>
        <v>-89766.114411514878</v>
      </c>
      <c r="AA533" s="349"/>
      <c r="AB533" s="353">
        <v>0</v>
      </c>
      <c r="AC533" s="354" t="str">
        <f t="shared" si="60"/>
        <v>Arterial</v>
      </c>
      <c r="AD533" s="349"/>
      <c r="AE533" s="349"/>
      <c r="AF533" s="355">
        <f>_xlfn.XLOOKUP(A533,'P1 Date Adjustment'!B:B,'P1 Date Adjustment'!F:F,"not found",0)</f>
        <v>2031</v>
      </c>
      <c r="AG533" s="349">
        <f t="shared" si="61"/>
        <v>-86575.563721990868</v>
      </c>
    </row>
    <row r="534" spans="1:33" ht="30" x14ac:dyDescent="0.25">
      <c r="A534" s="129" t="s">
        <v>154</v>
      </c>
      <c r="B534" s="358" t="s">
        <v>141</v>
      </c>
      <c r="C534" s="358" t="str">
        <f>_xlfn.XLOOKUP($A534,'Total project cost for DCs'!A:A,'Total project cost for DCs'!C:C,"Not found",0)</f>
        <v>4-lane urban- existing road layout with active modes on both sides + intersection improvements (TDM)</v>
      </c>
      <c r="D534" s="355" t="s">
        <v>155</v>
      </c>
      <c r="E534" s="355" t="s">
        <v>157</v>
      </c>
      <c r="H534" s="355" t="s">
        <v>832</v>
      </c>
      <c r="I534" s="359">
        <f>_xlfn.XLOOKUP($H534,DC_growth_AGS!$A$665:$A$673,DC_growth_AGS!$O$665:$O$673,"Not found",0)</f>
        <v>0.36349328388092461</v>
      </c>
      <c r="J534" s="355">
        <v>2031</v>
      </c>
      <c r="K534" s="360">
        <f>_xlfn.XLOOKUP($A534,'Total project cost for DCs'!$A$4:$A$111,'Total project cost for DCs'!G$4:G$111,0,0)*_xlfn.XLOOKUP($A534,Drury_beneficiary_allocation!$A$5:$A$104,Drury_beneficiary_allocation!$G$5:$G$104,0,0)</f>
        <v>0</v>
      </c>
      <c r="L534" s="360">
        <f>_xlfn.XLOOKUP($A534,'Total project cost for DCs'!$A$4:$A$111,'Total project cost for DCs'!H$4:H$111,0,0)*_xlfn.XLOOKUP($A534,Drury_beneficiary_allocation!$A$5:$A$104,Drury_beneficiary_allocation!$G$5:$G$104,0,0)</f>
        <v>0</v>
      </c>
      <c r="M534" s="360">
        <f>_xlfn.XLOOKUP($A534,'Total project cost for DCs'!$A$4:$A$111,'Total project cost for DCs'!I$4:I$111,0,0)*_xlfn.XLOOKUP($A534,Drury_beneficiary_allocation!$A$5:$A$104,Drury_beneficiary_allocation!$G$5:$G$104,0,0)</f>
        <v>0</v>
      </c>
      <c r="N534" s="360">
        <f>_xlfn.XLOOKUP($A534,'Total project cost for DCs'!$A$4:$A$111,'Total project cost for DCs'!J$4:J$111,0,0)*_xlfn.XLOOKUP($A534,Drury_beneficiary_allocation!$A$5:$A$104,Drury_beneficiary_allocation!$G$5:$G$104,0,0)</f>
        <v>0</v>
      </c>
      <c r="O534" s="360">
        <f>_xlfn.XLOOKUP($A534,'Total project cost for DCs'!$A$4:$A$111,'Total project cost for DCs'!K$4:K$111,0,0)*_xlfn.XLOOKUP($A534,Drury_beneficiary_allocation!$A$5:$A$104,Drury_beneficiary_allocation!$G$5:$G$104,0,0)</f>
        <v>0</v>
      </c>
      <c r="P534" s="360">
        <f>_xlfn.XLOOKUP($A534,'Total project cost for DCs'!$A$4:$A$111,'Total project cost for DCs'!L$4:L$111,0,0)*_xlfn.XLOOKUP($A534,Drury_beneficiary_allocation!$A$5:$A$104,Drury_beneficiary_allocation!$G$5:$G$104,0,0)</f>
        <v>0</v>
      </c>
      <c r="Q534" s="360">
        <f>_xlfn.XLOOKUP($A534,'Total project cost for DCs'!$A$4:$A$111,'Total project cost for DCs'!M$4:M$111,0,0)*_xlfn.XLOOKUP($A534,Drury_beneficiary_allocation!$A$5:$A$104,Drury_beneficiary_allocation!$G$5:$G$104,0,0)</f>
        <v>0</v>
      </c>
      <c r="R534" s="360">
        <f>_xlfn.XLOOKUP($A534,'Total project cost for DCs'!$A$4:$A$111,'Total project cost for DCs'!N$4:N$111,0,0)*_xlfn.XLOOKUP($A534,Drury_beneficiary_allocation!$A$5:$A$104,Drury_beneficiary_allocation!$G$5:$G$104,0,0)</f>
        <v>0</v>
      </c>
      <c r="S534" s="360">
        <f>_xlfn.XLOOKUP($A534,'Total project cost for DCs'!$A$4:$A$111,'Total project cost for DCs'!O$4:O$111,0,0)*_xlfn.XLOOKUP($A534,Drury_beneficiary_allocation!$A$5:$A$104,Drury_beneficiary_allocation!$G$5:$G$104,0,0)</f>
        <v>0</v>
      </c>
      <c r="T534" s="360">
        <f>_xlfn.XLOOKUP($A534,'Total project cost for DCs'!$A$4:$A$111,'Total project cost for DCs'!P$4:P$111,0,0)*_xlfn.XLOOKUP($A534,Drury_beneficiary_allocation!$A$5:$A$104,Drury_beneficiary_allocation!$G$5:$G$104,0,0)</f>
        <v>69024.598901372432</v>
      </c>
      <c r="U534" s="360">
        <f>_xlfn.XLOOKUP($A534,'Total project cost for DCs'!$A$4:$A$111,'Total project cost for DCs'!Q$4:Q$111,0,0)*_xlfn.XLOOKUP($A534,Drury_beneficiary_allocation!$A$5:$A$104,Drury_beneficiary_allocation!$G$5:$G$104,0,0)</f>
        <v>705174.12726703018</v>
      </c>
      <c r="V534" s="360">
        <f>_xlfn.XLOOKUP($A534,'Total project cost for DCs'!$A$4:$A$111,'Total project cost for DCs'!R$4:R$111,0,0)*_xlfn.XLOOKUP($A534,Drury_beneficiary_allocation!$A$5:$A$104,Drury_beneficiary_allocation!$G$5:$G$104,0,0)</f>
        <v>0</v>
      </c>
      <c r="W534" s="360">
        <f>_xlfn.XLOOKUP($A534,'Total project cost for DCs'!$A$4:$A$111,'Total project cost for DCs'!S$4:S$111,0,0)*_xlfn.XLOOKUP($A534,Drury_beneficiary_allocation!$A$5:$A$104,Drury_beneficiary_allocation!$G$5:$G$104,0,0)</f>
        <v>0</v>
      </c>
      <c r="X534" s="360">
        <f>_xlfn.XLOOKUP($A534,'Total project cost for DCs'!$A$4:$A$111,'Total project cost for DCs'!T$4:T$111,0,0)*_xlfn.XLOOKUP($A534,Drury_beneficiary_allocation!$A$5:$A$104,Drury_beneficiary_allocation!$G$5:$G$104,0,0)</f>
        <v>0</v>
      </c>
      <c r="Y534" s="349">
        <f t="shared" si="58"/>
        <v>774198.72616840259</v>
      </c>
      <c r="Z534" s="349">
        <f t="shared" si="59"/>
        <v>774198.72616840259</v>
      </c>
      <c r="AA534" s="349"/>
      <c r="AB534" s="353">
        <v>0</v>
      </c>
      <c r="AC534" s="354" t="str">
        <f t="shared" si="60"/>
        <v>Arterial</v>
      </c>
      <c r="AD534" s="349"/>
      <c r="AE534" s="349"/>
      <c r="AF534" s="355">
        <f>_xlfn.XLOOKUP(A534,'P1 Date Adjustment'!B:B,'P1 Date Adjustment'!F:F,"not found",0)</f>
        <v>2031</v>
      </c>
      <c r="AG534" s="349">
        <f t="shared" si="61"/>
        <v>281416.03735138138</v>
      </c>
    </row>
    <row r="535" spans="1:33" ht="30" x14ac:dyDescent="0.25">
      <c r="A535" s="129" t="s">
        <v>163</v>
      </c>
      <c r="B535" s="358" t="s">
        <v>164</v>
      </c>
      <c r="C535" s="358" t="str">
        <f>_xlfn.XLOOKUP($A535,'Total project cost for DCs'!A:A,'Total project cost for DCs'!C:C,"Not found",0)</f>
        <v>2-lane urban- existing road layout with active modes on both sides + intersection improvements (TDM)</v>
      </c>
      <c r="D535" s="355" t="s">
        <v>155</v>
      </c>
      <c r="E535" s="355" t="s">
        <v>145</v>
      </c>
      <c r="H535" s="355" t="s">
        <v>832</v>
      </c>
      <c r="I535" s="359">
        <f>_xlfn.XLOOKUP($H535,DC_growth_AGS!$A$665:$A$673,DC_growth_AGS!$O$665:$O$673,"Not found",0)</f>
        <v>0.36349328388092461</v>
      </c>
      <c r="J535" s="355">
        <v>2030</v>
      </c>
      <c r="K535" s="360">
        <f>_xlfn.XLOOKUP($A535,'Total project cost for DCs'!$A$4:$A$111,'Total project cost for DCs'!G$4:G$111,0,0)*_xlfn.XLOOKUP($A535,Drury_beneficiary_allocation!$A$5:$A$104,Drury_beneficiary_allocation!$G$5:$G$104,0,0)</f>
        <v>0</v>
      </c>
      <c r="L535" s="360">
        <f>_xlfn.XLOOKUP($A535,'Total project cost for DCs'!$A$4:$A$111,'Total project cost for DCs'!H$4:H$111,0,0)*_xlfn.XLOOKUP($A535,Drury_beneficiary_allocation!$A$5:$A$104,Drury_beneficiary_allocation!$G$5:$G$104,0,0)</f>
        <v>0</v>
      </c>
      <c r="M535" s="360">
        <f>_xlfn.XLOOKUP($A535,'Total project cost for DCs'!$A$4:$A$111,'Total project cost for DCs'!I$4:I$111,0,0)*_xlfn.XLOOKUP($A535,Drury_beneficiary_allocation!$A$5:$A$104,Drury_beneficiary_allocation!$G$5:$G$104,0,0)</f>
        <v>0</v>
      </c>
      <c r="N535" s="360">
        <f>_xlfn.XLOOKUP($A535,'Total project cost for DCs'!$A$4:$A$111,'Total project cost for DCs'!J$4:J$111,0,0)*_xlfn.XLOOKUP($A535,Drury_beneficiary_allocation!$A$5:$A$104,Drury_beneficiary_allocation!$G$5:$G$104,0,0)</f>
        <v>0</v>
      </c>
      <c r="O535" s="360">
        <f>_xlfn.XLOOKUP($A535,'Total project cost for DCs'!$A$4:$A$111,'Total project cost for DCs'!K$4:K$111,0,0)*_xlfn.XLOOKUP($A535,Drury_beneficiary_allocation!$A$5:$A$104,Drury_beneficiary_allocation!$G$5:$G$104,0,0)</f>
        <v>0</v>
      </c>
      <c r="P535" s="360">
        <f>_xlfn.XLOOKUP($A535,'Total project cost for DCs'!$A$4:$A$111,'Total project cost for DCs'!L$4:L$111,0,0)*_xlfn.XLOOKUP($A535,Drury_beneficiary_allocation!$A$5:$A$104,Drury_beneficiary_allocation!$G$5:$G$104,0,0)</f>
        <v>0</v>
      </c>
      <c r="Q535" s="360">
        <f>_xlfn.XLOOKUP($A535,'Total project cost for DCs'!$A$4:$A$111,'Total project cost for DCs'!M$4:M$111,0,0)*_xlfn.XLOOKUP($A535,Drury_beneficiary_allocation!$A$5:$A$104,Drury_beneficiary_allocation!$G$5:$G$104,0,0)</f>
        <v>0</v>
      </c>
      <c r="R535" s="360">
        <f>_xlfn.XLOOKUP($A535,'Total project cost for DCs'!$A$4:$A$111,'Total project cost for DCs'!N$4:N$111,0,0)*_xlfn.XLOOKUP($A535,Drury_beneficiary_allocation!$A$5:$A$104,Drury_beneficiary_allocation!$G$5:$G$104,0,0)</f>
        <v>0</v>
      </c>
      <c r="S535" s="360">
        <f>_xlfn.XLOOKUP($A535,'Total project cost for DCs'!$A$4:$A$111,'Total project cost for DCs'!O$4:O$111,0,0)*_xlfn.XLOOKUP($A535,Drury_beneficiary_allocation!$A$5:$A$104,Drury_beneficiary_allocation!$G$5:$G$104,0,0)</f>
        <v>19112.18719738349</v>
      </c>
      <c r="T535" s="360">
        <f>_xlfn.XLOOKUP($A535,'Total project cost for DCs'!$A$4:$A$111,'Total project cost for DCs'!P$4:P$111,0,0)*_xlfn.XLOOKUP($A535,Drury_beneficiary_allocation!$A$5:$A$104,Drury_beneficiary_allocation!$G$5:$G$104,0,0)</f>
        <v>195255.31682315993</v>
      </c>
      <c r="U535" s="360">
        <f>_xlfn.XLOOKUP($A535,'Total project cost for DCs'!$A$4:$A$111,'Total project cost for DCs'!Q$4:Q$111,0,0)*_xlfn.XLOOKUP($A535,Drury_beneficiary_allocation!$A$5:$A$104,Drury_beneficiary_allocation!$G$5:$G$104,0,0)</f>
        <v>0</v>
      </c>
      <c r="V535" s="360">
        <f>_xlfn.XLOOKUP($A535,'Total project cost for DCs'!$A$4:$A$111,'Total project cost for DCs'!R$4:R$111,0,0)*_xlfn.XLOOKUP($A535,Drury_beneficiary_allocation!$A$5:$A$104,Drury_beneficiary_allocation!$G$5:$G$104,0,0)</f>
        <v>0</v>
      </c>
      <c r="W535" s="360">
        <f>_xlfn.XLOOKUP($A535,'Total project cost for DCs'!$A$4:$A$111,'Total project cost for DCs'!S$4:S$111,0,0)*_xlfn.XLOOKUP($A535,Drury_beneficiary_allocation!$A$5:$A$104,Drury_beneficiary_allocation!$G$5:$G$104,0,0)</f>
        <v>0</v>
      </c>
      <c r="X535" s="360">
        <f>_xlfn.XLOOKUP($A535,'Total project cost for DCs'!$A$4:$A$111,'Total project cost for DCs'!T$4:T$111,0,0)*_xlfn.XLOOKUP($A535,Drury_beneficiary_allocation!$A$5:$A$104,Drury_beneficiary_allocation!$G$5:$G$104,0,0)</f>
        <v>0</v>
      </c>
      <c r="Y535" s="349">
        <f t="shared" si="58"/>
        <v>214367.50402054342</v>
      </c>
      <c r="Z535" s="349">
        <f t="shared" si="59"/>
        <v>214367.50402054342</v>
      </c>
      <c r="AA535" s="349"/>
      <c r="AB535" s="353">
        <v>0</v>
      </c>
      <c r="AC535" s="354" t="str">
        <f t="shared" si="60"/>
        <v>Arterial</v>
      </c>
      <c r="AD535" s="349"/>
      <c r="AE535" s="349"/>
      <c r="AF535" s="355">
        <f>_xlfn.XLOOKUP(A535,'P1 Date Adjustment'!B:B,'P1 Date Adjustment'!F:F,"not found",0)</f>
        <v>2030</v>
      </c>
      <c r="AG535" s="349">
        <f t="shared" si="61"/>
        <v>77921.147993784631</v>
      </c>
    </row>
    <row r="536" spans="1:33" ht="30" x14ac:dyDescent="0.25">
      <c r="A536" s="129" t="s">
        <v>188</v>
      </c>
      <c r="B536" s="358" t="s">
        <v>185</v>
      </c>
      <c r="C536" s="358" t="str">
        <f>_xlfn.XLOOKUP($A536,'Total project cost for DCs'!A:A,'Total project cost for DCs'!C:C,"Not found",0)</f>
        <v>Expand to 24m cross section</v>
      </c>
      <c r="D536" s="355" t="s">
        <v>155</v>
      </c>
      <c r="E536" s="355" t="s">
        <v>190</v>
      </c>
      <c r="H536" s="355" t="s">
        <v>832</v>
      </c>
      <c r="I536" s="359">
        <f>_xlfn.XLOOKUP($H536,DC_growth_AGS!$A$665:$A$673,DC_growth_AGS!$O$665:$O$673,"Not found",0)</f>
        <v>0.36349328388092461</v>
      </c>
      <c r="J536" s="355">
        <v>2029</v>
      </c>
      <c r="K536" s="360">
        <f>_xlfn.XLOOKUP($A536,'Total project cost for DCs'!$A$4:$A$111,'Total project cost for DCs'!G$4:G$111,0,0)*_xlfn.XLOOKUP($A536,Drury_beneficiary_allocation!$A$5:$A$104,Drury_beneficiary_allocation!$G$5:$G$104,0,0)</f>
        <v>0</v>
      </c>
      <c r="L536" s="360">
        <f>_xlfn.XLOOKUP($A536,'Total project cost for DCs'!$A$4:$A$111,'Total project cost for DCs'!H$4:H$111,0,0)*_xlfn.XLOOKUP($A536,Drury_beneficiary_allocation!$A$5:$A$104,Drury_beneficiary_allocation!$G$5:$G$104,0,0)</f>
        <v>0</v>
      </c>
      <c r="M536" s="360">
        <f>_xlfn.XLOOKUP($A536,'Total project cost for DCs'!$A$4:$A$111,'Total project cost for DCs'!I$4:I$111,0,0)*_xlfn.XLOOKUP($A536,Drury_beneficiary_allocation!$A$5:$A$104,Drury_beneficiary_allocation!$G$5:$G$104,0,0)</f>
        <v>0</v>
      </c>
      <c r="N536" s="360">
        <f>_xlfn.XLOOKUP($A536,'Total project cost for DCs'!$A$4:$A$111,'Total project cost for DCs'!J$4:J$111,0,0)*_xlfn.XLOOKUP($A536,Drury_beneficiary_allocation!$A$5:$A$104,Drury_beneficiary_allocation!$G$5:$G$104,0,0)</f>
        <v>0</v>
      </c>
      <c r="O536" s="360">
        <f>_xlfn.XLOOKUP($A536,'Total project cost for DCs'!$A$4:$A$111,'Total project cost for DCs'!K$4:K$111,0,0)*_xlfn.XLOOKUP($A536,Drury_beneficiary_allocation!$A$5:$A$104,Drury_beneficiary_allocation!$G$5:$G$104,0,0)</f>
        <v>0</v>
      </c>
      <c r="P536" s="360">
        <f>_xlfn.XLOOKUP($A536,'Total project cost for DCs'!$A$4:$A$111,'Total project cost for DCs'!L$4:L$111,0,0)*_xlfn.XLOOKUP($A536,Drury_beneficiary_allocation!$A$5:$A$104,Drury_beneficiary_allocation!$G$5:$G$104,0,0)</f>
        <v>0</v>
      </c>
      <c r="Q536" s="360">
        <f>_xlfn.XLOOKUP($A536,'Total project cost for DCs'!$A$4:$A$111,'Total project cost for DCs'!M$4:M$111,0,0)*_xlfn.XLOOKUP($A536,Drury_beneficiary_allocation!$A$5:$A$104,Drury_beneficiary_allocation!$G$5:$G$104,0,0)</f>
        <v>0</v>
      </c>
      <c r="R536" s="360">
        <f>_xlfn.XLOOKUP($A536,'Total project cost for DCs'!$A$4:$A$111,'Total project cost for DCs'!N$4:N$111,0,0)*_xlfn.XLOOKUP($A536,Drury_beneficiary_allocation!$A$5:$A$104,Drury_beneficiary_allocation!$G$5:$G$104,0,0)</f>
        <v>0</v>
      </c>
      <c r="S536" s="360">
        <f>_xlfn.XLOOKUP($A536,'Total project cost for DCs'!$A$4:$A$111,'Total project cost for DCs'!O$4:O$111,0,0)*_xlfn.XLOOKUP($A536,Drury_beneficiary_allocation!$A$5:$A$104,Drury_beneficiary_allocation!$G$5:$G$104,0,0)</f>
        <v>0</v>
      </c>
      <c r="T536" s="360">
        <f>_xlfn.XLOOKUP($A536,'Total project cost for DCs'!$A$4:$A$111,'Total project cost for DCs'!P$4:P$111,0,0)*_xlfn.XLOOKUP($A536,Drury_beneficiary_allocation!$A$5:$A$104,Drury_beneficiary_allocation!$G$5:$G$104,0,0)</f>
        <v>0</v>
      </c>
      <c r="U536" s="360">
        <f>_xlfn.XLOOKUP($A536,'Total project cost for DCs'!$A$4:$A$111,'Total project cost for DCs'!Q$4:Q$111,0,0)*_xlfn.XLOOKUP($A536,Drury_beneficiary_allocation!$A$5:$A$104,Drury_beneficiary_allocation!$G$5:$G$104,0,0)</f>
        <v>0</v>
      </c>
      <c r="V536" s="360">
        <f>_xlfn.XLOOKUP($A536,'Total project cost for DCs'!$A$4:$A$111,'Total project cost for DCs'!R$4:R$111,0,0)*_xlfn.XLOOKUP($A536,Drury_beneficiary_allocation!$A$5:$A$104,Drury_beneficiary_allocation!$G$5:$G$104,0,0)</f>
        <v>0</v>
      </c>
      <c r="W536" s="360">
        <f>_xlfn.XLOOKUP($A536,'Total project cost for DCs'!$A$4:$A$111,'Total project cost for DCs'!S$4:S$111,0,0)*_xlfn.XLOOKUP($A536,Drury_beneficiary_allocation!$A$5:$A$104,Drury_beneficiary_allocation!$G$5:$G$104,0,0)</f>
        <v>0</v>
      </c>
      <c r="X536" s="360">
        <f>_xlfn.XLOOKUP($A536,'Total project cost for DCs'!$A$4:$A$111,'Total project cost for DCs'!T$4:T$111,0,0)*_xlfn.XLOOKUP($A536,Drury_beneficiary_allocation!$A$5:$A$104,Drury_beneficiary_allocation!$G$5:$G$104,0,0)</f>
        <v>0</v>
      </c>
      <c r="Y536" s="349">
        <f t="shared" si="58"/>
        <v>0</v>
      </c>
      <c r="Z536" s="349">
        <f t="shared" si="59"/>
        <v>0</v>
      </c>
      <c r="AA536" s="349"/>
      <c r="AB536" s="353">
        <v>0</v>
      </c>
      <c r="AC536" s="354" t="str">
        <f t="shared" si="60"/>
        <v>Arterial</v>
      </c>
      <c r="AD536" s="349"/>
      <c r="AE536" s="349"/>
      <c r="AF536" s="355">
        <f>_xlfn.XLOOKUP(A536,'P1 Date Adjustment'!B:B,'P1 Date Adjustment'!F:F,"not found",0)</f>
        <v>2029</v>
      </c>
      <c r="AG536" s="349">
        <f t="shared" si="61"/>
        <v>0</v>
      </c>
    </row>
    <row r="537" spans="1:33" ht="30" x14ac:dyDescent="0.25">
      <c r="A537" s="129">
        <v>7</v>
      </c>
      <c r="B537" s="358" t="s">
        <v>197</v>
      </c>
      <c r="C537" s="358" t="str">
        <f>_xlfn.XLOOKUP($A537,'Total project cost for DCs'!A:A,'Total project cost for DCs'!C:C,"Not found",0)</f>
        <v>2-lane urban - upgrade existing road layout with active modes on both sides</v>
      </c>
      <c r="D537" s="355" t="s">
        <v>155</v>
      </c>
      <c r="E537" s="355" t="s">
        <v>199</v>
      </c>
      <c r="H537" s="355" t="s">
        <v>832</v>
      </c>
      <c r="I537" s="359">
        <f>_xlfn.XLOOKUP($H537,DC_growth_AGS!$A$665:$A$673,DC_growth_AGS!$O$665:$O$673,"Not found",0)</f>
        <v>0.36349328388092461</v>
      </c>
      <c r="J537" s="355">
        <v>2033</v>
      </c>
      <c r="K537" s="360">
        <f>_xlfn.XLOOKUP($A537,'Total project cost for DCs'!$A$4:$A$111,'Total project cost for DCs'!G$4:G$111,0,0)*_xlfn.XLOOKUP($A537,Drury_beneficiary_allocation!$A$5:$A$104,Drury_beneficiary_allocation!$G$5:$G$104,0,0)</f>
        <v>0</v>
      </c>
      <c r="L537" s="360">
        <f>_xlfn.XLOOKUP($A537,'Total project cost for DCs'!$A$4:$A$111,'Total project cost for DCs'!H$4:H$111,0,0)*_xlfn.XLOOKUP($A537,Drury_beneficiary_allocation!$A$5:$A$104,Drury_beneficiary_allocation!$G$5:$G$104,0,0)</f>
        <v>0</v>
      </c>
      <c r="M537" s="360">
        <f>_xlfn.XLOOKUP($A537,'Total project cost for DCs'!$A$4:$A$111,'Total project cost for DCs'!I$4:I$111,0,0)*_xlfn.XLOOKUP($A537,Drury_beneficiary_allocation!$A$5:$A$104,Drury_beneficiary_allocation!$G$5:$G$104,0,0)</f>
        <v>0</v>
      </c>
      <c r="N537" s="360">
        <f>_xlfn.XLOOKUP($A537,'Total project cost for DCs'!$A$4:$A$111,'Total project cost for DCs'!J$4:J$111,0,0)*_xlfn.XLOOKUP($A537,Drury_beneficiary_allocation!$A$5:$A$104,Drury_beneficiary_allocation!$G$5:$G$104,0,0)</f>
        <v>0</v>
      </c>
      <c r="O537" s="360">
        <f>_xlfn.XLOOKUP($A537,'Total project cost for DCs'!$A$4:$A$111,'Total project cost for DCs'!K$4:K$111,0,0)*_xlfn.XLOOKUP($A537,Drury_beneficiary_allocation!$A$5:$A$104,Drury_beneficiary_allocation!$G$5:$G$104,0,0)</f>
        <v>0</v>
      </c>
      <c r="P537" s="360">
        <f>_xlfn.XLOOKUP($A537,'Total project cost for DCs'!$A$4:$A$111,'Total project cost for DCs'!L$4:L$111,0,0)*_xlfn.XLOOKUP($A537,Drury_beneficiary_allocation!$A$5:$A$104,Drury_beneficiary_allocation!$G$5:$G$104,0,0)</f>
        <v>0</v>
      </c>
      <c r="Q537" s="360">
        <f>_xlfn.XLOOKUP($A537,'Total project cost for DCs'!$A$4:$A$111,'Total project cost for DCs'!M$4:M$111,0,0)*_xlfn.XLOOKUP($A537,Drury_beneficiary_allocation!$A$5:$A$104,Drury_beneficiary_allocation!$G$5:$G$104,0,0)</f>
        <v>0</v>
      </c>
      <c r="R537" s="360">
        <f>_xlfn.XLOOKUP($A537,'Total project cost for DCs'!$A$4:$A$111,'Total project cost for DCs'!N$4:N$111,0,0)*_xlfn.XLOOKUP($A537,Drury_beneficiary_allocation!$A$5:$A$104,Drury_beneficiary_allocation!$G$5:$G$104,0,0)</f>
        <v>0</v>
      </c>
      <c r="S537" s="360">
        <f>_xlfn.XLOOKUP($A537,'Total project cost for DCs'!$A$4:$A$111,'Total project cost for DCs'!O$4:O$111,0,0)*_xlfn.XLOOKUP($A537,Drury_beneficiary_allocation!$A$5:$A$104,Drury_beneficiary_allocation!$G$5:$G$104,0,0)</f>
        <v>0</v>
      </c>
      <c r="T537" s="360">
        <f>_xlfn.XLOOKUP($A537,'Total project cost for DCs'!$A$4:$A$111,'Total project cost for DCs'!P$4:P$111,0,0)*_xlfn.XLOOKUP($A537,Drury_beneficiary_allocation!$A$5:$A$104,Drury_beneficiary_allocation!$G$5:$G$104,0,0)</f>
        <v>0</v>
      </c>
      <c r="U537" s="360">
        <f>_xlfn.XLOOKUP($A537,'Total project cost for DCs'!$A$4:$A$111,'Total project cost for DCs'!Q$4:Q$111,0,0)*_xlfn.XLOOKUP($A537,Drury_beneficiary_allocation!$A$5:$A$104,Drury_beneficiary_allocation!$G$5:$G$104,0,0)</f>
        <v>0</v>
      </c>
      <c r="V537" s="360">
        <f>_xlfn.XLOOKUP($A537,'Total project cost for DCs'!$A$4:$A$111,'Total project cost for DCs'!R$4:R$111,0,0)*_xlfn.XLOOKUP($A537,Drury_beneficiary_allocation!$A$5:$A$104,Drury_beneficiary_allocation!$G$5:$G$104,0,0)</f>
        <v>0</v>
      </c>
      <c r="W537" s="360">
        <f>_xlfn.XLOOKUP($A537,'Total project cost for DCs'!$A$4:$A$111,'Total project cost for DCs'!S$4:S$111,0,0)*_xlfn.XLOOKUP($A537,Drury_beneficiary_allocation!$A$5:$A$104,Drury_beneficiary_allocation!$G$5:$G$104,0,0)</f>
        <v>0</v>
      </c>
      <c r="X537" s="360">
        <f>_xlfn.XLOOKUP($A537,'Total project cost for DCs'!$A$4:$A$111,'Total project cost for DCs'!T$4:T$111,0,0)*_xlfn.XLOOKUP($A537,Drury_beneficiary_allocation!$A$5:$A$104,Drury_beneficiary_allocation!$G$5:$G$104,0,0)</f>
        <v>0</v>
      </c>
      <c r="Y537" s="349">
        <f t="shared" si="58"/>
        <v>0</v>
      </c>
      <c r="Z537" s="349">
        <f t="shared" si="59"/>
        <v>0</v>
      </c>
      <c r="AA537" s="349"/>
      <c r="AB537" s="353">
        <v>0</v>
      </c>
      <c r="AC537" s="354" t="str">
        <f t="shared" si="60"/>
        <v>Collector</v>
      </c>
      <c r="AD537" s="349"/>
      <c r="AE537" s="349"/>
      <c r="AF537" s="355">
        <f>_xlfn.XLOOKUP(A537,'P1 Date Adjustment'!B:B,'P1 Date Adjustment'!F:F,"not found",0)</f>
        <v>2033</v>
      </c>
      <c r="AG537" s="349">
        <f t="shared" si="61"/>
        <v>0</v>
      </c>
    </row>
    <row r="538" spans="1:33" ht="30" x14ac:dyDescent="0.25">
      <c r="A538" s="129">
        <v>8</v>
      </c>
      <c r="B538" s="358" t="s">
        <v>200</v>
      </c>
      <c r="C538" s="358" t="str">
        <f>_xlfn.XLOOKUP($A538,'Total project cost for DCs'!A:A,'Total project cost for DCs'!C:C,"Not found",0)</f>
        <v>2-lane urban - upgrade existing road layout with active modes on both sides</v>
      </c>
      <c r="D538" s="355" t="s">
        <v>155</v>
      </c>
      <c r="E538" s="355" t="s">
        <v>199</v>
      </c>
      <c r="H538" s="355" t="s">
        <v>832</v>
      </c>
      <c r="I538" s="359">
        <f>_xlfn.XLOOKUP($H538,DC_growth_AGS!$A$665:$A$673,DC_growth_AGS!$O$665:$O$673,"Not found",0)</f>
        <v>0.36349328388092461</v>
      </c>
      <c r="J538" s="355">
        <v>2033</v>
      </c>
      <c r="K538" s="360">
        <f>_xlfn.XLOOKUP($A538,'Total project cost for DCs'!$A$4:$A$111,'Total project cost for DCs'!G$4:G$111,0,0)*_xlfn.XLOOKUP($A538,Drury_beneficiary_allocation!$A$5:$A$104,Drury_beneficiary_allocation!$G$5:$G$104,0,0)</f>
        <v>0</v>
      </c>
      <c r="L538" s="360">
        <f>_xlfn.XLOOKUP($A538,'Total project cost for DCs'!$A$4:$A$111,'Total project cost for DCs'!H$4:H$111,0,0)*_xlfn.XLOOKUP($A538,Drury_beneficiary_allocation!$A$5:$A$104,Drury_beneficiary_allocation!$G$5:$G$104,0,0)</f>
        <v>0</v>
      </c>
      <c r="M538" s="360">
        <f>_xlfn.XLOOKUP($A538,'Total project cost for DCs'!$A$4:$A$111,'Total project cost for DCs'!I$4:I$111,0,0)*_xlfn.XLOOKUP($A538,Drury_beneficiary_allocation!$A$5:$A$104,Drury_beneficiary_allocation!$G$5:$G$104,0,0)</f>
        <v>0</v>
      </c>
      <c r="N538" s="360">
        <f>_xlfn.XLOOKUP($A538,'Total project cost for DCs'!$A$4:$A$111,'Total project cost for DCs'!J$4:J$111,0,0)*_xlfn.XLOOKUP($A538,Drury_beneficiary_allocation!$A$5:$A$104,Drury_beneficiary_allocation!$G$5:$G$104,0,0)</f>
        <v>0</v>
      </c>
      <c r="O538" s="360">
        <f>_xlfn.XLOOKUP($A538,'Total project cost for DCs'!$A$4:$A$111,'Total project cost for DCs'!K$4:K$111,0,0)*_xlfn.XLOOKUP($A538,Drury_beneficiary_allocation!$A$5:$A$104,Drury_beneficiary_allocation!$G$5:$G$104,0,0)</f>
        <v>0</v>
      </c>
      <c r="P538" s="360">
        <f>_xlfn.XLOOKUP($A538,'Total project cost for DCs'!$A$4:$A$111,'Total project cost for DCs'!L$4:L$111,0,0)*_xlfn.XLOOKUP($A538,Drury_beneficiary_allocation!$A$5:$A$104,Drury_beneficiary_allocation!$G$5:$G$104,0,0)</f>
        <v>0</v>
      </c>
      <c r="Q538" s="360">
        <f>_xlfn.XLOOKUP($A538,'Total project cost for DCs'!$A$4:$A$111,'Total project cost for DCs'!M$4:M$111,0,0)*_xlfn.XLOOKUP($A538,Drury_beneficiary_allocation!$A$5:$A$104,Drury_beneficiary_allocation!$G$5:$G$104,0,0)</f>
        <v>0</v>
      </c>
      <c r="R538" s="360">
        <f>_xlfn.XLOOKUP($A538,'Total project cost for DCs'!$A$4:$A$111,'Total project cost for DCs'!N$4:N$111,0,0)*_xlfn.XLOOKUP($A538,Drury_beneficiary_allocation!$A$5:$A$104,Drury_beneficiary_allocation!$G$5:$G$104,0,0)</f>
        <v>0</v>
      </c>
      <c r="S538" s="360">
        <f>_xlfn.XLOOKUP($A538,'Total project cost for DCs'!$A$4:$A$111,'Total project cost for DCs'!O$4:O$111,0,0)*_xlfn.XLOOKUP($A538,Drury_beneficiary_allocation!$A$5:$A$104,Drury_beneficiary_allocation!$G$5:$G$104,0,0)</f>
        <v>0</v>
      </c>
      <c r="T538" s="360">
        <f>_xlfn.XLOOKUP($A538,'Total project cost for DCs'!$A$4:$A$111,'Total project cost for DCs'!P$4:P$111,0,0)*_xlfn.XLOOKUP($A538,Drury_beneficiary_allocation!$A$5:$A$104,Drury_beneficiary_allocation!$G$5:$G$104,0,0)</f>
        <v>0</v>
      </c>
      <c r="U538" s="360">
        <f>_xlfn.XLOOKUP($A538,'Total project cost for DCs'!$A$4:$A$111,'Total project cost for DCs'!Q$4:Q$111,0,0)*_xlfn.XLOOKUP($A538,Drury_beneficiary_allocation!$A$5:$A$104,Drury_beneficiary_allocation!$G$5:$G$104,0,0)</f>
        <v>0</v>
      </c>
      <c r="V538" s="360">
        <f>_xlfn.XLOOKUP($A538,'Total project cost for DCs'!$A$4:$A$111,'Total project cost for DCs'!R$4:R$111,0,0)*_xlfn.XLOOKUP($A538,Drury_beneficiary_allocation!$A$5:$A$104,Drury_beneficiary_allocation!$G$5:$G$104,0,0)</f>
        <v>0</v>
      </c>
      <c r="W538" s="360">
        <f>_xlfn.XLOOKUP($A538,'Total project cost for DCs'!$A$4:$A$111,'Total project cost for DCs'!S$4:S$111,0,0)*_xlfn.XLOOKUP($A538,Drury_beneficiary_allocation!$A$5:$A$104,Drury_beneficiary_allocation!$G$5:$G$104,0,0)</f>
        <v>0</v>
      </c>
      <c r="X538" s="360">
        <f>_xlfn.XLOOKUP($A538,'Total project cost for DCs'!$A$4:$A$111,'Total project cost for DCs'!T$4:T$111,0,0)*_xlfn.XLOOKUP($A538,Drury_beneficiary_allocation!$A$5:$A$104,Drury_beneficiary_allocation!$G$5:$G$104,0,0)</f>
        <v>0</v>
      </c>
      <c r="Y538" s="349">
        <f t="shared" si="58"/>
        <v>0</v>
      </c>
      <c r="Z538" s="349">
        <f t="shared" si="59"/>
        <v>0</v>
      </c>
      <c r="AA538" s="349"/>
      <c r="AB538" s="353">
        <v>0</v>
      </c>
      <c r="AC538" s="354" t="str">
        <f t="shared" si="60"/>
        <v>Collector</v>
      </c>
      <c r="AD538" s="349"/>
      <c r="AE538" s="349"/>
      <c r="AF538" s="355">
        <f>_xlfn.XLOOKUP(A538,'P1 Date Adjustment'!B:B,'P1 Date Adjustment'!F:F,"not found",0)</f>
        <v>2033</v>
      </c>
      <c r="AG538" s="349">
        <f t="shared" si="61"/>
        <v>0</v>
      </c>
    </row>
    <row r="539" spans="1:33" ht="30" x14ac:dyDescent="0.25">
      <c r="A539" s="129" t="s">
        <v>214</v>
      </c>
      <c r="B539" s="358" t="s">
        <v>215</v>
      </c>
      <c r="C539" s="358" t="str">
        <f>_xlfn.XLOOKUP($A539,'Total project cost for DCs'!A:A,'Total project cost for DCs'!C:C,"Not found",0)</f>
        <v xml:space="preserve"> 2-lane signalised intersection with active mode crossings</v>
      </c>
      <c r="D539" s="355" t="s">
        <v>155</v>
      </c>
      <c r="E539" s="355" t="s">
        <v>190</v>
      </c>
      <c r="H539" s="355" t="s">
        <v>832</v>
      </c>
      <c r="I539" s="359">
        <f>_xlfn.XLOOKUP($H539,DC_growth_AGS!$A$665:$A$673,DC_growth_AGS!$O$665:$O$673,"Not found",0)</f>
        <v>0.36349328388092461</v>
      </c>
      <c r="J539" s="355">
        <v>2029</v>
      </c>
      <c r="K539" s="360">
        <f>_xlfn.XLOOKUP($A539,'Total project cost for DCs'!$A$4:$A$111,'Total project cost for DCs'!G$4:G$111,0,0)*_xlfn.XLOOKUP($A539,Drury_beneficiary_allocation!$A$5:$A$104,Drury_beneficiary_allocation!$G$5:$G$104,0,0)</f>
        <v>0</v>
      </c>
      <c r="L539" s="360">
        <f>_xlfn.XLOOKUP($A539,'Total project cost for DCs'!$A$4:$A$111,'Total project cost for DCs'!H$4:H$111,0,0)*_xlfn.XLOOKUP($A539,Drury_beneficiary_allocation!$A$5:$A$104,Drury_beneficiary_allocation!$G$5:$G$104,0,0)</f>
        <v>0</v>
      </c>
      <c r="M539" s="360">
        <f>_xlfn.XLOOKUP($A539,'Total project cost for DCs'!$A$4:$A$111,'Total project cost for DCs'!I$4:I$111,0,0)*_xlfn.XLOOKUP($A539,Drury_beneficiary_allocation!$A$5:$A$104,Drury_beneficiary_allocation!$G$5:$G$104,0,0)</f>
        <v>0</v>
      </c>
      <c r="N539" s="360">
        <f>_xlfn.XLOOKUP($A539,'Total project cost for DCs'!$A$4:$A$111,'Total project cost for DCs'!J$4:J$111,0,0)*_xlfn.XLOOKUP($A539,Drury_beneficiary_allocation!$A$5:$A$104,Drury_beneficiary_allocation!$G$5:$G$104,0,0)</f>
        <v>0</v>
      </c>
      <c r="O539" s="360">
        <f>_xlfn.XLOOKUP($A539,'Total project cost for DCs'!$A$4:$A$111,'Total project cost for DCs'!K$4:K$111,0,0)*_xlfn.XLOOKUP($A539,Drury_beneficiary_allocation!$A$5:$A$104,Drury_beneficiary_allocation!$G$5:$G$104,0,0)</f>
        <v>0</v>
      </c>
      <c r="P539" s="360">
        <f>_xlfn.XLOOKUP($A539,'Total project cost for DCs'!$A$4:$A$111,'Total project cost for DCs'!L$4:L$111,0,0)*_xlfn.XLOOKUP($A539,Drury_beneficiary_allocation!$A$5:$A$104,Drury_beneficiary_allocation!$G$5:$G$104,0,0)</f>
        <v>0</v>
      </c>
      <c r="Q539" s="360">
        <f>_xlfn.XLOOKUP($A539,'Total project cost for DCs'!$A$4:$A$111,'Total project cost for DCs'!M$4:M$111,0,0)*_xlfn.XLOOKUP($A539,Drury_beneficiary_allocation!$A$5:$A$104,Drury_beneficiary_allocation!$G$5:$G$104,0,0)</f>
        <v>0</v>
      </c>
      <c r="R539" s="360">
        <f>_xlfn.XLOOKUP($A539,'Total project cost for DCs'!$A$4:$A$111,'Total project cost for DCs'!N$4:N$111,0,0)*_xlfn.XLOOKUP($A539,Drury_beneficiary_allocation!$A$5:$A$104,Drury_beneficiary_allocation!$G$5:$G$104,0,0)</f>
        <v>0</v>
      </c>
      <c r="S539" s="360">
        <f>_xlfn.XLOOKUP($A539,'Total project cost for DCs'!$A$4:$A$111,'Total project cost for DCs'!O$4:O$111,0,0)*_xlfn.XLOOKUP($A539,Drury_beneficiary_allocation!$A$5:$A$104,Drury_beneficiary_allocation!$G$5:$G$104,0,0)</f>
        <v>0</v>
      </c>
      <c r="T539" s="360">
        <f>_xlfn.XLOOKUP($A539,'Total project cost for DCs'!$A$4:$A$111,'Total project cost for DCs'!P$4:P$111,0,0)*_xlfn.XLOOKUP($A539,Drury_beneficiary_allocation!$A$5:$A$104,Drury_beneficiary_allocation!$G$5:$G$104,0,0)</f>
        <v>0</v>
      </c>
      <c r="U539" s="360">
        <f>_xlfn.XLOOKUP($A539,'Total project cost for DCs'!$A$4:$A$111,'Total project cost for DCs'!Q$4:Q$111,0,0)*_xlfn.XLOOKUP($A539,Drury_beneficiary_allocation!$A$5:$A$104,Drury_beneficiary_allocation!$G$5:$G$104,0,0)</f>
        <v>0</v>
      </c>
      <c r="V539" s="360">
        <f>_xlfn.XLOOKUP($A539,'Total project cost for DCs'!$A$4:$A$111,'Total project cost for DCs'!R$4:R$111,0,0)*_xlfn.XLOOKUP($A539,Drury_beneficiary_allocation!$A$5:$A$104,Drury_beneficiary_allocation!$G$5:$G$104,0,0)</f>
        <v>0</v>
      </c>
      <c r="W539" s="360">
        <f>_xlfn.XLOOKUP($A539,'Total project cost for DCs'!$A$4:$A$111,'Total project cost for DCs'!S$4:S$111,0,0)*_xlfn.XLOOKUP($A539,Drury_beneficiary_allocation!$A$5:$A$104,Drury_beneficiary_allocation!$G$5:$G$104,0,0)</f>
        <v>0</v>
      </c>
      <c r="X539" s="360">
        <f>_xlfn.XLOOKUP($A539,'Total project cost for DCs'!$A$4:$A$111,'Total project cost for DCs'!T$4:T$111,0,0)*_xlfn.XLOOKUP($A539,Drury_beneficiary_allocation!$A$5:$A$104,Drury_beneficiary_allocation!$G$5:$G$104,0,0)</f>
        <v>0</v>
      </c>
      <c r="Y539" s="349">
        <f t="shared" si="58"/>
        <v>0</v>
      </c>
      <c r="Z539" s="349">
        <f t="shared" si="59"/>
        <v>0</v>
      </c>
      <c r="AA539" s="349"/>
      <c r="AB539" s="353">
        <v>0</v>
      </c>
      <c r="AC539" s="354" t="str">
        <f t="shared" si="60"/>
        <v>Arterial</v>
      </c>
      <c r="AD539" s="349"/>
      <c r="AE539" s="349"/>
      <c r="AF539" s="355">
        <f>_xlfn.XLOOKUP(A539,'P1 Date Adjustment'!B:B,'P1 Date Adjustment'!F:F,"not found",0)</f>
        <v>2029</v>
      </c>
      <c r="AG539" s="349">
        <f t="shared" si="61"/>
        <v>0</v>
      </c>
    </row>
    <row r="540" spans="1:33" ht="30" x14ac:dyDescent="0.25">
      <c r="A540" s="129" t="s">
        <v>217</v>
      </c>
      <c r="B540" s="358" t="s">
        <v>215</v>
      </c>
      <c r="C540" s="358" t="str">
        <f>_xlfn.XLOOKUP($A540,'Total project cost for DCs'!A:A,'Total project cost for DCs'!C:C,"Not found",0)</f>
        <v>multi-lane roundabout with active mode crossings, SGA design</v>
      </c>
      <c r="D540" s="355" t="s">
        <v>155</v>
      </c>
      <c r="E540" s="355" t="s">
        <v>157</v>
      </c>
      <c r="H540" s="355" t="s">
        <v>832</v>
      </c>
      <c r="I540" s="359">
        <f>_xlfn.XLOOKUP($H540,DC_growth_AGS!$A$665:$A$673,DC_growth_AGS!$O$665:$O$673,"Not found",0)</f>
        <v>0.36349328388092461</v>
      </c>
      <c r="J540" s="355">
        <v>2031</v>
      </c>
      <c r="K540" s="360">
        <f>_xlfn.XLOOKUP($A540,'Total project cost for DCs'!$A$4:$A$111,'Total project cost for DCs'!G$4:G$111,0,0)*_xlfn.XLOOKUP($A540,Drury_beneficiary_allocation!$A$5:$A$104,Drury_beneficiary_allocation!$G$5:$G$104,0,0)</f>
        <v>0</v>
      </c>
      <c r="L540" s="360">
        <f>_xlfn.XLOOKUP($A540,'Total project cost for DCs'!$A$4:$A$111,'Total project cost for DCs'!H$4:H$111,0,0)*_xlfn.XLOOKUP($A540,Drury_beneficiary_allocation!$A$5:$A$104,Drury_beneficiary_allocation!$G$5:$G$104,0,0)</f>
        <v>0</v>
      </c>
      <c r="M540" s="360">
        <f>_xlfn.XLOOKUP($A540,'Total project cost for DCs'!$A$4:$A$111,'Total project cost for DCs'!I$4:I$111,0,0)*_xlfn.XLOOKUP($A540,Drury_beneficiary_allocation!$A$5:$A$104,Drury_beneficiary_allocation!$G$5:$G$104,0,0)</f>
        <v>0</v>
      </c>
      <c r="N540" s="360">
        <f>_xlfn.XLOOKUP($A540,'Total project cost for DCs'!$A$4:$A$111,'Total project cost for DCs'!J$4:J$111,0,0)*_xlfn.XLOOKUP($A540,Drury_beneficiary_allocation!$A$5:$A$104,Drury_beneficiary_allocation!$G$5:$G$104,0,0)</f>
        <v>0</v>
      </c>
      <c r="O540" s="360">
        <f>_xlfn.XLOOKUP($A540,'Total project cost for DCs'!$A$4:$A$111,'Total project cost for DCs'!K$4:K$111,0,0)*_xlfn.XLOOKUP($A540,Drury_beneficiary_allocation!$A$5:$A$104,Drury_beneficiary_allocation!$G$5:$G$104,0,0)</f>
        <v>0</v>
      </c>
      <c r="P540" s="360">
        <f>_xlfn.XLOOKUP($A540,'Total project cost for DCs'!$A$4:$A$111,'Total project cost for DCs'!L$4:L$111,0,0)*_xlfn.XLOOKUP($A540,Drury_beneficiary_allocation!$A$5:$A$104,Drury_beneficiary_allocation!$G$5:$G$104,0,0)</f>
        <v>0</v>
      </c>
      <c r="Q540" s="360">
        <f>_xlfn.XLOOKUP($A540,'Total project cost for DCs'!$A$4:$A$111,'Total project cost for DCs'!M$4:M$111,0,0)*_xlfn.XLOOKUP($A540,Drury_beneficiary_allocation!$A$5:$A$104,Drury_beneficiary_allocation!$G$5:$G$104,0,0)</f>
        <v>0</v>
      </c>
      <c r="R540" s="360">
        <f>_xlfn.XLOOKUP($A540,'Total project cost for DCs'!$A$4:$A$111,'Total project cost for DCs'!N$4:N$111,0,0)*_xlfn.XLOOKUP($A540,Drury_beneficiary_allocation!$A$5:$A$104,Drury_beneficiary_allocation!$G$5:$G$104,0,0)</f>
        <v>0</v>
      </c>
      <c r="S540" s="360">
        <f>_xlfn.XLOOKUP($A540,'Total project cost for DCs'!$A$4:$A$111,'Total project cost for DCs'!O$4:O$111,0,0)*_xlfn.XLOOKUP($A540,Drury_beneficiary_allocation!$A$5:$A$104,Drury_beneficiary_allocation!$G$5:$G$104,0,0)</f>
        <v>0</v>
      </c>
      <c r="T540" s="360">
        <f>_xlfn.XLOOKUP($A540,'Total project cost for DCs'!$A$4:$A$111,'Total project cost for DCs'!P$4:P$111,0,0)*_xlfn.XLOOKUP($A540,Drury_beneficiary_allocation!$A$5:$A$104,Drury_beneficiary_allocation!$G$5:$G$104,0,0)</f>
        <v>0</v>
      </c>
      <c r="U540" s="360">
        <f>_xlfn.XLOOKUP($A540,'Total project cost for DCs'!$A$4:$A$111,'Total project cost for DCs'!Q$4:Q$111,0,0)*_xlfn.XLOOKUP($A540,Drury_beneficiary_allocation!$A$5:$A$104,Drury_beneficiary_allocation!$G$5:$G$104,0,0)</f>
        <v>0</v>
      </c>
      <c r="V540" s="360">
        <f>_xlfn.XLOOKUP($A540,'Total project cost for DCs'!$A$4:$A$111,'Total project cost for DCs'!R$4:R$111,0,0)*_xlfn.XLOOKUP($A540,Drury_beneficiary_allocation!$A$5:$A$104,Drury_beneficiary_allocation!$G$5:$G$104,0,0)</f>
        <v>0</v>
      </c>
      <c r="W540" s="360">
        <f>_xlfn.XLOOKUP($A540,'Total project cost for DCs'!$A$4:$A$111,'Total project cost for DCs'!S$4:S$111,0,0)*_xlfn.XLOOKUP($A540,Drury_beneficiary_allocation!$A$5:$A$104,Drury_beneficiary_allocation!$G$5:$G$104,0,0)</f>
        <v>0</v>
      </c>
      <c r="X540" s="360">
        <f>_xlfn.XLOOKUP($A540,'Total project cost for DCs'!$A$4:$A$111,'Total project cost for DCs'!T$4:T$111,0,0)*_xlfn.XLOOKUP($A540,Drury_beneficiary_allocation!$A$5:$A$104,Drury_beneficiary_allocation!$G$5:$G$104,0,0)</f>
        <v>0</v>
      </c>
      <c r="Y540" s="349">
        <f t="shared" si="58"/>
        <v>0</v>
      </c>
      <c r="Z540" s="349">
        <f t="shared" si="59"/>
        <v>0</v>
      </c>
      <c r="AA540" s="349"/>
      <c r="AB540" s="353">
        <v>0</v>
      </c>
      <c r="AC540" s="354" t="str">
        <f t="shared" si="60"/>
        <v>Arterial</v>
      </c>
      <c r="AD540" s="349"/>
      <c r="AE540" s="349"/>
      <c r="AF540" s="355">
        <f>_xlfn.XLOOKUP(A540,'P1 Date Adjustment'!B:B,'P1 Date Adjustment'!F:F,"not found",0)</f>
        <v>2031</v>
      </c>
      <c r="AG540" s="349">
        <f t="shared" si="61"/>
        <v>0</v>
      </c>
    </row>
    <row r="541" spans="1:33" ht="30" x14ac:dyDescent="0.25">
      <c r="A541" s="129">
        <v>11</v>
      </c>
      <c r="B541" s="358" t="s">
        <v>219</v>
      </c>
      <c r="C541" s="358" t="str">
        <f>_xlfn.XLOOKUP($A541,'Total project cost for DCs'!A:A,'Total project cost for DCs'!C:C,"Not found",0)</f>
        <v>Roundabout as per SGA design</v>
      </c>
      <c r="D541" s="355" t="s">
        <v>155</v>
      </c>
      <c r="E541" s="355" t="s">
        <v>190</v>
      </c>
      <c r="H541" s="355" t="s">
        <v>832</v>
      </c>
      <c r="I541" s="359">
        <f>_xlfn.XLOOKUP($H541,DC_growth_AGS!$A$665:$A$673,DC_growth_AGS!$O$665:$O$673,"Not found",0)</f>
        <v>0.36349328388092461</v>
      </c>
      <c r="J541" s="355">
        <v>2031</v>
      </c>
      <c r="K541" s="360">
        <f>_xlfn.XLOOKUP($A541,'Total project cost for DCs'!$A$4:$A$111,'Total project cost for DCs'!G$4:G$111,0,0)*_xlfn.XLOOKUP($A541,Drury_beneficiary_allocation!$A$5:$A$104,Drury_beneficiary_allocation!$G$5:$G$104,0,0)</f>
        <v>0</v>
      </c>
      <c r="L541" s="360">
        <f>_xlfn.XLOOKUP($A541,'Total project cost for DCs'!$A$4:$A$111,'Total project cost for DCs'!H$4:H$111,0,0)*_xlfn.XLOOKUP($A541,Drury_beneficiary_allocation!$A$5:$A$104,Drury_beneficiary_allocation!$G$5:$G$104,0,0)</f>
        <v>0</v>
      </c>
      <c r="M541" s="360">
        <f>_xlfn.XLOOKUP($A541,'Total project cost for DCs'!$A$4:$A$111,'Total project cost for DCs'!I$4:I$111,0,0)*_xlfn.XLOOKUP($A541,Drury_beneficiary_allocation!$A$5:$A$104,Drury_beneficiary_allocation!$G$5:$G$104,0,0)</f>
        <v>0</v>
      </c>
      <c r="N541" s="360">
        <f>_xlfn.XLOOKUP($A541,'Total project cost for DCs'!$A$4:$A$111,'Total project cost for DCs'!J$4:J$111,0,0)*_xlfn.XLOOKUP($A541,Drury_beneficiary_allocation!$A$5:$A$104,Drury_beneficiary_allocation!$G$5:$G$104,0,0)</f>
        <v>0</v>
      </c>
      <c r="O541" s="360">
        <f>_xlfn.XLOOKUP($A541,'Total project cost for DCs'!$A$4:$A$111,'Total project cost for DCs'!K$4:K$111,0,0)*_xlfn.XLOOKUP($A541,Drury_beneficiary_allocation!$A$5:$A$104,Drury_beneficiary_allocation!$G$5:$G$104,0,0)</f>
        <v>0</v>
      </c>
      <c r="P541" s="360">
        <f>_xlfn.XLOOKUP($A541,'Total project cost for DCs'!$A$4:$A$111,'Total project cost for DCs'!L$4:L$111,0,0)*_xlfn.XLOOKUP($A541,Drury_beneficiary_allocation!$A$5:$A$104,Drury_beneficiary_allocation!$G$5:$G$104,0,0)</f>
        <v>0</v>
      </c>
      <c r="Q541" s="360">
        <f>_xlfn.XLOOKUP($A541,'Total project cost for DCs'!$A$4:$A$111,'Total project cost for DCs'!M$4:M$111,0,0)*_xlfn.XLOOKUP($A541,Drury_beneficiary_allocation!$A$5:$A$104,Drury_beneficiary_allocation!$G$5:$G$104,0,0)</f>
        <v>0</v>
      </c>
      <c r="R541" s="360">
        <f>_xlfn.XLOOKUP($A541,'Total project cost for DCs'!$A$4:$A$111,'Total project cost for DCs'!N$4:N$111,0,0)*_xlfn.XLOOKUP($A541,Drury_beneficiary_allocation!$A$5:$A$104,Drury_beneficiary_allocation!$G$5:$G$104,0,0)</f>
        <v>0</v>
      </c>
      <c r="S541" s="360">
        <f>_xlfn.XLOOKUP($A541,'Total project cost for DCs'!$A$4:$A$111,'Total project cost for DCs'!O$4:O$111,0,0)*_xlfn.XLOOKUP($A541,Drury_beneficiary_allocation!$A$5:$A$104,Drury_beneficiary_allocation!$G$5:$G$104,0,0)</f>
        <v>0</v>
      </c>
      <c r="T541" s="360">
        <f>_xlfn.XLOOKUP($A541,'Total project cost for DCs'!$A$4:$A$111,'Total project cost for DCs'!P$4:P$111,0,0)*_xlfn.XLOOKUP($A541,Drury_beneficiary_allocation!$A$5:$A$104,Drury_beneficiary_allocation!$G$5:$G$104,0,0)</f>
        <v>0</v>
      </c>
      <c r="U541" s="360">
        <f>_xlfn.XLOOKUP($A541,'Total project cost for DCs'!$A$4:$A$111,'Total project cost for DCs'!Q$4:Q$111,0,0)*_xlfn.XLOOKUP($A541,Drury_beneficiary_allocation!$A$5:$A$104,Drury_beneficiary_allocation!$G$5:$G$104,0,0)</f>
        <v>0</v>
      </c>
      <c r="V541" s="360">
        <f>_xlfn.XLOOKUP($A541,'Total project cost for DCs'!$A$4:$A$111,'Total project cost for DCs'!R$4:R$111,0,0)*_xlfn.XLOOKUP($A541,Drury_beneficiary_allocation!$A$5:$A$104,Drury_beneficiary_allocation!$G$5:$G$104,0,0)</f>
        <v>0</v>
      </c>
      <c r="W541" s="360">
        <f>_xlfn.XLOOKUP($A541,'Total project cost for DCs'!$A$4:$A$111,'Total project cost for DCs'!S$4:S$111,0,0)*_xlfn.XLOOKUP($A541,Drury_beneficiary_allocation!$A$5:$A$104,Drury_beneficiary_allocation!$G$5:$G$104,0,0)</f>
        <v>0</v>
      </c>
      <c r="X541" s="360">
        <f>_xlfn.XLOOKUP($A541,'Total project cost for DCs'!$A$4:$A$111,'Total project cost for DCs'!T$4:T$111,0,0)*_xlfn.XLOOKUP($A541,Drury_beneficiary_allocation!$A$5:$A$104,Drury_beneficiary_allocation!$G$5:$G$104,0,0)</f>
        <v>0</v>
      </c>
      <c r="Y541" s="349">
        <f t="shared" si="58"/>
        <v>0</v>
      </c>
      <c r="Z541" s="349">
        <f t="shared" si="59"/>
        <v>0</v>
      </c>
      <c r="AA541" s="349"/>
      <c r="AB541" s="353">
        <v>0</v>
      </c>
      <c r="AC541" s="354" t="str">
        <f t="shared" si="60"/>
        <v>Arterial</v>
      </c>
      <c r="AD541" s="349"/>
      <c r="AE541" s="349"/>
      <c r="AF541" s="355">
        <f>_xlfn.XLOOKUP(A541,'P1 Date Adjustment'!B:B,'P1 Date Adjustment'!F:F,"not found",0)</f>
        <v>2031</v>
      </c>
      <c r="AG541" s="349">
        <f t="shared" si="61"/>
        <v>0</v>
      </c>
    </row>
    <row r="542" spans="1:33" ht="60" x14ac:dyDescent="0.25">
      <c r="A542" s="129">
        <v>12</v>
      </c>
      <c r="B542" s="358" t="s">
        <v>221</v>
      </c>
      <c r="C542" s="358" t="str">
        <f>_xlfn.XLOOKUP($A542,'Total project cost for DCs'!A:A,'Total project cost for DCs'!C:C,"Not found",0)</f>
        <v>Intersection improvements on Bremner-Firth Rd, Norrie-Firth Rd, GSR-Firth Rd, Active mode facilities on both sides of Firth &amp; Norrie Rd</v>
      </c>
      <c r="D542" s="355" t="s">
        <v>155</v>
      </c>
      <c r="E542" s="355" t="s">
        <v>223</v>
      </c>
      <c r="H542" s="355" t="s">
        <v>832</v>
      </c>
      <c r="I542" s="359">
        <f>_xlfn.XLOOKUP($H542,DC_growth_AGS!$A$665:$A$673,DC_growth_AGS!$O$665:$O$673,"Not found",0)</f>
        <v>0.36349328388092461</v>
      </c>
      <c r="J542" s="355">
        <v>2033</v>
      </c>
      <c r="K542" s="360">
        <f>_xlfn.XLOOKUP($A542,'Total project cost for DCs'!$A$4:$A$111,'Total project cost for DCs'!G$4:G$111,0,0)*_xlfn.XLOOKUP($A542,Drury_beneficiary_allocation!$A$5:$A$104,Drury_beneficiary_allocation!$G$5:$G$104,0,0)</f>
        <v>0</v>
      </c>
      <c r="L542" s="360">
        <f>_xlfn.XLOOKUP($A542,'Total project cost for DCs'!$A$4:$A$111,'Total project cost for DCs'!H$4:H$111,0,0)*_xlfn.XLOOKUP($A542,Drury_beneficiary_allocation!$A$5:$A$104,Drury_beneficiary_allocation!$G$5:$G$104,0,0)</f>
        <v>0</v>
      </c>
      <c r="M542" s="360">
        <f>_xlfn.XLOOKUP($A542,'Total project cost for DCs'!$A$4:$A$111,'Total project cost for DCs'!I$4:I$111,0,0)*_xlfn.XLOOKUP($A542,Drury_beneficiary_allocation!$A$5:$A$104,Drury_beneficiary_allocation!$G$5:$G$104,0,0)</f>
        <v>0</v>
      </c>
      <c r="N542" s="360">
        <f>_xlfn.XLOOKUP($A542,'Total project cost for DCs'!$A$4:$A$111,'Total project cost for DCs'!J$4:J$111,0,0)*_xlfn.XLOOKUP($A542,Drury_beneficiary_allocation!$A$5:$A$104,Drury_beneficiary_allocation!$G$5:$G$104,0,0)</f>
        <v>0</v>
      </c>
      <c r="O542" s="360">
        <f>_xlfn.XLOOKUP($A542,'Total project cost for DCs'!$A$4:$A$111,'Total project cost for DCs'!K$4:K$111,0,0)*_xlfn.XLOOKUP($A542,Drury_beneficiary_allocation!$A$5:$A$104,Drury_beneficiary_allocation!$G$5:$G$104,0,0)</f>
        <v>0</v>
      </c>
      <c r="P542" s="360">
        <f>_xlfn.XLOOKUP($A542,'Total project cost for DCs'!$A$4:$A$111,'Total project cost for DCs'!L$4:L$111,0,0)*_xlfn.XLOOKUP($A542,Drury_beneficiary_allocation!$A$5:$A$104,Drury_beneficiary_allocation!$G$5:$G$104,0,0)</f>
        <v>0</v>
      </c>
      <c r="Q542" s="360">
        <f>_xlfn.XLOOKUP($A542,'Total project cost for DCs'!$A$4:$A$111,'Total project cost for DCs'!M$4:M$111,0,0)*_xlfn.XLOOKUP($A542,Drury_beneficiary_allocation!$A$5:$A$104,Drury_beneficiary_allocation!$G$5:$G$104,0,0)</f>
        <v>0</v>
      </c>
      <c r="R542" s="360">
        <f>_xlfn.XLOOKUP($A542,'Total project cost for DCs'!$A$4:$A$111,'Total project cost for DCs'!N$4:N$111,0,0)*_xlfn.XLOOKUP($A542,Drury_beneficiary_allocation!$A$5:$A$104,Drury_beneficiary_allocation!$G$5:$G$104,0,0)</f>
        <v>0</v>
      </c>
      <c r="S542" s="360">
        <f>_xlfn.XLOOKUP($A542,'Total project cost for DCs'!$A$4:$A$111,'Total project cost for DCs'!O$4:O$111,0,0)*_xlfn.XLOOKUP($A542,Drury_beneficiary_allocation!$A$5:$A$104,Drury_beneficiary_allocation!$G$5:$G$104,0,0)</f>
        <v>0</v>
      </c>
      <c r="T542" s="360">
        <f>_xlfn.XLOOKUP($A542,'Total project cost for DCs'!$A$4:$A$111,'Total project cost for DCs'!P$4:P$111,0,0)*_xlfn.XLOOKUP($A542,Drury_beneficiary_allocation!$A$5:$A$104,Drury_beneficiary_allocation!$G$5:$G$104,0,0)</f>
        <v>0</v>
      </c>
      <c r="U542" s="360">
        <f>_xlfn.XLOOKUP($A542,'Total project cost for DCs'!$A$4:$A$111,'Total project cost for DCs'!Q$4:Q$111,0,0)*_xlfn.XLOOKUP($A542,Drury_beneficiary_allocation!$A$5:$A$104,Drury_beneficiary_allocation!$G$5:$G$104,0,0)</f>
        <v>0</v>
      </c>
      <c r="V542" s="360">
        <f>_xlfn.XLOOKUP($A542,'Total project cost for DCs'!$A$4:$A$111,'Total project cost for DCs'!R$4:R$111,0,0)*_xlfn.XLOOKUP($A542,Drury_beneficiary_allocation!$A$5:$A$104,Drury_beneficiary_allocation!$G$5:$G$104,0,0)</f>
        <v>0</v>
      </c>
      <c r="W542" s="360">
        <f>_xlfn.XLOOKUP($A542,'Total project cost for DCs'!$A$4:$A$111,'Total project cost for DCs'!S$4:S$111,0,0)*_xlfn.XLOOKUP($A542,Drury_beneficiary_allocation!$A$5:$A$104,Drury_beneficiary_allocation!$G$5:$G$104,0,0)</f>
        <v>0</v>
      </c>
      <c r="X542" s="360">
        <f>_xlfn.XLOOKUP($A542,'Total project cost for DCs'!$A$4:$A$111,'Total project cost for DCs'!T$4:T$111,0,0)*_xlfn.XLOOKUP($A542,Drury_beneficiary_allocation!$A$5:$A$104,Drury_beneficiary_allocation!$G$5:$G$104,0,0)</f>
        <v>0</v>
      </c>
      <c r="Y542" s="349">
        <f t="shared" si="58"/>
        <v>0</v>
      </c>
      <c r="Z542" s="349">
        <f t="shared" si="59"/>
        <v>0</v>
      </c>
      <c r="AA542" s="349"/>
      <c r="AB542" s="353">
        <v>0</v>
      </c>
      <c r="AC542" s="354" t="str">
        <f t="shared" si="60"/>
        <v>Collector</v>
      </c>
      <c r="AD542" s="349"/>
      <c r="AE542" s="349"/>
      <c r="AF542" s="355">
        <f>_xlfn.XLOOKUP(A542,'P1 Date Adjustment'!B:B,'P1 Date Adjustment'!F:F,"not found",0)</f>
        <v>2033</v>
      </c>
      <c r="AG542" s="349">
        <f t="shared" si="61"/>
        <v>0</v>
      </c>
    </row>
    <row r="543" spans="1:33" ht="30" x14ac:dyDescent="0.25">
      <c r="A543" s="129" t="s">
        <v>224</v>
      </c>
      <c r="B543" s="358" t="s">
        <v>225</v>
      </c>
      <c r="C543" s="358" t="str">
        <f>_xlfn.XLOOKUP($A543,'Total project cost for DCs'!A:A,'Total project cost for DCs'!C:C,"Not found",0)</f>
        <v>2-lane urban- new 2-lane arterial with active modes on both sides + intersection improvements (TDM)</v>
      </c>
      <c r="D543" s="355" t="s">
        <v>155</v>
      </c>
      <c r="E543" s="355" t="s">
        <v>227</v>
      </c>
      <c r="H543" s="355" t="s">
        <v>832</v>
      </c>
      <c r="I543" s="359">
        <f>_xlfn.XLOOKUP($H543,DC_growth_AGS!$A$665:$A$673,DC_growth_AGS!$O$665:$O$673,"Not found",0)</f>
        <v>0.36349328388092461</v>
      </c>
      <c r="J543" s="355">
        <v>2029</v>
      </c>
      <c r="K543" s="360">
        <f>_xlfn.XLOOKUP($A543,'Total project cost for DCs'!$A$4:$A$111,'Total project cost for DCs'!G$4:G$111,0,0)*_xlfn.XLOOKUP($A543,Drury_beneficiary_allocation!$A$5:$A$104,Drury_beneficiary_allocation!$G$5:$G$104,0,0)</f>
        <v>0</v>
      </c>
      <c r="L543" s="360">
        <f>_xlfn.XLOOKUP($A543,'Total project cost for DCs'!$A$4:$A$111,'Total project cost for DCs'!H$4:H$111,0,0)*_xlfn.XLOOKUP($A543,Drury_beneficiary_allocation!$A$5:$A$104,Drury_beneficiary_allocation!$G$5:$G$104,0,0)</f>
        <v>0</v>
      </c>
      <c r="M543" s="360">
        <f>_xlfn.XLOOKUP($A543,'Total project cost for DCs'!$A$4:$A$111,'Total project cost for DCs'!I$4:I$111,0,0)*_xlfn.XLOOKUP($A543,Drury_beneficiary_allocation!$A$5:$A$104,Drury_beneficiary_allocation!$G$5:$G$104,0,0)</f>
        <v>0</v>
      </c>
      <c r="N543" s="360">
        <f>_xlfn.XLOOKUP($A543,'Total project cost for DCs'!$A$4:$A$111,'Total project cost for DCs'!J$4:J$111,0,0)*_xlfn.XLOOKUP($A543,Drury_beneficiary_allocation!$A$5:$A$104,Drury_beneficiary_allocation!$G$5:$G$104,0,0)</f>
        <v>0</v>
      </c>
      <c r="O543" s="360">
        <f>_xlfn.XLOOKUP($A543,'Total project cost for DCs'!$A$4:$A$111,'Total project cost for DCs'!K$4:K$111,0,0)*_xlfn.XLOOKUP($A543,Drury_beneficiary_allocation!$A$5:$A$104,Drury_beneficiary_allocation!$G$5:$G$104,0,0)</f>
        <v>0</v>
      </c>
      <c r="P543" s="360">
        <f>_xlfn.XLOOKUP($A543,'Total project cost for DCs'!$A$4:$A$111,'Total project cost for DCs'!L$4:L$111,0,0)*_xlfn.XLOOKUP($A543,Drury_beneficiary_allocation!$A$5:$A$104,Drury_beneficiary_allocation!$G$5:$G$104,0,0)</f>
        <v>0</v>
      </c>
      <c r="Q543" s="360">
        <f>_xlfn.XLOOKUP($A543,'Total project cost for DCs'!$A$4:$A$111,'Total project cost for DCs'!M$4:M$111,0,0)*_xlfn.XLOOKUP($A543,Drury_beneficiary_allocation!$A$5:$A$104,Drury_beneficiary_allocation!$G$5:$G$104,0,0)</f>
        <v>0</v>
      </c>
      <c r="R543" s="360">
        <f>_xlfn.XLOOKUP($A543,'Total project cost for DCs'!$A$4:$A$111,'Total project cost for DCs'!N$4:N$111,0,0)*_xlfn.XLOOKUP($A543,Drury_beneficiary_allocation!$A$5:$A$104,Drury_beneficiary_allocation!$G$5:$G$104,0,0)</f>
        <v>0</v>
      </c>
      <c r="S543" s="360">
        <f>_xlfn.XLOOKUP($A543,'Total project cost for DCs'!$A$4:$A$111,'Total project cost for DCs'!O$4:O$111,0,0)*_xlfn.XLOOKUP($A543,Drury_beneficiary_allocation!$A$5:$A$104,Drury_beneficiary_allocation!$G$5:$G$104,0,0)</f>
        <v>0</v>
      </c>
      <c r="T543" s="360">
        <f>_xlfn.XLOOKUP($A543,'Total project cost for DCs'!$A$4:$A$111,'Total project cost for DCs'!P$4:P$111,0,0)*_xlfn.XLOOKUP($A543,Drury_beneficiary_allocation!$A$5:$A$104,Drury_beneficiary_allocation!$G$5:$G$104,0,0)</f>
        <v>0</v>
      </c>
      <c r="U543" s="360">
        <f>_xlfn.XLOOKUP($A543,'Total project cost for DCs'!$A$4:$A$111,'Total project cost for DCs'!Q$4:Q$111,0,0)*_xlfn.XLOOKUP($A543,Drury_beneficiary_allocation!$A$5:$A$104,Drury_beneficiary_allocation!$G$5:$G$104,0,0)</f>
        <v>0</v>
      </c>
      <c r="V543" s="360">
        <f>_xlfn.XLOOKUP($A543,'Total project cost for DCs'!$A$4:$A$111,'Total project cost for DCs'!R$4:R$111,0,0)*_xlfn.XLOOKUP($A543,Drury_beneficiary_allocation!$A$5:$A$104,Drury_beneficiary_allocation!$G$5:$G$104,0,0)</f>
        <v>0</v>
      </c>
      <c r="W543" s="360">
        <f>_xlfn.XLOOKUP($A543,'Total project cost for DCs'!$A$4:$A$111,'Total project cost for DCs'!S$4:S$111,0,0)*_xlfn.XLOOKUP($A543,Drury_beneficiary_allocation!$A$5:$A$104,Drury_beneficiary_allocation!$G$5:$G$104,0,0)</f>
        <v>0</v>
      </c>
      <c r="X543" s="360">
        <f>_xlfn.XLOOKUP($A543,'Total project cost for DCs'!$A$4:$A$111,'Total project cost for DCs'!T$4:T$111,0,0)*_xlfn.XLOOKUP($A543,Drury_beneficiary_allocation!$A$5:$A$104,Drury_beneficiary_allocation!$G$5:$G$104,0,0)</f>
        <v>0</v>
      </c>
      <c r="Y543" s="349">
        <f t="shared" si="58"/>
        <v>0</v>
      </c>
      <c r="Z543" s="349">
        <f t="shared" si="59"/>
        <v>0</v>
      </c>
      <c r="AA543" s="349"/>
      <c r="AB543" s="353">
        <v>0</v>
      </c>
      <c r="AC543" s="354" t="str">
        <f t="shared" si="60"/>
        <v>Arterial</v>
      </c>
      <c r="AD543" s="349"/>
      <c r="AE543" s="349"/>
      <c r="AF543" s="355">
        <f>_xlfn.XLOOKUP(A543,'P1 Date Adjustment'!B:B,'P1 Date Adjustment'!F:F,"not found",0)</f>
        <v>2029</v>
      </c>
      <c r="AG543" s="349">
        <f t="shared" si="61"/>
        <v>0</v>
      </c>
    </row>
    <row r="544" spans="1:33" ht="30" x14ac:dyDescent="0.25">
      <c r="A544" s="129" t="s">
        <v>228</v>
      </c>
      <c r="B544" s="358" t="s">
        <v>229</v>
      </c>
      <c r="C544" s="358" t="str">
        <f>_xlfn.XLOOKUP($A544,'Total project cost for DCs'!A:A,'Total project cost for DCs'!C:C,"Not found",0)</f>
        <v>4-lane urban- upgrade 2-lane arterial with SGA design + intersection improvements (TDM)</v>
      </c>
      <c r="D544" s="355" t="s">
        <v>155</v>
      </c>
      <c r="E544" s="355" t="s">
        <v>231</v>
      </c>
      <c r="H544" s="355" t="s">
        <v>832</v>
      </c>
      <c r="I544" s="359">
        <f>_xlfn.XLOOKUP($H544,DC_growth_AGS!$A$665:$A$673,DC_growth_AGS!$O$665:$O$673,"Not found",0)</f>
        <v>0.36349328388092461</v>
      </c>
      <c r="J544" s="355">
        <v>2050</v>
      </c>
      <c r="K544" s="360">
        <f>_xlfn.XLOOKUP($A544,'Total project cost for DCs'!$A$4:$A$111,'Total project cost for DCs'!G$4:G$111,0,0)*_xlfn.XLOOKUP($A544,Drury_beneficiary_allocation!$A$5:$A$104,Drury_beneficiary_allocation!$G$5:$G$104,0,0)</f>
        <v>0</v>
      </c>
      <c r="L544" s="360">
        <f>_xlfn.XLOOKUP($A544,'Total project cost for DCs'!$A$4:$A$111,'Total project cost for DCs'!H$4:H$111,0,0)*_xlfn.XLOOKUP($A544,Drury_beneficiary_allocation!$A$5:$A$104,Drury_beneficiary_allocation!$G$5:$G$104,0,0)</f>
        <v>0</v>
      </c>
      <c r="M544" s="360">
        <f>_xlfn.XLOOKUP($A544,'Total project cost for DCs'!$A$4:$A$111,'Total project cost for DCs'!I$4:I$111,0,0)*_xlfn.XLOOKUP($A544,Drury_beneficiary_allocation!$A$5:$A$104,Drury_beneficiary_allocation!$G$5:$G$104,0,0)</f>
        <v>0</v>
      </c>
      <c r="N544" s="360">
        <f>_xlfn.XLOOKUP($A544,'Total project cost for DCs'!$A$4:$A$111,'Total project cost for DCs'!J$4:J$111,0,0)*_xlfn.XLOOKUP($A544,Drury_beneficiary_allocation!$A$5:$A$104,Drury_beneficiary_allocation!$G$5:$G$104,0,0)</f>
        <v>0</v>
      </c>
      <c r="O544" s="360">
        <f>_xlfn.XLOOKUP($A544,'Total project cost for DCs'!$A$4:$A$111,'Total project cost for DCs'!K$4:K$111,0,0)*_xlfn.XLOOKUP($A544,Drury_beneficiary_allocation!$A$5:$A$104,Drury_beneficiary_allocation!$G$5:$G$104,0,0)</f>
        <v>0</v>
      </c>
      <c r="P544" s="360">
        <f>_xlfn.XLOOKUP($A544,'Total project cost for DCs'!$A$4:$A$111,'Total project cost for DCs'!L$4:L$111,0,0)*_xlfn.XLOOKUP($A544,Drury_beneficiary_allocation!$A$5:$A$104,Drury_beneficiary_allocation!$G$5:$G$104,0,0)</f>
        <v>0</v>
      </c>
      <c r="Q544" s="360">
        <f>_xlfn.XLOOKUP($A544,'Total project cost for DCs'!$A$4:$A$111,'Total project cost for DCs'!M$4:M$111,0,0)*_xlfn.XLOOKUP($A544,Drury_beneficiary_allocation!$A$5:$A$104,Drury_beneficiary_allocation!$G$5:$G$104,0,0)</f>
        <v>0</v>
      </c>
      <c r="R544" s="360">
        <f>_xlfn.XLOOKUP($A544,'Total project cost for DCs'!$A$4:$A$111,'Total project cost for DCs'!N$4:N$111,0,0)*_xlfn.XLOOKUP($A544,Drury_beneficiary_allocation!$A$5:$A$104,Drury_beneficiary_allocation!$G$5:$G$104,0,0)</f>
        <v>0</v>
      </c>
      <c r="S544" s="360">
        <f>_xlfn.XLOOKUP($A544,'Total project cost for DCs'!$A$4:$A$111,'Total project cost for DCs'!O$4:O$111,0,0)*_xlfn.XLOOKUP($A544,Drury_beneficiary_allocation!$A$5:$A$104,Drury_beneficiary_allocation!$G$5:$G$104,0,0)</f>
        <v>0</v>
      </c>
      <c r="T544" s="360">
        <f>_xlfn.XLOOKUP($A544,'Total project cost for DCs'!$A$4:$A$111,'Total project cost for DCs'!P$4:P$111,0,0)*_xlfn.XLOOKUP($A544,Drury_beneficiary_allocation!$A$5:$A$104,Drury_beneficiary_allocation!$G$5:$G$104,0,0)</f>
        <v>0</v>
      </c>
      <c r="U544" s="360">
        <f>_xlfn.XLOOKUP($A544,'Total project cost for DCs'!$A$4:$A$111,'Total project cost for DCs'!Q$4:Q$111,0,0)*_xlfn.XLOOKUP($A544,Drury_beneficiary_allocation!$A$5:$A$104,Drury_beneficiary_allocation!$G$5:$G$104,0,0)</f>
        <v>0</v>
      </c>
      <c r="V544" s="360">
        <f>_xlfn.XLOOKUP($A544,'Total project cost for DCs'!$A$4:$A$111,'Total project cost for DCs'!R$4:R$111,0,0)*_xlfn.XLOOKUP($A544,Drury_beneficiary_allocation!$A$5:$A$104,Drury_beneficiary_allocation!$G$5:$G$104,0,0)</f>
        <v>0</v>
      </c>
      <c r="W544" s="360">
        <f>_xlfn.XLOOKUP($A544,'Total project cost for DCs'!$A$4:$A$111,'Total project cost for DCs'!S$4:S$111,0,0)*_xlfn.XLOOKUP($A544,Drury_beneficiary_allocation!$A$5:$A$104,Drury_beneficiary_allocation!$G$5:$G$104,0,0)</f>
        <v>0</v>
      </c>
      <c r="X544" s="360">
        <f>_xlfn.XLOOKUP($A544,'Total project cost for DCs'!$A$4:$A$111,'Total project cost for DCs'!T$4:T$111,0,0)*_xlfn.XLOOKUP($A544,Drury_beneficiary_allocation!$A$5:$A$104,Drury_beneficiary_allocation!$G$5:$G$104,0,0)</f>
        <v>0</v>
      </c>
      <c r="Y544" s="349">
        <f t="shared" si="58"/>
        <v>0</v>
      </c>
      <c r="Z544" s="349">
        <f t="shared" si="59"/>
        <v>0</v>
      </c>
      <c r="AA544" s="349"/>
      <c r="AB544" s="353">
        <v>0</v>
      </c>
      <c r="AC544" s="354" t="str">
        <f t="shared" si="60"/>
        <v>Arterial</v>
      </c>
      <c r="AD544" s="349"/>
      <c r="AE544" s="349"/>
      <c r="AF544" s="355">
        <f>_xlfn.XLOOKUP(A544,'P1 Date Adjustment'!B:B,'P1 Date Adjustment'!F:F,"not found",0)</f>
        <v>2050</v>
      </c>
      <c r="AG544" s="349">
        <f t="shared" si="61"/>
        <v>0</v>
      </c>
    </row>
    <row r="545" spans="1:33" ht="45" x14ac:dyDescent="0.25">
      <c r="A545" s="129" t="s">
        <v>234</v>
      </c>
      <c r="B545" s="358" t="s">
        <v>235</v>
      </c>
      <c r="C545" s="358" t="str">
        <f>_xlfn.XLOOKUP($A545,'Total project cost for DCs'!A:A,'Total project cost for DCs'!C:C,"Not found",0)</f>
        <v>2-lane urban (New Road connection to Quarry Road with active modes on both sides + intersection improvements)</v>
      </c>
      <c r="D545" s="355" t="s">
        <v>155</v>
      </c>
      <c r="E545" s="355" t="s">
        <v>223</v>
      </c>
      <c r="H545" s="355" t="s">
        <v>832</v>
      </c>
      <c r="I545" s="359">
        <f>_xlfn.XLOOKUP($H545,DC_growth_AGS!$A$665:$A$673,DC_growth_AGS!$O$665:$O$673,"Not found",0)</f>
        <v>0.36349328388092461</v>
      </c>
      <c r="J545" s="355">
        <v>2035</v>
      </c>
      <c r="K545" s="360">
        <f>_xlfn.XLOOKUP($A545,'Total project cost for DCs'!$A$4:$A$111,'Total project cost for DCs'!G$4:G$111,0,0)*_xlfn.XLOOKUP($A545,Drury_beneficiary_allocation!$A$5:$A$104,Drury_beneficiary_allocation!$G$5:$G$104,0,0)</f>
        <v>0</v>
      </c>
      <c r="L545" s="360">
        <f>_xlfn.XLOOKUP($A545,'Total project cost for DCs'!$A$4:$A$111,'Total project cost for DCs'!H$4:H$111,0,0)*_xlfn.XLOOKUP($A545,Drury_beneficiary_allocation!$A$5:$A$104,Drury_beneficiary_allocation!$G$5:$G$104,0,0)</f>
        <v>0</v>
      </c>
      <c r="M545" s="360">
        <f>_xlfn.XLOOKUP($A545,'Total project cost for DCs'!$A$4:$A$111,'Total project cost for DCs'!I$4:I$111,0,0)*_xlfn.XLOOKUP($A545,Drury_beneficiary_allocation!$A$5:$A$104,Drury_beneficiary_allocation!$G$5:$G$104,0,0)</f>
        <v>0</v>
      </c>
      <c r="N545" s="360">
        <f>_xlfn.XLOOKUP($A545,'Total project cost for DCs'!$A$4:$A$111,'Total project cost for DCs'!J$4:J$111,0,0)*_xlfn.XLOOKUP($A545,Drury_beneficiary_allocation!$A$5:$A$104,Drury_beneficiary_allocation!$G$5:$G$104,0,0)</f>
        <v>0</v>
      </c>
      <c r="O545" s="360">
        <f>_xlfn.XLOOKUP($A545,'Total project cost for DCs'!$A$4:$A$111,'Total project cost for DCs'!K$4:K$111,0,0)*_xlfn.XLOOKUP($A545,Drury_beneficiary_allocation!$A$5:$A$104,Drury_beneficiary_allocation!$G$5:$G$104,0,0)</f>
        <v>0</v>
      </c>
      <c r="P545" s="360">
        <f>_xlfn.XLOOKUP($A545,'Total project cost for DCs'!$A$4:$A$111,'Total project cost for DCs'!L$4:L$111,0,0)*_xlfn.XLOOKUP($A545,Drury_beneficiary_allocation!$A$5:$A$104,Drury_beneficiary_allocation!$G$5:$G$104,0,0)</f>
        <v>0</v>
      </c>
      <c r="Q545" s="360">
        <f>_xlfn.XLOOKUP($A545,'Total project cost for DCs'!$A$4:$A$111,'Total project cost for DCs'!M$4:M$111,0,0)*_xlfn.XLOOKUP($A545,Drury_beneficiary_allocation!$A$5:$A$104,Drury_beneficiary_allocation!$G$5:$G$104,0,0)</f>
        <v>0</v>
      </c>
      <c r="R545" s="360">
        <f>_xlfn.XLOOKUP($A545,'Total project cost for DCs'!$A$4:$A$111,'Total project cost for DCs'!N$4:N$111,0,0)*_xlfn.XLOOKUP($A545,Drury_beneficiary_allocation!$A$5:$A$104,Drury_beneficiary_allocation!$G$5:$G$104,0,0)</f>
        <v>0</v>
      </c>
      <c r="S545" s="360">
        <f>_xlfn.XLOOKUP($A545,'Total project cost for DCs'!$A$4:$A$111,'Total project cost for DCs'!O$4:O$111,0,0)*_xlfn.XLOOKUP($A545,Drury_beneficiary_allocation!$A$5:$A$104,Drury_beneficiary_allocation!$G$5:$G$104,0,0)</f>
        <v>0</v>
      </c>
      <c r="T545" s="360">
        <f>_xlfn.XLOOKUP($A545,'Total project cost for DCs'!$A$4:$A$111,'Total project cost for DCs'!P$4:P$111,0,0)*_xlfn.XLOOKUP($A545,Drury_beneficiary_allocation!$A$5:$A$104,Drury_beneficiary_allocation!$G$5:$G$104,0,0)</f>
        <v>0</v>
      </c>
      <c r="U545" s="360">
        <f>_xlfn.XLOOKUP($A545,'Total project cost for DCs'!$A$4:$A$111,'Total project cost for DCs'!Q$4:Q$111,0,0)*_xlfn.XLOOKUP($A545,Drury_beneficiary_allocation!$A$5:$A$104,Drury_beneficiary_allocation!$G$5:$G$104,0,0)</f>
        <v>0</v>
      </c>
      <c r="V545" s="360">
        <f>_xlfn.XLOOKUP($A545,'Total project cost for DCs'!$A$4:$A$111,'Total project cost for DCs'!R$4:R$111,0,0)*_xlfn.XLOOKUP($A545,Drury_beneficiary_allocation!$A$5:$A$104,Drury_beneficiary_allocation!$G$5:$G$104,0,0)</f>
        <v>0</v>
      </c>
      <c r="W545" s="360">
        <f>_xlfn.XLOOKUP($A545,'Total project cost for DCs'!$A$4:$A$111,'Total project cost for DCs'!S$4:S$111,0,0)*_xlfn.XLOOKUP($A545,Drury_beneficiary_allocation!$A$5:$A$104,Drury_beneficiary_allocation!$G$5:$G$104,0,0)</f>
        <v>0</v>
      </c>
      <c r="X545" s="360">
        <f>_xlfn.XLOOKUP($A545,'Total project cost for DCs'!$A$4:$A$111,'Total project cost for DCs'!T$4:T$111,0,0)*_xlfn.XLOOKUP($A545,Drury_beneficiary_allocation!$A$5:$A$104,Drury_beneficiary_allocation!$G$5:$G$104,0,0)</f>
        <v>0</v>
      </c>
      <c r="Y545" s="349">
        <f t="shared" si="58"/>
        <v>0</v>
      </c>
      <c r="Z545" s="349">
        <f t="shared" si="59"/>
        <v>0</v>
      </c>
      <c r="AA545" s="349"/>
      <c r="AB545" s="353">
        <v>0</v>
      </c>
      <c r="AC545" s="354" t="str">
        <f t="shared" si="60"/>
        <v>Collector</v>
      </c>
      <c r="AD545" s="349"/>
      <c r="AE545" s="349"/>
      <c r="AF545" s="355">
        <f>_xlfn.XLOOKUP(A545,'P1 Date Adjustment'!B:B,'P1 Date Adjustment'!F:F,"not found",0)</f>
        <v>2035</v>
      </c>
      <c r="AG545" s="349">
        <f t="shared" si="61"/>
        <v>0</v>
      </c>
    </row>
    <row r="546" spans="1:33" ht="30" x14ac:dyDescent="0.25">
      <c r="A546" s="129" t="s">
        <v>237</v>
      </c>
      <c r="B546" s="358" t="s">
        <v>238</v>
      </c>
      <c r="C546" s="358" t="str">
        <f>_xlfn.XLOOKUP($A546,'Total project cost for DCs'!A:A,'Total project cost for DCs'!C:C,"Not found",0)</f>
        <v>2-lane urban (upgrade existing road layout with active modes on both sides + intersection improvements)</v>
      </c>
      <c r="D546" s="355" t="s">
        <v>155</v>
      </c>
      <c r="E546" s="355" t="s">
        <v>199</v>
      </c>
      <c r="H546" s="355" t="s">
        <v>832</v>
      </c>
      <c r="I546" s="359">
        <f>_xlfn.XLOOKUP($H546,DC_growth_AGS!$A$665:$A$673,DC_growth_AGS!$O$665:$O$673,"Not found",0)</f>
        <v>0.36349328388092461</v>
      </c>
      <c r="J546" s="355">
        <v>2033</v>
      </c>
      <c r="K546" s="360">
        <f>_xlfn.XLOOKUP($A546,'Total project cost for DCs'!$A$4:$A$111,'Total project cost for DCs'!G$4:G$111,0,0)*_xlfn.XLOOKUP($A546,Drury_beneficiary_allocation!$A$5:$A$104,Drury_beneficiary_allocation!$G$5:$G$104,0,0)</f>
        <v>0</v>
      </c>
      <c r="L546" s="360">
        <f>_xlfn.XLOOKUP($A546,'Total project cost for DCs'!$A$4:$A$111,'Total project cost for DCs'!H$4:H$111,0,0)*_xlfn.XLOOKUP($A546,Drury_beneficiary_allocation!$A$5:$A$104,Drury_beneficiary_allocation!$G$5:$G$104,0,0)</f>
        <v>0</v>
      </c>
      <c r="M546" s="360">
        <f>_xlfn.XLOOKUP($A546,'Total project cost for DCs'!$A$4:$A$111,'Total project cost for DCs'!I$4:I$111,0,0)*_xlfn.XLOOKUP($A546,Drury_beneficiary_allocation!$A$5:$A$104,Drury_beneficiary_allocation!$G$5:$G$104,0,0)</f>
        <v>0</v>
      </c>
      <c r="N546" s="360">
        <f>_xlfn.XLOOKUP($A546,'Total project cost for DCs'!$A$4:$A$111,'Total project cost for DCs'!J$4:J$111,0,0)*_xlfn.XLOOKUP($A546,Drury_beneficiary_allocation!$A$5:$A$104,Drury_beneficiary_allocation!$G$5:$G$104,0,0)</f>
        <v>0</v>
      </c>
      <c r="O546" s="360">
        <f>_xlfn.XLOOKUP($A546,'Total project cost for DCs'!$A$4:$A$111,'Total project cost for DCs'!K$4:K$111,0,0)*_xlfn.XLOOKUP($A546,Drury_beneficiary_allocation!$A$5:$A$104,Drury_beneficiary_allocation!$G$5:$G$104,0,0)</f>
        <v>0</v>
      </c>
      <c r="P546" s="360">
        <f>_xlfn.XLOOKUP($A546,'Total project cost for DCs'!$A$4:$A$111,'Total project cost for DCs'!L$4:L$111,0,0)*_xlfn.XLOOKUP($A546,Drury_beneficiary_allocation!$A$5:$A$104,Drury_beneficiary_allocation!$G$5:$G$104,0,0)</f>
        <v>0</v>
      </c>
      <c r="Q546" s="360">
        <f>_xlfn.XLOOKUP($A546,'Total project cost for DCs'!$A$4:$A$111,'Total project cost for DCs'!M$4:M$111,0,0)*_xlfn.XLOOKUP($A546,Drury_beneficiary_allocation!$A$5:$A$104,Drury_beneficiary_allocation!$G$5:$G$104,0,0)</f>
        <v>0</v>
      </c>
      <c r="R546" s="360">
        <f>_xlfn.XLOOKUP($A546,'Total project cost for DCs'!$A$4:$A$111,'Total project cost for DCs'!N$4:N$111,0,0)*_xlfn.XLOOKUP($A546,Drury_beneficiary_allocation!$A$5:$A$104,Drury_beneficiary_allocation!$G$5:$G$104,0,0)</f>
        <v>0</v>
      </c>
      <c r="S546" s="360">
        <f>_xlfn.XLOOKUP($A546,'Total project cost for DCs'!$A$4:$A$111,'Total project cost for DCs'!O$4:O$111,0,0)*_xlfn.XLOOKUP($A546,Drury_beneficiary_allocation!$A$5:$A$104,Drury_beneficiary_allocation!$G$5:$G$104,0,0)</f>
        <v>0</v>
      </c>
      <c r="T546" s="360">
        <f>_xlfn.XLOOKUP($A546,'Total project cost for DCs'!$A$4:$A$111,'Total project cost for DCs'!P$4:P$111,0,0)*_xlfn.XLOOKUP($A546,Drury_beneficiary_allocation!$A$5:$A$104,Drury_beneficiary_allocation!$G$5:$G$104,0,0)</f>
        <v>0</v>
      </c>
      <c r="U546" s="360">
        <f>_xlfn.XLOOKUP($A546,'Total project cost for DCs'!$A$4:$A$111,'Total project cost for DCs'!Q$4:Q$111,0,0)*_xlfn.XLOOKUP($A546,Drury_beneficiary_allocation!$A$5:$A$104,Drury_beneficiary_allocation!$G$5:$G$104,0,0)</f>
        <v>0</v>
      </c>
      <c r="V546" s="360">
        <f>_xlfn.XLOOKUP($A546,'Total project cost for DCs'!$A$4:$A$111,'Total project cost for DCs'!R$4:R$111,0,0)*_xlfn.XLOOKUP($A546,Drury_beneficiary_allocation!$A$5:$A$104,Drury_beneficiary_allocation!$G$5:$G$104,0,0)</f>
        <v>0</v>
      </c>
      <c r="W546" s="360">
        <f>_xlfn.XLOOKUP($A546,'Total project cost for DCs'!$A$4:$A$111,'Total project cost for DCs'!S$4:S$111,0,0)*_xlfn.XLOOKUP($A546,Drury_beneficiary_allocation!$A$5:$A$104,Drury_beneficiary_allocation!$G$5:$G$104,0,0)</f>
        <v>0</v>
      </c>
      <c r="X546" s="360">
        <f>_xlfn.XLOOKUP($A546,'Total project cost for DCs'!$A$4:$A$111,'Total project cost for DCs'!T$4:T$111,0,0)*_xlfn.XLOOKUP($A546,Drury_beneficiary_allocation!$A$5:$A$104,Drury_beneficiary_allocation!$G$5:$G$104,0,0)</f>
        <v>0</v>
      </c>
      <c r="Y546" s="349">
        <f t="shared" si="58"/>
        <v>0</v>
      </c>
      <c r="Z546" s="349">
        <f t="shared" si="59"/>
        <v>0</v>
      </c>
      <c r="AA546" s="349"/>
      <c r="AB546" s="353">
        <v>0</v>
      </c>
      <c r="AC546" s="354" t="str">
        <f t="shared" si="60"/>
        <v>Collector</v>
      </c>
      <c r="AD546" s="349"/>
      <c r="AE546" s="349"/>
      <c r="AF546" s="355">
        <f>_xlfn.XLOOKUP(A546,'P1 Date Adjustment'!B:B,'P1 Date Adjustment'!F:F,"not found",0)</f>
        <v>2033</v>
      </c>
      <c r="AG546" s="349">
        <f t="shared" si="61"/>
        <v>0</v>
      </c>
    </row>
    <row r="547" spans="1:33" ht="30" x14ac:dyDescent="0.25">
      <c r="A547" s="129" t="s">
        <v>246</v>
      </c>
      <c r="B547" s="358" t="s">
        <v>247</v>
      </c>
      <c r="C547" s="358" t="str">
        <f>_xlfn.XLOOKUP($A547,'Total project cost for DCs'!A:A,'Total project cost for DCs'!C:C,"Not found",0)</f>
        <v>4-lane urban- upgrade 2-lane urban with active modes on both sides (SGA design)</v>
      </c>
      <c r="D547" s="355" t="s">
        <v>155</v>
      </c>
      <c r="E547" s="355" t="s">
        <v>157</v>
      </c>
      <c r="H547" s="355" t="s">
        <v>832</v>
      </c>
      <c r="I547" s="359">
        <f>_xlfn.XLOOKUP($H547,DC_growth_AGS!$A$665:$A$673,DC_growth_AGS!$O$665:$O$673,"Not found",0)</f>
        <v>0.36349328388092461</v>
      </c>
      <c r="J547" s="355">
        <v>2050</v>
      </c>
      <c r="K547" s="360">
        <f>_xlfn.XLOOKUP($A547,'Total project cost for DCs'!$A$4:$A$111,'Total project cost for DCs'!G$4:G$111,0,0)*_xlfn.XLOOKUP($A547,Drury_beneficiary_allocation!$A$5:$A$104,Drury_beneficiary_allocation!$G$5:$G$104,0,0)</f>
        <v>0</v>
      </c>
      <c r="L547" s="360">
        <f>_xlfn.XLOOKUP($A547,'Total project cost for DCs'!$A$4:$A$111,'Total project cost for DCs'!H$4:H$111,0,0)*_xlfn.XLOOKUP($A547,Drury_beneficiary_allocation!$A$5:$A$104,Drury_beneficiary_allocation!$G$5:$G$104,0,0)</f>
        <v>0</v>
      </c>
      <c r="M547" s="360">
        <f>_xlfn.XLOOKUP($A547,'Total project cost for DCs'!$A$4:$A$111,'Total project cost for DCs'!I$4:I$111,0,0)*_xlfn.XLOOKUP($A547,Drury_beneficiary_allocation!$A$5:$A$104,Drury_beneficiary_allocation!$G$5:$G$104,0,0)</f>
        <v>0</v>
      </c>
      <c r="N547" s="360">
        <f>_xlfn.XLOOKUP($A547,'Total project cost for DCs'!$A$4:$A$111,'Total project cost for DCs'!J$4:J$111,0,0)*_xlfn.XLOOKUP($A547,Drury_beneficiary_allocation!$A$5:$A$104,Drury_beneficiary_allocation!$G$5:$G$104,0,0)</f>
        <v>0</v>
      </c>
      <c r="O547" s="360">
        <f>_xlfn.XLOOKUP($A547,'Total project cost for DCs'!$A$4:$A$111,'Total project cost for DCs'!K$4:K$111,0,0)*_xlfn.XLOOKUP($A547,Drury_beneficiary_allocation!$A$5:$A$104,Drury_beneficiary_allocation!$G$5:$G$104,0,0)</f>
        <v>0</v>
      </c>
      <c r="P547" s="360">
        <f>_xlfn.XLOOKUP($A547,'Total project cost for DCs'!$A$4:$A$111,'Total project cost for DCs'!L$4:L$111,0,0)*_xlfn.XLOOKUP($A547,Drury_beneficiary_allocation!$A$5:$A$104,Drury_beneficiary_allocation!$G$5:$G$104,0,0)</f>
        <v>0</v>
      </c>
      <c r="Q547" s="360">
        <f>_xlfn.XLOOKUP($A547,'Total project cost for DCs'!$A$4:$A$111,'Total project cost for DCs'!M$4:M$111,0,0)*_xlfn.XLOOKUP($A547,Drury_beneficiary_allocation!$A$5:$A$104,Drury_beneficiary_allocation!$G$5:$G$104,0,0)</f>
        <v>0</v>
      </c>
      <c r="R547" s="360">
        <f>_xlfn.XLOOKUP($A547,'Total project cost for DCs'!$A$4:$A$111,'Total project cost for DCs'!N$4:N$111,0,0)*_xlfn.XLOOKUP($A547,Drury_beneficiary_allocation!$A$5:$A$104,Drury_beneficiary_allocation!$G$5:$G$104,0,0)</f>
        <v>0</v>
      </c>
      <c r="S547" s="360">
        <f>_xlfn.XLOOKUP($A547,'Total project cost for DCs'!$A$4:$A$111,'Total project cost for DCs'!O$4:O$111,0,0)*_xlfn.XLOOKUP($A547,Drury_beneficiary_allocation!$A$5:$A$104,Drury_beneficiary_allocation!$G$5:$G$104,0,0)</f>
        <v>0</v>
      </c>
      <c r="T547" s="360">
        <f>_xlfn.XLOOKUP($A547,'Total project cost for DCs'!$A$4:$A$111,'Total project cost for DCs'!P$4:P$111,0,0)*_xlfn.XLOOKUP($A547,Drury_beneficiary_allocation!$A$5:$A$104,Drury_beneficiary_allocation!$G$5:$G$104,0,0)</f>
        <v>0</v>
      </c>
      <c r="U547" s="360">
        <f>_xlfn.XLOOKUP($A547,'Total project cost for DCs'!$A$4:$A$111,'Total project cost for DCs'!Q$4:Q$111,0,0)*_xlfn.XLOOKUP($A547,Drury_beneficiary_allocation!$A$5:$A$104,Drury_beneficiary_allocation!$G$5:$G$104,0,0)</f>
        <v>0</v>
      </c>
      <c r="V547" s="360">
        <f>_xlfn.XLOOKUP($A547,'Total project cost for DCs'!$A$4:$A$111,'Total project cost for DCs'!R$4:R$111,0,0)*_xlfn.XLOOKUP($A547,Drury_beneficiary_allocation!$A$5:$A$104,Drury_beneficiary_allocation!$G$5:$G$104,0,0)</f>
        <v>0</v>
      </c>
      <c r="W547" s="360">
        <f>_xlfn.XLOOKUP($A547,'Total project cost for DCs'!$A$4:$A$111,'Total project cost for DCs'!S$4:S$111,0,0)*_xlfn.XLOOKUP($A547,Drury_beneficiary_allocation!$A$5:$A$104,Drury_beneficiary_allocation!$G$5:$G$104,0,0)</f>
        <v>0</v>
      </c>
      <c r="X547" s="360">
        <f>_xlfn.XLOOKUP($A547,'Total project cost for DCs'!$A$4:$A$111,'Total project cost for DCs'!T$4:T$111,0,0)*_xlfn.XLOOKUP($A547,Drury_beneficiary_allocation!$A$5:$A$104,Drury_beneficiary_allocation!$G$5:$G$104,0,0)</f>
        <v>0</v>
      </c>
      <c r="Y547" s="349">
        <f t="shared" si="58"/>
        <v>0</v>
      </c>
      <c r="Z547" s="349">
        <f t="shared" si="59"/>
        <v>0</v>
      </c>
      <c r="AA547" s="349"/>
      <c r="AB547" s="353">
        <v>0</v>
      </c>
      <c r="AC547" s="354" t="str">
        <f t="shared" si="60"/>
        <v>Arterial</v>
      </c>
      <c r="AD547" s="349"/>
      <c r="AE547" s="349"/>
      <c r="AF547" s="355">
        <f>_xlfn.XLOOKUP(A547,'P1 Date Adjustment'!B:B,'P1 Date Adjustment'!F:F,"not found",0)</f>
        <v>2050</v>
      </c>
      <c r="AG547" s="349">
        <f t="shared" si="61"/>
        <v>0</v>
      </c>
    </row>
    <row r="548" spans="1:33" ht="45" x14ac:dyDescent="0.25">
      <c r="A548" s="129" t="s">
        <v>259</v>
      </c>
      <c r="B548" s="358" t="s">
        <v>260</v>
      </c>
      <c r="C548" s="358" t="str">
        <f>_xlfn.XLOOKUP($A548,'Total project cost for DCs'!A:A,'Total project cost for DCs'!C:C,"Not found",0)</f>
        <v>Active mode upgrades- existing road layout with active modes on both sides + intersection upgrades for active mode crossing</v>
      </c>
      <c r="D548" s="355" t="s">
        <v>155</v>
      </c>
      <c r="E548" s="355" t="s">
        <v>199</v>
      </c>
      <c r="H548" s="355" t="s">
        <v>832</v>
      </c>
      <c r="I548" s="359">
        <f>_xlfn.XLOOKUP($H548,DC_growth_AGS!$A$665:$A$673,DC_growth_AGS!$O$665:$O$673,"Not found",0)</f>
        <v>0.36349328388092461</v>
      </c>
      <c r="J548" s="355">
        <v>2035</v>
      </c>
      <c r="K548" s="360">
        <f>_xlfn.XLOOKUP($A548,'Total project cost for DCs'!$A$4:$A$111,'Total project cost for DCs'!G$4:G$111,0,0)*_xlfn.XLOOKUP($A548,Drury_beneficiary_allocation!$A$5:$A$104,Drury_beneficiary_allocation!$G$5:$G$104,0,0)</f>
        <v>0</v>
      </c>
      <c r="L548" s="360">
        <f>_xlfn.XLOOKUP($A548,'Total project cost for DCs'!$A$4:$A$111,'Total project cost for DCs'!H$4:H$111,0,0)*_xlfn.XLOOKUP($A548,Drury_beneficiary_allocation!$A$5:$A$104,Drury_beneficiary_allocation!$G$5:$G$104,0,0)</f>
        <v>0</v>
      </c>
      <c r="M548" s="360">
        <f>_xlfn.XLOOKUP($A548,'Total project cost for DCs'!$A$4:$A$111,'Total project cost for DCs'!I$4:I$111,0,0)*_xlfn.XLOOKUP($A548,Drury_beneficiary_allocation!$A$5:$A$104,Drury_beneficiary_allocation!$G$5:$G$104,0,0)</f>
        <v>0</v>
      </c>
      <c r="N548" s="360">
        <f>_xlfn.XLOOKUP($A548,'Total project cost for DCs'!$A$4:$A$111,'Total project cost for DCs'!J$4:J$111,0,0)*_xlfn.XLOOKUP($A548,Drury_beneficiary_allocation!$A$5:$A$104,Drury_beneficiary_allocation!$G$5:$G$104,0,0)</f>
        <v>0</v>
      </c>
      <c r="O548" s="360">
        <f>_xlfn.XLOOKUP($A548,'Total project cost for DCs'!$A$4:$A$111,'Total project cost for DCs'!K$4:K$111,0,0)*_xlfn.XLOOKUP($A548,Drury_beneficiary_allocation!$A$5:$A$104,Drury_beneficiary_allocation!$G$5:$G$104,0,0)</f>
        <v>0</v>
      </c>
      <c r="P548" s="360">
        <f>_xlfn.XLOOKUP($A548,'Total project cost for DCs'!$A$4:$A$111,'Total project cost for DCs'!L$4:L$111,0,0)*_xlfn.XLOOKUP($A548,Drury_beneficiary_allocation!$A$5:$A$104,Drury_beneficiary_allocation!$G$5:$G$104,0,0)</f>
        <v>0</v>
      </c>
      <c r="Q548" s="360">
        <f>_xlfn.XLOOKUP($A548,'Total project cost for DCs'!$A$4:$A$111,'Total project cost for DCs'!M$4:M$111,0,0)*_xlfn.XLOOKUP($A548,Drury_beneficiary_allocation!$A$5:$A$104,Drury_beneficiary_allocation!$G$5:$G$104,0,0)</f>
        <v>0</v>
      </c>
      <c r="R548" s="360">
        <f>_xlfn.XLOOKUP($A548,'Total project cost for DCs'!$A$4:$A$111,'Total project cost for DCs'!N$4:N$111,0,0)*_xlfn.XLOOKUP($A548,Drury_beneficiary_allocation!$A$5:$A$104,Drury_beneficiary_allocation!$G$5:$G$104,0,0)</f>
        <v>0</v>
      </c>
      <c r="S548" s="360">
        <f>_xlfn.XLOOKUP($A548,'Total project cost for DCs'!$A$4:$A$111,'Total project cost for DCs'!O$4:O$111,0,0)*_xlfn.XLOOKUP($A548,Drury_beneficiary_allocation!$A$5:$A$104,Drury_beneficiary_allocation!$G$5:$G$104,0,0)</f>
        <v>0</v>
      </c>
      <c r="T548" s="360">
        <f>_xlfn.XLOOKUP($A548,'Total project cost for DCs'!$A$4:$A$111,'Total project cost for DCs'!P$4:P$111,0,0)*_xlfn.XLOOKUP($A548,Drury_beneficiary_allocation!$A$5:$A$104,Drury_beneficiary_allocation!$G$5:$G$104,0,0)</f>
        <v>0</v>
      </c>
      <c r="U548" s="360">
        <f>_xlfn.XLOOKUP($A548,'Total project cost for DCs'!$A$4:$A$111,'Total project cost for DCs'!Q$4:Q$111,0,0)*_xlfn.XLOOKUP($A548,Drury_beneficiary_allocation!$A$5:$A$104,Drury_beneficiary_allocation!$G$5:$G$104,0,0)</f>
        <v>0</v>
      </c>
      <c r="V548" s="360">
        <f>_xlfn.XLOOKUP($A548,'Total project cost for DCs'!$A$4:$A$111,'Total project cost for DCs'!R$4:R$111,0,0)*_xlfn.XLOOKUP($A548,Drury_beneficiary_allocation!$A$5:$A$104,Drury_beneficiary_allocation!$G$5:$G$104,0,0)</f>
        <v>0</v>
      </c>
      <c r="W548" s="360">
        <f>_xlfn.XLOOKUP($A548,'Total project cost for DCs'!$A$4:$A$111,'Total project cost for DCs'!S$4:S$111,0,0)*_xlfn.XLOOKUP($A548,Drury_beneficiary_allocation!$A$5:$A$104,Drury_beneficiary_allocation!$G$5:$G$104,0,0)</f>
        <v>0</v>
      </c>
      <c r="X548" s="360">
        <f>_xlfn.XLOOKUP($A548,'Total project cost for DCs'!$A$4:$A$111,'Total project cost for DCs'!T$4:T$111,0,0)*_xlfn.XLOOKUP($A548,Drury_beneficiary_allocation!$A$5:$A$104,Drury_beneficiary_allocation!$G$5:$G$104,0,0)</f>
        <v>0</v>
      </c>
      <c r="Y548" s="349">
        <f t="shared" si="58"/>
        <v>0</v>
      </c>
      <c r="Z548" s="349">
        <f t="shared" si="59"/>
        <v>0</v>
      </c>
      <c r="AA548" s="349"/>
      <c r="AB548" s="353">
        <v>0</v>
      </c>
      <c r="AC548" s="354" t="str">
        <f t="shared" si="60"/>
        <v>Collector</v>
      </c>
      <c r="AD548" s="349"/>
      <c r="AE548" s="349"/>
      <c r="AF548" s="355">
        <f>_xlfn.XLOOKUP(A548,'P1 Date Adjustment'!B:B,'P1 Date Adjustment'!F:F,"not found",0)</f>
        <v>2035</v>
      </c>
      <c r="AG548" s="349">
        <f t="shared" si="61"/>
        <v>0</v>
      </c>
    </row>
    <row r="549" spans="1:33" ht="45" x14ac:dyDescent="0.25">
      <c r="A549" s="129">
        <v>21</v>
      </c>
      <c r="B549" s="358" t="s">
        <v>262</v>
      </c>
      <c r="C549" s="358" t="str">
        <f>_xlfn.XLOOKUP($A549,'Total project cost for DCs'!A:A,'Total project cost for DCs'!C:C,"Not found",0)</f>
        <v>Active mode upgrades- existing road layout with active modes on both sides + intersection upgrades for active mode crossing</v>
      </c>
      <c r="D549" s="355" t="s">
        <v>155</v>
      </c>
      <c r="E549" s="355" t="s">
        <v>199</v>
      </c>
      <c r="H549" s="355" t="s">
        <v>832</v>
      </c>
      <c r="I549" s="359">
        <f>_xlfn.XLOOKUP($H549,DC_growth_AGS!$A$665:$A$673,DC_growth_AGS!$O$665:$O$673,"Not found",0)</f>
        <v>0.36349328388092461</v>
      </c>
      <c r="J549" s="355">
        <v>2035</v>
      </c>
      <c r="K549" s="360">
        <f>_xlfn.XLOOKUP($A549,'Total project cost for DCs'!$A$4:$A$111,'Total project cost for DCs'!G$4:G$111,0,0)*_xlfn.XLOOKUP($A549,Drury_beneficiary_allocation!$A$5:$A$104,Drury_beneficiary_allocation!$G$5:$G$104,0,0)</f>
        <v>0</v>
      </c>
      <c r="L549" s="360">
        <f>_xlfn.XLOOKUP($A549,'Total project cost for DCs'!$A$4:$A$111,'Total project cost for DCs'!H$4:H$111,0,0)*_xlfn.XLOOKUP($A549,Drury_beneficiary_allocation!$A$5:$A$104,Drury_beneficiary_allocation!$G$5:$G$104,0,0)</f>
        <v>0</v>
      </c>
      <c r="M549" s="360">
        <f>_xlfn.XLOOKUP($A549,'Total project cost for DCs'!$A$4:$A$111,'Total project cost for DCs'!I$4:I$111,0,0)*_xlfn.XLOOKUP($A549,Drury_beneficiary_allocation!$A$5:$A$104,Drury_beneficiary_allocation!$G$5:$G$104,0,0)</f>
        <v>0</v>
      </c>
      <c r="N549" s="360">
        <f>_xlfn.XLOOKUP($A549,'Total project cost for DCs'!$A$4:$A$111,'Total project cost for DCs'!J$4:J$111,0,0)*_xlfn.XLOOKUP($A549,Drury_beneficiary_allocation!$A$5:$A$104,Drury_beneficiary_allocation!$G$5:$G$104,0,0)</f>
        <v>0</v>
      </c>
      <c r="O549" s="360">
        <f>_xlfn.XLOOKUP($A549,'Total project cost for DCs'!$A$4:$A$111,'Total project cost for DCs'!K$4:K$111,0,0)*_xlfn.XLOOKUP($A549,Drury_beneficiary_allocation!$A$5:$A$104,Drury_beneficiary_allocation!$G$5:$G$104,0,0)</f>
        <v>0</v>
      </c>
      <c r="P549" s="360">
        <f>_xlfn.XLOOKUP($A549,'Total project cost for DCs'!$A$4:$A$111,'Total project cost for DCs'!L$4:L$111,0,0)*_xlfn.XLOOKUP($A549,Drury_beneficiary_allocation!$A$5:$A$104,Drury_beneficiary_allocation!$G$5:$G$104,0,0)</f>
        <v>0</v>
      </c>
      <c r="Q549" s="360">
        <f>_xlfn.XLOOKUP($A549,'Total project cost for DCs'!$A$4:$A$111,'Total project cost for DCs'!M$4:M$111,0,0)*_xlfn.XLOOKUP($A549,Drury_beneficiary_allocation!$A$5:$A$104,Drury_beneficiary_allocation!$G$5:$G$104,0,0)</f>
        <v>0</v>
      </c>
      <c r="R549" s="360">
        <f>_xlfn.XLOOKUP($A549,'Total project cost for DCs'!$A$4:$A$111,'Total project cost for DCs'!N$4:N$111,0,0)*_xlfn.XLOOKUP($A549,Drury_beneficiary_allocation!$A$5:$A$104,Drury_beneficiary_allocation!$G$5:$G$104,0,0)</f>
        <v>0</v>
      </c>
      <c r="S549" s="360">
        <f>_xlfn.XLOOKUP($A549,'Total project cost for DCs'!$A$4:$A$111,'Total project cost for DCs'!O$4:O$111,0,0)*_xlfn.XLOOKUP($A549,Drury_beneficiary_allocation!$A$5:$A$104,Drury_beneficiary_allocation!$G$5:$G$104,0,0)</f>
        <v>0</v>
      </c>
      <c r="T549" s="360">
        <f>_xlfn.XLOOKUP($A549,'Total project cost for DCs'!$A$4:$A$111,'Total project cost for DCs'!P$4:P$111,0,0)*_xlfn.XLOOKUP($A549,Drury_beneficiary_allocation!$A$5:$A$104,Drury_beneficiary_allocation!$G$5:$G$104,0,0)</f>
        <v>0</v>
      </c>
      <c r="U549" s="360">
        <f>_xlfn.XLOOKUP($A549,'Total project cost for DCs'!$A$4:$A$111,'Total project cost for DCs'!Q$4:Q$111,0,0)*_xlfn.XLOOKUP($A549,Drury_beneficiary_allocation!$A$5:$A$104,Drury_beneficiary_allocation!$G$5:$G$104,0,0)</f>
        <v>0</v>
      </c>
      <c r="V549" s="360">
        <f>_xlfn.XLOOKUP($A549,'Total project cost for DCs'!$A$4:$A$111,'Total project cost for DCs'!R$4:R$111,0,0)*_xlfn.XLOOKUP($A549,Drury_beneficiary_allocation!$A$5:$A$104,Drury_beneficiary_allocation!$G$5:$G$104,0,0)</f>
        <v>0</v>
      </c>
      <c r="W549" s="360">
        <f>_xlfn.XLOOKUP($A549,'Total project cost for DCs'!$A$4:$A$111,'Total project cost for DCs'!S$4:S$111,0,0)*_xlfn.XLOOKUP($A549,Drury_beneficiary_allocation!$A$5:$A$104,Drury_beneficiary_allocation!$G$5:$G$104,0,0)</f>
        <v>0</v>
      </c>
      <c r="X549" s="360">
        <f>_xlfn.XLOOKUP($A549,'Total project cost for DCs'!$A$4:$A$111,'Total project cost for DCs'!T$4:T$111,0,0)*_xlfn.XLOOKUP($A549,Drury_beneficiary_allocation!$A$5:$A$104,Drury_beneficiary_allocation!$G$5:$G$104,0,0)</f>
        <v>0</v>
      </c>
      <c r="Y549" s="349">
        <f t="shared" si="58"/>
        <v>0</v>
      </c>
      <c r="Z549" s="349">
        <f t="shared" si="59"/>
        <v>0</v>
      </c>
      <c r="AA549" s="349"/>
      <c r="AB549" s="353">
        <v>0</v>
      </c>
      <c r="AC549" s="354" t="str">
        <f t="shared" si="60"/>
        <v>Collector</v>
      </c>
      <c r="AD549" s="349"/>
      <c r="AE549" s="349"/>
      <c r="AF549" s="355">
        <f>_xlfn.XLOOKUP(A549,'P1 Date Adjustment'!B:B,'P1 Date Adjustment'!F:F,"not found",0)</f>
        <v>2035</v>
      </c>
      <c r="AG549" s="349">
        <f t="shared" si="61"/>
        <v>0</v>
      </c>
    </row>
    <row r="550" spans="1:33" x14ac:dyDescent="0.25">
      <c r="A550" s="129">
        <v>22</v>
      </c>
      <c r="B550" s="358" t="s">
        <v>263</v>
      </c>
      <c r="C550" s="358" t="str">
        <f>_xlfn.XLOOKUP($A550,'Total project cost for DCs'!A:A,'Total project cost for DCs'!C:C,"Not found",0)</f>
        <v>Upgrade intersection with active modes facilities(TDM)</v>
      </c>
      <c r="D550" s="355" t="s">
        <v>155</v>
      </c>
      <c r="E550" s="355" t="s">
        <v>223</v>
      </c>
      <c r="H550" s="355" t="s">
        <v>832</v>
      </c>
      <c r="I550" s="359">
        <f>_xlfn.XLOOKUP($H550,DC_growth_AGS!$A$665:$A$673,DC_growth_AGS!$O$665:$O$673,"Not found",0)</f>
        <v>0.36349328388092461</v>
      </c>
      <c r="J550" s="355">
        <v>2033</v>
      </c>
      <c r="K550" s="360">
        <f>_xlfn.XLOOKUP($A550,'Total project cost for DCs'!$A$4:$A$111,'Total project cost for DCs'!G$4:G$111,0,0)*_xlfn.XLOOKUP($A550,Drury_beneficiary_allocation!$A$5:$A$104,Drury_beneficiary_allocation!$G$5:$G$104,0,0)</f>
        <v>0</v>
      </c>
      <c r="L550" s="360">
        <f>_xlfn.XLOOKUP($A550,'Total project cost for DCs'!$A$4:$A$111,'Total project cost for DCs'!H$4:H$111,0,0)*_xlfn.XLOOKUP($A550,Drury_beneficiary_allocation!$A$5:$A$104,Drury_beneficiary_allocation!$G$5:$G$104,0,0)</f>
        <v>0</v>
      </c>
      <c r="M550" s="360">
        <f>_xlfn.XLOOKUP($A550,'Total project cost for DCs'!$A$4:$A$111,'Total project cost for DCs'!I$4:I$111,0,0)*_xlfn.XLOOKUP($A550,Drury_beneficiary_allocation!$A$5:$A$104,Drury_beneficiary_allocation!$G$5:$G$104,0,0)</f>
        <v>0</v>
      </c>
      <c r="N550" s="360">
        <f>_xlfn.XLOOKUP($A550,'Total project cost for DCs'!$A$4:$A$111,'Total project cost for DCs'!J$4:J$111,0,0)*_xlfn.XLOOKUP($A550,Drury_beneficiary_allocation!$A$5:$A$104,Drury_beneficiary_allocation!$G$5:$G$104,0,0)</f>
        <v>0</v>
      </c>
      <c r="O550" s="360">
        <f>_xlfn.XLOOKUP($A550,'Total project cost for DCs'!$A$4:$A$111,'Total project cost for DCs'!K$4:K$111,0,0)*_xlfn.XLOOKUP($A550,Drury_beneficiary_allocation!$A$5:$A$104,Drury_beneficiary_allocation!$G$5:$G$104,0,0)</f>
        <v>0</v>
      </c>
      <c r="P550" s="360">
        <f>_xlfn.XLOOKUP($A550,'Total project cost for DCs'!$A$4:$A$111,'Total project cost for DCs'!L$4:L$111,0,0)*_xlfn.XLOOKUP($A550,Drury_beneficiary_allocation!$A$5:$A$104,Drury_beneficiary_allocation!$G$5:$G$104,0,0)</f>
        <v>0</v>
      </c>
      <c r="Q550" s="360">
        <f>_xlfn.XLOOKUP($A550,'Total project cost for DCs'!$A$4:$A$111,'Total project cost for DCs'!M$4:M$111,0,0)*_xlfn.XLOOKUP($A550,Drury_beneficiary_allocation!$A$5:$A$104,Drury_beneficiary_allocation!$G$5:$G$104,0,0)</f>
        <v>0</v>
      </c>
      <c r="R550" s="360">
        <f>_xlfn.XLOOKUP($A550,'Total project cost for DCs'!$A$4:$A$111,'Total project cost for DCs'!N$4:N$111,0,0)*_xlfn.XLOOKUP($A550,Drury_beneficiary_allocation!$A$5:$A$104,Drury_beneficiary_allocation!$G$5:$G$104,0,0)</f>
        <v>0</v>
      </c>
      <c r="S550" s="360">
        <f>_xlfn.XLOOKUP($A550,'Total project cost for DCs'!$A$4:$A$111,'Total project cost for DCs'!O$4:O$111,0,0)*_xlfn.XLOOKUP($A550,Drury_beneficiary_allocation!$A$5:$A$104,Drury_beneficiary_allocation!$G$5:$G$104,0,0)</f>
        <v>0</v>
      </c>
      <c r="T550" s="360">
        <f>_xlfn.XLOOKUP($A550,'Total project cost for DCs'!$A$4:$A$111,'Total project cost for DCs'!P$4:P$111,0,0)*_xlfn.XLOOKUP($A550,Drury_beneficiary_allocation!$A$5:$A$104,Drury_beneficiary_allocation!$G$5:$G$104,0,0)</f>
        <v>0</v>
      </c>
      <c r="U550" s="360">
        <f>_xlfn.XLOOKUP($A550,'Total project cost for DCs'!$A$4:$A$111,'Total project cost for DCs'!Q$4:Q$111,0,0)*_xlfn.XLOOKUP($A550,Drury_beneficiary_allocation!$A$5:$A$104,Drury_beneficiary_allocation!$G$5:$G$104,0,0)</f>
        <v>0</v>
      </c>
      <c r="V550" s="360">
        <f>_xlfn.XLOOKUP($A550,'Total project cost for DCs'!$A$4:$A$111,'Total project cost for DCs'!R$4:R$111,0,0)*_xlfn.XLOOKUP($A550,Drury_beneficiary_allocation!$A$5:$A$104,Drury_beneficiary_allocation!$G$5:$G$104,0,0)</f>
        <v>0</v>
      </c>
      <c r="W550" s="360">
        <f>_xlfn.XLOOKUP($A550,'Total project cost for DCs'!$A$4:$A$111,'Total project cost for DCs'!S$4:S$111,0,0)*_xlfn.XLOOKUP($A550,Drury_beneficiary_allocation!$A$5:$A$104,Drury_beneficiary_allocation!$G$5:$G$104,0,0)</f>
        <v>0</v>
      </c>
      <c r="X550" s="360">
        <f>_xlfn.XLOOKUP($A550,'Total project cost for DCs'!$A$4:$A$111,'Total project cost for DCs'!T$4:T$111,0,0)*_xlfn.XLOOKUP($A550,Drury_beneficiary_allocation!$A$5:$A$104,Drury_beneficiary_allocation!$G$5:$G$104,0,0)</f>
        <v>0</v>
      </c>
      <c r="Y550" s="349">
        <f t="shared" si="58"/>
        <v>0</v>
      </c>
      <c r="Z550" s="349">
        <f t="shared" si="59"/>
        <v>0</v>
      </c>
      <c r="AA550" s="349"/>
      <c r="AB550" s="353">
        <v>0</v>
      </c>
      <c r="AC550" s="354" t="str">
        <f t="shared" si="60"/>
        <v>Collector</v>
      </c>
      <c r="AD550" s="349"/>
      <c r="AE550" s="349"/>
      <c r="AF550" s="355">
        <f>_xlfn.XLOOKUP(A550,'P1 Date Adjustment'!B:B,'P1 Date Adjustment'!F:F,"not found",0)</f>
        <v>2033</v>
      </c>
      <c r="AG550" s="349">
        <f t="shared" si="61"/>
        <v>0</v>
      </c>
    </row>
    <row r="551" spans="1:33" ht="45" x14ac:dyDescent="0.25">
      <c r="A551" s="129" t="s">
        <v>281</v>
      </c>
      <c r="B551" s="358" t="s">
        <v>282</v>
      </c>
      <c r="C551" s="358" t="str">
        <f>_xlfn.XLOOKUP($A551,'Total project cost for DCs'!A:A,'Total project cost for DCs'!C:C,"Not found",0)</f>
        <v xml:space="preserve">Interim 2-lane – install kerb and channel within existing road corridor with provision of active modes on both sides, 20m cross-section </v>
      </c>
      <c r="D551" s="355" t="s">
        <v>155</v>
      </c>
      <c r="E551" s="355" t="s">
        <v>145</v>
      </c>
      <c r="H551" s="355" t="s">
        <v>832</v>
      </c>
      <c r="I551" s="359">
        <f>_xlfn.XLOOKUP($H551,DC_growth_AGS!$A$665:$A$673,DC_growth_AGS!$O$665:$O$673,"Not found",0)</f>
        <v>0.36349328388092461</v>
      </c>
      <c r="J551" s="355">
        <v>2025</v>
      </c>
      <c r="K551" s="360">
        <f>_xlfn.XLOOKUP($A551,'Total project cost for DCs'!$A$4:$A$111,'Total project cost for DCs'!G$4:G$111,0,0)*_xlfn.XLOOKUP($A551,Drury_beneficiary_allocation!$A$5:$A$104,Drury_beneficiary_allocation!$G$5:$G$104,0,0)</f>
        <v>0</v>
      </c>
      <c r="L551" s="360">
        <f>_xlfn.XLOOKUP($A551,'Total project cost for DCs'!$A$4:$A$111,'Total project cost for DCs'!H$4:H$111,0,0)*_xlfn.XLOOKUP($A551,Drury_beneficiary_allocation!$A$5:$A$104,Drury_beneficiary_allocation!$G$5:$G$104,0,0)</f>
        <v>0</v>
      </c>
      <c r="M551" s="360">
        <f>_xlfn.XLOOKUP($A551,'Total project cost for DCs'!$A$4:$A$111,'Total project cost for DCs'!I$4:I$111,0,0)*_xlfn.XLOOKUP($A551,Drury_beneficiary_allocation!$A$5:$A$104,Drury_beneficiary_allocation!$G$5:$G$104,0,0)</f>
        <v>0</v>
      </c>
      <c r="N551" s="360">
        <f>_xlfn.XLOOKUP($A551,'Total project cost for DCs'!$A$4:$A$111,'Total project cost for DCs'!J$4:J$111,0,0)*_xlfn.XLOOKUP($A551,Drury_beneficiary_allocation!$A$5:$A$104,Drury_beneficiary_allocation!$G$5:$G$104,0,0)</f>
        <v>0</v>
      </c>
      <c r="O551" s="360">
        <f>_xlfn.XLOOKUP($A551,'Total project cost for DCs'!$A$4:$A$111,'Total project cost for DCs'!K$4:K$111,0,0)*_xlfn.XLOOKUP($A551,Drury_beneficiary_allocation!$A$5:$A$104,Drury_beneficiary_allocation!$G$5:$G$104,0,0)</f>
        <v>0</v>
      </c>
      <c r="P551" s="360">
        <f>_xlfn.XLOOKUP($A551,'Total project cost for DCs'!$A$4:$A$111,'Total project cost for DCs'!L$4:L$111,0,0)*_xlfn.XLOOKUP($A551,Drury_beneficiary_allocation!$A$5:$A$104,Drury_beneficiary_allocation!$G$5:$G$104,0,0)</f>
        <v>0</v>
      </c>
      <c r="Q551" s="360">
        <f>_xlfn.XLOOKUP($A551,'Total project cost for DCs'!$A$4:$A$111,'Total project cost for DCs'!M$4:M$111,0,0)*_xlfn.XLOOKUP($A551,Drury_beneficiary_allocation!$A$5:$A$104,Drury_beneficiary_allocation!$G$5:$G$104,0,0)</f>
        <v>0</v>
      </c>
      <c r="R551" s="360">
        <f>_xlfn.XLOOKUP($A551,'Total project cost for DCs'!$A$4:$A$111,'Total project cost for DCs'!N$4:N$111,0,0)*_xlfn.XLOOKUP($A551,Drury_beneficiary_allocation!$A$5:$A$104,Drury_beneficiary_allocation!$G$5:$G$104,0,0)</f>
        <v>0</v>
      </c>
      <c r="S551" s="360">
        <f>_xlfn.XLOOKUP($A551,'Total project cost for DCs'!$A$4:$A$111,'Total project cost for DCs'!O$4:O$111,0,0)*_xlfn.XLOOKUP($A551,Drury_beneficiary_allocation!$A$5:$A$104,Drury_beneficiary_allocation!$G$5:$G$104,0,0)</f>
        <v>0</v>
      </c>
      <c r="T551" s="360">
        <f>_xlfn.XLOOKUP($A551,'Total project cost for DCs'!$A$4:$A$111,'Total project cost for DCs'!P$4:P$111,0,0)*_xlfn.XLOOKUP($A551,Drury_beneficiary_allocation!$A$5:$A$104,Drury_beneficiary_allocation!$G$5:$G$104,0,0)</f>
        <v>0</v>
      </c>
      <c r="U551" s="360">
        <f>_xlfn.XLOOKUP($A551,'Total project cost for DCs'!$A$4:$A$111,'Total project cost for DCs'!Q$4:Q$111,0,0)*_xlfn.XLOOKUP($A551,Drury_beneficiary_allocation!$A$5:$A$104,Drury_beneficiary_allocation!$G$5:$G$104,0,0)</f>
        <v>0</v>
      </c>
      <c r="V551" s="360">
        <f>_xlfn.XLOOKUP($A551,'Total project cost for DCs'!$A$4:$A$111,'Total project cost for DCs'!R$4:R$111,0,0)*_xlfn.XLOOKUP($A551,Drury_beneficiary_allocation!$A$5:$A$104,Drury_beneficiary_allocation!$G$5:$G$104,0,0)</f>
        <v>0</v>
      </c>
      <c r="W551" s="360">
        <f>_xlfn.XLOOKUP($A551,'Total project cost for DCs'!$A$4:$A$111,'Total project cost for DCs'!S$4:S$111,0,0)*_xlfn.XLOOKUP($A551,Drury_beneficiary_allocation!$A$5:$A$104,Drury_beneficiary_allocation!$G$5:$G$104,0,0)</f>
        <v>0</v>
      </c>
      <c r="X551" s="360">
        <f>_xlfn.XLOOKUP($A551,'Total project cost for DCs'!$A$4:$A$111,'Total project cost for DCs'!T$4:T$111,0,0)*_xlfn.XLOOKUP($A551,Drury_beneficiary_allocation!$A$5:$A$104,Drury_beneficiary_allocation!$G$5:$G$104,0,0)</f>
        <v>0</v>
      </c>
      <c r="Y551" s="349">
        <f t="shared" si="58"/>
        <v>0</v>
      </c>
      <c r="Z551" s="349">
        <f t="shared" si="59"/>
        <v>0</v>
      </c>
      <c r="AA551" s="349"/>
      <c r="AB551" s="353">
        <v>0</v>
      </c>
      <c r="AC551" s="354" t="str">
        <f t="shared" si="60"/>
        <v>Arterial</v>
      </c>
      <c r="AD551" s="349"/>
      <c r="AE551" s="349"/>
      <c r="AF551" s="355">
        <f>_xlfn.XLOOKUP(A551,'P1 Date Adjustment'!B:B,'P1 Date Adjustment'!F:F,"not found",0)</f>
        <v>2025</v>
      </c>
      <c r="AG551" s="349">
        <f t="shared" si="61"/>
        <v>0</v>
      </c>
    </row>
    <row r="552" spans="1:33" ht="60" x14ac:dyDescent="0.25">
      <c r="A552" s="129" t="s">
        <v>287</v>
      </c>
      <c r="B552" s="358" t="s">
        <v>282</v>
      </c>
      <c r="C552" s="358" t="str">
        <f>_xlfn.XLOOKUP($A552,'Total project cost for DCs'!A:A,'Total project cost for DCs'!C:C,"Not found",0)</f>
        <v>Final 4-lane - following interim option, upgrade Road corridor to provide four lanes with additional turning lanes at intersections where required (as indicated in SGA Design</v>
      </c>
      <c r="D552" s="355" t="s">
        <v>155</v>
      </c>
      <c r="E552" s="355" t="s">
        <v>157</v>
      </c>
      <c r="H552" s="355" t="s">
        <v>832</v>
      </c>
      <c r="I552" s="359">
        <f>_xlfn.XLOOKUP($H552,DC_growth_AGS!$A$665:$A$673,DC_growth_AGS!$O$665:$O$673,"Not found",0)</f>
        <v>0.36349328388092461</v>
      </c>
      <c r="J552" s="355">
        <v>2031</v>
      </c>
      <c r="K552" s="360">
        <f>_xlfn.XLOOKUP($A552,'Total project cost for DCs'!$A$4:$A$111,'Total project cost for DCs'!G$4:G$111,0,0)*_xlfn.XLOOKUP($A552,Drury_beneficiary_allocation!$A$5:$A$104,Drury_beneficiary_allocation!$G$5:$G$104,0,0)</f>
        <v>0</v>
      </c>
      <c r="L552" s="360">
        <f>_xlfn.XLOOKUP($A552,'Total project cost for DCs'!$A$4:$A$111,'Total project cost for DCs'!H$4:H$111,0,0)*_xlfn.XLOOKUP($A552,Drury_beneficiary_allocation!$A$5:$A$104,Drury_beneficiary_allocation!$G$5:$G$104,0,0)</f>
        <v>0</v>
      </c>
      <c r="M552" s="360">
        <f>_xlfn.XLOOKUP($A552,'Total project cost for DCs'!$A$4:$A$111,'Total project cost for DCs'!I$4:I$111,0,0)*_xlfn.XLOOKUP($A552,Drury_beneficiary_allocation!$A$5:$A$104,Drury_beneficiary_allocation!$G$5:$G$104,0,0)</f>
        <v>0</v>
      </c>
      <c r="N552" s="360">
        <f>_xlfn.XLOOKUP($A552,'Total project cost for DCs'!$A$4:$A$111,'Total project cost for DCs'!J$4:J$111,0,0)*_xlfn.XLOOKUP($A552,Drury_beneficiary_allocation!$A$5:$A$104,Drury_beneficiary_allocation!$G$5:$G$104,0,0)</f>
        <v>0</v>
      </c>
      <c r="O552" s="360">
        <f>_xlfn.XLOOKUP($A552,'Total project cost for DCs'!$A$4:$A$111,'Total project cost for DCs'!K$4:K$111,0,0)*_xlfn.XLOOKUP($A552,Drury_beneficiary_allocation!$A$5:$A$104,Drury_beneficiary_allocation!$G$5:$G$104,0,0)</f>
        <v>0</v>
      </c>
      <c r="P552" s="360">
        <f>_xlfn.XLOOKUP($A552,'Total project cost for DCs'!$A$4:$A$111,'Total project cost for DCs'!L$4:L$111,0,0)*_xlfn.XLOOKUP($A552,Drury_beneficiary_allocation!$A$5:$A$104,Drury_beneficiary_allocation!$G$5:$G$104,0,0)</f>
        <v>0</v>
      </c>
      <c r="Q552" s="360">
        <f>_xlfn.XLOOKUP($A552,'Total project cost for DCs'!$A$4:$A$111,'Total project cost for DCs'!M$4:M$111,0,0)*_xlfn.XLOOKUP($A552,Drury_beneficiary_allocation!$A$5:$A$104,Drury_beneficiary_allocation!$G$5:$G$104,0,0)</f>
        <v>0</v>
      </c>
      <c r="R552" s="360">
        <f>_xlfn.XLOOKUP($A552,'Total project cost for DCs'!$A$4:$A$111,'Total project cost for DCs'!N$4:N$111,0,0)*_xlfn.XLOOKUP($A552,Drury_beneficiary_allocation!$A$5:$A$104,Drury_beneficiary_allocation!$G$5:$G$104,0,0)</f>
        <v>0</v>
      </c>
      <c r="S552" s="360">
        <f>_xlfn.XLOOKUP($A552,'Total project cost for DCs'!$A$4:$A$111,'Total project cost for DCs'!O$4:O$111,0,0)*_xlfn.XLOOKUP($A552,Drury_beneficiary_allocation!$A$5:$A$104,Drury_beneficiary_allocation!$G$5:$G$104,0,0)</f>
        <v>0</v>
      </c>
      <c r="T552" s="360">
        <f>_xlfn.XLOOKUP($A552,'Total project cost for DCs'!$A$4:$A$111,'Total project cost for DCs'!P$4:P$111,0,0)*_xlfn.XLOOKUP($A552,Drury_beneficiary_allocation!$A$5:$A$104,Drury_beneficiary_allocation!$G$5:$G$104,0,0)</f>
        <v>0</v>
      </c>
      <c r="U552" s="360">
        <f>_xlfn.XLOOKUP($A552,'Total project cost for DCs'!$A$4:$A$111,'Total project cost for DCs'!Q$4:Q$111,0,0)*_xlfn.XLOOKUP($A552,Drury_beneficiary_allocation!$A$5:$A$104,Drury_beneficiary_allocation!$G$5:$G$104,0,0)</f>
        <v>0</v>
      </c>
      <c r="V552" s="360">
        <f>_xlfn.XLOOKUP($A552,'Total project cost for DCs'!$A$4:$A$111,'Total project cost for DCs'!R$4:R$111,0,0)*_xlfn.XLOOKUP($A552,Drury_beneficiary_allocation!$A$5:$A$104,Drury_beneficiary_allocation!$G$5:$G$104,0,0)</f>
        <v>0</v>
      </c>
      <c r="W552" s="360">
        <f>_xlfn.XLOOKUP($A552,'Total project cost for DCs'!$A$4:$A$111,'Total project cost for DCs'!S$4:S$111,0,0)*_xlfn.XLOOKUP($A552,Drury_beneficiary_allocation!$A$5:$A$104,Drury_beneficiary_allocation!$G$5:$G$104,0,0)</f>
        <v>0</v>
      </c>
      <c r="X552" s="360">
        <f>_xlfn.XLOOKUP($A552,'Total project cost for DCs'!$A$4:$A$111,'Total project cost for DCs'!T$4:T$111,0,0)*_xlfn.XLOOKUP($A552,Drury_beneficiary_allocation!$A$5:$A$104,Drury_beneficiary_allocation!$G$5:$G$104,0,0)</f>
        <v>0</v>
      </c>
      <c r="Y552" s="349">
        <f t="shared" si="58"/>
        <v>0</v>
      </c>
      <c r="Z552" s="349">
        <f t="shared" si="59"/>
        <v>0</v>
      </c>
      <c r="AA552" s="349"/>
      <c r="AB552" s="353">
        <v>0</v>
      </c>
      <c r="AC552" s="354" t="str">
        <f t="shared" si="60"/>
        <v>Arterial</v>
      </c>
      <c r="AD552" s="349"/>
      <c r="AE552" s="349"/>
      <c r="AF552" s="355">
        <f>_xlfn.XLOOKUP(A552,'P1 Date Adjustment'!B:B,'P1 Date Adjustment'!F:F,"not found",0)</f>
        <v>2031</v>
      </c>
      <c r="AG552" s="349">
        <f t="shared" si="61"/>
        <v>0</v>
      </c>
    </row>
    <row r="553" spans="1:33" ht="30" x14ac:dyDescent="0.25">
      <c r="A553" s="129">
        <v>24</v>
      </c>
      <c r="B553" s="358" t="s">
        <v>295</v>
      </c>
      <c r="C553" s="358" t="str">
        <f>_xlfn.XLOOKUP($A553,'Total project cost for DCs'!A:A,'Total project cost for DCs'!C:C,"Not found",0)</f>
        <v xml:space="preserve">2-lane urban - upgrade existing road layout with active modes on both sides, 20m cross-section </v>
      </c>
      <c r="D553" s="355" t="s">
        <v>155</v>
      </c>
      <c r="E553" s="355" t="s">
        <v>190</v>
      </c>
      <c r="H553" s="355" t="s">
        <v>832</v>
      </c>
      <c r="I553" s="359">
        <f>_xlfn.XLOOKUP($H553,DC_growth_AGS!$A$665:$A$673,DC_growth_AGS!$O$665:$O$673,"Not found",0)</f>
        <v>0.36349328388092461</v>
      </c>
      <c r="J553" s="355">
        <v>2038</v>
      </c>
      <c r="K553" s="360">
        <f>_xlfn.XLOOKUP($A553,'Total project cost for DCs'!$A$4:$A$111,'Total project cost for DCs'!G$4:G$111,0,0)*_xlfn.XLOOKUP($A553,Drury_beneficiary_allocation!$A$5:$A$104,Drury_beneficiary_allocation!$G$5:$G$104,0,0)</f>
        <v>0</v>
      </c>
      <c r="L553" s="360">
        <f>_xlfn.XLOOKUP($A553,'Total project cost for DCs'!$A$4:$A$111,'Total project cost for DCs'!H$4:H$111,0,0)*_xlfn.XLOOKUP($A553,Drury_beneficiary_allocation!$A$5:$A$104,Drury_beneficiary_allocation!$G$5:$G$104,0,0)</f>
        <v>0</v>
      </c>
      <c r="M553" s="360">
        <f>_xlfn.XLOOKUP($A553,'Total project cost for DCs'!$A$4:$A$111,'Total project cost for DCs'!I$4:I$111,0,0)*_xlfn.XLOOKUP($A553,Drury_beneficiary_allocation!$A$5:$A$104,Drury_beneficiary_allocation!$G$5:$G$104,0,0)</f>
        <v>0</v>
      </c>
      <c r="N553" s="360">
        <f>_xlfn.XLOOKUP($A553,'Total project cost for DCs'!$A$4:$A$111,'Total project cost for DCs'!J$4:J$111,0,0)*_xlfn.XLOOKUP($A553,Drury_beneficiary_allocation!$A$5:$A$104,Drury_beneficiary_allocation!$G$5:$G$104,0,0)</f>
        <v>0</v>
      </c>
      <c r="O553" s="360">
        <f>_xlfn.XLOOKUP($A553,'Total project cost for DCs'!$A$4:$A$111,'Total project cost for DCs'!K$4:K$111,0,0)*_xlfn.XLOOKUP($A553,Drury_beneficiary_allocation!$A$5:$A$104,Drury_beneficiary_allocation!$G$5:$G$104,0,0)</f>
        <v>0</v>
      </c>
      <c r="P553" s="360">
        <f>_xlfn.XLOOKUP($A553,'Total project cost for DCs'!$A$4:$A$111,'Total project cost for DCs'!L$4:L$111,0,0)*_xlfn.XLOOKUP($A553,Drury_beneficiary_allocation!$A$5:$A$104,Drury_beneficiary_allocation!$G$5:$G$104,0,0)</f>
        <v>0</v>
      </c>
      <c r="Q553" s="360">
        <f>_xlfn.XLOOKUP($A553,'Total project cost for DCs'!$A$4:$A$111,'Total project cost for DCs'!M$4:M$111,0,0)*_xlfn.XLOOKUP($A553,Drury_beneficiary_allocation!$A$5:$A$104,Drury_beneficiary_allocation!$G$5:$G$104,0,0)</f>
        <v>0</v>
      </c>
      <c r="R553" s="360">
        <f>_xlfn.XLOOKUP($A553,'Total project cost for DCs'!$A$4:$A$111,'Total project cost for DCs'!N$4:N$111,0,0)*_xlfn.XLOOKUP($A553,Drury_beneficiary_allocation!$A$5:$A$104,Drury_beneficiary_allocation!$G$5:$G$104,0,0)</f>
        <v>0</v>
      </c>
      <c r="S553" s="360">
        <f>_xlfn.XLOOKUP($A553,'Total project cost for DCs'!$A$4:$A$111,'Total project cost for DCs'!O$4:O$111,0,0)*_xlfn.XLOOKUP($A553,Drury_beneficiary_allocation!$A$5:$A$104,Drury_beneficiary_allocation!$G$5:$G$104,0,0)</f>
        <v>0</v>
      </c>
      <c r="T553" s="360">
        <f>_xlfn.XLOOKUP($A553,'Total project cost for DCs'!$A$4:$A$111,'Total project cost for DCs'!P$4:P$111,0,0)*_xlfn.XLOOKUP($A553,Drury_beneficiary_allocation!$A$5:$A$104,Drury_beneficiary_allocation!$G$5:$G$104,0,0)</f>
        <v>0</v>
      </c>
      <c r="U553" s="360">
        <f>_xlfn.XLOOKUP($A553,'Total project cost for DCs'!$A$4:$A$111,'Total project cost for DCs'!Q$4:Q$111,0,0)*_xlfn.XLOOKUP($A553,Drury_beneficiary_allocation!$A$5:$A$104,Drury_beneficiary_allocation!$G$5:$G$104,0,0)</f>
        <v>0</v>
      </c>
      <c r="V553" s="360">
        <f>_xlfn.XLOOKUP($A553,'Total project cost for DCs'!$A$4:$A$111,'Total project cost for DCs'!R$4:R$111,0,0)*_xlfn.XLOOKUP($A553,Drury_beneficiary_allocation!$A$5:$A$104,Drury_beneficiary_allocation!$G$5:$G$104,0,0)</f>
        <v>0</v>
      </c>
      <c r="W553" s="360">
        <f>_xlfn.XLOOKUP($A553,'Total project cost for DCs'!$A$4:$A$111,'Total project cost for DCs'!S$4:S$111,0,0)*_xlfn.XLOOKUP($A553,Drury_beneficiary_allocation!$A$5:$A$104,Drury_beneficiary_allocation!$G$5:$G$104,0,0)</f>
        <v>0</v>
      </c>
      <c r="X553" s="360">
        <f>_xlfn.XLOOKUP($A553,'Total project cost for DCs'!$A$4:$A$111,'Total project cost for DCs'!T$4:T$111,0,0)*_xlfn.XLOOKUP($A553,Drury_beneficiary_allocation!$A$5:$A$104,Drury_beneficiary_allocation!$G$5:$G$104,0,0)</f>
        <v>0</v>
      </c>
      <c r="Y553" s="349">
        <f t="shared" si="58"/>
        <v>0</v>
      </c>
      <c r="Z553" s="349">
        <f t="shared" si="59"/>
        <v>0</v>
      </c>
      <c r="AA553" s="349"/>
      <c r="AB553" s="353">
        <v>0</v>
      </c>
      <c r="AC553" s="354" t="str">
        <f t="shared" si="60"/>
        <v>Arterial</v>
      </c>
      <c r="AD553" s="349"/>
      <c r="AE553" s="349"/>
      <c r="AF553" s="355">
        <f>_xlfn.XLOOKUP(A553,'P1 Date Adjustment'!B:B,'P1 Date Adjustment'!F:F,"not found",0)</f>
        <v>2038</v>
      </c>
      <c r="AG553" s="349">
        <f t="shared" si="61"/>
        <v>0</v>
      </c>
    </row>
    <row r="554" spans="1:33" ht="30" x14ac:dyDescent="0.25">
      <c r="A554" s="129">
        <v>25</v>
      </c>
      <c r="B554" s="358" t="s">
        <v>296</v>
      </c>
      <c r="C554" s="358" t="str">
        <f>_xlfn.XLOOKUP($A554,'Total project cost for DCs'!A:A,'Total project cost for DCs'!C:C,"Not found",0)</f>
        <v>2-lane urban- upgrade existing road layout to 2-lane urban with active modes on both sides</v>
      </c>
      <c r="D554" s="355" t="s">
        <v>155</v>
      </c>
      <c r="E554" s="355" t="s">
        <v>199</v>
      </c>
      <c r="H554" s="355" t="s">
        <v>832</v>
      </c>
      <c r="I554" s="359">
        <f>_xlfn.XLOOKUP($H554,DC_growth_AGS!$A$665:$A$673,DC_growth_AGS!$O$665:$O$673,"Not found",0)</f>
        <v>0.36349328388092461</v>
      </c>
      <c r="J554" s="355">
        <v>2039</v>
      </c>
      <c r="K554" s="360">
        <f>_xlfn.XLOOKUP($A554,'Total project cost for DCs'!$A$4:$A$111,'Total project cost for DCs'!G$4:G$111,0,0)*_xlfn.XLOOKUP($A554,Drury_beneficiary_allocation!$A$5:$A$104,Drury_beneficiary_allocation!$G$5:$G$104,0,0)</f>
        <v>0</v>
      </c>
      <c r="L554" s="360">
        <f>_xlfn.XLOOKUP($A554,'Total project cost for DCs'!$A$4:$A$111,'Total project cost for DCs'!H$4:H$111,0,0)*_xlfn.XLOOKUP($A554,Drury_beneficiary_allocation!$A$5:$A$104,Drury_beneficiary_allocation!$G$5:$G$104,0,0)</f>
        <v>0</v>
      </c>
      <c r="M554" s="360">
        <f>_xlfn.XLOOKUP($A554,'Total project cost for DCs'!$A$4:$A$111,'Total project cost for DCs'!I$4:I$111,0,0)*_xlfn.XLOOKUP($A554,Drury_beneficiary_allocation!$A$5:$A$104,Drury_beneficiary_allocation!$G$5:$G$104,0,0)</f>
        <v>0</v>
      </c>
      <c r="N554" s="360">
        <f>_xlfn.XLOOKUP($A554,'Total project cost for DCs'!$A$4:$A$111,'Total project cost for DCs'!J$4:J$111,0,0)*_xlfn.XLOOKUP($A554,Drury_beneficiary_allocation!$A$5:$A$104,Drury_beneficiary_allocation!$G$5:$G$104,0,0)</f>
        <v>0</v>
      </c>
      <c r="O554" s="360">
        <f>_xlfn.XLOOKUP($A554,'Total project cost for DCs'!$A$4:$A$111,'Total project cost for DCs'!K$4:K$111,0,0)*_xlfn.XLOOKUP($A554,Drury_beneficiary_allocation!$A$5:$A$104,Drury_beneficiary_allocation!$G$5:$G$104,0,0)</f>
        <v>0</v>
      </c>
      <c r="P554" s="360">
        <f>_xlfn.XLOOKUP($A554,'Total project cost for DCs'!$A$4:$A$111,'Total project cost for DCs'!L$4:L$111,0,0)*_xlfn.XLOOKUP($A554,Drury_beneficiary_allocation!$A$5:$A$104,Drury_beneficiary_allocation!$G$5:$G$104,0,0)</f>
        <v>0</v>
      </c>
      <c r="Q554" s="360">
        <f>_xlfn.XLOOKUP($A554,'Total project cost for DCs'!$A$4:$A$111,'Total project cost for DCs'!M$4:M$111,0,0)*_xlfn.XLOOKUP($A554,Drury_beneficiary_allocation!$A$5:$A$104,Drury_beneficiary_allocation!$G$5:$G$104,0,0)</f>
        <v>0</v>
      </c>
      <c r="R554" s="360">
        <f>_xlfn.XLOOKUP($A554,'Total project cost for DCs'!$A$4:$A$111,'Total project cost for DCs'!N$4:N$111,0,0)*_xlfn.XLOOKUP($A554,Drury_beneficiary_allocation!$A$5:$A$104,Drury_beneficiary_allocation!$G$5:$G$104,0,0)</f>
        <v>0</v>
      </c>
      <c r="S554" s="360">
        <f>_xlfn.XLOOKUP($A554,'Total project cost for DCs'!$A$4:$A$111,'Total project cost for DCs'!O$4:O$111,0,0)*_xlfn.XLOOKUP($A554,Drury_beneficiary_allocation!$A$5:$A$104,Drury_beneficiary_allocation!$G$5:$G$104,0,0)</f>
        <v>0</v>
      </c>
      <c r="T554" s="360">
        <f>_xlfn.XLOOKUP($A554,'Total project cost for DCs'!$A$4:$A$111,'Total project cost for DCs'!P$4:P$111,0,0)*_xlfn.XLOOKUP($A554,Drury_beneficiary_allocation!$A$5:$A$104,Drury_beneficiary_allocation!$G$5:$G$104,0,0)</f>
        <v>0</v>
      </c>
      <c r="U554" s="360">
        <f>_xlfn.XLOOKUP($A554,'Total project cost for DCs'!$A$4:$A$111,'Total project cost for DCs'!Q$4:Q$111,0,0)*_xlfn.XLOOKUP($A554,Drury_beneficiary_allocation!$A$5:$A$104,Drury_beneficiary_allocation!$G$5:$G$104,0,0)</f>
        <v>0</v>
      </c>
      <c r="V554" s="360">
        <f>_xlfn.XLOOKUP($A554,'Total project cost for DCs'!$A$4:$A$111,'Total project cost for DCs'!R$4:R$111,0,0)*_xlfn.XLOOKUP($A554,Drury_beneficiary_allocation!$A$5:$A$104,Drury_beneficiary_allocation!$G$5:$G$104,0,0)</f>
        <v>0</v>
      </c>
      <c r="W554" s="360">
        <f>_xlfn.XLOOKUP($A554,'Total project cost for DCs'!$A$4:$A$111,'Total project cost for DCs'!S$4:S$111,0,0)*_xlfn.XLOOKUP($A554,Drury_beneficiary_allocation!$A$5:$A$104,Drury_beneficiary_allocation!$G$5:$G$104,0,0)</f>
        <v>0</v>
      </c>
      <c r="X554" s="360">
        <f>_xlfn.XLOOKUP($A554,'Total project cost for DCs'!$A$4:$A$111,'Total project cost for DCs'!T$4:T$111,0,0)*_xlfn.XLOOKUP($A554,Drury_beneficiary_allocation!$A$5:$A$104,Drury_beneficiary_allocation!$G$5:$G$104,0,0)</f>
        <v>0</v>
      </c>
      <c r="Y554" s="349">
        <f t="shared" si="58"/>
        <v>0</v>
      </c>
      <c r="Z554" s="349">
        <f t="shared" si="59"/>
        <v>0</v>
      </c>
      <c r="AA554" s="349"/>
      <c r="AB554" s="353">
        <v>0</v>
      </c>
      <c r="AC554" s="354" t="str">
        <f t="shared" si="60"/>
        <v>Collector</v>
      </c>
      <c r="AD554" s="349"/>
      <c r="AE554" s="349"/>
      <c r="AF554" s="355">
        <f>_xlfn.XLOOKUP(A554,'P1 Date Adjustment'!B:B,'P1 Date Adjustment'!F:F,"not found",0)</f>
        <v>2039</v>
      </c>
      <c r="AG554" s="349">
        <f t="shared" si="61"/>
        <v>0</v>
      </c>
    </row>
    <row r="555" spans="1:33" ht="45" x14ac:dyDescent="0.25">
      <c r="A555" s="129" t="s">
        <v>298</v>
      </c>
      <c r="B555" s="358" t="s">
        <v>299</v>
      </c>
      <c r="C555" s="358" t="str">
        <f>_xlfn.XLOOKUP($A555,'Total project cost for DCs'!A:A,'Total project cost for DCs'!C:C,"Not found",0)</f>
        <v>Active mode upgrades- existing road layout with active modes on both sides + intersection upgrades for active mode crossing</v>
      </c>
      <c r="D555" s="355" t="s">
        <v>155</v>
      </c>
      <c r="E555" s="355" t="s">
        <v>199</v>
      </c>
      <c r="H555" s="355" t="s">
        <v>832</v>
      </c>
      <c r="I555" s="359">
        <f>_xlfn.XLOOKUP($H555,DC_growth_AGS!$A$665:$A$673,DC_growth_AGS!$O$665:$O$673,"Not found",0)</f>
        <v>0.36349328388092461</v>
      </c>
      <c r="J555" s="355">
        <v>2039</v>
      </c>
      <c r="K555" s="360">
        <f>_xlfn.XLOOKUP($A555,'Total project cost for DCs'!$A$4:$A$111,'Total project cost for DCs'!G$4:G$111,0,0)*_xlfn.XLOOKUP($A555,Drury_beneficiary_allocation!$A$5:$A$104,Drury_beneficiary_allocation!$G$5:$G$104,0,0)</f>
        <v>0</v>
      </c>
      <c r="L555" s="360">
        <f>_xlfn.XLOOKUP($A555,'Total project cost for DCs'!$A$4:$A$111,'Total project cost for DCs'!H$4:H$111,0,0)*_xlfn.XLOOKUP($A555,Drury_beneficiary_allocation!$A$5:$A$104,Drury_beneficiary_allocation!$G$5:$G$104,0,0)</f>
        <v>0</v>
      </c>
      <c r="M555" s="360">
        <f>_xlfn.XLOOKUP($A555,'Total project cost for DCs'!$A$4:$A$111,'Total project cost for DCs'!I$4:I$111,0,0)*_xlfn.XLOOKUP($A555,Drury_beneficiary_allocation!$A$5:$A$104,Drury_beneficiary_allocation!$G$5:$G$104,0,0)</f>
        <v>0</v>
      </c>
      <c r="N555" s="360">
        <f>_xlfn.XLOOKUP($A555,'Total project cost for DCs'!$A$4:$A$111,'Total project cost for DCs'!J$4:J$111,0,0)*_xlfn.XLOOKUP($A555,Drury_beneficiary_allocation!$A$5:$A$104,Drury_beneficiary_allocation!$G$5:$G$104,0,0)</f>
        <v>0</v>
      </c>
      <c r="O555" s="360">
        <f>_xlfn.XLOOKUP($A555,'Total project cost for DCs'!$A$4:$A$111,'Total project cost for DCs'!K$4:K$111,0,0)*_xlfn.XLOOKUP($A555,Drury_beneficiary_allocation!$A$5:$A$104,Drury_beneficiary_allocation!$G$5:$G$104,0,0)</f>
        <v>0</v>
      </c>
      <c r="P555" s="360">
        <f>_xlfn.XLOOKUP($A555,'Total project cost for DCs'!$A$4:$A$111,'Total project cost for DCs'!L$4:L$111,0,0)*_xlfn.XLOOKUP($A555,Drury_beneficiary_allocation!$A$5:$A$104,Drury_beneficiary_allocation!$G$5:$G$104,0,0)</f>
        <v>0</v>
      </c>
      <c r="Q555" s="360">
        <f>_xlfn.XLOOKUP($A555,'Total project cost for DCs'!$A$4:$A$111,'Total project cost for DCs'!M$4:M$111,0,0)*_xlfn.XLOOKUP($A555,Drury_beneficiary_allocation!$A$5:$A$104,Drury_beneficiary_allocation!$G$5:$G$104,0,0)</f>
        <v>0</v>
      </c>
      <c r="R555" s="360">
        <f>_xlfn.XLOOKUP($A555,'Total project cost for DCs'!$A$4:$A$111,'Total project cost for DCs'!N$4:N$111,0,0)*_xlfn.XLOOKUP($A555,Drury_beneficiary_allocation!$A$5:$A$104,Drury_beneficiary_allocation!$G$5:$G$104,0,0)</f>
        <v>0</v>
      </c>
      <c r="S555" s="360">
        <f>_xlfn.XLOOKUP($A555,'Total project cost for DCs'!$A$4:$A$111,'Total project cost for DCs'!O$4:O$111,0,0)*_xlfn.XLOOKUP($A555,Drury_beneficiary_allocation!$A$5:$A$104,Drury_beneficiary_allocation!$G$5:$G$104,0,0)</f>
        <v>0</v>
      </c>
      <c r="T555" s="360">
        <f>_xlfn.XLOOKUP($A555,'Total project cost for DCs'!$A$4:$A$111,'Total project cost for DCs'!P$4:P$111,0,0)*_xlfn.XLOOKUP($A555,Drury_beneficiary_allocation!$A$5:$A$104,Drury_beneficiary_allocation!$G$5:$G$104,0,0)</f>
        <v>0</v>
      </c>
      <c r="U555" s="360">
        <f>_xlfn.XLOOKUP($A555,'Total project cost for DCs'!$A$4:$A$111,'Total project cost for DCs'!Q$4:Q$111,0,0)*_xlfn.XLOOKUP($A555,Drury_beneficiary_allocation!$A$5:$A$104,Drury_beneficiary_allocation!$G$5:$G$104,0,0)</f>
        <v>0</v>
      </c>
      <c r="V555" s="360">
        <f>_xlfn.XLOOKUP($A555,'Total project cost for DCs'!$A$4:$A$111,'Total project cost for DCs'!R$4:R$111,0,0)*_xlfn.XLOOKUP($A555,Drury_beneficiary_allocation!$A$5:$A$104,Drury_beneficiary_allocation!$G$5:$G$104,0,0)</f>
        <v>0</v>
      </c>
      <c r="W555" s="360">
        <f>_xlfn.XLOOKUP($A555,'Total project cost for DCs'!$A$4:$A$111,'Total project cost for DCs'!S$4:S$111,0,0)*_xlfn.XLOOKUP($A555,Drury_beneficiary_allocation!$A$5:$A$104,Drury_beneficiary_allocation!$G$5:$G$104,0,0)</f>
        <v>0</v>
      </c>
      <c r="X555" s="360">
        <f>_xlfn.XLOOKUP($A555,'Total project cost for DCs'!$A$4:$A$111,'Total project cost for DCs'!T$4:T$111,0,0)*_xlfn.XLOOKUP($A555,Drury_beneficiary_allocation!$A$5:$A$104,Drury_beneficiary_allocation!$G$5:$G$104,0,0)</f>
        <v>0</v>
      </c>
      <c r="Y555" s="349">
        <f t="shared" si="58"/>
        <v>0</v>
      </c>
      <c r="Z555" s="349">
        <f t="shared" si="59"/>
        <v>0</v>
      </c>
      <c r="AA555" s="349"/>
      <c r="AB555" s="353">
        <v>0</v>
      </c>
      <c r="AC555" s="354" t="str">
        <f t="shared" si="60"/>
        <v>Collector</v>
      </c>
      <c r="AD555" s="349"/>
      <c r="AE555" s="349"/>
      <c r="AF555" s="355">
        <f>_xlfn.XLOOKUP(A555,'P1 Date Adjustment'!B:B,'P1 Date Adjustment'!F:F,"not found",0)</f>
        <v>2039</v>
      </c>
      <c r="AG555" s="349">
        <f t="shared" si="61"/>
        <v>0</v>
      </c>
    </row>
    <row r="556" spans="1:33" ht="30" x14ac:dyDescent="0.25">
      <c r="A556" s="129" t="s">
        <v>304</v>
      </c>
      <c r="B556" s="358" t="s">
        <v>305</v>
      </c>
      <c r="C556" s="358" t="str">
        <f>_xlfn.XLOOKUP($A556,'Total project cost for DCs'!A:A,'Total project cost for DCs'!C:C,"Not found",0)</f>
        <v>2-lane collector to connect with Drury Central Station, including bridge over streamM)</v>
      </c>
      <c r="D556" s="355" t="s">
        <v>155</v>
      </c>
      <c r="E556" s="355" t="s">
        <v>223</v>
      </c>
      <c r="H556" s="355" t="s">
        <v>832</v>
      </c>
      <c r="I556" s="359">
        <f>_xlfn.XLOOKUP($H556,DC_growth_AGS!$A$665:$A$673,DC_growth_AGS!$O$665:$O$673,"Not found",0)</f>
        <v>0.36349328388092461</v>
      </c>
      <c r="J556" s="355">
        <v>2035</v>
      </c>
      <c r="K556" s="360">
        <f>_xlfn.XLOOKUP($A556,'Total project cost for DCs'!$A$4:$A$111,'Total project cost for DCs'!G$4:G$111,0,0)*_xlfn.XLOOKUP($A556,Drury_beneficiary_allocation!$A$5:$A$104,Drury_beneficiary_allocation!$G$5:$G$104,0,0)</f>
        <v>0</v>
      </c>
      <c r="L556" s="360">
        <f>_xlfn.XLOOKUP($A556,'Total project cost for DCs'!$A$4:$A$111,'Total project cost for DCs'!H$4:H$111,0,0)*_xlfn.XLOOKUP($A556,Drury_beneficiary_allocation!$A$5:$A$104,Drury_beneficiary_allocation!$G$5:$G$104,0,0)</f>
        <v>0</v>
      </c>
      <c r="M556" s="360">
        <f>_xlfn.XLOOKUP($A556,'Total project cost for DCs'!$A$4:$A$111,'Total project cost for DCs'!I$4:I$111,0,0)*_xlfn.XLOOKUP($A556,Drury_beneficiary_allocation!$A$5:$A$104,Drury_beneficiary_allocation!$G$5:$G$104,0,0)</f>
        <v>0</v>
      </c>
      <c r="N556" s="360">
        <f>_xlfn.XLOOKUP($A556,'Total project cost for DCs'!$A$4:$A$111,'Total project cost for DCs'!J$4:J$111,0,0)*_xlfn.XLOOKUP($A556,Drury_beneficiary_allocation!$A$5:$A$104,Drury_beneficiary_allocation!$G$5:$G$104,0,0)</f>
        <v>0</v>
      </c>
      <c r="O556" s="360">
        <f>_xlfn.XLOOKUP($A556,'Total project cost for DCs'!$A$4:$A$111,'Total project cost for DCs'!K$4:K$111,0,0)*_xlfn.XLOOKUP($A556,Drury_beneficiary_allocation!$A$5:$A$104,Drury_beneficiary_allocation!$G$5:$G$104,0,0)</f>
        <v>0</v>
      </c>
      <c r="P556" s="360">
        <f>_xlfn.XLOOKUP($A556,'Total project cost for DCs'!$A$4:$A$111,'Total project cost for DCs'!L$4:L$111,0,0)*_xlfn.XLOOKUP($A556,Drury_beneficiary_allocation!$A$5:$A$104,Drury_beneficiary_allocation!$G$5:$G$104,0,0)</f>
        <v>0</v>
      </c>
      <c r="Q556" s="360">
        <f>_xlfn.XLOOKUP($A556,'Total project cost for DCs'!$A$4:$A$111,'Total project cost for DCs'!M$4:M$111,0,0)*_xlfn.XLOOKUP($A556,Drury_beneficiary_allocation!$A$5:$A$104,Drury_beneficiary_allocation!$G$5:$G$104,0,0)</f>
        <v>0</v>
      </c>
      <c r="R556" s="360">
        <f>_xlfn.XLOOKUP($A556,'Total project cost for DCs'!$A$4:$A$111,'Total project cost for DCs'!N$4:N$111,0,0)*_xlfn.XLOOKUP($A556,Drury_beneficiary_allocation!$A$5:$A$104,Drury_beneficiary_allocation!$G$5:$G$104,0,0)</f>
        <v>0</v>
      </c>
      <c r="S556" s="360">
        <f>_xlfn.XLOOKUP($A556,'Total project cost for DCs'!$A$4:$A$111,'Total project cost for DCs'!O$4:O$111,0,0)*_xlfn.XLOOKUP($A556,Drury_beneficiary_allocation!$A$5:$A$104,Drury_beneficiary_allocation!$G$5:$G$104,0,0)</f>
        <v>0</v>
      </c>
      <c r="T556" s="360">
        <f>_xlfn.XLOOKUP($A556,'Total project cost for DCs'!$A$4:$A$111,'Total project cost for DCs'!P$4:P$111,0,0)*_xlfn.XLOOKUP($A556,Drury_beneficiary_allocation!$A$5:$A$104,Drury_beneficiary_allocation!$G$5:$G$104,0,0)</f>
        <v>0</v>
      </c>
      <c r="U556" s="360">
        <f>_xlfn.XLOOKUP($A556,'Total project cost for DCs'!$A$4:$A$111,'Total project cost for DCs'!Q$4:Q$111,0,0)*_xlfn.XLOOKUP($A556,Drury_beneficiary_allocation!$A$5:$A$104,Drury_beneficiary_allocation!$G$5:$G$104,0,0)</f>
        <v>0</v>
      </c>
      <c r="V556" s="360">
        <f>_xlfn.XLOOKUP($A556,'Total project cost for DCs'!$A$4:$A$111,'Total project cost for DCs'!R$4:R$111,0,0)*_xlfn.XLOOKUP($A556,Drury_beneficiary_allocation!$A$5:$A$104,Drury_beneficiary_allocation!$G$5:$G$104,0,0)</f>
        <v>0</v>
      </c>
      <c r="W556" s="360">
        <f>_xlfn.XLOOKUP($A556,'Total project cost for DCs'!$A$4:$A$111,'Total project cost for DCs'!S$4:S$111,0,0)*_xlfn.XLOOKUP($A556,Drury_beneficiary_allocation!$A$5:$A$104,Drury_beneficiary_allocation!$G$5:$G$104,0,0)</f>
        <v>0</v>
      </c>
      <c r="X556" s="360">
        <f>_xlfn.XLOOKUP($A556,'Total project cost for DCs'!$A$4:$A$111,'Total project cost for DCs'!T$4:T$111,0,0)*_xlfn.XLOOKUP($A556,Drury_beneficiary_allocation!$A$5:$A$104,Drury_beneficiary_allocation!$G$5:$G$104,0,0)</f>
        <v>0</v>
      </c>
      <c r="Y556" s="349">
        <f t="shared" si="58"/>
        <v>0</v>
      </c>
      <c r="Z556" s="349">
        <f t="shared" si="59"/>
        <v>0</v>
      </c>
      <c r="AA556" s="349"/>
      <c r="AB556" s="353">
        <v>0</v>
      </c>
      <c r="AC556" s="354" t="str">
        <f t="shared" si="60"/>
        <v>Collector</v>
      </c>
      <c r="AD556" s="349"/>
      <c r="AE556" s="349"/>
      <c r="AF556" s="355">
        <f>_xlfn.XLOOKUP(A556,'P1 Date Adjustment'!B:B,'P1 Date Adjustment'!F:F,"not found",0)</f>
        <v>2035</v>
      </c>
      <c r="AG556" s="349">
        <f t="shared" si="61"/>
        <v>0</v>
      </c>
    </row>
    <row r="557" spans="1:33" ht="30" x14ac:dyDescent="0.25">
      <c r="A557" s="129">
        <v>31</v>
      </c>
      <c r="B557" s="358" t="s">
        <v>311</v>
      </c>
      <c r="C557" s="358" t="str">
        <f>_xlfn.XLOOKUP($A557,'Total project cost for DCs'!A:A,'Total project cost for DCs'!C:C,"Not found",0)</f>
        <v>2-lane urban - upgrade existing roadwith active modes on both sides / Mill Road design ?</v>
      </c>
      <c r="D557" s="355" t="s">
        <v>155</v>
      </c>
      <c r="E557" s="355" t="s">
        <v>199</v>
      </c>
      <c r="H557" s="355" t="s">
        <v>832</v>
      </c>
      <c r="I557" s="359">
        <f>_xlfn.XLOOKUP($H557,DC_growth_AGS!$A$665:$A$673,DC_growth_AGS!$O$665:$O$673,"Not found",0)</f>
        <v>0.36349328388092461</v>
      </c>
      <c r="J557" s="355">
        <v>2039</v>
      </c>
      <c r="K557" s="360">
        <f>_xlfn.XLOOKUP($A557,'Total project cost for DCs'!$A$4:$A$111,'Total project cost for DCs'!G$4:G$111,0,0)*_xlfn.XLOOKUP($A557,Drury_beneficiary_allocation!$A$5:$A$104,Drury_beneficiary_allocation!$G$5:$G$104,0,0)</f>
        <v>0</v>
      </c>
      <c r="L557" s="360">
        <f>_xlfn.XLOOKUP($A557,'Total project cost for DCs'!$A$4:$A$111,'Total project cost for DCs'!H$4:H$111,0,0)*_xlfn.XLOOKUP($A557,Drury_beneficiary_allocation!$A$5:$A$104,Drury_beneficiary_allocation!$G$5:$G$104,0,0)</f>
        <v>0</v>
      </c>
      <c r="M557" s="360">
        <f>_xlfn.XLOOKUP($A557,'Total project cost for DCs'!$A$4:$A$111,'Total project cost for DCs'!I$4:I$111,0,0)*_xlfn.XLOOKUP($A557,Drury_beneficiary_allocation!$A$5:$A$104,Drury_beneficiary_allocation!$G$5:$G$104,0,0)</f>
        <v>0</v>
      </c>
      <c r="N557" s="360">
        <f>_xlfn.XLOOKUP($A557,'Total project cost for DCs'!$A$4:$A$111,'Total project cost for DCs'!J$4:J$111,0,0)*_xlfn.XLOOKUP($A557,Drury_beneficiary_allocation!$A$5:$A$104,Drury_beneficiary_allocation!$G$5:$G$104,0,0)</f>
        <v>0</v>
      </c>
      <c r="O557" s="360">
        <f>_xlfn.XLOOKUP($A557,'Total project cost for DCs'!$A$4:$A$111,'Total project cost for DCs'!K$4:K$111,0,0)*_xlfn.XLOOKUP($A557,Drury_beneficiary_allocation!$A$5:$A$104,Drury_beneficiary_allocation!$G$5:$G$104,0,0)</f>
        <v>0</v>
      </c>
      <c r="P557" s="360">
        <f>_xlfn.XLOOKUP($A557,'Total project cost for DCs'!$A$4:$A$111,'Total project cost for DCs'!L$4:L$111,0,0)*_xlfn.XLOOKUP($A557,Drury_beneficiary_allocation!$A$5:$A$104,Drury_beneficiary_allocation!$G$5:$G$104,0,0)</f>
        <v>0</v>
      </c>
      <c r="Q557" s="360">
        <f>_xlfn.XLOOKUP($A557,'Total project cost for DCs'!$A$4:$A$111,'Total project cost for DCs'!M$4:M$111,0,0)*_xlfn.XLOOKUP($A557,Drury_beneficiary_allocation!$A$5:$A$104,Drury_beneficiary_allocation!$G$5:$G$104,0,0)</f>
        <v>0</v>
      </c>
      <c r="R557" s="360">
        <f>_xlfn.XLOOKUP($A557,'Total project cost for DCs'!$A$4:$A$111,'Total project cost for DCs'!N$4:N$111,0,0)*_xlfn.XLOOKUP($A557,Drury_beneficiary_allocation!$A$5:$A$104,Drury_beneficiary_allocation!$G$5:$G$104,0,0)</f>
        <v>0</v>
      </c>
      <c r="S557" s="360">
        <f>_xlfn.XLOOKUP($A557,'Total project cost for DCs'!$A$4:$A$111,'Total project cost for DCs'!O$4:O$111,0,0)*_xlfn.XLOOKUP($A557,Drury_beneficiary_allocation!$A$5:$A$104,Drury_beneficiary_allocation!$G$5:$G$104,0,0)</f>
        <v>0</v>
      </c>
      <c r="T557" s="360">
        <f>_xlfn.XLOOKUP($A557,'Total project cost for DCs'!$A$4:$A$111,'Total project cost for DCs'!P$4:P$111,0,0)*_xlfn.XLOOKUP($A557,Drury_beneficiary_allocation!$A$5:$A$104,Drury_beneficiary_allocation!$G$5:$G$104,0,0)</f>
        <v>0</v>
      </c>
      <c r="U557" s="360">
        <f>_xlfn.XLOOKUP($A557,'Total project cost for DCs'!$A$4:$A$111,'Total project cost for DCs'!Q$4:Q$111,0,0)*_xlfn.XLOOKUP($A557,Drury_beneficiary_allocation!$A$5:$A$104,Drury_beneficiary_allocation!$G$5:$G$104,0,0)</f>
        <v>0</v>
      </c>
      <c r="V557" s="360">
        <f>_xlfn.XLOOKUP($A557,'Total project cost for DCs'!$A$4:$A$111,'Total project cost for DCs'!R$4:R$111,0,0)*_xlfn.XLOOKUP($A557,Drury_beneficiary_allocation!$A$5:$A$104,Drury_beneficiary_allocation!$G$5:$G$104,0,0)</f>
        <v>0</v>
      </c>
      <c r="W557" s="360">
        <f>_xlfn.XLOOKUP($A557,'Total project cost for DCs'!$A$4:$A$111,'Total project cost for DCs'!S$4:S$111,0,0)*_xlfn.XLOOKUP($A557,Drury_beneficiary_allocation!$A$5:$A$104,Drury_beneficiary_allocation!$G$5:$G$104,0,0)</f>
        <v>0</v>
      </c>
      <c r="X557" s="360">
        <f>_xlfn.XLOOKUP($A557,'Total project cost for DCs'!$A$4:$A$111,'Total project cost for DCs'!T$4:T$111,0,0)*_xlfn.XLOOKUP($A557,Drury_beneficiary_allocation!$A$5:$A$104,Drury_beneficiary_allocation!$G$5:$G$104,0,0)</f>
        <v>0</v>
      </c>
      <c r="Y557" s="349">
        <f t="shared" si="58"/>
        <v>0</v>
      </c>
      <c r="Z557" s="349">
        <f t="shared" si="59"/>
        <v>0</v>
      </c>
      <c r="AA557" s="349"/>
      <c r="AB557" s="353">
        <v>0</v>
      </c>
      <c r="AC557" s="354" t="str">
        <f t="shared" si="60"/>
        <v>Collector</v>
      </c>
      <c r="AD557" s="349"/>
      <c r="AE557" s="349"/>
      <c r="AF557" s="355">
        <f>_xlfn.XLOOKUP(A557,'P1 Date Adjustment'!B:B,'P1 Date Adjustment'!F:F,"not found",0)</f>
        <v>2039</v>
      </c>
      <c r="AG557" s="349">
        <f t="shared" si="61"/>
        <v>0</v>
      </c>
    </row>
    <row r="558" spans="1:33" x14ac:dyDescent="0.25">
      <c r="A558" s="129">
        <v>32</v>
      </c>
      <c r="B558" s="358" t="s">
        <v>313</v>
      </c>
      <c r="C558" s="358" t="str">
        <f>_xlfn.XLOOKUP($A558,'Total project cost for DCs'!A:A,'Total project cost for DCs'!C:C,"Not found",0)</f>
        <v>Assume 1 simple roundabout intesection</v>
      </c>
      <c r="D558" s="355" t="s">
        <v>155</v>
      </c>
      <c r="E558" s="355" t="s">
        <v>190</v>
      </c>
      <c r="H558" s="355" t="s">
        <v>832</v>
      </c>
      <c r="I558" s="359">
        <f>_xlfn.XLOOKUP($H558,DC_growth_AGS!$A$665:$A$673,DC_growth_AGS!$O$665:$O$673,"Not found",0)</f>
        <v>0.36349328388092461</v>
      </c>
      <c r="J558" s="355">
        <v>2039</v>
      </c>
      <c r="K558" s="360">
        <f>_xlfn.XLOOKUP($A558,'Total project cost for DCs'!$A$4:$A$111,'Total project cost for DCs'!G$4:G$111,0,0)*_xlfn.XLOOKUP($A558,Drury_beneficiary_allocation!$A$5:$A$104,Drury_beneficiary_allocation!$G$5:$G$104,0,0)</f>
        <v>0</v>
      </c>
      <c r="L558" s="360">
        <f>_xlfn.XLOOKUP($A558,'Total project cost for DCs'!$A$4:$A$111,'Total project cost for DCs'!H$4:H$111,0,0)*_xlfn.XLOOKUP($A558,Drury_beneficiary_allocation!$A$5:$A$104,Drury_beneficiary_allocation!$G$5:$G$104,0,0)</f>
        <v>0</v>
      </c>
      <c r="M558" s="360">
        <f>_xlfn.XLOOKUP($A558,'Total project cost for DCs'!$A$4:$A$111,'Total project cost for DCs'!I$4:I$111,0,0)*_xlfn.XLOOKUP($A558,Drury_beneficiary_allocation!$A$5:$A$104,Drury_beneficiary_allocation!$G$5:$G$104,0,0)</f>
        <v>0</v>
      </c>
      <c r="N558" s="360">
        <f>_xlfn.XLOOKUP($A558,'Total project cost for DCs'!$A$4:$A$111,'Total project cost for DCs'!J$4:J$111,0,0)*_xlfn.XLOOKUP($A558,Drury_beneficiary_allocation!$A$5:$A$104,Drury_beneficiary_allocation!$G$5:$G$104,0,0)</f>
        <v>0</v>
      </c>
      <c r="O558" s="360">
        <f>_xlfn.XLOOKUP($A558,'Total project cost for DCs'!$A$4:$A$111,'Total project cost for DCs'!K$4:K$111,0,0)*_xlfn.XLOOKUP($A558,Drury_beneficiary_allocation!$A$5:$A$104,Drury_beneficiary_allocation!$G$5:$G$104,0,0)</f>
        <v>0</v>
      </c>
      <c r="P558" s="360">
        <f>_xlfn.XLOOKUP($A558,'Total project cost for DCs'!$A$4:$A$111,'Total project cost for DCs'!L$4:L$111,0,0)*_xlfn.XLOOKUP($A558,Drury_beneficiary_allocation!$A$5:$A$104,Drury_beneficiary_allocation!$G$5:$G$104,0,0)</f>
        <v>0</v>
      </c>
      <c r="Q558" s="360">
        <f>_xlfn.XLOOKUP($A558,'Total project cost for DCs'!$A$4:$A$111,'Total project cost for DCs'!M$4:M$111,0,0)*_xlfn.XLOOKUP($A558,Drury_beneficiary_allocation!$A$5:$A$104,Drury_beneficiary_allocation!$G$5:$G$104,0,0)</f>
        <v>0</v>
      </c>
      <c r="R558" s="360">
        <f>_xlfn.XLOOKUP($A558,'Total project cost for DCs'!$A$4:$A$111,'Total project cost for DCs'!N$4:N$111,0,0)*_xlfn.XLOOKUP($A558,Drury_beneficiary_allocation!$A$5:$A$104,Drury_beneficiary_allocation!$G$5:$G$104,0,0)</f>
        <v>0</v>
      </c>
      <c r="S558" s="360">
        <f>_xlfn.XLOOKUP($A558,'Total project cost for DCs'!$A$4:$A$111,'Total project cost for DCs'!O$4:O$111,0,0)*_xlfn.XLOOKUP($A558,Drury_beneficiary_allocation!$A$5:$A$104,Drury_beneficiary_allocation!$G$5:$G$104,0,0)</f>
        <v>0</v>
      </c>
      <c r="T558" s="360">
        <f>_xlfn.XLOOKUP($A558,'Total project cost for DCs'!$A$4:$A$111,'Total project cost for DCs'!P$4:P$111,0,0)*_xlfn.XLOOKUP($A558,Drury_beneficiary_allocation!$A$5:$A$104,Drury_beneficiary_allocation!$G$5:$G$104,0,0)</f>
        <v>0</v>
      </c>
      <c r="U558" s="360">
        <f>_xlfn.XLOOKUP($A558,'Total project cost for DCs'!$A$4:$A$111,'Total project cost for DCs'!Q$4:Q$111,0,0)*_xlfn.XLOOKUP($A558,Drury_beneficiary_allocation!$A$5:$A$104,Drury_beneficiary_allocation!$G$5:$G$104,0,0)</f>
        <v>0</v>
      </c>
      <c r="V558" s="360">
        <f>_xlfn.XLOOKUP($A558,'Total project cost for DCs'!$A$4:$A$111,'Total project cost for DCs'!R$4:R$111,0,0)*_xlfn.XLOOKUP($A558,Drury_beneficiary_allocation!$A$5:$A$104,Drury_beneficiary_allocation!$G$5:$G$104,0,0)</f>
        <v>0</v>
      </c>
      <c r="W558" s="360">
        <f>_xlfn.XLOOKUP($A558,'Total project cost for DCs'!$A$4:$A$111,'Total project cost for DCs'!S$4:S$111,0,0)*_xlfn.XLOOKUP($A558,Drury_beneficiary_allocation!$A$5:$A$104,Drury_beneficiary_allocation!$G$5:$G$104,0,0)</f>
        <v>0</v>
      </c>
      <c r="X558" s="360">
        <f>_xlfn.XLOOKUP($A558,'Total project cost for DCs'!$A$4:$A$111,'Total project cost for DCs'!T$4:T$111,0,0)*_xlfn.XLOOKUP($A558,Drury_beneficiary_allocation!$A$5:$A$104,Drury_beneficiary_allocation!$G$5:$G$104,0,0)</f>
        <v>0</v>
      </c>
      <c r="Y558" s="349">
        <f t="shared" si="58"/>
        <v>0</v>
      </c>
      <c r="Z558" s="349">
        <f t="shared" si="59"/>
        <v>0</v>
      </c>
      <c r="AA558" s="349"/>
      <c r="AB558" s="353">
        <v>0</v>
      </c>
      <c r="AC558" s="354" t="str">
        <f t="shared" si="60"/>
        <v>Arterial</v>
      </c>
      <c r="AD558" s="349"/>
      <c r="AE558" s="349"/>
      <c r="AF558" s="355">
        <f>_xlfn.XLOOKUP(A558,'P1 Date Adjustment'!B:B,'P1 Date Adjustment'!F:F,"not found",0)</f>
        <v>2039</v>
      </c>
      <c r="AG558" s="349">
        <f t="shared" si="61"/>
        <v>0</v>
      </c>
    </row>
    <row r="559" spans="1:33" ht="30" x14ac:dyDescent="0.25">
      <c r="A559" s="129">
        <v>33</v>
      </c>
      <c r="B559" s="358" t="s">
        <v>315</v>
      </c>
      <c r="C559" s="358" t="str">
        <f>_xlfn.XLOOKUP($A559,'Total project cost for DCs'!A:A,'Total project cost for DCs'!C:C,"Not found",0)</f>
        <v>2-lane urban- upgrade existing road layout to 2-lane urban with active modes on both sides (TDM )</v>
      </c>
      <c r="D559" s="355" t="s">
        <v>155</v>
      </c>
      <c r="E559" s="355" t="s">
        <v>199</v>
      </c>
      <c r="H559" s="355" t="s">
        <v>832</v>
      </c>
      <c r="I559" s="359">
        <f>_xlfn.XLOOKUP($H559,DC_growth_AGS!$A$665:$A$673,DC_growth_AGS!$O$665:$O$673,"Not found",0)</f>
        <v>0.36349328388092461</v>
      </c>
      <c r="J559" s="355">
        <v>2033</v>
      </c>
      <c r="K559" s="360">
        <f>_xlfn.XLOOKUP($A559,'Total project cost for DCs'!$A$4:$A$111,'Total project cost for DCs'!G$4:G$111,0,0)*_xlfn.XLOOKUP($A559,Drury_beneficiary_allocation!$A$5:$A$104,Drury_beneficiary_allocation!$G$5:$G$104,0,0)</f>
        <v>0</v>
      </c>
      <c r="L559" s="360">
        <f>_xlfn.XLOOKUP($A559,'Total project cost for DCs'!$A$4:$A$111,'Total project cost for DCs'!H$4:H$111,0,0)*_xlfn.XLOOKUP($A559,Drury_beneficiary_allocation!$A$5:$A$104,Drury_beneficiary_allocation!$G$5:$G$104,0,0)</f>
        <v>0</v>
      </c>
      <c r="M559" s="360">
        <f>_xlfn.XLOOKUP($A559,'Total project cost for DCs'!$A$4:$A$111,'Total project cost for DCs'!I$4:I$111,0,0)*_xlfn.XLOOKUP($A559,Drury_beneficiary_allocation!$A$5:$A$104,Drury_beneficiary_allocation!$G$5:$G$104,0,0)</f>
        <v>0</v>
      </c>
      <c r="N559" s="360">
        <f>_xlfn.XLOOKUP($A559,'Total project cost for DCs'!$A$4:$A$111,'Total project cost for DCs'!J$4:J$111,0,0)*_xlfn.XLOOKUP($A559,Drury_beneficiary_allocation!$A$5:$A$104,Drury_beneficiary_allocation!$G$5:$G$104,0,0)</f>
        <v>0</v>
      </c>
      <c r="O559" s="360">
        <f>_xlfn.XLOOKUP($A559,'Total project cost for DCs'!$A$4:$A$111,'Total project cost for DCs'!K$4:K$111,0,0)*_xlfn.XLOOKUP($A559,Drury_beneficiary_allocation!$A$5:$A$104,Drury_beneficiary_allocation!$G$5:$G$104,0,0)</f>
        <v>0</v>
      </c>
      <c r="P559" s="360">
        <f>_xlfn.XLOOKUP($A559,'Total project cost for DCs'!$A$4:$A$111,'Total project cost for DCs'!L$4:L$111,0,0)*_xlfn.XLOOKUP($A559,Drury_beneficiary_allocation!$A$5:$A$104,Drury_beneficiary_allocation!$G$5:$G$104,0,0)</f>
        <v>0</v>
      </c>
      <c r="Q559" s="360">
        <f>_xlfn.XLOOKUP($A559,'Total project cost for DCs'!$A$4:$A$111,'Total project cost for DCs'!M$4:M$111,0,0)*_xlfn.XLOOKUP($A559,Drury_beneficiary_allocation!$A$5:$A$104,Drury_beneficiary_allocation!$G$5:$G$104,0,0)</f>
        <v>0</v>
      </c>
      <c r="R559" s="360">
        <f>_xlfn.XLOOKUP($A559,'Total project cost for DCs'!$A$4:$A$111,'Total project cost for DCs'!N$4:N$111,0,0)*_xlfn.XLOOKUP($A559,Drury_beneficiary_allocation!$A$5:$A$104,Drury_beneficiary_allocation!$G$5:$G$104,0,0)</f>
        <v>0</v>
      </c>
      <c r="S559" s="360">
        <f>_xlfn.XLOOKUP($A559,'Total project cost for DCs'!$A$4:$A$111,'Total project cost for DCs'!O$4:O$111,0,0)*_xlfn.XLOOKUP($A559,Drury_beneficiary_allocation!$A$5:$A$104,Drury_beneficiary_allocation!$G$5:$G$104,0,0)</f>
        <v>0</v>
      </c>
      <c r="T559" s="360">
        <f>_xlfn.XLOOKUP($A559,'Total project cost for DCs'!$A$4:$A$111,'Total project cost for DCs'!P$4:P$111,0,0)*_xlfn.XLOOKUP($A559,Drury_beneficiary_allocation!$A$5:$A$104,Drury_beneficiary_allocation!$G$5:$G$104,0,0)</f>
        <v>0</v>
      </c>
      <c r="U559" s="360">
        <f>_xlfn.XLOOKUP($A559,'Total project cost for DCs'!$A$4:$A$111,'Total project cost for DCs'!Q$4:Q$111,0,0)*_xlfn.XLOOKUP($A559,Drury_beneficiary_allocation!$A$5:$A$104,Drury_beneficiary_allocation!$G$5:$G$104,0,0)</f>
        <v>0</v>
      </c>
      <c r="V559" s="360">
        <f>_xlfn.XLOOKUP($A559,'Total project cost for DCs'!$A$4:$A$111,'Total project cost for DCs'!R$4:R$111,0,0)*_xlfn.XLOOKUP($A559,Drury_beneficiary_allocation!$A$5:$A$104,Drury_beneficiary_allocation!$G$5:$G$104,0,0)</f>
        <v>0</v>
      </c>
      <c r="W559" s="360">
        <f>_xlfn.XLOOKUP($A559,'Total project cost for DCs'!$A$4:$A$111,'Total project cost for DCs'!S$4:S$111,0,0)*_xlfn.XLOOKUP($A559,Drury_beneficiary_allocation!$A$5:$A$104,Drury_beneficiary_allocation!$G$5:$G$104,0,0)</f>
        <v>0</v>
      </c>
      <c r="X559" s="360">
        <f>_xlfn.XLOOKUP($A559,'Total project cost for DCs'!$A$4:$A$111,'Total project cost for DCs'!T$4:T$111,0,0)*_xlfn.XLOOKUP($A559,Drury_beneficiary_allocation!$A$5:$A$104,Drury_beneficiary_allocation!$G$5:$G$104,0,0)</f>
        <v>0</v>
      </c>
      <c r="Y559" s="349">
        <f t="shared" si="58"/>
        <v>0</v>
      </c>
      <c r="Z559" s="349">
        <f t="shared" si="59"/>
        <v>0</v>
      </c>
      <c r="AA559" s="349"/>
      <c r="AB559" s="353">
        <v>0</v>
      </c>
      <c r="AC559" s="354" t="str">
        <f t="shared" si="60"/>
        <v>Collector</v>
      </c>
      <c r="AD559" s="349"/>
      <c r="AE559" s="349"/>
      <c r="AF559" s="355">
        <f>_xlfn.XLOOKUP(A559,'P1 Date Adjustment'!B:B,'P1 Date Adjustment'!F:F,"not found",0)</f>
        <v>2033</v>
      </c>
      <c r="AG559" s="349">
        <f t="shared" si="61"/>
        <v>0</v>
      </c>
    </row>
    <row r="560" spans="1:33" ht="30" x14ac:dyDescent="0.25">
      <c r="A560" s="129" t="s">
        <v>326</v>
      </c>
      <c r="B560" s="358" t="s">
        <v>327</v>
      </c>
      <c r="C560" s="358" t="str">
        <f>_xlfn.XLOOKUP($A560,'Total project cost for DCs'!A:A,'Total project cost for DCs'!C:C,"Not found",0)</f>
        <v>2-lane urban- upgrade existing road layout with active modes on both sides (Under construction)</v>
      </c>
      <c r="D560" s="355" t="s">
        <v>155</v>
      </c>
      <c r="E560" s="355" t="s">
        <v>227</v>
      </c>
      <c r="H560" s="355" t="s">
        <v>832</v>
      </c>
      <c r="I560" s="359">
        <f>_xlfn.XLOOKUP($H560,DC_growth_AGS!$A$665:$A$673,DC_growth_AGS!$O$665:$O$673,"Not found",0)</f>
        <v>0.36349328388092461</v>
      </c>
      <c r="J560" s="355">
        <v>2033</v>
      </c>
      <c r="K560" s="360">
        <f>_xlfn.XLOOKUP($A560,'Total project cost for DCs'!$A$4:$A$111,'Total project cost for DCs'!G$4:G$111,0,0)*_xlfn.XLOOKUP($A560,Drury_beneficiary_allocation!$A$5:$A$104,Drury_beneficiary_allocation!$G$5:$G$104,0,0)</f>
        <v>0</v>
      </c>
      <c r="L560" s="360">
        <f>_xlfn.XLOOKUP($A560,'Total project cost for DCs'!$A$4:$A$111,'Total project cost for DCs'!H$4:H$111,0,0)*_xlfn.XLOOKUP($A560,Drury_beneficiary_allocation!$A$5:$A$104,Drury_beneficiary_allocation!$G$5:$G$104,0,0)</f>
        <v>0</v>
      </c>
      <c r="M560" s="360">
        <f>_xlfn.XLOOKUP($A560,'Total project cost for DCs'!$A$4:$A$111,'Total project cost for DCs'!I$4:I$111,0,0)*_xlfn.XLOOKUP($A560,Drury_beneficiary_allocation!$A$5:$A$104,Drury_beneficiary_allocation!$G$5:$G$104,0,0)</f>
        <v>0</v>
      </c>
      <c r="N560" s="360">
        <f>_xlfn.XLOOKUP($A560,'Total project cost for DCs'!$A$4:$A$111,'Total project cost for DCs'!J$4:J$111,0,0)*_xlfn.XLOOKUP($A560,Drury_beneficiary_allocation!$A$5:$A$104,Drury_beneficiary_allocation!$G$5:$G$104,0,0)</f>
        <v>0</v>
      </c>
      <c r="O560" s="360">
        <f>_xlfn.XLOOKUP($A560,'Total project cost for DCs'!$A$4:$A$111,'Total project cost for DCs'!K$4:K$111,0,0)*_xlfn.XLOOKUP($A560,Drury_beneficiary_allocation!$A$5:$A$104,Drury_beneficiary_allocation!$G$5:$G$104,0,0)</f>
        <v>0</v>
      </c>
      <c r="P560" s="360">
        <f>_xlfn.XLOOKUP($A560,'Total project cost for DCs'!$A$4:$A$111,'Total project cost for DCs'!L$4:L$111,0,0)*_xlfn.XLOOKUP($A560,Drury_beneficiary_allocation!$A$5:$A$104,Drury_beneficiary_allocation!$G$5:$G$104,0,0)</f>
        <v>0</v>
      </c>
      <c r="Q560" s="360">
        <f>_xlfn.XLOOKUP($A560,'Total project cost for DCs'!$A$4:$A$111,'Total project cost for DCs'!M$4:M$111,0,0)*_xlfn.XLOOKUP($A560,Drury_beneficiary_allocation!$A$5:$A$104,Drury_beneficiary_allocation!$G$5:$G$104,0,0)</f>
        <v>0</v>
      </c>
      <c r="R560" s="360">
        <f>_xlfn.XLOOKUP($A560,'Total project cost for DCs'!$A$4:$A$111,'Total project cost for DCs'!N$4:N$111,0,0)*_xlfn.XLOOKUP($A560,Drury_beneficiary_allocation!$A$5:$A$104,Drury_beneficiary_allocation!$G$5:$G$104,0,0)</f>
        <v>0</v>
      </c>
      <c r="S560" s="360">
        <f>_xlfn.XLOOKUP($A560,'Total project cost for DCs'!$A$4:$A$111,'Total project cost for DCs'!O$4:O$111,0,0)*_xlfn.XLOOKUP($A560,Drury_beneficiary_allocation!$A$5:$A$104,Drury_beneficiary_allocation!$G$5:$G$104,0,0)</f>
        <v>0</v>
      </c>
      <c r="T560" s="360">
        <f>_xlfn.XLOOKUP($A560,'Total project cost for DCs'!$A$4:$A$111,'Total project cost for DCs'!P$4:P$111,0,0)*_xlfn.XLOOKUP($A560,Drury_beneficiary_allocation!$A$5:$A$104,Drury_beneficiary_allocation!$G$5:$G$104,0,0)</f>
        <v>0</v>
      </c>
      <c r="U560" s="360">
        <f>_xlfn.XLOOKUP($A560,'Total project cost for DCs'!$A$4:$A$111,'Total project cost for DCs'!Q$4:Q$111,0,0)*_xlfn.XLOOKUP($A560,Drury_beneficiary_allocation!$A$5:$A$104,Drury_beneficiary_allocation!$G$5:$G$104,0,0)</f>
        <v>0</v>
      </c>
      <c r="V560" s="360">
        <f>_xlfn.XLOOKUP($A560,'Total project cost for DCs'!$A$4:$A$111,'Total project cost for DCs'!R$4:R$111,0,0)*_xlfn.XLOOKUP($A560,Drury_beneficiary_allocation!$A$5:$A$104,Drury_beneficiary_allocation!$G$5:$G$104,0,0)</f>
        <v>0</v>
      </c>
      <c r="W560" s="360">
        <f>_xlfn.XLOOKUP($A560,'Total project cost for DCs'!$A$4:$A$111,'Total project cost for DCs'!S$4:S$111,0,0)*_xlfn.XLOOKUP($A560,Drury_beneficiary_allocation!$A$5:$A$104,Drury_beneficiary_allocation!$G$5:$G$104,0,0)</f>
        <v>0</v>
      </c>
      <c r="X560" s="360">
        <f>_xlfn.XLOOKUP($A560,'Total project cost for DCs'!$A$4:$A$111,'Total project cost for DCs'!T$4:T$111,0,0)*_xlfn.XLOOKUP($A560,Drury_beneficiary_allocation!$A$5:$A$104,Drury_beneficiary_allocation!$G$5:$G$104,0,0)</f>
        <v>0</v>
      </c>
      <c r="Y560" s="349">
        <f t="shared" si="58"/>
        <v>0</v>
      </c>
      <c r="Z560" s="349">
        <f t="shared" si="59"/>
        <v>0</v>
      </c>
      <c r="AA560" s="349"/>
      <c r="AB560" s="353">
        <v>0</v>
      </c>
      <c r="AC560" s="354" t="str">
        <f t="shared" si="60"/>
        <v>Arterial</v>
      </c>
      <c r="AD560" s="349"/>
      <c r="AE560" s="349"/>
      <c r="AF560" s="355">
        <f>_xlfn.XLOOKUP(A560,'P1 Date Adjustment'!B:B,'P1 Date Adjustment'!F:F,"not found",0)</f>
        <v>2033</v>
      </c>
      <c r="AG560" s="349">
        <f t="shared" si="61"/>
        <v>0</v>
      </c>
    </row>
    <row r="561" spans="1:33" ht="45" x14ac:dyDescent="0.25">
      <c r="A561" s="129" t="s">
        <v>334</v>
      </c>
      <c r="B561" s="358" t="s">
        <v>335</v>
      </c>
      <c r="C561" s="358" t="str">
        <f>_xlfn.XLOOKUP($A561,'Total project cost for DCs'!A:A,'Total project cost for DCs'!C:C,"Not found",0)</f>
        <v>4-lane urban- upgrade interim 2-lane urban corridor to a 4-lane corridor with active modes on both sides (SGA design)</v>
      </c>
      <c r="D561" s="355" t="s">
        <v>155</v>
      </c>
      <c r="E561" s="355" t="s">
        <v>157</v>
      </c>
      <c r="H561" s="355" t="s">
        <v>832</v>
      </c>
      <c r="I561" s="359">
        <f>_xlfn.XLOOKUP($H561,DC_growth_AGS!$A$665:$A$673,DC_growth_AGS!$O$665:$O$673,"Not found",0)</f>
        <v>0.36349328388092461</v>
      </c>
      <c r="J561" s="355">
        <v>2050</v>
      </c>
      <c r="K561" s="360">
        <f>_xlfn.XLOOKUP($A561,'Total project cost for DCs'!$A$4:$A$111,'Total project cost for DCs'!G$4:G$111,0,0)*_xlfn.XLOOKUP($A561,Drury_beneficiary_allocation!$A$5:$A$104,Drury_beneficiary_allocation!$G$5:$G$104,0,0)</f>
        <v>0</v>
      </c>
      <c r="L561" s="360">
        <f>_xlfn.XLOOKUP($A561,'Total project cost for DCs'!$A$4:$A$111,'Total project cost for DCs'!H$4:H$111,0,0)*_xlfn.XLOOKUP($A561,Drury_beneficiary_allocation!$A$5:$A$104,Drury_beneficiary_allocation!$G$5:$G$104,0,0)</f>
        <v>0</v>
      </c>
      <c r="M561" s="360">
        <f>_xlfn.XLOOKUP($A561,'Total project cost for DCs'!$A$4:$A$111,'Total project cost for DCs'!I$4:I$111,0,0)*_xlfn.XLOOKUP($A561,Drury_beneficiary_allocation!$A$5:$A$104,Drury_beneficiary_allocation!$G$5:$G$104,0,0)</f>
        <v>0</v>
      </c>
      <c r="N561" s="360">
        <f>_xlfn.XLOOKUP($A561,'Total project cost for DCs'!$A$4:$A$111,'Total project cost for DCs'!J$4:J$111,0,0)*_xlfn.XLOOKUP($A561,Drury_beneficiary_allocation!$A$5:$A$104,Drury_beneficiary_allocation!$G$5:$G$104,0,0)</f>
        <v>0</v>
      </c>
      <c r="O561" s="360">
        <f>_xlfn.XLOOKUP($A561,'Total project cost for DCs'!$A$4:$A$111,'Total project cost for DCs'!K$4:K$111,0,0)*_xlfn.XLOOKUP($A561,Drury_beneficiary_allocation!$A$5:$A$104,Drury_beneficiary_allocation!$G$5:$G$104,0,0)</f>
        <v>0</v>
      </c>
      <c r="P561" s="360">
        <f>_xlfn.XLOOKUP($A561,'Total project cost for DCs'!$A$4:$A$111,'Total project cost for DCs'!L$4:L$111,0,0)*_xlfn.XLOOKUP($A561,Drury_beneficiary_allocation!$A$5:$A$104,Drury_beneficiary_allocation!$G$5:$G$104,0,0)</f>
        <v>0</v>
      </c>
      <c r="Q561" s="360">
        <f>_xlfn.XLOOKUP($A561,'Total project cost for DCs'!$A$4:$A$111,'Total project cost for DCs'!M$4:M$111,0,0)*_xlfn.XLOOKUP($A561,Drury_beneficiary_allocation!$A$5:$A$104,Drury_beneficiary_allocation!$G$5:$G$104,0,0)</f>
        <v>0</v>
      </c>
      <c r="R561" s="360">
        <f>_xlfn.XLOOKUP($A561,'Total project cost for DCs'!$A$4:$A$111,'Total project cost for DCs'!N$4:N$111,0,0)*_xlfn.XLOOKUP($A561,Drury_beneficiary_allocation!$A$5:$A$104,Drury_beneficiary_allocation!$G$5:$G$104,0,0)</f>
        <v>0</v>
      </c>
      <c r="S561" s="360">
        <f>_xlfn.XLOOKUP($A561,'Total project cost for DCs'!$A$4:$A$111,'Total project cost for DCs'!O$4:O$111,0,0)*_xlfn.XLOOKUP($A561,Drury_beneficiary_allocation!$A$5:$A$104,Drury_beneficiary_allocation!$G$5:$G$104,0,0)</f>
        <v>0</v>
      </c>
      <c r="T561" s="360">
        <f>_xlfn.XLOOKUP($A561,'Total project cost for DCs'!$A$4:$A$111,'Total project cost for DCs'!P$4:P$111,0,0)*_xlfn.XLOOKUP($A561,Drury_beneficiary_allocation!$A$5:$A$104,Drury_beneficiary_allocation!$G$5:$G$104,0,0)</f>
        <v>0</v>
      </c>
      <c r="U561" s="360">
        <f>_xlfn.XLOOKUP($A561,'Total project cost for DCs'!$A$4:$A$111,'Total project cost for DCs'!Q$4:Q$111,0,0)*_xlfn.XLOOKUP($A561,Drury_beneficiary_allocation!$A$5:$A$104,Drury_beneficiary_allocation!$G$5:$G$104,0,0)</f>
        <v>0</v>
      </c>
      <c r="V561" s="360">
        <f>_xlfn.XLOOKUP($A561,'Total project cost for DCs'!$A$4:$A$111,'Total project cost for DCs'!R$4:R$111,0,0)*_xlfn.XLOOKUP($A561,Drury_beneficiary_allocation!$A$5:$A$104,Drury_beneficiary_allocation!$G$5:$G$104,0,0)</f>
        <v>0</v>
      </c>
      <c r="W561" s="360">
        <f>_xlfn.XLOOKUP($A561,'Total project cost for DCs'!$A$4:$A$111,'Total project cost for DCs'!S$4:S$111,0,0)*_xlfn.XLOOKUP($A561,Drury_beneficiary_allocation!$A$5:$A$104,Drury_beneficiary_allocation!$G$5:$G$104,0,0)</f>
        <v>0</v>
      </c>
      <c r="X561" s="360">
        <f>_xlfn.XLOOKUP($A561,'Total project cost for DCs'!$A$4:$A$111,'Total project cost for DCs'!T$4:T$111,0,0)*_xlfn.XLOOKUP($A561,Drury_beneficiary_allocation!$A$5:$A$104,Drury_beneficiary_allocation!$G$5:$G$104,0,0)</f>
        <v>0</v>
      </c>
      <c r="Y561" s="349">
        <f t="shared" si="58"/>
        <v>0</v>
      </c>
      <c r="Z561" s="349">
        <f t="shared" si="59"/>
        <v>0</v>
      </c>
      <c r="AA561" s="349"/>
      <c r="AB561" s="353">
        <v>0</v>
      </c>
      <c r="AC561" s="354" t="str">
        <f t="shared" si="60"/>
        <v>Arterial</v>
      </c>
      <c r="AD561" s="349"/>
      <c r="AE561" s="349"/>
      <c r="AF561" s="355">
        <f>_xlfn.XLOOKUP(A561,'P1 Date Adjustment'!B:B,'P1 Date Adjustment'!F:F,"not found",0)</f>
        <v>2050</v>
      </c>
      <c r="AG561" s="349">
        <f t="shared" si="61"/>
        <v>0</v>
      </c>
    </row>
    <row r="562" spans="1:33" ht="30" x14ac:dyDescent="0.25">
      <c r="A562" s="129" t="s">
        <v>342</v>
      </c>
      <c r="B562" s="358" t="s">
        <v>343</v>
      </c>
      <c r="C562" s="358" t="str">
        <f>_xlfn.XLOOKUP($A562,'Total project cost for DCs'!A:A,'Total project cost for DCs'!C:C,"Not found",0)</f>
        <v>Upgrade interim 2-lane bridges (3No. to 4 lane bridges with active modes on both sides (SGA design)</v>
      </c>
      <c r="D562" s="355" t="s">
        <v>155</v>
      </c>
      <c r="E562" s="355" t="s">
        <v>345</v>
      </c>
      <c r="H562" s="355" t="s">
        <v>832</v>
      </c>
      <c r="I562" s="359">
        <f>_xlfn.XLOOKUP($H562,DC_growth_AGS!$A$665:$A$673,DC_growth_AGS!$O$665:$O$673,"Not found",0)</f>
        <v>0.36349328388092461</v>
      </c>
      <c r="J562" s="355">
        <v>2050</v>
      </c>
      <c r="K562" s="360">
        <f>_xlfn.XLOOKUP($A562,'Total project cost for DCs'!$A$4:$A$111,'Total project cost for DCs'!G$4:G$111,0,0)*_xlfn.XLOOKUP($A562,Drury_beneficiary_allocation!$A$5:$A$104,Drury_beneficiary_allocation!$G$5:$G$104,0,0)</f>
        <v>0</v>
      </c>
      <c r="L562" s="360">
        <f>_xlfn.XLOOKUP($A562,'Total project cost for DCs'!$A$4:$A$111,'Total project cost for DCs'!H$4:H$111,0,0)*_xlfn.XLOOKUP($A562,Drury_beneficiary_allocation!$A$5:$A$104,Drury_beneficiary_allocation!$G$5:$G$104,0,0)</f>
        <v>0</v>
      </c>
      <c r="M562" s="360">
        <f>_xlfn.XLOOKUP($A562,'Total project cost for DCs'!$A$4:$A$111,'Total project cost for DCs'!I$4:I$111,0,0)*_xlfn.XLOOKUP($A562,Drury_beneficiary_allocation!$A$5:$A$104,Drury_beneficiary_allocation!$G$5:$G$104,0,0)</f>
        <v>0</v>
      </c>
      <c r="N562" s="360">
        <f>_xlfn.XLOOKUP($A562,'Total project cost for DCs'!$A$4:$A$111,'Total project cost for DCs'!J$4:J$111,0,0)*_xlfn.XLOOKUP($A562,Drury_beneficiary_allocation!$A$5:$A$104,Drury_beneficiary_allocation!$G$5:$G$104,0,0)</f>
        <v>0</v>
      </c>
      <c r="O562" s="360">
        <f>_xlfn.XLOOKUP($A562,'Total project cost for DCs'!$A$4:$A$111,'Total project cost for DCs'!K$4:K$111,0,0)*_xlfn.XLOOKUP($A562,Drury_beneficiary_allocation!$A$5:$A$104,Drury_beneficiary_allocation!$G$5:$G$104,0,0)</f>
        <v>0</v>
      </c>
      <c r="P562" s="360">
        <f>_xlfn.XLOOKUP($A562,'Total project cost for DCs'!$A$4:$A$111,'Total project cost for DCs'!L$4:L$111,0,0)*_xlfn.XLOOKUP($A562,Drury_beneficiary_allocation!$A$5:$A$104,Drury_beneficiary_allocation!$G$5:$G$104,0,0)</f>
        <v>0</v>
      </c>
      <c r="Q562" s="360">
        <f>_xlfn.XLOOKUP($A562,'Total project cost for DCs'!$A$4:$A$111,'Total project cost for DCs'!M$4:M$111,0,0)*_xlfn.XLOOKUP($A562,Drury_beneficiary_allocation!$A$5:$A$104,Drury_beneficiary_allocation!$G$5:$G$104,0,0)</f>
        <v>0</v>
      </c>
      <c r="R562" s="360">
        <f>_xlfn.XLOOKUP($A562,'Total project cost for DCs'!$A$4:$A$111,'Total project cost for DCs'!N$4:N$111,0,0)*_xlfn.XLOOKUP($A562,Drury_beneficiary_allocation!$A$5:$A$104,Drury_beneficiary_allocation!$G$5:$G$104,0,0)</f>
        <v>0</v>
      </c>
      <c r="S562" s="360">
        <f>_xlfn.XLOOKUP($A562,'Total project cost for DCs'!$A$4:$A$111,'Total project cost for DCs'!O$4:O$111,0,0)*_xlfn.XLOOKUP($A562,Drury_beneficiary_allocation!$A$5:$A$104,Drury_beneficiary_allocation!$G$5:$G$104,0,0)</f>
        <v>0</v>
      </c>
      <c r="T562" s="360">
        <f>_xlfn.XLOOKUP($A562,'Total project cost for DCs'!$A$4:$A$111,'Total project cost for DCs'!P$4:P$111,0,0)*_xlfn.XLOOKUP($A562,Drury_beneficiary_allocation!$A$5:$A$104,Drury_beneficiary_allocation!$G$5:$G$104,0,0)</f>
        <v>0</v>
      </c>
      <c r="U562" s="360">
        <f>_xlfn.XLOOKUP($A562,'Total project cost for DCs'!$A$4:$A$111,'Total project cost for DCs'!Q$4:Q$111,0,0)*_xlfn.XLOOKUP($A562,Drury_beneficiary_allocation!$A$5:$A$104,Drury_beneficiary_allocation!$G$5:$G$104,0,0)</f>
        <v>0</v>
      </c>
      <c r="V562" s="360">
        <f>_xlfn.XLOOKUP($A562,'Total project cost for DCs'!$A$4:$A$111,'Total project cost for DCs'!R$4:R$111,0,0)*_xlfn.XLOOKUP($A562,Drury_beneficiary_allocation!$A$5:$A$104,Drury_beneficiary_allocation!$G$5:$G$104,0,0)</f>
        <v>0</v>
      </c>
      <c r="W562" s="360">
        <f>_xlfn.XLOOKUP($A562,'Total project cost for DCs'!$A$4:$A$111,'Total project cost for DCs'!S$4:S$111,0,0)*_xlfn.XLOOKUP($A562,Drury_beneficiary_allocation!$A$5:$A$104,Drury_beneficiary_allocation!$G$5:$G$104,0,0)</f>
        <v>0</v>
      </c>
      <c r="X562" s="360">
        <f>_xlfn.XLOOKUP($A562,'Total project cost for DCs'!$A$4:$A$111,'Total project cost for DCs'!T$4:T$111,0,0)*_xlfn.XLOOKUP($A562,Drury_beneficiary_allocation!$A$5:$A$104,Drury_beneficiary_allocation!$G$5:$G$104,0,0)</f>
        <v>0</v>
      </c>
      <c r="Y562" s="349">
        <f t="shared" si="58"/>
        <v>0</v>
      </c>
      <c r="Z562" s="349">
        <f t="shared" si="59"/>
        <v>0</v>
      </c>
      <c r="AA562" s="349"/>
      <c r="AB562" s="353">
        <v>0</v>
      </c>
      <c r="AC562" s="354" t="str">
        <f t="shared" si="60"/>
        <v>Arterial</v>
      </c>
      <c r="AD562" s="349"/>
      <c r="AE562" s="349"/>
      <c r="AF562" s="355">
        <f>_xlfn.XLOOKUP(A562,'P1 Date Adjustment'!B:B,'P1 Date Adjustment'!F:F,"not found",0)</f>
        <v>2050</v>
      </c>
      <c r="AG562" s="349">
        <f t="shared" si="61"/>
        <v>0</v>
      </c>
    </row>
    <row r="563" spans="1:33" ht="30" x14ac:dyDescent="0.25">
      <c r="A563" s="129" t="s">
        <v>346</v>
      </c>
      <c r="B563" s="358" t="s">
        <v>347</v>
      </c>
      <c r="C563" s="358" t="str">
        <f>_xlfn.XLOOKUP($A563,'Total project cost for DCs'!A:A,'Total project cost for DCs'!C:C,"Not found",0)</f>
        <v>2-lane urban- new road layout with active modes on both sides (TDM)</v>
      </c>
      <c r="D563" s="355" t="s">
        <v>155</v>
      </c>
      <c r="E563" s="355" t="s">
        <v>227</v>
      </c>
      <c r="H563" s="355" t="s">
        <v>832</v>
      </c>
      <c r="I563" s="359">
        <f>_xlfn.XLOOKUP($H563,DC_growth_AGS!$A$665:$A$673,DC_growth_AGS!$O$665:$O$673,"Not found",0)</f>
        <v>0.36349328388092461</v>
      </c>
      <c r="J563" s="355">
        <v>2044</v>
      </c>
      <c r="K563" s="360">
        <f>_xlfn.XLOOKUP($A563,'Total project cost for DCs'!$A$4:$A$111,'Total project cost for DCs'!G$4:G$111,0,0)*_xlfn.XLOOKUP($A563,Drury_beneficiary_allocation!$A$5:$A$104,Drury_beneficiary_allocation!$G$5:$G$104,0,0)</f>
        <v>0</v>
      </c>
      <c r="L563" s="360">
        <f>_xlfn.XLOOKUP($A563,'Total project cost for DCs'!$A$4:$A$111,'Total project cost for DCs'!H$4:H$111,0,0)*_xlfn.XLOOKUP($A563,Drury_beneficiary_allocation!$A$5:$A$104,Drury_beneficiary_allocation!$G$5:$G$104,0,0)</f>
        <v>0</v>
      </c>
      <c r="M563" s="360">
        <f>_xlfn.XLOOKUP($A563,'Total project cost for DCs'!$A$4:$A$111,'Total project cost for DCs'!I$4:I$111,0,0)*_xlfn.XLOOKUP($A563,Drury_beneficiary_allocation!$A$5:$A$104,Drury_beneficiary_allocation!$G$5:$G$104,0,0)</f>
        <v>0</v>
      </c>
      <c r="N563" s="360">
        <f>_xlfn.XLOOKUP($A563,'Total project cost for DCs'!$A$4:$A$111,'Total project cost for DCs'!J$4:J$111,0,0)*_xlfn.XLOOKUP($A563,Drury_beneficiary_allocation!$A$5:$A$104,Drury_beneficiary_allocation!$G$5:$G$104,0,0)</f>
        <v>0</v>
      </c>
      <c r="O563" s="360">
        <f>_xlfn.XLOOKUP($A563,'Total project cost for DCs'!$A$4:$A$111,'Total project cost for DCs'!K$4:K$111,0,0)*_xlfn.XLOOKUP($A563,Drury_beneficiary_allocation!$A$5:$A$104,Drury_beneficiary_allocation!$G$5:$G$104,0,0)</f>
        <v>0</v>
      </c>
      <c r="P563" s="360">
        <f>_xlfn.XLOOKUP($A563,'Total project cost for DCs'!$A$4:$A$111,'Total project cost for DCs'!L$4:L$111,0,0)*_xlfn.XLOOKUP($A563,Drury_beneficiary_allocation!$A$5:$A$104,Drury_beneficiary_allocation!$G$5:$G$104,0,0)</f>
        <v>0</v>
      </c>
      <c r="Q563" s="360">
        <f>_xlfn.XLOOKUP($A563,'Total project cost for DCs'!$A$4:$A$111,'Total project cost for DCs'!M$4:M$111,0,0)*_xlfn.XLOOKUP($A563,Drury_beneficiary_allocation!$A$5:$A$104,Drury_beneficiary_allocation!$G$5:$G$104,0,0)</f>
        <v>0</v>
      </c>
      <c r="R563" s="360">
        <f>_xlfn.XLOOKUP($A563,'Total project cost for DCs'!$A$4:$A$111,'Total project cost for DCs'!N$4:N$111,0,0)*_xlfn.XLOOKUP($A563,Drury_beneficiary_allocation!$A$5:$A$104,Drury_beneficiary_allocation!$G$5:$G$104,0,0)</f>
        <v>0</v>
      </c>
      <c r="S563" s="360">
        <f>_xlfn.XLOOKUP($A563,'Total project cost for DCs'!$A$4:$A$111,'Total project cost for DCs'!O$4:O$111,0,0)*_xlfn.XLOOKUP($A563,Drury_beneficiary_allocation!$A$5:$A$104,Drury_beneficiary_allocation!$G$5:$G$104,0,0)</f>
        <v>0</v>
      </c>
      <c r="T563" s="360">
        <f>_xlfn.XLOOKUP($A563,'Total project cost for DCs'!$A$4:$A$111,'Total project cost for DCs'!P$4:P$111,0,0)*_xlfn.XLOOKUP($A563,Drury_beneficiary_allocation!$A$5:$A$104,Drury_beneficiary_allocation!$G$5:$G$104,0,0)</f>
        <v>0</v>
      </c>
      <c r="U563" s="360">
        <f>_xlfn.XLOOKUP($A563,'Total project cost for DCs'!$A$4:$A$111,'Total project cost for DCs'!Q$4:Q$111,0,0)*_xlfn.XLOOKUP($A563,Drury_beneficiary_allocation!$A$5:$A$104,Drury_beneficiary_allocation!$G$5:$G$104,0,0)</f>
        <v>0</v>
      </c>
      <c r="V563" s="360">
        <f>_xlfn.XLOOKUP($A563,'Total project cost for DCs'!$A$4:$A$111,'Total project cost for DCs'!R$4:R$111,0,0)*_xlfn.XLOOKUP($A563,Drury_beneficiary_allocation!$A$5:$A$104,Drury_beneficiary_allocation!$G$5:$G$104,0,0)</f>
        <v>0</v>
      </c>
      <c r="W563" s="360">
        <f>_xlfn.XLOOKUP($A563,'Total project cost for DCs'!$A$4:$A$111,'Total project cost for DCs'!S$4:S$111,0,0)*_xlfn.XLOOKUP($A563,Drury_beneficiary_allocation!$A$5:$A$104,Drury_beneficiary_allocation!$G$5:$G$104,0,0)</f>
        <v>0</v>
      </c>
      <c r="X563" s="360">
        <f>_xlfn.XLOOKUP($A563,'Total project cost for DCs'!$A$4:$A$111,'Total project cost for DCs'!T$4:T$111,0,0)*_xlfn.XLOOKUP($A563,Drury_beneficiary_allocation!$A$5:$A$104,Drury_beneficiary_allocation!$G$5:$G$104,0,0)</f>
        <v>0</v>
      </c>
      <c r="Y563" s="349">
        <f t="shared" si="58"/>
        <v>0</v>
      </c>
      <c r="Z563" s="349">
        <f t="shared" si="59"/>
        <v>0</v>
      </c>
      <c r="AA563" s="349"/>
      <c r="AB563" s="353">
        <v>0</v>
      </c>
      <c r="AC563" s="354" t="str">
        <f t="shared" si="60"/>
        <v>Arterial</v>
      </c>
      <c r="AD563" s="349"/>
      <c r="AE563" s="349"/>
      <c r="AF563" s="355">
        <f>_xlfn.XLOOKUP(A563,'P1 Date Adjustment'!B:B,'P1 Date Adjustment'!F:F,"not found",0)</f>
        <v>2044</v>
      </c>
      <c r="AG563" s="349">
        <f t="shared" si="61"/>
        <v>0</v>
      </c>
    </row>
    <row r="564" spans="1:33" x14ac:dyDescent="0.25">
      <c r="A564" s="129" t="s">
        <v>348</v>
      </c>
      <c r="B564" s="358" t="s">
        <v>347</v>
      </c>
      <c r="C564" s="358" t="str">
        <f>_xlfn.XLOOKUP($A564,'Total project cost for DCs'!A:A,'Total project cost for DCs'!C:C,"Not found",0)</f>
        <v>2-lane urban- bridge construction</v>
      </c>
      <c r="D564" s="355" t="s">
        <v>155</v>
      </c>
      <c r="E564" s="355" t="s">
        <v>345</v>
      </c>
      <c r="H564" s="355" t="s">
        <v>832</v>
      </c>
      <c r="I564" s="359">
        <f>_xlfn.XLOOKUP($H564,DC_growth_AGS!$A$665:$A$673,DC_growth_AGS!$O$665:$O$673,"Not found",0)</f>
        <v>0.36349328388092461</v>
      </c>
      <c r="J564" s="355">
        <v>2044</v>
      </c>
      <c r="K564" s="360">
        <f>_xlfn.XLOOKUP($A564,'Total project cost for DCs'!$A$4:$A$111,'Total project cost for DCs'!G$4:G$111,0,0)*_xlfn.XLOOKUP($A564,Drury_beneficiary_allocation!$A$5:$A$104,Drury_beneficiary_allocation!$G$5:$G$104,0,0)</f>
        <v>0</v>
      </c>
      <c r="L564" s="360">
        <f>_xlfn.XLOOKUP($A564,'Total project cost for DCs'!$A$4:$A$111,'Total project cost for DCs'!H$4:H$111,0,0)*_xlfn.XLOOKUP($A564,Drury_beneficiary_allocation!$A$5:$A$104,Drury_beneficiary_allocation!$G$5:$G$104,0,0)</f>
        <v>0</v>
      </c>
      <c r="M564" s="360">
        <f>_xlfn.XLOOKUP($A564,'Total project cost for DCs'!$A$4:$A$111,'Total project cost for DCs'!I$4:I$111,0,0)*_xlfn.XLOOKUP($A564,Drury_beneficiary_allocation!$A$5:$A$104,Drury_beneficiary_allocation!$G$5:$G$104,0,0)</f>
        <v>0</v>
      </c>
      <c r="N564" s="360">
        <f>_xlfn.XLOOKUP($A564,'Total project cost for DCs'!$A$4:$A$111,'Total project cost for DCs'!J$4:J$111,0,0)*_xlfn.XLOOKUP($A564,Drury_beneficiary_allocation!$A$5:$A$104,Drury_beneficiary_allocation!$G$5:$G$104,0,0)</f>
        <v>0</v>
      </c>
      <c r="O564" s="360">
        <f>_xlfn.XLOOKUP($A564,'Total project cost for DCs'!$A$4:$A$111,'Total project cost for DCs'!K$4:K$111,0,0)*_xlfn.XLOOKUP($A564,Drury_beneficiary_allocation!$A$5:$A$104,Drury_beneficiary_allocation!$G$5:$G$104,0,0)</f>
        <v>0</v>
      </c>
      <c r="P564" s="360">
        <f>_xlfn.XLOOKUP($A564,'Total project cost for DCs'!$A$4:$A$111,'Total project cost for DCs'!L$4:L$111,0,0)*_xlfn.XLOOKUP($A564,Drury_beneficiary_allocation!$A$5:$A$104,Drury_beneficiary_allocation!$G$5:$G$104,0,0)</f>
        <v>0</v>
      </c>
      <c r="Q564" s="360">
        <f>_xlfn.XLOOKUP($A564,'Total project cost for DCs'!$A$4:$A$111,'Total project cost for DCs'!M$4:M$111,0,0)*_xlfn.XLOOKUP($A564,Drury_beneficiary_allocation!$A$5:$A$104,Drury_beneficiary_allocation!$G$5:$G$104,0,0)</f>
        <v>0</v>
      </c>
      <c r="R564" s="360">
        <f>_xlfn.XLOOKUP($A564,'Total project cost for DCs'!$A$4:$A$111,'Total project cost for DCs'!N$4:N$111,0,0)*_xlfn.XLOOKUP($A564,Drury_beneficiary_allocation!$A$5:$A$104,Drury_beneficiary_allocation!$G$5:$G$104,0,0)</f>
        <v>0</v>
      </c>
      <c r="S564" s="360">
        <f>_xlfn.XLOOKUP($A564,'Total project cost for DCs'!$A$4:$A$111,'Total project cost for DCs'!O$4:O$111,0,0)*_xlfn.XLOOKUP($A564,Drury_beneficiary_allocation!$A$5:$A$104,Drury_beneficiary_allocation!$G$5:$G$104,0,0)</f>
        <v>0</v>
      </c>
      <c r="T564" s="360">
        <f>_xlfn.XLOOKUP($A564,'Total project cost for DCs'!$A$4:$A$111,'Total project cost for DCs'!P$4:P$111,0,0)*_xlfn.XLOOKUP($A564,Drury_beneficiary_allocation!$A$5:$A$104,Drury_beneficiary_allocation!$G$5:$G$104,0,0)</f>
        <v>0</v>
      </c>
      <c r="U564" s="360">
        <f>_xlfn.XLOOKUP($A564,'Total project cost for DCs'!$A$4:$A$111,'Total project cost for DCs'!Q$4:Q$111,0,0)*_xlfn.XLOOKUP($A564,Drury_beneficiary_allocation!$A$5:$A$104,Drury_beneficiary_allocation!$G$5:$G$104,0,0)</f>
        <v>0</v>
      </c>
      <c r="V564" s="360">
        <f>_xlfn.XLOOKUP($A564,'Total project cost for DCs'!$A$4:$A$111,'Total project cost for DCs'!R$4:R$111,0,0)*_xlfn.XLOOKUP($A564,Drury_beneficiary_allocation!$A$5:$A$104,Drury_beneficiary_allocation!$G$5:$G$104,0,0)</f>
        <v>0</v>
      </c>
      <c r="W564" s="360">
        <f>_xlfn.XLOOKUP($A564,'Total project cost for DCs'!$A$4:$A$111,'Total project cost for DCs'!S$4:S$111,0,0)*_xlfn.XLOOKUP($A564,Drury_beneficiary_allocation!$A$5:$A$104,Drury_beneficiary_allocation!$G$5:$G$104,0,0)</f>
        <v>0</v>
      </c>
      <c r="X564" s="360">
        <f>_xlfn.XLOOKUP($A564,'Total project cost for DCs'!$A$4:$A$111,'Total project cost for DCs'!T$4:T$111,0,0)*_xlfn.XLOOKUP($A564,Drury_beneficiary_allocation!$A$5:$A$104,Drury_beneficiary_allocation!$G$5:$G$104,0,0)</f>
        <v>0</v>
      </c>
      <c r="Y564" s="349">
        <f t="shared" si="58"/>
        <v>0</v>
      </c>
      <c r="Z564" s="349">
        <f t="shared" si="59"/>
        <v>0</v>
      </c>
      <c r="AA564" s="349"/>
      <c r="AB564" s="353">
        <v>0</v>
      </c>
      <c r="AC564" s="354" t="str">
        <f t="shared" si="60"/>
        <v>Arterial</v>
      </c>
      <c r="AD564" s="349"/>
      <c r="AE564" s="349"/>
      <c r="AF564" s="355">
        <f>_xlfn.XLOOKUP(A564,'P1 Date Adjustment'!B:B,'P1 Date Adjustment'!F:F,"not found",0)</f>
        <v>2044</v>
      </c>
      <c r="AG564" s="349">
        <f t="shared" si="61"/>
        <v>0</v>
      </c>
    </row>
    <row r="565" spans="1:33" ht="30" x14ac:dyDescent="0.25">
      <c r="A565" s="129" t="s">
        <v>350</v>
      </c>
      <c r="B565" s="358" t="s">
        <v>347</v>
      </c>
      <c r="C565" s="358" t="str">
        <f>_xlfn.XLOOKUP($A565,'Total project cost for DCs'!A:A,'Total project cost for DCs'!C:C,"Not found",0)</f>
        <v>4-lane urban- upgrade 2-lane urban with active modes on both sides (SGA design)</v>
      </c>
      <c r="D565" s="355" t="s">
        <v>155</v>
      </c>
      <c r="E565" s="355" t="s">
        <v>231</v>
      </c>
      <c r="H565" s="355" t="s">
        <v>832</v>
      </c>
      <c r="I565" s="359">
        <f>_xlfn.XLOOKUP($H565,DC_growth_AGS!$A$665:$A$673,DC_growth_AGS!$O$665:$O$673,"Not found",0)</f>
        <v>0.36349328388092461</v>
      </c>
      <c r="J565" s="355">
        <v>2049</v>
      </c>
      <c r="K565" s="360">
        <f>_xlfn.XLOOKUP($A565,'Total project cost for DCs'!$A$4:$A$111,'Total project cost for DCs'!G$4:G$111,0,0)*_xlfn.XLOOKUP($A565,Drury_beneficiary_allocation!$A$5:$A$104,Drury_beneficiary_allocation!$G$5:$G$104,0,0)</f>
        <v>0</v>
      </c>
      <c r="L565" s="360">
        <f>_xlfn.XLOOKUP($A565,'Total project cost for DCs'!$A$4:$A$111,'Total project cost for DCs'!H$4:H$111,0,0)*_xlfn.XLOOKUP($A565,Drury_beneficiary_allocation!$A$5:$A$104,Drury_beneficiary_allocation!$G$5:$G$104,0,0)</f>
        <v>0</v>
      </c>
      <c r="M565" s="360">
        <f>_xlfn.XLOOKUP($A565,'Total project cost for DCs'!$A$4:$A$111,'Total project cost for DCs'!I$4:I$111,0,0)*_xlfn.XLOOKUP($A565,Drury_beneficiary_allocation!$A$5:$A$104,Drury_beneficiary_allocation!$G$5:$G$104,0,0)</f>
        <v>0</v>
      </c>
      <c r="N565" s="360">
        <f>_xlfn.XLOOKUP($A565,'Total project cost for DCs'!$A$4:$A$111,'Total project cost for DCs'!J$4:J$111,0,0)*_xlfn.XLOOKUP($A565,Drury_beneficiary_allocation!$A$5:$A$104,Drury_beneficiary_allocation!$G$5:$G$104,0,0)</f>
        <v>0</v>
      </c>
      <c r="O565" s="360">
        <f>_xlfn.XLOOKUP($A565,'Total project cost for DCs'!$A$4:$A$111,'Total project cost for DCs'!K$4:K$111,0,0)*_xlfn.XLOOKUP($A565,Drury_beneficiary_allocation!$A$5:$A$104,Drury_beneficiary_allocation!$G$5:$G$104,0,0)</f>
        <v>0</v>
      </c>
      <c r="P565" s="360">
        <f>_xlfn.XLOOKUP($A565,'Total project cost for DCs'!$A$4:$A$111,'Total project cost for DCs'!L$4:L$111,0,0)*_xlfn.XLOOKUP($A565,Drury_beneficiary_allocation!$A$5:$A$104,Drury_beneficiary_allocation!$G$5:$G$104,0,0)</f>
        <v>0</v>
      </c>
      <c r="Q565" s="360">
        <f>_xlfn.XLOOKUP($A565,'Total project cost for DCs'!$A$4:$A$111,'Total project cost for DCs'!M$4:M$111,0,0)*_xlfn.XLOOKUP($A565,Drury_beneficiary_allocation!$A$5:$A$104,Drury_beneficiary_allocation!$G$5:$G$104,0,0)</f>
        <v>0</v>
      </c>
      <c r="R565" s="360">
        <f>_xlfn.XLOOKUP($A565,'Total project cost for DCs'!$A$4:$A$111,'Total project cost for DCs'!N$4:N$111,0,0)*_xlfn.XLOOKUP($A565,Drury_beneficiary_allocation!$A$5:$A$104,Drury_beneficiary_allocation!$G$5:$G$104,0,0)</f>
        <v>0</v>
      </c>
      <c r="S565" s="360">
        <f>_xlfn.XLOOKUP($A565,'Total project cost for DCs'!$A$4:$A$111,'Total project cost for DCs'!O$4:O$111,0,0)*_xlfn.XLOOKUP($A565,Drury_beneficiary_allocation!$A$5:$A$104,Drury_beneficiary_allocation!$G$5:$G$104,0,0)</f>
        <v>0</v>
      </c>
      <c r="T565" s="360">
        <f>_xlfn.XLOOKUP($A565,'Total project cost for DCs'!$A$4:$A$111,'Total project cost for DCs'!P$4:P$111,0,0)*_xlfn.XLOOKUP($A565,Drury_beneficiary_allocation!$A$5:$A$104,Drury_beneficiary_allocation!$G$5:$G$104,0,0)</f>
        <v>0</v>
      </c>
      <c r="U565" s="360">
        <f>_xlfn.XLOOKUP($A565,'Total project cost for DCs'!$A$4:$A$111,'Total project cost for DCs'!Q$4:Q$111,0,0)*_xlfn.XLOOKUP($A565,Drury_beneficiary_allocation!$A$5:$A$104,Drury_beneficiary_allocation!$G$5:$G$104,0,0)</f>
        <v>0</v>
      </c>
      <c r="V565" s="360">
        <f>_xlfn.XLOOKUP($A565,'Total project cost for DCs'!$A$4:$A$111,'Total project cost for DCs'!R$4:R$111,0,0)*_xlfn.XLOOKUP($A565,Drury_beneficiary_allocation!$A$5:$A$104,Drury_beneficiary_allocation!$G$5:$G$104,0,0)</f>
        <v>0</v>
      </c>
      <c r="W565" s="360">
        <f>_xlfn.XLOOKUP($A565,'Total project cost for DCs'!$A$4:$A$111,'Total project cost for DCs'!S$4:S$111,0,0)*_xlfn.XLOOKUP($A565,Drury_beneficiary_allocation!$A$5:$A$104,Drury_beneficiary_allocation!$G$5:$G$104,0,0)</f>
        <v>0</v>
      </c>
      <c r="X565" s="360">
        <f>_xlfn.XLOOKUP($A565,'Total project cost for DCs'!$A$4:$A$111,'Total project cost for DCs'!T$4:T$111,0,0)*_xlfn.XLOOKUP($A565,Drury_beneficiary_allocation!$A$5:$A$104,Drury_beneficiary_allocation!$G$5:$G$104,0,0)</f>
        <v>0</v>
      </c>
      <c r="Y565" s="349">
        <f t="shared" si="58"/>
        <v>0</v>
      </c>
      <c r="Z565" s="349">
        <f t="shared" si="59"/>
        <v>0</v>
      </c>
      <c r="AA565" s="349"/>
      <c r="AB565" s="353">
        <v>0</v>
      </c>
      <c r="AC565" s="354" t="str">
        <f t="shared" si="60"/>
        <v>Arterial</v>
      </c>
      <c r="AD565" s="349"/>
      <c r="AE565" s="349"/>
      <c r="AF565" s="355">
        <f>_xlfn.XLOOKUP(A565,'P1 Date Adjustment'!B:B,'P1 Date Adjustment'!F:F,"not found",0)</f>
        <v>2049</v>
      </c>
      <c r="AG565" s="349">
        <f t="shared" si="61"/>
        <v>0</v>
      </c>
    </row>
    <row r="566" spans="1:33" x14ac:dyDescent="0.25">
      <c r="A566" s="129" t="s">
        <v>352</v>
      </c>
      <c r="B566" s="358" t="s">
        <v>347</v>
      </c>
      <c r="C566" s="358" t="str">
        <f>_xlfn.XLOOKUP($A566,'Total project cost for DCs'!A:A,'Total project cost for DCs'!C:C,"Not found",0)</f>
        <v>4-lane urban- Bridge Widening</v>
      </c>
      <c r="D566" s="355" t="s">
        <v>155</v>
      </c>
      <c r="E566" s="355" t="s">
        <v>345</v>
      </c>
      <c r="H566" s="355" t="s">
        <v>832</v>
      </c>
      <c r="I566" s="359">
        <f>_xlfn.XLOOKUP($H566,DC_growth_AGS!$A$665:$A$673,DC_growth_AGS!$O$665:$O$673,"Not found",0)</f>
        <v>0.36349328388092461</v>
      </c>
      <c r="J566" s="355">
        <v>2049</v>
      </c>
      <c r="K566" s="360">
        <f>_xlfn.XLOOKUP($A566,'Total project cost for DCs'!$A$4:$A$111,'Total project cost for DCs'!G$4:G$111,0,0)*_xlfn.XLOOKUP($A566,Drury_beneficiary_allocation!$A$5:$A$104,Drury_beneficiary_allocation!$G$5:$G$104,0,0)</f>
        <v>0</v>
      </c>
      <c r="L566" s="360">
        <f>_xlfn.XLOOKUP($A566,'Total project cost for DCs'!$A$4:$A$111,'Total project cost for DCs'!H$4:H$111,0,0)*_xlfn.XLOOKUP($A566,Drury_beneficiary_allocation!$A$5:$A$104,Drury_beneficiary_allocation!$G$5:$G$104,0,0)</f>
        <v>0</v>
      </c>
      <c r="M566" s="360">
        <f>_xlfn.XLOOKUP($A566,'Total project cost for DCs'!$A$4:$A$111,'Total project cost for DCs'!I$4:I$111,0,0)*_xlfn.XLOOKUP($A566,Drury_beneficiary_allocation!$A$5:$A$104,Drury_beneficiary_allocation!$G$5:$G$104,0,0)</f>
        <v>0</v>
      </c>
      <c r="N566" s="360">
        <f>_xlfn.XLOOKUP($A566,'Total project cost for DCs'!$A$4:$A$111,'Total project cost for DCs'!J$4:J$111,0,0)*_xlfn.XLOOKUP($A566,Drury_beneficiary_allocation!$A$5:$A$104,Drury_beneficiary_allocation!$G$5:$G$104,0,0)</f>
        <v>0</v>
      </c>
      <c r="O566" s="360">
        <f>_xlfn.XLOOKUP($A566,'Total project cost for DCs'!$A$4:$A$111,'Total project cost for DCs'!K$4:K$111,0,0)*_xlfn.XLOOKUP($A566,Drury_beneficiary_allocation!$A$5:$A$104,Drury_beneficiary_allocation!$G$5:$G$104,0,0)</f>
        <v>0</v>
      </c>
      <c r="P566" s="360">
        <f>_xlfn.XLOOKUP($A566,'Total project cost for DCs'!$A$4:$A$111,'Total project cost for DCs'!L$4:L$111,0,0)*_xlfn.XLOOKUP($A566,Drury_beneficiary_allocation!$A$5:$A$104,Drury_beneficiary_allocation!$G$5:$G$104,0,0)</f>
        <v>0</v>
      </c>
      <c r="Q566" s="360">
        <f>_xlfn.XLOOKUP($A566,'Total project cost for DCs'!$A$4:$A$111,'Total project cost for DCs'!M$4:M$111,0,0)*_xlfn.XLOOKUP($A566,Drury_beneficiary_allocation!$A$5:$A$104,Drury_beneficiary_allocation!$G$5:$G$104,0,0)</f>
        <v>0</v>
      </c>
      <c r="R566" s="360">
        <f>_xlfn.XLOOKUP($A566,'Total project cost for DCs'!$A$4:$A$111,'Total project cost for DCs'!N$4:N$111,0,0)*_xlfn.XLOOKUP($A566,Drury_beneficiary_allocation!$A$5:$A$104,Drury_beneficiary_allocation!$G$5:$G$104,0,0)</f>
        <v>0</v>
      </c>
      <c r="S566" s="360">
        <f>_xlfn.XLOOKUP($A566,'Total project cost for DCs'!$A$4:$A$111,'Total project cost for DCs'!O$4:O$111,0,0)*_xlfn.XLOOKUP($A566,Drury_beneficiary_allocation!$A$5:$A$104,Drury_beneficiary_allocation!$G$5:$G$104,0,0)</f>
        <v>0</v>
      </c>
      <c r="T566" s="360">
        <f>_xlfn.XLOOKUP($A566,'Total project cost for DCs'!$A$4:$A$111,'Total project cost for DCs'!P$4:P$111,0,0)*_xlfn.XLOOKUP($A566,Drury_beneficiary_allocation!$A$5:$A$104,Drury_beneficiary_allocation!$G$5:$G$104,0,0)</f>
        <v>0</v>
      </c>
      <c r="U566" s="360">
        <f>_xlfn.XLOOKUP($A566,'Total project cost for DCs'!$A$4:$A$111,'Total project cost for DCs'!Q$4:Q$111,0,0)*_xlfn.XLOOKUP($A566,Drury_beneficiary_allocation!$A$5:$A$104,Drury_beneficiary_allocation!$G$5:$G$104,0,0)</f>
        <v>0</v>
      </c>
      <c r="V566" s="360">
        <f>_xlfn.XLOOKUP($A566,'Total project cost for DCs'!$A$4:$A$111,'Total project cost for DCs'!R$4:R$111,0,0)*_xlfn.XLOOKUP($A566,Drury_beneficiary_allocation!$A$5:$A$104,Drury_beneficiary_allocation!$G$5:$G$104,0,0)</f>
        <v>0</v>
      </c>
      <c r="W566" s="360">
        <f>_xlfn.XLOOKUP($A566,'Total project cost for DCs'!$A$4:$A$111,'Total project cost for DCs'!S$4:S$111,0,0)*_xlfn.XLOOKUP($A566,Drury_beneficiary_allocation!$A$5:$A$104,Drury_beneficiary_allocation!$G$5:$G$104,0,0)</f>
        <v>0</v>
      </c>
      <c r="X566" s="360">
        <f>_xlfn.XLOOKUP($A566,'Total project cost for DCs'!$A$4:$A$111,'Total project cost for DCs'!T$4:T$111,0,0)*_xlfn.XLOOKUP($A566,Drury_beneficiary_allocation!$A$5:$A$104,Drury_beneficiary_allocation!$G$5:$G$104,0,0)</f>
        <v>0</v>
      </c>
      <c r="Y566" s="349">
        <f t="shared" si="58"/>
        <v>0</v>
      </c>
      <c r="Z566" s="349">
        <f t="shared" si="59"/>
        <v>0</v>
      </c>
      <c r="AA566" s="349"/>
      <c r="AB566" s="353">
        <v>0</v>
      </c>
      <c r="AC566" s="354" t="str">
        <f t="shared" si="60"/>
        <v>Arterial</v>
      </c>
      <c r="AD566" s="349"/>
      <c r="AE566" s="349"/>
      <c r="AF566" s="355">
        <f>_xlfn.XLOOKUP(A566,'P1 Date Adjustment'!B:B,'P1 Date Adjustment'!F:F,"not found",0)</f>
        <v>2049</v>
      </c>
      <c r="AG566" s="349">
        <f t="shared" si="61"/>
        <v>0</v>
      </c>
    </row>
    <row r="567" spans="1:33" ht="30" x14ac:dyDescent="0.25">
      <c r="A567" s="129" t="s">
        <v>365</v>
      </c>
      <c r="B567" s="358" t="s">
        <v>363</v>
      </c>
      <c r="C567" s="358" t="str">
        <f>_xlfn.XLOOKUP($A567,'Total project cost for DCs'!A:A,'Total project cost for DCs'!C:C,"Not found",0)</f>
        <v>4-lane urban- upgrade 2-lane urban excl bridge</v>
      </c>
      <c r="D567" s="355" t="s">
        <v>155</v>
      </c>
      <c r="E567" s="355" t="s">
        <v>231</v>
      </c>
      <c r="H567" s="355" t="s">
        <v>832</v>
      </c>
      <c r="I567" s="359">
        <f>_xlfn.XLOOKUP($H567,DC_growth_AGS!$A$665:$A$673,DC_growth_AGS!$O$665:$O$673,"Not found",0)</f>
        <v>0.36349328388092461</v>
      </c>
      <c r="J567" s="355">
        <v>2047</v>
      </c>
      <c r="K567" s="360">
        <f>_xlfn.XLOOKUP($A567,'Total project cost for DCs'!$A$4:$A$111,'Total project cost for DCs'!G$4:G$111,0,0)*_xlfn.XLOOKUP($A567,Drury_beneficiary_allocation!$A$5:$A$104,Drury_beneficiary_allocation!$G$5:$G$104,0,0)</f>
        <v>0</v>
      </c>
      <c r="L567" s="360">
        <f>_xlfn.XLOOKUP($A567,'Total project cost for DCs'!$A$4:$A$111,'Total project cost for DCs'!H$4:H$111,0,0)*_xlfn.XLOOKUP($A567,Drury_beneficiary_allocation!$A$5:$A$104,Drury_beneficiary_allocation!$G$5:$G$104,0,0)</f>
        <v>0</v>
      </c>
      <c r="M567" s="360">
        <f>_xlfn.XLOOKUP($A567,'Total project cost for DCs'!$A$4:$A$111,'Total project cost for DCs'!I$4:I$111,0,0)*_xlfn.XLOOKUP($A567,Drury_beneficiary_allocation!$A$5:$A$104,Drury_beneficiary_allocation!$G$5:$G$104,0,0)</f>
        <v>0</v>
      </c>
      <c r="N567" s="360">
        <f>_xlfn.XLOOKUP($A567,'Total project cost for DCs'!$A$4:$A$111,'Total project cost for DCs'!J$4:J$111,0,0)*_xlfn.XLOOKUP($A567,Drury_beneficiary_allocation!$A$5:$A$104,Drury_beneficiary_allocation!$G$5:$G$104,0,0)</f>
        <v>0</v>
      </c>
      <c r="O567" s="360">
        <f>_xlfn.XLOOKUP($A567,'Total project cost for DCs'!$A$4:$A$111,'Total project cost for DCs'!K$4:K$111,0,0)*_xlfn.XLOOKUP($A567,Drury_beneficiary_allocation!$A$5:$A$104,Drury_beneficiary_allocation!$G$5:$G$104,0,0)</f>
        <v>0</v>
      </c>
      <c r="P567" s="360">
        <f>_xlfn.XLOOKUP($A567,'Total project cost for DCs'!$A$4:$A$111,'Total project cost for DCs'!L$4:L$111,0,0)*_xlfn.XLOOKUP($A567,Drury_beneficiary_allocation!$A$5:$A$104,Drury_beneficiary_allocation!$G$5:$G$104,0,0)</f>
        <v>0</v>
      </c>
      <c r="Q567" s="360">
        <f>_xlfn.XLOOKUP($A567,'Total project cost for DCs'!$A$4:$A$111,'Total project cost for DCs'!M$4:M$111,0,0)*_xlfn.XLOOKUP($A567,Drury_beneficiary_allocation!$A$5:$A$104,Drury_beneficiary_allocation!$G$5:$G$104,0,0)</f>
        <v>0</v>
      </c>
      <c r="R567" s="360">
        <f>_xlfn.XLOOKUP($A567,'Total project cost for DCs'!$A$4:$A$111,'Total project cost for DCs'!N$4:N$111,0,0)*_xlfn.XLOOKUP($A567,Drury_beneficiary_allocation!$A$5:$A$104,Drury_beneficiary_allocation!$G$5:$G$104,0,0)</f>
        <v>0</v>
      </c>
      <c r="S567" s="360">
        <f>_xlfn.XLOOKUP($A567,'Total project cost for DCs'!$A$4:$A$111,'Total project cost for DCs'!O$4:O$111,0,0)*_xlfn.XLOOKUP($A567,Drury_beneficiary_allocation!$A$5:$A$104,Drury_beneficiary_allocation!$G$5:$G$104,0,0)</f>
        <v>0</v>
      </c>
      <c r="T567" s="360">
        <f>_xlfn.XLOOKUP($A567,'Total project cost for DCs'!$A$4:$A$111,'Total project cost for DCs'!P$4:P$111,0,0)*_xlfn.XLOOKUP($A567,Drury_beneficiary_allocation!$A$5:$A$104,Drury_beneficiary_allocation!$G$5:$G$104,0,0)</f>
        <v>0</v>
      </c>
      <c r="U567" s="360">
        <f>_xlfn.XLOOKUP($A567,'Total project cost for DCs'!$A$4:$A$111,'Total project cost for DCs'!Q$4:Q$111,0,0)*_xlfn.XLOOKUP($A567,Drury_beneficiary_allocation!$A$5:$A$104,Drury_beneficiary_allocation!$G$5:$G$104,0,0)</f>
        <v>0</v>
      </c>
      <c r="V567" s="360">
        <f>_xlfn.XLOOKUP($A567,'Total project cost for DCs'!$A$4:$A$111,'Total project cost for DCs'!R$4:R$111,0,0)*_xlfn.XLOOKUP($A567,Drury_beneficiary_allocation!$A$5:$A$104,Drury_beneficiary_allocation!$G$5:$G$104,0,0)</f>
        <v>0</v>
      </c>
      <c r="W567" s="360">
        <f>_xlfn.XLOOKUP($A567,'Total project cost for DCs'!$A$4:$A$111,'Total project cost for DCs'!S$4:S$111,0,0)*_xlfn.XLOOKUP($A567,Drury_beneficiary_allocation!$A$5:$A$104,Drury_beneficiary_allocation!$G$5:$G$104,0,0)</f>
        <v>0</v>
      </c>
      <c r="X567" s="360">
        <f>_xlfn.XLOOKUP($A567,'Total project cost for DCs'!$A$4:$A$111,'Total project cost for DCs'!T$4:T$111,0,0)*_xlfn.XLOOKUP($A567,Drury_beneficiary_allocation!$A$5:$A$104,Drury_beneficiary_allocation!$G$5:$G$104,0,0)</f>
        <v>0</v>
      </c>
      <c r="Y567" s="349">
        <f t="shared" si="58"/>
        <v>0</v>
      </c>
      <c r="Z567" s="349">
        <f t="shared" si="59"/>
        <v>0</v>
      </c>
      <c r="AA567" s="349"/>
      <c r="AB567" s="353">
        <v>0</v>
      </c>
      <c r="AC567" s="354" t="str">
        <f t="shared" si="60"/>
        <v>Arterial</v>
      </c>
      <c r="AD567" s="349"/>
      <c r="AE567" s="349"/>
      <c r="AF567" s="355">
        <f>_xlfn.XLOOKUP(A567,'P1 Date Adjustment'!B:B,'P1 Date Adjustment'!F:F,"not found",0)</f>
        <v>2047</v>
      </c>
      <c r="AG567" s="349">
        <f t="shared" si="61"/>
        <v>0</v>
      </c>
    </row>
    <row r="568" spans="1:33" ht="30" x14ac:dyDescent="0.25">
      <c r="A568" s="129" t="s">
        <v>367</v>
      </c>
      <c r="B568" s="358" t="s">
        <v>363</v>
      </c>
      <c r="C568" s="358" t="str">
        <f>_xlfn.XLOOKUP($A568,'Total project cost for DCs'!A:A,'Total project cost for DCs'!C:C,"Not found",0)</f>
        <v>4-lane urban- upgrade 2-lane bridge widening</v>
      </c>
      <c r="D568" s="355" t="s">
        <v>155</v>
      </c>
      <c r="E568" s="355" t="s">
        <v>345</v>
      </c>
      <c r="H568" s="355" t="s">
        <v>832</v>
      </c>
      <c r="I568" s="359">
        <f>_xlfn.XLOOKUP($H568,DC_growth_AGS!$A$665:$A$673,DC_growth_AGS!$O$665:$O$673,"Not found",0)</f>
        <v>0.36349328388092461</v>
      </c>
      <c r="J568" s="355">
        <v>2047</v>
      </c>
      <c r="K568" s="360">
        <f>_xlfn.XLOOKUP($A568,'Total project cost for DCs'!$A$4:$A$111,'Total project cost for DCs'!G$4:G$111,0,0)*_xlfn.XLOOKUP($A568,Drury_beneficiary_allocation!$A$5:$A$104,Drury_beneficiary_allocation!$G$5:$G$104,0,0)</f>
        <v>0</v>
      </c>
      <c r="L568" s="360">
        <f>_xlfn.XLOOKUP($A568,'Total project cost for DCs'!$A$4:$A$111,'Total project cost for DCs'!H$4:H$111,0,0)*_xlfn.XLOOKUP($A568,Drury_beneficiary_allocation!$A$5:$A$104,Drury_beneficiary_allocation!$G$5:$G$104,0,0)</f>
        <v>0</v>
      </c>
      <c r="M568" s="360">
        <f>_xlfn.XLOOKUP($A568,'Total project cost for DCs'!$A$4:$A$111,'Total project cost for DCs'!I$4:I$111,0,0)*_xlfn.XLOOKUP($A568,Drury_beneficiary_allocation!$A$5:$A$104,Drury_beneficiary_allocation!$G$5:$G$104,0,0)</f>
        <v>0</v>
      </c>
      <c r="N568" s="360">
        <f>_xlfn.XLOOKUP($A568,'Total project cost for DCs'!$A$4:$A$111,'Total project cost for DCs'!J$4:J$111,0,0)*_xlfn.XLOOKUP($A568,Drury_beneficiary_allocation!$A$5:$A$104,Drury_beneficiary_allocation!$G$5:$G$104,0,0)</f>
        <v>0</v>
      </c>
      <c r="O568" s="360">
        <f>_xlfn.XLOOKUP($A568,'Total project cost for DCs'!$A$4:$A$111,'Total project cost for DCs'!K$4:K$111,0,0)*_xlfn.XLOOKUP($A568,Drury_beneficiary_allocation!$A$5:$A$104,Drury_beneficiary_allocation!$G$5:$G$104,0,0)</f>
        <v>0</v>
      </c>
      <c r="P568" s="360">
        <f>_xlfn.XLOOKUP($A568,'Total project cost for DCs'!$A$4:$A$111,'Total project cost for DCs'!L$4:L$111,0,0)*_xlfn.XLOOKUP($A568,Drury_beneficiary_allocation!$A$5:$A$104,Drury_beneficiary_allocation!$G$5:$G$104,0,0)</f>
        <v>0</v>
      </c>
      <c r="Q568" s="360">
        <f>_xlfn.XLOOKUP($A568,'Total project cost for DCs'!$A$4:$A$111,'Total project cost for DCs'!M$4:M$111,0,0)*_xlfn.XLOOKUP($A568,Drury_beneficiary_allocation!$A$5:$A$104,Drury_beneficiary_allocation!$G$5:$G$104,0,0)</f>
        <v>0</v>
      </c>
      <c r="R568" s="360">
        <f>_xlfn.XLOOKUP($A568,'Total project cost for DCs'!$A$4:$A$111,'Total project cost for DCs'!N$4:N$111,0,0)*_xlfn.XLOOKUP($A568,Drury_beneficiary_allocation!$A$5:$A$104,Drury_beneficiary_allocation!$G$5:$G$104,0,0)</f>
        <v>0</v>
      </c>
      <c r="S568" s="360">
        <f>_xlfn.XLOOKUP($A568,'Total project cost for DCs'!$A$4:$A$111,'Total project cost for DCs'!O$4:O$111,0,0)*_xlfn.XLOOKUP($A568,Drury_beneficiary_allocation!$A$5:$A$104,Drury_beneficiary_allocation!$G$5:$G$104,0,0)</f>
        <v>0</v>
      </c>
      <c r="T568" s="360">
        <f>_xlfn.XLOOKUP($A568,'Total project cost for DCs'!$A$4:$A$111,'Total project cost for DCs'!P$4:P$111,0,0)*_xlfn.XLOOKUP($A568,Drury_beneficiary_allocation!$A$5:$A$104,Drury_beneficiary_allocation!$G$5:$G$104,0,0)</f>
        <v>0</v>
      </c>
      <c r="U568" s="360">
        <f>_xlfn.XLOOKUP($A568,'Total project cost for DCs'!$A$4:$A$111,'Total project cost for DCs'!Q$4:Q$111,0,0)*_xlfn.XLOOKUP($A568,Drury_beneficiary_allocation!$A$5:$A$104,Drury_beneficiary_allocation!$G$5:$G$104,0,0)</f>
        <v>0</v>
      </c>
      <c r="V568" s="360">
        <f>_xlfn.XLOOKUP($A568,'Total project cost for DCs'!$A$4:$A$111,'Total project cost for DCs'!R$4:R$111,0,0)*_xlfn.XLOOKUP($A568,Drury_beneficiary_allocation!$A$5:$A$104,Drury_beneficiary_allocation!$G$5:$G$104,0,0)</f>
        <v>0</v>
      </c>
      <c r="W568" s="360">
        <f>_xlfn.XLOOKUP($A568,'Total project cost for DCs'!$A$4:$A$111,'Total project cost for DCs'!S$4:S$111,0,0)*_xlfn.XLOOKUP($A568,Drury_beneficiary_allocation!$A$5:$A$104,Drury_beneficiary_allocation!$G$5:$G$104,0,0)</f>
        <v>0</v>
      </c>
      <c r="X568" s="360">
        <f>_xlfn.XLOOKUP($A568,'Total project cost for DCs'!$A$4:$A$111,'Total project cost for DCs'!T$4:T$111,0,0)*_xlfn.XLOOKUP($A568,Drury_beneficiary_allocation!$A$5:$A$104,Drury_beneficiary_allocation!$G$5:$G$104,0,0)</f>
        <v>0</v>
      </c>
      <c r="Y568" s="349">
        <f t="shared" si="58"/>
        <v>0</v>
      </c>
      <c r="Z568" s="349">
        <f t="shared" si="59"/>
        <v>0</v>
      </c>
      <c r="AA568" s="349"/>
      <c r="AB568" s="353">
        <v>0</v>
      </c>
      <c r="AC568" s="354" t="str">
        <f t="shared" si="60"/>
        <v>Arterial</v>
      </c>
      <c r="AD568" s="349"/>
      <c r="AE568" s="349"/>
      <c r="AF568" s="355">
        <f>_xlfn.XLOOKUP(A568,'P1 Date Adjustment'!B:B,'P1 Date Adjustment'!F:F,"not found",0)</f>
        <v>2047</v>
      </c>
      <c r="AG568" s="349">
        <f t="shared" si="61"/>
        <v>0</v>
      </c>
    </row>
    <row r="569" spans="1:33" ht="30" x14ac:dyDescent="0.25">
      <c r="A569" s="129" t="s">
        <v>369</v>
      </c>
      <c r="B569" s="358" t="s">
        <v>370</v>
      </c>
      <c r="C569" s="358" t="str">
        <f>_xlfn.XLOOKUP($A569,'Total project cost for DCs'!A:A,'Total project cost for DCs'!C:C,"Not found",0)</f>
        <v xml:space="preserve"> 2-lane signalised intersection (new intersection with active mode crossings)</v>
      </c>
      <c r="D569" s="355" t="s">
        <v>155</v>
      </c>
      <c r="E569" s="355" t="s">
        <v>190</v>
      </c>
      <c r="H569" s="355" t="s">
        <v>832</v>
      </c>
      <c r="I569" s="359">
        <f>_xlfn.XLOOKUP($H569,DC_growth_AGS!$A$665:$A$673,DC_growth_AGS!$O$665:$O$673,"Not found",0)</f>
        <v>0.36349328388092461</v>
      </c>
      <c r="J569" s="355">
        <v>2027</v>
      </c>
      <c r="K569" s="360">
        <f>_xlfn.XLOOKUP($A569,'Total project cost for DCs'!$A$4:$A$111,'Total project cost for DCs'!G$4:G$111,0,0)*_xlfn.XLOOKUP($A569,Drury_beneficiary_allocation!$A$5:$A$104,Drury_beneficiary_allocation!$G$5:$G$104,0,0)</f>
        <v>0</v>
      </c>
      <c r="L569" s="360">
        <f>_xlfn.XLOOKUP($A569,'Total project cost for DCs'!$A$4:$A$111,'Total project cost for DCs'!H$4:H$111,0,0)*_xlfn.XLOOKUP($A569,Drury_beneficiary_allocation!$A$5:$A$104,Drury_beneficiary_allocation!$G$5:$G$104,0,0)</f>
        <v>0</v>
      </c>
      <c r="M569" s="360">
        <f>_xlfn.XLOOKUP($A569,'Total project cost for DCs'!$A$4:$A$111,'Total project cost for DCs'!I$4:I$111,0,0)*_xlfn.XLOOKUP($A569,Drury_beneficiary_allocation!$A$5:$A$104,Drury_beneficiary_allocation!$G$5:$G$104,0,0)</f>
        <v>0</v>
      </c>
      <c r="N569" s="360">
        <f>_xlfn.XLOOKUP($A569,'Total project cost for DCs'!$A$4:$A$111,'Total project cost for DCs'!J$4:J$111,0,0)*_xlfn.XLOOKUP($A569,Drury_beneficiary_allocation!$A$5:$A$104,Drury_beneficiary_allocation!$G$5:$G$104,0,0)</f>
        <v>0</v>
      </c>
      <c r="O569" s="360">
        <f>_xlfn.XLOOKUP($A569,'Total project cost for DCs'!$A$4:$A$111,'Total project cost for DCs'!K$4:K$111,0,0)*_xlfn.XLOOKUP($A569,Drury_beneficiary_allocation!$A$5:$A$104,Drury_beneficiary_allocation!$G$5:$G$104,0,0)</f>
        <v>0</v>
      </c>
      <c r="P569" s="360">
        <f>_xlfn.XLOOKUP($A569,'Total project cost for DCs'!$A$4:$A$111,'Total project cost for DCs'!L$4:L$111,0,0)*_xlfn.XLOOKUP($A569,Drury_beneficiary_allocation!$A$5:$A$104,Drury_beneficiary_allocation!$G$5:$G$104,0,0)</f>
        <v>0</v>
      </c>
      <c r="Q569" s="360">
        <f>_xlfn.XLOOKUP($A569,'Total project cost for DCs'!$A$4:$A$111,'Total project cost for DCs'!M$4:M$111,0,0)*_xlfn.XLOOKUP($A569,Drury_beneficiary_allocation!$A$5:$A$104,Drury_beneficiary_allocation!$G$5:$G$104,0,0)</f>
        <v>0</v>
      </c>
      <c r="R569" s="360">
        <f>_xlfn.XLOOKUP($A569,'Total project cost for DCs'!$A$4:$A$111,'Total project cost for DCs'!N$4:N$111,0,0)*_xlfn.XLOOKUP($A569,Drury_beneficiary_allocation!$A$5:$A$104,Drury_beneficiary_allocation!$G$5:$G$104,0,0)</f>
        <v>0</v>
      </c>
      <c r="S569" s="360">
        <f>_xlfn.XLOOKUP($A569,'Total project cost for DCs'!$A$4:$A$111,'Total project cost for DCs'!O$4:O$111,0,0)*_xlfn.XLOOKUP($A569,Drury_beneficiary_allocation!$A$5:$A$104,Drury_beneficiary_allocation!$G$5:$G$104,0,0)</f>
        <v>0</v>
      </c>
      <c r="T569" s="360">
        <f>_xlfn.XLOOKUP($A569,'Total project cost for DCs'!$A$4:$A$111,'Total project cost for DCs'!P$4:P$111,0,0)*_xlfn.XLOOKUP($A569,Drury_beneficiary_allocation!$A$5:$A$104,Drury_beneficiary_allocation!$G$5:$G$104,0,0)</f>
        <v>0</v>
      </c>
      <c r="U569" s="360">
        <f>_xlfn.XLOOKUP($A569,'Total project cost for DCs'!$A$4:$A$111,'Total project cost for DCs'!Q$4:Q$111,0,0)*_xlfn.XLOOKUP($A569,Drury_beneficiary_allocation!$A$5:$A$104,Drury_beneficiary_allocation!$G$5:$G$104,0,0)</f>
        <v>0</v>
      </c>
      <c r="V569" s="360">
        <f>_xlfn.XLOOKUP($A569,'Total project cost for DCs'!$A$4:$A$111,'Total project cost for DCs'!R$4:R$111,0,0)*_xlfn.XLOOKUP($A569,Drury_beneficiary_allocation!$A$5:$A$104,Drury_beneficiary_allocation!$G$5:$G$104,0,0)</f>
        <v>0</v>
      </c>
      <c r="W569" s="360">
        <f>_xlfn.XLOOKUP($A569,'Total project cost for DCs'!$A$4:$A$111,'Total project cost for DCs'!S$4:S$111,0,0)*_xlfn.XLOOKUP($A569,Drury_beneficiary_allocation!$A$5:$A$104,Drury_beneficiary_allocation!$G$5:$G$104,0,0)</f>
        <v>0</v>
      </c>
      <c r="X569" s="360">
        <f>_xlfn.XLOOKUP($A569,'Total project cost for DCs'!$A$4:$A$111,'Total project cost for DCs'!T$4:T$111,0,0)*_xlfn.XLOOKUP($A569,Drury_beneficiary_allocation!$A$5:$A$104,Drury_beneficiary_allocation!$G$5:$G$104,0,0)</f>
        <v>0</v>
      </c>
      <c r="Y569" s="349">
        <f t="shared" si="58"/>
        <v>0</v>
      </c>
      <c r="Z569" s="349">
        <f t="shared" si="59"/>
        <v>0</v>
      </c>
      <c r="AA569" s="349"/>
      <c r="AB569" s="353">
        <v>0</v>
      </c>
      <c r="AC569" s="354" t="str">
        <f t="shared" si="60"/>
        <v>Arterial</v>
      </c>
      <c r="AD569" s="349"/>
      <c r="AE569" s="349"/>
      <c r="AF569" s="355">
        <f>_xlfn.XLOOKUP(A569,'P1 Date Adjustment'!B:B,'P1 Date Adjustment'!F:F,"not found",0)</f>
        <v>2027</v>
      </c>
      <c r="AG569" s="349">
        <f t="shared" si="61"/>
        <v>0</v>
      </c>
    </row>
    <row r="570" spans="1:33" ht="30" x14ac:dyDescent="0.25">
      <c r="A570" s="129" t="s">
        <v>372</v>
      </c>
      <c r="B570" s="358" t="s">
        <v>373</v>
      </c>
      <c r="C570" s="358" t="str">
        <f>_xlfn.XLOOKUP($A570,'Total project cost for DCs'!A:A,'Total project cost for DCs'!C:C,"Not found",0)</f>
        <v xml:space="preserve"> Multi-lane signalised intersection (upgrade intersection with active mode crossings)</v>
      </c>
      <c r="D570" s="355" t="s">
        <v>155</v>
      </c>
      <c r="E570" s="355" t="s">
        <v>157</v>
      </c>
      <c r="H570" s="355" t="s">
        <v>832</v>
      </c>
      <c r="I570" s="359">
        <f>_xlfn.XLOOKUP($H570,DC_growth_AGS!$A$665:$A$673,DC_growth_AGS!$O$665:$O$673,"Not found",0)</f>
        <v>0.36349328388092461</v>
      </c>
      <c r="J570" s="355">
        <v>2031</v>
      </c>
      <c r="K570" s="360">
        <f>_xlfn.XLOOKUP($A570,'Total project cost for DCs'!$A$4:$A$111,'Total project cost for DCs'!G$4:G$111,0,0)*_xlfn.XLOOKUP($A570,Drury_beneficiary_allocation!$A$5:$A$104,Drury_beneficiary_allocation!$G$5:$G$104,0,0)</f>
        <v>0</v>
      </c>
      <c r="L570" s="360">
        <f>_xlfn.XLOOKUP($A570,'Total project cost for DCs'!$A$4:$A$111,'Total project cost for DCs'!H$4:H$111,0,0)*_xlfn.XLOOKUP($A570,Drury_beneficiary_allocation!$A$5:$A$104,Drury_beneficiary_allocation!$G$5:$G$104,0,0)</f>
        <v>0</v>
      </c>
      <c r="M570" s="360">
        <f>_xlfn.XLOOKUP($A570,'Total project cost for DCs'!$A$4:$A$111,'Total project cost for DCs'!I$4:I$111,0,0)*_xlfn.XLOOKUP($A570,Drury_beneficiary_allocation!$A$5:$A$104,Drury_beneficiary_allocation!$G$5:$G$104,0,0)</f>
        <v>0</v>
      </c>
      <c r="N570" s="360">
        <f>_xlfn.XLOOKUP($A570,'Total project cost for DCs'!$A$4:$A$111,'Total project cost for DCs'!J$4:J$111,0,0)*_xlfn.XLOOKUP($A570,Drury_beneficiary_allocation!$A$5:$A$104,Drury_beneficiary_allocation!$G$5:$G$104,0,0)</f>
        <v>0</v>
      </c>
      <c r="O570" s="360">
        <f>_xlfn.XLOOKUP($A570,'Total project cost for DCs'!$A$4:$A$111,'Total project cost for DCs'!K$4:K$111,0,0)*_xlfn.XLOOKUP($A570,Drury_beneficiary_allocation!$A$5:$A$104,Drury_beneficiary_allocation!$G$5:$G$104,0,0)</f>
        <v>0</v>
      </c>
      <c r="P570" s="360">
        <f>_xlfn.XLOOKUP($A570,'Total project cost for DCs'!$A$4:$A$111,'Total project cost for DCs'!L$4:L$111,0,0)*_xlfn.XLOOKUP($A570,Drury_beneficiary_allocation!$A$5:$A$104,Drury_beneficiary_allocation!$G$5:$G$104,0,0)</f>
        <v>0</v>
      </c>
      <c r="Q570" s="360">
        <f>_xlfn.XLOOKUP($A570,'Total project cost for DCs'!$A$4:$A$111,'Total project cost for DCs'!M$4:M$111,0,0)*_xlfn.XLOOKUP($A570,Drury_beneficiary_allocation!$A$5:$A$104,Drury_beneficiary_allocation!$G$5:$G$104,0,0)</f>
        <v>0</v>
      </c>
      <c r="R570" s="360">
        <f>_xlfn.XLOOKUP($A570,'Total project cost for DCs'!$A$4:$A$111,'Total project cost for DCs'!N$4:N$111,0,0)*_xlfn.XLOOKUP($A570,Drury_beneficiary_allocation!$A$5:$A$104,Drury_beneficiary_allocation!$G$5:$G$104,0,0)</f>
        <v>0</v>
      </c>
      <c r="S570" s="360">
        <f>_xlfn.XLOOKUP($A570,'Total project cost for DCs'!$A$4:$A$111,'Total project cost for DCs'!O$4:O$111,0,0)*_xlfn.XLOOKUP($A570,Drury_beneficiary_allocation!$A$5:$A$104,Drury_beneficiary_allocation!$G$5:$G$104,0,0)</f>
        <v>0</v>
      </c>
      <c r="T570" s="360">
        <f>_xlfn.XLOOKUP($A570,'Total project cost for DCs'!$A$4:$A$111,'Total project cost for DCs'!P$4:P$111,0,0)*_xlfn.XLOOKUP($A570,Drury_beneficiary_allocation!$A$5:$A$104,Drury_beneficiary_allocation!$G$5:$G$104,0,0)</f>
        <v>0</v>
      </c>
      <c r="U570" s="360">
        <f>_xlfn.XLOOKUP($A570,'Total project cost for DCs'!$A$4:$A$111,'Total project cost for DCs'!Q$4:Q$111,0,0)*_xlfn.XLOOKUP($A570,Drury_beneficiary_allocation!$A$5:$A$104,Drury_beneficiary_allocation!$G$5:$G$104,0,0)</f>
        <v>0</v>
      </c>
      <c r="V570" s="360">
        <f>_xlfn.XLOOKUP($A570,'Total project cost for DCs'!$A$4:$A$111,'Total project cost for DCs'!R$4:R$111,0,0)*_xlfn.XLOOKUP($A570,Drury_beneficiary_allocation!$A$5:$A$104,Drury_beneficiary_allocation!$G$5:$G$104,0,0)</f>
        <v>0</v>
      </c>
      <c r="W570" s="360">
        <f>_xlfn.XLOOKUP($A570,'Total project cost for DCs'!$A$4:$A$111,'Total project cost for DCs'!S$4:S$111,0,0)*_xlfn.XLOOKUP($A570,Drury_beneficiary_allocation!$A$5:$A$104,Drury_beneficiary_allocation!$G$5:$G$104,0,0)</f>
        <v>0</v>
      </c>
      <c r="X570" s="360">
        <f>_xlfn.XLOOKUP($A570,'Total project cost for DCs'!$A$4:$A$111,'Total project cost for DCs'!T$4:T$111,0,0)*_xlfn.XLOOKUP($A570,Drury_beneficiary_allocation!$A$5:$A$104,Drury_beneficiary_allocation!$G$5:$G$104,0,0)</f>
        <v>0</v>
      </c>
      <c r="Y570" s="349">
        <f t="shared" si="58"/>
        <v>0</v>
      </c>
      <c r="Z570" s="349">
        <f t="shared" si="59"/>
        <v>0</v>
      </c>
      <c r="AA570" s="349"/>
      <c r="AB570" s="353">
        <v>0</v>
      </c>
      <c r="AC570" s="354" t="str">
        <f t="shared" si="60"/>
        <v>Arterial</v>
      </c>
      <c r="AD570" s="349"/>
      <c r="AE570" s="349"/>
      <c r="AF570" s="355">
        <f>_xlfn.XLOOKUP(A570,'P1 Date Adjustment'!B:B,'P1 Date Adjustment'!F:F,"not found",0)</f>
        <v>2031</v>
      </c>
      <c r="AG570" s="349">
        <f t="shared" si="61"/>
        <v>0</v>
      </c>
    </row>
    <row r="571" spans="1:33" ht="30" x14ac:dyDescent="0.25">
      <c r="A571" s="129" t="s">
        <v>383</v>
      </c>
      <c r="B571" s="358" t="s">
        <v>384</v>
      </c>
      <c r="C571" s="358" t="str">
        <f>_xlfn.XLOOKUP($A571,'Total project cost for DCs'!A:A,'Total project cost for DCs'!C:C,"Not found",0)</f>
        <v>4-lane urban- upgrade 2-lane urban to 4-lane with active modes on both sides, (TDM)</v>
      </c>
      <c r="D571" s="355" t="s">
        <v>155</v>
      </c>
      <c r="E571" s="355" t="s">
        <v>157</v>
      </c>
      <c r="H571" s="355" t="s">
        <v>832</v>
      </c>
      <c r="I571" s="359">
        <f>_xlfn.XLOOKUP($H571,DC_growth_AGS!$A$665:$A$673,DC_growth_AGS!$O$665:$O$673,"Not found",0)</f>
        <v>0.36349328388092461</v>
      </c>
      <c r="J571" s="355">
        <v>2047</v>
      </c>
      <c r="K571" s="360">
        <f>_xlfn.XLOOKUP($A571,'Total project cost for DCs'!$A$4:$A$111,'Total project cost for DCs'!G$4:G$111,0,0)*_xlfn.XLOOKUP($A571,Drury_beneficiary_allocation!$A$5:$A$104,Drury_beneficiary_allocation!$G$5:$G$104,0,0)</f>
        <v>0</v>
      </c>
      <c r="L571" s="360">
        <f>_xlfn.XLOOKUP($A571,'Total project cost for DCs'!$A$4:$A$111,'Total project cost for DCs'!H$4:H$111,0,0)*_xlfn.XLOOKUP($A571,Drury_beneficiary_allocation!$A$5:$A$104,Drury_beneficiary_allocation!$G$5:$G$104,0,0)</f>
        <v>0</v>
      </c>
      <c r="M571" s="360">
        <f>_xlfn.XLOOKUP($A571,'Total project cost for DCs'!$A$4:$A$111,'Total project cost for DCs'!I$4:I$111,0,0)*_xlfn.XLOOKUP($A571,Drury_beneficiary_allocation!$A$5:$A$104,Drury_beneficiary_allocation!$G$5:$G$104,0,0)</f>
        <v>0</v>
      </c>
      <c r="N571" s="360">
        <f>_xlfn.XLOOKUP($A571,'Total project cost for DCs'!$A$4:$A$111,'Total project cost for DCs'!J$4:J$111,0,0)*_xlfn.XLOOKUP($A571,Drury_beneficiary_allocation!$A$5:$A$104,Drury_beneficiary_allocation!$G$5:$G$104,0,0)</f>
        <v>0</v>
      </c>
      <c r="O571" s="360">
        <f>_xlfn.XLOOKUP($A571,'Total project cost for DCs'!$A$4:$A$111,'Total project cost for DCs'!K$4:K$111,0,0)*_xlfn.XLOOKUP($A571,Drury_beneficiary_allocation!$A$5:$A$104,Drury_beneficiary_allocation!$G$5:$G$104,0,0)</f>
        <v>0</v>
      </c>
      <c r="P571" s="360">
        <f>_xlfn.XLOOKUP($A571,'Total project cost for DCs'!$A$4:$A$111,'Total project cost for DCs'!L$4:L$111,0,0)*_xlfn.XLOOKUP($A571,Drury_beneficiary_allocation!$A$5:$A$104,Drury_beneficiary_allocation!$G$5:$G$104,0,0)</f>
        <v>0</v>
      </c>
      <c r="Q571" s="360">
        <f>_xlfn.XLOOKUP($A571,'Total project cost for DCs'!$A$4:$A$111,'Total project cost for DCs'!M$4:M$111,0,0)*_xlfn.XLOOKUP($A571,Drury_beneficiary_allocation!$A$5:$A$104,Drury_beneficiary_allocation!$G$5:$G$104,0,0)</f>
        <v>0</v>
      </c>
      <c r="R571" s="360">
        <f>_xlfn.XLOOKUP($A571,'Total project cost for DCs'!$A$4:$A$111,'Total project cost for DCs'!N$4:N$111,0,0)*_xlfn.XLOOKUP($A571,Drury_beneficiary_allocation!$A$5:$A$104,Drury_beneficiary_allocation!$G$5:$G$104,0,0)</f>
        <v>0</v>
      </c>
      <c r="S571" s="360">
        <f>_xlfn.XLOOKUP($A571,'Total project cost for DCs'!$A$4:$A$111,'Total project cost for DCs'!O$4:O$111,0,0)*_xlfn.XLOOKUP($A571,Drury_beneficiary_allocation!$A$5:$A$104,Drury_beneficiary_allocation!$G$5:$G$104,0,0)</f>
        <v>0</v>
      </c>
      <c r="T571" s="360">
        <f>_xlfn.XLOOKUP($A571,'Total project cost for DCs'!$A$4:$A$111,'Total project cost for DCs'!P$4:P$111,0,0)*_xlfn.XLOOKUP($A571,Drury_beneficiary_allocation!$A$5:$A$104,Drury_beneficiary_allocation!$G$5:$G$104,0,0)</f>
        <v>0</v>
      </c>
      <c r="U571" s="360">
        <f>_xlfn.XLOOKUP($A571,'Total project cost for DCs'!$A$4:$A$111,'Total project cost for DCs'!Q$4:Q$111,0,0)*_xlfn.XLOOKUP($A571,Drury_beneficiary_allocation!$A$5:$A$104,Drury_beneficiary_allocation!$G$5:$G$104,0,0)</f>
        <v>0</v>
      </c>
      <c r="V571" s="360">
        <f>_xlfn.XLOOKUP($A571,'Total project cost for DCs'!$A$4:$A$111,'Total project cost for DCs'!R$4:R$111,0,0)*_xlfn.XLOOKUP($A571,Drury_beneficiary_allocation!$A$5:$A$104,Drury_beneficiary_allocation!$G$5:$G$104,0,0)</f>
        <v>0</v>
      </c>
      <c r="W571" s="360">
        <f>_xlfn.XLOOKUP($A571,'Total project cost for DCs'!$A$4:$A$111,'Total project cost for DCs'!S$4:S$111,0,0)*_xlfn.XLOOKUP($A571,Drury_beneficiary_allocation!$A$5:$A$104,Drury_beneficiary_allocation!$G$5:$G$104,0,0)</f>
        <v>0</v>
      </c>
      <c r="X571" s="360">
        <f>_xlfn.XLOOKUP($A571,'Total project cost for DCs'!$A$4:$A$111,'Total project cost for DCs'!T$4:T$111,0,0)*_xlfn.XLOOKUP($A571,Drury_beneficiary_allocation!$A$5:$A$104,Drury_beneficiary_allocation!$G$5:$G$104,0,0)</f>
        <v>0</v>
      </c>
      <c r="Y571" s="349">
        <f t="shared" si="58"/>
        <v>0</v>
      </c>
      <c r="Z571" s="349">
        <f t="shared" si="59"/>
        <v>0</v>
      </c>
      <c r="AA571" s="349"/>
      <c r="AB571" s="353">
        <v>0</v>
      </c>
      <c r="AC571" s="354" t="str">
        <f t="shared" si="60"/>
        <v>Arterial</v>
      </c>
      <c r="AD571" s="349"/>
      <c r="AE571" s="349"/>
      <c r="AF571" s="355">
        <f>_xlfn.XLOOKUP(A571,'P1 Date Adjustment'!B:B,'P1 Date Adjustment'!F:F,"not found",0)</f>
        <v>2047</v>
      </c>
      <c r="AG571" s="349">
        <f t="shared" si="61"/>
        <v>0</v>
      </c>
    </row>
    <row r="572" spans="1:33" ht="30" x14ac:dyDescent="0.25">
      <c r="A572" s="129" t="s">
        <v>389</v>
      </c>
      <c r="B572" s="358" t="s">
        <v>390</v>
      </c>
      <c r="C572" s="358" t="str">
        <f>_xlfn.XLOOKUP($A572,'Total project cost for DCs'!A:A,'Total project cost for DCs'!C:C,"Not found",0)</f>
        <v>Interim active modes e.g. shared path on one side</v>
      </c>
      <c r="D572" s="355" t="s">
        <v>155</v>
      </c>
      <c r="E572" s="355" t="s">
        <v>145</v>
      </c>
      <c r="H572" s="355" t="s">
        <v>832</v>
      </c>
      <c r="I572" s="359">
        <f>_xlfn.XLOOKUP($H572,DC_growth_AGS!$A$665:$A$673,DC_growth_AGS!$O$665:$O$673,"Not found",0)</f>
        <v>0.36349328388092461</v>
      </c>
      <c r="J572" s="355">
        <v>2028</v>
      </c>
      <c r="K572" s="360">
        <f>_xlfn.XLOOKUP($A572,'Total project cost for DCs'!$A$4:$A$111,'Total project cost for DCs'!G$4:G$111,0,0)*_xlfn.XLOOKUP($A572,Drury_beneficiary_allocation!$A$5:$A$104,Drury_beneficiary_allocation!$G$5:$G$104,0,0)</f>
        <v>0</v>
      </c>
      <c r="L572" s="360">
        <f>_xlfn.XLOOKUP($A572,'Total project cost for DCs'!$A$4:$A$111,'Total project cost for DCs'!H$4:H$111,0,0)*_xlfn.XLOOKUP($A572,Drury_beneficiary_allocation!$A$5:$A$104,Drury_beneficiary_allocation!$G$5:$G$104,0,0)</f>
        <v>0</v>
      </c>
      <c r="M572" s="360">
        <f>_xlfn.XLOOKUP($A572,'Total project cost for DCs'!$A$4:$A$111,'Total project cost for DCs'!I$4:I$111,0,0)*_xlfn.XLOOKUP($A572,Drury_beneficiary_allocation!$A$5:$A$104,Drury_beneficiary_allocation!$G$5:$G$104,0,0)</f>
        <v>0</v>
      </c>
      <c r="N572" s="360">
        <f>_xlfn.XLOOKUP($A572,'Total project cost for DCs'!$A$4:$A$111,'Total project cost for DCs'!J$4:J$111,0,0)*_xlfn.XLOOKUP($A572,Drury_beneficiary_allocation!$A$5:$A$104,Drury_beneficiary_allocation!$G$5:$G$104,0,0)</f>
        <v>0</v>
      </c>
      <c r="O572" s="360">
        <f>_xlfn.XLOOKUP($A572,'Total project cost for DCs'!$A$4:$A$111,'Total project cost for DCs'!K$4:K$111,0,0)*_xlfn.XLOOKUP($A572,Drury_beneficiary_allocation!$A$5:$A$104,Drury_beneficiary_allocation!$G$5:$G$104,0,0)</f>
        <v>0</v>
      </c>
      <c r="P572" s="360">
        <f>_xlfn.XLOOKUP($A572,'Total project cost for DCs'!$A$4:$A$111,'Total project cost for DCs'!L$4:L$111,0,0)*_xlfn.XLOOKUP($A572,Drury_beneficiary_allocation!$A$5:$A$104,Drury_beneficiary_allocation!$G$5:$G$104,0,0)</f>
        <v>0</v>
      </c>
      <c r="Q572" s="360">
        <f>_xlfn.XLOOKUP($A572,'Total project cost for DCs'!$A$4:$A$111,'Total project cost for DCs'!M$4:M$111,0,0)*_xlfn.XLOOKUP($A572,Drury_beneficiary_allocation!$A$5:$A$104,Drury_beneficiary_allocation!$G$5:$G$104,0,0)</f>
        <v>0</v>
      </c>
      <c r="R572" s="360">
        <f>_xlfn.XLOOKUP($A572,'Total project cost for DCs'!$A$4:$A$111,'Total project cost for DCs'!N$4:N$111,0,0)*_xlfn.XLOOKUP($A572,Drury_beneficiary_allocation!$A$5:$A$104,Drury_beneficiary_allocation!$G$5:$G$104,0,0)</f>
        <v>0</v>
      </c>
      <c r="S572" s="360">
        <f>_xlfn.XLOOKUP($A572,'Total project cost for DCs'!$A$4:$A$111,'Total project cost for DCs'!O$4:O$111,0,0)*_xlfn.XLOOKUP($A572,Drury_beneficiary_allocation!$A$5:$A$104,Drury_beneficiary_allocation!$G$5:$G$104,0,0)</f>
        <v>0</v>
      </c>
      <c r="T572" s="360">
        <f>_xlfn.XLOOKUP($A572,'Total project cost for DCs'!$A$4:$A$111,'Total project cost for DCs'!P$4:P$111,0,0)*_xlfn.XLOOKUP($A572,Drury_beneficiary_allocation!$A$5:$A$104,Drury_beneficiary_allocation!$G$5:$G$104,0,0)</f>
        <v>0</v>
      </c>
      <c r="U572" s="360">
        <f>_xlfn.XLOOKUP($A572,'Total project cost for DCs'!$A$4:$A$111,'Total project cost for DCs'!Q$4:Q$111,0,0)*_xlfn.XLOOKUP($A572,Drury_beneficiary_allocation!$A$5:$A$104,Drury_beneficiary_allocation!$G$5:$G$104,0,0)</f>
        <v>0</v>
      </c>
      <c r="V572" s="360">
        <f>_xlfn.XLOOKUP($A572,'Total project cost for DCs'!$A$4:$A$111,'Total project cost for DCs'!R$4:R$111,0,0)*_xlfn.XLOOKUP($A572,Drury_beneficiary_allocation!$A$5:$A$104,Drury_beneficiary_allocation!$G$5:$G$104,0,0)</f>
        <v>0</v>
      </c>
      <c r="W572" s="360">
        <f>_xlfn.XLOOKUP($A572,'Total project cost for DCs'!$A$4:$A$111,'Total project cost for DCs'!S$4:S$111,0,0)*_xlfn.XLOOKUP($A572,Drury_beneficiary_allocation!$A$5:$A$104,Drury_beneficiary_allocation!$G$5:$G$104,0,0)</f>
        <v>0</v>
      </c>
      <c r="X572" s="360">
        <f>_xlfn.XLOOKUP($A572,'Total project cost for DCs'!$A$4:$A$111,'Total project cost for DCs'!T$4:T$111,0,0)*_xlfn.XLOOKUP($A572,Drury_beneficiary_allocation!$A$5:$A$104,Drury_beneficiary_allocation!$G$5:$G$104,0,0)</f>
        <v>0</v>
      </c>
      <c r="Y572" s="349">
        <f t="shared" si="58"/>
        <v>0</v>
      </c>
      <c r="Z572" s="349">
        <f t="shared" si="59"/>
        <v>0</v>
      </c>
      <c r="AA572" s="349"/>
      <c r="AB572" s="353">
        <v>0</v>
      </c>
      <c r="AC572" s="354" t="str">
        <f t="shared" si="60"/>
        <v>Arterial</v>
      </c>
      <c r="AD572" s="349"/>
      <c r="AE572" s="349"/>
      <c r="AF572" s="355">
        <f>_xlfn.XLOOKUP(A572,'P1 Date Adjustment'!B:B,'P1 Date Adjustment'!F:F,"not found",0)</f>
        <v>2028</v>
      </c>
      <c r="AG572" s="349">
        <f t="shared" si="61"/>
        <v>0</v>
      </c>
    </row>
    <row r="573" spans="1:33" ht="30" x14ac:dyDescent="0.25">
      <c r="A573" s="129" t="s">
        <v>392</v>
      </c>
      <c r="B573" s="358" t="s">
        <v>390</v>
      </c>
      <c r="C573" s="358" t="str">
        <f>_xlfn.XLOOKUP($A573,'Total project cost for DCs'!A:A,'Total project cost for DCs'!C:C,"Not found",0)</f>
        <v xml:space="preserve"> 2-lane urban- upgrade existing road with active mode facility on both sides (TDM)</v>
      </c>
      <c r="D573" s="355" t="s">
        <v>155</v>
      </c>
      <c r="E573" s="355" t="s">
        <v>145</v>
      </c>
      <c r="H573" s="355" t="s">
        <v>832</v>
      </c>
      <c r="I573" s="359">
        <f>_xlfn.XLOOKUP($H573,DC_growth_AGS!$A$665:$A$673,DC_growth_AGS!$O$665:$O$673,"Not found",0)</f>
        <v>0.36349328388092461</v>
      </c>
      <c r="J573" s="355">
        <v>2031</v>
      </c>
      <c r="K573" s="360">
        <f>_xlfn.XLOOKUP($A573,'Total project cost for DCs'!$A$4:$A$111,'Total project cost for DCs'!G$4:G$111,0,0)*_xlfn.XLOOKUP($A573,Drury_beneficiary_allocation!$A$5:$A$104,Drury_beneficiary_allocation!$G$5:$G$104,0,0)</f>
        <v>0</v>
      </c>
      <c r="L573" s="360">
        <f>_xlfn.XLOOKUP($A573,'Total project cost for DCs'!$A$4:$A$111,'Total project cost for DCs'!H$4:H$111,0,0)*_xlfn.XLOOKUP($A573,Drury_beneficiary_allocation!$A$5:$A$104,Drury_beneficiary_allocation!$G$5:$G$104,0,0)</f>
        <v>0</v>
      </c>
      <c r="M573" s="360">
        <f>_xlfn.XLOOKUP($A573,'Total project cost for DCs'!$A$4:$A$111,'Total project cost for DCs'!I$4:I$111,0,0)*_xlfn.XLOOKUP($A573,Drury_beneficiary_allocation!$A$5:$A$104,Drury_beneficiary_allocation!$G$5:$G$104,0,0)</f>
        <v>0</v>
      </c>
      <c r="N573" s="360">
        <f>_xlfn.XLOOKUP($A573,'Total project cost for DCs'!$A$4:$A$111,'Total project cost for DCs'!J$4:J$111,0,0)*_xlfn.XLOOKUP($A573,Drury_beneficiary_allocation!$A$5:$A$104,Drury_beneficiary_allocation!$G$5:$G$104,0,0)</f>
        <v>0</v>
      </c>
      <c r="O573" s="360">
        <f>_xlfn.XLOOKUP($A573,'Total project cost for DCs'!$A$4:$A$111,'Total project cost for DCs'!K$4:K$111,0,0)*_xlfn.XLOOKUP($A573,Drury_beneficiary_allocation!$A$5:$A$104,Drury_beneficiary_allocation!$G$5:$G$104,0,0)</f>
        <v>0</v>
      </c>
      <c r="P573" s="360">
        <f>_xlfn.XLOOKUP($A573,'Total project cost for DCs'!$A$4:$A$111,'Total project cost for DCs'!L$4:L$111,0,0)*_xlfn.XLOOKUP($A573,Drury_beneficiary_allocation!$A$5:$A$104,Drury_beneficiary_allocation!$G$5:$G$104,0,0)</f>
        <v>0</v>
      </c>
      <c r="Q573" s="360">
        <f>_xlfn.XLOOKUP($A573,'Total project cost for DCs'!$A$4:$A$111,'Total project cost for DCs'!M$4:M$111,0,0)*_xlfn.XLOOKUP($A573,Drury_beneficiary_allocation!$A$5:$A$104,Drury_beneficiary_allocation!$G$5:$G$104,0,0)</f>
        <v>0</v>
      </c>
      <c r="R573" s="360">
        <f>_xlfn.XLOOKUP($A573,'Total project cost for DCs'!$A$4:$A$111,'Total project cost for DCs'!N$4:N$111,0,0)*_xlfn.XLOOKUP($A573,Drury_beneficiary_allocation!$A$5:$A$104,Drury_beneficiary_allocation!$G$5:$G$104,0,0)</f>
        <v>0</v>
      </c>
      <c r="S573" s="360">
        <f>_xlfn.XLOOKUP($A573,'Total project cost for DCs'!$A$4:$A$111,'Total project cost for DCs'!O$4:O$111,0,0)*_xlfn.XLOOKUP($A573,Drury_beneficiary_allocation!$A$5:$A$104,Drury_beneficiary_allocation!$G$5:$G$104,0,0)</f>
        <v>0</v>
      </c>
      <c r="T573" s="360">
        <f>_xlfn.XLOOKUP($A573,'Total project cost for DCs'!$A$4:$A$111,'Total project cost for DCs'!P$4:P$111,0,0)*_xlfn.XLOOKUP($A573,Drury_beneficiary_allocation!$A$5:$A$104,Drury_beneficiary_allocation!$G$5:$G$104,0,0)</f>
        <v>0</v>
      </c>
      <c r="U573" s="360">
        <f>_xlfn.XLOOKUP($A573,'Total project cost for DCs'!$A$4:$A$111,'Total project cost for DCs'!Q$4:Q$111,0,0)*_xlfn.XLOOKUP($A573,Drury_beneficiary_allocation!$A$5:$A$104,Drury_beneficiary_allocation!$G$5:$G$104,0,0)</f>
        <v>0</v>
      </c>
      <c r="V573" s="360">
        <f>_xlfn.XLOOKUP($A573,'Total project cost for DCs'!$A$4:$A$111,'Total project cost for DCs'!R$4:R$111,0,0)*_xlfn.XLOOKUP($A573,Drury_beneficiary_allocation!$A$5:$A$104,Drury_beneficiary_allocation!$G$5:$G$104,0,0)</f>
        <v>0</v>
      </c>
      <c r="W573" s="360">
        <f>_xlfn.XLOOKUP($A573,'Total project cost for DCs'!$A$4:$A$111,'Total project cost for DCs'!S$4:S$111,0,0)*_xlfn.XLOOKUP($A573,Drury_beneficiary_allocation!$A$5:$A$104,Drury_beneficiary_allocation!$G$5:$G$104,0,0)</f>
        <v>0</v>
      </c>
      <c r="X573" s="360">
        <f>_xlfn.XLOOKUP($A573,'Total project cost for DCs'!$A$4:$A$111,'Total project cost for DCs'!T$4:T$111,0,0)*_xlfn.XLOOKUP($A573,Drury_beneficiary_allocation!$A$5:$A$104,Drury_beneficiary_allocation!$G$5:$G$104,0,0)</f>
        <v>0</v>
      </c>
      <c r="Y573" s="349">
        <f t="shared" si="58"/>
        <v>0</v>
      </c>
      <c r="Z573" s="349">
        <f t="shared" si="59"/>
        <v>0</v>
      </c>
      <c r="AA573" s="349"/>
      <c r="AB573" s="353">
        <v>0</v>
      </c>
      <c r="AC573" s="354" t="str">
        <f t="shared" si="60"/>
        <v>Arterial</v>
      </c>
      <c r="AD573" s="349"/>
      <c r="AE573" s="349"/>
      <c r="AF573" s="355">
        <f>_xlfn.XLOOKUP(A573,'P1 Date Adjustment'!B:B,'P1 Date Adjustment'!F:F,"not found",0)</f>
        <v>2031</v>
      </c>
      <c r="AG573" s="349">
        <f t="shared" si="61"/>
        <v>0</v>
      </c>
    </row>
    <row r="574" spans="1:33" ht="30" x14ac:dyDescent="0.25">
      <c r="A574" s="129" t="s">
        <v>394</v>
      </c>
      <c r="B574" s="358" t="s">
        <v>390</v>
      </c>
      <c r="C574" s="358" t="str">
        <f>_xlfn.XLOOKUP($A574,'Total project cost for DCs'!A:A,'Total project cost for DCs'!C:C,"Not found",0)</f>
        <v>4-lane urban FTN- upgrade 2-lane urban to 4-lane with active modes on both sides, (TDM)</v>
      </c>
      <c r="D574" s="355" t="s">
        <v>155</v>
      </c>
      <c r="E574" s="355" t="s">
        <v>157</v>
      </c>
      <c r="H574" s="355" t="s">
        <v>832</v>
      </c>
      <c r="I574" s="359">
        <f>_xlfn.XLOOKUP($H574,DC_growth_AGS!$A$665:$A$673,DC_growth_AGS!$O$665:$O$673,"Not found",0)</f>
        <v>0.36349328388092461</v>
      </c>
      <c r="J574" s="355">
        <v>2047</v>
      </c>
      <c r="K574" s="360">
        <f>_xlfn.XLOOKUP($A574,'Total project cost for DCs'!$A$4:$A$111,'Total project cost for DCs'!G$4:G$111,0,0)*_xlfn.XLOOKUP($A574,Drury_beneficiary_allocation!$A$5:$A$104,Drury_beneficiary_allocation!$G$5:$G$104,0,0)</f>
        <v>0</v>
      </c>
      <c r="L574" s="360">
        <f>_xlfn.XLOOKUP($A574,'Total project cost for DCs'!$A$4:$A$111,'Total project cost for DCs'!H$4:H$111,0,0)*_xlfn.XLOOKUP($A574,Drury_beneficiary_allocation!$A$5:$A$104,Drury_beneficiary_allocation!$G$5:$G$104,0,0)</f>
        <v>0</v>
      </c>
      <c r="M574" s="360">
        <f>_xlfn.XLOOKUP($A574,'Total project cost for DCs'!$A$4:$A$111,'Total project cost for DCs'!I$4:I$111,0,0)*_xlfn.XLOOKUP($A574,Drury_beneficiary_allocation!$A$5:$A$104,Drury_beneficiary_allocation!$G$5:$G$104,0,0)</f>
        <v>0</v>
      </c>
      <c r="N574" s="360">
        <f>_xlfn.XLOOKUP($A574,'Total project cost for DCs'!$A$4:$A$111,'Total project cost for DCs'!J$4:J$111,0,0)*_xlfn.XLOOKUP($A574,Drury_beneficiary_allocation!$A$5:$A$104,Drury_beneficiary_allocation!$G$5:$G$104,0,0)</f>
        <v>0</v>
      </c>
      <c r="O574" s="360">
        <f>_xlfn.XLOOKUP($A574,'Total project cost for DCs'!$A$4:$A$111,'Total project cost for DCs'!K$4:K$111,0,0)*_xlfn.XLOOKUP($A574,Drury_beneficiary_allocation!$A$5:$A$104,Drury_beneficiary_allocation!$G$5:$G$104,0,0)</f>
        <v>0</v>
      </c>
      <c r="P574" s="360">
        <f>_xlfn.XLOOKUP($A574,'Total project cost for DCs'!$A$4:$A$111,'Total project cost for DCs'!L$4:L$111,0,0)*_xlfn.XLOOKUP($A574,Drury_beneficiary_allocation!$A$5:$A$104,Drury_beneficiary_allocation!$G$5:$G$104,0,0)</f>
        <v>0</v>
      </c>
      <c r="Q574" s="360">
        <f>_xlfn.XLOOKUP($A574,'Total project cost for DCs'!$A$4:$A$111,'Total project cost for DCs'!M$4:M$111,0,0)*_xlfn.XLOOKUP($A574,Drury_beneficiary_allocation!$A$5:$A$104,Drury_beneficiary_allocation!$G$5:$G$104,0,0)</f>
        <v>0</v>
      </c>
      <c r="R574" s="360">
        <f>_xlfn.XLOOKUP($A574,'Total project cost for DCs'!$A$4:$A$111,'Total project cost for DCs'!N$4:N$111,0,0)*_xlfn.XLOOKUP($A574,Drury_beneficiary_allocation!$A$5:$A$104,Drury_beneficiary_allocation!$G$5:$G$104,0,0)</f>
        <v>0</v>
      </c>
      <c r="S574" s="360">
        <f>_xlfn.XLOOKUP($A574,'Total project cost for DCs'!$A$4:$A$111,'Total project cost for DCs'!O$4:O$111,0,0)*_xlfn.XLOOKUP($A574,Drury_beneficiary_allocation!$A$5:$A$104,Drury_beneficiary_allocation!$G$5:$G$104,0,0)</f>
        <v>0</v>
      </c>
      <c r="T574" s="360">
        <f>_xlfn.XLOOKUP($A574,'Total project cost for DCs'!$A$4:$A$111,'Total project cost for DCs'!P$4:P$111,0,0)*_xlfn.XLOOKUP($A574,Drury_beneficiary_allocation!$A$5:$A$104,Drury_beneficiary_allocation!$G$5:$G$104,0,0)</f>
        <v>0</v>
      </c>
      <c r="U574" s="360">
        <f>_xlfn.XLOOKUP($A574,'Total project cost for DCs'!$A$4:$A$111,'Total project cost for DCs'!Q$4:Q$111,0,0)*_xlfn.XLOOKUP($A574,Drury_beneficiary_allocation!$A$5:$A$104,Drury_beneficiary_allocation!$G$5:$G$104,0,0)</f>
        <v>0</v>
      </c>
      <c r="V574" s="360">
        <f>_xlfn.XLOOKUP($A574,'Total project cost for DCs'!$A$4:$A$111,'Total project cost for DCs'!R$4:R$111,0,0)*_xlfn.XLOOKUP($A574,Drury_beneficiary_allocation!$A$5:$A$104,Drury_beneficiary_allocation!$G$5:$G$104,0,0)</f>
        <v>0</v>
      </c>
      <c r="W574" s="360">
        <f>_xlfn.XLOOKUP($A574,'Total project cost for DCs'!$A$4:$A$111,'Total project cost for DCs'!S$4:S$111,0,0)*_xlfn.XLOOKUP($A574,Drury_beneficiary_allocation!$A$5:$A$104,Drury_beneficiary_allocation!$G$5:$G$104,0,0)</f>
        <v>0</v>
      </c>
      <c r="X574" s="360">
        <f>_xlfn.XLOOKUP($A574,'Total project cost for DCs'!$A$4:$A$111,'Total project cost for DCs'!T$4:T$111,0,0)*_xlfn.XLOOKUP($A574,Drury_beneficiary_allocation!$A$5:$A$104,Drury_beneficiary_allocation!$G$5:$G$104,0,0)</f>
        <v>0</v>
      </c>
      <c r="Y574" s="349">
        <f t="shared" si="58"/>
        <v>0</v>
      </c>
      <c r="Z574" s="349">
        <f t="shared" si="59"/>
        <v>0</v>
      </c>
      <c r="AA574" s="349"/>
      <c r="AB574" s="353">
        <v>0</v>
      </c>
      <c r="AC574" s="354" t="str">
        <f t="shared" si="60"/>
        <v>Arterial</v>
      </c>
      <c r="AD574" s="349"/>
      <c r="AE574" s="349"/>
      <c r="AF574" s="355">
        <f>_xlfn.XLOOKUP(A574,'P1 Date Adjustment'!B:B,'P1 Date Adjustment'!F:F,"not found",0)</f>
        <v>2047</v>
      </c>
      <c r="AG574" s="349">
        <f t="shared" si="61"/>
        <v>0</v>
      </c>
    </row>
    <row r="575" spans="1:33" ht="30" x14ac:dyDescent="0.25">
      <c r="A575" s="129">
        <v>46</v>
      </c>
      <c r="B575" s="358" t="s">
        <v>408</v>
      </c>
      <c r="C575" s="358" t="str">
        <f>_xlfn.XLOOKUP($A575,'Total project cost for DCs'!A:A,'Total project cost for DCs'!C:C,"Not found",0)</f>
        <v>Possible signals(subject to Auranga assessment)</v>
      </c>
      <c r="D575" s="355" t="s">
        <v>155</v>
      </c>
      <c r="E575" s="355" t="s">
        <v>157</v>
      </c>
      <c r="H575" s="355" t="s">
        <v>832</v>
      </c>
      <c r="I575" s="359">
        <f>_xlfn.XLOOKUP($H575,DC_growth_AGS!$A$665:$A$673,DC_growth_AGS!$O$665:$O$673,"Not found",0)</f>
        <v>0.36349328388092461</v>
      </c>
      <c r="J575" s="355">
        <v>2031</v>
      </c>
      <c r="K575" s="360">
        <f>_xlfn.XLOOKUP($A575,'Total project cost for DCs'!$A$4:$A$111,'Total project cost for DCs'!G$4:G$111,0,0)*_xlfn.XLOOKUP($A575,Drury_beneficiary_allocation!$A$5:$A$104,Drury_beneficiary_allocation!$G$5:$G$104,0,0)</f>
        <v>0</v>
      </c>
      <c r="L575" s="360">
        <f>_xlfn.XLOOKUP($A575,'Total project cost for DCs'!$A$4:$A$111,'Total project cost for DCs'!H$4:H$111,0,0)*_xlfn.XLOOKUP($A575,Drury_beneficiary_allocation!$A$5:$A$104,Drury_beneficiary_allocation!$G$5:$G$104,0,0)</f>
        <v>0</v>
      </c>
      <c r="M575" s="360">
        <f>_xlfn.XLOOKUP($A575,'Total project cost for DCs'!$A$4:$A$111,'Total project cost for DCs'!I$4:I$111,0,0)*_xlfn.XLOOKUP($A575,Drury_beneficiary_allocation!$A$5:$A$104,Drury_beneficiary_allocation!$G$5:$G$104,0,0)</f>
        <v>0</v>
      </c>
      <c r="N575" s="360">
        <f>_xlfn.XLOOKUP($A575,'Total project cost for DCs'!$A$4:$A$111,'Total project cost for DCs'!J$4:J$111,0,0)*_xlfn.XLOOKUP($A575,Drury_beneficiary_allocation!$A$5:$A$104,Drury_beneficiary_allocation!$G$5:$G$104,0,0)</f>
        <v>0</v>
      </c>
      <c r="O575" s="360">
        <f>_xlfn.XLOOKUP($A575,'Total project cost for DCs'!$A$4:$A$111,'Total project cost for DCs'!K$4:K$111,0,0)*_xlfn.XLOOKUP($A575,Drury_beneficiary_allocation!$A$5:$A$104,Drury_beneficiary_allocation!$G$5:$G$104,0,0)</f>
        <v>0</v>
      </c>
      <c r="P575" s="360">
        <f>_xlfn.XLOOKUP($A575,'Total project cost for DCs'!$A$4:$A$111,'Total project cost for DCs'!L$4:L$111,0,0)*_xlfn.XLOOKUP($A575,Drury_beneficiary_allocation!$A$5:$A$104,Drury_beneficiary_allocation!$G$5:$G$104,0,0)</f>
        <v>0</v>
      </c>
      <c r="Q575" s="360">
        <f>_xlfn.XLOOKUP($A575,'Total project cost for DCs'!$A$4:$A$111,'Total project cost for DCs'!M$4:M$111,0,0)*_xlfn.XLOOKUP($A575,Drury_beneficiary_allocation!$A$5:$A$104,Drury_beneficiary_allocation!$G$5:$G$104,0,0)</f>
        <v>0</v>
      </c>
      <c r="R575" s="360">
        <f>_xlfn.XLOOKUP($A575,'Total project cost for DCs'!$A$4:$A$111,'Total project cost for DCs'!N$4:N$111,0,0)*_xlfn.XLOOKUP($A575,Drury_beneficiary_allocation!$A$5:$A$104,Drury_beneficiary_allocation!$G$5:$G$104,0,0)</f>
        <v>0</v>
      </c>
      <c r="S575" s="360">
        <f>_xlfn.XLOOKUP($A575,'Total project cost for DCs'!$A$4:$A$111,'Total project cost for DCs'!O$4:O$111,0,0)*_xlfn.XLOOKUP($A575,Drury_beneficiary_allocation!$A$5:$A$104,Drury_beneficiary_allocation!$G$5:$G$104,0,0)</f>
        <v>0</v>
      </c>
      <c r="T575" s="360">
        <f>_xlfn.XLOOKUP($A575,'Total project cost for DCs'!$A$4:$A$111,'Total project cost for DCs'!P$4:P$111,0,0)*_xlfn.XLOOKUP($A575,Drury_beneficiary_allocation!$A$5:$A$104,Drury_beneficiary_allocation!$G$5:$G$104,0,0)</f>
        <v>0</v>
      </c>
      <c r="U575" s="360">
        <f>_xlfn.XLOOKUP($A575,'Total project cost for DCs'!$A$4:$A$111,'Total project cost for DCs'!Q$4:Q$111,0,0)*_xlfn.XLOOKUP($A575,Drury_beneficiary_allocation!$A$5:$A$104,Drury_beneficiary_allocation!$G$5:$G$104,0,0)</f>
        <v>0</v>
      </c>
      <c r="V575" s="360">
        <f>_xlfn.XLOOKUP($A575,'Total project cost for DCs'!$A$4:$A$111,'Total project cost for DCs'!R$4:R$111,0,0)*_xlfn.XLOOKUP($A575,Drury_beneficiary_allocation!$A$5:$A$104,Drury_beneficiary_allocation!$G$5:$G$104,0,0)</f>
        <v>0</v>
      </c>
      <c r="W575" s="360">
        <f>_xlfn.XLOOKUP($A575,'Total project cost for DCs'!$A$4:$A$111,'Total project cost for DCs'!S$4:S$111,0,0)*_xlfn.XLOOKUP($A575,Drury_beneficiary_allocation!$A$5:$A$104,Drury_beneficiary_allocation!$G$5:$G$104,0,0)</f>
        <v>0</v>
      </c>
      <c r="X575" s="360">
        <f>_xlfn.XLOOKUP($A575,'Total project cost for DCs'!$A$4:$A$111,'Total project cost for DCs'!T$4:T$111,0,0)*_xlfn.XLOOKUP($A575,Drury_beneficiary_allocation!$A$5:$A$104,Drury_beneficiary_allocation!$G$5:$G$104,0,0)</f>
        <v>0</v>
      </c>
      <c r="Y575" s="349">
        <f t="shared" si="58"/>
        <v>0</v>
      </c>
      <c r="Z575" s="349">
        <f t="shared" si="59"/>
        <v>0</v>
      </c>
      <c r="AA575" s="349"/>
      <c r="AB575" s="353">
        <v>0</v>
      </c>
      <c r="AC575" s="354" t="str">
        <f t="shared" si="60"/>
        <v>Arterial</v>
      </c>
      <c r="AD575" s="349"/>
      <c r="AE575" s="349"/>
      <c r="AF575" s="355">
        <f>_xlfn.XLOOKUP(A575,'P1 Date Adjustment'!B:B,'P1 Date Adjustment'!F:F,"not found",0)</f>
        <v>2031</v>
      </c>
      <c r="AG575" s="349">
        <f t="shared" si="61"/>
        <v>0</v>
      </c>
    </row>
    <row r="576" spans="1:33" ht="30" x14ac:dyDescent="0.25">
      <c r="A576" s="129" t="s">
        <v>430</v>
      </c>
      <c r="B576" s="358" t="s">
        <v>431</v>
      </c>
      <c r="C576" s="358" t="str">
        <f>_xlfn.XLOOKUP($A576,'Total project cost for DCs'!A:A,'Total project cost for DCs'!C:C,"Not found",0)</f>
        <v>2-lane urban- new collector with active mode on both sides + intersection improvements (TDM)</v>
      </c>
      <c r="D576" s="355" t="s">
        <v>155</v>
      </c>
      <c r="E576" s="355" t="s">
        <v>223</v>
      </c>
      <c r="H576" s="355" t="s">
        <v>832</v>
      </c>
      <c r="I576" s="359">
        <f>_xlfn.XLOOKUP($H576,DC_growth_AGS!$A$665:$A$673,DC_growth_AGS!$O$665:$O$673,"Not found",0)</f>
        <v>0.36349328388092461</v>
      </c>
      <c r="J576" s="355">
        <v>2034</v>
      </c>
      <c r="K576" s="360">
        <f>_xlfn.XLOOKUP($A576,'Total project cost for DCs'!$A$4:$A$111,'Total project cost for DCs'!G$4:G$111,0,0)*_xlfn.XLOOKUP($A576,Drury_beneficiary_allocation!$A$5:$A$104,Drury_beneficiary_allocation!$G$5:$G$104,0,0)</f>
        <v>0</v>
      </c>
      <c r="L576" s="360">
        <f>_xlfn.XLOOKUP($A576,'Total project cost for DCs'!$A$4:$A$111,'Total project cost for DCs'!H$4:H$111,0,0)*_xlfn.XLOOKUP($A576,Drury_beneficiary_allocation!$A$5:$A$104,Drury_beneficiary_allocation!$G$5:$G$104,0,0)</f>
        <v>0</v>
      </c>
      <c r="M576" s="360">
        <f>_xlfn.XLOOKUP($A576,'Total project cost for DCs'!$A$4:$A$111,'Total project cost for DCs'!I$4:I$111,0,0)*_xlfn.XLOOKUP($A576,Drury_beneficiary_allocation!$A$5:$A$104,Drury_beneficiary_allocation!$G$5:$G$104,0,0)</f>
        <v>0</v>
      </c>
      <c r="N576" s="360">
        <f>_xlfn.XLOOKUP($A576,'Total project cost for DCs'!$A$4:$A$111,'Total project cost for DCs'!J$4:J$111,0,0)*_xlfn.XLOOKUP($A576,Drury_beneficiary_allocation!$A$5:$A$104,Drury_beneficiary_allocation!$G$5:$G$104,0,0)</f>
        <v>0</v>
      </c>
      <c r="O576" s="360">
        <f>_xlfn.XLOOKUP($A576,'Total project cost for DCs'!$A$4:$A$111,'Total project cost for DCs'!K$4:K$111,0,0)*_xlfn.XLOOKUP($A576,Drury_beneficiary_allocation!$A$5:$A$104,Drury_beneficiary_allocation!$G$5:$G$104,0,0)</f>
        <v>0</v>
      </c>
      <c r="P576" s="360">
        <f>_xlfn.XLOOKUP($A576,'Total project cost for DCs'!$A$4:$A$111,'Total project cost for DCs'!L$4:L$111,0,0)*_xlfn.XLOOKUP($A576,Drury_beneficiary_allocation!$A$5:$A$104,Drury_beneficiary_allocation!$G$5:$G$104,0,0)</f>
        <v>0</v>
      </c>
      <c r="Q576" s="360">
        <f>_xlfn.XLOOKUP($A576,'Total project cost for DCs'!$A$4:$A$111,'Total project cost for DCs'!M$4:M$111,0,0)*_xlfn.XLOOKUP($A576,Drury_beneficiary_allocation!$A$5:$A$104,Drury_beneficiary_allocation!$G$5:$G$104,0,0)</f>
        <v>0</v>
      </c>
      <c r="R576" s="360">
        <f>_xlfn.XLOOKUP($A576,'Total project cost for DCs'!$A$4:$A$111,'Total project cost for DCs'!N$4:N$111,0,0)*_xlfn.XLOOKUP($A576,Drury_beneficiary_allocation!$A$5:$A$104,Drury_beneficiary_allocation!$G$5:$G$104,0,0)</f>
        <v>0</v>
      </c>
      <c r="S576" s="360">
        <f>_xlfn.XLOOKUP($A576,'Total project cost for DCs'!$A$4:$A$111,'Total project cost for DCs'!O$4:O$111,0,0)*_xlfn.XLOOKUP($A576,Drury_beneficiary_allocation!$A$5:$A$104,Drury_beneficiary_allocation!$G$5:$G$104,0,0)</f>
        <v>0</v>
      </c>
      <c r="T576" s="360">
        <f>_xlfn.XLOOKUP($A576,'Total project cost for DCs'!$A$4:$A$111,'Total project cost for DCs'!P$4:P$111,0,0)*_xlfn.XLOOKUP($A576,Drury_beneficiary_allocation!$A$5:$A$104,Drury_beneficiary_allocation!$G$5:$G$104,0,0)</f>
        <v>0</v>
      </c>
      <c r="U576" s="360">
        <f>_xlfn.XLOOKUP($A576,'Total project cost for DCs'!$A$4:$A$111,'Total project cost for DCs'!Q$4:Q$111,0,0)*_xlfn.XLOOKUP($A576,Drury_beneficiary_allocation!$A$5:$A$104,Drury_beneficiary_allocation!$G$5:$G$104,0,0)</f>
        <v>0</v>
      </c>
      <c r="V576" s="360">
        <f>_xlfn.XLOOKUP($A576,'Total project cost for DCs'!$A$4:$A$111,'Total project cost for DCs'!R$4:R$111,0,0)*_xlfn.XLOOKUP($A576,Drury_beneficiary_allocation!$A$5:$A$104,Drury_beneficiary_allocation!$G$5:$G$104,0,0)</f>
        <v>0</v>
      </c>
      <c r="W576" s="360">
        <f>_xlfn.XLOOKUP($A576,'Total project cost for DCs'!$A$4:$A$111,'Total project cost for DCs'!S$4:S$111,0,0)*_xlfn.XLOOKUP($A576,Drury_beneficiary_allocation!$A$5:$A$104,Drury_beneficiary_allocation!$G$5:$G$104,0,0)</f>
        <v>0</v>
      </c>
      <c r="X576" s="360">
        <f>_xlfn.XLOOKUP($A576,'Total project cost for DCs'!$A$4:$A$111,'Total project cost for DCs'!T$4:T$111,0,0)*_xlfn.XLOOKUP($A576,Drury_beneficiary_allocation!$A$5:$A$104,Drury_beneficiary_allocation!$G$5:$G$104,0,0)</f>
        <v>0</v>
      </c>
      <c r="Y576" s="349">
        <f t="shared" si="58"/>
        <v>0</v>
      </c>
      <c r="Z576" s="349">
        <f t="shared" si="59"/>
        <v>0</v>
      </c>
      <c r="AA576" s="349"/>
      <c r="AB576" s="353">
        <v>0</v>
      </c>
      <c r="AC576" s="354" t="str">
        <f t="shared" si="60"/>
        <v>Collector</v>
      </c>
      <c r="AD576" s="349"/>
      <c r="AE576" s="349"/>
      <c r="AF576" s="355">
        <f>_xlfn.XLOOKUP(A576,'P1 Date Adjustment'!B:B,'P1 Date Adjustment'!F:F,"not found",0)</f>
        <v>2034</v>
      </c>
      <c r="AG576" s="349">
        <f t="shared" si="61"/>
        <v>0</v>
      </c>
    </row>
    <row r="577" spans="1:33" ht="45" x14ac:dyDescent="0.25">
      <c r="A577" s="129">
        <v>58</v>
      </c>
      <c r="B577" s="358" t="s">
        <v>441</v>
      </c>
      <c r="C577" s="358" t="str">
        <f>_xlfn.XLOOKUP($A577,'Total project cost for DCs'!A:A,'Total project cost for DCs'!C:C,"Not found",0)</f>
        <v>2-lane urban- upgrade existing road layout with active modes on both sides + intersection improvements (TDM)</v>
      </c>
      <c r="D577" s="355" t="s">
        <v>155</v>
      </c>
      <c r="E577" s="355" t="s">
        <v>199</v>
      </c>
      <c r="H577" s="355" t="s">
        <v>832</v>
      </c>
      <c r="I577" s="359">
        <f>_xlfn.XLOOKUP($H577,DC_growth_AGS!$A$665:$A$673,DC_growth_AGS!$O$665:$O$673,"Not found",0)</f>
        <v>0.36349328388092461</v>
      </c>
      <c r="J577" s="355">
        <v>2033</v>
      </c>
      <c r="K577" s="360">
        <f>_xlfn.XLOOKUP($A577,'Total project cost for DCs'!$A$4:$A$111,'Total project cost for DCs'!G$4:G$111,0,0)*_xlfn.XLOOKUP($A577,Drury_beneficiary_allocation!$A$5:$A$104,Drury_beneficiary_allocation!$G$5:$G$104,0,0)</f>
        <v>0</v>
      </c>
      <c r="L577" s="360">
        <f>_xlfn.XLOOKUP($A577,'Total project cost for DCs'!$A$4:$A$111,'Total project cost for DCs'!H$4:H$111,0,0)*_xlfn.XLOOKUP($A577,Drury_beneficiary_allocation!$A$5:$A$104,Drury_beneficiary_allocation!$G$5:$G$104,0,0)</f>
        <v>0</v>
      </c>
      <c r="M577" s="360">
        <f>_xlfn.XLOOKUP($A577,'Total project cost for DCs'!$A$4:$A$111,'Total project cost for DCs'!I$4:I$111,0,0)*_xlfn.XLOOKUP($A577,Drury_beneficiary_allocation!$A$5:$A$104,Drury_beneficiary_allocation!$G$5:$G$104,0,0)</f>
        <v>0</v>
      </c>
      <c r="N577" s="360">
        <f>_xlfn.XLOOKUP($A577,'Total project cost for DCs'!$A$4:$A$111,'Total project cost for DCs'!J$4:J$111,0,0)*_xlfn.XLOOKUP($A577,Drury_beneficiary_allocation!$A$5:$A$104,Drury_beneficiary_allocation!$G$5:$G$104,0,0)</f>
        <v>0</v>
      </c>
      <c r="O577" s="360">
        <f>_xlfn.XLOOKUP($A577,'Total project cost for DCs'!$A$4:$A$111,'Total project cost for DCs'!K$4:K$111,0,0)*_xlfn.XLOOKUP($A577,Drury_beneficiary_allocation!$A$5:$A$104,Drury_beneficiary_allocation!$G$5:$G$104,0,0)</f>
        <v>0</v>
      </c>
      <c r="P577" s="360">
        <f>_xlfn.XLOOKUP($A577,'Total project cost for DCs'!$A$4:$A$111,'Total project cost for DCs'!L$4:L$111,0,0)*_xlfn.XLOOKUP($A577,Drury_beneficiary_allocation!$A$5:$A$104,Drury_beneficiary_allocation!$G$5:$G$104,0,0)</f>
        <v>0</v>
      </c>
      <c r="Q577" s="360">
        <f>_xlfn.XLOOKUP($A577,'Total project cost for DCs'!$A$4:$A$111,'Total project cost for DCs'!M$4:M$111,0,0)*_xlfn.XLOOKUP($A577,Drury_beneficiary_allocation!$A$5:$A$104,Drury_beneficiary_allocation!$G$5:$G$104,0,0)</f>
        <v>0</v>
      </c>
      <c r="R577" s="360">
        <f>_xlfn.XLOOKUP($A577,'Total project cost for DCs'!$A$4:$A$111,'Total project cost for DCs'!N$4:N$111,0,0)*_xlfn.XLOOKUP($A577,Drury_beneficiary_allocation!$A$5:$A$104,Drury_beneficiary_allocation!$G$5:$G$104,0,0)</f>
        <v>0</v>
      </c>
      <c r="S577" s="360">
        <f>_xlfn.XLOOKUP($A577,'Total project cost for DCs'!$A$4:$A$111,'Total project cost for DCs'!O$4:O$111,0,0)*_xlfn.XLOOKUP($A577,Drury_beneficiary_allocation!$A$5:$A$104,Drury_beneficiary_allocation!$G$5:$G$104,0,0)</f>
        <v>0</v>
      </c>
      <c r="T577" s="360">
        <f>_xlfn.XLOOKUP($A577,'Total project cost for DCs'!$A$4:$A$111,'Total project cost for DCs'!P$4:P$111,0,0)*_xlfn.XLOOKUP($A577,Drury_beneficiary_allocation!$A$5:$A$104,Drury_beneficiary_allocation!$G$5:$G$104,0,0)</f>
        <v>0</v>
      </c>
      <c r="U577" s="360">
        <f>_xlfn.XLOOKUP($A577,'Total project cost for DCs'!$A$4:$A$111,'Total project cost for DCs'!Q$4:Q$111,0,0)*_xlfn.XLOOKUP($A577,Drury_beneficiary_allocation!$A$5:$A$104,Drury_beneficiary_allocation!$G$5:$G$104,0,0)</f>
        <v>0</v>
      </c>
      <c r="V577" s="360">
        <f>_xlfn.XLOOKUP($A577,'Total project cost for DCs'!$A$4:$A$111,'Total project cost for DCs'!R$4:R$111,0,0)*_xlfn.XLOOKUP($A577,Drury_beneficiary_allocation!$A$5:$A$104,Drury_beneficiary_allocation!$G$5:$G$104,0,0)</f>
        <v>0</v>
      </c>
      <c r="W577" s="360">
        <f>_xlfn.XLOOKUP($A577,'Total project cost for DCs'!$A$4:$A$111,'Total project cost for DCs'!S$4:S$111,0,0)*_xlfn.XLOOKUP($A577,Drury_beneficiary_allocation!$A$5:$A$104,Drury_beneficiary_allocation!$G$5:$G$104,0,0)</f>
        <v>0</v>
      </c>
      <c r="X577" s="360">
        <f>_xlfn.XLOOKUP($A577,'Total project cost for DCs'!$A$4:$A$111,'Total project cost for DCs'!T$4:T$111,0,0)*_xlfn.XLOOKUP($A577,Drury_beneficiary_allocation!$A$5:$A$104,Drury_beneficiary_allocation!$G$5:$G$104,0,0)</f>
        <v>0</v>
      </c>
      <c r="Y577" s="349">
        <f t="shared" si="58"/>
        <v>0</v>
      </c>
      <c r="Z577" s="349">
        <f t="shared" si="59"/>
        <v>0</v>
      </c>
      <c r="AA577" s="349"/>
      <c r="AB577" s="353">
        <v>0</v>
      </c>
      <c r="AC577" s="354" t="str">
        <f t="shared" si="60"/>
        <v>Collector</v>
      </c>
      <c r="AD577" s="349"/>
      <c r="AE577" s="349"/>
      <c r="AF577" s="355">
        <f>_xlfn.XLOOKUP(A577,'P1 Date Adjustment'!B:B,'P1 Date Adjustment'!F:F,"not found",0)</f>
        <v>2033</v>
      </c>
      <c r="AG577" s="349">
        <f t="shared" si="61"/>
        <v>0</v>
      </c>
    </row>
    <row r="578" spans="1:33" ht="30" x14ac:dyDescent="0.25">
      <c r="A578" s="129">
        <v>59</v>
      </c>
      <c r="B578" s="358" t="s">
        <v>443</v>
      </c>
      <c r="C578" s="358" t="str">
        <f>_xlfn.XLOOKUP($A578,'Total project cost for DCs'!A:A,'Total project cost for DCs'!C:C,"Not found",0)</f>
        <v xml:space="preserve"> 2-lane intersection (new intersection + active mode crossings)</v>
      </c>
      <c r="D578" s="355" t="s">
        <v>155</v>
      </c>
      <c r="E578" s="355" t="s">
        <v>223</v>
      </c>
      <c r="H578" s="355" t="s">
        <v>832</v>
      </c>
      <c r="I578" s="359">
        <f>_xlfn.XLOOKUP($H578,DC_growth_AGS!$A$665:$A$673,DC_growth_AGS!$O$665:$O$673,"Not found",0)</f>
        <v>0.36349328388092461</v>
      </c>
      <c r="J578" s="355">
        <v>2033</v>
      </c>
      <c r="K578" s="360">
        <f>_xlfn.XLOOKUP($A578,'Total project cost for DCs'!$A$4:$A$111,'Total project cost for DCs'!G$4:G$111,0,0)*_xlfn.XLOOKUP($A578,Drury_beneficiary_allocation!$A$5:$A$104,Drury_beneficiary_allocation!$G$5:$G$104,0,0)</f>
        <v>0</v>
      </c>
      <c r="L578" s="360">
        <f>_xlfn.XLOOKUP($A578,'Total project cost for DCs'!$A$4:$A$111,'Total project cost for DCs'!H$4:H$111,0,0)*_xlfn.XLOOKUP($A578,Drury_beneficiary_allocation!$A$5:$A$104,Drury_beneficiary_allocation!$G$5:$G$104,0,0)</f>
        <v>0</v>
      </c>
      <c r="M578" s="360">
        <f>_xlfn.XLOOKUP($A578,'Total project cost for DCs'!$A$4:$A$111,'Total project cost for DCs'!I$4:I$111,0,0)*_xlfn.XLOOKUP($A578,Drury_beneficiary_allocation!$A$5:$A$104,Drury_beneficiary_allocation!$G$5:$G$104,0,0)</f>
        <v>0</v>
      </c>
      <c r="N578" s="360">
        <f>_xlfn.XLOOKUP($A578,'Total project cost for DCs'!$A$4:$A$111,'Total project cost for DCs'!J$4:J$111,0,0)*_xlfn.XLOOKUP($A578,Drury_beneficiary_allocation!$A$5:$A$104,Drury_beneficiary_allocation!$G$5:$G$104,0,0)</f>
        <v>0</v>
      </c>
      <c r="O578" s="360">
        <f>_xlfn.XLOOKUP($A578,'Total project cost for DCs'!$A$4:$A$111,'Total project cost for DCs'!K$4:K$111,0,0)*_xlfn.XLOOKUP($A578,Drury_beneficiary_allocation!$A$5:$A$104,Drury_beneficiary_allocation!$G$5:$G$104,0,0)</f>
        <v>0</v>
      </c>
      <c r="P578" s="360">
        <f>_xlfn.XLOOKUP($A578,'Total project cost for DCs'!$A$4:$A$111,'Total project cost for DCs'!L$4:L$111,0,0)*_xlfn.XLOOKUP($A578,Drury_beneficiary_allocation!$A$5:$A$104,Drury_beneficiary_allocation!$G$5:$G$104,0,0)</f>
        <v>0</v>
      </c>
      <c r="Q578" s="360">
        <f>_xlfn.XLOOKUP($A578,'Total project cost for DCs'!$A$4:$A$111,'Total project cost for DCs'!M$4:M$111,0,0)*_xlfn.XLOOKUP($A578,Drury_beneficiary_allocation!$A$5:$A$104,Drury_beneficiary_allocation!$G$5:$G$104,0,0)</f>
        <v>0</v>
      </c>
      <c r="R578" s="360">
        <f>_xlfn.XLOOKUP($A578,'Total project cost for DCs'!$A$4:$A$111,'Total project cost for DCs'!N$4:N$111,0,0)*_xlfn.XLOOKUP($A578,Drury_beneficiary_allocation!$A$5:$A$104,Drury_beneficiary_allocation!$G$5:$G$104,0,0)</f>
        <v>0</v>
      </c>
      <c r="S578" s="360">
        <f>_xlfn.XLOOKUP($A578,'Total project cost for DCs'!$A$4:$A$111,'Total project cost for DCs'!O$4:O$111,0,0)*_xlfn.XLOOKUP($A578,Drury_beneficiary_allocation!$A$5:$A$104,Drury_beneficiary_allocation!$G$5:$G$104,0,0)</f>
        <v>0</v>
      </c>
      <c r="T578" s="360">
        <f>_xlfn.XLOOKUP($A578,'Total project cost for DCs'!$A$4:$A$111,'Total project cost for DCs'!P$4:P$111,0,0)*_xlfn.XLOOKUP($A578,Drury_beneficiary_allocation!$A$5:$A$104,Drury_beneficiary_allocation!$G$5:$G$104,0,0)</f>
        <v>0</v>
      </c>
      <c r="U578" s="360">
        <f>_xlfn.XLOOKUP($A578,'Total project cost for DCs'!$A$4:$A$111,'Total project cost for DCs'!Q$4:Q$111,0,0)*_xlfn.XLOOKUP($A578,Drury_beneficiary_allocation!$A$5:$A$104,Drury_beneficiary_allocation!$G$5:$G$104,0,0)</f>
        <v>0</v>
      </c>
      <c r="V578" s="360">
        <f>_xlfn.XLOOKUP($A578,'Total project cost for DCs'!$A$4:$A$111,'Total project cost for DCs'!R$4:R$111,0,0)*_xlfn.XLOOKUP($A578,Drury_beneficiary_allocation!$A$5:$A$104,Drury_beneficiary_allocation!$G$5:$G$104,0,0)</f>
        <v>0</v>
      </c>
      <c r="W578" s="360">
        <f>_xlfn.XLOOKUP($A578,'Total project cost for DCs'!$A$4:$A$111,'Total project cost for DCs'!S$4:S$111,0,0)*_xlfn.XLOOKUP($A578,Drury_beneficiary_allocation!$A$5:$A$104,Drury_beneficiary_allocation!$G$5:$G$104,0,0)</f>
        <v>0</v>
      </c>
      <c r="X578" s="360">
        <f>_xlfn.XLOOKUP($A578,'Total project cost for DCs'!$A$4:$A$111,'Total project cost for DCs'!T$4:T$111,0,0)*_xlfn.XLOOKUP($A578,Drury_beneficiary_allocation!$A$5:$A$104,Drury_beneficiary_allocation!$G$5:$G$104,0,0)</f>
        <v>0</v>
      </c>
      <c r="Y578" s="349">
        <f t="shared" si="58"/>
        <v>0</v>
      </c>
      <c r="Z578" s="349">
        <f t="shared" si="59"/>
        <v>0</v>
      </c>
      <c r="AA578" s="349"/>
      <c r="AB578" s="353">
        <v>0</v>
      </c>
      <c r="AC578" s="354" t="str">
        <f t="shared" si="60"/>
        <v>Collector</v>
      </c>
      <c r="AD578" s="349"/>
      <c r="AE578" s="349"/>
      <c r="AF578" s="355">
        <f>_xlfn.XLOOKUP(A578,'P1 Date Adjustment'!B:B,'P1 Date Adjustment'!F:F,"not found",0)</f>
        <v>2033</v>
      </c>
      <c r="AG578" s="349">
        <f t="shared" si="61"/>
        <v>0</v>
      </c>
    </row>
    <row r="579" spans="1:33" ht="30" x14ac:dyDescent="0.25">
      <c r="A579" s="129" t="s">
        <v>452</v>
      </c>
      <c r="B579" s="358" t="s">
        <v>453</v>
      </c>
      <c r="C579" s="358" t="str">
        <f>_xlfn.XLOOKUP($A579,'Total project cost for DCs'!A:A,'Total project cost for DCs'!C:C,"Not found",0)</f>
        <v>2-lane urban- new road layout with active modes on both sides (TDM)</v>
      </c>
      <c r="D579" s="355" t="s">
        <v>155</v>
      </c>
      <c r="E579" s="355" t="s">
        <v>227</v>
      </c>
      <c r="H579" s="355" t="s">
        <v>832</v>
      </c>
      <c r="I579" s="359">
        <f>_xlfn.XLOOKUP($H579,DC_growth_AGS!$A$665:$A$673,DC_growth_AGS!$O$665:$O$673,"Not found",0)</f>
        <v>0.36349328388092461</v>
      </c>
      <c r="J579" s="355">
        <v>2036</v>
      </c>
      <c r="K579" s="360">
        <f>_xlfn.XLOOKUP($A579,'Total project cost for DCs'!$A$4:$A$111,'Total project cost for DCs'!G$4:G$111,0,0)*_xlfn.XLOOKUP($A579,Drury_beneficiary_allocation!$A$5:$A$104,Drury_beneficiary_allocation!$G$5:$G$104,0,0)</f>
        <v>0</v>
      </c>
      <c r="L579" s="360">
        <f>_xlfn.XLOOKUP($A579,'Total project cost for DCs'!$A$4:$A$111,'Total project cost for DCs'!H$4:H$111,0,0)*_xlfn.XLOOKUP($A579,Drury_beneficiary_allocation!$A$5:$A$104,Drury_beneficiary_allocation!$G$5:$G$104,0,0)</f>
        <v>0</v>
      </c>
      <c r="M579" s="360">
        <f>_xlfn.XLOOKUP($A579,'Total project cost for DCs'!$A$4:$A$111,'Total project cost for DCs'!I$4:I$111,0,0)*_xlfn.XLOOKUP($A579,Drury_beneficiary_allocation!$A$5:$A$104,Drury_beneficiary_allocation!$G$5:$G$104,0,0)</f>
        <v>0</v>
      </c>
      <c r="N579" s="360">
        <f>_xlfn.XLOOKUP($A579,'Total project cost for DCs'!$A$4:$A$111,'Total project cost for DCs'!J$4:J$111,0,0)*_xlfn.XLOOKUP($A579,Drury_beneficiary_allocation!$A$5:$A$104,Drury_beneficiary_allocation!$G$5:$G$104,0,0)</f>
        <v>0</v>
      </c>
      <c r="O579" s="360">
        <f>_xlfn.XLOOKUP($A579,'Total project cost for DCs'!$A$4:$A$111,'Total project cost for DCs'!K$4:K$111,0,0)*_xlfn.XLOOKUP($A579,Drury_beneficiary_allocation!$A$5:$A$104,Drury_beneficiary_allocation!$G$5:$G$104,0,0)</f>
        <v>0</v>
      </c>
      <c r="P579" s="360">
        <f>_xlfn.XLOOKUP($A579,'Total project cost for DCs'!$A$4:$A$111,'Total project cost for DCs'!L$4:L$111,0,0)*_xlfn.XLOOKUP($A579,Drury_beneficiary_allocation!$A$5:$A$104,Drury_beneficiary_allocation!$G$5:$G$104,0,0)</f>
        <v>0</v>
      </c>
      <c r="Q579" s="360">
        <f>_xlfn.XLOOKUP($A579,'Total project cost for DCs'!$A$4:$A$111,'Total project cost for DCs'!M$4:M$111,0,0)*_xlfn.XLOOKUP($A579,Drury_beneficiary_allocation!$A$5:$A$104,Drury_beneficiary_allocation!$G$5:$G$104,0,0)</f>
        <v>0</v>
      </c>
      <c r="R579" s="360">
        <f>_xlfn.XLOOKUP($A579,'Total project cost for DCs'!$A$4:$A$111,'Total project cost for DCs'!N$4:N$111,0,0)*_xlfn.XLOOKUP($A579,Drury_beneficiary_allocation!$A$5:$A$104,Drury_beneficiary_allocation!$G$5:$G$104,0,0)</f>
        <v>0</v>
      </c>
      <c r="S579" s="360">
        <f>_xlfn.XLOOKUP($A579,'Total project cost for DCs'!$A$4:$A$111,'Total project cost for DCs'!O$4:O$111,0,0)*_xlfn.XLOOKUP($A579,Drury_beneficiary_allocation!$A$5:$A$104,Drury_beneficiary_allocation!$G$5:$G$104,0,0)</f>
        <v>0</v>
      </c>
      <c r="T579" s="360">
        <f>_xlfn.XLOOKUP($A579,'Total project cost for DCs'!$A$4:$A$111,'Total project cost for DCs'!P$4:P$111,0,0)*_xlfn.XLOOKUP($A579,Drury_beneficiary_allocation!$A$5:$A$104,Drury_beneficiary_allocation!$G$5:$G$104,0,0)</f>
        <v>0</v>
      </c>
      <c r="U579" s="360">
        <f>_xlfn.XLOOKUP($A579,'Total project cost for DCs'!$A$4:$A$111,'Total project cost for DCs'!Q$4:Q$111,0,0)*_xlfn.XLOOKUP($A579,Drury_beneficiary_allocation!$A$5:$A$104,Drury_beneficiary_allocation!$G$5:$G$104,0,0)</f>
        <v>0</v>
      </c>
      <c r="V579" s="360">
        <f>_xlfn.XLOOKUP($A579,'Total project cost for DCs'!$A$4:$A$111,'Total project cost for DCs'!R$4:R$111,0,0)*_xlfn.XLOOKUP($A579,Drury_beneficiary_allocation!$A$5:$A$104,Drury_beneficiary_allocation!$G$5:$G$104,0,0)</f>
        <v>0</v>
      </c>
      <c r="W579" s="360">
        <f>_xlfn.XLOOKUP($A579,'Total project cost for DCs'!$A$4:$A$111,'Total project cost for DCs'!S$4:S$111,0,0)*_xlfn.XLOOKUP($A579,Drury_beneficiary_allocation!$A$5:$A$104,Drury_beneficiary_allocation!$G$5:$G$104,0,0)</f>
        <v>0</v>
      </c>
      <c r="X579" s="360">
        <f>_xlfn.XLOOKUP($A579,'Total project cost for DCs'!$A$4:$A$111,'Total project cost for DCs'!T$4:T$111,0,0)*_xlfn.XLOOKUP($A579,Drury_beneficiary_allocation!$A$5:$A$104,Drury_beneficiary_allocation!$G$5:$G$104,0,0)</f>
        <v>0</v>
      </c>
      <c r="Y579" s="349">
        <f t="shared" si="58"/>
        <v>0</v>
      </c>
      <c r="Z579" s="349">
        <f t="shared" si="59"/>
        <v>0</v>
      </c>
      <c r="AA579" s="349"/>
      <c r="AB579" s="353">
        <v>0</v>
      </c>
      <c r="AC579" s="354" t="str">
        <f t="shared" si="60"/>
        <v>Arterial</v>
      </c>
      <c r="AD579" s="349"/>
      <c r="AE579" s="349"/>
      <c r="AF579" s="355">
        <f>_xlfn.XLOOKUP(A579,'P1 Date Adjustment'!B:B,'P1 Date Adjustment'!F:F,"not found",0)</f>
        <v>2036</v>
      </c>
      <c r="AG579" s="349">
        <f t="shared" si="61"/>
        <v>0</v>
      </c>
    </row>
    <row r="580" spans="1:33" ht="30" x14ac:dyDescent="0.25">
      <c r="A580" s="129" t="s">
        <v>454</v>
      </c>
      <c r="B580" s="358" t="s">
        <v>455</v>
      </c>
      <c r="C580" s="358" t="str">
        <f>_xlfn.XLOOKUP($A580,'Total project cost for DCs'!A:A,'Total project cost for DCs'!C:C,"Not found",0)</f>
        <v>2-lane urban- new road layout with active modes on both sides (TDM)</v>
      </c>
      <c r="D580" s="355" t="s">
        <v>155</v>
      </c>
      <c r="E580" s="355" t="s">
        <v>345</v>
      </c>
      <c r="H580" s="355" t="s">
        <v>832</v>
      </c>
      <c r="I580" s="359">
        <f>_xlfn.XLOOKUP($H580,DC_growth_AGS!$A$665:$A$673,DC_growth_AGS!$O$665:$O$673,"Not found",0)</f>
        <v>0.36349328388092461</v>
      </c>
      <c r="J580" s="355">
        <v>2036</v>
      </c>
      <c r="K580" s="360">
        <f>_xlfn.XLOOKUP($A580,'Total project cost for DCs'!$A$4:$A$111,'Total project cost for DCs'!G$4:G$111,0,0)*_xlfn.XLOOKUP($A580,Drury_beneficiary_allocation!$A$5:$A$104,Drury_beneficiary_allocation!$G$5:$G$104,0,0)</f>
        <v>0</v>
      </c>
      <c r="L580" s="360">
        <f>_xlfn.XLOOKUP($A580,'Total project cost for DCs'!$A$4:$A$111,'Total project cost for DCs'!H$4:H$111,0,0)*_xlfn.XLOOKUP($A580,Drury_beneficiary_allocation!$A$5:$A$104,Drury_beneficiary_allocation!$G$5:$G$104,0,0)</f>
        <v>0</v>
      </c>
      <c r="M580" s="360">
        <f>_xlfn.XLOOKUP($A580,'Total project cost for DCs'!$A$4:$A$111,'Total project cost for DCs'!I$4:I$111,0,0)*_xlfn.XLOOKUP($A580,Drury_beneficiary_allocation!$A$5:$A$104,Drury_beneficiary_allocation!$G$5:$G$104,0,0)</f>
        <v>0</v>
      </c>
      <c r="N580" s="360">
        <f>_xlfn.XLOOKUP($A580,'Total project cost for DCs'!$A$4:$A$111,'Total project cost for DCs'!J$4:J$111,0,0)*_xlfn.XLOOKUP($A580,Drury_beneficiary_allocation!$A$5:$A$104,Drury_beneficiary_allocation!$G$5:$G$104,0,0)</f>
        <v>0</v>
      </c>
      <c r="O580" s="360">
        <f>_xlfn.XLOOKUP($A580,'Total project cost for DCs'!$A$4:$A$111,'Total project cost for DCs'!K$4:K$111,0,0)*_xlfn.XLOOKUP($A580,Drury_beneficiary_allocation!$A$5:$A$104,Drury_beneficiary_allocation!$G$5:$G$104,0,0)</f>
        <v>0</v>
      </c>
      <c r="P580" s="360">
        <f>_xlfn.XLOOKUP($A580,'Total project cost for DCs'!$A$4:$A$111,'Total project cost for DCs'!L$4:L$111,0,0)*_xlfn.XLOOKUP($A580,Drury_beneficiary_allocation!$A$5:$A$104,Drury_beneficiary_allocation!$G$5:$G$104,0,0)</f>
        <v>0</v>
      </c>
      <c r="Q580" s="360">
        <f>_xlfn.XLOOKUP($A580,'Total project cost for DCs'!$A$4:$A$111,'Total project cost for DCs'!M$4:M$111,0,0)*_xlfn.XLOOKUP($A580,Drury_beneficiary_allocation!$A$5:$A$104,Drury_beneficiary_allocation!$G$5:$G$104,0,0)</f>
        <v>0</v>
      </c>
      <c r="R580" s="360">
        <f>_xlfn.XLOOKUP($A580,'Total project cost for DCs'!$A$4:$A$111,'Total project cost for DCs'!N$4:N$111,0,0)*_xlfn.XLOOKUP($A580,Drury_beneficiary_allocation!$A$5:$A$104,Drury_beneficiary_allocation!$G$5:$G$104,0,0)</f>
        <v>0</v>
      </c>
      <c r="S580" s="360">
        <f>_xlfn.XLOOKUP($A580,'Total project cost for DCs'!$A$4:$A$111,'Total project cost for DCs'!O$4:O$111,0,0)*_xlfn.XLOOKUP($A580,Drury_beneficiary_allocation!$A$5:$A$104,Drury_beneficiary_allocation!$G$5:$G$104,0,0)</f>
        <v>0</v>
      </c>
      <c r="T580" s="360">
        <f>_xlfn.XLOOKUP($A580,'Total project cost for DCs'!$A$4:$A$111,'Total project cost for DCs'!P$4:P$111,0,0)*_xlfn.XLOOKUP($A580,Drury_beneficiary_allocation!$A$5:$A$104,Drury_beneficiary_allocation!$G$5:$G$104,0,0)</f>
        <v>0</v>
      </c>
      <c r="U580" s="360">
        <f>_xlfn.XLOOKUP($A580,'Total project cost for DCs'!$A$4:$A$111,'Total project cost for DCs'!Q$4:Q$111,0,0)*_xlfn.XLOOKUP($A580,Drury_beneficiary_allocation!$A$5:$A$104,Drury_beneficiary_allocation!$G$5:$G$104,0,0)</f>
        <v>0</v>
      </c>
      <c r="V580" s="360">
        <f>_xlfn.XLOOKUP($A580,'Total project cost for DCs'!$A$4:$A$111,'Total project cost for DCs'!R$4:R$111,0,0)*_xlfn.XLOOKUP($A580,Drury_beneficiary_allocation!$A$5:$A$104,Drury_beneficiary_allocation!$G$5:$G$104,0,0)</f>
        <v>0</v>
      </c>
      <c r="W580" s="360">
        <f>_xlfn.XLOOKUP($A580,'Total project cost for DCs'!$A$4:$A$111,'Total project cost for DCs'!S$4:S$111,0,0)*_xlfn.XLOOKUP($A580,Drury_beneficiary_allocation!$A$5:$A$104,Drury_beneficiary_allocation!$G$5:$G$104,0,0)</f>
        <v>0</v>
      </c>
      <c r="X580" s="360">
        <f>_xlfn.XLOOKUP($A580,'Total project cost for DCs'!$A$4:$A$111,'Total project cost for DCs'!T$4:T$111,0,0)*_xlfn.XLOOKUP($A580,Drury_beneficiary_allocation!$A$5:$A$104,Drury_beneficiary_allocation!$G$5:$G$104,0,0)</f>
        <v>0</v>
      </c>
      <c r="Y580" s="349">
        <f t="shared" ref="Y580:Y643" si="63">SUM(K580:X580)</f>
        <v>0</v>
      </c>
      <c r="Z580" s="349">
        <f t="shared" ref="Z580:Z643" si="64">SUM(K580:X580)</f>
        <v>0</v>
      </c>
      <c r="AA580" s="349"/>
      <c r="AB580" s="353">
        <v>0</v>
      </c>
      <c r="AC580" s="354" t="str">
        <f t="shared" ref="AC580:AC643" si="65">IF(OR(E580="Upgrade Collector",E580="Greenfields Collector",E580="New Collector (AT)"),"Collector","Arterial")</f>
        <v>Arterial</v>
      </c>
      <c r="AD580" s="349"/>
      <c r="AE580" s="349"/>
      <c r="AF580" s="355">
        <f>_xlfn.XLOOKUP(A580,'P1 Date Adjustment'!B:B,'P1 Date Adjustment'!F:F,"not found",0)</f>
        <v>2036</v>
      </c>
      <c r="AG580" s="349">
        <f t="shared" si="61"/>
        <v>0</v>
      </c>
    </row>
    <row r="581" spans="1:33" ht="30" x14ac:dyDescent="0.25">
      <c r="A581" s="129" t="s">
        <v>456</v>
      </c>
      <c r="B581" s="358" t="s">
        <v>453</v>
      </c>
      <c r="C581" s="358" t="str">
        <f>_xlfn.XLOOKUP($A581,'Total project cost for DCs'!A:A,'Total project cost for DCs'!C:C,"Not found",0)</f>
        <v>4-lane urban- upgrade 2-lane urban to 4-lane with active modes on both sides, (TDM)</v>
      </c>
      <c r="D581" s="355" t="s">
        <v>155</v>
      </c>
      <c r="E581" s="355" t="s">
        <v>231</v>
      </c>
      <c r="H581" s="355" t="s">
        <v>832</v>
      </c>
      <c r="I581" s="359">
        <f>_xlfn.XLOOKUP($H581,DC_growth_AGS!$A$665:$A$673,DC_growth_AGS!$O$665:$O$673,"Not found",0)</f>
        <v>0.36349328388092461</v>
      </c>
      <c r="J581" s="355">
        <v>2047</v>
      </c>
      <c r="K581" s="360">
        <f>_xlfn.XLOOKUP($A581,'Total project cost for DCs'!$A$4:$A$111,'Total project cost for DCs'!G$4:G$111,0,0)*_xlfn.XLOOKUP($A581,Drury_beneficiary_allocation!$A$5:$A$104,Drury_beneficiary_allocation!$G$5:$G$104,0,0)</f>
        <v>0</v>
      </c>
      <c r="L581" s="360">
        <f>_xlfn.XLOOKUP($A581,'Total project cost for DCs'!$A$4:$A$111,'Total project cost for DCs'!H$4:H$111,0,0)*_xlfn.XLOOKUP($A581,Drury_beneficiary_allocation!$A$5:$A$104,Drury_beneficiary_allocation!$G$5:$G$104,0,0)</f>
        <v>0</v>
      </c>
      <c r="M581" s="360">
        <f>_xlfn.XLOOKUP($A581,'Total project cost for DCs'!$A$4:$A$111,'Total project cost for DCs'!I$4:I$111,0,0)*_xlfn.XLOOKUP($A581,Drury_beneficiary_allocation!$A$5:$A$104,Drury_beneficiary_allocation!$G$5:$G$104,0,0)</f>
        <v>0</v>
      </c>
      <c r="N581" s="360">
        <f>_xlfn.XLOOKUP($A581,'Total project cost for DCs'!$A$4:$A$111,'Total project cost for DCs'!J$4:J$111,0,0)*_xlfn.XLOOKUP($A581,Drury_beneficiary_allocation!$A$5:$A$104,Drury_beneficiary_allocation!$G$5:$G$104,0,0)</f>
        <v>0</v>
      </c>
      <c r="O581" s="360">
        <f>_xlfn.XLOOKUP($A581,'Total project cost for DCs'!$A$4:$A$111,'Total project cost for DCs'!K$4:K$111,0,0)*_xlfn.XLOOKUP($A581,Drury_beneficiary_allocation!$A$5:$A$104,Drury_beneficiary_allocation!$G$5:$G$104,0,0)</f>
        <v>0</v>
      </c>
      <c r="P581" s="360">
        <f>_xlfn.XLOOKUP($A581,'Total project cost for DCs'!$A$4:$A$111,'Total project cost for DCs'!L$4:L$111,0,0)*_xlfn.XLOOKUP($A581,Drury_beneficiary_allocation!$A$5:$A$104,Drury_beneficiary_allocation!$G$5:$G$104,0,0)</f>
        <v>0</v>
      </c>
      <c r="Q581" s="360">
        <f>_xlfn.XLOOKUP($A581,'Total project cost for DCs'!$A$4:$A$111,'Total project cost for DCs'!M$4:M$111,0,0)*_xlfn.XLOOKUP($A581,Drury_beneficiary_allocation!$A$5:$A$104,Drury_beneficiary_allocation!$G$5:$G$104,0,0)</f>
        <v>0</v>
      </c>
      <c r="R581" s="360">
        <f>_xlfn.XLOOKUP($A581,'Total project cost for DCs'!$A$4:$A$111,'Total project cost for DCs'!N$4:N$111,0,0)*_xlfn.XLOOKUP($A581,Drury_beneficiary_allocation!$A$5:$A$104,Drury_beneficiary_allocation!$G$5:$G$104,0,0)</f>
        <v>0</v>
      </c>
      <c r="S581" s="360">
        <f>_xlfn.XLOOKUP($A581,'Total project cost for DCs'!$A$4:$A$111,'Total project cost for DCs'!O$4:O$111,0,0)*_xlfn.XLOOKUP($A581,Drury_beneficiary_allocation!$A$5:$A$104,Drury_beneficiary_allocation!$G$5:$G$104,0,0)</f>
        <v>0</v>
      </c>
      <c r="T581" s="360">
        <f>_xlfn.XLOOKUP($A581,'Total project cost for DCs'!$A$4:$A$111,'Total project cost for DCs'!P$4:P$111,0,0)*_xlfn.XLOOKUP($A581,Drury_beneficiary_allocation!$A$5:$A$104,Drury_beneficiary_allocation!$G$5:$G$104,0,0)</f>
        <v>0</v>
      </c>
      <c r="U581" s="360">
        <f>_xlfn.XLOOKUP($A581,'Total project cost for DCs'!$A$4:$A$111,'Total project cost for DCs'!Q$4:Q$111,0,0)*_xlfn.XLOOKUP($A581,Drury_beneficiary_allocation!$A$5:$A$104,Drury_beneficiary_allocation!$G$5:$G$104,0,0)</f>
        <v>0</v>
      </c>
      <c r="V581" s="360">
        <f>_xlfn.XLOOKUP($A581,'Total project cost for DCs'!$A$4:$A$111,'Total project cost for DCs'!R$4:R$111,0,0)*_xlfn.XLOOKUP($A581,Drury_beneficiary_allocation!$A$5:$A$104,Drury_beneficiary_allocation!$G$5:$G$104,0,0)</f>
        <v>0</v>
      </c>
      <c r="W581" s="360">
        <f>_xlfn.XLOOKUP($A581,'Total project cost for DCs'!$A$4:$A$111,'Total project cost for DCs'!S$4:S$111,0,0)*_xlfn.XLOOKUP($A581,Drury_beneficiary_allocation!$A$5:$A$104,Drury_beneficiary_allocation!$G$5:$G$104,0,0)</f>
        <v>0</v>
      </c>
      <c r="X581" s="360">
        <f>_xlfn.XLOOKUP($A581,'Total project cost for DCs'!$A$4:$A$111,'Total project cost for DCs'!T$4:T$111,0,0)*_xlfn.XLOOKUP($A581,Drury_beneficiary_allocation!$A$5:$A$104,Drury_beneficiary_allocation!$G$5:$G$104,0,0)</f>
        <v>0</v>
      </c>
      <c r="Y581" s="349">
        <f t="shared" si="63"/>
        <v>0</v>
      </c>
      <c r="Z581" s="349">
        <f t="shared" si="64"/>
        <v>0</v>
      </c>
      <c r="AA581" s="349"/>
      <c r="AB581" s="353">
        <v>0</v>
      </c>
      <c r="AC581" s="354" t="str">
        <f t="shared" si="65"/>
        <v>Arterial</v>
      </c>
      <c r="AD581" s="349"/>
      <c r="AE581" s="349"/>
      <c r="AF581" s="355">
        <f>_xlfn.XLOOKUP(A581,'P1 Date Adjustment'!B:B,'P1 Date Adjustment'!F:F,"not found",0)</f>
        <v>2047</v>
      </c>
      <c r="AG581" s="349">
        <f t="shared" ref="AG581:AG644" si="66">Z581*I581</f>
        <v>0</v>
      </c>
    </row>
    <row r="582" spans="1:33" ht="30" x14ac:dyDescent="0.25">
      <c r="A582" s="129" t="s">
        <v>457</v>
      </c>
      <c r="B582" s="358" t="s">
        <v>458</v>
      </c>
      <c r="C582" s="358" t="str">
        <f>_xlfn.XLOOKUP($A582,'Total project cost for DCs'!A:A,'Total project cost for DCs'!C:C,"Not found",0)</f>
        <v>4-lane urban- upgrade 2-lane urban to 4-lane with active modes on both sides, (TDM)</v>
      </c>
      <c r="D582" s="355" t="s">
        <v>155</v>
      </c>
      <c r="E582" s="355" t="s">
        <v>345</v>
      </c>
      <c r="H582" s="355" t="s">
        <v>832</v>
      </c>
      <c r="I582" s="359">
        <f>_xlfn.XLOOKUP($H582,DC_growth_AGS!$A$665:$A$673,DC_growth_AGS!$O$665:$O$673,"Not found",0)</f>
        <v>0.36349328388092461</v>
      </c>
      <c r="J582" s="355">
        <v>2047</v>
      </c>
      <c r="K582" s="360">
        <f>_xlfn.XLOOKUP($A582,'Total project cost for DCs'!$A$4:$A$111,'Total project cost for DCs'!G$4:G$111,0,0)*_xlfn.XLOOKUP($A582,Drury_beneficiary_allocation!$A$5:$A$104,Drury_beneficiary_allocation!$G$5:$G$104,0,0)</f>
        <v>0</v>
      </c>
      <c r="L582" s="360">
        <f>_xlfn.XLOOKUP($A582,'Total project cost for DCs'!$A$4:$A$111,'Total project cost for DCs'!H$4:H$111,0,0)*_xlfn.XLOOKUP($A582,Drury_beneficiary_allocation!$A$5:$A$104,Drury_beneficiary_allocation!$G$5:$G$104,0,0)</f>
        <v>0</v>
      </c>
      <c r="M582" s="360">
        <f>_xlfn.XLOOKUP($A582,'Total project cost for DCs'!$A$4:$A$111,'Total project cost for DCs'!I$4:I$111,0,0)*_xlfn.XLOOKUP($A582,Drury_beneficiary_allocation!$A$5:$A$104,Drury_beneficiary_allocation!$G$5:$G$104,0,0)</f>
        <v>0</v>
      </c>
      <c r="N582" s="360">
        <f>_xlfn.XLOOKUP($A582,'Total project cost for DCs'!$A$4:$A$111,'Total project cost for DCs'!J$4:J$111,0,0)*_xlfn.XLOOKUP($A582,Drury_beneficiary_allocation!$A$5:$A$104,Drury_beneficiary_allocation!$G$5:$G$104,0,0)</f>
        <v>0</v>
      </c>
      <c r="O582" s="360">
        <f>_xlfn.XLOOKUP($A582,'Total project cost for DCs'!$A$4:$A$111,'Total project cost for DCs'!K$4:K$111,0,0)*_xlfn.XLOOKUP($A582,Drury_beneficiary_allocation!$A$5:$A$104,Drury_beneficiary_allocation!$G$5:$G$104,0,0)</f>
        <v>0</v>
      </c>
      <c r="P582" s="360">
        <f>_xlfn.XLOOKUP($A582,'Total project cost for DCs'!$A$4:$A$111,'Total project cost for DCs'!L$4:L$111,0,0)*_xlfn.XLOOKUP($A582,Drury_beneficiary_allocation!$A$5:$A$104,Drury_beneficiary_allocation!$G$5:$G$104,0,0)</f>
        <v>0</v>
      </c>
      <c r="Q582" s="360">
        <f>_xlfn.XLOOKUP($A582,'Total project cost for DCs'!$A$4:$A$111,'Total project cost for DCs'!M$4:M$111,0,0)*_xlfn.XLOOKUP($A582,Drury_beneficiary_allocation!$A$5:$A$104,Drury_beneficiary_allocation!$G$5:$G$104,0,0)</f>
        <v>0</v>
      </c>
      <c r="R582" s="360">
        <f>_xlfn.XLOOKUP($A582,'Total project cost for DCs'!$A$4:$A$111,'Total project cost for DCs'!N$4:N$111,0,0)*_xlfn.XLOOKUP($A582,Drury_beneficiary_allocation!$A$5:$A$104,Drury_beneficiary_allocation!$G$5:$G$104,0,0)</f>
        <v>0</v>
      </c>
      <c r="S582" s="360">
        <f>_xlfn.XLOOKUP($A582,'Total project cost for DCs'!$A$4:$A$111,'Total project cost for DCs'!O$4:O$111,0,0)*_xlfn.XLOOKUP($A582,Drury_beneficiary_allocation!$A$5:$A$104,Drury_beneficiary_allocation!$G$5:$G$104,0,0)</f>
        <v>0</v>
      </c>
      <c r="T582" s="360">
        <f>_xlfn.XLOOKUP($A582,'Total project cost for DCs'!$A$4:$A$111,'Total project cost for DCs'!P$4:P$111,0,0)*_xlfn.XLOOKUP($A582,Drury_beneficiary_allocation!$A$5:$A$104,Drury_beneficiary_allocation!$G$5:$G$104,0,0)</f>
        <v>0</v>
      </c>
      <c r="U582" s="360">
        <f>_xlfn.XLOOKUP($A582,'Total project cost for DCs'!$A$4:$A$111,'Total project cost for DCs'!Q$4:Q$111,0,0)*_xlfn.XLOOKUP($A582,Drury_beneficiary_allocation!$A$5:$A$104,Drury_beneficiary_allocation!$G$5:$G$104,0,0)</f>
        <v>0</v>
      </c>
      <c r="V582" s="360">
        <f>_xlfn.XLOOKUP($A582,'Total project cost for DCs'!$A$4:$A$111,'Total project cost for DCs'!R$4:R$111,0,0)*_xlfn.XLOOKUP($A582,Drury_beneficiary_allocation!$A$5:$A$104,Drury_beneficiary_allocation!$G$5:$G$104,0,0)</f>
        <v>0</v>
      </c>
      <c r="W582" s="360">
        <f>_xlfn.XLOOKUP($A582,'Total project cost for DCs'!$A$4:$A$111,'Total project cost for DCs'!S$4:S$111,0,0)*_xlfn.XLOOKUP($A582,Drury_beneficiary_allocation!$A$5:$A$104,Drury_beneficiary_allocation!$G$5:$G$104,0,0)</f>
        <v>0</v>
      </c>
      <c r="X582" s="360">
        <f>_xlfn.XLOOKUP($A582,'Total project cost for DCs'!$A$4:$A$111,'Total project cost for DCs'!T$4:T$111,0,0)*_xlfn.XLOOKUP($A582,Drury_beneficiary_allocation!$A$5:$A$104,Drury_beneficiary_allocation!$G$5:$G$104,0,0)</f>
        <v>0</v>
      </c>
      <c r="Y582" s="349">
        <f t="shared" si="63"/>
        <v>0</v>
      </c>
      <c r="Z582" s="349">
        <f t="shared" si="64"/>
        <v>0</v>
      </c>
      <c r="AA582" s="349"/>
      <c r="AB582" s="353">
        <v>0</v>
      </c>
      <c r="AC582" s="354" t="str">
        <f t="shared" si="65"/>
        <v>Arterial</v>
      </c>
      <c r="AD582" s="349"/>
      <c r="AE582" s="349"/>
      <c r="AF582" s="355">
        <f>_xlfn.XLOOKUP(A582,'P1 Date Adjustment'!B:B,'P1 Date Adjustment'!F:F,"not found",0)</f>
        <v>2047</v>
      </c>
      <c r="AG582" s="349">
        <f t="shared" si="66"/>
        <v>0</v>
      </c>
    </row>
    <row r="583" spans="1:33" x14ac:dyDescent="0.25">
      <c r="A583" s="129">
        <v>67</v>
      </c>
      <c r="B583" s="358" t="s">
        <v>460</v>
      </c>
      <c r="C583" s="358">
        <f>_xlfn.XLOOKUP($A583,'Total project cost for DCs'!A:A,'Total project cost for DCs'!C:C,"Not found",0)</f>
        <v>0</v>
      </c>
      <c r="D583" s="355" t="s">
        <v>155</v>
      </c>
      <c r="E583" s="355" t="s">
        <v>345</v>
      </c>
      <c r="H583" s="355" t="s">
        <v>832</v>
      </c>
      <c r="I583" s="359">
        <f>_xlfn.XLOOKUP($H583,DC_growth_AGS!$A$665:$A$673,DC_growth_AGS!$O$665:$O$673,"Not found",0)</f>
        <v>0.36349328388092461</v>
      </c>
      <c r="J583" s="355">
        <v>2033</v>
      </c>
      <c r="K583" s="360">
        <f>_xlfn.XLOOKUP($A583,'Total project cost for DCs'!$A$4:$A$111,'Total project cost for DCs'!G$4:G$111,0,0)*_xlfn.XLOOKUP($A583,Drury_beneficiary_allocation!$A$5:$A$104,Drury_beneficiary_allocation!$G$5:$G$104,0,0)</f>
        <v>0</v>
      </c>
      <c r="L583" s="360">
        <f>_xlfn.XLOOKUP($A583,'Total project cost for DCs'!$A$4:$A$111,'Total project cost for DCs'!H$4:H$111,0,0)*_xlfn.XLOOKUP($A583,Drury_beneficiary_allocation!$A$5:$A$104,Drury_beneficiary_allocation!$G$5:$G$104,0,0)</f>
        <v>0</v>
      </c>
      <c r="M583" s="360">
        <f>_xlfn.XLOOKUP($A583,'Total project cost for DCs'!$A$4:$A$111,'Total project cost for DCs'!I$4:I$111,0,0)*_xlfn.XLOOKUP($A583,Drury_beneficiary_allocation!$A$5:$A$104,Drury_beneficiary_allocation!$G$5:$G$104,0,0)</f>
        <v>0</v>
      </c>
      <c r="N583" s="360">
        <f>_xlfn.XLOOKUP($A583,'Total project cost for DCs'!$A$4:$A$111,'Total project cost for DCs'!J$4:J$111,0,0)*_xlfn.XLOOKUP($A583,Drury_beneficiary_allocation!$A$5:$A$104,Drury_beneficiary_allocation!$G$5:$G$104,0,0)</f>
        <v>0</v>
      </c>
      <c r="O583" s="360">
        <f>_xlfn.XLOOKUP($A583,'Total project cost for DCs'!$A$4:$A$111,'Total project cost for DCs'!K$4:K$111,0,0)*_xlfn.XLOOKUP($A583,Drury_beneficiary_allocation!$A$5:$A$104,Drury_beneficiary_allocation!$G$5:$G$104,0,0)</f>
        <v>0</v>
      </c>
      <c r="P583" s="360">
        <f>_xlfn.XLOOKUP($A583,'Total project cost for DCs'!$A$4:$A$111,'Total project cost for DCs'!L$4:L$111,0,0)*_xlfn.XLOOKUP($A583,Drury_beneficiary_allocation!$A$5:$A$104,Drury_beneficiary_allocation!$G$5:$G$104,0,0)</f>
        <v>0</v>
      </c>
      <c r="Q583" s="360">
        <f>_xlfn.XLOOKUP($A583,'Total project cost for DCs'!$A$4:$A$111,'Total project cost for DCs'!M$4:M$111,0,0)*_xlfn.XLOOKUP($A583,Drury_beneficiary_allocation!$A$5:$A$104,Drury_beneficiary_allocation!$G$5:$G$104,0,0)</f>
        <v>0</v>
      </c>
      <c r="R583" s="360">
        <f>_xlfn.XLOOKUP($A583,'Total project cost for DCs'!$A$4:$A$111,'Total project cost for DCs'!N$4:N$111,0,0)*_xlfn.XLOOKUP($A583,Drury_beneficiary_allocation!$A$5:$A$104,Drury_beneficiary_allocation!$G$5:$G$104,0,0)</f>
        <v>0</v>
      </c>
      <c r="S583" s="360">
        <f>_xlfn.XLOOKUP($A583,'Total project cost for DCs'!$A$4:$A$111,'Total project cost for DCs'!O$4:O$111,0,0)*_xlfn.XLOOKUP($A583,Drury_beneficiary_allocation!$A$5:$A$104,Drury_beneficiary_allocation!$G$5:$G$104,0,0)</f>
        <v>0</v>
      </c>
      <c r="T583" s="360">
        <f>_xlfn.XLOOKUP($A583,'Total project cost for DCs'!$A$4:$A$111,'Total project cost for DCs'!P$4:P$111,0,0)*_xlfn.XLOOKUP($A583,Drury_beneficiary_allocation!$A$5:$A$104,Drury_beneficiary_allocation!$G$5:$G$104,0,0)</f>
        <v>0</v>
      </c>
      <c r="U583" s="360">
        <f>_xlfn.XLOOKUP($A583,'Total project cost for DCs'!$A$4:$A$111,'Total project cost for DCs'!Q$4:Q$111,0,0)*_xlfn.XLOOKUP($A583,Drury_beneficiary_allocation!$A$5:$A$104,Drury_beneficiary_allocation!$G$5:$G$104,0,0)</f>
        <v>0</v>
      </c>
      <c r="V583" s="360">
        <f>_xlfn.XLOOKUP($A583,'Total project cost for DCs'!$A$4:$A$111,'Total project cost for DCs'!R$4:R$111,0,0)*_xlfn.XLOOKUP($A583,Drury_beneficiary_allocation!$A$5:$A$104,Drury_beneficiary_allocation!$G$5:$G$104,0,0)</f>
        <v>0</v>
      </c>
      <c r="W583" s="360">
        <f>_xlfn.XLOOKUP($A583,'Total project cost for DCs'!$A$4:$A$111,'Total project cost for DCs'!S$4:S$111,0,0)*_xlfn.XLOOKUP($A583,Drury_beneficiary_allocation!$A$5:$A$104,Drury_beneficiary_allocation!$G$5:$G$104,0,0)</f>
        <v>0</v>
      </c>
      <c r="X583" s="360">
        <f>_xlfn.XLOOKUP($A583,'Total project cost for DCs'!$A$4:$A$111,'Total project cost for DCs'!T$4:T$111,0,0)*_xlfn.XLOOKUP($A583,Drury_beneficiary_allocation!$A$5:$A$104,Drury_beneficiary_allocation!$G$5:$G$104,0,0)</f>
        <v>0</v>
      </c>
      <c r="Y583" s="349">
        <f t="shared" si="63"/>
        <v>0</v>
      </c>
      <c r="Z583" s="349">
        <f t="shared" si="64"/>
        <v>0</v>
      </c>
      <c r="AA583" s="349"/>
      <c r="AB583" s="353">
        <v>0</v>
      </c>
      <c r="AC583" s="354" t="str">
        <f t="shared" si="65"/>
        <v>Arterial</v>
      </c>
      <c r="AD583" s="349"/>
      <c r="AE583" s="349"/>
      <c r="AF583" s="355">
        <f>_xlfn.XLOOKUP(A583,'P1 Date Adjustment'!B:B,'P1 Date Adjustment'!F:F,"not found",0)</f>
        <v>2033</v>
      </c>
      <c r="AG583" s="349">
        <f t="shared" si="66"/>
        <v>0</v>
      </c>
    </row>
    <row r="584" spans="1:33" x14ac:dyDescent="0.25">
      <c r="A584" s="129">
        <v>68</v>
      </c>
      <c r="B584" s="358" t="s">
        <v>461</v>
      </c>
      <c r="C584" s="358">
        <f>_xlfn.XLOOKUP($A584,'Total project cost for DCs'!A:A,'Total project cost for DCs'!C:C,"Not found",0)</f>
        <v>0</v>
      </c>
      <c r="D584" s="355" t="s">
        <v>155</v>
      </c>
      <c r="E584" s="355" t="s">
        <v>345</v>
      </c>
      <c r="H584" s="355" t="s">
        <v>832</v>
      </c>
      <c r="I584" s="359">
        <f>_xlfn.XLOOKUP($H584,DC_growth_AGS!$A$665:$A$673,DC_growth_AGS!$O$665:$O$673,"Not found",0)</f>
        <v>0.36349328388092461</v>
      </c>
      <c r="J584" s="355">
        <v>2037</v>
      </c>
      <c r="K584" s="360">
        <f>_xlfn.XLOOKUP($A584,'Total project cost for DCs'!$A$4:$A$111,'Total project cost for DCs'!G$4:G$111,0,0)*_xlfn.XLOOKUP($A584,Drury_beneficiary_allocation!$A$5:$A$104,Drury_beneficiary_allocation!$G$5:$G$104,0,0)</f>
        <v>0</v>
      </c>
      <c r="L584" s="360">
        <f>_xlfn.XLOOKUP($A584,'Total project cost for DCs'!$A$4:$A$111,'Total project cost for DCs'!H$4:H$111,0,0)*_xlfn.XLOOKUP($A584,Drury_beneficiary_allocation!$A$5:$A$104,Drury_beneficiary_allocation!$G$5:$G$104,0,0)</f>
        <v>0</v>
      </c>
      <c r="M584" s="360">
        <f>_xlfn.XLOOKUP($A584,'Total project cost for DCs'!$A$4:$A$111,'Total project cost for DCs'!I$4:I$111,0,0)*_xlfn.XLOOKUP($A584,Drury_beneficiary_allocation!$A$5:$A$104,Drury_beneficiary_allocation!$G$5:$G$104,0,0)</f>
        <v>0</v>
      </c>
      <c r="N584" s="360">
        <f>_xlfn.XLOOKUP($A584,'Total project cost for DCs'!$A$4:$A$111,'Total project cost for DCs'!J$4:J$111,0,0)*_xlfn.XLOOKUP($A584,Drury_beneficiary_allocation!$A$5:$A$104,Drury_beneficiary_allocation!$G$5:$G$104,0,0)</f>
        <v>0</v>
      </c>
      <c r="O584" s="360">
        <f>_xlfn.XLOOKUP($A584,'Total project cost for DCs'!$A$4:$A$111,'Total project cost for DCs'!K$4:K$111,0,0)*_xlfn.XLOOKUP($A584,Drury_beneficiary_allocation!$A$5:$A$104,Drury_beneficiary_allocation!$G$5:$G$104,0,0)</f>
        <v>0</v>
      </c>
      <c r="P584" s="360">
        <f>_xlfn.XLOOKUP($A584,'Total project cost for DCs'!$A$4:$A$111,'Total project cost for DCs'!L$4:L$111,0,0)*_xlfn.XLOOKUP($A584,Drury_beneficiary_allocation!$A$5:$A$104,Drury_beneficiary_allocation!$G$5:$G$104,0,0)</f>
        <v>0</v>
      </c>
      <c r="Q584" s="360">
        <f>_xlfn.XLOOKUP($A584,'Total project cost for DCs'!$A$4:$A$111,'Total project cost for DCs'!M$4:M$111,0,0)*_xlfn.XLOOKUP($A584,Drury_beneficiary_allocation!$A$5:$A$104,Drury_beneficiary_allocation!$G$5:$G$104,0,0)</f>
        <v>0</v>
      </c>
      <c r="R584" s="360">
        <f>_xlfn.XLOOKUP($A584,'Total project cost for DCs'!$A$4:$A$111,'Total project cost for DCs'!N$4:N$111,0,0)*_xlfn.XLOOKUP($A584,Drury_beneficiary_allocation!$A$5:$A$104,Drury_beneficiary_allocation!$G$5:$G$104,0,0)</f>
        <v>0</v>
      </c>
      <c r="S584" s="360">
        <f>_xlfn.XLOOKUP($A584,'Total project cost for DCs'!$A$4:$A$111,'Total project cost for DCs'!O$4:O$111,0,0)*_xlfn.XLOOKUP($A584,Drury_beneficiary_allocation!$A$5:$A$104,Drury_beneficiary_allocation!$G$5:$G$104,0,0)</f>
        <v>0</v>
      </c>
      <c r="T584" s="360">
        <f>_xlfn.XLOOKUP($A584,'Total project cost for DCs'!$A$4:$A$111,'Total project cost for DCs'!P$4:P$111,0,0)*_xlfn.XLOOKUP($A584,Drury_beneficiary_allocation!$A$5:$A$104,Drury_beneficiary_allocation!$G$5:$G$104,0,0)</f>
        <v>0</v>
      </c>
      <c r="U584" s="360">
        <f>_xlfn.XLOOKUP($A584,'Total project cost for DCs'!$A$4:$A$111,'Total project cost for DCs'!Q$4:Q$111,0,0)*_xlfn.XLOOKUP($A584,Drury_beneficiary_allocation!$A$5:$A$104,Drury_beneficiary_allocation!$G$5:$G$104,0,0)</f>
        <v>0</v>
      </c>
      <c r="V584" s="360">
        <f>_xlfn.XLOOKUP($A584,'Total project cost for DCs'!$A$4:$A$111,'Total project cost for DCs'!R$4:R$111,0,0)*_xlfn.XLOOKUP($A584,Drury_beneficiary_allocation!$A$5:$A$104,Drury_beneficiary_allocation!$G$5:$G$104,0,0)</f>
        <v>0</v>
      </c>
      <c r="W584" s="360">
        <f>_xlfn.XLOOKUP($A584,'Total project cost for DCs'!$A$4:$A$111,'Total project cost for DCs'!S$4:S$111,0,0)*_xlfn.XLOOKUP($A584,Drury_beneficiary_allocation!$A$5:$A$104,Drury_beneficiary_allocation!$G$5:$G$104,0,0)</f>
        <v>0</v>
      </c>
      <c r="X584" s="360">
        <f>_xlfn.XLOOKUP($A584,'Total project cost for DCs'!$A$4:$A$111,'Total project cost for DCs'!T$4:T$111,0,0)*_xlfn.XLOOKUP($A584,Drury_beneficiary_allocation!$A$5:$A$104,Drury_beneficiary_allocation!$G$5:$G$104,0,0)</f>
        <v>0</v>
      </c>
      <c r="Y584" s="349">
        <f t="shared" si="63"/>
        <v>0</v>
      </c>
      <c r="Z584" s="349">
        <f t="shared" si="64"/>
        <v>0</v>
      </c>
      <c r="AA584" s="349"/>
      <c r="AB584" s="353">
        <v>0</v>
      </c>
      <c r="AC584" s="354" t="str">
        <f t="shared" si="65"/>
        <v>Arterial</v>
      </c>
      <c r="AD584" s="349"/>
      <c r="AE584" s="349"/>
      <c r="AF584" s="355">
        <f>_xlfn.XLOOKUP(A584,'P1 Date Adjustment'!B:B,'P1 Date Adjustment'!F:F,"not found",0)</f>
        <v>2037</v>
      </c>
      <c r="AG584" s="349">
        <f t="shared" si="66"/>
        <v>0</v>
      </c>
    </row>
    <row r="585" spans="1:33" ht="30" x14ac:dyDescent="0.25">
      <c r="A585" s="129">
        <v>69</v>
      </c>
      <c r="B585" s="358" t="s">
        <v>462</v>
      </c>
      <c r="C585" s="358" t="str">
        <f>_xlfn.XLOOKUP($A585,'Total project cost for DCs'!A:A,'Total project cost for DCs'!C:C,"Not found",0)</f>
        <v>New cycle bridge 5m wide, 90m long, approach lengths 200m total for both sides. No property required</v>
      </c>
      <c r="D585" s="355" t="s">
        <v>155</v>
      </c>
      <c r="E585" s="355" t="s">
        <v>223</v>
      </c>
      <c r="H585" s="355" t="s">
        <v>832</v>
      </c>
      <c r="I585" s="359">
        <f>_xlfn.XLOOKUP($H585,DC_growth_AGS!$A$665:$A$673,DC_growth_AGS!$O$665:$O$673,"Not found",0)</f>
        <v>0.36349328388092461</v>
      </c>
      <c r="J585" s="355">
        <v>2035</v>
      </c>
      <c r="K585" s="360">
        <f>_xlfn.XLOOKUP($A585,'Total project cost for DCs'!$A$4:$A$111,'Total project cost for DCs'!G$4:G$111,0,0)*_xlfn.XLOOKUP($A585,Drury_beneficiary_allocation!$A$5:$A$104,Drury_beneficiary_allocation!$G$5:$G$104,0,0)</f>
        <v>0</v>
      </c>
      <c r="L585" s="360">
        <f>_xlfn.XLOOKUP($A585,'Total project cost for DCs'!$A$4:$A$111,'Total project cost for DCs'!H$4:H$111,0,0)*_xlfn.XLOOKUP($A585,Drury_beneficiary_allocation!$A$5:$A$104,Drury_beneficiary_allocation!$G$5:$G$104,0,0)</f>
        <v>0</v>
      </c>
      <c r="M585" s="360">
        <f>_xlfn.XLOOKUP($A585,'Total project cost for DCs'!$A$4:$A$111,'Total project cost for DCs'!I$4:I$111,0,0)*_xlfn.XLOOKUP($A585,Drury_beneficiary_allocation!$A$5:$A$104,Drury_beneficiary_allocation!$G$5:$G$104,0,0)</f>
        <v>0</v>
      </c>
      <c r="N585" s="360">
        <f>_xlfn.XLOOKUP($A585,'Total project cost for DCs'!$A$4:$A$111,'Total project cost for DCs'!J$4:J$111,0,0)*_xlfn.XLOOKUP($A585,Drury_beneficiary_allocation!$A$5:$A$104,Drury_beneficiary_allocation!$G$5:$G$104,0,0)</f>
        <v>0</v>
      </c>
      <c r="O585" s="360">
        <f>_xlfn.XLOOKUP($A585,'Total project cost for DCs'!$A$4:$A$111,'Total project cost for DCs'!K$4:K$111,0,0)*_xlfn.XLOOKUP($A585,Drury_beneficiary_allocation!$A$5:$A$104,Drury_beneficiary_allocation!$G$5:$G$104,0,0)</f>
        <v>0</v>
      </c>
      <c r="P585" s="360">
        <f>_xlfn.XLOOKUP($A585,'Total project cost for DCs'!$A$4:$A$111,'Total project cost for DCs'!L$4:L$111,0,0)*_xlfn.XLOOKUP($A585,Drury_beneficiary_allocation!$A$5:$A$104,Drury_beneficiary_allocation!$G$5:$G$104,0,0)</f>
        <v>0</v>
      </c>
      <c r="Q585" s="360">
        <f>_xlfn.XLOOKUP($A585,'Total project cost for DCs'!$A$4:$A$111,'Total project cost for DCs'!M$4:M$111,0,0)*_xlfn.XLOOKUP($A585,Drury_beneficiary_allocation!$A$5:$A$104,Drury_beneficiary_allocation!$G$5:$G$104,0,0)</f>
        <v>0</v>
      </c>
      <c r="R585" s="360">
        <f>_xlfn.XLOOKUP($A585,'Total project cost for DCs'!$A$4:$A$111,'Total project cost for DCs'!N$4:N$111,0,0)*_xlfn.XLOOKUP($A585,Drury_beneficiary_allocation!$A$5:$A$104,Drury_beneficiary_allocation!$G$5:$G$104,0,0)</f>
        <v>0</v>
      </c>
      <c r="S585" s="360">
        <f>_xlfn.XLOOKUP($A585,'Total project cost for DCs'!$A$4:$A$111,'Total project cost for DCs'!O$4:O$111,0,0)*_xlfn.XLOOKUP($A585,Drury_beneficiary_allocation!$A$5:$A$104,Drury_beneficiary_allocation!$G$5:$G$104,0,0)</f>
        <v>0</v>
      </c>
      <c r="T585" s="360">
        <f>_xlfn.XLOOKUP($A585,'Total project cost for DCs'!$A$4:$A$111,'Total project cost for DCs'!P$4:P$111,0,0)*_xlfn.XLOOKUP($A585,Drury_beneficiary_allocation!$A$5:$A$104,Drury_beneficiary_allocation!$G$5:$G$104,0,0)</f>
        <v>0</v>
      </c>
      <c r="U585" s="360">
        <f>_xlfn.XLOOKUP($A585,'Total project cost for DCs'!$A$4:$A$111,'Total project cost for DCs'!Q$4:Q$111,0,0)*_xlfn.XLOOKUP($A585,Drury_beneficiary_allocation!$A$5:$A$104,Drury_beneficiary_allocation!$G$5:$G$104,0,0)</f>
        <v>0</v>
      </c>
      <c r="V585" s="360">
        <f>_xlfn.XLOOKUP($A585,'Total project cost for DCs'!$A$4:$A$111,'Total project cost for DCs'!R$4:R$111,0,0)*_xlfn.XLOOKUP($A585,Drury_beneficiary_allocation!$A$5:$A$104,Drury_beneficiary_allocation!$G$5:$G$104,0,0)</f>
        <v>0</v>
      </c>
      <c r="W585" s="360">
        <f>_xlfn.XLOOKUP($A585,'Total project cost for DCs'!$A$4:$A$111,'Total project cost for DCs'!S$4:S$111,0,0)*_xlfn.XLOOKUP($A585,Drury_beneficiary_allocation!$A$5:$A$104,Drury_beneficiary_allocation!$G$5:$G$104,0,0)</f>
        <v>0</v>
      </c>
      <c r="X585" s="360">
        <f>_xlfn.XLOOKUP($A585,'Total project cost for DCs'!$A$4:$A$111,'Total project cost for DCs'!T$4:T$111,0,0)*_xlfn.XLOOKUP($A585,Drury_beneficiary_allocation!$A$5:$A$104,Drury_beneficiary_allocation!$G$5:$G$104,0,0)</f>
        <v>0</v>
      </c>
      <c r="Y585" s="349">
        <f t="shared" si="63"/>
        <v>0</v>
      </c>
      <c r="Z585" s="349">
        <f t="shared" si="64"/>
        <v>0</v>
      </c>
      <c r="AA585" s="349"/>
      <c r="AB585" s="353">
        <v>0</v>
      </c>
      <c r="AC585" s="354" t="str">
        <f t="shared" si="65"/>
        <v>Collector</v>
      </c>
      <c r="AD585" s="349"/>
      <c r="AE585" s="349"/>
      <c r="AF585" s="355">
        <f>_xlfn.XLOOKUP(A585,'P1 Date Adjustment'!B:B,'P1 Date Adjustment'!F:F,"not found",0)</f>
        <v>2035</v>
      </c>
      <c r="AG585" s="349">
        <f t="shared" si="66"/>
        <v>0</v>
      </c>
    </row>
    <row r="586" spans="1:33" ht="30" x14ac:dyDescent="0.25">
      <c r="A586" s="129">
        <v>70</v>
      </c>
      <c r="B586" s="358" t="s">
        <v>464</v>
      </c>
      <c r="C586" s="358" t="str">
        <f>_xlfn.XLOOKUP($A586,'Total project cost for DCs'!A:A,'Total project cost for DCs'!C:C,"Not found",0)</f>
        <v>New cycle bridge 5m wide, 80m long, approach lengths 270m total for both sides. No property required</v>
      </c>
      <c r="D586" s="355" t="s">
        <v>155</v>
      </c>
      <c r="E586" s="355" t="s">
        <v>345</v>
      </c>
      <c r="H586" s="355" t="s">
        <v>832</v>
      </c>
      <c r="I586" s="359">
        <f>_xlfn.XLOOKUP($H586,DC_growth_AGS!$A$665:$A$673,DC_growth_AGS!$O$665:$O$673,"Not found",0)</f>
        <v>0.36349328388092461</v>
      </c>
      <c r="J586" s="355">
        <v>2031</v>
      </c>
      <c r="K586" s="360">
        <f>_xlfn.XLOOKUP($A586,'Total project cost for DCs'!$A$4:$A$111,'Total project cost for DCs'!G$4:G$111,0,0)*_xlfn.XLOOKUP($A586,Drury_beneficiary_allocation!$A$5:$A$104,Drury_beneficiary_allocation!$G$5:$G$104,0,0)</f>
        <v>0</v>
      </c>
      <c r="L586" s="360">
        <f>_xlfn.XLOOKUP($A586,'Total project cost for DCs'!$A$4:$A$111,'Total project cost for DCs'!H$4:H$111,0,0)*_xlfn.XLOOKUP($A586,Drury_beneficiary_allocation!$A$5:$A$104,Drury_beneficiary_allocation!$G$5:$G$104,0,0)</f>
        <v>0</v>
      </c>
      <c r="M586" s="360">
        <f>_xlfn.XLOOKUP($A586,'Total project cost for DCs'!$A$4:$A$111,'Total project cost for DCs'!I$4:I$111,0,0)*_xlfn.XLOOKUP($A586,Drury_beneficiary_allocation!$A$5:$A$104,Drury_beneficiary_allocation!$G$5:$G$104,0,0)</f>
        <v>0</v>
      </c>
      <c r="N586" s="360">
        <f>_xlfn.XLOOKUP($A586,'Total project cost for DCs'!$A$4:$A$111,'Total project cost for DCs'!J$4:J$111,0,0)*_xlfn.XLOOKUP($A586,Drury_beneficiary_allocation!$A$5:$A$104,Drury_beneficiary_allocation!$G$5:$G$104,0,0)</f>
        <v>0</v>
      </c>
      <c r="O586" s="360">
        <f>_xlfn.XLOOKUP($A586,'Total project cost for DCs'!$A$4:$A$111,'Total project cost for DCs'!K$4:K$111,0,0)*_xlfn.XLOOKUP($A586,Drury_beneficiary_allocation!$A$5:$A$104,Drury_beneficiary_allocation!$G$5:$G$104,0,0)</f>
        <v>0</v>
      </c>
      <c r="P586" s="360">
        <f>_xlfn.XLOOKUP($A586,'Total project cost for DCs'!$A$4:$A$111,'Total project cost for DCs'!L$4:L$111,0,0)*_xlfn.XLOOKUP($A586,Drury_beneficiary_allocation!$A$5:$A$104,Drury_beneficiary_allocation!$G$5:$G$104,0,0)</f>
        <v>0</v>
      </c>
      <c r="Q586" s="360">
        <f>_xlfn.XLOOKUP($A586,'Total project cost for DCs'!$A$4:$A$111,'Total project cost for DCs'!M$4:M$111,0,0)*_xlfn.XLOOKUP($A586,Drury_beneficiary_allocation!$A$5:$A$104,Drury_beneficiary_allocation!$G$5:$G$104,0,0)</f>
        <v>0</v>
      </c>
      <c r="R586" s="360">
        <f>_xlfn.XLOOKUP($A586,'Total project cost for DCs'!$A$4:$A$111,'Total project cost for DCs'!N$4:N$111,0,0)*_xlfn.XLOOKUP($A586,Drury_beneficiary_allocation!$A$5:$A$104,Drury_beneficiary_allocation!$G$5:$G$104,0,0)</f>
        <v>0</v>
      </c>
      <c r="S586" s="360">
        <f>_xlfn.XLOOKUP($A586,'Total project cost for DCs'!$A$4:$A$111,'Total project cost for DCs'!O$4:O$111,0,0)*_xlfn.XLOOKUP($A586,Drury_beneficiary_allocation!$A$5:$A$104,Drury_beneficiary_allocation!$G$5:$G$104,0,0)</f>
        <v>0</v>
      </c>
      <c r="T586" s="360">
        <f>_xlfn.XLOOKUP($A586,'Total project cost for DCs'!$A$4:$A$111,'Total project cost for DCs'!P$4:P$111,0,0)*_xlfn.XLOOKUP($A586,Drury_beneficiary_allocation!$A$5:$A$104,Drury_beneficiary_allocation!$G$5:$G$104,0,0)</f>
        <v>0</v>
      </c>
      <c r="U586" s="360">
        <f>_xlfn.XLOOKUP($A586,'Total project cost for DCs'!$A$4:$A$111,'Total project cost for DCs'!Q$4:Q$111,0,0)*_xlfn.XLOOKUP($A586,Drury_beneficiary_allocation!$A$5:$A$104,Drury_beneficiary_allocation!$G$5:$G$104,0,0)</f>
        <v>0</v>
      </c>
      <c r="V586" s="360">
        <f>_xlfn.XLOOKUP($A586,'Total project cost for DCs'!$A$4:$A$111,'Total project cost for DCs'!R$4:R$111,0,0)*_xlfn.XLOOKUP($A586,Drury_beneficiary_allocation!$A$5:$A$104,Drury_beneficiary_allocation!$G$5:$G$104,0,0)</f>
        <v>0</v>
      </c>
      <c r="W586" s="360">
        <f>_xlfn.XLOOKUP($A586,'Total project cost for DCs'!$A$4:$A$111,'Total project cost for DCs'!S$4:S$111,0,0)*_xlfn.XLOOKUP($A586,Drury_beneficiary_allocation!$A$5:$A$104,Drury_beneficiary_allocation!$G$5:$G$104,0,0)</f>
        <v>0</v>
      </c>
      <c r="X586" s="360">
        <f>_xlfn.XLOOKUP($A586,'Total project cost for DCs'!$A$4:$A$111,'Total project cost for DCs'!T$4:T$111,0,0)*_xlfn.XLOOKUP($A586,Drury_beneficiary_allocation!$A$5:$A$104,Drury_beneficiary_allocation!$G$5:$G$104,0,0)</f>
        <v>0</v>
      </c>
      <c r="Y586" s="349">
        <f t="shared" si="63"/>
        <v>0</v>
      </c>
      <c r="Z586" s="349">
        <f t="shared" si="64"/>
        <v>0</v>
      </c>
      <c r="AA586" s="349"/>
      <c r="AB586" s="353">
        <v>0</v>
      </c>
      <c r="AC586" s="354" t="str">
        <f t="shared" si="65"/>
        <v>Arterial</v>
      </c>
      <c r="AD586" s="349"/>
      <c r="AE586" s="349"/>
      <c r="AF586" s="355">
        <f>_xlfn.XLOOKUP(A586,'P1 Date Adjustment'!B:B,'P1 Date Adjustment'!F:F,"not found",0)</f>
        <v>2031</v>
      </c>
      <c r="AG586" s="349">
        <f t="shared" si="66"/>
        <v>0</v>
      </c>
    </row>
    <row r="587" spans="1:33" ht="30" x14ac:dyDescent="0.25">
      <c r="A587" s="129" t="s">
        <v>154</v>
      </c>
      <c r="B587" s="358" t="s">
        <v>141</v>
      </c>
      <c r="C587" s="358" t="str">
        <f>_xlfn.XLOOKUP($A587,'Total project cost for DCs'!A:A,'Total project cost for DCs'!C:C,"Not found",0)</f>
        <v>4-lane urban- existing road layout with active modes on both sides + intersection improvements (TDM)</v>
      </c>
      <c r="D587" s="355" t="s">
        <v>155</v>
      </c>
      <c r="E587" s="355" t="s">
        <v>157</v>
      </c>
      <c r="F587" s="355" t="s">
        <v>826</v>
      </c>
      <c r="H587" s="355" t="s">
        <v>832</v>
      </c>
      <c r="I587" s="359">
        <f>_xlfn.XLOOKUP($H587,DC_growth_AGS!$A$665:$A$673,DC_growth_AGS!$O$665:$O$673,"Not found",0)</f>
        <v>0.36349328388092461</v>
      </c>
      <c r="J587" s="355">
        <v>2031</v>
      </c>
      <c r="K587" s="362">
        <f>IF($AC587="Arterial",-K534*$AD$2,0)</f>
        <v>0</v>
      </c>
      <c r="L587" s="362">
        <f t="shared" ref="L587:X587" si="67">IF($AC587="Arterial",-L534*$AD$2,0)</f>
        <v>0</v>
      </c>
      <c r="M587" s="362">
        <f t="shared" si="67"/>
        <v>0</v>
      </c>
      <c r="N587" s="362">
        <f t="shared" si="67"/>
        <v>0</v>
      </c>
      <c r="O587" s="362">
        <f t="shared" si="67"/>
        <v>0</v>
      </c>
      <c r="P587" s="362">
        <f t="shared" si="67"/>
        <v>0</v>
      </c>
      <c r="Q587" s="362">
        <f t="shared" si="67"/>
        <v>0</v>
      </c>
      <c r="R587" s="362">
        <f t="shared" si="67"/>
        <v>0</v>
      </c>
      <c r="S587" s="362">
        <f t="shared" si="67"/>
        <v>0</v>
      </c>
      <c r="T587" s="362">
        <f t="shared" si="67"/>
        <v>-35202.545439699941</v>
      </c>
      <c r="U587" s="362">
        <f t="shared" si="67"/>
        <v>-359638.80490618543</v>
      </c>
      <c r="V587" s="362">
        <f t="shared" si="67"/>
        <v>0</v>
      </c>
      <c r="W587" s="362">
        <f t="shared" si="67"/>
        <v>0</v>
      </c>
      <c r="X587" s="362">
        <f t="shared" si="67"/>
        <v>0</v>
      </c>
      <c r="Y587" s="349">
        <f t="shared" si="63"/>
        <v>-394841.35034588538</v>
      </c>
      <c r="Z587" s="349">
        <f t="shared" si="64"/>
        <v>-394841.35034588538</v>
      </c>
      <c r="AA587" s="349"/>
      <c r="AB587" s="353">
        <v>0</v>
      </c>
      <c r="AC587" s="354" t="str">
        <f t="shared" si="65"/>
        <v>Arterial</v>
      </c>
      <c r="AD587" s="349"/>
      <c r="AE587" s="349"/>
      <c r="AF587" s="355">
        <f>_xlfn.XLOOKUP(A587,'P1 Date Adjustment'!B:B,'P1 Date Adjustment'!F:F,"not found",0)</f>
        <v>2031</v>
      </c>
      <c r="AG587" s="349">
        <f t="shared" si="66"/>
        <v>-143522.17904920454</v>
      </c>
    </row>
    <row r="588" spans="1:33" ht="30" x14ac:dyDescent="0.25">
      <c r="A588" s="129" t="s">
        <v>163</v>
      </c>
      <c r="B588" s="358" t="s">
        <v>164</v>
      </c>
      <c r="C588" s="358" t="str">
        <f>_xlfn.XLOOKUP($A588,'Total project cost for DCs'!A:A,'Total project cost for DCs'!C:C,"Not found",0)</f>
        <v>2-lane urban- existing road layout with active modes on both sides + intersection improvements (TDM)</v>
      </c>
      <c r="D588" s="355" t="s">
        <v>155</v>
      </c>
      <c r="E588" s="355" t="s">
        <v>145</v>
      </c>
      <c r="F588" s="355" t="s">
        <v>826</v>
      </c>
      <c r="H588" s="355" t="s">
        <v>832</v>
      </c>
      <c r="I588" s="359">
        <f>_xlfn.XLOOKUP($H588,DC_growth_AGS!$A$665:$A$673,DC_growth_AGS!$O$665:$O$673,"Not found",0)</f>
        <v>0.36349328388092461</v>
      </c>
      <c r="J588" s="355">
        <v>2030</v>
      </c>
      <c r="K588" s="362">
        <f t="shared" ref="K588:X603" si="68">IF($AC588="Arterial",-K535*$AD$2,0)</f>
        <v>0</v>
      </c>
      <c r="L588" s="362">
        <f t="shared" si="68"/>
        <v>0</v>
      </c>
      <c r="M588" s="362">
        <f t="shared" si="68"/>
        <v>0</v>
      </c>
      <c r="N588" s="362">
        <f t="shared" si="68"/>
        <v>0</v>
      </c>
      <c r="O588" s="362">
        <f t="shared" si="68"/>
        <v>0</v>
      </c>
      <c r="P588" s="362">
        <f t="shared" si="68"/>
        <v>0</v>
      </c>
      <c r="Q588" s="362">
        <f t="shared" si="68"/>
        <v>0</v>
      </c>
      <c r="R588" s="362">
        <f t="shared" si="68"/>
        <v>0</v>
      </c>
      <c r="S588" s="362">
        <f t="shared" si="68"/>
        <v>-9747.2154706655801</v>
      </c>
      <c r="T588" s="362">
        <f t="shared" si="68"/>
        <v>-99580.21157981157</v>
      </c>
      <c r="U588" s="362">
        <f t="shared" si="68"/>
        <v>0</v>
      </c>
      <c r="V588" s="362">
        <f t="shared" si="68"/>
        <v>0</v>
      </c>
      <c r="W588" s="362">
        <f t="shared" si="68"/>
        <v>0</v>
      </c>
      <c r="X588" s="362">
        <f t="shared" si="68"/>
        <v>0</v>
      </c>
      <c r="Y588" s="349">
        <f t="shared" si="63"/>
        <v>-109327.42705047716</v>
      </c>
      <c r="Z588" s="349">
        <f t="shared" si="64"/>
        <v>-109327.42705047716</v>
      </c>
      <c r="AA588" s="349"/>
      <c r="AB588" s="353">
        <v>0</v>
      </c>
      <c r="AC588" s="354" t="str">
        <f t="shared" si="65"/>
        <v>Arterial</v>
      </c>
      <c r="AD588" s="349"/>
      <c r="AE588" s="349"/>
      <c r="AF588" s="355">
        <f>_xlfn.XLOOKUP(A588,'P1 Date Adjustment'!B:B,'P1 Date Adjustment'!F:F,"not found",0)</f>
        <v>2030</v>
      </c>
      <c r="AG588" s="349">
        <f t="shared" si="66"/>
        <v>-39739.78547683017</v>
      </c>
    </row>
    <row r="589" spans="1:33" ht="30" x14ac:dyDescent="0.25">
      <c r="A589" s="129" t="s">
        <v>188</v>
      </c>
      <c r="B589" s="358" t="s">
        <v>185</v>
      </c>
      <c r="C589" s="358" t="str">
        <f>_xlfn.XLOOKUP($A589,'Total project cost for DCs'!A:A,'Total project cost for DCs'!C:C,"Not found",0)</f>
        <v>Expand to 24m cross section</v>
      </c>
      <c r="D589" s="355" t="s">
        <v>155</v>
      </c>
      <c r="E589" s="355" t="s">
        <v>190</v>
      </c>
      <c r="F589" s="355" t="s">
        <v>826</v>
      </c>
      <c r="H589" s="355" t="s">
        <v>832</v>
      </c>
      <c r="I589" s="359">
        <f>_xlfn.XLOOKUP($H589,DC_growth_AGS!$A$665:$A$673,DC_growth_AGS!$O$665:$O$673,"Not found",0)</f>
        <v>0.36349328388092461</v>
      </c>
      <c r="J589" s="355">
        <v>2029</v>
      </c>
      <c r="K589" s="362">
        <f t="shared" si="68"/>
        <v>0</v>
      </c>
      <c r="L589" s="362">
        <f t="shared" si="68"/>
        <v>0</v>
      </c>
      <c r="M589" s="362">
        <f t="shared" si="68"/>
        <v>0</v>
      </c>
      <c r="N589" s="362">
        <f t="shared" si="68"/>
        <v>0</v>
      </c>
      <c r="O589" s="362">
        <f t="shared" si="68"/>
        <v>0</v>
      </c>
      <c r="P589" s="362">
        <f t="shared" si="68"/>
        <v>0</v>
      </c>
      <c r="Q589" s="362">
        <f t="shared" si="68"/>
        <v>0</v>
      </c>
      <c r="R589" s="362">
        <f t="shared" si="68"/>
        <v>0</v>
      </c>
      <c r="S589" s="362">
        <f t="shared" si="68"/>
        <v>0</v>
      </c>
      <c r="T589" s="362">
        <f t="shared" si="68"/>
        <v>0</v>
      </c>
      <c r="U589" s="362">
        <f t="shared" si="68"/>
        <v>0</v>
      </c>
      <c r="V589" s="362">
        <f t="shared" si="68"/>
        <v>0</v>
      </c>
      <c r="W589" s="362">
        <f t="shared" si="68"/>
        <v>0</v>
      </c>
      <c r="X589" s="362">
        <f t="shared" si="68"/>
        <v>0</v>
      </c>
      <c r="Y589" s="349">
        <f t="shared" si="63"/>
        <v>0</v>
      </c>
      <c r="Z589" s="349">
        <f t="shared" si="64"/>
        <v>0</v>
      </c>
      <c r="AA589" s="349"/>
      <c r="AB589" s="353">
        <v>0</v>
      </c>
      <c r="AC589" s="354" t="str">
        <f t="shared" si="65"/>
        <v>Arterial</v>
      </c>
      <c r="AD589" s="349"/>
      <c r="AE589" s="349"/>
      <c r="AF589" s="355">
        <f>_xlfn.XLOOKUP(A589,'P1 Date Adjustment'!B:B,'P1 Date Adjustment'!F:F,"not found",0)</f>
        <v>2029</v>
      </c>
      <c r="AG589" s="349">
        <f t="shared" si="66"/>
        <v>0</v>
      </c>
    </row>
    <row r="590" spans="1:33" ht="30" x14ac:dyDescent="0.25">
      <c r="A590" s="129">
        <v>7</v>
      </c>
      <c r="B590" s="358" t="s">
        <v>197</v>
      </c>
      <c r="C590" s="358" t="str">
        <f>_xlfn.XLOOKUP($A590,'Total project cost for DCs'!A:A,'Total project cost for DCs'!C:C,"Not found",0)</f>
        <v>2-lane urban - upgrade existing road layout with active modes on both sides</v>
      </c>
      <c r="D590" s="355" t="s">
        <v>155</v>
      </c>
      <c r="E590" s="355" t="s">
        <v>199</v>
      </c>
      <c r="F590" s="355" t="s">
        <v>826</v>
      </c>
      <c r="H590" s="355" t="s">
        <v>832</v>
      </c>
      <c r="I590" s="359">
        <f>_xlfn.XLOOKUP($H590,DC_growth_AGS!$A$665:$A$673,DC_growth_AGS!$O$665:$O$673,"Not found",0)</f>
        <v>0.36349328388092461</v>
      </c>
      <c r="J590" s="355">
        <v>2033</v>
      </c>
      <c r="K590" s="362">
        <f t="shared" si="68"/>
        <v>0</v>
      </c>
      <c r="L590" s="362">
        <f t="shared" si="68"/>
        <v>0</v>
      </c>
      <c r="M590" s="362">
        <f t="shared" si="68"/>
        <v>0</v>
      </c>
      <c r="N590" s="362">
        <f t="shared" si="68"/>
        <v>0</v>
      </c>
      <c r="O590" s="362">
        <f t="shared" si="68"/>
        <v>0</v>
      </c>
      <c r="P590" s="362">
        <f t="shared" si="68"/>
        <v>0</v>
      </c>
      <c r="Q590" s="362">
        <f t="shared" si="68"/>
        <v>0</v>
      </c>
      <c r="R590" s="362">
        <f t="shared" si="68"/>
        <v>0</v>
      </c>
      <c r="S590" s="362">
        <f t="shared" si="68"/>
        <v>0</v>
      </c>
      <c r="T590" s="362">
        <f t="shared" si="68"/>
        <v>0</v>
      </c>
      <c r="U590" s="362">
        <f t="shared" si="68"/>
        <v>0</v>
      </c>
      <c r="V590" s="362">
        <f t="shared" si="68"/>
        <v>0</v>
      </c>
      <c r="W590" s="362">
        <f t="shared" si="68"/>
        <v>0</v>
      </c>
      <c r="X590" s="362">
        <f t="shared" si="68"/>
        <v>0</v>
      </c>
      <c r="Y590" s="349">
        <f t="shared" si="63"/>
        <v>0</v>
      </c>
      <c r="Z590" s="349">
        <f t="shared" si="64"/>
        <v>0</v>
      </c>
      <c r="AA590" s="349"/>
      <c r="AB590" s="353">
        <v>0</v>
      </c>
      <c r="AC590" s="354" t="str">
        <f t="shared" si="65"/>
        <v>Collector</v>
      </c>
      <c r="AD590" s="349"/>
      <c r="AE590" s="349"/>
      <c r="AF590" s="355">
        <f>_xlfn.XLOOKUP(A590,'P1 Date Adjustment'!B:B,'P1 Date Adjustment'!F:F,"not found",0)</f>
        <v>2033</v>
      </c>
      <c r="AG590" s="349">
        <f t="shared" si="66"/>
        <v>0</v>
      </c>
    </row>
    <row r="591" spans="1:33" ht="30" x14ac:dyDescent="0.25">
      <c r="A591" s="129">
        <v>8</v>
      </c>
      <c r="B591" s="358" t="s">
        <v>200</v>
      </c>
      <c r="C591" s="358" t="str">
        <f>_xlfn.XLOOKUP($A591,'Total project cost for DCs'!A:A,'Total project cost for DCs'!C:C,"Not found",0)</f>
        <v>2-lane urban - upgrade existing road layout with active modes on both sides</v>
      </c>
      <c r="D591" s="355" t="s">
        <v>155</v>
      </c>
      <c r="E591" s="355" t="s">
        <v>199</v>
      </c>
      <c r="F591" s="355" t="s">
        <v>826</v>
      </c>
      <c r="H591" s="355" t="s">
        <v>832</v>
      </c>
      <c r="I591" s="359">
        <f>_xlfn.XLOOKUP($H591,DC_growth_AGS!$A$665:$A$673,DC_growth_AGS!$O$665:$O$673,"Not found",0)</f>
        <v>0.36349328388092461</v>
      </c>
      <c r="J591" s="355">
        <v>2033</v>
      </c>
      <c r="K591" s="362">
        <f t="shared" si="68"/>
        <v>0</v>
      </c>
      <c r="L591" s="362">
        <f t="shared" si="68"/>
        <v>0</v>
      </c>
      <c r="M591" s="362">
        <f t="shared" si="68"/>
        <v>0</v>
      </c>
      <c r="N591" s="362">
        <f t="shared" si="68"/>
        <v>0</v>
      </c>
      <c r="O591" s="362">
        <f t="shared" si="68"/>
        <v>0</v>
      </c>
      <c r="P591" s="362">
        <f t="shared" si="68"/>
        <v>0</v>
      </c>
      <c r="Q591" s="362">
        <f t="shared" si="68"/>
        <v>0</v>
      </c>
      <c r="R591" s="362">
        <f t="shared" si="68"/>
        <v>0</v>
      </c>
      <c r="S591" s="362">
        <f t="shared" si="68"/>
        <v>0</v>
      </c>
      <c r="T591" s="362">
        <f t="shared" si="68"/>
        <v>0</v>
      </c>
      <c r="U591" s="362">
        <f t="shared" si="68"/>
        <v>0</v>
      </c>
      <c r="V591" s="362">
        <f t="shared" si="68"/>
        <v>0</v>
      </c>
      <c r="W591" s="362">
        <f t="shared" si="68"/>
        <v>0</v>
      </c>
      <c r="X591" s="362">
        <f t="shared" si="68"/>
        <v>0</v>
      </c>
      <c r="Y591" s="349">
        <f t="shared" si="63"/>
        <v>0</v>
      </c>
      <c r="Z591" s="349">
        <f t="shared" si="64"/>
        <v>0</v>
      </c>
      <c r="AA591" s="349"/>
      <c r="AB591" s="353">
        <v>0</v>
      </c>
      <c r="AC591" s="354" t="str">
        <f t="shared" si="65"/>
        <v>Collector</v>
      </c>
      <c r="AD591" s="349"/>
      <c r="AE591" s="349"/>
      <c r="AF591" s="355">
        <f>_xlfn.XLOOKUP(A591,'P1 Date Adjustment'!B:B,'P1 Date Adjustment'!F:F,"not found",0)</f>
        <v>2033</v>
      </c>
      <c r="AG591" s="349">
        <f t="shared" si="66"/>
        <v>0</v>
      </c>
    </row>
    <row r="592" spans="1:33" ht="30" x14ac:dyDescent="0.25">
      <c r="A592" s="129" t="s">
        <v>214</v>
      </c>
      <c r="B592" s="358" t="s">
        <v>215</v>
      </c>
      <c r="C592" s="358" t="str">
        <f>_xlfn.XLOOKUP($A592,'Total project cost for DCs'!A:A,'Total project cost for DCs'!C:C,"Not found",0)</f>
        <v xml:space="preserve"> 2-lane signalised intersection with active mode crossings</v>
      </c>
      <c r="D592" s="355" t="s">
        <v>155</v>
      </c>
      <c r="E592" s="355" t="s">
        <v>190</v>
      </c>
      <c r="F592" s="355" t="s">
        <v>826</v>
      </c>
      <c r="H592" s="355" t="s">
        <v>832</v>
      </c>
      <c r="I592" s="359">
        <f>_xlfn.XLOOKUP($H592,DC_growth_AGS!$A$665:$A$673,DC_growth_AGS!$O$665:$O$673,"Not found",0)</f>
        <v>0.36349328388092461</v>
      </c>
      <c r="J592" s="355">
        <v>2029</v>
      </c>
      <c r="K592" s="362">
        <f t="shared" si="68"/>
        <v>0</v>
      </c>
      <c r="L592" s="362">
        <f t="shared" si="68"/>
        <v>0</v>
      </c>
      <c r="M592" s="362">
        <f t="shared" si="68"/>
        <v>0</v>
      </c>
      <c r="N592" s="362">
        <f t="shared" si="68"/>
        <v>0</v>
      </c>
      <c r="O592" s="362">
        <f t="shared" si="68"/>
        <v>0</v>
      </c>
      <c r="P592" s="362">
        <f t="shared" si="68"/>
        <v>0</v>
      </c>
      <c r="Q592" s="362">
        <f t="shared" si="68"/>
        <v>0</v>
      </c>
      <c r="R592" s="362">
        <f t="shared" si="68"/>
        <v>0</v>
      </c>
      <c r="S592" s="362">
        <f t="shared" si="68"/>
        <v>0</v>
      </c>
      <c r="T592" s="362">
        <f t="shared" si="68"/>
        <v>0</v>
      </c>
      <c r="U592" s="362">
        <f t="shared" si="68"/>
        <v>0</v>
      </c>
      <c r="V592" s="362">
        <f t="shared" si="68"/>
        <v>0</v>
      </c>
      <c r="W592" s="362">
        <f t="shared" si="68"/>
        <v>0</v>
      </c>
      <c r="X592" s="362">
        <f t="shared" si="68"/>
        <v>0</v>
      </c>
      <c r="Y592" s="349">
        <f t="shared" si="63"/>
        <v>0</v>
      </c>
      <c r="Z592" s="349">
        <f t="shared" si="64"/>
        <v>0</v>
      </c>
      <c r="AA592" s="349"/>
      <c r="AB592" s="353">
        <v>0</v>
      </c>
      <c r="AC592" s="354" t="str">
        <f t="shared" si="65"/>
        <v>Arterial</v>
      </c>
      <c r="AD592" s="349"/>
      <c r="AE592" s="349"/>
      <c r="AF592" s="355">
        <f>_xlfn.XLOOKUP(A592,'P1 Date Adjustment'!B:B,'P1 Date Adjustment'!F:F,"not found",0)</f>
        <v>2029</v>
      </c>
      <c r="AG592" s="349">
        <f t="shared" si="66"/>
        <v>0</v>
      </c>
    </row>
    <row r="593" spans="1:33" ht="30" x14ac:dyDescent="0.25">
      <c r="A593" s="129" t="s">
        <v>217</v>
      </c>
      <c r="B593" s="358" t="s">
        <v>215</v>
      </c>
      <c r="C593" s="358" t="str">
        <f>_xlfn.XLOOKUP($A593,'Total project cost for DCs'!A:A,'Total project cost for DCs'!C:C,"Not found",0)</f>
        <v>multi-lane roundabout with active mode crossings, SGA design</v>
      </c>
      <c r="D593" s="355" t="s">
        <v>155</v>
      </c>
      <c r="E593" s="355" t="s">
        <v>157</v>
      </c>
      <c r="F593" s="355" t="s">
        <v>826</v>
      </c>
      <c r="H593" s="355" t="s">
        <v>832</v>
      </c>
      <c r="I593" s="359">
        <f>_xlfn.XLOOKUP($H593,DC_growth_AGS!$A$665:$A$673,DC_growth_AGS!$O$665:$O$673,"Not found",0)</f>
        <v>0.36349328388092461</v>
      </c>
      <c r="J593" s="355">
        <v>2031</v>
      </c>
      <c r="K593" s="362">
        <f t="shared" si="68"/>
        <v>0</v>
      </c>
      <c r="L593" s="362">
        <f t="shared" si="68"/>
        <v>0</v>
      </c>
      <c r="M593" s="362">
        <f t="shared" si="68"/>
        <v>0</v>
      </c>
      <c r="N593" s="362">
        <f t="shared" si="68"/>
        <v>0</v>
      </c>
      <c r="O593" s="362">
        <f t="shared" si="68"/>
        <v>0</v>
      </c>
      <c r="P593" s="362">
        <f t="shared" si="68"/>
        <v>0</v>
      </c>
      <c r="Q593" s="362">
        <f t="shared" si="68"/>
        <v>0</v>
      </c>
      <c r="R593" s="362">
        <f t="shared" si="68"/>
        <v>0</v>
      </c>
      <c r="S593" s="362">
        <f t="shared" si="68"/>
        <v>0</v>
      </c>
      <c r="T593" s="362">
        <f t="shared" si="68"/>
        <v>0</v>
      </c>
      <c r="U593" s="362">
        <f t="shared" si="68"/>
        <v>0</v>
      </c>
      <c r="V593" s="362">
        <f t="shared" si="68"/>
        <v>0</v>
      </c>
      <c r="W593" s="362">
        <f t="shared" si="68"/>
        <v>0</v>
      </c>
      <c r="X593" s="362">
        <f t="shared" si="68"/>
        <v>0</v>
      </c>
      <c r="Y593" s="349">
        <f t="shared" si="63"/>
        <v>0</v>
      </c>
      <c r="Z593" s="349">
        <f t="shared" si="64"/>
        <v>0</v>
      </c>
      <c r="AA593" s="349"/>
      <c r="AB593" s="353">
        <v>0</v>
      </c>
      <c r="AC593" s="354" t="str">
        <f t="shared" si="65"/>
        <v>Arterial</v>
      </c>
      <c r="AD593" s="349"/>
      <c r="AE593" s="349"/>
      <c r="AF593" s="355">
        <f>_xlfn.XLOOKUP(A593,'P1 Date Adjustment'!B:B,'P1 Date Adjustment'!F:F,"not found",0)</f>
        <v>2031</v>
      </c>
      <c r="AG593" s="349">
        <f t="shared" si="66"/>
        <v>0</v>
      </c>
    </row>
    <row r="594" spans="1:33" ht="30" x14ac:dyDescent="0.25">
      <c r="A594" s="129">
        <v>11</v>
      </c>
      <c r="B594" s="358" t="s">
        <v>219</v>
      </c>
      <c r="C594" s="358" t="str">
        <f>_xlfn.XLOOKUP($A594,'Total project cost for DCs'!A:A,'Total project cost for DCs'!C:C,"Not found",0)</f>
        <v>Roundabout as per SGA design</v>
      </c>
      <c r="D594" s="355" t="s">
        <v>155</v>
      </c>
      <c r="E594" s="355" t="s">
        <v>190</v>
      </c>
      <c r="F594" s="355" t="s">
        <v>826</v>
      </c>
      <c r="H594" s="355" t="s">
        <v>832</v>
      </c>
      <c r="I594" s="359">
        <f>_xlfn.XLOOKUP($H594,DC_growth_AGS!$A$665:$A$673,DC_growth_AGS!$O$665:$O$673,"Not found",0)</f>
        <v>0.36349328388092461</v>
      </c>
      <c r="J594" s="355">
        <v>2031</v>
      </c>
      <c r="K594" s="362">
        <f t="shared" si="68"/>
        <v>0</v>
      </c>
      <c r="L594" s="362">
        <f t="shared" si="68"/>
        <v>0</v>
      </c>
      <c r="M594" s="362">
        <f t="shared" si="68"/>
        <v>0</v>
      </c>
      <c r="N594" s="362">
        <f t="shared" si="68"/>
        <v>0</v>
      </c>
      <c r="O594" s="362">
        <f t="shared" si="68"/>
        <v>0</v>
      </c>
      <c r="P594" s="362">
        <f t="shared" si="68"/>
        <v>0</v>
      </c>
      <c r="Q594" s="362">
        <f t="shared" si="68"/>
        <v>0</v>
      </c>
      <c r="R594" s="362">
        <f t="shared" si="68"/>
        <v>0</v>
      </c>
      <c r="S594" s="362">
        <f t="shared" si="68"/>
        <v>0</v>
      </c>
      <c r="T594" s="362">
        <f t="shared" si="68"/>
        <v>0</v>
      </c>
      <c r="U594" s="362">
        <f t="shared" si="68"/>
        <v>0</v>
      </c>
      <c r="V594" s="362">
        <f t="shared" si="68"/>
        <v>0</v>
      </c>
      <c r="W594" s="362">
        <f t="shared" si="68"/>
        <v>0</v>
      </c>
      <c r="X594" s="362">
        <f t="shared" si="68"/>
        <v>0</v>
      </c>
      <c r="Y594" s="349">
        <f t="shared" si="63"/>
        <v>0</v>
      </c>
      <c r="Z594" s="349">
        <f t="shared" si="64"/>
        <v>0</v>
      </c>
      <c r="AA594" s="349"/>
      <c r="AB594" s="353">
        <v>0</v>
      </c>
      <c r="AC594" s="354" t="str">
        <f t="shared" si="65"/>
        <v>Arterial</v>
      </c>
      <c r="AD594" s="349"/>
      <c r="AE594" s="349"/>
      <c r="AF594" s="355">
        <f>_xlfn.XLOOKUP(A594,'P1 Date Adjustment'!B:B,'P1 Date Adjustment'!F:F,"not found",0)</f>
        <v>2031</v>
      </c>
      <c r="AG594" s="349">
        <f t="shared" si="66"/>
        <v>0</v>
      </c>
    </row>
    <row r="595" spans="1:33" ht="60" x14ac:dyDescent="0.25">
      <c r="A595" s="129">
        <v>12</v>
      </c>
      <c r="B595" s="358" t="s">
        <v>221</v>
      </c>
      <c r="C595" s="358" t="str">
        <f>_xlfn.XLOOKUP($A595,'Total project cost for DCs'!A:A,'Total project cost for DCs'!C:C,"Not found",0)</f>
        <v>Intersection improvements on Bremner-Firth Rd, Norrie-Firth Rd, GSR-Firth Rd, Active mode facilities on both sides of Firth &amp; Norrie Rd</v>
      </c>
      <c r="D595" s="355" t="s">
        <v>155</v>
      </c>
      <c r="E595" s="355" t="s">
        <v>223</v>
      </c>
      <c r="F595" s="355" t="s">
        <v>826</v>
      </c>
      <c r="H595" s="355" t="s">
        <v>832</v>
      </c>
      <c r="I595" s="359">
        <f>_xlfn.XLOOKUP($H595,DC_growth_AGS!$A$665:$A$673,DC_growth_AGS!$O$665:$O$673,"Not found",0)</f>
        <v>0.36349328388092461</v>
      </c>
      <c r="J595" s="355">
        <v>2033</v>
      </c>
      <c r="K595" s="362">
        <f t="shared" si="68"/>
        <v>0</v>
      </c>
      <c r="L595" s="362">
        <f t="shared" si="68"/>
        <v>0</v>
      </c>
      <c r="M595" s="362">
        <f t="shared" si="68"/>
        <v>0</v>
      </c>
      <c r="N595" s="362">
        <f t="shared" si="68"/>
        <v>0</v>
      </c>
      <c r="O595" s="362">
        <f t="shared" si="68"/>
        <v>0</v>
      </c>
      <c r="P595" s="362">
        <f t="shared" si="68"/>
        <v>0</v>
      </c>
      <c r="Q595" s="362">
        <f t="shared" si="68"/>
        <v>0</v>
      </c>
      <c r="R595" s="362">
        <f t="shared" si="68"/>
        <v>0</v>
      </c>
      <c r="S595" s="362">
        <f t="shared" si="68"/>
        <v>0</v>
      </c>
      <c r="T595" s="362">
        <f t="shared" si="68"/>
        <v>0</v>
      </c>
      <c r="U595" s="362">
        <f t="shared" si="68"/>
        <v>0</v>
      </c>
      <c r="V595" s="362">
        <f t="shared" si="68"/>
        <v>0</v>
      </c>
      <c r="W595" s="362">
        <f t="shared" si="68"/>
        <v>0</v>
      </c>
      <c r="X595" s="362">
        <f t="shared" si="68"/>
        <v>0</v>
      </c>
      <c r="Y595" s="349">
        <f t="shared" si="63"/>
        <v>0</v>
      </c>
      <c r="Z595" s="349">
        <f t="shared" si="64"/>
        <v>0</v>
      </c>
      <c r="AA595" s="349"/>
      <c r="AB595" s="353">
        <v>0</v>
      </c>
      <c r="AC595" s="354" t="str">
        <f t="shared" si="65"/>
        <v>Collector</v>
      </c>
      <c r="AD595" s="349"/>
      <c r="AE595" s="349"/>
      <c r="AF595" s="355">
        <f>_xlfn.XLOOKUP(A595,'P1 Date Adjustment'!B:B,'P1 Date Adjustment'!F:F,"not found",0)</f>
        <v>2033</v>
      </c>
      <c r="AG595" s="349">
        <f t="shared" si="66"/>
        <v>0</v>
      </c>
    </row>
    <row r="596" spans="1:33" ht="30" x14ac:dyDescent="0.25">
      <c r="A596" s="129" t="s">
        <v>224</v>
      </c>
      <c r="B596" s="358" t="s">
        <v>225</v>
      </c>
      <c r="C596" s="358" t="str">
        <f>_xlfn.XLOOKUP($A596,'Total project cost for DCs'!A:A,'Total project cost for DCs'!C:C,"Not found",0)</f>
        <v>2-lane urban- new 2-lane arterial with active modes on both sides + intersection improvements (TDM)</v>
      </c>
      <c r="D596" s="355" t="s">
        <v>155</v>
      </c>
      <c r="E596" s="355" t="s">
        <v>227</v>
      </c>
      <c r="F596" s="355" t="s">
        <v>826</v>
      </c>
      <c r="H596" s="355" t="s">
        <v>832</v>
      </c>
      <c r="I596" s="359">
        <f>_xlfn.XLOOKUP($H596,DC_growth_AGS!$A$665:$A$673,DC_growth_AGS!$O$665:$O$673,"Not found",0)</f>
        <v>0.36349328388092461</v>
      </c>
      <c r="J596" s="355">
        <v>2029</v>
      </c>
      <c r="K596" s="362">
        <f t="shared" si="68"/>
        <v>0</v>
      </c>
      <c r="L596" s="362">
        <f t="shared" si="68"/>
        <v>0</v>
      </c>
      <c r="M596" s="362">
        <f t="shared" si="68"/>
        <v>0</v>
      </c>
      <c r="N596" s="362">
        <f t="shared" si="68"/>
        <v>0</v>
      </c>
      <c r="O596" s="362">
        <f t="shared" si="68"/>
        <v>0</v>
      </c>
      <c r="P596" s="362">
        <f t="shared" si="68"/>
        <v>0</v>
      </c>
      <c r="Q596" s="362">
        <f t="shared" si="68"/>
        <v>0</v>
      </c>
      <c r="R596" s="362">
        <f t="shared" si="68"/>
        <v>0</v>
      </c>
      <c r="S596" s="362">
        <f t="shared" si="68"/>
        <v>0</v>
      </c>
      <c r="T596" s="362">
        <f t="shared" si="68"/>
        <v>0</v>
      </c>
      <c r="U596" s="362">
        <f t="shared" si="68"/>
        <v>0</v>
      </c>
      <c r="V596" s="362">
        <f t="shared" si="68"/>
        <v>0</v>
      </c>
      <c r="W596" s="362">
        <f t="shared" si="68"/>
        <v>0</v>
      </c>
      <c r="X596" s="362">
        <f t="shared" si="68"/>
        <v>0</v>
      </c>
      <c r="Y596" s="349">
        <f t="shared" si="63"/>
        <v>0</v>
      </c>
      <c r="Z596" s="349">
        <f t="shared" si="64"/>
        <v>0</v>
      </c>
      <c r="AA596" s="349"/>
      <c r="AB596" s="353">
        <v>0</v>
      </c>
      <c r="AC596" s="354" t="str">
        <f t="shared" si="65"/>
        <v>Arterial</v>
      </c>
      <c r="AD596" s="349"/>
      <c r="AE596" s="349"/>
      <c r="AF596" s="355">
        <f>_xlfn.XLOOKUP(A596,'P1 Date Adjustment'!B:B,'P1 Date Adjustment'!F:F,"not found",0)</f>
        <v>2029</v>
      </c>
      <c r="AG596" s="349">
        <f t="shared" si="66"/>
        <v>0</v>
      </c>
    </row>
    <row r="597" spans="1:33" ht="30" x14ac:dyDescent="0.25">
      <c r="A597" s="129" t="s">
        <v>228</v>
      </c>
      <c r="B597" s="358" t="s">
        <v>229</v>
      </c>
      <c r="C597" s="358" t="str">
        <f>_xlfn.XLOOKUP($A597,'Total project cost for DCs'!A:A,'Total project cost for DCs'!C:C,"Not found",0)</f>
        <v>4-lane urban- upgrade 2-lane arterial with SGA design + intersection improvements (TDM)</v>
      </c>
      <c r="D597" s="355" t="s">
        <v>155</v>
      </c>
      <c r="E597" s="355" t="s">
        <v>231</v>
      </c>
      <c r="F597" s="355" t="s">
        <v>826</v>
      </c>
      <c r="H597" s="355" t="s">
        <v>832</v>
      </c>
      <c r="I597" s="359">
        <f>_xlfn.XLOOKUP($H597,DC_growth_AGS!$A$665:$A$673,DC_growth_AGS!$O$665:$O$673,"Not found",0)</f>
        <v>0.36349328388092461</v>
      </c>
      <c r="J597" s="355">
        <v>2050</v>
      </c>
      <c r="K597" s="362">
        <f t="shared" si="68"/>
        <v>0</v>
      </c>
      <c r="L597" s="362">
        <f t="shared" si="68"/>
        <v>0</v>
      </c>
      <c r="M597" s="362">
        <f t="shared" si="68"/>
        <v>0</v>
      </c>
      <c r="N597" s="362">
        <f t="shared" si="68"/>
        <v>0</v>
      </c>
      <c r="O597" s="362">
        <f t="shared" si="68"/>
        <v>0</v>
      </c>
      <c r="P597" s="362">
        <f t="shared" si="68"/>
        <v>0</v>
      </c>
      <c r="Q597" s="362">
        <f t="shared" si="68"/>
        <v>0</v>
      </c>
      <c r="R597" s="362">
        <f t="shared" si="68"/>
        <v>0</v>
      </c>
      <c r="S597" s="362">
        <f t="shared" si="68"/>
        <v>0</v>
      </c>
      <c r="T597" s="362">
        <f t="shared" si="68"/>
        <v>0</v>
      </c>
      <c r="U597" s="362">
        <f t="shared" si="68"/>
        <v>0</v>
      </c>
      <c r="V597" s="362">
        <f t="shared" si="68"/>
        <v>0</v>
      </c>
      <c r="W597" s="362">
        <f t="shared" si="68"/>
        <v>0</v>
      </c>
      <c r="X597" s="362">
        <f t="shared" si="68"/>
        <v>0</v>
      </c>
      <c r="Y597" s="349">
        <f t="shared" si="63"/>
        <v>0</v>
      </c>
      <c r="Z597" s="349">
        <f t="shared" si="64"/>
        <v>0</v>
      </c>
      <c r="AA597" s="349"/>
      <c r="AB597" s="353">
        <v>0</v>
      </c>
      <c r="AC597" s="354" t="str">
        <f t="shared" si="65"/>
        <v>Arterial</v>
      </c>
      <c r="AD597" s="349"/>
      <c r="AE597" s="349"/>
      <c r="AF597" s="355">
        <f>_xlfn.XLOOKUP(A597,'P1 Date Adjustment'!B:B,'P1 Date Adjustment'!F:F,"not found",0)</f>
        <v>2050</v>
      </c>
      <c r="AG597" s="349">
        <f t="shared" si="66"/>
        <v>0</v>
      </c>
    </row>
    <row r="598" spans="1:33" ht="45" x14ac:dyDescent="0.25">
      <c r="A598" s="129" t="s">
        <v>234</v>
      </c>
      <c r="B598" s="358" t="s">
        <v>235</v>
      </c>
      <c r="C598" s="358" t="str">
        <f>_xlfn.XLOOKUP($A598,'Total project cost for DCs'!A:A,'Total project cost for DCs'!C:C,"Not found",0)</f>
        <v>2-lane urban (New Road connection to Quarry Road with active modes on both sides + intersection improvements)</v>
      </c>
      <c r="D598" s="355" t="s">
        <v>155</v>
      </c>
      <c r="E598" s="355" t="s">
        <v>223</v>
      </c>
      <c r="F598" s="355" t="s">
        <v>826</v>
      </c>
      <c r="H598" s="355" t="s">
        <v>832</v>
      </c>
      <c r="I598" s="359">
        <f>_xlfn.XLOOKUP($H598,DC_growth_AGS!$A$665:$A$673,DC_growth_AGS!$O$665:$O$673,"Not found",0)</f>
        <v>0.36349328388092461</v>
      </c>
      <c r="J598" s="355">
        <v>2035</v>
      </c>
      <c r="K598" s="362">
        <f t="shared" si="68"/>
        <v>0</v>
      </c>
      <c r="L598" s="362">
        <f t="shared" si="68"/>
        <v>0</v>
      </c>
      <c r="M598" s="362">
        <f t="shared" si="68"/>
        <v>0</v>
      </c>
      <c r="N598" s="362">
        <f t="shared" si="68"/>
        <v>0</v>
      </c>
      <c r="O598" s="362">
        <f t="shared" si="68"/>
        <v>0</v>
      </c>
      <c r="P598" s="362">
        <f t="shared" si="68"/>
        <v>0</v>
      </c>
      <c r="Q598" s="362">
        <f t="shared" si="68"/>
        <v>0</v>
      </c>
      <c r="R598" s="362">
        <f t="shared" si="68"/>
        <v>0</v>
      </c>
      <c r="S598" s="362">
        <f t="shared" si="68"/>
        <v>0</v>
      </c>
      <c r="T598" s="362">
        <f t="shared" si="68"/>
        <v>0</v>
      </c>
      <c r="U598" s="362">
        <f t="shared" si="68"/>
        <v>0</v>
      </c>
      <c r="V598" s="362">
        <f t="shared" si="68"/>
        <v>0</v>
      </c>
      <c r="W598" s="362">
        <f t="shared" si="68"/>
        <v>0</v>
      </c>
      <c r="X598" s="362">
        <f t="shared" si="68"/>
        <v>0</v>
      </c>
      <c r="Y598" s="349">
        <f t="shared" si="63"/>
        <v>0</v>
      </c>
      <c r="Z598" s="349">
        <f t="shared" si="64"/>
        <v>0</v>
      </c>
      <c r="AA598" s="349"/>
      <c r="AB598" s="353">
        <v>0</v>
      </c>
      <c r="AC598" s="354" t="str">
        <f t="shared" si="65"/>
        <v>Collector</v>
      </c>
      <c r="AD598" s="349"/>
      <c r="AE598" s="349"/>
      <c r="AF598" s="355">
        <f>_xlfn.XLOOKUP(A598,'P1 Date Adjustment'!B:B,'P1 Date Adjustment'!F:F,"not found",0)</f>
        <v>2035</v>
      </c>
      <c r="AG598" s="349">
        <f t="shared" si="66"/>
        <v>0</v>
      </c>
    </row>
    <row r="599" spans="1:33" ht="30" x14ac:dyDescent="0.25">
      <c r="A599" s="129" t="s">
        <v>237</v>
      </c>
      <c r="B599" s="358" t="s">
        <v>238</v>
      </c>
      <c r="C599" s="358" t="str">
        <f>_xlfn.XLOOKUP($A599,'Total project cost for DCs'!A:A,'Total project cost for DCs'!C:C,"Not found",0)</f>
        <v>2-lane urban (upgrade existing road layout with active modes on both sides + intersection improvements)</v>
      </c>
      <c r="D599" s="355" t="s">
        <v>155</v>
      </c>
      <c r="E599" s="355" t="s">
        <v>199</v>
      </c>
      <c r="F599" s="355" t="s">
        <v>826</v>
      </c>
      <c r="H599" s="355" t="s">
        <v>832</v>
      </c>
      <c r="I599" s="359">
        <f>_xlfn.XLOOKUP($H599,DC_growth_AGS!$A$665:$A$673,DC_growth_AGS!$O$665:$O$673,"Not found",0)</f>
        <v>0.36349328388092461</v>
      </c>
      <c r="J599" s="355">
        <v>2033</v>
      </c>
      <c r="K599" s="362">
        <f t="shared" si="68"/>
        <v>0</v>
      </c>
      <c r="L599" s="362">
        <f t="shared" si="68"/>
        <v>0</v>
      </c>
      <c r="M599" s="362">
        <f t="shared" si="68"/>
        <v>0</v>
      </c>
      <c r="N599" s="362">
        <f t="shared" si="68"/>
        <v>0</v>
      </c>
      <c r="O599" s="362">
        <f t="shared" si="68"/>
        <v>0</v>
      </c>
      <c r="P599" s="362">
        <f t="shared" si="68"/>
        <v>0</v>
      </c>
      <c r="Q599" s="362">
        <f t="shared" si="68"/>
        <v>0</v>
      </c>
      <c r="R599" s="362">
        <f t="shared" si="68"/>
        <v>0</v>
      </c>
      <c r="S599" s="362">
        <f t="shared" si="68"/>
        <v>0</v>
      </c>
      <c r="T599" s="362">
        <f t="shared" si="68"/>
        <v>0</v>
      </c>
      <c r="U599" s="362">
        <f t="shared" si="68"/>
        <v>0</v>
      </c>
      <c r="V599" s="362">
        <f t="shared" si="68"/>
        <v>0</v>
      </c>
      <c r="W599" s="362">
        <f t="shared" si="68"/>
        <v>0</v>
      </c>
      <c r="X599" s="362">
        <f t="shared" si="68"/>
        <v>0</v>
      </c>
      <c r="Y599" s="349">
        <f t="shared" si="63"/>
        <v>0</v>
      </c>
      <c r="Z599" s="349">
        <f t="shared" si="64"/>
        <v>0</v>
      </c>
      <c r="AA599" s="349"/>
      <c r="AB599" s="353">
        <v>0</v>
      </c>
      <c r="AC599" s="354" t="str">
        <f t="shared" si="65"/>
        <v>Collector</v>
      </c>
      <c r="AD599" s="349"/>
      <c r="AE599" s="349"/>
      <c r="AF599" s="355">
        <f>_xlfn.XLOOKUP(A599,'P1 Date Adjustment'!B:B,'P1 Date Adjustment'!F:F,"not found",0)</f>
        <v>2033</v>
      </c>
      <c r="AG599" s="349">
        <f t="shared" si="66"/>
        <v>0</v>
      </c>
    </row>
    <row r="600" spans="1:33" ht="30" x14ac:dyDescent="0.25">
      <c r="A600" s="129" t="s">
        <v>246</v>
      </c>
      <c r="B600" s="358" t="s">
        <v>247</v>
      </c>
      <c r="C600" s="358" t="str">
        <f>_xlfn.XLOOKUP($A600,'Total project cost for DCs'!A:A,'Total project cost for DCs'!C:C,"Not found",0)</f>
        <v>4-lane urban- upgrade 2-lane urban with active modes on both sides (SGA design)</v>
      </c>
      <c r="D600" s="355" t="s">
        <v>155</v>
      </c>
      <c r="E600" s="355" t="s">
        <v>157</v>
      </c>
      <c r="F600" s="355" t="s">
        <v>826</v>
      </c>
      <c r="H600" s="355" t="s">
        <v>832</v>
      </c>
      <c r="I600" s="359">
        <f>_xlfn.XLOOKUP($H600,DC_growth_AGS!$A$665:$A$673,DC_growth_AGS!$O$665:$O$673,"Not found",0)</f>
        <v>0.36349328388092461</v>
      </c>
      <c r="J600" s="355">
        <v>2050</v>
      </c>
      <c r="K600" s="362">
        <f t="shared" si="68"/>
        <v>0</v>
      </c>
      <c r="L600" s="362">
        <f t="shared" si="68"/>
        <v>0</v>
      </c>
      <c r="M600" s="362">
        <f t="shared" si="68"/>
        <v>0</v>
      </c>
      <c r="N600" s="362">
        <f t="shared" si="68"/>
        <v>0</v>
      </c>
      <c r="O600" s="362">
        <f t="shared" si="68"/>
        <v>0</v>
      </c>
      <c r="P600" s="362">
        <f t="shared" si="68"/>
        <v>0</v>
      </c>
      <c r="Q600" s="362">
        <f t="shared" si="68"/>
        <v>0</v>
      </c>
      <c r="R600" s="362">
        <f t="shared" si="68"/>
        <v>0</v>
      </c>
      <c r="S600" s="362">
        <f t="shared" si="68"/>
        <v>0</v>
      </c>
      <c r="T600" s="362">
        <f t="shared" si="68"/>
        <v>0</v>
      </c>
      <c r="U600" s="362">
        <f t="shared" si="68"/>
        <v>0</v>
      </c>
      <c r="V600" s="362">
        <f t="shared" si="68"/>
        <v>0</v>
      </c>
      <c r="W600" s="362">
        <f t="shared" si="68"/>
        <v>0</v>
      </c>
      <c r="X600" s="362">
        <f t="shared" si="68"/>
        <v>0</v>
      </c>
      <c r="Y600" s="349">
        <f t="shared" si="63"/>
        <v>0</v>
      </c>
      <c r="Z600" s="349">
        <f t="shared" si="64"/>
        <v>0</v>
      </c>
      <c r="AA600" s="349"/>
      <c r="AB600" s="353">
        <v>0</v>
      </c>
      <c r="AC600" s="354" t="str">
        <f t="shared" si="65"/>
        <v>Arterial</v>
      </c>
      <c r="AD600" s="349"/>
      <c r="AE600" s="349"/>
      <c r="AF600" s="355">
        <f>_xlfn.XLOOKUP(A600,'P1 Date Adjustment'!B:B,'P1 Date Adjustment'!F:F,"not found",0)</f>
        <v>2050</v>
      </c>
      <c r="AG600" s="349">
        <f t="shared" si="66"/>
        <v>0</v>
      </c>
    </row>
    <row r="601" spans="1:33" ht="45" x14ac:dyDescent="0.25">
      <c r="A601" s="129" t="s">
        <v>259</v>
      </c>
      <c r="B601" s="358" t="s">
        <v>260</v>
      </c>
      <c r="C601" s="358" t="str">
        <f>_xlfn.XLOOKUP($A601,'Total project cost for DCs'!A:A,'Total project cost for DCs'!C:C,"Not found",0)</f>
        <v>Active mode upgrades- existing road layout with active modes on both sides + intersection upgrades for active mode crossing</v>
      </c>
      <c r="D601" s="355" t="s">
        <v>155</v>
      </c>
      <c r="E601" s="355" t="s">
        <v>199</v>
      </c>
      <c r="F601" s="355" t="s">
        <v>826</v>
      </c>
      <c r="H601" s="355" t="s">
        <v>832</v>
      </c>
      <c r="I601" s="359">
        <f>_xlfn.XLOOKUP($H601,DC_growth_AGS!$A$665:$A$673,DC_growth_AGS!$O$665:$O$673,"Not found",0)</f>
        <v>0.36349328388092461</v>
      </c>
      <c r="J601" s="355">
        <v>2035</v>
      </c>
      <c r="K601" s="362">
        <f t="shared" si="68"/>
        <v>0</v>
      </c>
      <c r="L601" s="362">
        <f t="shared" si="68"/>
        <v>0</v>
      </c>
      <c r="M601" s="362">
        <f t="shared" si="68"/>
        <v>0</v>
      </c>
      <c r="N601" s="362">
        <f t="shared" si="68"/>
        <v>0</v>
      </c>
      <c r="O601" s="362">
        <f t="shared" si="68"/>
        <v>0</v>
      </c>
      <c r="P601" s="362">
        <f t="shared" si="68"/>
        <v>0</v>
      </c>
      <c r="Q601" s="362">
        <f t="shared" si="68"/>
        <v>0</v>
      </c>
      <c r="R601" s="362">
        <f t="shared" si="68"/>
        <v>0</v>
      </c>
      <c r="S601" s="362">
        <f t="shared" si="68"/>
        <v>0</v>
      </c>
      <c r="T601" s="362">
        <f t="shared" si="68"/>
        <v>0</v>
      </c>
      <c r="U601" s="362">
        <f t="shared" si="68"/>
        <v>0</v>
      </c>
      <c r="V601" s="362">
        <f t="shared" si="68"/>
        <v>0</v>
      </c>
      <c r="W601" s="362">
        <f t="shared" si="68"/>
        <v>0</v>
      </c>
      <c r="X601" s="362">
        <f t="shared" si="68"/>
        <v>0</v>
      </c>
      <c r="Y601" s="349">
        <f t="shared" si="63"/>
        <v>0</v>
      </c>
      <c r="Z601" s="349">
        <f t="shared" si="64"/>
        <v>0</v>
      </c>
      <c r="AA601" s="349"/>
      <c r="AB601" s="353">
        <v>0</v>
      </c>
      <c r="AC601" s="354" t="str">
        <f t="shared" si="65"/>
        <v>Collector</v>
      </c>
      <c r="AD601" s="349"/>
      <c r="AE601" s="349"/>
      <c r="AF601" s="355">
        <f>_xlfn.XLOOKUP(A601,'P1 Date Adjustment'!B:B,'P1 Date Adjustment'!F:F,"not found",0)</f>
        <v>2035</v>
      </c>
      <c r="AG601" s="349">
        <f t="shared" si="66"/>
        <v>0</v>
      </c>
    </row>
    <row r="602" spans="1:33" ht="45" x14ac:dyDescent="0.25">
      <c r="A602" s="129">
        <v>21</v>
      </c>
      <c r="B602" s="358" t="s">
        <v>262</v>
      </c>
      <c r="C602" s="358" t="str">
        <f>_xlfn.XLOOKUP($A602,'Total project cost for DCs'!A:A,'Total project cost for DCs'!C:C,"Not found",0)</f>
        <v>Active mode upgrades- existing road layout with active modes on both sides + intersection upgrades for active mode crossing</v>
      </c>
      <c r="D602" s="355" t="s">
        <v>155</v>
      </c>
      <c r="E602" s="355" t="s">
        <v>199</v>
      </c>
      <c r="F602" s="355" t="s">
        <v>826</v>
      </c>
      <c r="H602" s="355" t="s">
        <v>832</v>
      </c>
      <c r="I602" s="359">
        <f>_xlfn.XLOOKUP($H602,DC_growth_AGS!$A$665:$A$673,DC_growth_AGS!$O$665:$O$673,"Not found",0)</f>
        <v>0.36349328388092461</v>
      </c>
      <c r="J602" s="355">
        <v>2035</v>
      </c>
      <c r="K602" s="362">
        <f t="shared" si="68"/>
        <v>0</v>
      </c>
      <c r="L602" s="362">
        <f t="shared" si="68"/>
        <v>0</v>
      </c>
      <c r="M602" s="362">
        <f t="shared" si="68"/>
        <v>0</v>
      </c>
      <c r="N602" s="362">
        <f t="shared" si="68"/>
        <v>0</v>
      </c>
      <c r="O602" s="362">
        <f t="shared" si="68"/>
        <v>0</v>
      </c>
      <c r="P602" s="362">
        <f t="shared" si="68"/>
        <v>0</v>
      </c>
      <c r="Q602" s="362">
        <f t="shared" si="68"/>
        <v>0</v>
      </c>
      <c r="R602" s="362">
        <f t="shared" si="68"/>
        <v>0</v>
      </c>
      <c r="S602" s="362">
        <f t="shared" si="68"/>
        <v>0</v>
      </c>
      <c r="T602" s="362">
        <f t="shared" si="68"/>
        <v>0</v>
      </c>
      <c r="U602" s="362">
        <f t="shared" si="68"/>
        <v>0</v>
      </c>
      <c r="V602" s="362">
        <f t="shared" si="68"/>
        <v>0</v>
      </c>
      <c r="W602" s="362">
        <f t="shared" si="68"/>
        <v>0</v>
      </c>
      <c r="X602" s="362">
        <f t="shared" si="68"/>
        <v>0</v>
      </c>
      <c r="Y602" s="349">
        <f t="shared" si="63"/>
        <v>0</v>
      </c>
      <c r="Z602" s="349">
        <f t="shared" si="64"/>
        <v>0</v>
      </c>
      <c r="AA602" s="349"/>
      <c r="AB602" s="353">
        <v>0</v>
      </c>
      <c r="AC602" s="354" t="str">
        <f t="shared" si="65"/>
        <v>Collector</v>
      </c>
      <c r="AD602" s="349"/>
      <c r="AE602" s="349"/>
      <c r="AF602" s="355">
        <f>_xlfn.XLOOKUP(A602,'P1 Date Adjustment'!B:B,'P1 Date Adjustment'!F:F,"not found",0)</f>
        <v>2035</v>
      </c>
      <c r="AG602" s="349">
        <f t="shared" si="66"/>
        <v>0</v>
      </c>
    </row>
    <row r="603" spans="1:33" x14ac:dyDescent="0.25">
      <c r="A603" s="129">
        <v>22</v>
      </c>
      <c r="B603" s="358" t="s">
        <v>263</v>
      </c>
      <c r="C603" s="358" t="str">
        <f>_xlfn.XLOOKUP($A603,'Total project cost for DCs'!A:A,'Total project cost for DCs'!C:C,"Not found",0)</f>
        <v>Upgrade intersection with active modes facilities(TDM)</v>
      </c>
      <c r="D603" s="355" t="s">
        <v>155</v>
      </c>
      <c r="E603" s="355" t="s">
        <v>223</v>
      </c>
      <c r="F603" s="355" t="s">
        <v>826</v>
      </c>
      <c r="H603" s="355" t="s">
        <v>832</v>
      </c>
      <c r="I603" s="359">
        <f>_xlfn.XLOOKUP($H603,DC_growth_AGS!$A$665:$A$673,DC_growth_AGS!$O$665:$O$673,"Not found",0)</f>
        <v>0.36349328388092461</v>
      </c>
      <c r="J603" s="355">
        <v>2033</v>
      </c>
      <c r="K603" s="362">
        <f t="shared" si="68"/>
        <v>0</v>
      </c>
      <c r="L603" s="362">
        <f t="shared" si="68"/>
        <v>0</v>
      </c>
      <c r="M603" s="362">
        <f t="shared" si="68"/>
        <v>0</v>
      </c>
      <c r="N603" s="362">
        <f t="shared" si="68"/>
        <v>0</v>
      </c>
      <c r="O603" s="362">
        <f t="shared" si="68"/>
        <v>0</v>
      </c>
      <c r="P603" s="362">
        <f t="shared" si="68"/>
        <v>0</v>
      </c>
      <c r="Q603" s="362">
        <f t="shared" si="68"/>
        <v>0</v>
      </c>
      <c r="R603" s="362">
        <f t="shared" si="68"/>
        <v>0</v>
      </c>
      <c r="S603" s="362">
        <f t="shared" si="68"/>
        <v>0</v>
      </c>
      <c r="T603" s="362">
        <f t="shared" si="68"/>
        <v>0</v>
      </c>
      <c r="U603" s="362">
        <f t="shared" si="68"/>
        <v>0</v>
      </c>
      <c r="V603" s="362">
        <f t="shared" si="68"/>
        <v>0</v>
      </c>
      <c r="W603" s="362">
        <f t="shared" si="68"/>
        <v>0</v>
      </c>
      <c r="X603" s="362">
        <f t="shared" si="68"/>
        <v>0</v>
      </c>
      <c r="Y603" s="349">
        <f t="shared" si="63"/>
        <v>0</v>
      </c>
      <c r="Z603" s="349">
        <f t="shared" si="64"/>
        <v>0</v>
      </c>
      <c r="AA603" s="349"/>
      <c r="AB603" s="353">
        <v>0</v>
      </c>
      <c r="AC603" s="354" t="str">
        <f t="shared" si="65"/>
        <v>Collector</v>
      </c>
      <c r="AD603" s="349"/>
      <c r="AE603" s="349"/>
      <c r="AF603" s="355">
        <f>_xlfn.XLOOKUP(A603,'P1 Date Adjustment'!B:B,'P1 Date Adjustment'!F:F,"not found",0)</f>
        <v>2033</v>
      </c>
      <c r="AG603" s="349">
        <f t="shared" si="66"/>
        <v>0</v>
      </c>
    </row>
    <row r="604" spans="1:33" ht="45" x14ac:dyDescent="0.25">
      <c r="A604" s="129" t="s">
        <v>281</v>
      </c>
      <c r="B604" s="358" t="s">
        <v>282</v>
      </c>
      <c r="C604" s="358" t="str">
        <f>_xlfn.XLOOKUP($A604,'Total project cost for DCs'!A:A,'Total project cost for DCs'!C:C,"Not found",0)</f>
        <v xml:space="preserve">Interim 2-lane – install kerb and channel within existing road corridor with provision of active modes on both sides, 20m cross-section </v>
      </c>
      <c r="D604" s="355" t="s">
        <v>155</v>
      </c>
      <c r="E604" s="355" t="s">
        <v>145</v>
      </c>
      <c r="F604" s="355" t="s">
        <v>826</v>
      </c>
      <c r="H604" s="355" t="s">
        <v>832</v>
      </c>
      <c r="I604" s="359">
        <f>_xlfn.XLOOKUP($H604,DC_growth_AGS!$A$665:$A$673,DC_growth_AGS!$O$665:$O$673,"Not found",0)</f>
        <v>0.36349328388092461</v>
      </c>
      <c r="J604" s="355">
        <v>2025</v>
      </c>
      <c r="K604" s="362">
        <f t="shared" ref="K604:X619" si="69">IF($AC604="Arterial",-K551*$AD$2,0)</f>
        <v>0</v>
      </c>
      <c r="L604" s="362">
        <f t="shared" si="69"/>
        <v>0</v>
      </c>
      <c r="M604" s="362">
        <f t="shared" si="69"/>
        <v>0</v>
      </c>
      <c r="N604" s="362">
        <f t="shared" si="69"/>
        <v>0</v>
      </c>
      <c r="O604" s="362">
        <f t="shared" si="69"/>
        <v>0</v>
      </c>
      <c r="P604" s="362">
        <f t="shared" si="69"/>
        <v>0</v>
      </c>
      <c r="Q604" s="362">
        <f t="shared" si="69"/>
        <v>0</v>
      </c>
      <c r="R604" s="362">
        <f t="shared" si="69"/>
        <v>0</v>
      </c>
      <c r="S604" s="362">
        <f t="shared" si="69"/>
        <v>0</v>
      </c>
      <c r="T604" s="362">
        <f t="shared" si="69"/>
        <v>0</v>
      </c>
      <c r="U604" s="362">
        <f t="shared" si="69"/>
        <v>0</v>
      </c>
      <c r="V604" s="362">
        <f t="shared" si="69"/>
        <v>0</v>
      </c>
      <c r="W604" s="362">
        <f t="shared" si="69"/>
        <v>0</v>
      </c>
      <c r="X604" s="362">
        <f t="shared" si="69"/>
        <v>0</v>
      </c>
      <c r="Y604" s="349">
        <f t="shared" si="63"/>
        <v>0</v>
      </c>
      <c r="Z604" s="349">
        <f t="shared" si="64"/>
        <v>0</v>
      </c>
      <c r="AA604" s="349"/>
      <c r="AB604" s="353">
        <v>0</v>
      </c>
      <c r="AC604" s="354" t="str">
        <f t="shared" si="65"/>
        <v>Arterial</v>
      </c>
      <c r="AD604" s="349"/>
      <c r="AE604" s="349"/>
      <c r="AF604" s="355">
        <f>_xlfn.XLOOKUP(A604,'P1 Date Adjustment'!B:B,'P1 Date Adjustment'!F:F,"not found",0)</f>
        <v>2025</v>
      </c>
      <c r="AG604" s="349">
        <f t="shared" si="66"/>
        <v>0</v>
      </c>
    </row>
    <row r="605" spans="1:33" ht="60" x14ac:dyDescent="0.25">
      <c r="A605" s="129" t="s">
        <v>287</v>
      </c>
      <c r="B605" s="358" t="s">
        <v>282</v>
      </c>
      <c r="C605" s="358" t="str">
        <f>_xlfn.XLOOKUP($A605,'Total project cost for DCs'!A:A,'Total project cost for DCs'!C:C,"Not found",0)</f>
        <v>Final 4-lane - following interim option, upgrade Road corridor to provide four lanes with additional turning lanes at intersections where required (as indicated in SGA Design</v>
      </c>
      <c r="D605" s="355" t="s">
        <v>155</v>
      </c>
      <c r="E605" s="355" t="s">
        <v>157</v>
      </c>
      <c r="F605" s="355" t="s">
        <v>826</v>
      </c>
      <c r="H605" s="355" t="s">
        <v>832</v>
      </c>
      <c r="I605" s="359">
        <f>_xlfn.XLOOKUP($H605,DC_growth_AGS!$A$665:$A$673,DC_growth_AGS!$O$665:$O$673,"Not found",0)</f>
        <v>0.36349328388092461</v>
      </c>
      <c r="J605" s="355">
        <v>2031</v>
      </c>
      <c r="K605" s="362">
        <f t="shared" si="69"/>
        <v>0</v>
      </c>
      <c r="L605" s="362">
        <f t="shared" si="69"/>
        <v>0</v>
      </c>
      <c r="M605" s="362">
        <f t="shared" si="69"/>
        <v>0</v>
      </c>
      <c r="N605" s="362">
        <f t="shared" si="69"/>
        <v>0</v>
      </c>
      <c r="O605" s="362">
        <f t="shared" si="69"/>
        <v>0</v>
      </c>
      <c r="P605" s="362">
        <f t="shared" si="69"/>
        <v>0</v>
      </c>
      <c r="Q605" s="362">
        <f t="shared" si="69"/>
        <v>0</v>
      </c>
      <c r="R605" s="362">
        <f t="shared" si="69"/>
        <v>0</v>
      </c>
      <c r="S605" s="362">
        <f t="shared" si="69"/>
        <v>0</v>
      </c>
      <c r="T605" s="362">
        <f t="shared" si="69"/>
        <v>0</v>
      </c>
      <c r="U605" s="362">
        <f t="shared" si="69"/>
        <v>0</v>
      </c>
      <c r="V605" s="362">
        <f t="shared" si="69"/>
        <v>0</v>
      </c>
      <c r="W605" s="362">
        <f t="shared" si="69"/>
        <v>0</v>
      </c>
      <c r="X605" s="362">
        <f t="shared" si="69"/>
        <v>0</v>
      </c>
      <c r="Y605" s="349">
        <f t="shared" si="63"/>
        <v>0</v>
      </c>
      <c r="Z605" s="349">
        <f t="shared" si="64"/>
        <v>0</v>
      </c>
      <c r="AA605" s="349"/>
      <c r="AB605" s="353">
        <v>0</v>
      </c>
      <c r="AC605" s="354" t="str">
        <f t="shared" si="65"/>
        <v>Arterial</v>
      </c>
      <c r="AD605" s="349"/>
      <c r="AE605" s="349"/>
      <c r="AF605" s="355">
        <f>_xlfn.XLOOKUP(A605,'P1 Date Adjustment'!B:B,'P1 Date Adjustment'!F:F,"not found",0)</f>
        <v>2031</v>
      </c>
      <c r="AG605" s="349">
        <f t="shared" si="66"/>
        <v>0</v>
      </c>
    </row>
    <row r="606" spans="1:33" ht="30" x14ac:dyDescent="0.25">
      <c r="A606" s="129">
        <v>24</v>
      </c>
      <c r="B606" s="358" t="s">
        <v>295</v>
      </c>
      <c r="C606" s="358" t="str">
        <f>_xlfn.XLOOKUP($A606,'Total project cost for DCs'!A:A,'Total project cost for DCs'!C:C,"Not found",0)</f>
        <v xml:space="preserve">2-lane urban - upgrade existing road layout with active modes on both sides, 20m cross-section </v>
      </c>
      <c r="D606" s="355" t="s">
        <v>155</v>
      </c>
      <c r="E606" s="355" t="s">
        <v>190</v>
      </c>
      <c r="F606" s="355" t="s">
        <v>826</v>
      </c>
      <c r="H606" s="355" t="s">
        <v>832</v>
      </c>
      <c r="I606" s="359">
        <f>_xlfn.XLOOKUP($H606,DC_growth_AGS!$A$665:$A$673,DC_growth_AGS!$O$665:$O$673,"Not found",0)</f>
        <v>0.36349328388092461</v>
      </c>
      <c r="J606" s="355">
        <v>2038</v>
      </c>
      <c r="K606" s="362">
        <f t="shared" si="69"/>
        <v>0</v>
      </c>
      <c r="L606" s="362">
        <f t="shared" si="69"/>
        <v>0</v>
      </c>
      <c r="M606" s="362">
        <f t="shared" si="69"/>
        <v>0</v>
      </c>
      <c r="N606" s="362">
        <f t="shared" si="69"/>
        <v>0</v>
      </c>
      <c r="O606" s="362">
        <f t="shared" si="69"/>
        <v>0</v>
      </c>
      <c r="P606" s="362">
        <f t="shared" si="69"/>
        <v>0</v>
      </c>
      <c r="Q606" s="362">
        <f t="shared" si="69"/>
        <v>0</v>
      </c>
      <c r="R606" s="362">
        <f t="shared" si="69"/>
        <v>0</v>
      </c>
      <c r="S606" s="362">
        <f t="shared" si="69"/>
        <v>0</v>
      </c>
      <c r="T606" s="362">
        <f t="shared" si="69"/>
        <v>0</v>
      </c>
      <c r="U606" s="362">
        <f t="shared" si="69"/>
        <v>0</v>
      </c>
      <c r="V606" s="362">
        <f t="shared" si="69"/>
        <v>0</v>
      </c>
      <c r="W606" s="362">
        <f t="shared" si="69"/>
        <v>0</v>
      </c>
      <c r="X606" s="362">
        <f t="shared" si="69"/>
        <v>0</v>
      </c>
      <c r="Y606" s="349">
        <f t="shared" si="63"/>
        <v>0</v>
      </c>
      <c r="Z606" s="349">
        <f t="shared" si="64"/>
        <v>0</v>
      </c>
      <c r="AA606" s="349"/>
      <c r="AB606" s="353">
        <v>0</v>
      </c>
      <c r="AC606" s="354" t="str">
        <f t="shared" si="65"/>
        <v>Arterial</v>
      </c>
      <c r="AD606" s="349"/>
      <c r="AE606" s="349"/>
      <c r="AF606" s="355">
        <f>_xlfn.XLOOKUP(A606,'P1 Date Adjustment'!B:B,'P1 Date Adjustment'!F:F,"not found",0)</f>
        <v>2038</v>
      </c>
      <c r="AG606" s="349">
        <f t="shared" si="66"/>
        <v>0</v>
      </c>
    </row>
    <row r="607" spans="1:33" ht="30" x14ac:dyDescent="0.25">
      <c r="A607" s="129">
        <v>25</v>
      </c>
      <c r="B607" s="358" t="s">
        <v>296</v>
      </c>
      <c r="C607" s="358" t="str">
        <f>_xlfn.XLOOKUP($A607,'Total project cost for DCs'!A:A,'Total project cost for DCs'!C:C,"Not found",0)</f>
        <v>2-lane urban- upgrade existing road layout to 2-lane urban with active modes on both sides</v>
      </c>
      <c r="D607" s="355" t="s">
        <v>155</v>
      </c>
      <c r="E607" s="355" t="s">
        <v>199</v>
      </c>
      <c r="F607" s="355" t="s">
        <v>826</v>
      </c>
      <c r="H607" s="355" t="s">
        <v>832</v>
      </c>
      <c r="I607" s="359">
        <f>_xlfn.XLOOKUP($H607,DC_growth_AGS!$A$665:$A$673,DC_growth_AGS!$O$665:$O$673,"Not found",0)</f>
        <v>0.36349328388092461</v>
      </c>
      <c r="J607" s="355">
        <v>2039</v>
      </c>
      <c r="K607" s="362">
        <f t="shared" si="69"/>
        <v>0</v>
      </c>
      <c r="L607" s="362">
        <f t="shared" si="69"/>
        <v>0</v>
      </c>
      <c r="M607" s="362">
        <f t="shared" si="69"/>
        <v>0</v>
      </c>
      <c r="N607" s="362">
        <f t="shared" si="69"/>
        <v>0</v>
      </c>
      <c r="O607" s="362">
        <f t="shared" si="69"/>
        <v>0</v>
      </c>
      <c r="P607" s="362">
        <f t="shared" si="69"/>
        <v>0</v>
      </c>
      <c r="Q607" s="362">
        <f t="shared" si="69"/>
        <v>0</v>
      </c>
      <c r="R607" s="362">
        <f t="shared" si="69"/>
        <v>0</v>
      </c>
      <c r="S607" s="362">
        <f t="shared" si="69"/>
        <v>0</v>
      </c>
      <c r="T607" s="362">
        <f t="shared" si="69"/>
        <v>0</v>
      </c>
      <c r="U607" s="362">
        <f t="shared" si="69"/>
        <v>0</v>
      </c>
      <c r="V607" s="362">
        <f t="shared" si="69"/>
        <v>0</v>
      </c>
      <c r="W607" s="362">
        <f t="shared" si="69"/>
        <v>0</v>
      </c>
      <c r="X607" s="362">
        <f t="shared" si="69"/>
        <v>0</v>
      </c>
      <c r="Y607" s="349">
        <f t="shared" si="63"/>
        <v>0</v>
      </c>
      <c r="Z607" s="349">
        <f t="shared" si="64"/>
        <v>0</v>
      </c>
      <c r="AA607" s="349"/>
      <c r="AB607" s="353">
        <v>0</v>
      </c>
      <c r="AC607" s="354" t="str">
        <f t="shared" si="65"/>
        <v>Collector</v>
      </c>
      <c r="AD607" s="349"/>
      <c r="AE607" s="349"/>
      <c r="AF607" s="355">
        <f>_xlfn.XLOOKUP(A607,'P1 Date Adjustment'!B:B,'P1 Date Adjustment'!F:F,"not found",0)</f>
        <v>2039</v>
      </c>
      <c r="AG607" s="349">
        <f t="shared" si="66"/>
        <v>0</v>
      </c>
    </row>
    <row r="608" spans="1:33" ht="45" x14ac:dyDescent="0.25">
      <c r="A608" s="129" t="s">
        <v>298</v>
      </c>
      <c r="B608" s="358" t="s">
        <v>299</v>
      </c>
      <c r="C608" s="358" t="str">
        <f>_xlfn.XLOOKUP($A608,'Total project cost for DCs'!A:A,'Total project cost for DCs'!C:C,"Not found",0)</f>
        <v>Active mode upgrades- existing road layout with active modes on both sides + intersection upgrades for active mode crossing</v>
      </c>
      <c r="D608" s="355" t="s">
        <v>155</v>
      </c>
      <c r="E608" s="355" t="s">
        <v>199</v>
      </c>
      <c r="F608" s="355" t="s">
        <v>826</v>
      </c>
      <c r="H608" s="355" t="s">
        <v>832</v>
      </c>
      <c r="I608" s="359">
        <f>_xlfn.XLOOKUP($H608,DC_growth_AGS!$A$665:$A$673,DC_growth_AGS!$O$665:$O$673,"Not found",0)</f>
        <v>0.36349328388092461</v>
      </c>
      <c r="J608" s="355">
        <v>2039</v>
      </c>
      <c r="K608" s="362">
        <f t="shared" si="69"/>
        <v>0</v>
      </c>
      <c r="L608" s="362">
        <f t="shared" si="69"/>
        <v>0</v>
      </c>
      <c r="M608" s="362">
        <f t="shared" si="69"/>
        <v>0</v>
      </c>
      <c r="N608" s="362">
        <f t="shared" si="69"/>
        <v>0</v>
      </c>
      <c r="O608" s="362">
        <f t="shared" si="69"/>
        <v>0</v>
      </c>
      <c r="P608" s="362">
        <f t="shared" si="69"/>
        <v>0</v>
      </c>
      <c r="Q608" s="362">
        <f t="shared" si="69"/>
        <v>0</v>
      </c>
      <c r="R608" s="362">
        <f t="shared" si="69"/>
        <v>0</v>
      </c>
      <c r="S608" s="362">
        <f t="shared" si="69"/>
        <v>0</v>
      </c>
      <c r="T608" s="362">
        <f t="shared" si="69"/>
        <v>0</v>
      </c>
      <c r="U608" s="362">
        <f t="shared" si="69"/>
        <v>0</v>
      </c>
      <c r="V608" s="362">
        <f t="shared" si="69"/>
        <v>0</v>
      </c>
      <c r="W608" s="362">
        <f t="shared" si="69"/>
        <v>0</v>
      </c>
      <c r="X608" s="362">
        <f t="shared" si="69"/>
        <v>0</v>
      </c>
      <c r="Y608" s="349">
        <f t="shared" si="63"/>
        <v>0</v>
      </c>
      <c r="Z608" s="349">
        <f t="shared" si="64"/>
        <v>0</v>
      </c>
      <c r="AA608" s="349"/>
      <c r="AB608" s="353">
        <v>0</v>
      </c>
      <c r="AC608" s="354" t="str">
        <f t="shared" si="65"/>
        <v>Collector</v>
      </c>
      <c r="AD608" s="349"/>
      <c r="AE608" s="349"/>
      <c r="AF608" s="355">
        <f>_xlfn.XLOOKUP(A608,'P1 Date Adjustment'!B:B,'P1 Date Adjustment'!F:F,"not found",0)</f>
        <v>2039</v>
      </c>
      <c r="AG608" s="349">
        <f t="shared" si="66"/>
        <v>0</v>
      </c>
    </row>
    <row r="609" spans="1:33" ht="30" x14ac:dyDescent="0.25">
      <c r="A609" s="129" t="s">
        <v>304</v>
      </c>
      <c r="B609" s="358" t="s">
        <v>305</v>
      </c>
      <c r="C609" s="358" t="str">
        <f>_xlfn.XLOOKUP($A609,'Total project cost for DCs'!A:A,'Total project cost for DCs'!C:C,"Not found",0)</f>
        <v>2-lane collector to connect with Drury Central Station, including bridge over streamM)</v>
      </c>
      <c r="D609" s="355" t="s">
        <v>155</v>
      </c>
      <c r="E609" s="355" t="s">
        <v>223</v>
      </c>
      <c r="F609" s="355" t="s">
        <v>826</v>
      </c>
      <c r="H609" s="355" t="s">
        <v>832</v>
      </c>
      <c r="I609" s="359">
        <f>_xlfn.XLOOKUP($H609,DC_growth_AGS!$A$665:$A$673,DC_growth_AGS!$O$665:$O$673,"Not found",0)</f>
        <v>0.36349328388092461</v>
      </c>
      <c r="J609" s="355">
        <v>2035</v>
      </c>
      <c r="K609" s="362">
        <f t="shared" si="69"/>
        <v>0</v>
      </c>
      <c r="L609" s="362">
        <f t="shared" si="69"/>
        <v>0</v>
      </c>
      <c r="M609" s="362">
        <f t="shared" si="69"/>
        <v>0</v>
      </c>
      <c r="N609" s="362">
        <f t="shared" si="69"/>
        <v>0</v>
      </c>
      <c r="O609" s="362">
        <f t="shared" si="69"/>
        <v>0</v>
      </c>
      <c r="P609" s="362">
        <f t="shared" si="69"/>
        <v>0</v>
      </c>
      <c r="Q609" s="362">
        <f t="shared" si="69"/>
        <v>0</v>
      </c>
      <c r="R609" s="362">
        <f t="shared" si="69"/>
        <v>0</v>
      </c>
      <c r="S609" s="362">
        <f t="shared" si="69"/>
        <v>0</v>
      </c>
      <c r="T609" s="362">
        <f t="shared" si="69"/>
        <v>0</v>
      </c>
      <c r="U609" s="362">
        <f t="shared" si="69"/>
        <v>0</v>
      </c>
      <c r="V609" s="362">
        <f t="shared" si="69"/>
        <v>0</v>
      </c>
      <c r="W609" s="362">
        <f t="shared" si="69"/>
        <v>0</v>
      </c>
      <c r="X609" s="362">
        <f t="shared" si="69"/>
        <v>0</v>
      </c>
      <c r="Y609" s="349">
        <f t="shared" si="63"/>
        <v>0</v>
      </c>
      <c r="Z609" s="349">
        <f t="shared" si="64"/>
        <v>0</v>
      </c>
      <c r="AA609" s="349"/>
      <c r="AB609" s="353">
        <v>0</v>
      </c>
      <c r="AC609" s="354" t="str">
        <f t="shared" si="65"/>
        <v>Collector</v>
      </c>
      <c r="AD609" s="349"/>
      <c r="AE609" s="349"/>
      <c r="AF609" s="355">
        <f>_xlfn.XLOOKUP(A609,'P1 Date Adjustment'!B:B,'P1 Date Adjustment'!F:F,"not found",0)</f>
        <v>2035</v>
      </c>
      <c r="AG609" s="349">
        <f t="shared" si="66"/>
        <v>0</v>
      </c>
    </row>
    <row r="610" spans="1:33" ht="30" x14ac:dyDescent="0.25">
      <c r="A610" s="129">
        <v>31</v>
      </c>
      <c r="B610" s="358" t="s">
        <v>311</v>
      </c>
      <c r="C610" s="358" t="str">
        <f>_xlfn.XLOOKUP($A610,'Total project cost for DCs'!A:A,'Total project cost for DCs'!C:C,"Not found",0)</f>
        <v>2-lane urban - upgrade existing roadwith active modes on both sides / Mill Road design ?</v>
      </c>
      <c r="D610" s="355" t="s">
        <v>155</v>
      </c>
      <c r="E610" s="355" t="s">
        <v>199</v>
      </c>
      <c r="F610" s="355" t="s">
        <v>826</v>
      </c>
      <c r="H610" s="355" t="s">
        <v>832</v>
      </c>
      <c r="I610" s="359">
        <f>_xlfn.XLOOKUP($H610,DC_growth_AGS!$A$665:$A$673,DC_growth_AGS!$O$665:$O$673,"Not found",0)</f>
        <v>0.36349328388092461</v>
      </c>
      <c r="J610" s="355">
        <v>2039</v>
      </c>
      <c r="K610" s="362">
        <f t="shared" si="69"/>
        <v>0</v>
      </c>
      <c r="L610" s="362">
        <f t="shared" si="69"/>
        <v>0</v>
      </c>
      <c r="M610" s="362">
        <f t="shared" si="69"/>
        <v>0</v>
      </c>
      <c r="N610" s="362">
        <f t="shared" si="69"/>
        <v>0</v>
      </c>
      <c r="O610" s="362">
        <f t="shared" si="69"/>
        <v>0</v>
      </c>
      <c r="P610" s="362">
        <f t="shared" si="69"/>
        <v>0</v>
      </c>
      <c r="Q610" s="362">
        <f t="shared" si="69"/>
        <v>0</v>
      </c>
      <c r="R610" s="362">
        <f t="shared" si="69"/>
        <v>0</v>
      </c>
      <c r="S610" s="362">
        <f t="shared" si="69"/>
        <v>0</v>
      </c>
      <c r="T610" s="362">
        <f t="shared" si="69"/>
        <v>0</v>
      </c>
      <c r="U610" s="362">
        <f t="shared" si="69"/>
        <v>0</v>
      </c>
      <c r="V610" s="362">
        <f t="shared" si="69"/>
        <v>0</v>
      </c>
      <c r="W610" s="362">
        <f t="shared" si="69"/>
        <v>0</v>
      </c>
      <c r="X610" s="362">
        <f t="shared" si="69"/>
        <v>0</v>
      </c>
      <c r="Y610" s="349">
        <f t="shared" si="63"/>
        <v>0</v>
      </c>
      <c r="Z610" s="349">
        <f t="shared" si="64"/>
        <v>0</v>
      </c>
      <c r="AA610" s="349"/>
      <c r="AB610" s="353">
        <v>0</v>
      </c>
      <c r="AC610" s="354" t="str">
        <f t="shared" si="65"/>
        <v>Collector</v>
      </c>
      <c r="AD610" s="349"/>
      <c r="AE610" s="349"/>
      <c r="AF610" s="355">
        <f>_xlfn.XLOOKUP(A610,'P1 Date Adjustment'!B:B,'P1 Date Adjustment'!F:F,"not found",0)</f>
        <v>2039</v>
      </c>
      <c r="AG610" s="349">
        <f t="shared" si="66"/>
        <v>0</v>
      </c>
    </row>
    <row r="611" spans="1:33" x14ac:dyDescent="0.25">
      <c r="A611" s="129">
        <v>32</v>
      </c>
      <c r="B611" s="358" t="s">
        <v>313</v>
      </c>
      <c r="C611" s="358" t="str">
        <f>_xlfn.XLOOKUP($A611,'Total project cost for DCs'!A:A,'Total project cost for DCs'!C:C,"Not found",0)</f>
        <v>Assume 1 simple roundabout intesection</v>
      </c>
      <c r="D611" s="355" t="s">
        <v>155</v>
      </c>
      <c r="E611" s="355" t="s">
        <v>190</v>
      </c>
      <c r="F611" s="355" t="s">
        <v>826</v>
      </c>
      <c r="H611" s="355" t="s">
        <v>832</v>
      </c>
      <c r="I611" s="359">
        <f>_xlfn.XLOOKUP($H611,DC_growth_AGS!$A$665:$A$673,DC_growth_AGS!$O$665:$O$673,"Not found",0)</f>
        <v>0.36349328388092461</v>
      </c>
      <c r="J611" s="355">
        <v>2039</v>
      </c>
      <c r="K611" s="362">
        <f t="shared" si="69"/>
        <v>0</v>
      </c>
      <c r="L611" s="362">
        <f t="shared" si="69"/>
        <v>0</v>
      </c>
      <c r="M611" s="362">
        <f t="shared" si="69"/>
        <v>0</v>
      </c>
      <c r="N611" s="362">
        <f t="shared" si="69"/>
        <v>0</v>
      </c>
      <c r="O611" s="362">
        <f t="shared" si="69"/>
        <v>0</v>
      </c>
      <c r="P611" s="362">
        <f t="shared" si="69"/>
        <v>0</v>
      </c>
      <c r="Q611" s="362">
        <f t="shared" si="69"/>
        <v>0</v>
      </c>
      <c r="R611" s="362">
        <f t="shared" si="69"/>
        <v>0</v>
      </c>
      <c r="S611" s="362">
        <f t="shared" si="69"/>
        <v>0</v>
      </c>
      <c r="T611" s="362">
        <f t="shared" si="69"/>
        <v>0</v>
      </c>
      <c r="U611" s="362">
        <f t="shared" si="69"/>
        <v>0</v>
      </c>
      <c r="V611" s="362">
        <f t="shared" si="69"/>
        <v>0</v>
      </c>
      <c r="W611" s="362">
        <f t="shared" si="69"/>
        <v>0</v>
      </c>
      <c r="X611" s="362">
        <f t="shared" si="69"/>
        <v>0</v>
      </c>
      <c r="Y611" s="349">
        <f t="shared" si="63"/>
        <v>0</v>
      </c>
      <c r="Z611" s="349">
        <f t="shared" si="64"/>
        <v>0</v>
      </c>
      <c r="AA611" s="349"/>
      <c r="AB611" s="353">
        <v>0</v>
      </c>
      <c r="AC611" s="354" t="str">
        <f t="shared" si="65"/>
        <v>Arterial</v>
      </c>
      <c r="AD611" s="349"/>
      <c r="AE611" s="349"/>
      <c r="AF611" s="355">
        <f>_xlfn.XLOOKUP(A611,'P1 Date Adjustment'!B:B,'P1 Date Adjustment'!F:F,"not found",0)</f>
        <v>2039</v>
      </c>
      <c r="AG611" s="349">
        <f t="shared" si="66"/>
        <v>0</v>
      </c>
    </row>
    <row r="612" spans="1:33" ht="30" x14ac:dyDescent="0.25">
      <c r="A612" s="129">
        <v>33</v>
      </c>
      <c r="B612" s="358" t="s">
        <v>315</v>
      </c>
      <c r="C612" s="358" t="str">
        <f>_xlfn.XLOOKUP($A612,'Total project cost for DCs'!A:A,'Total project cost for DCs'!C:C,"Not found",0)</f>
        <v>2-lane urban- upgrade existing road layout to 2-lane urban with active modes on both sides (TDM )</v>
      </c>
      <c r="D612" s="355" t="s">
        <v>155</v>
      </c>
      <c r="E612" s="355" t="s">
        <v>199</v>
      </c>
      <c r="F612" s="355" t="s">
        <v>826</v>
      </c>
      <c r="H612" s="355" t="s">
        <v>832</v>
      </c>
      <c r="I612" s="359">
        <f>_xlfn.XLOOKUP($H612,DC_growth_AGS!$A$665:$A$673,DC_growth_AGS!$O$665:$O$673,"Not found",0)</f>
        <v>0.36349328388092461</v>
      </c>
      <c r="J612" s="355">
        <v>2033</v>
      </c>
      <c r="K612" s="362">
        <f t="shared" si="69"/>
        <v>0</v>
      </c>
      <c r="L612" s="362">
        <f t="shared" si="69"/>
        <v>0</v>
      </c>
      <c r="M612" s="362">
        <f t="shared" si="69"/>
        <v>0</v>
      </c>
      <c r="N612" s="362">
        <f t="shared" si="69"/>
        <v>0</v>
      </c>
      <c r="O612" s="362">
        <f t="shared" si="69"/>
        <v>0</v>
      </c>
      <c r="P612" s="362">
        <f t="shared" si="69"/>
        <v>0</v>
      </c>
      <c r="Q612" s="362">
        <f t="shared" si="69"/>
        <v>0</v>
      </c>
      <c r="R612" s="362">
        <f t="shared" si="69"/>
        <v>0</v>
      </c>
      <c r="S612" s="362">
        <f t="shared" si="69"/>
        <v>0</v>
      </c>
      <c r="T612" s="362">
        <f t="shared" si="69"/>
        <v>0</v>
      </c>
      <c r="U612" s="362">
        <f t="shared" si="69"/>
        <v>0</v>
      </c>
      <c r="V612" s="362">
        <f t="shared" si="69"/>
        <v>0</v>
      </c>
      <c r="W612" s="362">
        <f t="shared" si="69"/>
        <v>0</v>
      </c>
      <c r="X612" s="362">
        <f t="shared" si="69"/>
        <v>0</v>
      </c>
      <c r="Y612" s="349">
        <f t="shared" si="63"/>
        <v>0</v>
      </c>
      <c r="Z612" s="349">
        <f t="shared" si="64"/>
        <v>0</v>
      </c>
      <c r="AA612" s="349"/>
      <c r="AB612" s="353">
        <v>0</v>
      </c>
      <c r="AC612" s="354" t="str">
        <f t="shared" si="65"/>
        <v>Collector</v>
      </c>
      <c r="AD612" s="349"/>
      <c r="AE612" s="349"/>
      <c r="AF612" s="355">
        <f>_xlfn.XLOOKUP(A612,'P1 Date Adjustment'!B:B,'P1 Date Adjustment'!F:F,"not found",0)</f>
        <v>2033</v>
      </c>
      <c r="AG612" s="349">
        <f t="shared" si="66"/>
        <v>0</v>
      </c>
    </row>
    <row r="613" spans="1:33" ht="30" x14ac:dyDescent="0.25">
      <c r="A613" s="129" t="s">
        <v>326</v>
      </c>
      <c r="B613" s="358" t="s">
        <v>327</v>
      </c>
      <c r="C613" s="358" t="str">
        <f>_xlfn.XLOOKUP($A613,'Total project cost for DCs'!A:A,'Total project cost for DCs'!C:C,"Not found",0)</f>
        <v>2-lane urban- upgrade existing road layout with active modes on both sides (Under construction)</v>
      </c>
      <c r="D613" s="355" t="s">
        <v>155</v>
      </c>
      <c r="E613" s="355" t="s">
        <v>227</v>
      </c>
      <c r="F613" s="355" t="s">
        <v>826</v>
      </c>
      <c r="H613" s="355" t="s">
        <v>832</v>
      </c>
      <c r="I613" s="359">
        <f>_xlfn.XLOOKUP($H613,DC_growth_AGS!$A$665:$A$673,DC_growth_AGS!$O$665:$O$673,"Not found",0)</f>
        <v>0.36349328388092461</v>
      </c>
      <c r="J613" s="355">
        <v>2033</v>
      </c>
      <c r="K613" s="362">
        <f t="shared" si="69"/>
        <v>0</v>
      </c>
      <c r="L613" s="362">
        <f t="shared" si="69"/>
        <v>0</v>
      </c>
      <c r="M613" s="362">
        <f t="shared" si="69"/>
        <v>0</v>
      </c>
      <c r="N613" s="362">
        <f t="shared" si="69"/>
        <v>0</v>
      </c>
      <c r="O613" s="362">
        <f t="shared" si="69"/>
        <v>0</v>
      </c>
      <c r="P613" s="362">
        <f t="shared" si="69"/>
        <v>0</v>
      </c>
      <c r="Q613" s="362">
        <f t="shared" si="69"/>
        <v>0</v>
      </c>
      <c r="R613" s="362">
        <f t="shared" si="69"/>
        <v>0</v>
      </c>
      <c r="S613" s="362">
        <f t="shared" si="69"/>
        <v>0</v>
      </c>
      <c r="T613" s="362">
        <f t="shared" si="69"/>
        <v>0</v>
      </c>
      <c r="U613" s="362">
        <f t="shared" si="69"/>
        <v>0</v>
      </c>
      <c r="V613" s="362">
        <f t="shared" si="69"/>
        <v>0</v>
      </c>
      <c r="W613" s="362">
        <f t="shared" si="69"/>
        <v>0</v>
      </c>
      <c r="X613" s="362">
        <f t="shared" si="69"/>
        <v>0</v>
      </c>
      <c r="Y613" s="349">
        <f t="shared" si="63"/>
        <v>0</v>
      </c>
      <c r="Z613" s="349">
        <f t="shared" si="64"/>
        <v>0</v>
      </c>
      <c r="AA613" s="349"/>
      <c r="AB613" s="353">
        <v>0</v>
      </c>
      <c r="AC613" s="354" t="str">
        <f t="shared" si="65"/>
        <v>Arterial</v>
      </c>
      <c r="AD613" s="349"/>
      <c r="AE613" s="349"/>
      <c r="AF613" s="355">
        <f>_xlfn.XLOOKUP(A613,'P1 Date Adjustment'!B:B,'P1 Date Adjustment'!F:F,"not found",0)</f>
        <v>2033</v>
      </c>
      <c r="AG613" s="349">
        <f t="shared" si="66"/>
        <v>0</v>
      </c>
    </row>
    <row r="614" spans="1:33" ht="45" x14ac:dyDescent="0.25">
      <c r="A614" s="129" t="s">
        <v>334</v>
      </c>
      <c r="B614" s="358" t="s">
        <v>335</v>
      </c>
      <c r="C614" s="358" t="str">
        <f>_xlfn.XLOOKUP($A614,'Total project cost for DCs'!A:A,'Total project cost for DCs'!C:C,"Not found",0)</f>
        <v>4-lane urban- upgrade interim 2-lane urban corridor to a 4-lane corridor with active modes on both sides (SGA design)</v>
      </c>
      <c r="D614" s="355" t="s">
        <v>155</v>
      </c>
      <c r="E614" s="355" t="s">
        <v>157</v>
      </c>
      <c r="F614" s="355" t="s">
        <v>826</v>
      </c>
      <c r="H614" s="355" t="s">
        <v>832</v>
      </c>
      <c r="I614" s="359">
        <f>_xlfn.XLOOKUP($H614,DC_growth_AGS!$A$665:$A$673,DC_growth_AGS!$O$665:$O$673,"Not found",0)</f>
        <v>0.36349328388092461</v>
      </c>
      <c r="J614" s="355">
        <v>2050</v>
      </c>
      <c r="K614" s="362">
        <f t="shared" si="69"/>
        <v>0</v>
      </c>
      <c r="L614" s="362">
        <f t="shared" si="69"/>
        <v>0</v>
      </c>
      <c r="M614" s="362">
        <f t="shared" si="69"/>
        <v>0</v>
      </c>
      <c r="N614" s="362">
        <f t="shared" si="69"/>
        <v>0</v>
      </c>
      <c r="O614" s="362">
        <f t="shared" si="69"/>
        <v>0</v>
      </c>
      <c r="P614" s="362">
        <f t="shared" si="69"/>
        <v>0</v>
      </c>
      <c r="Q614" s="362">
        <f t="shared" si="69"/>
        <v>0</v>
      </c>
      <c r="R614" s="362">
        <f t="shared" si="69"/>
        <v>0</v>
      </c>
      <c r="S614" s="362">
        <f t="shared" si="69"/>
        <v>0</v>
      </c>
      <c r="T614" s="362">
        <f t="shared" si="69"/>
        <v>0</v>
      </c>
      <c r="U614" s="362">
        <f t="shared" si="69"/>
        <v>0</v>
      </c>
      <c r="V614" s="362">
        <f t="shared" si="69"/>
        <v>0</v>
      </c>
      <c r="W614" s="362">
        <f t="shared" si="69"/>
        <v>0</v>
      </c>
      <c r="X614" s="362">
        <f t="shared" si="69"/>
        <v>0</v>
      </c>
      <c r="Y614" s="349">
        <f t="shared" si="63"/>
        <v>0</v>
      </c>
      <c r="Z614" s="349">
        <f t="shared" si="64"/>
        <v>0</v>
      </c>
      <c r="AA614" s="349"/>
      <c r="AB614" s="353">
        <v>0</v>
      </c>
      <c r="AC614" s="354" t="str">
        <f t="shared" si="65"/>
        <v>Arterial</v>
      </c>
      <c r="AD614" s="349"/>
      <c r="AE614" s="349"/>
      <c r="AF614" s="355">
        <f>_xlfn.XLOOKUP(A614,'P1 Date Adjustment'!B:B,'P1 Date Adjustment'!F:F,"not found",0)</f>
        <v>2050</v>
      </c>
      <c r="AG614" s="349">
        <f t="shared" si="66"/>
        <v>0</v>
      </c>
    </row>
    <row r="615" spans="1:33" ht="30" x14ac:dyDescent="0.25">
      <c r="A615" s="129" t="s">
        <v>342</v>
      </c>
      <c r="B615" s="358" t="s">
        <v>343</v>
      </c>
      <c r="C615" s="358" t="str">
        <f>_xlfn.XLOOKUP($A615,'Total project cost for DCs'!A:A,'Total project cost for DCs'!C:C,"Not found",0)</f>
        <v>Upgrade interim 2-lane bridges (3No. to 4 lane bridges with active modes on both sides (SGA design)</v>
      </c>
      <c r="D615" s="355" t="s">
        <v>155</v>
      </c>
      <c r="E615" s="355" t="s">
        <v>345</v>
      </c>
      <c r="F615" s="355" t="s">
        <v>826</v>
      </c>
      <c r="H615" s="355" t="s">
        <v>832</v>
      </c>
      <c r="I615" s="359">
        <f>_xlfn.XLOOKUP($H615,DC_growth_AGS!$A$665:$A$673,DC_growth_AGS!$O$665:$O$673,"Not found",0)</f>
        <v>0.36349328388092461</v>
      </c>
      <c r="J615" s="355">
        <v>2050</v>
      </c>
      <c r="K615" s="362">
        <f t="shared" si="69"/>
        <v>0</v>
      </c>
      <c r="L615" s="362">
        <f t="shared" si="69"/>
        <v>0</v>
      </c>
      <c r="M615" s="362">
        <f t="shared" si="69"/>
        <v>0</v>
      </c>
      <c r="N615" s="362">
        <f t="shared" si="69"/>
        <v>0</v>
      </c>
      <c r="O615" s="362">
        <f t="shared" si="69"/>
        <v>0</v>
      </c>
      <c r="P615" s="362">
        <f t="shared" si="69"/>
        <v>0</v>
      </c>
      <c r="Q615" s="362">
        <f t="shared" si="69"/>
        <v>0</v>
      </c>
      <c r="R615" s="362">
        <f t="shared" si="69"/>
        <v>0</v>
      </c>
      <c r="S615" s="362">
        <f t="shared" si="69"/>
        <v>0</v>
      </c>
      <c r="T615" s="362">
        <f t="shared" si="69"/>
        <v>0</v>
      </c>
      <c r="U615" s="362">
        <f t="shared" si="69"/>
        <v>0</v>
      </c>
      <c r="V615" s="362">
        <f t="shared" si="69"/>
        <v>0</v>
      </c>
      <c r="W615" s="362">
        <f t="shared" si="69"/>
        <v>0</v>
      </c>
      <c r="X615" s="362">
        <f t="shared" si="69"/>
        <v>0</v>
      </c>
      <c r="Y615" s="349">
        <f t="shared" si="63"/>
        <v>0</v>
      </c>
      <c r="Z615" s="349">
        <f t="shared" si="64"/>
        <v>0</v>
      </c>
      <c r="AA615" s="349"/>
      <c r="AB615" s="353">
        <v>0</v>
      </c>
      <c r="AC615" s="354" t="str">
        <f t="shared" si="65"/>
        <v>Arterial</v>
      </c>
      <c r="AD615" s="349"/>
      <c r="AE615" s="349"/>
      <c r="AF615" s="355">
        <f>_xlfn.XLOOKUP(A615,'P1 Date Adjustment'!B:B,'P1 Date Adjustment'!F:F,"not found",0)</f>
        <v>2050</v>
      </c>
      <c r="AG615" s="349">
        <f t="shared" si="66"/>
        <v>0</v>
      </c>
    </row>
    <row r="616" spans="1:33" ht="30" x14ac:dyDescent="0.25">
      <c r="A616" s="129" t="s">
        <v>346</v>
      </c>
      <c r="B616" s="358" t="s">
        <v>347</v>
      </c>
      <c r="C616" s="358" t="str">
        <f>_xlfn.XLOOKUP($A616,'Total project cost for DCs'!A:A,'Total project cost for DCs'!C:C,"Not found",0)</f>
        <v>2-lane urban- new road layout with active modes on both sides (TDM)</v>
      </c>
      <c r="D616" s="355" t="s">
        <v>155</v>
      </c>
      <c r="E616" s="355" t="s">
        <v>227</v>
      </c>
      <c r="F616" s="355" t="s">
        <v>826</v>
      </c>
      <c r="H616" s="355" t="s">
        <v>832</v>
      </c>
      <c r="I616" s="359">
        <f>_xlfn.XLOOKUP($H616,DC_growth_AGS!$A$665:$A$673,DC_growth_AGS!$O$665:$O$673,"Not found",0)</f>
        <v>0.36349328388092461</v>
      </c>
      <c r="J616" s="355">
        <v>2044</v>
      </c>
      <c r="K616" s="362">
        <f t="shared" si="69"/>
        <v>0</v>
      </c>
      <c r="L616" s="362">
        <f t="shared" si="69"/>
        <v>0</v>
      </c>
      <c r="M616" s="362">
        <f t="shared" si="69"/>
        <v>0</v>
      </c>
      <c r="N616" s="362">
        <f t="shared" si="69"/>
        <v>0</v>
      </c>
      <c r="O616" s="362">
        <f t="shared" si="69"/>
        <v>0</v>
      </c>
      <c r="P616" s="362">
        <f t="shared" si="69"/>
        <v>0</v>
      </c>
      <c r="Q616" s="362">
        <f t="shared" si="69"/>
        <v>0</v>
      </c>
      <c r="R616" s="362">
        <f t="shared" si="69"/>
        <v>0</v>
      </c>
      <c r="S616" s="362">
        <f t="shared" si="69"/>
        <v>0</v>
      </c>
      <c r="T616" s="362">
        <f t="shared" si="69"/>
        <v>0</v>
      </c>
      <c r="U616" s="362">
        <f t="shared" si="69"/>
        <v>0</v>
      </c>
      <c r="V616" s="362">
        <f t="shared" si="69"/>
        <v>0</v>
      </c>
      <c r="W616" s="362">
        <f t="shared" si="69"/>
        <v>0</v>
      </c>
      <c r="X616" s="362">
        <f t="shared" si="69"/>
        <v>0</v>
      </c>
      <c r="Y616" s="349">
        <f t="shared" si="63"/>
        <v>0</v>
      </c>
      <c r="Z616" s="349">
        <f t="shared" si="64"/>
        <v>0</v>
      </c>
      <c r="AA616" s="349"/>
      <c r="AB616" s="353">
        <v>0</v>
      </c>
      <c r="AC616" s="354" t="str">
        <f t="shared" si="65"/>
        <v>Arterial</v>
      </c>
      <c r="AD616" s="349"/>
      <c r="AE616" s="349"/>
      <c r="AF616" s="355">
        <f>_xlfn.XLOOKUP(A616,'P1 Date Adjustment'!B:B,'P1 Date Adjustment'!F:F,"not found",0)</f>
        <v>2044</v>
      </c>
      <c r="AG616" s="349">
        <f t="shared" si="66"/>
        <v>0</v>
      </c>
    </row>
    <row r="617" spans="1:33" x14ac:dyDescent="0.25">
      <c r="A617" s="129" t="s">
        <v>348</v>
      </c>
      <c r="B617" s="358" t="s">
        <v>347</v>
      </c>
      <c r="C617" s="358" t="str">
        <f>_xlfn.XLOOKUP($A617,'Total project cost for DCs'!A:A,'Total project cost for DCs'!C:C,"Not found",0)</f>
        <v>2-lane urban- bridge construction</v>
      </c>
      <c r="D617" s="355" t="s">
        <v>155</v>
      </c>
      <c r="E617" s="355" t="s">
        <v>345</v>
      </c>
      <c r="F617" s="355" t="s">
        <v>826</v>
      </c>
      <c r="H617" s="355" t="s">
        <v>832</v>
      </c>
      <c r="I617" s="359">
        <f>_xlfn.XLOOKUP($H617,DC_growth_AGS!$A$665:$A$673,DC_growth_AGS!$O$665:$O$673,"Not found",0)</f>
        <v>0.36349328388092461</v>
      </c>
      <c r="J617" s="355">
        <v>2044</v>
      </c>
      <c r="K617" s="362">
        <f t="shared" si="69"/>
        <v>0</v>
      </c>
      <c r="L617" s="362">
        <f t="shared" si="69"/>
        <v>0</v>
      </c>
      <c r="M617" s="362">
        <f t="shared" si="69"/>
        <v>0</v>
      </c>
      <c r="N617" s="362">
        <f t="shared" si="69"/>
        <v>0</v>
      </c>
      <c r="O617" s="362">
        <f t="shared" si="69"/>
        <v>0</v>
      </c>
      <c r="P617" s="362">
        <f t="shared" si="69"/>
        <v>0</v>
      </c>
      <c r="Q617" s="362">
        <f t="shared" si="69"/>
        <v>0</v>
      </c>
      <c r="R617" s="362">
        <f t="shared" si="69"/>
        <v>0</v>
      </c>
      <c r="S617" s="362">
        <f t="shared" si="69"/>
        <v>0</v>
      </c>
      <c r="T617" s="362">
        <f t="shared" si="69"/>
        <v>0</v>
      </c>
      <c r="U617" s="362">
        <f t="shared" si="69"/>
        <v>0</v>
      </c>
      <c r="V617" s="362">
        <f t="shared" si="69"/>
        <v>0</v>
      </c>
      <c r="W617" s="362">
        <f t="shared" si="69"/>
        <v>0</v>
      </c>
      <c r="X617" s="362">
        <f t="shared" si="69"/>
        <v>0</v>
      </c>
      <c r="Y617" s="349">
        <f t="shared" si="63"/>
        <v>0</v>
      </c>
      <c r="Z617" s="349">
        <f t="shared" si="64"/>
        <v>0</v>
      </c>
      <c r="AA617" s="349"/>
      <c r="AB617" s="353">
        <v>0</v>
      </c>
      <c r="AC617" s="354" t="str">
        <f t="shared" si="65"/>
        <v>Arterial</v>
      </c>
      <c r="AD617" s="349"/>
      <c r="AE617" s="349"/>
      <c r="AF617" s="355">
        <f>_xlfn.XLOOKUP(A617,'P1 Date Adjustment'!B:B,'P1 Date Adjustment'!F:F,"not found",0)</f>
        <v>2044</v>
      </c>
      <c r="AG617" s="349">
        <f t="shared" si="66"/>
        <v>0</v>
      </c>
    </row>
    <row r="618" spans="1:33" ht="30" x14ac:dyDescent="0.25">
      <c r="A618" s="129" t="s">
        <v>350</v>
      </c>
      <c r="B618" s="358" t="s">
        <v>347</v>
      </c>
      <c r="C618" s="358" t="str">
        <f>_xlfn.XLOOKUP($A618,'Total project cost for DCs'!A:A,'Total project cost for DCs'!C:C,"Not found",0)</f>
        <v>4-lane urban- upgrade 2-lane urban with active modes on both sides (SGA design)</v>
      </c>
      <c r="D618" s="355" t="s">
        <v>155</v>
      </c>
      <c r="E618" s="355" t="s">
        <v>231</v>
      </c>
      <c r="F618" s="355" t="s">
        <v>826</v>
      </c>
      <c r="H618" s="355" t="s">
        <v>832</v>
      </c>
      <c r="I618" s="359">
        <f>_xlfn.XLOOKUP($H618,DC_growth_AGS!$A$665:$A$673,DC_growth_AGS!$O$665:$O$673,"Not found",0)</f>
        <v>0.36349328388092461</v>
      </c>
      <c r="J618" s="355">
        <v>2049</v>
      </c>
      <c r="K618" s="362">
        <f t="shared" si="69"/>
        <v>0</v>
      </c>
      <c r="L618" s="362">
        <f t="shared" si="69"/>
        <v>0</v>
      </c>
      <c r="M618" s="362">
        <f t="shared" si="69"/>
        <v>0</v>
      </c>
      <c r="N618" s="362">
        <f t="shared" si="69"/>
        <v>0</v>
      </c>
      <c r="O618" s="362">
        <f t="shared" si="69"/>
        <v>0</v>
      </c>
      <c r="P618" s="362">
        <f t="shared" si="69"/>
        <v>0</v>
      </c>
      <c r="Q618" s="362">
        <f t="shared" si="69"/>
        <v>0</v>
      </c>
      <c r="R618" s="362">
        <f t="shared" si="69"/>
        <v>0</v>
      </c>
      <c r="S618" s="362">
        <f t="shared" si="69"/>
        <v>0</v>
      </c>
      <c r="T618" s="362">
        <f t="shared" si="69"/>
        <v>0</v>
      </c>
      <c r="U618" s="362">
        <f t="shared" si="69"/>
        <v>0</v>
      </c>
      <c r="V618" s="362">
        <f t="shared" si="69"/>
        <v>0</v>
      </c>
      <c r="W618" s="362">
        <f t="shared" si="69"/>
        <v>0</v>
      </c>
      <c r="X618" s="362">
        <f t="shared" si="69"/>
        <v>0</v>
      </c>
      <c r="Y618" s="349">
        <f t="shared" si="63"/>
        <v>0</v>
      </c>
      <c r="Z618" s="349">
        <f t="shared" si="64"/>
        <v>0</v>
      </c>
      <c r="AA618" s="349"/>
      <c r="AB618" s="353">
        <v>0</v>
      </c>
      <c r="AC618" s="354" t="str">
        <f t="shared" si="65"/>
        <v>Arterial</v>
      </c>
      <c r="AD618" s="349"/>
      <c r="AE618" s="349"/>
      <c r="AF618" s="355">
        <f>_xlfn.XLOOKUP(A618,'P1 Date Adjustment'!B:B,'P1 Date Adjustment'!F:F,"not found",0)</f>
        <v>2049</v>
      </c>
      <c r="AG618" s="349">
        <f t="shared" si="66"/>
        <v>0</v>
      </c>
    </row>
    <row r="619" spans="1:33" x14ac:dyDescent="0.25">
      <c r="A619" s="129" t="s">
        <v>352</v>
      </c>
      <c r="B619" s="358" t="s">
        <v>347</v>
      </c>
      <c r="C619" s="358" t="str">
        <f>_xlfn.XLOOKUP($A619,'Total project cost for DCs'!A:A,'Total project cost for DCs'!C:C,"Not found",0)</f>
        <v>4-lane urban- Bridge Widening</v>
      </c>
      <c r="D619" s="355" t="s">
        <v>155</v>
      </c>
      <c r="E619" s="355" t="s">
        <v>345</v>
      </c>
      <c r="F619" s="355" t="s">
        <v>826</v>
      </c>
      <c r="H619" s="355" t="s">
        <v>832</v>
      </c>
      <c r="I619" s="359">
        <f>_xlfn.XLOOKUP($H619,DC_growth_AGS!$A$665:$A$673,DC_growth_AGS!$O$665:$O$673,"Not found",0)</f>
        <v>0.36349328388092461</v>
      </c>
      <c r="J619" s="355">
        <v>2049</v>
      </c>
      <c r="K619" s="362">
        <f t="shared" si="69"/>
        <v>0</v>
      </c>
      <c r="L619" s="362">
        <f t="shared" si="69"/>
        <v>0</v>
      </c>
      <c r="M619" s="362">
        <f t="shared" si="69"/>
        <v>0</v>
      </c>
      <c r="N619" s="362">
        <f t="shared" si="69"/>
        <v>0</v>
      </c>
      <c r="O619" s="362">
        <f t="shared" si="69"/>
        <v>0</v>
      </c>
      <c r="P619" s="362">
        <f t="shared" si="69"/>
        <v>0</v>
      </c>
      <c r="Q619" s="362">
        <f t="shared" si="69"/>
        <v>0</v>
      </c>
      <c r="R619" s="362">
        <f t="shared" si="69"/>
        <v>0</v>
      </c>
      <c r="S619" s="362">
        <f t="shared" si="69"/>
        <v>0</v>
      </c>
      <c r="T619" s="362">
        <f t="shared" si="69"/>
        <v>0</v>
      </c>
      <c r="U619" s="362">
        <f t="shared" si="69"/>
        <v>0</v>
      </c>
      <c r="V619" s="362">
        <f t="shared" si="69"/>
        <v>0</v>
      </c>
      <c r="W619" s="362">
        <f t="shared" si="69"/>
        <v>0</v>
      </c>
      <c r="X619" s="362">
        <f t="shared" si="69"/>
        <v>0</v>
      </c>
      <c r="Y619" s="349">
        <f t="shared" si="63"/>
        <v>0</v>
      </c>
      <c r="Z619" s="349">
        <f t="shared" si="64"/>
        <v>0</v>
      </c>
      <c r="AA619" s="349"/>
      <c r="AB619" s="353">
        <v>0</v>
      </c>
      <c r="AC619" s="354" t="str">
        <f t="shared" si="65"/>
        <v>Arterial</v>
      </c>
      <c r="AD619" s="349"/>
      <c r="AE619" s="349"/>
      <c r="AF619" s="355">
        <f>_xlfn.XLOOKUP(A619,'P1 Date Adjustment'!B:B,'P1 Date Adjustment'!F:F,"not found",0)</f>
        <v>2049</v>
      </c>
      <c r="AG619" s="349">
        <f t="shared" si="66"/>
        <v>0</v>
      </c>
    </row>
    <row r="620" spans="1:33" ht="30" x14ac:dyDescent="0.25">
      <c r="A620" s="129" t="s">
        <v>365</v>
      </c>
      <c r="B620" s="358" t="s">
        <v>363</v>
      </c>
      <c r="C620" s="358" t="str">
        <f>_xlfn.XLOOKUP($A620,'Total project cost for DCs'!A:A,'Total project cost for DCs'!C:C,"Not found",0)</f>
        <v>4-lane urban- upgrade 2-lane urban excl bridge</v>
      </c>
      <c r="D620" s="355" t="s">
        <v>155</v>
      </c>
      <c r="E620" s="355" t="s">
        <v>231</v>
      </c>
      <c r="F620" s="355" t="s">
        <v>826</v>
      </c>
      <c r="H620" s="355" t="s">
        <v>832</v>
      </c>
      <c r="I620" s="359">
        <f>_xlfn.XLOOKUP($H620,DC_growth_AGS!$A$665:$A$673,DC_growth_AGS!$O$665:$O$673,"Not found",0)</f>
        <v>0.36349328388092461</v>
      </c>
      <c r="J620" s="355">
        <v>2047</v>
      </c>
      <c r="K620" s="362">
        <f t="shared" ref="K620:X635" si="70">IF($AC620="Arterial",-K567*$AD$2,0)</f>
        <v>0</v>
      </c>
      <c r="L620" s="362">
        <f t="shared" si="70"/>
        <v>0</v>
      </c>
      <c r="M620" s="362">
        <f t="shared" si="70"/>
        <v>0</v>
      </c>
      <c r="N620" s="362">
        <f t="shared" si="70"/>
        <v>0</v>
      </c>
      <c r="O620" s="362">
        <f t="shared" si="70"/>
        <v>0</v>
      </c>
      <c r="P620" s="362">
        <f t="shared" si="70"/>
        <v>0</v>
      </c>
      <c r="Q620" s="362">
        <f t="shared" si="70"/>
        <v>0</v>
      </c>
      <c r="R620" s="362">
        <f t="shared" si="70"/>
        <v>0</v>
      </c>
      <c r="S620" s="362">
        <f t="shared" si="70"/>
        <v>0</v>
      </c>
      <c r="T620" s="362">
        <f t="shared" si="70"/>
        <v>0</v>
      </c>
      <c r="U620" s="362">
        <f t="shared" si="70"/>
        <v>0</v>
      </c>
      <c r="V620" s="362">
        <f t="shared" si="70"/>
        <v>0</v>
      </c>
      <c r="W620" s="362">
        <f t="shared" si="70"/>
        <v>0</v>
      </c>
      <c r="X620" s="362">
        <f t="shared" si="70"/>
        <v>0</v>
      </c>
      <c r="Y620" s="349">
        <f t="shared" si="63"/>
        <v>0</v>
      </c>
      <c r="Z620" s="349">
        <f t="shared" si="64"/>
        <v>0</v>
      </c>
      <c r="AA620" s="349"/>
      <c r="AB620" s="353">
        <v>0</v>
      </c>
      <c r="AC620" s="354" t="str">
        <f t="shared" si="65"/>
        <v>Arterial</v>
      </c>
      <c r="AD620" s="349"/>
      <c r="AE620" s="349"/>
      <c r="AF620" s="355">
        <f>_xlfn.XLOOKUP(A620,'P1 Date Adjustment'!B:B,'P1 Date Adjustment'!F:F,"not found",0)</f>
        <v>2047</v>
      </c>
      <c r="AG620" s="349">
        <f t="shared" si="66"/>
        <v>0</v>
      </c>
    </row>
    <row r="621" spans="1:33" ht="30" x14ac:dyDescent="0.25">
      <c r="A621" s="129" t="s">
        <v>367</v>
      </c>
      <c r="B621" s="358" t="s">
        <v>363</v>
      </c>
      <c r="C621" s="358" t="str">
        <f>_xlfn.XLOOKUP($A621,'Total project cost for DCs'!A:A,'Total project cost for DCs'!C:C,"Not found",0)</f>
        <v>4-lane urban- upgrade 2-lane bridge widening</v>
      </c>
      <c r="D621" s="355" t="s">
        <v>155</v>
      </c>
      <c r="E621" s="355" t="s">
        <v>345</v>
      </c>
      <c r="F621" s="355" t="s">
        <v>826</v>
      </c>
      <c r="H621" s="355" t="s">
        <v>832</v>
      </c>
      <c r="I621" s="359">
        <f>_xlfn.XLOOKUP($H621,DC_growth_AGS!$A$665:$A$673,DC_growth_AGS!$O$665:$O$673,"Not found",0)</f>
        <v>0.36349328388092461</v>
      </c>
      <c r="J621" s="355">
        <v>2047</v>
      </c>
      <c r="K621" s="362">
        <f t="shared" si="70"/>
        <v>0</v>
      </c>
      <c r="L621" s="362">
        <f t="shared" si="70"/>
        <v>0</v>
      </c>
      <c r="M621" s="362">
        <f t="shared" si="70"/>
        <v>0</v>
      </c>
      <c r="N621" s="362">
        <f t="shared" si="70"/>
        <v>0</v>
      </c>
      <c r="O621" s="362">
        <f t="shared" si="70"/>
        <v>0</v>
      </c>
      <c r="P621" s="362">
        <f t="shared" si="70"/>
        <v>0</v>
      </c>
      <c r="Q621" s="362">
        <f t="shared" si="70"/>
        <v>0</v>
      </c>
      <c r="R621" s="362">
        <f t="shared" si="70"/>
        <v>0</v>
      </c>
      <c r="S621" s="362">
        <f t="shared" si="70"/>
        <v>0</v>
      </c>
      <c r="T621" s="362">
        <f t="shared" si="70"/>
        <v>0</v>
      </c>
      <c r="U621" s="362">
        <f t="shared" si="70"/>
        <v>0</v>
      </c>
      <c r="V621" s="362">
        <f t="shared" si="70"/>
        <v>0</v>
      </c>
      <c r="W621" s="362">
        <f t="shared" si="70"/>
        <v>0</v>
      </c>
      <c r="X621" s="362">
        <f t="shared" si="70"/>
        <v>0</v>
      </c>
      <c r="Y621" s="349">
        <f t="shared" si="63"/>
        <v>0</v>
      </c>
      <c r="Z621" s="349">
        <f t="shared" si="64"/>
        <v>0</v>
      </c>
      <c r="AA621" s="349"/>
      <c r="AB621" s="353">
        <v>0</v>
      </c>
      <c r="AC621" s="354" t="str">
        <f t="shared" si="65"/>
        <v>Arterial</v>
      </c>
      <c r="AD621" s="349"/>
      <c r="AE621" s="349"/>
      <c r="AF621" s="355">
        <f>_xlfn.XLOOKUP(A621,'P1 Date Adjustment'!B:B,'P1 Date Adjustment'!F:F,"not found",0)</f>
        <v>2047</v>
      </c>
      <c r="AG621" s="349">
        <f t="shared" si="66"/>
        <v>0</v>
      </c>
    </row>
    <row r="622" spans="1:33" ht="30" x14ac:dyDescent="0.25">
      <c r="A622" s="129" t="s">
        <v>369</v>
      </c>
      <c r="B622" s="358" t="s">
        <v>370</v>
      </c>
      <c r="C622" s="358" t="str">
        <f>_xlfn.XLOOKUP($A622,'Total project cost for DCs'!A:A,'Total project cost for DCs'!C:C,"Not found",0)</f>
        <v xml:space="preserve"> 2-lane signalised intersection (new intersection with active mode crossings)</v>
      </c>
      <c r="D622" s="355" t="s">
        <v>155</v>
      </c>
      <c r="E622" s="355" t="s">
        <v>190</v>
      </c>
      <c r="F622" s="355" t="s">
        <v>826</v>
      </c>
      <c r="H622" s="355" t="s">
        <v>832</v>
      </c>
      <c r="I622" s="359">
        <f>_xlfn.XLOOKUP($H622,DC_growth_AGS!$A$665:$A$673,DC_growth_AGS!$O$665:$O$673,"Not found",0)</f>
        <v>0.36349328388092461</v>
      </c>
      <c r="J622" s="355">
        <v>2027</v>
      </c>
      <c r="K622" s="362">
        <f t="shared" si="70"/>
        <v>0</v>
      </c>
      <c r="L622" s="362">
        <f t="shared" si="70"/>
        <v>0</v>
      </c>
      <c r="M622" s="362">
        <f t="shared" si="70"/>
        <v>0</v>
      </c>
      <c r="N622" s="362">
        <f t="shared" si="70"/>
        <v>0</v>
      </c>
      <c r="O622" s="362">
        <f t="shared" si="70"/>
        <v>0</v>
      </c>
      <c r="P622" s="362">
        <f t="shared" si="70"/>
        <v>0</v>
      </c>
      <c r="Q622" s="362">
        <f t="shared" si="70"/>
        <v>0</v>
      </c>
      <c r="R622" s="362">
        <f t="shared" si="70"/>
        <v>0</v>
      </c>
      <c r="S622" s="362">
        <f t="shared" si="70"/>
        <v>0</v>
      </c>
      <c r="T622" s="362">
        <f t="shared" si="70"/>
        <v>0</v>
      </c>
      <c r="U622" s="362">
        <f t="shared" si="70"/>
        <v>0</v>
      </c>
      <c r="V622" s="362">
        <f t="shared" si="70"/>
        <v>0</v>
      </c>
      <c r="W622" s="362">
        <f t="shared" si="70"/>
        <v>0</v>
      </c>
      <c r="X622" s="362">
        <f t="shared" si="70"/>
        <v>0</v>
      </c>
      <c r="Y622" s="349">
        <f t="shared" si="63"/>
        <v>0</v>
      </c>
      <c r="Z622" s="349">
        <f t="shared" si="64"/>
        <v>0</v>
      </c>
      <c r="AA622" s="349"/>
      <c r="AB622" s="353">
        <v>0</v>
      </c>
      <c r="AC622" s="354" t="str">
        <f t="shared" si="65"/>
        <v>Arterial</v>
      </c>
      <c r="AD622" s="349"/>
      <c r="AE622" s="349"/>
      <c r="AF622" s="355">
        <f>_xlfn.XLOOKUP(A622,'P1 Date Adjustment'!B:B,'P1 Date Adjustment'!F:F,"not found",0)</f>
        <v>2027</v>
      </c>
      <c r="AG622" s="349">
        <f t="shared" si="66"/>
        <v>0</v>
      </c>
    </row>
    <row r="623" spans="1:33" ht="30" x14ac:dyDescent="0.25">
      <c r="A623" s="129" t="s">
        <v>372</v>
      </c>
      <c r="B623" s="358" t="s">
        <v>373</v>
      </c>
      <c r="C623" s="358" t="str">
        <f>_xlfn.XLOOKUP($A623,'Total project cost for DCs'!A:A,'Total project cost for DCs'!C:C,"Not found",0)</f>
        <v xml:space="preserve"> Multi-lane signalised intersection (upgrade intersection with active mode crossings)</v>
      </c>
      <c r="D623" s="355" t="s">
        <v>155</v>
      </c>
      <c r="E623" s="355" t="s">
        <v>157</v>
      </c>
      <c r="F623" s="355" t="s">
        <v>826</v>
      </c>
      <c r="H623" s="355" t="s">
        <v>832</v>
      </c>
      <c r="I623" s="359">
        <f>_xlfn.XLOOKUP($H623,DC_growth_AGS!$A$665:$A$673,DC_growth_AGS!$O$665:$O$673,"Not found",0)</f>
        <v>0.36349328388092461</v>
      </c>
      <c r="J623" s="355">
        <v>2031</v>
      </c>
      <c r="K623" s="362">
        <f t="shared" si="70"/>
        <v>0</v>
      </c>
      <c r="L623" s="362">
        <f t="shared" si="70"/>
        <v>0</v>
      </c>
      <c r="M623" s="362">
        <f t="shared" si="70"/>
        <v>0</v>
      </c>
      <c r="N623" s="362">
        <f t="shared" si="70"/>
        <v>0</v>
      </c>
      <c r="O623" s="362">
        <f t="shared" si="70"/>
        <v>0</v>
      </c>
      <c r="P623" s="362">
        <f t="shared" si="70"/>
        <v>0</v>
      </c>
      <c r="Q623" s="362">
        <f t="shared" si="70"/>
        <v>0</v>
      </c>
      <c r="R623" s="362">
        <f t="shared" si="70"/>
        <v>0</v>
      </c>
      <c r="S623" s="362">
        <f t="shared" si="70"/>
        <v>0</v>
      </c>
      <c r="T623" s="362">
        <f t="shared" si="70"/>
        <v>0</v>
      </c>
      <c r="U623" s="362">
        <f t="shared" si="70"/>
        <v>0</v>
      </c>
      <c r="V623" s="362">
        <f t="shared" si="70"/>
        <v>0</v>
      </c>
      <c r="W623" s="362">
        <f t="shared" si="70"/>
        <v>0</v>
      </c>
      <c r="X623" s="362">
        <f t="shared" si="70"/>
        <v>0</v>
      </c>
      <c r="Y623" s="349">
        <f t="shared" si="63"/>
        <v>0</v>
      </c>
      <c r="Z623" s="349">
        <f t="shared" si="64"/>
        <v>0</v>
      </c>
      <c r="AA623" s="349"/>
      <c r="AB623" s="353">
        <v>0</v>
      </c>
      <c r="AC623" s="354" t="str">
        <f t="shared" si="65"/>
        <v>Arterial</v>
      </c>
      <c r="AD623" s="349"/>
      <c r="AE623" s="349"/>
      <c r="AF623" s="355">
        <f>_xlfn.XLOOKUP(A623,'P1 Date Adjustment'!B:B,'P1 Date Adjustment'!F:F,"not found",0)</f>
        <v>2031</v>
      </c>
      <c r="AG623" s="349">
        <f t="shared" si="66"/>
        <v>0</v>
      </c>
    </row>
    <row r="624" spans="1:33" ht="30" x14ac:dyDescent="0.25">
      <c r="A624" s="129" t="s">
        <v>383</v>
      </c>
      <c r="B624" s="358" t="s">
        <v>384</v>
      </c>
      <c r="C624" s="358" t="str">
        <f>_xlfn.XLOOKUP($A624,'Total project cost for DCs'!A:A,'Total project cost for DCs'!C:C,"Not found",0)</f>
        <v>4-lane urban- upgrade 2-lane urban to 4-lane with active modes on both sides, (TDM)</v>
      </c>
      <c r="D624" s="355" t="s">
        <v>155</v>
      </c>
      <c r="E624" s="355" t="s">
        <v>157</v>
      </c>
      <c r="F624" s="355" t="s">
        <v>826</v>
      </c>
      <c r="H624" s="355" t="s">
        <v>832</v>
      </c>
      <c r="I624" s="359">
        <f>_xlfn.XLOOKUP($H624,DC_growth_AGS!$A$665:$A$673,DC_growth_AGS!$O$665:$O$673,"Not found",0)</f>
        <v>0.36349328388092461</v>
      </c>
      <c r="J624" s="355">
        <v>2047</v>
      </c>
      <c r="K624" s="362">
        <f t="shared" si="70"/>
        <v>0</v>
      </c>
      <c r="L624" s="362">
        <f t="shared" si="70"/>
        <v>0</v>
      </c>
      <c r="M624" s="362">
        <f t="shared" si="70"/>
        <v>0</v>
      </c>
      <c r="N624" s="362">
        <f t="shared" si="70"/>
        <v>0</v>
      </c>
      <c r="O624" s="362">
        <f t="shared" si="70"/>
        <v>0</v>
      </c>
      <c r="P624" s="362">
        <f t="shared" si="70"/>
        <v>0</v>
      </c>
      <c r="Q624" s="362">
        <f t="shared" si="70"/>
        <v>0</v>
      </c>
      <c r="R624" s="362">
        <f t="shared" si="70"/>
        <v>0</v>
      </c>
      <c r="S624" s="362">
        <f t="shared" si="70"/>
        <v>0</v>
      </c>
      <c r="T624" s="362">
        <f t="shared" si="70"/>
        <v>0</v>
      </c>
      <c r="U624" s="362">
        <f t="shared" si="70"/>
        <v>0</v>
      </c>
      <c r="V624" s="362">
        <f t="shared" si="70"/>
        <v>0</v>
      </c>
      <c r="W624" s="362">
        <f t="shared" si="70"/>
        <v>0</v>
      </c>
      <c r="X624" s="362">
        <f t="shared" si="70"/>
        <v>0</v>
      </c>
      <c r="Y624" s="349">
        <f t="shared" si="63"/>
        <v>0</v>
      </c>
      <c r="Z624" s="349">
        <f t="shared" si="64"/>
        <v>0</v>
      </c>
      <c r="AA624" s="349"/>
      <c r="AB624" s="353">
        <v>0</v>
      </c>
      <c r="AC624" s="354" t="str">
        <f t="shared" si="65"/>
        <v>Arterial</v>
      </c>
      <c r="AD624" s="349"/>
      <c r="AE624" s="349"/>
      <c r="AF624" s="355">
        <f>_xlfn.XLOOKUP(A624,'P1 Date Adjustment'!B:B,'P1 Date Adjustment'!F:F,"not found",0)</f>
        <v>2047</v>
      </c>
      <c r="AG624" s="349">
        <f t="shared" si="66"/>
        <v>0</v>
      </c>
    </row>
    <row r="625" spans="1:33" ht="30" x14ac:dyDescent="0.25">
      <c r="A625" s="129" t="s">
        <v>389</v>
      </c>
      <c r="B625" s="358" t="s">
        <v>390</v>
      </c>
      <c r="C625" s="358" t="str">
        <f>_xlfn.XLOOKUP($A625,'Total project cost for DCs'!A:A,'Total project cost for DCs'!C:C,"Not found",0)</f>
        <v>Interim active modes e.g. shared path on one side</v>
      </c>
      <c r="D625" s="355" t="s">
        <v>155</v>
      </c>
      <c r="E625" s="355" t="s">
        <v>145</v>
      </c>
      <c r="F625" s="355" t="s">
        <v>826</v>
      </c>
      <c r="H625" s="355" t="s">
        <v>832</v>
      </c>
      <c r="I625" s="359">
        <f>_xlfn.XLOOKUP($H625,DC_growth_AGS!$A$665:$A$673,DC_growth_AGS!$O$665:$O$673,"Not found",0)</f>
        <v>0.36349328388092461</v>
      </c>
      <c r="J625" s="355">
        <v>2028</v>
      </c>
      <c r="K625" s="362">
        <f t="shared" si="70"/>
        <v>0</v>
      </c>
      <c r="L625" s="362">
        <f t="shared" si="70"/>
        <v>0</v>
      </c>
      <c r="M625" s="362">
        <f t="shared" si="70"/>
        <v>0</v>
      </c>
      <c r="N625" s="362">
        <f t="shared" si="70"/>
        <v>0</v>
      </c>
      <c r="O625" s="362">
        <f t="shared" si="70"/>
        <v>0</v>
      </c>
      <c r="P625" s="362">
        <f t="shared" si="70"/>
        <v>0</v>
      </c>
      <c r="Q625" s="362">
        <f t="shared" si="70"/>
        <v>0</v>
      </c>
      <c r="R625" s="362">
        <f t="shared" si="70"/>
        <v>0</v>
      </c>
      <c r="S625" s="362">
        <f t="shared" si="70"/>
        <v>0</v>
      </c>
      <c r="T625" s="362">
        <f t="shared" si="70"/>
        <v>0</v>
      </c>
      <c r="U625" s="362">
        <f t="shared" si="70"/>
        <v>0</v>
      </c>
      <c r="V625" s="362">
        <f t="shared" si="70"/>
        <v>0</v>
      </c>
      <c r="W625" s="362">
        <f t="shared" si="70"/>
        <v>0</v>
      </c>
      <c r="X625" s="362">
        <f t="shared" si="70"/>
        <v>0</v>
      </c>
      <c r="Y625" s="349">
        <f t="shared" si="63"/>
        <v>0</v>
      </c>
      <c r="Z625" s="349">
        <f t="shared" si="64"/>
        <v>0</v>
      </c>
      <c r="AA625" s="349"/>
      <c r="AB625" s="353">
        <v>0</v>
      </c>
      <c r="AC625" s="354" t="str">
        <f t="shared" si="65"/>
        <v>Arterial</v>
      </c>
      <c r="AD625" s="349"/>
      <c r="AE625" s="349"/>
      <c r="AF625" s="355">
        <f>_xlfn.XLOOKUP(A625,'P1 Date Adjustment'!B:B,'P1 Date Adjustment'!F:F,"not found",0)</f>
        <v>2028</v>
      </c>
      <c r="AG625" s="349">
        <f t="shared" si="66"/>
        <v>0</v>
      </c>
    </row>
    <row r="626" spans="1:33" ht="30" x14ac:dyDescent="0.25">
      <c r="A626" s="129" t="s">
        <v>392</v>
      </c>
      <c r="B626" s="358" t="s">
        <v>390</v>
      </c>
      <c r="C626" s="358" t="str">
        <f>_xlfn.XLOOKUP($A626,'Total project cost for DCs'!A:A,'Total project cost for DCs'!C:C,"Not found",0)</f>
        <v xml:space="preserve"> 2-lane urban- upgrade existing road with active mode facility on both sides (TDM)</v>
      </c>
      <c r="D626" s="355" t="s">
        <v>155</v>
      </c>
      <c r="E626" s="355" t="s">
        <v>145</v>
      </c>
      <c r="F626" s="355" t="s">
        <v>826</v>
      </c>
      <c r="H626" s="355" t="s">
        <v>832</v>
      </c>
      <c r="I626" s="359">
        <f>_xlfn.XLOOKUP($H626,DC_growth_AGS!$A$665:$A$673,DC_growth_AGS!$O$665:$O$673,"Not found",0)</f>
        <v>0.36349328388092461</v>
      </c>
      <c r="J626" s="355">
        <v>2031</v>
      </c>
      <c r="K626" s="362">
        <f t="shared" si="70"/>
        <v>0</v>
      </c>
      <c r="L626" s="362">
        <f t="shared" si="70"/>
        <v>0</v>
      </c>
      <c r="M626" s="362">
        <f t="shared" si="70"/>
        <v>0</v>
      </c>
      <c r="N626" s="362">
        <f t="shared" si="70"/>
        <v>0</v>
      </c>
      <c r="O626" s="362">
        <f t="shared" si="70"/>
        <v>0</v>
      </c>
      <c r="P626" s="362">
        <f t="shared" si="70"/>
        <v>0</v>
      </c>
      <c r="Q626" s="362">
        <f t="shared" si="70"/>
        <v>0</v>
      </c>
      <c r="R626" s="362">
        <f t="shared" si="70"/>
        <v>0</v>
      </c>
      <c r="S626" s="362">
        <f t="shared" si="70"/>
        <v>0</v>
      </c>
      <c r="T626" s="362">
        <f t="shared" si="70"/>
        <v>0</v>
      </c>
      <c r="U626" s="362">
        <f t="shared" si="70"/>
        <v>0</v>
      </c>
      <c r="V626" s="362">
        <f t="shared" si="70"/>
        <v>0</v>
      </c>
      <c r="W626" s="362">
        <f t="shared" si="70"/>
        <v>0</v>
      </c>
      <c r="X626" s="362">
        <f t="shared" si="70"/>
        <v>0</v>
      </c>
      <c r="Y626" s="349">
        <f t="shared" si="63"/>
        <v>0</v>
      </c>
      <c r="Z626" s="349">
        <f t="shared" si="64"/>
        <v>0</v>
      </c>
      <c r="AA626" s="349"/>
      <c r="AB626" s="353">
        <v>0</v>
      </c>
      <c r="AC626" s="354" t="str">
        <f t="shared" si="65"/>
        <v>Arterial</v>
      </c>
      <c r="AD626" s="349"/>
      <c r="AE626" s="349"/>
      <c r="AF626" s="355">
        <f>_xlfn.XLOOKUP(A626,'P1 Date Adjustment'!B:B,'P1 Date Adjustment'!F:F,"not found",0)</f>
        <v>2031</v>
      </c>
      <c r="AG626" s="349">
        <f t="shared" si="66"/>
        <v>0</v>
      </c>
    </row>
    <row r="627" spans="1:33" ht="30" x14ac:dyDescent="0.25">
      <c r="A627" s="129" t="s">
        <v>394</v>
      </c>
      <c r="B627" s="358" t="s">
        <v>390</v>
      </c>
      <c r="C627" s="358" t="str">
        <f>_xlfn.XLOOKUP($A627,'Total project cost for DCs'!A:A,'Total project cost for DCs'!C:C,"Not found",0)</f>
        <v>4-lane urban FTN- upgrade 2-lane urban to 4-lane with active modes on both sides, (TDM)</v>
      </c>
      <c r="D627" s="355" t="s">
        <v>155</v>
      </c>
      <c r="E627" s="355" t="s">
        <v>157</v>
      </c>
      <c r="F627" s="355" t="s">
        <v>826</v>
      </c>
      <c r="H627" s="355" t="s">
        <v>832</v>
      </c>
      <c r="I627" s="359">
        <f>_xlfn.XLOOKUP($H627,DC_growth_AGS!$A$665:$A$673,DC_growth_AGS!$O$665:$O$673,"Not found",0)</f>
        <v>0.36349328388092461</v>
      </c>
      <c r="J627" s="355">
        <v>2047</v>
      </c>
      <c r="K627" s="362">
        <f t="shared" si="70"/>
        <v>0</v>
      </c>
      <c r="L627" s="362">
        <f t="shared" si="70"/>
        <v>0</v>
      </c>
      <c r="M627" s="362">
        <f t="shared" si="70"/>
        <v>0</v>
      </c>
      <c r="N627" s="362">
        <f t="shared" si="70"/>
        <v>0</v>
      </c>
      <c r="O627" s="362">
        <f t="shared" si="70"/>
        <v>0</v>
      </c>
      <c r="P627" s="362">
        <f t="shared" si="70"/>
        <v>0</v>
      </c>
      <c r="Q627" s="362">
        <f t="shared" si="70"/>
        <v>0</v>
      </c>
      <c r="R627" s="362">
        <f t="shared" si="70"/>
        <v>0</v>
      </c>
      <c r="S627" s="362">
        <f t="shared" si="70"/>
        <v>0</v>
      </c>
      <c r="T627" s="362">
        <f t="shared" si="70"/>
        <v>0</v>
      </c>
      <c r="U627" s="362">
        <f t="shared" si="70"/>
        <v>0</v>
      </c>
      <c r="V627" s="362">
        <f t="shared" si="70"/>
        <v>0</v>
      </c>
      <c r="W627" s="362">
        <f t="shared" si="70"/>
        <v>0</v>
      </c>
      <c r="X627" s="362">
        <f t="shared" si="70"/>
        <v>0</v>
      </c>
      <c r="Y627" s="349">
        <f t="shared" si="63"/>
        <v>0</v>
      </c>
      <c r="Z627" s="349">
        <f t="shared" si="64"/>
        <v>0</v>
      </c>
      <c r="AA627" s="349"/>
      <c r="AB627" s="353">
        <v>0</v>
      </c>
      <c r="AC627" s="354" t="str">
        <f t="shared" si="65"/>
        <v>Arterial</v>
      </c>
      <c r="AD627" s="349"/>
      <c r="AE627" s="349"/>
      <c r="AF627" s="355">
        <f>_xlfn.XLOOKUP(A627,'P1 Date Adjustment'!B:B,'P1 Date Adjustment'!F:F,"not found",0)</f>
        <v>2047</v>
      </c>
      <c r="AG627" s="349">
        <f t="shared" si="66"/>
        <v>0</v>
      </c>
    </row>
    <row r="628" spans="1:33" ht="30" x14ac:dyDescent="0.25">
      <c r="A628" s="129">
        <v>46</v>
      </c>
      <c r="B628" s="358" t="s">
        <v>408</v>
      </c>
      <c r="C628" s="358" t="str">
        <f>_xlfn.XLOOKUP($A628,'Total project cost for DCs'!A:A,'Total project cost for DCs'!C:C,"Not found",0)</f>
        <v>Possible signals(subject to Auranga assessment)</v>
      </c>
      <c r="D628" s="355" t="s">
        <v>155</v>
      </c>
      <c r="E628" s="355" t="s">
        <v>157</v>
      </c>
      <c r="F628" s="355" t="s">
        <v>826</v>
      </c>
      <c r="H628" s="355" t="s">
        <v>832</v>
      </c>
      <c r="I628" s="359">
        <f>_xlfn.XLOOKUP($H628,DC_growth_AGS!$A$665:$A$673,DC_growth_AGS!$O$665:$O$673,"Not found",0)</f>
        <v>0.36349328388092461</v>
      </c>
      <c r="J628" s="355">
        <v>2031</v>
      </c>
      <c r="K628" s="362">
        <f t="shared" si="70"/>
        <v>0</v>
      </c>
      <c r="L628" s="362">
        <f t="shared" si="70"/>
        <v>0</v>
      </c>
      <c r="M628" s="362">
        <f t="shared" si="70"/>
        <v>0</v>
      </c>
      <c r="N628" s="362">
        <f t="shared" si="70"/>
        <v>0</v>
      </c>
      <c r="O628" s="362">
        <f t="shared" si="70"/>
        <v>0</v>
      </c>
      <c r="P628" s="362">
        <f t="shared" si="70"/>
        <v>0</v>
      </c>
      <c r="Q628" s="362">
        <f t="shared" si="70"/>
        <v>0</v>
      </c>
      <c r="R628" s="362">
        <f t="shared" si="70"/>
        <v>0</v>
      </c>
      <c r="S628" s="362">
        <f t="shared" si="70"/>
        <v>0</v>
      </c>
      <c r="T628" s="362">
        <f t="shared" si="70"/>
        <v>0</v>
      </c>
      <c r="U628" s="362">
        <f t="shared" si="70"/>
        <v>0</v>
      </c>
      <c r="V628" s="362">
        <f t="shared" si="70"/>
        <v>0</v>
      </c>
      <c r="W628" s="362">
        <f t="shared" si="70"/>
        <v>0</v>
      </c>
      <c r="X628" s="362">
        <f t="shared" si="70"/>
        <v>0</v>
      </c>
      <c r="Y628" s="349">
        <f t="shared" si="63"/>
        <v>0</v>
      </c>
      <c r="Z628" s="349">
        <f t="shared" si="64"/>
        <v>0</v>
      </c>
      <c r="AA628" s="349"/>
      <c r="AB628" s="353">
        <v>0</v>
      </c>
      <c r="AC628" s="354" t="str">
        <f t="shared" si="65"/>
        <v>Arterial</v>
      </c>
      <c r="AD628" s="349"/>
      <c r="AE628" s="349"/>
      <c r="AF628" s="355">
        <f>_xlfn.XLOOKUP(A628,'P1 Date Adjustment'!B:B,'P1 Date Adjustment'!F:F,"not found",0)</f>
        <v>2031</v>
      </c>
      <c r="AG628" s="349">
        <f t="shared" si="66"/>
        <v>0</v>
      </c>
    </row>
    <row r="629" spans="1:33" ht="30" x14ac:dyDescent="0.25">
      <c r="A629" s="129" t="s">
        <v>430</v>
      </c>
      <c r="B629" s="358" t="s">
        <v>431</v>
      </c>
      <c r="C629" s="358" t="str">
        <f>_xlfn.XLOOKUP($A629,'Total project cost for DCs'!A:A,'Total project cost for DCs'!C:C,"Not found",0)</f>
        <v>2-lane urban- new collector with active mode on both sides + intersection improvements (TDM)</v>
      </c>
      <c r="D629" s="355" t="s">
        <v>155</v>
      </c>
      <c r="E629" s="355" t="s">
        <v>223</v>
      </c>
      <c r="F629" s="355" t="s">
        <v>826</v>
      </c>
      <c r="H629" s="355" t="s">
        <v>832</v>
      </c>
      <c r="I629" s="359">
        <f>_xlfn.XLOOKUP($H629,DC_growth_AGS!$A$665:$A$673,DC_growth_AGS!$O$665:$O$673,"Not found",0)</f>
        <v>0.36349328388092461</v>
      </c>
      <c r="J629" s="355">
        <v>2034</v>
      </c>
      <c r="K629" s="362">
        <f t="shared" si="70"/>
        <v>0</v>
      </c>
      <c r="L629" s="362">
        <f t="shared" si="70"/>
        <v>0</v>
      </c>
      <c r="M629" s="362">
        <f t="shared" si="70"/>
        <v>0</v>
      </c>
      <c r="N629" s="362">
        <f t="shared" si="70"/>
        <v>0</v>
      </c>
      <c r="O629" s="362">
        <f t="shared" si="70"/>
        <v>0</v>
      </c>
      <c r="P629" s="362">
        <f t="shared" si="70"/>
        <v>0</v>
      </c>
      <c r="Q629" s="362">
        <f t="shared" si="70"/>
        <v>0</v>
      </c>
      <c r="R629" s="362">
        <f t="shared" si="70"/>
        <v>0</v>
      </c>
      <c r="S629" s="362">
        <f t="shared" si="70"/>
        <v>0</v>
      </c>
      <c r="T629" s="362">
        <f t="shared" si="70"/>
        <v>0</v>
      </c>
      <c r="U629" s="362">
        <f t="shared" si="70"/>
        <v>0</v>
      </c>
      <c r="V629" s="362">
        <f t="shared" si="70"/>
        <v>0</v>
      </c>
      <c r="W629" s="362">
        <f t="shared" si="70"/>
        <v>0</v>
      </c>
      <c r="X629" s="362">
        <f t="shared" si="70"/>
        <v>0</v>
      </c>
      <c r="Y629" s="349">
        <f t="shared" si="63"/>
        <v>0</v>
      </c>
      <c r="Z629" s="349">
        <f t="shared" si="64"/>
        <v>0</v>
      </c>
      <c r="AA629" s="349"/>
      <c r="AB629" s="353">
        <v>0</v>
      </c>
      <c r="AC629" s="354" t="str">
        <f t="shared" si="65"/>
        <v>Collector</v>
      </c>
      <c r="AD629" s="349"/>
      <c r="AE629" s="349"/>
      <c r="AF629" s="355">
        <f>_xlfn.XLOOKUP(A629,'P1 Date Adjustment'!B:B,'P1 Date Adjustment'!F:F,"not found",0)</f>
        <v>2034</v>
      </c>
      <c r="AG629" s="349">
        <f t="shared" si="66"/>
        <v>0</v>
      </c>
    </row>
    <row r="630" spans="1:33" ht="45" x14ac:dyDescent="0.25">
      <c r="A630" s="129">
        <v>58</v>
      </c>
      <c r="B630" s="358" t="s">
        <v>441</v>
      </c>
      <c r="C630" s="358" t="str">
        <f>_xlfn.XLOOKUP($A630,'Total project cost for DCs'!A:A,'Total project cost for DCs'!C:C,"Not found",0)</f>
        <v>2-lane urban- upgrade existing road layout with active modes on both sides + intersection improvements (TDM)</v>
      </c>
      <c r="D630" s="355" t="s">
        <v>155</v>
      </c>
      <c r="E630" s="355" t="s">
        <v>199</v>
      </c>
      <c r="F630" s="355" t="s">
        <v>826</v>
      </c>
      <c r="H630" s="355" t="s">
        <v>832</v>
      </c>
      <c r="I630" s="359">
        <f>_xlfn.XLOOKUP($H630,DC_growth_AGS!$A$665:$A$673,DC_growth_AGS!$O$665:$O$673,"Not found",0)</f>
        <v>0.36349328388092461</v>
      </c>
      <c r="J630" s="355">
        <v>2033</v>
      </c>
      <c r="K630" s="362">
        <f t="shared" si="70"/>
        <v>0</v>
      </c>
      <c r="L630" s="362">
        <f t="shared" si="70"/>
        <v>0</v>
      </c>
      <c r="M630" s="362">
        <f t="shared" si="70"/>
        <v>0</v>
      </c>
      <c r="N630" s="362">
        <f t="shared" si="70"/>
        <v>0</v>
      </c>
      <c r="O630" s="362">
        <f t="shared" si="70"/>
        <v>0</v>
      </c>
      <c r="P630" s="362">
        <f t="shared" si="70"/>
        <v>0</v>
      </c>
      <c r="Q630" s="362">
        <f t="shared" si="70"/>
        <v>0</v>
      </c>
      <c r="R630" s="362">
        <f t="shared" si="70"/>
        <v>0</v>
      </c>
      <c r="S630" s="362">
        <f t="shared" si="70"/>
        <v>0</v>
      </c>
      <c r="T630" s="362">
        <f t="shared" si="70"/>
        <v>0</v>
      </c>
      <c r="U630" s="362">
        <f t="shared" si="70"/>
        <v>0</v>
      </c>
      <c r="V630" s="362">
        <f t="shared" si="70"/>
        <v>0</v>
      </c>
      <c r="W630" s="362">
        <f t="shared" si="70"/>
        <v>0</v>
      </c>
      <c r="X630" s="362">
        <f t="shared" si="70"/>
        <v>0</v>
      </c>
      <c r="Y630" s="349">
        <f t="shared" si="63"/>
        <v>0</v>
      </c>
      <c r="Z630" s="349">
        <f t="shared" si="64"/>
        <v>0</v>
      </c>
      <c r="AA630" s="349"/>
      <c r="AB630" s="353">
        <v>0</v>
      </c>
      <c r="AC630" s="354" t="str">
        <f t="shared" si="65"/>
        <v>Collector</v>
      </c>
      <c r="AD630" s="349"/>
      <c r="AE630" s="349"/>
      <c r="AF630" s="355">
        <f>_xlfn.XLOOKUP(A630,'P1 Date Adjustment'!B:B,'P1 Date Adjustment'!F:F,"not found",0)</f>
        <v>2033</v>
      </c>
      <c r="AG630" s="349">
        <f t="shared" si="66"/>
        <v>0</v>
      </c>
    </row>
    <row r="631" spans="1:33" ht="30" x14ac:dyDescent="0.25">
      <c r="A631" s="129">
        <v>59</v>
      </c>
      <c r="B631" s="358" t="s">
        <v>443</v>
      </c>
      <c r="C631" s="358" t="str">
        <f>_xlfn.XLOOKUP($A631,'Total project cost for DCs'!A:A,'Total project cost for DCs'!C:C,"Not found",0)</f>
        <v xml:space="preserve"> 2-lane intersection (new intersection + active mode crossings)</v>
      </c>
      <c r="D631" s="355" t="s">
        <v>155</v>
      </c>
      <c r="E631" s="355" t="s">
        <v>223</v>
      </c>
      <c r="F631" s="355" t="s">
        <v>826</v>
      </c>
      <c r="H631" s="355" t="s">
        <v>832</v>
      </c>
      <c r="I631" s="359">
        <f>_xlfn.XLOOKUP($H631,DC_growth_AGS!$A$665:$A$673,DC_growth_AGS!$O$665:$O$673,"Not found",0)</f>
        <v>0.36349328388092461</v>
      </c>
      <c r="J631" s="355">
        <v>2033</v>
      </c>
      <c r="K631" s="362">
        <f t="shared" si="70"/>
        <v>0</v>
      </c>
      <c r="L631" s="362">
        <f t="shared" si="70"/>
        <v>0</v>
      </c>
      <c r="M631" s="362">
        <f t="shared" si="70"/>
        <v>0</v>
      </c>
      <c r="N631" s="362">
        <f t="shared" si="70"/>
        <v>0</v>
      </c>
      <c r="O631" s="362">
        <f t="shared" si="70"/>
        <v>0</v>
      </c>
      <c r="P631" s="362">
        <f t="shared" si="70"/>
        <v>0</v>
      </c>
      <c r="Q631" s="362">
        <f t="shared" si="70"/>
        <v>0</v>
      </c>
      <c r="R631" s="362">
        <f t="shared" si="70"/>
        <v>0</v>
      </c>
      <c r="S631" s="362">
        <f t="shared" si="70"/>
        <v>0</v>
      </c>
      <c r="T631" s="362">
        <f t="shared" si="70"/>
        <v>0</v>
      </c>
      <c r="U631" s="362">
        <f t="shared" si="70"/>
        <v>0</v>
      </c>
      <c r="V631" s="362">
        <f t="shared" si="70"/>
        <v>0</v>
      </c>
      <c r="W631" s="362">
        <f t="shared" si="70"/>
        <v>0</v>
      </c>
      <c r="X631" s="362">
        <f t="shared" si="70"/>
        <v>0</v>
      </c>
      <c r="Y631" s="349">
        <f t="shared" si="63"/>
        <v>0</v>
      </c>
      <c r="Z631" s="349">
        <f t="shared" si="64"/>
        <v>0</v>
      </c>
      <c r="AA631" s="349"/>
      <c r="AB631" s="353">
        <v>0</v>
      </c>
      <c r="AC631" s="354" t="str">
        <f t="shared" si="65"/>
        <v>Collector</v>
      </c>
      <c r="AD631" s="349"/>
      <c r="AE631" s="349"/>
      <c r="AF631" s="355">
        <f>_xlfn.XLOOKUP(A631,'P1 Date Adjustment'!B:B,'P1 Date Adjustment'!F:F,"not found",0)</f>
        <v>2033</v>
      </c>
      <c r="AG631" s="349">
        <f t="shared" si="66"/>
        <v>0</v>
      </c>
    </row>
    <row r="632" spans="1:33" ht="30" x14ac:dyDescent="0.25">
      <c r="A632" s="129" t="s">
        <v>452</v>
      </c>
      <c r="B632" s="358" t="s">
        <v>453</v>
      </c>
      <c r="C632" s="358" t="str">
        <f>_xlfn.XLOOKUP($A632,'Total project cost for DCs'!A:A,'Total project cost for DCs'!C:C,"Not found",0)</f>
        <v>2-lane urban- new road layout with active modes on both sides (TDM)</v>
      </c>
      <c r="D632" s="355" t="s">
        <v>155</v>
      </c>
      <c r="E632" s="355" t="s">
        <v>227</v>
      </c>
      <c r="F632" s="355" t="s">
        <v>826</v>
      </c>
      <c r="H632" s="355" t="s">
        <v>832</v>
      </c>
      <c r="I632" s="359">
        <f>_xlfn.XLOOKUP($H632,DC_growth_AGS!$A$665:$A$673,DC_growth_AGS!$O$665:$O$673,"Not found",0)</f>
        <v>0.36349328388092461</v>
      </c>
      <c r="J632" s="355">
        <v>2036</v>
      </c>
      <c r="K632" s="362">
        <f t="shared" si="70"/>
        <v>0</v>
      </c>
      <c r="L632" s="362">
        <f t="shared" si="70"/>
        <v>0</v>
      </c>
      <c r="M632" s="362">
        <f t="shared" si="70"/>
        <v>0</v>
      </c>
      <c r="N632" s="362">
        <f t="shared" si="70"/>
        <v>0</v>
      </c>
      <c r="O632" s="362">
        <f t="shared" si="70"/>
        <v>0</v>
      </c>
      <c r="P632" s="362">
        <f t="shared" si="70"/>
        <v>0</v>
      </c>
      <c r="Q632" s="362">
        <f t="shared" si="70"/>
        <v>0</v>
      </c>
      <c r="R632" s="362">
        <f t="shared" si="70"/>
        <v>0</v>
      </c>
      <c r="S632" s="362">
        <f t="shared" si="70"/>
        <v>0</v>
      </c>
      <c r="T632" s="362">
        <f t="shared" si="70"/>
        <v>0</v>
      </c>
      <c r="U632" s="362">
        <f t="shared" si="70"/>
        <v>0</v>
      </c>
      <c r="V632" s="362">
        <f t="shared" si="70"/>
        <v>0</v>
      </c>
      <c r="W632" s="362">
        <f t="shared" si="70"/>
        <v>0</v>
      </c>
      <c r="X632" s="362">
        <f t="shared" si="70"/>
        <v>0</v>
      </c>
      <c r="Y632" s="349">
        <f t="shared" si="63"/>
        <v>0</v>
      </c>
      <c r="Z632" s="349">
        <f t="shared" si="64"/>
        <v>0</v>
      </c>
      <c r="AA632" s="349"/>
      <c r="AB632" s="353">
        <v>0</v>
      </c>
      <c r="AC632" s="354" t="str">
        <f t="shared" si="65"/>
        <v>Arterial</v>
      </c>
      <c r="AD632" s="349"/>
      <c r="AE632" s="349"/>
      <c r="AF632" s="355">
        <f>_xlfn.XLOOKUP(A632,'P1 Date Adjustment'!B:B,'P1 Date Adjustment'!F:F,"not found",0)</f>
        <v>2036</v>
      </c>
      <c r="AG632" s="349">
        <f t="shared" si="66"/>
        <v>0</v>
      </c>
    </row>
    <row r="633" spans="1:33" ht="30" x14ac:dyDescent="0.25">
      <c r="A633" s="129" t="s">
        <v>454</v>
      </c>
      <c r="B633" s="358" t="s">
        <v>455</v>
      </c>
      <c r="C633" s="358" t="str">
        <f>_xlfn.XLOOKUP($A633,'Total project cost for DCs'!A:A,'Total project cost for DCs'!C:C,"Not found",0)</f>
        <v>2-lane urban- new road layout with active modes on both sides (TDM)</v>
      </c>
      <c r="D633" s="355" t="s">
        <v>155</v>
      </c>
      <c r="E633" s="355" t="s">
        <v>345</v>
      </c>
      <c r="F633" s="355" t="s">
        <v>826</v>
      </c>
      <c r="H633" s="355" t="s">
        <v>832</v>
      </c>
      <c r="I633" s="359">
        <f>_xlfn.XLOOKUP($H633,DC_growth_AGS!$A$665:$A$673,DC_growth_AGS!$O$665:$O$673,"Not found",0)</f>
        <v>0.36349328388092461</v>
      </c>
      <c r="J633" s="355">
        <v>2036</v>
      </c>
      <c r="K633" s="362">
        <f t="shared" si="70"/>
        <v>0</v>
      </c>
      <c r="L633" s="362">
        <f t="shared" si="70"/>
        <v>0</v>
      </c>
      <c r="M633" s="362">
        <f t="shared" si="70"/>
        <v>0</v>
      </c>
      <c r="N633" s="362">
        <f t="shared" si="70"/>
        <v>0</v>
      </c>
      <c r="O633" s="362">
        <f t="shared" si="70"/>
        <v>0</v>
      </c>
      <c r="P633" s="362">
        <f t="shared" si="70"/>
        <v>0</v>
      </c>
      <c r="Q633" s="362">
        <f t="shared" si="70"/>
        <v>0</v>
      </c>
      <c r="R633" s="362">
        <f t="shared" si="70"/>
        <v>0</v>
      </c>
      <c r="S633" s="362">
        <f t="shared" si="70"/>
        <v>0</v>
      </c>
      <c r="T633" s="362">
        <f t="shared" si="70"/>
        <v>0</v>
      </c>
      <c r="U633" s="362">
        <f t="shared" si="70"/>
        <v>0</v>
      </c>
      <c r="V633" s="362">
        <f t="shared" si="70"/>
        <v>0</v>
      </c>
      <c r="W633" s="362">
        <f t="shared" si="70"/>
        <v>0</v>
      </c>
      <c r="X633" s="362">
        <f t="shared" si="70"/>
        <v>0</v>
      </c>
      <c r="Y633" s="349">
        <f t="shared" si="63"/>
        <v>0</v>
      </c>
      <c r="Z633" s="349">
        <f t="shared" si="64"/>
        <v>0</v>
      </c>
      <c r="AA633" s="349"/>
      <c r="AB633" s="353">
        <v>0</v>
      </c>
      <c r="AC633" s="354" t="str">
        <f t="shared" si="65"/>
        <v>Arterial</v>
      </c>
      <c r="AD633" s="349"/>
      <c r="AE633" s="349"/>
      <c r="AF633" s="355">
        <f>_xlfn.XLOOKUP(A633,'P1 Date Adjustment'!B:B,'P1 Date Adjustment'!F:F,"not found",0)</f>
        <v>2036</v>
      </c>
      <c r="AG633" s="349">
        <f t="shared" si="66"/>
        <v>0</v>
      </c>
    </row>
    <row r="634" spans="1:33" ht="30" x14ac:dyDescent="0.25">
      <c r="A634" s="129" t="s">
        <v>456</v>
      </c>
      <c r="B634" s="358" t="s">
        <v>453</v>
      </c>
      <c r="C634" s="358" t="str">
        <f>_xlfn.XLOOKUP($A634,'Total project cost for DCs'!A:A,'Total project cost for DCs'!C:C,"Not found",0)</f>
        <v>4-lane urban- upgrade 2-lane urban to 4-lane with active modes on both sides, (TDM)</v>
      </c>
      <c r="D634" s="355" t="s">
        <v>155</v>
      </c>
      <c r="E634" s="355" t="s">
        <v>231</v>
      </c>
      <c r="F634" s="355" t="s">
        <v>826</v>
      </c>
      <c r="H634" s="355" t="s">
        <v>832</v>
      </c>
      <c r="I634" s="359">
        <f>_xlfn.XLOOKUP($H634,DC_growth_AGS!$A$665:$A$673,DC_growth_AGS!$O$665:$O$673,"Not found",0)</f>
        <v>0.36349328388092461</v>
      </c>
      <c r="J634" s="355">
        <v>2047</v>
      </c>
      <c r="K634" s="362">
        <f t="shared" si="70"/>
        <v>0</v>
      </c>
      <c r="L634" s="362">
        <f t="shared" si="70"/>
        <v>0</v>
      </c>
      <c r="M634" s="362">
        <f t="shared" si="70"/>
        <v>0</v>
      </c>
      <c r="N634" s="362">
        <f t="shared" si="70"/>
        <v>0</v>
      </c>
      <c r="O634" s="362">
        <f t="shared" si="70"/>
        <v>0</v>
      </c>
      <c r="P634" s="362">
        <f t="shared" si="70"/>
        <v>0</v>
      </c>
      <c r="Q634" s="362">
        <f t="shared" si="70"/>
        <v>0</v>
      </c>
      <c r="R634" s="362">
        <f t="shared" si="70"/>
        <v>0</v>
      </c>
      <c r="S634" s="362">
        <f t="shared" si="70"/>
        <v>0</v>
      </c>
      <c r="T634" s="362">
        <f t="shared" si="70"/>
        <v>0</v>
      </c>
      <c r="U634" s="362">
        <f t="shared" si="70"/>
        <v>0</v>
      </c>
      <c r="V634" s="362">
        <f t="shared" si="70"/>
        <v>0</v>
      </c>
      <c r="W634" s="362">
        <f t="shared" si="70"/>
        <v>0</v>
      </c>
      <c r="X634" s="362">
        <f t="shared" si="70"/>
        <v>0</v>
      </c>
      <c r="Y634" s="349">
        <f t="shared" si="63"/>
        <v>0</v>
      </c>
      <c r="Z634" s="349">
        <f t="shared" si="64"/>
        <v>0</v>
      </c>
      <c r="AA634" s="349"/>
      <c r="AB634" s="353">
        <v>0</v>
      </c>
      <c r="AC634" s="354" t="str">
        <f t="shared" si="65"/>
        <v>Arterial</v>
      </c>
      <c r="AD634" s="349"/>
      <c r="AE634" s="349"/>
      <c r="AF634" s="355">
        <f>_xlfn.XLOOKUP(A634,'P1 Date Adjustment'!B:B,'P1 Date Adjustment'!F:F,"not found",0)</f>
        <v>2047</v>
      </c>
      <c r="AG634" s="349">
        <f t="shared" si="66"/>
        <v>0</v>
      </c>
    </row>
    <row r="635" spans="1:33" ht="30" x14ac:dyDescent="0.25">
      <c r="A635" s="129" t="s">
        <v>457</v>
      </c>
      <c r="B635" s="358" t="s">
        <v>458</v>
      </c>
      <c r="C635" s="358" t="str">
        <f>_xlfn.XLOOKUP($A635,'Total project cost for DCs'!A:A,'Total project cost for DCs'!C:C,"Not found",0)</f>
        <v>4-lane urban- upgrade 2-lane urban to 4-lane with active modes on both sides, (TDM)</v>
      </c>
      <c r="D635" s="355" t="s">
        <v>155</v>
      </c>
      <c r="E635" s="355" t="s">
        <v>345</v>
      </c>
      <c r="F635" s="355" t="s">
        <v>826</v>
      </c>
      <c r="H635" s="355" t="s">
        <v>832</v>
      </c>
      <c r="I635" s="359">
        <f>_xlfn.XLOOKUP($H635,DC_growth_AGS!$A$665:$A$673,DC_growth_AGS!$O$665:$O$673,"Not found",0)</f>
        <v>0.36349328388092461</v>
      </c>
      <c r="J635" s="355">
        <v>2047</v>
      </c>
      <c r="K635" s="362">
        <f t="shared" si="70"/>
        <v>0</v>
      </c>
      <c r="L635" s="362">
        <f t="shared" si="70"/>
        <v>0</v>
      </c>
      <c r="M635" s="362">
        <f t="shared" si="70"/>
        <v>0</v>
      </c>
      <c r="N635" s="362">
        <f t="shared" si="70"/>
        <v>0</v>
      </c>
      <c r="O635" s="362">
        <f t="shared" si="70"/>
        <v>0</v>
      </c>
      <c r="P635" s="362">
        <f t="shared" si="70"/>
        <v>0</v>
      </c>
      <c r="Q635" s="362">
        <f t="shared" si="70"/>
        <v>0</v>
      </c>
      <c r="R635" s="362">
        <f t="shared" si="70"/>
        <v>0</v>
      </c>
      <c r="S635" s="362">
        <f t="shared" si="70"/>
        <v>0</v>
      </c>
      <c r="T635" s="362">
        <f t="shared" si="70"/>
        <v>0</v>
      </c>
      <c r="U635" s="362">
        <f t="shared" si="70"/>
        <v>0</v>
      </c>
      <c r="V635" s="362">
        <f t="shared" si="70"/>
        <v>0</v>
      </c>
      <c r="W635" s="362">
        <f t="shared" si="70"/>
        <v>0</v>
      </c>
      <c r="X635" s="362">
        <f t="shared" si="70"/>
        <v>0</v>
      </c>
      <c r="Y635" s="349">
        <f t="shared" si="63"/>
        <v>0</v>
      </c>
      <c r="Z635" s="349">
        <f t="shared" si="64"/>
        <v>0</v>
      </c>
      <c r="AA635" s="349"/>
      <c r="AB635" s="353">
        <v>0</v>
      </c>
      <c r="AC635" s="354" t="str">
        <f t="shared" si="65"/>
        <v>Arterial</v>
      </c>
      <c r="AD635" s="349"/>
      <c r="AE635" s="349"/>
      <c r="AF635" s="355">
        <f>_xlfn.XLOOKUP(A635,'P1 Date Adjustment'!B:B,'P1 Date Adjustment'!F:F,"not found",0)</f>
        <v>2047</v>
      </c>
      <c r="AG635" s="349">
        <f t="shared" si="66"/>
        <v>0</v>
      </c>
    </row>
    <row r="636" spans="1:33" x14ac:dyDescent="0.25">
      <c r="A636" s="129">
        <v>67</v>
      </c>
      <c r="B636" s="358" t="s">
        <v>460</v>
      </c>
      <c r="C636" s="358">
        <f>_xlfn.XLOOKUP($A636,'Total project cost for DCs'!A:A,'Total project cost for DCs'!C:C,"Not found",0)</f>
        <v>0</v>
      </c>
      <c r="D636" s="355" t="s">
        <v>155</v>
      </c>
      <c r="E636" s="355" t="s">
        <v>345</v>
      </c>
      <c r="F636" s="355" t="s">
        <v>826</v>
      </c>
      <c r="H636" s="355" t="s">
        <v>832</v>
      </c>
      <c r="I636" s="359">
        <f>_xlfn.XLOOKUP($H636,DC_growth_AGS!$A$665:$A$673,DC_growth_AGS!$O$665:$O$673,"Not found",0)</f>
        <v>0.36349328388092461</v>
      </c>
      <c r="J636" s="355">
        <v>2033</v>
      </c>
      <c r="K636" s="362">
        <f t="shared" ref="K636:X639" si="71">IF($AC636="Arterial",-K583*$AD$2,0)</f>
        <v>0</v>
      </c>
      <c r="L636" s="362">
        <f t="shared" si="71"/>
        <v>0</v>
      </c>
      <c r="M636" s="362">
        <f t="shared" si="71"/>
        <v>0</v>
      </c>
      <c r="N636" s="362">
        <f t="shared" si="71"/>
        <v>0</v>
      </c>
      <c r="O636" s="362">
        <f t="shared" si="71"/>
        <v>0</v>
      </c>
      <c r="P636" s="362">
        <f t="shared" si="71"/>
        <v>0</v>
      </c>
      <c r="Q636" s="362">
        <f t="shared" si="71"/>
        <v>0</v>
      </c>
      <c r="R636" s="362">
        <f t="shared" si="71"/>
        <v>0</v>
      </c>
      <c r="S636" s="362">
        <f t="shared" si="71"/>
        <v>0</v>
      </c>
      <c r="T636" s="362">
        <f t="shared" si="71"/>
        <v>0</v>
      </c>
      <c r="U636" s="362">
        <f t="shared" si="71"/>
        <v>0</v>
      </c>
      <c r="V636" s="362">
        <f t="shared" si="71"/>
        <v>0</v>
      </c>
      <c r="W636" s="362">
        <f t="shared" si="71"/>
        <v>0</v>
      </c>
      <c r="X636" s="362">
        <f t="shared" si="71"/>
        <v>0</v>
      </c>
      <c r="Y636" s="349">
        <f t="shared" si="63"/>
        <v>0</v>
      </c>
      <c r="Z636" s="349">
        <f t="shared" si="64"/>
        <v>0</v>
      </c>
      <c r="AA636" s="349"/>
      <c r="AB636" s="353">
        <v>0</v>
      </c>
      <c r="AC636" s="354" t="str">
        <f t="shared" si="65"/>
        <v>Arterial</v>
      </c>
      <c r="AD636" s="349"/>
      <c r="AE636" s="349"/>
      <c r="AF636" s="355">
        <f>_xlfn.XLOOKUP(A636,'P1 Date Adjustment'!B:B,'P1 Date Adjustment'!F:F,"not found",0)</f>
        <v>2033</v>
      </c>
      <c r="AG636" s="349">
        <f t="shared" si="66"/>
        <v>0</v>
      </c>
    </row>
    <row r="637" spans="1:33" x14ac:dyDescent="0.25">
      <c r="A637" s="129">
        <v>68</v>
      </c>
      <c r="B637" s="358" t="s">
        <v>461</v>
      </c>
      <c r="C637" s="358">
        <f>_xlfn.XLOOKUP($A637,'Total project cost for DCs'!A:A,'Total project cost for DCs'!C:C,"Not found",0)</f>
        <v>0</v>
      </c>
      <c r="D637" s="355" t="s">
        <v>155</v>
      </c>
      <c r="E637" s="355" t="s">
        <v>345</v>
      </c>
      <c r="F637" s="355" t="s">
        <v>826</v>
      </c>
      <c r="H637" s="355" t="s">
        <v>832</v>
      </c>
      <c r="I637" s="359">
        <f>_xlfn.XLOOKUP($H637,DC_growth_AGS!$A$665:$A$673,DC_growth_AGS!$O$665:$O$673,"Not found",0)</f>
        <v>0.36349328388092461</v>
      </c>
      <c r="J637" s="355">
        <v>2037</v>
      </c>
      <c r="K637" s="362">
        <f t="shared" si="71"/>
        <v>0</v>
      </c>
      <c r="L637" s="362">
        <f t="shared" si="71"/>
        <v>0</v>
      </c>
      <c r="M637" s="362">
        <f t="shared" si="71"/>
        <v>0</v>
      </c>
      <c r="N637" s="362">
        <f t="shared" si="71"/>
        <v>0</v>
      </c>
      <c r="O637" s="362">
        <f t="shared" si="71"/>
        <v>0</v>
      </c>
      <c r="P637" s="362">
        <f t="shared" si="71"/>
        <v>0</v>
      </c>
      <c r="Q637" s="362">
        <f t="shared" si="71"/>
        <v>0</v>
      </c>
      <c r="R637" s="362">
        <f t="shared" si="71"/>
        <v>0</v>
      </c>
      <c r="S637" s="362">
        <f t="shared" si="71"/>
        <v>0</v>
      </c>
      <c r="T637" s="362">
        <f t="shared" si="71"/>
        <v>0</v>
      </c>
      <c r="U637" s="362">
        <f t="shared" si="71"/>
        <v>0</v>
      </c>
      <c r="V637" s="362">
        <f t="shared" si="71"/>
        <v>0</v>
      </c>
      <c r="W637" s="362">
        <f t="shared" si="71"/>
        <v>0</v>
      </c>
      <c r="X637" s="362">
        <f t="shared" si="71"/>
        <v>0</v>
      </c>
      <c r="Y637" s="349">
        <f t="shared" si="63"/>
        <v>0</v>
      </c>
      <c r="Z637" s="349">
        <f t="shared" si="64"/>
        <v>0</v>
      </c>
      <c r="AA637" s="349"/>
      <c r="AB637" s="353">
        <v>0</v>
      </c>
      <c r="AC637" s="354" t="str">
        <f t="shared" si="65"/>
        <v>Arterial</v>
      </c>
      <c r="AD637" s="349"/>
      <c r="AE637" s="349"/>
      <c r="AF637" s="355">
        <f>_xlfn.XLOOKUP(A637,'P1 Date Adjustment'!B:B,'P1 Date Adjustment'!F:F,"not found",0)</f>
        <v>2037</v>
      </c>
      <c r="AG637" s="349">
        <f t="shared" si="66"/>
        <v>0</v>
      </c>
    </row>
    <row r="638" spans="1:33" ht="30" x14ac:dyDescent="0.25">
      <c r="A638" s="129">
        <v>69</v>
      </c>
      <c r="B638" s="358" t="s">
        <v>462</v>
      </c>
      <c r="C638" s="358" t="str">
        <f>_xlfn.XLOOKUP($A638,'Total project cost for DCs'!A:A,'Total project cost for DCs'!C:C,"Not found",0)</f>
        <v>New cycle bridge 5m wide, 90m long, approach lengths 200m total for both sides. No property required</v>
      </c>
      <c r="D638" s="355" t="s">
        <v>155</v>
      </c>
      <c r="E638" s="355" t="s">
        <v>223</v>
      </c>
      <c r="F638" s="355" t="s">
        <v>826</v>
      </c>
      <c r="H638" s="355" t="s">
        <v>832</v>
      </c>
      <c r="I638" s="359">
        <f>_xlfn.XLOOKUP($H638,DC_growth_AGS!$A$665:$A$673,DC_growth_AGS!$O$665:$O$673,"Not found",0)</f>
        <v>0.36349328388092461</v>
      </c>
      <c r="J638" s="355">
        <v>2035</v>
      </c>
      <c r="K638" s="362">
        <f t="shared" si="71"/>
        <v>0</v>
      </c>
      <c r="L638" s="362">
        <f t="shared" si="71"/>
        <v>0</v>
      </c>
      <c r="M638" s="362">
        <f t="shared" si="71"/>
        <v>0</v>
      </c>
      <c r="N638" s="362">
        <f t="shared" si="71"/>
        <v>0</v>
      </c>
      <c r="O638" s="362">
        <f t="shared" si="71"/>
        <v>0</v>
      </c>
      <c r="P638" s="362">
        <f t="shared" si="71"/>
        <v>0</v>
      </c>
      <c r="Q638" s="362">
        <f t="shared" si="71"/>
        <v>0</v>
      </c>
      <c r="R638" s="362">
        <f t="shared" si="71"/>
        <v>0</v>
      </c>
      <c r="S638" s="362">
        <f t="shared" si="71"/>
        <v>0</v>
      </c>
      <c r="T638" s="362">
        <f t="shared" si="71"/>
        <v>0</v>
      </c>
      <c r="U638" s="362">
        <f t="shared" si="71"/>
        <v>0</v>
      </c>
      <c r="V638" s="362">
        <f t="shared" si="71"/>
        <v>0</v>
      </c>
      <c r="W638" s="362">
        <f t="shared" si="71"/>
        <v>0</v>
      </c>
      <c r="X638" s="362">
        <f t="shared" si="71"/>
        <v>0</v>
      </c>
      <c r="Y638" s="349">
        <f t="shared" si="63"/>
        <v>0</v>
      </c>
      <c r="Z638" s="349">
        <f t="shared" si="64"/>
        <v>0</v>
      </c>
      <c r="AA638" s="349"/>
      <c r="AB638" s="353">
        <v>0</v>
      </c>
      <c r="AC638" s="354" t="str">
        <f t="shared" si="65"/>
        <v>Collector</v>
      </c>
      <c r="AD638" s="349"/>
      <c r="AE638" s="349"/>
      <c r="AF638" s="355">
        <f>_xlfn.XLOOKUP(A638,'P1 Date Adjustment'!B:B,'P1 Date Adjustment'!F:F,"not found",0)</f>
        <v>2035</v>
      </c>
      <c r="AG638" s="349">
        <f t="shared" si="66"/>
        <v>0</v>
      </c>
    </row>
    <row r="639" spans="1:33" ht="30" x14ac:dyDescent="0.25">
      <c r="A639" s="129">
        <v>70</v>
      </c>
      <c r="B639" s="358" t="s">
        <v>464</v>
      </c>
      <c r="C639" s="358" t="str">
        <f>_xlfn.XLOOKUP($A639,'Total project cost for DCs'!A:A,'Total project cost for DCs'!C:C,"Not found",0)</f>
        <v>New cycle bridge 5m wide, 80m long, approach lengths 270m total for both sides. No property required</v>
      </c>
      <c r="D639" s="355" t="s">
        <v>155</v>
      </c>
      <c r="E639" s="355" t="s">
        <v>345</v>
      </c>
      <c r="F639" s="355" t="s">
        <v>826</v>
      </c>
      <c r="H639" s="355" t="s">
        <v>832</v>
      </c>
      <c r="I639" s="359">
        <f>_xlfn.XLOOKUP($H639,DC_growth_AGS!$A$665:$A$673,DC_growth_AGS!$O$665:$O$673,"Not found",0)</f>
        <v>0.36349328388092461</v>
      </c>
      <c r="J639" s="355">
        <v>2031</v>
      </c>
      <c r="K639" s="362">
        <f t="shared" si="71"/>
        <v>0</v>
      </c>
      <c r="L639" s="362">
        <f t="shared" si="71"/>
        <v>0</v>
      </c>
      <c r="M639" s="362">
        <f t="shared" si="71"/>
        <v>0</v>
      </c>
      <c r="N639" s="362">
        <f t="shared" si="71"/>
        <v>0</v>
      </c>
      <c r="O639" s="362">
        <f t="shared" si="71"/>
        <v>0</v>
      </c>
      <c r="P639" s="362">
        <f t="shared" si="71"/>
        <v>0</v>
      </c>
      <c r="Q639" s="362">
        <f t="shared" si="71"/>
        <v>0</v>
      </c>
      <c r="R639" s="362">
        <f t="shared" si="71"/>
        <v>0</v>
      </c>
      <c r="S639" s="362">
        <f t="shared" si="71"/>
        <v>0</v>
      </c>
      <c r="T639" s="362">
        <f t="shared" si="71"/>
        <v>0</v>
      </c>
      <c r="U639" s="362">
        <f t="shared" si="71"/>
        <v>0</v>
      </c>
      <c r="V639" s="362">
        <f t="shared" si="71"/>
        <v>0</v>
      </c>
      <c r="W639" s="362">
        <f t="shared" si="71"/>
        <v>0</v>
      </c>
      <c r="X639" s="362">
        <f t="shared" si="71"/>
        <v>0</v>
      </c>
      <c r="Y639" s="349">
        <f t="shared" si="63"/>
        <v>0</v>
      </c>
      <c r="Z639" s="349">
        <f t="shared" si="64"/>
        <v>0</v>
      </c>
      <c r="AA639" s="349"/>
      <c r="AB639" s="353">
        <v>0</v>
      </c>
      <c r="AC639" s="354" t="str">
        <f t="shared" si="65"/>
        <v>Arterial</v>
      </c>
      <c r="AD639" s="349"/>
      <c r="AE639" s="349"/>
      <c r="AF639" s="355">
        <f>_xlfn.XLOOKUP(A639,'P1 Date Adjustment'!B:B,'P1 Date Adjustment'!F:F,"not found",0)</f>
        <v>2031</v>
      </c>
      <c r="AG639" s="349">
        <f t="shared" si="66"/>
        <v>0</v>
      </c>
    </row>
    <row r="640" spans="1:33" ht="30" x14ac:dyDescent="0.25">
      <c r="A640" s="129" t="s">
        <v>154</v>
      </c>
      <c r="B640" s="358" t="s">
        <v>141</v>
      </c>
      <c r="C640" s="358" t="str">
        <f>_xlfn.XLOOKUP($A640,'Total project cost for DCs'!A:A,'Total project cost for DCs'!C:C,"Not found",0)</f>
        <v>4-lane urban- existing road layout with active modes on both sides + intersection improvements (TDM)</v>
      </c>
      <c r="D640" s="355" t="s">
        <v>155</v>
      </c>
      <c r="E640" s="355" t="s">
        <v>157</v>
      </c>
      <c r="H640" s="355" t="s">
        <v>833</v>
      </c>
      <c r="I640" s="359">
        <f>_xlfn.XLOOKUP($H640,DC_growth_AGS!$A$665:$A$673,DC_growth_AGS!$O$665:$O$673,"Not found",0)</f>
        <v>0.61047382917385584</v>
      </c>
      <c r="J640" s="355">
        <v>2031</v>
      </c>
      <c r="K640" s="360">
        <f>_xlfn.XLOOKUP($A640,'Total project cost for DCs'!$A$4:$A$111,'Total project cost for DCs'!G$4:G$111,0,0)*_xlfn.XLOOKUP($A640,Drury_beneficiary_allocation!$A$5:$A$104,Drury_beneficiary_allocation!$H$5:$H$104,0,0)</f>
        <v>0</v>
      </c>
      <c r="L640" s="360">
        <f>_xlfn.XLOOKUP($A640,'Total project cost for DCs'!$A$4:$A$111,'Total project cost for DCs'!H$4:H$111,0,0)*_xlfn.XLOOKUP($A640,Drury_beneficiary_allocation!$A$5:$A$104,Drury_beneficiary_allocation!$H$5:$H$104,0,0)</f>
        <v>0</v>
      </c>
      <c r="M640" s="360">
        <f>_xlfn.XLOOKUP($A640,'Total project cost for DCs'!$A$4:$A$111,'Total project cost for DCs'!I$4:I$111,0,0)*_xlfn.XLOOKUP($A640,Drury_beneficiary_allocation!$A$5:$A$104,Drury_beneficiary_allocation!$H$5:$H$104,0,0)</f>
        <v>0</v>
      </c>
      <c r="N640" s="360">
        <f>_xlfn.XLOOKUP($A640,'Total project cost for DCs'!$A$4:$A$111,'Total project cost for DCs'!J$4:J$111,0,0)*_xlfn.XLOOKUP($A640,Drury_beneficiary_allocation!$A$5:$A$104,Drury_beneficiary_allocation!$H$5:$H$104,0,0)</f>
        <v>0</v>
      </c>
      <c r="O640" s="360">
        <f>_xlfn.XLOOKUP($A640,'Total project cost for DCs'!$A$4:$A$111,'Total project cost for DCs'!K$4:K$111,0,0)*_xlfn.XLOOKUP($A640,Drury_beneficiary_allocation!$A$5:$A$104,Drury_beneficiary_allocation!$H$5:$H$104,0,0)</f>
        <v>0</v>
      </c>
      <c r="P640" s="360">
        <f>_xlfn.XLOOKUP($A640,'Total project cost for DCs'!$A$4:$A$111,'Total project cost for DCs'!L$4:L$111,0,0)*_xlfn.XLOOKUP($A640,Drury_beneficiary_allocation!$A$5:$A$104,Drury_beneficiary_allocation!$H$5:$H$104,0,0)</f>
        <v>0</v>
      </c>
      <c r="Q640" s="360">
        <f>_xlfn.XLOOKUP($A640,'Total project cost for DCs'!$A$4:$A$111,'Total project cost for DCs'!M$4:M$111,0,0)*_xlfn.XLOOKUP($A640,Drury_beneficiary_allocation!$A$5:$A$104,Drury_beneficiary_allocation!$H$5:$H$104,0,0)</f>
        <v>0</v>
      </c>
      <c r="R640" s="360">
        <f>_xlfn.XLOOKUP($A640,'Total project cost for DCs'!$A$4:$A$111,'Total project cost for DCs'!N$4:N$111,0,0)*_xlfn.XLOOKUP($A640,Drury_beneficiary_allocation!$A$5:$A$104,Drury_beneficiary_allocation!$H$5:$H$104,0,0)</f>
        <v>0</v>
      </c>
      <c r="S640" s="360">
        <f>_xlfn.XLOOKUP($A640,'Total project cost for DCs'!$A$4:$A$111,'Total project cost for DCs'!O$4:O$111,0,0)*_xlfn.XLOOKUP($A640,Drury_beneficiary_allocation!$A$5:$A$104,Drury_beneficiary_allocation!$H$5:$H$104,0,0)</f>
        <v>0</v>
      </c>
      <c r="T640" s="360">
        <f>_xlfn.XLOOKUP($A640,'Total project cost for DCs'!$A$4:$A$111,'Total project cost for DCs'!P$4:P$111,0,0)*_xlfn.XLOOKUP($A640,Drury_beneficiary_allocation!$A$5:$A$104,Drury_beneficiary_allocation!$H$5:$H$104,0,0)</f>
        <v>138049.19780274486</v>
      </c>
      <c r="U640" s="360">
        <f>_xlfn.XLOOKUP($A640,'Total project cost for DCs'!$A$4:$A$111,'Total project cost for DCs'!Q$4:Q$111,0,0)*_xlfn.XLOOKUP($A640,Drury_beneficiary_allocation!$A$5:$A$104,Drury_beneficiary_allocation!$H$5:$H$104,0,0)</f>
        <v>1410348.2545340604</v>
      </c>
      <c r="V640" s="360">
        <f>_xlfn.XLOOKUP($A640,'Total project cost for DCs'!$A$4:$A$111,'Total project cost for DCs'!R$4:R$111,0,0)*_xlfn.XLOOKUP($A640,Drury_beneficiary_allocation!$A$5:$A$104,Drury_beneficiary_allocation!$H$5:$H$104,0,0)</f>
        <v>0</v>
      </c>
      <c r="W640" s="360">
        <f>_xlfn.XLOOKUP($A640,'Total project cost for DCs'!$A$4:$A$111,'Total project cost for DCs'!S$4:S$111,0,0)*_xlfn.XLOOKUP($A640,Drury_beneficiary_allocation!$A$5:$A$104,Drury_beneficiary_allocation!$H$5:$H$104,0,0)</f>
        <v>0</v>
      </c>
      <c r="X640" s="360">
        <f>_xlfn.XLOOKUP($A640,'Total project cost for DCs'!$A$4:$A$111,'Total project cost for DCs'!T$4:T$111,0,0)*_xlfn.XLOOKUP($A640,Drury_beneficiary_allocation!$A$5:$A$104,Drury_beneficiary_allocation!$H$5:$H$104,0,0)</f>
        <v>0</v>
      </c>
      <c r="Y640" s="349">
        <f t="shared" si="63"/>
        <v>1548397.4523368052</v>
      </c>
      <c r="Z640" s="349">
        <f t="shared" si="64"/>
        <v>1548397.4523368052</v>
      </c>
      <c r="AA640" s="349"/>
      <c r="AB640" s="353">
        <v>0</v>
      </c>
      <c r="AC640" s="354" t="str">
        <f t="shared" si="65"/>
        <v>Arterial</v>
      </c>
      <c r="AD640" s="349"/>
      <c r="AE640" s="349"/>
      <c r="AF640" s="355">
        <f>_xlfn.XLOOKUP(A640,'P1 Date Adjustment'!B:B,'P1 Date Adjustment'!F:F,"not found",0)</f>
        <v>2031</v>
      </c>
      <c r="AG640" s="349">
        <f t="shared" si="66"/>
        <v>945256.12181109237</v>
      </c>
    </row>
    <row r="641" spans="1:33" ht="30" x14ac:dyDescent="0.25">
      <c r="A641" s="129" t="s">
        <v>163</v>
      </c>
      <c r="B641" s="358" t="s">
        <v>164</v>
      </c>
      <c r="C641" s="358" t="str">
        <f>_xlfn.XLOOKUP($A641,'Total project cost for DCs'!A:A,'Total project cost for DCs'!C:C,"Not found",0)</f>
        <v>2-lane urban- existing road layout with active modes on both sides + intersection improvements (TDM)</v>
      </c>
      <c r="D641" s="355" t="s">
        <v>155</v>
      </c>
      <c r="E641" s="355" t="s">
        <v>145</v>
      </c>
      <c r="H641" s="355" t="s">
        <v>833</v>
      </c>
      <c r="I641" s="359">
        <f>_xlfn.XLOOKUP($H641,DC_growth_AGS!$A$665:$A$673,DC_growth_AGS!$O$665:$O$673,"Not found",0)</f>
        <v>0.61047382917385584</v>
      </c>
      <c r="J641" s="355">
        <v>2030</v>
      </c>
      <c r="K641" s="360">
        <f>_xlfn.XLOOKUP($A641,'Total project cost for DCs'!$A$4:$A$111,'Total project cost for DCs'!G$4:G$111,0,0)*_xlfn.XLOOKUP($A641,Drury_beneficiary_allocation!$A$5:$A$104,Drury_beneficiary_allocation!$H$5:$H$104,0,0)</f>
        <v>0</v>
      </c>
      <c r="L641" s="360">
        <f>_xlfn.XLOOKUP($A641,'Total project cost for DCs'!$A$4:$A$111,'Total project cost for DCs'!H$4:H$111,0,0)*_xlfn.XLOOKUP($A641,Drury_beneficiary_allocation!$A$5:$A$104,Drury_beneficiary_allocation!$H$5:$H$104,0,0)</f>
        <v>0</v>
      </c>
      <c r="M641" s="360">
        <f>_xlfn.XLOOKUP($A641,'Total project cost for DCs'!$A$4:$A$111,'Total project cost for DCs'!I$4:I$111,0,0)*_xlfn.XLOOKUP($A641,Drury_beneficiary_allocation!$A$5:$A$104,Drury_beneficiary_allocation!$H$5:$H$104,0,0)</f>
        <v>0</v>
      </c>
      <c r="N641" s="360">
        <f>_xlfn.XLOOKUP($A641,'Total project cost for DCs'!$A$4:$A$111,'Total project cost for DCs'!J$4:J$111,0,0)*_xlfn.XLOOKUP($A641,Drury_beneficiary_allocation!$A$5:$A$104,Drury_beneficiary_allocation!$H$5:$H$104,0,0)</f>
        <v>0</v>
      </c>
      <c r="O641" s="360">
        <f>_xlfn.XLOOKUP($A641,'Total project cost for DCs'!$A$4:$A$111,'Total project cost for DCs'!K$4:K$111,0,0)*_xlfn.XLOOKUP($A641,Drury_beneficiary_allocation!$A$5:$A$104,Drury_beneficiary_allocation!$H$5:$H$104,0,0)</f>
        <v>0</v>
      </c>
      <c r="P641" s="360">
        <f>_xlfn.XLOOKUP($A641,'Total project cost for DCs'!$A$4:$A$111,'Total project cost for DCs'!L$4:L$111,0,0)*_xlfn.XLOOKUP($A641,Drury_beneficiary_allocation!$A$5:$A$104,Drury_beneficiary_allocation!$H$5:$H$104,0,0)</f>
        <v>0</v>
      </c>
      <c r="Q641" s="360">
        <f>_xlfn.XLOOKUP($A641,'Total project cost for DCs'!$A$4:$A$111,'Total project cost for DCs'!M$4:M$111,0,0)*_xlfn.XLOOKUP($A641,Drury_beneficiary_allocation!$A$5:$A$104,Drury_beneficiary_allocation!$H$5:$H$104,0,0)</f>
        <v>0</v>
      </c>
      <c r="R641" s="360">
        <f>_xlfn.XLOOKUP($A641,'Total project cost for DCs'!$A$4:$A$111,'Total project cost for DCs'!N$4:N$111,0,0)*_xlfn.XLOOKUP($A641,Drury_beneficiary_allocation!$A$5:$A$104,Drury_beneficiary_allocation!$H$5:$H$104,0,0)</f>
        <v>0</v>
      </c>
      <c r="S641" s="360">
        <f>_xlfn.XLOOKUP($A641,'Total project cost for DCs'!$A$4:$A$111,'Total project cost for DCs'!O$4:O$111,0,0)*_xlfn.XLOOKUP($A641,Drury_beneficiary_allocation!$A$5:$A$104,Drury_beneficiary_allocation!$H$5:$H$104,0,0)</f>
        <v>38224.374394766979</v>
      </c>
      <c r="T641" s="360">
        <f>_xlfn.XLOOKUP($A641,'Total project cost for DCs'!$A$4:$A$111,'Total project cost for DCs'!P$4:P$111,0,0)*_xlfn.XLOOKUP($A641,Drury_beneficiary_allocation!$A$5:$A$104,Drury_beneficiary_allocation!$H$5:$H$104,0,0)</f>
        <v>390510.63364631985</v>
      </c>
      <c r="U641" s="360">
        <f>_xlfn.XLOOKUP($A641,'Total project cost for DCs'!$A$4:$A$111,'Total project cost for DCs'!Q$4:Q$111,0,0)*_xlfn.XLOOKUP($A641,Drury_beneficiary_allocation!$A$5:$A$104,Drury_beneficiary_allocation!$H$5:$H$104,0,0)</f>
        <v>0</v>
      </c>
      <c r="V641" s="360">
        <f>_xlfn.XLOOKUP($A641,'Total project cost for DCs'!$A$4:$A$111,'Total project cost for DCs'!R$4:R$111,0,0)*_xlfn.XLOOKUP($A641,Drury_beneficiary_allocation!$A$5:$A$104,Drury_beneficiary_allocation!$H$5:$H$104,0,0)</f>
        <v>0</v>
      </c>
      <c r="W641" s="360">
        <f>_xlfn.XLOOKUP($A641,'Total project cost for DCs'!$A$4:$A$111,'Total project cost for DCs'!S$4:S$111,0,0)*_xlfn.XLOOKUP($A641,Drury_beneficiary_allocation!$A$5:$A$104,Drury_beneficiary_allocation!$H$5:$H$104,0,0)</f>
        <v>0</v>
      </c>
      <c r="X641" s="360">
        <f>_xlfn.XLOOKUP($A641,'Total project cost for DCs'!$A$4:$A$111,'Total project cost for DCs'!T$4:T$111,0,0)*_xlfn.XLOOKUP($A641,Drury_beneficiary_allocation!$A$5:$A$104,Drury_beneficiary_allocation!$H$5:$H$104,0,0)</f>
        <v>0</v>
      </c>
      <c r="Y641" s="349">
        <f t="shared" si="63"/>
        <v>428735.00804108684</v>
      </c>
      <c r="Z641" s="349">
        <f t="shared" si="64"/>
        <v>428735.00804108684</v>
      </c>
      <c r="AA641" s="349"/>
      <c r="AB641" s="353">
        <v>0</v>
      </c>
      <c r="AC641" s="354" t="str">
        <f t="shared" si="65"/>
        <v>Arterial</v>
      </c>
      <c r="AD641" s="349"/>
      <c r="AE641" s="349"/>
      <c r="AF641" s="355">
        <f>_xlfn.XLOOKUP(A641,'P1 Date Adjustment'!B:B,'P1 Date Adjustment'!F:F,"not found",0)</f>
        <v>2030</v>
      </c>
      <c r="AG641" s="349">
        <f t="shared" si="66"/>
        <v>261731.50205972616</v>
      </c>
    </row>
    <row r="642" spans="1:33" ht="30" x14ac:dyDescent="0.25">
      <c r="A642" s="129" t="s">
        <v>188</v>
      </c>
      <c r="B642" s="358" t="s">
        <v>185</v>
      </c>
      <c r="C642" s="358" t="str">
        <f>_xlfn.XLOOKUP($A642,'Total project cost for DCs'!A:A,'Total project cost for DCs'!C:C,"Not found",0)</f>
        <v>Expand to 24m cross section</v>
      </c>
      <c r="D642" s="355" t="s">
        <v>155</v>
      </c>
      <c r="E642" s="355" t="s">
        <v>190</v>
      </c>
      <c r="H642" s="355" t="s">
        <v>833</v>
      </c>
      <c r="I642" s="359">
        <f>_xlfn.XLOOKUP($H642,DC_growth_AGS!$A$665:$A$673,DC_growth_AGS!$O$665:$O$673,"Not found",0)</f>
        <v>0.61047382917385584</v>
      </c>
      <c r="J642" s="355">
        <v>2029</v>
      </c>
      <c r="K642" s="360">
        <f>_xlfn.XLOOKUP($A642,'Total project cost for DCs'!$A$4:$A$111,'Total project cost for DCs'!G$4:G$111,0,0)*_xlfn.XLOOKUP($A642,Drury_beneficiary_allocation!$A$5:$A$104,Drury_beneficiary_allocation!$H$5:$H$104,0,0)</f>
        <v>0</v>
      </c>
      <c r="L642" s="360">
        <f>_xlfn.XLOOKUP($A642,'Total project cost for DCs'!$A$4:$A$111,'Total project cost for DCs'!H$4:H$111,0,0)*_xlfn.XLOOKUP($A642,Drury_beneficiary_allocation!$A$5:$A$104,Drury_beneficiary_allocation!$H$5:$H$104,0,0)</f>
        <v>0</v>
      </c>
      <c r="M642" s="360">
        <f>_xlfn.XLOOKUP($A642,'Total project cost for DCs'!$A$4:$A$111,'Total project cost for DCs'!I$4:I$111,0,0)*_xlfn.XLOOKUP($A642,Drury_beneficiary_allocation!$A$5:$A$104,Drury_beneficiary_allocation!$H$5:$H$104,0,0)</f>
        <v>0</v>
      </c>
      <c r="N642" s="360">
        <f>_xlfn.XLOOKUP($A642,'Total project cost for DCs'!$A$4:$A$111,'Total project cost for DCs'!J$4:J$111,0,0)*_xlfn.XLOOKUP($A642,Drury_beneficiary_allocation!$A$5:$A$104,Drury_beneficiary_allocation!$H$5:$H$104,0,0)</f>
        <v>0</v>
      </c>
      <c r="O642" s="360">
        <f>_xlfn.XLOOKUP($A642,'Total project cost for DCs'!$A$4:$A$111,'Total project cost for DCs'!K$4:K$111,0,0)*_xlfn.XLOOKUP($A642,Drury_beneficiary_allocation!$A$5:$A$104,Drury_beneficiary_allocation!$H$5:$H$104,0,0)</f>
        <v>0</v>
      </c>
      <c r="P642" s="360">
        <f>_xlfn.XLOOKUP($A642,'Total project cost for DCs'!$A$4:$A$111,'Total project cost for DCs'!L$4:L$111,0,0)*_xlfn.XLOOKUP($A642,Drury_beneficiary_allocation!$A$5:$A$104,Drury_beneficiary_allocation!$H$5:$H$104,0,0)</f>
        <v>0</v>
      </c>
      <c r="Q642" s="360">
        <f>_xlfn.XLOOKUP($A642,'Total project cost for DCs'!$A$4:$A$111,'Total project cost for DCs'!M$4:M$111,0,0)*_xlfn.XLOOKUP($A642,Drury_beneficiary_allocation!$A$5:$A$104,Drury_beneficiary_allocation!$H$5:$H$104,0,0)</f>
        <v>56129.958889347341</v>
      </c>
      <c r="R642" s="360">
        <f>_xlfn.XLOOKUP($A642,'Total project cost for DCs'!$A$4:$A$111,'Total project cost for DCs'!N$4:N$111,0,0)*_xlfn.XLOOKUP($A642,Drury_beneficiary_allocation!$A$5:$A$104,Drury_beneficiary_allocation!$H$5:$H$104,0,0)</f>
        <v>15756.371951806488</v>
      </c>
      <c r="S642" s="360">
        <f>_xlfn.XLOOKUP($A642,'Total project cost for DCs'!$A$4:$A$111,'Total project cost for DCs'!O$4:O$111,0,0)*_xlfn.XLOOKUP($A642,Drury_beneficiary_allocation!$A$5:$A$104,Drury_beneficiary_allocation!$H$5:$H$104,0,0)</f>
        <v>173532.04334039343</v>
      </c>
      <c r="T642" s="360">
        <f>_xlfn.XLOOKUP($A642,'Total project cost for DCs'!$A$4:$A$111,'Total project cost for DCs'!P$4:P$111,0,0)*_xlfn.XLOOKUP($A642,Drury_beneficiary_allocation!$A$5:$A$104,Drury_beneficiary_allocation!$H$5:$H$104,0,0)</f>
        <v>0</v>
      </c>
      <c r="U642" s="360">
        <f>_xlfn.XLOOKUP($A642,'Total project cost for DCs'!$A$4:$A$111,'Total project cost for DCs'!Q$4:Q$111,0,0)*_xlfn.XLOOKUP($A642,Drury_beneficiary_allocation!$A$5:$A$104,Drury_beneficiary_allocation!$H$5:$H$104,0,0)</f>
        <v>0</v>
      </c>
      <c r="V642" s="360">
        <f>_xlfn.XLOOKUP($A642,'Total project cost for DCs'!$A$4:$A$111,'Total project cost for DCs'!R$4:R$111,0,0)*_xlfn.XLOOKUP($A642,Drury_beneficiary_allocation!$A$5:$A$104,Drury_beneficiary_allocation!$H$5:$H$104,0,0)</f>
        <v>0</v>
      </c>
      <c r="W642" s="360">
        <f>_xlfn.XLOOKUP($A642,'Total project cost for DCs'!$A$4:$A$111,'Total project cost for DCs'!S$4:S$111,0,0)*_xlfn.XLOOKUP($A642,Drury_beneficiary_allocation!$A$5:$A$104,Drury_beneficiary_allocation!$H$5:$H$104,0,0)</f>
        <v>0</v>
      </c>
      <c r="X642" s="360">
        <f>_xlfn.XLOOKUP($A642,'Total project cost for DCs'!$A$4:$A$111,'Total project cost for DCs'!T$4:T$111,0,0)*_xlfn.XLOOKUP($A642,Drury_beneficiary_allocation!$A$5:$A$104,Drury_beneficiary_allocation!$H$5:$H$104,0,0)</f>
        <v>0</v>
      </c>
      <c r="Y642" s="349">
        <f t="shared" si="63"/>
        <v>245418.37418154726</v>
      </c>
      <c r="Z642" s="349">
        <f t="shared" si="64"/>
        <v>245418.37418154726</v>
      </c>
      <c r="AA642" s="349"/>
      <c r="AB642" s="353">
        <v>0</v>
      </c>
      <c r="AC642" s="354" t="str">
        <f t="shared" si="65"/>
        <v>Arterial</v>
      </c>
      <c r="AD642" s="349"/>
      <c r="AE642" s="349"/>
      <c r="AF642" s="355">
        <f>_xlfn.XLOOKUP(A642,'P1 Date Adjustment'!B:B,'P1 Date Adjustment'!F:F,"not found",0)</f>
        <v>2029</v>
      </c>
      <c r="AG642" s="349">
        <f t="shared" si="66"/>
        <v>149821.49463623131</v>
      </c>
    </row>
    <row r="643" spans="1:33" ht="30" x14ac:dyDescent="0.25">
      <c r="A643" s="129">
        <v>7</v>
      </c>
      <c r="B643" s="358" t="s">
        <v>197</v>
      </c>
      <c r="C643" s="358" t="str">
        <f>_xlfn.XLOOKUP($A643,'Total project cost for DCs'!A:A,'Total project cost for DCs'!C:C,"Not found",0)</f>
        <v>2-lane urban - upgrade existing road layout with active modes on both sides</v>
      </c>
      <c r="D643" s="355" t="s">
        <v>155</v>
      </c>
      <c r="E643" s="355" t="s">
        <v>199</v>
      </c>
      <c r="H643" s="355" t="s">
        <v>833</v>
      </c>
      <c r="I643" s="359">
        <f>_xlfn.XLOOKUP($H643,DC_growth_AGS!$A$665:$A$673,DC_growth_AGS!$O$665:$O$673,"Not found",0)</f>
        <v>0.61047382917385584</v>
      </c>
      <c r="J643" s="355">
        <v>2033</v>
      </c>
      <c r="K643" s="360">
        <f>_xlfn.XLOOKUP($A643,'Total project cost for DCs'!$A$4:$A$111,'Total project cost for DCs'!G$4:G$111,0,0)*_xlfn.XLOOKUP($A643,Drury_beneficiary_allocation!$A$5:$A$104,Drury_beneficiary_allocation!$H$5:$H$104,0,0)</f>
        <v>0</v>
      </c>
      <c r="L643" s="360">
        <f>_xlfn.XLOOKUP($A643,'Total project cost for DCs'!$A$4:$A$111,'Total project cost for DCs'!H$4:H$111,0,0)*_xlfn.XLOOKUP($A643,Drury_beneficiary_allocation!$A$5:$A$104,Drury_beneficiary_allocation!$H$5:$H$104,0,0)</f>
        <v>0</v>
      </c>
      <c r="M643" s="360">
        <f>_xlfn.XLOOKUP($A643,'Total project cost for DCs'!$A$4:$A$111,'Total project cost for DCs'!I$4:I$111,0,0)*_xlfn.XLOOKUP($A643,Drury_beneficiary_allocation!$A$5:$A$104,Drury_beneficiary_allocation!$H$5:$H$104,0,0)</f>
        <v>0</v>
      </c>
      <c r="N643" s="360">
        <f>_xlfn.XLOOKUP($A643,'Total project cost for DCs'!$A$4:$A$111,'Total project cost for DCs'!J$4:J$111,0,0)*_xlfn.XLOOKUP($A643,Drury_beneficiary_allocation!$A$5:$A$104,Drury_beneficiary_allocation!$H$5:$H$104,0,0)</f>
        <v>0</v>
      </c>
      <c r="O643" s="360">
        <f>_xlfn.XLOOKUP($A643,'Total project cost for DCs'!$A$4:$A$111,'Total project cost for DCs'!K$4:K$111,0,0)*_xlfn.XLOOKUP($A643,Drury_beneficiary_allocation!$A$5:$A$104,Drury_beneficiary_allocation!$H$5:$H$104,0,0)</f>
        <v>0</v>
      </c>
      <c r="P643" s="360">
        <f>_xlfn.XLOOKUP($A643,'Total project cost for DCs'!$A$4:$A$111,'Total project cost for DCs'!L$4:L$111,0,0)*_xlfn.XLOOKUP($A643,Drury_beneficiary_allocation!$A$5:$A$104,Drury_beneficiary_allocation!$H$5:$H$104,0,0)</f>
        <v>0</v>
      </c>
      <c r="Q643" s="360">
        <f>_xlfn.XLOOKUP($A643,'Total project cost for DCs'!$A$4:$A$111,'Total project cost for DCs'!M$4:M$111,0,0)*_xlfn.XLOOKUP($A643,Drury_beneficiary_allocation!$A$5:$A$104,Drury_beneficiary_allocation!$H$5:$H$104,0,0)</f>
        <v>0</v>
      </c>
      <c r="R643" s="360">
        <f>_xlfn.XLOOKUP($A643,'Total project cost for DCs'!$A$4:$A$111,'Total project cost for DCs'!N$4:N$111,0,0)*_xlfn.XLOOKUP($A643,Drury_beneficiary_allocation!$A$5:$A$104,Drury_beneficiary_allocation!$H$5:$H$104,0,0)</f>
        <v>0</v>
      </c>
      <c r="S643" s="360">
        <f>_xlfn.XLOOKUP($A643,'Total project cost for DCs'!$A$4:$A$111,'Total project cost for DCs'!O$4:O$111,0,0)*_xlfn.XLOOKUP($A643,Drury_beneficiary_allocation!$A$5:$A$104,Drury_beneficiary_allocation!$H$5:$H$104,0,0)</f>
        <v>0</v>
      </c>
      <c r="T643" s="360">
        <f>_xlfn.XLOOKUP($A643,'Total project cost for DCs'!$A$4:$A$111,'Total project cost for DCs'!P$4:P$111,0,0)*_xlfn.XLOOKUP($A643,Drury_beneficiary_allocation!$A$5:$A$104,Drury_beneficiary_allocation!$H$5:$H$104,0,0)</f>
        <v>0</v>
      </c>
      <c r="U643" s="360">
        <f>_xlfn.XLOOKUP($A643,'Total project cost for DCs'!$A$4:$A$111,'Total project cost for DCs'!Q$4:Q$111,0,0)*_xlfn.XLOOKUP($A643,Drury_beneficiary_allocation!$A$5:$A$104,Drury_beneficiary_allocation!$H$5:$H$104,0,0)</f>
        <v>0</v>
      </c>
      <c r="V643" s="360">
        <f>_xlfn.XLOOKUP($A643,'Total project cost for DCs'!$A$4:$A$111,'Total project cost for DCs'!R$4:R$111,0,0)*_xlfn.XLOOKUP($A643,Drury_beneficiary_allocation!$A$5:$A$104,Drury_beneficiary_allocation!$H$5:$H$104,0,0)</f>
        <v>0</v>
      </c>
      <c r="W643" s="360">
        <f>_xlfn.XLOOKUP($A643,'Total project cost for DCs'!$A$4:$A$111,'Total project cost for DCs'!S$4:S$111,0,0)*_xlfn.XLOOKUP($A643,Drury_beneficiary_allocation!$A$5:$A$104,Drury_beneficiary_allocation!$H$5:$H$104,0,0)</f>
        <v>0</v>
      </c>
      <c r="X643" s="360">
        <f>_xlfn.XLOOKUP($A643,'Total project cost for DCs'!$A$4:$A$111,'Total project cost for DCs'!T$4:T$111,0,0)*_xlfn.XLOOKUP($A643,Drury_beneficiary_allocation!$A$5:$A$104,Drury_beneficiary_allocation!$H$5:$H$104,0,0)</f>
        <v>0</v>
      </c>
      <c r="Y643" s="349">
        <f t="shared" si="63"/>
        <v>0</v>
      </c>
      <c r="Z643" s="349">
        <f t="shared" si="64"/>
        <v>0</v>
      </c>
      <c r="AA643" s="349"/>
      <c r="AB643" s="353">
        <v>0</v>
      </c>
      <c r="AC643" s="354" t="str">
        <f t="shared" si="65"/>
        <v>Collector</v>
      </c>
      <c r="AD643" s="349"/>
      <c r="AE643" s="349"/>
      <c r="AF643" s="355">
        <f>_xlfn.XLOOKUP(A643,'P1 Date Adjustment'!B:B,'P1 Date Adjustment'!F:F,"not found",0)</f>
        <v>2033</v>
      </c>
      <c r="AG643" s="349">
        <f t="shared" si="66"/>
        <v>0</v>
      </c>
    </row>
    <row r="644" spans="1:33" ht="30" x14ac:dyDescent="0.25">
      <c r="A644" s="129">
        <v>8</v>
      </c>
      <c r="B644" s="358" t="s">
        <v>200</v>
      </c>
      <c r="C644" s="358" t="str">
        <f>_xlfn.XLOOKUP($A644,'Total project cost for DCs'!A:A,'Total project cost for DCs'!C:C,"Not found",0)</f>
        <v>2-lane urban - upgrade existing road layout with active modes on both sides</v>
      </c>
      <c r="D644" s="355" t="s">
        <v>155</v>
      </c>
      <c r="E644" s="355" t="s">
        <v>199</v>
      </c>
      <c r="H644" s="355" t="s">
        <v>833</v>
      </c>
      <c r="I644" s="359">
        <f>_xlfn.XLOOKUP($H644,DC_growth_AGS!$A$665:$A$673,DC_growth_AGS!$O$665:$O$673,"Not found",0)</f>
        <v>0.61047382917385584</v>
      </c>
      <c r="J644" s="355">
        <v>2033</v>
      </c>
      <c r="K644" s="360">
        <f>_xlfn.XLOOKUP($A644,'Total project cost for DCs'!$A$4:$A$111,'Total project cost for DCs'!G$4:G$111,0,0)*_xlfn.XLOOKUP($A644,Drury_beneficiary_allocation!$A$5:$A$104,Drury_beneficiary_allocation!$H$5:$H$104,0,0)</f>
        <v>0</v>
      </c>
      <c r="L644" s="360">
        <f>_xlfn.XLOOKUP($A644,'Total project cost for DCs'!$A$4:$A$111,'Total project cost for DCs'!H$4:H$111,0,0)*_xlfn.XLOOKUP($A644,Drury_beneficiary_allocation!$A$5:$A$104,Drury_beneficiary_allocation!$H$5:$H$104,0,0)</f>
        <v>0</v>
      </c>
      <c r="M644" s="360">
        <f>_xlfn.XLOOKUP($A644,'Total project cost for DCs'!$A$4:$A$111,'Total project cost for DCs'!I$4:I$111,0,0)*_xlfn.XLOOKUP($A644,Drury_beneficiary_allocation!$A$5:$A$104,Drury_beneficiary_allocation!$H$5:$H$104,0,0)</f>
        <v>0</v>
      </c>
      <c r="N644" s="360">
        <f>_xlfn.XLOOKUP($A644,'Total project cost for DCs'!$A$4:$A$111,'Total project cost for DCs'!J$4:J$111,0,0)*_xlfn.XLOOKUP($A644,Drury_beneficiary_allocation!$A$5:$A$104,Drury_beneficiary_allocation!$H$5:$H$104,0,0)</f>
        <v>0</v>
      </c>
      <c r="O644" s="360">
        <f>_xlfn.XLOOKUP($A644,'Total project cost for DCs'!$A$4:$A$111,'Total project cost for DCs'!K$4:K$111,0,0)*_xlfn.XLOOKUP($A644,Drury_beneficiary_allocation!$A$5:$A$104,Drury_beneficiary_allocation!$H$5:$H$104,0,0)</f>
        <v>0</v>
      </c>
      <c r="P644" s="360">
        <f>_xlfn.XLOOKUP($A644,'Total project cost for DCs'!$A$4:$A$111,'Total project cost for DCs'!L$4:L$111,0,0)*_xlfn.XLOOKUP($A644,Drury_beneficiary_allocation!$A$5:$A$104,Drury_beneficiary_allocation!$H$5:$H$104,0,0)</f>
        <v>0</v>
      </c>
      <c r="Q644" s="360">
        <f>_xlfn.XLOOKUP($A644,'Total project cost for DCs'!$A$4:$A$111,'Total project cost for DCs'!M$4:M$111,0,0)*_xlfn.XLOOKUP($A644,Drury_beneficiary_allocation!$A$5:$A$104,Drury_beneficiary_allocation!$H$5:$H$104,0,0)</f>
        <v>0</v>
      </c>
      <c r="R644" s="360">
        <f>_xlfn.XLOOKUP($A644,'Total project cost for DCs'!$A$4:$A$111,'Total project cost for DCs'!N$4:N$111,0,0)*_xlfn.XLOOKUP($A644,Drury_beneficiary_allocation!$A$5:$A$104,Drury_beneficiary_allocation!$H$5:$H$104,0,0)</f>
        <v>0</v>
      </c>
      <c r="S644" s="360">
        <f>_xlfn.XLOOKUP($A644,'Total project cost for DCs'!$A$4:$A$111,'Total project cost for DCs'!O$4:O$111,0,0)*_xlfn.XLOOKUP($A644,Drury_beneficiary_allocation!$A$5:$A$104,Drury_beneficiary_allocation!$H$5:$H$104,0,0)</f>
        <v>0</v>
      </c>
      <c r="T644" s="360">
        <f>_xlfn.XLOOKUP($A644,'Total project cost for DCs'!$A$4:$A$111,'Total project cost for DCs'!P$4:P$111,0,0)*_xlfn.XLOOKUP($A644,Drury_beneficiary_allocation!$A$5:$A$104,Drury_beneficiary_allocation!$H$5:$H$104,0,0)</f>
        <v>0</v>
      </c>
      <c r="U644" s="360">
        <f>_xlfn.XLOOKUP($A644,'Total project cost for DCs'!$A$4:$A$111,'Total project cost for DCs'!Q$4:Q$111,0,0)*_xlfn.XLOOKUP($A644,Drury_beneficiary_allocation!$A$5:$A$104,Drury_beneficiary_allocation!$H$5:$H$104,0,0)</f>
        <v>0</v>
      </c>
      <c r="V644" s="360">
        <f>_xlfn.XLOOKUP($A644,'Total project cost for DCs'!$A$4:$A$111,'Total project cost for DCs'!R$4:R$111,0,0)*_xlfn.XLOOKUP($A644,Drury_beneficiary_allocation!$A$5:$A$104,Drury_beneficiary_allocation!$H$5:$H$104,0,0)</f>
        <v>0</v>
      </c>
      <c r="W644" s="360">
        <f>_xlfn.XLOOKUP($A644,'Total project cost for DCs'!$A$4:$A$111,'Total project cost for DCs'!S$4:S$111,0,0)*_xlfn.XLOOKUP($A644,Drury_beneficiary_allocation!$A$5:$A$104,Drury_beneficiary_allocation!$H$5:$H$104,0,0)</f>
        <v>0</v>
      </c>
      <c r="X644" s="360">
        <f>_xlfn.XLOOKUP($A644,'Total project cost for DCs'!$A$4:$A$111,'Total project cost for DCs'!T$4:T$111,0,0)*_xlfn.XLOOKUP($A644,Drury_beneficiary_allocation!$A$5:$A$104,Drury_beneficiary_allocation!$H$5:$H$104,0,0)</f>
        <v>0</v>
      </c>
      <c r="Y644" s="349">
        <f t="shared" ref="Y644:Y707" si="72">SUM(K644:X644)</f>
        <v>0</v>
      </c>
      <c r="Z644" s="349">
        <f t="shared" ref="Z644:Z707" si="73">SUM(K644:X644)</f>
        <v>0</v>
      </c>
      <c r="AA644" s="349"/>
      <c r="AB644" s="353">
        <v>0</v>
      </c>
      <c r="AC644" s="354" t="str">
        <f t="shared" ref="AC644:AC707" si="74">IF(OR(E644="Upgrade Collector",E644="Greenfields Collector",E644="New Collector (AT)"),"Collector","Arterial")</f>
        <v>Collector</v>
      </c>
      <c r="AD644" s="349"/>
      <c r="AE644" s="349"/>
      <c r="AF644" s="355">
        <f>_xlfn.XLOOKUP(A644,'P1 Date Adjustment'!B:B,'P1 Date Adjustment'!F:F,"not found",0)</f>
        <v>2033</v>
      </c>
      <c r="AG644" s="349">
        <f t="shared" si="66"/>
        <v>0</v>
      </c>
    </row>
    <row r="645" spans="1:33" ht="30" x14ac:dyDescent="0.25">
      <c r="A645" s="129" t="s">
        <v>214</v>
      </c>
      <c r="B645" s="358" t="s">
        <v>215</v>
      </c>
      <c r="C645" s="358" t="str">
        <f>_xlfn.XLOOKUP($A645,'Total project cost for DCs'!A:A,'Total project cost for DCs'!C:C,"Not found",0)</f>
        <v xml:space="preserve"> 2-lane signalised intersection with active mode crossings</v>
      </c>
      <c r="D645" s="355" t="s">
        <v>155</v>
      </c>
      <c r="E645" s="355" t="s">
        <v>190</v>
      </c>
      <c r="H645" s="355" t="s">
        <v>833</v>
      </c>
      <c r="I645" s="359">
        <f>_xlfn.XLOOKUP($H645,DC_growth_AGS!$A$665:$A$673,DC_growth_AGS!$O$665:$O$673,"Not found",0)</f>
        <v>0.61047382917385584</v>
      </c>
      <c r="J645" s="355">
        <v>2029</v>
      </c>
      <c r="K645" s="360">
        <f>_xlfn.XLOOKUP($A645,'Total project cost for DCs'!$A$4:$A$111,'Total project cost for DCs'!G$4:G$111,0,0)*_xlfn.XLOOKUP($A645,Drury_beneficiary_allocation!$A$5:$A$104,Drury_beneficiary_allocation!$H$5:$H$104,0,0)</f>
        <v>0</v>
      </c>
      <c r="L645" s="360">
        <f>_xlfn.XLOOKUP($A645,'Total project cost for DCs'!$A$4:$A$111,'Total project cost for DCs'!H$4:H$111,0,0)*_xlfn.XLOOKUP($A645,Drury_beneficiary_allocation!$A$5:$A$104,Drury_beneficiary_allocation!$H$5:$H$104,0,0)</f>
        <v>0</v>
      </c>
      <c r="M645" s="360">
        <f>_xlfn.XLOOKUP($A645,'Total project cost for DCs'!$A$4:$A$111,'Total project cost for DCs'!I$4:I$111,0,0)*_xlfn.XLOOKUP($A645,Drury_beneficiary_allocation!$A$5:$A$104,Drury_beneficiary_allocation!$H$5:$H$104,0,0)</f>
        <v>0</v>
      </c>
      <c r="N645" s="360">
        <f>_xlfn.XLOOKUP($A645,'Total project cost for DCs'!$A$4:$A$111,'Total project cost for DCs'!J$4:J$111,0,0)*_xlfn.XLOOKUP($A645,Drury_beneficiary_allocation!$A$5:$A$104,Drury_beneficiary_allocation!$H$5:$H$104,0,0)</f>
        <v>0</v>
      </c>
      <c r="O645" s="360">
        <f>_xlfn.XLOOKUP($A645,'Total project cost for DCs'!$A$4:$A$111,'Total project cost for DCs'!K$4:K$111,0,0)*_xlfn.XLOOKUP($A645,Drury_beneficiary_allocation!$A$5:$A$104,Drury_beneficiary_allocation!$H$5:$H$104,0,0)</f>
        <v>0</v>
      </c>
      <c r="P645" s="360">
        <f>_xlfn.XLOOKUP($A645,'Total project cost for DCs'!$A$4:$A$111,'Total project cost for DCs'!L$4:L$111,0,0)*_xlfn.XLOOKUP($A645,Drury_beneficiary_allocation!$A$5:$A$104,Drury_beneficiary_allocation!$H$5:$H$104,0,0)</f>
        <v>0</v>
      </c>
      <c r="Q645" s="360">
        <f>_xlfn.XLOOKUP($A645,'Total project cost for DCs'!$A$4:$A$111,'Total project cost for DCs'!M$4:M$111,0,0)*_xlfn.XLOOKUP($A645,Drury_beneficiary_allocation!$A$5:$A$104,Drury_beneficiary_allocation!$H$5:$H$104,0,0)</f>
        <v>0</v>
      </c>
      <c r="R645" s="360">
        <f>_xlfn.XLOOKUP($A645,'Total project cost for DCs'!$A$4:$A$111,'Total project cost for DCs'!N$4:N$111,0,0)*_xlfn.XLOOKUP($A645,Drury_beneficiary_allocation!$A$5:$A$104,Drury_beneficiary_allocation!$H$5:$H$104,0,0)</f>
        <v>0</v>
      </c>
      <c r="S645" s="360">
        <f>_xlfn.XLOOKUP($A645,'Total project cost for DCs'!$A$4:$A$111,'Total project cost for DCs'!O$4:O$111,0,0)*_xlfn.XLOOKUP($A645,Drury_beneficiary_allocation!$A$5:$A$104,Drury_beneficiary_allocation!$H$5:$H$104,0,0)</f>
        <v>0</v>
      </c>
      <c r="T645" s="360">
        <f>_xlfn.XLOOKUP($A645,'Total project cost for DCs'!$A$4:$A$111,'Total project cost for DCs'!P$4:P$111,0,0)*_xlfn.XLOOKUP($A645,Drury_beneficiary_allocation!$A$5:$A$104,Drury_beneficiary_allocation!$H$5:$H$104,0,0)</f>
        <v>0</v>
      </c>
      <c r="U645" s="360">
        <f>_xlfn.XLOOKUP($A645,'Total project cost for DCs'!$A$4:$A$111,'Total project cost for DCs'!Q$4:Q$111,0,0)*_xlfn.XLOOKUP($A645,Drury_beneficiary_allocation!$A$5:$A$104,Drury_beneficiary_allocation!$H$5:$H$104,0,0)</f>
        <v>0</v>
      </c>
      <c r="V645" s="360">
        <f>_xlfn.XLOOKUP($A645,'Total project cost for DCs'!$A$4:$A$111,'Total project cost for DCs'!R$4:R$111,0,0)*_xlfn.XLOOKUP($A645,Drury_beneficiary_allocation!$A$5:$A$104,Drury_beneficiary_allocation!$H$5:$H$104,0,0)</f>
        <v>0</v>
      </c>
      <c r="W645" s="360">
        <f>_xlfn.XLOOKUP($A645,'Total project cost for DCs'!$A$4:$A$111,'Total project cost for DCs'!S$4:S$111,0,0)*_xlfn.XLOOKUP($A645,Drury_beneficiary_allocation!$A$5:$A$104,Drury_beneficiary_allocation!$H$5:$H$104,0,0)</f>
        <v>0</v>
      </c>
      <c r="X645" s="360">
        <f>_xlfn.XLOOKUP($A645,'Total project cost for DCs'!$A$4:$A$111,'Total project cost for DCs'!T$4:T$111,0,0)*_xlfn.XLOOKUP($A645,Drury_beneficiary_allocation!$A$5:$A$104,Drury_beneficiary_allocation!$H$5:$H$104,0,0)</f>
        <v>0</v>
      </c>
      <c r="Y645" s="349">
        <f t="shared" si="72"/>
        <v>0</v>
      </c>
      <c r="Z645" s="349">
        <f t="shared" si="73"/>
        <v>0</v>
      </c>
      <c r="AA645" s="349"/>
      <c r="AB645" s="353">
        <v>0</v>
      </c>
      <c r="AC645" s="354" t="str">
        <f t="shared" si="74"/>
        <v>Arterial</v>
      </c>
      <c r="AD645" s="349"/>
      <c r="AE645" s="349"/>
      <c r="AF645" s="355">
        <f>_xlfn.XLOOKUP(A645,'P1 Date Adjustment'!B:B,'P1 Date Adjustment'!F:F,"not found",0)</f>
        <v>2029</v>
      </c>
      <c r="AG645" s="349">
        <f t="shared" ref="AG645:AG708" si="75">Z645*I645</f>
        <v>0</v>
      </c>
    </row>
    <row r="646" spans="1:33" ht="30" x14ac:dyDescent="0.25">
      <c r="A646" s="129" t="s">
        <v>217</v>
      </c>
      <c r="B646" s="358" t="s">
        <v>215</v>
      </c>
      <c r="C646" s="358" t="str">
        <f>_xlfn.XLOOKUP($A646,'Total project cost for DCs'!A:A,'Total project cost for DCs'!C:C,"Not found",0)</f>
        <v>multi-lane roundabout with active mode crossings, SGA design</v>
      </c>
      <c r="D646" s="355" t="s">
        <v>155</v>
      </c>
      <c r="E646" s="355" t="s">
        <v>157</v>
      </c>
      <c r="H646" s="355" t="s">
        <v>833</v>
      </c>
      <c r="I646" s="359">
        <f>_xlfn.XLOOKUP($H646,DC_growth_AGS!$A$665:$A$673,DC_growth_AGS!$O$665:$O$673,"Not found",0)</f>
        <v>0.61047382917385584</v>
      </c>
      <c r="J646" s="355">
        <v>2031</v>
      </c>
      <c r="K646" s="360">
        <f>_xlfn.XLOOKUP($A646,'Total project cost for DCs'!$A$4:$A$111,'Total project cost for DCs'!G$4:G$111,0,0)*_xlfn.XLOOKUP($A646,Drury_beneficiary_allocation!$A$5:$A$104,Drury_beneficiary_allocation!$H$5:$H$104,0,0)</f>
        <v>0</v>
      </c>
      <c r="L646" s="360">
        <f>_xlfn.XLOOKUP($A646,'Total project cost for DCs'!$A$4:$A$111,'Total project cost for DCs'!H$4:H$111,0,0)*_xlfn.XLOOKUP($A646,Drury_beneficiary_allocation!$A$5:$A$104,Drury_beneficiary_allocation!$H$5:$H$104,0,0)</f>
        <v>0</v>
      </c>
      <c r="M646" s="360">
        <f>_xlfn.XLOOKUP($A646,'Total project cost for DCs'!$A$4:$A$111,'Total project cost for DCs'!I$4:I$111,0,0)*_xlfn.XLOOKUP($A646,Drury_beneficiary_allocation!$A$5:$A$104,Drury_beneficiary_allocation!$H$5:$H$104,0,0)</f>
        <v>0</v>
      </c>
      <c r="N646" s="360">
        <f>_xlfn.XLOOKUP($A646,'Total project cost for DCs'!$A$4:$A$111,'Total project cost for DCs'!J$4:J$111,0,0)*_xlfn.XLOOKUP($A646,Drury_beneficiary_allocation!$A$5:$A$104,Drury_beneficiary_allocation!$H$5:$H$104,0,0)</f>
        <v>0</v>
      </c>
      <c r="O646" s="360">
        <f>_xlfn.XLOOKUP($A646,'Total project cost for DCs'!$A$4:$A$111,'Total project cost for DCs'!K$4:K$111,0,0)*_xlfn.XLOOKUP($A646,Drury_beneficiary_allocation!$A$5:$A$104,Drury_beneficiary_allocation!$H$5:$H$104,0,0)</f>
        <v>0</v>
      </c>
      <c r="P646" s="360">
        <f>_xlfn.XLOOKUP($A646,'Total project cost for DCs'!$A$4:$A$111,'Total project cost for DCs'!L$4:L$111,0,0)*_xlfn.XLOOKUP($A646,Drury_beneficiary_allocation!$A$5:$A$104,Drury_beneficiary_allocation!$H$5:$H$104,0,0)</f>
        <v>0</v>
      </c>
      <c r="Q646" s="360">
        <f>_xlfn.XLOOKUP($A646,'Total project cost for DCs'!$A$4:$A$111,'Total project cost for DCs'!M$4:M$111,0,0)*_xlfn.XLOOKUP($A646,Drury_beneficiary_allocation!$A$5:$A$104,Drury_beneficiary_allocation!$H$5:$H$104,0,0)</f>
        <v>0</v>
      </c>
      <c r="R646" s="360">
        <f>_xlfn.XLOOKUP($A646,'Total project cost for DCs'!$A$4:$A$111,'Total project cost for DCs'!N$4:N$111,0,0)*_xlfn.XLOOKUP($A646,Drury_beneficiary_allocation!$A$5:$A$104,Drury_beneficiary_allocation!$H$5:$H$104,0,0)</f>
        <v>0</v>
      </c>
      <c r="S646" s="360">
        <f>_xlfn.XLOOKUP($A646,'Total project cost for DCs'!$A$4:$A$111,'Total project cost for DCs'!O$4:O$111,0,0)*_xlfn.XLOOKUP($A646,Drury_beneficiary_allocation!$A$5:$A$104,Drury_beneficiary_allocation!$H$5:$H$104,0,0)</f>
        <v>0</v>
      </c>
      <c r="T646" s="360">
        <f>_xlfn.XLOOKUP($A646,'Total project cost for DCs'!$A$4:$A$111,'Total project cost for DCs'!P$4:P$111,0,0)*_xlfn.XLOOKUP($A646,Drury_beneficiary_allocation!$A$5:$A$104,Drury_beneficiary_allocation!$H$5:$H$104,0,0)</f>
        <v>0</v>
      </c>
      <c r="U646" s="360">
        <f>_xlfn.XLOOKUP($A646,'Total project cost for DCs'!$A$4:$A$111,'Total project cost for DCs'!Q$4:Q$111,0,0)*_xlfn.XLOOKUP($A646,Drury_beneficiary_allocation!$A$5:$A$104,Drury_beneficiary_allocation!$H$5:$H$104,0,0)</f>
        <v>0</v>
      </c>
      <c r="V646" s="360">
        <f>_xlfn.XLOOKUP($A646,'Total project cost for DCs'!$A$4:$A$111,'Total project cost for DCs'!R$4:R$111,0,0)*_xlfn.XLOOKUP($A646,Drury_beneficiary_allocation!$A$5:$A$104,Drury_beneficiary_allocation!$H$5:$H$104,0,0)</f>
        <v>0</v>
      </c>
      <c r="W646" s="360">
        <f>_xlfn.XLOOKUP($A646,'Total project cost for DCs'!$A$4:$A$111,'Total project cost for DCs'!S$4:S$111,0,0)*_xlfn.XLOOKUP($A646,Drury_beneficiary_allocation!$A$5:$A$104,Drury_beneficiary_allocation!$H$5:$H$104,0,0)</f>
        <v>0</v>
      </c>
      <c r="X646" s="360">
        <f>_xlfn.XLOOKUP($A646,'Total project cost for DCs'!$A$4:$A$111,'Total project cost for DCs'!T$4:T$111,0,0)*_xlfn.XLOOKUP($A646,Drury_beneficiary_allocation!$A$5:$A$104,Drury_beneficiary_allocation!$H$5:$H$104,0,0)</f>
        <v>0</v>
      </c>
      <c r="Y646" s="349">
        <f t="shared" si="72"/>
        <v>0</v>
      </c>
      <c r="Z646" s="349">
        <f t="shared" si="73"/>
        <v>0</v>
      </c>
      <c r="AA646" s="349"/>
      <c r="AB646" s="353">
        <v>0</v>
      </c>
      <c r="AC646" s="354" t="str">
        <f t="shared" si="74"/>
        <v>Arterial</v>
      </c>
      <c r="AD646" s="349"/>
      <c r="AE646" s="349"/>
      <c r="AF646" s="355">
        <f>_xlfn.XLOOKUP(A646,'P1 Date Adjustment'!B:B,'P1 Date Adjustment'!F:F,"not found",0)</f>
        <v>2031</v>
      </c>
      <c r="AG646" s="349">
        <f t="shared" si="75"/>
        <v>0</v>
      </c>
    </row>
    <row r="647" spans="1:33" ht="30" x14ac:dyDescent="0.25">
      <c r="A647" s="129">
        <v>11</v>
      </c>
      <c r="B647" s="358" t="s">
        <v>219</v>
      </c>
      <c r="C647" s="358" t="str">
        <f>_xlfn.XLOOKUP($A647,'Total project cost for DCs'!A:A,'Total project cost for DCs'!C:C,"Not found",0)</f>
        <v>Roundabout as per SGA design</v>
      </c>
      <c r="D647" s="355" t="s">
        <v>155</v>
      </c>
      <c r="E647" s="355" t="s">
        <v>190</v>
      </c>
      <c r="H647" s="355" t="s">
        <v>833</v>
      </c>
      <c r="I647" s="359">
        <f>_xlfn.XLOOKUP($H647,DC_growth_AGS!$A$665:$A$673,DC_growth_AGS!$O$665:$O$673,"Not found",0)</f>
        <v>0.61047382917385584</v>
      </c>
      <c r="J647" s="355">
        <v>2031</v>
      </c>
      <c r="K647" s="360">
        <f>_xlfn.XLOOKUP($A647,'Total project cost for DCs'!$A$4:$A$111,'Total project cost for DCs'!G$4:G$111,0,0)*_xlfn.XLOOKUP($A647,Drury_beneficiary_allocation!$A$5:$A$104,Drury_beneficiary_allocation!$H$5:$H$104,0,0)</f>
        <v>0</v>
      </c>
      <c r="L647" s="360">
        <f>_xlfn.XLOOKUP($A647,'Total project cost for DCs'!$A$4:$A$111,'Total project cost for DCs'!H$4:H$111,0,0)*_xlfn.XLOOKUP($A647,Drury_beneficiary_allocation!$A$5:$A$104,Drury_beneficiary_allocation!$H$5:$H$104,0,0)</f>
        <v>0</v>
      </c>
      <c r="M647" s="360">
        <f>_xlfn.XLOOKUP($A647,'Total project cost for DCs'!$A$4:$A$111,'Total project cost for DCs'!I$4:I$111,0,0)*_xlfn.XLOOKUP($A647,Drury_beneficiary_allocation!$A$5:$A$104,Drury_beneficiary_allocation!$H$5:$H$104,0,0)</f>
        <v>0</v>
      </c>
      <c r="N647" s="360">
        <f>_xlfn.XLOOKUP($A647,'Total project cost for DCs'!$A$4:$A$111,'Total project cost for DCs'!J$4:J$111,0,0)*_xlfn.XLOOKUP($A647,Drury_beneficiary_allocation!$A$5:$A$104,Drury_beneficiary_allocation!$H$5:$H$104,0,0)</f>
        <v>0</v>
      </c>
      <c r="O647" s="360">
        <f>_xlfn.XLOOKUP($A647,'Total project cost for DCs'!$A$4:$A$111,'Total project cost for DCs'!K$4:K$111,0,0)*_xlfn.XLOOKUP($A647,Drury_beneficiary_allocation!$A$5:$A$104,Drury_beneficiary_allocation!$H$5:$H$104,0,0)</f>
        <v>0</v>
      </c>
      <c r="P647" s="360">
        <f>_xlfn.XLOOKUP($A647,'Total project cost for DCs'!$A$4:$A$111,'Total project cost for DCs'!L$4:L$111,0,0)*_xlfn.XLOOKUP($A647,Drury_beneficiary_allocation!$A$5:$A$104,Drury_beneficiary_allocation!$H$5:$H$104,0,0)</f>
        <v>0</v>
      </c>
      <c r="Q647" s="360">
        <f>_xlfn.XLOOKUP($A647,'Total project cost for DCs'!$A$4:$A$111,'Total project cost for DCs'!M$4:M$111,0,0)*_xlfn.XLOOKUP($A647,Drury_beneficiary_allocation!$A$5:$A$104,Drury_beneficiary_allocation!$H$5:$H$104,0,0)</f>
        <v>2132.2524220826294</v>
      </c>
      <c r="R647" s="360">
        <f>_xlfn.XLOOKUP($A647,'Total project cost for DCs'!$A$4:$A$111,'Total project cost for DCs'!N$4:N$111,0,0)*_xlfn.XLOOKUP($A647,Drury_beneficiary_allocation!$A$5:$A$104,Drury_beneficiary_allocation!$H$5:$H$104,0,0)</f>
        <v>0</v>
      </c>
      <c r="S647" s="360">
        <f>_xlfn.XLOOKUP($A647,'Total project cost for DCs'!$A$4:$A$111,'Total project cost for DCs'!O$4:O$111,0,0)*_xlfn.XLOOKUP($A647,Drury_beneficiary_allocation!$A$5:$A$104,Drury_beneficiary_allocation!$H$5:$H$104,0,0)</f>
        <v>0</v>
      </c>
      <c r="T647" s="360">
        <f>_xlfn.XLOOKUP($A647,'Total project cost for DCs'!$A$4:$A$111,'Total project cost for DCs'!P$4:P$111,0,0)*_xlfn.XLOOKUP($A647,Drury_beneficiary_allocation!$A$5:$A$104,Drury_beneficiary_allocation!$H$5:$H$104,0,0)</f>
        <v>0</v>
      </c>
      <c r="U647" s="360">
        <f>_xlfn.XLOOKUP($A647,'Total project cost for DCs'!$A$4:$A$111,'Total project cost for DCs'!Q$4:Q$111,0,0)*_xlfn.XLOOKUP($A647,Drury_beneficiary_allocation!$A$5:$A$104,Drury_beneficiary_allocation!$H$5:$H$104,0,0)</f>
        <v>0</v>
      </c>
      <c r="V647" s="360">
        <f>_xlfn.XLOOKUP($A647,'Total project cost for DCs'!$A$4:$A$111,'Total project cost for DCs'!R$4:R$111,0,0)*_xlfn.XLOOKUP($A647,Drury_beneficiary_allocation!$A$5:$A$104,Drury_beneficiary_allocation!$H$5:$H$104,0,0)</f>
        <v>0</v>
      </c>
      <c r="W647" s="360">
        <f>_xlfn.XLOOKUP($A647,'Total project cost for DCs'!$A$4:$A$111,'Total project cost for DCs'!S$4:S$111,0,0)*_xlfn.XLOOKUP($A647,Drury_beneficiary_allocation!$A$5:$A$104,Drury_beneficiary_allocation!$H$5:$H$104,0,0)</f>
        <v>0</v>
      </c>
      <c r="X647" s="360">
        <f>_xlfn.XLOOKUP($A647,'Total project cost for DCs'!$A$4:$A$111,'Total project cost for DCs'!T$4:T$111,0,0)*_xlfn.XLOOKUP($A647,Drury_beneficiary_allocation!$A$5:$A$104,Drury_beneficiary_allocation!$H$5:$H$104,0,0)</f>
        <v>0</v>
      </c>
      <c r="Y647" s="349">
        <f t="shared" si="72"/>
        <v>2132.2524220826294</v>
      </c>
      <c r="Z647" s="349">
        <f t="shared" si="73"/>
        <v>2132.2524220826294</v>
      </c>
      <c r="AA647" s="349"/>
      <c r="AB647" s="353">
        <v>0</v>
      </c>
      <c r="AC647" s="354" t="str">
        <f t="shared" si="74"/>
        <v>Arterial</v>
      </c>
      <c r="AD647" s="349"/>
      <c r="AE647" s="349"/>
      <c r="AF647" s="355">
        <f>_xlfn.XLOOKUP(A647,'P1 Date Adjustment'!B:B,'P1 Date Adjustment'!F:F,"not found",0)</f>
        <v>2031</v>
      </c>
      <c r="AG647" s="349">
        <f t="shared" si="75"/>
        <v>1301.6843008740116</v>
      </c>
    </row>
    <row r="648" spans="1:33" ht="60" x14ac:dyDescent="0.25">
      <c r="A648" s="129">
        <v>12</v>
      </c>
      <c r="B648" s="358" t="s">
        <v>221</v>
      </c>
      <c r="C648" s="358" t="str">
        <f>_xlfn.XLOOKUP($A648,'Total project cost for DCs'!A:A,'Total project cost for DCs'!C:C,"Not found",0)</f>
        <v>Intersection improvements on Bremner-Firth Rd, Norrie-Firth Rd, GSR-Firth Rd, Active mode facilities on both sides of Firth &amp; Norrie Rd</v>
      </c>
      <c r="D648" s="355" t="s">
        <v>155</v>
      </c>
      <c r="E648" s="355" t="s">
        <v>223</v>
      </c>
      <c r="H648" s="355" t="s">
        <v>833</v>
      </c>
      <c r="I648" s="359">
        <f>_xlfn.XLOOKUP($H648,DC_growth_AGS!$A$665:$A$673,DC_growth_AGS!$O$665:$O$673,"Not found",0)</f>
        <v>0.61047382917385584</v>
      </c>
      <c r="J648" s="355">
        <v>2033</v>
      </c>
      <c r="K648" s="360">
        <f>_xlfn.XLOOKUP($A648,'Total project cost for DCs'!$A$4:$A$111,'Total project cost for DCs'!G$4:G$111,0,0)*_xlfn.XLOOKUP($A648,Drury_beneficiary_allocation!$A$5:$A$104,Drury_beneficiary_allocation!$H$5:$H$104,0,0)</f>
        <v>0</v>
      </c>
      <c r="L648" s="360">
        <f>_xlfn.XLOOKUP($A648,'Total project cost for DCs'!$A$4:$A$111,'Total project cost for DCs'!H$4:H$111,0,0)*_xlfn.XLOOKUP($A648,Drury_beneficiary_allocation!$A$5:$A$104,Drury_beneficiary_allocation!$H$5:$H$104,0,0)</f>
        <v>0</v>
      </c>
      <c r="M648" s="360">
        <f>_xlfn.XLOOKUP($A648,'Total project cost for DCs'!$A$4:$A$111,'Total project cost for DCs'!I$4:I$111,0,0)*_xlfn.XLOOKUP($A648,Drury_beneficiary_allocation!$A$5:$A$104,Drury_beneficiary_allocation!$H$5:$H$104,0,0)</f>
        <v>0</v>
      </c>
      <c r="N648" s="360">
        <f>_xlfn.XLOOKUP($A648,'Total project cost for DCs'!$A$4:$A$111,'Total project cost for DCs'!J$4:J$111,0,0)*_xlfn.XLOOKUP($A648,Drury_beneficiary_allocation!$A$5:$A$104,Drury_beneficiary_allocation!$H$5:$H$104,0,0)</f>
        <v>0</v>
      </c>
      <c r="O648" s="360">
        <f>_xlfn.XLOOKUP($A648,'Total project cost for DCs'!$A$4:$A$111,'Total project cost for DCs'!K$4:K$111,0,0)*_xlfn.XLOOKUP($A648,Drury_beneficiary_allocation!$A$5:$A$104,Drury_beneficiary_allocation!$H$5:$H$104,0,0)</f>
        <v>0</v>
      </c>
      <c r="P648" s="360">
        <f>_xlfn.XLOOKUP($A648,'Total project cost for DCs'!$A$4:$A$111,'Total project cost for DCs'!L$4:L$111,0,0)*_xlfn.XLOOKUP($A648,Drury_beneficiary_allocation!$A$5:$A$104,Drury_beneficiary_allocation!$H$5:$H$104,0,0)</f>
        <v>0</v>
      </c>
      <c r="Q648" s="360">
        <f>_xlfn.XLOOKUP($A648,'Total project cost for DCs'!$A$4:$A$111,'Total project cost for DCs'!M$4:M$111,0,0)*_xlfn.XLOOKUP($A648,Drury_beneficiary_allocation!$A$5:$A$104,Drury_beneficiary_allocation!$H$5:$H$104,0,0)</f>
        <v>0</v>
      </c>
      <c r="R648" s="360">
        <f>_xlfn.XLOOKUP($A648,'Total project cost for DCs'!$A$4:$A$111,'Total project cost for DCs'!N$4:N$111,0,0)*_xlfn.XLOOKUP($A648,Drury_beneficiary_allocation!$A$5:$A$104,Drury_beneficiary_allocation!$H$5:$H$104,0,0)</f>
        <v>0</v>
      </c>
      <c r="S648" s="360">
        <f>_xlfn.XLOOKUP($A648,'Total project cost for DCs'!$A$4:$A$111,'Total project cost for DCs'!O$4:O$111,0,0)*_xlfn.XLOOKUP($A648,Drury_beneficiary_allocation!$A$5:$A$104,Drury_beneficiary_allocation!$H$5:$H$104,0,0)</f>
        <v>0</v>
      </c>
      <c r="T648" s="360">
        <f>_xlfn.XLOOKUP($A648,'Total project cost for DCs'!$A$4:$A$111,'Total project cost for DCs'!P$4:P$111,0,0)*_xlfn.XLOOKUP($A648,Drury_beneficiary_allocation!$A$5:$A$104,Drury_beneficiary_allocation!$H$5:$H$104,0,0)</f>
        <v>0</v>
      </c>
      <c r="U648" s="360">
        <f>_xlfn.XLOOKUP($A648,'Total project cost for DCs'!$A$4:$A$111,'Total project cost for DCs'!Q$4:Q$111,0,0)*_xlfn.XLOOKUP($A648,Drury_beneficiary_allocation!$A$5:$A$104,Drury_beneficiary_allocation!$H$5:$H$104,0,0)</f>
        <v>0</v>
      </c>
      <c r="V648" s="360">
        <f>_xlfn.XLOOKUP($A648,'Total project cost for DCs'!$A$4:$A$111,'Total project cost for DCs'!R$4:R$111,0,0)*_xlfn.XLOOKUP($A648,Drury_beneficiary_allocation!$A$5:$A$104,Drury_beneficiary_allocation!$H$5:$H$104,0,0)</f>
        <v>0</v>
      </c>
      <c r="W648" s="360">
        <f>_xlfn.XLOOKUP($A648,'Total project cost for DCs'!$A$4:$A$111,'Total project cost for DCs'!S$4:S$111,0,0)*_xlfn.XLOOKUP($A648,Drury_beneficiary_allocation!$A$5:$A$104,Drury_beneficiary_allocation!$H$5:$H$104,0,0)</f>
        <v>0</v>
      </c>
      <c r="X648" s="360">
        <f>_xlfn.XLOOKUP($A648,'Total project cost for DCs'!$A$4:$A$111,'Total project cost for DCs'!T$4:T$111,0,0)*_xlfn.XLOOKUP($A648,Drury_beneficiary_allocation!$A$5:$A$104,Drury_beneficiary_allocation!$H$5:$H$104,0,0)</f>
        <v>0</v>
      </c>
      <c r="Y648" s="349">
        <f t="shared" si="72"/>
        <v>0</v>
      </c>
      <c r="Z648" s="349">
        <f t="shared" si="73"/>
        <v>0</v>
      </c>
      <c r="AA648" s="349"/>
      <c r="AB648" s="353">
        <v>0</v>
      </c>
      <c r="AC648" s="354" t="str">
        <f t="shared" si="74"/>
        <v>Collector</v>
      </c>
      <c r="AD648" s="349"/>
      <c r="AE648" s="349"/>
      <c r="AF648" s="355">
        <f>_xlfn.XLOOKUP(A648,'P1 Date Adjustment'!B:B,'P1 Date Adjustment'!F:F,"not found",0)</f>
        <v>2033</v>
      </c>
      <c r="AG648" s="349">
        <f t="shared" si="75"/>
        <v>0</v>
      </c>
    </row>
    <row r="649" spans="1:33" ht="30" x14ac:dyDescent="0.25">
      <c r="A649" s="129" t="s">
        <v>224</v>
      </c>
      <c r="B649" s="358" t="s">
        <v>225</v>
      </c>
      <c r="C649" s="358" t="str">
        <f>_xlfn.XLOOKUP($A649,'Total project cost for DCs'!A:A,'Total project cost for DCs'!C:C,"Not found",0)</f>
        <v>2-lane urban- new 2-lane arterial with active modes on both sides + intersection improvements (TDM)</v>
      </c>
      <c r="D649" s="355" t="s">
        <v>155</v>
      </c>
      <c r="E649" s="355" t="s">
        <v>227</v>
      </c>
      <c r="H649" s="355" t="s">
        <v>833</v>
      </c>
      <c r="I649" s="359">
        <f>_xlfn.XLOOKUP($H649,DC_growth_AGS!$A$665:$A$673,DC_growth_AGS!$O$665:$O$673,"Not found",0)</f>
        <v>0.61047382917385584</v>
      </c>
      <c r="J649" s="355">
        <v>2029</v>
      </c>
      <c r="K649" s="360">
        <f>_xlfn.XLOOKUP($A649,'Total project cost for DCs'!$A$4:$A$111,'Total project cost for DCs'!G$4:G$111,0,0)*_xlfn.XLOOKUP($A649,Drury_beneficiary_allocation!$A$5:$A$104,Drury_beneficiary_allocation!$H$5:$H$104,0,0)</f>
        <v>0</v>
      </c>
      <c r="L649" s="360">
        <f>_xlfn.XLOOKUP($A649,'Total project cost for DCs'!$A$4:$A$111,'Total project cost for DCs'!H$4:H$111,0,0)*_xlfn.XLOOKUP($A649,Drury_beneficiary_allocation!$A$5:$A$104,Drury_beneficiary_allocation!$H$5:$H$104,0,0)</f>
        <v>0</v>
      </c>
      <c r="M649" s="360">
        <f>_xlfn.XLOOKUP($A649,'Total project cost for DCs'!$A$4:$A$111,'Total project cost for DCs'!I$4:I$111,0,0)*_xlfn.XLOOKUP($A649,Drury_beneficiary_allocation!$A$5:$A$104,Drury_beneficiary_allocation!$H$5:$H$104,0,0)</f>
        <v>0</v>
      </c>
      <c r="N649" s="360">
        <f>_xlfn.XLOOKUP($A649,'Total project cost for DCs'!$A$4:$A$111,'Total project cost for DCs'!J$4:J$111,0,0)*_xlfn.XLOOKUP($A649,Drury_beneficiary_allocation!$A$5:$A$104,Drury_beneficiary_allocation!$H$5:$H$104,0,0)</f>
        <v>0</v>
      </c>
      <c r="O649" s="360">
        <f>_xlfn.XLOOKUP($A649,'Total project cost for DCs'!$A$4:$A$111,'Total project cost for DCs'!K$4:K$111,0,0)*_xlfn.XLOOKUP($A649,Drury_beneficiary_allocation!$A$5:$A$104,Drury_beneficiary_allocation!$H$5:$H$104,0,0)</f>
        <v>0</v>
      </c>
      <c r="P649" s="360">
        <f>_xlfn.XLOOKUP($A649,'Total project cost for DCs'!$A$4:$A$111,'Total project cost for DCs'!L$4:L$111,0,0)*_xlfn.XLOOKUP($A649,Drury_beneficiary_allocation!$A$5:$A$104,Drury_beneficiary_allocation!$H$5:$H$104,0,0)</f>
        <v>0</v>
      </c>
      <c r="Q649" s="360">
        <f>_xlfn.XLOOKUP($A649,'Total project cost for DCs'!$A$4:$A$111,'Total project cost for DCs'!M$4:M$111,0,0)*_xlfn.XLOOKUP($A649,Drury_beneficiary_allocation!$A$5:$A$104,Drury_beneficiary_allocation!$H$5:$H$104,0,0)</f>
        <v>9016.0186569285906</v>
      </c>
      <c r="R649" s="360">
        <f>_xlfn.XLOOKUP($A649,'Total project cost for DCs'!$A$4:$A$111,'Total project cost for DCs'!N$4:N$111,0,0)*_xlfn.XLOOKUP($A649,Drury_beneficiary_allocation!$A$5:$A$104,Drury_beneficiary_allocation!$H$5:$H$104,0,0)</f>
        <v>0</v>
      </c>
      <c r="S649" s="360">
        <f>_xlfn.XLOOKUP($A649,'Total project cost for DCs'!$A$4:$A$111,'Total project cost for DCs'!O$4:O$111,0,0)*_xlfn.XLOOKUP($A649,Drury_beneficiary_allocation!$A$5:$A$104,Drury_beneficiary_allocation!$H$5:$H$104,0,0)</f>
        <v>0</v>
      </c>
      <c r="T649" s="360">
        <f>_xlfn.XLOOKUP($A649,'Total project cost for DCs'!$A$4:$A$111,'Total project cost for DCs'!P$4:P$111,0,0)*_xlfn.XLOOKUP($A649,Drury_beneficiary_allocation!$A$5:$A$104,Drury_beneficiary_allocation!$H$5:$H$104,0,0)</f>
        <v>0</v>
      </c>
      <c r="U649" s="360">
        <f>_xlfn.XLOOKUP($A649,'Total project cost for DCs'!$A$4:$A$111,'Total project cost for DCs'!Q$4:Q$111,0,0)*_xlfn.XLOOKUP($A649,Drury_beneficiary_allocation!$A$5:$A$104,Drury_beneficiary_allocation!$H$5:$H$104,0,0)</f>
        <v>0</v>
      </c>
      <c r="V649" s="360">
        <f>_xlfn.XLOOKUP($A649,'Total project cost for DCs'!$A$4:$A$111,'Total project cost for DCs'!R$4:R$111,0,0)*_xlfn.XLOOKUP($A649,Drury_beneficiary_allocation!$A$5:$A$104,Drury_beneficiary_allocation!$H$5:$H$104,0,0)</f>
        <v>0</v>
      </c>
      <c r="W649" s="360">
        <f>_xlfn.XLOOKUP($A649,'Total project cost for DCs'!$A$4:$A$111,'Total project cost for DCs'!S$4:S$111,0,0)*_xlfn.XLOOKUP($A649,Drury_beneficiary_allocation!$A$5:$A$104,Drury_beneficiary_allocation!$H$5:$H$104,0,0)</f>
        <v>0</v>
      </c>
      <c r="X649" s="360">
        <f>_xlfn.XLOOKUP($A649,'Total project cost for DCs'!$A$4:$A$111,'Total project cost for DCs'!T$4:T$111,0,0)*_xlfn.XLOOKUP($A649,Drury_beneficiary_allocation!$A$5:$A$104,Drury_beneficiary_allocation!$H$5:$H$104,0,0)</f>
        <v>0</v>
      </c>
      <c r="Y649" s="349">
        <f t="shared" si="72"/>
        <v>9016.0186569285906</v>
      </c>
      <c r="Z649" s="349">
        <f t="shared" si="73"/>
        <v>9016.0186569285906</v>
      </c>
      <c r="AA649" s="349"/>
      <c r="AB649" s="353">
        <v>0</v>
      </c>
      <c r="AC649" s="354" t="str">
        <f t="shared" si="74"/>
        <v>Arterial</v>
      </c>
      <c r="AD649" s="349"/>
      <c r="AE649" s="349"/>
      <c r="AF649" s="355">
        <f>_xlfn.XLOOKUP(A649,'P1 Date Adjustment'!B:B,'P1 Date Adjustment'!F:F,"not found",0)</f>
        <v>2029</v>
      </c>
      <c r="AG649" s="349">
        <f t="shared" si="75"/>
        <v>5504.043433398122</v>
      </c>
    </row>
    <row r="650" spans="1:33" ht="30" x14ac:dyDescent="0.25">
      <c r="A650" s="129" t="s">
        <v>228</v>
      </c>
      <c r="B650" s="358" t="s">
        <v>229</v>
      </c>
      <c r="C650" s="358" t="str">
        <f>_xlfn.XLOOKUP($A650,'Total project cost for DCs'!A:A,'Total project cost for DCs'!C:C,"Not found",0)</f>
        <v>4-lane urban- upgrade 2-lane arterial with SGA design + intersection improvements (TDM)</v>
      </c>
      <c r="D650" s="355" t="s">
        <v>155</v>
      </c>
      <c r="E650" s="355" t="s">
        <v>231</v>
      </c>
      <c r="H650" s="355" t="s">
        <v>833</v>
      </c>
      <c r="I650" s="359">
        <f>_xlfn.XLOOKUP($H650,DC_growth_AGS!$A$665:$A$673,DC_growth_AGS!$O$665:$O$673,"Not found",0)</f>
        <v>0.61047382917385584</v>
      </c>
      <c r="J650" s="355">
        <v>2050</v>
      </c>
      <c r="K650" s="360">
        <f>_xlfn.XLOOKUP($A650,'Total project cost for DCs'!$A$4:$A$111,'Total project cost for DCs'!G$4:G$111,0,0)*_xlfn.XLOOKUP($A650,Drury_beneficiary_allocation!$A$5:$A$104,Drury_beneficiary_allocation!$H$5:$H$104,0,0)</f>
        <v>0</v>
      </c>
      <c r="L650" s="360">
        <f>_xlfn.XLOOKUP($A650,'Total project cost for DCs'!$A$4:$A$111,'Total project cost for DCs'!H$4:H$111,0,0)*_xlfn.XLOOKUP($A650,Drury_beneficiary_allocation!$A$5:$A$104,Drury_beneficiary_allocation!$H$5:$H$104,0,0)</f>
        <v>0</v>
      </c>
      <c r="M650" s="360">
        <f>_xlfn.XLOOKUP($A650,'Total project cost for DCs'!$A$4:$A$111,'Total project cost for DCs'!I$4:I$111,0,0)*_xlfn.XLOOKUP($A650,Drury_beneficiary_allocation!$A$5:$A$104,Drury_beneficiary_allocation!$H$5:$H$104,0,0)</f>
        <v>0</v>
      </c>
      <c r="N650" s="360">
        <f>_xlfn.XLOOKUP($A650,'Total project cost for DCs'!$A$4:$A$111,'Total project cost for DCs'!J$4:J$111,0,0)*_xlfn.XLOOKUP($A650,Drury_beneficiary_allocation!$A$5:$A$104,Drury_beneficiary_allocation!$H$5:$H$104,0,0)</f>
        <v>0</v>
      </c>
      <c r="O650" s="360">
        <f>_xlfn.XLOOKUP($A650,'Total project cost for DCs'!$A$4:$A$111,'Total project cost for DCs'!K$4:K$111,0,0)*_xlfn.XLOOKUP($A650,Drury_beneficiary_allocation!$A$5:$A$104,Drury_beneficiary_allocation!$H$5:$H$104,0,0)</f>
        <v>0</v>
      </c>
      <c r="P650" s="360">
        <f>_xlfn.XLOOKUP($A650,'Total project cost for DCs'!$A$4:$A$111,'Total project cost for DCs'!L$4:L$111,0,0)*_xlfn.XLOOKUP($A650,Drury_beneficiary_allocation!$A$5:$A$104,Drury_beneficiary_allocation!$H$5:$H$104,0,0)</f>
        <v>0</v>
      </c>
      <c r="Q650" s="360">
        <f>_xlfn.XLOOKUP($A650,'Total project cost for DCs'!$A$4:$A$111,'Total project cost for DCs'!M$4:M$111,0,0)*_xlfn.XLOOKUP($A650,Drury_beneficiary_allocation!$A$5:$A$104,Drury_beneficiary_allocation!$H$5:$H$104,0,0)</f>
        <v>0</v>
      </c>
      <c r="R650" s="360">
        <f>_xlfn.XLOOKUP($A650,'Total project cost for DCs'!$A$4:$A$111,'Total project cost for DCs'!N$4:N$111,0,0)*_xlfn.XLOOKUP($A650,Drury_beneficiary_allocation!$A$5:$A$104,Drury_beneficiary_allocation!$H$5:$H$104,0,0)</f>
        <v>0</v>
      </c>
      <c r="S650" s="360">
        <f>_xlfn.XLOOKUP($A650,'Total project cost for DCs'!$A$4:$A$111,'Total project cost for DCs'!O$4:O$111,0,0)*_xlfn.XLOOKUP($A650,Drury_beneficiary_allocation!$A$5:$A$104,Drury_beneficiary_allocation!$H$5:$H$104,0,0)</f>
        <v>0</v>
      </c>
      <c r="T650" s="360">
        <f>_xlfn.XLOOKUP($A650,'Total project cost for DCs'!$A$4:$A$111,'Total project cost for DCs'!P$4:P$111,0,0)*_xlfn.XLOOKUP($A650,Drury_beneficiary_allocation!$A$5:$A$104,Drury_beneficiary_allocation!$H$5:$H$104,0,0)</f>
        <v>0</v>
      </c>
      <c r="U650" s="360">
        <f>_xlfn.XLOOKUP($A650,'Total project cost for DCs'!$A$4:$A$111,'Total project cost for DCs'!Q$4:Q$111,0,0)*_xlfn.XLOOKUP($A650,Drury_beneficiary_allocation!$A$5:$A$104,Drury_beneficiary_allocation!$H$5:$H$104,0,0)</f>
        <v>0</v>
      </c>
      <c r="V650" s="360">
        <f>_xlfn.XLOOKUP($A650,'Total project cost for DCs'!$A$4:$A$111,'Total project cost for DCs'!R$4:R$111,0,0)*_xlfn.XLOOKUP($A650,Drury_beneficiary_allocation!$A$5:$A$104,Drury_beneficiary_allocation!$H$5:$H$104,0,0)</f>
        <v>0</v>
      </c>
      <c r="W650" s="360">
        <f>_xlfn.XLOOKUP($A650,'Total project cost for DCs'!$A$4:$A$111,'Total project cost for DCs'!S$4:S$111,0,0)*_xlfn.XLOOKUP($A650,Drury_beneficiary_allocation!$A$5:$A$104,Drury_beneficiary_allocation!$H$5:$H$104,0,0)</f>
        <v>0</v>
      </c>
      <c r="X650" s="360">
        <f>_xlfn.XLOOKUP($A650,'Total project cost for DCs'!$A$4:$A$111,'Total project cost for DCs'!T$4:T$111,0,0)*_xlfn.XLOOKUP($A650,Drury_beneficiary_allocation!$A$5:$A$104,Drury_beneficiary_allocation!$H$5:$H$104,0,0)</f>
        <v>0</v>
      </c>
      <c r="Y650" s="349">
        <f t="shared" si="72"/>
        <v>0</v>
      </c>
      <c r="Z650" s="349">
        <f t="shared" si="73"/>
        <v>0</v>
      </c>
      <c r="AA650" s="349"/>
      <c r="AB650" s="353">
        <v>0</v>
      </c>
      <c r="AC650" s="354" t="str">
        <f t="shared" si="74"/>
        <v>Arterial</v>
      </c>
      <c r="AD650" s="349"/>
      <c r="AE650" s="349"/>
      <c r="AF650" s="355">
        <f>_xlfn.XLOOKUP(A650,'P1 Date Adjustment'!B:B,'P1 Date Adjustment'!F:F,"not found",0)</f>
        <v>2050</v>
      </c>
      <c r="AG650" s="349">
        <f t="shared" si="75"/>
        <v>0</v>
      </c>
    </row>
    <row r="651" spans="1:33" ht="45" x14ac:dyDescent="0.25">
      <c r="A651" s="129" t="s">
        <v>234</v>
      </c>
      <c r="B651" s="358" t="s">
        <v>235</v>
      </c>
      <c r="C651" s="358" t="str">
        <f>_xlfn.XLOOKUP($A651,'Total project cost for DCs'!A:A,'Total project cost for DCs'!C:C,"Not found",0)</f>
        <v>2-lane urban (New Road connection to Quarry Road with active modes on both sides + intersection improvements)</v>
      </c>
      <c r="D651" s="355" t="s">
        <v>155</v>
      </c>
      <c r="E651" s="355" t="s">
        <v>223</v>
      </c>
      <c r="H651" s="355" t="s">
        <v>833</v>
      </c>
      <c r="I651" s="359">
        <f>_xlfn.XLOOKUP($H651,DC_growth_AGS!$A$665:$A$673,DC_growth_AGS!$O$665:$O$673,"Not found",0)</f>
        <v>0.61047382917385584</v>
      </c>
      <c r="J651" s="355">
        <v>2035</v>
      </c>
      <c r="K651" s="360">
        <f>_xlfn.XLOOKUP($A651,'Total project cost for DCs'!$A$4:$A$111,'Total project cost for DCs'!G$4:G$111,0,0)*_xlfn.XLOOKUP($A651,Drury_beneficiary_allocation!$A$5:$A$104,Drury_beneficiary_allocation!$H$5:$H$104,0,0)</f>
        <v>0</v>
      </c>
      <c r="L651" s="360">
        <f>_xlfn.XLOOKUP($A651,'Total project cost for DCs'!$A$4:$A$111,'Total project cost for DCs'!H$4:H$111,0,0)*_xlfn.XLOOKUP($A651,Drury_beneficiary_allocation!$A$5:$A$104,Drury_beneficiary_allocation!$H$5:$H$104,0,0)</f>
        <v>0</v>
      </c>
      <c r="M651" s="360">
        <f>_xlfn.XLOOKUP($A651,'Total project cost for DCs'!$A$4:$A$111,'Total project cost for DCs'!I$4:I$111,0,0)*_xlfn.XLOOKUP($A651,Drury_beneficiary_allocation!$A$5:$A$104,Drury_beneficiary_allocation!$H$5:$H$104,0,0)</f>
        <v>0</v>
      </c>
      <c r="N651" s="360">
        <f>_xlfn.XLOOKUP($A651,'Total project cost for DCs'!$A$4:$A$111,'Total project cost for DCs'!J$4:J$111,0,0)*_xlfn.XLOOKUP($A651,Drury_beneficiary_allocation!$A$5:$A$104,Drury_beneficiary_allocation!$H$5:$H$104,0,0)</f>
        <v>0</v>
      </c>
      <c r="O651" s="360">
        <f>_xlfn.XLOOKUP($A651,'Total project cost for DCs'!$A$4:$A$111,'Total project cost for DCs'!K$4:K$111,0,0)*_xlfn.XLOOKUP($A651,Drury_beneficiary_allocation!$A$5:$A$104,Drury_beneficiary_allocation!$H$5:$H$104,0,0)</f>
        <v>0</v>
      </c>
      <c r="P651" s="360">
        <f>_xlfn.XLOOKUP($A651,'Total project cost for DCs'!$A$4:$A$111,'Total project cost for DCs'!L$4:L$111,0,0)*_xlfn.XLOOKUP($A651,Drury_beneficiary_allocation!$A$5:$A$104,Drury_beneficiary_allocation!$H$5:$H$104,0,0)</f>
        <v>0</v>
      </c>
      <c r="Q651" s="360">
        <f>_xlfn.XLOOKUP($A651,'Total project cost for DCs'!$A$4:$A$111,'Total project cost for DCs'!M$4:M$111,0,0)*_xlfn.XLOOKUP($A651,Drury_beneficiary_allocation!$A$5:$A$104,Drury_beneficiary_allocation!$H$5:$H$104,0,0)</f>
        <v>0</v>
      </c>
      <c r="R651" s="360">
        <f>_xlfn.XLOOKUP($A651,'Total project cost for DCs'!$A$4:$A$111,'Total project cost for DCs'!N$4:N$111,0,0)*_xlfn.XLOOKUP($A651,Drury_beneficiary_allocation!$A$5:$A$104,Drury_beneficiary_allocation!$H$5:$H$104,0,0)</f>
        <v>0</v>
      </c>
      <c r="S651" s="360">
        <f>_xlfn.XLOOKUP($A651,'Total project cost for DCs'!$A$4:$A$111,'Total project cost for DCs'!O$4:O$111,0,0)*_xlfn.XLOOKUP($A651,Drury_beneficiary_allocation!$A$5:$A$104,Drury_beneficiary_allocation!$H$5:$H$104,0,0)</f>
        <v>0</v>
      </c>
      <c r="T651" s="360">
        <f>_xlfn.XLOOKUP($A651,'Total project cost for DCs'!$A$4:$A$111,'Total project cost for DCs'!P$4:P$111,0,0)*_xlfn.XLOOKUP($A651,Drury_beneficiary_allocation!$A$5:$A$104,Drury_beneficiary_allocation!$H$5:$H$104,0,0)</f>
        <v>0</v>
      </c>
      <c r="U651" s="360">
        <f>_xlfn.XLOOKUP($A651,'Total project cost for DCs'!$A$4:$A$111,'Total project cost for DCs'!Q$4:Q$111,0,0)*_xlfn.XLOOKUP($A651,Drury_beneficiary_allocation!$A$5:$A$104,Drury_beneficiary_allocation!$H$5:$H$104,0,0)</f>
        <v>0</v>
      </c>
      <c r="V651" s="360">
        <f>_xlfn.XLOOKUP($A651,'Total project cost for DCs'!$A$4:$A$111,'Total project cost for DCs'!R$4:R$111,0,0)*_xlfn.XLOOKUP($A651,Drury_beneficiary_allocation!$A$5:$A$104,Drury_beneficiary_allocation!$H$5:$H$104,0,0)</f>
        <v>0</v>
      </c>
      <c r="W651" s="360">
        <f>_xlfn.XLOOKUP($A651,'Total project cost for DCs'!$A$4:$A$111,'Total project cost for DCs'!S$4:S$111,0,0)*_xlfn.XLOOKUP($A651,Drury_beneficiary_allocation!$A$5:$A$104,Drury_beneficiary_allocation!$H$5:$H$104,0,0)</f>
        <v>0</v>
      </c>
      <c r="X651" s="360">
        <f>_xlfn.XLOOKUP($A651,'Total project cost for DCs'!$A$4:$A$111,'Total project cost for DCs'!T$4:T$111,0,0)*_xlfn.XLOOKUP($A651,Drury_beneficiary_allocation!$A$5:$A$104,Drury_beneficiary_allocation!$H$5:$H$104,0,0)</f>
        <v>0</v>
      </c>
      <c r="Y651" s="349">
        <f t="shared" si="72"/>
        <v>0</v>
      </c>
      <c r="Z651" s="349">
        <f t="shared" si="73"/>
        <v>0</v>
      </c>
      <c r="AA651" s="349"/>
      <c r="AB651" s="353">
        <v>0</v>
      </c>
      <c r="AC651" s="354" t="str">
        <f t="shared" si="74"/>
        <v>Collector</v>
      </c>
      <c r="AD651" s="349"/>
      <c r="AE651" s="349"/>
      <c r="AF651" s="355">
        <f>_xlfn.XLOOKUP(A651,'P1 Date Adjustment'!B:B,'P1 Date Adjustment'!F:F,"not found",0)</f>
        <v>2035</v>
      </c>
      <c r="AG651" s="349">
        <f t="shared" si="75"/>
        <v>0</v>
      </c>
    </row>
    <row r="652" spans="1:33" ht="30" x14ac:dyDescent="0.25">
      <c r="A652" s="129" t="s">
        <v>237</v>
      </c>
      <c r="B652" s="358" t="s">
        <v>238</v>
      </c>
      <c r="C652" s="358" t="str">
        <f>_xlfn.XLOOKUP($A652,'Total project cost for DCs'!A:A,'Total project cost for DCs'!C:C,"Not found",0)</f>
        <v>2-lane urban (upgrade existing road layout with active modes on both sides + intersection improvements)</v>
      </c>
      <c r="D652" s="355" t="s">
        <v>155</v>
      </c>
      <c r="E652" s="355" t="s">
        <v>199</v>
      </c>
      <c r="H652" s="355" t="s">
        <v>833</v>
      </c>
      <c r="I652" s="359">
        <f>_xlfn.XLOOKUP($H652,DC_growth_AGS!$A$665:$A$673,DC_growth_AGS!$O$665:$O$673,"Not found",0)</f>
        <v>0.61047382917385584</v>
      </c>
      <c r="J652" s="355">
        <v>2033</v>
      </c>
      <c r="K652" s="360">
        <f>_xlfn.XLOOKUP($A652,'Total project cost for DCs'!$A$4:$A$111,'Total project cost for DCs'!G$4:G$111,0,0)*_xlfn.XLOOKUP($A652,Drury_beneficiary_allocation!$A$5:$A$104,Drury_beneficiary_allocation!$H$5:$H$104,0,0)</f>
        <v>0</v>
      </c>
      <c r="L652" s="360">
        <f>_xlfn.XLOOKUP($A652,'Total project cost for DCs'!$A$4:$A$111,'Total project cost for DCs'!H$4:H$111,0,0)*_xlfn.XLOOKUP($A652,Drury_beneficiary_allocation!$A$5:$A$104,Drury_beneficiary_allocation!$H$5:$H$104,0,0)</f>
        <v>0</v>
      </c>
      <c r="M652" s="360">
        <f>_xlfn.XLOOKUP($A652,'Total project cost for DCs'!$A$4:$A$111,'Total project cost for DCs'!I$4:I$111,0,0)*_xlfn.XLOOKUP($A652,Drury_beneficiary_allocation!$A$5:$A$104,Drury_beneficiary_allocation!$H$5:$H$104,0,0)</f>
        <v>0</v>
      </c>
      <c r="N652" s="360">
        <f>_xlfn.XLOOKUP($A652,'Total project cost for DCs'!$A$4:$A$111,'Total project cost for DCs'!J$4:J$111,0,0)*_xlfn.XLOOKUP($A652,Drury_beneficiary_allocation!$A$5:$A$104,Drury_beneficiary_allocation!$H$5:$H$104,0,0)</f>
        <v>0</v>
      </c>
      <c r="O652" s="360">
        <f>_xlfn.XLOOKUP($A652,'Total project cost for DCs'!$A$4:$A$111,'Total project cost for DCs'!K$4:K$111,0,0)*_xlfn.XLOOKUP($A652,Drury_beneficiary_allocation!$A$5:$A$104,Drury_beneficiary_allocation!$H$5:$H$104,0,0)</f>
        <v>0</v>
      </c>
      <c r="P652" s="360">
        <f>_xlfn.XLOOKUP($A652,'Total project cost for DCs'!$A$4:$A$111,'Total project cost for DCs'!L$4:L$111,0,0)*_xlfn.XLOOKUP($A652,Drury_beneficiary_allocation!$A$5:$A$104,Drury_beneficiary_allocation!$H$5:$H$104,0,0)</f>
        <v>0</v>
      </c>
      <c r="Q652" s="360">
        <f>_xlfn.XLOOKUP($A652,'Total project cost for DCs'!$A$4:$A$111,'Total project cost for DCs'!M$4:M$111,0,0)*_xlfn.XLOOKUP($A652,Drury_beneficiary_allocation!$A$5:$A$104,Drury_beneficiary_allocation!$H$5:$H$104,0,0)</f>
        <v>0</v>
      </c>
      <c r="R652" s="360">
        <f>_xlfn.XLOOKUP($A652,'Total project cost for DCs'!$A$4:$A$111,'Total project cost for DCs'!N$4:N$111,0,0)*_xlfn.XLOOKUP($A652,Drury_beneficiary_allocation!$A$5:$A$104,Drury_beneficiary_allocation!$H$5:$H$104,0,0)</f>
        <v>0</v>
      </c>
      <c r="S652" s="360">
        <f>_xlfn.XLOOKUP($A652,'Total project cost for DCs'!$A$4:$A$111,'Total project cost for DCs'!O$4:O$111,0,0)*_xlfn.XLOOKUP($A652,Drury_beneficiary_allocation!$A$5:$A$104,Drury_beneficiary_allocation!$H$5:$H$104,0,0)</f>
        <v>0</v>
      </c>
      <c r="T652" s="360">
        <f>_xlfn.XLOOKUP($A652,'Total project cost for DCs'!$A$4:$A$111,'Total project cost for DCs'!P$4:P$111,0,0)*_xlfn.XLOOKUP($A652,Drury_beneficiary_allocation!$A$5:$A$104,Drury_beneficiary_allocation!$H$5:$H$104,0,0)</f>
        <v>0</v>
      </c>
      <c r="U652" s="360">
        <f>_xlfn.XLOOKUP($A652,'Total project cost for DCs'!$A$4:$A$111,'Total project cost for DCs'!Q$4:Q$111,0,0)*_xlfn.XLOOKUP($A652,Drury_beneficiary_allocation!$A$5:$A$104,Drury_beneficiary_allocation!$H$5:$H$104,0,0)</f>
        <v>0</v>
      </c>
      <c r="V652" s="360">
        <f>_xlfn.XLOOKUP($A652,'Total project cost for DCs'!$A$4:$A$111,'Total project cost for DCs'!R$4:R$111,0,0)*_xlfn.XLOOKUP($A652,Drury_beneficiary_allocation!$A$5:$A$104,Drury_beneficiary_allocation!$H$5:$H$104,0,0)</f>
        <v>0</v>
      </c>
      <c r="W652" s="360">
        <f>_xlfn.XLOOKUP($A652,'Total project cost for DCs'!$A$4:$A$111,'Total project cost for DCs'!S$4:S$111,0,0)*_xlfn.XLOOKUP($A652,Drury_beneficiary_allocation!$A$5:$A$104,Drury_beneficiary_allocation!$H$5:$H$104,0,0)</f>
        <v>0</v>
      </c>
      <c r="X652" s="360">
        <f>_xlfn.XLOOKUP($A652,'Total project cost for DCs'!$A$4:$A$111,'Total project cost for DCs'!T$4:T$111,0,0)*_xlfn.XLOOKUP($A652,Drury_beneficiary_allocation!$A$5:$A$104,Drury_beneficiary_allocation!$H$5:$H$104,0,0)</f>
        <v>0</v>
      </c>
      <c r="Y652" s="349">
        <f t="shared" si="72"/>
        <v>0</v>
      </c>
      <c r="Z652" s="349">
        <f t="shared" si="73"/>
        <v>0</v>
      </c>
      <c r="AA652" s="349"/>
      <c r="AB652" s="353">
        <v>0</v>
      </c>
      <c r="AC652" s="354" t="str">
        <f t="shared" si="74"/>
        <v>Collector</v>
      </c>
      <c r="AD652" s="349"/>
      <c r="AE652" s="349"/>
      <c r="AF652" s="355">
        <f>_xlfn.XLOOKUP(A652,'P1 Date Adjustment'!B:B,'P1 Date Adjustment'!F:F,"not found",0)</f>
        <v>2033</v>
      </c>
      <c r="AG652" s="349">
        <f t="shared" si="75"/>
        <v>0</v>
      </c>
    </row>
    <row r="653" spans="1:33" ht="30" x14ac:dyDescent="0.25">
      <c r="A653" s="129" t="s">
        <v>246</v>
      </c>
      <c r="B653" s="358" t="s">
        <v>247</v>
      </c>
      <c r="C653" s="358" t="str">
        <f>_xlfn.XLOOKUP($A653,'Total project cost for DCs'!A:A,'Total project cost for DCs'!C:C,"Not found",0)</f>
        <v>4-lane urban- upgrade 2-lane urban with active modes on both sides (SGA design)</v>
      </c>
      <c r="D653" s="355" t="s">
        <v>155</v>
      </c>
      <c r="E653" s="355" t="s">
        <v>157</v>
      </c>
      <c r="H653" s="355" t="s">
        <v>833</v>
      </c>
      <c r="I653" s="359">
        <f>_xlfn.XLOOKUP($H653,DC_growth_AGS!$A$665:$A$673,DC_growth_AGS!$O$665:$O$673,"Not found",0)</f>
        <v>0.61047382917385584</v>
      </c>
      <c r="J653" s="355">
        <v>2050</v>
      </c>
      <c r="K653" s="360">
        <f>_xlfn.XLOOKUP($A653,'Total project cost for DCs'!$A$4:$A$111,'Total project cost for DCs'!G$4:G$111,0,0)*_xlfn.XLOOKUP($A653,Drury_beneficiary_allocation!$A$5:$A$104,Drury_beneficiary_allocation!$H$5:$H$104,0,0)</f>
        <v>0</v>
      </c>
      <c r="L653" s="360">
        <f>_xlfn.XLOOKUP($A653,'Total project cost for DCs'!$A$4:$A$111,'Total project cost for DCs'!H$4:H$111,0,0)*_xlfn.XLOOKUP($A653,Drury_beneficiary_allocation!$A$5:$A$104,Drury_beneficiary_allocation!$H$5:$H$104,0,0)</f>
        <v>0</v>
      </c>
      <c r="M653" s="360">
        <f>_xlfn.XLOOKUP($A653,'Total project cost for DCs'!$A$4:$A$111,'Total project cost for DCs'!I$4:I$111,0,0)*_xlfn.XLOOKUP($A653,Drury_beneficiary_allocation!$A$5:$A$104,Drury_beneficiary_allocation!$H$5:$H$104,0,0)</f>
        <v>0</v>
      </c>
      <c r="N653" s="360">
        <f>_xlfn.XLOOKUP($A653,'Total project cost for DCs'!$A$4:$A$111,'Total project cost for DCs'!J$4:J$111,0,0)*_xlfn.XLOOKUP($A653,Drury_beneficiary_allocation!$A$5:$A$104,Drury_beneficiary_allocation!$H$5:$H$104,0,0)</f>
        <v>0</v>
      </c>
      <c r="O653" s="360">
        <f>_xlfn.XLOOKUP($A653,'Total project cost for DCs'!$A$4:$A$111,'Total project cost for DCs'!K$4:K$111,0,0)*_xlfn.XLOOKUP($A653,Drury_beneficiary_allocation!$A$5:$A$104,Drury_beneficiary_allocation!$H$5:$H$104,0,0)</f>
        <v>0</v>
      </c>
      <c r="P653" s="360">
        <f>_xlfn.XLOOKUP($A653,'Total project cost for DCs'!$A$4:$A$111,'Total project cost for DCs'!L$4:L$111,0,0)*_xlfn.XLOOKUP($A653,Drury_beneficiary_allocation!$A$5:$A$104,Drury_beneficiary_allocation!$H$5:$H$104,0,0)</f>
        <v>0</v>
      </c>
      <c r="Q653" s="360">
        <f>_xlfn.XLOOKUP($A653,'Total project cost for DCs'!$A$4:$A$111,'Total project cost for DCs'!M$4:M$111,0,0)*_xlfn.XLOOKUP($A653,Drury_beneficiary_allocation!$A$5:$A$104,Drury_beneficiary_allocation!$H$5:$H$104,0,0)</f>
        <v>0</v>
      </c>
      <c r="R653" s="360">
        <f>_xlfn.XLOOKUP($A653,'Total project cost for DCs'!$A$4:$A$111,'Total project cost for DCs'!N$4:N$111,0,0)*_xlfn.XLOOKUP($A653,Drury_beneficiary_allocation!$A$5:$A$104,Drury_beneficiary_allocation!$H$5:$H$104,0,0)</f>
        <v>0</v>
      </c>
      <c r="S653" s="360">
        <f>_xlfn.XLOOKUP($A653,'Total project cost for DCs'!$A$4:$A$111,'Total project cost for DCs'!O$4:O$111,0,0)*_xlfn.XLOOKUP($A653,Drury_beneficiary_allocation!$A$5:$A$104,Drury_beneficiary_allocation!$H$5:$H$104,0,0)</f>
        <v>0</v>
      </c>
      <c r="T653" s="360">
        <f>_xlfn.XLOOKUP($A653,'Total project cost for DCs'!$A$4:$A$111,'Total project cost for DCs'!P$4:P$111,0,0)*_xlfn.XLOOKUP($A653,Drury_beneficiary_allocation!$A$5:$A$104,Drury_beneficiary_allocation!$H$5:$H$104,0,0)</f>
        <v>0</v>
      </c>
      <c r="U653" s="360">
        <f>_xlfn.XLOOKUP($A653,'Total project cost for DCs'!$A$4:$A$111,'Total project cost for DCs'!Q$4:Q$111,0,0)*_xlfn.XLOOKUP($A653,Drury_beneficiary_allocation!$A$5:$A$104,Drury_beneficiary_allocation!$H$5:$H$104,0,0)</f>
        <v>0</v>
      </c>
      <c r="V653" s="360">
        <f>_xlfn.XLOOKUP($A653,'Total project cost for DCs'!$A$4:$A$111,'Total project cost for DCs'!R$4:R$111,0,0)*_xlfn.XLOOKUP($A653,Drury_beneficiary_allocation!$A$5:$A$104,Drury_beneficiary_allocation!$H$5:$H$104,0,0)</f>
        <v>0</v>
      </c>
      <c r="W653" s="360">
        <f>_xlfn.XLOOKUP($A653,'Total project cost for DCs'!$A$4:$A$111,'Total project cost for DCs'!S$4:S$111,0,0)*_xlfn.XLOOKUP($A653,Drury_beneficiary_allocation!$A$5:$A$104,Drury_beneficiary_allocation!$H$5:$H$104,0,0)</f>
        <v>0</v>
      </c>
      <c r="X653" s="360">
        <f>_xlfn.XLOOKUP($A653,'Total project cost for DCs'!$A$4:$A$111,'Total project cost for DCs'!T$4:T$111,0,0)*_xlfn.XLOOKUP($A653,Drury_beneficiary_allocation!$A$5:$A$104,Drury_beneficiary_allocation!$H$5:$H$104,0,0)</f>
        <v>0</v>
      </c>
      <c r="Y653" s="349">
        <f t="shared" si="72"/>
        <v>0</v>
      </c>
      <c r="Z653" s="349">
        <f t="shared" si="73"/>
        <v>0</v>
      </c>
      <c r="AA653" s="349"/>
      <c r="AB653" s="353">
        <v>0</v>
      </c>
      <c r="AC653" s="354" t="str">
        <f t="shared" si="74"/>
        <v>Arterial</v>
      </c>
      <c r="AD653" s="349"/>
      <c r="AE653" s="349"/>
      <c r="AF653" s="355">
        <f>_xlfn.XLOOKUP(A653,'P1 Date Adjustment'!B:B,'P1 Date Adjustment'!F:F,"not found",0)</f>
        <v>2050</v>
      </c>
      <c r="AG653" s="349">
        <f t="shared" si="75"/>
        <v>0</v>
      </c>
    </row>
    <row r="654" spans="1:33" ht="45" x14ac:dyDescent="0.25">
      <c r="A654" s="129" t="s">
        <v>259</v>
      </c>
      <c r="B654" s="358" t="s">
        <v>260</v>
      </c>
      <c r="C654" s="358" t="str">
        <f>_xlfn.XLOOKUP($A654,'Total project cost for DCs'!A:A,'Total project cost for DCs'!C:C,"Not found",0)</f>
        <v>Active mode upgrades- existing road layout with active modes on both sides + intersection upgrades for active mode crossing</v>
      </c>
      <c r="D654" s="355" t="s">
        <v>155</v>
      </c>
      <c r="E654" s="355" t="s">
        <v>199</v>
      </c>
      <c r="H654" s="355" t="s">
        <v>833</v>
      </c>
      <c r="I654" s="359">
        <f>_xlfn.XLOOKUP($H654,DC_growth_AGS!$A$665:$A$673,DC_growth_AGS!$O$665:$O$673,"Not found",0)</f>
        <v>0.61047382917385584</v>
      </c>
      <c r="J654" s="355">
        <v>2035</v>
      </c>
      <c r="K654" s="360">
        <f>_xlfn.XLOOKUP($A654,'Total project cost for DCs'!$A$4:$A$111,'Total project cost for DCs'!G$4:G$111,0,0)*_xlfn.XLOOKUP($A654,Drury_beneficiary_allocation!$A$5:$A$104,Drury_beneficiary_allocation!$H$5:$H$104,0,0)</f>
        <v>0</v>
      </c>
      <c r="L654" s="360">
        <f>_xlfn.XLOOKUP($A654,'Total project cost for DCs'!$A$4:$A$111,'Total project cost for DCs'!H$4:H$111,0,0)*_xlfn.XLOOKUP($A654,Drury_beneficiary_allocation!$A$5:$A$104,Drury_beneficiary_allocation!$H$5:$H$104,0,0)</f>
        <v>0</v>
      </c>
      <c r="M654" s="360">
        <f>_xlfn.XLOOKUP($A654,'Total project cost for DCs'!$A$4:$A$111,'Total project cost for DCs'!I$4:I$111,0,0)*_xlfn.XLOOKUP($A654,Drury_beneficiary_allocation!$A$5:$A$104,Drury_beneficiary_allocation!$H$5:$H$104,0,0)</f>
        <v>0</v>
      </c>
      <c r="N654" s="360">
        <f>_xlfn.XLOOKUP($A654,'Total project cost for DCs'!$A$4:$A$111,'Total project cost for DCs'!J$4:J$111,0,0)*_xlfn.XLOOKUP($A654,Drury_beneficiary_allocation!$A$5:$A$104,Drury_beneficiary_allocation!$H$5:$H$104,0,0)</f>
        <v>0</v>
      </c>
      <c r="O654" s="360">
        <f>_xlfn.XLOOKUP($A654,'Total project cost for DCs'!$A$4:$A$111,'Total project cost for DCs'!K$4:K$111,0,0)*_xlfn.XLOOKUP($A654,Drury_beneficiary_allocation!$A$5:$A$104,Drury_beneficiary_allocation!$H$5:$H$104,0,0)</f>
        <v>0</v>
      </c>
      <c r="P654" s="360">
        <f>_xlfn.XLOOKUP($A654,'Total project cost for DCs'!$A$4:$A$111,'Total project cost for DCs'!L$4:L$111,0,0)*_xlfn.XLOOKUP($A654,Drury_beneficiary_allocation!$A$5:$A$104,Drury_beneficiary_allocation!$H$5:$H$104,0,0)</f>
        <v>0</v>
      </c>
      <c r="Q654" s="360">
        <f>_xlfn.XLOOKUP($A654,'Total project cost for DCs'!$A$4:$A$111,'Total project cost for DCs'!M$4:M$111,0,0)*_xlfn.XLOOKUP($A654,Drury_beneficiary_allocation!$A$5:$A$104,Drury_beneficiary_allocation!$H$5:$H$104,0,0)</f>
        <v>0</v>
      </c>
      <c r="R654" s="360">
        <f>_xlfn.XLOOKUP($A654,'Total project cost for DCs'!$A$4:$A$111,'Total project cost for DCs'!N$4:N$111,0,0)*_xlfn.XLOOKUP($A654,Drury_beneficiary_allocation!$A$5:$A$104,Drury_beneficiary_allocation!$H$5:$H$104,0,0)</f>
        <v>0</v>
      </c>
      <c r="S654" s="360">
        <f>_xlfn.XLOOKUP($A654,'Total project cost for DCs'!$A$4:$A$111,'Total project cost for DCs'!O$4:O$111,0,0)*_xlfn.XLOOKUP($A654,Drury_beneficiary_allocation!$A$5:$A$104,Drury_beneficiary_allocation!$H$5:$H$104,0,0)</f>
        <v>0</v>
      </c>
      <c r="T654" s="360">
        <f>_xlfn.XLOOKUP($A654,'Total project cost for DCs'!$A$4:$A$111,'Total project cost for DCs'!P$4:P$111,0,0)*_xlfn.XLOOKUP($A654,Drury_beneficiary_allocation!$A$5:$A$104,Drury_beneficiary_allocation!$H$5:$H$104,0,0)</f>
        <v>0</v>
      </c>
      <c r="U654" s="360">
        <f>_xlfn.XLOOKUP($A654,'Total project cost for DCs'!$A$4:$A$111,'Total project cost for DCs'!Q$4:Q$111,0,0)*_xlfn.XLOOKUP($A654,Drury_beneficiary_allocation!$A$5:$A$104,Drury_beneficiary_allocation!$H$5:$H$104,0,0)</f>
        <v>0</v>
      </c>
      <c r="V654" s="360">
        <f>_xlfn.XLOOKUP($A654,'Total project cost for DCs'!$A$4:$A$111,'Total project cost for DCs'!R$4:R$111,0,0)*_xlfn.XLOOKUP($A654,Drury_beneficiary_allocation!$A$5:$A$104,Drury_beneficiary_allocation!$H$5:$H$104,0,0)</f>
        <v>0</v>
      </c>
      <c r="W654" s="360">
        <f>_xlfn.XLOOKUP($A654,'Total project cost for DCs'!$A$4:$A$111,'Total project cost for DCs'!S$4:S$111,0,0)*_xlfn.XLOOKUP($A654,Drury_beneficiary_allocation!$A$5:$A$104,Drury_beneficiary_allocation!$H$5:$H$104,0,0)</f>
        <v>0</v>
      </c>
      <c r="X654" s="360">
        <f>_xlfn.XLOOKUP($A654,'Total project cost for DCs'!$A$4:$A$111,'Total project cost for DCs'!T$4:T$111,0,0)*_xlfn.XLOOKUP($A654,Drury_beneficiary_allocation!$A$5:$A$104,Drury_beneficiary_allocation!$H$5:$H$104,0,0)</f>
        <v>0</v>
      </c>
      <c r="Y654" s="349">
        <f t="shared" si="72"/>
        <v>0</v>
      </c>
      <c r="Z654" s="349">
        <f t="shared" si="73"/>
        <v>0</v>
      </c>
      <c r="AA654" s="349"/>
      <c r="AB654" s="353">
        <v>0</v>
      </c>
      <c r="AC654" s="354" t="str">
        <f t="shared" si="74"/>
        <v>Collector</v>
      </c>
      <c r="AD654" s="349"/>
      <c r="AE654" s="349"/>
      <c r="AF654" s="355">
        <f>_xlfn.XLOOKUP(A654,'P1 Date Adjustment'!B:B,'P1 Date Adjustment'!F:F,"not found",0)</f>
        <v>2035</v>
      </c>
      <c r="AG654" s="349">
        <f t="shared" si="75"/>
        <v>0</v>
      </c>
    </row>
    <row r="655" spans="1:33" ht="45" x14ac:dyDescent="0.25">
      <c r="A655" s="129">
        <v>21</v>
      </c>
      <c r="B655" s="358" t="s">
        <v>262</v>
      </c>
      <c r="C655" s="358" t="str">
        <f>_xlfn.XLOOKUP($A655,'Total project cost for DCs'!A:A,'Total project cost for DCs'!C:C,"Not found",0)</f>
        <v>Active mode upgrades- existing road layout with active modes on both sides + intersection upgrades for active mode crossing</v>
      </c>
      <c r="D655" s="355" t="s">
        <v>155</v>
      </c>
      <c r="E655" s="355" t="s">
        <v>199</v>
      </c>
      <c r="H655" s="355" t="s">
        <v>833</v>
      </c>
      <c r="I655" s="359">
        <f>_xlfn.XLOOKUP($H655,DC_growth_AGS!$A$665:$A$673,DC_growth_AGS!$O$665:$O$673,"Not found",0)</f>
        <v>0.61047382917385584</v>
      </c>
      <c r="J655" s="355">
        <v>2035</v>
      </c>
      <c r="K655" s="360">
        <f>_xlfn.XLOOKUP($A655,'Total project cost for DCs'!$A$4:$A$111,'Total project cost for DCs'!G$4:G$111,0,0)*_xlfn.XLOOKUP($A655,Drury_beneficiary_allocation!$A$5:$A$104,Drury_beneficiary_allocation!$H$5:$H$104,0,0)</f>
        <v>0</v>
      </c>
      <c r="L655" s="360">
        <f>_xlfn.XLOOKUP($A655,'Total project cost for DCs'!$A$4:$A$111,'Total project cost for DCs'!H$4:H$111,0,0)*_xlfn.XLOOKUP($A655,Drury_beneficiary_allocation!$A$5:$A$104,Drury_beneficiary_allocation!$H$5:$H$104,0,0)</f>
        <v>0</v>
      </c>
      <c r="M655" s="360">
        <f>_xlfn.XLOOKUP($A655,'Total project cost for DCs'!$A$4:$A$111,'Total project cost for DCs'!I$4:I$111,0,0)*_xlfn.XLOOKUP($A655,Drury_beneficiary_allocation!$A$5:$A$104,Drury_beneficiary_allocation!$H$5:$H$104,0,0)</f>
        <v>0</v>
      </c>
      <c r="N655" s="360">
        <f>_xlfn.XLOOKUP($A655,'Total project cost for DCs'!$A$4:$A$111,'Total project cost for DCs'!J$4:J$111,0,0)*_xlfn.XLOOKUP($A655,Drury_beneficiary_allocation!$A$5:$A$104,Drury_beneficiary_allocation!$H$5:$H$104,0,0)</f>
        <v>0</v>
      </c>
      <c r="O655" s="360">
        <f>_xlfn.XLOOKUP($A655,'Total project cost for DCs'!$A$4:$A$111,'Total project cost for DCs'!K$4:K$111,0,0)*_xlfn.XLOOKUP($A655,Drury_beneficiary_allocation!$A$5:$A$104,Drury_beneficiary_allocation!$H$5:$H$104,0,0)</f>
        <v>0</v>
      </c>
      <c r="P655" s="360">
        <f>_xlfn.XLOOKUP($A655,'Total project cost for DCs'!$A$4:$A$111,'Total project cost for DCs'!L$4:L$111,0,0)*_xlfn.XLOOKUP($A655,Drury_beneficiary_allocation!$A$5:$A$104,Drury_beneficiary_allocation!$H$5:$H$104,0,0)</f>
        <v>0</v>
      </c>
      <c r="Q655" s="360">
        <f>_xlfn.XLOOKUP($A655,'Total project cost for DCs'!$A$4:$A$111,'Total project cost for DCs'!M$4:M$111,0,0)*_xlfn.XLOOKUP($A655,Drury_beneficiary_allocation!$A$5:$A$104,Drury_beneficiary_allocation!$H$5:$H$104,0,0)</f>
        <v>0</v>
      </c>
      <c r="R655" s="360">
        <f>_xlfn.XLOOKUP($A655,'Total project cost for DCs'!$A$4:$A$111,'Total project cost for DCs'!N$4:N$111,0,0)*_xlfn.XLOOKUP($A655,Drury_beneficiary_allocation!$A$5:$A$104,Drury_beneficiary_allocation!$H$5:$H$104,0,0)</f>
        <v>0</v>
      </c>
      <c r="S655" s="360">
        <f>_xlfn.XLOOKUP($A655,'Total project cost for DCs'!$A$4:$A$111,'Total project cost for DCs'!O$4:O$111,0,0)*_xlfn.XLOOKUP($A655,Drury_beneficiary_allocation!$A$5:$A$104,Drury_beneficiary_allocation!$H$5:$H$104,0,0)</f>
        <v>0</v>
      </c>
      <c r="T655" s="360">
        <f>_xlfn.XLOOKUP($A655,'Total project cost for DCs'!$A$4:$A$111,'Total project cost for DCs'!P$4:P$111,0,0)*_xlfn.XLOOKUP($A655,Drury_beneficiary_allocation!$A$5:$A$104,Drury_beneficiary_allocation!$H$5:$H$104,0,0)</f>
        <v>0</v>
      </c>
      <c r="U655" s="360">
        <f>_xlfn.XLOOKUP($A655,'Total project cost for DCs'!$A$4:$A$111,'Total project cost for DCs'!Q$4:Q$111,0,0)*_xlfn.XLOOKUP($A655,Drury_beneficiary_allocation!$A$5:$A$104,Drury_beneficiary_allocation!$H$5:$H$104,0,0)</f>
        <v>0</v>
      </c>
      <c r="V655" s="360">
        <f>_xlfn.XLOOKUP($A655,'Total project cost for DCs'!$A$4:$A$111,'Total project cost for DCs'!R$4:R$111,0,0)*_xlfn.XLOOKUP($A655,Drury_beneficiary_allocation!$A$5:$A$104,Drury_beneficiary_allocation!$H$5:$H$104,0,0)</f>
        <v>0</v>
      </c>
      <c r="W655" s="360">
        <f>_xlfn.XLOOKUP($A655,'Total project cost for DCs'!$A$4:$A$111,'Total project cost for DCs'!S$4:S$111,0,0)*_xlfn.XLOOKUP($A655,Drury_beneficiary_allocation!$A$5:$A$104,Drury_beneficiary_allocation!$H$5:$H$104,0,0)</f>
        <v>0</v>
      </c>
      <c r="X655" s="360">
        <f>_xlfn.XLOOKUP($A655,'Total project cost for DCs'!$A$4:$A$111,'Total project cost for DCs'!T$4:T$111,0,0)*_xlfn.XLOOKUP($A655,Drury_beneficiary_allocation!$A$5:$A$104,Drury_beneficiary_allocation!$H$5:$H$104,0,0)</f>
        <v>0</v>
      </c>
      <c r="Y655" s="349">
        <f t="shared" si="72"/>
        <v>0</v>
      </c>
      <c r="Z655" s="349">
        <f t="shared" si="73"/>
        <v>0</v>
      </c>
      <c r="AA655" s="349"/>
      <c r="AB655" s="353">
        <v>0</v>
      </c>
      <c r="AC655" s="354" t="str">
        <f t="shared" si="74"/>
        <v>Collector</v>
      </c>
      <c r="AD655" s="349"/>
      <c r="AE655" s="349"/>
      <c r="AF655" s="355">
        <f>_xlfn.XLOOKUP(A655,'P1 Date Adjustment'!B:B,'P1 Date Adjustment'!F:F,"not found",0)</f>
        <v>2035</v>
      </c>
      <c r="AG655" s="349">
        <f t="shared" si="75"/>
        <v>0</v>
      </c>
    </row>
    <row r="656" spans="1:33" x14ac:dyDescent="0.25">
      <c r="A656" s="129">
        <v>22</v>
      </c>
      <c r="B656" s="358" t="s">
        <v>263</v>
      </c>
      <c r="C656" s="358" t="str">
        <f>_xlfn.XLOOKUP($A656,'Total project cost for DCs'!A:A,'Total project cost for DCs'!C:C,"Not found",0)</f>
        <v>Upgrade intersection with active modes facilities(TDM)</v>
      </c>
      <c r="D656" s="355" t="s">
        <v>155</v>
      </c>
      <c r="E656" s="355" t="s">
        <v>223</v>
      </c>
      <c r="H656" s="355" t="s">
        <v>833</v>
      </c>
      <c r="I656" s="359">
        <f>_xlfn.XLOOKUP($H656,DC_growth_AGS!$A$665:$A$673,DC_growth_AGS!$O$665:$O$673,"Not found",0)</f>
        <v>0.61047382917385584</v>
      </c>
      <c r="J656" s="355">
        <v>2033</v>
      </c>
      <c r="K656" s="360">
        <f>_xlfn.XLOOKUP($A656,'Total project cost for DCs'!$A$4:$A$111,'Total project cost for DCs'!G$4:G$111,0,0)*_xlfn.XLOOKUP($A656,Drury_beneficiary_allocation!$A$5:$A$104,Drury_beneficiary_allocation!$H$5:$H$104,0,0)</f>
        <v>0</v>
      </c>
      <c r="L656" s="360">
        <f>_xlfn.XLOOKUP($A656,'Total project cost for DCs'!$A$4:$A$111,'Total project cost for DCs'!H$4:H$111,0,0)*_xlfn.XLOOKUP($A656,Drury_beneficiary_allocation!$A$5:$A$104,Drury_beneficiary_allocation!$H$5:$H$104,0,0)</f>
        <v>0</v>
      </c>
      <c r="M656" s="360">
        <f>_xlfn.XLOOKUP($A656,'Total project cost for DCs'!$A$4:$A$111,'Total project cost for DCs'!I$4:I$111,0,0)*_xlfn.XLOOKUP($A656,Drury_beneficiary_allocation!$A$5:$A$104,Drury_beneficiary_allocation!$H$5:$H$104,0,0)</f>
        <v>0</v>
      </c>
      <c r="N656" s="360">
        <f>_xlfn.XLOOKUP($A656,'Total project cost for DCs'!$A$4:$A$111,'Total project cost for DCs'!J$4:J$111,0,0)*_xlfn.XLOOKUP($A656,Drury_beneficiary_allocation!$A$5:$A$104,Drury_beneficiary_allocation!$H$5:$H$104,0,0)</f>
        <v>0</v>
      </c>
      <c r="O656" s="360">
        <f>_xlfn.XLOOKUP($A656,'Total project cost for DCs'!$A$4:$A$111,'Total project cost for DCs'!K$4:K$111,0,0)*_xlfn.XLOOKUP($A656,Drury_beneficiary_allocation!$A$5:$A$104,Drury_beneficiary_allocation!$H$5:$H$104,0,0)</f>
        <v>0</v>
      </c>
      <c r="P656" s="360">
        <f>_xlfn.XLOOKUP($A656,'Total project cost for DCs'!$A$4:$A$111,'Total project cost for DCs'!L$4:L$111,0,0)*_xlfn.XLOOKUP($A656,Drury_beneficiary_allocation!$A$5:$A$104,Drury_beneficiary_allocation!$H$5:$H$104,0,0)</f>
        <v>0</v>
      </c>
      <c r="Q656" s="360">
        <f>_xlfn.XLOOKUP($A656,'Total project cost for DCs'!$A$4:$A$111,'Total project cost for DCs'!M$4:M$111,0,0)*_xlfn.XLOOKUP($A656,Drury_beneficiary_allocation!$A$5:$A$104,Drury_beneficiary_allocation!$H$5:$H$104,0,0)</f>
        <v>0</v>
      </c>
      <c r="R656" s="360">
        <f>_xlfn.XLOOKUP($A656,'Total project cost for DCs'!$A$4:$A$111,'Total project cost for DCs'!N$4:N$111,0,0)*_xlfn.XLOOKUP($A656,Drury_beneficiary_allocation!$A$5:$A$104,Drury_beneficiary_allocation!$H$5:$H$104,0,0)</f>
        <v>0</v>
      </c>
      <c r="S656" s="360">
        <f>_xlfn.XLOOKUP($A656,'Total project cost for DCs'!$A$4:$A$111,'Total project cost for DCs'!O$4:O$111,0,0)*_xlfn.XLOOKUP($A656,Drury_beneficiary_allocation!$A$5:$A$104,Drury_beneficiary_allocation!$H$5:$H$104,0,0)</f>
        <v>0</v>
      </c>
      <c r="T656" s="360">
        <f>_xlfn.XLOOKUP($A656,'Total project cost for DCs'!$A$4:$A$111,'Total project cost for DCs'!P$4:P$111,0,0)*_xlfn.XLOOKUP($A656,Drury_beneficiary_allocation!$A$5:$A$104,Drury_beneficiary_allocation!$H$5:$H$104,0,0)</f>
        <v>0</v>
      </c>
      <c r="U656" s="360">
        <f>_xlfn.XLOOKUP($A656,'Total project cost for DCs'!$A$4:$A$111,'Total project cost for DCs'!Q$4:Q$111,0,0)*_xlfn.XLOOKUP($A656,Drury_beneficiary_allocation!$A$5:$A$104,Drury_beneficiary_allocation!$H$5:$H$104,0,0)</f>
        <v>0</v>
      </c>
      <c r="V656" s="360">
        <f>_xlfn.XLOOKUP($A656,'Total project cost for DCs'!$A$4:$A$111,'Total project cost for DCs'!R$4:R$111,0,0)*_xlfn.XLOOKUP($A656,Drury_beneficiary_allocation!$A$5:$A$104,Drury_beneficiary_allocation!$H$5:$H$104,0,0)</f>
        <v>0</v>
      </c>
      <c r="W656" s="360">
        <f>_xlfn.XLOOKUP($A656,'Total project cost for DCs'!$A$4:$A$111,'Total project cost for DCs'!S$4:S$111,0,0)*_xlfn.XLOOKUP($A656,Drury_beneficiary_allocation!$A$5:$A$104,Drury_beneficiary_allocation!$H$5:$H$104,0,0)</f>
        <v>0</v>
      </c>
      <c r="X656" s="360">
        <f>_xlfn.XLOOKUP($A656,'Total project cost for DCs'!$A$4:$A$111,'Total project cost for DCs'!T$4:T$111,0,0)*_xlfn.XLOOKUP($A656,Drury_beneficiary_allocation!$A$5:$A$104,Drury_beneficiary_allocation!$H$5:$H$104,0,0)</f>
        <v>0</v>
      </c>
      <c r="Y656" s="349">
        <f t="shared" si="72"/>
        <v>0</v>
      </c>
      <c r="Z656" s="349">
        <f t="shared" si="73"/>
        <v>0</v>
      </c>
      <c r="AA656" s="349"/>
      <c r="AB656" s="353">
        <v>0</v>
      </c>
      <c r="AC656" s="354" t="str">
        <f t="shared" si="74"/>
        <v>Collector</v>
      </c>
      <c r="AD656" s="349"/>
      <c r="AE656" s="349"/>
      <c r="AF656" s="355">
        <f>_xlfn.XLOOKUP(A656,'P1 Date Adjustment'!B:B,'P1 Date Adjustment'!F:F,"not found",0)</f>
        <v>2033</v>
      </c>
      <c r="AG656" s="349">
        <f t="shared" si="75"/>
        <v>0</v>
      </c>
    </row>
    <row r="657" spans="1:33" ht="45" x14ac:dyDescent="0.25">
      <c r="A657" s="129" t="s">
        <v>281</v>
      </c>
      <c r="B657" s="358" t="s">
        <v>282</v>
      </c>
      <c r="C657" s="358" t="str">
        <f>_xlfn.XLOOKUP($A657,'Total project cost for DCs'!A:A,'Total project cost for DCs'!C:C,"Not found",0)</f>
        <v xml:space="preserve">Interim 2-lane – install kerb and channel within existing road corridor with provision of active modes on both sides, 20m cross-section </v>
      </c>
      <c r="D657" s="355" t="s">
        <v>155</v>
      </c>
      <c r="E657" s="355" t="s">
        <v>145</v>
      </c>
      <c r="H657" s="355" t="s">
        <v>833</v>
      </c>
      <c r="I657" s="359">
        <f>_xlfn.XLOOKUP($H657,DC_growth_AGS!$A$665:$A$673,DC_growth_AGS!$O$665:$O$673,"Not found",0)</f>
        <v>0.61047382917385584</v>
      </c>
      <c r="J657" s="355">
        <v>2025</v>
      </c>
      <c r="K657" s="360">
        <f>_xlfn.XLOOKUP($A657,'Total project cost for DCs'!$A$4:$A$111,'Total project cost for DCs'!G$4:G$111,0,0)*_xlfn.XLOOKUP($A657,Drury_beneficiary_allocation!$A$5:$A$104,Drury_beneficiary_allocation!$H$5:$H$104,0,0)</f>
        <v>0</v>
      </c>
      <c r="L657" s="360">
        <f>_xlfn.XLOOKUP($A657,'Total project cost for DCs'!$A$4:$A$111,'Total project cost for DCs'!H$4:H$111,0,0)*_xlfn.XLOOKUP($A657,Drury_beneficiary_allocation!$A$5:$A$104,Drury_beneficiary_allocation!$H$5:$H$104,0,0)</f>
        <v>0</v>
      </c>
      <c r="M657" s="360">
        <f>_xlfn.XLOOKUP($A657,'Total project cost for DCs'!$A$4:$A$111,'Total project cost for DCs'!I$4:I$111,0,0)*_xlfn.XLOOKUP($A657,Drury_beneficiary_allocation!$A$5:$A$104,Drury_beneficiary_allocation!$H$5:$H$104,0,0)</f>
        <v>0</v>
      </c>
      <c r="N657" s="360">
        <f>_xlfn.XLOOKUP($A657,'Total project cost for DCs'!$A$4:$A$111,'Total project cost for DCs'!J$4:J$111,0,0)*_xlfn.XLOOKUP($A657,Drury_beneficiary_allocation!$A$5:$A$104,Drury_beneficiary_allocation!$H$5:$H$104,0,0)</f>
        <v>0</v>
      </c>
      <c r="O657" s="360">
        <f>_xlfn.XLOOKUP($A657,'Total project cost for DCs'!$A$4:$A$111,'Total project cost for DCs'!K$4:K$111,0,0)*_xlfn.XLOOKUP($A657,Drury_beneficiary_allocation!$A$5:$A$104,Drury_beneficiary_allocation!$H$5:$H$104,0,0)</f>
        <v>0</v>
      </c>
      <c r="P657" s="360">
        <f>_xlfn.XLOOKUP($A657,'Total project cost for DCs'!$A$4:$A$111,'Total project cost for DCs'!L$4:L$111,0,0)*_xlfn.XLOOKUP($A657,Drury_beneficiary_allocation!$A$5:$A$104,Drury_beneficiary_allocation!$H$5:$H$104,0,0)</f>
        <v>0</v>
      </c>
      <c r="Q657" s="360">
        <f>_xlfn.XLOOKUP($A657,'Total project cost for DCs'!$A$4:$A$111,'Total project cost for DCs'!M$4:M$111,0,0)*_xlfn.XLOOKUP($A657,Drury_beneficiary_allocation!$A$5:$A$104,Drury_beneficiary_allocation!$H$5:$H$104,0,0)</f>
        <v>0</v>
      </c>
      <c r="R657" s="360">
        <f>_xlfn.XLOOKUP($A657,'Total project cost for DCs'!$A$4:$A$111,'Total project cost for DCs'!N$4:N$111,0,0)*_xlfn.XLOOKUP($A657,Drury_beneficiary_allocation!$A$5:$A$104,Drury_beneficiary_allocation!$H$5:$H$104,0,0)</f>
        <v>0</v>
      </c>
      <c r="S657" s="360">
        <f>_xlfn.XLOOKUP($A657,'Total project cost for DCs'!$A$4:$A$111,'Total project cost for DCs'!O$4:O$111,0,0)*_xlfn.XLOOKUP($A657,Drury_beneficiary_allocation!$A$5:$A$104,Drury_beneficiary_allocation!$H$5:$H$104,0,0)</f>
        <v>0</v>
      </c>
      <c r="T657" s="360">
        <f>_xlfn.XLOOKUP($A657,'Total project cost for DCs'!$A$4:$A$111,'Total project cost for DCs'!P$4:P$111,0,0)*_xlfn.XLOOKUP($A657,Drury_beneficiary_allocation!$A$5:$A$104,Drury_beneficiary_allocation!$H$5:$H$104,0,0)</f>
        <v>0</v>
      </c>
      <c r="U657" s="360">
        <f>_xlfn.XLOOKUP($A657,'Total project cost for DCs'!$A$4:$A$111,'Total project cost for DCs'!Q$4:Q$111,0,0)*_xlfn.XLOOKUP($A657,Drury_beneficiary_allocation!$A$5:$A$104,Drury_beneficiary_allocation!$H$5:$H$104,0,0)</f>
        <v>0</v>
      </c>
      <c r="V657" s="360">
        <f>_xlfn.XLOOKUP($A657,'Total project cost for DCs'!$A$4:$A$111,'Total project cost for DCs'!R$4:R$111,0,0)*_xlfn.XLOOKUP($A657,Drury_beneficiary_allocation!$A$5:$A$104,Drury_beneficiary_allocation!$H$5:$H$104,0,0)</f>
        <v>0</v>
      </c>
      <c r="W657" s="360">
        <f>_xlfn.XLOOKUP($A657,'Total project cost for DCs'!$A$4:$A$111,'Total project cost for DCs'!S$4:S$111,0,0)*_xlfn.XLOOKUP($A657,Drury_beneficiary_allocation!$A$5:$A$104,Drury_beneficiary_allocation!$H$5:$H$104,0,0)</f>
        <v>0</v>
      </c>
      <c r="X657" s="360">
        <f>_xlfn.XLOOKUP($A657,'Total project cost for DCs'!$A$4:$A$111,'Total project cost for DCs'!T$4:T$111,0,0)*_xlfn.XLOOKUP($A657,Drury_beneficiary_allocation!$A$5:$A$104,Drury_beneficiary_allocation!$H$5:$H$104,0,0)</f>
        <v>0</v>
      </c>
      <c r="Y657" s="349">
        <f t="shared" si="72"/>
        <v>0</v>
      </c>
      <c r="Z657" s="349">
        <f t="shared" si="73"/>
        <v>0</v>
      </c>
      <c r="AA657" s="349"/>
      <c r="AB657" s="353">
        <v>0</v>
      </c>
      <c r="AC657" s="354" t="str">
        <f t="shared" si="74"/>
        <v>Arterial</v>
      </c>
      <c r="AD657" s="349"/>
      <c r="AE657" s="349"/>
      <c r="AF657" s="355">
        <f>_xlfn.XLOOKUP(A657,'P1 Date Adjustment'!B:B,'P1 Date Adjustment'!F:F,"not found",0)</f>
        <v>2025</v>
      </c>
      <c r="AG657" s="349">
        <f t="shared" si="75"/>
        <v>0</v>
      </c>
    </row>
    <row r="658" spans="1:33" ht="60" x14ac:dyDescent="0.25">
      <c r="A658" s="129" t="s">
        <v>287</v>
      </c>
      <c r="B658" s="358" t="s">
        <v>282</v>
      </c>
      <c r="C658" s="358" t="str">
        <f>_xlfn.XLOOKUP($A658,'Total project cost for DCs'!A:A,'Total project cost for DCs'!C:C,"Not found",0)</f>
        <v>Final 4-lane - following interim option, upgrade Road corridor to provide four lanes with additional turning lanes at intersections where required (as indicated in SGA Design</v>
      </c>
      <c r="D658" s="355" t="s">
        <v>155</v>
      </c>
      <c r="E658" s="355" t="s">
        <v>157</v>
      </c>
      <c r="H658" s="355" t="s">
        <v>833</v>
      </c>
      <c r="I658" s="359">
        <f>_xlfn.XLOOKUP($H658,DC_growth_AGS!$A$665:$A$673,DC_growth_AGS!$O$665:$O$673,"Not found",0)</f>
        <v>0.61047382917385584</v>
      </c>
      <c r="J658" s="355">
        <v>2031</v>
      </c>
      <c r="K658" s="360">
        <f>_xlfn.XLOOKUP($A658,'Total project cost for DCs'!$A$4:$A$111,'Total project cost for DCs'!G$4:G$111,0,0)*_xlfn.XLOOKUP($A658,Drury_beneficiary_allocation!$A$5:$A$104,Drury_beneficiary_allocation!$H$5:$H$104,0,0)</f>
        <v>0</v>
      </c>
      <c r="L658" s="360">
        <f>_xlfn.XLOOKUP($A658,'Total project cost for DCs'!$A$4:$A$111,'Total project cost for DCs'!H$4:H$111,0,0)*_xlfn.XLOOKUP($A658,Drury_beneficiary_allocation!$A$5:$A$104,Drury_beneficiary_allocation!$H$5:$H$104,0,0)</f>
        <v>0</v>
      </c>
      <c r="M658" s="360">
        <f>_xlfn.XLOOKUP($A658,'Total project cost for DCs'!$A$4:$A$111,'Total project cost for DCs'!I$4:I$111,0,0)*_xlfn.XLOOKUP($A658,Drury_beneficiary_allocation!$A$5:$A$104,Drury_beneficiary_allocation!$H$5:$H$104,0,0)</f>
        <v>0</v>
      </c>
      <c r="N658" s="360">
        <f>_xlfn.XLOOKUP($A658,'Total project cost for DCs'!$A$4:$A$111,'Total project cost for DCs'!J$4:J$111,0,0)*_xlfn.XLOOKUP($A658,Drury_beneficiary_allocation!$A$5:$A$104,Drury_beneficiary_allocation!$H$5:$H$104,0,0)</f>
        <v>0</v>
      </c>
      <c r="O658" s="360">
        <f>_xlfn.XLOOKUP($A658,'Total project cost for DCs'!$A$4:$A$111,'Total project cost for DCs'!K$4:K$111,0,0)*_xlfn.XLOOKUP($A658,Drury_beneficiary_allocation!$A$5:$A$104,Drury_beneficiary_allocation!$H$5:$H$104,0,0)</f>
        <v>0</v>
      </c>
      <c r="P658" s="360">
        <f>_xlfn.XLOOKUP($A658,'Total project cost for DCs'!$A$4:$A$111,'Total project cost for DCs'!L$4:L$111,0,0)*_xlfn.XLOOKUP($A658,Drury_beneficiary_allocation!$A$5:$A$104,Drury_beneficiary_allocation!$H$5:$H$104,0,0)</f>
        <v>0</v>
      </c>
      <c r="Q658" s="360">
        <f>_xlfn.XLOOKUP($A658,'Total project cost for DCs'!$A$4:$A$111,'Total project cost for DCs'!M$4:M$111,0,0)*_xlfn.XLOOKUP($A658,Drury_beneficiary_allocation!$A$5:$A$104,Drury_beneficiary_allocation!$H$5:$H$104,0,0)</f>
        <v>0</v>
      </c>
      <c r="R658" s="360">
        <f>_xlfn.XLOOKUP($A658,'Total project cost for DCs'!$A$4:$A$111,'Total project cost for DCs'!N$4:N$111,0,0)*_xlfn.XLOOKUP($A658,Drury_beneficiary_allocation!$A$5:$A$104,Drury_beneficiary_allocation!$H$5:$H$104,0,0)</f>
        <v>0</v>
      </c>
      <c r="S658" s="360">
        <f>_xlfn.XLOOKUP($A658,'Total project cost for DCs'!$A$4:$A$111,'Total project cost for DCs'!O$4:O$111,0,0)*_xlfn.XLOOKUP($A658,Drury_beneficiary_allocation!$A$5:$A$104,Drury_beneficiary_allocation!$H$5:$H$104,0,0)</f>
        <v>0</v>
      </c>
      <c r="T658" s="360">
        <f>_xlfn.XLOOKUP($A658,'Total project cost for DCs'!$A$4:$A$111,'Total project cost for DCs'!P$4:P$111,0,0)*_xlfn.XLOOKUP($A658,Drury_beneficiary_allocation!$A$5:$A$104,Drury_beneficiary_allocation!$H$5:$H$104,0,0)</f>
        <v>0</v>
      </c>
      <c r="U658" s="360">
        <f>_xlfn.XLOOKUP($A658,'Total project cost for DCs'!$A$4:$A$111,'Total project cost for DCs'!Q$4:Q$111,0,0)*_xlfn.XLOOKUP($A658,Drury_beneficiary_allocation!$A$5:$A$104,Drury_beneficiary_allocation!$H$5:$H$104,0,0)</f>
        <v>0</v>
      </c>
      <c r="V658" s="360">
        <f>_xlfn.XLOOKUP($A658,'Total project cost for DCs'!$A$4:$A$111,'Total project cost for DCs'!R$4:R$111,0,0)*_xlfn.XLOOKUP($A658,Drury_beneficiary_allocation!$A$5:$A$104,Drury_beneficiary_allocation!$H$5:$H$104,0,0)</f>
        <v>0</v>
      </c>
      <c r="W658" s="360">
        <f>_xlfn.XLOOKUP($A658,'Total project cost for DCs'!$A$4:$A$111,'Total project cost for DCs'!S$4:S$111,0,0)*_xlfn.XLOOKUP($A658,Drury_beneficiary_allocation!$A$5:$A$104,Drury_beneficiary_allocation!$H$5:$H$104,0,0)</f>
        <v>0</v>
      </c>
      <c r="X658" s="360">
        <f>_xlfn.XLOOKUP($A658,'Total project cost for DCs'!$A$4:$A$111,'Total project cost for DCs'!T$4:T$111,0,0)*_xlfn.XLOOKUP($A658,Drury_beneficiary_allocation!$A$5:$A$104,Drury_beneficiary_allocation!$H$5:$H$104,0,0)</f>
        <v>0</v>
      </c>
      <c r="Y658" s="349">
        <f t="shared" si="72"/>
        <v>0</v>
      </c>
      <c r="Z658" s="349">
        <f t="shared" si="73"/>
        <v>0</v>
      </c>
      <c r="AA658" s="349"/>
      <c r="AB658" s="353">
        <v>0</v>
      </c>
      <c r="AC658" s="354" t="str">
        <f t="shared" si="74"/>
        <v>Arterial</v>
      </c>
      <c r="AD658" s="349"/>
      <c r="AE658" s="349"/>
      <c r="AF658" s="355">
        <f>_xlfn.XLOOKUP(A658,'P1 Date Adjustment'!B:B,'P1 Date Adjustment'!F:F,"not found",0)</f>
        <v>2031</v>
      </c>
      <c r="AG658" s="349">
        <f t="shared" si="75"/>
        <v>0</v>
      </c>
    </row>
    <row r="659" spans="1:33" ht="30" x14ac:dyDescent="0.25">
      <c r="A659" s="129">
        <v>24</v>
      </c>
      <c r="B659" s="358" t="s">
        <v>295</v>
      </c>
      <c r="C659" s="358" t="str">
        <f>_xlfn.XLOOKUP($A659,'Total project cost for DCs'!A:A,'Total project cost for DCs'!C:C,"Not found",0)</f>
        <v xml:space="preserve">2-lane urban - upgrade existing road layout with active modes on both sides, 20m cross-section </v>
      </c>
      <c r="D659" s="355" t="s">
        <v>155</v>
      </c>
      <c r="E659" s="355" t="s">
        <v>190</v>
      </c>
      <c r="H659" s="355" t="s">
        <v>833</v>
      </c>
      <c r="I659" s="359">
        <f>_xlfn.XLOOKUP($H659,DC_growth_AGS!$A$665:$A$673,DC_growth_AGS!$O$665:$O$673,"Not found",0)</f>
        <v>0.61047382917385584</v>
      </c>
      <c r="J659" s="355">
        <v>2038</v>
      </c>
      <c r="K659" s="360">
        <f>_xlfn.XLOOKUP($A659,'Total project cost for DCs'!$A$4:$A$111,'Total project cost for DCs'!G$4:G$111,0,0)*_xlfn.XLOOKUP($A659,Drury_beneficiary_allocation!$A$5:$A$104,Drury_beneficiary_allocation!$H$5:$H$104,0,0)</f>
        <v>0</v>
      </c>
      <c r="L659" s="360">
        <f>_xlfn.XLOOKUP($A659,'Total project cost for DCs'!$A$4:$A$111,'Total project cost for DCs'!H$4:H$111,0,0)*_xlfn.XLOOKUP($A659,Drury_beneficiary_allocation!$A$5:$A$104,Drury_beneficiary_allocation!$H$5:$H$104,0,0)</f>
        <v>0</v>
      </c>
      <c r="M659" s="360">
        <f>_xlfn.XLOOKUP($A659,'Total project cost for DCs'!$A$4:$A$111,'Total project cost for DCs'!I$4:I$111,0,0)*_xlfn.XLOOKUP($A659,Drury_beneficiary_allocation!$A$5:$A$104,Drury_beneficiary_allocation!$H$5:$H$104,0,0)</f>
        <v>0</v>
      </c>
      <c r="N659" s="360">
        <f>_xlfn.XLOOKUP($A659,'Total project cost for DCs'!$A$4:$A$111,'Total project cost for DCs'!J$4:J$111,0,0)*_xlfn.XLOOKUP($A659,Drury_beneficiary_allocation!$A$5:$A$104,Drury_beneficiary_allocation!$H$5:$H$104,0,0)</f>
        <v>0</v>
      </c>
      <c r="O659" s="360">
        <f>_xlfn.XLOOKUP($A659,'Total project cost for DCs'!$A$4:$A$111,'Total project cost for DCs'!K$4:K$111,0,0)*_xlfn.XLOOKUP($A659,Drury_beneficiary_allocation!$A$5:$A$104,Drury_beneficiary_allocation!$H$5:$H$104,0,0)</f>
        <v>0</v>
      </c>
      <c r="P659" s="360">
        <f>_xlfn.XLOOKUP($A659,'Total project cost for DCs'!$A$4:$A$111,'Total project cost for DCs'!L$4:L$111,0,0)*_xlfn.XLOOKUP($A659,Drury_beneficiary_allocation!$A$5:$A$104,Drury_beneficiary_allocation!$H$5:$H$104,0,0)</f>
        <v>0</v>
      </c>
      <c r="Q659" s="360">
        <f>_xlfn.XLOOKUP($A659,'Total project cost for DCs'!$A$4:$A$111,'Total project cost for DCs'!M$4:M$111,0,0)*_xlfn.XLOOKUP($A659,Drury_beneficiary_allocation!$A$5:$A$104,Drury_beneficiary_allocation!$H$5:$H$104,0,0)</f>
        <v>3777.8132657939491</v>
      </c>
      <c r="R659" s="360">
        <f>_xlfn.XLOOKUP($A659,'Total project cost for DCs'!$A$4:$A$111,'Total project cost for DCs'!N$4:N$111,0,0)*_xlfn.XLOOKUP($A659,Drury_beneficiary_allocation!$A$5:$A$104,Drury_beneficiary_allocation!$H$5:$H$104,0,0)</f>
        <v>0</v>
      </c>
      <c r="S659" s="360">
        <f>_xlfn.XLOOKUP($A659,'Total project cost for DCs'!$A$4:$A$111,'Total project cost for DCs'!O$4:O$111,0,0)*_xlfn.XLOOKUP($A659,Drury_beneficiary_allocation!$A$5:$A$104,Drury_beneficiary_allocation!$H$5:$H$104,0,0)</f>
        <v>0</v>
      </c>
      <c r="T659" s="360">
        <f>_xlfn.XLOOKUP($A659,'Total project cost for DCs'!$A$4:$A$111,'Total project cost for DCs'!P$4:P$111,0,0)*_xlfn.XLOOKUP($A659,Drury_beneficiary_allocation!$A$5:$A$104,Drury_beneficiary_allocation!$H$5:$H$104,0,0)</f>
        <v>0</v>
      </c>
      <c r="U659" s="360">
        <f>_xlfn.XLOOKUP($A659,'Total project cost for DCs'!$A$4:$A$111,'Total project cost for DCs'!Q$4:Q$111,0,0)*_xlfn.XLOOKUP($A659,Drury_beneficiary_allocation!$A$5:$A$104,Drury_beneficiary_allocation!$H$5:$H$104,0,0)</f>
        <v>0</v>
      </c>
      <c r="V659" s="360">
        <f>_xlfn.XLOOKUP($A659,'Total project cost for DCs'!$A$4:$A$111,'Total project cost for DCs'!R$4:R$111,0,0)*_xlfn.XLOOKUP($A659,Drury_beneficiary_allocation!$A$5:$A$104,Drury_beneficiary_allocation!$H$5:$H$104,0,0)</f>
        <v>0</v>
      </c>
      <c r="W659" s="360">
        <f>_xlfn.XLOOKUP($A659,'Total project cost for DCs'!$A$4:$A$111,'Total project cost for DCs'!S$4:S$111,0,0)*_xlfn.XLOOKUP($A659,Drury_beneficiary_allocation!$A$5:$A$104,Drury_beneficiary_allocation!$H$5:$H$104,0,0)</f>
        <v>0</v>
      </c>
      <c r="X659" s="360">
        <f>_xlfn.XLOOKUP($A659,'Total project cost for DCs'!$A$4:$A$111,'Total project cost for DCs'!T$4:T$111,0,0)*_xlfn.XLOOKUP($A659,Drury_beneficiary_allocation!$A$5:$A$104,Drury_beneficiary_allocation!$H$5:$H$104,0,0)</f>
        <v>0</v>
      </c>
      <c r="Y659" s="349">
        <f t="shared" si="72"/>
        <v>3777.8132657939491</v>
      </c>
      <c r="Z659" s="349">
        <f t="shared" si="73"/>
        <v>3777.8132657939491</v>
      </c>
      <c r="AA659" s="349"/>
      <c r="AB659" s="353">
        <v>0</v>
      </c>
      <c r="AC659" s="354" t="str">
        <f t="shared" si="74"/>
        <v>Arterial</v>
      </c>
      <c r="AD659" s="349"/>
      <c r="AE659" s="349"/>
      <c r="AF659" s="355">
        <f>_xlfn.XLOOKUP(A659,'P1 Date Adjustment'!B:B,'P1 Date Adjustment'!F:F,"not found",0)</f>
        <v>2038</v>
      </c>
      <c r="AG659" s="349">
        <f t="shared" si="75"/>
        <v>2306.2561302730219</v>
      </c>
    </row>
    <row r="660" spans="1:33" ht="30" x14ac:dyDescent="0.25">
      <c r="A660" s="129">
        <v>25</v>
      </c>
      <c r="B660" s="358" t="s">
        <v>296</v>
      </c>
      <c r="C660" s="358" t="str">
        <f>_xlfn.XLOOKUP($A660,'Total project cost for DCs'!A:A,'Total project cost for DCs'!C:C,"Not found",0)</f>
        <v>2-lane urban- upgrade existing road layout to 2-lane urban with active modes on both sides</v>
      </c>
      <c r="D660" s="355" t="s">
        <v>155</v>
      </c>
      <c r="E660" s="355" t="s">
        <v>199</v>
      </c>
      <c r="H660" s="355" t="s">
        <v>833</v>
      </c>
      <c r="I660" s="359">
        <f>_xlfn.XLOOKUP($H660,DC_growth_AGS!$A$665:$A$673,DC_growth_AGS!$O$665:$O$673,"Not found",0)</f>
        <v>0.61047382917385584</v>
      </c>
      <c r="J660" s="355">
        <v>2039</v>
      </c>
      <c r="K660" s="360">
        <f>_xlfn.XLOOKUP($A660,'Total project cost for DCs'!$A$4:$A$111,'Total project cost for DCs'!G$4:G$111,0,0)*_xlfn.XLOOKUP($A660,Drury_beneficiary_allocation!$A$5:$A$104,Drury_beneficiary_allocation!$H$5:$H$104,0,0)</f>
        <v>0</v>
      </c>
      <c r="L660" s="360">
        <f>_xlfn.XLOOKUP($A660,'Total project cost for DCs'!$A$4:$A$111,'Total project cost for DCs'!H$4:H$111,0,0)*_xlfn.XLOOKUP($A660,Drury_beneficiary_allocation!$A$5:$A$104,Drury_beneficiary_allocation!$H$5:$H$104,0,0)</f>
        <v>0</v>
      </c>
      <c r="M660" s="360">
        <f>_xlfn.XLOOKUP($A660,'Total project cost for DCs'!$A$4:$A$111,'Total project cost for DCs'!I$4:I$111,0,0)*_xlfn.XLOOKUP($A660,Drury_beneficiary_allocation!$A$5:$A$104,Drury_beneficiary_allocation!$H$5:$H$104,0,0)</f>
        <v>0</v>
      </c>
      <c r="N660" s="360">
        <f>_xlfn.XLOOKUP($A660,'Total project cost for DCs'!$A$4:$A$111,'Total project cost for DCs'!J$4:J$111,0,0)*_xlfn.XLOOKUP($A660,Drury_beneficiary_allocation!$A$5:$A$104,Drury_beneficiary_allocation!$H$5:$H$104,0,0)</f>
        <v>0</v>
      </c>
      <c r="O660" s="360">
        <f>_xlfn.XLOOKUP($A660,'Total project cost for DCs'!$A$4:$A$111,'Total project cost for DCs'!K$4:K$111,0,0)*_xlfn.XLOOKUP($A660,Drury_beneficiary_allocation!$A$5:$A$104,Drury_beneficiary_allocation!$H$5:$H$104,0,0)</f>
        <v>0</v>
      </c>
      <c r="P660" s="360">
        <f>_xlfn.XLOOKUP($A660,'Total project cost for DCs'!$A$4:$A$111,'Total project cost for DCs'!L$4:L$111,0,0)*_xlfn.XLOOKUP($A660,Drury_beneficiary_allocation!$A$5:$A$104,Drury_beneficiary_allocation!$H$5:$H$104,0,0)</f>
        <v>0</v>
      </c>
      <c r="Q660" s="360">
        <f>_xlfn.XLOOKUP($A660,'Total project cost for DCs'!$A$4:$A$111,'Total project cost for DCs'!M$4:M$111,0,0)*_xlfn.XLOOKUP($A660,Drury_beneficiary_allocation!$A$5:$A$104,Drury_beneficiary_allocation!$H$5:$H$104,0,0)</f>
        <v>0</v>
      </c>
      <c r="R660" s="360">
        <f>_xlfn.XLOOKUP($A660,'Total project cost for DCs'!$A$4:$A$111,'Total project cost for DCs'!N$4:N$111,0,0)*_xlfn.XLOOKUP($A660,Drury_beneficiary_allocation!$A$5:$A$104,Drury_beneficiary_allocation!$H$5:$H$104,0,0)</f>
        <v>0</v>
      </c>
      <c r="S660" s="360">
        <f>_xlfn.XLOOKUP($A660,'Total project cost for DCs'!$A$4:$A$111,'Total project cost for DCs'!O$4:O$111,0,0)*_xlfn.XLOOKUP($A660,Drury_beneficiary_allocation!$A$5:$A$104,Drury_beneficiary_allocation!$H$5:$H$104,0,0)</f>
        <v>0</v>
      </c>
      <c r="T660" s="360">
        <f>_xlfn.XLOOKUP($A660,'Total project cost for DCs'!$A$4:$A$111,'Total project cost for DCs'!P$4:P$111,0,0)*_xlfn.XLOOKUP($A660,Drury_beneficiary_allocation!$A$5:$A$104,Drury_beneficiary_allocation!$H$5:$H$104,0,0)</f>
        <v>0</v>
      </c>
      <c r="U660" s="360">
        <f>_xlfn.XLOOKUP($A660,'Total project cost for DCs'!$A$4:$A$111,'Total project cost for DCs'!Q$4:Q$111,0,0)*_xlfn.XLOOKUP($A660,Drury_beneficiary_allocation!$A$5:$A$104,Drury_beneficiary_allocation!$H$5:$H$104,0,0)</f>
        <v>0</v>
      </c>
      <c r="V660" s="360">
        <f>_xlfn.XLOOKUP($A660,'Total project cost for DCs'!$A$4:$A$111,'Total project cost for DCs'!R$4:R$111,0,0)*_xlfn.XLOOKUP($A660,Drury_beneficiary_allocation!$A$5:$A$104,Drury_beneficiary_allocation!$H$5:$H$104,0,0)</f>
        <v>0</v>
      </c>
      <c r="W660" s="360">
        <f>_xlfn.XLOOKUP($A660,'Total project cost for DCs'!$A$4:$A$111,'Total project cost for DCs'!S$4:S$111,0,0)*_xlfn.XLOOKUP($A660,Drury_beneficiary_allocation!$A$5:$A$104,Drury_beneficiary_allocation!$H$5:$H$104,0,0)</f>
        <v>0</v>
      </c>
      <c r="X660" s="360">
        <f>_xlfn.XLOOKUP($A660,'Total project cost for DCs'!$A$4:$A$111,'Total project cost for DCs'!T$4:T$111,0,0)*_xlfn.XLOOKUP($A660,Drury_beneficiary_allocation!$A$5:$A$104,Drury_beneficiary_allocation!$H$5:$H$104,0,0)</f>
        <v>0</v>
      </c>
      <c r="Y660" s="349">
        <f t="shared" si="72"/>
        <v>0</v>
      </c>
      <c r="Z660" s="349">
        <f t="shared" si="73"/>
        <v>0</v>
      </c>
      <c r="AA660" s="349"/>
      <c r="AB660" s="353">
        <v>0</v>
      </c>
      <c r="AC660" s="354" t="str">
        <f t="shared" si="74"/>
        <v>Collector</v>
      </c>
      <c r="AD660" s="349"/>
      <c r="AE660" s="349"/>
      <c r="AF660" s="355">
        <f>_xlfn.XLOOKUP(A660,'P1 Date Adjustment'!B:B,'P1 Date Adjustment'!F:F,"not found",0)</f>
        <v>2039</v>
      </c>
      <c r="AG660" s="349">
        <f t="shared" si="75"/>
        <v>0</v>
      </c>
    </row>
    <row r="661" spans="1:33" ht="45" x14ac:dyDescent="0.25">
      <c r="A661" s="129" t="s">
        <v>298</v>
      </c>
      <c r="B661" s="358" t="s">
        <v>299</v>
      </c>
      <c r="C661" s="358" t="str">
        <f>_xlfn.XLOOKUP($A661,'Total project cost for DCs'!A:A,'Total project cost for DCs'!C:C,"Not found",0)</f>
        <v>Active mode upgrades- existing road layout with active modes on both sides + intersection upgrades for active mode crossing</v>
      </c>
      <c r="D661" s="355" t="s">
        <v>155</v>
      </c>
      <c r="E661" s="355" t="s">
        <v>199</v>
      </c>
      <c r="H661" s="355" t="s">
        <v>833</v>
      </c>
      <c r="I661" s="359">
        <f>_xlfn.XLOOKUP($H661,DC_growth_AGS!$A$665:$A$673,DC_growth_AGS!$O$665:$O$673,"Not found",0)</f>
        <v>0.61047382917385584</v>
      </c>
      <c r="J661" s="355">
        <v>2039</v>
      </c>
      <c r="K661" s="360">
        <f>_xlfn.XLOOKUP($A661,'Total project cost for DCs'!$A$4:$A$111,'Total project cost for DCs'!G$4:G$111,0,0)*_xlfn.XLOOKUP($A661,Drury_beneficiary_allocation!$A$5:$A$104,Drury_beneficiary_allocation!$H$5:$H$104,0,0)</f>
        <v>0</v>
      </c>
      <c r="L661" s="360">
        <f>_xlfn.XLOOKUP($A661,'Total project cost for DCs'!$A$4:$A$111,'Total project cost for DCs'!H$4:H$111,0,0)*_xlfn.XLOOKUP($A661,Drury_beneficiary_allocation!$A$5:$A$104,Drury_beneficiary_allocation!$H$5:$H$104,0,0)</f>
        <v>0</v>
      </c>
      <c r="M661" s="360">
        <f>_xlfn.XLOOKUP($A661,'Total project cost for DCs'!$A$4:$A$111,'Total project cost for DCs'!I$4:I$111,0,0)*_xlfn.XLOOKUP($A661,Drury_beneficiary_allocation!$A$5:$A$104,Drury_beneficiary_allocation!$H$5:$H$104,0,0)</f>
        <v>0</v>
      </c>
      <c r="N661" s="360">
        <f>_xlfn.XLOOKUP($A661,'Total project cost for DCs'!$A$4:$A$111,'Total project cost for DCs'!J$4:J$111,0,0)*_xlfn.XLOOKUP($A661,Drury_beneficiary_allocation!$A$5:$A$104,Drury_beneficiary_allocation!$H$5:$H$104,0,0)</f>
        <v>0</v>
      </c>
      <c r="O661" s="360">
        <f>_xlfn.XLOOKUP($A661,'Total project cost for DCs'!$A$4:$A$111,'Total project cost for DCs'!K$4:K$111,0,0)*_xlfn.XLOOKUP($A661,Drury_beneficiary_allocation!$A$5:$A$104,Drury_beneficiary_allocation!$H$5:$H$104,0,0)</f>
        <v>0</v>
      </c>
      <c r="P661" s="360">
        <f>_xlfn.XLOOKUP($A661,'Total project cost for DCs'!$A$4:$A$111,'Total project cost for DCs'!L$4:L$111,0,0)*_xlfn.XLOOKUP($A661,Drury_beneficiary_allocation!$A$5:$A$104,Drury_beneficiary_allocation!$H$5:$H$104,0,0)</f>
        <v>0</v>
      </c>
      <c r="Q661" s="360">
        <f>_xlfn.XLOOKUP($A661,'Total project cost for DCs'!$A$4:$A$111,'Total project cost for DCs'!M$4:M$111,0,0)*_xlfn.XLOOKUP($A661,Drury_beneficiary_allocation!$A$5:$A$104,Drury_beneficiary_allocation!$H$5:$H$104,0,0)</f>
        <v>0</v>
      </c>
      <c r="R661" s="360">
        <f>_xlfn.XLOOKUP($A661,'Total project cost for DCs'!$A$4:$A$111,'Total project cost for DCs'!N$4:N$111,0,0)*_xlfn.XLOOKUP($A661,Drury_beneficiary_allocation!$A$5:$A$104,Drury_beneficiary_allocation!$H$5:$H$104,0,0)</f>
        <v>0</v>
      </c>
      <c r="S661" s="360">
        <f>_xlfn.XLOOKUP($A661,'Total project cost for DCs'!$A$4:$A$111,'Total project cost for DCs'!O$4:O$111,0,0)*_xlfn.XLOOKUP($A661,Drury_beneficiary_allocation!$A$5:$A$104,Drury_beneficiary_allocation!$H$5:$H$104,0,0)</f>
        <v>0</v>
      </c>
      <c r="T661" s="360">
        <f>_xlfn.XLOOKUP($A661,'Total project cost for DCs'!$A$4:$A$111,'Total project cost for DCs'!P$4:P$111,0,0)*_xlfn.XLOOKUP($A661,Drury_beneficiary_allocation!$A$5:$A$104,Drury_beneficiary_allocation!$H$5:$H$104,0,0)</f>
        <v>0</v>
      </c>
      <c r="U661" s="360">
        <f>_xlfn.XLOOKUP($A661,'Total project cost for DCs'!$A$4:$A$111,'Total project cost for DCs'!Q$4:Q$111,0,0)*_xlfn.XLOOKUP($A661,Drury_beneficiary_allocation!$A$5:$A$104,Drury_beneficiary_allocation!$H$5:$H$104,0,0)</f>
        <v>0</v>
      </c>
      <c r="V661" s="360">
        <f>_xlfn.XLOOKUP($A661,'Total project cost for DCs'!$A$4:$A$111,'Total project cost for DCs'!R$4:R$111,0,0)*_xlfn.XLOOKUP($A661,Drury_beneficiary_allocation!$A$5:$A$104,Drury_beneficiary_allocation!$H$5:$H$104,0,0)</f>
        <v>0</v>
      </c>
      <c r="W661" s="360">
        <f>_xlfn.XLOOKUP($A661,'Total project cost for DCs'!$A$4:$A$111,'Total project cost for DCs'!S$4:S$111,0,0)*_xlfn.XLOOKUP($A661,Drury_beneficiary_allocation!$A$5:$A$104,Drury_beneficiary_allocation!$H$5:$H$104,0,0)</f>
        <v>0</v>
      </c>
      <c r="X661" s="360">
        <f>_xlfn.XLOOKUP($A661,'Total project cost for DCs'!$A$4:$A$111,'Total project cost for DCs'!T$4:T$111,0,0)*_xlfn.XLOOKUP($A661,Drury_beneficiary_allocation!$A$5:$A$104,Drury_beneficiary_allocation!$H$5:$H$104,0,0)</f>
        <v>0</v>
      </c>
      <c r="Y661" s="349">
        <f t="shared" si="72"/>
        <v>0</v>
      </c>
      <c r="Z661" s="349">
        <f t="shared" si="73"/>
        <v>0</v>
      </c>
      <c r="AA661" s="349"/>
      <c r="AB661" s="353">
        <v>0</v>
      </c>
      <c r="AC661" s="354" t="str">
        <f t="shared" si="74"/>
        <v>Collector</v>
      </c>
      <c r="AD661" s="349"/>
      <c r="AE661" s="349"/>
      <c r="AF661" s="355">
        <f>_xlfn.XLOOKUP(A661,'P1 Date Adjustment'!B:B,'P1 Date Adjustment'!F:F,"not found",0)</f>
        <v>2039</v>
      </c>
      <c r="AG661" s="349">
        <f t="shared" si="75"/>
        <v>0</v>
      </c>
    </row>
    <row r="662" spans="1:33" ht="30" x14ac:dyDescent="0.25">
      <c r="A662" s="129" t="s">
        <v>304</v>
      </c>
      <c r="B662" s="358" t="s">
        <v>305</v>
      </c>
      <c r="C662" s="358" t="str">
        <f>_xlfn.XLOOKUP($A662,'Total project cost for DCs'!A:A,'Total project cost for DCs'!C:C,"Not found",0)</f>
        <v>2-lane collector to connect with Drury Central Station, including bridge over streamM)</v>
      </c>
      <c r="D662" s="355" t="s">
        <v>155</v>
      </c>
      <c r="E662" s="355" t="s">
        <v>223</v>
      </c>
      <c r="H662" s="355" t="s">
        <v>833</v>
      </c>
      <c r="I662" s="359">
        <f>_xlfn.XLOOKUP($H662,DC_growth_AGS!$A$665:$A$673,DC_growth_AGS!$O$665:$O$673,"Not found",0)</f>
        <v>0.61047382917385584</v>
      </c>
      <c r="J662" s="355">
        <v>2035</v>
      </c>
      <c r="K662" s="360">
        <f>_xlfn.XLOOKUP($A662,'Total project cost for DCs'!$A$4:$A$111,'Total project cost for DCs'!G$4:G$111,0,0)*_xlfn.XLOOKUP($A662,Drury_beneficiary_allocation!$A$5:$A$104,Drury_beneficiary_allocation!$H$5:$H$104,0,0)</f>
        <v>0</v>
      </c>
      <c r="L662" s="360">
        <f>_xlfn.XLOOKUP($A662,'Total project cost for DCs'!$A$4:$A$111,'Total project cost for DCs'!H$4:H$111,0,0)*_xlfn.XLOOKUP($A662,Drury_beneficiary_allocation!$A$5:$A$104,Drury_beneficiary_allocation!$H$5:$H$104,0,0)</f>
        <v>0</v>
      </c>
      <c r="M662" s="360">
        <f>_xlfn.XLOOKUP($A662,'Total project cost for DCs'!$A$4:$A$111,'Total project cost for DCs'!I$4:I$111,0,0)*_xlfn.XLOOKUP($A662,Drury_beneficiary_allocation!$A$5:$A$104,Drury_beneficiary_allocation!$H$5:$H$104,0,0)</f>
        <v>0</v>
      </c>
      <c r="N662" s="360">
        <f>_xlfn.XLOOKUP($A662,'Total project cost for DCs'!$A$4:$A$111,'Total project cost for DCs'!J$4:J$111,0,0)*_xlfn.XLOOKUP($A662,Drury_beneficiary_allocation!$A$5:$A$104,Drury_beneficiary_allocation!$H$5:$H$104,0,0)</f>
        <v>0</v>
      </c>
      <c r="O662" s="360">
        <f>_xlfn.XLOOKUP($A662,'Total project cost for DCs'!$A$4:$A$111,'Total project cost for DCs'!K$4:K$111,0,0)*_xlfn.XLOOKUP($A662,Drury_beneficiary_allocation!$A$5:$A$104,Drury_beneficiary_allocation!$H$5:$H$104,0,0)</f>
        <v>0</v>
      </c>
      <c r="P662" s="360">
        <f>_xlfn.XLOOKUP($A662,'Total project cost for DCs'!$A$4:$A$111,'Total project cost for DCs'!L$4:L$111,0,0)*_xlfn.XLOOKUP($A662,Drury_beneficiary_allocation!$A$5:$A$104,Drury_beneficiary_allocation!$H$5:$H$104,0,0)</f>
        <v>0</v>
      </c>
      <c r="Q662" s="360">
        <f>_xlfn.XLOOKUP($A662,'Total project cost for DCs'!$A$4:$A$111,'Total project cost for DCs'!M$4:M$111,0,0)*_xlfn.XLOOKUP($A662,Drury_beneficiary_allocation!$A$5:$A$104,Drury_beneficiary_allocation!$H$5:$H$104,0,0)</f>
        <v>0</v>
      </c>
      <c r="R662" s="360">
        <f>_xlfn.XLOOKUP($A662,'Total project cost for DCs'!$A$4:$A$111,'Total project cost for DCs'!N$4:N$111,0,0)*_xlfn.XLOOKUP($A662,Drury_beneficiary_allocation!$A$5:$A$104,Drury_beneficiary_allocation!$H$5:$H$104,0,0)</f>
        <v>0</v>
      </c>
      <c r="S662" s="360">
        <f>_xlfn.XLOOKUP($A662,'Total project cost for DCs'!$A$4:$A$111,'Total project cost for DCs'!O$4:O$111,0,0)*_xlfn.XLOOKUP($A662,Drury_beneficiary_allocation!$A$5:$A$104,Drury_beneficiary_allocation!$H$5:$H$104,0,0)</f>
        <v>0</v>
      </c>
      <c r="T662" s="360">
        <f>_xlfn.XLOOKUP($A662,'Total project cost for DCs'!$A$4:$A$111,'Total project cost for DCs'!P$4:P$111,0,0)*_xlfn.XLOOKUP($A662,Drury_beneficiary_allocation!$A$5:$A$104,Drury_beneficiary_allocation!$H$5:$H$104,0,0)</f>
        <v>0</v>
      </c>
      <c r="U662" s="360">
        <f>_xlfn.XLOOKUP($A662,'Total project cost for DCs'!$A$4:$A$111,'Total project cost for DCs'!Q$4:Q$111,0,0)*_xlfn.XLOOKUP($A662,Drury_beneficiary_allocation!$A$5:$A$104,Drury_beneficiary_allocation!$H$5:$H$104,0,0)</f>
        <v>0</v>
      </c>
      <c r="V662" s="360">
        <f>_xlfn.XLOOKUP($A662,'Total project cost for DCs'!$A$4:$A$111,'Total project cost for DCs'!R$4:R$111,0,0)*_xlfn.XLOOKUP($A662,Drury_beneficiary_allocation!$A$5:$A$104,Drury_beneficiary_allocation!$H$5:$H$104,0,0)</f>
        <v>0</v>
      </c>
      <c r="W662" s="360">
        <f>_xlfn.XLOOKUP($A662,'Total project cost for DCs'!$A$4:$A$111,'Total project cost for DCs'!S$4:S$111,0,0)*_xlfn.XLOOKUP($A662,Drury_beneficiary_allocation!$A$5:$A$104,Drury_beneficiary_allocation!$H$5:$H$104,0,0)</f>
        <v>0</v>
      </c>
      <c r="X662" s="360">
        <f>_xlfn.XLOOKUP($A662,'Total project cost for DCs'!$A$4:$A$111,'Total project cost for DCs'!T$4:T$111,0,0)*_xlfn.XLOOKUP($A662,Drury_beneficiary_allocation!$A$5:$A$104,Drury_beneficiary_allocation!$H$5:$H$104,0,0)</f>
        <v>0</v>
      </c>
      <c r="Y662" s="349">
        <f t="shared" si="72"/>
        <v>0</v>
      </c>
      <c r="Z662" s="349">
        <f t="shared" si="73"/>
        <v>0</v>
      </c>
      <c r="AA662" s="349"/>
      <c r="AB662" s="353">
        <v>0</v>
      </c>
      <c r="AC662" s="354" t="str">
        <f t="shared" si="74"/>
        <v>Collector</v>
      </c>
      <c r="AD662" s="349"/>
      <c r="AE662" s="349"/>
      <c r="AF662" s="355">
        <f>_xlfn.XLOOKUP(A662,'P1 Date Adjustment'!B:B,'P1 Date Adjustment'!F:F,"not found",0)</f>
        <v>2035</v>
      </c>
      <c r="AG662" s="349">
        <f t="shared" si="75"/>
        <v>0</v>
      </c>
    </row>
    <row r="663" spans="1:33" ht="30" x14ac:dyDescent="0.25">
      <c r="A663" s="129">
        <v>31</v>
      </c>
      <c r="B663" s="358" t="s">
        <v>311</v>
      </c>
      <c r="C663" s="358" t="str">
        <f>_xlfn.XLOOKUP($A663,'Total project cost for DCs'!A:A,'Total project cost for DCs'!C:C,"Not found",0)</f>
        <v>2-lane urban - upgrade existing roadwith active modes on both sides / Mill Road design ?</v>
      </c>
      <c r="D663" s="355" t="s">
        <v>155</v>
      </c>
      <c r="E663" s="355" t="s">
        <v>199</v>
      </c>
      <c r="H663" s="355" t="s">
        <v>833</v>
      </c>
      <c r="I663" s="359">
        <f>_xlfn.XLOOKUP($H663,DC_growth_AGS!$A$665:$A$673,DC_growth_AGS!$O$665:$O$673,"Not found",0)</f>
        <v>0.61047382917385584</v>
      </c>
      <c r="J663" s="355">
        <v>2039</v>
      </c>
      <c r="K663" s="360">
        <f>_xlfn.XLOOKUP($A663,'Total project cost for DCs'!$A$4:$A$111,'Total project cost for DCs'!G$4:G$111,0,0)*_xlfn.XLOOKUP($A663,Drury_beneficiary_allocation!$A$5:$A$104,Drury_beneficiary_allocation!$H$5:$H$104,0,0)</f>
        <v>0</v>
      </c>
      <c r="L663" s="360">
        <f>_xlfn.XLOOKUP($A663,'Total project cost for DCs'!$A$4:$A$111,'Total project cost for DCs'!H$4:H$111,0,0)*_xlfn.XLOOKUP($A663,Drury_beneficiary_allocation!$A$5:$A$104,Drury_beneficiary_allocation!$H$5:$H$104,0,0)</f>
        <v>0</v>
      </c>
      <c r="M663" s="360">
        <f>_xlfn.XLOOKUP($A663,'Total project cost for DCs'!$A$4:$A$111,'Total project cost for DCs'!I$4:I$111,0,0)*_xlfn.XLOOKUP($A663,Drury_beneficiary_allocation!$A$5:$A$104,Drury_beneficiary_allocation!$H$5:$H$104,0,0)</f>
        <v>0</v>
      </c>
      <c r="N663" s="360">
        <f>_xlfn.XLOOKUP($A663,'Total project cost for DCs'!$A$4:$A$111,'Total project cost for DCs'!J$4:J$111,0,0)*_xlfn.XLOOKUP($A663,Drury_beneficiary_allocation!$A$5:$A$104,Drury_beneficiary_allocation!$H$5:$H$104,0,0)</f>
        <v>0</v>
      </c>
      <c r="O663" s="360">
        <f>_xlfn.XLOOKUP($A663,'Total project cost for DCs'!$A$4:$A$111,'Total project cost for DCs'!K$4:K$111,0,0)*_xlfn.XLOOKUP($A663,Drury_beneficiary_allocation!$A$5:$A$104,Drury_beneficiary_allocation!$H$5:$H$104,0,0)</f>
        <v>0</v>
      </c>
      <c r="P663" s="360">
        <f>_xlfn.XLOOKUP($A663,'Total project cost for DCs'!$A$4:$A$111,'Total project cost for DCs'!L$4:L$111,0,0)*_xlfn.XLOOKUP($A663,Drury_beneficiary_allocation!$A$5:$A$104,Drury_beneficiary_allocation!$H$5:$H$104,0,0)</f>
        <v>0</v>
      </c>
      <c r="Q663" s="360">
        <f>_xlfn.XLOOKUP($A663,'Total project cost for DCs'!$A$4:$A$111,'Total project cost for DCs'!M$4:M$111,0,0)*_xlfn.XLOOKUP($A663,Drury_beneficiary_allocation!$A$5:$A$104,Drury_beneficiary_allocation!$H$5:$H$104,0,0)</f>
        <v>0</v>
      </c>
      <c r="R663" s="360">
        <f>_xlfn.XLOOKUP($A663,'Total project cost for DCs'!$A$4:$A$111,'Total project cost for DCs'!N$4:N$111,0,0)*_xlfn.XLOOKUP($A663,Drury_beneficiary_allocation!$A$5:$A$104,Drury_beneficiary_allocation!$H$5:$H$104,0,0)</f>
        <v>0</v>
      </c>
      <c r="S663" s="360">
        <f>_xlfn.XLOOKUP($A663,'Total project cost for DCs'!$A$4:$A$111,'Total project cost for DCs'!O$4:O$111,0,0)*_xlfn.XLOOKUP($A663,Drury_beneficiary_allocation!$A$5:$A$104,Drury_beneficiary_allocation!$H$5:$H$104,0,0)</f>
        <v>0</v>
      </c>
      <c r="T663" s="360">
        <f>_xlfn.XLOOKUP($A663,'Total project cost for DCs'!$A$4:$A$111,'Total project cost for DCs'!P$4:P$111,0,0)*_xlfn.XLOOKUP($A663,Drury_beneficiary_allocation!$A$5:$A$104,Drury_beneficiary_allocation!$H$5:$H$104,0,0)</f>
        <v>0</v>
      </c>
      <c r="U663" s="360">
        <f>_xlfn.XLOOKUP($A663,'Total project cost for DCs'!$A$4:$A$111,'Total project cost for DCs'!Q$4:Q$111,0,0)*_xlfn.XLOOKUP($A663,Drury_beneficiary_allocation!$A$5:$A$104,Drury_beneficiary_allocation!$H$5:$H$104,0,0)</f>
        <v>0</v>
      </c>
      <c r="V663" s="360">
        <f>_xlfn.XLOOKUP($A663,'Total project cost for DCs'!$A$4:$A$111,'Total project cost for DCs'!R$4:R$111,0,0)*_xlfn.XLOOKUP($A663,Drury_beneficiary_allocation!$A$5:$A$104,Drury_beneficiary_allocation!$H$5:$H$104,0,0)</f>
        <v>0</v>
      </c>
      <c r="W663" s="360">
        <f>_xlfn.XLOOKUP($A663,'Total project cost for DCs'!$A$4:$A$111,'Total project cost for DCs'!S$4:S$111,0,0)*_xlfn.XLOOKUP($A663,Drury_beneficiary_allocation!$A$5:$A$104,Drury_beneficiary_allocation!$H$5:$H$104,0,0)</f>
        <v>0</v>
      </c>
      <c r="X663" s="360">
        <f>_xlfn.XLOOKUP($A663,'Total project cost for DCs'!$A$4:$A$111,'Total project cost for DCs'!T$4:T$111,0,0)*_xlfn.XLOOKUP($A663,Drury_beneficiary_allocation!$A$5:$A$104,Drury_beneficiary_allocation!$H$5:$H$104,0,0)</f>
        <v>0</v>
      </c>
      <c r="Y663" s="349">
        <f t="shared" si="72"/>
        <v>0</v>
      </c>
      <c r="Z663" s="349">
        <f t="shared" si="73"/>
        <v>0</v>
      </c>
      <c r="AA663" s="349"/>
      <c r="AB663" s="353">
        <v>0</v>
      </c>
      <c r="AC663" s="354" t="str">
        <f t="shared" si="74"/>
        <v>Collector</v>
      </c>
      <c r="AD663" s="349"/>
      <c r="AE663" s="349"/>
      <c r="AF663" s="355">
        <f>_xlfn.XLOOKUP(A663,'P1 Date Adjustment'!B:B,'P1 Date Adjustment'!F:F,"not found",0)</f>
        <v>2039</v>
      </c>
      <c r="AG663" s="349">
        <f t="shared" si="75"/>
        <v>0</v>
      </c>
    </row>
    <row r="664" spans="1:33" x14ac:dyDescent="0.25">
      <c r="A664" s="129">
        <v>32</v>
      </c>
      <c r="B664" s="358" t="s">
        <v>313</v>
      </c>
      <c r="C664" s="358" t="str">
        <f>_xlfn.XLOOKUP($A664,'Total project cost for DCs'!A:A,'Total project cost for DCs'!C:C,"Not found",0)</f>
        <v>Assume 1 simple roundabout intesection</v>
      </c>
      <c r="D664" s="355" t="s">
        <v>155</v>
      </c>
      <c r="E664" s="355" t="s">
        <v>190</v>
      </c>
      <c r="H664" s="355" t="s">
        <v>833</v>
      </c>
      <c r="I664" s="359">
        <f>_xlfn.XLOOKUP($H664,DC_growth_AGS!$A$665:$A$673,DC_growth_AGS!$O$665:$O$673,"Not found",0)</f>
        <v>0.61047382917385584</v>
      </c>
      <c r="J664" s="355">
        <v>2039</v>
      </c>
      <c r="K664" s="360">
        <f>_xlfn.XLOOKUP($A664,'Total project cost for DCs'!$A$4:$A$111,'Total project cost for DCs'!G$4:G$111,0,0)*_xlfn.XLOOKUP($A664,Drury_beneficiary_allocation!$A$5:$A$104,Drury_beneficiary_allocation!$H$5:$H$104,0,0)</f>
        <v>0</v>
      </c>
      <c r="L664" s="360">
        <f>_xlfn.XLOOKUP($A664,'Total project cost for DCs'!$A$4:$A$111,'Total project cost for DCs'!H$4:H$111,0,0)*_xlfn.XLOOKUP($A664,Drury_beneficiary_allocation!$A$5:$A$104,Drury_beneficiary_allocation!$H$5:$H$104,0,0)</f>
        <v>0</v>
      </c>
      <c r="M664" s="360">
        <f>_xlfn.XLOOKUP($A664,'Total project cost for DCs'!$A$4:$A$111,'Total project cost for DCs'!I$4:I$111,0,0)*_xlfn.XLOOKUP($A664,Drury_beneficiary_allocation!$A$5:$A$104,Drury_beneficiary_allocation!$H$5:$H$104,0,0)</f>
        <v>0</v>
      </c>
      <c r="N664" s="360">
        <f>_xlfn.XLOOKUP($A664,'Total project cost for DCs'!$A$4:$A$111,'Total project cost for DCs'!J$4:J$111,0,0)*_xlfn.XLOOKUP($A664,Drury_beneficiary_allocation!$A$5:$A$104,Drury_beneficiary_allocation!$H$5:$H$104,0,0)</f>
        <v>0</v>
      </c>
      <c r="O664" s="360">
        <f>_xlfn.XLOOKUP($A664,'Total project cost for DCs'!$A$4:$A$111,'Total project cost for DCs'!K$4:K$111,0,0)*_xlfn.XLOOKUP($A664,Drury_beneficiary_allocation!$A$5:$A$104,Drury_beneficiary_allocation!$H$5:$H$104,0,0)</f>
        <v>0</v>
      </c>
      <c r="P664" s="360">
        <f>_xlfn.XLOOKUP($A664,'Total project cost for DCs'!$A$4:$A$111,'Total project cost for DCs'!L$4:L$111,0,0)*_xlfn.XLOOKUP($A664,Drury_beneficiary_allocation!$A$5:$A$104,Drury_beneficiary_allocation!$H$5:$H$104,0,0)</f>
        <v>0</v>
      </c>
      <c r="Q664" s="360">
        <f>_xlfn.XLOOKUP($A664,'Total project cost for DCs'!$A$4:$A$111,'Total project cost for DCs'!M$4:M$111,0,0)*_xlfn.XLOOKUP($A664,Drury_beneficiary_allocation!$A$5:$A$104,Drury_beneficiary_allocation!$H$5:$H$104,0,0)</f>
        <v>0</v>
      </c>
      <c r="R664" s="360">
        <f>_xlfn.XLOOKUP($A664,'Total project cost for DCs'!$A$4:$A$111,'Total project cost for DCs'!N$4:N$111,0,0)*_xlfn.XLOOKUP($A664,Drury_beneficiary_allocation!$A$5:$A$104,Drury_beneficiary_allocation!$H$5:$H$104,0,0)</f>
        <v>0</v>
      </c>
      <c r="S664" s="360">
        <f>_xlfn.XLOOKUP($A664,'Total project cost for DCs'!$A$4:$A$111,'Total project cost for DCs'!O$4:O$111,0,0)*_xlfn.XLOOKUP($A664,Drury_beneficiary_allocation!$A$5:$A$104,Drury_beneficiary_allocation!$H$5:$H$104,0,0)</f>
        <v>0</v>
      </c>
      <c r="T664" s="360">
        <f>_xlfn.XLOOKUP($A664,'Total project cost for DCs'!$A$4:$A$111,'Total project cost for DCs'!P$4:P$111,0,0)*_xlfn.XLOOKUP($A664,Drury_beneficiary_allocation!$A$5:$A$104,Drury_beneficiary_allocation!$H$5:$H$104,0,0)</f>
        <v>0</v>
      </c>
      <c r="U664" s="360">
        <f>_xlfn.XLOOKUP($A664,'Total project cost for DCs'!$A$4:$A$111,'Total project cost for DCs'!Q$4:Q$111,0,0)*_xlfn.XLOOKUP($A664,Drury_beneficiary_allocation!$A$5:$A$104,Drury_beneficiary_allocation!$H$5:$H$104,0,0)</f>
        <v>0</v>
      </c>
      <c r="V664" s="360">
        <f>_xlfn.XLOOKUP($A664,'Total project cost for DCs'!$A$4:$A$111,'Total project cost for DCs'!R$4:R$111,0,0)*_xlfn.XLOOKUP($A664,Drury_beneficiary_allocation!$A$5:$A$104,Drury_beneficiary_allocation!$H$5:$H$104,0,0)</f>
        <v>0</v>
      </c>
      <c r="W664" s="360">
        <f>_xlfn.XLOOKUP($A664,'Total project cost for DCs'!$A$4:$A$111,'Total project cost for DCs'!S$4:S$111,0,0)*_xlfn.XLOOKUP($A664,Drury_beneficiary_allocation!$A$5:$A$104,Drury_beneficiary_allocation!$H$5:$H$104,0,0)</f>
        <v>0</v>
      </c>
      <c r="X664" s="360">
        <f>_xlfn.XLOOKUP($A664,'Total project cost for DCs'!$A$4:$A$111,'Total project cost for DCs'!T$4:T$111,0,0)*_xlfn.XLOOKUP($A664,Drury_beneficiary_allocation!$A$5:$A$104,Drury_beneficiary_allocation!$H$5:$H$104,0,0)</f>
        <v>0</v>
      </c>
      <c r="Y664" s="349">
        <f t="shared" si="72"/>
        <v>0</v>
      </c>
      <c r="Z664" s="349">
        <f t="shared" si="73"/>
        <v>0</v>
      </c>
      <c r="AA664" s="349"/>
      <c r="AB664" s="353">
        <v>0</v>
      </c>
      <c r="AC664" s="354" t="str">
        <f t="shared" si="74"/>
        <v>Arterial</v>
      </c>
      <c r="AD664" s="349"/>
      <c r="AE664" s="349"/>
      <c r="AF664" s="355">
        <f>_xlfn.XLOOKUP(A664,'P1 Date Adjustment'!B:B,'P1 Date Adjustment'!F:F,"not found",0)</f>
        <v>2039</v>
      </c>
      <c r="AG664" s="349">
        <f t="shared" si="75"/>
        <v>0</v>
      </c>
    </row>
    <row r="665" spans="1:33" ht="30" x14ac:dyDescent="0.25">
      <c r="A665" s="129">
        <v>33</v>
      </c>
      <c r="B665" s="358" t="s">
        <v>315</v>
      </c>
      <c r="C665" s="358" t="str">
        <f>_xlfn.XLOOKUP($A665,'Total project cost for DCs'!A:A,'Total project cost for DCs'!C:C,"Not found",0)</f>
        <v>2-lane urban- upgrade existing road layout to 2-lane urban with active modes on both sides (TDM )</v>
      </c>
      <c r="D665" s="355" t="s">
        <v>155</v>
      </c>
      <c r="E665" s="355" t="s">
        <v>199</v>
      </c>
      <c r="H665" s="355" t="s">
        <v>833</v>
      </c>
      <c r="I665" s="359">
        <f>_xlfn.XLOOKUP($H665,DC_growth_AGS!$A$665:$A$673,DC_growth_AGS!$O$665:$O$673,"Not found",0)</f>
        <v>0.61047382917385584</v>
      </c>
      <c r="J665" s="355">
        <v>2033</v>
      </c>
      <c r="K665" s="360">
        <f>_xlfn.XLOOKUP($A665,'Total project cost for DCs'!$A$4:$A$111,'Total project cost for DCs'!G$4:G$111,0,0)*_xlfn.XLOOKUP($A665,Drury_beneficiary_allocation!$A$5:$A$104,Drury_beneficiary_allocation!$H$5:$H$104,0,0)</f>
        <v>0</v>
      </c>
      <c r="L665" s="360">
        <f>_xlfn.XLOOKUP($A665,'Total project cost for DCs'!$A$4:$A$111,'Total project cost for DCs'!H$4:H$111,0,0)*_xlfn.XLOOKUP($A665,Drury_beneficiary_allocation!$A$5:$A$104,Drury_beneficiary_allocation!$H$5:$H$104,0,0)</f>
        <v>0</v>
      </c>
      <c r="M665" s="360">
        <f>_xlfn.XLOOKUP($A665,'Total project cost for DCs'!$A$4:$A$111,'Total project cost for DCs'!I$4:I$111,0,0)*_xlfn.XLOOKUP($A665,Drury_beneficiary_allocation!$A$5:$A$104,Drury_beneficiary_allocation!$H$5:$H$104,0,0)</f>
        <v>0</v>
      </c>
      <c r="N665" s="360">
        <f>_xlfn.XLOOKUP($A665,'Total project cost for DCs'!$A$4:$A$111,'Total project cost for DCs'!J$4:J$111,0,0)*_xlfn.XLOOKUP($A665,Drury_beneficiary_allocation!$A$5:$A$104,Drury_beneficiary_allocation!$H$5:$H$104,0,0)</f>
        <v>0</v>
      </c>
      <c r="O665" s="360">
        <f>_xlfn.XLOOKUP($A665,'Total project cost for DCs'!$A$4:$A$111,'Total project cost for DCs'!K$4:K$111,0,0)*_xlfn.XLOOKUP($A665,Drury_beneficiary_allocation!$A$5:$A$104,Drury_beneficiary_allocation!$H$5:$H$104,0,0)</f>
        <v>0</v>
      </c>
      <c r="P665" s="360">
        <f>_xlfn.XLOOKUP($A665,'Total project cost for DCs'!$A$4:$A$111,'Total project cost for DCs'!L$4:L$111,0,0)*_xlfn.XLOOKUP($A665,Drury_beneficiary_allocation!$A$5:$A$104,Drury_beneficiary_allocation!$H$5:$H$104,0,0)</f>
        <v>0</v>
      </c>
      <c r="Q665" s="360">
        <f>_xlfn.XLOOKUP($A665,'Total project cost for DCs'!$A$4:$A$111,'Total project cost for DCs'!M$4:M$111,0,0)*_xlfn.XLOOKUP($A665,Drury_beneficiary_allocation!$A$5:$A$104,Drury_beneficiary_allocation!$H$5:$H$104,0,0)</f>
        <v>0</v>
      </c>
      <c r="R665" s="360">
        <f>_xlfn.XLOOKUP($A665,'Total project cost for DCs'!$A$4:$A$111,'Total project cost for DCs'!N$4:N$111,0,0)*_xlfn.XLOOKUP($A665,Drury_beneficiary_allocation!$A$5:$A$104,Drury_beneficiary_allocation!$H$5:$H$104,0,0)</f>
        <v>0</v>
      </c>
      <c r="S665" s="360">
        <f>_xlfn.XLOOKUP($A665,'Total project cost for DCs'!$A$4:$A$111,'Total project cost for DCs'!O$4:O$111,0,0)*_xlfn.XLOOKUP($A665,Drury_beneficiary_allocation!$A$5:$A$104,Drury_beneficiary_allocation!$H$5:$H$104,0,0)</f>
        <v>0</v>
      </c>
      <c r="T665" s="360">
        <f>_xlfn.XLOOKUP($A665,'Total project cost for DCs'!$A$4:$A$111,'Total project cost for DCs'!P$4:P$111,0,0)*_xlfn.XLOOKUP($A665,Drury_beneficiary_allocation!$A$5:$A$104,Drury_beneficiary_allocation!$H$5:$H$104,0,0)</f>
        <v>0</v>
      </c>
      <c r="U665" s="360">
        <f>_xlfn.XLOOKUP($A665,'Total project cost for DCs'!$A$4:$A$111,'Total project cost for DCs'!Q$4:Q$111,0,0)*_xlfn.XLOOKUP($A665,Drury_beneficiary_allocation!$A$5:$A$104,Drury_beneficiary_allocation!$H$5:$H$104,0,0)</f>
        <v>0</v>
      </c>
      <c r="V665" s="360">
        <f>_xlfn.XLOOKUP($A665,'Total project cost for DCs'!$A$4:$A$111,'Total project cost for DCs'!R$4:R$111,0,0)*_xlfn.XLOOKUP($A665,Drury_beneficiary_allocation!$A$5:$A$104,Drury_beneficiary_allocation!$H$5:$H$104,0,0)</f>
        <v>0</v>
      </c>
      <c r="W665" s="360">
        <f>_xlfn.XLOOKUP($A665,'Total project cost for DCs'!$A$4:$A$111,'Total project cost for DCs'!S$4:S$111,0,0)*_xlfn.XLOOKUP($A665,Drury_beneficiary_allocation!$A$5:$A$104,Drury_beneficiary_allocation!$H$5:$H$104,0,0)</f>
        <v>0</v>
      </c>
      <c r="X665" s="360">
        <f>_xlfn.XLOOKUP($A665,'Total project cost for DCs'!$A$4:$A$111,'Total project cost for DCs'!T$4:T$111,0,0)*_xlfn.XLOOKUP($A665,Drury_beneficiary_allocation!$A$5:$A$104,Drury_beneficiary_allocation!$H$5:$H$104,0,0)</f>
        <v>0</v>
      </c>
      <c r="Y665" s="349">
        <f t="shared" si="72"/>
        <v>0</v>
      </c>
      <c r="Z665" s="349">
        <f t="shared" si="73"/>
        <v>0</v>
      </c>
      <c r="AA665" s="349"/>
      <c r="AB665" s="353">
        <v>0</v>
      </c>
      <c r="AC665" s="354" t="str">
        <f t="shared" si="74"/>
        <v>Collector</v>
      </c>
      <c r="AD665" s="349"/>
      <c r="AE665" s="349"/>
      <c r="AF665" s="355">
        <f>_xlfn.XLOOKUP(A665,'P1 Date Adjustment'!B:B,'P1 Date Adjustment'!F:F,"not found",0)</f>
        <v>2033</v>
      </c>
      <c r="AG665" s="349">
        <f t="shared" si="75"/>
        <v>0</v>
      </c>
    </row>
    <row r="666" spans="1:33" ht="30" x14ac:dyDescent="0.25">
      <c r="A666" s="129" t="s">
        <v>326</v>
      </c>
      <c r="B666" s="358" t="s">
        <v>327</v>
      </c>
      <c r="C666" s="358" t="str">
        <f>_xlfn.XLOOKUP($A666,'Total project cost for DCs'!A:A,'Total project cost for DCs'!C:C,"Not found",0)</f>
        <v>2-lane urban- upgrade existing road layout with active modes on both sides (Under construction)</v>
      </c>
      <c r="D666" s="355" t="s">
        <v>155</v>
      </c>
      <c r="E666" s="355" t="s">
        <v>227</v>
      </c>
      <c r="H666" s="355" t="s">
        <v>833</v>
      </c>
      <c r="I666" s="359">
        <f>_xlfn.XLOOKUP($H666,DC_growth_AGS!$A$665:$A$673,DC_growth_AGS!$O$665:$O$673,"Not found",0)</f>
        <v>0.61047382917385584</v>
      </c>
      <c r="J666" s="355">
        <v>2033</v>
      </c>
      <c r="K666" s="360">
        <f>_xlfn.XLOOKUP($A666,'Total project cost for DCs'!$A$4:$A$111,'Total project cost for DCs'!G$4:G$111,0,0)*_xlfn.XLOOKUP($A666,Drury_beneficiary_allocation!$A$5:$A$104,Drury_beneficiary_allocation!$H$5:$H$104,0,0)</f>
        <v>0</v>
      </c>
      <c r="L666" s="360">
        <f>_xlfn.XLOOKUP($A666,'Total project cost for DCs'!$A$4:$A$111,'Total project cost for DCs'!H$4:H$111,0,0)*_xlfn.XLOOKUP($A666,Drury_beneficiary_allocation!$A$5:$A$104,Drury_beneficiary_allocation!$H$5:$H$104,0,0)</f>
        <v>0</v>
      </c>
      <c r="M666" s="360">
        <f>_xlfn.XLOOKUP($A666,'Total project cost for DCs'!$A$4:$A$111,'Total project cost for DCs'!I$4:I$111,0,0)*_xlfn.XLOOKUP($A666,Drury_beneficiary_allocation!$A$5:$A$104,Drury_beneficiary_allocation!$H$5:$H$104,0,0)</f>
        <v>0</v>
      </c>
      <c r="N666" s="360">
        <f>_xlfn.XLOOKUP($A666,'Total project cost for DCs'!$A$4:$A$111,'Total project cost for DCs'!J$4:J$111,0,0)*_xlfn.XLOOKUP($A666,Drury_beneficiary_allocation!$A$5:$A$104,Drury_beneficiary_allocation!$H$5:$H$104,0,0)</f>
        <v>0</v>
      </c>
      <c r="O666" s="360">
        <f>_xlfn.XLOOKUP($A666,'Total project cost for DCs'!$A$4:$A$111,'Total project cost for DCs'!K$4:K$111,0,0)*_xlfn.XLOOKUP($A666,Drury_beneficiary_allocation!$A$5:$A$104,Drury_beneficiary_allocation!$H$5:$H$104,0,0)</f>
        <v>0</v>
      </c>
      <c r="P666" s="360">
        <f>_xlfn.XLOOKUP($A666,'Total project cost for DCs'!$A$4:$A$111,'Total project cost for DCs'!L$4:L$111,0,0)*_xlfn.XLOOKUP($A666,Drury_beneficiary_allocation!$A$5:$A$104,Drury_beneficiary_allocation!$H$5:$H$104,0,0)</f>
        <v>0</v>
      </c>
      <c r="Q666" s="360">
        <f>_xlfn.XLOOKUP($A666,'Total project cost for DCs'!$A$4:$A$111,'Total project cost for DCs'!M$4:M$111,0,0)*_xlfn.XLOOKUP($A666,Drury_beneficiary_allocation!$A$5:$A$104,Drury_beneficiary_allocation!$H$5:$H$104,0,0)</f>
        <v>0</v>
      </c>
      <c r="R666" s="360">
        <f>_xlfn.XLOOKUP($A666,'Total project cost for DCs'!$A$4:$A$111,'Total project cost for DCs'!N$4:N$111,0,0)*_xlfn.XLOOKUP($A666,Drury_beneficiary_allocation!$A$5:$A$104,Drury_beneficiary_allocation!$H$5:$H$104,0,0)</f>
        <v>0</v>
      </c>
      <c r="S666" s="360">
        <f>_xlfn.XLOOKUP($A666,'Total project cost for DCs'!$A$4:$A$111,'Total project cost for DCs'!O$4:O$111,0,0)*_xlfn.XLOOKUP($A666,Drury_beneficiary_allocation!$A$5:$A$104,Drury_beneficiary_allocation!$H$5:$H$104,0,0)</f>
        <v>0</v>
      </c>
      <c r="T666" s="360">
        <f>_xlfn.XLOOKUP($A666,'Total project cost for DCs'!$A$4:$A$111,'Total project cost for DCs'!P$4:P$111,0,0)*_xlfn.XLOOKUP($A666,Drury_beneficiary_allocation!$A$5:$A$104,Drury_beneficiary_allocation!$H$5:$H$104,0,0)</f>
        <v>0</v>
      </c>
      <c r="U666" s="360">
        <f>_xlfn.XLOOKUP($A666,'Total project cost for DCs'!$A$4:$A$111,'Total project cost for DCs'!Q$4:Q$111,0,0)*_xlfn.XLOOKUP($A666,Drury_beneficiary_allocation!$A$5:$A$104,Drury_beneficiary_allocation!$H$5:$H$104,0,0)</f>
        <v>0</v>
      </c>
      <c r="V666" s="360">
        <f>_xlfn.XLOOKUP($A666,'Total project cost for DCs'!$A$4:$A$111,'Total project cost for DCs'!R$4:R$111,0,0)*_xlfn.XLOOKUP($A666,Drury_beneficiary_allocation!$A$5:$A$104,Drury_beneficiary_allocation!$H$5:$H$104,0,0)</f>
        <v>0</v>
      </c>
      <c r="W666" s="360">
        <f>_xlfn.XLOOKUP($A666,'Total project cost for DCs'!$A$4:$A$111,'Total project cost for DCs'!S$4:S$111,0,0)*_xlfn.XLOOKUP($A666,Drury_beneficiary_allocation!$A$5:$A$104,Drury_beneficiary_allocation!$H$5:$H$104,0,0)</f>
        <v>0</v>
      </c>
      <c r="X666" s="360">
        <f>_xlfn.XLOOKUP($A666,'Total project cost for DCs'!$A$4:$A$111,'Total project cost for DCs'!T$4:T$111,0,0)*_xlfn.XLOOKUP($A666,Drury_beneficiary_allocation!$A$5:$A$104,Drury_beneficiary_allocation!$H$5:$H$104,0,0)</f>
        <v>0</v>
      </c>
      <c r="Y666" s="349">
        <f t="shared" si="72"/>
        <v>0</v>
      </c>
      <c r="Z666" s="349">
        <f t="shared" si="73"/>
        <v>0</v>
      </c>
      <c r="AA666" s="349"/>
      <c r="AB666" s="353">
        <v>0</v>
      </c>
      <c r="AC666" s="354" t="str">
        <f t="shared" si="74"/>
        <v>Arterial</v>
      </c>
      <c r="AD666" s="349"/>
      <c r="AE666" s="349"/>
      <c r="AF666" s="355">
        <f>_xlfn.XLOOKUP(A666,'P1 Date Adjustment'!B:B,'P1 Date Adjustment'!F:F,"not found",0)</f>
        <v>2033</v>
      </c>
      <c r="AG666" s="349">
        <f t="shared" si="75"/>
        <v>0</v>
      </c>
    </row>
    <row r="667" spans="1:33" ht="45" x14ac:dyDescent="0.25">
      <c r="A667" s="129" t="s">
        <v>334</v>
      </c>
      <c r="B667" s="358" t="s">
        <v>335</v>
      </c>
      <c r="C667" s="358" t="str">
        <f>_xlfn.XLOOKUP($A667,'Total project cost for DCs'!A:A,'Total project cost for DCs'!C:C,"Not found",0)</f>
        <v>4-lane urban- upgrade interim 2-lane urban corridor to a 4-lane corridor with active modes on both sides (SGA design)</v>
      </c>
      <c r="D667" s="355" t="s">
        <v>155</v>
      </c>
      <c r="E667" s="355" t="s">
        <v>157</v>
      </c>
      <c r="H667" s="355" t="s">
        <v>833</v>
      </c>
      <c r="I667" s="359">
        <f>_xlfn.XLOOKUP($H667,DC_growth_AGS!$A$665:$A$673,DC_growth_AGS!$O$665:$O$673,"Not found",0)</f>
        <v>0.61047382917385584</v>
      </c>
      <c r="J667" s="355">
        <v>2050</v>
      </c>
      <c r="K667" s="360">
        <f>_xlfn.XLOOKUP($A667,'Total project cost for DCs'!$A$4:$A$111,'Total project cost for DCs'!G$4:G$111,0,0)*_xlfn.XLOOKUP($A667,Drury_beneficiary_allocation!$A$5:$A$104,Drury_beneficiary_allocation!$H$5:$H$104,0,0)</f>
        <v>0</v>
      </c>
      <c r="L667" s="360">
        <f>_xlfn.XLOOKUP($A667,'Total project cost for DCs'!$A$4:$A$111,'Total project cost for DCs'!H$4:H$111,0,0)*_xlfn.XLOOKUP($A667,Drury_beneficiary_allocation!$A$5:$A$104,Drury_beneficiary_allocation!$H$5:$H$104,0,0)</f>
        <v>0</v>
      </c>
      <c r="M667" s="360">
        <f>_xlfn.XLOOKUP($A667,'Total project cost for DCs'!$A$4:$A$111,'Total project cost for DCs'!I$4:I$111,0,0)*_xlfn.XLOOKUP($A667,Drury_beneficiary_allocation!$A$5:$A$104,Drury_beneficiary_allocation!$H$5:$H$104,0,0)</f>
        <v>0</v>
      </c>
      <c r="N667" s="360">
        <f>_xlfn.XLOOKUP($A667,'Total project cost for DCs'!$A$4:$A$111,'Total project cost for DCs'!J$4:J$111,0,0)*_xlfn.XLOOKUP($A667,Drury_beneficiary_allocation!$A$5:$A$104,Drury_beneficiary_allocation!$H$5:$H$104,0,0)</f>
        <v>0</v>
      </c>
      <c r="O667" s="360">
        <f>_xlfn.XLOOKUP($A667,'Total project cost for DCs'!$A$4:$A$111,'Total project cost for DCs'!K$4:K$111,0,0)*_xlfn.XLOOKUP($A667,Drury_beneficiary_allocation!$A$5:$A$104,Drury_beneficiary_allocation!$H$5:$H$104,0,0)</f>
        <v>0</v>
      </c>
      <c r="P667" s="360">
        <f>_xlfn.XLOOKUP($A667,'Total project cost for DCs'!$A$4:$A$111,'Total project cost for DCs'!L$4:L$111,0,0)*_xlfn.XLOOKUP($A667,Drury_beneficiary_allocation!$A$5:$A$104,Drury_beneficiary_allocation!$H$5:$H$104,0,0)</f>
        <v>0</v>
      </c>
      <c r="Q667" s="360">
        <f>_xlfn.XLOOKUP($A667,'Total project cost for DCs'!$A$4:$A$111,'Total project cost for DCs'!M$4:M$111,0,0)*_xlfn.XLOOKUP($A667,Drury_beneficiary_allocation!$A$5:$A$104,Drury_beneficiary_allocation!$H$5:$H$104,0,0)</f>
        <v>0</v>
      </c>
      <c r="R667" s="360">
        <f>_xlfn.XLOOKUP($A667,'Total project cost for DCs'!$A$4:$A$111,'Total project cost for DCs'!N$4:N$111,0,0)*_xlfn.XLOOKUP($A667,Drury_beneficiary_allocation!$A$5:$A$104,Drury_beneficiary_allocation!$H$5:$H$104,0,0)</f>
        <v>0</v>
      </c>
      <c r="S667" s="360">
        <f>_xlfn.XLOOKUP($A667,'Total project cost for DCs'!$A$4:$A$111,'Total project cost for DCs'!O$4:O$111,0,0)*_xlfn.XLOOKUP($A667,Drury_beneficiary_allocation!$A$5:$A$104,Drury_beneficiary_allocation!$H$5:$H$104,0,0)</f>
        <v>0</v>
      </c>
      <c r="T667" s="360">
        <f>_xlfn.XLOOKUP($A667,'Total project cost for DCs'!$A$4:$A$111,'Total project cost for DCs'!P$4:P$111,0,0)*_xlfn.XLOOKUP($A667,Drury_beneficiary_allocation!$A$5:$A$104,Drury_beneficiary_allocation!$H$5:$H$104,0,0)</f>
        <v>0</v>
      </c>
      <c r="U667" s="360">
        <f>_xlfn.XLOOKUP($A667,'Total project cost for DCs'!$A$4:$A$111,'Total project cost for DCs'!Q$4:Q$111,0,0)*_xlfn.XLOOKUP($A667,Drury_beneficiary_allocation!$A$5:$A$104,Drury_beneficiary_allocation!$H$5:$H$104,0,0)</f>
        <v>0</v>
      </c>
      <c r="V667" s="360">
        <f>_xlfn.XLOOKUP($A667,'Total project cost for DCs'!$A$4:$A$111,'Total project cost for DCs'!R$4:R$111,0,0)*_xlfn.XLOOKUP($A667,Drury_beneficiary_allocation!$A$5:$A$104,Drury_beneficiary_allocation!$H$5:$H$104,0,0)</f>
        <v>0</v>
      </c>
      <c r="W667" s="360">
        <f>_xlfn.XLOOKUP($A667,'Total project cost for DCs'!$A$4:$A$111,'Total project cost for DCs'!S$4:S$111,0,0)*_xlfn.XLOOKUP($A667,Drury_beneficiary_allocation!$A$5:$A$104,Drury_beneficiary_allocation!$H$5:$H$104,0,0)</f>
        <v>0</v>
      </c>
      <c r="X667" s="360">
        <f>_xlfn.XLOOKUP($A667,'Total project cost for DCs'!$A$4:$A$111,'Total project cost for DCs'!T$4:T$111,0,0)*_xlfn.XLOOKUP($A667,Drury_beneficiary_allocation!$A$5:$A$104,Drury_beneficiary_allocation!$H$5:$H$104,0,0)</f>
        <v>0</v>
      </c>
      <c r="Y667" s="349">
        <f t="shared" si="72"/>
        <v>0</v>
      </c>
      <c r="Z667" s="349">
        <f t="shared" si="73"/>
        <v>0</v>
      </c>
      <c r="AA667" s="349"/>
      <c r="AB667" s="353">
        <v>0</v>
      </c>
      <c r="AC667" s="354" t="str">
        <f t="shared" si="74"/>
        <v>Arterial</v>
      </c>
      <c r="AD667" s="349"/>
      <c r="AE667" s="349"/>
      <c r="AF667" s="355">
        <f>_xlfn.XLOOKUP(A667,'P1 Date Adjustment'!B:B,'P1 Date Adjustment'!F:F,"not found",0)</f>
        <v>2050</v>
      </c>
      <c r="AG667" s="349">
        <f t="shared" si="75"/>
        <v>0</v>
      </c>
    </row>
    <row r="668" spans="1:33" ht="30" x14ac:dyDescent="0.25">
      <c r="A668" s="129" t="s">
        <v>342</v>
      </c>
      <c r="B668" s="358" t="s">
        <v>343</v>
      </c>
      <c r="C668" s="358" t="str">
        <f>_xlfn.XLOOKUP($A668,'Total project cost for DCs'!A:A,'Total project cost for DCs'!C:C,"Not found",0)</f>
        <v>Upgrade interim 2-lane bridges (3No. to 4 lane bridges with active modes on both sides (SGA design)</v>
      </c>
      <c r="D668" s="355" t="s">
        <v>155</v>
      </c>
      <c r="E668" s="355" t="s">
        <v>345</v>
      </c>
      <c r="H668" s="355" t="s">
        <v>833</v>
      </c>
      <c r="I668" s="359">
        <f>_xlfn.XLOOKUP($H668,DC_growth_AGS!$A$665:$A$673,DC_growth_AGS!$O$665:$O$673,"Not found",0)</f>
        <v>0.61047382917385584</v>
      </c>
      <c r="J668" s="355">
        <v>2050</v>
      </c>
      <c r="K668" s="360">
        <f>_xlfn.XLOOKUP($A668,'Total project cost for DCs'!$A$4:$A$111,'Total project cost for DCs'!G$4:G$111,0,0)*_xlfn.XLOOKUP($A668,Drury_beneficiary_allocation!$A$5:$A$104,Drury_beneficiary_allocation!$H$5:$H$104,0,0)</f>
        <v>0</v>
      </c>
      <c r="L668" s="360">
        <f>_xlfn.XLOOKUP($A668,'Total project cost for DCs'!$A$4:$A$111,'Total project cost for DCs'!H$4:H$111,0,0)*_xlfn.XLOOKUP($A668,Drury_beneficiary_allocation!$A$5:$A$104,Drury_beneficiary_allocation!$H$5:$H$104,0,0)</f>
        <v>0</v>
      </c>
      <c r="M668" s="360">
        <f>_xlfn.XLOOKUP($A668,'Total project cost for DCs'!$A$4:$A$111,'Total project cost for DCs'!I$4:I$111,0,0)*_xlfn.XLOOKUP($A668,Drury_beneficiary_allocation!$A$5:$A$104,Drury_beneficiary_allocation!$H$5:$H$104,0,0)</f>
        <v>0</v>
      </c>
      <c r="N668" s="360">
        <f>_xlfn.XLOOKUP($A668,'Total project cost for DCs'!$A$4:$A$111,'Total project cost for DCs'!J$4:J$111,0,0)*_xlfn.XLOOKUP($A668,Drury_beneficiary_allocation!$A$5:$A$104,Drury_beneficiary_allocation!$H$5:$H$104,0,0)</f>
        <v>0</v>
      </c>
      <c r="O668" s="360">
        <f>_xlfn.XLOOKUP($A668,'Total project cost for DCs'!$A$4:$A$111,'Total project cost for DCs'!K$4:K$111,0,0)*_xlfn.XLOOKUP($A668,Drury_beneficiary_allocation!$A$5:$A$104,Drury_beneficiary_allocation!$H$5:$H$104,0,0)</f>
        <v>0</v>
      </c>
      <c r="P668" s="360">
        <f>_xlfn.XLOOKUP($A668,'Total project cost for DCs'!$A$4:$A$111,'Total project cost for DCs'!L$4:L$111,0,0)*_xlfn.XLOOKUP($A668,Drury_beneficiary_allocation!$A$5:$A$104,Drury_beneficiary_allocation!$H$5:$H$104,0,0)</f>
        <v>0</v>
      </c>
      <c r="Q668" s="360">
        <f>_xlfn.XLOOKUP($A668,'Total project cost for DCs'!$A$4:$A$111,'Total project cost for DCs'!M$4:M$111,0,0)*_xlfn.XLOOKUP($A668,Drury_beneficiary_allocation!$A$5:$A$104,Drury_beneficiary_allocation!$H$5:$H$104,0,0)</f>
        <v>0</v>
      </c>
      <c r="R668" s="360">
        <f>_xlfn.XLOOKUP($A668,'Total project cost for DCs'!$A$4:$A$111,'Total project cost for DCs'!N$4:N$111,0,0)*_xlfn.XLOOKUP($A668,Drury_beneficiary_allocation!$A$5:$A$104,Drury_beneficiary_allocation!$H$5:$H$104,0,0)</f>
        <v>0</v>
      </c>
      <c r="S668" s="360">
        <f>_xlfn.XLOOKUP($A668,'Total project cost for DCs'!$A$4:$A$111,'Total project cost for DCs'!O$4:O$111,0,0)*_xlfn.XLOOKUP($A668,Drury_beneficiary_allocation!$A$5:$A$104,Drury_beneficiary_allocation!$H$5:$H$104,0,0)</f>
        <v>0</v>
      </c>
      <c r="T668" s="360">
        <f>_xlfn.XLOOKUP($A668,'Total project cost for DCs'!$A$4:$A$111,'Total project cost for DCs'!P$4:P$111,0,0)*_xlfn.XLOOKUP($A668,Drury_beneficiary_allocation!$A$5:$A$104,Drury_beneficiary_allocation!$H$5:$H$104,0,0)</f>
        <v>0</v>
      </c>
      <c r="U668" s="360">
        <f>_xlfn.XLOOKUP($A668,'Total project cost for DCs'!$A$4:$A$111,'Total project cost for DCs'!Q$4:Q$111,0,0)*_xlfn.XLOOKUP($A668,Drury_beneficiary_allocation!$A$5:$A$104,Drury_beneficiary_allocation!$H$5:$H$104,0,0)</f>
        <v>0</v>
      </c>
      <c r="V668" s="360">
        <f>_xlfn.XLOOKUP($A668,'Total project cost for DCs'!$A$4:$A$111,'Total project cost for DCs'!R$4:R$111,0,0)*_xlfn.XLOOKUP($A668,Drury_beneficiary_allocation!$A$5:$A$104,Drury_beneficiary_allocation!$H$5:$H$104,0,0)</f>
        <v>0</v>
      </c>
      <c r="W668" s="360">
        <f>_xlfn.XLOOKUP($A668,'Total project cost for DCs'!$A$4:$A$111,'Total project cost for DCs'!S$4:S$111,0,0)*_xlfn.XLOOKUP($A668,Drury_beneficiary_allocation!$A$5:$A$104,Drury_beneficiary_allocation!$H$5:$H$104,0,0)</f>
        <v>0</v>
      </c>
      <c r="X668" s="360">
        <f>_xlfn.XLOOKUP($A668,'Total project cost for DCs'!$A$4:$A$111,'Total project cost for DCs'!T$4:T$111,0,0)*_xlfn.XLOOKUP($A668,Drury_beneficiary_allocation!$A$5:$A$104,Drury_beneficiary_allocation!$H$5:$H$104,0,0)</f>
        <v>0</v>
      </c>
      <c r="Y668" s="349">
        <f t="shared" si="72"/>
        <v>0</v>
      </c>
      <c r="Z668" s="349">
        <f t="shared" si="73"/>
        <v>0</v>
      </c>
      <c r="AA668" s="349"/>
      <c r="AB668" s="353">
        <v>0</v>
      </c>
      <c r="AC668" s="354" t="str">
        <f t="shared" si="74"/>
        <v>Arterial</v>
      </c>
      <c r="AD668" s="349"/>
      <c r="AE668" s="349"/>
      <c r="AF668" s="355">
        <f>_xlfn.XLOOKUP(A668,'P1 Date Adjustment'!B:B,'P1 Date Adjustment'!F:F,"not found",0)</f>
        <v>2050</v>
      </c>
      <c r="AG668" s="349">
        <f t="shared" si="75"/>
        <v>0</v>
      </c>
    </row>
    <row r="669" spans="1:33" ht="30" x14ac:dyDescent="0.25">
      <c r="A669" s="129" t="s">
        <v>346</v>
      </c>
      <c r="B669" s="358" t="s">
        <v>347</v>
      </c>
      <c r="C669" s="358" t="str">
        <f>_xlfn.XLOOKUP($A669,'Total project cost for DCs'!A:A,'Total project cost for DCs'!C:C,"Not found",0)</f>
        <v>2-lane urban- new road layout with active modes on both sides (TDM)</v>
      </c>
      <c r="D669" s="355" t="s">
        <v>155</v>
      </c>
      <c r="E669" s="355" t="s">
        <v>227</v>
      </c>
      <c r="H669" s="355" t="s">
        <v>833</v>
      </c>
      <c r="I669" s="359">
        <f>_xlfn.XLOOKUP($H669,DC_growth_AGS!$A$665:$A$673,DC_growth_AGS!$O$665:$O$673,"Not found",0)</f>
        <v>0.61047382917385584</v>
      </c>
      <c r="J669" s="355">
        <v>2044</v>
      </c>
      <c r="K669" s="360">
        <f>_xlfn.XLOOKUP($A669,'Total project cost for DCs'!$A$4:$A$111,'Total project cost for DCs'!G$4:G$111,0,0)*_xlfn.XLOOKUP($A669,Drury_beneficiary_allocation!$A$5:$A$104,Drury_beneficiary_allocation!$H$5:$H$104,0,0)</f>
        <v>0</v>
      </c>
      <c r="L669" s="360">
        <f>_xlfn.XLOOKUP($A669,'Total project cost for DCs'!$A$4:$A$111,'Total project cost for DCs'!H$4:H$111,0,0)*_xlfn.XLOOKUP($A669,Drury_beneficiary_allocation!$A$5:$A$104,Drury_beneficiary_allocation!$H$5:$H$104,0,0)</f>
        <v>0</v>
      </c>
      <c r="M669" s="360">
        <f>_xlfn.XLOOKUP($A669,'Total project cost for DCs'!$A$4:$A$111,'Total project cost for DCs'!I$4:I$111,0,0)*_xlfn.XLOOKUP($A669,Drury_beneficiary_allocation!$A$5:$A$104,Drury_beneficiary_allocation!$H$5:$H$104,0,0)</f>
        <v>0</v>
      </c>
      <c r="N669" s="360">
        <f>_xlfn.XLOOKUP($A669,'Total project cost for DCs'!$A$4:$A$111,'Total project cost for DCs'!J$4:J$111,0,0)*_xlfn.XLOOKUP($A669,Drury_beneficiary_allocation!$A$5:$A$104,Drury_beneficiary_allocation!$H$5:$H$104,0,0)</f>
        <v>0</v>
      </c>
      <c r="O669" s="360">
        <f>_xlfn.XLOOKUP($A669,'Total project cost for DCs'!$A$4:$A$111,'Total project cost for DCs'!K$4:K$111,0,0)*_xlfn.XLOOKUP($A669,Drury_beneficiary_allocation!$A$5:$A$104,Drury_beneficiary_allocation!$H$5:$H$104,0,0)</f>
        <v>0</v>
      </c>
      <c r="P669" s="360">
        <f>_xlfn.XLOOKUP($A669,'Total project cost for DCs'!$A$4:$A$111,'Total project cost for DCs'!L$4:L$111,0,0)*_xlfn.XLOOKUP($A669,Drury_beneficiary_allocation!$A$5:$A$104,Drury_beneficiary_allocation!$H$5:$H$104,0,0)</f>
        <v>0</v>
      </c>
      <c r="Q669" s="360">
        <f>_xlfn.XLOOKUP($A669,'Total project cost for DCs'!$A$4:$A$111,'Total project cost for DCs'!M$4:M$111,0,0)*_xlfn.XLOOKUP($A669,Drury_beneficiary_allocation!$A$5:$A$104,Drury_beneficiary_allocation!$H$5:$H$104,0,0)</f>
        <v>0</v>
      </c>
      <c r="R669" s="360">
        <f>_xlfn.XLOOKUP($A669,'Total project cost for DCs'!$A$4:$A$111,'Total project cost for DCs'!N$4:N$111,0,0)*_xlfn.XLOOKUP($A669,Drury_beneficiary_allocation!$A$5:$A$104,Drury_beneficiary_allocation!$H$5:$H$104,0,0)</f>
        <v>0</v>
      </c>
      <c r="S669" s="360">
        <f>_xlfn.XLOOKUP($A669,'Total project cost for DCs'!$A$4:$A$111,'Total project cost for DCs'!O$4:O$111,0,0)*_xlfn.XLOOKUP($A669,Drury_beneficiary_allocation!$A$5:$A$104,Drury_beneficiary_allocation!$H$5:$H$104,0,0)</f>
        <v>0</v>
      </c>
      <c r="T669" s="360">
        <f>_xlfn.XLOOKUP($A669,'Total project cost for DCs'!$A$4:$A$111,'Total project cost for DCs'!P$4:P$111,0,0)*_xlfn.XLOOKUP($A669,Drury_beneficiary_allocation!$A$5:$A$104,Drury_beneficiary_allocation!$H$5:$H$104,0,0)</f>
        <v>0</v>
      </c>
      <c r="U669" s="360">
        <f>_xlfn.XLOOKUP($A669,'Total project cost for DCs'!$A$4:$A$111,'Total project cost for DCs'!Q$4:Q$111,0,0)*_xlfn.XLOOKUP($A669,Drury_beneficiary_allocation!$A$5:$A$104,Drury_beneficiary_allocation!$H$5:$H$104,0,0)</f>
        <v>0</v>
      </c>
      <c r="V669" s="360">
        <f>_xlfn.XLOOKUP($A669,'Total project cost for DCs'!$A$4:$A$111,'Total project cost for DCs'!R$4:R$111,0,0)*_xlfn.XLOOKUP($A669,Drury_beneficiary_allocation!$A$5:$A$104,Drury_beneficiary_allocation!$H$5:$H$104,0,0)</f>
        <v>0</v>
      </c>
      <c r="W669" s="360">
        <f>_xlfn.XLOOKUP($A669,'Total project cost for DCs'!$A$4:$A$111,'Total project cost for DCs'!S$4:S$111,0,0)*_xlfn.XLOOKUP($A669,Drury_beneficiary_allocation!$A$5:$A$104,Drury_beneficiary_allocation!$H$5:$H$104,0,0)</f>
        <v>0</v>
      </c>
      <c r="X669" s="360">
        <f>_xlfn.XLOOKUP($A669,'Total project cost for DCs'!$A$4:$A$111,'Total project cost for DCs'!T$4:T$111,0,0)*_xlfn.XLOOKUP($A669,Drury_beneficiary_allocation!$A$5:$A$104,Drury_beneficiary_allocation!$H$5:$H$104,0,0)</f>
        <v>0</v>
      </c>
      <c r="Y669" s="349">
        <f t="shared" si="72"/>
        <v>0</v>
      </c>
      <c r="Z669" s="349">
        <f t="shared" si="73"/>
        <v>0</v>
      </c>
      <c r="AA669" s="349"/>
      <c r="AB669" s="353">
        <v>0</v>
      </c>
      <c r="AC669" s="354" t="str">
        <f t="shared" si="74"/>
        <v>Arterial</v>
      </c>
      <c r="AD669" s="349"/>
      <c r="AE669" s="349"/>
      <c r="AF669" s="355">
        <f>_xlfn.XLOOKUP(A669,'P1 Date Adjustment'!B:B,'P1 Date Adjustment'!F:F,"not found",0)</f>
        <v>2044</v>
      </c>
      <c r="AG669" s="349">
        <f t="shared" si="75"/>
        <v>0</v>
      </c>
    </row>
    <row r="670" spans="1:33" x14ac:dyDescent="0.25">
      <c r="A670" s="129" t="s">
        <v>348</v>
      </c>
      <c r="B670" s="358" t="s">
        <v>347</v>
      </c>
      <c r="C670" s="358" t="str">
        <f>_xlfn.XLOOKUP($A670,'Total project cost for DCs'!A:A,'Total project cost for DCs'!C:C,"Not found",0)</f>
        <v>2-lane urban- bridge construction</v>
      </c>
      <c r="D670" s="355" t="s">
        <v>155</v>
      </c>
      <c r="E670" s="355" t="s">
        <v>345</v>
      </c>
      <c r="H670" s="355" t="s">
        <v>833</v>
      </c>
      <c r="I670" s="359">
        <f>_xlfn.XLOOKUP($H670,DC_growth_AGS!$A$665:$A$673,DC_growth_AGS!$O$665:$O$673,"Not found",0)</f>
        <v>0.61047382917385584</v>
      </c>
      <c r="J670" s="355">
        <v>2044</v>
      </c>
      <c r="K670" s="360">
        <f>_xlfn.XLOOKUP($A670,'Total project cost for DCs'!$A$4:$A$111,'Total project cost for DCs'!G$4:G$111,0,0)*_xlfn.XLOOKUP($A670,Drury_beneficiary_allocation!$A$5:$A$104,Drury_beneficiary_allocation!$H$5:$H$104,0,0)</f>
        <v>0</v>
      </c>
      <c r="L670" s="360">
        <f>_xlfn.XLOOKUP($A670,'Total project cost for DCs'!$A$4:$A$111,'Total project cost for DCs'!H$4:H$111,0,0)*_xlfn.XLOOKUP($A670,Drury_beneficiary_allocation!$A$5:$A$104,Drury_beneficiary_allocation!$H$5:$H$104,0,0)</f>
        <v>0</v>
      </c>
      <c r="M670" s="360">
        <f>_xlfn.XLOOKUP($A670,'Total project cost for DCs'!$A$4:$A$111,'Total project cost for DCs'!I$4:I$111,0,0)*_xlfn.XLOOKUP($A670,Drury_beneficiary_allocation!$A$5:$A$104,Drury_beneficiary_allocation!$H$5:$H$104,0,0)</f>
        <v>0</v>
      </c>
      <c r="N670" s="360">
        <f>_xlfn.XLOOKUP($A670,'Total project cost for DCs'!$A$4:$A$111,'Total project cost for DCs'!J$4:J$111,0,0)*_xlfn.XLOOKUP($A670,Drury_beneficiary_allocation!$A$5:$A$104,Drury_beneficiary_allocation!$H$5:$H$104,0,0)</f>
        <v>0</v>
      </c>
      <c r="O670" s="360">
        <f>_xlfn.XLOOKUP($A670,'Total project cost for DCs'!$A$4:$A$111,'Total project cost for DCs'!K$4:K$111,0,0)*_xlfn.XLOOKUP($A670,Drury_beneficiary_allocation!$A$5:$A$104,Drury_beneficiary_allocation!$H$5:$H$104,0,0)</f>
        <v>0</v>
      </c>
      <c r="P670" s="360">
        <f>_xlfn.XLOOKUP($A670,'Total project cost for DCs'!$A$4:$A$111,'Total project cost for DCs'!L$4:L$111,0,0)*_xlfn.XLOOKUP($A670,Drury_beneficiary_allocation!$A$5:$A$104,Drury_beneficiary_allocation!$H$5:$H$104,0,0)</f>
        <v>0</v>
      </c>
      <c r="Q670" s="360">
        <f>_xlfn.XLOOKUP($A670,'Total project cost for DCs'!$A$4:$A$111,'Total project cost for DCs'!M$4:M$111,0,0)*_xlfn.XLOOKUP($A670,Drury_beneficiary_allocation!$A$5:$A$104,Drury_beneficiary_allocation!$H$5:$H$104,0,0)</f>
        <v>0</v>
      </c>
      <c r="R670" s="360">
        <f>_xlfn.XLOOKUP($A670,'Total project cost for DCs'!$A$4:$A$111,'Total project cost for DCs'!N$4:N$111,0,0)*_xlfn.XLOOKUP($A670,Drury_beneficiary_allocation!$A$5:$A$104,Drury_beneficiary_allocation!$H$5:$H$104,0,0)</f>
        <v>0</v>
      </c>
      <c r="S670" s="360">
        <f>_xlfn.XLOOKUP($A670,'Total project cost for DCs'!$A$4:$A$111,'Total project cost for DCs'!O$4:O$111,0,0)*_xlfn.XLOOKUP($A670,Drury_beneficiary_allocation!$A$5:$A$104,Drury_beneficiary_allocation!$H$5:$H$104,0,0)</f>
        <v>0</v>
      </c>
      <c r="T670" s="360">
        <f>_xlfn.XLOOKUP($A670,'Total project cost for DCs'!$A$4:$A$111,'Total project cost for DCs'!P$4:P$111,0,0)*_xlfn.XLOOKUP($A670,Drury_beneficiary_allocation!$A$5:$A$104,Drury_beneficiary_allocation!$H$5:$H$104,0,0)</f>
        <v>0</v>
      </c>
      <c r="U670" s="360">
        <f>_xlfn.XLOOKUP($A670,'Total project cost for DCs'!$A$4:$A$111,'Total project cost for DCs'!Q$4:Q$111,0,0)*_xlfn.XLOOKUP($A670,Drury_beneficiary_allocation!$A$5:$A$104,Drury_beneficiary_allocation!$H$5:$H$104,0,0)</f>
        <v>0</v>
      </c>
      <c r="V670" s="360">
        <f>_xlfn.XLOOKUP($A670,'Total project cost for DCs'!$A$4:$A$111,'Total project cost for DCs'!R$4:R$111,0,0)*_xlfn.XLOOKUP($A670,Drury_beneficiary_allocation!$A$5:$A$104,Drury_beneficiary_allocation!$H$5:$H$104,0,0)</f>
        <v>0</v>
      </c>
      <c r="W670" s="360">
        <f>_xlfn.XLOOKUP($A670,'Total project cost for DCs'!$A$4:$A$111,'Total project cost for DCs'!S$4:S$111,0,0)*_xlfn.XLOOKUP($A670,Drury_beneficiary_allocation!$A$5:$A$104,Drury_beneficiary_allocation!$H$5:$H$104,0,0)</f>
        <v>0</v>
      </c>
      <c r="X670" s="360">
        <f>_xlfn.XLOOKUP($A670,'Total project cost for DCs'!$A$4:$A$111,'Total project cost for DCs'!T$4:T$111,0,0)*_xlfn.XLOOKUP($A670,Drury_beneficiary_allocation!$A$5:$A$104,Drury_beneficiary_allocation!$H$5:$H$104,0,0)</f>
        <v>0</v>
      </c>
      <c r="Y670" s="349">
        <f t="shared" si="72"/>
        <v>0</v>
      </c>
      <c r="Z670" s="349">
        <f t="shared" si="73"/>
        <v>0</v>
      </c>
      <c r="AA670" s="349"/>
      <c r="AB670" s="353">
        <v>0</v>
      </c>
      <c r="AC670" s="354" t="str">
        <f t="shared" si="74"/>
        <v>Arterial</v>
      </c>
      <c r="AD670" s="349"/>
      <c r="AE670" s="349"/>
      <c r="AF670" s="355">
        <f>_xlfn.XLOOKUP(A670,'P1 Date Adjustment'!B:B,'P1 Date Adjustment'!F:F,"not found",0)</f>
        <v>2044</v>
      </c>
      <c r="AG670" s="349">
        <f t="shared" si="75"/>
        <v>0</v>
      </c>
    </row>
    <row r="671" spans="1:33" ht="30" x14ac:dyDescent="0.25">
      <c r="A671" s="129" t="s">
        <v>350</v>
      </c>
      <c r="B671" s="358" t="s">
        <v>347</v>
      </c>
      <c r="C671" s="358" t="str">
        <f>_xlfn.XLOOKUP($A671,'Total project cost for DCs'!A:A,'Total project cost for DCs'!C:C,"Not found",0)</f>
        <v>4-lane urban- upgrade 2-lane urban with active modes on both sides (SGA design)</v>
      </c>
      <c r="D671" s="355" t="s">
        <v>155</v>
      </c>
      <c r="E671" s="355" t="s">
        <v>231</v>
      </c>
      <c r="H671" s="355" t="s">
        <v>833</v>
      </c>
      <c r="I671" s="359">
        <f>_xlfn.XLOOKUP($H671,DC_growth_AGS!$A$665:$A$673,DC_growth_AGS!$O$665:$O$673,"Not found",0)</f>
        <v>0.61047382917385584</v>
      </c>
      <c r="J671" s="355">
        <v>2049</v>
      </c>
      <c r="K671" s="360">
        <f>_xlfn.XLOOKUP($A671,'Total project cost for DCs'!$A$4:$A$111,'Total project cost for DCs'!G$4:G$111,0,0)*_xlfn.XLOOKUP($A671,Drury_beneficiary_allocation!$A$5:$A$104,Drury_beneficiary_allocation!$H$5:$H$104,0,0)</f>
        <v>0</v>
      </c>
      <c r="L671" s="360">
        <f>_xlfn.XLOOKUP($A671,'Total project cost for DCs'!$A$4:$A$111,'Total project cost for DCs'!H$4:H$111,0,0)*_xlfn.XLOOKUP($A671,Drury_beneficiary_allocation!$A$5:$A$104,Drury_beneficiary_allocation!$H$5:$H$104,0,0)</f>
        <v>0</v>
      </c>
      <c r="M671" s="360">
        <f>_xlfn.XLOOKUP($A671,'Total project cost for DCs'!$A$4:$A$111,'Total project cost for DCs'!I$4:I$111,0,0)*_xlfn.XLOOKUP($A671,Drury_beneficiary_allocation!$A$5:$A$104,Drury_beneficiary_allocation!$H$5:$H$104,0,0)</f>
        <v>0</v>
      </c>
      <c r="N671" s="360">
        <f>_xlfn.XLOOKUP($A671,'Total project cost for DCs'!$A$4:$A$111,'Total project cost for DCs'!J$4:J$111,0,0)*_xlfn.XLOOKUP($A671,Drury_beneficiary_allocation!$A$5:$A$104,Drury_beneficiary_allocation!$H$5:$H$104,0,0)</f>
        <v>0</v>
      </c>
      <c r="O671" s="360">
        <f>_xlfn.XLOOKUP($A671,'Total project cost for DCs'!$A$4:$A$111,'Total project cost for DCs'!K$4:K$111,0,0)*_xlfn.XLOOKUP($A671,Drury_beneficiary_allocation!$A$5:$A$104,Drury_beneficiary_allocation!$H$5:$H$104,0,0)</f>
        <v>0</v>
      </c>
      <c r="P671" s="360">
        <f>_xlfn.XLOOKUP($A671,'Total project cost for DCs'!$A$4:$A$111,'Total project cost for DCs'!L$4:L$111,0,0)*_xlfn.XLOOKUP($A671,Drury_beneficiary_allocation!$A$5:$A$104,Drury_beneficiary_allocation!$H$5:$H$104,0,0)</f>
        <v>0</v>
      </c>
      <c r="Q671" s="360">
        <f>_xlfn.XLOOKUP($A671,'Total project cost for DCs'!$A$4:$A$111,'Total project cost for DCs'!M$4:M$111,0,0)*_xlfn.XLOOKUP($A671,Drury_beneficiary_allocation!$A$5:$A$104,Drury_beneficiary_allocation!$H$5:$H$104,0,0)</f>
        <v>0</v>
      </c>
      <c r="R671" s="360">
        <f>_xlfn.XLOOKUP($A671,'Total project cost for DCs'!$A$4:$A$111,'Total project cost for DCs'!N$4:N$111,0,0)*_xlfn.XLOOKUP($A671,Drury_beneficiary_allocation!$A$5:$A$104,Drury_beneficiary_allocation!$H$5:$H$104,0,0)</f>
        <v>0</v>
      </c>
      <c r="S671" s="360">
        <f>_xlfn.XLOOKUP($A671,'Total project cost for DCs'!$A$4:$A$111,'Total project cost for DCs'!O$4:O$111,0,0)*_xlfn.XLOOKUP($A671,Drury_beneficiary_allocation!$A$5:$A$104,Drury_beneficiary_allocation!$H$5:$H$104,0,0)</f>
        <v>0</v>
      </c>
      <c r="T671" s="360">
        <f>_xlfn.XLOOKUP($A671,'Total project cost for DCs'!$A$4:$A$111,'Total project cost for DCs'!P$4:P$111,0,0)*_xlfn.XLOOKUP($A671,Drury_beneficiary_allocation!$A$5:$A$104,Drury_beneficiary_allocation!$H$5:$H$104,0,0)</f>
        <v>0</v>
      </c>
      <c r="U671" s="360">
        <f>_xlfn.XLOOKUP($A671,'Total project cost for DCs'!$A$4:$A$111,'Total project cost for DCs'!Q$4:Q$111,0,0)*_xlfn.XLOOKUP($A671,Drury_beneficiary_allocation!$A$5:$A$104,Drury_beneficiary_allocation!$H$5:$H$104,0,0)</f>
        <v>0</v>
      </c>
      <c r="V671" s="360">
        <f>_xlfn.XLOOKUP($A671,'Total project cost for DCs'!$A$4:$A$111,'Total project cost for DCs'!R$4:R$111,0,0)*_xlfn.XLOOKUP($A671,Drury_beneficiary_allocation!$A$5:$A$104,Drury_beneficiary_allocation!$H$5:$H$104,0,0)</f>
        <v>0</v>
      </c>
      <c r="W671" s="360">
        <f>_xlfn.XLOOKUP($A671,'Total project cost for DCs'!$A$4:$A$111,'Total project cost for DCs'!S$4:S$111,0,0)*_xlfn.XLOOKUP($A671,Drury_beneficiary_allocation!$A$5:$A$104,Drury_beneficiary_allocation!$H$5:$H$104,0,0)</f>
        <v>0</v>
      </c>
      <c r="X671" s="360">
        <f>_xlfn.XLOOKUP($A671,'Total project cost for DCs'!$A$4:$A$111,'Total project cost for DCs'!T$4:T$111,0,0)*_xlfn.XLOOKUP($A671,Drury_beneficiary_allocation!$A$5:$A$104,Drury_beneficiary_allocation!$H$5:$H$104,0,0)</f>
        <v>0</v>
      </c>
      <c r="Y671" s="349">
        <f t="shared" si="72"/>
        <v>0</v>
      </c>
      <c r="Z671" s="349">
        <f t="shared" si="73"/>
        <v>0</v>
      </c>
      <c r="AA671" s="349"/>
      <c r="AB671" s="353">
        <v>0</v>
      </c>
      <c r="AC671" s="354" t="str">
        <f t="shared" si="74"/>
        <v>Arterial</v>
      </c>
      <c r="AD671" s="349"/>
      <c r="AE671" s="349"/>
      <c r="AF671" s="355">
        <f>_xlfn.XLOOKUP(A671,'P1 Date Adjustment'!B:B,'P1 Date Adjustment'!F:F,"not found",0)</f>
        <v>2049</v>
      </c>
      <c r="AG671" s="349">
        <f t="shared" si="75"/>
        <v>0</v>
      </c>
    </row>
    <row r="672" spans="1:33" x14ac:dyDescent="0.25">
      <c r="A672" s="129" t="s">
        <v>352</v>
      </c>
      <c r="B672" s="358" t="s">
        <v>347</v>
      </c>
      <c r="C672" s="358" t="str">
        <f>_xlfn.XLOOKUP($A672,'Total project cost for DCs'!A:A,'Total project cost for DCs'!C:C,"Not found",0)</f>
        <v>4-lane urban- Bridge Widening</v>
      </c>
      <c r="D672" s="355" t="s">
        <v>155</v>
      </c>
      <c r="E672" s="355" t="s">
        <v>345</v>
      </c>
      <c r="H672" s="355" t="s">
        <v>833</v>
      </c>
      <c r="I672" s="359">
        <f>_xlfn.XLOOKUP($H672,DC_growth_AGS!$A$665:$A$673,DC_growth_AGS!$O$665:$O$673,"Not found",0)</f>
        <v>0.61047382917385584</v>
      </c>
      <c r="J672" s="355">
        <v>2049</v>
      </c>
      <c r="K672" s="360">
        <f>_xlfn.XLOOKUP($A672,'Total project cost for DCs'!$A$4:$A$111,'Total project cost for DCs'!G$4:G$111,0,0)*_xlfn.XLOOKUP($A672,Drury_beneficiary_allocation!$A$5:$A$104,Drury_beneficiary_allocation!$H$5:$H$104,0,0)</f>
        <v>0</v>
      </c>
      <c r="L672" s="360">
        <f>_xlfn.XLOOKUP($A672,'Total project cost for DCs'!$A$4:$A$111,'Total project cost for DCs'!H$4:H$111,0,0)*_xlfn.XLOOKUP($A672,Drury_beneficiary_allocation!$A$5:$A$104,Drury_beneficiary_allocation!$H$5:$H$104,0,0)</f>
        <v>0</v>
      </c>
      <c r="M672" s="360">
        <f>_xlfn.XLOOKUP($A672,'Total project cost for DCs'!$A$4:$A$111,'Total project cost for DCs'!I$4:I$111,0,0)*_xlfn.XLOOKUP($A672,Drury_beneficiary_allocation!$A$5:$A$104,Drury_beneficiary_allocation!$H$5:$H$104,0,0)</f>
        <v>0</v>
      </c>
      <c r="N672" s="360">
        <f>_xlfn.XLOOKUP($A672,'Total project cost for DCs'!$A$4:$A$111,'Total project cost for DCs'!J$4:J$111,0,0)*_xlfn.XLOOKUP($A672,Drury_beneficiary_allocation!$A$5:$A$104,Drury_beneficiary_allocation!$H$5:$H$104,0,0)</f>
        <v>0</v>
      </c>
      <c r="O672" s="360">
        <f>_xlfn.XLOOKUP($A672,'Total project cost for DCs'!$A$4:$A$111,'Total project cost for DCs'!K$4:K$111,0,0)*_xlfn.XLOOKUP($A672,Drury_beneficiary_allocation!$A$5:$A$104,Drury_beneficiary_allocation!$H$5:$H$104,0,0)</f>
        <v>0</v>
      </c>
      <c r="P672" s="360">
        <f>_xlfn.XLOOKUP($A672,'Total project cost for DCs'!$A$4:$A$111,'Total project cost for DCs'!L$4:L$111,0,0)*_xlfn.XLOOKUP($A672,Drury_beneficiary_allocation!$A$5:$A$104,Drury_beneficiary_allocation!$H$5:$H$104,0,0)</f>
        <v>0</v>
      </c>
      <c r="Q672" s="360">
        <f>_xlfn.XLOOKUP($A672,'Total project cost for DCs'!$A$4:$A$111,'Total project cost for DCs'!M$4:M$111,0,0)*_xlfn.XLOOKUP($A672,Drury_beneficiary_allocation!$A$5:$A$104,Drury_beneficiary_allocation!$H$5:$H$104,0,0)</f>
        <v>0</v>
      </c>
      <c r="R672" s="360">
        <f>_xlfn.XLOOKUP($A672,'Total project cost for DCs'!$A$4:$A$111,'Total project cost for DCs'!N$4:N$111,0,0)*_xlfn.XLOOKUP($A672,Drury_beneficiary_allocation!$A$5:$A$104,Drury_beneficiary_allocation!$H$5:$H$104,0,0)</f>
        <v>0</v>
      </c>
      <c r="S672" s="360">
        <f>_xlfn.XLOOKUP($A672,'Total project cost for DCs'!$A$4:$A$111,'Total project cost for DCs'!O$4:O$111,0,0)*_xlfn.XLOOKUP($A672,Drury_beneficiary_allocation!$A$5:$A$104,Drury_beneficiary_allocation!$H$5:$H$104,0,0)</f>
        <v>0</v>
      </c>
      <c r="T672" s="360">
        <f>_xlfn.XLOOKUP($A672,'Total project cost for DCs'!$A$4:$A$111,'Total project cost for DCs'!P$4:P$111,0,0)*_xlfn.XLOOKUP($A672,Drury_beneficiary_allocation!$A$5:$A$104,Drury_beneficiary_allocation!$H$5:$H$104,0,0)</f>
        <v>0</v>
      </c>
      <c r="U672" s="360">
        <f>_xlfn.XLOOKUP($A672,'Total project cost for DCs'!$A$4:$A$111,'Total project cost for DCs'!Q$4:Q$111,0,0)*_xlfn.XLOOKUP($A672,Drury_beneficiary_allocation!$A$5:$A$104,Drury_beneficiary_allocation!$H$5:$H$104,0,0)</f>
        <v>0</v>
      </c>
      <c r="V672" s="360">
        <f>_xlfn.XLOOKUP($A672,'Total project cost for DCs'!$A$4:$A$111,'Total project cost for DCs'!R$4:R$111,0,0)*_xlfn.XLOOKUP($A672,Drury_beneficiary_allocation!$A$5:$A$104,Drury_beneficiary_allocation!$H$5:$H$104,0,0)</f>
        <v>0</v>
      </c>
      <c r="W672" s="360">
        <f>_xlfn.XLOOKUP($A672,'Total project cost for DCs'!$A$4:$A$111,'Total project cost for DCs'!S$4:S$111,0,0)*_xlfn.XLOOKUP($A672,Drury_beneficiary_allocation!$A$5:$A$104,Drury_beneficiary_allocation!$H$5:$H$104,0,0)</f>
        <v>0</v>
      </c>
      <c r="X672" s="360">
        <f>_xlfn.XLOOKUP($A672,'Total project cost for DCs'!$A$4:$A$111,'Total project cost for DCs'!T$4:T$111,0,0)*_xlfn.XLOOKUP($A672,Drury_beneficiary_allocation!$A$5:$A$104,Drury_beneficiary_allocation!$H$5:$H$104,0,0)</f>
        <v>0</v>
      </c>
      <c r="Y672" s="349">
        <f t="shared" si="72"/>
        <v>0</v>
      </c>
      <c r="Z672" s="349">
        <f t="shared" si="73"/>
        <v>0</v>
      </c>
      <c r="AA672" s="349"/>
      <c r="AB672" s="353">
        <v>0</v>
      </c>
      <c r="AC672" s="354" t="str">
        <f t="shared" si="74"/>
        <v>Arterial</v>
      </c>
      <c r="AD672" s="349"/>
      <c r="AE672" s="349"/>
      <c r="AF672" s="355">
        <f>_xlfn.XLOOKUP(A672,'P1 Date Adjustment'!B:B,'P1 Date Adjustment'!F:F,"not found",0)</f>
        <v>2049</v>
      </c>
      <c r="AG672" s="349">
        <f t="shared" si="75"/>
        <v>0</v>
      </c>
    </row>
    <row r="673" spans="1:33" ht="30" x14ac:dyDescent="0.25">
      <c r="A673" s="129" t="s">
        <v>365</v>
      </c>
      <c r="B673" s="358" t="s">
        <v>363</v>
      </c>
      <c r="C673" s="358" t="str">
        <f>_xlfn.XLOOKUP($A673,'Total project cost for DCs'!A:A,'Total project cost for DCs'!C:C,"Not found",0)</f>
        <v>4-lane urban- upgrade 2-lane urban excl bridge</v>
      </c>
      <c r="D673" s="355" t="s">
        <v>155</v>
      </c>
      <c r="E673" s="355" t="s">
        <v>231</v>
      </c>
      <c r="H673" s="355" t="s">
        <v>833</v>
      </c>
      <c r="I673" s="359">
        <f>_xlfn.XLOOKUP($H673,DC_growth_AGS!$A$665:$A$673,DC_growth_AGS!$O$665:$O$673,"Not found",0)</f>
        <v>0.61047382917385584</v>
      </c>
      <c r="J673" s="355">
        <v>2047</v>
      </c>
      <c r="K673" s="360">
        <f>_xlfn.XLOOKUP($A673,'Total project cost for DCs'!$A$4:$A$111,'Total project cost for DCs'!G$4:G$111,0,0)*_xlfn.XLOOKUP($A673,Drury_beneficiary_allocation!$A$5:$A$104,Drury_beneficiary_allocation!$H$5:$H$104,0,0)</f>
        <v>0</v>
      </c>
      <c r="L673" s="360">
        <f>_xlfn.XLOOKUP($A673,'Total project cost for DCs'!$A$4:$A$111,'Total project cost for DCs'!H$4:H$111,0,0)*_xlfn.XLOOKUP($A673,Drury_beneficiary_allocation!$A$5:$A$104,Drury_beneficiary_allocation!$H$5:$H$104,0,0)</f>
        <v>0</v>
      </c>
      <c r="M673" s="360">
        <f>_xlfn.XLOOKUP($A673,'Total project cost for DCs'!$A$4:$A$111,'Total project cost for DCs'!I$4:I$111,0,0)*_xlfn.XLOOKUP($A673,Drury_beneficiary_allocation!$A$5:$A$104,Drury_beneficiary_allocation!$H$5:$H$104,0,0)</f>
        <v>0</v>
      </c>
      <c r="N673" s="360">
        <f>_xlfn.XLOOKUP($A673,'Total project cost for DCs'!$A$4:$A$111,'Total project cost for DCs'!J$4:J$111,0,0)*_xlfn.XLOOKUP($A673,Drury_beneficiary_allocation!$A$5:$A$104,Drury_beneficiary_allocation!$H$5:$H$104,0,0)</f>
        <v>0</v>
      </c>
      <c r="O673" s="360">
        <f>_xlfn.XLOOKUP($A673,'Total project cost for DCs'!$A$4:$A$111,'Total project cost for DCs'!K$4:K$111,0,0)*_xlfn.XLOOKUP($A673,Drury_beneficiary_allocation!$A$5:$A$104,Drury_beneficiary_allocation!$H$5:$H$104,0,0)</f>
        <v>0</v>
      </c>
      <c r="P673" s="360">
        <f>_xlfn.XLOOKUP($A673,'Total project cost for DCs'!$A$4:$A$111,'Total project cost for DCs'!L$4:L$111,0,0)*_xlfn.XLOOKUP($A673,Drury_beneficiary_allocation!$A$5:$A$104,Drury_beneficiary_allocation!$H$5:$H$104,0,0)</f>
        <v>0</v>
      </c>
      <c r="Q673" s="360">
        <f>_xlfn.XLOOKUP($A673,'Total project cost for DCs'!$A$4:$A$111,'Total project cost for DCs'!M$4:M$111,0,0)*_xlfn.XLOOKUP($A673,Drury_beneficiary_allocation!$A$5:$A$104,Drury_beneficiary_allocation!$H$5:$H$104,0,0)</f>
        <v>0</v>
      </c>
      <c r="R673" s="360">
        <f>_xlfn.XLOOKUP($A673,'Total project cost for DCs'!$A$4:$A$111,'Total project cost for DCs'!N$4:N$111,0,0)*_xlfn.XLOOKUP($A673,Drury_beneficiary_allocation!$A$5:$A$104,Drury_beneficiary_allocation!$H$5:$H$104,0,0)</f>
        <v>0</v>
      </c>
      <c r="S673" s="360">
        <f>_xlfn.XLOOKUP($A673,'Total project cost for DCs'!$A$4:$A$111,'Total project cost for DCs'!O$4:O$111,0,0)*_xlfn.XLOOKUP($A673,Drury_beneficiary_allocation!$A$5:$A$104,Drury_beneficiary_allocation!$H$5:$H$104,0,0)</f>
        <v>0</v>
      </c>
      <c r="T673" s="360">
        <f>_xlfn.XLOOKUP($A673,'Total project cost for DCs'!$A$4:$A$111,'Total project cost for DCs'!P$4:P$111,0,0)*_xlfn.XLOOKUP($A673,Drury_beneficiary_allocation!$A$5:$A$104,Drury_beneficiary_allocation!$H$5:$H$104,0,0)</f>
        <v>0</v>
      </c>
      <c r="U673" s="360">
        <f>_xlfn.XLOOKUP($A673,'Total project cost for DCs'!$A$4:$A$111,'Total project cost for DCs'!Q$4:Q$111,0,0)*_xlfn.XLOOKUP($A673,Drury_beneficiary_allocation!$A$5:$A$104,Drury_beneficiary_allocation!$H$5:$H$104,0,0)</f>
        <v>0</v>
      </c>
      <c r="V673" s="360">
        <f>_xlfn.XLOOKUP($A673,'Total project cost for DCs'!$A$4:$A$111,'Total project cost for DCs'!R$4:R$111,0,0)*_xlfn.XLOOKUP($A673,Drury_beneficiary_allocation!$A$5:$A$104,Drury_beneficiary_allocation!$H$5:$H$104,0,0)</f>
        <v>0</v>
      </c>
      <c r="W673" s="360">
        <f>_xlfn.XLOOKUP($A673,'Total project cost for DCs'!$A$4:$A$111,'Total project cost for DCs'!S$4:S$111,0,0)*_xlfn.XLOOKUP($A673,Drury_beneficiary_allocation!$A$5:$A$104,Drury_beneficiary_allocation!$H$5:$H$104,0,0)</f>
        <v>0</v>
      </c>
      <c r="X673" s="360">
        <f>_xlfn.XLOOKUP($A673,'Total project cost for DCs'!$A$4:$A$111,'Total project cost for DCs'!T$4:T$111,0,0)*_xlfn.XLOOKUP($A673,Drury_beneficiary_allocation!$A$5:$A$104,Drury_beneficiary_allocation!$H$5:$H$104,0,0)</f>
        <v>0</v>
      </c>
      <c r="Y673" s="349">
        <f t="shared" si="72"/>
        <v>0</v>
      </c>
      <c r="Z673" s="349">
        <f t="shared" si="73"/>
        <v>0</v>
      </c>
      <c r="AA673" s="349"/>
      <c r="AB673" s="353">
        <v>0</v>
      </c>
      <c r="AC673" s="354" t="str">
        <f t="shared" si="74"/>
        <v>Arterial</v>
      </c>
      <c r="AD673" s="349"/>
      <c r="AE673" s="349"/>
      <c r="AF673" s="355">
        <f>_xlfn.XLOOKUP(A673,'P1 Date Adjustment'!B:B,'P1 Date Adjustment'!F:F,"not found",0)</f>
        <v>2047</v>
      </c>
      <c r="AG673" s="349">
        <f t="shared" si="75"/>
        <v>0</v>
      </c>
    </row>
    <row r="674" spans="1:33" ht="30" x14ac:dyDescent="0.25">
      <c r="A674" s="129" t="s">
        <v>367</v>
      </c>
      <c r="B674" s="358" t="s">
        <v>363</v>
      </c>
      <c r="C674" s="358" t="str">
        <f>_xlfn.XLOOKUP($A674,'Total project cost for DCs'!A:A,'Total project cost for DCs'!C:C,"Not found",0)</f>
        <v>4-lane urban- upgrade 2-lane bridge widening</v>
      </c>
      <c r="D674" s="355" t="s">
        <v>155</v>
      </c>
      <c r="E674" s="355" t="s">
        <v>345</v>
      </c>
      <c r="H674" s="355" t="s">
        <v>833</v>
      </c>
      <c r="I674" s="359">
        <f>_xlfn.XLOOKUP($H674,DC_growth_AGS!$A$665:$A$673,DC_growth_AGS!$O$665:$O$673,"Not found",0)</f>
        <v>0.61047382917385584</v>
      </c>
      <c r="J674" s="355">
        <v>2047</v>
      </c>
      <c r="K674" s="360">
        <f>_xlfn.XLOOKUP($A674,'Total project cost for DCs'!$A$4:$A$111,'Total project cost for DCs'!G$4:G$111,0,0)*_xlfn.XLOOKUP($A674,Drury_beneficiary_allocation!$A$5:$A$104,Drury_beneficiary_allocation!$H$5:$H$104,0,0)</f>
        <v>0</v>
      </c>
      <c r="L674" s="360">
        <f>_xlfn.XLOOKUP($A674,'Total project cost for DCs'!$A$4:$A$111,'Total project cost for DCs'!H$4:H$111,0,0)*_xlfn.XLOOKUP($A674,Drury_beneficiary_allocation!$A$5:$A$104,Drury_beneficiary_allocation!$H$5:$H$104,0,0)</f>
        <v>0</v>
      </c>
      <c r="M674" s="360">
        <f>_xlfn.XLOOKUP($A674,'Total project cost for DCs'!$A$4:$A$111,'Total project cost for DCs'!I$4:I$111,0,0)*_xlfn.XLOOKUP($A674,Drury_beneficiary_allocation!$A$5:$A$104,Drury_beneficiary_allocation!$H$5:$H$104,0,0)</f>
        <v>0</v>
      </c>
      <c r="N674" s="360">
        <f>_xlfn.XLOOKUP($A674,'Total project cost for DCs'!$A$4:$A$111,'Total project cost for DCs'!J$4:J$111,0,0)*_xlfn.XLOOKUP($A674,Drury_beneficiary_allocation!$A$5:$A$104,Drury_beneficiary_allocation!$H$5:$H$104,0,0)</f>
        <v>0</v>
      </c>
      <c r="O674" s="360">
        <f>_xlfn.XLOOKUP($A674,'Total project cost for DCs'!$A$4:$A$111,'Total project cost for DCs'!K$4:K$111,0,0)*_xlfn.XLOOKUP($A674,Drury_beneficiary_allocation!$A$5:$A$104,Drury_beneficiary_allocation!$H$5:$H$104,0,0)</f>
        <v>0</v>
      </c>
      <c r="P674" s="360">
        <f>_xlfn.XLOOKUP($A674,'Total project cost for DCs'!$A$4:$A$111,'Total project cost for DCs'!L$4:L$111,0,0)*_xlfn.XLOOKUP($A674,Drury_beneficiary_allocation!$A$5:$A$104,Drury_beneficiary_allocation!$H$5:$H$104,0,0)</f>
        <v>0</v>
      </c>
      <c r="Q674" s="360">
        <f>_xlfn.XLOOKUP($A674,'Total project cost for DCs'!$A$4:$A$111,'Total project cost for DCs'!M$4:M$111,0,0)*_xlfn.XLOOKUP($A674,Drury_beneficiary_allocation!$A$5:$A$104,Drury_beneficiary_allocation!$H$5:$H$104,0,0)</f>
        <v>0</v>
      </c>
      <c r="R674" s="360">
        <f>_xlfn.XLOOKUP($A674,'Total project cost for DCs'!$A$4:$A$111,'Total project cost for DCs'!N$4:N$111,0,0)*_xlfn.XLOOKUP($A674,Drury_beneficiary_allocation!$A$5:$A$104,Drury_beneficiary_allocation!$H$5:$H$104,0,0)</f>
        <v>0</v>
      </c>
      <c r="S674" s="360">
        <f>_xlfn.XLOOKUP($A674,'Total project cost for DCs'!$A$4:$A$111,'Total project cost for DCs'!O$4:O$111,0,0)*_xlfn.XLOOKUP($A674,Drury_beneficiary_allocation!$A$5:$A$104,Drury_beneficiary_allocation!$H$5:$H$104,0,0)</f>
        <v>0</v>
      </c>
      <c r="T674" s="360">
        <f>_xlfn.XLOOKUP($A674,'Total project cost for DCs'!$A$4:$A$111,'Total project cost for DCs'!P$4:P$111,0,0)*_xlfn.XLOOKUP($A674,Drury_beneficiary_allocation!$A$5:$A$104,Drury_beneficiary_allocation!$H$5:$H$104,0,0)</f>
        <v>0</v>
      </c>
      <c r="U674" s="360">
        <f>_xlfn.XLOOKUP($A674,'Total project cost for DCs'!$A$4:$A$111,'Total project cost for DCs'!Q$4:Q$111,0,0)*_xlfn.XLOOKUP($A674,Drury_beneficiary_allocation!$A$5:$A$104,Drury_beneficiary_allocation!$H$5:$H$104,0,0)</f>
        <v>0</v>
      </c>
      <c r="V674" s="360">
        <f>_xlfn.XLOOKUP($A674,'Total project cost for DCs'!$A$4:$A$111,'Total project cost for DCs'!R$4:R$111,0,0)*_xlfn.XLOOKUP($A674,Drury_beneficiary_allocation!$A$5:$A$104,Drury_beneficiary_allocation!$H$5:$H$104,0,0)</f>
        <v>0</v>
      </c>
      <c r="W674" s="360">
        <f>_xlfn.XLOOKUP($A674,'Total project cost for DCs'!$A$4:$A$111,'Total project cost for DCs'!S$4:S$111,0,0)*_xlfn.XLOOKUP($A674,Drury_beneficiary_allocation!$A$5:$A$104,Drury_beneficiary_allocation!$H$5:$H$104,0,0)</f>
        <v>0</v>
      </c>
      <c r="X674" s="360">
        <f>_xlfn.XLOOKUP($A674,'Total project cost for DCs'!$A$4:$A$111,'Total project cost for DCs'!T$4:T$111,0,0)*_xlfn.XLOOKUP($A674,Drury_beneficiary_allocation!$A$5:$A$104,Drury_beneficiary_allocation!$H$5:$H$104,0,0)</f>
        <v>0</v>
      </c>
      <c r="Y674" s="349">
        <f t="shared" si="72"/>
        <v>0</v>
      </c>
      <c r="Z674" s="349">
        <f t="shared" si="73"/>
        <v>0</v>
      </c>
      <c r="AA674" s="349"/>
      <c r="AB674" s="353">
        <v>0</v>
      </c>
      <c r="AC674" s="354" t="str">
        <f t="shared" si="74"/>
        <v>Arterial</v>
      </c>
      <c r="AD674" s="349"/>
      <c r="AE674" s="349"/>
      <c r="AF674" s="355">
        <f>_xlfn.XLOOKUP(A674,'P1 Date Adjustment'!B:B,'P1 Date Adjustment'!F:F,"not found",0)</f>
        <v>2047</v>
      </c>
      <c r="AG674" s="349">
        <f t="shared" si="75"/>
        <v>0</v>
      </c>
    </row>
    <row r="675" spans="1:33" ht="30" x14ac:dyDescent="0.25">
      <c r="A675" s="129" t="s">
        <v>369</v>
      </c>
      <c r="B675" s="358" t="s">
        <v>370</v>
      </c>
      <c r="C675" s="358" t="str">
        <f>_xlfn.XLOOKUP($A675,'Total project cost for DCs'!A:A,'Total project cost for DCs'!C:C,"Not found",0)</f>
        <v xml:space="preserve"> 2-lane signalised intersection (new intersection with active mode crossings)</v>
      </c>
      <c r="D675" s="355" t="s">
        <v>155</v>
      </c>
      <c r="E675" s="355" t="s">
        <v>190</v>
      </c>
      <c r="H675" s="355" t="s">
        <v>833</v>
      </c>
      <c r="I675" s="359">
        <f>_xlfn.XLOOKUP($H675,DC_growth_AGS!$A$665:$A$673,DC_growth_AGS!$O$665:$O$673,"Not found",0)</f>
        <v>0.61047382917385584</v>
      </c>
      <c r="J675" s="355">
        <v>2027</v>
      </c>
      <c r="K675" s="360">
        <f>_xlfn.XLOOKUP($A675,'Total project cost for DCs'!$A$4:$A$111,'Total project cost for DCs'!G$4:G$111,0,0)*_xlfn.XLOOKUP($A675,Drury_beneficiary_allocation!$A$5:$A$104,Drury_beneficiary_allocation!$H$5:$H$104,0,0)</f>
        <v>0</v>
      </c>
      <c r="L675" s="360">
        <f>_xlfn.XLOOKUP($A675,'Total project cost for DCs'!$A$4:$A$111,'Total project cost for DCs'!H$4:H$111,0,0)*_xlfn.XLOOKUP($A675,Drury_beneficiary_allocation!$A$5:$A$104,Drury_beneficiary_allocation!$H$5:$H$104,0,0)</f>
        <v>0</v>
      </c>
      <c r="M675" s="360">
        <f>_xlfn.XLOOKUP($A675,'Total project cost for DCs'!$A$4:$A$111,'Total project cost for DCs'!I$4:I$111,0,0)*_xlfn.XLOOKUP($A675,Drury_beneficiary_allocation!$A$5:$A$104,Drury_beneficiary_allocation!$H$5:$H$104,0,0)</f>
        <v>0</v>
      </c>
      <c r="N675" s="360">
        <f>_xlfn.XLOOKUP($A675,'Total project cost for DCs'!$A$4:$A$111,'Total project cost for DCs'!J$4:J$111,0,0)*_xlfn.XLOOKUP($A675,Drury_beneficiary_allocation!$A$5:$A$104,Drury_beneficiary_allocation!$H$5:$H$104,0,0)</f>
        <v>0</v>
      </c>
      <c r="O675" s="360">
        <f>_xlfn.XLOOKUP($A675,'Total project cost for DCs'!$A$4:$A$111,'Total project cost for DCs'!K$4:K$111,0,0)*_xlfn.XLOOKUP($A675,Drury_beneficiary_allocation!$A$5:$A$104,Drury_beneficiary_allocation!$H$5:$H$104,0,0)</f>
        <v>0</v>
      </c>
      <c r="P675" s="360">
        <f>_xlfn.XLOOKUP($A675,'Total project cost for DCs'!$A$4:$A$111,'Total project cost for DCs'!L$4:L$111,0,0)*_xlfn.XLOOKUP($A675,Drury_beneficiary_allocation!$A$5:$A$104,Drury_beneficiary_allocation!$H$5:$H$104,0,0)</f>
        <v>0</v>
      </c>
      <c r="Q675" s="360">
        <f>_xlfn.XLOOKUP($A675,'Total project cost for DCs'!$A$4:$A$111,'Total project cost for DCs'!M$4:M$111,0,0)*_xlfn.XLOOKUP($A675,Drury_beneficiary_allocation!$A$5:$A$104,Drury_beneficiary_allocation!$H$5:$H$104,0,0)</f>
        <v>0</v>
      </c>
      <c r="R675" s="360">
        <f>_xlfn.XLOOKUP($A675,'Total project cost for DCs'!$A$4:$A$111,'Total project cost for DCs'!N$4:N$111,0,0)*_xlfn.XLOOKUP($A675,Drury_beneficiary_allocation!$A$5:$A$104,Drury_beneficiary_allocation!$H$5:$H$104,0,0)</f>
        <v>0</v>
      </c>
      <c r="S675" s="360">
        <f>_xlfn.XLOOKUP($A675,'Total project cost for DCs'!$A$4:$A$111,'Total project cost for DCs'!O$4:O$111,0,0)*_xlfn.XLOOKUP($A675,Drury_beneficiary_allocation!$A$5:$A$104,Drury_beneficiary_allocation!$H$5:$H$104,0,0)</f>
        <v>0</v>
      </c>
      <c r="T675" s="360">
        <f>_xlfn.XLOOKUP($A675,'Total project cost for DCs'!$A$4:$A$111,'Total project cost for DCs'!P$4:P$111,0,0)*_xlfn.XLOOKUP($A675,Drury_beneficiary_allocation!$A$5:$A$104,Drury_beneficiary_allocation!$H$5:$H$104,0,0)</f>
        <v>0</v>
      </c>
      <c r="U675" s="360">
        <f>_xlfn.XLOOKUP($A675,'Total project cost for DCs'!$A$4:$A$111,'Total project cost for DCs'!Q$4:Q$111,0,0)*_xlfn.XLOOKUP($A675,Drury_beneficiary_allocation!$A$5:$A$104,Drury_beneficiary_allocation!$H$5:$H$104,0,0)</f>
        <v>0</v>
      </c>
      <c r="V675" s="360">
        <f>_xlfn.XLOOKUP($A675,'Total project cost for DCs'!$A$4:$A$111,'Total project cost for DCs'!R$4:R$111,0,0)*_xlfn.XLOOKUP($A675,Drury_beneficiary_allocation!$A$5:$A$104,Drury_beneficiary_allocation!$H$5:$H$104,0,0)</f>
        <v>0</v>
      </c>
      <c r="W675" s="360">
        <f>_xlfn.XLOOKUP($A675,'Total project cost for DCs'!$A$4:$A$111,'Total project cost for DCs'!S$4:S$111,0,0)*_xlfn.XLOOKUP($A675,Drury_beneficiary_allocation!$A$5:$A$104,Drury_beneficiary_allocation!$H$5:$H$104,0,0)</f>
        <v>0</v>
      </c>
      <c r="X675" s="360">
        <f>_xlfn.XLOOKUP($A675,'Total project cost for DCs'!$A$4:$A$111,'Total project cost for DCs'!T$4:T$111,0,0)*_xlfn.XLOOKUP($A675,Drury_beneficiary_allocation!$A$5:$A$104,Drury_beneficiary_allocation!$H$5:$H$104,0,0)</f>
        <v>0</v>
      </c>
      <c r="Y675" s="349">
        <f t="shared" si="72"/>
        <v>0</v>
      </c>
      <c r="Z675" s="349">
        <f t="shared" si="73"/>
        <v>0</v>
      </c>
      <c r="AA675" s="349"/>
      <c r="AB675" s="353">
        <v>0</v>
      </c>
      <c r="AC675" s="354" t="str">
        <f t="shared" si="74"/>
        <v>Arterial</v>
      </c>
      <c r="AD675" s="349"/>
      <c r="AE675" s="349"/>
      <c r="AF675" s="355">
        <f>_xlfn.XLOOKUP(A675,'P1 Date Adjustment'!B:B,'P1 Date Adjustment'!F:F,"not found",0)</f>
        <v>2027</v>
      </c>
      <c r="AG675" s="349">
        <f t="shared" si="75"/>
        <v>0</v>
      </c>
    </row>
    <row r="676" spans="1:33" ht="30" x14ac:dyDescent="0.25">
      <c r="A676" s="129" t="s">
        <v>372</v>
      </c>
      <c r="B676" s="358" t="s">
        <v>373</v>
      </c>
      <c r="C676" s="358" t="str">
        <f>_xlfn.XLOOKUP($A676,'Total project cost for DCs'!A:A,'Total project cost for DCs'!C:C,"Not found",0)</f>
        <v xml:space="preserve"> Multi-lane signalised intersection (upgrade intersection with active mode crossings)</v>
      </c>
      <c r="D676" s="355" t="s">
        <v>155</v>
      </c>
      <c r="E676" s="355" t="s">
        <v>157</v>
      </c>
      <c r="H676" s="355" t="s">
        <v>833</v>
      </c>
      <c r="I676" s="359">
        <f>_xlfn.XLOOKUP($H676,DC_growth_AGS!$A$665:$A$673,DC_growth_AGS!$O$665:$O$673,"Not found",0)</f>
        <v>0.61047382917385584</v>
      </c>
      <c r="J676" s="355">
        <v>2031</v>
      </c>
      <c r="K676" s="360">
        <f>_xlfn.XLOOKUP($A676,'Total project cost for DCs'!$A$4:$A$111,'Total project cost for DCs'!G$4:G$111,0,0)*_xlfn.XLOOKUP($A676,Drury_beneficiary_allocation!$A$5:$A$104,Drury_beneficiary_allocation!$H$5:$H$104,0,0)</f>
        <v>0</v>
      </c>
      <c r="L676" s="360">
        <f>_xlfn.XLOOKUP($A676,'Total project cost for DCs'!$A$4:$A$111,'Total project cost for DCs'!H$4:H$111,0,0)*_xlfn.XLOOKUP($A676,Drury_beneficiary_allocation!$A$5:$A$104,Drury_beneficiary_allocation!$H$5:$H$104,0,0)</f>
        <v>0</v>
      </c>
      <c r="M676" s="360">
        <f>_xlfn.XLOOKUP($A676,'Total project cost for DCs'!$A$4:$A$111,'Total project cost for DCs'!I$4:I$111,0,0)*_xlfn.XLOOKUP($A676,Drury_beneficiary_allocation!$A$5:$A$104,Drury_beneficiary_allocation!$H$5:$H$104,0,0)</f>
        <v>0</v>
      </c>
      <c r="N676" s="360">
        <f>_xlfn.XLOOKUP($A676,'Total project cost for DCs'!$A$4:$A$111,'Total project cost for DCs'!J$4:J$111,0,0)*_xlfn.XLOOKUP($A676,Drury_beneficiary_allocation!$A$5:$A$104,Drury_beneficiary_allocation!$H$5:$H$104,0,0)</f>
        <v>0</v>
      </c>
      <c r="O676" s="360">
        <f>_xlfn.XLOOKUP($A676,'Total project cost for DCs'!$A$4:$A$111,'Total project cost for DCs'!K$4:K$111,0,0)*_xlfn.XLOOKUP($A676,Drury_beneficiary_allocation!$A$5:$A$104,Drury_beneficiary_allocation!$H$5:$H$104,0,0)</f>
        <v>0</v>
      </c>
      <c r="P676" s="360">
        <f>_xlfn.XLOOKUP($A676,'Total project cost for DCs'!$A$4:$A$111,'Total project cost for DCs'!L$4:L$111,0,0)*_xlfn.XLOOKUP($A676,Drury_beneficiary_allocation!$A$5:$A$104,Drury_beneficiary_allocation!$H$5:$H$104,0,0)</f>
        <v>0</v>
      </c>
      <c r="Q676" s="360">
        <f>_xlfn.XLOOKUP($A676,'Total project cost for DCs'!$A$4:$A$111,'Total project cost for DCs'!M$4:M$111,0,0)*_xlfn.XLOOKUP($A676,Drury_beneficiary_allocation!$A$5:$A$104,Drury_beneficiary_allocation!$H$5:$H$104,0,0)</f>
        <v>0</v>
      </c>
      <c r="R676" s="360">
        <f>_xlfn.XLOOKUP($A676,'Total project cost for DCs'!$A$4:$A$111,'Total project cost for DCs'!N$4:N$111,0,0)*_xlfn.XLOOKUP($A676,Drury_beneficiary_allocation!$A$5:$A$104,Drury_beneficiary_allocation!$H$5:$H$104,0,0)</f>
        <v>0</v>
      </c>
      <c r="S676" s="360">
        <f>_xlfn.XLOOKUP($A676,'Total project cost for DCs'!$A$4:$A$111,'Total project cost for DCs'!O$4:O$111,0,0)*_xlfn.XLOOKUP($A676,Drury_beneficiary_allocation!$A$5:$A$104,Drury_beneficiary_allocation!$H$5:$H$104,0,0)</f>
        <v>0</v>
      </c>
      <c r="T676" s="360">
        <f>_xlfn.XLOOKUP($A676,'Total project cost for DCs'!$A$4:$A$111,'Total project cost for DCs'!P$4:P$111,0,0)*_xlfn.XLOOKUP($A676,Drury_beneficiary_allocation!$A$5:$A$104,Drury_beneficiary_allocation!$H$5:$H$104,0,0)</f>
        <v>0</v>
      </c>
      <c r="U676" s="360">
        <f>_xlfn.XLOOKUP($A676,'Total project cost for DCs'!$A$4:$A$111,'Total project cost for DCs'!Q$4:Q$111,0,0)*_xlfn.XLOOKUP($A676,Drury_beneficiary_allocation!$A$5:$A$104,Drury_beneficiary_allocation!$H$5:$H$104,0,0)</f>
        <v>0</v>
      </c>
      <c r="V676" s="360">
        <f>_xlfn.XLOOKUP($A676,'Total project cost for DCs'!$A$4:$A$111,'Total project cost for DCs'!R$4:R$111,0,0)*_xlfn.XLOOKUP($A676,Drury_beneficiary_allocation!$A$5:$A$104,Drury_beneficiary_allocation!$H$5:$H$104,0,0)</f>
        <v>0</v>
      </c>
      <c r="W676" s="360">
        <f>_xlfn.XLOOKUP($A676,'Total project cost for DCs'!$A$4:$A$111,'Total project cost for DCs'!S$4:S$111,0,0)*_xlfn.XLOOKUP($A676,Drury_beneficiary_allocation!$A$5:$A$104,Drury_beneficiary_allocation!$H$5:$H$104,0,0)</f>
        <v>0</v>
      </c>
      <c r="X676" s="360">
        <f>_xlfn.XLOOKUP($A676,'Total project cost for DCs'!$A$4:$A$111,'Total project cost for DCs'!T$4:T$111,0,0)*_xlfn.XLOOKUP($A676,Drury_beneficiary_allocation!$A$5:$A$104,Drury_beneficiary_allocation!$H$5:$H$104,0,0)</f>
        <v>0</v>
      </c>
      <c r="Y676" s="349">
        <f t="shared" si="72"/>
        <v>0</v>
      </c>
      <c r="Z676" s="349">
        <f t="shared" si="73"/>
        <v>0</v>
      </c>
      <c r="AA676" s="349"/>
      <c r="AB676" s="353">
        <v>0</v>
      </c>
      <c r="AC676" s="354" t="str">
        <f t="shared" si="74"/>
        <v>Arterial</v>
      </c>
      <c r="AD676" s="349"/>
      <c r="AE676" s="349"/>
      <c r="AF676" s="355">
        <f>_xlfn.XLOOKUP(A676,'P1 Date Adjustment'!B:B,'P1 Date Adjustment'!F:F,"not found",0)</f>
        <v>2031</v>
      </c>
      <c r="AG676" s="349">
        <f t="shared" si="75"/>
        <v>0</v>
      </c>
    </row>
    <row r="677" spans="1:33" ht="30" x14ac:dyDescent="0.25">
      <c r="A677" s="129" t="s">
        <v>383</v>
      </c>
      <c r="B677" s="358" t="s">
        <v>384</v>
      </c>
      <c r="C677" s="358" t="str">
        <f>_xlfn.XLOOKUP($A677,'Total project cost for DCs'!A:A,'Total project cost for DCs'!C:C,"Not found",0)</f>
        <v>4-lane urban- upgrade 2-lane urban to 4-lane with active modes on both sides, (TDM)</v>
      </c>
      <c r="D677" s="355" t="s">
        <v>155</v>
      </c>
      <c r="E677" s="355" t="s">
        <v>157</v>
      </c>
      <c r="H677" s="355" t="s">
        <v>833</v>
      </c>
      <c r="I677" s="359">
        <f>_xlfn.XLOOKUP($H677,DC_growth_AGS!$A$665:$A$673,DC_growth_AGS!$O$665:$O$673,"Not found",0)</f>
        <v>0.61047382917385584</v>
      </c>
      <c r="J677" s="355">
        <v>2047</v>
      </c>
      <c r="K677" s="360">
        <f>_xlfn.XLOOKUP($A677,'Total project cost for DCs'!$A$4:$A$111,'Total project cost for DCs'!G$4:G$111,0,0)*_xlfn.XLOOKUP($A677,Drury_beneficiary_allocation!$A$5:$A$104,Drury_beneficiary_allocation!$H$5:$H$104,0,0)</f>
        <v>0</v>
      </c>
      <c r="L677" s="360">
        <f>_xlfn.XLOOKUP($A677,'Total project cost for DCs'!$A$4:$A$111,'Total project cost for DCs'!H$4:H$111,0,0)*_xlfn.XLOOKUP($A677,Drury_beneficiary_allocation!$A$5:$A$104,Drury_beneficiary_allocation!$H$5:$H$104,0,0)</f>
        <v>0</v>
      </c>
      <c r="M677" s="360">
        <f>_xlfn.XLOOKUP($A677,'Total project cost for DCs'!$A$4:$A$111,'Total project cost for DCs'!I$4:I$111,0,0)*_xlfn.XLOOKUP($A677,Drury_beneficiary_allocation!$A$5:$A$104,Drury_beneficiary_allocation!$H$5:$H$104,0,0)</f>
        <v>0</v>
      </c>
      <c r="N677" s="360">
        <f>_xlfn.XLOOKUP($A677,'Total project cost for DCs'!$A$4:$A$111,'Total project cost for DCs'!J$4:J$111,0,0)*_xlfn.XLOOKUP($A677,Drury_beneficiary_allocation!$A$5:$A$104,Drury_beneficiary_allocation!$H$5:$H$104,0,0)</f>
        <v>0</v>
      </c>
      <c r="O677" s="360">
        <f>_xlfn.XLOOKUP($A677,'Total project cost for DCs'!$A$4:$A$111,'Total project cost for DCs'!K$4:K$111,0,0)*_xlfn.XLOOKUP($A677,Drury_beneficiary_allocation!$A$5:$A$104,Drury_beneficiary_allocation!$H$5:$H$104,0,0)</f>
        <v>0</v>
      </c>
      <c r="P677" s="360">
        <f>_xlfn.XLOOKUP($A677,'Total project cost for DCs'!$A$4:$A$111,'Total project cost for DCs'!L$4:L$111,0,0)*_xlfn.XLOOKUP($A677,Drury_beneficiary_allocation!$A$5:$A$104,Drury_beneficiary_allocation!$H$5:$H$104,0,0)</f>
        <v>0</v>
      </c>
      <c r="Q677" s="360">
        <f>_xlfn.XLOOKUP($A677,'Total project cost for DCs'!$A$4:$A$111,'Total project cost for DCs'!M$4:M$111,0,0)*_xlfn.XLOOKUP($A677,Drury_beneficiary_allocation!$A$5:$A$104,Drury_beneficiary_allocation!$H$5:$H$104,0,0)</f>
        <v>0</v>
      </c>
      <c r="R677" s="360">
        <f>_xlfn.XLOOKUP($A677,'Total project cost for DCs'!$A$4:$A$111,'Total project cost for DCs'!N$4:N$111,0,0)*_xlfn.XLOOKUP($A677,Drury_beneficiary_allocation!$A$5:$A$104,Drury_beneficiary_allocation!$H$5:$H$104,0,0)</f>
        <v>0</v>
      </c>
      <c r="S677" s="360">
        <f>_xlfn.XLOOKUP($A677,'Total project cost for DCs'!$A$4:$A$111,'Total project cost for DCs'!O$4:O$111,0,0)*_xlfn.XLOOKUP($A677,Drury_beneficiary_allocation!$A$5:$A$104,Drury_beneficiary_allocation!$H$5:$H$104,0,0)</f>
        <v>0</v>
      </c>
      <c r="T677" s="360">
        <f>_xlfn.XLOOKUP($A677,'Total project cost for DCs'!$A$4:$A$111,'Total project cost for DCs'!P$4:P$111,0,0)*_xlfn.XLOOKUP($A677,Drury_beneficiary_allocation!$A$5:$A$104,Drury_beneficiary_allocation!$H$5:$H$104,0,0)</f>
        <v>0</v>
      </c>
      <c r="U677" s="360">
        <f>_xlfn.XLOOKUP($A677,'Total project cost for DCs'!$A$4:$A$111,'Total project cost for DCs'!Q$4:Q$111,0,0)*_xlfn.XLOOKUP($A677,Drury_beneficiary_allocation!$A$5:$A$104,Drury_beneficiary_allocation!$H$5:$H$104,0,0)</f>
        <v>0</v>
      </c>
      <c r="V677" s="360">
        <f>_xlfn.XLOOKUP($A677,'Total project cost for DCs'!$A$4:$A$111,'Total project cost for DCs'!R$4:R$111,0,0)*_xlfn.XLOOKUP($A677,Drury_beneficiary_allocation!$A$5:$A$104,Drury_beneficiary_allocation!$H$5:$H$104,0,0)</f>
        <v>0</v>
      </c>
      <c r="W677" s="360">
        <f>_xlfn.XLOOKUP($A677,'Total project cost for DCs'!$A$4:$A$111,'Total project cost for DCs'!S$4:S$111,0,0)*_xlfn.XLOOKUP($A677,Drury_beneficiary_allocation!$A$5:$A$104,Drury_beneficiary_allocation!$H$5:$H$104,0,0)</f>
        <v>0</v>
      </c>
      <c r="X677" s="360">
        <f>_xlfn.XLOOKUP($A677,'Total project cost for DCs'!$A$4:$A$111,'Total project cost for DCs'!T$4:T$111,0,0)*_xlfn.XLOOKUP($A677,Drury_beneficiary_allocation!$A$5:$A$104,Drury_beneficiary_allocation!$H$5:$H$104,0,0)</f>
        <v>0</v>
      </c>
      <c r="Y677" s="349">
        <f t="shared" si="72"/>
        <v>0</v>
      </c>
      <c r="Z677" s="349">
        <f t="shared" si="73"/>
        <v>0</v>
      </c>
      <c r="AA677" s="349"/>
      <c r="AB677" s="353">
        <v>0</v>
      </c>
      <c r="AC677" s="354" t="str">
        <f t="shared" si="74"/>
        <v>Arterial</v>
      </c>
      <c r="AD677" s="349"/>
      <c r="AE677" s="349"/>
      <c r="AF677" s="355">
        <f>_xlfn.XLOOKUP(A677,'P1 Date Adjustment'!B:B,'P1 Date Adjustment'!F:F,"not found",0)</f>
        <v>2047</v>
      </c>
      <c r="AG677" s="349">
        <f t="shared" si="75"/>
        <v>0</v>
      </c>
    </row>
    <row r="678" spans="1:33" ht="30" x14ac:dyDescent="0.25">
      <c r="A678" s="129" t="s">
        <v>389</v>
      </c>
      <c r="B678" s="358" t="s">
        <v>390</v>
      </c>
      <c r="C678" s="358" t="str">
        <f>_xlfn.XLOOKUP($A678,'Total project cost for DCs'!A:A,'Total project cost for DCs'!C:C,"Not found",0)</f>
        <v>Interim active modes e.g. shared path on one side</v>
      </c>
      <c r="D678" s="355" t="s">
        <v>155</v>
      </c>
      <c r="E678" s="355" t="s">
        <v>145</v>
      </c>
      <c r="H678" s="355" t="s">
        <v>833</v>
      </c>
      <c r="I678" s="359">
        <f>_xlfn.XLOOKUP($H678,DC_growth_AGS!$A$665:$A$673,DC_growth_AGS!$O$665:$O$673,"Not found",0)</f>
        <v>0.61047382917385584</v>
      </c>
      <c r="J678" s="355">
        <v>2028</v>
      </c>
      <c r="K678" s="360">
        <f>_xlfn.XLOOKUP($A678,'Total project cost for DCs'!$A$4:$A$111,'Total project cost for DCs'!G$4:G$111,0,0)*_xlfn.XLOOKUP($A678,Drury_beneficiary_allocation!$A$5:$A$104,Drury_beneficiary_allocation!$H$5:$H$104,0,0)</f>
        <v>0</v>
      </c>
      <c r="L678" s="360">
        <f>_xlfn.XLOOKUP($A678,'Total project cost for DCs'!$A$4:$A$111,'Total project cost for DCs'!H$4:H$111,0,0)*_xlfn.XLOOKUP($A678,Drury_beneficiary_allocation!$A$5:$A$104,Drury_beneficiary_allocation!$H$5:$H$104,0,0)</f>
        <v>0</v>
      </c>
      <c r="M678" s="360">
        <f>_xlfn.XLOOKUP($A678,'Total project cost for DCs'!$A$4:$A$111,'Total project cost for DCs'!I$4:I$111,0,0)*_xlfn.XLOOKUP($A678,Drury_beneficiary_allocation!$A$5:$A$104,Drury_beneficiary_allocation!$H$5:$H$104,0,0)</f>
        <v>0</v>
      </c>
      <c r="N678" s="360">
        <f>_xlfn.XLOOKUP($A678,'Total project cost for DCs'!$A$4:$A$111,'Total project cost for DCs'!J$4:J$111,0,0)*_xlfn.XLOOKUP($A678,Drury_beneficiary_allocation!$A$5:$A$104,Drury_beneficiary_allocation!$H$5:$H$104,0,0)</f>
        <v>0</v>
      </c>
      <c r="O678" s="360">
        <f>_xlfn.XLOOKUP($A678,'Total project cost for DCs'!$A$4:$A$111,'Total project cost for DCs'!K$4:K$111,0,0)*_xlfn.XLOOKUP($A678,Drury_beneficiary_allocation!$A$5:$A$104,Drury_beneficiary_allocation!$H$5:$H$104,0,0)</f>
        <v>0</v>
      </c>
      <c r="P678" s="360">
        <f>_xlfn.XLOOKUP($A678,'Total project cost for DCs'!$A$4:$A$111,'Total project cost for DCs'!L$4:L$111,0,0)*_xlfn.XLOOKUP($A678,Drury_beneficiary_allocation!$A$5:$A$104,Drury_beneficiary_allocation!$H$5:$H$104,0,0)</f>
        <v>0</v>
      </c>
      <c r="Q678" s="360">
        <f>_xlfn.XLOOKUP($A678,'Total project cost for DCs'!$A$4:$A$111,'Total project cost for DCs'!M$4:M$111,0,0)*_xlfn.XLOOKUP($A678,Drury_beneficiary_allocation!$A$5:$A$104,Drury_beneficiary_allocation!$H$5:$H$104,0,0)</f>
        <v>0</v>
      </c>
      <c r="R678" s="360">
        <f>_xlfn.XLOOKUP($A678,'Total project cost for DCs'!$A$4:$A$111,'Total project cost for DCs'!N$4:N$111,0,0)*_xlfn.XLOOKUP($A678,Drury_beneficiary_allocation!$A$5:$A$104,Drury_beneficiary_allocation!$H$5:$H$104,0,0)</f>
        <v>0</v>
      </c>
      <c r="S678" s="360">
        <f>_xlfn.XLOOKUP($A678,'Total project cost for DCs'!$A$4:$A$111,'Total project cost for DCs'!O$4:O$111,0,0)*_xlfn.XLOOKUP($A678,Drury_beneficiary_allocation!$A$5:$A$104,Drury_beneficiary_allocation!$H$5:$H$104,0,0)</f>
        <v>0</v>
      </c>
      <c r="T678" s="360">
        <f>_xlfn.XLOOKUP($A678,'Total project cost for DCs'!$A$4:$A$111,'Total project cost for DCs'!P$4:P$111,0,0)*_xlfn.XLOOKUP($A678,Drury_beneficiary_allocation!$A$5:$A$104,Drury_beneficiary_allocation!$H$5:$H$104,0,0)</f>
        <v>0</v>
      </c>
      <c r="U678" s="360">
        <f>_xlfn.XLOOKUP($A678,'Total project cost for DCs'!$A$4:$A$111,'Total project cost for DCs'!Q$4:Q$111,0,0)*_xlfn.XLOOKUP($A678,Drury_beneficiary_allocation!$A$5:$A$104,Drury_beneficiary_allocation!$H$5:$H$104,0,0)</f>
        <v>0</v>
      </c>
      <c r="V678" s="360">
        <f>_xlfn.XLOOKUP($A678,'Total project cost for DCs'!$A$4:$A$111,'Total project cost for DCs'!R$4:R$111,0,0)*_xlfn.XLOOKUP($A678,Drury_beneficiary_allocation!$A$5:$A$104,Drury_beneficiary_allocation!$H$5:$H$104,0,0)</f>
        <v>0</v>
      </c>
      <c r="W678" s="360">
        <f>_xlfn.XLOOKUP($A678,'Total project cost for DCs'!$A$4:$A$111,'Total project cost for DCs'!S$4:S$111,0,0)*_xlfn.XLOOKUP($A678,Drury_beneficiary_allocation!$A$5:$A$104,Drury_beneficiary_allocation!$H$5:$H$104,0,0)</f>
        <v>0</v>
      </c>
      <c r="X678" s="360">
        <f>_xlfn.XLOOKUP($A678,'Total project cost for DCs'!$A$4:$A$111,'Total project cost for DCs'!T$4:T$111,0,0)*_xlfn.XLOOKUP($A678,Drury_beneficiary_allocation!$A$5:$A$104,Drury_beneficiary_allocation!$H$5:$H$104,0,0)</f>
        <v>0</v>
      </c>
      <c r="Y678" s="349">
        <f t="shared" si="72"/>
        <v>0</v>
      </c>
      <c r="Z678" s="349">
        <f t="shared" si="73"/>
        <v>0</v>
      </c>
      <c r="AA678" s="349"/>
      <c r="AB678" s="353">
        <v>0</v>
      </c>
      <c r="AC678" s="354" t="str">
        <f t="shared" si="74"/>
        <v>Arterial</v>
      </c>
      <c r="AD678" s="349"/>
      <c r="AE678" s="349"/>
      <c r="AF678" s="355">
        <f>_xlfn.XLOOKUP(A678,'P1 Date Adjustment'!B:B,'P1 Date Adjustment'!F:F,"not found",0)</f>
        <v>2028</v>
      </c>
      <c r="AG678" s="349">
        <f t="shared" si="75"/>
        <v>0</v>
      </c>
    </row>
    <row r="679" spans="1:33" ht="30" x14ac:dyDescent="0.25">
      <c r="A679" s="129" t="s">
        <v>392</v>
      </c>
      <c r="B679" s="358" t="s">
        <v>390</v>
      </c>
      <c r="C679" s="358" t="str">
        <f>_xlfn.XLOOKUP($A679,'Total project cost for DCs'!A:A,'Total project cost for DCs'!C:C,"Not found",0)</f>
        <v xml:space="preserve"> 2-lane urban- upgrade existing road with active mode facility on both sides (TDM)</v>
      </c>
      <c r="D679" s="355" t="s">
        <v>155</v>
      </c>
      <c r="E679" s="355" t="s">
        <v>145</v>
      </c>
      <c r="H679" s="355" t="s">
        <v>833</v>
      </c>
      <c r="I679" s="359">
        <f>_xlfn.XLOOKUP($H679,DC_growth_AGS!$A$665:$A$673,DC_growth_AGS!$O$665:$O$673,"Not found",0)</f>
        <v>0.61047382917385584</v>
      </c>
      <c r="J679" s="355">
        <v>2031</v>
      </c>
      <c r="K679" s="360">
        <f>_xlfn.XLOOKUP($A679,'Total project cost for DCs'!$A$4:$A$111,'Total project cost for DCs'!G$4:G$111,0,0)*_xlfn.XLOOKUP($A679,Drury_beneficiary_allocation!$A$5:$A$104,Drury_beneficiary_allocation!$H$5:$H$104,0,0)</f>
        <v>0</v>
      </c>
      <c r="L679" s="360">
        <f>_xlfn.XLOOKUP($A679,'Total project cost for DCs'!$A$4:$A$111,'Total project cost for DCs'!H$4:H$111,0,0)*_xlfn.XLOOKUP($A679,Drury_beneficiary_allocation!$A$5:$A$104,Drury_beneficiary_allocation!$H$5:$H$104,0,0)</f>
        <v>0</v>
      </c>
      <c r="M679" s="360">
        <f>_xlfn.XLOOKUP($A679,'Total project cost for DCs'!$A$4:$A$111,'Total project cost for DCs'!I$4:I$111,0,0)*_xlfn.XLOOKUP($A679,Drury_beneficiary_allocation!$A$5:$A$104,Drury_beneficiary_allocation!$H$5:$H$104,0,0)</f>
        <v>0</v>
      </c>
      <c r="N679" s="360">
        <f>_xlfn.XLOOKUP($A679,'Total project cost for DCs'!$A$4:$A$111,'Total project cost for DCs'!J$4:J$111,0,0)*_xlfn.XLOOKUP($A679,Drury_beneficiary_allocation!$A$5:$A$104,Drury_beneficiary_allocation!$H$5:$H$104,0,0)</f>
        <v>0</v>
      </c>
      <c r="O679" s="360">
        <f>_xlfn.XLOOKUP($A679,'Total project cost for DCs'!$A$4:$A$111,'Total project cost for DCs'!K$4:K$111,0,0)*_xlfn.XLOOKUP($A679,Drury_beneficiary_allocation!$A$5:$A$104,Drury_beneficiary_allocation!$H$5:$H$104,0,0)</f>
        <v>0</v>
      </c>
      <c r="P679" s="360">
        <f>_xlfn.XLOOKUP($A679,'Total project cost for DCs'!$A$4:$A$111,'Total project cost for DCs'!L$4:L$111,0,0)*_xlfn.XLOOKUP($A679,Drury_beneficiary_allocation!$A$5:$A$104,Drury_beneficiary_allocation!$H$5:$H$104,0,0)</f>
        <v>0</v>
      </c>
      <c r="Q679" s="360">
        <f>_xlfn.XLOOKUP($A679,'Total project cost for DCs'!$A$4:$A$111,'Total project cost for DCs'!M$4:M$111,0,0)*_xlfn.XLOOKUP($A679,Drury_beneficiary_allocation!$A$5:$A$104,Drury_beneficiary_allocation!$H$5:$H$104,0,0)</f>
        <v>0</v>
      </c>
      <c r="R679" s="360">
        <f>_xlfn.XLOOKUP($A679,'Total project cost for DCs'!$A$4:$A$111,'Total project cost for DCs'!N$4:N$111,0,0)*_xlfn.XLOOKUP($A679,Drury_beneficiary_allocation!$A$5:$A$104,Drury_beneficiary_allocation!$H$5:$H$104,0,0)</f>
        <v>0</v>
      </c>
      <c r="S679" s="360">
        <f>_xlfn.XLOOKUP($A679,'Total project cost for DCs'!$A$4:$A$111,'Total project cost for DCs'!O$4:O$111,0,0)*_xlfn.XLOOKUP($A679,Drury_beneficiary_allocation!$A$5:$A$104,Drury_beneficiary_allocation!$H$5:$H$104,0,0)</f>
        <v>0</v>
      </c>
      <c r="T679" s="360">
        <f>_xlfn.XLOOKUP($A679,'Total project cost for DCs'!$A$4:$A$111,'Total project cost for DCs'!P$4:P$111,0,0)*_xlfn.XLOOKUP($A679,Drury_beneficiary_allocation!$A$5:$A$104,Drury_beneficiary_allocation!$H$5:$H$104,0,0)</f>
        <v>0</v>
      </c>
      <c r="U679" s="360">
        <f>_xlfn.XLOOKUP($A679,'Total project cost for DCs'!$A$4:$A$111,'Total project cost for DCs'!Q$4:Q$111,0,0)*_xlfn.XLOOKUP($A679,Drury_beneficiary_allocation!$A$5:$A$104,Drury_beneficiary_allocation!$H$5:$H$104,0,0)</f>
        <v>0</v>
      </c>
      <c r="V679" s="360">
        <f>_xlfn.XLOOKUP($A679,'Total project cost for DCs'!$A$4:$A$111,'Total project cost for DCs'!R$4:R$111,0,0)*_xlfn.XLOOKUP($A679,Drury_beneficiary_allocation!$A$5:$A$104,Drury_beneficiary_allocation!$H$5:$H$104,0,0)</f>
        <v>0</v>
      </c>
      <c r="W679" s="360">
        <f>_xlfn.XLOOKUP($A679,'Total project cost for DCs'!$A$4:$A$111,'Total project cost for DCs'!S$4:S$111,0,0)*_xlfn.XLOOKUP($A679,Drury_beneficiary_allocation!$A$5:$A$104,Drury_beneficiary_allocation!$H$5:$H$104,0,0)</f>
        <v>0</v>
      </c>
      <c r="X679" s="360">
        <f>_xlfn.XLOOKUP($A679,'Total project cost for DCs'!$A$4:$A$111,'Total project cost for DCs'!T$4:T$111,0,0)*_xlfn.XLOOKUP($A679,Drury_beneficiary_allocation!$A$5:$A$104,Drury_beneficiary_allocation!$H$5:$H$104,0,0)</f>
        <v>0</v>
      </c>
      <c r="Y679" s="349">
        <f t="shared" si="72"/>
        <v>0</v>
      </c>
      <c r="Z679" s="349">
        <f t="shared" si="73"/>
        <v>0</v>
      </c>
      <c r="AA679" s="349"/>
      <c r="AB679" s="353">
        <v>0</v>
      </c>
      <c r="AC679" s="354" t="str">
        <f t="shared" si="74"/>
        <v>Arterial</v>
      </c>
      <c r="AD679" s="349"/>
      <c r="AE679" s="349"/>
      <c r="AF679" s="355">
        <f>_xlfn.XLOOKUP(A679,'P1 Date Adjustment'!B:B,'P1 Date Adjustment'!F:F,"not found",0)</f>
        <v>2031</v>
      </c>
      <c r="AG679" s="349">
        <f t="shared" si="75"/>
        <v>0</v>
      </c>
    </row>
    <row r="680" spans="1:33" ht="30" x14ac:dyDescent="0.25">
      <c r="A680" s="129" t="s">
        <v>394</v>
      </c>
      <c r="B680" s="358" t="s">
        <v>390</v>
      </c>
      <c r="C680" s="358" t="str">
        <f>_xlfn.XLOOKUP($A680,'Total project cost for DCs'!A:A,'Total project cost for DCs'!C:C,"Not found",0)</f>
        <v>4-lane urban FTN- upgrade 2-lane urban to 4-lane with active modes on both sides, (TDM)</v>
      </c>
      <c r="D680" s="355" t="s">
        <v>155</v>
      </c>
      <c r="E680" s="355" t="s">
        <v>157</v>
      </c>
      <c r="H680" s="355" t="s">
        <v>833</v>
      </c>
      <c r="I680" s="359">
        <f>_xlfn.XLOOKUP($H680,DC_growth_AGS!$A$665:$A$673,DC_growth_AGS!$O$665:$O$673,"Not found",0)</f>
        <v>0.61047382917385584</v>
      </c>
      <c r="J680" s="355">
        <v>2047</v>
      </c>
      <c r="K680" s="360">
        <f>_xlfn.XLOOKUP($A680,'Total project cost for DCs'!$A$4:$A$111,'Total project cost for DCs'!G$4:G$111,0,0)*_xlfn.XLOOKUP($A680,Drury_beneficiary_allocation!$A$5:$A$104,Drury_beneficiary_allocation!$H$5:$H$104,0,0)</f>
        <v>0</v>
      </c>
      <c r="L680" s="360">
        <f>_xlfn.XLOOKUP($A680,'Total project cost for DCs'!$A$4:$A$111,'Total project cost for DCs'!H$4:H$111,0,0)*_xlfn.XLOOKUP($A680,Drury_beneficiary_allocation!$A$5:$A$104,Drury_beneficiary_allocation!$H$5:$H$104,0,0)</f>
        <v>0</v>
      </c>
      <c r="M680" s="360">
        <f>_xlfn.XLOOKUP($A680,'Total project cost for DCs'!$A$4:$A$111,'Total project cost for DCs'!I$4:I$111,0,0)*_xlfn.XLOOKUP($A680,Drury_beneficiary_allocation!$A$5:$A$104,Drury_beneficiary_allocation!$H$5:$H$104,0,0)</f>
        <v>0</v>
      </c>
      <c r="N680" s="360">
        <f>_xlfn.XLOOKUP($A680,'Total project cost for DCs'!$A$4:$A$111,'Total project cost for DCs'!J$4:J$111,0,0)*_xlfn.XLOOKUP($A680,Drury_beneficiary_allocation!$A$5:$A$104,Drury_beneficiary_allocation!$H$5:$H$104,0,0)</f>
        <v>0</v>
      </c>
      <c r="O680" s="360">
        <f>_xlfn.XLOOKUP($A680,'Total project cost for DCs'!$A$4:$A$111,'Total project cost for DCs'!K$4:K$111,0,0)*_xlfn.XLOOKUP($A680,Drury_beneficiary_allocation!$A$5:$A$104,Drury_beneficiary_allocation!$H$5:$H$104,0,0)</f>
        <v>0</v>
      </c>
      <c r="P680" s="360">
        <f>_xlfn.XLOOKUP($A680,'Total project cost for DCs'!$A$4:$A$111,'Total project cost for DCs'!L$4:L$111,0,0)*_xlfn.XLOOKUP($A680,Drury_beneficiary_allocation!$A$5:$A$104,Drury_beneficiary_allocation!$H$5:$H$104,0,0)</f>
        <v>0</v>
      </c>
      <c r="Q680" s="360">
        <f>_xlfn.XLOOKUP($A680,'Total project cost for DCs'!$A$4:$A$111,'Total project cost for DCs'!M$4:M$111,0,0)*_xlfn.XLOOKUP($A680,Drury_beneficiary_allocation!$A$5:$A$104,Drury_beneficiary_allocation!$H$5:$H$104,0,0)</f>
        <v>0</v>
      </c>
      <c r="R680" s="360">
        <f>_xlfn.XLOOKUP($A680,'Total project cost for DCs'!$A$4:$A$111,'Total project cost for DCs'!N$4:N$111,0,0)*_xlfn.XLOOKUP($A680,Drury_beneficiary_allocation!$A$5:$A$104,Drury_beneficiary_allocation!$H$5:$H$104,0,0)</f>
        <v>0</v>
      </c>
      <c r="S680" s="360">
        <f>_xlfn.XLOOKUP($A680,'Total project cost for DCs'!$A$4:$A$111,'Total project cost for DCs'!O$4:O$111,0,0)*_xlfn.XLOOKUP($A680,Drury_beneficiary_allocation!$A$5:$A$104,Drury_beneficiary_allocation!$H$5:$H$104,0,0)</f>
        <v>0</v>
      </c>
      <c r="T680" s="360">
        <f>_xlfn.XLOOKUP($A680,'Total project cost for DCs'!$A$4:$A$111,'Total project cost for DCs'!P$4:P$111,0,0)*_xlfn.XLOOKUP($A680,Drury_beneficiary_allocation!$A$5:$A$104,Drury_beneficiary_allocation!$H$5:$H$104,0,0)</f>
        <v>0</v>
      </c>
      <c r="U680" s="360">
        <f>_xlfn.XLOOKUP($A680,'Total project cost for DCs'!$A$4:$A$111,'Total project cost for DCs'!Q$4:Q$111,0,0)*_xlfn.XLOOKUP($A680,Drury_beneficiary_allocation!$A$5:$A$104,Drury_beneficiary_allocation!$H$5:$H$104,0,0)</f>
        <v>0</v>
      </c>
      <c r="V680" s="360">
        <f>_xlfn.XLOOKUP($A680,'Total project cost for DCs'!$A$4:$A$111,'Total project cost for DCs'!R$4:R$111,0,0)*_xlfn.XLOOKUP($A680,Drury_beneficiary_allocation!$A$5:$A$104,Drury_beneficiary_allocation!$H$5:$H$104,0,0)</f>
        <v>0</v>
      </c>
      <c r="W680" s="360">
        <f>_xlfn.XLOOKUP($A680,'Total project cost for DCs'!$A$4:$A$111,'Total project cost for DCs'!S$4:S$111,0,0)*_xlfn.XLOOKUP($A680,Drury_beneficiary_allocation!$A$5:$A$104,Drury_beneficiary_allocation!$H$5:$H$104,0,0)</f>
        <v>0</v>
      </c>
      <c r="X680" s="360">
        <f>_xlfn.XLOOKUP($A680,'Total project cost for DCs'!$A$4:$A$111,'Total project cost for DCs'!T$4:T$111,0,0)*_xlfn.XLOOKUP($A680,Drury_beneficiary_allocation!$A$5:$A$104,Drury_beneficiary_allocation!$H$5:$H$104,0,0)</f>
        <v>0</v>
      </c>
      <c r="Y680" s="349">
        <f t="shared" si="72"/>
        <v>0</v>
      </c>
      <c r="Z680" s="349">
        <f t="shared" si="73"/>
        <v>0</v>
      </c>
      <c r="AA680" s="349"/>
      <c r="AB680" s="353">
        <v>0</v>
      </c>
      <c r="AC680" s="354" t="str">
        <f t="shared" si="74"/>
        <v>Arterial</v>
      </c>
      <c r="AD680" s="349"/>
      <c r="AE680" s="349"/>
      <c r="AF680" s="355">
        <f>_xlfn.XLOOKUP(A680,'P1 Date Adjustment'!B:B,'P1 Date Adjustment'!F:F,"not found",0)</f>
        <v>2047</v>
      </c>
      <c r="AG680" s="349">
        <f t="shared" si="75"/>
        <v>0</v>
      </c>
    </row>
    <row r="681" spans="1:33" ht="30" x14ac:dyDescent="0.25">
      <c r="A681" s="129">
        <v>46</v>
      </c>
      <c r="B681" s="358" t="s">
        <v>408</v>
      </c>
      <c r="C681" s="358" t="str">
        <f>_xlfn.XLOOKUP($A681,'Total project cost for DCs'!A:A,'Total project cost for DCs'!C:C,"Not found",0)</f>
        <v>Possible signals(subject to Auranga assessment)</v>
      </c>
      <c r="D681" s="355" t="s">
        <v>155</v>
      </c>
      <c r="E681" s="355" t="s">
        <v>157</v>
      </c>
      <c r="H681" s="355" t="s">
        <v>833</v>
      </c>
      <c r="I681" s="359">
        <f>_xlfn.XLOOKUP($H681,DC_growth_AGS!$A$665:$A$673,DC_growth_AGS!$O$665:$O$673,"Not found",0)</f>
        <v>0.61047382917385584</v>
      </c>
      <c r="J681" s="355">
        <v>2031</v>
      </c>
      <c r="K681" s="360">
        <f>_xlfn.XLOOKUP($A681,'Total project cost for DCs'!$A$4:$A$111,'Total project cost for DCs'!G$4:G$111,0,0)*_xlfn.XLOOKUP($A681,Drury_beneficiary_allocation!$A$5:$A$104,Drury_beneficiary_allocation!$H$5:$H$104,0,0)</f>
        <v>0</v>
      </c>
      <c r="L681" s="360">
        <f>_xlfn.XLOOKUP($A681,'Total project cost for DCs'!$A$4:$A$111,'Total project cost for DCs'!H$4:H$111,0,0)*_xlfn.XLOOKUP($A681,Drury_beneficiary_allocation!$A$5:$A$104,Drury_beneficiary_allocation!$H$5:$H$104,0,0)</f>
        <v>0</v>
      </c>
      <c r="M681" s="360">
        <f>_xlfn.XLOOKUP($A681,'Total project cost for DCs'!$A$4:$A$111,'Total project cost for DCs'!I$4:I$111,0,0)*_xlfn.XLOOKUP($A681,Drury_beneficiary_allocation!$A$5:$A$104,Drury_beneficiary_allocation!$H$5:$H$104,0,0)</f>
        <v>0</v>
      </c>
      <c r="N681" s="360">
        <f>_xlfn.XLOOKUP($A681,'Total project cost for DCs'!$A$4:$A$111,'Total project cost for DCs'!J$4:J$111,0,0)*_xlfn.XLOOKUP($A681,Drury_beneficiary_allocation!$A$5:$A$104,Drury_beneficiary_allocation!$H$5:$H$104,0,0)</f>
        <v>0</v>
      </c>
      <c r="O681" s="360">
        <f>_xlfn.XLOOKUP($A681,'Total project cost for DCs'!$A$4:$A$111,'Total project cost for DCs'!K$4:K$111,0,0)*_xlfn.XLOOKUP($A681,Drury_beneficiary_allocation!$A$5:$A$104,Drury_beneficiary_allocation!$H$5:$H$104,0,0)</f>
        <v>0</v>
      </c>
      <c r="P681" s="360">
        <f>_xlfn.XLOOKUP($A681,'Total project cost for DCs'!$A$4:$A$111,'Total project cost for DCs'!L$4:L$111,0,0)*_xlfn.XLOOKUP($A681,Drury_beneficiary_allocation!$A$5:$A$104,Drury_beneficiary_allocation!$H$5:$H$104,0,0)</f>
        <v>0</v>
      </c>
      <c r="Q681" s="360">
        <f>_xlfn.XLOOKUP($A681,'Total project cost for DCs'!$A$4:$A$111,'Total project cost for DCs'!M$4:M$111,0,0)*_xlfn.XLOOKUP($A681,Drury_beneficiary_allocation!$A$5:$A$104,Drury_beneficiary_allocation!$H$5:$H$104,0,0)</f>
        <v>0</v>
      </c>
      <c r="R681" s="360">
        <f>_xlfn.XLOOKUP($A681,'Total project cost for DCs'!$A$4:$A$111,'Total project cost for DCs'!N$4:N$111,0,0)*_xlfn.XLOOKUP($A681,Drury_beneficiary_allocation!$A$5:$A$104,Drury_beneficiary_allocation!$H$5:$H$104,0,0)</f>
        <v>0</v>
      </c>
      <c r="S681" s="360">
        <f>_xlfn.XLOOKUP($A681,'Total project cost for DCs'!$A$4:$A$111,'Total project cost for DCs'!O$4:O$111,0,0)*_xlfn.XLOOKUP($A681,Drury_beneficiary_allocation!$A$5:$A$104,Drury_beneficiary_allocation!$H$5:$H$104,0,0)</f>
        <v>0</v>
      </c>
      <c r="T681" s="360">
        <f>_xlfn.XLOOKUP($A681,'Total project cost for DCs'!$A$4:$A$111,'Total project cost for DCs'!P$4:P$111,0,0)*_xlfn.XLOOKUP($A681,Drury_beneficiary_allocation!$A$5:$A$104,Drury_beneficiary_allocation!$H$5:$H$104,0,0)</f>
        <v>0</v>
      </c>
      <c r="U681" s="360">
        <f>_xlfn.XLOOKUP($A681,'Total project cost for DCs'!$A$4:$A$111,'Total project cost for DCs'!Q$4:Q$111,0,0)*_xlfn.XLOOKUP($A681,Drury_beneficiary_allocation!$A$5:$A$104,Drury_beneficiary_allocation!$H$5:$H$104,0,0)</f>
        <v>0</v>
      </c>
      <c r="V681" s="360">
        <f>_xlfn.XLOOKUP($A681,'Total project cost for DCs'!$A$4:$A$111,'Total project cost for DCs'!R$4:R$111,0,0)*_xlfn.XLOOKUP($A681,Drury_beneficiary_allocation!$A$5:$A$104,Drury_beneficiary_allocation!$H$5:$H$104,0,0)</f>
        <v>0</v>
      </c>
      <c r="W681" s="360">
        <f>_xlfn.XLOOKUP($A681,'Total project cost for DCs'!$A$4:$A$111,'Total project cost for DCs'!S$4:S$111,0,0)*_xlfn.XLOOKUP($A681,Drury_beneficiary_allocation!$A$5:$A$104,Drury_beneficiary_allocation!$H$5:$H$104,0,0)</f>
        <v>0</v>
      </c>
      <c r="X681" s="360">
        <f>_xlfn.XLOOKUP($A681,'Total project cost for DCs'!$A$4:$A$111,'Total project cost for DCs'!T$4:T$111,0,0)*_xlfn.XLOOKUP($A681,Drury_beneficiary_allocation!$A$5:$A$104,Drury_beneficiary_allocation!$H$5:$H$104,0,0)</f>
        <v>0</v>
      </c>
      <c r="Y681" s="349">
        <f t="shared" si="72"/>
        <v>0</v>
      </c>
      <c r="Z681" s="349">
        <f t="shared" si="73"/>
        <v>0</v>
      </c>
      <c r="AA681" s="349"/>
      <c r="AB681" s="353">
        <v>0</v>
      </c>
      <c r="AC681" s="354" t="str">
        <f t="shared" si="74"/>
        <v>Arterial</v>
      </c>
      <c r="AD681" s="349"/>
      <c r="AE681" s="349"/>
      <c r="AF681" s="355">
        <f>_xlfn.XLOOKUP(A681,'P1 Date Adjustment'!B:B,'P1 Date Adjustment'!F:F,"not found",0)</f>
        <v>2031</v>
      </c>
      <c r="AG681" s="349">
        <f t="shared" si="75"/>
        <v>0</v>
      </c>
    </row>
    <row r="682" spans="1:33" ht="30" x14ac:dyDescent="0.25">
      <c r="A682" s="129" t="s">
        <v>430</v>
      </c>
      <c r="B682" s="358" t="s">
        <v>431</v>
      </c>
      <c r="C682" s="358" t="str">
        <f>_xlfn.XLOOKUP($A682,'Total project cost for DCs'!A:A,'Total project cost for DCs'!C:C,"Not found",0)</f>
        <v>2-lane urban- new collector with active mode on both sides + intersection improvements (TDM)</v>
      </c>
      <c r="D682" s="355" t="s">
        <v>155</v>
      </c>
      <c r="E682" s="355" t="s">
        <v>223</v>
      </c>
      <c r="H682" s="355" t="s">
        <v>833</v>
      </c>
      <c r="I682" s="359">
        <f>_xlfn.XLOOKUP($H682,DC_growth_AGS!$A$665:$A$673,DC_growth_AGS!$O$665:$O$673,"Not found",0)</f>
        <v>0.61047382917385584</v>
      </c>
      <c r="J682" s="355">
        <v>2034</v>
      </c>
      <c r="K682" s="360">
        <f>_xlfn.XLOOKUP($A682,'Total project cost for DCs'!$A$4:$A$111,'Total project cost for DCs'!G$4:G$111,0,0)*_xlfn.XLOOKUP($A682,Drury_beneficiary_allocation!$A$5:$A$104,Drury_beneficiary_allocation!$H$5:$H$104,0,0)</f>
        <v>0</v>
      </c>
      <c r="L682" s="360">
        <f>_xlfn.XLOOKUP($A682,'Total project cost for DCs'!$A$4:$A$111,'Total project cost for DCs'!H$4:H$111,0,0)*_xlfn.XLOOKUP($A682,Drury_beneficiary_allocation!$A$5:$A$104,Drury_beneficiary_allocation!$H$5:$H$104,0,0)</f>
        <v>0</v>
      </c>
      <c r="M682" s="360">
        <f>_xlfn.XLOOKUP($A682,'Total project cost for DCs'!$A$4:$A$111,'Total project cost for DCs'!I$4:I$111,0,0)*_xlfn.XLOOKUP($A682,Drury_beneficiary_allocation!$A$5:$A$104,Drury_beneficiary_allocation!$H$5:$H$104,0,0)</f>
        <v>0</v>
      </c>
      <c r="N682" s="360">
        <f>_xlfn.XLOOKUP($A682,'Total project cost for DCs'!$A$4:$A$111,'Total project cost for DCs'!J$4:J$111,0,0)*_xlfn.XLOOKUP($A682,Drury_beneficiary_allocation!$A$5:$A$104,Drury_beneficiary_allocation!$H$5:$H$104,0,0)</f>
        <v>0</v>
      </c>
      <c r="O682" s="360">
        <f>_xlfn.XLOOKUP($A682,'Total project cost for DCs'!$A$4:$A$111,'Total project cost for DCs'!K$4:K$111,0,0)*_xlfn.XLOOKUP($A682,Drury_beneficiary_allocation!$A$5:$A$104,Drury_beneficiary_allocation!$H$5:$H$104,0,0)</f>
        <v>0</v>
      </c>
      <c r="P682" s="360">
        <f>_xlfn.XLOOKUP($A682,'Total project cost for DCs'!$A$4:$A$111,'Total project cost for DCs'!L$4:L$111,0,0)*_xlfn.XLOOKUP($A682,Drury_beneficiary_allocation!$A$5:$A$104,Drury_beneficiary_allocation!$H$5:$H$104,0,0)</f>
        <v>0</v>
      </c>
      <c r="Q682" s="360">
        <f>_xlfn.XLOOKUP($A682,'Total project cost for DCs'!$A$4:$A$111,'Total project cost for DCs'!M$4:M$111,0,0)*_xlfn.XLOOKUP($A682,Drury_beneficiary_allocation!$A$5:$A$104,Drury_beneficiary_allocation!$H$5:$H$104,0,0)</f>
        <v>0</v>
      </c>
      <c r="R682" s="360">
        <f>_xlfn.XLOOKUP($A682,'Total project cost for DCs'!$A$4:$A$111,'Total project cost for DCs'!N$4:N$111,0,0)*_xlfn.XLOOKUP($A682,Drury_beneficiary_allocation!$A$5:$A$104,Drury_beneficiary_allocation!$H$5:$H$104,0,0)</f>
        <v>0</v>
      </c>
      <c r="S682" s="360">
        <f>_xlfn.XLOOKUP($A682,'Total project cost for DCs'!$A$4:$A$111,'Total project cost for DCs'!O$4:O$111,0,0)*_xlfn.XLOOKUP($A682,Drury_beneficiary_allocation!$A$5:$A$104,Drury_beneficiary_allocation!$H$5:$H$104,0,0)</f>
        <v>0</v>
      </c>
      <c r="T682" s="360">
        <f>_xlfn.XLOOKUP($A682,'Total project cost for DCs'!$A$4:$A$111,'Total project cost for DCs'!P$4:P$111,0,0)*_xlfn.XLOOKUP($A682,Drury_beneficiary_allocation!$A$5:$A$104,Drury_beneficiary_allocation!$H$5:$H$104,0,0)</f>
        <v>0</v>
      </c>
      <c r="U682" s="360">
        <f>_xlfn.XLOOKUP($A682,'Total project cost for DCs'!$A$4:$A$111,'Total project cost for DCs'!Q$4:Q$111,0,0)*_xlfn.XLOOKUP($A682,Drury_beneficiary_allocation!$A$5:$A$104,Drury_beneficiary_allocation!$H$5:$H$104,0,0)</f>
        <v>0</v>
      </c>
      <c r="V682" s="360">
        <f>_xlfn.XLOOKUP($A682,'Total project cost for DCs'!$A$4:$A$111,'Total project cost for DCs'!R$4:R$111,0,0)*_xlfn.XLOOKUP($A682,Drury_beneficiary_allocation!$A$5:$A$104,Drury_beneficiary_allocation!$H$5:$H$104,0,0)</f>
        <v>0</v>
      </c>
      <c r="W682" s="360">
        <f>_xlfn.XLOOKUP($A682,'Total project cost for DCs'!$A$4:$A$111,'Total project cost for DCs'!S$4:S$111,0,0)*_xlfn.XLOOKUP($A682,Drury_beneficiary_allocation!$A$5:$A$104,Drury_beneficiary_allocation!$H$5:$H$104,0,0)</f>
        <v>0</v>
      </c>
      <c r="X682" s="360">
        <f>_xlfn.XLOOKUP($A682,'Total project cost for DCs'!$A$4:$A$111,'Total project cost for DCs'!T$4:T$111,0,0)*_xlfn.XLOOKUP($A682,Drury_beneficiary_allocation!$A$5:$A$104,Drury_beneficiary_allocation!$H$5:$H$104,0,0)</f>
        <v>0</v>
      </c>
      <c r="Y682" s="349">
        <f t="shared" si="72"/>
        <v>0</v>
      </c>
      <c r="Z682" s="349">
        <f t="shared" si="73"/>
        <v>0</v>
      </c>
      <c r="AA682" s="349"/>
      <c r="AB682" s="353">
        <v>0</v>
      </c>
      <c r="AC682" s="354" t="str">
        <f t="shared" si="74"/>
        <v>Collector</v>
      </c>
      <c r="AD682" s="349"/>
      <c r="AE682" s="349"/>
      <c r="AF682" s="355">
        <f>_xlfn.XLOOKUP(A682,'P1 Date Adjustment'!B:B,'P1 Date Adjustment'!F:F,"not found",0)</f>
        <v>2034</v>
      </c>
      <c r="AG682" s="349">
        <f t="shared" si="75"/>
        <v>0</v>
      </c>
    </row>
    <row r="683" spans="1:33" ht="45" x14ac:dyDescent="0.25">
      <c r="A683" s="129">
        <v>58</v>
      </c>
      <c r="B683" s="358" t="s">
        <v>441</v>
      </c>
      <c r="C683" s="358" t="str">
        <f>_xlfn.XLOOKUP($A683,'Total project cost for DCs'!A:A,'Total project cost for DCs'!C:C,"Not found",0)</f>
        <v>2-lane urban- upgrade existing road layout with active modes on both sides + intersection improvements (TDM)</v>
      </c>
      <c r="D683" s="355" t="s">
        <v>155</v>
      </c>
      <c r="E683" s="355" t="s">
        <v>199</v>
      </c>
      <c r="H683" s="355" t="s">
        <v>833</v>
      </c>
      <c r="I683" s="359">
        <f>_xlfn.XLOOKUP($H683,DC_growth_AGS!$A$665:$A$673,DC_growth_AGS!$O$665:$O$673,"Not found",0)</f>
        <v>0.61047382917385584</v>
      </c>
      <c r="J683" s="355">
        <v>2033</v>
      </c>
      <c r="K683" s="360">
        <f>_xlfn.XLOOKUP($A683,'Total project cost for DCs'!$A$4:$A$111,'Total project cost for DCs'!G$4:G$111,0,0)*_xlfn.XLOOKUP($A683,Drury_beneficiary_allocation!$A$5:$A$104,Drury_beneficiary_allocation!$H$5:$H$104,0,0)</f>
        <v>0</v>
      </c>
      <c r="L683" s="360">
        <f>_xlfn.XLOOKUP($A683,'Total project cost for DCs'!$A$4:$A$111,'Total project cost for DCs'!H$4:H$111,0,0)*_xlfn.XLOOKUP($A683,Drury_beneficiary_allocation!$A$5:$A$104,Drury_beneficiary_allocation!$H$5:$H$104,0,0)</f>
        <v>0</v>
      </c>
      <c r="M683" s="360">
        <f>_xlfn.XLOOKUP($A683,'Total project cost for DCs'!$A$4:$A$111,'Total project cost for DCs'!I$4:I$111,0,0)*_xlfn.XLOOKUP($A683,Drury_beneficiary_allocation!$A$5:$A$104,Drury_beneficiary_allocation!$H$5:$H$104,0,0)</f>
        <v>0</v>
      </c>
      <c r="N683" s="360">
        <f>_xlfn.XLOOKUP($A683,'Total project cost for DCs'!$A$4:$A$111,'Total project cost for DCs'!J$4:J$111,0,0)*_xlfn.XLOOKUP($A683,Drury_beneficiary_allocation!$A$5:$A$104,Drury_beneficiary_allocation!$H$5:$H$104,0,0)</f>
        <v>0</v>
      </c>
      <c r="O683" s="360">
        <f>_xlfn.XLOOKUP($A683,'Total project cost for DCs'!$A$4:$A$111,'Total project cost for DCs'!K$4:K$111,0,0)*_xlfn.XLOOKUP($A683,Drury_beneficiary_allocation!$A$5:$A$104,Drury_beneficiary_allocation!$H$5:$H$104,0,0)</f>
        <v>0</v>
      </c>
      <c r="P683" s="360">
        <f>_xlfn.XLOOKUP($A683,'Total project cost for DCs'!$A$4:$A$111,'Total project cost for DCs'!L$4:L$111,0,0)*_xlfn.XLOOKUP($A683,Drury_beneficiary_allocation!$A$5:$A$104,Drury_beneficiary_allocation!$H$5:$H$104,0,0)</f>
        <v>0</v>
      </c>
      <c r="Q683" s="360">
        <f>_xlfn.XLOOKUP($A683,'Total project cost for DCs'!$A$4:$A$111,'Total project cost for DCs'!M$4:M$111,0,0)*_xlfn.XLOOKUP($A683,Drury_beneficiary_allocation!$A$5:$A$104,Drury_beneficiary_allocation!$H$5:$H$104,0,0)</f>
        <v>0</v>
      </c>
      <c r="R683" s="360">
        <f>_xlfn.XLOOKUP($A683,'Total project cost for DCs'!$A$4:$A$111,'Total project cost for DCs'!N$4:N$111,0,0)*_xlfn.XLOOKUP($A683,Drury_beneficiary_allocation!$A$5:$A$104,Drury_beneficiary_allocation!$H$5:$H$104,0,0)</f>
        <v>0</v>
      </c>
      <c r="S683" s="360">
        <f>_xlfn.XLOOKUP($A683,'Total project cost for DCs'!$A$4:$A$111,'Total project cost for DCs'!O$4:O$111,0,0)*_xlfn.XLOOKUP($A683,Drury_beneficiary_allocation!$A$5:$A$104,Drury_beneficiary_allocation!$H$5:$H$104,0,0)</f>
        <v>0</v>
      </c>
      <c r="T683" s="360">
        <f>_xlfn.XLOOKUP($A683,'Total project cost for DCs'!$A$4:$A$111,'Total project cost for DCs'!P$4:P$111,0,0)*_xlfn.XLOOKUP($A683,Drury_beneficiary_allocation!$A$5:$A$104,Drury_beneficiary_allocation!$H$5:$H$104,0,0)</f>
        <v>0</v>
      </c>
      <c r="U683" s="360">
        <f>_xlfn.XLOOKUP($A683,'Total project cost for DCs'!$A$4:$A$111,'Total project cost for DCs'!Q$4:Q$111,0,0)*_xlfn.XLOOKUP($A683,Drury_beneficiary_allocation!$A$5:$A$104,Drury_beneficiary_allocation!$H$5:$H$104,0,0)</f>
        <v>0</v>
      </c>
      <c r="V683" s="360">
        <f>_xlfn.XLOOKUP($A683,'Total project cost for DCs'!$A$4:$A$111,'Total project cost for DCs'!R$4:R$111,0,0)*_xlfn.XLOOKUP($A683,Drury_beneficiary_allocation!$A$5:$A$104,Drury_beneficiary_allocation!$H$5:$H$104,0,0)</f>
        <v>0</v>
      </c>
      <c r="W683" s="360">
        <f>_xlfn.XLOOKUP($A683,'Total project cost for DCs'!$A$4:$A$111,'Total project cost for DCs'!S$4:S$111,0,0)*_xlfn.XLOOKUP($A683,Drury_beneficiary_allocation!$A$5:$A$104,Drury_beneficiary_allocation!$H$5:$H$104,0,0)</f>
        <v>0</v>
      </c>
      <c r="X683" s="360">
        <f>_xlfn.XLOOKUP($A683,'Total project cost for DCs'!$A$4:$A$111,'Total project cost for DCs'!T$4:T$111,0,0)*_xlfn.XLOOKUP($A683,Drury_beneficiary_allocation!$A$5:$A$104,Drury_beneficiary_allocation!$H$5:$H$104,0,0)</f>
        <v>0</v>
      </c>
      <c r="Y683" s="349">
        <f t="shared" si="72"/>
        <v>0</v>
      </c>
      <c r="Z683" s="349">
        <f t="shared" si="73"/>
        <v>0</v>
      </c>
      <c r="AA683" s="349"/>
      <c r="AB683" s="353">
        <v>0</v>
      </c>
      <c r="AC683" s="354" t="str">
        <f t="shared" si="74"/>
        <v>Collector</v>
      </c>
      <c r="AD683" s="349"/>
      <c r="AE683" s="349"/>
      <c r="AF683" s="355">
        <f>_xlfn.XLOOKUP(A683,'P1 Date Adjustment'!B:B,'P1 Date Adjustment'!F:F,"not found",0)</f>
        <v>2033</v>
      </c>
      <c r="AG683" s="349">
        <f t="shared" si="75"/>
        <v>0</v>
      </c>
    </row>
    <row r="684" spans="1:33" ht="30" x14ac:dyDescent="0.25">
      <c r="A684" s="129">
        <v>59</v>
      </c>
      <c r="B684" s="358" t="s">
        <v>443</v>
      </c>
      <c r="C684" s="358" t="str">
        <f>_xlfn.XLOOKUP($A684,'Total project cost for DCs'!A:A,'Total project cost for DCs'!C:C,"Not found",0)</f>
        <v xml:space="preserve"> 2-lane intersection (new intersection + active mode crossings)</v>
      </c>
      <c r="D684" s="355" t="s">
        <v>155</v>
      </c>
      <c r="E684" s="355" t="s">
        <v>223</v>
      </c>
      <c r="H684" s="355" t="s">
        <v>833</v>
      </c>
      <c r="I684" s="359">
        <f>_xlfn.XLOOKUP($H684,DC_growth_AGS!$A$665:$A$673,DC_growth_AGS!$O$665:$O$673,"Not found",0)</f>
        <v>0.61047382917385584</v>
      </c>
      <c r="J684" s="355">
        <v>2033</v>
      </c>
      <c r="K684" s="360">
        <f>_xlfn.XLOOKUP($A684,'Total project cost for DCs'!$A$4:$A$111,'Total project cost for DCs'!G$4:G$111,0,0)*_xlfn.XLOOKUP($A684,Drury_beneficiary_allocation!$A$5:$A$104,Drury_beneficiary_allocation!$H$5:$H$104,0,0)</f>
        <v>0</v>
      </c>
      <c r="L684" s="360">
        <f>_xlfn.XLOOKUP($A684,'Total project cost for DCs'!$A$4:$A$111,'Total project cost for DCs'!H$4:H$111,0,0)*_xlfn.XLOOKUP($A684,Drury_beneficiary_allocation!$A$5:$A$104,Drury_beneficiary_allocation!$H$5:$H$104,0,0)</f>
        <v>0</v>
      </c>
      <c r="M684" s="360">
        <f>_xlfn.XLOOKUP($A684,'Total project cost for DCs'!$A$4:$A$111,'Total project cost for DCs'!I$4:I$111,0,0)*_xlfn.XLOOKUP($A684,Drury_beneficiary_allocation!$A$5:$A$104,Drury_beneficiary_allocation!$H$5:$H$104,0,0)</f>
        <v>0</v>
      </c>
      <c r="N684" s="360">
        <f>_xlfn.XLOOKUP($A684,'Total project cost for DCs'!$A$4:$A$111,'Total project cost for DCs'!J$4:J$111,0,0)*_xlfn.XLOOKUP($A684,Drury_beneficiary_allocation!$A$5:$A$104,Drury_beneficiary_allocation!$H$5:$H$104,0,0)</f>
        <v>0</v>
      </c>
      <c r="O684" s="360">
        <f>_xlfn.XLOOKUP($A684,'Total project cost for DCs'!$A$4:$A$111,'Total project cost for DCs'!K$4:K$111,0,0)*_xlfn.XLOOKUP($A684,Drury_beneficiary_allocation!$A$5:$A$104,Drury_beneficiary_allocation!$H$5:$H$104,0,0)</f>
        <v>0</v>
      </c>
      <c r="P684" s="360">
        <f>_xlfn.XLOOKUP($A684,'Total project cost for DCs'!$A$4:$A$111,'Total project cost for DCs'!L$4:L$111,0,0)*_xlfn.XLOOKUP($A684,Drury_beneficiary_allocation!$A$5:$A$104,Drury_beneficiary_allocation!$H$5:$H$104,0,0)</f>
        <v>0</v>
      </c>
      <c r="Q684" s="360">
        <f>_xlfn.XLOOKUP($A684,'Total project cost for DCs'!$A$4:$A$111,'Total project cost for DCs'!M$4:M$111,0,0)*_xlfn.XLOOKUP($A684,Drury_beneficiary_allocation!$A$5:$A$104,Drury_beneficiary_allocation!$H$5:$H$104,0,0)</f>
        <v>0</v>
      </c>
      <c r="R684" s="360">
        <f>_xlfn.XLOOKUP($A684,'Total project cost for DCs'!$A$4:$A$111,'Total project cost for DCs'!N$4:N$111,0,0)*_xlfn.XLOOKUP($A684,Drury_beneficiary_allocation!$A$5:$A$104,Drury_beneficiary_allocation!$H$5:$H$104,0,0)</f>
        <v>0</v>
      </c>
      <c r="S684" s="360">
        <f>_xlfn.XLOOKUP($A684,'Total project cost for DCs'!$A$4:$A$111,'Total project cost for DCs'!O$4:O$111,0,0)*_xlfn.XLOOKUP($A684,Drury_beneficiary_allocation!$A$5:$A$104,Drury_beneficiary_allocation!$H$5:$H$104,0,0)</f>
        <v>0</v>
      </c>
      <c r="T684" s="360">
        <f>_xlfn.XLOOKUP($A684,'Total project cost for DCs'!$A$4:$A$111,'Total project cost for DCs'!P$4:P$111,0,0)*_xlfn.XLOOKUP($A684,Drury_beneficiary_allocation!$A$5:$A$104,Drury_beneficiary_allocation!$H$5:$H$104,0,0)</f>
        <v>0</v>
      </c>
      <c r="U684" s="360">
        <f>_xlfn.XLOOKUP($A684,'Total project cost for DCs'!$A$4:$A$111,'Total project cost for DCs'!Q$4:Q$111,0,0)*_xlfn.XLOOKUP($A684,Drury_beneficiary_allocation!$A$5:$A$104,Drury_beneficiary_allocation!$H$5:$H$104,0,0)</f>
        <v>0</v>
      </c>
      <c r="V684" s="360">
        <f>_xlfn.XLOOKUP($A684,'Total project cost for DCs'!$A$4:$A$111,'Total project cost for DCs'!R$4:R$111,0,0)*_xlfn.XLOOKUP($A684,Drury_beneficiary_allocation!$A$5:$A$104,Drury_beneficiary_allocation!$H$5:$H$104,0,0)</f>
        <v>0</v>
      </c>
      <c r="W684" s="360">
        <f>_xlfn.XLOOKUP($A684,'Total project cost for DCs'!$A$4:$A$111,'Total project cost for DCs'!S$4:S$111,0,0)*_xlfn.XLOOKUP($A684,Drury_beneficiary_allocation!$A$5:$A$104,Drury_beneficiary_allocation!$H$5:$H$104,0,0)</f>
        <v>0</v>
      </c>
      <c r="X684" s="360">
        <f>_xlfn.XLOOKUP($A684,'Total project cost for DCs'!$A$4:$A$111,'Total project cost for DCs'!T$4:T$111,0,0)*_xlfn.XLOOKUP($A684,Drury_beneficiary_allocation!$A$5:$A$104,Drury_beneficiary_allocation!$H$5:$H$104,0,0)</f>
        <v>0</v>
      </c>
      <c r="Y684" s="349">
        <f t="shared" si="72"/>
        <v>0</v>
      </c>
      <c r="Z684" s="349">
        <f t="shared" si="73"/>
        <v>0</v>
      </c>
      <c r="AA684" s="349"/>
      <c r="AB684" s="353">
        <v>0</v>
      </c>
      <c r="AC684" s="354" t="str">
        <f t="shared" si="74"/>
        <v>Collector</v>
      </c>
      <c r="AD684" s="349"/>
      <c r="AE684" s="349"/>
      <c r="AF684" s="355">
        <f>_xlfn.XLOOKUP(A684,'P1 Date Adjustment'!B:B,'P1 Date Adjustment'!F:F,"not found",0)</f>
        <v>2033</v>
      </c>
      <c r="AG684" s="349">
        <f t="shared" si="75"/>
        <v>0</v>
      </c>
    </row>
    <row r="685" spans="1:33" ht="30" x14ac:dyDescent="0.25">
      <c r="A685" s="129" t="s">
        <v>452</v>
      </c>
      <c r="B685" s="358" t="s">
        <v>453</v>
      </c>
      <c r="C685" s="358" t="str">
        <f>_xlfn.XLOOKUP($A685,'Total project cost for DCs'!A:A,'Total project cost for DCs'!C:C,"Not found",0)</f>
        <v>2-lane urban- new road layout with active modes on both sides (TDM)</v>
      </c>
      <c r="D685" s="355" t="s">
        <v>155</v>
      </c>
      <c r="E685" s="355" t="s">
        <v>227</v>
      </c>
      <c r="H685" s="355" t="s">
        <v>833</v>
      </c>
      <c r="I685" s="359">
        <f>_xlfn.XLOOKUP($H685,DC_growth_AGS!$A$665:$A$673,DC_growth_AGS!$O$665:$O$673,"Not found",0)</f>
        <v>0.61047382917385584</v>
      </c>
      <c r="J685" s="355">
        <v>2036</v>
      </c>
      <c r="K685" s="360">
        <f>_xlfn.XLOOKUP($A685,'Total project cost for DCs'!$A$4:$A$111,'Total project cost for DCs'!G$4:G$111,0,0)*_xlfn.XLOOKUP($A685,Drury_beneficiary_allocation!$A$5:$A$104,Drury_beneficiary_allocation!$H$5:$H$104,0,0)</f>
        <v>0</v>
      </c>
      <c r="L685" s="360">
        <f>_xlfn.XLOOKUP($A685,'Total project cost for DCs'!$A$4:$A$111,'Total project cost for DCs'!H$4:H$111,0,0)*_xlfn.XLOOKUP($A685,Drury_beneficiary_allocation!$A$5:$A$104,Drury_beneficiary_allocation!$H$5:$H$104,0,0)</f>
        <v>0</v>
      </c>
      <c r="M685" s="360">
        <f>_xlfn.XLOOKUP($A685,'Total project cost for DCs'!$A$4:$A$111,'Total project cost for DCs'!I$4:I$111,0,0)*_xlfn.XLOOKUP($A685,Drury_beneficiary_allocation!$A$5:$A$104,Drury_beneficiary_allocation!$H$5:$H$104,0,0)</f>
        <v>0</v>
      </c>
      <c r="N685" s="360">
        <f>_xlfn.XLOOKUP($A685,'Total project cost for DCs'!$A$4:$A$111,'Total project cost for DCs'!J$4:J$111,0,0)*_xlfn.XLOOKUP($A685,Drury_beneficiary_allocation!$A$5:$A$104,Drury_beneficiary_allocation!$H$5:$H$104,0,0)</f>
        <v>0</v>
      </c>
      <c r="O685" s="360">
        <f>_xlfn.XLOOKUP($A685,'Total project cost for DCs'!$A$4:$A$111,'Total project cost for DCs'!K$4:K$111,0,0)*_xlfn.XLOOKUP($A685,Drury_beneficiary_allocation!$A$5:$A$104,Drury_beneficiary_allocation!$H$5:$H$104,0,0)</f>
        <v>0</v>
      </c>
      <c r="P685" s="360">
        <f>_xlfn.XLOOKUP($A685,'Total project cost for DCs'!$A$4:$A$111,'Total project cost for DCs'!L$4:L$111,0,0)*_xlfn.XLOOKUP($A685,Drury_beneficiary_allocation!$A$5:$A$104,Drury_beneficiary_allocation!$H$5:$H$104,0,0)</f>
        <v>0</v>
      </c>
      <c r="Q685" s="360">
        <f>_xlfn.XLOOKUP($A685,'Total project cost for DCs'!$A$4:$A$111,'Total project cost for DCs'!M$4:M$111,0,0)*_xlfn.XLOOKUP($A685,Drury_beneficiary_allocation!$A$5:$A$104,Drury_beneficiary_allocation!$H$5:$H$104,0,0)</f>
        <v>0</v>
      </c>
      <c r="R685" s="360">
        <f>_xlfn.XLOOKUP($A685,'Total project cost for DCs'!$A$4:$A$111,'Total project cost for DCs'!N$4:N$111,0,0)*_xlfn.XLOOKUP($A685,Drury_beneficiary_allocation!$A$5:$A$104,Drury_beneficiary_allocation!$H$5:$H$104,0,0)</f>
        <v>0</v>
      </c>
      <c r="S685" s="360">
        <f>_xlfn.XLOOKUP($A685,'Total project cost for DCs'!$A$4:$A$111,'Total project cost for DCs'!O$4:O$111,0,0)*_xlfn.XLOOKUP($A685,Drury_beneficiary_allocation!$A$5:$A$104,Drury_beneficiary_allocation!$H$5:$H$104,0,0)</f>
        <v>0</v>
      </c>
      <c r="T685" s="360">
        <f>_xlfn.XLOOKUP($A685,'Total project cost for DCs'!$A$4:$A$111,'Total project cost for DCs'!P$4:P$111,0,0)*_xlfn.XLOOKUP($A685,Drury_beneficiary_allocation!$A$5:$A$104,Drury_beneficiary_allocation!$H$5:$H$104,0,0)</f>
        <v>0</v>
      </c>
      <c r="U685" s="360">
        <f>_xlfn.XLOOKUP($A685,'Total project cost for DCs'!$A$4:$A$111,'Total project cost for DCs'!Q$4:Q$111,0,0)*_xlfn.XLOOKUP($A685,Drury_beneficiary_allocation!$A$5:$A$104,Drury_beneficiary_allocation!$H$5:$H$104,0,0)</f>
        <v>0</v>
      </c>
      <c r="V685" s="360">
        <f>_xlfn.XLOOKUP($A685,'Total project cost for DCs'!$A$4:$A$111,'Total project cost for DCs'!R$4:R$111,0,0)*_xlfn.XLOOKUP($A685,Drury_beneficiary_allocation!$A$5:$A$104,Drury_beneficiary_allocation!$H$5:$H$104,0,0)</f>
        <v>0</v>
      </c>
      <c r="W685" s="360">
        <f>_xlfn.XLOOKUP($A685,'Total project cost for DCs'!$A$4:$A$111,'Total project cost for DCs'!S$4:S$111,0,0)*_xlfn.XLOOKUP($A685,Drury_beneficiary_allocation!$A$5:$A$104,Drury_beneficiary_allocation!$H$5:$H$104,0,0)</f>
        <v>0</v>
      </c>
      <c r="X685" s="360">
        <f>_xlfn.XLOOKUP($A685,'Total project cost for DCs'!$A$4:$A$111,'Total project cost for DCs'!T$4:T$111,0,0)*_xlfn.XLOOKUP($A685,Drury_beneficiary_allocation!$A$5:$A$104,Drury_beneficiary_allocation!$H$5:$H$104,0,0)</f>
        <v>0</v>
      </c>
      <c r="Y685" s="349">
        <f t="shared" si="72"/>
        <v>0</v>
      </c>
      <c r="Z685" s="349">
        <f t="shared" si="73"/>
        <v>0</v>
      </c>
      <c r="AA685" s="349"/>
      <c r="AB685" s="353">
        <v>0</v>
      </c>
      <c r="AC685" s="354" t="str">
        <f t="shared" si="74"/>
        <v>Arterial</v>
      </c>
      <c r="AD685" s="349"/>
      <c r="AE685" s="349"/>
      <c r="AF685" s="355">
        <f>_xlfn.XLOOKUP(A685,'P1 Date Adjustment'!B:B,'P1 Date Adjustment'!F:F,"not found",0)</f>
        <v>2036</v>
      </c>
      <c r="AG685" s="349">
        <f t="shared" si="75"/>
        <v>0</v>
      </c>
    </row>
    <row r="686" spans="1:33" ht="30" x14ac:dyDescent="0.25">
      <c r="A686" s="129" t="s">
        <v>454</v>
      </c>
      <c r="B686" s="358" t="s">
        <v>455</v>
      </c>
      <c r="C686" s="358" t="str">
        <f>_xlfn.XLOOKUP($A686,'Total project cost for DCs'!A:A,'Total project cost for DCs'!C:C,"Not found",0)</f>
        <v>2-lane urban- new road layout with active modes on both sides (TDM)</v>
      </c>
      <c r="D686" s="355" t="s">
        <v>155</v>
      </c>
      <c r="E686" s="355" t="s">
        <v>345</v>
      </c>
      <c r="H686" s="355" t="s">
        <v>833</v>
      </c>
      <c r="I686" s="359">
        <f>_xlfn.XLOOKUP($H686,DC_growth_AGS!$A$665:$A$673,DC_growth_AGS!$O$665:$O$673,"Not found",0)</f>
        <v>0.61047382917385584</v>
      </c>
      <c r="J686" s="355">
        <v>2036</v>
      </c>
      <c r="K686" s="360">
        <f>_xlfn.XLOOKUP($A686,'Total project cost for DCs'!$A$4:$A$111,'Total project cost for DCs'!G$4:G$111,0,0)*_xlfn.XLOOKUP($A686,Drury_beneficiary_allocation!$A$5:$A$104,Drury_beneficiary_allocation!$H$5:$H$104,0,0)</f>
        <v>0</v>
      </c>
      <c r="L686" s="360">
        <f>_xlfn.XLOOKUP($A686,'Total project cost for DCs'!$A$4:$A$111,'Total project cost for DCs'!H$4:H$111,0,0)*_xlfn.XLOOKUP($A686,Drury_beneficiary_allocation!$A$5:$A$104,Drury_beneficiary_allocation!$H$5:$H$104,0,0)</f>
        <v>0</v>
      </c>
      <c r="M686" s="360">
        <f>_xlfn.XLOOKUP($A686,'Total project cost for DCs'!$A$4:$A$111,'Total project cost for DCs'!I$4:I$111,0,0)*_xlfn.XLOOKUP($A686,Drury_beneficiary_allocation!$A$5:$A$104,Drury_beneficiary_allocation!$H$5:$H$104,0,0)</f>
        <v>0</v>
      </c>
      <c r="N686" s="360">
        <f>_xlfn.XLOOKUP($A686,'Total project cost for DCs'!$A$4:$A$111,'Total project cost for DCs'!J$4:J$111,0,0)*_xlfn.XLOOKUP($A686,Drury_beneficiary_allocation!$A$5:$A$104,Drury_beneficiary_allocation!$H$5:$H$104,0,0)</f>
        <v>0</v>
      </c>
      <c r="O686" s="360">
        <f>_xlfn.XLOOKUP($A686,'Total project cost for DCs'!$A$4:$A$111,'Total project cost for DCs'!K$4:K$111,0,0)*_xlfn.XLOOKUP($A686,Drury_beneficiary_allocation!$A$5:$A$104,Drury_beneficiary_allocation!$H$5:$H$104,0,0)</f>
        <v>0</v>
      </c>
      <c r="P686" s="360">
        <f>_xlfn.XLOOKUP($A686,'Total project cost for DCs'!$A$4:$A$111,'Total project cost for DCs'!L$4:L$111,0,0)*_xlfn.XLOOKUP($A686,Drury_beneficiary_allocation!$A$5:$A$104,Drury_beneficiary_allocation!$H$5:$H$104,0,0)</f>
        <v>0</v>
      </c>
      <c r="Q686" s="360">
        <f>_xlfn.XLOOKUP($A686,'Total project cost for DCs'!$A$4:$A$111,'Total project cost for DCs'!M$4:M$111,0,0)*_xlfn.XLOOKUP($A686,Drury_beneficiary_allocation!$A$5:$A$104,Drury_beneficiary_allocation!$H$5:$H$104,0,0)</f>
        <v>0</v>
      </c>
      <c r="R686" s="360">
        <f>_xlfn.XLOOKUP($A686,'Total project cost for DCs'!$A$4:$A$111,'Total project cost for DCs'!N$4:N$111,0,0)*_xlfn.XLOOKUP($A686,Drury_beneficiary_allocation!$A$5:$A$104,Drury_beneficiary_allocation!$H$5:$H$104,0,0)</f>
        <v>0</v>
      </c>
      <c r="S686" s="360">
        <f>_xlfn.XLOOKUP($A686,'Total project cost for DCs'!$A$4:$A$111,'Total project cost for DCs'!O$4:O$111,0,0)*_xlfn.XLOOKUP($A686,Drury_beneficiary_allocation!$A$5:$A$104,Drury_beneficiary_allocation!$H$5:$H$104,0,0)</f>
        <v>0</v>
      </c>
      <c r="T686" s="360">
        <f>_xlfn.XLOOKUP($A686,'Total project cost for DCs'!$A$4:$A$111,'Total project cost for DCs'!P$4:P$111,0,0)*_xlfn.XLOOKUP($A686,Drury_beneficiary_allocation!$A$5:$A$104,Drury_beneficiary_allocation!$H$5:$H$104,0,0)</f>
        <v>0</v>
      </c>
      <c r="U686" s="360">
        <f>_xlfn.XLOOKUP($A686,'Total project cost for DCs'!$A$4:$A$111,'Total project cost for DCs'!Q$4:Q$111,0,0)*_xlfn.XLOOKUP($A686,Drury_beneficiary_allocation!$A$5:$A$104,Drury_beneficiary_allocation!$H$5:$H$104,0,0)</f>
        <v>0</v>
      </c>
      <c r="V686" s="360">
        <f>_xlfn.XLOOKUP($A686,'Total project cost for DCs'!$A$4:$A$111,'Total project cost for DCs'!R$4:R$111,0,0)*_xlfn.XLOOKUP($A686,Drury_beneficiary_allocation!$A$5:$A$104,Drury_beneficiary_allocation!$H$5:$H$104,0,0)</f>
        <v>0</v>
      </c>
      <c r="W686" s="360">
        <f>_xlfn.XLOOKUP($A686,'Total project cost for DCs'!$A$4:$A$111,'Total project cost for DCs'!S$4:S$111,0,0)*_xlfn.XLOOKUP($A686,Drury_beneficiary_allocation!$A$5:$A$104,Drury_beneficiary_allocation!$H$5:$H$104,0,0)</f>
        <v>0</v>
      </c>
      <c r="X686" s="360">
        <f>_xlfn.XLOOKUP($A686,'Total project cost for DCs'!$A$4:$A$111,'Total project cost for DCs'!T$4:T$111,0,0)*_xlfn.XLOOKUP($A686,Drury_beneficiary_allocation!$A$5:$A$104,Drury_beneficiary_allocation!$H$5:$H$104,0,0)</f>
        <v>0</v>
      </c>
      <c r="Y686" s="349">
        <f t="shared" si="72"/>
        <v>0</v>
      </c>
      <c r="Z686" s="349">
        <f t="shared" si="73"/>
        <v>0</v>
      </c>
      <c r="AA686" s="349"/>
      <c r="AB686" s="353">
        <v>0</v>
      </c>
      <c r="AC686" s="354" t="str">
        <f t="shared" si="74"/>
        <v>Arterial</v>
      </c>
      <c r="AD686" s="349"/>
      <c r="AE686" s="349"/>
      <c r="AF686" s="355">
        <f>_xlfn.XLOOKUP(A686,'P1 Date Adjustment'!B:B,'P1 Date Adjustment'!F:F,"not found",0)</f>
        <v>2036</v>
      </c>
      <c r="AG686" s="349">
        <f t="shared" si="75"/>
        <v>0</v>
      </c>
    </row>
    <row r="687" spans="1:33" ht="30" x14ac:dyDescent="0.25">
      <c r="A687" s="129" t="s">
        <v>456</v>
      </c>
      <c r="B687" s="358" t="s">
        <v>453</v>
      </c>
      <c r="C687" s="358" t="str">
        <f>_xlfn.XLOOKUP($A687,'Total project cost for DCs'!A:A,'Total project cost for DCs'!C:C,"Not found",0)</f>
        <v>4-lane urban- upgrade 2-lane urban to 4-lane with active modes on both sides, (TDM)</v>
      </c>
      <c r="D687" s="355" t="s">
        <v>155</v>
      </c>
      <c r="E687" s="355" t="s">
        <v>231</v>
      </c>
      <c r="H687" s="355" t="s">
        <v>833</v>
      </c>
      <c r="I687" s="359">
        <f>_xlfn.XLOOKUP($H687,DC_growth_AGS!$A$665:$A$673,DC_growth_AGS!$O$665:$O$673,"Not found",0)</f>
        <v>0.61047382917385584</v>
      </c>
      <c r="J687" s="355">
        <v>2047</v>
      </c>
      <c r="K687" s="360">
        <f>_xlfn.XLOOKUP($A687,'Total project cost for DCs'!$A$4:$A$111,'Total project cost for DCs'!G$4:G$111,0,0)*_xlfn.XLOOKUP($A687,Drury_beneficiary_allocation!$A$5:$A$104,Drury_beneficiary_allocation!$H$5:$H$104,0,0)</f>
        <v>0</v>
      </c>
      <c r="L687" s="360">
        <f>_xlfn.XLOOKUP($A687,'Total project cost for DCs'!$A$4:$A$111,'Total project cost for DCs'!H$4:H$111,0,0)*_xlfn.XLOOKUP($A687,Drury_beneficiary_allocation!$A$5:$A$104,Drury_beneficiary_allocation!$H$5:$H$104,0,0)</f>
        <v>0</v>
      </c>
      <c r="M687" s="360">
        <f>_xlfn.XLOOKUP($A687,'Total project cost for DCs'!$A$4:$A$111,'Total project cost for DCs'!I$4:I$111,0,0)*_xlfn.XLOOKUP($A687,Drury_beneficiary_allocation!$A$5:$A$104,Drury_beneficiary_allocation!$H$5:$H$104,0,0)</f>
        <v>0</v>
      </c>
      <c r="N687" s="360">
        <f>_xlfn.XLOOKUP($A687,'Total project cost for DCs'!$A$4:$A$111,'Total project cost for DCs'!J$4:J$111,0,0)*_xlfn.XLOOKUP($A687,Drury_beneficiary_allocation!$A$5:$A$104,Drury_beneficiary_allocation!$H$5:$H$104,0,0)</f>
        <v>0</v>
      </c>
      <c r="O687" s="360">
        <f>_xlfn.XLOOKUP($A687,'Total project cost for DCs'!$A$4:$A$111,'Total project cost for DCs'!K$4:K$111,0,0)*_xlfn.XLOOKUP($A687,Drury_beneficiary_allocation!$A$5:$A$104,Drury_beneficiary_allocation!$H$5:$H$104,0,0)</f>
        <v>0</v>
      </c>
      <c r="P687" s="360">
        <f>_xlfn.XLOOKUP($A687,'Total project cost for DCs'!$A$4:$A$111,'Total project cost for DCs'!L$4:L$111,0,0)*_xlfn.XLOOKUP($A687,Drury_beneficiary_allocation!$A$5:$A$104,Drury_beneficiary_allocation!$H$5:$H$104,0,0)</f>
        <v>0</v>
      </c>
      <c r="Q687" s="360">
        <f>_xlfn.XLOOKUP($A687,'Total project cost for DCs'!$A$4:$A$111,'Total project cost for DCs'!M$4:M$111,0,0)*_xlfn.XLOOKUP($A687,Drury_beneficiary_allocation!$A$5:$A$104,Drury_beneficiary_allocation!$H$5:$H$104,0,0)</f>
        <v>0</v>
      </c>
      <c r="R687" s="360">
        <f>_xlfn.XLOOKUP($A687,'Total project cost for DCs'!$A$4:$A$111,'Total project cost for DCs'!N$4:N$111,0,0)*_xlfn.XLOOKUP($A687,Drury_beneficiary_allocation!$A$5:$A$104,Drury_beneficiary_allocation!$H$5:$H$104,0,0)</f>
        <v>0</v>
      </c>
      <c r="S687" s="360">
        <f>_xlfn.XLOOKUP($A687,'Total project cost for DCs'!$A$4:$A$111,'Total project cost for DCs'!O$4:O$111,0,0)*_xlfn.XLOOKUP($A687,Drury_beneficiary_allocation!$A$5:$A$104,Drury_beneficiary_allocation!$H$5:$H$104,0,0)</f>
        <v>0</v>
      </c>
      <c r="T687" s="360">
        <f>_xlfn.XLOOKUP($A687,'Total project cost for DCs'!$A$4:$A$111,'Total project cost for DCs'!P$4:P$111,0,0)*_xlfn.XLOOKUP($A687,Drury_beneficiary_allocation!$A$5:$A$104,Drury_beneficiary_allocation!$H$5:$H$104,0,0)</f>
        <v>0</v>
      </c>
      <c r="U687" s="360">
        <f>_xlfn.XLOOKUP($A687,'Total project cost for DCs'!$A$4:$A$111,'Total project cost for DCs'!Q$4:Q$111,0,0)*_xlfn.XLOOKUP($A687,Drury_beneficiary_allocation!$A$5:$A$104,Drury_beneficiary_allocation!$H$5:$H$104,0,0)</f>
        <v>0</v>
      </c>
      <c r="V687" s="360">
        <f>_xlfn.XLOOKUP($A687,'Total project cost for DCs'!$A$4:$A$111,'Total project cost for DCs'!R$4:R$111,0,0)*_xlfn.XLOOKUP($A687,Drury_beneficiary_allocation!$A$5:$A$104,Drury_beneficiary_allocation!$H$5:$H$104,0,0)</f>
        <v>0</v>
      </c>
      <c r="W687" s="360">
        <f>_xlfn.XLOOKUP($A687,'Total project cost for DCs'!$A$4:$A$111,'Total project cost for DCs'!S$4:S$111,0,0)*_xlfn.XLOOKUP($A687,Drury_beneficiary_allocation!$A$5:$A$104,Drury_beneficiary_allocation!$H$5:$H$104,0,0)</f>
        <v>0</v>
      </c>
      <c r="X687" s="360">
        <f>_xlfn.XLOOKUP($A687,'Total project cost for DCs'!$A$4:$A$111,'Total project cost for DCs'!T$4:T$111,0,0)*_xlfn.XLOOKUP($A687,Drury_beneficiary_allocation!$A$5:$A$104,Drury_beneficiary_allocation!$H$5:$H$104,0,0)</f>
        <v>0</v>
      </c>
      <c r="Y687" s="349">
        <f t="shared" si="72"/>
        <v>0</v>
      </c>
      <c r="Z687" s="349">
        <f t="shared" si="73"/>
        <v>0</v>
      </c>
      <c r="AA687" s="349"/>
      <c r="AB687" s="353">
        <v>0</v>
      </c>
      <c r="AC687" s="354" t="str">
        <f t="shared" si="74"/>
        <v>Arterial</v>
      </c>
      <c r="AD687" s="349"/>
      <c r="AE687" s="349"/>
      <c r="AF687" s="355">
        <f>_xlfn.XLOOKUP(A687,'P1 Date Adjustment'!B:B,'P1 Date Adjustment'!F:F,"not found",0)</f>
        <v>2047</v>
      </c>
      <c r="AG687" s="349">
        <f t="shared" si="75"/>
        <v>0</v>
      </c>
    </row>
    <row r="688" spans="1:33" ht="30" x14ac:dyDescent="0.25">
      <c r="A688" s="129" t="s">
        <v>457</v>
      </c>
      <c r="B688" s="358" t="s">
        <v>458</v>
      </c>
      <c r="C688" s="358" t="str">
        <f>_xlfn.XLOOKUP($A688,'Total project cost for DCs'!A:A,'Total project cost for DCs'!C:C,"Not found",0)</f>
        <v>4-lane urban- upgrade 2-lane urban to 4-lane with active modes on both sides, (TDM)</v>
      </c>
      <c r="D688" s="355" t="s">
        <v>155</v>
      </c>
      <c r="E688" s="355" t="s">
        <v>345</v>
      </c>
      <c r="H688" s="355" t="s">
        <v>833</v>
      </c>
      <c r="I688" s="359">
        <f>_xlfn.XLOOKUP($H688,DC_growth_AGS!$A$665:$A$673,DC_growth_AGS!$O$665:$O$673,"Not found",0)</f>
        <v>0.61047382917385584</v>
      </c>
      <c r="J688" s="355">
        <v>2047</v>
      </c>
      <c r="K688" s="360">
        <f>_xlfn.XLOOKUP($A688,'Total project cost for DCs'!$A$4:$A$111,'Total project cost for DCs'!G$4:G$111,0,0)*_xlfn.XLOOKUP($A688,Drury_beneficiary_allocation!$A$5:$A$104,Drury_beneficiary_allocation!$H$5:$H$104,0,0)</f>
        <v>0</v>
      </c>
      <c r="L688" s="360">
        <f>_xlfn.XLOOKUP($A688,'Total project cost for DCs'!$A$4:$A$111,'Total project cost for DCs'!H$4:H$111,0,0)*_xlfn.XLOOKUP($A688,Drury_beneficiary_allocation!$A$5:$A$104,Drury_beneficiary_allocation!$H$5:$H$104,0,0)</f>
        <v>0</v>
      </c>
      <c r="M688" s="360">
        <f>_xlfn.XLOOKUP($A688,'Total project cost for DCs'!$A$4:$A$111,'Total project cost for DCs'!I$4:I$111,0,0)*_xlfn.XLOOKUP($A688,Drury_beneficiary_allocation!$A$5:$A$104,Drury_beneficiary_allocation!$H$5:$H$104,0,0)</f>
        <v>0</v>
      </c>
      <c r="N688" s="360">
        <f>_xlfn.XLOOKUP($A688,'Total project cost for DCs'!$A$4:$A$111,'Total project cost for DCs'!J$4:J$111,0,0)*_xlfn.XLOOKUP($A688,Drury_beneficiary_allocation!$A$5:$A$104,Drury_beneficiary_allocation!$H$5:$H$104,0,0)</f>
        <v>0</v>
      </c>
      <c r="O688" s="360">
        <f>_xlfn.XLOOKUP($A688,'Total project cost for DCs'!$A$4:$A$111,'Total project cost for DCs'!K$4:K$111,0,0)*_xlfn.XLOOKUP($A688,Drury_beneficiary_allocation!$A$5:$A$104,Drury_beneficiary_allocation!$H$5:$H$104,0,0)</f>
        <v>0</v>
      </c>
      <c r="P688" s="360">
        <f>_xlfn.XLOOKUP($A688,'Total project cost for DCs'!$A$4:$A$111,'Total project cost for DCs'!L$4:L$111,0,0)*_xlfn.XLOOKUP($A688,Drury_beneficiary_allocation!$A$5:$A$104,Drury_beneficiary_allocation!$H$5:$H$104,0,0)</f>
        <v>0</v>
      </c>
      <c r="Q688" s="360">
        <f>_xlfn.XLOOKUP($A688,'Total project cost for DCs'!$A$4:$A$111,'Total project cost for DCs'!M$4:M$111,0,0)*_xlfn.XLOOKUP($A688,Drury_beneficiary_allocation!$A$5:$A$104,Drury_beneficiary_allocation!$H$5:$H$104,0,0)</f>
        <v>0</v>
      </c>
      <c r="R688" s="360">
        <f>_xlfn.XLOOKUP($A688,'Total project cost for DCs'!$A$4:$A$111,'Total project cost for DCs'!N$4:N$111,0,0)*_xlfn.XLOOKUP($A688,Drury_beneficiary_allocation!$A$5:$A$104,Drury_beneficiary_allocation!$H$5:$H$104,0,0)</f>
        <v>0</v>
      </c>
      <c r="S688" s="360">
        <f>_xlfn.XLOOKUP($A688,'Total project cost for DCs'!$A$4:$A$111,'Total project cost for DCs'!O$4:O$111,0,0)*_xlfn.XLOOKUP($A688,Drury_beneficiary_allocation!$A$5:$A$104,Drury_beneficiary_allocation!$H$5:$H$104,0,0)</f>
        <v>0</v>
      </c>
      <c r="T688" s="360">
        <f>_xlfn.XLOOKUP($A688,'Total project cost for DCs'!$A$4:$A$111,'Total project cost for DCs'!P$4:P$111,0,0)*_xlfn.XLOOKUP($A688,Drury_beneficiary_allocation!$A$5:$A$104,Drury_beneficiary_allocation!$H$5:$H$104,0,0)</f>
        <v>0</v>
      </c>
      <c r="U688" s="360">
        <f>_xlfn.XLOOKUP($A688,'Total project cost for DCs'!$A$4:$A$111,'Total project cost for DCs'!Q$4:Q$111,0,0)*_xlfn.XLOOKUP($A688,Drury_beneficiary_allocation!$A$5:$A$104,Drury_beneficiary_allocation!$H$5:$H$104,0,0)</f>
        <v>0</v>
      </c>
      <c r="V688" s="360">
        <f>_xlfn.XLOOKUP($A688,'Total project cost for DCs'!$A$4:$A$111,'Total project cost for DCs'!R$4:R$111,0,0)*_xlfn.XLOOKUP($A688,Drury_beneficiary_allocation!$A$5:$A$104,Drury_beneficiary_allocation!$H$5:$H$104,0,0)</f>
        <v>0</v>
      </c>
      <c r="W688" s="360">
        <f>_xlfn.XLOOKUP($A688,'Total project cost for DCs'!$A$4:$A$111,'Total project cost for DCs'!S$4:S$111,0,0)*_xlfn.XLOOKUP($A688,Drury_beneficiary_allocation!$A$5:$A$104,Drury_beneficiary_allocation!$H$5:$H$104,0,0)</f>
        <v>0</v>
      </c>
      <c r="X688" s="360">
        <f>_xlfn.XLOOKUP($A688,'Total project cost for DCs'!$A$4:$A$111,'Total project cost for DCs'!T$4:T$111,0,0)*_xlfn.XLOOKUP($A688,Drury_beneficiary_allocation!$A$5:$A$104,Drury_beneficiary_allocation!$H$5:$H$104,0,0)</f>
        <v>0</v>
      </c>
      <c r="Y688" s="349">
        <f t="shared" si="72"/>
        <v>0</v>
      </c>
      <c r="Z688" s="349">
        <f t="shared" si="73"/>
        <v>0</v>
      </c>
      <c r="AA688" s="349"/>
      <c r="AB688" s="353">
        <v>0</v>
      </c>
      <c r="AC688" s="354" t="str">
        <f t="shared" si="74"/>
        <v>Arterial</v>
      </c>
      <c r="AD688" s="349"/>
      <c r="AE688" s="349"/>
      <c r="AF688" s="355">
        <f>_xlfn.XLOOKUP(A688,'P1 Date Adjustment'!B:B,'P1 Date Adjustment'!F:F,"not found",0)</f>
        <v>2047</v>
      </c>
      <c r="AG688" s="349">
        <f t="shared" si="75"/>
        <v>0</v>
      </c>
    </row>
    <row r="689" spans="1:33" x14ac:dyDescent="0.25">
      <c r="A689" s="129">
        <v>67</v>
      </c>
      <c r="B689" s="358" t="s">
        <v>460</v>
      </c>
      <c r="C689" s="358">
        <f>_xlfn.XLOOKUP($A689,'Total project cost for DCs'!A:A,'Total project cost for DCs'!C:C,"Not found",0)</f>
        <v>0</v>
      </c>
      <c r="D689" s="355" t="s">
        <v>155</v>
      </c>
      <c r="E689" s="355" t="s">
        <v>345</v>
      </c>
      <c r="H689" s="355" t="s">
        <v>833</v>
      </c>
      <c r="I689" s="359">
        <f>_xlfn.XLOOKUP($H689,DC_growth_AGS!$A$665:$A$673,DC_growth_AGS!$O$665:$O$673,"Not found",0)</f>
        <v>0.61047382917385584</v>
      </c>
      <c r="J689" s="355">
        <v>2033</v>
      </c>
      <c r="K689" s="360">
        <f>_xlfn.XLOOKUP($A689,'Total project cost for DCs'!$A$4:$A$111,'Total project cost for DCs'!G$4:G$111,0,0)*_xlfn.XLOOKUP($A689,Drury_beneficiary_allocation!$A$5:$A$104,Drury_beneficiary_allocation!$H$5:$H$104,0,0)</f>
        <v>0</v>
      </c>
      <c r="L689" s="360">
        <f>_xlfn.XLOOKUP($A689,'Total project cost for DCs'!$A$4:$A$111,'Total project cost for DCs'!H$4:H$111,0,0)*_xlfn.XLOOKUP($A689,Drury_beneficiary_allocation!$A$5:$A$104,Drury_beneficiary_allocation!$H$5:$H$104,0,0)</f>
        <v>0</v>
      </c>
      <c r="M689" s="360">
        <f>_xlfn.XLOOKUP($A689,'Total project cost for DCs'!$A$4:$A$111,'Total project cost for DCs'!I$4:I$111,0,0)*_xlfn.XLOOKUP($A689,Drury_beneficiary_allocation!$A$5:$A$104,Drury_beneficiary_allocation!$H$5:$H$104,0,0)</f>
        <v>0</v>
      </c>
      <c r="N689" s="360">
        <f>_xlfn.XLOOKUP($A689,'Total project cost for DCs'!$A$4:$A$111,'Total project cost for DCs'!J$4:J$111,0,0)*_xlfn.XLOOKUP($A689,Drury_beneficiary_allocation!$A$5:$A$104,Drury_beneficiary_allocation!$H$5:$H$104,0,0)</f>
        <v>0</v>
      </c>
      <c r="O689" s="360">
        <f>_xlfn.XLOOKUP($A689,'Total project cost for DCs'!$A$4:$A$111,'Total project cost for DCs'!K$4:K$111,0,0)*_xlfn.XLOOKUP($A689,Drury_beneficiary_allocation!$A$5:$A$104,Drury_beneficiary_allocation!$H$5:$H$104,0,0)</f>
        <v>0</v>
      </c>
      <c r="P689" s="360">
        <f>_xlfn.XLOOKUP($A689,'Total project cost for DCs'!$A$4:$A$111,'Total project cost for DCs'!L$4:L$111,0,0)*_xlfn.XLOOKUP($A689,Drury_beneficiary_allocation!$A$5:$A$104,Drury_beneficiary_allocation!$H$5:$H$104,0,0)</f>
        <v>0</v>
      </c>
      <c r="Q689" s="360">
        <f>_xlfn.XLOOKUP($A689,'Total project cost for DCs'!$A$4:$A$111,'Total project cost for DCs'!M$4:M$111,0,0)*_xlfn.XLOOKUP($A689,Drury_beneficiary_allocation!$A$5:$A$104,Drury_beneficiary_allocation!$H$5:$H$104,0,0)</f>
        <v>0</v>
      </c>
      <c r="R689" s="360">
        <f>_xlfn.XLOOKUP($A689,'Total project cost for DCs'!$A$4:$A$111,'Total project cost for DCs'!N$4:N$111,0,0)*_xlfn.XLOOKUP($A689,Drury_beneficiary_allocation!$A$5:$A$104,Drury_beneficiary_allocation!$H$5:$H$104,0,0)</f>
        <v>0</v>
      </c>
      <c r="S689" s="360">
        <f>_xlfn.XLOOKUP($A689,'Total project cost for DCs'!$A$4:$A$111,'Total project cost for DCs'!O$4:O$111,0,0)*_xlfn.XLOOKUP($A689,Drury_beneficiary_allocation!$A$5:$A$104,Drury_beneficiary_allocation!$H$5:$H$104,0,0)</f>
        <v>0</v>
      </c>
      <c r="T689" s="360">
        <f>_xlfn.XLOOKUP($A689,'Total project cost for DCs'!$A$4:$A$111,'Total project cost for DCs'!P$4:P$111,0,0)*_xlfn.XLOOKUP($A689,Drury_beneficiary_allocation!$A$5:$A$104,Drury_beneficiary_allocation!$H$5:$H$104,0,0)</f>
        <v>0</v>
      </c>
      <c r="U689" s="360">
        <f>_xlfn.XLOOKUP($A689,'Total project cost for DCs'!$A$4:$A$111,'Total project cost for DCs'!Q$4:Q$111,0,0)*_xlfn.XLOOKUP($A689,Drury_beneficiary_allocation!$A$5:$A$104,Drury_beneficiary_allocation!$H$5:$H$104,0,0)</f>
        <v>0</v>
      </c>
      <c r="V689" s="360">
        <f>_xlfn.XLOOKUP($A689,'Total project cost for DCs'!$A$4:$A$111,'Total project cost for DCs'!R$4:R$111,0,0)*_xlfn.XLOOKUP($A689,Drury_beneficiary_allocation!$A$5:$A$104,Drury_beneficiary_allocation!$H$5:$H$104,0,0)</f>
        <v>0</v>
      </c>
      <c r="W689" s="360">
        <f>_xlfn.XLOOKUP($A689,'Total project cost for DCs'!$A$4:$A$111,'Total project cost for DCs'!S$4:S$111,0,0)*_xlfn.XLOOKUP($A689,Drury_beneficiary_allocation!$A$5:$A$104,Drury_beneficiary_allocation!$H$5:$H$104,0,0)</f>
        <v>0</v>
      </c>
      <c r="X689" s="360">
        <f>_xlfn.XLOOKUP($A689,'Total project cost for DCs'!$A$4:$A$111,'Total project cost for DCs'!T$4:T$111,0,0)*_xlfn.XLOOKUP($A689,Drury_beneficiary_allocation!$A$5:$A$104,Drury_beneficiary_allocation!$H$5:$H$104,0,0)</f>
        <v>0</v>
      </c>
      <c r="Y689" s="349">
        <f t="shared" si="72"/>
        <v>0</v>
      </c>
      <c r="Z689" s="349">
        <f t="shared" si="73"/>
        <v>0</v>
      </c>
      <c r="AA689" s="349"/>
      <c r="AB689" s="353">
        <v>0</v>
      </c>
      <c r="AC689" s="354" t="str">
        <f t="shared" si="74"/>
        <v>Arterial</v>
      </c>
      <c r="AD689" s="349"/>
      <c r="AE689" s="349"/>
      <c r="AF689" s="355">
        <f>_xlfn.XLOOKUP(A689,'P1 Date Adjustment'!B:B,'P1 Date Adjustment'!F:F,"not found",0)</f>
        <v>2033</v>
      </c>
      <c r="AG689" s="349">
        <f t="shared" si="75"/>
        <v>0</v>
      </c>
    </row>
    <row r="690" spans="1:33" x14ac:dyDescent="0.25">
      <c r="A690" s="129">
        <v>68</v>
      </c>
      <c r="B690" s="358" t="s">
        <v>461</v>
      </c>
      <c r="C690" s="358">
        <f>_xlfn.XLOOKUP($A690,'Total project cost for DCs'!A:A,'Total project cost for DCs'!C:C,"Not found",0)</f>
        <v>0</v>
      </c>
      <c r="D690" s="355" t="s">
        <v>155</v>
      </c>
      <c r="E690" s="355" t="s">
        <v>345</v>
      </c>
      <c r="H690" s="355" t="s">
        <v>833</v>
      </c>
      <c r="I690" s="359">
        <f>_xlfn.XLOOKUP($H690,DC_growth_AGS!$A$665:$A$673,DC_growth_AGS!$O$665:$O$673,"Not found",0)</f>
        <v>0.61047382917385584</v>
      </c>
      <c r="J690" s="355">
        <v>2037</v>
      </c>
      <c r="K690" s="360">
        <f>_xlfn.XLOOKUP($A690,'Total project cost for DCs'!$A$4:$A$111,'Total project cost for DCs'!G$4:G$111,0,0)*_xlfn.XLOOKUP($A690,Drury_beneficiary_allocation!$A$5:$A$104,Drury_beneficiary_allocation!$H$5:$H$104,0,0)</f>
        <v>0</v>
      </c>
      <c r="L690" s="360">
        <f>_xlfn.XLOOKUP($A690,'Total project cost for DCs'!$A$4:$A$111,'Total project cost for DCs'!H$4:H$111,0,0)*_xlfn.XLOOKUP($A690,Drury_beneficiary_allocation!$A$5:$A$104,Drury_beneficiary_allocation!$H$5:$H$104,0,0)</f>
        <v>0</v>
      </c>
      <c r="M690" s="360">
        <f>_xlfn.XLOOKUP($A690,'Total project cost for DCs'!$A$4:$A$111,'Total project cost for DCs'!I$4:I$111,0,0)*_xlfn.XLOOKUP($A690,Drury_beneficiary_allocation!$A$5:$A$104,Drury_beneficiary_allocation!$H$5:$H$104,0,0)</f>
        <v>0</v>
      </c>
      <c r="N690" s="360">
        <f>_xlfn.XLOOKUP($A690,'Total project cost for DCs'!$A$4:$A$111,'Total project cost for DCs'!J$4:J$111,0,0)*_xlfn.XLOOKUP($A690,Drury_beneficiary_allocation!$A$5:$A$104,Drury_beneficiary_allocation!$H$5:$H$104,0,0)</f>
        <v>0</v>
      </c>
      <c r="O690" s="360">
        <f>_xlfn.XLOOKUP($A690,'Total project cost for DCs'!$A$4:$A$111,'Total project cost for DCs'!K$4:K$111,0,0)*_xlfn.XLOOKUP($A690,Drury_beneficiary_allocation!$A$5:$A$104,Drury_beneficiary_allocation!$H$5:$H$104,0,0)</f>
        <v>0</v>
      </c>
      <c r="P690" s="360">
        <f>_xlfn.XLOOKUP($A690,'Total project cost for DCs'!$A$4:$A$111,'Total project cost for DCs'!L$4:L$111,0,0)*_xlfn.XLOOKUP($A690,Drury_beneficiary_allocation!$A$5:$A$104,Drury_beneficiary_allocation!$H$5:$H$104,0,0)</f>
        <v>0</v>
      </c>
      <c r="Q690" s="360">
        <f>_xlfn.XLOOKUP($A690,'Total project cost for DCs'!$A$4:$A$111,'Total project cost for DCs'!M$4:M$111,0,0)*_xlfn.XLOOKUP($A690,Drury_beneficiary_allocation!$A$5:$A$104,Drury_beneficiary_allocation!$H$5:$H$104,0,0)</f>
        <v>0</v>
      </c>
      <c r="R690" s="360">
        <f>_xlfn.XLOOKUP($A690,'Total project cost for DCs'!$A$4:$A$111,'Total project cost for DCs'!N$4:N$111,0,0)*_xlfn.XLOOKUP($A690,Drury_beneficiary_allocation!$A$5:$A$104,Drury_beneficiary_allocation!$H$5:$H$104,0,0)</f>
        <v>0</v>
      </c>
      <c r="S690" s="360">
        <f>_xlfn.XLOOKUP($A690,'Total project cost for DCs'!$A$4:$A$111,'Total project cost for DCs'!O$4:O$111,0,0)*_xlfn.XLOOKUP($A690,Drury_beneficiary_allocation!$A$5:$A$104,Drury_beneficiary_allocation!$H$5:$H$104,0,0)</f>
        <v>0</v>
      </c>
      <c r="T690" s="360">
        <f>_xlfn.XLOOKUP($A690,'Total project cost for DCs'!$A$4:$A$111,'Total project cost for DCs'!P$4:P$111,0,0)*_xlfn.XLOOKUP($A690,Drury_beneficiary_allocation!$A$5:$A$104,Drury_beneficiary_allocation!$H$5:$H$104,0,0)</f>
        <v>0</v>
      </c>
      <c r="U690" s="360">
        <f>_xlfn.XLOOKUP($A690,'Total project cost for DCs'!$A$4:$A$111,'Total project cost for DCs'!Q$4:Q$111,0,0)*_xlfn.XLOOKUP($A690,Drury_beneficiary_allocation!$A$5:$A$104,Drury_beneficiary_allocation!$H$5:$H$104,0,0)</f>
        <v>0</v>
      </c>
      <c r="V690" s="360">
        <f>_xlfn.XLOOKUP($A690,'Total project cost for DCs'!$A$4:$A$111,'Total project cost for DCs'!R$4:R$111,0,0)*_xlfn.XLOOKUP($A690,Drury_beneficiary_allocation!$A$5:$A$104,Drury_beneficiary_allocation!$H$5:$H$104,0,0)</f>
        <v>0</v>
      </c>
      <c r="W690" s="360">
        <f>_xlfn.XLOOKUP($A690,'Total project cost for DCs'!$A$4:$A$111,'Total project cost for DCs'!S$4:S$111,0,0)*_xlfn.XLOOKUP($A690,Drury_beneficiary_allocation!$A$5:$A$104,Drury_beneficiary_allocation!$H$5:$H$104,0,0)</f>
        <v>0</v>
      </c>
      <c r="X690" s="360">
        <f>_xlfn.XLOOKUP($A690,'Total project cost for DCs'!$A$4:$A$111,'Total project cost for DCs'!T$4:T$111,0,0)*_xlfn.XLOOKUP($A690,Drury_beneficiary_allocation!$A$5:$A$104,Drury_beneficiary_allocation!$H$5:$H$104,0,0)</f>
        <v>0</v>
      </c>
      <c r="Y690" s="349">
        <f t="shared" si="72"/>
        <v>0</v>
      </c>
      <c r="Z690" s="349">
        <f t="shared" si="73"/>
        <v>0</v>
      </c>
      <c r="AA690" s="349"/>
      <c r="AB690" s="353">
        <v>0</v>
      </c>
      <c r="AC690" s="354" t="str">
        <f t="shared" si="74"/>
        <v>Arterial</v>
      </c>
      <c r="AD690" s="349"/>
      <c r="AE690" s="349"/>
      <c r="AF690" s="355">
        <f>_xlfn.XLOOKUP(A690,'P1 Date Adjustment'!B:B,'P1 Date Adjustment'!F:F,"not found",0)</f>
        <v>2037</v>
      </c>
      <c r="AG690" s="349">
        <f t="shared" si="75"/>
        <v>0</v>
      </c>
    </row>
    <row r="691" spans="1:33" ht="30" x14ac:dyDescent="0.25">
      <c r="A691" s="129">
        <v>69</v>
      </c>
      <c r="B691" s="358" t="s">
        <v>462</v>
      </c>
      <c r="C691" s="358" t="str">
        <f>_xlfn.XLOOKUP($A691,'Total project cost for DCs'!A:A,'Total project cost for DCs'!C:C,"Not found",0)</f>
        <v>New cycle bridge 5m wide, 90m long, approach lengths 200m total for both sides. No property required</v>
      </c>
      <c r="D691" s="355" t="s">
        <v>155</v>
      </c>
      <c r="E691" s="355" t="s">
        <v>223</v>
      </c>
      <c r="H691" s="355" t="s">
        <v>833</v>
      </c>
      <c r="I691" s="359">
        <f>_xlfn.XLOOKUP($H691,DC_growth_AGS!$A$665:$A$673,DC_growth_AGS!$O$665:$O$673,"Not found",0)</f>
        <v>0.61047382917385584</v>
      </c>
      <c r="J691" s="355">
        <v>2035</v>
      </c>
      <c r="K691" s="360">
        <f>_xlfn.XLOOKUP($A691,'Total project cost for DCs'!$A$4:$A$111,'Total project cost for DCs'!G$4:G$111,0,0)*_xlfn.XLOOKUP($A691,Drury_beneficiary_allocation!$A$5:$A$104,Drury_beneficiary_allocation!$H$5:$H$104,0,0)</f>
        <v>0</v>
      </c>
      <c r="L691" s="360">
        <f>_xlfn.XLOOKUP($A691,'Total project cost for DCs'!$A$4:$A$111,'Total project cost for DCs'!H$4:H$111,0,0)*_xlfn.XLOOKUP($A691,Drury_beneficiary_allocation!$A$5:$A$104,Drury_beneficiary_allocation!$H$5:$H$104,0,0)</f>
        <v>0</v>
      </c>
      <c r="M691" s="360">
        <f>_xlfn.XLOOKUP($A691,'Total project cost for DCs'!$A$4:$A$111,'Total project cost for DCs'!I$4:I$111,0,0)*_xlfn.XLOOKUP($A691,Drury_beneficiary_allocation!$A$5:$A$104,Drury_beneficiary_allocation!$H$5:$H$104,0,0)</f>
        <v>0</v>
      </c>
      <c r="N691" s="360">
        <f>_xlfn.XLOOKUP($A691,'Total project cost for DCs'!$A$4:$A$111,'Total project cost for DCs'!J$4:J$111,0,0)*_xlfn.XLOOKUP($A691,Drury_beneficiary_allocation!$A$5:$A$104,Drury_beneficiary_allocation!$H$5:$H$104,0,0)</f>
        <v>0</v>
      </c>
      <c r="O691" s="360">
        <f>_xlfn.XLOOKUP($A691,'Total project cost for DCs'!$A$4:$A$111,'Total project cost for DCs'!K$4:K$111,0,0)*_xlfn.XLOOKUP($A691,Drury_beneficiary_allocation!$A$5:$A$104,Drury_beneficiary_allocation!$H$5:$H$104,0,0)</f>
        <v>0</v>
      </c>
      <c r="P691" s="360">
        <f>_xlfn.XLOOKUP($A691,'Total project cost for DCs'!$A$4:$A$111,'Total project cost for DCs'!L$4:L$111,0,0)*_xlfn.XLOOKUP($A691,Drury_beneficiary_allocation!$A$5:$A$104,Drury_beneficiary_allocation!$H$5:$H$104,0,0)</f>
        <v>0</v>
      </c>
      <c r="Q691" s="360">
        <f>_xlfn.XLOOKUP($A691,'Total project cost for DCs'!$A$4:$A$111,'Total project cost for DCs'!M$4:M$111,0,0)*_xlfn.XLOOKUP($A691,Drury_beneficiary_allocation!$A$5:$A$104,Drury_beneficiary_allocation!$H$5:$H$104,0,0)</f>
        <v>0</v>
      </c>
      <c r="R691" s="360">
        <f>_xlfn.XLOOKUP($A691,'Total project cost for DCs'!$A$4:$A$111,'Total project cost for DCs'!N$4:N$111,0,0)*_xlfn.XLOOKUP($A691,Drury_beneficiary_allocation!$A$5:$A$104,Drury_beneficiary_allocation!$H$5:$H$104,0,0)</f>
        <v>0</v>
      </c>
      <c r="S691" s="360">
        <f>_xlfn.XLOOKUP($A691,'Total project cost for DCs'!$A$4:$A$111,'Total project cost for DCs'!O$4:O$111,0,0)*_xlfn.XLOOKUP($A691,Drury_beneficiary_allocation!$A$5:$A$104,Drury_beneficiary_allocation!$H$5:$H$104,0,0)</f>
        <v>0</v>
      </c>
      <c r="T691" s="360">
        <f>_xlfn.XLOOKUP($A691,'Total project cost for DCs'!$A$4:$A$111,'Total project cost for DCs'!P$4:P$111,0,0)*_xlfn.XLOOKUP($A691,Drury_beneficiary_allocation!$A$5:$A$104,Drury_beneficiary_allocation!$H$5:$H$104,0,0)</f>
        <v>0</v>
      </c>
      <c r="U691" s="360">
        <f>_xlfn.XLOOKUP($A691,'Total project cost for DCs'!$A$4:$A$111,'Total project cost for DCs'!Q$4:Q$111,0,0)*_xlfn.XLOOKUP($A691,Drury_beneficiary_allocation!$A$5:$A$104,Drury_beneficiary_allocation!$H$5:$H$104,0,0)</f>
        <v>0</v>
      </c>
      <c r="V691" s="360">
        <f>_xlfn.XLOOKUP($A691,'Total project cost for DCs'!$A$4:$A$111,'Total project cost for DCs'!R$4:R$111,0,0)*_xlfn.XLOOKUP($A691,Drury_beneficiary_allocation!$A$5:$A$104,Drury_beneficiary_allocation!$H$5:$H$104,0,0)</f>
        <v>0</v>
      </c>
      <c r="W691" s="360">
        <f>_xlfn.XLOOKUP($A691,'Total project cost for DCs'!$A$4:$A$111,'Total project cost for DCs'!S$4:S$111,0,0)*_xlfn.XLOOKUP($A691,Drury_beneficiary_allocation!$A$5:$A$104,Drury_beneficiary_allocation!$H$5:$H$104,0,0)</f>
        <v>0</v>
      </c>
      <c r="X691" s="360">
        <f>_xlfn.XLOOKUP($A691,'Total project cost for DCs'!$A$4:$A$111,'Total project cost for DCs'!T$4:T$111,0,0)*_xlfn.XLOOKUP($A691,Drury_beneficiary_allocation!$A$5:$A$104,Drury_beneficiary_allocation!$H$5:$H$104,0,0)</f>
        <v>0</v>
      </c>
      <c r="Y691" s="349">
        <f t="shared" si="72"/>
        <v>0</v>
      </c>
      <c r="Z691" s="349">
        <f t="shared" si="73"/>
        <v>0</v>
      </c>
      <c r="AA691" s="349"/>
      <c r="AB691" s="353">
        <v>0</v>
      </c>
      <c r="AC691" s="354" t="str">
        <f t="shared" si="74"/>
        <v>Collector</v>
      </c>
      <c r="AD691" s="349"/>
      <c r="AE691" s="349"/>
      <c r="AF691" s="355">
        <f>_xlfn.XLOOKUP(A691,'P1 Date Adjustment'!B:B,'P1 Date Adjustment'!F:F,"not found",0)</f>
        <v>2035</v>
      </c>
      <c r="AG691" s="349">
        <f t="shared" si="75"/>
        <v>0</v>
      </c>
    </row>
    <row r="692" spans="1:33" ht="30" x14ac:dyDescent="0.25">
      <c r="A692" s="129">
        <v>70</v>
      </c>
      <c r="B692" s="358" t="s">
        <v>464</v>
      </c>
      <c r="C692" s="358" t="str">
        <f>_xlfn.XLOOKUP($A692,'Total project cost for DCs'!A:A,'Total project cost for DCs'!C:C,"Not found",0)</f>
        <v>New cycle bridge 5m wide, 80m long, approach lengths 270m total for both sides. No property required</v>
      </c>
      <c r="D692" s="355" t="s">
        <v>155</v>
      </c>
      <c r="E692" s="355" t="s">
        <v>345</v>
      </c>
      <c r="H692" s="355" t="s">
        <v>833</v>
      </c>
      <c r="I692" s="359">
        <f>_xlfn.XLOOKUP($H692,DC_growth_AGS!$A$665:$A$673,DC_growth_AGS!$O$665:$O$673,"Not found",0)</f>
        <v>0.61047382917385584</v>
      </c>
      <c r="J692" s="355">
        <v>2031</v>
      </c>
      <c r="K692" s="360">
        <f>_xlfn.XLOOKUP($A692,'Total project cost for DCs'!$A$4:$A$111,'Total project cost for DCs'!G$4:G$111,0,0)*_xlfn.XLOOKUP($A692,Drury_beneficiary_allocation!$A$5:$A$104,Drury_beneficiary_allocation!$H$5:$H$104,0,0)</f>
        <v>0</v>
      </c>
      <c r="L692" s="360">
        <f>_xlfn.XLOOKUP($A692,'Total project cost for DCs'!$A$4:$A$111,'Total project cost for DCs'!H$4:H$111,0,0)*_xlfn.XLOOKUP($A692,Drury_beneficiary_allocation!$A$5:$A$104,Drury_beneficiary_allocation!$H$5:$H$104,0,0)</f>
        <v>0</v>
      </c>
      <c r="M692" s="360">
        <f>_xlfn.XLOOKUP($A692,'Total project cost for DCs'!$A$4:$A$111,'Total project cost for DCs'!I$4:I$111,0,0)*_xlfn.XLOOKUP($A692,Drury_beneficiary_allocation!$A$5:$A$104,Drury_beneficiary_allocation!$H$5:$H$104,0,0)</f>
        <v>0</v>
      </c>
      <c r="N692" s="360">
        <f>_xlfn.XLOOKUP($A692,'Total project cost for DCs'!$A$4:$A$111,'Total project cost for DCs'!J$4:J$111,0,0)*_xlfn.XLOOKUP($A692,Drury_beneficiary_allocation!$A$5:$A$104,Drury_beneficiary_allocation!$H$5:$H$104,0,0)</f>
        <v>0</v>
      </c>
      <c r="O692" s="360">
        <f>_xlfn.XLOOKUP($A692,'Total project cost for DCs'!$A$4:$A$111,'Total project cost for DCs'!K$4:K$111,0,0)*_xlfn.XLOOKUP($A692,Drury_beneficiary_allocation!$A$5:$A$104,Drury_beneficiary_allocation!$H$5:$H$104,0,0)</f>
        <v>0</v>
      </c>
      <c r="P692" s="360">
        <f>_xlfn.XLOOKUP($A692,'Total project cost for DCs'!$A$4:$A$111,'Total project cost for DCs'!L$4:L$111,0,0)*_xlfn.XLOOKUP($A692,Drury_beneficiary_allocation!$A$5:$A$104,Drury_beneficiary_allocation!$H$5:$H$104,0,0)</f>
        <v>0</v>
      </c>
      <c r="Q692" s="360">
        <f>_xlfn.XLOOKUP($A692,'Total project cost for DCs'!$A$4:$A$111,'Total project cost for DCs'!M$4:M$111,0,0)*_xlfn.XLOOKUP($A692,Drury_beneficiary_allocation!$A$5:$A$104,Drury_beneficiary_allocation!$H$5:$H$104,0,0)</f>
        <v>0</v>
      </c>
      <c r="R692" s="360">
        <f>_xlfn.XLOOKUP($A692,'Total project cost for DCs'!$A$4:$A$111,'Total project cost for DCs'!N$4:N$111,0,0)*_xlfn.XLOOKUP($A692,Drury_beneficiary_allocation!$A$5:$A$104,Drury_beneficiary_allocation!$H$5:$H$104,0,0)</f>
        <v>0</v>
      </c>
      <c r="S692" s="360">
        <f>_xlfn.XLOOKUP($A692,'Total project cost for DCs'!$A$4:$A$111,'Total project cost for DCs'!O$4:O$111,0,0)*_xlfn.XLOOKUP($A692,Drury_beneficiary_allocation!$A$5:$A$104,Drury_beneficiary_allocation!$H$5:$H$104,0,0)</f>
        <v>0</v>
      </c>
      <c r="T692" s="360">
        <f>_xlfn.XLOOKUP($A692,'Total project cost for DCs'!$A$4:$A$111,'Total project cost for DCs'!P$4:P$111,0,0)*_xlfn.XLOOKUP($A692,Drury_beneficiary_allocation!$A$5:$A$104,Drury_beneficiary_allocation!$H$5:$H$104,0,0)</f>
        <v>0</v>
      </c>
      <c r="U692" s="360">
        <f>_xlfn.XLOOKUP($A692,'Total project cost for DCs'!$A$4:$A$111,'Total project cost for DCs'!Q$4:Q$111,0,0)*_xlfn.XLOOKUP($A692,Drury_beneficiary_allocation!$A$5:$A$104,Drury_beneficiary_allocation!$H$5:$H$104,0,0)</f>
        <v>0</v>
      </c>
      <c r="V692" s="360">
        <f>_xlfn.XLOOKUP($A692,'Total project cost for DCs'!$A$4:$A$111,'Total project cost for DCs'!R$4:R$111,0,0)*_xlfn.XLOOKUP($A692,Drury_beneficiary_allocation!$A$5:$A$104,Drury_beneficiary_allocation!$H$5:$H$104,0,0)</f>
        <v>0</v>
      </c>
      <c r="W692" s="360">
        <f>_xlfn.XLOOKUP($A692,'Total project cost for DCs'!$A$4:$A$111,'Total project cost for DCs'!S$4:S$111,0,0)*_xlfn.XLOOKUP($A692,Drury_beneficiary_allocation!$A$5:$A$104,Drury_beneficiary_allocation!$H$5:$H$104,0,0)</f>
        <v>0</v>
      </c>
      <c r="X692" s="360">
        <f>_xlfn.XLOOKUP($A692,'Total project cost for DCs'!$A$4:$A$111,'Total project cost for DCs'!T$4:T$111,0,0)*_xlfn.XLOOKUP($A692,Drury_beneficiary_allocation!$A$5:$A$104,Drury_beneficiary_allocation!$H$5:$H$104,0,0)</f>
        <v>0</v>
      </c>
      <c r="Y692" s="349">
        <f t="shared" si="72"/>
        <v>0</v>
      </c>
      <c r="Z692" s="349">
        <f t="shared" si="73"/>
        <v>0</v>
      </c>
      <c r="AA692" s="349"/>
      <c r="AB692" s="353">
        <v>0</v>
      </c>
      <c r="AC692" s="354" t="str">
        <f t="shared" si="74"/>
        <v>Arterial</v>
      </c>
      <c r="AD692" s="349"/>
      <c r="AE692" s="349"/>
      <c r="AF692" s="355">
        <f>_xlfn.XLOOKUP(A692,'P1 Date Adjustment'!B:B,'P1 Date Adjustment'!F:F,"not found",0)</f>
        <v>2031</v>
      </c>
      <c r="AG692" s="349">
        <f t="shared" si="75"/>
        <v>0</v>
      </c>
    </row>
    <row r="693" spans="1:33" ht="30" x14ac:dyDescent="0.25">
      <c r="A693" s="129" t="s">
        <v>154</v>
      </c>
      <c r="B693" s="358" t="s">
        <v>141</v>
      </c>
      <c r="C693" s="358" t="str">
        <f>_xlfn.XLOOKUP($A693,'Total project cost for DCs'!A:A,'Total project cost for DCs'!C:C,"Not found",0)</f>
        <v>4-lane urban- existing road layout with active modes on both sides + intersection improvements (TDM)</v>
      </c>
      <c r="D693" s="355" t="s">
        <v>155</v>
      </c>
      <c r="E693" s="355" t="s">
        <v>157</v>
      </c>
      <c r="F693" s="355" t="s">
        <v>826</v>
      </c>
      <c r="H693" s="355" t="s">
        <v>833</v>
      </c>
      <c r="I693" s="359">
        <f>_xlfn.XLOOKUP($H693,DC_growth_AGS!$A$665:$A$673,DC_growth_AGS!$O$665:$O$673,"Not found",0)</f>
        <v>0.61047382917385584</v>
      </c>
      <c r="J693" s="355">
        <v>2031</v>
      </c>
      <c r="K693" s="362">
        <f>IF($AC693="Arterial",-K640*$AD$2,0)</f>
        <v>0</v>
      </c>
      <c r="L693" s="362">
        <f t="shared" ref="L693:X693" si="76">IF($AC693="Arterial",-L640*$AD$2,0)</f>
        <v>0</v>
      </c>
      <c r="M693" s="362">
        <f t="shared" si="76"/>
        <v>0</v>
      </c>
      <c r="N693" s="362">
        <f t="shared" si="76"/>
        <v>0</v>
      </c>
      <c r="O693" s="362">
        <f t="shared" si="76"/>
        <v>0</v>
      </c>
      <c r="P693" s="362">
        <f t="shared" si="76"/>
        <v>0</v>
      </c>
      <c r="Q693" s="362">
        <f t="shared" si="76"/>
        <v>0</v>
      </c>
      <c r="R693" s="362">
        <f t="shared" si="76"/>
        <v>0</v>
      </c>
      <c r="S693" s="362">
        <f t="shared" si="76"/>
        <v>0</v>
      </c>
      <c r="T693" s="362">
        <f t="shared" si="76"/>
        <v>-70405.090879399882</v>
      </c>
      <c r="U693" s="362">
        <f t="shared" si="76"/>
        <v>-719277.60981237085</v>
      </c>
      <c r="V693" s="362">
        <f t="shared" si="76"/>
        <v>0</v>
      </c>
      <c r="W693" s="362">
        <f t="shared" si="76"/>
        <v>0</v>
      </c>
      <c r="X693" s="362">
        <f t="shared" si="76"/>
        <v>0</v>
      </c>
      <c r="Y693" s="349">
        <f t="shared" si="72"/>
        <v>-789682.70069177076</v>
      </c>
      <c r="Z693" s="349">
        <f t="shared" si="73"/>
        <v>-789682.70069177076</v>
      </c>
      <c r="AA693" s="349"/>
      <c r="AB693" s="353">
        <v>0</v>
      </c>
      <c r="AC693" s="354" t="str">
        <f t="shared" si="74"/>
        <v>Arterial</v>
      </c>
      <c r="AD693" s="349"/>
      <c r="AE693" s="349"/>
      <c r="AF693" s="355">
        <f>_xlfn.XLOOKUP(A693,'P1 Date Adjustment'!B:B,'P1 Date Adjustment'!F:F,"not found",0)</f>
        <v>2031</v>
      </c>
      <c r="AG693" s="349">
        <f t="shared" si="75"/>
        <v>-482080.6221236572</v>
      </c>
    </row>
    <row r="694" spans="1:33" ht="30" x14ac:dyDescent="0.25">
      <c r="A694" s="129" t="s">
        <v>163</v>
      </c>
      <c r="B694" s="358" t="s">
        <v>164</v>
      </c>
      <c r="C694" s="358" t="str">
        <f>_xlfn.XLOOKUP($A694,'Total project cost for DCs'!A:A,'Total project cost for DCs'!C:C,"Not found",0)</f>
        <v>2-lane urban- existing road layout with active modes on both sides + intersection improvements (TDM)</v>
      </c>
      <c r="D694" s="355" t="s">
        <v>155</v>
      </c>
      <c r="E694" s="355" t="s">
        <v>145</v>
      </c>
      <c r="F694" s="355" t="s">
        <v>826</v>
      </c>
      <c r="H694" s="355" t="s">
        <v>833</v>
      </c>
      <c r="I694" s="359">
        <f>_xlfn.XLOOKUP($H694,DC_growth_AGS!$A$665:$A$673,DC_growth_AGS!$O$665:$O$673,"Not found",0)</f>
        <v>0.61047382917385584</v>
      </c>
      <c r="J694" s="355">
        <v>2030</v>
      </c>
      <c r="K694" s="362">
        <f t="shared" ref="K694:X709" si="77">IF($AC694="Arterial",-K641*$AD$2,0)</f>
        <v>0</v>
      </c>
      <c r="L694" s="362">
        <f t="shared" si="77"/>
        <v>0</v>
      </c>
      <c r="M694" s="362">
        <f t="shared" si="77"/>
        <v>0</v>
      </c>
      <c r="N694" s="362">
        <f t="shared" si="77"/>
        <v>0</v>
      </c>
      <c r="O694" s="362">
        <f t="shared" si="77"/>
        <v>0</v>
      </c>
      <c r="P694" s="362">
        <f t="shared" si="77"/>
        <v>0</v>
      </c>
      <c r="Q694" s="362">
        <f t="shared" si="77"/>
        <v>0</v>
      </c>
      <c r="R694" s="362">
        <f t="shared" si="77"/>
        <v>0</v>
      </c>
      <c r="S694" s="362">
        <f t="shared" si="77"/>
        <v>-19494.43094133116</v>
      </c>
      <c r="T694" s="362">
        <f t="shared" si="77"/>
        <v>-199160.42315962314</v>
      </c>
      <c r="U694" s="362">
        <f t="shared" si="77"/>
        <v>0</v>
      </c>
      <c r="V694" s="362">
        <f t="shared" si="77"/>
        <v>0</v>
      </c>
      <c r="W694" s="362">
        <f t="shared" si="77"/>
        <v>0</v>
      </c>
      <c r="X694" s="362">
        <f t="shared" si="77"/>
        <v>0</v>
      </c>
      <c r="Y694" s="349">
        <f t="shared" si="72"/>
        <v>-218654.85410095431</v>
      </c>
      <c r="Z694" s="349">
        <f t="shared" si="73"/>
        <v>-218654.85410095431</v>
      </c>
      <c r="AA694" s="349"/>
      <c r="AB694" s="353">
        <v>0</v>
      </c>
      <c r="AC694" s="354" t="str">
        <f t="shared" si="74"/>
        <v>Arterial</v>
      </c>
      <c r="AD694" s="349"/>
      <c r="AE694" s="349"/>
      <c r="AF694" s="355">
        <f>_xlfn.XLOOKUP(A694,'P1 Date Adjustment'!B:B,'P1 Date Adjustment'!F:F,"not found",0)</f>
        <v>2030</v>
      </c>
      <c r="AG694" s="349">
        <f t="shared" si="75"/>
        <v>-133483.06605046036</v>
      </c>
    </row>
    <row r="695" spans="1:33" ht="30" x14ac:dyDescent="0.25">
      <c r="A695" s="129" t="s">
        <v>188</v>
      </c>
      <c r="B695" s="358" t="s">
        <v>185</v>
      </c>
      <c r="C695" s="358" t="str">
        <f>_xlfn.XLOOKUP($A695,'Total project cost for DCs'!A:A,'Total project cost for DCs'!C:C,"Not found",0)</f>
        <v>Expand to 24m cross section</v>
      </c>
      <c r="D695" s="355" t="s">
        <v>155</v>
      </c>
      <c r="E695" s="355" t="s">
        <v>190</v>
      </c>
      <c r="F695" s="355" t="s">
        <v>826</v>
      </c>
      <c r="H695" s="355" t="s">
        <v>833</v>
      </c>
      <c r="I695" s="359">
        <f>_xlfn.XLOOKUP($H695,DC_growth_AGS!$A$665:$A$673,DC_growth_AGS!$O$665:$O$673,"Not found",0)</f>
        <v>0.61047382917385584</v>
      </c>
      <c r="J695" s="355">
        <v>2029</v>
      </c>
      <c r="K695" s="362">
        <f t="shared" si="77"/>
        <v>0</v>
      </c>
      <c r="L695" s="362">
        <f t="shared" si="77"/>
        <v>0</v>
      </c>
      <c r="M695" s="362">
        <f t="shared" si="77"/>
        <v>0</v>
      </c>
      <c r="N695" s="362">
        <f t="shared" si="77"/>
        <v>0</v>
      </c>
      <c r="O695" s="362">
        <f t="shared" si="77"/>
        <v>0</v>
      </c>
      <c r="P695" s="362">
        <f t="shared" si="77"/>
        <v>0</v>
      </c>
      <c r="Q695" s="362">
        <f t="shared" si="77"/>
        <v>-28626.279033567145</v>
      </c>
      <c r="R695" s="362">
        <f t="shared" si="77"/>
        <v>-8035.7496954213093</v>
      </c>
      <c r="S695" s="362">
        <f t="shared" si="77"/>
        <v>-88501.342103600648</v>
      </c>
      <c r="T695" s="362">
        <f t="shared" si="77"/>
        <v>0</v>
      </c>
      <c r="U695" s="362">
        <f t="shared" si="77"/>
        <v>0</v>
      </c>
      <c r="V695" s="362">
        <f t="shared" si="77"/>
        <v>0</v>
      </c>
      <c r="W695" s="362">
        <f t="shared" si="77"/>
        <v>0</v>
      </c>
      <c r="X695" s="362">
        <f t="shared" si="77"/>
        <v>0</v>
      </c>
      <c r="Y695" s="349">
        <f t="shared" si="72"/>
        <v>-125163.37083258911</v>
      </c>
      <c r="Z695" s="349">
        <f t="shared" si="73"/>
        <v>-125163.37083258911</v>
      </c>
      <c r="AA695" s="349"/>
      <c r="AB695" s="353">
        <v>0</v>
      </c>
      <c r="AC695" s="354" t="str">
        <f t="shared" si="74"/>
        <v>Arterial</v>
      </c>
      <c r="AD695" s="349"/>
      <c r="AE695" s="349"/>
      <c r="AF695" s="355">
        <f>_xlfn.XLOOKUP(A695,'P1 Date Adjustment'!B:B,'P1 Date Adjustment'!F:F,"not found",0)</f>
        <v>2029</v>
      </c>
      <c r="AG695" s="349">
        <f t="shared" si="75"/>
        <v>-76408.962264477974</v>
      </c>
    </row>
    <row r="696" spans="1:33" ht="30" x14ac:dyDescent="0.25">
      <c r="A696" s="129">
        <v>7</v>
      </c>
      <c r="B696" s="358" t="s">
        <v>197</v>
      </c>
      <c r="C696" s="358" t="str">
        <f>_xlfn.XLOOKUP($A696,'Total project cost for DCs'!A:A,'Total project cost for DCs'!C:C,"Not found",0)</f>
        <v>2-lane urban - upgrade existing road layout with active modes on both sides</v>
      </c>
      <c r="D696" s="355" t="s">
        <v>155</v>
      </c>
      <c r="E696" s="355" t="s">
        <v>199</v>
      </c>
      <c r="F696" s="355" t="s">
        <v>826</v>
      </c>
      <c r="H696" s="355" t="s">
        <v>833</v>
      </c>
      <c r="I696" s="359">
        <f>_xlfn.XLOOKUP($H696,DC_growth_AGS!$A$665:$A$673,DC_growth_AGS!$O$665:$O$673,"Not found",0)</f>
        <v>0.61047382917385584</v>
      </c>
      <c r="J696" s="355">
        <v>2033</v>
      </c>
      <c r="K696" s="362">
        <f t="shared" si="77"/>
        <v>0</v>
      </c>
      <c r="L696" s="362">
        <f t="shared" si="77"/>
        <v>0</v>
      </c>
      <c r="M696" s="362">
        <f t="shared" si="77"/>
        <v>0</v>
      </c>
      <c r="N696" s="362">
        <f t="shared" si="77"/>
        <v>0</v>
      </c>
      <c r="O696" s="362">
        <f t="shared" si="77"/>
        <v>0</v>
      </c>
      <c r="P696" s="362">
        <f t="shared" si="77"/>
        <v>0</v>
      </c>
      <c r="Q696" s="362">
        <f t="shared" si="77"/>
        <v>0</v>
      </c>
      <c r="R696" s="362">
        <f t="shared" si="77"/>
        <v>0</v>
      </c>
      <c r="S696" s="362">
        <f t="shared" si="77"/>
        <v>0</v>
      </c>
      <c r="T696" s="362">
        <f t="shared" si="77"/>
        <v>0</v>
      </c>
      <c r="U696" s="362">
        <f t="shared" si="77"/>
        <v>0</v>
      </c>
      <c r="V696" s="362">
        <f t="shared" si="77"/>
        <v>0</v>
      </c>
      <c r="W696" s="362">
        <f t="shared" si="77"/>
        <v>0</v>
      </c>
      <c r="X696" s="362">
        <f t="shared" si="77"/>
        <v>0</v>
      </c>
      <c r="Y696" s="349">
        <f t="shared" si="72"/>
        <v>0</v>
      </c>
      <c r="Z696" s="349">
        <f t="shared" si="73"/>
        <v>0</v>
      </c>
      <c r="AA696" s="349"/>
      <c r="AB696" s="353">
        <v>0</v>
      </c>
      <c r="AC696" s="354" t="str">
        <f t="shared" si="74"/>
        <v>Collector</v>
      </c>
      <c r="AD696" s="349"/>
      <c r="AE696" s="349"/>
      <c r="AF696" s="355">
        <f>_xlfn.XLOOKUP(A696,'P1 Date Adjustment'!B:B,'P1 Date Adjustment'!F:F,"not found",0)</f>
        <v>2033</v>
      </c>
      <c r="AG696" s="349">
        <f t="shared" si="75"/>
        <v>0</v>
      </c>
    </row>
    <row r="697" spans="1:33" ht="30" x14ac:dyDescent="0.25">
      <c r="A697" s="129">
        <v>8</v>
      </c>
      <c r="B697" s="358" t="s">
        <v>200</v>
      </c>
      <c r="C697" s="358" t="str">
        <f>_xlfn.XLOOKUP($A697,'Total project cost for DCs'!A:A,'Total project cost for DCs'!C:C,"Not found",0)</f>
        <v>2-lane urban - upgrade existing road layout with active modes on both sides</v>
      </c>
      <c r="D697" s="355" t="s">
        <v>155</v>
      </c>
      <c r="E697" s="355" t="s">
        <v>199</v>
      </c>
      <c r="F697" s="355" t="s">
        <v>826</v>
      </c>
      <c r="H697" s="355" t="s">
        <v>833</v>
      </c>
      <c r="I697" s="359">
        <f>_xlfn.XLOOKUP($H697,DC_growth_AGS!$A$665:$A$673,DC_growth_AGS!$O$665:$O$673,"Not found",0)</f>
        <v>0.61047382917385584</v>
      </c>
      <c r="J697" s="355">
        <v>2033</v>
      </c>
      <c r="K697" s="362">
        <f t="shared" si="77"/>
        <v>0</v>
      </c>
      <c r="L697" s="362">
        <f t="shared" si="77"/>
        <v>0</v>
      </c>
      <c r="M697" s="362">
        <f t="shared" si="77"/>
        <v>0</v>
      </c>
      <c r="N697" s="362">
        <f t="shared" si="77"/>
        <v>0</v>
      </c>
      <c r="O697" s="362">
        <f t="shared" si="77"/>
        <v>0</v>
      </c>
      <c r="P697" s="362">
        <f t="shared" si="77"/>
        <v>0</v>
      </c>
      <c r="Q697" s="362">
        <f t="shared" si="77"/>
        <v>0</v>
      </c>
      <c r="R697" s="362">
        <f t="shared" si="77"/>
        <v>0</v>
      </c>
      <c r="S697" s="362">
        <f t="shared" si="77"/>
        <v>0</v>
      </c>
      <c r="T697" s="362">
        <f t="shared" si="77"/>
        <v>0</v>
      </c>
      <c r="U697" s="362">
        <f t="shared" si="77"/>
        <v>0</v>
      </c>
      <c r="V697" s="362">
        <f t="shared" si="77"/>
        <v>0</v>
      </c>
      <c r="W697" s="362">
        <f t="shared" si="77"/>
        <v>0</v>
      </c>
      <c r="X697" s="362">
        <f t="shared" si="77"/>
        <v>0</v>
      </c>
      <c r="Y697" s="349">
        <f t="shared" si="72"/>
        <v>0</v>
      </c>
      <c r="Z697" s="349">
        <f t="shared" si="73"/>
        <v>0</v>
      </c>
      <c r="AA697" s="349"/>
      <c r="AB697" s="353">
        <v>0</v>
      </c>
      <c r="AC697" s="354" t="str">
        <f t="shared" si="74"/>
        <v>Collector</v>
      </c>
      <c r="AD697" s="349"/>
      <c r="AE697" s="349"/>
      <c r="AF697" s="355">
        <f>_xlfn.XLOOKUP(A697,'P1 Date Adjustment'!B:B,'P1 Date Adjustment'!F:F,"not found",0)</f>
        <v>2033</v>
      </c>
      <c r="AG697" s="349">
        <f t="shared" si="75"/>
        <v>0</v>
      </c>
    </row>
    <row r="698" spans="1:33" ht="30" x14ac:dyDescent="0.25">
      <c r="A698" s="129" t="s">
        <v>214</v>
      </c>
      <c r="B698" s="358" t="s">
        <v>215</v>
      </c>
      <c r="C698" s="358" t="str">
        <f>_xlfn.XLOOKUP($A698,'Total project cost for DCs'!A:A,'Total project cost for DCs'!C:C,"Not found",0)</f>
        <v xml:space="preserve"> 2-lane signalised intersection with active mode crossings</v>
      </c>
      <c r="D698" s="355" t="s">
        <v>155</v>
      </c>
      <c r="E698" s="355" t="s">
        <v>190</v>
      </c>
      <c r="F698" s="355" t="s">
        <v>826</v>
      </c>
      <c r="H698" s="355" t="s">
        <v>833</v>
      </c>
      <c r="I698" s="359">
        <f>_xlfn.XLOOKUP($H698,DC_growth_AGS!$A$665:$A$673,DC_growth_AGS!$O$665:$O$673,"Not found",0)</f>
        <v>0.61047382917385584</v>
      </c>
      <c r="J698" s="355">
        <v>2029</v>
      </c>
      <c r="K698" s="362">
        <f t="shared" si="77"/>
        <v>0</v>
      </c>
      <c r="L698" s="362">
        <f t="shared" si="77"/>
        <v>0</v>
      </c>
      <c r="M698" s="362">
        <f t="shared" si="77"/>
        <v>0</v>
      </c>
      <c r="N698" s="362">
        <f t="shared" si="77"/>
        <v>0</v>
      </c>
      <c r="O698" s="362">
        <f t="shared" si="77"/>
        <v>0</v>
      </c>
      <c r="P698" s="362">
        <f t="shared" si="77"/>
        <v>0</v>
      </c>
      <c r="Q698" s="362">
        <f t="shared" si="77"/>
        <v>0</v>
      </c>
      <c r="R698" s="362">
        <f t="shared" si="77"/>
        <v>0</v>
      </c>
      <c r="S698" s="362">
        <f t="shared" si="77"/>
        <v>0</v>
      </c>
      <c r="T698" s="362">
        <f t="shared" si="77"/>
        <v>0</v>
      </c>
      <c r="U698" s="362">
        <f t="shared" si="77"/>
        <v>0</v>
      </c>
      <c r="V698" s="362">
        <f t="shared" si="77"/>
        <v>0</v>
      </c>
      <c r="W698" s="362">
        <f t="shared" si="77"/>
        <v>0</v>
      </c>
      <c r="X698" s="362">
        <f t="shared" si="77"/>
        <v>0</v>
      </c>
      <c r="Y698" s="349">
        <f t="shared" si="72"/>
        <v>0</v>
      </c>
      <c r="Z698" s="349">
        <f t="shared" si="73"/>
        <v>0</v>
      </c>
      <c r="AA698" s="349"/>
      <c r="AB698" s="353">
        <v>0</v>
      </c>
      <c r="AC698" s="354" t="str">
        <f t="shared" si="74"/>
        <v>Arterial</v>
      </c>
      <c r="AD698" s="349"/>
      <c r="AE698" s="349"/>
      <c r="AF698" s="355">
        <f>_xlfn.XLOOKUP(A698,'P1 Date Adjustment'!B:B,'P1 Date Adjustment'!F:F,"not found",0)</f>
        <v>2029</v>
      </c>
      <c r="AG698" s="349">
        <f t="shared" si="75"/>
        <v>0</v>
      </c>
    </row>
    <row r="699" spans="1:33" ht="30" x14ac:dyDescent="0.25">
      <c r="A699" s="129" t="s">
        <v>217</v>
      </c>
      <c r="B699" s="358" t="s">
        <v>215</v>
      </c>
      <c r="C699" s="358" t="str">
        <f>_xlfn.XLOOKUP($A699,'Total project cost for DCs'!A:A,'Total project cost for DCs'!C:C,"Not found",0)</f>
        <v>multi-lane roundabout with active mode crossings, SGA design</v>
      </c>
      <c r="D699" s="355" t="s">
        <v>155</v>
      </c>
      <c r="E699" s="355" t="s">
        <v>157</v>
      </c>
      <c r="F699" s="355" t="s">
        <v>826</v>
      </c>
      <c r="H699" s="355" t="s">
        <v>833</v>
      </c>
      <c r="I699" s="359">
        <f>_xlfn.XLOOKUP($H699,DC_growth_AGS!$A$665:$A$673,DC_growth_AGS!$O$665:$O$673,"Not found",0)</f>
        <v>0.61047382917385584</v>
      </c>
      <c r="J699" s="355">
        <v>2031</v>
      </c>
      <c r="K699" s="362">
        <f t="shared" si="77"/>
        <v>0</v>
      </c>
      <c r="L699" s="362">
        <f t="shared" si="77"/>
        <v>0</v>
      </c>
      <c r="M699" s="362">
        <f t="shared" si="77"/>
        <v>0</v>
      </c>
      <c r="N699" s="362">
        <f t="shared" si="77"/>
        <v>0</v>
      </c>
      <c r="O699" s="362">
        <f t="shared" si="77"/>
        <v>0</v>
      </c>
      <c r="P699" s="362">
        <f t="shared" si="77"/>
        <v>0</v>
      </c>
      <c r="Q699" s="362">
        <f t="shared" si="77"/>
        <v>0</v>
      </c>
      <c r="R699" s="362">
        <f t="shared" si="77"/>
        <v>0</v>
      </c>
      <c r="S699" s="362">
        <f t="shared" si="77"/>
        <v>0</v>
      </c>
      <c r="T699" s="362">
        <f t="shared" si="77"/>
        <v>0</v>
      </c>
      <c r="U699" s="362">
        <f t="shared" si="77"/>
        <v>0</v>
      </c>
      <c r="V699" s="362">
        <f t="shared" si="77"/>
        <v>0</v>
      </c>
      <c r="W699" s="362">
        <f t="shared" si="77"/>
        <v>0</v>
      </c>
      <c r="X699" s="362">
        <f t="shared" si="77"/>
        <v>0</v>
      </c>
      <c r="Y699" s="349">
        <f t="shared" si="72"/>
        <v>0</v>
      </c>
      <c r="Z699" s="349">
        <f t="shared" si="73"/>
        <v>0</v>
      </c>
      <c r="AA699" s="349"/>
      <c r="AB699" s="353">
        <v>0</v>
      </c>
      <c r="AC699" s="354" t="str">
        <f t="shared" si="74"/>
        <v>Arterial</v>
      </c>
      <c r="AD699" s="349"/>
      <c r="AE699" s="349"/>
      <c r="AF699" s="355">
        <f>_xlfn.XLOOKUP(A699,'P1 Date Adjustment'!B:B,'P1 Date Adjustment'!F:F,"not found",0)</f>
        <v>2031</v>
      </c>
      <c r="AG699" s="349">
        <f t="shared" si="75"/>
        <v>0</v>
      </c>
    </row>
    <row r="700" spans="1:33" ht="30" x14ac:dyDescent="0.25">
      <c r="A700" s="129">
        <v>11</v>
      </c>
      <c r="B700" s="358" t="s">
        <v>219</v>
      </c>
      <c r="C700" s="358" t="str">
        <f>_xlfn.XLOOKUP($A700,'Total project cost for DCs'!A:A,'Total project cost for DCs'!C:C,"Not found",0)</f>
        <v>Roundabout as per SGA design</v>
      </c>
      <c r="D700" s="355" t="s">
        <v>155</v>
      </c>
      <c r="E700" s="355" t="s">
        <v>190</v>
      </c>
      <c r="F700" s="355" t="s">
        <v>826</v>
      </c>
      <c r="H700" s="355" t="s">
        <v>833</v>
      </c>
      <c r="I700" s="359">
        <f>_xlfn.XLOOKUP($H700,DC_growth_AGS!$A$665:$A$673,DC_growth_AGS!$O$665:$O$673,"Not found",0)</f>
        <v>0.61047382917385584</v>
      </c>
      <c r="J700" s="355">
        <v>2031</v>
      </c>
      <c r="K700" s="362">
        <f t="shared" si="77"/>
        <v>0</v>
      </c>
      <c r="L700" s="362">
        <f t="shared" si="77"/>
        <v>0</v>
      </c>
      <c r="M700" s="362">
        <f t="shared" si="77"/>
        <v>0</v>
      </c>
      <c r="N700" s="362">
        <f t="shared" si="77"/>
        <v>0</v>
      </c>
      <c r="O700" s="362">
        <f t="shared" si="77"/>
        <v>0</v>
      </c>
      <c r="P700" s="362">
        <f t="shared" si="77"/>
        <v>0</v>
      </c>
      <c r="Q700" s="362">
        <f t="shared" si="77"/>
        <v>-1087.4487352621411</v>
      </c>
      <c r="R700" s="362">
        <f t="shared" si="77"/>
        <v>0</v>
      </c>
      <c r="S700" s="362">
        <f t="shared" si="77"/>
        <v>0</v>
      </c>
      <c r="T700" s="362">
        <f t="shared" si="77"/>
        <v>0</v>
      </c>
      <c r="U700" s="362">
        <f t="shared" si="77"/>
        <v>0</v>
      </c>
      <c r="V700" s="362">
        <f t="shared" si="77"/>
        <v>0</v>
      </c>
      <c r="W700" s="362">
        <f t="shared" si="77"/>
        <v>0</v>
      </c>
      <c r="X700" s="362">
        <f t="shared" si="77"/>
        <v>0</v>
      </c>
      <c r="Y700" s="349">
        <f t="shared" si="72"/>
        <v>-1087.4487352621411</v>
      </c>
      <c r="Z700" s="349">
        <f t="shared" si="73"/>
        <v>-1087.4487352621411</v>
      </c>
      <c r="AA700" s="349"/>
      <c r="AB700" s="353">
        <v>0</v>
      </c>
      <c r="AC700" s="354" t="str">
        <f t="shared" si="74"/>
        <v>Arterial</v>
      </c>
      <c r="AD700" s="349"/>
      <c r="AE700" s="349"/>
      <c r="AF700" s="355">
        <f>_xlfn.XLOOKUP(A700,'P1 Date Adjustment'!B:B,'P1 Date Adjustment'!F:F,"not found",0)</f>
        <v>2031</v>
      </c>
      <c r="AG700" s="349">
        <f t="shared" si="75"/>
        <v>-663.85899344574591</v>
      </c>
    </row>
    <row r="701" spans="1:33" ht="60" x14ac:dyDescent="0.25">
      <c r="A701" s="129">
        <v>12</v>
      </c>
      <c r="B701" s="358" t="s">
        <v>221</v>
      </c>
      <c r="C701" s="358" t="str">
        <f>_xlfn.XLOOKUP($A701,'Total project cost for DCs'!A:A,'Total project cost for DCs'!C:C,"Not found",0)</f>
        <v>Intersection improvements on Bremner-Firth Rd, Norrie-Firth Rd, GSR-Firth Rd, Active mode facilities on both sides of Firth &amp; Norrie Rd</v>
      </c>
      <c r="D701" s="355" t="s">
        <v>155</v>
      </c>
      <c r="E701" s="355" t="s">
        <v>223</v>
      </c>
      <c r="F701" s="355" t="s">
        <v>826</v>
      </c>
      <c r="H701" s="355" t="s">
        <v>833</v>
      </c>
      <c r="I701" s="359">
        <f>_xlfn.XLOOKUP($H701,DC_growth_AGS!$A$665:$A$673,DC_growth_AGS!$O$665:$O$673,"Not found",0)</f>
        <v>0.61047382917385584</v>
      </c>
      <c r="J701" s="355">
        <v>2033</v>
      </c>
      <c r="K701" s="362">
        <f t="shared" si="77"/>
        <v>0</v>
      </c>
      <c r="L701" s="362">
        <f t="shared" si="77"/>
        <v>0</v>
      </c>
      <c r="M701" s="362">
        <f t="shared" si="77"/>
        <v>0</v>
      </c>
      <c r="N701" s="362">
        <f t="shared" si="77"/>
        <v>0</v>
      </c>
      <c r="O701" s="362">
        <f t="shared" si="77"/>
        <v>0</v>
      </c>
      <c r="P701" s="362">
        <f t="shared" si="77"/>
        <v>0</v>
      </c>
      <c r="Q701" s="362">
        <f t="shared" si="77"/>
        <v>0</v>
      </c>
      <c r="R701" s="362">
        <f t="shared" si="77"/>
        <v>0</v>
      </c>
      <c r="S701" s="362">
        <f t="shared" si="77"/>
        <v>0</v>
      </c>
      <c r="T701" s="362">
        <f t="shared" si="77"/>
        <v>0</v>
      </c>
      <c r="U701" s="362">
        <f t="shared" si="77"/>
        <v>0</v>
      </c>
      <c r="V701" s="362">
        <f t="shared" si="77"/>
        <v>0</v>
      </c>
      <c r="W701" s="362">
        <f t="shared" si="77"/>
        <v>0</v>
      </c>
      <c r="X701" s="362">
        <f t="shared" si="77"/>
        <v>0</v>
      </c>
      <c r="Y701" s="349">
        <f t="shared" si="72"/>
        <v>0</v>
      </c>
      <c r="Z701" s="349">
        <f t="shared" si="73"/>
        <v>0</v>
      </c>
      <c r="AA701" s="349"/>
      <c r="AB701" s="353">
        <v>0</v>
      </c>
      <c r="AC701" s="354" t="str">
        <f t="shared" si="74"/>
        <v>Collector</v>
      </c>
      <c r="AD701" s="349"/>
      <c r="AE701" s="349"/>
      <c r="AF701" s="355">
        <f>_xlfn.XLOOKUP(A701,'P1 Date Adjustment'!B:B,'P1 Date Adjustment'!F:F,"not found",0)</f>
        <v>2033</v>
      </c>
      <c r="AG701" s="349">
        <f t="shared" si="75"/>
        <v>0</v>
      </c>
    </row>
    <row r="702" spans="1:33" ht="30" x14ac:dyDescent="0.25">
      <c r="A702" s="129" t="s">
        <v>224</v>
      </c>
      <c r="B702" s="358" t="s">
        <v>225</v>
      </c>
      <c r="C702" s="358" t="str">
        <f>_xlfn.XLOOKUP($A702,'Total project cost for DCs'!A:A,'Total project cost for DCs'!C:C,"Not found",0)</f>
        <v>2-lane urban- new 2-lane arterial with active modes on both sides + intersection improvements (TDM)</v>
      </c>
      <c r="D702" s="355" t="s">
        <v>155</v>
      </c>
      <c r="E702" s="355" t="s">
        <v>227</v>
      </c>
      <c r="F702" s="355" t="s">
        <v>826</v>
      </c>
      <c r="H702" s="355" t="s">
        <v>833</v>
      </c>
      <c r="I702" s="359">
        <f>_xlfn.XLOOKUP($H702,DC_growth_AGS!$A$665:$A$673,DC_growth_AGS!$O$665:$O$673,"Not found",0)</f>
        <v>0.61047382917385584</v>
      </c>
      <c r="J702" s="355">
        <v>2029</v>
      </c>
      <c r="K702" s="362">
        <f t="shared" si="77"/>
        <v>0</v>
      </c>
      <c r="L702" s="362">
        <f t="shared" si="77"/>
        <v>0</v>
      </c>
      <c r="M702" s="362">
        <f t="shared" si="77"/>
        <v>0</v>
      </c>
      <c r="N702" s="362">
        <f t="shared" si="77"/>
        <v>0</v>
      </c>
      <c r="O702" s="362">
        <f t="shared" si="77"/>
        <v>0</v>
      </c>
      <c r="P702" s="362">
        <f t="shared" si="77"/>
        <v>0</v>
      </c>
      <c r="Q702" s="362">
        <f t="shared" si="77"/>
        <v>-4598.1695150335809</v>
      </c>
      <c r="R702" s="362">
        <f t="shared" si="77"/>
        <v>0</v>
      </c>
      <c r="S702" s="362">
        <f t="shared" si="77"/>
        <v>0</v>
      </c>
      <c r="T702" s="362">
        <f t="shared" si="77"/>
        <v>0</v>
      </c>
      <c r="U702" s="362">
        <f t="shared" si="77"/>
        <v>0</v>
      </c>
      <c r="V702" s="362">
        <f t="shared" si="77"/>
        <v>0</v>
      </c>
      <c r="W702" s="362">
        <f t="shared" si="77"/>
        <v>0</v>
      </c>
      <c r="X702" s="362">
        <f t="shared" si="77"/>
        <v>0</v>
      </c>
      <c r="Y702" s="349">
        <f t="shared" si="72"/>
        <v>-4598.1695150335809</v>
      </c>
      <c r="Z702" s="349">
        <f t="shared" si="73"/>
        <v>-4598.1695150335809</v>
      </c>
      <c r="AA702" s="349"/>
      <c r="AB702" s="353">
        <v>0</v>
      </c>
      <c r="AC702" s="354" t="str">
        <f t="shared" si="74"/>
        <v>Arterial</v>
      </c>
      <c r="AD702" s="349"/>
      <c r="AE702" s="349"/>
      <c r="AF702" s="355">
        <f>_xlfn.XLOOKUP(A702,'P1 Date Adjustment'!B:B,'P1 Date Adjustment'!F:F,"not found",0)</f>
        <v>2029</v>
      </c>
      <c r="AG702" s="349">
        <f t="shared" si="75"/>
        <v>-2807.062151033042</v>
      </c>
    </row>
    <row r="703" spans="1:33" ht="30" x14ac:dyDescent="0.25">
      <c r="A703" s="129" t="s">
        <v>228</v>
      </c>
      <c r="B703" s="358" t="s">
        <v>229</v>
      </c>
      <c r="C703" s="358" t="str">
        <f>_xlfn.XLOOKUP($A703,'Total project cost for DCs'!A:A,'Total project cost for DCs'!C:C,"Not found",0)</f>
        <v>4-lane urban- upgrade 2-lane arterial with SGA design + intersection improvements (TDM)</v>
      </c>
      <c r="D703" s="355" t="s">
        <v>155</v>
      </c>
      <c r="E703" s="355" t="s">
        <v>231</v>
      </c>
      <c r="F703" s="355" t="s">
        <v>826</v>
      </c>
      <c r="H703" s="355" t="s">
        <v>833</v>
      </c>
      <c r="I703" s="359">
        <f>_xlfn.XLOOKUP($H703,DC_growth_AGS!$A$665:$A$673,DC_growth_AGS!$O$665:$O$673,"Not found",0)</f>
        <v>0.61047382917385584</v>
      </c>
      <c r="J703" s="355">
        <v>2050</v>
      </c>
      <c r="K703" s="362">
        <f t="shared" si="77"/>
        <v>0</v>
      </c>
      <c r="L703" s="362">
        <f t="shared" si="77"/>
        <v>0</v>
      </c>
      <c r="M703" s="362">
        <f t="shared" si="77"/>
        <v>0</v>
      </c>
      <c r="N703" s="362">
        <f t="shared" si="77"/>
        <v>0</v>
      </c>
      <c r="O703" s="362">
        <f t="shared" si="77"/>
        <v>0</v>
      </c>
      <c r="P703" s="362">
        <f t="shared" si="77"/>
        <v>0</v>
      </c>
      <c r="Q703" s="362">
        <f t="shared" si="77"/>
        <v>0</v>
      </c>
      <c r="R703" s="362">
        <f t="shared" si="77"/>
        <v>0</v>
      </c>
      <c r="S703" s="362">
        <f t="shared" si="77"/>
        <v>0</v>
      </c>
      <c r="T703" s="362">
        <f t="shared" si="77"/>
        <v>0</v>
      </c>
      <c r="U703" s="362">
        <f t="shared" si="77"/>
        <v>0</v>
      </c>
      <c r="V703" s="362">
        <f t="shared" si="77"/>
        <v>0</v>
      </c>
      <c r="W703" s="362">
        <f t="shared" si="77"/>
        <v>0</v>
      </c>
      <c r="X703" s="362">
        <f t="shared" si="77"/>
        <v>0</v>
      </c>
      <c r="Y703" s="349">
        <f t="shared" si="72"/>
        <v>0</v>
      </c>
      <c r="Z703" s="349">
        <f t="shared" si="73"/>
        <v>0</v>
      </c>
      <c r="AA703" s="349"/>
      <c r="AB703" s="353">
        <v>0</v>
      </c>
      <c r="AC703" s="354" t="str">
        <f t="shared" si="74"/>
        <v>Arterial</v>
      </c>
      <c r="AD703" s="349"/>
      <c r="AE703" s="349"/>
      <c r="AF703" s="355">
        <f>_xlfn.XLOOKUP(A703,'P1 Date Adjustment'!B:B,'P1 Date Adjustment'!F:F,"not found",0)</f>
        <v>2050</v>
      </c>
      <c r="AG703" s="349">
        <f t="shared" si="75"/>
        <v>0</v>
      </c>
    </row>
    <row r="704" spans="1:33" ht="45" x14ac:dyDescent="0.25">
      <c r="A704" s="129" t="s">
        <v>234</v>
      </c>
      <c r="B704" s="358" t="s">
        <v>235</v>
      </c>
      <c r="C704" s="358" t="str">
        <f>_xlfn.XLOOKUP($A704,'Total project cost for DCs'!A:A,'Total project cost for DCs'!C:C,"Not found",0)</f>
        <v>2-lane urban (New Road connection to Quarry Road with active modes on both sides + intersection improvements)</v>
      </c>
      <c r="D704" s="355" t="s">
        <v>155</v>
      </c>
      <c r="E704" s="355" t="s">
        <v>223</v>
      </c>
      <c r="F704" s="355" t="s">
        <v>826</v>
      </c>
      <c r="H704" s="355" t="s">
        <v>833</v>
      </c>
      <c r="I704" s="359">
        <f>_xlfn.XLOOKUP($H704,DC_growth_AGS!$A$665:$A$673,DC_growth_AGS!$O$665:$O$673,"Not found",0)</f>
        <v>0.61047382917385584</v>
      </c>
      <c r="J704" s="355">
        <v>2035</v>
      </c>
      <c r="K704" s="362">
        <f t="shared" si="77"/>
        <v>0</v>
      </c>
      <c r="L704" s="362">
        <f t="shared" si="77"/>
        <v>0</v>
      </c>
      <c r="M704" s="362">
        <f t="shared" si="77"/>
        <v>0</v>
      </c>
      <c r="N704" s="362">
        <f t="shared" si="77"/>
        <v>0</v>
      </c>
      <c r="O704" s="362">
        <f t="shared" si="77"/>
        <v>0</v>
      </c>
      <c r="P704" s="362">
        <f t="shared" si="77"/>
        <v>0</v>
      </c>
      <c r="Q704" s="362">
        <f t="shared" si="77"/>
        <v>0</v>
      </c>
      <c r="R704" s="362">
        <f t="shared" si="77"/>
        <v>0</v>
      </c>
      <c r="S704" s="362">
        <f t="shared" si="77"/>
        <v>0</v>
      </c>
      <c r="T704" s="362">
        <f t="shared" si="77"/>
        <v>0</v>
      </c>
      <c r="U704" s="362">
        <f t="shared" si="77"/>
        <v>0</v>
      </c>
      <c r="V704" s="362">
        <f t="shared" si="77"/>
        <v>0</v>
      </c>
      <c r="W704" s="362">
        <f t="shared" si="77"/>
        <v>0</v>
      </c>
      <c r="X704" s="362">
        <f t="shared" si="77"/>
        <v>0</v>
      </c>
      <c r="Y704" s="349">
        <f t="shared" si="72"/>
        <v>0</v>
      </c>
      <c r="Z704" s="349">
        <f t="shared" si="73"/>
        <v>0</v>
      </c>
      <c r="AA704" s="349"/>
      <c r="AB704" s="353">
        <v>0</v>
      </c>
      <c r="AC704" s="354" t="str">
        <f t="shared" si="74"/>
        <v>Collector</v>
      </c>
      <c r="AD704" s="349"/>
      <c r="AE704" s="349"/>
      <c r="AF704" s="355">
        <f>_xlfn.XLOOKUP(A704,'P1 Date Adjustment'!B:B,'P1 Date Adjustment'!F:F,"not found",0)</f>
        <v>2035</v>
      </c>
      <c r="AG704" s="349">
        <f t="shared" si="75"/>
        <v>0</v>
      </c>
    </row>
    <row r="705" spans="1:33" ht="30" x14ac:dyDescent="0.25">
      <c r="A705" s="129" t="s">
        <v>237</v>
      </c>
      <c r="B705" s="358" t="s">
        <v>238</v>
      </c>
      <c r="C705" s="358" t="str">
        <f>_xlfn.XLOOKUP($A705,'Total project cost for DCs'!A:A,'Total project cost for DCs'!C:C,"Not found",0)</f>
        <v>2-lane urban (upgrade existing road layout with active modes on both sides + intersection improvements)</v>
      </c>
      <c r="D705" s="355" t="s">
        <v>155</v>
      </c>
      <c r="E705" s="355" t="s">
        <v>199</v>
      </c>
      <c r="F705" s="355" t="s">
        <v>826</v>
      </c>
      <c r="H705" s="355" t="s">
        <v>833</v>
      </c>
      <c r="I705" s="359">
        <f>_xlfn.XLOOKUP($H705,DC_growth_AGS!$A$665:$A$673,DC_growth_AGS!$O$665:$O$673,"Not found",0)</f>
        <v>0.61047382917385584</v>
      </c>
      <c r="J705" s="355">
        <v>2033</v>
      </c>
      <c r="K705" s="362">
        <f t="shared" si="77"/>
        <v>0</v>
      </c>
      <c r="L705" s="362">
        <f t="shared" si="77"/>
        <v>0</v>
      </c>
      <c r="M705" s="362">
        <f t="shared" si="77"/>
        <v>0</v>
      </c>
      <c r="N705" s="362">
        <f t="shared" si="77"/>
        <v>0</v>
      </c>
      <c r="O705" s="362">
        <f t="shared" si="77"/>
        <v>0</v>
      </c>
      <c r="P705" s="362">
        <f t="shared" si="77"/>
        <v>0</v>
      </c>
      <c r="Q705" s="362">
        <f t="shared" si="77"/>
        <v>0</v>
      </c>
      <c r="R705" s="362">
        <f t="shared" si="77"/>
        <v>0</v>
      </c>
      <c r="S705" s="362">
        <f t="shared" si="77"/>
        <v>0</v>
      </c>
      <c r="T705" s="362">
        <f t="shared" si="77"/>
        <v>0</v>
      </c>
      <c r="U705" s="362">
        <f t="shared" si="77"/>
        <v>0</v>
      </c>
      <c r="V705" s="362">
        <f t="shared" si="77"/>
        <v>0</v>
      </c>
      <c r="W705" s="362">
        <f t="shared" si="77"/>
        <v>0</v>
      </c>
      <c r="X705" s="362">
        <f t="shared" si="77"/>
        <v>0</v>
      </c>
      <c r="Y705" s="349">
        <f t="shared" si="72"/>
        <v>0</v>
      </c>
      <c r="Z705" s="349">
        <f t="shared" si="73"/>
        <v>0</v>
      </c>
      <c r="AA705" s="349"/>
      <c r="AB705" s="353">
        <v>0</v>
      </c>
      <c r="AC705" s="354" t="str">
        <f t="shared" si="74"/>
        <v>Collector</v>
      </c>
      <c r="AD705" s="349"/>
      <c r="AE705" s="349"/>
      <c r="AF705" s="355">
        <f>_xlfn.XLOOKUP(A705,'P1 Date Adjustment'!B:B,'P1 Date Adjustment'!F:F,"not found",0)</f>
        <v>2033</v>
      </c>
      <c r="AG705" s="349">
        <f t="shared" si="75"/>
        <v>0</v>
      </c>
    </row>
    <row r="706" spans="1:33" ht="30" x14ac:dyDescent="0.25">
      <c r="A706" s="129" t="s">
        <v>246</v>
      </c>
      <c r="B706" s="358" t="s">
        <v>247</v>
      </c>
      <c r="C706" s="358" t="str">
        <f>_xlfn.XLOOKUP($A706,'Total project cost for DCs'!A:A,'Total project cost for DCs'!C:C,"Not found",0)</f>
        <v>4-lane urban- upgrade 2-lane urban with active modes on both sides (SGA design)</v>
      </c>
      <c r="D706" s="355" t="s">
        <v>155</v>
      </c>
      <c r="E706" s="355" t="s">
        <v>157</v>
      </c>
      <c r="F706" s="355" t="s">
        <v>826</v>
      </c>
      <c r="H706" s="355" t="s">
        <v>833</v>
      </c>
      <c r="I706" s="359">
        <f>_xlfn.XLOOKUP($H706,DC_growth_AGS!$A$665:$A$673,DC_growth_AGS!$O$665:$O$673,"Not found",0)</f>
        <v>0.61047382917385584</v>
      </c>
      <c r="J706" s="355">
        <v>2050</v>
      </c>
      <c r="K706" s="362">
        <f t="shared" si="77"/>
        <v>0</v>
      </c>
      <c r="L706" s="362">
        <f t="shared" si="77"/>
        <v>0</v>
      </c>
      <c r="M706" s="362">
        <f t="shared" si="77"/>
        <v>0</v>
      </c>
      <c r="N706" s="362">
        <f t="shared" si="77"/>
        <v>0</v>
      </c>
      <c r="O706" s="362">
        <f t="shared" si="77"/>
        <v>0</v>
      </c>
      <c r="P706" s="362">
        <f t="shared" si="77"/>
        <v>0</v>
      </c>
      <c r="Q706" s="362">
        <f t="shared" si="77"/>
        <v>0</v>
      </c>
      <c r="R706" s="362">
        <f t="shared" si="77"/>
        <v>0</v>
      </c>
      <c r="S706" s="362">
        <f t="shared" si="77"/>
        <v>0</v>
      </c>
      <c r="T706" s="362">
        <f t="shared" si="77"/>
        <v>0</v>
      </c>
      <c r="U706" s="362">
        <f t="shared" si="77"/>
        <v>0</v>
      </c>
      <c r="V706" s="362">
        <f t="shared" si="77"/>
        <v>0</v>
      </c>
      <c r="W706" s="362">
        <f t="shared" si="77"/>
        <v>0</v>
      </c>
      <c r="X706" s="362">
        <f t="shared" si="77"/>
        <v>0</v>
      </c>
      <c r="Y706" s="349">
        <f t="shared" si="72"/>
        <v>0</v>
      </c>
      <c r="Z706" s="349">
        <f t="shared" si="73"/>
        <v>0</v>
      </c>
      <c r="AA706" s="349"/>
      <c r="AB706" s="353">
        <v>0</v>
      </c>
      <c r="AC706" s="354" t="str">
        <f t="shared" si="74"/>
        <v>Arterial</v>
      </c>
      <c r="AD706" s="349"/>
      <c r="AE706" s="349"/>
      <c r="AF706" s="355">
        <f>_xlfn.XLOOKUP(A706,'P1 Date Adjustment'!B:B,'P1 Date Adjustment'!F:F,"not found",0)</f>
        <v>2050</v>
      </c>
      <c r="AG706" s="349">
        <f t="shared" si="75"/>
        <v>0</v>
      </c>
    </row>
    <row r="707" spans="1:33" ht="45" x14ac:dyDescent="0.25">
      <c r="A707" s="129" t="s">
        <v>259</v>
      </c>
      <c r="B707" s="358" t="s">
        <v>260</v>
      </c>
      <c r="C707" s="358" t="str">
        <f>_xlfn.XLOOKUP($A707,'Total project cost for DCs'!A:A,'Total project cost for DCs'!C:C,"Not found",0)</f>
        <v>Active mode upgrades- existing road layout with active modes on both sides + intersection upgrades for active mode crossing</v>
      </c>
      <c r="D707" s="355" t="s">
        <v>155</v>
      </c>
      <c r="E707" s="355" t="s">
        <v>199</v>
      </c>
      <c r="F707" s="355" t="s">
        <v>826</v>
      </c>
      <c r="H707" s="355" t="s">
        <v>833</v>
      </c>
      <c r="I707" s="359">
        <f>_xlfn.XLOOKUP($H707,DC_growth_AGS!$A$665:$A$673,DC_growth_AGS!$O$665:$O$673,"Not found",0)</f>
        <v>0.61047382917385584</v>
      </c>
      <c r="J707" s="355">
        <v>2035</v>
      </c>
      <c r="K707" s="362">
        <f t="shared" si="77"/>
        <v>0</v>
      </c>
      <c r="L707" s="362">
        <f t="shared" si="77"/>
        <v>0</v>
      </c>
      <c r="M707" s="362">
        <f t="shared" si="77"/>
        <v>0</v>
      </c>
      <c r="N707" s="362">
        <f t="shared" si="77"/>
        <v>0</v>
      </c>
      <c r="O707" s="362">
        <f t="shared" si="77"/>
        <v>0</v>
      </c>
      <c r="P707" s="362">
        <f t="shared" si="77"/>
        <v>0</v>
      </c>
      <c r="Q707" s="362">
        <f t="shared" si="77"/>
        <v>0</v>
      </c>
      <c r="R707" s="362">
        <f t="shared" si="77"/>
        <v>0</v>
      </c>
      <c r="S707" s="362">
        <f t="shared" si="77"/>
        <v>0</v>
      </c>
      <c r="T707" s="362">
        <f t="shared" si="77"/>
        <v>0</v>
      </c>
      <c r="U707" s="362">
        <f t="shared" si="77"/>
        <v>0</v>
      </c>
      <c r="V707" s="362">
        <f t="shared" si="77"/>
        <v>0</v>
      </c>
      <c r="W707" s="362">
        <f t="shared" si="77"/>
        <v>0</v>
      </c>
      <c r="X707" s="362">
        <f t="shared" si="77"/>
        <v>0</v>
      </c>
      <c r="Y707" s="349">
        <f t="shared" si="72"/>
        <v>0</v>
      </c>
      <c r="Z707" s="349">
        <f t="shared" si="73"/>
        <v>0</v>
      </c>
      <c r="AA707" s="349"/>
      <c r="AB707" s="353">
        <v>0</v>
      </c>
      <c r="AC707" s="354" t="str">
        <f t="shared" si="74"/>
        <v>Collector</v>
      </c>
      <c r="AD707" s="349"/>
      <c r="AE707" s="349"/>
      <c r="AF707" s="355">
        <f>_xlfn.XLOOKUP(A707,'P1 Date Adjustment'!B:B,'P1 Date Adjustment'!F:F,"not found",0)</f>
        <v>2035</v>
      </c>
      <c r="AG707" s="349">
        <f t="shared" si="75"/>
        <v>0</v>
      </c>
    </row>
    <row r="708" spans="1:33" ht="45" x14ac:dyDescent="0.25">
      <c r="A708" s="129">
        <v>21</v>
      </c>
      <c r="B708" s="358" t="s">
        <v>262</v>
      </c>
      <c r="C708" s="358" t="str">
        <f>_xlfn.XLOOKUP($A708,'Total project cost for DCs'!A:A,'Total project cost for DCs'!C:C,"Not found",0)</f>
        <v>Active mode upgrades- existing road layout with active modes on both sides + intersection upgrades for active mode crossing</v>
      </c>
      <c r="D708" s="355" t="s">
        <v>155</v>
      </c>
      <c r="E708" s="355" t="s">
        <v>199</v>
      </c>
      <c r="F708" s="355" t="s">
        <v>826</v>
      </c>
      <c r="H708" s="355" t="s">
        <v>833</v>
      </c>
      <c r="I708" s="359">
        <f>_xlfn.XLOOKUP($H708,DC_growth_AGS!$A$665:$A$673,DC_growth_AGS!$O$665:$O$673,"Not found",0)</f>
        <v>0.61047382917385584</v>
      </c>
      <c r="J708" s="355">
        <v>2035</v>
      </c>
      <c r="K708" s="362">
        <f t="shared" si="77"/>
        <v>0</v>
      </c>
      <c r="L708" s="362">
        <f t="shared" si="77"/>
        <v>0</v>
      </c>
      <c r="M708" s="362">
        <f t="shared" si="77"/>
        <v>0</v>
      </c>
      <c r="N708" s="362">
        <f t="shared" si="77"/>
        <v>0</v>
      </c>
      <c r="O708" s="362">
        <f t="shared" si="77"/>
        <v>0</v>
      </c>
      <c r="P708" s="362">
        <f t="shared" si="77"/>
        <v>0</v>
      </c>
      <c r="Q708" s="362">
        <f t="shared" si="77"/>
        <v>0</v>
      </c>
      <c r="R708" s="362">
        <f t="shared" si="77"/>
        <v>0</v>
      </c>
      <c r="S708" s="362">
        <f t="shared" si="77"/>
        <v>0</v>
      </c>
      <c r="T708" s="362">
        <f t="shared" si="77"/>
        <v>0</v>
      </c>
      <c r="U708" s="362">
        <f t="shared" si="77"/>
        <v>0</v>
      </c>
      <c r="V708" s="362">
        <f t="shared" si="77"/>
        <v>0</v>
      </c>
      <c r="W708" s="362">
        <f t="shared" si="77"/>
        <v>0</v>
      </c>
      <c r="X708" s="362">
        <f t="shared" si="77"/>
        <v>0</v>
      </c>
      <c r="Y708" s="349">
        <f t="shared" ref="Y708:Y771" si="78">SUM(K708:X708)</f>
        <v>0</v>
      </c>
      <c r="Z708" s="349">
        <f t="shared" ref="Z708:Z771" si="79">SUM(K708:X708)</f>
        <v>0</v>
      </c>
      <c r="AA708" s="349"/>
      <c r="AB708" s="353">
        <v>0</v>
      </c>
      <c r="AC708" s="354" t="str">
        <f t="shared" ref="AC708:AC771" si="80">IF(OR(E708="Upgrade Collector",E708="Greenfields Collector",E708="New Collector (AT)"),"Collector","Arterial")</f>
        <v>Collector</v>
      </c>
      <c r="AD708" s="349"/>
      <c r="AE708" s="349"/>
      <c r="AF708" s="355">
        <f>_xlfn.XLOOKUP(A708,'P1 Date Adjustment'!B:B,'P1 Date Adjustment'!F:F,"not found",0)</f>
        <v>2035</v>
      </c>
      <c r="AG708" s="349">
        <f t="shared" si="75"/>
        <v>0</v>
      </c>
    </row>
    <row r="709" spans="1:33" x14ac:dyDescent="0.25">
      <c r="A709" s="129">
        <v>22</v>
      </c>
      <c r="B709" s="358" t="s">
        <v>263</v>
      </c>
      <c r="C709" s="358" t="str">
        <f>_xlfn.XLOOKUP($A709,'Total project cost for DCs'!A:A,'Total project cost for DCs'!C:C,"Not found",0)</f>
        <v>Upgrade intersection with active modes facilities(TDM)</v>
      </c>
      <c r="D709" s="355" t="s">
        <v>155</v>
      </c>
      <c r="E709" s="355" t="s">
        <v>223</v>
      </c>
      <c r="F709" s="355" t="s">
        <v>826</v>
      </c>
      <c r="H709" s="355" t="s">
        <v>833</v>
      </c>
      <c r="I709" s="359">
        <f>_xlfn.XLOOKUP($H709,DC_growth_AGS!$A$665:$A$673,DC_growth_AGS!$O$665:$O$673,"Not found",0)</f>
        <v>0.61047382917385584</v>
      </c>
      <c r="J709" s="355">
        <v>2033</v>
      </c>
      <c r="K709" s="362">
        <f t="shared" si="77"/>
        <v>0</v>
      </c>
      <c r="L709" s="362">
        <f t="shared" si="77"/>
        <v>0</v>
      </c>
      <c r="M709" s="362">
        <f t="shared" si="77"/>
        <v>0</v>
      </c>
      <c r="N709" s="362">
        <f t="shared" si="77"/>
        <v>0</v>
      </c>
      <c r="O709" s="362">
        <f t="shared" si="77"/>
        <v>0</v>
      </c>
      <c r="P709" s="362">
        <f t="shared" si="77"/>
        <v>0</v>
      </c>
      <c r="Q709" s="362">
        <f t="shared" si="77"/>
        <v>0</v>
      </c>
      <c r="R709" s="362">
        <f t="shared" si="77"/>
        <v>0</v>
      </c>
      <c r="S709" s="362">
        <f t="shared" si="77"/>
        <v>0</v>
      </c>
      <c r="T709" s="362">
        <f t="shared" si="77"/>
        <v>0</v>
      </c>
      <c r="U709" s="362">
        <f t="shared" si="77"/>
        <v>0</v>
      </c>
      <c r="V709" s="362">
        <f t="shared" si="77"/>
        <v>0</v>
      </c>
      <c r="W709" s="362">
        <f t="shared" si="77"/>
        <v>0</v>
      </c>
      <c r="X709" s="362">
        <f t="shared" si="77"/>
        <v>0</v>
      </c>
      <c r="Y709" s="349">
        <f t="shared" si="78"/>
        <v>0</v>
      </c>
      <c r="Z709" s="349">
        <f t="shared" si="79"/>
        <v>0</v>
      </c>
      <c r="AA709" s="349"/>
      <c r="AB709" s="353">
        <v>0</v>
      </c>
      <c r="AC709" s="354" t="str">
        <f t="shared" si="80"/>
        <v>Collector</v>
      </c>
      <c r="AD709" s="349"/>
      <c r="AE709" s="349"/>
      <c r="AF709" s="355">
        <f>_xlfn.XLOOKUP(A709,'P1 Date Adjustment'!B:B,'P1 Date Adjustment'!F:F,"not found",0)</f>
        <v>2033</v>
      </c>
      <c r="AG709" s="349">
        <f t="shared" ref="AG709:AG772" si="81">Z709*I709</f>
        <v>0</v>
      </c>
    </row>
    <row r="710" spans="1:33" ht="45" x14ac:dyDescent="0.25">
      <c r="A710" s="129" t="s">
        <v>281</v>
      </c>
      <c r="B710" s="358" t="s">
        <v>282</v>
      </c>
      <c r="C710" s="358" t="str">
        <f>_xlfn.XLOOKUP($A710,'Total project cost for DCs'!A:A,'Total project cost for DCs'!C:C,"Not found",0)</f>
        <v xml:space="preserve">Interim 2-lane – install kerb and channel within existing road corridor with provision of active modes on both sides, 20m cross-section </v>
      </c>
      <c r="D710" s="355" t="s">
        <v>155</v>
      </c>
      <c r="E710" s="355" t="s">
        <v>145</v>
      </c>
      <c r="F710" s="355" t="s">
        <v>826</v>
      </c>
      <c r="H710" s="355" t="s">
        <v>833</v>
      </c>
      <c r="I710" s="359">
        <f>_xlfn.XLOOKUP($H710,DC_growth_AGS!$A$665:$A$673,DC_growth_AGS!$O$665:$O$673,"Not found",0)</f>
        <v>0.61047382917385584</v>
      </c>
      <c r="J710" s="355">
        <v>2025</v>
      </c>
      <c r="K710" s="362">
        <f t="shared" ref="K710:X725" si="82">IF($AC710="Arterial",-K657*$AD$2,0)</f>
        <v>0</v>
      </c>
      <c r="L710" s="362">
        <f t="shared" si="82"/>
        <v>0</v>
      </c>
      <c r="M710" s="362">
        <f t="shared" si="82"/>
        <v>0</v>
      </c>
      <c r="N710" s="362">
        <f t="shared" si="82"/>
        <v>0</v>
      </c>
      <c r="O710" s="362">
        <f t="shared" si="82"/>
        <v>0</v>
      </c>
      <c r="P710" s="362">
        <f t="shared" si="82"/>
        <v>0</v>
      </c>
      <c r="Q710" s="362">
        <f t="shared" si="82"/>
        <v>0</v>
      </c>
      <c r="R710" s="362">
        <f t="shared" si="82"/>
        <v>0</v>
      </c>
      <c r="S710" s="362">
        <f t="shared" si="82"/>
        <v>0</v>
      </c>
      <c r="T710" s="362">
        <f t="shared" si="82"/>
        <v>0</v>
      </c>
      <c r="U710" s="362">
        <f t="shared" si="82"/>
        <v>0</v>
      </c>
      <c r="V710" s="362">
        <f t="shared" si="82"/>
        <v>0</v>
      </c>
      <c r="W710" s="362">
        <f t="shared" si="82"/>
        <v>0</v>
      </c>
      <c r="X710" s="362">
        <f t="shared" si="82"/>
        <v>0</v>
      </c>
      <c r="Y710" s="349">
        <f t="shared" si="78"/>
        <v>0</v>
      </c>
      <c r="Z710" s="349">
        <f t="shared" si="79"/>
        <v>0</v>
      </c>
      <c r="AA710" s="349"/>
      <c r="AB710" s="353">
        <v>0</v>
      </c>
      <c r="AC710" s="354" t="str">
        <f t="shared" si="80"/>
        <v>Arterial</v>
      </c>
      <c r="AD710" s="349"/>
      <c r="AE710" s="349"/>
      <c r="AF710" s="355">
        <f>_xlfn.XLOOKUP(A710,'P1 Date Adjustment'!B:B,'P1 Date Adjustment'!F:F,"not found",0)</f>
        <v>2025</v>
      </c>
      <c r="AG710" s="349">
        <f t="shared" si="81"/>
        <v>0</v>
      </c>
    </row>
    <row r="711" spans="1:33" ht="60" x14ac:dyDescent="0.25">
      <c r="A711" s="129" t="s">
        <v>287</v>
      </c>
      <c r="B711" s="358" t="s">
        <v>282</v>
      </c>
      <c r="C711" s="358" t="str">
        <f>_xlfn.XLOOKUP($A711,'Total project cost for DCs'!A:A,'Total project cost for DCs'!C:C,"Not found",0)</f>
        <v>Final 4-lane - following interim option, upgrade Road corridor to provide four lanes with additional turning lanes at intersections where required (as indicated in SGA Design</v>
      </c>
      <c r="D711" s="355" t="s">
        <v>155</v>
      </c>
      <c r="E711" s="355" t="s">
        <v>157</v>
      </c>
      <c r="F711" s="355" t="s">
        <v>826</v>
      </c>
      <c r="H711" s="355" t="s">
        <v>833</v>
      </c>
      <c r="I711" s="359">
        <f>_xlfn.XLOOKUP($H711,DC_growth_AGS!$A$665:$A$673,DC_growth_AGS!$O$665:$O$673,"Not found",0)</f>
        <v>0.61047382917385584</v>
      </c>
      <c r="J711" s="355">
        <v>2031</v>
      </c>
      <c r="K711" s="362">
        <f t="shared" si="82"/>
        <v>0</v>
      </c>
      <c r="L711" s="362">
        <f t="shared" si="82"/>
        <v>0</v>
      </c>
      <c r="M711" s="362">
        <f t="shared" si="82"/>
        <v>0</v>
      </c>
      <c r="N711" s="362">
        <f t="shared" si="82"/>
        <v>0</v>
      </c>
      <c r="O711" s="362">
        <f t="shared" si="82"/>
        <v>0</v>
      </c>
      <c r="P711" s="362">
        <f t="shared" si="82"/>
        <v>0</v>
      </c>
      <c r="Q711" s="362">
        <f t="shared" si="82"/>
        <v>0</v>
      </c>
      <c r="R711" s="362">
        <f t="shared" si="82"/>
        <v>0</v>
      </c>
      <c r="S711" s="362">
        <f t="shared" si="82"/>
        <v>0</v>
      </c>
      <c r="T711" s="362">
        <f t="shared" si="82"/>
        <v>0</v>
      </c>
      <c r="U711" s="362">
        <f t="shared" si="82"/>
        <v>0</v>
      </c>
      <c r="V711" s="362">
        <f t="shared" si="82"/>
        <v>0</v>
      </c>
      <c r="W711" s="362">
        <f t="shared" si="82"/>
        <v>0</v>
      </c>
      <c r="X711" s="362">
        <f t="shared" si="82"/>
        <v>0</v>
      </c>
      <c r="Y711" s="349">
        <f t="shared" si="78"/>
        <v>0</v>
      </c>
      <c r="Z711" s="349">
        <f t="shared" si="79"/>
        <v>0</v>
      </c>
      <c r="AA711" s="349"/>
      <c r="AB711" s="353">
        <v>0</v>
      </c>
      <c r="AC711" s="354" t="str">
        <f t="shared" si="80"/>
        <v>Arterial</v>
      </c>
      <c r="AD711" s="349"/>
      <c r="AE711" s="349"/>
      <c r="AF711" s="355">
        <f>_xlfn.XLOOKUP(A711,'P1 Date Adjustment'!B:B,'P1 Date Adjustment'!F:F,"not found",0)</f>
        <v>2031</v>
      </c>
      <c r="AG711" s="349">
        <f t="shared" si="81"/>
        <v>0</v>
      </c>
    </row>
    <row r="712" spans="1:33" ht="30" x14ac:dyDescent="0.25">
      <c r="A712" s="129">
        <v>24</v>
      </c>
      <c r="B712" s="358" t="s">
        <v>295</v>
      </c>
      <c r="C712" s="358" t="str">
        <f>_xlfn.XLOOKUP($A712,'Total project cost for DCs'!A:A,'Total project cost for DCs'!C:C,"Not found",0)</f>
        <v xml:space="preserve">2-lane urban - upgrade existing road layout with active modes on both sides, 20m cross-section </v>
      </c>
      <c r="D712" s="355" t="s">
        <v>155</v>
      </c>
      <c r="E712" s="355" t="s">
        <v>190</v>
      </c>
      <c r="F712" s="355" t="s">
        <v>826</v>
      </c>
      <c r="H712" s="355" t="s">
        <v>833</v>
      </c>
      <c r="I712" s="359">
        <f>_xlfn.XLOOKUP($H712,DC_growth_AGS!$A$665:$A$673,DC_growth_AGS!$O$665:$O$673,"Not found",0)</f>
        <v>0.61047382917385584</v>
      </c>
      <c r="J712" s="355">
        <v>2038</v>
      </c>
      <c r="K712" s="362">
        <f t="shared" si="82"/>
        <v>0</v>
      </c>
      <c r="L712" s="362">
        <f t="shared" si="82"/>
        <v>0</v>
      </c>
      <c r="M712" s="362">
        <f t="shared" si="82"/>
        <v>0</v>
      </c>
      <c r="N712" s="362">
        <f t="shared" si="82"/>
        <v>0</v>
      </c>
      <c r="O712" s="362">
        <f t="shared" si="82"/>
        <v>0</v>
      </c>
      <c r="P712" s="362">
        <f t="shared" si="82"/>
        <v>0</v>
      </c>
      <c r="Q712" s="362">
        <f t="shared" si="82"/>
        <v>-1926.6847655549141</v>
      </c>
      <c r="R712" s="362">
        <f t="shared" si="82"/>
        <v>0</v>
      </c>
      <c r="S712" s="362">
        <f t="shared" si="82"/>
        <v>0</v>
      </c>
      <c r="T712" s="362">
        <f t="shared" si="82"/>
        <v>0</v>
      </c>
      <c r="U712" s="362">
        <f t="shared" si="82"/>
        <v>0</v>
      </c>
      <c r="V712" s="362">
        <f t="shared" si="82"/>
        <v>0</v>
      </c>
      <c r="W712" s="362">
        <f t="shared" si="82"/>
        <v>0</v>
      </c>
      <c r="X712" s="362">
        <f t="shared" si="82"/>
        <v>0</v>
      </c>
      <c r="Y712" s="349">
        <f t="shared" si="78"/>
        <v>-1926.6847655549141</v>
      </c>
      <c r="Z712" s="349">
        <f t="shared" si="79"/>
        <v>-1926.6847655549141</v>
      </c>
      <c r="AA712" s="349"/>
      <c r="AB712" s="353">
        <v>0</v>
      </c>
      <c r="AC712" s="354" t="str">
        <f t="shared" si="80"/>
        <v>Arterial</v>
      </c>
      <c r="AD712" s="349"/>
      <c r="AE712" s="349"/>
      <c r="AF712" s="355">
        <f>_xlfn.XLOOKUP(A712,'P1 Date Adjustment'!B:B,'P1 Date Adjustment'!F:F,"not found",0)</f>
        <v>2038</v>
      </c>
      <c r="AG712" s="349">
        <f t="shared" si="81"/>
        <v>-1176.1906264392412</v>
      </c>
    </row>
    <row r="713" spans="1:33" ht="30" x14ac:dyDescent="0.25">
      <c r="A713" s="129">
        <v>25</v>
      </c>
      <c r="B713" s="358" t="s">
        <v>296</v>
      </c>
      <c r="C713" s="358" t="str">
        <f>_xlfn.XLOOKUP($A713,'Total project cost for DCs'!A:A,'Total project cost for DCs'!C:C,"Not found",0)</f>
        <v>2-lane urban- upgrade existing road layout to 2-lane urban with active modes on both sides</v>
      </c>
      <c r="D713" s="355" t="s">
        <v>155</v>
      </c>
      <c r="E713" s="355" t="s">
        <v>199</v>
      </c>
      <c r="F713" s="355" t="s">
        <v>826</v>
      </c>
      <c r="H713" s="355" t="s">
        <v>833</v>
      </c>
      <c r="I713" s="359">
        <f>_xlfn.XLOOKUP($H713,DC_growth_AGS!$A$665:$A$673,DC_growth_AGS!$O$665:$O$673,"Not found",0)</f>
        <v>0.61047382917385584</v>
      </c>
      <c r="J713" s="355">
        <v>2039</v>
      </c>
      <c r="K713" s="362">
        <f t="shared" si="82"/>
        <v>0</v>
      </c>
      <c r="L713" s="362">
        <f t="shared" si="82"/>
        <v>0</v>
      </c>
      <c r="M713" s="362">
        <f t="shared" si="82"/>
        <v>0</v>
      </c>
      <c r="N713" s="362">
        <f t="shared" si="82"/>
        <v>0</v>
      </c>
      <c r="O713" s="362">
        <f t="shared" si="82"/>
        <v>0</v>
      </c>
      <c r="P713" s="362">
        <f t="shared" si="82"/>
        <v>0</v>
      </c>
      <c r="Q713" s="362">
        <f t="shared" si="82"/>
        <v>0</v>
      </c>
      <c r="R713" s="362">
        <f t="shared" si="82"/>
        <v>0</v>
      </c>
      <c r="S713" s="362">
        <f t="shared" si="82"/>
        <v>0</v>
      </c>
      <c r="T713" s="362">
        <f t="shared" si="82"/>
        <v>0</v>
      </c>
      <c r="U713" s="362">
        <f t="shared" si="82"/>
        <v>0</v>
      </c>
      <c r="V713" s="362">
        <f t="shared" si="82"/>
        <v>0</v>
      </c>
      <c r="W713" s="362">
        <f t="shared" si="82"/>
        <v>0</v>
      </c>
      <c r="X713" s="362">
        <f t="shared" si="82"/>
        <v>0</v>
      </c>
      <c r="Y713" s="349">
        <f t="shared" si="78"/>
        <v>0</v>
      </c>
      <c r="Z713" s="349">
        <f t="shared" si="79"/>
        <v>0</v>
      </c>
      <c r="AA713" s="349"/>
      <c r="AB713" s="353">
        <v>0</v>
      </c>
      <c r="AC713" s="354" t="str">
        <f t="shared" si="80"/>
        <v>Collector</v>
      </c>
      <c r="AD713" s="349"/>
      <c r="AE713" s="349"/>
      <c r="AF713" s="355">
        <f>_xlfn.XLOOKUP(A713,'P1 Date Adjustment'!B:B,'P1 Date Adjustment'!F:F,"not found",0)</f>
        <v>2039</v>
      </c>
      <c r="AG713" s="349">
        <f t="shared" si="81"/>
        <v>0</v>
      </c>
    </row>
    <row r="714" spans="1:33" ht="45" x14ac:dyDescent="0.25">
      <c r="A714" s="129" t="s">
        <v>298</v>
      </c>
      <c r="B714" s="358" t="s">
        <v>299</v>
      </c>
      <c r="C714" s="358" t="str">
        <f>_xlfn.XLOOKUP($A714,'Total project cost for DCs'!A:A,'Total project cost for DCs'!C:C,"Not found",0)</f>
        <v>Active mode upgrades- existing road layout with active modes on both sides + intersection upgrades for active mode crossing</v>
      </c>
      <c r="D714" s="355" t="s">
        <v>155</v>
      </c>
      <c r="E714" s="355" t="s">
        <v>199</v>
      </c>
      <c r="F714" s="355" t="s">
        <v>826</v>
      </c>
      <c r="H714" s="355" t="s">
        <v>833</v>
      </c>
      <c r="I714" s="359">
        <f>_xlfn.XLOOKUP($H714,DC_growth_AGS!$A$665:$A$673,DC_growth_AGS!$O$665:$O$673,"Not found",0)</f>
        <v>0.61047382917385584</v>
      </c>
      <c r="J714" s="355">
        <v>2039</v>
      </c>
      <c r="K714" s="362">
        <f t="shared" si="82"/>
        <v>0</v>
      </c>
      <c r="L714" s="362">
        <f t="shared" si="82"/>
        <v>0</v>
      </c>
      <c r="M714" s="362">
        <f t="shared" si="82"/>
        <v>0</v>
      </c>
      <c r="N714" s="362">
        <f t="shared" si="82"/>
        <v>0</v>
      </c>
      <c r="O714" s="362">
        <f t="shared" si="82"/>
        <v>0</v>
      </c>
      <c r="P714" s="362">
        <f t="shared" si="82"/>
        <v>0</v>
      </c>
      <c r="Q714" s="362">
        <f t="shared" si="82"/>
        <v>0</v>
      </c>
      <c r="R714" s="362">
        <f t="shared" si="82"/>
        <v>0</v>
      </c>
      <c r="S714" s="362">
        <f t="shared" si="82"/>
        <v>0</v>
      </c>
      <c r="T714" s="362">
        <f t="shared" si="82"/>
        <v>0</v>
      </c>
      <c r="U714" s="362">
        <f t="shared" si="82"/>
        <v>0</v>
      </c>
      <c r="V714" s="362">
        <f t="shared" si="82"/>
        <v>0</v>
      </c>
      <c r="W714" s="362">
        <f t="shared" si="82"/>
        <v>0</v>
      </c>
      <c r="X714" s="362">
        <f t="shared" si="82"/>
        <v>0</v>
      </c>
      <c r="Y714" s="349">
        <f t="shared" si="78"/>
        <v>0</v>
      </c>
      <c r="Z714" s="349">
        <f t="shared" si="79"/>
        <v>0</v>
      </c>
      <c r="AA714" s="349"/>
      <c r="AB714" s="353">
        <v>0</v>
      </c>
      <c r="AC714" s="354" t="str">
        <f t="shared" si="80"/>
        <v>Collector</v>
      </c>
      <c r="AD714" s="349"/>
      <c r="AE714" s="349"/>
      <c r="AF714" s="355">
        <f>_xlfn.XLOOKUP(A714,'P1 Date Adjustment'!B:B,'P1 Date Adjustment'!F:F,"not found",0)</f>
        <v>2039</v>
      </c>
      <c r="AG714" s="349">
        <f t="shared" si="81"/>
        <v>0</v>
      </c>
    </row>
    <row r="715" spans="1:33" ht="30" x14ac:dyDescent="0.25">
      <c r="A715" s="129" t="s">
        <v>304</v>
      </c>
      <c r="B715" s="358" t="s">
        <v>305</v>
      </c>
      <c r="C715" s="358" t="str">
        <f>_xlfn.XLOOKUP($A715,'Total project cost for DCs'!A:A,'Total project cost for DCs'!C:C,"Not found",0)</f>
        <v>2-lane collector to connect with Drury Central Station, including bridge over streamM)</v>
      </c>
      <c r="D715" s="355" t="s">
        <v>155</v>
      </c>
      <c r="E715" s="355" t="s">
        <v>223</v>
      </c>
      <c r="F715" s="355" t="s">
        <v>826</v>
      </c>
      <c r="H715" s="355" t="s">
        <v>833</v>
      </c>
      <c r="I715" s="359">
        <f>_xlfn.XLOOKUP($H715,DC_growth_AGS!$A$665:$A$673,DC_growth_AGS!$O$665:$O$673,"Not found",0)</f>
        <v>0.61047382917385584</v>
      </c>
      <c r="J715" s="355">
        <v>2035</v>
      </c>
      <c r="K715" s="362">
        <f t="shared" si="82"/>
        <v>0</v>
      </c>
      <c r="L715" s="362">
        <f t="shared" si="82"/>
        <v>0</v>
      </c>
      <c r="M715" s="362">
        <f t="shared" si="82"/>
        <v>0</v>
      </c>
      <c r="N715" s="362">
        <f t="shared" si="82"/>
        <v>0</v>
      </c>
      <c r="O715" s="362">
        <f t="shared" si="82"/>
        <v>0</v>
      </c>
      <c r="P715" s="362">
        <f t="shared" si="82"/>
        <v>0</v>
      </c>
      <c r="Q715" s="362">
        <f t="shared" si="82"/>
        <v>0</v>
      </c>
      <c r="R715" s="362">
        <f t="shared" si="82"/>
        <v>0</v>
      </c>
      <c r="S715" s="362">
        <f t="shared" si="82"/>
        <v>0</v>
      </c>
      <c r="T715" s="362">
        <f t="shared" si="82"/>
        <v>0</v>
      </c>
      <c r="U715" s="362">
        <f t="shared" si="82"/>
        <v>0</v>
      </c>
      <c r="V715" s="362">
        <f t="shared" si="82"/>
        <v>0</v>
      </c>
      <c r="W715" s="362">
        <f t="shared" si="82"/>
        <v>0</v>
      </c>
      <c r="X715" s="362">
        <f t="shared" si="82"/>
        <v>0</v>
      </c>
      <c r="Y715" s="349">
        <f t="shared" si="78"/>
        <v>0</v>
      </c>
      <c r="Z715" s="349">
        <f t="shared" si="79"/>
        <v>0</v>
      </c>
      <c r="AA715" s="349"/>
      <c r="AB715" s="353">
        <v>0</v>
      </c>
      <c r="AC715" s="354" t="str">
        <f t="shared" si="80"/>
        <v>Collector</v>
      </c>
      <c r="AD715" s="349"/>
      <c r="AE715" s="349"/>
      <c r="AF715" s="355">
        <f>_xlfn.XLOOKUP(A715,'P1 Date Adjustment'!B:B,'P1 Date Adjustment'!F:F,"not found",0)</f>
        <v>2035</v>
      </c>
      <c r="AG715" s="349">
        <f t="shared" si="81"/>
        <v>0</v>
      </c>
    </row>
    <row r="716" spans="1:33" ht="30" x14ac:dyDescent="0.25">
      <c r="A716" s="129">
        <v>31</v>
      </c>
      <c r="B716" s="358" t="s">
        <v>311</v>
      </c>
      <c r="C716" s="358" t="str">
        <f>_xlfn.XLOOKUP($A716,'Total project cost for DCs'!A:A,'Total project cost for DCs'!C:C,"Not found",0)</f>
        <v>2-lane urban - upgrade existing roadwith active modes on both sides / Mill Road design ?</v>
      </c>
      <c r="D716" s="355" t="s">
        <v>155</v>
      </c>
      <c r="E716" s="355" t="s">
        <v>199</v>
      </c>
      <c r="F716" s="355" t="s">
        <v>826</v>
      </c>
      <c r="H716" s="355" t="s">
        <v>833</v>
      </c>
      <c r="I716" s="359">
        <f>_xlfn.XLOOKUP($H716,DC_growth_AGS!$A$665:$A$673,DC_growth_AGS!$O$665:$O$673,"Not found",0)</f>
        <v>0.61047382917385584</v>
      </c>
      <c r="J716" s="355">
        <v>2039</v>
      </c>
      <c r="K716" s="362">
        <f t="shared" si="82"/>
        <v>0</v>
      </c>
      <c r="L716" s="362">
        <f t="shared" si="82"/>
        <v>0</v>
      </c>
      <c r="M716" s="362">
        <f t="shared" si="82"/>
        <v>0</v>
      </c>
      <c r="N716" s="362">
        <f t="shared" si="82"/>
        <v>0</v>
      </c>
      <c r="O716" s="362">
        <f t="shared" si="82"/>
        <v>0</v>
      </c>
      <c r="P716" s="362">
        <f t="shared" si="82"/>
        <v>0</v>
      </c>
      <c r="Q716" s="362">
        <f t="shared" si="82"/>
        <v>0</v>
      </c>
      <c r="R716" s="362">
        <f t="shared" si="82"/>
        <v>0</v>
      </c>
      <c r="S716" s="362">
        <f t="shared" si="82"/>
        <v>0</v>
      </c>
      <c r="T716" s="362">
        <f t="shared" si="82"/>
        <v>0</v>
      </c>
      <c r="U716" s="362">
        <f t="shared" si="82"/>
        <v>0</v>
      </c>
      <c r="V716" s="362">
        <f t="shared" si="82"/>
        <v>0</v>
      </c>
      <c r="W716" s="362">
        <f t="shared" si="82"/>
        <v>0</v>
      </c>
      <c r="X716" s="362">
        <f t="shared" si="82"/>
        <v>0</v>
      </c>
      <c r="Y716" s="349">
        <f t="shared" si="78"/>
        <v>0</v>
      </c>
      <c r="Z716" s="349">
        <f t="shared" si="79"/>
        <v>0</v>
      </c>
      <c r="AA716" s="349"/>
      <c r="AB716" s="353">
        <v>0</v>
      </c>
      <c r="AC716" s="354" t="str">
        <f t="shared" si="80"/>
        <v>Collector</v>
      </c>
      <c r="AD716" s="349"/>
      <c r="AE716" s="349"/>
      <c r="AF716" s="355">
        <f>_xlfn.XLOOKUP(A716,'P1 Date Adjustment'!B:B,'P1 Date Adjustment'!F:F,"not found",0)</f>
        <v>2039</v>
      </c>
      <c r="AG716" s="349">
        <f t="shared" si="81"/>
        <v>0</v>
      </c>
    </row>
    <row r="717" spans="1:33" x14ac:dyDescent="0.25">
      <c r="A717" s="129">
        <v>32</v>
      </c>
      <c r="B717" s="358" t="s">
        <v>313</v>
      </c>
      <c r="C717" s="358" t="str">
        <f>_xlfn.XLOOKUP($A717,'Total project cost for DCs'!A:A,'Total project cost for DCs'!C:C,"Not found",0)</f>
        <v>Assume 1 simple roundabout intesection</v>
      </c>
      <c r="D717" s="355" t="s">
        <v>155</v>
      </c>
      <c r="E717" s="355" t="s">
        <v>190</v>
      </c>
      <c r="F717" s="355" t="s">
        <v>826</v>
      </c>
      <c r="H717" s="355" t="s">
        <v>833</v>
      </c>
      <c r="I717" s="359">
        <f>_xlfn.XLOOKUP($H717,DC_growth_AGS!$A$665:$A$673,DC_growth_AGS!$O$665:$O$673,"Not found",0)</f>
        <v>0.61047382917385584</v>
      </c>
      <c r="J717" s="355">
        <v>2039</v>
      </c>
      <c r="K717" s="362">
        <f t="shared" si="82"/>
        <v>0</v>
      </c>
      <c r="L717" s="362">
        <f t="shared" si="82"/>
        <v>0</v>
      </c>
      <c r="M717" s="362">
        <f t="shared" si="82"/>
        <v>0</v>
      </c>
      <c r="N717" s="362">
        <f t="shared" si="82"/>
        <v>0</v>
      </c>
      <c r="O717" s="362">
        <f t="shared" si="82"/>
        <v>0</v>
      </c>
      <c r="P717" s="362">
        <f t="shared" si="82"/>
        <v>0</v>
      </c>
      <c r="Q717" s="362">
        <f t="shared" si="82"/>
        <v>0</v>
      </c>
      <c r="R717" s="362">
        <f t="shared" si="82"/>
        <v>0</v>
      </c>
      <c r="S717" s="362">
        <f t="shared" si="82"/>
        <v>0</v>
      </c>
      <c r="T717" s="362">
        <f t="shared" si="82"/>
        <v>0</v>
      </c>
      <c r="U717" s="362">
        <f t="shared" si="82"/>
        <v>0</v>
      </c>
      <c r="V717" s="362">
        <f t="shared" si="82"/>
        <v>0</v>
      </c>
      <c r="W717" s="362">
        <f t="shared" si="82"/>
        <v>0</v>
      </c>
      <c r="X717" s="362">
        <f t="shared" si="82"/>
        <v>0</v>
      </c>
      <c r="Y717" s="349">
        <f t="shared" si="78"/>
        <v>0</v>
      </c>
      <c r="Z717" s="349">
        <f t="shared" si="79"/>
        <v>0</v>
      </c>
      <c r="AA717" s="349"/>
      <c r="AB717" s="353">
        <v>0</v>
      </c>
      <c r="AC717" s="354" t="str">
        <f t="shared" si="80"/>
        <v>Arterial</v>
      </c>
      <c r="AD717" s="349"/>
      <c r="AE717" s="349"/>
      <c r="AF717" s="355">
        <f>_xlfn.XLOOKUP(A717,'P1 Date Adjustment'!B:B,'P1 Date Adjustment'!F:F,"not found",0)</f>
        <v>2039</v>
      </c>
      <c r="AG717" s="349">
        <f t="shared" si="81"/>
        <v>0</v>
      </c>
    </row>
    <row r="718" spans="1:33" ht="30" x14ac:dyDescent="0.25">
      <c r="A718" s="129">
        <v>33</v>
      </c>
      <c r="B718" s="358" t="s">
        <v>315</v>
      </c>
      <c r="C718" s="358" t="str">
        <f>_xlfn.XLOOKUP($A718,'Total project cost for DCs'!A:A,'Total project cost for DCs'!C:C,"Not found",0)</f>
        <v>2-lane urban- upgrade existing road layout to 2-lane urban with active modes on both sides (TDM )</v>
      </c>
      <c r="D718" s="355" t="s">
        <v>155</v>
      </c>
      <c r="E718" s="355" t="s">
        <v>199</v>
      </c>
      <c r="F718" s="355" t="s">
        <v>826</v>
      </c>
      <c r="H718" s="355" t="s">
        <v>833</v>
      </c>
      <c r="I718" s="359">
        <f>_xlfn.XLOOKUP($H718,DC_growth_AGS!$A$665:$A$673,DC_growth_AGS!$O$665:$O$673,"Not found",0)</f>
        <v>0.61047382917385584</v>
      </c>
      <c r="J718" s="355">
        <v>2033</v>
      </c>
      <c r="K718" s="362">
        <f t="shared" si="82"/>
        <v>0</v>
      </c>
      <c r="L718" s="362">
        <f t="shared" si="82"/>
        <v>0</v>
      </c>
      <c r="M718" s="362">
        <f t="shared" si="82"/>
        <v>0</v>
      </c>
      <c r="N718" s="362">
        <f t="shared" si="82"/>
        <v>0</v>
      </c>
      <c r="O718" s="362">
        <f t="shared" si="82"/>
        <v>0</v>
      </c>
      <c r="P718" s="362">
        <f t="shared" si="82"/>
        <v>0</v>
      </c>
      <c r="Q718" s="362">
        <f t="shared" si="82"/>
        <v>0</v>
      </c>
      <c r="R718" s="362">
        <f t="shared" si="82"/>
        <v>0</v>
      </c>
      <c r="S718" s="362">
        <f t="shared" si="82"/>
        <v>0</v>
      </c>
      <c r="T718" s="362">
        <f t="shared" si="82"/>
        <v>0</v>
      </c>
      <c r="U718" s="362">
        <f t="shared" si="82"/>
        <v>0</v>
      </c>
      <c r="V718" s="362">
        <f t="shared" si="82"/>
        <v>0</v>
      </c>
      <c r="W718" s="362">
        <f t="shared" si="82"/>
        <v>0</v>
      </c>
      <c r="X718" s="362">
        <f t="shared" si="82"/>
        <v>0</v>
      </c>
      <c r="Y718" s="349">
        <f t="shared" si="78"/>
        <v>0</v>
      </c>
      <c r="Z718" s="349">
        <f t="shared" si="79"/>
        <v>0</v>
      </c>
      <c r="AA718" s="349"/>
      <c r="AB718" s="353">
        <v>0</v>
      </c>
      <c r="AC718" s="354" t="str">
        <f t="shared" si="80"/>
        <v>Collector</v>
      </c>
      <c r="AD718" s="349"/>
      <c r="AE718" s="349"/>
      <c r="AF718" s="355">
        <f>_xlfn.XLOOKUP(A718,'P1 Date Adjustment'!B:B,'P1 Date Adjustment'!F:F,"not found",0)</f>
        <v>2033</v>
      </c>
      <c r="AG718" s="349">
        <f t="shared" si="81"/>
        <v>0</v>
      </c>
    </row>
    <row r="719" spans="1:33" ht="30" x14ac:dyDescent="0.25">
      <c r="A719" s="129" t="s">
        <v>326</v>
      </c>
      <c r="B719" s="358" t="s">
        <v>327</v>
      </c>
      <c r="C719" s="358" t="str">
        <f>_xlfn.XLOOKUP($A719,'Total project cost for DCs'!A:A,'Total project cost for DCs'!C:C,"Not found",0)</f>
        <v>2-lane urban- upgrade existing road layout with active modes on both sides (Under construction)</v>
      </c>
      <c r="D719" s="355" t="s">
        <v>155</v>
      </c>
      <c r="E719" s="355" t="s">
        <v>227</v>
      </c>
      <c r="F719" s="355" t="s">
        <v>826</v>
      </c>
      <c r="H719" s="355" t="s">
        <v>833</v>
      </c>
      <c r="I719" s="359">
        <f>_xlfn.XLOOKUP($H719,DC_growth_AGS!$A$665:$A$673,DC_growth_AGS!$O$665:$O$673,"Not found",0)</f>
        <v>0.61047382917385584</v>
      </c>
      <c r="J719" s="355">
        <v>2033</v>
      </c>
      <c r="K719" s="362">
        <f t="shared" si="82"/>
        <v>0</v>
      </c>
      <c r="L719" s="362">
        <f t="shared" si="82"/>
        <v>0</v>
      </c>
      <c r="M719" s="362">
        <f t="shared" si="82"/>
        <v>0</v>
      </c>
      <c r="N719" s="362">
        <f t="shared" si="82"/>
        <v>0</v>
      </c>
      <c r="O719" s="362">
        <f t="shared" si="82"/>
        <v>0</v>
      </c>
      <c r="P719" s="362">
        <f t="shared" si="82"/>
        <v>0</v>
      </c>
      <c r="Q719" s="362">
        <f t="shared" si="82"/>
        <v>0</v>
      </c>
      <c r="R719" s="362">
        <f t="shared" si="82"/>
        <v>0</v>
      </c>
      <c r="S719" s="362">
        <f t="shared" si="82"/>
        <v>0</v>
      </c>
      <c r="T719" s="362">
        <f t="shared" si="82"/>
        <v>0</v>
      </c>
      <c r="U719" s="362">
        <f t="shared" si="82"/>
        <v>0</v>
      </c>
      <c r="V719" s="362">
        <f t="shared" si="82"/>
        <v>0</v>
      </c>
      <c r="W719" s="362">
        <f t="shared" si="82"/>
        <v>0</v>
      </c>
      <c r="X719" s="362">
        <f t="shared" si="82"/>
        <v>0</v>
      </c>
      <c r="Y719" s="349">
        <f t="shared" si="78"/>
        <v>0</v>
      </c>
      <c r="Z719" s="349">
        <f t="shared" si="79"/>
        <v>0</v>
      </c>
      <c r="AA719" s="349"/>
      <c r="AB719" s="353">
        <v>0</v>
      </c>
      <c r="AC719" s="354" t="str">
        <f t="shared" si="80"/>
        <v>Arterial</v>
      </c>
      <c r="AD719" s="349"/>
      <c r="AE719" s="349"/>
      <c r="AF719" s="355">
        <f>_xlfn.XLOOKUP(A719,'P1 Date Adjustment'!B:B,'P1 Date Adjustment'!F:F,"not found",0)</f>
        <v>2033</v>
      </c>
      <c r="AG719" s="349">
        <f t="shared" si="81"/>
        <v>0</v>
      </c>
    </row>
    <row r="720" spans="1:33" ht="45" x14ac:dyDescent="0.25">
      <c r="A720" s="129" t="s">
        <v>334</v>
      </c>
      <c r="B720" s="358" t="s">
        <v>335</v>
      </c>
      <c r="C720" s="358" t="str">
        <f>_xlfn.XLOOKUP($A720,'Total project cost for DCs'!A:A,'Total project cost for DCs'!C:C,"Not found",0)</f>
        <v>4-lane urban- upgrade interim 2-lane urban corridor to a 4-lane corridor with active modes on both sides (SGA design)</v>
      </c>
      <c r="D720" s="355" t="s">
        <v>155</v>
      </c>
      <c r="E720" s="355" t="s">
        <v>157</v>
      </c>
      <c r="F720" s="355" t="s">
        <v>826</v>
      </c>
      <c r="H720" s="355" t="s">
        <v>833</v>
      </c>
      <c r="I720" s="359">
        <f>_xlfn.XLOOKUP($H720,DC_growth_AGS!$A$665:$A$673,DC_growth_AGS!$O$665:$O$673,"Not found",0)</f>
        <v>0.61047382917385584</v>
      </c>
      <c r="J720" s="355">
        <v>2050</v>
      </c>
      <c r="K720" s="362">
        <f t="shared" si="82"/>
        <v>0</v>
      </c>
      <c r="L720" s="362">
        <f t="shared" si="82"/>
        <v>0</v>
      </c>
      <c r="M720" s="362">
        <f t="shared" si="82"/>
        <v>0</v>
      </c>
      <c r="N720" s="362">
        <f t="shared" si="82"/>
        <v>0</v>
      </c>
      <c r="O720" s="362">
        <f t="shared" si="82"/>
        <v>0</v>
      </c>
      <c r="P720" s="362">
        <f t="shared" si="82"/>
        <v>0</v>
      </c>
      <c r="Q720" s="362">
        <f t="shared" si="82"/>
        <v>0</v>
      </c>
      <c r="R720" s="362">
        <f t="shared" si="82"/>
        <v>0</v>
      </c>
      <c r="S720" s="362">
        <f t="shared" si="82"/>
        <v>0</v>
      </c>
      <c r="T720" s="362">
        <f t="shared" si="82"/>
        <v>0</v>
      </c>
      <c r="U720" s="362">
        <f t="shared" si="82"/>
        <v>0</v>
      </c>
      <c r="V720" s="362">
        <f t="shared" si="82"/>
        <v>0</v>
      </c>
      <c r="W720" s="362">
        <f t="shared" si="82"/>
        <v>0</v>
      </c>
      <c r="X720" s="362">
        <f t="shared" si="82"/>
        <v>0</v>
      </c>
      <c r="Y720" s="349">
        <f t="shared" si="78"/>
        <v>0</v>
      </c>
      <c r="Z720" s="349">
        <f t="shared" si="79"/>
        <v>0</v>
      </c>
      <c r="AA720" s="349"/>
      <c r="AB720" s="353">
        <v>0</v>
      </c>
      <c r="AC720" s="354" t="str">
        <f t="shared" si="80"/>
        <v>Arterial</v>
      </c>
      <c r="AD720" s="349"/>
      <c r="AE720" s="349"/>
      <c r="AF720" s="355">
        <f>_xlfn.XLOOKUP(A720,'P1 Date Adjustment'!B:B,'P1 Date Adjustment'!F:F,"not found",0)</f>
        <v>2050</v>
      </c>
      <c r="AG720" s="349">
        <f t="shared" si="81"/>
        <v>0</v>
      </c>
    </row>
    <row r="721" spans="1:33" ht="30" x14ac:dyDescent="0.25">
      <c r="A721" s="129" t="s">
        <v>342</v>
      </c>
      <c r="B721" s="358" t="s">
        <v>343</v>
      </c>
      <c r="C721" s="358" t="str">
        <f>_xlfn.XLOOKUP($A721,'Total project cost for DCs'!A:A,'Total project cost for DCs'!C:C,"Not found",0)</f>
        <v>Upgrade interim 2-lane bridges (3No. to 4 lane bridges with active modes on both sides (SGA design)</v>
      </c>
      <c r="D721" s="355" t="s">
        <v>155</v>
      </c>
      <c r="E721" s="355" t="s">
        <v>345</v>
      </c>
      <c r="F721" s="355" t="s">
        <v>826</v>
      </c>
      <c r="H721" s="355" t="s">
        <v>833</v>
      </c>
      <c r="I721" s="359">
        <f>_xlfn.XLOOKUP($H721,DC_growth_AGS!$A$665:$A$673,DC_growth_AGS!$O$665:$O$673,"Not found",0)</f>
        <v>0.61047382917385584</v>
      </c>
      <c r="J721" s="355">
        <v>2050</v>
      </c>
      <c r="K721" s="362">
        <f t="shared" si="82"/>
        <v>0</v>
      </c>
      <c r="L721" s="362">
        <f t="shared" si="82"/>
        <v>0</v>
      </c>
      <c r="M721" s="362">
        <f t="shared" si="82"/>
        <v>0</v>
      </c>
      <c r="N721" s="362">
        <f t="shared" si="82"/>
        <v>0</v>
      </c>
      <c r="O721" s="362">
        <f t="shared" si="82"/>
        <v>0</v>
      </c>
      <c r="P721" s="362">
        <f t="shared" si="82"/>
        <v>0</v>
      </c>
      <c r="Q721" s="362">
        <f t="shared" si="82"/>
        <v>0</v>
      </c>
      <c r="R721" s="362">
        <f t="shared" si="82"/>
        <v>0</v>
      </c>
      <c r="S721" s="362">
        <f t="shared" si="82"/>
        <v>0</v>
      </c>
      <c r="T721" s="362">
        <f t="shared" si="82"/>
        <v>0</v>
      </c>
      <c r="U721" s="362">
        <f t="shared" si="82"/>
        <v>0</v>
      </c>
      <c r="V721" s="362">
        <f t="shared" si="82"/>
        <v>0</v>
      </c>
      <c r="W721" s="362">
        <f t="shared" si="82"/>
        <v>0</v>
      </c>
      <c r="X721" s="362">
        <f t="shared" si="82"/>
        <v>0</v>
      </c>
      <c r="Y721" s="349">
        <f t="shared" si="78"/>
        <v>0</v>
      </c>
      <c r="Z721" s="349">
        <f t="shared" si="79"/>
        <v>0</v>
      </c>
      <c r="AA721" s="349"/>
      <c r="AB721" s="353">
        <v>0</v>
      </c>
      <c r="AC721" s="354" t="str">
        <f t="shared" si="80"/>
        <v>Arterial</v>
      </c>
      <c r="AD721" s="349"/>
      <c r="AE721" s="349"/>
      <c r="AF721" s="355">
        <f>_xlfn.XLOOKUP(A721,'P1 Date Adjustment'!B:B,'P1 Date Adjustment'!F:F,"not found",0)</f>
        <v>2050</v>
      </c>
      <c r="AG721" s="349">
        <f t="shared" si="81"/>
        <v>0</v>
      </c>
    </row>
    <row r="722" spans="1:33" ht="30" x14ac:dyDescent="0.25">
      <c r="A722" s="129" t="s">
        <v>346</v>
      </c>
      <c r="B722" s="358" t="s">
        <v>347</v>
      </c>
      <c r="C722" s="358" t="str">
        <f>_xlfn.XLOOKUP($A722,'Total project cost for DCs'!A:A,'Total project cost for DCs'!C:C,"Not found",0)</f>
        <v>2-lane urban- new road layout with active modes on both sides (TDM)</v>
      </c>
      <c r="D722" s="355" t="s">
        <v>155</v>
      </c>
      <c r="E722" s="355" t="s">
        <v>227</v>
      </c>
      <c r="F722" s="355" t="s">
        <v>826</v>
      </c>
      <c r="H722" s="355" t="s">
        <v>833</v>
      </c>
      <c r="I722" s="359">
        <f>_xlfn.XLOOKUP($H722,DC_growth_AGS!$A$665:$A$673,DC_growth_AGS!$O$665:$O$673,"Not found",0)</f>
        <v>0.61047382917385584</v>
      </c>
      <c r="J722" s="355">
        <v>2044</v>
      </c>
      <c r="K722" s="362">
        <f t="shared" si="82"/>
        <v>0</v>
      </c>
      <c r="L722" s="362">
        <f t="shared" si="82"/>
        <v>0</v>
      </c>
      <c r="M722" s="362">
        <f t="shared" si="82"/>
        <v>0</v>
      </c>
      <c r="N722" s="362">
        <f t="shared" si="82"/>
        <v>0</v>
      </c>
      <c r="O722" s="362">
        <f t="shared" si="82"/>
        <v>0</v>
      </c>
      <c r="P722" s="362">
        <f t="shared" si="82"/>
        <v>0</v>
      </c>
      <c r="Q722" s="362">
        <f t="shared" si="82"/>
        <v>0</v>
      </c>
      <c r="R722" s="362">
        <f t="shared" si="82"/>
        <v>0</v>
      </c>
      <c r="S722" s="362">
        <f t="shared" si="82"/>
        <v>0</v>
      </c>
      <c r="T722" s="362">
        <f t="shared" si="82"/>
        <v>0</v>
      </c>
      <c r="U722" s="362">
        <f t="shared" si="82"/>
        <v>0</v>
      </c>
      <c r="V722" s="362">
        <f t="shared" si="82"/>
        <v>0</v>
      </c>
      <c r="W722" s="362">
        <f t="shared" si="82"/>
        <v>0</v>
      </c>
      <c r="X722" s="362">
        <f t="shared" si="82"/>
        <v>0</v>
      </c>
      <c r="Y722" s="349">
        <f t="shared" si="78"/>
        <v>0</v>
      </c>
      <c r="Z722" s="349">
        <f t="shared" si="79"/>
        <v>0</v>
      </c>
      <c r="AA722" s="349"/>
      <c r="AB722" s="353">
        <v>0</v>
      </c>
      <c r="AC722" s="354" t="str">
        <f t="shared" si="80"/>
        <v>Arterial</v>
      </c>
      <c r="AD722" s="349"/>
      <c r="AE722" s="349"/>
      <c r="AF722" s="355">
        <f>_xlfn.XLOOKUP(A722,'P1 Date Adjustment'!B:B,'P1 Date Adjustment'!F:F,"not found",0)</f>
        <v>2044</v>
      </c>
      <c r="AG722" s="349">
        <f t="shared" si="81"/>
        <v>0</v>
      </c>
    </row>
    <row r="723" spans="1:33" x14ac:dyDescent="0.25">
      <c r="A723" s="129" t="s">
        <v>348</v>
      </c>
      <c r="B723" s="358" t="s">
        <v>347</v>
      </c>
      <c r="C723" s="358" t="str">
        <f>_xlfn.XLOOKUP($A723,'Total project cost for DCs'!A:A,'Total project cost for DCs'!C:C,"Not found",0)</f>
        <v>2-lane urban- bridge construction</v>
      </c>
      <c r="D723" s="355" t="s">
        <v>155</v>
      </c>
      <c r="E723" s="355" t="s">
        <v>345</v>
      </c>
      <c r="F723" s="355" t="s">
        <v>826</v>
      </c>
      <c r="H723" s="355" t="s">
        <v>833</v>
      </c>
      <c r="I723" s="359">
        <f>_xlfn.XLOOKUP($H723,DC_growth_AGS!$A$665:$A$673,DC_growth_AGS!$O$665:$O$673,"Not found",0)</f>
        <v>0.61047382917385584</v>
      </c>
      <c r="J723" s="355">
        <v>2044</v>
      </c>
      <c r="K723" s="362">
        <f t="shared" si="82"/>
        <v>0</v>
      </c>
      <c r="L723" s="362">
        <f t="shared" si="82"/>
        <v>0</v>
      </c>
      <c r="M723" s="362">
        <f t="shared" si="82"/>
        <v>0</v>
      </c>
      <c r="N723" s="362">
        <f t="shared" si="82"/>
        <v>0</v>
      </c>
      <c r="O723" s="362">
        <f t="shared" si="82"/>
        <v>0</v>
      </c>
      <c r="P723" s="362">
        <f t="shared" si="82"/>
        <v>0</v>
      </c>
      <c r="Q723" s="362">
        <f t="shared" si="82"/>
        <v>0</v>
      </c>
      <c r="R723" s="362">
        <f t="shared" si="82"/>
        <v>0</v>
      </c>
      <c r="S723" s="362">
        <f t="shared" si="82"/>
        <v>0</v>
      </c>
      <c r="T723" s="362">
        <f t="shared" si="82"/>
        <v>0</v>
      </c>
      <c r="U723" s="362">
        <f t="shared" si="82"/>
        <v>0</v>
      </c>
      <c r="V723" s="362">
        <f t="shared" si="82"/>
        <v>0</v>
      </c>
      <c r="W723" s="362">
        <f t="shared" si="82"/>
        <v>0</v>
      </c>
      <c r="X723" s="362">
        <f t="shared" si="82"/>
        <v>0</v>
      </c>
      <c r="Y723" s="349">
        <f t="shared" si="78"/>
        <v>0</v>
      </c>
      <c r="Z723" s="349">
        <f t="shared" si="79"/>
        <v>0</v>
      </c>
      <c r="AA723" s="349"/>
      <c r="AB723" s="353">
        <v>0</v>
      </c>
      <c r="AC723" s="354" t="str">
        <f t="shared" si="80"/>
        <v>Arterial</v>
      </c>
      <c r="AD723" s="349"/>
      <c r="AE723" s="349"/>
      <c r="AF723" s="355">
        <f>_xlfn.XLOOKUP(A723,'P1 Date Adjustment'!B:B,'P1 Date Adjustment'!F:F,"not found",0)</f>
        <v>2044</v>
      </c>
      <c r="AG723" s="349">
        <f t="shared" si="81"/>
        <v>0</v>
      </c>
    </row>
    <row r="724" spans="1:33" ht="30" x14ac:dyDescent="0.25">
      <c r="A724" s="129" t="s">
        <v>350</v>
      </c>
      <c r="B724" s="358" t="s">
        <v>347</v>
      </c>
      <c r="C724" s="358" t="str">
        <f>_xlfn.XLOOKUP($A724,'Total project cost for DCs'!A:A,'Total project cost for DCs'!C:C,"Not found",0)</f>
        <v>4-lane urban- upgrade 2-lane urban with active modes on both sides (SGA design)</v>
      </c>
      <c r="D724" s="355" t="s">
        <v>155</v>
      </c>
      <c r="E724" s="355" t="s">
        <v>231</v>
      </c>
      <c r="F724" s="355" t="s">
        <v>826</v>
      </c>
      <c r="H724" s="355" t="s">
        <v>833</v>
      </c>
      <c r="I724" s="359">
        <f>_xlfn.XLOOKUP($H724,DC_growth_AGS!$A$665:$A$673,DC_growth_AGS!$O$665:$O$673,"Not found",0)</f>
        <v>0.61047382917385584</v>
      </c>
      <c r="J724" s="355">
        <v>2049</v>
      </c>
      <c r="K724" s="362">
        <f t="shared" si="82"/>
        <v>0</v>
      </c>
      <c r="L724" s="362">
        <f t="shared" si="82"/>
        <v>0</v>
      </c>
      <c r="M724" s="362">
        <f t="shared" si="82"/>
        <v>0</v>
      </c>
      <c r="N724" s="362">
        <f t="shared" si="82"/>
        <v>0</v>
      </c>
      <c r="O724" s="362">
        <f t="shared" si="82"/>
        <v>0</v>
      </c>
      <c r="P724" s="362">
        <f t="shared" si="82"/>
        <v>0</v>
      </c>
      <c r="Q724" s="362">
        <f t="shared" si="82"/>
        <v>0</v>
      </c>
      <c r="R724" s="362">
        <f t="shared" si="82"/>
        <v>0</v>
      </c>
      <c r="S724" s="362">
        <f t="shared" si="82"/>
        <v>0</v>
      </c>
      <c r="T724" s="362">
        <f t="shared" si="82"/>
        <v>0</v>
      </c>
      <c r="U724" s="362">
        <f t="shared" si="82"/>
        <v>0</v>
      </c>
      <c r="V724" s="362">
        <f t="shared" si="82"/>
        <v>0</v>
      </c>
      <c r="W724" s="362">
        <f t="shared" si="82"/>
        <v>0</v>
      </c>
      <c r="X724" s="362">
        <f t="shared" si="82"/>
        <v>0</v>
      </c>
      <c r="Y724" s="349">
        <f t="shared" si="78"/>
        <v>0</v>
      </c>
      <c r="Z724" s="349">
        <f t="shared" si="79"/>
        <v>0</v>
      </c>
      <c r="AA724" s="349"/>
      <c r="AB724" s="353">
        <v>0</v>
      </c>
      <c r="AC724" s="354" t="str">
        <f t="shared" si="80"/>
        <v>Arterial</v>
      </c>
      <c r="AD724" s="349"/>
      <c r="AE724" s="349"/>
      <c r="AF724" s="355">
        <f>_xlfn.XLOOKUP(A724,'P1 Date Adjustment'!B:B,'P1 Date Adjustment'!F:F,"not found",0)</f>
        <v>2049</v>
      </c>
      <c r="AG724" s="349">
        <f t="shared" si="81"/>
        <v>0</v>
      </c>
    </row>
    <row r="725" spans="1:33" x14ac:dyDescent="0.25">
      <c r="A725" s="129" t="s">
        <v>352</v>
      </c>
      <c r="B725" s="358" t="s">
        <v>347</v>
      </c>
      <c r="C725" s="358" t="str">
        <f>_xlfn.XLOOKUP($A725,'Total project cost for DCs'!A:A,'Total project cost for DCs'!C:C,"Not found",0)</f>
        <v>4-lane urban- Bridge Widening</v>
      </c>
      <c r="D725" s="355" t="s">
        <v>155</v>
      </c>
      <c r="E725" s="355" t="s">
        <v>345</v>
      </c>
      <c r="F725" s="355" t="s">
        <v>826</v>
      </c>
      <c r="H725" s="355" t="s">
        <v>833</v>
      </c>
      <c r="I725" s="359">
        <f>_xlfn.XLOOKUP($H725,DC_growth_AGS!$A$665:$A$673,DC_growth_AGS!$O$665:$O$673,"Not found",0)</f>
        <v>0.61047382917385584</v>
      </c>
      <c r="J725" s="355">
        <v>2049</v>
      </c>
      <c r="K725" s="362">
        <f t="shared" si="82"/>
        <v>0</v>
      </c>
      <c r="L725" s="362">
        <f t="shared" si="82"/>
        <v>0</v>
      </c>
      <c r="M725" s="362">
        <f t="shared" si="82"/>
        <v>0</v>
      </c>
      <c r="N725" s="362">
        <f t="shared" si="82"/>
        <v>0</v>
      </c>
      <c r="O725" s="362">
        <f t="shared" si="82"/>
        <v>0</v>
      </c>
      <c r="P725" s="362">
        <f t="shared" si="82"/>
        <v>0</v>
      </c>
      <c r="Q725" s="362">
        <f t="shared" si="82"/>
        <v>0</v>
      </c>
      <c r="R725" s="362">
        <f t="shared" si="82"/>
        <v>0</v>
      </c>
      <c r="S725" s="362">
        <f t="shared" si="82"/>
        <v>0</v>
      </c>
      <c r="T725" s="362">
        <f t="shared" si="82"/>
        <v>0</v>
      </c>
      <c r="U725" s="362">
        <f t="shared" si="82"/>
        <v>0</v>
      </c>
      <c r="V725" s="362">
        <f t="shared" si="82"/>
        <v>0</v>
      </c>
      <c r="W725" s="362">
        <f t="shared" si="82"/>
        <v>0</v>
      </c>
      <c r="X725" s="362">
        <f t="shared" si="82"/>
        <v>0</v>
      </c>
      <c r="Y725" s="349">
        <f t="shared" si="78"/>
        <v>0</v>
      </c>
      <c r="Z725" s="349">
        <f t="shared" si="79"/>
        <v>0</v>
      </c>
      <c r="AA725" s="349"/>
      <c r="AB725" s="353">
        <v>0</v>
      </c>
      <c r="AC725" s="354" t="str">
        <f t="shared" si="80"/>
        <v>Arterial</v>
      </c>
      <c r="AD725" s="349"/>
      <c r="AE725" s="349"/>
      <c r="AF725" s="355">
        <f>_xlfn.XLOOKUP(A725,'P1 Date Adjustment'!B:B,'P1 Date Adjustment'!F:F,"not found",0)</f>
        <v>2049</v>
      </c>
      <c r="AG725" s="349">
        <f t="shared" si="81"/>
        <v>0</v>
      </c>
    </row>
    <row r="726" spans="1:33" ht="30" x14ac:dyDescent="0.25">
      <c r="A726" s="129" t="s">
        <v>365</v>
      </c>
      <c r="B726" s="358" t="s">
        <v>363</v>
      </c>
      <c r="C726" s="358" t="str">
        <f>_xlfn.XLOOKUP($A726,'Total project cost for DCs'!A:A,'Total project cost for DCs'!C:C,"Not found",0)</f>
        <v>4-lane urban- upgrade 2-lane urban excl bridge</v>
      </c>
      <c r="D726" s="355" t="s">
        <v>155</v>
      </c>
      <c r="E726" s="355" t="s">
        <v>231</v>
      </c>
      <c r="F726" s="355" t="s">
        <v>826</v>
      </c>
      <c r="H726" s="355" t="s">
        <v>833</v>
      </c>
      <c r="I726" s="359">
        <f>_xlfn.XLOOKUP($H726,DC_growth_AGS!$A$665:$A$673,DC_growth_AGS!$O$665:$O$673,"Not found",0)</f>
        <v>0.61047382917385584</v>
      </c>
      <c r="J726" s="355">
        <v>2047</v>
      </c>
      <c r="K726" s="362">
        <f t="shared" ref="K726:X741" si="83">IF($AC726="Arterial",-K673*$AD$2,0)</f>
        <v>0</v>
      </c>
      <c r="L726" s="362">
        <f t="shared" si="83"/>
        <v>0</v>
      </c>
      <c r="M726" s="362">
        <f t="shared" si="83"/>
        <v>0</v>
      </c>
      <c r="N726" s="362">
        <f t="shared" si="83"/>
        <v>0</v>
      </c>
      <c r="O726" s="362">
        <f t="shared" si="83"/>
        <v>0</v>
      </c>
      <c r="P726" s="362">
        <f t="shared" si="83"/>
        <v>0</v>
      </c>
      <c r="Q726" s="362">
        <f t="shared" si="83"/>
        <v>0</v>
      </c>
      <c r="R726" s="362">
        <f t="shared" si="83"/>
        <v>0</v>
      </c>
      <c r="S726" s="362">
        <f t="shared" si="83"/>
        <v>0</v>
      </c>
      <c r="T726" s="362">
        <f t="shared" si="83"/>
        <v>0</v>
      </c>
      <c r="U726" s="362">
        <f t="shared" si="83"/>
        <v>0</v>
      </c>
      <c r="V726" s="362">
        <f t="shared" si="83"/>
        <v>0</v>
      </c>
      <c r="W726" s="362">
        <f t="shared" si="83"/>
        <v>0</v>
      </c>
      <c r="X726" s="362">
        <f t="shared" si="83"/>
        <v>0</v>
      </c>
      <c r="Y726" s="349">
        <f t="shared" si="78"/>
        <v>0</v>
      </c>
      <c r="Z726" s="349">
        <f t="shared" si="79"/>
        <v>0</v>
      </c>
      <c r="AA726" s="349"/>
      <c r="AB726" s="353">
        <v>0</v>
      </c>
      <c r="AC726" s="354" t="str">
        <f t="shared" si="80"/>
        <v>Arterial</v>
      </c>
      <c r="AD726" s="349"/>
      <c r="AE726" s="349"/>
      <c r="AF726" s="355">
        <f>_xlfn.XLOOKUP(A726,'P1 Date Adjustment'!B:B,'P1 Date Adjustment'!F:F,"not found",0)</f>
        <v>2047</v>
      </c>
      <c r="AG726" s="349">
        <f t="shared" si="81"/>
        <v>0</v>
      </c>
    </row>
    <row r="727" spans="1:33" ht="30" x14ac:dyDescent="0.25">
      <c r="A727" s="129" t="s">
        <v>367</v>
      </c>
      <c r="B727" s="358" t="s">
        <v>363</v>
      </c>
      <c r="C727" s="358" t="str">
        <f>_xlfn.XLOOKUP($A727,'Total project cost for DCs'!A:A,'Total project cost for DCs'!C:C,"Not found",0)</f>
        <v>4-lane urban- upgrade 2-lane bridge widening</v>
      </c>
      <c r="D727" s="355" t="s">
        <v>155</v>
      </c>
      <c r="E727" s="355" t="s">
        <v>345</v>
      </c>
      <c r="F727" s="355" t="s">
        <v>826</v>
      </c>
      <c r="H727" s="355" t="s">
        <v>833</v>
      </c>
      <c r="I727" s="359">
        <f>_xlfn.XLOOKUP($H727,DC_growth_AGS!$A$665:$A$673,DC_growth_AGS!$O$665:$O$673,"Not found",0)</f>
        <v>0.61047382917385584</v>
      </c>
      <c r="J727" s="355">
        <v>2047</v>
      </c>
      <c r="K727" s="362">
        <f t="shared" si="83"/>
        <v>0</v>
      </c>
      <c r="L727" s="362">
        <f t="shared" si="83"/>
        <v>0</v>
      </c>
      <c r="M727" s="362">
        <f t="shared" si="83"/>
        <v>0</v>
      </c>
      <c r="N727" s="362">
        <f t="shared" si="83"/>
        <v>0</v>
      </c>
      <c r="O727" s="362">
        <f t="shared" si="83"/>
        <v>0</v>
      </c>
      <c r="P727" s="362">
        <f t="shared" si="83"/>
        <v>0</v>
      </c>
      <c r="Q727" s="362">
        <f t="shared" si="83"/>
        <v>0</v>
      </c>
      <c r="R727" s="362">
        <f t="shared" si="83"/>
        <v>0</v>
      </c>
      <c r="S727" s="362">
        <f t="shared" si="83"/>
        <v>0</v>
      </c>
      <c r="T727" s="362">
        <f t="shared" si="83"/>
        <v>0</v>
      </c>
      <c r="U727" s="362">
        <f t="shared" si="83"/>
        <v>0</v>
      </c>
      <c r="V727" s="362">
        <f t="shared" si="83"/>
        <v>0</v>
      </c>
      <c r="W727" s="362">
        <f t="shared" si="83"/>
        <v>0</v>
      </c>
      <c r="X727" s="362">
        <f t="shared" si="83"/>
        <v>0</v>
      </c>
      <c r="Y727" s="349">
        <f t="shared" si="78"/>
        <v>0</v>
      </c>
      <c r="Z727" s="349">
        <f t="shared" si="79"/>
        <v>0</v>
      </c>
      <c r="AA727" s="349"/>
      <c r="AB727" s="353">
        <v>0</v>
      </c>
      <c r="AC727" s="354" t="str">
        <f t="shared" si="80"/>
        <v>Arterial</v>
      </c>
      <c r="AD727" s="349"/>
      <c r="AE727" s="349"/>
      <c r="AF727" s="355">
        <f>_xlfn.XLOOKUP(A727,'P1 Date Adjustment'!B:B,'P1 Date Adjustment'!F:F,"not found",0)</f>
        <v>2047</v>
      </c>
      <c r="AG727" s="349">
        <f t="shared" si="81"/>
        <v>0</v>
      </c>
    </row>
    <row r="728" spans="1:33" ht="30" x14ac:dyDescent="0.25">
      <c r="A728" s="129" t="s">
        <v>369</v>
      </c>
      <c r="B728" s="358" t="s">
        <v>370</v>
      </c>
      <c r="C728" s="358" t="str">
        <f>_xlfn.XLOOKUP($A728,'Total project cost for DCs'!A:A,'Total project cost for DCs'!C:C,"Not found",0)</f>
        <v xml:space="preserve"> 2-lane signalised intersection (new intersection with active mode crossings)</v>
      </c>
      <c r="D728" s="355" t="s">
        <v>155</v>
      </c>
      <c r="E728" s="355" t="s">
        <v>190</v>
      </c>
      <c r="F728" s="355" t="s">
        <v>826</v>
      </c>
      <c r="H728" s="355" t="s">
        <v>833</v>
      </c>
      <c r="I728" s="359">
        <f>_xlfn.XLOOKUP($H728,DC_growth_AGS!$A$665:$A$673,DC_growth_AGS!$O$665:$O$673,"Not found",0)</f>
        <v>0.61047382917385584</v>
      </c>
      <c r="J728" s="355">
        <v>2027</v>
      </c>
      <c r="K728" s="362">
        <f t="shared" si="83"/>
        <v>0</v>
      </c>
      <c r="L728" s="362">
        <f t="shared" si="83"/>
        <v>0</v>
      </c>
      <c r="M728" s="362">
        <f t="shared" si="83"/>
        <v>0</v>
      </c>
      <c r="N728" s="362">
        <f t="shared" si="83"/>
        <v>0</v>
      </c>
      <c r="O728" s="362">
        <f t="shared" si="83"/>
        <v>0</v>
      </c>
      <c r="P728" s="362">
        <f t="shared" si="83"/>
        <v>0</v>
      </c>
      <c r="Q728" s="362">
        <f t="shared" si="83"/>
        <v>0</v>
      </c>
      <c r="R728" s="362">
        <f t="shared" si="83"/>
        <v>0</v>
      </c>
      <c r="S728" s="362">
        <f t="shared" si="83"/>
        <v>0</v>
      </c>
      <c r="T728" s="362">
        <f t="shared" si="83"/>
        <v>0</v>
      </c>
      <c r="U728" s="362">
        <f t="shared" si="83"/>
        <v>0</v>
      </c>
      <c r="V728" s="362">
        <f t="shared" si="83"/>
        <v>0</v>
      </c>
      <c r="W728" s="362">
        <f t="shared" si="83"/>
        <v>0</v>
      </c>
      <c r="X728" s="362">
        <f t="shared" si="83"/>
        <v>0</v>
      </c>
      <c r="Y728" s="349">
        <f t="shared" si="78"/>
        <v>0</v>
      </c>
      <c r="Z728" s="349">
        <f t="shared" si="79"/>
        <v>0</v>
      </c>
      <c r="AA728" s="349"/>
      <c r="AB728" s="353">
        <v>0</v>
      </c>
      <c r="AC728" s="354" t="str">
        <f t="shared" si="80"/>
        <v>Arterial</v>
      </c>
      <c r="AD728" s="349"/>
      <c r="AE728" s="349"/>
      <c r="AF728" s="355">
        <f>_xlfn.XLOOKUP(A728,'P1 Date Adjustment'!B:B,'P1 Date Adjustment'!F:F,"not found",0)</f>
        <v>2027</v>
      </c>
      <c r="AG728" s="349">
        <f t="shared" si="81"/>
        <v>0</v>
      </c>
    </row>
    <row r="729" spans="1:33" ht="30" x14ac:dyDescent="0.25">
      <c r="A729" s="129" t="s">
        <v>372</v>
      </c>
      <c r="B729" s="358" t="s">
        <v>373</v>
      </c>
      <c r="C729" s="358" t="str">
        <f>_xlfn.XLOOKUP($A729,'Total project cost for DCs'!A:A,'Total project cost for DCs'!C:C,"Not found",0)</f>
        <v xml:space="preserve"> Multi-lane signalised intersection (upgrade intersection with active mode crossings)</v>
      </c>
      <c r="D729" s="355" t="s">
        <v>155</v>
      </c>
      <c r="E729" s="355" t="s">
        <v>157</v>
      </c>
      <c r="F729" s="355" t="s">
        <v>826</v>
      </c>
      <c r="H729" s="355" t="s">
        <v>833</v>
      </c>
      <c r="I729" s="359">
        <f>_xlfn.XLOOKUP($H729,DC_growth_AGS!$A$665:$A$673,DC_growth_AGS!$O$665:$O$673,"Not found",0)</f>
        <v>0.61047382917385584</v>
      </c>
      <c r="J729" s="355">
        <v>2031</v>
      </c>
      <c r="K729" s="362">
        <f t="shared" si="83"/>
        <v>0</v>
      </c>
      <c r="L729" s="362">
        <f t="shared" si="83"/>
        <v>0</v>
      </c>
      <c r="M729" s="362">
        <f t="shared" si="83"/>
        <v>0</v>
      </c>
      <c r="N729" s="362">
        <f t="shared" si="83"/>
        <v>0</v>
      </c>
      <c r="O729" s="362">
        <f t="shared" si="83"/>
        <v>0</v>
      </c>
      <c r="P729" s="362">
        <f t="shared" si="83"/>
        <v>0</v>
      </c>
      <c r="Q729" s="362">
        <f t="shared" si="83"/>
        <v>0</v>
      </c>
      <c r="R729" s="362">
        <f t="shared" si="83"/>
        <v>0</v>
      </c>
      <c r="S729" s="362">
        <f t="shared" si="83"/>
        <v>0</v>
      </c>
      <c r="T729" s="362">
        <f t="shared" si="83"/>
        <v>0</v>
      </c>
      <c r="U729" s="362">
        <f t="shared" si="83"/>
        <v>0</v>
      </c>
      <c r="V729" s="362">
        <f t="shared" si="83"/>
        <v>0</v>
      </c>
      <c r="W729" s="362">
        <f t="shared" si="83"/>
        <v>0</v>
      </c>
      <c r="X729" s="362">
        <f t="shared" si="83"/>
        <v>0</v>
      </c>
      <c r="Y729" s="349">
        <f t="shared" si="78"/>
        <v>0</v>
      </c>
      <c r="Z729" s="349">
        <f t="shared" si="79"/>
        <v>0</v>
      </c>
      <c r="AA729" s="349"/>
      <c r="AB729" s="353">
        <v>0</v>
      </c>
      <c r="AC729" s="354" t="str">
        <f t="shared" si="80"/>
        <v>Arterial</v>
      </c>
      <c r="AD729" s="349"/>
      <c r="AE729" s="349"/>
      <c r="AF729" s="355">
        <f>_xlfn.XLOOKUP(A729,'P1 Date Adjustment'!B:B,'P1 Date Adjustment'!F:F,"not found",0)</f>
        <v>2031</v>
      </c>
      <c r="AG729" s="349">
        <f t="shared" si="81"/>
        <v>0</v>
      </c>
    </row>
    <row r="730" spans="1:33" ht="30" x14ac:dyDescent="0.25">
      <c r="A730" s="129" t="s">
        <v>383</v>
      </c>
      <c r="B730" s="358" t="s">
        <v>384</v>
      </c>
      <c r="C730" s="358" t="str">
        <f>_xlfn.XLOOKUP($A730,'Total project cost for DCs'!A:A,'Total project cost for DCs'!C:C,"Not found",0)</f>
        <v>4-lane urban- upgrade 2-lane urban to 4-lane with active modes on both sides, (TDM)</v>
      </c>
      <c r="D730" s="355" t="s">
        <v>155</v>
      </c>
      <c r="E730" s="355" t="s">
        <v>157</v>
      </c>
      <c r="F730" s="355" t="s">
        <v>826</v>
      </c>
      <c r="H730" s="355" t="s">
        <v>833</v>
      </c>
      <c r="I730" s="359">
        <f>_xlfn.XLOOKUP($H730,DC_growth_AGS!$A$665:$A$673,DC_growth_AGS!$O$665:$O$673,"Not found",0)</f>
        <v>0.61047382917385584</v>
      </c>
      <c r="J730" s="355">
        <v>2047</v>
      </c>
      <c r="K730" s="362">
        <f t="shared" si="83"/>
        <v>0</v>
      </c>
      <c r="L730" s="362">
        <f t="shared" si="83"/>
        <v>0</v>
      </c>
      <c r="M730" s="362">
        <f t="shared" si="83"/>
        <v>0</v>
      </c>
      <c r="N730" s="362">
        <f t="shared" si="83"/>
        <v>0</v>
      </c>
      <c r="O730" s="362">
        <f t="shared" si="83"/>
        <v>0</v>
      </c>
      <c r="P730" s="362">
        <f t="shared" si="83"/>
        <v>0</v>
      </c>
      <c r="Q730" s="362">
        <f t="shared" si="83"/>
        <v>0</v>
      </c>
      <c r="R730" s="362">
        <f t="shared" si="83"/>
        <v>0</v>
      </c>
      <c r="S730" s="362">
        <f t="shared" si="83"/>
        <v>0</v>
      </c>
      <c r="T730" s="362">
        <f t="shared" si="83"/>
        <v>0</v>
      </c>
      <c r="U730" s="362">
        <f t="shared" si="83"/>
        <v>0</v>
      </c>
      <c r="V730" s="362">
        <f t="shared" si="83"/>
        <v>0</v>
      </c>
      <c r="W730" s="362">
        <f t="shared" si="83"/>
        <v>0</v>
      </c>
      <c r="X730" s="362">
        <f t="shared" si="83"/>
        <v>0</v>
      </c>
      <c r="Y730" s="349">
        <f t="shared" si="78"/>
        <v>0</v>
      </c>
      <c r="Z730" s="349">
        <f t="shared" si="79"/>
        <v>0</v>
      </c>
      <c r="AA730" s="349"/>
      <c r="AB730" s="353">
        <v>0</v>
      </c>
      <c r="AC730" s="354" t="str">
        <f t="shared" si="80"/>
        <v>Arterial</v>
      </c>
      <c r="AD730" s="349"/>
      <c r="AE730" s="349"/>
      <c r="AF730" s="355">
        <f>_xlfn.XLOOKUP(A730,'P1 Date Adjustment'!B:B,'P1 Date Adjustment'!F:F,"not found",0)</f>
        <v>2047</v>
      </c>
      <c r="AG730" s="349">
        <f t="shared" si="81"/>
        <v>0</v>
      </c>
    </row>
    <row r="731" spans="1:33" ht="30" x14ac:dyDescent="0.25">
      <c r="A731" s="129" t="s">
        <v>389</v>
      </c>
      <c r="B731" s="358" t="s">
        <v>390</v>
      </c>
      <c r="C731" s="358" t="str">
        <f>_xlfn.XLOOKUP($A731,'Total project cost for DCs'!A:A,'Total project cost for DCs'!C:C,"Not found",0)</f>
        <v>Interim active modes e.g. shared path on one side</v>
      </c>
      <c r="D731" s="355" t="s">
        <v>155</v>
      </c>
      <c r="E731" s="355" t="s">
        <v>145</v>
      </c>
      <c r="F731" s="355" t="s">
        <v>826</v>
      </c>
      <c r="H731" s="355" t="s">
        <v>833</v>
      </c>
      <c r="I731" s="359">
        <f>_xlfn.XLOOKUP($H731,DC_growth_AGS!$A$665:$A$673,DC_growth_AGS!$O$665:$O$673,"Not found",0)</f>
        <v>0.61047382917385584</v>
      </c>
      <c r="J731" s="355">
        <v>2028</v>
      </c>
      <c r="K731" s="362">
        <f t="shared" si="83"/>
        <v>0</v>
      </c>
      <c r="L731" s="362">
        <f t="shared" si="83"/>
        <v>0</v>
      </c>
      <c r="M731" s="362">
        <f t="shared" si="83"/>
        <v>0</v>
      </c>
      <c r="N731" s="362">
        <f t="shared" si="83"/>
        <v>0</v>
      </c>
      <c r="O731" s="362">
        <f t="shared" si="83"/>
        <v>0</v>
      </c>
      <c r="P731" s="362">
        <f t="shared" si="83"/>
        <v>0</v>
      </c>
      <c r="Q731" s="362">
        <f t="shared" si="83"/>
        <v>0</v>
      </c>
      <c r="R731" s="362">
        <f t="shared" si="83"/>
        <v>0</v>
      </c>
      <c r="S731" s="362">
        <f t="shared" si="83"/>
        <v>0</v>
      </c>
      <c r="T731" s="362">
        <f t="shared" si="83"/>
        <v>0</v>
      </c>
      <c r="U731" s="362">
        <f t="shared" si="83"/>
        <v>0</v>
      </c>
      <c r="V731" s="362">
        <f t="shared" si="83"/>
        <v>0</v>
      </c>
      <c r="W731" s="362">
        <f t="shared" si="83"/>
        <v>0</v>
      </c>
      <c r="X731" s="362">
        <f t="shared" si="83"/>
        <v>0</v>
      </c>
      <c r="Y731" s="349">
        <f t="shared" si="78"/>
        <v>0</v>
      </c>
      <c r="Z731" s="349">
        <f t="shared" si="79"/>
        <v>0</v>
      </c>
      <c r="AA731" s="349"/>
      <c r="AB731" s="353">
        <v>0</v>
      </c>
      <c r="AC731" s="354" t="str">
        <f t="shared" si="80"/>
        <v>Arterial</v>
      </c>
      <c r="AD731" s="349"/>
      <c r="AE731" s="349"/>
      <c r="AF731" s="355">
        <f>_xlfn.XLOOKUP(A731,'P1 Date Adjustment'!B:B,'P1 Date Adjustment'!F:F,"not found",0)</f>
        <v>2028</v>
      </c>
      <c r="AG731" s="349">
        <f t="shared" si="81"/>
        <v>0</v>
      </c>
    </row>
    <row r="732" spans="1:33" ht="30" x14ac:dyDescent="0.25">
      <c r="A732" s="129" t="s">
        <v>392</v>
      </c>
      <c r="B732" s="358" t="s">
        <v>390</v>
      </c>
      <c r="C732" s="358" t="str">
        <f>_xlfn.XLOOKUP($A732,'Total project cost for DCs'!A:A,'Total project cost for DCs'!C:C,"Not found",0)</f>
        <v xml:space="preserve"> 2-lane urban- upgrade existing road with active mode facility on both sides (TDM)</v>
      </c>
      <c r="D732" s="355" t="s">
        <v>155</v>
      </c>
      <c r="E732" s="355" t="s">
        <v>145</v>
      </c>
      <c r="F732" s="355" t="s">
        <v>826</v>
      </c>
      <c r="H732" s="355" t="s">
        <v>833</v>
      </c>
      <c r="I732" s="359">
        <f>_xlfn.XLOOKUP($H732,DC_growth_AGS!$A$665:$A$673,DC_growth_AGS!$O$665:$O$673,"Not found",0)</f>
        <v>0.61047382917385584</v>
      </c>
      <c r="J732" s="355">
        <v>2031</v>
      </c>
      <c r="K732" s="362">
        <f t="shared" si="83"/>
        <v>0</v>
      </c>
      <c r="L732" s="362">
        <f t="shared" si="83"/>
        <v>0</v>
      </c>
      <c r="M732" s="362">
        <f t="shared" si="83"/>
        <v>0</v>
      </c>
      <c r="N732" s="362">
        <f t="shared" si="83"/>
        <v>0</v>
      </c>
      <c r="O732" s="362">
        <f t="shared" si="83"/>
        <v>0</v>
      </c>
      <c r="P732" s="362">
        <f t="shared" si="83"/>
        <v>0</v>
      </c>
      <c r="Q732" s="362">
        <f t="shared" si="83"/>
        <v>0</v>
      </c>
      <c r="R732" s="362">
        <f t="shared" si="83"/>
        <v>0</v>
      </c>
      <c r="S732" s="362">
        <f t="shared" si="83"/>
        <v>0</v>
      </c>
      <c r="T732" s="362">
        <f t="shared" si="83"/>
        <v>0</v>
      </c>
      <c r="U732" s="362">
        <f t="shared" si="83"/>
        <v>0</v>
      </c>
      <c r="V732" s="362">
        <f t="shared" si="83"/>
        <v>0</v>
      </c>
      <c r="W732" s="362">
        <f t="shared" si="83"/>
        <v>0</v>
      </c>
      <c r="X732" s="362">
        <f t="shared" si="83"/>
        <v>0</v>
      </c>
      <c r="Y732" s="349">
        <f t="shared" si="78"/>
        <v>0</v>
      </c>
      <c r="Z732" s="349">
        <f t="shared" si="79"/>
        <v>0</v>
      </c>
      <c r="AA732" s="349"/>
      <c r="AB732" s="353">
        <v>0</v>
      </c>
      <c r="AC732" s="354" t="str">
        <f t="shared" si="80"/>
        <v>Arterial</v>
      </c>
      <c r="AD732" s="349"/>
      <c r="AE732" s="349"/>
      <c r="AF732" s="355">
        <f>_xlfn.XLOOKUP(A732,'P1 Date Adjustment'!B:B,'P1 Date Adjustment'!F:F,"not found",0)</f>
        <v>2031</v>
      </c>
      <c r="AG732" s="349">
        <f t="shared" si="81"/>
        <v>0</v>
      </c>
    </row>
    <row r="733" spans="1:33" ht="30" x14ac:dyDescent="0.25">
      <c r="A733" s="129" t="s">
        <v>394</v>
      </c>
      <c r="B733" s="358" t="s">
        <v>390</v>
      </c>
      <c r="C733" s="358" t="str">
        <f>_xlfn.XLOOKUP($A733,'Total project cost for DCs'!A:A,'Total project cost for DCs'!C:C,"Not found",0)</f>
        <v>4-lane urban FTN- upgrade 2-lane urban to 4-lane with active modes on both sides, (TDM)</v>
      </c>
      <c r="D733" s="355" t="s">
        <v>155</v>
      </c>
      <c r="E733" s="355" t="s">
        <v>157</v>
      </c>
      <c r="F733" s="355" t="s">
        <v>826</v>
      </c>
      <c r="H733" s="355" t="s">
        <v>833</v>
      </c>
      <c r="I733" s="359">
        <f>_xlfn.XLOOKUP($H733,DC_growth_AGS!$A$665:$A$673,DC_growth_AGS!$O$665:$O$673,"Not found",0)</f>
        <v>0.61047382917385584</v>
      </c>
      <c r="J733" s="355">
        <v>2047</v>
      </c>
      <c r="K733" s="362">
        <f t="shared" si="83"/>
        <v>0</v>
      </c>
      <c r="L733" s="362">
        <f t="shared" si="83"/>
        <v>0</v>
      </c>
      <c r="M733" s="362">
        <f t="shared" si="83"/>
        <v>0</v>
      </c>
      <c r="N733" s="362">
        <f t="shared" si="83"/>
        <v>0</v>
      </c>
      <c r="O733" s="362">
        <f t="shared" si="83"/>
        <v>0</v>
      </c>
      <c r="P733" s="362">
        <f t="shared" si="83"/>
        <v>0</v>
      </c>
      <c r="Q733" s="362">
        <f t="shared" si="83"/>
        <v>0</v>
      </c>
      <c r="R733" s="362">
        <f t="shared" si="83"/>
        <v>0</v>
      </c>
      <c r="S733" s="362">
        <f t="shared" si="83"/>
        <v>0</v>
      </c>
      <c r="T733" s="362">
        <f t="shared" si="83"/>
        <v>0</v>
      </c>
      <c r="U733" s="362">
        <f t="shared" si="83"/>
        <v>0</v>
      </c>
      <c r="V733" s="362">
        <f t="shared" si="83"/>
        <v>0</v>
      </c>
      <c r="W733" s="362">
        <f t="shared" si="83"/>
        <v>0</v>
      </c>
      <c r="X733" s="362">
        <f t="shared" si="83"/>
        <v>0</v>
      </c>
      <c r="Y733" s="349">
        <f t="shared" si="78"/>
        <v>0</v>
      </c>
      <c r="Z733" s="349">
        <f t="shared" si="79"/>
        <v>0</v>
      </c>
      <c r="AA733" s="349"/>
      <c r="AB733" s="353">
        <v>0</v>
      </c>
      <c r="AC733" s="354" t="str">
        <f t="shared" si="80"/>
        <v>Arterial</v>
      </c>
      <c r="AD733" s="349"/>
      <c r="AE733" s="349"/>
      <c r="AF733" s="355">
        <f>_xlfn.XLOOKUP(A733,'P1 Date Adjustment'!B:B,'P1 Date Adjustment'!F:F,"not found",0)</f>
        <v>2047</v>
      </c>
      <c r="AG733" s="349">
        <f t="shared" si="81"/>
        <v>0</v>
      </c>
    </row>
    <row r="734" spans="1:33" ht="30" x14ac:dyDescent="0.25">
      <c r="A734" s="129">
        <v>46</v>
      </c>
      <c r="B734" s="358" t="s">
        <v>408</v>
      </c>
      <c r="C734" s="358" t="str">
        <f>_xlfn.XLOOKUP($A734,'Total project cost for DCs'!A:A,'Total project cost for DCs'!C:C,"Not found",0)</f>
        <v>Possible signals(subject to Auranga assessment)</v>
      </c>
      <c r="D734" s="355" t="s">
        <v>155</v>
      </c>
      <c r="E734" s="355" t="s">
        <v>157</v>
      </c>
      <c r="F734" s="355" t="s">
        <v>826</v>
      </c>
      <c r="H734" s="355" t="s">
        <v>833</v>
      </c>
      <c r="I734" s="359">
        <f>_xlfn.XLOOKUP($H734,DC_growth_AGS!$A$665:$A$673,DC_growth_AGS!$O$665:$O$673,"Not found",0)</f>
        <v>0.61047382917385584</v>
      </c>
      <c r="J734" s="355">
        <v>2031</v>
      </c>
      <c r="K734" s="362">
        <f t="shared" si="83"/>
        <v>0</v>
      </c>
      <c r="L734" s="362">
        <f t="shared" si="83"/>
        <v>0</v>
      </c>
      <c r="M734" s="362">
        <f t="shared" si="83"/>
        <v>0</v>
      </c>
      <c r="N734" s="362">
        <f t="shared" si="83"/>
        <v>0</v>
      </c>
      <c r="O734" s="362">
        <f t="shared" si="83"/>
        <v>0</v>
      </c>
      <c r="P734" s="362">
        <f t="shared" si="83"/>
        <v>0</v>
      </c>
      <c r="Q734" s="362">
        <f t="shared" si="83"/>
        <v>0</v>
      </c>
      <c r="R734" s="362">
        <f t="shared" si="83"/>
        <v>0</v>
      </c>
      <c r="S734" s="362">
        <f t="shared" si="83"/>
        <v>0</v>
      </c>
      <c r="T734" s="362">
        <f t="shared" si="83"/>
        <v>0</v>
      </c>
      <c r="U734" s="362">
        <f t="shared" si="83"/>
        <v>0</v>
      </c>
      <c r="V734" s="362">
        <f t="shared" si="83"/>
        <v>0</v>
      </c>
      <c r="W734" s="362">
        <f t="shared" si="83"/>
        <v>0</v>
      </c>
      <c r="X734" s="362">
        <f t="shared" si="83"/>
        <v>0</v>
      </c>
      <c r="Y734" s="349">
        <f t="shared" si="78"/>
        <v>0</v>
      </c>
      <c r="Z734" s="349">
        <f t="shared" si="79"/>
        <v>0</v>
      </c>
      <c r="AA734" s="349"/>
      <c r="AB734" s="353">
        <v>0</v>
      </c>
      <c r="AC734" s="354" t="str">
        <f t="shared" si="80"/>
        <v>Arterial</v>
      </c>
      <c r="AD734" s="349"/>
      <c r="AE734" s="349"/>
      <c r="AF734" s="355">
        <f>_xlfn.XLOOKUP(A734,'P1 Date Adjustment'!B:B,'P1 Date Adjustment'!F:F,"not found",0)</f>
        <v>2031</v>
      </c>
      <c r="AG734" s="349">
        <f t="shared" si="81"/>
        <v>0</v>
      </c>
    </row>
    <row r="735" spans="1:33" ht="30" x14ac:dyDescent="0.25">
      <c r="A735" s="129" t="s">
        <v>430</v>
      </c>
      <c r="B735" s="358" t="s">
        <v>431</v>
      </c>
      <c r="C735" s="358" t="str">
        <f>_xlfn.XLOOKUP($A735,'Total project cost for DCs'!A:A,'Total project cost for DCs'!C:C,"Not found",0)</f>
        <v>2-lane urban- new collector with active mode on both sides + intersection improvements (TDM)</v>
      </c>
      <c r="D735" s="355" t="s">
        <v>155</v>
      </c>
      <c r="E735" s="355" t="s">
        <v>223</v>
      </c>
      <c r="F735" s="355" t="s">
        <v>826</v>
      </c>
      <c r="H735" s="355" t="s">
        <v>833</v>
      </c>
      <c r="I735" s="359">
        <f>_xlfn.XLOOKUP($H735,DC_growth_AGS!$A$665:$A$673,DC_growth_AGS!$O$665:$O$673,"Not found",0)</f>
        <v>0.61047382917385584</v>
      </c>
      <c r="J735" s="355">
        <v>2034</v>
      </c>
      <c r="K735" s="362">
        <f t="shared" si="83"/>
        <v>0</v>
      </c>
      <c r="L735" s="362">
        <f t="shared" si="83"/>
        <v>0</v>
      </c>
      <c r="M735" s="362">
        <f t="shared" si="83"/>
        <v>0</v>
      </c>
      <c r="N735" s="362">
        <f t="shared" si="83"/>
        <v>0</v>
      </c>
      <c r="O735" s="362">
        <f t="shared" si="83"/>
        <v>0</v>
      </c>
      <c r="P735" s="362">
        <f t="shared" si="83"/>
        <v>0</v>
      </c>
      <c r="Q735" s="362">
        <f t="shared" si="83"/>
        <v>0</v>
      </c>
      <c r="R735" s="362">
        <f t="shared" si="83"/>
        <v>0</v>
      </c>
      <c r="S735" s="362">
        <f t="shared" si="83"/>
        <v>0</v>
      </c>
      <c r="T735" s="362">
        <f t="shared" si="83"/>
        <v>0</v>
      </c>
      <c r="U735" s="362">
        <f t="shared" si="83"/>
        <v>0</v>
      </c>
      <c r="V735" s="362">
        <f t="shared" si="83"/>
        <v>0</v>
      </c>
      <c r="W735" s="362">
        <f t="shared" si="83"/>
        <v>0</v>
      </c>
      <c r="X735" s="362">
        <f t="shared" si="83"/>
        <v>0</v>
      </c>
      <c r="Y735" s="349">
        <f t="shared" si="78"/>
        <v>0</v>
      </c>
      <c r="Z735" s="349">
        <f t="shared" si="79"/>
        <v>0</v>
      </c>
      <c r="AA735" s="349"/>
      <c r="AB735" s="353">
        <v>0</v>
      </c>
      <c r="AC735" s="354" t="str">
        <f t="shared" si="80"/>
        <v>Collector</v>
      </c>
      <c r="AD735" s="349"/>
      <c r="AE735" s="349"/>
      <c r="AF735" s="355">
        <f>_xlfn.XLOOKUP(A735,'P1 Date Adjustment'!B:B,'P1 Date Adjustment'!F:F,"not found",0)</f>
        <v>2034</v>
      </c>
      <c r="AG735" s="349">
        <f t="shared" si="81"/>
        <v>0</v>
      </c>
    </row>
    <row r="736" spans="1:33" ht="45" x14ac:dyDescent="0.25">
      <c r="A736" s="129">
        <v>58</v>
      </c>
      <c r="B736" s="358" t="s">
        <v>441</v>
      </c>
      <c r="C736" s="358" t="str">
        <f>_xlfn.XLOOKUP($A736,'Total project cost for DCs'!A:A,'Total project cost for DCs'!C:C,"Not found",0)</f>
        <v>2-lane urban- upgrade existing road layout with active modes on both sides + intersection improvements (TDM)</v>
      </c>
      <c r="D736" s="355" t="s">
        <v>155</v>
      </c>
      <c r="E736" s="355" t="s">
        <v>199</v>
      </c>
      <c r="F736" s="355" t="s">
        <v>826</v>
      </c>
      <c r="H736" s="355" t="s">
        <v>833</v>
      </c>
      <c r="I736" s="359">
        <f>_xlfn.XLOOKUP($H736,DC_growth_AGS!$A$665:$A$673,DC_growth_AGS!$O$665:$O$673,"Not found",0)</f>
        <v>0.61047382917385584</v>
      </c>
      <c r="J736" s="355">
        <v>2033</v>
      </c>
      <c r="K736" s="362">
        <f t="shared" si="83"/>
        <v>0</v>
      </c>
      <c r="L736" s="362">
        <f t="shared" si="83"/>
        <v>0</v>
      </c>
      <c r="M736" s="362">
        <f t="shared" si="83"/>
        <v>0</v>
      </c>
      <c r="N736" s="362">
        <f t="shared" si="83"/>
        <v>0</v>
      </c>
      <c r="O736" s="362">
        <f t="shared" si="83"/>
        <v>0</v>
      </c>
      <c r="P736" s="362">
        <f t="shared" si="83"/>
        <v>0</v>
      </c>
      <c r="Q736" s="362">
        <f t="shared" si="83"/>
        <v>0</v>
      </c>
      <c r="R736" s="362">
        <f t="shared" si="83"/>
        <v>0</v>
      </c>
      <c r="S736" s="362">
        <f t="shared" si="83"/>
        <v>0</v>
      </c>
      <c r="T736" s="362">
        <f t="shared" si="83"/>
        <v>0</v>
      </c>
      <c r="U736" s="362">
        <f t="shared" si="83"/>
        <v>0</v>
      </c>
      <c r="V736" s="362">
        <f t="shared" si="83"/>
        <v>0</v>
      </c>
      <c r="W736" s="362">
        <f t="shared" si="83"/>
        <v>0</v>
      </c>
      <c r="X736" s="362">
        <f t="shared" si="83"/>
        <v>0</v>
      </c>
      <c r="Y736" s="349">
        <f t="shared" si="78"/>
        <v>0</v>
      </c>
      <c r="Z736" s="349">
        <f t="shared" si="79"/>
        <v>0</v>
      </c>
      <c r="AA736" s="349"/>
      <c r="AB736" s="353">
        <v>0</v>
      </c>
      <c r="AC736" s="354" t="str">
        <f t="shared" si="80"/>
        <v>Collector</v>
      </c>
      <c r="AD736" s="349"/>
      <c r="AE736" s="349"/>
      <c r="AF736" s="355">
        <f>_xlfn.XLOOKUP(A736,'P1 Date Adjustment'!B:B,'P1 Date Adjustment'!F:F,"not found",0)</f>
        <v>2033</v>
      </c>
      <c r="AG736" s="349">
        <f t="shared" si="81"/>
        <v>0</v>
      </c>
    </row>
    <row r="737" spans="1:33" ht="30" x14ac:dyDescent="0.25">
      <c r="A737" s="129">
        <v>59</v>
      </c>
      <c r="B737" s="358" t="s">
        <v>443</v>
      </c>
      <c r="C737" s="358" t="str">
        <f>_xlfn.XLOOKUP($A737,'Total project cost for DCs'!A:A,'Total project cost for DCs'!C:C,"Not found",0)</f>
        <v xml:space="preserve"> 2-lane intersection (new intersection + active mode crossings)</v>
      </c>
      <c r="D737" s="355" t="s">
        <v>155</v>
      </c>
      <c r="E737" s="355" t="s">
        <v>223</v>
      </c>
      <c r="F737" s="355" t="s">
        <v>826</v>
      </c>
      <c r="H737" s="355" t="s">
        <v>833</v>
      </c>
      <c r="I737" s="359">
        <f>_xlfn.XLOOKUP($H737,DC_growth_AGS!$A$665:$A$673,DC_growth_AGS!$O$665:$O$673,"Not found",0)</f>
        <v>0.61047382917385584</v>
      </c>
      <c r="J737" s="355">
        <v>2033</v>
      </c>
      <c r="K737" s="362">
        <f t="shared" si="83"/>
        <v>0</v>
      </c>
      <c r="L737" s="362">
        <f t="shared" si="83"/>
        <v>0</v>
      </c>
      <c r="M737" s="362">
        <f t="shared" si="83"/>
        <v>0</v>
      </c>
      <c r="N737" s="362">
        <f t="shared" si="83"/>
        <v>0</v>
      </c>
      <c r="O737" s="362">
        <f t="shared" si="83"/>
        <v>0</v>
      </c>
      <c r="P737" s="362">
        <f t="shared" si="83"/>
        <v>0</v>
      </c>
      <c r="Q737" s="362">
        <f t="shared" si="83"/>
        <v>0</v>
      </c>
      <c r="R737" s="362">
        <f t="shared" si="83"/>
        <v>0</v>
      </c>
      <c r="S737" s="362">
        <f t="shared" si="83"/>
        <v>0</v>
      </c>
      <c r="T737" s="362">
        <f t="shared" si="83"/>
        <v>0</v>
      </c>
      <c r="U737" s="362">
        <f t="shared" si="83"/>
        <v>0</v>
      </c>
      <c r="V737" s="362">
        <f t="shared" si="83"/>
        <v>0</v>
      </c>
      <c r="W737" s="362">
        <f t="shared" si="83"/>
        <v>0</v>
      </c>
      <c r="X737" s="362">
        <f t="shared" si="83"/>
        <v>0</v>
      </c>
      <c r="Y737" s="349">
        <f t="shared" si="78"/>
        <v>0</v>
      </c>
      <c r="Z737" s="349">
        <f t="shared" si="79"/>
        <v>0</v>
      </c>
      <c r="AA737" s="349"/>
      <c r="AB737" s="353">
        <v>0</v>
      </c>
      <c r="AC737" s="354" t="str">
        <f t="shared" si="80"/>
        <v>Collector</v>
      </c>
      <c r="AD737" s="349"/>
      <c r="AE737" s="349"/>
      <c r="AF737" s="355">
        <f>_xlfn.XLOOKUP(A737,'P1 Date Adjustment'!B:B,'P1 Date Adjustment'!F:F,"not found",0)</f>
        <v>2033</v>
      </c>
      <c r="AG737" s="349">
        <f t="shared" si="81"/>
        <v>0</v>
      </c>
    </row>
    <row r="738" spans="1:33" ht="30" x14ac:dyDescent="0.25">
      <c r="A738" s="129" t="s">
        <v>452</v>
      </c>
      <c r="B738" s="358" t="s">
        <v>453</v>
      </c>
      <c r="C738" s="358" t="str">
        <f>_xlfn.XLOOKUP($A738,'Total project cost for DCs'!A:A,'Total project cost for DCs'!C:C,"Not found",0)</f>
        <v>2-lane urban- new road layout with active modes on both sides (TDM)</v>
      </c>
      <c r="D738" s="355" t="s">
        <v>155</v>
      </c>
      <c r="E738" s="355" t="s">
        <v>227</v>
      </c>
      <c r="F738" s="355" t="s">
        <v>826</v>
      </c>
      <c r="H738" s="355" t="s">
        <v>833</v>
      </c>
      <c r="I738" s="359">
        <f>_xlfn.XLOOKUP($H738,DC_growth_AGS!$A$665:$A$673,DC_growth_AGS!$O$665:$O$673,"Not found",0)</f>
        <v>0.61047382917385584</v>
      </c>
      <c r="J738" s="355">
        <v>2036</v>
      </c>
      <c r="K738" s="362">
        <f t="shared" si="83"/>
        <v>0</v>
      </c>
      <c r="L738" s="362">
        <f t="shared" si="83"/>
        <v>0</v>
      </c>
      <c r="M738" s="362">
        <f t="shared" si="83"/>
        <v>0</v>
      </c>
      <c r="N738" s="362">
        <f t="shared" si="83"/>
        <v>0</v>
      </c>
      <c r="O738" s="362">
        <f t="shared" si="83"/>
        <v>0</v>
      </c>
      <c r="P738" s="362">
        <f t="shared" si="83"/>
        <v>0</v>
      </c>
      <c r="Q738" s="362">
        <f t="shared" si="83"/>
        <v>0</v>
      </c>
      <c r="R738" s="362">
        <f t="shared" si="83"/>
        <v>0</v>
      </c>
      <c r="S738" s="362">
        <f t="shared" si="83"/>
        <v>0</v>
      </c>
      <c r="T738" s="362">
        <f t="shared" si="83"/>
        <v>0</v>
      </c>
      <c r="U738" s="362">
        <f t="shared" si="83"/>
        <v>0</v>
      </c>
      <c r="V738" s="362">
        <f t="shared" si="83"/>
        <v>0</v>
      </c>
      <c r="W738" s="362">
        <f t="shared" si="83"/>
        <v>0</v>
      </c>
      <c r="X738" s="362">
        <f t="shared" si="83"/>
        <v>0</v>
      </c>
      <c r="Y738" s="349">
        <f t="shared" si="78"/>
        <v>0</v>
      </c>
      <c r="Z738" s="349">
        <f t="shared" si="79"/>
        <v>0</v>
      </c>
      <c r="AA738" s="349"/>
      <c r="AB738" s="353">
        <v>0</v>
      </c>
      <c r="AC738" s="354" t="str">
        <f t="shared" si="80"/>
        <v>Arterial</v>
      </c>
      <c r="AD738" s="349"/>
      <c r="AE738" s="349"/>
      <c r="AF738" s="355">
        <f>_xlfn.XLOOKUP(A738,'P1 Date Adjustment'!B:B,'P1 Date Adjustment'!F:F,"not found",0)</f>
        <v>2036</v>
      </c>
      <c r="AG738" s="349">
        <f t="shared" si="81"/>
        <v>0</v>
      </c>
    </row>
    <row r="739" spans="1:33" ht="30" x14ac:dyDescent="0.25">
      <c r="A739" s="129" t="s">
        <v>454</v>
      </c>
      <c r="B739" s="358" t="s">
        <v>455</v>
      </c>
      <c r="C739" s="358" t="str">
        <f>_xlfn.XLOOKUP($A739,'Total project cost for DCs'!A:A,'Total project cost for DCs'!C:C,"Not found",0)</f>
        <v>2-lane urban- new road layout with active modes on both sides (TDM)</v>
      </c>
      <c r="D739" s="355" t="s">
        <v>155</v>
      </c>
      <c r="E739" s="355" t="s">
        <v>345</v>
      </c>
      <c r="F739" s="355" t="s">
        <v>826</v>
      </c>
      <c r="H739" s="355" t="s">
        <v>833</v>
      </c>
      <c r="I739" s="359">
        <f>_xlfn.XLOOKUP($H739,DC_growth_AGS!$A$665:$A$673,DC_growth_AGS!$O$665:$O$673,"Not found",0)</f>
        <v>0.61047382917385584</v>
      </c>
      <c r="J739" s="355">
        <v>2036</v>
      </c>
      <c r="K739" s="362">
        <f t="shared" si="83"/>
        <v>0</v>
      </c>
      <c r="L739" s="362">
        <f t="shared" si="83"/>
        <v>0</v>
      </c>
      <c r="M739" s="362">
        <f t="shared" si="83"/>
        <v>0</v>
      </c>
      <c r="N739" s="362">
        <f t="shared" si="83"/>
        <v>0</v>
      </c>
      <c r="O739" s="362">
        <f t="shared" si="83"/>
        <v>0</v>
      </c>
      <c r="P739" s="362">
        <f t="shared" si="83"/>
        <v>0</v>
      </c>
      <c r="Q739" s="362">
        <f t="shared" si="83"/>
        <v>0</v>
      </c>
      <c r="R739" s="362">
        <f t="shared" si="83"/>
        <v>0</v>
      </c>
      <c r="S739" s="362">
        <f t="shared" si="83"/>
        <v>0</v>
      </c>
      <c r="T739" s="362">
        <f t="shared" si="83"/>
        <v>0</v>
      </c>
      <c r="U739" s="362">
        <f t="shared" si="83"/>
        <v>0</v>
      </c>
      <c r="V739" s="362">
        <f t="shared" si="83"/>
        <v>0</v>
      </c>
      <c r="W739" s="362">
        <f t="shared" si="83"/>
        <v>0</v>
      </c>
      <c r="X739" s="362">
        <f t="shared" si="83"/>
        <v>0</v>
      </c>
      <c r="Y739" s="349">
        <f t="shared" si="78"/>
        <v>0</v>
      </c>
      <c r="Z739" s="349">
        <f t="shared" si="79"/>
        <v>0</v>
      </c>
      <c r="AA739" s="349"/>
      <c r="AB739" s="353">
        <v>0</v>
      </c>
      <c r="AC739" s="354" t="str">
        <f t="shared" si="80"/>
        <v>Arterial</v>
      </c>
      <c r="AD739" s="349"/>
      <c r="AE739" s="349"/>
      <c r="AF739" s="355">
        <f>_xlfn.XLOOKUP(A739,'P1 Date Adjustment'!B:B,'P1 Date Adjustment'!F:F,"not found",0)</f>
        <v>2036</v>
      </c>
      <c r="AG739" s="349">
        <f t="shared" si="81"/>
        <v>0</v>
      </c>
    </row>
    <row r="740" spans="1:33" ht="30" x14ac:dyDescent="0.25">
      <c r="A740" s="129" t="s">
        <v>456</v>
      </c>
      <c r="B740" s="358" t="s">
        <v>453</v>
      </c>
      <c r="C740" s="358" t="str">
        <f>_xlfn.XLOOKUP($A740,'Total project cost for DCs'!A:A,'Total project cost for DCs'!C:C,"Not found",0)</f>
        <v>4-lane urban- upgrade 2-lane urban to 4-lane with active modes on both sides, (TDM)</v>
      </c>
      <c r="D740" s="355" t="s">
        <v>155</v>
      </c>
      <c r="E740" s="355" t="s">
        <v>231</v>
      </c>
      <c r="F740" s="355" t="s">
        <v>826</v>
      </c>
      <c r="H740" s="355" t="s">
        <v>833</v>
      </c>
      <c r="I740" s="359">
        <f>_xlfn.XLOOKUP($H740,DC_growth_AGS!$A$665:$A$673,DC_growth_AGS!$O$665:$O$673,"Not found",0)</f>
        <v>0.61047382917385584</v>
      </c>
      <c r="J740" s="355">
        <v>2047</v>
      </c>
      <c r="K740" s="362">
        <f t="shared" si="83"/>
        <v>0</v>
      </c>
      <c r="L740" s="362">
        <f t="shared" si="83"/>
        <v>0</v>
      </c>
      <c r="M740" s="362">
        <f t="shared" si="83"/>
        <v>0</v>
      </c>
      <c r="N740" s="362">
        <f t="shared" si="83"/>
        <v>0</v>
      </c>
      <c r="O740" s="362">
        <f t="shared" si="83"/>
        <v>0</v>
      </c>
      <c r="P740" s="362">
        <f t="shared" si="83"/>
        <v>0</v>
      </c>
      <c r="Q740" s="362">
        <f t="shared" si="83"/>
        <v>0</v>
      </c>
      <c r="R740" s="362">
        <f t="shared" si="83"/>
        <v>0</v>
      </c>
      <c r="S740" s="362">
        <f t="shared" si="83"/>
        <v>0</v>
      </c>
      <c r="T740" s="362">
        <f t="shared" si="83"/>
        <v>0</v>
      </c>
      <c r="U740" s="362">
        <f t="shared" si="83"/>
        <v>0</v>
      </c>
      <c r="V740" s="362">
        <f t="shared" si="83"/>
        <v>0</v>
      </c>
      <c r="W740" s="362">
        <f t="shared" si="83"/>
        <v>0</v>
      </c>
      <c r="X740" s="362">
        <f t="shared" si="83"/>
        <v>0</v>
      </c>
      <c r="Y740" s="349">
        <f t="shared" si="78"/>
        <v>0</v>
      </c>
      <c r="Z740" s="349">
        <f t="shared" si="79"/>
        <v>0</v>
      </c>
      <c r="AA740" s="349"/>
      <c r="AB740" s="353">
        <v>0</v>
      </c>
      <c r="AC740" s="354" t="str">
        <f t="shared" si="80"/>
        <v>Arterial</v>
      </c>
      <c r="AD740" s="349"/>
      <c r="AE740" s="349"/>
      <c r="AF740" s="355">
        <f>_xlfn.XLOOKUP(A740,'P1 Date Adjustment'!B:B,'P1 Date Adjustment'!F:F,"not found",0)</f>
        <v>2047</v>
      </c>
      <c r="AG740" s="349">
        <f t="shared" si="81"/>
        <v>0</v>
      </c>
    </row>
    <row r="741" spans="1:33" ht="30" x14ac:dyDescent="0.25">
      <c r="A741" s="129" t="s">
        <v>457</v>
      </c>
      <c r="B741" s="358" t="s">
        <v>458</v>
      </c>
      <c r="C741" s="358" t="str">
        <f>_xlfn.XLOOKUP($A741,'Total project cost for DCs'!A:A,'Total project cost for DCs'!C:C,"Not found",0)</f>
        <v>4-lane urban- upgrade 2-lane urban to 4-lane with active modes on both sides, (TDM)</v>
      </c>
      <c r="D741" s="355" t="s">
        <v>155</v>
      </c>
      <c r="E741" s="355" t="s">
        <v>345</v>
      </c>
      <c r="F741" s="355" t="s">
        <v>826</v>
      </c>
      <c r="H741" s="355" t="s">
        <v>833</v>
      </c>
      <c r="I741" s="359">
        <f>_xlfn.XLOOKUP($H741,DC_growth_AGS!$A$665:$A$673,DC_growth_AGS!$O$665:$O$673,"Not found",0)</f>
        <v>0.61047382917385584</v>
      </c>
      <c r="J741" s="355">
        <v>2047</v>
      </c>
      <c r="K741" s="362">
        <f t="shared" si="83"/>
        <v>0</v>
      </c>
      <c r="L741" s="362">
        <f t="shared" si="83"/>
        <v>0</v>
      </c>
      <c r="M741" s="362">
        <f t="shared" si="83"/>
        <v>0</v>
      </c>
      <c r="N741" s="362">
        <f t="shared" si="83"/>
        <v>0</v>
      </c>
      <c r="O741" s="362">
        <f t="shared" si="83"/>
        <v>0</v>
      </c>
      <c r="P741" s="362">
        <f t="shared" si="83"/>
        <v>0</v>
      </c>
      <c r="Q741" s="362">
        <f t="shared" si="83"/>
        <v>0</v>
      </c>
      <c r="R741" s="362">
        <f t="shared" si="83"/>
        <v>0</v>
      </c>
      <c r="S741" s="362">
        <f t="shared" si="83"/>
        <v>0</v>
      </c>
      <c r="T741" s="362">
        <f t="shared" si="83"/>
        <v>0</v>
      </c>
      <c r="U741" s="362">
        <f t="shared" si="83"/>
        <v>0</v>
      </c>
      <c r="V741" s="362">
        <f t="shared" si="83"/>
        <v>0</v>
      </c>
      <c r="W741" s="362">
        <f t="shared" si="83"/>
        <v>0</v>
      </c>
      <c r="X741" s="362">
        <f t="shared" si="83"/>
        <v>0</v>
      </c>
      <c r="Y741" s="349">
        <f t="shared" si="78"/>
        <v>0</v>
      </c>
      <c r="Z741" s="349">
        <f t="shared" si="79"/>
        <v>0</v>
      </c>
      <c r="AA741" s="349"/>
      <c r="AB741" s="353">
        <v>0</v>
      </c>
      <c r="AC741" s="354" t="str">
        <f t="shared" si="80"/>
        <v>Arterial</v>
      </c>
      <c r="AD741" s="349"/>
      <c r="AE741" s="349"/>
      <c r="AF741" s="355">
        <f>_xlfn.XLOOKUP(A741,'P1 Date Adjustment'!B:B,'P1 Date Adjustment'!F:F,"not found",0)</f>
        <v>2047</v>
      </c>
      <c r="AG741" s="349">
        <f t="shared" si="81"/>
        <v>0</v>
      </c>
    </row>
    <row r="742" spans="1:33" x14ac:dyDescent="0.25">
      <c r="A742" s="129">
        <v>67</v>
      </c>
      <c r="B742" s="358" t="s">
        <v>460</v>
      </c>
      <c r="C742" s="358">
        <f>_xlfn.XLOOKUP($A742,'Total project cost for DCs'!A:A,'Total project cost for DCs'!C:C,"Not found",0)</f>
        <v>0</v>
      </c>
      <c r="D742" s="355" t="s">
        <v>155</v>
      </c>
      <c r="E742" s="355" t="s">
        <v>345</v>
      </c>
      <c r="F742" s="355" t="s">
        <v>826</v>
      </c>
      <c r="H742" s="355" t="s">
        <v>833</v>
      </c>
      <c r="I742" s="359">
        <f>_xlfn.XLOOKUP($H742,DC_growth_AGS!$A$665:$A$673,DC_growth_AGS!$O$665:$O$673,"Not found",0)</f>
        <v>0.61047382917385584</v>
      </c>
      <c r="J742" s="355">
        <v>2033</v>
      </c>
      <c r="K742" s="362">
        <f t="shared" ref="K742:X745" si="84">IF($AC742="Arterial",-K689*$AD$2,0)</f>
        <v>0</v>
      </c>
      <c r="L742" s="362">
        <f t="shared" si="84"/>
        <v>0</v>
      </c>
      <c r="M742" s="362">
        <f t="shared" si="84"/>
        <v>0</v>
      </c>
      <c r="N742" s="362">
        <f t="shared" si="84"/>
        <v>0</v>
      </c>
      <c r="O742" s="362">
        <f t="shared" si="84"/>
        <v>0</v>
      </c>
      <c r="P742" s="362">
        <f t="shared" si="84"/>
        <v>0</v>
      </c>
      <c r="Q742" s="362">
        <f t="shared" si="84"/>
        <v>0</v>
      </c>
      <c r="R742" s="362">
        <f t="shared" si="84"/>
        <v>0</v>
      </c>
      <c r="S742" s="362">
        <f t="shared" si="84"/>
        <v>0</v>
      </c>
      <c r="T742" s="362">
        <f t="shared" si="84"/>
        <v>0</v>
      </c>
      <c r="U742" s="362">
        <f t="shared" si="84"/>
        <v>0</v>
      </c>
      <c r="V742" s="362">
        <f t="shared" si="84"/>
        <v>0</v>
      </c>
      <c r="W742" s="362">
        <f t="shared" si="84"/>
        <v>0</v>
      </c>
      <c r="X742" s="362">
        <f t="shared" si="84"/>
        <v>0</v>
      </c>
      <c r="Y742" s="349">
        <f t="shared" si="78"/>
        <v>0</v>
      </c>
      <c r="Z742" s="349">
        <f t="shared" si="79"/>
        <v>0</v>
      </c>
      <c r="AA742" s="349"/>
      <c r="AB742" s="353">
        <v>0</v>
      </c>
      <c r="AC742" s="354" t="str">
        <f t="shared" si="80"/>
        <v>Arterial</v>
      </c>
      <c r="AD742" s="349"/>
      <c r="AE742" s="349"/>
      <c r="AF742" s="355">
        <f>_xlfn.XLOOKUP(A742,'P1 Date Adjustment'!B:B,'P1 Date Adjustment'!F:F,"not found",0)</f>
        <v>2033</v>
      </c>
      <c r="AG742" s="349">
        <f t="shared" si="81"/>
        <v>0</v>
      </c>
    </row>
    <row r="743" spans="1:33" x14ac:dyDescent="0.25">
      <c r="A743" s="129">
        <v>68</v>
      </c>
      <c r="B743" s="358" t="s">
        <v>461</v>
      </c>
      <c r="C743" s="358">
        <f>_xlfn.XLOOKUP($A743,'Total project cost for DCs'!A:A,'Total project cost for DCs'!C:C,"Not found",0)</f>
        <v>0</v>
      </c>
      <c r="D743" s="355" t="s">
        <v>155</v>
      </c>
      <c r="E743" s="355" t="s">
        <v>345</v>
      </c>
      <c r="F743" s="355" t="s">
        <v>826</v>
      </c>
      <c r="H743" s="355" t="s">
        <v>833</v>
      </c>
      <c r="I743" s="359">
        <f>_xlfn.XLOOKUP($H743,DC_growth_AGS!$A$665:$A$673,DC_growth_AGS!$O$665:$O$673,"Not found",0)</f>
        <v>0.61047382917385584</v>
      </c>
      <c r="J743" s="355">
        <v>2037</v>
      </c>
      <c r="K743" s="362">
        <f t="shared" si="84"/>
        <v>0</v>
      </c>
      <c r="L743" s="362">
        <f t="shared" si="84"/>
        <v>0</v>
      </c>
      <c r="M743" s="362">
        <f t="shared" si="84"/>
        <v>0</v>
      </c>
      <c r="N743" s="362">
        <f t="shared" si="84"/>
        <v>0</v>
      </c>
      <c r="O743" s="362">
        <f t="shared" si="84"/>
        <v>0</v>
      </c>
      <c r="P743" s="362">
        <f t="shared" si="84"/>
        <v>0</v>
      </c>
      <c r="Q743" s="362">
        <f t="shared" si="84"/>
        <v>0</v>
      </c>
      <c r="R743" s="362">
        <f t="shared" si="84"/>
        <v>0</v>
      </c>
      <c r="S743" s="362">
        <f t="shared" si="84"/>
        <v>0</v>
      </c>
      <c r="T743" s="362">
        <f t="shared" si="84"/>
        <v>0</v>
      </c>
      <c r="U743" s="362">
        <f t="shared" si="84"/>
        <v>0</v>
      </c>
      <c r="V743" s="362">
        <f t="shared" si="84"/>
        <v>0</v>
      </c>
      <c r="W743" s="362">
        <f t="shared" si="84"/>
        <v>0</v>
      </c>
      <c r="X743" s="362">
        <f t="shared" si="84"/>
        <v>0</v>
      </c>
      <c r="Y743" s="349">
        <f t="shared" si="78"/>
        <v>0</v>
      </c>
      <c r="Z743" s="349">
        <f t="shared" si="79"/>
        <v>0</v>
      </c>
      <c r="AA743" s="349"/>
      <c r="AB743" s="353">
        <v>0</v>
      </c>
      <c r="AC743" s="354" t="str">
        <f t="shared" si="80"/>
        <v>Arterial</v>
      </c>
      <c r="AD743" s="349"/>
      <c r="AE743" s="349"/>
      <c r="AF743" s="355">
        <f>_xlfn.XLOOKUP(A743,'P1 Date Adjustment'!B:B,'P1 Date Adjustment'!F:F,"not found",0)</f>
        <v>2037</v>
      </c>
      <c r="AG743" s="349">
        <f t="shared" si="81"/>
        <v>0</v>
      </c>
    </row>
    <row r="744" spans="1:33" ht="30" x14ac:dyDescent="0.25">
      <c r="A744" s="129">
        <v>69</v>
      </c>
      <c r="B744" s="358" t="s">
        <v>462</v>
      </c>
      <c r="C744" s="358" t="str">
        <f>_xlfn.XLOOKUP($A744,'Total project cost for DCs'!A:A,'Total project cost for DCs'!C:C,"Not found",0)</f>
        <v>New cycle bridge 5m wide, 90m long, approach lengths 200m total for both sides. No property required</v>
      </c>
      <c r="D744" s="355" t="s">
        <v>155</v>
      </c>
      <c r="E744" s="355" t="s">
        <v>223</v>
      </c>
      <c r="F744" s="355" t="s">
        <v>826</v>
      </c>
      <c r="H744" s="355" t="s">
        <v>833</v>
      </c>
      <c r="I744" s="359">
        <f>_xlfn.XLOOKUP($H744,DC_growth_AGS!$A$665:$A$673,DC_growth_AGS!$O$665:$O$673,"Not found",0)</f>
        <v>0.61047382917385584</v>
      </c>
      <c r="J744" s="355">
        <v>2035</v>
      </c>
      <c r="K744" s="362">
        <f t="shared" si="84"/>
        <v>0</v>
      </c>
      <c r="L744" s="362">
        <f t="shared" si="84"/>
        <v>0</v>
      </c>
      <c r="M744" s="362">
        <f t="shared" si="84"/>
        <v>0</v>
      </c>
      <c r="N744" s="362">
        <f t="shared" si="84"/>
        <v>0</v>
      </c>
      <c r="O744" s="362">
        <f t="shared" si="84"/>
        <v>0</v>
      </c>
      <c r="P744" s="362">
        <f t="shared" si="84"/>
        <v>0</v>
      </c>
      <c r="Q744" s="362">
        <f t="shared" si="84"/>
        <v>0</v>
      </c>
      <c r="R744" s="362">
        <f t="shared" si="84"/>
        <v>0</v>
      </c>
      <c r="S744" s="362">
        <f t="shared" si="84"/>
        <v>0</v>
      </c>
      <c r="T744" s="362">
        <f t="shared" si="84"/>
        <v>0</v>
      </c>
      <c r="U744" s="362">
        <f t="shared" si="84"/>
        <v>0</v>
      </c>
      <c r="V744" s="362">
        <f t="shared" si="84"/>
        <v>0</v>
      </c>
      <c r="W744" s="362">
        <f t="shared" si="84"/>
        <v>0</v>
      </c>
      <c r="X744" s="362">
        <f t="shared" si="84"/>
        <v>0</v>
      </c>
      <c r="Y744" s="349">
        <f t="shared" si="78"/>
        <v>0</v>
      </c>
      <c r="Z744" s="349">
        <f t="shared" si="79"/>
        <v>0</v>
      </c>
      <c r="AA744" s="349"/>
      <c r="AB744" s="353">
        <v>0</v>
      </c>
      <c r="AC744" s="354" t="str">
        <f t="shared" si="80"/>
        <v>Collector</v>
      </c>
      <c r="AD744" s="349"/>
      <c r="AE744" s="349"/>
      <c r="AF744" s="355">
        <f>_xlfn.XLOOKUP(A744,'P1 Date Adjustment'!B:B,'P1 Date Adjustment'!F:F,"not found",0)</f>
        <v>2035</v>
      </c>
      <c r="AG744" s="349">
        <f t="shared" si="81"/>
        <v>0</v>
      </c>
    </row>
    <row r="745" spans="1:33" ht="30" x14ac:dyDescent="0.25">
      <c r="A745" s="129">
        <v>70</v>
      </c>
      <c r="B745" s="358" t="s">
        <v>464</v>
      </c>
      <c r="C745" s="358" t="str">
        <f>_xlfn.XLOOKUP($A745,'Total project cost for DCs'!A:A,'Total project cost for DCs'!C:C,"Not found",0)</f>
        <v>New cycle bridge 5m wide, 80m long, approach lengths 270m total for both sides. No property required</v>
      </c>
      <c r="D745" s="355" t="s">
        <v>155</v>
      </c>
      <c r="E745" s="355" t="s">
        <v>345</v>
      </c>
      <c r="F745" s="355" t="s">
        <v>826</v>
      </c>
      <c r="H745" s="355" t="s">
        <v>833</v>
      </c>
      <c r="I745" s="359">
        <f>_xlfn.XLOOKUP($H745,DC_growth_AGS!$A$665:$A$673,DC_growth_AGS!$O$665:$O$673,"Not found",0)</f>
        <v>0.61047382917385584</v>
      </c>
      <c r="J745" s="355">
        <v>2031</v>
      </c>
      <c r="K745" s="362">
        <f t="shared" si="84"/>
        <v>0</v>
      </c>
      <c r="L745" s="362">
        <f t="shared" si="84"/>
        <v>0</v>
      </c>
      <c r="M745" s="362">
        <f t="shared" si="84"/>
        <v>0</v>
      </c>
      <c r="N745" s="362">
        <f t="shared" si="84"/>
        <v>0</v>
      </c>
      <c r="O745" s="362">
        <f t="shared" si="84"/>
        <v>0</v>
      </c>
      <c r="P745" s="362">
        <f t="shared" si="84"/>
        <v>0</v>
      </c>
      <c r="Q745" s="362">
        <f t="shared" si="84"/>
        <v>0</v>
      </c>
      <c r="R745" s="362">
        <f t="shared" si="84"/>
        <v>0</v>
      </c>
      <c r="S745" s="362">
        <f t="shared" si="84"/>
        <v>0</v>
      </c>
      <c r="T745" s="362">
        <f t="shared" si="84"/>
        <v>0</v>
      </c>
      <c r="U745" s="362">
        <f t="shared" si="84"/>
        <v>0</v>
      </c>
      <c r="V745" s="362">
        <f t="shared" si="84"/>
        <v>0</v>
      </c>
      <c r="W745" s="362">
        <f t="shared" si="84"/>
        <v>0</v>
      </c>
      <c r="X745" s="362">
        <f t="shared" si="84"/>
        <v>0</v>
      </c>
      <c r="Y745" s="349">
        <f t="shared" si="78"/>
        <v>0</v>
      </c>
      <c r="Z745" s="349">
        <f t="shared" si="79"/>
        <v>0</v>
      </c>
      <c r="AA745" s="349"/>
      <c r="AB745" s="353">
        <v>0</v>
      </c>
      <c r="AC745" s="354" t="str">
        <f t="shared" si="80"/>
        <v>Arterial</v>
      </c>
      <c r="AD745" s="349"/>
      <c r="AE745" s="349"/>
      <c r="AF745" s="355">
        <f>_xlfn.XLOOKUP(A745,'P1 Date Adjustment'!B:B,'P1 Date Adjustment'!F:F,"not found",0)</f>
        <v>2031</v>
      </c>
      <c r="AG745" s="349">
        <f t="shared" si="81"/>
        <v>0</v>
      </c>
    </row>
    <row r="746" spans="1:33" ht="30" x14ac:dyDescent="0.25">
      <c r="A746" s="129" t="s">
        <v>154</v>
      </c>
      <c r="B746" s="358" t="s">
        <v>141</v>
      </c>
      <c r="C746" s="358" t="str">
        <f>_xlfn.XLOOKUP($A746,'Total project cost for DCs'!A:A,'Total project cost for DCs'!C:C,"Not found",0)</f>
        <v>4-lane urban- existing road layout with active modes on both sides + intersection improvements (TDM)</v>
      </c>
      <c r="D746" s="355" t="s">
        <v>155</v>
      </c>
      <c r="E746" s="355" t="s">
        <v>157</v>
      </c>
      <c r="H746" s="355" t="s">
        <v>834</v>
      </c>
      <c r="I746" s="359">
        <f>_xlfn.XLOOKUP($H746,DC_growth_AGS!$A$665:$A$673,DC_growth_AGS!$O$665:$O$673,"Not found",0)</f>
        <v>0.28732391634818177</v>
      </c>
      <c r="J746" s="355">
        <v>2031</v>
      </c>
      <c r="K746" s="360">
        <f>_xlfn.XLOOKUP($A746,'Total project cost for DCs'!$A$4:$A$111,'Total project cost for DCs'!G$4:G$111,0,0)*_xlfn.XLOOKUP($A746,Drury_beneficiary_allocation!$A$5:$A$104,Drury_beneficiary_allocation!$I$5:$I$104,0,0)</f>
        <v>0</v>
      </c>
      <c r="L746" s="360">
        <f>_xlfn.XLOOKUP($A746,'Total project cost for DCs'!$A$4:$A$111,'Total project cost for DCs'!H$4:H$111,0,0)*_xlfn.XLOOKUP($A746,Drury_beneficiary_allocation!$A$5:$A$104,Drury_beneficiary_allocation!$I$5:$I$104,0,0)</f>
        <v>0</v>
      </c>
      <c r="M746" s="360">
        <f>_xlfn.XLOOKUP($A746,'Total project cost for DCs'!$A$4:$A$111,'Total project cost for DCs'!I$4:I$111,0,0)*_xlfn.XLOOKUP($A746,Drury_beneficiary_allocation!$A$5:$A$104,Drury_beneficiary_allocation!$I$5:$I$104,0,0)</f>
        <v>0</v>
      </c>
      <c r="N746" s="360">
        <f>_xlfn.XLOOKUP($A746,'Total project cost for DCs'!$A$4:$A$111,'Total project cost for DCs'!J$4:J$111,0,0)*_xlfn.XLOOKUP($A746,Drury_beneficiary_allocation!$A$5:$A$104,Drury_beneficiary_allocation!$I$5:$I$104,0,0)</f>
        <v>0</v>
      </c>
      <c r="O746" s="360">
        <f>_xlfn.XLOOKUP($A746,'Total project cost for DCs'!$A$4:$A$111,'Total project cost for DCs'!K$4:K$111,0,0)*_xlfn.XLOOKUP($A746,Drury_beneficiary_allocation!$A$5:$A$104,Drury_beneficiary_allocation!$I$5:$I$104,0,0)</f>
        <v>0</v>
      </c>
      <c r="P746" s="360">
        <f>_xlfn.XLOOKUP($A746,'Total project cost for DCs'!$A$4:$A$111,'Total project cost for DCs'!L$4:L$111,0,0)*_xlfn.XLOOKUP($A746,Drury_beneficiary_allocation!$A$5:$A$104,Drury_beneficiary_allocation!$I$5:$I$104,0,0)</f>
        <v>0</v>
      </c>
      <c r="Q746" s="360">
        <f>_xlfn.XLOOKUP($A746,'Total project cost for DCs'!$A$4:$A$111,'Total project cost for DCs'!M$4:M$111,0,0)*_xlfn.XLOOKUP($A746,Drury_beneficiary_allocation!$A$5:$A$104,Drury_beneficiary_allocation!$I$5:$I$104,0,0)</f>
        <v>0</v>
      </c>
      <c r="R746" s="360">
        <f>_xlfn.XLOOKUP($A746,'Total project cost for DCs'!$A$4:$A$111,'Total project cost for DCs'!N$4:N$111,0,0)*_xlfn.XLOOKUP($A746,Drury_beneficiary_allocation!$A$5:$A$104,Drury_beneficiary_allocation!$I$5:$I$104,0,0)</f>
        <v>0</v>
      </c>
      <c r="S746" s="360">
        <f>_xlfn.XLOOKUP($A746,'Total project cost for DCs'!$A$4:$A$111,'Total project cost for DCs'!O$4:O$111,0,0)*_xlfn.XLOOKUP($A746,Drury_beneficiary_allocation!$A$5:$A$104,Drury_beneficiary_allocation!$I$5:$I$104,0,0)</f>
        <v>0</v>
      </c>
      <c r="T746" s="360">
        <f>_xlfn.XLOOKUP($A746,'Total project cost for DCs'!$A$4:$A$111,'Total project cost for DCs'!P$4:P$111,0,0)*_xlfn.XLOOKUP($A746,Drury_beneficiary_allocation!$A$5:$A$104,Drury_beneficiary_allocation!$I$5:$I$104,0,0)</f>
        <v>69024.598901372432</v>
      </c>
      <c r="U746" s="360">
        <f>_xlfn.XLOOKUP($A746,'Total project cost for DCs'!$A$4:$A$111,'Total project cost for DCs'!Q$4:Q$111,0,0)*_xlfn.XLOOKUP($A746,Drury_beneficiary_allocation!$A$5:$A$104,Drury_beneficiary_allocation!$I$5:$I$104,0,0)</f>
        <v>705174.12726703018</v>
      </c>
      <c r="V746" s="360">
        <f>_xlfn.XLOOKUP($A746,'Total project cost for DCs'!$A$4:$A$111,'Total project cost for DCs'!R$4:R$111,0,0)*_xlfn.XLOOKUP($A746,Drury_beneficiary_allocation!$A$5:$A$104,Drury_beneficiary_allocation!$I$5:$I$104,0,0)</f>
        <v>0</v>
      </c>
      <c r="W746" s="360">
        <f>_xlfn.XLOOKUP($A746,'Total project cost for DCs'!$A$4:$A$111,'Total project cost for DCs'!S$4:S$111,0,0)*_xlfn.XLOOKUP($A746,Drury_beneficiary_allocation!$A$5:$A$104,Drury_beneficiary_allocation!$I$5:$I$104,0,0)</f>
        <v>0</v>
      </c>
      <c r="X746" s="360">
        <f>_xlfn.XLOOKUP($A746,'Total project cost for DCs'!$A$4:$A$111,'Total project cost for DCs'!T$4:T$111,0,0)*_xlfn.XLOOKUP($A746,Drury_beneficiary_allocation!$A$5:$A$104,Drury_beneficiary_allocation!$I$5:$I$104,0,0)</f>
        <v>0</v>
      </c>
      <c r="Y746" s="349">
        <f t="shared" si="78"/>
        <v>774198.72616840259</v>
      </c>
      <c r="Z746" s="349">
        <f t="shared" si="79"/>
        <v>774198.72616840259</v>
      </c>
      <c r="AA746" s="349"/>
      <c r="AB746" s="353">
        <v>0</v>
      </c>
      <c r="AC746" s="354" t="str">
        <f t="shared" si="80"/>
        <v>Arterial</v>
      </c>
      <c r="AD746" s="349"/>
      <c r="AE746" s="349"/>
      <c r="AF746" s="355">
        <f>_xlfn.XLOOKUP(A746,'P1 Date Adjustment'!B:B,'P1 Date Adjustment'!F:F,"not found",0)</f>
        <v>2031</v>
      </c>
      <c r="AG746" s="349">
        <f t="shared" si="81"/>
        <v>222445.81003447899</v>
      </c>
    </row>
    <row r="747" spans="1:33" ht="30" x14ac:dyDescent="0.25">
      <c r="A747" s="129" t="s">
        <v>163</v>
      </c>
      <c r="B747" s="358" t="s">
        <v>164</v>
      </c>
      <c r="C747" s="358" t="str">
        <f>_xlfn.XLOOKUP($A747,'Total project cost for DCs'!A:A,'Total project cost for DCs'!C:C,"Not found",0)</f>
        <v>2-lane urban- existing road layout with active modes on both sides + intersection improvements (TDM)</v>
      </c>
      <c r="D747" s="355" t="s">
        <v>155</v>
      </c>
      <c r="E747" s="355" t="s">
        <v>145</v>
      </c>
      <c r="H747" s="355" t="s">
        <v>834</v>
      </c>
      <c r="I747" s="359">
        <f>_xlfn.XLOOKUP($H747,DC_growth_AGS!$A$665:$A$673,DC_growth_AGS!$O$665:$O$673,"Not found",0)</f>
        <v>0.28732391634818177</v>
      </c>
      <c r="J747" s="355">
        <v>2030</v>
      </c>
      <c r="K747" s="360">
        <f>_xlfn.XLOOKUP($A747,'Total project cost for DCs'!$A$4:$A$111,'Total project cost for DCs'!G$4:G$111,0,0)*_xlfn.XLOOKUP($A747,Drury_beneficiary_allocation!$A$5:$A$104,Drury_beneficiary_allocation!$I$5:$I$104,0,0)</f>
        <v>0</v>
      </c>
      <c r="L747" s="360">
        <f>_xlfn.XLOOKUP($A747,'Total project cost for DCs'!$A$4:$A$111,'Total project cost for DCs'!H$4:H$111,0,0)*_xlfn.XLOOKUP($A747,Drury_beneficiary_allocation!$A$5:$A$104,Drury_beneficiary_allocation!$I$5:$I$104,0,0)</f>
        <v>0</v>
      </c>
      <c r="M747" s="360">
        <f>_xlfn.XLOOKUP($A747,'Total project cost for DCs'!$A$4:$A$111,'Total project cost for DCs'!I$4:I$111,0,0)*_xlfn.XLOOKUP($A747,Drury_beneficiary_allocation!$A$5:$A$104,Drury_beneficiary_allocation!$I$5:$I$104,0,0)</f>
        <v>0</v>
      </c>
      <c r="N747" s="360">
        <f>_xlfn.XLOOKUP($A747,'Total project cost for DCs'!$A$4:$A$111,'Total project cost for DCs'!J$4:J$111,0,0)*_xlfn.XLOOKUP($A747,Drury_beneficiary_allocation!$A$5:$A$104,Drury_beneficiary_allocation!$I$5:$I$104,0,0)</f>
        <v>0</v>
      </c>
      <c r="O747" s="360">
        <f>_xlfn.XLOOKUP($A747,'Total project cost for DCs'!$A$4:$A$111,'Total project cost for DCs'!K$4:K$111,0,0)*_xlfn.XLOOKUP($A747,Drury_beneficiary_allocation!$A$5:$A$104,Drury_beneficiary_allocation!$I$5:$I$104,0,0)</f>
        <v>0</v>
      </c>
      <c r="P747" s="360">
        <f>_xlfn.XLOOKUP($A747,'Total project cost for DCs'!$A$4:$A$111,'Total project cost for DCs'!L$4:L$111,0,0)*_xlfn.XLOOKUP($A747,Drury_beneficiary_allocation!$A$5:$A$104,Drury_beneficiary_allocation!$I$5:$I$104,0,0)</f>
        <v>0</v>
      </c>
      <c r="Q747" s="360">
        <f>_xlfn.XLOOKUP($A747,'Total project cost for DCs'!$A$4:$A$111,'Total project cost for DCs'!M$4:M$111,0,0)*_xlfn.XLOOKUP($A747,Drury_beneficiary_allocation!$A$5:$A$104,Drury_beneficiary_allocation!$I$5:$I$104,0,0)</f>
        <v>0</v>
      </c>
      <c r="R747" s="360">
        <f>_xlfn.XLOOKUP($A747,'Total project cost for DCs'!$A$4:$A$111,'Total project cost for DCs'!N$4:N$111,0,0)*_xlfn.XLOOKUP($A747,Drury_beneficiary_allocation!$A$5:$A$104,Drury_beneficiary_allocation!$I$5:$I$104,0,0)</f>
        <v>0</v>
      </c>
      <c r="S747" s="360">
        <f>_xlfn.XLOOKUP($A747,'Total project cost for DCs'!$A$4:$A$111,'Total project cost for DCs'!O$4:O$111,0,0)*_xlfn.XLOOKUP($A747,Drury_beneficiary_allocation!$A$5:$A$104,Drury_beneficiary_allocation!$I$5:$I$104,0,0)</f>
        <v>19112.18719738349</v>
      </c>
      <c r="T747" s="360">
        <f>_xlfn.XLOOKUP($A747,'Total project cost for DCs'!$A$4:$A$111,'Total project cost for DCs'!P$4:P$111,0,0)*_xlfn.XLOOKUP($A747,Drury_beneficiary_allocation!$A$5:$A$104,Drury_beneficiary_allocation!$I$5:$I$104,0,0)</f>
        <v>195255.31682315993</v>
      </c>
      <c r="U747" s="360">
        <f>_xlfn.XLOOKUP($A747,'Total project cost for DCs'!$A$4:$A$111,'Total project cost for DCs'!Q$4:Q$111,0,0)*_xlfn.XLOOKUP($A747,Drury_beneficiary_allocation!$A$5:$A$104,Drury_beneficiary_allocation!$I$5:$I$104,0,0)</f>
        <v>0</v>
      </c>
      <c r="V747" s="360">
        <f>_xlfn.XLOOKUP($A747,'Total project cost for DCs'!$A$4:$A$111,'Total project cost for DCs'!R$4:R$111,0,0)*_xlfn.XLOOKUP($A747,Drury_beneficiary_allocation!$A$5:$A$104,Drury_beneficiary_allocation!$I$5:$I$104,0,0)</f>
        <v>0</v>
      </c>
      <c r="W747" s="360">
        <f>_xlfn.XLOOKUP($A747,'Total project cost for DCs'!$A$4:$A$111,'Total project cost for DCs'!S$4:S$111,0,0)*_xlfn.XLOOKUP($A747,Drury_beneficiary_allocation!$A$5:$A$104,Drury_beneficiary_allocation!$I$5:$I$104,0,0)</f>
        <v>0</v>
      </c>
      <c r="X747" s="360">
        <f>_xlfn.XLOOKUP($A747,'Total project cost for DCs'!$A$4:$A$111,'Total project cost for DCs'!T$4:T$111,0,0)*_xlfn.XLOOKUP($A747,Drury_beneficiary_allocation!$A$5:$A$104,Drury_beneficiary_allocation!$I$5:$I$104,0,0)</f>
        <v>0</v>
      </c>
      <c r="Y747" s="349">
        <f t="shared" si="78"/>
        <v>214367.50402054342</v>
      </c>
      <c r="Z747" s="349">
        <f t="shared" si="79"/>
        <v>214367.50402054342</v>
      </c>
      <c r="AA747" s="349"/>
      <c r="AB747" s="353">
        <v>0</v>
      </c>
      <c r="AC747" s="354" t="str">
        <f t="shared" si="80"/>
        <v>Arterial</v>
      </c>
      <c r="AD747" s="349"/>
      <c r="AE747" s="349"/>
      <c r="AF747" s="355">
        <f>_xlfn.XLOOKUP(A747,'P1 Date Adjustment'!B:B,'P1 Date Adjustment'!F:F,"not found",0)</f>
        <v>2030</v>
      </c>
      <c r="AG747" s="349">
        <f t="shared" si="81"/>
        <v>61592.910792967137</v>
      </c>
    </row>
    <row r="748" spans="1:33" ht="30" x14ac:dyDescent="0.25">
      <c r="A748" s="129" t="s">
        <v>188</v>
      </c>
      <c r="B748" s="358" t="s">
        <v>185</v>
      </c>
      <c r="C748" s="358" t="str">
        <f>_xlfn.XLOOKUP($A748,'Total project cost for DCs'!A:A,'Total project cost for DCs'!C:C,"Not found",0)</f>
        <v>Expand to 24m cross section</v>
      </c>
      <c r="D748" s="355" t="s">
        <v>155</v>
      </c>
      <c r="E748" s="355" t="s">
        <v>190</v>
      </c>
      <c r="H748" s="355" t="s">
        <v>834</v>
      </c>
      <c r="I748" s="359">
        <f>_xlfn.XLOOKUP($H748,DC_growth_AGS!$A$665:$A$673,DC_growth_AGS!$O$665:$O$673,"Not found",0)</f>
        <v>0.28732391634818177</v>
      </c>
      <c r="J748" s="355">
        <v>2029</v>
      </c>
      <c r="K748" s="360">
        <f>_xlfn.XLOOKUP($A748,'Total project cost for DCs'!$A$4:$A$111,'Total project cost for DCs'!G$4:G$111,0,0)*_xlfn.XLOOKUP($A748,Drury_beneficiary_allocation!$A$5:$A$104,Drury_beneficiary_allocation!$I$5:$I$104,0,0)</f>
        <v>0</v>
      </c>
      <c r="L748" s="360">
        <f>_xlfn.XLOOKUP($A748,'Total project cost for DCs'!$A$4:$A$111,'Total project cost for DCs'!H$4:H$111,0,0)*_xlfn.XLOOKUP($A748,Drury_beneficiary_allocation!$A$5:$A$104,Drury_beneficiary_allocation!$I$5:$I$104,0,0)</f>
        <v>0</v>
      </c>
      <c r="M748" s="360">
        <f>_xlfn.XLOOKUP($A748,'Total project cost for DCs'!$A$4:$A$111,'Total project cost for DCs'!I$4:I$111,0,0)*_xlfn.XLOOKUP($A748,Drury_beneficiary_allocation!$A$5:$A$104,Drury_beneficiary_allocation!$I$5:$I$104,0,0)</f>
        <v>0</v>
      </c>
      <c r="N748" s="360">
        <f>_xlfn.XLOOKUP($A748,'Total project cost for DCs'!$A$4:$A$111,'Total project cost for DCs'!J$4:J$111,0,0)*_xlfn.XLOOKUP($A748,Drury_beneficiary_allocation!$A$5:$A$104,Drury_beneficiary_allocation!$I$5:$I$104,0,0)</f>
        <v>0</v>
      </c>
      <c r="O748" s="360">
        <f>_xlfn.XLOOKUP($A748,'Total project cost for DCs'!$A$4:$A$111,'Total project cost for DCs'!K$4:K$111,0,0)*_xlfn.XLOOKUP($A748,Drury_beneficiary_allocation!$A$5:$A$104,Drury_beneficiary_allocation!$I$5:$I$104,0,0)</f>
        <v>0</v>
      </c>
      <c r="P748" s="360">
        <f>_xlfn.XLOOKUP($A748,'Total project cost for DCs'!$A$4:$A$111,'Total project cost for DCs'!L$4:L$111,0,0)*_xlfn.XLOOKUP($A748,Drury_beneficiary_allocation!$A$5:$A$104,Drury_beneficiary_allocation!$I$5:$I$104,0,0)</f>
        <v>0</v>
      </c>
      <c r="Q748" s="360">
        <f>_xlfn.XLOOKUP($A748,'Total project cost for DCs'!$A$4:$A$111,'Total project cost for DCs'!M$4:M$111,0,0)*_xlfn.XLOOKUP($A748,Drury_beneficiary_allocation!$A$5:$A$104,Drury_beneficiary_allocation!$I$5:$I$104,0,0)</f>
        <v>0</v>
      </c>
      <c r="R748" s="360">
        <f>_xlfn.XLOOKUP($A748,'Total project cost for DCs'!$A$4:$A$111,'Total project cost for DCs'!N$4:N$111,0,0)*_xlfn.XLOOKUP($A748,Drury_beneficiary_allocation!$A$5:$A$104,Drury_beneficiary_allocation!$I$5:$I$104,0,0)</f>
        <v>0</v>
      </c>
      <c r="S748" s="360">
        <f>_xlfn.XLOOKUP($A748,'Total project cost for DCs'!$A$4:$A$111,'Total project cost for DCs'!O$4:O$111,0,0)*_xlfn.XLOOKUP($A748,Drury_beneficiary_allocation!$A$5:$A$104,Drury_beneficiary_allocation!$I$5:$I$104,0,0)</f>
        <v>0</v>
      </c>
      <c r="T748" s="360">
        <f>_xlfn.XLOOKUP($A748,'Total project cost for DCs'!$A$4:$A$111,'Total project cost for DCs'!P$4:P$111,0,0)*_xlfn.XLOOKUP($A748,Drury_beneficiary_allocation!$A$5:$A$104,Drury_beneficiary_allocation!$I$5:$I$104,0,0)</f>
        <v>0</v>
      </c>
      <c r="U748" s="360">
        <f>_xlfn.XLOOKUP($A748,'Total project cost for DCs'!$A$4:$A$111,'Total project cost for DCs'!Q$4:Q$111,0,0)*_xlfn.XLOOKUP($A748,Drury_beneficiary_allocation!$A$5:$A$104,Drury_beneficiary_allocation!$I$5:$I$104,0,0)</f>
        <v>0</v>
      </c>
      <c r="V748" s="360">
        <f>_xlfn.XLOOKUP($A748,'Total project cost for DCs'!$A$4:$A$111,'Total project cost for DCs'!R$4:R$111,0,0)*_xlfn.XLOOKUP($A748,Drury_beneficiary_allocation!$A$5:$A$104,Drury_beneficiary_allocation!$I$5:$I$104,0,0)</f>
        <v>0</v>
      </c>
      <c r="W748" s="360">
        <f>_xlfn.XLOOKUP($A748,'Total project cost for DCs'!$A$4:$A$111,'Total project cost for DCs'!S$4:S$111,0,0)*_xlfn.XLOOKUP($A748,Drury_beneficiary_allocation!$A$5:$A$104,Drury_beneficiary_allocation!$I$5:$I$104,0,0)</f>
        <v>0</v>
      </c>
      <c r="X748" s="360">
        <f>_xlfn.XLOOKUP($A748,'Total project cost for DCs'!$A$4:$A$111,'Total project cost for DCs'!T$4:T$111,0,0)*_xlfn.XLOOKUP($A748,Drury_beneficiary_allocation!$A$5:$A$104,Drury_beneficiary_allocation!$I$5:$I$104,0,0)</f>
        <v>0</v>
      </c>
      <c r="Y748" s="349">
        <f t="shared" si="78"/>
        <v>0</v>
      </c>
      <c r="Z748" s="349">
        <f t="shared" si="79"/>
        <v>0</v>
      </c>
      <c r="AA748" s="349"/>
      <c r="AB748" s="353">
        <v>0</v>
      </c>
      <c r="AC748" s="354" t="str">
        <f t="shared" si="80"/>
        <v>Arterial</v>
      </c>
      <c r="AD748" s="349"/>
      <c r="AE748" s="349"/>
      <c r="AF748" s="355">
        <f>_xlfn.XLOOKUP(A748,'P1 Date Adjustment'!B:B,'P1 Date Adjustment'!F:F,"not found",0)</f>
        <v>2029</v>
      </c>
      <c r="AG748" s="349">
        <f t="shared" si="81"/>
        <v>0</v>
      </c>
    </row>
    <row r="749" spans="1:33" ht="30" x14ac:dyDescent="0.25">
      <c r="A749" s="129">
        <v>7</v>
      </c>
      <c r="B749" s="358" t="s">
        <v>197</v>
      </c>
      <c r="C749" s="358" t="str">
        <f>_xlfn.XLOOKUP($A749,'Total project cost for DCs'!A:A,'Total project cost for DCs'!C:C,"Not found",0)</f>
        <v>2-lane urban - upgrade existing road layout with active modes on both sides</v>
      </c>
      <c r="D749" s="355" t="s">
        <v>155</v>
      </c>
      <c r="E749" s="355" t="s">
        <v>199</v>
      </c>
      <c r="H749" s="355" t="s">
        <v>834</v>
      </c>
      <c r="I749" s="359">
        <f>_xlfn.XLOOKUP($H749,DC_growth_AGS!$A$665:$A$673,DC_growth_AGS!$O$665:$O$673,"Not found",0)</f>
        <v>0.28732391634818177</v>
      </c>
      <c r="J749" s="355">
        <v>2033</v>
      </c>
      <c r="K749" s="360">
        <f>_xlfn.XLOOKUP($A749,'Total project cost for DCs'!$A$4:$A$111,'Total project cost for DCs'!G$4:G$111,0,0)*_xlfn.XLOOKUP($A749,Drury_beneficiary_allocation!$A$5:$A$104,Drury_beneficiary_allocation!$I$5:$I$104,0,0)</f>
        <v>0</v>
      </c>
      <c r="L749" s="360">
        <f>_xlfn.XLOOKUP($A749,'Total project cost for DCs'!$A$4:$A$111,'Total project cost for DCs'!H$4:H$111,0,0)*_xlfn.XLOOKUP($A749,Drury_beneficiary_allocation!$A$5:$A$104,Drury_beneficiary_allocation!$I$5:$I$104,0,0)</f>
        <v>0</v>
      </c>
      <c r="M749" s="360">
        <f>_xlfn.XLOOKUP($A749,'Total project cost for DCs'!$A$4:$A$111,'Total project cost for DCs'!I$4:I$111,0,0)*_xlfn.XLOOKUP($A749,Drury_beneficiary_allocation!$A$5:$A$104,Drury_beneficiary_allocation!$I$5:$I$104,0,0)</f>
        <v>0</v>
      </c>
      <c r="N749" s="360">
        <f>_xlfn.XLOOKUP($A749,'Total project cost for DCs'!$A$4:$A$111,'Total project cost for DCs'!J$4:J$111,0,0)*_xlfn.XLOOKUP($A749,Drury_beneficiary_allocation!$A$5:$A$104,Drury_beneficiary_allocation!$I$5:$I$104,0,0)</f>
        <v>0</v>
      </c>
      <c r="O749" s="360">
        <f>_xlfn.XLOOKUP($A749,'Total project cost for DCs'!$A$4:$A$111,'Total project cost for DCs'!K$4:K$111,0,0)*_xlfn.XLOOKUP($A749,Drury_beneficiary_allocation!$A$5:$A$104,Drury_beneficiary_allocation!$I$5:$I$104,0,0)</f>
        <v>0</v>
      </c>
      <c r="P749" s="360">
        <f>_xlfn.XLOOKUP($A749,'Total project cost for DCs'!$A$4:$A$111,'Total project cost for DCs'!L$4:L$111,0,0)*_xlfn.XLOOKUP($A749,Drury_beneficiary_allocation!$A$5:$A$104,Drury_beneficiary_allocation!$I$5:$I$104,0,0)</f>
        <v>0</v>
      </c>
      <c r="Q749" s="360">
        <f>_xlfn.XLOOKUP($A749,'Total project cost for DCs'!$A$4:$A$111,'Total project cost for DCs'!M$4:M$111,0,0)*_xlfn.XLOOKUP($A749,Drury_beneficiary_allocation!$A$5:$A$104,Drury_beneficiary_allocation!$I$5:$I$104,0,0)</f>
        <v>0</v>
      </c>
      <c r="R749" s="360">
        <f>_xlfn.XLOOKUP($A749,'Total project cost for DCs'!$A$4:$A$111,'Total project cost for DCs'!N$4:N$111,0,0)*_xlfn.XLOOKUP($A749,Drury_beneficiary_allocation!$A$5:$A$104,Drury_beneficiary_allocation!$I$5:$I$104,0,0)</f>
        <v>0</v>
      </c>
      <c r="S749" s="360">
        <f>_xlfn.XLOOKUP($A749,'Total project cost for DCs'!$A$4:$A$111,'Total project cost for DCs'!O$4:O$111,0,0)*_xlfn.XLOOKUP($A749,Drury_beneficiary_allocation!$A$5:$A$104,Drury_beneficiary_allocation!$I$5:$I$104,0,0)</f>
        <v>0</v>
      </c>
      <c r="T749" s="360">
        <f>_xlfn.XLOOKUP($A749,'Total project cost for DCs'!$A$4:$A$111,'Total project cost for DCs'!P$4:P$111,0,0)*_xlfn.XLOOKUP($A749,Drury_beneficiary_allocation!$A$5:$A$104,Drury_beneficiary_allocation!$I$5:$I$104,0,0)</f>
        <v>0</v>
      </c>
      <c r="U749" s="360">
        <f>_xlfn.XLOOKUP($A749,'Total project cost for DCs'!$A$4:$A$111,'Total project cost for DCs'!Q$4:Q$111,0,0)*_xlfn.XLOOKUP($A749,Drury_beneficiary_allocation!$A$5:$A$104,Drury_beneficiary_allocation!$I$5:$I$104,0,0)</f>
        <v>0</v>
      </c>
      <c r="V749" s="360">
        <f>_xlfn.XLOOKUP($A749,'Total project cost for DCs'!$A$4:$A$111,'Total project cost for DCs'!R$4:R$111,0,0)*_xlfn.XLOOKUP($A749,Drury_beneficiary_allocation!$A$5:$A$104,Drury_beneficiary_allocation!$I$5:$I$104,0,0)</f>
        <v>0</v>
      </c>
      <c r="W749" s="360">
        <f>_xlfn.XLOOKUP($A749,'Total project cost for DCs'!$A$4:$A$111,'Total project cost for DCs'!S$4:S$111,0,0)*_xlfn.XLOOKUP($A749,Drury_beneficiary_allocation!$A$5:$A$104,Drury_beneficiary_allocation!$I$5:$I$104,0,0)</f>
        <v>0</v>
      </c>
      <c r="X749" s="360">
        <f>_xlfn.XLOOKUP($A749,'Total project cost for DCs'!$A$4:$A$111,'Total project cost for DCs'!T$4:T$111,0,0)*_xlfn.XLOOKUP($A749,Drury_beneficiary_allocation!$A$5:$A$104,Drury_beneficiary_allocation!$I$5:$I$104,0,0)</f>
        <v>0</v>
      </c>
      <c r="Y749" s="349">
        <f t="shared" si="78"/>
        <v>0</v>
      </c>
      <c r="Z749" s="349">
        <f t="shared" si="79"/>
        <v>0</v>
      </c>
      <c r="AA749" s="349"/>
      <c r="AB749" s="353">
        <v>0</v>
      </c>
      <c r="AC749" s="354" t="str">
        <f t="shared" si="80"/>
        <v>Collector</v>
      </c>
      <c r="AD749" s="349"/>
      <c r="AE749" s="349"/>
      <c r="AF749" s="355">
        <f>_xlfn.XLOOKUP(A749,'P1 Date Adjustment'!B:B,'P1 Date Adjustment'!F:F,"not found",0)</f>
        <v>2033</v>
      </c>
      <c r="AG749" s="349">
        <f t="shared" si="81"/>
        <v>0</v>
      </c>
    </row>
    <row r="750" spans="1:33" ht="30" x14ac:dyDescent="0.25">
      <c r="A750" s="129">
        <v>8</v>
      </c>
      <c r="B750" s="358" t="s">
        <v>200</v>
      </c>
      <c r="C750" s="358" t="str">
        <f>_xlfn.XLOOKUP($A750,'Total project cost for DCs'!A:A,'Total project cost for DCs'!C:C,"Not found",0)</f>
        <v>2-lane urban - upgrade existing road layout with active modes on both sides</v>
      </c>
      <c r="D750" s="355" t="s">
        <v>155</v>
      </c>
      <c r="E750" s="355" t="s">
        <v>199</v>
      </c>
      <c r="H750" s="355" t="s">
        <v>834</v>
      </c>
      <c r="I750" s="359">
        <f>_xlfn.XLOOKUP($H750,DC_growth_AGS!$A$665:$A$673,DC_growth_AGS!$O$665:$O$673,"Not found",0)</f>
        <v>0.28732391634818177</v>
      </c>
      <c r="J750" s="355">
        <v>2033</v>
      </c>
      <c r="K750" s="360">
        <f>_xlfn.XLOOKUP($A750,'Total project cost for DCs'!$A$4:$A$111,'Total project cost for DCs'!G$4:G$111,0,0)*_xlfn.XLOOKUP($A750,Drury_beneficiary_allocation!$A$5:$A$104,Drury_beneficiary_allocation!$I$5:$I$104,0,0)</f>
        <v>0</v>
      </c>
      <c r="L750" s="360">
        <f>_xlfn.XLOOKUP($A750,'Total project cost for DCs'!$A$4:$A$111,'Total project cost for DCs'!H$4:H$111,0,0)*_xlfn.XLOOKUP($A750,Drury_beneficiary_allocation!$A$5:$A$104,Drury_beneficiary_allocation!$I$5:$I$104,0,0)</f>
        <v>0</v>
      </c>
      <c r="M750" s="360">
        <f>_xlfn.XLOOKUP($A750,'Total project cost for DCs'!$A$4:$A$111,'Total project cost for DCs'!I$4:I$111,0,0)*_xlfn.XLOOKUP($A750,Drury_beneficiary_allocation!$A$5:$A$104,Drury_beneficiary_allocation!$I$5:$I$104,0,0)</f>
        <v>0</v>
      </c>
      <c r="N750" s="360">
        <f>_xlfn.XLOOKUP($A750,'Total project cost for DCs'!$A$4:$A$111,'Total project cost for DCs'!J$4:J$111,0,0)*_xlfn.XLOOKUP($A750,Drury_beneficiary_allocation!$A$5:$A$104,Drury_beneficiary_allocation!$I$5:$I$104,0,0)</f>
        <v>0</v>
      </c>
      <c r="O750" s="360">
        <f>_xlfn.XLOOKUP($A750,'Total project cost for DCs'!$A$4:$A$111,'Total project cost for DCs'!K$4:K$111,0,0)*_xlfn.XLOOKUP($A750,Drury_beneficiary_allocation!$A$5:$A$104,Drury_beneficiary_allocation!$I$5:$I$104,0,0)</f>
        <v>0</v>
      </c>
      <c r="P750" s="360">
        <f>_xlfn.XLOOKUP($A750,'Total project cost for DCs'!$A$4:$A$111,'Total project cost for DCs'!L$4:L$111,0,0)*_xlfn.XLOOKUP($A750,Drury_beneficiary_allocation!$A$5:$A$104,Drury_beneficiary_allocation!$I$5:$I$104,0,0)</f>
        <v>0</v>
      </c>
      <c r="Q750" s="360">
        <f>_xlfn.XLOOKUP($A750,'Total project cost for DCs'!$A$4:$A$111,'Total project cost for DCs'!M$4:M$111,0,0)*_xlfn.XLOOKUP($A750,Drury_beneficiary_allocation!$A$5:$A$104,Drury_beneficiary_allocation!$I$5:$I$104,0,0)</f>
        <v>0</v>
      </c>
      <c r="R750" s="360">
        <f>_xlfn.XLOOKUP($A750,'Total project cost for DCs'!$A$4:$A$111,'Total project cost for DCs'!N$4:N$111,0,0)*_xlfn.XLOOKUP($A750,Drury_beneficiary_allocation!$A$5:$A$104,Drury_beneficiary_allocation!$I$5:$I$104,0,0)</f>
        <v>0</v>
      </c>
      <c r="S750" s="360">
        <f>_xlfn.XLOOKUP($A750,'Total project cost for DCs'!$A$4:$A$111,'Total project cost for DCs'!O$4:O$111,0,0)*_xlfn.XLOOKUP($A750,Drury_beneficiary_allocation!$A$5:$A$104,Drury_beneficiary_allocation!$I$5:$I$104,0,0)</f>
        <v>0</v>
      </c>
      <c r="T750" s="360">
        <f>_xlfn.XLOOKUP($A750,'Total project cost for DCs'!$A$4:$A$111,'Total project cost for DCs'!P$4:P$111,0,0)*_xlfn.XLOOKUP($A750,Drury_beneficiary_allocation!$A$5:$A$104,Drury_beneficiary_allocation!$I$5:$I$104,0,0)</f>
        <v>0</v>
      </c>
      <c r="U750" s="360">
        <f>_xlfn.XLOOKUP($A750,'Total project cost for DCs'!$A$4:$A$111,'Total project cost for DCs'!Q$4:Q$111,0,0)*_xlfn.XLOOKUP($A750,Drury_beneficiary_allocation!$A$5:$A$104,Drury_beneficiary_allocation!$I$5:$I$104,0,0)</f>
        <v>0</v>
      </c>
      <c r="V750" s="360">
        <f>_xlfn.XLOOKUP($A750,'Total project cost for DCs'!$A$4:$A$111,'Total project cost for DCs'!R$4:R$111,0,0)*_xlfn.XLOOKUP($A750,Drury_beneficiary_allocation!$A$5:$A$104,Drury_beneficiary_allocation!$I$5:$I$104,0,0)</f>
        <v>0</v>
      </c>
      <c r="W750" s="360">
        <f>_xlfn.XLOOKUP($A750,'Total project cost for DCs'!$A$4:$A$111,'Total project cost for DCs'!S$4:S$111,0,0)*_xlfn.XLOOKUP($A750,Drury_beneficiary_allocation!$A$5:$A$104,Drury_beneficiary_allocation!$I$5:$I$104,0,0)</f>
        <v>0</v>
      </c>
      <c r="X750" s="360">
        <f>_xlfn.XLOOKUP($A750,'Total project cost for DCs'!$A$4:$A$111,'Total project cost for DCs'!T$4:T$111,0,0)*_xlfn.XLOOKUP($A750,Drury_beneficiary_allocation!$A$5:$A$104,Drury_beneficiary_allocation!$I$5:$I$104,0,0)</f>
        <v>0</v>
      </c>
      <c r="Y750" s="349">
        <f t="shared" si="78"/>
        <v>0</v>
      </c>
      <c r="Z750" s="349">
        <f t="shared" si="79"/>
        <v>0</v>
      </c>
      <c r="AA750" s="349"/>
      <c r="AB750" s="353">
        <v>0</v>
      </c>
      <c r="AC750" s="354" t="str">
        <f t="shared" si="80"/>
        <v>Collector</v>
      </c>
      <c r="AD750" s="349"/>
      <c r="AE750" s="349"/>
      <c r="AF750" s="355">
        <f>_xlfn.XLOOKUP(A750,'P1 Date Adjustment'!B:B,'P1 Date Adjustment'!F:F,"not found",0)</f>
        <v>2033</v>
      </c>
      <c r="AG750" s="349">
        <f t="shared" si="81"/>
        <v>0</v>
      </c>
    </row>
    <row r="751" spans="1:33" ht="30" x14ac:dyDescent="0.25">
      <c r="A751" s="129" t="s">
        <v>214</v>
      </c>
      <c r="B751" s="358" t="s">
        <v>215</v>
      </c>
      <c r="C751" s="358" t="str">
        <f>_xlfn.XLOOKUP($A751,'Total project cost for DCs'!A:A,'Total project cost for DCs'!C:C,"Not found",0)</f>
        <v xml:space="preserve"> 2-lane signalised intersection with active mode crossings</v>
      </c>
      <c r="D751" s="355" t="s">
        <v>155</v>
      </c>
      <c r="E751" s="355" t="s">
        <v>190</v>
      </c>
      <c r="H751" s="355" t="s">
        <v>834</v>
      </c>
      <c r="I751" s="359">
        <f>_xlfn.XLOOKUP($H751,DC_growth_AGS!$A$665:$A$673,DC_growth_AGS!$O$665:$O$673,"Not found",0)</f>
        <v>0.28732391634818177</v>
      </c>
      <c r="J751" s="355">
        <v>2029</v>
      </c>
      <c r="K751" s="360">
        <f>_xlfn.XLOOKUP($A751,'Total project cost for DCs'!$A$4:$A$111,'Total project cost for DCs'!G$4:G$111,0,0)*_xlfn.XLOOKUP($A751,Drury_beneficiary_allocation!$A$5:$A$104,Drury_beneficiary_allocation!$I$5:$I$104,0,0)</f>
        <v>0</v>
      </c>
      <c r="L751" s="360">
        <f>_xlfn.XLOOKUP($A751,'Total project cost for DCs'!$A$4:$A$111,'Total project cost for DCs'!H$4:H$111,0,0)*_xlfn.XLOOKUP($A751,Drury_beneficiary_allocation!$A$5:$A$104,Drury_beneficiary_allocation!$I$5:$I$104,0,0)</f>
        <v>0</v>
      </c>
      <c r="M751" s="360">
        <f>_xlfn.XLOOKUP($A751,'Total project cost for DCs'!$A$4:$A$111,'Total project cost for DCs'!I$4:I$111,0,0)*_xlfn.XLOOKUP($A751,Drury_beneficiary_allocation!$A$5:$A$104,Drury_beneficiary_allocation!$I$5:$I$104,0,0)</f>
        <v>0</v>
      </c>
      <c r="N751" s="360">
        <f>_xlfn.XLOOKUP($A751,'Total project cost for DCs'!$A$4:$A$111,'Total project cost for DCs'!J$4:J$111,0,0)*_xlfn.XLOOKUP($A751,Drury_beneficiary_allocation!$A$5:$A$104,Drury_beneficiary_allocation!$I$5:$I$104,0,0)</f>
        <v>0</v>
      </c>
      <c r="O751" s="360">
        <f>_xlfn.XLOOKUP($A751,'Total project cost for DCs'!$A$4:$A$111,'Total project cost for DCs'!K$4:K$111,0,0)*_xlfn.XLOOKUP($A751,Drury_beneficiary_allocation!$A$5:$A$104,Drury_beneficiary_allocation!$I$5:$I$104,0,0)</f>
        <v>0</v>
      </c>
      <c r="P751" s="360">
        <f>_xlfn.XLOOKUP($A751,'Total project cost for DCs'!$A$4:$A$111,'Total project cost for DCs'!L$4:L$111,0,0)*_xlfn.XLOOKUP($A751,Drury_beneficiary_allocation!$A$5:$A$104,Drury_beneficiary_allocation!$I$5:$I$104,0,0)</f>
        <v>0</v>
      </c>
      <c r="Q751" s="360">
        <f>_xlfn.XLOOKUP($A751,'Total project cost for DCs'!$A$4:$A$111,'Total project cost for DCs'!M$4:M$111,0,0)*_xlfn.XLOOKUP($A751,Drury_beneficiary_allocation!$A$5:$A$104,Drury_beneficiary_allocation!$I$5:$I$104,0,0)</f>
        <v>0</v>
      </c>
      <c r="R751" s="360">
        <f>_xlfn.XLOOKUP($A751,'Total project cost for DCs'!$A$4:$A$111,'Total project cost for DCs'!N$4:N$111,0,0)*_xlfn.XLOOKUP($A751,Drury_beneficiary_allocation!$A$5:$A$104,Drury_beneficiary_allocation!$I$5:$I$104,0,0)</f>
        <v>0</v>
      </c>
      <c r="S751" s="360">
        <f>_xlfn.XLOOKUP($A751,'Total project cost for DCs'!$A$4:$A$111,'Total project cost for DCs'!O$4:O$111,0,0)*_xlfn.XLOOKUP($A751,Drury_beneficiary_allocation!$A$5:$A$104,Drury_beneficiary_allocation!$I$5:$I$104,0,0)</f>
        <v>0</v>
      </c>
      <c r="T751" s="360">
        <f>_xlfn.XLOOKUP($A751,'Total project cost for DCs'!$A$4:$A$111,'Total project cost for DCs'!P$4:P$111,0,0)*_xlfn.XLOOKUP($A751,Drury_beneficiary_allocation!$A$5:$A$104,Drury_beneficiary_allocation!$I$5:$I$104,0,0)</f>
        <v>0</v>
      </c>
      <c r="U751" s="360">
        <f>_xlfn.XLOOKUP($A751,'Total project cost for DCs'!$A$4:$A$111,'Total project cost for DCs'!Q$4:Q$111,0,0)*_xlfn.XLOOKUP($A751,Drury_beneficiary_allocation!$A$5:$A$104,Drury_beneficiary_allocation!$I$5:$I$104,0,0)</f>
        <v>0</v>
      </c>
      <c r="V751" s="360">
        <f>_xlfn.XLOOKUP($A751,'Total project cost for DCs'!$A$4:$A$111,'Total project cost for DCs'!R$4:R$111,0,0)*_xlfn.XLOOKUP($A751,Drury_beneficiary_allocation!$A$5:$A$104,Drury_beneficiary_allocation!$I$5:$I$104,0,0)</f>
        <v>0</v>
      </c>
      <c r="W751" s="360">
        <f>_xlfn.XLOOKUP($A751,'Total project cost for DCs'!$A$4:$A$111,'Total project cost for DCs'!S$4:S$111,0,0)*_xlfn.XLOOKUP($A751,Drury_beneficiary_allocation!$A$5:$A$104,Drury_beneficiary_allocation!$I$5:$I$104,0,0)</f>
        <v>0</v>
      </c>
      <c r="X751" s="360">
        <f>_xlfn.XLOOKUP($A751,'Total project cost for DCs'!$A$4:$A$111,'Total project cost for DCs'!T$4:T$111,0,0)*_xlfn.XLOOKUP($A751,Drury_beneficiary_allocation!$A$5:$A$104,Drury_beneficiary_allocation!$I$5:$I$104,0,0)</f>
        <v>0</v>
      </c>
      <c r="Y751" s="349">
        <f t="shared" si="78"/>
        <v>0</v>
      </c>
      <c r="Z751" s="349">
        <f t="shared" si="79"/>
        <v>0</v>
      </c>
      <c r="AA751" s="349"/>
      <c r="AB751" s="353">
        <v>0</v>
      </c>
      <c r="AC751" s="354" t="str">
        <f t="shared" si="80"/>
        <v>Arterial</v>
      </c>
      <c r="AD751" s="349"/>
      <c r="AE751" s="349"/>
      <c r="AF751" s="355">
        <f>_xlfn.XLOOKUP(A751,'P1 Date Adjustment'!B:B,'P1 Date Adjustment'!F:F,"not found",0)</f>
        <v>2029</v>
      </c>
      <c r="AG751" s="349">
        <f t="shared" si="81"/>
        <v>0</v>
      </c>
    </row>
    <row r="752" spans="1:33" ht="30" x14ac:dyDescent="0.25">
      <c r="A752" s="129" t="s">
        <v>217</v>
      </c>
      <c r="B752" s="358" t="s">
        <v>215</v>
      </c>
      <c r="C752" s="358" t="str">
        <f>_xlfn.XLOOKUP($A752,'Total project cost for DCs'!A:A,'Total project cost for DCs'!C:C,"Not found",0)</f>
        <v>multi-lane roundabout with active mode crossings, SGA design</v>
      </c>
      <c r="D752" s="355" t="s">
        <v>155</v>
      </c>
      <c r="E752" s="355" t="s">
        <v>157</v>
      </c>
      <c r="H752" s="355" t="s">
        <v>834</v>
      </c>
      <c r="I752" s="359">
        <f>_xlfn.XLOOKUP($H752,DC_growth_AGS!$A$665:$A$673,DC_growth_AGS!$O$665:$O$673,"Not found",0)</f>
        <v>0.28732391634818177</v>
      </c>
      <c r="J752" s="355">
        <v>2031</v>
      </c>
      <c r="K752" s="360">
        <f>_xlfn.XLOOKUP($A752,'Total project cost for DCs'!$A$4:$A$111,'Total project cost for DCs'!G$4:G$111,0,0)*_xlfn.XLOOKUP($A752,Drury_beneficiary_allocation!$A$5:$A$104,Drury_beneficiary_allocation!$I$5:$I$104,0,0)</f>
        <v>0</v>
      </c>
      <c r="L752" s="360">
        <f>_xlfn.XLOOKUP($A752,'Total project cost for DCs'!$A$4:$A$111,'Total project cost for DCs'!H$4:H$111,0,0)*_xlfn.XLOOKUP($A752,Drury_beneficiary_allocation!$A$5:$A$104,Drury_beneficiary_allocation!$I$5:$I$104,0,0)</f>
        <v>0</v>
      </c>
      <c r="M752" s="360">
        <f>_xlfn.XLOOKUP($A752,'Total project cost for DCs'!$A$4:$A$111,'Total project cost for DCs'!I$4:I$111,0,0)*_xlfn.XLOOKUP($A752,Drury_beneficiary_allocation!$A$5:$A$104,Drury_beneficiary_allocation!$I$5:$I$104,0,0)</f>
        <v>0</v>
      </c>
      <c r="N752" s="360">
        <f>_xlfn.XLOOKUP($A752,'Total project cost for DCs'!$A$4:$A$111,'Total project cost for DCs'!J$4:J$111,0,0)*_xlfn.XLOOKUP($A752,Drury_beneficiary_allocation!$A$5:$A$104,Drury_beneficiary_allocation!$I$5:$I$104,0,0)</f>
        <v>0</v>
      </c>
      <c r="O752" s="360">
        <f>_xlfn.XLOOKUP($A752,'Total project cost for DCs'!$A$4:$A$111,'Total project cost for DCs'!K$4:K$111,0,0)*_xlfn.XLOOKUP($A752,Drury_beneficiary_allocation!$A$5:$A$104,Drury_beneficiary_allocation!$I$5:$I$104,0,0)</f>
        <v>0</v>
      </c>
      <c r="P752" s="360">
        <f>_xlfn.XLOOKUP($A752,'Total project cost for DCs'!$A$4:$A$111,'Total project cost for DCs'!L$4:L$111,0,0)*_xlfn.XLOOKUP($A752,Drury_beneficiary_allocation!$A$5:$A$104,Drury_beneficiary_allocation!$I$5:$I$104,0,0)</f>
        <v>0</v>
      </c>
      <c r="Q752" s="360">
        <f>_xlfn.XLOOKUP($A752,'Total project cost for DCs'!$A$4:$A$111,'Total project cost for DCs'!M$4:M$111,0,0)*_xlfn.XLOOKUP($A752,Drury_beneficiary_allocation!$A$5:$A$104,Drury_beneficiary_allocation!$I$5:$I$104,0,0)</f>
        <v>0</v>
      </c>
      <c r="R752" s="360">
        <f>_xlfn.XLOOKUP($A752,'Total project cost for DCs'!$A$4:$A$111,'Total project cost for DCs'!N$4:N$111,0,0)*_xlfn.XLOOKUP($A752,Drury_beneficiary_allocation!$A$5:$A$104,Drury_beneficiary_allocation!$I$5:$I$104,0,0)</f>
        <v>0</v>
      </c>
      <c r="S752" s="360">
        <f>_xlfn.XLOOKUP($A752,'Total project cost for DCs'!$A$4:$A$111,'Total project cost for DCs'!O$4:O$111,0,0)*_xlfn.XLOOKUP($A752,Drury_beneficiary_allocation!$A$5:$A$104,Drury_beneficiary_allocation!$I$5:$I$104,0,0)</f>
        <v>0</v>
      </c>
      <c r="T752" s="360">
        <f>_xlfn.XLOOKUP($A752,'Total project cost for DCs'!$A$4:$A$111,'Total project cost for DCs'!P$4:P$111,0,0)*_xlfn.XLOOKUP($A752,Drury_beneficiary_allocation!$A$5:$A$104,Drury_beneficiary_allocation!$I$5:$I$104,0,0)</f>
        <v>0</v>
      </c>
      <c r="U752" s="360">
        <f>_xlfn.XLOOKUP($A752,'Total project cost for DCs'!$A$4:$A$111,'Total project cost for DCs'!Q$4:Q$111,0,0)*_xlfn.XLOOKUP($A752,Drury_beneficiary_allocation!$A$5:$A$104,Drury_beneficiary_allocation!$I$5:$I$104,0,0)</f>
        <v>0</v>
      </c>
      <c r="V752" s="360">
        <f>_xlfn.XLOOKUP($A752,'Total project cost for DCs'!$A$4:$A$111,'Total project cost for DCs'!R$4:R$111,0,0)*_xlfn.XLOOKUP($A752,Drury_beneficiary_allocation!$A$5:$A$104,Drury_beneficiary_allocation!$I$5:$I$104,0,0)</f>
        <v>0</v>
      </c>
      <c r="W752" s="360">
        <f>_xlfn.XLOOKUP($A752,'Total project cost for DCs'!$A$4:$A$111,'Total project cost for DCs'!S$4:S$111,0,0)*_xlfn.XLOOKUP($A752,Drury_beneficiary_allocation!$A$5:$A$104,Drury_beneficiary_allocation!$I$5:$I$104,0,0)</f>
        <v>0</v>
      </c>
      <c r="X752" s="360">
        <f>_xlfn.XLOOKUP($A752,'Total project cost for DCs'!$A$4:$A$111,'Total project cost for DCs'!T$4:T$111,0,0)*_xlfn.XLOOKUP($A752,Drury_beneficiary_allocation!$A$5:$A$104,Drury_beneficiary_allocation!$I$5:$I$104,0,0)</f>
        <v>0</v>
      </c>
      <c r="Y752" s="349">
        <f t="shared" si="78"/>
        <v>0</v>
      </c>
      <c r="Z752" s="349">
        <f t="shared" si="79"/>
        <v>0</v>
      </c>
      <c r="AA752" s="349"/>
      <c r="AB752" s="353">
        <v>0</v>
      </c>
      <c r="AC752" s="354" t="str">
        <f t="shared" si="80"/>
        <v>Arterial</v>
      </c>
      <c r="AD752" s="349"/>
      <c r="AE752" s="349"/>
      <c r="AF752" s="355">
        <f>_xlfn.XLOOKUP(A752,'P1 Date Adjustment'!B:B,'P1 Date Adjustment'!F:F,"not found",0)</f>
        <v>2031</v>
      </c>
      <c r="AG752" s="349">
        <f t="shared" si="81"/>
        <v>0</v>
      </c>
    </row>
    <row r="753" spans="1:33" ht="30" x14ac:dyDescent="0.25">
      <c r="A753" s="129">
        <v>11</v>
      </c>
      <c r="B753" s="358" t="s">
        <v>219</v>
      </c>
      <c r="C753" s="358" t="str">
        <f>_xlfn.XLOOKUP($A753,'Total project cost for DCs'!A:A,'Total project cost for DCs'!C:C,"Not found",0)</f>
        <v>Roundabout as per SGA design</v>
      </c>
      <c r="D753" s="355" t="s">
        <v>155</v>
      </c>
      <c r="E753" s="355" t="s">
        <v>190</v>
      </c>
      <c r="H753" s="355" t="s">
        <v>834</v>
      </c>
      <c r="I753" s="359">
        <f>_xlfn.XLOOKUP($H753,DC_growth_AGS!$A$665:$A$673,DC_growth_AGS!$O$665:$O$673,"Not found",0)</f>
        <v>0.28732391634818177</v>
      </c>
      <c r="J753" s="355">
        <v>2031</v>
      </c>
      <c r="K753" s="360">
        <f>_xlfn.XLOOKUP($A753,'Total project cost for DCs'!$A$4:$A$111,'Total project cost for DCs'!G$4:G$111,0,0)*_xlfn.XLOOKUP($A753,Drury_beneficiary_allocation!$A$5:$A$104,Drury_beneficiary_allocation!$I$5:$I$104,0,0)</f>
        <v>0</v>
      </c>
      <c r="L753" s="360">
        <f>_xlfn.XLOOKUP($A753,'Total project cost for DCs'!$A$4:$A$111,'Total project cost for DCs'!H$4:H$111,0,0)*_xlfn.XLOOKUP($A753,Drury_beneficiary_allocation!$A$5:$A$104,Drury_beneficiary_allocation!$I$5:$I$104,0,0)</f>
        <v>0</v>
      </c>
      <c r="M753" s="360">
        <f>_xlfn.XLOOKUP($A753,'Total project cost for DCs'!$A$4:$A$111,'Total project cost for DCs'!I$4:I$111,0,0)*_xlfn.XLOOKUP($A753,Drury_beneficiary_allocation!$A$5:$A$104,Drury_beneficiary_allocation!$I$5:$I$104,0,0)</f>
        <v>0</v>
      </c>
      <c r="N753" s="360">
        <f>_xlfn.XLOOKUP($A753,'Total project cost for DCs'!$A$4:$A$111,'Total project cost for DCs'!J$4:J$111,0,0)*_xlfn.XLOOKUP($A753,Drury_beneficiary_allocation!$A$5:$A$104,Drury_beneficiary_allocation!$I$5:$I$104,0,0)</f>
        <v>0</v>
      </c>
      <c r="O753" s="360">
        <f>_xlfn.XLOOKUP($A753,'Total project cost for DCs'!$A$4:$A$111,'Total project cost for DCs'!K$4:K$111,0,0)*_xlfn.XLOOKUP($A753,Drury_beneficiary_allocation!$A$5:$A$104,Drury_beneficiary_allocation!$I$5:$I$104,0,0)</f>
        <v>0</v>
      </c>
      <c r="P753" s="360">
        <f>_xlfn.XLOOKUP($A753,'Total project cost for DCs'!$A$4:$A$111,'Total project cost for DCs'!L$4:L$111,0,0)*_xlfn.XLOOKUP($A753,Drury_beneficiary_allocation!$A$5:$A$104,Drury_beneficiary_allocation!$I$5:$I$104,0,0)</f>
        <v>0</v>
      </c>
      <c r="Q753" s="360">
        <f>_xlfn.XLOOKUP($A753,'Total project cost for DCs'!$A$4:$A$111,'Total project cost for DCs'!M$4:M$111,0,0)*_xlfn.XLOOKUP($A753,Drury_beneficiary_allocation!$A$5:$A$104,Drury_beneficiary_allocation!$I$5:$I$104,0,0)</f>
        <v>0</v>
      </c>
      <c r="R753" s="360">
        <f>_xlfn.XLOOKUP($A753,'Total project cost for DCs'!$A$4:$A$111,'Total project cost for DCs'!N$4:N$111,0,0)*_xlfn.XLOOKUP($A753,Drury_beneficiary_allocation!$A$5:$A$104,Drury_beneficiary_allocation!$I$5:$I$104,0,0)</f>
        <v>0</v>
      </c>
      <c r="S753" s="360">
        <f>_xlfn.XLOOKUP($A753,'Total project cost for DCs'!$A$4:$A$111,'Total project cost for DCs'!O$4:O$111,0,0)*_xlfn.XLOOKUP($A753,Drury_beneficiary_allocation!$A$5:$A$104,Drury_beneficiary_allocation!$I$5:$I$104,0,0)</f>
        <v>0</v>
      </c>
      <c r="T753" s="360">
        <f>_xlfn.XLOOKUP($A753,'Total project cost for DCs'!$A$4:$A$111,'Total project cost for DCs'!P$4:P$111,0,0)*_xlfn.XLOOKUP($A753,Drury_beneficiary_allocation!$A$5:$A$104,Drury_beneficiary_allocation!$I$5:$I$104,0,0)</f>
        <v>0</v>
      </c>
      <c r="U753" s="360">
        <f>_xlfn.XLOOKUP($A753,'Total project cost for DCs'!$A$4:$A$111,'Total project cost for DCs'!Q$4:Q$111,0,0)*_xlfn.XLOOKUP($A753,Drury_beneficiary_allocation!$A$5:$A$104,Drury_beneficiary_allocation!$I$5:$I$104,0,0)</f>
        <v>0</v>
      </c>
      <c r="V753" s="360">
        <f>_xlfn.XLOOKUP($A753,'Total project cost for DCs'!$A$4:$A$111,'Total project cost for DCs'!R$4:R$111,0,0)*_xlfn.XLOOKUP($A753,Drury_beneficiary_allocation!$A$5:$A$104,Drury_beneficiary_allocation!$I$5:$I$104,0,0)</f>
        <v>0</v>
      </c>
      <c r="W753" s="360">
        <f>_xlfn.XLOOKUP($A753,'Total project cost for DCs'!$A$4:$A$111,'Total project cost for DCs'!S$4:S$111,0,0)*_xlfn.XLOOKUP($A753,Drury_beneficiary_allocation!$A$5:$A$104,Drury_beneficiary_allocation!$I$5:$I$104,0,0)</f>
        <v>0</v>
      </c>
      <c r="X753" s="360">
        <f>_xlfn.XLOOKUP($A753,'Total project cost for DCs'!$A$4:$A$111,'Total project cost for DCs'!T$4:T$111,0,0)*_xlfn.XLOOKUP($A753,Drury_beneficiary_allocation!$A$5:$A$104,Drury_beneficiary_allocation!$I$5:$I$104,0,0)</f>
        <v>0</v>
      </c>
      <c r="Y753" s="349">
        <f t="shared" si="78"/>
        <v>0</v>
      </c>
      <c r="Z753" s="349">
        <f t="shared" si="79"/>
        <v>0</v>
      </c>
      <c r="AA753" s="349"/>
      <c r="AB753" s="353">
        <v>0</v>
      </c>
      <c r="AC753" s="354" t="str">
        <f t="shared" si="80"/>
        <v>Arterial</v>
      </c>
      <c r="AD753" s="349"/>
      <c r="AE753" s="349"/>
      <c r="AF753" s="355">
        <f>_xlfn.XLOOKUP(A753,'P1 Date Adjustment'!B:B,'P1 Date Adjustment'!F:F,"not found",0)</f>
        <v>2031</v>
      </c>
      <c r="AG753" s="349">
        <f t="shared" si="81"/>
        <v>0</v>
      </c>
    </row>
    <row r="754" spans="1:33" ht="60" x14ac:dyDescent="0.25">
      <c r="A754" s="129">
        <v>12</v>
      </c>
      <c r="B754" s="358" t="s">
        <v>221</v>
      </c>
      <c r="C754" s="358" t="str">
        <f>_xlfn.XLOOKUP($A754,'Total project cost for DCs'!A:A,'Total project cost for DCs'!C:C,"Not found",0)</f>
        <v>Intersection improvements on Bremner-Firth Rd, Norrie-Firth Rd, GSR-Firth Rd, Active mode facilities on both sides of Firth &amp; Norrie Rd</v>
      </c>
      <c r="D754" s="355" t="s">
        <v>155</v>
      </c>
      <c r="E754" s="355" t="s">
        <v>223</v>
      </c>
      <c r="H754" s="355" t="s">
        <v>834</v>
      </c>
      <c r="I754" s="359">
        <f>_xlfn.XLOOKUP($H754,DC_growth_AGS!$A$665:$A$673,DC_growth_AGS!$O$665:$O$673,"Not found",0)</f>
        <v>0.28732391634818177</v>
      </c>
      <c r="J754" s="355">
        <v>2033</v>
      </c>
      <c r="K754" s="360">
        <f>_xlfn.XLOOKUP($A754,'Total project cost for DCs'!$A$4:$A$111,'Total project cost for DCs'!G$4:G$111,0,0)*_xlfn.XLOOKUP($A754,Drury_beneficiary_allocation!$A$5:$A$104,Drury_beneficiary_allocation!$I$5:$I$104,0,0)</f>
        <v>0</v>
      </c>
      <c r="L754" s="360">
        <f>_xlfn.XLOOKUP($A754,'Total project cost for DCs'!$A$4:$A$111,'Total project cost for DCs'!H$4:H$111,0,0)*_xlfn.XLOOKUP($A754,Drury_beneficiary_allocation!$A$5:$A$104,Drury_beneficiary_allocation!$I$5:$I$104,0,0)</f>
        <v>0</v>
      </c>
      <c r="M754" s="360">
        <f>_xlfn.XLOOKUP($A754,'Total project cost for DCs'!$A$4:$A$111,'Total project cost for DCs'!I$4:I$111,0,0)*_xlfn.XLOOKUP($A754,Drury_beneficiary_allocation!$A$5:$A$104,Drury_beneficiary_allocation!$I$5:$I$104,0,0)</f>
        <v>0</v>
      </c>
      <c r="N754" s="360">
        <f>_xlfn.XLOOKUP($A754,'Total project cost for DCs'!$A$4:$A$111,'Total project cost for DCs'!J$4:J$111,0,0)*_xlfn.XLOOKUP($A754,Drury_beneficiary_allocation!$A$5:$A$104,Drury_beneficiary_allocation!$I$5:$I$104,0,0)</f>
        <v>0</v>
      </c>
      <c r="O754" s="360">
        <f>_xlfn.XLOOKUP($A754,'Total project cost for DCs'!$A$4:$A$111,'Total project cost for DCs'!K$4:K$111,0,0)*_xlfn.XLOOKUP($A754,Drury_beneficiary_allocation!$A$5:$A$104,Drury_beneficiary_allocation!$I$5:$I$104,0,0)</f>
        <v>0</v>
      </c>
      <c r="P754" s="360">
        <f>_xlfn.XLOOKUP($A754,'Total project cost for DCs'!$A$4:$A$111,'Total project cost for DCs'!L$4:L$111,0,0)*_xlfn.XLOOKUP($A754,Drury_beneficiary_allocation!$A$5:$A$104,Drury_beneficiary_allocation!$I$5:$I$104,0,0)</f>
        <v>0</v>
      </c>
      <c r="Q754" s="360">
        <f>_xlfn.XLOOKUP($A754,'Total project cost for DCs'!$A$4:$A$111,'Total project cost for DCs'!M$4:M$111,0,0)*_xlfn.XLOOKUP($A754,Drury_beneficiary_allocation!$A$5:$A$104,Drury_beneficiary_allocation!$I$5:$I$104,0,0)</f>
        <v>0</v>
      </c>
      <c r="R754" s="360">
        <f>_xlfn.XLOOKUP($A754,'Total project cost for DCs'!$A$4:$A$111,'Total project cost for DCs'!N$4:N$111,0,0)*_xlfn.XLOOKUP($A754,Drury_beneficiary_allocation!$A$5:$A$104,Drury_beneficiary_allocation!$I$5:$I$104,0,0)</f>
        <v>0</v>
      </c>
      <c r="S754" s="360">
        <f>_xlfn.XLOOKUP($A754,'Total project cost for DCs'!$A$4:$A$111,'Total project cost for DCs'!O$4:O$111,0,0)*_xlfn.XLOOKUP($A754,Drury_beneficiary_allocation!$A$5:$A$104,Drury_beneficiary_allocation!$I$5:$I$104,0,0)</f>
        <v>0</v>
      </c>
      <c r="T754" s="360">
        <f>_xlfn.XLOOKUP($A754,'Total project cost for DCs'!$A$4:$A$111,'Total project cost for DCs'!P$4:P$111,0,0)*_xlfn.XLOOKUP($A754,Drury_beneficiary_allocation!$A$5:$A$104,Drury_beneficiary_allocation!$I$5:$I$104,0,0)</f>
        <v>0</v>
      </c>
      <c r="U754" s="360">
        <f>_xlfn.XLOOKUP($A754,'Total project cost for DCs'!$A$4:$A$111,'Total project cost for DCs'!Q$4:Q$111,0,0)*_xlfn.XLOOKUP($A754,Drury_beneficiary_allocation!$A$5:$A$104,Drury_beneficiary_allocation!$I$5:$I$104,0,0)</f>
        <v>0</v>
      </c>
      <c r="V754" s="360">
        <f>_xlfn.XLOOKUP($A754,'Total project cost for DCs'!$A$4:$A$111,'Total project cost for DCs'!R$4:R$111,0,0)*_xlfn.XLOOKUP($A754,Drury_beneficiary_allocation!$A$5:$A$104,Drury_beneficiary_allocation!$I$5:$I$104,0,0)</f>
        <v>0</v>
      </c>
      <c r="W754" s="360">
        <f>_xlfn.XLOOKUP($A754,'Total project cost for DCs'!$A$4:$A$111,'Total project cost for DCs'!S$4:S$111,0,0)*_xlfn.XLOOKUP($A754,Drury_beneficiary_allocation!$A$5:$A$104,Drury_beneficiary_allocation!$I$5:$I$104,0,0)</f>
        <v>0</v>
      </c>
      <c r="X754" s="360">
        <f>_xlfn.XLOOKUP($A754,'Total project cost for DCs'!$A$4:$A$111,'Total project cost for DCs'!T$4:T$111,0,0)*_xlfn.XLOOKUP($A754,Drury_beneficiary_allocation!$A$5:$A$104,Drury_beneficiary_allocation!$I$5:$I$104,0,0)</f>
        <v>0</v>
      </c>
      <c r="Y754" s="349">
        <f t="shared" si="78"/>
        <v>0</v>
      </c>
      <c r="Z754" s="349">
        <f t="shared" si="79"/>
        <v>0</v>
      </c>
      <c r="AA754" s="349"/>
      <c r="AB754" s="353">
        <v>0</v>
      </c>
      <c r="AC754" s="354" t="str">
        <f t="shared" si="80"/>
        <v>Collector</v>
      </c>
      <c r="AD754" s="349"/>
      <c r="AE754" s="349"/>
      <c r="AF754" s="355">
        <f>_xlfn.XLOOKUP(A754,'P1 Date Adjustment'!B:B,'P1 Date Adjustment'!F:F,"not found",0)</f>
        <v>2033</v>
      </c>
      <c r="AG754" s="349">
        <f t="shared" si="81"/>
        <v>0</v>
      </c>
    </row>
    <row r="755" spans="1:33" ht="30" x14ac:dyDescent="0.25">
      <c r="A755" s="129" t="s">
        <v>224</v>
      </c>
      <c r="B755" s="358" t="s">
        <v>225</v>
      </c>
      <c r="C755" s="358" t="str">
        <f>_xlfn.XLOOKUP($A755,'Total project cost for DCs'!A:A,'Total project cost for DCs'!C:C,"Not found",0)</f>
        <v>2-lane urban- new 2-lane arterial with active modes on both sides + intersection improvements (TDM)</v>
      </c>
      <c r="D755" s="355" t="s">
        <v>155</v>
      </c>
      <c r="E755" s="355" t="s">
        <v>227</v>
      </c>
      <c r="H755" s="355" t="s">
        <v>834</v>
      </c>
      <c r="I755" s="359">
        <f>_xlfn.XLOOKUP($H755,DC_growth_AGS!$A$665:$A$673,DC_growth_AGS!$O$665:$O$673,"Not found",0)</f>
        <v>0.28732391634818177</v>
      </c>
      <c r="J755" s="355">
        <v>2029</v>
      </c>
      <c r="K755" s="360">
        <f>_xlfn.XLOOKUP($A755,'Total project cost for DCs'!$A$4:$A$111,'Total project cost for DCs'!G$4:G$111,0,0)*_xlfn.XLOOKUP($A755,Drury_beneficiary_allocation!$A$5:$A$104,Drury_beneficiary_allocation!$I$5:$I$104,0,0)</f>
        <v>0</v>
      </c>
      <c r="L755" s="360">
        <f>_xlfn.XLOOKUP($A755,'Total project cost for DCs'!$A$4:$A$111,'Total project cost for DCs'!H$4:H$111,0,0)*_xlfn.XLOOKUP($A755,Drury_beneficiary_allocation!$A$5:$A$104,Drury_beneficiary_allocation!$I$5:$I$104,0,0)</f>
        <v>0</v>
      </c>
      <c r="M755" s="360">
        <f>_xlfn.XLOOKUP($A755,'Total project cost for DCs'!$A$4:$A$111,'Total project cost for DCs'!I$4:I$111,0,0)*_xlfn.XLOOKUP($A755,Drury_beneficiary_allocation!$A$5:$A$104,Drury_beneficiary_allocation!$I$5:$I$104,0,0)</f>
        <v>0</v>
      </c>
      <c r="N755" s="360">
        <f>_xlfn.XLOOKUP($A755,'Total project cost for DCs'!$A$4:$A$111,'Total project cost for DCs'!J$4:J$111,0,0)*_xlfn.XLOOKUP($A755,Drury_beneficiary_allocation!$A$5:$A$104,Drury_beneficiary_allocation!$I$5:$I$104,0,0)</f>
        <v>0</v>
      </c>
      <c r="O755" s="360">
        <f>_xlfn.XLOOKUP($A755,'Total project cost for DCs'!$A$4:$A$111,'Total project cost for DCs'!K$4:K$111,0,0)*_xlfn.XLOOKUP($A755,Drury_beneficiary_allocation!$A$5:$A$104,Drury_beneficiary_allocation!$I$5:$I$104,0,0)</f>
        <v>0</v>
      </c>
      <c r="P755" s="360">
        <f>_xlfn.XLOOKUP($A755,'Total project cost for DCs'!$A$4:$A$111,'Total project cost for DCs'!L$4:L$111,0,0)*_xlfn.XLOOKUP($A755,Drury_beneficiary_allocation!$A$5:$A$104,Drury_beneficiary_allocation!$I$5:$I$104,0,0)</f>
        <v>0</v>
      </c>
      <c r="Q755" s="360">
        <f>_xlfn.XLOOKUP($A755,'Total project cost for DCs'!$A$4:$A$111,'Total project cost for DCs'!M$4:M$111,0,0)*_xlfn.XLOOKUP($A755,Drury_beneficiary_allocation!$A$5:$A$104,Drury_beneficiary_allocation!$I$5:$I$104,0,0)</f>
        <v>0</v>
      </c>
      <c r="R755" s="360">
        <f>_xlfn.XLOOKUP($A755,'Total project cost for DCs'!$A$4:$A$111,'Total project cost for DCs'!N$4:N$111,0,0)*_xlfn.XLOOKUP($A755,Drury_beneficiary_allocation!$A$5:$A$104,Drury_beneficiary_allocation!$I$5:$I$104,0,0)</f>
        <v>0</v>
      </c>
      <c r="S755" s="360">
        <f>_xlfn.XLOOKUP($A755,'Total project cost for DCs'!$A$4:$A$111,'Total project cost for DCs'!O$4:O$111,0,0)*_xlfn.XLOOKUP($A755,Drury_beneficiary_allocation!$A$5:$A$104,Drury_beneficiary_allocation!$I$5:$I$104,0,0)</f>
        <v>0</v>
      </c>
      <c r="T755" s="360">
        <f>_xlfn.XLOOKUP($A755,'Total project cost for DCs'!$A$4:$A$111,'Total project cost for DCs'!P$4:P$111,0,0)*_xlfn.XLOOKUP($A755,Drury_beneficiary_allocation!$A$5:$A$104,Drury_beneficiary_allocation!$I$5:$I$104,0,0)</f>
        <v>0</v>
      </c>
      <c r="U755" s="360">
        <f>_xlfn.XLOOKUP($A755,'Total project cost for DCs'!$A$4:$A$111,'Total project cost for DCs'!Q$4:Q$111,0,0)*_xlfn.XLOOKUP($A755,Drury_beneficiary_allocation!$A$5:$A$104,Drury_beneficiary_allocation!$I$5:$I$104,0,0)</f>
        <v>0</v>
      </c>
      <c r="V755" s="360">
        <f>_xlfn.XLOOKUP($A755,'Total project cost for DCs'!$A$4:$A$111,'Total project cost for DCs'!R$4:R$111,0,0)*_xlfn.XLOOKUP($A755,Drury_beneficiary_allocation!$A$5:$A$104,Drury_beneficiary_allocation!$I$5:$I$104,0,0)</f>
        <v>0</v>
      </c>
      <c r="W755" s="360">
        <f>_xlfn.XLOOKUP($A755,'Total project cost for DCs'!$A$4:$A$111,'Total project cost for DCs'!S$4:S$111,0,0)*_xlfn.XLOOKUP($A755,Drury_beneficiary_allocation!$A$5:$A$104,Drury_beneficiary_allocation!$I$5:$I$104,0,0)</f>
        <v>0</v>
      </c>
      <c r="X755" s="360">
        <f>_xlfn.XLOOKUP($A755,'Total project cost for DCs'!$A$4:$A$111,'Total project cost for DCs'!T$4:T$111,0,0)*_xlfn.XLOOKUP($A755,Drury_beneficiary_allocation!$A$5:$A$104,Drury_beneficiary_allocation!$I$5:$I$104,0,0)</f>
        <v>0</v>
      </c>
      <c r="Y755" s="349">
        <f t="shared" si="78"/>
        <v>0</v>
      </c>
      <c r="Z755" s="349">
        <f t="shared" si="79"/>
        <v>0</v>
      </c>
      <c r="AA755" s="349"/>
      <c r="AB755" s="353">
        <v>0</v>
      </c>
      <c r="AC755" s="354" t="str">
        <f t="shared" si="80"/>
        <v>Arterial</v>
      </c>
      <c r="AD755" s="349"/>
      <c r="AE755" s="349"/>
      <c r="AF755" s="355">
        <f>_xlfn.XLOOKUP(A755,'P1 Date Adjustment'!B:B,'P1 Date Adjustment'!F:F,"not found",0)</f>
        <v>2029</v>
      </c>
      <c r="AG755" s="349">
        <f t="shared" si="81"/>
        <v>0</v>
      </c>
    </row>
    <row r="756" spans="1:33" ht="30" x14ac:dyDescent="0.25">
      <c r="A756" s="129" t="s">
        <v>228</v>
      </c>
      <c r="B756" s="358" t="s">
        <v>229</v>
      </c>
      <c r="C756" s="358" t="str">
        <f>_xlfn.XLOOKUP($A756,'Total project cost for DCs'!A:A,'Total project cost for DCs'!C:C,"Not found",0)</f>
        <v>4-lane urban- upgrade 2-lane arterial with SGA design + intersection improvements (TDM)</v>
      </c>
      <c r="D756" s="355" t="s">
        <v>155</v>
      </c>
      <c r="E756" s="355" t="s">
        <v>231</v>
      </c>
      <c r="H756" s="355" t="s">
        <v>834</v>
      </c>
      <c r="I756" s="359">
        <f>_xlfn.XLOOKUP($H756,DC_growth_AGS!$A$665:$A$673,DC_growth_AGS!$O$665:$O$673,"Not found",0)</f>
        <v>0.28732391634818177</v>
      </c>
      <c r="J756" s="355">
        <v>2050</v>
      </c>
      <c r="K756" s="360">
        <f>_xlfn.XLOOKUP($A756,'Total project cost for DCs'!$A$4:$A$111,'Total project cost for DCs'!G$4:G$111,0,0)*_xlfn.XLOOKUP($A756,Drury_beneficiary_allocation!$A$5:$A$104,Drury_beneficiary_allocation!$I$5:$I$104,0,0)</f>
        <v>0</v>
      </c>
      <c r="L756" s="360">
        <f>_xlfn.XLOOKUP($A756,'Total project cost for DCs'!$A$4:$A$111,'Total project cost for DCs'!H$4:H$111,0,0)*_xlfn.XLOOKUP($A756,Drury_beneficiary_allocation!$A$5:$A$104,Drury_beneficiary_allocation!$I$5:$I$104,0,0)</f>
        <v>0</v>
      </c>
      <c r="M756" s="360">
        <f>_xlfn.XLOOKUP($A756,'Total project cost for DCs'!$A$4:$A$111,'Total project cost for DCs'!I$4:I$111,0,0)*_xlfn.XLOOKUP($A756,Drury_beneficiary_allocation!$A$5:$A$104,Drury_beneficiary_allocation!$I$5:$I$104,0,0)</f>
        <v>0</v>
      </c>
      <c r="N756" s="360">
        <f>_xlfn.XLOOKUP($A756,'Total project cost for DCs'!$A$4:$A$111,'Total project cost for DCs'!J$4:J$111,0,0)*_xlfn.XLOOKUP($A756,Drury_beneficiary_allocation!$A$5:$A$104,Drury_beneficiary_allocation!$I$5:$I$104,0,0)</f>
        <v>0</v>
      </c>
      <c r="O756" s="360">
        <f>_xlfn.XLOOKUP($A756,'Total project cost for DCs'!$A$4:$A$111,'Total project cost for DCs'!K$4:K$111,0,0)*_xlfn.XLOOKUP($A756,Drury_beneficiary_allocation!$A$5:$A$104,Drury_beneficiary_allocation!$I$5:$I$104,0,0)</f>
        <v>0</v>
      </c>
      <c r="P756" s="360">
        <f>_xlfn.XLOOKUP($A756,'Total project cost for DCs'!$A$4:$A$111,'Total project cost for DCs'!L$4:L$111,0,0)*_xlfn.XLOOKUP($A756,Drury_beneficiary_allocation!$A$5:$A$104,Drury_beneficiary_allocation!$I$5:$I$104,0,0)</f>
        <v>0</v>
      </c>
      <c r="Q756" s="360">
        <f>_xlfn.XLOOKUP($A756,'Total project cost for DCs'!$A$4:$A$111,'Total project cost for DCs'!M$4:M$111,0,0)*_xlfn.XLOOKUP($A756,Drury_beneficiary_allocation!$A$5:$A$104,Drury_beneficiary_allocation!$I$5:$I$104,0,0)</f>
        <v>0</v>
      </c>
      <c r="R756" s="360">
        <f>_xlfn.XLOOKUP($A756,'Total project cost for DCs'!$A$4:$A$111,'Total project cost for DCs'!N$4:N$111,0,0)*_xlfn.XLOOKUP($A756,Drury_beneficiary_allocation!$A$5:$A$104,Drury_beneficiary_allocation!$I$5:$I$104,0,0)</f>
        <v>0</v>
      </c>
      <c r="S756" s="360">
        <f>_xlfn.XLOOKUP($A756,'Total project cost for DCs'!$A$4:$A$111,'Total project cost for DCs'!O$4:O$111,0,0)*_xlfn.XLOOKUP($A756,Drury_beneficiary_allocation!$A$5:$A$104,Drury_beneficiary_allocation!$I$5:$I$104,0,0)</f>
        <v>0</v>
      </c>
      <c r="T756" s="360">
        <f>_xlfn.XLOOKUP($A756,'Total project cost for DCs'!$A$4:$A$111,'Total project cost for DCs'!P$4:P$111,0,0)*_xlfn.XLOOKUP($A756,Drury_beneficiary_allocation!$A$5:$A$104,Drury_beneficiary_allocation!$I$5:$I$104,0,0)</f>
        <v>0</v>
      </c>
      <c r="U756" s="360">
        <f>_xlfn.XLOOKUP($A756,'Total project cost for DCs'!$A$4:$A$111,'Total project cost for DCs'!Q$4:Q$111,0,0)*_xlfn.XLOOKUP($A756,Drury_beneficiary_allocation!$A$5:$A$104,Drury_beneficiary_allocation!$I$5:$I$104,0,0)</f>
        <v>0</v>
      </c>
      <c r="V756" s="360">
        <f>_xlfn.XLOOKUP($A756,'Total project cost for DCs'!$A$4:$A$111,'Total project cost for DCs'!R$4:R$111,0,0)*_xlfn.XLOOKUP($A756,Drury_beneficiary_allocation!$A$5:$A$104,Drury_beneficiary_allocation!$I$5:$I$104,0,0)</f>
        <v>0</v>
      </c>
      <c r="W756" s="360">
        <f>_xlfn.XLOOKUP($A756,'Total project cost for DCs'!$A$4:$A$111,'Total project cost for DCs'!S$4:S$111,0,0)*_xlfn.XLOOKUP($A756,Drury_beneficiary_allocation!$A$5:$A$104,Drury_beneficiary_allocation!$I$5:$I$104,0,0)</f>
        <v>0</v>
      </c>
      <c r="X756" s="360">
        <f>_xlfn.XLOOKUP($A756,'Total project cost for DCs'!$A$4:$A$111,'Total project cost for DCs'!T$4:T$111,0,0)*_xlfn.XLOOKUP($A756,Drury_beneficiary_allocation!$A$5:$A$104,Drury_beneficiary_allocation!$I$5:$I$104,0,0)</f>
        <v>0</v>
      </c>
      <c r="Y756" s="349">
        <f t="shared" si="78"/>
        <v>0</v>
      </c>
      <c r="Z756" s="349">
        <f t="shared" si="79"/>
        <v>0</v>
      </c>
      <c r="AA756" s="349"/>
      <c r="AB756" s="353">
        <v>0</v>
      </c>
      <c r="AC756" s="354" t="str">
        <f t="shared" si="80"/>
        <v>Arterial</v>
      </c>
      <c r="AD756" s="349"/>
      <c r="AE756" s="349"/>
      <c r="AF756" s="355">
        <f>_xlfn.XLOOKUP(A756,'P1 Date Adjustment'!B:B,'P1 Date Adjustment'!F:F,"not found",0)</f>
        <v>2050</v>
      </c>
      <c r="AG756" s="349">
        <f t="shared" si="81"/>
        <v>0</v>
      </c>
    </row>
    <row r="757" spans="1:33" ht="45" x14ac:dyDescent="0.25">
      <c r="A757" s="129" t="s">
        <v>234</v>
      </c>
      <c r="B757" s="358" t="s">
        <v>235</v>
      </c>
      <c r="C757" s="358" t="str">
        <f>_xlfn.XLOOKUP($A757,'Total project cost for DCs'!A:A,'Total project cost for DCs'!C:C,"Not found",0)</f>
        <v>2-lane urban (New Road connection to Quarry Road with active modes on both sides + intersection improvements)</v>
      </c>
      <c r="D757" s="355" t="s">
        <v>155</v>
      </c>
      <c r="E757" s="355" t="s">
        <v>223</v>
      </c>
      <c r="H757" s="355" t="s">
        <v>834</v>
      </c>
      <c r="I757" s="359">
        <f>_xlfn.XLOOKUP($H757,DC_growth_AGS!$A$665:$A$673,DC_growth_AGS!$O$665:$O$673,"Not found",0)</f>
        <v>0.28732391634818177</v>
      </c>
      <c r="J757" s="355">
        <v>2035</v>
      </c>
      <c r="K757" s="360">
        <f>_xlfn.XLOOKUP($A757,'Total project cost for DCs'!$A$4:$A$111,'Total project cost for DCs'!G$4:G$111,0,0)*_xlfn.XLOOKUP($A757,Drury_beneficiary_allocation!$A$5:$A$104,Drury_beneficiary_allocation!$I$5:$I$104,0,0)</f>
        <v>0</v>
      </c>
      <c r="L757" s="360">
        <f>_xlfn.XLOOKUP($A757,'Total project cost for DCs'!$A$4:$A$111,'Total project cost for DCs'!H$4:H$111,0,0)*_xlfn.XLOOKUP($A757,Drury_beneficiary_allocation!$A$5:$A$104,Drury_beneficiary_allocation!$I$5:$I$104,0,0)</f>
        <v>0</v>
      </c>
      <c r="M757" s="360">
        <f>_xlfn.XLOOKUP($A757,'Total project cost for DCs'!$A$4:$A$111,'Total project cost for DCs'!I$4:I$111,0,0)*_xlfn.XLOOKUP($A757,Drury_beneficiary_allocation!$A$5:$A$104,Drury_beneficiary_allocation!$I$5:$I$104,0,0)</f>
        <v>0</v>
      </c>
      <c r="N757" s="360">
        <f>_xlfn.XLOOKUP($A757,'Total project cost for DCs'!$A$4:$A$111,'Total project cost for DCs'!J$4:J$111,0,0)*_xlfn.XLOOKUP($A757,Drury_beneficiary_allocation!$A$5:$A$104,Drury_beneficiary_allocation!$I$5:$I$104,0,0)</f>
        <v>0</v>
      </c>
      <c r="O757" s="360">
        <f>_xlfn.XLOOKUP($A757,'Total project cost for DCs'!$A$4:$A$111,'Total project cost for DCs'!K$4:K$111,0,0)*_xlfn.XLOOKUP($A757,Drury_beneficiary_allocation!$A$5:$A$104,Drury_beneficiary_allocation!$I$5:$I$104,0,0)</f>
        <v>0</v>
      </c>
      <c r="P757" s="360">
        <f>_xlfn.XLOOKUP($A757,'Total project cost for DCs'!$A$4:$A$111,'Total project cost for DCs'!L$4:L$111,0,0)*_xlfn.XLOOKUP($A757,Drury_beneficiary_allocation!$A$5:$A$104,Drury_beneficiary_allocation!$I$5:$I$104,0,0)</f>
        <v>0</v>
      </c>
      <c r="Q757" s="360">
        <f>_xlfn.XLOOKUP($A757,'Total project cost for DCs'!$A$4:$A$111,'Total project cost for DCs'!M$4:M$111,0,0)*_xlfn.XLOOKUP($A757,Drury_beneficiary_allocation!$A$5:$A$104,Drury_beneficiary_allocation!$I$5:$I$104,0,0)</f>
        <v>0</v>
      </c>
      <c r="R757" s="360">
        <f>_xlfn.XLOOKUP($A757,'Total project cost for DCs'!$A$4:$A$111,'Total project cost for DCs'!N$4:N$111,0,0)*_xlfn.XLOOKUP($A757,Drury_beneficiary_allocation!$A$5:$A$104,Drury_beneficiary_allocation!$I$5:$I$104,0,0)</f>
        <v>0</v>
      </c>
      <c r="S757" s="360">
        <f>_xlfn.XLOOKUP($A757,'Total project cost for DCs'!$A$4:$A$111,'Total project cost for DCs'!O$4:O$111,0,0)*_xlfn.XLOOKUP($A757,Drury_beneficiary_allocation!$A$5:$A$104,Drury_beneficiary_allocation!$I$5:$I$104,0,0)</f>
        <v>0</v>
      </c>
      <c r="T757" s="360">
        <f>_xlfn.XLOOKUP($A757,'Total project cost for DCs'!$A$4:$A$111,'Total project cost for DCs'!P$4:P$111,0,0)*_xlfn.XLOOKUP($A757,Drury_beneficiary_allocation!$A$5:$A$104,Drury_beneficiary_allocation!$I$5:$I$104,0,0)</f>
        <v>0</v>
      </c>
      <c r="U757" s="360">
        <f>_xlfn.XLOOKUP($A757,'Total project cost for DCs'!$A$4:$A$111,'Total project cost for DCs'!Q$4:Q$111,0,0)*_xlfn.XLOOKUP($A757,Drury_beneficiary_allocation!$A$5:$A$104,Drury_beneficiary_allocation!$I$5:$I$104,0,0)</f>
        <v>0</v>
      </c>
      <c r="V757" s="360">
        <f>_xlfn.XLOOKUP($A757,'Total project cost for DCs'!$A$4:$A$111,'Total project cost for DCs'!R$4:R$111,0,0)*_xlfn.XLOOKUP($A757,Drury_beneficiary_allocation!$A$5:$A$104,Drury_beneficiary_allocation!$I$5:$I$104,0,0)</f>
        <v>0</v>
      </c>
      <c r="W757" s="360">
        <f>_xlfn.XLOOKUP($A757,'Total project cost for DCs'!$A$4:$A$111,'Total project cost for DCs'!S$4:S$111,0,0)*_xlfn.XLOOKUP($A757,Drury_beneficiary_allocation!$A$5:$A$104,Drury_beneficiary_allocation!$I$5:$I$104,0,0)</f>
        <v>0</v>
      </c>
      <c r="X757" s="360">
        <f>_xlfn.XLOOKUP($A757,'Total project cost for DCs'!$A$4:$A$111,'Total project cost for DCs'!T$4:T$111,0,0)*_xlfn.XLOOKUP($A757,Drury_beneficiary_allocation!$A$5:$A$104,Drury_beneficiary_allocation!$I$5:$I$104,0,0)</f>
        <v>0</v>
      </c>
      <c r="Y757" s="349">
        <f t="shared" si="78"/>
        <v>0</v>
      </c>
      <c r="Z757" s="349">
        <f t="shared" si="79"/>
        <v>0</v>
      </c>
      <c r="AA757" s="349"/>
      <c r="AB757" s="353">
        <v>0</v>
      </c>
      <c r="AC757" s="354" t="str">
        <f t="shared" si="80"/>
        <v>Collector</v>
      </c>
      <c r="AD757" s="349"/>
      <c r="AE757" s="349"/>
      <c r="AF757" s="355">
        <f>_xlfn.XLOOKUP(A757,'P1 Date Adjustment'!B:B,'P1 Date Adjustment'!F:F,"not found",0)</f>
        <v>2035</v>
      </c>
      <c r="AG757" s="349">
        <f t="shared" si="81"/>
        <v>0</v>
      </c>
    </row>
    <row r="758" spans="1:33" ht="30" x14ac:dyDescent="0.25">
      <c r="A758" s="129" t="s">
        <v>237</v>
      </c>
      <c r="B758" s="358" t="s">
        <v>238</v>
      </c>
      <c r="C758" s="358" t="str">
        <f>_xlfn.XLOOKUP($A758,'Total project cost for DCs'!A:A,'Total project cost for DCs'!C:C,"Not found",0)</f>
        <v>2-lane urban (upgrade existing road layout with active modes on both sides + intersection improvements)</v>
      </c>
      <c r="D758" s="355" t="s">
        <v>155</v>
      </c>
      <c r="E758" s="355" t="s">
        <v>199</v>
      </c>
      <c r="H758" s="355" t="s">
        <v>834</v>
      </c>
      <c r="I758" s="359">
        <f>_xlfn.XLOOKUP($H758,DC_growth_AGS!$A$665:$A$673,DC_growth_AGS!$O$665:$O$673,"Not found",0)</f>
        <v>0.28732391634818177</v>
      </c>
      <c r="J758" s="355">
        <v>2033</v>
      </c>
      <c r="K758" s="360">
        <f>_xlfn.XLOOKUP($A758,'Total project cost for DCs'!$A$4:$A$111,'Total project cost for DCs'!G$4:G$111,0,0)*_xlfn.XLOOKUP($A758,Drury_beneficiary_allocation!$A$5:$A$104,Drury_beneficiary_allocation!$I$5:$I$104,0,0)</f>
        <v>0</v>
      </c>
      <c r="L758" s="360">
        <f>_xlfn.XLOOKUP($A758,'Total project cost for DCs'!$A$4:$A$111,'Total project cost for DCs'!H$4:H$111,0,0)*_xlfn.XLOOKUP($A758,Drury_beneficiary_allocation!$A$5:$A$104,Drury_beneficiary_allocation!$I$5:$I$104,0,0)</f>
        <v>0</v>
      </c>
      <c r="M758" s="360">
        <f>_xlfn.XLOOKUP($A758,'Total project cost for DCs'!$A$4:$A$111,'Total project cost for DCs'!I$4:I$111,0,0)*_xlfn.XLOOKUP($A758,Drury_beneficiary_allocation!$A$5:$A$104,Drury_beneficiary_allocation!$I$5:$I$104,0,0)</f>
        <v>0</v>
      </c>
      <c r="N758" s="360">
        <f>_xlfn.XLOOKUP($A758,'Total project cost for DCs'!$A$4:$A$111,'Total project cost for DCs'!J$4:J$111,0,0)*_xlfn.XLOOKUP($A758,Drury_beneficiary_allocation!$A$5:$A$104,Drury_beneficiary_allocation!$I$5:$I$104,0,0)</f>
        <v>0</v>
      </c>
      <c r="O758" s="360">
        <f>_xlfn.XLOOKUP($A758,'Total project cost for DCs'!$A$4:$A$111,'Total project cost for DCs'!K$4:K$111,0,0)*_xlfn.XLOOKUP($A758,Drury_beneficiary_allocation!$A$5:$A$104,Drury_beneficiary_allocation!$I$5:$I$104,0,0)</f>
        <v>0</v>
      </c>
      <c r="P758" s="360">
        <f>_xlfn.XLOOKUP($A758,'Total project cost for DCs'!$A$4:$A$111,'Total project cost for DCs'!L$4:L$111,0,0)*_xlfn.XLOOKUP($A758,Drury_beneficiary_allocation!$A$5:$A$104,Drury_beneficiary_allocation!$I$5:$I$104,0,0)</f>
        <v>0</v>
      </c>
      <c r="Q758" s="360">
        <f>_xlfn.XLOOKUP($A758,'Total project cost for DCs'!$A$4:$A$111,'Total project cost for DCs'!M$4:M$111,0,0)*_xlfn.XLOOKUP($A758,Drury_beneficiary_allocation!$A$5:$A$104,Drury_beneficiary_allocation!$I$5:$I$104,0,0)</f>
        <v>0</v>
      </c>
      <c r="R758" s="360">
        <f>_xlfn.XLOOKUP($A758,'Total project cost for DCs'!$A$4:$A$111,'Total project cost for DCs'!N$4:N$111,0,0)*_xlfn.XLOOKUP($A758,Drury_beneficiary_allocation!$A$5:$A$104,Drury_beneficiary_allocation!$I$5:$I$104,0,0)</f>
        <v>0</v>
      </c>
      <c r="S758" s="360">
        <f>_xlfn.XLOOKUP($A758,'Total project cost for DCs'!$A$4:$A$111,'Total project cost for DCs'!O$4:O$111,0,0)*_xlfn.XLOOKUP($A758,Drury_beneficiary_allocation!$A$5:$A$104,Drury_beneficiary_allocation!$I$5:$I$104,0,0)</f>
        <v>0</v>
      </c>
      <c r="T758" s="360">
        <f>_xlfn.XLOOKUP($A758,'Total project cost for DCs'!$A$4:$A$111,'Total project cost for DCs'!P$4:P$111,0,0)*_xlfn.XLOOKUP($A758,Drury_beneficiary_allocation!$A$5:$A$104,Drury_beneficiary_allocation!$I$5:$I$104,0,0)</f>
        <v>0</v>
      </c>
      <c r="U758" s="360">
        <f>_xlfn.XLOOKUP($A758,'Total project cost for DCs'!$A$4:$A$111,'Total project cost for DCs'!Q$4:Q$111,0,0)*_xlfn.XLOOKUP($A758,Drury_beneficiary_allocation!$A$5:$A$104,Drury_beneficiary_allocation!$I$5:$I$104,0,0)</f>
        <v>0</v>
      </c>
      <c r="V758" s="360">
        <f>_xlfn.XLOOKUP($A758,'Total project cost for DCs'!$A$4:$A$111,'Total project cost for DCs'!R$4:R$111,0,0)*_xlfn.XLOOKUP($A758,Drury_beneficiary_allocation!$A$5:$A$104,Drury_beneficiary_allocation!$I$5:$I$104,0,0)</f>
        <v>0</v>
      </c>
      <c r="W758" s="360">
        <f>_xlfn.XLOOKUP($A758,'Total project cost for DCs'!$A$4:$A$111,'Total project cost for DCs'!S$4:S$111,0,0)*_xlfn.XLOOKUP($A758,Drury_beneficiary_allocation!$A$5:$A$104,Drury_beneficiary_allocation!$I$5:$I$104,0,0)</f>
        <v>0</v>
      </c>
      <c r="X758" s="360">
        <f>_xlfn.XLOOKUP($A758,'Total project cost for DCs'!$A$4:$A$111,'Total project cost for DCs'!T$4:T$111,0,0)*_xlfn.XLOOKUP($A758,Drury_beneficiary_allocation!$A$5:$A$104,Drury_beneficiary_allocation!$I$5:$I$104,0,0)</f>
        <v>0</v>
      </c>
      <c r="Y758" s="349">
        <f t="shared" si="78"/>
        <v>0</v>
      </c>
      <c r="Z758" s="349">
        <f t="shared" si="79"/>
        <v>0</v>
      </c>
      <c r="AA758" s="349"/>
      <c r="AB758" s="353">
        <v>0</v>
      </c>
      <c r="AC758" s="354" t="str">
        <f t="shared" si="80"/>
        <v>Collector</v>
      </c>
      <c r="AD758" s="349"/>
      <c r="AE758" s="349"/>
      <c r="AF758" s="355">
        <f>_xlfn.XLOOKUP(A758,'P1 Date Adjustment'!B:B,'P1 Date Adjustment'!F:F,"not found",0)</f>
        <v>2033</v>
      </c>
      <c r="AG758" s="349">
        <f t="shared" si="81"/>
        <v>0</v>
      </c>
    </row>
    <row r="759" spans="1:33" ht="30" x14ac:dyDescent="0.25">
      <c r="A759" s="129" t="s">
        <v>246</v>
      </c>
      <c r="B759" s="358" t="s">
        <v>247</v>
      </c>
      <c r="C759" s="358" t="str">
        <f>_xlfn.XLOOKUP($A759,'Total project cost for DCs'!A:A,'Total project cost for DCs'!C:C,"Not found",0)</f>
        <v>4-lane urban- upgrade 2-lane urban with active modes on both sides (SGA design)</v>
      </c>
      <c r="D759" s="355" t="s">
        <v>155</v>
      </c>
      <c r="E759" s="355" t="s">
        <v>157</v>
      </c>
      <c r="H759" s="355" t="s">
        <v>834</v>
      </c>
      <c r="I759" s="359">
        <f>_xlfn.XLOOKUP($H759,DC_growth_AGS!$A$665:$A$673,DC_growth_AGS!$O$665:$O$673,"Not found",0)</f>
        <v>0.28732391634818177</v>
      </c>
      <c r="J759" s="355">
        <v>2050</v>
      </c>
      <c r="K759" s="360">
        <f>_xlfn.XLOOKUP($A759,'Total project cost for DCs'!$A$4:$A$111,'Total project cost for DCs'!G$4:G$111,0,0)*_xlfn.XLOOKUP($A759,Drury_beneficiary_allocation!$A$5:$A$104,Drury_beneficiary_allocation!$I$5:$I$104,0,0)</f>
        <v>0</v>
      </c>
      <c r="L759" s="360">
        <f>_xlfn.XLOOKUP($A759,'Total project cost for DCs'!$A$4:$A$111,'Total project cost for DCs'!H$4:H$111,0,0)*_xlfn.XLOOKUP($A759,Drury_beneficiary_allocation!$A$5:$A$104,Drury_beneficiary_allocation!$I$5:$I$104,0,0)</f>
        <v>0</v>
      </c>
      <c r="M759" s="360">
        <f>_xlfn.XLOOKUP($A759,'Total project cost for DCs'!$A$4:$A$111,'Total project cost for DCs'!I$4:I$111,0,0)*_xlfn.XLOOKUP($A759,Drury_beneficiary_allocation!$A$5:$A$104,Drury_beneficiary_allocation!$I$5:$I$104,0,0)</f>
        <v>0</v>
      </c>
      <c r="N759" s="360">
        <f>_xlfn.XLOOKUP($A759,'Total project cost for DCs'!$A$4:$A$111,'Total project cost for DCs'!J$4:J$111,0,0)*_xlfn.XLOOKUP($A759,Drury_beneficiary_allocation!$A$5:$A$104,Drury_beneficiary_allocation!$I$5:$I$104,0,0)</f>
        <v>0</v>
      </c>
      <c r="O759" s="360">
        <f>_xlfn.XLOOKUP($A759,'Total project cost for DCs'!$A$4:$A$111,'Total project cost for DCs'!K$4:K$111,0,0)*_xlfn.XLOOKUP($A759,Drury_beneficiary_allocation!$A$5:$A$104,Drury_beneficiary_allocation!$I$5:$I$104,0,0)</f>
        <v>0</v>
      </c>
      <c r="P759" s="360">
        <f>_xlfn.XLOOKUP($A759,'Total project cost for DCs'!$A$4:$A$111,'Total project cost for DCs'!L$4:L$111,0,0)*_xlfn.XLOOKUP($A759,Drury_beneficiary_allocation!$A$5:$A$104,Drury_beneficiary_allocation!$I$5:$I$104,0,0)</f>
        <v>0</v>
      </c>
      <c r="Q759" s="360">
        <f>_xlfn.XLOOKUP($A759,'Total project cost for DCs'!$A$4:$A$111,'Total project cost for DCs'!M$4:M$111,0,0)*_xlfn.XLOOKUP($A759,Drury_beneficiary_allocation!$A$5:$A$104,Drury_beneficiary_allocation!$I$5:$I$104,0,0)</f>
        <v>0</v>
      </c>
      <c r="R759" s="360">
        <f>_xlfn.XLOOKUP($A759,'Total project cost for DCs'!$A$4:$A$111,'Total project cost for DCs'!N$4:N$111,0,0)*_xlfn.XLOOKUP($A759,Drury_beneficiary_allocation!$A$5:$A$104,Drury_beneficiary_allocation!$I$5:$I$104,0,0)</f>
        <v>0</v>
      </c>
      <c r="S759" s="360">
        <f>_xlfn.XLOOKUP($A759,'Total project cost for DCs'!$A$4:$A$111,'Total project cost for DCs'!O$4:O$111,0,0)*_xlfn.XLOOKUP($A759,Drury_beneficiary_allocation!$A$5:$A$104,Drury_beneficiary_allocation!$I$5:$I$104,0,0)</f>
        <v>0</v>
      </c>
      <c r="T759" s="360">
        <f>_xlfn.XLOOKUP($A759,'Total project cost for DCs'!$A$4:$A$111,'Total project cost for DCs'!P$4:P$111,0,0)*_xlfn.XLOOKUP($A759,Drury_beneficiary_allocation!$A$5:$A$104,Drury_beneficiary_allocation!$I$5:$I$104,0,0)</f>
        <v>0</v>
      </c>
      <c r="U759" s="360">
        <f>_xlfn.XLOOKUP($A759,'Total project cost for DCs'!$A$4:$A$111,'Total project cost for DCs'!Q$4:Q$111,0,0)*_xlfn.XLOOKUP($A759,Drury_beneficiary_allocation!$A$5:$A$104,Drury_beneficiary_allocation!$I$5:$I$104,0,0)</f>
        <v>0</v>
      </c>
      <c r="V759" s="360">
        <f>_xlfn.XLOOKUP($A759,'Total project cost for DCs'!$A$4:$A$111,'Total project cost for DCs'!R$4:R$111,0,0)*_xlfn.XLOOKUP($A759,Drury_beneficiary_allocation!$A$5:$A$104,Drury_beneficiary_allocation!$I$5:$I$104,0,0)</f>
        <v>0</v>
      </c>
      <c r="W759" s="360">
        <f>_xlfn.XLOOKUP($A759,'Total project cost for DCs'!$A$4:$A$111,'Total project cost for DCs'!S$4:S$111,0,0)*_xlfn.XLOOKUP($A759,Drury_beneficiary_allocation!$A$5:$A$104,Drury_beneficiary_allocation!$I$5:$I$104,0,0)</f>
        <v>0</v>
      </c>
      <c r="X759" s="360">
        <f>_xlfn.XLOOKUP($A759,'Total project cost for DCs'!$A$4:$A$111,'Total project cost for DCs'!T$4:T$111,0,0)*_xlfn.XLOOKUP($A759,Drury_beneficiary_allocation!$A$5:$A$104,Drury_beneficiary_allocation!$I$5:$I$104,0,0)</f>
        <v>0</v>
      </c>
      <c r="Y759" s="349">
        <f t="shared" si="78"/>
        <v>0</v>
      </c>
      <c r="Z759" s="349">
        <f t="shared" si="79"/>
        <v>0</v>
      </c>
      <c r="AA759" s="349"/>
      <c r="AB759" s="353">
        <v>0</v>
      </c>
      <c r="AC759" s="354" t="str">
        <f t="shared" si="80"/>
        <v>Arterial</v>
      </c>
      <c r="AD759" s="349"/>
      <c r="AE759" s="349"/>
      <c r="AF759" s="355">
        <f>_xlfn.XLOOKUP(A759,'P1 Date Adjustment'!B:B,'P1 Date Adjustment'!F:F,"not found",0)</f>
        <v>2050</v>
      </c>
      <c r="AG759" s="349">
        <f t="shared" si="81"/>
        <v>0</v>
      </c>
    </row>
    <row r="760" spans="1:33" ht="45" x14ac:dyDescent="0.25">
      <c r="A760" s="129" t="s">
        <v>259</v>
      </c>
      <c r="B760" s="358" t="s">
        <v>260</v>
      </c>
      <c r="C760" s="358" t="str">
        <f>_xlfn.XLOOKUP($A760,'Total project cost for DCs'!A:A,'Total project cost for DCs'!C:C,"Not found",0)</f>
        <v>Active mode upgrades- existing road layout with active modes on both sides + intersection upgrades for active mode crossing</v>
      </c>
      <c r="D760" s="355" t="s">
        <v>155</v>
      </c>
      <c r="E760" s="355" t="s">
        <v>199</v>
      </c>
      <c r="H760" s="355" t="s">
        <v>834</v>
      </c>
      <c r="I760" s="359">
        <f>_xlfn.XLOOKUP($H760,DC_growth_AGS!$A$665:$A$673,DC_growth_AGS!$O$665:$O$673,"Not found",0)</f>
        <v>0.28732391634818177</v>
      </c>
      <c r="J760" s="355">
        <v>2035</v>
      </c>
      <c r="K760" s="360">
        <f>_xlfn.XLOOKUP($A760,'Total project cost for DCs'!$A$4:$A$111,'Total project cost for DCs'!G$4:G$111,0,0)*_xlfn.XLOOKUP($A760,Drury_beneficiary_allocation!$A$5:$A$104,Drury_beneficiary_allocation!$I$5:$I$104,0,0)</f>
        <v>0</v>
      </c>
      <c r="L760" s="360">
        <f>_xlfn.XLOOKUP($A760,'Total project cost for DCs'!$A$4:$A$111,'Total project cost for DCs'!H$4:H$111,0,0)*_xlfn.XLOOKUP($A760,Drury_beneficiary_allocation!$A$5:$A$104,Drury_beneficiary_allocation!$I$5:$I$104,0,0)</f>
        <v>0</v>
      </c>
      <c r="M760" s="360">
        <f>_xlfn.XLOOKUP($A760,'Total project cost for DCs'!$A$4:$A$111,'Total project cost for DCs'!I$4:I$111,0,0)*_xlfn.XLOOKUP($A760,Drury_beneficiary_allocation!$A$5:$A$104,Drury_beneficiary_allocation!$I$5:$I$104,0,0)</f>
        <v>0</v>
      </c>
      <c r="N760" s="360">
        <f>_xlfn.XLOOKUP($A760,'Total project cost for DCs'!$A$4:$A$111,'Total project cost for DCs'!J$4:J$111,0,0)*_xlfn.XLOOKUP($A760,Drury_beneficiary_allocation!$A$5:$A$104,Drury_beneficiary_allocation!$I$5:$I$104,0,0)</f>
        <v>0</v>
      </c>
      <c r="O760" s="360">
        <f>_xlfn.XLOOKUP($A760,'Total project cost for DCs'!$A$4:$A$111,'Total project cost for DCs'!K$4:K$111,0,0)*_xlfn.XLOOKUP($A760,Drury_beneficiary_allocation!$A$5:$A$104,Drury_beneficiary_allocation!$I$5:$I$104,0,0)</f>
        <v>0</v>
      </c>
      <c r="P760" s="360">
        <f>_xlfn.XLOOKUP($A760,'Total project cost for DCs'!$A$4:$A$111,'Total project cost for DCs'!L$4:L$111,0,0)*_xlfn.XLOOKUP($A760,Drury_beneficiary_allocation!$A$5:$A$104,Drury_beneficiary_allocation!$I$5:$I$104,0,0)</f>
        <v>0</v>
      </c>
      <c r="Q760" s="360">
        <f>_xlfn.XLOOKUP($A760,'Total project cost for DCs'!$A$4:$A$111,'Total project cost for DCs'!M$4:M$111,0,0)*_xlfn.XLOOKUP($A760,Drury_beneficiary_allocation!$A$5:$A$104,Drury_beneficiary_allocation!$I$5:$I$104,0,0)</f>
        <v>0</v>
      </c>
      <c r="R760" s="360">
        <f>_xlfn.XLOOKUP($A760,'Total project cost for DCs'!$A$4:$A$111,'Total project cost for DCs'!N$4:N$111,0,0)*_xlfn.XLOOKUP($A760,Drury_beneficiary_allocation!$A$5:$A$104,Drury_beneficiary_allocation!$I$5:$I$104,0,0)</f>
        <v>0</v>
      </c>
      <c r="S760" s="360">
        <f>_xlfn.XLOOKUP($A760,'Total project cost for DCs'!$A$4:$A$111,'Total project cost for DCs'!O$4:O$111,0,0)*_xlfn.XLOOKUP($A760,Drury_beneficiary_allocation!$A$5:$A$104,Drury_beneficiary_allocation!$I$5:$I$104,0,0)</f>
        <v>0</v>
      </c>
      <c r="T760" s="360">
        <f>_xlfn.XLOOKUP($A760,'Total project cost for DCs'!$A$4:$A$111,'Total project cost for DCs'!P$4:P$111,0,0)*_xlfn.XLOOKUP($A760,Drury_beneficiary_allocation!$A$5:$A$104,Drury_beneficiary_allocation!$I$5:$I$104,0,0)</f>
        <v>0</v>
      </c>
      <c r="U760" s="360">
        <f>_xlfn.XLOOKUP($A760,'Total project cost for DCs'!$A$4:$A$111,'Total project cost for DCs'!Q$4:Q$111,0,0)*_xlfn.XLOOKUP($A760,Drury_beneficiary_allocation!$A$5:$A$104,Drury_beneficiary_allocation!$I$5:$I$104,0,0)</f>
        <v>0</v>
      </c>
      <c r="V760" s="360">
        <f>_xlfn.XLOOKUP($A760,'Total project cost for DCs'!$A$4:$A$111,'Total project cost for DCs'!R$4:R$111,0,0)*_xlfn.XLOOKUP($A760,Drury_beneficiary_allocation!$A$5:$A$104,Drury_beneficiary_allocation!$I$5:$I$104,0,0)</f>
        <v>0</v>
      </c>
      <c r="W760" s="360">
        <f>_xlfn.XLOOKUP($A760,'Total project cost for DCs'!$A$4:$A$111,'Total project cost for DCs'!S$4:S$111,0,0)*_xlfn.XLOOKUP($A760,Drury_beneficiary_allocation!$A$5:$A$104,Drury_beneficiary_allocation!$I$5:$I$104,0,0)</f>
        <v>0</v>
      </c>
      <c r="X760" s="360">
        <f>_xlfn.XLOOKUP($A760,'Total project cost for DCs'!$A$4:$A$111,'Total project cost for DCs'!T$4:T$111,0,0)*_xlfn.XLOOKUP($A760,Drury_beneficiary_allocation!$A$5:$A$104,Drury_beneficiary_allocation!$I$5:$I$104,0,0)</f>
        <v>0</v>
      </c>
      <c r="Y760" s="349">
        <f t="shared" si="78"/>
        <v>0</v>
      </c>
      <c r="Z760" s="349">
        <f t="shared" si="79"/>
        <v>0</v>
      </c>
      <c r="AA760" s="349"/>
      <c r="AB760" s="353">
        <v>0</v>
      </c>
      <c r="AC760" s="354" t="str">
        <f t="shared" si="80"/>
        <v>Collector</v>
      </c>
      <c r="AD760" s="349"/>
      <c r="AE760" s="349"/>
      <c r="AF760" s="355">
        <f>_xlfn.XLOOKUP(A760,'P1 Date Adjustment'!B:B,'P1 Date Adjustment'!F:F,"not found",0)</f>
        <v>2035</v>
      </c>
      <c r="AG760" s="349">
        <f t="shared" si="81"/>
        <v>0</v>
      </c>
    </row>
    <row r="761" spans="1:33" ht="45" x14ac:dyDescent="0.25">
      <c r="A761" s="129">
        <v>21</v>
      </c>
      <c r="B761" s="358" t="s">
        <v>262</v>
      </c>
      <c r="C761" s="358" t="str">
        <f>_xlfn.XLOOKUP($A761,'Total project cost for DCs'!A:A,'Total project cost for DCs'!C:C,"Not found",0)</f>
        <v>Active mode upgrades- existing road layout with active modes on both sides + intersection upgrades for active mode crossing</v>
      </c>
      <c r="D761" s="355" t="s">
        <v>155</v>
      </c>
      <c r="E761" s="355" t="s">
        <v>199</v>
      </c>
      <c r="H761" s="355" t="s">
        <v>834</v>
      </c>
      <c r="I761" s="359">
        <f>_xlfn.XLOOKUP($H761,DC_growth_AGS!$A$665:$A$673,DC_growth_AGS!$O$665:$O$673,"Not found",0)</f>
        <v>0.28732391634818177</v>
      </c>
      <c r="J761" s="355">
        <v>2035</v>
      </c>
      <c r="K761" s="360">
        <f>_xlfn.XLOOKUP($A761,'Total project cost for DCs'!$A$4:$A$111,'Total project cost for DCs'!G$4:G$111,0,0)*_xlfn.XLOOKUP($A761,Drury_beneficiary_allocation!$A$5:$A$104,Drury_beneficiary_allocation!$I$5:$I$104,0,0)</f>
        <v>0</v>
      </c>
      <c r="L761" s="360">
        <f>_xlfn.XLOOKUP($A761,'Total project cost for DCs'!$A$4:$A$111,'Total project cost for DCs'!H$4:H$111,0,0)*_xlfn.XLOOKUP($A761,Drury_beneficiary_allocation!$A$5:$A$104,Drury_beneficiary_allocation!$I$5:$I$104,0,0)</f>
        <v>0</v>
      </c>
      <c r="M761" s="360">
        <f>_xlfn.XLOOKUP($A761,'Total project cost for DCs'!$A$4:$A$111,'Total project cost for DCs'!I$4:I$111,0,0)*_xlfn.XLOOKUP($A761,Drury_beneficiary_allocation!$A$5:$A$104,Drury_beneficiary_allocation!$I$5:$I$104,0,0)</f>
        <v>0</v>
      </c>
      <c r="N761" s="360">
        <f>_xlfn.XLOOKUP($A761,'Total project cost for DCs'!$A$4:$A$111,'Total project cost for DCs'!J$4:J$111,0,0)*_xlfn.XLOOKUP($A761,Drury_beneficiary_allocation!$A$5:$A$104,Drury_beneficiary_allocation!$I$5:$I$104,0,0)</f>
        <v>0</v>
      </c>
      <c r="O761" s="360">
        <f>_xlfn.XLOOKUP($A761,'Total project cost for DCs'!$A$4:$A$111,'Total project cost for DCs'!K$4:K$111,0,0)*_xlfn.XLOOKUP($A761,Drury_beneficiary_allocation!$A$5:$A$104,Drury_beneficiary_allocation!$I$5:$I$104,0,0)</f>
        <v>0</v>
      </c>
      <c r="P761" s="360">
        <f>_xlfn.XLOOKUP($A761,'Total project cost for DCs'!$A$4:$A$111,'Total project cost for DCs'!L$4:L$111,0,0)*_xlfn.XLOOKUP($A761,Drury_beneficiary_allocation!$A$5:$A$104,Drury_beneficiary_allocation!$I$5:$I$104,0,0)</f>
        <v>0</v>
      </c>
      <c r="Q761" s="360">
        <f>_xlfn.XLOOKUP($A761,'Total project cost for DCs'!$A$4:$A$111,'Total project cost for DCs'!M$4:M$111,0,0)*_xlfn.XLOOKUP($A761,Drury_beneficiary_allocation!$A$5:$A$104,Drury_beneficiary_allocation!$I$5:$I$104,0,0)</f>
        <v>0</v>
      </c>
      <c r="R761" s="360">
        <f>_xlfn.XLOOKUP($A761,'Total project cost for DCs'!$A$4:$A$111,'Total project cost for DCs'!N$4:N$111,0,0)*_xlfn.XLOOKUP($A761,Drury_beneficiary_allocation!$A$5:$A$104,Drury_beneficiary_allocation!$I$5:$I$104,0,0)</f>
        <v>0</v>
      </c>
      <c r="S761" s="360">
        <f>_xlfn.XLOOKUP($A761,'Total project cost for DCs'!$A$4:$A$111,'Total project cost for DCs'!O$4:O$111,0,0)*_xlfn.XLOOKUP($A761,Drury_beneficiary_allocation!$A$5:$A$104,Drury_beneficiary_allocation!$I$5:$I$104,0,0)</f>
        <v>0</v>
      </c>
      <c r="T761" s="360">
        <f>_xlfn.XLOOKUP($A761,'Total project cost for DCs'!$A$4:$A$111,'Total project cost for DCs'!P$4:P$111,0,0)*_xlfn.XLOOKUP($A761,Drury_beneficiary_allocation!$A$5:$A$104,Drury_beneficiary_allocation!$I$5:$I$104,0,0)</f>
        <v>0</v>
      </c>
      <c r="U761" s="360">
        <f>_xlfn.XLOOKUP($A761,'Total project cost for DCs'!$A$4:$A$111,'Total project cost for DCs'!Q$4:Q$111,0,0)*_xlfn.XLOOKUP($A761,Drury_beneficiary_allocation!$A$5:$A$104,Drury_beneficiary_allocation!$I$5:$I$104,0,0)</f>
        <v>0</v>
      </c>
      <c r="V761" s="360">
        <f>_xlfn.XLOOKUP($A761,'Total project cost for DCs'!$A$4:$A$111,'Total project cost for DCs'!R$4:R$111,0,0)*_xlfn.XLOOKUP($A761,Drury_beneficiary_allocation!$A$5:$A$104,Drury_beneficiary_allocation!$I$5:$I$104,0,0)</f>
        <v>0</v>
      </c>
      <c r="W761" s="360">
        <f>_xlfn.XLOOKUP($A761,'Total project cost for DCs'!$A$4:$A$111,'Total project cost for DCs'!S$4:S$111,0,0)*_xlfn.XLOOKUP($A761,Drury_beneficiary_allocation!$A$5:$A$104,Drury_beneficiary_allocation!$I$5:$I$104,0,0)</f>
        <v>0</v>
      </c>
      <c r="X761" s="360">
        <f>_xlfn.XLOOKUP($A761,'Total project cost for DCs'!$A$4:$A$111,'Total project cost for DCs'!T$4:T$111,0,0)*_xlfn.XLOOKUP($A761,Drury_beneficiary_allocation!$A$5:$A$104,Drury_beneficiary_allocation!$I$5:$I$104,0,0)</f>
        <v>0</v>
      </c>
      <c r="Y761" s="349">
        <f t="shared" si="78"/>
        <v>0</v>
      </c>
      <c r="Z761" s="349">
        <f t="shared" si="79"/>
        <v>0</v>
      </c>
      <c r="AA761" s="349"/>
      <c r="AB761" s="353">
        <v>0</v>
      </c>
      <c r="AC761" s="354" t="str">
        <f t="shared" si="80"/>
        <v>Collector</v>
      </c>
      <c r="AD761" s="349"/>
      <c r="AE761" s="349"/>
      <c r="AF761" s="355">
        <f>_xlfn.XLOOKUP(A761,'P1 Date Adjustment'!B:B,'P1 Date Adjustment'!F:F,"not found",0)</f>
        <v>2035</v>
      </c>
      <c r="AG761" s="349">
        <f t="shared" si="81"/>
        <v>0</v>
      </c>
    </row>
    <row r="762" spans="1:33" x14ac:dyDescent="0.25">
      <c r="A762" s="129">
        <v>22</v>
      </c>
      <c r="B762" s="358" t="s">
        <v>263</v>
      </c>
      <c r="C762" s="358" t="str">
        <f>_xlfn.XLOOKUP($A762,'Total project cost for DCs'!A:A,'Total project cost for DCs'!C:C,"Not found",0)</f>
        <v>Upgrade intersection with active modes facilities(TDM)</v>
      </c>
      <c r="D762" s="355" t="s">
        <v>155</v>
      </c>
      <c r="E762" s="355" t="s">
        <v>223</v>
      </c>
      <c r="H762" s="355" t="s">
        <v>834</v>
      </c>
      <c r="I762" s="359">
        <f>_xlfn.XLOOKUP($H762,DC_growth_AGS!$A$665:$A$673,DC_growth_AGS!$O$665:$O$673,"Not found",0)</f>
        <v>0.28732391634818177</v>
      </c>
      <c r="J762" s="355">
        <v>2033</v>
      </c>
      <c r="K762" s="360">
        <f>_xlfn.XLOOKUP($A762,'Total project cost for DCs'!$A$4:$A$111,'Total project cost for DCs'!G$4:G$111,0,0)*_xlfn.XLOOKUP($A762,Drury_beneficiary_allocation!$A$5:$A$104,Drury_beneficiary_allocation!$I$5:$I$104,0,0)</f>
        <v>0</v>
      </c>
      <c r="L762" s="360">
        <f>_xlfn.XLOOKUP($A762,'Total project cost for DCs'!$A$4:$A$111,'Total project cost for DCs'!H$4:H$111,0,0)*_xlfn.XLOOKUP($A762,Drury_beneficiary_allocation!$A$5:$A$104,Drury_beneficiary_allocation!$I$5:$I$104,0,0)</f>
        <v>0</v>
      </c>
      <c r="M762" s="360">
        <f>_xlfn.XLOOKUP($A762,'Total project cost for DCs'!$A$4:$A$111,'Total project cost for DCs'!I$4:I$111,0,0)*_xlfn.XLOOKUP($A762,Drury_beneficiary_allocation!$A$5:$A$104,Drury_beneficiary_allocation!$I$5:$I$104,0,0)</f>
        <v>0</v>
      </c>
      <c r="N762" s="360">
        <f>_xlfn.XLOOKUP($A762,'Total project cost for DCs'!$A$4:$A$111,'Total project cost for DCs'!J$4:J$111,0,0)*_xlfn.XLOOKUP($A762,Drury_beneficiary_allocation!$A$5:$A$104,Drury_beneficiary_allocation!$I$5:$I$104,0,0)</f>
        <v>0</v>
      </c>
      <c r="O762" s="360">
        <f>_xlfn.XLOOKUP($A762,'Total project cost for DCs'!$A$4:$A$111,'Total project cost for DCs'!K$4:K$111,0,0)*_xlfn.XLOOKUP($A762,Drury_beneficiary_allocation!$A$5:$A$104,Drury_beneficiary_allocation!$I$5:$I$104,0,0)</f>
        <v>0</v>
      </c>
      <c r="P762" s="360">
        <f>_xlfn.XLOOKUP($A762,'Total project cost for DCs'!$A$4:$A$111,'Total project cost for DCs'!L$4:L$111,0,0)*_xlfn.XLOOKUP($A762,Drury_beneficiary_allocation!$A$5:$A$104,Drury_beneficiary_allocation!$I$5:$I$104,0,0)</f>
        <v>0</v>
      </c>
      <c r="Q762" s="360">
        <f>_xlfn.XLOOKUP($A762,'Total project cost for DCs'!$A$4:$A$111,'Total project cost for DCs'!M$4:M$111,0,0)*_xlfn.XLOOKUP($A762,Drury_beneficiary_allocation!$A$5:$A$104,Drury_beneficiary_allocation!$I$5:$I$104,0,0)</f>
        <v>0</v>
      </c>
      <c r="R762" s="360">
        <f>_xlfn.XLOOKUP($A762,'Total project cost for DCs'!$A$4:$A$111,'Total project cost for DCs'!N$4:N$111,0,0)*_xlfn.XLOOKUP($A762,Drury_beneficiary_allocation!$A$5:$A$104,Drury_beneficiary_allocation!$I$5:$I$104,0,0)</f>
        <v>0</v>
      </c>
      <c r="S762" s="360">
        <f>_xlfn.XLOOKUP($A762,'Total project cost for DCs'!$A$4:$A$111,'Total project cost for DCs'!O$4:O$111,0,0)*_xlfn.XLOOKUP($A762,Drury_beneficiary_allocation!$A$5:$A$104,Drury_beneficiary_allocation!$I$5:$I$104,0,0)</f>
        <v>0</v>
      </c>
      <c r="T762" s="360">
        <f>_xlfn.XLOOKUP($A762,'Total project cost for DCs'!$A$4:$A$111,'Total project cost for DCs'!P$4:P$111,0,0)*_xlfn.XLOOKUP($A762,Drury_beneficiary_allocation!$A$5:$A$104,Drury_beneficiary_allocation!$I$5:$I$104,0,0)</f>
        <v>0</v>
      </c>
      <c r="U762" s="360">
        <f>_xlfn.XLOOKUP($A762,'Total project cost for DCs'!$A$4:$A$111,'Total project cost for DCs'!Q$4:Q$111,0,0)*_xlfn.XLOOKUP($A762,Drury_beneficiary_allocation!$A$5:$A$104,Drury_beneficiary_allocation!$I$5:$I$104,0,0)</f>
        <v>0</v>
      </c>
      <c r="V762" s="360">
        <f>_xlfn.XLOOKUP($A762,'Total project cost for DCs'!$A$4:$A$111,'Total project cost for DCs'!R$4:R$111,0,0)*_xlfn.XLOOKUP($A762,Drury_beneficiary_allocation!$A$5:$A$104,Drury_beneficiary_allocation!$I$5:$I$104,0,0)</f>
        <v>0</v>
      </c>
      <c r="W762" s="360">
        <f>_xlfn.XLOOKUP($A762,'Total project cost for DCs'!$A$4:$A$111,'Total project cost for DCs'!S$4:S$111,0,0)*_xlfn.XLOOKUP($A762,Drury_beneficiary_allocation!$A$5:$A$104,Drury_beneficiary_allocation!$I$5:$I$104,0,0)</f>
        <v>0</v>
      </c>
      <c r="X762" s="360">
        <f>_xlfn.XLOOKUP($A762,'Total project cost for DCs'!$A$4:$A$111,'Total project cost for DCs'!T$4:T$111,0,0)*_xlfn.XLOOKUP($A762,Drury_beneficiary_allocation!$A$5:$A$104,Drury_beneficiary_allocation!$I$5:$I$104,0,0)</f>
        <v>0</v>
      </c>
      <c r="Y762" s="349">
        <f t="shared" si="78"/>
        <v>0</v>
      </c>
      <c r="Z762" s="349">
        <f t="shared" si="79"/>
        <v>0</v>
      </c>
      <c r="AA762" s="349"/>
      <c r="AB762" s="353">
        <v>0</v>
      </c>
      <c r="AC762" s="354" t="str">
        <f t="shared" si="80"/>
        <v>Collector</v>
      </c>
      <c r="AD762" s="349"/>
      <c r="AE762" s="349"/>
      <c r="AF762" s="355">
        <f>_xlfn.XLOOKUP(A762,'P1 Date Adjustment'!B:B,'P1 Date Adjustment'!F:F,"not found",0)</f>
        <v>2033</v>
      </c>
      <c r="AG762" s="349">
        <f t="shared" si="81"/>
        <v>0</v>
      </c>
    </row>
    <row r="763" spans="1:33" ht="45" x14ac:dyDescent="0.25">
      <c r="A763" s="129" t="s">
        <v>281</v>
      </c>
      <c r="B763" s="358" t="s">
        <v>282</v>
      </c>
      <c r="C763" s="358" t="str">
        <f>_xlfn.XLOOKUP($A763,'Total project cost for DCs'!A:A,'Total project cost for DCs'!C:C,"Not found",0)</f>
        <v xml:space="preserve">Interim 2-lane – install kerb and channel within existing road corridor with provision of active modes on both sides, 20m cross-section </v>
      </c>
      <c r="D763" s="355" t="s">
        <v>155</v>
      </c>
      <c r="E763" s="355" t="s">
        <v>145</v>
      </c>
      <c r="H763" s="355" t="s">
        <v>834</v>
      </c>
      <c r="I763" s="359">
        <f>_xlfn.XLOOKUP($H763,DC_growth_AGS!$A$665:$A$673,DC_growth_AGS!$O$665:$O$673,"Not found",0)</f>
        <v>0.28732391634818177</v>
      </c>
      <c r="J763" s="355">
        <v>2025</v>
      </c>
      <c r="K763" s="360">
        <f>_xlfn.XLOOKUP($A763,'Total project cost for DCs'!$A$4:$A$111,'Total project cost for DCs'!G$4:G$111,0,0)*_xlfn.XLOOKUP($A763,Drury_beneficiary_allocation!$A$5:$A$104,Drury_beneficiary_allocation!$I$5:$I$104,0,0)</f>
        <v>0</v>
      </c>
      <c r="L763" s="360">
        <f>_xlfn.XLOOKUP($A763,'Total project cost for DCs'!$A$4:$A$111,'Total project cost for DCs'!H$4:H$111,0,0)*_xlfn.XLOOKUP($A763,Drury_beneficiary_allocation!$A$5:$A$104,Drury_beneficiary_allocation!$I$5:$I$104,0,0)</f>
        <v>0</v>
      </c>
      <c r="M763" s="360">
        <f>_xlfn.XLOOKUP($A763,'Total project cost for DCs'!$A$4:$A$111,'Total project cost for DCs'!I$4:I$111,0,0)*_xlfn.XLOOKUP($A763,Drury_beneficiary_allocation!$A$5:$A$104,Drury_beneficiary_allocation!$I$5:$I$104,0,0)</f>
        <v>0</v>
      </c>
      <c r="N763" s="360">
        <f>_xlfn.XLOOKUP($A763,'Total project cost for DCs'!$A$4:$A$111,'Total project cost for DCs'!J$4:J$111,0,0)*_xlfn.XLOOKUP($A763,Drury_beneficiary_allocation!$A$5:$A$104,Drury_beneficiary_allocation!$I$5:$I$104,0,0)</f>
        <v>0</v>
      </c>
      <c r="O763" s="360">
        <f>_xlfn.XLOOKUP($A763,'Total project cost for DCs'!$A$4:$A$111,'Total project cost for DCs'!K$4:K$111,0,0)*_xlfn.XLOOKUP($A763,Drury_beneficiary_allocation!$A$5:$A$104,Drury_beneficiary_allocation!$I$5:$I$104,0,0)</f>
        <v>0</v>
      </c>
      <c r="P763" s="360">
        <f>_xlfn.XLOOKUP($A763,'Total project cost for DCs'!$A$4:$A$111,'Total project cost for DCs'!L$4:L$111,0,0)*_xlfn.XLOOKUP($A763,Drury_beneficiary_allocation!$A$5:$A$104,Drury_beneficiary_allocation!$I$5:$I$104,0,0)</f>
        <v>0</v>
      </c>
      <c r="Q763" s="360">
        <f>_xlfn.XLOOKUP($A763,'Total project cost for DCs'!$A$4:$A$111,'Total project cost for DCs'!M$4:M$111,0,0)*_xlfn.XLOOKUP($A763,Drury_beneficiary_allocation!$A$5:$A$104,Drury_beneficiary_allocation!$I$5:$I$104,0,0)</f>
        <v>0</v>
      </c>
      <c r="R763" s="360">
        <f>_xlfn.XLOOKUP($A763,'Total project cost for DCs'!$A$4:$A$111,'Total project cost for DCs'!N$4:N$111,0,0)*_xlfn.XLOOKUP($A763,Drury_beneficiary_allocation!$A$5:$A$104,Drury_beneficiary_allocation!$I$5:$I$104,0,0)</f>
        <v>0</v>
      </c>
      <c r="S763" s="360">
        <f>_xlfn.XLOOKUP($A763,'Total project cost for DCs'!$A$4:$A$111,'Total project cost for DCs'!O$4:O$111,0,0)*_xlfn.XLOOKUP($A763,Drury_beneficiary_allocation!$A$5:$A$104,Drury_beneficiary_allocation!$I$5:$I$104,0,0)</f>
        <v>0</v>
      </c>
      <c r="T763" s="360">
        <f>_xlfn.XLOOKUP($A763,'Total project cost for DCs'!$A$4:$A$111,'Total project cost for DCs'!P$4:P$111,0,0)*_xlfn.XLOOKUP($A763,Drury_beneficiary_allocation!$A$5:$A$104,Drury_beneficiary_allocation!$I$5:$I$104,0,0)</f>
        <v>0</v>
      </c>
      <c r="U763" s="360">
        <f>_xlfn.XLOOKUP($A763,'Total project cost for DCs'!$A$4:$A$111,'Total project cost for DCs'!Q$4:Q$111,0,0)*_xlfn.XLOOKUP($A763,Drury_beneficiary_allocation!$A$5:$A$104,Drury_beneficiary_allocation!$I$5:$I$104,0,0)</f>
        <v>0</v>
      </c>
      <c r="V763" s="360">
        <f>_xlfn.XLOOKUP($A763,'Total project cost for DCs'!$A$4:$A$111,'Total project cost for DCs'!R$4:R$111,0,0)*_xlfn.XLOOKUP($A763,Drury_beneficiary_allocation!$A$5:$A$104,Drury_beneficiary_allocation!$I$5:$I$104,0,0)</f>
        <v>0</v>
      </c>
      <c r="W763" s="360">
        <f>_xlfn.XLOOKUP($A763,'Total project cost for DCs'!$A$4:$A$111,'Total project cost for DCs'!S$4:S$111,0,0)*_xlfn.XLOOKUP($A763,Drury_beneficiary_allocation!$A$5:$A$104,Drury_beneficiary_allocation!$I$5:$I$104,0,0)</f>
        <v>0</v>
      </c>
      <c r="X763" s="360">
        <f>_xlfn.XLOOKUP($A763,'Total project cost for DCs'!$A$4:$A$111,'Total project cost for DCs'!T$4:T$111,0,0)*_xlfn.XLOOKUP($A763,Drury_beneficiary_allocation!$A$5:$A$104,Drury_beneficiary_allocation!$I$5:$I$104,0,0)</f>
        <v>0</v>
      </c>
      <c r="Y763" s="349">
        <f t="shared" si="78"/>
        <v>0</v>
      </c>
      <c r="Z763" s="349">
        <f t="shared" si="79"/>
        <v>0</v>
      </c>
      <c r="AA763" s="349"/>
      <c r="AB763" s="353">
        <v>0</v>
      </c>
      <c r="AC763" s="354" t="str">
        <f t="shared" si="80"/>
        <v>Arterial</v>
      </c>
      <c r="AD763" s="349"/>
      <c r="AE763" s="349"/>
      <c r="AF763" s="355">
        <f>_xlfn.XLOOKUP(A763,'P1 Date Adjustment'!B:B,'P1 Date Adjustment'!F:F,"not found",0)</f>
        <v>2025</v>
      </c>
      <c r="AG763" s="349">
        <f t="shared" si="81"/>
        <v>0</v>
      </c>
    </row>
    <row r="764" spans="1:33" ht="60" x14ac:dyDescent="0.25">
      <c r="A764" s="129" t="s">
        <v>287</v>
      </c>
      <c r="B764" s="358" t="s">
        <v>282</v>
      </c>
      <c r="C764" s="358" t="str">
        <f>_xlfn.XLOOKUP($A764,'Total project cost for DCs'!A:A,'Total project cost for DCs'!C:C,"Not found",0)</f>
        <v>Final 4-lane - following interim option, upgrade Road corridor to provide four lanes with additional turning lanes at intersections where required (as indicated in SGA Design</v>
      </c>
      <c r="D764" s="355" t="s">
        <v>155</v>
      </c>
      <c r="E764" s="355" t="s">
        <v>157</v>
      </c>
      <c r="H764" s="355" t="s">
        <v>834</v>
      </c>
      <c r="I764" s="359">
        <f>_xlfn.XLOOKUP($H764,DC_growth_AGS!$A$665:$A$673,DC_growth_AGS!$O$665:$O$673,"Not found",0)</f>
        <v>0.28732391634818177</v>
      </c>
      <c r="J764" s="355">
        <v>2031</v>
      </c>
      <c r="K764" s="360">
        <f>_xlfn.XLOOKUP($A764,'Total project cost for DCs'!$A$4:$A$111,'Total project cost for DCs'!G$4:G$111,0,0)*_xlfn.XLOOKUP($A764,Drury_beneficiary_allocation!$A$5:$A$104,Drury_beneficiary_allocation!$I$5:$I$104,0,0)</f>
        <v>0</v>
      </c>
      <c r="L764" s="360">
        <f>_xlfn.XLOOKUP($A764,'Total project cost for DCs'!$A$4:$A$111,'Total project cost for DCs'!H$4:H$111,0,0)*_xlfn.XLOOKUP($A764,Drury_beneficiary_allocation!$A$5:$A$104,Drury_beneficiary_allocation!$I$5:$I$104,0,0)</f>
        <v>0</v>
      </c>
      <c r="M764" s="360">
        <f>_xlfn.XLOOKUP($A764,'Total project cost for DCs'!$A$4:$A$111,'Total project cost for DCs'!I$4:I$111,0,0)*_xlfn.XLOOKUP($A764,Drury_beneficiary_allocation!$A$5:$A$104,Drury_beneficiary_allocation!$I$5:$I$104,0,0)</f>
        <v>0</v>
      </c>
      <c r="N764" s="360">
        <f>_xlfn.XLOOKUP($A764,'Total project cost for DCs'!$A$4:$A$111,'Total project cost for DCs'!J$4:J$111,0,0)*_xlfn.XLOOKUP($A764,Drury_beneficiary_allocation!$A$5:$A$104,Drury_beneficiary_allocation!$I$5:$I$104,0,0)</f>
        <v>0</v>
      </c>
      <c r="O764" s="360">
        <f>_xlfn.XLOOKUP($A764,'Total project cost for DCs'!$A$4:$A$111,'Total project cost for DCs'!K$4:K$111,0,0)*_xlfn.XLOOKUP($A764,Drury_beneficiary_allocation!$A$5:$A$104,Drury_beneficiary_allocation!$I$5:$I$104,0,0)</f>
        <v>0</v>
      </c>
      <c r="P764" s="360">
        <f>_xlfn.XLOOKUP($A764,'Total project cost for DCs'!$A$4:$A$111,'Total project cost for DCs'!L$4:L$111,0,0)*_xlfn.XLOOKUP($A764,Drury_beneficiary_allocation!$A$5:$A$104,Drury_beneficiary_allocation!$I$5:$I$104,0,0)</f>
        <v>0</v>
      </c>
      <c r="Q764" s="360">
        <f>_xlfn.XLOOKUP($A764,'Total project cost for DCs'!$A$4:$A$111,'Total project cost for DCs'!M$4:M$111,0,0)*_xlfn.XLOOKUP($A764,Drury_beneficiary_allocation!$A$5:$A$104,Drury_beneficiary_allocation!$I$5:$I$104,0,0)</f>
        <v>0</v>
      </c>
      <c r="R764" s="360">
        <f>_xlfn.XLOOKUP($A764,'Total project cost for DCs'!$A$4:$A$111,'Total project cost for DCs'!N$4:N$111,0,0)*_xlfn.XLOOKUP($A764,Drury_beneficiary_allocation!$A$5:$A$104,Drury_beneficiary_allocation!$I$5:$I$104,0,0)</f>
        <v>0</v>
      </c>
      <c r="S764" s="360">
        <f>_xlfn.XLOOKUP($A764,'Total project cost for DCs'!$A$4:$A$111,'Total project cost for DCs'!O$4:O$111,0,0)*_xlfn.XLOOKUP($A764,Drury_beneficiary_allocation!$A$5:$A$104,Drury_beneficiary_allocation!$I$5:$I$104,0,0)</f>
        <v>0</v>
      </c>
      <c r="T764" s="360">
        <f>_xlfn.XLOOKUP($A764,'Total project cost for DCs'!$A$4:$A$111,'Total project cost for DCs'!P$4:P$111,0,0)*_xlfn.XLOOKUP($A764,Drury_beneficiary_allocation!$A$5:$A$104,Drury_beneficiary_allocation!$I$5:$I$104,0,0)</f>
        <v>0</v>
      </c>
      <c r="U764" s="360">
        <f>_xlfn.XLOOKUP($A764,'Total project cost for DCs'!$A$4:$A$111,'Total project cost for DCs'!Q$4:Q$111,0,0)*_xlfn.XLOOKUP($A764,Drury_beneficiary_allocation!$A$5:$A$104,Drury_beneficiary_allocation!$I$5:$I$104,0,0)</f>
        <v>0</v>
      </c>
      <c r="V764" s="360">
        <f>_xlfn.XLOOKUP($A764,'Total project cost for DCs'!$A$4:$A$111,'Total project cost for DCs'!R$4:R$111,0,0)*_xlfn.XLOOKUP($A764,Drury_beneficiary_allocation!$A$5:$A$104,Drury_beneficiary_allocation!$I$5:$I$104,0,0)</f>
        <v>0</v>
      </c>
      <c r="W764" s="360">
        <f>_xlfn.XLOOKUP($A764,'Total project cost for DCs'!$A$4:$A$111,'Total project cost for DCs'!S$4:S$111,0,0)*_xlfn.XLOOKUP($A764,Drury_beneficiary_allocation!$A$5:$A$104,Drury_beneficiary_allocation!$I$5:$I$104,0,0)</f>
        <v>0</v>
      </c>
      <c r="X764" s="360">
        <f>_xlfn.XLOOKUP($A764,'Total project cost for DCs'!$A$4:$A$111,'Total project cost for DCs'!T$4:T$111,0,0)*_xlfn.XLOOKUP($A764,Drury_beneficiary_allocation!$A$5:$A$104,Drury_beneficiary_allocation!$I$5:$I$104,0,0)</f>
        <v>0</v>
      </c>
      <c r="Y764" s="349">
        <f t="shared" si="78"/>
        <v>0</v>
      </c>
      <c r="Z764" s="349">
        <f t="shared" si="79"/>
        <v>0</v>
      </c>
      <c r="AA764" s="349"/>
      <c r="AB764" s="353">
        <v>0</v>
      </c>
      <c r="AC764" s="354" t="str">
        <f t="shared" si="80"/>
        <v>Arterial</v>
      </c>
      <c r="AD764" s="349"/>
      <c r="AE764" s="349"/>
      <c r="AF764" s="355">
        <f>_xlfn.XLOOKUP(A764,'P1 Date Adjustment'!B:B,'P1 Date Adjustment'!F:F,"not found",0)</f>
        <v>2031</v>
      </c>
      <c r="AG764" s="349">
        <f t="shared" si="81"/>
        <v>0</v>
      </c>
    </row>
    <row r="765" spans="1:33" ht="30" x14ac:dyDescent="0.25">
      <c r="A765" s="129">
        <v>24</v>
      </c>
      <c r="B765" s="358" t="s">
        <v>295</v>
      </c>
      <c r="C765" s="358" t="str">
        <f>_xlfn.XLOOKUP($A765,'Total project cost for DCs'!A:A,'Total project cost for DCs'!C:C,"Not found",0)</f>
        <v xml:space="preserve">2-lane urban - upgrade existing road layout with active modes on both sides, 20m cross-section </v>
      </c>
      <c r="D765" s="355" t="s">
        <v>155</v>
      </c>
      <c r="E765" s="355" t="s">
        <v>190</v>
      </c>
      <c r="H765" s="355" t="s">
        <v>834</v>
      </c>
      <c r="I765" s="359">
        <f>_xlfn.XLOOKUP($H765,DC_growth_AGS!$A$665:$A$673,DC_growth_AGS!$O$665:$O$673,"Not found",0)</f>
        <v>0.28732391634818177</v>
      </c>
      <c r="J765" s="355">
        <v>2038</v>
      </c>
      <c r="K765" s="360">
        <f>_xlfn.XLOOKUP($A765,'Total project cost for DCs'!$A$4:$A$111,'Total project cost for DCs'!G$4:G$111,0,0)*_xlfn.XLOOKUP($A765,Drury_beneficiary_allocation!$A$5:$A$104,Drury_beneficiary_allocation!$I$5:$I$104,0,0)</f>
        <v>0</v>
      </c>
      <c r="L765" s="360">
        <f>_xlfn.XLOOKUP($A765,'Total project cost for DCs'!$A$4:$A$111,'Total project cost for DCs'!H$4:H$111,0,0)*_xlfn.XLOOKUP($A765,Drury_beneficiary_allocation!$A$5:$A$104,Drury_beneficiary_allocation!$I$5:$I$104,0,0)</f>
        <v>0</v>
      </c>
      <c r="M765" s="360">
        <f>_xlfn.XLOOKUP($A765,'Total project cost for DCs'!$A$4:$A$111,'Total project cost for DCs'!I$4:I$111,0,0)*_xlfn.XLOOKUP($A765,Drury_beneficiary_allocation!$A$5:$A$104,Drury_beneficiary_allocation!$I$5:$I$104,0,0)</f>
        <v>0</v>
      </c>
      <c r="N765" s="360">
        <f>_xlfn.XLOOKUP($A765,'Total project cost for DCs'!$A$4:$A$111,'Total project cost for DCs'!J$4:J$111,0,0)*_xlfn.XLOOKUP($A765,Drury_beneficiary_allocation!$A$5:$A$104,Drury_beneficiary_allocation!$I$5:$I$104,0,0)</f>
        <v>0</v>
      </c>
      <c r="O765" s="360">
        <f>_xlfn.XLOOKUP($A765,'Total project cost for DCs'!$A$4:$A$111,'Total project cost for DCs'!K$4:K$111,0,0)*_xlfn.XLOOKUP($A765,Drury_beneficiary_allocation!$A$5:$A$104,Drury_beneficiary_allocation!$I$5:$I$104,0,0)</f>
        <v>0</v>
      </c>
      <c r="P765" s="360">
        <f>_xlfn.XLOOKUP($A765,'Total project cost for DCs'!$A$4:$A$111,'Total project cost for DCs'!L$4:L$111,0,0)*_xlfn.XLOOKUP($A765,Drury_beneficiary_allocation!$A$5:$A$104,Drury_beneficiary_allocation!$I$5:$I$104,0,0)</f>
        <v>0</v>
      </c>
      <c r="Q765" s="360">
        <f>_xlfn.XLOOKUP($A765,'Total project cost for DCs'!$A$4:$A$111,'Total project cost for DCs'!M$4:M$111,0,0)*_xlfn.XLOOKUP($A765,Drury_beneficiary_allocation!$A$5:$A$104,Drury_beneficiary_allocation!$I$5:$I$104,0,0)</f>
        <v>0</v>
      </c>
      <c r="R765" s="360">
        <f>_xlfn.XLOOKUP($A765,'Total project cost for DCs'!$A$4:$A$111,'Total project cost for DCs'!N$4:N$111,0,0)*_xlfn.XLOOKUP($A765,Drury_beneficiary_allocation!$A$5:$A$104,Drury_beneficiary_allocation!$I$5:$I$104,0,0)</f>
        <v>0</v>
      </c>
      <c r="S765" s="360">
        <f>_xlfn.XLOOKUP($A765,'Total project cost for DCs'!$A$4:$A$111,'Total project cost for DCs'!O$4:O$111,0,0)*_xlfn.XLOOKUP($A765,Drury_beneficiary_allocation!$A$5:$A$104,Drury_beneficiary_allocation!$I$5:$I$104,0,0)</f>
        <v>0</v>
      </c>
      <c r="T765" s="360">
        <f>_xlfn.XLOOKUP($A765,'Total project cost for DCs'!$A$4:$A$111,'Total project cost for DCs'!P$4:P$111,0,0)*_xlfn.XLOOKUP($A765,Drury_beneficiary_allocation!$A$5:$A$104,Drury_beneficiary_allocation!$I$5:$I$104,0,0)</f>
        <v>0</v>
      </c>
      <c r="U765" s="360">
        <f>_xlfn.XLOOKUP($A765,'Total project cost for DCs'!$A$4:$A$111,'Total project cost for DCs'!Q$4:Q$111,0,0)*_xlfn.XLOOKUP($A765,Drury_beneficiary_allocation!$A$5:$A$104,Drury_beneficiary_allocation!$I$5:$I$104,0,0)</f>
        <v>0</v>
      </c>
      <c r="V765" s="360">
        <f>_xlfn.XLOOKUP($A765,'Total project cost for DCs'!$A$4:$A$111,'Total project cost for DCs'!R$4:R$111,0,0)*_xlfn.XLOOKUP($A765,Drury_beneficiary_allocation!$A$5:$A$104,Drury_beneficiary_allocation!$I$5:$I$104,0,0)</f>
        <v>0</v>
      </c>
      <c r="W765" s="360">
        <f>_xlfn.XLOOKUP($A765,'Total project cost for DCs'!$A$4:$A$111,'Total project cost for DCs'!S$4:S$111,0,0)*_xlfn.XLOOKUP($A765,Drury_beneficiary_allocation!$A$5:$A$104,Drury_beneficiary_allocation!$I$5:$I$104,0,0)</f>
        <v>0</v>
      </c>
      <c r="X765" s="360">
        <f>_xlfn.XLOOKUP($A765,'Total project cost for DCs'!$A$4:$A$111,'Total project cost for DCs'!T$4:T$111,0,0)*_xlfn.XLOOKUP($A765,Drury_beneficiary_allocation!$A$5:$A$104,Drury_beneficiary_allocation!$I$5:$I$104,0,0)</f>
        <v>0</v>
      </c>
      <c r="Y765" s="349">
        <f t="shared" si="78"/>
        <v>0</v>
      </c>
      <c r="Z765" s="349">
        <f t="shared" si="79"/>
        <v>0</v>
      </c>
      <c r="AA765" s="349"/>
      <c r="AB765" s="353">
        <v>0</v>
      </c>
      <c r="AC765" s="354" t="str">
        <f t="shared" si="80"/>
        <v>Arterial</v>
      </c>
      <c r="AD765" s="349"/>
      <c r="AE765" s="349"/>
      <c r="AF765" s="355">
        <f>_xlfn.XLOOKUP(A765,'P1 Date Adjustment'!B:B,'P1 Date Adjustment'!F:F,"not found",0)</f>
        <v>2038</v>
      </c>
      <c r="AG765" s="349">
        <f t="shared" si="81"/>
        <v>0</v>
      </c>
    </row>
    <row r="766" spans="1:33" ht="30" x14ac:dyDescent="0.25">
      <c r="A766" s="129">
        <v>25</v>
      </c>
      <c r="B766" s="358" t="s">
        <v>296</v>
      </c>
      <c r="C766" s="358" t="str">
        <f>_xlfn.XLOOKUP($A766,'Total project cost for DCs'!A:A,'Total project cost for DCs'!C:C,"Not found",0)</f>
        <v>2-lane urban- upgrade existing road layout to 2-lane urban with active modes on both sides</v>
      </c>
      <c r="D766" s="355" t="s">
        <v>155</v>
      </c>
      <c r="E766" s="355" t="s">
        <v>199</v>
      </c>
      <c r="H766" s="355" t="s">
        <v>834</v>
      </c>
      <c r="I766" s="359">
        <f>_xlfn.XLOOKUP($H766,DC_growth_AGS!$A$665:$A$673,DC_growth_AGS!$O$665:$O$673,"Not found",0)</f>
        <v>0.28732391634818177</v>
      </c>
      <c r="J766" s="355">
        <v>2039</v>
      </c>
      <c r="K766" s="360">
        <f>_xlfn.XLOOKUP($A766,'Total project cost for DCs'!$A$4:$A$111,'Total project cost for DCs'!G$4:G$111,0,0)*_xlfn.XLOOKUP($A766,Drury_beneficiary_allocation!$A$5:$A$104,Drury_beneficiary_allocation!$I$5:$I$104,0,0)</f>
        <v>0</v>
      </c>
      <c r="L766" s="360">
        <f>_xlfn.XLOOKUP($A766,'Total project cost for DCs'!$A$4:$A$111,'Total project cost for DCs'!H$4:H$111,0,0)*_xlfn.XLOOKUP($A766,Drury_beneficiary_allocation!$A$5:$A$104,Drury_beneficiary_allocation!$I$5:$I$104,0,0)</f>
        <v>0</v>
      </c>
      <c r="M766" s="360">
        <f>_xlfn.XLOOKUP($A766,'Total project cost for DCs'!$A$4:$A$111,'Total project cost for DCs'!I$4:I$111,0,0)*_xlfn.XLOOKUP($A766,Drury_beneficiary_allocation!$A$5:$A$104,Drury_beneficiary_allocation!$I$5:$I$104,0,0)</f>
        <v>0</v>
      </c>
      <c r="N766" s="360">
        <f>_xlfn.XLOOKUP($A766,'Total project cost for DCs'!$A$4:$A$111,'Total project cost for DCs'!J$4:J$111,0,0)*_xlfn.XLOOKUP($A766,Drury_beneficiary_allocation!$A$5:$A$104,Drury_beneficiary_allocation!$I$5:$I$104,0,0)</f>
        <v>0</v>
      </c>
      <c r="O766" s="360">
        <f>_xlfn.XLOOKUP($A766,'Total project cost for DCs'!$A$4:$A$111,'Total project cost for DCs'!K$4:K$111,0,0)*_xlfn.XLOOKUP($A766,Drury_beneficiary_allocation!$A$5:$A$104,Drury_beneficiary_allocation!$I$5:$I$104,0,0)</f>
        <v>0</v>
      </c>
      <c r="P766" s="360">
        <f>_xlfn.XLOOKUP($A766,'Total project cost for DCs'!$A$4:$A$111,'Total project cost for DCs'!L$4:L$111,0,0)*_xlfn.XLOOKUP($A766,Drury_beneficiary_allocation!$A$5:$A$104,Drury_beneficiary_allocation!$I$5:$I$104,0,0)</f>
        <v>0</v>
      </c>
      <c r="Q766" s="360">
        <f>_xlfn.XLOOKUP($A766,'Total project cost for DCs'!$A$4:$A$111,'Total project cost for DCs'!M$4:M$111,0,0)*_xlfn.XLOOKUP($A766,Drury_beneficiary_allocation!$A$5:$A$104,Drury_beneficiary_allocation!$I$5:$I$104,0,0)</f>
        <v>0</v>
      </c>
      <c r="R766" s="360">
        <f>_xlfn.XLOOKUP($A766,'Total project cost for DCs'!$A$4:$A$111,'Total project cost for DCs'!N$4:N$111,0,0)*_xlfn.XLOOKUP($A766,Drury_beneficiary_allocation!$A$5:$A$104,Drury_beneficiary_allocation!$I$5:$I$104,0,0)</f>
        <v>0</v>
      </c>
      <c r="S766" s="360">
        <f>_xlfn.XLOOKUP($A766,'Total project cost for DCs'!$A$4:$A$111,'Total project cost for DCs'!O$4:O$111,0,0)*_xlfn.XLOOKUP($A766,Drury_beneficiary_allocation!$A$5:$A$104,Drury_beneficiary_allocation!$I$5:$I$104,0,0)</f>
        <v>0</v>
      </c>
      <c r="T766" s="360">
        <f>_xlfn.XLOOKUP($A766,'Total project cost for DCs'!$A$4:$A$111,'Total project cost for DCs'!P$4:P$111,0,0)*_xlfn.XLOOKUP($A766,Drury_beneficiary_allocation!$A$5:$A$104,Drury_beneficiary_allocation!$I$5:$I$104,0,0)</f>
        <v>0</v>
      </c>
      <c r="U766" s="360">
        <f>_xlfn.XLOOKUP($A766,'Total project cost for DCs'!$A$4:$A$111,'Total project cost for DCs'!Q$4:Q$111,0,0)*_xlfn.XLOOKUP($A766,Drury_beneficiary_allocation!$A$5:$A$104,Drury_beneficiary_allocation!$I$5:$I$104,0,0)</f>
        <v>0</v>
      </c>
      <c r="V766" s="360">
        <f>_xlfn.XLOOKUP($A766,'Total project cost for DCs'!$A$4:$A$111,'Total project cost for DCs'!R$4:R$111,0,0)*_xlfn.XLOOKUP($A766,Drury_beneficiary_allocation!$A$5:$A$104,Drury_beneficiary_allocation!$I$5:$I$104,0,0)</f>
        <v>0</v>
      </c>
      <c r="W766" s="360">
        <f>_xlfn.XLOOKUP($A766,'Total project cost for DCs'!$A$4:$A$111,'Total project cost for DCs'!S$4:S$111,0,0)*_xlfn.XLOOKUP($A766,Drury_beneficiary_allocation!$A$5:$A$104,Drury_beneficiary_allocation!$I$5:$I$104,0,0)</f>
        <v>0</v>
      </c>
      <c r="X766" s="360">
        <f>_xlfn.XLOOKUP($A766,'Total project cost for DCs'!$A$4:$A$111,'Total project cost for DCs'!T$4:T$111,0,0)*_xlfn.XLOOKUP($A766,Drury_beneficiary_allocation!$A$5:$A$104,Drury_beneficiary_allocation!$I$5:$I$104,0,0)</f>
        <v>0</v>
      </c>
      <c r="Y766" s="349">
        <f t="shared" si="78"/>
        <v>0</v>
      </c>
      <c r="Z766" s="349">
        <f t="shared" si="79"/>
        <v>0</v>
      </c>
      <c r="AA766" s="349"/>
      <c r="AB766" s="353">
        <v>0</v>
      </c>
      <c r="AC766" s="354" t="str">
        <f t="shared" si="80"/>
        <v>Collector</v>
      </c>
      <c r="AD766" s="349"/>
      <c r="AE766" s="349"/>
      <c r="AF766" s="355">
        <f>_xlfn.XLOOKUP(A766,'P1 Date Adjustment'!B:B,'P1 Date Adjustment'!F:F,"not found",0)</f>
        <v>2039</v>
      </c>
      <c r="AG766" s="349">
        <f t="shared" si="81"/>
        <v>0</v>
      </c>
    </row>
    <row r="767" spans="1:33" ht="45" x14ac:dyDescent="0.25">
      <c r="A767" s="129" t="s">
        <v>298</v>
      </c>
      <c r="B767" s="358" t="s">
        <v>299</v>
      </c>
      <c r="C767" s="358" t="str">
        <f>_xlfn.XLOOKUP($A767,'Total project cost for DCs'!A:A,'Total project cost for DCs'!C:C,"Not found",0)</f>
        <v>Active mode upgrades- existing road layout with active modes on both sides + intersection upgrades for active mode crossing</v>
      </c>
      <c r="D767" s="355" t="s">
        <v>155</v>
      </c>
      <c r="E767" s="355" t="s">
        <v>199</v>
      </c>
      <c r="H767" s="355" t="s">
        <v>834</v>
      </c>
      <c r="I767" s="359">
        <f>_xlfn.XLOOKUP($H767,DC_growth_AGS!$A$665:$A$673,DC_growth_AGS!$O$665:$O$673,"Not found",0)</f>
        <v>0.28732391634818177</v>
      </c>
      <c r="J767" s="355">
        <v>2039</v>
      </c>
      <c r="K767" s="360">
        <f>_xlfn.XLOOKUP($A767,'Total project cost for DCs'!$A$4:$A$111,'Total project cost for DCs'!G$4:G$111,0,0)*_xlfn.XLOOKUP($A767,Drury_beneficiary_allocation!$A$5:$A$104,Drury_beneficiary_allocation!$I$5:$I$104,0,0)</f>
        <v>0</v>
      </c>
      <c r="L767" s="360">
        <f>_xlfn.XLOOKUP($A767,'Total project cost for DCs'!$A$4:$A$111,'Total project cost for DCs'!H$4:H$111,0,0)*_xlfn.XLOOKUP($A767,Drury_beneficiary_allocation!$A$5:$A$104,Drury_beneficiary_allocation!$I$5:$I$104,0,0)</f>
        <v>0</v>
      </c>
      <c r="M767" s="360">
        <f>_xlfn.XLOOKUP($A767,'Total project cost for DCs'!$A$4:$A$111,'Total project cost for DCs'!I$4:I$111,0,0)*_xlfn.XLOOKUP($A767,Drury_beneficiary_allocation!$A$5:$A$104,Drury_beneficiary_allocation!$I$5:$I$104,0,0)</f>
        <v>0</v>
      </c>
      <c r="N767" s="360">
        <f>_xlfn.XLOOKUP($A767,'Total project cost for DCs'!$A$4:$A$111,'Total project cost for DCs'!J$4:J$111,0,0)*_xlfn.XLOOKUP($A767,Drury_beneficiary_allocation!$A$5:$A$104,Drury_beneficiary_allocation!$I$5:$I$104,0,0)</f>
        <v>0</v>
      </c>
      <c r="O767" s="360">
        <f>_xlfn.XLOOKUP($A767,'Total project cost for DCs'!$A$4:$A$111,'Total project cost for DCs'!K$4:K$111,0,0)*_xlfn.XLOOKUP($A767,Drury_beneficiary_allocation!$A$5:$A$104,Drury_beneficiary_allocation!$I$5:$I$104,0,0)</f>
        <v>0</v>
      </c>
      <c r="P767" s="360">
        <f>_xlfn.XLOOKUP($A767,'Total project cost for DCs'!$A$4:$A$111,'Total project cost for DCs'!L$4:L$111,0,0)*_xlfn.XLOOKUP($A767,Drury_beneficiary_allocation!$A$5:$A$104,Drury_beneficiary_allocation!$I$5:$I$104,0,0)</f>
        <v>0</v>
      </c>
      <c r="Q767" s="360">
        <f>_xlfn.XLOOKUP($A767,'Total project cost for DCs'!$A$4:$A$111,'Total project cost for DCs'!M$4:M$111,0,0)*_xlfn.XLOOKUP($A767,Drury_beneficiary_allocation!$A$5:$A$104,Drury_beneficiary_allocation!$I$5:$I$104,0,0)</f>
        <v>0</v>
      </c>
      <c r="R767" s="360">
        <f>_xlfn.XLOOKUP($A767,'Total project cost for DCs'!$A$4:$A$111,'Total project cost for DCs'!N$4:N$111,0,0)*_xlfn.XLOOKUP($A767,Drury_beneficiary_allocation!$A$5:$A$104,Drury_beneficiary_allocation!$I$5:$I$104,0,0)</f>
        <v>0</v>
      </c>
      <c r="S767" s="360">
        <f>_xlfn.XLOOKUP($A767,'Total project cost for DCs'!$A$4:$A$111,'Total project cost for DCs'!O$4:O$111,0,0)*_xlfn.XLOOKUP($A767,Drury_beneficiary_allocation!$A$5:$A$104,Drury_beneficiary_allocation!$I$5:$I$104,0,0)</f>
        <v>0</v>
      </c>
      <c r="T767" s="360">
        <f>_xlfn.XLOOKUP($A767,'Total project cost for DCs'!$A$4:$A$111,'Total project cost for DCs'!P$4:P$111,0,0)*_xlfn.XLOOKUP($A767,Drury_beneficiary_allocation!$A$5:$A$104,Drury_beneficiary_allocation!$I$5:$I$104,0,0)</f>
        <v>0</v>
      </c>
      <c r="U767" s="360">
        <f>_xlfn.XLOOKUP($A767,'Total project cost for DCs'!$A$4:$A$111,'Total project cost for DCs'!Q$4:Q$111,0,0)*_xlfn.XLOOKUP($A767,Drury_beneficiary_allocation!$A$5:$A$104,Drury_beneficiary_allocation!$I$5:$I$104,0,0)</f>
        <v>0</v>
      </c>
      <c r="V767" s="360">
        <f>_xlfn.XLOOKUP($A767,'Total project cost for DCs'!$A$4:$A$111,'Total project cost for DCs'!R$4:R$111,0,0)*_xlfn.XLOOKUP($A767,Drury_beneficiary_allocation!$A$5:$A$104,Drury_beneficiary_allocation!$I$5:$I$104,0,0)</f>
        <v>0</v>
      </c>
      <c r="W767" s="360">
        <f>_xlfn.XLOOKUP($A767,'Total project cost for DCs'!$A$4:$A$111,'Total project cost for DCs'!S$4:S$111,0,0)*_xlfn.XLOOKUP($A767,Drury_beneficiary_allocation!$A$5:$A$104,Drury_beneficiary_allocation!$I$5:$I$104,0,0)</f>
        <v>0</v>
      </c>
      <c r="X767" s="360">
        <f>_xlfn.XLOOKUP($A767,'Total project cost for DCs'!$A$4:$A$111,'Total project cost for DCs'!T$4:T$111,0,0)*_xlfn.XLOOKUP($A767,Drury_beneficiary_allocation!$A$5:$A$104,Drury_beneficiary_allocation!$I$5:$I$104,0,0)</f>
        <v>0</v>
      </c>
      <c r="Y767" s="349">
        <f t="shared" si="78"/>
        <v>0</v>
      </c>
      <c r="Z767" s="349">
        <f t="shared" si="79"/>
        <v>0</v>
      </c>
      <c r="AA767" s="349"/>
      <c r="AB767" s="353">
        <v>0</v>
      </c>
      <c r="AC767" s="354" t="str">
        <f t="shared" si="80"/>
        <v>Collector</v>
      </c>
      <c r="AD767" s="349"/>
      <c r="AE767" s="349"/>
      <c r="AF767" s="355">
        <f>_xlfn.XLOOKUP(A767,'P1 Date Adjustment'!B:B,'P1 Date Adjustment'!F:F,"not found",0)</f>
        <v>2039</v>
      </c>
      <c r="AG767" s="349">
        <f t="shared" si="81"/>
        <v>0</v>
      </c>
    </row>
    <row r="768" spans="1:33" ht="30" x14ac:dyDescent="0.25">
      <c r="A768" s="129" t="s">
        <v>304</v>
      </c>
      <c r="B768" s="358" t="s">
        <v>305</v>
      </c>
      <c r="C768" s="358" t="str">
        <f>_xlfn.XLOOKUP($A768,'Total project cost for DCs'!A:A,'Total project cost for DCs'!C:C,"Not found",0)</f>
        <v>2-lane collector to connect with Drury Central Station, including bridge over streamM)</v>
      </c>
      <c r="D768" s="355" t="s">
        <v>155</v>
      </c>
      <c r="E768" s="355" t="s">
        <v>223</v>
      </c>
      <c r="H768" s="355" t="s">
        <v>834</v>
      </c>
      <c r="I768" s="359">
        <f>_xlfn.XLOOKUP($H768,DC_growth_AGS!$A$665:$A$673,DC_growth_AGS!$O$665:$O$673,"Not found",0)</f>
        <v>0.28732391634818177</v>
      </c>
      <c r="J768" s="355">
        <v>2035</v>
      </c>
      <c r="K768" s="360">
        <f>_xlfn.XLOOKUP($A768,'Total project cost for DCs'!$A$4:$A$111,'Total project cost for DCs'!G$4:G$111,0,0)*_xlfn.XLOOKUP($A768,Drury_beneficiary_allocation!$A$5:$A$104,Drury_beneficiary_allocation!$I$5:$I$104,0,0)</f>
        <v>0</v>
      </c>
      <c r="L768" s="360">
        <f>_xlfn.XLOOKUP($A768,'Total project cost for DCs'!$A$4:$A$111,'Total project cost for DCs'!H$4:H$111,0,0)*_xlfn.XLOOKUP($A768,Drury_beneficiary_allocation!$A$5:$A$104,Drury_beneficiary_allocation!$I$5:$I$104,0,0)</f>
        <v>0</v>
      </c>
      <c r="M768" s="360">
        <f>_xlfn.XLOOKUP($A768,'Total project cost for DCs'!$A$4:$A$111,'Total project cost for DCs'!I$4:I$111,0,0)*_xlfn.XLOOKUP($A768,Drury_beneficiary_allocation!$A$5:$A$104,Drury_beneficiary_allocation!$I$5:$I$104,0,0)</f>
        <v>0</v>
      </c>
      <c r="N768" s="360">
        <f>_xlfn.XLOOKUP($A768,'Total project cost for DCs'!$A$4:$A$111,'Total project cost for DCs'!J$4:J$111,0,0)*_xlfn.XLOOKUP($A768,Drury_beneficiary_allocation!$A$5:$A$104,Drury_beneficiary_allocation!$I$5:$I$104,0,0)</f>
        <v>0</v>
      </c>
      <c r="O768" s="360">
        <f>_xlfn.XLOOKUP($A768,'Total project cost for DCs'!$A$4:$A$111,'Total project cost for DCs'!K$4:K$111,0,0)*_xlfn.XLOOKUP($A768,Drury_beneficiary_allocation!$A$5:$A$104,Drury_beneficiary_allocation!$I$5:$I$104,0,0)</f>
        <v>0</v>
      </c>
      <c r="P768" s="360">
        <f>_xlfn.XLOOKUP($A768,'Total project cost for DCs'!$A$4:$A$111,'Total project cost for DCs'!L$4:L$111,0,0)*_xlfn.XLOOKUP($A768,Drury_beneficiary_allocation!$A$5:$A$104,Drury_beneficiary_allocation!$I$5:$I$104,0,0)</f>
        <v>0</v>
      </c>
      <c r="Q768" s="360">
        <f>_xlfn.XLOOKUP($A768,'Total project cost for DCs'!$A$4:$A$111,'Total project cost for DCs'!M$4:M$111,0,0)*_xlfn.XLOOKUP($A768,Drury_beneficiary_allocation!$A$5:$A$104,Drury_beneficiary_allocation!$I$5:$I$104,0,0)</f>
        <v>0</v>
      </c>
      <c r="R768" s="360">
        <f>_xlfn.XLOOKUP($A768,'Total project cost for DCs'!$A$4:$A$111,'Total project cost for DCs'!N$4:N$111,0,0)*_xlfn.XLOOKUP($A768,Drury_beneficiary_allocation!$A$5:$A$104,Drury_beneficiary_allocation!$I$5:$I$104,0,0)</f>
        <v>0</v>
      </c>
      <c r="S768" s="360">
        <f>_xlfn.XLOOKUP($A768,'Total project cost for DCs'!$A$4:$A$111,'Total project cost for DCs'!O$4:O$111,0,0)*_xlfn.XLOOKUP($A768,Drury_beneficiary_allocation!$A$5:$A$104,Drury_beneficiary_allocation!$I$5:$I$104,0,0)</f>
        <v>0</v>
      </c>
      <c r="T768" s="360">
        <f>_xlfn.XLOOKUP($A768,'Total project cost for DCs'!$A$4:$A$111,'Total project cost for DCs'!P$4:P$111,0,0)*_xlfn.XLOOKUP($A768,Drury_beneficiary_allocation!$A$5:$A$104,Drury_beneficiary_allocation!$I$5:$I$104,0,0)</f>
        <v>0</v>
      </c>
      <c r="U768" s="360">
        <f>_xlfn.XLOOKUP($A768,'Total project cost for DCs'!$A$4:$A$111,'Total project cost for DCs'!Q$4:Q$111,0,0)*_xlfn.XLOOKUP($A768,Drury_beneficiary_allocation!$A$5:$A$104,Drury_beneficiary_allocation!$I$5:$I$104,0,0)</f>
        <v>0</v>
      </c>
      <c r="V768" s="360">
        <f>_xlfn.XLOOKUP($A768,'Total project cost for DCs'!$A$4:$A$111,'Total project cost for DCs'!R$4:R$111,0,0)*_xlfn.XLOOKUP($A768,Drury_beneficiary_allocation!$A$5:$A$104,Drury_beneficiary_allocation!$I$5:$I$104,0,0)</f>
        <v>0</v>
      </c>
      <c r="W768" s="360">
        <f>_xlfn.XLOOKUP($A768,'Total project cost for DCs'!$A$4:$A$111,'Total project cost for DCs'!S$4:S$111,0,0)*_xlfn.XLOOKUP($A768,Drury_beneficiary_allocation!$A$5:$A$104,Drury_beneficiary_allocation!$I$5:$I$104,0,0)</f>
        <v>154475.21791187904</v>
      </c>
      <c r="X768" s="360">
        <f>_xlfn.XLOOKUP($A768,'Total project cost for DCs'!$A$4:$A$111,'Total project cost for DCs'!T$4:T$111,0,0)*_xlfn.XLOOKUP($A768,Drury_beneficiary_allocation!$A$5:$A$104,Drury_beneficiary_allocation!$I$5:$I$104,0,0)</f>
        <v>38527.735782796306</v>
      </c>
      <c r="Y768" s="349">
        <f t="shared" si="78"/>
        <v>193002.95369467535</v>
      </c>
      <c r="Z768" s="349">
        <f t="shared" si="79"/>
        <v>193002.95369467535</v>
      </c>
      <c r="AA768" s="349"/>
      <c r="AB768" s="353">
        <v>0</v>
      </c>
      <c r="AC768" s="354" t="str">
        <f t="shared" si="80"/>
        <v>Collector</v>
      </c>
      <c r="AD768" s="349"/>
      <c r="AE768" s="349"/>
      <c r="AF768" s="355">
        <f>_xlfn.XLOOKUP(A768,'P1 Date Adjustment'!B:B,'P1 Date Adjustment'!F:F,"not found",0)</f>
        <v>2035</v>
      </c>
      <c r="AG768" s="349">
        <f t="shared" si="81"/>
        <v>55454.364522320902</v>
      </c>
    </row>
    <row r="769" spans="1:33" ht="30" x14ac:dyDescent="0.25">
      <c r="A769" s="129">
        <v>31</v>
      </c>
      <c r="B769" s="358" t="s">
        <v>311</v>
      </c>
      <c r="C769" s="358" t="str">
        <f>_xlfn.XLOOKUP($A769,'Total project cost for DCs'!A:A,'Total project cost for DCs'!C:C,"Not found",0)</f>
        <v>2-lane urban - upgrade existing roadwith active modes on both sides / Mill Road design ?</v>
      </c>
      <c r="D769" s="355" t="s">
        <v>155</v>
      </c>
      <c r="E769" s="355" t="s">
        <v>199</v>
      </c>
      <c r="H769" s="355" t="s">
        <v>834</v>
      </c>
      <c r="I769" s="359">
        <f>_xlfn.XLOOKUP($H769,DC_growth_AGS!$A$665:$A$673,DC_growth_AGS!$O$665:$O$673,"Not found",0)</f>
        <v>0.28732391634818177</v>
      </c>
      <c r="J769" s="355">
        <v>2039</v>
      </c>
      <c r="K769" s="360">
        <f>_xlfn.XLOOKUP($A769,'Total project cost for DCs'!$A$4:$A$111,'Total project cost for DCs'!G$4:G$111,0,0)*_xlfn.XLOOKUP($A769,Drury_beneficiary_allocation!$A$5:$A$104,Drury_beneficiary_allocation!$I$5:$I$104,0,0)</f>
        <v>0</v>
      </c>
      <c r="L769" s="360">
        <f>_xlfn.XLOOKUP($A769,'Total project cost for DCs'!$A$4:$A$111,'Total project cost for DCs'!H$4:H$111,0,0)*_xlfn.XLOOKUP($A769,Drury_beneficiary_allocation!$A$5:$A$104,Drury_beneficiary_allocation!$I$5:$I$104,0,0)</f>
        <v>0</v>
      </c>
      <c r="M769" s="360">
        <f>_xlfn.XLOOKUP($A769,'Total project cost for DCs'!$A$4:$A$111,'Total project cost for DCs'!I$4:I$111,0,0)*_xlfn.XLOOKUP($A769,Drury_beneficiary_allocation!$A$5:$A$104,Drury_beneficiary_allocation!$I$5:$I$104,0,0)</f>
        <v>0</v>
      </c>
      <c r="N769" s="360">
        <f>_xlfn.XLOOKUP($A769,'Total project cost for DCs'!$A$4:$A$111,'Total project cost for DCs'!J$4:J$111,0,0)*_xlfn.XLOOKUP($A769,Drury_beneficiary_allocation!$A$5:$A$104,Drury_beneficiary_allocation!$I$5:$I$104,0,0)</f>
        <v>0</v>
      </c>
      <c r="O769" s="360">
        <f>_xlfn.XLOOKUP($A769,'Total project cost for DCs'!$A$4:$A$111,'Total project cost for DCs'!K$4:K$111,0,0)*_xlfn.XLOOKUP($A769,Drury_beneficiary_allocation!$A$5:$A$104,Drury_beneficiary_allocation!$I$5:$I$104,0,0)</f>
        <v>0</v>
      </c>
      <c r="P769" s="360">
        <f>_xlfn.XLOOKUP($A769,'Total project cost for DCs'!$A$4:$A$111,'Total project cost for DCs'!L$4:L$111,0,0)*_xlfn.XLOOKUP($A769,Drury_beneficiary_allocation!$A$5:$A$104,Drury_beneficiary_allocation!$I$5:$I$104,0,0)</f>
        <v>0</v>
      </c>
      <c r="Q769" s="360">
        <f>_xlfn.XLOOKUP($A769,'Total project cost for DCs'!$A$4:$A$111,'Total project cost for DCs'!M$4:M$111,0,0)*_xlfn.XLOOKUP($A769,Drury_beneficiary_allocation!$A$5:$A$104,Drury_beneficiary_allocation!$I$5:$I$104,0,0)</f>
        <v>0</v>
      </c>
      <c r="R769" s="360">
        <f>_xlfn.XLOOKUP($A769,'Total project cost for DCs'!$A$4:$A$111,'Total project cost for DCs'!N$4:N$111,0,0)*_xlfn.XLOOKUP($A769,Drury_beneficiary_allocation!$A$5:$A$104,Drury_beneficiary_allocation!$I$5:$I$104,0,0)</f>
        <v>0</v>
      </c>
      <c r="S769" s="360">
        <f>_xlfn.XLOOKUP($A769,'Total project cost for DCs'!$A$4:$A$111,'Total project cost for DCs'!O$4:O$111,0,0)*_xlfn.XLOOKUP($A769,Drury_beneficiary_allocation!$A$5:$A$104,Drury_beneficiary_allocation!$I$5:$I$104,0,0)</f>
        <v>0</v>
      </c>
      <c r="T769" s="360">
        <f>_xlfn.XLOOKUP($A769,'Total project cost for DCs'!$A$4:$A$111,'Total project cost for DCs'!P$4:P$111,0,0)*_xlfn.XLOOKUP($A769,Drury_beneficiary_allocation!$A$5:$A$104,Drury_beneficiary_allocation!$I$5:$I$104,0,0)</f>
        <v>0</v>
      </c>
      <c r="U769" s="360">
        <f>_xlfn.XLOOKUP($A769,'Total project cost for DCs'!$A$4:$A$111,'Total project cost for DCs'!Q$4:Q$111,0,0)*_xlfn.XLOOKUP($A769,Drury_beneficiary_allocation!$A$5:$A$104,Drury_beneficiary_allocation!$I$5:$I$104,0,0)</f>
        <v>0</v>
      </c>
      <c r="V769" s="360">
        <f>_xlfn.XLOOKUP($A769,'Total project cost for DCs'!$A$4:$A$111,'Total project cost for DCs'!R$4:R$111,0,0)*_xlfn.XLOOKUP($A769,Drury_beneficiary_allocation!$A$5:$A$104,Drury_beneficiary_allocation!$I$5:$I$104,0,0)</f>
        <v>0</v>
      </c>
      <c r="W769" s="360">
        <f>_xlfn.XLOOKUP($A769,'Total project cost for DCs'!$A$4:$A$111,'Total project cost for DCs'!S$4:S$111,0,0)*_xlfn.XLOOKUP($A769,Drury_beneficiary_allocation!$A$5:$A$104,Drury_beneficiary_allocation!$I$5:$I$104,0,0)</f>
        <v>0</v>
      </c>
      <c r="X769" s="360">
        <f>_xlfn.XLOOKUP($A769,'Total project cost for DCs'!$A$4:$A$111,'Total project cost for DCs'!T$4:T$111,0,0)*_xlfn.XLOOKUP($A769,Drury_beneficiary_allocation!$A$5:$A$104,Drury_beneficiary_allocation!$I$5:$I$104,0,0)</f>
        <v>0</v>
      </c>
      <c r="Y769" s="349">
        <f t="shared" si="78"/>
        <v>0</v>
      </c>
      <c r="Z769" s="349">
        <f t="shared" si="79"/>
        <v>0</v>
      </c>
      <c r="AA769" s="349"/>
      <c r="AB769" s="353">
        <v>0</v>
      </c>
      <c r="AC769" s="354" t="str">
        <f t="shared" si="80"/>
        <v>Collector</v>
      </c>
      <c r="AD769" s="349"/>
      <c r="AE769" s="349"/>
      <c r="AF769" s="355">
        <f>_xlfn.XLOOKUP(A769,'P1 Date Adjustment'!B:B,'P1 Date Adjustment'!F:F,"not found",0)</f>
        <v>2039</v>
      </c>
      <c r="AG769" s="349">
        <f t="shared" si="81"/>
        <v>0</v>
      </c>
    </row>
    <row r="770" spans="1:33" x14ac:dyDescent="0.25">
      <c r="A770" s="129">
        <v>32</v>
      </c>
      <c r="B770" s="358" t="s">
        <v>313</v>
      </c>
      <c r="C770" s="358" t="str">
        <f>_xlfn.XLOOKUP($A770,'Total project cost for DCs'!A:A,'Total project cost for DCs'!C:C,"Not found",0)</f>
        <v>Assume 1 simple roundabout intesection</v>
      </c>
      <c r="D770" s="355" t="s">
        <v>155</v>
      </c>
      <c r="E770" s="355" t="s">
        <v>190</v>
      </c>
      <c r="H770" s="355" t="s">
        <v>834</v>
      </c>
      <c r="I770" s="359">
        <f>_xlfn.XLOOKUP($H770,DC_growth_AGS!$A$665:$A$673,DC_growth_AGS!$O$665:$O$673,"Not found",0)</f>
        <v>0.28732391634818177</v>
      </c>
      <c r="J770" s="355">
        <v>2039</v>
      </c>
      <c r="K770" s="360">
        <f>_xlfn.XLOOKUP($A770,'Total project cost for DCs'!$A$4:$A$111,'Total project cost for DCs'!G$4:G$111,0,0)*_xlfn.XLOOKUP($A770,Drury_beneficiary_allocation!$A$5:$A$104,Drury_beneficiary_allocation!$I$5:$I$104,0,0)</f>
        <v>0</v>
      </c>
      <c r="L770" s="360">
        <f>_xlfn.XLOOKUP($A770,'Total project cost for DCs'!$A$4:$A$111,'Total project cost for DCs'!H$4:H$111,0,0)*_xlfn.XLOOKUP($A770,Drury_beneficiary_allocation!$A$5:$A$104,Drury_beneficiary_allocation!$I$5:$I$104,0,0)</f>
        <v>0</v>
      </c>
      <c r="M770" s="360">
        <f>_xlfn.XLOOKUP($A770,'Total project cost for DCs'!$A$4:$A$111,'Total project cost for DCs'!I$4:I$111,0,0)*_xlfn.XLOOKUP($A770,Drury_beneficiary_allocation!$A$5:$A$104,Drury_beneficiary_allocation!$I$5:$I$104,0,0)</f>
        <v>0</v>
      </c>
      <c r="N770" s="360">
        <f>_xlfn.XLOOKUP($A770,'Total project cost for DCs'!$A$4:$A$111,'Total project cost for DCs'!J$4:J$111,0,0)*_xlfn.XLOOKUP($A770,Drury_beneficiary_allocation!$A$5:$A$104,Drury_beneficiary_allocation!$I$5:$I$104,0,0)</f>
        <v>0</v>
      </c>
      <c r="O770" s="360">
        <f>_xlfn.XLOOKUP($A770,'Total project cost for DCs'!$A$4:$A$111,'Total project cost for DCs'!K$4:K$111,0,0)*_xlfn.XLOOKUP($A770,Drury_beneficiary_allocation!$A$5:$A$104,Drury_beneficiary_allocation!$I$5:$I$104,0,0)</f>
        <v>0</v>
      </c>
      <c r="P770" s="360">
        <f>_xlfn.XLOOKUP($A770,'Total project cost for DCs'!$A$4:$A$111,'Total project cost for DCs'!L$4:L$111,0,0)*_xlfn.XLOOKUP($A770,Drury_beneficiary_allocation!$A$5:$A$104,Drury_beneficiary_allocation!$I$5:$I$104,0,0)</f>
        <v>0</v>
      </c>
      <c r="Q770" s="360">
        <f>_xlfn.XLOOKUP($A770,'Total project cost for DCs'!$A$4:$A$111,'Total project cost for DCs'!M$4:M$111,0,0)*_xlfn.XLOOKUP($A770,Drury_beneficiary_allocation!$A$5:$A$104,Drury_beneficiary_allocation!$I$5:$I$104,0,0)</f>
        <v>0</v>
      </c>
      <c r="R770" s="360">
        <f>_xlfn.XLOOKUP($A770,'Total project cost for DCs'!$A$4:$A$111,'Total project cost for DCs'!N$4:N$111,0,0)*_xlfn.XLOOKUP($A770,Drury_beneficiary_allocation!$A$5:$A$104,Drury_beneficiary_allocation!$I$5:$I$104,0,0)</f>
        <v>0</v>
      </c>
      <c r="S770" s="360">
        <f>_xlfn.XLOOKUP($A770,'Total project cost for DCs'!$A$4:$A$111,'Total project cost for DCs'!O$4:O$111,0,0)*_xlfn.XLOOKUP($A770,Drury_beneficiary_allocation!$A$5:$A$104,Drury_beneficiary_allocation!$I$5:$I$104,0,0)</f>
        <v>0</v>
      </c>
      <c r="T770" s="360">
        <f>_xlfn.XLOOKUP($A770,'Total project cost for DCs'!$A$4:$A$111,'Total project cost for DCs'!P$4:P$111,0,0)*_xlfn.XLOOKUP($A770,Drury_beneficiary_allocation!$A$5:$A$104,Drury_beneficiary_allocation!$I$5:$I$104,0,0)</f>
        <v>0</v>
      </c>
      <c r="U770" s="360">
        <f>_xlfn.XLOOKUP($A770,'Total project cost for DCs'!$A$4:$A$111,'Total project cost for DCs'!Q$4:Q$111,0,0)*_xlfn.XLOOKUP($A770,Drury_beneficiary_allocation!$A$5:$A$104,Drury_beneficiary_allocation!$I$5:$I$104,0,0)</f>
        <v>0</v>
      </c>
      <c r="V770" s="360">
        <f>_xlfn.XLOOKUP($A770,'Total project cost for DCs'!$A$4:$A$111,'Total project cost for DCs'!R$4:R$111,0,0)*_xlfn.XLOOKUP($A770,Drury_beneficiary_allocation!$A$5:$A$104,Drury_beneficiary_allocation!$I$5:$I$104,0,0)</f>
        <v>0</v>
      </c>
      <c r="W770" s="360">
        <f>_xlfn.XLOOKUP($A770,'Total project cost for DCs'!$A$4:$A$111,'Total project cost for DCs'!S$4:S$111,0,0)*_xlfn.XLOOKUP($A770,Drury_beneficiary_allocation!$A$5:$A$104,Drury_beneficiary_allocation!$I$5:$I$104,0,0)</f>
        <v>0</v>
      </c>
      <c r="X770" s="360">
        <f>_xlfn.XLOOKUP($A770,'Total project cost for DCs'!$A$4:$A$111,'Total project cost for DCs'!T$4:T$111,0,0)*_xlfn.XLOOKUP($A770,Drury_beneficiary_allocation!$A$5:$A$104,Drury_beneficiary_allocation!$I$5:$I$104,0,0)</f>
        <v>0</v>
      </c>
      <c r="Y770" s="349">
        <f t="shared" si="78"/>
        <v>0</v>
      </c>
      <c r="Z770" s="349">
        <f t="shared" si="79"/>
        <v>0</v>
      </c>
      <c r="AA770" s="349"/>
      <c r="AB770" s="353">
        <v>0</v>
      </c>
      <c r="AC770" s="354" t="str">
        <f t="shared" si="80"/>
        <v>Arterial</v>
      </c>
      <c r="AD770" s="349"/>
      <c r="AE770" s="349"/>
      <c r="AF770" s="355">
        <f>_xlfn.XLOOKUP(A770,'P1 Date Adjustment'!B:B,'P1 Date Adjustment'!F:F,"not found",0)</f>
        <v>2039</v>
      </c>
      <c r="AG770" s="349">
        <f t="shared" si="81"/>
        <v>0</v>
      </c>
    </row>
    <row r="771" spans="1:33" ht="30" x14ac:dyDescent="0.25">
      <c r="A771" s="129">
        <v>33</v>
      </c>
      <c r="B771" s="358" t="s">
        <v>315</v>
      </c>
      <c r="C771" s="358" t="str">
        <f>_xlfn.XLOOKUP($A771,'Total project cost for DCs'!A:A,'Total project cost for DCs'!C:C,"Not found",0)</f>
        <v>2-lane urban- upgrade existing road layout to 2-lane urban with active modes on both sides (TDM )</v>
      </c>
      <c r="D771" s="355" t="s">
        <v>155</v>
      </c>
      <c r="E771" s="355" t="s">
        <v>199</v>
      </c>
      <c r="H771" s="355" t="s">
        <v>834</v>
      </c>
      <c r="I771" s="359">
        <f>_xlfn.XLOOKUP($H771,DC_growth_AGS!$A$665:$A$673,DC_growth_AGS!$O$665:$O$673,"Not found",0)</f>
        <v>0.28732391634818177</v>
      </c>
      <c r="J771" s="355">
        <v>2033</v>
      </c>
      <c r="K771" s="360">
        <f>_xlfn.XLOOKUP($A771,'Total project cost for DCs'!$A$4:$A$111,'Total project cost for DCs'!G$4:G$111,0,0)*_xlfn.XLOOKUP($A771,Drury_beneficiary_allocation!$A$5:$A$104,Drury_beneficiary_allocation!$I$5:$I$104,0,0)</f>
        <v>0</v>
      </c>
      <c r="L771" s="360">
        <f>_xlfn.XLOOKUP($A771,'Total project cost for DCs'!$A$4:$A$111,'Total project cost for DCs'!H$4:H$111,0,0)*_xlfn.XLOOKUP($A771,Drury_beneficiary_allocation!$A$5:$A$104,Drury_beneficiary_allocation!$I$5:$I$104,0,0)</f>
        <v>0</v>
      </c>
      <c r="M771" s="360">
        <f>_xlfn.XLOOKUP($A771,'Total project cost for DCs'!$A$4:$A$111,'Total project cost for DCs'!I$4:I$111,0,0)*_xlfn.XLOOKUP($A771,Drury_beneficiary_allocation!$A$5:$A$104,Drury_beneficiary_allocation!$I$5:$I$104,0,0)</f>
        <v>0</v>
      </c>
      <c r="N771" s="360">
        <f>_xlfn.XLOOKUP($A771,'Total project cost for DCs'!$A$4:$A$111,'Total project cost for DCs'!J$4:J$111,0,0)*_xlfn.XLOOKUP($A771,Drury_beneficiary_allocation!$A$5:$A$104,Drury_beneficiary_allocation!$I$5:$I$104,0,0)</f>
        <v>0</v>
      </c>
      <c r="O771" s="360">
        <f>_xlfn.XLOOKUP($A771,'Total project cost for DCs'!$A$4:$A$111,'Total project cost for DCs'!K$4:K$111,0,0)*_xlfn.XLOOKUP($A771,Drury_beneficiary_allocation!$A$5:$A$104,Drury_beneficiary_allocation!$I$5:$I$104,0,0)</f>
        <v>0</v>
      </c>
      <c r="P771" s="360">
        <f>_xlfn.XLOOKUP($A771,'Total project cost for DCs'!$A$4:$A$111,'Total project cost for DCs'!L$4:L$111,0,0)*_xlfn.XLOOKUP($A771,Drury_beneficiary_allocation!$A$5:$A$104,Drury_beneficiary_allocation!$I$5:$I$104,0,0)</f>
        <v>0</v>
      </c>
      <c r="Q771" s="360">
        <f>_xlfn.XLOOKUP($A771,'Total project cost for DCs'!$A$4:$A$111,'Total project cost for DCs'!M$4:M$111,0,0)*_xlfn.XLOOKUP($A771,Drury_beneficiary_allocation!$A$5:$A$104,Drury_beneficiary_allocation!$I$5:$I$104,0,0)</f>
        <v>0</v>
      </c>
      <c r="R771" s="360">
        <f>_xlfn.XLOOKUP($A771,'Total project cost for DCs'!$A$4:$A$111,'Total project cost for DCs'!N$4:N$111,0,0)*_xlfn.XLOOKUP($A771,Drury_beneficiary_allocation!$A$5:$A$104,Drury_beneficiary_allocation!$I$5:$I$104,0,0)</f>
        <v>0</v>
      </c>
      <c r="S771" s="360">
        <f>_xlfn.XLOOKUP($A771,'Total project cost for DCs'!$A$4:$A$111,'Total project cost for DCs'!O$4:O$111,0,0)*_xlfn.XLOOKUP($A771,Drury_beneficiary_allocation!$A$5:$A$104,Drury_beneficiary_allocation!$I$5:$I$104,0,0)</f>
        <v>0</v>
      </c>
      <c r="T771" s="360">
        <f>_xlfn.XLOOKUP($A771,'Total project cost for DCs'!$A$4:$A$111,'Total project cost for DCs'!P$4:P$111,0,0)*_xlfn.XLOOKUP($A771,Drury_beneficiary_allocation!$A$5:$A$104,Drury_beneficiary_allocation!$I$5:$I$104,0,0)</f>
        <v>0</v>
      </c>
      <c r="U771" s="360">
        <f>_xlfn.XLOOKUP($A771,'Total project cost for DCs'!$A$4:$A$111,'Total project cost for DCs'!Q$4:Q$111,0,0)*_xlfn.XLOOKUP($A771,Drury_beneficiary_allocation!$A$5:$A$104,Drury_beneficiary_allocation!$I$5:$I$104,0,0)</f>
        <v>0</v>
      </c>
      <c r="V771" s="360">
        <f>_xlfn.XLOOKUP($A771,'Total project cost for DCs'!$A$4:$A$111,'Total project cost for DCs'!R$4:R$111,0,0)*_xlfn.XLOOKUP($A771,Drury_beneficiary_allocation!$A$5:$A$104,Drury_beneficiary_allocation!$I$5:$I$104,0,0)</f>
        <v>0</v>
      </c>
      <c r="W771" s="360">
        <f>_xlfn.XLOOKUP($A771,'Total project cost for DCs'!$A$4:$A$111,'Total project cost for DCs'!S$4:S$111,0,0)*_xlfn.XLOOKUP($A771,Drury_beneficiary_allocation!$A$5:$A$104,Drury_beneficiary_allocation!$I$5:$I$104,0,0)</f>
        <v>0</v>
      </c>
      <c r="X771" s="360">
        <f>_xlfn.XLOOKUP($A771,'Total project cost for DCs'!$A$4:$A$111,'Total project cost for DCs'!T$4:T$111,0,0)*_xlfn.XLOOKUP($A771,Drury_beneficiary_allocation!$A$5:$A$104,Drury_beneficiary_allocation!$I$5:$I$104,0,0)</f>
        <v>0</v>
      </c>
      <c r="Y771" s="349">
        <f t="shared" si="78"/>
        <v>0</v>
      </c>
      <c r="Z771" s="349">
        <f t="shared" si="79"/>
        <v>0</v>
      </c>
      <c r="AA771" s="349"/>
      <c r="AB771" s="353">
        <v>0</v>
      </c>
      <c r="AC771" s="354" t="str">
        <f t="shared" si="80"/>
        <v>Collector</v>
      </c>
      <c r="AD771" s="349"/>
      <c r="AE771" s="349"/>
      <c r="AF771" s="355">
        <f>_xlfn.XLOOKUP(A771,'P1 Date Adjustment'!B:B,'P1 Date Adjustment'!F:F,"not found",0)</f>
        <v>2033</v>
      </c>
      <c r="AG771" s="349">
        <f t="shared" si="81"/>
        <v>0</v>
      </c>
    </row>
    <row r="772" spans="1:33" ht="30" x14ac:dyDescent="0.25">
      <c r="A772" s="129" t="s">
        <v>326</v>
      </c>
      <c r="B772" s="358" t="s">
        <v>327</v>
      </c>
      <c r="C772" s="358" t="str">
        <f>_xlfn.XLOOKUP($A772,'Total project cost for DCs'!A:A,'Total project cost for DCs'!C:C,"Not found",0)</f>
        <v>2-lane urban- upgrade existing road layout with active modes on both sides (Under construction)</v>
      </c>
      <c r="D772" s="355" t="s">
        <v>155</v>
      </c>
      <c r="E772" s="355" t="s">
        <v>227</v>
      </c>
      <c r="H772" s="355" t="s">
        <v>834</v>
      </c>
      <c r="I772" s="359">
        <f>_xlfn.XLOOKUP($H772,DC_growth_AGS!$A$665:$A$673,DC_growth_AGS!$O$665:$O$673,"Not found",0)</f>
        <v>0.28732391634818177</v>
      </c>
      <c r="J772" s="355">
        <v>2033</v>
      </c>
      <c r="K772" s="360">
        <f>_xlfn.XLOOKUP($A772,'Total project cost for DCs'!$A$4:$A$111,'Total project cost for DCs'!G$4:G$111,0,0)*_xlfn.XLOOKUP($A772,Drury_beneficiary_allocation!$A$5:$A$104,Drury_beneficiary_allocation!$I$5:$I$104,0,0)</f>
        <v>0</v>
      </c>
      <c r="L772" s="360">
        <f>_xlfn.XLOOKUP($A772,'Total project cost for DCs'!$A$4:$A$111,'Total project cost for DCs'!H$4:H$111,0,0)*_xlfn.XLOOKUP($A772,Drury_beneficiary_allocation!$A$5:$A$104,Drury_beneficiary_allocation!$I$5:$I$104,0,0)</f>
        <v>0</v>
      </c>
      <c r="M772" s="360">
        <f>_xlfn.XLOOKUP($A772,'Total project cost for DCs'!$A$4:$A$111,'Total project cost for DCs'!I$4:I$111,0,0)*_xlfn.XLOOKUP($A772,Drury_beneficiary_allocation!$A$5:$A$104,Drury_beneficiary_allocation!$I$5:$I$104,0,0)</f>
        <v>0</v>
      </c>
      <c r="N772" s="360">
        <f>_xlfn.XLOOKUP($A772,'Total project cost for DCs'!$A$4:$A$111,'Total project cost for DCs'!J$4:J$111,0,0)*_xlfn.XLOOKUP($A772,Drury_beneficiary_allocation!$A$5:$A$104,Drury_beneficiary_allocation!$I$5:$I$104,0,0)</f>
        <v>0</v>
      </c>
      <c r="O772" s="360">
        <f>_xlfn.XLOOKUP($A772,'Total project cost for DCs'!$A$4:$A$111,'Total project cost for DCs'!K$4:K$111,0,0)*_xlfn.XLOOKUP($A772,Drury_beneficiary_allocation!$A$5:$A$104,Drury_beneficiary_allocation!$I$5:$I$104,0,0)</f>
        <v>0</v>
      </c>
      <c r="P772" s="360">
        <f>_xlfn.XLOOKUP($A772,'Total project cost for DCs'!$A$4:$A$111,'Total project cost for DCs'!L$4:L$111,0,0)*_xlfn.XLOOKUP($A772,Drury_beneficiary_allocation!$A$5:$A$104,Drury_beneficiary_allocation!$I$5:$I$104,0,0)</f>
        <v>0</v>
      </c>
      <c r="Q772" s="360">
        <f>_xlfn.XLOOKUP($A772,'Total project cost for DCs'!$A$4:$A$111,'Total project cost for DCs'!M$4:M$111,0,0)*_xlfn.XLOOKUP($A772,Drury_beneficiary_allocation!$A$5:$A$104,Drury_beneficiary_allocation!$I$5:$I$104,0,0)</f>
        <v>0</v>
      </c>
      <c r="R772" s="360">
        <f>_xlfn.XLOOKUP($A772,'Total project cost for DCs'!$A$4:$A$111,'Total project cost for DCs'!N$4:N$111,0,0)*_xlfn.XLOOKUP($A772,Drury_beneficiary_allocation!$A$5:$A$104,Drury_beneficiary_allocation!$I$5:$I$104,0,0)</f>
        <v>0</v>
      </c>
      <c r="S772" s="360">
        <f>_xlfn.XLOOKUP($A772,'Total project cost for DCs'!$A$4:$A$111,'Total project cost for DCs'!O$4:O$111,0,0)*_xlfn.XLOOKUP($A772,Drury_beneficiary_allocation!$A$5:$A$104,Drury_beneficiary_allocation!$I$5:$I$104,0,0)</f>
        <v>0</v>
      </c>
      <c r="T772" s="360">
        <f>_xlfn.XLOOKUP($A772,'Total project cost for DCs'!$A$4:$A$111,'Total project cost for DCs'!P$4:P$111,0,0)*_xlfn.XLOOKUP($A772,Drury_beneficiary_allocation!$A$5:$A$104,Drury_beneficiary_allocation!$I$5:$I$104,0,0)</f>
        <v>0</v>
      </c>
      <c r="U772" s="360">
        <f>_xlfn.XLOOKUP($A772,'Total project cost for DCs'!$A$4:$A$111,'Total project cost for DCs'!Q$4:Q$111,0,0)*_xlfn.XLOOKUP($A772,Drury_beneficiary_allocation!$A$5:$A$104,Drury_beneficiary_allocation!$I$5:$I$104,0,0)</f>
        <v>0</v>
      </c>
      <c r="V772" s="360">
        <f>_xlfn.XLOOKUP($A772,'Total project cost for DCs'!$A$4:$A$111,'Total project cost for DCs'!R$4:R$111,0,0)*_xlfn.XLOOKUP($A772,Drury_beneficiary_allocation!$A$5:$A$104,Drury_beneficiary_allocation!$I$5:$I$104,0,0)</f>
        <v>0</v>
      </c>
      <c r="W772" s="360">
        <f>_xlfn.XLOOKUP($A772,'Total project cost for DCs'!$A$4:$A$111,'Total project cost for DCs'!S$4:S$111,0,0)*_xlfn.XLOOKUP($A772,Drury_beneficiary_allocation!$A$5:$A$104,Drury_beneficiary_allocation!$I$5:$I$104,0,0)</f>
        <v>0</v>
      </c>
      <c r="X772" s="360">
        <f>_xlfn.XLOOKUP($A772,'Total project cost for DCs'!$A$4:$A$111,'Total project cost for DCs'!T$4:T$111,0,0)*_xlfn.XLOOKUP($A772,Drury_beneficiary_allocation!$A$5:$A$104,Drury_beneficiary_allocation!$I$5:$I$104,0,0)</f>
        <v>0</v>
      </c>
      <c r="Y772" s="349">
        <f t="shared" ref="Y772:Y835" si="85">SUM(K772:X772)</f>
        <v>0</v>
      </c>
      <c r="Z772" s="349">
        <f t="shared" ref="Z772:Z835" si="86">SUM(K772:X772)</f>
        <v>0</v>
      </c>
      <c r="AA772" s="349"/>
      <c r="AB772" s="353">
        <v>0</v>
      </c>
      <c r="AC772" s="354" t="str">
        <f t="shared" ref="AC772:AC835" si="87">IF(OR(E772="Upgrade Collector",E772="Greenfields Collector",E772="New Collector (AT)"),"Collector","Arterial")</f>
        <v>Arterial</v>
      </c>
      <c r="AD772" s="349"/>
      <c r="AE772" s="349"/>
      <c r="AF772" s="355">
        <f>_xlfn.XLOOKUP(A772,'P1 Date Adjustment'!B:B,'P1 Date Adjustment'!F:F,"not found",0)</f>
        <v>2033</v>
      </c>
      <c r="AG772" s="349">
        <f t="shared" si="81"/>
        <v>0</v>
      </c>
    </row>
    <row r="773" spans="1:33" ht="45" x14ac:dyDescent="0.25">
      <c r="A773" s="129" t="s">
        <v>334</v>
      </c>
      <c r="B773" s="358" t="s">
        <v>335</v>
      </c>
      <c r="C773" s="358" t="str">
        <f>_xlfn.XLOOKUP($A773,'Total project cost for DCs'!A:A,'Total project cost for DCs'!C:C,"Not found",0)</f>
        <v>4-lane urban- upgrade interim 2-lane urban corridor to a 4-lane corridor with active modes on both sides (SGA design)</v>
      </c>
      <c r="D773" s="355" t="s">
        <v>155</v>
      </c>
      <c r="E773" s="355" t="s">
        <v>157</v>
      </c>
      <c r="H773" s="355" t="s">
        <v>834</v>
      </c>
      <c r="I773" s="359">
        <f>_xlfn.XLOOKUP($H773,DC_growth_AGS!$A$665:$A$673,DC_growth_AGS!$O$665:$O$673,"Not found",0)</f>
        <v>0.28732391634818177</v>
      </c>
      <c r="J773" s="355">
        <v>2050</v>
      </c>
      <c r="K773" s="360">
        <f>_xlfn.XLOOKUP($A773,'Total project cost for DCs'!$A$4:$A$111,'Total project cost for DCs'!G$4:G$111,0,0)*_xlfn.XLOOKUP($A773,Drury_beneficiary_allocation!$A$5:$A$104,Drury_beneficiary_allocation!$I$5:$I$104,0,0)</f>
        <v>0</v>
      </c>
      <c r="L773" s="360">
        <f>_xlfn.XLOOKUP($A773,'Total project cost for DCs'!$A$4:$A$111,'Total project cost for DCs'!H$4:H$111,0,0)*_xlfn.XLOOKUP($A773,Drury_beneficiary_allocation!$A$5:$A$104,Drury_beneficiary_allocation!$I$5:$I$104,0,0)</f>
        <v>0</v>
      </c>
      <c r="M773" s="360">
        <f>_xlfn.XLOOKUP($A773,'Total project cost for DCs'!$A$4:$A$111,'Total project cost for DCs'!I$4:I$111,0,0)*_xlfn.XLOOKUP($A773,Drury_beneficiary_allocation!$A$5:$A$104,Drury_beneficiary_allocation!$I$5:$I$104,0,0)</f>
        <v>0</v>
      </c>
      <c r="N773" s="360">
        <f>_xlfn.XLOOKUP($A773,'Total project cost for DCs'!$A$4:$A$111,'Total project cost for DCs'!J$4:J$111,0,0)*_xlfn.XLOOKUP($A773,Drury_beneficiary_allocation!$A$5:$A$104,Drury_beneficiary_allocation!$I$5:$I$104,0,0)</f>
        <v>0</v>
      </c>
      <c r="O773" s="360">
        <f>_xlfn.XLOOKUP($A773,'Total project cost for DCs'!$A$4:$A$111,'Total project cost for DCs'!K$4:K$111,0,0)*_xlfn.XLOOKUP($A773,Drury_beneficiary_allocation!$A$5:$A$104,Drury_beneficiary_allocation!$I$5:$I$104,0,0)</f>
        <v>0</v>
      </c>
      <c r="P773" s="360">
        <f>_xlfn.XLOOKUP($A773,'Total project cost for DCs'!$A$4:$A$111,'Total project cost for DCs'!L$4:L$111,0,0)*_xlfn.XLOOKUP($A773,Drury_beneficiary_allocation!$A$5:$A$104,Drury_beneficiary_allocation!$I$5:$I$104,0,0)</f>
        <v>0</v>
      </c>
      <c r="Q773" s="360">
        <f>_xlfn.XLOOKUP($A773,'Total project cost for DCs'!$A$4:$A$111,'Total project cost for DCs'!M$4:M$111,0,0)*_xlfn.XLOOKUP($A773,Drury_beneficiary_allocation!$A$5:$A$104,Drury_beneficiary_allocation!$I$5:$I$104,0,0)</f>
        <v>0</v>
      </c>
      <c r="R773" s="360">
        <f>_xlfn.XLOOKUP($A773,'Total project cost for DCs'!$A$4:$A$111,'Total project cost for DCs'!N$4:N$111,0,0)*_xlfn.XLOOKUP($A773,Drury_beneficiary_allocation!$A$5:$A$104,Drury_beneficiary_allocation!$I$5:$I$104,0,0)</f>
        <v>0</v>
      </c>
      <c r="S773" s="360">
        <f>_xlfn.XLOOKUP($A773,'Total project cost for DCs'!$A$4:$A$111,'Total project cost for DCs'!O$4:O$111,0,0)*_xlfn.XLOOKUP($A773,Drury_beneficiary_allocation!$A$5:$A$104,Drury_beneficiary_allocation!$I$5:$I$104,0,0)</f>
        <v>0</v>
      </c>
      <c r="T773" s="360">
        <f>_xlfn.XLOOKUP($A773,'Total project cost for DCs'!$A$4:$A$111,'Total project cost for DCs'!P$4:P$111,0,0)*_xlfn.XLOOKUP($A773,Drury_beneficiary_allocation!$A$5:$A$104,Drury_beneficiary_allocation!$I$5:$I$104,0,0)</f>
        <v>0</v>
      </c>
      <c r="U773" s="360">
        <f>_xlfn.XLOOKUP($A773,'Total project cost for DCs'!$A$4:$A$111,'Total project cost for DCs'!Q$4:Q$111,0,0)*_xlfn.XLOOKUP($A773,Drury_beneficiary_allocation!$A$5:$A$104,Drury_beneficiary_allocation!$I$5:$I$104,0,0)</f>
        <v>0</v>
      </c>
      <c r="V773" s="360">
        <f>_xlfn.XLOOKUP($A773,'Total project cost for DCs'!$A$4:$A$111,'Total project cost for DCs'!R$4:R$111,0,0)*_xlfn.XLOOKUP($A773,Drury_beneficiary_allocation!$A$5:$A$104,Drury_beneficiary_allocation!$I$5:$I$104,0,0)</f>
        <v>0</v>
      </c>
      <c r="W773" s="360">
        <f>_xlfn.XLOOKUP($A773,'Total project cost for DCs'!$A$4:$A$111,'Total project cost for DCs'!S$4:S$111,0,0)*_xlfn.XLOOKUP($A773,Drury_beneficiary_allocation!$A$5:$A$104,Drury_beneficiary_allocation!$I$5:$I$104,0,0)</f>
        <v>0</v>
      </c>
      <c r="X773" s="360">
        <f>_xlfn.XLOOKUP($A773,'Total project cost for DCs'!$A$4:$A$111,'Total project cost for DCs'!T$4:T$111,0,0)*_xlfn.XLOOKUP($A773,Drury_beneficiary_allocation!$A$5:$A$104,Drury_beneficiary_allocation!$I$5:$I$104,0,0)</f>
        <v>0</v>
      </c>
      <c r="Y773" s="349">
        <f t="shared" si="85"/>
        <v>0</v>
      </c>
      <c r="Z773" s="349">
        <f t="shared" si="86"/>
        <v>0</v>
      </c>
      <c r="AA773" s="349"/>
      <c r="AB773" s="353">
        <v>0</v>
      </c>
      <c r="AC773" s="354" t="str">
        <f t="shared" si="87"/>
        <v>Arterial</v>
      </c>
      <c r="AD773" s="349"/>
      <c r="AE773" s="349"/>
      <c r="AF773" s="355">
        <f>_xlfn.XLOOKUP(A773,'P1 Date Adjustment'!B:B,'P1 Date Adjustment'!F:F,"not found",0)</f>
        <v>2050</v>
      </c>
      <c r="AG773" s="349">
        <f t="shared" ref="AG773:AG836" si="88">Z773*I773</f>
        <v>0</v>
      </c>
    </row>
    <row r="774" spans="1:33" ht="30" x14ac:dyDescent="0.25">
      <c r="A774" s="129" t="s">
        <v>342</v>
      </c>
      <c r="B774" s="358" t="s">
        <v>343</v>
      </c>
      <c r="C774" s="358" t="str">
        <f>_xlfn.XLOOKUP($A774,'Total project cost for DCs'!A:A,'Total project cost for DCs'!C:C,"Not found",0)</f>
        <v>Upgrade interim 2-lane bridges (3No. to 4 lane bridges with active modes on both sides (SGA design)</v>
      </c>
      <c r="D774" s="355" t="s">
        <v>155</v>
      </c>
      <c r="E774" s="355" t="s">
        <v>345</v>
      </c>
      <c r="H774" s="355" t="s">
        <v>834</v>
      </c>
      <c r="I774" s="359">
        <f>_xlfn.XLOOKUP($H774,DC_growth_AGS!$A$665:$A$673,DC_growth_AGS!$O$665:$O$673,"Not found",0)</f>
        <v>0.28732391634818177</v>
      </c>
      <c r="J774" s="355">
        <v>2050</v>
      </c>
      <c r="K774" s="360">
        <f>_xlfn.XLOOKUP($A774,'Total project cost for DCs'!$A$4:$A$111,'Total project cost for DCs'!G$4:G$111,0,0)*_xlfn.XLOOKUP($A774,Drury_beneficiary_allocation!$A$5:$A$104,Drury_beneficiary_allocation!$I$5:$I$104,0,0)</f>
        <v>0</v>
      </c>
      <c r="L774" s="360">
        <f>_xlfn.XLOOKUP($A774,'Total project cost for DCs'!$A$4:$A$111,'Total project cost for DCs'!H$4:H$111,0,0)*_xlfn.XLOOKUP($A774,Drury_beneficiary_allocation!$A$5:$A$104,Drury_beneficiary_allocation!$I$5:$I$104,0,0)</f>
        <v>0</v>
      </c>
      <c r="M774" s="360">
        <f>_xlfn.XLOOKUP($A774,'Total project cost for DCs'!$A$4:$A$111,'Total project cost for DCs'!I$4:I$111,0,0)*_xlfn.XLOOKUP($A774,Drury_beneficiary_allocation!$A$5:$A$104,Drury_beneficiary_allocation!$I$5:$I$104,0,0)</f>
        <v>0</v>
      </c>
      <c r="N774" s="360">
        <f>_xlfn.XLOOKUP($A774,'Total project cost for DCs'!$A$4:$A$111,'Total project cost for DCs'!J$4:J$111,0,0)*_xlfn.XLOOKUP($A774,Drury_beneficiary_allocation!$A$5:$A$104,Drury_beneficiary_allocation!$I$5:$I$104,0,0)</f>
        <v>0</v>
      </c>
      <c r="O774" s="360">
        <f>_xlfn.XLOOKUP($A774,'Total project cost for DCs'!$A$4:$A$111,'Total project cost for DCs'!K$4:K$111,0,0)*_xlfn.XLOOKUP($A774,Drury_beneficiary_allocation!$A$5:$A$104,Drury_beneficiary_allocation!$I$5:$I$104,0,0)</f>
        <v>0</v>
      </c>
      <c r="P774" s="360">
        <f>_xlfn.XLOOKUP($A774,'Total project cost for DCs'!$A$4:$A$111,'Total project cost for DCs'!L$4:L$111,0,0)*_xlfn.XLOOKUP($A774,Drury_beneficiary_allocation!$A$5:$A$104,Drury_beneficiary_allocation!$I$5:$I$104,0,0)</f>
        <v>0</v>
      </c>
      <c r="Q774" s="360">
        <f>_xlfn.XLOOKUP($A774,'Total project cost for DCs'!$A$4:$A$111,'Total project cost for DCs'!M$4:M$111,0,0)*_xlfn.XLOOKUP($A774,Drury_beneficiary_allocation!$A$5:$A$104,Drury_beneficiary_allocation!$I$5:$I$104,0,0)</f>
        <v>0</v>
      </c>
      <c r="R774" s="360">
        <f>_xlfn.XLOOKUP($A774,'Total project cost for DCs'!$A$4:$A$111,'Total project cost for DCs'!N$4:N$111,0,0)*_xlfn.XLOOKUP($A774,Drury_beneficiary_allocation!$A$5:$A$104,Drury_beneficiary_allocation!$I$5:$I$104,0,0)</f>
        <v>0</v>
      </c>
      <c r="S774" s="360">
        <f>_xlfn.XLOOKUP($A774,'Total project cost for DCs'!$A$4:$A$111,'Total project cost for DCs'!O$4:O$111,0,0)*_xlfn.XLOOKUP($A774,Drury_beneficiary_allocation!$A$5:$A$104,Drury_beneficiary_allocation!$I$5:$I$104,0,0)</f>
        <v>0</v>
      </c>
      <c r="T774" s="360">
        <f>_xlfn.XLOOKUP($A774,'Total project cost for DCs'!$A$4:$A$111,'Total project cost for DCs'!P$4:P$111,0,0)*_xlfn.XLOOKUP($A774,Drury_beneficiary_allocation!$A$5:$A$104,Drury_beneficiary_allocation!$I$5:$I$104,0,0)</f>
        <v>0</v>
      </c>
      <c r="U774" s="360">
        <f>_xlfn.XLOOKUP($A774,'Total project cost for DCs'!$A$4:$A$111,'Total project cost for DCs'!Q$4:Q$111,0,0)*_xlfn.XLOOKUP($A774,Drury_beneficiary_allocation!$A$5:$A$104,Drury_beneficiary_allocation!$I$5:$I$104,0,0)</f>
        <v>0</v>
      </c>
      <c r="V774" s="360">
        <f>_xlfn.XLOOKUP($A774,'Total project cost for DCs'!$A$4:$A$111,'Total project cost for DCs'!R$4:R$111,0,0)*_xlfn.XLOOKUP($A774,Drury_beneficiary_allocation!$A$5:$A$104,Drury_beneficiary_allocation!$I$5:$I$104,0,0)</f>
        <v>0</v>
      </c>
      <c r="W774" s="360">
        <f>_xlfn.XLOOKUP($A774,'Total project cost for DCs'!$A$4:$A$111,'Total project cost for DCs'!S$4:S$111,0,0)*_xlfn.XLOOKUP($A774,Drury_beneficiary_allocation!$A$5:$A$104,Drury_beneficiary_allocation!$I$5:$I$104,0,0)</f>
        <v>0</v>
      </c>
      <c r="X774" s="360">
        <f>_xlfn.XLOOKUP($A774,'Total project cost for DCs'!$A$4:$A$111,'Total project cost for DCs'!T$4:T$111,0,0)*_xlfn.XLOOKUP($A774,Drury_beneficiary_allocation!$A$5:$A$104,Drury_beneficiary_allocation!$I$5:$I$104,0,0)</f>
        <v>0</v>
      </c>
      <c r="Y774" s="349">
        <f t="shared" si="85"/>
        <v>0</v>
      </c>
      <c r="Z774" s="349">
        <f t="shared" si="86"/>
        <v>0</v>
      </c>
      <c r="AA774" s="349"/>
      <c r="AB774" s="353">
        <v>0</v>
      </c>
      <c r="AC774" s="354" t="str">
        <f t="shared" si="87"/>
        <v>Arterial</v>
      </c>
      <c r="AD774" s="349"/>
      <c r="AE774" s="349"/>
      <c r="AF774" s="355">
        <f>_xlfn.XLOOKUP(A774,'P1 Date Adjustment'!B:B,'P1 Date Adjustment'!F:F,"not found",0)</f>
        <v>2050</v>
      </c>
      <c r="AG774" s="349">
        <f t="shared" si="88"/>
        <v>0</v>
      </c>
    </row>
    <row r="775" spans="1:33" ht="30" x14ac:dyDescent="0.25">
      <c r="A775" s="129" t="s">
        <v>346</v>
      </c>
      <c r="B775" s="358" t="s">
        <v>347</v>
      </c>
      <c r="C775" s="358" t="str">
        <f>_xlfn.XLOOKUP($A775,'Total project cost for DCs'!A:A,'Total project cost for DCs'!C:C,"Not found",0)</f>
        <v>2-lane urban- new road layout with active modes on both sides (TDM)</v>
      </c>
      <c r="D775" s="355" t="s">
        <v>155</v>
      </c>
      <c r="E775" s="355" t="s">
        <v>227</v>
      </c>
      <c r="H775" s="355" t="s">
        <v>834</v>
      </c>
      <c r="I775" s="359">
        <f>_xlfn.XLOOKUP($H775,DC_growth_AGS!$A$665:$A$673,DC_growth_AGS!$O$665:$O$673,"Not found",0)</f>
        <v>0.28732391634818177</v>
      </c>
      <c r="J775" s="355">
        <v>2044</v>
      </c>
      <c r="K775" s="360">
        <f>_xlfn.XLOOKUP($A775,'Total project cost for DCs'!$A$4:$A$111,'Total project cost for DCs'!G$4:G$111,0,0)*_xlfn.XLOOKUP($A775,Drury_beneficiary_allocation!$A$5:$A$104,Drury_beneficiary_allocation!$I$5:$I$104,0,0)</f>
        <v>0</v>
      </c>
      <c r="L775" s="360">
        <f>_xlfn.XLOOKUP($A775,'Total project cost for DCs'!$A$4:$A$111,'Total project cost for DCs'!H$4:H$111,0,0)*_xlfn.XLOOKUP($A775,Drury_beneficiary_allocation!$A$5:$A$104,Drury_beneficiary_allocation!$I$5:$I$104,0,0)</f>
        <v>0</v>
      </c>
      <c r="M775" s="360">
        <f>_xlfn.XLOOKUP($A775,'Total project cost for DCs'!$A$4:$A$111,'Total project cost for DCs'!I$4:I$111,0,0)*_xlfn.XLOOKUP($A775,Drury_beneficiary_allocation!$A$5:$A$104,Drury_beneficiary_allocation!$I$5:$I$104,0,0)</f>
        <v>0</v>
      </c>
      <c r="N775" s="360">
        <f>_xlfn.XLOOKUP($A775,'Total project cost for DCs'!$A$4:$A$111,'Total project cost for DCs'!J$4:J$111,0,0)*_xlfn.XLOOKUP($A775,Drury_beneficiary_allocation!$A$5:$A$104,Drury_beneficiary_allocation!$I$5:$I$104,0,0)</f>
        <v>0</v>
      </c>
      <c r="O775" s="360">
        <f>_xlfn.XLOOKUP($A775,'Total project cost for DCs'!$A$4:$A$111,'Total project cost for DCs'!K$4:K$111,0,0)*_xlfn.XLOOKUP($A775,Drury_beneficiary_allocation!$A$5:$A$104,Drury_beneficiary_allocation!$I$5:$I$104,0,0)</f>
        <v>0</v>
      </c>
      <c r="P775" s="360">
        <f>_xlfn.XLOOKUP($A775,'Total project cost for DCs'!$A$4:$A$111,'Total project cost for DCs'!L$4:L$111,0,0)*_xlfn.XLOOKUP($A775,Drury_beneficiary_allocation!$A$5:$A$104,Drury_beneficiary_allocation!$I$5:$I$104,0,0)</f>
        <v>0</v>
      </c>
      <c r="Q775" s="360">
        <f>_xlfn.XLOOKUP($A775,'Total project cost for DCs'!$A$4:$A$111,'Total project cost for DCs'!M$4:M$111,0,0)*_xlfn.XLOOKUP($A775,Drury_beneficiary_allocation!$A$5:$A$104,Drury_beneficiary_allocation!$I$5:$I$104,0,0)</f>
        <v>0</v>
      </c>
      <c r="R775" s="360">
        <f>_xlfn.XLOOKUP($A775,'Total project cost for DCs'!$A$4:$A$111,'Total project cost for DCs'!N$4:N$111,0,0)*_xlfn.XLOOKUP($A775,Drury_beneficiary_allocation!$A$5:$A$104,Drury_beneficiary_allocation!$I$5:$I$104,0,0)</f>
        <v>0</v>
      </c>
      <c r="S775" s="360">
        <f>_xlfn.XLOOKUP($A775,'Total project cost for DCs'!$A$4:$A$111,'Total project cost for DCs'!O$4:O$111,0,0)*_xlfn.XLOOKUP($A775,Drury_beneficiary_allocation!$A$5:$A$104,Drury_beneficiary_allocation!$I$5:$I$104,0,0)</f>
        <v>0</v>
      </c>
      <c r="T775" s="360">
        <f>_xlfn.XLOOKUP($A775,'Total project cost for DCs'!$A$4:$A$111,'Total project cost for DCs'!P$4:P$111,0,0)*_xlfn.XLOOKUP($A775,Drury_beneficiary_allocation!$A$5:$A$104,Drury_beneficiary_allocation!$I$5:$I$104,0,0)</f>
        <v>0</v>
      </c>
      <c r="U775" s="360">
        <f>_xlfn.XLOOKUP($A775,'Total project cost for DCs'!$A$4:$A$111,'Total project cost for DCs'!Q$4:Q$111,0,0)*_xlfn.XLOOKUP($A775,Drury_beneficiary_allocation!$A$5:$A$104,Drury_beneficiary_allocation!$I$5:$I$104,0,0)</f>
        <v>0</v>
      </c>
      <c r="V775" s="360">
        <f>_xlfn.XLOOKUP($A775,'Total project cost for DCs'!$A$4:$A$111,'Total project cost for DCs'!R$4:R$111,0,0)*_xlfn.XLOOKUP($A775,Drury_beneficiary_allocation!$A$5:$A$104,Drury_beneficiary_allocation!$I$5:$I$104,0,0)</f>
        <v>0</v>
      </c>
      <c r="W775" s="360">
        <f>_xlfn.XLOOKUP($A775,'Total project cost for DCs'!$A$4:$A$111,'Total project cost for DCs'!S$4:S$111,0,0)*_xlfn.XLOOKUP($A775,Drury_beneficiary_allocation!$A$5:$A$104,Drury_beneficiary_allocation!$I$5:$I$104,0,0)</f>
        <v>0</v>
      </c>
      <c r="X775" s="360">
        <f>_xlfn.XLOOKUP($A775,'Total project cost for DCs'!$A$4:$A$111,'Total project cost for DCs'!T$4:T$111,0,0)*_xlfn.XLOOKUP($A775,Drury_beneficiary_allocation!$A$5:$A$104,Drury_beneficiary_allocation!$I$5:$I$104,0,0)</f>
        <v>0</v>
      </c>
      <c r="Y775" s="349">
        <f t="shared" si="85"/>
        <v>0</v>
      </c>
      <c r="Z775" s="349">
        <f t="shared" si="86"/>
        <v>0</v>
      </c>
      <c r="AA775" s="349"/>
      <c r="AB775" s="353">
        <v>0</v>
      </c>
      <c r="AC775" s="354" t="str">
        <f t="shared" si="87"/>
        <v>Arterial</v>
      </c>
      <c r="AD775" s="349"/>
      <c r="AE775" s="349"/>
      <c r="AF775" s="355">
        <f>_xlfn.XLOOKUP(A775,'P1 Date Adjustment'!B:B,'P1 Date Adjustment'!F:F,"not found",0)</f>
        <v>2044</v>
      </c>
      <c r="AG775" s="349">
        <f t="shared" si="88"/>
        <v>0</v>
      </c>
    </row>
    <row r="776" spans="1:33" x14ac:dyDescent="0.25">
      <c r="A776" s="129" t="s">
        <v>348</v>
      </c>
      <c r="B776" s="358" t="s">
        <v>347</v>
      </c>
      <c r="C776" s="358" t="str">
        <f>_xlfn.XLOOKUP($A776,'Total project cost for DCs'!A:A,'Total project cost for DCs'!C:C,"Not found",0)</f>
        <v>2-lane urban- bridge construction</v>
      </c>
      <c r="D776" s="355" t="s">
        <v>155</v>
      </c>
      <c r="E776" s="355" t="s">
        <v>345</v>
      </c>
      <c r="H776" s="355" t="s">
        <v>834</v>
      </c>
      <c r="I776" s="359">
        <f>_xlfn.XLOOKUP($H776,DC_growth_AGS!$A$665:$A$673,DC_growth_AGS!$O$665:$O$673,"Not found",0)</f>
        <v>0.28732391634818177</v>
      </c>
      <c r="J776" s="355">
        <v>2044</v>
      </c>
      <c r="K776" s="360">
        <f>_xlfn.XLOOKUP($A776,'Total project cost for DCs'!$A$4:$A$111,'Total project cost for DCs'!G$4:G$111,0,0)*_xlfn.XLOOKUP($A776,Drury_beneficiary_allocation!$A$5:$A$104,Drury_beneficiary_allocation!$I$5:$I$104,0,0)</f>
        <v>0</v>
      </c>
      <c r="L776" s="360">
        <f>_xlfn.XLOOKUP($A776,'Total project cost for DCs'!$A$4:$A$111,'Total project cost for DCs'!H$4:H$111,0,0)*_xlfn.XLOOKUP($A776,Drury_beneficiary_allocation!$A$5:$A$104,Drury_beneficiary_allocation!$I$5:$I$104,0,0)</f>
        <v>0</v>
      </c>
      <c r="M776" s="360">
        <f>_xlfn.XLOOKUP($A776,'Total project cost for DCs'!$A$4:$A$111,'Total project cost for DCs'!I$4:I$111,0,0)*_xlfn.XLOOKUP($A776,Drury_beneficiary_allocation!$A$5:$A$104,Drury_beneficiary_allocation!$I$5:$I$104,0,0)</f>
        <v>0</v>
      </c>
      <c r="N776" s="360">
        <f>_xlfn.XLOOKUP($A776,'Total project cost for DCs'!$A$4:$A$111,'Total project cost for DCs'!J$4:J$111,0,0)*_xlfn.XLOOKUP($A776,Drury_beneficiary_allocation!$A$5:$A$104,Drury_beneficiary_allocation!$I$5:$I$104,0,0)</f>
        <v>0</v>
      </c>
      <c r="O776" s="360">
        <f>_xlfn.XLOOKUP($A776,'Total project cost for DCs'!$A$4:$A$111,'Total project cost for DCs'!K$4:K$111,0,0)*_xlfn.XLOOKUP($A776,Drury_beneficiary_allocation!$A$5:$A$104,Drury_beneficiary_allocation!$I$5:$I$104,0,0)</f>
        <v>0</v>
      </c>
      <c r="P776" s="360">
        <f>_xlfn.XLOOKUP($A776,'Total project cost for DCs'!$A$4:$A$111,'Total project cost for DCs'!L$4:L$111,0,0)*_xlfn.XLOOKUP($A776,Drury_beneficiary_allocation!$A$5:$A$104,Drury_beneficiary_allocation!$I$5:$I$104,0,0)</f>
        <v>0</v>
      </c>
      <c r="Q776" s="360">
        <f>_xlfn.XLOOKUP($A776,'Total project cost for DCs'!$A$4:$A$111,'Total project cost for DCs'!M$4:M$111,0,0)*_xlfn.XLOOKUP($A776,Drury_beneficiary_allocation!$A$5:$A$104,Drury_beneficiary_allocation!$I$5:$I$104,0,0)</f>
        <v>0</v>
      </c>
      <c r="R776" s="360">
        <f>_xlfn.XLOOKUP($A776,'Total project cost for DCs'!$A$4:$A$111,'Total project cost for DCs'!N$4:N$111,0,0)*_xlfn.XLOOKUP($A776,Drury_beneficiary_allocation!$A$5:$A$104,Drury_beneficiary_allocation!$I$5:$I$104,0,0)</f>
        <v>0</v>
      </c>
      <c r="S776" s="360">
        <f>_xlfn.XLOOKUP($A776,'Total project cost for DCs'!$A$4:$A$111,'Total project cost for DCs'!O$4:O$111,0,0)*_xlfn.XLOOKUP($A776,Drury_beneficiary_allocation!$A$5:$A$104,Drury_beneficiary_allocation!$I$5:$I$104,0,0)</f>
        <v>0</v>
      </c>
      <c r="T776" s="360">
        <f>_xlfn.XLOOKUP($A776,'Total project cost for DCs'!$A$4:$A$111,'Total project cost for DCs'!P$4:P$111,0,0)*_xlfn.XLOOKUP($A776,Drury_beneficiary_allocation!$A$5:$A$104,Drury_beneficiary_allocation!$I$5:$I$104,0,0)</f>
        <v>0</v>
      </c>
      <c r="U776" s="360">
        <f>_xlfn.XLOOKUP($A776,'Total project cost for DCs'!$A$4:$A$111,'Total project cost for DCs'!Q$4:Q$111,0,0)*_xlfn.XLOOKUP($A776,Drury_beneficiary_allocation!$A$5:$A$104,Drury_beneficiary_allocation!$I$5:$I$104,0,0)</f>
        <v>0</v>
      </c>
      <c r="V776" s="360">
        <f>_xlfn.XLOOKUP($A776,'Total project cost for DCs'!$A$4:$A$111,'Total project cost for DCs'!R$4:R$111,0,0)*_xlfn.XLOOKUP($A776,Drury_beneficiary_allocation!$A$5:$A$104,Drury_beneficiary_allocation!$I$5:$I$104,0,0)</f>
        <v>0</v>
      </c>
      <c r="W776" s="360">
        <f>_xlfn.XLOOKUP($A776,'Total project cost for DCs'!$A$4:$A$111,'Total project cost for DCs'!S$4:S$111,0,0)*_xlfn.XLOOKUP($A776,Drury_beneficiary_allocation!$A$5:$A$104,Drury_beneficiary_allocation!$I$5:$I$104,0,0)</f>
        <v>0</v>
      </c>
      <c r="X776" s="360">
        <f>_xlfn.XLOOKUP($A776,'Total project cost for DCs'!$A$4:$A$111,'Total project cost for DCs'!T$4:T$111,0,0)*_xlfn.XLOOKUP($A776,Drury_beneficiary_allocation!$A$5:$A$104,Drury_beneficiary_allocation!$I$5:$I$104,0,0)</f>
        <v>0</v>
      </c>
      <c r="Y776" s="349">
        <f t="shared" si="85"/>
        <v>0</v>
      </c>
      <c r="Z776" s="349">
        <f t="shared" si="86"/>
        <v>0</v>
      </c>
      <c r="AA776" s="349"/>
      <c r="AB776" s="353">
        <v>0</v>
      </c>
      <c r="AC776" s="354" t="str">
        <f t="shared" si="87"/>
        <v>Arterial</v>
      </c>
      <c r="AD776" s="349"/>
      <c r="AE776" s="349"/>
      <c r="AF776" s="355">
        <f>_xlfn.XLOOKUP(A776,'P1 Date Adjustment'!B:B,'P1 Date Adjustment'!F:F,"not found",0)</f>
        <v>2044</v>
      </c>
      <c r="AG776" s="349">
        <f t="shared" si="88"/>
        <v>0</v>
      </c>
    </row>
    <row r="777" spans="1:33" ht="30" x14ac:dyDescent="0.25">
      <c r="A777" s="129" t="s">
        <v>350</v>
      </c>
      <c r="B777" s="358" t="s">
        <v>347</v>
      </c>
      <c r="C777" s="358" t="str">
        <f>_xlfn.XLOOKUP($A777,'Total project cost for DCs'!A:A,'Total project cost for DCs'!C:C,"Not found",0)</f>
        <v>4-lane urban- upgrade 2-lane urban with active modes on both sides (SGA design)</v>
      </c>
      <c r="D777" s="355" t="s">
        <v>155</v>
      </c>
      <c r="E777" s="355" t="s">
        <v>231</v>
      </c>
      <c r="H777" s="355" t="s">
        <v>834</v>
      </c>
      <c r="I777" s="359">
        <f>_xlfn.XLOOKUP($H777,DC_growth_AGS!$A$665:$A$673,DC_growth_AGS!$O$665:$O$673,"Not found",0)</f>
        <v>0.28732391634818177</v>
      </c>
      <c r="J777" s="355">
        <v>2049</v>
      </c>
      <c r="K777" s="360">
        <f>_xlfn.XLOOKUP($A777,'Total project cost for DCs'!$A$4:$A$111,'Total project cost for DCs'!G$4:G$111,0,0)*_xlfn.XLOOKUP($A777,Drury_beneficiary_allocation!$A$5:$A$104,Drury_beneficiary_allocation!$I$5:$I$104,0,0)</f>
        <v>0</v>
      </c>
      <c r="L777" s="360">
        <f>_xlfn.XLOOKUP($A777,'Total project cost for DCs'!$A$4:$A$111,'Total project cost for DCs'!H$4:H$111,0,0)*_xlfn.XLOOKUP($A777,Drury_beneficiary_allocation!$A$5:$A$104,Drury_beneficiary_allocation!$I$5:$I$104,0,0)</f>
        <v>0</v>
      </c>
      <c r="M777" s="360">
        <f>_xlfn.XLOOKUP($A777,'Total project cost for DCs'!$A$4:$A$111,'Total project cost for DCs'!I$4:I$111,0,0)*_xlfn.XLOOKUP($A777,Drury_beneficiary_allocation!$A$5:$A$104,Drury_beneficiary_allocation!$I$5:$I$104,0,0)</f>
        <v>0</v>
      </c>
      <c r="N777" s="360">
        <f>_xlfn.XLOOKUP($A777,'Total project cost for DCs'!$A$4:$A$111,'Total project cost for DCs'!J$4:J$111,0,0)*_xlfn.XLOOKUP($A777,Drury_beneficiary_allocation!$A$5:$A$104,Drury_beneficiary_allocation!$I$5:$I$104,0,0)</f>
        <v>0</v>
      </c>
      <c r="O777" s="360">
        <f>_xlfn.XLOOKUP($A777,'Total project cost for DCs'!$A$4:$A$111,'Total project cost for DCs'!K$4:K$111,0,0)*_xlfn.XLOOKUP($A777,Drury_beneficiary_allocation!$A$5:$A$104,Drury_beneficiary_allocation!$I$5:$I$104,0,0)</f>
        <v>0</v>
      </c>
      <c r="P777" s="360">
        <f>_xlfn.XLOOKUP($A777,'Total project cost for DCs'!$A$4:$A$111,'Total project cost for DCs'!L$4:L$111,0,0)*_xlfn.XLOOKUP($A777,Drury_beneficiary_allocation!$A$5:$A$104,Drury_beneficiary_allocation!$I$5:$I$104,0,0)</f>
        <v>0</v>
      </c>
      <c r="Q777" s="360">
        <f>_xlfn.XLOOKUP($A777,'Total project cost for DCs'!$A$4:$A$111,'Total project cost for DCs'!M$4:M$111,0,0)*_xlfn.XLOOKUP($A777,Drury_beneficiary_allocation!$A$5:$A$104,Drury_beneficiary_allocation!$I$5:$I$104,0,0)</f>
        <v>0</v>
      </c>
      <c r="R777" s="360">
        <f>_xlfn.XLOOKUP($A777,'Total project cost for DCs'!$A$4:$A$111,'Total project cost for DCs'!N$4:N$111,0,0)*_xlfn.XLOOKUP($A777,Drury_beneficiary_allocation!$A$5:$A$104,Drury_beneficiary_allocation!$I$5:$I$104,0,0)</f>
        <v>0</v>
      </c>
      <c r="S777" s="360">
        <f>_xlfn.XLOOKUP($A777,'Total project cost for DCs'!$A$4:$A$111,'Total project cost for DCs'!O$4:O$111,0,0)*_xlfn.XLOOKUP($A777,Drury_beneficiary_allocation!$A$5:$A$104,Drury_beneficiary_allocation!$I$5:$I$104,0,0)</f>
        <v>0</v>
      </c>
      <c r="T777" s="360">
        <f>_xlfn.XLOOKUP($A777,'Total project cost for DCs'!$A$4:$A$111,'Total project cost for DCs'!P$4:P$111,0,0)*_xlfn.XLOOKUP($A777,Drury_beneficiary_allocation!$A$5:$A$104,Drury_beneficiary_allocation!$I$5:$I$104,0,0)</f>
        <v>0</v>
      </c>
      <c r="U777" s="360">
        <f>_xlfn.XLOOKUP($A777,'Total project cost for DCs'!$A$4:$A$111,'Total project cost for DCs'!Q$4:Q$111,0,0)*_xlfn.XLOOKUP($A777,Drury_beneficiary_allocation!$A$5:$A$104,Drury_beneficiary_allocation!$I$5:$I$104,0,0)</f>
        <v>0</v>
      </c>
      <c r="V777" s="360">
        <f>_xlfn.XLOOKUP($A777,'Total project cost for DCs'!$A$4:$A$111,'Total project cost for DCs'!R$4:R$111,0,0)*_xlfn.XLOOKUP($A777,Drury_beneficiary_allocation!$A$5:$A$104,Drury_beneficiary_allocation!$I$5:$I$104,0,0)</f>
        <v>0</v>
      </c>
      <c r="W777" s="360">
        <f>_xlfn.XLOOKUP($A777,'Total project cost for DCs'!$A$4:$A$111,'Total project cost for DCs'!S$4:S$111,0,0)*_xlfn.XLOOKUP($A777,Drury_beneficiary_allocation!$A$5:$A$104,Drury_beneficiary_allocation!$I$5:$I$104,0,0)</f>
        <v>0</v>
      </c>
      <c r="X777" s="360">
        <f>_xlfn.XLOOKUP($A777,'Total project cost for DCs'!$A$4:$A$111,'Total project cost for DCs'!T$4:T$111,0,0)*_xlfn.XLOOKUP($A777,Drury_beneficiary_allocation!$A$5:$A$104,Drury_beneficiary_allocation!$I$5:$I$104,0,0)</f>
        <v>0</v>
      </c>
      <c r="Y777" s="349">
        <f t="shared" si="85"/>
        <v>0</v>
      </c>
      <c r="Z777" s="349">
        <f t="shared" si="86"/>
        <v>0</v>
      </c>
      <c r="AA777" s="349"/>
      <c r="AB777" s="353">
        <v>0</v>
      </c>
      <c r="AC777" s="354" t="str">
        <f t="shared" si="87"/>
        <v>Arterial</v>
      </c>
      <c r="AD777" s="349"/>
      <c r="AE777" s="349"/>
      <c r="AF777" s="355">
        <f>_xlfn.XLOOKUP(A777,'P1 Date Adjustment'!B:B,'P1 Date Adjustment'!F:F,"not found",0)</f>
        <v>2049</v>
      </c>
      <c r="AG777" s="349">
        <f t="shared" si="88"/>
        <v>0</v>
      </c>
    </row>
    <row r="778" spans="1:33" x14ac:dyDescent="0.25">
      <c r="A778" s="129" t="s">
        <v>352</v>
      </c>
      <c r="B778" s="358" t="s">
        <v>347</v>
      </c>
      <c r="C778" s="358" t="str">
        <f>_xlfn.XLOOKUP($A778,'Total project cost for DCs'!A:A,'Total project cost for DCs'!C:C,"Not found",0)</f>
        <v>4-lane urban- Bridge Widening</v>
      </c>
      <c r="D778" s="355" t="s">
        <v>155</v>
      </c>
      <c r="E778" s="355" t="s">
        <v>345</v>
      </c>
      <c r="H778" s="355" t="s">
        <v>834</v>
      </c>
      <c r="I778" s="359">
        <f>_xlfn.XLOOKUP($H778,DC_growth_AGS!$A$665:$A$673,DC_growth_AGS!$O$665:$O$673,"Not found",0)</f>
        <v>0.28732391634818177</v>
      </c>
      <c r="J778" s="355">
        <v>2049</v>
      </c>
      <c r="K778" s="360">
        <f>_xlfn.XLOOKUP($A778,'Total project cost for DCs'!$A$4:$A$111,'Total project cost for DCs'!G$4:G$111,0,0)*_xlfn.XLOOKUP($A778,Drury_beneficiary_allocation!$A$5:$A$104,Drury_beneficiary_allocation!$I$5:$I$104,0,0)</f>
        <v>0</v>
      </c>
      <c r="L778" s="360">
        <f>_xlfn.XLOOKUP($A778,'Total project cost for DCs'!$A$4:$A$111,'Total project cost for DCs'!H$4:H$111,0,0)*_xlfn.XLOOKUP($A778,Drury_beneficiary_allocation!$A$5:$A$104,Drury_beneficiary_allocation!$I$5:$I$104,0,0)</f>
        <v>0</v>
      </c>
      <c r="M778" s="360">
        <f>_xlfn.XLOOKUP($A778,'Total project cost for DCs'!$A$4:$A$111,'Total project cost for DCs'!I$4:I$111,0,0)*_xlfn.XLOOKUP($A778,Drury_beneficiary_allocation!$A$5:$A$104,Drury_beneficiary_allocation!$I$5:$I$104,0,0)</f>
        <v>0</v>
      </c>
      <c r="N778" s="360">
        <f>_xlfn.XLOOKUP($A778,'Total project cost for DCs'!$A$4:$A$111,'Total project cost for DCs'!J$4:J$111,0,0)*_xlfn.XLOOKUP($A778,Drury_beneficiary_allocation!$A$5:$A$104,Drury_beneficiary_allocation!$I$5:$I$104,0,0)</f>
        <v>0</v>
      </c>
      <c r="O778" s="360">
        <f>_xlfn.XLOOKUP($A778,'Total project cost for DCs'!$A$4:$A$111,'Total project cost for DCs'!K$4:K$111,0,0)*_xlfn.XLOOKUP($A778,Drury_beneficiary_allocation!$A$5:$A$104,Drury_beneficiary_allocation!$I$5:$I$104,0,0)</f>
        <v>0</v>
      </c>
      <c r="P778" s="360">
        <f>_xlfn.XLOOKUP($A778,'Total project cost for DCs'!$A$4:$A$111,'Total project cost for DCs'!L$4:L$111,0,0)*_xlfn.XLOOKUP($A778,Drury_beneficiary_allocation!$A$5:$A$104,Drury_beneficiary_allocation!$I$5:$I$104,0,0)</f>
        <v>0</v>
      </c>
      <c r="Q778" s="360">
        <f>_xlfn.XLOOKUP($A778,'Total project cost for DCs'!$A$4:$A$111,'Total project cost for DCs'!M$4:M$111,0,0)*_xlfn.XLOOKUP($A778,Drury_beneficiary_allocation!$A$5:$A$104,Drury_beneficiary_allocation!$I$5:$I$104,0,0)</f>
        <v>0</v>
      </c>
      <c r="R778" s="360">
        <f>_xlfn.XLOOKUP($A778,'Total project cost for DCs'!$A$4:$A$111,'Total project cost for DCs'!N$4:N$111,0,0)*_xlfn.XLOOKUP($A778,Drury_beneficiary_allocation!$A$5:$A$104,Drury_beneficiary_allocation!$I$5:$I$104,0,0)</f>
        <v>0</v>
      </c>
      <c r="S778" s="360">
        <f>_xlfn.XLOOKUP($A778,'Total project cost for DCs'!$A$4:$A$111,'Total project cost for DCs'!O$4:O$111,0,0)*_xlfn.XLOOKUP($A778,Drury_beneficiary_allocation!$A$5:$A$104,Drury_beneficiary_allocation!$I$5:$I$104,0,0)</f>
        <v>0</v>
      </c>
      <c r="T778" s="360">
        <f>_xlfn.XLOOKUP($A778,'Total project cost for DCs'!$A$4:$A$111,'Total project cost for DCs'!P$4:P$111,0,0)*_xlfn.XLOOKUP($A778,Drury_beneficiary_allocation!$A$5:$A$104,Drury_beneficiary_allocation!$I$5:$I$104,0,0)</f>
        <v>0</v>
      </c>
      <c r="U778" s="360">
        <f>_xlfn.XLOOKUP($A778,'Total project cost for DCs'!$A$4:$A$111,'Total project cost for DCs'!Q$4:Q$111,0,0)*_xlfn.XLOOKUP($A778,Drury_beneficiary_allocation!$A$5:$A$104,Drury_beneficiary_allocation!$I$5:$I$104,0,0)</f>
        <v>0</v>
      </c>
      <c r="V778" s="360">
        <f>_xlfn.XLOOKUP($A778,'Total project cost for DCs'!$A$4:$A$111,'Total project cost for DCs'!R$4:R$111,0,0)*_xlfn.XLOOKUP($A778,Drury_beneficiary_allocation!$A$5:$A$104,Drury_beneficiary_allocation!$I$5:$I$104,0,0)</f>
        <v>0</v>
      </c>
      <c r="W778" s="360">
        <f>_xlfn.XLOOKUP($A778,'Total project cost for DCs'!$A$4:$A$111,'Total project cost for DCs'!S$4:S$111,0,0)*_xlfn.XLOOKUP($A778,Drury_beneficiary_allocation!$A$5:$A$104,Drury_beneficiary_allocation!$I$5:$I$104,0,0)</f>
        <v>0</v>
      </c>
      <c r="X778" s="360">
        <f>_xlfn.XLOOKUP($A778,'Total project cost for DCs'!$A$4:$A$111,'Total project cost for DCs'!T$4:T$111,0,0)*_xlfn.XLOOKUP($A778,Drury_beneficiary_allocation!$A$5:$A$104,Drury_beneficiary_allocation!$I$5:$I$104,0,0)</f>
        <v>0</v>
      </c>
      <c r="Y778" s="349">
        <f t="shared" si="85"/>
        <v>0</v>
      </c>
      <c r="Z778" s="349">
        <f t="shared" si="86"/>
        <v>0</v>
      </c>
      <c r="AA778" s="349"/>
      <c r="AB778" s="353">
        <v>0</v>
      </c>
      <c r="AC778" s="354" t="str">
        <f t="shared" si="87"/>
        <v>Arterial</v>
      </c>
      <c r="AD778" s="349"/>
      <c r="AE778" s="349"/>
      <c r="AF778" s="355">
        <f>_xlfn.XLOOKUP(A778,'P1 Date Adjustment'!B:B,'P1 Date Adjustment'!F:F,"not found",0)</f>
        <v>2049</v>
      </c>
      <c r="AG778" s="349">
        <f t="shared" si="88"/>
        <v>0</v>
      </c>
    </row>
    <row r="779" spans="1:33" ht="30" x14ac:dyDescent="0.25">
      <c r="A779" s="129" t="s">
        <v>365</v>
      </c>
      <c r="B779" s="358" t="s">
        <v>363</v>
      </c>
      <c r="C779" s="358" t="str">
        <f>_xlfn.XLOOKUP($A779,'Total project cost for DCs'!A:A,'Total project cost for DCs'!C:C,"Not found",0)</f>
        <v>4-lane urban- upgrade 2-lane urban excl bridge</v>
      </c>
      <c r="D779" s="355" t="s">
        <v>155</v>
      </c>
      <c r="E779" s="355" t="s">
        <v>231</v>
      </c>
      <c r="H779" s="355" t="s">
        <v>834</v>
      </c>
      <c r="I779" s="359">
        <f>_xlfn.XLOOKUP($H779,DC_growth_AGS!$A$665:$A$673,DC_growth_AGS!$O$665:$O$673,"Not found",0)</f>
        <v>0.28732391634818177</v>
      </c>
      <c r="J779" s="355">
        <v>2047</v>
      </c>
      <c r="K779" s="360">
        <f>_xlfn.XLOOKUP($A779,'Total project cost for DCs'!$A$4:$A$111,'Total project cost for DCs'!G$4:G$111,0,0)*_xlfn.XLOOKUP($A779,Drury_beneficiary_allocation!$A$5:$A$104,Drury_beneficiary_allocation!$I$5:$I$104,0,0)</f>
        <v>0</v>
      </c>
      <c r="L779" s="360">
        <f>_xlfn.XLOOKUP($A779,'Total project cost for DCs'!$A$4:$A$111,'Total project cost for DCs'!H$4:H$111,0,0)*_xlfn.XLOOKUP($A779,Drury_beneficiary_allocation!$A$5:$A$104,Drury_beneficiary_allocation!$I$5:$I$104,0,0)</f>
        <v>0</v>
      </c>
      <c r="M779" s="360">
        <f>_xlfn.XLOOKUP($A779,'Total project cost for DCs'!$A$4:$A$111,'Total project cost for DCs'!I$4:I$111,0,0)*_xlfn.XLOOKUP($A779,Drury_beneficiary_allocation!$A$5:$A$104,Drury_beneficiary_allocation!$I$5:$I$104,0,0)</f>
        <v>0</v>
      </c>
      <c r="N779" s="360">
        <f>_xlfn.XLOOKUP($A779,'Total project cost for DCs'!$A$4:$A$111,'Total project cost for DCs'!J$4:J$111,0,0)*_xlfn.XLOOKUP($A779,Drury_beneficiary_allocation!$A$5:$A$104,Drury_beneficiary_allocation!$I$5:$I$104,0,0)</f>
        <v>0</v>
      </c>
      <c r="O779" s="360">
        <f>_xlfn.XLOOKUP($A779,'Total project cost for DCs'!$A$4:$A$111,'Total project cost for DCs'!K$4:K$111,0,0)*_xlfn.XLOOKUP($A779,Drury_beneficiary_allocation!$A$5:$A$104,Drury_beneficiary_allocation!$I$5:$I$104,0,0)</f>
        <v>0</v>
      </c>
      <c r="P779" s="360">
        <f>_xlfn.XLOOKUP($A779,'Total project cost for DCs'!$A$4:$A$111,'Total project cost for DCs'!L$4:L$111,0,0)*_xlfn.XLOOKUP($A779,Drury_beneficiary_allocation!$A$5:$A$104,Drury_beneficiary_allocation!$I$5:$I$104,0,0)</f>
        <v>0</v>
      </c>
      <c r="Q779" s="360">
        <f>_xlfn.XLOOKUP($A779,'Total project cost for DCs'!$A$4:$A$111,'Total project cost for DCs'!M$4:M$111,0,0)*_xlfn.XLOOKUP($A779,Drury_beneficiary_allocation!$A$5:$A$104,Drury_beneficiary_allocation!$I$5:$I$104,0,0)</f>
        <v>0</v>
      </c>
      <c r="R779" s="360">
        <f>_xlfn.XLOOKUP($A779,'Total project cost for DCs'!$A$4:$A$111,'Total project cost for DCs'!N$4:N$111,0,0)*_xlfn.XLOOKUP($A779,Drury_beneficiary_allocation!$A$5:$A$104,Drury_beneficiary_allocation!$I$5:$I$104,0,0)</f>
        <v>0</v>
      </c>
      <c r="S779" s="360">
        <f>_xlfn.XLOOKUP($A779,'Total project cost for DCs'!$A$4:$A$111,'Total project cost for DCs'!O$4:O$111,0,0)*_xlfn.XLOOKUP($A779,Drury_beneficiary_allocation!$A$5:$A$104,Drury_beneficiary_allocation!$I$5:$I$104,0,0)</f>
        <v>0</v>
      </c>
      <c r="T779" s="360">
        <f>_xlfn.XLOOKUP($A779,'Total project cost for DCs'!$A$4:$A$111,'Total project cost for DCs'!P$4:P$111,0,0)*_xlfn.XLOOKUP($A779,Drury_beneficiary_allocation!$A$5:$A$104,Drury_beneficiary_allocation!$I$5:$I$104,0,0)</f>
        <v>0</v>
      </c>
      <c r="U779" s="360">
        <f>_xlfn.XLOOKUP($A779,'Total project cost for DCs'!$A$4:$A$111,'Total project cost for DCs'!Q$4:Q$111,0,0)*_xlfn.XLOOKUP($A779,Drury_beneficiary_allocation!$A$5:$A$104,Drury_beneficiary_allocation!$I$5:$I$104,0,0)</f>
        <v>0</v>
      </c>
      <c r="V779" s="360">
        <f>_xlfn.XLOOKUP($A779,'Total project cost for DCs'!$A$4:$A$111,'Total project cost for DCs'!R$4:R$111,0,0)*_xlfn.XLOOKUP($A779,Drury_beneficiary_allocation!$A$5:$A$104,Drury_beneficiary_allocation!$I$5:$I$104,0,0)</f>
        <v>0</v>
      </c>
      <c r="W779" s="360">
        <f>_xlfn.XLOOKUP($A779,'Total project cost for DCs'!$A$4:$A$111,'Total project cost for DCs'!S$4:S$111,0,0)*_xlfn.XLOOKUP($A779,Drury_beneficiary_allocation!$A$5:$A$104,Drury_beneficiary_allocation!$I$5:$I$104,0,0)</f>
        <v>0</v>
      </c>
      <c r="X779" s="360">
        <f>_xlfn.XLOOKUP($A779,'Total project cost for DCs'!$A$4:$A$111,'Total project cost for DCs'!T$4:T$111,0,0)*_xlfn.XLOOKUP($A779,Drury_beneficiary_allocation!$A$5:$A$104,Drury_beneficiary_allocation!$I$5:$I$104,0,0)</f>
        <v>0</v>
      </c>
      <c r="Y779" s="349">
        <f t="shared" si="85"/>
        <v>0</v>
      </c>
      <c r="Z779" s="349">
        <f t="shared" si="86"/>
        <v>0</v>
      </c>
      <c r="AA779" s="349"/>
      <c r="AB779" s="353">
        <v>0</v>
      </c>
      <c r="AC779" s="354" t="str">
        <f t="shared" si="87"/>
        <v>Arterial</v>
      </c>
      <c r="AD779" s="349"/>
      <c r="AE779" s="349"/>
      <c r="AF779" s="355">
        <f>_xlfn.XLOOKUP(A779,'P1 Date Adjustment'!B:B,'P1 Date Adjustment'!F:F,"not found",0)</f>
        <v>2047</v>
      </c>
      <c r="AG779" s="349">
        <f t="shared" si="88"/>
        <v>0</v>
      </c>
    </row>
    <row r="780" spans="1:33" ht="30" x14ac:dyDescent="0.25">
      <c r="A780" s="129" t="s">
        <v>367</v>
      </c>
      <c r="B780" s="358" t="s">
        <v>363</v>
      </c>
      <c r="C780" s="358" t="str">
        <f>_xlfn.XLOOKUP($A780,'Total project cost for DCs'!A:A,'Total project cost for DCs'!C:C,"Not found",0)</f>
        <v>4-lane urban- upgrade 2-lane bridge widening</v>
      </c>
      <c r="D780" s="355" t="s">
        <v>155</v>
      </c>
      <c r="E780" s="355" t="s">
        <v>345</v>
      </c>
      <c r="H780" s="355" t="s">
        <v>834</v>
      </c>
      <c r="I780" s="359">
        <f>_xlfn.XLOOKUP($H780,DC_growth_AGS!$A$665:$A$673,DC_growth_AGS!$O$665:$O$673,"Not found",0)</f>
        <v>0.28732391634818177</v>
      </c>
      <c r="J780" s="355">
        <v>2047</v>
      </c>
      <c r="K780" s="360">
        <f>_xlfn.XLOOKUP($A780,'Total project cost for DCs'!$A$4:$A$111,'Total project cost for DCs'!G$4:G$111,0,0)*_xlfn.XLOOKUP($A780,Drury_beneficiary_allocation!$A$5:$A$104,Drury_beneficiary_allocation!$I$5:$I$104,0,0)</f>
        <v>0</v>
      </c>
      <c r="L780" s="360">
        <f>_xlfn.XLOOKUP($A780,'Total project cost for DCs'!$A$4:$A$111,'Total project cost for DCs'!H$4:H$111,0,0)*_xlfn.XLOOKUP($A780,Drury_beneficiary_allocation!$A$5:$A$104,Drury_beneficiary_allocation!$I$5:$I$104,0,0)</f>
        <v>0</v>
      </c>
      <c r="M780" s="360">
        <f>_xlfn.XLOOKUP($A780,'Total project cost for DCs'!$A$4:$A$111,'Total project cost for DCs'!I$4:I$111,0,0)*_xlfn.XLOOKUP($A780,Drury_beneficiary_allocation!$A$5:$A$104,Drury_beneficiary_allocation!$I$5:$I$104,0,0)</f>
        <v>0</v>
      </c>
      <c r="N780" s="360">
        <f>_xlfn.XLOOKUP($A780,'Total project cost for DCs'!$A$4:$A$111,'Total project cost for DCs'!J$4:J$111,0,0)*_xlfn.XLOOKUP($A780,Drury_beneficiary_allocation!$A$5:$A$104,Drury_beneficiary_allocation!$I$5:$I$104,0,0)</f>
        <v>0</v>
      </c>
      <c r="O780" s="360">
        <f>_xlfn.XLOOKUP($A780,'Total project cost for DCs'!$A$4:$A$111,'Total project cost for DCs'!K$4:K$111,0,0)*_xlfn.XLOOKUP($A780,Drury_beneficiary_allocation!$A$5:$A$104,Drury_beneficiary_allocation!$I$5:$I$104,0,0)</f>
        <v>0</v>
      </c>
      <c r="P780" s="360">
        <f>_xlfn.XLOOKUP($A780,'Total project cost for DCs'!$A$4:$A$111,'Total project cost for DCs'!L$4:L$111,0,0)*_xlfn.XLOOKUP($A780,Drury_beneficiary_allocation!$A$5:$A$104,Drury_beneficiary_allocation!$I$5:$I$104,0,0)</f>
        <v>0</v>
      </c>
      <c r="Q780" s="360">
        <f>_xlfn.XLOOKUP($A780,'Total project cost for DCs'!$A$4:$A$111,'Total project cost for DCs'!M$4:M$111,0,0)*_xlfn.XLOOKUP($A780,Drury_beneficiary_allocation!$A$5:$A$104,Drury_beneficiary_allocation!$I$5:$I$104,0,0)</f>
        <v>0</v>
      </c>
      <c r="R780" s="360">
        <f>_xlfn.XLOOKUP($A780,'Total project cost for DCs'!$A$4:$A$111,'Total project cost for DCs'!N$4:N$111,0,0)*_xlfn.XLOOKUP($A780,Drury_beneficiary_allocation!$A$5:$A$104,Drury_beneficiary_allocation!$I$5:$I$104,0,0)</f>
        <v>0</v>
      </c>
      <c r="S780" s="360">
        <f>_xlfn.XLOOKUP($A780,'Total project cost for DCs'!$A$4:$A$111,'Total project cost for DCs'!O$4:O$111,0,0)*_xlfn.XLOOKUP($A780,Drury_beneficiary_allocation!$A$5:$A$104,Drury_beneficiary_allocation!$I$5:$I$104,0,0)</f>
        <v>0</v>
      </c>
      <c r="T780" s="360">
        <f>_xlfn.XLOOKUP($A780,'Total project cost for DCs'!$A$4:$A$111,'Total project cost for DCs'!P$4:P$111,0,0)*_xlfn.XLOOKUP($A780,Drury_beneficiary_allocation!$A$5:$A$104,Drury_beneficiary_allocation!$I$5:$I$104,0,0)</f>
        <v>0</v>
      </c>
      <c r="U780" s="360">
        <f>_xlfn.XLOOKUP($A780,'Total project cost for DCs'!$A$4:$A$111,'Total project cost for DCs'!Q$4:Q$111,0,0)*_xlfn.XLOOKUP($A780,Drury_beneficiary_allocation!$A$5:$A$104,Drury_beneficiary_allocation!$I$5:$I$104,0,0)</f>
        <v>0</v>
      </c>
      <c r="V780" s="360">
        <f>_xlfn.XLOOKUP($A780,'Total project cost for DCs'!$A$4:$A$111,'Total project cost for DCs'!R$4:R$111,0,0)*_xlfn.XLOOKUP($A780,Drury_beneficiary_allocation!$A$5:$A$104,Drury_beneficiary_allocation!$I$5:$I$104,0,0)</f>
        <v>0</v>
      </c>
      <c r="W780" s="360">
        <f>_xlfn.XLOOKUP($A780,'Total project cost for DCs'!$A$4:$A$111,'Total project cost for DCs'!S$4:S$111,0,0)*_xlfn.XLOOKUP($A780,Drury_beneficiary_allocation!$A$5:$A$104,Drury_beneficiary_allocation!$I$5:$I$104,0,0)</f>
        <v>0</v>
      </c>
      <c r="X780" s="360">
        <f>_xlfn.XLOOKUP($A780,'Total project cost for DCs'!$A$4:$A$111,'Total project cost for DCs'!T$4:T$111,0,0)*_xlfn.XLOOKUP($A780,Drury_beneficiary_allocation!$A$5:$A$104,Drury_beneficiary_allocation!$I$5:$I$104,0,0)</f>
        <v>0</v>
      </c>
      <c r="Y780" s="349">
        <f t="shared" si="85"/>
        <v>0</v>
      </c>
      <c r="Z780" s="349">
        <f t="shared" si="86"/>
        <v>0</v>
      </c>
      <c r="AA780" s="349"/>
      <c r="AB780" s="353">
        <v>0</v>
      </c>
      <c r="AC780" s="354" t="str">
        <f t="shared" si="87"/>
        <v>Arterial</v>
      </c>
      <c r="AD780" s="349"/>
      <c r="AE780" s="349"/>
      <c r="AF780" s="355">
        <f>_xlfn.XLOOKUP(A780,'P1 Date Adjustment'!B:B,'P1 Date Adjustment'!F:F,"not found",0)</f>
        <v>2047</v>
      </c>
      <c r="AG780" s="349">
        <f t="shared" si="88"/>
        <v>0</v>
      </c>
    </row>
    <row r="781" spans="1:33" ht="30" x14ac:dyDescent="0.25">
      <c r="A781" s="129" t="s">
        <v>369</v>
      </c>
      <c r="B781" s="358" t="s">
        <v>370</v>
      </c>
      <c r="C781" s="358" t="str">
        <f>_xlfn.XLOOKUP($A781,'Total project cost for DCs'!A:A,'Total project cost for DCs'!C:C,"Not found",0)</f>
        <v xml:space="preserve"> 2-lane signalised intersection (new intersection with active mode crossings)</v>
      </c>
      <c r="D781" s="355" t="s">
        <v>155</v>
      </c>
      <c r="E781" s="355" t="s">
        <v>190</v>
      </c>
      <c r="H781" s="355" t="s">
        <v>834</v>
      </c>
      <c r="I781" s="359">
        <f>_xlfn.XLOOKUP($H781,DC_growth_AGS!$A$665:$A$673,DC_growth_AGS!$O$665:$O$673,"Not found",0)</f>
        <v>0.28732391634818177</v>
      </c>
      <c r="J781" s="355">
        <v>2027</v>
      </c>
      <c r="K781" s="360">
        <f>_xlfn.XLOOKUP($A781,'Total project cost for DCs'!$A$4:$A$111,'Total project cost for DCs'!G$4:G$111,0,0)*_xlfn.XLOOKUP($A781,Drury_beneficiary_allocation!$A$5:$A$104,Drury_beneficiary_allocation!$I$5:$I$104,0,0)</f>
        <v>0</v>
      </c>
      <c r="L781" s="360">
        <f>_xlfn.XLOOKUP($A781,'Total project cost for DCs'!$A$4:$A$111,'Total project cost for DCs'!H$4:H$111,0,0)*_xlfn.XLOOKUP($A781,Drury_beneficiary_allocation!$A$5:$A$104,Drury_beneficiary_allocation!$I$5:$I$104,0,0)</f>
        <v>0</v>
      </c>
      <c r="M781" s="360">
        <f>_xlfn.XLOOKUP($A781,'Total project cost for DCs'!$A$4:$A$111,'Total project cost for DCs'!I$4:I$111,0,0)*_xlfn.XLOOKUP($A781,Drury_beneficiary_allocation!$A$5:$A$104,Drury_beneficiary_allocation!$I$5:$I$104,0,0)</f>
        <v>0</v>
      </c>
      <c r="N781" s="360">
        <f>_xlfn.XLOOKUP($A781,'Total project cost for DCs'!$A$4:$A$111,'Total project cost for DCs'!J$4:J$111,0,0)*_xlfn.XLOOKUP($A781,Drury_beneficiary_allocation!$A$5:$A$104,Drury_beneficiary_allocation!$I$5:$I$104,0,0)</f>
        <v>0</v>
      </c>
      <c r="O781" s="360">
        <f>_xlfn.XLOOKUP($A781,'Total project cost for DCs'!$A$4:$A$111,'Total project cost for DCs'!K$4:K$111,0,0)*_xlfn.XLOOKUP($A781,Drury_beneficiary_allocation!$A$5:$A$104,Drury_beneficiary_allocation!$I$5:$I$104,0,0)</f>
        <v>0</v>
      </c>
      <c r="P781" s="360">
        <f>_xlfn.XLOOKUP($A781,'Total project cost for DCs'!$A$4:$A$111,'Total project cost for DCs'!L$4:L$111,0,0)*_xlfn.XLOOKUP($A781,Drury_beneficiary_allocation!$A$5:$A$104,Drury_beneficiary_allocation!$I$5:$I$104,0,0)</f>
        <v>0</v>
      </c>
      <c r="Q781" s="360">
        <f>_xlfn.XLOOKUP($A781,'Total project cost for DCs'!$A$4:$A$111,'Total project cost for DCs'!M$4:M$111,0,0)*_xlfn.XLOOKUP($A781,Drury_beneficiary_allocation!$A$5:$A$104,Drury_beneficiary_allocation!$I$5:$I$104,0,0)</f>
        <v>0</v>
      </c>
      <c r="R781" s="360">
        <f>_xlfn.XLOOKUP($A781,'Total project cost for DCs'!$A$4:$A$111,'Total project cost for DCs'!N$4:N$111,0,0)*_xlfn.XLOOKUP($A781,Drury_beneficiary_allocation!$A$5:$A$104,Drury_beneficiary_allocation!$I$5:$I$104,0,0)</f>
        <v>0</v>
      </c>
      <c r="S781" s="360">
        <f>_xlfn.XLOOKUP($A781,'Total project cost for DCs'!$A$4:$A$111,'Total project cost for DCs'!O$4:O$111,0,0)*_xlfn.XLOOKUP($A781,Drury_beneficiary_allocation!$A$5:$A$104,Drury_beneficiary_allocation!$I$5:$I$104,0,0)</f>
        <v>0</v>
      </c>
      <c r="T781" s="360">
        <f>_xlfn.XLOOKUP($A781,'Total project cost for DCs'!$A$4:$A$111,'Total project cost for DCs'!P$4:P$111,0,0)*_xlfn.XLOOKUP($A781,Drury_beneficiary_allocation!$A$5:$A$104,Drury_beneficiary_allocation!$I$5:$I$104,0,0)</f>
        <v>0</v>
      </c>
      <c r="U781" s="360">
        <f>_xlfn.XLOOKUP($A781,'Total project cost for DCs'!$A$4:$A$111,'Total project cost for DCs'!Q$4:Q$111,0,0)*_xlfn.XLOOKUP($A781,Drury_beneficiary_allocation!$A$5:$A$104,Drury_beneficiary_allocation!$I$5:$I$104,0,0)</f>
        <v>0</v>
      </c>
      <c r="V781" s="360">
        <f>_xlfn.XLOOKUP($A781,'Total project cost for DCs'!$A$4:$A$111,'Total project cost for DCs'!R$4:R$111,0,0)*_xlfn.XLOOKUP($A781,Drury_beneficiary_allocation!$A$5:$A$104,Drury_beneficiary_allocation!$I$5:$I$104,0,0)</f>
        <v>0</v>
      </c>
      <c r="W781" s="360">
        <f>_xlfn.XLOOKUP($A781,'Total project cost for DCs'!$A$4:$A$111,'Total project cost for DCs'!S$4:S$111,0,0)*_xlfn.XLOOKUP($A781,Drury_beneficiary_allocation!$A$5:$A$104,Drury_beneficiary_allocation!$I$5:$I$104,0,0)</f>
        <v>0</v>
      </c>
      <c r="X781" s="360">
        <f>_xlfn.XLOOKUP($A781,'Total project cost for DCs'!$A$4:$A$111,'Total project cost for DCs'!T$4:T$111,0,0)*_xlfn.XLOOKUP($A781,Drury_beneficiary_allocation!$A$5:$A$104,Drury_beneficiary_allocation!$I$5:$I$104,0,0)</f>
        <v>0</v>
      </c>
      <c r="Y781" s="349">
        <f t="shared" si="85"/>
        <v>0</v>
      </c>
      <c r="Z781" s="349">
        <f t="shared" si="86"/>
        <v>0</v>
      </c>
      <c r="AA781" s="349"/>
      <c r="AB781" s="353">
        <v>0</v>
      </c>
      <c r="AC781" s="354" t="str">
        <f t="shared" si="87"/>
        <v>Arterial</v>
      </c>
      <c r="AD781" s="349"/>
      <c r="AE781" s="349"/>
      <c r="AF781" s="355">
        <f>_xlfn.XLOOKUP(A781,'P1 Date Adjustment'!B:B,'P1 Date Adjustment'!F:F,"not found",0)</f>
        <v>2027</v>
      </c>
      <c r="AG781" s="349">
        <f t="shared" si="88"/>
        <v>0</v>
      </c>
    </row>
    <row r="782" spans="1:33" ht="30" x14ac:dyDescent="0.25">
      <c r="A782" s="129" t="s">
        <v>372</v>
      </c>
      <c r="B782" s="358" t="s">
        <v>373</v>
      </c>
      <c r="C782" s="358" t="str">
        <f>_xlfn.XLOOKUP($A782,'Total project cost for DCs'!A:A,'Total project cost for DCs'!C:C,"Not found",0)</f>
        <v xml:space="preserve"> Multi-lane signalised intersection (upgrade intersection with active mode crossings)</v>
      </c>
      <c r="D782" s="355" t="s">
        <v>155</v>
      </c>
      <c r="E782" s="355" t="s">
        <v>157</v>
      </c>
      <c r="H782" s="355" t="s">
        <v>834</v>
      </c>
      <c r="I782" s="359">
        <f>_xlfn.XLOOKUP($H782,DC_growth_AGS!$A$665:$A$673,DC_growth_AGS!$O$665:$O$673,"Not found",0)</f>
        <v>0.28732391634818177</v>
      </c>
      <c r="J782" s="355">
        <v>2031</v>
      </c>
      <c r="K782" s="360">
        <f>_xlfn.XLOOKUP($A782,'Total project cost for DCs'!$A$4:$A$111,'Total project cost for DCs'!G$4:G$111,0,0)*_xlfn.XLOOKUP($A782,Drury_beneficiary_allocation!$A$5:$A$104,Drury_beneficiary_allocation!$I$5:$I$104,0,0)</f>
        <v>0</v>
      </c>
      <c r="L782" s="360">
        <f>_xlfn.XLOOKUP($A782,'Total project cost for DCs'!$A$4:$A$111,'Total project cost for DCs'!H$4:H$111,0,0)*_xlfn.XLOOKUP($A782,Drury_beneficiary_allocation!$A$5:$A$104,Drury_beneficiary_allocation!$I$5:$I$104,0,0)</f>
        <v>0</v>
      </c>
      <c r="M782" s="360">
        <f>_xlfn.XLOOKUP($A782,'Total project cost for DCs'!$A$4:$A$111,'Total project cost for DCs'!I$4:I$111,0,0)*_xlfn.XLOOKUP($A782,Drury_beneficiary_allocation!$A$5:$A$104,Drury_beneficiary_allocation!$I$5:$I$104,0,0)</f>
        <v>0</v>
      </c>
      <c r="N782" s="360">
        <f>_xlfn.XLOOKUP($A782,'Total project cost for DCs'!$A$4:$A$111,'Total project cost for DCs'!J$4:J$111,0,0)*_xlfn.XLOOKUP($A782,Drury_beneficiary_allocation!$A$5:$A$104,Drury_beneficiary_allocation!$I$5:$I$104,0,0)</f>
        <v>0</v>
      </c>
      <c r="O782" s="360">
        <f>_xlfn.XLOOKUP($A782,'Total project cost for DCs'!$A$4:$A$111,'Total project cost for DCs'!K$4:K$111,0,0)*_xlfn.XLOOKUP($A782,Drury_beneficiary_allocation!$A$5:$A$104,Drury_beneficiary_allocation!$I$5:$I$104,0,0)</f>
        <v>0</v>
      </c>
      <c r="P782" s="360">
        <f>_xlfn.XLOOKUP($A782,'Total project cost for DCs'!$A$4:$A$111,'Total project cost for DCs'!L$4:L$111,0,0)*_xlfn.XLOOKUP($A782,Drury_beneficiary_allocation!$A$5:$A$104,Drury_beneficiary_allocation!$I$5:$I$104,0,0)</f>
        <v>0</v>
      </c>
      <c r="Q782" s="360">
        <f>_xlfn.XLOOKUP($A782,'Total project cost for DCs'!$A$4:$A$111,'Total project cost for DCs'!M$4:M$111,0,0)*_xlfn.XLOOKUP($A782,Drury_beneficiary_allocation!$A$5:$A$104,Drury_beneficiary_allocation!$I$5:$I$104,0,0)</f>
        <v>0</v>
      </c>
      <c r="R782" s="360">
        <f>_xlfn.XLOOKUP($A782,'Total project cost for DCs'!$A$4:$A$111,'Total project cost for DCs'!N$4:N$111,0,0)*_xlfn.XLOOKUP($A782,Drury_beneficiary_allocation!$A$5:$A$104,Drury_beneficiary_allocation!$I$5:$I$104,0,0)</f>
        <v>0</v>
      </c>
      <c r="S782" s="360">
        <f>_xlfn.XLOOKUP($A782,'Total project cost for DCs'!$A$4:$A$111,'Total project cost for DCs'!O$4:O$111,0,0)*_xlfn.XLOOKUP($A782,Drury_beneficiary_allocation!$A$5:$A$104,Drury_beneficiary_allocation!$I$5:$I$104,0,0)</f>
        <v>0</v>
      </c>
      <c r="T782" s="360">
        <f>_xlfn.XLOOKUP($A782,'Total project cost for DCs'!$A$4:$A$111,'Total project cost for DCs'!P$4:P$111,0,0)*_xlfn.XLOOKUP($A782,Drury_beneficiary_allocation!$A$5:$A$104,Drury_beneficiary_allocation!$I$5:$I$104,0,0)</f>
        <v>18250.383214188081</v>
      </c>
      <c r="U782" s="360">
        <f>_xlfn.XLOOKUP($A782,'Total project cost for DCs'!$A$4:$A$111,'Total project cost for DCs'!Q$4:Q$111,0,0)*_xlfn.XLOOKUP($A782,Drury_beneficiary_allocation!$A$5:$A$104,Drury_beneficiary_allocation!$I$5:$I$104,0,0)</f>
        <v>186450.89229338567</v>
      </c>
      <c r="V782" s="360">
        <f>_xlfn.XLOOKUP($A782,'Total project cost for DCs'!$A$4:$A$111,'Total project cost for DCs'!R$4:R$111,0,0)*_xlfn.XLOOKUP($A782,Drury_beneficiary_allocation!$A$5:$A$104,Drury_beneficiary_allocation!$I$5:$I$104,0,0)</f>
        <v>0</v>
      </c>
      <c r="W782" s="360">
        <f>_xlfn.XLOOKUP($A782,'Total project cost for DCs'!$A$4:$A$111,'Total project cost for DCs'!S$4:S$111,0,0)*_xlfn.XLOOKUP($A782,Drury_beneficiary_allocation!$A$5:$A$104,Drury_beneficiary_allocation!$I$5:$I$104,0,0)</f>
        <v>0</v>
      </c>
      <c r="X782" s="360">
        <f>_xlfn.XLOOKUP($A782,'Total project cost for DCs'!$A$4:$A$111,'Total project cost for DCs'!T$4:T$111,0,0)*_xlfn.XLOOKUP($A782,Drury_beneficiary_allocation!$A$5:$A$104,Drury_beneficiary_allocation!$I$5:$I$104,0,0)</f>
        <v>0</v>
      </c>
      <c r="Y782" s="349">
        <f t="shared" si="85"/>
        <v>204701.27550757374</v>
      </c>
      <c r="Z782" s="349">
        <f t="shared" si="86"/>
        <v>204701.27550757374</v>
      </c>
      <c r="AA782" s="349"/>
      <c r="AB782" s="353">
        <v>0</v>
      </c>
      <c r="AC782" s="354" t="str">
        <f t="shared" si="87"/>
        <v>Arterial</v>
      </c>
      <c r="AD782" s="349"/>
      <c r="AE782" s="349"/>
      <c r="AF782" s="355">
        <f>_xlfn.XLOOKUP(A782,'P1 Date Adjustment'!B:B,'P1 Date Adjustment'!F:F,"not found",0)</f>
        <v>2031</v>
      </c>
      <c r="AG782" s="349">
        <f t="shared" si="88"/>
        <v>58815.572160304226</v>
      </c>
    </row>
    <row r="783" spans="1:33" ht="30" x14ac:dyDescent="0.25">
      <c r="A783" s="129" t="s">
        <v>383</v>
      </c>
      <c r="B783" s="358" t="s">
        <v>384</v>
      </c>
      <c r="C783" s="358" t="str">
        <f>_xlfn.XLOOKUP($A783,'Total project cost for DCs'!A:A,'Total project cost for DCs'!C:C,"Not found",0)</f>
        <v>4-lane urban- upgrade 2-lane urban to 4-lane with active modes on both sides, (TDM)</v>
      </c>
      <c r="D783" s="355" t="s">
        <v>155</v>
      </c>
      <c r="E783" s="355" t="s">
        <v>157</v>
      </c>
      <c r="H783" s="355" t="s">
        <v>834</v>
      </c>
      <c r="I783" s="359">
        <f>_xlfn.XLOOKUP($H783,DC_growth_AGS!$A$665:$A$673,DC_growth_AGS!$O$665:$O$673,"Not found",0)</f>
        <v>0.28732391634818177</v>
      </c>
      <c r="J783" s="355">
        <v>2047</v>
      </c>
      <c r="K783" s="360">
        <f>_xlfn.XLOOKUP($A783,'Total project cost for DCs'!$A$4:$A$111,'Total project cost for DCs'!G$4:G$111,0,0)*_xlfn.XLOOKUP($A783,Drury_beneficiary_allocation!$A$5:$A$104,Drury_beneficiary_allocation!$I$5:$I$104,0,0)</f>
        <v>0</v>
      </c>
      <c r="L783" s="360">
        <f>_xlfn.XLOOKUP($A783,'Total project cost for DCs'!$A$4:$A$111,'Total project cost for DCs'!H$4:H$111,0,0)*_xlfn.XLOOKUP($A783,Drury_beneficiary_allocation!$A$5:$A$104,Drury_beneficiary_allocation!$I$5:$I$104,0,0)</f>
        <v>0</v>
      </c>
      <c r="M783" s="360">
        <f>_xlfn.XLOOKUP($A783,'Total project cost for DCs'!$A$4:$A$111,'Total project cost for DCs'!I$4:I$111,0,0)*_xlfn.XLOOKUP($A783,Drury_beneficiary_allocation!$A$5:$A$104,Drury_beneficiary_allocation!$I$5:$I$104,0,0)</f>
        <v>0</v>
      </c>
      <c r="N783" s="360">
        <f>_xlfn.XLOOKUP($A783,'Total project cost for DCs'!$A$4:$A$111,'Total project cost for DCs'!J$4:J$111,0,0)*_xlfn.XLOOKUP($A783,Drury_beneficiary_allocation!$A$5:$A$104,Drury_beneficiary_allocation!$I$5:$I$104,0,0)</f>
        <v>0</v>
      </c>
      <c r="O783" s="360">
        <f>_xlfn.XLOOKUP($A783,'Total project cost for DCs'!$A$4:$A$111,'Total project cost for DCs'!K$4:K$111,0,0)*_xlfn.XLOOKUP($A783,Drury_beneficiary_allocation!$A$5:$A$104,Drury_beneficiary_allocation!$I$5:$I$104,0,0)</f>
        <v>0</v>
      </c>
      <c r="P783" s="360">
        <f>_xlfn.XLOOKUP($A783,'Total project cost for DCs'!$A$4:$A$111,'Total project cost for DCs'!L$4:L$111,0,0)*_xlfn.XLOOKUP($A783,Drury_beneficiary_allocation!$A$5:$A$104,Drury_beneficiary_allocation!$I$5:$I$104,0,0)</f>
        <v>0</v>
      </c>
      <c r="Q783" s="360">
        <f>_xlfn.XLOOKUP($A783,'Total project cost for DCs'!$A$4:$A$111,'Total project cost for DCs'!M$4:M$111,0,0)*_xlfn.XLOOKUP($A783,Drury_beneficiary_allocation!$A$5:$A$104,Drury_beneficiary_allocation!$I$5:$I$104,0,0)</f>
        <v>0</v>
      </c>
      <c r="R783" s="360">
        <f>_xlfn.XLOOKUP($A783,'Total project cost for DCs'!$A$4:$A$111,'Total project cost for DCs'!N$4:N$111,0,0)*_xlfn.XLOOKUP($A783,Drury_beneficiary_allocation!$A$5:$A$104,Drury_beneficiary_allocation!$I$5:$I$104,0,0)</f>
        <v>0</v>
      </c>
      <c r="S783" s="360">
        <f>_xlfn.XLOOKUP($A783,'Total project cost for DCs'!$A$4:$A$111,'Total project cost for DCs'!O$4:O$111,0,0)*_xlfn.XLOOKUP($A783,Drury_beneficiary_allocation!$A$5:$A$104,Drury_beneficiary_allocation!$I$5:$I$104,0,0)</f>
        <v>0</v>
      </c>
      <c r="T783" s="360">
        <f>_xlfn.XLOOKUP($A783,'Total project cost for DCs'!$A$4:$A$111,'Total project cost for DCs'!P$4:P$111,0,0)*_xlfn.XLOOKUP($A783,Drury_beneficiary_allocation!$A$5:$A$104,Drury_beneficiary_allocation!$I$5:$I$104,0,0)</f>
        <v>0</v>
      </c>
      <c r="U783" s="360">
        <f>_xlfn.XLOOKUP($A783,'Total project cost for DCs'!$A$4:$A$111,'Total project cost for DCs'!Q$4:Q$111,0,0)*_xlfn.XLOOKUP($A783,Drury_beneficiary_allocation!$A$5:$A$104,Drury_beneficiary_allocation!$I$5:$I$104,0,0)</f>
        <v>0</v>
      </c>
      <c r="V783" s="360">
        <f>_xlfn.XLOOKUP($A783,'Total project cost for DCs'!$A$4:$A$111,'Total project cost for DCs'!R$4:R$111,0,0)*_xlfn.XLOOKUP($A783,Drury_beneficiary_allocation!$A$5:$A$104,Drury_beneficiary_allocation!$I$5:$I$104,0,0)</f>
        <v>0</v>
      </c>
      <c r="W783" s="360">
        <f>_xlfn.XLOOKUP($A783,'Total project cost for DCs'!$A$4:$A$111,'Total project cost for DCs'!S$4:S$111,0,0)*_xlfn.XLOOKUP($A783,Drury_beneficiary_allocation!$A$5:$A$104,Drury_beneficiary_allocation!$I$5:$I$104,0,0)</f>
        <v>0</v>
      </c>
      <c r="X783" s="360">
        <f>_xlfn.XLOOKUP($A783,'Total project cost for DCs'!$A$4:$A$111,'Total project cost for DCs'!T$4:T$111,0,0)*_xlfn.XLOOKUP($A783,Drury_beneficiary_allocation!$A$5:$A$104,Drury_beneficiary_allocation!$I$5:$I$104,0,0)</f>
        <v>0</v>
      </c>
      <c r="Y783" s="349">
        <f t="shared" si="85"/>
        <v>0</v>
      </c>
      <c r="Z783" s="349">
        <f t="shared" si="86"/>
        <v>0</v>
      </c>
      <c r="AA783" s="349"/>
      <c r="AB783" s="353">
        <v>0</v>
      </c>
      <c r="AC783" s="354" t="str">
        <f t="shared" si="87"/>
        <v>Arterial</v>
      </c>
      <c r="AD783" s="349"/>
      <c r="AE783" s="349"/>
      <c r="AF783" s="355">
        <f>_xlfn.XLOOKUP(A783,'P1 Date Adjustment'!B:B,'P1 Date Adjustment'!F:F,"not found",0)</f>
        <v>2047</v>
      </c>
      <c r="AG783" s="349">
        <f t="shared" si="88"/>
        <v>0</v>
      </c>
    </row>
    <row r="784" spans="1:33" ht="30" x14ac:dyDescent="0.25">
      <c r="A784" s="129" t="s">
        <v>389</v>
      </c>
      <c r="B784" s="358" t="s">
        <v>390</v>
      </c>
      <c r="C784" s="358" t="str">
        <f>_xlfn.XLOOKUP($A784,'Total project cost for DCs'!A:A,'Total project cost for DCs'!C:C,"Not found",0)</f>
        <v>Interim active modes e.g. shared path on one side</v>
      </c>
      <c r="D784" s="355" t="s">
        <v>155</v>
      </c>
      <c r="E784" s="355" t="s">
        <v>145</v>
      </c>
      <c r="H784" s="355" t="s">
        <v>834</v>
      </c>
      <c r="I784" s="359">
        <f>_xlfn.XLOOKUP($H784,DC_growth_AGS!$A$665:$A$673,DC_growth_AGS!$O$665:$O$673,"Not found",0)</f>
        <v>0.28732391634818177</v>
      </c>
      <c r="J784" s="355">
        <v>2028</v>
      </c>
      <c r="K784" s="360">
        <f>_xlfn.XLOOKUP($A784,'Total project cost for DCs'!$A$4:$A$111,'Total project cost for DCs'!G$4:G$111,0,0)*_xlfn.XLOOKUP($A784,Drury_beneficiary_allocation!$A$5:$A$104,Drury_beneficiary_allocation!$I$5:$I$104,0,0)</f>
        <v>0</v>
      </c>
      <c r="L784" s="360">
        <f>_xlfn.XLOOKUP($A784,'Total project cost for DCs'!$A$4:$A$111,'Total project cost for DCs'!H$4:H$111,0,0)*_xlfn.XLOOKUP($A784,Drury_beneficiary_allocation!$A$5:$A$104,Drury_beneficiary_allocation!$I$5:$I$104,0,0)</f>
        <v>0</v>
      </c>
      <c r="M784" s="360">
        <f>_xlfn.XLOOKUP($A784,'Total project cost for DCs'!$A$4:$A$111,'Total project cost for DCs'!I$4:I$111,0,0)*_xlfn.XLOOKUP($A784,Drury_beneficiary_allocation!$A$5:$A$104,Drury_beneficiary_allocation!$I$5:$I$104,0,0)</f>
        <v>0</v>
      </c>
      <c r="N784" s="360">
        <f>_xlfn.XLOOKUP($A784,'Total project cost for DCs'!$A$4:$A$111,'Total project cost for DCs'!J$4:J$111,0,0)*_xlfn.XLOOKUP($A784,Drury_beneficiary_allocation!$A$5:$A$104,Drury_beneficiary_allocation!$I$5:$I$104,0,0)</f>
        <v>0</v>
      </c>
      <c r="O784" s="360">
        <f>_xlfn.XLOOKUP($A784,'Total project cost for DCs'!$A$4:$A$111,'Total project cost for DCs'!K$4:K$111,0,0)*_xlfn.XLOOKUP($A784,Drury_beneficiary_allocation!$A$5:$A$104,Drury_beneficiary_allocation!$I$5:$I$104,0,0)</f>
        <v>0</v>
      </c>
      <c r="P784" s="360">
        <f>_xlfn.XLOOKUP($A784,'Total project cost for DCs'!$A$4:$A$111,'Total project cost for DCs'!L$4:L$111,0,0)*_xlfn.XLOOKUP($A784,Drury_beneficiary_allocation!$A$5:$A$104,Drury_beneficiary_allocation!$I$5:$I$104,0,0)</f>
        <v>0</v>
      </c>
      <c r="Q784" s="360">
        <f>_xlfn.XLOOKUP($A784,'Total project cost for DCs'!$A$4:$A$111,'Total project cost for DCs'!M$4:M$111,0,0)*_xlfn.XLOOKUP($A784,Drury_beneficiary_allocation!$A$5:$A$104,Drury_beneficiary_allocation!$I$5:$I$104,0,0)</f>
        <v>0</v>
      </c>
      <c r="R784" s="360">
        <f>_xlfn.XLOOKUP($A784,'Total project cost for DCs'!$A$4:$A$111,'Total project cost for DCs'!N$4:N$111,0,0)*_xlfn.XLOOKUP($A784,Drury_beneficiary_allocation!$A$5:$A$104,Drury_beneficiary_allocation!$I$5:$I$104,0,0)</f>
        <v>0</v>
      </c>
      <c r="S784" s="360">
        <f>_xlfn.XLOOKUP($A784,'Total project cost for DCs'!$A$4:$A$111,'Total project cost for DCs'!O$4:O$111,0,0)*_xlfn.XLOOKUP($A784,Drury_beneficiary_allocation!$A$5:$A$104,Drury_beneficiary_allocation!$I$5:$I$104,0,0)</f>
        <v>0</v>
      </c>
      <c r="T784" s="360">
        <f>_xlfn.XLOOKUP($A784,'Total project cost for DCs'!$A$4:$A$111,'Total project cost for DCs'!P$4:P$111,0,0)*_xlfn.XLOOKUP($A784,Drury_beneficiary_allocation!$A$5:$A$104,Drury_beneficiary_allocation!$I$5:$I$104,0,0)</f>
        <v>0</v>
      </c>
      <c r="U784" s="360">
        <f>_xlfn.XLOOKUP($A784,'Total project cost for DCs'!$A$4:$A$111,'Total project cost for DCs'!Q$4:Q$111,0,0)*_xlfn.XLOOKUP($A784,Drury_beneficiary_allocation!$A$5:$A$104,Drury_beneficiary_allocation!$I$5:$I$104,0,0)</f>
        <v>0</v>
      </c>
      <c r="V784" s="360">
        <f>_xlfn.XLOOKUP($A784,'Total project cost for DCs'!$A$4:$A$111,'Total project cost for DCs'!R$4:R$111,0,0)*_xlfn.XLOOKUP($A784,Drury_beneficiary_allocation!$A$5:$A$104,Drury_beneficiary_allocation!$I$5:$I$104,0,0)</f>
        <v>0</v>
      </c>
      <c r="W784" s="360">
        <f>_xlfn.XLOOKUP($A784,'Total project cost for DCs'!$A$4:$A$111,'Total project cost for DCs'!S$4:S$111,0,0)*_xlfn.XLOOKUP($A784,Drury_beneficiary_allocation!$A$5:$A$104,Drury_beneficiary_allocation!$I$5:$I$104,0,0)</f>
        <v>0</v>
      </c>
      <c r="X784" s="360">
        <f>_xlfn.XLOOKUP($A784,'Total project cost for DCs'!$A$4:$A$111,'Total project cost for DCs'!T$4:T$111,0,0)*_xlfn.XLOOKUP($A784,Drury_beneficiary_allocation!$A$5:$A$104,Drury_beneficiary_allocation!$I$5:$I$104,0,0)</f>
        <v>0</v>
      </c>
      <c r="Y784" s="349">
        <f t="shared" si="85"/>
        <v>0</v>
      </c>
      <c r="Z784" s="349">
        <f t="shared" si="86"/>
        <v>0</v>
      </c>
      <c r="AA784" s="349"/>
      <c r="AB784" s="353">
        <v>0</v>
      </c>
      <c r="AC784" s="354" t="str">
        <f t="shared" si="87"/>
        <v>Arterial</v>
      </c>
      <c r="AD784" s="349"/>
      <c r="AE784" s="349"/>
      <c r="AF784" s="355">
        <f>_xlfn.XLOOKUP(A784,'P1 Date Adjustment'!B:B,'P1 Date Adjustment'!F:F,"not found",0)</f>
        <v>2028</v>
      </c>
      <c r="AG784" s="349">
        <f t="shared" si="88"/>
        <v>0</v>
      </c>
    </row>
    <row r="785" spans="1:33" ht="30" x14ac:dyDescent="0.25">
      <c r="A785" s="129" t="s">
        <v>392</v>
      </c>
      <c r="B785" s="358" t="s">
        <v>390</v>
      </c>
      <c r="C785" s="358" t="str">
        <f>_xlfn.XLOOKUP($A785,'Total project cost for DCs'!A:A,'Total project cost for DCs'!C:C,"Not found",0)</f>
        <v xml:space="preserve"> 2-lane urban- upgrade existing road with active mode facility on both sides (TDM)</v>
      </c>
      <c r="D785" s="355" t="s">
        <v>155</v>
      </c>
      <c r="E785" s="355" t="s">
        <v>145</v>
      </c>
      <c r="H785" s="355" t="s">
        <v>834</v>
      </c>
      <c r="I785" s="359">
        <f>_xlfn.XLOOKUP($H785,DC_growth_AGS!$A$665:$A$673,DC_growth_AGS!$O$665:$O$673,"Not found",0)</f>
        <v>0.28732391634818177</v>
      </c>
      <c r="J785" s="355">
        <v>2031</v>
      </c>
      <c r="K785" s="360">
        <f>_xlfn.XLOOKUP($A785,'Total project cost for DCs'!$A$4:$A$111,'Total project cost for DCs'!G$4:G$111,0,0)*_xlfn.XLOOKUP($A785,Drury_beneficiary_allocation!$A$5:$A$104,Drury_beneficiary_allocation!$I$5:$I$104,0,0)</f>
        <v>0</v>
      </c>
      <c r="L785" s="360">
        <f>_xlfn.XLOOKUP($A785,'Total project cost for DCs'!$A$4:$A$111,'Total project cost for DCs'!H$4:H$111,0,0)*_xlfn.XLOOKUP($A785,Drury_beneficiary_allocation!$A$5:$A$104,Drury_beneficiary_allocation!$I$5:$I$104,0,0)</f>
        <v>0</v>
      </c>
      <c r="M785" s="360">
        <f>_xlfn.XLOOKUP($A785,'Total project cost for DCs'!$A$4:$A$111,'Total project cost for DCs'!I$4:I$111,0,0)*_xlfn.XLOOKUP($A785,Drury_beneficiary_allocation!$A$5:$A$104,Drury_beneficiary_allocation!$I$5:$I$104,0,0)</f>
        <v>0</v>
      </c>
      <c r="N785" s="360">
        <f>_xlfn.XLOOKUP($A785,'Total project cost for DCs'!$A$4:$A$111,'Total project cost for DCs'!J$4:J$111,0,0)*_xlfn.XLOOKUP($A785,Drury_beneficiary_allocation!$A$5:$A$104,Drury_beneficiary_allocation!$I$5:$I$104,0,0)</f>
        <v>0</v>
      </c>
      <c r="O785" s="360">
        <f>_xlfn.XLOOKUP($A785,'Total project cost for DCs'!$A$4:$A$111,'Total project cost for DCs'!K$4:K$111,0,0)*_xlfn.XLOOKUP($A785,Drury_beneficiary_allocation!$A$5:$A$104,Drury_beneficiary_allocation!$I$5:$I$104,0,0)</f>
        <v>0</v>
      </c>
      <c r="P785" s="360">
        <f>_xlfn.XLOOKUP($A785,'Total project cost for DCs'!$A$4:$A$111,'Total project cost for DCs'!L$4:L$111,0,0)*_xlfn.XLOOKUP($A785,Drury_beneficiary_allocation!$A$5:$A$104,Drury_beneficiary_allocation!$I$5:$I$104,0,0)</f>
        <v>0</v>
      </c>
      <c r="Q785" s="360">
        <f>_xlfn.XLOOKUP($A785,'Total project cost for DCs'!$A$4:$A$111,'Total project cost for DCs'!M$4:M$111,0,0)*_xlfn.XLOOKUP($A785,Drury_beneficiary_allocation!$A$5:$A$104,Drury_beneficiary_allocation!$I$5:$I$104,0,0)</f>
        <v>0</v>
      </c>
      <c r="R785" s="360">
        <f>_xlfn.XLOOKUP($A785,'Total project cost for DCs'!$A$4:$A$111,'Total project cost for DCs'!N$4:N$111,0,0)*_xlfn.XLOOKUP($A785,Drury_beneficiary_allocation!$A$5:$A$104,Drury_beneficiary_allocation!$I$5:$I$104,0,0)</f>
        <v>0</v>
      </c>
      <c r="S785" s="360">
        <f>_xlfn.XLOOKUP($A785,'Total project cost for DCs'!$A$4:$A$111,'Total project cost for DCs'!O$4:O$111,0,0)*_xlfn.XLOOKUP($A785,Drury_beneficiary_allocation!$A$5:$A$104,Drury_beneficiary_allocation!$I$5:$I$104,0,0)</f>
        <v>0</v>
      </c>
      <c r="T785" s="360">
        <f>_xlfn.XLOOKUP($A785,'Total project cost for DCs'!$A$4:$A$111,'Total project cost for DCs'!P$4:P$111,0,0)*_xlfn.XLOOKUP($A785,Drury_beneficiary_allocation!$A$5:$A$104,Drury_beneficiary_allocation!$I$5:$I$104,0,0)</f>
        <v>0</v>
      </c>
      <c r="U785" s="360">
        <f>_xlfn.XLOOKUP($A785,'Total project cost for DCs'!$A$4:$A$111,'Total project cost for DCs'!Q$4:Q$111,0,0)*_xlfn.XLOOKUP($A785,Drury_beneficiary_allocation!$A$5:$A$104,Drury_beneficiary_allocation!$I$5:$I$104,0,0)</f>
        <v>0</v>
      </c>
      <c r="V785" s="360">
        <f>_xlfn.XLOOKUP($A785,'Total project cost for DCs'!$A$4:$A$111,'Total project cost for DCs'!R$4:R$111,0,0)*_xlfn.XLOOKUP($A785,Drury_beneficiary_allocation!$A$5:$A$104,Drury_beneficiary_allocation!$I$5:$I$104,0,0)</f>
        <v>0</v>
      </c>
      <c r="W785" s="360">
        <f>_xlfn.XLOOKUP($A785,'Total project cost for DCs'!$A$4:$A$111,'Total project cost for DCs'!S$4:S$111,0,0)*_xlfn.XLOOKUP($A785,Drury_beneficiary_allocation!$A$5:$A$104,Drury_beneficiary_allocation!$I$5:$I$104,0,0)</f>
        <v>0</v>
      </c>
      <c r="X785" s="360">
        <f>_xlfn.XLOOKUP($A785,'Total project cost for DCs'!$A$4:$A$111,'Total project cost for DCs'!T$4:T$111,0,0)*_xlfn.XLOOKUP($A785,Drury_beneficiary_allocation!$A$5:$A$104,Drury_beneficiary_allocation!$I$5:$I$104,0,0)</f>
        <v>0</v>
      </c>
      <c r="Y785" s="349">
        <f t="shared" si="85"/>
        <v>0</v>
      </c>
      <c r="Z785" s="349">
        <f t="shared" si="86"/>
        <v>0</v>
      </c>
      <c r="AA785" s="349"/>
      <c r="AB785" s="353">
        <v>0</v>
      </c>
      <c r="AC785" s="354" t="str">
        <f t="shared" si="87"/>
        <v>Arterial</v>
      </c>
      <c r="AD785" s="349"/>
      <c r="AE785" s="349"/>
      <c r="AF785" s="355">
        <f>_xlfn.XLOOKUP(A785,'P1 Date Adjustment'!B:B,'P1 Date Adjustment'!F:F,"not found",0)</f>
        <v>2031</v>
      </c>
      <c r="AG785" s="349">
        <f t="shared" si="88"/>
        <v>0</v>
      </c>
    </row>
    <row r="786" spans="1:33" ht="30" x14ac:dyDescent="0.25">
      <c r="A786" s="129" t="s">
        <v>394</v>
      </c>
      <c r="B786" s="358" t="s">
        <v>390</v>
      </c>
      <c r="C786" s="358" t="str">
        <f>_xlfn.XLOOKUP($A786,'Total project cost for DCs'!A:A,'Total project cost for DCs'!C:C,"Not found",0)</f>
        <v>4-lane urban FTN- upgrade 2-lane urban to 4-lane with active modes on both sides, (TDM)</v>
      </c>
      <c r="D786" s="355" t="s">
        <v>155</v>
      </c>
      <c r="E786" s="355" t="s">
        <v>157</v>
      </c>
      <c r="H786" s="355" t="s">
        <v>834</v>
      </c>
      <c r="I786" s="359">
        <f>_xlfn.XLOOKUP($H786,DC_growth_AGS!$A$665:$A$673,DC_growth_AGS!$O$665:$O$673,"Not found",0)</f>
        <v>0.28732391634818177</v>
      </c>
      <c r="J786" s="355">
        <v>2047</v>
      </c>
      <c r="K786" s="360">
        <f>_xlfn.XLOOKUP($A786,'Total project cost for DCs'!$A$4:$A$111,'Total project cost for DCs'!G$4:G$111,0,0)*_xlfn.XLOOKUP($A786,Drury_beneficiary_allocation!$A$5:$A$104,Drury_beneficiary_allocation!$I$5:$I$104,0,0)</f>
        <v>0</v>
      </c>
      <c r="L786" s="360">
        <f>_xlfn.XLOOKUP($A786,'Total project cost for DCs'!$A$4:$A$111,'Total project cost for DCs'!H$4:H$111,0,0)*_xlfn.XLOOKUP($A786,Drury_beneficiary_allocation!$A$5:$A$104,Drury_beneficiary_allocation!$I$5:$I$104,0,0)</f>
        <v>0</v>
      </c>
      <c r="M786" s="360">
        <f>_xlfn.XLOOKUP($A786,'Total project cost for DCs'!$A$4:$A$111,'Total project cost for DCs'!I$4:I$111,0,0)*_xlfn.XLOOKUP($A786,Drury_beneficiary_allocation!$A$5:$A$104,Drury_beneficiary_allocation!$I$5:$I$104,0,0)</f>
        <v>0</v>
      </c>
      <c r="N786" s="360">
        <f>_xlfn.XLOOKUP($A786,'Total project cost for DCs'!$A$4:$A$111,'Total project cost for DCs'!J$4:J$111,0,0)*_xlfn.XLOOKUP($A786,Drury_beneficiary_allocation!$A$5:$A$104,Drury_beneficiary_allocation!$I$5:$I$104,0,0)</f>
        <v>0</v>
      </c>
      <c r="O786" s="360">
        <f>_xlfn.XLOOKUP($A786,'Total project cost for DCs'!$A$4:$A$111,'Total project cost for DCs'!K$4:K$111,0,0)*_xlfn.XLOOKUP($A786,Drury_beneficiary_allocation!$A$5:$A$104,Drury_beneficiary_allocation!$I$5:$I$104,0,0)</f>
        <v>0</v>
      </c>
      <c r="P786" s="360">
        <f>_xlfn.XLOOKUP($A786,'Total project cost for DCs'!$A$4:$A$111,'Total project cost for DCs'!L$4:L$111,0,0)*_xlfn.XLOOKUP($A786,Drury_beneficiary_allocation!$A$5:$A$104,Drury_beneficiary_allocation!$I$5:$I$104,0,0)</f>
        <v>0</v>
      </c>
      <c r="Q786" s="360">
        <f>_xlfn.XLOOKUP($A786,'Total project cost for DCs'!$A$4:$A$111,'Total project cost for DCs'!M$4:M$111,0,0)*_xlfn.XLOOKUP($A786,Drury_beneficiary_allocation!$A$5:$A$104,Drury_beneficiary_allocation!$I$5:$I$104,0,0)</f>
        <v>0</v>
      </c>
      <c r="R786" s="360">
        <f>_xlfn.XLOOKUP($A786,'Total project cost for DCs'!$A$4:$A$111,'Total project cost for DCs'!N$4:N$111,0,0)*_xlfn.XLOOKUP($A786,Drury_beneficiary_allocation!$A$5:$A$104,Drury_beneficiary_allocation!$I$5:$I$104,0,0)</f>
        <v>0</v>
      </c>
      <c r="S786" s="360">
        <f>_xlfn.XLOOKUP($A786,'Total project cost for DCs'!$A$4:$A$111,'Total project cost for DCs'!O$4:O$111,0,0)*_xlfn.XLOOKUP($A786,Drury_beneficiary_allocation!$A$5:$A$104,Drury_beneficiary_allocation!$I$5:$I$104,0,0)</f>
        <v>0</v>
      </c>
      <c r="T786" s="360">
        <f>_xlfn.XLOOKUP($A786,'Total project cost for DCs'!$A$4:$A$111,'Total project cost for DCs'!P$4:P$111,0,0)*_xlfn.XLOOKUP($A786,Drury_beneficiary_allocation!$A$5:$A$104,Drury_beneficiary_allocation!$I$5:$I$104,0,0)</f>
        <v>0</v>
      </c>
      <c r="U786" s="360">
        <f>_xlfn.XLOOKUP($A786,'Total project cost for DCs'!$A$4:$A$111,'Total project cost for DCs'!Q$4:Q$111,0,0)*_xlfn.XLOOKUP($A786,Drury_beneficiary_allocation!$A$5:$A$104,Drury_beneficiary_allocation!$I$5:$I$104,0,0)</f>
        <v>0</v>
      </c>
      <c r="V786" s="360">
        <f>_xlfn.XLOOKUP($A786,'Total project cost for DCs'!$A$4:$A$111,'Total project cost for DCs'!R$4:R$111,0,0)*_xlfn.XLOOKUP($A786,Drury_beneficiary_allocation!$A$5:$A$104,Drury_beneficiary_allocation!$I$5:$I$104,0,0)</f>
        <v>0</v>
      </c>
      <c r="W786" s="360">
        <f>_xlfn.XLOOKUP($A786,'Total project cost for DCs'!$A$4:$A$111,'Total project cost for DCs'!S$4:S$111,0,0)*_xlfn.XLOOKUP($A786,Drury_beneficiary_allocation!$A$5:$A$104,Drury_beneficiary_allocation!$I$5:$I$104,0,0)</f>
        <v>0</v>
      </c>
      <c r="X786" s="360">
        <f>_xlfn.XLOOKUP($A786,'Total project cost for DCs'!$A$4:$A$111,'Total project cost for DCs'!T$4:T$111,0,0)*_xlfn.XLOOKUP($A786,Drury_beneficiary_allocation!$A$5:$A$104,Drury_beneficiary_allocation!$I$5:$I$104,0,0)</f>
        <v>0</v>
      </c>
      <c r="Y786" s="349">
        <f t="shared" si="85"/>
        <v>0</v>
      </c>
      <c r="Z786" s="349">
        <f t="shared" si="86"/>
        <v>0</v>
      </c>
      <c r="AA786" s="349"/>
      <c r="AB786" s="353">
        <v>0</v>
      </c>
      <c r="AC786" s="354" t="str">
        <f t="shared" si="87"/>
        <v>Arterial</v>
      </c>
      <c r="AD786" s="349"/>
      <c r="AE786" s="349"/>
      <c r="AF786" s="355">
        <f>_xlfn.XLOOKUP(A786,'P1 Date Adjustment'!B:B,'P1 Date Adjustment'!F:F,"not found",0)</f>
        <v>2047</v>
      </c>
      <c r="AG786" s="349">
        <f t="shared" si="88"/>
        <v>0</v>
      </c>
    </row>
    <row r="787" spans="1:33" ht="30" x14ac:dyDescent="0.25">
      <c r="A787" s="129">
        <v>46</v>
      </c>
      <c r="B787" s="358" t="s">
        <v>408</v>
      </c>
      <c r="C787" s="358" t="str">
        <f>_xlfn.XLOOKUP($A787,'Total project cost for DCs'!A:A,'Total project cost for DCs'!C:C,"Not found",0)</f>
        <v>Possible signals(subject to Auranga assessment)</v>
      </c>
      <c r="D787" s="355" t="s">
        <v>155</v>
      </c>
      <c r="E787" s="355" t="s">
        <v>157</v>
      </c>
      <c r="H787" s="355" t="s">
        <v>834</v>
      </c>
      <c r="I787" s="359">
        <f>_xlfn.XLOOKUP($H787,DC_growth_AGS!$A$665:$A$673,DC_growth_AGS!$O$665:$O$673,"Not found",0)</f>
        <v>0.28732391634818177</v>
      </c>
      <c r="J787" s="355">
        <v>2031</v>
      </c>
      <c r="K787" s="360">
        <f>_xlfn.XLOOKUP($A787,'Total project cost for DCs'!$A$4:$A$111,'Total project cost for DCs'!G$4:G$111,0,0)*_xlfn.XLOOKUP($A787,Drury_beneficiary_allocation!$A$5:$A$104,Drury_beneficiary_allocation!$I$5:$I$104,0,0)</f>
        <v>0</v>
      </c>
      <c r="L787" s="360">
        <f>_xlfn.XLOOKUP($A787,'Total project cost for DCs'!$A$4:$A$111,'Total project cost for DCs'!H$4:H$111,0,0)*_xlfn.XLOOKUP($A787,Drury_beneficiary_allocation!$A$5:$A$104,Drury_beneficiary_allocation!$I$5:$I$104,0,0)</f>
        <v>0</v>
      </c>
      <c r="M787" s="360">
        <f>_xlfn.XLOOKUP($A787,'Total project cost for DCs'!$A$4:$A$111,'Total project cost for DCs'!I$4:I$111,0,0)*_xlfn.XLOOKUP($A787,Drury_beneficiary_allocation!$A$5:$A$104,Drury_beneficiary_allocation!$I$5:$I$104,0,0)</f>
        <v>0</v>
      </c>
      <c r="N787" s="360">
        <f>_xlfn.XLOOKUP($A787,'Total project cost for DCs'!$A$4:$A$111,'Total project cost for DCs'!J$4:J$111,0,0)*_xlfn.XLOOKUP($A787,Drury_beneficiary_allocation!$A$5:$A$104,Drury_beneficiary_allocation!$I$5:$I$104,0,0)</f>
        <v>0</v>
      </c>
      <c r="O787" s="360">
        <f>_xlfn.XLOOKUP($A787,'Total project cost for DCs'!$A$4:$A$111,'Total project cost for DCs'!K$4:K$111,0,0)*_xlfn.XLOOKUP($A787,Drury_beneficiary_allocation!$A$5:$A$104,Drury_beneficiary_allocation!$I$5:$I$104,0,0)</f>
        <v>0</v>
      </c>
      <c r="P787" s="360">
        <f>_xlfn.XLOOKUP($A787,'Total project cost for DCs'!$A$4:$A$111,'Total project cost for DCs'!L$4:L$111,0,0)*_xlfn.XLOOKUP($A787,Drury_beneficiary_allocation!$A$5:$A$104,Drury_beneficiary_allocation!$I$5:$I$104,0,0)</f>
        <v>0</v>
      </c>
      <c r="Q787" s="360">
        <f>_xlfn.XLOOKUP($A787,'Total project cost for DCs'!$A$4:$A$111,'Total project cost for DCs'!M$4:M$111,0,0)*_xlfn.XLOOKUP($A787,Drury_beneficiary_allocation!$A$5:$A$104,Drury_beneficiary_allocation!$I$5:$I$104,0,0)</f>
        <v>0</v>
      </c>
      <c r="R787" s="360">
        <f>_xlfn.XLOOKUP($A787,'Total project cost for DCs'!$A$4:$A$111,'Total project cost for DCs'!N$4:N$111,0,0)*_xlfn.XLOOKUP($A787,Drury_beneficiary_allocation!$A$5:$A$104,Drury_beneficiary_allocation!$I$5:$I$104,0,0)</f>
        <v>0</v>
      </c>
      <c r="S787" s="360">
        <f>_xlfn.XLOOKUP($A787,'Total project cost for DCs'!$A$4:$A$111,'Total project cost for DCs'!O$4:O$111,0,0)*_xlfn.XLOOKUP($A787,Drury_beneficiary_allocation!$A$5:$A$104,Drury_beneficiary_allocation!$I$5:$I$104,0,0)</f>
        <v>0</v>
      </c>
      <c r="T787" s="360">
        <f>_xlfn.XLOOKUP($A787,'Total project cost for DCs'!$A$4:$A$111,'Total project cost for DCs'!P$4:P$111,0,0)*_xlfn.XLOOKUP($A787,Drury_beneficiary_allocation!$A$5:$A$104,Drury_beneficiary_allocation!$I$5:$I$104,0,0)</f>
        <v>0</v>
      </c>
      <c r="U787" s="360">
        <f>_xlfn.XLOOKUP($A787,'Total project cost for DCs'!$A$4:$A$111,'Total project cost for DCs'!Q$4:Q$111,0,0)*_xlfn.XLOOKUP($A787,Drury_beneficiary_allocation!$A$5:$A$104,Drury_beneficiary_allocation!$I$5:$I$104,0,0)</f>
        <v>0</v>
      </c>
      <c r="V787" s="360">
        <f>_xlfn.XLOOKUP($A787,'Total project cost for DCs'!$A$4:$A$111,'Total project cost for DCs'!R$4:R$111,0,0)*_xlfn.XLOOKUP($A787,Drury_beneficiary_allocation!$A$5:$A$104,Drury_beneficiary_allocation!$I$5:$I$104,0,0)</f>
        <v>0</v>
      </c>
      <c r="W787" s="360">
        <f>_xlfn.XLOOKUP($A787,'Total project cost for DCs'!$A$4:$A$111,'Total project cost for DCs'!S$4:S$111,0,0)*_xlfn.XLOOKUP($A787,Drury_beneficiary_allocation!$A$5:$A$104,Drury_beneficiary_allocation!$I$5:$I$104,0,0)</f>
        <v>0</v>
      </c>
      <c r="X787" s="360">
        <f>_xlfn.XLOOKUP($A787,'Total project cost for DCs'!$A$4:$A$111,'Total project cost for DCs'!T$4:T$111,0,0)*_xlfn.XLOOKUP($A787,Drury_beneficiary_allocation!$A$5:$A$104,Drury_beneficiary_allocation!$I$5:$I$104,0,0)</f>
        <v>0</v>
      </c>
      <c r="Y787" s="349">
        <f t="shared" si="85"/>
        <v>0</v>
      </c>
      <c r="Z787" s="349">
        <f t="shared" si="86"/>
        <v>0</v>
      </c>
      <c r="AA787" s="349"/>
      <c r="AB787" s="353">
        <v>0</v>
      </c>
      <c r="AC787" s="354" t="str">
        <f t="shared" si="87"/>
        <v>Arterial</v>
      </c>
      <c r="AD787" s="349"/>
      <c r="AE787" s="349"/>
      <c r="AF787" s="355">
        <f>_xlfn.XLOOKUP(A787,'P1 Date Adjustment'!B:B,'P1 Date Adjustment'!F:F,"not found",0)</f>
        <v>2031</v>
      </c>
      <c r="AG787" s="349">
        <f t="shared" si="88"/>
        <v>0</v>
      </c>
    </row>
    <row r="788" spans="1:33" ht="30" x14ac:dyDescent="0.25">
      <c r="A788" s="129" t="s">
        <v>430</v>
      </c>
      <c r="B788" s="358" t="s">
        <v>431</v>
      </c>
      <c r="C788" s="358" t="str">
        <f>_xlfn.XLOOKUP($A788,'Total project cost for DCs'!A:A,'Total project cost for DCs'!C:C,"Not found",0)</f>
        <v>2-lane urban- new collector with active mode on both sides + intersection improvements (TDM)</v>
      </c>
      <c r="D788" s="355" t="s">
        <v>155</v>
      </c>
      <c r="E788" s="355" t="s">
        <v>223</v>
      </c>
      <c r="H788" s="355" t="s">
        <v>834</v>
      </c>
      <c r="I788" s="359">
        <f>_xlfn.XLOOKUP($H788,DC_growth_AGS!$A$665:$A$673,DC_growth_AGS!$O$665:$O$673,"Not found",0)</f>
        <v>0.28732391634818177</v>
      </c>
      <c r="J788" s="355">
        <v>2034</v>
      </c>
      <c r="K788" s="360">
        <f>_xlfn.XLOOKUP($A788,'Total project cost for DCs'!$A$4:$A$111,'Total project cost for DCs'!G$4:G$111,0,0)*_xlfn.XLOOKUP($A788,Drury_beneficiary_allocation!$A$5:$A$104,Drury_beneficiary_allocation!$I$5:$I$104,0,0)</f>
        <v>0</v>
      </c>
      <c r="L788" s="360">
        <f>_xlfn.XLOOKUP($A788,'Total project cost for DCs'!$A$4:$A$111,'Total project cost for DCs'!H$4:H$111,0,0)*_xlfn.XLOOKUP($A788,Drury_beneficiary_allocation!$A$5:$A$104,Drury_beneficiary_allocation!$I$5:$I$104,0,0)</f>
        <v>0</v>
      </c>
      <c r="M788" s="360">
        <f>_xlfn.XLOOKUP($A788,'Total project cost for DCs'!$A$4:$A$111,'Total project cost for DCs'!I$4:I$111,0,0)*_xlfn.XLOOKUP($A788,Drury_beneficiary_allocation!$A$5:$A$104,Drury_beneficiary_allocation!$I$5:$I$104,0,0)</f>
        <v>0</v>
      </c>
      <c r="N788" s="360">
        <f>_xlfn.XLOOKUP($A788,'Total project cost for DCs'!$A$4:$A$111,'Total project cost for DCs'!J$4:J$111,0,0)*_xlfn.XLOOKUP($A788,Drury_beneficiary_allocation!$A$5:$A$104,Drury_beneficiary_allocation!$I$5:$I$104,0,0)</f>
        <v>0</v>
      </c>
      <c r="O788" s="360">
        <f>_xlfn.XLOOKUP($A788,'Total project cost for DCs'!$A$4:$A$111,'Total project cost for DCs'!K$4:K$111,0,0)*_xlfn.XLOOKUP($A788,Drury_beneficiary_allocation!$A$5:$A$104,Drury_beneficiary_allocation!$I$5:$I$104,0,0)</f>
        <v>0</v>
      </c>
      <c r="P788" s="360">
        <f>_xlfn.XLOOKUP($A788,'Total project cost for DCs'!$A$4:$A$111,'Total project cost for DCs'!L$4:L$111,0,0)*_xlfn.XLOOKUP($A788,Drury_beneficiary_allocation!$A$5:$A$104,Drury_beneficiary_allocation!$I$5:$I$104,0,0)</f>
        <v>0</v>
      </c>
      <c r="Q788" s="360">
        <f>_xlfn.XLOOKUP($A788,'Total project cost for DCs'!$A$4:$A$111,'Total project cost for DCs'!M$4:M$111,0,0)*_xlfn.XLOOKUP($A788,Drury_beneficiary_allocation!$A$5:$A$104,Drury_beneficiary_allocation!$I$5:$I$104,0,0)</f>
        <v>0</v>
      </c>
      <c r="R788" s="360">
        <f>_xlfn.XLOOKUP($A788,'Total project cost for DCs'!$A$4:$A$111,'Total project cost for DCs'!N$4:N$111,0,0)*_xlfn.XLOOKUP($A788,Drury_beneficiary_allocation!$A$5:$A$104,Drury_beneficiary_allocation!$I$5:$I$104,0,0)</f>
        <v>0</v>
      </c>
      <c r="S788" s="360">
        <f>_xlfn.XLOOKUP($A788,'Total project cost for DCs'!$A$4:$A$111,'Total project cost for DCs'!O$4:O$111,0,0)*_xlfn.XLOOKUP($A788,Drury_beneficiary_allocation!$A$5:$A$104,Drury_beneficiary_allocation!$I$5:$I$104,0,0)</f>
        <v>0</v>
      </c>
      <c r="T788" s="360">
        <f>_xlfn.XLOOKUP($A788,'Total project cost for DCs'!$A$4:$A$111,'Total project cost for DCs'!P$4:P$111,0,0)*_xlfn.XLOOKUP($A788,Drury_beneficiary_allocation!$A$5:$A$104,Drury_beneficiary_allocation!$I$5:$I$104,0,0)</f>
        <v>0</v>
      </c>
      <c r="U788" s="360">
        <f>_xlfn.XLOOKUP($A788,'Total project cost for DCs'!$A$4:$A$111,'Total project cost for DCs'!Q$4:Q$111,0,0)*_xlfn.XLOOKUP($A788,Drury_beneficiary_allocation!$A$5:$A$104,Drury_beneficiary_allocation!$I$5:$I$104,0,0)</f>
        <v>0</v>
      </c>
      <c r="V788" s="360">
        <f>_xlfn.XLOOKUP($A788,'Total project cost for DCs'!$A$4:$A$111,'Total project cost for DCs'!R$4:R$111,0,0)*_xlfn.XLOOKUP($A788,Drury_beneficiary_allocation!$A$5:$A$104,Drury_beneficiary_allocation!$I$5:$I$104,0,0)</f>
        <v>0</v>
      </c>
      <c r="W788" s="360">
        <f>_xlfn.XLOOKUP($A788,'Total project cost for DCs'!$A$4:$A$111,'Total project cost for DCs'!S$4:S$111,0,0)*_xlfn.XLOOKUP($A788,Drury_beneficiary_allocation!$A$5:$A$104,Drury_beneficiary_allocation!$I$5:$I$104,0,0)</f>
        <v>0</v>
      </c>
      <c r="X788" s="360">
        <f>_xlfn.XLOOKUP($A788,'Total project cost for DCs'!$A$4:$A$111,'Total project cost for DCs'!T$4:T$111,0,0)*_xlfn.XLOOKUP($A788,Drury_beneficiary_allocation!$A$5:$A$104,Drury_beneficiary_allocation!$I$5:$I$104,0,0)</f>
        <v>0</v>
      </c>
      <c r="Y788" s="349">
        <f t="shared" si="85"/>
        <v>0</v>
      </c>
      <c r="Z788" s="349">
        <f t="shared" si="86"/>
        <v>0</v>
      </c>
      <c r="AA788" s="349"/>
      <c r="AB788" s="353">
        <v>0</v>
      </c>
      <c r="AC788" s="354" t="str">
        <f t="shared" si="87"/>
        <v>Collector</v>
      </c>
      <c r="AD788" s="349"/>
      <c r="AE788" s="349"/>
      <c r="AF788" s="355">
        <f>_xlfn.XLOOKUP(A788,'P1 Date Adjustment'!B:B,'P1 Date Adjustment'!F:F,"not found",0)</f>
        <v>2034</v>
      </c>
      <c r="AG788" s="349">
        <f t="shared" si="88"/>
        <v>0</v>
      </c>
    </row>
    <row r="789" spans="1:33" ht="45" x14ac:dyDescent="0.25">
      <c r="A789" s="129">
        <v>58</v>
      </c>
      <c r="B789" s="358" t="s">
        <v>441</v>
      </c>
      <c r="C789" s="358" t="str">
        <f>_xlfn.XLOOKUP($A789,'Total project cost for DCs'!A:A,'Total project cost for DCs'!C:C,"Not found",0)</f>
        <v>2-lane urban- upgrade existing road layout with active modes on both sides + intersection improvements (TDM)</v>
      </c>
      <c r="D789" s="355" t="s">
        <v>155</v>
      </c>
      <c r="E789" s="355" t="s">
        <v>199</v>
      </c>
      <c r="H789" s="355" t="s">
        <v>834</v>
      </c>
      <c r="I789" s="359">
        <f>_xlfn.XLOOKUP($H789,DC_growth_AGS!$A$665:$A$673,DC_growth_AGS!$O$665:$O$673,"Not found",0)</f>
        <v>0.28732391634818177</v>
      </c>
      <c r="J789" s="355">
        <v>2033</v>
      </c>
      <c r="K789" s="360">
        <f>_xlfn.XLOOKUP($A789,'Total project cost for DCs'!$A$4:$A$111,'Total project cost for DCs'!G$4:G$111,0,0)*_xlfn.XLOOKUP($A789,Drury_beneficiary_allocation!$A$5:$A$104,Drury_beneficiary_allocation!$I$5:$I$104,0,0)</f>
        <v>0</v>
      </c>
      <c r="L789" s="360">
        <f>_xlfn.XLOOKUP($A789,'Total project cost for DCs'!$A$4:$A$111,'Total project cost for DCs'!H$4:H$111,0,0)*_xlfn.XLOOKUP($A789,Drury_beneficiary_allocation!$A$5:$A$104,Drury_beneficiary_allocation!$I$5:$I$104,0,0)</f>
        <v>0</v>
      </c>
      <c r="M789" s="360">
        <f>_xlfn.XLOOKUP($A789,'Total project cost for DCs'!$A$4:$A$111,'Total project cost for DCs'!I$4:I$111,0,0)*_xlfn.XLOOKUP($A789,Drury_beneficiary_allocation!$A$5:$A$104,Drury_beneficiary_allocation!$I$5:$I$104,0,0)</f>
        <v>0</v>
      </c>
      <c r="N789" s="360">
        <f>_xlfn.XLOOKUP($A789,'Total project cost for DCs'!$A$4:$A$111,'Total project cost for DCs'!J$4:J$111,0,0)*_xlfn.XLOOKUP($A789,Drury_beneficiary_allocation!$A$5:$A$104,Drury_beneficiary_allocation!$I$5:$I$104,0,0)</f>
        <v>0</v>
      </c>
      <c r="O789" s="360">
        <f>_xlfn.XLOOKUP($A789,'Total project cost for DCs'!$A$4:$A$111,'Total project cost for DCs'!K$4:K$111,0,0)*_xlfn.XLOOKUP($A789,Drury_beneficiary_allocation!$A$5:$A$104,Drury_beneficiary_allocation!$I$5:$I$104,0,0)</f>
        <v>0</v>
      </c>
      <c r="P789" s="360">
        <f>_xlfn.XLOOKUP($A789,'Total project cost for DCs'!$A$4:$A$111,'Total project cost for DCs'!L$4:L$111,0,0)*_xlfn.XLOOKUP($A789,Drury_beneficiary_allocation!$A$5:$A$104,Drury_beneficiary_allocation!$I$5:$I$104,0,0)</f>
        <v>0</v>
      </c>
      <c r="Q789" s="360">
        <f>_xlfn.XLOOKUP($A789,'Total project cost for DCs'!$A$4:$A$111,'Total project cost for DCs'!M$4:M$111,0,0)*_xlfn.XLOOKUP($A789,Drury_beneficiary_allocation!$A$5:$A$104,Drury_beneficiary_allocation!$I$5:$I$104,0,0)</f>
        <v>0</v>
      </c>
      <c r="R789" s="360">
        <f>_xlfn.XLOOKUP($A789,'Total project cost for DCs'!$A$4:$A$111,'Total project cost for DCs'!N$4:N$111,0,0)*_xlfn.XLOOKUP($A789,Drury_beneficiary_allocation!$A$5:$A$104,Drury_beneficiary_allocation!$I$5:$I$104,0,0)</f>
        <v>0</v>
      </c>
      <c r="S789" s="360">
        <f>_xlfn.XLOOKUP($A789,'Total project cost for DCs'!$A$4:$A$111,'Total project cost for DCs'!O$4:O$111,0,0)*_xlfn.XLOOKUP($A789,Drury_beneficiary_allocation!$A$5:$A$104,Drury_beneficiary_allocation!$I$5:$I$104,0,0)</f>
        <v>0</v>
      </c>
      <c r="T789" s="360">
        <f>_xlfn.XLOOKUP($A789,'Total project cost for DCs'!$A$4:$A$111,'Total project cost for DCs'!P$4:P$111,0,0)*_xlfn.XLOOKUP($A789,Drury_beneficiary_allocation!$A$5:$A$104,Drury_beneficiary_allocation!$I$5:$I$104,0,0)</f>
        <v>0</v>
      </c>
      <c r="U789" s="360">
        <f>_xlfn.XLOOKUP($A789,'Total project cost for DCs'!$A$4:$A$111,'Total project cost for DCs'!Q$4:Q$111,0,0)*_xlfn.XLOOKUP($A789,Drury_beneficiary_allocation!$A$5:$A$104,Drury_beneficiary_allocation!$I$5:$I$104,0,0)</f>
        <v>0</v>
      </c>
      <c r="V789" s="360">
        <f>_xlfn.XLOOKUP($A789,'Total project cost for DCs'!$A$4:$A$111,'Total project cost for DCs'!R$4:R$111,0,0)*_xlfn.XLOOKUP($A789,Drury_beneficiary_allocation!$A$5:$A$104,Drury_beneficiary_allocation!$I$5:$I$104,0,0)</f>
        <v>0</v>
      </c>
      <c r="W789" s="360">
        <f>_xlfn.XLOOKUP($A789,'Total project cost for DCs'!$A$4:$A$111,'Total project cost for DCs'!S$4:S$111,0,0)*_xlfn.XLOOKUP($A789,Drury_beneficiary_allocation!$A$5:$A$104,Drury_beneficiary_allocation!$I$5:$I$104,0,0)</f>
        <v>0</v>
      </c>
      <c r="X789" s="360">
        <f>_xlfn.XLOOKUP($A789,'Total project cost for DCs'!$A$4:$A$111,'Total project cost for DCs'!T$4:T$111,0,0)*_xlfn.XLOOKUP($A789,Drury_beneficiary_allocation!$A$5:$A$104,Drury_beneficiary_allocation!$I$5:$I$104,0,0)</f>
        <v>0</v>
      </c>
      <c r="Y789" s="349">
        <f t="shared" si="85"/>
        <v>0</v>
      </c>
      <c r="Z789" s="349">
        <f t="shared" si="86"/>
        <v>0</v>
      </c>
      <c r="AA789" s="349"/>
      <c r="AB789" s="353">
        <v>0</v>
      </c>
      <c r="AC789" s="354" t="str">
        <f t="shared" si="87"/>
        <v>Collector</v>
      </c>
      <c r="AD789" s="349"/>
      <c r="AE789" s="349"/>
      <c r="AF789" s="355">
        <f>_xlfn.XLOOKUP(A789,'P1 Date Adjustment'!B:B,'P1 Date Adjustment'!F:F,"not found",0)</f>
        <v>2033</v>
      </c>
      <c r="AG789" s="349">
        <f t="shared" si="88"/>
        <v>0</v>
      </c>
    </row>
    <row r="790" spans="1:33" ht="30" x14ac:dyDescent="0.25">
      <c r="A790" s="129">
        <v>59</v>
      </c>
      <c r="B790" s="358" t="s">
        <v>443</v>
      </c>
      <c r="C790" s="358" t="str">
        <f>_xlfn.XLOOKUP($A790,'Total project cost for DCs'!A:A,'Total project cost for DCs'!C:C,"Not found",0)</f>
        <v xml:space="preserve"> 2-lane intersection (new intersection + active mode crossings)</v>
      </c>
      <c r="D790" s="355" t="s">
        <v>155</v>
      </c>
      <c r="E790" s="355" t="s">
        <v>223</v>
      </c>
      <c r="H790" s="355" t="s">
        <v>834</v>
      </c>
      <c r="I790" s="359">
        <f>_xlfn.XLOOKUP($H790,DC_growth_AGS!$A$665:$A$673,DC_growth_AGS!$O$665:$O$673,"Not found",0)</f>
        <v>0.28732391634818177</v>
      </c>
      <c r="J790" s="355">
        <v>2033</v>
      </c>
      <c r="K790" s="360">
        <f>_xlfn.XLOOKUP($A790,'Total project cost for DCs'!$A$4:$A$111,'Total project cost for DCs'!G$4:G$111,0,0)*_xlfn.XLOOKUP($A790,Drury_beneficiary_allocation!$A$5:$A$104,Drury_beneficiary_allocation!$I$5:$I$104,0,0)</f>
        <v>0</v>
      </c>
      <c r="L790" s="360">
        <f>_xlfn.XLOOKUP($A790,'Total project cost for DCs'!$A$4:$A$111,'Total project cost for DCs'!H$4:H$111,0,0)*_xlfn.XLOOKUP($A790,Drury_beneficiary_allocation!$A$5:$A$104,Drury_beneficiary_allocation!$I$5:$I$104,0,0)</f>
        <v>0</v>
      </c>
      <c r="M790" s="360">
        <f>_xlfn.XLOOKUP($A790,'Total project cost for DCs'!$A$4:$A$111,'Total project cost for DCs'!I$4:I$111,0,0)*_xlfn.XLOOKUP($A790,Drury_beneficiary_allocation!$A$5:$A$104,Drury_beneficiary_allocation!$I$5:$I$104,0,0)</f>
        <v>0</v>
      </c>
      <c r="N790" s="360">
        <f>_xlfn.XLOOKUP($A790,'Total project cost for DCs'!$A$4:$A$111,'Total project cost for DCs'!J$4:J$111,0,0)*_xlfn.XLOOKUP($A790,Drury_beneficiary_allocation!$A$5:$A$104,Drury_beneficiary_allocation!$I$5:$I$104,0,0)</f>
        <v>0</v>
      </c>
      <c r="O790" s="360">
        <f>_xlfn.XLOOKUP($A790,'Total project cost for DCs'!$A$4:$A$111,'Total project cost for DCs'!K$4:K$111,0,0)*_xlfn.XLOOKUP($A790,Drury_beneficiary_allocation!$A$5:$A$104,Drury_beneficiary_allocation!$I$5:$I$104,0,0)</f>
        <v>0</v>
      </c>
      <c r="P790" s="360">
        <f>_xlfn.XLOOKUP($A790,'Total project cost for DCs'!$A$4:$A$111,'Total project cost for DCs'!L$4:L$111,0,0)*_xlfn.XLOOKUP($A790,Drury_beneficiary_allocation!$A$5:$A$104,Drury_beneficiary_allocation!$I$5:$I$104,0,0)</f>
        <v>0</v>
      </c>
      <c r="Q790" s="360">
        <f>_xlfn.XLOOKUP($A790,'Total project cost for DCs'!$A$4:$A$111,'Total project cost for DCs'!M$4:M$111,0,0)*_xlfn.XLOOKUP($A790,Drury_beneficiary_allocation!$A$5:$A$104,Drury_beneficiary_allocation!$I$5:$I$104,0,0)</f>
        <v>0</v>
      </c>
      <c r="R790" s="360">
        <f>_xlfn.XLOOKUP($A790,'Total project cost for DCs'!$A$4:$A$111,'Total project cost for DCs'!N$4:N$111,0,0)*_xlfn.XLOOKUP($A790,Drury_beneficiary_allocation!$A$5:$A$104,Drury_beneficiary_allocation!$I$5:$I$104,0,0)</f>
        <v>0</v>
      </c>
      <c r="S790" s="360">
        <f>_xlfn.XLOOKUP($A790,'Total project cost for DCs'!$A$4:$A$111,'Total project cost for DCs'!O$4:O$111,0,0)*_xlfn.XLOOKUP($A790,Drury_beneficiary_allocation!$A$5:$A$104,Drury_beneficiary_allocation!$I$5:$I$104,0,0)</f>
        <v>0</v>
      </c>
      <c r="T790" s="360">
        <f>_xlfn.XLOOKUP($A790,'Total project cost for DCs'!$A$4:$A$111,'Total project cost for DCs'!P$4:P$111,0,0)*_xlfn.XLOOKUP($A790,Drury_beneficiary_allocation!$A$5:$A$104,Drury_beneficiary_allocation!$I$5:$I$104,0,0)</f>
        <v>0</v>
      </c>
      <c r="U790" s="360">
        <f>_xlfn.XLOOKUP($A790,'Total project cost for DCs'!$A$4:$A$111,'Total project cost for DCs'!Q$4:Q$111,0,0)*_xlfn.XLOOKUP($A790,Drury_beneficiary_allocation!$A$5:$A$104,Drury_beneficiary_allocation!$I$5:$I$104,0,0)</f>
        <v>0</v>
      </c>
      <c r="V790" s="360">
        <f>_xlfn.XLOOKUP($A790,'Total project cost for DCs'!$A$4:$A$111,'Total project cost for DCs'!R$4:R$111,0,0)*_xlfn.XLOOKUP($A790,Drury_beneficiary_allocation!$A$5:$A$104,Drury_beneficiary_allocation!$I$5:$I$104,0,0)</f>
        <v>0</v>
      </c>
      <c r="W790" s="360">
        <f>_xlfn.XLOOKUP($A790,'Total project cost for DCs'!$A$4:$A$111,'Total project cost for DCs'!S$4:S$111,0,0)*_xlfn.XLOOKUP($A790,Drury_beneficiary_allocation!$A$5:$A$104,Drury_beneficiary_allocation!$I$5:$I$104,0,0)</f>
        <v>0</v>
      </c>
      <c r="X790" s="360">
        <f>_xlfn.XLOOKUP($A790,'Total project cost for DCs'!$A$4:$A$111,'Total project cost for DCs'!T$4:T$111,0,0)*_xlfn.XLOOKUP($A790,Drury_beneficiary_allocation!$A$5:$A$104,Drury_beneficiary_allocation!$I$5:$I$104,0,0)</f>
        <v>0</v>
      </c>
      <c r="Y790" s="349">
        <f t="shared" si="85"/>
        <v>0</v>
      </c>
      <c r="Z790" s="349">
        <f t="shared" si="86"/>
        <v>0</v>
      </c>
      <c r="AA790" s="349"/>
      <c r="AB790" s="353">
        <v>0</v>
      </c>
      <c r="AC790" s="354" t="str">
        <f t="shared" si="87"/>
        <v>Collector</v>
      </c>
      <c r="AD790" s="349"/>
      <c r="AE790" s="349"/>
      <c r="AF790" s="355">
        <f>_xlfn.XLOOKUP(A790,'P1 Date Adjustment'!B:B,'P1 Date Adjustment'!F:F,"not found",0)</f>
        <v>2033</v>
      </c>
      <c r="AG790" s="349">
        <f t="shared" si="88"/>
        <v>0</v>
      </c>
    </row>
    <row r="791" spans="1:33" ht="30" x14ac:dyDescent="0.25">
      <c r="A791" s="129" t="s">
        <v>452</v>
      </c>
      <c r="B791" s="358" t="s">
        <v>453</v>
      </c>
      <c r="C791" s="358" t="str">
        <f>_xlfn.XLOOKUP($A791,'Total project cost for DCs'!A:A,'Total project cost for DCs'!C:C,"Not found",0)</f>
        <v>2-lane urban- new road layout with active modes on both sides (TDM)</v>
      </c>
      <c r="D791" s="355" t="s">
        <v>155</v>
      </c>
      <c r="E791" s="355" t="s">
        <v>227</v>
      </c>
      <c r="H791" s="355" t="s">
        <v>834</v>
      </c>
      <c r="I791" s="359">
        <f>_xlfn.XLOOKUP($H791,DC_growth_AGS!$A$665:$A$673,DC_growth_AGS!$O$665:$O$673,"Not found",0)</f>
        <v>0.28732391634818177</v>
      </c>
      <c r="J791" s="355">
        <v>2036</v>
      </c>
      <c r="K791" s="360">
        <f>_xlfn.XLOOKUP($A791,'Total project cost for DCs'!$A$4:$A$111,'Total project cost for DCs'!G$4:G$111,0,0)*_xlfn.XLOOKUP($A791,Drury_beneficiary_allocation!$A$5:$A$104,Drury_beneficiary_allocation!$I$5:$I$104,0,0)</f>
        <v>0</v>
      </c>
      <c r="L791" s="360">
        <f>_xlfn.XLOOKUP($A791,'Total project cost for DCs'!$A$4:$A$111,'Total project cost for DCs'!H$4:H$111,0,0)*_xlfn.XLOOKUP($A791,Drury_beneficiary_allocation!$A$5:$A$104,Drury_beneficiary_allocation!$I$5:$I$104,0,0)</f>
        <v>0</v>
      </c>
      <c r="M791" s="360">
        <f>_xlfn.XLOOKUP($A791,'Total project cost for DCs'!$A$4:$A$111,'Total project cost for DCs'!I$4:I$111,0,0)*_xlfn.XLOOKUP($A791,Drury_beneficiary_allocation!$A$5:$A$104,Drury_beneficiary_allocation!$I$5:$I$104,0,0)</f>
        <v>0</v>
      </c>
      <c r="N791" s="360">
        <f>_xlfn.XLOOKUP($A791,'Total project cost for DCs'!$A$4:$A$111,'Total project cost for DCs'!J$4:J$111,0,0)*_xlfn.XLOOKUP($A791,Drury_beneficiary_allocation!$A$5:$A$104,Drury_beneficiary_allocation!$I$5:$I$104,0,0)</f>
        <v>0</v>
      </c>
      <c r="O791" s="360">
        <f>_xlfn.XLOOKUP($A791,'Total project cost for DCs'!$A$4:$A$111,'Total project cost for DCs'!K$4:K$111,0,0)*_xlfn.XLOOKUP($A791,Drury_beneficiary_allocation!$A$5:$A$104,Drury_beneficiary_allocation!$I$5:$I$104,0,0)</f>
        <v>0</v>
      </c>
      <c r="P791" s="360">
        <f>_xlfn.XLOOKUP($A791,'Total project cost for DCs'!$A$4:$A$111,'Total project cost for DCs'!L$4:L$111,0,0)*_xlfn.XLOOKUP($A791,Drury_beneficiary_allocation!$A$5:$A$104,Drury_beneficiary_allocation!$I$5:$I$104,0,0)</f>
        <v>0</v>
      </c>
      <c r="Q791" s="360">
        <f>_xlfn.XLOOKUP($A791,'Total project cost for DCs'!$A$4:$A$111,'Total project cost for DCs'!M$4:M$111,0,0)*_xlfn.XLOOKUP($A791,Drury_beneficiary_allocation!$A$5:$A$104,Drury_beneficiary_allocation!$I$5:$I$104,0,0)</f>
        <v>0</v>
      </c>
      <c r="R791" s="360">
        <f>_xlfn.XLOOKUP($A791,'Total project cost for DCs'!$A$4:$A$111,'Total project cost for DCs'!N$4:N$111,0,0)*_xlfn.XLOOKUP($A791,Drury_beneficiary_allocation!$A$5:$A$104,Drury_beneficiary_allocation!$I$5:$I$104,0,0)</f>
        <v>0</v>
      </c>
      <c r="S791" s="360">
        <f>_xlfn.XLOOKUP($A791,'Total project cost for DCs'!$A$4:$A$111,'Total project cost for DCs'!O$4:O$111,0,0)*_xlfn.XLOOKUP($A791,Drury_beneficiary_allocation!$A$5:$A$104,Drury_beneficiary_allocation!$I$5:$I$104,0,0)</f>
        <v>0</v>
      </c>
      <c r="T791" s="360">
        <f>_xlfn.XLOOKUP($A791,'Total project cost for DCs'!$A$4:$A$111,'Total project cost for DCs'!P$4:P$111,0,0)*_xlfn.XLOOKUP($A791,Drury_beneficiary_allocation!$A$5:$A$104,Drury_beneficiary_allocation!$I$5:$I$104,0,0)</f>
        <v>0</v>
      </c>
      <c r="U791" s="360">
        <f>_xlfn.XLOOKUP($A791,'Total project cost for DCs'!$A$4:$A$111,'Total project cost for DCs'!Q$4:Q$111,0,0)*_xlfn.XLOOKUP($A791,Drury_beneficiary_allocation!$A$5:$A$104,Drury_beneficiary_allocation!$I$5:$I$104,0,0)</f>
        <v>0</v>
      </c>
      <c r="V791" s="360">
        <f>_xlfn.XLOOKUP($A791,'Total project cost for DCs'!$A$4:$A$111,'Total project cost for DCs'!R$4:R$111,0,0)*_xlfn.XLOOKUP($A791,Drury_beneficiary_allocation!$A$5:$A$104,Drury_beneficiary_allocation!$I$5:$I$104,0,0)</f>
        <v>0</v>
      </c>
      <c r="W791" s="360">
        <f>_xlfn.XLOOKUP($A791,'Total project cost for DCs'!$A$4:$A$111,'Total project cost for DCs'!S$4:S$111,0,0)*_xlfn.XLOOKUP($A791,Drury_beneficiary_allocation!$A$5:$A$104,Drury_beneficiary_allocation!$I$5:$I$104,0,0)</f>
        <v>0</v>
      </c>
      <c r="X791" s="360">
        <f>_xlfn.XLOOKUP($A791,'Total project cost for DCs'!$A$4:$A$111,'Total project cost for DCs'!T$4:T$111,0,0)*_xlfn.XLOOKUP($A791,Drury_beneficiary_allocation!$A$5:$A$104,Drury_beneficiary_allocation!$I$5:$I$104,0,0)</f>
        <v>0</v>
      </c>
      <c r="Y791" s="349">
        <f t="shared" si="85"/>
        <v>0</v>
      </c>
      <c r="Z791" s="349">
        <f t="shared" si="86"/>
        <v>0</v>
      </c>
      <c r="AA791" s="349"/>
      <c r="AB791" s="353">
        <v>0</v>
      </c>
      <c r="AC791" s="354" t="str">
        <f t="shared" si="87"/>
        <v>Arterial</v>
      </c>
      <c r="AD791" s="349"/>
      <c r="AE791" s="349"/>
      <c r="AF791" s="355">
        <f>_xlfn.XLOOKUP(A791,'P1 Date Adjustment'!B:B,'P1 Date Adjustment'!F:F,"not found",0)</f>
        <v>2036</v>
      </c>
      <c r="AG791" s="349">
        <f t="shared" si="88"/>
        <v>0</v>
      </c>
    </row>
    <row r="792" spans="1:33" ht="30" x14ac:dyDescent="0.25">
      <c r="A792" s="129" t="s">
        <v>454</v>
      </c>
      <c r="B792" s="358" t="s">
        <v>455</v>
      </c>
      <c r="C792" s="358" t="str">
        <f>_xlfn.XLOOKUP($A792,'Total project cost for DCs'!A:A,'Total project cost for DCs'!C:C,"Not found",0)</f>
        <v>2-lane urban- new road layout with active modes on both sides (TDM)</v>
      </c>
      <c r="D792" s="355" t="s">
        <v>155</v>
      </c>
      <c r="E792" s="355" t="s">
        <v>345</v>
      </c>
      <c r="H792" s="355" t="s">
        <v>834</v>
      </c>
      <c r="I792" s="359">
        <f>_xlfn.XLOOKUP($H792,DC_growth_AGS!$A$665:$A$673,DC_growth_AGS!$O$665:$O$673,"Not found",0)</f>
        <v>0.28732391634818177</v>
      </c>
      <c r="J792" s="355">
        <v>2036</v>
      </c>
      <c r="K792" s="360">
        <f>_xlfn.XLOOKUP($A792,'Total project cost for DCs'!$A$4:$A$111,'Total project cost for DCs'!G$4:G$111,0,0)*_xlfn.XLOOKUP($A792,Drury_beneficiary_allocation!$A$5:$A$104,Drury_beneficiary_allocation!$I$5:$I$104,0,0)</f>
        <v>0</v>
      </c>
      <c r="L792" s="360">
        <f>_xlfn.XLOOKUP($A792,'Total project cost for DCs'!$A$4:$A$111,'Total project cost for DCs'!H$4:H$111,0,0)*_xlfn.XLOOKUP($A792,Drury_beneficiary_allocation!$A$5:$A$104,Drury_beneficiary_allocation!$I$5:$I$104,0,0)</f>
        <v>0</v>
      </c>
      <c r="M792" s="360">
        <f>_xlfn.XLOOKUP($A792,'Total project cost for DCs'!$A$4:$A$111,'Total project cost for DCs'!I$4:I$111,0,0)*_xlfn.XLOOKUP($A792,Drury_beneficiary_allocation!$A$5:$A$104,Drury_beneficiary_allocation!$I$5:$I$104,0,0)</f>
        <v>0</v>
      </c>
      <c r="N792" s="360">
        <f>_xlfn.XLOOKUP($A792,'Total project cost for DCs'!$A$4:$A$111,'Total project cost for DCs'!J$4:J$111,0,0)*_xlfn.XLOOKUP($A792,Drury_beneficiary_allocation!$A$5:$A$104,Drury_beneficiary_allocation!$I$5:$I$104,0,0)</f>
        <v>0</v>
      </c>
      <c r="O792" s="360">
        <f>_xlfn.XLOOKUP($A792,'Total project cost for DCs'!$A$4:$A$111,'Total project cost for DCs'!K$4:K$111,0,0)*_xlfn.XLOOKUP($A792,Drury_beneficiary_allocation!$A$5:$A$104,Drury_beneficiary_allocation!$I$5:$I$104,0,0)</f>
        <v>0</v>
      </c>
      <c r="P792" s="360">
        <f>_xlfn.XLOOKUP($A792,'Total project cost for DCs'!$A$4:$A$111,'Total project cost for DCs'!L$4:L$111,0,0)*_xlfn.XLOOKUP($A792,Drury_beneficiary_allocation!$A$5:$A$104,Drury_beneficiary_allocation!$I$5:$I$104,0,0)</f>
        <v>0</v>
      </c>
      <c r="Q792" s="360">
        <f>_xlfn.XLOOKUP($A792,'Total project cost for DCs'!$A$4:$A$111,'Total project cost for DCs'!M$4:M$111,0,0)*_xlfn.XLOOKUP($A792,Drury_beneficiary_allocation!$A$5:$A$104,Drury_beneficiary_allocation!$I$5:$I$104,0,0)</f>
        <v>0</v>
      </c>
      <c r="R792" s="360">
        <f>_xlfn.XLOOKUP($A792,'Total project cost for DCs'!$A$4:$A$111,'Total project cost for DCs'!N$4:N$111,0,0)*_xlfn.XLOOKUP($A792,Drury_beneficiary_allocation!$A$5:$A$104,Drury_beneficiary_allocation!$I$5:$I$104,0,0)</f>
        <v>0</v>
      </c>
      <c r="S792" s="360">
        <f>_xlfn.XLOOKUP($A792,'Total project cost for DCs'!$A$4:$A$111,'Total project cost for DCs'!O$4:O$111,0,0)*_xlfn.XLOOKUP($A792,Drury_beneficiary_allocation!$A$5:$A$104,Drury_beneficiary_allocation!$I$5:$I$104,0,0)</f>
        <v>0</v>
      </c>
      <c r="T792" s="360">
        <f>_xlfn.XLOOKUP($A792,'Total project cost for DCs'!$A$4:$A$111,'Total project cost for DCs'!P$4:P$111,0,0)*_xlfn.XLOOKUP($A792,Drury_beneficiary_allocation!$A$5:$A$104,Drury_beneficiary_allocation!$I$5:$I$104,0,0)</f>
        <v>0</v>
      </c>
      <c r="U792" s="360">
        <f>_xlfn.XLOOKUP($A792,'Total project cost for DCs'!$A$4:$A$111,'Total project cost for DCs'!Q$4:Q$111,0,0)*_xlfn.XLOOKUP($A792,Drury_beneficiary_allocation!$A$5:$A$104,Drury_beneficiary_allocation!$I$5:$I$104,0,0)</f>
        <v>0</v>
      </c>
      <c r="V792" s="360">
        <f>_xlfn.XLOOKUP($A792,'Total project cost for DCs'!$A$4:$A$111,'Total project cost for DCs'!R$4:R$111,0,0)*_xlfn.XLOOKUP($A792,Drury_beneficiary_allocation!$A$5:$A$104,Drury_beneficiary_allocation!$I$5:$I$104,0,0)</f>
        <v>0</v>
      </c>
      <c r="W792" s="360">
        <f>_xlfn.XLOOKUP($A792,'Total project cost for DCs'!$A$4:$A$111,'Total project cost for DCs'!S$4:S$111,0,0)*_xlfn.XLOOKUP($A792,Drury_beneficiary_allocation!$A$5:$A$104,Drury_beneficiary_allocation!$I$5:$I$104,0,0)</f>
        <v>0</v>
      </c>
      <c r="X792" s="360">
        <f>_xlfn.XLOOKUP($A792,'Total project cost for DCs'!$A$4:$A$111,'Total project cost for DCs'!T$4:T$111,0,0)*_xlfn.XLOOKUP($A792,Drury_beneficiary_allocation!$A$5:$A$104,Drury_beneficiary_allocation!$I$5:$I$104,0,0)</f>
        <v>0</v>
      </c>
      <c r="Y792" s="349">
        <f t="shared" si="85"/>
        <v>0</v>
      </c>
      <c r="Z792" s="349">
        <f t="shared" si="86"/>
        <v>0</v>
      </c>
      <c r="AA792" s="349"/>
      <c r="AB792" s="353">
        <v>0</v>
      </c>
      <c r="AC792" s="354" t="str">
        <f t="shared" si="87"/>
        <v>Arterial</v>
      </c>
      <c r="AD792" s="349"/>
      <c r="AE792" s="349"/>
      <c r="AF792" s="355">
        <f>_xlfn.XLOOKUP(A792,'P1 Date Adjustment'!B:B,'P1 Date Adjustment'!F:F,"not found",0)</f>
        <v>2036</v>
      </c>
      <c r="AG792" s="349">
        <f t="shared" si="88"/>
        <v>0</v>
      </c>
    </row>
    <row r="793" spans="1:33" ht="30" x14ac:dyDescent="0.25">
      <c r="A793" s="129" t="s">
        <v>456</v>
      </c>
      <c r="B793" s="358" t="s">
        <v>453</v>
      </c>
      <c r="C793" s="358" t="str">
        <f>_xlfn.XLOOKUP($A793,'Total project cost for DCs'!A:A,'Total project cost for DCs'!C:C,"Not found",0)</f>
        <v>4-lane urban- upgrade 2-lane urban to 4-lane with active modes on both sides, (TDM)</v>
      </c>
      <c r="D793" s="355" t="s">
        <v>155</v>
      </c>
      <c r="E793" s="355" t="s">
        <v>231</v>
      </c>
      <c r="H793" s="355" t="s">
        <v>834</v>
      </c>
      <c r="I793" s="359">
        <f>_xlfn.XLOOKUP($H793,DC_growth_AGS!$A$665:$A$673,DC_growth_AGS!$O$665:$O$673,"Not found",0)</f>
        <v>0.28732391634818177</v>
      </c>
      <c r="J793" s="355">
        <v>2047</v>
      </c>
      <c r="K793" s="360">
        <f>_xlfn.XLOOKUP($A793,'Total project cost for DCs'!$A$4:$A$111,'Total project cost for DCs'!G$4:G$111,0,0)*_xlfn.XLOOKUP($A793,Drury_beneficiary_allocation!$A$5:$A$104,Drury_beneficiary_allocation!$I$5:$I$104,0,0)</f>
        <v>0</v>
      </c>
      <c r="L793" s="360">
        <f>_xlfn.XLOOKUP($A793,'Total project cost for DCs'!$A$4:$A$111,'Total project cost for DCs'!H$4:H$111,0,0)*_xlfn.XLOOKUP($A793,Drury_beneficiary_allocation!$A$5:$A$104,Drury_beneficiary_allocation!$I$5:$I$104,0,0)</f>
        <v>0</v>
      </c>
      <c r="M793" s="360">
        <f>_xlfn.XLOOKUP($A793,'Total project cost for DCs'!$A$4:$A$111,'Total project cost for DCs'!I$4:I$111,0,0)*_xlfn.XLOOKUP($A793,Drury_beneficiary_allocation!$A$5:$A$104,Drury_beneficiary_allocation!$I$5:$I$104,0,0)</f>
        <v>0</v>
      </c>
      <c r="N793" s="360">
        <f>_xlfn.XLOOKUP($A793,'Total project cost for DCs'!$A$4:$A$111,'Total project cost for DCs'!J$4:J$111,0,0)*_xlfn.XLOOKUP($A793,Drury_beneficiary_allocation!$A$5:$A$104,Drury_beneficiary_allocation!$I$5:$I$104,0,0)</f>
        <v>0</v>
      </c>
      <c r="O793" s="360">
        <f>_xlfn.XLOOKUP($A793,'Total project cost for DCs'!$A$4:$A$111,'Total project cost for DCs'!K$4:K$111,0,0)*_xlfn.XLOOKUP($A793,Drury_beneficiary_allocation!$A$5:$A$104,Drury_beneficiary_allocation!$I$5:$I$104,0,0)</f>
        <v>0</v>
      </c>
      <c r="P793" s="360">
        <f>_xlfn.XLOOKUP($A793,'Total project cost for DCs'!$A$4:$A$111,'Total project cost for DCs'!L$4:L$111,0,0)*_xlfn.XLOOKUP($A793,Drury_beneficiary_allocation!$A$5:$A$104,Drury_beneficiary_allocation!$I$5:$I$104,0,0)</f>
        <v>0</v>
      </c>
      <c r="Q793" s="360">
        <f>_xlfn.XLOOKUP($A793,'Total project cost for DCs'!$A$4:$A$111,'Total project cost for DCs'!M$4:M$111,0,0)*_xlfn.XLOOKUP($A793,Drury_beneficiary_allocation!$A$5:$A$104,Drury_beneficiary_allocation!$I$5:$I$104,0,0)</f>
        <v>0</v>
      </c>
      <c r="R793" s="360">
        <f>_xlfn.XLOOKUP($A793,'Total project cost for DCs'!$A$4:$A$111,'Total project cost for DCs'!N$4:N$111,0,0)*_xlfn.XLOOKUP($A793,Drury_beneficiary_allocation!$A$5:$A$104,Drury_beneficiary_allocation!$I$5:$I$104,0,0)</f>
        <v>0</v>
      </c>
      <c r="S793" s="360">
        <f>_xlfn.XLOOKUP($A793,'Total project cost for DCs'!$A$4:$A$111,'Total project cost for DCs'!O$4:O$111,0,0)*_xlfn.XLOOKUP($A793,Drury_beneficiary_allocation!$A$5:$A$104,Drury_beneficiary_allocation!$I$5:$I$104,0,0)</f>
        <v>0</v>
      </c>
      <c r="T793" s="360">
        <f>_xlfn.XLOOKUP($A793,'Total project cost for DCs'!$A$4:$A$111,'Total project cost for DCs'!P$4:P$111,0,0)*_xlfn.XLOOKUP($A793,Drury_beneficiary_allocation!$A$5:$A$104,Drury_beneficiary_allocation!$I$5:$I$104,0,0)</f>
        <v>0</v>
      </c>
      <c r="U793" s="360">
        <f>_xlfn.XLOOKUP($A793,'Total project cost for DCs'!$A$4:$A$111,'Total project cost for DCs'!Q$4:Q$111,0,0)*_xlfn.XLOOKUP($A793,Drury_beneficiary_allocation!$A$5:$A$104,Drury_beneficiary_allocation!$I$5:$I$104,0,0)</f>
        <v>0</v>
      </c>
      <c r="V793" s="360">
        <f>_xlfn.XLOOKUP($A793,'Total project cost for DCs'!$A$4:$A$111,'Total project cost for DCs'!R$4:R$111,0,0)*_xlfn.XLOOKUP($A793,Drury_beneficiary_allocation!$A$5:$A$104,Drury_beneficiary_allocation!$I$5:$I$104,0,0)</f>
        <v>0</v>
      </c>
      <c r="W793" s="360">
        <f>_xlfn.XLOOKUP($A793,'Total project cost for DCs'!$A$4:$A$111,'Total project cost for DCs'!S$4:S$111,0,0)*_xlfn.XLOOKUP($A793,Drury_beneficiary_allocation!$A$5:$A$104,Drury_beneficiary_allocation!$I$5:$I$104,0,0)</f>
        <v>0</v>
      </c>
      <c r="X793" s="360">
        <f>_xlfn.XLOOKUP($A793,'Total project cost for DCs'!$A$4:$A$111,'Total project cost for DCs'!T$4:T$111,0,0)*_xlfn.XLOOKUP($A793,Drury_beneficiary_allocation!$A$5:$A$104,Drury_beneficiary_allocation!$I$5:$I$104,0,0)</f>
        <v>0</v>
      </c>
      <c r="Y793" s="349">
        <f t="shared" si="85"/>
        <v>0</v>
      </c>
      <c r="Z793" s="349">
        <f t="shared" si="86"/>
        <v>0</v>
      </c>
      <c r="AA793" s="349"/>
      <c r="AB793" s="353">
        <v>0</v>
      </c>
      <c r="AC793" s="354" t="str">
        <f t="shared" si="87"/>
        <v>Arterial</v>
      </c>
      <c r="AD793" s="349"/>
      <c r="AE793" s="349"/>
      <c r="AF793" s="355">
        <f>_xlfn.XLOOKUP(A793,'P1 Date Adjustment'!B:B,'P1 Date Adjustment'!F:F,"not found",0)</f>
        <v>2047</v>
      </c>
      <c r="AG793" s="349">
        <f t="shared" si="88"/>
        <v>0</v>
      </c>
    </row>
    <row r="794" spans="1:33" ht="30" x14ac:dyDescent="0.25">
      <c r="A794" s="129" t="s">
        <v>457</v>
      </c>
      <c r="B794" s="358" t="s">
        <v>458</v>
      </c>
      <c r="C794" s="358" t="str">
        <f>_xlfn.XLOOKUP($A794,'Total project cost for DCs'!A:A,'Total project cost for DCs'!C:C,"Not found",0)</f>
        <v>4-lane urban- upgrade 2-lane urban to 4-lane with active modes on both sides, (TDM)</v>
      </c>
      <c r="D794" s="355" t="s">
        <v>155</v>
      </c>
      <c r="E794" s="355" t="s">
        <v>345</v>
      </c>
      <c r="H794" s="355" t="s">
        <v>834</v>
      </c>
      <c r="I794" s="359">
        <f>_xlfn.XLOOKUP($H794,DC_growth_AGS!$A$665:$A$673,DC_growth_AGS!$O$665:$O$673,"Not found",0)</f>
        <v>0.28732391634818177</v>
      </c>
      <c r="J794" s="355">
        <v>2047</v>
      </c>
      <c r="K794" s="360">
        <f>_xlfn.XLOOKUP($A794,'Total project cost for DCs'!$A$4:$A$111,'Total project cost for DCs'!G$4:G$111,0,0)*_xlfn.XLOOKUP($A794,Drury_beneficiary_allocation!$A$5:$A$104,Drury_beneficiary_allocation!$I$5:$I$104,0,0)</f>
        <v>0</v>
      </c>
      <c r="L794" s="360">
        <f>_xlfn.XLOOKUP($A794,'Total project cost for DCs'!$A$4:$A$111,'Total project cost for DCs'!H$4:H$111,0,0)*_xlfn.XLOOKUP($A794,Drury_beneficiary_allocation!$A$5:$A$104,Drury_beneficiary_allocation!$I$5:$I$104,0,0)</f>
        <v>0</v>
      </c>
      <c r="M794" s="360">
        <f>_xlfn.XLOOKUP($A794,'Total project cost for DCs'!$A$4:$A$111,'Total project cost for DCs'!I$4:I$111,0,0)*_xlfn.XLOOKUP($A794,Drury_beneficiary_allocation!$A$5:$A$104,Drury_beneficiary_allocation!$I$5:$I$104,0,0)</f>
        <v>0</v>
      </c>
      <c r="N794" s="360">
        <f>_xlfn.XLOOKUP($A794,'Total project cost for DCs'!$A$4:$A$111,'Total project cost for DCs'!J$4:J$111,0,0)*_xlfn.XLOOKUP($A794,Drury_beneficiary_allocation!$A$5:$A$104,Drury_beneficiary_allocation!$I$5:$I$104,0,0)</f>
        <v>0</v>
      </c>
      <c r="O794" s="360">
        <f>_xlfn.XLOOKUP($A794,'Total project cost for DCs'!$A$4:$A$111,'Total project cost for DCs'!K$4:K$111,0,0)*_xlfn.XLOOKUP($A794,Drury_beneficiary_allocation!$A$5:$A$104,Drury_beneficiary_allocation!$I$5:$I$104,0,0)</f>
        <v>0</v>
      </c>
      <c r="P794" s="360">
        <f>_xlfn.XLOOKUP($A794,'Total project cost for DCs'!$A$4:$A$111,'Total project cost for DCs'!L$4:L$111,0,0)*_xlfn.XLOOKUP($A794,Drury_beneficiary_allocation!$A$5:$A$104,Drury_beneficiary_allocation!$I$5:$I$104,0,0)</f>
        <v>0</v>
      </c>
      <c r="Q794" s="360">
        <f>_xlfn.XLOOKUP($A794,'Total project cost for DCs'!$A$4:$A$111,'Total project cost for DCs'!M$4:M$111,0,0)*_xlfn.XLOOKUP($A794,Drury_beneficiary_allocation!$A$5:$A$104,Drury_beneficiary_allocation!$I$5:$I$104,0,0)</f>
        <v>0</v>
      </c>
      <c r="R794" s="360">
        <f>_xlfn.XLOOKUP($A794,'Total project cost for DCs'!$A$4:$A$111,'Total project cost for DCs'!N$4:N$111,0,0)*_xlfn.XLOOKUP($A794,Drury_beneficiary_allocation!$A$5:$A$104,Drury_beneficiary_allocation!$I$5:$I$104,0,0)</f>
        <v>0</v>
      </c>
      <c r="S794" s="360">
        <f>_xlfn.XLOOKUP($A794,'Total project cost for DCs'!$A$4:$A$111,'Total project cost for DCs'!O$4:O$111,0,0)*_xlfn.XLOOKUP($A794,Drury_beneficiary_allocation!$A$5:$A$104,Drury_beneficiary_allocation!$I$5:$I$104,0,0)</f>
        <v>0</v>
      </c>
      <c r="T794" s="360">
        <f>_xlfn.XLOOKUP($A794,'Total project cost for DCs'!$A$4:$A$111,'Total project cost for DCs'!P$4:P$111,0,0)*_xlfn.XLOOKUP($A794,Drury_beneficiary_allocation!$A$5:$A$104,Drury_beneficiary_allocation!$I$5:$I$104,0,0)</f>
        <v>0</v>
      </c>
      <c r="U794" s="360">
        <f>_xlfn.XLOOKUP($A794,'Total project cost for DCs'!$A$4:$A$111,'Total project cost for DCs'!Q$4:Q$111,0,0)*_xlfn.XLOOKUP($A794,Drury_beneficiary_allocation!$A$5:$A$104,Drury_beneficiary_allocation!$I$5:$I$104,0,0)</f>
        <v>0</v>
      </c>
      <c r="V794" s="360">
        <f>_xlfn.XLOOKUP($A794,'Total project cost for DCs'!$A$4:$A$111,'Total project cost for DCs'!R$4:R$111,0,0)*_xlfn.XLOOKUP($A794,Drury_beneficiary_allocation!$A$5:$A$104,Drury_beneficiary_allocation!$I$5:$I$104,0,0)</f>
        <v>0</v>
      </c>
      <c r="W794" s="360">
        <f>_xlfn.XLOOKUP($A794,'Total project cost for DCs'!$A$4:$A$111,'Total project cost for DCs'!S$4:S$111,0,0)*_xlfn.XLOOKUP($A794,Drury_beneficiary_allocation!$A$5:$A$104,Drury_beneficiary_allocation!$I$5:$I$104,0,0)</f>
        <v>0</v>
      </c>
      <c r="X794" s="360">
        <f>_xlfn.XLOOKUP($A794,'Total project cost for DCs'!$A$4:$A$111,'Total project cost for DCs'!T$4:T$111,0,0)*_xlfn.XLOOKUP($A794,Drury_beneficiary_allocation!$A$5:$A$104,Drury_beneficiary_allocation!$I$5:$I$104,0,0)</f>
        <v>0</v>
      </c>
      <c r="Y794" s="349">
        <f t="shared" si="85"/>
        <v>0</v>
      </c>
      <c r="Z794" s="349">
        <f t="shared" si="86"/>
        <v>0</v>
      </c>
      <c r="AA794" s="349"/>
      <c r="AB794" s="353">
        <v>0</v>
      </c>
      <c r="AC794" s="354" t="str">
        <f t="shared" si="87"/>
        <v>Arterial</v>
      </c>
      <c r="AD794" s="349"/>
      <c r="AE794" s="349"/>
      <c r="AF794" s="355">
        <f>_xlfn.XLOOKUP(A794,'P1 Date Adjustment'!B:B,'P1 Date Adjustment'!F:F,"not found",0)</f>
        <v>2047</v>
      </c>
      <c r="AG794" s="349">
        <f t="shared" si="88"/>
        <v>0</v>
      </c>
    </row>
    <row r="795" spans="1:33" x14ac:dyDescent="0.25">
      <c r="A795" s="129">
        <v>67</v>
      </c>
      <c r="B795" s="358" t="s">
        <v>460</v>
      </c>
      <c r="C795" s="358">
        <f>_xlfn.XLOOKUP($A795,'Total project cost for DCs'!A:A,'Total project cost for DCs'!C:C,"Not found",0)</f>
        <v>0</v>
      </c>
      <c r="D795" s="355" t="s">
        <v>155</v>
      </c>
      <c r="E795" s="355" t="s">
        <v>345</v>
      </c>
      <c r="H795" s="355" t="s">
        <v>834</v>
      </c>
      <c r="I795" s="359">
        <f>_xlfn.XLOOKUP($H795,DC_growth_AGS!$A$665:$A$673,DC_growth_AGS!$O$665:$O$673,"Not found",0)</f>
        <v>0.28732391634818177</v>
      </c>
      <c r="J795" s="355">
        <v>2033</v>
      </c>
      <c r="K795" s="360">
        <f>_xlfn.XLOOKUP($A795,'Total project cost for DCs'!$A$4:$A$111,'Total project cost for DCs'!G$4:G$111,0,0)*_xlfn.XLOOKUP($A795,Drury_beneficiary_allocation!$A$5:$A$104,Drury_beneficiary_allocation!$I$5:$I$104,0,0)</f>
        <v>0</v>
      </c>
      <c r="L795" s="360">
        <f>_xlfn.XLOOKUP($A795,'Total project cost for DCs'!$A$4:$A$111,'Total project cost for DCs'!H$4:H$111,0,0)*_xlfn.XLOOKUP($A795,Drury_beneficiary_allocation!$A$5:$A$104,Drury_beneficiary_allocation!$I$5:$I$104,0,0)</f>
        <v>0</v>
      </c>
      <c r="M795" s="360">
        <f>_xlfn.XLOOKUP($A795,'Total project cost for DCs'!$A$4:$A$111,'Total project cost for DCs'!I$4:I$111,0,0)*_xlfn.XLOOKUP($A795,Drury_beneficiary_allocation!$A$5:$A$104,Drury_beneficiary_allocation!$I$5:$I$104,0,0)</f>
        <v>0</v>
      </c>
      <c r="N795" s="360">
        <f>_xlfn.XLOOKUP($A795,'Total project cost for DCs'!$A$4:$A$111,'Total project cost for DCs'!J$4:J$111,0,0)*_xlfn.XLOOKUP($A795,Drury_beneficiary_allocation!$A$5:$A$104,Drury_beneficiary_allocation!$I$5:$I$104,0,0)</f>
        <v>0</v>
      </c>
      <c r="O795" s="360">
        <f>_xlfn.XLOOKUP($A795,'Total project cost for DCs'!$A$4:$A$111,'Total project cost for DCs'!K$4:K$111,0,0)*_xlfn.XLOOKUP($A795,Drury_beneficiary_allocation!$A$5:$A$104,Drury_beneficiary_allocation!$I$5:$I$104,0,0)</f>
        <v>0</v>
      </c>
      <c r="P795" s="360">
        <f>_xlfn.XLOOKUP($A795,'Total project cost for DCs'!$A$4:$A$111,'Total project cost for DCs'!L$4:L$111,0,0)*_xlfn.XLOOKUP($A795,Drury_beneficiary_allocation!$A$5:$A$104,Drury_beneficiary_allocation!$I$5:$I$104,0,0)</f>
        <v>0</v>
      </c>
      <c r="Q795" s="360">
        <f>_xlfn.XLOOKUP($A795,'Total project cost for DCs'!$A$4:$A$111,'Total project cost for DCs'!M$4:M$111,0,0)*_xlfn.XLOOKUP($A795,Drury_beneficiary_allocation!$A$5:$A$104,Drury_beneficiary_allocation!$I$5:$I$104,0,0)</f>
        <v>0</v>
      </c>
      <c r="R795" s="360">
        <f>_xlfn.XLOOKUP($A795,'Total project cost for DCs'!$A$4:$A$111,'Total project cost for DCs'!N$4:N$111,0,0)*_xlfn.XLOOKUP($A795,Drury_beneficiary_allocation!$A$5:$A$104,Drury_beneficiary_allocation!$I$5:$I$104,0,0)</f>
        <v>0</v>
      </c>
      <c r="S795" s="360">
        <f>_xlfn.XLOOKUP($A795,'Total project cost for DCs'!$A$4:$A$111,'Total project cost for DCs'!O$4:O$111,0,0)*_xlfn.XLOOKUP($A795,Drury_beneficiary_allocation!$A$5:$A$104,Drury_beneficiary_allocation!$I$5:$I$104,0,0)</f>
        <v>0</v>
      </c>
      <c r="T795" s="360">
        <f>_xlfn.XLOOKUP($A795,'Total project cost for DCs'!$A$4:$A$111,'Total project cost for DCs'!P$4:P$111,0,0)*_xlfn.XLOOKUP($A795,Drury_beneficiary_allocation!$A$5:$A$104,Drury_beneficiary_allocation!$I$5:$I$104,0,0)</f>
        <v>0</v>
      </c>
      <c r="U795" s="360">
        <f>_xlfn.XLOOKUP($A795,'Total project cost for DCs'!$A$4:$A$111,'Total project cost for DCs'!Q$4:Q$111,0,0)*_xlfn.XLOOKUP($A795,Drury_beneficiary_allocation!$A$5:$A$104,Drury_beneficiary_allocation!$I$5:$I$104,0,0)</f>
        <v>0</v>
      </c>
      <c r="V795" s="360">
        <f>_xlfn.XLOOKUP($A795,'Total project cost for DCs'!$A$4:$A$111,'Total project cost for DCs'!R$4:R$111,0,0)*_xlfn.XLOOKUP($A795,Drury_beneficiary_allocation!$A$5:$A$104,Drury_beneficiary_allocation!$I$5:$I$104,0,0)</f>
        <v>0</v>
      </c>
      <c r="W795" s="360">
        <f>_xlfn.XLOOKUP($A795,'Total project cost for DCs'!$A$4:$A$111,'Total project cost for DCs'!S$4:S$111,0,0)*_xlfn.XLOOKUP($A795,Drury_beneficiary_allocation!$A$5:$A$104,Drury_beneficiary_allocation!$I$5:$I$104,0,0)</f>
        <v>0</v>
      </c>
      <c r="X795" s="360">
        <f>_xlfn.XLOOKUP($A795,'Total project cost for DCs'!$A$4:$A$111,'Total project cost for DCs'!T$4:T$111,0,0)*_xlfn.XLOOKUP($A795,Drury_beneficiary_allocation!$A$5:$A$104,Drury_beneficiary_allocation!$I$5:$I$104,0,0)</f>
        <v>0</v>
      </c>
      <c r="Y795" s="349">
        <f t="shared" si="85"/>
        <v>0</v>
      </c>
      <c r="Z795" s="349">
        <f t="shared" si="86"/>
        <v>0</v>
      </c>
      <c r="AA795" s="349"/>
      <c r="AB795" s="353">
        <v>0</v>
      </c>
      <c r="AC795" s="354" t="str">
        <f t="shared" si="87"/>
        <v>Arterial</v>
      </c>
      <c r="AD795" s="349"/>
      <c r="AE795" s="349"/>
      <c r="AF795" s="355">
        <f>_xlfn.XLOOKUP(A795,'P1 Date Adjustment'!B:B,'P1 Date Adjustment'!F:F,"not found",0)</f>
        <v>2033</v>
      </c>
      <c r="AG795" s="349">
        <f t="shared" si="88"/>
        <v>0</v>
      </c>
    </row>
    <row r="796" spans="1:33" x14ac:dyDescent="0.25">
      <c r="A796" s="129">
        <v>68</v>
      </c>
      <c r="B796" s="358" t="s">
        <v>461</v>
      </c>
      <c r="C796" s="358">
        <f>_xlfn.XLOOKUP($A796,'Total project cost for DCs'!A:A,'Total project cost for DCs'!C:C,"Not found",0)</f>
        <v>0</v>
      </c>
      <c r="D796" s="355" t="s">
        <v>155</v>
      </c>
      <c r="E796" s="355" t="s">
        <v>345</v>
      </c>
      <c r="H796" s="355" t="s">
        <v>834</v>
      </c>
      <c r="I796" s="359">
        <f>_xlfn.XLOOKUP($H796,DC_growth_AGS!$A$665:$A$673,DC_growth_AGS!$O$665:$O$673,"Not found",0)</f>
        <v>0.28732391634818177</v>
      </c>
      <c r="J796" s="355">
        <v>2037</v>
      </c>
      <c r="K796" s="360">
        <f>_xlfn.XLOOKUP($A796,'Total project cost for DCs'!$A$4:$A$111,'Total project cost for DCs'!G$4:G$111,0,0)*_xlfn.XLOOKUP($A796,Drury_beneficiary_allocation!$A$5:$A$104,Drury_beneficiary_allocation!$I$5:$I$104,0,0)</f>
        <v>0</v>
      </c>
      <c r="L796" s="360">
        <f>_xlfn.XLOOKUP($A796,'Total project cost for DCs'!$A$4:$A$111,'Total project cost for DCs'!H$4:H$111,0,0)*_xlfn.XLOOKUP($A796,Drury_beneficiary_allocation!$A$5:$A$104,Drury_beneficiary_allocation!$I$5:$I$104,0,0)</f>
        <v>0</v>
      </c>
      <c r="M796" s="360">
        <f>_xlfn.XLOOKUP($A796,'Total project cost for DCs'!$A$4:$A$111,'Total project cost for DCs'!I$4:I$111,0,0)*_xlfn.XLOOKUP($A796,Drury_beneficiary_allocation!$A$5:$A$104,Drury_beneficiary_allocation!$I$5:$I$104,0,0)</f>
        <v>0</v>
      </c>
      <c r="N796" s="360">
        <f>_xlfn.XLOOKUP($A796,'Total project cost for DCs'!$A$4:$A$111,'Total project cost for DCs'!J$4:J$111,0,0)*_xlfn.XLOOKUP($A796,Drury_beneficiary_allocation!$A$5:$A$104,Drury_beneficiary_allocation!$I$5:$I$104,0,0)</f>
        <v>0</v>
      </c>
      <c r="O796" s="360">
        <f>_xlfn.XLOOKUP($A796,'Total project cost for DCs'!$A$4:$A$111,'Total project cost for DCs'!K$4:K$111,0,0)*_xlfn.XLOOKUP($A796,Drury_beneficiary_allocation!$A$5:$A$104,Drury_beneficiary_allocation!$I$5:$I$104,0,0)</f>
        <v>0</v>
      </c>
      <c r="P796" s="360">
        <f>_xlfn.XLOOKUP($A796,'Total project cost for DCs'!$A$4:$A$111,'Total project cost for DCs'!L$4:L$111,0,0)*_xlfn.XLOOKUP($A796,Drury_beneficiary_allocation!$A$5:$A$104,Drury_beneficiary_allocation!$I$5:$I$104,0,0)</f>
        <v>0</v>
      </c>
      <c r="Q796" s="360">
        <f>_xlfn.XLOOKUP($A796,'Total project cost for DCs'!$A$4:$A$111,'Total project cost for DCs'!M$4:M$111,0,0)*_xlfn.XLOOKUP($A796,Drury_beneficiary_allocation!$A$5:$A$104,Drury_beneficiary_allocation!$I$5:$I$104,0,0)</f>
        <v>0</v>
      </c>
      <c r="R796" s="360">
        <f>_xlfn.XLOOKUP($A796,'Total project cost for DCs'!$A$4:$A$111,'Total project cost for DCs'!N$4:N$111,0,0)*_xlfn.XLOOKUP($A796,Drury_beneficiary_allocation!$A$5:$A$104,Drury_beneficiary_allocation!$I$5:$I$104,0,0)</f>
        <v>0</v>
      </c>
      <c r="S796" s="360">
        <f>_xlfn.XLOOKUP($A796,'Total project cost for DCs'!$A$4:$A$111,'Total project cost for DCs'!O$4:O$111,0,0)*_xlfn.XLOOKUP($A796,Drury_beneficiary_allocation!$A$5:$A$104,Drury_beneficiary_allocation!$I$5:$I$104,0,0)</f>
        <v>0</v>
      </c>
      <c r="T796" s="360">
        <f>_xlfn.XLOOKUP($A796,'Total project cost for DCs'!$A$4:$A$111,'Total project cost for DCs'!P$4:P$111,0,0)*_xlfn.XLOOKUP($A796,Drury_beneficiary_allocation!$A$5:$A$104,Drury_beneficiary_allocation!$I$5:$I$104,0,0)</f>
        <v>0</v>
      </c>
      <c r="U796" s="360">
        <f>_xlfn.XLOOKUP($A796,'Total project cost for DCs'!$A$4:$A$111,'Total project cost for DCs'!Q$4:Q$111,0,0)*_xlfn.XLOOKUP($A796,Drury_beneficiary_allocation!$A$5:$A$104,Drury_beneficiary_allocation!$I$5:$I$104,0,0)</f>
        <v>0</v>
      </c>
      <c r="V796" s="360">
        <f>_xlfn.XLOOKUP($A796,'Total project cost for DCs'!$A$4:$A$111,'Total project cost for DCs'!R$4:R$111,0,0)*_xlfn.XLOOKUP($A796,Drury_beneficiary_allocation!$A$5:$A$104,Drury_beneficiary_allocation!$I$5:$I$104,0,0)</f>
        <v>0</v>
      </c>
      <c r="W796" s="360">
        <f>_xlfn.XLOOKUP($A796,'Total project cost for DCs'!$A$4:$A$111,'Total project cost for DCs'!S$4:S$111,0,0)*_xlfn.XLOOKUP($A796,Drury_beneficiary_allocation!$A$5:$A$104,Drury_beneficiary_allocation!$I$5:$I$104,0,0)</f>
        <v>0</v>
      </c>
      <c r="X796" s="360">
        <f>_xlfn.XLOOKUP($A796,'Total project cost for DCs'!$A$4:$A$111,'Total project cost for DCs'!T$4:T$111,0,0)*_xlfn.XLOOKUP($A796,Drury_beneficiary_allocation!$A$5:$A$104,Drury_beneficiary_allocation!$I$5:$I$104,0,0)</f>
        <v>0</v>
      </c>
      <c r="Y796" s="349">
        <f t="shared" si="85"/>
        <v>0</v>
      </c>
      <c r="Z796" s="349">
        <f t="shared" si="86"/>
        <v>0</v>
      </c>
      <c r="AA796" s="349"/>
      <c r="AB796" s="353">
        <v>0</v>
      </c>
      <c r="AC796" s="354" t="str">
        <f t="shared" si="87"/>
        <v>Arterial</v>
      </c>
      <c r="AD796" s="349"/>
      <c r="AE796" s="349"/>
      <c r="AF796" s="355">
        <f>_xlfn.XLOOKUP(A796,'P1 Date Adjustment'!B:B,'P1 Date Adjustment'!F:F,"not found",0)</f>
        <v>2037</v>
      </c>
      <c r="AG796" s="349">
        <f t="shared" si="88"/>
        <v>0</v>
      </c>
    </row>
    <row r="797" spans="1:33" ht="30" x14ac:dyDescent="0.25">
      <c r="A797" s="129">
        <v>69</v>
      </c>
      <c r="B797" s="358" t="s">
        <v>462</v>
      </c>
      <c r="C797" s="358" t="str">
        <f>_xlfn.XLOOKUP($A797,'Total project cost for DCs'!A:A,'Total project cost for DCs'!C:C,"Not found",0)</f>
        <v>New cycle bridge 5m wide, 90m long, approach lengths 200m total for both sides. No property required</v>
      </c>
      <c r="D797" s="355" t="s">
        <v>155</v>
      </c>
      <c r="E797" s="355" t="s">
        <v>223</v>
      </c>
      <c r="H797" s="355" t="s">
        <v>834</v>
      </c>
      <c r="I797" s="359">
        <f>_xlfn.XLOOKUP($H797,DC_growth_AGS!$A$665:$A$673,DC_growth_AGS!$O$665:$O$673,"Not found",0)</f>
        <v>0.28732391634818177</v>
      </c>
      <c r="J797" s="355">
        <v>2035</v>
      </c>
      <c r="K797" s="360">
        <f>_xlfn.XLOOKUP($A797,'Total project cost for DCs'!$A$4:$A$111,'Total project cost for DCs'!G$4:G$111,0,0)*_xlfn.XLOOKUP($A797,Drury_beneficiary_allocation!$A$5:$A$104,Drury_beneficiary_allocation!$I$5:$I$104,0,0)</f>
        <v>0</v>
      </c>
      <c r="L797" s="360">
        <f>_xlfn.XLOOKUP($A797,'Total project cost for DCs'!$A$4:$A$111,'Total project cost for DCs'!H$4:H$111,0,0)*_xlfn.XLOOKUP($A797,Drury_beneficiary_allocation!$A$5:$A$104,Drury_beneficiary_allocation!$I$5:$I$104,0,0)</f>
        <v>0</v>
      </c>
      <c r="M797" s="360">
        <f>_xlfn.XLOOKUP($A797,'Total project cost for DCs'!$A$4:$A$111,'Total project cost for DCs'!I$4:I$111,0,0)*_xlfn.XLOOKUP($A797,Drury_beneficiary_allocation!$A$5:$A$104,Drury_beneficiary_allocation!$I$5:$I$104,0,0)</f>
        <v>0</v>
      </c>
      <c r="N797" s="360">
        <f>_xlfn.XLOOKUP($A797,'Total project cost for DCs'!$A$4:$A$111,'Total project cost for DCs'!J$4:J$111,0,0)*_xlfn.XLOOKUP($A797,Drury_beneficiary_allocation!$A$5:$A$104,Drury_beneficiary_allocation!$I$5:$I$104,0,0)</f>
        <v>0</v>
      </c>
      <c r="O797" s="360">
        <f>_xlfn.XLOOKUP($A797,'Total project cost for DCs'!$A$4:$A$111,'Total project cost for DCs'!K$4:K$111,0,0)*_xlfn.XLOOKUP($A797,Drury_beneficiary_allocation!$A$5:$A$104,Drury_beneficiary_allocation!$I$5:$I$104,0,0)</f>
        <v>0</v>
      </c>
      <c r="P797" s="360">
        <f>_xlfn.XLOOKUP($A797,'Total project cost for DCs'!$A$4:$A$111,'Total project cost for DCs'!L$4:L$111,0,0)*_xlfn.XLOOKUP($A797,Drury_beneficiary_allocation!$A$5:$A$104,Drury_beneficiary_allocation!$I$5:$I$104,0,0)</f>
        <v>0</v>
      </c>
      <c r="Q797" s="360">
        <f>_xlfn.XLOOKUP($A797,'Total project cost for DCs'!$A$4:$A$111,'Total project cost for DCs'!M$4:M$111,0,0)*_xlfn.XLOOKUP($A797,Drury_beneficiary_allocation!$A$5:$A$104,Drury_beneficiary_allocation!$I$5:$I$104,0,0)</f>
        <v>0</v>
      </c>
      <c r="R797" s="360">
        <f>_xlfn.XLOOKUP($A797,'Total project cost for DCs'!$A$4:$A$111,'Total project cost for DCs'!N$4:N$111,0,0)*_xlfn.XLOOKUP($A797,Drury_beneficiary_allocation!$A$5:$A$104,Drury_beneficiary_allocation!$I$5:$I$104,0,0)</f>
        <v>0</v>
      </c>
      <c r="S797" s="360">
        <f>_xlfn.XLOOKUP($A797,'Total project cost for DCs'!$A$4:$A$111,'Total project cost for DCs'!O$4:O$111,0,0)*_xlfn.XLOOKUP($A797,Drury_beneficiary_allocation!$A$5:$A$104,Drury_beneficiary_allocation!$I$5:$I$104,0,0)</f>
        <v>0</v>
      </c>
      <c r="T797" s="360">
        <f>_xlfn.XLOOKUP($A797,'Total project cost for DCs'!$A$4:$A$111,'Total project cost for DCs'!P$4:P$111,0,0)*_xlfn.XLOOKUP($A797,Drury_beneficiary_allocation!$A$5:$A$104,Drury_beneficiary_allocation!$I$5:$I$104,0,0)</f>
        <v>0</v>
      </c>
      <c r="U797" s="360">
        <f>_xlfn.XLOOKUP($A797,'Total project cost for DCs'!$A$4:$A$111,'Total project cost for DCs'!Q$4:Q$111,0,0)*_xlfn.XLOOKUP($A797,Drury_beneficiary_allocation!$A$5:$A$104,Drury_beneficiary_allocation!$I$5:$I$104,0,0)</f>
        <v>0</v>
      </c>
      <c r="V797" s="360">
        <f>_xlfn.XLOOKUP($A797,'Total project cost for DCs'!$A$4:$A$111,'Total project cost for DCs'!R$4:R$111,0,0)*_xlfn.XLOOKUP($A797,Drury_beneficiary_allocation!$A$5:$A$104,Drury_beneficiary_allocation!$I$5:$I$104,0,0)</f>
        <v>0</v>
      </c>
      <c r="W797" s="360">
        <f>_xlfn.XLOOKUP($A797,'Total project cost for DCs'!$A$4:$A$111,'Total project cost for DCs'!S$4:S$111,0,0)*_xlfn.XLOOKUP($A797,Drury_beneficiary_allocation!$A$5:$A$104,Drury_beneficiary_allocation!$I$5:$I$104,0,0)</f>
        <v>0</v>
      </c>
      <c r="X797" s="360">
        <f>_xlfn.XLOOKUP($A797,'Total project cost for DCs'!$A$4:$A$111,'Total project cost for DCs'!T$4:T$111,0,0)*_xlfn.XLOOKUP($A797,Drury_beneficiary_allocation!$A$5:$A$104,Drury_beneficiary_allocation!$I$5:$I$104,0,0)</f>
        <v>0</v>
      </c>
      <c r="Y797" s="349">
        <f t="shared" si="85"/>
        <v>0</v>
      </c>
      <c r="Z797" s="349">
        <f t="shared" si="86"/>
        <v>0</v>
      </c>
      <c r="AA797" s="349"/>
      <c r="AB797" s="353">
        <v>0</v>
      </c>
      <c r="AC797" s="354" t="str">
        <f t="shared" si="87"/>
        <v>Collector</v>
      </c>
      <c r="AD797" s="349"/>
      <c r="AE797" s="349"/>
      <c r="AF797" s="355">
        <f>_xlfn.XLOOKUP(A797,'P1 Date Adjustment'!B:B,'P1 Date Adjustment'!F:F,"not found",0)</f>
        <v>2035</v>
      </c>
      <c r="AG797" s="349">
        <f t="shared" si="88"/>
        <v>0</v>
      </c>
    </row>
    <row r="798" spans="1:33" ht="30" x14ac:dyDescent="0.25">
      <c r="A798" s="129">
        <v>70</v>
      </c>
      <c r="B798" s="358" t="s">
        <v>464</v>
      </c>
      <c r="C798" s="358" t="str">
        <f>_xlfn.XLOOKUP($A798,'Total project cost for DCs'!A:A,'Total project cost for DCs'!C:C,"Not found",0)</f>
        <v>New cycle bridge 5m wide, 80m long, approach lengths 270m total for both sides. No property required</v>
      </c>
      <c r="D798" s="355" t="s">
        <v>155</v>
      </c>
      <c r="E798" s="355" t="s">
        <v>345</v>
      </c>
      <c r="H798" s="355" t="s">
        <v>834</v>
      </c>
      <c r="I798" s="359">
        <f>_xlfn.XLOOKUP($H798,DC_growth_AGS!$A$665:$A$673,DC_growth_AGS!$O$665:$O$673,"Not found",0)</f>
        <v>0.28732391634818177</v>
      </c>
      <c r="J798" s="355">
        <v>2031</v>
      </c>
      <c r="K798" s="360">
        <f>_xlfn.XLOOKUP($A798,'Total project cost for DCs'!$A$4:$A$111,'Total project cost for DCs'!G$4:G$111,0,0)*_xlfn.XLOOKUP($A798,Drury_beneficiary_allocation!$A$5:$A$104,Drury_beneficiary_allocation!$I$5:$I$104,0,0)</f>
        <v>0</v>
      </c>
      <c r="L798" s="360">
        <f>_xlfn.XLOOKUP($A798,'Total project cost for DCs'!$A$4:$A$111,'Total project cost for DCs'!H$4:H$111,0,0)*_xlfn.XLOOKUP($A798,Drury_beneficiary_allocation!$A$5:$A$104,Drury_beneficiary_allocation!$I$5:$I$104,0,0)</f>
        <v>0</v>
      </c>
      <c r="M798" s="360">
        <f>_xlfn.XLOOKUP($A798,'Total project cost for DCs'!$A$4:$A$111,'Total project cost for DCs'!I$4:I$111,0,0)*_xlfn.XLOOKUP($A798,Drury_beneficiary_allocation!$A$5:$A$104,Drury_beneficiary_allocation!$I$5:$I$104,0,0)</f>
        <v>0</v>
      </c>
      <c r="N798" s="360">
        <f>_xlfn.XLOOKUP($A798,'Total project cost for DCs'!$A$4:$A$111,'Total project cost for DCs'!J$4:J$111,0,0)*_xlfn.XLOOKUP($A798,Drury_beneficiary_allocation!$A$5:$A$104,Drury_beneficiary_allocation!$I$5:$I$104,0,0)</f>
        <v>0</v>
      </c>
      <c r="O798" s="360">
        <f>_xlfn.XLOOKUP($A798,'Total project cost for DCs'!$A$4:$A$111,'Total project cost for DCs'!K$4:K$111,0,0)*_xlfn.XLOOKUP($A798,Drury_beneficiary_allocation!$A$5:$A$104,Drury_beneficiary_allocation!$I$5:$I$104,0,0)</f>
        <v>0</v>
      </c>
      <c r="P798" s="360">
        <f>_xlfn.XLOOKUP($A798,'Total project cost for DCs'!$A$4:$A$111,'Total project cost for DCs'!L$4:L$111,0,0)*_xlfn.XLOOKUP($A798,Drury_beneficiary_allocation!$A$5:$A$104,Drury_beneficiary_allocation!$I$5:$I$104,0,0)</f>
        <v>0</v>
      </c>
      <c r="Q798" s="360">
        <f>_xlfn.XLOOKUP($A798,'Total project cost for DCs'!$A$4:$A$111,'Total project cost for DCs'!M$4:M$111,0,0)*_xlfn.XLOOKUP($A798,Drury_beneficiary_allocation!$A$5:$A$104,Drury_beneficiary_allocation!$I$5:$I$104,0,0)</f>
        <v>0</v>
      </c>
      <c r="R798" s="360">
        <f>_xlfn.XLOOKUP($A798,'Total project cost for DCs'!$A$4:$A$111,'Total project cost for DCs'!N$4:N$111,0,0)*_xlfn.XLOOKUP($A798,Drury_beneficiary_allocation!$A$5:$A$104,Drury_beneficiary_allocation!$I$5:$I$104,0,0)</f>
        <v>0</v>
      </c>
      <c r="S798" s="360">
        <f>_xlfn.XLOOKUP($A798,'Total project cost for DCs'!$A$4:$A$111,'Total project cost for DCs'!O$4:O$111,0,0)*_xlfn.XLOOKUP($A798,Drury_beneficiary_allocation!$A$5:$A$104,Drury_beneficiary_allocation!$I$5:$I$104,0,0)</f>
        <v>0</v>
      </c>
      <c r="T798" s="360">
        <f>_xlfn.XLOOKUP($A798,'Total project cost for DCs'!$A$4:$A$111,'Total project cost for DCs'!P$4:P$111,0,0)*_xlfn.XLOOKUP($A798,Drury_beneficiary_allocation!$A$5:$A$104,Drury_beneficiary_allocation!$I$5:$I$104,0,0)</f>
        <v>0</v>
      </c>
      <c r="U798" s="360">
        <f>_xlfn.XLOOKUP($A798,'Total project cost for DCs'!$A$4:$A$111,'Total project cost for DCs'!Q$4:Q$111,0,0)*_xlfn.XLOOKUP($A798,Drury_beneficiary_allocation!$A$5:$A$104,Drury_beneficiary_allocation!$I$5:$I$104,0,0)</f>
        <v>0</v>
      </c>
      <c r="V798" s="360">
        <f>_xlfn.XLOOKUP($A798,'Total project cost for DCs'!$A$4:$A$111,'Total project cost for DCs'!R$4:R$111,0,0)*_xlfn.XLOOKUP($A798,Drury_beneficiary_allocation!$A$5:$A$104,Drury_beneficiary_allocation!$I$5:$I$104,0,0)</f>
        <v>0</v>
      </c>
      <c r="W798" s="360">
        <f>_xlfn.XLOOKUP($A798,'Total project cost for DCs'!$A$4:$A$111,'Total project cost for DCs'!S$4:S$111,0,0)*_xlfn.XLOOKUP($A798,Drury_beneficiary_allocation!$A$5:$A$104,Drury_beneficiary_allocation!$I$5:$I$104,0,0)</f>
        <v>0</v>
      </c>
      <c r="X798" s="360">
        <f>_xlfn.XLOOKUP($A798,'Total project cost for DCs'!$A$4:$A$111,'Total project cost for DCs'!T$4:T$111,0,0)*_xlfn.XLOOKUP($A798,Drury_beneficiary_allocation!$A$5:$A$104,Drury_beneficiary_allocation!$I$5:$I$104,0,0)</f>
        <v>0</v>
      </c>
      <c r="Y798" s="349">
        <f t="shared" si="85"/>
        <v>0</v>
      </c>
      <c r="Z798" s="349">
        <f t="shared" si="86"/>
        <v>0</v>
      </c>
      <c r="AA798" s="349"/>
      <c r="AB798" s="353">
        <v>0</v>
      </c>
      <c r="AC798" s="354" t="str">
        <f t="shared" si="87"/>
        <v>Arterial</v>
      </c>
      <c r="AD798" s="349"/>
      <c r="AE798" s="349"/>
      <c r="AF798" s="355">
        <f>_xlfn.XLOOKUP(A798,'P1 Date Adjustment'!B:B,'P1 Date Adjustment'!F:F,"not found",0)</f>
        <v>2031</v>
      </c>
      <c r="AG798" s="349">
        <f t="shared" si="88"/>
        <v>0</v>
      </c>
    </row>
    <row r="799" spans="1:33" ht="30" x14ac:dyDescent="0.25">
      <c r="A799" s="129" t="s">
        <v>154</v>
      </c>
      <c r="B799" s="358" t="s">
        <v>141</v>
      </c>
      <c r="C799" s="358" t="str">
        <f>_xlfn.XLOOKUP($A799,'Total project cost for DCs'!A:A,'Total project cost for DCs'!C:C,"Not found",0)</f>
        <v>4-lane urban- existing road layout with active modes on both sides + intersection improvements (TDM)</v>
      </c>
      <c r="D799" s="355" t="s">
        <v>155</v>
      </c>
      <c r="E799" s="355" t="s">
        <v>157</v>
      </c>
      <c r="F799" s="355" t="s">
        <v>826</v>
      </c>
      <c r="H799" s="355" t="s">
        <v>834</v>
      </c>
      <c r="I799" s="359">
        <f>_xlfn.XLOOKUP($H799,DC_growth_AGS!$A$665:$A$673,DC_growth_AGS!$O$665:$O$673,"Not found",0)</f>
        <v>0.28732391634818177</v>
      </c>
      <c r="J799" s="355">
        <v>2031</v>
      </c>
      <c r="K799" s="362">
        <f>IF($AC799="Arterial",-K746*$AD$2,0)</f>
        <v>0</v>
      </c>
      <c r="L799" s="362">
        <f t="shared" ref="L799:X799" si="89">IF($AC799="Arterial",-L746*$AD$2,0)</f>
        <v>0</v>
      </c>
      <c r="M799" s="362">
        <f t="shared" si="89"/>
        <v>0</v>
      </c>
      <c r="N799" s="362">
        <f t="shared" si="89"/>
        <v>0</v>
      </c>
      <c r="O799" s="362">
        <f t="shared" si="89"/>
        <v>0</v>
      </c>
      <c r="P799" s="362">
        <f t="shared" si="89"/>
        <v>0</v>
      </c>
      <c r="Q799" s="362">
        <f t="shared" si="89"/>
        <v>0</v>
      </c>
      <c r="R799" s="362">
        <f t="shared" si="89"/>
        <v>0</v>
      </c>
      <c r="S799" s="362">
        <f t="shared" si="89"/>
        <v>0</v>
      </c>
      <c r="T799" s="362">
        <f t="shared" si="89"/>
        <v>-35202.545439699941</v>
      </c>
      <c r="U799" s="362">
        <f t="shared" si="89"/>
        <v>-359638.80490618543</v>
      </c>
      <c r="V799" s="362">
        <f t="shared" si="89"/>
        <v>0</v>
      </c>
      <c r="W799" s="362">
        <f t="shared" si="89"/>
        <v>0</v>
      </c>
      <c r="X799" s="362">
        <f t="shared" si="89"/>
        <v>0</v>
      </c>
      <c r="Y799" s="349">
        <f t="shared" si="85"/>
        <v>-394841.35034588538</v>
      </c>
      <c r="Z799" s="349">
        <f t="shared" si="86"/>
        <v>-394841.35034588538</v>
      </c>
      <c r="AA799" s="349"/>
      <c r="AB799" s="353">
        <v>0</v>
      </c>
      <c r="AC799" s="354" t="str">
        <f t="shared" si="87"/>
        <v>Arterial</v>
      </c>
      <c r="AD799" s="349"/>
      <c r="AE799" s="349"/>
      <c r="AF799" s="355">
        <f>_xlfn.XLOOKUP(A799,'P1 Date Adjustment'!B:B,'P1 Date Adjustment'!F:F,"not found",0)</f>
        <v>2031</v>
      </c>
      <c r="AG799" s="349">
        <f t="shared" si="88"/>
        <v>-113447.3631175843</v>
      </c>
    </row>
    <row r="800" spans="1:33" ht="30" x14ac:dyDescent="0.25">
      <c r="A800" s="129" t="s">
        <v>163</v>
      </c>
      <c r="B800" s="358" t="s">
        <v>164</v>
      </c>
      <c r="C800" s="358" t="str">
        <f>_xlfn.XLOOKUP($A800,'Total project cost for DCs'!A:A,'Total project cost for DCs'!C:C,"Not found",0)</f>
        <v>2-lane urban- existing road layout with active modes on both sides + intersection improvements (TDM)</v>
      </c>
      <c r="D800" s="355" t="s">
        <v>155</v>
      </c>
      <c r="E800" s="355" t="s">
        <v>145</v>
      </c>
      <c r="F800" s="355" t="s">
        <v>826</v>
      </c>
      <c r="H800" s="355" t="s">
        <v>834</v>
      </c>
      <c r="I800" s="359">
        <f>_xlfn.XLOOKUP($H800,DC_growth_AGS!$A$665:$A$673,DC_growth_AGS!$O$665:$O$673,"Not found",0)</f>
        <v>0.28732391634818177</v>
      </c>
      <c r="J800" s="355">
        <v>2030</v>
      </c>
      <c r="K800" s="362">
        <f t="shared" ref="K800:X815" si="90">IF($AC800="Arterial",-K747*$AD$2,0)</f>
        <v>0</v>
      </c>
      <c r="L800" s="362">
        <f t="shared" si="90"/>
        <v>0</v>
      </c>
      <c r="M800" s="362">
        <f t="shared" si="90"/>
        <v>0</v>
      </c>
      <c r="N800" s="362">
        <f t="shared" si="90"/>
        <v>0</v>
      </c>
      <c r="O800" s="362">
        <f t="shared" si="90"/>
        <v>0</v>
      </c>
      <c r="P800" s="362">
        <f t="shared" si="90"/>
        <v>0</v>
      </c>
      <c r="Q800" s="362">
        <f t="shared" si="90"/>
        <v>0</v>
      </c>
      <c r="R800" s="362">
        <f t="shared" si="90"/>
        <v>0</v>
      </c>
      <c r="S800" s="362">
        <f t="shared" si="90"/>
        <v>-9747.2154706655801</v>
      </c>
      <c r="T800" s="362">
        <f t="shared" si="90"/>
        <v>-99580.21157981157</v>
      </c>
      <c r="U800" s="362">
        <f t="shared" si="90"/>
        <v>0</v>
      </c>
      <c r="V800" s="362">
        <f t="shared" si="90"/>
        <v>0</v>
      </c>
      <c r="W800" s="362">
        <f t="shared" si="90"/>
        <v>0</v>
      </c>
      <c r="X800" s="362">
        <f t="shared" si="90"/>
        <v>0</v>
      </c>
      <c r="Y800" s="349">
        <f t="shared" si="85"/>
        <v>-109327.42705047716</v>
      </c>
      <c r="Z800" s="349">
        <f t="shared" si="86"/>
        <v>-109327.42705047716</v>
      </c>
      <c r="AA800" s="349"/>
      <c r="AB800" s="353">
        <v>0</v>
      </c>
      <c r="AC800" s="354" t="str">
        <f t="shared" si="87"/>
        <v>Arterial</v>
      </c>
      <c r="AD800" s="349"/>
      <c r="AE800" s="349"/>
      <c r="AF800" s="355">
        <f>_xlfn.XLOOKUP(A800,'P1 Date Adjustment'!B:B,'P1 Date Adjustment'!F:F,"not found",0)</f>
        <v>2030</v>
      </c>
      <c r="AG800" s="349">
        <f t="shared" si="88"/>
        <v>-31412.384504413243</v>
      </c>
    </row>
    <row r="801" spans="1:33" ht="30" x14ac:dyDescent="0.25">
      <c r="A801" s="129" t="s">
        <v>188</v>
      </c>
      <c r="B801" s="358" t="s">
        <v>185</v>
      </c>
      <c r="C801" s="358" t="str">
        <f>_xlfn.XLOOKUP($A801,'Total project cost for DCs'!A:A,'Total project cost for DCs'!C:C,"Not found",0)</f>
        <v>Expand to 24m cross section</v>
      </c>
      <c r="D801" s="355" t="s">
        <v>155</v>
      </c>
      <c r="E801" s="355" t="s">
        <v>190</v>
      </c>
      <c r="F801" s="355" t="s">
        <v>826</v>
      </c>
      <c r="H801" s="355" t="s">
        <v>834</v>
      </c>
      <c r="I801" s="359">
        <f>_xlfn.XLOOKUP($H801,DC_growth_AGS!$A$665:$A$673,DC_growth_AGS!$O$665:$O$673,"Not found",0)</f>
        <v>0.28732391634818177</v>
      </c>
      <c r="J801" s="355">
        <v>2029</v>
      </c>
      <c r="K801" s="362">
        <f t="shared" si="90"/>
        <v>0</v>
      </c>
      <c r="L801" s="362">
        <f t="shared" si="90"/>
        <v>0</v>
      </c>
      <c r="M801" s="362">
        <f t="shared" si="90"/>
        <v>0</v>
      </c>
      <c r="N801" s="362">
        <f t="shared" si="90"/>
        <v>0</v>
      </c>
      <c r="O801" s="362">
        <f t="shared" si="90"/>
        <v>0</v>
      </c>
      <c r="P801" s="362">
        <f t="shared" si="90"/>
        <v>0</v>
      </c>
      <c r="Q801" s="362">
        <f t="shared" si="90"/>
        <v>0</v>
      </c>
      <c r="R801" s="362">
        <f t="shared" si="90"/>
        <v>0</v>
      </c>
      <c r="S801" s="362">
        <f t="shared" si="90"/>
        <v>0</v>
      </c>
      <c r="T801" s="362">
        <f t="shared" si="90"/>
        <v>0</v>
      </c>
      <c r="U801" s="362">
        <f t="shared" si="90"/>
        <v>0</v>
      </c>
      <c r="V801" s="362">
        <f t="shared" si="90"/>
        <v>0</v>
      </c>
      <c r="W801" s="362">
        <f t="shared" si="90"/>
        <v>0</v>
      </c>
      <c r="X801" s="362">
        <f t="shared" si="90"/>
        <v>0</v>
      </c>
      <c r="Y801" s="349">
        <f t="shared" si="85"/>
        <v>0</v>
      </c>
      <c r="Z801" s="349">
        <f t="shared" si="86"/>
        <v>0</v>
      </c>
      <c r="AA801" s="349"/>
      <c r="AB801" s="353">
        <v>0</v>
      </c>
      <c r="AC801" s="354" t="str">
        <f t="shared" si="87"/>
        <v>Arterial</v>
      </c>
      <c r="AD801" s="349"/>
      <c r="AE801" s="349"/>
      <c r="AF801" s="355">
        <f>_xlfn.XLOOKUP(A801,'P1 Date Adjustment'!B:B,'P1 Date Adjustment'!F:F,"not found",0)</f>
        <v>2029</v>
      </c>
      <c r="AG801" s="349">
        <f t="shared" si="88"/>
        <v>0</v>
      </c>
    </row>
    <row r="802" spans="1:33" ht="30" x14ac:dyDescent="0.25">
      <c r="A802" s="129">
        <v>7</v>
      </c>
      <c r="B802" s="358" t="s">
        <v>197</v>
      </c>
      <c r="C802" s="358" t="str">
        <f>_xlfn.XLOOKUP($A802,'Total project cost for DCs'!A:A,'Total project cost for DCs'!C:C,"Not found",0)</f>
        <v>2-lane urban - upgrade existing road layout with active modes on both sides</v>
      </c>
      <c r="D802" s="355" t="s">
        <v>155</v>
      </c>
      <c r="E802" s="355" t="s">
        <v>199</v>
      </c>
      <c r="F802" s="355" t="s">
        <v>826</v>
      </c>
      <c r="H802" s="355" t="s">
        <v>834</v>
      </c>
      <c r="I802" s="359">
        <f>_xlfn.XLOOKUP($H802,DC_growth_AGS!$A$665:$A$673,DC_growth_AGS!$O$665:$O$673,"Not found",0)</f>
        <v>0.28732391634818177</v>
      </c>
      <c r="J802" s="355">
        <v>2033</v>
      </c>
      <c r="K802" s="362">
        <f t="shared" si="90"/>
        <v>0</v>
      </c>
      <c r="L802" s="362">
        <f t="shared" si="90"/>
        <v>0</v>
      </c>
      <c r="M802" s="362">
        <f t="shared" si="90"/>
        <v>0</v>
      </c>
      <c r="N802" s="362">
        <f t="shared" si="90"/>
        <v>0</v>
      </c>
      <c r="O802" s="362">
        <f t="shared" si="90"/>
        <v>0</v>
      </c>
      <c r="P802" s="362">
        <f t="shared" si="90"/>
        <v>0</v>
      </c>
      <c r="Q802" s="362">
        <f t="shared" si="90"/>
        <v>0</v>
      </c>
      <c r="R802" s="362">
        <f t="shared" si="90"/>
        <v>0</v>
      </c>
      <c r="S802" s="362">
        <f t="shared" si="90"/>
        <v>0</v>
      </c>
      <c r="T802" s="362">
        <f t="shared" si="90"/>
        <v>0</v>
      </c>
      <c r="U802" s="362">
        <f t="shared" si="90"/>
        <v>0</v>
      </c>
      <c r="V802" s="362">
        <f t="shared" si="90"/>
        <v>0</v>
      </c>
      <c r="W802" s="362">
        <f t="shared" si="90"/>
        <v>0</v>
      </c>
      <c r="X802" s="362">
        <f t="shared" si="90"/>
        <v>0</v>
      </c>
      <c r="Y802" s="349">
        <f t="shared" si="85"/>
        <v>0</v>
      </c>
      <c r="Z802" s="349">
        <f t="shared" si="86"/>
        <v>0</v>
      </c>
      <c r="AA802" s="349"/>
      <c r="AB802" s="353">
        <v>0</v>
      </c>
      <c r="AC802" s="354" t="str">
        <f t="shared" si="87"/>
        <v>Collector</v>
      </c>
      <c r="AD802" s="349"/>
      <c r="AE802" s="349"/>
      <c r="AF802" s="355">
        <f>_xlfn.XLOOKUP(A802,'P1 Date Adjustment'!B:B,'P1 Date Adjustment'!F:F,"not found",0)</f>
        <v>2033</v>
      </c>
      <c r="AG802" s="349">
        <f t="shared" si="88"/>
        <v>0</v>
      </c>
    </row>
    <row r="803" spans="1:33" ht="30" x14ac:dyDescent="0.25">
      <c r="A803" s="129">
        <v>8</v>
      </c>
      <c r="B803" s="358" t="s">
        <v>200</v>
      </c>
      <c r="C803" s="358" t="str">
        <f>_xlfn.XLOOKUP($A803,'Total project cost for DCs'!A:A,'Total project cost for DCs'!C:C,"Not found",0)</f>
        <v>2-lane urban - upgrade existing road layout with active modes on both sides</v>
      </c>
      <c r="D803" s="355" t="s">
        <v>155</v>
      </c>
      <c r="E803" s="355" t="s">
        <v>199</v>
      </c>
      <c r="F803" s="355" t="s">
        <v>826</v>
      </c>
      <c r="H803" s="355" t="s">
        <v>834</v>
      </c>
      <c r="I803" s="359">
        <f>_xlfn.XLOOKUP($H803,DC_growth_AGS!$A$665:$A$673,DC_growth_AGS!$O$665:$O$673,"Not found",0)</f>
        <v>0.28732391634818177</v>
      </c>
      <c r="J803" s="355">
        <v>2033</v>
      </c>
      <c r="K803" s="362">
        <f t="shared" si="90"/>
        <v>0</v>
      </c>
      <c r="L803" s="362">
        <f t="shared" si="90"/>
        <v>0</v>
      </c>
      <c r="M803" s="362">
        <f t="shared" si="90"/>
        <v>0</v>
      </c>
      <c r="N803" s="362">
        <f t="shared" si="90"/>
        <v>0</v>
      </c>
      <c r="O803" s="362">
        <f t="shared" si="90"/>
        <v>0</v>
      </c>
      <c r="P803" s="362">
        <f t="shared" si="90"/>
        <v>0</v>
      </c>
      <c r="Q803" s="362">
        <f t="shared" si="90"/>
        <v>0</v>
      </c>
      <c r="R803" s="362">
        <f t="shared" si="90"/>
        <v>0</v>
      </c>
      <c r="S803" s="362">
        <f t="shared" si="90"/>
        <v>0</v>
      </c>
      <c r="T803" s="362">
        <f t="shared" si="90"/>
        <v>0</v>
      </c>
      <c r="U803" s="362">
        <f t="shared" si="90"/>
        <v>0</v>
      </c>
      <c r="V803" s="362">
        <f t="shared" si="90"/>
        <v>0</v>
      </c>
      <c r="W803" s="362">
        <f t="shared" si="90"/>
        <v>0</v>
      </c>
      <c r="X803" s="362">
        <f t="shared" si="90"/>
        <v>0</v>
      </c>
      <c r="Y803" s="349">
        <f t="shared" si="85"/>
        <v>0</v>
      </c>
      <c r="Z803" s="349">
        <f t="shared" si="86"/>
        <v>0</v>
      </c>
      <c r="AA803" s="349"/>
      <c r="AB803" s="353">
        <v>0</v>
      </c>
      <c r="AC803" s="354" t="str">
        <f t="shared" si="87"/>
        <v>Collector</v>
      </c>
      <c r="AD803" s="349"/>
      <c r="AE803" s="349"/>
      <c r="AF803" s="355">
        <f>_xlfn.XLOOKUP(A803,'P1 Date Adjustment'!B:B,'P1 Date Adjustment'!F:F,"not found",0)</f>
        <v>2033</v>
      </c>
      <c r="AG803" s="349">
        <f t="shared" si="88"/>
        <v>0</v>
      </c>
    </row>
    <row r="804" spans="1:33" ht="30" x14ac:dyDescent="0.25">
      <c r="A804" s="129" t="s">
        <v>214</v>
      </c>
      <c r="B804" s="358" t="s">
        <v>215</v>
      </c>
      <c r="C804" s="358" t="str">
        <f>_xlfn.XLOOKUP($A804,'Total project cost for DCs'!A:A,'Total project cost for DCs'!C:C,"Not found",0)</f>
        <v xml:space="preserve"> 2-lane signalised intersection with active mode crossings</v>
      </c>
      <c r="D804" s="355" t="s">
        <v>155</v>
      </c>
      <c r="E804" s="355" t="s">
        <v>190</v>
      </c>
      <c r="F804" s="355" t="s">
        <v>826</v>
      </c>
      <c r="H804" s="355" t="s">
        <v>834</v>
      </c>
      <c r="I804" s="359">
        <f>_xlfn.XLOOKUP($H804,DC_growth_AGS!$A$665:$A$673,DC_growth_AGS!$O$665:$O$673,"Not found",0)</f>
        <v>0.28732391634818177</v>
      </c>
      <c r="J804" s="355">
        <v>2029</v>
      </c>
      <c r="K804" s="362">
        <f t="shared" si="90"/>
        <v>0</v>
      </c>
      <c r="L804" s="362">
        <f t="shared" si="90"/>
        <v>0</v>
      </c>
      <c r="M804" s="362">
        <f t="shared" si="90"/>
        <v>0</v>
      </c>
      <c r="N804" s="362">
        <f t="shared" si="90"/>
        <v>0</v>
      </c>
      <c r="O804" s="362">
        <f t="shared" si="90"/>
        <v>0</v>
      </c>
      <c r="P804" s="362">
        <f t="shared" si="90"/>
        <v>0</v>
      </c>
      <c r="Q804" s="362">
        <f t="shared" si="90"/>
        <v>0</v>
      </c>
      <c r="R804" s="362">
        <f t="shared" si="90"/>
        <v>0</v>
      </c>
      <c r="S804" s="362">
        <f t="shared" si="90"/>
        <v>0</v>
      </c>
      <c r="T804" s="362">
        <f t="shared" si="90"/>
        <v>0</v>
      </c>
      <c r="U804" s="362">
        <f t="shared" si="90"/>
        <v>0</v>
      </c>
      <c r="V804" s="362">
        <f t="shared" si="90"/>
        <v>0</v>
      </c>
      <c r="W804" s="362">
        <f t="shared" si="90"/>
        <v>0</v>
      </c>
      <c r="X804" s="362">
        <f t="shared" si="90"/>
        <v>0</v>
      </c>
      <c r="Y804" s="349">
        <f t="shared" si="85"/>
        <v>0</v>
      </c>
      <c r="Z804" s="349">
        <f t="shared" si="86"/>
        <v>0</v>
      </c>
      <c r="AA804" s="349"/>
      <c r="AB804" s="353">
        <v>0</v>
      </c>
      <c r="AC804" s="354" t="str">
        <f t="shared" si="87"/>
        <v>Arterial</v>
      </c>
      <c r="AD804" s="349"/>
      <c r="AE804" s="349"/>
      <c r="AF804" s="355">
        <f>_xlfn.XLOOKUP(A804,'P1 Date Adjustment'!B:B,'P1 Date Adjustment'!F:F,"not found",0)</f>
        <v>2029</v>
      </c>
      <c r="AG804" s="349">
        <f t="shared" si="88"/>
        <v>0</v>
      </c>
    </row>
    <row r="805" spans="1:33" ht="30" x14ac:dyDescent="0.25">
      <c r="A805" s="129" t="s">
        <v>217</v>
      </c>
      <c r="B805" s="358" t="s">
        <v>215</v>
      </c>
      <c r="C805" s="358" t="str">
        <f>_xlfn.XLOOKUP($A805,'Total project cost for DCs'!A:A,'Total project cost for DCs'!C:C,"Not found",0)</f>
        <v>multi-lane roundabout with active mode crossings, SGA design</v>
      </c>
      <c r="D805" s="355" t="s">
        <v>155</v>
      </c>
      <c r="E805" s="355" t="s">
        <v>157</v>
      </c>
      <c r="F805" s="355" t="s">
        <v>826</v>
      </c>
      <c r="H805" s="355" t="s">
        <v>834</v>
      </c>
      <c r="I805" s="359">
        <f>_xlfn.XLOOKUP($H805,DC_growth_AGS!$A$665:$A$673,DC_growth_AGS!$O$665:$O$673,"Not found",0)</f>
        <v>0.28732391634818177</v>
      </c>
      <c r="J805" s="355">
        <v>2031</v>
      </c>
      <c r="K805" s="362">
        <f t="shared" si="90"/>
        <v>0</v>
      </c>
      <c r="L805" s="362">
        <f t="shared" si="90"/>
        <v>0</v>
      </c>
      <c r="M805" s="362">
        <f t="shared" si="90"/>
        <v>0</v>
      </c>
      <c r="N805" s="362">
        <f t="shared" si="90"/>
        <v>0</v>
      </c>
      <c r="O805" s="362">
        <f t="shared" si="90"/>
        <v>0</v>
      </c>
      <c r="P805" s="362">
        <f t="shared" si="90"/>
        <v>0</v>
      </c>
      <c r="Q805" s="362">
        <f t="shared" si="90"/>
        <v>0</v>
      </c>
      <c r="R805" s="362">
        <f t="shared" si="90"/>
        <v>0</v>
      </c>
      <c r="S805" s="362">
        <f t="shared" si="90"/>
        <v>0</v>
      </c>
      <c r="T805" s="362">
        <f t="shared" si="90"/>
        <v>0</v>
      </c>
      <c r="U805" s="362">
        <f t="shared" si="90"/>
        <v>0</v>
      </c>
      <c r="V805" s="362">
        <f t="shared" si="90"/>
        <v>0</v>
      </c>
      <c r="W805" s="362">
        <f t="shared" si="90"/>
        <v>0</v>
      </c>
      <c r="X805" s="362">
        <f t="shared" si="90"/>
        <v>0</v>
      </c>
      <c r="Y805" s="349">
        <f t="shared" si="85"/>
        <v>0</v>
      </c>
      <c r="Z805" s="349">
        <f t="shared" si="86"/>
        <v>0</v>
      </c>
      <c r="AA805" s="349"/>
      <c r="AB805" s="353">
        <v>0</v>
      </c>
      <c r="AC805" s="354" t="str">
        <f t="shared" si="87"/>
        <v>Arterial</v>
      </c>
      <c r="AD805" s="349"/>
      <c r="AE805" s="349"/>
      <c r="AF805" s="355">
        <f>_xlfn.XLOOKUP(A805,'P1 Date Adjustment'!B:B,'P1 Date Adjustment'!F:F,"not found",0)</f>
        <v>2031</v>
      </c>
      <c r="AG805" s="349">
        <f t="shared" si="88"/>
        <v>0</v>
      </c>
    </row>
    <row r="806" spans="1:33" ht="30" x14ac:dyDescent="0.25">
      <c r="A806" s="129">
        <v>11</v>
      </c>
      <c r="B806" s="358" t="s">
        <v>219</v>
      </c>
      <c r="C806" s="358" t="str">
        <f>_xlfn.XLOOKUP($A806,'Total project cost for DCs'!A:A,'Total project cost for DCs'!C:C,"Not found",0)</f>
        <v>Roundabout as per SGA design</v>
      </c>
      <c r="D806" s="355" t="s">
        <v>155</v>
      </c>
      <c r="E806" s="355" t="s">
        <v>190</v>
      </c>
      <c r="F806" s="355" t="s">
        <v>826</v>
      </c>
      <c r="H806" s="355" t="s">
        <v>834</v>
      </c>
      <c r="I806" s="359">
        <f>_xlfn.XLOOKUP($H806,DC_growth_AGS!$A$665:$A$673,DC_growth_AGS!$O$665:$O$673,"Not found",0)</f>
        <v>0.28732391634818177</v>
      </c>
      <c r="J806" s="355">
        <v>2031</v>
      </c>
      <c r="K806" s="362">
        <f t="shared" si="90"/>
        <v>0</v>
      </c>
      <c r="L806" s="362">
        <f t="shared" si="90"/>
        <v>0</v>
      </c>
      <c r="M806" s="362">
        <f t="shared" si="90"/>
        <v>0</v>
      </c>
      <c r="N806" s="362">
        <f t="shared" si="90"/>
        <v>0</v>
      </c>
      <c r="O806" s="362">
        <f t="shared" si="90"/>
        <v>0</v>
      </c>
      <c r="P806" s="362">
        <f t="shared" si="90"/>
        <v>0</v>
      </c>
      <c r="Q806" s="362">
        <f t="shared" si="90"/>
        <v>0</v>
      </c>
      <c r="R806" s="362">
        <f t="shared" si="90"/>
        <v>0</v>
      </c>
      <c r="S806" s="362">
        <f t="shared" si="90"/>
        <v>0</v>
      </c>
      <c r="T806" s="362">
        <f t="shared" si="90"/>
        <v>0</v>
      </c>
      <c r="U806" s="362">
        <f t="shared" si="90"/>
        <v>0</v>
      </c>
      <c r="V806" s="362">
        <f t="shared" si="90"/>
        <v>0</v>
      </c>
      <c r="W806" s="362">
        <f t="shared" si="90"/>
        <v>0</v>
      </c>
      <c r="X806" s="362">
        <f t="shared" si="90"/>
        <v>0</v>
      </c>
      <c r="Y806" s="349">
        <f t="shared" si="85"/>
        <v>0</v>
      </c>
      <c r="Z806" s="349">
        <f t="shared" si="86"/>
        <v>0</v>
      </c>
      <c r="AA806" s="349"/>
      <c r="AB806" s="353">
        <v>0</v>
      </c>
      <c r="AC806" s="354" t="str">
        <f t="shared" si="87"/>
        <v>Arterial</v>
      </c>
      <c r="AD806" s="349"/>
      <c r="AE806" s="349"/>
      <c r="AF806" s="355">
        <f>_xlfn.XLOOKUP(A806,'P1 Date Adjustment'!B:B,'P1 Date Adjustment'!F:F,"not found",0)</f>
        <v>2031</v>
      </c>
      <c r="AG806" s="349">
        <f t="shared" si="88"/>
        <v>0</v>
      </c>
    </row>
    <row r="807" spans="1:33" ht="60" x14ac:dyDescent="0.25">
      <c r="A807" s="129">
        <v>12</v>
      </c>
      <c r="B807" s="358" t="s">
        <v>221</v>
      </c>
      <c r="C807" s="358" t="str">
        <f>_xlfn.XLOOKUP($A807,'Total project cost for DCs'!A:A,'Total project cost for DCs'!C:C,"Not found",0)</f>
        <v>Intersection improvements on Bremner-Firth Rd, Norrie-Firth Rd, GSR-Firth Rd, Active mode facilities on both sides of Firth &amp; Norrie Rd</v>
      </c>
      <c r="D807" s="355" t="s">
        <v>155</v>
      </c>
      <c r="E807" s="355" t="s">
        <v>223</v>
      </c>
      <c r="F807" s="355" t="s">
        <v>826</v>
      </c>
      <c r="H807" s="355" t="s">
        <v>834</v>
      </c>
      <c r="I807" s="359">
        <f>_xlfn.XLOOKUP($H807,DC_growth_AGS!$A$665:$A$673,DC_growth_AGS!$O$665:$O$673,"Not found",0)</f>
        <v>0.28732391634818177</v>
      </c>
      <c r="J807" s="355">
        <v>2033</v>
      </c>
      <c r="K807" s="362">
        <f t="shared" si="90"/>
        <v>0</v>
      </c>
      <c r="L807" s="362">
        <f t="shared" si="90"/>
        <v>0</v>
      </c>
      <c r="M807" s="362">
        <f t="shared" si="90"/>
        <v>0</v>
      </c>
      <c r="N807" s="362">
        <f t="shared" si="90"/>
        <v>0</v>
      </c>
      <c r="O807" s="362">
        <f t="shared" si="90"/>
        <v>0</v>
      </c>
      <c r="P807" s="362">
        <f t="shared" si="90"/>
        <v>0</v>
      </c>
      <c r="Q807" s="362">
        <f t="shared" si="90"/>
        <v>0</v>
      </c>
      <c r="R807" s="362">
        <f t="shared" si="90"/>
        <v>0</v>
      </c>
      <c r="S807" s="362">
        <f t="shared" si="90"/>
        <v>0</v>
      </c>
      <c r="T807" s="362">
        <f t="shared" si="90"/>
        <v>0</v>
      </c>
      <c r="U807" s="362">
        <f t="shared" si="90"/>
        <v>0</v>
      </c>
      <c r="V807" s="362">
        <f t="shared" si="90"/>
        <v>0</v>
      </c>
      <c r="W807" s="362">
        <f t="shared" si="90"/>
        <v>0</v>
      </c>
      <c r="X807" s="362">
        <f t="shared" si="90"/>
        <v>0</v>
      </c>
      <c r="Y807" s="349">
        <f t="shared" si="85"/>
        <v>0</v>
      </c>
      <c r="Z807" s="349">
        <f t="shared" si="86"/>
        <v>0</v>
      </c>
      <c r="AA807" s="349"/>
      <c r="AB807" s="353">
        <v>0</v>
      </c>
      <c r="AC807" s="354" t="str">
        <f t="shared" si="87"/>
        <v>Collector</v>
      </c>
      <c r="AD807" s="349"/>
      <c r="AE807" s="349"/>
      <c r="AF807" s="355">
        <f>_xlfn.XLOOKUP(A807,'P1 Date Adjustment'!B:B,'P1 Date Adjustment'!F:F,"not found",0)</f>
        <v>2033</v>
      </c>
      <c r="AG807" s="349">
        <f t="shared" si="88"/>
        <v>0</v>
      </c>
    </row>
    <row r="808" spans="1:33" ht="30" x14ac:dyDescent="0.25">
      <c r="A808" s="129" t="s">
        <v>224</v>
      </c>
      <c r="B808" s="358" t="s">
        <v>225</v>
      </c>
      <c r="C808" s="358" t="str">
        <f>_xlfn.XLOOKUP($A808,'Total project cost for DCs'!A:A,'Total project cost for DCs'!C:C,"Not found",0)</f>
        <v>2-lane urban- new 2-lane arterial with active modes on both sides + intersection improvements (TDM)</v>
      </c>
      <c r="D808" s="355" t="s">
        <v>155</v>
      </c>
      <c r="E808" s="355" t="s">
        <v>227</v>
      </c>
      <c r="F808" s="355" t="s">
        <v>826</v>
      </c>
      <c r="H808" s="355" t="s">
        <v>834</v>
      </c>
      <c r="I808" s="359">
        <f>_xlfn.XLOOKUP($H808,DC_growth_AGS!$A$665:$A$673,DC_growth_AGS!$O$665:$O$673,"Not found",0)</f>
        <v>0.28732391634818177</v>
      </c>
      <c r="J808" s="355">
        <v>2029</v>
      </c>
      <c r="K808" s="362">
        <f t="shared" si="90"/>
        <v>0</v>
      </c>
      <c r="L808" s="362">
        <f t="shared" si="90"/>
        <v>0</v>
      </c>
      <c r="M808" s="362">
        <f t="shared" si="90"/>
        <v>0</v>
      </c>
      <c r="N808" s="362">
        <f t="shared" si="90"/>
        <v>0</v>
      </c>
      <c r="O808" s="362">
        <f t="shared" si="90"/>
        <v>0</v>
      </c>
      <c r="P808" s="362">
        <f t="shared" si="90"/>
        <v>0</v>
      </c>
      <c r="Q808" s="362">
        <f t="shared" si="90"/>
        <v>0</v>
      </c>
      <c r="R808" s="362">
        <f t="shared" si="90"/>
        <v>0</v>
      </c>
      <c r="S808" s="362">
        <f t="shared" si="90"/>
        <v>0</v>
      </c>
      <c r="T808" s="362">
        <f t="shared" si="90"/>
        <v>0</v>
      </c>
      <c r="U808" s="362">
        <f t="shared" si="90"/>
        <v>0</v>
      </c>
      <c r="V808" s="362">
        <f t="shared" si="90"/>
        <v>0</v>
      </c>
      <c r="W808" s="362">
        <f t="shared" si="90"/>
        <v>0</v>
      </c>
      <c r="X808" s="362">
        <f t="shared" si="90"/>
        <v>0</v>
      </c>
      <c r="Y808" s="349">
        <f t="shared" si="85"/>
        <v>0</v>
      </c>
      <c r="Z808" s="349">
        <f t="shared" si="86"/>
        <v>0</v>
      </c>
      <c r="AA808" s="349"/>
      <c r="AB808" s="353">
        <v>0</v>
      </c>
      <c r="AC808" s="354" t="str">
        <f t="shared" si="87"/>
        <v>Arterial</v>
      </c>
      <c r="AD808" s="349"/>
      <c r="AE808" s="349"/>
      <c r="AF808" s="355">
        <f>_xlfn.XLOOKUP(A808,'P1 Date Adjustment'!B:B,'P1 Date Adjustment'!F:F,"not found",0)</f>
        <v>2029</v>
      </c>
      <c r="AG808" s="349">
        <f t="shared" si="88"/>
        <v>0</v>
      </c>
    </row>
    <row r="809" spans="1:33" ht="30" x14ac:dyDescent="0.25">
      <c r="A809" s="129" t="s">
        <v>228</v>
      </c>
      <c r="B809" s="358" t="s">
        <v>229</v>
      </c>
      <c r="C809" s="358" t="str">
        <f>_xlfn.XLOOKUP($A809,'Total project cost for DCs'!A:A,'Total project cost for DCs'!C:C,"Not found",0)</f>
        <v>4-lane urban- upgrade 2-lane arterial with SGA design + intersection improvements (TDM)</v>
      </c>
      <c r="D809" s="355" t="s">
        <v>155</v>
      </c>
      <c r="E809" s="355" t="s">
        <v>231</v>
      </c>
      <c r="F809" s="355" t="s">
        <v>826</v>
      </c>
      <c r="H809" s="355" t="s">
        <v>834</v>
      </c>
      <c r="I809" s="359">
        <f>_xlfn.XLOOKUP($H809,DC_growth_AGS!$A$665:$A$673,DC_growth_AGS!$O$665:$O$673,"Not found",0)</f>
        <v>0.28732391634818177</v>
      </c>
      <c r="J809" s="355">
        <v>2050</v>
      </c>
      <c r="K809" s="362">
        <f t="shared" si="90"/>
        <v>0</v>
      </c>
      <c r="L809" s="362">
        <f t="shared" si="90"/>
        <v>0</v>
      </c>
      <c r="M809" s="362">
        <f t="shared" si="90"/>
        <v>0</v>
      </c>
      <c r="N809" s="362">
        <f t="shared" si="90"/>
        <v>0</v>
      </c>
      <c r="O809" s="362">
        <f t="shared" si="90"/>
        <v>0</v>
      </c>
      <c r="P809" s="362">
        <f t="shared" si="90"/>
        <v>0</v>
      </c>
      <c r="Q809" s="362">
        <f t="shared" si="90"/>
        <v>0</v>
      </c>
      <c r="R809" s="362">
        <f t="shared" si="90"/>
        <v>0</v>
      </c>
      <c r="S809" s="362">
        <f t="shared" si="90"/>
        <v>0</v>
      </c>
      <c r="T809" s="362">
        <f t="shared" si="90"/>
        <v>0</v>
      </c>
      <c r="U809" s="362">
        <f t="shared" si="90"/>
        <v>0</v>
      </c>
      <c r="V809" s="362">
        <f t="shared" si="90"/>
        <v>0</v>
      </c>
      <c r="W809" s="362">
        <f t="shared" si="90"/>
        <v>0</v>
      </c>
      <c r="X809" s="362">
        <f t="shared" si="90"/>
        <v>0</v>
      </c>
      <c r="Y809" s="349">
        <f t="shared" si="85"/>
        <v>0</v>
      </c>
      <c r="Z809" s="349">
        <f t="shared" si="86"/>
        <v>0</v>
      </c>
      <c r="AA809" s="349"/>
      <c r="AB809" s="353">
        <v>0</v>
      </c>
      <c r="AC809" s="354" t="str">
        <f t="shared" si="87"/>
        <v>Arterial</v>
      </c>
      <c r="AD809" s="349"/>
      <c r="AE809" s="349"/>
      <c r="AF809" s="355">
        <f>_xlfn.XLOOKUP(A809,'P1 Date Adjustment'!B:B,'P1 Date Adjustment'!F:F,"not found",0)</f>
        <v>2050</v>
      </c>
      <c r="AG809" s="349">
        <f t="shared" si="88"/>
        <v>0</v>
      </c>
    </row>
    <row r="810" spans="1:33" ht="45" x14ac:dyDescent="0.25">
      <c r="A810" s="129" t="s">
        <v>234</v>
      </c>
      <c r="B810" s="358" t="s">
        <v>235</v>
      </c>
      <c r="C810" s="358" t="str">
        <f>_xlfn.XLOOKUP($A810,'Total project cost for DCs'!A:A,'Total project cost for DCs'!C:C,"Not found",0)</f>
        <v>2-lane urban (New Road connection to Quarry Road with active modes on both sides + intersection improvements)</v>
      </c>
      <c r="D810" s="355" t="s">
        <v>155</v>
      </c>
      <c r="E810" s="355" t="s">
        <v>223</v>
      </c>
      <c r="F810" s="355" t="s">
        <v>826</v>
      </c>
      <c r="H810" s="355" t="s">
        <v>834</v>
      </c>
      <c r="I810" s="359">
        <f>_xlfn.XLOOKUP($H810,DC_growth_AGS!$A$665:$A$673,DC_growth_AGS!$O$665:$O$673,"Not found",0)</f>
        <v>0.28732391634818177</v>
      </c>
      <c r="J810" s="355">
        <v>2035</v>
      </c>
      <c r="K810" s="362">
        <f t="shared" si="90"/>
        <v>0</v>
      </c>
      <c r="L810" s="362">
        <f t="shared" si="90"/>
        <v>0</v>
      </c>
      <c r="M810" s="362">
        <f t="shared" si="90"/>
        <v>0</v>
      </c>
      <c r="N810" s="362">
        <f t="shared" si="90"/>
        <v>0</v>
      </c>
      <c r="O810" s="362">
        <f t="shared" si="90"/>
        <v>0</v>
      </c>
      <c r="P810" s="362">
        <f t="shared" si="90"/>
        <v>0</v>
      </c>
      <c r="Q810" s="362">
        <f t="shared" si="90"/>
        <v>0</v>
      </c>
      <c r="R810" s="362">
        <f t="shared" si="90"/>
        <v>0</v>
      </c>
      <c r="S810" s="362">
        <f t="shared" si="90"/>
        <v>0</v>
      </c>
      <c r="T810" s="362">
        <f t="shared" si="90"/>
        <v>0</v>
      </c>
      <c r="U810" s="362">
        <f t="shared" si="90"/>
        <v>0</v>
      </c>
      <c r="V810" s="362">
        <f t="shared" si="90"/>
        <v>0</v>
      </c>
      <c r="W810" s="362">
        <f t="shared" si="90"/>
        <v>0</v>
      </c>
      <c r="X810" s="362">
        <f t="shared" si="90"/>
        <v>0</v>
      </c>
      <c r="Y810" s="349">
        <f t="shared" si="85"/>
        <v>0</v>
      </c>
      <c r="Z810" s="349">
        <f t="shared" si="86"/>
        <v>0</v>
      </c>
      <c r="AA810" s="349"/>
      <c r="AB810" s="353">
        <v>0</v>
      </c>
      <c r="AC810" s="354" t="str">
        <f t="shared" si="87"/>
        <v>Collector</v>
      </c>
      <c r="AD810" s="349"/>
      <c r="AE810" s="349"/>
      <c r="AF810" s="355">
        <f>_xlfn.XLOOKUP(A810,'P1 Date Adjustment'!B:B,'P1 Date Adjustment'!F:F,"not found",0)</f>
        <v>2035</v>
      </c>
      <c r="AG810" s="349">
        <f t="shared" si="88"/>
        <v>0</v>
      </c>
    </row>
    <row r="811" spans="1:33" ht="30" x14ac:dyDescent="0.25">
      <c r="A811" s="129" t="s">
        <v>237</v>
      </c>
      <c r="B811" s="358" t="s">
        <v>238</v>
      </c>
      <c r="C811" s="358" t="str">
        <f>_xlfn.XLOOKUP($A811,'Total project cost for DCs'!A:A,'Total project cost for DCs'!C:C,"Not found",0)</f>
        <v>2-lane urban (upgrade existing road layout with active modes on both sides + intersection improvements)</v>
      </c>
      <c r="D811" s="355" t="s">
        <v>155</v>
      </c>
      <c r="E811" s="355" t="s">
        <v>199</v>
      </c>
      <c r="F811" s="355" t="s">
        <v>826</v>
      </c>
      <c r="H811" s="355" t="s">
        <v>834</v>
      </c>
      <c r="I811" s="359">
        <f>_xlfn.XLOOKUP($H811,DC_growth_AGS!$A$665:$A$673,DC_growth_AGS!$O$665:$O$673,"Not found",0)</f>
        <v>0.28732391634818177</v>
      </c>
      <c r="J811" s="355">
        <v>2033</v>
      </c>
      <c r="K811" s="362">
        <f t="shared" si="90"/>
        <v>0</v>
      </c>
      <c r="L811" s="362">
        <f t="shared" si="90"/>
        <v>0</v>
      </c>
      <c r="M811" s="362">
        <f t="shared" si="90"/>
        <v>0</v>
      </c>
      <c r="N811" s="362">
        <f t="shared" si="90"/>
        <v>0</v>
      </c>
      <c r="O811" s="362">
        <f t="shared" si="90"/>
        <v>0</v>
      </c>
      <c r="P811" s="362">
        <f t="shared" si="90"/>
        <v>0</v>
      </c>
      <c r="Q811" s="362">
        <f t="shared" si="90"/>
        <v>0</v>
      </c>
      <c r="R811" s="362">
        <f t="shared" si="90"/>
        <v>0</v>
      </c>
      <c r="S811" s="362">
        <f t="shared" si="90"/>
        <v>0</v>
      </c>
      <c r="T811" s="362">
        <f t="shared" si="90"/>
        <v>0</v>
      </c>
      <c r="U811" s="362">
        <f t="shared" si="90"/>
        <v>0</v>
      </c>
      <c r="V811" s="362">
        <f t="shared" si="90"/>
        <v>0</v>
      </c>
      <c r="W811" s="362">
        <f t="shared" si="90"/>
        <v>0</v>
      </c>
      <c r="X811" s="362">
        <f t="shared" si="90"/>
        <v>0</v>
      </c>
      <c r="Y811" s="349">
        <f t="shared" si="85"/>
        <v>0</v>
      </c>
      <c r="Z811" s="349">
        <f t="shared" si="86"/>
        <v>0</v>
      </c>
      <c r="AA811" s="349"/>
      <c r="AB811" s="353">
        <v>0</v>
      </c>
      <c r="AC811" s="354" t="str">
        <f t="shared" si="87"/>
        <v>Collector</v>
      </c>
      <c r="AD811" s="349"/>
      <c r="AE811" s="349"/>
      <c r="AF811" s="355">
        <f>_xlfn.XLOOKUP(A811,'P1 Date Adjustment'!B:B,'P1 Date Adjustment'!F:F,"not found",0)</f>
        <v>2033</v>
      </c>
      <c r="AG811" s="349">
        <f t="shared" si="88"/>
        <v>0</v>
      </c>
    </row>
    <row r="812" spans="1:33" ht="30" x14ac:dyDescent="0.25">
      <c r="A812" s="129" t="s">
        <v>246</v>
      </c>
      <c r="B812" s="358" t="s">
        <v>247</v>
      </c>
      <c r="C812" s="358" t="str">
        <f>_xlfn.XLOOKUP($A812,'Total project cost for DCs'!A:A,'Total project cost for DCs'!C:C,"Not found",0)</f>
        <v>4-lane urban- upgrade 2-lane urban with active modes on both sides (SGA design)</v>
      </c>
      <c r="D812" s="355" t="s">
        <v>155</v>
      </c>
      <c r="E812" s="355" t="s">
        <v>157</v>
      </c>
      <c r="F812" s="355" t="s">
        <v>826</v>
      </c>
      <c r="H812" s="355" t="s">
        <v>834</v>
      </c>
      <c r="I812" s="359">
        <f>_xlfn.XLOOKUP($H812,DC_growth_AGS!$A$665:$A$673,DC_growth_AGS!$O$665:$O$673,"Not found",0)</f>
        <v>0.28732391634818177</v>
      </c>
      <c r="J812" s="355">
        <v>2050</v>
      </c>
      <c r="K812" s="362">
        <f t="shared" si="90"/>
        <v>0</v>
      </c>
      <c r="L812" s="362">
        <f t="shared" si="90"/>
        <v>0</v>
      </c>
      <c r="M812" s="362">
        <f t="shared" si="90"/>
        <v>0</v>
      </c>
      <c r="N812" s="362">
        <f t="shared" si="90"/>
        <v>0</v>
      </c>
      <c r="O812" s="362">
        <f t="shared" si="90"/>
        <v>0</v>
      </c>
      <c r="P812" s="362">
        <f t="shared" si="90"/>
        <v>0</v>
      </c>
      <c r="Q812" s="362">
        <f t="shared" si="90"/>
        <v>0</v>
      </c>
      <c r="R812" s="362">
        <f t="shared" si="90"/>
        <v>0</v>
      </c>
      <c r="S812" s="362">
        <f t="shared" si="90"/>
        <v>0</v>
      </c>
      <c r="T812" s="362">
        <f t="shared" si="90"/>
        <v>0</v>
      </c>
      <c r="U812" s="362">
        <f t="shared" si="90"/>
        <v>0</v>
      </c>
      <c r="V812" s="362">
        <f t="shared" si="90"/>
        <v>0</v>
      </c>
      <c r="W812" s="362">
        <f t="shared" si="90"/>
        <v>0</v>
      </c>
      <c r="X812" s="362">
        <f t="shared" si="90"/>
        <v>0</v>
      </c>
      <c r="Y812" s="349">
        <f t="shared" si="85"/>
        <v>0</v>
      </c>
      <c r="Z812" s="349">
        <f t="shared" si="86"/>
        <v>0</v>
      </c>
      <c r="AA812" s="349"/>
      <c r="AB812" s="353">
        <v>0</v>
      </c>
      <c r="AC812" s="354" t="str">
        <f t="shared" si="87"/>
        <v>Arterial</v>
      </c>
      <c r="AD812" s="349"/>
      <c r="AE812" s="349"/>
      <c r="AF812" s="355">
        <f>_xlfn.XLOOKUP(A812,'P1 Date Adjustment'!B:B,'P1 Date Adjustment'!F:F,"not found",0)</f>
        <v>2050</v>
      </c>
      <c r="AG812" s="349">
        <f t="shared" si="88"/>
        <v>0</v>
      </c>
    </row>
    <row r="813" spans="1:33" ht="45" x14ac:dyDescent="0.25">
      <c r="A813" s="129" t="s">
        <v>259</v>
      </c>
      <c r="B813" s="358" t="s">
        <v>260</v>
      </c>
      <c r="C813" s="358" t="str">
        <f>_xlfn.XLOOKUP($A813,'Total project cost for DCs'!A:A,'Total project cost for DCs'!C:C,"Not found",0)</f>
        <v>Active mode upgrades- existing road layout with active modes on both sides + intersection upgrades for active mode crossing</v>
      </c>
      <c r="D813" s="355" t="s">
        <v>155</v>
      </c>
      <c r="E813" s="355" t="s">
        <v>199</v>
      </c>
      <c r="F813" s="355" t="s">
        <v>826</v>
      </c>
      <c r="H813" s="355" t="s">
        <v>834</v>
      </c>
      <c r="I813" s="359">
        <f>_xlfn.XLOOKUP($H813,DC_growth_AGS!$A$665:$A$673,DC_growth_AGS!$O$665:$O$673,"Not found",0)</f>
        <v>0.28732391634818177</v>
      </c>
      <c r="J813" s="355">
        <v>2035</v>
      </c>
      <c r="K813" s="362">
        <f t="shared" si="90"/>
        <v>0</v>
      </c>
      <c r="L813" s="362">
        <f t="shared" si="90"/>
        <v>0</v>
      </c>
      <c r="M813" s="362">
        <f t="shared" si="90"/>
        <v>0</v>
      </c>
      <c r="N813" s="362">
        <f t="shared" si="90"/>
        <v>0</v>
      </c>
      <c r="O813" s="362">
        <f t="shared" si="90"/>
        <v>0</v>
      </c>
      <c r="P813" s="362">
        <f t="shared" si="90"/>
        <v>0</v>
      </c>
      <c r="Q813" s="362">
        <f t="shared" si="90"/>
        <v>0</v>
      </c>
      <c r="R813" s="362">
        <f t="shared" si="90"/>
        <v>0</v>
      </c>
      <c r="S813" s="362">
        <f t="shared" si="90"/>
        <v>0</v>
      </c>
      <c r="T813" s="362">
        <f t="shared" si="90"/>
        <v>0</v>
      </c>
      <c r="U813" s="362">
        <f t="shared" si="90"/>
        <v>0</v>
      </c>
      <c r="V813" s="362">
        <f t="shared" si="90"/>
        <v>0</v>
      </c>
      <c r="W813" s="362">
        <f t="shared" si="90"/>
        <v>0</v>
      </c>
      <c r="X813" s="362">
        <f t="shared" si="90"/>
        <v>0</v>
      </c>
      <c r="Y813" s="349">
        <f t="shared" si="85"/>
        <v>0</v>
      </c>
      <c r="Z813" s="349">
        <f t="shared" si="86"/>
        <v>0</v>
      </c>
      <c r="AA813" s="349"/>
      <c r="AB813" s="353">
        <v>0</v>
      </c>
      <c r="AC813" s="354" t="str">
        <f t="shared" si="87"/>
        <v>Collector</v>
      </c>
      <c r="AD813" s="349"/>
      <c r="AE813" s="349"/>
      <c r="AF813" s="355">
        <f>_xlfn.XLOOKUP(A813,'P1 Date Adjustment'!B:B,'P1 Date Adjustment'!F:F,"not found",0)</f>
        <v>2035</v>
      </c>
      <c r="AG813" s="349">
        <f t="shared" si="88"/>
        <v>0</v>
      </c>
    </row>
    <row r="814" spans="1:33" ht="45" x14ac:dyDescent="0.25">
      <c r="A814" s="129">
        <v>21</v>
      </c>
      <c r="B814" s="358" t="s">
        <v>262</v>
      </c>
      <c r="C814" s="358" t="str">
        <f>_xlfn.XLOOKUP($A814,'Total project cost for DCs'!A:A,'Total project cost for DCs'!C:C,"Not found",0)</f>
        <v>Active mode upgrades- existing road layout with active modes on both sides + intersection upgrades for active mode crossing</v>
      </c>
      <c r="D814" s="355" t="s">
        <v>155</v>
      </c>
      <c r="E814" s="355" t="s">
        <v>199</v>
      </c>
      <c r="F814" s="355" t="s">
        <v>826</v>
      </c>
      <c r="H814" s="355" t="s">
        <v>834</v>
      </c>
      <c r="I814" s="359">
        <f>_xlfn.XLOOKUP($H814,DC_growth_AGS!$A$665:$A$673,DC_growth_AGS!$O$665:$O$673,"Not found",0)</f>
        <v>0.28732391634818177</v>
      </c>
      <c r="J814" s="355">
        <v>2035</v>
      </c>
      <c r="K814" s="362">
        <f t="shared" si="90"/>
        <v>0</v>
      </c>
      <c r="L814" s="362">
        <f t="shared" si="90"/>
        <v>0</v>
      </c>
      <c r="M814" s="362">
        <f t="shared" si="90"/>
        <v>0</v>
      </c>
      <c r="N814" s="362">
        <f t="shared" si="90"/>
        <v>0</v>
      </c>
      <c r="O814" s="362">
        <f t="shared" si="90"/>
        <v>0</v>
      </c>
      <c r="P814" s="362">
        <f t="shared" si="90"/>
        <v>0</v>
      </c>
      <c r="Q814" s="362">
        <f t="shared" si="90"/>
        <v>0</v>
      </c>
      <c r="R814" s="362">
        <f t="shared" si="90"/>
        <v>0</v>
      </c>
      <c r="S814" s="362">
        <f t="shared" si="90"/>
        <v>0</v>
      </c>
      <c r="T814" s="362">
        <f t="shared" si="90"/>
        <v>0</v>
      </c>
      <c r="U814" s="362">
        <f t="shared" si="90"/>
        <v>0</v>
      </c>
      <c r="V814" s="362">
        <f t="shared" si="90"/>
        <v>0</v>
      </c>
      <c r="W814" s="362">
        <f t="shared" si="90"/>
        <v>0</v>
      </c>
      <c r="X814" s="362">
        <f t="shared" si="90"/>
        <v>0</v>
      </c>
      <c r="Y814" s="349">
        <f t="shared" si="85"/>
        <v>0</v>
      </c>
      <c r="Z814" s="349">
        <f t="shared" si="86"/>
        <v>0</v>
      </c>
      <c r="AA814" s="349"/>
      <c r="AB814" s="353">
        <v>0</v>
      </c>
      <c r="AC814" s="354" t="str">
        <f t="shared" si="87"/>
        <v>Collector</v>
      </c>
      <c r="AD814" s="349"/>
      <c r="AE814" s="349"/>
      <c r="AF814" s="355">
        <f>_xlfn.XLOOKUP(A814,'P1 Date Adjustment'!B:B,'P1 Date Adjustment'!F:F,"not found",0)</f>
        <v>2035</v>
      </c>
      <c r="AG814" s="349">
        <f t="shared" si="88"/>
        <v>0</v>
      </c>
    </row>
    <row r="815" spans="1:33" x14ac:dyDescent="0.25">
      <c r="A815" s="129">
        <v>22</v>
      </c>
      <c r="B815" s="358" t="s">
        <v>263</v>
      </c>
      <c r="C815" s="358" t="str">
        <f>_xlfn.XLOOKUP($A815,'Total project cost for DCs'!A:A,'Total project cost for DCs'!C:C,"Not found",0)</f>
        <v>Upgrade intersection with active modes facilities(TDM)</v>
      </c>
      <c r="D815" s="355" t="s">
        <v>155</v>
      </c>
      <c r="E815" s="355" t="s">
        <v>223</v>
      </c>
      <c r="F815" s="355" t="s">
        <v>826</v>
      </c>
      <c r="H815" s="355" t="s">
        <v>834</v>
      </c>
      <c r="I815" s="359">
        <f>_xlfn.XLOOKUP($H815,DC_growth_AGS!$A$665:$A$673,DC_growth_AGS!$O$665:$O$673,"Not found",0)</f>
        <v>0.28732391634818177</v>
      </c>
      <c r="J815" s="355">
        <v>2033</v>
      </c>
      <c r="K815" s="362">
        <f t="shared" si="90"/>
        <v>0</v>
      </c>
      <c r="L815" s="362">
        <f t="shared" si="90"/>
        <v>0</v>
      </c>
      <c r="M815" s="362">
        <f t="shared" si="90"/>
        <v>0</v>
      </c>
      <c r="N815" s="362">
        <f t="shared" si="90"/>
        <v>0</v>
      </c>
      <c r="O815" s="362">
        <f t="shared" si="90"/>
        <v>0</v>
      </c>
      <c r="P815" s="362">
        <f t="shared" si="90"/>
        <v>0</v>
      </c>
      <c r="Q815" s="362">
        <f t="shared" si="90"/>
        <v>0</v>
      </c>
      <c r="R815" s="362">
        <f t="shared" si="90"/>
        <v>0</v>
      </c>
      <c r="S815" s="362">
        <f t="shared" si="90"/>
        <v>0</v>
      </c>
      <c r="T815" s="362">
        <f t="shared" si="90"/>
        <v>0</v>
      </c>
      <c r="U815" s="362">
        <f t="shared" si="90"/>
        <v>0</v>
      </c>
      <c r="V815" s="362">
        <f t="shared" si="90"/>
        <v>0</v>
      </c>
      <c r="W815" s="362">
        <f t="shared" si="90"/>
        <v>0</v>
      </c>
      <c r="X815" s="362">
        <f t="shared" si="90"/>
        <v>0</v>
      </c>
      <c r="Y815" s="349">
        <f t="shared" si="85"/>
        <v>0</v>
      </c>
      <c r="Z815" s="349">
        <f t="shared" si="86"/>
        <v>0</v>
      </c>
      <c r="AA815" s="349"/>
      <c r="AB815" s="353">
        <v>0</v>
      </c>
      <c r="AC815" s="354" t="str">
        <f t="shared" si="87"/>
        <v>Collector</v>
      </c>
      <c r="AD815" s="349"/>
      <c r="AE815" s="349"/>
      <c r="AF815" s="355">
        <f>_xlfn.XLOOKUP(A815,'P1 Date Adjustment'!B:B,'P1 Date Adjustment'!F:F,"not found",0)</f>
        <v>2033</v>
      </c>
      <c r="AG815" s="349">
        <f t="shared" si="88"/>
        <v>0</v>
      </c>
    </row>
    <row r="816" spans="1:33" ht="45" x14ac:dyDescent="0.25">
      <c r="A816" s="129" t="s">
        <v>281</v>
      </c>
      <c r="B816" s="358" t="s">
        <v>282</v>
      </c>
      <c r="C816" s="358" t="str">
        <f>_xlfn.XLOOKUP($A816,'Total project cost for DCs'!A:A,'Total project cost for DCs'!C:C,"Not found",0)</f>
        <v xml:space="preserve">Interim 2-lane – install kerb and channel within existing road corridor with provision of active modes on both sides, 20m cross-section </v>
      </c>
      <c r="D816" s="355" t="s">
        <v>155</v>
      </c>
      <c r="E816" s="355" t="s">
        <v>145</v>
      </c>
      <c r="F816" s="355" t="s">
        <v>826</v>
      </c>
      <c r="H816" s="355" t="s">
        <v>834</v>
      </c>
      <c r="I816" s="359">
        <f>_xlfn.XLOOKUP($H816,DC_growth_AGS!$A$665:$A$673,DC_growth_AGS!$O$665:$O$673,"Not found",0)</f>
        <v>0.28732391634818177</v>
      </c>
      <c r="J816" s="355">
        <v>2025</v>
      </c>
      <c r="K816" s="362">
        <f t="shared" ref="K816:X831" si="91">IF($AC816="Arterial",-K763*$AD$2,0)</f>
        <v>0</v>
      </c>
      <c r="L816" s="362">
        <f t="shared" si="91"/>
        <v>0</v>
      </c>
      <c r="M816" s="362">
        <f t="shared" si="91"/>
        <v>0</v>
      </c>
      <c r="N816" s="362">
        <f t="shared" si="91"/>
        <v>0</v>
      </c>
      <c r="O816" s="362">
        <f t="shared" si="91"/>
        <v>0</v>
      </c>
      <c r="P816" s="362">
        <f t="shared" si="91"/>
        <v>0</v>
      </c>
      <c r="Q816" s="362">
        <f t="shared" si="91"/>
        <v>0</v>
      </c>
      <c r="R816" s="362">
        <f t="shared" si="91"/>
        <v>0</v>
      </c>
      <c r="S816" s="362">
        <f t="shared" si="91"/>
        <v>0</v>
      </c>
      <c r="T816" s="362">
        <f t="shared" si="91"/>
        <v>0</v>
      </c>
      <c r="U816" s="362">
        <f t="shared" si="91"/>
        <v>0</v>
      </c>
      <c r="V816" s="362">
        <f t="shared" si="91"/>
        <v>0</v>
      </c>
      <c r="W816" s="362">
        <f t="shared" si="91"/>
        <v>0</v>
      </c>
      <c r="X816" s="362">
        <f t="shared" si="91"/>
        <v>0</v>
      </c>
      <c r="Y816" s="349">
        <f t="shared" si="85"/>
        <v>0</v>
      </c>
      <c r="Z816" s="349">
        <f t="shared" si="86"/>
        <v>0</v>
      </c>
      <c r="AA816" s="349"/>
      <c r="AB816" s="353">
        <v>0</v>
      </c>
      <c r="AC816" s="354" t="str">
        <f t="shared" si="87"/>
        <v>Arterial</v>
      </c>
      <c r="AD816" s="349"/>
      <c r="AE816" s="349"/>
      <c r="AF816" s="355">
        <f>_xlfn.XLOOKUP(A816,'P1 Date Adjustment'!B:B,'P1 Date Adjustment'!F:F,"not found",0)</f>
        <v>2025</v>
      </c>
      <c r="AG816" s="349">
        <f t="shared" si="88"/>
        <v>0</v>
      </c>
    </row>
    <row r="817" spans="1:33" ht="60" x14ac:dyDescent="0.25">
      <c r="A817" s="129" t="s">
        <v>287</v>
      </c>
      <c r="B817" s="358" t="s">
        <v>282</v>
      </c>
      <c r="C817" s="358" t="str">
        <f>_xlfn.XLOOKUP($A817,'Total project cost for DCs'!A:A,'Total project cost for DCs'!C:C,"Not found",0)</f>
        <v>Final 4-lane - following interim option, upgrade Road corridor to provide four lanes with additional turning lanes at intersections where required (as indicated in SGA Design</v>
      </c>
      <c r="D817" s="355" t="s">
        <v>155</v>
      </c>
      <c r="E817" s="355" t="s">
        <v>157</v>
      </c>
      <c r="F817" s="355" t="s">
        <v>826</v>
      </c>
      <c r="H817" s="355" t="s">
        <v>834</v>
      </c>
      <c r="I817" s="359">
        <f>_xlfn.XLOOKUP($H817,DC_growth_AGS!$A$665:$A$673,DC_growth_AGS!$O$665:$O$673,"Not found",0)</f>
        <v>0.28732391634818177</v>
      </c>
      <c r="J817" s="355">
        <v>2031</v>
      </c>
      <c r="K817" s="362">
        <f t="shared" si="91"/>
        <v>0</v>
      </c>
      <c r="L817" s="362">
        <f t="shared" si="91"/>
        <v>0</v>
      </c>
      <c r="M817" s="362">
        <f t="shared" si="91"/>
        <v>0</v>
      </c>
      <c r="N817" s="362">
        <f t="shared" si="91"/>
        <v>0</v>
      </c>
      <c r="O817" s="362">
        <f t="shared" si="91"/>
        <v>0</v>
      </c>
      <c r="P817" s="362">
        <f t="shared" si="91"/>
        <v>0</v>
      </c>
      <c r="Q817" s="362">
        <f t="shared" si="91"/>
        <v>0</v>
      </c>
      <c r="R817" s="362">
        <f t="shared" si="91"/>
        <v>0</v>
      </c>
      <c r="S817" s="362">
        <f t="shared" si="91"/>
        <v>0</v>
      </c>
      <c r="T817" s="362">
        <f t="shared" si="91"/>
        <v>0</v>
      </c>
      <c r="U817" s="362">
        <f t="shared" si="91"/>
        <v>0</v>
      </c>
      <c r="V817" s="362">
        <f t="shared" si="91"/>
        <v>0</v>
      </c>
      <c r="W817" s="362">
        <f t="shared" si="91"/>
        <v>0</v>
      </c>
      <c r="X817" s="362">
        <f t="shared" si="91"/>
        <v>0</v>
      </c>
      <c r="Y817" s="349">
        <f t="shared" si="85"/>
        <v>0</v>
      </c>
      <c r="Z817" s="349">
        <f t="shared" si="86"/>
        <v>0</v>
      </c>
      <c r="AA817" s="349"/>
      <c r="AB817" s="353">
        <v>0</v>
      </c>
      <c r="AC817" s="354" t="str">
        <f t="shared" si="87"/>
        <v>Arterial</v>
      </c>
      <c r="AD817" s="349"/>
      <c r="AE817" s="349"/>
      <c r="AF817" s="355">
        <f>_xlfn.XLOOKUP(A817,'P1 Date Adjustment'!B:B,'P1 Date Adjustment'!F:F,"not found",0)</f>
        <v>2031</v>
      </c>
      <c r="AG817" s="349">
        <f t="shared" si="88"/>
        <v>0</v>
      </c>
    </row>
    <row r="818" spans="1:33" ht="30" x14ac:dyDescent="0.25">
      <c r="A818" s="129">
        <v>24</v>
      </c>
      <c r="B818" s="358" t="s">
        <v>295</v>
      </c>
      <c r="C818" s="358" t="str">
        <f>_xlfn.XLOOKUP($A818,'Total project cost for DCs'!A:A,'Total project cost for DCs'!C:C,"Not found",0)</f>
        <v xml:space="preserve">2-lane urban - upgrade existing road layout with active modes on both sides, 20m cross-section </v>
      </c>
      <c r="D818" s="355" t="s">
        <v>155</v>
      </c>
      <c r="E818" s="355" t="s">
        <v>190</v>
      </c>
      <c r="F818" s="355" t="s">
        <v>826</v>
      </c>
      <c r="H818" s="355" t="s">
        <v>834</v>
      </c>
      <c r="I818" s="359">
        <f>_xlfn.XLOOKUP($H818,DC_growth_AGS!$A$665:$A$673,DC_growth_AGS!$O$665:$O$673,"Not found",0)</f>
        <v>0.28732391634818177</v>
      </c>
      <c r="J818" s="355">
        <v>2038</v>
      </c>
      <c r="K818" s="362">
        <f t="shared" si="91"/>
        <v>0</v>
      </c>
      <c r="L818" s="362">
        <f t="shared" si="91"/>
        <v>0</v>
      </c>
      <c r="M818" s="362">
        <f t="shared" si="91"/>
        <v>0</v>
      </c>
      <c r="N818" s="362">
        <f t="shared" si="91"/>
        <v>0</v>
      </c>
      <c r="O818" s="362">
        <f t="shared" si="91"/>
        <v>0</v>
      </c>
      <c r="P818" s="362">
        <f t="shared" si="91"/>
        <v>0</v>
      </c>
      <c r="Q818" s="362">
        <f t="shared" si="91"/>
        <v>0</v>
      </c>
      <c r="R818" s="362">
        <f t="shared" si="91"/>
        <v>0</v>
      </c>
      <c r="S818" s="362">
        <f t="shared" si="91"/>
        <v>0</v>
      </c>
      <c r="T818" s="362">
        <f t="shared" si="91"/>
        <v>0</v>
      </c>
      <c r="U818" s="362">
        <f t="shared" si="91"/>
        <v>0</v>
      </c>
      <c r="V818" s="362">
        <f t="shared" si="91"/>
        <v>0</v>
      </c>
      <c r="W818" s="362">
        <f t="shared" si="91"/>
        <v>0</v>
      </c>
      <c r="X818" s="362">
        <f t="shared" si="91"/>
        <v>0</v>
      </c>
      <c r="Y818" s="349">
        <f t="shared" si="85"/>
        <v>0</v>
      </c>
      <c r="Z818" s="349">
        <f t="shared" si="86"/>
        <v>0</v>
      </c>
      <c r="AA818" s="349"/>
      <c r="AB818" s="353">
        <v>0</v>
      </c>
      <c r="AC818" s="354" t="str">
        <f t="shared" si="87"/>
        <v>Arterial</v>
      </c>
      <c r="AD818" s="349"/>
      <c r="AE818" s="349"/>
      <c r="AF818" s="355">
        <f>_xlfn.XLOOKUP(A818,'P1 Date Adjustment'!B:B,'P1 Date Adjustment'!F:F,"not found",0)</f>
        <v>2038</v>
      </c>
      <c r="AG818" s="349">
        <f t="shared" si="88"/>
        <v>0</v>
      </c>
    </row>
    <row r="819" spans="1:33" ht="30" x14ac:dyDescent="0.25">
      <c r="A819" s="129">
        <v>25</v>
      </c>
      <c r="B819" s="358" t="s">
        <v>296</v>
      </c>
      <c r="C819" s="358" t="str">
        <f>_xlfn.XLOOKUP($A819,'Total project cost for DCs'!A:A,'Total project cost for DCs'!C:C,"Not found",0)</f>
        <v>2-lane urban- upgrade existing road layout to 2-lane urban with active modes on both sides</v>
      </c>
      <c r="D819" s="355" t="s">
        <v>155</v>
      </c>
      <c r="E819" s="355" t="s">
        <v>199</v>
      </c>
      <c r="F819" s="355" t="s">
        <v>826</v>
      </c>
      <c r="H819" s="355" t="s">
        <v>834</v>
      </c>
      <c r="I819" s="359">
        <f>_xlfn.XLOOKUP($H819,DC_growth_AGS!$A$665:$A$673,DC_growth_AGS!$O$665:$O$673,"Not found",0)</f>
        <v>0.28732391634818177</v>
      </c>
      <c r="J819" s="355">
        <v>2039</v>
      </c>
      <c r="K819" s="362">
        <f t="shared" si="91"/>
        <v>0</v>
      </c>
      <c r="L819" s="362">
        <f t="shared" si="91"/>
        <v>0</v>
      </c>
      <c r="M819" s="362">
        <f t="shared" si="91"/>
        <v>0</v>
      </c>
      <c r="N819" s="362">
        <f t="shared" si="91"/>
        <v>0</v>
      </c>
      <c r="O819" s="362">
        <f t="shared" si="91"/>
        <v>0</v>
      </c>
      <c r="P819" s="362">
        <f t="shared" si="91"/>
        <v>0</v>
      </c>
      <c r="Q819" s="362">
        <f t="shared" si="91"/>
        <v>0</v>
      </c>
      <c r="R819" s="362">
        <f t="shared" si="91"/>
        <v>0</v>
      </c>
      <c r="S819" s="362">
        <f t="shared" si="91"/>
        <v>0</v>
      </c>
      <c r="T819" s="362">
        <f t="shared" si="91"/>
        <v>0</v>
      </c>
      <c r="U819" s="362">
        <f t="shared" si="91"/>
        <v>0</v>
      </c>
      <c r="V819" s="362">
        <f t="shared" si="91"/>
        <v>0</v>
      </c>
      <c r="W819" s="362">
        <f t="shared" si="91"/>
        <v>0</v>
      </c>
      <c r="X819" s="362">
        <f t="shared" si="91"/>
        <v>0</v>
      </c>
      <c r="Y819" s="349">
        <f t="shared" si="85"/>
        <v>0</v>
      </c>
      <c r="Z819" s="349">
        <f t="shared" si="86"/>
        <v>0</v>
      </c>
      <c r="AA819" s="349"/>
      <c r="AB819" s="353">
        <v>0</v>
      </c>
      <c r="AC819" s="354" t="str">
        <f t="shared" si="87"/>
        <v>Collector</v>
      </c>
      <c r="AD819" s="349"/>
      <c r="AE819" s="349"/>
      <c r="AF819" s="355">
        <f>_xlfn.XLOOKUP(A819,'P1 Date Adjustment'!B:B,'P1 Date Adjustment'!F:F,"not found",0)</f>
        <v>2039</v>
      </c>
      <c r="AG819" s="349">
        <f t="shared" si="88"/>
        <v>0</v>
      </c>
    </row>
    <row r="820" spans="1:33" ht="45" x14ac:dyDescent="0.25">
      <c r="A820" s="129" t="s">
        <v>298</v>
      </c>
      <c r="B820" s="358" t="s">
        <v>299</v>
      </c>
      <c r="C820" s="358" t="str">
        <f>_xlfn.XLOOKUP($A820,'Total project cost for DCs'!A:A,'Total project cost for DCs'!C:C,"Not found",0)</f>
        <v>Active mode upgrades- existing road layout with active modes on both sides + intersection upgrades for active mode crossing</v>
      </c>
      <c r="D820" s="355" t="s">
        <v>155</v>
      </c>
      <c r="E820" s="355" t="s">
        <v>199</v>
      </c>
      <c r="F820" s="355" t="s">
        <v>826</v>
      </c>
      <c r="H820" s="355" t="s">
        <v>834</v>
      </c>
      <c r="I820" s="359">
        <f>_xlfn.XLOOKUP($H820,DC_growth_AGS!$A$665:$A$673,DC_growth_AGS!$O$665:$O$673,"Not found",0)</f>
        <v>0.28732391634818177</v>
      </c>
      <c r="J820" s="355">
        <v>2039</v>
      </c>
      <c r="K820" s="362">
        <f t="shared" si="91"/>
        <v>0</v>
      </c>
      <c r="L820" s="362">
        <f t="shared" si="91"/>
        <v>0</v>
      </c>
      <c r="M820" s="362">
        <f t="shared" si="91"/>
        <v>0</v>
      </c>
      <c r="N820" s="362">
        <f t="shared" si="91"/>
        <v>0</v>
      </c>
      <c r="O820" s="362">
        <f t="shared" si="91"/>
        <v>0</v>
      </c>
      <c r="P820" s="362">
        <f t="shared" si="91"/>
        <v>0</v>
      </c>
      <c r="Q820" s="362">
        <f t="shared" si="91"/>
        <v>0</v>
      </c>
      <c r="R820" s="362">
        <f t="shared" si="91"/>
        <v>0</v>
      </c>
      <c r="S820" s="362">
        <f t="shared" si="91"/>
        <v>0</v>
      </c>
      <c r="T820" s="362">
        <f t="shared" si="91"/>
        <v>0</v>
      </c>
      <c r="U820" s="362">
        <f t="shared" si="91"/>
        <v>0</v>
      </c>
      <c r="V820" s="362">
        <f t="shared" si="91"/>
        <v>0</v>
      </c>
      <c r="W820" s="362">
        <f t="shared" si="91"/>
        <v>0</v>
      </c>
      <c r="X820" s="362">
        <f t="shared" si="91"/>
        <v>0</v>
      </c>
      <c r="Y820" s="349">
        <f t="shared" si="85"/>
        <v>0</v>
      </c>
      <c r="Z820" s="349">
        <f t="shared" si="86"/>
        <v>0</v>
      </c>
      <c r="AA820" s="349"/>
      <c r="AB820" s="353">
        <v>0</v>
      </c>
      <c r="AC820" s="354" t="str">
        <f t="shared" si="87"/>
        <v>Collector</v>
      </c>
      <c r="AD820" s="349"/>
      <c r="AE820" s="349"/>
      <c r="AF820" s="355">
        <f>_xlfn.XLOOKUP(A820,'P1 Date Adjustment'!B:B,'P1 Date Adjustment'!F:F,"not found",0)</f>
        <v>2039</v>
      </c>
      <c r="AG820" s="349">
        <f t="shared" si="88"/>
        <v>0</v>
      </c>
    </row>
    <row r="821" spans="1:33" ht="30" x14ac:dyDescent="0.25">
      <c r="A821" s="129" t="s">
        <v>304</v>
      </c>
      <c r="B821" s="358" t="s">
        <v>305</v>
      </c>
      <c r="C821" s="358" t="str">
        <f>_xlfn.XLOOKUP($A821,'Total project cost for DCs'!A:A,'Total project cost for DCs'!C:C,"Not found",0)</f>
        <v>2-lane collector to connect with Drury Central Station, including bridge over streamM)</v>
      </c>
      <c r="D821" s="355" t="s">
        <v>155</v>
      </c>
      <c r="E821" s="355" t="s">
        <v>223</v>
      </c>
      <c r="F821" s="355" t="s">
        <v>826</v>
      </c>
      <c r="H821" s="355" t="s">
        <v>834</v>
      </c>
      <c r="I821" s="359">
        <f>_xlfn.XLOOKUP($H821,DC_growth_AGS!$A$665:$A$673,DC_growth_AGS!$O$665:$O$673,"Not found",0)</f>
        <v>0.28732391634818177</v>
      </c>
      <c r="J821" s="355">
        <v>2035</v>
      </c>
      <c r="K821" s="362">
        <f t="shared" si="91"/>
        <v>0</v>
      </c>
      <c r="L821" s="362">
        <f t="shared" si="91"/>
        <v>0</v>
      </c>
      <c r="M821" s="362">
        <f t="shared" si="91"/>
        <v>0</v>
      </c>
      <c r="N821" s="362">
        <f t="shared" si="91"/>
        <v>0</v>
      </c>
      <c r="O821" s="362">
        <f t="shared" si="91"/>
        <v>0</v>
      </c>
      <c r="P821" s="362">
        <f t="shared" si="91"/>
        <v>0</v>
      </c>
      <c r="Q821" s="362">
        <f t="shared" si="91"/>
        <v>0</v>
      </c>
      <c r="R821" s="362">
        <f t="shared" si="91"/>
        <v>0</v>
      </c>
      <c r="S821" s="362">
        <f t="shared" si="91"/>
        <v>0</v>
      </c>
      <c r="T821" s="362">
        <f t="shared" si="91"/>
        <v>0</v>
      </c>
      <c r="U821" s="362">
        <f t="shared" si="91"/>
        <v>0</v>
      </c>
      <c r="V821" s="362">
        <f t="shared" si="91"/>
        <v>0</v>
      </c>
      <c r="W821" s="362">
        <f t="shared" si="91"/>
        <v>0</v>
      </c>
      <c r="X821" s="362">
        <f t="shared" si="91"/>
        <v>0</v>
      </c>
      <c r="Y821" s="349">
        <f t="shared" si="85"/>
        <v>0</v>
      </c>
      <c r="Z821" s="349">
        <f t="shared" si="86"/>
        <v>0</v>
      </c>
      <c r="AA821" s="349"/>
      <c r="AB821" s="353">
        <v>0</v>
      </c>
      <c r="AC821" s="354" t="str">
        <f t="shared" si="87"/>
        <v>Collector</v>
      </c>
      <c r="AD821" s="349"/>
      <c r="AE821" s="349"/>
      <c r="AF821" s="355">
        <f>_xlfn.XLOOKUP(A821,'P1 Date Adjustment'!B:B,'P1 Date Adjustment'!F:F,"not found",0)</f>
        <v>2035</v>
      </c>
      <c r="AG821" s="349">
        <f t="shared" si="88"/>
        <v>0</v>
      </c>
    </row>
    <row r="822" spans="1:33" ht="30" x14ac:dyDescent="0.25">
      <c r="A822" s="129">
        <v>31</v>
      </c>
      <c r="B822" s="358" t="s">
        <v>311</v>
      </c>
      <c r="C822" s="358" t="str">
        <f>_xlfn.XLOOKUP($A822,'Total project cost for DCs'!A:A,'Total project cost for DCs'!C:C,"Not found",0)</f>
        <v>2-lane urban - upgrade existing roadwith active modes on both sides / Mill Road design ?</v>
      </c>
      <c r="D822" s="355" t="s">
        <v>155</v>
      </c>
      <c r="E822" s="355" t="s">
        <v>199</v>
      </c>
      <c r="F822" s="355" t="s">
        <v>826</v>
      </c>
      <c r="H822" s="355" t="s">
        <v>834</v>
      </c>
      <c r="I822" s="359">
        <f>_xlfn.XLOOKUP($H822,DC_growth_AGS!$A$665:$A$673,DC_growth_AGS!$O$665:$O$673,"Not found",0)</f>
        <v>0.28732391634818177</v>
      </c>
      <c r="J822" s="355">
        <v>2039</v>
      </c>
      <c r="K822" s="362">
        <f t="shared" si="91"/>
        <v>0</v>
      </c>
      <c r="L822" s="362">
        <f t="shared" si="91"/>
        <v>0</v>
      </c>
      <c r="M822" s="362">
        <f t="shared" si="91"/>
        <v>0</v>
      </c>
      <c r="N822" s="362">
        <f t="shared" si="91"/>
        <v>0</v>
      </c>
      <c r="O822" s="362">
        <f t="shared" si="91"/>
        <v>0</v>
      </c>
      <c r="P822" s="362">
        <f t="shared" si="91"/>
        <v>0</v>
      </c>
      <c r="Q822" s="362">
        <f t="shared" si="91"/>
        <v>0</v>
      </c>
      <c r="R822" s="362">
        <f t="shared" si="91"/>
        <v>0</v>
      </c>
      <c r="S822" s="362">
        <f t="shared" si="91"/>
        <v>0</v>
      </c>
      <c r="T822" s="362">
        <f t="shared" si="91"/>
        <v>0</v>
      </c>
      <c r="U822" s="362">
        <f t="shared" si="91"/>
        <v>0</v>
      </c>
      <c r="V822" s="362">
        <f t="shared" si="91"/>
        <v>0</v>
      </c>
      <c r="W822" s="362">
        <f t="shared" si="91"/>
        <v>0</v>
      </c>
      <c r="X822" s="362">
        <f t="shared" si="91"/>
        <v>0</v>
      </c>
      <c r="Y822" s="349">
        <f t="shared" si="85"/>
        <v>0</v>
      </c>
      <c r="Z822" s="349">
        <f t="shared" si="86"/>
        <v>0</v>
      </c>
      <c r="AA822" s="349"/>
      <c r="AB822" s="353">
        <v>0</v>
      </c>
      <c r="AC822" s="354" t="str">
        <f t="shared" si="87"/>
        <v>Collector</v>
      </c>
      <c r="AD822" s="349"/>
      <c r="AE822" s="349"/>
      <c r="AF822" s="355">
        <f>_xlfn.XLOOKUP(A822,'P1 Date Adjustment'!B:B,'P1 Date Adjustment'!F:F,"not found",0)</f>
        <v>2039</v>
      </c>
      <c r="AG822" s="349">
        <f t="shared" si="88"/>
        <v>0</v>
      </c>
    </row>
    <row r="823" spans="1:33" x14ac:dyDescent="0.25">
      <c r="A823" s="129">
        <v>32</v>
      </c>
      <c r="B823" s="358" t="s">
        <v>313</v>
      </c>
      <c r="C823" s="358" t="str">
        <f>_xlfn.XLOOKUP($A823,'Total project cost for DCs'!A:A,'Total project cost for DCs'!C:C,"Not found",0)</f>
        <v>Assume 1 simple roundabout intesection</v>
      </c>
      <c r="D823" s="355" t="s">
        <v>155</v>
      </c>
      <c r="E823" s="355" t="s">
        <v>190</v>
      </c>
      <c r="F823" s="355" t="s">
        <v>826</v>
      </c>
      <c r="H823" s="355" t="s">
        <v>834</v>
      </c>
      <c r="I823" s="359">
        <f>_xlfn.XLOOKUP($H823,DC_growth_AGS!$A$665:$A$673,DC_growth_AGS!$O$665:$O$673,"Not found",0)</f>
        <v>0.28732391634818177</v>
      </c>
      <c r="J823" s="355">
        <v>2039</v>
      </c>
      <c r="K823" s="362">
        <f t="shared" si="91"/>
        <v>0</v>
      </c>
      <c r="L823" s="362">
        <f t="shared" si="91"/>
        <v>0</v>
      </c>
      <c r="M823" s="362">
        <f t="shared" si="91"/>
        <v>0</v>
      </c>
      <c r="N823" s="362">
        <f t="shared" si="91"/>
        <v>0</v>
      </c>
      <c r="O823" s="362">
        <f t="shared" si="91"/>
        <v>0</v>
      </c>
      <c r="P823" s="362">
        <f t="shared" si="91"/>
        <v>0</v>
      </c>
      <c r="Q823" s="362">
        <f t="shared" si="91"/>
        <v>0</v>
      </c>
      <c r="R823" s="362">
        <f t="shared" si="91"/>
        <v>0</v>
      </c>
      <c r="S823" s="362">
        <f t="shared" si="91"/>
        <v>0</v>
      </c>
      <c r="T823" s="362">
        <f t="shared" si="91"/>
        <v>0</v>
      </c>
      <c r="U823" s="362">
        <f t="shared" si="91"/>
        <v>0</v>
      </c>
      <c r="V823" s="362">
        <f t="shared" si="91"/>
        <v>0</v>
      </c>
      <c r="W823" s="362">
        <f t="shared" si="91"/>
        <v>0</v>
      </c>
      <c r="X823" s="362">
        <f t="shared" si="91"/>
        <v>0</v>
      </c>
      <c r="Y823" s="349">
        <f t="shared" si="85"/>
        <v>0</v>
      </c>
      <c r="Z823" s="349">
        <f t="shared" si="86"/>
        <v>0</v>
      </c>
      <c r="AA823" s="349"/>
      <c r="AB823" s="353">
        <v>0</v>
      </c>
      <c r="AC823" s="354" t="str">
        <f t="shared" si="87"/>
        <v>Arterial</v>
      </c>
      <c r="AD823" s="349"/>
      <c r="AE823" s="349"/>
      <c r="AF823" s="355">
        <f>_xlfn.XLOOKUP(A823,'P1 Date Adjustment'!B:B,'P1 Date Adjustment'!F:F,"not found",0)</f>
        <v>2039</v>
      </c>
      <c r="AG823" s="349">
        <f t="shared" si="88"/>
        <v>0</v>
      </c>
    </row>
    <row r="824" spans="1:33" ht="30" x14ac:dyDescent="0.25">
      <c r="A824" s="129">
        <v>33</v>
      </c>
      <c r="B824" s="358" t="s">
        <v>315</v>
      </c>
      <c r="C824" s="358" t="str">
        <f>_xlfn.XLOOKUP($A824,'Total project cost for DCs'!A:A,'Total project cost for DCs'!C:C,"Not found",0)</f>
        <v>2-lane urban- upgrade existing road layout to 2-lane urban with active modes on both sides (TDM )</v>
      </c>
      <c r="D824" s="355" t="s">
        <v>155</v>
      </c>
      <c r="E824" s="355" t="s">
        <v>199</v>
      </c>
      <c r="F824" s="355" t="s">
        <v>826</v>
      </c>
      <c r="H824" s="355" t="s">
        <v>834</v>
      </c>
      <c r="I824" s="359">
        <f>_xlfn.XLOOKUP($H824,DC_growth_AGS!$A$665:$A$673,DC_growth_AGS!$O$665:$O$673,"Not found",0)</f>
        <v>0.28732391634818177</v>
      </c>
      <c r="J824" s="355">
        <v>2033</v>
      </c>
      <c r="K824" s="362">
        <f t="shared" si="91"/>
        <v>0</v>
      </c>
      <c r="L824" s="362">
        <f t="shared" si="91"/>
        <v>0</v>
      </c>
      <c r="M824" s="362">
        <f t="shared" si="91"/>
        <v>0</v>
      </c>
      <c r="N824" s="362">
        <f t="shared" si="91"/>
        <v>0</v>
      </c>
      <c r="O824" s="362">
        <f t="shared" si="91"/>
        <v>0</v>
      </c>
      <c r="P824" s="362">
        <f t="shared" si="91"/>
        <v>0</v>
      </c>
      <c r="Q824" s="362">
        <f t="shared" si="91"/>
        <v>0</v>
      </c>
      <c r="R824" s="362">
        <f t="shared" si="91"/>
        <v>0</v>
      </c>
      <c r="S824" s="362">
        <f t="shared" si="91"/>
        <v>0</v>
      </c>
      <c r="T824" s="362">
        <f t="shared" si="91"/>
        <v>0</v>
      </c>
      <c r="U824" s="362">
        <f t="shared" si="91"/>
        <v>0</v>
      </c>
      <c r="V824" s="362">
        <f t="shared" si="91"/>
        <v>0</v>
      </c>
      <c r="W824" s="362">
        <f t="shared" si="91"/>
        <v>0</v>
      </c>
      <c r="X824" s="362">
        <f t="shared" si="91"/>
        <v>0</v>
      </c>
      <c r="Y824" s="349">
        <f t="shared" si="85"/>
        <v>0</v>
      </c>
      <c r="Z824" s="349">
        <f t="shared" si="86"/>
        <v>0</v>
      </c>
      <c r="AA824" s="349"/>
      <c r="AB824" s="353">
        <v>0</v>
      </c>
      <c r="AC824" s="354" t="str">
        <f t="shared" si="87"/>
        <v>Collector</v>
      </c>
      <c r="AD824" s="349"/>
      <c r="AE824" s="349"/>
      <c r="AF824" s="355">
        <f>_xlfn.XLOOKUP(A824,'P1 Date Adjustment'!B:B,'P1 Date Adjustment'!F:F,"not found",0)</f>
        <v>2033</v>
      </c>
      <c r="AG824" s="349">
        <f t="shared" si="88"/>
        <v>0</v>
      </c>
    </row>
    <row r="825" spans="1:33" ht="30" x14ac:dyDescent="0.25">
      <c r="A825" s="129" t="s">
        <v>326</v>
      </c>
      <c r="B825" s="358" t="s">
        <v>327</v>
      </c>
      <c r="C825" s="358" t="str">
        <f>_xlfn.XLOOKUP($A825,'Total project cost for DCs'!A:A,'Total project cost for DCs'!C:C,"Not found",0)</f>
        <v>2-lane urban- upgrade existing road layout with active modes on both sides (Under construction)</v>
      </c>
      <c r="D825" s="355" t="s">
        <v>155</v>
      </c>
      <c r="E825" s="355" t="s">
        <v>227</v>
      </c>
      <c r="F825" s="355" t="s">
        <v>826</v>
      </c>
      <c r="H825" s="355" t="s">
        <v>834</v>
      </c>
      <c r="I825" s="359">
        <f>_xlfn.XLOOKUP($H825,DC_growth_AGS!$A$665:$A$673,DC_growth_AGS!$O$665:$O$673,"Not found",0)</f>
        <v>0.28732391634818177</v>
      </c>
      <c r="J825" s="355">
        <v>2033</v>
      </c>
      <c r="K825" s="362">
        <f t="shared" si="91"/>
        <v>0</v>
      </c>
      <c r="L825" s="362">
        <f t="shared" si="91"/>
        <v>0</v>
      </c>
      <c r="M825" s="362">
        <f t="shared" si="91"/>
        <v>0</v>
      </c>
      <c r="N825" s="362">
        <f t="shared" si="91"/>
        <v>0</v>
      </c>
      <c r="O825" s="362">
        <f t="shared" si="91"/>
        <v>0</v>
      </c>
      <c r="P825" s="362">
        <f t="shared" si="91"/>
        <v>0</v>
      </c>
      <c r="Q825" s="362">
        <f t="shared" si="91"/>
        <v>0</v>
      </c>
      <c r="R825" s="362">
        <f t="shared" si="91"/>
        <v>0</v>
      </c>
      <c r="S825" s="362">
        <f t="shared" si="91"/>
        <v>0</v>
      </c>
      <c r="T825" s="362">
        <f t="shared" si="91"/>
        <v>0</v>
      </c>
      <c r="U825" s="362">
        <f t="shared" si="91"/>
        <v>0</v>
      </c>
      <c r="V825" s="362">
        <f t="shared" si="91"/>
        <v>0</v>
      </c>
      <c r="W825" s="362">
        <f t="shared" si="91"/>
        <v>0</v>
      </c>
      <c r="X825" s="362">
        <f t="shared" si="91"/>
        <v>0</v>
      </c>
      <c r="Y825" s="349">
        <f t="shared" si="85"/>
        <v>0</v>
      </c>
      <c r="Z825" s="349">
        <f t="shared" si="86"/>
        <v>0</v>
      </c>
      <c r="AA825" s="349"/>
      <c r="AB825" s="353">
        <v>0</v>
      </c>
      <c r="AC825" s="354" t="str">
        <f t="shared" si="87"/>
        <v>Arterial</v>
      </c>
      <c r="AD825" s="349"/>
      <c r="AE825" s="349"/>
      <c r="AF825" s="355">
        <f>_xlfn.XLOOKUP(A825,'P1 Date Adjustment'!B:B,'P1 Date Adjustment'!F:F,"not found",0)</f>
        <v>2033</v>
      </c>
      <c r="AG825" s="349">
        <f t="shared" si="88"/>
        <v>0</v>
      </c>
    </row>
    <row r="826" spans="1:33" ht="45" x14ac:dyDescent="0.25">
      <c r="A826" s="129" t="s">
        <v>334</v>
      </c>
      <c r="B826" s="358" t="s">
        <v>335</v>
      </c>
      <c r="C826" s="358" t="str">
        <f>_xlfn.XLOOKUP($A826,'Total project cost for DCs'!A:A,'Total project cost for DCs'!C:C,"Not found",0)</f>
        <v>4-lane urban- upgrade interim 2-lane urban corridor to a 4-lane corridor with active modes on both sides (SGA design)</v>
      </c>
      <c r="D826" s="355" t="s">
        <v>155</v>
      </c>
      <c r="E826" s="355" t="s">
        <v>157</v>
      </c>
      <c r="F826" s="355" t="s">
        <v>826</v>
      </c>
      <c r="H826" s="355" t="s">
        <v>834</v>
      </c>
      <c r="I826" s="359">
        <f>_xlfn.XLOOKUP($H826,DC_growth_AGS!$A$665:$A$673,DC_growth_AGS!$O$665:$O$673,"Not found",0)</f>
        <v>0.28732391634818177</v>
      </c>
      <c r="J826" s="355">
        <v>2050</v>
      </c>
      <c r="K826" s="362">
        <f t="shared" si="91"/>
        <v>0</v>
      </c>
      <c r="L826" s="362">
        <f t="shared" si="91"/>
        <v>0</v>
      </c>
      <c r="M826" s="362">
        <f t="shared" si="91"/>
        <v>0</v>
      </c>
      <c r="N826" s="362">
        <f t="shared" si="91"/>
        <v>0</v>
      </c>
      <c r="O826" s="362">
        <f t="shared" si="91"/>
        <v>0</v>
      </c>
      <c r="P826" s="362">
        <f t="shared" si="91"/>
        <v>0</v>
      </c>
      <c r="Q826" s="362">
        <f t="shared" si="91"/>
        <v>0</v>
      </c>
      <c r="R826" s="362">
        <f t="shared" si="91"/>
        <v>0</v>
      </c>
      <c r="S826" s="362">
        <f t="shared" si="91"/>
        <v>0</v>
      </c>
      <c r="T826" s="362">
        <f t="shared" si="91"/>
        <v>0</v>
      </c>
      <c r="U826" s="362">
        <f t="shared" si="91"/>
        <v>0</v>
      </c>
      <c r="V826" s="362">
        <f t="shared" si="91"/>
        <v>0</v>
      </c>
      <c r="W826" s="362">
        <f t="shared" si="91"/>
        <v>0</v>
      </c>
      <c r="X826" s="362">
        <f t="shared" si="91"/>
        <v>0</v>
      </c>
      <c r="Y826" s="349">
        <f t="shared" si="85"/>
        <v>0</v>
      </c>
      <c r="Z826" s="349">
        <f t="shared" si="86"/>
        <v>0</v>
      </c>
      <c r="AA826" s="349"/>
      <c r="AB826" s="353">
        <v>0</v>
      </c>
      <c r="AC826" s="354" t="str">
        <f t="shared" si="87"/>
        <v>Arterial</v>
      </c>
      <c r="AD826" s="349"/>
      <c r="AE826" s="349"/>
      <c r="AF826" s="355">
        <f>_xlfn.XLOOKUP(A826,'P1 Date Adjustment'!B:B,'P1 Date Adjustment'!F:F,"not found",0)</f>
        <v>2050</v>
      </c>
      <c r="AG826" s="349">
        <f t="shared" si="88"/>
        <v>0</v>
      </c>
    </row>
    <row r="827" spans="1:33" ht="30" x14ac:dyDescent="0.25">
      <c r="A827" s="129" t="s">
        <v>342</v>
      </c>
      <c r="B827" s="358" t="s">
        <v>343</v>
      </c>
      <c r="C827" s="358" t="str">
        <f>_xlfn.XLOOKUP($A827,'Total project cost for DCs'!A:A,'Total project cost for DCs'!C:C,"Not found",0)</f>
        <v>Upgrade interim 2-lane bridges (3No. to 4 lane bridges with active modes on both sides (SGA design)</v>
      </c>
      <c r="D827" s="355" t="s">
        <v>155</v>
      </c>
      <c r="E827" s="355" t="s">
        <v>345</v>
      </c>
      <c r="F827" s="355" t="s">
        <v>826</v>
      </c>
      <c r="H827" s="355" t="s">
        <v>834</v>
      </c>
      <c r="I827" s="359">
        <f>_xlfn.XLOOKUP($H827,DC_growth_AGS!$A$665:$A$673,DC_growth_AGS!$O$665:$O$673,"Not found",0)</f>
        <v>0.28732391634818177</v>
      </c>
      <c r="J827" s="355">
        <v>2050</v>
      </c>
      <c r="K827" s="362">
        <f t="shared" si="91"/>
        <v>0</v>
      </c>
      <c r="L827" s="362">
        <f t="shared" si="91"/>
        <v>0</v>
      </c>
      <c r="M827" s="362">
        <f t="shared" si="91"/>
        <v>0</v>
      </c>
      <c r="N827" s="362">
        <f t="shared" si="91"/>
        <v>0</v>
      </c>
      <c r="O827" s="362">
        <f t="shared" si="91"/>
        <v>0</v>
      </c>
      <c r="P827" s="362">
        <f t="shared" si="91"/>
        <v>0</v>
      </c>
      <c r="Q827" s="362">
        <f t="shared" si="91"/>
        <v>0</v>
      </c>
      <c r="R827" s="362">
        <f t="shared" si="91"/>
        <v>0</v>
      </c>
      <c r="S827" s="362">
        <f t="shared" si="91"/>
        <v>0</v>
      </c>
      <c r="T827" s="362">
        <f t="shared" si="91"/>
        <v>0</v>
      </c>
      <c r="U827" s="362">
        <f t="shared" si="91"/>
        <v>0</v>
      </c>
      <c r="V827" s="362">
        <f t="shared" si="91"/>
        <v>0</v>
      </c>
      <c r="W827" s="362">
        <f t="shared" si="91"/>
        <v>0</v>
      </c>
      <c r="X827" s="362">
        <f t="shared" si="91"/>
        <v>0</v>
      </c>
      <c r="Y827" s="349">
        <f t="shared" si="85"/>
        <v>0</v>
      </c>
      <c r="Z827" s="349">
        <f t="shared" si="86"/>
        <v>0</v>
      </c>
      <c r="AA827" s="349"/>
      <c r="AB827" s="353">
        <v>0</v>
      </c>
      <c r="AC827" s="354" t="str">
        <f t="shared" si="87"/>
        <v>Arterial</v>
      </c>
      <c r="AD827" s="349"/>
      <c r="AE827" s="349"/>
      <c r="AF827" s="355">
        <f>_xlfn.XLOOKUP(A827,'P1 Date Adjustment'!B:B,'P1 Date Adjustment'!F:F,"not found",0)</f>
        <v>2050</v>
      </c>
      <c r="AG827" s="349">
        <f t="shared" si="88"/>
        <v>0</v>
      </c>
    </row>
    <row r="828" spans="1:33" ht="30" x14ac:dyDescent="0.25">
      <c r="A828" s="129" t="s">
        <v>346</v>
      </c>
      <c r="B828" s="358" t="s">
        <v>347</v>
      </c>
      <c r="C828" s="358" t="str">
        <f>_xlfn.XLOOKUP($A828,'Total project cost for DCs'!A:A,'Total project cost for DCs'!C:C,"Not found",0)</f>
        <v>2-lane urban- new road layout with active modes on both sides (TDM)</v>
      </c>
      <c r="D828" s="355" t="s">
        <v>155</v>
      </c>
      <c r="E828" s="355" t="s">
        <v>227</v>
      </c>
      <c r="F828" s="355" t="s">
        <v>826</v>
      </c>
      <c r="H828" s="355" t="s">
        <v>834</v>
      </c>
      <c r="I828" s="359">
        <f>_xlfn.XLOOKUP($H828,DC_growth_AGS!$A$665:$A$673,DC_growth_AGS!$O$665:$O$673,"Not found",0)</f>
        <v>0.28732391634818177</v>
      </c>
      <c r="J828" s="355">
        <v>2044</v>
      </c>
      <c r="K828" s="362">
        <f t="shared" si="91"/>
        <v>0</v>
      </c>
      <c r="L828" s="362">
        <f t="shared" si="91"/>
        <v>0</v>
      </c>
      <c r="M828" s="362">
        <f t="shared" si="91"/>
        <v>0</v>
      </c>
      <c r="N828" s="362">
        <f t="shared" si="91"/>
        <v>0</v>
      </c>
      <c r="O828" s="362">
        <f t="shared" si="91"/>
        <v>0</v>
      </c>
      <c r="P828" s="362">
        <f t="shared" si="91"/>
        <v>0</v>
      </c>
      <c r="Q828" s="362">
        <f t="shared" si="91"/>
        <v>0</v>
      </c>
      <c r="R828" s="362">
        <f t="shared" si="91"/>
        <v>0</v>
      </c>
      <c r="S828" s="362">
        <f t="shared" si="91"/>
        <v>0</v>
      </c>
      <c r="T828" s="362">
        <f t="shared" si="91"/>
        <v>0</v>
      </c>
      <c r="U828" s="362">
        <f t="shared" si="91"/>
        <v>0</v>
      </c>
      <c r="V828" s="362">
        <f t="shared" si="91"/>
        <v>0</v>
      </c>
      <c r="W828" s="362">
        <f t="shared" si="91"/>
        <v>0</v>
      </c>
      <c r="X828" s="362">
        <f t="shared" si="91"/>
        <v>0</v>
      </c>
      <c r="Y828" s="349">
        <f t="shared" si="85"/>
        <v>0</v>
      </c>
      <c r="Z828" s="349">
        <f t="shared" si="86"/>
        <v>0</v>
      </c>
      <c r="AA828" s="349"/>
      <c r="AB828" s="353">
        <v>0</v>
      </c>
      <c r="AC828" s="354" t="str">
        <f t="shared" si="87"/>
        <v>Arterial</v>
      </c>
      <c r="AD828" s="349"/>
      <c r="AE828" s="349"/>
      <c r="AF828" s="355">
        <f>_xlfn.XLOOKUP(A828,'P1 Date Adjustment'!B:B,'P1 Date Adjustment'!F:F,"not found",0)</f>
        <v>2044</v>
      </c>
      <c r="AG828" s="349">
        <f t="shared" si="88"/>
        <v>0</v>
      </c>
    </row>
    <row r="829" spans="1:33" x14ac:dyDescent="0.25">
      <c r="A829" s="129" t="s">
        <v>348</v>
      </c>
      <c r="B829" s="358" t="s">
        <v>347</v>
      </c>
      <c r="C829" s="358" t="str">
        <f>_xlfn.XLOOKUP($A829,'Total project cost for DCs'!A:A,'Total project cost for DCs'!C:C,"Not found",0)</f>
        <v>2-lane urban- bridge construction</v>
      </c>
      <c r="D829" s="355" t="s">
        <v>155</v>
      </c>
      <c r="E829" s="355" t="s">
        <v>345</v>
      </c>
      <c r="F829" s="355" t="s">
        <v>826</v>
      </c>
      <c r="H829" s="355" t="s">
        <v>834</v>
      </c>
      <c r="I829" s="359">
        <f>_xlfn.XLOOKUP($H829,DC_growth_AGS!$A$665:$A$673,DC_growth_AGS!$O$665:$O$673,"Not found",0)</f>
        <v>0.28732391634818177</v>
      </c>
      <c r="J829" s="355">
        <v>2044</v>
      </c>
      <c r="K829" s="362">
        <f t="shared" si="91"/>
        <v>0</v>
      </c>
      <c r="L829" s="362">
        <f t="shared" si="91"/>
        <v>0</v>
      </c>
      <c r="M829" s="362">
        <f t="shared" si="91"/>
        <v>0</v>
      </c>
      <c r="N829" s="362">
        <f t="shared" si="91"/>
        <v>0</v>
      </c>
      <c r="O829" s="362">
        <f t="shared" si="91"/>
        <v>0</v>
      </c>
      <c r="P829" s="362">
        <f t="shared" si="91"/>
        <v>0</v>
      </c>
      <c r="Q829" s="362">
        <f t="shared" si="91"/>
        <v>0</v>
      </c>
      <c r="R829" s="362">
        <f t="shared" si="91"/>
        <v>0</v>
      </c>
      <c r="S829" s="362">
        <f t="shared" si="91"/>
        <v>0</v>
      </c>
      <c r="T829" s="362">
        <f t="shared" si="91"/>
        <v>0</v>
      </c>
      <c r="U829" s="362">
        <f t="shared" si="91"/>
        <v>0</v>
      </c>
      <c r="V829" s="362">
        <f t="shared" si="91"/>
        <v>0</v>
      </c>
      <c r="W829" s="362">
        <f t="shared" si="91"/>
        <v>0</v>
      </c>
      <c r="X829" s="362">
        <f t="shared" si="91"/>
        <v>0</v>
      </c>
      <c r="Y829" s="349">
        <f t="shared" si="85"/>
        <v>0</v>
      </c>
      <c r="Z829" s="349">
        <f t="shared" si="86"/>
        <v>0</v>
      </c>
      <c r="AA829" s="349"/>
      <c r="AB829" s="353">
        <v>0</v>
      </c>
      <c r="AC829" s="354" t="str">
        <f t="shared" si="87"/>
        <v>Arterial</v>
      </c>
      <c r="AD829" s="349"/>
      <c r="AE829" s="349"/>
      <c r="AF829" s="355">
        <f>_xlfn.XLOOKUP(A829,'P1 Date Adjustment'!B:B,'P1 Date Adjustment'!F:F,"not found",0)</f>
        <v>2044</v>
      </c>
      <c r="AG829" s="349">
        <f t="shared" si="88"/>
        <v>0</v>
      </c>
    </row>
    <row r="830" spans="1:33" ht="30" x14ac:dyDescent="0.25">
      <c r="A830" s="129" t="s">
        <v>350</v>
      </c>
      <c r="B830" s="358" t="s">
        <v>347</v>
      </c>
      <c r="C830" s="358" t="str">
        <f>_xlfn.XLOOKUP($A830,'Total project cost for DCs'!A:A,'Total project cost for DCs'!C:C,"Not found",0)</f>
        <v>4-lane urban- upgrade 2-lane urban with active modes on both sides (SGA design)</v>
      </c>
      <c r="D830" s="355" t="s">
        <v>155</v>
      </c>
      <c r="E830" s="355" t="s">
        <v>231</v>
      </c>
      <c r="F830" s="355" t="s">
        <v>826</v>
      </c>
      <c r="H830" s="355" t="s">
        <v>834</v>
      </c>
      <c r="I830" s="359">
        <f>_xlfn.XLOOKUP($H830,DC_growth_AGS!$A$665:$A$673,DC_growth_AGS!$O$665:$O$673,"Not found",0)</f>
        <v>0.28732391634818177</v>
      </c>
      <c r="J830" s="355">
        <v>2049</v>
      </c>
      <c r="K830" s="362">
        <f t="shared" si="91"/>
        <v>0</v>
      </c>
      <c r="L830" s="362">
        <f t="shared" si="91"/>
        <v>0</v>
      </c>
      <c r="M830" s="362">
        <f t="shared" si="91"/>
        <v>0</v>
      </c>
      <c r="N830" s="362">
        <f t="shared" si="91"/>
        <v>0</v>
      </c>
      <c r="O830" s="362">
        <f t="shared" si="91"/>
        <v>0</v>
      </c>
      <c r="P830" s="362">
        <f t="shared" si="91"/>
        <v>0</v>
      </c>
      <c r="Q830" s="362">
        <f t="shared" si="91"/>
        <v>0</v>
      </c>
      <c r="R830" s="362">
        <f t="shared" si="91"/>
        <v>0</v>
      </c>
      <c r="S830" s="362">
        <f t="shared" si="91"/>
        <v>0</v>
      </c>
      <c r="T830" s="362">
        <f t="shared" si="91"/>
        <v>0</v>
      </c>
      <c r="U830" s="362">
        <f t="shared" si="91"/>
        <v>0</v>
      </c>
      <c r="V830" s="362">
        <f t="shared" si="91"/>
        <v>0</v>
      </c>
      <c r="W830" s="362">
        <f t="shared" si="91"/>
        <v>0</v>
      </c>
      <c r="X830" s="362">
        <f t="shared" si="91"/>
        <v>0</v>
      </c>
      <c r="Y830" s="349">
        <f t="shared" si="85"/>
        <v>0</v>
      </c>
      <c r="Z830" s="349">
        <f t="shared" si="86"/>
        <v>0</v>
      </c>
      <c r="AA830" s="349"/>
      <c r="AB830" s="353">
        <v>0</v>
      </c>
      <c r="AC830" s="354" t="str">
        <f t="shared" si="87"/>
        <v>Arterial</v>
      </c>
      <c r="AD830" s="349"/>
      <c r="AE830" s="349"/>
      <c r="AF830" s="355">
        <f>_xlfn.XLOOKUP(A830,'P1 Date Adjustment'!B:B,'P1 Date Adjustment'!F:F,"not found",0)</f>
        <v>2049</v>
      </c>
      <c r="AG830" s="349">
        <f t="shared" si="88"/>
        <v>0</v>
      </c>
    </row>
    <row r="831" spans="1:33" x14ac:dyDescent="0.25">
      <c r="A831" s="129" t="s">
        <v>352</v>
      </c>
      <c r="B831" s="358" t="s">
        <v>347</v>
      </c>
      <c r="C831" s="358" t="str">
        <f>_xlfn.XLOOKUP($A831,'Total project cost for DCs'!A:A,'Total project cost for DCs'!C:C,"Not found",0)</f>
        <v>4-lane urban- Bridge Widening</v>
      </c>
      <c r="D831" s="355" t="s">
        <v>155</v>
      </c>
      <c r="E831" s="355" t="s">
        <v>345</v>
      </c>
      <c r="F831" s="355" t="s">
        <v>826</v>
      </c>
      <c r="H831" s="355" t="s">
        <v>834</v>
      </c>
      <c r="I831" s="359">
        <f>_xlfn.XLOOKUP($H831,DC_growth_AGS!$A$665:$A$673,DC_growth_AGS!$O$665:$O$673,"Not found",0)</f>
        <v>0.28732391634818177</v>
      </c>
      <c r="J831" s="355">
        <v>2049</v>
      </c>
      <c r="K831" s="362">
        <f t="shared" si="91"/>
        <v>0</v>
      </c>
      <c r="L831" s="362">
        <f t="shared" si="91"/>
        <v>0</v>
      </c>
      <c r="M831" s="362">
        <f t="shared" si="91"/>
        <v>0</v>
      </c>
      <c r="N831" s="362">
        <f t="shared" si="91"/>
        <v>0</v>
      </c>
      <c r="O831" s="362">
        <f t="shared" si="91"/>
        <v>0</v>
      </c>
      <c r="P831" s="362">
        <f t="shared" si="91"/>
        <v>0</v>
      </c>
      <c r="Q831" s="362">
        <f t="shared" si="91"/>
        <v>0</v>
      </c>
      <c r="R831" s="362">
        <f t="shared" si="91"/>
        <v>0</v>
      </c>
      <c r="S831" s="362">
        <f t="shared" si="91"/>
        <v>0</v>
      </c>
      <c r="T831" s="362">
        <f t="shared" si="91"/>
        <v>0</v>
      </c>
      <c r="U831" s="362">
        <f t="shared" si="91"/>
        <v>0</v>
      </c>
      <c r="V831" s="362">
        <f t="shared" si="91"/>
        <v>0</v>
      </c>
      <c r="W831" s="362">
        <f t="shared" si="91"/>
        <v>0</v>
      </c>
      <c r="X831" s="362">
        <f t="shared" si="91"/>
        <v>0</v>
      </c>
      <c r="Y831" s="349">
        <f t="shared" si="85"/>
        <v>0</v>
      </c>
      <c r="Z831" s="349">
        <f t="shared" si="86"/>
        <v>0</v>
      </c>
      <c r="AA831" s="349"/>
      <c r="AB831" s="353">
        <v>0</v>
      </c>
      <c r="AC831" s="354" t="str">
        <f t="shared" si="87"/>
        <v>Arterial</v>
      </c>
      <c r="AD831" s="349"/>
      <c r="AE831" s="349"/>
      <c r="AF831" s="355">
        <f>_xlfn.XLOOKUP(A831,'P1 Date Adjustment'!B:B,'P1 Date Adjustment'!F:F,"not found",0)</f>
        <v>2049</v>
      </c>
      <c r="AG831" s="349">
        <f t="shared" si="88"/>
        <v>0</v>
      </c>
    </row>
    <row r="832" spans="1:33" ht="30" x14ac:dyDescent="0.25">
      <c r="A832" s="129" t="s">
        <v>365</v>
      </c>
      <c r="B832" s="358" t="s">
        <v>363</v>
      </c>
      <c r="C832" s="358" t="str">
        <f>_xlfn.XLOOKUP($A832,'Total project cost for DCs'!A:A,'Total project cost for DCs'!C:C,"Not found",0)</f>
        <v>4-lane urban- upgrade 2-lane urban excl bridge</v>
      </c>
      <c r="D832" s="355" t="s">
        <v>155</v>
      </c>
      <c r="E832" s="355" t="s">
        <v>231</v>
      </c>
      <c r="F832" s="355" t="s">
        <v>826</v>
      </c>
      <c r="H832" s="355" t="s">
        <v>834</v>
      </c>
      <c r="I832" s="359">
        <f>_xlfn.XLOOKUP($H832,DC_growth_AGS!$A$665:$A$673,DC_growth_AGS!$O$665:$O$673,"Not found",0)</f>
        <v>0.28732391634818177</v>
      </c>
      <c r="J832" s="355">
        <v>2047</v>
      </c>
      <c r="K832" s="362">
        <f t="shared" ref="K832:X847" si="92">IF($AC832="Arterial",-K779*$AD$2,0)</f>
        <v>0</v>
      </c>
      <c r="L832" s="362">
        <f t="shared" si="92"/>
        <v>0</v>
      </c>
      <c r="M832" s="362">
        <f t="shared" si="92"/>
        <v>0</v>
      </c>
      <c r="N832" s="362">
        <f t="shared" si="92"/>
        <v>0</v>
      </c>
      <c r="O832" s="362">
        <f t="shared" si="92"/>
        <v>0</v>
      </c>
      <c r="P832" s="362">
        <f t="shared" si="92"/>
        <v>0</v>
      </c>
      <c r="Q832" s="362">
        <f t="shared" si="92"/>
        <v>0</v>
      </c>
      <c r="R832" s="362">
        <f t="shared" si="92"/>
        <v>0</v>
      </c>
      <c r="S832" s="362">
        <f t="shared" si="92"/>
        <v>0</v>
      </c>
      <c r="T832" s="362">
        <f t="shared" si="92"/>
        <v>0</v>
      </c>
      <c r="U832" s="362">
        <f t="shared" si="92"/>
        <v>0</v>
      </c>
      <c r="V832" s="362">
        <f t="shared" si="92"/>
        <v>0</v>
      </c>
      <c r="W832" s="362">
        <f t="shared" si="92"/>
        <v>0</v>
      </c>
      <c r="X832" s="362">
        <f t="shared" si="92"/>
        <v>0</v>
      </c>
      <c r="Y832" s="349">
        <f t="shared" si="85"/>
        <v>0</v>
      </c>
      <c r="Z832" s="349">
        <f t="shared" si="86"/>
        <v>0</v>
      </c>
      <c r="AA832" s="349"/>
      <c r="AB832" s="353">
        <v>0</v>
      </c>
      <c r="AC832" s="354" t="str">
        <f t="shared" si="87"/>
        <v>Arterial</v>
      </c>
      <c r="AD832" s="349"/>
      <c r="AE832" s="349"/>
      <c r="AF832" s="355">
        <f>_xlfn.XLOOKUP(A832,'P1 Date Adjustment'!B:B,'P1 Date Adjustment'!F:F,"not found",0)</f>
        <v>2047</v>
      </c>
      <c r="AG832" s="349">
        <f t="shared" si="88"/>
        <v>0</v>
      </c>
    </row>
    <row r="833" spans="1:33" ht="30" x14ac:dyDescent="0.25">
      <c r="A833" s="129" t="s">
        <v>367</v>
      </c>
      <c r="B833" s="358" t="s">
        <v>363</v>
      </c>
      <c r="C833" s="358" t="str">
        <f>_xlfn.XLOOKUP($A833,'Total project cost for DCs'!A:A,'Total project cost for DCs'!C:C,"Not found",0)</f>
        <v>4-lane urban- upgrade 2-lane bridge widening</v>
      </c>
      <c r="D833" s="355" t="s">
        <v>155</v>
      </c>
      <c r="E833" s="355" t="s">
        <v>345</v>
      </c>
      <c r="F833" s="355" t="s">
        <v>826</v>
      </c>
      <c r="H833" s="355" t="s">
        <v>834</v>
      </c>
      <c r="I833" s="359">
        <f>_xlfn.XLOOKUP($H833,DC_growth_AGS!$A$665:$A$673,DC_growth_AGS!$O$665:$O$673,"Not found",0)</f>
        <v>0.28732391634818177</v>
      </c>
      <c r="J833" s="355">
        <v>2047</v>
      </c>
      <c r="K833" s="362">
        <f t="shared" si="92"/>
        <v>0</v>
      </c>
      <c r="L833" s="362">
        <f t="shared" si="92"/>
        <v>0</v>
      </c>
      <c r="M833" s="362">
        <f t="shared" si="92"/>
        <v>0</v>
      </c>
      <c r="N833" s="362">
        <f t="shared" si="92"/>
        <v>0</v>
      </c>
      <c r="O833" s="362">
        <f t="shared" si="92"/>
        <v>0</v>
      </c>
      <c r="P833" s="362">
        <f t="shared" si="92"/>
        <v>0</v>
      </c>
      <c r="Q833" s="362">
        <f t="shared" si="92"/>
        <v>0</v>
      </c>
      <c r="R833" s="362">
        <f t="shared" si="92"/>
        <v>0</v>
      </c>
      <c r="S833" s="362">
        <f t="shared" si="92"/>
        <v>0</v>
      </c>
      <c r="T833" s="362">
        <f t="shared" si="92"/>
        <v>0</v>
      </c>
      <c r="U833" s="362">
        <f t="shared" si="92"/>
        <v>0</v>
      </c>
      <c r="V833" s="362">
        <f t="shared" si="92"/>
        <v>0</v>
      </c>
      <c r="W833" s="362">
        <f t="shared" si="92"/>
        <v>0</v>
      </c>
      <c r="X833" s="362">
        <f t="shared" si="92"/>
        <v>0</v>
      </c>
      <c r="Y833" s="349">
        <f t="shared" si="85"/>
        <v>0</v>
      </c>
      <c r="Z833" s="349">
        <f t="shared" si="86"/>
        <v>0</v>
      </c>
      <c r="AA833" s="349"/>
      <c r="AB833" s="353">
        <v>0</v>
      </c>
      <c r="AC833" s="354" t="str">
        <f t="shared" si="87"/>
        <v>Arterial</v>
      </c>
      <c r="AD833" s="349"/>
      <c r="AE833" s="349"/>
      <c r="AF833" s="355">
        <f>_xlfn.XLOOKUP(A833,'P1 Date Adjustment'!B:B,'P1 Date Adjustment'!F:F,"not found",0)</f>
        <v>2047</v>
      </c>
      <c r="AG833" s="349">
        <f t="shared" si="88"/>
        <v>0</v>
      </c>
    </row>
    <row r="834" spans="1:33" ht="30" x14ac:dyDescent="0.25">
      <c r="A834" s="129" t="s">
        <v>369</v>
      </c>
      <c r="B834" s="358" t="s">
        <v>370</v>
      </c>
      <c r="C834" s="358" t="str">
        <f>_xlfn.XLOOKUP($A834,'Total project cost for DCs'!A:A,'Total project cost for DCs'!C:C,"Not found",0)</f>
        <v xml:space="preserve"> 2-lane signalised intersection (new intersection with active mode crossings)</v>
      </c>
      <c r="D834" s="355" t="s">
        <v>155</v>
      </c>
      <c r="E834" s="355" t="s">
        <v>190</v>
      </c>
      <c r="F834" s="355" t="s">
        <v>826</v>
      </c>
      <c r="H834" s="355" t="s">
        <v>834</v>
      </c>
      <c r="I834" s="359">
        <f>_xlfn.XLOOKUP($H834,DC_growth_AGS!$A$665:$A$673,DC_growth_AGS!$O$665:$O$673,"Not found",0)</f>
        <v>0.28732391634818177</v>
      </c>
      <c r="J834" s="355">
        <v>2027</v>
      </c>
      <c r="K834" s="362">
        <f t="shared" si="92"/>
        <v>0</v>
      </c>
      <c r="L834" s="362">
        <f t="shared" si="92"/>
        <v>0</v>
      </c>
      <c r="M834" s="362">
        <f t="shared" si="92"/>
        <v>0</v>
      </c>
      <c r="N834" s="362">
        <f t="shared" si="92"/>
        <v>0</v>
      </c>
      <c r="O834" s="362">
        <f t="shared" si="92"/>
        <v>0</v>
      </c>
      <c r="P834" s="362">
        <f t="shared" si="92"/>
        <v>0</v>
      </c>
      <c r="Q834" s="362">
        <f t="shared" si="92"/>
        <v>0</v>
      </c>
      <c r="R834" s="362">
        <f t="shared" si="92"/>
        <v>0</v>
      </c>
      <c r="S834" s="362">
        <f t="shared" si="92"/>
        <v>0</v>
      </c>
      <c r="T834" s="362">
        <f t="shared" si="92"/>
        <v>0</v>
      </c>
      <c r="U834" s="362">
        <f t="shared" si="92"/>
        <v>0</v>
      </c>
      <c r="V834" s="362">
        <f t="shared" si="92"/>
        <v>0</v>
      </c>
      <c r="W834" s="362">
        <f t="shared" si="92"/>
        <v>0</v>
      </c>
      <c r="X834" s="362">
        <f t="shared" si="92"/>
        <v>0</v>
      </c>
      <c r="Y834" s="349">
        <f t="shared" si="85"/>
        <v>0</v>
      </c>
      <c r="Z834" s="349">
        <f t="shared" si="86"/>
        <v>0</v>
      </c>
      <c r="AA834" s="349"/>
      <c r="AB834" s="353">
        <v>0</v>
      </c>
      <c r="AC834" s="354" t="str">
        <f t="shared" si="87"/>
        <v>Arterial</v>
      </c>
      <c r="AD834" s="349"/>
      <c r="AE834" s="349"/>
      <c r="AF834" s="355">
        <f>_xlfn.XLOOKUP(A834,'P1 Date Adjustment'!B:B,'P1 Date Adjustment'!F:F,"not found",0)</f>
        <v>2027</v>
      </c>
      <c r="AG834" s="349">
        <f t="shared" si="88"/>
        <v>0</v>
      </c>
    </row>
    <row r="835" spans="1:33" ht="30" x14ac:dyDescent="0.25">
      <c r="A835" s="129" t="s">
        <v>372</v>
      </c>
      <c r="B835" s="358" t="s">
        <v>373</v>
      </c>
      <c r="C835" s="358" t="str">
        <f>_xlfn.XLOOKUP($A835,'Total project cost for DCs'!A:A,'Total project cost for DCs'!C:C,"Not found",0)</f>
        <v xml:space="preserve"> Multi-lane signalised intersection (upgrade intersection with active mode crossings)</v>
      </c>
      <c r="D835" s="355" t="s">
        <v>155</v>
      </c>
      <c r="E835" s="355" t="s">
        <v>157</v>
      </c>
      <c r="F835" s="355" t="s">
        <v>826</v>
      </c>
      <c r="H835" s="355" t="s">
        <v>834</v>
      </c>
      <c r="I835" s="359">
        <f>_xlfn.XLOOKUP($H835,DC_growth_AGS!$A$665:$A$673,DC_growth_AGS!$O$665:$O$673,"Not found",0)</f>
        <v>0.28732391634818177</v>
      </c>
      <c r="J835" s="355">
        <v>2031</v>
      </c>
      <c r="K835" s="362">
        <f t="shared" si="92"/>
        <v>0</v>
      </c>
      <c r="L835" s="362">
        <f t="shared" si="92"/>
        <v>0</v>
      </c>
      <c r="M835" s="362">
        <f t="shared" si="92"/>
        <v>0</v>
      </c>
      <c r="N835" s="362">
        <f t="shared" si="92"/>
        <v>0</v>
      </c>
      <c r="O835" s="362">
        <f t="shared" si="92"/>
        <v>0</v>
      </c>
      <c r="P835" s="362">
        <f t="shared" si="92"/>
        <v>0</v>
      </c>
      <c r="Q835" s="362">
        <f t="shared" si="92"/>
        <v>0</v>
      </c>
      <c r="R835" s="362">
        <f t="shared" si="92"/>
        <v>0</v>
      </c>
      <c r="S835" s="362">
        <f t="shared" si="92"/>
        <v>0</v>
      </c>
      <c r="T835" s="362">
        <f t="shared" si="92"/>
        <v>-9307.6954392359221</v>
      </c>
      <c r="U835" s="362">
        <f t="shared" si="92"/>
        <v>-95089.955069626696</v>
      </c>
      <c r="V835" s="362">
        <f t="shared" si="92"/>
        <v>0</v>
      </c>
      <c r="W835" s="362">
        <f t="shared" si="92"/>
        <v>0</v>
      </c>
      <c r="X835" s="362">
        <f t="shared" si="92"/>
        <v>0</v>
      </c>
      <c r="Y835" s="349">
        <f t="shared" si="85"/>
        <v>-104397.65050886261</v>
      </c>
      <c r="Z835" s="349">
        <f t="shared" si="86"/>
        <v>-104397.65050886261</v>
      </c>
      <c r="AA835" s="349"/>
      <c r="AB835" s="353">
        <v>0</v>
      </c>
      <c r="AC835" s="354" t="str">
        <f t="shared" si="87"/>
        <v>Arterial</v>
      </c>
      <c r="AD835" s="349"/>
      <c r="AE835" s="349"/>
      <c r="AF835" s="355">
        <f>_xlfn.XLOOKUP(A835,'P1 Date Adjustment'!B:B,'P1 Date Adjustment'!F:F,"not found",0)</f>
        <v>2031</v>
      </c>
      <c r="AG835" s="349">
        <f t="shared" si="88"/>
        <v>-29995.941801755158</v>
      </c>
    </row>
    <row r="836" spans="1:33" ht="30" x14ac:dyDescent="0.25">
      <c r="A836" s="129" t="s">
        <v>383</v>
      </c>
      <c r="B836" s="358" t="s">
        <v>384</v>
      </c>
      <c r="C836" s="358" t="str">
        <f>_xlfn.XLOOKUP($A836,'Total project cost for DCs'!A:A,'Total project cost for DCs'!C:C,"Not found",0)</f>
        <v>4-lane urban- upgrade 2-lane urban to 4-lane with active modes on both sides, (TDM)</v>
      </c>
      <c r="D836" s="355" t="s">
        <v>155</v>
      </c>
      <c r="E836" s="355" t="s">
        <v>157</v>
      </c>
      <c r="F836" s="355" t="s">
        <v>826</v>
      </c>
      <c r="H836" s="355" t="s">
        <v>834</v>
      </c>
      <c r="I836" s="359">
        <f>_xlfn.XLOOKUP($H836,DC_growth_AGS!$A$665:$A$673,DC_growth_AGS!$O$665:$O$673,"Not found",0)</f>
        <v>0.28732391634818177</v>
      </c>
      <c r="J836" s="355">
        <v>2047</v>
      </c>
      <c r="K836" s="362">
        <f t="shared" si="92"/>
        <v>0</v>
      </c>
      <c r="L836" s="362">
        <f t="shared" si="92"/>
        <v>0</v>
      </c>
      <c r="M836" s="362">
        <f t="shared" si="92"/>
        <v>0</v>
      </c>
      <c r="N836" s="362">
        <f t="shared" si="92"/>
        <v>0</v>
      </c>
      <c r="O836" s="362">
        <f t="shared" si="92"/>
        <v>0</v>
      </c>
      <c r="P836" s="362">
        <f t="shared" si="92"/>
        <v>0</v>
      </c>
      <c r="Q836" s="362">
        <f t="shared" si="92"/>
        <v>0</v>
      </c>
      <c r="R836" s="362">
        <f t="shared" si="92"/>
        <v>0</v>
      </c>
      <c r="S836" s="362">
        <f t="shared" si="92"/>
        <v>0</v>
      </c>
      <c r="T836" s="362">
        <f t="shared" si="92"/>
        <v>0</v>
      </c>
      <c r="U836" s="362">
        <f t="shared" si="92"/>
        <v>0</v>
      </c>
      <c r="V836" s="362">
        <f t="shared" si="92"/>
        <v>0</v>
      </c>
      <c r="W836" s="362">
        <f t="shared" si="92"/>
        <v>0</v>
      </c>
      <c r="X836" s="362">
        <f t="shared" si="92"/>
        <v>0</v>
      </c>
      <c r="Y836" s="349">
        <f t="shared" ref="Y836:Y851" si="93">SUM(K836:X836)</f>
        <v>0</v>
      </c>
      <c r="Z836" s="349">
        <f t="shared" ref="Z836:Z851" si="94">SUM(K836:X836)</f>
        <v>0</v>
      </c>
      <c r="AA836" s="349"/>
      <c r="AB836" s="353">
        <v>0</v>
      </c>
      <c r="AC836" s="354" t="str">
        <f t="shared" ref="AC836:AC851" si="95">IF(OR(E836="Upgrade Collector",E836="Greenfields Collector",E836="New Collector (AT)"),"Collector","Arterial")</f>
        <v>Arterial</v>
      </c>
      <c r="AD836" s="349"/>
      <c r="AE836" s="349"/>
      <c r="AF836" s="355">
        <f>_xlfn.XLOOKUP(A836,'P1 Date Adjustment'!B:B,'P1 Date Adjustment'!F:F,"not found",0)</f>
        <v>2047</v>
      </c>
      <c r="AG836" s="349">
        <f t="shared" si="88"/>
        <v>0</v>
      </c>
    </row>
    <row r="837" spans="1:33" ht="30" x14ac:dyDescent="0.25">
      <c r="A837" s="129" t="s">
        <v>389</v>
      </c>
      <c r="B837" s="358" t="s">
        <v>390</v>
      </c>
      <c r="C837" s="358" t="str">
        <f>_xlfn.XLOOKUP($A837,'Total project cost for DCs'!A:A,'Total project cost for DCs'!C:C,"Not found",0)</f>
        <v>Interim active modes e.g. shared path on one side</v>
      </c>
      <c r="D837" s="355" t="s">
        <v>155</v>
      </c>
      <c r="E837" s="355" t="s">
        <v>145</v>
      </c>
      <c r="F837" s="355" t="s">
        <v>826</v>
      </c>
      <c r="H837" s="355" t="s">
        <v>834</v>
      </c>
      <c r="I837" s="359">
        <f>_xlfn.XLOOKUP($H837,DC_growth_AGS!$A$665:$A$673,DC_growth_AGS!$O$665:$O$673,"Not found",0)</f>
        <v>0.28732391634818177</v>
      </c>
      <c r="J837" s="355">
        <v>2028</v>
      </c>
      <c r="K837" s="362">
        <f t="shared" si="92"/>
        <v>0</v>
      </c>
      <c r="L837" s="362">
        <f t="shared" si="92"/>
        <v>0</v>
      </c>
      <c r="M837" s="362">
        <f t="shared" si="92"/>
        <v>0</v>
      </c>
      <c r="N837" s="362">
        <f t="shared" si="92"/>
        <v>0</v>
      </c>
      <c r="O837" s="362">
        <f t="shared" si="92"/>
        <v>0</v>
      </c>
      <c r="P837" s="362">
        <f t="shared" si="92"/>
        <v>0</v>
      </c>
      <c r="Q837" s="362">
        <f t="shared" si="92"/>
        <v>0</v>
      </c>
      <c r="R837" s="362">
        <f t="shared" si="92"/>
        <v>0</v>
      </c>
      <c r="S837" s="362">
        <f t="shared" si="92"/>
        <v>0</v>
      </c>
      <c r="T837" s="362">
        <f t="shared" si="92"/>
        <v>0</v>
      </c>
      <c r="U837" s="362">
        <f t="shared" si="92"/>
        <v>0</v>
      </c>
      <c r="V837" s="362">
        <f t="shared" si="92"/>
        <v>0</v>
      </c>
      <c r="W837" s="362">
        <f t="shared" si="92"/>
        <v>0</v>
      </c>
      <c r="X837" s="362">
        <f t="shared" si="92"/>
        <v>0</v>
      </c>
      <c r="Y837" s="349">
        <f t="shared" si="93"/>
        <v>0</v>
      </c>
      <c r="Z837" s="349">
        <f t="shared" si="94"/>
        <v>0</v>
      </c>
      <c r="AA837" s="349"/>
      <c r="AB837" s="353">
        <v>0</v>
      </c>
      <c r="AC837" s="354" t="str">
        <f t="shared" si="95"/>
        <v>Arterial</v>
      </c>
      <c r="AD837" s="349"/>
      <c r="AE837" s="349"/>
      <c r="AF837" s="355">
        <f>_xlfn.XLOOKUP(A837,'P1 Date Adjustment'!B:B,'P1 Date Adjustment'!F:F,"not found",0)</f>
        <v>2028</v>
      </c>
      <c r="AG837" s="349">
        <f t="shared" ref="AG837:AG851" si="96">Z837*I837</f>
        <v>0</v>
      </c>
    </row>
    <row r="838" spans="1:33" ht="30" x14ac:dyDescent="0.25">
      <c r="A838" s="129" t="s">
        <v>392</v>
      </c>
      <c r="B838" s="358" t="s">
        <v>390</v>
      </c>
      <c r="C838" s="358" t="str">
        <f>_xlfn.XLOOKUP($A838,'Total project cost for DCs'!A:A,'Total project cost for DCs'!C:C,"Not found",0)</f>
        <v xml:space="preserve"> 2-lane urban- upgrade existing road with active mode facility on both sides (TDM)</v>
      </c>
      <c r="D838" s="355" t="s">
        <v>155</v>
      </c>
      <c r="E838" s="355" t="s">
        <v>145</v>
      </c>
      <c r="F838" s="355" t="s">
        <v>826</v>
      </c>
      <c r="H838" s="355" t="s">
        <v>834</v>
      </c>
      <c r="I838" s="359">
        <f>_xlfn.XLOOKUP($H838,DC_growth_AGS!$A$665:$A$673,DC_growth_AGS!$O$665:$O$673,"Not found",0)</f>
        <v>0.28732391634818177</v>
      </c>
      <c r="J838" s="355">
        <v>2031</v>
      </c>
      <c r="K838" s="362">
        <f t="shared" si="92"/>
        <v>0</v>
      </c>
      <c r="L838" s="362">
        <f t="shared" si="92"/>
        <v>0</v>
      </c>
      <c r="M838" s="362">
        <f t="shared" si="92"/>
        <v>0</v>
      </c>
      <c r="N838" s="362">
        <f t="shared" si="92"/>
        <v>0</v>
      </c>
      <c r="O838" s="362">
        <f t="shared" si="92"/>
        <v>0</v>
      </c>
      <c r="P838" s="362">
        <f t="shared" si="92"/>
        <v>0</v>
      </c>
      <c r="Q838" s="362">
        <f t="shared" si="92"/>
        <v>0</v>
      </c>
      <c r="R838" s="362">
        <f t="shared" si="92"/>
        <v>0</v>
      </c>
      <c r="S838" s="362">
        <f t="shared" si="92"/>
        <v>0</v>
      </c>
      <c r="T838" s="362">
        <f t="shared" si="92"/>
        <v>0</v>
      </c>
      <c r="U838" s="362">
        <f t="shared" si="92"/>
        <v>0</v>
      </c>
      <c r="V838" s="362">
        <f t="shared" si="92"/>
        <v>0</v>
      </c>
      <c r="W838" s="362">
        <f t="shared" si="92"/>
        <v>0</v>
      </c>
      <c r="X838" s="362">
        <f t="shared" si="92"/>
        <v>0</v>
      </c>
      <c r="Y838" s="349">
        <f t="shared" si="93"/>
        <v>0</v>
      </c>
      <c r="Z838" s="349">
        <f t="shared" si="94"/>
        <v>0</v>
      </c>
      <c r="AA838" s="349"/>
      <c r="AB838" s="353">
        <v>0</v>
      </c>
      <c r="AC838" s="354" t="str">
        <f t="shared" si="95"/>
        <v>Arterial</v>
      </c>
      <c r="AD838" s="349"/>
      <c r="AE838" s="349"/>
      <c r="AF838" s="355">
        <f>_xlfn.XLOOKUP(A838,'P1 Date Adjustment'!B:B,'P1 Date Adjustment'!F:F,"not found",0)</f>
        <v>2031</v>
      </c>
      <c r="AG838" s="349">
        <f t="shared" si="96"/>
        <v>0</v>
      </c>
    </row>
    <row r="839" spans="1:33" ht="30" x14ac:dyDescent="0.25">
      <c r="A839" s="129" t="s">
        <v>394</v>
      </c>
      <c r="B839" s="358" t="s">
        <v>390</v>
      </c>
      <c r="C839" s="358" t="str">
        <f>_xlfn.XLOOKUP($A839,'Total project cost for DCs'!A:A,'Total project cost for DCs'!C:C,"Not found",0)</f>
        <v>4-lane urban FTN- upgrade 2-lane urban to 4-lane with active modes on both sides, (TDM)</v>
      </c>
      <c r="D839" s="355" t="s">
        <v>155</v>
      </c>
      <c r="E839" s="355" t="s">
        <v>157</v>
      </c>
      <c r="F839" s="355" t="s">
        <v>826</v>
      </c>
      <c r="H839" s="355" t="s">
        <v>834</v>
      </c>
      <c r="I839" s="359">
        <f>_xlfn.XLOOKUP($H839,DC_growth_AGS!$A$665:$A$673,DC_growth_AGS!$O$665:$O$673,"Not found",0)</f>
        <v>0.28732391634818177</v>
      </c>
      <c r="J839" s="355">
        <v>2047</v>
      </c>
      <c r="K839" s="362">
        <f t="shared" si="92"/>
        <v>0</v>
      </c>
      <c r="L839" s="362">
        <f t="shared" si="92"/>
        <v>0</v>
      </c>
      <c r="M839" s="362">
        <f t="shared" si="92"/>
        <v>0</v>
      </c>
      <c r="N839" s="362">
        <f t="shared" si="92"/>
        <v>0</v>
      </c>
      <c r="O839" s="362">
        <f t="shared" si="92"/>
        <v>0</v>
      </c>
      <c r="P839" s="362">
        <f t="shared" si="92"/>
        <v>0</v>
      </c>
      <c r="Q839" s="362">
        <f t="shared" si="92"/>
        <v>0</v>
      </c>
      <c r="R839" s="362">
        <f t="shared" si="92"/>
        <v>0</v>
      </c>
      <c r="S839" s="362">
        <f t="shared" si="92"/>
        <v>0</v>
      </c>
      <c r="T839" s="362">
        <f t="shared" si="92"/>
        <v>0</v>
      </c>
      <c r="U839" s="362">
        <f t="shared" si="92"/>
        <v>0</v>
      </c>
      <c r="V839" s="362">
        <f t="shared" si="92"/>
        <v>0</v>
      </c>
      <c r="W839" s="362">
        <f t="shared" si="92"/>
        <v>0</v>
      </c>
      <c r="X839" s="362">
        <f t="shared" si="92"/>
        <v>0</v>
      </c>
      <c r="Y839" s="349">
        <f t="shared" si="93"/>
        <v>0</v>
      </c>
      <c r="Z839" s="349">
        <f t="shared" si="94"/>
        <v>0</v>
      </c>
      <c r="AA839" s="349"/>
      <c r="AB839" s="353">
        <v>0</v>
      </c>
      <c r="AC839" s="354" t="str">
        <f t="shared" si="95"/>
        <v>Arterial</v>
      </c>
      <c r="AD839" s="349"/>
      <c r="AE839" s="349"/>
      <c r="AF839" s="355">
        <f>_xlfn.XLOOKUP(A839,'P1 Date Adjustment'!B:B,'P1 Date Adjustment'!F:F,"not found",0)</f>
        <v>2047</v>
      </c>
      <c r="AG839" s="349">
        <f t="shared" si="96"/>
        <v>0</v>
      </c>
    </row>
    <row r="840" spans="1:33" ht="30" x14ac:dyDescent="0.25">
      <c r="A840" s="129">
        <v>46</v>
      </c>
      <c r="B840" s="358" t="s">
        <v>408</v>
      </c>
      <c r="C840" s="358" t="str">
        <f>_xlfn.XLOOKUP($A840,'Total project cost for DCs'!A:A,'Total project cost for DCs'!C:C,"Not found",0)</f>
        <v>Possible signals(subject to Auranga assessment)</v>
      </c>
      <c r="D840" s="355" t="s">
        <v>155</v>
      </c>
      <c r="E840" s="355" t="s">
        <v>157</v>
      </c>
      <c r="F840" s="355" t="s">
        <v>826</v>
      </c>
      <c r="H840" s="355" t="s">
        <v>834</v>
      </c>
      <c r="I840" s="359">
        <f>_xlfn.XLOOKUP($H840,DC_growth_AGS!$A$665:$A$673,DC_growth_AGS!$O$665:$O$673,"Not found",0)</f>
        <v>0.28732391634818177</v>
      </c>
      <c r="J840" s="355">
        <v>2031</v>
      </c>
      <c r="K840" s="362">
        <f t="shared" si="92"/>
        <v>0</v>
      </c>
      <c r="L840" s="362">
        <f t="shared" si="92"/>
        <v>0</v>
      </c>
      <c r="M840" s="362">
        <f t="shared" si="92"/>
        <v>0</v>
      </c>
      <c r="N840" s="362">
        <f t="shared" si="92"/>
        <v>0</v>
      </c>
      <c r="O840" s="362">
        <f t="shared" si="92"/>
        <v>0</v>
      </c>
      <c r="P840" s="362">
        <f t="shared" si="92"/>
        <v>0</v>
      </c>
      <c r="Q840" s="362">
        <f t="shared" si="92"/>
        <v>0</v>
      </c>
      <c r="R840" s="362">
        <f t="shared" si="92"/>
        <v>0</v>
      </c>
      <c r="S840" s="362">
        <f t="shared" si="92"/>
        <v>0</v>
      </c>
      <c r="T840" s="362">
        <f t="shared" si="92"/>
        <v>0</v>
      </c>
      <c r="U840" s="362">
        <f t="shared" si="92"/>
        <v>0</v>
      </c>
      <c r="V840" s="362">
        <f t="shared" si="92"/>
        <v>0</v>
      </c>
      <c r="W840" s="362">
        <f t="shared" si="92"/>
        <v>0</v>
      </c>
      <c r="X840" s="362">
        <f t="shared" si="92"/>
        <v>0</v>
      </c>
      <c r="Y840" s="349">
        <f t="shared" si="93"/>
        <v>0</v>
      </c>
      <c r="Z840" s="349">
        <f t="shared" si="94"/>
        <v>0</v>
      </c>
      <c r="AA840" s="349"/>
      <c r="AB840" s="353">
        <v>0</v>
      </c>
      <c r="AC840" s="354" t="str">
        <f t="shared" si="95"/>
        <v>Arterial</v>
      </c>
      <c r="AD840" s="349"/>
      <c r="AE840" s="349"/>
      <c r="AF840" s="355">
        <f>_xlfn.XLOOKUP(A840,'P1 Date Adjustment'!B:B,'P1 Date Adjustment'!F:F,"not found",0)</f>
        <v>2031</v>
      </c>
      <c r="AG840" s="349">
        <f t="shared" si="96"/>
        <v>0</v>
      </c>
    </row>
    <row r="841" spans="1:33" ht="30" x14ac:dyDescent="0.25">
      <c r="A841" s="129" t="s">
        <v>430</v>
      </c>
      <c r="B841" s="358" t="s">
        <v>431</v>
      </c>
      <c r="C841" s="358" t="str">
        <f>_xlfn.XLOOKUP($A841,'Total project cost for DCs'!A:A,'Total project cost for DCs'!C:C,"Not found",0)</f>
        <v>2-lane urban- new collector with active mode on both sides + intersection improvements (TDM)</v>
      </c>
      <c r="D841" s="355" t="s">
        <v>155</v>
      </c>
      <c r="E841" s="355" t="s">
        <v>223</v>
      </c>
      <c r="F841" s="355" t="s">
        <v>826</v>
      </c>
      <c r="H841" s="355" t="s">
        <v>834</v>
      </c>
      <c r="I841" s="359">
        <f>_xlfn.XLOOKUP($H841,DC_growth_AGS!$A$665:$A$673,DC_growth_AGS!$O$665:$O$673,"Not found",0)</f>
        <v>0.28732391634818177</v>
      </c>
      <c r="J841" s="355">
        <v>2034</v>
      </c>
      <c r="K841" s="362">
        <f t="shared" si="92"/>
        <v>0</v>
      </c>
      <c r="L841" s="362">
        <f t="shared" si="92"/>
        <v>0</v>
      </c>
      <c r="M841" s="362">
        <f t="shared" si="92"/>
        <v>0</v>
      </c>
      <c r="N841" s="362">
        <f t="shared" si="92"/>
        <v>0</v>
      </c>
      <c r="O841" s="362">
        <f t="shared" si="92"/>
        <v>0</v>
      </c>
      <c r="P841" s="362">
        <f t="shared" si="92"/>
        <v>0</v>
      </c>
      <c r="Q841" s="362">
        <f t="shared" si="92"/>
        <v>0</v>
      </c>
      <c r="R841" s="362">
        <f t="shared" si="92"/>
        <v>0</v>
      </c>
      <c r="S841" s="362">
        <f t="shared" si="92"/>
        <v>0</v>
      </c>
      <c r="T841" s="362">
        <f t="shared" si="92"/>
        <v>0</v>
      </c>
      <c r="U841" s="362">
        <f t="shared" si="92"/>
        <v>0</v>
      </c>
      <c r="V841" s="362">
        <f t="shared" si="92"/>
        <v>0</v>
      </c>
      <c r="W841" s="362">
        <f t="shared" si="92"/>
        <v>0</v>
      </c>
      <c r="X841" s="362">
        <f t="shared" si="92"/>
        <v>0</v>
      </c>
      <c r="Y841" s="349">
        <f t="shared" si="93"/>
        <v>0</v>
      </c>
      <c r="Z841" s="349">
        <f t="shared" si="94"/>
        <v>0</v>
      </c>
      <c r="AA841" s="349"/>
      <c r="AB841" s="353">
        <v>0</v>
      </c>
      <c r="AC841" s="354" t="str">
        <f t="shared" si="95"/>
        <v>Collector</v>
      </c>
      <c r="AD841" s="349"/>
      <c r="AE841" s="349"/>
      <c r="AF841" s="355">
        <f>_xlfn.XLOOKUP(A841,'P1 Date Adjustment'!B:B,'P1 Date Adjustment'!F:F,"not found",0)</f>
        <v>2034</v>
      </c>
      <c r="AG841" s="349">
        <f t="shared" si="96"/>
        <v>0</v>
      </c>
    </row>
    <row r="842" spans="1:33" ht="45" x14ac:dyDescent="0.25">
      <c r="A842" s="129">
        <v>58</v>
      </c>
      <c r="B842" s="358" t="s">
        <v>441</v>
      </c>
      <c r="C842" s="358" t="str">
        <f>_xlfn.XLOOKUP($A842,'Total project cost for DCs'!A:A,'Total project cost for DCs'!C:C,"Not found",0)</f>
        <v>2-lane urban- upgrade existing road layout with active modes on both sides + intersection improvements (TDM)</v>
      </c>
      <c r="D842" s="355" t="s">
        <v>155</v>
      </c>
      <c r="E842" s="355" t="s">
        <v>199</v>
      </c>
      <c r="F842" s="355" t="s">
        <v>826</v>
      </c>
      <c r="H842" s="355" t="s">
        <v>834</v>
      </c>
      <c r="I842" s="359">
        <f>_xlfn.XLOOKUP($H842,DC_growth_AGS!$A$665:$A$673,DC_growth_AGS!$O$665:$O$673,"Not found",0)</f>
        <v>0.28732391634818177</v>
      </c>
      <c r="J842" s="355">
        <v>2033</v>
      </c>
      <c r="K842" s="362">
        <f t="shared" si="92"/>
        <v>0</v>
      </c>
      <c r="L842" s="362">
        <f t="shared" si="92"/>
        <v>0</v>
      </c>
      <c r="M842" s="362">
        <f t="shared" si="92"/>
        <v>0</v>
      </c>
      <c r="N842" s="362">
        <f t="shared" si="92"/>
        <v>0</v>
      </c>
      <c r="O842" s="362">
        <f t="shared" si="92"/>
        <v>0</v>
      </c>
      <c r="P842" s="362">
        <f t="shared" si="92"/>
        <v>0</v>
      </c>
      <c r="Q842" s="362">
        <f t="shared" si="92"/>
        <v>0</v>
      </c>
      <c r="R842" s="362">
        <f t="shared" si="92"/>
        <v>0</v>
      </c>
      <c r="S842" s="362">
        <f t="shared" si="92"/>
        <v>0</v>
      </c>
      <c r="T842" s="362">
        <f t="shared" si="92"/>
        <v>0</v>
      </c>
      <c r="U842" s="362">
        <f t="shared" si="92"/>
        <v>0</v>
      </c>
      <c r="V842" s="362">
        <f t="shared" si="92"/>
        <v>0</v>
      </c>
      <c r="W842" s="362">
        <f t="shared" si="92"/>
        <v>0</v>
      </c>
      <c r="X842" s="362">
        <f t="shared" si="92"/>
        <v>0</v>
      </c>
      <c r="Y842" s="349">
        <f t="shared" si="93"/>
        <v>0</v>
      </c>
      <c r="Z842" s="349">
        <f t="shared" si="94"/>
        <v>0</v>
      </c>
      <c r="AA842" s="349"/>
      <c r="AB842" s="353">
        <v>0</v>
      </c>
      <c r="AC842" s="354" t="str">
        <f t="shared" si="95"/>
        <v>Collector</v>
      </c>
      <c r="AD842" s="349"/>
      <c r="AE842" s="349"/>
      <c r="AF842" s="355">
        <f>_xlfn.XLOOKUP(A842,'P1 Date Adjustment'!B:B,'P1 Date Adjustment'!F:F,"not found",0)</f>
        <v>2033</v>
      </c>
      <c r="AG842" s="349">
        <f t="shared" si="96"/>
        <v>0</v>
      </c>
    </row>
    <row r="843" spans="1:33" ht="30" x14ac:dyDescent="0.25">
      <c r="A843" s="129">
        <v>59</v>
      </c>
      <c r="B843" s="358" t="s">
        <v>443</v>
      </c>
      <c r="C843" s="358" t="str">
        <f>_xlfn.XLOOKUP($A843,'Total project cost for DCs'!A:A,'Total project cost for DCs'!C:C,"Not found",0)</f>
        <v xml:space="preserve"> 2-lane intersection (new intersection + active mode crossings)</v>
      </c>
      <c r="D843" s="355" t="s">
        <v>155</v>
      </c>
      <c r="E843" s="355" t="s">
        <v>223</v>
      </c>
      <c r="F843" s="355" t="s">
        <v>826</v>
      </c>
      <c r="H843" s="355" t="s">
        <v>834</v>
      </c>
      <c r="I843" s="359">
        <f>_xlfn.XLOOKUP($H843,DC_growth_AGS!$A$665:$A$673,DC_growth_AGS!$O$665:$O$673,"Not found",0)</f>
        <v>0.28732391634818177</v>
      </c>
      <c r="J843" s="355">
        <v>2033</v>
      </c>
      <c r="K843" s="362">
        <f t="shared" si="92"/>
        <v>0</v>
      </c>
      <c r="L843" s="362">
        <f t="shared" si="92"/>
        <v>0</v>
      </c>
      <c r="M843" s="362">
        <f t="shared" si="92"/>
        <v>0</v>
      </c>
      <c r="N843" s="362">
        <f t="shared" si="92"/>
        <v>0</v>
      </c>
      <c r="O843" s="362">
        <f t="shared" si="92"/>
        <v>0</v>
      </c>
      <c r="P843" s="362">
        <f t="shared" si="92"/>
        <v>0</v>
      </c>
      <c r="Q843" s="362">
        <f t="shared" si="92"/>
        <v>0</v>
      </c>
      <c r="R843" s="362">
        <f t="shared" si="92"/>
        <v>0</v>
      </c>
      <c r="S843" s="362">
        <f t="shared" si="92"/>
        <v>0</v>
      </c>
      <c r="T843" s="362">
        <f t="shared" si="92"/>
        <v>0</v>
      </c>
      <c r="U843" s="362">
        <f t="shared" si="92"/>
        <v>0</v>
      </c>
      <c r="V843" s="362">
        <f t="shared" si="92"/>
        <v>0</v>
      </c>
      <c r="W843" s="362">
        <f t="shared" si="92"/>
        <v>0</v>
      </c>
      <c r="X843" s="362">
        <f t="shared" si="92"/>
        <v>0</v>
      </c>
      <c r="Y843" s="349">
        <f t="shared" si="93"/>
        <v>0</v>
      </c>
      <c r="Z843" s="349">
        <f t="shared" si="94"/>
        <v>0</v>
      </c>
      <c r="AA843" s="349"/>
      <c r="AB843" s="353">
        <v>0</v>
      </c>
      <c r="AC843" s="354" t="str">
        <f t="shared" si="95"/>
        <v>Collector</v>
      </c>
      <c r="AD843" s="349"/>
      <c r="AE843" s="349"/>
      <c r="AF843" s="355">
        <f>_xlfn.XLOOKUP(A843,'P1 Date Adjustment'!B:B,'P1 Date Adjustment'!F:F,"not found",0)</f>
        <v>2033</v>
      </c>
      <c r="AG843" s="349">
        <f t="shared" si="96"/>
        <v>0</v>
      </c>
    </row>
    <row r="844" spans="1:33" ht="30" x14ac:dyDescent="0.25">
      <c r="A844" s="129" t="s">
        <v>452</v>
      </c>
      <c r="B844" s="358" t="s">
        <v>453</v>
      </c>
      <c r="C844" s="358" t="str">
        <f>_xlfn.XLOOKUP($A844,'Total project cost for DCs'!A:A,'Total project cost for DCs'!C:C,"Not found",0)</f>
        <v>2-lane urban- new road layout with active modes on both sides (TDM)</v>
      </c>
      <c r="D844" s="355" t="s">
        <v>155</v>
      </c>
      <c r="E844" s="355" t="s">
        <v>227</v>
      </c>
      <c r="F844" s="355" t="s">
        <v>826</v>
      </c>
      <c r="H844" s="355" t="s">
        <v>834</v>
      </c>
      <c r="I844" s="359">
        <f>_xlfn.XLOOKUP($H844,DC_growth_AGS!$A$665:$A$673,DC_growth_AGS!$O$665:$O$673,"Not found",0)</f>
        <v>0.28732391634818177</v>
      </c>
      <c r="J844" s="355">
        <v>2036</v>
      </c>
      <c r="K844" s="362">
        <f t="shared" si="92"/>
        <v>0</v>
      </c>
      <c r="L844" s="362">
        <f t="shared" si="92"/>
        <v>0</v>
      </c>
      <c r="M844" s="362">
        <f t="shared" si="92"/>
        <v>0</v>
      </c>
      <c r="N844" s="362">
        <f t="shared" si="92"/>
        <v>0</v>
      </c>
      <c r="O844" s="362">
        <f t="shared" si="92"/>
        <v>0</v>
      </c>
      <c r="P844" s="362">
        <f t="shared" si="92"/>
        <v>0</v>
      </c>
      <c r="Q844" s="362">
        <f t="shared" si="92"/>
        <v>0</v>
      </c>
      <c r="R844" s="362">
        <f t="shared" si="92"/>
        <v>0</v>
      </c>
      <c r="S844" s="362">
        <f t="shared" si="92"/>
        <v>0</v>
      </c>
      <c r="T844" s="362">
        <f t="shared" si="92"/>
        <v>0</v>
      </c>
      <c r="U844" s="362">
        <f t="shared" si="92"/>
        <v>0</v>
      </c>
      <c r="V844" s="362">
        <f t="shared" si="92"/>
        <v>0</v>
      </c>
      <c r="W844" s="362">
        <f t="shared" si="92"/>
        <v>0</v>
      </c>
      <c r="X844" s="362">
        <f t="shared" si="92"/>
        <v>0</v>
      </c>
      <c r="Y844" s="349">
        <f t="shared" si="93"/>
        <v>0</v>
      </c>
      <c r="Z844" s="349">
        <f t="shared" si="94"/>
        <v>0</v>
      </c>
      <c r="AA844" s="349"/>
      <c r="AB844" s="353">
        <v>0</v>
      </c>
      <c r="AC844" s="354" t="str">
        <f t="shared" si="95"/>
        <v>Arterial</v>
      </c>
      <c r="AD844" s="349"/>
      <c r="AE844" s="349"/>
      <c r="AF844" s="355">
        <f>_xlfn.XLOOKUP(A844,'P1 Date Adjustment'!B:B,'P1 Date Adjustment'!F:F,"not found",0)</f>
        <v>2036</v>
      </c>
      <c r="AG844" s="349">
        <f t="shared" si="96"/>
        <v>0</v>
      </c>
    </row>
    <row r="845" spans="1:33" ht="30" x14ac:dyDescent="0.25">
      <c r="A845" s="129" t="s">
        <v>454</v>
      </c>
      <c r="B845" s="358" t="s">
        <v>455</v>
      </c>
      <c r="C845" s="358" t="str">
        <f>_xlfn.XLOOKUP($A845,'Total project cost for DCs'!A:A,'Total project cost for DCs'!C:C,"Not found",0)</f>
        <v>2-lane urban- new road layout with active modes on both sides (TDM)</v>
      </c>
      <c r="D845" s="355" t="s">
        <v>155</v>
      </c>
      <c r="E845" s="355" t="s">
        <v>345</v>
      </c>
      <c r="F845" s="355" t="s">
        <v>826</v>
      </c>
      <c r="H845" s="355" t="s">
        <v>834</v>
      </c>
      <c r="I845" s="359">
        <f>_xlfn.XLOOKUP($H845,DC_growth_AGS!$A$665:$A$673,DC_growth_AGS!$O$665:$O$673,"Not found",0)</f>
        <v>0.28732391634818177</v>
      </c>
      <c r="J845" s="355">
        <v>2036</v>
      </c>
      <c r="K845" s="362">
        <f t="shared" si="92"/>
        <v>0</v>
      </c>
      <c r="L845" s="362">
        <f t="shared" si="92"/>
        <v>0</v>
      </c>
      <c r="M845" s="362">
        <f t="shared" si="92"/>
        <v>0</v>
      </c>
      <c r="N845" s="362">
        <f t="shared" si="92"/>
        <v>0</v>
      </c>
      <c r="O845" s="362">
        <f t="shared" si="92"/>
        <v>0</v>
      </c>
      <c r="P845" s="362">
        <f t="shared" si="92"/>
        <v>0</v>
      </c>
      <c r="Q845" s="362">
        <f t="shared" si="92"/>
        <v>0</v>
      </c>
      <c r="R845" s="362">
        <f t="shared" si="92"/>
        <v>0</v>
      </c>
      <c r="S845" s="362">
        <f t="shared" si="92"/>
        <v>0</v>
      </c>
      <c r="T845" s="362">
        <f t="shared" si="92"/>
        <v>0</v>
      </c>
      <c r="U845" s="362">
        <f t="shared" si="92"/>
        <v>0</v>
      </c>
      <c r="V845" s="362">
        <f t="shared" si="92"/>
        <v>0</v>
      </c>
      <c r="W845" s="362">
        <f t="shared" si="92"/>
        <v>0</v>
      </c>
      <c r="X845" s="362">
        <f t="shared" si="92"/>
        <v>0</v>
      </c>
      <c r="Y845" s="349">
        <f t="shared" si="93"/>
        <v>0</v>
      </c>
      <c r="Z845" s="349">
        <f t="shared" si="94"/>
        <v>0</v>
      </c>
      <c r="AA845" s="349"/>
      <c r="AB845" s="353">
        <v>0</v>
      </c>
      <c r="AC845" s="354" t="str">
        <f t="shared" si="95"/>
        <v>Arterial</v>
      </c>
      <c r="AD845" s="349"/>
      <c r="AE845" s="349"/>
      <c r="AF845" s="355">
        <f>_xlfn.XLOOKUP(A845,'P1 Date Adjustment'!B:B,'P1 Date Adjustment'!F:F,"not found",0)</f>
        <v>2036</v>
      </c>
      <c r="AG845" s="349">
        <f t="shared" si="96"/>
        <v>0</v>
      </c>
    </row>
    <row r="846" spans="1:33" ht="30" x14ac:dyDescent="0.25">
      <c r="A846" s="129" t="s">
        <v>456</v>
      </c>
      <c r="B846" s="358" t="s">
        <v>453</v>
      </c>
      <c r="C846" s="358" t="str">
        <f>_xlfn.XLOOKUP($A846,'Total project cost for DCs'!A:A,'Total project cost for DCs'!C:C,"Not found",0)</f>
        <v>4-lane urban- upgrade 2-lane urban to 4-lane with active modes on both sides, (TDM)</v>
      </c>
      <c r="D846" s="355" t="s">
        <v>155</v>
      </c>
      <c r="E846" s="355" t="s">
        <v>231</v>
      </c>
      <c r="F846" s="355" t="s">
        <v>826</v>
      </c>
      <c r="H846" s="355" t="s">
        <v>834</v>
      </c>
      <c r="I846" s="359">
        <f>_xlfn.XLOOKUP($H846,DC_growth_AGS!$A$665:$A$673,DC_growth_AGS!$O$665:$O$673,"Not found",0)</f>
        <v>0.28732391634818177</v>
      </c>
      <c r="J846" s="355">
        <v>2047</v>
      </c>
      <c r="K846" s="362">
        <f t="shared" si="92"/>
        <v>0</v>
      </c>
      <c r="L846" s="362">
        <f t="shared" si="92"/>
        <v>0</v>
      </c>
      <c r="M846" s="362">
        <f t="shared" si="92"/>
        <v>0</v>
      </c>
      <c r="N846" s="362">
        <f t="shared" si="92"/>
        <v>0</v>
      </c>
      <c r="O846" s="362">
        <f t="shared" si="92"/>
        <v>0</v>
      </c>
      <c r="P846" s="362">
        <f t="shared" si="92"/>
        <v>0</v>
      </c>
      <c r="Q846" s="362">
        <f t="shared" si="92"/>
        <v>0</v>
      </c>
      <c r="R846" s="362">
        <f t="shared" si="92"/>
        <v>0</v>
      </c>
      <c r="S846" s="362">
        <f t="shared" si="92"/>
        <v>0</v>
      </c>
      <c r="T846" s="362">
        <f t="shared" si="92"/>
        <v>0</v>
      </c>
      <c r="U846" s="362">
        <f t="shared" si="92"/>
        <v>0</v>
      </c>
      <c r="V846" s="362">
        <f t="shared" si="92"/>
        <v>0</v>
      </c>
      <c r="W846" s="362">
        <f t="shared" si="92"/>
        <v>0</v>
      </c>
      <c r="X846" s="362">
        <f t="shared" si="92"/>
        <v>0</v>
      </c>
      <c r="Y846" s="349">
        <f t="shared" si="93"/>
        <v>0</v>
      </c>
      <c r="Z846" s="349">
        <f t="shared" si="94"/>
        <v>0</v>
      </c>
      <c r="AA846" s="349"/>
      <c r="AB846" s="353">
        <v>0</v>
      </c>
      <c r="AC846" s="354" t="str">
        <f t="shared" si="95"/>
        <v>Arterial</v>
      </c>
      <c r="AD846" s="349"/>
      <c r="AE846" s="349"/>
      <c r="AF846" s="355">
        <f>_xlfn.XLOOKUP(A846,'P1 Date Adjustment'!B:B,'P1 Date Adjustment'!F:F,"not found",0)</f>
        <v>2047</v>
      </c>
      <c r="AG846" s="349">
        <f t="shared" si="96"/>
        <v>0</v>
      </c>
    </row>
    <row r="847" spans="1:33" ht="30" x14ac:dyDescent="0.25">
      <c r="A847" s="129" t="s">
        <v>457</v>
      </c>
      <c r="B847" s="358" t="s">
        <v>458</v>
      </c>
      <c r="C847" s="358" t="str">
        <f>_xlfn.XLOOKUP($A847,'Total project cost for DCs'!A:A,'Total project cost for DCs'!C:C,"Not found",0)</f>
        <v>4-lane urban- upgrade 2-lane urban to 4-lane with active modes on both sides, (TDM)</v>
      </c>
      <c r="D847" s="355" t="s">
        <v>155</v>
      </c>
      <c r="E847" s="355" t="s">
        <v>345</v>
      </c>
      <c r="F847" s="355" t="s">
        <v>826</v>
      </c>
      <c r="H847" s="355" t="s">
        <v>834</v>
      </c>
      <c r="I847" s="359">
        <f>_xlfn.XLOOKUP($H847,DC_growth_AGS!$A$665:$A$673,DC_growth_AGS!$O$665:$O$673,"Not found",0)</f>
        <v>0.28732391634818177</v>
      </c>
      <c r="J847" s="355">
        <v>2047</v>
      </c>
      <c r="K847" s="362">
        <f t="shared" si="92"/>
        <v>0</v>
      </c>
      <c r="L847" s="362">
        <f t="shared" si="92"/>
        <v>0</v>
      </c>
      <c r="M847" s="362">
        <f t="shared" si="92"/>
        <v>0</v>
      </c>
      <c r="N847" s="362">
        <f t="shared" si="92"/>
        <v>0</v>
      </c>
      <c r="O847" s="362">
        <f t="shared" si="92"/>
        <v>0</v>
      </c>
      <c r="P847" s="362">
        <f t="shared" si="92"/>
        <v>0</v>
      </c>
      <c r="Q847" s="362">
        <f t="shared" si="92"/>
        <v>0</v>
      </c>
      <c r="R847" s="362">
        <f t="shared" si="92"/>
        <v>0</v>
      </c>
      <c r="S847" s="362">
        <f t="shared" si="92"/>
        <v>0</v>
      </c>
      <c r="T847" s="362">
        <f t="shared" si="92"/>
        <v>0</v>
      </c>
      <c r="U847" s="362">
        <f t="shared" si="92"/>
        <v>0</v>
      </c>
      <c r="V847" s="362">
        <f t="shared" si="92"/>
        <v>0</v>
      </c>
      <c r="W847" s="362">
        <f t="shared" si="92"/>
        <v>0</v>
      </c>
      <c r="X847" s="362">
        <f t="shared" si="92"/>
        <v>0</v>
      </c>
      <c r="Y847" s="349">
        <f t="shared" si="93"/>
        <v>0</v>
      </c>
      <c r="Z847" s="349">
        <f t="shared" si="94"/>
        <v>0</v>
      </c>
      <c r="AA847" s="349"/>
      <c r="AB847" s="353">
        <v>0</v>
      </c>
      <c r="AC847" s="354" t="str">
        <f t="shared" si="95"/>
        <v>Arterial</v>
      </c>
      <c r="AD847" s="349"/>
      <c r="AE847" s="349"/>
      <c r="AF847" s="355">
        <f>_xlfn.XLOOKUP(A847,'P1 Date Adjustment'!B:B,'P1 Date Adjustment'!F:F,"not found",0)</f>
        <v>2047</v>
      </c>
      <c r="AG847" s="349">
        <f t="shared" si="96"/>
        <v>0</v>
      </c>
    </row>
    <row r="848" spans="1:33" x14ac:dyDescent="0.25">
      <c r="A848" s="129">
        <v>67</v>
      </c>
      <c r="B848" s="358" t="s">
        <v>460</v>
      </c>
      <c r="C848" s="358">
        <f>_xlfn.XLOOKUP($A848,'Total project cost for DCs'!A:A,'Total project cost for DCs'!C:C,"Not found",0)</f>
        <v>0</v>
      </c>
      <c r="D848" s="355" t="s">
        <v>155</v>
      </c>
      <c r="E848" s="355" t="s">
        <v>345</v>
      </c>
      <c r="F848" s="355" t="s">
        <v>826</v>
      </c>
      <c r="H848" s="355" t="s">
        <v>834</v>
      </c>
      <c r="I848" s="359">
        <f>_xlfn.XLOOKUP($H848,DC_growth_AGS!$A$665:$A$673,DC_growth_AGS!$O$665:$O$673,"Not found",0)</f>
        <v>0.28732391634818177</v>
      </c>
      <c r="J848" s="355">
        <v>2033</v>
      </c>
      <c r="K848" s="362">
        <f t="shared" ref="K848:X851" si="97">IF($AC848="Arterial",-K795*$AD$2,0)</f>
        <v>0</v>
      </c>
      <c r="L848" s="362">
        <f t="shared" si="97"/>
        <v>0</v>
      </c>
      <c r="M848" s="362">
        <f t="shared" si="97"/>
        <v>0</v>
      </c>
      <c r="N848" s="362">
        <f t="shared" si="97"/>
        <v>0</v>
      </c>
      <c r="O848" s="362">
        <f t="shared" si="97"/>
        <v>0</v>
      </c>
      <c r="P848" s="362">
        <f t="shared" si="97"/>
        <v>0</v>
      </c>
      <c r="Q848" s="362">
        <f t="shared" si="97"/>
        <v>0</v>
      </c>
      <c r="R848" s="362">
        <f t="shared" si="97"/>
        <v>0</v>
      </c>
      <c r="S848" s="362">
        <f t="shared" si="97"/>
        <v>0</v>
      </c>
      <c r="T848" s="362">
        <f t="shared" si="97"/>
        <v>0</v>
      </c>
      <c r="U848" s="362">
        <f t="shared" si="97"/>
        <v>0</v>
      </c>
      <c r="V848" s="362">
        <f t="shared" si="97"/>
        <v>0</v>
      </c>
      <c r="W848" s="362">
        <f t="shared" si="97"/>
        <v>0</v>
      </c>
      <c r="X848" s="362">
        <f t="shared" si="97"/>
        <v>0</v>
      </c>
      <c r="Y848" s="349">
        <f t="shared" si="93"/>
        <v>0</v>
      </c>
      <c r="Z848" s="349">
        <f t="shared" si="94"/>
        <v>0</v>
      </c>
      <c r="AA848" s="349"/>
      <c r="AB848" s="353">
        <v>0</v>
      </c>
      <c r="AC848" s="354" t="str">
        <f t="shared" si="95"/>
        <v>Arterial</v>
      </c>
      <c r="AD848" s="349"/>
      <c r="AE848" s="349"/>
      <c r="AF848" s="355">
        <f>_xlfn.XLOOKUP(A848,'P1 Date Adjustment'!B:B,'P1 Date Adjustment'!F:F,"not found",0)</f>
        <v>2033</v>
      </c>
      <c r="AG848" s="349">
        <f t="shared" si="96"/>
        <v>0</v>
      </c>
    </row>
    <row r="849" spans="1:33" x14ac:dyDescent="0.25">
      <c r="A849" s="129">
        <v>68</v>
      </c>
      <c r="B849" s="358" t="s">
        <v>461</v>
      </c>
      <c r="C849" s="358">
        <f>_xlfn.XLOOKUP($A849,'Total project cost for DCs'!A:A,'Total project cost for DCs'!C:C,"Not found",0)</f>
        <v>0</v>
      </c>
      <c r="D849" s="355" t="s">
        <v>155</v>
      </c>
      <c r="E849" s="355" t="s">
        <v>345</v>
      </c>
      <c r="F849" s="355" t="s">
        <v>826</v>
      </c>
      <c r="H849" s="355" t="s">
        <v>834</v>
      </c>
      <c r="I849" s="359">
        <f>_xlfn.XLOOKUP($H849,DC_growth_AGS!$A$665:$A$673,DC_growth_AGS!$O$665:$O$673,"Not found",0)</f>
        <v>0.28732391634818177</v>
      </c>
      <c r="J849" s="355">
        <v>2037</v>
      </c>
      <c r="K849" s="362">
        <f t="shared" si="97"/>
        <v>0</v>
      </c>
      <c r="L849" s="362">
        <f t="shared" si="97"/>
        <v>0</v>
      </c>
      <c r="M849" s="362">
        <f t="shared" si="97"/>
        <v>0</v>
      </c>
      <c r="N849" s="362">
        <f t="shared" si="97"/>
        <v>0</v>
      </c>
      <c r="O849" s="362">
        <f t="shared" si="97"/>
        <v>0</v>
      </c>
      <c r="P849" s="362">
        <f t="shared" si="97"/>
        <v>0</v>
      </c>
      <c r="Q849" s="362">
        <f t="shared" si="97"/>
        <v>0</v>
      </c>
      <c r="R849" s="362">
        <f t="shared" si="97"/>
        <v>0</v>
      </c>
      <c r="S849" s="362">
        <f t="shared" si="97"/>
        <v>0</v>
      </c>
      <c r="T849" s="362">
        <f t="shared" si="97"/>
        <v>0</v>
      </c>
      <c r="U849" s="362">
        <f t="shared" si="97"/>
        <v>0</v>
      </c>
      <c r="V849" s="362">
        <f t="shared" si="97"/>
        <v>0</v>
      </c>
      <c r="W849" s="362">
        <f t="shared" si="97"/>
        <v>0</v>
      </c>
      <c r="X849" s="362">
        <f t="shared" si="97"/>
        <v>0</v>
      </c>
      <c r="Y849" s="349">
        <f t="shared" si="93"/>
        <v>0</v>
      </c>
      <c r="Z849" s="349">
        <f t="shared" si="94"/>
        <v>0</v>
      </c>
      <c r="AA849" s="349"/>
      <c r="AB849" s="353">
        <v>0</v>
      </c>
      <c r="AC849" s="354" t="str">
        <f t="shared" si="95"/>
        <v>Arterial</v>
      </c>
      <c r="AD849" s="349"/>
      <c r="AE849" s="349"/>
      <c r="AF849" s="355">
        <f>_xlfn.XLOOKUP(A849,'P1 Date Adjustment'!B:B,'P1 Date Adjustment'!F:F,"not found",0)</f>
        <v>2037</v>
      </c>
      <c r="AG849" s="349">
        <f t="shared" si="96"/>
        <v>0</v>
      </c>
    </row>
    <row r="850" spans="1:33" ht="30" x14ac:dyDescent="0.25">
      <c r="A850" s="129">
        <v>69</v>
      </c>
      <c r="B850" s="358" t="s">
        <v>462</v>
      </c>
      <c r="C850" s="358" t="str">
        <f>_xlfn.XLOOKUP($A850,'Total project cost for DCs'!A:A,'Total project cost for DCs'!C:C,"Not found",0)</f>
        <v>New cycle bridge 5m wide, 90m long, approach lengths 200m total for both sides. No property required</v>
      </c>
      <c r="D850" s="355" t="s">
        <v>155</v>
      </c>
      <c r="E850" s="355" t="s">
        <v>223</v>
      </c>
      <c r="F850" s="355" t="s">
        <v>826</v>
      </c>
      <c r="H850" s="355" t="s">
        <v>834</v>
      </c>
      <c r="I850" s="359">
        <f>_xlfn.XLOOKUP($H850,DC_growth_AGS!$A$665:$A$673,DC_growth_AGS!$O$665:$O$673,"Not found",0)</f>
        <v>0.28732391634818177</v>
      </c>
      <c r="J850" s="355">
        <v>2035</v>
      </c>
      <c r="K850" s="362">
        <f t="shared" si="97"/>
        <v>0</v>
      </c>
      <c r="L850" s="362">
        <f t="shared" si="97"/>
        <v>0</v>
      </c>
      <c r="M850" s="362">
        <f t="shared" si="97"/>
        <v>0</v>
      </c>
      <c r="N850" s="362">
        <f t="shared" si="97"/>
        <v>0</v>
      </c>
      <c r="O850" s="362">
        <f t="shared" si="97"/>
        <v>0</v>
      </c>
      <c r="P850" s="362">
        <f t="shared" si="97"/>
        <v>0</v>
      </c>
      <c r="Q850" s="362">
        <f t="shared" si="97"/>
        <v>0</v>
      </c>
      <c r="R850" s="362">
        <f t="shared" si="97"/>
        <v>0</v>
      </c>
      <c r="S850" s="362">
        <f t="shared" si="97"/>
        <v>0</v>
      </c>
      <c r="T850" s="362">
        <f t="shared" si="97"/>
        <v>0</v>
      </c>
      <c r="U850" s="362">
        <f t="shared" si="97"/>
        <v>0</v>
      </c>
      <c r="V850" s="362">
        <f t="shared" si="97"/>
        <v>0</v>
      </c>
      <c r="W850" s="362">
        <f t="shared" si="97"/>
        <v>0</v>
      </c>
      <c r="X850" s="362">
        <f t="shared" si="97"/>
        <v>0</v>
      </c>
      <c r="Y850" s="349">
        <f t="shared" si="93"/>
        <v>0</v>
      </c>
      <c r="Z850" s="349">
        <f t="shared" si="94"/>
        <v>0</v>
      </c>
      <c r="AA850" s="349"/>
      <c r="AB850" s="353">
        <v>0</v>
      </c>
      <c r="AC850" s="354" t="str">
        <f t="shared" si="95"/>
        <v>Collector</v>
      </c>
      <c r="AD850" s="349"/>
      <c r="AE850" s="349"/>
      <c r="AF850" s="355">
        <f>_xlfn.XLOOKUP(A850,'P1 Date Adjustment'!B:B,'P1 Date Adjustment'!F:F,"not found",0)</f>
        <v>2035</v>
      </c>
      <c r="AG850" s="349">
        <f t="shared" si="96"/>
        <v>0</v>
      </c>
    </row>
    <row r="851" spans="1:33" ht="30" x14ac:dyDescent="0.25">
      <c r="A851" s="129">
        <v>70</v>
      </c>
      <c r="B851" s="358" t="s">
        <v>464</v>
      </c>
      <c r="C851" s="358" t="str">
        <f>_xlfn.XLOOKUP($A851,'Total project cost for DCs'!A:A,'Total project cost for DCs'!C:C,"Not found",0)</f>
        <v>New cycle bridge 5m wide, 80m long, approach lengths 270m total for both sides. No property required</v>
      </c>
      <c r="D851" s="355" t="s">
        <v>155</v>
      </c>
      <c r="E851" s="355" t="s">
        <v>345</v>
      </c>
      <c r="F851" s="355" t="s">
        <v>826</v>
      </c>
      <c r="H851" s="355" t="s">
        <v>834</v>
      </c>
      <c r="I851" s="359">
        <f>_xlfn.XLOOKUP($H851,DC_growth_AGS!$A$665:$A$673,DC_growth_AGS!$O$665:$O$673,"Not found",0)</f>
        <v>0.28732391634818177</v>
      </c>
      <c r="J851" s="355">
        <v>2031</v>
      </c>
      <c r="K851" s="362">
        <f t="shared" si="97"/>
        <v>0</v>
      </c>
      <c r="L851" s="362">
        <f t="shared" si="97"/>
        <v>0</v>
      </c>
      <c r="M851" s="362">
        <f t="shared" si="97"/>
        <v>0</v>
      </c>
      <c r="N851" s="362">
        <f t="shared" si="97"/>
        <v>0</v>
      </c>
      <c r="O851" s="362">
        <f t="shared" si="97"/>
        <v>0</v>
      </c>
      <c r="P851" s="362">
        <f t="shared" si="97"/>
        <v>0</v>
      </c>
      <c r="Q851" s="362">
        <f t="shared" si="97"/>
        <v>0</v>
      </c>
      <c r="R851" s="362">
        <f t="shared" si="97"/>
        <v>0</v>
      </c>
      <c r="S851" s="362">
        <f t="shared" si="97"/>
        <v>0</v>
      </c>
      <c r="T851" s="362">
        <f t="shared" si="97"/>
        <v>0</v>
      </c>
      <c r="U851" s="362">
        <f t="shared" si="97"/>
        <v>0</v>
      </c>
      <c r="V851" s="362">
        <f t="shared" si="97"/>
        <v>0</v>
      </c>
      <c r="W851" s="362">
        <f t="shared" si="97"/>
        <v>0</v>
      </c>
      <c r="X851" s="362">
        <f t="shared" si="97"/>
        <v>0</v>
      </c>
      <c r="Y851" s="349">
        <f t="shared" si="93"/>
        <v>0</v>
      </c>
      <c r="Z851" s="349">
        <f t="shared" si="94"/>
        <v>0</v>
      </c>
      <c r="AA851" s="349"/>
      <c r="AB851" s="353">
        <v>0</v>
      </c>
      <c r="AC851" s="354" t="str">
        <f t="shared" si="95"/>
        <v>Arterial</v>
      </c>
      <c r="AD851" s="349"/>
      <c r="AE851" s="349"/>
      <c r="AF851" s="355">
        <f>_xlfn.XLOOKUP(A851,'P1 Date Adjustment'!B:B,'P1 Date Adjustment'!F:F,"not found",0)</f>
        <v>2031</v>
      </c>
      <c r="AG851" s="349">
        <f t="shared" si="96"/>
        <v>0</v>
      </c>
    </row>
    <row r="858" spans="1:33" x14ac:dyDescent="0.25">
      <c r="X858" s="355" t="e" cm="1">
        <f t="array" ref="X858">+X861X858:X862X858:X863X858:X864X858:X865X858:X870</f>
        <v>#NAME?</v>
      </c>
    </row>
    <row r="862" spans="1:33" ht="30" x14ac:dyDescent="0.25">
      <c r="H862" s="358" t="s">
        <v>825</v>
      </c>
      <c r="K862" s="362">
        <f>SUMIFS(K$4:K$851,$H$4:$H$851,$H862,K$4:K$851,"&gt;0")</f>
        <v>0</v>
      </c>
      <c r="L862" s="362">
        <f t="shared" ref="L862:AA870" si="98">SUMIFS(L$4:L$851,$H$4:$H$851,$H862,L$4:L$851,"&gt;0")</f>
        <v>0</v>
      </c>
      <c r="M862" s="362">
        <f t="shared" si="98"/>
        <v>0</v>
      </c>
      <c r="N862" s="362">
        <f t="shared" si="98"/>
        <v>0</v>
      </c>
      <c r="O862" s="362">
        <f t="shared" si="98"/>
        <v>0</v>
      </c>
      <c r="P862" s="362">
        <f t="shared" si="98"/>
        <v>0</v>
      </c>
      <c r="Q862" s="362">
        <f t="shared" si="98"/>
        <v>2585065.6124002761</v>
      </c>
      <c r="R862" s="362">
        <f t="shared" si="98"/>
        <v>567229.39026503358</v>
      </c>
      <c r="S862" s="362">
        <f t="shared" si="98"/>
        <v>6686733.8657939835</v>
      </c>
      <c r="T862" s="362">
        <f t="shared" si="98"/>
        <v>6172568.8097101096</v>
      </c>
      <c r="U862" s="362">
        <f t="shared" si="98"/>
        <v>17180946.113348942</v>
      </c>
      <c r="V862" s="362">
        <f t="shared" si="98"/>
        <v>0</v>
      </c>
      <c r="W862" s="362">
        <f t="shared" si="98"/>
        <v>6024533.4985632813</v>
      </c>
      <c r="X862" s="362">
        <f t="shared" si="98"/>
        <v>2590109.8866863265</v>
      </c>
      <c r="Y862" s="362">
        <f t="shared" si="98"/>
        <v>41807187.176767953</v>
      </c>
      <c r="Z862" s="362">
        <f t="shared" si="98"/>
        <v>41807187.176767953</v>
      </c>
      <c r="AA862" s="362">
        <f t="shared" si="98"/>
        <v>0</v>
      </c>
      <c r="AG862" s="362"/>
    </row>
    <row r="863" spans="1:33" ht="30" x14ac:dyDescent="0.25">
      <c r="H863" s="358" t="s">
        <v>827</v>
      </c>
      <c r="K863" s="362">
        <f t="shared" ref="K863:K870" si="99">SUMIFS(K$4:K$851,$H$4:$H$851,$H863,K$4:K$851,"&gt;0")</f>
        <v>0</v>
      </c>
      <c r="L863" s="362">
        <f t="shared" si="98"/>
        <v>0</v>
      </c>
      <c r="M863" s="362">
        <f t="shared" si="98"/>
        <v>0</v>
      </c>
      <c r="N863" s="362">
        <f t="shared" si="98"/>
        <v>0</v>
      </c>
      <c r="O863" s="362">
        <f t="shared" si="98"/>
        <v>0</v>
      </c>
      <c r="P863" s="362">
        <f t="shared" si="98"/>
        <v>0</v>
      </c>
      <c r="Q863" s="362">
        <f t="shared" si="98"/>
        <v>0</v>
      </c>
      <c r="R863" s="362">
        <f t="shared" si="98"/>
        <v>0</v>
      </c>
      <c r="S863" s="362">
        <f t="shared" si="98"/>
        <v>114673.12318430096</v>
      </c>
      <c r="T863" s="362">
        <f t="shared" si="98"/>
        <v>2098690.2321528071</v>
      </c>
      <c r="U863" s="362">
        <f t="shared" si="98"/>
        <v>9472607.9919826202</v>
      </c>
      <c r="V863" s="362">
        <f t="shared" si="98"/>
        <v>0</v>
      </c>
      <c r="W863" s="362">
        <f t="shared" si="98"/>
        <v>0</v>
      </c>
      <c r="X863" s="362">
        <f t="shared" si="98"/>
        <v>430931.56826379761</v>
      </c>
      <c r="Y863" s="362">
        <f t="shared" si="98"/>
        <v>12116902.915583527</v>
      </c>
      <c r="Z863" s="362">
        <f t="shared" si="98"/>
        <v>12116902.915583527</v>
      </c>
      <c r="AA863" s="362">
        <f t="shared" si="98"/>
        <v>0</v>
      </c>
      <c r="AG863" s="362"/>
    </row>
    <row r="864" spans="1:33" ht="30" x14ac:dyDescent="0.25">
      <c r="H864" s="358" t="s">
        <v>828</v>
      </c>
      <c r="K864" s="362">
        <f t="shared" si="99"/>
        <v>0</v>
      </c>
      <c r="L864" s="362">
        <f t="shared" si="98"/>
        <v>0</v>
      </c>
      <c r="M864" s="362">
        <f t="shared" si="98"/>
        <v>0</v>
      </c>
      <c r="N864" s="362">
        <f t="shared" si="98"/>
        <v>0</v>
      </c>
      <c r="O864" s="362">
        <f t="shared" si="98"/>
        <v>0</v>
      </c>
      <c r="P864" s="362">
        <f t="shared" si="98"/>
        <v>0</v>
      </c>
      <c r="Q864" s="362">
        <f t="shared" si="98"/>
        <v>0</v>
      </c>
      <c r="R864" s="362">
        <f t="shared" si="98"/>
        <v>0</v>
      </c>
      <c r="S864" s="362">
        <f t="shared" si="98"/>
        <v>0</v>
      </c>
      <c r="T864" s="362">
        <f t="shared" si="98"/>
        <v>716473.3217999849</v>
      </c>
      <c r="U864" s="362">
        <f t="shared" si="98"/>
        <v>7320698.0952014793</v>
      </c>
      <c r="V864" s="362">
        <f t="shared" si="98"/>
        <v>0</v>
      </c>
      <c r="W864" s="362">
        <f t="shared" si="98"/>
        <v>0</v>
      </c>
      <c r="X864" s="362">
        <f t="shared" si="98"/>
        <v>117406.02191003294</v>
      </c>
      <c r="Y864" s="362">
        <f t="shared" si="98"/>
        <v>8154577.4389114976</v>
      </c>
      <c r="Z864" s="362">
        <f t="shared" si="98"/>
        <v>8154577.4389114976</v>
      </c>
      <c r="AA864" s="362">
        <f t="shared" si="98"/>
        <v>0</v>
      </c>
      <c r="AG864" s="362"/>
    </row>
    <row r="865" spans="8:33" x14ac:dyDescent="0.25">
      <c r="H865" s="358" t="s">
        <v>829</v>
      </c>
      <c r="K865" s="362">
        <f t="shared" si="99"/>
        <v>0</v>
      </c>
      <c r="L865" s="362">
        <f t="shared" si="98"/>
        <v>0</v>
      </c>
      <c r="M865" s="362">
        <f t="shared" si="98"/>
        <v>0</v>
      </c>
      <c r="N865" s="362">
        <f t="shared" si="98"/>
        <v>0</v>
      </c>
      <c r="O865" s="362">
        <f t="shared" si="98"/>
        <v>0</v>
      </c>
      <c r="P865" s="362">
        <f t="shared" si="98"/>
        <v>0</v>
      </c>
      <c r="Q865" s="362">
        <f t="shared" si="98"/>
        <v>186120.07373167173</v>
      </c>
      <c r="R865" s="362">
        <f t="shared" si="98"/>
        <v>47269.115855419463</v>
      </c>
      <c r="S865" s="362">
        <f t="shared" si="98"/>
        <v>654381.44040286459</v>
      </c>
      <c r="T865" s="362">
        <f t="shared" si="98"/>
        <v>1849959.4100717264</v>
      </c>
      <c r="U865" s="362">
        <f t="shared" si="98"/>
        <v>4936218.8908692105</v>
      </c>
      <c r="V865" s="362">
        <f t="shared" si="98"/>
        <v>0</v>
      </c>
      <c r="W865" s="362">
        <f t="shared" si="98"/>
        <v>0</v>
      </c>
      <c r="X865" s="362">
        <f t="shared" si="98"/>
        <v>0</v>
      </c>
      <c r="Y865" s="362">
        <f t="shared" si="98"/>
        <v>7673948.930930892</v>
      </c>
      <c r="Z865" s="362">
        <f t="shared" si="98"/>
        <v>7673948.930930892</v>
      </c>
      <c r="AA865" s="362">
        <f t="shared" si="98"/>
        <v>0</v>
      </c>
      <c r="AG865" s="362"/>
    </row>
    <row r="866" spans="8:33" ht="30" x14ac:dyDescent="0.25">
      <c r="H866" s="358" t="s">
        <v>830</v>
      </c>
      <c r="K866" s="362">
        <f t="shared" si="99"/>
        <v>0</v>
      </c>
      <c r="L866" s="362">
        <f t="shared" si="98"/>
        <v>0</v>
      </c>
      <c r="M866" s="362">
        <f t="shared" si="98"/>
        <v>0</v>
      </c>
      <c r="N866" s="362">
        <f t="shared" si="98"/>
        <v>0</v>
      </c>
      <c r="O866" s="362">
        <f t="shared" si="98"/>
        <v>0</v>
      </c>
      <c r="P866" s="362">
        <f t="shared" si="98"/>
        <v>0</v>
      </c>
      <c r="Q866" s="362">
        <f t="shared" si="98"/>
        <v>0</v>
      </c>
      <c r="R866" s="362">
        <f t="shared" si="98"/>
        <v>0</v>
      </c>
      <c r="S866" s="362">
        <f t="shared" si="98"/>
        <v>0</v>
      </c>
      <c r="T866" s="362">
        <f t="shared" si="98"/>
        <v>15688.458007644313</v>
      </c>
      <c r="U866" s="362">
        <f t="shared" si="98"/>
        <v>160323.53103454172</v>
      </c>
      <c r="V866" s="362">
        <f t="shared" si="98"/>
        <v>0</v>
      </c>
      <c r="W866" s="362">
        <f t="shared" si="98"/>
        <v>0</v>
      </c>
      <c r="X866" s="362">
        <f t="shared" si="98"/>
        <v>0</v>
      </c>
      <c r="Y866" s="362">
        <f t="shared" si="98"/>
        <v>176011.98904218603</v>
      </c>
      <c r="Z866" s="362">
        <f t="shared" si="98"/>
        <v>176011.98904218603</v>
      </c>
      <c r="AA866" s="362">
        <f t="shared" si="98"/>
        <v>0</v>
      </c>
      <c r="AG866" s="362"/>
    </row>
    <row r="867" spans="8:33" ht="30" x14ac:dyDescent="0.25">
      <c r="H867" s="358" t="s">
        <v>833</v>
      </c>
      <c r="K867" s="362">
        <f t="shared" si="99"/>
        <v>0</v>
      </c>
      <c r="L867" s="362">
        <f t="shared" si="98"/>
        <v>0</v>
      </c>
      <c r="M867" s="362">
        <f t="shared" si="98"/>
        <v>0</v>
      </c>
      <c r="N867" s="362">
        <f t="shared" si="98"/>
        <v>0</v>
      </c>
      <c r="O867" s="362">
        <f t="shared" si="98"/>
        <v>0</v>
      </c>
      <c r="P867" s="362">
        <f t="shared" si="98"/>
        <v>0</v>
      </c>
      <c r="Q867" s="362">
        <f t="shared" si="98"/>
        <v>71056.043234152501</v>
      </c>
      <c r="R867" s="362">
        <f t="shared" si="98"/>
        <v>15756.371951806488</v>
      </c>
      <c r="S867" s="362">
        <f t="shared" si="98"/>
        <v>211756.41773516042</v>
      </c>
      <c r="T867" s="362">
        <f t="shared" si="98"/>
        <v>528559.83144906466</v>
      </c>
      <c r="U867" s="362">
        <f t="shared" si="98"/>
        <v>1410348.2545340604</v>
      </c>
      <c r="V867" s="362">
        <f t="shared" si="98"/>
        <v>0</v>
      </c>
      <c r="W867" s="362">
        <f t="shared" si="98"/>
        <v>0</v>
      </c>
      <c r="X867" s="362">
        <f t="shared" si="98"/>
        <v>0</v>
      </c>
      <c r="Y867" s="362">
        <f t="shared" si="98"/>
        <v>2237476.9189042444</v>
      </c>
      <c r="Z867" s="362">
        <f t="shared" si="98"/>
        <v>2237476.9189042444</v>
      </c>
      <c r="AA867" s="362">
        <f t="shared" si="98"/>
        <v>0</v>
      </c>
      <c r="AG867" s="362"/>
    </row>
    <row r="868" spans="8:33" ht="30" x14ac:dyDescent="0.25">
      <c r="H868" s="358" t="s">
        <v>832</v>
      </c>
      <c r="K868" s="362">
        <f t="shared" si="99"/>
        <v>0</v>
      </c>
      <c r="L868" s="362">
        <f t="shared" si="98"/>
        <v>0</v>
      </c>
      <c r="M868" s="362">
        <f t="shared" si="98"/>
        <v>0</v>
      </c>
      <c r="N868" s="362">
        <f t="shared" si="98"/>
        <v>0</v>
      </c>
      <c r="O868" s="362">
        <f t="shared" si="98"/>
        <v>0</v>
      </c>
      <c r="P868" s="362">
        <f t="shared" si="98"/>
        <v>0</v>
      </c>
      <c r="Q868" s="362">
        <f t="shared" si="98"/>
        <v>0</v>
      </c>
      <c r="R868" s="362">
        <f t="shared" si="98"/>
        <v>0</v>
      </c>
      <c r="S868" s="362">
        <f t="shared" si="98"/>
        <v>19112.18719738349</v>
      </c>
      <c r="T868" s="362">
        <f t="shared" si="98"/>
        <v>264279.91572453233</v>
      </c>
      <c r="U868" s="362">
        <f t="shared" si="98"/>
        <v>705174.12726703018</v>
      </c>
      <c r="V868" s="362">
        <f t="shared" si="98"/>
        <v>0</v>
      </c>
      <c r="W868" s="362">
        <f t="shared" si="98"/>
        <v>0</v>
      </c>
      <c r="X868" s="362">
        <f t="shared" si="98"/>
        <v>0</v>
      </c>
      <c r="Y868" s="362">
        <f t="shared" si="98"/>
        <v>988566.23018894601</v>
      </c>
      <c r="Z868" s="362">
        <f t="shared" si="98"/>
        <v>988566.23018894601</v>
      </c>
      <c r="AA868" s="362">
        <f t="shared" si="98"/>
        <v>0</v>
      </c>
      <c r="AG868" s="362"/>
    </row>
    <row r="869" spans="8:33" ht="30" x14ac:dyDescent="0.25">
      <c r="H869" s="358" t="s">
        <v>835</v>
      </c>
      <c r="K869" s="362">
        <f t="shared" si="99"/>
        <v>0</v>
      </c>
      <c r="L869" s="362">
        <f t="shared" si="98"/>
        <v>0</v>
      </c>
      <c r="M869" s="362">
        <f t="shared" si="98"/>
        <v>0</v>
      </c>
      <c r="N869" s="362">
        <f t="shared" si="98"/>
        <v>0</v>
      </c>
      <c r="O869" s="362">
        <f t="shared" si="98"/>
        <v>0</v>
      </c>
      <c r="P869" s="362">
        <f t="shared" si="98"/>
        <v>0</v>
      </c>
      <c r="Q869" s="362">
        <f t="shared" si="98"/>
        <v>0</v>
      </c>
      <c r="R869" s="362">
        <f t="shared" si="98"/>
        <v>0</v>
      </c>
      <c r="S869" s="362">
        <f t="shared" si="98"/>
        <v>19112.18719738349</v>
      </c>
      <c r="T869" s="362">
        <f t="shared" si="98"/>
        <v>282530.29893872043</v>
      </c>
      <c r="U869" s="362">
        <f t="shared" si="98"/>
        <v>891625.01956041588</v>
      </c>
      <c r="V869" s="362">
        <f t="shared" si="98"/>
        <v>0</v>
      </c>
      <c r="W869" s="362">
        <f t="shared" si="98"/>
        <v>154475.21791187904</v>
      </c>
      <c r="X869" s="362">
        <f t="shared" si="98"/>
        <v>38527.735782796306</v>
      </c>
      <c r="Y869" s="362">
        <f t="shared" si="98"/>
        <v>1386270.4593911951</v>
      </c>
      <c r="Z869" s="362">
        <f t="shared" si="98"/>
        <v>1386270.4593911951</v>
      </c>
      <c r="AA869" s="362">
        <f t="shared" si="98"/>
        <v>0</v>
      </c>
      <c r="AG869" s="362"/>
    </row>
    <row r="870" spans="8:33" x14ac:dyDescent="0.25">
      <c r="H870" s="358" t="s">
        <v>836</v>
      </c>
      <c r="K870" s="362">
        <f t="shared" si="99"/>
        <v>0</v>
      </c>
      <c r="L870" s="362">
        <f t="shared" si="98"/>
        <v>0</v>
      </c>
      <c r="M870" s="362">
        <f t="shared" si="98"/>
        <v>0</v>
      </c>
      <c r="N870" s="362">
        <f t="shared" si="98"/>
        <v>0</v>
      </c>
      <c r="O870" s="362">
        <f t="shared" si="98"/>
        <v>0</v>
      </c>
      <c r="P870" s="362">
        <f t="shared" si="98"/>
        <v>0</v>
      </c>
      <c r="Q870" s="362">
        <f t="shared" si="98"/>
        <v>0</v>
      </c>
      <c r="R870" s="362">
        <f t="shared" si="98"/>
        <v>0</v>
      </c>
      <c r="S870" s="362">
        <f t="shared" si="98"/>
        <v>0</v>
      </c>
      <c r="T870" s="362">
        <f t="shared" si="98"/>
        <v>0</v>
      </c>
      <c r="U870" s="362">
        <f t="shared" si="98"/>
        <v>0</v>
      </c>
      <c r="V870" s="362">
        <f t="shared" si="98"/>
        <v>0</v>
      </c>
      <c r="W870" s="362">
        <f t="shared" si="98"/>
        <v>0</v>
      </c>
      <c r="X870" s="362">
        <f t="shared" si="98"/>
        <v>0</v>
      </c>
      <c r="Y870" s="362">
        <f t="shared" si="98"/>
        <v>0</v>
      </c>
      <c r="Z870" s="362">
        <f t="shared" si="98"/>
        <v>0</v>
      </c>
      <c r="AA870" s="362">
        <f t="shared" si="98"/>
        <v>0</v>
      </c>
      <c r="AG870" s="362"/>
    </row>
    <row r="871" spans="8:33" ht="15.75" thickBot="1" x14ac:dyDescent="0.3">
      <c r="H871" s="364" t="s">
        <v>740</v>
      </c>
      <c r="I871" s="364"/>
      <c r="J871" s="364"/>
      <c r="K871" s="365">
        <f>SUM(K862:K870)</f>
        <v>0</v>
      </c>
      <c r="L871" s="365">
        <f t="shared" ref="L871:AA871" si="100">SUM(L862:L870)</f>
        <v>0</v>
      </c>
      <c r="M871" s="365">
        <f t="shared" si="100"/>
        <v>0</v>
      </c>
      <c r="N871" s="365">
        <f t="shared" si="100"/>
        <v>0</v>
      </c>
      <c r="O871" s="365">
        <f t="shared" si="100"/>
        <v>0</v>
      </c>
      <c r="P871" s="365">
        <f t="shared" si="100"/>
        <v>0</v>
      </c>
      <c r="Q871" s="365">
        <f t="shared" si="100"/>
        <v>2842241.7293661004</v>
      </c>
      <c r="R871" s="365">
        <f t="shared" si="100"/>
        <v>630254.87807225948</v>
      </c>
      <c r="S871" s="365">
        <f t="shared" si="100"/>
        <v>7705769.2215110762</v>
      </c>
      <c r="T871" s="365">
        <f t="shared" si="100"/>
        <v>11928750.27785459</v>
      </c>
      <c r="U871" s="365">
        <f t="shared" si="100"/>
        <v>42077942.023798302</v>
      </c>
      <c r="V871" s="365">
        <f t="shared" si="100"/>
        <v>0</v>
      </c>
      <c r="W871" s="365">
        <f t="shared" si="100"/>
        <v>6179008.7164751599</v>
      </c>
      <c r="X871" s="365">
        <f t="shared" si="100"/>
        <v>3176975.2126429533</v>
      </c>
      <c r="Y871" s="365">
        <f t="shared" si="100"/>
        <v>74540942.059720457</v>
      </c>
      <c r="Z871" s="365">
        <f t="shared" si="100"/>
        <v>74540942.059720457</v>
      </c>
      <c r="AA871" s="365">
        <f t="shared" si="100"/>
        <v>0</v>
      </c>
      <c r="AG871" s="365"/>
    </row>
    <row r="872" spans="8:33" x14ac:dyDescent="0.25">
      <c r="K872" s="362">
        <f>+K871-'Total project cost for DCs'!G121</f>
        <v>0</v>
      </c>
      <c r="L872" s="362">
        <f>+L871-'Total project cost for DCs'!H121</f>
        <v>0</v>
      </c>
      <c r="M872" s="362">
        <f>+M871-'Total project cost for DCs'!I121</f>
        <v>0</v>
      </c>
      <c r="N872" s="362">
        <f>+N871-'Total project cost for DCs'!J121</f>
        <v>0</v>
      </c>
      <c r="O872" s="362">
        <f>+O871-'Total project cost for DCs'!K121</f>
        <v>0</v>
      </c>
      <c r="P872" s="362">
        <f>+P871-'Total project cost for DCs'!L121</f>
        <v>0</v>
      </c>
      <c r="Q872" s="362">
        <f>+Q871-'Total project cost for DCs'!M121</f>
        <v>0</v>
      </c>
      <c r="R872" s="362">
        <f>+R871-'Total project cost for DCs'!N121</f>
        <v>0</v>
      </c>
      <c r="S872" s="362">
        <f>+S871-'Total project cost for DCs'!O121</f>
        <v>0</v>
      </c>
      <c r="T872" s="362">
        <f>+T871-'Total project cost for DCs'!P121</f>
        <v>0</v>
      </c>
      <c r="U872" s="362">
        <f>+U871-'Total project cost for DCs'!Q121</f>
        <v>0</v>
      </c>
      <c r="V872" s="362">
        <f>+V871-'Total project cost for DCs'!R121</f>
        <v>0</v>
      </c>
      <c r="W872" s="362">
        <f>+W871-'Total project cost for DCs'!S121</f>
        <v>0</v>
      </c>
      <c r="X872" s="362">
        <f>+X871-'Total project cost for DCs'!T121</f>
        <v>0</v>
      </c>
      <c r="Y872" s="362"/>
      <c r="Z872" s="362"/>
      <c r="AA872" s="362"/>
      <c r="AG872" s="362"/>
    </row>
    <row r="874" spans="8:33" x14ac:dyDescent="0.25">
      <c r="Y874" s="362">
        <f>+Y871+Beyond_LTP_for_DC_model!AE871-'Total project cost for DCs'!AO121</f>
        <v>0</v>
      </c>
    </row>
  </sheetData>
  <autoFilter ref="A3:AF851" xr:uid="{FE65BCA6-0D7D-4349-9E5A-1C08E0726CAC}"/>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83A37-60E8-44E6-8266-6B0338F6072F}">
  <dimension ref="A1:AO872"/>
  <sheetViews>
    <sheetView workbookViewId="0"/>
  </sheetViews>
  <sheetFormatPr defaultColWidth="9.140625" defaultRowHeight="15" x14ac:dyDescent="0.25"/>
  <cols>
    <col min="1" max="1" width="9.140625" style="129"/>
    <col min="2" max="3" width="52" style="355" customWidth="1"/>
    <col min="4" max="4" width="19.5703125" style="355" customWidth="1"/>
    <col min="5" max="7" width="17.5703125" style="355" customWidth="1"/>
    <col min="8" max="8" width="23.28515625" style="355" customWidth="1"/>
    <col min="9" max="9" width="11.28515625" style="355" customWidth="1"/>
    <col min="10" max="10" width="10.28515625" style="355" customWidth="1"/>
    <col min="11" max="30" width="12.28515625" style="355" customWidth="1"/>
    <col min="31" max="31" width="14.85546875" style="355" bestFit="1" customWidth="1"/>
    <col min="32" max="32" width="12.7109375" style="355" customWidth="1"/>
    <col min="33" max="33" width="15.28515625" style="355" customWidth="1"/>
    <col min="34" max="34" width="13" style="355" customWidth="1"/>
    <col min="35" max="35" width="10.85546875" style="355" customWidth="1"/>
    <col min="36" max="36" width="14.28515625" style="355" customWidth="1"/>
    <col min="37" max="37" width="11.85546875" style="355" customWidth="1"/>
    <col min="38" max="38" width="11" style="355" customWidth="1"/>
    <col min="39" max="39" width="15.140625" style="355" customWidth="1"/>
    <col min="40" max="40" width="16.28515625" style="355" customWidth="1"/>
    <col min="41" max="41" width="17.42578125" style="355" customWidth="1"/>
    <col min="42" max="16384" width="9.140625" style="355"/>
  </cols>
  <sheetData>
    <row r="1" spans="1:41" x14ac:dyDescent="0.25">
      <c r="A1" s="129">
        <v>1</v>
      </c>
      <c r="B1" s="355">
        <f>+A1+1</f>
        <v>2</v>
      </c>
      <c r="C1" s="355">
        <v>3</v>
      </c>
      <c r="D1" s="355">
        <v>4</v>
      </c>
      <c r="E1" s="355">
        <v>5</v>
      </c>
      <c r="F1" s="355">
        <v>6</v>
      </c>
      <c r="G1" s="355">
        <v>7</v>
      </c>
      <c r="H1" s="355">
        <v>8</v>
      </c>
      <c r="I1" s="355">
        <v>9</v>
      </c>
      <c r="J1" s="355">
        <v>10</v>
      </c>
      <c r="K1" s="355">
        <f>J1+1</f>
        <v>11</v>
      </c>
      <c r="L1" s="355">
        <f t="shared" ref="L1:Z1" si="0">+K1+1</f>
        <v>12</v>
      </c>
      <c r="M1" s="355">
        <f t="shared" si="0"/>
        <v>13</v>
      </c>
      <c r="N1" s="355">
        <f t="shared" si="0"/>
        <v>14</v>
      </c>
      <c r="O1" s="355">
        <f t="shared" si="0"/>
        <v>15</v>
      </c>
      <c r="P1" s="355">
        <f t="shared" si="0"/>
        <v>16</v>
      </c>
      <c r="Q1" s="355">
        <f t="shared" si="0"/>
        <v>17</v>
      </c>
      <c r="R1" s="355">
        <f t="shared" si="0"/>
        <v>18</v>
      </c>
      <c r="S1" s="355">
        <f t="shared" si="0"/>
        <v>19</v>
      </c>
      <c r="T1" s="355">
        <f t="shared" si="0"/>
        <v>20</v>
      </c>
      <c r="U1" s="355">
        <f t="shared" si="0"/>
        <v>21</v>
      </c>
      <c r="V1" s="355">
        <f t="shared" si="0"/>
        <v>22</v>
      </c>
      <c r="W1" s="355">
        <f t="shared" si="0"/>
        <v>23</v>
      </c>
      <c r="X1" s="355">
        <f t="shared" si="0"/>
        <v>24</v>
      </c>
      <c r="Y1" s="355">
        <f t="shared" si="0"/>
        <v>25</v>
      </c>
      <c r="Z1" s="355">
        <f t="shared" si="0"/>
        <v>26</v>
      </c>
      <c r="AA1" s="355">
        <f>+Z1+1</f>
        <v>27</v>
      </c>
      <c r="AB1" s="355">
        <f t="shared" ref="AB1:AH1" si="1">+AA1+1</f>
        <v>28</v>
      </c>
      <c r="AC1" s="355">
        <f t="shared" si="1"/>
        <v>29</v>
      </c>
      <c r="AD1" s="355">
        <f t="shared" si="1"/>
        <v>30</v>
      </c>
      <c r="AE1" s="355">
        <f t="shared" si="1"/>
        <v>31</v>
      </c>
      <c r="AF1" s="355">
        <f t="shared" si="1"/>
        <v>32</v>
      </c>
      <c r="AG1" s="355">
        <f t="shared" si="1"/>
        <v>33</v>
      </c>
      <c r="AH1" s="355">
        <f t="shared" si="1"/>
        <v>34</v>
      </c>
    </row>
    <row r="2" spans="1:41" x14ac:dyDescent="0.25">
      <c r="AJ2" s="505">
        <v>0.51</v>
      </c>
      <c r="AK2" s="506" t="s">
        <v>1064</v>
      </c>
      <c r="AL2" s="506"/>
    </row>
    <row r="3" spans="1:41" ht="48" x14ac:dyDescent="0.25">
      <c r="A3" s="348" t="s">
        <v>99</v>
      </c>
      <c r="B3" s="348" t="s">
        <v>100</v>
      </c>
      <c r="C3" s="348" t="s">
        <v>820</v>
      </c>
      <c r="D3" s="348" t="s">
        <v>821</v>
      </c>
      <c r="E3" s="348" t="s">
        <v>822</v>
      </c>
      <c r="F3" s="348"/>
      <c r="G3" s="348"/>
      <c r="H3" s="348" t="s">
        <v>823</v>
      </c>
      <c r="I3" s="348" t="s">
        <v>824</v>
      </c>
      <c r="J3" s="348" t="s">
        <v>537</v>
      </c>
      <c r="K3" s="348">
        <v>2035</v>
      </c>
      <c r="L3" s="348">
        <v>2036</v>
      </c>
      <c r="M3" s="348">
        <v>2037</v>
      </c>
      <c r="N3" s="348">
        <v>2038</v>
      </c>
      <c r="O3" s="348">
        <v>2039</v>
      </c>
      <c r="P3" s="348">
        <v>2040</v>
      </c>
      <c r="Q3" s="348">
        <v>2041</v>
      </c>
      <c r="R3" s="348">
        <v>2042</v>
      </c>
      <c r="S3" s="348">
        <v>2043</v>
      </c>
      <c r="T3" s="348">
        <v>2044</v>
      </c>
      <c r="U3" s="348">
        <v>2045</v>
      </c>
      <c r="V3" s="348">
        <v>2046</v>
      </c>
      <c r="W3" s="348">
        <v>2047</v>
      </c>
      <c r="X3" s="348">
        <v>2048</v>
      </c>
      <c r="Y3" s="348">
        <v>2049</v>
      </c>
      <c r="Z3" s="348">
        <v>2050</v>
      </c>
      <c r="AA3" s="348">
        <v>2051</v>
      </c>
      <c r="AB3" s="348">
        <v>2052</v>
      </c>
      <c r="AC3" s="348">
        <v>2053</v>
      </c>
      <c r="AD3" s="348">
        <v>2054</v>
      </c>
      <c r="AE3" s="348" t="s">
        <v>740</v>
      </c>
      <c r="AF3" s="348" t="s">
        <v>808</v>
      </c>
      <c r="AG3" s="350" t="s">
        <v>809</v>
      </c>
      <c r="AH3" s="351" t="s">
        <v>1062</v>
      </c>
      <c r="AI3" s="352" t="s">
        <v>811</v>
      </c>
      <c r="AJ3" s="348" t="s">
        <v>812</v>
      </c>
      <c r="AK3" s="348" t="s">
        <v>813</v>
      </c>
      <c r="AL3" s="348" t="s">
        <v>814</v>
      </c>
      <c r="AM3" s="348" t="s">
        <v>968</v>
      </c>
    </row>
    <row r="4" spans="1:41" ht="30" x14ac:dyDescent="0.25">
      <c r="A4" s="129" t="s">
        <v>154</v>
      </c>
      <c r="B4" s="358" t="s">
        <v>141</v>
      </c>
      <c r="C4" s="358" t="str">
        <f>_xlfn.XLOOKUP($A4,'Total project cost for DCs'!A:A,'Total project cost for DCs'!C:C,"Not found",0)</f>
        <v>4-lane urban- existing road layout with active modes on both sides + intersection improvements (TDM)</v>
      </c>
      <c r="D4" s="355" t="s">
        <v>155</v>
      </c>
      <c r="E4" s="355" t="s">
        <v>157</v>
      </c>
      <c r="H4" s="355" t="s">
        <v>825</v>
      </c>
      <c r="I4" s="359">
        <f>_xlfn.XLOOKUP($H4,DC_growth_AGS!$A$665:$A$673,DC_growth_AGS!$O$665:$O$673,"Not found",0)</f>
        <v>0.95615833786134774</v>
      </c>
      <c r="J4" s="355">
        <v>2031</v>
      </c>
      <c r="K4" s="360">
        <f>_xlfn.XLOOKUP($A4,'Total project cost for DCs'!$A$4:$A$111,'Total project cost for DCs'!U$4:U$111,0,0)*_xlfn.XLOOKUP($A4,Drury_beneficiary_allocation!$A$5:$A$104,Drury_beneficiary_allocation!$C$5:$C$104,0,0)</f>
        <v>0</v>
      </c>
      <c r="L4" s="360">
        <f>_xlfn.XLOOKUP($A4,'Total project cost for DCs'!$A$4:$A$111,'Total project cost for DCs'!V$4:V$111,0,0)*_xlfn.XLOOKUP($A4,Drury_beneficiary_allocation!$A$5:$A$104,Drury_beneficiary_allocation!$C$5:$C$104,0,0)</f>
        <v>0</v>
      </c>
      <c r="M4" s="360">
        <f>_xlfn.XLOOKUP($A4,'Total project cost for DCs'!$A$4:$A$111,'Total project cost for DCs'!W$4:W$111,0,0)*_xlfn.XLOOKUP($A4,Drury_beneficiary_allocation!$A$5:$A$104,Drury_beneficiary_allocation!$C$5:$C$104,0,0)</f>
        <v>0</v>
      </c>
      <c r="N4" s="360">
        <f>_xlfn.XLOOKUP($A4,'Total project cost for DCs'!$A$4:$A$111,'Total project cost for DCs'!X$4:X$111,0,0)*_xlfn.XLOOKUP($A4,Drury_beneficiary_allocation!$A$5:$A$104,Drury_beneficiary_allocation!$C$5:$C$104,0,0)</f>
        <v>0</v>
      </c>
      <c r="O4" s="360">
        <f>_xlfn.XLOOKUP($A4,'Total project cost for DCs'!$A$4:$A$111,'Total project cost for DCs'!Y$4:Y$111,0,0)*_xlfn.XLOOKUP($A4,Drury_beneficiary_allocation!$A$5:$A$104,Drury_beneficiary_allocation!$C$5:$C$104,0,0)</f>
        <v>0</v>
      </c>
      <c r="P4" s="360">
        <f>_xlfn.XLOOKUP($A4,'Total project cost for DCs'!$A$4:$A$111,'Total project cost for DCs'!Z$4:Z$111,0,0)*_xlfn.XLOOKUP($A4,Drury_beneficiary_allocation!$A$5:$A$104,Drury_beneficiary_allocation!$C$5:$C$104,0,0)</f>
        <v>0</v>
      </c>
      <c r="Q4" s="360">
        <f>_xlfn.XLOOKUP($A4,'Total project cost for DCs'!$A$4:$A$111,'Total project cost for DCs'!AA$4:AA$111,0,0)*_xlfn.XLOOKUP($A4,Drury_beneficiary_allocation!$A$5:$A$104,Drury_beneficiary_allocation!$C$5:$C$104,0,0)</f>
        <v>0</v>
      </c>
      <c r="R4" s="360">
        <f>_xlfn.XLOOKUP($A4,'Total project cost for DCs'!$A$4:$A$111,'Total project cost for DCs'!AB$4:AB$111,0,0)*_xlfn.XLOOKUP($A4,Drury_beneficiary_allocation!$A$5:$A$104,Drury_beneficiary_allocation!$C$5:$C$104,0,0)</f>
        <v>0</v>
      </c>
      <c r="S4" s="360">
        <f>_xlfn.XLOOKUP($A4,'Total project cost for DCs'!$A$4:$A$111,'Total project cost for DCs'!AC$4:AC$111,0,0)*_xlfn.XLOOKUP($A4,Drury_beneficiary_allocation!$A$5:$A$104,Drury_beneficiary_allocation!$C$5:$C$104,0,0)</f>
        <v>0</v>
      </c>
      <c r="T4" s="360">
        <f>_xlfn.XLOOKUP($A4,'Total project cost for DCs'!$A$4:$A$111,'Total project cost for DCs'!AD$4:AD$111,0,0)*_xlfn.XLOOKUP($A4,Drury_beneficiary_allocation!$A$5:$A$104,Drury_beneficiary_allocation!$C$5:$C$104,0,0)</f>
        <v>0</v>
      </c>
      <c r="U4" s="360">
        <f>_xlfn.XLOOKUP($A4,'Total project cost for DCs'!$A$4:$A$111,'Total project cost for DCs'!AE$4:AE$111,0,0)*_xlfn.XLOOKUP($A4,Drury_beneficiary_allocation!$A$5:$A$104,Drury_beneficiary_allocation!$C$5:$C$104,0,0)</f>
        <v>0</v>
      </c>
      <c r="V4" s="360">
        <f>_xlfn.XLOOKUP($A4,'Total project cost for DCs'!$A$4:$A$111,'Total project cost for DCs'!AF$4:AF$111,0,0)*_xlfn.XLOOKUP($A4,Drury_beneficiary_allocation!$A$5:$A$104,Drury_beneficiary_allocation!$C$5:$C$104,0,0)</f>
        <v>0</v>
      </c>
      <c r="W4" s="360">
        <f>_xlfn.XLOOKUP($A4,'Total project cost for DCs'!$A$4:$A$111,'Total project cost for DCs'!AG$4:AG$111,0,0)*_xlfn.XLOOKUP($A4,Drury_beneficiary_allocation!$A$5:$A$104,Drury_beneficiary_allocation!$C$5:$C$104,0,0)</f>
        <v>0</v>
      </c>
      <c r="X4" s="360">
        <f>_xlfn.XLOOKUP($A4,'Total project cost for DCs'!$A$4:$A$111,'Total project cost for DCs'!AH$4:AH$111,0,0)*_xlfn.XLOOKUP($A4,Drury_beneficiary_allocation!$A$5:$A$104,Drury_beneficiary_allocation!$C$5:$C$104,0,0)</f>
        <v>0</v>
      </c>
      <c r="Y4" s="360">
        <f>_xlfn.XLOOKUP($A4,'Total project cost for DCs'!$A$4:$A$111,'Total project cost for DCs'!AI$4:AI$111,0,0)*_xlfn.XLOOKUP($A4,Drury_beneficiary_allocation!$A$5:$A$104,Drury_beneficiary_allocation!$C$5:$C$104,0,0)</f>
        <v>0</v>
      </c>
      <c r="Z4" s="360">
        <f>_xlfn.XLOOKUP($A4,'Total project cost for DCs'!$A$4:$A$111,'Total project cost for DCs'!AJ$4:AJ$111,0,0)*_xlfn.XLOOKUP($A4,Drury_beneficiary_allocation!$A$5:$A$104,Drury_beneficiary_allocation!$C$5:$C$104,0,0)</f>
        <v>0</v>
      </c>
      <c r="AA4" s="360">
        <f>_xlfn.XLOOKUP($A4,'Total project cost for DCs'!$A$4:$A$111,'Total project cost for DCs'!AK$4:AK$111,0,0)*_xlfn.XLOOKUP($A4,Drury_beneficiary_allocation!$A$5:$A$104,Drury_beneficiary_allocation!$C$5:$C$104,0,0)</f>
        <v>0</v>
      </c>
      <c r="AB4" s="360">
        <f>_xlfn.XLOOKUP($A4,'Total project cost for DCs'!$A$4:$A$111,'Total project cost for DCs'!AL$4:AL$111,0,0)*_xlfn.XLOOKUP($A4,Drury_beneficiary_allocation!$A$5:$A$104,Drury_beneficiary_allocation!$C$5:$C$104,0,0)</f>
        <v>0</v>
      </c>
      <c r="AC4" s="360">
        <f>_xlfn.XLOOKUP($A4,'Total project cost for DCs'!$A$4:$A$111,'Total project cost for DCs'!AM$4:AM$111,0,0)*_xlfn.XLOOKUP($A4,Drury_beneficiary_allocation!$A$5:$A$104,Drury_beneficiary_allocation!$C$5:$C$104,0,0)</f>
        <v>0</v>
      </c>
      <c r="AD4" s="360">
        <f>_xlfn.XLOOKUP($A4,'Total project cost for DCs'!$A$4:$A$111,'Total project cost for DCs'!AN$4:AN$111,0,0)*_xlfn.XLOOKUP($A4,Drury_beneficiary_allocation!$A$5:$A$104,Drury_beneficiary_allocation!$C$5:$C$104,0,0)</f>
        <v>0</v>
      </c>
      <c r="AE4" s="349">
        <f t="shared" ref="AE4:AE67" si="2">SUM(K4:AD4)</f>
        <v>0</v>
      </c>
      <c r="AF4" s="349"/>
      <c r="AG4" s="349">
        <f>SUM(K4:AD4)</f>
        <v>0</v>
      </c>
      <c r="AH4" s="353">
        <v>0</v>
      </c>
      <c r="AI4" s="354" t="str">
        <f t="shared" ref="AI4:AI67" si="3">IF(OR(E4="Upgrade Collector",E4="Greenfields Collector",E4="New Collector (AT)"),"Collector","Arterial")</f>
        <v>Arterial</v>
      </c>
      <c r="AJ4" s="349"/>
      <c r="AK4" s="349"/>
      <c r="AL4" s="355">
        <f>_xlfn.XLOOKUP(A4,'P1 Date Adjustment'!B:B,'P1 Date Adjustment'!F:F,"not found",0)</f>
        <v>2031</v>
      </c>
      <c r="AM4" s="349">
        <f>AG4*I4</f>
        <v>0</v>
      </c>
      <c r="AN4" s="360"/>
      <c r="AO4" s="360"/>
    </row>
    <row r="5" spans="1:41" ht="30" x14ac:dyDescent="0.25">
      <c r="A5" s="129" t="s">
        <v>163</v>
      </c>
      <c r="B5" s="358" t="s">
        <v>164</v>
      </c>
      <c r="C5" s="358" t="str">
        <f>_xlfn.XLOOKUP($A5,'Total project cost for DCs'!A:A,'Total project cost for DCs'!C:C,"Not found",0)</f>
        <v>2-lane urban- existing road layout with active modes on both sides + intersection improvements (TDM)</v>
      </c>
      <c r="D5" s="355" t="s">
        <v>155</v>
      </c>
      <c r="E5" s="355" t="s">
        <v>145</v>
      </c>
      <c r="H5" s="355" t="s">
        <v>825</v>
      </c>
      <c r="I5" s="359">
        <f>_xlfn.XLOOKUP($H5,DC_growth_AGS!$A$665:$A$673,DC_growth_AGS!$O$665:$O$673,"Not found",0)</f>
        <v>0.95615833786134774</v>
      </c>
      <c r="J5" s="355">
        <v>2030</v>
      </c>
      <c r="K5" s="360">
        <f>_xlfn.XLOOKUP($A5,'Total project cost for DCs'!$A$4:$A$111,'Total project cost for DCs'!U$4:U$111,0,0)*_xlfn.XLOOKUP($A5,Drury_beneficiary_allocation!$A$5:$A$104,Drury_beneficiary_allocation!$C$5:$C$104,0,0)</f>
        <v>0</v>
      </c>
      <c r="L5" s="360">
        <f>_xlfn.XLOOKUP($A5,'Total project cost for DCs'!$A$4:$A$111,'Total project cost for DCs'!V$4:V$111,0,0)*_xlfn.XLOOKUP($A5,Drury_beneficiary_allocation!$A$5:$A$104,Drury_beneficiary_allocation!$C$5:$C$104,0,0)</f>
        <v>0</v>
      </c>
      <c r="M5" s="360">
        <f>_xlfn.XLOOKUP($A5,'Total project cost for DCs'!$A$4:$A$111,'Total project cost for DCs'!W$4:W$111,0,0)*_xlfn.XLOOKUP($A5,Drury_beneficiary_allocation!$A$5:$A$104,Drury_beneficiary_allocation!$C$5:$C$104,0,0)</f>
        <v>0</v>
      </c>
      <c r="N5" s="360">
        <f>_xlfn.XLOOKUP($A5,'Total project cost for DCs'!$A$4:$A$111,'Total project cost for DCs'!X$4:X$111,0,0)*_xlfn.XLOOKUP($A5,Drury_beneficiary_allocation!$A$5:$A$104,Drury_beneficiary_allocation!$C$5:$C$104,0,0)</f>
        <v>0</v>
      </c>
      <c r="O5" s="360">
        <f>_xlfn.XLOOKUP($A5,'Total project cost for DCs'!$A$4:$A$111,'Total project cost for DCs'!Y$4:Y$111,0,0)*_xlfn.XLOOKUP($A5,Drury_beneficiary_allocation!$A$5:$A$104,Drury_beneficiary_allocation!$C$5:$C$104,0,0)</f>
        <v>0</v>
      </c>
      <c r="P5" s="360">
        <f>_xlfn.XLOOKUP($A5,'Total project cost for DCs'!$A$4:$A$111,'Total project cost for DCs'!Z$4:Z$111,0,0)*_xlfn.XLOOKUP($A5,Drury_beneficiary_allocation!$A$5:$A$104,Drury_beneficiary_allocation!$C$5:$C$104,0,0)</f>
        <v>0</v>
      </c>
      <c r="Q5" s="360">
        <f>_xlfn.XLOOKUP($A5,'Total project cost for DCs'!$A$4:$A$111,'Total project cost for DCs'!AA$4:AA$111,0,0)*_xlfn.XLOOKUP($A5,Drury_beneficiary_allocation!$A$5:$A$104,Drury_beneficiary_allocation!$C$5:$C$104,0,0)</f>
        <v>0</v>
      </c>
      <c r="R5" s="360">
        <f>_xlfn.XLOOKUP($A5,'Total project cost for DCs'!$A$4:$A$111,'Total project cost for DCs'!AB$4:AB$111,0,0)*_xlfn.XLOOKUP($A5,Drury_beneficiary_allocation!$A$5:$A$104,Drury_beneficiary_allocation!$C$5:$C$104,0,0)</f>
        <v>0</v>
      </c>
      <c r="S5" s="360">
        <f>_xlfn.XLOOKUP($A5,'Total project cost for DCs'!$A$4:$A$111,'Total project cost for DCs'!AC$4:AC$111,0,0)*_xlfn.XLOOKUP($A5,Drury_beneficiary_allocation!$A$5:$A$104,Drury_beneficiary_allocation!$C$5:$C$104,0,0)</f>
        <v>0</v>
      </c>
      <c r="T5" s="360">
        <f>_xlfn.XLOOKUP($A5,'Total project cost for DCs'!$A$4:$A$111,'Total project cost for DCs'!AD$4:AD$111,0,0)*_xlfn.XLOOKUP($A5,Drury_beneficiary_allocation!$A$5:$A$104,Drury_beneficiary_allocation!$C$5:$C$104,0,0)</f>
        <v>0</v>
      </c>
      <c r="U5" s="360">
        <f>_xlfn.XLOOKUP($A5,'Total project cost for DCs'!$A$4:$A$111,'Total project cost for DCs'!AE$4:AE$111,0,0)*_xlfn.XLOOKUP($A5,Drury_beneficiary_allocation!$A$5:$A$104,Drury_beneficiary_allocation!$C$5:$C$104,0,0)</f>
        <v>0</v>
      </c>
      <c r="V5" s="360">
        <f>_xlfn.XLOOKUP($A5,'Total project cost for DCs'!$A$4:$A$111,'Total project cost for DCs'!AF$4:AF$111,0,0)*_xlfn.XLOOKUP($A5,Drury_beneficiary_allocation!$A$5:$A$104,Drury_beneficiary_allocation!$C$5:$C$104,0,0)</f>
        <v>0</v>
      </c>
      <c r="W5" s="360">
        <f>_xlfn.XLOOKUP($A5,'Total project cost for DCs'!$A$4:$A$111,'Total project cost for DCs'!AG$4:AG$111,0,0)*_xlfn.XLOOKUP($A5,Drury_beneficiary_allocation!$A$5:$A$104,Drury_beneficiary_allocation!$C$5:$C$104,0,0)</f>
        <v>0</v>
      </c>
      <c r="X5" s="360">
        <f>_xlfn.XLOOKUP($A5,'Total project cost for DCs'!$A$4:$A$111,'Total project cost for DCs'!AH$4:AH$111,0,0)*_xlfn.XLOOKUP($A5,Drury_beneficiary_allocation!$A$5:$A$104,Drury_beneficiary_allocation!$C$5:$C$104,0,0)</f>
        <v>0</v>
      </c>
      <c r="Y5" s="360">
        <f>_xlfn.XLOOKUP($A5,'Total project cost for DCs'!$A$4:$A$111,'Total project cost for DCs'!AI$4:AI$111,0,0)*_xlfn.XLOOKUP($A5,Drury_beneficiary_allocation!$A$5:$A$104,Drury_beneficiary_allocation!$C$5:$C$104,0,0)</f>
        <v>0</v>
      </c>
      <c r="Z5" s="360">
        <f>_xlfn.XLOOKUP($A5,'Total project cost for DCs'!$A$4:$A$111,'Total project cost for DCs'!AJ$4:AJ$111,0,0)*_xlfn.XLOOKUP($A5,Drury_beneficiary_allocation!$A$5:$A$104,Drury_beneficiary_allocation!$C$5:$C$104,0,0)</f>
        <v>0</v>
      </c>
      <c r="AA5" s="360">
        <f>_xlfn.XLOOKUP($A5,'Total project cost for DCs'!$A$4:$A$111,'Total project cost for DCs'!AK$4:AK$111,0,0)*_xlfn.XLOOKUP($A5,Drury_beneficiary_allocation!$A$5:$A$104,Drury_beneficiary_allocation!$C$5:$C$104,0,0)</f>
        <v>0</v>
      </c>
      <c r="AB5" s="360">
        <f>_xlfn.XLOOKUP($A5,'Total project cost for DCs'!$A$4:$A$111,'Total project cost for DCs'!AL$4:AL$111,0,0)*_xlfn.XLOOKUP($A5,Drury_beneficiary_allocation!$A$5:$A$104,Drury_beneficiary_allocation!$C$5:$C$104,0,0)</f>
        <v>0</v>
      </c>
      <c r="AC5" s="360">
        <f>_xlfn.XLOOKUP($A5,'Total project cost for DCs'!$A$4:$A$111,'Total project cost for DCs'!AM$4:AM$111,0,0)*_xlfn.XLOOKUP($A5,Drury_beneficiary_allocation!$A$5:$A$104,Drury_beneficiary_allocation!$C$5:$C$104,0,0)</f>
        <v>0</v>
      </c>
      <c r="AD5" s="360">
        <f>_xlfn.XLOOKUP($A5,'Total project cost for DCs'!$A$4:$A$111,'Total project cost for DCs'!AN$4:AN$111,0,0)*_xlfn.XLOOKUP($A5,Drury_beneficiary_allocation!$A$5:$A$104,Drury_beneficiary_allocation!$C$5:$C$104,0,0)</f>
        <v>0</v>
      </c>
      <c r="AE5" s="349">
        <f t="shared" si="2"/>
        <v>0</v>
      </c>
      <c r="AF5" s="349"/>
      <c r="AG5" s="349">
        <f t="shared" ref="AG5:AG68" si="4">SUM(K5:AD5)</f>
        <v>0</v>
      </c>
      <c r="AH5" s="353">
        <v>0</v>
      </c>
      <c r="AI5" s="354" t="str">
        <f t="shared" si="3"/>
        <v>Arterial</v>
      </c>
      <c r="AJ5" s="349"/>
      <c r="AK5" s="349"/>
      <c r="AL5" s="355">
        <f>_xlfn.XLOOKUP(A5,'P1 Date Adjustment'!B:B,'P1 Date Adjustment'!F:F,"not found",0)</f>
        <v>2030</v>
      </c>
      <c r="AM5" s="349">
        <f t="shared" ref="AM5:AM68" si="5">AG5*I5</f>
        <v>0</v>
      </c>
      <c r="AN5" s="360"/>
      <c r="AO5" s="360"/>
    </row>
    <row r="6" spans="1:41" ht="30" x14ac:dyDescent="0.25">
      <c r="A6" s="129" t="s">
        <v>188</v>
      </c>
      <c r="B6" s="358" t="s">
        <v>185</v>
      </c>
      <c r="C6" s="358" t="str">
        <f>_xlfn.XLOOKUP($A6,'Total project cost for DCs'!A:A,'Total project cost for DCs'!C:C,"Not found",0)</f>
        <v>Expand to 24m cross section</v>
      </c>
      <c r="D6" s="355" t="s">
        <v>155</v>
      </c>
      <c r="E6" s="355" t="s">
        <v>190</v>
      </c>
      <c r="H6" s="355" t="s">
        <v>825</v>
      </c>
      <c r="I6" s="359">
        <f>_xlfn.XLOOKUP($H6,DC_growth_AGS!$A$665:$A$673,DC_growth_AGS!$O$665:$O$673,"Not found",0)</f>
        <v>0.95615833786134774</v>
      </c>
      <c r="J6" s="355">
        <v>2029</v>
      </c>
      <c r="K6" s="360">
        <f>_xlfn.XLOOKUP($A6,'Total project cost for DCs'!$A$4:$A$111,'Total project cost for DCs'!U$4:U$111,0,0)*_xlfn.XLOOKUP($A6,Drury_beneficiary_allocation!$A$5:$A$104,Drury_beneficiary_allocation!$C$5:$C$104,0,0)</f>
        <v>0</v>
      </c>
      <c r="L6" s="360">
        <f>_xlfn.XLOOKUP($A6,'Total project cost for DCs'!$A$4:$A$111,'Total project cost for DCs'!V$4:V$111,0,0)*_xlfn.XLOOKUP($A6,Drury_beneficiary_allocation!$A$5:$A$104,Drury_beneficiary_allocation!$C$5:$C$104,0,0)</f>
        <v>0</v>
      </c>
      <c r="M6" s="360">
        <f>_xlfn.XLOOKUP($A6,'Total project cost for DCs'!$A$4:$A$111,'Total project cost for DCs'!W$4:W$111,0,0)*_xlfn.XLOOKUP($A6,Drury_beneficiary_allocation!$A$5:$A$104,Drury_beneficiary_allocation!$C$5:$C$104,0,0)</f>
        <v>0</v>
      </c>
      <c r="N6" s="360">
        <f>_xlfn.XLOOKUP($A6,'Total project cost for DCs'!$A$4:$A$111,'Total project cost for DCs'!X$4:X$111,0,0)*_xlfn.XLOOKUP($A6,Drury_beneficiary_allocation!$A$5:$A$104,Drury_beneficiary_allocation!$C$5:$C$104,0,0)</f>
        <v>0</v>
      </c>
      <c r="O6" s="360">
        <f>_xlfn.XLOOKUP($A6,'Total project cost for DCs'!$A$4:$A$111,'Total project cost for DCs'!Y$4:Y$111,0,0)*_xlfn.XLOOKUP($A6,Drury_beneficiary_allocation!$A$5:$A$104,Drury_beneficiary_allocation!$C$5:$C$104,0,0)</f>
        <v>0</v>
      </c>
      <c r="P6" s="360">
        <f>_xlfn.XLOOKUP($A6,'Total project cost for DCs'!$A$4:$A$111,'Total project cost for DCs'!Z$4:Z$111,0,0)*_xlfn.XLOOKUP($A6,Drury_beneficiary_allocation!$A$5:$A$104,Drury_beneficiary_allocation!$C$5:$C$104,0,0)</f>
        <v>0</v>
      </c>
      <c r="Q6" s="360">
        <f>_xlfn.XLOOKUP($A6,'Total project cost for DCs'!$A$4:$A$111,'Total project cost for DCs'!AA$4:AA$111,0,0)*_xlfn.XLOOKUP($A6,Drury_beneficiary_allocation!$A$5:$A$104,Drury_beneficiary_allocation!$C$5:$C$104,0,0)</f>
        <v>0</v>
      </c>
      <c r="R6" s="360">
        <f>_xlfn.XLOOKUP($A6,'Total project cost for DCs'!$A$4:$A$111,'Total project cost for DCs'!AB$4:AB$111,0,0)*_xlfn.XLOOKUP($A6,Drury_beneficiary_allocation!$A$5:$A$104,Drury_beneficiary_allocation!$C$5:$C$104,0,0)</f>
        <v>0</v>
      </c>
      <c r="S6" s="360">
        <f>_xlfn.XLOOKUP($A6,'Total project cost for DCs'!$A$4:$A$111,'Total project cost for DCs'!AC$4:AC$111,0,0)*_xlfn.XLOOKUP($A6,Drury_beneficiary_allocation!$A$5:$A$104,Drury_beneficiary_allocation!$C$5:$C$104,0,0)</f>
        <v>0</v>
      </c>
      <c r="T6" s="360">
        <f>_xlfn.XLOOKUP($A6,'Total project cost for DCs'!$A$4:$A$111,'Total project cost for DCs'!AD$4:AD$111,0,0)*_xlfn.XLOOKUP($A6,Drury_beneficiary_allocation!$A$5:$A$104,Drury_beneficiary_allocation!$C$5:$C$104,0,0)</f>
        <v>0</v>
      </c>
      <c r="U6" s="360">
        <f>_xlfn.XLOOKUP($A6,'Total project cost for DCs'!$A$4:$A$111,'Total project cost for DCs'!AE$4:AE$111,0,0)*_xlfn.XLOOKUP($A6,Drury_beneficiary_allocation!$A$5:$A$104,Drury_beneficiary_allocation!$C$5:$C$104,0,0)</f>
        <v>0</v>
      </c>
      <c r="V6" s="360">
        <f>_xlfn.XLOOKUP($A6,'Total project cost for DCs'!$A$4:$A$111,'Total project cost for DCs'!AF$4:AF$111,0,0)*_xlfn.XLOOKUP($A6,Drury_beneficiary_allocation!$A$5:$A$104,Drury_beneficiary_allocation!$C$5:$C$104,0,0)</f>
        <v>0</v>
      </c>
      <c r="W6" s="360">
        <f>_xlfn.XLOOKUP($A6,'Total project cost for DCs'!$A$4:$A$111,'Total project cost for DCs'!AG$4:AG$111,0,0)*_xlfn.XLOOKUP($A6,Drury_beneficiary_allocation!$A$5:$A$104,Drury_beneficiary_allocation!$C$5:$C$104,0,0)</f>
        <v>0</v>
      </c>
      <c r="X6" s="360">
        <f>_xlfn.XLOOKUP($A6,'Total project cost for DCs'!$A$4:$A$111,'Total project cost for DCs'!AH$4:AH$111,0,0)*_xlfn.XLOOKUP($A6,Drury_beneficiary_allocation!$A$5:$A$104,Drury_beneficiary_allocation!$C$5:$C$104,0,0)</f>
        <v>0</v>
      </c>
      <c r="Y6" s="360">
        <f>_xlfn.XLOOKUP($A6,'Total project cost for DCs'!$A$4:$A$111,'Total project cost for DCs'!AI$4:AI$111,0,0)*_xlfn.XLOOKUP($A6,Drury_beneficiary_allocation!$A$5:$A$104,Drury_beneficiary_allocation!$C$5:$C$104,0,0)</f>
        <v>0</v>
      </c>
      <c r="Z6" s="360">
        <f>_xlfn.XLOOKUP($A6,'Total project cost for DCs'!$A$4:$A$111,'Total project cost for DCs'!AJ$4:AJ$111,0,0)*_xlfn.XLOOKUP($A6,Drury_beneficiary_allocation!$A$5:$A$104,Drury_beneficiary_allocation!$C$5:$C$104,0,0)</f>
        <v>0</v>
      </c>
      <c r="AA6" s="360">
        <f>_xlfn.XLOOKUP($A6,'Total project cost for DCs'!$A$4:$A$111,'Total project cost for DCs'!AK$4:AK$111,0,0)*_xlfn.XLOOKUP($A6,Drury_beneficiary_allocation!$A$5:$A$104,Drury_beneficiary_allocation!$C$5:$C$104,0,0)</f>
        <v>0</v>
      </c>
      <c r="AB6" s="360">
        <f>_xlfn.XLOOKUP($A6,'Total project cost for DCs'!$A$4:$A$111,'Total project cost for DCs'!AL$4:AL$111,0,0)*_xlfn.XLOOKUP($A6,Drury_beneficiary_allocation!$A$5:$A$104,Drury_beneficiary_allocation!$C$5:$C$104,0,0)</f>
        <v>0</v>
      </c>
      <c r="AC6" s="360">
        <f>_xlfn.XLOOKUP($A6,'Total project cost for DCs'!$A$4:$A$111,'Total project cost for DCs'!AM$4:AM$111,0,0)*_xlfn.XLOOKUP($A6,Drury_beneficiary_allocation!$A$5:$A$104,Drury_beneficiary_allocation!$C$5:$C$104,0,0)</f>
        <v>0</v>
      </c>
      <c r="AD6" s="360">
        <f>_xlfn.XLOOKUP($A6,'Total project cost for DCs'!$A$4:$A$111,'Total project cost for DCs'!AN$4:AN$111,0,0)*_xlfn.XLOOKUP($A6,Drury_beneficiary_allocation!$A$5:$A$104,Drury_beneficiary_allocation!$C$5:$C$104,0,0)</f>
        <v>0</v>
      </c>
      <c r="AE6" s="349">
        <f t="shared" si="2"/>
        <v>0</v>
      </c>
      <c r="AF6" s="349"/>
      <c r="AG6" s="349">
        <f t="shared" si="4"/>
        <v>0</v>
      </c>
      <c r="AH6" s="353">
        <v>0</v>
      </c>
      <c r="AI6" s="354" t="str">
        <f t="shared" si="3"/>
        <v>Arterial</v>
      </c>
      <c r="AJ6" s="349"/>
      <c r="AK6" s="349"/>
      <c r="AL6" s="355">
        <f>_xlfn.XLOOKUP(A6,'P1 Date Adjustment'!B:B,'P1 Date Adjustment'!F:F,"not found",0)</f>
        <v>2029</v>
      </c>
      <c r="AM6" s="349">
        <f t="shared" si="5"/>
        <v>0</v>
      </c>
      <c r="AN6" s="360"/>
      <c r="AO6" s="360"/>
    </row>
    <row r="7" spans="1:41" ht="30" x14ac:dyDescent="0.25">
      <c r="A7" s="129">
        <v>7</v>
      </c>
      <c r="B7" s="358" t="s">
        <v>197</v>
      </c>
      <c r="C7" s="358" t="str">
        <f>_xlfn.XLOOKUP($A7,'Total project cost for DCs'!A:A,'Total project cost for DCs'!C:C,"Not found",0)</f>
        <v>2-lane urban - upgrade existing road layout with active modes on both sides</v>
      </c>
      <c r="D7" s="355" t="s">
        <v>155</v>
      </c>
      <c r="E7" s="355" t="s">
        <v>199</v>
      </c>
      <c r="H7" s="355" t="s">
        <v>825</v>
      </c>
      <c r="I7" s="359">
        <f>_xlfn.XLOOKUP($H7,DC_growth_AGS!$A$665:$A$673,DC_growth_AGS!$O$665:$O$673,"Not found",0)</f>
        <v>0.95615833786134774</v>
      </c>
      <c r="J7" s="355">
        <v>2033</v>
      </c>
      <c r="K7" s="360">
        <f>_xlfn.XLOOKUP($A7,'Total project cost for DCs'!$A$4:$A$111,'Total project cost for DCs'!U$4:U$111,0,0)*_xlfn.XLOOKUP($A7,Drury_beneficiary_allocation!$A$5:$A$104,Drury_beneficiary_allocation!$C$5:$C$104,0,0)</f>
        <v>50246.121668922489</v>
      </c>
      <c r="L7" s="360">
        <f>_xlfn.XLOOKUP($A7,'Total project cost for DCs'!$A$4:$A$111,'Total project cost for DCs'!V$4:V$111,0,0)*_xlfn.XLOOKUP($A7,Drury_beneficiary_allocation!$A$5:$A$104,Drury_beneficiary_allocation!$C$5:$C$104,0,0)</f>
        <v>513328.08245743997</v>
      </c>
      <c r="M7" s="360">
        <f>_xlfn.XLOOKUP($A7,'Total project cost for DCs'!$A$4:$A$111,'Total project cost for DCs'!W$4:W$111,0,0)*_xlfn.XLOOKUP($A7,Drury_beneficiary_allocation!$A$5:$A$104,Drury_beneficiary_allocation!$C$5:$C$104,0,0)</f>
        <v>0</v>
      </c>
      <c r="N7" s="360">
        <f>_xlfn.XLOOKUP($A7,'Total project cost for DCs'!$A$4:$A$111,'Total project cost for DCs'!X$4:X$111,0,0)*_xlfn.XLOOKUP($A7,Drury_beneficiary_allocation!$A$5:$A$104,Drury_beneficiary_allocation!$C$5:$C$104,0,0)</f>
        <v>0</v>
      </c>
      <c r="O7" s="360">
        <f>_xlfn.XLOOKUP($A7,'Total project cost for DCs'!$A$4:$A$111,'Total project cost for DCs'!Y$4:Y$111,0,0)*_xlfn.XLOOKUP($A7,Drury_beneficiary_allocation!$A$5:$A$104,Drury_beneficiary_allocation!$C$5:$C$104,0,0)</f>
        <v>0</v>
      </c>
      <c r="P7" s="360">
        <f>_xlfn.XLOOKUP($A7,'Total project cost for DCs'!$A$4:$A$111,'Total project cost for DCs'!Z$4:Z$111,0,0)*_xlfn.XLOOKUP($A7,Drury_beneficiary_allocation!$A$5:$A$104,Drury_beneficiary_allocation!$C$5:$C$104,0,0)</f>
        <v>0</v>
      </c>
      <c r="Q7" s="360">
        <f>_xlfn.XLOOKUP($A7,'Total project cost for DCs'!$A$4:$A$111,'Total project cost for DCs'!AA$4:AA$111,0,0)*_xlfn.XLOOKUP($A7,Drury_beneficiary_allocation!$A$5:$A$104,Drury_beneficiary_allocation!$C$5:$C$104,0,0)</f>
        <v>0</v>
      </c>
      <c r="R7" s="360">
        <f>_xlfn.XLOOKUP($A7,'Total project cost for DCs'!$A$4:$A$111,'Total project cost for DCs'!AB$4:AB$111,0,0)*_xlfn.XLOOKUP($A7,Drury_beneficiary_allocation!$A$5:$A$104,Drury_beneficiary_allocation!$C$5:$C$104,0,0)</f>
        <v>0</v>
      </c>
      <c r="S7" s="360">
        <f>_xlfn.XLOOKUP($A7,'Total project cost for DCs'!$A$4:$A$111,'Total project cost for DCs'!AC$4:AC$111,0,0)*_xlfn.XLOOKUP($A7,Drury_beneficiary_allocation!$A$5:$A$104,Drury_beneficiary_allocation!$C$5:$C$104,0,0)</f>
        <v>0</v>
      </c>
      <c r="T7" s="360">
        <f>_xlfn.XLOOKUP($A7,'Total project cost for DCs'!$A$4:$A$111,'Total project cost for DCs'!AD$4:AD$111,0,0)*_xlfn.XLOOKUP($A7,Drury_beneficiary_allocation!$A$5:$A$104,Drury_beneficiary_allocation!$C$5:$C$104,0,0)</f>
        <v>0</v>
      </c>
      <c r="U7" s="360">
        <f>_xlfn.XLOOKUP($A7,'Total project cost for DCs'!$A$4:$A$111,'Total project cost for DCs'!AE$4:AE$111,0,0)*_xlfn.XLOOKUP($A7,Drury_beneficiary_allocation!$A$5:$A$104,Drury_beneficiary_allocation!$C$5:$C$104,0,0)</f>
        <v>0</v>
      </c>
      <c r="V7" s="360">
        <f>_xlfn.XLOOKUP($A7,'Total project cost for DCs'!$A$4:$A$111,'Total project cost for DCs'!AF$4:AF$111,0,0)*_xlfn.XLOOKUP($A7,Drury_beneficiary_allocation!$A$5:$A$104,Drury_beneficiary_allocation!$C$5:$C$104,0,0)</f>
        <v>0</v>
      </c>
      <c r="W7" s="360">
        <f>_xlfn.XLOOKUP($A7,'Total project cost for DCs'!$A$4:$A$111,'Total project cost for DCs'!AG$4:AG$111,0,0)*_xlfn.XLOOKUP($A7,Drury_beneficiary_allocation!$A$5:$A$104,Drury_beneficiary_allocation!$C$5:$C$104,0,0)</f>
        <v>0</v>
      </c>
      <c r="X7" s="360">
        <f>_xlfn.XLOOKUP($A7,'Total project cost for DCs'!$A$4:$A$111,'Total project cost for DCs'!AH$4:AH$111,0,0)*_xlfn.XLOOKUP($A7,Drury_beneficiary_allocation!$A$5:$A$104,Drury_beneficiary_allocation!$C$5:$C$104,0,0)</f>
        <v>0</v>
      </c>
      <c r="Y7" s="360">
        <f>_xlfn.XLOOKUP($A7,'Total project cost for DCs'!$A$4:$A$111,'Total project cost for DCs'!AI$4:AI$111,0,0)*_xlfn.XLOOKUP($A7,Drury_beneficiary_allocation!$A$5:$A$104,Drury_beneficiary_allocation!$C$5:$C$104,0,0)</f>
        <v>0</v>
      </c>
      <c r="Z7" s="360">
        <f>_xlfn.XLOOKUP($A7,'Total project cost for DCs'!$A$4:$A$111,'Total project cost for DCs'!AJ$4:AJ$111,0,0)*_xlfn.XLOOKUP($A7,Drury_beneficiary_allocation!$A$5:$A$104,Drury_beneficiary_allocation!$C$5:$C$104,0,0)</f>
        <v>0</v>
      </c>
      <c r="AA7" s="360">
        <f>_xlfn.XLOOKUP($A7,'Total project cost for DCs'!$A$4:$A$111,'Total project cost for DCs'!AK$4:AK$111,0,0)*_xlfn.XLOOKUP($A7,Drury_beneficiary_allocation!$A$5:$A$104,Drury_beneficiary_allocation!$C$5:$C$104,0,0)</f>
        <v>0</v>
      </c>
      <c r="AB7" s="360">
        <f>_xlfn.XLOOKUP($A7,'Total project cost for DCs'!$A$4:$A$111,'Total project cost for DCs'!AL$4:AL$111,0,0)*_xlfn.XLOOKUP($A7,Drury_beneficiary_allocation!$A$5:$A$104,Drury_beneficiary_allocation!$C$5:$C$104,0,0)</f>
        <v>0</v>
      </c>
      <c r="AC7" s="360">
        <f>_xlfn.XLOOKUP($A7,'Total project cost for DCs'!$A$4:$A$111,'Total project cost for DCs'!AM$4:AM$111,0,0)*_xlfn.XLOOKUP($A7,Drury_beneficiary_allocation!$A$5:$A$104,Drury_beneficiary_allocation!$C$5:$C$104,0,0)</f>
        <v>0</v>
      </c>
      <c r="AD7" s="360">
        <f>_xlfn.XLOOKUP($A7,'Total project cost for DCs'!$A$4:$A$111,'Total project cost for DCs'!AN$4:AN$111,0,0)*_xlfn.XLOOKUP($A7,Drury_beneficiary_allocation!$A$5:$A$104,Drury_beneficiary_allocation!$C$5:$C$104,0,0)</f>
        <v>0</v>
      </c>
      <c r="AE7" s="349">
        <f t="shared" si="2"/>
        <v>563574.20412636246</v>
      </c>
      <c r="AF7" s="349"/>
      <c r="AG7" s="349">
        <f t="shared" si="4"/>
        <v>563574.20412636246</v>
      </c>
      <c r="AH7" s="353">
        <v>0</v>
      </c>
      <c r="AI7" s="354" t="str">
        <f t="shared" si="3"/>
        <v>Collector</v>
      </c>
      <c r="AJ7" s="349"/>
      <c r="AK7" s="349"/>
      <c r="AL7" s="355">
        <f>_xlfn.XLOOKUP(A7,'P1 Date Adjustment'!B:B,'P1 Date Adjustment'!F:F,"not found",0)</f>
        <v>2033</v>
      </c>
      <c r="AM7" s="349">
        <f t="shared" si="5"/>
        <v>538866.17427899467</v>
      </c>
      <c r="AN7" s="360"/>
      <c r="AO7" s="360"/>
    </row>
    <row r="8" spans="1:41" ht="30" x14ac:dyDescent="0.25">
      <c r="A8" s="129">
        <v>8</v>
      </c>
      <c r="B8" s="358" t="s">
        <v>200</v>
      </c>
      <c r="C8" s="358" t="str">
        <f>_xlfn.XLOOKUP($A8,'Total project cost for DCs'!A:A,'Total project cost for DCs'!C:C,"Not found",0)</f>
        <v>2-lane urban - upgrade existing road layout with active modes on both sides</v>
      </c>
      <c r="D8" s="355" t="s">
        <v>155</v>
      </c>
      <c r="E8" s="355" t="s">
        <v>199</v>
      </c>
      <c r="H8" s="355" t="s">
        <v>825</v>
      </c>
      <c r="I8" s="359">
        <f>_xlfn.XLOOKUP($H8,DC_growth_AGS!$A$665:$A$673,DC_growth_AGS!$O$665:$O$673,"Not found",0)</f>
        <v>0.95615833786134774</v>
      </c>
      <c r="J8" s="355">
        <v>2033</v>
      </c>
      <c r="K8" s="360">
        <f>_xlfn.XLOOKUP($A8,'Total project cost for DCs'!$A$4:$A$111,'Total project cost for DCs'!U$4:U$111,0,0)*_xlfn.XLOOKUP($A8,Drury_beneficiary_allocation!$A$5:$A$104,Drury_beneficiary_allocation!$C$5:$C$104,0,0)</f>
        <v>51534.483762997428</v>
      </c>
      <c r="L8" s="360">
        <f>_xlfn.XLOOKUP($A8,'Total project cost for DCs'!$A$4:$A$111,'Total project cost for DCs'!V$4:V$111,0,0)*_xlfn.XLOOKUP($A8,Drury_beneficiary_allocation!$A$5:$A$104,Drury_beneficiary_allocation!$C$5:$C$104,0,0)</f>
        <v>526490.34098198975</v>
      </c>
      <c r="M8" s="360">
        <f>_xlfn.XLOOKUP($A8,'Total project cost for DCs'!$A$4:$A$111,'Total project cost for DCs'!W$4:W$111,0,0)*_xlfn.XLOOKUP($A8,Drury_beneficiary_allocation!$A$5:$A$104,Drury_beneficiary_allocation!$C$5:$C$104,0,0)</f>
        <v>0</v>
      </c>
      <c r="N8" s="360">
        <f>_xlfn.XLOOKUP($A8,'Total project cost for DCs'!$A$4:$A$111,'Total project cost for DCs'!X$4:X$111,0,0)*_xlfn.XLOOKUP($A8,Drury_beneficiary_allocation!$A$5:$A$104,Drury_beneficiary_allocation!$C$5:$C$104,0,0)</f>
        <v>0</v>
      </c>
      <c r="O8" s="360">
        <f>_xlfn.XLOOKUP($A8,'Total project cost for DCs'!$A$4:$A$111,'Total project cost for DCs'!Y$4:Y$111,0,0)*_xlfn.XLOOKUP($A8,Drury_beneficiary_allocation!$A$5:$A$104,Drury_beneficiary_allocation!$C$5:$C$104,0,0)</f>
        <v>0</v>
      </c>
      <c r="P8" s="360">
        <f>_xlfn.XLOOKUP($A8,'Total project cost for DCs'!$A$4:$A$111,'Total project cost for DCs'!Z$4:Z$111,0,0)*_xlfn.XLOOKUP($A8,Drury_beneficiary_allocation!$A$5:$A$104,Drury_beneficiary_allocation!$C$5:$C$104,0,0)</f>
        <v>0</v>
      </c>
      <c r="Q8" s="360">
        <f>_xlfn.XLOOKUP($A8,'Total project cost for DCs'!$A$4:$A$111,'Total project cost for DCs'!AA$4:AA$111,0,0)*_xlfn.XLOOKUP($A8,Drury_beneficiary_allocation!$A$5:$A$104,Drury_beneficiary_allocation!$C$5:$C$104,0,0)</f>
        <v>0</v>
      </c>
      <c r="R8" s="360">
        <f>_xlfn.XLOOKUP($A8,'Total project cost for DCs'!$A$4:$A$111,'Total project cost for DCs'!AB$4:AB$111,0,0)*_xlfn.XLOOKUP($A8,Drury_beneficiary_allocation!$A$5:$A$104,Drury_beneficiary_allocation!$C$5:$C$104,0,0)</f>
        <v>0</v>
      </c>
      <c r="S8" s="360">
        <f>_xlfn.XLOOKUP($A8,'Total project cost for DCs'!$A$4:$A$111,'Total project cost for DCs'!AC$4:AC$111,0,0)*_xlfn.XLOOKUP($A8,Drury_beneficiary_allocation!$A$5:$A$104,Drury_beneficiary_allocation!$C$5:$C$104,0,0)</f>
        <v>0</v>
      </c>
      <c r="T8" s="360">
        <f>_xlfn.XLOOKUP($A8,'Total project cost for DCs'!$A$4:$A$111,'Total project cost for DCs'!AD$4:AD$111,0,0)*_xlfn.XLOOKUP($A8,Drury_beneficiary_allocation!$A$5:$A$104,Drury_beneficiary_allocation!$C$5:$C$104,0,0)</f>
        <v>0</v>
      </c>
      <c r="U8" s="360">
        <f>_xlfn.XLOOKUP($A8,'Total project cost for DCs'!$A$4:$A$111,'Total project cost for DCs'!AE$4:AE$111,0,0)*_xlfn.XLOOKUP($A8,Drury_beneficiary_allocation!$A$5:$A$104,Drury_beneficiary_allocation!$C$5:$C$104,0,0)</f>
        <v>0</v>
      </c>
      <c r="V8" s="360">
        <f>_xlfn.XLOOKUP($A8,'Total project cost for DCs'!$A$4:$A$111,'Total project cost for DCs'!AF$4:AF$111,0,0)*_xlfn.XLOOKUP($A8,Drury_beneficiary_allocation!$A$5:$A$104,Drury_beneficiary_allocation!$C$5:$C$104,0,0)</f>
        <v>0</v>
      </c>
      <c r="W8" s="360">
        <f>_xlfn.XLOOKUP($A8,'Total project cost for DCs'!$A$4:$A$111,'Total project cost for DCs'!AG$4:AG$111,0,0)*_xlfn.XLOOKUP($A8,Drury_beneficiary_allocation!$A$5:$A$104,Drury_beneficiary_allocation!$C$5:$C$104,0,0)</f>
        <v>0</v>
      </c>
      <c r="X8" s="360">
        <f>_xlfn.XLOOKUP($A8,'Total project cost for DCs'!$A$4:$A$111,'Total project cost for DCs'!AH$4:AH$111,0,0)*_xlfn.XLOOKUP($A8,Drury_beneficiary_allocation!$A$5:$A$104,Drury_beneficiary_allocation!$C$5:$C$104,0,0)</f>
        <v>0</v>
      </c>
      <c r="Y8" s="360">
        <f>_xlfn.XLOOKUP($A8,'Total project cost for DCs'!$A$4:$A$111,'Total project cost for DCs'!AI$4:AI$111,0,0)*_xlfn.XLOOKUP($A8,Drury_beneficiary_allocation!$A$5:$A$104,Drury_beneficiary_allocation!$C$5:$C$104,0,0)</f>
        <v>0</v>
      </c>
      <c r="Z8" s="360">
        <f>_xlfn.XLOOKUP($A8,'Total project cost for DCs'!$A$4:$A$111,'Total project cost for DCs'!AJ$4:AJ$111,0,0)*_xlfn.XLOOKUP($A8,Drury_beneficiary_allocation!$A$5:$A$104,Drury_beneficiary_allocation!$C$5:$C$104,0,0)</f>
        <v>0</v>
      </c>
      <c r="AA8" s="360">
        <f>_xlfn.XLOOKUP($A8,'Total project cost for DCs'!$A$4:$A$111,'Total project cost for DCs'!AK$4:AK$111,0,0)*_xlfn.XLOOKUP($A8,Drury_beneficiary_allocation!$A$5:$A$104,Drury_beneficiary_allocation!$C$5:$C$104,0,0)</f>
        <v>0</v>
      </c>
      <c r="AB8" s="360">
        <f>_xlfn.XLOOKUP($A8,'Total project cost for DCs'!$A$4:$A$111,'Total project cost for DCs'!AL$4:AL$111,0,0)*_xlfn.XLOOKUP($A8,Drury_beneficiary_allocation!$A$5:$A$104,Drury_beneficiary_allocation!$C$5:$C$104,0,0)</f>
        <v>0</v>
      </c>
      <c r="AC8" s="360">
        <f>_xlfn.XLOOKUP($A8,'Total project cost for DCs'!$A$4:$A$111,'Total project cost for DCs'!AM$4:AM$111,0,0)*_xlfn.XLOOKUP($A8,Drury_beneficiary_allocation!$A$5:$A$104,Drury_beneficiary_allocation!$C$5:$C$104,0,0)</f>
        <v>0</v>
      </c>
      <c r="AD8" s="360">
        <f>_xlfn.XLOOKUP($A8,'Total project cost for DCs'!$A$4:$A$111,'Total project cost for DCs'!AN$4:AN$111,0,0)*_xlfn.XLOOKUP($A8,Drury_beneficiary_allocation!$A$5:$A$104,Drury_beneficiary_allocation!$C$5:$C$104,0,0)</f>
        <v>0</v>
      </c>
      <c r="AE8" s="349">
        <f t="shared" si="2"/>
        <v>578024.82474498719</v>
      </c>
      <c r="AF8" s="349"/>
      <c r="AG8" s="349">
        <f t="shared" si="4"/>
        <v>578024.82474498719</v>
      </c>
      <c r="AH8" s="353">
        <v>0</v>
      </c>
      <c r="AI8" s="354" t="str">
        <f t="shared" si="3"/>
        <v>Collector</v>
      </c>
      <c r="AJ8" s="349"/>
      <c r="AK8" s="349"/>
      <c r="AL8" s="355">
        <f>_xlfn.XLOOKUP(A8,'P1 Date Adjustment'!B:B,'P1 Date Adjustment'!F:F,"not found",0)</f>
        <v>2033</v>
      </c>
      <c r="AM8" s="349">
        <f t="shared" si="5"/>
        <v>552683.25567076379</v>
      </c>
      <c r="AN8" s="360"/>
      <c r="AO8" s="360"/>
    </row>
    <row r="9" spans="1:41" ht="30" x14ac:dyDescent="0.25">
      <c r="A9" s="129" t="s">
        <v>214</v>
      </c>
      <c r="B9" s="358" t="s">
        <v>215</v>
      </c>
      <c r="C9" s="358" t="str">
        <f>_xlfn.XLOOKUP($A9,'Total project cost for DCs'!A:A,'Total project cost for DCs'!C:C,"Not found",0)</f>
        <v xml:space="preserve"> 2-lane signalised intersection with active mode crossings</v>
      </c>
      <c r="D9" s="355" t="s">
        <v>155</v>
      </c>
      <c r="E9" s="355" t="s">
        <v>190</v>
      </c>
      <c r="H9" s="355" t="s">
        <v>825</v>
      </c>
      <c r="I9" s="359">
        <f>_xlfn.XLOOKUP($H9,DC_growth_AGS!$A$665:$A$673,DC_growth_AGS!$O$665:$O$673,"Not found",0)</f>
        <v>0.95615833786134774</v>
      </c>
      <c r="J9" s="355">
        <v>2029</v>
      </c>
      <c r="K9" s="360">
        <f>_xlfn.XLOOKUP($A9,'Total project cost for DCs'!$A$4:$A$111,'Total project cost for DCs'!U$4:U$111,0,0)*_xlfn.XLOOKUP($A9,Drury_beneficiary_allocation!$A$5:$A$104,Drury_beneficiary_allocation!$C$5:$C$104,0,0)</f>
        <v>0</v>
      </c>
      <c r="L9" s="360">
        <f>_xlfn.XLOOKUP($A9,'Total project cost for DCs'!$A$4:$A$111,'Total project cost for DCs'!V$4:V$111,0,0)*_xlfn.XLOOKUP($A9,Drury_beneficiary_allocation!$A$5:$A$104,Drury_beneficiary_allocation!$C$5:$C$104,0,0)</f>
        <v>0</v>
      </c>
      <c r="M9" s="360">
        <f>_xlfn.XLOOKUP($A9,'Total project cost for DCs'!$A$4:$A$111,'Total project cost for DCs'!W$4:W$111,0,0)*_xlfn.XLOOKUP($A9,Drury_beneficiary_allocation!$A$5:$A$104,Drury_beneficiary_allocation!$C$5:$C$104,0,0)</f>
        <v>0</v>
      </c>
      <c r="N9" s="360">
        <f>_xlfn.XLOOKUP($A9,'Total project cost for DCs'!$A$4:$A$111,'Total project cost for DCs'!X$4:X$111,0,0)*_xlfn.XLOOKUP($A9,Drury_beneficiary_allocation!$A$5:$A$104,Drury_beneficiary_allocation!$C$5:$C$104,0,0)</f>
        <v>0</v>
      </c>
      <c r="O9" s="360">
        <f>_xlfn.XLOOKUP($A9,'Total project cost for DCs'!$A$4:$A$111,'Total project cost for DCs'!Y$4:Y$111,0,0)*_xlfn.XLOOKUP($A9,Drury_beneficiary_allocation!$A$5:$A$104,Drury_beneficiary_allocation!$C$5:$C$104,0,0)</f>
        <v>0</v>
      </c>
      <c r="P9" s="360">
        <f>_xlfn.XLOOKUP($A9,'Total project cost for DCs'!$A$4:$A$111,'Total project cost for DCs'!Z$4:Z$111,0,0)*_xlfn.XLOOKUP($A9,Drury_beneficiary_allocation!$A$5:$A$104,Drury_beneficiary_allocation!$C$5:$C$104,0,0)</f>
        <v>0</v>
      </c>
      <c r="Q9" s="360">
        <f>_xlfn.XLOOKUP($A9,'Total project cost for DCs'!$A$4:$A$111,'Total project cost for DCs'!AA$4:AA$111,0,0)*_xlfn.XLOOKUP($A9,Drury_beneficiary_allocation!$A$5:$A$104,Drury_beneficiary_allocation!$C$5:$C$104,0,0)</f>
        <v>0</v>
      </c>
      <c r="R9" s="360">
        <f>_xlfn.XLOOKUP($A9,'Total project cost for DCs'!$A$4:$A$111,'Total project cost for DCs'!AB$4:AB$111,0,0)*_xlfn.XLOOKUP($A9,Drury_beneficiary_allocation!$A$5:$A$104,Drury_beneficiary_allocation!$C$5:$C$104,0,0)</f>
        <v>0</v>
      </c>
      <c r="S9" s="360">
        <f>_xlfn.XLOOKUP($A9,'Total project cost for DCs'!$A$4:$A$111,'Total project cost for DCs'!AC$4:AC$111,0,0)*_xlfn.XLOOKUP($A9,Drury_beneficiary_allocation!$A$5:$A$104,Drury_beneficiary_allocation!$C$5:$C$104,0,0)</f>
        <v>0</v>
      </c>
      <c r="T9" s="360">
        <f>_xlfn.XLOOKUP($A9,'Total project cost for DCs'!$A$4:$A$111,'Total project cost for DCs'!AD$4:AD$111,0,0)*_xlfn.XLOOKUP($A9,Drury_beneficiary_allocation!$A$5:$A$104,Drury_beneficiary_allocation!$C$5:$C$104,0,0)</f>
        <v>0</v>
      </c>
      <c r="U9" s="360">
        <f>_xlfn.XLOOKUP($A9,'Total project cost for DCs'!$A$4:$A$111,'Total project cost for DCs'!AE$4:AE$111,0,0)*_xlfn.XLOOKUP($A9,Drury_beneficiary_allocation!$A$5:$A$104,Drury_beneficiary_allocation!$C$5:$C$104,0,0)</f>
        <v>0</v>
      </c>
      <c r="V9" s="360">
        <f>_xlfn.XLOOKUP($A9,'Total project cost for DCs'!$A$4:$A$111,'Total project cost for DCs'!AF$4:AF$111,0,0)*_xlfn.XLOOKUP($A9,Drury_beneficiary_allocation!$A$5:$A$104,Drury_beneficiary_allocation!$C$5:$C$104,0,0)</f>
        <v>0</v>
      </c>
      <c r="W9" s="360">
        <f>_xlfn.XLOOKUP($A9,'Total project cost for DCs'!$A$4:$A$111,'Total project cost for DCs'!AG$4:AG$111,0,0)*_xlfn.XLOOKUP($A9,Drury_beneficiary_allocation!$A$5:$A$104,Drury_beneficiary_allocation!$C$5:$C$104,0,0)</f>
        <v>0</v>
      </c>
      <c r="X9" s="360">
        <f>_xlfn.XLOOKUP($A9,'Total project cost for DCs'!$A$4:$A$111,'Total project cost for DCs'!AH$4:AH$111,0,0)*_xlfn.XLOOKUP($A9,Drury_beneficiary_allocation!$A$5:$A$104,Drury_beneficiary_allocation!$C$5:$C$104,0,0)</f>
        <v>0</v>
      </c>
      <c r="Y9" s="360">
        <f>_xlfn.XLOOKUP($A9,'Total project cost for DCs'!$A$4:$A$111,'Total project cost for DCs'!AI$4:AI$111,0,0)*_xlfn.XLOOKUP($A9,Drury_beneficiary_allocation!$A$5:$A$104,Drury_beneficiary_allocation!$C$5:$C$104,0,0)</f>
        <v>0</v>
      </c>
      <c r="Z9" s="360">
        <f>_xlfn.XLOOKUP($A9,'Total project cost for DCs'!$A$4:$A$111,'Total project cost for DCs'!AJ$4:AJ$111,0,0)*_xlfn.XLOOKUP($A9,Drury_beneficiary_allocation!$A$5:$A$104,Drury_beneficiary_allocation!$C$5:$C$104,0,0)</f>
        <v>0</v>
      </c>
      <c r="AA9" s="360">
        <f>_xlfn.XLOOKUP($A9,'Total project cost for DCs'!$A$4:$A$111,'Total project cost for DCs'!AK$4:AK$111,0,0)*_xlfn.XLOOKUP($A9,Drury_beneficiary_allocation!$A$5:$A$104,Drury_beneficiary_allocation!$C$5:$C$104,0,0)</f>
        <v>0</v>
      </c>
      <c r="AB9" s="360">
        <f>_xlfn.XLOOKUP($A9,'Total project cost for DCs'!$A$4:$A$111,'Total project cost for DCs'!AL$4:AL$111,0,0)*_xlfn.XLOOKUP($A9,Drury_beneficiary_allocation!$A$5:$A$104,Drury_beneficiary_allocation!$C$5:$C$104,0,0)</f>
        <v>0</v>
      </c>
      <c r="AC9" s="360">
        <f>_xlfn.XLOOKUP($A9,'Total project cost for DCs'!$A$4:$A$111,'Total project cost for DCs'!AM$4:AM$111,0,0)*_xlfn.XLOOKUP($A9,Drury_beneficiary_allocation!$A$5:$A$104,Drury_beneficiary_allocation!$C$5:$C$104,0,0)</f>
        <v>0</v>
      </c>
      <c r="AD9" s="360">
        <f>_xlfn.XLOOKUP($A9,'Total project cost for DCs'!$A$4:$A$111,'Total project cost for DCs'!AN$4:AN$111,0,0)*_xlfn.XLOOKUP($A9,Drury_beneficiary_allocation!$A$5:$A$104,Drury_beneficiary_allocation!$C$5:$C$104,0,0)</f>
        <v>0</v>
      </c>
      <c r="AE9" s="349">
        <f t="shared" si="2"/>
        <v>0</v>
      </c>
      <c r="AF9" s="349"/>
      <c r="AG9" s="349">
        <f t="shared" si="4"/>
        <v>0</v>
      </c>
      <c r="AH9" s="353">
        <v>0</v>
      </c>
      <c r="AI9" s="354" t="str">
        <f t="shared" si="3"/>
        <v>Arterial</v>
      </c>
      <c r="AJ9" s="349"/>
      <c r="AK9" s="349"/>
      <c r="AL9" s="355">
        <f>_xlfn.XLOOKUP(A9,'P1 Date Adjustment'!B:B,'P1 Date Adjustment'!F:F,"not found",0)</f>
        <v>2029</v>
      </c>
      <c r="AM9" s="349">
        <f t="shared" si="5"/>
        <v>0</v>
      </c>
      <c r="AN9" s="360"/>
      <c r="AO9" s="360"/>
    </row>
    <row r="10" spans="1:41" ht="30" x14ac:dyDescent="0.25">
      <c r="A10" s="129" t="s">
        <v>217</v>
      </c>
      <c r="B10" s="358" t="s">
        <v>215</v>
      </c>
      <c r="C10" s="358" t="str">
        <f>_xlfn.XLOOKUP($A10,'Total project cost for DCs'!A:A,'Total project cost for DCs'!C:C,"Not found",0)</f>
        <v>multi-lane roundabout with active mode crossings, SGA design</v>
      </c>
      <c r="D10" s="355" t="s">
        <v>155</v>
      </c>
      <c r="E10" s="355" t="s">
        <v>157</v>
      </c>
      <c r="H10" s="355" t="s">
        <v>825</v>
      </c>
      <c r="I10" s="359">
        <f>_xlfn.XLOOKUP($H10,DC_growth_AGS!$A$665:$A$673,DC_growth_AGS!$O$665:$O$673,"Not found",0)</f>
        <v>0.95615833786134774</v>
      </c>
      <c r="J10" s="355">
        <v>2031</v>
      </c>
      <c r="K10" s="360">
        <f>_xlfn.XLOOKUP($A10,'Total project cost for DCs'!$A$4:$A$111,'Total project cost for DCs'!U$4:U$111,0,0)*_xlfn.XLOOKUP($A10,Drury_beneficiary_allocation!$A$5:$A$104,Drury_beneficiary_allocation!$C$5:$C$104,0,0)</f>
        <v>2704506.8295589602</v>
      </c>
      <c r="L10" s="360">
        <f>_xlfn.XLOOKUP($A10,'Total project cost for DCs'!$A$4:$A$111,'Total project cost for DCs'!V$4:V$111,0,0)*_xlfn.XLOOKUP($A10,Drury_beneficiary_allocation!$A$5:$A$104,Drury_beneficiary_allocation!$C$5:$C$104,0,0)</f>
        <v>790953.02138283115</v>
      </c>
      <c r="M10" s="360">
        <f>_xlfn.XLOOKUP($A10,'Total project cost for DCs'!$A$4:$A$111,'Total project cost for DCs'!W$4:W$111,0,0)*_xlfn.XLOOKUP($A10,Drury_beneficiary_allocation!$A$5:$A$104,Drury_beneficiary_allocation!$C$5:$C$104,0,0)</f>
        <v>8339233.401905857</v>
      </c>
      <c r="N10" s="360">
        <f>_xlfn.XLOOKUP($A10,'Total project cost for DCs'!$A$4:$A$111,'Total project cost for DCs'!X$4:X$111,0,0)*_xlfn.XLOOKUP($A10,Drury_beneficiary_allocation!$A$5:$A$104,Drury_beneficiary_allocation!$C$5:$C$104,0,0)</f>
        <v>0</v>
      </c>
      <c r="O10" s="360">
        <f>_xlfn.XLOOKUP($A10,'Total project cost for DCs'!$A$4:$A$111,'Total project cost for DCs'!Y$4:Y$111,0,0)*_xlfn.XLOOKUP($A10,Drury_beneficiary_allocation!$A$5:$A$104,Drury_beneficiary_allocation!$C$5:$C$104,0,0)</f>
        <v>0</v>
      </c>
      <c r="P10" s="360">
        <f>_xlfn.XLOOKUP($A10,'Total project cost for DCs'!$A$4:$A$111,'Total project cost for DCs'!Z$4:Z$111,0,0)*_xlfn.XLOOKUP($A10,Drury_beneficiary_allocation!$A$5:$A$104,Drury_beneficiary_allocation!$C$5:$C$104,0,0)</f>
        <v>0</v>
      </c>
      <c r="Q10" s="360">
        <f>_xlfn.XLOOKUP($A10,'Total project cost for DCs'!$A$4:$A$111,'Total project cost for DCs'!AA$4:AA$111,0,0)*_xlfn.XLOOKUP($A10,Drury_beneficiary_allocation!$A$5:$A$104,Drury_beneficiary_allocation!$C$5:$C$104,0,0)</f>
        <v>0</v>
      </c>
      <c r="R10" s="360">
        <f>_xlfn.XLOOKUP($A10,'Total project cost for DCs'!$A$4:$A$111,'Total project cost for DCs'!AB$4:AB$111,0,0)*_xlfn.XLOOKUP($A10,Drury_beneficiary_allocation!$A$5:$A$104,Drury_beneficiary_allocation!$C$5:$C$104,0,0)</f>
        <v>0</v>
      </c>
      <c r="S10" s="360">
        <f>_xlfn.XLOOKUP($A10,'Total project cost for DCs'!$A$4:$A$111,'Total project cost for DCs'!AC$4:AC$111,0,0)*_xlfn.XLOOKUP($A10,Drury_beneficiary_allocation!$A$5:$A$104,Drury_beneficiary_allocation!$C$5:$C$104,0,0)</f>
        <v>0</v>
      </c>
      <c r="T10" s="360">
        <f>_xlfn.XLOOKUP($A10,'Total project cost for DCs'!$A$4:$A$111,'Total project cost for DCs'!AD$4:AD$111,0,0)*_xlfn.XLOOKUP($A10,Drury_beneficiary_allocation!$A$5:$A$104,Drury_beneficiary_allocation!$C$5:$C$104,0,0)</f>
        <v>0</v>
      </c>
      <c r="U10" s="360">
        <f>_xlfn.XLOOKUP($A10,'Total project cost for DCs'!$A$4:$A$111,'Total project cost for DCs'!AE$4:AE$111,0,0)*_xlfn.XLOOKUP($A10,Drury_beneficiary_allocation!$A$5:$A$104,Drury_beneficiary_allocation!$C$5:$C$104,0,0)</f>
        <v>0</v>
      </c>
      <c r="V10" s="360">
        <f>_xlfn.XLOOKUP($A10,'Total project cost for DCs'!$A$4:$A$111,'Total project cost for DCs'!AF$4:AF$111,0,0)*_xlfn.XLOOKUP($A10,Drury_beneficiary_allocation!$A$5:$A$104,Drury_beneficiary_allocation!$C$5:$C$104,0,0)</f>
        <v>0</v>
      </c>
      <c r="W10" s="360">
        <f>_xlfn.XLOOKUP($A10,'Total project cost for DCs'!$A$4:$A$111,'Total project cost for DCs'!AG$4:AG$111,0,0)*_xlfn.XLOOKUP($A10,Drury_beneficiary_allocation!$A$5:$A$104,Drury_beneficiary_allocation!$C$5:$C$104,0,0)</f>
        <v>0</v>
      </c>
      <c r="X10" s="360">
        <f>_xlfn.XLOOKUP($A10,'Total project cost for DCs'!$A$4:$A$111,'Total project cost for DCs'!AH$4:AH$111,0,0)*_xlfn.XLOOKUP($A10,Drury_beneficiary_allocation!$A$5:$A$104,Drury_beneficiary_allocation!$C$5:$C$104,0,0)</f>
        <v>0</v>
      </c>
      <c r="Y10" s="360">
        <f>_xlfn.XLOOKUP($A10,'Total project cost for DCs'!$A$4:$A$111,'Total project cost for DCs'!AI$4:AI$111,0,0)*_xlfn.XLOOKUP($A10,Drury_beneficiary_allocation!$A$5:$A$104,Drury_beneficiary_allocation!$C$5:$C$104,0,0)</f>
        <v>0</v>
      </c>
      <c r="Z10" s="360">
        <f>_xlfn.XLOOKUP($A10,'Total project cost for DCs'!$A$4:$A$111,'Total project cost for DCs'!AJ$4:AJ$111,0,0)*_xlfn.XLOOKUP($A10,Drury_beneficiary_allocation!$A$5:$A$104,Drury_beneficiary_allocation!$C$5:$C$104,0,0)</f>
        <v>0</v>
      </c>
      <c r="AA10" s="360">
        <f>_xlfn.XLOOKUP($A10,'Total project cost for DCs'!$A$4:$A$111,'Total project cost for DCs'!AK$4:AK$111,0,0)*_xlfn.XLOOKUP($A10,Drury_beneficiary_allocation!$A$5:$A$104,Drury_beneficiary_allocation!$C$5:$C$104,0,0)</f>
        <v>0</v>
      </c>
      <c r="AB10" s="360">
        <f>_xlfn.XLOOKUP($A10,'Total project cost for DCs'!$A$4:$A$111,'Total project cost for DCs'!AL$4:AL$111,0,0)*_xlfn.XLOOKUP($A10,Drury_beneficiary_allocation!$A$5:$A$104,Drury_beneficiary_allocation!$C$5:$C$104,0,0)</f>
        <v>0</v>
      </c>
      <c r="AC10" s="360">
        <f>_xlfn.XLOOKUP($A10,'Total project cost for DCs'!$A$4:$A$111,'Total project cost for DCs'!AM$4:AM$111,0,0)*_xlfn.XLOOKUP($A10,Drury_beneficiary_allocation!$A$5:$A$104,Drury_beneficiary_allocation!$C$5:$C$104,0,0)</f>
        <v>0</v>
      </c>
      <c r="AD10" s="360">
        <f>_xlfn.XLOOKUP($A10,'Total project cost for DCs'!$A$4:$A$111,'Total project cost for DCs'!AN$4:AN$111,0,0)*_xlfn.XLOOKUP($A10,Drury_beneficiary_allocation!$A$5:$A$104,Drury_beneficiary_allocation!$C$5:$C$104,0,0)</f>
        <v>0</v>
      </c>
      <c r="AE10" s="349">
        <f t="shared" si="2"/>
        <v>11834693.252847649</v>
      </c>
      <c r="AF10" s="349"/>
      <c r="AG10" s="349">
        <f t="shared" si="4"/>
        <v>11834693.252847649</v>
      </c>
      <c r="AH10" s="353">
        <v>0</v>
      </c>
      <c r="AI10" s="354" t="str">
        <f t="shared" si="3"/>
        <v>Arterial</v>
      </c>
      <c r="AJ10" s="349"/>
      <c r="AK10" s="349"/>
      <c r="AL10" s="355">
        <f>_xlfn.XLOOKUP(A10,'P1 Date Adjustment'!B:B,'P1 Date Adjustment'!F:F,"not found",0)</f>
        <v>2031</v>
      </c>
      <c r="AM10" s="349">
        <f t="shared" si="5"/>
        <v>11315840.629741715</v>
      </c>
      <c r="AN10" s="360"/>
      <c r="AO10" s="360"/>
    </row>
    <row r="11" spans="1:41" ht="30" x14ac:dyDescent="0.25">
      <c r="A11" s="129">
        <v>11</v>
      </c>
      <c r="B11" s="358" t="s">
        <v>219</v>
      </c>
      <c r="C11" s="358" t="str">
        <f>_xlfn.XLOOKUP($A11,'Total project cost for DCs'!A:A,'Total project cost for DCs'!C:C,"Not found",0)</f>
        <v>Roundabout as per SGA design</v>
      </c>
      <c r="D11" s="355" t="s">
        <v>155</v>
      </c>
      <c r="E11" s="355" t="s">
        <v>190</v>
      </c>
      <c r="H11" s="355" t="s">
        <v>825</v>
      </c>
      <c r="I11" s="359">
        <f>_xlfn.XLOOKUP($H11,DC_growth_AGS!$A$665:$A$673,DC_growth_AGS!$O$665:$O$673,"Not found",0)</f>
        <v>0.95615833786134774</v>
      </c>
      <c r="J11" s="355">
        <v>2031</v>
      </c>
      <c r="K11" s="360">
        <f>_xlfn.XLOOKUP($A11,'Total project cost for DCs'!$A$4:$A$111,'Total project cost for DCs'!U$4:U$111,0,0)*_xlfn.XLOOKUP($A11,Drury_beneficiary_allocation!$A$5:$A$104,Drury_beneficiary_allocation!$C$5:$C$104,0,0)</f>
        <v>212925.21616391453</v>
      </c>
      <c r="L11" s="360">
        <f>_xlfn.XLOOKUP($A11,'Total project cost for DCs'!$A$4:$A$111,'Total project cost for DCs'!V$4:V$111,0,0)*_xlfn.XLOOKUP($A11,Drury_beneficiary_allocation!$A$5:$A$104,Drury_beneficiary_allocation!$C$5:$C$104,0,0)</f>
        <v>92228.826631899996</v>
      </c>
      <c r="M11" s="360">
        <f>_xlfn.XLOOKUP($A11,'Total project cost for DCs'!$A$4:$A$111,'Total project cost for DCs'!W$4:W$111,0,0)*_xlfn.XLOOKUP($A11,Drury_beneficiary_allocation!$A$5:$A$104,Drury_beneficiary_allocation!$C$5:$C$104,0,0)</f>
        <v>942234.84618784441</v>
      </c>
      <c r="N11" s="360">
        <f>_xlfn.XLOOKUP($A11,'Total project cost for DCs'!$A$4:$A$111,'Total project cost for DCs'!X$4:X$111,0,0)*_xlfn.XLOOKUP($A11,Drury_beneficiary_allocation!$A$5:$A$104,Drury_beneficiary_allocation!$C$5:$C$104,0,0)</f>
        <v>0</v>
      </c>
      <c r="O11" s="360">
        <f>_xlfn.XLOOKUP($A11,'Total project cost for DCs'!$A$4:$A$111,'Total project cost for DCs'!Y$4:Y$111,0,0)*_xlfn.XLOOKUP($A11,Drury_beneficiary_allocation!$A$5:$A$104,Drury_beneficiary_allocation!$C$5:$C$104,0,0)</f>
        <v>0</v>
      </c>
      <c r="P11" s="360">
        <f>_xlfn.XLOOKUP($A11,'Total project cost for DCs'!$A$4:$A$111,'Total project cost for DCs'!Z$4:Z$111,0,0)*_xlfn.XLOOKUP($A11,Drury_beneficiary_allocation!$A$5:$A$104,Drury_beneficiary_allocation!$C$5:$C$104,0,0)</f>
        <v>0</v>
      </c>
      <c r="Q11" s="360">
        <f>_xlfn.XLOOKUP($A11,'Total project cost for DCs'!$A$4:$A$111,'Total project cost for DCs'!AA$4:AA$111,0,0)*_xlfn.XLOOKUP($A11,Drury_beneficiary_allocation!$A$5:$A$104,Drury_beneficiary_allocation!$C$5:$C$104,0,0)</f>
        <v>0</v>
      </c>
      <c r="R11" s="360">
        <f>_xlfn.XLOOKUP($A11,'Total project cost for DCs'!$A$4:$A$111,'Total project cost for DCs'!AB$4:AB$111,0,0)*_xlfn.XLOOKUP($A11,Drury_beneficiary_allocation!$A$5:$A$104,Drury_beneficiary_allocation!$C$5:$C$104,0,0)</f>
        <v>0</v>
      </c>
      <c r="S11" s="360">
        <f>_xlfn.XLOOKUP($A11,'Total project cost for DCs'!$A$4:$A$111,'Total project cost for DCs'!AC$4:AC$111,0,0)*_xlfn.XLOOKUP($A11,Drury_beneficiary_allocation!$A$5:$A$104,Drury_beneficiary_allocation!$C$5:$C$104,0,0)</f>
        <v>0</v>
      </c>
      <c r="T11" s="360">
        <f>_xlfn.XLOOKUP($A11,'Total project cost for DCs'!$A$4:$A$111,'Total project cost for DCs'!AD$4:AD$111,0,0)*_xlfn.XLOOKUP($A11,Drury_beneficiary_allocation!$A$5:$A$104,Drury_beneficiary_allocation!$C$5:$C$104,0,0)</f>
        <v>0</v>
      </c>
      <c r="U11" s="360">
        <f>_xlfn.XLOOKUP($A11,'Total project cost for DCs'!$A$4:$A$111,'Total project cost for DCs'!AE$4:AE$111,0,0)*_xlfn.XLOOKUP($A11,Drury_beneficiary_allocation!$A$5:$A$104,Drury_beneficiary_allocation!$C$5:$C$104,0,0)</f>
        <v>0</v>
      </c>
      <c r="V11" s="360">
        <f>_xlfn.XLOOKUP($A11,'Total project cost for DCs'!$A$4:$A$111,'Total project cost for DCs'!AF$4:AF$111,0,0)*_xlfn.XLOOKUP($A11,Drury_beneficiary_allocation!$A$5:$A$104,Drury_beneficiary_allocation!$C$5:$C$104,0,0)</f>
        <v>0</v>
      </c>
      <c r="W11" s="360">
        <f>_xlfn.XLOOKUP($A11,'Total project cost for DCs'!$A$4:$A$111,'Total project cost for DCs'!AG$4:AG$111,0,0)*_xlfn.XLOOKUP($A11,Drury_beneficiary_allocation!$A$5:$A$104,Drury_beneficiary_allocation!$C$5:$C$104,0,0)</f>
        <v>0</v>
      </c>
      <c r="X11" s="360">
        <f>_xlfn.XLOOKUP($A11,'Total project cost for DCs'!$A$4:$A$111,'Total project cost for DCs'!AH$4:AH$111,0,0)*_xlfn.XLOOKUP($A11,Drury_beneficiary_allocation!$A$5:$A$104,Drury_beneficiary_allocation!$C$5:$C$104,0,0)</f>
        <v>0</v>
      </c>
      <c r="Y11" s="360">
        <f>_xlfn.XLOOKUP($A11,'Total project cost for DCs'!$A$4:$A$111,'Total project cost for DCs'!AI$4:AI$111,0,0)*_xlfn.XLOOKUP($A11,Drury_beneficiary_allocation!$A$5:$A$104,Drury_beneficiary_allocation!$C$5:$C$104,0,0)</f>
        <v>0</v>
      </c>
      <c r="Z11" s="360">
        <f>_xlfn.XLOOKUP($A11,'Total project cost for DCs'!$A$4:$A$111,'Total project cost for DCs'!AJ$4:AJ$111,0,0)*_xlfn.XLOOKUP($A11,Drury_beneficiary_allocation!$A$5:$A$104,Drury_beneficiary_allocation!$C$5:$C$104,0,0)</f>
        <v>0</v>
      </c>
      <c r="AA11" s="360">
        <f>_xlfn.XLOOKUP($A11,'Total project cost for DCs'!$A$4:$A$111,'Total project cost for DCs'!AK$4:AK$111,0,0)*_xlfn.XLOOKUP($A11,Drury_beneficiary_allocation!$A$5:$A$104,Drury_beneficiary_allocation!$C$5:$C$104,0,0)</f>
        <v>0</v>
      </c>
      <c r="AB11" s="360">
        <f>_xlfn.XLOOKUP($A11,'Total project cost for DCs'!$A$4:$A$111,'Total project cost for DCs'!AL$4:AL$111,0,0)*_xlfn.XLOOKUP($A11,Drury_beneficiary_allocation!$A$5:$A$104,Drury_beneficiary_allocation!$C$5:$C$104,0,0)</f>
        <v>0</v>
      </c>
      <c r="AC11" s="360">
        <f>_xlfn.XLOOKUP($A11,'Total project cost for DCs'!$A$4:$A$111,'Total project cost for DCs'!AM$4:AM$111,0,0)*_xlfn.XLOOKUP($A11,Drury_beneficiary_allocation!$A$5:$A$104,Drury_beneficiary_allocation!$C$5:$C$104,0,0)</f>
        <v>0</v>
      </c>
      <c r="AD11" s="360">
        <f>_xlfn.XLOOKUP($A11,'Total project cost for DCs'!$A$4:$A$111,'Total project cost for DCs'!AN$4:AN$111,0,0)*_xlfn.XLOOKUP($A11,Drury_beneficiary_allocation!$A$5:$A$104,Drury_beneficiary_allocation!$C$5:$C$104,0,0)</f>
        <v>0</v>
      </c>
      <c r="AE11" s="349">
        <f t="shared" si="2"/>
        <v>1247388.888983659</v>
      </c>
      <c r="AF11" s="349"/>
      <c r="AG11" s="349">
        <f t="shared" si="4"/>
        <v>1247388.888983659</v>
      </c>
      <c r="AH11" s="353">
        <v>0</v>
      </c>
      <c r="AI11" s="354" t="str">
        <f t="shared" si="3"/>
        <v>Arterial</v>
      </c>
      <c r="AJ11" s="349"/>
      <c r="AK11" s="349"/>
      <c r="AL11" s="355">
        <f>_xlfn.XLOOKUP(A11,'P1 Date Adjustment'!B:B,'P1 Date Adjustment'!F:F,"not found",0)</f>
        <v>2031</v>
      </c>
      <c r="AM11" s="349">
        <f t="shared" si="5"/>
        <v>1192701.2867573285</v>
      </c>
      <c r="AN11" s="360"/>
      <c r="AO11" s="360"/>
    </row>
    <row r="12" spans="1:41" ht="60" x14ac:dyDescent="0.25">
      <c r="A12" s="129">
        <v>12</v>
      </c>
      <c r="B12" s="358" t="s">
        <v>221</v>
      </c>
      <c r="C12" s="358" t="str">
        <f>_xlfn.XLOOKUP($A12,'Total project cost for DCs'!A:A,'Total project cost for DCs'!C:C,"Not found",0)</f>
        <v>Intersection improvements on Bremner-Firth Rd, Norrie-Firth Rd, GSR-Firth Rd, Active mode facilities on both sides of Firth &amp; Norrie Rd</v>
      </c>
      <c r="D12" s="355" t="s">
        <v>155</v>
      </c>
      <c r="E12" s="355" t="s">
        <v>223</v>
      </c>
      <c r="H12" s="355" t="s">
        <v>825</v>
      </c>
      <c r="I12" s="359">
        <f>_xlfn.XLOOKUP($H12,DC_growth_AGS!$A$665:$A$673,DC_growth_AGS!$O$665:$O$673,"Not found",0)</f>
        <v>0.95615833786134774</v>
      </c>
      <c r="J12" s="355">
        <v>2033</v>
      </c>
      <c r="K12" s="360">
        <f>_xlfn.XLOOKUP($A12,'Total project cost for DCs'!$A$4:$A$111,'Total project cost for DCs'!U$4:U$111,0,0)*_xlfn.XLOOKUP($A12,Drury_beneficiary_allocation!$A$5:$A$104,Drury_beneficiary_allocation!$C$5:$C$104,0,0)</f>
        <v>1392303.6036916634</v>
      </c>
      <c r="L12" s="360">
        <f>_xlfn.XLOOKUP($A12,'Total project cost for DCs'!$A$4:$A$111,'Total project cost for DCs'!V$4:V$111,0,0)*_xlfn.XLOOKUP($A12,Drury_beneficiary_allocation!$A$5:$A$104,Drury_beneficiary_allocation!$C$5:$C$104,0,0)</f>
        <v>14224153.334478674</v>
      </c>
      <c r="M12" s="360">
        <f>_xlfn.XLOOKUP($A12,'Total project cost for DCs'!$A$4:$A$111,'Total project cost for DCs'!W$4:W$111,0,0)*_xlfn.XLOOKUP($A12,Drury_beneficiary_allocation!$A$5:$A$104,Drury_beneficiary_allocation!$C$5:$C$104,0,0)</f>
        <v>0</v>
      </c>
      <c r="N12" s="360">
        <f>_xlfn.XLOOKUP($A12,'Total project cost for DCs'!$A$4:$A$111,'Total project cost for DCs'!X$4:X$111,0,0)*_xlfn.XLOOKUP($A12,Drury_beneficiary_allocation!$A$5:$A$104,Drury_beneficiary_allocation!$C$5:$C$104,0,0)</f>
        <v>0</v>
      </c>
      <c r="O12" s="360">
        <f>_xlfn.XLOOKUP($A12,'Total project cost for DCs'!$A$4:$A$111,'Total project cost for DCs'!Y$4:Y$111,0,0)*_xlfn.XLOOKUP($A12,Drury_beneficiary_allocation!$A$5:$A$104,Drury_beneficiary_allocation!$C$5:$C$104,0,0)</f>
        <v>0</v>
      </c>
      <c r="P12" s="360">
        <f>_xlfn.XLOOKUP($A12,'Total project cost for DCs'!$A$4:$A$111,'Total project cost for DCs'!Z$4:Z$111,0,0)*_xlfn.XLOOKUP($A12,Drury_beneficiary_allocation!$A$5:$A$104,Drury_beneficiary_allocation!$C$5:$C$104,0,0)</f>
        <v>0</v>
      </c>
      <c r="Q12" s="360">
        <f>_xlfn.XLOOKUP($A12,'Total project cost for DCs'!$A$4:$A$111,'Total project cost for DCs'!AA$4:AA$111,0,0)*_xlfn.XLOOKUP($A12,Drury_beneficiary_allocation!$A$5:$A$104,Drury_beneficiary_allocation!$C$5:$C$104,0,0)</f>
        <v>0</v>
      </c>
      <c r="R12" s="360">
        <f>_xlfn.XLOOKUP($A12,'Total project cost for DCs'!$A$4:$A$111,'Total project cost for DCs'!AB$4:AB$111,0,0)*_xlfn.XLOOKUP($A12,Drury_beneficiary_allocation!$A$5:$A$104,Drury_beneficiary_allocation!$C$5:$C$104,0,0)</f>
        <v>0</v>
      </c>
      <c r="S12" s="360">
        <f>_xlfn.XLOOKUP($A12,'Total project cost for DCs'!$A$4:$A$111,'Total project cost for DCs'!AC$4:AC$111,0,0)*_xlfn.XLOOKUP($A12,Drury_beneficiary_allocation!$A$5:$A$104,Drury_beneficiary_allocation!$C$5:$C$104,0,0)</f>
        <v>0</v>
      </c>
      <c r="T12" s="360">
        <f>_xlfn.XLOOKUP($A12,'Total project cost for DCs'!$A$4:$A$111,'Total project cost for DCs'!AD$4:AD$111,0,0)*_xlfn.XLOOKUP($A12,Drury_beneficiary_allocation!$A$5:$A$104,Drury_beneficiary_allocation!$C$5:$C$104,0,0)</f>
        <v>0</v>
      </c>
      <c r="U12" s="360">
        <f>_xlfn.XLOOKUP($A12,'Total project cost for DCs'!$A$4:$A$111,'Total project cost for DCs'!AE$4:AE$111,0,0)*_xlfn.XLOOKUP($A12,Drury_beneficiary_allocation!$A$5:$A$104,Drury_beneficiary_allocation!$C$5:$C$104,0,0)</f>
        <v>0</v>
      </c>
      <c r="V12" s="360">
        <f>_xlfn.XLOOKUP($A12,'Total project cost for DCs'!$A$4:$A$111,'Total project cost for DCs'!AF$4:AF$111,0,0)*_xlfn.XLOOKUP($A12,Drury_beneficiary_allocation!$A$5:$A$104,Drury_beneficiary_allocation!$C$5:$C$104,0,0)</f>
        <v>0</v>
      </c>
      <c r="W12" s="360">
        <f>_xlfn.XLOOKUP($A12,'Total project cost for DCs'!$A$4:$A$111,'Total project cost for DCs'!AG$4:AG$111,0,0)*_xlfn.XLOOKUP($A12,Drury_beneficiary_allocation!$A$5:$A$104,Drury_beneficiary_allocation!$C$5:$C$104,0,0)</f>
        <v>0</v>
      </c>
      <c r="X12" s="360">
        <f>_xlfn.XLOOKUP($A12,'Total project cost for DCs'!$A$4:$A$111,'Total project cost for DCs'!AH$4:AH$111,0,0)*_xlfn.XLOOKUP($A12,Drury_beneficiary_allocation!$A$5:$A$104,Drury_beneficiary_allocation!$C$5:$C$104,0,0)</f>
        <v>0</v>
      </c>
      <c r="Y12" s="360">
        <f>_xlfn.XLOOKUP($A12,'Total project cost for DCs'!$A$4:$A$111,'Total project cost for DCs'!AI$4:AI$111,0,0)*_xlfn.XLOOKUP($A12,Drury_beneficiary_allocation!$A$5:$A$104,Drury_beneficiary_allocation!$C$5:$C$104,0,0)</f>
        <v>0</v>
      </c>
      <c r="Z12" s="360">
        <f>_xlfn.XLOOKUP($A12,'Total project cost for DCs'!$A$4:$A$111,'Total project cost for DCs'!AJ$4:AJ$111,0,0)*_xlfn.XLOOKUP($A12,Drury_beneficiary_allocation!$A$5:$A$104,Drury_beneficiary_allocation!$C$5:$C$104,0,0)</f>
        <v>0</v>
      </c>
      <c r="AA12" s="360">
        <f>_xlfn.XLOOKUP($A12,'Total project cost for DCs'!$A$4:$A$111,'Total project cost for DCs'!AK$4:AK$111,0,0)*_xlfn.XLOOKUP($A12,Drury_beneficiary_allocation!$A$5:$A$104,Drury_beneficiary_allocation!$C$5:$C$104,0,0)</f>
        <v>0</v>
      </c>
      <c r="AB12" s="360">
        <f>_xlfn.XLOOKUP($A12,'Total project cost for DCs'!$A$4:$A$111,'Total project cost for DCs'!AL$4:AL$111,0,0)*_xlfn.XLOOKUP($A12,Drury_beneficiary_allocation!$A$5:$A$104,Drury_beneficiary_allocation!$C$5:$C$104,0,0)</f>
        <v>0</v>
      </c>
      <c r="AC12" s="360">
        <f>_xlfn.XLOOKUP($A12,'Total project cost for DCs'!$A$4:$A$111,'Total project cost for DCs'!AM$4:AM$111,0,0)*_xlfn.XLOOKUP($A12,Drury_beneficiary_allocation!$A$5:$A$104,Drury_beneficiary_allocation!$C$5:$C$104,0,0)</f>
        <v>0</v>
      </c>
      <c r="AD12" s="360">
        <f>_xlfn.XLOOKUP($A12,'Total project cost for DCs'!$A$4:$A$111,'Total project cost for DCs'!AN$4:AN$111,0,0)*_xlfn.XLOOKUP($A12,Drury_beneficiary_allocation!$A$5:$A$104,Drury_beneficiary_allocation!$C$5:$C$104,0,0)</f>
        <v>0</v>
      </c>
      <c r="AE12" s="349">
        <f t="shared" si="2"/>
        <v>15616456.938170338</v>
      </c>
      <c r="AF12" s="349"/>
      <c r="AG12" s="349">
        <f t="shared" si="4"/>
        <v>15616456.938170338</v>
      </c>
      <c r="AH12" s="353">
        <v>0</v>
      </c>
      <c r="AI12" s="354" t="str">
        <f t="shared" si="3"/>
        <v>Collector</v>
      </c>
      <c r="AJ12" s="349"/>
      <c r="AK12" s="349"/>
      <c r="AL12" s="355">
        <f>_xlfn.XLOOKUP(A12,'P1 Date Adjustment'!B:B,'P1 Date Adjustment'!F:F,"not found",0)</f>
        <v>2033</v>
      </c>
      <c r="AM12" s="349">
        <f t="shared" si="5"/>
        <v>14931805.509284262</v>
      </c>
      <c r="AN12" s="360"/>
      <c r="AO12" s="360"/>
    </row>
    <row r="13" spans="1:41" ht="30" x14ac:dyDescent="0.25">
      <c r="A13" s="129" t="s">
        <v>224</v>
      </c>
      <c r="B13" s="358" t="s">
        <v>225</v>
      </c>
      <c r="C13" s="358" t="str">
        <f>_xlfn.XLOOKUP($A13,'Total project cost for DCs'!A:A,'Total project cost for DCs'!C:C,"Not found",0)</f>
        <v>2-lane urban- new 2-lane arterial with active modes on both sides + intersection improvements (TDM)</v>
      </c>
      <c r="D13" s="355" t="s">
        <v>155</v>
      </c>
      <c r="E13" s="355" t="s">
        <v>227</v>
      </c>
      <c r="H13" s="355" t="s">
        <v>825</v>
      </c>
      <c r="I13" s="359">
        <f>_xlfn.XLOOKUP($H13,DC_growth_AGS!$A$665:$A$673,DC_growth_AGS!$O$665:$O$673,"Not found",0)</f>
        <v>0.95615833786134774</v>
      </c>
      <c r="J13" s="355">
        <v>2029</v>
      </c>
      <c r="K13" s="360">
        <f>_xlfn.XLOOKUP($A13,'Total project cost for DCs'!$A$4:$A$111,'Total project cost for DCs'!U$4:U$111,0,0)*_xlfn.XLOOKUP($A13,Drury_beneficiary_allocation!$A$5:$A$104,Drury_beneficiary_allocation!$C$5:$C$104,0,0)</f>
        <v>2315901.5089746052</v>
      </c>
      <c r="L13" s="360">
        <f>_xlfn.XLOOKUP($A13,'Total project cost for DCs'!$A$4:$A$111,'Total project cost for DCs'!V$4:V$111,0,0)*_xlfn.XLOOKUP($A13,Drury_beneficiary_allocation!$A$5:$A$104,Drury_beneficiary_allocation!$C$5:$C$104,0,0)</f>
        <v>0</v>
      </c>
      <c r="M13" s="360">
        <f>_xlfn.XLOOKUP($A13,'Total project cost for DCs'!$A$4:$A$111,'Total project cost for DCs'!W$4:W$111,0,0)*_xlfn.XLOOKUP($A13,Drury_beneficiary_allocation!$A$5:$A$104,Drury_beneficiary_allocation!$C$5:$C$104,0,0)</f>
        <v>0</v>
      </c>
      <c r="N13" s="360">
        <f>_xlfn.XLOOKUP($A13,'Total project cost for DCs'!$A$4:$A$111,'Total project cost for DCs'!X$4:X$111,0,0)*_xlfn.XLOOKUP($A13,Drury_beneficiary_allocation!$A$5:$A$104,Drury_beneficiary_allocation!$C$5:$C$104,0,0)</f>
        <v>0</v>
      </c>
      <c r="O13" s="360">
        <f>_xlfn.XLOOKUP($A13,'Total project cost for DCs'!$A$4:$A$111,'Total project cost for DCs'!Y$4:Y$111,0,0)*_xlfn.XLOOKUP($A13,Drury_beneficiary_allocation!$A$5:$A$104,Drury_beneficiary_allocation!$C$5:$C$104,0,0)</f>
        <v>0</v>
      </c>
      <c r="P13" s="360">
        <f>_xlfn.XLOOKUP($A13,'Total project cost for DCs'!$A$4:$A$111,'Total project cost for DCs'!Z$4:Z$111,0,0)*_xlfn.XLOOKUP($A13,Drury_beneficiary_allocation!$A$5:$A$104,Drury_beneficiary_allocation!$C$5:$C$104,0,0)</f>
        <v>0</v>
      </c>
      <c r="Q13" s="360">
        <f>_xlfn.XLOOKUP($A13,'Total project cost for DCs'!$A$4:$A$111,'Total project cost for DCs'!AA$4:AA$111,0,0)*_xlfn.XLOOKUP($A13,Drury_beneficiary_allocation!$A$5:$A$104,Drury_beneficiary_allocation!$C$5:$C$104,0,0)</f>
        <v>0</v>
      </c>
      <c r="R13" s="360">
        <f>_xlfn.XLOOKUP($A13,'Total project cost for DCs'!$A$4:$A$111,'Total project cost for DCs'!AB$4:AB$111,0,0)*_xlfn.XLOOKUP($A13,Drury_beneficiary_allocation!$A$5:$A$104,Drury_beneficiary_allocation!$C$5:$C$104,0,0)</f>
        <v>0</v>
      </c>
      <c r="S13" s="360">
        <f>_xlfn.XLOOKUP($A13,'Total project cost for DCs'!$A$4:$A$111,'Total project cost for DCs'!AC$4:AC$111,0,0)*_xlfn.XLOOKUP($A13,Drury_beneficiary_allocation!$A$5:$A$104,Drury_beneficiary_allocation!$C$5:$C$104,0,0)</f>
        <v>0</v>
      </c>
      <c r="T13" s="360">
        <f>_xlfn.XLOOKUP($A13,'Total project cost for DCs'!$A$4:$A$111,'Total project cost for DCs'!AD$4:AD$111,0,0)*_xlfn.XLOOKUP($A13,Drury_beneficiary_allocation!$A$5:$A$104,Drury_beneficiary_allocation!$C$5:$C$104,0,0)</f>
        <v>0</v>
      </c>
      <c r="U13" s="360">
        <f>_xlfn.XLOOKUP($A13,'Total project cost for DCs'!$A$4:$A$111,'Total project cost for DCs'!AE$4:AE$111,0,0)*_xlfn.XLOOKUP($A13,Drury_beneficiary_allocation!$A$5:$A$104,Drury_beneficiary_allocation!$C$5:$C$104,0,0)</f>
        <v>0</v>
      </c>
      <c r="V13" s="360">
        <f>_xlfn.XLOOKUP($A13,'Total project cost for DCs'!$A$4:$A$111,'Total project cost for DCs'!AF$4:AF$111,0,0)*_xlfn.XLOOKUP($A13,Drury_beneficiary_allocation!$A$5:$A$104,Drury_beneficiary_allocation!$C$5:$C$104,0,0)</f>
        <v>0</v>
      </c>
      <c r="W13" s="360">
        <f>_xlfn.XLOOKUP($A13,'Total project cost for DCs'!$A$4:$A$111,'Total project cost for DCs'!AG$4:AG$111,0,0)*_xlfn.XLOOKUP($A13,Drury_beneficiary_allocation!$A$5:$A$104,Drury_beneficiary_allocation!$C$5:$C$104,0,0)</f>
        <v>0</v>
      </c>
      <c r="X13" s="360">
        <f>_xlfn.XLOOKUP($A13,'Total project cost for DCs'!$A$4:$A$111,'Total project cost for DCs'!AH$4:AH$111,0,0)*_xlfn.XLOOKUP($A13,Drury_beneficiary_allocation!$A$5:$A$104,Drury_beneficiary_allocation!$C$5:$C$104,0,0)</f>
        <v>0</v>
      </c>
      <c r="Y13" s="360">
        <f>_xlfn.XLOOKUP($A13,'Total project cost for DCs'!$A$4:$A$111,'Total project cost for DCs'!AI$4:AI$111,0,0)*_xlfn.XLOOKUP($A13,Drury_beneficiary_allocation!$A$5:$A$104,Drury_beneficiary_allocation!$C$5:$C$104,0,0)</f>
        <v>0</v>
      </c>
      <c r="Z13" s="360">
        <f>_xlfn.XLOOKUP($A13,'Total project cost for DCs'!$A$4:$A$111,'Total project cost for DCs'!AJ$4:AJ$111,0,0)*_xlfn.XLOOKUP($A13,Drury_beneficiary_allocation!$A$5:$A$104,Drury_beneficiary_allocation!$C$5:$C$104,0,0)</f>
        <v>0</v>
      </c>
      <c r="AA13" s="360">
        <f>_xlfn.XLOOKUP($A13,'Total project cost for DCs'!$A$4:$A$111,'Total project cost for DCs'!AK$4:AK$111,0,0)*_xlfn.XLOOKUP($A13,Drury_beneficiary_allocation!$A$5:$A$104,Drury_beneficiary_allocation!$C$5:$C$104,0,0)</f>
        <v>0</v>
      </c>
      <c r="AB13" s="360">
        <f>_xlfn.XLOOKUP($A13,'Total project cost for DCs'!$A$4:$A$111,'Total project cost for DCs'!AL$4:AL$111,0,0)*_xlfn.XLOOKUP($A13,Drury_beneficiary_allocation!$A$5:$A$104,Drury_beneficiary_allocation!$C$5:$C$104,0,0)</f>
        <v>0</v>
      </c>
      <c r="AC13" s="360">
        <f>_xlfn.XLOOKUP($A13,'Total project cost for DCs'!$A$4:$A$111,'Total project cost for DCs'!AM$4:AM$111,0,0)*_xlfn.XLOOKUP($A13,Drury_beneficiary_allocation!$A$5:$A$104,Drury_beneficiary_allocation!$C$5:$C$104,0,0)</f>
        <v>0</v>
      </c>
      <c r="AD13" s="360">
        <f>_xlfn.XLOOKUP($A13,'Total project cost for DCs'!$A$4:$A$111,'Total project cost for DCs'!AN$4:AN$111,0,0)*_xlfn.XLOOKUP($A13,Drury_beneficiary_allocation!$A$5:$A$104,Drury_beneficiary_allocation!$C$5:$C$104,0,0)</f>
        <v>0</v>
      </c>
      <c r="AE13" s="349">
        <f t="shared" si="2"/>
        <v>2315901.5089746052</v>
      </c>
      <c r="AF13" s="349"/>
      <c r="AG13" s="349">
        <f t="shared" si="4"/>
        <v>2315901.5089746052</v>
      </c>
      <c r="AH13" s="353">
        <v>0</v>
      </c>
      <c r="AI13" s="354" t="str">
        <f t="shared" si="3"/>
        <v>Arterial</v>
      </c>
      <c r="AJ13" s="349"/>
      <c r="AK13" s="349"/>
      <c r="AL13" s="355">
        <f>_xlfn.XLOOKUP(A13,'P1 Date Adjustment'!B:B,'P1 Date Adjustment'!F:F,"not found",0)</f>
        <v>2029</v>
      </c>
      <c r="AM13" s="349">
        <f t="shared" si="5"/>
        <v>2214368.5374717456</v>
      </c>
      <c r="AN13" s="360"/>
      <c r="AO13" s="360"/>
    </row>
    <row r="14" spans="1:41" ht="30" x14ac:dyDescent="0.25">
      <c r="A14" s="129" t="s">
        <v>228</v>
      </c>
      <c r="B14" s="358" t="s">
        <v>229</v>
      </c>
      <c r="C14" s="358" t="str">
        <f>_xlfn.XLOOKUP($A14,'Total project cost for DCs'!A:A,'Total project cost for DCs'!C:C,"Not found",0)</f>
        <v>4-lane urban- upgrade 2-lane arterial with SGA design + intersection improvements (TDM)</v>
      </c>
      <c r="D14" s="355" t="s">
        <v>155</v>
      </c>
      <c r="E14" s="355" t="s">
        <v>231</v>
      </c>
      <c r="H14" s="355" t="s">
        <v>825</v>
      </c>
      <c r="I14" s="359">
        <f>_xlfn.XLOOKUP($H14,DC_growth_AGS!$A$665:$A$673,DC_growth_AGS!$O$665:$O$673,"Not found",0)</f>
        <v>0.95615833786134774</v>
      </c>
      <c r="J14" s="355">
        <v>2050</v>
      </c>
      <c r="K14" s="360">
        <f>_xlfn.XLOOKUP($A14,'Total project cost for DCs'!$A$4:$A$111,'Total project cost for DCs'!U$4:U$111,0,0)*_xlfn.XLOOKUP($A14,Drury_beneficiary_allocation!$A$5:$A$104,Drury_beneficiary_allocation!$C$5:$C$104,0,0)</f>
        <v>0</v>
      </c>
      <c r="L14" s="360">
        <f>_xlfn.XLOOKUP($A14,'Total project cost for DCs'!$A$4:$A$111,'Total project cost for DCs'!V$4:V$111,0,0)*_xlfn.XLOOKUP($A14,Drury_beneficiary_allocation!$A$5:$A$104,Drury_beneficiary_allocation!$C$5:$C$104,0,0)</f>
        <v>0</v>
      </c>
      <c r="M14" s="360">
        <f>_xlfn.XLOOKUP($A14,'Total project cost for DCs'!$A$4:$A$111,'Total project cost for DCs'!W$4:W$111,0,0)*_xlfn.XLOOKUP($A14,Drury_beneficiary_allocation!$A$5:$A$104,Drury_beneficiary_allocation!$C$5:$C$104,0,0)</f>
        <v>0</v>
      </c>
      <c r="N14" s="360">
        <f>_xlfn.XLOOKUP($A14,'Total project cost for DCs'!$A$4:$A$111,'Total project cost for DCs'!X$4:X$111,0,0)*_xlfn.XLOOKUP($A14,Drury_beneficiary_allocation!$A$5:$A$104,Drury_beneficiary_allocation!$C$5:$C$104,0,0)</f>
        <v>0</v>
      </c>
      <c r="O14" s="360">
        <f>_xlfn.XLOOKUP($A14,'Total project cost for DCs'!$A$4:$A$111,'Total project cost for DCs'!Y$4:Y$111,0,0)*_xlfn.XLOOKUP($A14,Drury_beneficiary_allocation!$A$5:$A$104,Drury_beneficiary_allocation!$C$5:$C$104,0,0)</f>
        <v>0</v>
      </c>
      <c r="P14" s="360">
        <f>_xlfn.XLOOKUP($A14,'Total project cost for DCs'!$A$4:$A$111,'Total project cost for DCs'!Z$4:Z$111,0,0)*_xlfn.XLOOKUP($A14,Drury_beneficiary_allocation!$A$5:$A$104,Drury_beneficiary_allocation!$C$5:$C$104,0,0)</f>
        <v>0</v>
      </c>
      <c r="Q14" s="360">
        <f>_xlfn.XLOOKUP($A14,'Total project cost for DCs'!$A$4:$A$111,'Total project cost for DCs'!AA$4:AA$111,0,0)*_xlfn.XLOOKUP($A14,Drury_beneficiary_allocation!$A$5:$A$104,Drury_beneficiary_allocation!$C$5:$C$104,0,0)</f>
        <v>0</v>
      </c>
      <c r="R14" s="360">
        <f>_xlfn.XLOOKUP($A14,'Total project cost for DCs'!$A$4:$A$111,'Total project cost for DCs'!AB$4:AB$111,0,0)*_xlfn.XLOOKUP($A14,Drury_beneficiary_allocation!$A$5:$A$104,Drury_beneficiary_allocation!$C$5:$C$104,0,0)</f>
        <v>0</v>
      </c>
      <c r="S14" s="360">
        <f>_xlfn.XLOOKUP($A14,'Total project cost for DCs'!$A$4:$A$111,'Total project cost for DCs'!AC$4:AC$111,0,0)*_xlfn.XLOOKUP($A14,Drury_beneficiary_allocation!$A$5:$A$104,Drury_beneficiary_allocation!$C$5:$C$104,0,0)</f>
        <v>0</v>
      </c>
      <c r="T14" s="360">
        <f>_xlfn.XLOOKUP($A14,'Total project cost for DCs'!$A$4:$A$111,'Total project cost for DCs'!AD$4:AD$111,0,0)*_xlfn.XLOOKUP($A14,Drury_beneficiary_allocation!$A$5:$A$104,Drury_beneficiary_allocation!$C$5:$C$104,0,0)</f>
        <v>0</v>
      </c>
      <c r="U14" s="360">
        <f>_xlfn.XLOOKUP($A14,'Total project cost for DCs'!$A$4:$A$111,'Total project cost for DCs'!AE$4:AE$111,0,0)*_xlfn.XLOOKUP($A14,Drury_beneficiary_allocation!$A$5:$A$104,Drury_beneficiary_allocation!$C$5:$C$104,0,0)</f>
        <v>0</v>
      </c>
      <c r="V14" s="360">
        <f>_xlfn.XLOOKUP($A14,'Total project cost for DCs'!$A$4:$A$111,'Total project cost for DCs'!AF$4:AF$111,0,0)*_xlfn.XLOOKUP($A14,Drury_beneficiary_allocation!$A$5:$A$104,Drury_beneficiary_allocation!$C$5:$C$104,0,0)</f>
        <v>0</v>
      </c>
      <c r="W14" s="360">
        <f>_xlfn.XLOOKUP($A14,'Total project cost for DCs'!$A$4:$A$111,'Total project cost for DCs'!AG$4:AG$111,0,0)*_xlfn.XLOOKUP($A14,Drury_beneficiary_allocation!$A$5:$A$104,Drury_beneficiary_allocation!$C$5:$C$104,0,0)</f>
        <v>0</v>
      </c>
      <c r="X14" s="360">
        <f>_xlfn.XLOOKUP($A14,'Total project cost for DCs'!$A$4:$A$111,'Total project cost for DCs'!AH$4:AH$111,0,0)*_xlfn.XLOOKUP($A14,Drury_beneficiary_allocation!$A$5:$A$104,Drury_beneficiary_allocation!$C$5:$C$104,0,0)</f>
        <v>0</v>
      </c>
      <c r="Y14" s="360">
        <f>_xlfn.XLOOKUP($A14,'Total project cost for DCs'!$A$4:$A$111,'Total project cost for DCs'!AI$4:AI$111,0,0)*_xlfn.XLOOKUP($A14,Drury_beneficiary_allocation!$A$5:$A$104,Drury_beneficiary_allocation!$C$5:$C$104,0,0)</f>
        <v>1161292.17965153</v>
      </c>
      <c r="Z14" s="360">
        <f>_xlfn.XLOOKUP($A14,'Total project cost for DCs'!$A$4:$A$111,'Total project cost for DCs'!AJ$4:AJ$111,0,0)*_xlfn.XLOOKUP($A14,Drury_beneficiary_allocation!$A$5:$A$104,Drury_beneficiary_allocation!$C$5:$C$104,0,0)</f>
        <v>11864077.623369027</v>
      </c>
      <c r="AA14" s="360">
        <f>_xlfn.XLOOKUP($A14,'Total project cost for DCs'!$A$4:$A$111,'Total project cost for DCs'!AK$4:AK$111,0,0)*_xlfn.XLOOKUP($A14,Drury_beneficiary_allocation!$A$5:$A$104,Drury_beneficiary_allocation!$C$5:$C$104,0,0)</f>
        <v>0</v>
      </c>
      <c r="AB14" s="360">
        <f>_xlfn.XLOOKUP($A14,'Total project cost for DCs'!$A$4:$A$111,'Total project cost for DCs'!AL$4:AL$111,0,0)*_xlfn.XLOOKUP($A14,Drury_beneficiary_allocation!$A$5:$A$104,Drury_beneficiary_allocation!$C$5:$C$104,0,0)</f>
        <v>0</v>
      </c>
      <c r="AC14" s="360">
        <f>_xlfn.XLOOKUP($A14,'Total project cost for DCs'!$A$4:$A$111,'Total project cost for DCs'!AM$4:AM$111,0,0)*_xlfn.XLOOKUP($A14,Drury_beneficiary_allocation!$A$5:$A$104,Drury_beneficiary_allocation!$C$5:$C$104,0,0)</f>
        <v>0</v>
      </c>
      <c r="AD14" s="360">
        <f>_xlfn.XLOOKUP($A14,'Total project cost for DCs'!$A$4:$A$111,'Total project cost for DCs'!AN$4:AN$111,0,0)*_xlfn.XLOOKUP($A14,Drury_beneficiary_allocation!$A$5:$A$104,Drury_beneficiary_allocation!$C$5:$C$104,0,0)</f>
        <v>0</v>
      </c>
      <c r="AE14" s="349">
        <f t="shared" si="2"/>
        <v>13025369.803020557</v>
      </c>
      <c r="AF14" s="349"/>
      <c r="AG14" s="349">
        <f t="shared" si="4"/>
        <v>13025369.803020557</v>
      </c>
      <c r="AH14" s="353">
        <v>0</v>
      </c>
      <c r="AI14" s="354" t="str">
        <f t="shared" si="3"/>
        <v>Arterial</v>
      </c>
      <c r="AJ14" s="349"/>
      <c r="AK14" s="349"/>
      <c r="AL14" s="355">
        <f>_xlfn.XLOOKUP(A14,'P1 Date Adjustment'!B:B,'P1 Date Adjustment'!F:F,"not found",0)</f>
        <v>2050</v>
      </c>
      <c r="AM14" s="349">
        <f t="shared" si="5"/>
        <v>12454315.940885527</v>
      </c>
      <c r="AN14" s="360"/>
      <c r="AO14" s="360"/>
    </row>
    <row r="15" spans="1:41" ht="45" x14ac:dyDescent="0.25">
      <c r="A15" s="129" t="s">
        <v>234</v>
      </c>
      <c r="B15" s="358" t="s">
        <v>235</v>
      </c>
      <c r="C15" s="358" t="str">
        <f>_xlfn.XLOOKUP($A15,'Total project cost for DCs'!A:A,'Total project cost for DCs'!C:C,"Not found",0)</f>
        <v>2-lane urban (New Road connection to Quarry Road with active modes on both sides + intersection improvements)</v>
      </c>
      <c r="D15" s="355" t="s">
        <v>155</v>
      </c>
      <c r="E15" s="355" t="s">
        <v>223</v>
      </c>
      <c r="H15" s="355" t="s">
        <v>825</v>
      </c>
      <c r="I15" s="359">
        <f>_xlfn.XLOOKUP($H15,DC_growth_AGS!$A$665:$A$673,DC_growth_AGS!$O$665:$O$673,"Not found",0)</f>
        <v>0.95615833786134774</v>
      </c>
      <c r="J15" s="355">
        <v>2035</v>
      </c>
      <c r="K15" s="360">
        <f>_xlfn.XLOOKUP($A15,'Total project cost for DCs'!$A$4:$A$111,'Total project cost for DCs'!U$4:U$111,0,0)*_xlfn.XLOOKUP($A15,Drury_beneficiary_allocation!$A$5:$A$104,Drury_beneficiary_allocation!$C$5:$C$104,0,0)</f>
        <v>49153521.771406114</v>
      </c>
      <c r="L15" s="360">
        <f>_xlfn.XLOOKUP($A15,'Total project cost for DCs'!$A$4:$A$111,'Total project cost for DCs'!V$4:V$111,0,0)*_xlfn.XLOOKUP($A15,Drury_beneficiary_allocation!$A$5:$A$104,Drury_beneficiary_allocation!$C$5:$C$104,0,0)</f>
        <v>2731065.8550285939</v>
      </c>
      <c r="M15" s="360">
        <f>_xlfn.XLOOKUP($A15,'Total project cost for DCs'!$A$4:$A$111,'Total project cost for DCs'!W$4:W$111,0,0)*_xlfn.XLOOKUP($A15,Drury_beneficiary_allocation!$A$5:$A$104,Drury_beneficiary_allocation!$C$5:$C$104,0,0)</f>
        <v>27901313.611114398</v>
      </c>
      <c r="N15" s="360">
        <f>_xlfn.XLOOKUP($A15,'Total project cost for DCs'!$A$4:$A$111,'Total project cost for DCs'!X$4:X$111,0,0)*_xlfn.XLOOKUP($A15,Drury_beneficiary_allocation!$A$5:$A$104,Drury_beneficiary_allocation!$C$5:$C$104,0,0)</f>
        <v>0</v>
      </c>
      <c r="O15" s="360">
        <f>_xlfn.XLOOKUP($A15,'Total project cost for DCs'!$A$4:$A$111,'Total project cost for DCs'!Y$4:Y$111,0,0)*_xlfn.XLOOKUP($A15,Drury_beneficiary_allocation!$A$5:$A$104,Drury_beneficiary_allocation!$C$5:$C$104,0,0)</f>
        <v>0</v>
      </c>
      <c r="P15" s="360">
        <f>_xlfn.XLOOKUP($A15,'Total project cost for DCs'!$A$4:$A$111,'Total project cost for DCs'!Z$4:Z$111,0,0)*_xlfn.XLOOKUP($A15,Drury_beneficiary_allocation!$A$5:$A$104,Drury_beneficiary_allocation!$C$5:$C$104,0,0)</f>
        <v>0</v>
      </c>
      <c r="Q15" s="360">
        <f>_xlfn.XLOOKUP($A15,'Total project cost for DCs'!$A$4:$A$111,'Total project cost for DCs'!AA$4:AA$111,0,0)*_xlfn.XLOOKUP($A15,Drury_beneficiary_allocation!$A$5:$A$104,Drury_beneficiary_allocation!$C$5:$C$104,0,0)</f>
        <v>0</v>
      </c>
      <c r="R15" s="360">
        <f>_xlfn.XLOOKUP($A15,'Total project cost for DCs'!$A$4:$A$111,'Total project cost for DCs'!AB$4:AB$111,0,0)*_xlfn.XLOOKUP($A15,Drury_beneficiary_allocation!$A$5:$A$104,Drury_beneficiary_allocation!$C$5:$C$104,0,0)</f>
        <v>0</v>
      </c>
      <c r="S15" s="360">
        <f>_xlfn.XLOOKUP($A15,'Total project cost for DCs'!$A$4:$A$111,'Total project cost for DCs'!AC$4:AC$111,0,0)*_xlfn.XLOOKUP($A15,Drury_beneficiary_allocation!$A$5:$A$104,Drury_beneficiary_allocation!$C$5:$C$104,0,0)</f>
        <v>0</v>
      </c>
      <c r="T15" s="360">
        <f>_xlfn.XLOOKUP($A15,'Total project cost for DCs'!$A$4:$A$111,'Total project cost for DCs'!AD$4:AD$111,0,0)*_xlfn.XLOOKUP($A15,Drury_beneficiary_allocation!$A$5:$A$104,Drury_beneficiary_allocation!$C$5:$C$104,0,0)</f>
        <v>0</v>
      </c>
      <c r="U15" s="360">
        <f>_xlfn.XLOOKUP($A15,'Total project cost for DCs'!$A$4:$A$111,'Total project cost for DCs'!AE$4:AE$111,0,0)*_xlfn.XLOOKUP($A15,Drury_beneficiary_allocation!$A$5:$A$104,Drury_beneficiary_allocation!$C$5:$C$104,0,0)</f>
        <v>0</v>
      </c>
      <c r="V15" s="360">
        <f>_xlfn.XLOOKUP($A15,'Total project cost for DCs'!$A$4:$A$111,'Total project cost for DCs'!AF$4:AF$111,0,0)*_xlfn.XLOOKUP($A15,Drury_beneficiary_allocation!$A$5:$A$104,Drury_beneficiary_allocation!$C$5:$C$104,0,0)</f>
        <v>0</v>
      </c>
      <c r="W15" s="360">
        <f>_xlfn.XLOOKUP($A15,'Total project cost for DCs'!$A$4:$A$111,'Total project cost for DCs'!AG$4:AG$111,0,0)*_xlfn.XLOOKUP($A15,Drury_beneficiary_allocation!$A$5:$A$104,Drury_beneficiary_allocation!$C$5:$C$104,0,0)</f>
        <v>0</v>
      </c>
      <c r="X15" s="360">
        <f>_xlfn.XLOOKUP($A15,'Total project cost for DCs'!$A$4:$A$111,'Total project cost for DCs'!AH$4:AH$111,0,0)*_xlfn.XLOOKUP($A15,Drury_beneficiary_allocation!$A$5:$A$104,Drury_beneficiary_allocation!$C$5:$C$104,0,0)</f>
        <v>0</v>
      </c>
      <c r="Y15" s="360">
        <f>_xlfn.XLOOKUP($A15,'Total project cost for DCs'!$A$4:$A$111,'Total project cost for DCs'!AI$4:AI$111,0,0)*_xlfn.XLOOKUP($A15,Drury_beneficiary_allocation!$A$5:$A$104,Drury_beneficiary_allocation!$C$5:$C$104,0,0)</f>
        <v>0</v>
      </c>
      <c r="Z15" s="360">
        <f>_xlfn.XLOOKUP($A15,'Total project cost for DCs'!$A$4:$A$111,'Total project cost for DCs'!AJ$4:AJ$111,0,0)*_xlfn.XLOOKUP($A15,Drury_beneficiary_allocation!$A$5:$A$104,Drury_beneficiary_allocation!$C$5:$C$104,0,0)</f>
        <v>0</v>
      </c>
      <c r="AA15" s="360">
        <f>_xlfn.XLOOKUP($A15,'Total project cost for DCs'!$A$4:$A$111,'Total project cost for DCs'!AK$4:AK$111,0,0)*_xlfn.XLOOKUP($A15,Drury_beneficiary_allocation!$A$5:$A$104,Drury_beneficiary_allocation!$C$5:$C$104,0,0)</f>
        <v>0</v>
      </c>
      <c r="AB15" s="360">
        <f>_xlfn.XLOOKUP($A15,'Total project cost for DCs'!$A$4:$A$111,'Total project cost for DCs'!AL$4:AL$111,0,0)*_xlfn.XLOOKUP($A15,Drury_beneficiary_allocation!$A$5:$A$104,Drury_beneficiary_allocation!$C$5:$C$104,0,0)</f>
        <v>0</v>
      </c>
      <c r="AC15" s="360">
        <f>_xlfn.XLOOKUP($A15,'Total project cost for DCs'!$A$4:$A$111,'Total project cost for DCs'!AM$4:AM$111,0,0)*_xlfn.XLOOKUP($A15,Drury_beneficiary_allocation!$A$5:$A$104,Drury_beneficiary_allocation!$C$5:$C$104,0,0)</f>
        <v>0</v>
      </c>
      <c r="AD15" s="360">
        <f>_xlfn.XLOOKUP($A15,'Total project cost for DCs'!$A$4:$A$111,'Total project cost for DCs'!AN$4:AN$111,0,0)*_xlfn.XLOOKUP($A15,Drury_beneficiary_allocation!$A$5:$A$104,Drury_beneficiary_allocation!$C$5:$C$104,0,0)</f>
        <v>0</v>
      </c>
      <c r="AE15" s="349">
        <f t="shared" si="2"/>
        <v>79785901.237549096</v>
      </c>
      <c r="AF15" s="349"/>
      <c r="AG15" s="349">
        <f t="shared" si="4"/>
        <v>79785901.237549096</v>
      </c>
      <c r="AH15" s="353">
        <v>0</v>
      </c>
      <c r="AI15" s="354" t="str">
        <f t="shared" si="3"/>
        <v>Collector</v>
      </c>
      <c r="AJ15" s="349"/>
      <c r="AK15" s="349"/>
      <c r="AL15" s="355">
        <f>_xlfn.XLOOKUP(A15,'P1 Date Adjustment'!B:B,'P1 Date Adjustment'!F:F,"not found",0)</f>
        <v>2035</v>
      </c>
      <c r="AM15" s="349">
        <f t="shared" si="5"/>
        <v>76287954.712064594</v>
      </c>
      <c r="AN15" s="360"/>
      <c r="AO15" s="360"/>
    </row>
    <row r="16" spans="1:41" ht="30" x14ac:dyDescent="0.25">
      <c r="A16" s="129" t="s">
        <v>237</v>
      </c>
      <c r="B16" s="358" t="s">
        <v>238</v>
      </c>
      <c r="C16" s="358" t="str">
        <f>_xlfn.XLOOKUP($A16,'Total project cost for DCs'!A:A,'Total project cost for DCs'!C:C,"Not found",0)</f>
        <v>2-lane urban (upgrade existing road layout with active modes on both sides + intersection improvements)</v>
      </c>
      <c r="D16" s="355" t="s">
        <v>155</v>
      </c>
      <c r="E16" s="355" t="s">
        <v>199</v>
      </c>
      <c r="H16" s="355" t="s">
        <v>825</v>
      </c>
      <c r="I16" s="359">
        <f>_xlfn.XLOOKUP($H16,DC_growth_AGS!$A$665:$A$673,DC_growth_AGS!$O$665:$O$673,"Not found",0)</f>
        <v>0.95615833786134774</v>
      </c>
      <c r="J16" s="355">
        <v>2033</v>
      </c>
      <c r="K16" s="360">
        <f>_xlfn.XLOOKUP($A16,'Total project cost for DCs'!$A$4:$A$111,'Total project cost for DCs'!U$4:U$111,0,0)*_xlfn.XLOOKUP($A16,Drury_beneficiary_allocation!$A$5:$A$104,Drury_beneficiary_allocation!$C$5:$C$104,0,0)</f>
        <v>245804.74844639725</v>
      </c>
      <c r="L16" s="360">
        <f>_xlfn.XLOOKUP($A16,'Total project cost for DCs'!$A$4:$A$111,'Total project cost for DCs'!V$4:V$111,0,0)*_xlfn.XLOOKUP($A16,Drury_beneficiary_allocation!$A$5:$A$104,Drury_beneficiary_allocation!$C$5:$C$104,0,0)</f>
        <v>2511208.3477870612</v>
      </c>
      <c r="M16" s="360">
        <f>_xlfn.XLOOKUP($A16,'Total project cost for DCs'!$A$4:$A$111,'Total project cost for DCs'!W$4:W$111,0,0)*_xlfn.XLOOKUP($A16,Drury_beneficiary_allocation!$A$5:$A$104,Drury_beneficiary_allocation!$C$5:$C$104,0,0)</f>
        <v>0</v>
      </c>
      <c r="N16" s="360">
        <f>_xlfn.XLOOKUP($A16,'Total project cost for DCs'!$A$4:$A$111,'Total project cost for DCs'!X$4:X$111,0,0)*_xlfn.XLOOKUP($A16,Drury_beneficiary_allocation!$A$5:$A$104,Drury_beneficiary_allocation!$C$5:$C$104,0,0)</f>
        <v>0</v>
      </c>
      <c r="O16" s="360">
        <f>_xlfn.XLOOKUP($A16,'Total project cost for DCs'!$A$4:$A$111,'Total project cost for DCs'!Y$4:Y$111,0,0)*_xlfn.XLOOKUP($A16,Drury_beneficiary_allocation!$A$5:$A$104,Drury_beneficiary_allocation!$C$5:$C$104,0,0)</f>
        <v>0</v>
      </c>
      <c r="P16" s="360">
        <f>_xlfn.XLOOKUP($A16,'Total project cost for DCs'!$A$4:$A$111,'Total project cost for DCs'!Z$4:Z$111,0,0)*_xlfn.XLOOKUP($A16,Drury_beneficiary_allocation!$A$5:$A$104,Drury_beneficiary_allocation!$C$5:$C$104,0,0)</f>
        <v>0</v>
      </c>
      <c r="Q16" s="360">
        <f>_xlfn.XLOOKUP($A16,'Total project cost for DCs'!$A$4:$A$111,'Total project cost for DCs'!AA$4:AA$111,0,0)*_xlfn.XLOOKUP($A16,Drury_beneficiary_allocation!$A$5:$A$104,Drury_beneficiary_allocation!$C$5:$C$104,0,0)</f>
        <v>0</v>
      </c>
      <c r="R16" s="360">
        <f>_xlfn.XLOOKUP($A16,'Total project cost for DCs'!$A$4:$A$111,'Total project cost for DCs'!AB$4:AB$111,0,0)*_xlfn.XLOOKUP($A16,Drury_beneficiary_allocation!$A$5:$A$104,Drury_beneficiary_allocation!$C$5:$C$104,0,0)</f>
        <v>0</v>
      </c>
      <c r="S16" s="360">
        <f>_xlfn.XLOOKUP($A16,'Total project cost for DCs'!$A$4:$A$111,'Total project cost for DCs'!AC$4:AC$111,0,0)*_xlfn.XLOOKUP($A16,Drury_beneficiary_allocation!$A$5:$A$104,Drury_beneficiary_allocation!$C$5:$C$104,0,0)</f>
        <v>0</v>
      </c>
      <c r="T16" s="360">
        <f>_xlfn.XLOOKUP($A16,'Total project cost for DCs'!$A$4:$A$111,'Total project cost for DCs'!AD$4:AD$111,0,0)*_xlfn.XLOOKUP($A16,Drury_beneficiary_allocation!$A$5:$A$104,Drury_beneficiary_allocation!$C$5:$C$104,0,0)</f>
        <v>0</v>
      </c>
      <c r="U16" s="360">
        <f>_xlfn.XLOOKUP($A16,'Total project cost for DCs'!$A$4:$A$111,'Total project cost for DCs'!AE$4:AE$111,0,0)*_xlfn.XLOOKUP($A16,Drury_beneficiary_allocation!$A$5:$A$104,Drury_beneficiary_allocation!$C$5:$C$104,0,0)</f>
        <v>0</v>
      </c>
      <c r="V16" s="360">
        <f>_xlfn.XLOOKUP($A16,'Total project cost for DCs'!$A$4:$A$111,'Total project cost for DCs'!AF$4:AF$111,0,0)*_xlfn.XLOOKUP($A16,Drury_beneficiary_allocation!$A$5:$A$104,Drury_beneficiary_allocation!$C$5:$C$104,0,0)</f>
        <v>0</v>
      </c>
      <c r="W16" s="360">
        <f>_xlfn.XLOOKUP($A16,'Total project cost for DCs'!$A$4:$A$111,'Total project cost for DCs'!AG$4:AG$111,0,0)*_xlfn.XLOOKUP($A16,Drury_beneficiary_allocation!$A$5:$A$104,Drury_beneficiary_allocation!$C$5:$C$104,0,0)</f>
        <v>0</v>
      </c>
      <c r="X16" s="360">
        <f>_xlfn.XLOOKUP($A16,'Total project cost for DCs'!$A$4:$A$111,'Total project cost for DCs'!AH$4:AH$111,0,0)*_xlfn.XLOOKUP($A16,Drury_beneficiary_allocation!$A$5:$A$104,Drury_beneficiary_allocation!$C$5:$C$104,0,0)</f>
        <v>0</v>
      </c>
      <c r="Y16" s="360">
        <f>_xlfn.XLOOKUP($A16,'Total project cost for DCs'!$A$4:$A$111,'Total project cost for DCs'!AI$4:AI$111,0,0)*_xlfn.XLOOKUP($A16,Drury_beneficiary_allocation!$A$5:$A$104,Drury_beneficiary_allocation!$C$5:$C$104,0,0)</f>
        <v>0</v>
      </c>
      <c r="Z16" s="360">
        <f>_xlfn.XLOOKUP($A16,'Total project cost for DCs'!$A$4:$A$111,'Total project cost for DCs'!AJ$4:AJ$111,0,0)*_xlfn.XLOOKUP($A16,Drury_beneficiary_allocation!$A$5:$A$104,Drury_beneficiary_allocation!$C$5:$C$104,0,0)</f>
        <v>0</v>
      </c>
      <c r="AA16" s="360">
        <f>_xlfn.XLOOKUP($A16,'Total project cost for DCs'!$A$4:$A$111,'Total project cost for DCs'!AK$4:AK$111,0,0)*_xlfn.XLOOKUP($A16,Drury_beneficiary_allocation!$A$5:$A$104,Drury_beneficiary_allocation!$C$5:$C$104,0,0)</f>
        <v>0</v>
      </c>
      <c r="AB16" s="360">
        <f>_xlfn.XLOOKUP($A16,'Total project cost for DCs'!$A$4:$A$111,'Total project cost for DCs'!AL$4:AL$111,0,0)*_xlfn.XLOOKUP($A16,Drury_beneficiary_allocation!$A$5:$A$104,Drury_beneficiary_allocation!$C$5:$C$104,0,0)</f>
        <v>0</v>
      </c>
      <c r="AC16" s="360">
        <f>_xlfn.XLOOKUP($A16,'Total project cost for DCs'!$A$4:$A$111,'Total project cost for DCs'!AM$4:AM$111,0,0)*_xlfn.XLOOKUP($A16,Drury_beneficiary_allocation!$A$5:$A$104,Drury_beneficiary_allocation!$C$5:$C$104,0,0)</f>
        <v>0</v>
      </c>
      <c r="AD16" s="360">
        <f>_xlfn.XLOOKUP($A16,'Total project cost for DCs'!$A$4:$A$111,'Total project cost for DCs'!AN$4:AN$111,0,0)*_xlfn.XLOOKUP($A16,Drury_beneficiary_allocation!$A$5:$A$104,Drury_beneficiary_allocation!$C$5:$C$104,0,0)</f>
        <v>0</v>
      </c>
      <c r="AE16" s="349">
        <f t="shared" si="2"/>
        <v>2757013.0962334583</v>
      </c>
      <c r="AF16" s="349"/>
      <c r="AG16" s="349">
        <f t="shared" si="4"/>
        <v>2757013.0962334583</v>
      </c>
      <c r="AH16" s="353">
        <v>0</v>
      </c>
      <c r="AI16" s="354" t="str">
        <f t="shared" si="3"/>
        <v>Collector</v>
      </c>
      <c r="AJ16" s="349"/>
      <c r="AK16" s="349"/>
      <c r="AL16" s="355">
        <f>_xlfn.XLOOKUP(A16,'P1 Date Adjustment'!B:B,'P1 Date Adjustment'!F:F,"not found",0)</f>
        <v>2033</v>
      </c>
      <c r="AM16" s="349">
        <f t="shared" si="5"/>
        <v>2636141.0595565513</v>
      </c>
      <c r="AN16" s="360"/>
      <c r="AO16" s="360"/>
    </row>
    <row r="17" spans="1:41" ht="30" x14ac:dyDescent="0.25">
      <c r="A17" s="129" t="s">
        <v>246</v>
      </c>
      <c r="B17" s="358" t="s">
        <v>247</v>
      </c>
      <c r="C17" s="358" t="str">
        <f>_xlfn.XLOOKUP($A17,'Total project cost for DCs'!A:A,'Total project cost for DCs'!C:C,"Not found",0)</f>
        <v>4-lane urban- upgrade 2-lane urban with active modes on both sides (SGA design)</v>
      </c>
      <c r="D17" s="355" t="s">
        <v>155</v>
      </c>
      <c r="E17" s="355" t="s">
        <v>157</v>
      </c>
      <c r="H17" s="355" t="s">
        <v>825</v>
      </c>
      <c r="I17" s="359">
        <f>_xlfn.XLOOKUP($H17,DC_growth_AGS!$A$665:$A$673,DC_growth_AGS!$O$665:$O$673,"Not found",0)</f>
        <v>0.95615833786134774</v>
      </c>
      <c r="J17" s="355">
        <v>2050</v>
      </c>
      <c r="K17" s="360">
        <f>_xlfn.XLOOKUP($A17,'Total project cost for DCs'!$A$4:$A$111,'Total project cost for DCs'!U$4:U$111,0,0)*_xlfn.XLOOKUP($A17,Drury_beneficiary_allocation!$A$5:$A$104,Drury_beneficiary_allocation!$C$5:$C$104,0,0)</f>
        <v>0</v>
      </c>
      <c r="L17" s="360">
        <f>_xlfn.XLOOKUP($A17,'Total project cost for DCs'!$A$4:$A$111,'Total project cost for DCs'!V$4:V$111,0,0)*_xlfn.XLOOKUP($A17,Drury_beneficiary_allocation!$A$5:$A$104,Drury_beneficiary_allocation!$C$5:$C$104,0,0)</f>
        <v>0</v>
      </c>
      <c r="M17" s="360">
        <f>_xlfn.XLOOKUP($A17,'Total project cost for DCs'!$A$4:$A$111,'Total project cost for DCs'!W$4:W$111,0,0)*_xlfn.XLOOKUP($A17,Drury_beneficiary_allocation!$A$5:$A$104,Drury_beneficiary_allocation!$C$5:$C$104,0,0)</f>
        <v>0</v>
      </c>
      <c r="N17" s="360">
        <f>_xlfn.XLOOKUP($A17,'Total project cost for DCs'!$A$4:$A$111,'Total project cost for DCs'!X$4:X$111,0,0)*_xlfn.XLOOKUP($A17,Drury_beneficiary_allocation!$A$5:$A$104,Drury_beneficiary_allocation!$C$5:$C$104,0,0)</f>
        <v>0</v>
      </c>
      <c r="O17" s="360">
        <f>_xlfn.XLOOKUP($A17,'Total project cost for DCs'!$A$4:$A$111,'Total project cost for DCs'!Y$4:Y$111,0,0)*_xlfn.XLOOKUP($A17,Drury_beneficiary_allocation!$A$5:$A$104,Drury_beneficiary_allocation!$C$5:$C$104,0,0)</f>
        <v>0</v>
      </c>
      <c r="P17" s="360">
        <f>_xlfn.XLOOKUP($A17,'Total project cost for DCs'!$A$4:$A$111,'Total project cost for DCs'!Z$4:Z$111,0,0)*_xlfn.XLOOKUP($A17,Drury_beneficiary_allocation!$A$5:$A$104,Drury_beneficiary_allocation!$C$5:$C$104,0,0)</f>
        <v>0</v>
      </c>
      <c r="Q17" s="360">
        <f>_xlfn.XLOOKUP($A17,'Total project cost for DCs'!$A$4:$A$111,'Total project cost for DCs'!AA$4:AA$111,0,0)*_xlfn.XLOOKUP($A17,Drury_beneficiary_allocation!$A$5:$A$104,Drury_beneficiary_allocation!$C$5:$C$104,0,0)</f>
        <v>0</v>
      </c>
      <c r="R17" s="360">
        <f>_xlfn.XLOOKUP($A17,'Total project cost for DCs'!$A$4:$A$111,'Total project cost for DCs'!AB$4:AB$111,0,0)*_xlfn.XLOOKUP($A17,Drury_beneficiary_allocation!$A$5:$A$104,Drury_beneficiary_allocation!$C$5:$C$104,0,0)</f>
        <v>0</v>
      </c>
      <c r="S17" s="360">
        <f>_xlfn.XLOOKUP($A17,'Total project cost for DCs'!$A$4:$A$111,'Total project cost for DCs'!AC$4:AC$111,0,0)*_xlfn.XLOOKUP($A17,Drury_beneficiary_allocation!$A$5:$A$104,Drury_beneficiary_allocation!$C$5:$C$104,0,0)</f>
        <v>0</v>
      </c>
      <c r="T17" s="360">
        <f>_xlfn.XLOOKUP($A17,'Total project cost for DCs'!$A$4:$A$111,'Total project cost for DCs'!AD$4:AD$111,0,0)*_xlfn.XLOOKUP($A17,Drury_beneficiary_allocation!$A$5:$A$104,Drury_beneficiary_allocation!$C$5:$C$104,0,0)</f>
        <v>0</v>
      </c>
      <c r="U17" s="360">
        <f>_xlfn.XLOOKUP($A17,'Total project cost for DCs'!$A$4:$A$111,'Total project cost for DCs'!AE$4:AE$111,0,0)*_xlfn.XLOOKUP($A17,Drury_beneficiary_allocation!$A$5:$A$104,Drury_beneficiary_allocation!$C$5:$C$104,0,0)</f>
        <v>0</v>
      </c>
      <c r="V17" s="360">
        <f>_xlfn.XLOOKUP($A17,'Total project cost for DCs'!$A$4:$A$111,'Total project cost for DCs'!AF$4:AF$111,0,0)*_xlfn.XLOOKUP($A17,Drury_beneficiary_allocation!$A$5:$A$104,Drury_beneficiary_allocation!$C$5:$C$104,0,0)</f>
        <v>0</v>
      </c>
      <c r="W17" s="360">
        <f>_xlfn.XLOOKUP($A17,'Total project cost for DCs'!$A$4:$A$111,'Total project cost for DCs'!AG$4:AG$111,0,0)*_xlfn.XLOOKUP($A17,Drury_beneficiary_allocation!$A$5:$A$104,Drury_beneficiary_allocation!$C$5:$C$104,0,0)</f>
        <v>0</v>
      </c>
      <c r="X17" s="360">
        <f>_xlfn.XLOOKUP($A17,'Total project cost for DCs'!$A$4:$A$111,'Total project cost for DCs'!AH$4:AH$111,0,0)*_xlfn.XLOOKUP($A17,Drury_beneficiary_allocation!$A$5:$A$104,Drury_beneficiary_allocation!$C$5:$C$104,0,0)</f>
        <v>0</v>
      </c>
      <c r="Y17" s="360">
        <f>_xlfn.XLOOKUP($A17,'Total project cost for DCs'!$A$4:$A$111,'Total project cost for DCs'!AI$4:AI$111,0,0)*_xlfn.XLOOKUP($A17,Drury_beneficiary_allocation!$A$5:$A$104,Drury_beneficiary_allocation!$C$5:$C$104,0,0)</f>
        <v>480626.73449461279</v>
      </c>
      <c r="Z17" s="360">
        <f>_xlfn.XLOOKUP($A17,'Total project cost for DCs'!$A$4:$A$111,'Total project cost for DCs'!AJ$4:AJ$111,0,0)*_xlfn.XLOOKUP($A17,Drury_beneficiary_allocation!$A$5:$A$104,Drury_beneficiary_allocation!$C$5:$C$104,0,0)</f>
        <v>4910213.7996154623</v>
      </c>
      <c r="AA17" s="360">
        <f>_xlfn.XLOOKUP($A17,'Total project cost for DCs'!$A$4:$A$111,'Total project cost for DCs'!AK$4:AK$111,0,0)*_xlfn.XLOOKUP($A17,Drury_beneficiary_allocation!$A$5:$A$104,Drury_beneficiary_allocation!$C$5:$C$104,0,0)</f>
        <v>0</v>
      </c>
      <c r="AB17" s="360">
        <f>_xlfn.XLOOKUP($A17,'Total project cost for DCs'!$A$4:$A$111,'Total project cost for DCs'!AL$4:AL$111,0,0)*_xlfn.XLOOKUP($A17,Drury_beneficiary_allocation!$A$5:$A$104,Drury_beneficiary_allocation!$C$5:$C$104,0,0)</f>
        <v>0</v>
      </c>
      <c r="AC17" s="360">
        <f>_xlfn.XLOOKUP($A17,'Total project cost for DCs'!$A$4:$A$111,'Total project cost for DCs'!AM$4:AM$111,0,0)*_xlfn.XLOOKUP($A17,Drury_beneficiary_allocation!$A$5:$A$104,Drury_beneficiary_allocation!$C$5:$C$104,0,0)</f>
        <v>0</v>
      </c>
      <c r="AD17" s="360">
        <f>_xlfn.XLOOKUP($A17,'Total project cost for DCs'!$A$4:$A$111,'Total project cost for DCs'!AN$4:AN$111,0,0)*_xlfn.XLOOKUP($A17,Drury_beneficiary_allocation!$A$5:$A$104,Drury_beneficiary_allocation!$C$5:$C$104,0,0)</f>
        <v>0</v>
      </c>
      <c r="AE17" s="349">
        <f t="shared" si="2"/>
        <v>5390840.5341100749</v>
      </c>
      <c r="AF17" s="349"/>
      <c r="AG17" s="349">
        <f t="shared" si="4"/>
        <v>5390840.5341100749</v>
      </c>
      <c r="AH17" s="353">
        <v>0</v>
      </c>
      <c r="AI17" s="354" t="str">
        <f t="shared" si="3"/>
        <v>Arterial</v>
      </c>
      <c r="AJ17" s="349"/>
      <c r="AK17" s="349"/>
      <c r="AL17" s="355">
        <f>_xlfn.XLOOKUP(A17,'P1 Date Adjustment'!B:B,'P1 Date Adjustment'!F:F,"not found",0)</f>
        <v>2050</v>
      </c>
      <c r="AM17" s="349">
        <f t="shared" si="5"/>
        <v>5154497.1247702697</v>
      </c>
      <c r="AN17" s="360"/>
      <c r="AO17" s="360"/>
    </row>
    <row r="18" spans="1:41" ht="45" x14ac:dyDescent="0.25">
      <c r="A18" s="129" t="s">
        <v>259</v>
      </c>
      <c r="B18" s="358" t="s">
        <v>260</v>
      </c>
      <c r="C18" s="358" t="str">
        <f>_xlfn.XLOOKUP($A18,'Total project cost for DCs'!A:A,'Total project cost for DCs'!C:C,"Not found",0)</f>
        <v>Active mode upgrades- existing road layout with active modes on both sides + intersection upgrades for active mode crossing</v>
      </c>
      <c r="D18" s="355" t="s">
        <v>155</v>
      </c>
      <c r="E18" s="355" t="s">
        <v>199</v>
      </c>
      <c r="H18" s="355" t="s">
        <v>825</v>
      </c>
      <c r="I18" s="359">
        <f>_xlfn.XLOOKUP($H18,DC_growth_AGS!$A$665:$A$673,DC_growth_AGS!$O$665:$O$673,"Not found",0)</f>
        <v>0.95615833786134774</v>
      </c>
      <c r="J18" s="355">
        <v>2035</v>
      </c>
      <c r="K18" s="360">
        <f>_xlfn.XLOOKUP($A18,'Total project cost for DCs'!$A$4:$A$111,'Total project cost for DCs'!U$4:U$111,0,0)*_xlfn.XLOOKUP($A18,Drury_beneficiary_allocation!$A$5:$A$104,Drury_beneficiary_allocation!$C$5:$C$104,0,0)</f>
        <v>824296.61900121148</v>
      </c>
      <c r="L18" s="360">
        <f>_xlfn.XLOOKUP($A18,'Total project cost for DCs'!$A$4:$A$111,'Total project cost for DCs'!V$4:V$111,0,0)*_xlfn.XLOOKUP($A18,Drury_beneficiary_allocation!$A$5:$A$104,Drury_beneficiary_allocation!$C$5:$C$104,0,0)</f>
        <v>8421239.067885194</v>
      </c>
      <c r="M18" s="360">
        <f>_xlfn.XLOOKUP($A18,'Total project cost for DCs'!$A$4:$A$111,'Total project cost for DCs'!W$4:W$111,0,0)*_xlfn.XLOOKUP($A18,Drury_beneficiary_allocation!$A$5:$A$104,Drury_beneficiary_allocation!$C$5:$C$104,0,0)</f>
        <v>0</v>
      </c>
      <c r="N18" s="360">
        <f>_xlfn.XLOOKUP($A18,'Total project cost for DCs'!$A$4:$A$111,'Total project cost for DCs'!X$4:X$111,0,0)*_xlfn.XLOOKUP($A18,Drury_beneficiary_allocation!$A$5:$A$104,Drury_beneficiary_allocation!$C$5:$C$104,0,0)</f>
        <v>0</v>
      </c>
      <c r="O18" s="360">
        <f>_xlfn.XLOOKUP($A18,'Total project cost for DCs'!$A$4:$A$111,'Total project cost for DCs'!Y$4:Y$111,0,0)*_xlfn.XLOOKUP($A18,Drury_beneficiary_allocation!$A$5:$A$104,Drury_beneficiary_allocation!$C$5:$C$104,0,0)</f>
        <v>0</v>
      </c>
      <c r="P18" s="360">
        <f>_xlfn.XLOOKUP($A18,'Total project cost for DCs'!$A$4:$A$111,'Total project cost for DCs'!Z$4:Z$111,0,0)*_xlfn.XLOOKUP($A18,Drury_beneficiary_allocation!$A$5:$A$104,Drury_beneficiary_allocation!$C$5:$C$104,0,0)</f>
        <v>0</v>
      </c>
      <c r="Q18" s="360">
        <f>_xlfn.XLOOKUP($A18,'Total project cost for DCs'!$A$4:$A$111,'Total project cost for DCs'!AA$4:AA$111,0,0)*_xlfn.XLOOKUP($A18,Drury_beneficiary_allocation!$A$5:$A$104,Drury_beneficiary_allocation!$C$5:$C$104,0,0)</f>
        <v>0</v>
      </c>
      <c r="R18" s="360">
        <f>_xlfn.XLOOKUP($A18,'Total project cost for DCs'!$A$4:$A$111,'Total project cost for DCs'!AB$4:AB$111,0,0)*_xlfn.XLOOKUP($A18,Drury_beneficiary_allocation!$A$5:$A$104,Drury_beneficiary_allocation!$C$5:$C$104,0,0)</f>
        <v>0</v>
      </c>
      <c r="S18" s="360">
        <f>_xlfn.XLOOKUP($A18,'Total project cost for DCs'!$A$4:$A$111,'Total project cost for DCs'!AC$4:AC$111,0,0)*_xlfn.XLOOKUP($A18,Drury_beneficiary_allocation!$A$5:$A$104,Drury_beneficiary_allocation!$C$5:$C$104,0,0)</f>
        <v>0</v>
      </c>
      <c r="T18" s="360">
        <f>_xlfn.XLOOKUP($A18,'Total project cost for DCs'!$A$4:$A$111,'Total project cost for DCs'!AD$4:AD$111,0,0)*_xlfn.XLOOKUP($A18,Drury_beneficiary_allocation!$A$5:$A$104,Drury_beneficiary_allocation!$C$5:$C$104,0,0)</f>
        <v>0</v>
      </c>
      <c r="U18" s="360">
        <f>_xlfn.XLOOKUP($A18,'Total project cost for DCs'!$A$4:$A$111,'Total project cost for DCs'!AE$4:AE$111,0,0)*_xlfn.XLOOKUP($A18,Drury_beneficiary_allocation!$A$5:$A$104,Drury_beneficiary_allocation!$C$5:$C$104,0,0)</f>
        <v>0</v>
      </c>
      <c r="V18" s="360">
        <f>_xlfn.XLOOKUP($A18,'Total project cost for DCs'!$A$4:$A$111,'Total project cost for DCs'!AF$4:AF$111,0,0)*_xlfn.XLOOKUP($A18,Drury_beneficiary_allocation!$A$5:$A$104,Drury_beneficiary_allocation!$C$5:$C$104,0,0)</f>
        <v>0</v>
      </c>
      <c r="W18" s="360">
        <f>_xlfn.XLOOKUP($A18,'Total project cost for DCs'!$A$4:$A$111,'Total project cost for DCs'!AG$4:AG$111,0,0)*_xlfn.XLOOKUP($A18,Drury_beneficiary_allocation!$A$5:$A$104,Drury_beneficiary_allocation!$C$5:$C$104,0,0)</f>
        <v>0</v>
      </c>
      <c r="X18" s="360">
        <f>_xlfn.XLOOKUP($A18,'Total project cost for DCs'!$A$4:$A$111,'Total project cost for DCs'!AH$4:AH$111,0,0)*_xlfn.XLOOKUP($A18,Drury_beneficiary_allocation!$A$5:$A$104,Drury_beneficiary_allocation!$C$5:$C$104,0,0)</f>
        <v>0</v>
      </c>
      <c r="Y18" s="360">
        <f>_xlfn.XLOOKUP($A18,'Total project cost for DCs'!$A$4:$A$111,'Total project cost for DCs'!AI$4:AI$111,0,0)*_xlfn.XLOOKUP($A18,Drury_beneficiary_allocation!$A$5:$A$104,Drury_beneficiary_allocation!$C$5:$C$104,0,0)</f>
        <v>0</v>
      </c>
      <c r="Z18" s="360">
        <f>_xlfn.XLOOKUP($A18,'Total project cost for DCs'!$A$4:$A$111,'Total project cost for DCs'!AJ$4:AJ$111,0,0)*_xlfn.XLOOKUP($A18,Drury_beneficiary_allocation!$A$5:$A$104,Drury_beneficiary_allocation!$C$5:$C$104,0,0)</f>
        <v>0</v>
      </c>
      <c r="AA18" s="360">
        <f>_xlfn.XLOOKUP($A18,'Total project cost for DCs'!$A$4:$A$111,'Total project cost for DCs'!AK$4:AK$111,0,0)*_xlfn.XLOOKUP($A18,Drury_beneficiary_allocation!$A$5:$A$104,Drury_beneficiary_allocation!$C$5:$C$104,0,0)</f>
        <v>0</v>
      </c>
      <c r="AB18" s="360">
        <f>_xlfn.XLOOKUP($A18,'Total project cost for DCs'!$A$4:$A$111,'Total project cost for DCs'!AL$4:AL$111,0,0)*_xlfn.XLOOKUP($A18,Drury_beneficiary_allocation!$A$5:$A$104,Drury_beneficiary_allocation!$C$5:$C$104,0,0)</f>
        <v>0</v>
      </c>
      <c r="AC18" s="360">
        <f>_xlfn.XLOOKUP($A18,'Total project cost for DCs'!$A$4:$A$111,'Total project cost for DCs'!AM$4:AM$111,0,0)*_xlfn.XLOOKUP($A18,Drury_beneficiary_allocation!$A$5:$A$104,Drury_beneficiary_allocation!$C$5:$C$104,0,0)</f>
        <v>0</v>
      </c>
      <c r="AD18" s="360">
        <f>_xlfn.XLOOKUP($A18,'Total project cost for DCs'!$A$4:$A$111,'Total project cost for DCs'!AN$4:AN$111,0,0)*_xlfn.XLOOKUP($A18,Drury_beneficiary_allocation!$A$5:$A$104,Drury_beneficiary_allocation!$C$5:$C$104,0,0)</f>
        <v>0</v>
      </c>
      <c r="AE18" s="349">
        <f t="shared" si="2"/>
        <v>9245535.6868864056</v>
      </c>
      <c r="AF18" s="349"/>
      <c r="AG18" s="349">
        <f t="shared" si="4"/>
        <v>9245535.6868864056</v>
      </c>
      <c r="AH18" s="353">
        <v>0</v>
      </c>
      <c r="AI18" s="354" t="str">
        <f t="shared" si="3"/>
        <v>Collector</v>
      </c>
      <c r="AJ18" s="349"/>
      <c r="AK18" s="349"/>
      <c r="AL18" s="355">
        <f>_xlfn.XLOOKUP(A18,'P1 Date Adjustment'!B:B,'P1 Date Adjustment'!F:F,"not found",0)</f>
        <v>2035</v>
      </c>
      <c r="AM18" s="349">
        <f t="shared" si="5"/>
        <v>8840196.0350110792</v>
      </c>
      <c r="AN18" s="360"/>
      <c r="AO18" s="360"/>
    </row>
    <row r="19" spans="1:41" ht="45" x14ac:dyDescent="0.25">
      <c r="A19" s="129">
        <v>21</v>
      </c>
      <c r="B19" s="358" t="s">
        <v>262</v>
      </c>
      <c r="C19" s="358" t="str">
        <f>_xlfn.XLOOKUP($A19,'Total project cost for DCs'!A:A,'Total project cost for DCs'!C:C,"Not found",0)</f>
        <v>Active mode upgrades- existing road layout with active modes on both sides + intersection upgrades for active mode crossing</v>
      </c>
      <c r="D19" s="355" t="s">
        <v>155</v>
      </c>
      <c r="E19" s="355" t="s">
        <v>199</v>
      </c>
      <c r="H19" s="355" t="s">
        <v>825</v>
      </c>
      <c r="I19" s="359">
        <f>_xlfn.XLOOKUP($H19,DC_growth_AGS!$A$665:$A$673,DC_growth_AGS!$O$665:$O$673,"Not found",0)</f>
        <v>0.95615833786134774</v>
      </c>
      <c r="J19" s="355">
        <v>2035</v>
      </c>
      <c r="K19" s="360">
        <f>_xlfn.XLOOKUP($A19,'Total project cost for DCs'!$A$4:$A$111,'Total project cost for DCs'!U$4:U$111,0,0)*_xlfn.XLOOKUP($A19,Drury_beneficiary_allocation!$A$5:$A$104,Drury_beneficiary_allocation!$C$5:$C$104,0,0)</f>
        <v>289373.93458434625</v>
      </c>
      <c r="L19" s="360">
        <f>_xlfn.XLOOKUP($A19,'Total project cost for DCs'!$A$4:$A$111,'Total project cost for DCs'!V$4:V$111,0,0)*_xlfn.XLOOKUP($A19,Drury_beneficiary_allocation!$A$5:$A$104,Drury_beneficiary_allocation!$C$5:$C$104,0,0)</f>
        <v>0</v>
      </c>
      <c r="M19" s="360">
        <f>_xlfn.XLOOKUP($A19,'Total project cost for DCs'!$A$4:$A$111,'Total project cost for DCs'!W$4:W$111,0,0)*_xlfn.XLOOKUP($A19,Drury_beneficiary_allocation!$A$5:$A$104,Drury_beneficiary_allocation!$C$5:$C$104,0,0)</f>
        <v>0</v>
      </c>
      <c r="N19" s="360">
        <f>_xlfn.XLOOKUP($A19,'Total project cost for DCs'!$A$4:$A$111,'Total project cost for DCs'!X$4:X$111,0,0)*_xlfn.XLOOKUP($A19,Drury_beneficiary_allocation!$A$5:$A$104,Drury_beneficiary_allocation!$C$5:$C$104,0,0)</f>
        <v>0</v>
      </c>
      <c r="O19" s="360">
        <f>_xlfn.XLOOKUP($A19,'Total project cost for DCs'!$A$4:$A$111,'Total project cost for DCs'!Y$4:Y$111,0,0)*_xlfn.XLOOKUP($A19,Drury_beneficiary_allocation!$A$5:$A$104,Drury_beneficiary_allocation!$C$5:$C$104,0,0)</f>
        <v>0</v>
      </c>
      <c r="P19" s="360">
        <f>_xlfn.XLOOKUP($A19,'Total project cost for DCs'!$A$4:$A$111,'Total project cost for DCs'!Z$4:Z$111,0,0)*_xlfn.XLOOKUP($A19,Drury_beneficiary_allocation!$A$5:$A$104,Drury_beneficiary_allocation!$C$5:$C$104,0,0)</f>
        <v>0</v>
      </c>
      <c r="Q19" s="360">
        <f>_xlfn.XLOOKUP($A19,'Total project cost for DCs'!$A$4:$A$111,'Total project cost for DCs'!AA$4:AA$111,0,0)*_xlfn.XLOOKUP($A19,Drury_beneficiary_allocation!$A$5:$A$104,Drury_beneficiary_allocation!$C$5:$C$104,0,0)</f>
        <v>0</v>
      </c>
      <c r="R19" s="360">
        <f>_xlfn.XLOOKUP($A19,'Total project cost for DCs'!$A$4:$A$111,'Total project cost for DCs'!AB$4:AB$111,0,0)*_xlfn.XLOOKUP($A19,Drury_beneficiary_allocation!$A$5:$A$104,Drury_beneficiary_allocation!$C$5:$C$104,0,0)</f>
        <v>0</v>
      </c>
      <c r="S19" s="360">
        <f>_xlfn.XLOOKUP($A19,'Total project cost for DCs'!$A$4:$A$111,'Total project cost for DCs'!AC$4:AC$111,0,0)*_xlfn.XLOOKUP($A19,Drury_beneficiary_allocation!$A$5:$A$104,Drury_beneficiary_allocation!$C$5:$C$104,0,0)</f>
        <v>0</v>
      </c>
      <c r="T19" s="360">
        <f>_xlfn.XLOOKUP($A19,'Total project cost for DCs'!$A$4:$A$111,'Total project cost for DCs'!AD$4:AD$111,0,0)*_xlfn.XLOOKUP($A19,Drury_beneficiary_allocation!$A$5:$A$104,Drury_beneficiary_allocation!$C$5:$C$104,0,0)</f>
        <v>0</v>
      </c>
      <c r="U19" s="360">
        <f>_xlfn.XLOOKUP($A19,'Total project cost for DCs'!$A$4:$A$111,'Total project cost for DCs'!AE$4:AE$111,0,0)*_xlfn.XLOOKUP($A19,Drury_beneficiary_allocation!$A$5:$A$104,Drury_beneficiary_allocation!$C$5:$C$104,0,0)</f>
        <v>0</v>
      </c>
      <c r="V19" s="360">
        <f>_xlfn.XLOOKUP($A19,'Total project cost for DCs'!$A$4:$A$111,'Total project cost for DCs'!AF$4:AF$111,0,0)*_xlfn.XLOOKUP($A19,Drury_beneficiary_allocation!$A$5:$A$104,Drury_beneficiary_allocation!$C$5:$C$104,0,0)</f>
        <v>0</v>
      </c>
      <c r="W19" s="360">
        <f>_xlfn.XLOOKUP($A19,'Total project cost for DCs'!$A$4:$A$111,'Total project cost for DCs'!AG$4:AG$111,0,0)*_xlfn.XLOOKUP($A19,Drury_beneficiary_allocation!$A$5:$A$104,Drury_beneficiary_allocation!$C$5:$C$104,0,0)</f>
        <v>0</v>
      </c>
      <c r="X19" s="360">
        <f>_xlfn.XLOOKUP($A19,'Total project cost for DCs'!$A$4:$A$111,'Total project cost for DCs'!AH$4:AH$111,0,0)*_xlfn.XLOOKUP($A19,Drury_beneficiary_allocation!$A$5:$A$104,Drury_beneficiary_allocation!$C$5:$C$104,0,0)</f>
        <v>0</v>
      </c>
      <c r="Y19" s="360">
        <f>_xlfn.XLOOKUP($A19,'Total project cost for DCs'!$A$4:$A$111,'Total project cost for DCs'!AI$4:AI$111,0,0)*_xlfn.XLOOKUP($A19,Drury_beneficiary_allocation!$A$5:$A$104,Drury_beneficiary_allocation!$C$5:$C$104,0,0)</f>
        <v>0</v>
      </c>
      <c r="Z19" s="360">
        <f>_xlfn.XLOOKUP($A19,'Total project cost for DCs'!$A$4:$A$111,'Total project cost for DCs'!AJ$4:AJ$111,0,0)*_xlfn.XLOOKUP($A19,Drury_beneficiary_allocation!$A$5:$A$104,Drury_beneficiary_allocation!$C$5:$C$104,0,0)</f>
        <v>0</v>
      </c>
      <c r="AA19" s="360">
        <f>_xlfn.XLOOKUP($A19,'Total project cost for DCs'!$A$4:$A$111,'Total project cost for DCs'!AK$4:AK$111,0,0)*_xlfn.XLOOKUP($A19,Drury_beneficiary_allocation!$A$5:$A$104,Drury_beneficiary_allocation!$C$5:$C$104,0,0)</f>
        <v>0</v>
      </c>
      <c r="AB19" s="360">
        <f>_xlfn.XLOOKUP($A19,'Total project cost for DCs'!$A$4:$A$111,'Total project cost for DCs'!AL$4:AL$111,0,0)*_xlfn.XLOOKUP($A19,Drury_beneficiary_allocation!$A$5:$A$104,Drury_beneficiary_allocation!$C$5:$C$104,0,0)</f>
        <v>0</v>
      </c>
      <c r="AC19" s="360">
        <f>_xlfn.XLOOKUP($A19,'Total project cost for DCs'!$A$4:$A$111,'Total project cost for DCs'!AM$4:AM$111,0,0)*_xlfn.XLOOKUP($A19,Drury_beneficiary_allocation!$A$5:$A$104,Drury_beneficiary_allocation!$C$5:$C$104,0,0)</f>
        <v>0</v>
      </c>
      <c r="AD19" s="360">
        <f>_xlfn.XLOOKUP($A19,'Total project cost for DCs'!$A$4:$A$111,'Total project cost for DCs'!AN$4:AN$111,0,0)*_xlfn.XLOOKUP($A19,Drury_beneficiary_allocation!$A$5:$A$104,Drury_beneficiary_allocation!$C$5:$C$104,0,0)</f>
        <v>0</v>
      </c>
      <c r="AE19" s="349">
        <f t="shared" si="2"/>
        <v>289373.93458434625</v>
      </c>
      <c r="AF19" s="349"/>
      <c r="AG19" s="349">
        <f t="shared" si="4"/>
        <v>289373.93458434625</v>
      </c>
      <c r="AH19" s="353">
        <v>0</v>
      </c>
      <c r="AI19" s="354" t="str">
        <f t="shared" si="3"/>
        <v>Collector</v>
      </c>
      <c r="AJ19" s="349"/>
      <c r="AK19" s="349"/>
      <c r="AL19" s="355">
        <f>_xlfn.XLOOKUP(A19,'P1 Date Adjustment'!B:B,'P1 Date Adjustment'!F:F,"not found",0)</f>
        <v>2035</v>
      </c>
      <c r="AM19" s="349">
        <f t="shared" si="5"/>
        <v>276687.30031256686</v>
      </c>
      <c r="AN19" s="360"/>
      <c r="AO19" s="360"/>
    </row>
    <row r="20" spans="1:41" x14ac:dyDescent="0.25">
      <c r="A20" s="129">
        <v>22</v>
      </c>
      <c r="B20" s="358" t="s">
        <v>263</v>
      </c>
      <c r="C20" s="358" t="str">
        <f>_xlfn.XLOOKUP($A20,'Total project cost for DCs'!A:A,'Total project cost for DCs'!C:C,"Not found",0)</f>
        <v>Upgrade intersection with active modes facilities(TDM)</v>
      </c>
      <c r="D20" s="355" t="s">
        <v>155</v>
      </c>
      <c r="E20" s="355" t="s">
        <v>223</v>
      </c>
      <c r="H20" s="355" t="s">
        <v>825</v>
      </c>
      <c r="I20" s="359">
        <f>_xlfn.XLOOKUP($H20,DC_growth_AGS!$A$665:$A$673,DC_growth_AGS!$O$665:$O$673,"Not found",0)</f>
        <v>0.95615833786134774</v>
      </c>
      <c r="J20" s="355">
        <v>2033</v>
      </c>
      <c r="K20" s="360">
        <f>_xlfn.XLOOKUP($A20,'Total project cost for DCs'!$A$4:$A$111,'Total project cost for DCs'!U$4:U$111,0,0)*_xlfn.XLOOKUP($A20,Drury_beneficiary_allocation!$A$5:$A$104,Drury_beneficiary_allocation!$C$5:$C$104,0,0)</f>
        <v>153804.07150785005</v>
      </c>
      <c r="L20" s="360">
        <f>_xlfn.XLOOKUP($A20,'Total project cost for DCs'!$A$4:$A$111,'Total project cost for DCs'!V$4:V$111,0,0)*_xlfn.XLOOKUP($A20,Drury_beneficiary_allocation!$A$5:$A$104,Drury_beneficiary_allocation!$C$5:$C$104,0,0)</f>
        <v>1571304.3410891527</v>
      </c>
      <c r="M20" s="360">
        <f>_xlfn.XLOOKUP($A20,'Total project cost for DCs'!$A$4:$A$111,'Total project cost for DCs'!W$4:W$111,0,0)*_xlfn.XLOOKUP($A20,Drury_beneficiary_allocation!$A$5:$A$104,Drury_beneficiary_allocation!$C$5:$C$104,0,0)</f>
        <v>0</v>
      </c>
      <c r="N20" s="360">
        <f>_xlfn.XLOOKUP($A20,'Total project cost for DCs'!$A$4:$A$111,'Total project cost for DCs'!X$4:X$111,0,0)*_xlfn.XLOOKUP($A20,Drury_beneficiary_allocation!$A$5:$A$104,Drury_beneficiary_allocation!$C$5:$C$104,0,0)</f>
        <v>0</v>
      </c>
      <c r="O20" s="360">
        <f>_xlfn.XLOOKUP($A20,'Total project cost for DCs'!$A$4:$A$111,'Total project cost for DCs'!Y$4:Y$111,0,0)*_xlfn.XLOOKUP($A20,Drury_beneficiary_allocation!$A$5:$A$104,Drury_beneficiary_allocation!$C$5:$C$104,0,0)</f>
        <v>0</v>
      </c>
      <c r="P20" s="360">
        <f>_xlfn.XLOOKUP($A20,'Total project cost for DCs'!$A$4:$A$111,'Total project cost for DCs'!Z$4:Z$111,0,0)*_xlfn.XLOOKUP($A20,Drury_beneficiary_allocation!$A$5:$A$104,Drury_beneficiary_allocation!$C$5:$C$104,0,0)</f>
        <v>0</v>
      </c>
      <c r="Q20" s="360">
        <f>_xlfn.XLOOKUP($A20,'Total project cost for DCs'!$A$4:$A$111,'Total project cost for DCs'!AA$4:AA$111,0,0)*_xlfn.XLOOKUP($A20,Drury_beneficiary_allocation!$A$5:$A$104,Drury_beneficiary_allocation!$C$5:$C$104,0,0)</f>
        <v>0</v>
      </c>
      <c r="R20" s="360">
        <f>_xlfn.XLOOKUP($A20,'Total project cost for DCs'!$A$4:$A$111,'Total project cost for DCs'!AB$4:AB$111,0,0)*_xlfn.XLOOKUP($A20,Drury_beneficiary_allocation!$A$5:$A$104,Drury_beneficiary_allocation!$C$5:$C$104,0,0)</f>
        <v>0</v>
      </c>
      <c r="S20" s="360">
        <f>_xlfn.XLOOKUP($A20,'Total project cost for DCs'!$A$4:$A$111,'Total project cost for DCs'!AC$4:AC$111,0,0)*_xlfn.XLOOKUP($A20,Drury_beneficiary_allocation!$A$5:$A$104,Drury_beneficiary_allocation!$C$5:$C$104,0,0)</f>
        <v>0</v>
      </c>
      <c r="T20" s="360">
        <f>_xlfn.XLOOKUP($A20,'Total project cost for DCs'!$A$4:$A$111,'Total project cost for DCs'!AD$4:AD$111,0,0)*_xlfn.XLOOKUP($A20,Drury_beneficiary_allocation!$A$5:$A$104,Drury_beneficiary_allocation!$C$5:$C$104,0,0)</f>
        <v>0</v>
      </c>
      <c r="U20" s="360">
        <f>_xlfn.XLOOKUP($A20,'Total project cost for DCs'!$A$4:$A$111,'Total project cost for DCs'!AE$4:AE$111,0,0)*_xlfn.XLOOKUP($A20,Drury_beneficiary_allocation!$A$5:$A$104,Drury_beneficiary_allocation!$C$5:$C$104,0,0)</f>
        <v>0</v>
      </c>
      <c r="V20" s="360">
        <f>_xlfn.XLOOKUP($A20,'Total project cost for DCs'!$A$4:$A$111,'Total project cost for DCs'!AF$4:AF$111,0,0)*_xlfn.XLOOKUP($A20,Drury_beneficiary_allocation!$A$5:$A$104,Drury_beneficiary_allocation!$C$5:$C$104,0,0)</f>
        <v>0</v>
      </c>
      <c r="W20" s="360">
        <f>_xlfn.XLOOKUP($A20,'Total project cost for DCs'!$A$4:$A$111,'Total project cost for DCs'!AG$4:AG$111,0,0)*_xlfn.XLOOKUP($A20,Drury_beneficiary_allocation!$A$5:$A$104,Drury_beneficiary_allocation!$C$5:$C$104,0,0)</f>
        <v>0</v>
      </c>
      <c r="X20" s="360">
        <f>_xlfn.XLOOKUP($A20,'Total project cost for DCs'!$A$4:$A$111,'Total project cost for DCs'!AH$4:AH$111,0,0)*_xlfn.XLOOKUP($A20,Drury_beneficiary_allocation!$A$5:$A$104,Drury_beneficiary_allocation!$C$5:$C$104,0,0)</f>
        <v>0</v>
      </c>
      <c r="Y20" s="360">
        <f>_xlfn.XLOOKUP($A20,'Total project cost for DCs'!$A$4:$A$111,'Total project cost for DCs'!AI$4:AI$111,0,0)*_xlfn.XLOOKUP($A20,Drury_beneficiary_allocation!$A$5:$A$104,Drury_beneficiary_allocation!$C$5:$C$104,0,0)</f>
        <v>0</v>
      </c>
      <c r="Z20" s="360">
        <f>_xlfn.XLOOKUP($A20,'Total project cost for DCs'!$A$4:$A$111,'Total project cost for DCs'!AJ$4:AJ$111,0,0)*_xlfn.XLOOKUP($A20,Drury_beneficiary_allocation!$A$5:$A$104,Drury_beneficiary_allocation!$C$5:$C$104,0,0)</f>
        <v>0</v>
      </c>
      <c r="AA20" s="360">
        <f>_xlfn.XLOOKUP($A20,'Total project cost for DCs'!$A$4:$A$111,'Total project cost for DCs'!AK$4:AK$111,0,0)*_xlfn.XLOOKUP($A20,Drury_beneficiary_allocation!$A$5:$A$104,Drury_beneficiary_allocation!$C$5:$C$104,0,0)</f>
        <v>0</v>
      </c>
      <c r="AB20" s="360">
        <f>_xlfn.XLOOKUP($A20,'Total project cost for DCs'!$A$4:$A$111,'Total project cost for DCs'!AL$4:AL$111,0,0)*_xlfn.XLOOKUP($A20,Drury_beneficiary_allocation!$A$5:$A$104,Drury_beneficiary_allocation!$C$5:$C$104,0,0)</f>
        <v>0</v>
      </c>
      <c r="AC20" s="360">
        <f>_xlfn.XLOOKUP($A20,'Total project cost for DCs'!$A$4:$A$111,'Total project cost for DCs'!AM$4:AM$111,0,0)*_xlfn.XLOOKUP($A20,Drury_beneficiary_allocation!$A$5:$A$104,Drury_beneficiary_allocation!$C$5:$C$104,0,0)</f>
        <v>0</v>
      </c>
      <c r="AD20" s="360">
        <f>_xlfn.XLOOKUP($A20,'Total project cost for DCs'!$A$4:$A$111,'Total project cost for DCs'!AN$4:AN$111,0,0)*_xlfn.XLOOKUP($A20,Drury_beneficiary_allocation!$A$5:$A$104,Drury_beneficiary_allocation!$C$5:$C$104,0,0)</f>
        <v>0</v>
      </c>
      <c r="AE20" s="349">
        <f t="shared" si="2"/>
        <v>1725108.4125970027</v>
      </c>
      <c r="AF20" s="349"/>
      <c r="AG20" s="349">
        <f t="shared" si="4"/>
        <v>1725108.4125970027</v>
      </c>
      <c r="AH20" s="353">
        <v>0</v>
      </c>
      <c r="AI20" s="354" t="str">
        <f t="shared" si="3"/>
        <v>Collector</v>
      </c>
      <c r="AJ20" s="349"/>
      <c r="AK20" s="349"/>
      <c r="AL20" s="355">
        <f>_xlfn.XLOOKUP(A20,'P1 Date Adjustment'!B:B,'P1 Date Adjustment'!F:F,"not found",0)</f>
        <v>2033</v>
      </c>
      <c r="AM20" s="349">
        <f t="shared" si="5"/>
        <v>1649476.7924193782</v>
      </c>
      <c r="AN20" s="360"/>
      <c r="AO20" s="360"/>
    </row>
    <row r="21" spans="1:41" ht="45" x14ac:dyDescent="0.25">
      <c r="A21" s="129" t="s">
        <v>281</v>
      </c>
      <c r="B21" s="358" t="s">
        <v>282</v>
      </c>
      <c r="C21" s="358" t="str">
        <f>_xlfn.XLOOKUP($A21,'Total project cost for DCs'!A:A,'Total project cost for DCs'!C:C,"Not found",0)</f>
        <v xml:space="preserve">Interim 2-lane – install kerb and channel within existing road corridor with provision of active modes on both sides, 20m cross-section </v>
      </c>
      <c r="D21" s="355" t="s">
        <v>155</v>
      </c>
      <c r="E21" s="355" t="s">
        <v>145</v>
      </c>
      <c r="H21" s="355" t="s">
        <v>825</v>
      </c>
      <c r="I21" s="359">
        <f>_xlfn.XLOOKUP($H21,DC_growth_AGS!$A$665:$A$673,DC_growth_AGS!$O$665:$O$673,"Not found",0)</f>
        <v>0.95615833786134774</v>
      </c>
      <c r="J21" s="355">
        <v>2025</v>
      </c>
      <c r="K21" s="360">
        <f>_xlfn.XLOOKUP($A21,'Total project cost for DCs'!$A$4:$A$111,'Total project cost for DCs'!U$4:U$111,0,0)*_xlfn.XLOOKUP($A21,Drury_beneficiary_allocation!$A$5:$A$104,Drury_beneficiary_allocation!$C$5:$C$104,0,0)</f>
        <v>0</v>
      </c>
      <c r="L21" s="360">
        <f>_xlfn.XLOOKUP($A21,'Total project cost for DCs'!$A$4:$A$111,'Total project cost for DCs'!V$4:V$111,0,0)*_xlfn.XLOOKUP($A21,Drury_beneficiary_allocation!$A$5:$A$104,Drury_beneficiary_allocation!$C$5:$C$104,0,0)</f>
        <v>0</v>
      </c>
      <c r="M21" s="360">
        <f>_xlfn.XLOOKUP($A21,'Total project cost for DCs'!$A$4:$A$111,'Total project cost for DCs'!W$4:W$111,0,0)*_xlfn.XLOOKUP($A21,Drury_beneficiary_allocation!$A$5:$A$104,Drury_beneficiary_allocation!$C$5:$C$104,0,0)</f>
        <v>0</v>
      </c>
      <c r="N21" s="360">
        <f>_xlfn.XLOOKUP($A21,'Total project cost for DCs'!$A$4:$A$111,'Total project cost for DCs'!X$4:X$111,0,0)*_xlfn.XLOOKUP($A21,Drury_beneficiary_allocation!$A$5:$A$104,Drury_beneficiary_allocation!$C$5:$C$104,0,0)</f>
        <v>0</v>
      </c>
      <c r="O21" s="360">
        <f>_xlfn.XLOOKUP($A21,'Total project cost for DCs'!$A$4:$A$111,'Total project cost for DCs'!Y$4:Y$111,0,0)*_xlfn.XLOOKUP($A21,Drury_beneficiary_allocation!$A$5:$A$104,Drury_beneficiary_allocation!$C$5:$C$104,0,0)</f>
        <v>0</v>
      </c>
      <c r="P21" s="360">
        <f>_xlfn.XLOOKUP($A21,'Total project cost for DCs'!$A$4:$A$111,'Total project cost for DCs'!Z$4:Z$111,0,0)*_xlfn.XLOOKUP($A21,Drury_beneficiary_allocation!$A$5:$A$104,Drury_beneficiary_allocation!$C$5:$C$104,0,0)</f>
        <v>0</v>
      </c>
      <c r="Q21" s="360">
        <f>_xlfn.XLOOKUP($A21,'Total project cost for DCs'!$A$4:$A$111,'Total project cost for DCs'!AA$4:AA$111,0,0)*_xlfn.XLOOKUP($A21,Drury_beneficiary_allocation!$A$5:$A$104,Drury_beneficiary_allocation!$C$5:$C$104,0,0)</f>
        <v>0</v>
      </c>
      <c r="R21" s="360">
        <f>_xlfn.XLOOKUP($A21,'Total project cost for DCs'!$A$4:$A$111,'Total project cost for DCs'!AB$4:AB$111,0,0)*_xlfn.XLOOKUP($A21,Drury_beneficiary_allocation!$A$5:$A$104,Drury_beneficiary_allocation!$C$5:$C$104,0,0)</f>
        <v>0</v>
      </c>
      <c r="S21" s="360">
        <f>_xlfn.XLOOKUP($A21,'Total project cost for DCs'!$A$4:$A$111,'Total project cost for DCs'!AC$4:AC$111,0,0)*_xlfn.XLOOKUP($A21,Drury_beneficiary_allocation!$A$5:$A$104,Drury_beneficiary_allocation!$C$5:$C$104,0,0)</f>
        <v>0</v>
      </c>
      <c r="T21" s="360">
        <f>_xlfn.XLOOKUP($A21,'Total project cost for DCs'!$A$4:$A$111,'Total project cost for DCs'!AD$4:AD$111,0,0)*_xlfn.XLOOKUP($A21,Drury_beneficiary_allocation!$A$5:$A$104,Drury_beneficiary_allocation!$C$5:$C$104,0,0)</f>
        <v>0</v>
      </c>
      <c r="U21" s="360">
        <f>_xlfn.XLOOKUP($A21,'Total project cost for DCs'!$A$4:$A$111,'Total project cost for DCs'!AE$4:AE$111,0,0)*_xlfn.XLOOKUP($A21,Drury_beneficiary_allocation!$A$5:$A$104,Drury_beneficiary_allocation!$C$5:$C$104,0,0)</f>
        <v>0</v>
      </c>
      <c r="V21" s="360">
        <f>_xlfn.XLOOKUP($A21,'Total project cost for DCs'!$A$4:$A$111,'Total project cost for DCs'!AF$4:AF$111,0,0)*_xlfn.XLOOKUP($A21,Drury_beneficiary_allocation!$A$5:$A$104,Drury_beneficiary_allocation!$C$5:$C$104,0,0)</f>
        <v>0</v>
      </c>
      <c r="W21" s="360">
        <f>_xlfn.XLOOKUP($A21,'Total project cost for DCs'!$A$4:$A$111,'Total project cost for DCs'!AG$4:AG$111,0,0)*_xlfn.XLOOKUP($A21,Drury_beneficiary_allocation!$A$5:$A$104,Drury_beneficiary_allocation!$C$5:$C$104,0,0)</f>
        <v>0</v>
      </c>
      <c r="X21" s="360">
        <f>_xlfn.XLOOKUP($A21,'Total project cost for DCs'!$A$4:$A$111,'Total project cost for DCs'!AH$4:AH$111,0,0)*_xlfn.XLOOKUP($A21,Drury_beneficiary_allocation!$A$5:$A$104,Drury_beneficiary_allocation!$C$5:$C$104,0,0)</f>
        <v>0</v>
      </c>
      <c r="Y21" s="360">
        <f>_xlfn.XLOOKUP($A21,'Total project cost for DCs'!$A$4:$A$111,'Total project cost for DCs'!AI$4:AI$111,0,0)*_xlfn.XLOOKUP($A21,Drury_beneficiary_allocation!$A$5:$A$104,Drury_beneficiary_allocation!$C$5:$C$104,0,0)</f>
        <v>0</v>
      </c>
      <c r="Z21" s="360">
        <f>_xlfn.XLOOKUP($A21,'Total project cost for DCs'!$A$4:$A$111,'Total project cost for DCs'!AJ$4:AJ$111,0,0)*_xlfn.XLOOKUP($A21,Drury_beneficiary_allocation!$A$5:$A$104,Drury_beneficiary_allocation!$C$5:$C$104,0,0)</f>
        <v>0</v>
      </c>
      <c r="AA21" s="360">
        <f>_xlfn.XLOOKUP($A21,'Total project cost for DCs'!$A$4:$A$111,'Total project cost for DCs'!AK$4:AK$111,0,0)*_xlfn.XLOOKUP($A21,Drury_beneficiary_allocation!$A$5:$A$104,Drury_beneficiary_allocation!$C$5:$C$104,0,0)</f>
        <v>0</v>
      </c>
      <c r="AB21" s="360">
        <f>_xlfn.XLOOKUP($A21,'Total project cost for DCs'!$A$4:$A$111,'Total project cost for DCs'!AL$4:AL$111,0,0)*_xlfn.XLOOKUP($A21,Drury_beneficiary_allocation!$A$5:$A$104,Drury_beneficiary_allocation!$C$5:$C$104,0,0)</f>
        <v>0</v>
      </c>
      <c r="AC21" s="360">
        <f>_xlfn.XLOOKUP($A21,'Total project cost for DCs'!$A$4:$A$111,'Total project cost for DCs'!AM$4:AM$111,0,0)*_xlfn.XLOOKUP($A21,Drury_beneficiary_allocation!$A$5:$A$104,Drury_beneficiary_allocation!$C$5:$C$104,0,0)</f>
        <v>0</v>
      </c>
      <c r="AD21" s="360">
        <f>_xlfn.XLOOKUP($A21,'Total project cost for DCs'!$A$4:$A$111,'Total project cost for DCs'!AN$4:AN$111,0,0)*_xlfn.XLOOKUP($A21,Drury_beneficiary_allocation!$A$5:$A$104,Drury_beneficiary_allocation!$C$5:$C$104,0,0)</f>
        <v>0</v>
      </c>
      <c r="AE21" s="349">
        <f t="shared" si="2"/>
        <v>0</v>
      </c>
      <c r="AF21" s="349"/>
      <c r="AG21" s="349">
        <f t="shared" si="4"/>
        <v>0</v>
      </c>
      <c r="AH21" s="353">
        <v>0</v>
      </c>
      <c r="AI21" s="354" t="str">
        <f t="shared" si="3"/>
        <v>Arterial</v>
      </c>
      <c r="AJ21" s="349"/>
      <c r="AK21" s="349"/>
      <c r="AL21" s="355">
        <f>_xlfn.XLOOKUP(A21,'P1 Date Adjustment'!B:B,'P1 Date Adjustment'!F:F,"not found",0)</f>
        <v>2025</v>
      </c>
      <c r="AM21" s="349">
        <f t="shared" si="5"/>
        <v>0</v>
      </c>
      <c r="AN21" s="360"/>
      <c r="AO21" s="360"/>
    </row>
    <row r="22" spans="1:41" ht="60" x14ac:dyDescent="0.25">
      <c r="A22" s="129" t="s">
        <v>287</v>
      </c>
      <c r="B22" s="358" t="s">
        <v>282</v>
      </c>
      <c r="C22" s="358" t="str">
        <f>_xlfn.XLOOKUP($A22,'Total project cost for DCs'!A:A,'Total project cost for DCs'!C:C,"Not found",0)</f>
        <v>Final 4-lane - following interim option, upgrade Road corridor to provide four lanes with additional turning lanes at intersections where required (as indicated in SGA Design</v>
      </c>
      <c r="D22" s="355" t="s">
        <v>155</v>
      </c>
      <c r="E22" s="355" t="s">
        <v>157</v>
      </c>
      <c r="H22" s="355" t="s">
        <v>825</v>
      </c>
      <c r="I22" s="359">
        <f>_xlfn.XLOOKUP($H22,DC_growth_AGS!$A$665:$A$673,DC_growth_AGS!$O$665:$O$673,"Not found",0)</f>
        <v>0.95615833786134774</v>
      </c>
      <c r="J22" s="355">
        <v>2031</v>
      </c>
      <c r="K22" s="360">
        <f>_xlfn.XLOOKUP($A22,'Total project cost for DCs'!$A$4:$A$111,'Total project cost for DCs'!U$4:U$111,0,0)*_xlfn.XLOOKUP($A22,Drury_beneficiary_allocation!$A$5:$A$104,Drury_beneficiary_allocation!$C$5:$C$104,0,0)</f>
        <v>2544663.0900461804</v>
      </c>
      <c r="L22" s="360">
        <f>_xlfn.XLOOKUP($A22,'Total project cost for DCs'!$A$4:$A$111,'Total project cost for DCs'!V$4:V$111,0,0)*_xlfn.XLOOKUP($A22,Drury_beneficiary_allocation!$A$5:$A$104,Drury_beneficiary_allocation!$C$5:$C$104,0,0)</f>
        <v>622897.24983083806</v>
      </c>
      <c r="M22" s="360">
        <f>_xlfn.XLOOKUP($A22,'Total project cost for DCs'!$A$4:$A$111,'Total project cost for DCs'!W$4:W$111,0,0)*_xlfn.XLOOKUP($A22,Drury_beneficiary_allocation!$A$5:$A$104,Drury_beneficiary_allocation!$C$5:$C$104,0,0)</f>
        <v>6790843.9212938584</v>
      </c>
      <c r="N22" s="360">
        <f>_xlfn.XLOOKUP($A22,'Total project cost for DCs'!$A$4:$A$111,'Total project cost for DCs'!X$4:X$111,0,0)*_xlfn.XLOOKUP($A22,Drury_beneficiary_allocation!$A$5:$A$104,Drury_beneficiary_allocation!$C$5:$C$104,0,0)</f>
        <v>0</v>
      </c>
      <c r="O22" s="360">
        <f>_xlfn.XLOOKUP($A22,'Total project cost for DCs'!$A$4:$A$111,'Total project cost for DCs'!Y$4:Y$111,0,0)*_xlfn.XLOOKUP($A22,Drury_beneficiary_allocation!$A$5:$A$104,Drury_beneficiary_allocation!$C$5:$C$104,0,0)</f>
        <v>0</v>
      </c>
      <c r="P22" s="360">
        <f>_xlfn.XLOOKUP($A22,'Total project cost for DCs'!$A$4:$A$111,'Total project cost for DCs'!Z$4:Z$111,0,0)*_xlfn.XLOOKUP($A22,Drury_beneficiary_allocation!$A$5:$A$104,Drury_beneficiary_allocation!$C$5:$C$104,0,0)</f>
        <v>0</v>
      </c>
      <c r="Q22" s="360">
        <f>_xlfn.XLOOKUP($A22,'Total project cost for DCs'!$A$4:$A$111,'Total project cost for DCs'!AA$4:AA$111,0,0)*_xlfn.XLOOKUP($A22,Drury_beneficiary_allocation!$A$5:$A$104,Drury_beneficiary_allocation!$C$5:$C$104,0,0)</f>
        <v>0</v>
      </c>
      <c r="R22" s="360">
        <f>_xlfn.XLOOKUP($A22,'Total project cost for DCs'!$A$4:$A$111,'Total project cost for DCs'!AB$4:AB$111,0,0)*_xlfn.XLOOKUP($A22,Drury_beneficiary_allocation!$A$5:$A$104,Drury_beneficiary_allocation!$C$5:$C$104,0,0)</f>
        <v>0</v>
      </c>
      <c r="S22" s="360">
        <f>_xlfn.XLOOKUP($A22,'Total project cost for DCs'!$A$4:$A$111,'Total project cost for DCs'!AC$4:AC$111,0,0)*_xlfn.XLOOKUP($A22,Drury_beneficiary_allocation!$A$5:$A$104,Drury_beneficiary_allocation!$C$5:$C$104,0,0)</f>
        <v>0</v>
      </c>
      <c r="T22" s="360">
        <f>_xlfn.XLOOKUP($A22,'Total project cost for DCs'!$A$4:$A$111,'Total project cost for DCs'!AD$4:AD$111,0,0)*_xlfn.XLOOKUP($A22,Drury_beneficiary_allocation!$A$5:$A$104,Drury_beneficiary_allocation!$C$5:$C$104,0,0)</f>
        <v>0</v>
      </c>
      <c r="U22" s="360">
        <f>_xlfn.XLOOKUP($A22,'Total project cost for DCs'!$A$4:$A$111,'Total project cost for DCs'!AE$4:AE$111,0,0)*_xlfn.XLOOKUP($A22,Drury_beneficiary_allocation!$A$5:$A$104,Drury_beneficiary_allocation!$C$5:$C$104,0,0)</f>
        <v>0</v>
      </c>
      <c r="V22" s="360">
        <f>_xlfn.XLOOKUP($A22,'Total project cost for DCs'!$A$4:$A$111,'Total project cost for DCs'!AF$4:AF$111,0,0)*_xlfn.XLOOKUP($A22,Drury_beneficiary_allocation!$A$5:$A$104,Drury_beneficiary_allocation!$C$5:$C$104,0,0)</f>
        <v>0</v>
      </c>
      <c r="W22" s="360">
        <f>_xlfn.XLOOKUP($A22,'Total project cost for DCs'!$A$4:$A$111,'Total project cost for DCs'!AG$4:AG$111,0,0)*_xlfn.XLOOKUP($A22,Drury_beneficiary_allocation!$A$5:$A$104,Drury_beneficiary_allocation!$C$5:$C$104,0,0)</f>
        <v>0</v>
      </c>
      <c r="X22" s="360">
        <f>_xlfn.XLOOKUP($A22,'Total project cost for DCs'!$A$4:$A$111,'Total project cost for DCs'!AH$4:AH$111,0,0)*_xlfn.XLOOKUP($A22,Drury_beneficiary_allocation!$A$5:$A$104,Drury_beneficiary_allocation!$C$5:$C$104,0,0)</f>
        <v>0</v>
      </c>
      <c r="Y22" s="360">
        <f>_xlfn.XLOOKUP($A22,'Total project cost for DCs'!$A$4:$A$111,'Total project cost for DCs'!AI$4:AI$111,0,0)*_xlfn.XLOOKUP($A22,Drury_beneficiary_allocation!$A$5:$A$104,Drury_beneficiary_allocation!$C$5:$C$104,0,0)</f>
        <v>0</v>
      </c>
      <c r="Z22" s="360">
        <f>_xlfn.XLOOKUP($A22,'Total project cost for DCs'!$A$4:$A$111,'Total project cost for DCs'!AJ$4:AJ$111,0,0)*_xlfn.XLOOKUP($A22,Drury_beneficiary_allocation!$A$5:$A$104,Drury_beneficiary_allocation!$C$5:$C$104,0,0)</f>
        <v>0</v>
      </c>
      <c r="AA22" s="360">
        <f>_xlfn.XLOOKUP($A22,'Total project cost for DCs'!$A$4:$A$111,'Total project cost for DCs'!AK$4:AK$111,0,0)*_xlfn.XLOOKUP($A22,Drury_beneficiary_allocation!$A$5:$A$104,Drury_beneficiary_allocation!$C$5:$C$104,0,0)</f>
        <v>0</v>
      </c>
      <c r="AB22" s="360">
        <f>_xlfn.XLOOKUP($A22,'Total project cost for DCs'!$A$4:$A$111,'Total project cost for DCs'!AL$4:AL$111,0,0)*_xlfn.XLOOKUP($A22,Drury_beneficiary_allocation!$A$5:$A$104,Drury_beneficiary_allocation!$C$5:$C$104,0,0)</f>
        <v>0</v>
      </c>
      <c r="AC22" s="360">
        <f>_xlfn.XLOOKUP($A22,'Total project cost for DCs'!$A$4:$A$111,'Total project cost for DCs'!AM$4:AM$111,0,0)*_xlfn.XLOOKUP($A22,Drury_beneficiary_allocation!$A$5:$A$104,Drury_beneficiary_allocation!$C$5:$C$104,0,0)</f>
        <v>0</v>
      </c>
      <c r="AD22" s="360">
        <f>_xlfn.XLOOKUP($A22,'Total project cost for DCs'!$A$4:$A$111,'Total project cost for DCs'!AN$4:AN$111,0,0)*_xlfn.XLOOKUP($A22,Drury_beneficiary_allocation!$A$5:$A$104,Drury_beneficiary_allocation!$C$5:$C$104,0,0)</f>
        <v>0</v>
      </c>
      <c r="AE22" s="349">
        <f t="shared" si="2"/>
        <v>9958404.2611708771</v>
      </c>
      <c r="AF22" s="349"/>
      <c r="AG22" s="349">
        <f t="shared" si="4"/>
        <v>9958404.2611708771</v>
      </c>
      <c r="AH22" s="353">
        <v>0</v>
      </c>
      <c r="AI22" s="354" t="str">
        <f t="shared" si="3"/>
        <v>Arterial</v>
      </c>
      <c r="AJ22" s="349"/>
      <c r="AK22" s="349"/>
      <c r="AL22" s="355">
        <f>_xlfn.XLOOKUP(A22,'P1 Date Adjustment'!B:B,'P1 Date Adjustment'!F:F,"not found",0)</f>
        <v>2031</v>
      </c>
      <c r="AM22" s="349">
        <f t="shared" si="5"/>
        <v>9521811.2661125083</v>
      </c>
      <c r="AN22" s="360"/>
      <c r="AO22" s="360"/>
    </row>
    <row r="23" spans="1:41" ht="30" x14ac:dyDescent="0.25">
      <c r="A23" s="129">
        <v>24</v>
      </c>
      <c r="B23" s="358" t="s">
        <v>295</v>
      </c>
      <c r="C23" s="358" t="str">
        <f>_xlfn.XLOOKUP($A23,'Total project cost for DCs'!A:A,'Total project cost for DCs'!C:C,"Not found",0)</f>
        <v xml:space="preserve">2-lane urban - upgrade existing road layout with active modes on both sides, 20m cross-section </v>
      </c>
      <c r="D23" s="355" t="s">
        <v>155</v>
      </c>
      <c r="E23" s="355" t="s">
        <v>190</v>
      </c>
      <c r="H23" s="355" t="s">
        <v>825</v>
      </c>
      <c r="I23" s="359">
        <f>_xlfn.XLOOKUP($H23,DC_growth_AGS!$A$665:$A$673,DC_growth_AGS!$O$665:$O$673,"Not found",0)</f>
        <v>0.95615833786134774</v>
      </c>
      <c r="J23" s="355">
        <v>2038</v>
      </c>
      <c r="K23" s="360">
        <f>_xlfn.XLOOKUP($A23,'Total project cost for DCs'!$A$4:$A$111,'Total project cost for DCs'!U$4:U$111,0,0)*_xlfn.XLOOKUP($A23,Drury_beneficiary_allocation!$A$5:$A$104,Drury_beneficiary_allocation!$C$5:$C$104,0,0)</f>
        <v>0</v>
      </c>
      <c r="L23" s="360">
        <f>_xlfn.XLOOKUP($A23,'Total project cost for DCs'!$A$4:$A$111,'Total project cost for DCs'!V$4:V$111,0,0)*_xlfn.XLOOKUP($A23,Drury_beneficiary_allocation!$A$5:$A$104,Drury_beneficiary_allocation!$C$5:$C$104,0,0)</f>
        <v>1442162.4541033129</v>
      </c>
      <c r="M23" s="360">
        <f>_xlfn.XLOOKUP($A23,'Total project cost for DCs'!$A$4:$A$111,'Total project cost for DCs'!W$4:W$111,0,0)*_xlfn.XLOOKUP($A23,Drury_beneficiary_allocation!$A$5:$A$104,Drury_beneficiary_allocation!$C$5:$C$104,0,0)</f>
        <v>890403.37325088249</v>
      </c>
      <c r="N23" s="360">
        <f>_xlfn.XLOOKUP($A23,'Total project cost for DCs'!$A$4:$A$111,'Total project cost for DCs'!X$4:X$111,0,0)*_xlfn.XLOOKUP($A23,Drury_beneficiary_allocation!$A$5:$A$104,Drury_beneficiary_allocation!$C$5:$C$104,0,0)</f>
        <v>9096603.6984146275</v>
      </c>
      <c r="O23" s="360">
        <f>_xlfn.XLOOKUP($A23,'Total project cost for DCs'!$A$4:$A$111,'Total project cost for DCs'!Y$4:Y$111,0,0)*_xlfn.XLOOKUP($A23,Drury_beneficiary_allocation!$A$5:$A$104,Drury_beneficiary_allocation!$C$5:$C$104,0,0)</f>
        <v>0</v>
      </c>
      <c r="P23" s="360">
        <f>_xlfn.XLOOKUP($A23,'Total project cost for DCs'!$A$4:$A$111,'Total project cost for DCs'!Z$4:Z$111,0,0)*_xlfn.XLOOKUP($A23,Drury_beneficiary_allocation!$A$5:$A$104,Drury_beneficiary_allocation!$C$5:$C$104,0,0)</f>
        <v>0</v>
      </c>
      <c r="Q23" s="360">
        <f>_xlfn.XLOOKUP($A23,'Total project cost for DCs'!$A$4:$A$111,'Total project cost for DCs'!AA$4:AA$111,0,0)*_xlfn.XLOOKUP($A23,Drury_beneficiary_allocation!$A$5:$A$104,Drury_beneficiary_allocation!$C$5:$C$104,0,0)</f>
        <v>0</v>
      </c>
      <c r="R23" s="360">
        <f>_xlfn.XLOOKUP($A23,'Total project cost for DCs'!$A$4:$A$111,'Total project cost for DCs'!AB$4:AB$111,0,0)*_xlfn.XLOOKUP($A23,Drury_beneficiary_allocation!$A$5:$A$104,Drury_beneficiary_allocation!$C$5:$C$104,0,0)</f>
        <v>0</v>
      </c>
      <c r="S23" s="360">
        <f>_xlfn.XLOOKUP($A23,'Total project cost for DCs'!$A$4:$A$111,'Total project cost for DCs'!AC$4:AC$111,0,0)*_xlfn.XLOOKUP($A23,Drury_beneficiary_allocation!$A$5:$A$104,Drury_beneficiary_allocation!$C$5:$C$104,0,0)</f>
        <v>0</v>
      </c>
      <c r="T23" s="360">
        <f>_xlfn.XLOOKUP($A23,'Total project cost for DCs'!$A$4:$A$111,'Total project cost for DCs'!AD$4:AD$111,0,0)*_xlfn.XLOOKUP($A23,Drury_beneficiary_allocation!$A$5:$A$104,Drury_beneficiary_allocation!$C$5:$C$104,0,0)</f>
        <v>0</v>
      </c>
      <c r="U23" s="360">
        <f>_xlfn.XLOOKUP($A23,'Total project cost for DCs'!$A$4:$A$111,'Total project cost for DCs'!AE$4:AE$111,0,0)*_xlfn.XLOOKUP($A23,Drury_beneficiary_allocation!$A$5:$A$104,Drury_beneficiary_allocation!$C$5:$C$104,0,0)</f>
        <v>0</v>
      </c>
      <c r="V23" s="360">
        <f>_xlfn.XLOOKUP($A23,'Total project cost for DCs'!$A$4:$A$111,'Total project cost for DCs'!AF$4:AF$111,0,0)*_xlfn.XLOOKUP($A23,Drury_beneficiary_allocation!$A$5:$A$104,Drury_beneficiary_allocation!$C$5:$C$104,0,0)</f>
        <v>0</v>
      </c>
      <c r="W23" s="360">
        <f>_xlfn.XLOOKUP($A23,'Total project cost for DCs'!$A$4:$A$111,'Total project cost for DCs'!AG$4:AG$111,0,0)*_xlfn.XLOOKUP($A23,Drury_beneficiary_allocation!$A$5:$A$104,Drury_beneficiary_allocation!$C$5:$C$104,0,0)</f>
        <v>0</v>
      </c>
      <c r="X23" s="360">
        <f>_xlfn.XLOOKUP($A23,'Total project cost for DCs'!$A$4:$A$111,'Total project cost for DCs'!AH$4:AH$111,0,0)*_xlfn.XLOOKUP($A23,Drury_beneficiary_allocation!$A$5:$A$104,Drury_beneficiary_allocation!$C$5:$C$104,0,0)</f>
        <v>0</v>
      </c>
      <c r="Y23" s="360">
        <f>_xlfn.XLOOKUP($A23,'Total project cost for DCs'!$A$4:$A$111,'Total project cost for DCs'!AI$4:AI$111,0,0)*_xlfn.XLOOKUP($A23,Drury_beneficiary_allocation!$A$5:$A$104,Drury_beneficiary_allocation!$C$5:$C$104,0,0)</f>
        <v>0</v>
      </c>
      <c r="Z23" s="360">
        <f>_xlfn.XLOOKUP($A23,'Total project cost for DCs'!$A$4:$A$111,'Total project cost for DCs'!AJ$4:AJ$111,0,0)*_xlfn.XLOOKUP($A23,Drury_beneficiary_allocation!$A$5:$A$104,Drury_beneficiary_allocation!$C$5:$C$104,0,0)</f>
        <v>0</v>
      </c>
      <c r="AA23" s="360">
        <f>_xlfn.XLOOKUP($A23,'Total project cost for DCs'!$A$4:$A$111,'Total project cost for DCs'!AK$4:AK$111,0,0)*_xlfn.XLOOKUP($A23,Drury_beneficiary_allocation!$A$5:$A$104,Drury_beneficiary_allocation!$C$5:$C$104,0,0)</f>
        <v>0</v>
      </c>
      <c r="AB23" s="360">
        <f>_xlfn.XLOOKUP($A23,'Total project cost for DCs'!$A$4:$A$111,'Total project cost for DCs'!AL$4:AL$111,0,0)*_xlfn.XLOOKUP($A23,Drury_beneficiary_allocation!$A$5:$A$104,Drury_beneficiary_allocation!$C$5:$C$104,0,0)</f>
        <v>0</v>
      </c>
      <c r="AC23" s="360">
        <f>_xlfn.XLOOKUP($A23,'Total project cost for DCs'!$A$4:$A$111,'Total project cost for DCs'!AM$4:AM$111,0,0)*_xlfn.XLOOKUP($A23,Drury_beneficiary_allocation!$A$5:$A$104,Drury_beneficiary_allocation!$C$5:$C$104,0,0)</f>
        <v>0</v>
      </c>
      <c r="AD23" s="360">
        <f>_xlfn.XLOOKUP($A23,'Total project cost for DCs'!$A$4:$A$111,'Total project cost for DCs'!AN$4:AN$111,0,0)*_xlfn.XLOOKUP($A23,Drury_beneficiary_allocation!$A$5:$A$104,Drury_beneficiary_allocation!$C$5:$C$104,0,0)</f>
        <v>0</v>
      </c>
      <c r="AE23" s="349">
        <f t="shared" si="2"/>
        <v>11429169.525768824</v>
      </c>
      <c r="AF23" s="349"/>
      <c r="AG23" s="349">
        <f t="shared" si="4"/>
        <v>11429169.525768824</v>
      </c>
      <c r="AH23" s="353">
        <v>0</v>
      </c>
      <c r="AI23" s="354" t="str">
        <f t="shared" si="3"/>
        <v>Arterial</v>
      </c>
      <c r="AJ23" s="349"/>
      <c r="AK23" s="349"/>
      <c r="AL23" s="355">
        <f>_xlfn.XLOOKUP(A23,'P1 Date Adjustment'!B:B,'P1 Date Adjustment'!F:F,"not found",0)</f>
        <v>2038</v>
      </c>
      <c r="AM23" s="349">
        <f t="shared" si="5"/>
        <v>10928095.736894686</v>
      </c>
      <c r="AN23" s="360"/>
      <c r="AO23" s="360"/>
    </row>
    <row r="24" spans="1:41" ht="30" x14ac:dyDescent="0.25">
      <c r="A24" s="129">
        <v>25</v>
      </c>
      <c r="B24" s="358" t="s">
        <v>296</v>
      </c>
      <c r="C24" s="358" t="str">
        <f>_xlfn.XLOOKUP($A24,'Total project cost for DCs'!A:A,'Total project cost for DCs'!C:C,"Not found",0)</f>
        <v>2-lane urban- upgrade existing road layout to 2-lane urban with active modes on both sides</v>
      </c>
      <c r="D24" s="355" t="s">
        <v>155</v>
      </c>
      <c r="E24" s="355" t="s">
        <v>199</v>
      </c>
      <c r="H24" s="355" t="s">
        <v>825</v>
      </c>
      <c r="I24" s="359">
        <f>_xlfn.XLOOKUP($H24,DC_growth_AGS!$A$665:$A$673,DC_growth_AGS!$O$665:$O$673,"Not found",0)</f>
        <v>0.95615833786134774</v>
      </c>
      <c r="J24" s="355">
        <v>2039</v>
      </c>
      <c r="K24" s="360">
        <f>_xlfn.XLOOKUP($A24,'Total project cost for DCs'!$A$4:$A$111,'Total project cost for DCs'!U$4:U$111,0,0)*_xlfn.XLOOKUP($A24,Drury_beneficiary_allocation!$A$5:$A$104,Drury_beneficiary_allocation!$C$5:$C$104,0,0)</f>
        <v>0</v>
      </c>
      <c r="L24" s="360">
        <f>_xlfn.XLOOKUP($A24,'Total project cost for DCs'!$A$4:$A$111,'Total project cost for DCs'!V$4:V$111,0,0)*_xlfn.XLOOKUP($A24,Drury_beneficiary_allocation!$A$5:$A$104,Drury_beneficiary_allocation!$C$5:$C$104,0,0)</f>
        <v>0</v>
      </c>
      <c r="M24" s="360">
        <f>_xlfn.XLOOKUP($A24,'Total project cost for DCs'!$A$4:$A$111,'Total project cost for DCs'!W$4:W$111,0,0)*_xlfn.XLOOKUP($A24,Drury_beneficiary_allocation!$A$5:$A$104,Drury_beneficiary_allocation!$C$5:$C$104,0,0)</f>
        <v>0</v>
      </c>
      <c r="N24" s="360">
        <f>_xlfn.XLOOKUP($A24,'Total project cost for DCs'!$A$4:$A$111,'Total project cost for DCs'!X$4:X$111,0,0)*_xlfn.XLOOKUP($A24,Drury_beneficiary_allocation!$A$5:$A$104,Drury_beneficiary_allocation!$C$5:$C$104,0,0)</f>
        <v>536534.34936778143</v>
      </c>
      <c r="O24" s="360">
        <f>_xlfn.XLOOKUP($A24,'Total project cost for DCs'!$A$4:$A$111,'Total project cost for DCs'!Y$4:Y$111,0,0)*_xlfn.XLOOKUP($A24,Drury_beneficiary_allocation!$A$5:$A$104,Drury_beneficiary_allocation!$C$5:$C$104,0,0)</f>
        <v>5481381.2406910826</v>
      </c>
      <c r="P24" s="360">
        <f>_xlfn.XLOOKUP($A24,'Total project cost for DCs'!$A$4:$A$111,'Total project cost for DCs'!Z$4:Z$111,0,0)*_xlfn.XLOOKUP($A24,Drury_beneficiary_allocation!$A$5:$A$104,Drury_beneficiary_allocation!$C$5:$C$104,0,0)</f>
        <v>0</v>
      </c>
      <c r="Q24" s="360">
        <f>_xlfn.XLOOKUP($A24,'Total project cost for DCs'!$A$4:$A$111,'Total project cost for DCs'!AA$4:AA$111,0,0)*_xlfn.XLOOKUP($A24,Drury_beneficiary_allocation!$A$5:$A$104,Drury_beneficiary_allocation!$C$5:$C$104,0,0)</f>
        <v>0</v>
      </c>
      <c r="R24" s="360">
        <f>_xlfn.XLOOKUP($A24,'Total project cost for DCs'!$A$4:$A$111,'Total project cost for DCs'!AB$4:AB$111,0,0)*_xlfn.XLOOKUP($A24,Drury_beneficiary_allocation!$A$5:$A$104,Drury_beneficiary_allocation!$C$5:$C$104,0,0)</f>
        <v>0</v>
      </c>
      <c r="S24" s="360">
        <f>_xlfn.XLOOKUP($A24,'Total project cost for DCs'!$A$4:$A$111,'Total project cost for DCs'!AC$4:AC$111,0,0)*_xlfn.XLOOKUP($A24,Drury_beneficiary_allocation!$A$5:$A$104,Drury_beneficiary_allocation!$C$5:$C$104,0,0)</f>
        <v>0</v>
      </c>
      <c r="T24" s="360">
        <f>_xlfn.XLOOKUP($A24,'Total project cost for DCs'!$A$4:$A$111,'Total project cost for DCs'!AD$4:AD$111,0,0)*_xlfn.XLOOKUP($A24,Drury_beneficiary_allocation!$A$5:$A$104,Drury_beneficiary_allocation!$C$5:$C$104,0,0)</f>
        <v>0</v>
      </c>
      <c r="U24" s="360">
        <f>_xlfn.XLOOKUP($A24,'Total project cost for DCs'!$A$4:$A$111,'Total project cost for DCs'!AE$4:AE$111,0,0)*_xlfn.XLOOKUP($A24,Drury_beneficiary_allocation!$A$5:$A$104,Drury_beneficiary_allocation!$C$5:$C$104,0,0)</f>
        <v>0</v>
      </c>
      <c r="V24" s="360">
        <f>_xlfn.XLOOKUP($A24,'Total project cost for DCs'!$A$4:$A$111,'Total project cost for DCs'!AF$4:AF$111,0,0)*_xlfn.XLOOKUP($A24,Drury_beneficiary_allocation!$A$5:$A$104,Drury_beneficiary_allocation!$C$5:$C$104,0,0)</f>
        <v>0</v>
      </c>
      <c r="W24" s="360">
        <f>_xlfn.XLOOKUP($A24,'Total project cost for DCs'!$A$4:$A$111,'Total project cost for DCs'!AG$4:AG$111,0,0)*_xlfn.XLOOKUP($A24,Drury_beneficiary_allocation!$A$5:$A$104,Drury_beneficiary_allocation!$C$5:$C$104,0,0)</f>
        <v>0</v>
      </c>
      <c r="X24" s="360">
        <f>_xlfn.XLOOKUP($A24,'Total project cost for DCs'!$A$4:$A$111,'Total project cost for DCs'!AH$4:AH$111,0,0)*_xlfn.XLOOKUP($A24,Drury_beneficiary_allocation!$A$5:$A$104,Drury_beneficiary_allocation!$C$5:$C$104,0,0)</f>
        <v>0</v>
      </c>
      <c r="Y24" s="360">
        <f>_xlfn.XLOOKUP($A24,'Total project cost for DCs'!$A$4:$A$111,'Total project cost for DCs'!AI$4:AI$111,0,0)*_xlfn.XLOOKUP($A24,Drury_beneficiary_allocation!$A$5:$A$104,Drury_beneficiary_allocation!$C$5:$C$104,0,0)</f>
        <v>0</v>
      </c>
      <c r="Z24" s="360">
        <f>_xlfn.XLOOKUP($A24,'Total project cost for DCs'!$A$4:$A$111,'Total project cost for DCs'!AJ$4:AJ$111,0,0)*_xlfn.XLOOKUP($A24,Drury_beneficiary_allocation!$A$5:$A$104,Drury_beneficiary_allocation!$C$5:$C$104,0,0)</f>
        <v>0</v>
      </c>
      <c r="AA24" s="360">
        <f>_xlfn.XLOOKUP($A24,'Total project cost for DCs'!$A$4:$A$111,'Total project cost for DCs'!AK$4:AK$111,0,0)*_xlfn.XLOOKUP($A24,Drury_beneficiary_allocation!$A$5:$A$104,Drury_beneficiary_allocation!$C$5:$C$104,0,0)</f>
        <v>0</v>
      </c>
      <c r="AB24" s="360">
        <f>_xlfn.XLOOKUP($A24,'Total project cost for DCs'!$A$4:$A$111,'Total project cost for DCs'!AL$4:AL$111,0,0)*_xlfn.XLOOKUP($A24,Drury_beneficiary_allocation!$A$5:$A$104,Drury_beneficiary_allocation!$C$5:$C$104,0,0)</f>
        <v>0</v>
      </c>
      <c r="AC24" s="360">
        <f>_xlfn.XLOOKUP($A24,'Total project cost for DCs'!$A$4:$A$111,'Total project cost for DCs'!AM$4:AM$111,0,0)*_xlfn.XLOOKUP($A24,Drury_beneficiary_allocation!$A$5:$A$104,Drury_beneficiary_allocation!$C$5:$C$104,0,0)</f>
        <v>0</v>
      </c>
      <c r="AD24" s="360">
        <f>_xlfn.XLOOKUP($A24,'Total project cost for DCs'!$A$4:$A$111,'Total project cost for DCs'!AN$4:AN$111,0,0)*_xlfn.XLOOKUP($A24,Drury_beneficiary_allocation!$A$5:$A$104,Drury_beneficiary_allocation!$C$5:$C$104,0,0)</f>
        <v>0</v>
      </c>
      <c r="AE24" s="349">
        <f t="shared" si="2"/>
        <v>6017915.5900588641</v>
      </c>
      <c r="AF24" s="349"/>
      <c r="AG24" s="349">
        <f t="shared" si="4"/>
        <v>6017915.5900588641</v>
      </c>
      <c r="AH24" s="353">
        <v>0</v>
      </c>
      <c r="AI24" s="354" t="str">
        <f t="shared" si="3"/>
        <v>Collector</v>
      </c>
      <c r="AJ24" s="349"/>
      <c r="AK24" s="349"/>
      <c r="AL24" s="355">
        <f>_xlfn.XLOOKUP(A24,'P1 Date Adjustment'!B:B,'P1 Date Adjustment'!F:F,"not found",0)</f>
        <v>2039</v>
      </c>
      <c r="AM24" s="349">
        <f t="shared" si="5"/>
        <v>5754080.167980575</v>
      </c>
      <c r="AN24" s="360"/>
      <c r="AO24" s="360"/>
    </row>
    <row r="25" spans="1:41" ht="45" x14ac:dyDescent="0.25">
      <c r="A25" s="129" t="s">
        <v>298</v>
      </c>
      <c r="B25" s="358" t="s">
        <v>299</v>
      </c>
      <c r="C25" s="358" t="str">
        <f>_xlfn.XLOOKUP($A25,'Total project cost for DCs'!A:A,'Total project cost for DCs'!C:C,"Not found",0)</f>
        <v>Active mode upgrades- existing road layout with active modes on both sides + intersection upgrades for active mode crossing</v>
      </c>
      <c r="D25" s="355" t="s">
        <v>155</v>
      </c>
      <c r="E25" s="355" t="s">
        <v>199</v>
      </c>
      <c r="H25" s="355" t="s">
        <v>825</v>
      </c>
      <c r="I25" s="359">
        <f>_xlfn.XLOOKUP($H25,DC_growth_AGS!$A$665:$A$673,DC_growth_AGS!$O$665:$O$673,"Not found",0)</f>
        <v>0.95615833786134774</v>
      </c>
      <c r="J25" s="355">
        <v>2039</v>
      </c>
      <c r="K25" s="360">
        <f>_xlfn.XLOOKUP($A25,'Total project cost for DCs'!$A$4:$A$111,'Total project cost for DCs'!U$4:U$111,0,0)*_xlfn.XLOOKUP($A25,Drury_beneficiary_allocation!$A$5:$A$104,Drury_beneficiary_allocation!$C$5:$C$104,0,0)</f>
        <v>0</v>
      </c>
      <c r="L25" s="360">
        <f>_xlfn.XLOOKUP($A25,'Total project cost for DCs'!$A$4:$A$111,'Total project cost for DCs'!V$4:V$111,0,0)*_xlfn.XLOOKUP($A25,Drury_beneficiary_allocation!$A$5:$A$104,Drury_beneficiary_allocation!$C$5:$C$104,0,0)</f>
        <v>0</v>
      </c>
      <c r="M25" s="360">
        <f>_xlfn.XLOOKUP($A25,'Total project cost for DCs'!$A$4:$A$111,'Total project cost for DCs'!W$4:W$111,0,0)*_xlfn.XLOOKUP($A25,Drury_beneficiary_allocation!$A$5:$A$104,Drury_beneficiary_allocation!$C$5:$C$104,0,0)</f>
        <v>0</v>
      </c>
      <c r="N25" s="360">
        <f>_xlfn.XLOOKUP($A25,'Total project cost for DCs'!$A$4:$A$111,'Total project cost for DCs'!X$4:X$111,0,0)*_xlfn.XLOOKUP($A25,Drury_beneficiary_allocation!$A$5:$A$104,Drury_beneficiary_allocation!$C$5:$C$104,0,0)</f>
        <v>932318.13400867535</v>
      </c>
      <c r="O25" s="360">
        <f>_xlfn.XLOOKUP($A25,'Total project cost for DCs'!$A$4:$A$111,'Total project cost for DCs'!Y$4:Y$111,0,0)*_xlfn.XLOOKUP($A25,Drury_beneficiary_allocation!$A$5:$A$104,Drury_beneficiary_allocation!$C$5:$C$104,0,0)</f>
        <v>9524816.3256146293</v>
      </c>
      <c r="P25" s="360">
        <f>_xlfn.XLOOKUP($A25,'Total project cost for DCs'!$A$4:$A$111,'Total project cost for DCs'!Z$4:Z$111,0,0)*_xlfn.XLOOKUP($A25,Drury_beneficiary_allocation!$A$5:$A$104,Drury_beneficiary_allocation!$C$5:$C$104,0,0)</f>
        <v>0</v>
      </c>
      <c r="Q25" s="360">
        <f>_xlfn.XLOOKUP($A25,'Total project cost for DCs'!$A$4:$A$111,'Total project cost for DCs'!AA$4:AA$111,0,0)*_xlfn.XLOOKUP($A25,Drury_beneficiary_allocation!$A$5:$A$104,Drury_beneficiary_allocation!$C$5:$C$104,0,0)</f>
        <v>0</v>
      </c>
      <c r="R25" s="360">
        <f>_xlfn.XLOOKUP($A25,'Total project cost for DCs'!$A$4:$A$111,'Total project cost for DCs'!AB$4:AB$111,0,0)*_xlfn.XLOOKUP($A25,Drury_beneficiary_allocation!$A$5:$A$104,Drury_beneficiary_allocation!$C$5:$C$104,0,0)</f>
        <v>0</v>
      </c>
      <c r="S25" s="360">
        <f>_xlfn.XLOOKUP($A25,'Total project cost for DCs'!$A$4:$A$111,'Total project cost for DCs'!AC$4:AC$111,0,0)*_xlfn.XLOOKUP($A25,Drury_beneficiary_allocation!$A$5:$A$104,Drury_beneficiary_allocation!$C$5:$C$104,0,0)</f>
        <v>0</v>
      </c>
      <c r="T25" s="360">
        <f>_xlfn.XLOOKUP($A25,'Total project cost for DCs'!$A$4:$A$111,'Total project cost for DCs'!AD$4:AD$111,0,0)*_xlfn.XLOOKUP($A25,Drury_beneficiary_allocation!$A$5:$A$104,Drury_beneficiary_allocation!$C$5:$C$104,0,0)</f>
        <v>0</v>
      </c>
      <c r="U25" s="360">
        <f>_xlfn.XLOOKUP($A25,'Total project cost for DCs'!$A$4:$A$111,'Total project cost for DCs'!AE$4:AE$111,0,0)*_xlfn.XLOOKUP($A25,Drury_beneficiary_allocation!$A$5:$A$104,Drury_beneficiary_allocation!$C$5:$C$104,0,0)</f>
        <v>0</v>
      </c>
      <c r="V25" s="360">
        <f>_xlfn.XLOOKUP($A25,'Total project cost for DCs'!$A$4:$A$111,'Total project cost for DCs'!AF$4:AF$111,0,0)*_xlfn.XLOOKUP($A25,Drury_beneficiary_allocation!$A$5:$A$104,Drury_beneficiary_allocation!$C$5:$C$104,0,0)</f>
        <v>0</v>
      </c>
      <c r="W25" s="360">
        <f>_xlfn.XLOOKUP($A25,'Total project cost for DCs'!$A$4:$A$111,'Total project cost for DCs'!AG$4:AG$111,0,0)*_xlfn.XLOOKUP($A25,Drury_beneficiary_allocation!$A$5:$A$104,Drury_beneficiary_allocation!$C$5:$C$104,0,0)</f>
        <v>0</v>
      </c>
      <c r="X25" s="360">
        <f>_xlfn.XLOOKUP($A25,'Total project cost for DCs'!$A$4:$A$111,'Total project cost for DCs'!AH$4:AH$111,0,0)*_xlfn.XLOOKUP($A25,Drury_beneficiary_allocation!$A$5:$A$104,Drury_beneficiary_allocation!$C$5:$C$104,0,0)</f>
        <v>0</v>
      </c>
      <c r="Y25" s="360">
        <f>_xlfn.XLOOKUP($A25,'Total project cost for DCs'!$A$4:$A$111,'Total project cost for DCs'!AI$4:AI$111,0,0)*_xlfn.XLOOKUP($A25,Drury_beneficiary_allocation!$A$5:$A$104,Drury_beneficiary_allocation!$C$5:$C$104,0,0)</f>
        <v>0</v>
      </c>
      <c r="Z25" s="360">
        <f>_xlfn.XLOOKUP($A25,'Total project cost for DCs'!$A$4:$A$111,'Total project cost for DCs'!AJ$4:AJ$111,0,0)*_xlfn.XLOOKUP($A25,Drury_beneficiary_allocation!$A$5:$A$104,Drury_beneficiary_allocation!$C$5:$C$104,0,0)</f>
        <v>0</v>
      </c>
      <c r="AA25" s="360">
        <f>_xlfn.XLOOKUP($A25,'Total project cost for DCs'!$A$4:$A$111,'Total project cost for DCs'!AK$4:AK$111,0,0)*_xlfn.XLOOKUP($A25,Drury_beneficiary_allocation!$A$5:$A$104,Drury_beneficiary_allocation!$C$5:$C$104,0,0)</f>
        <v>0</v>
      </c>
      <c r="AB25" s="360">
        <f>_xlfn.XLOOKUP($A25,'Total project cost for DCs'!$A$4:$A$111,'Total project cost for DCs'!AL$4:AL$111,0,0)*_xlfn.XLOOKUP($A25,Drury_beneficiary_allocation!$A$5:$A$104,Drury_beneficiary_allocation!$C$5:$C$104,0,0)</f>
        <v>0</v>
      </c>
      <c r="AC25" s="360">
        <f>_xlfn.XLOOKUP($A25,'Total project cost for DCs'!$A$4:$A$111,'Total project cost for DCs'!AM$4:AM$111,0,0)*_xlfn.XLOOKUP($A25,Drury_beneficiary_allocation!$A$5:$A$104,Drury_beneficiary_allocation!$C$5:$C$104,0,0)</f>
        <v>0</v>
      </c>
      <c r="AD25" s="360">
        <f>_xlfn.XLOOKUP($A25,'Total project cost for DCs'!$A$4:$A$111,'Total project cost for DCs'!AN$4:AN$111,0,0)*_xlfn.XLOOKUP($A25,Drury_beneficiary_allocation!$A$5:$A$104,Drury_beneficiary_allocation!$C$5:$C$104,0,0)</f>
        <v>0</v>
      </c>
      <c r="AE25" s="349">
        <f t="shared" si="2"/>
        <v>10457134.459623305</v>
      </c>
      <c r="AF25" s="349"/>
      <c r="AG25" s="349">
        <f t="shared" si="4"/>
        <v>10457134.459623305</v>
      </c>
      <c r="AH25" s="353">
        <v>0</v>
      </c>
      <c r="AI25" s="354" t="str">
        <f t="shared" si="3"/>
        <v>Collector</v>
      </c>
      <c r="AJ25" s="349"/>
      <c r="AK25" s="349"/>
      <c r="AL25" s="355">
        <f>_xlfn.XLOOKUP(A25,'P1 Date Adjustment'!B:B,'P1 Date Adjustment'!F:F,"not found",0)</f>
        <v>2039</v>
      </c>
      <c r="AM25" s="349">
        <f t="shared" si="5"/>
        <v>9998676.3037060425</v>
      </c>
      <c r="AN25" s="360"/>
      <c r="AO25" s="360"/>
    </row>
    <row r="26" spans="1:41" ht="30" x14ac:dyDescent="0.25">
      <c r="A26" s="129" t="s">
        <v>304</v>
      </c>
      <c r="B26" s="358" t="s">
        <v>305</v>
      </c>
      <c r="C26" s="358" t="str">
        <f>_xlfn.XLOOKUP($A26,'Total project cost for DCs'!A:A,'Total project cost for DCs'!C:C,"Not found",0)</f>
        <v>2-lane collector to connect with Drury Central Station, including bridge over streamM)</v>
      </c>
      <c r="D26" s="355" t="s">
        <v>155</v>
      </c>
      <c r="E26" s="355" t="s">
        <v>223</v>
      </c>
      <c r="H26" s="355" t="s">
        <v>825</v>
      </c>
      <c r="I26" s="359">
        <f>_xlfn.XLOOKUP($H26,DC_growth_AGS!$A$665:$A$673,DC_growth_AGS!$O$665:$O$673,"Not found",0)</f>
        <v>0.95615833786134774</v>
      </c>
      <c r="J26" s="355">
        <v>2035</v>
      </c>
      <c r="K26" s="360">
        <f>_xlfn.XLOOKUP($A26,'Total project cost for DCs'!$A$4:$A$111,'Total project cost for DCs'!U$4:U$111,0,0)*_xlfn.XLOOKUP($A26,Drury_beneficiary_allocation!$A$5:$A$104,Drury_beneficiary_allocation!$C$5:$C$104,0,0)</f>
        <v>15350784.396532701</v>
      </c>
      <c r="L26" s="360">
        <f>_xlfn.XLOOKUP($A26,'Total project cost for DCs'!$A$4:$A$111,'Total project cost for DCs'!V$4:V$111,0,0)*_xlfn.XLOOKUP($A26,Drury_beneficiary_allocation!$A$5:$A$104,Drury_beneficiary_allocation!$C$5:$C$104,0,0)</f>
        <v>0</v>
      </c>
      <c r="M26" s="360">
        <f>_xlfn.XLOOKUP($A26,'Total project cost for DCs'!$A$4:$A$111,'Total project cost for DCs'!W$4:W$111,0,0)*_xlfn.XLOOKUP($A26,Drury_beneficiary_allocation!$A$5:$A$104,Drury_beneficiary_allocation!$C$5:$C$104,0,0)</f>
        <v>0</v>
      </c>
      <c r="N26" s="360">
        <f>_xlfn.XLOOKUP($A26,'Total project cost for DCs'!$A$4:$A$111,'Total project cost for DCs'!X$4:X$111,0,0)*_xlfn.XLOOKUP($A26,Drury_beneficiary_allocation!$A$5:$A$104,Drury_beneficiary_allocation!$C$5:$C$104,0,0)</f>
        <v>0</v>
      </c>
      <c r="O26" s="360">
        <f>_xlfn.XLOOKUP($A26,'Total project cost for DCs'!$A$4:$A$111,'Total project cost for DCs'!Y$4:Y$111,0,0)*_xlfn.XLOOKUP($A26,Drury_beneficiary_allocation!$A$5:$A$104,Drury_beneficiary_allocation!$C$5:$C$104,0,0)</f>
        <v>0</v>
      </c>
      <c r="P26" s="360">
        <f>_xlfn.XLOOKUP($A26,'Total project cost for DCs'!$A$4:$A$111,'Total project cost for DCs'!Z$4:Z$111,0,0)*_xlfn.XLOOKUP($A26,Drury_beneficiary_allocation!$A$5:$A$104,Drury_beneficiary_allocation!$C$5:$C$104,0,0)</f>
        <v>0</v>
      </c>
      <c r="Q26" s="360">
        <f>_xlfn.XLOOKUP($A26,'Total project cost for DCs'!$A$4:$A$111,'Total project cost for DCs'!AA$4:AA$111,0,0)*_xlfn.XLOOKUP($A26,Drury_beneficiary_allocation!$A$5:$A$104,Drury_beneficiary_allocation!$C$5:$C$104,0,0)</f>
        <v>0</v>
      </c>
      <c r="R26" s="360">
        <f>_xlfn.XLOOKUP($A26,'Total project cost for DCs'!$A$4:$A$111,'Total project cost for DCs'!AB$4:AB$111,0,0)*_xlfn.XLOOKUP($A26,Drury_beneficiary_allocation!$A$5:$A$104,Drury_beneficiary_allocation!$C$5:$C$104,0,0)</f>
        <v>0</v>
      </c>
      <c r="S26" s="360">
        <f>_xlfn.XLOOKUP($A26,'Total project cost for DCs'!$A$4:$A$111,'Total project cost for DCs'!AC$4:AC$111,0,0)*_xlfn.XLOOKUP($A26,Drury_beneficiary_allocation!$A$5:$A$104,Drury_beneficiary_allocation!$C$5:$C$104,0,0)</f>
        <v>0</v>
      </c>
      <c r="T26" s="360">
        <f>_xlfn.XLOOKUP($A26,'Total project cost for DCs'!$A$4:$A$111,'Total project cost for DCs'!AD$4:AD$111,0,0)*_xlfn.XLOOKUP($A26,Drury_beneficiary_allocation!$A$5:$A$104,Drury_beneficiary_allocation!$C$5:$C$104,0,0)</f>
        <v>0</v>
      </c>
      <c r="U26" s="360">
        <f>_xlfn.XLOOKUP($A26,'Total project cost for DCs'!$A$4:$A$111,'Total project cost for DCs'!AE$4:AE$111,0,0)*_xlfn.XLOOKUP($A26,Drury_beneficiary_allocation!$A$5:$A$104,Drury_beneficiary_allocation!$C$5:$C$104,0,0)</f>
        <v>0</v>
      </c>
      <c r="V26" s="360">
        <f>_xlfn.XLOOKUP($A26,'Total project cost for DCs'!$A$4:$A$111,'Total project cost for DCs'!AF$4:AF$111,0,0)*_xlfn.XLOOKUP($A26,Drury_beneficiary_allocation!$A$5:$A$104,Drury_beneficiary_allocation!$C$5:$C$104,0,0)</f>
        <v>0</v>
      </c>
      <c r="W26" s="360">
        <f>_xlfn.XLOOKUP($A26,'Total project cost for DCs'!$A$4:$A$111,'Total project cost for DCs'!AG$4:AG$111,0,0)*_xlfn.XLOOKUP($A26,Drury_beneficiary_allocation!$A$5:$A$104,Drury_beneficiary_allocation!$C$5:$C$104,0,0)</f>
        <v>0</v>
      </c>
      <c r="X26" s="360">
        <f>_xlfn.XLOOKUP($A26,'Total project cost for DCs'!$A$4:$A$111,'Total project cost for DCs'!AH$4:AH$111,0,0)*_xlfn.XLOOKUP($A26,Drury_beneficiary_allocation!$A$5:$A$104,Drury_beneficiary_allocation!$C$5:$C$104,0,0)</f>
        <v>0</v>
      </c>
      <c r="Y26" s="360">
        <f>_xlfn.XLOOKUP($A26,'Total project cost for DCs'!$A$4:$A$111,'Total project cost for DCs'!AI$4:AI$111,0,0)*_xlfn.XLOOKUP($A26,Drury_beneficiary_allocation!$A$5:$A$104,Drury_beneficiary_allocation!$C$5:$C$104,0,0)</f>
        <v>0</v>
      </c>
      <c r="Z26" s="360">
        <f>_xlfn.XLOOKUP($A26,'Total project cost for DCs'!$A$4:$A$111,'Total project cost for DCs'!AJ$4:AJ$111,0,0)*_xlfn.XLOOKUP($A26,Drury_beneficiary_allocation!$A$5:$A$104,Drury_beneficiary_allocation!$C$5:$C$104,0,0)</f>
        <v>0</v>
      </c>
      <c r="AA26" s="360">
        <f>_xlfn.XLOOKUP($A26,'Total project cost for DCs'!$A$4:$A$111,'Total project cost for DCs'!AK$4:AK$111,0,0)*_xlfn.XLOOKUP($A26,Drury_beneficiary_allocation!$A$5:$A$104,Drury_beneficiary_allocation!$C$5:$C$104,0,0)</f>
        <v>0</v>
      </c>
      <c r="AB26" s="360">
        <f>_xlfn.XLOOKUP($A26,'Total project cost for DCs'!$A$4:$A$111,'Total project cost for DCs'!AL$4:AL$111,0,0)*_xlfn.XLOOKUP($A26,Drury_beneficiary_allocation!$A$5:$A$104,Drury_beneficiary_allocation!$C$5:$C$104,0,0)</f>
        <v>0</v>
      </c>
      <c r="AC26" s="360">
        <f>_xlfn.XLOOKUP($A26,'Total project cost for DCs'!$A$4:$A$111,'Total project cost for DCs'!AM$4:AM$111,0,0)*_xlfn.XLOOKUP($A26,Drury_beneficiary_allocation!$A$5:$A$104,Drury_beneficiary_allocation!$C$5:$C$104,0,0)</f>
        <v>0</v>
      </c>
      <c r="AD26" s="360">
        <f>_xlfn.XLOOKUP($A26,'Total project cost for DCs'!$A$4:$A$111,'Total project cost for DCs'!AN$4:AN$111,0,0)*_xlfn.XLOOKUP($A26,Drury_beneficiary_allocation!$A$5:$A$104,Drury_beneficiary_allocation!$C$5:$C$104,0,0)</f>
        <v>0</v>
      </c>
      <c r="AE26" s="349">
        <f t="shared" si="2"/>
        <v>15350784.396532701</v>
      </c>
      <c r="AF26" s="349"/>
      <c r="AG26" s="349">
        <f t="shared" si="4"/>
        <v>15350784.396532701</v>
      </c>
      <c r="AH26" s="353">
        <v>0</v>
      </c>
      <c r="AI26" s="354" t="str">
        <f t="shared" si="3"/>
        <v>Collector</v>
      </c>
      <c r="AJ26" s="349"/>
      <c r="AK26" s="349"/>
      <c r="AL26" s="355">
        <f>_xlfn.XLOOKUP(A26,'P1 Date Adjustment'!B:B,'P1 Date Adjustment'!F:F,"not found",0)</f>
        <v>2035</v>
      </c>
      <c r="AM26" s="349">
        <f t="shared" si="5"/>
        <v>14677780.493456619</v>
      </c>
      <c r="AN26" s="360"/>
      <c r="AO26" s="360"/>
    </row>
    <row r="27" spans="1:41" ht="30" x14ac:dyDescent="0.25">
      <c r="A27" s="129">
        <v>31</v>
      </c>
      <c r="B27" s="358" t="s">
        <v>311</v>
      </c>
      <c r="C27" s="358" t="str">
        <f>_xlfn.XLOOKUP($A27,'Total project cost for DCs'!A:A,'Total project cost for DCs'!C:C,"Not found",0)</f>
        <v>2-lane urban - upgrade existing roadwith active modes on both sides / Mill Road design ?</v>
      </c>
      <c r="D27" s="355" t="s">
        <v>155</v>
      </c>
      <c r="E27" s="355" t="s">
        <v>199</v>
      </c>
      <c r="H27" s="355" t="s">
        <v>825</v>
      </c>
      <c r="I27" s="359">
        <f>_xlfn.XLOOKUP($H27,DC_growth_AGS!$A$665:$A$673,DC_growth_AGS!$O$665:$O$673,"Not found",0)</f>
        <v>0.95615833786134774</v>
      </c>
      <c r="J27" s="355">
        <v>2039</v>
      </c>
      <c r="K27" s="360">
        <f>_xlfn.XLOOKUP($A27,'Total project cost for DCs'!$A$4:$A$111,'Total project cost for DCs'!U$4:U$111,0,0)*_xlfn.XLOOKUP($A27,Drury_beneficiary_allocation!$A$5:$A$104,Drury_beneficiary_allocation!$C$5:$C$104,0,0)</f>
        <v>0</v>
      </c>
      <c r="L27" s="360">
        <f>_xlfn.XLOOKUP($A27,'Total project cost for DCs'!$A$4:$A$111,'Total project cost for DCs'!V$4:V$111,0,0)*_xlfn.XLOOKUP($A27,Drury_beneficiary_allocation!$A$5:$A$104,Drury_beneficiary_allocation!$C$5:$C$104,0,0)</f>
        <v>0</v>
      </c>
      <c r="M27" s="360">
        <f>_xlfn.XLOOKUP($A27,'Total project cost for DCs'!$A$4:$A$111,'Total project cost for DCs'!W$4:W$111,0,0)*_xlfn.XLOOKUP($A27,Drury_beneficiary_allocation!$A$5:$A$104,Drury_beneficiary_allocation!$C$5:$C$104,0,0)</f>
        <v>0</v>
      </c>
      <c r="N27" s="360">
        <f>_xlfn.XLOOKUP($A27,'Total project cost for DCs'!$A$4:$A$111,'Total project cost for DCs'!X$4:X$111,0,0)*_xlfn.XLOOKUP($A27,Drury_beneficiary_allocation!$A$5:$A$104,Drury_beneficiary_allocation!$C$5:$C$104,0,0)</f>
        <v>87539.814896848577</v>
      </c>
      <c r="O27" s="360">
        <f>_xlfn.XLOOKUP($A27,'Total project cost for DCs'!$A$4:$A$111,'Total project cost for DCs'!Y$4:Y$111,0,0)*_xlfn.XLOOKUP($A27,Drury_beneficiary_allocation!$A$5:$A$104,Drury_beneficiary_allocation!$C$5:$C$104,0,0)</f>
        <v>894330.62348117679</v>
      </c>
      <c r="P27" s="360">
        <f>_xlfn.XLOOKUP($A27,'Total project cost for DCs'!$A$4:$A$111,'Total project cost for DCs'!Z$4:Z$111,0,0)*_xlfn.XLOOKUP($A27,Drury_beneficiary_allocation!$A$5:$A$104,Drury_beneficiary_allocation!$C$5:$C$104,0,0)</f>
        <v>0</v>
      </c>
      <c r="Q27" s="360">
        <f>_xlfn.XLOOKUP($A27,'Total project cost for DCs'!$A$4:$A$111,'Total project cost for DCs'!AA$4:AA$111,0,0)*_xlfn.XLOOKUP($A27,Drury_beneficiary_allocation!$A$5:$A$104,Drury_beneficiary_allocation!$C$5:$C$104,0,0)</f>
        <v>0</v>
      </c>
      <c r="R27" s="360">
        <f>_xlfn.XLOOKUP($A27,'Total project cost for DCs'!$A$4:$A$111,'Total project cost for DCs'!AB$4:AB$111,0,0)*_xlfn.XLOOKUP($A27,Drury_beneficiary_allocation!$A$5:$A$104,Drury_beneficiary_allocation!$C$5:$C$104,0,0)</f>
        <v>0</v>
      </c>
      <c r="S27" s="360">
        <f>_xlfn.XLOOKUP($A27,'Total project cost for DCs'!$A$4:$A$111,'Total project cost for DCs'!AC$4:AC$111,0,0)*_xlfn.XLOOKUP($A27,Drury_beneficiary_allocation!$A$5:$A$104,Drury_beneficiary_allocation!$C$5:$C$104,0,0)</f>
        <v>0</v>
      </c>
      <c r="T27" s="360">
        <f>_xlfn.XLOOKUP($A27,'Total project cost for DCs'!$A$4:$A$111,'Total project cost for DCs'!AD$4:AD$111,0,0)*_xlfn.XLOOKUP($A27,Drury_beneficiary_allocation!$A$5:$A$104,Drury_beneficiary_allocation!$C$5:$C$104,0,0)</f>
        <v>0</v>
      </c>
      <c r="U27" s="360">
        <f>_xlfn.XLOOKUP($A27,'Total project cost for DCs'!$A$4:$A$111,'Total project cost for DCs'!AE$4:AE$111,0,0)*_xlfn.XLOOKUP($A27,Drury_beneficiary_allocation!$A$5:$A$104,Drury_beneficiary_allocation!$C$5:$C$104,0,0)</f>
        <v>0</v>
      </c>
      <c r="V27" s="360">
        <f>_xlfn.XLOOKUP($A27,'Total project cost for DCs'!$A$4:$A$111,'Total project cost for DCs'!AF$4:AF$111,0,0)*_xlfn.XLOOKUP($A27,Drury_beneficiary_allocation!$A$5:$A$104,Drury_beneficiary_allocation!$C$5:$C$104,0,0)</f>
        <v>0</v>
      </c>
      <c r="W27" s="360">
        <f>_xlfn.XLOOKUP($A27,'Total project cost for DCs'!$A$4:$A$111,'Total project cost for DCs'!AG$4:AG$111,0,0)*_xlfn.XLOOKUP($A27,Drury_beneficiary_allocation!$A$5:$A$104,Drury_beneficiary_allocation!$C$5:$C$104,0,0)</f>
        <v>0</v>
      </c>
      <c r="X27" s="360">
        <f>_xlfn.XLOOKUP($A27,'Total project cost for DCs'!$A$4:$A$111,'Total project cost for DCs'!AH$4:AH$111,0,0)*_xlfn.XLOOKUP($A27,Drury_beneficiary_allocation!$A$5:$A$104,Drury_beneficiary_allocation!$C$5:$C$104,0,0)</f>
        <v>0</v>
      </c>
      <c r="Y27" s="360">
        <f>_xlfn.XLOOKUP($A27,'Total project cost for DCs'!$A$4:$A$111,'Total project cost for DCs'!AI$4:AI$111,0,0)*_xlfn.XLOOKUP($A27,Drury_beneficiary_allocation!$A$5:$A$104,Drury_beneficiary_allocation!$C$5:$C$104,0,0)</f>
        <v>0</v>
      </c>
      <c r="Z27" s="360">
        <f>_xlfn.XLOOKUP($A27,'Total project cost for DCs'!$A$4:$A$111,'Total project cost for DCs'!AJ$4:AJ$111,0,0)*_xlfn.XLOOKUP($A27,Drury_beneficiary_allocation!$A$5:$A$104,Drury_beneficiary_allocation!$C$5:$C$104,0,0)</f>
        <v>0</v>
      </c>
      <c r="AA27" s="360">
        <f>_xlfn.XLOOKUP($A27,'Total project cost for DCs'!$A$4:$A$111,'Total project cost for DCs'!AK$4:AK$111,0,0)*_xlfn.XLOOKUP($A27,Drury_beneficiary_allocation!$A$5:$A$104,Drury_beneficiary_allocation!$C$5:$C$104,0,0)</f>
        <v>0</v>
      </c>
      <c r="AB27" s="360">
        <f>_xlfn.XLOOKUP($A27,'Total project cost for DCs'!$A$4:$A$111,'Total project cost for DCs'!AL$4:AL$111,0,0)*_xlfn.XLOOKUP($A27,Drury_beneficiary_allocation!$A$5:$A$104,Drury_beneficiary_allocation!$C$5:$C$104,0,0)</f>
        <v>0</v>
      </c>
      <c r="AC27" s="360">
        <f>_xlfn.XLOOKUP($A27,'Total project cost for DCs'!$A$4:$A$111,'Total project cost for DCs'!AM$4:AM$111,0,0)*_xlfn.XLOOKUP($A27,Drury_beneficiary_allocation!$A$5:$A$104,Drury_beneficiary_allocation!$C$5:$C$104,0,0)</f>
        <v>0</v>
      </c>
      <c r="AD27" s="360">
        <f>_xlfn.XLOOKUP($A27,'Total project cost for DCs'!$A$4:$A$111,'Total project cost for DCs'!AN$4:AN$111,0,0)*_xlfn.XLOOKUP($A27,Drury_beneficiary_allocation!$A$5:$A$104,Drury_beneficiary_allocation!$C$5:$C$104,0,0)</f>
        <v>0</v>
      </c>
      <c r="AE27" s="349">
        <f t="shared" si="2"/>
        <v>981870.43837802531</v>
      </c>
      <c r="AF27" s="349"/>
      <c r="AG27" s="349">
        <f t="shared" si="4"/>
        <v>981870.43837802531</v>
      </c>
      <c r="AH27" s="353">
        <v>0</v>
      </c>
      <c r="AI27" s="354" t="str">
        <f t="shared" si="3"/>
        <v>Collector</v>
      </c>
      <c r="AJ27" s="349"/>
      <c r="AK27" s="349"/>
      <c r="AL27" s="355">
        <f>_xlfn.XLOOKUP(A27,'P1 Date Adjustment'!B:B,'P1 Date Adjustment'!F:F,"not found",0)</f>
        <v>2039</v>
      </c>
      <c r="AM27" s="349">
        <f t="shared" si="5"/>
        <v>938823.60635472555</v>
      </c>
      <c r="AN27" s="360"/>
      <c r="AO27" s="360"/>
    </row>
    <row r="28" spans="1:41" x14ac:dyDescent="0.25">
      <c r="A28" s="129">
        <v>32</v>
      </c>
      <c r="B28" s="358" t="s">
        <v>313</v>
      </c>
      <c r="C28" s="358" t="str">
        <f>_xlfn.XLOOKUP($A28,'Total project cost for DCs'!A:A,'Total project cost for DCs'!C:C,"Not found",0)</f>
        <v>Assume 1 simple roundabout intesection</v>
      </c>
      <c r="D28" s="355" t="s">
        <v>155</v>
      </c>
      <c r="E28" s="355" t="s">
        <v>190</v>
      </c>
      <c r="H28" s="355" t="s">
        <v>825</v>
      </c>
      <c r="I28" s="359">
        <f>_xlfn.XLOOKUP($H28,DC_growth_AGS!$A$665:$A$673,DC_growth_AGS!$O$665:$O$673,"Not found",0)</f>
        <v>0.95615833786134774</v>
      </c>
      <c r="J28" s="355">
        <v>2039</v>
      </c>
      <c r="K28" s="360">
        <f>_xlfn.XLOOKUP($A28,'Total project cost for DCs'!$A$4:$A$111,'Total project cost for DCs'!U$4:U$111,0,0)*_xlfn.XLOOKUP($A28,Drury_beneficiary_allocation!$A$5:$A$104,Drury_beneficiary_allocation!$C$5:$C$104,0,0)</f>
        <v>0</v>
      </c>
      <c r="L28" s="360">
        <f>_xlfn.XLOOKUP($A28,'Total project cost for DCs'!$A$4:$A$111,'Total project cost for DCs'!V$4:V$111,0,0)*_xlfn.XLOOKUP($A28,Drury_beneficiary_allocation!$A$5:$A$104,Drury_beneficiary_allocation!$C$5:$C$104,0,0)</f>
        <v>232731.31518826858</v>
      </c>
      <c r="M28" s="360">
        <f>_xlfn.XLOOKUP($A28,'Total project cost for DCs'!$A$4:$A$111,'Total project cost for DCs'!W$4:W$111,0,0)*_xlfn.XLOOKUP($A28,Drury_beneficiary_allocation!$A$5:$A$104,Drury_beneficiary_allocation!$C$5:$C$104,0,0)</f>
        <v>821539.70066377858</v>
      </c>
      <c r="N28" s="360">
        <f>_xlfn.XLOOKUP($A28,'Total project cost for DCs'!$A$4:$A$111,'Total project cost for DCs'!X$4:X$111,0,0)*_xlfn.XLOOKUP($A28,Drury_beneficiary_allocation!$A$5:$A$104,Drury_beneficiary_allocation!$C$5:$C$104,0,0)</f>
        <v>99738.352501286456</v>
      </c>
      <c r="O28" s="360">
        <f>_xlfn.XLOOKUP($A28,'Total project cost for DCs'!$A$4:$A$111,'Total project cost for DCs'!Y$4:Y$111,0,0)*_xlfn.XLOOKUP($A28,Drury_beneficiary_allocation!$A$5:$A$104,Drury_beneficiary_allocation!$C$5:$C$104,0,0)</f>
        <v>1410777.5647211298</v>
      </c>
      <c r="P28" s="360">
        <f>_xlfn.XLOOKUP($A28,'Total project cost for DCs'!$A$4:$A$111,'Total project cost for DCs'!Z$4:Z$111,0,0)*_xlfn.XLOOKUP($A28,Drury_beneficiary_allocation!$A$5:$A$104,Drury_beneficiary_allocation!$C$5:$C$104,0,0)</f>
        <v>0</v>
      </c>
      <c r="Q28" s="360">
        <f>_xlfn.XLOOKUP($A28,'Total project cost for DCs'!$A$4:$A$111,'Total project cost for DCs'!AA$4:AA$111,0,0)*_xlfn.XLOOKUP($A28,Drury_beneficiary_allocation!$A$5:$A$104,Drury_beneficiary_allocation!$C$5:$C$104,0,0)</f>
        <v>0</v>
      </c>
      <c r="R28" s="360">
        <f>_xlfn.XLOOKUP($A28,'Total project cost for DCs'!$A$4:$A$111,'Total project cost for DCs'!AB$4:AB$111,0,0)*_xlfn.XLOOKUP($A28,Drury_beneficiary_allocation!$A$5:$A$104,Drury_beneficiary_allocation!$C$5:$C$104,0,0)</f>
        <v>0</v>
      </c>
      <c r="S28" s="360">
        <f>_xlfn.XLOOKUP($A28,'Total project cost for DCs'!$A$4:$A$111,'Total project cost for DCs'!AC$4:AC$111,0,0)*_xlfn.XLOOKUP($A28,Drury_beneficiary_allocation!$A$5:$A$104,Drury_beneficiary_allocation!$C$5:$C$104,0,0)</f>
        <v>0</v>
      </c>
      <c r="T28" s="360">
        <f>_xlfn.XLOOKUP($A28,'Total project cost for DCs'!$A$4:$A$111,'Total project cost for DCs'!AD$4:AD$111,0,0)*_xlfn.XLOOKUP($A28,Drury_beneficiary_allocation!$A$5:$A$104,Drury_beneficiary_allocation!$C$5:$C$104,0,0)</f>
        <v>0</v>
      </c>
      <c r="U28" s="360">
        <f>_xlfn.XLOOKUP($A28,'Total project cost for DCs'!$A$4:$A$111,'Total project cost for DCs'!AE$4:AE$111,0,0)*_xlfn.XLOOKUP($A28,Drury_beneficiary_allocation!$A$5:$A$104,Drury_beneficiary_allocation!$C$5:$C$104,0,0)</f>
        <v>0</v>
      </c>
      <c r="V28" s="360">
        <f>_xlfn.XLOOKUP($A28,'Total project cost for DCs'!$A$4:$A$111,'Total project cost for DCs'!AF$4:AF$111,0,0)*_xlfn.XLOOKUP($A28,Drury_beneficiary_allocation!$A$5:$A$104,Drury_beneficiary_allocation!$C$5:$C$104,0,0)</f>
        <v>0</v>
      </c>
      <c r="W28" s="360">
        <f>_xlfn.XLOOKUP($A28,'Total project cost for DCs'!$A$4:$A$111,'Total project cost for DCs'!AG$4:AG$111,0,0)*_xlfn.XLOOKUP($A28,Drury_beneficiary_allocation!$A$5:$A$104,Drury_beneficiary_allocation!$C$5:$C$104,0,0)</f>
        <v>0</v>
      </c>
      <c r="X28" s="360">
        <f>_xlfn.XLOOKUP($A28,'Total project cost for DCs'!$A$4:$A$111,'Total project cost for DCs'!AH$4:AH$111,0,0)*_xlfn.XLOOKUP($A28,Drury_beneficiary_allocation!$A$5:$A$104,Drury_beneficiary_allocation!$C$5:$C$104,0,0)</f>
        <v>0</v>
      </c>
      <c r="Y28" s="360">
        <f>_xlfn.XLOOKUP($A28,'Total project cost for DCs'!$A$4:$A$111,'Total project cost for DCs'!AI$4:AI$111,0,0)*_xlfn.XLOOKUP($A28,Drury_beneficiary_allocation!$A$5:$A$104,Drury_beneficiary_allocation!$C$5:$C$104,0,0)</f>
        <v>0</v>
      </c>
      <c r="Z28" s="360">
        <f>_xlfn.XLOOKUP($A28,'Total project cost for DCs'!$A$4:$A$111,'Total project cost for DCs'!AJ$4:AJ$111,0,0)*_xlfn.XLOOKUP($A28,Drury_beneficiary_allocation!$A$5:$A$104,Drury_beneficiary_allocation!$C$5:$C$104,0,0)</f>
        <v>0</v>
      </c>
      <c r="AA28" s="360">
        <f>_xlfn.XLOOKUP($A28,'Total project cost for DCs'!$A$4:$A$111,'Total project cost for DCs'!AK$4:AK$111,0,0)*_xlfn.XLOOKUP($A28,Drury_beneficiary_allocation!$A$5:$A$104,Drury_beneficiary_allocation!$C$5:$C$104,0,0)</f>
        <v>0</v>
      </c>
      <c r="AB28" s="360">
        <f>_xlfn.XLOOKUP($A28,'Total project cost for DCs'!$A$4:$A$111,'Total project cost for DCs'!AL$4:AL$111,0,0)*_xlfn.XLOOKUP($A28,Drury_beneficiary_allocation!$A$5:$A$104,Drury_beneficiary_allocation!$C$5:$C$104,0,0)</f>
        <v>0</v>
      </c>
      <c r="AC28" s="360">
        <f>_xlfn.XLOOKUP($A28,'Total project cost for DCs'!$A$4:$A$111,'Total project cost for DCs'!AM$4:AM$111,0,0)*_xlfn.XLOOKUP($A28,Drury_beneficiary_allocation!$A$5:$A$104,Drury_beneficiary_allocation!$C$5:$C$104,0,0)</f>
        <v>0</v>
      </c>
      <c r="AD28" s="360">
        <f>_xlfn.XLOOKUP($A28,'Total project cost for DCs'!$A$4:$A$111,'Total project cost for DCs'!AN$4:AN$111,0,0)*_xlfn.XLOOKUP($A28,Drury_beneficiary_allocation!$A$5:$A$104,Drury_beneficiary_allocation!$C$5:$C$104,0,0)</f>
        <v>0</v>
      </c>
      <c r="AE28" s="349">
        <f t="shared" si="2"/>
        <v>2564786.9330744632</v>
      </c>
      <c r="AF28" s="349"/>
      <c r="AG28" s="349">
        <f t="shared" si="4"/>
        <v>2564786.9330744632</v>
      </c>
      <c r="AH28" s="353">
        <v>0</v>
      </c>
      <c r="AI28" s="354" t="str">
        <f t="shared" si="3"/>
        <v>Arterial</v>
      </c>
      <c r="AJ28" s="349"/>
      <c r="AK28" s="349"/>
      <c r="AL28" s="355">
        <f>_xlfn.XLOOKUP(A28,'P1 Date Adjustment'!B:B,'P1 Date Adjustment'!F:F,"not found",0)</f>
        <v>2039</v>
      </c>
      <c r="AM28" s="349">
        <f t="shared" si="5"/>
        <v>2452342.4108969825</v>
      </c>
      <c r="AN28" s="360"/>
      <c r="AO28" s="360"/>
    </row>
    <row r="29" spans="1:41" ht="30" x14ac:dyDescent="0.25">
      <c r="A29" s="129">
        <v>33</v>
      </c>
      <c r="B29" s="358" t="s">
        <v>315</v>
      </c>
      <c r="C29" s="358" t="str">
        <f>_xlfn.XLOOKUP($A29,'Total project cost for DCs'!A:A,'Total project cost for DCs'!C:C,"Not found",0)</f>
        <v>2-lane urban- upgrade existing road layout to 2-lane urban with active modes on both sides (TDM )</v>
      </c>
      <c r="D29" s="355" t="s">
        <v>155</v>
      </c>
      <c r="E29" s="355" t="s">
        <v>199</v>
      </c>
      <c r="H29" s="355" t="s">
        <v>825</v>
      </c>
      <c r="I29" s="359">
        <f>_xlfn.XLOOKUP($H29,DC_growth_AGS!$A$665:$A$673,DC_growth_AGS!$O$665:$O$673,"Not found",0)</f>
        <v>0.95615833786134774</v>
      </c>
      <c r="J29" s="355">
        <v>2033</v>
      </c>
      <c r="K29" s="360">
        <f>_xlfn.XLOOKUP($A29,'Total project cost for DCs'!$A$4:$A$111,'Total project cost for DCs'!U$4:U$111,0,0)*_xlfn.XLOOKUP($A29,Drury_beneficiary_allocation!$A$5:$A$104,Drury_beneficiary_allocation!$C$5:$C$104,0,0)</f>
        <v>0</v>
      </c>
      <c r="L29" s="360">
        <f>_xlfn.XLOOKUP($A29,'Total project cost for DCs'!$A$4:$A$111,'Total project cost for DCs'!V$4:V$111,0,0)*_xlfn.XLOOKUP($A29,Drury_beneficiary_allocation!$A$5:$A$104,Drury_beneficiary_allocation!$C$5:$C$104,0,0)</f>
        <v>0</v>
      </c>
      <c r="M29" s="360">
        <f>_xlfn.XLOOKUP($A29,'Total project cost for DCs'!$A$4:$A$111,'Total project cost for DCs'!W$4:W$111,0,0)*_xlfn.XLOOKUP($A29,Drury_beneficiary_allocation!$A$5:$A$104,Drury_beneficiary_allocation!$C$5:$C$104,0,0)</f>
        <v>0</v>
      </c>
      <c r="N29" s="360">
        <f>_xlfn.XLOOKUP($A29,'Total project cost for DCs'!$A$4:$A$111,'Total project cost for DCs'!X$4:X$111,0,0)*_xlfn.XLOOKUP($A29,Drury_beneficiary_allocation!$A$5:$A$104,Drury_beneficiary_allocation!$C$5:$C$104,0,0)</f>
        <v>0</v>
      </c>
      <c r="O29" s="360">
        <f>_xlfn.XLOOKUP($A29,'Total project cost for DCs'!$A$4:$A$111,'Total project cost for DCs'!Y$4:Y$111,0,0)*_xlfn.XLOOKUP($A29,Drury_beneficiary_allocation!$A$5:$A$104,Drury_beneficiary_allocation!$C$5:$C$104,0,0)</f>
        <v>0</v>
      </c>
      <c r="P29" s="360">
        <f>_xlfn.XLOOKUP($A29,'Total project cost for DCs'!$A$4:$A$111,'Total project cost for DCs'!Z$4:Z$111,0,0)*_xlfn.XLOOKUP($A29,Drury_beneficiary_allocation!$A$5:$A$104,Drury_beneficiary_allocation!$C$5:$C$104,0,0)</f>
        <v>0</v>
      </c>
      <c r="Q29" s="360">
        <f>_xlfn.XLOOKUP($A29,'Total project cost for DCs'!$A$4:$A$111,'Total project cost for DCs'!AA$4:AA$111,0,0)*_xlfn.XLOOKUP($A29,Drury_beneficiary_allocation!$A$5:$A$104,Drury_beneficiary_allocation!$C$5:$C$104,0,0)</f>
        <v>0</v>
      </c>
      <c r="R29" s="360">
        <f>_xlfn.XLOOKUP($A29,'Total project cost for DCs'!$A$4:$A$111,'Total project cost for DCs'!AB$4:AB$111,0,0)*_xlfn.XLOOKUP($A29,Drury_beneficiary_allocation!$A$5:$A$104,Drury_beneficiary_allocation!$C$5:$C$104,0,0)</f>
        <v>0</v>
      </c>
      <c r="S29" s="360">
        <f>_xlfn.XLOOKUP($A29,'Total project cost for DCs'!$A$4:$A$111,'Total project cost for DCs'!AC$4:AC$111,0,0)*_xlfn.XLOOKUP($A29,Drury_beneficiary_allocation!$A$5:$A$104,Drury_beneficiary_allocation!$C$5:$C$104,0,0)</f>
        <v>0</v>
      </c>
      <c r="T29" s="360">
        <f>_xlfn.XLOOKUP($A29,'Total project cost for DCs'!$A$4:$A$111,'Total project cost for DCs'!AD$4:AD$111,0,0)*_xlfn.XLOOKUP($A29,Drury_beneficiary_allocation!$A$5:$A$104,Drury_beneficiary_allocation!$C$5:$C$104,0,0)</f>
        <v>0</v>
      </c>
      <c r="U29" s="360">
        <f>_xlfn.XLOOKUP($A29,'Total project cost for DCs'!$A$4:$A$111,'Total project cost for DCs'!AE$4:AE$111,0,0)*_xlfn.XLOOKUP($A29,Drury_beneficiary_allocation!$A$5:$A$104,Drury_beneficiary_allocation!$C$5:$C$104,0,0)</f>
        <v>0</v>
      </c>
      <c r="V29" s="360">
        <f>_xlfn.XLOOKUP($A29,'Total project cost for DCs'!$A$4:$A$111,'Total project cost for DCs'!AF$4:AF$111,0,0)*_xlfn.XLOOKUP($A29,Drury_beneficiary_allocation!$A$5:$A$104,Drury_beneficiary_allocation!$C$5:$C$104,0,0)</f>
        <v>0</v>
      </c>
      <c r="W29" s="360">
        <f>_xlfn.XLOOKUP($A29,'Total project cost for DCs'!$A$4:$A$111,'Total project cost for DCs'!AG$4:AG$111,0,0)*_xlfn.XLOOKUP($A29,Drury_beneficiary_allocation!$A$5:$A$104,Drury_beneficiary_allocation!$C$5:$C$104,0,0)</f>
        <v>0</v>
      </c>
      <c r="X29" s="360">
        <f>_xlfn.XLOOKUP($A29,'Total project cost for DCs'!$A$4:$A$111,'Total project cost for DCs'!AH$4:AH$111,0,0)*_xlfn.XLOOKUP($A29,Drury_beneficiary_allocation!$A$5:$A$104,Drury_beneficiary_allocation!$C$5:$C$104,0,0)</f>
        <v>0</v>
      </c>
      <c r="Y29" s="360">
        <f>_xlfn.XLOOKUP($A29,'Total project cost for DCs'!$A$4:$A$111,'Total project cost for DCs'!AI$4:AI$111,0,0)*_xlfn.XLOOKUP($A29,Drury_beneficiary_allocation!$A$5:$A$104,Drury_beneficiary_allocation!$C$5:$C$104,0,0)</f>
        <v>0</v>
      </c>
      <c r="Z29" s="360">
        <f>_xlfn.XLOOKUP($A29,'Total project cost for DCs'!$A$4:$A$111,'Total project cost for DCs'!AJ$4:AJ$111,0,0)*_xlfn.XLOOKUP($A29,Drury_beneficiary_allocation!$A$5:$A$104,Drury_beneficiary_allocation!$C$5:$C$104,0,0)</f>
        <v>0</v>
      </c>
      <c r="AA29" s="360">
        <f>_xlfn.XLOOKUP($A29,'Total project cost for DCs'!$A$4:$A$111,'Total project cost for DCs'!AK$4:AK$111,0,0)*_xlfn.XLOOKUP($A29,Drury_beneficiary_allocation!$A$5:$A$104,Drury_beneficiary_allocation!$C$5:$C$104,0,0)</f>
        <v>0</v>
      </c>
      <c r="AB29" s="360">
        <f>_xlfn.XLOOKUP($A29,'Total project cost for DCs'!$A$4:$A$111,'Total project cost for DCs'!AL$4:AL$111,0,0)*_xlfn.XLOOKUP($A29,Drury_beneficiary_allocation!$A$5:$A$104,Drury_beneficiary_allocation!$C$5:$C$104,0,0)</f>
        <v>0</v>
      </c>
      <c r="AC29" s="360">
        <f>_xlfn.XLOOKUP($A29,'Total project cost for DCs'!$A$4:$A$111,'Total project cost for DCs'!AM$4:AM$111,0,0)*_xlfn.XLOOKUP($A29,Drury_beneficiary_allocation!$A$5:$A$104,Drury_beneficiary_allocation!$C$5:$C$104,0,0)</f>
        <v>0</v>
      </c>
      <c r="AD29" s="360">
        <f>_xlfn.XLOOKUP($A29,'Total project cost for DCs'!$A$4:$A$111,'Total project cost for DCs'!AN$4:AN$111,0,0)*_xlfn.XLOOKUP($A29,Drury_beneficiary_allocation!$A$5:$A$104,Drury_beneficiary_allocation!$C$5:$C$104,0,0)</f>
        <v>0</v>
      </c>
      <c r="AE29" s="349">
        <f t="shared" si="2"/>
        <v>0</v>
      </c>
      <c r="AF29" s="349"/>
      <c r="AG29" s="349">
        <f t="shared" si="4"/>
        <v>0</v>
      </c>
      <c r="AH29" s="353">
        <v>0</v>
      </c>
      <c r="AI29" s="354" t="str">
        <f t="shared" si="3"/>
        <v>Collector</v>
      </c>
      <c r="AJ29" s="349"/>
      <c r="AK29" s="349"/>
      <c r="AL29" s="355">
        <f>_xlfn.XLOOKUP(A29,'P1 Date Adjustment'!B:B,'P1 Date Adjustment'!F:F,"not found",0)</f>
        <v>2033</v>
      </c>
      <c r="AM29" s="349">
        <f t="shared" si="5"/>
        <v>0</v>
      </c>
      <c r="AN29" s="360"/>
      <c r="AO29" s="360"/>
    </row>
    <row r="30" spans="1:41" ht="30" x14ac:dyDescent="0.25">
      <c r="A30" s="129" t="s">
        <v>326</v>
      </c>
      <c r="B30" s="358" t="s">
        <v>327</v>
      </c>
      <c r="C30" s="358" t="str">
        <f>_xlfn.XLOOKUP($A30,'Total project cost for DCs'!A:A,'Total project cost for DCs'!C:C,"Not found",0)</f>
        <v>2-lane urban- upgrade existing road layout with active modes on both sides (Under construction)</v>
      </c>
      <c r="D30" s="355" t="s">
        <v>155</v>
      </c>
      <c r="E30" s="355" t="s">
        <v>227</v>
      </c>
      <c r="H30" s="355" t="s">
        <v>825</v>
      </c>
      <c r="I30" s="359">
        <f>_xlfn.XLOOKUP($H30,DC_growth_AGS!$A$665:$A$673,DC_growth_AGS!$O$665:$O$673,"Not found",0)</f>
        <v>0.95615833786134774</v>
      </c>
      <c r="J30" s="355">
        <v>2033</v>
      </c>
      <c r="K30" s="360">
        <f>_xlfn.XLOOKUP($A30,'Total project cost for DCs'!$A$4:$A$111,'Total project cost for DCs'!U$4:U$111,0,0)*_xlfn.XLOOKUP($A30,Drury_beneficiary_allocation!$A$5:$A$104,Drury_beneficiary_allocation!$C$5:$C$104,0,0)</f>
        <v>0</v>
      </c>
      <c r="L30" s="360">
        <f>_xlfn.XLOOKUP($A30,'Total project cost for DCs'!$A$4:$A$111,'Total project cost for DCs'!V$4:V$111,0,0)*_xlfn.XLOOKUP($A30,Drury_beneficiary_allocation!$A$5:$A$104,Drury_beneficiary_allocation!$C$5:$C$104,0,0)</f>
        <v>0</v>
      </c>
      <c r="M30" s="360">
        <f>_xlfn.XLOOKUP($A30,'Total project cost for DCs'!$A$4:$A$111,'Total project cost for DCs'!W$4:W$111,0,0)*_xlfn.XLOOKUP($A30,Drury_beneficiary_allocation!$A$5:$A$104,Drury_beneficiary_allocation!$C$5:$C$104,0,0)</f>
        <v>22629045.834043998</v>
      </c>
      <c r="N30" s="360">
        <f>_xlfn.XLOOKUP($A30,'Total project cost for DCs'!$A$4:$A$111,'Total project cost for DCs'!X$4:X$111,0,0)*_xlfn.XLOOKUP($A30,Drury_beneficiary_allocation!$A$5:$A$104,Drury_beneficiary_allocation!$C$5:$C$104,0,0)</f>
        <v>1945183.7650984812</v>
      </c>
      <c r="O30" s="360">
        <f>_xlfn.XLOOKUP($A30,'Total project cost for DCs'!$A$4:$A$111,'Total project cost for DCs'!Y$4:Y$111,0,0)*_xlfn.XLOOKUP($A30,Drury_beneficiary_allocation!$A$5:$A$104,Drury_beneficiary_allocation!$C$5:$C$104,0,0)</f>
        <v>20888284.763672814</v>
      </c>
      <c r="P30" s="360">
        <f>_xlfn.XLOOKUP($A30,'Total project cost for DCs'!$A$4:$A$111,'Total project cost for DCs'!Z$4:Z$111,0,0)*_xlfn.XLOOKUP($A30,Drury_beneficiary_allocation!$A$5:$A$104,Drury_beneficiary_allocation!$C$5:$C$104,0,0)</f>
        <v>0</v>
      </c>
      <c r="Q30" s="360">
        <f>_xlfn.XLOOKUP($A30,'Total project cost for DCs'!$A$4:$A$111,'Total project cost for DCs'!AA$4:AA$111,0,0)*_xlfn.XLOOKUP($A30,Drury_beneficiary_allocation!$A$5:$A$104,Drury_beneficiary_allocation!$C$5:$C$104,0,0)</f>
        <v>0</v>
      </c>
      <c r="R30" s="360">
        <f>_xlfn.XLOOKUP($A30,'Total project cost for DCs'!$A$4:$A$111,'Total project cost for DCs'!AB$4:AB$111,0,0)*_xlfn.XLOOKUP($A30,Drury_beneficiary_allocation!$A$5:$A$104,Drury_beneficiary_allocation!$C$5:$C$104,0,0)</f>
        <v>0</v>
      </c>
      <c r="S30" s="360">
        <f>_xlfn.XLOOKUP($A30,'Total project cost for DCs'!$A$4:$A$111,'Total project cost for DCs'!AC$4:AC$111,0,0)*_xlfn.XLOOKUP($A30,Drury_beneficiary_allocation!$A$5:$A$104,Drury_beneficiary_allocation!$C$5:$C$104,0,0)</f>
        <v>0</v>
      </c>
      <c r="T30" s="360">
        <f>_xlfn.XLOOKUP($A30,'Total project cost for DCs'!$A$4:$A$111,'Total project cost for DCs'!AD$4:AD$111,0,0)*_xlfn.XLOOKUP($A30,Drury_beneficiary_allocation!$A$5:$A$104,Drury_beneficiary_allocation!$C$5:$C$104,0,0)</f>
        <v>0</v>
      </c>
      <c r="U30" s="360">
        <f>_xlfn.XLOOKUP($A30,'Total project cost for DCs'!$A$4:$A$111,'Total project cost for DCs'!AE$4:AE$111,0,0)*_xlfn.XLOOKUP($A30,Drury_beneficiary_allocation!$A$5:$A$104,Drury_beneficiary_allocation!$C$5:$C$104,0,0)</f>
        <v>0</v>
      </c>
      <c r="V30" s="360">
        <f>_xlfn.XLOOKUP($A30,'Total project cost for DCs'!$A$4:$A$111,'Total project cost for DCs'!AF$4:AF$111,0,0)*_xlfn.XLOOKUP($A30,Drury_beneficiary_allocation!$A$5:$A$104,Drury_beneficiary_allocation!$C$5:$C$104,0,0)</f>
        <v>0</v>
      </c>
      <c r="W30" s="360">
        <f>_xlfn.XLOOKUP($A30,'Total project cost for DCs'!$A$4:$A$111,'Total project cost for DCs'!AG$4:AG$111,0,0)*_xlfn.XLOOKUP($A30,Drury_beneficiary_allocation!$A$5:$A$104,Drury_beneficiary_allocation!$C$5:$C$104,0,0)</f>
        <v>0</v>
      </c>
      <c r="X30" s="360">
        <f>_xlfn.XLOOKUP($A30,'Total project cost for DCs'!$A$4:$A$111,'Total project cost for DCs'!AH$4:AH$111,0,0)*_xlfn.XLOOKUP($A30,Drury_beneficiary_allocation!$A$5:$A$104,Drury_beneficiary_allocation!$C$5:$C$104,0,0)</f>
        <v>0</v>
      </c>
      <c r="Y30" s="360">
        <f>_xlfn.XLOOKUP($A30,'Total project cost for DCs'!$A$4:$A$111,'Total project cost for DCs'!AI$4:AI$111,0,0)*_xlfn.XLOOKUP($A30,Drury_beneficiary_allocation!$A$5:$A$104,Drury_beneficiary_allocation!$C$5:$C$104,0,0)</f>
        <v>0</v>
      </c>
      <c r="Z30" s="360">
        <f>_xlfn.XLOOKUP($A30,'Total project cost for DCs'!$A$4:$A$111,'Total project cost for DCs'!AJ$4:AJ$111,0,0)*_xlfn.XLOOKUP($A30,Drury_beneficiary_allocation!$A$5:$A$104,Drury_beneficiary_allocation!$C$5:$C$104,0,0)</f>
        <v>0</v>
      </c>
      <c r="AA30" s="360">
        <f>_xlfn.XLOOKUP($A30,'Total project cost for DCs'!$A$4:$A$111,'Total project cost for DCs'!AK$4:AK$111,0,0)*_xlfn.XLOOKUP($A30,Drury_beneficiary_allocation!$A$5:$A$104,Drury_beneficiary_allocation!$C$5:$C$104,0,0)</f>
        <v>0</v>
      </c>
      <c r="AB30" s="360">
        <f>_xlfn.XLOOKUP($A30,'Total project cost for DCs'!$A$4:$A$111,'Total project cost for DCs'!AL$4:AL$111,0,0)*_xlfn.XLOOKUP($A30,Drury_beneficiary_allocation!$A$5:$A$104,Drury_beneficiary_allocation!$C$5:$C$104,0,0)</f>
        <v>0</v>
      </c>
      <c r="AC30" s="360">
        <f>_xlfn.XLOOKUP($A30,'Total project cost for DCs'!$A$4:$A$111,'Total project cost for DCs'!AM$4:AM$111,0,0)*_xlfn.XLOOKUP($A30,Drury_beneficiary_allocation!$A$5:$A$104,Drury_beneficiary_allocation!$C$5:$C$104,0,0)</f>
        <v>0</v>
      </c>
      <c r="AD30" s="360">
        <f>_xlfn.XLOOKUP($A30,'Total project cost for DCs'!$A$4:$A$111,'Total project cost for DCs'!AN$4:AN$111,0,0)*_xlfn.XLOOKUP($A30,Drury_beneficiary_allocation!$A$5:$A$104,Drury_beneficiary_allocation!$C$5:$C$104,0,0)</f>
        <v>0</v>
      </c>
      <c r="AE30" s="349">
        <f t="shared" si="2"/>
        <v>45462514.362815291</v>
      </c>
      <c r="AF30" s="349"/>
      <c r="AG30" s="349">
        <f t="shared" si="4"/>
        <v>45462514.362815291</v>
      </c>
      <c r="AH30" s="353">
        <v>0</v>
      </c>
      <c r="AI30" s="354" t="str">
        <f t="shared" si="3"/>
        <v>Arterial</v>
      </c>
      <c r="AJ30" s="349"/>
      <c r="AK30" s="349"/>
      <c r="AL30" s="355">
        <f>_xlfn.XLOOKUP(A30,'P1 Date Adjustment'!B:B,'P1 Date Adjustment'!F:F,"not found",0)</f>
        <v>2033</v>
      </c>
      <c r="AM30" s="349">
        <f t="shared" si="5"/>
        <v>43469362.168147117</v>
      </c>
      <c r="AN30" s="360"/>
      <c r="AO30" s="360"/>
    </row>
    <row r="31" spans="1:41" ht="45" x14ac:dyDescent="0.25">
      <c r="A31" s="129" t="s">
        <v>334</v>
      </c>
      <c r="B31" s="358" t="s">
        <v>335</v>
      </c>
      <c r="C31" s="358" t="str">
        <f>_xlfn.XLOOKUP($A31,'Total project cost for DCs'!A:A,'Total project cost for DCs'!C:C,"Not found",0)</f>
        <v>4-lane urban- upgrade interim 2-lane urban corridor to a 4-lane corridor with active modes on both sides (SGA design)</v>
      </c>
      <c r="D31" s="355" t="s">
        <v>155</v>
      </c>
      <c r="E31" s="355" t="s">
        <v>157</v>
      </c>
      <c r="H31" s="355" t="s">
        <v>825</v>
      </c>
      <c r="I31" s="359">
        <f>_xlfn.XLOOKUP($H31,DC_growth_AGS!$A$665:$A$673,DC_growth_AGS!$O$665:$O$673,"Not found",0)</f>
        <v>0.95615833786134774</v>
      </c>
      <c r="J31" s="355">
        <v>2050</v>
      </c>
      <c r="K31" s="360">
        <f>_xlfn.XLOOKUP($A31,'Total project cost for DCs'!$A$4:$A$111,'Total project cost for DCs'!U$4:U$111,0,0)*_xlfn.XLOOKUP($A31,Drury_beneficiary_allocation!$A$5:$A$104,Drury_beneficiary_allocation!$C$5:$C$104,0,0)</f>
        <v>0</v>
      </c>
      <c r="L31" s="360">
        <f>_xlfn.XLOOKUP($A31,'Total project cost for DCs'!$A$4:$A$111,'Total project cost for DCs'!V$4:V$111,0,0)*_xlfn.XLOOKUP($A31,Drury_beneficiary_allocation!$A$5:$A$104,Drury_beneficiary_allocation!$C$5:$C$104,0,0)</f>
        <v>0</v>
      </c>
      <c r="M31" s="360">
        <f>_xlfn.XLOOKUP($A31,'Total project cost for DCs'!$A$4:$A$111,'Total project cost for DCs'!W$4:W$111,0,0)*_xlfn.XLOOKUP($A31,Drury_beneficiary_allocation!$A$5:$A$104,Drury_beneficiary_allocation!$C$5:$C$104,0,0)</f>
        <v>0</v>
      </c>
      <c r="N31" s="360">
        <f>_xlfn.XLOOKUP($A31,'Total project cost for DCs'!$A$4:$A$111,'Total project cost for DCs'!X$4:X$111,0,0)*_xlfn.XLOOKUP($A31,Drury_beneficiary_allocation!$A$5:$A$104,Drury_beneficiary_allocation!$C$5:$C$104,0,0)</f>
        <v>0</v>
      </c>
      <c r="O31" s="360">
        <f>_xlfn.XLOOKUP($A31,'Total project cost for DCs'!$A$4:$A$111,'Total project cost for DCs'!Y$4:Y$111,0,0)*_xlfn.XLOOKUP($A31,Drury_beneficiary_allocation!$A$5:$A$104,Drury_beneficiary_allocation!$C$5:$C$104,0,0)</f>
        <v>0</v>
      </c>
      <c r="P31" s="360">
        <f>_xlfn.XLOOKUP($A31,'Total project cost for DCs'!$A$4:$A$111,'Total project cost for DCs'!Z$4:Z$111,0,0)*_xlfn.XLOOKUP($A31,Drury_beneficiary_allocation!$A$5:$A$104,Drury_beneficiary_allocation!$C$5:$C$104,0,0)</f>
        <v>0</v>
      </c>
      <c r="Q31" s="360">
        <f>_xlfn.XLOOKUP($A31,'Total project cost for DCs'!$A$4:$A$111,'Total project cost for DCs'!AA$4:AA$111,0,0)*_xlfn.XLOOKUP($A31,Drury_beneficiary_allocation!$A$5:$A$104,Drury_beneficiary_allocation!$C$5:$C$104,0,0)</f>
        <v>0</v>
      </c>
      <c r="R31" s="360">
        <f>_xlfn.XLOOKUP($A31,'Total project cost for DCs'!$A$4:$A$111,'Total project cost for DCs'!AB$4:AB$111,0,0)*_xlfn.XLOOKUP($A31,Drury_beneficiary_allocation!$A$5:$A$104,Drury_beneficiary_allocation!$C$5:$C$104,0,0)</f>
        <v>0</v>
      </c>
      <c r="S31" s="360">
        <f>_xlfn.XLOOKUP($A31,'Total project cost for DCs'!$A$4:$A$111,'Total project cost for DCs'!AC$4:AC$111,0,0)*_xlfn.XLOOKUP($A31,Drury_beneficiary_allocation!$A$5:$A$104,Drury_beneficiary_allocation!$C$5:$C$104,0,0)</f>
        <v>0</v>
      </c>
      <c r="T31" s="360">
        <f>_xlfn.XLOOKUP($A31,'Total project cost for DCs'!$A$4:$A$111,'Total project cost for DCs'!AD$4:AD$111,0,0)*_xlfn.XLOOKUP($A31,Drury_beneficiary_allocation!$A$5:$A$104,Drury_beneficiary_allocation!$C$5:$C$104,0,0)</f>
        <v>0</v>
      </c>
      <c r="U31" s="360">
        <f>_xlfn.XLOOKUP($A31,'Total project cost for DCs'!$A$4:$A$111,'Total project cost for DCs'!AE$4:AE$111,0,0)*_xlfn.XLOOKUP($A31,Drury_beneficiary_allocation!$A$5:$A$104,Drury_beneficiary_allocation!$C$5:$C$104,0,0)</f>
        <v>0</v>
      </c>
      <c r="V31" s="360">
        <f>_xlfn.XLOOKUP($A31,'Total project cost for DCs'!$A$4:$A$111,'Total project cost for DCs'!AF$4:AF$111,0,0)*_xlfn.XLOOKUP($A31,Drury_beneficiary_allocation!$A$5:$A$104,Drury_beneficiary_allocation!$C$5:$C$104,0,0)</f>
        <v>0</v>
      </c>
      <c r="W31" s="360">
        <f>_xlfn.XLOOKUP($A31,'Total project cost for DCs'!$A$4:$A$111,'Total project cost for DCs'!AG$4:AG$111,0,0)*_xlfn.XLOOKUP($A31,Drury_beneficiary_allocation!$A$5:$A$104,Drury_beneficiary_allocation!$C$5:$C$104,0,0)</f>
        <v>0</v>
      </c>
      <c r="X31" s="360">
        <f>_xlfn.XLOOKUP($A31,'Total project cost for DCs'!$A$4:$A$111,'Total project cost for DCs'!AH$4:AH$111,0,0)*_xlfn.XLOOKUP($A31,Drury_beneficiary_allocation!$A$5:$A$104,Drury_beneficiary_allocation!$C$5:$C$104,0,0)</f>
        <v>44695926.329230897</v>
      </c>
      <c r="Y31" s="360">
        <f>_xlfn.XLOOKUP($A31,'Total project cost for DCs'!$A$4:$A$111,'Total project cost for DCs'!AI$4:AI$111,0,0)*_xlfn.XLOOKUP($A31,Drury_beneficiary_allocation!$A$5:$A$104,Drury_beneficiary_allocation!$C$5:$C$104,0,0)</f>
        <v>2680124.1436353829</v>
      </c>
      <c r="Z31" s="360">
        <f>_xlfn.XLOOKUP($A31,'Total project cost for DCs'!$A$4:$A$111,'Total project cost for DCs'!AJ$4:AJ$111,0,0)*_xlfn.XLOOKUP($A31,Drury_beneficiary_allocation!$A$5:$A$104,Drury_beneficiary_allocation!$C$5:$C$104,0,0)</f>
        <v>27380879.194327336</v>
      </c>
      <c r="AA31" s="360">
        <f>_xlfn.XLOOKUP($A31,'Total project cost for DCs'!$A$4:$A$111,'Total project cost for DCs'!AK$4:AK$111,0,0)*_xlfn.XLOOKUP($A31,Drury_beneficiary_allocation!$A$5:$A$104,Drury_beneficiary_allocation!$C$5:$C$104,0,0)</f>
        <v>0</v>
      </c>
      <c r="AB31" s="360">
        <f>_xlfn.XLOOKUP($A31,'Total project cost for DCs'!$A$4:$A$111,'Total project cost for DCs'!AL$4:AL$111,0,0)*_xlfn.XLOOKUP($A31,Drury_beneficiary_allocation!$A$5:$A$104,Drury_beneficiary_allocation!$C$5:$C$104,0,0)</f>
        <v>0</v>
      </c>
      <c r="AC31" s="360">
        <f>_xlfn.XLOOKUP($A31,'Total project cost for DCs'!$A$4:$A$111,'Total project cost for DCs'!AM$4:AM$111,0,0)*_xlfn.XLOOKUP($A31,Drury_beneficiary_allocation!$A$5:$A$104,Drury_beneficiary_allocation!$C$5:$C$104,0,0)</f>
        <v>0</v>
      </c>
      <c r="AD31" s="360">
        <f>_xlfn.XLOOKUP($A31,'Total project cost for DCs'!$A$4:$A$111,'Total project cost for DCs'!AN$4:AN$111,0,0)*_xlfn.XLOOKUP($A31,Drury_beneficiary_allocation!$A$5:$A$104,Drury_beneficiary_allocation!$C$5:$C$104,0,0)</f>
        <v>0</v>
      </c>
      <c r="AE31" s="349">
        <f t="shared" si="2"/>
        <v>74756929.667193621</v>
      </c>
      <c r="AF31" s="349"/>
      <c r="AG31" s="349">
        <f t="shared" si="4"/>
        <v>74756929.667193621</v>
      </c>
      <c r="AH31" s="353">
        <v>0</v>
      </c>
      <c r="AI31" s="354" t="str">
        <f t="shared" si="3"/>
        <v>Arterial</v>
      </c>
      <c r="AJ31" s="349"/>
      <c r="AK31" s="349"/>
      <c r="AL31" s="355">
        <f>_xlfn.XLOOKUP(A31,'P1 Date Adjustment'!B:B,'P1 Date Adjustment'!F:F,"not found",0)</f>
        <v>2050</v>
      </c>
      <c r="AM31" s="349">
        <f t="shared" si="5"/>
        <v>71479461.614201531</v>
      </c>
      <c r="AN31" s="360"/>
      <c r="AO31" s="360"/>
    </row>
    <row r="32" spans="1:41" ht="30" x14ac:dyDescent="0.25">
      <c r="A32" s="129" t="s">
        <v>342</v>
      </c>
      <c r="B32" s="358" t="s">
        <v>343</v>
      </c>
      <c r="C32" s="358" t="str">
        <f>_xlfn.XLOOKUP($A32,'Total project cost for DCs'!A:A,'Total project cost for DCs'!C:C,"Not found",0)</f>
        <v>Upgrade interim 2-lane bridges (3No. to 4 lane bridges with active modes on both sides (SGA design)</v>
      </c>
      <c r="D32" s="355" t="s">
        <v>155</v>
      </c>
      <c r="E32" s="355" t="s">
        <v>345</v>
      </c>
      <c r="H32" s="355" t="s">
        <v>825</v>
      </c>
      <c r="I32" s="359">
        <f>_xlfn.XLOOKUP($H32,DC_growth_AGS!$A$665:$A$673,DC_growth_AGS!$O$665:$O$673,"Not found",0)</f>
        <v>0.95615833786134774</v>
      </c>
      <c r="J32" s="355">
        <v>2050</v>
      </c>
      <c r="K32" s="360">
        <f>_xlfn.XLOOKUP($A32,'Total project cost for DCs'!$A$4:$A$111,'Total project cost for DCs'!U$4:U$111,0,0)*_xlfn.XLOOKUP($A32,Drury_beneficiary_allocation!$A$5:$A$104,Drury_beneficiary_allocation!$C$5:$C$104,0,0)</f>
        <v>0</v>
      </c>
      <c r="L32" s="360">
        <f>_xlfn.XLOOKUP($A32,'Total project cost for DCs'!$A$4:$A$111,'Total project cost for DCs'!V$4:V$111,0,0)*_xlfn.XLOOKUP($A32,Drury_beneficiary_allocation!$A$5:$A$104,Drury_beneficiary_allocation!$C$5:$C$104,0,0)</f>
        <v>0</v>
      </c>
      <c r="M32" s="360">
        <f>_xlfn.XLOOKUP($A32,'Total project cost for DCs'!$A$4:$A$111,'Total project cost for DCs'!W$4:W$111,0,0)*_xlfn.XLOOKUP($A32,Drury_beneficiary_allocation!$A$5:$A$104,Drury_beneficiary_allocation!$C$5:$C$104,0,0)</f>
        <v>0</v>
      </c>
      <c r="N32" s="360">
        <f>_xlfn.XLOOKUP($A32,'Total project cost for DCs'!$A$4:$A$111,'Total project cost for DCs'!X$4:X$111,0,0)*_xlfn.XLOOKUP($A32,Drury_beneficiary_allocation!$A$5:$A$104,Drury_beneficiary_allocation!$C$5:$C$104,0,0)</f>
        <v>0</v>
      </c>
      <c r="O32" s="360">
        <f>_xlfn.XLOOKUP($A32,'Total project cost for DCs'!$A$4:$A$111,'Total project cost for DCs'!Y$4:Y$111,0,0)*_xlfn.XLOOKUP($A32,Drury_beneficiary_allocation!$A$5:$A$104,Drury_beneficiary_allocation!$C$5:$C$104,0,0)</f>
        <v>0</v>
      </c>
      <c r="P32" s="360">
        <f>_xlfn.XLOOKUP($A32,'Total project cost for DCs'!$A$4:$A$111,'Total project cost for DCs'!Z$4:Z$111,0,0)*_xlfn.XLOOKUP($A32,Drury_beneficiary_allocation!$A$5:$A$104,Drury_beneficiary_allocation!$C$5:$C$104,0,0)</f>
        <v>0</v>
      </c>
      <c r="Q32" s="360">
        <f>_xlfn.XLOOKUP($A32,'Total project cost for DCs'!$A$4:$A$111,'Total project cost for DCs'!AA$4:AA$111,0,0)*_xlfn.XLOOKUP($A32,Drury_beneficiary_allocation!$A$5:$A$104,Drury_beneficiary_allocation!$C$5:$C$104,0,0)</f>
        <v>0</v>
      </c>
      <c r="R32" s="360">
        <f>_xlfn.XLOOKUP($A32,'Total project cost for DCs'!$A$4:$A$111,'Total project cost for DCs'!AB$4:AB$111,0,0)*_xlfn.XLOOKUP($A32,Drury_beneficiary_allocation!$A$5:$A$104,Drury_beneficiary_allocation!$C$5:$C$104,0,0)</f>
        <v>0</v>
      </c>
      <c r="S32" s="360">
        <f>_xlfn.XLOOKUP($A32,'Total project cost for DCs'!$A$4:$A$111,'Total project cost for DCs'!AC$4:AC$111,0,0)*_xlfn.XLOOKUP($A32,Drury_beneficiary_allocation!$A$5:$A$104,Drury_beneficiary_allocation!$C$5:$C$104,0,0)</f>
        <v>0</v>
      </c>
      <c r="T32" s="360">
        <f>_xlfn.XLOOKUP($A32,'Total project cost for DCs'!$A$4:$A$111,'Total project cost for DCs'!AD$4:AD$111,0,0)*_xlfn.XLOOKUP($A32,Drury_beneficiary_allocation!$A$5:$A$104,Drury_beneficiary_allocation!$C$5:$C$104,0,0)</f>
        <v>0</v>
      </c>
      <c r="U32" s="360">
        <f>_xlfn.XLOOKUP($A32,'Total project cost for DCs'!$A$4:$A$111,'Total project cost for DCs'!AE$4:AE$111,0,0)*_xlfn.XLOOKUP($A32,Drury_beneficiary_allocation!$A$5:$A$104,Drury_beneficiary_allocation!$C$5:$C$104,0,0)</f>
        <v>0</v>
      </c>
      <c r="V32" s="360">
        <f>_xlfn.XLOOKUP($A32,'Total project cost for DCs'!$A$4:$A$111,'Total project cost for DCs'!AF$4:AF$111,0,0)*_xlfn.XLOOKUP($A32,Drury_beneficiary_allocation!$A$5:$A$104,Drury_beneficiary_allocation!$C$5:$C$104,0,0)</f>
        <v>0</v>
      </c>
      <c r="W32" s="360">
        <f>_xlfn.XLOOKUP($A32,'Total project cost for DCs'!$A$4:$A$111,'Total project cost for DCs'!AG$4:AG$111,0,0)*_xlfn.XLOOKUP($A32,Drury_beneficiary_allocation!$A$5:$A$104,Drury_beneficiary_allocation!$C$5:$C$104,0,0)</f>
        <v>0</v>
      </c>
      <c r="X32" s="360">
        <f>_xlfn.XLOOKUP($A32,'Total project cost for DCs'!$A$4:$A$111,'Total project cost for DCs'!AH$4:AH$111,0,0)*_xlfn.XLOOKUP($A32,Drury_beneficiary_allocation!$A$5:$A$104,Drury_beneficiary_allocation!$C$5:$C$104,0,0)</f>
        <v>0</v>
      </c>
      <c r="Y32" s="360">
        <f>_xlfn.XLOOKUP($A32,'Total project cost for DCs'!$A$4:$A$111,'Total project cost for DCs'!AI$4:AI$111,0,0)*_xlfn.XLOOKUP($A32,Drury_beneficiary_allocation!$A$5:$A$104,Drury_beneficiary_allocation!$C$5:$C$104,0,0)</f>
        <v>2851644.6280958834</v>
      </c>
      <c r="Z32" s="360">
        <f>_xlfn.XLOOKUP($A32,'Total project cost for DCs'!$A$4:$A$111,'Total project cost for DCs'!AJ$4:AJ$111,0,0)*_xlfn.XLOOKUP($A32,Drury_beneficiary_allocation!$A$5:$A$104,Drury_beneficiary_allocation!$C$5:$C$104,0,0)</f>
        <v>29133179.241889752</v>
      </c>
      <c r="AA32" s="360">
        <f>_xlfn.XLOOKUP($A32,'Total project cost for DCs'!$A$4:$A$111,'Total project cost for DCs'!AK$4:AK$111,0,0)*_xlfn.XLOOKUP($A32,Drury_beneficiary_allocation!$A$5:$A$104,Drury_beneficiary_allocation!$C$5:$C$104,0,0)</f>
        <v>0</v>
      </c>
      <c r="AB32" s="360">
        <f>_xlfn.XLOOKUP($A32,'Total project cost for DCs'!$A$4:$A$111,'Total project cost for DCs'!AL$4:AL$111,0,0)*_xlfn.XLOOKUP($A32,Drury_beneficiary_allocation!$A$5:$A$104,Drury_beneficiary_allocation!$C$5:$C$104,0,0)</f>
        <v>0</v>
      </c>
      <c r="AC32" s="360">
        <f>_xlfn.XLOOKUP($A32,'Total project cost for DCs'!$A$4:$A$111,'Total project cost for DCs'!AM$4:AM$111,0,0)*_xlfn.XLOOKUP($A32,Drury_beneficiary_allocation!$A$5:$A$104,Drury_beneficiary_allocation!$C$5:$C$104,0,0)</f>
        <v>0</v>
      </c>
      <c r="AD32" s="360">
        <f>_xlfn.XLOOKUP($A32,'Total project cost for DCs'!$A$4:$A$111,'Total project cost for DCs'!AN$4:AN$111,0,0)*_xlfn.XLOOKUP($A32,Drury_beneficiary_allocation!$A$5:$A$104,Drury_beneficiary_allocation!$C$5:$C$104,0,0)</f>
        <v>0</v>
      </c>
      <c r="AE32" s="349">
        <f t="shared" si="2"/>
        <v>31984823.869985636</v>
      </c>
      <c r="AF32" s="349"/>
      <c r="AG32" s="349">
        <f t="shared" si="4"/>
        <v>31984823.869985636</v>
      </c>
      <c r="AH32" s="353">
        <v>0</v>
      </c>
      <c r="AI32" s="354" t="str">
        <f t="shared" si="3"/>
        <v>Arterial</v>
      </c>
      <c r="AJ32" s="349"/>
      <c r="AK32" s="349"/>
      <c r="AL32" s="355">
        <f>_xlfn.XLOOKUP(A32,'P1 Date Adjustment'!B:B,'P1 Date Adjustment'!F:F,"not found",0)</f>
        <v>2050</v>
      </c>
      <c r="AM32" s="349">
        <f t="shared" si="5"/>
        <v>30582556.028313424</v>
      </c>
      <c r="AN32" s="360"/>
      <c r="AO32" s="360"/>
    </row>
    <row r="33" spans="1:41" ht="30" x14ac:dyDescent="0.25">
      <c r="A33" s="129" t="s">
        <v>346</v>
      </c>
      <c r="B33" s="358" t="s">
        <v>347</v>
      </c>
      <c r="C33" s="358" t="str">
        <f>_xlfn.XLOOKUP($A33,'Total project cost for DCs'!A:A,'Total project cost for DCs'!C:C,"Not found",0)</f>
        <v>2-lane urban- new road layout with active modes on both sides (TDM)</v>
      </c>
      <c r="D33" s="355" t="s">
        <v>155</v>
      </c>
      <c r="E33" s="355" t="s">
        <v>227</v>
      </c>
      <c r="H33" s="355" t="s">
        <v>825</v>
      </c>
      <c r="I33" s="359">
        <f>_xlfn.XLOOKUP($H33,DC_growth_AGS!$A$665:$A$673,DC_growth_AGS!$O$665:$O$673,"Not found",0)</f>
        <v>0.95615833786134774</v>
      </c>
      <c r="J33" s="355">
        <v>2044</v>
      </c>
      <c r="K33" s="360">
        <f>_xlfn.XLOOKUP($A33,'Total project cost for DCs'!$A$4:$A$111,'Total project cost for DCs'!U$4:U$111,0,0)*_xlfn.XLOOKUP($A33,Drury_beneficiary_allocation!$A$5:$A$104,Drury_beneficiary_allocation!$C$5:$C$104,0,0)</f>
        <v>0</v>
      </c>
      <c r="L33" s="360">
        <f>_xlfn.XLOOKUP($A33,'Total project cost for DCs'!$A$4:$A$111,'Total project cost for DCs'!V$4:V$111,0,0)*_xlfn.XLOOKUP($A33,Drury_beneficiary_allocation!$A$5:$A$104,Drury_beneficiary_allocation!$C$5:$C$104,0,0)</f>
        <v>0</v>
      </c>
      <c r="M33" s="360">
        <f>_xlfn.XLOOKUP($A33,'Total project cost for DCs'!$A$4:$A$111,'Total project cost for DCs'!W$4:W$111,0,0)*_xlfn.XLOOKUP($A33,Drury_beneficiary_allocation!$A$5:$A$104,Drury_beneficiary_allocation!$C$5:$C$104,0,0)</f>
        <v>0</v>
      </c>
      <c r="N33" s="360">
        <f>_xlfn.XLOOKUP($A33,'Total project cost for DCs'!$A$4:$A$111,'Total project cost for DCs'!X$4:X$111,0,0)*_xlfn.XLOOKUP($A33,Drury_beneficiary_allocation!$A$5:$A$104,Drury_beneficiary_allocation!$C$5:$C$104,0,0)</f>
        <v>0</v>
      </c>
      <c r="O33" s="360">
        <f>_xlfn.XLOOKUP($A33,'Total project cost for DCs'!$A$4:$A$111,'Total project cost for DCs'!Y$4:Y$111,0,0)*_xlfn.XLOOKUP($A33,Drury_beneficiary_allocation!$A$5:$A$104,Drury_beneficiary_allocation!$C$5:$C$104,0,0)</f>
        <v>0</v>
      </c>
      <c r="P33" s="360">
        <f>_xlfn.XLOOKUP($A33,'Total project cost for DCs'!$A$4:$A$111,'Total project cost for DCs'!Z$4:Z$111,0,0)*_xlfn.XLOOKUP($A33,Drury_beneficiary_allocation!$A$5:$A$104,Drury_beneficiary_allocation!$C$5:$C$104,0,0)</f>
        <v>0</v>
      </c>
      <c r="Q33" s="360">
        <f>_xlfn.XLOOKUP($A33,'Total project cost for DCs'!$A$4:$A$111,'Total project cost for DCs'!AA$4:AA$111,0,0)*_xlfn.XLOOKUP($A33,Drury_beneficiary_allocation!$A$5:$A$104,Drury_beneficiary_allocation!$C$5:$C$104,0,0)</f>
        <v>0</v>
      </c>
      <c r="R33" s="360">
        <f>_xlfn.XLOOKUP($A33,'Total project cost for DCs'!$A$4:$A$111,'Total project cost for DCs'!AB$4:AB$111,0,0)*_xlfn.XLOOKUP($A33,Drury_beneficiary_allocation!$A$5:$A$104,Drury_beneficiary_allocation!$C$5:$C$104,0,0)</f>
        <v>36218731.057507537</v>
      </c>
      <c r="S33" s="360">
        <f>_xlfn.XLOOKUP($A33,'Total project cost for DCs'!$A$4:$A$111,'Total project cost for DCs'!AC$4:AC$111,0,0)*_xlfn.XLOOKUP($A33,Drury_beneficiary_allocation!$A$5:$A$104,Drury_beneficiary_allocation!$C$5:$C$104,0,0)</f>
        <v>1140893.2789869118</v>
      </c>
      <c r="T33" s="360">
        <f>_xlfn.XLOOKUP($A33,'Total project cost for DCs'!$A$4:$A$111,'Total project cost for DCs'!AD$4:AD$111,0,0)*_xlfn.XLOOKUP($A33,Drury_beneficiary_allocation!$A$5:$A$104,Drury_beneficiary_allocation!$C$5:$C$104,0,0)</f>
        <v>13561025.156013586</v>
      </c>
      <c r="U33" s="360">
        <f>_xlfn.XLOOKUP($A33,'Total project cost for DCs'!$A$4:$A$111,'Total project cost for DCs'!AE$4:AE$111,0,0)*_xlfn.XLOOKUP($A33,Drury_beneficiary_allocation!$A$5:$A$104,Drury_beneficiary_allocation!$C$5:$C$104,0,0)</f>
        <v>0</v>
      </c>
      <c r="V33" s="360">
        <f>_xlfn.XLOOKUP($A33,'Total project cost for DCs'!$A$4:$A$111,'Total project cost for DCs'!AF$4:AF$111,0,0)*_xlfn.XLOOKUP($A33,Drury_beneficiary_allocation!$A$5:$A$104,Drury_beneficiary_allocation!$C$5:$C$104,0,0)</f>
        <v>0</v>
      </c>
      <c r="W33" s="360">
        <f>_xlfn.XLOOKUP($A33,'Total project cost for DCs'!$A$4:$A$111,'Total project cost for DCs'!AG$4:AG$111,0,0)*_xlfn.XLOOKUP($A33,Drury_beneficiary_allocation!$A$5:$A$104,Drury_beneficiary_allocation!$C$5:$C$104,0,0)</f>
        <v>0</v>
      </c>
      <c r="X33" s="360">
        <f>_xlfn.XLOOKUP($A33,'Total project cost for DCs'!$A$4:$A$111,'Total project cost for DCs'!AH$4:AH$111,0,0)*_xlfn.XLOOKUP($A33,Drury_beneficiary_allocation!$A$5:$A$104,Drury_beneficiary_allocation!$C$5:$C$104,0,0)</f>
        <v>0</v>
      </c>
      <c r="Y33" s="360">
        <f>_xlfn.XLOOKUP($A33,'Total project cost for DCs'!$A$4:$A$111,'Total project cost for DCs'!AI$4:AI$111,0,0)*_xlfn.XLOOKUP($A33,Drury_beneficiary_allocation!$A$5:$A$104,Drury_beneficiary_allocation!$C$5:$C$104,0,0)</f>
        <v>0</v>
      </c>
      <c r="Z33" s="360">
        <f>_xlfn.XLOOKUP($A33,'Total project cost for DCs'!$A$4:$A$111,'Total project cost for DCs'!AJ$4:AJ$111,0,0)*_xlfn.XLOOKUP($A33,Drury_beneficiary_allocation!$A$5:$A$104,Drury_beneficiary_allocation!$C$5:$C$104,0,0)</f>
        <v>0</v>
      </c>
      <c r="AA33" s="360">
        <f>_xlfn.XLOOKUP($A33,'Total project cost for DCs'!$A$4:$A$111,'Total project cost for DCs'!AK$4:AK$111,0,0)*_xlfn.XLOOKUP($A33,Drury_beneficiary_allocation!$A$5:$A$104,Drury_beneficiary_allocation!$C$5:$C$104,0,0)</f>
        <v>0</v>
      </c>
      <c r="AB33" s="360">
        <f>_xlfn.XLOOKUP($A33,'Total project cost for DCs'!$A$4:$A$111,'Total project cost for DCs'!AL$4:AL$111,0,0)*_xlfn.XLOOKUP($A33,Drury_beneficiary_allocation!$A$5:$A$104,Drury_beneficiary_allocation!$C$5:$C$104,0,0)</f>
        <v>0</v>
      </c>
      <c r="AC33" s="360">
        <f>_xlfn.XLOOKUP($A33,'Total project cost for DCs'!$A$4:$A$111,'Total project cost for DCs'!AM$4:AM$111,0,0)*_xlfn.XLOOKUP($A33,Drury_beneficiary_allocation!$A$5:$A$104,Drury_beneficiary_allocation!$C$5:$C$104,0,0)</f>
        <v>0</v>
      </c>
      <c r="AD33" s="360">
        <f>_xlfn.XLOOKUP($A33,'Total project cost for DCs'!$A$4:$A$111,'Total project cost for DCs'!AN$4:AN$111,0,0)*_xlfn.XLOOKUP($A33,Drury_beneficiary_allocation!$A$5:$A$104,Drury_beneficiary_allocation!$C$5:$C$104,0,0)</f>
        <v>0</v>
      </c>
      <c r="AE33" s="349">
        <f t="shared" si="2"/>
        <v>50920649.492508031</v>
      </c>
      <c r="AF33" s="349"/>
      <c r="AG33" s="349">
        <f t="shared" si="4"/>
        <v>50920649.492508031</v>
      </c>
      <c r="AH33" s="353">
        <v>0</v>
      </c>
      <c r="AI33" s="354" t="str">
        <f t="shared" si="3"/>
        <v>Arterial</v>
      </c>
      <c r="AJ33" s="349"/>
      <c r="AK33" s="349"/>
      <c r="AL33" s="355">
        <f>_xlfn.XLOOKUP(A33,'P1 Date Adjustment'!B:B,'P1 Date Adjustment'!F:F,"not found",0)</f>
        <v>2044</v>
      </c>
      <c r="AM33" s="349">
        <f t="shared" si="5"/>
        <v>48688203.581576757</v>
      </c>
      <c r="AN33" s="360"/>
      <c r="AO33" s="360"/>
    </row>
    <row r="34" spans="1:41" x14ac:dyDescent="0.25">
      <c r="A34" s="129" t="s">
        <v>348</v>
      </c>
      <c r="B34" s="358" t="s">
        <v>347</v>
      </c>
      <c r="C34" s="358" t="str">
        <f>_xlfn.XLOOKUP($A34,'Total project cost for DCs'!A:A,'Total project cost for DCs'!C:C,"Not found",0)</f>
        <v>2-lane urban- bridge construction</v>
      </c>
      <c r="D34" s="355" t="s">
        <v>155</v>
      </c>
      <c r="E34" s="355" t="s">
        <v>345</v>
      </c>
      <c r="H34" s="355" t="s">
        <v>825</v>
      </c>
      <c r="I34" s="359">
        <f>_xlfn.XLOOKUP($H34,DC_growth_AGS!$A$665:$A$673,DC_growth_AGS!$O$665:$O$673,"Not found",0)</f>
        <v>0.95615833786134774</v>
      </c>
      <c r="J34" s="355">
        <v>2044</v>
      </c>
      <c r="K34" s="360">
        <f>_xlfn.XLOOKUP($A34,'Total project cost for DCs'!$A$4:$A$111,'Total project cost for DCs'!U$4:U$111,0,0)*_xlfn.XLOOKUP($A34,Drury_beneficiary_allocation!$A$5:$A$104,Drury_beneficiary_allocation!$C$5:$C$104,0,0)</f>
        <v>0</v>
      </c>
      <c r="L34" s="360">
        <f>_xlfn.XLOOKUP($A34,'Total project cost for DCs'!$A$4:$A$111,'Total project cost for DCs'!V$4:V$111,0,0)*_xlfn.XLOOKUP($A34,Drury_beneficiary_allocation!$A$5:$A$104,Drury_beneficiary_allocation!$C$5:$C$104,0,0)</f>
        <v>0</v>
      </c>
      <c r="M34" s="360">
        <f>_xlfn.XLOOKUP($A34,'Total project cost for DCs'!$A$4:$A$111,'Total project cost for DCs'!W$4:W$111,0,0)*_xlfn.XLOOKUP($A34,Drury_beneficiary_allocation!$A$5:$A$104,Drury_beneficiary_allocation!$C$5:$C$104,0,0)</f>
        <v>0</v>
      </c>
      <c r="N34" s="360">
        <f>_xlfn.XLOOKUP($A34,'Total project cost for DCs'!$A$4:$A$111,'Total project cost for DCs'!X$4:X$111,0,0)*_xlfn.XLOOKUP($A34,Drury_beneficiary_allocation!$A$5:$A$104,Drury_beneficiary_allocation!$C$5:$C$104,0,0)</f>
        <v>0</v>
      </c>
      <c r="O34" s="360">
        <f>_xlfn.XLOOKUP($A34,'Total project cost for DCs'!$A$4:$A$111,'Total project cost for DCs'!Y$4:Y$111,0,0)*_xlfn.XLOOKUP($A34,Drury_beneficiary_allocation!$A$5:$A$104,Drury_beneficiary_allocation!$C$5:$C$104,0,0)</f>
        <v>0</v>
      </c>
      <c r="P34" s="360">
        <f>_xlfn.XLOOKUP($A34,'Total project cost for DCs'!$A$4:$A$111,'Total project cost for DCs'!Z$4:Z$111,0,0)*_xlfn.XLOOKUP($A34,Drury_beneficiary_allocation!$A$5:$A$104,Drury_beneficiary_allocation!$C$5:$C$104,0,0)</f>
        <v>0</v>
      </c>
      <c r="Q34" s="360">
        <f>_xlfn.XLOOKUP($A34,'Total project cost for DCs'!$A$4:$A$111,'Total project cost for DCs'!AA$4:AA$111,0,0)*_xlfn.XLOOKUP($A34,Drury_beneficiary_allocation!$A$5:$A$104,Drury_beneficiary_allocation!$C$5:$C$104,0,0)</f>
        <v>0</v>
      </c>
      <c r="R34" s="360">
        <f>_xlfn.XLOOKUP($A34,'Total project cost for DCs'!$A$4:$A$111,'Total project cost for DCs'!AB$4:AB$111,0,0)*_xlfn.XLOOKUP($A34,Drury_beneficiary_allocation!$A$5:$A$104,Drury_beneficiary_allocation!$C$5:$C$104,0,0)</f>
        <v>0</v>
      </c>
      <c r="S34" s="360">
        <f>_xlfn.XLOOKUP($A34,'Total project cost for DCs'!$A$4:$A$111,'Total project cost for DCs'!AC$4:AC$111,0,0)*_xlfn.XLOOKUP($A34,Drury_beneficiary_allocation!$A$5:$A$104,Drury_beneficiary_allocation!$C$5:$C$104,0,0)</f>
        <v>3132107.9036420714</v>
      </c>
      <c r="T34" s="360">
        <f>_xlfn.XLOOKUP($A34,'Total project cost for DCs'!$A$4:$A$111,'Total project cost for DCs'!AD$4:AD$111,0,0)*_xlfn.XLOOKUP($A34,Drury_beneficiary_allocation!$A$5:$A$104,Drury_beneficiary_allocation!$C$5:$C$104,0,0)</f>
        <v>31998468.554853853</v>
      </c>
      <c r="U34" s="360">
        <f>_xlfn.XLOOKUP($A34,'Total project cost for DCs'!$A$4:$A$111,'Total project cost for DCs'!AE$4:AE$111,0,0)*_xlfn.XLOOKUP($A34,Drury_beneficiary_allocation!$A$5:$A$104,Drury_beneficiary_allocation!$C$5:$C$104,0,0)</f>
        <v>0</v>
      </c>
      <c r="V34" s="360">
        <f>_xlfn.XLOOKUP($A34,'Total project cost for DCs'!$A$4:$A$111,'Total project cost for DCs'!AF$4:AF$111,0,0)*_xlfn.XLOOKUP($A34,Drury_beneficiary_allocation!$A$5:$A$104,Drury_beneficiary_allocation!$C$5:$C$104,0,0)</f>
        <v>0</v>
      </c>
      <c r="W34" s="360">
        <f>_xlfn.XLOOKUP($A34,'Total project cost for DCs'!$A$4:$A$111,'Total project cost for DCs'!AG$4:AG$111,0,0)*_xlfn.XLOOKUP($A34,Drury_beneficiary_allocation!$A$5:$A$104,Drury_beneficiary_allocation!$C$5:$C$104,0,0)</f>
        <v>0</v>
      </c>
      <c r="X34" s="360">
        <f>_xlfn.XLOOKUP($A34,'Total project cost for DCs'!$A$4:$A$111,'Total project cost for DCs'!AH$4:AH$111,0,0)*_xlfn.XLOOKUP($A34,Drury_beneficiary_allocation!$A$5:$A$104,Drury_beneficiary_allocation!$C$5:$C$104,0,0)</f>
        <v>0</v>
      </c>
      <c r="Y34" s="360">
        <f>_xlfn.XLOOKUP($A34,'Total project cost for DCs'!$A$4:$A$111,'Total project cost for DCs'!AI$4:AI$111,0,0)*_xlfn.XLOOKUP($A34,Drury_beneficiary_allocation!$A$5:$A$104,Drury_beneficiary_allocation!$C$5:$C$104,0,0)</f>
        <v>0</v>
      </c>
      <c r="Z34" s="360">
        <f>_xlfn.XLOOKUP($A34,'Total project cost for DCs'!$A$4:$A$111,'Total project cost for DCs'!AJ$4:AJ$111,0,0)*_xlfn.XLOOKUP($A34,Drury_beneficiary_allocation!$A$5:$A$104,Drury_beneficiary_allocation!$C$5:$C$104,0,0)</f>
        <v>0</v>
      </c>
      <c r="AA34" s="360">
        <f>_xlfn.XLOOKUP($A34,'Total project cost for DCs'!$A$4:$A$111,'Total project cost for DCs'!AK$4:AK$111,0,0)*_xlfn.XLOOKUP($A34,Drury_beneficiary_allocation!$A$5:$A$104,Drury_beneficiary_allocation!$C$5:$C$104,0,0)</f>
        <v>0</v>
      </c>
      <c r="AB34" s="360">
        <f>_xlfn.XLOOKUP($A34,'Total project cost for DCs'!$A$4:$A$111,'Total project cost for DCs'!AL$4:AL$111,0,0)*_xlfn.XLOOKUP($A34,Drury_beneficiary_allocation!$A$5:$A$104,Drury_beneficiary_allocation!$C$5:$C$104,0,0)</f>
        <v>0</v>
      </c>
      <c r="AC34" s="360">
        <f>_xlfn.XLOOKUP($A34,'Total project cost for DCs'!$A$4:$A$111,'Total project cost for DCs'!AM$4:AM$111,0,0)*_xlfn.XLOOKUP($A34,Drury_beneficiary_allocation!$A$5:$A$104,Drury_beneficiary_allocation!$C$5:$C$104,0,0)</f>
        <v>0</v>
      </c>
      <c r="AD34" s="360">
        <f>_xlfn.XLOOKUP($A34,'Total project cost for DCs'!$A$4:$A$111,'Total project cost for DCs'!AN$4:AN$111,0,0)*_xlfn.XLOOKUP($A34,Drury_beneficiary_allocation!$A$5:$A$104,Drury_beneficiary_allocation!$C$5:$C$104,0,0)</f>
        <v>0</v>
      </c>
      <c r="AE34" s="349">
        <f t="shared" si="2"/>
        <v>35130576.458495922</v>
      </c>
      <c r="AF34" s="349"/>
      <c r="AG34" s="349">
        <f t="shared" si="4"/>
        <v>35130576.458495922</v>
      </c>
      <c r="AH34" s="353">
        <v>0</v>
      </c>
      <c r="AI34" s="354" t="str">
        <f t="shared" si="3"/>
        <v>Arterial</v>
      </c>
      <c r="AJ34" s="349"/>
      <c r="AK34" s="349"/>
      <c r="AL34" s="355">
        <f>_xlfn.XLOOKUP(A34,'P1 Date Adjustment'!B:B,'P1 Date Adjustment'!F:F,"not found",0)</f>
        <v>2044</v>
      </c>
      <c r="AM34" s="349">
        <f t="shared" si="5"/>
        <v>33590393.594666451</v>
      </c>
      <c r="AN34" s="360"/>
      <c r="AO34" s="360"/>
    </row>
    <row r="35" spans="1:41" ht="30" x14ac:dyDescent="0.25">
      <c r="A35" s="129" t="s">
        <v>350</v>
      </c>
      <c r="B35" s="358" t="s">
        <v>347</v>
      </c>
      <c r="C35" s="358" t="str">
        <f>_xlfn.XLOOKUP($A35,'Total project cost for DCs'!A:A,'Total project cost for DCs'!C:C,"Not found",0)</f>
        <v>4-lane urban- upgrade 2-lane urban with active modes on both sides (SGA design)</v>
      </c>
      <c r="D35" s="355" t="s">
        <v>155</v>
      </c>
      <c r="E35" s="355" t="s">
        <v>231</v>
      </c>
      <c r="H35" s="355" t="s">
        <v>825</v>
      </c>
      <c r="I35" s="359">
        <f>_xlfn.XLOOKUP($H35,DC_growth_AGS!$A$665:$A$673,DC_growth_AGS!$O$665:$O$673,"Not found",0)</f>
        <v>0.95615833786134774</v>
      </c>
      <c r="J35" s="355">
        <v>2049</v>
      </c>
      <c r="K35" s="360">
        <f>_xlfn.XLOOKUP($A35,'Total project cost for DCs'!$A$4:$A$111,'Total project cost for DCs'!U$4:U$111,0,0)*_xlfn.XLOOKUP($A35,Drury_beneficiary_allocation!$A$5:$A$104,Drury_beneficiary_allocation!$C$5:$C$104,0,0)</f>
        <v>0</v>
      </c>
      <c r="L35" s="360">
        <f>_xlfn.XLOOKUP($A35,'Total project cost for DCs'!$A$4:$A$111,'Total project cost for DCs'!V$4:V$111,0,0)*_xlfn.XLOOKUP($A35,Drury_beneficiary_allocation!$A$5:$A$104,Drury_beneficiary_allocation!$C$5:$C$104,0,0)</f>
        <v>0</v>
      </c>
      <c r="M35" s="360">
        <f>_xlfn.XLOOKUP($A35,'Total project cost for DCs'!$A$4:$A$111,'Total project cost for DCs'!W$4:W$111,0,0)*_xlfn.XLOOKUP($A35,Drury_beneficiary_allocation!$A$5:$A$104,Drury_beneficiary_allocation!$C$5:$C$104,0,0)</f>
        <v>0</v>
      </c>
      <c r="N35" s="360">
        <f>_xlfn.XLOOKUP($A35,'Total project cost for DCs'!$A$4:$A$111,'Total project cost for DCs'!X$4:X$111,0,0)*_xlfn.XLOOKUP($A35,Drury_beneficiary_allocation!$A$5:$A$104,Drury_beneficiary_allocation!$C$5:$C$104,0,0)</f>
        <v>0</v>
      </c>
      <c r="O35" s="360">
        <f>_xlfn.XLOOKUP($A35,'Total project cost for DCs'!$A$4:$A$111,'Total project cost for DCs'!Y$4:Y$111,0,0)*_xlfn.XLOOKUP($A35,Drury_beneficiary_allocation!$A$5:$A$104,Drury_beneficiary_allocation!$C$5:$C$104,0,0)</f>
        <v>0</v>
      </c>
      <c r="P35" s="360">
        <f>_xlfn.XLOOKUP($A35,'Total project cost for DCs'!$A$4:$A$111,'Total project cost for DCs'!Z$4:Z$111,0,0)*_xlfn.XLOOKUP($A35,Drury_beneficiary_allocation!$A$5:$A$104,Drury_beneficiary_allocation!$C$5:$C$104,0,0)</f>
        <v>0</v>
      </c>
      <c r="Q35" s="360">
        <f>_xlfn.XLOOKUP($A35,'Total project cost for DCs'!$A$4:$A$111,'Total project cost for DCs'!AA$4:AA$111,0,0)*_xlfn.XLOOKUP($A35,Drury_beneficiary_allocation!$A$5:$A$104,Drury_beneficiary_allocation!$C$5:$C$104,0,0)</f>
        <v>0</v>
      </c>
      <c r="R35" s="360">
        <f>_xlfn.XLOOKUP($A35,'Total project cost for DCs'!$A$4:$A$111,'Total project cost for DCs'!AB$4:AB$111,0,0)*_xlfn.XLOOKUP($A35,Drury_beneficiary_allocation!$A$5:$A$104,Drury_beneficiary_allocation!$C$5:$C$104,0,0)</f>
        <v>0</v>
      </c>
      <c r="S35" s="360">
        <f>_xlfn.XLOOKUP($A35,'Total project cost for DCs'!$A$4:$A$111,'Total project cost for DCs'!AC$4:AC$111,0,0)*_xlfn.XLOOKUP($A35,Drury_beneficiary_allocation!$A$5:$A$104,Drury_beneficiary_allocation!$C$5:$C$104,0,0)</f>
        <v>0</v>
      </c>
      <c r="T35" s="360">
        <f>_xlfn.XLOOKUP($A35,'Total project cost for DCs'!$A$4:$A$111,'Total project cost for DCs'!AD$4:AD$111,0,0)*_xlfn.XLOOKUP($A35,Drury_beneficiary_allocation!$A$5:$A$104,Drury_beneficiary_allocation!$C$5:$C$104,0,0)</f>
        <v>0</v>
      </c>
      <c r="U35" s="360">
        <f>_xlfn.XLOOKUP($A35,'Total project cost for DCs'!$A$4:$A$111,'Total project cost for DCs'!AE$4:AE$111,0,0)*_xlfn.XLOOKUP($A35,Drury_beneficiary_allocation!$A$5:$A$104,Drury_beneficiary_allocation!$C$5:$C$104,0,0)</f>
        <v>0</v>
      </c>
      <c r="V35" s="360">
        <f>_xlfn.XLOOKUP($A35,'Total project cost for DCs'!$A$4:$A$111,'Total project cost for DCs'!AF$4:AF$111,0,0)*_xlfn.XLOOKUP($A35,Drury_beneficiary_allocation!$A$5:$A$104,Drury_beneficiary_allocation!$C$5:$C$104,0,0)</f>
        <v>0</v>
      </c>
      <c r="W35" s="360">
        <f>_xlfn.XLOOKUP($A35,'Total project cost for DCs'!$A$4:$A$111,'Total project cost for DCs'!AG$4:AG$111,0,0)*_xlfn.XLOOKUP($A35,Drury_beneficiary_allocation!$A$5:$A$104,Drury_beneficiary_allocation!$C$5:$C$104,0,0)</f>
        <v>0</v>
      </c>
      <c r="X35" s="360">
        <f>_xlfn.XLOOKUP($A35,'Total project cost for DCs'!$A$4:$A$111,'Total project cost for DCs'!AH$4:AH$111,0,0)*_xlfn.XLOOKUP($A35,Drury_beneficiary_allocation!$A$5:$A$104,Drury_beneficiary_allocation!$C$5:$C$104,0,0)</f>
        <v>1506897.1584904674</v>
      </c>
      <c r="Y35" s="360">
        <f>_xlfn.XLOOKUP($A35,'Total project cost for DCs'!$A$4:$A$111,'Total project cost for DCs'!AI$4:AI$111,0,0)*_xlfn.XLOOKUP($A35,Drury_beneficiary_allocation!$A$5:$A$104,Drury_beneficiary_allocation!$C$5:$C$104,0,0)</f>
        <v>15394872.343090931</v>
      </c>
      <c r="Z35" s="360">
        <f>_xlfn.XLOOKUP($A35,'Total project cost for DCs'!$A$4:$A$111,'Total project cost for DCs'!AJ$4:AJ$111,0,0)*_xlfn.XLOOKUP($A35,Drury_beneficiary_allocation!$A$5:$A$104,Drury_beneficiary_allocation!$C$5:$C$104,0,0)</f>
        <v>0</v>
      </c>
      <c r="AA35" s="360">
        <f>_xlfn.XLOOKUP($A35,'Total project cost for DCs'!$A$4:$A$111,'Total project cost for DCs'!AK$4:AK$111,0,0)*_xlfn.XLOOKUP($A35,Drury_beneficiary_allocation!$A$5:$A$104,Drury_beneficiary_allocation!$C$5:$C$104,0,0)</f>
        <v>0</v>
      </c>
      <c r="AB35" s="360">
        <f>_xlfn.XLOOKUP($A35,'Total project cost for DCs'!$A$4:$A$111,'Total project cost for DCs'!AL$4:AL$111,0,0)*_xlfn.XLOOKUP($A35,Drury_beneficiary_allocation!$A$5:$A$104,Drury_beneficiary_allocation!$C$5:$C$104,0,0)</f>
        <v>0</v>
      </c>
      <c r="AC35" s="360">
        <f>_xlfn.XLOOKUP($A35,'Total project cost for DCs'!$A$4:$A$111,'Total project cost for DCs'!AM$4:AM$111,0,0)*_xlfn.XLOOKUP($A35,Drury_beneficiary_allocation!$A$5:$A$104,Drury_beneficiary_allocation!$C$5:$C$104,0,0)</f>
        <v>0</v>
      </c>
      <c r="AD35" s="360">
        <f>_xlfn.XLOOKUP($A35,'Total project cost for DCs'!$A$4:$A$111,'Total project cost for DCs'!AN$4:AN$111,0,0)*_xlfn.XLOOKUP($A35,Drury_beneficiary_allocation!$A$5:$A$104,Drury_beneficiary_allocation!$C$5:$C$104,0,0)</f>
        <v>0</v>
      </c>
      <c r="AE35" s="349">
        <f t="shared" si="2"/>
        <v>16901769.501581397</v>
      </c>
      <c r="AF35" s="349"/>
      <c r="AG35" s="349">
        <f t="shared" si="4"/>
        <v>16901769.501581397</v>
      </c>
      <c r="AH35" s="353">
        <v>0</v>
      </c>
      <c r="AI35" s="354" t="str">
        <f t="shared" si="3"/>
        <v>Arterial</v>
      </c>
      <c r="AJ35" s="349"/>
      <c r="AK35" s="349"/>
      <c r="AL35" s="355">
        <f>_xlfn.XLOOKUP(A35,'P1 Date Adjustment'!B:B,'P1 Date Adjustment'!F:F,"not found",0)</f>
        <v>2049</v>
      </c>
      <c r="AM35" s="349">
        <f t="shared" si="5"/>
        <v>16160767.833547689</v>
      </c>
      <c r="AN35" s="360"/>
      <c r="AO35" s="360"/>
    </row>
    <row r="36" spans="1:41" x14ac:dyDescent="0.25">
      <c r="A36" s="129" t="s">
        <v>352</v>
      </c>
      <c r="B36" s="358" t="s">
        <v>347</v>
      </c>
      <c r="C36" s="358" t="str">
        <f>_xlfn.XLOOKUP($A36,'Total project cost for DCs'!A:A,'Total project cost for DCs'!C:C,"Not found",0)</f>
        <v>4-lane urban- Bridge Widening</v>
      </c>
      <c r="D36" s="355" t="s">
        <v>155</v>
      </c>
      <c r="E36" s="355" t="s">
        <v>345</v>
      </c>
      <c r="H36" s="355" t="s">
        <v>825</v>
      </c>
      <c r="I36" s="359">
        <f>_xlfn.XLOOKUP($H36,DC_growth_AGS!$A$665:$A$673,DC_growth_AGS!$O$665:$O$673,"Not found",0)</f>
        <v>0.95615833786134774</v>
      </c>
      <c r="J36" s="355">
        <v>2049</v>
      </c>
      <c r="K36" s="360">
        <f>_xlfn.XLOOKUP($A36,'Total project cost for DCs'!$A$4:$A$111,'Total project cost for DCs'!U$4:U$111,0,0)*_xlfn.XLOOKUP($A36,Drury_beneficiary_allocation!$A$5:$A$104,Drury_beneficiary_allocation!$C$5:$C$104,0,0)</f>
        <v>0</v>
      </c>
      <c r="L36" s="360">
        <f>_xlfn.XLOOKUP($A36,'Total project cost for DCs'!$A$4:$A$111,'Total project cost for DCs'!V$4:V$111,0,0)*_xlfn.XLOOKUP($A36,Drury_beneficiary_allocation!$A$5:$A$104,Drury_beneficiary_allocation!$C$5:$C$104,0,0)</f>
        <v>0</v>
      </c>
      <c r="M36" s="360">
        <f>_xlfn.XLOOKUP($A36,'Total project cost for DCs'!$A$4:$A$111,'Total project cost for DCs'!W$4:W$111,0,0)*_xlfn.XLOOKUP($A36,Drury_beneficiary_allocation!$A$5:$A$104,Drury_beneficiary_allocation!$C$5:$C$104,0,0)</f>
        <v>0</v>
      </c>
      <c r="N36" s="360">
        <f>_xlfn.XLOOKUP($A36,'Total project cost for DCs'!$A$4:$A$111,'Total project cost for DCs'!X$4:X$111,0,0)*_xlfn.XLOOKUP($A36,Drury_beneficiary_allocation!$A$5:$A$104,Drury_beneficiary_allocation!$C$5:$C$104,0,0)</f>
        <v>0</v>
      </c>
      <c r="O36" s="360">
        <f>_xlfn.XLOOKUP($A36,'Total project cost for DCs'!$A$4:$A$111,'Total project cost for DCs'!Y$4:Y$111,0,0)*_xlfn.XLOOKUP($A36,Drury_beneficiary_allocation!$A$5:$A$104,Drury_beneficiary_allocation!$C$5:$C$104,0,0)</f>
        <v>0</v>
      </c>
      <c r="P36" s="360">
        <f>_xlfn.XLOOKUP($A36,'Total project cost for DCs'!$A$4:$A$111,'Total project cost for DCs'!Z$4:Z$111,0,0)*_xlfn.XLOOKUP($A36,Drury_beneficiary_allocation!$A$5:$A$104,Drury_beneficiary_allocation!$C$5:$C$104,0,0)</f>
        <v>0</v>
      </c>
      <c r="Q36" s="360">
        <f>_xlfn.XLOOKUP($A36,'Total project cost for DCs'!$A$4:$A$111,'Total project cost for DCs'!AA$4:AA$111,0,0)*_xlfn.XLOOKUP($A36,Drury_beneficiary_allocation!$A$5:$A$104,Drury_beneficiary_allocation!$C$5:$C$104,0,0)</f>
        <v>0</v>
      </c>
      <c r="R36" s="360">
        <f>_xlfn.XLOOKUP($A36,'Total project cost for DCs'!$A$4:$A$111,'Total project cost for DCs'!AB$4:AB$111,0,0)*_xlfn.XLOOKUP($A36,Drury_beneficiary_allocation!$A$5:$A$104,Drury_beneficiary_allocation!$C$5:$C$104,0,0)</f>
        <v>0</v>
      </c>
      <c r="S36" s="360">
        <f>_xlfn.XLOOKUP($A36,'Total project cost for DCs'!$A$4:$A$111,'Total project cost for DCs'!AC$4:AC$111,0,0)*_xlfn.XLOOKUP($A36,Drury_beneficiary_allocation!$A$5:$A$104,Drury_beneficiary_allocation!$C$5:$C$104,0,0)</f>
        <v>0</v>
      </c>
      <c r="T36" s="360">
        <f>_xlfn.XLOOKUP($A36,'Total project cost for DCs'!$A$4:$A$111,'Total project cost for DCs'!AD$4:AD$111,0,0)*_xlfn.XLOOKUP($A36,Drury_beneficiary_allocation!$A$5:$A$104,Drury_beneficiary_allocation!$C$5:$C$104,0,0)</f>
        <v>0</v>
      </c>
      <c r="U36" s="360">
        <f>_xlfn.XLOOKUP($A36,'Total project cost for DCs'!$A$4:$A$111,'Total project cost for DCs'!AE$4:AE$111,0,0)*_xlfn.XLOOKUP($A36,Drury_beneficiary_allocation!$A$5:$A$104,Drury_beneficiary_allocation!$C$5:$C$104,0,0)</f>
        <v>0</v>
      </c>
      <c r="V36" s="360">
        <f>_xlfn.XLOOKUP($A36,'Total project cost for DCs'!$A$4:$A$111,'Total project cost for DCs'!AF$4:AF$111,0,0)*_xlfn.XLOOKUP($A36,Drury_beneficiary_allocation!$A$5:$A$104,Drury_beneficiary_allocation!$C$5:$C$104,0,0)</f>
        <v>0</v>
      </c>
      <c r="W36" s="360">
        <f>_xlfn.XLOOKUP($A36,'Total project cost for DCs'!$A$4:$A$111,'Total project cost for DCs'!AG$4:AG$111,0,0)*_xlfn.XLOOKUP($A36,Drury_beneficiary_allocation!$A$5:$A$104,Drury_beneficiary_allocation!$C$5:$C$104,0,0)</f>
        <v>0</v>
      </c>
      <c r="X36" s="360">
        <f>_xlfn.XLOOKUP($A36,'Total project cost for DCs'!$A$4:$A$111,'Total project cost for DCs'!AH$4:AH$111,0,0)*_xlfn.XLOOKUP($A36,Drury_beneficiary_allocation!$A$5:$A$104,Drury_beneficiary_allocation!$C$5:$C$104,0,0)</f>
        <v>1949548.1987970422</v>
      </c>
      <c r="Y36" s="360">
        <f>_xlfn.XLOOKUP($A36,'Total project cost for DCs'!$A$4:$A$111,'Total project cost for DCs'!AI$4:AI$111,0,0)*_xlfn.XLOOKUP($A36,Drury_beneficiary_allocation!$A$5:$A$104,Drury_beneficiary_allocation!$C$5:$C$104,0,0)</f>
        <v>19917116.093873896</v>
      </c>
      <c r="Z36" s="360">
        <f>_xlfn.XLOOKUP($A36,'Total project cost for DCs'!$A$4:$A$111,'Total project cost for DCs'!AJ$4:AJ$111,0,0)*_xlfn.XLOOKUP($A36,Drury_beneficiary_allocation!$A$5:$A$104,Drury_beneficiary_allocation!$C$5:$C$104,0,0)</f>
        <v>0</v>
      </c>
      <c r="AA36" s="360">
        <f>_xlfn.XLOOKUP($A36,'Total project cost for DCs'!$A$4:$A$111,'Total project cost for DCs'!AK$4:AK$111,0,0)*_xlfn.XLOOKUP($A36,Drury_beneficiary_allocation!$A$5:$A$104,Drury_beneficiary_allocation!$C$5:$C$104,0,0)</f>
        <v>0</v>
      </c>
      <c r="AB36" s="360">
        <f>_xlfn.XLOOKUP($A36,'Total project cost for DCs'!$A$4:$A$111,'Total project cost for DCs'!AL$4:AL$111,0,0)*_xlfn.XLOOKUP($A36,Drury_beneficiary_allocation!$A$5:$A$104,Drury_beneficiary_allocation!$C$5:$C$104,0,0)</f>
        <v>0</v>
      </c>
      <c r="AC36" s="360">
        <f>_xlfn.XLOOKUP($A36,'Total project cost for DCs'!$A$4:$A$111,'Total project cost for DCs'!AM$4:AM$111,0,0)*_xlfn.XLOOKUP($A36,Drury_beneficiary_allocation!$A$5:$A$104,Drury_beneficiary_allocation!$C$5:$C$104,0,0)</f>
        <v>0</v>
      </c>
      <c r="AD36" s="360">
        <f>_xlfn.XLOOKUP($A36,'Total project cost for DCs'!$A$4:$A$111,'Total project cost for DCs'!AN$4:AN$111,0,0)*_xlfn.XLOOKUP($A36,Drury_beneficiary_allocation!$A$5:$A$104,Drury_beneficiary_allocation!$C$5:$C$104,0,0)</f>
        <v>0</v>
      </c>
      <c r="AE36" s="349">
        <f t="shared" si="2"/>
        <v>21866664.292670939</v>
      </c>
      <c r="AF36" s="349"/>
      <c r="AG36" s="349">
        <f t="shared" si="4"/>
        <v>21866664.292670939</v>
      </c>
      <c r="AH36" s="353">
        <v>0</v>
      </c>
      <c r="AI36" s="354" t="str">
        <f t="shared" si="3"/>
        <v>Arterial</v>
      </c>
      <c r="AJ36" s="349"/>
      <c r="AK36" s="349"/>
      <c r="AL36" s="355">
        <f>_xlfn.XLOOKUP(A36,'P1 Date Adjustment'!B:B,'P1 Date Adjustment'!F:F,"not found",0)</f>
        <v>2049</v>
      </c>
      <c r="AM36" s="349">
        <f t="shared" si="5"/>
        <v>20907993.384652328</v>
      </c>
      <c r="AN36" s="360"/>
      <c r="AO36" s="360"/>
    </row>
    <row r="37" spans="1:41" ht="30" x14ac:dyDescent="0.25">
      <c r="A37" s="129" t="s">
        <v>365</v>
      </c>
      <c r="B37" s="358" t="s">
        <v>363</v>
      </c>
      <c r="C37" s="358" t="str">
        <f>_xlfn.XLOOKUP($A37,'Total project cost for DCs'!A:A,'Total project cost for DCs'!C:C,"Not found",0)</f>
        <v>4-lane urban- upgrade 2-lane urban excl bridge</v>
      </c>
      <c r="D37" s="355" t="s">
        <v>155</v>
      </c>
      <c r="E37" s="355" t="s">
        <v>231</v>
      </c>
      <c r="H37" s="355" t="s">
        <v>825</v>
      </c>
      <c r="I37" s="359">
        <f>_xlfn.XLOOKUP($H37,DC_growth_AGS!$A$665:$A$673,DC_growth_AGS!$O$665:$O$673,"Not found",0)</f>
        <v>0.95615833786134774</v>
      </c>
      <c r="J37" s="355">
        <v>2047</v>
      </c>
      <c r="K37" s="360">
        <f>_xlfn.XLOOKUP($A37,'Total project cost for DCs'!$A$4:$A$111,'Total project cost for DCs'!U$4:U$111,0,0)*_xlfn.XLOOKUP($A37,Drury_beneficiary_allocation!$A$5:$A$104,Drury_beneficiary_allocation!$C$5:$C$104,0,0)</f>
        <v>0</v>
      </c>
      <c r="L37" s="360">
        <f>_xlfn.XLOOKUP($A37,'Total project cost for DCs'!$A$4:$A$111,'Total project cost for DCs'!V$4:V$111,0,0)*_xlfn.XLOOKUP($A37,Drury_beneficiary_allocation!$A$5:$A$104,Drury_beneficiary_allocation!$C$5:$C$104,0,0)</f>
        <v>0</v>
      </c>
      <c r="M37" s="360">
        <f>_xlfn.XLOOKUP($A37,'Total project cost for DCs'!$A$4:$A$111,'Total project cost for DCs'!W$4:W$111,0,0)*_xlfn.XLOOKUP($A37,Drury_beneficiary_allocation!$A$5:$A$104,Drury_beneficiary_allocation!$C$5:$C$104,0,0)</f>
        <v>0</v>
      </c>
      <c r="N37" s="360">
        <f>_xlfn.XLOOKUP($A37,'Total project cost for DCs'!$A$4:$A$111,'Total project cost for DCs'!X$4:X$111,0,0)*_xlfn.XLOOKUP($A37,Drury_beneficiary_allocation!$A$5:$A$104,Drury_beneficiary_allocation!$C$5:$C$104,0,0)</f>
        <v>0</v>
      </c>
      <c r="O37" s="360">
        <f>_xlfn.XLOOKUP($A37,'Total project cost for DCs'!$A$4:$A$111,'Total project cost for DCs'!Y$4:Y$111,0,0)*_xlfn.XLOOKUP($A37,Drury_beneficiary_allocation!$A$5:$A$104,Drury_beneficiary_allocation!$C$5:$C$104,0,0)</f>
        <v>0</v>
      </c>
      <c r="P37" s="360">
        <f>_xlfn.XLOOKUP($A37,'Total project cost for DCs'!$A$4:$A$111,'Total project cost for DCs'!Z$4:Z$111,0,0)*_xlfn.XLOOKUP($A37,Drury_beneficiary_allocation!$A$5:$A$104,Drury_beneficiary_allocation!$C$5:$C$104,0,0)</f>
        <v>0</v>
      </c>
      <c r="Q37" s="360">
        <f>_xlfn.XLOOKUP($A37,'Total project cost for DCs'!$A$4:$A$111,'Total project cost for DCs'!AA$4:AA$111,0,0)*_xlfn.XLOOKUP($A37,Drury_beneficiary_allocation!$A$5:$A$104,Drury_beneficiary_allocation!$C$5:$C$104,0,0)</f>
        <v>0</v>
      </c>
      <c r="R37" s="360">
        <f>_xlfn.XLOOKUP($A37,'Total project cost for DCs'!$A$4:$A$111,'Total project cost for DCs'!AB$4:AB$111,0,0)*_xlfn.XLOOKUP($A37,Drury_beneficiary_allocation!$A$5:$A$104,Drury_beneficiary_allocation!$C$5:$C$104,0,0)</f>
        <v>0</v>
      </c>
      <c r="S37" s="360">
        <f>_xlfn.XLOOKUP($A37,'Total project cost for DCs'!$A$4:$A$111,'Total project cost for DCs'!AC$4:AC$111,0,0)*_xlfn.XLOOKUP($A37,Drury_beneficiary_allocation!$A$5:$A$104,Drury_beneficiary_allocation!$C$5:$C$104,0,0)</f>
        <v>0</v>
      </c>
      <c r="T37" s="360">
        <f>_xlfn.XLOOKUP($A37,'Total project cost for DCs'!$A$4:$A$111,'Total project cost for DCs'!AD$4:AD$111,0,0)*_xlfn.XLOOKUP($A37,Drury_beneficiary_allocation!$A$5:$A$104,Drury_beneficiary_allocation!$C$5:$C$104,0,0)</f>
        <v>0</v>
      </c>
      <c r="U37" s="360">
        <f>_xlfn.XLOOKUP($A37,'Total project cost for DCs'!$A$4:$A$111,'Total project cost for DCs'!AE$4:AE$111,0,0)*_xlfn.XLOOKUP($A37,Drury_beneficiary_allocation!$A$5:$A$104,Drury_beneficiary_allocation!$C$5:$C$104,0,0)</f>
        <v>0</v>
      </c>
      <c r="V37" s="360">
        <f>_xlfn.XLOOKUP($A37,'Total project cost for DCs'!$A$4:$A$111,'Total project cost for DCs'!AF$4:AF$111,0,0)*_xlfn.XLOOKUP($A37,Drury_beneficiary_allocation!$A$5:$A$104,Drury_beneficiary_allocation!$C$5:$C$104,0,0)</f>
        <v>46104.395352702195</v>
      </c>
      <c r="W37" s="360">
        <f>_xlfn.XLOOKUP($A37,'Total project cost for DCs'!$A$4:$A$111,'Total project cost for DCs'!AG$4:AG$111,0,0)*_xlfn.XLOOKUP($A37,Drury_beneficiary_allocation!$A$5:$A$104,Drury_beneficiary_allocation!$C$5:$C$104,0,0)</f>
        <v>471015.07684921083</v>
      </c>
      <c r="X37" s="360">
        <f>_xlfn.XLOOKUP($A37,'Total project cost for DCs'!$A$4:$A$111,'Total project cost for DCs'!AH$4:AH$111,0,0)*_xlfn.XLOOKUP($A37,Drury_beneficiary_allocation!$A$5:$A$104,Drury_beneficiary_allocation!$C$5:$C$104,0,0)</f>
        <v>0</v>
      </c>
      <c r="Y37" s="360">
        <f>_xlfn.XLOOKUP($A37,'Total project cost for DCs'!$A$4:$A$111,'Total project cost for DCs'!AI$4:AI$111,0,0)*_xlfn.XLOOKUP($A37,Drury_beneficiary_allocation!$A$5:$A$104,Drury_beneficiary_allocation!$C$5:$C$104,0,0)</f>
        <v>0</v>
      </c>
      <c r="Z37" s="360">
        <f>_xlfn.XLOOKUP($A37,'Total project cost for DCs'!$A$4:$A$111,'Total project cost for DCs'!AJ$4:AJ$111,0,0)*_xlfn.XLOOKUP($A37,Drury_beneficiary_allocation!$A$5:$A$104,Drury_beneficiary_allocation!$C$5:$C$104,0,0)</f>
        <v>0</v>
      </c>
      <c r="AA37" s="360">
        <f>_xlfn.XLOOKUP($A37,'Total project cost for DCs'!$A$4:$A$111,'Total project cost for DCs'!AK$4:AK$111,0,0)*_xlfn.XLOOKUP($A37,Drury_beneficiary_allocation!$A$5:$A$104,Drury_beneficiary_allocation!$C$5:$C$104,0,0)</f>
        <v>0</v>
      </c>
      <c r="AB37" s="360">
        <f>_xlfn.XLOOKUP($A37,'Total project cost for DCs'!$A$4:$A$111,'Total project cost for DCs'!AL$4:AL$111,0,0)*_xlfn.XLOOKUP($A37,Drury_beneficiary_allocation!$A$5:$A$104,Drury_beneficiary_allocation!$C$5:$C$104,0,0)</f>
        <v>0</v>
      </c>
      <c r="AC37" s="360">
        <f>_xlfn.XLOOKUP($A37,'Total project cost for DCs'!$A$4:$A$111,'Total project cost for DCs'!AM$4:AM$111,0,0)*_xlfn.XLOOKUP($A37,Drury_beneficiary_allocation!$A$5:$A$104,Drury_beneficiary_allocation!$C$5:$C$104,0,0)</f>
        <v>0</v>
      </c>
      <c r="AD37" s="360">
        <f>_xlfn.XLOOKUP($A37,'Total project cost for DCs'!$A$4:$A$111,'Total project cost for DCs'!AN$4:AN$111,0,0)*_xlfn.XLOOKUP($A37,Drury_beneficiary_allocation!$A$5:$A$104,Drury_beneficiary_allocation!$C$5:$C$104,0,0)</f>
        <v>0</v>
      </c>
      <c r="AE37" s="349">
        <f t="shared" si="2"/>
        <v>517119.47220191301</v>
      </c>
      <c r="AF37" s="349"/>
      <c r="AG37" s="349">
        <f t="shared" si="4"/>
        <v>517119.47220191301</v>
      </c>
      <c r="AH37" s="353">
        <v>0</v>
      </c>
      <c r="AI37" s="354" t="str">
        <f t="shared" si="3"/>
        <v>Arterial</v>
      </c>
      <c r="AJ37" s="349"/>
      <c r="AK37" s="349"/>
      <c r="AL37" s="355">
        <f>_xlfn.XLOOKUP(A37,'P1 Date Adjustment'!B:B,'P1 Date Adjustment'!F:F,"not found",0)</f>
        <v>2047</v>
      </c>
      <c r="AM37" s="349">
        <f t="shared" si="5"/>
        <v>494448.09501631855</v>
      </c>
      <c r="AN37" s="360"/>
      <c r="AO37" s="360"/>
    </row>
    <row r="38" spans="1:41" ht="30" x14ac:dyDescent="0.25">
      <c r="A38" s="129" t="s">
        <v>367</v>
      </c>
      <c r="B38" s="358" t="s">
        <v>363</v>
      </c>
      <c r="C38" s="358" t="str">
        <f>_xlfn.XLOOKUP($A38,'Total project cost for DCs'!A:A,'Total project cost for DCs'!C:C,"Not found",0)</f>
        <v>4-lane urban- upgrade 2-lane bridge widening</v>
      </c>
      <c r="D38" s="355" t="s">
        <v>155</v>
      </c>
      <c r="E38" s="355" t="s">
        <v>345</v>
      </c>
      <c r="H38" s="355" t="s">
        <v>825</v>
      </c>
      <c r="I38" s="359">
        <f>_xlfn.XLOOKUP($H38,DC_growth_AGS!$A$665:$A$673,DC_growth_AGS!$O$665:$O$673,"Not found",0)</f>
        <v>0.95615833786134774</v>
      </c>
      <c r="J38" s="355">
        <v>2047</v>
      </c>
      <c r="K38" s="360">
        <f>_xlfn.XLOOKUP($A38,'Total project cost for DCs'!$A$4:$A$111,'Total project cost for DCs'!U$4:U$111,0,0)*_xlfn.XLOOKUP($A38,Drury_beneficiary_allocation!$A$5:$A$104,Drury_beneficiary_allocation!$C$5:$C$104,0,0)</f>
        <v>0</v>
      </c>
      <c r="L38" s="360">
        <f>_xlfn.XLOOKUP($A38,'Total project cost for DCs'!$A$4:$A$111,'Total project cost for DCs'!V$4:V$111,0,0)*_xlfn.XLOOKUP($A38,Drury_beneficiary_allocation!$A$5:$A$104,Drury_beneficiary_allocation!$C$5:$C$104,0,0)</f>
        <v>0</v>
      </c>
      <c r="M38" s="360">
        <f>_xlfn.XLOOKUP($A38,'Total project cost for DCs'!$A$4:$A$111,'Total project cost for DCs'!W$4:W$111,0,0)*_xlfn.XLOOKUP($A38,Drury_beneficiary_allocation!$A$5:$A$104,Drury_beneficiary_allocation!$C$5:$C$104,0,0)</f>
        <v>0</v>
      </c>
      <c r="N38" s="360">
        <f>_xlfn.XLOOKUP($A38,'Total project cost for DCs'!$A$4:$A$111,'Total project cost for DCs'!X$4:X$111,0,0)*_xlfn.XLOOKUP($A38,Drury_beneficiary_allocation!$A$5:$A$104,Drury_beneficiary_allocation!$C$5:$C$104,0,0)</f>
        <v>0</v>
      </c>
      <c r="O38" s="360">
        <f>_xlfn.XLOOKUP($A38,'Total project cost for DCs'!$A$4:$A$111,'Total project cost for DCs'!Y$4:Y$111,0,0)*_xlfn.XLOOKUP($A38,Drury_beneficiary_allocation!$A$5:$A$104,Drury_beneficiary_allocation!$C$5:$C$104,0,0)</f>
        <v>0</v>
      </c>
      <c r="P38" s="360">
        <f>_xlfn.XLOOKUP($A38,'Total project cost for DCs'!$A$4:$A$111,'Total project cost for DCs'!Z$4:Z$111,0,0)*_xlfn.XLOOKUP($A38,Drury_beneficiary_allocation!$A$5:$A$104,Drury_beneficiary_allocation!$C$5:$C$104,0,0)</f>
        <v>0</v>
      </c>
      <c r="Q38" s="360">
        <f>_xlfn.XLOOKUP($A38,'Total project cost for DCs'!$A$4:$A$111,'Total project cost for DCs'!AA$4:AA$111,0,0)*_xlfn.XLOOKUP($A38,Drury_beneficiary_allocation!$A$5:$A$104,Drury_beneficiary_allocation!$C$5:$C$104,0,0)</f>
        <v>0</v>
      </c>
      <c r="R38" s="360">
        <f>_xlfn.XLOOKUP($A38,'Total project cost for DCs'!$A$4:$A$111,'Total project cost for DCs'!AB$4:AB$111,0,0)*_xlfn.XLOOKUP($A38,Drury_beneficiary_allocation!$A$5:$A$104,Drury_beneficiary_allocation!$C$5:$C$104,0,0)</f>
        <v>0</v>
      </c>
      <c r="S38" s="360">
        <f>_xlfn.XLOOKUP($A38,'Total project cost for DCs'!$A$4:$A$111,'Total project cost for DCs'!AC$4:AC$111,0,0)*_xlfn.XLOOKUP($A38,Drury_beneficiary_allocation!$A$5:$A$104,Drury_beneficiary_allocation!$C$5:$C$104,0,0)</f>
        <v>0</v>
      </c>
      <c r="T38" s="360">
        <f>_xlfn.XLOOKUP($A38,'Total project cost for DCs'!$A$4:$A$111,'Total project cost for DCs'!AD$4:AD$111,0,0)*_xlfn.XLOOKUP($A38,Drury_beneficiary_allocation!$A$5:$A$104,Drury_beneficiary_allocation!$C$5:$C$104,0,0)</f>
        <v>0</v>
      </c>
      <c r="U38" s="360">
        <f>_xlfn.XLOOKUP($A38,'Total project cost for DCs'!$A$4:$A$111,'Total project cost for DCs'!AE$4:AE$111,0,0)*_xlfn.XLOOKUP($A38,Drury_beneficiary_allocation!$A$5:$A$104,Drury_beneficiary_allocation!$C$5:$C$104,0,0)</f>
        <v>0</v>
      </c>
      <c r="V38" s="360">
        <f>_xlfn.XLOOKUP($A38,'Total project cost for DCs'!$A$4:$A$111,'Total project cost for DCs'!AF$4:AF$111,0,0)*_xlfn.XLOOKUP($A38,Drury_beneficiary_allocation!$A$5:$A$104,Drury_beneficiary_allocation!$C$5:$C$104,0,0)</f>
        <v>32124.352890915081</v>
      </c>
      <c r="W38" s="360">
        <f>_xlfn.XLOOKUP($A38,'Total project cost for DCs'!$A$4:$A$111,'Total project cost for DCs'!AG$4:AG$111,0,0)*_xlfn.XLOOKUP($A38,Drury_beneficiary_allocation!$A$5:$A$104,Drury_beneficiary_allocation!$C$5:$C$104,0,0)</f>
        <v>328191.15032074053</v>
      </c>
      <c r="X38" s="360">
        <f>_xlfn.XLOOKUP($A38,'Total project cost for DCs'!$A$4:$A$111,'Total project cost for DCs'!AH$4:AH$111,0,0)*_xlfn.XLOOKUP($A38,Drury_beneficiary_allocation!$A$5:$A$104,Drury_beneficiary_allocation!$C$5:$C$104,0,0)</f>
        <v>0</v>
      </c>
      <c r="Y38" s="360">
        <f>_xlfn.XLOOKUP($A38,'Total project cost for DCs'!$A$4:$A$111,'Total project cost for DCs'!AI$4:AI$111,0,0)*_xlfn.XLOOKUP($A38,Drury_beneficiary_allocation!$A$5:$A$104,Drury_beneficiary_allocation!$C$5:$C$104,0,0)</f>
        <v>0</v>
      </c>
      <c r="Z38" s="360">
        <f>_xlfn.XLOOKUP($A38,'Total project cost for DCs'!$A$4:$A$111,'Total project cost for DCs'!AJ$4:AJ$111,0,0)*_xlfn.XLOOKUP($A38,Drury_beneficiary_allocation!$A$5:$A$104,Drury_beneficiary_allocation!$C$5:$C$104,0,0)</f>
        <v>0</v>
      </c>
      <c r="AA38" s="360">
        <f>_xlfn.XLOOKUP($A38,'Total project cost for DCs'!$A$4:$A$111,'Total project cost for DCs'!AK$4:AK$111,0,0)*_xlfn.XLOOKUP($A38,Drury_beneficiary_allocation!$A$5:$A$104,Drury_beneficiary_allocation!$C$5:$C$104,0,0)</f>
        <v>0</v>
      </c>
      <c r="AB38" s="360">
        <f>_xlfn.XLOOKUP($A38,'Total project cost for DCs'!$A$4:$A$111,'Total project cost for DCs'!AL$4:AL$111,0,0)*_xlfn.XLOOKUP($A38,Drury_beneficiary_allocation!$A$5:$A$104,Drury_beneficiary_allocation!$C$5:$C$104,0,0)</f>
        <v>0</v>
      </c>
      <c r="AC38" s="360">
        <f>_xlfn.XLOOKUP($A38,'Total project cost for DCs'!$A$4:$A$111,'Total project cost for DCs'!AM$4:AM$111,0,0)*_xlfn.XLOOKUP($A38,Drury_beneficiary_allocation!$A$5:$A$104,Drury_beneficiary_allocation!$C$5:$C$104,0,0)</f>
        <v>0</v>
      </c>
      <c r="AD38" s="360">
        <f>_xlfn.XLOOKUP($A38,'Total project cost for DCs'!$A$4:$A$111,'Total project cost for DCs'!AN$4:AN$111,0,0)*_xlfn.XLOOKUP($A38,Drury_beneficiary_allocation!$A$5:$A$104,Drury_beneficiary_allocation!$C$5:$C$104,0,0)</f>
        <v>0</v>
      </c>
      <c r="AE38" s="349">
        <f t="shared" si="2"/>
        <v>360315.5032116556</v>
      </c>
      <c r="AF38" s="349"/>
      <c r="AG38" s="349">
        <f t="shared" si="4"/>
        <v>360315.5032116556</v>
      </c>
      <c r="AH38" s="353">
        <v>0</v>
      </c>
      <c r="AI38" s="354" t="str">
        <f t="shared" si="3"/>
        <v>Arterial</v>
      </c>
      <c r="AJ38" s="349"/>
      <c r="AK38" s="349"/>
      <c r="AL38" s="355">
        <f>_xlfn.XLOOKUP(A38,'P1 Date Adjustment'!B:B,'P1 Date Adjustment'!F:F,"not found",0)</f>
        <v>2047</v>
      </c>
      <c r="AM38" s="349">
        <f t="shared" si="5"/>
        <v>344518.67265653174</v>
      </c>
      <c r="AN38" s="360"/>
      <c r="AO38" s="360"/>
    </row>
    <row r="39" spans="1:41" ht="30" x14ac:dyDescent="0.25">
      <c r="A39" s="129" t="s">
        <v>369</v>
      </c>
      <c r="B39" s="358" t="s">
        <v>370</v>
      </c>
      <c r="C39" s="358" t="str">
        <f>_xlfn.XLOOKUP($A39,'Total project cost for DCs'!A:A,'Total project cost for DCs'!C:C,"Not found",0)</f>
        <v xml:space="preserve"> 2-lane signalised intersection (new intersection with active mode crossings)</v>
      </c>
      <c r="D39" s="355" t="s">
        <v>155</v>
      </c>
      <c r="E39" s="355" t="s">
        <v>190</v>
      </c>
      <c r="H39" s="355" t="s">
        <v>825</v>
      </c>
      <c r="I39" s="359">
        <f>_xlfn.XLOOKUP($H39,DC_growth_AGS!$A$665:$A$673,DC_growth_AGS!$O$665:$O$673,"Not found",0)</f>
        <v>0.95615833786134774</v>
      </c>
      <c r="J39" s="355">
        <v>2027</v>
      </c>
      <c r="K39" s="360">
        <f>_xlfn.XLOOKUP($A39,'Total project cost for DCs'!$A$4:$A$111,'Total project cost for DCs'!U$4:U$111,0,0)*_xlfn.XLOOKUP($A39,Drury_beneficiary_allocation!$A$5:$A$104,Drury_beneficiary_allocation!$C$5:$C$104,0,0)</f>
        <v>0</v>
      </c>
      <c r="L39" s="360">
        <f>_xlfn.XLOOKUP($A39,'Total project cost for DCs'!$A$4:$A$111,'Total project cost for DCs'!V$4:V$111,0,0)*_xlfn.XLOOKUP($A39,Drury_beneficiary_allocation!$A$5:$A$104,Drury_beneficiary_allocation!$C$5:$C$104,0,0)</f>
        <v>0</v>
      </c>
      <c r="M39" s="360">
        <f>_xlfn.XLOOKUP($A39,'Total project cost for DCs'!$A$4:$A$111,'Total project cost for DCs'!W$4:W$111,0,0)*_xlfn.XLOOKUP($A39,Drury_beneficiary_allocation!$A$5:$A$104,Drury_beneficiary_allocation!$C$5:$C$104,0,0)</f>
        <v>0</v>
      </c>
      <c r="N39" s="360">
        <f>_xlfn.XLOOKUP($A39,'Total project cost for DCs'!$A$4:$A$111,'Total project cost for DCs'!X$4:X$111,0,0)*_xlfn.XLOOKUP($A39,Drury_beneficiary_allocation!$A$5:$A$104,Drury_beneficiary_allocation!$C$5:$C$104,0,0)</f>
        <v>0</v>
      </c>
      <c r="O39" s="360">
        <f>_xlfn.XLOOKUP($A39,'Total project cost for DCs'!$A$4:$A$111,'Total project cost for DCs'!Y$4:Y$111,0,0)*_xlfn.XLOOKUP($A39,Drury_beneficiary_allocation!$A$5:$A$104,Drury_beneficiary_allocation!$C$5:$C$104,0,0)</f>
        <v>0</v>
      </c>
      <c r="P39" s="360">
        <f>_xlfn.XLOOKUP($A39,'Total project cost for DCs'!$A$4:$A$111,'Total project cost for DCs'!Z$4:Z$111,0,0)*_xlfn.XLOOKUP($A39,Drury_beneficiary_allocation!$A$5:$A$104,Drury_beneficiary_allocation!$C$5:$C$104,0,0)</f>
        <v>0</v>
      </c>
      <c r="Q39" s="360">
        <f>_xlfn.XLOOKUP($A39,'Total project cost for DCs'!$A$4:$A$111,'Total project cost for DCs'!AA$4:AA$111,0,0)*_xlfn.XLOOKUP($A39,Drury_beneficiary_allocation!$A$5:$A$104,Drury_beneficiary_allocation!$C$5:$C$104,0,0)</f>
        <v>0</v>
      </c>
      <c r="R39" s="360">
        <f>_xlfn.XLOOKUP($A39,'Total project cost for DCs'!$A$4:$A$111,'Total project cost for DCs'!AB$4:AB$111,0,0)*_xlfn.XLOOKUP($A39,Drury_beneficiary_allocation!$A$5:$A$104,Drury_beneficiary_allocation!$C$5:$C$104,0,0)</f>
        <v>0</v>
      </c>
      <c r="S39" s="360">
        <f>_xlfn.XLOOKUP($A39,'Total project cost for DCs'!$A$4:$A$111,'Total project cost for DCs'!AC$4:AC$111,0,0)*_xlfn.XLOOKUP($A39,Drury_beneficiary_allocation!$A$5:$A$104,Drury_beneficiary_allocation!$C$5:$C$104,0,0)</f>
        <v>0</v>
      </c>
      <c r="T39" s="360">
        <f>_xlfn.XLOOKUP($A39,'Total project cost for DCs'!$A$4:$A$111,'Total project cost for DCs'!AD$4:AD$111,0,0)*_xlfn.XLOOKUP($A39,Drury_beneficiary_allocation!$A$5:$A$104,Drury_beneficiary_allocation!$C$5:$C$104,0,0)</f>
        <v>0</v>
      </c>
      <c r="U39" s="360">
        <f>_xlfn.XLOOKUP($A39,'Total project cost for DCs'!$A$4:$A$111,'Total project cost for DCs'!AE$4:AE$111,0,0)*_xlfn.XLOOKUP($A39,Drury_beneficiary_allocation!$A$5:$A$104,Drury_beneficiary_allocation!$C$5:$C$104,0,0)</f>
        <v>0</v>
      </c>
      <c r="V39" s="360">
        <f>_xlfn.XLOOKUP($A39,'Total project cost for DCs'!$A$4:$A$111,'Total project cost for DCs'!AF$4:AF$111,0,0)*_xlfn.XLOOKUP($A39,Drury_beneficiary_allocation!$A$5:$A$104,Drury_beneficiary_allocation!$C$5:$C$104,0,0)</f>
        <v>0</v>
      </c>
      <c r="W39" s="360">
        <f>_xlfn.XLOOKUP($A39,'Total project cost for DCs'!$A$4:$A$111,'Total project cost for DCs'!AG$4:AG$111,0,0)*_xlfn.XLOOKUP($A39,Drury_beneficiary_allocation!$A$5:$A$104,Drury_beneficiary_allocation!$C$5:$C$104,0,0)</f>
        <v>0</v>
      </c>
      <c r="X39" s="360">
        <f>_xlfn.XLOOKUP($A39,'Total project cost for DCs'!$A$4:$A$111,'Total project cost for DCs'!AH$4:AH$111,0,0)*_xlfn.XLOOKUP($A39,Drury_beneficiary_allocation!$A$5:$A$104,Drury_beneficiary_allocation!$C$5:$C$104,0,0)</f>
        <v>0</v>
      </c>
      <c r="Y39" s="360">
        <f>_xlfn.XLOOKUP($A39,'Total project cost for DCs'!$A$4:$A$111,'Total project cost for DCs'!AI$4:AI$111,0,0)*_xlfn.XLOOKUP($A39,Drury_beneficiary_allocation!$A$5:$A$104,Drury_beneficiary_allocation!$C$5:$C$104,0,0)</f>
        <v>0</v>
      </c>
      <c r="Z39" s="360">
        <f>_xlfn.XLOOKUP($A39,'Total project cost for DCs'!$A$4:$A$111,'Total project cost for DCs'!AJ$4:AJ$111,0,0)*_xlfn.XLOOKUP($A39,Drury_beneficiary_allocation!$A$5:$A$104,Drury_beneficiary_allocation!$C$5:$C$104,0,0)</f>
        <v>0</v>
      </c>
      <c r="AA39" s="360">
        <f>_xlfn.XLOOKUP($A39,'Total project cost for DCs'!$A$4:$A$111,'Total project cost for DCs'!AK$4:AK$111,0,0)*_xlfn.XLOOKUP($A39,Drury_beneficiary_allocation!$A$5:$A$104,Drury_beneficiary_allocation!$C$5:$C$104,0,0)</f>
        <v>0</v>
      </c>
      <c r="AB39" s="360">
        <f>_xlfn.XLOOKUP($A39,'Total project cost for DCs'!$A$4:$A$111,'Total project cost for DCs'!AL$4:AL$111,0,0)*_xlfn.XLOOKUP($A39,Drury_beneficiary_allocation!$A$5:$A$104,Drury_beneficiary_allocation!$C$5:$C$104,0,0)</f>
        <v>0</v>
      </c>
      <c r="AC39" s="360">
        <f>_xlfn.XLOOKUP($A39,'Total project cost for DCs'!$A$4:$A$111,'Total project cost for DCs'!AM$4:AM$111,0,0)*_xlfn.XLOOKUP($A39,Drury_beneficiary_allocation!$A$5:$A$104,Drury_beneficiary_allocation!$C$5:$C$104,0,0)</f>
        <v>0</v>
      </c>
      <c r="AD39" s="360">
        <f>_xlfn.XLOOKUP($A39,'Total project cost for DCs'!$A$4:$A$111,'Total project cost for DCs'!AN$4:AN$111,0,0)*_xlfn.XLOOKUP($A39,Drury_beneficiary_allocation!$A$5:$A$104,Drury_beneficiary_allocation!$C$5:$C$104,0,0)</f>
        <v>0</v>
      </c>
      <c r="AE39" s="349">
        <f t="shared" si="2"/>
        <v>0</v>
      </c>
      <c r="AF39" s="349"/>
      <c r="AG39" s="349">
        <f t="shared" si="4"/>
        <v>0</v>
      </c>
      <c r="AH39" s="353">
        <v>0</v>
      </c>
      <c r="AI39" s="354" t="str">
        <f t="shared" si="3"/>
        <v>Arterial</v>
      </c>
      <c r="AJ39" s="349"/>
      <c r="AK39" s="349"/>
      <c r="AL39" s="355">
        <f>_xlfn.XLOOKUP(A39,'P1 Date Adjustment'!B:B,'P1 Date Adjustment'!F:F,"not found",0)</f>
        <v>2027</v>
      </c>
      <c r="AM39" s="349">
        <f t="shared" si="5"/>
        <v>0</v>
      </c>
      <c r="AN39" s="360"/>
      <c r="AO39" s="360"/>
    </row>
    <row r="40" spans="1:41" ht="30" x14ac:dyDescent="0.25">
      <c r="A40" s="129" t="s">
        <v>372</v>
      </c>
      <c r="B40" s="358" t="s">
        <v>373</v>
      </c>
      <c r="C40" s="358" t="str">
        <f>_xlfn.XLOOKUP($A40,'Total project cost for DCs'!A:A,'Total project cost for DCs'!C:C,"Not found",0)</f>
        <v xml:space="preserve"> Multi-lane signalised intersection (upgrade intersection with active mode crossings)</v>
      </c>
      <c r="D40" s="355" t="s">
        <v>155</v>
      </c>
      <c r="E40" s="355" t="s">
        <v>157</v>
      </c>
      <c r="H40" s="355" t="s">
        <v>825</v>
      </c>
      <c r="I40" s="359">
        <f>_xlfn.XLOOKUP($H40,DC_growth_AGS!$A$665:$A$673,DC_growth_AGS!$O$665:$O$673,"Not found",0)</f>
        <v>0.95615833786134774</v>
      </c>
      <c r="J40" s="355">
        <v>2031</v>
      </c>
      <c r="K40" s="360">
        <f>_xlfn.XLOOKUP($A40,'Total project cost for DCs'!$A$4:$A$111,'Total project cost for DCs'!U$4:U$111,0,0)*_xlfn.XLOOKUP($A40,Drury_beneficiary_allocation!$A$5:$A$104,Drury_beneficiary_allocation!$C$5:$C$104,0,0)</f>
        <v>0</v>
      </c>
      <c r="L40" s="360">
        <f>_xlfn.XLOOKUP($A40,'Total project cost for DCs'!$A$4:$A$111,'Total project cost for DCs'!V$4:V$111,0,0)*_xlfn.XLOOKUP($A40,Drury_beneficiary_allocation!$A$5:$A$104,Drury_beneficiary_allocation!$C$5:$C$104,0,0)</f>
        <v>0</v>
      </c>
      <c r="M40" s="360">
        <f>_xlfn.XLOOKUP($A40,'Total project cost for DCs'!$A$4:$A$111,'Total project cost for DCs'!W$4:W$111,0,0)*_xlfn.XLOOKUP($A40,Drury_beneficiary_allocation!$A$5:$A$104,Drury_beneficiary_allocation!$C$5:$C$104,0,0)</f>
        <v>0</v>
      </c>
      <c r="N40" s="360">
        <f>_xlfn.XLOOKUP($A40,'Total project cost for DCs'!$A$4:$A$111,'Total project cost for DCs'!X$4:X$111,0,0)*_xlfn.XLOOKUP($A40,Drury_beneficiary_allocation!$A$5:$A$104,Drury_beneficiary_allocation!$C$5:$C$104,0,0)</f>
        <v>0</v>
      </c>
      <c r="O40" s="360">
        <f>_xlfn.XLOOKUP($A40,'Total project cost for DCs'!$A$4:$A$111,'Total project cost for DCs'!Y$4:Y$111,0,0)*_xlfn.XLOOKUP($A40,Drury_beneficiary_allocation!$A$5:$A$104,Drury_beneficiary_allocation!$C$5:$C$104,0,0)</f>
        <v>0</v>
      </c>
      <c r="P40" s="360">
        <f>_xlfn.XLOOKUP($A40,'Total project cost for DCs'!$A$4:$A$111,'Total project cost for DCs'!Z$4:Z$111,0,0)*_xlfn.XLOOKUP($A40,Drury_beneficiary_allocation!$A$5:$A$104,Drury_beneficiary_allocation!$C$5:$C$104,0,0)</f>
        <v>0</v>
      </c>
      <c r="Q40" s="360">
        <f>_xlfn.XLOOKUP($A40,'Total project cost for DCs'!$A$4:$A$111,'Total project cost for DCs'!AA$4:AA$111,0,0)*_xlfn.XLOOKUP($A40,Drury_beneficiary_allocation!$A$5:$A$104,Drury_beneficiary_allocation!$C$5:$C$104,0,0)</f>
        <v>0</v>
      </c>
      <c r="R40" s="360">
        <f>_xlfn.XLOOKUP($A40,'Total project cost for DCs'!$A$4:$A$111,'Total project cost for DCs'!AB$4:AB$111,0,0)*_xlfn.XLOOKUP($A40,Drury_beneficiary_allocation!$A$5:$A$104,Drury_beneficiary_allocation!$C$5:$C$104,0,0)</f>
        <v>0</v>
      </c>
      <c r="S40" s="360">
        <f>_xlfn.XLOOKUP($A40,'Total project cost for DCs'!$A$4:$A$111,'Total project cost for DCs'!AC$4:AC$111,0,0)*_xlfn.XLOOKUP($A40,Drury_beneficiary_allocation!$A$5:$A$104,Drury_beneficiary_allocation!$C$5:$C$104,0,0)</f>
        <v>0</v>
      </c>
      <c r="T40" s="360">
        <f>_xlfn.XLOOKUP($A40,'Total project cost for DCs'!$A$4:$A$111,'Total project cost for DCs'!AD$4:AD$111,0,0)*_xlfn.XLOOKUP($A40,Drury_beneficiary_allocation!$A$5:$A$104,Drury_beneficiary_allocation!$C$5:$C$104,0,0)</f>
        <v>0</v>
      </c>
      <c r="U40" s="360">
        <f>_xlfn.XLOOKUP($A40,'Total project cost for DCs'!$A$4:$A$111,'Total project cost for DCs'!AE$4:AE$111,0,0)*_xlfn.XLOOKUP($A40,Drury_beneficiary_allocation!$A$5:$A$104,Drury_beneficiary_allocation!$C$5:$C$104,0,0)</f>
        <v>0</v>
      </c>
      <c r="V40" s="360">
        <f>_xlfn.XLOOKUP($A40,'Total project cost for DCs'!$A$4:$A$111,'Total project cost for DCs'!AF$4:AF$111,0,0)*_xlfn.XLOOKUP($A40,Drury_beneficiary_allocation!$A$5:$A$104,Drury_beneficiary_allocation!$C$5:$C$104,0,0)</f>
        <v>0</v>
      </c>
      <c r="W40" s="360">
        <f>_xlfn.XLOOKUP($A40,'Total project cost for DCs'!$A$4:$A$111,'Total project cost for DCs'!AG$4:AG$111,0,0)*_xlfn.XLOOKUP($A40,Drury_beneficiary_allocation!$A$5:$A$104,Drury_beneficiary_allocation!$C$5:$C$104,0,0)</f>
        <v>0</v>
      </c>
      <c r="X40" s="360">
        <f>_xlfn.XLOOKUP($A40,'Total project cost for DCs'!$A$4:$A$111,'Total project cost for DCs'!AH$4:AH$111,0,0)*_xlfn.XLOOKUP($A40,Drury_beneficiary_allocation!$A$5:$A$104,Drury_beneficiary_allocation!$C$5:$C$104,0,0)</f>
        <v>0</v>
      </c>
      <c r="Y40" s="360">
        <f>_xlfn.XLOOKUP($A40,'Total project cost for DCs'!$A$4:$A$111,'Total project cost for DCs'!AI$4:AI$111,0,0)*_xlfn.XLOOKUP($A40,Drury_beneficiary_allocation!$A$5:$A$104,Drury_beneficiary_allocation!$C$5:$C$104,0,0)</f>
        <v>0</v>
      </c>
      <c r="Z40" s="360">
        <f>_xlfn.XLOOKUP($A40,'Total project cost for DCs'!$A$4:$A$111,'Total project cost for DCs'!AJ$4:AJ$111,0,0)*_xlfn.XLOOKUP($A40,Drury_beneficiary_allocation!$A$5:$A$104,Drury_beneficiary_allocation!$C$5:$C$104,0,0)</f>
        <v>0</v>
      </c>
      <c r="AA40" s="360">
        <f>_xlfn.XLOOKUP($A40,'Total project cost for DCs'!$A$4:$A$111,'Total project cost for DCs'!AK$4:AK$111,0,0)*_xlfn.XLOOKUP($A40,Drury_beneficiary_allocation!$A$5:$A$104,Drury_beneficiary_allocation!$C$5:$C$104,0,0)</f>
        <v>0</v>
      </c>
      <c r="AB40" s="360">
        <f>_xlfn.XLOOKUP($A40,'Total project cost for DCs'!$A$4:$A$111,'Total project cost for DCs'!AL$4:AL$111,0,0)*_xlfn.XLOOKUP($A40,Drury_beneficiary_allocation!$A$5:$A$104,Drury_beneficiary_allocation!$C$5:$C$104,0,0)</f>
        <v>0</v>
      </c>
      <c r="AC40" s="360">
        <f>_xlfn.XLOOKUP($A40,'Total project cost for DCs'!$A$4:$A$111,'Total project cost for DCs'!AM$4:AM$111,0,0)*_xlfn.XLOOKUP($A40,Drury_beneficiary_allocation!$A$5:$A$104,Drury_beneficiary_allocation!$C$5:$C$104,0,0)</f>
        <v>0</v>
      </c>
      <c r="AD40" s="360">
        <f>_xlfn.XLOOKUP($A40,'Total project cost for DCs'!$A$4:$A$111,'Total project cost for DCs'!AN$4:AN$111,0,0)*_xlfn.XLOOKUP($A40,Drury_beneficiary_allocation!$A$5:$A$104,Drury_beneficiary_allocation!$C$5:$C$104,0,0)</f>
        <v>0</v>
      </c>
      <c r="AE40" s="349">
        <f t="shared" si="2"/>
        <v>0</v>
      </c>
      <c r="AF40" s="349"/>
      <c r="AG40" s="349">
        <f t="shared" si="4"/>
        <v>0</v>
      </c>
      <c r="AH40" s="353">
        <v>0</v>
      </c>
      <c r="AI40" s="354" t="str">
        <f t="shared" si="3"/>
        <v>Arterial</v>
      </c>
      <c r="AJ40" s="349"/>
      <c r="AK40" s="349"/>
      <c r="AL40" s="355">
        <f>_xlfn.XLOOKUP(A40,'P1 Date Adjustment'!B:B,'P1 Date Adjustment'!F:F,"not found",0)</f>
        <v>2031</v>
      </c>
      <c r="AM40" s="349">
        <f t="shared" si="5"/>
        <v>0</v>
      </c>
      <c r="AN40" s="360"/>
      <c r="AO40" s="360"/>
    </row>
    <row r="41" spans="1:41" ht="30" x14ac:dyDescent="0.25">
      <c r="A41" s="129" t="s">
        <v>383</v>
      </c>
      <c r="B41" s="358" t="s">
        <v>384</v>
      </c>
      <c r="C41" s="358" t="str">
        <f>_xlfn.XLOOKUP($A41,'Total project cost for DCs'!A:A,'Total project cost for DCs'!C:C,"Not found",0)</f>
        <v>4-lane urban- upgrade 2-lane urban to 4-lane with active modes on both sides, (TDM)</v>
      </c>
      <c r="D41" s="355" t="s">
        <v>155</v>
      </c>
      <c r="E41" s="355" t="s">
        <v>157</v>
      </c>
      <c r="H41" s="355" t="s">
        <v>825</v>
      </c>
      <c r="I41" s="359">
        <f>_xlfn.XLOOKUP($H41,DC_growth_AGS!$A$665:$A$673,DC_growth_AGS!$O$665:$O$673,"Not found",0)</f>
        <v>0.95615833786134774</v>
      </c>
      <c r="J41" s="355">
        <v>2047</v>
      </c>
      <c r="K41" s="360">
        <f>_xlfn.XLOOKUP($A41,'Total project cost for DCs'!$A$4:$A$111,'Total project cost for DCs'!U$4:U$111,0,0)*_xlfn.XLOOKUP($A41,Drury_beneficiary_allocation!$A$5:$A$104,Drury_beneficiary_allocation!$C$5:$C$104,0,0)</f>
        <v>0</v>
      </c>
      <c r="L41" s="360">
        <f>_xlfn.XLOOKUP($A41,'Total project cost for DCs'!$A$4:$A$111,'Total project cost for DCs'!V$4:V$111,0,0)*_xlfn.XLOOKUP($A41,Drury_beneficiary_allocation!$A$5:$A$104,Drury_beneficiary_allocation!$C$5:$C$104,0,0)</f>
        <v>0</v>
      </c>
      <c r="M41" s="360">
        <f>_xlfn.XLOOKUP($A41,'Total project cost for DCs'!$A$4:$A$111,'Total project cost for DCs'!W$4:W$111,0,0)*_xlfn.XLOOKUP($A41,Drury_beneficiary_allocation!$A$5:$A$104,Drury_beneficiary_allocation!$C$5:$C$104,0,0)</f>
        <v>0</v>
      </c>
      <c r="N41" s="360">
        <f>_xlfn.XLOOKUP($A41,'Total project cost for DCs'!$A$4:$A$111,'Total project cost for DCs'!X$4:X$111,0,0)*_xlfn.XLOOKUP($A41,Drury_beneficiary_allocation!$A$5:$A$104,Drury_beneficiary_allocation!$C$5:$C$104,0,0)</f>
        <v>0</v>
      </c>
      <c r="O41" s="360">
        <f>_xlfn.XLOOKUP($A41,'Total project cost for DCs'!$A$4:$A$111,'Total project cost for DCs'!Y$4:Y$111,0,0)*_xlfn.XLOOKUP($A41,Drury_beneficiary_allocation!$A$5:$A$104,Drury_beneficiary_allocation!$C$5:$C$104,0,0)</f>
        <v>0</v>
      </c>
      <c r="P41" s="360">
        <f>_xlfn.XLOOKUP($A41,'Total project cost for DCs'!$A$4:$A$111,'Total project cost for DCs'!Z$4:Z$111,0,0)*_xlfn.XLOOKUP($A41,Drury_beneficiary_allocation!$A$5:$A$104,Drury_beneficiary_allocation!$C$5:$C$104,0,0)</f>
        <v>0</v>
      </c>
      <c r="Q41" s="360">
        <f>_xlfn.XLOOKUP($A41,'Total project cost for DCs'!$A$4:$A$111,'Total project cost for DCs'!AA$4:AA$111,0,0)*_xlfn.XLOOKUP($A41,Drury_beneficiary_allocation!$A$5:$A$104,Drury_beneficiary_allocation!$C$5:$C$104,0,0)</f>
        <v>0</v>
      </c>
      <c r="R41" s="360">
        <f>_xlfn.XLOOKUP($A41,'Total project cost for DCs'!$A$4:$A$111,'Total project cost for DCs'!AB$4:AB$111,0,0)*_xlfn.XLOOKUP($A41,Drury_beneficiary_allocation!$A$5:$A$104,Drury_beneficiary_allocation!$C$5:$C$104,0,0)</f>
        <v>0</v>
      </c>
      <c r="S41" s="360">
        <f>_xlfn.XLOOKUP($A41,'Total project cost for DCs'!$A$4:$A$111,'Total project cost for DCs'!AC$4:AC$111,0,0)*_xlfn.XLOOKUP($A41,Drury_beneficiary_allocation!$A$5:$A$104,Drury_beneficiary_allocation!$C$5:$C$104,0,0)</f>
        <v>0</v>
      </c>
      <c r="T41" s="360">
        <f>_xlfn.XLOOKUP($A41,'Total project cost for DCs'!$A$4:$A$111,'Total project cost for DCs'!AD$4:AD$111,0,0)*_xlfn.XLOOKUP($A41,Drury_beneficiary_allocation!$A$5:$A$104,Drury_beneficiary_allocation!$C$5:$C$104,0,0)</f>
        <v>0</v>
      </c>
      <c r="U41" s="360">
        <f>_xlfn.XLOOKUP($A41,'Total project cost for DCs'!$A$4:$A$111,'Total project cost for DCs'!AE$4:AE$111,0,0)*_xlfn.XLOOKUP($A41,Drury_beneficiary_allocation!$A$5:$A$104,Drury_beneficiary_allocation!$C$5:$C$104,0,0)</f>
        <v>0</v>
      </c>
      <c r="V41" s="360">
        <f>_xlfn.XLOOKUP($A41,'Total project cost for DCs'!$A$4:$A$111,'Total project cost for DCs'!AF$4:AF$111,0,0)*_xlfn.XLOOKUP($A41,Drury_beneficiary_allocation!$A$5:$A$104,Drury_beneficiary_allocation!$C$5:$C$104,0,0)</f>
        <v>0</v>
      </c>
      <c r="W41" s="360">
        <f>_xlfn.XLOOKUP($A41,'Total project cost for DCs'!$A$4:$A$111,'Total project cost for DCs'!AG$4:AG$111,0,0)*_xlfn.XLOOKUP($A41,Drury_beneficiary_allocation!$A$5:$A$104,Drury_beneficiary_allocation!$C$5:$C$104,0,0)</f>
        <v>0</v>
      </c>
      <c r="X41" s="360">
        <f>_xlfn.XLOOKUP($A41,'Total project cost for DCs'!$A$4:$A$111,'Total project cost for DCs'!AH$4:AH$111,0,0)*_xlfn.XLOOKUP($A41,Drury_beneficiary_allocation!$A$5:$A$104,Drury_beneficiary_allocation!$C$5:$C$104,0,0)</f>
        <v>0</v>
      </c>
      <c r="Y41" s="360">
        <f>_xlfn.XLOOKUP($A41,'Total project cost for DCs'!$A$4:$A$111,'Total project cost for DCs'!AI$4:AI$111,0,0)*_xlfn.XLOOKUP($A41,Drury_beneficiary_allocation!$A$5:$A$104,Drury_beneficiary_allocation!$C$5:$C$104,0,0)</f>
        <v>0</v>
      </c>
      <c r="Z41" s="360">
        <f>_xlfn.XLOOKUP($A41,'Total project cost for DCs'!$A$4:$A$111,'Total project cost for DCs'!AJ$4:AJ$111,0,0)*_xlfn.XLOOKUP($A41,Drury_beneficiary_allocation!$A$5:$A$104,Drury_beneficiary_allocation!$C$5:$C$104,0,0)</f>
        <v>0</v>
      </c>
      <c r="AA41" s="360">
        <f>_xlfn.XLOOKUP($A41,'Total project cost for DCs'!$A$4:$A$111,'Total project cost for DCs'!AK$4:AK$111,0,0)*_xlfn.XLOOKUP($A41,Drury_beneficiary_allocation!$A$5:$A$104,Drury_beneficiary_allocation!$C$5:$C$104,0,0)</f>
        <v>0</v>
      </c>
      <c r="AB41" s="360">
        <f>_xlfn.XLOOKUP($A41,'Total project cost for DCs'!$A$4:$A$111,'Total project cost for DCs'!AL$4:AL$111,0,0)*_xlfn.XLOOKUP($A41,Drury_beneficiary_allocation!$A$5:$A$104,Drury_beneficiary_allocation!$C$5:$C$104,0,0)</f>
        <v>0</v>
      </c>
      <c r="AC41" s="360">
        <f>_xlfn.XLOOKUP($A41,'Total project cost for DCs'!$A$4:$A$111,'Total project cost for DCs'!AM$4:AM$111,0,0)*_xlfn.XLOOKUP($A41,Drury_beneficiary_allocation!$A$5:$A$104,Drury_beneficiary_allocation!$C$5:$C$104,0,0)</f>
        <v>0</v>
      </c>
      <c r="AD41" s="360">
        <f>_xlfn.XLOOKUP($A41,'Total project cost for DCs'!$A$4:$A$111,'Total project cost for DCs'!AN$4:AN$111,0,0)*_xlfn.XLOOKUP($A41,Drury_beneficiary_allocation!$A$5:$A$104,Drury_beneficiary_allocation!$C$5:$C$104,0,0)</f>
        <v>0</v>
      </c>
      <c r="AE41" s="349">
        <f t="shared" si="2"/>
        <v>0</v>
      </c>
      <c r="AF41" s="349"/>
      <c r="AG41" s="349">
        <f t="shared" si="4"/>
        <v>0</v>
      </c>
      <c r="AH41" s="353">
        <v>0</v>
      </c>
      <c r="AI41" s="354" t="str">
        <f t="shared" si="3"/>
        <v>Arterial</v>
      </c>
      <c r="AJ41" s="349"/>
      <c r="AK41" s="349"/>
      <c r="AL41" s="355">
        <f>_xlfn.XLOOKUP(A41,'P1 Date Adjustment'!B:B,'P1 Date Adjustment'!F:F,"not found",0)</f>
        <v>2047</v>
      </c>
      <c r="AM41" s="349">
        <f t="shared" si="5"/>
        <v>0</v>
      </c>
      <c r="AN41" s="360"/>
      <c r="AO41" s="360"/>
    </row>
    <row r="42" spans="1:41" ht="30" x14ac:dyDescent="0.25">
      <c r="A42" s="129" t="s">
        <v>389</v>
      </c>
      <c r="B42" s="358" t="s">
        <v>390</v>
      </c>
      <c r="C42" s="358" t="str">
        <f>_xlfn.XLOOKUP($A42,'Total project cost for DCs'!A:A,'Total project cost for DCs'!C:C,"Not found",0)</f>
        <v>Interim active modes e.g. shared path on one side</v>
      </c>
      <c r="D42" s="355" t="s">
        <v>155</v>
      </c>
      <c r="E42" s="355" t="s">
        <v>145</v>
      </c>
      <c r="H42" s="355" t="s">
        <v>825</v>
      </c>
      <c r="I42" s="359">
        <f>_xlfn.XLOOKUP($H42,DC_growth_AGS!$A$665:$A$673,DC_growth_AGS!$O$665:$O$673,"Not found",0)</f>
        <v>0.95615833786134774</v>
      </c>
      <c r="J42" s="355">
        <v>2028</v>
      </c>
      <c r="K42" s="360">
        <f>_xlfn.XLOOKUP($A42,'Total project cost for DCs'!$A$4:$A$111,'Total project cost for DCs'!U$4:U$111,0,0)*_xlfn.XLOOKUP($A42,Drury_beneficiary_allocation!$A$5:$A$104,Drury_beneficiary_allocation!$C$5:$C$104,0,0)</f>
        <v>0</v>
      </c>
      <c r="L42" s="360">
        <f>_xlfn.XLOOKUP($A42,'Total project cost for DCs'!$A$4:$A$111,'Total project cost for DCs'!V$4:V$111,0,0)*_xlfn.XLOOKUP($A42,Drury_beneficiary_allocation!$A$5:$A$104,Drury_beneficiary_allocation!$C$5:$C$104,0,0)</f>
        <v>0</v>
      </c>
      <c r="M42" s="360">
        <f>_xlfn.XLOOKUP($A42,'Total project cost for DCs'!$A$4:$A$111,'Total project cost for DCs'!W$4:W$111,0,0)*_xlfn.XLOOKUP($A42,Drury_beneficiary_allocation!$A$5:$A$104,Drury_beneficiary_allocation!$C$5:$C$104,0,0)</f>
        <v>0</v>
      </c>
      <c r="N42" s="360">
        <f>_xlfn.XLOOKUP($A42,'Total project cost for DCs'!$A$4:$A$111,'Total project cost for DCs'!X$4:X$111,0,0)*_xlfn.XLOOKUP($A42,Drury_beneficiary_allocation!$A$5:$A$104,Drury_beneficiary_allocation!$C$5:$C$104,0,0)</f>
        <v>0</v>
      </c>
      <c r="O42" s="360">
        <f>_xlfn.XLOOKUP($A42,'Total project cost for DCs'!$A$4:$A$111,'Total project cost for DCs'!Y$4:Y$111,0,0)*_xlfn.XLOOKUP($A42,Drury_beneficiary_allocation!$A$5:$A$104,Drury_beneficiary_allocation!$C$5:$C$104,0,0)</f>
        <v>0</v>
      </c>
      <c r="P42" s="360">
        <f>_xlfn.XLOOKUP($A42,'Total project cost for DCs'!$A$4:$A$111,'Total project cost for DCs'!Z$4:Z$111,0,0)*_xlfn.XLOOKUP($A42,Drury_beneficiary_allocation!$A$5:$A$104,Drury_beneficiary_allocation!$C$5:$C$104,0,0)</f>
        <v>0</v>
      </c>
      <c r="Q42" s="360">
        <f>_xlfn.XLOOKUP($A42,'Total project cost for DCs'!$A$4:$A$111,'Total project cost for DCs'!AA$4:AA$111,0,0)*_xlfn.XLOOKUP($A42,Drury_beneficiary_allocation!$A$5:$A$104,Drury_beneficiary_allocation!$C$5:$C$104,0,0)</f>
        <v>0</v>
      </c>
      <c r="R42" s="360">
        <f>_xlfn.XLOOKUP($A42,'Total project cost for DCs'!$A$4:$A$111,'Total project cost for DCs'!AB$4:AB$111,0,0)*_xlfn.XLOOKUP($A42,Drury_beneficiary_allocation!$A$5:$A$104,Drury_beneficiary_allocation!$C$5:$C$104,0,0)</f>
        <v>0</v>
      </c>
      <c r="S42" s="360">
        <f>_xlfn.XLOOKUP($A42,'Total project cost for DCs'!$A$4:$A$111,'Total project cost for DCs'!AC$4:AC$111,0,0)*_xlfn.XLOOKUP($A42,Drury_beneficiary_allocation!$A$5:$A$104,Drury_beneficiary_allocation!$C$5:$C$104,0,0)</f>
        <v>0</v>
      </c>
      <c r="T42" s="360">
        <f>_xlfn.XLOOKUP($A42,'Total project cost for DCs'!$A$4:$A$111,'Total project cost for DCs'!AD$4:AD$111,0,0)*_xlfn.XLOOKUP($A42,Drury_beneficiary_allocation!$A$5:$A$104,Drury_beneficiary_allocation!$C$5:$C$104,0,0)</f>
        <v>0</v>
      </c>
      <c r="U42" s="360">
        <f>_xlfn.XLOOKUP($A42,'Total project cost for DCs'!$A$4:$A$111,'Total project cost for DCs'!AE$4:AE$111,0,0)*_xlfn.XLOOKUP($A42,Drury_beneficiary_allocation!$A$5:$A$104,Drury_beneficiary_allocation!$C$5:$C$104,0,0)</f>
        <v>0</v>
      </c>
      <c r="V42" s="360">
        <f>_xlfn.XLOOKUP($A42,'Total project cost for DCs'!$A$4:$A$111,'Total project cost for DCs'!AF$4:AF$111,0,0)*_xlfn.XLOOKUP($A42,Drury_beneficiary_allocation!$A$5:$A$104,Drury_beneficiary_allocation!$C$5:$C$104,0,0)</f>
        <v>0</v>
      </c>
      <c r="W42" s="360">
        <f>_xlfn.XLOOKUP($A42,'Total project cost for DCs'!$A$4:$A$111,'Total project cost for DCs'!AG$4:AG$111,0,0)*_xlfn.XLOOKUP($A42,Drury_beneficiary_allocation!$A$5:$A$104,Drury_beneficiary_allocation!$C$5:$C$104,0,0)</f>
        <v>0</v>
      </c>
      <c r="X42" s="360">
        <f>_xlfn.XLOOKUP($A42,'Total project cost for DCs'!$A$4:$A$111,'Total project cost for DCs'!AH$4:AH$111,0,0)*_xlfn.XLOOKUP($A42,Drury_beneficiary_allocation!$A$5:$A$104,Drury_beneficiary_allocation!$C$5:$C$104,0,0)</f>
        <v>0</v>
      </c>
      <c r="Y42" s="360">
        <f>_xlfn.XLOOKUP($A42,'Total project cost for DCs'!$A$4:$A$111,'Total project cost for DCs'!AI$4:AI$111,0,0)*_xlfn.XLOOKUP($A42,Drury_beneficiary_allocation!$A$5:$A$104,Drury_beneficiary_allocation!$C$5:$C$104,0,0)</f>
        <v>0</v>
      </c>
      <c r="Z42" s="360">
        <f>_xlfn.XLOOKUP($A42,'Total project cost for DCs'!$A$4:$A$111,'Total project cost for DCs'!AJ$4:AJ$111,0,0)*_xlfn.XLOOKUP($A42,Drury_beneficiary_allocation!$A$5:$A$104,Drury_beneficiary_allocation!$C$5:$C$104,0,0)</f>
        <v>0</v>
      </c>
      <c r="AA42" s="360">
        <f>_xlfn.XLOOKUP($A42,'Total project cost for DCs'!$A$4:$A$111,'Total project cost for DCs'!AK$4:AK$111,0,0)*_xlfn.XLOOKUP($A42,Drury_beneficiary_allocation!$A$5:$A$104,Drury_beneficiary_allocation!$C$5:$C$104,0,0)</f>
        <v>0</v>
      </c>
      <c r="AB42" s="360">
        <f>_xlfn.XLOOKUP($A42,'Total project cost for DCs'!$A$4:$A$111,'Total project cost for DCs'!AL$4:AL$111,0,0)*_xlfn.XLOOKUP($A42,Drury_beneficiary_allocation!$A$5:$A$104,Drury_beneficiary_allocation!$C$5:$C$104,0,0)</f>
        <v>0</v>
      </c>
      <c r="AC42" s="360">
        <f>_xlfn.XLOOKUP($A42,'Total project cost for DCs'!$A$4:$A$111,'Total project cost for DCs'!AM$4:AM$111,0,0)*_xlfn.XLOOKUP($A42,Drury_beneficiary_allocation!$A$5:$A$104,Drury_beneficiary_allocation!$C$5:$C$104,0,0)</f>
        <v>0</v>
      </c>
      <c r="AD42" s="360">
        <f>_xlfn.XLOOKUP($A42,'Total project cost for DCs'!$A$4:$A$111,'Total project cost for DCs'!AN$4:AN$111,0,0)*_xlfn.XLOOKUP($A42,Drury_beneficiary_allocation!$A$5:$A$104,Drury_beneficiary_allocation!$C$5:$C$104,0,0)</f>
        <v>0</v>
      </c>
      <c r="AE42" s="349">
        <f t="shared" si="2"/>
        <v>0</v>
      </c>
      <c r="AF42" s="349"/>
      <c r="AG42" s="349">
        <f t="shared" si="4"/>
        <v>0</v>
      </c>
      <c r="AH42" s="353">
        <v>0</v>
      </c>
      <c r="AI42" s="354" t="str">
        <f t="shared" si="3"/>
        <v>Arterial</v>
      </c>
      <c r="AJ42" s="349"/>
      <c r="AK42" s="349"/>
      <c r="AL42" s="355">
        <f>_xlfn.XLOOKUP(A42,'P1 Date Adjustment'!B:B,'P1 Date Adjustment'!F:F,"not found",0)</f>
        <v>2028</v>
      </c>
      <c r="AM42" s="349">
        <f t="shared" si="5"/>
        <v>0</v>
      </c>
      <c r="AN42" s="360"/>
      <c r="AO42" s="360"/>
    </row>
    <row r="43" spans="1:41" ht="30" x14ac:dyDescent="0.25">
      <c r="A43" s="129" t="s">
        <v>392</v>
      </c>
      <c r="B43" s="358" t="s">
        <v>390</v>
      </c>
      <c r="C43" s="358" t="str">
        <f>_xlfn.XLOOKUP($A43,'Total project cost for DCs'!A:A,'Total project cost for DCs'!C:C,"Not found",0)</f>
        <v xml:space="preserve"> 2-lane urban- upgrade existing road with active mode facility on both sides (TDM)</v>
      </c>
      <c r="D43" s="355" t="s">
        <v>155</v>
      </c>
      <c r="E43" s="355" t="s">
        <v>145</v>
      </c>
      <c r="H43" s="355" t="s">
        <v>825</v>
      </c>
      <c r="I43" s="359">
        <f>_xlfn.XLOOKUP($H43,DC_growth_AGS!$A$665:$A$673,DC_growth_AGS!$O$665:$O$673,"Not found",0)</f>
        <v>0.95615833786134774</v>
      </c>
      <c r="J43" s="355">
        <v>2031</v>
      </c>
      <c r="K43" s="360">
        <f>_xlfn.XLOOKUP($A43,'Total project cost for DCs'!$A$4:$A$111,'Total project cost for DCs'!U$4:U$111,0,0)*_xlfn.XLOOKUP($A43,Drury_beneficiary_allocation!$A$5:$A$104,Drury_beneficiary_allocation!$C$5:$C$104,0,0)</f>
        <v>0</v>
      </c>
      <c r="L43" s="360">
        <f>_xlfn.XLOOKUP($A43,'Total project cost for DCs'!$A$4:$A$111,'Total project cost for DCs'!V$4:V$111,0,0)*_xlfn.XLOOKUP($A43,Drury_beneficiary_allocation!$A$5:$A$104,Drury_beneficiary_allocation!$C$5:$C$104,0,0)</f>
        <v>0</v>
      </c>
      <c r="M43" s="360">
        <f>_xlfn.XLOOKUP($A43,'Total project cost for DCs'!$A$4:$A$111,'Total project cost for DCs'!W$4:W$111,0,0)*_xlfn.XLOOKUP($A43,Drury_beneficiary_allocation!$A$5:$A$104,Drury_beneficiary_allocation!$C$5:$C$104,0,0)</f>
        <v>0</v>
      </c>
      <c r="N43" s="360">
        <f>_xlfn.XLOOKUP($A43,'Total project cost for DCs'!$A$4:$A$111,'Total project cost for DCs'!X$4:X$111,0,0)*_xlfn.XLOOKUP($A43,Drury_beneficiary_allocation!$A$5:$A$104,Drury_beneficiary_allocation!$C$5:$C$104,0,0)</f>
        <v>0</v>
      </c>
      <c r="O43" s="360">
        <f>_xlfn.XLOOKUP($A43,'Total project cost for DCs'!$A$4:$A$111,'Total project cost for DCs'!Y$4:Y$111,0,0)*_xlfn.XLOOKUP($A43,Drury_beneficiary_allocation!$A$5:$A$104,Drury_beneficiary_allocation!$C$5:$C$104,0,0)</f>
        <v>0</v>
      </c>
      <c r="P43" s="360">
        <f>_xlfn.XLOOKUP($A43,'Total project cost for DCs'!$A$4:$A$111,'Total project cost for DCs'!Z$4:Z$111,0,0)*_xlfn.XLOOKUP($A43,Drury_beneficiary_allocation!$A$5:$A$104,Drury_beneficiary_allocation!$C$5:$C$104,0,0)</f>
        <v>0</v>
      </c>
      <c r="Q43" s="360">
        <f>_xlfn.XLOOKUP($A43,'Total project cost for DCs'!$A$4:$A$111,'Total project cost for DCs'!AA$4:AA$111,0,0)*_xlfn.XLOOKUP($A43,Drury_beneficiary_allocation!$A$5:$A$104,Drury_beneficiary_allocation!$C$5:$C$104,0,0)</f>
        <v>0</v>
      </c>
      <c r="R43" s="360">
        <f>_xlfn.XLOOKUP($A43,'Total project cost for DCs'!$A$4:$A$111,'Total project cost for DCs'!AB$4:AB$111,0,0)*_xlfn.XLOOKUP($A43,Drury_beneficiary_allocation!$A$5:$A$104,Drury_beneficiary_allocation!$C$5:$C$104,0,0)</f>
        <v>0</v>
      </c>
      <c r="S43" s="360">
        <f>_xlfn.XLOOKUP($A43,'Total project cost for DCs'!$A$4:$A$111,'Total project cost for DCs'!AC$4:AC$111,0,0)*_xlfn.XLOOKUP($A43,Drury_beneficiary_allocation!$A$5:$A$104,Drury_beneficiary_allocation!$C$5:$C$104,0,0)</f>
        <v>0</v>
      </c>
      <c r="T43" s="360">
        <f>_xlfn.XLOOKUP($A43,'Total project cost for DCs'!$A$4:$A$111,'Total project cost for DCs'!AD$4:AD$111,0,0)*_xlfn.XLOOKUP($A43,Drury_beneficiary_allocation!$A$5:$A$104,Drury_beneficiary_allocation!$C$5:$C$104,0,0)</f>
        <v>0</v>
      </c>
      <c r="U43" s="360">
        <f>_xlfn.XLOOKUP($A43,'Total project cost for DCs'!$A$4:$A$111,'Total project cost for DCs'!AE$4:AE$111,0,0)*_xlfn.XLOOKUP($A43,Drury_beneficiary_allocation!$A$5:$A$104,Drury_beneficiary_allocation!$C$5:$C$104,0,0)</f>
        <v>0</v>
      </c>
      <c r="V43" s="360">
        <f>_xlfn.XLOOKUP($A43,'Total project cost for DCs'!$A$4:$A$111,'Total project cost for DCs'!AF$4:AF$111,0,0)*_xlfn.XLOOKUP($A43,Drury_beneficiary_allocation!$A$5:$A$104,Drury_beneficiary_allocation!$C$5:$C$104,0,0)</f>
        <v>0</v>
      </c>
      <c r="W43" s="360">
        <f>_xlfn.XLOOKUP($A43,'Total project cost for DCs'!$A$4:$A$111,'Total project cost for DCs'!AG$4:AG$111,0,0)*_xlfn.XLOOKUP($A43,Drury_beneficiary_allocation!$A$5:$A$104,Drury_beneficiary_allocation!$C$5:$C$104,0,0)</f>
        <v>0</v>
      </c>
      <c r="X43" s="360">
        <f>_xlfn.XLOOKUP($A43,'Total project cost for DCs'!$A$4:$A$111,'Total project cost for DCs'!AH$4:AH$111,0,0)*_xlfn.XLOOKUP($A43,Drury_beneficiary_allocation!$A$5:$A$104,Drury_beneficiary_allocation!$C$5:$C$104,0,0)</f>
        <v>0</v>
      </c>
      <c r="Y43" s="360">
        <f>_xlfn.XLOOKUP($A43,'Total project cost for DCs'!$A$4:$A$111,'Total project cost for DCs'!AI$4:AI$111,0,0)*_xlfn.XLOOKUP($A43,Drury_beneficiary_allocation!$A$5:$A$104,Drury_beneficiary_allocation!$C$5:$C$104,0,0)</f>
        <v>0</v>
      </c>
      <c r="Z43" s="360">
        <f>_xlfn.XLOOKUP($A43,'Total project cost for DCs'!$A$4:$A$111,'Total project cost for DCs'!AJ$4:AJ$111,0,0)*_xlfn.XLOOKUP($A43,Drury_beneficiary_allocation!$A$5:$A$104,Drury_beneficiary_allocation!$C$5:$C$104,0,0)</f>
        <v>0</v>
      </c>
      <c r="AA43" s="360">
        <f>_xlfn.XLOOKUP($A43,'Total project cost for DCs'!$A$4:$A$111,'Total project cost for DCs'!AK$4:AK$111,0,0)*_xlfn.XLOOKUP($A43,Drury_beneficiary_allocation!$A$5:$A$104,Drury_beneficiary_allocation!$C$5:$C$104,0,0)</f>
        <v>0</v>
      </c>
      <c r="AB43" s="360">
        <f>_xlfn.XLOOKUP($A43,'Total project cost for DCs'!$A$4:$A$111,'Total project cost for DCs'!AL$4:AL$111,0,0)*_xlfn.XLOOKUP($A43,Drury_beneficiary_allocation!$A$5:$A$104,Drury_beneficiary_allocation!$C$5:$C$104,0,0)</f>
        <v>0</v>
      </c>
      <c r="AC43" s="360">
        <f>_xlfn.XLOOKUP($A43,'Total project cost for DCs'!$A$4:$A$111,'Total project cost for DCs'!AM$4:AM$111,0,0)*_xlfn.XLOOKUP($A43,Drury_beneficiary_allocation!$A$5:$A$104,Drury_beneficiary_allocation!$C$5:$C$104,0,0)</f>
        <v>0</v>
      </c>
      <c r="AD43" s="360">
        <f>_xlfn.XLOOKUP($A43,'Total project cost for DCs'!$A$4:$A$111,'Total project cost for DCs'!AN$4:AN$111,0,0)*_xlfn.XLOOKUP($A43,Drury_beneficiary_allocation!$A$5:$A$104,Drury_beneficiary_allocation!$C$5:$C$104,0,0)</f>
        <v>0</v>
      </c>
      <c r="AE43" s="349">
        <f t="shared" si="2"/>
        <v>0</v>
      </c>
      <c r="AF43" s="349"/>
      <c r="AG43" s="349">
        <f t="shared" si="4"/>
        <v>0</v>
      </c>
      <c r="AH43" s="353">
        <v>0</v>
      </c>
      <c r="AI43" s="354" t="str">
        <f t="shared" si="3"/>
        <v>Arterial</v>
      </c>
      <c r="AJ43" s="349"/>
      <c r="AK43" s="349"/>
      <c r="AL43" s="355">
        <f>_xlfn.XLOOKUP(A43,'P1 Date Adjustment'!B:B,'P1 Date Adjustment'!F:F,"not found",0)</f>
        <v>2031</v>
      </c>
      <c r="AM43" s="349">
        <f t="shared" si="5"/>
        <v>0</v>
      </c>
      <c r="AN43" s="360"/>
      <c r="AO43" s="360"/>
    </row>
    <row r="44" spans="1:41" ht="30" x14ac:dyDescent="0.25">
      <c r="A44" s="129" t="s">
        <v>394</v>
      </c>
      <c r="B44" s="358" t="s">
        <v>390</v>
      </c>
      <c r="C44" s="358" t="str">
        <f>_xlfn.XLOOKUP($A44,'Total project cost for DCs'!A:A,'Total project cost for DCs'!C:C,"Not found",0)</f>
        <v>4-lane urban FTN- upgrade 2-lane urban to 4-lane with active modes on both sides, (TDM)</v>
      </c>
      <c r="D44" s="355" t="s">
        <v>155</v>
      </c>
      <c r="E44" s="355" t="s">
        <v>157</v>
      </c>
      <c r="H44" s="355" t="s">
        <v>825</v>
      </c>
      <c r="I44" s="359">
        <f>_xlfn.XLOOKUP($H44,DC_growth_AGS!$A$665:$A$673,DC_growth_AGS!$O$665:$O$673,"Not found",0)</f>
        <v>0.95615833786134774</v>
      </c>
      <c r="J44" s="355">
        <v>2047</v>
      </c>
      <c r="K44" s="360">
        <f>_xlfn.XLOOKUP($A44,'Total project cost for DCs'!$A$4:$A$111,'Total project cost for DCs'!U$4:U$111,0,0)*_xlfn.XLOOKUP($A44,Drury_beneficiary_allocation!$A$5:$A$104,Drury_beneficiary_allocation!$C$5:$C$104,0,0)</f>
        <v>0</v>
      </c>
      <c r="L44" s="360">
        <f>_xlfn.XLOOKUP($A44,'Total project cost for DCs'!$A$4:$A$111,'Total project cost for DCs'!V$4:V$111,0,0)*_xlfn.XLOOKUP($A44,Drury_beneficiary_allocation!$A$5:$A$104,Drury_beneficiary_allocation!$C$5:$C$104,0,0)</f>
        <v>0</v>
      </c>
      <c r="M44" s="360">
        <f>_xlfn.XLOOKUP($A44,'Total project cost for DCs'!$A$4:$A$111,'Total project cost for DCs'!W$4:W$111,0,0)*_xlfn.XLOOKUP($A44,Drury_beneficiary_allocation!$A$5:$A$104,Drury_beneficiary_allocation!$C$5:$C$104,0,0)</f>
        <v>0</v>
      </c>
      <c r="N44" s="360">
        <f>_xlfn.XLOOKUP($A44,'Total project cost for DCs'!$A$4:$A$111,'Total project cost for DCs'!X$4:X$111,0,0)*_xlfn.XLOOKUP($A44,Drury_beneficiary_allocation!$A$5:$A$104,Drury_beneficiary_allocation!$C$5:$C$104,0,0)</f>
        <v>0</v>
      </c>
      <c r="O44" s="360">
        <f>_xlfn.XLOOKUP($A44,'Total project cost for DCs'!$A$4:$A$111,'Total project cost for DCs'!Y$4:Y$111,0,0)*_xlfn.XLOOKUP($A44,Drury_beneficiary_allocation!$A$5:$A$104,Drury_beneficiary_allocation!$C$5:$C$104,0,0)</f>
        <v>0</v>
      </c>
      <c r="P44" s="360">
        <f>_xlfn.XLOOKUP($A44,'Total project cost for DCs'!$A$4:$A$111,'Total project cost for DCs'!Z$4:Z$111,0,0)*_xlfn.XLOOKUP($A44,Drury_beneficiary_allocation!$A$5:$A$104,Drury_beneficiary_allocation!$C$5:$C$104,0,0)</f>
        <v>0</v>
      </c>
      <c r="Q44" s="360">
        <f>_xlfn.XLOOKUP($A44,'Total project cost for DCs'!$A$4:$A$111,'Total project cost for DCs'!AA$4:AA$111,0,0)*_xlfn.XLOOKUP($A44,Drury_beneficiary_allocation!$A$5:$A$104,Drury_beneficiary_allocation!$C$5:$C$104,0,0)</f>
        <v>0</v>
      </c>
      <c r="R44" s="360">
        <f>_xlfn.XLOOKUP($A44,'Total project cost for DCs'!$A$4:$A$111,'Total project cost for DCs'!AB$4:AB$111,0,0)*_xlfn.XLOOKUP($A44,Drury_beneficiary_allocation!$A$5:$A$104,Drury_beneficiary_allocation!$C$5:$C$104,0,0)</f>
        <v>0</v>
      </c>
      <c r="S44" s="360">
        <f>_xlfn.XLOOKUP($A44,'Total project cost for DCs'!$A$4:$A$111,'Total project cost for DCs'!AC$4:AC$111,0,0)*_xlfn.XLOOKUP($A44,Drury_beneficiary_allocation!$A$5:$A$104,Drury_beneficiary_allocation!$C$5:$C$104,0,0)</f>
        <v>0</v>
      </c>
      <c r="T44" s="360">
        <f>_xlfn.XLOOKUP($A44,'Total project cost for DCs'!$A$4:$A$111,'Total project cost for DCs'!AD$4:AD$111,0,0)*_xlfn.XLOOKUP($A44,Drury_beneficiary_allocation!$A$5:$A$104,Drury_beneficiary_allocation!$C$5:$C$104,0,0)</f>
        <v>0</v>
      </c>
      <c r="U44" s="360">
        <f>_xlfn.XLOOKUP($A44,'Total project cost for DCs'!$A$4:$A$111,'Total project cost for DCs'!AE$4:AE$111,0,0)*_xlfn.XLOOKUP($A44,Drury_beneficiary_allocation!$A$5:$A$104,Drury_beneficiary_allocation!$C$5:$C$104,0,0)</f>
        <v>0</v>
      </c>
      <c r="V44" s="360">
        <f>_xlfn.XLOOKUP($A44,'Total project cost for DCs'!$A$4:$A$111,'Total project cost for DCs'!AF$4:AF$111,0,0)*_xlfn.XLOOKUP($A44,Drury_beneficiary_allocation!$A$5:$A$104,Drury_beneficiary_allocation!$C$5:$C$104,0,0)</f>
        <v>0</v>
      </c>
      <c r="W44" s="360">
        <f>_xlfn.XLOOKUP($A44,'Total project cost for DCs'!$A$4:$A$111,'Total project cost for DCs'!AG$4:AG$111,0,0)*_xlfn.XLOOKUP($A44,Drury_beneficiary_allocation!$A$5:$A$104,Drury_beneficiary_allocation!$C$5:$C$104,0,0)</f>
        <v>0</v>
      </c>
      <c r="X44" s="360">
        <f>_xlfn.XLOOKUP($A44,'Total project cost for DCs'!$A$4:$A$111,'Total project cost for DCs'!AH$4:AH$111,0,0)*_xlfn.XLOOKUP($A44,Drury_beneficiary_allocation!$A$5:$A$104,Drury_beneficiary_allocation!$C$5:$C$104,0,0)</f>
        <v>0</v>
      </c>
      <c r="Y44" s="360">
        <f>_xlfn.XLOOKUP($A44,'Total project cost for DCs'!$A$4:$A$111,'Total project cost for DCs'!AI$4:AI$111,0,0)*_xlfn.XLOOKUP($A44,Drury_beneficiary_allocation!$A$5:$A$104,Drury_beneficiary_allocation!$C$5:$C$104,0,0)</f>
        <v>0</v>
      </c>
      <c r="Z44" s="360">
        <f>_xlfn.XLOOKUP($A44,'Total project cost for DCs'!$A$4:$A$111,'Total project cost for DCs'!AJ$4:AJ$111,0,0)*_xlfn.XLOOKUP($A44,Drury_beneficiary_allocation!$A$5:$A$104,Drury_beneficiary_allocation!$C$5:$C$104,0,0)</f>
        <v>0</v>
      </c>
      <c r="AA44" s="360">
        <f>_xlfn.XLOOKUP($A44,'Total project cost for DCs'!$A$4:$A$111,'Total project cost for DCs'!AK$4:AK$111,0,0)*_xlfn.XLOOKUP($A44,Drury_beneficiary_allocation!$A$5:$A$104,Drury_beneficiary_allocation!$C$5:$C$104,0,0)</f>
        <v>0</v>
      </c>
      <c r="AB44" s="360">
        <f>_xlfn.XLOOKUP($A44,'Total project cost for DCs'!$A$4:$A$111,'Total project cost for DCs'!AL$4:AL$111,0,0)*_xlfn.XLOOKUP($A44,Drury_beneficiary_allocation!$A$5:$A$104,Drury_beneficiary_allocation!$C$5:$C$104,0,0)</f>
        <v>0</v>
      </c>
      <c r="AC44" s="360">
        <f>_xlfn.XLOOKUP($A44,'Total project cost for DCs'!$A$4:$A$111,'Total project cost for DCs'!AM$4:AM$111,0,0)*_xlfn.XLOOKUP($A44,Drury_beneficiary_allocation!$A$5:$A$104,Drury_beneficiary_allocation!$C$5:$C$104,0,0)</f>
        <v>0</v>
      </c>
      <c r="AD44" s="360">
        <f>_xlfn.XLOOKUP($A44,'Total project cost for DCs'!$A$4:$A$111,'Total project cost for DCs'!AN$4:AN$111,0,0)*_xlfn.XLOOKUP($A44,Drury_beneficiary_allocation!$A$5:$A$104,Drury_beneficiary_allocation!$C$5:$C$104,0,0)</f>
        <v>0</v>
      </c>
      <c r="AE44" s="349">
        <f t="shared" si="2"/>
        <v>0</v>
      </c>
      <c r="AF44" s="349"/>
      <c r="AG44" s="349">
        <f t="shared" si="4"/>
        <v>0</v>
      </c>
      <c r="AH44" s="353">
        <v>0</v>
      </c>
      <c r="AI44" s="354" t="str">
        <f t="shared" si="3"/>
        <v>Arterial</v>
      </c>
      <c r="AJ44" s="349"/>
      <c r="AK44" s="349"/>
      <c r="AL44" s="355">
        <f>_xlfn.XLOOKUP(A44,'P1 Date Adjustment'!B:B,'P1 Date Adjustment'!F:F,"not found",0)</f>
        <v>2047</v>
      </c>
      <c r="AM44" s="349">
        <f t="shared" si="5"/>
        <v>0</v>
      </c>
      <c r="AN44" s="360"/>
      <c r="AO44" s="360"/>
    </row>
    <row r="45" spans="1:41" ht="30" x14ac:dyDescent="0.25">
      <c r="A45" s="129">
        <v>46</v>
      </c>
      <c r="B45" s="358" t="s">
        <v>408</v>
      </c>
      <c r="C45" s="358" t="str">
        <f>_xlfn.XLOOKUP($A45,'Total project cost for DCs'!A:A,'Total project cost for DCs'!C:C,"Not found",0)</f>
        <v>Possible signals(subject to Auranga assessment)</v>
      </c>
      <c r="D45" s="355" t="s">
        <v>155</v>
      </c>
      <c r="E45" s="355" t="s">
        <v>157</v>
      </c>
      <c r="H45" s="355" t="s">
        <v>825</v>
      </c>
      <c r="I45" s="359">
        <f>_xlfn.XLOOKUP($H45,DC_growth_AGS!$A$665:$A$673,DC_growth_AGS!$O$665:$O$673,"Not found",0)</f>
        <v>0.95615833786134774</v>
      </c>
      <c r="J45" s="355">
        <v>2031</v>
      </c>
      <c r="K45" s="360">
        <f>_xlfn.XLOOKUP($A45,'Total project cost for DCs'!$A$4:$A$111,'Total project cost for DCs'!U$4:U$111,0,0)*_xlfn.XLOOKUP($A45,Drury_beneficiary_allocation!$A$5:$A$104,Drury_beneficiary_allocation!$C$5:$C$104,0,0)</f>
        <v>4424033.6533716293</v>
      </c>
      <c r="L45" s="360">
        <f>_xlfn.XLOOKUP($A45,'Total project cost for DCs'!$A$4:$A$111,'Total project cost for DCs'!V$4:V$111,0,0)*_xlfn.XLOOKUP($A45,Drury_beneficiary_allocation!$A$5:$A$104,Drury_beneficiary_allocation!$C$5:$C$104,0,0)</f>
        <v>0</v>
      </c>
      <c r="M45" s="360">
        <f>_xlfn.XLOOKUP($A45,'Total project cost for DCs'!$A$4:$A$111,'Total project cost for DCs'!W$4:W$111,0,0)*_xlfn.XLOOKUP($A45,Drury_beneficiary_allocation!$A$5:$A$104,Drury_beneficiary_allocation!$C$5:$C$104,0,0)</f>
        <v>0</v>
      </c>
      <c r="N45" s="360">
        <f>_xlfn.XLOOKUP($A45,'Total project cost for DCs'!$A$4:$A$111,'Total project cost for DCs'!X$4:X$111,0,0)*_xlfn.XLOOKUP($A45,Drury_beneficiary_allocation!$A$5:$A$104,Drury_beneficiary_allocation!$C$5:$C$104,0,0)</f>
        <v>0</v>
      </c>
      <c r="O45" s="360">
        <f>_xlfn.XLOOKUP($A45,'Total project cost for DCs'!$A$4:$A$111,'Total project cost for DCs'!Y$4:Y$111,0,0)*_xlfn.XLOOKUP($A45,Drury_beneficiary_allocation!$A$5:$A$104,Drury_beneficiary_allocation!$C$5:$C$104,0,0)</f>
        <v>0</v>
      </c>
      <c r="P45" s="360">
        <f>_xlfn.XLOOKUP($A45,'Total project cost for DCs'!$A$4:$A$111,'Total project cost for DCs'!Z$4:Z$111,0,0)*_xlfn.XLOOKUP($A45,Drury_beneficiary_allocation!$A$5:$A$104,Drury_beneficiary_allocation!$C$5:$C$104,0,0)</f>
        <v>0</v>
      </c>
      <c r="Q45" s="360">
        <f>_xlfn.XLOOKUP($A45,'Total project cost for DCs'!$A$4:$A$111,'Total project cost for DCs'!AA$4:AA$111,0,0)*_xlfn.XLOOKUP($A45,Drury_beneficiary_allocation!$A$5:$A$104,Drury_beneficiary_allocation!$C$5:$C$104,0,0)</f>
        <v>0</v>
      </c>
      <c r="R45" s="360">
        <f>_xlfn.XLOOKUP($A45,'Total project cost for DCs'!$A$4:$A$111,'Total project cost for DCs'!AB$4:AB$111,0,0)*_xlfn.XLOOKUP($A45,Drury_beneficiary_allocation!$A$5:$A$104,Drury_beneficiary_allocation!$C$5:$C$104,0,0)</f>
        <v>0</v>
      </c>
      <c r="S45" s="360">
        <f>_xlfn.XLOOKUP($A45,'Total project cost for DCs'!$A$4:$A$111,'Total project cost for DCs'!AC$4:AC$111,0,0)*_xlfn.XLOOKUP($A45,Drury_beneficiary_allocation!$A$5:$A$104,Drury_beneficiary_allocation!$C$5:$C$104,0,0)</f>
        <v>0</v>
      </c>
      <c r="T45" s="360">
        <f>_xlfn.XLOOKUP($A45,'Total project cost for DCs'!$A$4:$A$111,'Total project cost for DCs'!AD$4:AD$111,0,0)*_xlfn.XLOOKUP($A45,Drury_beneficiary_allocation!$A$5:$A$104,Drury_beneficiary_allocation!$C$5:$C$104,0,0)</f>
        <v>0</v>
      </c>
      <c r="U45" s="360">
        <f>_xlfn.XLOOKUP($A45,'Total project cost for DCs'!$A$4:$A$111,'Total project cost for DCs'!AE$4:AE$111,0,0)*_xlfn.XLOOKUP($A45,Drury_beneficiary_allocation!$A$5:$A$104,Drury_beneficiary_allocation!$C$5:$C$104,0,0)</f>
        <v>0</v>
      </c>
      <c r="V45" s="360">
        <f>_xlfn.XLOOKUP($A45,'Total project cost for DCs'!$A$4:$A$111,'Total project cost for DCs'!AF$4:AF$111,0,0)*_xlfn.XLOOKUP($A45,Drury_beneficiary_allocation!$A$5:$A$104,Drury_beneficiary_allocation!$C$5:$C$104,0,0)</f>
        <v>0</v>
      </c>
      <c r="W45" s="360">
        <f>_xlfn.XLOOKUP($A45,'Total project cost for DCs'!$A$4:$A$111,'Total project cost for DCs'!AG$4:AG$111,0,0)*_xlfn.XLOOKUP($A45,Drury_beneficiary_allocation!$A$5:$A$104,Drury_beneficiary_allocation!$C$5:$C$104,0,0)</f>
        <v>0</v>
      </c>
      <c r="X45" s="360">
        <f>_xlfn.XLOOKUP($A45,'Total project cost for DCs'!$A$4:$A$111,'Total project cost for DCs'!AH$4:AH$111,0,0)*_xlfn.XLOOKUP($A45,Drury_beneficiary_allocation!$A$5:$A$104,Drury_beneficiary_allocation!$C$5:$C$104,0,0)</f>
        <v>0</v>
      </c>
      <c r="Y45" s="360">
        <f>_xlfn.XLOOKUP($A45,'Total project cost for DCs'!$A$4:$A$111,'Total project cost for DCs'!AI$4:AI$111,0,0)*_xlfn.XLOOKUP($A45,Drury_beneficiary_allocation!$A$5:$A$104,Drury_beneficiary_allocation!$C$5:$C$104,0,0)</f>
        <v>0</v>
      </c>
      <c r="Z45" s="360">
        <f>_xlfn.XLOOKUP($A45,'Total project cost for DCs'!$A$4:$A$111,'Total project cost for DCs'!AJ$4:AJ$111,0,0)*_xlfn.XLOOKUP($A45,Drury_beneficiary_allocation!$A$5:$A$104,Drury_beneficiary_allocation!$C$5:$C$104,0,0)</f>
        <v>0</v>
      </c>
      <c r="AA45" s="360">
        <f>_xlfn.XLOOKUP($A45,'Total project cost for DCs'!$A$4:$A$111,'Total project cost for DCs'!AK$4:AK$111,0,0)*_xlfn.XLOOKUP($A45,Drury_beneficiary_allocation!$A$5:$A$104,Drury_beneficiary_allocation!$C$5:$C$104,0,0)</f>
        <v>0</v>
      </c>
      <c r="AB45" s="360">
        <f>_xlfn.XLOOKUP($A45,'Total project cost for DCs'!$A$4:$A$111,'Total project cost for DCs'!AL$4:AL$111,0,0)*_xlfn.XLOOKUP($A45,Drury_beneficiary_allocation!$A$5:$A$104,Drury_beneficiary_allocation!$C$5:$C$104,0,0)</f>
        <v>0</v>
      </c>
      <c r="AC45" s="360">
        <f>_xlfn.XLOOKUP($A45,'Total project cost for DCs'!$A$4:$A$111,'Total project cost for DCs'!AM$4:AM$111,0,0)*_xlfn.XLOOKUP($A45,Drury_beneficiary_allocation!$A$5:$A$104,Drury_beneficiary_allocation!$C$5:$C$104,0,0)</f>
        <v>0</v>
      </c>
      <c r="AD45" s="360">
        <f>_xlfn.XLOOKUP($A45,'Total project cost for DCs'!$A$4:$A$111,'Total project cost for DCs'!AN$4:AN$111,0,0)*_xlfn.XLOOKUP($A45,Drury_beneficiary_allocation!$A$5:$A$104,Drury_beneficiary_allocation!$C$5:$C$104,0,0)</f>
        <v>0</v>
      </c>
      <c r="AE45" s="349">
        <f t="shared" si="2"/>
        <v>4424033.6533716293</v>
      </c>
      <c r="AF45" s="349"/>
      <c r="AG45" s="349">
        <f t="shared" si="4"/>
        <v>4424033.6533716293</v>
      </c>
      <c r="AH45" s="353">
        <v>0</v>
      </c>
      <c r="AI45" s="354" t="str">
        <f t="shared" si="3"/>
        <v>Arterial</v>
      </c>
      <c r="AJ45" s="349"/>
      <c r="AK45" s="349"/>
      <c r="AL45" s="355">
        <f>_xlfn.XLOOKUP(A45,'P1 Date Adjustment'!B:B,'P1 Date Adjustment'!F:F,"not found",0)</f>
        <v>2031</v>
      </c>
      <c r="AM45" s="349">
        <f t="shared" si="5"/>
        <v>4230076.6646504831</v>
      </c>
      <c r="AN45" s="360"/>
      <c r="AO45" s="360"/>
    </row>
    <row r="46" spans="1:41" ht="30" x14ac:dyDescent="0.25">
      <c r="A46" s="129" t="s">
        <v>430</v>
      </c>
      <c r="B46" s="358" t="s">
        <v>431</v>
      </c>
      <c r="C46" s="358" t="str">
        <f>_xlfn.XLOOKUP($A46,'Total project cost for DCs'!A:A,'Total project cost for DCs'!C:C,"Not found",0)</f>
        <v>2-lane urban- new collector with active mode on both sides + intersection improvements (TDM)</v>
      </c>
      <c r="D46" s="355" t="s">
        <v>155</v>
      </c>
      <c r="E46" s="355" t="s">
        <v>223</v>
      </c>
      <c r="H46" s="355" t="s">
        <v>825</v>
      </c>
      <c r="I46" s="359">
        <f>_xlfn.XLOOKUP($H46,DC_growth_AGS!$A$665:$A$673,DC_growth_AGS!$O$665:$O$673,"Not found",0)</f>
        <v>0.95615833786134774</v>
      </c>
      <c r="J46" s="355">
        <v>2034</v>
      </c>
      <c r="K46" s="360">
        <f>_xlfn.XLOOKUP($A46,'Total project cost for DCs'!$A$4:$A$111,'Total project cost for DCs'!U$4:U$111,0,0)*_xlfn.XLOOKUP($A46,Drury_beneficiary_allocation!$A$5:$A$104,Drury_beneficiary_allocation!$C$5:$C$104,0,0)</f>
        <v>0</v>
      </c>
      <c r="L46" s="360">
        <f>_xlfn.XLOOKUP($A46,'Total project cost for DCs'!$A$4:$A$111,'Total project cost for DCs'!V$4:V$111,0,0)*_xlfn.XLOOKUP($A46,Drury_beneficiary_allocation!$A$5:$A$104,Drury_beneficiary_allocation!$C$5:$C$104,0,0)</f>
        <v>0</v>
      </c>
      <c r="M46" s="360">
        <f>_xlfn.XLOOKUP($A46,'Total project cost for DCs'!$A$4:$A$111,'Total project cost for DCs'!W$4:W$111,0,0)*_xlfn.XLOOKUP($A46,Drury_beneficiary_allocation!$A$5:$A$104,Drury_beneficiary_allocation!$C$5:$C$104,0,0)</f>
        <v>0</v>
      </c>
      <c r="N46" s="360">
        <f>_xlfn.XLOOKUP($A46,'Total project cost for DCs'!$A$4:$A$111,'Total project cost for DCs'!X$4:X$111,0,0)*_xlfn.XLOOKUP($A46,Drury_beneficiary_allocation!$A$5:$A$104,Drury_beneficiary_allocation!$C$5:$C$104,0,0)</f>
        <v>0</v>
      </c>
      <c r="O46" s="360">
        <f>_xlfn.XLOOKUP($A46,'Total project cost for DCs'!$A$4:$A$111,'Total project cost for DCs'!Y$4:Y$111,0,0)*_xlfn.XLOOKUP($A46,Drury_beneficiary_allocation!$A$5:$A$104,Drury_beneficiary_allocation!$C$5:$C$104,0,0)</f>
        <v>0</v>
      </c>
      <c r="P46" s="360">
        <f>_xlfn.XLOOKUP($A46,'Total project cost for DCs'!$A$4:$A$111,'Total project cost for DCs'!Z$4:Z$111,0,0)*_xlfn.XLOOKUP($A46,Drury_beneficiary_allocation!$A$5:$A$104,Drury_beneficiary_allocation!$C$5:$C$104,0,0)</f>
        <v>0</v>
      </c>
      <c r="Q46" s="360">
        <f>_xlfn.XLOOKUP($A46,'Total project cost for DCs'!$A$4:$A$111,'Total project cost for DCs'!AA$4:AA$111,0,0)*_xlfn.XLOOKUP($A46,Drury_beneficiary_allocation!$A$5:$A$104,Drury_beneficiary_allocation!$C$5:$C$104,0,0)</f>
        <v>0</v>
      </c>
      <c r="R46" s="360">
        <f>_xlfn.XLOOKUP($A46,'Total project cost for DCs'!$A$4:$A$111,'Total project cost for DCs'!AB$4:AB$111,0,0)*_xlfn.XLOOKUP($A46,Drury_beneficiary_allocation!$A$5:$A$104,Drury_beneficiary_allocation!$C$5:$C$104,0,0)</f>
        <v>0</v>
      </c>
      <c r="S46" s="360">
        <f>_xlfn.XLOOKUP($A46,'Total project cost for DCs'!$A$4:$A$111,'Total project cost for DCs'!AC$4:AC$111,0,0)*_xlfn.XLOOKUP($A46,Drury_beneficiary_allocation!$A$5:$A$104,Drury_beneficiary_allocation!$C$5:$C$104,0,0)</f>
        <v>0</v>
      </c>
      <c r="T46" s="360">
        <f>_xlfn.XLOOKUP($A46,'Total project cost for DCs'!$A$4:$A$111,'Total project cost for DCs'!AD$4:AD$111,0,0)*_xlfn.XLOOKUP($A46,Drury_beneficiary_allocation!$A$5:$A$104,Drury_beneficiary_allocation!$C$5:$C$104,0,0)</f>
        <v>0</v>
      </c>
      <c r="U46" s="360">
        <f>_xlfn.XLOOKUP($A46,'Total project cost for DCs'!$A$4:$A$111,'Total project cost for DCs'!AE$4:AE$111,0,0)*_xlfn.XLOOKUP($A46,Drury_beneficiary_allocation!$A$5:$A$104,Drury_beneficiary_allocation!$C$5:$C$104,0,0)</f>
        <v>0</v>
      </c>
      <c r="V46" s="360">
        <f>_xlfn.XLOOKUP($A46,'Total project cost for DCs'!$A$4:$A$111,'Total project cost for DCs'!AF$4:AF$111,0,0)*_xlfn.XLOOKUP($A46,Drury_beneficiary_allocation!$A$5:$A$104,Drury_beneficiary_allocation!$C$5:$C$104,0,0)</f>
        <v>0</v>
      </c>
      <c r="W46" s="360">
        <f>_xlfn.XLOOKUP($A46,'Total project cost for DCs'!$A$4:$A$111,'Total project cost for DCs'!AG$4:AG$111,0,0)*_xlfn.XLOOKUP($A46,Drury_beneficiary_allocation!$A$5:$A$104,Drury_beneficiary_allocation!$C$5:$C$104,0,0)</f>
        <v>0</v>
      </c>
      <c r="X46" s="360">
        <f>_xlfn.XLOOKUP($A46,'Total project cost for DCs'!$A$4:$A$111,'Total project cost for DCs'!AH$4:AH$111,0,0)*_xlfn.XLOOKUP($A46,Drury_beneficiary_allocation!$A$5:$A$104,Drury_beneficiary_allocation!$C$5:$C$104,0,0)</f>
        <v>0</v>
      </c>
      <c r="Y46" s="360">
        <f>_xlfn.XLOOKUP($A46,'Total project cost for DCs'!$A$4:$A$111,'Total project cost for DCs'!AI$4:AI$111,0,0)*_xlfn.XLOOKUP($A46,Drury_beneficiary_allocation!$A$5:$A$104,Drury_beneficiary_allocation!$C$5:$C$104,0,0)</f>
        <v>0</v>
      </c>
      <c r="Z46" s="360">
        <f>_xlfn.XLOOKUP($A46,'Total project cost for DCs'!$A$4:$A$111,'Total project cost for DCs'!AJ$4:AJ$111,0,0)*_xlfn.XLOOKUP($A46,Drury_beneficiary_allocation!$A$5:$A$104,Drury_beneficiary_allocation!$C$5:$C$104,0,0)</f>
        <v>0</v>
      </c>
      <c r="AA46" s="360">
        <f>_xlfn.XLOOKUP($A46,'Total project cost for DCs'!$A$4:$A$111,'Total project cost for DCs'!AK$4:AK$111,0,0)*_xlfn.XLOOKUP($A46,Drury_beneficiary_allocation!$A$5:$A$104,Drury_beneficiary_allocation!$C$5:$C$104,0,0)</f>
        <v>0</v>
      </c>
      <c r="AB46" s="360">
        <f>_xlfn.XLOOKUP($A46,'Total project cost for DCs'!$A$4:$A$111,'Total project cost for DCs'!AL$4:AL$111,0,0)*_xlfn.XLOOKUP($A46,Drury_beneficiary_allocation!$A$5:$A$104,Drury_beneficiary_allocation!$C$5:$C$104,0,0)</f>
        <v>0</v>
      </c>
      <c r="AC46" s="360">
        <f>_xlfn.XLOOKUP($A46,'Total project cost for DCs'!$A$4:$A$111,'Total project cost for DCs'!AM$4:AM$111,0,0)*_xlfn.XLOOKUP($A46,Drury_beneficiary_allocation!$A$5:$A$104,Drury_beneficiary_allocation!$C$5:$C$104,0,0)</f>
        <v>0</v>
      </c>
      <c r="AD46" s="360">
        <f>_xlfn.XLOOKUP($A46,'Total project cost for DCs'!$A$4:$A$111,'Total project cost for DCs'!AN$4:AN$111,0,0)*_xlfn.XLOOKUP($A46,Drury_beneficiary_allocation!$A$5:$A$104,Drury_beneficiary_allocation!$C$5:$C$104,0,0)</f>
        <v>0</v>
      </c>
      <c r="AE46" s="349">
        <f t="shared" si="2"/>
        <v>0</v>
      </c>
      <c r="AF46" s="349"/>
      <c r="AG46" s="349">
        <f t="shared" si="4"/>
        <v>0</v>
      </c>
      <c r="AH46" s="353">
        <v>0</v>
      </c>
      <c r="AI46" s="354" t="str">
        <f t="shared" si="3"/>
        <v>Collector</v>
      </c>
      <c r="AJ46" s="349"/>
      <c r="AK46" s="349"/>
      <c r="AL46" s="355">
        <f>_xlfn.XLOOKUP(A46,'P1 Date Adjustment'!B:B,'P1 Date Adjustment'!F:F,"not found",0)</f>
        <v>2034</v>
      </c>
      <c r="AM46" s="349">
        <f t="shared" si="5"/>
        <v>0</v>
      </c>
      <c r="AN46" s="360"/>
      <c r="AO46" s="360"/>
    </row>
    <row r="47" spans="1:41" ht="45" x14ac:dyDescent="0.25">
      <c r="A47" s="129">
        <v>58</v>
      </c>
      <c r="B47" s="358" t="s">
        <v>441</v>
      </c>
      <c r="C47" s="358" t="str">
        <f>_xlfn.XLOOKUP($A47,'Total project cost for DCs'!A:A,'Total project cost for DCs'!C:C,"Not found",0)</f>
        <v>2-lane urban- upgrade existing road layout with active modes on both sides + intersection improvements (TDM)</v>
      </c>
      <c r="D47" s="355" t="s">
        <v>155</v>
      </c>
      <c r="E47" s="355" t="s">
        <v>199</v>
      </c>
      <c r="H47" s="355" t="s">
        <v>825</v>
      </c>
      <c r="I47" s="359">
        <f>_xlfn.XLOOKUP($H47,DC_growth_AGS!$A$665:$A$673,DC_growth_AGS!$O$665:$O$673,"Not found",0)</f>
        <v>0.95615833786134774</v>
      </c>
      <c r="J47" s="355">
        <v>2033</v>
      </c>
      <c r="K47" s="360">
        <f>_xlfn.XLOOKUP($A47,'Total project cost for DCs'!$A$4:$A$111,'Total project cost for DCs'!U$4:U$111,0,0)*_xlfn.XLOOKUP($A47,Drury_beneficiary_allocation!$A$5:$A$104,Drury_beneficiary_allocation!$C$5:$C$104,0,0)</f>
        <v>0</v>
      </c>
      <c r="L47" s="360">
        <f>_xlfn.XLOOKUP($A47,'Total project cost for DCs'!$A$4:$A$111,'Total project cost for DCs'!V$4:V$111,0,0)*_xlfn.XLOOKUP($A47,Drury_beneficiary_allocation!$A$5:$A$104,Drury_beneficiary_allocation!$C$5:$C$104,0,0)</f>
        <v>0</v>
      </c>
      <c r="M47" s="360">
        <f>_xlfn.XLOOKUP($A47,'Total project cost for DCs'!$A$4:$A$111,'Total project cost for DCs'!W$4:W$111,0,0)*_xlfn.XLOOKUP($A47,Drury_beneficiary_allocation!$A$5:$A$104,Drury_beneficiary_allocation!$C$5:$C$104,0,0)</f>
        <v>0</v>
      </c>
      <c r="N47" s="360">
        <f>_xlfn.XLOOKUP($A47,'Total project cost for DCs'!$A$4:$A$111,'Total project cost for DCs'!X$4:X$111,0,0)*_xlfn.XLOOKUP($A47,Drury_beneficiary_allocation!$A$5:$A$104,Drury_beneficiary_allocation!$C$5:$C$104,0,0)</f>
        <v>0</v>
      </c>
      <c r="O47" s="360">
        <f>_xlfn.XLOOKUP($A47,'Total project cost for DCs'!$A$4:$A$111,'Total project cost for DCs'!Y$4:Y$111,0,0)*_xlfn.XLOOKUP($A47,Drury_beneficiary_allocation!$A$5:$A$104,Drury_beneficiary_allocation!$C$5:$C$104,0,0)</f>
        <v>0</v>
      </c>
      <c r="P47" s="360">
        <f>_xlfn.XLOOKUP($A47,'Total project cost for DCs'!$A$4:$A$111,'Total project cost for DCs'!Z$4:Z$111,0,0)*_xlfn.XLOOKUP($A47,Drury_beneficiary_allocation!$A$5:$A$104,Drury_beneficiary_allocation!$C$5:$C$104,0,0)</f>
        <v>0</v>
      </c>
      <c r="Q47" s="360">
        <f>_xlfn.XLOOKUP($A47,'Total project cost for DCs'!$A$4:$A$111,'Total project cost for DCs'!AA$4:AA$111,0,0)*_xlfn.XLOOKUP($A47,Drury_beneficiary_allocation!$A$5:$A$104,Drury_beneficiary_allocation!$C$5:$C$104,0,0)</f>
        <v>0</v>
      </c>
      <c r="R47" s="360">
        <f>_xlfn.XLOOKUP($A47,'Total project cost for DCs'!$A$4:$A$111,'Total project cost for DCs'!AB$4:AB$111,0,0)*_xlfn.XLOOKUP($A47,Drury_beneficiary_allocation!$A$5:$A$104,Drury_beneficiary_allocation!$C$5:$C$104,0,0)</f>
        <v>0</v>
      </c>
      <c r="S47" s="360">
        <f>_xlfn.XLOOKUP($A47,'Total project cost for DCs'!$A$4:$A$111,'Total project cost for DCs'!AC$4:AC$111,0,0)*_xlfn.XLOOKUP($A47,Drury_beneficiary_allocation!$A$5:$A$104,Drury_beneficiary_allocation!$C$5:$C$104,0,0)</f>
        <v>0</v>
      </c>
      <c r="T47" s="360">
        <f>_xlfn.XLOOKUP($A47,'Total project cost for DCs'!$A$4:$A$111,'Total project cost for DCs'!AD$4:AD$111,0,0)*_xlfn.XLOOKUP($A47,Drury_beneficiary_allocation!$A$5:$A$104,Drury_beneficiary_allocation!$C$5:$C$104,0,0)</f>
        <v>0</v>
      </c>
      <c r="U47" s="360">
        <f>_xlfn.XLOOKUP($A47,'Total project cost for DCs'!$A$4:$A$111,'Total project cost for DCs'!AE$4:AE$111,0,0)*_xlfn.XLOOKUP($A47,Drury_beneficiary_allocation!$A$5:$A$104,Drury_beneficiary_allocation!$C$5:$C$104,0,0)</f>
        <v>0</v>
      </c>
      <c r="V47" s="360">
        <f>_xlfn.XLOOKUP($A47,'Total project cost for DCs'!$A$4:$A$111,'Total project cost for DCs'!AF$4:AF$111,0,0)*_xlfn.XLOOKUP($A47,Drury_beneficiary_allocation!$A$5:$A$104,Drury_beneficiary_allocation!$C$5:$C$104,0,0)</f>
        <v>0</v>
      </c>
      <c r="W47" s="360">
        <f>_xlfn.XLOOKUP($A47,'Total project cost for DCs'!$A$4:$A$111,'Total project cost for DCs'!AG$4:AG$111,0,0)*_xlfn.XLOOKUP($A47,Drury_beneficiary_allocation!$A$5:$A$104,Drury_beneficiary_allocation!$C$5:$C$104,0,0)</f>
        <v>0</v>
      </c>
      <c r="X47" s="360">
        <f>_xlfn.XLOOKUP($A47,'Total project cost for DCs'!$A$4:$A$111,'Total project cost for DCs'!AH$4:AH$111,0,0)*_xlfn.XLOOKUP($A47,Drury_beneficiary_allocation!$A$5:$A$104,Drury_beneficiary_allocation!$C$5:$C$104,0,0)</f>
        <v>0</v>
      </c>
      <c r="Y47" s="360">
        <f>_xlfn.XLOOKUP($A47,'Total project cost for DCs'!$A$4:$A$111,'Total project cost for DCs'!AI$4:AI$111,0,0)*_xlfn.XLOOKUP($A47,Drury_beneficiary_allocation!$A$5:$A$104,Drury_beneficiary_allocation!$C$5:$C$104,0,0)</f>
        <v>0</v>
      </c>
      <c r="Z47" s="360">
        <f>_xlfn.XLOOKUP($A47,'Total project cost for DCs'!$A$4:$A$111,'Total project cost for DCs'!AJ$4:AJ$111,0,0)*_xlfn.XLOOKUP($A47,Drury_beneficiary_allocation!$A$5:$A$104,Drury_beneficiary_allocation!$C$5:$C$104,0,0)</f>
        <v>0</v>
      </c>
      <c r="AA47" s="360">
        <f>_xlfn.XLOOKUP($A47,'Total project cost for DCs'!$A$4:$A$111,'Total project cost for DCs'!AK$4:AK$111,0,0)*_xlfn.XLOOKUP($A47,Drury_beneficiary_allocation!$A$5:$A$104,Drury_beneficiary_allocation!$C$5:$C$104,0,0)</f>
        <v>0</v>
      </c>
      <c r="AB47" s="360">
        <f>_xlfn.XLOOKUP($A47,'Total project cost for DCs'!$A$4:$A$111,'Total project cost for DCs'!AL$4:AL$111,0,0)*_xlfn.XLOOKUP($A47,Drury_beneficiary_allocation!$A$5:$A$104,Drury_beneficiary_allocation!$C$5:$C$104,0,0)</f>
        <v>0</v>
      </c>
      <c r="AC47" s="360">
        <f>_xlfn.XLOOKUP($A47,'Total project cost for DCs'!$A$4:$A$111,'Total project cost for DCs'!AM$4:AM$111,0,0)*_xlfn.XLOOKUP($A47,Drury_beneficiary_allocation!$A$5:$A$104,Drury_beneficiary_allocation!$C$5:$C$104,0,0)</f>
        <v>0</v>
      </c>
      <c r="AD47" s="360">
        <f>_xlfn.XLOOKUP($A47,'Total project cost for DCs'!$A$4:$A$111,'Total project cost for DCs'!AN$4:AN$111,0,0)*_xlfn.XLOOKUP($A47,Drury_beneficiary_allocation!$A$5:$A$104,Drury_beneficiary_allocation!$C$5:$C$104,0,0)</f>
        <v>0</v>
      </c>
      <c r="AE47" s="349">
        <f t="shared" si="2"/>
        <v>0</v>
      </c>
      <c r="AF47" s="349"/>
      <c r="AG47" s="349">
        <f t="shared" si="4"/>
        <v>0</v>
      </c>
      <c r="AH47" s="353">
        <v>0</v>
      </c>
      <c r="AI47" s="354" t="str">
        <f t="shared" si="3"/>
        <v>Collector</v>
      </c>
      <c r="AJ47" s="349"/>
      <c r="AK47" s="349"/>
      <c r="AL47" s="355">
        <f>_xlfn.XLOOKUP(A47,'P1 Date Adjustment'!B:B,'P1 Date Adjustment'!F:F,"not found",0)</f>
        <v>2033</v>
      </c>
      <c r="AM47" s="349">
        <f t="shared" si="5"/>
        <v>0</v>
      </c>
      <c r="AN47" s="360"/>
      <c r="AO47" s="360"/>
    </row>
    <row r="48" spans="1:41" ht="30" x14ac:dyDescent="0.25">
      <c r="A48" s="129">
        <v>59</v>
      </c>
      <c r="B48" s="358" t="s">
        <v>443</v>
      </c>
      <c r="C48" s="358" t="str">
        <f>_xlfn.XLOOKUP($A48,'Total project cost for DCs'!A:A,'Total project cost for DCs'!C:C,"Not found",0)</f>
        <v xml:space="preserve"> 2-lane intersection (new intersection + active mode crossings)</v>
      </c>
      <c r="D48" s="355" t="s">
        <v>155</v>
      </c>
      <c r="E48" s="355" t="s">
        <v>223</v>
      </c>
      <c r="H48" s="355" t="s">
        <v>825</v>
      </c>
      <c r="I48" s="359">
        <f>_xlfn.XLOOKUP($H48,DC_growth_AGS!$A$665:$A$673,DC_growth_AGS!$O$665:$O$673,"Not found",0)</f>
        <v>0.95615833786134774</v>
      </c>
      <c r="J48" s="355">
        <v>2033</v>
      </c>
      <c r="K48" s="360">
        <f>_xlfn.XLOOKUP($A48,'Total project cost for DCs'!$A$4:$A$111,'Total project cost for DCs'!U$4:U$111,0,0)*_xlfn.XLOOKUP($A48,Drury_beneficiary_allocation!$A$5:$A$104,Drury_beneficiary_allocation!$C$5:$C$104,0,0)</f>
        <v>0</v>
      </c>
      <c r="L48" s="360">
        <f>_xlfn.XLOOKUP($A48,'Total project cost for DCs'!$A$4:$A$111,'Total project cost for DCs'!V$4:V$111,0,0)*_xlfn.XLOOKUP($A48,Drury_beneficiary_allocation!$A$5:$A$104,Drury_beneficiary_allocation!$C$5:$C$104,0,0)</f>
        <v>0</v>
      </c>
      <c r="M48" s="360">
        <f>_xlfn.XLOOKUP($A48,'Total project cost for DCs'!$A$4:$A$111,'Total project cost for DCs'!W$4:W$111,0,0)*_xlfn.XLOOKUP($A48,Drury_beneficiary_allocation!$A$5:$A$104,Drury_beneficiary_allocation!$C$5:$C$104,0,0)</f>
        <v>0</v>
      </c>
      <c r="N48" s="360">
        <f>_xlfn.XLOOKUP($A48,'Total project cost for DCs'!$A$4:$A$111,'Total project cost for DCs'!X$4:X$111,0,0)*_xlfn.XLOOKUP($A48,Drury_beneficiary_allocation!$A$5:$A$104,Drury_beneficiary_allocation!$C$5:$C$104,0,0)</f>
        <v>0</v>
      </c>
      <c r="O48" s="360">
        <f>_xlfn.XLOOKUP($A48,'Total project cost for DCs'!$A$4:$A$111,'Total project cost for DCs'!Y$4:Y$111,0,0)*_xlfn.XLOOKUP($A48,Drury_beneficiary_allocation!$A$5:$A$104,Drury_beneficiary_allocation!$C$5:$C$104,0,0)</f>
        <v>0</v>
      </c>
      <c r="P48" s="360">
        <f>_xlfn.XLOOKUP($A48,'Total project cost for DCs'!$A$4:$A$111,'Total project cost for DCs'!Z$4:Z$111,0,0)*_xlfn.XLOOKUP($A48,Drury_beneficiary_allocation!$A$5:$A$104,Drury_beneficiary_allocation!$C$5:$C$104,0,0)</f>
        <v>0</v>
      </c>
      <c r="Q48" s="360">
        <f>_xlfn.XLOOKUP($A48,'Total project cost for DCs'!$A$4:$A$111,'Total project cost for DCs'!AA$4:AA$111,0,0)*_xlfn.XLOOKUP($A48,Drury_beneficiary_allocation!$A$5:$A$104,Drury_beneficiary_allocation!$C$5:$C$104,0,0)</f>
        <v>0</v>
      </c>
      <c r="R48" s="360">
        <f>_xlfn.XLOOKUP($A48,'Total project cost for DCs'!$A$4:$A$111,'Total project cost for DCs'!AB$4:AB$111,0,0)*_xlfn.XLOOKUP($A48,Drury_beneficiary_allocation!$A$5:$A$104,Drury_beneficiary_allocation!$C$5:$C$104,0,0)</f>
        <v>0</v>
      </c>
      <c r="S48" s="360">
        <f>_xlfn.XLOOKUP($A48,'Total project cost for DCs'!$A$4:$A$111,'Total project cost for DCs'!AC$4:AC$111,0,0)*_xlfn.XLOOKUP($A48,Drury_beneficiary_allocation!$A$5:$A$104,Drury_beneficiary_allocation!$C$5:$C$104,0,0)</f>
        <v>0</v>
      </c>
      <c r="T48" s="360">
        <f>_xlfn.XLOOKUP($A48,'Total project cost for DCs'!$A$4:$A$111,'Total project cost for DCs'!AD$4:AD$111,0,0)*_xlfn.XLOOKUP($A48,Drury_beneficiary_allocation!$A$5:$A$104,Drury_beneficiary_allocation!$C$5:$C$104,0,0)</f>
        <v>0</v>
      </c>
      <c r="U48" s="360">
        <f>_xlfn.XLOOKUP($A48,'Total project cost for DCs'!$A$4:$A$111,'Total project cost for DCs'!AE$4:AE$111,0,0)*_xlfn.XLOOKUP($A48,Drury_beneficiary_allocation!$A$5:$A$104,Drury_beneficiary_allocation!$C$5:$C$104,0,0)</f>
        <v>0</v>
      </c>
      <c r="V48" s="360">
        <f>_xlfn.XLOOKUP($A48,'Total project cost for DCs'!$A$4:$A$111,'Total project cost for DCs'!AF$4:AF$111,0,0)*_xlfn.XLOOKUP($A48,Drury_beneficiary_allocation!$A$5:$A$104,Drury_beneficiary_allocation!$C$5:$C$104,0,0)</f>
        <v>0</v>
      </c>
      <c r="W48" s="360">
        <f>_xlfn.XLOOKUP($A48,'Total project cost for DCs'!$A$4:$A$111,'Total project cost for DCs'!AG$4:AG$111,0,0)*_xlfn.XLOOKUP($A48,Drury_beneficiary_allocation!$A$5:$A$104,Drury_beneficiary_allocation!$C$5:$C$104,0,0)</f>
        <v>0</v>
      </c>
      <c r="X48" s="360">
        <f>_xlfn.XLOOKUP($A48,'Total project cost for DCs'!$A$4:$A$111,'Total project cost for DCs'!AH$4:AH$111,0,0)*_xlfn.XLOOKUP($A48,Drury_beneficiary_allocation!$A$5:$A$104,Drury_beneficiary_allocation!$C$5:$C$104,0,0)</f>
        <v>0</v>
      </c>
      <c r="Y48" s="360">
        <f>_xlfn.XLOOKUP($A48,'Total project cost for DCs'!$A$4:$A$111,'Total project cost for DCs'!AI$4:AI$111,0,0)*_xlfn.XLOOKUP($A48,Drury_beneficiary_allocation!$A$5:$A$104,Drury_beneficiary_allocation!$C$5:$C$104,0,0)</f>
        <v>0</v>
      </c>
      <c r="Z48" s="360">
        <f>_xlfn.XLOOKUP($A48,'Total project cost for DCs'!$A$4:$A$111,'Total project cost for DCs'!AJ$4:AJ$111,0,0)*_xlfn.XLOOKUP($A48,Drury_beneficiary_allocation!$A$5:$A$104,Drury_beneficiary_allocation!$C$5:$C$104,0,0)</f>
        <v>0</v>
      </c>
      <c r="AA48" s="360">
        <f>_xlfn.XLOOKUP($A48,'Total project cost for DCs'!$A$4:$A$111,'Total project cost for DCs'!AK$4:AK$111,0,0)*_xlfn.XLOOKUP($A48,Drury_beneficiary_allocation!$A$5:$A$104,Drury_beneficiary_allocation!$C$5:$C$104,0,0)</f>
        <v>0</v>
      </c>
      <c r="AB48" s="360">
        <f>_xlfn.XLOOKUP($A48,'Total project cost for DCs'!$A$4:$A$111,'Total project cost for DCs'!AL$4:AL$111,0,0)*_xlfn.XLOOKUP($A48,Drury_beneficiary_allocation!$A$5:$A$104,Drury_beneficiary_allocation!$C$5:$C$104,0,0)</f>
        <v>0</v>
      </c>
      <c r="AC48" s="360">
        <f>_xlfn.XLOOKUP($A48,'Total project cost for DCs'!$A$4:$A$111,'Total project cost for DCs'!AM$4:AM$111,0,0)*_xlfn.XLOOKUP($A48,Drury_beneficiary_allocation!$A$5:$A$104,Drury_beneficiary_allocation!$C$5:$C$104,0,0)</f>
        <v>0</v>
      </c>
      <c r="AD48" s="360">
        <f>_xlfn.XLOOKUP($A48,'Total project cost for DCs'!$A$4:$A$111,'Total project cost for DCs'!AN$4:AN$111,0,0)*_xlfn.XLOOKUP($A48,Drury_beneficiary_allocation!$A$5:$A$104,Drury_beneficiary_allocation!$C$5:$C$104,0,0)</f>
        <v>0</v>
      </c>
      <c r="AE48" s="349">
        <f t="shared" si="2"/>
        <v>0</v>
      </c>
      <c r="AF48" s="349"/>
      <c r="AG48" s="349">
        <f t="shared" si="4"/>
        <v>0</v>
      </c>
      <c r="AH48" s="353">
        <v>0</v>
      </c>
      <c r="AI48" s="354" t="str">
        <f t="shared" si="3"/>
        <v>Collector</v>
      </c>
      <c r="AJ48" s="349"/>
      <c r="AK48" s="349"/>
      <c r="AL48" s="355">
        <f>_xlfn.XLOOKUP(A48,'P1 Date Adjustment'!B:B,'P1 Date Adjustment'!F:F,"not found",0)</f>
        <v>2033</v>
      </c>
      <c r="AM48" s="349">
        <f t="shared" si="5"/>
        <v>0</v>
      </c>
      <c r="AN48" s="360"/>
      <c r="AO48" s="360"/>
    </row>
    <row r="49" spans="1:41" ht="30" x14ac:dyDescent="0.25">
      <c r="A49" s="129" t="s">
        <v>452</v>
      </c>
      <c r="B49" s="358" t="s">
        <v>453</v>
      </c>
      <c r="C49" s="358" t="str">
        <f>_xlfn.XLOOKUP($A49,'Total project cost for DCs'!A:A,'Total project cost for DCs'!C:C,"Not found",0)</f>
        <v>2-lane urban- new road layout with active modes on both sides (TDM)</v>
      </c>
      <c r="D49" s="355" t="s">
        <v>155</v>
      </c>
      <c r="E49" s="355" t="s">
        <v>227</v>
      </c>
      <c r="H49" s="355" t="s">
        <v>825</v>
      </c>
      <c r="I49" s="359">
        <f>_xlfn.XLOOKUP($H49,DC_growth_AGS!$A$665:$A$673,DC_growth_AGS!$O$665:$O$673,"Not found",0)</f>
        <v>0.95615833786134774</v>
      </c>
      <c r="J49" s="355">
        <v>2036</v>
      </c>
      <c r="K49" s="360">
        <f>_xlfn.XLOOKUP($A49,'Total project cost for DCs'!$A$4:$A$111,'Total project cost for DCs'!U$4:U$111,0,0)*_xlfn.XLOOKUP($A49,Drury_beneficiary_allocation!$A$5:$A$104,Drury_beneficiary_allocation!$C$5:$C$104,0,0)</f>
        <v>0</v>
      </c>
      <c r="L49" s="360">
        <f>_xlfn.XLOOKUP($A49,'Total project cost for DCs'!$A$4:$A$111,'Total project cost for DCs'!V$4:V$111,0,0)*_xlfn.XLOOKUP($A49,Drury_beneficiary_allocation!$A$5:$A$104,Drury_beneficiary_allocation!$C$5:$C$104,0,0)</f>
        <v>0</v>
      </c>
      <c r="M49" s="360">
        <f>_xlfn.XLOOKUP($A49,'Total project cost for DCs'!$A$4:$A$111,'Total project cost for DCs'!W$4:W$111,0,0)*_xlfn.XLOOKUP($A49,Drury_beneficiary_allocation!$A$5:$A$104,Drury_beneficiary_allocation!$C$5:$C$104,0,0)</f>
        <v>0</v>
      </c>
      <c r="N49" s="360">
        <f>_xlfn.XLOOKUP($A49,'Total project cost for DCs'!$A$4:$A$111,'Total project cost for DCs'!X$4:X$111,0,0)*_xlfn.XLOOKUP($A49,Drury_beneficiary_allocation!$A$5:$A$104,Drury_beneficiary_allocation!$C$5:$C$104,0,0)</f>
        <v>0</v>
      </c>
      <c r="O49" s="360">
        <f>_xlfn.XLOOKUP($A49,'Total project cost for DCs'!$A$4:$A$111,'Total project cost for DCs'!Y$4:Y$111,0,0)*_xlfn.XLOOKUP($A49,Drury_beneficiary_allocation!$A$5:$A$104,Drury_beneficiary_allocation!$C$5:$C$104,0,0)</f>
        <v>0</v>
      </c>
      <c r="P49" s="360">
        <f>_xlfn.XLOOKUP($A49,'Total project cost for DCs'!$A$4:$A$111,'Total project cost for DCs'!Z$4:Z$111,0,0)*_xlfn.XLOOKUP($A49,Drury_beneficiary_allocation!$A$5:$A$104,Drury_beneficiary_allocation!$C$5:$C$104,0,0)</f>
        <v>0</v>
      </c>
      <c r="Q49" s="360">
        <f>_xlfn.XLOOKUP($A49,'Total project cost for DCs'!$A$4:$A$111,'Total project cost for DCs'!AA$4:AA$111,0,0)*_xlfn.XLOOKUP($A49,Drury_beneficiary_allocation!$A$5:$A$104,Drury_beneficiary_allocation!$C$5:$C$104,0,0)</f>
        <v>0</v>
      </c>
      <c r="R49" s="360">
        <f>_xlfn.XLOOKUP($A49,'Total project cost for DCs'!$A$4:$A$111,'Total project cost for DCs'!AB$4:AB$111,0,0)*_xlfn.XLOOKUP($A49,Drury_beneficiary_allocation!$A$5:$A$104,Drury_beneficiary_allocation!$C$5:$C$104,0,0)</f>
        <v>0</v>
      </c>
      <c r="S49" s="360">
        <f>_xlfn.XLOOKUP($A49,'Total project cost for DCs'!$A$4:$A$111,'Total project cost for DCs'!AC$4:AC$111,0,0)*_xlfn.XLOOKUP($A49,Drury_beneficiary_allocation!$A$5:$A$104,Drury_beneficiary_allocation!$C$5:$C$104,0,0)</f>
        <v>0</v>
      </c>
      <c r="T49" s="360">
        <f>_xlfn.XLOOKUP($A49,'Total project cost for DCs'!$A$4:$A$111,'Total project cost for DCs'!AD$4:AD$111,0,0)*_xlfn.XLOOKUP($A49,Drury_beneficiary_allocation!$A$5:$A$104,Drury_beneficiary_allocation!$C$5:$C$104,0,0)</f>
        <v>0</v>
      </c>
      <c r="U49" s="360">
        <f>_xlfn.XLOOKUP($A49,'Total project cost for DCs'!$A$4:$A$111,'Total project cost for DCs'!AE$4:AE$111,0,0)*_xlfn.XLOOKUP($A49,Drury_beneficiary_allocation!$A$5:$A$104,Drury_beneficiary_allocation!$C$5:$C$104,0,0)</f>
        <v>0</v>
      </c>
      <c r="V49" s="360">
        <f>_xlfn.XLOOKUP($A49,'Total project cost for DCs'!$A$4:$A$111,'Total project cost for DCs'!AF$4:AF$111,0,0)*_xlfn.XLOOKUP($A49,Drury_beneficiary_allocation!$A$5:$A$104,Drury_beneficiary_allocation!$C$5:$C$104,0,0)</f>
        <v>0</v>
      </c>
      <c r="W49" s="360">
        <f>_xlfn.XLOOKUP($A49,'Total project cost for DCs'!$A$4:$A$111,'Total project cost for DCs'!AG$4:AG$111,0,0)*_xlfn.XLOOKUP($A49,Drury_beneficiary_allocation!$A$5:$A$104,Drury_beneficiary_allocation!$C$5:$C$104,0,0)</f>
        <v>0</v>
      </c>
      <c r="X49" s="360">
        <f>_xlfn.XLOOKUP($A49,'Total project cost for DCs'!$A$4:$A$111,'Total project cost for DCs'!AH$4:AH$111,0,0)*_xlfn.XLOOKUP($A49,Drury_beneficiary_allocation!$A$5:$A$104,Drury_beneficiary_allocation!$C$5:$C$104,0,0)</f>
        <v>0</v>
      </c>
      <c r="Y49" s="360">
        <f>_xlfn.XLOOKUP($A49,'Total project cost for DCs'!$A$4:$A$111,'Total project cost for DCs'!AI$4:AI$111,0,0)*_xlfn.XLOOKUP($A49,Drury_beneficiary_allocation!$A$5:$A$104,Drury_beneficiary_allocation!$C$5:$C$104,0,0)</f>
        <v>0</v>
      </c>
      <c r="Z49" s="360">
        <f>_xlfn.XLOOKUP($A49,'Total project cost for DCs'!$A$4:$A$111,'Total project cost for DCs'!AJ$4:AJ$111,0,0)*_xlfn.XLOOKUP($A49,Drury_beneficiary_allocation!$A$5:$A$104,Drury_beneficiary_allocation!$C$5:$C$104,0,0)</f>
        <v>0</v>
      </c>
      <c r="AA49" s="360">
        <f>_xlfn.XLOOKUP($A49,'Total project cost for DCs'!$A$4:$A$111,'Total project cost for DCs'!AK$4:AK$111,0,0)*_xlfn.XLOOKUP($A49,Drury_beneficiary_allocation!$A$5:$A$104,Drury_beneficiary_allocation!$C$5:$C$104,0,0)</f>
        <v>0</v>
      </c>
      <c r="AB49" s="360">
        <f>_xlfn.XLOOKUP($A49,'Total project cost for DCs'!$A$4:$A$111,'Total project cost for DCs'!AL$4:AL$111,0,0)*_xlfn.XLOOKUP($A49,Drury_beneficiary_allocation!$A$5:$A$104,Drury_beneficiary_allocation!$C$5:$C$104,0,0)</f>
        <v>0</v>
      </c>
      <c r="AC49" s="360">
        <f>_xlfn.XLOOKUP($A49,'Total project cost for DCs'!$A$4:$A$111,'Total project cost for DCs'!AM$4:AM$111,0,0)*_xlfn.XLOOKUP($A49,Drury_beneficiary_allocation!$A$5:$A$104,Drury_beneficiary_allocation!$C$5:$C$104,0,0)</f>
        <v>0</v>
      </c>
      <c r="AD49" s="360">
        <f>_xlfn.XLOOKUP($A49,'Total project cost for DCs'!$A$4:$A$111,'Total project cost for DCs'!AN$4:AN$111,0,0)*_xlfn.XLOOKUP($A49,Drury_beneficiary_allocation!$A$5:$A$104,Drury_beneficiary_allocation!$C$5:$C$104,0,0)</f>
        <v>0</v>
      </c>
      <c r="AE49" s="349">
        <f t="shared" si="2"/>
        <v>0</v>
      </c>
      <c r="AF49" s="349"/>
      <c r="AG49" s="349">
        <f t="shared" si="4"/>
        <v>0</v>
      </c>
      <c r="AH49" s="353">
        <v>0</v>
      </c>
      <c r="AI49" s="354" t="str">
        <f t="shared" si="3"/>
        <v>Arterial</v>
      </c>
      <c r="AJ49" s="349"/>
      <c r="AK49" s="349"/>
      <c r="AL49" s="355">
        <f>_xlfn.XLOOKUP(A49,'P1 Date Adjustment'!B:B,'P1 Date Adjustment'!F:F,"not found",0)</f>
        <v>2036</v>
      </c>
      <c r="AM49" s="349">
        <f t="shared" si="5"/>
        <v>0</v>
      </c>
      <c r="AN49" s="360"/>
      <c r="AO49" s="360"/>
    </row>
    <row r="50" spans="1:41" ht="30" x14ac:dyDescent="0.25">
      <c r="A50" s="129" t="s">
        <v>454</v>
      </c>
      <c r="B50" s="358" t="s">
        <v>455</v>
      </c>
      <c r="C50" s="358" t="str">
        <f>_xlfn.XLOOKUP($A50,'Total project cost for DCs'!A:A,'Total project cost for DCs'!C:C,"Not found",0)</f>
        <v>2-lane urban- new road layout with active modes on both sides (TDM)</v>
      </c>
      <c r="D50" s="355" t="s">
        <v>155</v>
      </c>
      <c r="E50" s="355" t="s">
        <v>345</v>
      </c>
      <c r="H50" s="355" t="s">
        <v>825</v>
      </c>
      <c r="I50" s="359">
        <f>_xlfn.XLOOKUP($H50,DC_growth_AGS!$A$665:$A$673,DC_growth_AGS!$O$665:$O$673,"Not found",0)</f>
        <v>0.95615833786134774</v>
      </c>
      <c r="J50" s="355">
        <v>2036</v>
      </c>
      <c r="K50" s="360">
        <f>_xlfn.XLOOKUP($A50,'Total project cost for DCs'!$A$4:$A$111,'Total project cost for DCs'!U$4:U$111,0,0)*_xlfn.XLOOKUP($A50,Drury_beneficiary_allocation!$A$5:$A$104,Drury_beneficiary_allocation!$C$5:$C$104,0,0)</f>
        <v>0</v>
      </c>
      <c r="L50" s="360">
        <f>_xlfn.XLOOKUP($A50,'Total project cost for DCs'!$A$4:$A$111,'Total project cost for DCs'!V$4:V$111,0,0)*_xlfn.XLOOKUP($A50,Drury_beneficiary_allocation!$A$5:$A$104,Drury_beneficiary_allocation!$C$5:$C$104,0,0)</f>
        <v>0</v>
      </c>
      <c r="M50" s="360">
        <f>_xlfn.XLOOKUP($A50,'Total project cost for DCs'!$A$4:$A$111,'Total project cost for DCs'!W$4:W$111,0,0)*_xlfn.XLOOKUP($A50,Drury_beneficiary_allocation!$A$5:$A$104,Drury_beneficiary_allocation!$C$5:$C$104,0,0)</f>
        <v>0</v>
      </c>
      <c r="N50" s="360">
        <f>_xlfn.XLOOKUP($A50,'Total project cost for DCs'!$A$4:$A$111,'Total project cost for DCs'!X$4:X$111,0,0)*_xlfn.XLOOKUP($A50,Drury_beneficiary_allocation!$A$5:$A$104,Drury_beneficiary_allocation!$C$5:$C$104,0,0)</f>
        <v>0</v>
      </c>
      <c r="O50" s="360">
        <f>_xlfn.XLOOKUP($A50,'Total project cost for DCs'!$A$4:$A$111,'Total project cost for DCs'!Y$4:Y$111,0,0)*_xlfn.XLOOKUP($A50,Drury_beneficiary_allocation!$A$5:$A$104,Drury_beneficiary_allocation!$C$5:$C$104,0,0)</f>
        <v>0</v>
      </c>
      <c r="P50" s="360">
        <f>_xlfn.XLOOKUP($A50,'Total project cost for DCs'!$A$4:$A$111,'Total project cost for DCs'!Z$4:Z$111,0,0)*_xlfn.XLOOKUP($A50,Drury_beneficiary_allocation!$A$5:$A$104,Drury_beneficiary_allocation!$C$5:$C$104,0,0)</f>
        <v>0</v>
      </c>
      <c r="Q50" s="360">
        <f>_xlfn.XLOOKUP($A50,'Total project cost for DCs'!$A$4:$A$111,'Total project cost for DCs'!AA$4:AA$111,0,0)*_xlfn.XLOOKUP($A50,Drury_beneficiary_allocation!$A$5:$A$104,Drury_beneficiary_allocation!$C$5:$C$104,0,0)</f>
        <v>0</v>
      </c>
      <c r="R50" s="360">
        <f>_xlfn.XLOOKUP($A50,'Total project cost for DCs'!$A$4:$A$111,'Total project cost for DCs'!AB$4:AB$111,0,0)*_xlfn.XLOOKUP($A50,Drury_beneficiary_allocation!$A$5:$A$104,Drury_beneficiary_allocation!$C$5:$C$104,0,0)</f>
        <v>0</v>
      </c>
      <c r="S50" s="360">
        <f>_xlfn.XLOOKUP($A50,'Total project cost for DCs'!$A$4:$A$111,'Total project cost for DCs'!AC$4:AC$111,0,0)*_xlfn.XLOOKUP($A50,Drury_beneficiary_allocation!$A$5:$A$104,Drury_beneficiary_allocation!$C$5:$C$104,0,0)</f>
        <v>0</v>
      </c>
      <c r="T50" s="360">
        <f>_xlfn.XLOOKUP($A50,'Total project cost for DCs'!$A$4:$A$111,'Total project cost for DCs'!AD$4:AD$111,0,0)*_xlfn.XLOOKUP($A50,Drury_beneficiary_allocation!$A$5:$A$104,Drury_beneficiary_allocation!$C$5:$C$104,0,0)</f>
        <v>0</v>
      </c>
      <c r="U50" s="360">
        <f>_xlfn.XLOOKUP($A50,'Total project cost for DCs'!$A$4:$A$111,'Total project cost for DCs'!AE$4:AE$111,0,0)*_xlfn.XLOOKUP($A50,Drury_beneficiary_allocation!$A$5:$A$104,Drury_beneficiary_allocation!$C$5:$C$104,0,0)</f>
        <v>0</v>
      </c>
      <c r="V50" s="360">
        <f>_xlfn.XLOOKUP($A50,'Total project cost for DCs'!$A$4:$A$111,'Total project cost for DCs'!AF$4:AF$111,0,0)*_xlfn.XLOOKUP($A50,Drury_beneficiary_allocation!$A$5:$A$104,Drury_beneficiary_allocation!$C$5:$C$104,0,0)</f>
        <v>0</v>
      </c>
      <c r="W50" s="360">
        <f>_xlfn.XLOOKUP($A50,'Total project cost for DCs'!$A$4:$A$111,'Total project cost for DCs'!AG$4:AG$111,0,0)*_xlfn.XLOOKUP($A50,Drury_beneficiary_allocation!$A$5:$A$104,Drury_beneficiary_allocation!$C$5:$C$104,0,0)</f>
        <v>0</v>
      </c>
      <c r="X50" s="360">
        <f>_xlfn.XLOOKUP($A50,'Total project cost for DCs'!$A$4:$A$111,'Total project cost for DCs'!AH$4:AH$111,0,0)*_xlfn.XLOOKUP($A50,Drury_beneficiary_allocation!$A$5:$A$104,Drury_beneficiary_allocation!$C$5:$C$104,0,0)</f>
        <v>0</v>
      </c>
      <c r="Y50" s="360">
        <f>_xlfn.XLOOKUP($A50,'Total project cost for DCs'!$A$4:$A$111,'Total project cost for DCs'!AI$4:AI$111,0,0)*_xlfn.XLOOKUP($A50,Drury_beneficiary_allocation!$A$5:$A$104,Drury_beneficiary_allocation!$C$5:$C$104,0,0)</f>
        <v>0</v>
      </c>
      <c r="Z50" s="360">
        <f>_xlfn.XLOOKUP($A50,'Total project cost for DCs'!$A$4:$A$111,'Total project cost for DCs'!AJ$4:AJ$111,0,0)*_xlfn.XLOOKUP($A50,Drury_beneficiary_allocation!$A$5:$A$104,Drury_beneficiary_allocation!$C$5:$C$104,0,0)</f>
        <v>0</v>
      </c>
      <c r="AA50" s="360">
        <f>_xlfn.XLOOKUP($A50,'Total project cost for DCs'!$A$4:$A$111,'Total project cost for DCs'!AK$4:AK$111,0,0)*_xlfn.XLOOKUP($A50,Drury_beneficiary_allocation!$A$5:$A$104,Drury_beneficiary_allocation!$C$5:$C$104,0,0)</f>
        <v>0</v>
      </c>
      <c r="AB50" s="360">
        <f>_xlfn.XLOOKUP($A50,'Total project cost for DCs'!$A$4:$A$111,'Total project cost for DCs'!AL$4:AL$111,0,0)*_xlfn.XLOOKUP($A50,Drury_beneficiary_allocation!$A$5:$A$104,Drury_beneficiary_allocation!$C$5:$C$104,0,0)</f>
        <v>0</v>
      </c>
      <c r="AC50" s="360">
        <f>_xlfn.XLOOKUP($A50,'Total project cost for DCs'!$A$4:$A$111,'Total project cost for DCs'!AM$4:AM$111,0,0)*_xlfn.XLOOKUP($A50,Drury_beneficiary_allocation!$A$5:$A$104,Drury_beneficiary_allocation!$C$5:$C$104,0,0)</f>
        <v>0</v>
      </c>
      <c r="AD50" s="360">
        <f>_xlfn.XLOOKUP($A50,'Total project cost for DCs'!$A$4:$A$111,'Total project cost for DCs'!AN$4:AN$111,0,0)*_xlfn.XLOOKUP($A50,Drury_beneficiary_allocation!$A$5:$A$104,Drury_beneficiary_allocation!$C$5:$C$104,0,0)</f>
        <v>0</v>
      </c>
      <c r="AE50" s="349">
        <f t="shared" si="2"/>
        <v>0</v>
      </c>
      <c r="AF50" s="349"/>
      <c r="AG50" s="349">
        <f t="shared" si="4"/>
        <v>0</v>
      </c>
      <c r="AH50" s="353">
        <v>0</v>
      </c>
      <c r="AI50" s="354" t="str">
        <f t="shared" si="3"/>
        <v>Arterial</v>
      </c>
      <c r="AJ50" s="349"/>
      <c r="AK50" s="349"/>
      <c r="AL50" s="355">
        <f>_xlfn.XLOOKUP(A50,'P1 Date Adjustment'!B:B,'P1 Date Adjustment'!F:F,"not found",0)</f>
        <v>2036</v>
      </c>
      <c r="AM50" s="349">
        <f t="shared" si="5"/>
        <v>0</v>
      </c>
      <c r="AN50" s="360"/>
      <c r="AO50" s="360"/>
    </row>
    <row r="51" spans="1:41" ht="30" x14ac:dyDescent="0.25">
      <c r="A51" s="129" t="s">
        <v>456</v>
      </c>
      <c r="B51" s="358" t="s">
        <v>453</v>
      </c>
      <c r="C51" s="358" t="str">
        <f>_xlfn.XLOOKUP($A51,'Total project cost for DCs'!A:A,'Total project cost for DCs'!C:C,"Not found",0)</f>
        <v>4-lane urban- upgrade 2-lane urban to 4-lane with active modes on both sides, (TDM)</v>
      </c>
      <c r="D51" s="355" t="s">
        <v>155</v>
      </c>
      <c r="E51" s="355" t="s">
        <v>231</v>
      </c>
      <c r="H51" s="355" t="s">
        <v>825</v>
      </c>
      <c r="I51" s="359">
        <f>_xlfn.XLOOKUP($H51,DC_growth_AGS!$A$665:$A$673,DC_growth_AGS!$O$665:$O$673,"Not found",0)</f>
        <v>0.95615833786134774</v>
      </c>
      <c r="J51" s="355">
        <v>2047</v>
      </c>
      <c r="K51" s="360">
        <f>_xlfn.XLOOKUP($A51,'Total project cost for DCs'!$A$4:$A$111,'Total project cost for DCs'!U$4:U$111,0,0)*_xlfn.XLOOKUP($A51,Drury_beneficiary_allocation!$A$5:$A$104,Drury_beneficiary_allocation!$C$5:$C$104,0,0)</f>
        <v>0</v>
      </c>
      <c r="L51" s="360">
        <f>_xlfn.XLOOKUP($A51,'Total project cost for DCs'!$A$4:$A$111,'Total project cost for DCs'!V$4:V$111,0,0)*_xlfn.XLOOKUP($A51,Drury_beneficiary_allocation!$A$5:$A$104,Drury_beneficiary_allocation!$C$5:$C$104,0,0)</f>
        <v>0</v>
      </c>
      <c r="M51" s="360">
        <f>_xlfn.XLOOKUP($A51,'Total project cost for DCs'!$A$4:$A$111,'Total project cost for DCs'!W$4:W$111,0,0)*_xlfn.XLOOKUP($A51,Drury_beneficiary_allocation!$A$5:$A$104,Drury_beneficiary_allocation!$C$5:$C$104,0,0)</f>
        <v>0</v>
      </c>
      <c r="N51" s="360">
        <f>_xlfn.XLOOKUP($A51,'Total project cost for DCs'!$A$4:$A$111,'Total project cost for DCs'!X$4:X$111,0,0)*_xlfn.XLOOKUP($A51,Drury_beneficiary_allocation!$A$5:$A$104,Drury_beneficiary_allocation!$C$5:$C$104,0,0)</f>
        <v>0</v>
      </c>
      <c r="O51" s="360">
        <f>_xlfn.XLOOKUP($A51,'Total project cost for DCs'!$A$4:$A$111,'Total project cost for DCs'!Y$4:Y$111,0,0)*_xlfn.XLOOKUP($A51,Drury_beneficiary_allocation!$A$5:$A$104,Drury_beneficiary_allocation!$C$5:$C$104,0,0)</f>
        <v>0</v>
      </c>
      <c r="P51" s="360">
        <f>_xlfn.XLOOKUP($A51,'Total project cost for DCs'!$A$4:$A$111,'Total project cost for DCs'!Z$4:Z$111,0,0)*_xlfn.XLOOKUP($A51,Drury_beneficiary_allocation!$A$5:$A$104,Drury_beneficiary_allocation!$C$5:$C$104,0,0)</f>
        <v>0</v>
      </c>
      <c r="Q51" s="360">
        <f>_xlfn.XLOOKUP($A51,'Total project cost for DCs'!$A$4:$A$111,'Total project cost for DCs'!AA$4:AA$111,0,0)*_xlfn.XLOOKUP($A51,Drury_beneficiary_allocation!$A$5:$A$104,Drury_beneficiary_allocation!$C$5:$C$104,0,0)</f>
        <v>0</v>
      </c>
      <c r="R51" s="360">
        <f>_xlfn.XLOOKUP($A51,'Total project cost for DCs'!$A$4:$A$111,'Total project cost for DCs'!AB$4:AB$111,0,0)*_xlfn.XLOOKUP($A51,Drury_beneficiary_allocation!$A$5:$A$104,Drury_beneficiary_allocation!$C$5:$C$104,0,0)</f>
        <v>0</v>
      </c>
      <c r="S51" s="360">
        <f>_xlfn.XLOOKUP($A51,'Total project cost for DCs'!$A$4:$A$111,'Total project cost for DCs'!AC$4:AC$111,0,0)*_xlfn.XLOOKUP($A51,Drury_beneficiary_allocation!$A$5:$A$104,Drury_beneficiary_allocation!$C$5:$C$104,0,0)</f>
        <v>0</v>
      </c>
      <c r="T51" s="360">
        <f>_xlfn.XLOOKUP($A51,'Total project cost for DCs'!$A$4:$A$111,'Total project cost for DCs'!AD$4:AD$111,0,0)*_xlfn.XLOOKUP($A51,Drury_beneficiary_allocation!$A$5:$A$104,Drury_beneficiary_allocation!$C$5:$C$104,0,0)</f>
        <v>0</v>
      </c>
      <c r="U51" s="360">
        <f>_xlfn.XLOOKUP($A51,'Total project cost for DCs'!$A$4:$A$111,'Total project cost for DCs'!AE$4:AE$111,0,0)*_xlfn.XLOOKUP($A51,Drury_beneficiary_allocation!$A$5:$A$104,Drury_beneficiary_allocation!$C$5:$C$104,0,0)</f>
        <v>0</v>
      </c>
      <c r="V51" s="360">
        <f>_xlfn.XLOOKUP($A51,'Total project cost for DCs'!$A$4:$A$111,'Total project cost for DCs'!AF$4:AF$111,0,0)*_xlfn.XLOOKUP($A51,Drury_beneficiary_allocation!$A$5:$A$104,Drury_beneficiary_allocation!$C$5:$C$104,0,0)</f>
        <v>48335.253192349082</v>
      </c>
      <c r="W51" s="360">
        <f>_xlfn.XLOOKUP($A51,'Total project cost for DCs'!$A$4:$A$111,'Total project cost for DCs'!AG$4:AG$111,0,0)*_xlfn.XLOOKUP($A51,Drury_beneficiary_allocation!$A$5:$A$104,Drury_beneficiary_allocation!$C$5:$C$104,0,0)</f>
        <v>493806.12895481783</v>
      </c>
      <c r="X51" s="360">
        <f>_xlfn.XLOOKUP($A51,'Total project cost for DCs'!$A$4:$A$111,'Total project cost for DCs'!AH$4:AH$111,0,0)*_xlfn.XLOOKUP($A51,Drury_beneficiary_allocation!$A$5:$A$104,Drury_beneficiary_allocation!$C$5:$C$104,0,0)</f>
        <v>0</v>
      </c>
      <c r="Y51" s="360">
        <f>_xlfn.XLOOKUP($A51,'Total project cost for DCs'!$A$4:$A$111,'Total project cost for DCs'!AI$4:AI$111,0,0)*_xlfn.XLOOKUP($A51,Drury_beneficiary_allocation!$A$5:$A$104,Drury_beneficiary_allocation!$C$5:$C$104,0,0)</f>
        <v>0</v>
      </c>
      <c r="Z51" s="360">
        <f>_xlfn.XLOOKUP($A51,'Total project cost for DCs'!$A$4:$A$111,'Total project cost for DCs'!AJ$4:AJ$111,0,0)*_xlfn.XLOOKUP($A51,Drury_beneficiary_allocation!$A$5:$A$104,Drury_beneficiary_allocation!$C$5:$C$104,0,0)</f>
        <v>0</v>
      </c>
      <c r="AA51" s="360">
        <f>_xlfn.XLOOKUP($A51,'Total project cost for DCs'!$A$4:$A$111,'Total project cost for DCs'!AK$4:AK$111,0,0)*_xlfn.XLOOKUP($A51,Drury_beneficiary_allocation!$A$5:$A$104,Drury_beneficiary_allocation!$C$5:$C$104,0,0)</f>
        <v>0</v>
      </c>
      <c r="AB51" s="360">
        <f>_xlfn.XLOOKUP($A51,'Total project cost for DCs'!$A$4:$A$111,'Total project cost for DCs'!AL$4:AL$111,0,0)*_xlfn.XLOOKUP($A51,Drury_beneficiary_allocation!$A$5:$A$104,Drury_beneficiary_allocation!$C$5:$C$104,0,0)</f>
        <v>0</v>
      </c>
      <c r="AC51" s="360">
        <f>_xlfn.XLOOKUP($A51,'Total project cost for DCs'!$A$4:$A$111,'Total project cost for DCs'!AM$4:AM$111,0,0)*_xlfn.XLOOKUP($A51,Drury_beneficiary_allocation!$A$5:$A$104,Drury_beneficiary_allocation!$C$5:$C$104,0,0)</f>
        <v>0</v>
      </c>
      <c r="AD51" s="360">
        <f>_xlfn.XLOOKUP($A51,'Total project cost for DCs'!$A$4:$A$111,'Total project cost for DCs'!AN$4:AN$111,0,0)*_xlfn.XLOOKUP($A51,Drury_beneficiary_allocation!$A$5:$A$104,Drury_beneficiary_allocation!$C$5:$C$104,0,0)</f>
        <v>0</v>
      </c>
      <c r="AE51" s="349">
        <f t="shared" si="2"/>
        <v>542141.38214716688</v>
      </c>
      <c r="AF51" s="349"/>
      <c r="AG51" s="349">
        <f t="shared" si="4"/>
        <v>542141.38214716688</v>
      </c>
      <c r="AH51" s="353">
        <v>0</v>
      </c>
      <c r="AI51" s="354" t="str">
        <f t="shared" si="3"/>
        <v>Arterial</v>
      </c>
      <c r="AJ51" s="349"/>
      <c r="AK51" s="349"/>
      <c r="AL51" s="355">
        <f>_xlfn.XLOOKUP(A51,'P1 Date Adjustment'!B:B,'P1 Date Adjustment'!F:F,"not found",0)</f>
        <v>2047</v>
      </c>
      <c r="AM51" s="349">
        <f t="shared" si="5"/>
        <v>518373.00283968885</v>
      </c>
      <c r="AN51" s="360"/>
      <c r="AO51" s="360"/>
    </row>
    <row r="52" spans="1:41" ht="30" x14ac:dyDescent="0.25">
      <c r="A52" s="129" t="s">
        <v>457</v>
      </c>
      <c r="B52" s="358" t="s">
        <v>458</v>
      </c>
      <c r="C52" s="358" t="str">
        <f>_xlfn.XLOOKUP($A52,'Total project cost for DCs'!A:A,'Total project cost for DCs'!C:C,"Not found",0)</f>
        <v>4-lane urban- upgrade 2-lane urban to 4-lane with active modes on both sides, (TDM)</v>
      </c>
      <c r="D52" s="355" t="s">
        <v>155</v>
      </c>
      <c r="E52" s="355" t="s">
        <v>345</v>
      </c>
      <c r="H52" s="355" t="s">
        <v>825</v>
      </c>
      <c r="I52" s="359">
        <f>_xlfn.XLOOKUP($H52,DC_growth_AGS!$A$665:$A$673,DC_growth_AGS!$O$665:$O$673,"Not found",0)</f>
        <v>0.95615833786134774</v>
      </c>
      <c r="J52" s="355">
        <v>2047</v>
      </c>
      <c r="K52" s="360">
        <f>_xlfn.XLOOKUP($A52,'Total project cost for DCs'!$A$4:$A$111,'Total project cost for DCs'!U$4:U$111,0,0)*_xlfn.XLOOKUP($A52,Drury_beneficiary_allocation!$A$5:$A$104,Drury_beneficiary_allocation!$C$5:$C$104,0,0)</f>
        <v>0</v>
      </c>
      <c r="L52" s="360">
        <f>_xlfn.XLOOKUP($A52,'Total project cost for DCs'!$A$4:$A$111,'Total project cost for DCs'!V$4:V$111,0,0)*_xlfn.XLOOKUP($A52,Drury_beneficiary_allocation!$A$5:$A$104,Drury_beneficiary_allocation!$C$5:$C$104,0,0)</f>
        <v>0</v>
      </c>
      <c r="M52" s="360">
        <f>_xlfn.XLOOKUP($A52,'Total project cost for DCs'!$A$4:$A$111,'Total project cost for DCs'!W$4:W$111,0,0)*_xlfn.XLOOKUP($A52,Drury_beneficiary_allocation!$A$5:$A$104,Drury_beneficiary_allocation!$C$5:$C$104,0,0)</f>
        <v>0</v>
      </c>
      <c r="N52" s="360">
        <f>_xlfn.XLOOKUP($A52,'Total project cost for DCs'!$A$4:$A$111,'Total project cost for DCs'!X$4:X$111,0,0)*_xlfn.XLOOKUP($A52,Drury_beneficiary_allocation!$A$5:$A$104,Drury_beneficiary_allocation!$C$5:$C$104,0,0)</f>
        <v>0</v>
      </c>
      <c r="O52" s="360">
        <f>_xlfn.XLOOKUP($A52,'Total project cost for DCs'!$A$4:$A$111,'Total project cost for DCs'!Y$4:Y$111,0,0)*_xlfn.XLOOKUP($A52,Drury_beneficiary_allocation!$A$5:$A$104,Drury_beneficiary_allocation!$C$5:$C$104,0,0)</f>
        <v>0</v>
      </c>
      <c r="P52" s="360">
        <f>_xlfn.XLOOKUP($A52,'Total project cost for DCs'!$A$4:$A$111,'Total project cost for DCs'!Z$4:Z$111,0,0)*_xlfn.XLOOKUP($A52,Drury_beneficiary_allocation!$A$5:$A$104,Drury_beneficiary_allocation!$C$5:$C$104,0,0)</f>
        <v>0</v>
      </c>
      <c r="Q52" s="360">
        <f>_xlfn.XLOOKUP($A52,'Total project cost for DCs'!$A$4:$A$111,'Total project cost for DCs'!AA$4:AA$111,0,0)*_xlfn.XLOOKUP($A52,Drury_beneficiary_allocation!$A$5:$A$104,Drury_beneficiary_allocation!$C$5:$C$104,0,0)</f>
        <v>0</v>
      </c>
      <c r="R52" s="360">
        <f>_xlfn.XLOOKUP($A52,'Total project cost for DCs'!$A$4:$A$111,'Total project cost for DCs'!AB$4:AB$111,0,0)*_xlfn.XLOOKUP($A52,Drury_beneficiary_allocation!$A$5:$A$104,Drury_beneficiary_allocation!$C$5:$C$104,0,0)</f>
        <v>0</v>
      </c>
      <c r="S52" s="360">
        <f>_xlfn.XLOOKUP($A52,'Total project cost for DCs'!$A$4:$A$111,'Total project cost for DCs'!AC$4:AC$111,0,0)*_xlfn.XLOOKUP($A52,Drury_beneficiary_allocation!$A$5:$A$104,Drury_beneficiary_allocation!$C$5:$C$104,0,0)</f>
        <v>0</v>
      </c>
      <c r="T52" s="360">
        <f>_xlfn.XLOOKUP($A52,'Total project cost for DCs'!$A$4:$A$111,'Total project cost for DCs'!AD$4:AD$111,0,0)*_xlfn.XLOOKUP($A52,Drury_beneficiary_allocation!$A$5:$A$104,Drury_beneficiary_allocation!$C$5:$C$104,0,0)</f>
        <v>0</v>
      </c>
      <c r="U52" s="360">
        <f>_xlfn.XLOOKUP($A52,'Total project cost for DCs'!$A$4:$A$111,'Total project cost for DCs'!AE$4:AE$111,0,0)*_xlfn.XLOOKUP($A52,Drury_beneficiary_allocation!$A$5:$A$104,Drury_beneficiary_allocation!$C$5:$C$104,0,0)</f>
        <v>0</v>
      </c>
      <c r="V52" s="360">
        <f>_xlfn.XLOOKUP($A52,'Total project cost for DCs'!$A$4:$A$111,'Total project cost for DCs'!AF$4:AF$111,0,0)*_xlfn.XLOOKUP($A52,Drury_beneficiary_allocation!$A$5:$A$104,Drury_beneficiary_allocation!$C$5:$C$104,0,0)</f>
        <v>12046.632334093154</v>
      </c>
      <c r="W52" s="360">
        <f>_xlfn.XLOOKUP($A52,'Total project cost for DCs'!$A$4:$A$111,'Total project cost for DCs'!AG$4:AG$111,0,0)*_xlfn.XLOOKUP($A52,Drury_beneficiary_allocation!$A$5:$A$104,Drury_beneficiary_allocation!$C$5:$C$104,0,0)</f>
        <v>123071.68137027766</v>
      </c>
      <c r="X52" s="360">
        <f>_xlfn.XLOOKUP($A52,'Total project cost for DCs'!$A$4:$A$111,'Total project cost for DCs'!AH$4:AH$111,0,0)*_xlfn.XLOOKUP($A52,Drury_beneficiary_allocation!$A$5:$A$104,Drury_beneficiary_allocation!$C$5:$C$104,0,0)</f>
        <v>0</v>
      </c>
      <c r="Y52" s="360">
        <f>_xlfn.XLOOKUP($A52,'Total project cost for DCs'!$A$4:$A$111,'Total project cost for DCs'!AI$4:AI$111,0,0)*_xlfn.XLOOKUP($A52,Drury_beneficiary_allocation!$A$5:$A$104,Drury_beneficiary_allocation!$C$5:$C$104,0,0)</f>
        <v>0</v>
      </c>
      <c r="Z52" s="360">
        <f>_xlfn.XLOOKUP($A52,'Total project cost for DCs'!$A$4:$A$111,'Total project cost for DCs'!AJ$4:AJ$111,0,0)*_xlfn.XLOOKUP($A52,Drury_beneficiary_allocation!$A$5:$A$104,Drury_beneficiary_allocation!$C$5:$C$104,0,0)</f>
        <v>0</v>
      </c>
      <c r="AA52" s="360">
        <f>_xlfn.XLOOKUP($A52,'Total project cost for DCs'!$A$4:$A$111,'Total project cost for DCs'!AK$4:AK$111,0,0)*_xlfn.XLOOKUP($A52,Drury_beneficiary_allocation!$A$5:$A$104,Drury_beneficiary_allocation!$C$5:$C$104,0,0)</f>
        <v>0</v>
      </c>
      <c r="AB52" s="360">
        <f>_xlfn.XLOOKUP($A52,'Total project cost for DCs'!$A$4:$A$111,'Total project cost for DCs'!AL$4:AL$111,0,0)*_xlfn.XLOOKUP($A52,Drury_beneficiary_allocation!$A$5:$A$104,Drury_beneficiary_allocation!$C$5:$C$104,0,0)</f>
        <v>0</v>
      </c>
      <c r="AC52" s="360">
        <f>_xlfn.XLOOKUP($A52,'Total project cost for DCs'!$A$4:$A$111,'Total project cost for DCs'!AM$4:AM$111,0,0)*_xlfn.XLOOKUP($A52,Drury_beneficiary_allocation!$A$5:$A$104,Drury_beneficiary_allocation!$C$5:$C$104,0,0)</f>
        <v>0</v>
      </c>
      <c r="AD52" s="360">
        <f>_xlfn.XLOOKUP($A52,'Total project cost for DCs'!$A$4:$A$111,'Total project cost for DCs'!AN$4:AN$111,0,0)*_xlfn.XLOOKUP($A52,Drury_beneficiary_allocation!$A$5:$A$104,Drury_beneficiary_allocation!$C$5:$C$104,0,0)</f>
        <v>0</v>
      </c>
      <c r="AE52" s="349">
        <f t="shared" si="2"/>
        <v>135118.31370437081</v>
      </c>
      <c r="AF52" s="349"/>
      <c r="AG52" s="349">
        <f t="shared" si="4"/>
        <v>135118.31370437081</v>
      </c>
      <c r="AH52" s="353">
        <v>0</v>
      </c>
      <c r="AI52" s="354" t="str">
        <f t="shared" si="3"/>
        <v>Arterial</v>
      </c>
      <c r="AJ52" s="349"/>
      <c r="AK52" s="349"/>
      <c r="AL52" s="355">
        <f>_xlfn.XLOOKUP(A52,'P1 Date Adjustment'!B:B,'P1 Date Adjustment'!F:F,"not found",0)</f>
        <v>2047</v>
      </c>
      <c r="AM52" s="349">
        <f t="shared" si="5"/>
        <v>129194.50224619936</v>
      </c>
      <c r="AN52" s="360"/>
      <c r="AO52" s="360"/>
    </row>
    <row r="53" spans="1:41" x14ac:dyDescent="0.25">
      <c r="A53" s="129">
        <v>67</v>
      </c>
      <c r="B53" s="358" t="s">
        <v>460</v>
      </c>
      <c r="C53" s="358">
        <f>_xlfn.XLOOKUP($A53,'Total project cost for DCs'!A:A,'Total project cost for DCs'!C:C,"Not found",0)</f>
        <v>0</v>
      </c>
      <c r="D53" s="355" t="s">
        <v>155</v>
      </c>
      <c r="E53" s="355" t="s">
        <v>345</v>
      </c>
      <c r="H53" s="355" t="s">
        <v>825</v>
      </c>
      <c r="I53" s="359">
        <f>_xlfn.XLOOKUP($H53,DC_growth_AGS!$A$665:$A$673,DC_growth_AGS!$O$665:$O$673,"Not found",0)</f>
        <v>0.95615833786134774</v>
      </c>
      <c r="J53" s="355">
        <v>2033</v>
      </c>
      <c r="K53" s="360">
        <f>_xlfn.XLOOKUP($A53,'Total project cost for DCs'!$A$4:$A$111,'Total project cost for DCs'!U$4:U$111,0,0)*_xlfn.XLOOKUP($A53,Drury_beneficiary_allocation!$A$5:$A$104,Drury_beneficiary_allocation!$C$5:$C$104,0,0)</f>
        <v>14251071.924428055</v>
      </c>
      <c r="L53" s="360">
        <f>_xlfn.XLOOKUP($A53,'Total project cost for DCs'!$A$4:$A$111,'Total project cost for DCs'!V$4:V$111,0,0)*_xlfn.XLOOKUP($A53,Drury_beneficiary_allocation!$A$5:$A$104,Drury_beneficiary_allocation!$C$5:$C$104,0,0)</f>
        <v>1462454.4645161561</v>
      </c>
      <c r="M53" s="360">
        <f>_xlfn.XLOOKUP($A53,'Total project cost for DCs'!$A$4:$A$111,'Total project cost for DCs'!W$4:W$111,0,0)*_xlfn.XLOOKUP($A53,Drury_beneficiary_allocation!$A$5:$A$104,Drury_beneficiary_allocation!$C$5:$C$104,0,0)</f>
        <v>14940833.660714645</v>
      </c>
      <c r="N53" s="360">
        <f>_xlfn.XLOOKUP($A53,'Total project cost for DCs'!$A$4:$A$111,'Total project cost for DCs'!X$4:X$111,0,0)*_xlfn.XLOOKUP($A53,Drury_beneficiary_allocation!$A$5:$A$104,Drury_beneficiary_allocation!$C$5:$C$104,0,0)</f>
        <v>0</v>
      </c>
      <c r="O53" s="360">
        <f>_xlfn.XLOOKUP($A53,'Total project cost for DCs'!$A$4:$A$111,'Total project cost for DCs'!Y$4:Y$111,0,0)*_xlfn.XLOOKUP($A53,Drury_beneficiary_allocation!$A$5:$A$104,Drury_beneficiary_allocation!$C$5:$C$104,0,0)</f>
        <v>0</v>
      </c>
      <c r="P53" s="360">
        <f>_xlfn.XLOOKUP($A53,'Total project cost for DCs'!$A$4:$A$111,'Total project cost for DCs'!Z$4:Z$111,0,0)*_xlfn.XLOOKUP($A53,Drury_beneficiary_allocation!$A$5:$A$104,Drury_beneficiary_allocation!$C$5:$C$104,0,0)</f>
        <v>0</v>
      </c>
      <c r="Q53" s="360">
        <f>_xlfn.XLOOKUP($A53,'Total project cost for DCs'!$A$4:$A$111,'Total project cost for DCs'!AA$4:AA$111,0,0)*_xlfn.XLOOKUP($A53,Drury_beneficiary_allocation!$A$5:$A$104,Drury_beneficiary_allocation!$C$5:$C$104,0,0)</f>
        <v>0</v>
      </c>
      <c r="R53" s="360">
        <f>_xlfn.XLOOKUP($A53,'Total project cost for DCs'!$A$4:$A$111,'Total project cost for DCs'!AB$4:AB$111,0,0)*_xlfn.XLOOKUP($A53,Drury_beneficiary_allocation!$A$5:$A$104,Drury_beneficiary_allocation!$C$5:$C$104,0,0)</f>
        <v>0</v>
      </c>
      <c r="S53" s="360">
        <f>_xlfn.XLOOKUP($A53,'Total project cost for DCs'!$A$4:$A$111,'Total project cost for DCs'!AC$4:AC$111,0,0)*_xlfn.XLOOKUP($A53,Drury_beneficiary_allocation!$A$5:$A$104,Drury_beneficiary_allocation!$C$5:$C$104,0,0)</f>
        <v>0</v>
      </c>
      <c r="T53" s="360">
        <f>_xlfn.XLOOKUP($A53,'Total project cost for DCs'!$A$4:$A$111,'Total project cost for DCs'!AD$4:AD$111,0,0)*_xlfn.XLOOKUP($A53,Drury_beneficiary_allocation!$A$5:$A$104,Drury_beneficiary_allocation!$C$5:$C$104,0,0)</f>
        <v>0</v>
      </c>
      <c r="U53" s="360">
        <f>_xlfn.XLOOKUP($A53,'Total project cost for DCs'!$A$4:$A$111,'Total project cost for DCs'!AE$4:AE$111,0,0)*_xlfn.XLOOKUP($A53,Drury_beneficiary_allocation!$A$5:$A$104,Drury_beneficiary_allocation!$C$5:$C$104,0,0)</f>
        <v>0</v>
      </c>
      <c r="V53" s="360">
        <f>_xlfn.XLOOKUP($A53,'Total project cost for DCs'!$A$4:$A$111,'Total project cost for DCs'!AF$4:AF$111,0,0)*_xlfn.XLOOKUP($A53,Drury_beneficiary_allocation!$A$5:$A$104,Drury_beneficiary_allocation!$C$5:$C$104,0,0)</f>
        <v>0</v>
      </c>
      <c r="W53" s="360">
        <f>_xlfn.XLOOKUP($A53,'Total project cost for DCs'!$A$4:$A$111,'Total project cost for DCs'!AG$4:AG$111,0,0)*_xlfn.XLOOKUP($A53,Drury_beneficiary_allocation!$A$5:$A$104,Drury_beneficiary_allocation!$C$5:$C$104,0,0)</f>
        <v>0</v>
      </c>
      <c r="X53" s="360">
        <f>_xlfn.XLOOKUP($A53,'Total project cost for DCs'!$A$4:$A$111,'Total project cost for DCs'!AH$4:AH$111,0,0)*_xlfn.XLOOKUP($A53,Drury_beneficiary_allocation!$A$5:$A$104,Drury_beneficiary_allocation!$C$5:$C$104,0,0)</f>
        <v>0</v>
      </c>
      <c r="Y53" s="360">
        <f>_xlfn.XLOOKUP($A53,'Total project cost for DCs'!$A$4:$A$111,'Total project cost for DCs'!AI$4:AI$111,0,0)*_xlfn.XLOOKUP($A53,Drury_beneficiary_allocation!$A$5:$A$104,Drury_beneficiary_allocation!$C$5:$C$104,0,0)</f>
        <v>0</v>
      </c>
      <c r="Z53" s="360">
        <f>_xlfn.XLOOKUP($A53,'Total project cost for DCs'!$A$4:$A$111,'Total project cost for DCs'!AJ$4:AJ$111,0,0)*_xlfn.XLOOKUP($A53,Drury_beneficiary_allocation!$A$5:$A$104,Drury_beneficiary_allocation!$C$5:$C$104,0,0)</f>
        <v>0</v>
      </c>
      <c r="AA53" s="360">
        <f>_xlfn.XLOOKUP($A53,'Total project cost for DCs'!$A$4:$A$111,'Total project cost for DCs'!AK$4:AK$111,0,0)*_xlfn.XLOOKUP($A53,Drury_beneficiary_allocation!$A$5:$A$104,Drury_beneficiary_allocation!$C$5:$C$104,0,0)</f>
        <v>0</v>
      </c>
      <c r="AB53" s="360">
        <f>_xlfn.XLOOKUP($A53,'Total project cost for DCs'!$A$4:$A$111,'Total project cost for DCs'!AL$4:AL$111,0,0)*_xlfn.XLOOKUP($A53,Drury_beneficiary_allocation!$A$5:$A$104,Drury_beneficiary_allocation!$C$5:$C$104,0,0)</f>
        <v>0</v>
      </c>
      <c r="AC53" s="360">
        <f>_xlfn.XLOOKUP($A53,'Total project cost for DCs'!$A$4:$A$111,'Total project cost for DCs'!AM$4:AM$111,0,0)*_xlfn.XLOOKUP($A53,Drury_beneficiary_allocation!$A$5:$A$104,Drury_beneficiary_allocation!$C$5:$C$104,0,0)</f>
        <v>0</v>
      </c>
      <c r="AD53" s="360">
        <f>_xlfn.XLOOKUP($A53,'Total project cost for DCs'!$A$4:$A$111,'Total project cost for DCs'!AN$4:AN$111,0,0)*_xlfn.XLOOKUP($A53,Drury_beneficiary_allocation!$A$5:$A$104,Drury_beneficiary_allocation!$C$5:$C$104,0,0)</f>
        <v>0</v>
      </c>
      <c r="AE53" s="349">
        <f t="shared" si="2"/>
        <v>30654360.049658857</v>
      </c>
      <c r="AF53" s="349"/>
      <c r="AG53" s="349">
        <f t="shared" si="4"/>
        <v>30654360.049658857</v>
      </c>
      <c r="AH53" s="353">
        <v>0</v>
      </c>
      <c r="AI53" s="354" t="str">
        <f t="shared" si="3"/>
        <v>Arterial</v>
      </c>
      <c r="AJ53" s="349"/>
      <c r="AK53" s="349"/>
      <c r="AL53" s="355">
        <f>_xlfn.XLOOKUP(A53,'P1 Date Adjustment'!B:B,'P1 Date Adjustment'!F:F,"not found",0)</f>
        <v>2033</v>
      </c>
      <c r="AM53" s="349">
        <f t="shared" si="5"/>
        <v>29310421.953285113</v>
      </c>
      <c r="AN53" s="360"/>
      <c r="AO53" s="360"/>
    </row>
    <row r="54" spans="1:41" x14ac:dyDescent="0.25">
      <c r="A54" s="129">
        <v>68</v>
      </c>
      <c r="B54" s="358" t="s">
        <v>461</v>
      </c>
      <c r="C54" s="358">
        <f>_xlfn.XLOOKUP($A54,'Total project cost for DCs'!A:A,'Total project cost for DCs'!C:C,"Not found",0)</f>
        <v>0</v>
      </c>
      <c r="D54" s="355" t="s">
        <v>155</v>
      </c>
      <c r="E54" s="355" t="s">
        <v>345</v>
      </c>
      <c r="H54" s="355" t="s">
        <v>825</v>
      </c>
      <c r="I54" s="359">
        <f>_xlfn.XLOOKUP($H54,DC_growth_AGS!$A$665:$A$673,DC_growth_AGS!$O$665:$O$673,"Not found",0)</f>
        <v>0.95615833786134774</v>
      </c>
      <c r="J54" s="355">
        <v>2037</v>
      </c>
      <c r="K54" s="360">
        <f>_xlfn.XLOOKUP($A54,'Total project cost for DCs'!$A$4:$A$111,'Total project cost for DCs'!U$4:U$111,0,0)*_xlfn.XLOOKUP($A54,Drury_beneficiary_allocation!$A$5:$A$104,Drury_beneficiary_allocation!$C$5:$C$104,0,0)</f>
        <v>0</v>
      </c>
      <c r="L54" s="360">
        <f>_xlfn.XLOOKUP($A54,'Total project cost for DCs'!$A$4:$A$111,'Total project cost for DCs'!V$4:V$111,0,0)*_xlfn.XLOOKUP($A54,Drury_beneficiary_allocation!$A$5:$A$104,Drury_beneficiary_allocation!$C$5:$C$104,0,0)</f>
        <v>0</v>
      </c>
      <c r="M54" s="360">
        <f>_xlfn.XLOOKUP($A54,'Total project cost for DCs'!$A$4:$A$111,'Total project cost for DCs'!W$4:W$111,0,0)*_xlfn.XLOOKUP($A54,Drury_beneficiary_allocation!$A$5:$A$104,Drury_beneficiary_allocation!$C$5:$C$104,0,0)</f>
        <v>0</v>
      </c>
      <c r="N54" s="360">
        <f>_xlfn.XLOOKUP($A54,'Total project cost for DCs'!$A$4:$A$111,'Total project cost for DCs'!X$4:X$111,0,0)*_xlfn.XLOOKUP($A54,Drury_beneficiary_allocation!$A$5:$A$104,Drury_beneficiary_allocation!$C$5:$C$104,0,0)</f>
        <v>0</v>
      </c>
      <c r="O54" s="360">
        <f>_xlfn.XLOOKUP($A54,'Total project cost for DCs'!$A$4:$A$111,'Total project cost for DCs'!Y$4:Y$111,0,0)*_xlfn.XLOOKUP($A54,Drury_beneficiary_allocation!$A$5:$A$104,Drury_beneficiary_allocation!$C$5:$C$104,0,0)</f>
        <v>0</v>
      </c>
      <c r="P54" s="360">
        <f>_xlfn.XLOOKUP($A54,'Total project cost for DCs'!$A$4:$A$111,'Total project cost for DCs'!Z$4:Z$111,0,0)*_xlfn.XLOOKUP($A54,Drury_beneficiary_allocation!$A$5:$A$104,Drury_beneficiary_allocation!$C$5:$C$104,0,0)</f>
        <v>0</v>
      </c>
      <c r="Q54" s="360">
        <f>_xlfn.XLOOKUP($A54,'Total project cost for DCs'!$A$4:$A$111,'Total project cost for DCs'!AA$4:AA$111,0,0)*_xlfn.XLOOKUP($A54,Drury_beneficiary_allocation!$A$5:$A$104,Drury_beneficiary_allocation!$C$5:$C$104,0,0)</f>
        <v>0</v>
      </c>
      <c r="R54" s="360">
        <f>_xlfn.XLOOKUP($A54,'Total project cost for DCs'!$A$4:$A$111,'Total project cost for DCs'!AB$4:AB$111,0,0)*_xlfn.XLOOKUP($A54,Drury_beneficiary_allocation!$A$5:$A$104,Drury_beneficiary_allocation!$C$5:$C$104,0,0)</f>
        <v>0</v>
      </c>
      <c r="S54" s="360">
        <f>_xlfn.XLOOKUP($A54,'Total project cost for DCs'!$A$4:$A$111,'Total project cost for DCs'!AC$4:AC$111,0,0)*_xlfn.XLOOKUP($A54,Drury_beneficiary_allocation!$A$5:$A$104,Drury_beneficiary_allocation!$C$5:$C$104,0,0)</f>
        <v>0</v>
      </c>
      <c r="T54" s="360">
        <f>_xlfn.XLOOKUP($A54,'Total project cost for DCs'!$A$4:$A$111,'Total project cost for DCs'!AD$4:AD$111,0,0)*_xlfn.XLOOKUP($A54,Drury_beneficiary_allocation!$A$5:$A$104,Drury_beneficiary_allocation!$C$5:$C$104,0,0)</f>
        <v>0</v>
      </c>
      <c r="U54" s="360">
        <f>_xlfn.XLOOKUP($A54,'Total project cost for DCs'!$A$4:$A$111,'Total project cost for DCs'!AE$4:AE$111,0,0)*_xlfn.XLOOKUP($A54,Drury_beneficiary_allocation!$A$5:$A$104,Drury_beneficiary_allocation!$C$5:$C$104,0,0)</f>
        <v>0</v>
      </c>
      <c r="V54" s="360">
        <f>_xlfn.XLOOKUP($A54,'Total project cost for DCs'!$A$4:$A$111,'Total project cost for DCs'!AF$4:AF$111,0,0)*_xlfn.XLOOKUP($A54,Drury_beneficiary_allocation!$A$5:$A$104,Drury_beneficiary_allocation!$C$5:$C$104,0,0)</f>
        <v>0</v>
      </c>
      <c r="W54" s="360">
        <f>_xlfn.XLOOKUP($A54,'Total project cost for DCs'!$A$4:$A$111,'Total project cost for DCs'!AG$4:AG$111,0,0)*_xlfn.XLOOKUP($A54,Drury_beneficiary_allocation!$A$5:$A$104,Drury_beneficiary_allocation!$C$5:$C$104,0,0)</f>
        <v>0</v>
      </c>
      <c r="X54" s="360">
        <f>_xlfn.XLOOKUP($A54,'Total project cost for DCs'!$A$4:$A$111,'Total project cost for DCs'!AH$4:AH$111,0,0)*_xlfn.XLOOKUP($A54,Drury_beneficiary_allocation!$A$5:$A$104,Drury_beneficiary_allocation!$C$5:$C$104,0,0)</f>
        <v>0</v>
      </c>
      <c r="Y54" s="360">
        <f>_xlfn.XLOOKUP($A54,'Total project cost for DCs'!$A$4:$A$111,'Total project cost for DCs'!AI$4:AI$111,0,0)*_xlfn.XLOOKUP($A54,Drury_beneficiary_allocation!$A$5:$A$104,Drury_beneficiary_allocation!$C$5:$C$104,0,0)</f>
        <v>0</v>
      </c>
      <c r="Z54" s="360">
        <f>_xlfn.XLOOKUP($A54,'Total project cost for DCs'!$A$4:$A$111,'Total project cost for DCs'!AJ$4:AJ$111,0,0)*_xlfn.XLOOKUP($A54,Drury_beneficiary_allocation!$A$5:$A$104,Drury_beneficiary_allocation!$C$5:$C$104,0,0)</f>
        <v>0</v>
      </c>
      <c r="AA54" s="360">
        <f>_xlfn.XLOOKUP($A54,'Total project cost for DCs'!$A$4:$A$111,'Total project cost for DCs'!AK$4:AK$111,0,0)*_xlfn.XLOOKUP($A54,Drury_beneficiary_allocation!$A$5:$A$104,Drury_beneficiary_allocation!$C$5:$C$104,0,0)</f>
        <v>0</v>
      </c>
      <c r="AB54" s="360">
        <f>_xlfn.XLOOKUP($A54,'Total project cost for DCs'!$A$4:$A$111,'Total project cost for DCs'!AL$4:AL$111,0,0)*_xlfn.XLOOKUP($A54,Drury_beneficiary_allocation!$A$5:$A$104,Drury_beneficiary_allocation!$C$5:$C$104,0,0)</f>
        <v>0</v>
      </c>
      <c r="AC54" s="360">
        <f>_xlfn.XLOOKUP($A54,'Total project cost for DCs'!$A$4:$A$111,'Total project cost for DCs'!AM$4:AM$111,0,0)*_xlfn.XLOOKUP($A54,Drury_beneficiary_allocation!$A$5:$A$104,Drury_beneficiary_allocation!$C$5:$C$104,0,0)</f>
        <v>0</v>
      </c>
      <c r="AD54" s="360">
        <f>_xlfn.XLOOKUP($A54,'Total project cost for DCs'!$A$4:$A$111,'Total project cost for DCs'!AN$4:AN$111,0,0)*_xlfn.XLOOKUP($A54,Drury_beneficiary_allocation!$A$5:$A$104,Drury_beneficiary_allocation!$C$5:$C$104,0,0)</f>
        <v>0</v>
      </c>
      <c r="AE54" s="349">
        <f t="shared" si="2"/>
        <v>0</v>
      </c>
      <c r="AF54" s="349"/>
      <c r="AG54" s="349">
        <f t="shared" si="4"/>
        <v>0</v>
      </c>
      <c r="AH54" s="353">
        <v>0</v>
      </c>
      <c r="AI54" s="354" t="str">
        <f t="shared" si="3"/>
        <v>Arterial</v>
      </c>
      <c r="AJ54" s="349"/>
      <c r="AK54" s="349"/>
      <c r="AL54" s="355">
        <f>_xlfn.XLOOKUP(A54,'P1 Date Adjustment'!B:B,'P1 Date Adjustment'!F:F,"not found",0)</f>
        <v>2037</v>
      </c>
      <c r="AM54" s="349">
        <f t="shared" si="5"/>
        <v>0</v>
      </c>
      <c r="AN54" s="360"/>
      <c r="AO54" s="360"/>
    </row>
    <row r="55" spans="1:41" ht="30" x14ac:dyDescent="0.25">
      <c r="A55" s="129">
        <v>69</v>
      </c>
      <c r="B55" s="358" t="s">
        <v>462</v>
      </c>
      <c r="C55" s="358" t="str">
        <f>_xlfn.XLOOKUP($A55,'Total project cost for DCs'!A:A,'Total project cost for DCs'!C:C,"Not found",0)</f>
        <v>New cycle bridge 5m wide, 90m long, approach lengths 200m total for both sides. No property required</v>
      </c>
      <c r="D55" s="355" t="s">
        <v>155</v>
      </c>
      <c r="E55" s="355" t="s">
        <v>223</v>
      </c>
      <c r="H55" s="355" t="s">
        <v>825</v>
      </c>
      <c r="I55" s="359">
        <f>_xlfn.XLOOKUP($H55,DC_growth_AGS!$A$665:$A$673,DC_growth_AGS!$O$665:$O$673,"Not found",0)</f>
        <v>0.95615833786134774</v>
      </c>
      <c r="J55" s="355">
        <v>2035</v>
      </c>
      <c r="K55" s="360">
        <f>_xlfn.XLOOKUP($A55,'Total project cost for DCs'!$A$4:$A$111,'Total project cost for DCs'!U$4:U$111,0,0)*_xlfn.XLOOKUP($A55,Drury_beneficiary_allocation!$A$5:$A$104,Drury_beneficiary_allocation!$C$5:$C$104,0,0)</f>
        <v>6397077.0115042888</v>
      </c>
      <c r="L55" s="360">
        <f>_xlfn.XLOOKUP($A55,'Total project cost for DCs'!$A$4:$A$111,'Total project cost for DCs'!V$4:V$111,0,0)*_xlfn.XLOOKUP($A55,Drury_beneficiary_allocation!$A$5:$A$104,Drury_beneficiary_allocation!$C$5:$C$104,0,0)</f>
        <v>0</v>
      </c>
      <c r="M55" s="360">
        <f>_xlfn.XLOOKUP($A55,'Total project cost for DCs'!$A$4:$A$111,'Total project cost for DCs'!W$4:W$111,0,0)*_xlfn.XLOOKUP($A55,Drury_beneficiary_allocation!$A$5:$A$104,Drury_beneficiary_allocation!$C$5:$C$104,0,0)</f>
        <v>0</v>
      </c>
      <c r="N55" s="360">
        <f>_xlfn.XLOOKUP($A55,'Total project cost for DCs'!$A$4:$A$111,'Total project cost for DCs'!X$4:X$111,0,0)*_xlfn.XLOOKUP($A55,Drury_beneficiary_allocation!$A$5:$A$104,Drury_beneficiary_allocation!$C$5:$C$104,0,0)</f>
        <v>0</v>
      </c>
      <c r="O55" s="360">
        <f>_xlfn.XLOOKUP($A55,'Total project cost for DCs'!$A$4:$A$111,'Total project cost for DCs'!Y$4:Y$111,0,0)*_xlfn.XLOOKUP($A55,Drury_beneficiary_allocation!$A$5:$A$104,Drury_beneficiary_allocation!$C$5:$C$104,0,0)</f>
        <v>0</v>
      </c>
      <c r="P55" s="360">
        <f>_xlfn.XLOOKUP($A55,'Total project cost for DCs'!$A$4:$A$111,'Total project cost for DCs'!Z$4:Z$111,0,0)*_xlfn.XLOOKUP($A55,Drury_beneficiary_allocation!$A$5:$A$104,Drury_beneficiary_allocation!$C$5:$C$104,0,0)</f>
        <v>0</v>
      </c>
      <c r="Q55" s="360">
        <f>_xlfn.XLOOKUP($A55,'Total project cost for DCs'!$A$4:$A$111,'Total project cost for DCs'!AA$4:AA$111,0,0)*_xlfn.XLOOKUP($A55,Drury_beneficiary_allocation!$A$5:$A$104,Drury_beneficiary_allocation!$C$5:$C$104,0,0)</f>
        <v>0</v>
      </c>
      <c r="R55" s="360">
        <f>_xlfn.XLOOKUP($A55,'Total project cost for DCs'!$A$4:$A$111,'Total project cost for DCs'!AB$4:AB$111,0,0)*_xlfn.XLOOKUP($A55,Drury_beneficiary_allocation!$A$5:$A$104,Drury_beneficiary_allocation!$C$5:$C$104,0,0)</f>
        <v>0</v>
      </c>
      <c r="S55" s="360">
        <f>_xlfn.XLOOKUP($A55,'Total project cost for DCs'!$A$4:$A$111,'Total project cost for DCs'!AC$4:AC$111,0,0)*_xlfn.XLOOKUP($A55,Drury_beneficiary_allocation!$A$5:$A$104,Drury_beneficiary_allocation!$C$5:$C$104,0,0)</f>
        <v>0</v>
      </c>
      <c r="T55" s="360">
        <f>_xlfn.XLOOKUP($A55,'Total project cost for DCs'!$A$4:$A$111,'Total project cost for DCs'!AD$4:AD$111,0,0)*_xlfn.XLOOKUP($A55,Drury_beneficiary_allocation!$A$5:$A$104,Drury_beneficiary_allocation!$C$5:$C$104,0,0)</f>
        <v>0</v>
      </c>
      <c r="U55" s="360">
        <f>_xlfn.XLOOKUP($A55,'Total project cost for DCs'!$A$4:$A$111,'Total project cost for DCs'!AE$4:AE$111,0,0)*_xlfn.XLOOKUP($A55,Drury_beneficiary_allocation!$A$5:$A$104,Drury_beneficiary_allocation!$C$5:$C$104,0,0)</f>
        <v>0</v>
      </c>
      <c r="V55" s="360">
        <f>_xlfn.XLOOKUP($A55,'Total project cost for DCs'!$A$4:$A$111,'Total project cost for DCs'!AF$4:AF$111,0,0)*_xlfn.XLOOKUP($A55,Drury_beneficiary_allocation!$A$5:$A$104,Drury_beneficiary_allocation!$C$5:$C$104,0,0)</f>
        <v>0</v>
      </c>
      <c r="W55" s="360">
        <f>_xlfn.XLOOKUP($A55,'Total project cost for DCs'!$A$4:$A$111,'Total project cost for DCs'!AG$4:AG$111,0,0)*_xlfn.XLOOKUP($A55,Drury_beneficiary_allocation!$A$5:$A$104,Drury_beneficiary_allocation!$C$5:$C$104,0,0)</f>
        <v>0</v>
      </c>
      <c r="X55" s="360">
        <f>_xlfn.XLOOKUP($A55,'Total project cost for DCs'!$A$4:$A$111,'Total project cost for DCs'!AH$4:AH$111,0,0)*_xlfn.XLOOKUP($A55,Drury_beneficiary_allocation!$A$5:$A$104,Drury_beneficiary_allocation!$C$5:$C$104,0,0)</f>
        <v>0</v>
      </c>
      <c r="Y55" s="360">
        <f>_xlfn.XLOOKUP($A55,'Total project cost for DCs'!$A$4:$A$111,'Total project cost for DCs'!AI$4:AI$111,0,0)*_xlfn.XLOOKUP($A55,Drury_beneficiary_allocation!$A$5:$A$104,Drury_beneficiary_allocation!$C$5:$C$104,0,0)</f>
        <v>0</v>
      </c>
      <c r="Z55" s="360">
        <f>_xlfn.XLOOKUP($A55,'Total project cost for DCs'!$A$4:$A$111,'Total project cost for DCs'!AJ$4:AJ$111,0,0)*_xlfn.XLOOKUP($A55,Drury_beneficiary_allocation!$A$5:$A$104,Drury_beneficiary_allocation!$C$5:$C$104,0,0)</f>
        <v>0</v>
      </c>
      <c r="AA55" s="360">
        <f>_xlfn.XLOOKUP($A55,'Total project cost for DCs'!$A$4:$A$111,'Total project cost for DCs'!AK$4:AK$111,0,0)*_xlfn.XLOOKUP($A55,Drury_beneficiary_allocation!$A$5:$A$104,Drury_beneficiary_allocation!$C$5:$C$104,0,0)</f>
        <v>0</v>
      </c>
      <c r="AB55" s="360">
        <f>_xlfn.XLOOKUP($A55,'Total project cost for DCs'!$A$4:$A$111,'Total project cost for DCs'!AL$4:AL$111,0,0)*_xlfn.XLOOKUP($A55,Drury_beneficiary_allocation!$A$5:$A$104,Drury_beneficiary_allocation!$C$5:$C$104,0,0)</f>
        <v>0</v>
      </c>
      <c r="AC55" s="360">
        <f>_xlfn.XLOOKUP($A55,'Total project cost for DCs'!$A$4:$A$111,'Total project cost for DCs'!AM$4:AM$111,0,0)*_xlfn.XLOOKUP($A55,Drury_beneficiary_allocation!$A$5:$A$104,Drury_beneficiary_allocation!$C$5:$C$104,0,0)</f>
        <v>0</v>
      </c>
      <c r="AD55" s="360">
        <f>_xlfn.XLOOKUP($A55,'Total project cost for DCs'!$A$4:$A$111,'Total project cost for DCs'!AN$4:AN$111,0,0)*_xlfn.XLOOKUP($A55,Drury_beneficiary_allocation!$A$5:$A$104,Drury_beneficiary_allocation!$C$5:$C$104,0,0)</f>
        <v>0</v>
      </c>
      <c r="AE55" s="349">
        <f t="shared" si="2"/>
        <v>6397077.0115042888</v>
      </c>
      <c r="AF55" s="349"/>
      <c r="AG55" s="349">
        <f t="shared" si="4"/>
        <v>6397077.0115042888</v>
      </c>
      <c r="AH55" s="353">
        <v>0</v>
      </c>
      <c r="AI55" s="354" t="str">
        <f t="shared" si="3"/>
        <v>Collector</v>
      </c>
      <c r="AJ55" s="349"/>
      <c r="AK55" s="349"/>
      <c r="AL55" s="355">
        <f>_xlfn.XLOOKUP(A55,'P1 Date Adjustment'!B:B,'P1 Date Adjustment'!F:F,"not found",0)</f>
        <v>2035</v>
      </c>
      <c r="AM55" s="349">
        <f t="shared" si="5"/>
        <v>6116618.5224909782</v>
      </c>
      <c r="AN55" s="360"/>
      <c r="AO55" s="360"/>
    </row>
    <row r="56" spans="1:41" ht="30" x14ac:dyDescent="0.25">
      <c r="A56" s="129">
        <v>70</v>
      </c>
      <c r="B56" s="358" t="s">
        <v>464</v>
      </c>
      <c r="C56" s="358" t="str">
        <f>_xlfn.XLOOKUP($A56,'Total project cost for DCs'!A:A,'Total project cost for DCs'!C:C,"Not found",0)</f>
        <v>New cycle bridge 5m wide, 80m long, approach lengths 270m total for both sides. No property required</v>
      </c>
      <c r="D56" s="355" t="s">
        <v>155</v>
      </c>
      <c r="E56" s="355" t="s">
        <v>345</v>
      </c>
      <c r="H56" s="355" t="s">
        <v>825</v>
      </c>
      <c r="I56" s="359">
        <f>_xlfn.XLOOKUP($H56,DC_growth_AGS!$A$665:$A$673,DC_growth_AGS!$O$665:$O$673,"Not found",0)</f>
        <v>0.95615833786134774</v>
      </c>
      <c r="J56" s="355">
        <v>2031</v>
      </c>
      <c r="K56" s="360">
        <f>_xlfn.XLOOKUP($A56,'Total project cost for DCs'!$A$4:$A$111,'Total project cost for DCs'!U$4:U$111,0,0)*_xlfn.XLOOKUP($A56,Drury_beneficiary_allocation!$A$5:$A$104,Drury_beneficiary_allocation!$C$5:$C$104,0,0)</f>
        <v>0</v>
      </c>
      <c r="L56" s="360">
        <f>_xlfn.XLOOKUP($A56,'Total project cost for DCs'!$A$4:$A$111,'Total project cost for DCs'!V$4:V$111,0,0)*_xlfn.XLOOKUP($A56,Drury_beneficiary_allocation!$A$5:$A$104,Drury_beneficiary_allocation!$C$5:$C$104,0,0)</f>
        <v>0</v>
      </c>
      <c r="M56" s="360">
        <f>_xlfn.XLOOKUP($A56,'Total project cost for DCs'!$A$4:$A$111,'Total project cost for DCs'!W$4:W$111,0,0)*_xlfn.XLOOKUP($A56,Drury_beneficiary_allocation!$A$5:$A$104,Drury_beneficiary_allocation!$C$5:$C$104,0,0)</f>
        <v>0</v>
      </c>
      <c r="N56" s="360">
        <f>_xlfn.XLOOKUP($A56,'Total project cost for DCs'!$A$4:$A$111,'Total project cost for DCs'!X$4:X$111,0,0)*_xlfn.XLOOKUP($A56,Drury_beneficiary_allocation!$A$5:$A$104,Drury_beneficiary_allocation!$C$5:$C$104,0,0)</f>
        <v>0</v>
      </c>
      <c r="O56" s="360">
        <f>_xlfn.XLOOKUP($A56,'Total project cost for DCs'!$A$4:$A$111,'Total project cost for DCs'!Y$4:Y$111,0,0)*_xlfn.XLOOKUP($A56,Drury_beneficiary_allocation!$A$5:$A$104,Drury_beneficiary_allocation!$C$5:$C$104,0,0)</f>
        <v>0</v>
      </c>
      <c r="P56" s="360">
        <f>_xlfn.XLOOKUP($A56,'Total project cost for DCs'!$A$4:$A$111,'Total project cost for DCs'!Z$4:Z$111,0,0)*_xlfn.XLOOKUP($A56,Drury_beneficiary_allocation!$A$5:$A$104,Drury_beneficiary_allocation!$C$5:$C$104,0,0)</f>
        <v>0</v>
      </c>
      <c r="Q56" s="360">
        <f>_xlfn.XLOOKUP($A56,'Total project cost for DCs'!$A$4:$A$111,'Total project cost for DCs'!AA$4:AA$111,0,0)*_xlfn.XLOOKUP($A56,Drury_beneficiary_allocation!$A$5:$A$104,Drury_beneficiary_allocation!$C$5:$C$104,0,0)</f>
        <v>0</v>
      </c>
      <c r="R56" s="360">
        <f>_xlfn.XLOOKUP($A56,'Total project cost for DCs'!$A$4:$A$111,'Total project cost for DCs'!AB$4:AB$111,0,0)*_xlfn.XLOOKUP($A56,Drury_beneficiary_allocation!$A$5:$A$104,Drury_beneficiary_allocation!$C$5:$C$104,0,0)</f>
        <v>0</v>
      </c>
      <c r="S56" s="360">
        <f>_xlfn.XLOOKUP($A56,'Total project cost for DCs'!$A$4:$A$111,'Total project cost for DCs'!AC$4:AC$111,0,0)*_xlfn.XLOOKUP($A56,Drury_beneficiary_allocation!$A$5:$A$104,Drury_beneficiary_allocation!$C$5:$C$104,0,0)</f>
        <v>0</v>
      </c>
      <c r="T56" s="360">
        <f>_xlfn.XLOOKUP($A56,'Total project cost for DCs'!$A$4:$A$111,'Total project cost for DCs'!AD$4:AD$111,0,0)*_xlfn.XLOOKUP($A56,Drury_beneficiary_allocation!$A$5:$A$104,Drury_beneficiary_allocation!$C$5:$C$104,0,0)</f>
        <v>0</v>
      </c>
      <c r="U56" s="360">
        <f>_xlfn.XLOOKUP($A56,'Total project cost for DCs'!$A$4:$A$111,'Total project cost for DCs'!AE$4:AE$111,0,0)*_xlfn.XLOOKUP($A56,Drury_beneficiary_allocation!$A$5:$A$104,Drury_beneficiary_allocation!$C$5:$C$104,0,0)</f>
        <v>0</v>
      </c>
      <c r="V56" s="360">
        <f>_xlfn.XLOOKUP($A56,'Total project cost for DCs'!$A$4:$A$111,'Total project cost for DCs'!AF$4:AF$111,0,0)*_xlfn.XLOOKUP($A56,Drury_beneficiary_allocation!$A$5:$A$104,Drury_beneficiary_allocation!$C$5:$C$104,0,0)</f>
        <v>0</v>
      </c>
      <c r="W56" s="360">
        <f>_xlfn.XLOOKUP($A56,'Total project cost for DCs'!$A$4:$A$111,'Total project cost for DCs'!AG$4:AG$111,0,0)*_xlfn.XLOOKUP($A56,Drury_beneficiary_allocation!$A$5:$A$104,Drury_beneficiary_allocation!$C$5:$C$104,0,0)</f>
        <v>0</v>
      </c>
      <c r="X56" s="360">
        <f>_xlfn.XLOOKUP($A56,'Total project cost for DCs'!$A$4:$A$111,'Total project cost for DCs'!AH$4:AH$111,0,0)*_xlfn.XLOOKUP($A56,Drury_beneficiary_allocation!$A$5:$A$104,Drury_beneficiary_allocation!$C$5:$C$104,0,0)</f>
        <v>0</v>
      </c>
      <c r="Y56" s="360">
        <f>_xlfn.XLOOKUP($A56,'Total project cost for DCs'!$A$4:$A$111,'Total project cost for DCs'!AI$4:AI$111,0,0)*_xlfn.XLOOKUP($A56,Drury_beneficiary_allocation!$A$5:$A$104,Drury_beneficiary_allocation!$C$5:$C$104,0,0)</f>
        <v>0</v>
      </c>
      <c r="Z56" s="360">
        <f>_xlfn.XLOOKUP($A56,'Total project cost for DCs'!$A$4:$A$111,'Total project cost for DCs'!AJ$4:AJ$111,0,0)*_xlfn.XLOOKUP($A56,Drury_beneficiary_allocation!$A$5:$A$104,Drury_beneficiary_allocation!$C$5:$C$104,0,0)</f>
        <v>0</v>
      </c>
      <c r="AA56" s="360">
        <f>_xlfn.XLOOKUP($A56,'Total project cost for DCs'!$A$4:$A$111,'Total project cost for DCs'!AK$4:AK$111,0,0)*_xlfn.XLOOKUP($A56,Drury_beneficiary_allocation!$A$5:$A$104,Drury_beneficiary_allocation!$C$5:$C$104,0,0)</f>
        <v>0</v>
      </c>
      <c r="AB56" s="360">
        <f>_xlfn.XLOOKUP($A56,'Total project cost for DCs'!$A$4:$A$111,'Total project cost for DCs'!AL$4:AL$111,0,0)*_xlfn.XLOOKUP($A56,Drury_beneficiary_allocation!$A$5:$A$104,Drury_beneficiary_allocation!$C$5:$C$104,0,0)</f>
        <v>0</v>
      </c>
      <c r="AC56" s="360">
        <f>_xlfn.XLOOKUP($A56,'Total project cost for DCs'!$A$4:$A$111,'Total project cost for DCs'!AM$4:AM$111,0,0)*_xlfn.XLOOKUP($A56,Drury_beneficiary_allocation!$A$5:$A$104,Drury_beneficiary_allocation!$C$5:$C$104,0,0)</f>
        <v>0</v>
      </c>
      <c r="AD56" s="360">
        <f>_xlfn.XLOOKUP($A56,'Total project cost for DCs'!$A$4:$A$111,'Total project cost for DCs'!AN$4:AN$111,0,0)*_xlfn.XLOOKUP($A56,Drury_beneficiary_allocation!$A$5:$A$104,Drury_beneficiary_allocation!$C$5:$C$104,0,0)</f>
        <v>0</v>
      </c>
      <c r="AE56" s="349">
        <f t="shared" si="2"/>
        <v>0</v>
      </c>
      <c r="AF56" s="349"/>
      <c r="AG56" s="349">
        <f t="shared" si="4"/>
        <v>0</v>
      </c>
      <c r="AH56" s="353">
        <v>0</v>
      </c>
      <c r="AI56" s="354" t="str">
        <f t="shared" si="3"/>
        <v>Arterial</v>
      </c>
      <c r="AJ56" s="349"/>
      <c r="AK56" s="349"/>
      <c r="AL56" s="355">
        <f>_xlfn.XLOOKUP(A56,'P1 Date Adjustment'!B:B,'P1 Date Adjustment'!F:F,"not found",0)</f>
        <v>2031</v>
      </c>
      <c r="AM56" s="349">
        <f t="shared" si="5"/>
        <v>0</v>
      </c>
      <c r="AN56" s="360"/>
      <c r="AO56" s="360"/>
    </row>
    <row r="57" spans="1:41" ht="30" x14ac:dyDescent="0.25">
      <c r="A57" s="129" t="s">
        <v>154</v>
      </c>
      <c r="B57" s="358" t="s">
        <v>141</v>
      </c>
      <c r="C57" s="358" t="str">
        <f>_xlfn.XLOOKUP($A57,'Total project cost for DCs'!A:A,'Total project cost for DCs'!C:C,"Not found",0)</f>
        <v>4-lane urban- existing road layout with active modes on both sides + intersection improvements (TDM)</v>
      </c>
      <c r="D57" s="355" t="s">
        <v>155</v>
      </c>
      <c r="E57" s="355" t="s">
        <v>157</v>
      </c>
      <c r="F57" s="355" t="s">
        <v>826</v>
      </c>
      <c r="H57" s="355" t="str">
        <f>+H4</f>
        <v>Transport - Drury East IPA</v>
      </c>
      <c r="I57" s="359">
        <f>_xlfn.XLOOKUP($H57,DC_growth_AGS!$A$665:$A$673,DC_growth_AGS!$O$665:$O$673,"Not found",0)</f>
        <v>0.95615833786134774</v>
      </c>
      <c r="J57" s="355">
        <v>2031</v>
      </c>
      <c r="K57" s="362">
        <f>IF($AI57="Arterial",-K4*$AJ$2,0)</f>
        <v>0</v>
      </c>
      <c r="L57" s="362">
        <f t="shared" ref="L57:AD57" si="6">IF($AI57="Arterial",-L4*$AJ$2,0)</f>
        <v>0</v>
      </c>
      <c r="M57" s="362">
        <f t="shared" si="6"/>
        <v>0</v>
      </c>
      <c r="N57" s="362">
        <f t="shared" si="6"/>
        <v>0</v>
      </c>
      <c r="O57" s="362">
        <f t="shared" si="6"/>
        <v>0</v>
      </c>
      <c r="P57" s="362">
        <f t="shared" si="6"/>
        <v>0</v>
      </c>
      <c r="Q57" s="362">
        <f t="shared" si="6"/>
        <v>0</v>
      </c>
      <c r="R57" s="362">
        <f t="shared" si="6"/>
        <v>0</v>
      </c>
      <c r="S57" s="362">
        <f t="shared" si="6"/>
        <v>0</v>
      </c>
      <c r="T57" s="362">
        <f t="shared" si="6"/>
        <v>0</v>
      </c>
      <c r="U57" s="362">
        <f t="shared" si="6"/>
        <v>0</v>
      </c>
      <c r="V57" s="362">
        <f t="shared" si="6"/>
        <v>0</v>
      </c>
      <c r="W57" s="362">
        <f t="shared" si="6"/>
        <v>0</v>
      </c>
      <c r="X57" s="362">
        <f t="shared" si="6"/>
        <v>0</v>
      </c>
      <c r="Y57" s="362">
        <f t="shared" si="6"/>
        <v>0</v>
      </c>
      <c r="Z57" s="362">
        <f t="shared" si="6"/>
        <v>0</v>
      </c>
      <c r="AA57" s="362">
        <f t="shared" si="6"/>
        <v>0</v>
      </c>
      <c r="AB57" s="362">
        <f t="shared" si="6"/>
        <v>0</v>
      </c>
      <c r="AC57" s="362">
        <f t="shared" si="6"/>
        <v>0</v>
      </c>
      <c r="AD57" s="362">
        <f t="shared" si="6"/>
        <v>0</v>
      </c>
      <c r="AE57" s="363">
        <f t="shared" si="2"/>
        <v>0</v>
      </c>
      <c r="AF57" s="349"/>
      <c r="AG57" s="349">
        <f t="shared" si="4"/>
        <v>0</v>
      </c>
      <c r="AH57" s="353">
        <v>0</v>
      </c>
      <c r="AI57" s="354" t="str">
        <f t="shared" si="3"/>
        <v>Arterial</v>
      </c>
      <c r="AJ57" s="349"/>
      <c r="AK57" s="349"/>
      <c r="AL57" s="355">
        <f>_xlfn.XLOOKUP(A57,'P1 Date Adjustment'!B:B,'P1 Date Adjustment'!F:F,"not found",0)</f>
        <v>2031</v>
      </c>
      <c r="AM57" s="349">
        <f t="shared" si="5"/>
        <v>0</v>
      </c>
      <c r="AN57" s="360"/>
      <c r="AO57" s="360"/>
    </row>
    <row r="58" spans="1:41" ht="30" x14ac:dyDescent="0.25">
      <c r="A58" s="129" t="s">
        <v>163</v>
      </c>
      <c r="B58" s="358" t="s">
        <v>164</v>
      </c>
      <c r="C58" s="358" t="str">
        <f>_xlfn.XLOOKUP($A58,'Total project cost for DCs'!A:A,'Total project cost for DCs'!C:C,"Not found",0)</f>
        <v>2-lane urban- existing road layout with active modes on both sides + intersection improvements (TDM)</v>
      </c>
      <c r="D58" s="355" t="s">
        <v>155</v>
      </c>
      <c r="E58" s="355" t="s">
        <v>145</v>
      </c>
      <c r="F58" s="355" t="s">
        <v>826</v>
      </c>
      <c r="H58" s="355" t="str">
        <f t="shared" ref="H58:H109" si="7">+H5</f>
        <v>Transport - Drury East IPA</v>
      </c>
      <c r="I58" s="359">
        <f>_xlfn.XLOOKUP($H58,DC_growth_AGS!$A$665:$A$673,DC_growth_AGS!$O$665:$O$673,"Not found",0)</f>
        <v>0.95615833786134774</v>
      </c>
      <c r="J58" s="355">
        <v>2030</v>
      </c>
      <c r="K58" s="362">
        <f t="shared" ref="K58:AD70" si="8">IF($AI58="Arterial",-K5*$AJ$2,0)</f>
        <v>0</v>
      </c>
      <c r="L58" s="362">
        <f t="shared" si="8"/>
        <v>0</v>
      </c>
      <c r="M58" s="362">
        <f t="shared" si="8"/>
        <v>0</v>
      </c>
      <c r="N58" s="362">
        <f t="shared" si="8"/>
        <v>0</v>
      </c>
      <c r="O58" s="362">
        <f t="shared" si="8"/>
        <v>0</v>
      </c>
      <c r="P58" s="362">
        <f t="shared" si="8"/>
        <v>0</v>
      </c>
      <c r="Q58" s="362">
        <f t="shared" si="8"/>
        <v>0</v>
      </c>
      <c r="R58" s="362">
        <f t="shared" si="8"/>
        <v>0</v>
      </c>
      <c r="S58" s="362">
        <f t="shared" si="8"/>
        <v>0</v>
      </c>
      <c r="T58" s="362">
        <f t="shared" si="8"/>
        <v>0</v>
      </c>
      <c r="U58" s="362">
        <f t="shared" si="8"/>
        <v>0</v>
      </c>
      <c r="V58" s="362">
        <f t="shared" si="8"/>
        <v>0</v>
      </c>
      <c r="W58" s="362">
        <f t="shared" si="8"/>
        <v>0</v>
      </c>
      <c r="X58" s="362">
        <f t="shared" si="8"/>
        <v>0</v>
      </c>
      <c r="Y58" s="362">
        <f t="shared" si="8"/>
        <v>0</v>
      </c>
      <c r="Z58" s="362">
        <f t="shared" si="8"/>
        <v>0</v>
      </c>
      <c r="AA58" s="362">
        <f t="shared" si="8"/>
        <v>0</v>
      </c>
      <c r="AB58" s="362">
        <f t="shared" si="8"/>
        <v>0</v>
      </c>
      <c r="AC58" s="362">
        <f t="shared" si="8"/>
        <v>0</v>
      </c>
      <c r="AD58" s="362">
        <f t="shared" si="8"/>
        <v>0</v>
      </c>
      <c r="AE58" s="363">
        <f t="shared" si="2"/>
        <v>0</v>
      </c>
      <c r="AF58" s="349"/>
      <c r="AG58" s="349">
        <f t="shared" si="4"/>
        <v>0</v>
      </c>
      <c r="AH58" s="353">
        <v>0</v>
      </c>
      <c r="AI58" s="354" t="str">
        <f t="shared" si="3"/>
        <v>Arterial</v>
      </c>
      <c r="AJ58" s="349"/>
      <c r="AK58" s="349"/>
      <c r="AL58" s="355">
        <f>_xlfn.XLOOKUP(A58,'P1 Date Adjustment'!B:B,'P1 Date Adjustment'!F:F,"not found",0)</f>
        <v>2030</v>
      </c>
      <c r="AM58" s="349">
        <f t="shared" si="5"/>
        <v>0</v>
      </c>
      <c r="AN58" s="360"/>
      <c r="AO58" s="360"/>
    </row>
    <row r="59" spans="1:41" ht="30" x14ac:dyDescent="0.25">
      <c r="A59" s="129" t="s">
        <v>188</v>
      </c>
      <c r="B59" s="358" t="s">
        <v>185</v>
      </c>
      <c r="C59" s="358" t="str">
        <f>_xlfn.XLOOKUP($A59,'Total project cost for DCs'!A:A,'Total project cost for DCs'!C:C,"Not found",0)</f>
        <v>Expand to 24m cross section</v>
      </c>
      <c r="D59" s="355" t="s">
        <v>155</v>
      </c>
      <c r="E59" s="355" t="s">
        <v>190</v>
      </c>
      <c r="F59" s="355" t="s">
        <v>826</v>
      </c>
      <c r="H59" s="355" t="str">
        <f t="shared" si="7"/>
        <v>Transport - Drury East IPA</v>
      </c>
      <c r="I59" s="359">
        <f>_xlfn.XLOOKUP($H59,DC_growth_AGS!$A$665:$A$673,DC_growth_AGS!$O$665:$O$673,"Not found",0)</f>
        <v>0.95615833786134774</v>
      </c>
      <c r="J59" s="355">
        <v>2029</v>
      </c>
      <c r="K59" s="362">
        <f t="shared" si="8"/>
        <v>0</v>
      </c>
      <c r="L59" s="362">
        <f t="shared" si="8"/>
        <v>0</v>
      </c>
      <c r="M59" s="362">
        <f t="shared" si="8"/>
        <v>0</v>
      </c>
      <c r="N59" s="362">
        <f t="shared" si="8"/>
        <v>0</v>
      </c>
      <c r="O59" s="362">
        <f t="shared" si="8"/>
        <v>0</v>
      </c>
      <c r="P59" s="362">
        <f t="shared" si="8"/>
        <v>0</v>
      </c>
      <c r="Q59" s="362">
        <f t="shared" si="8"/>
        <v>0</v>
      </c>
      <c r="R59" s="362">
        <f t="shared" si="8"/>
        <v>0</v>
      </c>
      <c r="S59" s="362">
        <f t="shared" si="8"/>
        <v>0</v>
      </c>
      <c r="T59" s="362">
        <f t="shared" si="8"/>
        <v>0</v>
      </c>
      <c r="U59" s="362">
        <f t="shared" si="8"/>
        <v>0</v>
      </c>
      <c r="V59" s="362">
        <f t="shared" si="8"/>
        <v>0</v>
      </c>
      <c r="W59" s="362">
        <f t="shared" si="8"/>
        <v>0</v>
      </c>
      <c r="X59" s="362">
        <f t="shared" si="8"/>
        <v>0</v>
      </c>
      <c r="Y59" s="362">
        <f t="shared" si="8"/>
        <v>0</v>
      </c>
      <c r="Z59" s="362">
        <f t="shared" si="8"/>
        <v>0</v>
      </c>
      <c r="AA59" s="362">
        <f t="shared" si="8"/>
        <v>0</v>
      </c>
      <c r="AB59" s="362">
        <f t="shared" si="8"/>
        <v>0</v>
      </c>
      <c r="AC59" s="362">
        <f t="shared" si="8"/>
        <v>0</v>
      </c>
      <c r="AD59" s="362">
        <f t="shared" si="8"/>
        <v>0</v>
      </c>
      <c r="AE59" s="363">
        <f t="shared" si="2"/>
        <v>0</v>
      </c>
      <c r="AF59" s="349"/>
      <c r="AG59" s="349">
        <f t="shared" si="4"/>
        <v>0</v>
      </c>
      <c r="AH59" s="353">
        <v>0</v>
      </c>
      <c r="AI59" s="354" t="str">
        <f t="shared" si="3"/>
        <v>Arterial</v>
      </c>
      <c r="AJ59" s="349"/>
      <c r="AK59" s="349"/>
      <c r="AL59" s="355">
        <f>_xlfn.XLOOKUP(A59,'P1 Date Adjustment'!B:B,'P1 Date Adjustment'!F:F,"not found",0)</f>
        <v>2029</v>
      </c>
      <c r="AM59" s="349">
        <f t="shared" si="5"/>
        <v>0</v>
      </c>
      <c r="AN59" s="360"/>
      <c r="AO59" s="360"/>
    </row>
    <row r="60" spans="1:41" ht="30" x14ac:dyDescent="0.25">
      <c r="A60" s="129">
        <v>7</v>
      </c>
      <c r="B60" s="358" t="s">
        <v>197</v>
      </c>
      <c r="C60" s="358" t="str">
        <f>_xlfn.XLOOKUP($A60,'Total project cost for DCs'!A:A,'Total project cost for DCs'!C:C,"Not found",0)</f>
        <v>2-lane urban - upgrade existing road layout with active modes on both sides</v>
      </c>
      <c r="D60" s="355" t="s">
        <v>155</v>
      </c>
      <c r="E60" s="355" t="s">
        <v>199</v>
      </c>
      <c r="F60" s="355" t="s">
        <v>826</v>
      </c>
      <c r="H60" s="355" t="str">
        <f t="shared" si="7"/>
        <v>Transport - Drury East IPA</v>
      </c>
      <c r="I60" s="359">
        <f>_xlfn.XLOOKUP($H60,DC_growth_AGS!$A$665:$A$673,DC_growth_AGS!$O$665:$O$673,"Not found",0)</f>
        <v>0.95615833786134774</v>
      </c>
      <c r="J60" s="355">
        <v>2033</v>
      </c>
      <c r="K60" s="362">
        <f t="shared" si="8"/>
        <v>0</v>
      </c>
      <c r="L60" s="362">
        <f t="shared" si="8"/>
        <v>0</v>
      </c>
      <c r="M60" s="362">
        <f t="shared" si="8"/>
        <v>0</v>
      </c>
      <c r="N60" s="362">
        <f t="shared" si="8"/>
        <v>0</v>
      </c>
      <c r="O60" s="362">
        <f t="shared" si="8"/>
        <v>0</v>
      </c>
      <c r="P60" s="362">
        <f t="shared" si="8"/>
        <v>0</v>
      </c>
      <c r="Q60" s="362">
        <f t="shared" si="8"/>
        <v>0</v>
      </c>
      <c r="R60" s="362">
        <f t="shared" si="8"/>
        <v>0</v>
      </c>
      <c r="S60" s="362">
        <f t="shared" si="8"/>
        <v>0</v>
      </c>
      <c r="T60" s="362">
        <f t="shared" si="8"/>
        <v>0</v>
      </c>
      <c r="U60" s="362">
        <f t="shared" si="8"/>
        <v>0</v>
      </c>
      <c r="V60" s="362">
        <f t="shared" si="8"/>
        <v>0</v>
      </c>
      <c r="W60" s="362">
        <f t="shared" si="8"/>
        <v>0</v>
      </c>
      <c r="X60" s="362">
        <f t="shared" si="8"/>
        <v>0</v>
      </c>
      <c r="Y60" s="362">
        <f t="shared" si="8"/>
        <v>0</v>
      </c>
      <c r="Z60" s="362">
        <f t="shared" si="8"/>
        <v>0</v>
      </c>
      <c r="AA60" s="362">
        <f t="shared" si="8"/>
        <v>0</v>
      </c>
      <c r="AB60" s="362">
        <f t="shared" si="8"/>
        <v>0</v>
      </c>
      <c r="AC60" s="362">
        <f t="shared" si="8"/>
        <v>0</v>
      </c>
      <c r="AD60" s="362">
        <f t="shared" si="8"/>
        <v>0</v>
      </c>
      <c r="AE60" s="363">
        <f t="shared" si="2"/>
        <v>0</v>
      </c>
      <c r="AF60" s="349"/>
      <c r="AG60" s="349">
        <f t="shared" si="4"/>
        <v>0</v>
      </c>
      <c r="AH60" s="353">
        <v>0</v>
      </c>
      <c r="AI60" s="354" t="str">
        <f t="shared" si="3"/>
        <v>Collector</v>
      </c>
      <c r="AJ60" s="349"/>
      <c r="AK60" s="349"/>
      <c r="AL60" s="355">
        <f>_xlfn.XLOOKUP(A60,'P1 Date Adjustment'!B:B,'P1 Date Adjustment'!F:F,"not found",0)</f>
        <v>2033</v>
      </c>
      <c r="AM60" s="349">
        <f t="shared" si="5"/>
        <v>0</v>
      </c>
      <c r="AN60" s="360"/>
      <c r="AO60" s="360"/>
    </row>
    <row r="61" spans="1:41" ht="30" x14ac:dyDescent="0.25">
      <c r="A61" s="129">
        <v>8</v>
      </c>
      <c r="B61" s="358" t="s">
        <v>200</v>
      </c>
      <c r="C61" s="358" t="str">
        <f>_xlfn.XLOOKUP($A61,'Total project cost for DCs'!A:A,'Total project cost for DCs'!C:C,"Not found",0)</f>
        <v>2-lane urban - upgrade existing road layout with active modes on both sides</v>
      </c>
      <c r="D61" s="355" t="s">
        <v>155</v>
      </c>
      <c r="E61" s="355" t="s">
        <v>199</v>
      </c>
      <c r="F61" s="355" t="s">
        <v>826</v>
      </c>
      <c r="H61" s="355" t="str">
        <f t="shared" si="7"/>
        <v>Transport - Drury East IPA</v>
      </c>
      <c r="I61" s="359">
        <f>_xlfn.XLOOKUP($H61,DC_growth_AGS!$A$665:$A$673,DC_growth_AGS!$O$665:$O$673,"Not found",0)</f>
        <v>0.95615833786134774</v>
      </c>
      <c r="J61" s="355">
        <v>2033</v>
      </c>
      <c r="K61" s="362">
        <f t="shared" si="8"/>
        <v>0</v>
      </c>
      <c r="L61" s="362">
        <f t="shared" si="8"/>
        <v>0</v>
      </c>
      <c r="M61" s="362">
        <f t="shared" si="8"/>
        <v>0</v>
      </c>
      <c r="N61" s="362">
        <f t="shared" si="8"/>
        <v>0</v>
      </c>
      <c r="O61" s="362">
        <f t="shared" si="8"/>
        <v>0</v>
      </c>
      <c r="P61" s="362">
        <f t="shared" si="8"/>
        <v>0</v>
      </c>
      <c r="Q61" s="362">
        <f t="shared" si="8"/>
        <v>0</v>
      </c>
      <c r="R61" s="362">
        <f t="shared" si="8"/>
        <v>0</v>
      </c>
      <c r="S61" s="362">
        <f t="shared" si="8"/>
        <v>0</v>
      </c>
      <c r="T61" s="362">
        <f t="shared" si="8"/>
        <v>0</v>
      </c>
      <c r="U61" s="362">
        <f t="shared" si="8"/>
        <v>0</v>
      </c>
      <c r="V61" s="362">
        <f t="shared" si="8"/>
        <v>0</v>
      </c>
      <c r="W61" s="362">
        <f t="shared" si="8"/>
        <v>0</v>
      </c>
      <c r="X61" s="362">
        <f t="shared" si="8"/>
        <v>0</v>
      </c>
      <c r="Y61" s="362">
        <f t="shared" si="8"/>
        <v>0</v>
      </c>
      <c r="Z61" s="362">
        <f t="shared" si="8"/>
        <v>0</v>
      </c>
      <c r="AA61" s="362">
        <f t="shared" si="8"/>
        <v>0</v>
      </c>
      <c r="AB61" s="362">
        <f t="shared" si="8"/>
        <v>0</v>
      </c>
      <c r="AC61" s="362">
        <f t="shared" si="8"/>
        <v>0</v>
      </c>
      <c r="AD61" s="362">
        <f t="shared" si="8"/>
        <v>0</v>
      </c>
      <c r="AE61" s="363">
        <f t="shared" si="2"/>
        <v>0</v>
      </c>
      <c r="AF61" s="349"/>
      <c r="AG61" s="349">
        <f t="shared" si="4"/>
        <v>0</v>
      </c>
      <c r="AH61" s="353">
        <v>0</v>
      </c>
      <c r="AI61" s="354" t="str">
        <f t="shared" si="3"/>
        <v>Collector</v>
      </c>
      <c r="AJ61" s="349"/>
      <c r="AK61" s="349"/>
      <c r="AL61" s="355">
        <f>_xlfn.XLOOKUP(A61,'P1 Date Adjustment'!B:B,'P1 Date Adjustment'!F:F,"not found",0)</f>
        <v>2033</v>
      </c>
      <c r="AM61" s="349">
        <f t="shared" si="5"/>
        <v>0</v>
      </c>
      <c r="AN61" s="360"/>
      <c r="AO61" s="360"/>
    </row>
    <row r="62" spans="1:41" ht="30" x14ac:dyDescent="0.25">
      <c r="A62" s="129" t="s">
        <v>214</v>
      </c>
      <c r="B62" s="358" t="s">
        <v>215</v>
      </c>
      <c r="C62" s="358" t="str">
        <f>_xlfn.XLOOKUP($A62,'Total project cost for DCs'!A:A,'Total project cost for DCs'!C:C,"Not found",0)</f>
        <v xml:space="preserve"> 2-lane signalised intersection with active mode crossings</v>
      </c>
      <c r="D62" s="355" t="s">
        <v>155</v>
      </c>
      <c r="E62" s="355" t="s">
        <v>190</v>
      </c>
      <c r="F62" s="355" t="s">
        <v>826</v>
      </c>
      <c r="H62" s="355" t="str">
        <f t="shared" si="7"/>
        <v>Transport - Drury East IPA</v>
      </c>
      <c r="I62" s="359">
        <f>_xlfn.XLOOKUP($H62,DC_growth_AGS!$A$665:$A$673,DC_growth_AGS!$O$665:$O$673,"Not found",0)</f>
        <v>0.95615833786134774</v>
      </c>
      <c r="J62" s="355">
        <v>2029</v>
      </c>
      <c r="K62" s="362">
        <f t="shared" si="8"/>
        <v>0</v>
      </c>
      <c r="L62" s="362">
        <f t="shared" si="8"/>
        <v>0</v>
      </c>
      <c r="M62" s="362">
        <f t="shared" si="8"/>
        <v>0</v>
      </c>
      <c r="N62" s="362">
        <f t="shared" si="8"/>
        <v>0</v>
      </c>
      <c r="O62" s="362">
        <f t="shared" si="8"/>
        <v>0</v>
      </c>
      <c r="P62" s="362">
        <f t="shared" si="8"/>
        <v>0</v>
      </c>
      <c r="Q62" s="362">
        <f t="shared" si="8"/>
        <v>0</v>
      </c>
      <c r="R62" s="362">
        <f t="shared" si="8"/>
        <v>0</v>
      </c>
      <c r="S62" s="362">
        <f t="shared" si="8"/>
        <v>0</v>
      </c>
      <c r="T62" s="362">
        <f t="shared" si="8"/>
        <v>0</v>
      </c>
      <c r="U62" s="362">
        <f t="shared" si="8"/>
        <v>0</v>
      </c>
      <c r="V62" s="362">
        <f t="shared" si="8"/>
        <v>0</v>
      </c>
      <c r="W62" s="362">
        <f t="shared" si="8"/>
        <v>0</v>
      </c>
      <c r="X62" s="362">
        <f t="shared" si="8"/>
        <v>0</v>
      </c>
      <c r="Y62" s="362">
        <f t="shared" si="8"/>
        <v>0</v>
      </c>
      <c r="Z62" s="362">
        <f t="shared" si="8"/>
        <v>0</v>
      </c>
      <c r="AA62" s="362">
        <f t="shared" si="8"/>
        <v>0</v>
      </c>
      <c r="AB62" s="362">
        <f t="shared" si="8"/>
        <v>0</v>
      </c>
      <c r="AC62" s="362">
        <f t="shared" si="8"/>
        <v>0</v>
      </c>
      <c r="AD62" s="362">
        <f t="shared" si="8"/>
        <v>0</v>
      </c>
      <c r="AE62" s="363">
        <f t="shared" si="2"/>
        <v>0</v>
      </c>
      <c r="AF62" s="349"/>
      <c r="AG62" s="349">
        <f t="shared" si="4"/>
        <v>0</v>
      </c>
      <c r="AH62" s="353">
        <v>0</v>
      </c>
      <c r="AI62" s="354" t="str">
        <f t="shared" si="3"/>
        <v>Arterial</v>
      </c>
      <c r="AJ62" s="349"/>
      <c r="AK62" s="349"/>
      <c r="AL62" s="355">
        <f>_xlfn.XLOOKUP(A62,'P1 Date Adjustment'!B:B,'P1 Date Adjustment'!F:F,"not found",0)</f>
        <v>2029</v>
      </c>
      <c r="AM62" s="349">
        <f t="shared" si="5"/>
        <v>0</v>
      </c>
      <c r="AN62" s="360"/>
      <c r="AO62" s="360"/>
    </row>
    <row r="63" spans="1:41" ht="30" x14ac:dyDescent="0.25">
      <c r="A63" s="129" t="s">
        <v>217</v>
      </c>
      <c r="B63" s="358" t="s">
        <v>215</v>
      </c>
      <c r="C63" s="358" t="str">
        <f>_xlfn.XLOOKUP($A63,'Total project cost for DCs'!A:A,'Total project cost for DCs'!C:C,"Not found",0)</f>
        <v>multi-lane roundabout with active mode crossings, SGA design</v>
      </c>
      <c r="D63" s="355" t="s">
        <v>155</v>
      </c>
      <c r="E63" s="355" t="s">
        <v>157</v>
      </c>
      <c r="F63" s="355" t="s">
        <v>826</v>
      </c>
      <c r="H63" s="355" t="str">
        <f t="shared" si="7"/>
        <v>Transport - Drury East IPA</v>
      </c>
      <c r="I63" s="359">
        <f>_xlfn.XLOOKUP($H63,DC_growth_AGS!$A$665:$A$673,DC_growth_AGS!$O$665:$O$673,"Not found",0)</f>
        <v>0.95615833786134774</v>
      </c>
      <c r="J63" s="355">
        <v>2031</v>
      </c>
      <c r="K63" s="362">
        <f t="shared" si="8"/>
        <v>-1379298.4830750697</v>
      </c>
      <c r="L63" s="362">
        <f t="shared" si="8"/>
        <v>-403386.04090524389</v>
      </c>
      <c r="M63" s="362">
        <f t="shared" si="8"/>
        <v>-4253009.0349719869</v>
      </c>
      <c r="N63" s="362">
        <f t="shared" si="8"/>
        <v>0</v>
      </c>
      <c r="O63" s="362">
        <f t="shared" si="8"/>
        <v>0</v>
      </c>
      <c r="P63" s="362">
        <f t="shared" si="8"/>
        <v>0</v>
      </c>
      <c r="Q63" s="362">
        <f t="shared" si="8"/>
        <v>0</v>
      </c>
      <c r="R63" s="362">
        <f t="shared" si="8"/>
        <v>0</v>
      </c>
      <c r="S63" s="362">
        <f t="shared" si="8"/>
        <v>0</v>
      </c>
      <c r="T63" s="362">
        <f t="shared" si="8"/>
        <v>0</v>
      </c>
      <c r="U63" s="362">
        <f t="shared" si="8"/>
        <v>0</v>
      </c>
      <c r="V63" s="362">
        <f t="shared" si="8"/>
        <v>0</v>
      </c>
      <c r="W63" s="362">
        <f t="shared" si="8"/>
        <v>0</v>
      </c>
      <c r="X63" s="362">
        <f t="shared" si="8"/>
        <v>0</v>
      </c>
      <c r="Y63" s="362">
        <f t="shared" si="8"/>
        <v>0</v>
      </c>
      <c r="Z63" s="362">
        <f t="shared" si="8"/>
        <v>0</v>
      </c>
      <c r="AA63" s="362">
        <f t="shared" si="8"/>
        <v>0</v>
      </c>
      <c r="AB63" s="362">
        <f t="shared" si="8"/>
        <v>0</v>
      </c>
      <c r="AC63" s="362">
        <f t="shared" si="8"/>
        <v>0</v>
      </c>
      <c r="AD63" s="362">
        <f t="shared" si="8"/>
        <v>0</v>
      </c>
      <c r="AE63" s="363">
        <f t="shared" si="2"/>
        <v>-6035693.5589523008</v>
      </c>
      <c r="AF63" s="349"/>
      <c r="AG63" s="349">
        <f t="shared" si="4"/>
        <v>-6035693.5589523008</v>
      </c>
      <c r="AH63" s="353">
        <v>0</v>
      </c>
      <c r="AI63" s="354" t="str">
        <f t="shared" si="3"/>
        <v>Arterial</v>
      </c>
      <c r="AJ63" s="349"/>
      <c r="AK63" s="349"/>
      <c r="AL63" s="355">
        <f>_xlfn.XLOOKUP(A63,'P1 Date Adjustment'!B:B,'P1 Date Adjustment'!F:F,"not found",0)</f>
        <v>2031</v>
      </c>
      <c r="AM63" s="349">
        <f t="shared" si="5"/>
        <v>-5771078.7211682741</v>
      </c>
      <c r="AN63" s="360"/>
      <c r="AO63" s="360"/>
    </row>
    <row r="64" spans="1:41" ht="30" x14ac:dyDescent="0.25">
      <c r="A64" s="129">
        <v>11</v>
      </c>
      <c r="B64" s="358" t="s">
        <v>219</v>
      </c>
      <c r="C64" s="358" t="str">
        <f>_xlfn.XLOOKUP($A64,'Total project cost for DCs'!A:A,'Total project cost for DCs'!C:C,"Not found",0)</f>
        <v>Roundabout as per SGA design</v>
      </c>
      <c r="D64" s="355" t="s">
        <v>155</v>
      </c>
      <c r="E64" s="355" t="s">
        <v>190</v>
      </c>
      <c r="F64" s="355" t="s">
        <v>826</v>
      </c>
      <c r="H64" s="355" t="str">
        <f t="shared" si="7"/>
        <v>Transport - Drury East IPA</v>
      </c>
      <c r="I64" s="359">
        <f>_xlfn.XLOOKUP($H64,DC_growth_AGS!$A$665:$A$673,DC_growth_AGS!$O$665:$O$673,"Not found",0)</f>
        <v>0.95615833786134774</v>
      </c>
      <c r="J64" s="355">
        <v>2031</v>
      </c>
      <c r="K64" s="362">
        <f t="shared" si="8"/>
        <v>-108591.86024359641</v>
      </c>
      <c r="L64" s="362">
        <f t="shared" si="8"/>
        <v>-47036.701582269001</v>
      </c>
      <c r="M64" s="362">
        <f t="shared" si="8"/>
        <v>-480539.77155580063</v>
      </c>
      <c r="N64" s="362">
        <f t="shared" si="8"/>
        <v>0</v>
      </c>
      <c r="O64" s="362">
        <f t="shared" si="8"/>
        <v>0</v>
      </c>
      <c r="P64" s="362">
        <f t="shared" si="8"/>
        <v>0</v>
      </c>
      <c r="Q64" s="362">
        <f t="shared" si="8"/>
        <v>0</v>
      </c>
      <c r="R64" s="362">
        <f t="shared" si="8"/>
        <v>0</v>
      </c>
      <c r="S64" s="362">
        <f t="shared" si="8"/>
        <v>0</v>
      </c>
      <c r="T64" s="362">
        <f t="shared" si="8"/>
        <v>0</v>
      </c>
      <c r="U64" s="362">
        <f t="shared" si="8"/>
        <v>0</v>
      </c>
      <c r="V64" s="362">
        <f t="shared" si="8"/>
        <v>0</v>
      </c>
      <c r="W64" s="362">
        <f t="shared" si="8"/>
        <v>0</v>
      </c>
      <c r="X64" s="362">
        <f t="shared" si="8"/>
        <v>0</v>
      </c>
      <c r="Y64" s="362">
        <f t="shared" si="8"/>
        <v>0</v>
      </c>
      <c r="Z64" s="362">
        <f t="shared" si="8"/>
        <v>0</v>
      </c>
      <c r="AA64" s="362">
        <f t="shared" si="8"/>
        <v>0</v>
      </c>
      <c r="AB64" s="362">
        <f t="shared" si="8"/>
        <v>0</v>
      </c>
      <c r="AC64" s="362">
        <f t="shared" si="8"/>
        <v>0</v>
      </c>
      <c r="AD64" s="362">
        <f t="shared" si="8"/>
        <v>0</v>
      </c>
      <c r="AE64" s="363">
        <f t="shared" si="2"/>
        <v>-636168.3333816661</v>
      </c>
      <c r="AF64" s="349"/>
      <c r="AG64" s="349">
        <f t="shared" si="4"/>
        <v>-636168.3333816661</v>
      </c>
      <c r="AH64" s="353">
        <v>0</v>
      </c>
      <c r="AI64" s="354" t="str">
        <f t="shared" si="3"/>
        <v>Arterial</v>
      </c>
      <c r="AJ64" s="349"/>
      <c r="AK64" s="349"/>
      <c r="AL64" s="355">
        <f>_xlfn.XLOOKUP(A64,'P1 Date Adjustment'!B:B,'P1 Date Adjustment'!F:F,"not found",0)</f>
        <v>2031</v>
      </c>
      <c r="AM64" s="349">
        <f t="shared" si="5"/>
        <v>-608277.65624623757</v>
      </c>
      <c r="AN64" s="360"/>
      <c r="AO64" s="360"/>
    </row>
    <row r="65" spans="1:41" ht="60" x14ac:dyDescent="0.25">
      <c r="A65" s="129">
        <v>12</v>
      </c>
      <c r="B65" s="358" t="s">
        <v>221</v>
      </c>
      <c r="C65" s="358" t="str">
        <f>_xlfn.XLOOKUP($A65,'Total project cost for DCs'!A:A,'Total project cost for DCs'!C:C,"Not found",0)</f>
        <v>Intersection improvements on Bremner-Firth Rd, Norrie-Firth Rd, GSR-Firth Rd, Active mode facilities on both sides of Firth &amp; Norrie Rd</v>
      </c>
      <c r="D65" s="355" t="s">
        <v>155</v>
      </c>
      <c r="E65" s="355" t="s">
        <v>223</v>
      </c>
      <c r="F65" s="355" t="s">
        <v>826</v>
      </c>
      <c r="H65" s="355" t="str">
        <f t="shared" si="7"/>
        <v>Transport - Drury East IPA</v>
      </c>
      <c r="I65" s="359">
        <f>_xlfn.XLOOKUP($H65,DC_growth_AGS!$A$665:$A$673,DC_growth_AGS!$O$665:$O$673,"Not found",0)</f>
        <v>0.95615833786134774</v>
      </c>
      <c r="J65" s="355">
        <v>2033</v>
      </c>
      <c r="K65" s="362">
        <f t="shared" si="8"/>
        <v>0</v>
      </c>
      <c r="L65" s="362">
        <f t="shared" si="8"/>
        <v>0</v>
      </c>
      <c r="M65" s="362">
        <f t="shared" si="8"/>
        <v>0</v>
      </c>
      <c r="N65" s="362">
        <f t="shared" si="8"/>
        <v>0</v>
      </c>
      <c r="O65" s="362">
        <f t="shared" si="8"/>
        <v>0</v>
      </c>
      <c r="P65" s="362">
        <f t="shared" si="8"/>
        <v>0</v>
      </c>
      <c r="Q65" s="362">
        <f t="shared" si="8"/>
        <v>0</v>
      </c>
      <c r="R65" s="362">
        <f t="shared" si="8"/>
        <v>0</v>
      </c>
      <c r="S65" s="362">
        <f t="shared" si="8"/>
        <v>0</v>
      </c>
      <c r="T65" s="362">
        <f t="shared" si="8"/>
        <v>0</v>
      </c>
      <c r="U65" s="362">
        <f t="shared" si="8"/>
        <v>0</v>
      </c>
      <c r="V65" s="362">
        <f t="shared" si="8"/>
        <v>0</v>
      </c>
      <c r="W65" s="362">
        <f t="shared" si="8"/>
        <v>0</v>
      </c>
      <c r="X65" s="362">
        <f t="shared" si="8"/>
        <v>0</v>
      </c>
      <c r="Y65" s="362">
        <f t="shared" si="8"/>
        <v>0</v>
      </c>
      <c r="Z65" s="362">
        <f t="shared" si="8"/>
        <v>0</v>
      </c>
      <c r="AA65" s="362">
        <f t="shared" si="8"/>
        <v>0</v>
      </c>
      <c r="AB65" s="362">
        <f t="shared" si="8"/>
        <v>0</v>
      </c>
      <c r="AC65" s="362">
        <f t="shared" si="8"/>
        <v>0</v>
      </c>
      <c r="AD65" s="362">
        <f t="shared" si="8"/>
        <v>0</v>
      </c>
      <c r="AE65" s="363">
        <f t="shared" si="2"/>
        <v>0</v>
      </c>
      <c r="AF65" s="349"/>
      <c r="AG65" s="349">
        <f t="shared" si="4"/>
        <v>0</v>
      </c>
      <c r="AH65" s="353">
        <v>0</v>
      </c>
      <c r="AI65" s="354" t="str">
        <f t="shared" si="3"/>
        <v>Collector</v>
      </c>
      <c r="AJ65" s="349"/>
      <c r="AK65" s="349"/>
      <c r="AL65" s="355">
        <f>_xlfn.XLOOKUP(A65,'P1 Date Adjustment'!B:B,'P1 Date Adjustment'!F:F,"not found",0)</f>
        <v>2033</v>
      </c>
      <c r="AM65" s="349">
        <f t="shared" si="5"/>
        <v>0</v>
      </c>
      <c r="AN65" s="360"/>
      <c r="AO65" s="360"/>
    </row>
    <row r="66" spans="1:41" ht="30" x14ac:dyDescent="0.25">
      <c r="A66" s="129" t="s">
        <v>224</v>
      </c>
      <c r="B66" s="358" t="s">
        <v>225</v>
      </c>
      <c r="C66" s="358" t="str">
        <f>_xlfn.XLOOKUP($A66,'Total project cost for DCs'!A:A,'Total project cost for DCs'!C:C,"Not found",0)</f>
        <v>2-lane urban- new 2-lane arterial with active modes on both sides + intersection improvements (TDM)</v>
      </c>
      <c r="D66" s="355" t="s">
        <v>155</v>
      </c>
      <c r="E66" s="355" t="s">
        <v>227</v>
      </c>
      <c r="F66" s="355" t="s">
        <v>826</v>
      </c>
      <c r="H66" s="355" t="str">
        <f t="shared" si="7"/>
        <v>Transport - Drury East IPA</v>
      </c>
      <c r="I66" s="359">
        <f>_xlfn.XLOOKUP($H66,DC_growth_AGS!$A$665:$A$673,DC_growth_AGS!$O$665:$O$673,"Not found",0)</f>
        <v>0.95615833786134774</v>
      </c>
      <c r="J66" s="355">
        <v>2029</v>
      </c>
      <c r="K66" s="362">
        <f t="shared" si="8"/>
        <v>-1181109.7695770487</v>
      </c>
      <c r="L66" s="362">
        <f t="shared" si="8"/>
        <v>0</v>
      </c>
      <c r="M66" s="362">
        <f t="shared" si="8"/>
        <v>0</v>
      </c>
      <c r="N66" s="362">
        <f t="shared" si="8"/>
        <v>0</v>
      </c>
      <c r="O66" s="362">
        <f t="shared" si="8"/>
        <v>0</v>
      </c>
      <c r="P66" s="362">
        <f t="shared" si="8"/>
        <v>0</v>
      </c>
      <c r="Q66" s="362">
        <f t="shared" si="8"/>
        <v>0</v>
      </c>
      <c r="R66" s="362">
        <f t="shared" si="8"/>
        <v>0</v>
      </c>
      <c r="S66" s="362">
        <f t="shared" si="8"/>
        <v>0</v>
      </c>
      <c r="T66" s="362">
        <f t="shared" si="8"/>
        <v>0</v>
      </c>
      <c r="U66" s="362">
        <f t="shared" si="8"/>
        <v>0</v>
      </c>
      <c r="V66" s="362">
        <f t="shared" si="8"/>
        <v>0</v>
      </c>
      <c r="W66" s="362">
        <f t="shared" si="8"/>
        <v>0</v>
      </c>
      <c r="X66" s="362">
        <f t="shared" si="8"/>
        <v>0</v>
      </c>
      <c r="Y66" s="362">
        <f t="shared" si="8"/>
        <v>0</v>
      </c>
      <c r="Z66" s="362">
        <f t="shared" si="8"/>
        <v>0</v>
      </c>
      <c r="AA66" s="362">
        <f t="shared" si="8"/>
        <v>0</v>
      </c>
      <c r="AB66" s="362">
        <f t="shared" si="8"/>
        <v>0</v>
      </c>
      <c r="AC66" s="362">
        <f t="shared" si="8"/>
        <v>0</v>
      </c>
      <c r="AD66" s="362">
        <f t="shared" si="8"/>
        <v>0</v>
      </c>
      <c r="AE66" s="363">
        <f t="shared" si="2"/>
        <v>-1181109.7695770487</v>
      </c>
      <c r="AF66" s="349"/>
      <c r="AG66" s="349">
        <f t="shared" si="4"/>
        <v>-1181109.7695770487</v>
      </c>
      <c r="AH66" s="353">
        <v>0</v>
      </c>
      <c r="AI66" s="354" t="str">
        <f t="shared" si="3"/>
        <v>Arterial</v>
      </c>
      <c r="AJ66" s="349"/>
      <c r="AK66" s="349"/>
      <c r="AL66" s="355">
        <f>_xlfn.XLOOKUP(A66,'P1 Date Adjustment'!B:B,'P1 Date Adjustment'!F:F,"not found",0)</f>
        <v>2029</v>
      </c>
      <c r="AM66" s="349">
        <f t="shared" si="5"/>
        <v>-1129327.9541105903</v>
      </c>
      <c r="AN66" s="360"/>
      <c r="AO66" s="360"/>
    </row>
    <row r="67" spans="1:41" ht="30" x14ac:dyDescent="0.25">
      <c r="A67" s="129" t="s">
        <v>228</v>
      </c>
      <c r="B67" s="358" t="s">
        <v>229</v>
      </c>
      <c r="C67" s="358" t="str">
        <f>_xlfn.XLOOKUP($A67,'Total project cost for DCs'!A:A,'Total project cost for DCs'!C:C,"Not found",0)</f>
        <v>4-lane urban- upgrade 2-lane arterial with SGA design + intersection improvements (TDM)</v>
      </c>
      <c r="D67" s="355" t="s">
        <v>155</v>
      </c>
      <c r="E67" s="355" t="s">
        <v>231</v>
      </c>
      <c r="F67" s="355" t="s">
        <v>826</v>
      </c>
      <c r="H67" s="355" t="str">
        <f t="shared" si="7"/>
        <v>Transport - Drury East IPA</v>
      </c>
      <c r="I67" s="359">
        <f>_xlfn.XLOOKUP($H67,DC_growth_AGS!$A$665:$A$673,DC_growth_AGS!$O$665:$O$673,"Not found",0)</f>
        <v>0.95615833786134774</v>
      </c>
      <c r="J67" s="355">
        <v>2050</v>
      </c>
      <c r="K67" s="362">
        <f t="shared" si="8"/>
        <v>0</v>
      </c>
      <c r="L67" s="362">
        <f t="shared" si="8"/>
        <v>0</v>
      </c>
      <c r="M67" s="362">
        <f t="shared" si="8"/>
        <v>0</v>
      </c>
      <c r="N67" s="362">
        <f t="shared" si="8"/>
        <v>0</v>
      </c>
      <c r="O67" s="362">
        <f t="shared" si="8"/>
        <v>0</v>
      </c>
      <c r="P67" s="362">
        <f t="shared" si="8"/>
        <v>0</v>
      </c>
      <c r="Q67" s="362">
        <f t="shared" si="8"/>
        <v>0</v>
      </c>
      <c r="R67" s="362">
        <f t="shared" si="8"/>
        <v>0</v>
      </c>
      <c r="S67" s="362">
        <f t="shared" si="8"/>
        <v>0</v>
      </c>
      <c r="T67" s="362">
        <f t="shared" si="8"/>
        <v>0</v>
      </c>
      <c r="U67" s="362">
        <f t="shared" si="8"/>
        <v>0</v>
      </c>
      <c r="V67" s="362">
        <f t="shared" si="8"/>
        <v>0</v>
      </c>
      <c r="W67" s="362">
        <f t="shared" si="8"/>
        <v>0</v>
      </c>
      <c r="X67" s="362">
        <f t="shared" si="8"/>
        <v>0</v>
      </c>
      <c r="Y67" s="362">
        <f t="shared" si="8"/>
        <v>-592259.01162228035</v>
      </c>
      <c r="Z67" s="362">
        <f t="shared" si="8"/>
        <v>-6050679.5879182043</v>
      </c>
      <c r="AA67" s="362">
        <f t="shared" si="8"/>
        <v>0</v>
      </c>
      <c r="AB67" s="362">
        <f t="shared" si="8"/>
        <v>0</v>
      </c>
      <c r="AC67" s="362">
        <f t="shared" si="8"/>
        <v>0</v>
      </c>
      <c r="AD67" s="362">
        <f t="shared" si="8"/>
        <v>0</v>
      </c>
      <c r="AE67" s="363">
        <f t="shared" si="2"/>
        <v>-6642938.5995404851</v>
      </c>
      <c r="AF67" s="349"/>
      <c r="AG67" s="349">
        <f t="shared" si="4"/>
        <v>-6642938.5995404851</v>
      </c>
      <c r="AH67" s="353">
        <v>0</v>
      </c>
      <c r="AI67" s="354" t="str">
        <f t="shared" si="3"/>
        <v>Arterial</v>
      </c>
      <c r="AJ67" s="349"/>
      <c r="AK67" s="349"/>
      <c r="AL67" s="355">
        <f>_xlfn.XLOOKUP(A67,'P1 Date Adjustment'!B:B,'P1 Date Adjustment'!F:F,"not found",0)</f>
        <v>2050</v>
      </c>
      <c r="AM67" s="349">
        <f t="shared" si="5"/>
        <v>-6351701.1298516197</v>
      </c>
      <c r="AN67" s="360"/>
      <c r="AO67" s="360"/>
    </row>
    <row r="68" spans="1:41" ht="45" x14ac:dyDescent="0.25">
      <c r="A68" s="129" t="s">
        <v>234</v>
      </c>
      <c r="B68" s="358" t="s">
        <v>235</v>
      </c>
      <c r="C68" s="358" t="str">
        <f>_xlfn.XLOOKUP($A68,'Total project cost for DCs'!A:A,'Total project cost for DCs'!C:C,"Not found",0)</f>
        <v>2-lane urban (New Road connection to Quarry Road with active modes on both sides + intersection improvements)</v>
      </c>
      <c r="D68" s="355" t="s">
        <v>155</v>
      </c>
      <c r="E68" s="355" t="s">
        <v>223</v>
      </c>
      <c r="F68" s="355" t="s">
        <v>826</v>
      </c>
      <c r="H68" s="355" t="str">
        <f t="shared" si="7"/>
        <v>Transport - Drury East IPA</v>
      </c>
      <c r="I68" s="359">
        <f>_xlfn.XLOOKUP($H68,DC_growth_AGS!$A$665:$A$673,DC_growth_AGS!$O$665:$O$673,"Not found",0)</f>
        <v>0.95615833786134774</v>
      </c>
      <c r="J68" s="355">
        <v>2035</v>
      </c>
      <c r="K68" s="362">
        <f t="shared" si="8"/>
        <v>0</v>
      </c>
      <c r="L68" s="362">
        <f t="shared" si="8"/>
        <v>0</v>
      </c>
      <c r="M68" s="362">
        <f t="shared" si="8"/>
        <v>0</v>
      </c>
      <c r="N68" s="362">
        <f t="shared" si="8"/>
        <v>0</v>
      </c>
      <c r="O68" s="362">
        <f t="shared" si="8"/>
        <v>0</v>
      </c>
      <c r="P68" s="362">
        <f t="shared" si="8"/>
        <v>0</v>
      </c>
      <c r="Q68" s="362">
        <f t="shared" si="8"/>
        <v>0</v>
      </c>
      <c r="R68" s="362">
        <f t="shared" si="8"/>
        <v>0</v>
      </c>
      <c r="S68" s="362">
        <f t="shared" si="8"/>
        <v>0</v>
      </c>
      <c r="T68" s="362">
        <f t="shared" si="8"/>
        <v>0</v>
      </c>
      <c r="U68" s="362">
        <f t="shared" si="8"/>
        <v>0</v>
      </c>
      <c r="V68" s="362">
        <f t="shared" si="8"/>
        <v>0</v>
      </c>
      <c r="W68" s="362">
        <f t="shared" si="8"/>
        <v>0</v>
      </c>
      <c r="X68" s="362">
        <f t="shared" si="8"/>
        <v>0</v>
      </c>
      <c r="Y68" s="362">
        <f t="shared" si="8"/>
        <v>0</v>
      </c>
      <c r="Z68" s="362">
        <f t="shared" si="8"/>
        <v>0</v>
      </c>
      <c r="AA68" s="362">
        <f t="shared" si="8"/>
        <v>0</v>
      </c>
      <c r="AB68" s="362">
        <f t="shared" si="8"/>
        <v>0</v>
      </c>
      <c r="AC68" s="362">
        <f t="shared" si="8"/>
        <v>0</v>
      </c>
      <c r="AD68" s="362">
        <f t="shared" si="8"/>
        <v>0</v>
      </c>
      <c r="AE68" s="363">
        <f t="shared" ref="AE68:AE131" si="9">SUM(K68:AD68)</f>
        <v>0</v>
      </c>
      <c r="AF68" s="349"/>
      <c r="AG68" s="349">
        <f t="shared" si="4"/>
        <v>0</v>
      </c>
      <c r="AH68" s="353">
        <v>0</v>
      </c>
      <c r="AI68" s="354" t="str">
        <f t="shared" ref="AI68:AI131" si="10">IF(OR(E68="Upgrade Collector",E68="Greenfields Collector",E68="New Collector (AT)"),"Collector","Arterial")</f>
        <v>Collector</v>
      </c>
      <c r="AJ68" s="349"/>
      <c r="AK68" s="349"/>
      <c r="AL68" s="355">
        <f>_xlfn.XLOOKUP(A68,'P1 Date Adjustment'!B:B,'P1 Date Adjustment'!F:F,"not found",0)</f>
        <v>2035</v>
      </c>
      <c r="AM68" s="349">
        <f t="shared" si="5"/>
        <v>0</v>
      </c>
      <c r="AN68" s="360"/>
      <c r="AO68" s="360"/>
    </row>
    <row r="69" spans="1:41" ht="30" x14ac:dyDescent="0.25">
      <c r="A69" s="129" t="s">
        <v>237</v>
      </c>
      <c r="B69" s="358" t="s">
        <v>238</v>
      </c>
      <c r="C69" s="358" t="str">
        <f>_xlfn.XLOOKUP($A69,'Total project cost for DCs'!A:A,'Total project cost for DCs'!C:C,"Not found",0)</f>
        <v>2-lane urban (upgrade existing road layout with active modes on both sides + intersection improvements)</v>
      </c>
      <c r="D69" s="355" t="s">
        <v>155</v>
      </c>
      <c r="E69" s="355" t="s">
        <v>199</v>
      </c>
      <c r="F69" s="355" t="s">
        <v>826</v>
      </c>
      <c r="H69" s="355" t="str">
        <f t="shared" si="7"/>
        <v>Transport - Drury East IPA</v>
      </c>
      <c r="I69" s="359">
        <f>_xlfn.XLOOKUP($H69,DC_growth_AGS!$A$665:$A$673,DC_growth_AGS!$O$665:$O$673,"Not found",0)</f>
        <v>0.95615833786134774</v>
      </c>
      <c r="J69" s="355">
        <v>2033</v>
      </c>
      <c r="K69" s="362">
        <f t="shared" si="8"/>
        <v>0</v>
      </c>
      <c r="L69" s="362">
        <f t="shared" si="8"/>
        <v>0</v>
      </c>
      <c r="M69" s="362">
        <f t="shared" si="8"/>
        <v>0</v>
      </c>
      <c r="N69" s="362">
        <f t="shared" si="8"/>
        <v>0</v>
      </c>
      <c r="O69" s="362">
        <f t="shared" si="8"/>
        <v>0</v>
      </c>
      <c r="P69" s="362">
        <f t="shared" si="8"/>
        <v>0</v>
      </c>
      <c r="Q69" s="362">
        <f t="shared" si="8"/>
        <v>0</v>
      </c>
      <c r="R69" s="362">
        <f t="shared" si="8"/>
        <v>0</v>
      </c>
      <c r="S69" s="362">
        <f t="shared" si="8"/>
        <v>0</v>
      </c>
      <c r="T69" s="362">
        <f t="shared" si="8"/>
        <v>0</v>
      </c>
      <c r="U69" s="362">
        <f t="shared" si="8"/>
        <v>0</v>
      </c>
      <c r="V69" s="362">
        <f t="shared" si="8"/>
        <v>0</v>
      </c>
      <c r="W69" s="362">
        <f t="shared" si="8"/>
        <v>0</v>
      </c>
      <c r="X69" s="362">
        <f t="shared" si="8"/>
        <v>0</v>
      </c>
      <c r="Y69" s="362">
        <f t="shared" si="8"/>
        <v>0</v>
      </c>
      <c r="Z69" s="362">
        <f t="shared" si="8"/>
        <v>0</v>
      </c>
      <c r="AA69" s="362">
        <f t="shared" si="8"/>
        <v>0</v>
      </c>
      <c r="AB69" s="362">
        <f t="shared" si="8"/>
        <v>0</v>
      </c>
      <c r="AC69" s="362">
        <f t="shared" si="8"/>
        <v>0</v>
      </c>
      <c r="AD69" s="362">
        <f t="shared" si="8"/>
        <v>0</v>
      </c>
      <c r="AE69" s="363">
        <f t="shared" si="9"/>
        <v>0</v>
      </c>
      <c r="AF69" s="349"/>
      <c r="AG69" s="349">
        <f t="shared" ref="AG69:AG132" si="11">SUM(K69:AD69)</f>
        <v>0</v>
      </c>
      <c r="AH69" s="353">
        <v>0</v>
      </c>
      <c r="AI69" s="354" t="str">
        <f t="shared" si="10"/>
        <v>Collector</v>
      </c>
      <c r="AJ69" s="349"/>
      <c r="AK69" s="349"/>
      <c r="AL69" s="355">
        <f>_xlfn.XLOOKUP(A69,'P1 Date Adjustment'!B:B,'P1 Date Adjustment'!F:F,"not found",0)</f>
        <v>2033</v>
      </c>
      <c r="AM69" s="349">
        <f t="shared" ref="AM69:AM132" si="12">AG69*I69</f>
        <v>0</v>
      </c>
      <c r="AN69" s="360"/>
      <c r="AO69" s="360"/>
    </row>
    <row r="70" spans="1:41" ht="30" x14ac:dyDescent="0.25">
      <c r="A70" s="129" t="s">
        <v>246</v>
      </c>
      <c r="B70" s="358" t="s">
        <v>247</v>
      </c>
      <c r="C70" s="358" t="str">
        <f>_xlfn.XLOOKUP($A70,'Total project cost for DCs'!A:A,'Total project cost for DCs'!C:C,"Not found",0)</f>
        <v>4-lane urban- upgrade 2-lane urban with active modes on both sides (SGA design)</v>
      </c>
      <c r="D70" s="355" t="s">
        <v>155</v>
      </c>
      <c r="E70" s="355" t="s">
        <v>157</v>
      </c>
      <c r="F70" s="355" t="s">
        <v>826</v>
      </c>
      <c r="H70" s="355" t="str">
        <f t="shared" si="7"/>
        <v>Transport - Drury East IPA</v>
      </c>
      <c r="I70" s="359">
        <f>_xlfn.XLOOKUP($H70,DC_growth_AGS!$A$665:$A$673,DC_growth_AGS!$O$665:$O$673,"Not found",0)</f>
        <v>0.95615833786134774</v>
      </c>
      <c r="J70" s="355">
        <v>2050</v>
      </c>
      <c r="K70" s="362">
        <f t="shared" si="8"/>
        <v>0</v>
      </c>
      <c r="L70" s="362">
        <f t="shared" si="8"/>
        <v>0</v>
      </c>
      <c r="M70" s="362">
        <f t="shared" si="8"/>
        <v>0</v>
      </c>
      <c r="N70" s="362">
        <f t="shared" si="8"/>
        <v>0</v>
      </c>
      <c r="O70" s="362">
        <f t="shared" si="8"/>
        <v>0</v>
      </c>
      <c r="P70" s="362">
        <f t="shared" si="8"/>
        <v>0</v>
      </c>
      <c r="Q70" s="362">
        <f t="shared" si="8"/>
        <v>0</v>
      </c>
      <c r="R70" s="362">
        <f t="shared" si="8"/>
        <v>0</v>
      </c>
      <c r="S70" s="362">
        <f t="shared" si="8"/>
        <v>0</v>
      </c>
      <c r="T70" s="362">
        <f t="shared" si="8"/>
        <v>0</v>
      </c>
      <c r="U70" s="362">
        <f t="shared" si="8"/>
        <v>0</v>
      </c>
      <c r="V70" s="362">
        <f t="shared" si="8"/>
        <v>0</v>
      </c>
      <c r="W70" s="362">
        <f t="shared" si="8"/>
        <v>0</v>
      </c>
      <c r="X70" s="362">
        <f t="shared" si="8"/>
        <v>0</v>
      </c>
      <c r="Y70" s="362">
        <f t="shared" si="8"/>
        <v>-245119.63459225252</v>
      </c>
      <c r="Z70" s="362">
        <f t="shared" ref="Z70:AD70" si="13">IF($AI70="Arterial",-Z17*$AJ$2,0)</f>
        <v>-2504209.037803886</v>
      </c>
      <c r="AA70" s="362">
        <f t="shared" si="13"/>
        <v>0</v>
      </c>
      <c r="AB70" s="362">
        <f t="shared" si="13"/>
        <v>0</v>
      </c>
      <c r="AC70" s="362">
        <f t="shared" si="13"/>
        <v>0</v>
      </c>
      <c r="AD70" s="362">
        <f t="shared" si="13"/>
        <v>0</v>
      </c>
      <c r="AE70" s="363">
        <f t="shared" si="9"/>
        <v>-2749328.6723961383</v>
      </c>
      <c r="AF70" s="349"/>
      <c r="AG70" s="349">
        <f t="shared" si="11"/>
        <v>-2749328.6723961383</v>
      </c>
      <c r="AH70" s="353">
        <v>0</v>
      </c>
      <c r="AI70" s="354" t="str">
        <f t="shared" si="10"/>
        <v>Arterial</v>
      </c>
      <c r="AJ70" s="349"/>
      <c r="AK70" s="349"/>
      <c r="AL70" s="355">
        <f>_xlfn.XLOOKUP(A70,'P1 Date Adjustment'!B:B,'P1 Date Adjustment'!F:F,"not found",0)</f>
        <v>2050</v>
      </c>
      <c r="AM70" s="349">
        <f t="shared" si="12"/>
        <v>-2628793.5336328372</v>
      </c>
      <c r="AN70" s="360"/>
      <c r="AO70" s="360"/>
    </row>
    <row r="71" spans="1:41" ht="45" x14ac:dyDescent="0.25">
      <c r="A71" s="129" t="s">
        <v>259</v>
      </c>
      <c r="B71" s="358" t="s">
        <v>260</v>
      </c>
      <c r="C71" s="358" t="str">
        <f>_xlfn.XLOOKUP($A71,'Total project cost for DCs'!A:A,'Total project cost for DCs'!C:C,"Not found",0)</f>
        <v>Active mode upgrades- existing road layout with active modes on both sides + intersection upgrades for active mode crossing</v>
      </c>
      <c r="D71" s="355" t="s">
        <v>155</v>
      </c>
      <c r="E71" s="355" t="s">
        <v>199</v>
      </c>
      <c r="F71" s="355" t="s">
        <v>826</v>
      </c>
      <c r="H71" s="355" t="str">
        <f t="shared" si="7"/>
        <v>Transport - Drury East IPA</v>
      </c>
      <c r="I71" s="359">
        <f>_xlfn.XLOOKUP($H71,DC_growth_AGS!$A$665:$A$673,DC_growth_AGS!$O$665:$O$673,"Not found",0)</f>
        <v>0.95615833786134774</v>
      </c>
      <c r="J71" s="355">
        <v>2035</v>
      </c>
      <c r="K71" s="362">
        <f t="shared" ref="K71:AD83" si="14">IF($AI71="Arterial",-K18*$AJ$2,0)</f>
        <v>0</v>
      </c>
      <c r="L71" s="362">
        <f t="shared" si="14"/>
        <v>0</v>
      </c>
      <c r="M71" s="362">
        <f t="shared" si="14"/>
        <v>0</v>
      </c>
      <c r="N71" s="362">
        <f t="shared" si="14"/>
        <v>0</v>
      </c>
      <c r="O71" s="362">
        <f t="shared" si="14"/>
        <v>0</v>
      </c>
      <c r="P71" s="362">
        <f t="shared" si="14"/>
        <v>0</v>
      </c>
      <c r="Q71" s="362">
        <f t="shared" si="14"/>
        <v>0</v>
      </c>
      <c r="R71" s="362">
        <f t="shared" si="14"/>
        <v>0</v>
      </c>
      <c r="S71" s="362">
        <f t="shared" si="14"/>
        <v>0</v>
      </c>
      <c r="T71" s="362">
        <f t="shared" si="14"/>
        <v>0</v>
      </c>
      <c r="U71" s="362">
        <f t="shared" si="14"/>
        <v>0</v>
      </c>
      <c r="V71" s="362">
        <f t="shared" si="14"/>
        <v>0</v>
      </c>
      <c r="W71" s="362">
        <f t="shared" si="14"/>
        <v>0</v>
      </c>
      <c r="X71" s="362">
        <f t="shared" si="14"/>
        <v>0</v>
      </c>
      <c r="Y71" s="362">
        <f t="shared" si="14"/>
        <v>0</v>
      </c>
      <c r="Z71" s="362">
        <f t="shared" si="14"/>
        <v>0</v>
      </c>
      <c r="AA71" s="362">
        <f t="shared" si="14"/>
        <v>0</v>
      </c>
      <c r="AB71" s="362">
        <f t="shared" si="14"/>
        <v>0</v>
      </c>
      <c r="AC71" s="362">
        <f t="shared" si="14"/>
        <v>0</v>
      </c>
      <c r="AD71" s="362">
        <f t="shared" si="14"/>
        <v>0</v>
      </c>
      <c r="AE71" s="363">
        <f t="shared" si="9"/>
        <v>0</v>
      </c>
      <c r="AF71" s="349"/>
      <c r="AG71" s="349">
        <f t="shared" si="11"/>
        <v>0</v>
      </c>
      <c r="AH71" s="353">
        <v>0</v>
      </c>
      <c r="AI71" s="354" t="str">
        <f t="shared" si="10"/>
        <v>Collector</v>
      </c>
      <c r="AJ71" s="349"/>
      <c r="AK71" s="349"/>
      <c r="AL71" s="355">
        <f>_xlfn.XLOOKUP(A71,'P1 Date Adjustment'!B:B,'P1 Date Adjustment'!F:F,"not found",0)</f>
        <v>2035</v>
      </c>
      <c r="AM71" s="349">
        <f t="shared" si="12"/>
        <v>0</v>
      </c>
      <c r="AN71" s="360"/>
      <c r="AO71" s="360"/>
    </row>
    <row r="72" spans="1:41" ht="45" x14ac:dyDescent="0.25">
      <c r="A72" s="129">
        <v>21</v>
      </c>
      <c r="B72" s="358" t="s">
        <v>262</v>
      </c>
      <c r="C72" s="358" t="str">
        <f>_xlfn.XLOOKUP($A72,'Total project cost for DCs'!A:A,'Total project cost for DCs'!C:C,"Not found",0)</f>
        <v>Active mode upgrades- existing road layout with active modes on both sides + intersection upgrades for active mode crossing</v>
      </c>
      <c r="D72" s="355" t="s">
        <v>155</v>
      </c>
      <c r="E72" s="355" t="s">
        <v>199</v>
      </c>
      <c r="F72" s="355" t="s">
        <v>826</v>
      </c>
      <c r="H72" s="355" t="str">
        <f t="shared" si="7"/>
        <v>Transport - Drury East IPA</v>
      </c>
      <c r="I72" s="359">
        <f>_xlfn.XLOOKUP($H72,DC_growth_AGS!$A$665:$A$673,DC_growth_AGS!$O$665:$O$673,"Not found",0)</f>
        <v>0.95615833786134774</v>
      </c>
      <c r="J72" s="355">
        <v>2035</v>
      </c>
      <c r="K72" s="362">
        <f t="shared" si="14"/>
        <v>0</v>
      </c>
      <c r="L72" s="362">
        <f t="shared" si="14"/>
        <v>0</v>
      </c>
      <c r="M72" s="362">
        <f t="shared" si="14"/>
        <v>0</v>
      </c>
      <c r="N72" s="362">
        <f t="shared" si="14"/>
        <v>0</v>
      </c>
      <c r="O72" s="362">
        <f t="shared" si="14"/>
        <v>0</v>
      </c>
      <c r="P72" s="362">
        <f t="shared" si="14"/>
        <v>0</v>
      </c>
      <c r="Q72" s="362">
        <f t="shared" si="14"/>
        <v>0</v>
      </c>
      <c r="R72" s="362">
        <f t="shared" si="14"/>
        <v>0</v>
      </c>
      <c r="S72" s="362">
        <f t="shared" si="14"/>
        <v>0</v>
      </c>
      <c r="T72" s="362">
        <f t="shared" si="14"/>
        <v>0</v>
      </c>
      <c r="U72" s="362">
        <f t="shared" si="14"/>
        <v>0</v>
      </c>
      <c r="V72" s="362">
        <f t="shared" si="14"/>
        <v>0</v>
      </c>
      <c r="W72" s="362">
        <f t="shared" si="14"/>
        <v>0</v>
      </c>
      <c r="X72" s="362">
        <f t="shared" si="14"/>
        <v>0</v>
      </c>
      <c r="Y72" s="362">
        <f t="shared" si="14"/>
        <v>0</v>
      </c>
      <c r="Z72" s="362">
        <f t="shared" si="14"/>
        <v>0</v>
      </c>
      <c r="AA72" s="362">
        <f t="shared" si="14"/>
        <v>0</v>
      </c>
      <c r="AB72" s="362">
        <f t="shared" si="14"/>
        <v>0</v>
      </c>
      <c r="AC72" s="362">
        <f t="shared" si="14"/>
        <v>0</v>
      </c>
      <c r="AD72" s="362">
        <f t="shared" si="14"/>
        <v>0</v>
      </c>
      <c r="AE72" s="363">
        <f t="shared" si="9"/>
        <v>0</v>
      </c>
      <c r="AF72" s="349"/>
      <c r="AG72" s="349">
        <f t="shared" si="11"/>
        <v>0</v>
      </c>
      <c r="AH72" s="353">
        <v>0</v>
      </c>
      <c r="AI72" s="354" t="str">
        <f t="shared" si="10"/>
        <v>Collector</v>
      </c>
      <c r="AJ72" s="349"/>
      <c r="AK72" s="349"/>
      <c r="AL72" s="355">
        <f>_xlfn.XLOOKUP(A72,'P1 Date Adjustment'!B:B,'P1 Date Adjustment'!F:F,"not found",0)</f>
        <v>2035</v>
      </c>
      <c r="AM72" s="349">
        <f t="shared" si="12"/>
        <v>0</v>
      </c>
      <c r="AN72" s="360"/>
      <c r="AO72" s="360"/>
    </row>
    <row r="73" spans="1:41" x14ac:dyDescent="0.25">
      <c r="A73" s="129">
        <v>22</v>
      </c>
      <c r="B73" s="358" t="s">
        <v>263</v>
      </c>
      <c r="C73" s="358" t="str">
        <f>_xlfn.XLOOKUP($A73,'Total project cost for DCs'!A:A,'Total project cost for DCs'!C:C,"Not found",0)</f>
        <v>Upgrade intersection with active modes facilities(TDM)</v>
      </c>
      <c r="D73" s="355" t="s">
        <v>155</v>
      </c>
      <c r="E73" s="355" t="s">
        <v>223</v>
      </c>
      <c r="F73" s="355" t="s">
        <v>826</v>
      </c>
      <c r="H73" s="355" t="str">
        <f t="shared" si="7"/>
        <v>Transport - Drury East IPA</v>
      </c>
      <c r="I73" s="359">
        <f>_xlfn.XLOOKUP($H73,DC_growth_AGS!$A$665:$A$673,DC_growth_AGS!$O$665:$O$673,"Not found",0)</f>
        <v>0.95615833786134774</v>
      </c>
      <c r="J73" s="355">
        <v>2033</v>
      </c>
      <c r="K73" s="362">
        <f t="shared" si="14"/>
        <v>0</v>
      </c>
      <c r="L73" s="362">
        <f t="shared" si="14"/>
        <v>0</v>
      </c>
      <c r="M73" s="362">
        <f t="shared" si="14"/>
        <v>0</v>
      </c>
      <c r="N73" s="362">
        <f t="shared" si="14"/>
        <v>0</v>
      </c>
      <c r="O73" s="362">
        <f t="shared" si="14"/>
        <v>0</v>
      </c>
      <c r="P73" s="362">
        <f t="shared" si="14"/>
        <v>0</v>
      </c>
      <c r="Q73" s="362">
        <f t="shared" si="14"/>
        <v>0</v>
      </c>
      <c r="R73" s="362">
        <f t="shared" si="14"/>
        <v>0</v>
      </c>
      <c r="S73" s="362">
        <f t="shared" si="14"/>
        <v>0</v>
      </c>
      <c r="T73" s="362">
        <f t="shared" si="14"/>
        <v>0</v>
      </c>
      <c r="U73" s="362">
        <f t="shared" si="14"/>
        <v>0</v>
      </c>
      <c r="V73" s="362">
        <f t="shared" si="14"/>
        <v>0</v>
      </c>
      <c r="W73" s="362">
        <f t="shared" si="14"/>
        <v>0</v>
      </c>
      <c r="X73" s="362">
        <f t="shared" si="14"/>
        <v>0</v>
      </c>
      <c r="Y73" s="362">
        <f t="shared" si="14"/>
        <v>0</v>
      </c>
      <c r="Z73" s="362">
        <f t="shared" si="14"/>
        <v>0</v>
      </c>
      <c r="AA73" s="362">
        <f t="shared" si="14"/>
        <v>0</v>
      </c>
      <c r="AB73" s="362">
        <f t="shared" si="14"/>
        <v>0</v>
      </c>
      <c r="AC73" s="362">
        <f t="shared" si="14"/>
        <v>0</v>
      </c>
      <c r="AD73" s="362">
        <f t="shared" si="14"/>
        <v>0</v>
      </c>
      <c r="AE73" s="363">
        <f t="shared" si="9"/>
        <v>0</v>
      </c>
      <c r="AF73" s="349"/>
      <c r="AG73" s="349">
        <f t="shared" si="11"/>
        <v>0</v>
      </c>
      <c r="AH73" s="353">
        <v>0</v>
      </c>
      <c r="AI73" s="354" t="str">
        <f t="shared" si="10"/>
        <v>Collector</v>
      </c>
      <c r="AJ73" s="349"/>
      <c r="AK73" s="349"/>
      <c r="AL73" s="355">
        <f>_xlfn.XLOOKUP(A73,'P1 Date Adjustment'!B:B,'P1 Date Adjustment'!F:F,"not found",0)</f>
        <v>2033</v>
      </c>
      <c r="AM73" s="349">
        <f t="shared" si="12"/>
        <v>0</v>
      </c>
      <c r="AN73" s="360"/>
      <c r="AO73" s="360"/>
    </row>
    <row r="74" spans="1:41" ht="45" x14ac:dyDescent="0.25">
      <c r="A74" s="129" t="s">
        <v>281</v>
      </c>
      <c r="B74" s="358" t="s">
        <v>282</v>
      </c>
      <c r="C74" s="358" t="str">
        <f>_xlfn.XLOOKUP($A74,'Total project cost for DCs'!A:A,'Total project cost for DCs'!C:C,"Not found",0)</f>
        <v xml:space="preserve">Interim 2-lane – install kerb and channel within existing road corridor with provision of active modes on both sides, 20m cross-section </v>
      </c>
      <c r="D74" s="355" t="s">
        <v>155</v>
      </c>
      <c r="E74" s="355" t="s">
        <v>145</v>
      </c>
      <c r="F74" s="355" t="s">
        <v>826</v>
      </c>
      <c r="H74" s="355" t="str">
        <f t="shared" si="7"/>
        <v>Transport - Drury East IPA</v>
      </c>
      <c r="I74" s="359">
        <f>_xlfn.XLOOKUP($H74,DC_growth_AGS!$A$665:$A$673,DC_growth_AGS!$O$665:$O$673,"Not found",0)</f>
        <v>0.95615833786134774</v>
      </c>
      <c r="J74" s="355">
        <v>2025</v>
      </c>
      <c r="K74" s="362">
        <f t="shared" si="14"/>
        <v>0</v>
      </c>
      <c r="L74" s="362">
        <f t="shared" si="14"/>
        <v>0</v>
      </c>
      <c r="M74" s="362">
        <f t="shared" si="14"/>
        <v>0</v>
      </c>
      <c r="N74" s="362">
        <f t="shared" si="14"/>
        <v>0</v>
      </c>
      <c r="O74" s="362">
        <f t="shared" si="14"/>
        <v>0</v>
      </c>
      <c r="P74" s="362">
        <f t="shared" si="14"/>
        <v>0</v>
      </c>
      <c r="Q74" s="362">
        <f t="shared" si="14"/>
        <v>0</v>
      </c>
      <c r="R74" s="362">
        <f t="shared" si="14"/>
        <v>0</v>
      </c>
      <c r="S74" s="362">
        <f t="shared" si="14"/>
        <v>0</v>
      </c>
      <c r="T74" s="362">
        <f t="shared" si="14"/>
        <v>0</v>
      </c>
      <c r="U74" s="362">
        <f t="shared" si="14"/>
        <v>0</v>
      </c>
      <c r="V74" s="362">
        <f t="shared" si="14"/>
        <v>0</v>
      </c>
      <c r="W74" s="362">
        <f t="shared" si="14"/>
        <v>0</v>
      </c>
      <c r="X74" s="362">
        <f t="shared" si="14"/>
        <v>0</v>
      </c>
      <c r="Y74" s="362">
        <f t="shared" si="14"/>
        <v>0</v>
      </c>
      <c r="Z74" s="362">
        <f t="shared" si="14"/>
        <v>0</v>
      </c>
      <c r="AA74" s="362">
        <f t="shared" si="14"/>
        <v>0</v>
      </c>
      <c r="AB74" s="362">
        <f t="shared" si="14"/>
        <v>0</v>
      </c>
      <c r="AC74" s="362">
        <f t="shared" si="14"/>
        <v>0</v>
      </c>
      <c r="AD74" s="362">
        <f t="shared" si="14"/>
        <v>0</v>
      </c>
      <c r="AE74" s="363">
        <f t="shared" si="9"/>
        <v>0</v>
      </c>
      <c r="AF74" s="349"/>
      <c r="AG74" s="349">
        <f t="shared" si="11"/>
        <v>0</v>
      </c>
      <c r="AH74" s="353">
        <v>0</v>
      </c>
      <c r="AI74" s="354" t="str">
        <f t="shared" si="10"/>
        <v>Arterial</v>
      </c>
      <c r="AJ74" s="349"/>
      <c r="AK74" s="349"/>
      <c r="AL74" s="355">
        <f>_xlfn.XLOOKUP(A74,'P1 Date Adjustment'!B:B,'P1 Date Adjustment'!F:F,"not found",0)</f>
        <v>2025</v>
      </c>
      <c r="AM74" s="349">
        <f t="shared" si="12"/>
        <v>0</v>
      </c>
      <c r="AN74" s="360"/>
      <c r="AO74" s="360"/>
    </row>
    <row r="75" spans="1:41" ht="60" x14ac:dyDescent="0.25">
      <c r="A75" s="129" t="s">
        <v>287</v>
      </c>
      <c r="B75" s="358" t="s">
        <v>282</v>
      </c>
      <c r="C75" s="358" t="str">
        <f>_xlfn.XLOOKUP($A75,'Total project cost for DCs'!A:A,'Total project cost for DCs'!C:C,"Not found",0)</f>
        <v>Final 4-lane - following interim option, upgrade Road corridor to provide four lanes with additional turning lanes at intersections where required (as indicated in SGA Design</v>
      </c>
      <c r="D75" s="355" t="s">
        <v>155</v>
      </c>
      <c r="E75" s="355" t="s">
        <v>157</v>
      </c>
      <c r="F75" s="355" t="s">
        <v>826</v>
      </c>
      <c r="H75" s="355" t="str">
        <f t="shared" si="7"/>
        <v>Transport - Drury East IPA</v>
      </c>
      <c r="I75" s="359">
        <f>_xlfn.XLOOKUP($H75,DC_growth_AGS!$A$665:$A$673,DC_growth_AGS!$O$665:$O$673,"Not found",0)</f>
        <v>0.95615833786134774</v>
      </c>
      <c r="J75" s="355">
        <v>2031</v>
      </c>
      <c r="K75" s="362">
        <f t="shared" si="14"/>
        <v>-1297778.1759235521</v>
      </c>
      <c r="L75" s="362">
        <f t="shared" si="14"/>
        <v>-317677.59741372743</v>
      </c>
      <c r="M75" s="362">
        <f t="shared" si="14"/>
        <v>-3463330.399859868</v>
      </c>
      <c r="N75" s="362">
        <f t="shared" si="14"/>
        <v>0</v>
      </c>
      <c r="O75" s="362">
        <f t="shared" si="14"/>
        <v>0</v>
      </c>
      <c r="P75" s="362">
        <f t="shared" si="14"/>
        <v>0</v>
      </c>
      <c r="Q75" s="362">
        <f t="shared" si="14"/>
        <v>0</v>
      </c>
      <c r="R75" s="362">
        <f t="shared" si="14"/>
        <v>0</v>
      </c>
      <c r="S75" s="362">
        <f t="shared" si="14"/>
        <v>0</v>
      </c>
      <c r="T75" s="362">
        <f t="shared" si="14"/>
        <v>0</v>
      </c>
      <c r="U75" s="362">
        <f t="shared" si="14"/>
        <v>0</v>
      </c>
      <c r="V75" s="362">
        <f t="shared" si="14"/>
        <v>0</v>
      </c>
      <c r="W75" s="362">
        <f t="shared" si="14"/>
        <v>0</v>
      </c>
      <c r="X75" s="362">
        <f t="shared" si="14"/>
        <v>0</v>
      </c>
      <c r="Y75" s="362">
        <f t="shared" si="14"/>
        <v>0</v>
      </c>
      <c r="Z75" s="362">
        <f t="shared" si="14"/>
        <v>0</v>
      </c>
      <c r="AA75" s="362">
        <f t="shared" si="14"/>
        <v>0</v>
      </c>
      <c r="AB75" s="362">
        <f t="shared" si="14"/>
        <v>0</v>
      </c>
      <c r="AC75" s="362">
        <f t="shared" si="14"/>
        <v>0</v>
      </c>
      <c r="AD75" s="362">
        <f t="shared" si="14"/>
        <v>0</v>
      </c>
      <c r="AE75" s="363">
        <f t="shared" si="9"/>
        <v>-5078786.1731971474</v>
      </c>
      <c r="AF75" s="349"/>
      <c r="AG75" s="349">
        <f t="shared" si="11"/>
        <v>-5078786.1731971474</v>
      </c>
      <c r="AH75" s="353">
        <v>0</v>
      </c>
      <c r="AI75" s="354" t="str">
        <f t="shared" si="10"/>
        <v>Arterial</v>
      </c>
      <c r="AJ75" s="349"/>
      <c r="AK75" s="349"/>
      <c r="AL75" s="355">
        <f>_xlfn.XLOOKUP(A75,'P1 Date Adjustment'!B:B,'P1 Date Adjustment'!F:F,"not found",0)</f>
        <v>2031</v>
      </c>
      <c r="AM75" s="349">
        <f t="shared" si="12"/>
        <v>-4856123.7457173793</v>
      </c>
      <c r="AN75" s="360"/>
      <c r="AO75" s="360"/>
    </row>
    <row r="76" spans="1:41" ht="30" x14ac:dyDescent="0.25">
      <c r="A76" s="129">
        <v>24</v>
      </c>
      <c r="B76" s="358" t="s">
        <v>295</v>
      </c>
      <c r="C76" s="358" t="str">
        <f>_xlfn.XLOOKUP($A76,'Total project cost for DCs'!A:A,'Total project cost for DCs'!C:C,"Not found",0)</f>
        <v xml:space="preserve">2-lane urban - upgrade existing road layout with active modes on both sides, 20m cross-section </v>
      </c>
      <c r="D76" s="355" t="s">
        <v>155</v>
      </c>
      <c r="E76" s="355" t="s">
        <v>190</v>
      </c>
      <c r="F76" s="355" t="s">
        <v>826</v>
      </c>
      <c r="H76" s="355" t="str">
        <f t="shared" si="7"/>
        <v>Transport - Drury East IPA</v>
      </c>
      <c r="I76" s="359">
        <f>_xlfn.XLOOKUP($H76,DC_growth_AGS!$A$665:$A$673,DC_growth_AGS!$O$665:$O$673,"Not found",0)</f>
        <v>0.95615833786134774</v>
      </c>
      <c r="J76" s="355">
        <v>2038</v>
      </c>
      <c r="K76" s="362">
        <f t="shared" si="14"/>
        <v>0</v>
      </c>
      <c r="L76" s="362">
        <f t="shared" si="14"/>
        <v>-735502.85159268964</v>
      </c>
      <c r="M76" s="362">
        <f t="shared" si="14"/>
        <v>-454105.72035795008</v>
      </c>
      <c r="N76" s="362">
        <f t="shared" si="14"/>
        <v>-4639267.8861914603</v>
      </c>
      <c r="O76" s="362">
        <f t="shared" si="14"/>
        <v>0</v>
      </c>
      <c r="P76" s="362">
        <f t="shared" si="14"/>
        <v>0</v>
      </c>
      <c r="Q76" s="362">
        <f t="shared" si="14"/>
        <v>0</v>
      </c>
      <c r="R76" s="362">
        <f t="shared" si="14"/>
        <v>0</v>
      </c>
      <c r="S76" s="362">
        <f t="shared" si="14"/>
        <v>0</v>
      </c>
      <c r="T76" s="362">
        <f t="shared" si="14"/>
        <v>0</v>
      </c>
      <c r="U76" s="362">
        <f t="shared" si="14"/>
        <v>0</v>
      </c>
      <c r="V76" s="362">
        <f t="shared" si="14"/>
        <v>0</v>
      </c>
      <c r="W76" s="362">
        <f t="shared" si="14"/>
        <v>0</v>
      </c>
      <c r="X76" s="362">
        <f t="shared" si="14"/>
        <v>0</v>
      </c>
      <c r="Y76" s="362">
        <f t="shared" si="14"/>
        <v>0</v>
      </c>
      <c r="Z76" s="362">
        <f t="shared" si="14"/>
        <v>0</v>
      </c>
      <c r="AA76" s="362">
        <f t="shared" si="14"/>
        <v>0</v>
      </c>
      <c r="AB76" s="362">
        <f t="shared" si="14"/>
        <v>0</v>
      </c>
      <c r="AC76" s="362">
        <f t="shared" si="14"/>
        <v>0</v>
      </c>
      <c r="AD76" s="362">
        <f t="shared" si="14"/>
        <v>0</v>
      </c>
      <c r="AE76" s="363">
        <f t="shared" si="9"/>
        <v>-5828876.4581420999</v>
      </c>
      <c r="AF76" s="349"/>
      <c r="AG76" s="349">
        <f t="shared" si="11"/>
        <v>-5828876.4581420999</v>
      </c>
      <c r="AH76" s="353">
        <v>0</v>
      </c>
      <c r="AI76" s="354" t="str">
        <f t="shared" si="10"/>
        <v>Arterial</v>
      </c>
      <c r="AJ76" s="349"/>
      <c r="AK76" s="349"/>
      <c r="AL76" s="355">
        <f>_xlfn.XLOOKUP(A76,'P1 Date Adjustment'!B:B,'P1 Date Adjustment'!F:F,"not found",0)</f>
        <v>2038</v>
      </c>
      <c r="AM76" s="349">
        <f t="shared" si="12"/>
        <v>-5573328.8258162895</v>
      </c>
      <c r="AN76" s="360"/>
      <c r="AO76" s="360"/>
    </row>
    <row r="77" spans="1:41" ht="30" x14ac:dyDescent="0.25">
      <c r="A77" s="129">
        <v>25</v>
      </c>
      <c r="B77" s="358" t="s">
        <v>296</v>
      </c>
      <c r="C77" s="358" t="str">
        <f>_xlfn.XLOOKUP($A77,'Total project cost for DCs'!A:A,'Total project cost for DCs'!C:C,"Not found",0)</f>
        <v>2-lane urban- upgrade existing road layout to 2-lane urban with active modes on both sides</v>
      </c>
      <c r="D77" s="355" t="s">
        <v>155</v>
      </c>
      <c r="E77" s="355" t="s">
        <v>199</v>
      </c>
      <c r="F77" s="355" t="s">
        <v>826</v>
      </c>
      <c r="H77" s="355" t="str">
        <f t="shared" si="7"/>
        <v>Transport - Drury East IPA</v>
      </c>
      <c r="I77" s="359">
        <f>_xlfn.XLOOKUP($H77,DC_growth_AGS!$A$665:$A$673,DC_growth_AGS!$O$665:$O$673,"Not found",0)</f>
        <v>0.95615833786134774</v>
      </c>
      <c r="J77" s="355">
        <v>2039</v>
      </c>
      <c r="K77" s="362">
        <f t="shared" si="14"/>
        <v>0</v>
      </c>
      <c r="L77" s="362">
        <f t="shared" si="14"/>
        <v>0</v>
      </c>
      <c r="M77" s="362">
        <f t="shared" si="14"/>
        <v>0</v>
      </c>
      <c r="N77" s="362">
        <f t="shared" si="14"/>
        <v>0</v>
      </c>
      <c r="O77" s="362">
        <f t="shared" si="14"/>
        <v>0</v>
      </c>
      <c r="P77" s="362">
        <f t="shared" si="14"/>
        <v>0</v>
      </c>
      <c r="Q77" s="362">
        <f t="shared" si="14"/>
        <v>0</v>
      </c>
      <c r="R77" s="362">
        <f t="shared" si="14"/>
        <v>0</v>
      </c>
      <c r="S77" s="362">
        <f t="shared" si="14"/>
        <v>0</v>
      </c>
      <c r="T77" s="362">
        <f t="shared" si="14"/>
        <v>0</v>
      </c>
      <c r="U77" s="362">
        <f t="shared" si="14"/>
        <v>0</v>
      </c>
      <c r="V77" s="362">
        <f t="shared" si="14"/>
        <v>0</v>
      </c>
      <c r="W77" s="362">
        <f t="shared" si="14"/>
        <v>0</v>
      </c>
      <c r="X77" s="362">
        <f t="shared" si="14"/>
        <v>0</v>
      </c>
      <c r="Y77" s="362">
        <f t="shared" si="14"/>
        <v>0</v>
      </c>
      <c r="Z77" s="362">
        <f t="shared" si="14"/>
        <v>0</v>
      </c>
      <c r="AA77" s="362">
        <f t="shared" si="14"/>
        <v>0</v>
      </c>
      <c r="AB77" s="362">
        <f t="shared" si="14"/>
        <v>0</v>
      </c>
      <c r="AC77" s="362">
        <f t="shared" si="14"/>
        <v>0</v>
      </c>
      <c r="AD77" s="362">
        <f t="shared" si="14"/>
        <v>0</v>
      </c>
      <c r="AE77" s="363">
        <f t="shared" si="9"/>
        <v>0</v>
      </c>
      <c r="AF77" s="349"/>
      <c r="AG77" s="349">
        <f t="shared" si="11"/>
        <v>0</v>
      </c>
      <c r="AH77" s="353">
        <v>0</v>
      </c>
      <c r="AI77" s="354" t="str">
        <f t="shared" si="10"/>
        <v>Collector</v>
      </c>
      <c r="AJ77" s="349"/>
      <c r="AK77" s="349"/>
      <c r="AL77" s="355">
        <f>_xlfn.XLOOKUP(A77,'P1 Date Adjustment'!B:B,'P1 Date Adjustment'!F:F,"not found",0)</f>
        <v>2039</v>
      </c>
      <c r="AM77" s="349">
        <f t="shared" si="12"/>
        <v>0</v>
      </c>
      <c r="AN77" s="360"/>
      <c r="AO77" s="360"/>
    </row>
    <row r="78" spans="1:41" ht="45" x14ac:dyDescent="0.25">
      <c r="A78" s="129" t="s">
        <v>298</v>
      </c>
      <c r="B78" s="358" t="s">
        <v>299</v>
      </c>
      <c r="C78" s="358" t="str">
        <f>_xlfn.XLOOKUP($A78,'Total project cost for DCs'!A:A,'Total project cost for DCs'!C:C,"Not found",0)</f>
        <v>Active mode upgrades- existing road layout with active modes on both sides + intersection upgrades for active mode crossing</v>
      </c>
      <c r="D78" s="355" t="s">
        <v>155</v>
      </c>
      <c r="E78" s="355" t="s">
        <v>199</v>
      </c>
      <c r="F78" s="355" t="s">
        <v>826</v>
      </c>
      <c r="H78" s="355" t="str">
        <f t="shared" si="7"/>
        <v>Transport - Drury East IPA</v>
      </c>
      <c r="I78" s="359">
        <f>_xlfn.XLOOKUP($H78,DC_growth_AGS!$A$665:$A$673,DC_growth_AGS!$O$665:$O$673,"Not found",0)</f>
        <v>0.95615833786134774</v>
      </c>
      <c r="J78" s="355">
        <v>2039</v>
      </c>
      <c r="K78" s="362">
        <f t="shared" si="14"/>
        <v>0</v>
      </c>
      <c r="L78" s="362">
        <f t="shared" si="14"/>
        <v>0</v>
      </c>
      <c r="M78" s="362">
        <f t="shared" si="14"/>
        <v>0</v>
      </c>
      <c r="N78" s="362">
        <f t="shared" si="14"/>
        <v>0</v>
      </c>
      <c r="O78" s="362">
        <f t="shared" si="14"/>
        <v>0</v>
      </c>
      <c r="P78" s="362">
        <f t="shared" si="14"/>
        <v>0</v>
      </c>
      <c r="Q78" s="362">
        <f t="shared" si="14"/>
        <v>0</v>
      </c>
      <c r="R78" s="362">
        <f t="shared" si="14"/>
        <v>0</v>
      </c>
      <c r="S78" s="362">
        <f t="shared" si="14"/>
        <v>0</v>
      </c>
      <c r="T78" s="362">
        <f t="shared" si="14"/>
        <v>0</v>
      </c>
      <c r="U78" s="362">
        <f t="shared" si="14"/>
        <v>0</v>
      </c>
      <c r="V78" s="362">
        <f t="shared" si="14"/>
        <v>0</v>
      </c>
      <c r="W78" s="362">
        <f t="shared" si="14"/>
        <v>0</v>
      </c>
      <c r="X78" s="362">
        <f t="shared" si="14"/>
        <v>0</v>
      </c>
      <c r="Y78" s="362">
        <f t="shared" si="14"/>
        <v>0</v>
      </c>
      <c r="Z78" s="362">
        <f t="shared" si="14"/>
        <v>0</v>
      </c>
      <c r="AA78" s="362">
        <f t="shared" si="14"/>
        <v>0</v>
      </c>
      <c r="AB78" s="362">
        <f t="shared" si="14"/>
        <v>0</v>
      </c>
      <c r="AC78" s="362">
        <f t="shared" si="14"/>
        <v>0</v>
      </c>
      <c r="AD78" s="362">
        <f t="shared" si="14"/>
        <v>0</v>
      </c>
      <c r="AE78" s="363">
        <f t="shared" si="9"/>
        <v>0</v>
      </c>
      <c r="AF78" s="349"/>
      <c r="AG78" s="349">
        <f t="shared" si="11"/>
        <v>0</v>
      </c>
      <c r="AH78" s="353">
        <v>0</v>
      </c>
      <c r="AI78" s="354" t="str">
        <f t="shared" si="10"/>
        <v>Collector</v>
      </c>
      <c r="AJ78" s="349"/>
      <c r="AK78" s="349"/>
      <c r="AL78" s="355">
        <f>_xlfn.XLOOKUP(A78,'P1 Date Adjustment'!B:B,'P1 Date Adjustment'!F:F,"not found",0)</f>
        <v>2039</v>
      </c>
      <c r="AM78" s="349">
        <f t="shared" si="12"/>
        <v>0</v>
      </c>
      <c r="AN78" s="360"/>
      <c r="AO78" s="360"/>
    </row>
    <row r="79" spans="1:41" ht="30" x14ac:dyDescent="0.25">
      <c r="A79" s="129" t="s">
        <v>304</v>
      </c>
      <c r="B79" s="358" t="s">
        <v>305</v>
      </c>
      <c r="C79" s="358" t="str">
        <f>_xlfn.XLOOKUP($A79,'Total project cost for DCs'!A:A,'Total project cost for DCs'!C:C,"Not found",0)</f>
        <v>2-lane collector to connect with Drury Central Station, including bridge over streamM)</v>
      </c>
      <c r="D79" s="355" t="s">
        <v>155</v>
      </c>
      <c r="E79" s="355" t="s">
        <v>223</v>
      </c>
      <c r="F79" s="355" t="s">
        <v>826</v>
      </c>
      <c r="H79" s="355" t="str">
        <f t="shared" si="7"/>
        <v>Transport - Drury East IPA</v>
      </c>
      <c r="I79" s="359">
        <f>_xlfn.XLOOKUP($H79,DC_growth_AGS!$A$665:$A$673,DC_growth_AGS!$O$665:$O$673,"Not found",0)</f>
        <v>0.95615833786134774</v>
      </c>
      <c r="J79" s="355">
        <v>2035</v>
      </c>
      <c r="K79" s="362">
        <f t="shared" si="14"/>
        <v>0</v>
      </c>
      <c r="L79" s="362">
        <f t="shared" si="14"/>
        <v>0</v>
      </c>
      <c r="M79" s="362">
        <f t="shared" si="14"/>
        <v>0</v>
      </c>
      <c r="N79" s="362">
        <f t="shared" si="14"/>
        <v>0</v>
      </c>
      <c r="O79" s="362">
        <f t="shared" si="14"/>
        <v>0</v>
      </c>
      <c r="P79" s="362">
        <f t="shared" si="14"/>
        <v>0</v>
      </c>
      <c r="Q79" s="362">
        <f t="shared" si="14"/>
        <v>0</v>
      </c>
      <c r="R79" s="362">
        <f t="shared" si="14"/>
        <v>0</v>
      </c>
      <c r="S79" s="362">
        <f t="shared" si="14"/>
        <v>0</v>
      </c>
      <c r="T79" s="362">
        <f t="shared" si="14"/>
        <v>0</v>
      </c>
      <c r="U79" s="362">
        <f t="shared" si="14"/>
        <v>0</v>
      </c>
      <c r="V79" s="362">
        <f t="shared" si="14"/>
        <v>0</v>
      </c>
      <c r="W79" s="362">
        <f t="shared" si="14"/>
        <v>0</v>
      </c>
      <c r="X79" s="362">
        <f t="shared" si="14"/>
        <v>0</v>
      </c>
      <c r="Y79" s="362">
        <f t="shared" si="14"/>
        <v>0</v>
      </c>
      <c r="Z79" s="362">
        <f t="shared" si="14"/>
        <v>0</v>
      </c>
      <c r="AA79" s="362">
        <f t="shared" si="14"/>
        <v>0</v>
      </c>
      <c r="AB79" s="362">
        <f t="shared" si="14"/>
        <v>0</v>
      </c>
      <c r="AC79" s="362">
        <f t="shared" si="14"/>
        <v>0</v>
      </c>
      <c r="AD79" s="362">
        <f t="shared" si="14"/>
        <v>0</v>
      </c>
      <c r="AE79" s="363">
        <f t="shared" si="9"/>
        <v>0</v>
      </c>
      <c r="AF79" s="349"/>
      <c r="AG79" s="349">
        <f t="shared" si="11"/>
        <v>0</v>
      </c>
      <c r="AH79" s="353">
        <v>0</v>
      </c>
      <c r="AI79" s="354" t="str">
        <f t="shared" si="10"/>
        <v>Collector</v>
      </c>
      <c r="AJ79" s="349"/>
      <c r="AK79" s="349"/>
      <c r="AL79" s="355">
        <f>_xlfn.XLOOKUP(A79,'P1 Date Adjustment'!B:B,'P1 Date Adjustment'!F:F,"not found",0)</f>
        <v>2035</v>
      </c>
      <c r="AM79" s="349">
        <f t="shared" si="12"/>
        <v>0</v>
      </c>
      <c r="AN79" s="360"/>
      <c r="AO79" s="360"/>
    </row>
    <row r="80" spans="1:41" ht="30" x14ac:dyDescent="0.25">
      <c r="A80" s="129">
        <v>31</v>
      </c>
      <c r="B80" s="358" t="s">
        <v>311</v>
      </c>
      <c r="C80" s="358" t="str">
        <f>_xlfn.XLOOKUP($A80,'Total project cost for DCs'!A:A,'Total project cost for DCs'!C:C,"Not found",0)</f>
        <v>2-lane urban - upgrade existing roadwith active modes on both sides / Mill Road design ?</v>
      </c>
      <c r="D80" s="355" t="s">
        <v>155</v>
      </c>
      <c r="E80" s="355" t="s">
        <v>199</v>
      </c>
      <c r="F80" s="355" t="s">
        <v>826</v>
      </c>
      <c r="H80" s="355" t="str">
        <f t="shared" si="7"/>
        <v>Transport - Drury East IPA</v>
      </c>
      <c r="I80" s="359">
        <f>_xlfn.XLOOKUP($H80,DC_growth_AGS!$A$665:$A$673,DC_growth_AGS!$O$665:$O$673,"Not found",0)</f>
        <v>0.95615833786134774</v>
      </c>
      <c r="J80" s="355">
        <v>2039</v>
      </c>
      <c r="K80" s="362">
        <f t="shared" si="14"/>
        <v>0</v>
      </c>
      <c r="L80" s="362">
        <f t="shared" si="14"/>
        <v>0</v>
      </c>
      <c r="M80" s="362">
        <f t="shared" si="14"/>
        <v>0</v>
      </c>
      <c r="N80" s="362">
        <f t="shared" si="14"/>
        <v>0</v>
      </c>
      <c r="O80" s="362">
        <f t="shared" si="14"/>
        <v>0</v>
      </c>
      <c r="P80" s="362">
        <f t="shared" si="14"/>
        <v>0</v>
      </c>
      <c r="Q80" s="362">
        <f t="shared" si="14"/>
        <v>0</v>
      </c>
      <c r="R80" s="362">
        <f t="shared" si="14"/>
        <v>0</v>
      </c>
      <c r="S80" s="362">
        <f t="shared" si="14"/>
        <v>0</v>
      </c>
      <c r="T80" s="362">
        <f t="shared" si="14"/>
        <v>0</v>
      </c>
      <c r="U80" s="362">
        <f t="shared" si="14"/>
        <v>0</v>
      </c>
      <c r="V80" s="362">
        <f t="shared" si="14"/>
        <v>0</v>
      </c>
      <c r="W80" s="362">
        <f t="shared" si="14"/>
        <v>0</v>
      </c>
      <c r="X80" s="362">
        <f t="shared" si="14"/>
        <v>0</v>
      </c>
      <c r="Y80" s="362">
        <f t="shared" si="14"/>
        <v>0</v>
      </c>
      <c r="Z80" s="362">
        <f t="shared" si="14"/>
        <v>0</v>
      </c>
      <c r="AA80" s="362">
        <f t="shared" si="14"/>
        <v>0</v>
      </c>
      <c r="AB80" s="362">
        <f t="shared" si="14"/>
        <v>0</v>
      </c>
      <c r="AC80" s="362">
        <f t="shared" si="14"/>
        <v>0</v>
      </c>
      <c r="AD80" s="362">
        <f t="shared" si="14"/>
        <v>0</v>
      </c>
      <c r="AE80" s="363">
        <f t="shared" si="9"/>
        <v>0</v>
      </c>
      <c r="AF80" s="349"/>
      <c r="AG80" s="349">
        <f t="shared" si="11"/>
        <v>0</v>
      </c>
      <c r="AH80" s="353">
        <v>0</v>
      </c>
      <c r="AI80" s="354" t="str">
        <f t="shared" si="10"/>
        <v>Collector</v>
      </c>
      <c r="AJ80" s="349"/>
      <c r="AK80" s="349"/>
      <c r="AL80" s="355">
        <f>_xlfn.XLOOKUP(A80,'P1 Date Adjustment'!B:B,'P1 Date Adjustment'!F:F,"not found",0)</f>
        <v>2039</v>
      </c>
      <c r="AM80" s="349">
        <f t="shared" si="12"/>
        <v>0</v>
      </c>
      <c r="AN80" s="360"/>
      <c r="AO80" s="360"/>
    </row>
    <row r="81" spans="1:41" x14ac:dyDescent="0.25">
      <c r="A81" s="129">
        <v>32</v>
      </c>
      <c r="B81" s="358" t="s">
        <v>313</v>
      </c>
      <c r="C81" s="358" t="str">
        <f>_xlfn.XLOOKUP($A81,'Total project cost for DCs'!A:A,'Total project cost for DCs'!C:C,"Not found",0)</f>
        <v>Assume 1 simple roundabout intesection</v>
      </c>
      <c r="D81" s="355" t="s">
        <v>155</v>
      </c>
      <c r="E81" s="355" t="s">
        <v>190</v>
      </c>
      <c r="F81" s="355" t="s">
        <v>826</v>
      </c>
      <c r="H81" s="355" t="str">
        <f t="shared" si="7"/>
        <v>Transport - Drury East IPA</v>
      </c>
      <c r="I81" s="359">
        <f>_xlfn.XLOOKUP($H81,DC_growth_AGS!$A$665:$A$673,DC_growth_AGS!$O$665:$O$673,"Not found",0)</f>
        <v>0.95615833786134774</v>
      </c>
      <c r="J81" s="355">
        <v>2039</v>
      </c>
      <c r="K81" s="362">
        <f t="shared" si="14"/>
        <v>0</v>
      </c>
      <c r="L81" s="362">
        <f t="shared" si="14"/>
        <v>-118692.97074601697</v>
      </c>
      <c r="M81" s="362">
        <f t="shared" si="14"/>
        <v>-418985.24733852706</v>
      </c>
      <c r="N81" s="362">
        <f t="shared" si="14"/>
        <v>-50866.559775656096</v>
      </c>
      <c r="O81" s="362">
        <f t="shared" si="14"/>
        <v>-719496.55800777627</v>
      </c>
      <c r="P81" s="362">
        <f t="shared" si="14"/>
        <v>0</v>
      </c>
      <c r="Q81" s="362">
        <f t="shared" si="14"/>
        <v>0</v>
      </c>
      <c r="R81" s="362">
        <f t="shared" si="14"/>
        <v>0</v>
      </c>
      <c r="S81" s="362">
        <f t="shared" si="14"/>
        <v>0</v>
      </c>
      <c r="T81" s="362">
        <f t="shared" si="14"/>
        <v>0</v>
      </c>
      <c r="U81" s="362">
        <f t="shared" si="14"/>
        <v>0</v>
      </c>
      <c r="V81" s="362">
        <f t="shared" si="14"/>
        <v>0</v>
      </c>
      <c r="W81" s="362">
        <f t="shared" si="14"/>
        <v>0</v>
      </c>
      <c r="X81" s="362">
        <f t="shared" si="14"/>
        <v>0</v>
      </c>
      <c r="Y81" s="362">
        <f t="shared" si="14"/>
        <v>0</v>
      </c>
      <c r="Z81" s="362">
        <f t="shared" si="14"/>
        <v>0</v>
      </c>
      <c r="AA81" s="362">
        <f t="shared" si="14"/>
        <v>0</v>
      </c>
      <c r="AB81" s="362">
        <f t="shared" si="14"/>
        <v>0</v>
      </c>
      <c r="AC81" s="362">
        <f t="shared" si="14"/>
        <v>0</v>
      </c>
      <c r="AD81" s="362">
        <f t="shared" si="14"/>
        <v>0</v>
      </c>
      <c r="AE81" s="363">
        <f t="shared" si="9"/>
        <v>-1308041.3358679763</v>
      </c>
      <c r="AF81" s="349"/>
      <c r="AG81" s="349">
        <f t="shared" si="11"/>
        <v>-1308041.3358679763</v>
      </c>
      <c r="AH81" s="353">
        <v>0</v>
      </c>
      <c r="AI81" s="354" t="str">
        <f t="shared" si="10"/>
        <v>Arterial</v>
      </c>
      <c r="AJ81" s="349"/>
      <c r="AK81" s="349"/>
      <c r="AL81" s="355">
        <f>_xlfn.XLOOKUP(A81,'P1 Date Adjustment'!B:B,'P1 Date Adjustment'!F:F,"not found",0)</f>
        <v>2039</v>
      </c>
      <c r="AM81" s="349">
        <f t="shared" si="12"/>
        <v>-1250694.629557461</v>
      </c>
      <c r="AN81" s="360"/>
      <c r="AO81" s="360"/>
    </row>
    <row r="82" spans="1:41" ht="30" x14ac:dyDescent="0.25">
      <c r="A82" s="129">
        <v>33</v>
      </c>
      <c r="B82" s="358" t="s">
        <v>315</v>
      </c>
      <c r="C82" s="358" t="str">
        <f>_xlfn.XLOOKUP($A82,'Total project cost for DCs'!A:A,'Total project cost for DCs'!C:C,"Not found",0)</f>
        <v>2-lane urban- upgrade existing road layout to 2-lane urban with active modes on both sides (TDM )</v>
      </c>
      <c r="D82" s="355" t="s">
        <v>155</v>
      </c>
      <c r="E82" s="355" t="s">
        <v>199</v>
      </c>
      <c r="F82" s="355" t="s">
        <v>826</v>
      </c>
      <c r="H82" s="355" t="str">
        <f t="shared" si="7"/>
        <v>Transport - Drury East IPA</v>
      </c>
      <c r="I82" s="359">
        <f>_xlfn.XLOOKUP($H82,DC_growth_AGS!$A$665:$A$673,DC_growth_AGS!$O$665:$O$673,"Not found",0)</f>
        <v>0.95615833786134774</v>
      </c>
      <c r="J82" s="355">
        <v>2033</v>
      </c>
      <c r="K82" s="362">
        <f t="shared" si="14"/>
        <v>0</v>
      </c>
      <c r="L82" s="362">
        <f t="shared" si="14"/>
        <v>0</v>
      </c>
      <c r="M82" s="362">
        <f t="shared" si="14"/>
        <v>0</v>
      </c>
      <c r="N82" s="362">
        <f t="shared" si="14"/>
        <v>0</v>
      </c>
      <c r="O82" s="362">
        <f t="shared" si="14"/>
        <v>0</v>
      </c>
      <c r="P82" s="362">
        <f t="shared" si="14"/>
        <v>0</v>
      </c>
      <c r="Q82" s="362">
        <f t="shared" si="14"/>
        <v>0</v>
      </c>
      <c r="R82" s="362">
        <f t="shared" si="14"/>
        <v>0</v>
      </c>
      <c r="S82" s="362">
        <f t="shared" si="14"/>
        <v>0</v>
      </c>
      <c r="T82" s="362">
        <f t="shared" si="14"/>
        <v>0</v>
      </c>
      <c r="U82" s="362">
        <f t="shared" si="14"/>
        <v>0</v>
      </c>
      <c r="V82" s="362">
        <f t="shared" si="14"/>
        <v>0</v>
      </c>
      <c r="W82" s="362">
        <f t="shared" si="14"/>
        <v>0</v>
      </c>
      <c r="X82" s="362">
        <f t="shared" si="14"/>
        <v>0</v>
      </c>
      <c r="Y82" s="362">
        <f t="shared" si="14"/>
        <v>0</v>
      </c>
      <c r="Z82" s="362">
        <f t="shared" si="14"/>
        <v>0</v>
      </c>
      <c r="AA82" s="362">
        <f t="shared" si="14"/>
        <v>0</v>
      </c>
      <c r="AB82" s="362">
        <f t="shared" si="14"/>
        <v>0</v>
      </c>
      <c r="AC82" s="362">
        <f t="shared" si="14"/>
        <v>0</v>
      </c>
      <c r="AD82" s="362">
        <f t="shared" si="14"/>
        <v>0</v>
      </c>
      <c r="AE82" s="363">
        <f t="shared" si="9"/>
        <v>0</v>
      </c>
      <c r="AF82" s="349"/>
      <c r="AG82" s="349">
        <f t="shared" si="11"/>
        <v>0</v>
      </c>
      <c r="AH82" s="353">
        <v>0</v>
      </c>
      <c r="AI82" s="354" t="str">
        <f t="shared" si="10"/>
        <v>Collector</v>
      </c>
      <c r="AJ82" s="349"/>
      <c r="AK82" s="349"/>
      <c r="AL82" s="355">
        <f>_xlfn.XLOOKUP(A82,'P1 Date Adjustment'!B:B,'P1 Date Adjustment'!F:F,"not found",0)</f>
        <v>2033</v>
      </c>
      <c r="AM82" s="349">
        <f t="shared" si="12"/>
        <v>0</v>
      </c>
      <c r="AN82" s="360"/>
      <c r="AO82" s="360"/>
    </row>
    <row r="83" spans="1:41" ht="30" x14ac:dyDescent="0.25">
      <c r="A83" s="129" t="s">
        <v>326</v>
      </c>
      <c r="B83" s="358" t="s">
        <v>327</v>
      </c>
      <c r="C83" s="358" t="str">
        <f>_xlfn.XLOOKUP($A83,'Total project cost for DCs'!A:A,'Total project cost for DCs'!C:C,"Not found",0)</f>
        <v>2-lane urban- upgrade existing road layout with active modes on both sides (Under construction)</v>
      </c>
      <c r="D83" s="355" t="s">
        <v>155</v>
      </c>
      <c r="E83" s="355" t="s">
        <v>227</v>
      </c>
      <c r="F83" s="355" t="s">
        <v>826</v>
      </c>
      <c r="H83" s="355" t="str">
        <f t="shared" si="7"/>
        <v>Transport - Drury East IPA</v>
      </c>
      <c r="I83" s="359">
        <f>_xlfn.XLOOKUP($H83,DC_growth_AGS!$A$665:$A$673,DC_growth_AGS!$O$665:$O$673,"Not found",0)</f>
        <v>0.95615833786134774</v>
      </c>
      <c r="J83" s="355">
        <v>2033</v>
      </c>
      <c r="K83" s="362">
        <f t="shared" si="14"/>
        <v>0</v>
      </c>
      <c r="L83" s="362">
        <f t="shared" si="14"/>
        <v>0</v>
      </c>
      <c r="M83" s="362">
        <f t="shared" si="14"/>
        <v>-11540813.375362439</v>
      </c>
      <c r="N83" s="362">
        <f t="shared" si="14"/>
        <v>-992043.72020022548</v>
      </c>
      <c r="O83" s="362">
        <f t="shared" si="14"/>
        <v>-10653025.229473135</v>
      </c>
      <c r="P83" s="362">
        <f t="shared" si="14"/>
        <v>0</v>
      </c>
      <c r="Q83" s="362">
        <f t="shared" si="14"/>
        <v>0</v>
      </c>
      <c r="R83" s="362">
        <f t="shared" si="14"/>
        <v>0</v>
      </c>
      <c r="S83" s="362">
        <f t="shared" si="14"/>
        <v>0</v>
      </c>
      <c r="T83" s="362">
        <f t="shared" si="14"/>
        <v>0</v>
      </c>
      <c r="U83" s="362">
        <f t="shared" si="14"/>
        <v>0</v>
      </c>
      <c r="V83" s="362">
        <f t="shared" si="14"/>
        <v>0</v>
      </c>
      <c r="W83" s="362">
        <f t="shared" si="14"/>
        <v>0</v>
      </c>
      <c r="X83" s="362">
        <f t="shared" si="14"/>
        <v>0</v>
      </c>
      <c r="Y83" s="362">
        <f t="shared" si="14"/>
        <v>0</v>
      </c>
      <c r="Z83" s="362">
        <f t="shared" ref="Z83:AD83" si="15">IF($AI83="Arterial",-Z30*$AJ$2,0)</f>
        <v>0</v>
      </c>
      <c r="AA83" s="362">
        <f t="shared" si="15"/>
        <v>0</v>
      </c>
      <c r="AB83" s="362">
        <f t="shared" si="15"/>
        <v>0</v>
      </c>
      <c r="AC83" s="362">
        <f t="shared" si="15"/>
        <v>0</v>
      </c>
      <c r="AD83" s="362">
        <f t="shared" si="15"/>
        <v>0</v>
      </c>
      <c r="AE83" s="363">
        <f t="shared" si="9"/>
        <v>-23185882.325035799</v>
      </c>
      <c r="AF83" s="349"/>
      <c r="AG83" s="349">
        <f t="shared" si="11"/>
        <v>-23185882.325035799</v>
      </c>
      <c r="AH83" s="353">
        <v>0</v>
      </c>
      <c r="AI83" s="354" t="str">
        <f t="shared" si="10"/>
        <v>Arterial</v>
      </c>
      <c r="AJ83" s="349"/>
      <c r="AK83" s="349"/>
      <c r="AL83" s="355">
        <f>_xlfn.XLOOKUP(A83,'P1 Date Adjustment'!B:B,'P1 Date Adjustment'!F:F,"not found",0)</f>
        <v>2033</v>
      </c>
      <c r="AM83" s="349">
        <f t="shared" si="12"/>
        <v>-22169374.705755029</v>
      </c>
      <c r="AN83" s="360"/>
      <c r="AO83" s="360"/>
    </row>
    <row r="84" spans="1:41" ht="45" x14ac:dyDescent="0.25">
      <c r="A84" s="129" t="s">
        <v>334</v>
      </c>
      <c r="B84" s="358" t="s">
        <v>335</v>
      </c>
      <c r="C84" s="358" t="str">
        <f>_xlfn.XLOOKUP($A84,'Total project cost for DCs'!A:A,'Total project cost for DCs'!C:C,"Not found",0)</f>
        <v>4-lane urban- upgrade interim 2-lane urban corridor to a 4-lane corridor with active modes on both sides (SGA design)</v>
      </c>
      <c r="D84" s="355" t="s">
        <v>155</v>
      </c>
      <c r="E84" s="355" t="s">
        <v>157</v>
      </c>
      <c r="F84" s="355" t="s">
        <v>826</v>
      </c>
      <c r="H84" s="355" t="str">
        <f t="shared" si="7"/>
        <v>Transport - Drury East IPA</v>
      </c>
      <c r="I84" s="359">
        <f>_xlfn.XLOOKUP($H84,DC_growth_AGS!$A$665:$A$673,DC_growth_AGS!$O$665:$O$673,"Not found",0)</f>
        <v>0.95615833786134774</v>
      </c>
      <c r="J84" s="355">
        <v>2050</v>
      </c>
      <c r="K84" s="362">
        <f t="shared" ref="K84:AD96" si="16">IF($AI84="Arterial",-K31*$AJ$2,0)</f>
        <v>0</v>
      </c>
      <c r="L84" s="362">
        <f t="shared" si="16"/>
        <v>0</v>
      </c>
      <c r="M84" s="362">
        <f t="shared" si="16"/>
        <v>0</v>
      </c>
      <c r="N84" s="362">
        <f t="shared" si="16"/>
        <v>0</v>
      </c>
      <c r="O84" s="362">
        <f t="shared" si="16"/>
        <v>0</v>
      </c>
      <c r="P84" s="362">
        <f t="shared" si="16"/>
        <v>0</v>
      </c>
      <c r="Q84" s="362">
        <f t="shared" si="16"/>
        <v>0</v>
      </c>
      <c r="R84" s="362">
        <f t="shared" si="16"/>
        <v>0</v>
      </c>
      <c r="S84" s="362">
        <f t="shared" si="16"/>
        <v>0</v>
      </c>
      <c r="T84" s="362">
        <f t="shared" si="16"/>
        <v>0</v>
      </c>
      <c r="U84" s="362">
        <f t="shared" si="16"/>
        <v>0</v>
      </c>
      <c r="V84" s="362">
        <f t="shared" si="16"/>
        <v>0</v>
      </c>
      <c r="W84" s="362">
        <f t="shared" si="16"/>
        <v>0</v>
      </c>
      <c r="X84" s="362">
        <f t="shared" si="16"/>
        <v>-22794922.427907757</v>
      </c>
      <c r="Y84" s="362">
        <f t="shared" si="16"/>
        <v>-1366863.3132540453</v>
      </c>
      <c r="Z84" s="362">
        <f t="shared" si="16"/>
        <v>-13964248.389106942</v>
      </c>
      <c r="AA84" s="362">
        <f t="shared" si="16"/>
        <v>0</v>
      </c>
      <c r="AB84" s="362">
        <f t="shared" si="16"/>
        <v>0</v>
      </c>
      <c r="AC84" s="362">
        <f t="shared" si="16"/>
        <v>0</v>
      </c>
      <c r="AD84" s="362">
        <f t="shared" si="16"/>
        <v>0</v>
      </c>
      <c r="AE84" s="363">
        <f t="shared" si="9"/>
        <v>-38126034.130268745</v>
      </c>
      <c r="AF84" s="349"/>
      <c r="AG84" s="349">
        <f t="shared" si="11"/>
        <v>-38126034.130268745</v>
      </c>
      <c r="AH84" s="353">
        <v>0</v>
      </c>
      <c r="AI84" s="354" t="str">
        <f t="shared" si="10"/>
        <v>Arterial</v>
      </c>
      <c r="AJ84" s="349"/>
      <c r="AK84" s="349"/>
      <c r="AL84" s="355">
        <f>_xlfn.XLOOKUP(A84,'P1 Date Adjustment'!B:B,'P1 Date Adjustment'!F:F,"not found",0)</f>
        <v>2050</v>
      </c>
      <c r="AM84" s="349">
        <f t="shared" si="12"/>
        <v>-36454525.423242778</v>
      </c>
      <c r="AN84" s="360"/>
      <c r="AO84" s="360"/>
    </row>
    <row r="85" spans="1:41" ht="30" x14ac:dyDescent="0.25">
      <c r="A85" s="129" t="s">
        <v>342</v>
      </c>
      <c r="B85" s="358" t="s">
        <v>343</v>
      </c>
      <c r="C85" s="358" t="str">
        <f>_xlfn.XLOOKUP($A85,'Total project cost for DCs'!A:A,'Total project cost for DCs'!C:C,"Not found",0)</f>
        <v>Upgrade interim 2-lane bridges (3No. to 4 lane bridges with active modes on both sides (SGA design)</v>
      </c>
      <c r="D85" s="355" t="s">
        <v>155</v>
      </c>
      <c r="E85" s="355" t="s">
        <v>345</v>
      </c>
      <c r="F85" s="355" t="s">
        <v>826</v>
      </c>
      <c r="H85" s="355" t="str">
        <f t="shared" si="7"/>
        <v>Transport - Drury East IPA</v>
      </c>
      <c r="I85" s="359">
        <f>_xlfn.XLOOKUP($H85,DC_growth_AGS!$A$665:$A$673,DC_growth_AGS!$O$665:$O$673,"Not found",0)</f>
        <v>0.95615833786134774</v>
      </c>
      <c r="J85" s="355">
        <v>2050</v>
      </c>
      <c r="K85" s="362">
        <f t="shared" si="16"/>
        <v>0</v>
      </c>
      <c r="L85" s="362">
        <f t="shared" si="16"/>
        <v>0</v>
      </c>
      <c r="M85" s="362">
        <f t="shared" si="16"/>
        <v>0</v>
      </c>
      <c r="N85" s="362">
        <f t="shared" si="16"/>
        <v>0</v>
      </c>
      <c r="O85" s="362">
        <f t="shared" si="16"/>
        <v>0</v>
      </c>
      <c r="P85" s="362">
        <f t="shared" si="16"/>
        <v>0</v>
      </c>
      <c r="Q85" s="362">
        <f t="shared" si="16"/>
        <v>0</v>
      </c>
      <c r="R85" s="362">
        <f t="shared" si="16"/>
        <v>0</v>
      </c>
      <c r="S85" s="362">
        <f t="shared" si="16"/>
        <v>0</v>
      </c>
      <c r="T85" s="362">
        <f t="shared" si="16"/>
        <v>0</v>
      </c>
      <c r="U85" s="362">
        <f t="shared" si="16"/>
        <v>0</v>
      </c>
      <c r="V85" s="362">
        <f t="shared" si="16"/>
        <v>0</v>
      </c>
      <c r="W85" s="362">
        <f t="shared" si="16"/>
        <v>0</v>
      </c>
      <c r="X85" s="362">
        <f t="shared" si="16"/>
        <v>0</v>
      </c>
      <c r="Y85" s="362">
        <f t="shared" si="16"/>
        <v>-1454338.7603289005</v>
      </c>
      <c r="Z85" s="362">
        <f t="shared" si="16"/>
        <v>-14857921.413363773</v>
      </c>
      <c r="AA85" s="362">
        <f t="shared" si="16"/>
        <v>0</v>
      </c>
      <c r="AB85" s="362">
        <f t="shared" si="16"/>
        <v>0</v>
      </c>
      <c r="AC85" s="362">
        <f t="shared" si="16"/>
        <v>0</v>
      </c>
      <c r="AD85" s="362">
        <f t="shared" si="16"/>
        <v>0</v>
      </c>
      <c r="AE85" s="363">
        <f t="shared" si="9"/>
        <v>-16312260.173692673</v>
      </c>
      <c r="AF85" s="349"/>
      <c r="AG85" s="349">
        <f t="shared" si="11"/>
        <v>-16312260.173692673</v>
      </c>
      <c r="AH85" s="353">
        <v>0</v>
      </c>
      <c r="AI85" s="354" t="str">
        <f t="shared" si="10"/>
        <v>Arterial</v>
      </c>
      <c r="AJ85" s="349"/>
      <c r="AK85" s="349"/>
      <c r="AL85" s="355">
        <f>_xlfn.XLOOKUP(A85,'P1 Date Adjustment'!B:B,'P1 Date Adjustment'!F:F,"not found",0)</f>
        <v>2050</v>
      </c>
      <c r="AM85" s="349">
        <f t="shared" si="12"/>
        <v>-15597103.574439846</v>
      </c>
      <c r="AN85" s="360"/>
      <c r="AO85" s="360"/>
    </row>
    <row r="86" spans="1:41" ht="30" x14ac:dyDescent="0.25">
      <c r="A86" s="129" t="s">
        <v>346</v>
      </c>
      <c r="B86" s="358" t="s">
        <v>347</v>
      </c>
      <c r="C86" s="358" t="str">
        <f>_xlfn.XLOOKUP($A86,'Total project cost for DCs'!A:A,'Total project cost for DCs'!C:C,"Not found",0)</f>
        <v>2-lane urban- new road layout with active modes on both sides (TDM)</v>
      </c>
      <c r="D86" s="355" t="s">
        <v>155</v>
      </c>
      <c r="E86" s="355" t="s">
        <v>227</v>
      </c>
      <c r="F86" s="355" t="s">
        <v>826</v>
      </c>
      <c r="H86" s="355" t="str">
        <f t="shared" si="7"/>
        <v>Transport - Drury East IPA</v>
      </c>
      <c r="I86" s="359">
        <f>_xlfn.XLOOKUP($H86,DC_growth_AGS!$A$665:$A$673,DC_growth_AGS!$O$665:$O$673,"Not found",0)</f>
        <v>0.95615833786134774</v>
      </c>
      <c r="J86" s="355">
        <v>2044</v>
      </c>
      <c r="K86" s="362">
        <f t="shared" si="16"/>
        <v>0</v>
      </c>
      <c r="L86" s="362">
        <f t="shared" si="16"/>
        <v>0</v>
      </c>
      <c r="M86" s="362">
        <f t="shared" si="16"/>
        <v>0</v>
      </c>
      <c r="N86" s="362">
        <f t="shared" si="16"/>
        <v>0</v>
      </c>
      <c r="O86" s="362">
        <f t="shared" si="16"/>
        <v>0</v>
      </c>
      <c r="P86" s="362">
        <f t="shared" si="16"/>
        <v>0</v>
      </c>
      <c r="Q86" s="362">
        <f t="shared" si="16"/>
        <v>0</v>
      </c>
      <c r="R86" s="362">
        <f t="shared" si="16"/>
        <v>-18471552.839328844</v>
      </c>
      <c r="S86" s="362">
        <f t="shared" si="16"/>
        <v>-581855.57228332502</v>
      </c>
      <c r="T86" s="362">
        <f t="shared" si="16"/>
        <v>-6916122.8295669286</v>
      </c>
      <c r="U86" s="362">
        <f t="shared" si="16"/>
        <v>0</v>
      </c>
      <c r="V86" s="362">
        <f t="shared" si="16"/>
        <v>0</v>
      </c>
      <c r="W86" s="362">
        <f t="shared" si="16"/>
        <v>0</v>
      </c>
      <c r="X86" s="362">
        <f t="shared" si="16"/>
        <v>0</v>
      </c>
      <c r="Y86" s="362">
        <f t="shared" si="16"/>
        <v>0</v>
      </c>
      <c r="Z86" s="362">
        <f t="shared" si="16"/>
        <v>0</v>
      </c>
      <c r="AA86" s="362">
        <f t="shared" si="16"/>
        <v>0</v>
      </c>
      <c r="AB86" s="362">
        <f t="shared" si="16"/>
        <v>0</v>
      </c>
      <c r="AC86" s="362">
        <f t="shared" si="16"/>
        <v>0</v>
      </c>
      <c r="AD86" s="362">
        <f t="shared" si="16"/>
        <v>0</v>
      </c>
      <c r="AE86" s="363">
        <f t="shared" si="9"/>
        <v>-25969531.241179097</v>
      </c>
      <c r="AF86" s="349"/>
      <c r="AG86" s="349">
        <f t="shared" si="11"/>
        <v>-25969531.241179097</v>
      </c>
      <c r="AH86" s="353">
        <v>0</v>
      </c>
      <c r="AI86" s="354" t="str">
        <f t="shared" si="10"/>
        <v>Arterial</v>
      </c>
      <c r="AJ86" s="349"/>
      <c r="AK86" s="349"/>
      <c r="AL86" s="355">
        <f>_xlfn.XLOOKUP(A86,'P1 Date Adjustment'!B:B,'P1 Date Adjustment'!F:F,"not found",0)</f>
        <v>2044</v>
      </c>
      <c r="AM86" s="349">
        <f t="shared" si="12"/>
        <v>-24830983.82660415</v>
      </c>
      <c r="AN86" s="360"/>
      <c r="AO86" s="360"/>
    </row>
    <row r="87" spans="1:41" x14ac:dyDescent="0.25">
      <c r="A87" s="129" t="s">
        <v>348</v>
      </c>
      <c r="B87" s="358" t="s">
        <v>347</v>
      </c>
      <c r="C87" s="358" t="str">
        <f>_xlfn.XLOOKUP($A87,'Total project cost for DCs'!A:A,'Total project cost for DCs'!C:C,"Not found",0)</f>
        <v>2-lane urban- bridge construction</v>
      </c>
      <c r="D87" s="355" t="s">
        <v>155</v>
      </c>
      <c r="E87" s="355" t="s">
        <v>345</v>
      </c>
      <c r="F87" s="355" t="s">
        <v>826</v>
      </c>
      <c r="H87" s="355" t="str">
        <f t="shared" si="7"/>
        <v>Transport - Drury East IPA</v>
      </c>
      <c r="I87" s="359">
        <f>_xlfn.XLOOKUP($H87,DC_growth_AGS!$A$665:$A$673,DC_growth_AGS!$O$665:$O$673,"Not found",0)</f>
        <v>0.95615833786134774</v>
      </c>
      <c r="J87" s="355">
        <v>2044</v>
      </c>
      <c r="K87" s="362">
        <f t="shared" si="16"/>
        <v>0</v>
      </c>
      <c r="L87" s="362">
        <f t="shared" si="16"/>
        <v>0</v>
      </c>
      <c r="M87" s="362">
        <f t="shared" si="16"/>
        <v>0</v>
      </c>
      <c r="N87" s="362">
        <f t="shared" si="16"/>
        <v>0</v>
      </c>
      <c r="O87" s="362">
        <f t="shared" si="16"/>
        <v>0</v>
      </c>
      <c r="P87" s="362">
        <f t="shared" si="16"/>
        <v>0</v>
      </c>
      <c r="Q87" s="362">
        <f t="shared" si="16"/>
        <v>0</v>
      </c>
      <c r="R87" s="362">
        <f t="shared" si="16"/>
        <v>0</v>
      </c>
      <c r="S87" s="362">
        <f t="shared" si="16"/>
        <v>-1597375.0308574564</v>
      </c>
      <c r="T87" s="362">
        <f t="shared" si="16"/>
        <v>-16319218.962975465</v>
      </c>
      <c r="U87" s="362">
        <f t="shared" si="16"/>
        <v>0</v>
      </c>
      <c r="V87" s="362">
        <f t="shared" si="16"/>
        <v>0</v>
      </c>
      <c r="W87" s="362">
        <f t="shared" si="16"/>
        <v>0</v>
      </c>
      <c r="X87" s="362">
        <f t="shared" si="16"/>
        <v>0</v>
      </c>
      <c r="Y87" s="362">
        <f t="shared" si="16"/>
        <v>0</v>
      </c>
      <c r="Z87" s="362">
        <f t="shared" si="16"/>
        <v>0</v>
      </c>
      <c r="AA87" s="362">
        <f t="shared" si="16"/>
        <v>0</v>
      </c>
      <c r="AB87" s="362">
        <f t="shared" si="16"/>
        <v>0</v>
      </c>
      <c r="AC87" s="362">
        <f t="shared" si="16"/>
        <v>0</v>
      </c>
      <c r="AD87" s="362">
        <f t="shared" si="16"/>
        <v>0</v>
      </c>
      <c r="AE87" s="363">
        <f t="shared" si="9"/>
        <v>-17916593.99383292</v>
      </c>
      <c r="AF87" s="349"/>
      <c r="AG87" s="349">
        <f t="shared" si="11"/>
        <v>-17916593.99383292</v>
      </c>
      <c r="AH87" s="353">
        <v>0</v>
      </c>
      <c r="AI87" s="354" t="str">
        <f t="shared" si="10"/>
        <v>Arterial</v>
      </c>
      <c r="AJ87" s="349"/>
      <c r="AK87" s="349"/>
      <c r="AL87" s="355">
        <f>_xlfn.XLOOKUP(A87,'P1 Date Adjustment'!B:B,'P1 Date Adjustment'!F:F,"not found",0)</f>
        <v>2044</v>
      </c>
      <c r="AM87" s="349">
        <f t="shared" si="12"/>
        <v>-17131100.733279891</v>
      </c>
      <c r="AN87" s="360"/>
      <c r="AO87" s="360"/>
    </row>
    <row r="88" spans="1:41" ht="30" x14ac:dyDescent="0.25">
      <c r="A88" s="129" t="s">
        <v>350</v>
      </c>
      <c r="B88" s="358" t="s">
        <v>347</v>
      </c>
      <c r="C88" s="358" t="str">
        <f>_xlfn.XLOOKUP($A88,'Total project cost for DCs'!A:A,'Total project cost for DCs'!C:C,"Not found",0)</f>
        <v>4-lane urban- upgrade 2-lane urban with active modes on both sides (SGA design)</v>
      </c>
      <c r="D88" s="355" t="s">
        <v>155</v>
      </c>
      <c r="E88" s="355" t="s">
        <v>231</v>
      </c>
      <c r="F88" s="355" t="s">
        <v>826</v>
      </c>
      <c r="H88" s="355" t="str">
        <f t="shared" si="7"/>
        <v>Transport - Drury East IPA</v>
      </c>
      <c r="I88" s="359">
        <f>_xlfn.XLOOKUP($H88,DC_growth_AGS!$A$665:$A$673,DC_growth_AGS!$O$665:$O$673,"Not found",0)</f>
        <v>0.95615833786134774</v>
      </c>
      <c r="J88" s="355">
        <v>2049</v>
      </c>
      <c r="K88" s="362">
        <f t="shared" si="16"/>
        <v>0</v>
      </c>
      <c r="L88" s="362">
        <f t="shared" si="16"/>
        <v>0</v>
      </c>
      <c r="M88" s="362">
        <f t="shared" si="16"/>
        <v>0</v>
      </c>
      <c r="N88" s="362">
        <f t="shared" si="16"/>
        <v>0</v>
      </c>
      <c r="O88" s="362">
        <f t="shared" si="16"/>
        <v>0</v>
      </c>
      <c r="P88" s="362">
        <f t="shared" si="16"/>
        <v>0</v>
      </c>
      <c r="Q88" s="362">
        <f t="shared" si="16"/>
        <v>0</v>
      </c>
      <c r="R88" s="362">
        <f t="shared" si="16"/>
        <v>0</v>
      </c>
      <c r="S88" s="362">
        <f t="shared" si="16"/>
        <v>0</v>
      </c>
      <c r="T88" s="362">
        <f t="shared" si="16"/>
        <v>0</v>
      </c>
      <c r="U88" s="362">
        <f t="shared" si="16"/>
        <v>0</v>
      </c>
      <c r="V88" s="362">
        <f t="shared" si="16"/>
        <v>0</v>
      </c>
      <c r="W88" s="362">
        <f t="shared" si="16"/>
        <v>0</v>
      </c>
      <c r="X88" s="362">
        <f t="shared" si="16"/>
        <v>-768517.55083013838</v>
      </c>
      <c r="Y88" s="362">
        <f t="shared" si="16"/>
        <v>-7851384.8949763747</v>
      </c>
      <c r="Z88" s="362">
        <f t="shared" si="16"/>
        <v>0</v>
      </c>
      <c r="AA88" s="362">
        <f t="shared" si="16"/>
        <v>0</v>
      </c>
      <c r="AB88" s="362">
        <f t="shared" si="16"/>
        <v>0</v>
      </c>
      <c r="AC88" s="362">
        <f t="shared" si="16"/>
        <v>0</v>
      </c>
      <c r="AD88" s="362">
        <f t="shared" si="16"/>
        <v>0</v>
      </c>
      <c r="AE88" s="363">
        <f t="shared" si="9"/>
        <v>-8619902.4458065126</v>
      </c>
      <c r="AF88" s="349"/>
      <c r="AG88" s="349">
        <f t="shared" si="11"/>
        <v>-8619902.4458065126</v>
      </c>
      <c r="AH88" s="353">
        <v>0</v>
      </c>
      <c r="AI88" s="354" t="str">
        <f t="shared" si="10"/>
        <v>Arterial</v>
      </c>
      <c r="AJ88" s="349"/>
      <c r="AK88" s="349"/>
      <c r="AL88" s="355">
        <f>_xlfn.XLOOKUP(A88,'P1 Date Adjustment'!B:B,'P1 Date Adjustment'!F:F,"not found",0)</f>
        <v>2049</v>
      </c>
      <c r="AM88" s="349">
        <f t="shared" si="12"/>
        <v>-8241991.5951093212</v>
      </c>
      <c r="AN88" s="360"/>
      <c r="AO88" s="360"/>
    </row>
    <row r="89" spans="1:41" x14ac:dyDescent="0.25">
      <c r="A89" s="129" t="s">
        <v>352</v>
      </c>
      <c r="B89" s="358" t="s">
        <v>347</v>
      </c>
      <c r="C89" s="358" t="str">
        <f>_xlfn.XLOOKUP($A89,'Total project cost for DCs'!A:A,'Total project cost for DCs'!C:C,"Not found",0)</f>
        <v>4-lane urban- Bridge Widening</v>
      </c>
      <c r="D89" s="355" t="s">
        <v>155</v>
      </c>
      <c r="E89" s="355" t="s">
        <v>345</v>
      </c>
      <c r="F89" s="355" t="s">
        <v>826</v>
      </c>
      <c r="H89" s="355" t="str">
        <f t="shared" si="7"/>
        <v>Transport - Drury East IPA</v>
      </c>
      <c r="I89" s="359">
        <f>_xlfn.XLOOKUP($H89,DC_growth_AGS!$A$665:$A$673,DC_growth_AGS!$O$665:$O$673,"Not found",0)</f>
        <v>0.95615833786134774</v>
      </c>
      <c r="J89" s="355">
        <v>2049</v>
      </c>
      <c r="K89" s="362">
        <f t="shared" si="16"/>
        <v>0</v>
      </c>
      <c r="L89" s="362">
        <f t="shared" si="16"/>
        <v>0</v>
      </c>
      <c r="M89" s="362">
        <f t="shared" si="16"/>
        <v>0</v>
      </c>
      <c r="N89" s="362">
        <f t="shared" si="16"/>
        <v>0</v>
      </c>
      <c r="O89" s="362">
        <f t="shared" si="16"/>
        <v>0</v>
      </c>
      <c r="P89" s="362">
        <f t="shared" si="16"/>
        <v>0</v>
      </c>
      <c r="Q89" s="362">
        <f t="shared" si="16"/>
        <v>0</v>
      </c>
      <c r="R89" s="362">
        <f t="shared" si="16"/>
        <v>0</v>
      </c>
      <c r="S89" s="362">
        <f t="shared" si="16"/>
        <v>0</v>
      </c>
      <c r="T89" s="362">
        <f t="shared" si="16"/>
        <v>0</v>
      </c>
      <c r="U89" s="362">
        <f t="shared" si="16"/>
        <v>0</v>
      </c>
      <c r="V89" s="362">
        <f t="shared" si="16"/>
        <v>0</v>
      </c>
      <c r="W89" s="362">
        <f t="shared" si="16"/>
        <v>0</v>
      </c>
      <c r="X89" s="362">
        <f t="shared" si="16"/>
        <v>-994269.58138649154</v>
      </c>
      <c r="Y89" s="362">
        <f t="shared" si="16"/>
        <v>-10157729.207875688</v>
      </c>
      <c r="Z89" s="362">
        <f t="shared" si="16"/>
        <v>0</v>
      </c>
      <c r="AA89" s="362">
        <f t="shared" si="16"/>
        <v>0</v>
      </c>
      <c r="AB89" s="362">
        <f t="shared" si="16"/>
        <v>0</v>
      </c>
      <c r="AC89" s="362">
        <f t="shared" si="16"/>
        <v>0</v>
      </c>
      <c r="AD89" s="362">
        <f t="shared" si="16"/>
        <v>0</v>
      </c>
      <c r="AE89" s="363">
        <f t="shared" si="9"/>
        <v>-11151998.789262179</v>
      </c>
      <c r="AF89" s="349"/>
      <c r="AG89" s="349">
        <f t="shared" si="11"/>
        <v>-11151998.789262179</v>
      </c>
      <c r="AH89" s="353">
        <v>0</v>
      </c>
      <c r="AI89" s="354" t="str">
        <f t="shared" si="10"/>
        <v>Arterial</v>
      </c>
      <c r="AJ89" s="349"/>
      <c r="AK89" s="349"/>
      <c r="AL89" s="355">
        <f>_xlfn.XLOOKUP(A89,'P1 Date Adjustment'!B:B,'P1 Date Adjustment'!F:F,"not found",0)</f>
        <v>2049</v>
      </c>
      <c r="AM89" s="349">
        <f t="shared" si="12"/>
        <v>-10663076.626172688</v>
      </c>
      <c r="AN89" s="360"/>
      <c r="AO89" s="360"/>
    </row>
    <row r="90" spans="1:41" ht="30" x14ac:dyDescent="0.25">
      <c r="A90" s="129" t="s">
        <v>365</v>
      </c>
      <c r="B90" s="358" t="s">
        <v>363</v>
      </c>
      <c r="C90" s="358" t="str">
        <f>_xlfn.XLOOKUP($A90,'Total project cost for DCs'!A:A,'Total project cost for DCs'!C:C,"Not found",0)</f>
        <v>4-lane urban- upgrade 2-lane urban excl bridge</v>
      </c>
      <c r="D90" s="355" t="s">
        <v>155</v>
      </c>
      <c r="E90" s="355" t="s">
        <v>231</v>
      </c>
      <c r="F90" s="355" t="s">
        <v>826</v>
      </c>
      <c r="H90" s="355" t="str">
        <f t="shared" si="7"/>
        <v>Transport - Drury East IPA</v>
      </c>
      <c r="I90" s="359">
        <f>_xlfn.XLOOKUP($H90,DC_growth_AGS!$A$665:$A$673,DC_growth_AGS!$O$665:$O$673,"Not found",0)</f>
        <v>0.95615833786134774</v>
      </c>
      <c r="J90" s="355">
        <v>2047</v>
      </c>
      <c r="K90" s="362">
        <f t="shared" si="16"/>
        <v>0</v>
      </c>
      <c r="L90" s="362">
        <f t="shared" si="16"/>
        <v>0</v>
      </c>
      <c r="M90" s="362">
        <f t="shared" si="16"/>
        <v>0</v>
      </c>
      <c r="N90" s="362">
        <f t="shared" si="16"/>
        <v>0</v>
      </c>
      <c r="O90" s="362">
        <f t="shared" si="16"/>
        <v>0</v>
      </c>
      <c r="P90" s="362">
        <f t="shared" si="16"/>
        <v>0</v>
      </c>
      <c r="Q90" s="362">
        <f t="shared" si="16"/>
        <v>0</v>
      </c>
      <c r="R90" s="362">
        <f t="shared" si="16"/>
        <v>0</v>
      </c>
      <c r="S90" s="362">
        <f t="shared" si="16"/>
        <v>0</v>
      </c>
      <c r="T90" s="362">
        <f t="shared" si="16"/>
        <v>0</v>
      </c>
      <c r="U90" s="362">
        <f t="shared" si="16"/>
        <v>0</v>
      </c>
      <c r="V90" s="362">
        <f t="shared" si="16"/>
        <v>-23513.241629878121</v>
      </c>
      <c r="W90" s="362">
        <f t="shared" si="16"/>
        <v>-240217.68919309753</v>
      </c>
      <c r="X90" s="362">
        <f t="shared" si="16"/>
        <v>0</v>
      </c>
      <c r="Y90" s="362">
        <f t="shared" si="16"/>
        <v>0</v>
      </c>
      <c r="Z90" s="362">
        <f t="shared" si="16"/>
        <v>0</v>
      </c>
      <c r="AA90" s="362">
        <f t="shared" si="16"/>
        <v>0</v>
      </c>
      <c r="AB90" s="362">
        <f t="shared" si="16"/>
        <v>0</v>
      </c>
      <c r="AC90" s="362">
        <f t="shared" si="16"/>
        <v>0</v>
      </c>
      <c r="AD90" s="362">
        <f t="shared" si="16"/>
        <v>0</v>
      </c>
      <c r="AE90" s="363">
        <f t="shared" si="9"/>
        <v>-263730.93082297564</v>
      </c>
      <c r="AF90" s="349"/>
      <c r="AG90" s="349">
        <f t="shared" si="11"/>
        <v>-263730.93082297564</v>
      </c>
      <c r="AH90" s="353">
        <v>0</v>
      </c>
      <c r="AI90" s="354" t="str">
        <f t="shared" si="10"/>
        <v>Arterial</v>
      </c>
      <c r="AJ90" s="349"/>
      <c r="AK90" s="349"/>
      <c r="AL90" s="355">
        <f>_xlfn.XLOOKUP(A90,'P1 Date Adjustment'!B:B,'P1 Date Adjustment'!F:F,"not found",0)</f>
        <v>2047</v>
      </c>
      <c r="AM90" s="349">
        <f t="shared" si="12"/>
        <v>-252168.52845832249</v>
      </c>
      <c r="AN90" s="360"/>
      <c r="AO90" s="360"/>
    </row>
    <row r="91" spans="1:41" ht="30" x14ac:dyDescent="0.25">
      <c r="A91" s="129" t="s">
        <v>367</v>
      </c>
      <c r="B91" s="358" t="s">
        <v>363</v>
      </c>
      <c r="C91" s="358" t="str">
        <f>_xlfn.XLOOKUP($A91,'Total project cost for DCs'!A:A,'Total project cost for DCs'!C:C,"Not found",0)</f>
        <v>4-lane urban- upgrade 2-lane bridge widening</v>
      </c>
      <c r="D91" s="355" t="s">
        <v>155</v>
      </c>
      <c r="E91" s="355" t="s">
        <v>345</v>
      </c>
      <c r="F91" s="355" t="s">
        <v>826</v>
      </c>
      <c r="H91" s="355" t="str">
        <f t="shared" si="7"/>
        <v>Transport - Drury East IPA</v>
      </c>
      <c r="I91" s="359">
        <f>_xlfn.XLOOKUP($H91,DC_growth_AGS!$A$665:$A$673,DC_growth_AGS!$O$665:$O$673,"Not found",0)</f>
        <v>0.95615833786134774</v>
      </c>
      <c r="J91" s="355">
        <v>2047</v>
      </c>
      <c r="K91" s="362">
        <f t="shared" si="16"/>
        <v>0</v>
      </c>
      <c r="L91" s="362">
        <f t="shared" si="16"/>
        <v>0</v>
      </c>
      <c r="M91" s="362">
        <f t="shared" si="16"/>
        <v>0</v>
      </c>
      <c r="N91" s="362">
        <f t="shared" si="16"/>
        <v>0</v>
      </c>
      <c r="O91" s="362">
        <f t="shared" si="16"/>
        <v>0</v>
      </c>
      <c r="P91" s="362">
        <f t="shared" si="16"/>
        <v>0</v>
      </c>
      <c r="Q91" s="362">
        <f t="shared" si="16"/>
        <v>0</v>
      </c>
      <c r="R91" s="362">
        <f t="shared" si="16"/>
        <v>0</v>
      </c>
      <c r="S91" s="362">
        <f t="shared" si="16"/>
        <v>0</v>
      </c>
      <c r="T91" s="362">
        <f t="shared" si="16"/>
        <v>0</v>
      </c>
      <c r="U91" s="362">
        <f t="shared" si="16"/>
        <v>0</v>
      </c>
      <c r="V91" s="362">
        <f t="shared" si="16"/>
        <v>-16383.419974366692</v>
      </c>
      <c r="W91" s="362">
        <f t="shared" si="16"/>
        <v>-167377.48666357767</v>
      </c>
      <c r="X91" s="362">
        <f t="shared" si="16"/>
        <v>0</v>
      </c>
      <c r="Y91" s="362">
        <f t="shared" si="16"/>
        <v>0</v>
      </c>
      <c r="Z91" s="362">
        <f t="shared" si="16"/>
        <v>0</v>
      </c>
      <c r="AA91" s="362">
        <f t="shared" si="16"/>
        <v>0</v>
      </c>
      <c r="AB91" s="362">
        <f t="shared" si="16"/>
        <v>0</v>
      </c>
      <c r="AC91" s="362">
        <f t="shared" si="16"/>
        <v>0</v>
      </c>
      <c r="AD91" s="362">
        <f t="shared" si="16"/>
        <v>0</v>
      </c>
      <c r="AE91" s="363">
        <f t="shared" si="9"/>
        <v>-183760.90663794437</v>
      </c>
      <c r="AF91" s="349"/>
      <c r="AG91" s="349">
        <f t="shared" si="11"/>
        <v>-183760.90663794437</v>
      </c>
      <c r="AH91" s="353">
        <v>0</v>
      </c>
      <c r="AI91" s="354" t="str">
        <f t="shared" si="10"/>
        <v>Arterial</v>
      </c>
      <c r="AJ91" s="349"/>
      <c r="AK91" s="349"/>
      <c r="AL91" s="355">
        <f>_xlfn.XLOOKUP(A91,'P1 Date Adjustment'!B:B,'P1 Date Adjustment'!F:F,"not found",0)</f>
        <v>2047</v>
      </c>
      <c r="AM91" s="349">
        <f t="shared" si="12"/>
        <v>-175704.5230548312</v>
      </c>
      <c r="AN91" s="360"/>
      <c r="AO91" s="360"/>
    </row>
    <row r="92" spans="1:41" ht="30" x14ac:dyDescent="0.25">
      <c r="A92" s="129" t="s">
        <v>369</v>
      </c>
      <c r="B92" s="358" t="s">
        <v>370</v>
      </c>
      <c r="C92" s="358" t="str">
        <f>_xlfn.XLOOKUP($A92,'Total project cost for DCs'!A:A,'Total project cost for DCs'!C:C,"Not found",0)</f>
        <v xml:space="preserve"> 2-lane signalised intersection (new intersection with active mode crossings)</v>
      </c>
      <c r="D92" s="355" t="s">
        <v>155</v>
      </c>
      <c r="E92" s="355" t="s">
        <v>190</v>
      </c>
      <c r="F92" s="355" t="s">
        <v>826</v>
      </c>
      <c r="H92" s="355" t="str">
        <f t="shared" si="7"/>
        <v>Transport - Drury East IPA</v>
      </c>
      <c r="I92" s="359">
        <f>_xlfn.XLOOKUP($H92,DC_growth_AGS!$A$665:$A$673,DC_growth_AGS!$O$665:$O$673,"Not found",0)</f>
        <v>0.95615833786134774</v>
      </c>
      <c r="J92" s="355">
        <v>2027</v>
      </c>
      <c r="K92" s="362">
        <f t="shared" si="16"/>
        <v>0</v>
      </c>
      <c r="L92" s="362">
        <f t="shared" si="16"/>
        <v>0</v>
      </c>
      <c r="M92" s="362">
        <f t="shared" si="16"/>
        <v>0</v>
      </c>
      <c r="N92" s="362">
        <f t="shared" si="16"/>
        <v>0</v>
      </c>
      <c r="O92" s="362">
        <f t="shared" si="16"/>
        <v>0</v>
      </c>
      <c r="P92" s="362">
        <f t="shared" si="16"/>
        <v>0</v>
      </c>
      <c r="Q92" s="362">
        <f t="shared" si="16"/>
        <v>0</v>
      </c>
      <c r="R92" s="362">
        <f t="shared" si="16"/>
        <v>0</v>
      </c>
      <c r="S92" s="362">
        <f t="shared" si="16"/>
        <v>0</v>
      </c>
      <c r="T92" s="362">
        <f t="shared" si="16"/>
        <v>0</v>
      </c>
      <c r="U92" s="362">
        <f t="shared" si="16"/>
        <v>0</v>
      </c>
      <c r="V92" s="362">
        <f t="shared" si="16"/>
        <v>0</v>
      </c>
      <c r="W92" s="362">
        <f t="shared" si="16"/>
        <v>0</v>
      </c>
      <c r="X92" s="362">
        <f t="shared" si="16"/>
        <v>0</v>
      </c>
      <c r="Y92" s="362">
        <f t="shared" si="16"/>
        <v>0</v>
      </c>
      <c r="Z92" s="362">
        <f t="shared" si="16"/>
        <v>0</v>
      </c>
      <c r="AA92" s="362">
        <f t="shared" si="16"/>
        <v>0</v>
      </c>
      <c r="AB92" s="362">
        <f t="shared" si="16"/>
        <v>0</v>
      </c>
      <c r="AC92" s="362">
        <f t="shared" si="16"/>
        <v>0</v>
      </c>
      <c r="AD92" s="362">
        <f t="shared" si="16"/>
        <v>0</v>
      </c>
      <c r="AE92" s="363">
        <f t="shared" si="9"/>
        <v>0</v>
      </c>
      <c r="AF92" s="349"/>
      <c r="AG92" s="349">
        <f t="shared" si="11"/>
        <v>0</v>
      </c>
      <c r="AH92" s="353">
        <v>0</v>
      </c>
      <c r="AI92" s="354" t="str">
        <f t="shared" si="10"/>
        <v>Arterial</v>
      </c>
      <c r="AJ92" s="349"/>
      <c r="AK92" s="349"/>
      <c r="AL92" s="355">
        <f>_xlfn.XLOOKUP(A92,'P1 Date Adjustment'!B:B,'P1 Date Adjustment'!F:F,"not found",0)</f>
        <v>2027</v>
      </c>
      <c r="AM92" s="349">
        <f t="shared" si="12"/>
        <v>0</v>
      </c>
      <c r="AN92" s="360"/>
      <c r="AO92" s="360"/>
    </row>
    <row r="93" spans="1:41" ht="30" x14ac:dyDescent="0.25">
      <c r="A93" s="129" t="s">
        <v>372</v>
      </c>
      <c r="B93" s="358" t="s">
        <v>373</v>
      </c>
      <c r="C93" s="358" t="str">
        <f>_xlfn.XLOOKUP($A93,'Total project cost for DCs'!A:A,'Total project cost for DCs'!C:C,"Not found",0)</f>
        <v xml:space="preserve"> Multi-lane signalised intersection (upgrade intersection with active mode crossings)</v>
      </c>
      <c r="D93" s="355" t="s">
        <v>155</v>
      </c>
      <c r="E93" s="355" t="s">
        <v>157</v>
      </c>
      <c r="F93" s="355" t="s">
        <v>826</v>
      </c>
      <c r="H93" s="355" t="str">
        <f t="shared" si="7"/>
        <v>Transport - Drury East IPA</v>
      </c>
      <c r="I93" s="359">
        <f>_xlfn.XLOOKUP($H93,DC_growth_AGS!$A$665:$A$673,DC_growth_AGS!$O$665:$O$673,"Not found",0)</f>
        <v>0.95615833786134774</v>
      </c>
      <c r="J93" s="355">
        <v>2031</v>
      </c>
      <c r="K93" s="362">
        <f t="shared" si="16"/>
        <v>0</v>
      </c>
      <c r="L93" s="362">
        <f t="shared" si="16"/>
        <v>0</v>
      </c>
      <c r="M93" s="362">
        <f t="shared" si="16"/>
        <v>0</v>
      </c>
      <c r="N93" s="362">
        <f t="shared" si="16"/>
        <v>0</v>
      </c>
      <c r="O93" s="362">
        <f t="shared" si="16"/>
        <v>0</v>
      </c>
      <c r="P93" s="362">
        <f t="shared" si="16"/>
        <v>0</v>
      </c>
      <c r="Q93" s="362">
        <f t="shared" si="16"/>
        <v>0</v>
      </c>
      <c r="R93" s="362">
        <f t="shared" si="16"/>
        <v>0</v>
      </c>
      <c r="S93" s="362">
        <f t="shared" si="16"/>
        <v>0</v>
      </c>
      <c r="T93" s="362">
        <f t="shared" si="16"/>
        <v>0</v>
      </c>
      <c r="U93" s="362">
        <f t="shared" si="16"/>
        <v>0</v>
      </c>
      <c r="V93" s="362">
        <f t="shared" si="16"/>
        <v>0</v>
      </c>
      <c r="W93" s="362">
        <f t="shared" si="16"/>
        <v>0</v>
      </c>
      <c r="X93" s="362">
        <f t="shared" si="16"/>
        <v>0</v>
      </c>
      <c r="Y93" s="362">
        <f t="shared" si="16"/>
        <v>0</v>
      </c>
      <c r="Z93" s="362">
        <f t="shared" si="16"/>
        <v>0</v>
      </c>
      <c r="AA93" s="362">
        <f t="shared" si="16"/>
        <v>0</v>
      </c>
      <c r="AB93" s="362">
        <f t="shared" si="16"/>
        <v>0</v>
      </c>
      <c r="AC93" s="362">
        <f t="shared" si="16"/>
        <v>0</v>
      </c>
      <c r="AD93" s="362">
        <f t="shared" si="16"/>
        <v>0</v>
      </c>
      <c r="AE93" s="363">
        <f t="shared" si="9"/>
        <v>0</v>
      </c>
      <c r="AF93" s="349"/>
      <c r="AG93" s="349">
        <f t="shared" si="11"/>
        <v>0</v>
      </c>
      <c r="AH93" s="353">
        <v>0</v>
      </c>
      <c r="AI93" s="354" t="str">
        <f t="shared" si="10"/>
        <v>Arterial</v>
      </c>
      <c r="AJ93" s="349"/>
      <c r="AK93" s="349"/>
      <c r="AL93" s="355">
        <f>_xlfn.XLOOKUP(A93,'P1 Date Adjustment'!B:B,'P1 Date Adjustment'!F:F,"not found",0)</f>
        <v>2031</v>
      </c>
      <c r="AM93" s="349">
        <f t="shared" si="12"/>
        <v>0</v>
      </c>
      <c r="AN93" s="360"/>
      <c r="AO93" s="360"/>
    </row>
    <row r="94" spans="1:41" ht="30" x14ac:dyDescent="0.25">
      <c r="A94" s="129" t="s">
        <v>383</v>
      </c>
      <c r="B94" s="358" t="s">
        <v>384</v>
      </c>
      <c r="C94" s="358" t="str">
        <f>_xlfn.XLOOKUP($A94,'Total project cost for DCs'!A:A,'Total project cost for DCs'!C:C,"Not found",0)</f>
        <v>4-lane urban- upgrade 2-lane urban to 4-lane with active modes on both sides, (TDM)</v>
      </c>
      <c r="D94" s="355" t="s">
        <v>155</v>
      </c>
      <c r="E94" s="355" t="s">
        <v>157</v>
      </c>
      <c r="F94" s="355" t="s">
        <v>826</v>
      </c>
      <c r="H94" s="355" t="str">
        <f t="shared" si="7"/>
        <v>Transport - Drury East IPA</v>
      </c>
      <c r="I94" s="359">
        <f>_xlfn.XLOOKUP($H94,DC_growth_AGS!$A$665:$A$673,DC_growth_AGS!$O$665:$O$673,"Not found",0)</f>
        <v>0.95615833786134774</v>
      </c>
      <c r="J94" s="355">
        <v>2047</v>
      </c>
      <c r="K94" s="362">
        <f t="shared" si="16"/>
        <v>0</v>
      </c>
      <c r="L94" s="362">
        <f t="shared" si="16"/>
        <v>0</v>
      </c>
      <c r="M94" s="362">
        <f t="shared" si="16"/>
        <v>0</v>
      </c>
      <c r="N94" s="362">
        <f t="shared" si="16"/>
        <v>0</v>
      </c>
      <c r="O94" s="362">
        <f t="shared" si="16"/>
        <v>0</v>
      </c>
      <c r="P94" s="362">
        <f t="shared" si="16"/>
        <v>0</v>
      </c>
      <c r="Q94" s="362">
        <f t="shared" si="16"/>
        <v>0</v>
      </c>
      <c r="R94" s="362">
        <f t="shared" si="16"/>
        <v>0</v>
      </c>
      <c r="S94" s="362">
        <f t="shared" si="16"/>
        <v>0</v>
      </c>
      <c r="T94" s="362">
        <f t="shared" si="16"/>
        <v>0</v>
      </c>
      <c r="U94" s="362">
        <f t="shared" si="16"/>
        <v>0</v>
      </c>
      <c r="V94" s="362">
        <f t="shared" si="16"/>
        <v>0</v>
      </c>
      <c r="W94" s="362">
        <f t="shared" si="16"/>
        <v>0</v>
      </c>
      <c r="X94" s="362">
        <f t="shared" si="16"/>
        <v>0</v>
      </c>
      <c r="Y94" s="362">
        <f t="shared" si="16"/>
        <v>0</v>
      </c>
      <c r="Z94" s="362">
        <f t="shared" si="16"/>
        <v>0</v>
      </c>
      <c r="AA94" s="362">
        <f t="shared" si="16"/>
        <v>0</v>
      </c>
      <c r="AB94" s="362">
        <f t="shared" si="16"/>
        <v>0</v>
      </c>
      <c r="AC94" s="362">
        <f t="shared" si="16"/>
        <v>0</v>
      </c>
      <c r="AD94" s="362">
        <f t="shared" si="16"/>
        <v>0</v>
      </c>
      <c r="AE94" s="363">
        <f t="shared" si="9"/>
        <v>0</v>
      </c>
      <c r="AF94" s="349"/>
      <c r="AG94" s="349">
        <f t="shared" si="11"/>
        <v>0</v>
      </c>
      <c r="AH94" s="353">
        <v>0</v>
      </c>
      <c r="AI94" s="354" t="str">
        <f t="shared" si="10"/>
        <v>Arterial</v>
      </c>
      <c r="AJ94" s="349"/>
      <c r="AK94" s="349"/>
      <c r="AL94" s="355">
        <f>_xlfn.XLOOKUP(A94,'P1 Date Adjustment'!B:B,'P1 Date Adjustment'!F:F,"not found",0)</f>
        <v>2047</v>
      </c>
      <c r="AM94" s="349">
        <f t="shared" si="12"/>
        <v>0</v>
      </c>
      <c r="AN94" s="360"/>
      <c r="AO94" s="360"/>
    </row>
    <row r="95" spans="1:41" ht="30" x14ac:dyDescent="0.25">
      <c r="A95" s="129" t="s">
        <v>389</v>
      </c>
      <c r="B95" s="358" t="s">
        <v>390</v>
      </c>
      <c r="C95" s="358" t="str">
        <f>_xlfn.XLOOKUP($A95,'Total project cost for DCs'!A:A,'Total project cost for DCs'!C:C,"Not found",0)</f>
        <v>Interim active modes e.g. shared path on one side</v>
      </c>
      <c r="D95" s="355" t="s">
        <v>155</v>
      </c>
      <c r="E95" s="355" t="s">
        <v>145</v>
      </c>
      <c r="F95" s="355" t="s">
        <v>826</v>
      </c>
      <c r="H95" s="355" t="str">
        <f t="shared" si="7"/>
        <v>Transport - Drury East IPA</v>
      </c>
      <c r="I95" s="359">
        <f>_xlfn.XLOOKUP($H95,DC_growth_AGS!$A$665:$A$673,DC_growth_AGS!$O$665:$O$673,"Not found",0)</f>
        <v>0.95615833786134774</v>
      </c>
      <c r="J95" s="355">
        <v>2028</v>
      </c>
      <c r="K95" s="362">
        <f t="shared" si="16"/>
        <v>0</v>
      </c>
      <c r="L95" s="362">
        <f t="shared" si="16"/>
        <v>0</v>
      </c>
      <c r="M95" s="362">
        <f t="shared" si="16"/>
        <v>0</v>
      </c>
      <c r="N95" s="362">
        <f t="shared" si="16"/>
        <v>0</v>
      </c>
      <c r="O95" s="362">
        <f t="shared" si="16"/>
        <v>0</v>
      </c>
      <c r="P95" s="362">
        <f t="shared" si="16"/>
        <v>0</v>
      </c>
      <c r="Q95" s="362">
        <f t="shared" si="16"/>
        <v>0</v>
      </c>
      <c r="R95" s="362">
        <f t="shared" si="16"/>
        <v>0</v>
      </c>
      <c r="S95" s="362">
        <f t="shared" si="16"/>
        <v>0</v>
      </c>
      <c r="T95" s="362">
        <f t="shared" si="16"/>
        <v>0</v>
      </c>
      <c r="U95" s="362">
        <f t="shared" si="16"/>
        <v>0</v>
      </c>
      <c r="V95" s="362">
        <f t="shared" si="16"/>
        <v>0</v>
      </c>
      <c r="W95" s="362">
        <f t="shared" si="16"/>
        <v>0</v>
      </c>
      <c r="X95" s="362">
        <f t="shared" si="16"/>
        <v>0</v>
      </c>
      <c r="Y95" s="362">
        <f t="shared" si="16"/>
        <v>0</v>
      </c>
      <c r="Z95" s="362">
        <f t="shared" si="16"/>
        <v>0</v>
      </c>
      <c r="AA95" s="362">
        <f t="shared" si="16"/>
        <v>0</v>
      </c>
      <c r="AB95" s="362">
        <f t="shared" si="16"/>
        <v>0</v>
      </c>
      <c r="AC95" s="362">
        <f t="shared" si="16"/>
        <v>0</v>
      </c>
      <c r="AD95" s="362">
        <f t="shared" si="16"/>
        <v>0</v>
      </c>
      <c r="AE95" s="363">
        <f t="shared" si="9"/>
        <v>0</v>
      </c>
      <c r="AF95" s="349"/>
      <c r="AG95" s="349">
        <f t="shared" si="11"/>
        <v>0</v>
      </c>
      <c r="AH95" s="353">
        <v>0</v>
      </c>
      <c r="AI95" s="354" t="str">
        <f t="shared" si="10"/>
        <v>Arterial</v>
      </c>
      <c r="AJ95" s="349"/>
      <c r="AK95" s="349"/>
      <c r="AL95" s="355">
        <f>_xlfn.XLOOKUP(A95,'P1 Date Adjustment'!B:B,'P1 Date Adjustment'!F:F,"not found",0)</f>
        <v>2028</v>
      </c>
      <c r="AM95" s="349">
        <f t="shared" si="12"/>
        <v>0</v>
      </c>
      <c r="AN95" s="360"/>
      <c r="AO95" s="360"/>
    </row>
    <row r="96" spans="1:41" ht="30" x14ac:dyDescent="0.25">
      <c r="A96" s="129" t="s">
        <v>392</v>
      </c>
      <c r="B96" s="358" t="s">
        <v>390</v>
      </c>
      <c r="C96" s="358" t="str">
        <f>_xlfn.XLOOKUP($A96,'Total project cost for DCs'!A:A,'Total project cost for DCs'!C:C,"Not found",0)</f>
        <v xml:space="preserve"> 2-lane urban- upgrade existing road with active mode facility on both sides (TDM)</v>
      </c>
      <c r="D96" s="355" t="s">
        <v>155</v>
      </c>
      <c r="E96" s="355" t="s">
        <v>145</v>
      </c>
      <c r="F96" s="355" t="s">
        <v>826</v>
      </c>
      <c r="H96" s="355" t="str">
        <f t="shared" si="7"/>
        <v>Transport - Drury East IPA</v>
      </c>
      <c r="I96" s="359">
        <f>_xlfn.XLOOKUP($H96,DC_growth_AGS!$A$665:$A$673,DC_growth_AGS!$O$665:$O$673,"Not found",0)</f>
        <v>0.95615833786134774</v>
      </c>
      <c r="J96" s="355">
        <v>2031</v>
      </c>
      <c r="K96" s="362">
        <f t="shared" si="16"/>
        <v>0</v>
      </c>
      <c r="L96" s="362">
        <f t="shared" si="16"/>
        <v>0</v>
      </c>
      <c r="M96" s="362">
        <f t="shared" si="16"/>
        <v>0</v>
      </c>
      <c r="N96" s="362">
        <f t="shared" si="16"/>
        <v>0</v>
      </c>
      <c r="O96" s="362">
        <f t="shared" si="16"/>
        <v>0</v>
      </c>
      <c r="P96" s="362">
        <f t="shared" si="16"/>
        <v>0</v>
      </c>
      <c r="Q96" s="362">
        <f t="shared" si="16"/>
        <v>0</v>
      </c>
      <c r="R96" s="362">
        <f t="shared" si="16"/>
        <v>0</v>
      </c>
      <c r="S96" s="362">
        <f t="shared" si="16"/>
        <v>0</v>
      </c>
      <c r="T96" s="362">
        <f t="shared" si="16"/>
        <v>0</v>
      </c>
      <c r="U96" s="362">
        <f t="shared" si="16"/>
        <v>0</v>
      </c>
      <c r="V96" s="362">
        <f t="shared" si="16"/>
        <v>0</v>
      </c>
      <c r="W96" s="362">
        <f t="shared" si="16"/>
        <v>0</v>
      </c>
      <c r="X96" s="362">
        <f t="shared" si="16"/>
        <v>0</v>
      </c>
      <c r="Y96" s="362">
        <f t="shared" si="16"/>
        <v>0</v>
      </c>
      <c r="Z96" s="362">
        <f t="shared" ref="Z96:AD96" si="17">IF($AI96="Arterial",-Z43*$AJ$2,0)</f>
        <v>0</v>
      </c>
      <c r="AA96" s="362">
        <f t="shared" si="17"/>
        <v>0</v>
      </c>
      <c r="AB96" s="362">
        <f t="shared" si="17"/>
        <v>0</v>
      </c>
      <c r="AC96" s="362">
        <f t="shared" si="17"/>
        <v>0</v>
      </c>
      <c r="AD96" s="362">
        <f t="shared" si="17"/>
        <v>0</v>
      </c>
      <c r="AE96" s="363">
        <f t="shared" si="9"/>
        <v>0</v>
      </c>
      <c r="AF96" s="349"/>
      <c r="AG96" s="349">
        <f t="shared" si="11"/>
        <v>0</v>
      </c>
      <c r="AH96" s="353">
        <v>0</v>
      </c>
      <c r="AI96" s="354" t="str">
        <f t="shared" si="10"/>
        <v>Arterial</v>
      </c>
      <c r="AJ96" s="349"/>
      <c r="AK96" s="349"/>
      <c r="AL96" s="355">
        <f>_xlfn.XLOOKUP(A96,'P1 Date Adjustment'!B:B,'P1 Date Adjustment'!F:F,"not found",0)</f>
        <v>2031</v>
      </c>
      <c r="AM96" s="349">
        <f t="shared" si="12"/>
        <v>0</v>
      </c>
      <c r="AN96" s="360"/>
      <c r="AO96" s="360"/>
    </row>
    <row r="97" spans="1:41" ht="30" x14ac:dyDescent="0.25">
      <c r="A97" s="129" t="s">
        <v>394</v>
      </c>
      <c r="B97" s="358" t="s">
        <v>390</v>
      </c>
      <c r="C97" s="358" t="str">
        <f>_xlfn.XLOOKUP($A97,'Total project cost for DCs'!A:A,'Total project cost for DCs'!C:C,"Not found",0)</f>
        <v>4-lane urban FTN- upgrade 2-lane urban to 4-lane with active modes on both sides, (TDM)</v>
      </c>
      <c r="D97" s="355" t="s">
        <v>155</v>
      </c>
      <c r="E97" s="355" t="s">
        <v>157</v>
      </c>
      <c r="F97" s="355" t="s">
        <v>826</v>
      </c>
      <c r="H97" s="355" t="str">
        <f t="shared" si="7"/>
        <v>Transport - Drury East IPA</v>
      </c>
      <c r="I97" s="359">
        <f>_xlfn.XLOOKUP($H97,DC_growth_AGS!$A$665:$A$673,DC_growth_AGS!$O$665:$O$673,"Not found",0)</f>
        <v>0.95615833786134774</v>
      </c>
      <c r="J97" s="355">
        <v>2047</v>
      </c>
      <c r="K97" s="362">
        <f t="shared" ref="K97:AD109" si="18">IF($AI97="Arterial",-K44*$AJ$2,0)</f>
        <v>0</v>
      </c>
      <c r="L97" s="362">
        <f t="shared" si="18"/>
        <v>0</v>
      </c>
      <c r="M97" s="362">
        <f t="shared" si="18"/>
        <v>0</v>
      </c>
      <c r="N97" s="362">
        <f t="shared" si="18"/>
        <v>0</v>
      </c>
      <c r="O97" s="362">
        <f t="shared" si="18"/>
        <v>0</v>
      </c>
      <c r="P97" s="362">
        <f t="shared" si="18"/>
        <v>0</v>
      </c>
      <c r="Q97" s="362">
        <f t="shared" si="18"/>
        <v>0</v>
      </c>
      <c r="R97" s="362">
        <f t="shared" si="18"/>
        <v>0</v>
      </c>
      <c r="S97" s="362">
        <f t="shared" si="18"/>
        <v>0</v>
      </c>
      <c r="T97" s="362">
        <f t="shared" si="18"/>
        <v>0</v>
      </c>
      <c r="U97" s="362">
        <f t="shared" si="18"/>
        <v>0</v>
      </c>
      <c r="V97" s="362">
        <f t="shared" si="18"/>
        <v>0</v>
      </c>
      <c r="W97" s="362">
        <f t="shared" si="18"/>
        <v>0</v>
      </c>
      <c r="X97" s="362">
        <f t="shared" si="18"/>
        <v>0</v>
      </c>
      <c r="Y97" s="362">
        <f t="shared" si="18"/>
        <v>0</v>
      </c>
      <c r="Z97" s="362">
        <f t="shared" si="18"/>
        <v>0</v>
      </c>
      <c r="AA97" s="362">
        <f t="shared" si="18"/>
        <v>0</v>
      </c>
      <c r="AB97" s="362">
        <f t="shared" si="18"/>
        <v>0</v>
      </c>
      <c r="AC97" s="362">
        <f t="shared" si="18"/>
        <v>0</v>
      </c>
      <c r="AD97" s="362">
        <f t="shared" si="18"/>
        <v>0</v>
      </c>
      <c r="AE97" s="363">
        <f t="shared" si="9"/>
        <v>0</v>
      </c>
      <c r="AF97" s="349"/>
      <c r="AG97" s="349">
        <f t="shared" si="11"/>
        <v>0</v>
      </c>
      <c r="AH97" s="353">
        <v>0</v>
      </c>
      <c r="AI97" s="354" t="str">
        <f t="shared" si="10"/>
        <v>Arterial</v>
      </c>
      <c r="AJ97" s="349"/>
      <c r="AK97" s="349"/>
      <c r="AL97" s="355">
        <f>_xlfn.XLOOKUP(A97,'P1 Date Adjustment'!B:B,'P1 Date Adjustment'!F:F,"not found",0)</f>
        <v>2047</v>
      </c>
      <c r="AM97" s="349">
        <f t="shared" si="12"/>
        <v>0</v>
      </c>
      <c r="AN97" s="360"/>
      <c r="AO97" s="360"/>
    </row>
    <row r="98" spans="1:41" ht="30" x14ac:dyDescent="0.25">
      <c r="A98" s="129">
        <v>46</v>
      </c>
      <c r="B98" s="358" t="s">
        <v>408</v>
      </c>
      <c r="C98" s="358" t="str">
        <f>_xlfn.XLOOKUP($A98,'Total project cost for DCs'!A:A,'Total project cost for DCs'!C:C,"Not found",0)</f>
        <v>Possible signals(subject to Auranga assessment)</v>
      </c>
      <c r="D98" s="355" t="s">
        <v>155</v>
      </c>
      <c r="E98" s="355" t="s">
        <v>157</v>
      </c>
      <c r="F98" s="355" t="s">
        <v>826</v>
      </c>
      <c r="H98" s="355" t="str">
        <f t="shared" si="7"/>
        <v>Transport - Drury East IPA</v>
      </c>
      <c r="I98" s="359">
        <f>_xlfn.XLOOKUP($H98,DC_growth_AGS!$A$665:$A$673,DC_growth_AGS!$O$665:$O$673,"Not found",0)</f>
        <v>0.95615833786134774</v>
      </c>
      <c r="J98" s="355">
        <v>2031</v>
      </c>
      <c r="K98" s="362">
        <f t="shared" si="18"/>
        <v>-2256257.1632195311</v>
      </c>
      <c r="L98" s="362">
        <f t="shared" si="18"/>
        <v>0</v>
      </c>
      <c r="M98" s="362">
        <f t="shared" si="18"/>
        <v>0</v>
      </c>
      <c r="N98" s="362">
        <f t="shared" si="18"/>
        <v>0</v>
      </c>
      <c r="O98" s="362">
        <f t="shared" si="18"/>
        <v>0</v>
      </c>
      <c r="P98" s="362">
        <f t="shared" si="18"/>
        <v>0</v>
      </c>
      <c r="Q98" s="362">
        <f t="shared" si="18"/>
        <v>0</v>
      </c>
      <c r="R98" s="362">
        <f t="shared" si="18"/>
        <v>0</v>
      </c>
      <c r="S98" s="362">
        <f t="shared" si="18"/>
        <v>0</v>
      </c>
      <c r="T98" s="362">
        <f t="shared" si="18"/>
        <v>0</v>
      </c>
      <c r="U98" s="362">
        <f t="shared" si="18"/>
        <v>0</v>
      </c>
      <c r="V98" s="362">
        <f t="shared" si="18"/>
        <v>0</v>
      </c>
      <c r="W98" s="362">
        <f t="shared" si="18"/>
        <v>0</v>
      </c>
      <c r="X98" s="362">
        <f t="shared" si="18"/>
        <v>0</v>
      </c>
      <c r="Y98" s="362">
        <f t="shared" si="18"/>
        <v>0</v>
      </c>
      <c r="Z98" s="362">
        <f t="shared" si="18"/>
        <v>0</v>
      </c>
      <c r="AA98" s="362">
        <f t="shared" si="18"/>
        <v>0</v>
      </c>
      <c r="AB98" s="362">
        <f t="shared" si="18"/>
        <v>0</v>
      </c>
      <c r="AC98" s="362">
        <f t="shared" si="18"/>
        <v>0</v>
      </c>
      <c r="AD98" s="362">
        <f t="shared" si="18"/>
        <v>0</v>
      </c>
      <c r="AE98" s="363">
        <f t="shared" si="9"/>
        <v>-2256257.1632195311</v>
      </c>
      <c r="AF98" s="349"/>
      <c r="AG98" s="349">
        <f t="shared" si="11"/>
        <v>-2256257.1632195311</v>
      </c>
      <c r="AH98" s="353">
        <v>0</v>
      </c>
      <c r="AI98" s="354" t="str">
        <f t="shared" si="10"/>
        <v>Arterial</v>
      </c>
      <c r="AJ98" s="349"/>
      <c r="AK98" s="349"/>
      <c r="AL98" s="355">
        <f>_xlfn.XLOOKUP(A98,'P1 Date Adjustment'!B:B,'P1 Date Adjustment'!F:F,"not found",0)</f>
        <v>2031</v>
      </c>
      <c r="AM98" s="349">
        <f t="shared" si="12"/>
        <v>-2157339.0989717464</v>
      </c>
      <c r="AN98" s="360"/>
      <c r="AO98" s="360"/>
    </row>
    <row r="99" spans="1:41" ht="30" x14ac:dyDescent="0.25">
      <c r="A99" s="129" t="s">
        <v>430</v>
      </c>
      <c r="B99" s="358" t="s">
        <v>431</v>
      </c>
      <c r="C99" s="358" t="str">
        <f>_xlfn.XLOOKUP($A99,'Total project cost for DCs'!A:A,'Total project cost for DCs'!C:C,"Not found",0)</f>
        <v>2-lane urban- new collector with active mode on both sides + intersection improvements (TDM)</v>
      </c>
      <c r="D99" s="355" t="s">
        <v>155</v>
      </c>
      <c r="E99" s="355" t="s">
        <v>223</v>
      </c>
      <c r="F99" s="355" t="s">
        <v>826</v>
      </c>
      <c r="H99" s="355" t="str">
        <f t="shared" si="7"/>
        <v>Transport - Drury East IPA</v>
      </c>
      <c r="I99" s="359">
        <f>_xlfn.XLOOKUP($H99,DC_growth_AGS!$A$665:$A$673,DC_growth_AGS!$O$665:$O$673,"Not found",0)</f>
        <v>0.95615833786134774</v>
      </c>
      <c r="J99" s="355">
        <v>2034</v>
      </c>
      <c r="K99" s="362">
        <f t="shared" si="18"/>
        <v>0</v>
      </c>
      <c r="L99" s="362">
        <f t="shared" si="18"/>
        <v>0</v>
      </c>
      <c r="M99" s="362">
        <f t="shared" si="18"/>
        <v>0</v>
      </c>
      <c r="N99" s="362">
        <f t="shared" si="18"/>
        <v>0</v>
      </c>
      <c r="O99" s="362">
        <f t="shared" si="18"/>
        <v>0</v>
      </c>
      <c r="P99" s="362">
        <f t="shared" si="18"/>
        <v>0</v>
      </c>
      <c r="Q99" s="362">
        <f t="shared" si="18"/>
        <v>0</v>
      </c>
      <c r="R99" s="362">
        <f t="shared" si="18"/>
        <v>0</v>
      </c>
      <c r="S99" s="362">
        <f t="shared" si="18"/>
        <v>0</v>
      </c>
      <c r="T99" s="362">
        <f t="shared" si="18"/>
        <v>0</v>
      </c>
      <c r="U99" s="362">
        <f t="shared" si="18"/>
        <v>0</v>
      </c>
      <c r="V99" s="362">
        <f t="shared" si="18"/>
        <v>0</v>
      </c>
      <c r="W99" s="362">
        <f t="shared" si="18"/>
        <v>0</v>
      </c>
      <c r="X99" s="362">
        <f t="shared" si="18"/>
        <v>0</v>
      </c>
      <c r="Y99" s="362">
        <f t="shared" si="18"/>
        <v>0</v>
      </c>
      <c r="Z99" s="362">
        <f t="shared" si="18"/>
        <v>0</v>
      </c>
      <c r="AA99" s="362">
        <f t="shared" si="18"/>
        <v>0</v>
      </c>
      <c r="AB99" s="362">
        <f t="shared" si="18"/>
        <v>0</v>
      </c>
      <c r="AC99" s="362">
        <f t="shared" si="18"/>
        <v>0</v>
      </c>
      <c r="AD99" s="362">
        <f t="shared" si="18"/>
        <v>0</v>
      </c>
      <c r="AE99" s="363">
        <f t="shared" si="9"/>
        <v>0</v>
      </c>
      <c r="AF99" s="349"/>
      <c r="AG99" s="349">
        <f t="shared" si="11"/>
        <v>0</v>
      </c>
      <c r="AH99" s="353">
        <v>0</v>
      </c>
      <c r="AI99" s="354" t="str">
        <f t="shared" si="10"/>
        <v>Collector</v>
      </c>
      <c r="AJ99" s="349"/>
      <c r="AK99" s="349"/>
      <c r="AL99" s="355">
        <f>_xlfn.XLOOKUP(A99,'P1 Date Adjustment'!B:B,'P1 Date Adjustment'!F:F,"not found",0)</f>
        <v>2034</v>
      </c>
      <c r="AM99" s="349">
        <f t="shared" si="12"/>
        <v>0</v>
      </c>
      <c r="AN99" s="360"/>
      <c r="AO99" s="360"/>
    </row>
    <row r="100" spans="1:41" ht="45" x14ac:dyDescent="0.25">
      <c r="A100" s="129">
        <v>58</v>
      </c>
      <c r="B100" s="358" t="s">
        <v>441</v>
      </c>
      <c r="C100" s="358" t="str">
        <f>_xlfn.XLOOKUP($A100,'Total project cost for DCs'!A:A,'Total project cost for DCs'!C:C,"Not found",0)</f>
        <v>2-lane urban- upgrade existing road layout with active modes on both sides + intersection improvements (TDM)</v>
      </c>
      <c r="D100" s="355" t="s">
        <v>155</v>
      </c>
      <c r="E100" s="355" t="s">
        <v>199</v>
      </c>
      <c r="F100" s="355" t="s">
        <v>826</v>
      </c>
      <c r="H100" s="355" t="str">
        <f t="shared" si="7"/>
        <v>Transport - Drury East IPA</v>
      </c>
      <c r="I100" s="359">
        <f>_xlfn.XLOOKUP($H100,DC_growth_AGS!$A$665:$A$673,DC_growth_AGS!$O$665:$O$673,"Not found",0)</f>
        <v>0.95615833786134774</v>
      </c>
      <c r="J100" s="355">
        <v>2033</v>
      </c>
      <c r="K100" s="362">
        <f t="shared" si="18"/>
        <v>0</v>
      </c>
      <c r="L100" s="362">
        <f t="shared" si="18"/>
        <v>0</v>
      </c>
      <c r="M100" s="362">
        <f t="shared" si="18"/>
        <v>0</v>
      </c>
      <c r="N100" s="362">
        <f t="shared" si="18"/>
        <v>0</v>
      </c>
      <c r="O100" s="362">
        <f t="shared" si="18"/>
        <v>0</v>
      </c>
      <c r="P100" s="362">
        <f t="shared" si="18"/>
        <v>0</v>
      </c>
      <c r="Q100" s="362">
        <f t="shared" si="18"/>
        <v>0</v>
      </c>
      <c r="R100" s="362">
        <f t="shared" si="18"/>
        <v>0</v>
      </c>
      <c r="S100" s="362">
        <f t="shared" si="18"/>
        <v>0</v>
      </c>
      <c r="T100" s="362">
        <f t="shared" si="18"/>
        <v>0</v>
      </c>
      <c r="U100" s="362">
        <f t="shared" si="18"/>
        <v>0</v>
      </c>
      <c r="V100" s="362">
        <f t="shared" si="18"/>
        <v>0</v>
      </c>
      <c r="W100" s="362">
        <f t="shared" si="18"/>
        <v>0</v>
      </c>
      <c r="X100" s="362">
        <f t="shared" si="18"/>
        <v>0</v>
      </c>
      <c r="Y100" s="362">
        <f t="shared" si="18"/>
        <v>0</v>
      </c>
      <c r="Z100" s="362">
        <f t="shared" si="18"/>
        <v>0</v>
      </c>
      <c r="AA100" s="362">
        <f t="shared" si="18"/>
        <v>0</v>
      </c>
      <c r="AB100" s="362">
        <f t="shared" si="18"/>
        <v>0</v>
      </c>
      <c r="AC100" s="362">
        <f t="shared" si="18"/>
        <v>0</v>
      </c>
      <c r="AD100" s="362">
        <f t="shared" si="18"/>
        <v>0</v>
      </c>
      <c r="AE100" s="363">
        <f t="shared" si="9"/>
        <v>0</v>
      </c>
      <c r="AF100" s="349"/>
      <c r="AG100" s="349">
        <f t="shared" si="11"/>
        <v>0</v>
      </c>
      <c r="AH100" s="353">
        <v>0</v>
      </c>
      <c r="AI100" s="354" t="str">
        <f t="shared" si="10"/>
        <v>Collector</v>
      </c>
      <c r="AJ100" s="349"/>
      <c r="AK100" s="349"/>
      <c r="AL100" s="355">
        <f>_xlfn.XLOOKUP(A100,'P1 Date Adjustment'!B:B,'P1 Date Adjustment'!F:F,"not found",0)</f>
        <v>2033</v>
      </c>
      <c r="AM100" s="349">
        <f t="shared" si="12"/>
        <v>0</v>
      </c>
      <c r="AN100" s="360"/>
      <c r="AO100" s="360"/>
    </row>
    <row r="101" spans="1:41" ht="30" x14ac:dyDescent="0.25">
      <c r="A101" s="129">
        <v>59</v>
      </c>
      <c r="B101" s="358" t="s">
        <v>443</v>
      </c>
      <c r="C101" s="358" t="str">
        <f>_xlfn.XLOOKUP($A101,'Total project cost for DCs'!A:A,'Total project cost for DCs'!C:C,"Not found",0)</f>
        <v xml:space="preserve"> 2-lane intersection (new intersection + active mode crossings)</v>
      </c>
      <c r="D101" s="355" t="s">
        <v>155</v>
      </c>
      <c r="E101" s="355" t="s">
        <v>223</v>
      </c>
      <c r="F101" s="355" t="s">
        <v>826</v>
      </c>
      <c r="H101" s="355" t="str">
        <f t="shared" si="7"/>
        <v>Transport - Drury East IPA</v>
      </c>
      <c r="I101" s="359">
        <f>_xlfn.XLOOKUP($H101,DC_growth_AGS!$A$665:$A$673,DC_growth_AGS!$O$665:$O$673,"Not found",0)</f>
        <v>0.95615833786134774</v>
      </c>
      <c r="J101" s="355">
        <v>2033</v>
      </c>
      <c r="K101" s="362">
        <f t="shared" si="18"/>
        <v>0</v>
      </c>
      <c r="L101" s="362">
        <f t="shared" si="18"/>
        <v>0</v>
      </c>
      <c r="M101" s="362">
        <f t="shared" si="18"/>
        <v>0</v>
      </c>
      <c r="N101" s="362">
        <f t="shared" si="18"/>
        <v>0</v>
      </c>
      <c r="O101" s="362">
        <f t="shared" si="18"/>
        <v>0</v>
      </c>
      <c r="P101" s="362">
        <f t="shared" si="18"/>
        <v>0</v>
      </c>
      <c r="Q101" s="362">
        <f t="shared" si="18"/>
        <v>0</v>
      </c>
      <c r="R101" s="362">
        <f t="shared" si="18"/>
        <v>0</v>
      </c>
      <c r="S101" s="362">
        <f t="shared" si="18"/>
        <v>0</v>
      </c>
      <c r="T101" s="362">
        <f t="shared" si="18"/>
        <v>0</v>
      </c>
      <c r="U101" s="362">
        <f t="shared" si="18"/>
        <v>0</v>
      </c>
      <c r="V101" s="362">
        <f t="shared" si="18"/>
        <v>0</v>
      </c>
      <c r="W101" s="362">
        <f t="shared" si="18"/>
        <v>0</v>
      </c>
      <c r="X101" s="362">
        <f t="shared" si="18"/>
        <v>0</v>
      </c>
      <c r="Y101" s="362">
        <f t="shared" si="18"/>
        <v>0</v>
      </c>
      <c r="Z101" s="362">
        <f t="shared" si="18"/>
        <v>0</v>
      </c>
      <c r="AA101" s="362">
        <f t="shared" si="18"/>
        <v>0</v>
      </c>
      <c r="AB101" s="362">
        <f t="shared" si="18"/>
        <v>0</v>
      </c>
      <c r="AC101" s="362">
        <f t="shared" si="18"/>
        <v>0</v>
      </c>
      <c r="AD101" s="362">
        <f t="shared" si="18"/>
        <v>0</v>
      </c>
      <c r="AE101" s="363">
        <f t="shared" si="9"/>
        <v>0</v>
      </c>
      <c r="AF101" s="349"/>
      <c r="AG101" s="349">
        <f t="shared" si="11"/>
        <v>0</v>
      </c>
      <c r="AH101" s="353">
        <v>0</v>
      </c>
      <c r="AI101" s="354" t="str">
        <f t="shared" si="10"/>
        <v>Collector</v>
      </c>
      <c r="AJ101" s="349"/>
      <c r="AK101" s="349"/>
      <c r="AL101" s="355">
        <f>_xlfn.XLOOKUP(A101,'P1 Date Adjustment'!B:B,'P1 Date Adjustment'!F:F,"not found",0)</f>
        <v>2033</v>
      </c>
      <c r="AM101" s="349">
        <f t="shared" si="12"/>
        <v>0</v>
      </c>
      <c r="AN101" s="360"/>
      <c r="AO101" s="360"/>
    </row>
    <row r="102" spans="1:41" ht="30" x14ac:dyDescent="0.25">
      <c r="A102" s="129" t="s">
        <v>452</v>
      </c>
      <c r="B102" s="358" t="s">
        <v>453</v>
      </c>
      <c r="C102" s="358" t="str">
        <f>_xlfn.XLOOKUP($A102,'Total project cost for DCs'!A:A,'Total project cost for DCs'!C:C,"Not found",0)</f>
        <v>2-lane urban- new road layout with active modes on both sides (TDM)</v>
      </c>
      <c r="D102" s="355" t="s">
        <v>155</v>
      </c>
      <c r="E102" s="355" t="s">
        <v>227</v>
      </c>
      <c r="F102" s="355" t="s">
        <v>826</v>
      </c>
      <c r="H102" s="355" t="str">
        <f t="shared" si="7"/>
        <v>Transport - Drury East IPA</v>
      </c>
      <c r="I102" s="359">
        <f>_xlfn.XLOOKUP($H102,DC_growth_AGS!$A$665:$A$673,DC_growth_AGS!$O$665:$O$673,"Not found",0)</f>
        <v>0.95615833786134774</v>
      </c>
      <c r="J102" s="355">
        <v>2036</v>
      </c>
      <c r="K102" s="362">
        <f t="shared" si="18"/>
        <v>0</v>
      </c>
      <c r="L102" s="362">
        <f t="shared" si="18"/>
        <v>0</v>
      </c>
      <c r="M102" s="362">
        <f t="shared" si="18"/>
        <v>0</v>
      </c>
      <c r="N102" s="362">
        <f t="shared" si="18"/>
        <v>0</v>
      </c>
      <c r="O102" s="362">
        <f t="shared" si="18"/>
        <v>0</v>
      </c>
      <c r="P102" s="362">
        <f t="shared" si="18"/>
        <v>0</v>
      </c>
      <c r="Q102" s="362">
        <f t="shared" si="18"/>
        <v>0</v>
      </c>
      <c r="R102" s="362">
        <f t="shared" si="18"/>
        <v>0</v>
      </c>
      <c r="S102" s="362">
        <f t="shared" si="18"/>
        <v>0</v>
      </c>
      <c r="T102" s="362">
        <f t="shared" si="18"/>
        <v>0</v>
      </c>
      <c r="U102" s="362">
        <f t="shared" si="18"/>
        <v>0</v>
      </c>
      <c r="V102" s="362">
        <f t="shared" si="18"/>
        <v>0</v>
      </c>
      <c r="W102" s="362">
        <f t="shared" si="18"/>
        <v>0</v>
      </c>
      <c r="X102" s="362">
        <f t="shared" si="18"/>
        <v>0</v>
      </c>
      <c r="Y102" s="362">
        <f t="shared" si="18"/>
        <v>0</v>
      </c>
      <c r="Z102" s="362">
        <f t="shared" si="18"/>
        <v>0</v>
      </c>
      <c r="AA102" s="362">
        <f t="shared" si="18"/>
        <v>0</v>
      </c>
      <c r="AB102" s="362">
        <f t="shared" si="18"/>
        <v>0</v>
      </c>
      <c r="AC102" s="362">
        <f t="shared" si="18"/>
        <v>0</v>
      </c>
      <c r="AD102" s="362">
        <f t="shared" si="18"/>
        <v>0</v>
      </c>
      <c r="AE102" s="363">
        <f t="shared" si="9"/>
        <v>0</v>
      </c>
      <c r="AF102" s="349"/>
      <c r="AG102" s="349">
        <f t="shared" si="11"/>
        <v>0</v>
      </c>
      <c r="AH102" s="353">
        <v>0</v>
      </c>
      <c r="AI102" s="354" t="str">
        <f t="shared" si="10"/>
        <v>Arterial</v>
      </c>
      <c r="AJ102" s="349"/>
      <c r="AK102" s="349"/>
      <c r="AL102" s="355">
        <f>_xlfn.XLOOKUP(A102,'P1 Date Adjustment'!B:B,'P1 Date Adjustment'!F:F,"not found",0)</f>
        <v>2036</v>
      </c>
      <c r="AM102" s="349">
        <f t="shared" si="12"/>
        <v>0</v>
      </c>
      <c r="AN102" s="360"/>
      <c r="AO102" s="360"/>
    </row>
    <row r="103" spans="1:41" ht="30" x14ac:dyDescent="0.25">
      <c r="A103" s="129" t="s">
        <v>454</v>
      </c>
      <c r="B103" s="358" t="s">
        <v>455</v>
      </c>
      <c r="C103" s="358" t="str">
        <f>_xlfn.XLOOKUP($A103,'Total project cost for DCs'!A:A,'Total project cost for DCs'!C:C,"Not found",0)</f>
        <v>2-lane urban- new road layout with active modes on both sides (TDM)</v>
      </c>
      <c r="D103" s="355" t="s">
        <v>155</v>
      </c>
      <c r="E103" s="355" t="s">
        <v>345</v>
      </c>
      <c r="F103" s="355" t="s">
        <v>826</v>
      </c>
      <c r="H103" s="355" t="str">
        <f t="shared" si="7"/>
        <v>Transport - Drury East IPA</v>
      </c>
      <c r="I103" s="359">
        <f>_xlfn.XLOOKUP($H103,DC_growth_AGS!$A$665:$A$673,DC_growth_AGS!$O$665:$O$673,"Not found",0)</f>
        <v>0.95615833786134774</v>
      </c>
      <c r="J103" s="355">
        <v>2036</v>
      </c>
      <c r="K103" s="362">
        <f t="shared" si="18"/>
        <v>0</v>
      </c>
      <c r="L103" s="362">
        <f t="shared" si="18"/>
        <v>0</v>
      </c>
      <c r="M103" s="362">
        <f t="shared" si="18"/>
        <v>0</v>
      </c>
      <c r="N103" s="362">
        <f t="shared" si="18"/>
        <v>0</v>
      </c>
      <c r="O103" s="362">
        <f t="shared" si="18"/>
        <v>0</v>
      </c>
      <c r="P103" s="362">
        <f t="shared" si="18"/>
        <v>0</v>
      </c>
      <c r="Q103" s="362">
        <f t="shared" si="18"/>
        <v>0</v>
      </c>
      <c r="R103" s="362">
        <f t="shared" si="18"/>
        <v>0</v>
      </c>
      <c r="S103" s="362">
        <f t="shared" si="18"/>
        <v>0</v>
      </c>
      <c r="T103" s="362">
        <f t="shared" si="18"/>
        <v>0</v>
      </c>
      <c r="U103" s="362">
        <f t="shared" si="18"/>
        <v>0</v>
      </c>
      <c r="V103" s="362">
        <f t="shared" si="18"/>
        <v>0</v>
      </c>
      <c r="W103" s="362">
        <f t="shared" si="18"/>
        <v>0</v>
      </c>
      <c r="X103" s="362">
        <f t="shared" si="18"/>
        <v>0</v>
      </c>
      <c r="Y103" s="362">
        <f t="shared" si="18"/>
        <v>0</v>
      </c>
      <c r="Z103" s="362">
        <f t="shared" si="18"/>
        <v>0</v>
      </c>
      <c r="AA103" s="362">
        <f t="shared" si="18"/>
        <v>0</v>
      </c>
      <c r="AB103" s="362">
        <f t="shared" si="18"/>
        <v>0</v>
      </c>
      <c r="AC103" s="362">
        <f t="shared" si="18"/>
        <v>0</v>
      </c>
      <c r="AD103" s="362">
        <f t="shared" si="18"/>
        <v>0</v>
      </c>
      <c r="AE103" s="363">
        <f t="shared" si="9"/>
        <v>0</v>
      </c>
      <c r="AF103" s="349"/>
      <c r="AG103" s="349">
        <f t="shared" si="11"/>
        <v>0</v>
      </c>
      <c r="AH103" s="353">
        <v>0</v>
      </c>
      <c r="AI103" s="354" t="str">
        <f t="shared" si="10"/>
        <v>Arterial</v>
      </c>
      <c r="AJ103" s="349"/>
      <c r="AK103" s="349"/>
      <c r="AL103" s="355">
        <f>_xlfn.XLOOKUP(A103,'P1 Date Adjustment'!B:B,'P1 Date Adjustment'!F:F,"not found",0)</f>
        <v>2036</v>
      </c>
      <c r="AM103" s="349">
        <f t="shared" si="12"/>
        <v>0</v>
      </c>
      <c r="AN103" s="360"/>
      <c r="AO103" s="360"/>
    </row>
    <row r="104" spans="1:41" ht="30" x14ac:dyDescent="0.25">
      <c r="A104" s="129" t="s">
        <v>456</v>
      </c>
      <c r="B104" s="358" t="s">
        <v>453</v>
      </c>
      <c r="C104" s="358" t="str">
        <f>_xlfn.XLOOKUP($A104,'Total project cost for DCs'!A:A,'Total project cost for DCs'!C:C,"Not found",0)</f>
        <v>4-lane urban- upgrade 2-lane urban to 4-lane with active modes on both sides, (TDM)</v>
      </c>
      <c r="D104" s="355" t="s">
        <v>155</v>
      </c>
      <c r="E104" s="355" t="s">
        <v>231</v>
      </c>
      <c r="F104" s="355" t="s">
        <v>826</v>
      </c>
      <c r="H104" s="355" t="str">
        <f t="shared" si="7"/>
        <v>Transport - Drury East IPA</v>
      </c>
      <c r="I104" s="359">
        <f>_xlfn.XLOOKUP($H104,DC_growth_AGS!$A$665:$A$673,DC_growth_AGS!$O$665:$O$673,"Not found",0)</f>
        <v>0.95615833786134774</v>
      </c>
      <c r="J104" s="355">
        <v>2047</v>
      </c>
      <c r="K104" s="362">
        <f t="shared" si="18"/>
        <v>0</v>
      </c>
      <c r="L104" s="362">
        <f t="shared" si="18"/>
        <v>0</v>
      </c>
      <c r="M104" s="362">
        <f t="shared" si="18"/>
        <v>0</v>
      </c>
      <c r="N104" s="362">
        <f t="shared" si="18"/>
        <v>0</v>
      </c>
      <c r="O104" s="362">
        <f t="shared" si="18"/>
        <v>0</v>
      </c>
      <c r="P104" s="362">
        <f t="shared" si="18"/>
        <v>0</v>
      </c>
      <c r="Q104" s="362">
        <f t="shared" si="18"/>
        <v>0</v>
      </c>
      <c r="R104" s="362">
        <f t="shared" si="18"/>
        <v>0</v>
      </c>
      <c r="S104" s="362">
        <f t="shared" si="18"/>
        <v>0</v>
      </c>
      <c r="T104" s="362">
        <f t="shared" si="18"/>
        <v>0</v>
      </c>
      <c r="U104" s="362">
        <f t="shared" si="18"/>
        <v>0</v>
      </c>
      <c r="V104" s="362">
        <f t="shared" si="18"/>
        <v>-24650.979128098032</v>
      </c>
      <c r="W104" s="362">
        <f t="shared" si="18"/>
        <v>-251841.12576695709</v>
      </c>
      <c r="X104" s="362">
        <f t="shared" si="18"/>
        <v>0</v>
      </c>
      <c r="Y104" s="362">
        <f t="shared" si="18"/>
        <v>0</v>
      </c>
      <c r="Z104" s="362">
        <f t="shared" si="18"/>
        <v>0</v>
      </c>
      <c r="AA104" s="362">
        <f t="shared" si="18"/>
        <v>0</v>
      </c>
      <c r="AB104" s="362">
        <f t="shared" si="18"/>
        <v>0</v>
      </c>
      <c r="AC104" s="362">
        <f t="shared" si="18"/>
        <v>0</v>
      </c>
      <c r="AD104" s="362">
        <f t="shared" si="18"/>
        <v>0</v>
      </c>
      <c r="AE104" s="363">
        <f t="shared" si="9"/>
        <v>-276492.10489505512</v>
      </c>
      <c r="AF104" s="349"/>
      <c r="AG104" s="349">
        <f t="shared" si="11"/>
        <v>-276492.10489505512</v>
      </c>
      <c r="AH104" s="353">
        <v>0</v>
      </c>
      <c r="AI104" s="354" t="str">
        <f t="shared" si="10"/>
        <v>Arterial</v>
      </c>
      <c r="AJ104" s="349"/>
      <c r="AK104" s="349"/>
      <c r="AL104" s="355">
        <f>_xlfn.XLOOKUP(A104,'P1 Date Adjustment'!B:B,'P1 Date Adjustment'!F:F,"not found",0)</f>
        <v>2047</v>
      </c>
      <c r="AM104" s="349">
        <f t="shared" si="12"/>
        <v>-264370.23144824133</v>
      </c>
      <c r="AN104" s="360"/>
      <c r="AO104" s="360"/>
    </row>
    <row r="105" spans="1:41" ht="30" x14ac:dyDescent="0.25">
      <c r="A105" s="129" t="s">
        <v>457</v>
      </c>
      <c r="B105" s="358" t="s">
        <v>458</v>
      </c>
      <c r="C105" s="358" t="str">
        <f>_xlfn.XLOOKUP($A105,'Total project cost for DCs'!A:A,'Total project cost for DCs'!C:C,"Not found",0)</f>
        <v>4-lane urban- upgrade 2-lane urban to 4-lane with active modes on both sides, (TDM)</v>
      </c>
      <c r="D105" s="355" t="s">
        <v>155</v>
      </c>
      <c r="E105" s="355" t="s">
        <v>345</v>
      </c>
      <c r="F105" s="355" t="s">
        <v>826</v>
      </c>
      <c r="H105" s="355" t="str">
        <f t="shared" si="7"/>
        <v>Transport - Drury East IPA</v>
      </c>
      <c r="I105" s="359">
        <f>_xlfn.XLOOKUP($H105,DC_growth_AGS!$A$665:$A$673,DC_growth_AGS!$O$665:$O$673,"Not found",0)</f>
        <v>0.95615833786134774</v>
      </c>
      <c r="J105" s="355">
        <v>2047</v>
      </c>
      <c r="K105" s="362">
        <f t="shared" si="18"/>
        <v>0</v>
      </c>
      <c r="L105" s="362">
        <f t="shared" si="18"/>
        <v>0</v>
      </c>
      <c r="M105" s="362">
        <f t="shared" si="18"/>
        <v>0</v>
      </c>
      <c r="N105" s="362">
        <f t="shared" si="18"/>
        <v>0</v>
      </c>
      <c r="O105" s="362">
        <f t="shared" si="18"/>
        <v>0</v>
      </c>
      <c r="P105" s="362">
        <f t="shared" si="18"/>
        <v>0</v>
      </c>
      <c r="Q105" s="362">
        <f t="shared" si="18"/>
        <v>0</v>
      </c>
      <c r="R105" s="362">
        <f t="shared" si="18"/>
        <v>0</v>
      </c>
      <c r="S105" s="362">
        <f t="shared" si="18"/>
        <v>0</v>
      </c>
      <c r="T105" s="362">
        <f t="shared" si="18"/>
        <v>0</v>
      </c>
      <c r="U105" s="362">
        <f t="shared" si="18"/>
        <v>0</v>
      </c>
      <c r="V105" s="362">
        <f t="shared" si="18"/>
        <v>-6143.7824903875089</v>
      </c>
      <c r="W105" s="362">
        <f t="shared" si="18"/>
        <v>-62766.557498841605</v>
      </c>
      <c r="X105" s="362">
        <f t="shared" si="18"/>
        <v>0</v>
      </c>
      <c r="Y105" s="362">
        <f t="shared" si="18"/>
        <v>0</v>
      </c>
      <c r="Z105" s="362">
        <f t="shared" si="18"/>
        <v>0</v>
      </c>
      <c r="AA105" s="362">
        <f t="shared" si="18"/>
        <v>0</v>
      </c>
      <c r="AB105" s="362">
        <f t="shared" si="18"/>
        <v>0</v>
      </c>
      <c r="AC105" s="362">
        <f t="shared" si="18"/>
        <v>0</v>
      </c>
      <c r="AD105" s="362">
        <f t="shared" si="18"/>
        <v>0</v>
      </c>
      <c r="AE105" s="363">
        <f t="shared" si="9"/>
        <v>-68910.33998922912</v>
      </c>
      <c r="AF105" s="349"/>
      <c r="AG105" s="349">
        <f t="shared" si="11"/>
        <v>-68910.33998922912</v>
      </c>
      <c r="AH105" s="353">
        <v>0</v>
      </c>
      <c r="AI105" s="354" t="str">
        <f t="shared" si="10"/>
        <v>Arterial</v>
      </c>
      <c r="AJ105" s="349"/>
      <c r="AK105" s="349"/>
      <c r="AL105" s="355">
        <f>_xlfn.XLOOKUP(A105,'P1 Date Adjustment'!B:B,'P1 Date Adjustment'!F:F,"not found",0)</f>
        <v>2047</v>
      </c>
      <c r="AM105" s="349">
        <f t="shared" si="12"/>
        <v>-65889.196145561684</v>
      </c>
      <c r="AN105" s="360"/>
      <c r="AO105" s="360"/>
    </row>
    <row r="106" spans="1:41" x14ac:dyDescent="0.25">
      <c r="A106" s="129">
        <v>67</v>
      </c>
      <c r="B106" s="358" t="s">
        <v>460</v>
      </c>
      <c r="C106" s="358">
        <f>_xlfn.XLOOKUP($A106,'Total project cost for DCs'!A:A,'Total project cost for DCs'!C:C,"Not found",0)</f>
        <v>0</v>
      </c>
      <c r="D106" s="355" t="s">
        <v>155</v>
      </c>
      <c r="E106" s="355" t="s">
        <v>345</v>
      </c>
      <c r="F106" s="355" t="s">
        <v>826</v>
      </c>
      <c r="H106" s="355" t="str">
        <f t="shared" si="7"/>
        <v>Transport - Drury East IPA</v>
      </c>
      <c r="I106" s="359">
        <f>_xlfn.XLOOKUP($H106,DC_growth_AGS!$A$665:$A$673,DC_growth_AGS!$O$665:$O$673,"Not found",0)</f>
        <v>0.95615833786134774</v>
      </c>
      <c r="J106" s="355">
        <v>2033</v>
      </c>
      <c r="K106" s="362">
        <f t="shared" si="18"/>
        <v>-7268046.6814583084</v>
      </c>
      <c r="L106" s="362">
        <f t="shared" si="18"/>
        <v>-745851.77690323966</v>
      </c>
      <c r="M106" s="362">
        <f t="shared" si="18"/>
        <v>-7619825.1669644695</v>
      </c>
      <c r="N106" s="362">
        <f t="shared" si="18"/>
        <v>0</v>
      </c>
      <c r="O106" s="362">
        <f t="shared" si="18"/>
        <v>0</v>
      </c>
      <c r="P106" s="362">
        <f t="shared" si="18"/>
        <v>0</v>
      </c>
      <c r="Q106" s="362">
        <f t="shared" si="18"/>
        <v>0</v>
      </c>
      <c r="R106" s="362">
        <f t="shared" si="18"/>
        <v>0</v>
      </c>
      <c r="S106" s="362">
        <f t="shared" si="18"/>
        <v>0</v>
      </c>
      <c r="T106" s="362">
        <f t="shared" si="18"/>
        <v>0</v>
      </c>
      <c r="U106" s="362">
        <f t="shared" si="18"/>
        <v>0</v>
      </c>
      <c r="V106" s="362">
        <f t="shared" si="18"/>
        <v>0</v>
      </c>
      <c r="W106" s="362">
        <f t="shared" si="18"/>
        <v>0</v>
      </c>
      <c r="X106" s="362">
        <f t="shared" si="18"/>
        <v>0</v>
      </c>
      <c r="Y106" s="362">
        <f t="shared" si="18"/>
        <v>0</v>
      </c>
      <c r="Z106" s="362">
        <f t="shared" si="18"/>
        <v>0</v>
      </c>
      <c r="AA106" s="362">
        <f t="shared" si="18"/>
        <v>0</v>
      </c>
      <c r="AB106" s="362">
        <f t="shared" si="18"/>
        <v>0</v>
      </c>
      <c r="AC106" s="362">
        <f t="shared" si="18"/>
        <v>0</v>
      </c>
      <c r="AD106" s="362">
        <f t="shared" si="18"/>
        <v>0</v>
      </c>
      <c r="AE106" s="363">
        <f t="shared" si="9"/>
        <v>-15633723.625326019</v>
      </c>
      <c r="AF106" s="349"/>
      <c r="AG106" s="349">
        <f t="shared" si="11"/>
        <v>-15633723.625326019</v>
      </c>
      <c r="AH106" s="353">
        <v>0</v>
      </c>
      <c r="AI106" s="354" t="str">
        <f t="shared" si="10"/>
        <v>Arterial</v>
      </c>
      <c r="AJ106" s="349"/>
      <c r="AK106" s="349"/>
      <c r="AL106" s="355">
        <f>_xlfn.XLOOKUP(A106,'P1 Date Adjustment'!B:B,'P1 Date Adjustment'!F:F,"not found",0)</f>
        <v>2033</v>
      </c>
      <c r="AM106" s="349">
        <f t="shared" si="12"/>
        <v>-14948315.196175409</v>
      </c>
      <c r="AN106" s="360"/>
      <c r="AO106" s="360"/>
    </row>
    <row r="107" spans="1:41" x14ac:dyDescent="0.25">
      <c r="A107" s="129">
        <v>68</v>
      </c>
      <c r="B107" s="358" t="s">
        <v>461</v>
      </c>
      <c r="C107" s="358">
        <f>_xlfn.XLOOKUP($A107,'Total project cost for DCs'!A:A,'Total project cost for DCs'!C:C,"Not found",0)</f>
        <v>0</v>
      </c>
      <c r="D107" s="355" t="s">
        <v>155</v>
      </c>
      <c r="E107" s="355" t="s">
        <v>345</v>
      </c>
      <c r="F107" s="355" t="s">
        <v>826</v>
      </c>
      <c r="H107" s="355" t="str">
        <f t="shared" si="7"/>
        <v>Transport - Drury East IPA</v>
      </c>
      <c r="I107" s="359">
        <f>_xlfn.XLOOKUP($H107,DC_growth_AGS!$A$665:$A$673,DC_growth_AGS!$O$665:$O$673,"Not found",0)</f>
        <v>0.95615833786134774</v>
      </c>
      <c r="J107" s="355">
        <v>2037</v>
      </c>
      <c r="K107" s="362">
        <f t="shared" si="18"/>
        <v>0</v>
      </c>
      <c r="L107" s="362">
        <f t="shared" si="18"/>
        <v>0</v>
      </c>
      <c r="M107" s="362">
        <f t="shared" si="18"/>
        <v>0</v>
      </c>
      <c r="N107" s="362">
        <f t="shared" si="18"/>
        <v>0</v>
      </c>
      <c r="O107" s="362">
        <f t="shared" si="18"/>
        <v>0</v>
      </c>
      <c r="P107" s="362">
        <f t="shared" si="18"/>
        <v>0</v>
      </c>
      <c r="Q107" s="362">
        <f t="shared" si="18"/>
        <v>0</v>
      </c>
      <c r="R107" s="362">
        <f t="shared" si="18"/>
        <v>0</v>
      </c>
      <c r="S107" s="362">
        <f t="shared" si="18"/>
        <v>0</v>
      </c>
      <c r="T107" s="362">
        <f t="shared" si="18"/>
        <v>0</v>
      </c>
      <c r="U107" s="362">
        <f t="shared" si="18"/>
        <v>0</v>
      </c>
      <c r="V107" s="362">
        <f t="shared" si="18"/>
        <v>0</v>
      </c>
      <c r="W107" s="362">
        <f t="shared" si="18"/>
        <v>0</v>
      </c>
      <c r="X107" s="362">
        <f t="shared" si="18"/>
        <v>0</v>
      </c>
      <c r="Y107" s="362">
        <f t="shared" si="18"/>
        <v>0</v>
      </c>
      <c r="Z107" s="362">
        <f t="shared" si="18"/>
        <v>0</v>
      </c>
      <c r="AA107" s="362">
        <f t="shared" si="18"/>
        <v>0</v>
      </c>
      <c r="AB107" s="362">
        <f t="shared" si="18"/>
        <v>0</v>
      </c>
      <c r="AC107" s="362">
        <f t="shared" si="18"/>
        <v>0</v>
      </c>
      <c r="AD107" s="362">
        <f t="shared" si="18"/>
        <v>0</v>
      </c>
      <c r="AE107" s="363">
        <f t="shared" si="9"/>
        <v>0</v>
      </c>
      <c r="AF107" s="349"/>
      <c r="AG107" s="349">
        <f t="shared" si="11"/>
        <v>0</v>
      </c>
      <c r="AH107" s="353">
        <v>0</v>
      </c>
      <c r="AI107" s="354" t="str">
        <f t="shared" si="10"/>
        <v>Arterial</v>
      </c>
      <c r="AJ107" s="349"/>
      <c r="AK107" s="349"/>
      <c r="AL107" s="355">
        <f>_xlfn.XLOOKUP(A107,'P1 Date Adjustment'!B:B,'P1 Date Adjustment'!F:F,"not found",0)</f>
        <v>2037</v>
      </c>
      <c r="AM107" s="349">
        <f t="shared" si="12"/>
        <v>0</v>
      </c>
      <c r="AN107" s="360"/>
      <c r="AO107" s="360"/>
    </row>
    <row r="108" spans="1:41" ht="30" x14ac:dyDescent="0.25">
      <c r="A108" s="129">
        <v>69</v>
      </c>
      <c r="B108" s="358" t="s">
        <v>462</v>
      </c>
      <c r="C108" s="358" t="str">
        <f>_xlfn.XLOOKUP($A108,'Total project cost for DCs'!A:A,'Total project cost for DCs'!C:C,"Not found",0)</f>
        <v>New cycle bridge 5m wide, 90m long, approach lengths 200m total for both sides. No property required</v>
      </c>
      <c r="D108" s="355" t="s">
        <v>155</v>
      </c>
      <c r="E108" s="355" t="s">
        <v>223</v>
      </c>
      <c r="F108" s="355" t="s">
        <v>826</v>
      </c>
      <c r="H108" s="355" t="str">
        <f t="shared" si="7"/>
        <v>Transport - Drury East IPA</v>
      </c>
      <c r="I108" s="359">
        <f>_xlfn.XLOOKUP($H108,DC_growth_AGS!$A$665:$A$673,DC_growth_AGS!$O$665:$O$673,"Not found",0)</f>
        <v>0.95615833786134774</v>
      </c>
      <c r="J108" s="355">
        <v>2035</v>
      </c>
      <c r="K108" s="362">
        <f t="shared" si="18"/>
        <v>0</v>
      </c>
      <c r="L108" s="362">
        <f t="shared" si="18"/>
        <v>0</v>
      </c>
      <c r="M108" s="362">
        <f t="shared" si="18"/>
        <v>0</v>
      </c>
      <c r="N108" s="362">
        <f t="shared" si="18"/>
        <v>0</v>
      </c>
      <c r="O108" s="362">
        <f t="shared" si="18"/>
        <v>0</v>
      </c>
      <c r="P108" s="362">
        <f t="shared" si="18"/>
        <v>0</v>
      </c>
      <c r="Q108" s="362">
        <f t="shared" si="18"/>
        <v>0</v>
      </c>
      <c r="R108" s="362">
        <f t="shared" si="18"/>
        <v>0</v>
      </c>
      <c r="S108" s="362">
        <f t="shared" si="18"/>
        <v>0</v>
      </c>
      <c r="T108" s="362">
        <f t="shared" si="18"/>
        <v>0</v>
      </c>
      <c r="U108" s="362">
        <f t="shared" si="18"/>
        <v>0</v>
      </c>
      <c r="V108" s="362">
        <f t="shared" si="18"/>
        <v>0</v>
      </c>
      <c r="W108" s="362">
        <f t="shared" si="18"/>
        <v>0</v>
      </c>
      <c r="X108" s="362">
        <f t="shared" si="18"/>
        <v>0</v>
      </c>
      <c r="Y108" s="362">
        <f t="shared" si="18"/>
        <v>0</v>
      </c>
      <c r="Z108" s="362">
        <f t="shared" si="18"/>
        <v>0</v>
      </c>
      <c r="AA108" s="362">
        <f t="shared" si="18"/>
        <v>0</v>
      </c>
      <c r="AB108" s="362">
        <f t="shared" si="18"/>
        <v>0</v>
      </c>
      <c r="AC108" s="362">
        <f t="shared" si="18"/>
        <v>0</v>
      </c>
      <c r="AD108" s="362">
        <f t="shared" si="18"/>
        <v>0</v>
      </c>
      <c r="AE108" s="363">
        <f t="shared" si="9"/>
        <v>0</v>
      </c>
      <c r="AF108" s="349"/>
      <c r="AG108" s="349">
        <f t="shared" si="11"/>
        <v>0</v>
      </c>
      <c r="AH108" s="353">
        <v>0</v>
      </c>
      <c r="AI108" s="354" t="str">
        <f t="shared" si="10"/>
        <v>Collector</v>
      </c>
      <c r="AJ108" s="349"/>
      <c r="AK108" s="349"/>
      <c r="AL108" s="355">
        <f>_xlfn.XLOOKUP(A108,'P1 Date Adjustment'!B:B,'P1 Date Adjustment'!F:F,"not found",0)</f>
        <v>2035</v>
      </c>
      <c r="AM108" s="349">
        <f t="shared" si="12"/>
        <v>0</v>
      </c>
      <c r="AN108" s="360"/>
      <c r="AO108" s="360"/>
    </row>
    <row r="109" spans="1:41" ht="30" x14ac:dyDescent="0.25">
      <c r="A109" s="129">
        <v>70</v>
      </c>
      <c r="B109" s="358" t="s">
        <v>464</v>
      </c>
      <c r="C109" s="358" t="str">
        <f>_xlfn.XLOOKUP($A109,'Total project cost for DCs'!A:A,'Total project cost for DCs'!C:C,"Not found",0)</f>
        <v>New cycle bridge 5m wide, 80m long, approach lengths 270m total for both sides. No property required</v>
      </c>
      <c r="D109" s="355" t="s">
        <v>155</v>
      </c>
      <c r="E109" s="355" t="s">
        <v>345</v>
      </c>
      <c r="F109" s="355" t="s">
        <v>826</v>
      </c>
      <c r="H109" s="355" t="str">
        <f t="shared" si="7"/>
        <v>Transport - Drury East IPA</v>
      </c>
      <c r="I109" s="359">
        <f>_xlfn.XLOOKUP($H109,DC_growth_AGS!$A$665:$A$673,DC_growth_AGS!$O$665:$O$673,"Not found",0)</f>
        <v>0.95615833786134774</v>
      </c>
      <c r="J109" s="355">
        <v>2031</v>
      </c>
      <c r="K109" s="362">
        <f t="shared" si="18"/>
        <v>0</v>
      </c>
      <c r="L109" s="362">
        <f t="shared" si="18"/>
        <v>0</v>
      </c>
      <c r="M109" s="362">
        <f t="shared" si="18"/>
        <v>0</v>
      </c>
      <c r="N109" s="362">
        <f t="shared" si="18"/>
        <v>0</v>
      </c>
      <c r="O109" s="362">
        <f t="shared" si="18"/>
        <v>0</v>
      </c>
      <c r="P109" s="362">
        <f t="shared" si="18"/>
        <v>0</v>
      </c>
      <c r="Q109" s="362">
        <f t="shared" si="18"/>
        <v>0</v>
      </c>
      <c r="R109" s="362">
        <f t="shared" si="18"/>
        <v>0</v>
      </c>
      <c r="S109" s="362">
        <f t="shared" si="18"/>
        <v>0</v>
      </c>
      <c r="T109" s="362">
        <f t="shared" si="18"/>
        <v>0</v>
      </c>
      <c r="U109" s="362">
        <f t="shared" si="18"/>
        <v>0</v>
      </c>
      <c r="V109" s="362">
        <f t="shared" si="18"/>
        <v>0</v>
      </c>
      <c r="W109" s="362">
        <f t="shared" si="18"/>
        <v>0</v>
      </c>
      <c r="X109" s="362">
        <f t="shared" si="18"/>
        <v>0</v>
      </c>
      <c r="Y109" s="362">
        <f t="shared" si="18"/>
        <v>0</v>
      </c>
      <c r="Z109" s="362">
        <f t="shared" ref="Z109:AD109" si="19">IF($AI109="Arterial",-Z56*$AJ$2,0)</f>
        <v>0</v>
      </c>
      <c r="AA109" s="362">
        <f t="shared" si="19"/>
        <v>0</v>
      </c>
      <c r="AB109" s="362">
        <f t="shared" si="19"/>
        <v>0</v>
      </c>
      <c r="AC109" s="362">
        <f t="shared" si="19"/>
        <v>0</v>
      </c>
      <c r="AD109" s="362">
        <f t="shared" si="19"/>
        <v>0</v>
      </c>
      <c r="AE109" s="363">
        <f t="shared" si="9"/>
        <v>0</v>
      </c>
      <c r="AF109" s="349"/>
      <c r="AG109" s="349">
        <f t="shared" si="11"/>
        <v>0</v>
      </c>
      <c r="AH109" s="353">
        <v>0</v>
      </c>
      <c r="AI109" s="354" t="str">
        <f t="shared" si="10"/>
        <v>Arterial</v>
      </c>
      <c r="AJ109" s="349"/>
      <c r="AK109" s="349"/>
      <c r="AL109" s="355">
        <f>_xlfn.XLOOKUP(A109,'P1 Date Adjustment'!B:B,'P1 Date Adjustment'!F:F,"not found",0)</f>
        <v>2031</v>
      </c>
      <c r="AM109" s="349">
        <f t="shared" si="12"/>
        <v>0</v>
      </c>
      <c r="AN109" s="360"/>
      <c r="AO109" s="360"/>
    </row>
    <row r="110" spans="1:41" ht="30" x14ac:dyDescent="0.25">
      <c r="A110" s="129" t="s">
        <v>154</v>
      </c>
      <c r="B110" s="358" t="s">
        <v>141</v>
      </c>
      <c r="C110" s="358" t="str">
        <f>_xlfn.XLOOKUP($A110,'Total project cost for DCs'!A:A,'Total project cost for DCs'!C:C,"Not found",0)</f>
        <v>4-lane urban- existing road layout with active modes on both sides + intersection improvements (TDM)</v>
      </c>
      <c r="D110" s="355" t="s">
        <v>155</v>
      </c>
      <c r="E110" s="355" t="s">
        <v>157</v>
      </c>
      <c r="H110" s="355" t="s">
        <v>827</v>
      </c>
      <c r="I110" s="359">
        <f>_xlfn.XLOOKUP($H110,DC_growth_AGS!$A$665:$A$673,DC_growth_AGS!$O$665:$O$673,"Not found",0)</f>
        <v>0.61831421301771872</v>
      </c>
      <c r="J110" s="355">
        <v>2031</v>
      </c>
      <c r="K110" s="362">
        <f>_xlfn.XLOOKUP($A110,'Total project cost for DCs'!$A$4:$A$111,'Total project cost for DCs'!U$4:U$111,0,0)*_xlfn.XLOOKUP($A110,Drury_beneficiary_allocation!$A$5:$A$104,Drury_beneficiary_allocation!$B$5:$B$104,0,0)</f>
        <v>0</v>
      </c>
      <c r="L110" s="362">
        <f>_xlfn.XLOOKUP($A110,'Total project cost for DCs'!$A$4:$A$111,'Total project cost for DCs'!V$4:V$111,0,0)*_xlfn.XLOOKUP($A110,Drury_beneficiary_allocation!$A$5:$A$104,Drury_beneficiary_allocation!$B$5:$B$104,0,0)</f>
        <v>0</v>
      </c>
      <c r="M110" s="362">
        <f>_xlfn.XLOOKUP($A110,'Total project cost for DCs'!$A$4:$A$111,'Total project cost for DCs'!W$4:W$111,0,0)*_xlfn.XLOOKUP($A110,Drury_beneficiary_allocation!$A$5:$A$104,Drury_beneficiary_allocation!$B$5:$B$104,0,0)</f>
        <v>0</v>
      </c>
      <c r="N110" s="362">
        <f>_xlfn.XLOOKUP($A110,'Total project cost for DCs'!$A$4:$A$111,'Total project cost for DCs'!X$4:X$111,0,0)*_xlfn.XLOOKUP($A110,Drury_beneficiary_allocation!$A$5:$A$104,Drury_beneficiary_allocation!$B$5:$B$104,0,0)</f>
        <v>0</v>
      </c>
      <c r="O110" s="362">
        <f>_xlfn.XLOOKUP($A110,'Total project cost for DCs'!$A$4:$A$111,'Total project cost for DCs'!Y$4:Y$111,0,0)*_xlfn.XLOOKUP($A110,Drury_beneficiary_allocation!$A$5:$A$104,Drury_beneficiary_allocation!$B$5:$B$104,0,0)</f>
        <v>0</v>
      </c>
      <c r="P110" s="362">
        <f>_xlfn.XLOOKUP($A110,'Total project cost for DCs'!$A$4:$A$111,'Total project cost for DCs'!Z$4:Z$111,0,0)*_xlfn.XLOOKUP($A110,Drury_beneficiary_allocation!$A$5:$A$104,Drury_beneficiary_allocation!$B$5:$B$104,0,0)</f>
        <v>0</v>
      </c>
      <c r="Q110" s="362">
        <f>_xlfn.XLOOKUP($A110,'Total project cost for DCs'!$A$4:$A$111,'Total project cost for DCs'!AA$4:AA$111,0,0)*_xlfn.XLOOKUP($A110,Drury_beneficiary_allocation!$A$5:$A$104,Drury_beneficiary_allocation!$B$5:$B$104,0,0)</f>
        <v>0</v>
      </c>
      <c r="R110" s="362">
        <f>_xlfn.XLOOKUP($A110,'Total project cost for DCs'!$A$4:$A$111,'Total project cost for DCs'!AB$4:AB$111,0,0)*_xlfn.XLOOKUP($A110,Drury_beneficiary_allocation!$A$5:$A$104,Drury_beneficiary_allocation!$B$5:$B$104,0,0)</f>
        <v>0</v>
      </c>
      <c r="S110" s="362">
        <f>_xlfn.XLOOKUP($A110,'Total project cost for DCs'!$A$4:$A$111,'Total project cost for DCs'!AC$4:AC$111,0,0)*_xlfn.XLOOKUP($A110,Drury_beneficiary_allocation!$A$5:$A$104,Drury_beneficiary_allocation!$B$5:$B$104,0,0)</f>
        <v>0</v>
      </c>
      <c r="T110" s="362">
        <f>_xlfn.XLOOKUP($A110,'Total project cost for DCs'!$A$4:$A$111,'Total project cost for DCs'!AD$4:AD$111,0,0)*_xlfn.XLOOKUP($A110,Drury_beneficiary_allocation!$A$5:$A$104,Drury_beneficiary_allocation!$B$5:$B$104,0,0)</f>
        <v>0</v>
      </c>
      <c r="U110" s="362">
        <f>_xlfn.XLOOKUP($A110,'Total project cost for DCs'!$A$4:$A$111,'Total project cost for DCs'!AE$4:AE$111,0,0)*_xlfn.XLOOKUP($A110,Drury_beneficiary_allocation!$A$5:$A$104,Drury_beneficiary_allocation!$B$5:$B$104,0,0)</f>
        <v>0</v>
      </c>
      <c r="V110" s="362">
        <f>_xlfn.XLOOKUP($A110,'Total project cost for DCs'!$A$4:$A$111,'Total project cost for DCs'!AF$4:AF$111,0,0)*_xlfn.XLOOKUP($A110,Drury_beneficiary_allocation!$A$5:$A$104,Drury_beneficiary_allocation!$B$5:$B$104,0,0)</f>
        <v>0</v>
      </c>
      <c r="W110" s="362">
        <f>_xlfn.XLOOKUP($A110,'Total project cost for DCs'!$A$4:$A$111,'Total project cost for DCs'!AG$4:AG$111,0,0)*_xlfn.XLOOKUP($A110,Drury_beneficiary_allocation!$A$5:$A$104,Drury_beneficiary_allocation!$B$5:$B$104,0,0)</f>
        <v>0</v>
      </c>
      <c r="X110" s="362">
        <f>_xlfn.XLOOKUP($A110,'Total project cost for DCs'!$A$4:$A$111,'Total project cost for DCs'!AH$4:AH$111,0,0)*_xlfn.XLOOKUP($A110,Drury_beneficiary_allocation!$A$5:$A$104,Drury_beneficiary_allocation!$B$5:$B$104,0,0)</f>
        <v>0</v>
      </c>
      <c r="Y110" s="362">
        <f>_xlfn.XLOOKUP($A110,'Total project cost for DCs'!$A$4:$A$111,'Total project cost for DCs'!AI$4:AI$111,0,0)*_xlfn.XLOOKUP($A110,Drury_beneficiary_allocation!$A$5:$A$104,Drury_beneficiary_allocation!$B$5:$B$104,0,0)</f>
        <v>0</v>
      </c>
      <c r="Z110" s="362">
        <f>_xlfn.XLOOKUP($A110,'Total project cost for DCs'!$A$4:$A$111,'Total project cost for DCs'!AJ$4:AJ$111,0,0)*_xlfn.XLOOKUP($A110,Drury_beneficiary_allocation!$A$5:$A$104,Drury_beneficiary_allocation!$B$5:$B$104,0,0)</f>
        <v>0</v>
      </c>
      <c r="AA110" s="362">
        <f>_xlfn.XLOOKUP($A110,'Total project cost for DCs'!$A$4:$A$111,'Total project cost for DCs'!AK$4:AK$111,0,0)*_xlfn.XLOOKUP($A110,Drury_beneficiary_allocation!$A$5:$A$104,Drury_beneficiary_allocation!$B$5:$B$104,0,0)</f>
        <v>0</v>
      </c>
      <c r="AB110" s="362">
        <f>_xlfn.XLOOKUP($A110,'Total project cost for DCs'!$A$4:$A$111,'Total project cost for DCs'!AL$4:AL$111,0,0)*_xlfn.XLOOKUP($A110,Drury_beneficiary_allocation!$A$5:$A$104,Drury_beneficiary_allocation!$B$5:$B$104,0,0)</f>
        <v>0</v>
      </c>
      <c r="AC110" s="362">
        <f>_xlfn.XLOOKUP($A110,'Total project cost for DCs'!$A$4:$A$111,'Total project cost for DCs'!AM$4:AM$111,0,0)*_xlfn.XLOOKUP($A110,Drury_beneficiary_allocation!$A$5:$A$104,Drury_beneficiary_allocation!$B$5:$B$104,0,0)</f>
        <v>0</v>
      </c>
      <c r="AD110" s="362">
        <f>_xlfn.XLOOKUP($A110,'Total project cost for DCs'!$A$4:$A$111,'Total project cost for DCs'!AN$4:AN$111,0,0)*_xlfn.XLOOKUP($A110,Drury_beneficiary_allocation!$A$5:$A$104,Drury_beneficiary_allocation!$B$5:$B$104,0,0)</f>
        <v>0</v>
      </c>
      <c r="AE110" s="363">
        <f t="shared" si="9"/>
        <v>0</v>
      </c>
      <c r="AF110" s="349"/>
      <c r="AG110" s="349">
        <f t="shared" si="11"/>
        <v>0</v>
      </c>
      <c r="AH110" s="353">
        <v>0</v>
      </c>
      <c r="AI110" s="354" t="str">
        <f t="shared" si="10"/>
        <v>Arterial</v>
      </c>
      <c r="AJ110" s="349"/>
      <c r="AK110" s="349"/>
      <c r="AL110" s="355">
        <f>_xlfn.XLOOKUP(A110,'P1 Date Adjustment'!B:B,'P1 Date Adjustment'!F:F,"not found",0)</f>
        <v>2031</v>
      </c>
      <c r="AM110" s="349">
        <f t="shared" si="12"/>
        <v>0</v>
      </c>
      <c r="AN110" s="360"/>
      <c r="AO110" s="360"/>
    </row>
    <row r="111" spans="1:41" ht="30" x14ac:dyDescent="0.25">
      <c r="A111" s="129" t="s">
        <v>163</v>
      </c>
      <c r="B111" s="358" t="s">
        <v>164</v>
      </c>
      <c r="C111" s="358" t="str">
        <f>_xlfn.XLOOKUP($A111,'Total project cost for DCs'!A:A,'Total project cost for DCs'!C:C,"Not found",0)</f>
        <v>2-lane urban- existing road layout with active modes on both sides + intersection improvements (TDM)</v>
      </c>
      <c r="D111" s="355" t="s">
        <v>155</v>
      </c>
      <c r="E111" s="355" t="s">
        <v>145</v>
      </c>
      <c r="H111" s="355" t="s">
        <v>827</v>
      </c>
      <c r="I111" s="359">
        <f>_xlfn.XLOOKUP($H111,DC_growth_AGS!$A$665:$A$673,DC_growth_AGS!$O$665:$O$673,"Not found",0)</f>
        <v>0.61831421301771872</v>
      </c>
      <c r="J111" s="355">
        <v>2030</v>
      </c>
      <c r="K111" s="362">
        <f>_xlfn.XLOOKUP($A111,'Total project cost for DCs'!$A$4:$A$111,'Total project cost for DCs'!U$4:U$111,0,0)*_xlfn.XLOOKUP($A111,Drury_beneficiary_allocation!$A$5:$A$104,Drury_beneficiary_allocation!$B$5:$B$104,0,0)</f>
        <v>0</v>
      </c>
      <c r="L111" s="362">
        <f>_xlfn.XLOOKUP($A111,'Total project cost for DCs'!$A$4:$A$111,'Total project cost for DCs'!V$4:V$111,0,0)*_xlfn.XLOOKUP($A111,Drury_beneficiary_allocation!$A$5:$A$104,Drury_beneficiary_allocation!$B$5:$B$104,0,0)</f>
        <v>0</v>
      </c>
      <c r="M111" s="362">
        <f>_xlfn.XLOOKUP($A111,'Total project cost for DCs'!$A$4:$A$111,'Total project cost for DCs'!W$4:W$111,0,0)*_xlfn.XLOOKUP($A111,Drury_beneficiary_allocation!$A$5:$A$104,Drury_beneficiary_allocation!$B$5:$B$104,0,0)</f>
        <v>0</v>
      </c>
      <c r="N111" s="362">
        <f>_xlfn.XLOOKUP($A111,'Total project cost for DCs'!$A$4:$A$111,'Total project cost for DCs'!X$4:X$111,0,0)*_xlfn.XLOOKUP($A111,Drury_beneficiary_allocation!$A$5:$A$104,Drury_beneficiary_allocation!$B$5:$B$104,0,0)</f>
        <v>0</v>
      </c>
      <c r="O111" s="362">
        <f>_xlfn.XLOOKUP($A111,'Total project cost for DCs'!$A$4:$A$111,'Total project cost for DCs'!Y$4:Y$111,0,0)*_xlfn.XLOOKUP($A111,Drury_beneficiary_allocation!$A$5:$A$104,Drury_beneficiary_allocation!$B$5:$B$104,0,0)</f>
        <v>0</v>
      </c>
      <c r="P111" s="362">
        <f>_xlfn.XLOOKUP($A111,'Total project cost for DCs'!$A$4:$A$111,'Total project cost for DCs'!Z$4:Z$111,0,0)*_xlfn.XLOOKUP($A111,Drury_beneficiary_allocation!$A$5:$A$104,Drury_beneficiary_allocation!$B$5:$B$104,0,0)</f>
        <v>0</v>
      </c>
      <c r="Q111" s="362">
        <f>_xlfn.XLOOKUP($A111,'Total project cost for DCs'!$A$4:$A$111,'Total project cost for DCs'!AA$4:AA$111,0,0)*_xlfn.XLOOKUP($A111,Drury_beneficiary_allocation!$A$5:$A$104,Drury_beneficiary_allocation!$B$5:$B$104,0,0)</f>
        <v>0</v>
      </c>
      <c r="R111" s="362">
        <f>_xlfn.XLOOKUP($A111,'Total project cost for DCs'!$A$4:$A$111,'Total project cost for DCs'!AB$4:AB$111,0,0)*_xlfn.XLOOKUP($A111,Drury_beneficiary_allocation!$A$5:$A$104,Drury_beneficiary_allocation!$B$5:$B$104,0,0)</f>
        <v>0</v>
      </c>
      <c r="S111" s="362">
        <f>_xlfn.XLOOKUP($A111,'Total project cost for DCs'!$A$4:$A$111,'Total project cost for DCs'!AC$4:AC$111,0,0)*_xlfn.XLOOKUP($A111,Drury_beneficiary_allocation!$A$5:$A$104,Drury_beneficiary_allocation!$B$5:$B$104,0,0)</f>
        <v>0</v>
      </c>
      <c r="T111" s="362">
        <f>_xlfn.XLOOKUP($A111,'Total project cost for DCs'!$A$4:$A$111,'Total project cost for DCs'!AD$4:AD$111,0,0)*_xlfn.XLOOKUP($A111,Drury_beneficiary_allocation!$A$5:$A$104,Drury_beneficiary_allocation!$B$5:$B$104,0,0)</f>
        <v>0</v>
      </c>
      <c r="U111" s="362">
        <f>_xlfn.XLOOKUP($A111,'Total project cost for DCs'!$A$4:$A$111,'Total project cost for DCs'!AE$4:AE$111,0,0)*_xlfn.XLOOKUP($A111,Drury_beneficiary_allocation!$A$5:$A$104,Drury_beneficiary_allocation!$B$5:$B$104,0,0)</f>
        <v>0</v>
      </c>
      <c r="V111" s="362">
        <f>_xlfn.XLOOKUP($A111,'Total project cost for DCs'!$A$4:$A$111,'Total project cost for DCs'!AF$4:AF$111,0,0)*_xlfn.XLOOKUP($A111,Drury_beneficiary_allocation!$A$5:$A$104,Drury_beneficiary_allocation!$B$5:$B$104,0,0)</f>
        <v>0</v>
      </c>
      <c r="W111" s="362">
        <f>_xlfn.XLOOKUP($A111,'Total project cost for DCs'!$A$4:$A$111,'Total project cost for DCs'!AG$4:AG$111,0,0)*_xlfn.XLOOKUP($A111,Drury_beneficiary_allocation!$A$5:$A$104,Drury_beneficiary_allocation!$B$5:$B$104,0,0)</f>
        <v>0</v>
      </c>
      <c r="X111" s="362">
        <f>_xlfn.XLOOKUP($A111,'Total project cost for DCs'!$A$4:$A$111,'Total project cost for DCs'!AH$4:AH$111,0,0)*_xlfn.XLOOKUP($A111,Drury_beneficiary_allocation!$A$5:$A$104,Drury_beneficiary_allocation!$B$5:$B$104,0,0)</f>
        <v>0</v>
      </c>
      <c r="Y111" s="362">
        <f>_xlfn.XLOOKUP($A111,'Total project cost for DCs'!$A$4:$A$111,'Total project cost for DCs'!AI$4:AI$111,0,0)*_xlfn.XLOOKUP($A111,Drury_beneficiary_allocation!$A$5:$A$104,Drury_beneficiary_allocation!$B$5:$B$104,0,0)</f>
        <v>0</v>
      </c>
      <c r="Z111" s="362">
        <f>_xlfn.XLOOKUP($A111,'Total project cost for DCs'!$A$4:$A$111,'Total project cost for DCs'!AJ$4:AJ$111,0,0)*_xlfn.XLOOKUP($A111,Drury_beneficiary_allocation!$A$5:$A$104,Drury_beneficiary_allocation!$B$5:$B$104,0,0)</f>
        <v>0</v>
      </c>
      <c r="AA111" s="362">
        <f>_xlfn.XLOOKUP($A111,'Total project cost for DCs'!$A$4:$A$111,'Total project cost for DCs'!AK$4:AK$111,0,0)*_xlfn.XLOOKUP($A111,Drury_beneficiary_allocation!$A$5:$A$104,Drury_beneficiary_allocation!$B$5:$B$104,0,0)</f>
        <v>0</v>
      </c>
      <c r="AB111" s="362">
        <f>_xlfn.XLOOKUP($A111,'Total project cost for DCs'!$A$4:$A$111,'Total project cost for DCs'!AL$4:AL$111,0,0)*_xlfn.XLOOKUP($A111,Drury_beneficiary_allocation!$A$5:$A$104,Drury_beneficiary_allocation!$B$5:$B$104,0,0)</f>
        <v>0</v>
      </c>
      <c r="AC111" s="362">
        <f>_xlfn.XLOOKUP($A111,'Total project cost for DCs'!$A$4:$A$111,'Total project cost for DCs'!AM$4:AM$111,0,0)*_xlfn.XLOOKUP($A111,Drury_beneficiary_allocation!$A$5:$A$104,Drury_beneficiary_allocation!$B$5:$B$104,0,0)</f>
        <v>0</v>
      </c>
      <c r="AD111" s="362">
        <f>_xlfn.XLOOKUP($A111,'Total project cost for DCs'!$A$4:$A$111,'Total project cost for DCs'!AN$4:AN$111,0,0)*_xlfn.XLOOKUP($A111,Drury_beneficiary_allocation!$A$5:$A$104,Drury_beneficiary_allocation!$B$5:$B$104,0,0)</f>
        <v>0</v>
      </c>
      <c r="AE111" s="363">
        <f t="shared" si="9"/>
        <v>0</v>
      </c>
      <c r="AF111" s="349"/>
      <c r="AG111" s="349">
        <f t="shared" si="11"/>
        <v>0</v>
      </c>
      <c r="AH111" s="353">
        <v>0</v>
      </c>
      <c r="AI111" s="354" t="str">
        <f t="shared" si="10"/>
        <v>Arterial</v>
      </c>
      <c r="AJ111" s="349"/>
      <c r="AK111" s="349"/>
      <c r="AL111" s="355">
        <f>_xlfn.XLOOKUP(A111,'P1 Date Adjustment'!B:B,'P1 Date Adjustment'!F:F,"not found",0)</f>
        <v>2030</v>
      </c>
      <c r="AM111" s="349">
        <f t="shared" si="12"/>
        <v>0</v>
      </c>
      <c r="AN111" s="360"/>
      <c r="AO111" s="360"/>
    </row>
    <row r="112" spans="1:41" ht="30" x14ac:dyDescent="0.25">
      <c r="A112" s="129" t="s">
        <v>188</v>
      </c>
      <c r="B112" s="358" t="s">
        <v>185</v>
      </c>
      <c r="C112" s="358" t="str">
        <f>_xlfn.XLOOKUP($A112,'Total project cost for DCs'!A:A,'Total project cost for DCs'!C:C,"Not found",0)</f>
        <v>Expand to 24m cross section</v>
      </c>
      <c r="D112" s="355" t="s">
        <v>155</v>
      </c>
      <c r="E112" s="355" t="s">
        <v>190</v>
      </c>
      <c r="H112" s="355" t="s">
        <v>827</v>
      </c>
      <c r="I112" s="359">
        <f>_xlfn.XLOOKUP($H112,DC_growth_AGS!$A$665:$A$673,DC_growth_AGS!$O$665:$O$673,"Not found",0)</f>
        <v>0.61831421301771872</v>
      </c>
      <c r="J112" s="355">
        <v>2029</v>
      </c>
      <c r="K112" s="362">
        <f>_xlfn.XLOOKUP($A112,'Total project cost for DCs'!$A$4:$A$111,'Total project cost for DCs'!U$4:U$111,0,0)*_xlfn.XLOOKUP($A112,Drury_beneficiary_allocation!$A$5:$A$104,Drury_beneficiary_allocation!$B$5:$B$104,0,0)</f>
        <v>0</v>
      </c>
      <c r="L112" s="362">
        <f>_xlfn.XLOOKUP($A112,'Total project cost for DCs'!$A$4:$A$111,'Total project cost for DCs'!V$4:V$111,0,0)*_xlfn.XLOOKUP($A112,Drury_beneficiary_allocation!$A$5:$A$104,Drury_beneficiary_allocation!$B$5:$B$104,0,0)</f>
        <v>0</v>
      </c>
      <c r="M112" s="362">
        <f>_xlfn.XLOOKUP($A112,'Total project cost for DCs'!$A$4:$A$111,'Total project cost for DCs'!W$4:W$111,0,0)*_xlfn.XLOOKUP($A112,Drury_beneficiary_allocation!$A$5:$A$104,Drury_beneficiary_allocation!$B$5:$B$104,0,0)</f>
        <v>0</v>
      </c>
      <c r="N112" s="362">
        <f>_xlfn.XLOOKUP($A112,'Total project cost for DCs'!$A$4:$A$111,'Total project cost for DCs'!X$4:X$111,0,0)*_xlfn.XLOOKUP($A112,Drury_beneficiary_allocation!$A$5:$A$104,Drury_beneficiary_allocation!$B$5:$B$104,0,0)</f>
        <v>0</v>
      </c>
      <c r="O112" s="362">
        <f>_xlfn.XLOOKUP($A112,'Total project cost for DCs'!$A$4:$A$111,'Total project cost for DCs'!Y$4:Y$111,0,0)*_xlfn.XLOOKUP($A112,Drury_beneficiary_allocation!$A$5:$A$104,Drury_beneficiary_allocation!$B$5:$B$104,0,0)</f>
        <v>0</v>
      </c>
      <c r="P112" s="362">
        <f>_xlfn.XLOOKUP($A112,'Total project cost for DCs'!$A$4:$A$111,'Total project cost for DCs'!Z$4:Z$111,0,0)*_xlfn.XLOOKUP($A112,Drury_beneficiary_allocation!$A$5:$A$104,Drury_beneficiary_allocation!$B$5:$B$104,0,0)</f>
        <v>0</v>
      </c>
      <c r="Q112" s="362">
        <f>_xlfn.XLOOKUP($A112,'Total project cost for DCs'!$A$4:$A$111,'Total project cost for DCs'!AA$4:AA$111,0,0)*_xlfn.XLOOKUP($A112,Drury_beneficiary_allocation!$A$5:$A$104,Drury_beneficiary_allocation!$B$5:$B$104,0,0)</f>
        <v>0</v>
      </c>
      <c r="R112" s="362">
        <f>_xlfn.XLOOKUP($A112,'Total project cost for DCs'!$A$4:$A$111,'Total project cost for DCs'!AB$4:AB$111,0,0)*_xlfn.XLOOKUP($A112,Drury_beneficiary_allocation!$A$5:$A$104,Drury_beneficiary_allocation!$B$5:$B$104,0,0)</f>
        <v>0</v>
      </c>
      <c r="S112" s="362">
        <f>_xlfn.XLOOKUP($A112,'Total project cost for DCs'!$A$4:$A$111,'Total project cost for DCs'!AC$4:AC$111,0,0)*_xlfn.XLOOKUP($A112,Drury_beneficiary_allocation!$A$5:$A$104,Drury_beneficiary_allocation!$B$5:$B$104,0,0)</f>
        <v>0</v>
      </c>
      <c r="T112" s="362">
        <f>_xlfn.XLOOKUP($A112,'Total project cost for DCs'!$A$4:$A$111,'Total project cost for DCs'!AD$4:AD$111,0,0)*_xlfn.XLOOKUP($A112,Drury_beneficiary_allocation!$A$5:$A$104,Drury_beneficiary_allocation!$B$5:$B$104,0,0)</f>
        <v>0</v>
      </c>
      <c r="U112" s="362">
        <f>_xlfn.XLOOKUP($A112,'Total project cost for DCs'!$A$4:$A$111,'Total project cost for DCs'!AE$4:AE$111,0,0)*_xlfn.XLOOKUP($A112,Drury_beneficiary_allocation!$A$5:$A$104,Drury_beneficiary_allocation!$B$5:$B$104,0,0)</f>
        <v>0</v>
      </c>
      <c r="V112" s="362">
        <f>_xlfn.XLOOKUP($A112,'Total project cost for DCs'!$A$4:$A$111,'Total project cost for DCs'!AF$4:AF$111,0,0)*_xlfn.XLOOKUP($A112,Drury_beneficiary_allocation!$A$5:$A$104,Drury_beneficiary_allocation!$B$5:$B$104,0,0)</f>
        <v>0</v>
      </c>
      <c r="W112" s="362">
        <f>_xlfn.XLOOKUP($A112,'Total project cost for DCs'!$A$4:$A$111,'Total project cost for DCs'!AG$4:AG$111,0,0)*_xlfn.XLOOKUP($A112,Drury_beneficiary_allocation!$A$5:$A$104,Drury_beneficiary_allocation!$B$5:$B$104,0,0)</f>
        <v>0</v>
      </c>
      <c r="X112" s="362">
        <f>_xlfn.XLOOKUP($A112,'Total project cost for DCs'!$A$4:$A$111,'Total project cost for DCs'!AH$4:AH$111,0,0)*_xlfn.XLOOKUP($A112,Drury_beneficiary_allocation!$A$5:$A$104,Drury_beneficiary_allocation!$B$5:$B$104,0,0)</f>
        <v>0</v>
      </c>
      <c r="Y112" s="362">
        <f>_xlfn.XLOOKUP($A112,'Total project cost for DCs'!$A$4:$A$111,'Total project cost for DCs'!AI$4:AI$111,0,0)*_xlfn.XLOOKUP($A112,Drury_beneficiary_allocation!$A$5:$A$104,Drury_beneficiary_allocation!$B$5:$B$104,0,0)</f>
        <v>0</v>
      </c>
      <c r="Z112" s="362">
        <f>_xlfn.XLOOKUP($A112,'Total project cost for DCs'!$A$4:$A$111,'Total project cost for DCs'!AJ$4:AJ$111,0,0)*_xlfn.XLOOKUP($A112,Drury_beneficiary_allocation!$A$5:$A$104,Drury_beneficiary_allocation!$B$5:$B$104,0,0)</f>
        <v>0</v>
      </c>
      <c r="AA112" s="362">
        <f>_xlfn.XLOOKUP($A112,'Total project cost for DCs'!$A$4:$A$111,'Total project cost for DCs'!AK$4:AK$111,0,0)*_xlfn.XLOOKUP($A112,Drury_beneficiary_allocation!$A$5:$A$104,Drury_beneficiary_allocation!$B$5:$B$104,0,0)</f>
        <v>0</v>
      </c>
      <c r="AB112" s="362">
        <f>_xlfn.XLOOKUP($A112,'Total project cost for DCs'!$A$4:$A$111,'Total project cost for DCs'!AL$4:AL$111,0,0)*_xlfn.XLOOKUP($A112,Drury_beneficiary_allocation!$A$5:$A$104,Drury_beneficiary_allocation!$B$5:$B$104,0,0)</f>
        <v>0</v>
      </c>
      <c r="AC112" s="362">
        <f>_xlfn.XLOOKUP($A112,'Total project cost for DCs'!$A$4:$A$111,'Total project cost for DCs'!AM$4:AM$111,0,0)*_xlfn.XLOOKUP($A112,Drury_beneficiary_allocation!$A$5:$A$104,Drury_beneficiary_allocation!$B$5:$B$104,0,0)</f>
        <v>0</v>
      </c>
      <c r="AD112" s="362">
        <f>_xlfn.XLOOKUP($A112,'Total project cost for DCs'!$A$4:$A$111,'Total project cost for DCs'!AN$4:AN$111,0,0)*_xlfn.XLOOKUP($A112,Drury_beneficiary_allocation!$A$5:$A$104,Drury_beneficiary_allocation!$B$5:$B$104,0,0)</f>
        <v>0</v>
      </c>
      <c r="AE112" s="363">
        <f t="shared" si="9"/>
        <v>0</v>
      </c>
      <c r="AF112" s="349"/>
      <c r="AG112" s="349">
        <f t="shared" si="11"/>
        <v>0</v>
      </c>
      <c r="AH112" s="353">
        <v>0</v>
      </c>
      <c r="AI112" s="354" t="str">
        <f t="shared" si="10"/>
        <v>Arterial</v>
      </c>
      <c r="AJ112" s="349"/>
      <c r="AK112" s="349"/>
      <c r="AL112" s="355">
        <f>_xlfn.XLOOKUP(A112,'P1 Date Adjustment'!B:B,'P1 Date Adjustment'!F:F,"not found",0)</f>
        <v>2029</v>
      </c>
      <c r="AM112" s="349">
        <f t="shared" si="12"/>
        <v>0</v>
      </c>
      <c r="AN112" s="360"/>
      <c r="AO112" s="360"/>
    </row>
    <row r="113" spans="1:41" ht="30" x14ac:dyDescent="0.25">
      <c r="A113" s="129">
        <v>7</v>
      </c>
      <c r="B113" s="358" t="s">
        <v>197</v>
      </c>
      <c r="C113" s="358" t="str">
        <f>_xlfn.XLOOKUP($A113,'Total project cost for DCs'!A:A,'Total project cost for DCs'!C:C,"Not found",0)</f>
        <v>2-lane urban - upgrade existing road layout with active modes on both sides</v>
      </c>
      <c r="D113" s="355" t="s">
        <v>155</v>
      </c>
      <c r="E113" s="355" t="s">
        <v>199</v>
      </c>
      <c r="H113" s="355" t="s">
        <v>827</v>
      </c>
      <c r="I113" s="359">
        <f>_xlfn.XLOOKUP($H113,DC_growth_AGS!$A$665:$A$673,DC_growth_AGS!$O$665:$O$673,"Not found",0)</f>
        <v>0.61831421301771872</v>
      </c>
      <c r="J113" s="355">
        <v>2033</v>
      </c>
      <c r="K113" s="362">
        <f>_xlfn.XLOOKUP($A113,'Total project cost for DCs'!$A$4:$A$111,'Total project cost for DCs'!U$4:U$111,0,0)*_xlfn.XLOOKUP($A113,Drury_beneficiary_allocation!$A$5:$A$104,Drury_beneficiary_allocation!$B$5:$B$104,0,0)</f>
        <v>0</v>
      </c>
      <c r="L113" s="362">
        <f>_xlfn.XLOOKUP($A113,'Total project cost for DCs'!$A$4:$A$111,'Total project cost for DCs'!V$4:V$111,0,0)*_xlfn.XLOOKUP($A113,Drury_beneficiary_allocation!$A$5:$A$104,Drury_beneficiary_allocation!$B$5:$B$104,0,0)</f>
        <v>0</v>
      </c>
      <c r="M113" s="362">
        <f>_xlfn.XLOOKUP($A113,'Total project cost for DCs'!$A$4:$A$111,'Total project cost for DCs'!W$4:W$111,0,0)*_xlfn.XLOOKUP($A113,Drury_beneficiary_allocation!$A$5:$A$104,Drury_beneficiary_allocation!$B$5:$B$104,0,0)</f>
        <v>0</v>
      </c>
      <c r="N113" s="362">
        <f>_xlfn.XLOOKUP($A113,'Total project cost for DCs'!$A$4:$A$111,'Total project cost for DCs'!X$4:X$111,0,0)*_xlfn.XLOOKUP($A113,Drury_beneficiary_allocation!$A$5:$A$104,Drury_beneficiary_allocation!$B$5:$B$104,0,0)</f>
        <v>0</v>
      </c>
      <c r="O113" s="362">
        <f>_xlfn.XLOOKUP($A113,'Total project cost for DCs'!$A$4:$A$111,'Total project cost for DCs'!Y$4:Y$111,0,0)*_xlfn.XLOOKUP($A113,Drury_beneficiary_allocation!$A$5:$A$104,Drury_beneficiary_allocation!$B$5:$B$104,0,0)</f>
        <v>0</v>
      </c>
      <c r="P113" s="362">
        <f>_xlfn.XLOOKUP($A113,'Total project cost for DCs'!$A$4:$A$111,'Total project cost for DCs'!Z$4:Z$111,0,0)*_xlfn.XLOOKUP($A113,Drury_beneficiary_allocation!$A$5:$A$104,Drury_beneficiary_allocation!$B$5:$B$104,0,0)</f>
        <v>0</v>
      </c>
      <c r="Q113" s="362">
        <f>_xlfn.XLOOKUP($A113,'Total project cost for DCs'!$A$4:$A$111,'Total project cost for DCs'!AA$4:AA$111,0,0)*_xlfn.XLOOKUP($A113,Drury_beneficiary_allocation!$A$5:$A$104,Drury_beneficiary_allocation!$B$5:$B$104,0,0)</f>
        <v>0</v>
      </c>
      <c r="R113" s="362">
        <f>_xlfn.XLOOKUP($A113,'Total project cost for DCs'!$A$4:$A$111,'Total project cost for DCs'!AB$4:AB$111,0,0)*_xlfn.XLOOKUP($A113,Drury_beneficiary_allocation!$A$5:$A$104,Drury_beneficiary_allocation!$B$5:$B$104,0,0)</f>
        <v>0</v>
      </c>
      <c r="S113" s="362">
        <f>_xlfn.XLOOKUP($A113,'Total project cost for DCs'!$A$4:$A$111,'Total project cost for DCs'!AC$4:AC$111,0,0)*_xlfn.XLOOKUP($A113,Drury_beneficiary_allocation!$A$5:$A$104,Drury_beneficiary_allocation!$B$5:$B$104,0,0)</f>
        <v>0</v>
      </c>
      <c r="T113" s="362">
        <f>_xlfn.XLOOKUP($A113,'Total project cost for DCs'!$A$4:$A$111,'Total project cost for DCs'!AD$4:AD$111,0,0)*_xlfn.XLOOKUP($A113,Drury_beneficiary_allocation!$A$5:$A$104,Drury_beneficiary_allocation!$B$5:$B$104,0,0)</f>
        <v>0</v>
      </c>
      <c r="U113" s="362">
        <f>_xlfn.XLOOKUP($A113,'Total project cost for DCs'!$A$4:$A$111,'Total project cost for DCs'!AE$4:AE$111,0,0)*_xlfn.XLOOKUP($A113,Drury_beneficiary_allocation!$A$5:$A$104,Drury_beneficiary_allocation!$B$5:$B$104,0,0)</f>
        <v>0</v>
      </c>
      <c r="V113" s="362">
        <f>_xlfn.XLOOKUP($A113,'Total project cost for DCs'!$A$4:$A$111,'Total project cost for DCs'!AF$4:AF$111,0,0)*_xlfn.XLOOKUP($A113,Drury_beneficiary_allocation!$A$5:$A$104,Drury_beneficiary_allocation!$B$5:$B$104,0,0)</f>
        <v>0</v>
      </c>
      <c r="W113" s="362">
        <f>_xlfn.XLOOKUP($A113,'Total project cost for DCs'!$A$4:$A$111,'Total project cost for DCs'!AG$4:AG$111,0,0)*_xlfn.XLOOKUP($A113,Drury_beneficiary_allocation!$A$5:$A$104,Drury_beneficiary_allocation!$B$5:$B$104,0,0)</f>
        <v>0</v>
      </c>
      <c r="X113" s="362">
        <f>_xlfn.XLOOKUP($A113,'Total project cost for DCs'!$A$4:$A$111,'Total project cost for DCs'!AH$4:AH$111,0,0)*_xlfn.XLOOKUP($A113,Drury_beneficiary_allocation!$A$5:$A$104,Drury_beneficiary_allocation!$B$5:$B$104,0,0)</f>
        <v>0</v>
      </c>
      <c r="Y113" s="362">
        <f>_xlfn.XLOOKUP($A113,'Total project cost for DCs'!$A$4:$A$111,'Total project cost for DCs'!AI$4:AI$111,0,0)*_xlfn.XLOOKUP($A113,Drury_beneficiary_allocation!$A$5:$A$104,Drury_beneficiary_allocation!$B$5:$B$104,0,0)</f>
        <v>0</v>
      </c>
      <c r="Z113" s="362">
        <f>_xlfn.XLOOKUP($A113,'Total project cost for DCs'!$A$4:$A$111,'Total project cost for DCs'!AJ$4:AJ$111,0,0)*_xlfn.XLOOKUP($A113,Drury_beneficiary_allocation!$A$5:$A$104,Drury_beneficiary_allocation!$B$5:$B$104,0,0)</f>
        <v>0</v>
      </c>
      <c r="AA113" s="362">
        <f>_xlfn.XLOOKUP($A113,'Total project cost for DCs'!$A$4:$A$111,'Total project cost for DCs'!AK$4:AK$111,0,0)*_xlfn.XLOOKUP($A113,Drury_beneficiary_allocation!$A$5:$A$104,Drury_beneficiary_allocation!$B$5:$B$104,0,0)</f>
        <v>0</v>
      </c>
      <c r="AB113" s="362">
        <f>_xlfn.XLOOKUP($A113,'Total project cost for DCs'!$A$4:$A$111,'Total project cost for DCs'!AL$4:AL$111,0,0)*_xlfn.XLOOKUP($A113,Drury_beneficiary_allocation!$A$5:$A$104,Drury_beneficiary_allocation!$B$5:$B$104,0,0)</f>
        <v>0</v>
      </c>
      <c r="AC113" s="362">
        <f>_xlfn.XLOOKUP($A113,'Total project cost for DCs'!$A$4:$A$111,'Total project cost for DCs'!AM$4:AM$111,0,0)*_xlfn.XLOOKUP($A113,Drury_beneficiary_allocation!$A$5:$A$104,Drury_beneficiary_allocation!$B$5:$B$104,0,0)</f>
        <v>0</v>
      </c>
      <c r="AD113" s="362">
        <f>_xlfn.XLOOKUP($A113,'Total project cost for DCs'!$A$4:$A$111,'Total project cost for DCs'!AN$4:AN$111,0,0)*_xlfn.XLOOKUP($A113,Drury_beneficiary_allocation!$A$5:$A$104,Drury_beneficiary_allocation!$B$5:$B$104,0,0)</f>
        <v>0</v>
      </c>
      <c r="AE113" s="363">
        <f t="shared" si="9"/>
        <v>0</v>
      </c>
      <c r="AF113" s="349"/>
      <c r="AG113" s="349">
        <f t="shared" si="11"/>
        <v>0</v>
      </c>
      <c r="AH113" s="353">
        <v>0</v>
      </c>
      <c r="AI113" s="354" t="str">
        <f t="shared" si="10"/>
        <v>Collector</v>
      </c>
      <c r="AJ113" s="349"/>
      <c r="AK113" s="349"/>
      <c r="AL113" s="355">
        <f>_xlfn.XLOOKUP(A113,'P1 Date Adjustment'!B:B,'P1 Date Adjustment'!F:F,"not found",0)</f>
        <v>2033</v>
      </c>
      <c r="AM113" s="349">
        <f t="shared" si="12"/>
        <v>0</v>
      </c>
      <c r="AN113" s="360"/>
      <c r="AO113" s="360"/>
    </row>
    <row r="114" spans="1:41" ht="30" x14ac:dyDescent="0.25">
      <c r="A114" s="129">
        <v>8</v>
      </c>
      <c r="B114" s="358" t="s">
        <v>200</v>
      </c>
      <c r="C114" s="358" t="str">
        <f>_xlfn.XLOOKUP($A114,'Total project cost for DCs'!A:A,'Total project cost for DCs'!C:C,"Not found",0)</f>
        <v>2-lane urban - upgrade existing road layout with active modes on both sides</v>
      </c>
      <c r="D114" s="355" t="s">
        <v>155</v>
      </c>
      <c r="E114" s="355" t="s">
        <v>199</v>
      </c>
      <c r="H114" s="355" t="s">
        <v>827</v>
      </c>
      <c r="I114" s="359">
        <f>_xlfn.XLOOKUP($H114,DC_growth_AGS!$A$665:$A$673,DC_growth_AGS!$O$665:$O$673,"Not found",0)</f>
        <v>0.61831421301771872</v>
      </c>
      <c r="J114" s="355">
        <v>2033</v>
      </c>
      <c r="K114" s="362">
        <f>_xlfn.XLOOKUP($A114,'Total project cost for DCs'!$A$4:$A$111,'Total project cost for DCs'!U$4:U$111,0,0)*_xlfn.XLOOKUP($A114,Drury_beneficiary_allocation!$A$5:$A$104,Drury_beneficiary_allocation!$B$5:$B$104,0,0)</f>
        <v>0</v>
      </c>
      <c r="L114" s="362">
        <f>_xlfn.XLOOKUP($A114,'Total project cost for DCs'!$A$4:$A$111,'Total project cost for DCs'!V$4:V$111,0,0)*_xlfn.XLOOKUP($A114,Drury_beneficiary_allocation!$A$5:$A$104,Drury_beneficiary_allocation!$B$5:$B$104,0,0)</f>
        <v>0</v>
      </c>
      <c r="M114" s="362">
        <f>_xlfn.XLOOKUP($A114,'Total project cost for DCs'!$A$4:$A$111,'Total project cost for DCs'!W$4:W$111,0,0)*_xlfn.XLOOKUP($A114,Drury_beneficiary_allocation!$A$5:$A$104,Drury_beneficiary_allocation!$B$5:$B$104,0,0)</f>
        <v>0</v>
      </c>
      <c r="N114" s="362">
        <f>_xlfn.XLOOKUP($A114,'Total project cost for DCs'!$A$4:$A$111,'Total project cost for DCs'!X$4:X$111,0,0)*_xlfn.XLOOKUP($A114,Drury_beneficiary_allocation!$A$5:$A$104,Drury_beneficiary_allocation!$B$5:$B$104,0,0)</f>
        <v>0</v>
      </c>
      <c r="O114" s="362">
        <f>_xlfn.XLOOKUP($A114,'Total project cost for DCs'!$A$4:$A$111,'Total project cost for DCs'!Y$4:Y$111,0,0)*_xlfn.XLOOKUP($A114,Drury_beneficiary_allocation!$A$5:$A$104,Drury_beneficiary_allocation!$B$5:$B$104,0,0)</f>
        <v>0</v>
      </c>
      <c r="P114" s="362">
        <f>_xlfn.XLOOKUP($A114,'Total project cost for DCs'!$A$4:$A$111,'Total project cost for DCs'!Z$4:Z$111,0,0)*_xlfn.XLOOKUP($A114,Drury_beneficiary_allocation!$A$5:$A$104,Drury_beneficiary_allocation!$B$5:$B$104,0,0)</f>
        <v>0</v>
      </c>
      <c r="Q114" s="362">
        <f>_xlfn.XLOOKUP($A114,'Total project cost for DCs'!$A$4:$A$111,'Total project cost for DCs'!AA$4:AA$111,0,0)*_xlfn.XLOOKUP($A114,Drury_beneficiary_allocation!$A$5:$A$104,Drury_beneficiary_allocation!$B$5:$B$104,0,0)</f>
        <v>0</v>
      </c>
      <c r="R114" s="362">
        <f>_xlfn.XLOOKUP($A114,'Total project cost for DCs'!$A$4:$A$111,'Total project cost for DCs'!AB$4:AB$111,0,0)*_xlfn.XLOOKUP($A114,Drury_beneficiary_allocation!$A$5:$A$104,Drury_beneficiary_allocation!$B$5:$B$104,0,0)</f>
        <v>0</v>
      </c>
      <c r="S114" s="362">
        <f>_xlfn.XLOOKUP($A114,'Total project cost for DCs'!$A$4:$A$111,'Total project cost for DCs'!AC$4:AC$111,0,0)*_xlfn.XLOOKUP($A114,Drury_beneficiary_allocation!$A$5:$A$104,Drury_beneficiary_allocation!$B$5:$B$104,0,0)</f>
        <v>0</v>
      </c>
      <c r="T114" s="362">
        <f>_xlfn.XLOOKUP($A114,'Total project cost for DCs'!$A$4:$A$111,'Total project cost for DCs'!AD$4:AD$111,0,0)*_xlfn.XLOOKUP($A114,Drury_beneficiary_allocation!$A$5:$A$104,Drury_beneficiary_allocation!$B$5:$B$104,0,0)</f>
        <v>0</v>
      </c>
      <c r="U114" s="362">
        <f>_xlfn.XLOOKUP($A114,'Total project cost for DCs'!$A$4:$A$111,'Total project cost for DCs'!AE$4:AE$111,0,0)*_xlfn.XLOOKUP($A114,Drury_beneficiary_allocation!$A$5:$A$104,Drury_beneficiary_allocation!$B$5:$B$104,0,0)</f>
        <v>0</v>
      </c>
      <c r="V114" s="362">
        <f>_xlfn.XLOOKUP($A114,'Total project cost for DCs'!$A$4:$A$111,'Total project cost for DCs'!AF$4:AF$111,0,0)*_xlfn.XLOOKUP($A114,Drury_beneficiary_allocation!$A$5:$A$104,Drury_beneficiary_allocation!$B$5:$B$104,0,0)</f>
        <v>0</v>
      </c>
      <c r="W114" s="362">
        <f>_xlfn.XLOOKUP($A114,'Total project cost for DCs'!$A$4:$A$111,'Total project cost for DCs'!AG$4:AG$111,0,0)*_xlfn.XLOOKUP($A114,Drury_beneficiary_allocation!$A$5:$A$104,Drury_beneficiary_allocation!$B$5:$B$104,0,0)</f>
        <v>0</v>
      </c>
      <c r="X114" s="362">
        <f>_xlfn.XLOOKUP($A114,'Total project cost for DCs'!$A$4:$A$111,'Total project cost for DCs'!AH$4:AH$111,0,0)*_xlfn.XLOOKUP($A114,Drury_beneficiary_allocation!$A$5:$A$104,Drury_beneficiary_allocation!$B$5:$B$104,0,0)</f>
        <v>0</v>
      </c>
      <c r="Y114" s="362">
        <f>_xlfn.XLOOKUP($A114,'Total project cost for DCs'!$A$4:$A$111,'Total project cost for DCs'!AI$4:AI$111,0,0)*_xlfn.XLOOKUP($A114,Drury_beneficiary_allocation!$A$5:$A$104,Drury_beneficiary_allocation!$B$5:$B$104,0,0)</f>
        <v>0</v>
      </c>
      <c r="Z114" s="362">
        <f>_xlfn.XLOOKUP($A114,'Total project cost for DCs'!$A$4:$A$111,'Total project cost for DCs'!AJ$4:AJ$111,0,0)*_xlfn.XLOOKUP($A114,Drury_beneficiary_allocation!$A$5:$A$104,Drury_beneficiary_allocation!$B$5:$B$104,0,0)</f>
        <v>0</v>
      </c>
      <c r="AA114" s="362">
        <f>_xlfn.XLOOKUP($A114,'Total project cost for DCs'!$A$4:$A$111,'Total project cost for DCs'!AK$4:AK$111,0,0)*_xlfn.XLOOKUP($A114,Drury_beneficiary_allocation!$A$5:$A$104,Drury_beneficiary_allocation!$B$5:$B$104,0,0)</f>
        <v>0</v>
      </c>
      <c r="AB114" s="362">
        <f>_xlfn.XLOOKUP($A114,'Total project cost for DCs'!$A$4:$A$111,'Total project cost for DCs'!AL$4:AL$111,0,0)*_xlfn.XLOOKUP($A114,Drury_beneficiary_allocation!$A$5:$A$104,Drury_beneficiary_allocation!$B$5:$B$104,0,0)</f>
        <v>0</v>
      </c>
      <c r="AC114" s="362">
        <f>_xlfn.XLOOKUP($A114,'Total project cost for DCs'!$A$4:$A$111,'Total project cost for DCs'!AM$4:AM$111,0,0)*_xlfn.XLOOKUP($A114,Drury_beneficiary_allocation!$A$5:$A$104,Drury_beneficiary_allocation!$B$5:$B$104,0,0)</f>
        <v>0</v>
      </c>
      <c r="AD114" s="362">
        <f>_xlfn.XLOOKUP($A114,'Total project cost for DCs'!$A$4:$A$111,'Total project cost for DCs'!AN$4:AN$111,0,0)*_xlfn.XLOOKUP($A114,Drury_beneficiary_allocation!$A$5:$A$104,Drury_beneficiary_allocation!$B$5:$B$104,0,0)</f>
        <v>0</v>
      </c>
      <c r="AE114" s="363">
        <f t="shared" si="9"/>
        <v>0</v>
      </c>
      <c r="AF114" s="349"/>
      <c r="AG114" s="349">
        <f t="shared" si="11"/>
        <v>0</v>
      </c>
      <c r="AH114" s="353">
        <v>0</v>
      </c>
      <c r="AI114" s="354" t="str">
        <f t="shared" si="10"/>
        <v>Collector</v>
      </c>
      <c r="AJ114" s="349"/>
      <c r="AK114" s="349"/>
      <c r="AL114" s="355">
        <f>_xlfn.XLOOKUP(A114,'P1 Date Adjustment'!B:B,'P1 Date Adjustment'!F:F,"not found",0)</f>
        <v>2033</v>
      </c>
      <c r="AM114" s="349">
        <f t="shared" si="12"/>
        <v>0</v>
      </c>
      <c r="AN114" s="360"/>
      <c r="AO114" s="360"/>
    </row>
    <row r="115" spans="1:41" ht="30" x14ac:dyDescent="0.25">
      <c r="A115" s="129" t="s">
        <v>214</v>
      </c>
      <c r="B115" s="358" t="s">
        <v>215</v>
      </c>
      <c r="C115" s="358" t="str">
        <f>_xlfn.XLOOKUP($A115,'Total project cost for DCs'!A:A,'Total project cost for DCs'!C:C,"Not found",0)</f>
        <v xml:space="preserve"> 2-lane signalised intersection with active mode crossings</v>
      </c>
      <c r="D115" s="355" t="s">
        <v>155</v>
      </c>
      <c r="E115" s="355" t="s">
        <v>190</v>
      </c>
      <c r="H115" s="355" t="s">
        <v>827</v>
      </c>
      <c r="I115" s="359">
        <f>_xlfn.XLOOKUP($H115,DC_growth_AGS!$A$665:$A$673,DC_growth_AGS!$O$665:$O$673,"Not found",0)</f>
        <v>0.61831421301771872</v>
      </c>
      <c r="J115" s="355">
        <v>2029</v>
      </c>
      <c r="K115" s="362">
        <f>_xlfn.XLOOKUP($A115,'Total project cost for DCs'!$A$4:$A$111,'Total project cost for DCs'!U$4:U$111,0,0)*_xlfn.XLOOKUP($A115,Drury_beneficiary_allocation!$A$5:$A$104,Drury_beneficiary_allocation!$B$5:$B$104,0,0)</f>
        <v>0</v>
      </c>
      <c r="L115" s="362">
        <f>_xlfn.XLOOKUP($A115,'Total project cost for DCs'!$A$4:$A$111,'Total project cost for DCs'!V$4:V$111,0,0)*_xlfn.XLOOKUP($A115,Drury_beneficiary_allocation!$A$5:$A$104,Drury_beneficiary_allocation!$B$5:$B$104,0,0)</f>
        <v>0</v>
      </c>
      <c r="M115" s="362">
        <f>_xlfn.XLOOKUP($A115,'Total project cost for DCs'!$A$4:$A$111,'Total project cost for DCs'!W$4:W$111,0,0)*_xlfn.XLOOKUP($A115,Drury_beneficiary_allocation!$A$5:$A$104,Drury_beneficiary_allocation!$B$5:$B$104,0,0)</f>
        <v>0</v>
      </c>
      <c r="N115" s="362">
        <f>_xlfn.XLOOKUP($A115,'Total project cost for DCs'!$A$4:$A$111,'Total project cost for DCs'!X$4:X$111,0,0)*_xlfn.XLOOKUP($A115,Drury_beneficiary_allocation!$A$5:$A$104,Drury_beneficiary_allocation!$B$5:$B$104,0,0)</f>
        <v>0</v>
      </c>
      <c r="O115" s="362">
        <f>_xlfn.XLOOKUP($A115,'Total project cost for DCs'!$A$4:$A$111,'Total project cost for DCs'!Y$4:Y$111,0,0)*_xlfn.XLOOKUP($A115,Drury_beneficiary_allocation!$A$5:$A$104,Drury_beneficiary_allocation!$B$5:$B$104,0,0)</f>
        <v>0</v>
      </c>
      <c r="P115" s="362">
        <f>_xlfn.XLOOKUP($A115,'Total project cost for DCs'!$A$4:$A$111,'Total project cost for DCs'!Z$4:Z$111,0,0)*_xlfn.XLOOKUP($A115,Drury_beneficiary_allocation!$A$5:$A$104,Drury_beneficiary_allocation!$B$5:$B$104,0,0)</f>
        <v>0</v>
      </c>
      <c r="Q115" s="362">
        <f>_xlfn.XLOOKUP($A115,'Total project cost for DCs'!$A$4:$A$111,'Total project cost for DCs'!AA$4:AA$111,0,0)*_xlfn.XLOOKUP($A115,Drury_beneficiary_allocation!$A$5:$A$104,Drury_beneficiary_allocation!$B$5:$B$104,0,0)</f>
        <v>0</v>
      </c>
      <c r="R115" s="362">
        <f>_xlfn.XLOOKUP($A115,'Total project cost for DCs'!$A$4:$A$111,'Total project cost for DCs'!AB$4:AB$111,0,0)*_xlfn.XLOOKUP($A115,Drury_beneficiary_allocation!$A$5:$A$104,Drury_beneficiary_allocation!$B$5:$B$104,0,0)</f>
        <v>0</v>
      </c>
      <c r="S115" s="362">
        <f>_xlfn.XLOOKUP($A115,'Total project cost for DCs'!$A$4:$A$111,'Total project cost for DCs'!AC$4:AC$111,0,0)*_xlfn.XLOOKUP($A115,Drury_beneficiary_allocation!$A$5:$A$104,Drury_beneficiary_allocation!$B$5:$B$104,0,0)</f>
        <v>0</v>
      </c>
      <c r="T115" s="362">
        <f>_xlfn.XLOOKUP($A115,'Total project cost for DCs'!$A$4:$A$111,'Total project cost for DCs'!AD$4:AD$111,0,0)*_xlfn.XLOOKUP($A115,Drury_beneficiary_allocation!$A$5:$A$104,Drury_beneficiary_allocation!$B$5:$B$104,0,0)</f>
        <v>0</v>
      </c>
      <c r="U115" s="362">
        <f>_xlfn.XLOOKUP($A115,'Total project cost for DCs'!$A$4:$A$111,'Total project cost for DCs'!AE$4:AE$111,0,0)*_xlfn.XLOOKUP($A115,Drury_beneficiary_allocation!$A$5:$A$104,Drury_beneficiary_allocation!$B$5:$B$104,0,0)</f>
        <v>0</v>
      </c>
      <c r="V115" s="362">
        <f>_xlfn.XLOOKUP($A115,'Total project cost for DCs'!$A$4:$A$111,'Total project cost for DCs'!AF$4:AF$111,0,0)*_xlfn.XLOOKUP($A115,Drury_beneficiary_allocation!$A$5:$A$104,Drury_beneficiary_allocation!$B$5:$B$104,0,0)</f>
        <v>0</v>
      </c>
      <c r="W115" s="362">
        <f>_xlfn.XLOOKUP($A115,'Total project cost for DCs'!$A$4:$A$111,'Total project cost for DCs'!AG$4:AG$111,0,0)*_xlfn.XLOOKUP($A115,Drury_beneficiary_allocation!$A$5:$A$104,Drury_beneficiary_allocation!$B$5:$B$104,0,0)</f>
        <v>0</v>
      </c>
      <c r="X115" s="362">
        <f>_xlfn.XLOOKUP($A115,'Total project cost for DCs'!$A$4:$A$111,'Total project cost for DCs'!AH$4:AH$111,0,0)*_xlfn.XLOOKUP($A115,Drury_beneficiary_allocation!$A$5:$A$104,Drury_beneficiary_allocation!$B$5:$B$104,0,0)</f>
        <v>0</v>
      </c>
      <c r="Y115" s="362">
        <f>_xlfn.XLOOKUP($A115,'Total project cost for DCs'!$A$4:$A$111,'Total project cost for DCs'!AI$4:AI$111,0,0)*_xlfn.XLOOKUP($A115,Drury_beneficiary_allocation!$A$5:$A$104,Drury_beneficiary_allocation!$B$5:$B$104,0,0)</f>
        <v>0</v>
      </c>
      <c r="Z115" s="362">
        <f>_xlfn.XLOOKUP($A115,'Total project cost for DCs'!$A$4:$A$111,'Total project cost for DCs'!AJ$4:AJ$111,0,0)*_xlfn.XLOOKUP($A115,Drury_beneficiary_allocation!$A$5:$A$104,Drury_beneficiary_allocation!$B$5:$B$104,0,0)</f>
        <v>0</v>
      </c>
      <c r="AA115" s="362">
        <f>_xlfn.XLOOKUP($A115,'Total project cost for DCs'!$A$4:$A$111,'Total project cost for DCs'!AK$4:AK$111,0,0)*_xlfn.XLOOKUP($A115,Drury_beneficiary_allocation!$A$5:$A$104,Drury_beneficiary_allocation!$B$5:$B$104,0,0)</f>
        <v>0</v>
      </c>
      <c r="AB115" s="362">
        <f>_xlfn.XLOOKUP($A115,'Total project cost for DCs'!$A$4:$A$111,'Total project cost for DCs'!AL$4:AL$111,0,0)*_xlfn.XLOOKUP($A115,Drury_beneficiary_allocation!$A$5:$A$104,Drury_beneficiary_allocation!$B$5:$B$104,0,0)</f>
        <v>0</v>
      </c>
      <c r="AC115" s="362">
        <f>_xlfn.XLOOKUP($A115,'Total project cost for DCs'!$A$4:$A$111,'Total project cost for DCs'!AM$4:AM$111,0,0)*_xlfn.XLOOKUP($A115,Drury_beneficiary_allocation!$A$5:$A$104,Drury_beneficiary_allocation!$B$5:$B$104,0,0)</f>
        <v>0</v>
      </c>
      <c r="AD115" s="362">
        <f>_xlfn.XLOOKUP($A115,'Total project cost for DCs'!$A$4:$A$111,'Total project cost for DCs'!AN$4:AN$111,0,0)*_xlfn.XLOOKUP($A115,Drury_beneficiary_allocation!$A$5:$A$104,Drury_beneficiary_allocation!$B$5:$B$104,0,0)</f>
        <v>0</v>
      </c>
      <c r="AE115" s="363">
        <f t="shared" si="9"/>
        <v>0</v>
      </c>
      <c r="AF115" s="349"/>
      <c r="AG115" s="349">
        <f t="shared" si="11"/>
        <v>0</v>
      </c>
      <c r="AH115" s="353">
        <v>0</v>
      </c>
      <c r="AI115" s="354" t="str">
        <f t="shared" si="10"/>
        <v>Arterial</v>
      </c>
      <c r="AJ115" s="349"/>
      <c r="AK115" s="349"/>
      <c r="AL115" s="355">
        <f>_xlfn.XLOOKUP(A115,'P1 Date Adjustment'!B:B,'P1 Date Adjustment'!F:F,"not found",0)</f>
        <v>2029</v>
      </c>
      <c r="AM115" s="349">
        <f t="shared" si="12"/>
        <v>0</v>
      </c>
      <c r="AN115" s="360"/>
      <c r="AO115" s="360"/>
    </row>
    <row r="116" spans="1:41" ht="30" x14ac:dyDescent="0.25">
      <c r="A116" s="129" t="s">
        <v>217</v>
      </c>
      <c r="B116" s="358" t="s">
        <v>215</v>
      </c>
      <c r="C116" s="358" t="str">
        <f>_xlfn.XLOOKUP($A116,'Total project cost for DCs'!A:A,'Total project cost for DCs'!C:C,"Not found",0)</f>
        <v>multi-lane roundabout with active mode crossings, SGA design</v>
      </c>
      <c r="D116" s="355" t="s">
        <v>155</v>
      </c>
      <c r="E116" s="355" t="s">
        <v>157</v>
      </c>
      <c r="H116" s="355" t="s">
        <v>827</v>
      </c>
      <c r="I116" s="359">
        <f>_xlfn.XLOOKUP($H116,DC_growth_AGS!$A$665:$A$673,DC_growth_AGS!$O$665:$O$673,"Not found",0)</f>
        <v>0.61831421301771872</v>
      </c>
      <c r="J116" s="355">
        <v>2031</v>
      </c>
      <c r="K116" s="362">
        <f>_xlfn.XLOOKUP($A116,'Total project cost for DCs'!$A$4:$A$111,'Total project cost for DCs'!U$4:U$111,0,0)*_xlfn.XLOOKUP($A116,Drury_beneficiary_allocation!$A$5:$A$104,Drury_beneficiary_allocation!$B$5:$B$104,0,0)</f>
        <v>0</v>
      </c>
      <c r="L116" s="362">
        <f>_xlfn.XLOOKUP($A116,'Total project cost for DCs'!$A$4:$A$111,'Total project cost for DCs'!V$4:V$111,0,0)*_xlfn.XLOOKUP($A116,Drury_beneficiary_allocation!$A$5:$A$104,Drury_beneficiary_allocation!$B$5:$B$104,0,0)</f>
        <v>0</v>
      </c>
      <c r="M116" s="362">
        <f>_xlfn.XLOOKUP($A116,'Total project cost for DCs'!$A$4:$A$111,'Total project cost for DCs'!W$4:W$111,0,0)*_xlfn.XLOOKUP($A116,Drury_beneficiary_allocation!$A$5:$A$104,Drury_beneficiary_allocation!$B$5:$B$104,0,0)</f>
        <v>0</v>
      </c>
      <c r="N116" s="362">
        <f>_xlfn.XLOOKUP($A116,'Total project cost for DCs'!$A$4:$A$111,'Total project cost for DCs'!X$4:X$111,0,0)*_xlfn.XLOOKUP($A116,Drury_beneficiary_allocation!$A$5:$A$104,Drury_beneficiary_allocation!$B$5:$B$104,0,0)</f>
        <v>0</v>
      </c>
      <c r="O116" s="362">
        <f>_xlfn.XLOOKUP($A116,'Total project cost for DCs'!$A$4:$A$111,'Total project cost for DCs'!Y$4:Y$111,0,0)*_xlfn.XLOOKUP($A116,Drury_beneficiary_allocation!$A$5:$A$104,Drury_beneficiary_allocation!$B$5:$B$104,0,0)</f>
        <v>0</v>
      </c>
      <c r="P116" s="362">
        <f>_xlfn.XLOOKUP($A116,'Total project cost for DCs'!$A$4:$A$111,'Total project cost for DCs'!Z$4:Z$111,0,0)*_xlfn.XLOOKUP($A116,Drury_beneficiary_allocation!$A$5:$A$104,Drury_beneficiary_allocation!$B$5:$B$104,0,0)</f>
        <v>0</v>
      </c>
      <c r="Q116" s="362">
        <f>_xlfn.XLOOKUP($A116,'Total project cost for DCs'!$A$4:$A$111,'Total project cost for DCs'!AA$4:AA$111,0,0)*_xlfn.XLOOKUP($A116,Drury_beneficiary_allocation!$A$5:$A$104,Drury_beneficiary_allocation!$B$5:$B$104,0,0)</f>
        <v>0</v>
      </c>
      <c r="R116" s="362">
        <f>_xlfn.XLOOKUP($A116,'Total project cost for DCs'!$A$4:$A$111,'Total project cost for DCs'!AB$4:AB$111,0,0)*_xlfn.XLOOKUP($A116,Drury_beneficiary_allocation!$A$5:$A$104,Drury_beneficiary_allocation!$B$5:$B$104,0,0)</f>
        <v>0</v>
      </c>
      <c r="S116" s="362">
        <f>_xlfn.XLOOKUP($A116,'Total project cost for DCs'!$A$4:$A$111,'Total project cost for DCs'!AC$4:AC$111,0,0)*_xlfn.XLOOKUP($A116,Drury_beneficiary_allocation!$A$5:$A$104,Drury_beneficiary_allocation!$B$5:$B$104,0,0)</f>
        <v>0</v>
      </c>
      <c r="T116" s="362">
        <f>_xlfn.XLOOKUP($A116,'Total project cost for DCs'!$A$4:$A$111,'Total project cost for DCs'!AD$4:AD$111,0,0)*_xlfn.XLOOKUP($A116,Drury_beneficiary_allocation!$A$5:$A$104,Drury_beneficiary_allocation!$B$5:$B$104,0,0)</f>
        <v>0</v>
      </c>
      <c r="U116" s="362">
        <f>_xlfn.XLOOKUP($A116,'Total project cost for DCs'!$A$4:$A$111,'Total project cost for DCs'!AE$4:AE$111,0,0)*_xlfn.XLOOKUP($A116,Drury_beneficiary_allocation!$A$5:$A$104,Drury_beneficiary_allocation!$B$5:$B$104,0,0)</f>
        <v>0</v>
      </c>
      <c r="V116" s="362">
        <f>_xlfn.XLOOKUP($A116,'Total project cost for DCs'!$A$4:$A$111,'Total project cost for DCs'!AF$4:AF$111,0,0)*_xlfn.XLOOKUP($A116,Drury_beneficiary_allocation!$A$5:$A$104,Drury_beneficiary_allocation!$B$5:$B$104,0,0)</f>
        <v>0</v>
      </c>
      <c r="W116" s="362">
        <f>_xlfn.XLOOKUP($A116,'Total project cost for DCs'!$A$4:$A$111,'Total project cost for DCs'!AG$4:AG$111,0,0)*_xlfn.XLOOKUP($A116,Drury_beneficiary_allocation!$A$5:$A$104,Drury_beneficiary_allocation!$B$5:$B$104,0,0)</f>
        <v>0</v>
      </c>
      <c r="X116" s="362">
        <f>_xlfn.XLOOKUP($A116,'Total project cost for DCs'!$A$4:$A$111,'Total project cost for DCs'!AH$4:AH$111,0,0)*_xlfn.XLOOKUP($A116,Drury_beneficiary_allocation!$A$5:$A$104,Drury_beneficiary_allocation!$B$5:$B$104,0,0)</f>
        <v>0</v>
      </c>
      <c r="Y116" s="362">
        <f>_xlfn.XLOOKUP($A116,'Total project cost for DCs'!$A$4:$A$111,'Total project cost for DCs'!AI$4:AI$111,0,0)*_xlfn.XLOOKUP($A116,Drury_beneficiary_allocation!$A$5:$A$104,Drury_beneficiary_allocation!$B$5:$B$104,0,0)</f>
        <v>0</v>
      </c>
      <c r="Z116" s="362">
        <f>_xlfn.XLOOKUP($A116,'Total project cost for DCs'!$A$4:$A$111,'Total project cost for DCs'!AJ$4:AJ$111,0,0)*_xlfn.XLOOKUP($A116,Drury_beneficiary_allocation!$A$5:$A$104,Drury_beneficiary_allocation!$B$5:$B$104,0,0)</f>
        <v>0</v>
      </c>
      <c r="AA116" s="362">
        <f>_xlfn.XLOOKUP($A116,'Total project cost for DCs'!$A$4:$A$111,'Total project cost for DCs'!AK$4:AK$111,0,0)*_xlfn.XLOOKUP($A116,Drury_beneficiary_allocation!$A$5:$A$104,Drury_beneficiary_allocation!$B$5:$B$104,0,0)</f>
        <v>0</v>
      </c>
      <c r="AB116" s="362">
        <f>_xlfn.XLOOKUP($A116,'Total project cost for DCs'!$A$4:$A$111,'Total project cost for DCs'!AL$4:AL$111,0,0)*_xlfn.XLOOKUP($A116,Drury_beneficiary_allocation!$A$5:$A$104,Drury_beneficiary_allocation!$B$5:$B$104,0,0)</f>
        <v>0</v>
      </c>
      <c r="AC116" s="362">
        <f>_xlfn.XLOOKUP($A116,'Total project cost for DCs'!$A$4:$A$111,'Total project cost for DCs'!AM$4:AM$111,0,0)*_xlfn.XLOOKUP($A116,Drury_beneficiary_allocation!$A$5:$A$104,Drury_beneficiary_allocation!$B$5:$B$104,0,0)</f>
        <v>0</v>
      </c>
      <c r="AD116" s="362">
        <f>_xlfn.XLOOKUP($A116,'Total project cost for DCs'!$A$4:$A$111,'Total project cost for DCs'!AN$4:AN$111,0,0)*_xlfn.XLOOKUP($A116,Drury_beneficiary_allocation!$A$5:$A$104,Drury_beneficiary_allocation!$B$5:$B$104,0,0)</f>
        <v>0</v>
      </c>
      <c r="AE116" s="363">
        <f t="shared" si="9"/>
        <v>0</v>
      </c>
      <c r="AF116" s="349"/>
      <c r="AG116" s="349">
        <f t="shared" si="11"/>
        <v>0</v>
      </c>
      <c r="AH116" s="353">
        <v>0</v>
      </c>
      <c r="AI116" s="354" t="str">
        <f t="shared" si="10"/>
        <v>Arterial</v>
      </c>
      <c r="AJ116" s="349"/>
      <c r="AK116" s="349"/>
      <c r="AL116" s="355">
        <f>_xlfn.XLOOKUP(A116,'P1 Date Adjustment'!B:B,'P1 Date Adjustment'!F:F,"not found",0)</f>
        <v>2031</v>
      </c>
      <c r="AM116" s="349">
        <f t="shared" si="12"/>
        <v>0</v>
      </c>
      <c r="AN116" s="360"/>
      <c r="AO116" s="360"/>
    </row>
    <row r="117" spans="1:41" ht="30" x14ac:dyDescent="0.25">
      <c r="A117" s="129">
        <v>11</v>
      </c>
      <c r="B117" s="358" t="s">
        <v>219</v>
      </c>
      <c r="C117" s="358" t="str">
        <f>_xlfn.XLOOKUP($A117,'Total project cost for DCs'!A:A,'Total project cost for DCs'!C:C,"Not found",0)</f>
        <v>Roundabout as per SGA design</v>
      </c>
      <c r="D117" s="355" t="s">
        <v>155</v>
      </c>
      <c r="E117" s="355" t="s">
        <v>190</v>
      </c>
      <c r="H117" s="355" t="s">
        <v>827</v>
      </c>
      <c r="I117" s="359">
        <f>_xlfn.XLOOKUP($H117,DC_growth_AGS!$A$665:$A$673,DC_growth_AGS!$O$665:$O$673,"Not found",0)</f>
        <v>0.61831421301771872</v>
      </c>
      <c r="J117" s="355">
        <v>2031</v>
      </c>
      <c r="K117" s="362">
        <f>_xlfn.XLOOKUP($A117,'Total project cost for DCs'!$A$4:$A$111,'Total project cost for DCs'!U$4:U$111,0,0)*_xlfn.XLOOKUP($A117,Drury_beneficiary_allocation!$A$5:$A$104,Drury_beneficiary_allocation!$B$5:$B$104,0,0)</f>
        <v>0</v>
      </c>
      <c r="L117" s="362">
        <f>_xlfn.XLOOKUP($A117,'Total project cost for DCs'!$A$4:$A$111,'Total project cost for DCs'!V$4:V$111,0,0)*_xlfn.XLOOKUP($A117,Drury_beneficiary_allocation!$A$5:$A$104,Drury_beneficiary_allocation!$B$5:$B$104,0,0)</f>
        <v>0</v>
      </c>
      <c r="M117" s="362">
        <f>_xlfn.XLOOKUP($A117,'Total project cost for DCs'!$A$4:$A$111,'Total project cost for DCs'!W$4:W$111,0,0)*_xlfn.XLOOKUP($A117,Drury_beneficiary_allocation!$A$5:$A$104,Drury_beneficiary_allocation!$B$5:$B$104,0,0)</f>
        <v>0</v>
      </c>
      <c r="N117" s="362">
        <f>_xlfn.XLOOKUP($A117,'Total project cost for DCs'!$A$4:$A$111,'Total project cost for DCs'!X$4:X$111,0,0)*_xlfn.XLOOKUP($A117,Drury_beneficiary_allocation!$A$5:$A$104,Drury_beneficiary_allocation!$B$5:$B$104,0,0)</f>
        <v>0</v>
      </c>
      <c r="O117" s="362">
        <f>_xlfn.XLOOKUP($A117,'Total project cost for DCs'!$A$4:$A$111,'Total project cost for DCs'!Y$4:Y$111,0,0)*_xlfn.XLOOKUP($A117,Drury_beneficiary_allocation!$A$5:$A$104,Drury_beneficiary_allocation!$B$5:$B$104,0,0)</f>
        <v>0</v>
      </c>
      <c r="P117" s="362">
        <f>_xlfn.XLOOKUP($A117,'Total project cost for DCs'!$A$4:$A$111,'Total project cost for DCs'!Z$4:Z$111,0,0)*_xlfn.XLOOKUP($A117,Drury_beneficiary_allocation!$A$5:$A$104,Drury_beneficiary_allocation!$B$5:$B$104,0,0)</f>
        <v>0</v>
      </c>
      <c r="Q117" s="362">
        <f>_xlfn.XLOOKUP($A117,'Total project cost for DCs'!$A$4:$A$111,'Total project cost for DCs'!AA$4:AA$111,0,0)*_xlfn.XLOOKUP($A117,Drury_beneficiary_allocation!$A$5:$A$104,Drury_beneficiary_allocation!$B$5:$B$104,0,0)</f>
        <v>0</v>
      </c>
      <c r="R117" s="362">
        <f>_xlfn.XLOOKUP($A117,'Total project cost for DCs'!$A$4:$A$111,'Total project cost for DCs'!AB$4:AB$111,0,0)*_xlfn.XLOOKUP($A117,Drury_beneficiary_allocation!$A$5:$A$104,Drury_beneficiary_allocation!$B$5:$B$104,0,0)</f>
        <v>0</v>
      </c>
      <c r="S117" s="362">
        <f>_xlfn.XLOOKUP($A117,'Total project cost for DCs'!$A$4:$A$111,'Total project cost for DCs'!AC$4:AC$111,0,0)*_xlfn.XLOOKUP($A117,Drury_beneficiary_allocation!$A$5:$A$104,Drury_beneficiary_allocation!$B$5:$B$104,0,0)</f>
        <v>0</v>
      </c>
      <c r="T117" s="362">
        <f>_xlfn.XLOOKUP($A117,'Total project cost for DCs'!$A$4:$A$111,'Total project cost for DCs'!AD$4:AD$111,0,0)*_xlfn.XLOOKUP($A117,Drury_beneficiary_allocation!$A$5:$A$104,Drury_beneficiary_allocation!$B$5:$B$104,0,0)</f>
        <v>0</v>
      </c>
      <c r="U117" s="362">
        <f>_xlfn.XLOOKUP($A117,'Total project cost for DCs'!$A$4:$A$111,'Total project cost for DCs'!AE$4:AE$111,0,0)*_xlfn.XLOOKUP($A117,Drury_beneficiary_allocation!$A$5:$A$104,Drury_beneficiary_allocation!$B$5:$B$104,0,0)</f>
        <v>0</v>
      </c>
      <c r="V117" s="362">
        <f>_xlfn.XLOOKUP($A117,'Total project cost for DCs'!$A$4:$A$111,'Total project cost for DCs'!AF$4:AF$111,0,0)*_xlfn.XLOOKUP($A117,Drury_beneficiary_allocation!$A$5:$A$104,Drury_beneficiary_allocation!$B$5:$B$104,0,0)</f>
        <v>0</v>
      </c>
      <c r="W117" s="362">
        <f>_xlfn.XLOOKUP($A117,'Total project cost for DCs'!$A$4:$A$111,'Total project cost for DCs'!AG$4:AG$111,0,0)*_xlfn.XLOOKUP($A117,Drury_beneficiary_allocation!$A$5:$A$104,Drury_beneficiary_allocation!$B$5:$B$104,0,0)</f>
        <v>0</v>
      </c>
      <c r="X117" s="362">
        <f>_xlfn.XLOOKUP($A117,'Total project cost for DCs'!$A$4:$A$111,'Total project cost for DCs'!AH$4:AH$111,0,0)*_xlfn.XLOOKUP($A117,Drury_beneficiary_allocation!$A$5:$A$104,Drury_beneficiary_allocation!$B$5:$B$104,0,0)</f>
        <v>0</v>
      </c>
      <c r="Y117" s="362">
        <f>_xlfn.XLOOKUP($A117,'Total project cost for DCs'!$A$4:$A$111,'Total project cost for DCs'!AI$4:AI$111,0,0)*_xlfn.XLOOKUP($A117,Drury_beneficiary_allocation!$A$5:$A$104,Drury_beneficiary_allocation!$B$5:$B$104,0,0)</f>
        <v>0</v>
      </c>
      <c r="Z117" s="362">
        <f>_xlfn.XLOOKUP($A117,'Total project cost for DCs'!$A$4:$A$111,'Total project cost for DCs'!AJ$4:AJ$111,0,0)*_xlfn.XLOOKUP($A117,Drury_beneficiary_allocation!$A$5:$A$104,Drury_beneficiary_allocation!$B$5:$B$104,0,0)</f>
        <v>0</v>
      </c>
      <c r="AA117" s="362">
        <f>_xlfn.XLOOKUP($A117,'Total project cost for DCs'!$A$4:$A$111,'Total project cost for DCs'!AK$4:AK$111,0,0)*_xlfn.XLOOKUP($A117,Drury_beneficiary_allocation!$A$5:$A$104,Drury_beneficiary_allocation!$B$5:$B$104,0,0)</f>
        <v>0</v>
      </c>
      <c r="AB117" s="362">
        <f>_xlfn.XLOOKUP($A117,'Total project cost for DCs'!$A$4:$A$111,'Total project cost for DCs'!AL$4:AL$111,0,0)*_xlfn.XLOOKUP($A117,Drury_beneficiary_allocation!$A$5:$A$104,Drury_beneficiary_allocation!$B$5:$B$104,0,0)</f>
        <v>0</v>
      </c>
      <c r="AC117" s="362">
        <f>_xlfn.XLOOKUP($A117,'Total project cost for DCs'!$A$4:$A$111,'Total project cost for DCs'!AM$4:AM$111,0,0)*_xlfn.XLOOKUP($A117,Drury_beneficiary_allocation!$A$5:$A$104,Drury_beneficiary_allocation!$B$5:$B$104,0,0)</f>
        <v>0</v>
      </c>
      <c r="AD117" s="362">
        <f>_xlfn.XLOOKUP($A117,'Total project cost for DCs'!$A$4:$A$111,'Total project cost for DCs'!AN$4:AN$111,0,0)*_xlfn.XLOOKUP($A117,Drury_beneficiary_allocation!$A$5:$A$104,Drury_beneficiary_allocation!$B$5:$B$104,0,0)</f>
        <v>0</v>
      </c>
      <c r="AE117" s="363">
        <f t="shared" si="9"/>
        <v>0</v>
      </c>
      <c r="AF117" s="349"/>
      <c r="AG117" s="349">
        <f t="shared" si="11"/>
        <v>0</v>
      </c>
      <c r="AH117" s="353">
        <v>0</v>
      </c>
      <c r="AI117" s="354" t="str">
        <f t="shared" si="10"/>
        <v>Arterial</v>
      </c>
      <c r="AJ117" s="349"/>
      <c r="AK117" s="349"/>
      <c r="AL117" s="355">
        <f>_xlfn.XLOOKUP(A117,'P1 Date Adjustment'!B:B,'P1 Date Adjustment'!F:F,"not found",0)</f>
        <v>2031</v>
      </c>
      <c r="AM117" s="349">
        <f t="shared" si="12"/>
        <v>0</v>
      </c>
      <c r="AN117" s="360"/>
      <c r="AO117" s="360"/>
    </row>
    <row r="118" spans="1:41" ht="60" x14ac:dyDescent="0.25">
      <c r="A118" s="129">
        <v>12</v>
      </c>
      <c r="B118" s="358" t="s">
        <v>221</v>
      </c>
      <c r="C118" s="358" t="str">
        <f>_xlfn.XLOOKUP($A118,'Total project cost for DCs'!A:A,'Total project cost for DCs'!C:C,"Not found",0)</f>
        <v>Intersection improvements on Bremner-Firth Rd, Norrie-Firth Rd, GSR-Firth Rd, Active mode facilities on both sides of Firth &amp; Norrie Rd</v>
      </c>
      <c r="D118" s="355" t="s">
        <v>155</v>
      </c>
      <c r="E118" s="355" t="s">
        <v>223</v>
      </c>
      <c r="H118" s="355" t="s">
        <v>827</v>
      </c>
      <c r="I118" s="359">
        <f>_xlfn.XLOOKUP($H118,DC_growth_AGS!$A$665:$A$673,DC_growth_AGS!$O$665:$O$673,"Not found",0)</f>
        <v>0.61831421301771872</v>
      </c>
      <c r="J118" s="355">
        <v>2033</v>
      </c>
      <c r="K118" s="362">
        <f>_xlfn.XLOOKUP($A118,'Total project cost for DCs'!$A$4:$A$111,'Total project cost for DCs'!U$4:U$111,0,0)*_xlfn.XLOOKUP($A118,Drury_beneficiary_allocation!$A$5:$A$104,Drury_beneficiary_allocation!$B$5:$B$104,0,0)</f>
        <v>1259703.2604829336</v>
      </c>
      <c r="L118" s="362">
        <f>_xlfn.XLOOKUP($A118,'Total project cost for DCs'!$A$4:$A$111,'Total project cost for DCs'!V$4:V$111,0,0)*_xlfn.XLOOKUP($A118,Drury_beneficiary_allocation!$A$5:$A$104,Drury_beneficiary_allocation!$B$5:$B$104,0,0)</f>
        <v>12869472.064528322</v>
      </c>
      <c r="M118" s="362">
        <f>_xlfn.XLOOKUP($A118,'Total project cost for DCs'!$A$4:$A$111,'Total project cost for DCs'!W$4:W$111,0,0)*_xlfn.XLOOKUP($A118,Drury_beneficiary_allocation!$A$5:$A$104,Drury_beneficiary_allocation!$B$5:$B$104,0,0)</f>
        <v>0</v>
      </c>
      <c r="N118" s="362">
        <f>_xlfn.XLOOKUP($A118,'Total project cost for DCs'!$A$4:$A$111,'Total project cost for DCs'!X$4:X$111,0,0)*_xlfn.XLOOKUP($A118,Drury_beneficiary_allocation!$A$5:$A$104,Drury_beneficiary_allocation!$B$5:$B$104,0,0)</f>
        <v>0</v>
      </c>
      <c r="O118" s="362">
        <f>_xlfn.XLOOKUP($A118,'Total project cost for DCs'!$A$4:$A$111,'Total project cost for DCs'!Y$4:Y$111,0,0)*_xlfn.XLOOKUP($A118,Drury_beneficiary_allocation!$A$5:$A$104,Drury_beneficiary_allocation!$B$5:$B$104,0,0)</f>
        <v>0</v>
      </c>
      <c r="P118" s="362">
        <f>_xlfn.XLOOKUP($A118,'Total project cost for DCs'!$A$4:$A$111,'Total project cost for DCs'!Z$4:Z$111,0,0)*_xlfn.XLOOKUP($A118,Drury_beneficiary_allocation!$A$5:$A$104,Drury_beneficiary_allocation!$B$5:$B$104,0,0)</f>
        <v>0</v>
      </c>
      <c r="Q118" s="362">
        <f>_xlfn.XLOOKUP($A118,'Total project cost for DCs'!$A$4:$A$111,'Total project cost for DCs'!AA$4:AA$111,0,0)*_xlfn.XLOOKUP($A118,Drury_beneficiary_allocation!$A$5:$A$104,Drury_beneficiary_allocation!$B$5:$B$104,0,0)</f>
        <v>0</v>
      </c>
      <c r="R118" s="362">
        <f>_xlfn.XLOOKUP($A118,'Total project cost for DCs'!$A$4:$A$111,'Total project cost for DCs'!AB$4:AB$111,0,0)*_xlfn.XLOOKUP($A118,Drury_beneficiary_allocation!$A$5:$A$104,Drury_beneficiary_allocation!$B$5:$B$104,0,0)</f>
        <v>0</v>
      </c>
      <c r="S118" s="362">
        <f>_xlfn.XLOOKUP($A118,'Total project cost for DCs'!$A$4:$A$111,'Total project cost for DCs'!AC$4:AC$111,0,0)*_xlfn.XLOOKUP($A118,Drury_beneficiary_allocation!$A$5:$A$104,Drury_beneficiary_allocation!$B$5:$B$104,0,0)</f>
        <v>0</v>
      </c>
      <c r="T118" s="362">
        <f>_xlfn.XLOOKUP($A118,'Total project cost for DCs'!$A$4:$A$111,'Total project cost for DCs'!AD$4:AD$111,0,0)*_xlfn.XLOOKUP($A118,Drury_beneficiary_allocation!$A$5:$A$104,Drury_beneficiary_allocation!$B$5:$B$104,0,0)</f>
        <v>0</v>
      </c>
      <c r="U118" s="362">
        <f>_xlfn.XLOOKUP($A118,'Total project cost for DCs'!$A$4:$A$111,'Total project cost for DCs'!AE$4:AE$111,0,0)*_xlfn.XLOOKUP($A118,Drury_beneficiary_allocation!$A$5:$A$104,Drury_beneficiary_allocation!$B$5:$B$104,0,0)</f>
        <v>0</v>
      </c>
      <c r="V118" s="362">
        <f>_xlfn.XLOOKUP($A118,'Total project cost for DCs'!$A$4:$A$111,'Total project cost for DCs'!AF$4:AF$111,0,0)*_xlfn.XLOOKUP($A118,Drury_beneficiary_allocation!$A$5:$A$104,Drury_beneficiary_allocation!$B$5:$B$104,0,0)</f>
        <v>0</v>
      </c>
      <c r="W118" s="362">
        <f>_xlfn.XLOOKUP($A118,'Total project cost for DCs'!$A$4:$A$111,'Total project cost for DCs'!AG$4:AG$111,0,0)*_xlfn.XLOOKUP($A118,Drury_beneficiary_allocation!$A$5:$A$104,Drury_beneficiary_allocation!$B$5:$B$104,0,0)</f>
        <v>0</v>
      </c>
      <c r="X118" s="362">
        <f>_xlfn.XLOOKUP($A118,'Total project cost for DCs'!$A$4:$A$111,'Total project cost for DCs'!AH$4:AH$111,0,0)*_xlfn.XLOOKUP($A118,Drury_beneficiary_allocation!$A$5:$A$104,Drury_beneficiary_allocation!$B$5:$B$104,0,0)</f>
        <v>0</v>
      </c>
      <c r="Y118" s="362">
        <f>_xlfn.XLOOKUP($A118,'Total project cost for DCs'!$A$4:$A$111,'Total project cost for DCs'!AI$4:AI$111,0,0)*_xlfn.XLOOKUP($A118,Drury_beneficiary_allocation!$A$5:$A$104,Drury_beneficiary_allocation!$B$5:$B$104,0,0)</f>
        <v>0</v>
      </c>
      <c r="Z118" s="362">
        <f>_xlfn.XLOOKUP($A118,'Total project cost for DCs'!$A$4:$A$111,'Total project cost for DCs'!AJ$4:AJ$111,0,0)*_xlfn.XLOOKUP($A118,Drury_beneficiary_allocation!$A$5:$A$104,Drury_beneficiary_allocation!$B$5:$B$104,0,0)</f>
        <v>0</v>
      </c>
      <c r="AA118" s="362">
        <f>_xlfn.XLOOKUP($A118,'Total project cost for DCs'!$A$4:$A$111,'Total project cost for DCs'!AK$4:AK$111,0,0)*_xlfn.XLOOKUP($A118,Drury_beneficiary_allocation!$A$5:$A$104,Drury_beneficiary_allocation!$B$5:$B$104,0,0)</f>
        <v>0</v>
      </c>
      <c r="AB118" s="362">
        <f>_xlfn.XLOOKUP($A118,'Total project cost for DCs'!$A$4:$A$111,'Total project cost for DCs'!AL$4:AL$111,0,0)*_xlfn.XLOOKUP($A118,Drury_beneficiary_allocation!$A$5:$A$104,Drury_beneficiary_allocation!$B$5:$B$104,0,0)</f>
        <v>0</v>
      </c>
      <c r="AC118" s="362">
        <f>_xlfn.XLOOKUP($A118,'Total project cost for DCs'!$A$4:$A$111,'Total project cost for DCs'!AM$4:AM$111,0,0)*_xlfn.XLOOKUP($A118,Drury_beneficiary_allocation!$A$5:$A$104,Drury_beneficiary_allocation!$B$5:$B$104,0,0)</f>
        <v>0</v>
      </c>
      <c r="AD118" s="362">
        <f>_xlfn.XLOOKUP($A118,'Total project cost for DCs'!$A$4:$A$111,'Total project cost for DCs'!AN$4:AN$111,0,0)*_xlfn.XLOOKUP($A118,Drury_beneficiary_allocation!$A$5:$A$104,Drury_beneficiary_allocation!$B$5:$B$104,0,0)</f>
        <v>0</v>
      </c>
      <c r="AE118" s="363">
        <f t="shared" si="9"/>
        <v>14129175.325011255</v>
      </c>
      <c r="AF118" s="349"/>
      <c r="AG118" s="349">
        <f t="shared" si="11"/>
        <v>14129175.325011255</v>
      </c>
      <c r="AH118" s="353">
        <v>0</v>
      </c>
      <c r="AI118" s="354" t="str">
        <f t="shared" si="10"/>
        <v>Collector</v>
      </c>
      <c r="AJ118" s="349"/>
      <c r="AK118" s="349"/>
      <c r="AL118" s="355">
        <f>_xlfn.XLOOKUP(A118,'P1 Date Adjustment'!B:B,'P1 Date Adjustment'!F:F,"not found",0)</f>
        <v>2033</v>
      </c>
      <c r="AM118" s="349">
        <f t="shared" si="12"/>
        <v>8736269.9216737039</v>
      </c>
      <c r="AN118" s="360"/>
      <c r="AO118" s="360"/>
    </row>
    <row r="119" spans="1:41" ht="30" x14ac:dyDescent="0.25">
      <c r="A119" s="129" t="s">
        <v>224</v>
      </c>
      <c r="B119" s="358" t="s">
        <v>225</v>
      </c>
      <c r="C119" s="358" t="str">
        <f>_xlfn.XLOOKUP($A119,'Total project cost for DCs'!A:A,'Total project cost for DCs'!C:C,"Not found",0)</f>
        <v>2-lane urban- new 2-lane arterial with active modes on both sides + intersection improvements (TDM)</v>
      </c>
      <c r="D119" s="355" t="s">
        <v>155</v>
      </c>
      <c r="E119" s="355" t="s">
        <v>227</v>
      </c>
      <c r="H119" s="355" t="s">
        <v>827</v>
      </c>
      <c r="I119" s="359">
        <f>_xlfn.XLOOKUP($H119,DC_growth_AGS!$A$665:$A$673,DC_growth_AGS!$O$665:$O$673,"Not found",0)</f>
        <v>0.61831421301771872</v>
      </c>
      <c r="J119" s="355">
        <v>2029</v>
      </c>
      <c r="K119" s="362">
        <f>_xlfn.XLOOKUP($A119,'Total project cost for DCs'!$A$4:$A$111,'Total project cost for DCs'!U$4:U$111,0,0)*_xlfn.XLOOKUP($A119,Drury_beneficiary_allocation!$A$5:$A$104,Drury_beneficiary_allocation!$B$5:$B$104,0,0)</f>
        <v>0</v>
      </c>
      <c r="L119" s="362">
        <f>_xlfn.XLOOKUP($A119,'Total project cost for DCs'!$A$4:$A$111,'Total project cost for DCs'!V$4:V$111,0,0)*_xlfn.XLOOKUP($A119,Drury_beneficiary_allocation!$A$5:$A$104,Drury_beneficiary_allocation!$B$5:$B$104,0,0)</f>
        <v>0</v>
      </c>
      <c r="M119" s="362">
        <f>_xlfn.XLOOKUP($A119,'Total project cost for DCs'!$A$4:$A$111,'Total project cost for DCs'!W$4:W$111,0,0)*_xlfn.XLOOKUP($A119,Drury_beneficiary_allocation!$A$5:$A$104,Drury_beneficiary_allocation!$B$5:$B$104,0,0)</f>
        <v>0</v>
      </c>
      <c r="N119" s="362">
        <f>_xlfn.XLOOKUP($A119,'Total project cost for DCs'!$A$4:$A$111,'Total project cost for DCs'!X$4:X$111,0,0)*_xlfn.XLOOKUP($A119,Drury_beneficiary_allocation!$A$5:$A$104,Drury_beneficiary_allocation!$B$5:$B$104,0,0)</f>
        <v>0</v>
      </c>
      <c r="O119" s="362">
        <f>_xlfn.XLOOKUP($A119,'Total project cost for DCs'!$A$4:$A$111,'Total project cost for DCs'!Y$4:Y$111,0,0)*_xlfn.XLOOKUP($A119,Drury_beneficiary_allocation!$A$5:$A$104,Drury_beneficiary_allocation!$B$5:$B$104,0,0)</f>
        <v>0</v>
      </c>
      <c r="P119" s="362">
        <f>_xlfn.XLOOKUP($A119,'Total project cost for DCs'!$A$4:$A$111,'Total project cost for DCs'!Z$4:Z$111,0,0)*_xlfn.XLOOKUP($A119,Drury_beneficiary_allocation!$A$5:$A$104,Drury_beneficiary_allocation!$B$5:$B$104,0,0)</f>
        <v>0</v>
      </c>
      <c r="Q119" s="362">
        <f>_xlfn.XLOOKUP($A119,'Total project cost for DCs'!$A$4:$A$111,'Total project cost for DCs'!AA$4:AA$111,0,0)*_xlfn.XLOOKUP($A119,Drury_beneficiary_allocation!$A$5:$A$104,Drury_beneficiary_allocation!$B$5:$B$104,0,0)</f>
        <v>0</v>
      </c>
      <c r="R119" s="362">
        <f>_xlfn.XLOOKUP($A119,'Total project cost for DCs'!$A$4:$A$111,'Total project cost for DCs'!AB$4:AB$111,0,0)*_xlfn.XLOOKUP($A119,Drury_beneficiary_allocation!$A$5:$A$104,Drury_beneficiary_allocation!$B$5:$B$104,0,0)</f>
        <v>0</v>
      </c>
      <c r="S119" s="362">
        <f>_xlfn.XLOOKUP($A119,'Total project cost for DCs'!$A$4:$A$111,'Total project cost for DCs'!AC$4:AC$111,0,0)*_xlfn.XLOOKUP($A119,Drury_beneficiary_allocation!$A$5:$A$104,Drury_beneficiary_allocation!$B$5:$B$104,0,0)</f>
        <v>0</v>
      </c>
      <c r="T119" s="362">
        <f>_xlfn.XLOOKUP($A119,'Total project cost for DCs'!$A$4:$A$111,'Total project cost for DCs'!AD$4:AD$111,0,0)*_xlfn.XLOOKUP($A119,Drury_beneficiary_allocation!$A$5:$A$104,Drury_beneficiary_allocation!$B$5:$B$104,0,0)</f>
        <v>0</v>
      </c>
      <c r="U119" s="362">
        <f>_xlfn.XLOOKUP($A119,'Total project cost for DCs'!$A$4:$A$111,'Total project cost for DCs'!AE$4:AE$111,0,0)*_xlfn.XLOOKUP($A119,Drury_beneficiary_allocation!$A$5:$A$104,Drury_beneficiary_allocation!$B$5:$B$104,0,0)</f>
        <v>0</v>
      </c>
      <c r="V119" s="362">
        <f>_xlfn.XLOOKUP($A119,'Total project cost for DCs'!$A$4:$A$111,'Total project cost for DCs'!AF$4:AF$111,0,0)*_xlfn.XLOOKUP($A119,Drury_beneficiary_allocation!$A$5:$A$104,Drury_beneficiary_allocation!$B$5:$B$104,0,0)</f>
        <v>0</v>
      </c>
      <c r="W119" s="362">
        <f>_xlfn.XLOOKUP($A119,'Total project cost for DCs'!$A$4:$A$111,'Total project cost for DCs'!AG$4:AG$111,0,0)*_xlfn.XLOOKUP($A119,Drury_beneficiary_allocation!$A$5:$A$104,Drury_beneficiary_allocation!$B$5:$B$104,0,0)</f>
        <v>0</v>
      </c>
      <c r="X119" s="362">
        <f>_xlfn.XLOOKUP($A119,'Total project cost for DCs'!$A$4:$A$111,'Total project cost for DCs'!AH$4:AH$111,0,0)*_xlfn.XLOOKUP($A119,Drury_beneficiary_allocation!$A$5:$A$104,Drury_beneficiary_allocation!$B$5:$B$104,0,0)</f>
        <v>0</v>
      </c>
      <c r="Y119" s="362">
        <f>_xlfn.XLOOKUP($A119,'Total project cost for DCs'!$A$4:$A$111,'Total project cost for DCs'!AI$4:AI$111,0,0)*_xlfn.XLOOKUP($A119,Drury_beneficiary_allocation!$A$5:$A$104,Drury_beneficiary_allocation!$B$5:$B$104,0,0)</f>
        <v>0</v>
      </c>
      <c r="Z119" s="362">
        <f>_xlfn.XLOOKUP($A119,'Total project cost for DCs'!$A$4:$A$111,'Total project cost for DCs'!AJ$4:AJ$111,0,0)*_xlfn.XLOOKUP($A119,Drury_beneficiary_allocation!$A$5:$A$104,Drury_beneficiary_allocation!$B$5:$B$104,0,0)</f>
        <v>0</v>
      </c>
      <c r="AA119" s="362">
        <f>_xlfn.XLOOKUP($A119,'Total project cost for DCs'!$A$4:$A$111,'Total project cost for DCs'!AK$4:AK$111,0,0)*_xlfn.XLOOKUP($A119,Drury_beneficiary_allocation!$A$5:$A$104,Drury_beneficiary_allocation!$B$5:$B$104,0,0)</f>
        <v>0</v>
      </c>
      <c r="AB119" s="362">
        <f>_xlfn.XLOOKUP($A119,'Total project cost for DCs'!$A$4:$A$111,'Total project cost for DCs'!AL$4:AL$111,0,0)*_xlfn.XLOOKUP($A119,Drury_beneficiary_allocation!$A$5:$A$104,Drury_beneficiary_allocation!$B$5:$B$104,0,0)</f>
        <v>0</v>
      </c>
      <c r="AC119" s="362">
        <f>_xlfn.XLOOKUP($A119,'Total project cost for DCs'!$A$4:$A$111,'Total project cost for DCs'!AM$4:AM$111,0,0)*_xlfn.XLOOKUP($A119,Drury_beneficiary_allocation!$A$5:$A$104,Drury_beneficiary_allocation!$B$5:$B$104,0,0)</f>
        <v>0</v>
      </c>
      <c r="AD119" s="362">
        <f>_xlfn.XLOOKUP($A119,'Total project cost for DCs'!$A$4:$A$111,'Total project cost for DCs'!AN$4:AN$111,0,0)*_xlfn.XLOOKUP($A119,Drury_beneficiary_allocation!$A$5:$A$104,Drury_beneficiary_allocation!$B$5:$B$104,0,0)</f>
        <v>0</v>
      </c>
      <c r="AE119" s="363">
        <f t="shared" si="9"/>
        <v>0</v>
      </c>
      <c r="AF119" s="349"/>
      <c r="AG119" s="349">
        <f t="shared" si="11"/>
        <v>0</v>
      </c>
      <c r="AH119" s="353">
        <v>0</v>
      </c>
      <c r="AI119" s="354" t="str">
        <f t="shared" si="10"/>
        <v>Arterial</v>
      </c>
      <c r="AJ119" s="349"/>
      <c r="AK119" s="349"/>
      <c r="AL119" s="355">
        <f>_xlfn.XLOOKUP(A119,'P1 Date Adjustment'!B:B,'P1 Date Adjustment'!F:F,"not found",0)</f>
        <v>2029</v>
      </c>
      <c r="AM119" s="349">
        <f t="shared" si="12"/>
        <v>0</v>
      </c>
      <c r="AN119" s="360"/>
      <c r="AO119" s="360"/>
    </row>
    <row r="120" spans="1:41" ht="30" x14ac:dyDescent="0.25">
      <c r="A120" s="129" t="s">
        <v>228</v>
      </c>
      <c r="B120" s="358" t="s">
        <v>229</v>
      </c>
      <c r="C120" s="358" t="str">
        <f>_xlfn.XLOOKUP($A120,'Total project cost for DCs'!A:A,'Total project cost for DCs'!C:C,"Not found",0)</f>
        <v>4-lane urban- upgrade 2-lane arterial with SGA design + intersection improvements (TDM)</v>
      </c>
      <c r="D120" s="355" t="s">
        <v>155</v>
      </c>
      <c r="E120" s="355" t="s">
        <v>231</v>
      </c>
      <c r="H120" s="355" t="s">
        <v>827</v>
      </c>
      <c r="I120" s="359">
        <f>_xlfn.XLOOKUP($H120,DC_growth_AGS!$A$665:$A$673,DC_growth_AGS!$O$665:$O$673,"Not found",0)</f>
        <v>0.61831421301771872</v>
      </c>
      <c r="J120" s="355">
        <v>2050</v>
      </c>
      <c r="K120" s="362">
        <f>_xlfn.XLOOKUP($A120,'Total project cost for DCs'!$A$4:$A$111,'Total project cost for DCs'!U$4:U$111,0,0)*_xlfn.XLOOKUP($A120,Drury_beneficiary_allocation!$A$5:$A$104,Drury_beneficiary_allocation!$B$5:$B$104,0,0)</f>
        <v>0</v>
      </c>
      <c r="L120" s="362">
        <f>_xlfn.XLOOKUP($A120,'Total project cost for DCs'!$A$4:$A$111,'Total project cost for DCs'!V$4:V$111,0,0)*_xlfn.XLOOKUP($A120,Drury_beneficiary_allocation!$A$5:$A$104,Drury_beneficiary_allocation!$B$5:$B$104,0,0)</f>
        <v>0</v>
      </c>
      <c r="M120" s="362">
        <f>_xlfn.XLOOKUP($A120,'Total project cost for DCs'!$A$4:$A$111,'Total project cost for DCs'!W$4:W$111,0,0)*_xlfn.XLOOKUP($A120,Drury_beneficiary_allocation!$A$5:$A$104,Drury_beneficiary_allocation!$B$5:$B$104,0,0)</f>
        <v>0</v>
      </c>
      <c r="N120" s="362">
        <f>_xlfn.XLOOKUP($A120,'Total project cost for DCs'!$A$4:$A$111,'Total project cost for DCs'!X$4:X$111,0,0)*_xlfn.XLOOKUP($A120,Drury_beneficiary_allocation!$A$5:$A$104,Drury_beneficiary_allocation!$B$5:$B$104,0,0)</f>
        <v>0</v>
      </c>
      <c r="O120" s="362">
        <f>_xlfn.XLOOKUP($A120,'Total project cost for DCs'!$A$4:$A$111,'Total project cost for DCs'!Y$4:Y$111,0,0)*_xlfn.XLOOKUP($A120,Drury_beneficiary_allocation!$A$5:$A$104,Drury_beneficiary_allocation!$B$5:$B$104,0,0)</f>
        <v>0</v>
      </c>
      <c r="P120" s="362">
        <f>_xlfn.XLOOKUP($A120,'Total project cost for DCs'!$A$4:$A$111,'Total project cost for DCs'!Z$4:Z$111,0,0)*_xlfn.XLOOKUP($A120,Drury_beneficiary_allocation!$A$5:$A$104,Drury_beneficiary_allocation!$B$5:$B$104,0,0)</f>
        <v>0</v>
      </c>
      <c r="Q120" s="362">
        <f>_xlfn.XLOOKUP($A120,'Total project cost for DCs'!$A$4:$A$111,'Total project cost for DCs'!AA$4:AA$111,0,0)*_xlfn.XLOOKUP($A120,Drury_beneficiary_allocation!$A$5:$A$104,Drury_beneficiary_allocation!$B$5:$B$104,0,0)</f>
        <v>0</v>
      </c>
      <c r="R120" s="362">
        <f>_xlfn.XLOOKUP($A120,'Total project cost for DCs'!$A$4:$A$111,'Total project cost for DCs'!AB$4:AB$111,0,0)*_xlfn.XLOOKUP($A120,Drury_beneficiary_allocation!$A$5:$A$104,Drury_beneficiary_allocation!$B$5:$B$104,0,0)</f>
        <v>0</v>
      </c>
      <c r="S120" s="362">
        <f>_xlfn.XLOOKUP($A120,'Total project cost for DCs'!$A$4:$A$111,'Total project cost for DCs'!AC$4:AC$111,0,0)*_xlfn.XLOOKUP($A120,Drury_beneficiary_allocation!$A$5:$A$104,Drury_beneficiary_allocation!$B$5:$B$104,0,0)</f>
        <v>0</v>
      </c>
      <c r="T120" s="362">
        <f>_xlfn.XLOOKUP($A120,'Total project cost for DCs'!$A$4:$A$111,'Total project cost for DCs'!AD$4:AD$111,0,0)*_xlfn.XLOOKUP($A120,Drury_beneficiary_allocation!$A$5:$A$104,Drury_beneficiary_allocation!$B$5:$B$104,0,0)</f>
        <v>0</v>
      </c>
      <c r="U120" s="362">
        <f>_xlfn.XLOOKUP($A120,'Total project cost for DCs'!$A$4:$A$111,'Total project cost for DCs'!AE$4:AE$111,0,0)*_xlfn.XLOOKUP($A120,Drury_beneficiary_allocation!$A$5:$A$104,Drury_beneficiary_allocation!$B$5:$B$104,0,0)</f>
        <v>0</v>
      </c>
      <c r="V120" s="362">
        <f>_xlfn.XLOOKUP($A120,'Total project cost for DCs'!$A$4:$A$111,'Total project cost for DCs'!AF$4:AF$111,0,0)*_xlfn.XLOOKUP($A120,Drury_beneficiary_allocation!$A$5:$A$104,Drury_beneficiary_allocation!$B$5:$B$104,0,0)</f>
        <v>0</v>
      </c>
      <c r="W120" s="362">
        <f>_xlfn.XLOOKUP($A120,'Total project cost for DCs'!$A$4:$A$111,'Total project cost for DCs'!AG$4:AG$111,0,0)*_xlfn.XLOOKUP($A120,Drury_beneficiary_allocation!$A$5:$A$104,Drury_beneficiary_allocation!$B$5:$B$104,0,0)</f>
        <v>0</v>
      </c>
      <c r="X120" s="362">
        <f>_xlfn.XLOOKUP($A120,'Total project cost for DCs'!$A$4:$A$111,'Total project cost for DCs'!AH$4:AH$111,0,0)*_xlfn.XLOOKUP($A120,Drury_beneficiary_allocation!$A$5:$A$104,Drury_beneficiary_allocation!$B$5:$B$104,0,0)</f>
        <v>0</v>
      </c>
      <c r="Y120" s="362">
        <f>_xlfn.XLOOKUP($A120,'Total project cost for DCs'!$A$4:$A$111,'Total project cost for DCs'!AI$4:AI$111,0,0)*_xlfn.XLOOKUP($A120,Drury_beneficiary_allocation!$A$5:$A$104,Drury_beneficiary_allocation!$B$5:$B$104,0,0)</f>
        <v>116129.217965153</v>
      </c>
      <c r="Z120" s="362">
        <f>_xlfn.XLOOKUP($A120,'Total project cost for DCs'!$A$4:$A$111,'Total project cost for DCs'!AJ$4:AJ$111,0,0)*_xlfn.XLOOKUP($A120,Drury_beneficiary_allocation!$A$5:$A$104,Drury_beneficiary_allocation!$B$5:$B$104,0,0)</f>
        <v>1186407.7623369028</v>
      </c>
      <c r="AA120" s="362">
        <f>_xlfn.XLOOKUP($A120,'Total project cost for DCs'!$A$4:$A$111,'Total project cost for DCs'!AK$4:AK$111,0,0)*_xlfn.XLOOKUP($A120,Drury_beneficiary_allocation!$A$5:$A$104,Drury_beneficiary_allocation!$B$5:$B$104,0,0)</f>
        <v>0</v>
      </c>
      <c r="AB120" s="362">
        <f>_xlfn.XLOOKUP($A120,'Total project cost for DCs'!$A$4:$A$111,'Total project cost for DCs'!AL$4:AL$111,0,0)*_xlfn.XLOOKUP($A120,Drury_beneficiary_allocation!$A$5:$A$104,Drury_beneficiary_allocation!$B$5:$B$104,0,0)</f>
        <v>0</v>
      </c>
      <c r="AC120" s="362">
        <f>_xlfn.XLOOKUP($A120,'Total project cost for DCs'!$A$4:$A$111,'Total project cost for DCs'!AM$4:AM$111,0,0)*_xlfn.XLOOKUP($A120,Drury_beneficiary_allocation!$A$5:$A$104,Drury_beneficiary_allocation!$B$5:$B$104,0,0)</f>
        <v>0</v>
      </c>
      <c r="AD120" s="362">
        <f>_xlfn.XLOOKUP($A120,'Total project cost for DCs'!$A$4:$A$111,'Total project cost for DCs'!AN$4:AN$111,0,0)*_xlfn.XLOOKUP($A120,Drury_beneficiary_allocation!$A$5:$A$104,Drury_beneficiary_allocation!$B$5:$B$104,0,0)</f>
        <v>0</v>
      </c>
      <c r="AE120" s="363">
        <f t="shared" si="9"/>
        <v>1302536.9803020558</v>
      </c>
      <c r="AF120" s="349"/>
      <c r="AG120" s="349">
        <f t="shared" si="11"/>
        <v>1302536.9803020558</v>
      </c>
      <c r="AH120" s="353">
        <v>0</v>
      </c>
      <c r="AI120" s="354" t="str">
        <f t="shared" si="10"/>
        <v>Arterial</v>
      </c>
      <c r="AJ120" s="349"/>
      <c r="AK120" s="349"/>
      <c r="AL120" s="355">
        <f>_xlfn.XLOOKUP(A120,'P1 Date Adjustment'!B:B,'P1 Date Adjustment'!F:F,"not found",0)</f>
        <v>2050</v>
      </c>
      <c r="AM120" s="349">
        <f t="shared" si="12"/>
        <v>805377.12790194142</v>
      </c>
      <c r="AN120" s="360"/>
      <c r="AO120" s="360"/>
    </row>
    <row r="121" spans="1:41" ht="45" x14ac:dyDescent="0.25">
      <c r="A121" s="129" t="s">
        <v>234</v>
      </c>
      <c r="B121" s="358" t="s">
        <v>235</v>
      </c>
      <c r="C121" s="358" t="str">
        <f>_xlfn.XLOOKUP($A121,'Total project cost for DCs'!A:A,'Total project cost for DCs'!C:C,"Not found",0)</f>
        <v>2-lane urban (New Road connection to Quarry Road with active modes on both sides + intersection improvements)</v>
      </c>
      <c r="D121" s="355" t="s">
        <v>155</v>
      </c>
      <c r="E121" s="355" t="s">
        <v>223</v>
      </c>
      <c r="H121" s="355" t="s">
        <v>827</v>
      </c>
      <c r="I121" s="359">
        <f>_xlfn.XLOOKUP($H121,DC_growth_AGS!$A$665:$A$673,DC_growth_AGS!$O$665:$O$673,"Not found",0)</f>
        <v>0.61831421301771872</v>
      </c>
      <c r="J121" s="355">
        <v>2035</v>
      </c>
      <c r="K121" s="362">
        <f>_xlfn.XLOOKUP($A121,'Total project cost for DCs'!$A$4:$A$111,'Total project cost for DCs'!U$4:U$111,0,0)*_xlfn.XLOOKUP($A121,Drury_beneficiary_allocation!$A$5:$A$104,Drury_beneficiary_allocation!$B$5:$B$104,0,0)</f>
        <v>3072095.1107128821</v>
      </c>
      <c r="L121" s="362">
        <f>_xlfn.XLOOKUP($A121,'Total project cost for DCs'!$A$4:$A$111,'Total project cost for DCs'!V$4:V$111,0,0)*_xlfn.XLOOKUP($A121,Drury_beneficiary_allocation!$A$5:$A$104,Drury_beneficiary_allocation!$B$5:$B$104,0,0)</f>
        <v>170691.61593928712</v>
      </c>
      <c r="M121" s="362">
        <f>_xlfn.XLOOKUP($A121,'Total project cost for DCs'!$A$4:$A$111,'Total project cost for DCs'!W$4:W$111,0,0)*_xlfn.XLOOKUP($A121,Drury_beneficiary_allocation!$A$5:$A$104,Drury_beneficiary_allocation!$B$5:$B$104,0,0)</f>
        <v>1743832.1006946499</v>
      </c>
      <c r="N121" s="362">
        <f>_xlfn.XLOOKUP($A121,'Total project cost for DCs'!$A$4:$A$111,'Total project cost for DCs'!X$4:X$111,0,0)*_xlfn.XLOOKUP($A121,Drury_beneficiary_allocation!$A$5:$A$104,Drury_beneficiary_allocation!$B$5:$B$104,0,0)</f>
        <v>0</v>
      </c>
      <c r="O121" s="362">
        <f>_xlfn.XLOOKUP($A121,'Total project cost for DCs'!$A$4:$A$111,'Total project cost for DCs'!Y$4:Y$111,0,0)*_xlfn.XLOOKUP($A121,Drury_beneficiary_allocation!$A$5:$A$104,Drury_beneficiary_allocation!$B$5:$B$104,0,0)</f>
        <v>0</v>
      </c>
      <c r="P121" s="362">
        <f>_xlfn.XLOOKUP($A121,'Total project cost for DCs'!$A$4:$A$111,'Total project cost for DCs'!Z$4:Z$111,0,0)*_xlfn.XLOOKUP($A121,Drury_beneficiary_allocation!$A$5:$A$104,Drury_beneficiary_allocation!$B$5:$B$104,0,0)</f>
        <v>0</v>
      </c>
      <c r="Q121" s="362">
        <f>_xlfn.XLOOKUP($A121,'Total project cost for DCs'!$A$4:$A$111,'Total project cost for DCs'!AA$4:AA$111,0,0)*_xlfn.XLOOKUP($A121,Drury_beneficiary_allocation!$A$5:$A$104,Drury_beneficiary_allocation!$B$5:$B$104,0,0)</f>
        <v>0</v>
      </c>
      <c r="R121" s="362">
        <f>_xlfn.XLOOKUP($A121,'Total project cost for DCs'!$A$4:$A$111,'Total project cost for DCs'!AB$4:AB$111,0,0)*_xlfn.XLOOKUP($A121,Drury_beneficiary_allocation!$A$5:$A$104,Drury_beneficiary_allocation!$B$5:$B$104,0,0)</f>
        <v>0</v>
      </c>
      <c r="S121" s="362">
        <f>_xlfn.XLOOKUP($A121,'Total project cost for DCs'!$A$4:$A$111,'Total project cost for DCs'!AC$4:AC$111,0,0)*_xlfn.XLOOKUP($A121,Drury_beneficiary_allocation!$A$5:$A$104,Drury_beneficiary_allocation!$B$5:$B$104,0,0)</f>
        <v>0</v>
      </c>
      <c r="T121" s="362">
        <f>_xlfn.XLOOKUP($A121,'Total project cost for DCs'!$A$4:$A$111,'Total project cost for DCs'!AD$4:AD$111,0,0)*_xlfn.XLOOKUP($A121,Drury_beneficiary_allocation!$A$5:$A$104,Drury_beneficiary_allocation!$B$5:$B$104,0,0)</f>
        <v>0</v>
      </c>
      <c r="U121" s="362">
        <f>_xlfn.XLOOKUP($A121,'Total project cost for DCs'!$A$4:$A$111,'Total project cost for DCs'!AE$4:AE$111,0,0)*_xlfn.XLOOKUP($A121,Drury_beneficiary_allocation!$A$5:$A$104,Drury_beneficiary_allocation!$B$5:$B$104,0,0)</f>
        <v>0</v>
      </c>
      <c r="V121" s="362">
        <f>_xlfn.XLOOKUP($A121,'Total project cost for DCs'!$A$4:$A$111,'Total project cost for DCs'!AF$4:AF$111,0,0)*_xlfn.XLOOKUP($A121,Drury_beneficiary_allocation!$A$5:$A$104,Drury_beneficiary_allocation!$B$5:$B$104,0,0)</f>
        <v>0</v>
      </c>
      <c r="W121" s="362">
        <f>_xlfn.XLOOKUP($A121,'Total project cost for DCs'!$A$4:$A$111,'Total project cost for DCs'!AG$4:AG$111,0,0)*_xlfn.XLOOKUP($A121,Drury_beneficiary_allocation!$A$5:$A$104,Drury_beneficiary_allocation!$B$5:$B$104,0,0)</f>
        <v>0</v>
      </c>
      <c r="X121" s="362">
        <f>_xlfn.XLOOKUP($A121,'Total project cost for DCs'!$A$4:$A$111,'Total project cost for DCs'!AH$4:AH$111,0,0)*_xlfn.XLOOKUP($A121,Drury_beneficiary_allocation!$A$5:$A$104,Drury_beneficiary_allocation!$B$5:$B$104,0,0)</f>
        <v>0</v>
      </c>
      <c r="Y121" s="362">
        <f>_xlfn.XLOOKUP($A121,'Total project cost for DCs'!$A$4:$A$111,'Total project cost for DCs'!AI$4:AI$111,0,0)*_xlfn.XLOOKUP($A121,Drury_beneficiary_allocation!$A$5:$A$104,Drury_beneficiary_allocation!$B$5:$B$104,0,0)</f>
        <v>0</v>
      </c>
      <c r="Z121" s="362">
        <f>_xlfn.XLOOKUP($A121,'Total project cost for DCs'!$A$4:$A$111,'Total project cost for DCs'!AJ$4:AJ$111,0,0)*_xlfn.XLOOKUP($A121,Drury_beneficiary_allocation!$A$5:$A$104,Drury_beneficiary_allocation!$B$5:$B$104,0,0)</f>
        <v>0</v>
      </c>
      <c r="AA121" s="362">
        <f>_xlfn.XLOOKUP($A121,'Total project cost for DCs'!$A$4:$A$111,'Total project cost for DCs'!AK$4:AK$111,0,0)*_xlfn.XLOOKUP($A121,Drury_beneficiary_allocation!$A$5:$A$104,Drury_beneficiary_allocation!$B$5:$B$104,0,0)</f>
        <v>0</v>
      </c>
      <c r="AB121" s="362">
        <f>_xlfn.XLOOKUP($A121,'Total project cost for DCs'!$A$4:$A$111,'Total project cost for DCs'!AL$4:AL$111,0,0)*_xlfn.XLOOKUP($A121,Drury_beneficiary_allocation!$A$5:$A$104,Drury_beneficiary_allocation!$B$5:$B$104,0,0)</f>
        <v>0</v>
      </c>
      <c r="AC121" s="362">
        <f>_xlfn.XLOOKUP($A121,'Total project cost for DCs'!$A$4:$A$111,'Total project cost for DCs'!AM$4:AM$111,0,0)*_xlfn.XLOOKUP($A121,Drury_beneficiary_allocation!$A$5:$A$104,Drury_beneficiary_allocation!$B$5:$B$104,0,0)</f>
        <v>0</v>
      </c>
      <c r="AD121" s="362">
        <f>_xlfn.XLOOKUP($A121,'Total project cost for DCs'!$A$4:$A$111,'Total project cost for DCs'!AN$4:AN$111,0,0)*_xlfn.XLOOKUP($A121,Drury_beneficiary_allocation!$A$5:$A$104,Drury_beneficiary_allocation!$B$5:$B$104,0,0)</f>
        <v>0</v>
      </c>
      <c r="AE121" s="363">
        <f t="shared" si="9"/>
        <v>4986618.8273468185</v>
      </c>
      <c r="AF121" s="349"/>
      <c r="AG121" s="349">
        <f t="shared" si="11"/>
        <v>4986618.8273468185</v>
      </c>
      <c r="AH121" s="353">
        <v>0</v>
      </c>
      <c r="AI121" s="354" t="str">
        <f t="shared" si="10"/>
        <v>Collector</v>
      </c>
      <c r="AJ121" s="349"/>
      <c r="AK121" s="349"/>
      <c r="AL121" s="355">
        <f>_xlfn.XLOOKUP(A121,'P1 Date Adjustment'!B:B,'P1 Date Adjustment'!F:F,"not found",0)</f>
        <v>2035</v>
      </c>
      <c r="AM121" s="349">
        <f t="shared" si="12"/>
        <v>3083297.2958502877</v>
      </c>
      <c r="AN121" s="360"/>
      <c r="AO121" s="360"/>
    </row>
    <row r="122" spans="1:41" ht="30" x14ac:dyDescent="0.25">
      <c r="A122" s="129" t="s">
        <v>237</v>
      </c>
      <c r="B122" s="358" t="s">
        <v>238</v>
      </c>
      <c r="C122" s="358" t="str">
        <f>_xlfn.XLOOKUP($A122,'Total project cost for DCs'!A:A,'Total project cost for DCs'!C:C,"Not found",0)</f>
        <v>2-lane urban (upgrade existing road layout with active modes on both sides + intersection improvements)</v>
      </c>
      <c r="D122" s="355" t="s">
        <v>155</v>
      </c>
      <c r="E122" s="355" t="s">
        <v>199</v>
      </c>
      <c r="H122" s="355" t="s">
        <v>827</v>
      </c>
      <c r="I122" s="359">
        <f>_xlfn.XLOOKUP($H122,DC_growth_AGS!$A$665:$A$673,DC_growth_AGS!$O$665:$O$673,"Not found",0)</f>
        <v>0.61831421301771872</v>
      </c>
      <c r="J122" s="355">
        <v>2033</v>
      </c>
      <c r="K122" s="362">
        <f>_xlfn.XLOOKUP($A122,'Total project cost for DCs'!$A$4:$A$111,'Total project cost for DCs'!U$4:U$111,0,0)*_xlfn.XLOOKUP($A122,Drury_beneficiary_allocation!$A$5:$A$104,Drury_beneficiary_allocation!$B$5:$B$104,0,0)</f>
        <v>15362.796777899828</v>
      </c>
      <c r="L122" s="362">
        <f>_xlfn.XLOOKUP($A122,'Total project cost for DCs'!$A$4:$A$111,'Total project cost for DCs'!V$4:V$111,0,0)*_xlfn.XLOOKUP($A122,Drury_beneficiary_allocation!$A$5:$A$104,Drury_beneficiary_allocation!$B$5:$B$104,0,0)</f>
        <v>156950.52173669133</v>
      </c>
      <c r="M122" s="362">
        <f>_xlfn.XLOOKUP($A122,'Total project cost for DCs'!$A$4:$A$111,'Total project cost for DCs'!W$4:W$111,0,0)*_xlfn.XLOOKUP($A122,Drury_beneficiary_allocation!$A$5:$A$104,Drury_beneficiary_allocation!$B$5:$B$104,0,0)</f>
        <v>0</v>
      </c>
      <c r="N122" s="362">
        <f>_xlfn.XLOOKUP($A122,'Total project cost for DCs'!$A$4:$A$111,'Total project cost for DCs'!X$4:X$111,0,0)*_xlfn.XLOOKUP($A122,Drury_beneficiary_allocation!$A$5:$A$104,Drury_beneficiary_allocation!$B$5:$B$104,0,0)</f>
        <v>0</v>
      </c>
      <c r="O122" s="362">
        <f>_xlfn.XLOOKUP($A122,'Total project cost for DCs'!$A$4:$A$111,'Total project cost for DCs'!Y$4:Y$111,0,0)*_xlfn.XLOOKUP($A122,Drury_beneficiary_allocation!$A$5:$A$104,Drury_beneficiary_allocation!$B$5:$B$104,0,0)</f>
        <v>0</v>
      </c>
      <c r="P122" s="362">
        <f>_xlfn.XLOOKUP($A122,'Total project cost for DCs'!$A$4:$A$111,'Total project cost for DCs'!Z$4:Z$111,0,0)*_xlfn.XLOOKUP($A122,Drury_beneficiary_allocation!$A$5:$A$104,Drury_beneficiary_allocation!$B$5:$B$104,0,0)</f>
        <v>0</v>
      </c>
      <c r="Q122" s="362">
        <f>_xlfn.XLOOKUP($A122,'Total project cost for DCs'!$A$4:$A$111,'Total project cost for DCs'!AA$4:AA$111,0,0)*_xlfn.XLOOKUP($A122,Drury_beneficiary_allocation!$A$5:$A$104,Drury_beneficiary_allocation!$B$5:$B$104,0,0)</f>
        <v>0</v>
      </c>
      <c r="R122" s="362">
        <f>_xlfn.XLOOKUP($A122,'Total project cost for DCs'!$A$4:$A$111,'Total project cost for DCs'!AB$4:AB$111,0,0)*_xlfn.XLOOKUP($A122,Drury_beneficiary_allocation!$A$5:$A$104,Drury_beneficiary_allocation!$B$5:$B$104,0,0)</f>
        <v>0</v>
      </c>
      <c r="S122" s="362">
        <f>_xlfn.XLOOKUP($A122,'Total project cost for DCs'!$A$4:$A$111,'Total project cost for DCs'!AC$4:AC$111,0,0)*_xlfn.XLOOKUP($A122,Drury_beneficiary_allocation!$A$5:$A$104,Drury_beneficiary_allocation!$B$5:$B$104,0,0)</f>
        <v>0</v>
      </c>
      <c r="T122" s="362">
        <f>_xlfn.XLOOKUP($A122,'Total project cost for DCs'!$A$4:$A$111,'Total project cost for DCs'!AD$4:AD$111,0,0)*_xlfn.XLOOKUP($A122,Drury_beneficiary_allocation!$A$5:$A$104,Drury_beneficiary_allocation!$B$5:$B$104,0,0)</f>
        <v>0</v>
      </c>
      <c r="U122" s="362">
        <f>_xlfn.XLOOKUP($A122,'Total project cost for DCs'!$A$4:$A$111,'Total project cost for DCs'!AE$4:AE$111,0,0)*_xlfn.XLOOKUP($A122,Drury_beneficiary_allocation!$A$5:$A$104,Drury_beneficiary_allocation!$B$5:$B$104,0,0)</f>
        <v>0</v>
      </c>
      <c r="V122" s="362">
        <f>_xlfn.XLOOKUP($A122,'Total project cost for DCs'!$A$4:$A$111,'Total project cost for DCs'!AF$4:AF$111,0,0)*_xlfn.XLOOKUP($A122,Drury_beneficiary_allocation!$A$5:$A$104,Drury_beneficiary_allocation!$B$5:$B$104,0,0)</f>
        <v>0</v>
      </c>
      <c r="W122" s="362">
        <f>_xlfn.XLOOKUP($A122,'Total project cost for DCs'!$A$4:$A$111,'Total project cost for DCs'!AG$4:AG$111,0,0)*_xlfn.XLOOKUP($A122,Drury_beneficiary_allocation!$A$5:$A$104,Drury_beneficiary_allocation!$B$5:$B$104,0,0)</f>
        <v>0</v>
      </c>
      <c r="X122" s="362">
        <f>_xlfn.XLOOKUP($A122,'Total project cost for DCs'!$A$4:$A$111,'Total project cost for DCs'!AH$4:AH$111,0,0)*_xlfn.XLOOKUP($A122,Drury_beneficiary_allocation!$A$5:$A$104,Drury_beneficiary_allocation!$B$5:$B$104,0,0)</f>
        <v>0</v>
      </c>
      <c r="Y122" s="362">
        <f>_xlfn.XLOOKUP($A122,'Total project cost for DCs'!$A$4:$A$111,'Total project cost for DCs'!AI$4:AI$111,0,0)*_xlfn.XLOOKUP($A122,Drury_beneficiary_allocation!$A$5:$A$104,Drury_beneficiary_allocation!$B$5:$B$104,0,0)</f>
        <v>0</v>
      </c>
      <c r="Z122" s="362">
        <f>_xlfn.XLOOKUP($A122,'Total project cost for DCs'!$A$4:$A$111,'Total project cost for DCs'!AJ$4:AJ$111,0,0)*_xlfn.XLOOKUP($A122,Drury_beneficiary_allocation!$A$5:$A$104,Drury_beneficiary_allocation!$B$5:$B$104,0,0)</f>
        <v>0</v>
      </c>
      <c r="AA122" s="362">
        <f>_xlfn.XLOOKUP($A122,'Total project cost for DCs'!$A$4:$A$111,'Total project cost for DCs'!AK$4:AK$111,0,0)*_xlfn.XLOOKUP($A122,Drury_beneficiary_allocation!$A$5:$A$104,Drury_beneficiary_allocation!$B$5:$B$104,0,0)</f>
        <v>0</v>
      </c>
      <c r="AB122" s="362">
        <f>_xlfn.XLOOKUP($A122,'Total project cost for DCs'!$A$4:$A$111,'Total project cost for DCs'!AL$4:AL$111,0,0)*_xlfn.XLOOKUP($A122,Drury_beneficiary_allocation!$A$5:$A$104,Drury_beneficiary_allocation!$B$5:$B$104,0,0)</f>
        <v>0</v>
      </c>
      <c r="AC122" s="362">
        <f>_xlfn.XLOOKUP($A122,'Total project cost for DCs'!$A$4:$A$111,'Total project cost for DCs'!AM$4:AM$111,0,0)*_xlfn.XLOOKUP($A122,Drury_beneficiary_allocation!$A$5:$A$104,Drury_beneficiary_allocation!$B$5:$B$104,0,0)</f>
        <v>0</v>
      </c>
      <c r="AD122" s="362">
        <f>_xlfn.XLOOKUP($A122,'Total project cost for DCs'!$A$4:$A$111,'Total project cost for DCs'!AN$4:AN$111,0,0)*_xlfn.XLOOKUP($A122,Drury_beneficiary_allocation!$A$5:$A$104,Drury_beneficiary_allocation!$B$5:$B$104,0,0)</f>
        <v>0</v>
      </c>
      <c r="AE122" s="363">
        <f t="shared" si="9"/>
        <v>172313.31851459114</v>
      </c>
      <c r="AF122" s="349"/>
      <c r="AG122" s="349">
        <f t="shared" si="11"/>
        <v>172313.31851459114</v>
      </c>
      <c r="AH122" s="353">
        <v>0</v>
      </c>
      <c r="AI122" s="354" t="str">
        <f t="shared" si="10"/>
        <v>Collector</v>
      </c>
      <c r="AJ122" s="349"/>
      <c r="AK122" s="349"/>
      <c r="AL122" s="355">
        <f>_xlfn.XLOOKUP(A122,'P1 Date Adjustment'!B:B,'P1 Date Adjustment'!F:F,"not found",0)</f>
        <v>2033</v>
      </c>
      <c r="AM122" s="349">
        <f t="shared" si="12"/>
        <v>106543.77392982092</v>
      </c>
      <c r="AN122" s="360"/>
      <c r="AO122" s="360"/>
    </row>
    <row r="123" spans="1:41" ht="30" x14ac:dyDescent="0.25">
      <c r="A123" s="129" t="s">
        <v>246</v>
      </c>
      <c r="B123" s="358" t="s">
        <v>247</v>
      </c>
      <c r="C123" s="358" t="str">
        <f>_xlfn.XLOOKUP($A123,'Total project cost for DCs'!A:A,'Total project cost for DCs'!C:C,"Not found",0)</f>
        <v>4-lane urban- upgrade 2-lane urban with active modes on both sides (SGA design)</v>
      </c>
      <c r="D123" s="355" t="s">
        <v>155</v>
      </c>
      <c r="E123" s="355" t="s">
        <v>157</v>
      </c>
      <c r="H123" s="355" t="s">
        <v>827</v>
      </c>
      <c r="I123" s="359">
        <f>_xlfn.XLOOKUP($H123,DC_growth_AGS!$A$665:$A$673,DC_growth_AGS!$O$665:$O$673,"Not found",0)</f>
        <v>0.61831421301771872</v>
      </c>
      <c r="J123" s="355">
        <v>2050</v>
      </c>
      <c r="K123" s="362">
        <f>_xlfn.XLOOKUP($A123,'Total project cost for DCs'!$A$4:$A$111,'Total project cost for DCs'!U$4:U$111,0,0)*_xlfn.XLOOKUP($A123,Drury_beneficiary_allocation!$A$5:$A$104,Drury_beneficiary_allocation!$B$5:$B$104,0,0)</f>
        <v>0</v>
      </c>
      <c r="L123" s="362">
        <f>_xlfn.XLOOKUP($A123,'Total project cost for DCs'!$A$4:$A$111,'Total project cost for DCs'!V$4:V$111,0,0)*_xlfn.XLOOKUP($A123,Drury_beneficiary_allocation!$A$5:$A$104,Drury_beneficiary_allocation!$B$5:$B$104,0,0)</f>
        <v>0</v>
      </c>
      <c r="M123" s="362">
        <f>_xlfn.XLOOKUP($A123,'Total project cost for DCs'!$A$4:$A$111,'Total project cost for DCs'!W$4:W$111,0,0)*_xlfn.XLOOKUP($A123,Drury_beneficiary_allocation!$A$5:$A$104,Drury_beneficiary_allocation!$B$5:$B$104,0,0)</f>
        <v>0</v>
      </c>
      <c r="N123" s="362">
        <f>_xlfn.XLOOKUP($A123,'Total project cost for DCs'!$A$4:$A$111,'Total project cost for DCs'!X$4:X$111,0,0)*_xlfn.XLOOKUP($A123,Drury_beneficiary_allocation!$A$5:$A$104,Drury_beneficiary_allocation!$B$5:$B$104,0,0)</f>
        <v>0</v>
      </c>
      <c r="O123" s="362">
        <f>_xlfn.XLOOKUP($A123,'Total project cost for DCs'!$A$4:$A$111,'Total project cost for DCs'!Y$4:Y$111,0,0)*_xlfn.XLOOKUP($A123,Drury_beneficiary_allocation!$A$5:$A$104,Drury_beneficiary_allocation!$B$5:$B$104,0,0)</f>
        <v>0</v>
      </c>
      <c r="P123" s="362">
        <f>_xlfn.XLOOKUP($A123,'Total project cost for DCs'!$A$4:$A$111,'Total project cost for DCs'!Z$4:Z$111,0,0)*_xlfn.XLOOKUP($A123,Drury_beneficiary_allocation!$A$5:$A$104,Drury_beneficiary_allocation!$B$5:$B$104,0,0)</f>
        <v>0</v>
      </c>
      <c r="Q123" s="362">
        <f>_xlfn.XLOOKUP($A123,'Total project cost for DCs'!$A$4:$A$111,'Total project cost for DCs'!AA$4:AA$111,0,0)*_xlfn.XLOOKUP($A123,Drury_beneficiary_allocation!$A$5:$A$104,Drury_beneficiary_allocation!$B$5:$B$104,0,0)</f>
        <v>0</v>
      </c>
      <c r="R123" s="362">
        <f>_xlfn.XLOOKUP($A123,'Total project cost for DCs'!$A$4:$A$111,'Total project cost for DCs'!AB$4:AB$111,0,0)*_xlfn.XLOOKUP($A123,Drury_beneficiary_allocation!$A$5:$A$104,Drury_beneficiary_allocation!$B$5:$B$104,0,0)</f>
        <v>0</v>
      </c>
      <c r="S123" s="362">
        <f>_xlfn.XLOOKUP($A123,'Total project cost for DCs'!$A$4:$A$111,'Total project cost for DCs'!AC$4:AC$111,0,0)*_xlfn.XLOOKUP($A123,Drury_beneficiary_allocation!$A$5:$A$104,Drury_beneficiary_allocation!$B$5:$B$104,0,0)</f>
        <v>0</v>
      </c>
      <c r="T123" s="362">
        <f>_xlfn.XLOOKUP($A123,'Total project cost for DCs'!$A$4:$A$111,'Total project cost for DCs'!AD$4:AD$111,0,0)*_xlfn.XLOOKUP($A123,Drury_beneficiary_allocation!$A$5:$A$104,Drury_beneficiary_allocation!$B$5:$B$104,0,0)</f>
        <v>0</v>
      </c>
      <c r="U123" s="362">
        <f>_xlfn.XLOOKUP($A123,'Total project cost for DCs'!$A$4:$A$111,'Total project cost for DCs'!AE$4:AE$111,0,0)*_xlfn.XLOOKUP($A123,Drury_beneficiary_allocation!$A$5:$A$104,Drury_beneficiary_allocation!$B$5:$B$104,0,0)</f>
        <v>0</v>
      </c>
      <c r="V123" s="362">
        <f>_xlfn.XLOOKUP($A123,'Total project cost for DCs'!$A$4:$A$111,'Total project cost for DCs'!AF$4:AF$111,0,0)*_xlfn.XLOOKUP($A123,Drury_beneficiary_allocation!$A$5:$A$104,Drury_beneficiary_allocation!$B$5:$B$104,0,0)</f>
        <v>0</v>
      </c>
      <c r="W123" s="362">
        <f>_xlfn.XLOOKUP($A123,'Total project cost for DCs'!$A$4:$A$111,'Total project cost for DCs'!AG$4:AG$111,0,0)*_xlfn.XLOOKUP($A123,Drury_beneficiary_allocation!$A$5:$A$104,Drury_beneficiary_allocation!$B$5:$B$104,0,0)</f>
        <v>0</v>
      </c>
      <c r="X123" s="362">
        <f>_xlfn.XLOOKUP($A123,'Total project cost for DCs'!$A$4:$A$111,'Total project cost for DCs'!AH$4:AH$111,0,0)*_xlfn.XLOOKUP($A123,Drury_beneficiary_allocation!$A$5:$A$104,Drury_beneficiary_allocation!$B$5:$B$104,0,0)</f>
        <v>0</v>
      </c>
      <c r="Y123" s="362">
        <f>_xlfn.XLOOKUP($A123,'Total project cost for DCs'!$A$4:$A$111,'Total project cost for DCs'!AI$4:AI$111,0,0)*_xlfn.XLOOKUP($A123,Drury_beneficiary_allocation!$A$5:$A$104,Drury_beneficiary_allocation!$B$5:$B$104,0,0)</f>
        <v>1441880.2034838386</v>
      </c>
      <c r="Z123" s="362">
        <f>_xlfn.XLOOKUP($A123,'Total project cost for DCs'!$A$4:$A$111,'Total project cost for DCs'!AJ$4:AJ$111,0,0)*_xlfn.XLOOKUP($A123,Drury_beneficiary_allocation!$A$5:$A$104,Drury_beneficiary_allocation!$B$5:$B$104,0,0)</f>
        <v>14730641.39884639</v>
      </c>
      <c r="AA123" s="362">
        <f>_xlfn.XLOOKUP($A123,'Total project cost for DCs'!$A$4:$A$111,'Total project cost for DCs'!AK$4:AK$111,0,0)*_xlfn.XLOOKUP($A123,Drury_beneficiary_allocation!$A$5:$A$104,Drury_beneficiary_allocation!$B$5:$B$104,0,0)</f>
        <v>0</v>
      </c>
      <c r="AB123" s="362">
        <f>_xlfn.XLOOKUP($A123,'Total project cost for DCs'!$A$4:$A$111,'Total project cost for DCs'!AL$4:AL$111,0,0)*_xlfn.XLOOKUP($A123,Drury_beneficiary_allocation!$A$5:$A$104,Drury_beneficiary_allocation!$B$5:$B$104,0,0)</f>
        <v>0</v>
      </c>
      <c r="AC123" s="362">
        <f>_xlfn.XLOOKUP($A123,'Total project cost for DCs'!$A$4:$A$111,'Total project cost for DCs'!AM$4:AM$111,0,0)*_xlfn.XLOOKUP($A123,Drury_beneficiary_allocation!$A$5:$A$104,Drury_beneficiary_allocation!$B$5:$B$104,0,0)</f>
        <v>0</v>
      </c>
      <c r="AD123" s="362">
        <f>_xlfn.XLOOKUP($A123,'Total project cost for DCs'!$A$4:$A$111,'Total project cost for DCs'!AN$4:AN$111,0,0)*_xlfn.XLOOKUP($A123,Drury_beneficiary_allocation!$A$5:$A$104,Drury_beneficiary_allocation!$B$5:$B$104,0,0)</f>
        <v>0</v>
      </c>
      <c r="AE123" s="363">
        <f t="shared" si="9"/>
        <v>16172521.602330228</v>
      </c>
      <c r="AF123" s="349"/>
      <c r="AG123" s="349">
        <f t="shared" si="11"/>
        <v>16172521.602330228</v>
      </c>
      <c r="AH123" s="353">
        <v>0</v>
      </c>
      <c r="AI123" s="354" t="str">
        <f t="shared" si="10"/>
        <v>Arterial</v>
      </c>
      <c r="AJ123" s="349"/>
      <c r="AK123" s="349"/>
      <c r="AL123" s="355">
        <f>_xlfn.XLOOKUP(A123,'P1 Date Adjustment'!B:B,'P1 Date Adjustment'!F:F,"not found",0)</f>
        <v>2050</v>
      </c>
      <c r="AM123" s="349">
        <f t="shared" si="12"/>
        <v>9999699.9670568705</v>
      </c>
      <c r="AN123" s="360"/>
      <c r="AO123" s="360"/>
    </row>
    <row r="124" spans="1:41" ht="45" x14ac:dyDescent="0.25">
      <c r="A124" s="129" t="s">
        <v>259</v>
      </c>
      <c r="B124" s="358" t="s">
        <v>260</v>
      </c>
      <c r="C124" s="358" t="str">
        <f>_xlfn.XLOOKUP($A124,'Total project cost for DCs'!A:A,'Total project cost for DCs'!C:C,"Not found",0)</f>
        <v>Active mode upgrades- existing road layout with active modes on both sides + intersection upgrades for active mode crossing</v>
      </c>
      <c r="D124" s="355" t="s">
        <v>155</v>
      </c>
      <c r="E124" s="355" t="s">
        <v>199</v>
      </c>
      <c r="H124" s="355" t="s">
        <v>827</v>
      </c>
      <c r="I124" s="359">
        <f>_xlfn.XLOOKUP($H124,DC_growth_AGS!$A$665:$A$673,DC_growth_AGS!$O$665:$O$673,"Not found",0)</f>
        <v>0.61831421301771872</v>
      </c>
      <c r="J124" s="355">
        <v>2035</v>
      </c>
      <c r="K124" s="362">
        <f>_xlfn.XLOOKUP($A124,'Total project cost for DCs'!$A$4:$A$111,'Total project cost for DCs'!U$4:U$111,0,0)*_xlfn.XLOOKUP($A124,Drury_beneficiary_allocation!$A$5:$A$104,Drury_beneficiary_allocation!$B$5:$B$104,0,0)</f>
        <v>0</v>
      </c>
      <c r="L124" s="362">
        <f>_xlfn.XLOOKUP($A124,'Total project cost for DCs'!$A$4:$A$111,'Total project cost for DCs'!V$4:V$111,0,0)*_xlfn.XLOOKUP($A124,Drury_beneficiary_allocation!$A$5:$A$104,Drury_beneficiary_allocation!$B$5:$B$104,0,0)</f>
        <v>0</v>
      </c>
      <c r="M124" s="362">
        <f>_xlfn.XLOOKUP($A124,'Total project cost for DCs'!$A$4:$A$111,'Total project cost for DCs'!W$4:W$111,0,0)*_xlfn.XLOOKUP($A124,Drury_beneficiary_allocation!$A$5:$A$104,Drury_beneficiary_allocation!$B$5:$B$104,0,0)</f>
        <v>0</v>
      </c>
      <c r="N124" s="362">
        <f>_xlfn.XLOOKUP($A124,'Total project cost for DCs'!$A$4:$A$111,'Total project cost for DCs'!X$4:X$111,0,0)*_xlfn.XLOOKUP($A124,Drury_beneficiary_allocation!$A$5:$A$104,Drury_beneficiary_allocation!$B$5:$B$104,0,0)</f>
        <v>0</v>
      </c>
      <c r="O124" s="362">
        <f>_xlfn.XLOOKUP($A124,'Total project cost for DCs'!$A$4:$A$111,'Total project cost for DCs'!Y$4:Y$111,0,0)*_xlfn.XLOOKUP($A124,Drury_beneficiary_allocation!$A$5:$A$104,Drury_beneficiary_allocation!$B$5:$B$104,0,0)</f>
        <v>0</v>
      </c>
      <c r="P124" s="362">
        <f>_xlfn.XLOOKUP($A124,'Total project cost for DCs'!$A$4:$A$111,'Total project cost for DCs'!Z$4:Z$111,0,0)*_xlfn.XLOOKUP($A124,Drury_beneficiary_allocation!$A$5:$A$104,Drury_beneficiary_allocation!$B$5:$B$104,0,0)</f>
        <v>0</v>
      </c>
      <c r="Q124" s="362">
        <f>_xlfn.XLOOKUP($A124,'Total project cost for DCs'!$A$4:$A$111,'Total project cost for DCs'!AA$4:AA$111,0,0)*_xlfn.XLOOKUP($A124,Drury_beneficiary_allocation!$A$5:$A$104,Drury_beneficiary_allocation!$B$5:$B$104,0,0)</f>
        <v>0</v>
      </c>
      <c r="R124" s="362">
        <f>_xlfn.XLOOKUP($A124,'Total project cost for DCs'!$A$4:$A$111,'Total project cost for DCs'!AB$4:AB$111,0,0)*_xlfn.XLOOKUP($A124,Drury_beneficiary_allocation!$A$5:$A$104,Drury_beneficiary_allocation!$B$5:$B$104,0,0)</f>
        <v>0</v>
      </c>
      <c r="S124" s="362">
        <f>_xlfn.XLOOKUP($A124,'Total project cost for DCs'!$A$4:$A$111,'Total project cost for DCs'!AC$4:AC$111,0,0)*_xlfn.XLOOKUP($A124,Drury_beneficiary_allocation!$A$5:$A$104,Drury_beneficiary_allocation!$B$5:$B$104,0,0)</f>
        <v>0</v>
      </c>
      <c r="T124" s="362">
        <f>_xlfn.XLOOKUP($A124,'Total project cost for DCs'!$A$4:$A$111,'Total project cost for DCs'!AD$4:AD$111,0,0)*_xlfn.XLOOKUP($A124,Drury_beneficiary_allocation!$A$5:$A$104,Drury_beneficiary_allocation!$B$5:$B$104,0,0)</f>
        <v>0</v>
      </c>
      <c r="U124" s="362">
        <f>_xlfn.XLOOKUP($A124,'Total project cost for DCs'!$A$4:$A$111,'Total project cost for DCs'!AE$4:AE$111,0,0)*_xlfn.XLOOKUP($A124,Drury_beneficiary_allocation!$A$5:$A$104,Drury_beneficiary_allocation!$B$5:$B$104,0,0)</f>
        <v>0</v>
      </c>
      <c r="V124" s="362">
        <f>_xlfn.XLOOKUP($A124,'Total project cost for DCs'!$A$4:$A$111,'Total project cost for DCs'!AF$4:AF$111,0,0)*_xlfn.XLOOKUP($A124,Drury_beneficiary_allocation!$A$5:$A$104,Drury_beneficiary_allocation!$B$5:$B$104,0,0)</f>
        <v>0</v>
      </c>
      <c r="W124" s="362">
        <f>_xlfn.XLOOKUP($A124,'Total project cost for DCs'!$A$4:$A$111,'Total project cost for DCs'!AG$4:AG$111,0,0)*_xlfn.XLOOKUP($A124,Drury_beneficiary_allocation!$A$5:$A$104,Drury_beneficiary_allocation!$B$5:$B$104,0,0)</f>
        <v>0</v>
      </c>
      <c r="X124" s="362">
        <f>_xlfn.XLOOKUP($A124,'Total project cost for DCs'!$A$4:$A$111,'Total project cost for DCs'!AH$4:AH$111,0,0)*_xlfn.XLOOKUP($A124,Drury_beneficiary_allocation!$A$5:$A$104,Drury_beneficiary_allocation!$B$5:$B$104,0,0)</f>
        <v>0</v>
      </c>
      <c r="Y124" s="362">
        <f>_xlfn.XLOOKUP($A124,'Total project cost for DCs'!$A$4:$A$111,'Total project cost for DCs'!AI$4:AI$111,0,0)*_xlfn.XLOOKUP($A124,Drury_beneficiary_allocation!$A$5:$A$104,Drury_beneficiary_allocation!$B$5:$B$104,0,0)</f>
        <v>0</v>
      </c>
      <c r="Z124" s="362">
        <f>_xlfn.XLOOKUP($A124,'Total project cost for DCs'!$A$4:$A$111,'Total project cost for DCs'!AJ$4:AJ$111,0,0)*_xlfn.XLOOKUP($A124,Drury_beneficiary_allocation!$A$5:$A$104,Drury_beneficiary_allocation!$B$5:$B$104,0,0)</f>
        <v>0</v>
      </c>
      <c r="AA124" s="362">
        <f>_xlfn.XLOOKUP($A124,'Total project cost for DCs'!$A$4:$A$111,'Total project cost for DCs'!AK$4:AK$111,0,0)*_xlfn.XLOOKUP($A124,Drury_beneficiary_allocation!$A$5:$A$104,Drury_beneficiary_allocation!$B$5:$B$104,0,0)</f>
        <v>0</v>
      </c>
      <c r="AB124" s="362">
        <f>_xlfn.XLOOKUP($A124,'Total project cost for DCs'!$A$4:$A$111,'Total project cost for DCs'!AL$4:AL$111,0,0)*_xlfn.XLOOKUP($A124,Drury_beneficiary_allocation!$A$5:$A$104,Drury_beneficiary_allocation!$B$5:$B$104,0,0)</f>
        <v>0</v>
      </c>
      <c r="AC124" s="362">
        <f>_xlfn.XLOOKUP($A124,'Total project cost for DCs'!$A$4:$A$111,'Total project cost for DCs'!AM$4:AM$111,0,0)*_xlfn.XLOOKUP($A124,Drury_beneficiary_allocation!$A$5:$A$104,Drury_beneficiary_allocation!$B$5:$B$104,0,0)</f>
        <v>0</v>
      </c>
      <c r="AD124" s="362">
        <f>_xlfn.XLOOKUP($A124,'Total project cost for DCs'!$A$4:$A$111,'Total project cost for DCs'!AN$4:AN$111,0,0)*_xlfn.XLOOKUP($A124,Drury_beneficiary_allocation!$A$5:$A$104,Drury_beneficiary_allocation!$B$5:$B$104,0,0)</f>
        <v>0</v>
      </c>
      <c r="AE124" s="363">
        <f t="shared" si="9"/>
        <v>0</v>
      </c>
      <c r="AF124" s="349"/>
      <c r="AG124" s="349">
        <f t="shared" si="11"/>
        <v>0</v>
      </c>
      <c r="AH124" s="353">
        <v>0</v>
      </c>
      <c r="AI124" s="354" t="str">
        <f t="shared" si="10"/>
        <v>Collector</v>
      </c>
      <c r="AJ124" s="349"/>
      <c r="AK124" s="349"/>
      <c r="AL124" s="355">
        <f>_xlfn.XLOOKUP(A124,'P1 Date Adjustment'!B:B,'P1 Date Adjustment'!F:F,"not found",0)</f>
        <v>2035</v>
      </c>
      <c r="AM124" s="349">
        <f t="shared" si="12"/>
        <v>0</v>
      </c>
      <c r="AN124" s="360"/>
      <c r="AO124" s="360"/>
    </row>
    <row r="125" spans="1:41" ht="45" x14ac:dyDescent="0.25">
      <c r="A125" s="129">
        <v>21</v>
      </c>
      <c r="B125" s="358" t="s">
        <v>262</v>
      </c>
      <c r="C125" s="358" t="str">
        <f>_xlfn.XLOOKUP($A125,'Total project cost for DCs'!A:A,'Total project cost for DCs'!C:C,"Not found",0)</f>
        <v>Active mode upgrades- existing road layout with active modes on both sides + intersection upgrades for active mode crossing</v>
      </c>
      <c r="D125" s="355" t="s">
        <v>155</v>
      </c>
      <c r="E125" s="355" t="s">
        <v>199</v>
      </c>
      <c r="H125" s="355" t="s">
        <v>827</v>
      </c>
      <c r="I125" s="359">
        <f>_xlfn.XLOOKUP($H125,DC_growth_AGS!$A$665:$A$673,DC_growth_AGS!$O$665:$O$673,"Not found",0)</f>
        <v>0.61831421301771872</v>
      </c>
      <c r="J125" s="355">
        <v>2035</v>
      </c>
      <c r="K125" s="362">
        <f>_xlfn.XLOOKUP($A125,'Total project cost for DCs'!$A$4:$A$111,'Total project cost for DCs'!U$4:U$111,0,0)*_xlfn.XLOOKUP($A125,Drury_beneficiary_allocation!$A$5:$A$104,Drury_beneficiary_allocation!$B$5:$B$104,0,0)</f>
        <v>0</v>
      </c>
      <c r="L125" s="362">
        <f>_xlfn.XLOOKUP($A125,'Total project cost for DCs'!$A$4:$A$111,'Total project cost for DCs'!V$4:V$111,0,0)*_xlfn.XLOOKUP($A125,Drury_beneficiary_allocation!$A$5:$A$104,Drury_beneficiary_allocation!$B$5:$B$104,0,0)</f>
        <v>0</v>
      </c>
      <c r="M125" s="362">
        <f>_xlfn.XLOOKUP($A125,'Total project cost for DCs'!$A$4:$A$111,'Total project cost for DCs'!W$4:W$111,0,0)*_xlfn.XLOOKUP($A125,Drury_beneficiary_allocation!$A$5:$A$104,Drury_beneficiary_allocation!$B$5:$B$104,0,0)</f>
        <v>0</v>
      </c>
      <c r="N125" s="362">
        <f>_xlfn.XLOOKUP($A125,'Total project cost for DCs'!$A$4:$A$111,'Total project cost for DCs'!X$4:X$111,0,0)*_xlfn.XLOOKUP($A125,Drury_beneficiary_allocation!$A$5:$A$104,Drury_beneficiary_allocation!$B$5:$B$104,0,0)</f>
        <v>0</v>
      </c>
      <c r="O125" s="362">
        <f>_xlfn.XLOOKUP($A125,'Total project cost for DCs'!$A$4:$A$111,'Total project cost for DCs'!Y$4:Y$111,0,0)*_xlfn.XLOOKUP($A125,Drury_beneficiary_allocation!$A$5:$A$104,Drury_beneficiary_allocation!$B$5:$B$104,0,0)</f>
        <v>0</v>
      </c>
      <c r="P125" s="362">
        <f>_xlfn.XLOOKUP($A125,'Total project cost for DCs'!$A$4:$A$111,'Total project cost for DCs'!Z$4:Z$111,0,0)*_xlfn.XLOOKUP($A125,Drury_beneficiary_allocation!$A$5:$A$104,Drury_beneficiary_allocation!$B$5:$B$104,0,0)</f>
        <v>0</v>
      </c>
      <c r="Q125" s="362">
        <f>_xlfn.XLOOKUP($A125,'Total project cost for DCs'!$A$4:$A$111,'Total project cost for DCs'!AA$4:AA$111,0,0)*_xlfn.XLOOKUP($A125,Drury_beneficiary_allocation!$A$5:$A$104,Drury_beneficiary_allocation!$B$5:$B$104,0,0)</f>
        <v>0</v>
      </c>
      <c r="R125" s="362">
        <f>_xlfn.XLOOKUP($A125,'Total project cost for DCs'!$A$4:$A$111,'Total project cost for DCs'!AB$4:AB$111,0,0)*_xlfn.XLOOKUP($A125,Drury_beneficiary_allocation!$A$5:$A$104,Drury_beneficiary_allocation!$B$5:$B$104,0,0)</f>
        <v>0</v>
      </c>
      <c r="S125" s="362">
        <f>_xlfn.XLOOKUP($A125,'Total project cost for DCs'!$A$4:$A$111,'Total project cost for DCs'!AC$4:AC$111,0,0)*_xlfn.XLOOKUP($A125,Drury_beneficiary_allocation!$A$5:$A$104,Drury_beneficiary_allocation!$B$5:$B$104,0,0)</f>
        <v>0</v>
      </c>
      <c r="T125" s="362">
        <f>_xlfn.XLOOKUP($A125,'Total project cost for DCs'!$A$4:$A$111,'Total project cost for DCs'!AD$4:AD$111,0,0)*_xlfn.XLOOKUP($A125,Drury_beneficiary_allocation!$A$5:$A$104,Drury_beneficiary_allocation!$B$5:$B$104,0,0)</f>
        <v>0</v>
      </c>
      <c r="U125" s="362">
        <f>_xlfn.XLOOKUP($A125,'Total project cost for DCs'!$A$4:$A$111,'Total project cost for DCs'!AE$4:AE$111,0,0)*_xlfn.XLOOKUP($A125,Drury_beneficiary_allocation!$A$5:$A$104,Drury_beneficiary_allocation!$B$5:$B$104,0,0)</f>
        <v>0</v>
      </c>
      <c r="V125" s="362">
        <f>_xlfn.XLOOKUP($A125,'Total project cost for DCs'!$A$4:$A$111,'Total project cost for DCs'!AF$4:AF$111,0,0)*_xlfn.XLOOKUP($A125,Drury_beneficiary_allocation!$A$5:$A$104,Drury_beneficiary_allocation!$B$5:$B$104,0,0)</f>
        <v>0</v>
      </c>
      <c r="W125" s="362">
        <f>_xlfn.XLOOKUP($A125,'Total project cost for DCs'!$A$4:$A$111,'Total project cost for DCs'!AG$4:AG$111,0,0)*_xlfn.XLOOKUP($A125,Drury_beneficiary_allocation!$A$5:$A$104,Drury_beneficiary_allocation!$B$5:$B$104,0,0)</f>
        <v>0</v>
      </c>
      <c r="X125" s="362">
        <f>_xlfn.XLOOKUP($A125,'Total project cost for DCs'!$A$4:$A$111,'Total project cost for DCs'!AH$4:AH$111,0,0)*_xlfn.XLOOKUP($A125,Drury_beneficiary_allocation!$A$5:$A$104,Drury_beneficiary_allocation!$B$5:$B$104,0,0)</f>
        <v>0</v>
      </c>
      <c r="Y125" s="362">
        <f>_xlfn.XLOOKUP($A125,'Total project cost for DCs'!$A$4:$A$111,'Total project cost for DCs'!AI$4:AI$111,0,0)*_xlfn.XLOOKUP($A125,Drury_beneficiary_allocation!$A$5:$A$104,Drury_beneficiary_allocation!$B$5:$B$104,0,0)</f>
        <v>0</v>
      </c>
      <c r="Z125" s="362">
        <f>_xlfn.XLOOKUP($A125,'Total project cost for DCs'!$A$4:$A$111,'Total project cost for DCs'!AJ$4:AJ$111,0,0)*_xlfn.XLOOKUP($A125,Drury_beneficiary_allocation!$A$5:$A$104,Drury_beneficiary_allocation!$B$5:$B$104,0,0)</f>
        <v>0</v>
      </c>
      <c r="AA125" s="362">
        <f>_xlfn.XLOOKUP($A125,'Total project cost for DCs'!$A$4:$A$111,'Total project cost for DCs'!AK$4:AK$111,0,0)*_xlfn.XLOOKUP($A125,Drury_beneficiary_allocation!$A$5:$A$104,Drury_beneficiary_allocation!$B$5:$B$104,0,0)</f>
        <v>0</v>
      </c>
      <c r="AB125" s="362">
        <f>_xlfn.XLOOKUP($A125,'Total project cost for DCs'!$A$4:$A$111,'Total project cost for DCs'!AL$4:AL$111,0,0)*_xlfn.XLOOKUP($A125,Drury_beneficiary_allocation!$A$5:$A$104,Drury_beneficiary_allocation!$B$5:$B$104,0,0)</f>
        <v>0</v>
      </c>
      <c r="AC125" s="362">
        <f>_xlfn.XLOOKUP($A125,'Total project cost for DCs'!$A$4:$A$111,'Total project cost for DCs'!AM$4:AM$111,0,0)*_xlfn.XLOOKUP($A125,Drury_beneficiary_allocation!$A$5:$A$104,Drury_beneficiary_allocation!$B$5:$B$104,0,0)</f>
        <v>0</v>
      </c>
      <c r="AD125" s="362">
        <f>_xlfn.XLOOKUP($A125,'Total project cost for DCs'!$A$4:$A$111,'Total project cost for DCs'!AN$4:AN$111,0,0)*_xlfn.XLOOKUP($A125,Drury_beneficiary_allocation!$A$5:$A$104,Drury_beneficiary_allocation!$B$5:$B$104,0,0)</f>
        <v>0</v>
      </c>
      <c r="AE125" s="363">
        <f t="shared" si="9"/>
        <v>0</v>
      </c>
      <c r="AF125" s="349"/>
      <c r="AG125" s="349">
        <f t="shared" si="11"/>
        <v>0</v>
      </c>
      <c r="AH125" s="353">
        <v>0</v>
      </c>
      <c r="AI125" s="354" t="str">
        <f t="shared" si="10"/>
        <v>Collector</v>
      </c>
      <c r="AJ125" s="349"/>
      <c r="AK125" s="349"/>
      <c r="AL125" s="355">
        <f>_xlfn.XLOOKUP(A125,'P1 Date Adjustment'!B:B,'P1 Date Adjustment'!F:F,"not found",0)</f>
        <v>2035</v>
      </c>
      <c r="AM125" s="349">
        <f t="shared" si="12"/>
        <v>0</v>
      </c>
      <c r="AN125" s="360"/>
      <c r="AO125" s="360"/>
    </row>
    <row r="126" spans="1:41" x14ac:dyDescent="0.25">
      <c r="A126" s="129">
        <v>22</v>
      </c>
      <c r="B126" s="358" t="s">
        <v>263</v>
      </c>
      <c r="C126" s="358" t="str">
        <f>_xlfn.XLOOKUP($A126,'Total project cost for DCs'!A:A,'Total project cost for DCs'!C:C,"Not found",0)</f>
        <v>Upgrade intersection with active modes facilities(TDM)</v>
      </c>
      <c r="D126" s="355" t="s">
        <v>155</v>
      </c>
      <c r="E126" s="355" t="s">
        <v>223</v>
      </c>
      <c r="H126" s="355" t="s">
        <v>827</v>
      </c>
      <c r="I126" s="359">
        <f>_xlfn.XLOOKUP($H126,DC_growth_AGS!$A$665:$A$673,DC_growth_AGS!$O$665:$O$673,"Not found",0)</f>
        <v>0.61831421301771872</v>
      </c>
      <c r="J126" s="355">
        <v>2033</v>
      </c>
      <c r="K126" s="362">
        <f>_xlfn.XLOOKUP($A126,'Total project cost for DCs'!$A$4:$A$111,'Total project cost for DCs'!U$4:U$111,0,0)*_xlfn.XLOOKUP($A126,Drury_beneficiary_allocation!$A$5:$A$104,Drury_beneficiary_allocation!$B$5:$B$104,0,0)</f>
        <v>0</v>
      </c>
      <c r="L126" s="362">
        <f>_xlfn.XLOOKUP($A126,'Total project cost for DCs'!$A$4:$A$111,'Total project cost for DCs'!V$4:V$111,0,0)*_xlfn.XLOOKUP($A126,Drury_beneficiary_allocation!$A$5:$A$104,Drury_beneficiary_allocation!$B$5:$B$104,0,0)</f>
        <v>0</v>
      </c>
      <c r="M126" s="362">
        <f>_xlfn.XLOOKUP($A126,'Total project cost for DCs'!$A$4:$A$111,'Total project cost for DCs'!W$4:W$111,0,0)*_xlfn.XLOOKUP($A126,Drury_beneficiary_allocation!$A$5:$A$104,Drury_beneficiary_allocation!$B$5:$B$104,0,0)</f>
        <v>0</v>
      </c>
      <c r="N126" s="362">
        <f>_xlfn.XLOOKUP($A126,'Total project cost for DCs'!$A$4:$A$111,'Total project cost for DCs'!X$4:X$111,0,0)*_xlfn.XLOOKUP($A126,Drury_beneficiary_allocation!$A$5:$A$104,Drury_beneficiary_allocation!$B$5:$B$104,0,0)</f>
        <v>0</v>
      </c>
      <c r="O126" s="362">
        <f>_xlfn.XLOOKUP($A126,'Total project cost for DCs'!$A$4:$A$111,'Total project cost for DCs'!Y$4:Y$111,0,0)*_xlfn.XLOOKUP($A126,Drury_beneficiary_allocation!$A$5:$A$104,Drury_beneficiary_allocation!$B$5:$B$104,0,0)</f>
        <v>0</v>
      </c>
      <c r="P126" s="362">
        <f>_xlfn.XLOOKUP($A126,'Total project cost for DCs'!$A$4:$A$111,'Total project cost for DCs'!Z$4:Z$111,0,0)*_xlfn.XLOOKUP($A126,Drury_beneficiary_allocation!$A$5:$A$104,Drury_beneficiary_allocation!$B$5:$B$104,0,0)</f>
        <v>0</v>
      </c>
      <c r="Q126" s="362">
        <f>_xlfn.XLOOKUP($A126,'Total project cost for DCs'!$A$4:$A$111,'Total project cost for DCs'!AA$4:AA$111,0,0)*_xlfn.XLOOKUP($A126,Drury_beneficiary_allocation!$A$5:$A$104,Drury_beneficiary_allocation!$B$5:$B$104,0,0)</f>
        <v>0</v>
      </c>
      <c r="R126" s="362">
        <f>_xlfn.XLOOKUP($A126,'Total project cost for DCs'!$A$4:$A$111,'Total project cost for DCs'!AB$4:AB$111,0,0)*_xlfn.XLOOKUP($A126,Drury_beneficiary_allocation!$A$5:$A$104,Drury_beneficiary_allocation!$B$5:$B$104,0,0)</f>
        <v>0</v>
      </c>
      <c r="S126" s="362">
        <f>_xlfn.XLOOKUP($A126,'Total project cost for DCs'!$A$4:$A$111,'Total project cost for DCs'!AC$4:AC$111,0,0)*_xlfn.XLOOKUP($A126,Drury_beneficiary_allocation!$A$5:$A$104,Drury_beneficiary_allocation!$B$5:$B$104,0,0)</f>
        <v>0</v>
      </c>
      <c r="T126" s="362">
        <f>_xlfn.XLOOKUP($A126,'Total project cost for DCs'!$A$4:$A$111,'Total project cost for DCs'!AD$4:AD$111,0,0)*_xlfn.XLOOKUP($A126,Drury_beneficiary_allocation!$A$5:$A$104,Drury_beneficiary_allocation!$B$5:$B$104,0,0)</f>
        <v>0</v>
      </c>
      <c r="U126" s="362">
        <f>_xlfn.XLOOKUP($A126,'Total project cost for DCs'!$A$4:$A$111,'Total project cost for DCs'!AE$4:AE$111,0,0)*_xlfn.XLOOKUP($A126,Drury_beneficiary_allocation!$A$5:$A$104,Drury_beneficiary_allocation!$B$5:$B$104,0,0)</f>
        <v>0</v>
      </c>
      <c r="V126" s="362">
        <f>_xlfn.XLOOKUP($A126,'Total project cost for DCs'!$A$4:$A$111,'Total project cost for DCs'!AF$4:AF$111,0,0)*_xlfn.XLOOKUP($A126,Drury_beneficiary_allocation!$A$5:$A$104,Drury_beneficiary_allocation!$B$5:$B$104,0,0)</f>
        <v>0</v>
      </c>
      <c r="W126" s="362">
        <f>_xlfn.XLOOKUP($A126,'Total project cost for DCs'!$A$4:$A$111,'Total project cost for DCs'!AG$4:AG$111,0,0)*_xlfn.XLOOKUP($A126,Drury_beneficiary_allocation!$A$5:$A$104,Drury_beneficiary_allocation!$B$5:$B$104,0,0)</f>
        <v>0</v>
      </c>
      <c r="X126" s="362">
        <f>_xlfn.XLOOKUP($A126,'Total project cost for DCs'!$A$4:$A$111,'Total project cost for DCs'!AH$4:AH$111,0,0)*_xlfn.XLOOKUP($A126,Drury_beneficiary_allocation!$A$5:$A$104,Drury_beneficiary_allocation!$B$5:$B$104,0,0)</f>
        <v>0</v>
      </c>
      <c r="Y126" s="362">
        <f>_xlfn.XLOOKUP($A126,'Total project cost for DCs'!$A$4:$A$111,'Total project cost for DCs'!AI$4:AI$111,0,0)*_xlfn.XLOOKUP($A126,Drury_beneficiary_allocation!$A$5:$A$104,Drury_beneficiary_allocation!$B$5:$B$104,0,0)</f>
        <v>0</v>
      </c>
      <c r="Z126" s="362">
        <f>_xlfn.XLOOKUP($A126,'Total project cost for DCs'!$A$4:$A$111,'Total project cost for DCs'!AJ$4:AJ$111,0,0)*_xlfn.XLOOKUP($A126,Drury_beneficiary_allocation!$A$5:$A$104,Drury_beneficiary_allocation!$B$5:$B$104,0,0)</f>
        <v>0</v>
      </c>
      <c r="AA126" s="362">
        <f>_xlfn.XLOOKUP($A126,'Total project cost for DCs'!$A$4:$A$111,'Total project cost for DCs'!AK$4:AK$111,0,0)*_xlfn.XLOOKUP($A126,Drury_beneficiary_allocation!$A$5:$A$104,Drury_beneficiary_allocation!$B$5:$B$104,0,0)</f>
        <v>0</v>
      </c>
      <c r="AB126" s="362">
        <f>_xlfn.XLOOKUP($A126,'Total project cost for DCs'!$A$4:$A$111,'Total project cost for DCs'!AL$4:AL$111,0,0)*_xlfn.XLOOKUP($A126,Drury_beneficiary_allocation!$A$5:$A$104,Drury_beneficiary_allocation!$B$5:$B$104,0,0)</f>
        <v>0</v>
      </c>
      <c r="AC126" s="362">
        <f>_xlfn.XLOOKUP($A126,'Total project cost for DCs'!$A$4:$A$111,'Total project cost for DCs'!AM$4:AM$111,0,0)*_xlfn.XLOOKUP($A126,Drury_beneficiary_allocation!$A$5:$A$104,Drury_beneficiary_allocation!$B$5:$B$104,0,0)</f>
        <v>0</v>
      </c>
      <c r="AD126" s="362">
        <f>_xlfn.XLOOKUP($A126,'Total project cost for DCs'!$A$4:$A$111,'Total project cost for DCs'!AN$4:AN$111,0,0)*_xlfn.XLOOKUP($A126,Drury_beneficiary_allocation!$A$5:$A$104,Drury_beneficiary_allocation!$B$5:$B$104,0,0)</f>
        <v>0</v>
      </c>
      <c r="AE126" s="363">
        <f t="shared" si="9"/>
        <v>0</v>
      </c>
      <c r="AF126" s="349"/>
      <c r="AG126" s="349">
        <f t="shared" si="11"/>
        <v>0</v>
      </c>
      <c r="AH126" s="353">
        <v>0</v>
      </c>
      <c r="AI126" s="354" t="str">
        <f t="shared" si="10"/>
        <v>Collector</v>
      </c>
      <c r="AJ126" s="349"/>
      <c r="AK126" s="349"/>
      <c r="AL126" s="355">
        <f>_xlfn.XLOOKUP(A126,'P1 Date Adjustment'!B:B,'P1 Date Adjustment'!F:F,"not found",0)</f>
        <v>2033</v>
      </c>
      <c r="AM126" s="349">
        <f t="shared" si="12"/>
        <v>0</v>
      </c>
      <c r="AN126" s="360"/>
      <c r="AO126" s="360"/>
    </row>
    <row r="127" spans="1:41" ht="45" x14ac:dyDescent="0.25">
      <c r="A127" s="129" t="s">
        <v>281</v>
      </c>
      <c r="B127" s="358" t="s">
        <v>282</v>
      </c>
      <c r="C127" s="358" t="str">
        <f>_xlfn.XLOOKUP($A127,'Total project cost for DCs'!A:A,'Total project cost for DCs'!C:C,"Not found",0)</f>
        <v xml:space="preserve">Interim 2-lane – install kerb and channel within existing road corridor with provision of active modes on both sides, 20m cross-section </v>
      </c>
      <c r="D127" s="355" t="s">
        <v>155</v>
      </c>
      <c r="E127" s="355" t="s">
        <v>145</v>
      </c>
      <c r="H127" s="355" t="s">
        <v>827</v>
      </c>
      <c r="I127" s="359">
        <f>_xlfn.XLOOKUP($H127,DC_growth_AGS!$A$665:$A$673,DC_growth_AGS!$O$665:$O$673,"Not found",0)</f>
        <v>0.61831421301771872</v>
      </c>
      <c r="J127" s="355">
        <v>2025</v>
      </c>
      <c r="K127" s="362">
        <f>_xlfn.XLOOKUP($A127,'Total project cost for DCs'!$A$4:$A$111,'Total project cost for DCs'!U$4:U$111,0,0)*_xlfn.XLOOKUP($A127,Drury_beneficiary_allocation!$A$5:$A$104,Drury_beneficiary_allocation!$B$5:$B$104,0,0)</f>
        <v>0</v>
      </c>
      <c r="L127" s="362">
        <f>_xlfn.XLOOKUP($A127,'Total project cost for DCs'!$A$4:$A$111,'Total project cost for DCs'!V$4:V$111,0,0)*_xlfn.XLOOKUP($A127,Drury_beneficiary_allocation!$A$5:$A$104,Drury_beneficiary_allocation!$B$5:$B$104,0,0)</f>
        <v>0</v>
      </c>
      <c r="M127" s="362">
        <f>_xlfn.XLOOKUP($A127,'Total project cost for DCs'!$A$4:$A$111,'Total project cost for DCs'!W$4:W$111,0,0)*_xlfn.XLOOKUP($A127,Drury_beneficiary_allocation!$A$5:$A$104,Drury_beneficiary_allocation!$B$5:$B$104,0,0)</f>
        <v>0</v>
      </c>
      <c r="N127" s="362">
        <f>_xlfn.XLOOKUP($A127,'Total project cost for DCs'!$A$4:$A$111,'Total project cost for DCs'!X$4:X$111,0,0)*_xlfn.XLOOKUP($A127,Drury_beneficiary_allocation!$A$5:$A$104,Drury_beneficiary_allocation!$B$5:$B$104,0,0)</f>
        <v>0</v>
      </c>
      <c r="O127" s="362">
        <f>_xlfn.XLOOKUP($A127,'Total project cost for DCs'!$A$4:$A$111,'Total project cost for DCs'!Y$4:Y$111,0,0)*_xlfn.XLOOKUP($A127,Drury_beneficiary_allocation!$A$5:$A$104,Drury_beneficiary_allocation!$B$5:$B$104,0,0)</f>
        <v>0</v>
      </c>
      <c r="P127" s="362">
        <f>_xlfn.XLOOKUP($A127,'Total project cost for DCs'!$A$4:$A$111,'Total project cost for DCs'!Z$4:Z$111,0,0)*_xlfn.XLOOKUP($A127,Drury_beneficiary_allocation!$A$5:$A$104,Drury_beneficiary_allocation!$B$5:$B$104,0,0)</f>
        <v>0</v>
      </c>
      <c r="Q127" s="362">
        <f>_xlfn.XLOOKUP($A127,'Total project cost for DCs'!$A$4:$A$111,'Total project cost for DCs'!AA$4:AA$111,0,0)*_xlfn.XLOOKUP($A127,Drury_beneficiary_allocation!$A$5:$A$104,Drury_beneficiary_allocation!$B$5:$B$104,0,0)</f>
        <v>0</v>
      </c>
      <c r="R127" s="362">
        <f>_xlfn.XLOOKUP($A127,'Total project cost for DCs'!$A$4:$A$111,'Total project cost for DCs'!AB$4:AB$111,0,0)*_xlfn.XLOOKUP($A127,Drury_beneficiary_allocation!$A$5:$A$104,Drury_beneficiary_allocation!$B$5:$B$104,0,0)</f>
        <v>0</v>
      </c>
      <c r="S127" s="362">
        <f>_xlfn.XLOOKUP($A127,'Total project cost for DCs'!$A$4:$A$111,'Total project cost for DCs'!AC$4:AC$111,0,0)*_xlfn.XLOOKUP($A127,Drury_beneficiary_allocation!$A$5:$A$104,Drury_beneficiary_allocation!$B$5:$B$104,0,0)</f>
        <v>0</v>
      </c>
      <c r="T127" s="362">
        <f>_xlfn.XLOOKUP($A127,'Total project cost for DCs'!$A$4:$A$111,'Total project cost for DCs'!AD$4:AD$111,0,0)*_xlfn.XLOOKUP($A127,Drury_beneficiary_allocation!$A$5:$A$104,Drury_beneficiary_allocation!$B$5:$B$104,0,0)</f>
        <v>0</v>
      </c>
      <c r="U127" s="362">
        <f>_xlfn.XLOOKUP($A127,'Total project cost for DCs'!$A$4:$A$111,'Total project cost for DCs'!AE$4:AE$111,0,0)*_xlfn.XLOOKUP($A127,Drury_beneficiary_allocation!$A$5:$A$104,Drury_beneficiary_allocation!$B$5:$B$104,0,0)</f>
        <v>0</v>
      </c>
      <c r="V127" s="362">
        <f>_xlfn.XLOOKUP($A127,'Total project cost for DCs'!$A$4:$A$111,'Total project cost for DCs'!AF$4:AF$111,0,0)*_xlfn.XLOOKUP($A127,Drury_beneficiary_allocation!$A$5:$A$104,Drury_beneficiary_allocation!$B$5:$B$104,0,0)</f>
        <v>0</v>
      </c>
      <c r="W127" s="362">
        <f>_xlfn.XLOOKUP($A127,'Total project cost for DCs'!$A$4:$A$111,'Total project cost for DCs'!AG$4:AG$111,0,0)*_xlfn.XLOOKUP($A127,Drury_beneficiary_allocation!$A$5:$A$104,Drury_beneficiary_allocation!$B$5:$B$104,0,0)</f>
        <v>0</v>
      </c>
      <c r="X127" s="362">
        <f>_xlfn.XLOOKUP($A127,'Total project cost for DCs'!$A$4:$A$111,'Total project cost for DCs'!AH$4:AH$111,0,0)*_xlfn.XLOOKUP($A127,Drury_beneficiary_allocation!$A$5:$A$104,Drury_beneficiary_allocation!$B$5:$B$104,0,0)</f>
        <v>0</v>
      </c>
      <c r="Y127" s="362">
        <f>_xlfn.XLOOKUP($A127,'Total project cost for DCs'!$A$4:$A$111,'Total project cost for DCs'!AI$4:AI$111,0,0)*_xlfn.XLOOKUP($A127,Drury_beneficiary_allocation!$A$5:$A$104,Drury_beneficiary_allocation!$B$5:$B$104,0,0)</f>
        <v>0</v>
      </c>
      <c r="Z127" s="362">
        <f>_xlfn.XLOOKUP($A127,'Total project cost for DCs'!$A$4:$A$111,'Total project cost for DCs'!AJ$4:AJ$111,0,0)*_xlfn.XLOOKUP($A127,Drury_beneficiary_allocation!$A$5:$A$104,Drury_beneficiary_allocation!$B$5:$B$104,0,0)</f>
        <v>0</v>
      </c>
      <c r="AA127" s="362">
        <f>_xlfn.XLOOKUP($A127,'Total project cost for DCs'!$A$4:$A$111,'Total project cost for DCs'!AK$4:AK$111,0,0)*_xlfn.XLOOKUP($A127,Drury_beneficiary_allocation!$A$5:$A$104,Drury_beneficiary_allocation!$B$5:$B$104,0,0)</f>
        <v>0</v>
      </c>
      <c r="AB127" s="362">
        <f>_xlfn.XLOOKUP($A127,'Total project cost for DCs'!$A$4:$A$111,'Total project cost for DCs'!AL$4:AL$111,0,0)*_xlfn.XLOOKUP($A127,Drury_beneficiary_allocation!$A$5:$A$104,Drury_beneficiary_allocation!$B$5:$B$104,0,0)</f>
        <v>0</v>
      </c>
      <c r="AC127" s="362">
        <f>_xlfn.XLOOKUP($A127,'Total project cost for DCs'!$A$4:$A$111,'Total project cost for DCs'!AM$4:AM$111,0,0)*_xlfn.XLOOKUP($A127,Drury_beneficiary_allocation!$A$5:$A$104,Drury_beneficiary_allocation!$B$5:$B$104,0,0)</f>
        <v>0</v>
      </c>
      <c r="AD127" s="362">
        <f>_xlfn.XLOOKUP($A127,'Total project cost for DCs'!$A$4:$A$111,'Total project cost for DCs'!AN$4:AN$111,0,0)*_xlfn.XLOOKUP($A127,Drury_beneficiary_allocation!$A$5:$A$104,Drury_beneficiary_allocation!$B$5:$B$104,0,0)</f>
        <v>0</v>
      </c>
      <c r="AE127" s="363">
        <f t="shared" si="9"/>
        <v>0</v>
      </c>
      <c r="AF127" s="349"/>
      <c r="AG127" s="349">
        <f t="shared" si="11"/>
        <v>0</v>
      </c>
      <c r="AH127" s="353">
        <v>0</v>
      </c>
      <c r="AI127" s="354" t="str">
        <f t="shared" si="10"/>
        <v>Arterial</v>
      </c>
      <c r="AJ127" s="349"/>
      <c r="AK127" s="349"/>
      <c r="AL127" s="355">
        <f>_xlfn.XLOOKUP(A127,'P1 Date Adjustment'!B:B,'P1 Date Adjustment'!F:F,"not found",0)</f>
        <v>2025</v>
      </c>
      <c r="AM127" s="349">
        <f t="shared" si="12"/>
        <v>0</v>
      </c>
      <c r="AN127" s="360"/>
      <c r="AO127" s="360"/>
    </row>
    <row r="128" spans="1:41" ht="60" x14ac:dyDescent="0.25">
      <c r="A128" s="129" t="s">
        <v>287</v>
      </c>
      <c r="B128" s="358" t="s">
        <v>282</v>
      </c>
      <c r="C128" s="358" t="str">
        <f>_xlfn.XLOOKUP($A128,'Total project cost for DCs'!A:A,'Total project cost for DCs'!C:C,"Not found",0)</f>
        <v>Final 4-lane - following interim option, upgrade Road corridor to provide four lanes with additional turning lanes at intersections where required (as indicated in SGA Design</v>
      </c>
      <c r="D128" s="355" t="s">
        <v>155</v>
      </c>
      <c r="E128" s="355" t="s">
        <v>157</v>
      </c>
      <c r="H128" s="355" t="s">
        <v>827</v>
      </c>
      <c r="I128" s="359">
        <f>_xlfn.XLOOKUP($H128,DC_growth_AGS!$A$665:$A$673,DC_growth_AGS!$O$665:$O$673,"Not found",0)</f>
        <v>0.61831421301771872</v>
      </c>
      <c r="J128" s="355">
        <v>2031</v>
      </c>
      <c r="K128" s="362">
        <f>_xlfn.XLOOKUP($A128,'Total project cost for DCs'!$A$4:$A$111,'Total project cost for DCs'!U$4:U$111,0,0)*_xlfn.XLOOKUP($A128,Drury_beneficiary_allocation!$A$5:$A$104,Drury_beneficiary_allocation!$B$5:$B$104,0,0)</f>
        <v>94246.781112821496</v>
      </c>
      <c r="L128" s="362">
        <f>_xlfn.XLOOKUP($A128,'Total project cost for DCs'!$A$4:$A$111,'Total project cost for DCs'!V$4:V$111,0,0)*_xlfn.XLOOKUP($A128,Drury_beneficiary_allocation!$A$5:$A$104,Drury_beneficiary_allocation!$B$5:$B$104,0,0)</f>
        <v>23070.26851225326</v>
      </c>
      <c r="M128" s="362">
        <f>_xlfn.XLOOKUP($A128,'Total project cost for DCs'!$A$4:$A$111,'Total project cost for DCs'!W$4:W$111,0,0)*_xlfn.XLOOKUP($A128,Drury_beneficiary_allocation!$A$5:$A$104,Drury_beneficiary_allocation!$B$5:$B$104,0,0)</f>
        <v>251512.73782569845</v>
      </c>
      <c r="N128" s="362">
        <f>_xlfn.XLOOKUP($A128,'Total project cost for DCs'!$A$4:$A$111,'Total project cost for DCs'!X$4:X$111,0,0)*_xlfn.XLOOKUP($A128,Drury_beneficiary_allocation!$A$5:$A$104,Drury_beneficiary_allocation!$B$5:$B$104,0,0)</f>
        <v>0</v>
      </c>
      <c r="O128" s="362">
        <f>_xlfn.XLOOKUP($A128,'Total project cost for DCs'!$A$4:$A$111,'Total project cost for DCs'!Y$4:Y$111,0,0)*_xlfn.XLOOKUP($A128,Drury_beneficiary_allocation!$A$5:$A$104,Drury_beneficiary_allocation!$B$5:$B$104,0,0)</f>
        <v>0</v>
      </c>
      <c r="P128" s="362">
        <f>_xlfn.XLOOKUP($A128,'Total project cost for DCs'!$A$4:$A$111,'Total project cost for DCs'!Z$4:Z$111,0,0)*_xlfn.XLOOKUP($A128,Drury_beneficiary_allocation!$A$5:$A$104,Drury_beneficiary_allocation!$B$5:$B$104,0,0)</f>
        <v>0</v>
      </c>
      <c r="Q128" s="362">
        <f>_xlfn.XLOOKUP($A128,'Total project cost for DCs'!$A$4:$A$111,'Total project cost for DCs'!AA$4:AA$111,0,0)*_xlfn.XLOOKUP($A128,Drury_beneficiary_allocation!$A$5:$A$104,Drury_beneficiary_allocation!$B$5:$B$104,0,0)</f>
        <v>0</v>
      </c>
      <c r="R128" s="362">
        <f>_xlfn.XLOOKUP($A128,'Total project cost for DCs'!$A$4:$A$111,'Total project cost for DCs'!AB$4:AB$111,0,0)*_xlfn.XLOOKUP($A128,Drury_beneficiary_allocation!$A$5:$A$104,Drury_beneficiary_allocation!$B$5:$B$104,0,0)</f>
        <v>0</v>
      </c>
      <c r="S128" s="362">
        <f>_xlfn.XLOOKUP($A128,'Total project cost for DCs'!$A$4:$A$111,'Total project cost for DCs'!AC$4:AC$111,0,0)*_xlfn.XLOOKUP($A128,Drury_beneficiary_allocation!$A$5:$A$104,Drury_beneficiary_allocation!$B$5:$B$104,0,0)</f>
        <v>0</v>
      </c>
      <c r="T128" s="362">
        <f>_xlfn.XLOOKUP($A128,'Total project cost for DCs'!$A$4:$A$111,'Total project cost for DCs'!AD$4:AD$111,0,0)*_xlfn.XLOOKUP($A128,Drury_beneficiary_allocation!$A$5:$A$104,Drury_beneficiary_allocation!$B$5:$B$104,0,0)</f>
        <v>0</v>
      </c>
      <c r="U128" s="362">
        <f>_xlfn.XLOOKUP($A128,'Total project cost for DCs'!$A$4:$A$111,'Total project cost for DCs'!AE$4:AE$111,0,0)*_xlfn.XLOOKUP($A128,Drury_beneficiary_allocation!$A$5:$A$104,Drury_beneficiary_allocation!$B$5:$B$104,0,0)</f>
        <v>0</v>
      </c>
      <c r="V128" s="362">
        <f>_xlfn.XLOOKUP($A128,'Total project cost for DCs'!$A$4:$A$111,'Total project cost for DCs'!AF$4:AF$111,0,0)*_xlfn.XLOOKUP($A128,Drury_beneficiary_allocation!$A$5:$A$104,Drury_beneficiary_allocation!$B$5:$B$104,0,0)</f>
        <v>0</v>
      </c>
      <c r="W128" s="362">
        <f>_xlfn.XLOOKUP($A128,'Total project cost for DCs'!$A$4:$A$111,'Total project cost for DCs'!AG$4:AG$111,0,0)*_xlfn.XLOOKUP($A128,Drury_beneficiary_allocation!$A$5:$A$104,Drury_beneficiary_allocation!$B$5:$B$104,0,0)</f>
        <v>0</v>
      </c>
      <c r="X128" s="362">
        <f>_xlfn.XLOOKUP($A128,'Total project cost for DCs'!$A$4:$A$111,'Total project cost for DCs'!AH$4:AH$111,0,0)*_xlfn.XLOOKUP($A128,Drury_beneficiary_allocation!$A$5:$A$104,Drury_beneficiary_allocation!$B$5:$B$104,0,0)</f>
        <v>0</v>
      </c>
      <c r="Y128" s="362">
        <f>_xlfn.XLOOKUP($A128,'Total project cost for DCs'!$A$4:$A$111,'Total project cost for DCs'!AI$4:AI$111,0,0)*_xlfn.XLOOKUP($A128,Drury_beneficiary_allocation!$A$5:$A$104,Drury_beneficiary_allocation!$B$5:$B$104,0,0)</f>
        <v>0</v>
      </c>
      <c r="Z128" s="362">
        <f>_xlfn.XLOOKUP($A128,'Total project cost for DCs'!$A$4:$A$111,'Total project cost for DCs'!AJ$4:AJ$111,0,0)*_xlfn.XLOOKUP($A128,Drury_beneficiary_allocation!$A$5:$A$104,Drury_beneficiary_allocation!$B$5:$B$104,0,0)</f>
        <v>0</v>
      </c>
      <c r="AA128" s="362">
        <f>_xlfn.XLOOKUP($A128,'Total project cost for DCs'!$A$4:$A$111,'Total project cost for DCs'!AK$4:AK$111,0,0)*_xlfn.XLOOKUP($A128,Drury_beneficiary_allocation!$A$5:$A$104,Drury_beneficiary_allocation!$B$5:$B$104,0,0)</f>
        <v>0</v>
      </c>
      <c r="AB128" s="362">
        <f>_xlfn.XLOOKUP($A128,'Total project cost for DCs'!$A$4:$A$111,'Total project cost for DCs'!AL$4:AL$111,0,0)*_xlfn.XLOOKUP($A128,Drury_beneficiary_allocation!$A$5:$A$104,Drury_beneficiary_allocation!$B$5:$B$104,0,0)</f>
        <v>0</v>
      </c>
      <c r="AC128" s="362">
        <f>_xlfn.XLOOKUP($A128,'Total project cost for DCs'!$A$4:$A$111,'Total project cost for DCs'!AM$4:AM$111,0,0)*_xlfn.XLOOKUP($A128,Drury_beneficiary_allocation!$A$5:$A$104,Drury_beneficiary_allocation!$B$5:$B$104,0,0)</f>
        <v>0</v>
      </c>
      <c r="AD128" s="362">
        <f>_xlfn.XLOOKUP($A128,'Total project cost for DCs'!$A$4:$A$111,'Total project cost for DCs'!AN$4:AN$111,0,0)*_xlfn.XLOOKUP($A128,Drury_beneficiary_allocation!$A$5:$A$104,Drury_beneficiary_allocation!$B$5:$B$104,0,0)</f>
        <v>0</v>
      </c>
      <c r="AE128" s="363">
        <f t="shared" si="9"/>
        <v>368829.78745077318</v>
      </c>
      <c r="AF128" s="349"/>
      <c r="AG128" s="349">
        <f t="shared" si="11"/>
        <v>368829.78745077318</v>
      </c>
      <c r="AH128" s="353">
        <v>0</v>
      </c>
      <c r="AI128" s="354" t="str">
        <f t="shared" si="10"/>
        <v>Arterial</v>
      </c>
      <c r="AJ128" s="349"/>
      <c r="AK128" s="349"/>
      <c r="AL128" s="355">
        <f>_xlfn.XLOOKUP(A128,'P1 Date Adjustment'!B:B,'P1 Date Adjustment'!F:F,"not found",0)</f>
        <v>2031</v>
      </c>
      <c r="AM128" s="349">
        <f t="shared" si="12"/>
        <v>228052.69976511729</v>
      </c>
      <c r="AN128" s="360"/>
      <c r="AO128" s="360"/>
    </row>
    <row r="129" spans="1:41" ht="30" x14ac:dyDescent="0.25">
      <c r="A129" s="129">
        <v>24</v>
      </c>
      <c r="B129" s="358" t="s">
        <v>295</v>
      </c>
      <c r="C129" s="358" t="str">
        <f>_xlfn.XLOOKUP($A129,'Total project cost for DCs'!A:A,'Total project cost for DCs'!C:C,"Not found",0)</f>
        <v xml:space="preserve">2-lane urban - upgrade existing road layout with active modes on both sides, 20m cross-section </v>
      </c>
      <c r="D129" s="355" t="s">
        <v>155</v>
      </c>
      <c r="E129" s="355" t="s">
        <v>190</v>
      </c>
      <c r="H129" s="355" t="s">
        <v>827</v>
      </c>
      <c r="I129" s="359">
        <f>_xlfn.XLOOKUP($H129,DC_growth_AGS!$A$665:$A$673,DC_growth_AGS!$O$665:$O$673,"Not found",0)</f>
        <v>0.61831421301771872</v>
      </c>
      <c r="J129" s="355">
        <v>2038</v>
      </c>
      <c r="K129" s="362">
        <f>_xlfn.XLOOKUP($A129,'Total project cost for DCs'!$A$4:$A$111,'Total project cost for DCs'!U$4:U$111,0,0)*_xlfn.XLOOKUP($A129,Drury_beneficiary_allocation!$A$5:$A$104,Drury_beneficiary_allocation!$B$5:$B$104,0,0)</f>
        <v>0</v>
      </c>
      <c r="L129" s="362">
        <f>_xlfn.XLOOKUP($A129,'Total project cost for DCs'!$A$4:$A$111,'Total project cost for DCs'!V$4:V$111,0,0)*_xlfn.XLOOKUP($A129,Drury_beneficiary_allocation!$A$5:$A$104,Drury_beneficiary_allocation!$B$5:$B$104,0,0)</f>
        <v>0</v>
      </c>
      <c r="M129" s="362">
        <f>_xlfn.XLOOKUP($A129,'Total project cost for DCs'!$A$4:$A$111,'Total project cost for DCs'!W$4:W$111,0,0)*_xlfn.XLOOKUP($A129,Drury_beneficiary_allocation!$A$5:$A$104,Drury_beneficiary_allocation!$B$5:$B$104,0,0)</f>
        <v>0</v>
      </c>
      <c r="N129" s="362">
        <f>_xlfn.XLOOKUP($A129,'Total project cost for DCs'!$A$4:$A$111,'Total project cost for DCs'!X$4:X$111,0,0)*_xlfn.XLOOKUP($A129,Drury_beneficiary_allocation!$A$5:$A$104,Drury_beneficiary_allocation!$B$5:$B$104,0,0)</f>
        <v>0</v>
      </c>
      <c r="O129" s="362">
        <f>_xlfn.XLOOKUP($A129,'Total project cost for DCs'!$A$4:$A$111,'Total project cost for DCs'!Y$4:Y$111,0,0)*_xlfn.XLOOKUP($A129,Drury_beneficiary_allocation!$A$5:$A$104,Drury_beneficiary_allocation!$B$5:$B$104,0,0)</f>
        <v>0</v>
      </c>
      <c r="P129" s="362">
        <f>_xlfn.XLOOKUP($A129,'Total project cost for DCs'!$A$4:$A$111,'Total project cost for DCs'!Z$4:Z$111,0,0)*_xlfn.XLOOKUP($A129,Drury_beneficiary_allocation!$A$5:$A$104,Drury_beneficiary_allocation!$B$5:$B$104,0,0)</f>
        <v>0</v>
      </c>
      <c r="Q129" s="362">
        <f>_xlfn.XLOOKUP($A129,'Total project cost for DCs'!$A$4:$A$111,'Total project cost for DCs'!AA$4:AA$111,0,0)*_xlfn.XLOOKUP($A129,Drury_beneficiary_allocation!$A$5:$A$104,Drury_beneficiary_allocation!$B$5:$B$104,0,0)</f>
        <v>0</v>
      </c>
      <c r="R129" s="362">
        <f>_xlfn.XLOOKUP($A129,'Total project cost for DCs'!$A$4:$A$111,'Total project cost for DCs'!AB$4:AB$111,0,0)*_xlfn.XLOOKUP($A129,Drury_beneficiary_allocation!$A$5:$A$104,Drury_beneficiary_allocation!$B$5:$B$104,0,0)</f>
        <v>0</v>
      </c>
      <c r="S129" s="362">
        <f>_xlfn.XLOOKUP($A129,'Total project cost for DCs'!$A$4:$A$111,'Total project cost for DCs'!AC$4:AC$111,0,0)*_xlfn.XLOOKUP($A129,Drury_beneficiary_allocation!$A$5:$A$104,Drury_beneficiary_allocation!$B$5:$B$104,0,0)</f>
        <v>0</v>
      </c>
      <c r="T129" s="362">
        <f>_xlfn.XLOOKUP($A129,'Total project cost for DCs'!$A$4:$A$111,'Total project cost for DCs'!AD$4:AD$111,0,0)*_xlfn.XLOOKUP($A129,Drury_beneficiary_allocation!$A$5:$A$104,Drury_beneficiary_allocation!$B$5:$B$104,0,0)</f>
        <v>0</v>
      </c>
      <c r="U129" s="362">
        <f>_xlfn.XLOOKUP($A129,'Total project cost for DCs'!$A$4:$A$111,'Total project cost for DCs'!AE$4:AE$111,0,0)*_xlfn.XLOOKUP($A129,Drury_beneficiary_allocation!$A$5:$A$104,Drury_beneficiary_allocation!$B$5:$B$104,0,0)</f>
        <v>0</v>
      </c>
      <c r="V129" s="362">
        <f>_xlfn.XLOOKUP($A129,'Total project cost for DCs'!$A$4:$A$111,'Total project cost for DCs'!AF$4:AF$111,0,0)*_xlfn.XLOOKUP($A129,Drury_beneficiary_allocation!$A$5:$A$104,Drury_beneficiary_allocation!$B$5:$B$104,0,0)</f>
        <v>0</v>
      </c>
      <c r="W129" s="362">
        <f>_xlfn.XLOOKUP($A129,'Total project cost for DCs'!$A$4:$A$111,'Total project cost for DCs'!AG$4:AG$111,0,0)*_xlfn.XLOOKUP($A129,Drury_beneficiary_allocation!$A$5:$A$104,Drury_beneficiary_allocation!$B$5:$B$104,0,0)</f>
        <v>0</v>
      </c>
      <c r="X129" s="362">
        <f>_xlfn.XLOOKUP($A129,'Total project cost for DCs'!$A$4:$A$111,'Total project cost for DCs'!AH$4:AH$111,0,0)*_xlfn.XLOOKUP($A129,Drury_beneficiary_allocation!$A$5:$A$104,Drury_beneficiary_allocation!$B$5:$B$104,0,0)</f>
        <v>0</v>
      </c>
      <c r="Y129" s="362">
        <f>_xlfn.XLOOKUP($A129,'Total project cost for DCs'!$A$4:$A$111,'Total project cost for DCs'!AI$4:AI$111,0,0)*_xlfn.XLOOKUP($A129,Drury_beneficiary_allocation!$A$5:$A$104,Drury_beneficiary_allocation!$B$5:$B$104,0,0)</f>
        <v>0</v>
      </c>
      <c r="Z129" s="362">
        <f>_xlfn.XLOOKUP($A129,'Total project cost for DCs'!$A$4:$A$111,'Total project cost for DCs'!AJ$4:AJ$111,0,0)*_xlfn.XLOOKUP($A129,Drury_beneficiary_allocation!$A$5:$A$104,Drury_beneficiary_allocation!$B$5:$B$104,0,0)</f>
        <v>0</v>
      </c>
      <c r="AA129" s="362">
        <f>_xlfn.XLOOKUP($A129,'Total project cost for DCs'!$A$4:$A$111,'Total project cost for DCs'!AK$4:AK$111,0,0)*_xlfn.XLOOKUP($A129,Drury_beneficiary_allocation!$A$5:$A$104,Drury_beneficiary_allocation!$B$5:$B$104,0,0)</f>
        <v>0</v>
      </c>
      <c r="AB129" s="362">
        <f>_xlfn.XLOOKUP($A129,'Total project cost for DCs'!$A$4:$A$111,'Total project cost for DCs'!AL$4:AL$111,0,0)*_xlfn.XLOOKUP($A129,Drury_beneficiary_allocation!$A$5:$A$104,Drury_beneficiary_allocation!$B$5:$B$104,0,0)</f>
        <v>0</v>
      </c>
      <c r="AC129" s="362">
        <f>_xlfn.XLOOKUP($A129,'Total project cost for DCs'!$A$4:$A$111,'Total project cost for DCs'!AM$4:AM$111,0,0)*_xlfn.XLOOKUP($A129,Drury_beneficiary_allocation!$A$5:$A$104,Drury_beneficiary_allocation!$B$5:$B$104,0,0)</f>
        <v>0</v>
      </c>
      <c r="AD129" s="362">
        <f>_xlfn.XLOOKUP($A129,'Total project cost for DCs'!$A$4:$A$111,'Total project cost for DCs'!AN$4:AN$111,0,0)*_xlfn.XLOOKUP($A129,Drury_beneficiary_allocation!$A$5:$A$104,Drury_beneficiary_allocation!$B$5:$B$104,0,0)</f>
        <v>0</v>
      </c>
      <c r="AE129" s="363">
        <f t="shared" si="9"/>
        <v>0</v>
      </c>
      <c r="AF129" s="349"/>
      <c r="AG129" s="349">
        <f t="shared" si="11"/>
        <v>0</v>
      </c>
      <c r="AH129" s="353">
        <v>0</v>
      </c>
      <c r="AI129" s="354" t="str">
        <f t="shared" si="10"/>
        <v>Arterial</v>
      </c>
      <c r="AJ129" s="349"/>
      <c r="AK129" s="349"/>
      <c r="AL129" s="355">
        <f>_xlfn.XLOOKUP(A129,'P1 Date Adjustment'!B:B,'P1 Date Adjustment'!F:F,"not found",0)</f>
        <v>2038</v>
      </c>
      <c r="AM129" s="349">
        <f t="shared" si="12"/>
        <v>0</v>
      </c>
      <c r="AN129" s="360"/>
      <c r="AO129" s="360"/>
    </row>
    <row r="130" spans="1:41" ht="30" x14ac:dyDescent="0.25">
      <c r="A130" s="129">
        <v>25</v>
      </c>
      <c r="B130" s="358" t="s">
        <v>296</v>
      </c>
      <c r="C130" s="358" t="str">
        <f>_xlfn.XLOOKUP($A130,'Total project cost for DCs'!A:A,'Total project cost for DCs'!C:C,"Not found",0)</f>
        <v>2-lane urban- upgrade existing road layout to 2-lane urban with active modes on both sides</v>
      </c>
      <c r="D130" s="355" t="s">
        <v>155</v>
      </c>
      <c r="E130" s="355" t="s">
        <v>199</v>
      </c>
      <c r="H130" s="355" t="s">
        <v>827</v>
      </c>
      <c r="I130" s="359">
        <f>_xlfn.XLOOKUP($H130,DC_growth_AGS!$A$665:$A$673,DC_growth_AGS!$O$665:$O$673,"Not found",0)</f>
        <v>0.61831421301771872</v>
      </c>
      <c r="J130" s="355">
        <v>2039</v>
      </c>
      <c r="K130" s="362">
        <f>_xlfn.XLOOKUP($A130,'Total project cost for DCs'!$A$4:$A$111,'Total project cost for DCs'!U$4:U$111,0,0)*_xlfn.XLOOKUP($A130,Drury_beneficiary_allocation!$A$5:$A$104,Drury_beneficiary_allocation!$B$5:$B$104,0,0)</f>
        <v>0</v>
      </c>
      <c r="L130" s="362">
        <f>_xlfn.XLOOKUP($A130,'Total project cost for DCs'!$A$4:$A$111,'Total project cost for DCs'!V$4:V$111,0,0)*_xlfn.XLOOKUP($A130,Drury_beneficiary_allocation!$A$5:$A$104,Drury_beneficiary_allocation!$B$5:$B$104,0,0)</f>
        <v>0</v>
      </c>
      <c r="M130" s="362">
        <f>_xlfn.XLOOKUP($A130,'Total project cost for DCs'!$A$4:$A$111,'Total project cost for DCs'!W$4:W$111,0,0)*_xlfn.XLOOKUP($A130,Drury_beneficiary_allocation!$A$5:$A$104,Drury_beneficiary_allocation!$B$5:$B$104,0,0)</f>
        <v>0</v>
      </c>
      <c r="N130" s="362">
        <f>_xlfn.XLOOKUP($A130,'Total project cost for DCs'!$A$4:$A$111,'Total project cost for DCs'!X$4:X$111,0,0)*_xlfn.XLOOKUP($A130,Drury_beneficiary_allocation!$A$5:$A$104,Drury_beneficiary_allocation!$B$5:$B$104,0,0)</f>
        <v>0</v>
      </c>
      <c r="O130" s="362">
        <f>_xlfn.XLOOKUP($A130,'Total project cost for DCs'!$A$4:$A$111,'Total project cost for DCs'!Y$4:Y$111,0,0)*_xlfn.XLOOKUP($A130,Drury_beneficiary_allocation!$A$5:$A$104,Drury_beneficiary_allocation!$B$5:$B$104,0,0)</f>
        <v>0</v>
      </c>
      <c r="P130" s="362">
        <f>_xlfn.XLOOKUP($A130,'Total project cost for DCs'!$A$4:$A$111,'Total project cost for DCs'!Z$4:Z$111,0,0)*_xlfn.XLOOKUP($A130,Drury_beneficiary_allocation!$A$5:$A$104,Drury_beneficiary_allocation!$B$5:$B$104,0,0)</f>
        <v>0</v>
      </c>
      <c r="Q130" s="362">
        <f>_xlfn.XLOOKUP($A130,'Total project cost for DCs'!$A$4:$A$111,'Total project cost for DCs'!AA$4:AA$111,0,0)*_xlfn.XLOOKUP($A130,Drury_beneficiary_allocation!$A$5:$A$104,Drury_beneficiary_allocation!$B$5:$B$104,0,0)</f>
        <v>0</v>
      </c>
      <c r="R130" s="362">
        <f>_xlfn.XLOOKUP($A130,'Total project cost for DCs'!$A$4:$A$111,'Total project cost for DCs'!AB$4:AB$111,0,0)*_xlfn.XLOOKUP($A130,Drury_beneficiary_allocation!$A$5:$A$104,Drury_beneficiary_allocation!$B$5:$B$104,0,0)</f>
        <v>0</v>
      </c>
      <c r="S130" s="362">
        <f>_xlfn.XLOOKUP($A130,'Total project cost for DCs'!$A$4:$A$111,'Total project cost for DCs'!AC$4:AC$111,0,0)*_xlfn.XLOOKUP($A130,Drury_beneficiary_allocation!$A$5:$A$104,Drury_beneficiary_allocation!$B$5:$B$104,0,0)</f>
        <v>0</v>
      </c>
      <c r="T130" s="362">
        <f>_xlfn.XLOOKUP($A130,'Total project cost for DCs'!$A$4:$A$111,'Total project cost for DCs'!AD$4:AD$111,0,0)*_xlfn.XLOOKUP($A130,Drury_beneficiary_allocation!$A$5:$A$104,Drury_beneficiary_allocation!$B$5:$B$104,0,0)</f>
        <v>0</v>
      </c>
      <c r="U130" s="362">
        <f>_xlfn.XLOOKUP($A130,'Total project cost for DCs'!$A$4:$A$111,'Total project cost for DCs'!AE$4:AE$111,0,0)*_xlfn.XLOOKUP($A130,Drury_beneficiary_allocation!$A$5:$A$104,Drury_beneficiary_allocation!$B$5:$B$104,0,0)</f>
        <v>0</v>
      </c>
      <c r="V130" s="362">
        <f>_xlfn.XLOOKUP($A130,'Total project cost for DCs'!$A$4:$A$111,'Total project cost for DCs'!AF$4:AF$111,0,0)*_xlfn.XLOOKUP($A130,Drury_beneficiary_allocation!$A$5:$A$104,Drury_beneficiary_allocation!$B$5:$B$104,0,0)</f>
        <v>0</v>
      </c>
      <c r="W130" s="362">
        <f>_xlfn.XLOOKUP($A130,'Total project cost for DCs'!$A$4:$A$111,'Total project cost for DCs'!AG$4:AG$111,0,0)*_xlfn.XLOOKUP($A130,Drury_beneficiary_allocation!$A$5:$A$104,Drury_beneficiary_allocation!$B$5:$B$104,0,0)</f>
        <v>0</v>
      </c>
      <c r="X130" s="362">
        <f>_xlfn.XLOOKUP($A130,'Total project cost for DCs'!$A$4:$A$111,'Total project cost for DCs'!AH$4:AH$111,0,0)*_xlfn.XLOOKUP($A130,Drury_beneficiary_allocation!$A$5:$A$104,Drury_beneficiary_allocation!$B$5:$B$104,0,0)</f>
        <v>0</v>
      </c>
      <c r="Y130" s="362">
        <f>_xlfn.XLOOKUP($A130,'Total project cost for DCs'!$A$4:$A$111,'Total project cost for DCs'!AI$4:AI$111,0,0)*_xlfn.XLOOKUP($A130,Drury_beneficiary_allocation!$A$5:$A$104,Drury_beneficiary_allocation!$B$5:$B$104,0,0)</f>
        <v>0</v>
      </c>
      <c r="Z130" s="362">
        <f>_xlfn.XLOOKUP($A130,'Total project cost for DCs'!$A$4:$A$111,'Total project cost for DCs'!AJ$4:AJ$111,0,0)*_xlfn.XLOOKUP($A130,Drury_beneficiary_allocation!$A$5:$A$104,Drury_beneficiary_allocation!$B$5:$B$104,0,0)</f>
        <v>0</v>
      </c>
      <c r="AA130" s="362">
        <f>_xlfn.XLOOKUP($A130,'Total project cost for DCs'!$A$4:$A$111,'Total project cost for DCs'!AK$4:AK$111,0,0)*_xlfn.XLOOKUP($A130,Drury_beneficiary_allocation!$A$5:$A$104,Drury_beneficiary_allocation!$B$5:$B$104,0,0)</f>
        <v>0</v>
      </c>
      <c r="AB130" s="362">
        <f>_xlfn.XLOOKUP($A130,'Total project cost for DCs'!$A$4:$A$111,'Total project cost for DCs'!AL$4:AL$111,0,0)*_xlfn.XLOOKUP($A130,Drury_beneficiary_allocation!$A$5:$A$104,Drury_beneficiary_allocation!$B$5:$B$104,0,0)</f>
        <v>0</v>
      </c>
      <c r="AC130" s="362">
        <f>_xlfn.XLOOKUP($A130,'Total project cost for DCs'!$A$4:$A$111,'Total project cost for DCs'!AM$4:AM$111,0,0)*_xlfn.XLOOKUP($A130,Drury_beneficiary_allocation!$A$5:$A$104,Drury_beneficiary_allocation!$B$5:$B$104,0,0)</f>
        <v>0</v>
      </c>
      <c r="AD130" s="362">
        <f>_xlfn.XLOOKUP($A130,'Total project cost for DCs'!$A$4:$A$111,'Total project cost for DCs'!AN$4:AN$111,0,0)*_xlfn.XLOOKUP($A130,Drury_beneficiary_allocation!$A$5:$A$104,Drury_beneficiary_allocation!$B$5:$B$104,0,0)</f>
        <v>0</v>
      </c>
      <c r="AE130" s="363">
        <f t="shared" si="9"/>
        <v>0</v>
      </c>
      <c r="AF130" s="349"/>
      <c r="AG130" s="349">
        <f t="shared" si="11"/>
        <v>0</v>
      </c>
      <c r="AH130" s="353">
        <v>0</v>
      </c>
      <c r="AI130" s="354" t="str">
        <f t="shared" si="10"/>
        <v>Collector</v>
      </c>
      <c r="AJ130" s="349"/>
      <c r="AK130" s="349"/>
      <c r="AL130" s="355">
        <f>_xlfn.XLOOKUP(A130,'P1 Date Adjustment'!B:B,'P1 Date Adjustment'!F:F,"not found",0)</f>
        <v>2039</v>
      </c>
      <c r="AM130" s="349">
        <f t="shared" si="12"/>
        <v>0</v>
      </c>
      <c r="AN130" s="360"/>
      <c r="AO130" s="360"/>
    </row>
    <row r="131" spans="1:41" ht="45" x14ac:dyDescent="0.25">
      <c r="A131" s="129" t="s">
        <v>298</v>
      </c>
      <c r="B131" s="358" t="s">
        <v>299</v>
      </c>
      <c r="C131" s="358" t="str">
        <f>_xlfn.XLOOKUP($A131,'Total project cost for DCs'!A:A,'Total project cost for DCs'!C:C,"Not found",0)</f>
        <v>Active mode upgrades- existing road layout with active modes on both sides + intersection upgrades for active mode crossing</v>
      </c>
      <c r="D131" s="355" t="s">
        <v>155</v>
      </c>
      <c r="E131" s="355" t="s">
        <v>199</v>
      </c>
      <c r="H131" s="355" t="s">
        <v>827</v>
      </c>
      <c r="I131" s="359">
        <f>_xlfn.XLOOKUP($H131,DC_growth_AGS!$A$665:$A$673,DC_growth_AGS!$O$665:$O$673,"Not found",0)</f>
        <v>0.61831421301771872</v>
      </c>
      <c r="J131" s="355">
        <v>2039</v>
      </c>
      <c r="K131" s="362">
        <f>_xlfn.XLOOKUP($A131,'Total project cost for DCs'!$A$4:$A$111,'Total project cost for DCs'!U$4:U$111,0,0)*_xlfn.XLOOKUP($A131,Drury_beneficiary_allocation!$A$5:$A$104,Drury_beneficiary_allocation!$B$5:$B$104,0,0)</f>
        <v>0</v>
      </c>
      <c r="L131" s="362">
        <f>_xlfn.XLOOKUP($A131,'Total project cost for DCs'!$A$4:$A$111,'Total project cost for DCs'!V$4:V$111,0,0)*_xlfn.XLOOKUP($A131,Drury_beneficiary_allocation!$A$5:$A$104,Drury_beneficiary_allocation!$B$5:$B$104,0,0)</f>
        <v>0</v>
      </c>
      <c r="M131" s="362">
        <f>_xlfn.XLOOKUP($A131,'Total project cost for DCs'!$A$4:$A$111,'Total project cost for DCs'!W$4:W$111,0,0)*_xlfn.XLOOKUP($A131,Drury_beneficiary_allocation!$A$5:$A$104,Drury_beneficiary_allocation!$B$5:$B$104,0,0)</f>
        <v>0</v>
      </c>
      <c r="N131" s="362">
        <f>_xlfn.XLOOKUP($A131,'Total project cost for DCs'!$A$4:$A$111,'Total project cost for DCs'!X$4:X$111,0,0)*_xlfn.XLOOKUP($A131,Drury_beneficiary_allocation!$A$5:$A$104,Drury_beneficiary_allocation!$B$5:$B$104,0,0)</f>
        <v>0</v>
      </c>
      <c r="O131" s="362">
        <f>_xlfn.XLOOKUP($A131,'Total project cost for DCs'!$A$4:$A$111,'Total project cost for DCs'!Y$4:Y$111,0,0)*_xlfn.XLOOKUP($A131,Drury_beneficiary_allocation!$A$5:$A$104,Drury_beneficiary_allocation!$B$5:$B$104,0,0)</f>
        <v>0</v>
      </c>
      <c r="P131" s="362">
        <f>_xlfn.XLOOKUP($A131,'Total project cost for DCs'!$A$4:$A$111,'Total project cost for DCs'!Z$4:Z$111,0,0)*_xlfn.XLOOKUP($A131,Drury_beneficiary_allocation!$A$5:$A$104,Drury_beneficiary_allocation!$B$5:$B$104,0,0)</f>
        <v>0</v>
      </c>
      <c r="Q131" s="362">
        <f>_xlfn.XLOOKUP($A131,'Total project cost for DCs'!$A$4:$A$111,'Total project cost for DCs'!AA$4:AA$111,0,0)*_xlfn.XLOOKUP($A131,Drury_beneficiary_allocation!$A$5:$A$104,Drury_beneficiary_allocation!$B$5:$B$104,0,0)</f>
        <v>0</v>
      </c>
      <c r="R131" s="362">
        <f>_xlfn.XLOOKUP($A131,'Total project cost for DCs'!$A$4:$A$111,'Total project cost for DCs'!AB$4:AB$111,0,0)*_xlfn.XLOOKUP($A131,Drury_beneficiary_allocation!$A$5:$A$104,Drury_beneficiary_allocation!$B$5:$B$104,0,0)</f>
        <v>0</v>
      </c>
      <c r="S131" s="362">
        <f>_xlfn.XLOOKUP($A131,'Total project cost for DCs'!$A$4:$A$111,'Total project cost for DCs'!AC$4:AC$111,0,0)*_xlfn.XLOOKUP($A131,Drury_beneficiary_allocation!$A$5:$A$104,Drury_beneficiary_allocation!$B$5:$B$104,0,0)</f>
        <v>0</v>
      </c>
      <c r="T131" s="362">
        <f>_xlfn.XLOOKUP($A131,'Total project cost for DCs'!$A$4:$A$111,'Total project cost for DCs'!AD$4:AD$111,0,0)*_xlfn.XLOOKUP($A131,Drury_beneficiary_allocation!$A$5:$A$104,Drury_beneficiary_allocation!$B$5:$B$104,0,0)</f>
        <v>0</v>
      </c>
      <c r="U131" s="362">
        <f>_xlfn.XLOOKUP($A131,'Total project cost for DCs'!$A$4:$A$111,'Total project cost for DCs'!AE$4:AE$111,0,0)*_xlfn.XLOOKUP($A131,Drury_beneficiary_allocation!$A$5:$A$104,Drury_beneficiary_allocation!$B$5:$B$104,0,0)</f>
        <v>0</v>
      </c>
      <c r="V131" s="362">
        <f>_xlfn.XLOOKUP($A131,'Total project cost for DCs'!$A$4:$A$111,'Total project cost for DCs'!AF$4:AF$111,0,0)*_xlfn.XLOOKUP($A131,Drury_beneficiary_allocation!$A$5:$A$104,Drury_beneficiary_allocation!$B$5:$B$104,0,0)</f>
        <v>0</v>
      </c>
      <c r="W131" s="362">
        <f>_xlfn.XLOOKUP($A131,'Total project cost for DCs'!$A$4:$A$111,'Total project cost for DCs'!AG$4:AG$111,0,0)*_xlfn.XLOOKUP($A131,Drury_beneficiary_allocation!$A$5:$A$104,Drury_beneficiary_allocation!$B$5:$B$104,0,0)</f>
        <v>0</v>
      </c>
      <c r="X131" s="362">
        <f>_xlfn.XLOOKUP($A131,'Total project cost for DCs'!$A$4:$A$111,'Total project cost for DCs'!AH$4:AH$111,0,0)*_xlfn.XLOOKUP($A131,Drury_beneficiary_allocation!$A$5:$A$104,Drury_beneficiary_allocation!$B$5:$B$104,0,0)</f>
        <v>0</v>
      </c>
      <c r="Y131" s="362">
        <f>_xlfn.XLOOKUP($A131,'Total project cost for DCs'!$A$4:$A$111,'Total project cost for DCs'!AI$4:AI$111,0,0)*_xlfn.XLOOKUP($A131,Drury_beneficiary_allocation!$A$5:$A$104,Drury_beneficiary_allocation!$B$5:$B$104,0,0)</f>
        <v>0</v>
      </c>
      <c r="Z131" s="362">
        <f>_xlfn.XLOOKUP($A131,'Total project cost for DCs'!$A$4:$A$111,'Total project cost for DCs'!AJ$4:AJ$111,0,0)*_xlfn.XLOOKUP($A131,Drury_beneficiary_allocation!$A$5:$A$104,Drury_beneficiary_allocation!$B$5:$B$104,0,0)</f>
        <v>0</v>
      </c>
      <c r="AA131" s="362">
        <f>_xlfn.XLOOKUP($A131,'Total project cost for DCs'!$A$4:$A$111,'Total project cost for DCs'!AK$4:AK$111,0,0)*_xlfn.XLOOKUP($A131,Drury_beneficiary_allocation!$A$5:$A$104,Drury_beneficiary_allocation!$B$5:$B$104,0,0)</f>
        <v>0</v>
      </c>
      <c r="AB131" s="362">
        <f>_xlfn.XLOOKUP($A131,'Total project cost for DCs'!$A$4:$A$111,'Total project cost for DCs'!AL$4:AL$111,0,0)*_xlfn.XLOOKUP($A131,Drury_beneficiary_allocation!$A$5:$A$104,Drury_beneficiary_allocation!$B$5:$B$104,0,0)</f>
        <v>0</v>
      </c>
      <c r="AC131" s="362">
        <f>_xlfn.XLOOKUP($A131,'Total project cost for DCs'!$A$4:$A$111,'Total project cost for DCs'!AM$4:AM$111,0,0)*_xlfn.XLOOKUP($A131,Drury_beneficiary_allocation!$A$5:$A$104,Drury_beneficiary_allocation!$B$5:$B$104,0,0)</f>
        <v>0</v>
      </c>
      <c r="AD131" s="362">
        <f>_xlfn.XLOOKUP($A131,'Total project cost for DCs'!$A$4:$A$111,'Total project cost for DCs'!AN$4:AN$111,0,0)*_xlfn.XLOOKUP($A131,Drury_beneficiary_allocation!$A$5:$A$104,Drury_beneficiary_allocation!$B$5:$B$104,0,0)</f>
        <v>0</v>
      </c>
      <c r="AE131" s="363">
        <f t="shared" si="9"/>
        <v>0</v>
      </c>
      <c r="AF131" s="349"/>
      <c r="AG131" s="349">
        <f t="shared" si="11"/>
        <v>0</v>
      </c>
      <c r="AH131" s="353">
        <v>0</v>
      </c>
      <c r="AI131" s="354" t="str">
        <f t="shared" si="10"/>
        <v>Collector</v>
      </c>
      <c r="AJ131" s="349"/>
      <c r="AK131" s="349"/>
      <c r="AL131" s="355">
        <f>_xlfn.XLOOKUP(A131,'P1 Date Adjustment'!B:B,'P1 Date Adjustment'!F:F,"not found",0)</f>
        <v>2039</v>
      </c>
      <c r="AM131" s="349">
        <f t="shared" si="12"/>
        <v>0</v>
      </c>
      <c r="AN131" s="360"/>
      <c r="AO131" s="360"/>
    </row>
    <row r="132" spans="1:41" ht="30" x14ac:dyDescent="0.25">
      <c r="A132" s="129" t="s">
        <v>304</v>
      </c>
      <c r="B132" s="358" t="s">
        <v>305</v>
      </c>
      <c r="C132" s="358" t="str">
        <f>_xlfn.XLOOKUP($A132,'Total project cost for DCs'!A:A,'Total project cost for DCs'!C:C,"Not found",0)</f>
        <v>2-lane collector to connect with Drury Central Station, including bridge over streamM)</v>
      </c>
      <c r="D132" s="355" t="s">
        <v>155</v>
      </c>
      <c r="E132" s="355" t="s">
        <v>223</v>
      </c>
      <c r="H132" s="355" t="s">
        <v>827</v>
      </c>
      <c r="I132" s="359">
        <f>_xlfn.XLOOKUP($H132,DC_growth_AGS!$A$665:$A$673,DC_growth_AGS!$O$665:$O$673,"Not found",0)</f>
        <v>0.61831421301771872</v>
      </c>
      <c r="J132" s="355">
        <v>2035</v>
      </c>
      <c r="K132" s="362">
        <f>_xlfn.XLOOKUP($A132,'Total project cost for DCs'!$A$4:$A$111,'Total project cost for DCs'!U$4:U$111,0,0)*_xlfn.XLOOKUP($A132,Drury_beneficiary_allocation!$A$5:$A$104,Drury_beneficiary_allocation!$B$5:$B$104,0,0)</f>
        <v>0</v>
      </c>
      <c r="L132" s="362">
        <f>_xlfn.XLOOKUP($A132,'Total project cost for DCs'!$A$4:$A$111,'Total project cost for DCs'!V$4:V$111,0,0)*_xlfn.XLOOKUP($A132,Drury_beneficiary_allocation!$A$5:$A$104,Drury_beneficiary_allocation!$B$5:$B$104,0,0)</f>
        <v>0</v>
      </c>
      <c r="M132" s="362">
        <f>_xlfn.XLOOKUP($A132,'Total project cost for DCs'!$A$4:$A$111,'Total project cost for DCs'!W$4:W$111,0,0)*_xlfn.XLOOKUP($A132,Drury_beneficiary_allocation!$A$5:$A$104,Drury_beneficiary_allocation!$B$5:$B$104,0,0)</f>
        <v>0</v>
      </c>
      <c r="N132" s="362">
        <f>_xlfn.XLOOKUP($A132,'Total project cost for DCs'!$A$4:$A$111,'Total project cost for DCs'!X$4:X$111,0,0)*_xlfn.XLOOKUP($A132,Drury_beneficiary_allocation!$A$5:$A$104,Drury_beneficiary_allocation!$B$5:$B$104,0,0)</f>
        <v>0</v>
      </c>
      <c r="O132" s="362">
        <f>_xlfn.XLOOKUP($A132,'Total project cost for DCs'!$A$4:$A$111,'Total project cost for DCs'!Y$4:Y$111,0,0)*_xlfn.XLOOKUP($A132,Drury_beneficiary_allocation!$A$5:$A$104,Drury_beneficiary_allocation!$B$5:$B$104,0,0)</f>
        <v>0</v>
      </c>
      <c r="P132" s="362">
        <f>_xlfn.XLOOKUP($A132,'Total project cost for DCs'!$A$4:$A$111,'Total project cost for DCs'!Z$4:Z$111,0,0)*_xlfn.XLOOKUP($A132,Drury_beneficiary_allocation!$A$5:$A$104,Drury_beneficiary_allocation!$B$5:$B$104,0,0)</f>
        <v>0</v>
      </c>
      <c r="Q132" s="362">
        <f>_xlfn.XLOOKUP($A132,'Total project cost for DCs'!$A$4:$A$111,'Total project cost for DCs'!AA$4:AA$111,0,0)*_xlfn.XLOOKUP($A132,Drury_beneficiary_allocation!$A$5:$A$104,Drury_beneficiary_allocation!$B$5:$B$104,0,0)</f>
        <v>0</v>
      </c>
      <c r="R132" s="362">
        <f>_xlfn.XLOOKUP($A132,'Total project cost for DCs'!$A$4:$A$111,'Total project cost for DCs'!AB$4:AB$111,0,0)*_xlfn.XLOOKUP($A132,Drury_beneficiary_allocation!$A$5:$A$104,Drury_beneficiary_allocation!$B$5:$B$104,0,0)</f>
        <v>0</v>
      </c>
      <c r="S132" s="362">
        <f>_xlfn.XLOOKUP($A132,'Total project cost for DCs'!$A$4:$A$111,'Total project cost for DCs'!AC$4:AC$111,0,0)*_xlfn.XLOOKUP($A132,Drury_beneficiary_allocation!$A$5:$A$104,Drury_beneficiary_allocation!$B$5:$B$104,0,0)</f>
        <v>0</v>
      </c>
      <c r="T132" s="362">
        <f>_xlfn.XLOOKUP($A132,'Total project cost for DCs'!$A$4:$A$111,'Total project cost for DCs'!AD$4:AD$111,0,0)*_xlfn.XLOOKUP($A132,Drury_beneficiary_allocation!$A$5:$A$104,Drury_beneficiary_allocation!$B$5:$B$104,0,0)</f>
        <v>0</v>
      </c>
      <c r="U132" s="362">
        <f>_xlfn.XLOOKUP($A132,'Total project cost for DCs'!$A$4:$A$111,'Total project cost for DCs'!AE$4:AE$111,0,0)*_xlfn.XLOOKUP($A132,Drury_beneficiary_allocation!$A$5:$A$104,Drury_beneficiary_allocation!$B$5:$B$104,0,0)</f>
        <v>0</v>
      </c>
      <c r="V132" s="362">
        <f>_xlfn.XLOOKUP($A132,'Total project cost for DCs'!$A$4:$A$111,'Total project cost for DCs'!AF$4:AF$111,0,0)*_xlfn.XLOOKUP($A132,Drury_beneficiary_allocation!$A$5:$A$104,Drury_beneficiary_allocation!$B$5:$B$104,0,0)</f>
        <v>0</v>
      </c>
      <c r="W132" s="362">
        <f>_xlfn.XLOOKUP($A132,'Total project cost for DCs'!$A$4:$A$111,'Total project cost for DCs'!AG$4:AG$111,0,0)*_xlfn.XLOOKUP($A132,Drury_beneficiary_allocation!$A$5:$A$104,Drury_beneficiary_allocation!$B$5:$B$104,0,0)</f>
        <v>0</v>
      </c>
      <c r="X132" s="362">
        <f>_xlfn.XLOOKUP($A132,'Total project cost for DCs'!$A$4:$A$111,'Total project cost for DCs'!AH$4:AH$111,0,0)*_xlfn.XLOOKUP($A132,Drury_beneficiary_allocation!$A$5:$A$104,Drury_beneficiary_allocation!$B$5:$B$104,0,0)</f>
        <v>0</v>
      </c>
      <c r="Y132" s="362">
        <f>_xlfn.XLOOKUP($A132,'Total project cost for DCs'!$A$4:$A$111,'Total project cost for DCs'!AI$4:AI$111,0,0)*_xlfn.XLOOKUP($A132,Drury_beneficiary_allocation!$A$5:$A$104,Drury_beneficiary_allocation!$B$5:$B$104,0,0)</f>
        <v>0</v>
      </c>
      <c r="Z132" s="362">
        <f>_xlfn.XLOOKUP($A132,'Total project cost for DCs'!$A$4:$A$111,'Total project cost for DCs'!AJ$4:AJ$111,0,0)*_xlfn.XLOOKUP($A132,Drury_beneficiary_allocation!$A$5:$A$104,Drury_beneficiary_allocation!$B$5:$B$104,0,0)</f>
        <v>0</v>
      </c>
      <c r="AA132" s="362">
        <f>_xlfn.XLOOKUP($A132,'Total project cost for DCs'!$A$4:$A$111,'Total project cost for DCs'!AK$4:AK$111,0,0)*_xlfn.XLOOKUP($A132,Drury_beneficiary_allocation!$A$5:$A$104,Drury_beneficiary_allocation!$B$5:$B$104,0,0)</f>
        <v>0</v>
      </c>
      <c r="AB132" s="362">
        <f>_xlfn.XLOOKUP($A132,'Total project cost for DCs'!$A$4:$A$111,'Total project cost for DCs'!AL$4:AL$111,0,0)*_xlfn.XLOOKUP($A132,Drury_beneficiary_allocation!$A$5:$A$104,Drury_beneficiary_allocation!$B$5:$B$104,0,0)</f>
        <v>0</v>
      </c>
      <c r="AC132" s="362">
        <f>_xlfn.XLOOKUP($A132,'Total project cost for DCs'!$A$4:$A$111,'Total project cost for DCs'!AM$4:AM$111,0,0)*_xlfn.XLOOKUP($A132,Drury_beneficiary_allocation!$A$5:$A$104,Drury_beneficiary_allocation!$B$5:$B$104,0,0)</f>
        <v>0</v>
      </c>
      <c r="AD132" s="362">
        <f>_xlfn.XLOOKUP($A132,'Total project cost for DCs'!$A$4:$A$111,'Total project cost for DCs'!AN$4:AN$111,0,0)*_xlfn.XLOOKUP($A132,Drury_beneficiary_allocation!$A$5:$A$104,Drury_beneficiary_allocation!$B$5:$B$104,0,0)</f>
        <v>0</v>
      </c>
      <c r="AE132" s="363">
        <f t="shared" ref="AE132:AE195" si="20">SUM(K132:AD132)</f>
        <v>0</v>
      </c>
      <c r="AF132" s="349"/>
      <c r="AG132" s="349">
        <f t="shared" si="11"/>
        <v>0</v>
      </c>
      <c r="AH132" s="353">
        <v>0</v>
      </c>
      <c r="AI132" s="354" t="str">
        <f t="shared" ref="AI132:AI195" si="21">IF(OR(E132="Upgrade Collector",E132="Greenfields Collector",E132="New Collector (AT)"),"Collector","Arterial")</f>
        <v>Collector</v>
      </c>
      <c r="AJ132" s="349"/>
      <c r="AK132" s="349"/>
      <c r="AL132" s="355">
        <f>_xlfn.XLOOKUP(A132,'P1 Date Adjustment'!B:B,'P1 Date Adjustment'!F:F,"not found",0)</f>
        <v>2035</v>
      </c>
      <c r="AM132" s="349">
        <f t="shared" si="12"/>
        <v>0</v>
      </c>
      <c r="AN132" s="360"/>
      <c r="AO132" s="360"/>
    </row>
    <row r="133" spans="1:41" ht="30" x14ac:dyDescent="0.25">
      <c r="A133" s="129">
        <v>31</v>
      </c>
      <c r="B133" s="358" t="s">
        <v>311</v>
      </c>
      <c r="C133" s="358" t="str">
        <f>_xlfn.XLOOKUP($A133,'Total project cost for DCs'!A:A,'Total project cost for DCs'!C:C,"Not found",0)</f>
        <v>2-lane urban - upgrade existing roadwith active modes on both sides / Mill Road design ?</v>
      </c>
      <c r="D133" s="355" t="s">
        <v>155</v>
      </c>
      <c r="E133" s="355" t="s">
        <v>199</v>
      </c>
      <c r="H133" s="355" t="s">
        <v>827</v>
      </c>
      <c r="I133" s="359">
        <f>_xlfn.XLOOKUP($H133,DC_growth_AGS!$A$665:$A$673,DC_growth_AGS!$O$665:$O$673,"Not found",0)</f>
        <v>0.61831421301771872</v>
      </c>
      <c r="J133" s="355">
        <v>2039</v>
      </c>
      <c r="K133" s="362">
        <f>_xlfn.XLOOKUP($A133,'Total project cost for DCs'!$A$4:$A$111,'Total project cost for DCs'!U$4:U$111,0,0)*_xlfn.XLOOKUP($A133,Drury_beneficiary_allocation!$A$5:$A$104,Drury_beneficiary_allocation!$B$5:$B$104,0,0)</f>
        <v>0</v>
      </c>
      <c r="L133" s="362">
        <f>_xlfn.XLOOKUP($A133,'Total project cost for DCs'!$A$4:$A$111,'Total project cost for DCs'!V$4:V$111,0,0)*_xlfn.XLOOKUP($A133,Drury_beneficiary_allocation!$A$5:$A$104,Drury_beneficiary_allocation!$B$5:$B$104,0,0)</f>
        <v>0</v>
      </c>
      <c r="M133" s="362">
        <f>_xlfn.XLOOKUP($A133,'Total project cost for DCs'!$A$4:$A$111,'Total project cost for DCs'!W$4:W$111,0,0)*_xlfn.XLOOKUP($A133,Drury_beneficiary_allocation!$A$5:$A$104,Drury_beneficiary_allocation!$B$5:$B$104,0,0)</f>
        <v>0</v>
      </c>
      <c r="N133" s="362">
        <f>_xlfn.XLOOKUP($A133,'Total project cost for DCs'!$A$4:$A$111,'Total project cost for DCs'!X$4:X$111,0,0)*_xlfn.XLOOKUP($A133,Drury_beneficiary_allocation!$A$5:$A$104,Drury_beneficiary_allocation!$B$5:$B$104,0,0)</f>
        <v>0</v>
      </c>
      <c r="O133" s="362">
        <f>_xlfn.XLOOKUP($A133,'Total project cost for DCs'!$A$4:$A$111,'Total project cost for DCs'!Y$4:Y$111,0,0)*_xlfn.XLOOKUP($A133,Drury_beneficiary_allocation!$A$5:$A$104,Drury_beneficiary_allocation!$B$5:$B$104,0,0)</f>
        <v>0</v>
      </c>
      <c r="P133" s="362">
        <f>_xlfn.XLOOKUP($A133,'Total project cost for DCs'!$A$4:$A$111,'Total project cost for DCs'!Z$4:Z$111,0,0)*_xlfn.XLOOKUP($A133,Drury_beneficiary_allocation!$A$5:$A$104,Drury_beneficiary_allocation!$B$5:$B$104,0,0)</f>
        <v>0</v>
      </c>
      <c r="Q133" s="362">
        <f>_xlfn.XLOOKUP($A133,'Total project cost for DCs'!$A$4:$A$111,'Total project cost for DCs'!AA$4:AA$111,0,0)*_xlfn.XLOOKUP($A133,Drury_beneficiary_allocation!$A$5:$A$104,Drury_beneficiary_allocation!$B$5:$B$104,0,0)</f>
        <v>0</v>
      </c>
      <c r="R133" s="362">
        <f>_xlfn.XLOOKUP($A133,'Total project cost for DCs'!$A$4:$A$111,'Total project cost for DCs'!AB$4:AB$111,0,0)*_xlfn.XLOOKUP($A133,Drury_beneficiary_allocation!$A$5:$A$104,Drury_beneficiary_allocation!$B$5:$B$104,0,0)</f>
        <v>0</v>
      </c>
      <c r="S133" s="362">
        <f>_xlfn.XLOOKUP($A133,'Total project cost for DCs'!$A$4:$A$111,'Total project cost for DCs'!AC$4:AC$111,0,0)*_xlfn.XLOOKUP($A133,Drury_beneficiary_allocation!$A$5:$A$104,Drury_beneficiary_allocation!$B$5:$B$104,0,0)</f>
        <v>0</v>
      </c>
      <c r="T133" s="362">
        <f>_xlfn.XLOOKUP($A133,'Total project cost for DCs'!$A$4:$A$111,'Total project cost for DCs'!AD$4:AD$111,0,0)*_xlfn.XLOOKUP($A133,Drury_beneficiary_allocation!$A$5:$A$104,Drury_beneficiary_allocation!$B$5:$B$104,0,0)</f>
        <v>0</v>
      </c>
      <c r="U133" s="362">
        <f>_xlfn.XLOOKUP($A133,'Total project cost for DCs'!$A$4:$A$111,'Total project cost for DCs'!AE$4:AE$111,0,0)*_xlfn.XLOOKUP($A133,Drury_beneficiary_allocation!$A$5:$A$104,Drury_beneficiary_allocation!$B$5:$B$104,0,0)</f>
        <v>0</v>
      </c>
      <c r="V133" s="362">
        <f>_xlfn.XLOOKUP($A133,'Total project cost for DCs'!$A$4:$A$111,'Total project cost for DCs'!AF$4:AF$111,0,0)*_xlfn.XLOOKUP($A133,Drury_beneficiary_allocation!$A$5:$A$104,Drury_beneficiary_allocation!$B$5:$B$104,0,0)</f>
        <v>0</v>
      </c>
      <c r="W133" s="362">
        <f>_xlfn.XLOOKUP($A133,'Total project cost for DCs'!$A$4:$A$111,'Total project cost for DCs'!AG$4:AG$111,0,0)*_xlfn.XLOOKUP($A133,Drury_beneficiary_allocation!$A$5:$A$104,Drury_beneficiary_allocation!$B$5:$B$104,0,0)</f>
        <v>0</v>
      </c>
      <c r="X133" s="362">
        <f>_xlfn.XLOOKUP($A133,'Total project cost for DCs'!$A$4:$A$111,'Total project cost for DCs'!AH$4:AH$111,0,0)*_xlfn.XLOOKUP($A133,Drury_beneficiary_allocation!$A$5:$A$104,Drury_beneficiary_allocation!$B$5:$B$104,0,0)</f>
        <v>0</v>
      </c>
      <c r="Y133" s="362">
        <f>_xlfn.XLOOKUP($A133,'Total project cost for DCs'!$A$4:$A$111,'Total project cost for DCs'!AI$4:AI$111,0,0)*_xlfn.XLOOKUP($A133,Drury_beneficiary_allocation!$A$5:$A$104,Drury_beneficiary_allocation!$B$5:$B$104,0,0)</f>
        <v>0</v>
      </c>
      <c r="Z133" s="362">
        <f>_xlfn.XLOOKUP($A133,'Total project cost for DCs'!$A$4:$A$111,'Total project cost for DCs'!AJ$4:AJ$111,0,0)*_xlfn.XLOOKUP($A133,Drury_beneficiary_allocation!$A$5:$A$104,Drury_beneficiary_allocation!$B$5:$B$104,0,0)</f>
        <v>0</v>
      </c>
      <c r="AA133" s="362">
        <f>_xlfn.XLOOKUP($A133,'Total project cost for DCs'!$A$4:$A$111,'Total project cost for DCs'!AK$4:AK$111,0,0)*_xlfn.XLOOKUP($A133,Drury_beneficiary_allocation!$A$5:$A$104,Drury_beneficiary_allocation!$B$5:$B$104,0,0)</f>
        <v>0</v>
      </c>
      <c r="AB133" s="362">
        <f>_xlfn.XLOOKUP($A133,'Total project cost for DCs'!$A$4:$A$111,'Total project cost for DCs'!AL$4:AL$111,0,0)*_xlfn.XLOOKUP($A133,Drury_beneficiary_allocation!$A$5:$A$104,Drury_beneficiary_allocation!$B$5:$B$104,0,0)</f>
        <v>0</v>
      </c>
      <c r="AC133" s="362">
        <f>_xlfn.XLOOKUP($A133,'Total project cost for DCs'!$A$4:$A$111,'Total project cost for DCs'!AM$4:AM$111,0,0)*_xlfn.XLOOKUP($A133,Drury_beneficiary_allocation!$A$5:$A$104,Drury_beneficiary_allocation!$B$5:$B$104,0,0)</f>
        <v>0</v>
      </c>
      <c r="AD133" s="362">
        <f>_xlfn.XLOOKUP($A133,'Total project cost for DCs'!$A$4:$A$111,'Total project cost for DCs'!AN$4:AN$111,0,0)*_xlfn.XLOOKUP($A133,Drury_beneficiary_allocation!$A$5:$A$104,Drury_beneficiary_allocation!$B$5:$B$104,0,0)</f>
        <v>0</v>
      </c>
      <c r="AE133" s="363">
        <f t="shared" si="20"/>
        <v>0</v>
      </c>
      <c r="AF133" s="349"/>
      <c r="AG133" s="349">
        <f t="shared" ref="AG133:AG196" si="22">SUM(K133:AD133)</f>
        <v>0</v>
      </c>
      <c r="AH133" s="353">
        <v>0</v>
      </c>
      <c r="AI133" s="354" t="str">
        <f t="shared" si="21"/>
        <v>Collector</v>
      </c>
      <c r="AJ133" s="349"/>
      <c r="AK133" s="349"/>
      <c r="AL133" s="355">
        <f>_xlfn.XLOOKUP(A133,'P1 Date Adjustment'!B:B,'P1 Date Adjustment'!F:F,"not found",0)</f>
        <v>2039</v>
      </c>
      <c r="AM133" s="349">
        <f t="shared" ref="AM133:AM196" si="23">AG133*I133</f>
        <v>0</v>
      </c>
      <c r="AN133" s="360"/>
      <c r="AO133" s="360"/>
    </row>
    <row r="134" spans="1:41" x14ac:dyDescent="0.25">
      <c r="A134" s="129">
        <v>32</v>
      </c>
      <c r="B134" s="358" t="s">
        <v>313</v>
      </c>
      <c r="C134" s="358" t="str">
        <f>_xlfn.XLOOKUP($A134,'Total project cost for DCs'!A:A,'Total project cost for DCs'!C:C,"Not found",0)</f>
        <v>Assume 1 simple roundabout intesection</v>
      </c>
      <c r="D134" s="355" t="s">
        <v>155</v>
      </c>
      <c r="E134" s="355" t="s">
        <v>190</v>
      </c>
      <c r="H134" s="355" t="s">
        <v>827</v>
      </c>
      <c r="I134" s="359">
        <f>_xlfn.XLOOKUP($H134,DC_growth_AGS!$A$665:$A$673,DC_growth_AGS!$O$665:$O$673,"Not found",0)</f>
        <v>0.61831421301771872</v>
      </c>
      <c r="J134" s="355">
        <v>2039</v>
      </c>
      <c r="K134" s="362">
        <f>_xlfn.XLOOKUP($A134,'Total project cost for DCs'!$A$4:$A$111,'Total project cost for DCs'!U$4:U$111,0,0)*_xlfn.XLOOKUP($A134,Drury_beneficiary_allocation!$A$5:$A$104,Drury_beneficiary_allocation!$B$5:$B$104,0,0)</f>
        <v>0</v>
      </c>
      <c r="L134" s="362">
        <f>_xlfn.XLOOKUP($A134,'Total project cost for DCs'!$A$4:$A$111,'Total project cost for DCs'!V$4:V$111,0,0)*_xlfn.XLOOKUP($A134,Drury_beneficiary_allocation!$A$5:$A$104,Drury_beneficiary_allocation!$B$5:$B$104,0,0)</f>
        <v>0</v>
      </c>
      <c r="M134" s="362">
        <f>_xlfn.XLOOKUP($A134,'Total project cost for DCs'!$A$4:$A$111,'Total project cost for DCs'!W$4:W$111,0,0)*_xlfn.XLOOKUP($A134,Drury_beneficiary_allocation!$A$5:$A$104,Drury_beneficiary_allocation!$B$5:$B$104,0,0)</f>
        <v>0</v>
      </c>
      <c r="N134" s="362">
        <f>_xlfn.XLOOKUP($A134,'Total project cost for DCs'!$A$4:$A$111,'Total project cost for DCs'!X$4:X$111,0,0)*_xlfn.XLOOKUP($A134,Drury_beneficiary_allocation!$A$5:$A$104,Drury_beneficiary_allocation!$B$5:$B$104,0,0)</f>
        <v>0</v>
      </c>
      <c r="O134" s="362">
        <f>_xlfn.XLOOKUP($A134,'Total project cost for DCs'!$A$4:$A$111,'Total project cost for DCs'!Y$4:Y$111,0,0)*_xlfn.XLOOKUP($A134,Drury_beneficiary_allocation!$A$5:$A$104,Drury_beneficiary_allocation!$B$5:$B$104,0,0)</f>
        <v>0</v>
      </c>
      <c r="P134" s="362">
        <f>_xlfn.XLOOKUP($A134,'Total project cost for DCs'!$A$4:$A$111,'Total project cost for DCs'!Z$4:Z$111,0,0)*_xlfn.XLOOKUP($A134,Drury_beneficiary_allocation!$A$5:$A$104,Drury_beneficiary_allocation!$B$5:$B$104,0,0)</f>
        <v>0</v>
      </c>
      <c r="Q134" s="362">
        <f>_xlfn.XLOOKUP($A134,'Total project cost for DCs'!$A$4:$A$111,'Total project cost for DCs'!AA$4:AA$111,0,0)*_xlfn.XLOOKUP($A134,Drury_beneficiary_allocation!$A$5:$A$104,Drury_beneficiary_allocation!$B$5:$B$104,0,0)</f>
        <v>0</v>
      </c>
      <c r="R134" s="362">
        <f>_xlfn.XLOOKUP($A134,'Total project cost for DCs'!$A$4:$A$111,'Total project cost for DCs'!AB$4:AB$111,0,0)*_xlfn.XLOOKUP($A134,Drury_beneficiary_allocation!$A$5:$A$104,Drury_beneficiary_allocation!$B$5:$B$104,0,0)</f>
        <v>0</v>
      </c>
      <c r="S134" s="362">
        <f>_xlfn.XLOOKUP($A134,'Total project cost for DCs'!$A$4:$A$111,'Total project cost for DCs'!AC$4:AC$111,0,0)*_xlfn.XLOOKUP($A134,Drury_beneficiary_allocation!$A$5:$A$104,Drury_beneficiary_allocation!$B$5:$B$104,0,0)</f>
        <v>0</v>
      </c>
      <c r="T134" s="362">
        <f>_xlfn.XLOOKUP($A134,'Total project cost for DCs'!$A$4:$A$111,'Total project cost for DCs'!AD$4:AD$111,0,0)*_xlfn.XLOOKUP($A134,Drury_beneficiary_allocation!$A$5:$A$104,Drury_beneficiary_allocation!$B$5:$B$104,0,0)</f>
        <v>0</v>
      </c>
      <c r="U134" s="362">
        <f>_xlfn.XLOOKUP($A134,'Total project cost for DCs'!$A$4:$A$111,'Total project cost for DCs'!AE$4:AE$111,0,0)*_xlfn.XLOOKUP($A134,Drury_beneficiary_allocation!$A$5:$A$104,Drury_beneficiary_allocation!$B$5:$B$104,0,0)</f>
        <v>0</v>
      </c>
      <c r="V134" s="362">
        <f>_xlfn.XLOOKUP($A134,'Total project cost for DCs'!$A$4:$A$111,'Total project cost for DCs'!AF$4:AF$111,0,0)*_xlfn.XLOOKUP($A134,Drury_beneficiary_allocation!$A$5:$A$104,Drury_beneficiary_allocation!$B$5:$B$104,0,0)</f>
        <v>0</v>
      </c>
      <c r="W134" s="362">
        <f>_xlfn.XLOOKUP($A134,'Total project cost for DCs'!$A$4:$A$111,'Total project cost for DCs'!AG$4:AG$111,0,0)*_xlfn.XLOOKUP($A134,Drury_beneficiary_allocation!$A$5:$A$104,Drury_beneficiary_allocation!$B$5:$B$104,0,0)</f>
        <v>0</v>
      </c>
      <c r="X134" s="362">
        <f>_xlfn.XLOOKUP($A134,'Total project cost for DCs'!$A$4:$A$111,'Total project cost for DCs'!AH$4:AH$111,0,0)*_xlfn.XLOOKUP($A134,Drury_beneficiary_allocation!$A$5:$A$104,Drury_beneficiary_allocation!$B$5:$B$104,0,0)</f>
        <v>0</v>
      </c>
      <c r="Y134" s="362">
        <f>_xlfn.XLOOKUP($A134,'Total project cost for DCs'!$A$4:$A$111,'Total project cost for DCs'!AI$4:AI$111,0,0)*_xlfn.XLOOKUP($A134,Drury_beneficiary_allocation!$A$5:$A$104,Drury_beneficiary_allocation!$B$5:$B$104,0,0)</f>
        <v>0</v>
      </c>
      <c r="Z134" s="362">
        <f>_xlfn.XLOOKUP($A134,'Total project cost for DCs'!$A$4:$A$111,'Total project cost for DCs'!AJ$4:AJ$111,0,0)*_xlfn.XLOOKUP($A134,Drury_beneficiary_allocation!$A$5:$A$104,Drury_beneficiary_allocation!$B$5:$B$104,0,0)</f>
        <v>0</v>
      </c>
      <c r="AA134" s="362">
        <f>_xlfn.XLOOKUP($A134,'Total project cost for DCs'!$A$4:$A$111,'Total project cost for DCs'!AK$4:AK$111,0,0)*_xlfn.XLOOKUP($A134,Drury_beneficiary_allocation!$A$5:$A$104,Drury_beneficiary_allocation!$B$5:$B$104,0,0)</f>
        <v>0</v>
      </c>
      <c r="AB134" s="362">
        <f>_xlfn.XLOOKUP($A134,'Total project cost for DCs'!$A$4:$A$111,'Total project cost for DCs'!AL$4:AL$111,0,0)*_xlfn.XLOOKUP($A134,Drury_beneficiary_allocation!$A$5:$A$104,Drury_beneficiary_allocation!$B$5:$B$104,0,0)</f>
        <v>0</v>
      </c>
      <c r="AC134" s="362">
        <f>_xlfn.XLOOKUP($A134,'Total project cost for DCs'!$A$4:$A$111,'Total project cost for DCs'!AM$4:AM$111,0,0)*_xlfn.XLOOKUP($A134,Drury_beneficiary_allocation!$A$5:$A$104,Drury_beneficiary_allocation!$B$5:$B$104,0,0)</f>
        <v>0</v>
      </c>
      <c r="AD134" s="362">
        <f>_xlfn.XLOOKUP($A134,'Total project cost for DCs'!$A$4:$A$111,'Total project cost for DCs'!AN$4:AN$111,0,0)*_xlfn.XLOOKUP($A134,Drury_beneficiary_allocation!$A$5:$A$104,Drury_beneficiary_allocation!$B$5:$B$104,0,0)</f>
        <v>0</v>
      </c>
      <c r="AE134" s="363">
        <f t="shared" si="20"/>
        <v>0</v>
      </c>
      <c r="AF134" s="349"/>
      <c r="AG134" s="349">
        <f t="shared" si="22"/>
        <v>0</v>
      </c>
      <c r="AH134" s="353">
        <v>0</v>
      </c>
      <c r="AI134" s="354" t="str">
        <f t="shared" si="21"/>
        <v>Arterial</v>
      </c>
      <c r="AJ134" s="349"/>
      <c r="AK134" s="349"/>
      <c r="AL134" s="355">
        <f>_xlfn.XLOOKUP(A134,'P1 Date Adjustment'!B:B,'P1 Date Adjustment'!F:F,"not found",0)</f>
        <v>2039</v>
      </c>
      <c r="AM134" s="349">
        <f t="shared" si="23"/>
        <v>0</v>
      </c>
      <c r="AN134" s="360"/>
      <c r="AO134" s="360"/>
    </row>
    <row r="135" spans="1:41" ht="30" x14ac:dyDescent="0.25">
      <c r="A135" s="129">
        <v>33</v>
      </c>
      <c r="B135" s="358" t="s">
        <v>315</v>
      </c>
      <c r="C135" s="358" t="str">
        <f>_xlfn.XLOOKUP($A135,'Total project cost for DCs'!A:A,'Total project cost for DCs'!C:C,"Not found",0)</f>
        <v>2-lane urban- upgrade existing road layout to 2-lane urban with active modes on both sides (TDM )</v>
      </c>
      <c r="D135" s="355" t="s">
        <v>155</v>
      </c>
      <c r="E135" s="355" t="s">
        <v>199</v>
      </c>
      <c r="H135" s="355" t="s">
        <v>827</v>
      </c>
      <c r="I135" s="359">
        <f>_xlfn.XLOOKUP($H135,DC_growth_AGS!$A$665:$A$673,DC_growth_AGS!$O$665:$O$673,"Not found",0)</f>
        <v>0.61831421301771872</v>
      </c>
      <c r="J135" s="355">
        <v>2033</v>
      </c>
      <c r="K135" s="362">
        <f>_xlfn.XLOOKUP($A135,'Total project cost for DCs'!$A$4:$A$111,'Total project cost for DCs'!U$4:U$111,0,0)*_xlfn.XLOOKUP($A135,Drury_beneficiary_allocation!$A$5:$A$104,Drury_beneficiary_allocation!$B$5:$B$104,0,0)</f>
        <v>0</v>
      </c>
      <c r="L135" s="362">
        <f>_xlfn.XLOOKUP($A135,'Total project cost for DCs'!$A$4:$A$111,'Total project cost for DCs'!V$4:V$111,0,0)*_xlfn.XLOOKUP($A135,Drury_beneficiary_allocation!$A$5:$A$104,Drury_beneficiary_allocation!$B$5:$B$104,0,0)</f>
        <v>0</v>
      </c>
      <c r="M135" s="362">
        <f>_xlfn.XLOOKUP($A135,'Total project cost for DCs'!$A$4:$A$111,'Total project cost for DCs'!W$4:W$111,0,0)*_xlfn.XLOOKUP($A135,Drury_beneficiary_allocation!$A$5:$A$104,Drury_beneficiary_allocation!$B$5:$B$104,0,0)</f>
        <v>0</v>
      </c>
      <c r="N135" s="362">
        <f>_xlfn.XLOOKUP($A135,'Total project cost for DCs'!$A$4:$A$111,'Total project cost for DCs'!X$4:X$111,0,0)*_xlfn.XLOOKUP($A135,Drury_beneficiary_allocation!$A$5:$A$104,Drury_beneficiary_allocation!$B$5:$B$104,0,0)</f>
        <v>0</v>
      </c>
      <c r="O135" s="362">
        <f>_xlfn.XLOOKUP($A135,'Total project cost for DCs'!$A$4:$A$111,'Total project cost for DCs'!Y$4:Y$111,0,0)*_xlfn.XLOOKUP($A135,Drury_beneficiary_allocation!$A$5:$A$104,Drury_beneficiary_allocation!$B$5:$B$104,0,0)</f>
        <v>0</v>
      </c>
      <c r="P135" s="362">
        <f>_xlfn.XLOOKUP($A135,'Total project cost for DCs'!$A$4:$A$111,'Total project cost for DCs'!Z$4:Z$111,0,0)*_xlfn.XLOOKUP($A135,Drury_beneficiary_allocation!$A$5:$A$104,Drury_beneficiary_allocation!$B$5:$B$104,0,0)</f>
        <v>0</v>
      </c>
      <c r="Q135" s="362">
        <f>_xlfn.XLOOKUP($A135,'Total project cost for DCs'!$A$4:$A$111,'Total project cost for DCs'!AA$4:AA$111,0,0)*_xlfn.XLOOKUP($A135,Drury_beneficiary_allocation!$A$5:$A$104,Drury_beneficiary_allocation!$B$5:$B$104,0,0)</f>
        <v>0</v>
      </c>
      <c r="R135" s="362">
        <f>_xlfn.XLOOKUP($A135,'Total project cost for DCs'!$A$4:$A$111,'Total project cost for DCs'!AB$4:AB$111,0,0)*_xlfn.XLOOKUP($A135,Drury_beneficiary_allocation!$A$5:$A$104,Drury_beneficiary_allocation!$B$5:$B$104,0,0)</f>
        <v>0</v>
      </c>
      <c r="S135" s="362">
        <f>_xlfn.XLOOKUP($A135,'Total project cost for DCs'!$A$4:$A$111,'Total project cost for DCs'!AC$4:AC$111,0,0)*_xlfn.XLOOKUP($A135,Drury_beneficiary_allocation!$A$5:$A$104,Drury_beneficiary_allocation!$B$5:$B$104,0,0)</f>
        <v>0</v>
      </c>
      <c r="T135" s="362">
        <f>_xlfn.XLOOKUP($A135,'Total project cost for DCs'!$A$4:$A$111,'Total project cost for DCs'!AD$4:AD$111,0,0)*_xlfn.XLOOKUP($A135,Drury_beneficiary_allocation!$A$5:$A$104,Drury_beneficiary_allocation!$B$5:$B$104,0,0)</f>
        <v>0</v>
      </c>
      <c r="U135" s="362">
        <f>_xlfn.XLOOKUP($A135,'Total project cost for DCs'!$A$4:$A$111,'Total project cost for DCs'!AE$4:AE$111,0,0)*_xlfn.XLOOKUP($A135,Drury_beneficiary_allocation!$A$5:$A$104,Drury_beneficiary_allocation!$B$5:$B$104,0,0)</f>
        <v>0</v>
      </c>
      <c r="V135" s="362">
        <f>_xlfn.XLOOKUP($A135,'Total project cost for DCs'!$A$4:$A$111,'Total project cost for DCs'!AF$4:AF$111,0,0)*_xlfn.XLOOKUP($A135,Drury_beneficiary_allocation!$A$5:$A$104,Drury_beneficiary_allocation!$B$5:$B$104,0,0)</f>
        <v>0</v>
      </c>
      <c r="W135" s="362">
        <f>_xlfn.XLOOKUP($A135,'Total project cost for DCs'!$A$4:$A$111,'Total project cost for DCs'!AG$4:AG$111,0,0)*_xlfn.XLOOKUP($A135,Drury_beneficiary_allocation!$A$5:$A$104,Drury_beneficiary_allocation!$B$5:$B$104,0,0)</f>
        <v>0</v>
      </c>
      <c r="X135" s="362">
        <f>_xlfn.XLOOKUP($A135,'Total project cost for DCs'!$A$4:$A$111,'Total project cost for DCs'!AH$4:AH$111,0,0)*_xlfn.XLOOKUP($A135,Drury_beneficiary_allocation!$A$5:$A$104,Drury_beneficiary_allocation!$B$5:$B$104,0,0)</f>
        <v>0</v>
      </c>
      <c r="Y135" s="362">
        <f>_xlfn.XLOOKUP($A135,'Total project cost for DCs'!$A$4:$A$111,'Total project cost for DCs'!AI$4:AI$111,0,0)*_xlfn.XLOOKUP($A135,Drury_beneficiary_allocation!$A$5:$A$104,Drury_beneficiary_allocation!$B$5:$B$104,0,0)</f>
        <v>0</v>
      </c>
      <c r="Z135" s="362">
        <f>_xlfn.XLOOKUP($A135,'Total project cost for DCs'!$A$4:$A$111,'Total project cost for DCs'!AJ$4:AJ$111,0,0)*_xlfn.XLOOKUP($A135,Drury_beneficiary_allocation!$A$5:$A$104,Drury_beneficiary_allocation!$B$5:$B$104,0,0)</f>
        <v>0</v>
      </c>
      <c r="AA135" s="362">
        <f>_xlfn.XLOOKUP($A135,'Total project cost for DCs'!$A$4:$A$111,'Total project cost for DCs'!AK$4:AK$111,0,0)*_xlfn.XLOOKUP($A135,Drury_beneficiary_allocation!$A$5:$A$104,Drury_beneficiary_allocation!$B$5:$B$104,0,0)</f>
        <v>0</v>
      </c>
      <c r="AB135" s="362">
        <f>_xlfn.XLOOKUP($A135,'Total project cost for DCs'!$A$4:$A$111,'Total project cost for DCs'!AL$4:AL$111,0,0)*_xlfn.XLOOKUP($A135,Drury_beneficiary_allocation!$A$5:$A$104,Drury_beneficiary_allocation!$B$5:$B$104,0,0)</f>
        <v>0</v>
      </c>
      <c r="AC135" s="362">
        <f>_xlfn.XLOOKUP($A135,'Total project cost for DCs'!$A$4:$A$111,'Total project cost for DCs'!AM$4:AM$111,0,0)*_xlfn.XLOOKUP($A135,Drury_beneficiary_allocation!$A$5:$A$104,Drury_beneficiary_allocation!$B$5:$B$104,0,0)</f>
        <v>0</v>
      </c>
      <c r="AD135" s="362">
        <f>_xlfn.XLOOKUP($A135,'Total project cost for DCs'!$A$4:$A$111,'Total project cost for DCs'!AN$4:AN$111,0,0)*_xlfn.XLOOKUP($A135,Drury_beneficiary_allocation!$A$5:$A$104,Drury_beneficiary_allocation!$B$5:$B$104,0,0)</f>
        <v>0</v>
      </c>
      <c r="AE135" s="363">
        <f t="shared" si="20"/>
        <v>0</v>
      </c>
      <c r="AF135" s="349"/>
      <c r="AG135" s="349">
        <f t="shared" si="22"/>
        <v>0</v>
      </c>
      <c r="AH135" s="353">
        <v>0</v>
      </c>
      <c r="AI135" s="354" t="str">
        <f t="shared" si="21"/>
        <v>Collector</v>
      </c>
      <c r="AJ135" s="349"/>
      <c r="AK135" s="349"/>
      <c r="AL135" s="355">
        <f>_xlfn.XLOOKUP(A135,'P1 Date Adjustment'!B:B,'P1 Date Adjustment'!F:F,"not found",0)</f>
        <v>2033</v>
      </c>
      <c r="AM135" s="349">
        <f t="shared" si="23"/>
        <v>0</v>
      </c>
      <c r="AN135" s="360"/>
      <c r="AO135" s="360"/>
    </row>
    <row r="136" spans="1:41" ht="30" x14ac:dyDescent="0.25">
      <c r="A136" s="129" t="s">
        <v>326</v>
      </c>
      <c r="B136" s="358" t="s">
        <v>327</v>
      </c>
      <c r="C136" s="358" t="str">
        <f>_xlfn.XLOOKUP($A136,'Total project cost for DCs'!A:A,'Total project cost for DCs'!C:C,"Not found",0)</f>
        <v>2-lane urban- upgrade existing road layout with active modes on both sides (Under construction)</v>
      </c>
      <c r="D136" s="355" t="s">
        <v>155</v>
      </c>
      <c r="E136" s="355" t="s">
        <v>227</v>
      </c>
      <c r="H136" s="355" t="s">
        <v>827</v>
      </c>
      <c r="I136" s="359">
        <f>_xlfn.XLOOKUP($H136,DC_growth_AGS!$A$665:$A$673,DC_growth_AGS!$O$665:$O$673,"Not found",0)</f>
        <v>0.61831421301771872</v>
      </c>
      <c r="J136" s="355">
        <v>2033</v>
      </c>
      <c r="K136" s="362">
        <f>_xlfn.XLOOKUP($A136,'Total project cost for DCs'!$A$4:$A$111,'Total project cost for DCs'!U$4:U$111,0,0)*_xlfn.XLOOKUP($A136,Drury_beneficiary_allocation!$A$5:$A$104,Drury_beneficiary_allocation!$B$5:$B$104,0,0)</f>
        <v>0</v>
      </c>
      <c r="L136" s="362">
        <f>_xlfn.XLOOKUP($A136,'Total project cost for DCs'!$A$4:$A$111,'Total project cost for DCs'!V$4:V$111,0,0)*_xlfn.XLOOKUP($A136,Drury_beneficiary_allocation!$A$5:$A$104,Drury_beneficiary_allocation!$B$5:$B$104,0,0)</f>
        <v>0</v>
      </c>
      <c r="M136" s="362">
        <f>_xlfn.XLOOKUP($A136,'Total project cost for DCs'!$A$4:$A$111,'Total project cost for DCs'!W$4:W$111,0,0)*_xlfn.XLOOKUP($A136,Drury_beneficiary_allocation!$A$5:$A$104,Drury_beneficiary_allocation!$B$5:$B$104,0,0)</f>
        <v>23886215.047046438</v>
      </c>
      <c r="N136" s="362">
        <f>_xlfn.XLOOKUP($A136,'Total project cost for DCs'!$A$4:$A$111,'Total project cost for DCs'!X$4:X$111,0,0)*_xlfn.XLOOKUP($A136,Drury_beneficiary_allocation!$A$5:$A$104,Drury_beneficiary_allocation!$B$5:$B$104,0,0)</f>
        <v>2053249.5298261745</v>
      </c>
      <c r="O136" s="362">
        <f>_xlfn.XLOOKUP($A136,'Total project cost for DCs'!$A$4:$A$111,'Total project cost for DCs'!Y$4:Y$111,0,0)*_xlfn.XLOOKUP($A136,Drury_beneficiary_allocation!$A$5:$A$104,Drury_beneficiary_allocation!$B$5:$B$104,0,0)</f>
        <v>22048745.028321303</v>
      </c>
      <c r="P136" s="362">
        <f>_xlfn.XLOOKUP($A136,'Total project cost for DCs'!$A$4:$A$111,'Total project cost for DCs'!Z$4:Z$111,0,0)*_xlfn.XLOOKUP($A136,Drury_beneficiary_allocation!$A$5:$A$104,Drury_beneficiary_allocation!$B$5:$B$104,0,0)</f>
        <v>0</v>
      </c>
      <c r="Q136" s="362">
        <f>_xlfn.XLOOKUP($A136,'Total project cost for DCs'!$A$4:$A$111,'Total project cost for DCs'!AA$4:AA$111,0,0)*_xlfn.XLOOKUP($A136,Drury_beneficiary_allocation!$A$5:$A$104,Drury_beneficiary_allocation!$B$5:$B$104,0,0)</f>
        <v>0</v>
      </c>
      <c r="R136" s="362">
        <f>_xlfn.XLOOKUP($A136,'Total project cost for DCs'!$A$4:$A$111,'Total project cost for DCs'!AB$4:AB$111,0,0)*_xlfn.XLOOKUP($A136,Drury_beneficiary_allocation!$A$5:$A$104,Drury_beneficiary_allocation!$B$5:$B$104,0,0)</f>
        <v>0</v>
      </c>
      <c r="S136" s="362">
        <f>_xlfn.XLOOKUP($A136,'Total project cost for DCs'!$A$4:$A$111,'Total project cost for DCs'!AC$4:AC$111,0,0)*_xlfn.XLOOKUP($A136,Drury_beneficiary_allocation!$A$5:$A$104,Drury_beneficiary_allocation!$B$5:$B$104,0,0)</f>
        <v>0</v>
      </c>
      <c r="T136" s="362">
        <f>_xlfn.XLOOKUP($A136,'Total project cost for DCs'!$A$4:$A$111,'Total project cost for DCs'!AD$4:AD$111,0,0)*_xlfn.XLOOKUP($A136,Drury_beneficiary_allocation!$A$5:$A$104,Drury_beneficiary_allocation!$B$5:$B$104,0,0)</f>
        <v>0</v>
      </c>
      <c r="U136" s="362">
        <f>_xlfn.XLOOKUP($A136,'Total project cost for DCs'!$A$4:$A$111,'Total project cost for DCs'!AE$4:AE$111,0,0)*_xlfn.XLOOKUP($A136,Drury_beneficiary_allocation!$A$5:$A$104,Drury_beneficiary_allocation!$B$5:$B$104,0,0)</f>
        <v>0</v>
      </c>
      <c r="V136" s="362">
        <f>_xlfn.XLOOKUP($A136,'Total project cost for DCs'!$A$4:$A$111,'Total project cost for DCs'!AF$4:AF$111,0,0)*_xlfn.XLOOKUP($A136,Drury_beneficiary_allocation!$A$5:$A$104,Drury_beneficiary_allocation!$B$5:$B$104,0,0)</f>
        <v>0</v>
      </c>
      <c r="W136" s="362">
        <f>_xlfn.XLOOKUP($A136,'Total project cost for DCs'!$A$4:$A$111,'Total project cost for DCs'!AG$4:AG$111,0,0)*_xlfn.XLOOKUP($A136,Drury_beneficiary_allocation!$A$5:$A$104,Drury_beneficiary_allocation!$B$5:$B$104,0,0)</f>
        <v>0</v>
      </c>
      <c r="X136" s="362">
        <f>_xlfn.XLOOKUP($A136,'Total project cost for DCs'!$A$4:$A$111,'Total project cost for DCs'!AH$4:AH$111,0,0)*_xlfn.XLOOKUP($A136,Drury_beneficiary_allocation!$A$5:$A$104,Drury_beneficiary_allocation!$B$5:$B$104,0,0)</f>
        <v>0</v>
      </c>
      <c r="Y136" s="362">
        <f>_xlfn.XLOOKUP($A136,'Total project cost for DCs'!$A$4:$A$111,'Total project cost for DCs'!AI$4:AI$111,0,0)*_xlfn.XLOOKUP($A136,Drury_beneficiary_allocation!$A$5:$A$104,Drury_beneficiary_allocation!$B$5:$B$104,0,0)</f>
        <v>0</v>
      </c>
      <c r="Z136" s="362">
        <f>_xlfn.XLOOKUP($A136,'Total project cost for DCs'!$A$4:$A$111,'Total project cost for DCs'!AJ$4:AJ$111,0,0)*_xlfn.XLOOKUP($A136,Drury_beneficiary_allocation!$A$5:$A$104,Drury_beneficiary_allocation!$B$5:$B$104,0,0)</f>
        <v>0</v>
      </c>
      <c r="AA136" s="362">
        <f>_xlfn.XLOOKUP($A136,'Total project cost for DCs'!$A$4:$A$111,'Total project cost for DCs'!AK$4:AK$111,0,0)*_xlfn.XLOOKUP($A136,Drury_beneficiary_allocation!$A$5:$A$104,Drury_beneficiary_allocation!$B$5:$B$104,0,0)</f>
        <v>0</v>
      </c>
      <c r="AB136" s="362">
        <f>_xlfn.XLOOKUP($A136,'Total project cost for DCs'!$A$4:$A$111,'Total project cost for DCs'!AL$4:AL$111,0,0)*_xlfn.XLOOKUP($A136,Drury_beneficiary_allocation!$A$5:$A$104,Drury_beneficiary_allocation!$B$5:$B$104,0,0)</f>
        <v>0</v>
      </c>
      <c r="AC136" s="362">
        <f>_xlfn.XLOOKUP($A136,'Total project cost for DCs'!$A$4:$A$111,'Total project cost for DCs'!AM$4:AM$111,0,0)*_xlfn.XLOOKUP($A136,Drury_beneficiary_allocation!$A$5:$A$104,Drury_beneficiary_allocation!$B$5:$B$104,0,0)</f>
        <v>0</v>
      </c>
      <c r="AD136" s="362">
        <f>_xlfn.XLOOKUP($A136,'Total project cost for DCs'!$A$4:$A$111,'Total project cost for DCs'!AN$4:AN$111,0,0)*_xlfn.XLOOKUP($A136,Drury_beneficiary_allocation!$A$5:$A$104,Drury_beneficiary_allocation!$B$5:$B$104,0,0)</f>
        <v>0</v>
      </c>
      <c r="AE136" s="363">
        <f t="shared" si="20"/>
        <v>47988209.605193913</v>
      </c>
      <c r="AF136" s="349"/>
      <c r="AG136" s="349">
        <f t="shared" si="22"/>
        <v>47988209.605193913</v>
      </c>
      <c r="AH136" s="353">
        <v>0</v>
      </c>
      <c r="AI136" s="354" t="str">
        <f t="shared" si="21"/>
        <v>Arterial</v>
      </c>
      <c r="AJ136" s="349"/>
      <c r="AK136" s="349"/>
      <c r="AL136" s="355">
        <f>_xlfn.XLOOKUP(A136,'P1 Date Adjustment'!B:B,'P1 Date Adjustment'!F:F,"not found",0)</f>
        <v>2033</v>
      </c>
      <c r="AM136" s="349">
        <f t="shared" si="23"/>
        <v>29671792.056164805</v>
      </c>
      <c r="AN136" s="360"/>
      <c r="AO136" s="360"/>
    </row>
    <row r="137" spans="1:41" ht="45" x14ac:dyDescent="0.25">
      <c r="A137" s="129" t="s">
        <v>334</v>
      </c>
      <c r="B137" s="358" t="s">
        <v>335</v>
      </c>
      <c r="C137" s="358" t="str">
        <f>_xlfn.XLOOKUP($A137,'Total project cost for DCs'!A:A,'Total project cost for DCs'!C:C,"Not found",0)</f>
        <v>4-lane urban- upgrade interim 2-lane urban corridor to a 4-lane corridor with active modes on both sides (SGA design)</v>
      </c>
      <c r="D137" s="355" t="s">
        <v>155</v>
      </c>
      <c r="E137" s="355" t="s">
        <v>157</v>
      </c>
      <c r="H137" s="355" t="s">
        <v>827</v>
      </c>
      <c r="I137" s="359">
        <f>_xlfn.XLOOKUP($H137,DC_growth_AGS!$A$665:$A$673,DC_growth_AGS!$O$665:$O$673,"Not found",0)</f>
        <v>0.61831421301771872</v>
      </c>
      <c r="J137" s="355">
        <v>2050</v>
      </c>
      <c r="K137" s="362">
        <f>_xlfn.XLOOKUP($A137,'Total project cost for DCs'!$A$4:$A$111,'Total project cost for DCs'!U$4:U$111,0,0)*_xlfn.XLOOKUP($A137,Drury_beneficiary_allocation!$A$5:$A$104,Drury_beneficiary_allocation!$B$5:$B$104,0,0)</f>
        <v>0</v>
      </c>
      <c r="L137" s="362">
        <f>_xlfn.XLOOKUP($A137,'Total project cost for DCs'!$A$4:$A$111,'Total project cost for DCs'!V$4:V$111,0,0)*_xlfn.XLOOKUP($A137,Drury_beneficiary_allocation!$A$5:$A$104,Drury_beneficiary_allocation!$B$5:$B$104,0,0)</f>
        <v>0</v>
      </c>
      <c r="M137" s="362">
        <f>_xlfn.XLOOKUP($A137,'Total project cost for DCs'!$A$4:$A$111,'Total project cost for DCs'!W$4:W$111,0,0)*_xlfn.XLOOKUP($A137,Drury_beneficiary_allocation!$A$5:$A$104,Drury_beneficiary_allocation!$B$5:$B$104,0,0)</f>
        <v>0</v>
      </c>
      <c r="N137" s="362">
        <f>_xlfn.XLOOKUP($A137,'Total project cost for DCs'!$A$4:$A$111,'Total project cost for DCs'!X$4:X$111,0,0)*_xlfn.XLOOKUP($A137,Drury_beneficiary_allocation!$A$5:$A$104,Drury_beneficiary_allocation!$B$5:$B$104,0,0)</f>
        <v>0</v>
      </c>
      <c r="O137" s="362">
        <f>_xlfn.XLOOKUP($A137,'Total project cost for DCs'!$A$4:$A$111,'Total project cost for DCs'!Y$4:Y$111,0,0)*_xlfn.XLOOKUP($A137,Drury_beneficiary_allocation!$A$5:$A$104,Drury_beneficiary_allocation!$B$5:$B$104,0,0)</f>
        <v>0</v>
      </c>
      <c r="P137" s="362">
        <f>_xlfn.XLOOKUP($A137,'Total project cost for DCs'!$A$4:$A$111,'Total project cost for DCs'!Z$4:Z$111,0,0)*_xlfn.XLOOKUP($A137,Drury_beneficiary_allocation!$A$5:$A$104,Drury_beneficiary_allocation!$B$5:$B$104,0,0)</f>
        <v>0</v>
      </c>
      <c r="Q137" s="362">
        <f>_xlfn.XLOOKUP($A137,'Total project cost for DCs'!$A$4:$A$111,'Total project cost for DCs'!AA$4:AA$111,0,0)*_xlfn.XLOOKUP($A137,Drury_beneficiary_allocation!$A$5:$A$104,Drury_beneficiary_allocation!$B$5:$B$104,0,0)</f>
        <v>0</v>
      </c>
      <c r="R137" s="362">
        <f>_xlfn.XLOOKUP($A137,'Total project cost for DCs'!$A$4:$A$111,'Total project cost for DCs'!AB$4:AB$111,0,0)*_xlfn.XLOOKUP($A137,Drury_beneficiary_allocation!$A$5:$A$104,Drury_beneficiary_allocation!$B$5:$B$104,0,0)</f>
        <v>0</v>
      </c>
      <c r="S137" s="362">
        <f>_xlfn.XLOOKUP($A137,'Total project cost for DCs'!$A$4:$A$111,'Total project cost for DCs'!AC$4:AC$111,0,0)*_xlfn.XLOOKUP($A137,Drury_beneficiary_allocation!$A$5:$A$104,Drury_beneficiary_allocation!$B$5:$B$104,0,0)</f>
        <v>0</v>
      </c>
      <c r="T137" s="362">
        <f>_xlfn.XLOOKUP($A137,'Total project cost for DCs'!$A$4:$A$111,'Total project cost for DCs'!AD$4:AD$111,0,0)*_xlfn.XLOOKUP($A137,Drury_beneficiary_allocation!$A$5:$A$104,Drury_beneficiary_allocation!$B$5:$B$104,0,0)</f>
        <v>0</v>
      </c>
      <c r="U137" s="362">
        <f>_xlfn.XLOOKUP($A137,'Total project cost for DCs'!$A$4:$A$111,'Total project cost for DCs'!AE$4:AE$111,0,0)*_xlfn.XLOOKUP($A137,Drury_beneficiary_allocation!$A$5:$A$104,Drury_beneficiary_allocation!$B$5:$B$104,0,0)</f>
        <v>0</v>
      </c>
      <c r="V137" s="362">
        <f>_xlfn.XLOOKUP($A137,'Total project cost for DCs'!$A$4:$A$111,'Total project cost for DCs'!AF$4:AF$111,0,0)*_xlfn.XLOOKUP($A137,Drury_beneficiary_allocation!$A$5:$A$104,Drury_beneficiary_allocation!$B$5:$B$104,0,0)</f>
        <v>0</v>
      </c>
      <c r="W137" s="362">
        <f>_xlfn.XLOOKUP($A137,'Total project cost for DCs'!$A$4:$A$111,'Total project cost for DCs'!AG$4:AG$111,0,0)*_xlfn.XLOOKUP($A137,Drury_beneficiary_allocation!$A$5:$A$104,Drury_beneficiary_allocation!$B$5:$B$104,0,0)</f>
        <v>0</v>
      </c>
      <c r="X137" s="362">
        <f>_xlfn.XLOOKUP($A137,'Total project cost for DCs'!$A$4:$A$111,'Total project cost for DCs'!AH$4:AH$111,0,0)*_xlfn.XLOOKUP($A137,Drury_beneficiary_allocation!$A$5:$A$104,Drury_beneficiary_allocation!$B$5:$B$104,0,0)</f>
        <v>37246605.274359077</v>
      </c>
      <c r="Y137" s="362">
        <f>_xlfn.XLOOKUP($A137,'Total project cost for DCs'!$A$4:$A$111,'Total project cost for DCs'!AI$4:AI$111,0,0)*_xlfn.XLOOKUP($A137,Drury_beneficiary_allocation!$A$5:$A$104,Drury_beneficiary_allocation!$B$5:$B$104,0,0)</f>
        <v>2233436.7863628189</v>
      </c>
      <c r="Z137" s="362">
        <f>_xlfn.XLOOKUP($A137,'Total project cost for DCs'!$A$4:$A$111,'Total project cost for DCs'!AJ$4:AJ$111,0,0)*_xlfn.XLOOKUP($A137,Drury_beneficiary_allocation!$A$5:$A$104,Drury_beneficiary_allocation!$B$5:$B$104,0,0)</f>
        <v>22817399.328606114</v>
      </c>
      <c r="AA137" s="362">
        <f>_xlfn.XLOOKUP($A137,'Total project cost for DCs'!$A$4:$A$111,'Total project cost for DCs'!AK$4:AK$111,0,0)*_xlfn.XLOOKUP($A137,Drury_beneficiary_allocation!$A$5:$A$104,Drury_beneficiary_allocation!$B$5:$B$104,0,0)</f>
        <v>0</v>
      </c>
      <c r="AB137" s="362">
        <f>_xlfn.XLOOKUP($A137,'Total project cost for DCs'!$A$4:$A$111,'Total project cost for DCs'!AL$4:AL$111,0,0)*_xlfn.XLOOKUP($A137,Drury_beneficiary_allocation!$A$5:$A$104,Drury_beneficiary_allocation!$B$5:$B$104,0,0)</f>
        <v>0</v>
      </c>
      <c r="AC137" s="362">
        <f>_xlfn.XLOOKUP($A137,'Total project cost for DCs'!$A$4:$A$111,'Total project cost for DCs'!AM$4:AM$111,0,0)*_xlfn.XLOOKUP($A137,Drury_beneficiary_allocation!$A$5:$A$104,Drury_beneficiary_allocation!$B$5:$B$104,0,0)</f>
        <v>0</v>
      </c>
      <c r="AD137" s="362">
        <f>_xlfn.XLOOKUP($A137,'Total project cost for DCs'!$A$4:$A$111,'Total project cost for DCs'!AN$4:AN$111,0,0)*_xlfn.XLOOKUP($A137,Drury_beneficiary_allocation!$A$5:$A$104,Drury_beneficiary_allocation!$B$5:$B$104,0,0)</f>
        <v>0</v>
      </c>
      <c r="AE137" s="363">
        <f t="shared" si="20"/>
        <v>62297441.38932801</v>
      </c>
      <c r="AF137" s="349"/>
      <c r="AG137" s="349">
        <f t="shared" si="22"/>
        <v>62297441.38932801</v>
      </c>
      <c r="AH137" s="353">
        <v>0</v>
      </c>
      <c r="AI137" s="354" t="str">
        <f t="shared" si="21"/>
        <v>Arterial</v>
      </c>
      <c r="AJ137" s="349"/>
      <c r="AK137" s="349"/>
      <c r="AL137" s="355">
        <f>_xlfn.XLOOKUP(A137,'P1 Date Adjustment'!B:B,'P1 Date Adjustment'!F:F,"not found",0)</f>
        <v>2050</v>
      </c>
      <c r="AM137" s="349">
        <f t="shared" si="23"/>
        <v>38519393.445659809</v>
      </c>
      <c r="AN137" s="360"/>
      <c r="AO137" s="360"/>
    </row>
    <row r="138" spans="1:41" ht="30" x14ac:dyDescent="0.25">
      <c r="A138" s="129" t="s">
        <v>342</v>
      </c>
      <c r="B138" s="358" t="s">
        <v>343</v>
      </c>
      <c r="C138" s="358" t="str">
        <f>_xlfn.XLOOKUP($A138,'Total project cost for DCs'!A:A,'Total project cost for DCs'!C:C,"Not found",0)</f>
        <v>Upgrade interim 2-lane bridges (3No. to 4 lane bridges with active modes on both sides (SGA design)</v>
      </c>
      <c r="D138" s="355" t="s">
        <v>155</v>
      </c>
      <c r="E138" s="355" t="s">
        <v>345</v>
      </c>
      <c r="H138" s="355" t="s">
        <v>827</v>
      </c>
      <c r="I138" s="359">
        <f>_xlfn.XLOOKUP($H138,DC_growth_AGS!$A$665:$A$673,DC_growth_AGS!$O$665:$O$673,"Not found",0)</f>
        <v>0.61831421301771872</v>
      </c>
      <c r="J138" s="355">
        <v>2050</v>
      </c>
      <c r="K138" s="362">
        <f>_xlfn.XLOOKUP($A138,'Total project cost for DCs'!$A$4:$A$111,'Total project cost for DCs'!U$4:U$111,0,0)*_xlfn.XLOOKUP($A138,Drury_beneficiary_allocation!$A$5:$A$104,Drury_beneficiary_allocation!$B$5:$B$104,0,0)</f>
        <v>0</v>
      </c>
      <c r="L138" s="362">
        <f>_xlfn.XLOOKUP($A138,'Total project cost for DCs'!$A$4:$A$111,'Total project cost for DCs'!V$4:V$111,0,0)*_xlfn.XLOOKUP($A138,Drury_beneficiary_allocation!$A$5:$A$104,Drury_beneficiary_allocation!$B$5:$B$104,0,0)</f>
        <v>0</v>
      </c>
      <c r="M138" s="362">
        <f>_xlfn.XLOOKUP($A138,'Total project cost for DCs'!$A$4:$A$111,'Total project cost for DCs'!W$4:W$111,0,0)*_xlfn.XLOOKUP($A138,Drury_beneficiary_allocation!$A$5:$A$104,Drury_beneficiary_allocation!$B$5:$B$104,0,0)</f>
        <v>0</v>
      </c>
      <c r="N138" s="362">
        <f>_xlfn.XLOOKUP($A138,'Total project cost for DCs'!$A$4:$A$111,'Total project cost for DCs'!X$4:X$111,0,0)*_xlfn.XLOOKUP($A138,Drury_beneficiary_allocation!$A$5:$A$104,Drury_beneficiary_allocation!$B$5:$B$104,0,0)</f>
        <v>0</v>
      </c>
      <c r="O138" s="362">
        <f>_xlfn.XLOOKUP($A138,'Total project cost for DCs'!$A$4:$A$111,'Total project cost for DCs'!Y$4:Y$111,0,0)*_xlfn.XLOOKUP($A138,Drury_beneficiary_allocation!$A$5:$A$104,Drury_beneficiary_allocation!$B$5:$B$104,0,0)</f>
        <v>0</v>
      </c>
      <c r="P138" s="362">
        <f>_xlfn.XLOOKUP($A138,'Total project cost for DCs'!$A$4:$A$111,'Total project cost for DCs'!Z$4:Z$111,0,0)*_xlfn.XLOOKUP($A138,Drury_beneficiary_allocation!$A$5:$A$104,Drury_beneficiary_allocation!$B$5:$B$104,0,0)</f>
        <v>0</v>
      </c>
      <c r="Q138" s="362">
        <f>_xlfn.XLOOKUP($A138,'Total project cost for DCs'!$A$4:$A$111,'Total project cost for DCs'!AA$4:AA$111,0,0)*_xlfn.XLOOKUP($A138,Drury_beneficiary_allocation!$A$5:$A$104,Drury_beneficiary_allocation!$B$5:$B$104,0,0)</f>
        <v>0</v>
      </c>
      <c r="R138" s="362">
        <f>_xlfn.XLOOKUP($A138,'Total project cost for DCs'!$A$4:$A$111,'Total project cost for DCs'!AB$4:AB$111,0,0)*_xlfn.XLOOKUP($A138,Drury_beneficiary_allocation!$A$5:$A$104,Drury_beneficiary_allocation!$B$5:$B$104,0,0)</f>
        <v>0</v>
      </c>
      <c r="S138" s="362">
        <f>_xlfn.XLOOKUP($A138,'Total project cost for DCs'!$A$4:$A$111,'Total project cost for DCs'!AC$4:AC$111,0,0)*_xlfn.XLOOKUP($A138,Drury_beneficiary_allocation!$A$5:$A$104,Drury_beneficiary_allocation!$B$5:$B$104,0,0)</f>
        <v>0</v>
      </c>
      <c r="T138" s="362">
        <f>_xlfn.XLOOKUP($A138,'Total project cost for DCs'!$A$4:$A$111,'Total project cost for DCs'!AD$4:AD$111,0,0)*_xlfn.XLOOKUP($A138,Drury_beneficiary_allocation!$A$5:$A$104,Drury_beneficiary_allocation!$B$5:$B$104,0,0)</f>
        <v>0</v>
      </c>
      <c r="U138" s="362">
        <f>_xlfn.XLOOKUP($A138,'Total project cost for DCs'!$A$4:$A$111,'Total project cost for DCs'!AE$4:AE$111,0,0)*_xlfn.XLOOKUP($A138,Drury_beneficiary_allocation!$A$5:$A$104,Drury_beneficiary_allocation!$B$5:$B$104,0,0)</f>
        <v>0</v>
      </c>
      <c r="V138" s="362">
        <f>_xlfn.XLOOKUP($A138,'Total project cost for DCs'!$A$4:$A$111,'Total project cost for DCs'!AF$4:AF$111,0,0)*_xlfn.XLOOKUP($A138,Drury_beneficiary_allocation!$A$5:$A$104,Drury_beneficiary_allocation!$B$5:$B$104,0,0)</f>
        <v>0</v>
      </c>
      <c r="W138" s="362">
        <f>_xlfn.XLOOKUP($A138,'Total project cost for DCs'!$A$4:$A$111,'Total project cost for DCs'!AG$4:AG$111,0,0)*_xlfn.XLOOKUP($A138,Drury_beneficiary_allocation!$A$5:$A$104,Drury_beneficiary_allocation!$B$5:$B$104,0,0)</f>
        <v>0</v>
      </c>
      <c r="X138" s="362">
        <f>_xlfn.XLOOKUP($A138,'Total project cost for DCs'!$A$4:$A$111,'Total project cost for DCs'!AH$4:AH$111,0,0)*_xlfn.XLOOKUP($A138,Drury_beneficiary_allocation!$A$5:$A$104,Drury_beneficiary_allocation!$B$5:$B$104,0,0)</f>
        <v>0</v>
      </c>
      <c r="Y138" s="362">
        <f>_xlfn.XLOOKUP($A138,'Total project cost for DCs'!$A$4:$A$111,'Total project cost for DCs'!AI$4:AI$111,0,0)*_xlfn.XLOOKUP($A138,Drury_beneficiary_allocation!$A$5:$A$104,Drury_beneficiary_allocation!$B$5:$B$104,0,0)</f>
        <v>2376370.5234132363</v>
      </c>
      <c r="Z138" s="362">
        <f>_xlfn.XLOOKUP($A138,'Total project cost for DCs'!$A$4:$A$111,'Total project cost for DCs'!AJ$4:AJ$111,0,0)*_xlfn.XLOOKUP($A138,Drury_beneficiary_allocation!$A$5:$A$104,Drury_beneficiary_allocation!$B$5:$B$104,0,0)</f>
        <v>24277649.368241459</v>
      </c>
      <c r="AA138" s="362">
        <f>_xlfn.XLOOKUP($A138,'Total project cost for DCs'!$A$4:$A$111,'Total project cost for DCs'!AK$4:AK$111,0,0)*_xlfn.XLOOKUP($A138,Drury_beneficiary_allocation!$A$5:$A$104,Drury_beneficiary_allocation!$B$5:$B$104,0,0)</f>
        <v>0</v>
      </c>
      <c r="AB138" s="362">
        <f>_xlfn.XLOOKUP($A138,'Total project cost for DCs'!$A$4:$A$111,'Total project cost for DCs'!AL$4:AL$111,0,0)*_xlfn.XLOOKUP($A138,Drury_beneficiary_allocation!$A$5:$A$104,Drury_beneficiary_allocation!$B$5:$B$104,0,0)</f>
        <v>0</v>
      </c>
      <c r="AC138" s="362">
        <f>_xlfn.XLOOKUP($A138,'Total project cost for DCs'!$A$4:$A$111,'Total project cost for DCs'!AM$4:AM$111,0,0)*_xlfn.XLOOKUP($A138,Drury_beneficiary_allocation!$A$5:$A$104,Drury_beneficiary_allocation!$B$5:$B$104,0,0)</f>
        <v>0</v>
      </c>
      <c r="AD138" s="362">
        <f>_xlfn.XLOOKUP($A138,'Total project cost for DCs'!$A$4:$A$111,'Total project cost for DCs'!AN$4:AN$111,0,0)*_xlfn.XLOOKUP($A138,Drury_beneficiary_allocation!$A$5:$A$104,Drury_beneficiary_allocation!$B$5:$B$104,0,0)</f>
        <v>0</v>
      </c>
      <c r="AE138" s="363">
        <f t="shared" si="20"/>
        <v>26654019.891654696</v>
      </c>
      <c r="AF138" s="349"/>
      <c r="AG138" s="349">
        <f t="shared" si="22"/>
        <v>26654019.891654696</v>
      </c>
      <c r="AH138" s="353">
        <v>0</v>
      </c>
      <c r="AI138" s="354" t="str">
        <f t="shared" si="21"/>
        <v>Arterial</v>
      </c>
      <c r="AJ138" s="349"/>
      <c r="AK138" s="349"/>
      <c r="AL138" s="355">
        <f>_xlfn.XLOOKUP(A138,'P1 Date Adjustment'!B:B,'P1 Date Adjustment'!F:F,"not found",0)</f>
        <v>2050</v>
      </c>
      <c r="AM138" s="349">
        <f t="shared" si="23"/>
        <v>16480559.333067093</v>
      </c>
      <c r="AN138" s="360"/>
      <c r="AO138" s="360"/>
    </row>
    <row r="139" spans="1:41" ht="30" x14ac:dyDescent="0.25">
      <c r="A139" s="129" t="s">
        <v>346</v>
      </c>
      <c r="B139" s="358" t="s">
        <v>347</v>
      </c>
      <c r="C139" s="358" t="str">
        <f>_xlfn.XLOOKUP($A139,'Total project cost for DCs'!A:A,'Total project cost for DCs'!C:C,"Not found",0)</f>
        <v>2-lane urban- new road layout with active modes on both sides (TDM)</v>
      </c>
      <c r="D139" s="355" t="s">
        <v>155</v>
      </c>
      <c r="E139" s="355" t="s">
        <v>227</v>
      </c>
      <c r="H139" s="355" t="s">
        <v>827</v>
      </c>
      <c r="I139" s="359">
        <f>_xlfn.XLOOKUP($H139,DC_growth_AGS!$A$665:$A$673,DC_growth_AGS!$O$665:$O$673,"Not found",0)</f>
        <v>0.61831421301771872</v>
      </c>
      <c r="J139" s="355">
        <v>2044</v>
      </c>
      <c r="K139" s="362">
        <f>_xlfn.XLOOKUP($A139,'Total project cost for DCs'!$A$4:$A$111,'Total project cost for DCs'!U$4:U$111,0,0)*_xlfn.XLOOKUP($A139,Drury_beneficiary_allocation!$A$5:$A$104,Drury_beneficiary_allocation!$B$5:$B$104,0,0)</f>
        <v>0</v>
      </c>
      <c r="L139" s="362">
        <f>_xlfn.XLOOKUP($A139,'Total project cost for DCs'!$A$4:$A$111,'Total project cost for DCs'!V$4:V$111,0,0)*_xlfn.XLOOKUP($A139,Drury_beneficiary_allocation!$A$5:$A$104,Drury_beneficiary_allocation!$B$5:$B$104,0,0)</f>
        <v>0</v>
      </c>
      <c r="M139" s="362">
        <f>_xlfn.XLOOKUP($A139,'Total project cost for DCs'!$A$4:$A$111,'Total project cost for DCs'!W$4:W$111,0,0)*_xlfn.XLOOKUP($A139,Drury_beneficiary_allocation!$A$5:$A$104,Drury_beneficiary_allocation!$B$5:$B$104,0,0)</f>
        <v>0</v>
      </c>
      <c r="N139" s="362">
        <f>_xlfn.XLOOKUP($A139,'Total project cost for DCs'!$A$4:$A$111,'Total project cost for DCs'!X$4:X$111,0,0)*_xlfn.XLOOKUP($A139,Drury_beneficiary_allocation!$A$5:$A$104,Drury_beneficiary_allocation!$B$5:$B$104,0,0)</f>
        <v>0</v>
      </c>
      <c r="O139" s="362">
        <f>_xlfn.XLOOKUP($A139,'Total project cost for DCs'!$A$4:$A$111,'Total project cost for DCs'!Y$4:Y$111,0,0)*_xlfn.XLOOKUP($A139,Drury_beneficiary_allocation!$A$5:$A$104,Drury_beneficiary_allocation!$B$5:$B$104,0,0)</f>
        <v>0</v>
      </c>
      <c r="P139" s="362">
        <f>_xlfn.XLOOKUP($A139,'Total project cost for DCs'!$A$4:$A$111,'Total project cost for DCs'!Z$4:Z$111,0,0)*_xlfn.XLOOKUP($A139,Drury_beneficiary_allocation!$A$5:$A$104,Drury_beneficiary_allocation!$B$5:$B$104,0,0)</f>
        <v>0</v>
      </c>
      <c r="Q139" s="362">
        <f>_xlfn.XLOOKUP($A139,'Total project cost for DCs'!$A$4:$A$111,'Total project cost for DCs'!AA$4:AA$111,0,0)*_xlfn.XLOOKUP($A139,Drury_beneficiary_allocation!$A$5:$A$104,Drury_beneficiary_allocation!$B$5:$B$104,0,0)</f>
        <v>0</v>
      </c>
      <c r="R139" s="362">
        <f>_xlfn.XLOOKUP($A139,'Total project cost for DCs'!$A$4:$A$111,'Total project cost for DCs'!AB$4:AB$111,0,0)*_xlfn.XLOOKUP($A139,Drury_beneficiary_allocation!$A$5:$A$104,Drury_beneficiary_allocation!$B$5:$B$104,0,0)</f>
        <v>3018227.5881256284</v>
      </c>
      <c r="S139" s="362">
        <f>_xlfn.XLOOKUP($A139,'Total project cost for DCs'!$A$4:$A$111,'Total project cost for DCs'!AC$4:AC$111,0,0)*_xlfn.XLOOKUP($A139,Drury_beneficiary_allocation!$A$5:$A$104,Drury_beneficiary_allocation!$B$5:$B$104,0,0)</f>
        <v>95074.439915575989</v>
      </c>
      <c r="T139" s="362">
        <f>_xlfn.XLOOKUP($A139,'Total project cost for DCs'!$A$4:$A$111,'Total project cost for DCs'!AD$4:AD$111,0,0)*_xlfn.XLOOKUP($A139,Drury_beneficiary_allocation!$A$5:$A$104,Drury_beneficiary_allocation!$B$5:$B$104,0,0)</f>
        <v>1130085.4296677988</v>
      </c>
      <c r="U139" s="362">
        <f>_xlfn.XLOOKUP($A139,'Total project cost for DCs'!$A$4:$A$111,'Total project cost for DCs'!AE$4:AE$111,0,0)*_xlfn.XLOOKUP($A139,Drury_beneficiary_allocation!$A$5:$A$104,Drury_beneficiary_allocation!$B$5:$B$104,0,0)</f>
        <v>0</v>
      </c>
      <c r="V139" s="362">
        <f>_xlfn.XLOOKUP($A139,'Total project cost for DCs'!$A$4:$A$111,'Total project cost for DCs'!AF$4:AF$111,0,0)*_xlfn.XLOOKUP($A139,Drury_beneficiary_allocation!$A$5:$A$104,Drury_beneficiary_allocation!$B$5:$B$104,0,0)</f>
        <v>0</v>
      </c>
      <c r="W139" s="362">
        <f>_xlfn.XLOOKUP($A139,'Total project cost for DCs'!$A$4:$A$111,'Total project cost for DCs'!AG$4:AG$111,0,0)*_xlfn.XLOOKUP($A139,Drury_beneficiary_allocation!$A$5:$A$104,Drury_beneficiary_allocation!$B$5:$B$104,0,0)</f>
        <v>0</v>
      </c>
      <c r="X139" s="362">
        <f>_xlfn.XLOOKUP($A139,'Total project cost for DCs'!$A$4:$A$111,'Total project cost for DCs'!AH$4:AH$111,0,0)*_xlfn.XLOOKUP($A139,Drury_beneficiary_allocation!$A$5:$A$104,Drury_beneficiary_allocation!$B$5:$B$104,0,0)</f>
        <v>0</v>
      </c>
      <c r="Y139" s="362">
        <f>_xlfn.XLOOKUP($A139,'Total project cost for DCs'!$A$4:$A$111,'Total project cost for DCs'!AI$4:AI$111,0,0)*_xlfn.XLOOKUP($A139,Drury_beneficiary_allocation!$A$5:$A$104,Drury_beneficiary_allocation!$B$5:$B$104,0,0)</f>
        <v>0</v>
      </c>
      <c r="Z139" s="362">
        <f>_xlfn.XLOOKUP($A139,'Total project cost for DCs'!$A$4:$A$111,'Total project cost for DCs'!AJ$4:AJ$111,0,0)*_xlfn.XLOOKUP($A139,Drury_beneficiary_allocation!$A$5:$A$104,Drury_beneficiary_allocation!$B$5:$B$104,0,0)</f>
        <v>0</v>
      </c>
      <c r="AA139" s="362">
        <f>_xlfn.XLOOKUP($A139,'Total project cost for DCs'!$A$4:$A$111,'Total project cost for DCs'!AK$4:AK$111,0,0)*_xlfn.XLOOKUP($A139,Drury_beneficiary_allocation!$A$5:$A$104,Drury_beneficiary_allocation!$B$5:$B$104,0,0)</f>
        <v>0</v>
      </c>
      <c r="AB139" s="362">
        <f>_xlfn.XLOOKUP($A139,'Total project cost for DCs'!$A$4:$A$111,'Total project cost for DCs'!AL$4:AL$111,0,0)*_xlfn.XLOOKUP($A139,Drury_beneficiary_allocation!$A$5:$A$104,Drury_beneficiary_allocation!$B$5:$B$104,0,0)</f>
        <v>0</v>
      </c>
      <c r="AC139" s="362">
        <f>_xlfn.XLOOKUP($A139,'Total project cost for DCs'!$A$4:$A$111,'Total project cost for DCs'!AM$4:AM$111,0,0)*_xlfn.XLOOKUP($A139,Drury_beneficiary_allocation!$A$5:$A$104,Drury_beneficiary_allocation!$B$5:$B$104,0,0)</f>
        <v>0</v>
      </c>
      <c r="AD139" s="362">
        <f>_xlfn.XLOOKUP($A139,'Total project cost for DCs'!$A$4:$A$111,'Total project cost for DCs'!AN$4:AN$111,0,0)*_xlfn.XLOOKUP($A139,Drury_beneficiary_allocation!$A$5:$A$104,Drury_beneficiary_allocation!$B$5:$B$104,0,0)</f>
        <v>0</v>
      </c>
      <c r="AE139" s="363">
        <f t="shared" si="20"/>
        <v>4243387.4577090032</v>
      </c>
      <c r="AF139" s="349"/>
      <c r="AG139" s="349">
        <f t="shared" si="22"/>
        <v>4243387.4577090032</v>
      </c>
      <c r="AH139" s="353">
        <v>0</v>
      </c>
      <c r="AI139" s="354" t="str">
        <f t="shared" si="21"/>
        <v>Arterial</v>
      </c>
      <c r="AJ139" s="349"/>
      <c r="AK139" s="349"/>
      <c r="AL139" s="355">
        <f>_xlfn.XLOOKUP(A139,'P1 Date Adjustment'!B:B,'P1 Date Adjustment'!F:F,"not found",0)</f>
        <v>2044</v>
      </c>
      <c r="AM139" s="349">
        <f t="shared" si="23"/>
        <v>2623746.7764426004</v>
      </c>
      <c r="AN139" s="360"/>
      <c r="AO139" s="360"/>
    </row>
    <row r="140" spans="1:41" x14ac:dyDescent="0.25">
      <c r="A140" s="129" t="s">
        <v>348</v>
      </c>
      <c r="B140" s="358" t="s">
        <v>347</v>
      </c>
      <c r="C140" s="358" t="str">
        <f>_xlfn.XLOOKUP($A140,'Total project cost for DCs'!A:A,'Total project cost for DCs'!C:C,"Not found",0)</f>
        <v>2-lane urban- bridge construction</v>
      </c>
      <c r="D140" s="355" t="s">
        <v>155</v>
      </c>
      <c r="E140" s="355" t="s">
        <v>345</v>
      </c>
      <c r="H140" s="355" t="s">
        <v>827</v>
      </c>
      <c r="I140" s="359">
        <f>_xlfn.XLOOKUP($H140,DC_growth_AGS!$A$665:$A$673,DC_growth_AGS!$O$665:$O$673,"Not found",0)</f>
        <v>0.61831421301771872</v>
      </c>
      <c r="J140" s="355">
        <v>2044</v>
      </c>
      <c r="K140" s="362">
        <f>_xlfn.XLOOKUP($A140,'Total project cost for DCs'!$A$4:$A$111,'Total project cost for DCs'!U$4:U$111,0,0)*_xlfn.XLOOKUP($A140,Drury_beneficiary_allocation!$A$5:$A$104,Drury_beneficiary_allocation!$B$5:$B$104,0,0)</f>
        <v>0</v>
      </c>
      <c r="L140" s="362">
        <f>_xlfn.XLOOKUP($A140,'Total project cost for DCs'!$A$4:$A$111,'Total project cost for DCs'!V$4:V$111,0,0)*_xlfn.XLOOKUP($A140,Drury_beneficiary_allocation!$A$5:$A$104,Drury_beneficiary_allocation!$B$5:$B$104,0,0)</f>
        <v>0</v>
      </c>
      <c r="M140" s="362">
        <f>_xlfn.XLOOKUP($A140,'Total project cost for DCs'!$A$4:$A$111,'Total project cost for DCs'!W$4:W$111,0,0)*_xlfn.XLOOKUP($A140,Drury_beneficiary_allocation!$A$5:$A$104,Drury_beneficiary_allocation!$B$5:$B$104,0,0)</f>
        <v>0</v>
      </c>
      <c r="N140" s="362">
        <f>_xlfn.XLOOKUP($A140,'Total project cost for DCs'!$A$4:$A$111,'Total project cost for DCs'!X$4:X$111,0,0)*_xlfn.XLOOKUP($A140,Drury_beneficiary_allocation!$A$5:$A$104,Drury_beneficiary_allocation!$B$5:$B$104,0,0)</f>
        <v>0</v>
      </c>
      <c r="O140" s="362">
        <f>_xlfn.XLOOKUP($A140,'Total project cost for DCs'!$A$4:$A$111,'Total project cost for DCs'!Y$4:Y$111,0,0)*_xlfn.XLOOKUP($A140,Drury_beneficiary_allocation!$A$5:$A$104,Drury_beneficiary_allocation!$B$5:$B$104,0,0)</f>
        <v>0</v>
      </c>
      <c r="P140" s="362">
        <f>_xlfn.XLOOKUP($A140,'Total project cost for DCs'!$A$4:$A$111,'Total project cost for DCs'!Z$4:Z$111,0,0)*_xlfn.XLOOKUP($A140,Drury_beneficiary_allocation!$A$5:$A$104,Drury_beneficiary_allocation!$B$5:$B$104,0,0)</f>
        <v>0</v>
      </c>
      <c r="Q140" s="362">
        <f>_xlfn.XLOOKUP($A140,'Total project cost for DCs'!$A$4:$A$111,'Total project cost for DCs'!AA$4:AA$111,0,0)*_xlfn.XLOOKUP($A140,Drury_beneficiary_allocation!$A$5:$A$104,Drury_beneficiary_allocation!$B$5:$B$104,0,0)</f>
        <v>0</v>
      </c>
      <c r="R140" s="362">
        <f>_xlfn.XLOOKUP($A140,'Total project cost for DCs'!$A$4:$A$111,'Total project cost for DCs'!AB$4:AB$111,0,0)*_xlfn.XLOOKUP($A140,Drury_beneficiary_allocation!$A$5:$A$104,Drury_beneficiary_allocation!$B$5:$B$104,0,0)</f>
        <v>0</v>
      </c>
      <c r="S140" s="362">
        <f>_xlfn.XLOOKUP($A140,'Total project cost for DCs'!$A$4:$A$111,'Total project cost for DCs'!AC$4:AC$111,0,0)*_xlfn.XLOOKUP($A140,Drury_beneficiary_allocation!$A$5:$A$104,Drury_beneficiary_allocation!$B$5:$B$104,0,0)</f>
        <v>261008.99197017262</v>
      </c>
      <c r="T140" s="362">
        <f>_xlfn.XLOOKUP($A140,'Total project cost for DCs'!$A$4:$A$111,'Total project cost for DCs'!AD$4:AD$111,0,0)*_xlfn.XLOOKUP($A140,Drury_beneficiary_allocation!$A$5:$A$104,Drury_beneficiary_allocation!$B$5:$B$104,0,0)</f>
        <v>2666539.0462378212</v>
      </c>
      <c r="U140" s="362">
        <f>_xlfn.XLOOKUP($A140,'Total project cost for DCs'!$A$4:$A$111,'Total project cost for DCs'!AE$4:AE$111,0,0)*_xlfn.XLOOKUP($A140,Drury_beneficiary_allocation!$A$5:$A$104,Drury_beneficiary_allocation!$B$5:$B$104,0,0)</f>
        <v>0</v>
      </c>
      <c r="V140" s="362">
        <f>_xlfn.XLOOKUP($A140,'Total project cost for DCs'!$A$4:$A$111,'Total project cost for DCs'!AF$4:AF$111,0,0)*_xlfn.XLOOKUP($A140,Drury_beneficiary_allocation!$A$5:$A$104,Drury_beneficiary_allocation!$B$5:$B$104,0,0)</f>
        <v>0</v>
      </c>
      <c r="W140" s="362">
        <f>_xlfn.XLOOKUP($A140,'Total project cost for DCs'!$A$4:$A$111,'Total project cost for DCs'!AG$4:AG$111,0,0)*_xlfn.XLOOKUP($A140,Drury_beneficiary_allocation!$A$5:$A$104,Drury_beneficiary_allocation!$B$5:$B$104,0,0)</f>
        <v>0</v>
      </c>
      <c r="X140" s="362">
        <f>_xlfn.XLOOKUP($A140,'Total project cost for DCs'!$A$4:$A$111,'Total project cost for DCs'!AH$4:AH$111,0,0)*_xlfn.XLOOKUP($A140,Drury_beneficiary_allocation!$A$5:$A$104,Drury_beneficiary_allocation!$B$5:$B$104,0,0)</f>
        <v>0</v>
      </c>
      <c r="Y140" s="362">
        <f>_xlfn.XLOOKUP($A140,'Total project cost for DCs'!$A$4:$A$111,'Total project cost for DCs'!AI$4:AI$111,0,0)*_xlfn.XLOOKUP($A140,Drury_beneficiary_allocation!$A$5:$A$104,Drury_beneficiary_allocation!$B$5:$B$104,0,0)</f>
        <v>0</v>
      </c>
      <c r="Z140" s="362">
        <f>_xlfn.XLOOKUP($A140,'Total project cost for DCs'!$A$4:$A$111,'Total project cost for DCs'!AJ$4:AJ$111,0,0)*_xlfn.XLOOKUP($A140,Drury_beneficiary_allocation!$A$5:$A$104,Drury_beneficiary_allocation!$B$5:$B$104,0,0)</f>
        <v>0</v>
      </c>
      <c r="AA140" s="362">
        <f>_xlfn.XLOOKUP($A140,'Total project cost for DCs'!$A$4:$A$111,'Total project cost for DCs'!AK$4:AK$111,0,0)*_xlfn.XLOOKUP($A140,Drury_beneficiary_allocation!$A$5:$A$104,Drury_beneficiary_allocation!$B$5:$B$104,0,0)</f>
        <v>0</v>
      </c>
      <c r="AB140" s="362">
        <f>_xlfn.XLOOKUP($A140,'Total project cost for DCs'!$A$4:$A$111,'Total project cost for DCs'!AL$4:AL$111,0,0)*_xlfn.XLOOKUP($A140,Drury_beneficiary_allocation!$A$5:$A$104,Drury_beneficiary_allocation!$B$5:$B$104,0,0)</f>
        <v>0</v>
      </c>
      <c r="AC140" s="362">
        <f>_xlfn.XLOOKUP($A140,'Total project cost for DCs'!$A$4:$A$111,'Total project cost for DCs'!AM$4:AM$111,0,0)*_xlfn.XLOOKUP($A140,Drury_beneficiary_allocation!$A$5:$A$104,Drury_beneficiary_allocation!$B$5:$B$104,0,0)</f>
        <v>0</v>
      </c>
      <c r="AD140" s="362">
        <f>_xlfn.XLOOKUP($A140,'Total project cost for DCs'!$A$4:$A$111,'Total project cost for DCs'!AN$4:AN$111,0,0)*_xlfn.XLOOKUP($A140,Drury_beneficiary_allocation!$A$5:$A$104,Drury_beneficiary_allocation!$B$5:$B$104,0,0)</f>
        <v>0</v>
      </c>
      <c r="AE140" s="363">
        <f t="shared" si="20"/>
        <v>2927548.0382079938</v>
      </c>
      <c r="AF140" s="349"/>
      <c r="AG140" s="349">
        <f t="shared" si="22"/>
        <v>2927548.0382079938</v>
      </c>
      <c r="AH140" s="353">
        <v>0</v>
      </c>
      <c r="AI140" s="354" t="str">
        <f t="shared" si="21"/>
        <v>Arterial</v>
      </c>
      <c r="AJ140" s="349"/>
      <c r="AK140" s="349"/>
      <c r="AL140" s="355">
        <f>_xlfn.XLOOKUP(A140,'P1 Date Adjustment'!B:B,'P1 Date Adjustment'!F:F,"not found",0)</f>
        <v>2044</v>
      </c>
      <c r="AM140" s="349">
        <f t="shared" si="23"/>
        <v>1810144.5613161421</v>
      </c>
      <c r="AN140" s="360"/>
      <c r="AO140" s="360"/>
    </row>
    <row r="141" spans="1:41" ht="30" x14ac:dyDescent="0.25">
      <c r="A141" s="129" t="s">
        <v>350</v>
      </c>
      <c r="B141" s="358" t="s">
        <v>347</v>
      </c>
      <c r="C141" s="358" t="str">
        <f>_xlfn.XLOOKUP($A141,'Total project cost for DCs'!A:A,'Total project cost for DCs'!C:C,"Not found",0)</f>
        <v>4-lane urban- upgrade 2-lane urban with active modes on both sides (SGA design)</v>
      </c>
      <c r="D141" s="355" t="s">
        <v>155</v>
      </c>
      <c r="E141" s="355" t="s">
        <v>231</v>
      </c>
      <c r="H141" s="355" t="s">
        <v>827</v>
      </c>
      <c r="I141" s="359">
        <f>_xlfn.XLOOKUP($H141,DC_growth_AGS!$A$665:$A$673,DC_growth_AGS!$O$665:$O$673,"Not found",0)</f>
        <v>0.61831421301771872</v>
      </c>
      <c r="J141" s="355">
        <v>2049</v>
      </c>
      <c r="K141" s="362">
        <f>_xlfn.XLOOKUP($A141,'Total project cost for DCs'!$A$4:$A$111,'Total project cost for DCs'!U$4:U$111,0,0)*_xlfn.XLOOKUP($A141,Drury_beneficiary_allocation!$A$5:$A$104,Drury_beneficiary_allocation!$B$5:$B$104,0,0)</f>
        <v>0</v>
      </c>
      <c r="L141" s="362">
        <f>_xlfn.XLOOKUP($A141,'Total project cost for DCs'!$A$4:$A$111,'Total project cost for DCs'!V$4:V$111,0,0)*_xlfn.XLOOKUP($A141,Drury_beneficiary_allocation!$A$5:$A$104,Drury_beneficiary_allocation!$B$5:$B$104,0,0)</f>
        <v>0</v>
      </c>
      <c r="M141" s="362">
        <f>_xlfn.XLOOKUP($A141,'Total project cost for DCs'!$A$4:$A$111,'Total project cost for DCs'!W$4:W$111,0,0)*_xlfn.XLOOKUP($A141,Drury_beneficiary_allocation!$A$5:$A$104,Drury_beneficiary_allocation!$B$5:$B$104,0,0)</f>
        <v>0</v>
      </c>
      <c r="N141" s="362">
        <f>_xlfn.XLOOKUP($A141,'Total project cost for DCs'!$A$4:$A$111,'Total project cost for DCs'!X$4:X$111,0,0)*_xlfn.XLOOKUP($A141,Drury_beneficiary_allocation!$A$5:$A$104,Drury_beneficiary_allocation!$B$5:$B$104,0,0)</f>
        <v>0</v>
      </c>
      <c r="O141" s="362">
        <f>_xlfn.XLOOKUP($A141,'Total project cost for DCs'!$A$4:$A$111,'Total project cost for DCs'!Y$4:Y$111,0,0)*_xlfn.XLOOKUP($A141,Drury_beneficiary_allocation!$A$5:$A$104,Drury_beneficiary_allocation!$B$5:$B$104,0,0)</f>
        <v>0</v>
      </c>
      <c r="P141" s="362">
        <f>_xlfn.XLOOKUP($A141,'Total project cost for DCs'!$A$4:$A$111,'Total project cost for DCs'!Z$4:Z$111,0,0)*_xlfn.XLOOKUP($A141,Drury_beneficiary_allocation!$A$5:$A$104,Drury_beneficiary_allocation!$B$5:$B$104,0,0)</f>
        <v>0</v>
      </c>
      <c r="Q141" s="362">
        <f>_xlfn.XLOOKUP($A141,'Total project cost for DCs'!$A$4:$A$111,'Total project cost for DCs'!AA$4:AA$111,0,0)*_xlfn.XLOOKUP($A141,Drury_beneficiary_allocation!$A$5:$A$104,Drury_beneficiary_allocation!$B$5:$B$104,0,0)</f>
        <v>0</v>
      </c>
      <c r="R141" s="362">
        <f>_xlfn.XLOOKUP($A141,'Total project cost for DCs'!$A$4:$A$111,'Total project cost for DCs'!AB$4:AB$111,0,0)*_xlfn.XLOOKUP($A141,Drury_beneficiary_allocation!$A$5:$A$104,Drury_beneficiary_allocation!$B$5:$B$104,0,0)</f>
        <v>0</v>
      </c>
      <c r="S141" s="362">
        <f>_xlfn.XLOOKUP($A141,'Total project cost for DCs'!$A$4:$A$111,'Total project cost for DCs'!AC$4:AC$111,0,0)*_xlfn.XLOOKUP($A141,Drury_beneficiary_allocation!$A$5:$A$104,Drury_beneficiary_allocation!$B$5:$B$104,0,0)</f>
        <v>0</v>
      </c>
      <c r="T141" s="362">
        <f>_xlfn.XLOOKUP($A141,'Total project cost for DCs'!$A$4:$A$111,'Total project cost for DCs'!AD$4:AD$111,0,0)*_xlfn.XLOOKUP($A141,Drury_beneficiary_allocation!$A$5:$A$104,Drury_beneficiary_allocation!$B$5:$B$104,0,0)</f>
        <v>0</v>
      </c>
      <c r="U141" s="362">
        <f>_xlfn.XLOOKUP($A141,'Total project cost for DCs'!$A$4:$A$111,'Total project cost for DCs'!AE$4:AE$111,0,0)*_xlfn.XLOOKUP($A141,Drury_beneficiary_allocation!$A$5:$A$104,Drury_beneficiary_allocation!$B$5:$B$104,0,0)</f>
        <v>0</v>
      </c>
      <c r="V141" s="362">
        <f>_xlfn.XLOOKUP($A141,'Total project cost for DCs'!$A$4:$A$111,'Total project cost for DCs'!AF$4:AF$111,0,0)*_xlfn.XLOOKUP($A141,Drury_beneficiary_allocation!$A$5:$A$104,Drury_beneficiary_allocation!$B$5:$B$104,0,0)</f>
        <v>0</v>
      </c>
      <c r="W141" s="362">
        <f>_xlfn.XLOOKUP($A141,'Total project cost for DCs'!$A$4:$A$111,'Total project cost for DCs'!AG$4:AG$111,0,0)*_xlfn.XLOOKUP($A141,Drury_beneficiary_allocation!$A$5:$A$104,Drury_beneficiary_allocation!$B$5:$B$104,0,0)</f>
        <v>0</v>
      </c>
      <c r="X141" s="362">
        <f>_xlfn.XLOOKUP($A141,'Total project cost for DCs'!$A$4:$A$111,'Total project cost for DCs'!AH$4:AH$111,0,0)*_xlfn.XLOOKUP($A141,Drury_beneficiary_allocation!$A$5:$A$104,Drury_beneficiary_allocation!$B$5:$B$104,0,0)</f>
        <v>273981.30154372135</v>
      </c>
      <c r="Y141" s="362">
        <f>_xlfn.XLOOKUP($A141,'Total project cost for DCs'!$A$4:$A$111,'Total project cost for DCs'!AI$4:AI$111,0,0)*_xlfn.XLOOKUP($A141,Drury_beneficiary_allocation!$A$5:$A$104,Drury_beneficiary_allocation!$B$5:$B$104,0,0)</f>
        <v>2799067.6987438053</v>
      </c>
      <c r="Z141" s="362">
        <f>_xlfn.XLOOKUP($A141,'Total project cost for DCs'!$A$4:$A$111,'Total project cost for DCs'!AJ$4:AJ$111,0,0)*_xlfn.XLOOKUP($A141,Drury_beneficiary_allocation!$A$5:$A$104,Drury_beneficiary_allocation!$B$5:$B$104,0,0)</f>
        <v>0</v>
      </c>
      <c r="AA141" s="362">
        <f>_xlfn.XLOOKUP($A141,'Total project cost for DCs'!$A$4:$A$111,'Total project cost for DCs'!AK$4:AK$111,0,0)*_xlfn.XLOOKUP($A141,Drury_beneficiary_allocation!$A$5:$A$104,Drury_beneficiary_allocation!$B$5:$B$104,0,0)</f>
        <v>0</v>
      </c>
      <c r="AB141" s="362">
        <f>_xlfn.XLOOKUP($A141,'Total project cost for DCs'!$A$4:$A$111,'Total project cost for DCs'!AL$4:AL$111,0,0)*_xlfn.XLOOKUP($A141,Drury_beneficiary_allocation!$A$5:$A$104,Drury_beneficiary_allocation!$B$5:$B$104,0,0)</f>
        <v>0</v>
      </c>
      <c r="AC141" s="362">
        <f>_xlfn.XLOOKUP($A141,'Total project cost for DCs'!$A$4:$A$111,'Total project cost for DCs'!AM$4:AM$111,0,0)*_xlfn.XLOOKUP($A141,Drury_beneficiary_allocation!$A$5:$A$104,Drury_beneficiary_allocation!$B$5:$B$104,0,0)</f>
        <v>0</v>
      </c>
      <c r="AD141" s="362">
        <f>_xlfn.XLOOKUP($A141,'Total project cost for DCs'!$A$4:$A$111,'Total project cost for DCs'!AN$4:AN$111,0,0)*_xlfn.XLOOKUP($A141,Drury_beneficiary_allocation!$A$5:$A$104,Drury_beneficiary_allocation!$B$5:$B$104,0,0)</f>
        <v>0</v>
      </c>
      <c r="AE141" s="363">
        <f t="shared" si="20"/>
        <v>3073049.0002875268</v>
      </c>
      <c r="AF141" s="349"/>
      <c r="AG141" s="349">
        <f t="shared" si="22"/>
        <v>3073049.0002875268</v>
      </c>
      <c r="AH141" s="353">
        <v>0</v>
      </c>
      <c r="AI141" s="354" t="str">
        <f t="shared" si="21"/>
        <v>Arterial</v>
      </c>
      <c r="AJ141" s="349"/>
      <c r="AK141" s="349"/>
      <c r="AL141" s="355">
        <f>_xlfn.XLOOKUP(A141,'P1 Date Adjustment'!B:B,'P1 Date Adjustment'!F:F,"not found",0)</f>
        <v>2049</v>
      </c>
      <c r="AM141" s="349">
        <f t="shared" si="23"/>
        <v>1900109.8741776694</v>
      </c>
      <c r="AN141" s="360"/>
      <c r="AO141" s="360"/>
    </row>
    <row r="142" spans="1:41" x14ac:dyDescent="0.25">
      <c r="A142" s="129" t="s">
        <v>352</v>
      </c>
      <c r="B142" s="358" t="s">
        <v>347</v>
      </c>
      <c r="C142" s="358" t="str">
        <f>_xlfn.XLOOKUP($A142,'Total project cost for DCs'!A:A,'Total project cost for DCs'!C:C,"Not found",0)</f>
        <v>4-lane urban- Bridge Widening</v>
      </c>
      <c r="D142" s="355" t="s">
        <v>155</v>
      </c>
      <c r="E142" s="355" t="s">
        <v>345</v>
      </c>
      <c r="H142" s="355" t="s">
        <v>827</v>
      </c>
      <c r="I142" s="359">
        <f>_xlfn.XLOOKUP($H142,DC_growth_AGS!$A$665:$A$673,DC_growth_AGS!$O$665:$O$673,"Not found",0)</f>
        <v>0.61831421301771872</v>
      </c>
      <c r="J142" s="355">
        <v>2049</v>
      </c>
      <c r="K142" s="362">
        <f>_xlfn.XLOOKUP($A142,'Total project cost for DCs'!$A$4:$A$111,'Total project cost for DCs'!U$4:U$111,0,0)*_xlfn.XLOOKUP($A142,Drury_beneficiary_allocation!$A$5:$A$104,Drury_beneficiary_allocation!$B$5:$B$104,0,0)</f>
        <v>0</v>
      </c>
      <c r="L142" s="362">
        <f>_xlfn.XLOOKUP($A142,'Total project cost for DCs'!$A$4:$A$111,'Total project cost for DCs'!V$4:V$111,0,0)*_xlfn.XLOOKUP($A142,Drury_beneficiary_allocation!$A$5:$A$104,Drury_beneficiary_allocation!$B$5:$B$104,0,0)</f>
        <v>0</v>
      </c>
      <c r="M142" s="362">
        <f>_xlfn.XLOOKUP($A142,'Total project cost for DCs'!$A$4:$A$111,'Total project cost for DCs'!W$4:W$111,0,0)*_xlfn.XLOOKUP($A142,Drury_beneficiary_allocation!$A$5:$A$104,Drury_beneficiary_allocation!$B$5:$B$104,0,0)</f>
        <v>0</v>
      </c>
      <c r="N142" s="362">
        <f>_xlfn.XLOOKUP($A142,'Total project cost for DCs'!$A$4:$A$111,'Total project cost for DCs'!X$4:X$111,0,0)*_xlfn.XLOOKUP($A142,Drury_beneficiary_allocation!$A$5:$A$104,Drury_beneficiary_allocation!$B$5:$B$104,0,0)</f>
        <v>0</v>
      </c>
      <c r="O142" s="362">
        <f>_xlfn.XLOOKUP($A142,'Total project cost for DCs'!$A$4:$A$111,'Total project cost for DCs'!Y$4:Y$111,0,0)*_xlfn.XLOOKUP($A142,Drury_beneficiary_allocation!$A$5:$A$104,Drury_beneficiary_allocation!$B$5:$B$104,0,0)</f>
        <v>0</v>
      </c>
      <c r="P142" s="362">
        <f>_xlfn.XLOOKUP($A142,'Total project cost for DCs'!$A$4:$A$111,'Total project cost for DCs'!Z$4:Z$111,0,0)*_xlfn.XLOOKUP($A142,Drury_beneficiary_allocation!$A$5:$A$104,Drury_beneficiary_allocation!$B$5:$B$104,0,0)</f>
        <v>0</v>
      </c>
      <c r="Q142" s="362">
        <f>_xlfn.XLOOKUP($A142,'Total project cost for DCs'!$A$4:$A$111,'Total project cost for DCs'!AA$4:AA$111,0,0)*_xlfn.XLOOKUP($A142,Drury_beneficiary_allocation!$A$5:$A$104,Drury_beneficiary_allocation!$B$5:$B$104,0,0)</f>
        <v>0</v>
      </c>
      <c r="R142" s="362">
        <f>_xlfn.XLOOKUP($A142,'Total project cost for DCs'!$A$4:$A$111,'Total project cost for DCs'!AB$4:AB$111,0,0)*_xlfn.XLOOKUP($A142,Drury_beneficiary_allocation!$A$5:$A$104,Drury_beneficiary_allocation!$B$5:$B$104,0,0)</f>
        <v>0</v>
      </c>
      <c r="S142" s="362">
        <f>_xlfn.XLOOKUP($A142,'Total project cost for DCs'!$A$4:$A$111,'Total project cost for DCs'!AC$4:AC$111,0,0)*_xlfn.XLOOKUP($A142,Drury_beneficiary_allocation!$A$5:$A$104,Drury_beneficiary_allocation!$B$5:$B$104,0,0)</f>
        <v>0</v>
      </c>
      <c r="T142" s="362">
        <f>_xlfn.XLOOKUP($A142,'Total project cost for DCs'!$A$4:$A$111,'Total project cost for DCs'!AD$4:AD$111,0,0)*_xlfn.XLOOKUP($A142,Drury_beneficiary_allocation!$A$5:$A$104,Drury_beneficiary_allocation!$B$5:$B$104,0,0)</f>
        <v>0</v>
      </c>
      <c r="U142" s="362">
        <f>_xlfn.XLOOKUP($A142,'Total project cost for DCs'!$A$4:$A$111,'Total project cost for DCs'!AE$4:AE$111,0,0)*_xlfn.XLOOKUP($A142,Drury_beneficiary_allocation!$A$5:$A$104,Drury_beneficiary_allocation!$B$5:$B$104,0,0)</f>
        <v>0</v>
      </c>
      <c r="V142" s="362">
        <f>_xlfn.XLOOKUP($A142,'Total project cost for DCs'!$A$4:$A$111,'Total project cost for DCs'!AF$4:AF$111,0,0)*_xlfn.XLOOKUP($A142,Drury_beneficiary_allocation!$A$5:$A$104,Drury_beneficiary_allocation!$B$5:$B$104,0,0)</f>
        <v>0</v>
      </c>
      <c r="W142" s="362">
        <f>_xlfn.XLOOKUP($A142,'Total project cost for DCs'!$A$4:$A$111,'Total project cost for DCs'!AG$4:AG$111,0,0)*_xlfn.XLOOKUP($A142,Drury_beneficiary_allocation!$A$5:$A$104,Drury_beneficiary_allocation!$B$5:$B$104,0,0)</f>
        <v>0</v>
      </c>
      <c r="X142" s="362">
        <f>_xlfn.XLOOKUP($A142,'Total project cost for DCs'!$A$4:$A$111,'Total project cost for DCs'!AH$4:AH$111,0,0)*_xlfn.XLOOKUP($A142,Drury_beneficiary_allocation!$A$5:$A$104,Drury_beneficiary_allocation!$B$5:$B$104,0,0)</f>
        <v>354463.30887218949</v>
      </c>
      <c r="Y142" s="362">
        <f>_xlfn.XLOOKUP($A142,'Total project cost for DCs'!$A$4:$A$111,'Total project cost for DCs'!AI$4:AI$111,0,0)*_xlfn.XLOOKUP($A142,Drury_beneficiary_allocation!$A$5:$A$104,Drury_beneficiary_allocation!$B$5:$B$104,0,0)</f>
        <v>3621293.8352497988</v>
      </c>
      <c r="Z142" s="362">
        <f>_xlfn.XLOOKUP($A142,'Total project cost for DCs'!$A$4:$A$111,'Total project cost for DCs'!AJ$4:AJ$111,0,0)*_xlfn.XLOOKUP($A142,Drury_beneficiary_allocation!$A$5:$A$104,Drury_beneficiary_allocation!$B$5:$B$104,0,0)</f>
        <v>0</v>
      </c>
      <c r="AA142" s="362">
        <f>_xlfn.XLOOKUP($A142,'Total project cost for DCs'!$A$4:$A$111,'Total project cost for DCs'!AK$4:AK$111,0,0)*_xlfn.XLOOKUP($A142,Drury_beneficiary_allocation!$A$5:$A$104,Drury_beneficiary_allocation!$B$5:$B$104,0,0)</f>
        <v>0</v>
      </c>
      <c r="AB142" s="362">
        <f>_xlfn.XLOOKUP($A142,'Total project cost for DCs'!$A$4:$A$111,'Total project cost for DCs'!AL$4:AL$111,0,0)*_xlfn.XLOOKUP($A142,Drury_beneficiary_allocation!$A$5:$A$104,Drury_beneficiary_allocation!$B$5:$B$104,0,0)</f>
        <v>0</v>
      </c>
      <c r="AC142" s="362">
        <f>_xlfn.XLOOKUP($A142,'Total project cost for DCs'!$A$4:$A$111,'Total project cost for DCs'!AM$4:AM$111,0,0)*_xlfn.XLOOKUP($A142,Drury_beneficiary_allocation!$A$5:$A$104,Drury_beneficiary_allocation!$B$5:$B$104,0,0)</f>
        <v>0</v>
      </c>
      <c r="AD142" s="362">
        <f>_xlfn.XLOOKUP($A142,'Total project cost for DCs'!$A$4:$A$111,'Total project cost for DCs'!AN$4:AN$111,0,0)*_xlfn.XLOOKUP($A142,Drury_beneficiary_allocation!$A$5:$A$104,Drury_beneficiary_allocation!$B$5:$B$104,0,0)</f>
        <v>0</v>
      </c>
      <c r="AE142" s="363">
        <f t="shared" si="20"/>
        <v>3975757.1441219882</v>
      </c>
      <c r="AF142" s="349"/>
      <c r="AG142" s="349">
        <f t="shared" si="22"/>
        <v>3975757.1441219882</v>
      </c>
      <c r="AH142" s="353">
        <v>0</v>
      </c>
      <c r="AI142" s="354" t="str">
        <f t="shared" si="21"/>
        <v>Arterial</v>
      </c>
      <c r="AJ142" s="349"/>
      <c r="AK142" s="349"/>
      <c r="AL142" s="355">
        <f>_xlfn.XLOOKUP(A142,'P1 Date Adjustment'!B:B,'P1 Date Adjustment'!F:F,"not found",0)</f>
        <v>2049</v>
      </c>
      <c r="AM142" s="349">
        <f t="shared" si="23"/>
        <v>2458267.1497173598</v>
      </c>
      <c r="AN142" s="360"/>
      <c r="AO142" s="360"/>
    </row>
    <row r="143" spans="1:41" ht="30" x14ac:dyDescent="0.25">
      <c r="A143" s="129" t="s">
        <v>365</v>
      </c>
      <c r="B143" s="358" t="s">
        <v>363</v>
      </c>
      <c r="C143" s="358" t="str">
        <f>_xlfn.XLOOKUP($A143,'Total project cost for DCs'!A:A,'Total project cost for DCs'!C:C,"Not found",0)</f>
        <v>4-lane urban- upgrade 2-lane urban excl bridge</v>
      </c>
      <c r="D143" s="355" t="s">
        <v>155</v>
      </c>
      <c r="E143" s="355" t="s">
        <v>231</v>
      </c>
      <c r="H143" s="355" t="s">
        <v>827</v>
      </c>
      <c r="I143" s="359">
        <f>_xlfn.XLOOKUP($H143,DC_growth_AGS!$A$665:$A$673,DC_growth_AGS!$O$665:$O$673,"Not found",0)</f>
        <v>0.61831421301771872</v>
      </c>
      <c r="J143" s="355">
        <v>2047</v>
      </c>
      <c r="K143" s="362">
        <f>_xlfn.XLOOKUP($A143,'Total project cost for DCs'!$A$4:$A$111,'Total project cost for DCs'!U$4:U$111,0,0)*_xlfn.XLOOKUP($A143,Drury_beneficiary_allocation!$A$5:$A$104,Drury_beneficiary_allocation!$B$5:$B$104,0,0)</f>
        <v>0</v>
      </c>
      <c r="L143" s="362">
        <f>_xlfn.XLOOKUP($A143,'Total project cost for DCs'!$A$4:$A$111,'Total project cost for DCs'!V$4:V$111,0,0)*_xlfn.XLOOKUP($A143,Drury_beneficiary_allocation!$A$5:$A$104,Drury_beneficiary_allocation!$B$5:$B$104,0,0)</f>
        <v>0</v>
      </c>
      <c r="M143" s="362">
        <f>_xlfn.XLOOKUP($A143,'Total project cost for DCs'!$A$4:$A$111,'Total project cost for DCs'!W$4:W$111,0,0)*_xlfn.XLOOKUP($A143,Drury_beneficiary_allocation!$A$5:$A$104,Drury_beneficiary_allocation!$B$5:$B$104,0,0)</f>
        <v>0</v>
      </c>
      <c r="N143" s="362">
        <f>_xlfn.XLOOKUP($A143,'Total project cost for DCs'!$A$4:$A$111,'Total project cost for DCs'!X$4:X$111,0,0)*_xlfn.XLOOKUP($A143,Drury_beneficiary_allocation!$A$5:$A$104,Drury_beneficiary_allocation!$B$5:$B$104,0,0)</f>
        <v>0</v>
      </c>
      <c r="O143" s="362">
        <f>_xlfn.XLOOKUP($A143,'Total project cost for DCs'!$A$4:$A$111,'Total project cost for DCs'!Y$4:Y$111,0,0)*_xlfn.XLOOKUP($A143,Drury_beneficiary_allocation!$A$5:$A$104,Drury_beneficiary_allocation!$B$5:$B$104,0,0)</f>
        <v>0</v>
      </c>
      <c r="P143" s="362">
        <f>_xlfn.XLOOKUP($A143,'Total project cost for DCs'!$A$4:$A$111,'Total project cost for DCs'!Z$4:Z$111,0,0)*_xlfn.XLOOKUP($A143,Drury_beneficiary_allocation!$A$5:$A$104,Drury_beneficiary_allocation!$B$5:$B$104,0,0)</f>
        <v>0</v>
      </c>
      <c r="Q143" s="362">
        <f>_xlfn.XLOOKUP($A143,'Total project cost for DCs'!$A$4:$A$111,'Total project cost for DCs'!AA$4:AA$111,0,0)*_xlfn.XLOOKUP($A143,Drury_beneficiary_allocation!$A$5:$A$104,Drury_beneficiary_allocation!$B$5:$B$104,0,0)</f>
        <v>0</v>
      </c>
      <c r="R143" s="362">
        <f>_xlfn.XLOOKUP($A143,'Total project cost for DCs'!$A$4:$A$111,'Total project cost for DCs'!AB$4:AB$111,0,0)*_xlfn.XLOOKUP($A143,Drury_beneficiary_allocation!$A$5:$A$104,Drury_beneficiary_allocation!$B$5:$B$104,0,0)</f>
        <v>0</v>
      </c>
      <c r="S143" s="362">
        <f>_xlfn.XLOOKUP($A143,'Total project cost for DCs'!$A$4:$A$111,'Total project cost for DCs'!AC$4:AC$111,0,0)*_xlfn.XLOOKUP($A143,Drury_beneficiary_allocation!$A$5:$A$104,Drury_beneficiary_allocation!$B$5:$B$104,0,0)</f>
        <v>0</v>
      </c>
      <c r="T143" s="362">
        <f>_xlfn.XLOOKUP($A143,'Total project cost for DCs'!$A$4:$A$111,'Total project cost for DCs'!AD$4:AD$111,0,0)*_xlfn.XLOOKUP($A143,Drury_beneficiary_allocation!$A$5:$A$104,Drury_beneficiary_allocation!$B$5:$B$104,0,0)</f>
        <v>0</v>
      </c>
      <c r="U143" s="362">
        <f>_xlfn.XLOOKUP($A143,'Total project cost for DCs'!$A$4:$A$111,'Total project cost for DCs'!AE$4:AE$111,0,0)*_xlfn.XLOOKUP($A143,Drury_beneficiary_allocation!$A$5:$A$104,Drury_beneficiary_allocation!$B$5:$B$104,0,0)</f>
        <v>0</v>
      </c>
      <c r="V143" s="362">
        <f>_xlfn.XLOOKUP($A143,'Total project cost for DCs'!$A$4:$A$111,'Total project cost for DCs'!AF$4:AF$111,0,0)*_xlfn.XLOOKUP($A143,Drury_beneficiary_allocation!$A$5:$A$104,Drury_beneficiary_allocation!$B$5:$B$104,0,0)</f>
        <v>1152609.8838175549</v>
      </c>
      <c r="W143" s="362">
        <f>_xlfn.XLOOKUP($A143,'Total project cost for DCs'!$A$4:$A$111,'Total project cost for DCs'!AG$4:AG$111,0,0)*_xlfn.XLOOKUP($A143,Drury_beneficiary_allocation!$A$5:$A$104,Drury_beneficiary_allocation!$B$5:$B$104,0,0)</f>
        <v>11775376.921230271</v>
      </c>
      <c r="X143" s="362">
        <f>_xlfn.XLOOKUP($A143,'Total project cost for DCs'!$A$4:$A$111,'Total project cost for DCs'!AH$4:AH$111,0,0)*_xlfn.XLOOKUP($A143,Drury_beneficiary_allocation!$A$5:$A$104,Drury_beneficiary_allocation!$B$5:$B$104,0,0)</f>
        <v>0</v>
      </c>
      <c r="Y143" s="362">
        <f>_xlfn.XLOOKUP($A143,'Total project cost for DCs'!$A$4:$A$111,'Total project cost for DCs'!AI$4:AI$111,0,0)*_xlfn.XLOOKUP($A143,Drury_beneficiary_allocation!$A$5:$A$104,Drury_beneficiary_allocation!$B$5:$B$104,0,0)</f>
        <v>0</v>
      </c>
      <c r="Z143" s="362">
        <f>_xlfn.XLOOKUP($A143,'Total project cost for DCs'!$A$4:$A$111,'Total project cost for DCs'!AJ$4:AJ$111,0,0)*_xlfn.XLOOKUP($A143,Drury_beneficiary_allocation!$A$5:$A$104,Drury_beneficiary_allocation!$B$5:$B$104,0,0)</f>
        <v>0</v>
      </c>
      <c r="AA143" s="362">
        <f>_xlfn.XLOOKUP($A143,'Total project cost for DCs'!$A$4:$A$111,'Total project cost for DCs'!AK$4:AK$111,0,0)*_xlfn.XLOOKUP($A143,Drury_beneficiary_allocation!$A$5:$A$104,Drury_beneficiary_allocation!$B$5:$B$104,0,0)</f>
        <v>0</v>
      </c>
      <c r="AB143" s="362">
        <f>_xlfn.XLOOKUP($A143,'Total project cost for DCs'!$A$4:$A$111,'Total project cost for DCs'!AL$4:AL$111,0,0)*_xlfn.XLOOKUP($A143,Drury_beneficiary_allocation!$A$5:$A$104,Drury_beneficiary_allocation!$B$5:$B$104,0,0)</f>
        <v>0</v>
      </c>
      <c r="AC143" s="362">
        <f>_xlfn.XLOOKUP($A143,'Total project cost for DCs'!$A$4:$A$111,'Total project cost for DCs'!AM$4:AM$111,0,0)*_xlfn.XLOOKUP($A143,Drury_beneficiary_allocation!$A$5:$A$104,Drury_beneficiary_allocation!$B$5:$B$104,0,0)</f>
        <v>0</v>
      </c>
      <c r="AD143" s="362">
        <f>_xlfn.XLOOKUP($A143,'Total project cost for DCs'!$A$4:$A$111,'Total project cost for DCs'!AN$4:AN$111,0,0)*_xlfn.XLOOKUP($A143,Drury_beneficiary_allocation!$A$5:$A$104,Drury_beneficiary_allocation!$B$5:$B$104,0,0)</f>
        <v>0</v>
      </c>
      <c r="AE143" s="363">
        <f t="shared" si="20"/>
        <v>12927986.805047827</v>
      </c>
      <c r="AF143" s="349"/>
      <c r="AG143" s="349">
        <f t="shared" si="22"/>
        <v>12927986.805047827</v>
      </c>
      <c r="AH143" s="353">
        <v>0</v>
      </c>
      <c r="AI143" s="354" t="str">
        <f t="shared" si="21"/>
        <v>Arterial</v>
      </c>
      <c r="AJ143" s="349"/>
      <c r="AK143" s="349"/>
      <c r="AL143" s="355">
        <f>_xlfn.XLOOKUP(A143,'P1 Date Adjustment'!B:B,'P1 Date Adjustment'!F:F,"not found",0)</f>
        <v>2047</v>
      </c>
      <c r="AM143" s="349">
        <f t="shared" si="23"/>
        <v>7993557.9872665992</v>
      </c>
      <c r="AN143" s="360"/>
      <c r="AO143" s="360"/>
    </row>
    <row r="144" spans="1:41" ht="30" x14ac:dyDescent="0.25">
      <c r="A144" s="129" t="s">
        <v>367</v>
      </c>
      <c r="B144" s="358" t="s">
        <v>363</v>
      </c>
      <c r="C144" s="358" t="str">
        <f>_xlfn.XLOOKUP($A144,'Total project cost for DCs'!A:A,'Total project cost for DCs'!C:C,"Not found",0)</f>
        <v>4-lane urban- upgrade 2-lane bridge widening</v>
      </c>
      <c r="D144" s="355" t="s">
        <v>155</v>
      </c>
      <c r="E144" s="355" t="s">
        <v>345</v>
      </c>
      <c r="H144" s="355" t="s">
        <v>827</v>
      </c>
      <c r="I144" s="359">
        <f>_xlfn.XLOOKUP($H144,DC_growth_AGS!$A$665:$A$673,DC_growth_AGS!$O$665:$O$673,"Not found",0)</f>
        <v>0.61831421301771872</v>
      </c>
      <c r="J144" s="355">
        <v>2047</v>
      </c>
      <c r="K144" s="362">
        <f>_xlfn.XLOOKUP($A144,'Total project cost for DCs'!$A$4:$A$111,'Total project cost for DCs'!U$4:U$111,0,0)*_xlfn.XLOOKUP($A144,Drury_beneficiary_allocation!$A$5:$A$104,Drury_beneficiary_allocation!$B$5:$B$104,0,0)</f>
        <v>0</v>
      </c>
      <c r="L144" s="362">
        <f>_xlfn.XLOOKUP($A144,'Total project cost for DCs'!$A$4:$A$111,'Total project cost for DCs'!V$4:V$111,0,0)*_xlfn.XLOOKUP($A144,Drury_beneficiary_allocation!$A$5:$A$104,Drury_beneficiary_allocation!$B$5:$B$104,0,0)</f>
        <v>0</v>
      </c>
      <c r="M144" s="362">
        <f>_xlfn.XLOOKUP($A144,'Total project cost for DCs'!$A$4:$A$111,'Total project cost for DCs'!W$4:W$111,0,0)*_xlfn.XLOOKUP($A144,Drury_beneficiary_allocation!$A$5:$A$104,Drury_beneficiary_allocation!$B$5:$B$104,0,0)</f>
        <v>0</v>
      </c>
      <c r="N144" s="362">
        <f>_xlfn.XLOOKUP($A144,'Total project cost for DCs'!$A$4:$A$111,'Total project cost for DCs'!X$4:X$111,0,0)*_xlfn.XLOOKUP($A144,Drury_beneficiary_allocation!$A$5:$A$104,Drury_beneficiary_allocation!$B$5:$B$104,0,0)</f>
        <v>0</v>
      </c>
      <c r="O144" s="362">
        <f>_xlfn.XLOOKUP($A144,'Total project cost for DCs'!$A$4:$A$111,'Total project cost for DCs'!Y$4:Y$111,0,0)*_xlfn.XLOOKUP($A144,Drury_beneficiary_allocation!$A$5:$A$104,Drury_beneficiary_allocation!$B$5:$B$104,0,0)</f>
        <v>0</v>
      </c>
      <c r="P144" s="362">
        <f>_xlfn.XLOOKUP($A144,'Total project cost for DCs'!$A$4:$A$111,'Total project cost for DCs'!Z$4:Z$111,0,0)*_xlfn.XLOOKUP($A144,Drury_beneficiary_allocation!$A$5:$A$104,Drury_beneficiary_allocation!$B$5:$B$104,0,0)</f>
        <v>0</v>
      </c>
      <c r="Q144" s="362">
        <f>_xlfn.XLOOKUP($A144,'Total project cost for DCs'!$A$4:$A$111,'Total project cost for DCs'!AA$4:AA$111,0,0)*_xlfn.XLOOKUP($A144,Drury_beneficiary_allocation!$A$5:$A$104,Drury_beneficiary_allocation!$B$5:$B$104,0,0)</f>
        <v>0</v>
      </c>
      <c r="R144" s="362">
        <f>_xlfn.XLOOKUP($A144,'Total project cost for DCs'!$A$4:$A$111,'Total project cost for DCs'!AB$4:AB$111,0,0)*_xlfn.XLOOKUP($A144,Drury_beneficiary_allocation!$A$5:$A$104,Drury_beneficiary_allocation!$B$5:$B$104,0,0)</f>
        <v>0</v>
      </c>
      <c r="S144" s="362">
        <f>_xlfn.XLOOKUP($A144,'Total project cost for DCs'!$A$4:$A$111,'Total project cost for DCs'!AC$4:AC$111,0,0)*_xlfn.XLOOKUP($A144,Drury_beneficiary_allocation!$A$5:$A$104,Drury_beneficiary_allocation!$B$5:$B$104,0,0)</f>
        <v>0</v>
      </c>
      <c r="T144" s="362">
        <f>_xlfn.XLOOKUP($A144,'Total project cost for DCs'!$A$4:$A$111,'Total project cost for DCs'!AD$4:AD$111,0,0)*_xlfn.XLOOKUP($A144,Drury_beneficiary_allocation!$A$5:$A$104,Drury_beneficiary_allocation!$B$5:$B$104,0,0)</f>
        <v>0</v>
      </c>
      <c r="U144" s="362">
        <f>_xlfn.XLOOKUP($A144,'Total project cost for DCs'!$A$4:$A$111,'Total project cost for DCs'!AE$4:AE$111,0,0)*_xlfn.XLOOKUP($A144,Drury_beneficiary_allocation!$A$5:$A$104,Drury_beneficiary_allocation!$B$5:$B$104,0,0)</f>
        <v>0</v>
      </c>
      <c r="V144" s="362">
        <f>_xlfn.XLOOKUP($A144,'Total project cost for DCs'!$A$4:$A$111,'Total project cost for DCs'!AF$4:AF$111,0,0)*_xlfn.XLOOKUP($A144,Drury_beneficiary_allocation!$A$5:$A$104,Drury_beneficiary_allocation!$B$5:$B$104,0,0)</f>
        <v>803108.82227287698</v>
      </c>
      <c r="W144" s="362">
        <f>_xlfn.XLOOKUP($A144,'Total project cost for DCs'!$A$4:$A$111,'Total project cost for DCs'!AG$4:AG$111,0,0)*_xlfn.XLOOKUP($A144,Drury_beneficiary_allocation!$A$5:$A$104,Drury_beneficiary_allocation!$B$5:$B$104,0,0)</f>
        <v>8204778.7580185123</v>
      </c>
      <c r="X144" s="362">
        <f>_xlfn.XLOOKUP($A144,'Total project cost for DCs'!$A$4:$A$111,'Total project cost for DCs'!AH$4:AH$111,0,0)*_xlfn.XLOOKUP($A144,Drury_beneficiary_allocation!$A$5:$A$104,Drury_beneficiary_allocation!$B$5:$B$104,0,0)</f>
        <v>0</v>
      </c>
      <c r="Y144" s="362">
        <f>_xlfn.XLOOKUP($A144,'Total project cost for DCs'!$A$4:$A$111,'Total project cost for DCs'!AI$4:AI$111,0,0)*_xlfn.XLOOKUP($A144,Drury_beneficiary_allocation!$A$5:$A$104,Drury_beneficiary_allocation!$B$5:$B$104,0,0)</f>
        <v>0</v>
      </c>
      <c r="Z144" s="362">
        <f>_xlfn.XLOOKUP($A144,'Total project cost for DCs'!$A$4:$A$111,'Total project cost for DCs'!AJ$4:AJ$111,0,0)*_xlfn.XLOOKUP($A144,Drury_beneficiary_allocation!$A$5:$A$104,Drury_beneficiary_allocation!$B$5:$B$104,0,0)</f>
        <v>0</v>
      </c>
      <c r="AA144" s="362">
        <f>_xlfn.XLOOKUP($A144,'Total project cost for DCs'!$A$4:$A$111,'Total project cost for DCs'!AK$4:AK$111,0,0)*_xlfn.XLOOKUP($A144,Drury_beneficiary_allocation!$A$5:$A$104,Drury_beneficiary_allocation!$B$5:$B$104,0,0)</f>
        <v>0</v>
      </c>
      <c r="AB144" s="362">
        <f>_xlfn.XLOOKUP($A144,'Total project cost for DCs'!$A$4:$A$111,'Total project cost for DCs'!AL$4:AL$111,0,0)*_xlfn.XLOOKUP($A144,Drury_beneficiary_allocation!$A$5:$A$104,Drury_beneficiary_allocation!$B$5:$B$104,0,0)</f>
        <v>0</v>
      </c>
      <c r="AC144" s="362">
        <f>_xlfn.XLOOKUP($A144,'Total project cost for DCs'!$A$4:$A$111,'Total project cost for DCs'!AM$4:AM$111,0,0)*_xlfn.XLOOKUP($A144,Drury_beneficiary_allocation!$A$5:$A$104,Drury_beneficiary_allocation!$B$5:$B$104,0,0)</f>
        <v>0</v>
      </c>
      <c r="AD144" s="362">
        <f>_xlfn.XLOOKUP($A144,'Total project cost for DCs'!$A$4:$A$111,'Total project cost for DCs'!AN$4:AN$111,0,0)*_xlfn.XLOOKUP($A144,Drury_beneficiary_allocation!$A$5:$A$104,Drury_beneficiary_allocation!$B$5:$B$104,0,0)</f>
        <v>0</v>
      </c>
      <c r="AE144" s="363">
        <f t="shared" si="20"/>
        <v>9007887.5802913886</v>
      </c>
      <c r="AF144" s="349"/>
      <c r="AG144" s="349">
        <f t="shared" si="22"/>
        <v>9007887.5802913886</v>
      </c>
      <c r="AH144" s="353">
        <v>0</v>
      </c>
      <c r="AI144" s="354" t="str">
        <f t="shared" si="21"/>
        <v>Arterial</v>
      </c>
      <c r="AJ144" s="349"/>
      <c r="AK144" s="349"/>
      <c r="AL144" s="355">
        <f>_xlfn.XLOOKUP(A144,'P1 Date Adjustment'!B:B,'P1 Date Adjustment'!F:F,"not found",0)</f>
        <v>2047</v>
      </c>
      <c r="AM144" s="349">
        <f t="shared" si="23"/>
        <v>5569704.9201599527</v>
      </c>
      <c r="AN144" s="360"/>
      <c r="AO144" s="360"/>
    </row>
    <row r="145" spans="1:41" ht="30" x14ac:dyDescent="0.25">
      <c r="A145" s="129" t="s">
        <v>369</v>
      </c>
      <c r="B145" s="358" t="s">
        <v>370</v>
      </c>
      <c r="C145" s="358" t="str">
        <f>_xlfn.XLOOKUP($A145,'Total project cost for DCs'!A:A,'Total project cost for DCs'!C:C,"Not found",0)</f>
        <v xml:space="preserve"> 2-lane signalised intersection (new intersection with active mode crossings)</v>
      </c>
      <c r="D145" s="355" t="s">
        <v>155</v>
      </c>
      <c r="E145" s="355" t="s">
        <v>190</v>
      </c>
      <c r="H145" s="355" t="s">
        <v>827</v>
      </c>
      <c r="I145" s="359">
        <f>_xlfn.XLOOKUP($H145,DC_growth_AGS!$A$665:$A$673,DC_growth_AGS!$O$665:$O$673,"Not found",0)</f>
        <v>0.61831421301771872</v>
      </c>
      <c r="J145" s="355">
        <v>2027</v>
      </c>
      <c r="K145" s="362">
        <f>_xlfn.XLOOKUP($A145,'Total project cost for DCs'!$A$4:$A$111,'Total project cost for DCs'!U$4:U$111,0,0)*_xlfn.XLOOKUP($A145,Drury_beneficiary_allocation!$A$5:$A$104,Drury_beneficiary_allocation!$B$5:$B$104,0,0)</f>
        <v>4848034.7459060661</v>
      </c>
      <c r="L145" s="362">
        <f>_xlfn.XLOOKUP($A145,'Total project cost for DCs'!$A$4:$A$111,'Total project cost for DCs'!V$4:V$111,0,0)*_xlfn.XLOOKUP($A145,Drury_beneficiary_allocation!$A$5:$A$104,Drury_beneficiary_allocation!$B$5:$B$104,0,0)</f>
        <v>1258961.7788260572</v>
      </c>
      <c r="M145" s="362">
        <f>_xlfn.XLOOKUP($A145,'Total project cost for DCs'!$A$4:$A$111,'Total project cost for DCs'!W$4:W$111,0,0)*_xlfn.XLOOKUP($A145,Drury_beneficiary_allocation!$A$5:$A$104,Drury_beneficiary_allocation!$B$5:$B$104,0,0)</f>
        <v>13034192.761559185</v>
      </c>
      <c r="N145" s="362">
        <f>_xlfn.XLOOKUP($A145,'Total project cost for DCs'!$A$4:$A$111,'Total project cost for DCs'!X$4:X$111,0,0)*_xlfn.XLOOKUP($A145,Drury_beneficiary_allocation!$A$5:$A$104,Drury_beneficiary_allocation!$B$5:$B$104,0,0)</f>
        <v>0</v>
      </c>
      <c r="O145" s="362">
        <f>_xlfn.XLOOKUP($A145,'Total project cost for DCs'!$A$4:$A$111,'Total project cost for DCs'!Y$4:Y$111,0,0)*_xlfn.XLOOKUP($A145,Drury_beneficiary_allocation!$A$5:$A$104,Drury_beneficiary_allocation!$B$5:$B$104,0,0)</f>
        <v>0</v>
      </c>
      <c r="P145" s="362">
        <f>_xlfn.XLOOKUP($A145,'Total project cost for DCs'!$A$4:$A$111,'Total project cost for DCs'!Z$4:Z$111,0,0)*_xlfn.XLOOKUP($A145,Drury_beneficiary_allocation!$A$5:$A$104,Drury_beneficiary_allocation!$B$5:$B$104,0,0)</f>
        <v>0</v>
      </c>
      <c r="Q145" s="362">
        <f>_xlfn.XLOOKUP($A145,'Total project cost for DCs'!$A$4:$A$111,'Total project cost for DCs'!AA$4:AA$111,0,0)*_xlfn.XLOOKUP($A145,Drury_beneficiary_allocation!$A$5:$A$104,Drury_beneficiary_allocation!$B$5:$B$104,0,0)</f>
        <v>0</v>
      </c>
      <c r="R145" s="362">
        <f>_xlfn.XLOOKUP($A145,'Total project cost for DCs'!$A$4:$A$111,'Total project cost for DCs'!AB$4:AB$111,0,0)*_xlfn.XLOOKUP($A145,Drury_beneficiary_allocation!$A$5:$A$104,Drury_beneficiary_allocation!$B$5:$B$104,0,0)</f>
        <v>0</v>
      </c>
      <c r="S145" s="362">
        <f>_xlfn.XLOOKUP($A145,'Total project cost for DCs'!$A$4:$A$111,'Total project cost for DCs'!AC$4:AC$111,0,0)*_xlfn.XLOOKUP($A145,Drury_beneficiary_allocation!$A$5:$A$104,Drury_beneficiary_allocation!$B$5:$B$104,0,0)</f>
        <v>0</v>
      </c>
      <c r="T145" s="362">
        <f>_xlfn.XLOOKUP($A145,'Total project cost for DCs'!$A$4:$A$111,'Total project cost for DCs'!AD$4:AD$111,0,0)*_xlfn.XLOOKUP($A145,Drury_beneficiary_allocation!$A$5:$A$104,Drury_beneficiary_allocation!$B$5:$B$104,0,0)</f>
        <v>0</v>
      </c>
      <c r="U145" s="362">
        <f>_xlfn.XLOOKUP($A145,'Total project cost for DCs'!$A$4:$A$111,'Total project cost for DCs'!AE$4:AE$111,0,0)*_xlfn.XLOOKUP($A145,Drury_beneficiary_allocation!$A$5:$A$104,Drury_beneficiary_allocation!$B$5:$B$104,0,0)</f>
        <v>0</v>
      </c>
      <c r="V145" s="362">
        <f>_xlfn.XLOOKUP($A145,'Total project cost for DCs'!$A$4:$A$111,'Total project cost for DCs'!AF$4:AF$111,0,0)*_xlfn.XLOOKUP($A145,Drury_beneficiary_allocation!$A$5:$A$104,Drury_beneficiary_allocation!$B$5:$B$104,0,0)</f>
        <v>0</v>
      </c>
      <c r="W145" s="362">
        <f>_xlfn.XLOOKUP($A145,'Total project cost for DCs'!$A$4:$A$111,'Total project cost for DCs'!AG$4:AG$111,0,0)*_xlfn.XLOOKUP($A145,Drury_beneficiary_allocation!$A$5:$A$104,Drury_beneficiary_allocation!$B$5:$B$104,0,0)</f>
        <v>0</v>
      </c>
      <c r="X145" s="362">
        <f>_xlfn.XLOOKUP($A145,'Total project cost for DCs'!$A$4:$A$111,'Total project cost for DCs'!AH$4:AH$111,0,0)*_xlfn.XLOOKUP($A145,Drury_beneficiary_allocation!$A$5:$A$104,Drury_beneficiary_allocation!$B$5:$B$104,0,0)</f>
        <v>0</v>
      </c>
      <c r="Y145" s="362">
        <f>_xlfn.XLOOKUP($A145,'Total project cost for DCs'!$A$4:$A$111,'Total project cost for DCs'!AI$4:AI$111,0,0)*_xlfn.XLOOKUP($A145,Drury_beneficiary_allocation!$A$5:$A$104,Drury_beneficiary_allocation!$B$5:$B$104,0,0)</f>
        <v>0</v>
      </c>
      <c r="Z145" s="362">
        <f>_xlfn.XLOOKUP($A145,'Total project cost for DCs'!$A$4:$A$111,'Total project cost for DCs'!AJ$4:AJ$111,0,0)*_xlfn.XLOOKUP($A145,Drury_beneficiary_allocation!$A$5:$A$104,Drury_beneficiary_allocation!$B$5:$B$104,0,0)</f>
        <v>0</v>
      </c>
      <c r="AA145" s="362">
        <f>_xlfn.XLOOKUP($A145,'Total project cost for DCs'!$A$4:$A$111,'Total project cost for DCs'!AK$4:AK$111,0,0)*_xlfn.XLOOKUP($A145,Drury_beneficiary_allocation!$A$5:$A$104,Drury_beneficiary_allocation!$B$5:$B$104,0,0)</f>
        <v>0</v>
      </c>
      <c r="AB145" s="362">
        <f>_xlfn.XLOOKUP($A145,'Total project cost for DCs'!$A$4:$A$111,'Total project cost for DCs'!AL$4:AL$111,0,0)*_xlfn.XLOOKUP($A145,Drury_beneficiary_allocation!$A$5:$A$104,Drury_beneficiary_allocation!$B$5:$B$104,0,0)</f>
        <v>0</v>
      </c>
      <c r="AC145" s="362">
        <f>_xlfn.XLOOKUP($A145,'Total project cost for DCs'!$A$4:$A$111,'Total project cost for DCs'!AM$4:AM$111,0,0)*_xlfn.XLOOKUP($A145,Drury_beneficiary_allocation!$A$5:$A$104,Drury_beneficiary_allocation!$B$5:$B$104,0,0)</f>
        <v>0</v>
      </c>
      <c r="AD145" s="362">
        <f>_xlfn.XLOOKUP($A145,'Total project cost for DCs'!$A$4:$A$111,'Total project cost for DCs'!AN$4:AN$111,0,0)*_xlfn.XLOOKUP($A145,Drury_beneficiary_allocation!$A$5:$A$104,Drury_beneficiary_allocation!$B$5:$B$104,0,0)</f>
        <v>0</v>
      </c>
      <c r="AE145" s="363">
        <f t="shared" si="20"/>
        <v>19141189.286291309</v>
      </c>
      <c r="AF145" s="349"/>
      <c r="AG145" s="349">
        <f t="shared" si="22"/>
        <v>19141189.286291309</v>
      </c>
      <c r="AH145" s="353">
        <v>0</v>
      </c>
      <c r="AI145" s="354" t="str">
        <f t="shared" si="21"/>
        <v>Arterial</v>
      </c>
      <c r="AJ145" s="349"/>
      <c r="AK145" s="349"/>
      <c r="AL145" s="355">
        <f>_xlfn.XLOOKUP(A145,'P1 Date Adjustment'!B:B,'P1 Date Adjustment'!F:F,"not found",0)</f>
        <v>2027</v>
      </c>
      <c r="AM145" s="349">
        <f t="shared" si="23"/>
        <v>11835269.389776399</v>
      </c>
      <c r="AN145" s="360"/>
      <c r="AO145" s="360"/>
    </row>
    <row r="146" spans="1:41" ht="30" x14ac:dyDescent="0.25">
      <c r="A146" s="129" t="s">
        <v>372</v>
      </c>
      <c r="B146" s="358" t="s">
        <v>373</v>
      </c>
      <c r="C146" s="358" t="str">
        <f>_xlfn.XLOOKUP($A146,'Total project cost for DCs'!A:A,'Total project cost for DCs'!C:C,"Not found",0)</f>
        <v xml:space="preserve"> Multi-lane signalised intersection (upgrade intersection with active mode crossings)</v>
      </c>
      <c r="D146" s="355" t="s">
        <v>155</v>
      </c>
      <c r="E146" s="355" t="s">
        <v>157</v>
      </c>
      <c r="H146" s="355" t="s">
        <v>827</v>
      </c>
      <c r="I146" s="359">
        <f>_xlfn.XLOOKUP($H146,DC_growth_AGS!$A$665:$A$673,DC_growth_AGS!$O$665:$O$673,"Not found",0)</f>
        <v>0.61831421301771872</v>
      </c>
      <c r="J146" s="355">
        <v>2031</v>
      </c>
      <c r="K146" s="362">
        <f>_xlfn.XLOOKUP($A146,'Total project cost for DCs'!$A$4:$A$111,'Total project cost for DCs'!U$4:U$111,0,0)*_xlfn.XLOOKUP($A146,Drury_beneficiary_allocation!$A$5:$A$104,Drury_beneficiary_allocation!$B$5:$B$104,0,0)</f>
        <v>0</v>
      </c>
      <c r="L146" s="362">
        <f>_xlfn.XLOOKUP($A146,'Total project cost for DCs'!$A$4:$A$111,'Total project cost for DCs'!V$4:V$111,0,0)*_xlfn.XLOOKUP($A146,Drury_beneficiary_allocation!$A$5:$A$104,Drury_beneficiary_allocation!$B$5:$B$104,0,0)</f>
        <v>0</v>
      </c>
      <c r="M146" s="362">
        <f>_xlfn.XLOOKUP($A146,'Total project cost for DCs'!$A$4:$A$111,'Total project cost for DCs'!W$4:W$111,0,0)*_xlfn.XLOOKUP($A146,Drury_beneficiary_allocation!$A$5:$A$104,Drury_beneficiary_allocation!$B$5:$B$104,0,0)</f>
        <v>0</v>
      </c>
      <c r="N146" s="362">
        <f>_xlfn.XLOOKUP($A146,'Total project cost for DCs'!$A$4:$A$111,'Total project cost for DCs'!X$4:X$111,0,0)*_xlfn.XLOOKUP($A146,Drury_beneficiary_allocation!$A$5:$A$104,Drury_beneficiary_allocation!$B$5:$B$104,0,0)</f>
        <v>0</v>
      </c>
      <c r="O146" s="362">
        <f>_xlfn.XLOOKUP($A146,'Total project cost for DCs'!$A$4:$A$111,'Total project cost for DCs'!Y$4:Y$111,0,0)*_xlfn.XLOOKUP($A146,Drury_beneficiary_allocation!$A$5:$A$104,Drury_beneficiary_allocation!$B$5:$B$104,0,0)</f>
        <v>0</v>
      </c>
      <c r="P146" s="362">
        <f>_xlfn.XLOOKUP($A146,'Total project cost for DCs'!$A$4:$A$111,'Total project cost for DCs'!Z$4:Z$111,0,0)*_xlfn.XLOOKUP($A146,Drury_beneficiary_allocation!$A$5:$A$104,Drury_beneficiary_allocation!$B$5:$B$104,0,0)</f>
        <v>0</v>
      </c>
      <c r="Q146" s="362">
        <f>_xlfn.XLOOKUP($A146,'Total project cost for DCs'!$A$4:$A$111,'Total project cost for DCs'!AA$4:AA$111,0,0)*_xlfn.XLOOKUP($A146,Drury_beneficiary_allocation!$A$5:$A$104,Drury_beneficiary_allocation!$B$5:$B$104,0,0)</f>
        <v>0</v>
      </c>
      <c r="R146" s="362">
        <f>_xlfn.XLOOKUP($A146,'Total project cost for DCs'!$A$4:$A$111,'Total project cost for DCs'!AB$4:AB$111,0,0)*_xlfn.XLOOKUP($A146,Drury_beneficiary_allocation!$A$5:$A$104,Drury_beneficiary_allocation!$B$5:$B$104,0,0)</f>
        <v>0</v>
      </c>
      <c r="S146" s="362">
        <f>_xlfn.XLOOKUP($A146,'Total project cost for DCs'!$A$4:$A$111,'Total project cost for DCs'!AC$4:AC$111,0,0)*_xlfn.XLOOKUP($A146,Drury_beneficiary_allocation!$A$5:$A$104,Drury_beneficiary_allocation!$B$5:$B$104,0,0)</f>
        <v>0</v>
      </c>
      <c r="T146" s="362">
        <f>_xlfn.XLOOKUP($A146,'Total project cost for DCs'!$A$4:$A$111,'Total project cost for DCs'!AD$4:AD$111,0,0)*_xlfn.XLOOKUP($A146,Drury_beneficiary_allocation!$A$5:$A$104,Drury_beneficiary_allocation!$B$5:$B$104,0,0)</f>
        <v>0</v>
      </c>
      <c r="U146" s="362">
        <f>_xlfn.XLOOKUP($A146,'Total project cost for DCs'!$A$4:$A$111,'Total project cost for DCs'!AE$4:AE$111,0,0)*_xlfn.XLOOKUP($A146,Drury_beneficiary_allocation!$A$5:$A$104,Drury_beneficiary_allocation!$B$5:$B$104,0,0)</f>
        <v>0</v>
      </c>
      <c r="V146" s="362">
        <f>_xlfn.XLOOKUP($A146,'Total project cost for DCs'!$A$4:$A$111,'Total project cost for DCs'!AF$4:AF$111,0,0)*_xlfn.XLOOKUP($A146,Drury_beneficiary_allocation!$A$5:$A$104,Drury_beneficiary_allocation!$B$5:$B$104,0,0)</f>
        <v>0</v>
      </c>
      <c r="W146" s="362">
        <f>_xlfn.XLOOKUP($A146,'Total project cost for DCs'!$A$4:$A$111,'Total project cost for DCs'!AG$4:AG$111,0,0)*_xlfn.XLOOKUP($A146,Drury_beneficiary_allocation!$A$5:$A$104,Drury_beneficiary_allocation!$B$5:$B$104,0,0)</f>
        <v>0</v>
      </c>
      <c r="X146" s="362">
        <f>_xlfn.XLOOKUP($A146,'Total project cost for DCs'!$A$4:$A$111,'Total project cost for DCs'!AH$4:AH$111,0,0)*_xlfn.XLOOKUP($A146,Drury_beneficiary_allocation!$A$5:$A$104,Drury_beneficiary_allocation!$B$5:$B$104,0,0)</f>
        <v>0</v>
      </c>
      <c r="Y146" s="362">
        <f>_xlfn.XLOOKUP($A146,'Total project cost for DCs'!$A$4:$A$111,'Total project cost for DCs'!AI$4:AI$111,0,0)*_xlfn.XLOOKUP($A146,Drury_beneficiary_allocation!$A$5:$A$104,Drury_beneficiary_allocation!$B$5:$B$104,0,0)</f>
        <v>0</v>
      </c>
      <c r="Z146" s="362">
        <f>_xlfn.XLOOKUP($A146,'Total project cost for DCs'!$A$4:$A$111,'Total project cost for DCs'!AJ$4:AJ$111,0,0)*_xlfn.XLOOKUP($A146,Drury_beneficiary_allocation!$A$5:$A$104,Drury_beneficiary_allocation!$B$5:$B$104,0,0)</f>
        <v>0</v>
      </c>
      <c r="AA146" s="362">
        <f>_xlfn.XLOOKUP($A146,'Total project cost for DCs'!$A$4:$A$111,'Total project cost for DCs'!AK$4:AK$111,0,0)*_xlfn.XLOOKUP($A146,Drury_beneficiary_allocation!$A$5:$A$104,Drury_beneficiary_allocation!$B$5:$B$104,0,0)</f>
        <v>0</v>
      </c>
      <c r="AB146" s="362">
        <f>_xlfn.XLOOKUP($A146,'Total project cost for DCs'!$A$4:$A$111,'Total project cost for DCs'!AL$4:AL$111,0,0)*_xlfn.XLOOKUP($A146,Drury_beneficiary_allocation!$A$5:$A$104,Drury_beneficiary_allocation!$B$5:$B$104,0,0)</f>
        <v>0</v>
      </c>
      <c r="AC146" s="362">
        <f>_xlfn.XLOOKUP($A146,'Total project cost for DCs'!$A$4:$A$111,'Total project cost for DCs'!AM$4:AM$111,0,0)*_xlfn.XLOOKUP($A146,Drury_beneficiary_allocation!$A$5:$A$104,Drury_beneficiary_allocation!$B$5:$B$104,0,0)</f>
        <v>0</v>
      </c>
      <c r="AD146" s="362">
        <f>_xlfn.XLOOKUP($A146,'Total project cost for DCs'!$A$4:$A$111,'Total project cost for DCs'!AN$4:AN$111,0,0)*_xlfn.XLOOKUP($A146,Drury_beneficiary_allocation!$A$5:$A$104,Drury_beneficiary_allocation!$B$5:$B$104,0,0)</f>
        <v>0</v>
      </c>
      <c r="AE146" s="363">
        <f t="shared" si="20"/>
        <v>0</v>
      </c>
      <c r="AF146" s="349"/>
      <c r="AG146" s="349">
        <f t="shared" si="22"/>
        <v>0</v>
      </c>
      <c r="AH146" s="353">
        <v>0</v>
      </c>
      <c r="AI146" s="354" t="str">
        <f t="shared" si="21"/>
        <v>Arterial</v>
      </c>
      <c r="AJ146" s="349"/>
      <c r="AK146" s="349"/>
      <c r="AL146" s="355">
        <f>_xlfn.XLOOKUP(A146,'P1 Date Adjustment'!B:B,'P1 Date Adjustment'!F:F,"not found",0)</f>
        <v>2031</v>
      </c>
      <c r="AM146" s="349">
        <f t="shared" si="23"/>
        <v>0</v>
      </c>
      <c r="AN146" s="360"/>
      <c r="AO146" s="360"/>
    </row>
    <row r="147" spans="1:41" ht="30" x14ac:dyDescent="0.25">
      <c r="A147" s="129" t="s">
        <v>383</v>
      </c>
      <c r="B147" s="358" t="s">
        <v>384</v>
      </c>
      <c r="C147" s="358" t="str">
        <f>_xlfn.XLOOKUP($A147,'Total project cost for DCs'!A:A,'Total project cost for DCs'!C:C,"Not found",0)</f>
        <v>4-lane urban- upgrade 2-lane urban to 4-lane with active modes on both sides, (TDM)</v>
      </c>
      <c r="D147" s="355" t="s">
        <v>155</v>
      </c>
      <c r="E147" s="355" t="s">
        <v>157</v>
      </c>
      <c r="H147" s="355" t="s">
        <v>827</v>
      </c>
      <c r="I147" s="359">
        <f>_xlfn.XLOOKUP($H147,DC_growth_AGS!$A$665:$A$673,DC_growth_AGS!$O$665:$O$673,"Not found",0)</f>
        <v>0.61831421301771872</v>
      </c>
      <c r="J147" s="355">
        <v>2047</v>
      </c>
      <c r="K147" s="362">
        <f>_xlfn.XLOOKUP($A147,'Total project cost for DCs'!$A$4:$A$111,'Total project cost for DCs'!U$4:U$111,0,0)*_xlfn.XLOOKUP($A147,Drury_beneficiary_allocation!$A$5:$A$104,Drury_beneficiary_allocation!$B$5:$B$104,0,0)</f>
        <v>0</v>
      </c>
      <c r="L147" s="362">
        <f>_xlfn.XLOOKUP($A147,'Total project cost for DCs'!$A$4:$A$111,'Total project cost for DCs'!V$4:V$111,0,0)*_xlfn.XLOOKUP($A147,Drury_beneficiary_allocation!$A$5:$A$104,Drury_beneficiary_allocation!$B$5:$B$104,0,0)</f>
        <v>0</v>
      </c>
      <c r="M147" s="362">
        <f>_xlfn.XLOOKUP($A147,'Total project cost for DCs'!$A$4:$A$111,'Total project cost for DCs'!W$4:W$111,0,0)*_xlfn.XLOOKUP($A147,Drury_beneficiary_allocation!$A$5:$A$104,Drury_beneficiary_allocation!$B$5:$B$104,0,0)</f>
        <v>0</v>
      </c>
      <c r="N147" s="362">
        <f>_xlfn.XLOOKUP($A147,'Total project cost for DCs'!$A$4:$A$111,'Total project cost for DCs'!X$4:X$111,0,0)*_xlfn.XLOOKUP($A147,Drury_beneficiary_allocation!$A$5:$A$104,Drury_beneficiary_allocation!$B$5:$B$104,0,0)</f>
        <v>0</v>
      </c>
      <c r="O147" s="362">
        <f>_xlfn.XLOOKUP($A147,'Total project cost for DCs'!$A$4:$A$111,'Total project cost for DCs'!Y$4:Y$111,0,0)*_xlfn.XLOOKUP($A147,Drury_beneficiary_allocation!$A$5:$A$104,Drury_beneficiary_allocation!$B$5:$B$104,0,0)</f>
        <v>0</v>
      </c>
      <c r="P147" s="362">
        <f>_xlfn.XLOOKUP($A147,'Total project cost for DCs'!$A$4:$A$111,'Total project cost for DCs'!Z$4:Z$111,0,0)*_xlfn.XLOOKUP($A147,Drury_beneficiary_allocation!$A$5:$A$104,Drury_beneficiary_allocation!$B$5:$B$104,0,0)</f>
        <v>0</v>
      </c>
      <c r="Q147" s="362">
        <f>_xlfn.XLOOKUP($A147,'Total project cost for DCs'!$A$4:$A$111,'Total project cost for DCs'!AA$4:AA$111,0,0)*_xlfn.XLOOKUP($A147,Drury_beneficiary_allocation!$A$5:$A$104,Drury_beneficiary_allocation!$B$5:$B$104,0,0)</f>
        <v>0</v>
      </c>
      <c r="R147" s="362">
        <f>_xlfn.XLOOKUP($A147,'Total project cost for DCs'!$A$4:$A$111,'Total project cost for DCs'!AB$4:AB$111,0,0)*_xlfn.XLOOKUP($A147,Drury_beneficiary_allocation!$A$5:$A$104,Drury_beneficiary_allocation!$B$5:$B$104,0,0)</f>
        <v>0</v>
      </c>
      <c r="S147" s="362">
        <f>_xlfn.XLOOKUP($A147,'Total project cost for DCs'!$A$4:$A$111,'Total project cost for DCs'!AC$4:AC$111,0,0)*_xlfn.XLOOKUP($A147,Drury_beneficiary_allocation!$A$5:$A$104,Drury_beneficiary_allocation!$B$5:$B$104,0,0)</f>
        <v>0</v>
      </c>
      <c r="T147" s="362">
        <f>_xlfn.XLOOKUP($A147,'Total project cost for DCs'!$A$4:$A$111,'Total project cost for DCs'!AD$4:AD$111,0,0)*_xlfn.XLOOKUP($A147,Drury_beneficiary_allocation!$A$5:$A$104,Drury_beneficiary_allocation!$B$5:$B$104,0,0)</f>
        <v>0</v>
      </c>
      <c r="U147" s="362">
        <f>_xlfn.XLOOKUP($A147,'Total project cost for DCs'!$A$4:$A$111,'Total project cost for DCs'!AE$4:AE$111,0,0)*_xlfn.XLOOKUP($A147,Drury_beneficiary_allocation!$A$5:$A$104,Drury_beneficiary_allocation!$B$5:$B$104,0,0)</f>
        <v>26634122.123344265</v>
      </c>
      <c r="V147" s="362">
        <f>_xlfn.XLOOKUP($A147,'Total project cost for DCs'!$A$4:$A$111,'Total project cost for DCs'!AF$4:AF$111,0,0)*_xlfn.XLOOKUP($A147,Drury_beneficiary_allocation!$A$5:$A$104,Drury_beneficiary_allocation!$B$5:$B$104,0,0)</f>
        <v>1282074.0004450621</v>
      </c>
      <c r="W147" s="362">
        <f>_xlfn.XLOOKUP($A147,'Total project cost for DCs'!$A$4:$A$111,'Total project cost for DCs'!AG$4:AG$111,0,0)*_xlfn.XLOOKUP($A147,Drury_beneficiary_allocation!$A$5:$A$104,Drury_beneficiary_allocation!$B$5:$B$104,0,0)</f>
        <v>15672259.55234981</v>
      </c>
      <c r="X147" s="362">
        <f>_xlfn.XLOOKUP($A147,'Total project cost for DCs'!$A$4:$A$111,'Total project cost for DCs'!AH$4:AH$111,0,0)*_xlfn.XLOOKUP($A147,Drury_beneficiary_allocation!$A$5:$A$104,Drury_beneficiary_allocation!$B$5:$B$104,0,0)</f>
        <v>0</v>
      </c>
      <c r="Y147" s="362">
        <f>_xlfn.XLOOKUP($A147,'Total project cost for DCs'!$A$4:$A$111,'Total project cost for DCs'!AI$4:AI$111,0,0)*_xlfn.XLOOKUP($A147,Drury_beneficiary_allocation!$A$5:$A$104,Drury_beneficiary_allocation!$B$5:$B$104,0,0)</f>
        <v>0</v>
      </c>
      <c r="Z147" s="362">
        <f>_xlfn.XLOOKUP($A147,'Total project cost for DCs'!$A$4:$A$111,'Total project cost for DCs'!AJ$4:AJ$111,0,0)*_xlfn.XLOOKUP($A147,Drury_beneficiary_allocation!$A$5:$A$104,Drury_beneficiary_allocation!$B$5:$B$104,0,0)</f>
        <v>0</v>
      </c>
      <c r="AA147" s="362">
        <f>_xlfn.XLOOKUP($A147,'Total project cost for DCs'!$A$4:$A$111,'Total project cost for DCs'!AK$4:AK$111,0,0)*_xlfn.XLOOKUP($A147,Drury_beneficiary_allocation!$A$5:$A$104,Drury_beneficiary_allocation!$B$5:$B$104,0,0)</f>
        <v>0</v>
      </c>
      <c r="AB147" s="362">
        <f>_xlfn.XLOOKUP($A147,'Total project cost for DCs'!$A$4:$A$111,'Total project cost for DCs'!AL$4:AL$111,0,0)*_xlfn.XLOOKUP($A147,Drury_beneficiary_allocation!$A$5:$A$104,Drury_beneficiary_allocation!$B$5:$B$104,0,0)</f>
        <v>0</v>
      </c>
      <c r="AC147" s="362">
        <f>_xlfn.XLOOKUP($A147,'Total project cost for DCs'!$A$4:$A$111,'Total project cost for DCs'!AM$4:AM$111,0,0)*_xlfn.XLOOKUP($A147,Drury_beneficiary_allocation!$A$5:$A$104,Drury_beneficiary_allocation!$B$5:$B$104,0,0)</f>
        <v>0</v>
      </c>
      <c r="AD147" s="362">
        <f>_xlfn.XLOOKUP($A147,'Total project cost for DCs'!$A$4:$A$111,'Total project cost for DCs'!AN$4:AN$111,0,0)*_xlfn.XLOOKUP($A147,Drury_beneficiary_allocation!$A$5:$A$104,Drury_beneficiary_allocation!$B$5:$B$104,0,0)</f>
        <v>0</v>
      </c>
      <c r="AE147" s="363">
        <f t="shared" si="20"/>
        <v>43588455.676139131</v>
      </c>
      <c r="AF147" s="349"/>
      <c r="AG147" s="349">
        <f t="shared" si="22"/>
        <v>43588455.676139131</v>
      </c>
      <c r="AH147" s="353">
        <v>0</v>
      </c>
      <c r="AI147" s="354" t="str">
        <f t="shared" si="21"/>
        <v>Arterial</v>
      </c>
      <c r="AJ147" s="349"/>
      <c r="AK147" s="349"/>
      <c r="AL147" s="355">
        <f>_xlfn.XLOOKUP(A147,'P1 Date Adjustment'!B:B,'P1 Date Adjustment'!F:F,"not found",0)</f>
        <v>2047</v>
      </c>
      <c r="AM147" s="349">
        <f t="shared" si="23"/>
        <v>26951361.668049682</v>
      </c>
      <c r="AN147" s="360"/>
      <c r="AO147" s="360"/>
    </row>
    <row r="148" spans="1:41" ht="30" x14ac:dyDescent="0.25">
      <c r="A148" s="129" t="s">
        <v>389</v>
      </c>
      <c r="B148" s="358" t="s">
        <v>390</v>
      </c>
      <c r="C148" s="358" t="str">
        <f>_xlfn.XLOOKUP($A148,'Total project cost for DCs'!A:A,'Total project cost for DCs'!C:C,"Not found",0)</f>
        <v>Interim active modes e.g. shared path on one side</v>
      </c>
      <c r="D148" s="355" t="s">
        <v>155</v>
      </c>
      <c r="E148" s="355" t="s">
        <v>145</v>
      </c>
      <c r="H148" s="355" t="s">
        <v>827</v>
      </c>
      <c r="I148" s="359">
        <f>_xlfn.XLOOKUP($H148,DC_growth_AGS!$A$665:$A$673,DC_growth_AGS!$O$665:$O$673,"Not found",0)</f>
        <v>0.61831421301771872</v>
      </c>
      <c r="J148" s="355">
        <v>2028</v>
      </c>
      <c r="K148" s="362">
        <f>_xlfn.XLOOKUP($A148,'Total project cost for DCs'!$A$4:$A$111,'Total project cost for DCs'!U$4:U$111,0,0)*_xlfn.XLOOKUP($A148,Drury_beneficiary_allocation!$A$5:$A$104,Drury_beneficiary_allocation!$B$5:$B$104,0,0)</f>
        <v>0</v>
      </c>
      <c r="L148" s="362">
        <f>_xlfn.XLOOKUP($A148,'Total project cost for DCs'!$A$4:$A$111,'Total project cost for DCs'!V$4:V$111,0,0)*_xlfn.XLOOKUP($A148,Drury_beneficiary_allocation!$A$5:$A$104,Drury_beneficiary_allocation!$B$5:$B$104,0,0)</f>
        <v>0</v>
      </c>
      <c r="M148" s="362">
        <f>_xlfn.XLOOKUP($A148,'Total project cost for DCs'!$A$4:$A$111,'Total project cost for DCs'!W$4:W$111,0,0)*_xlfn.XLOOKUP($A148,Drury_beneficiary_allocation!$A$5:$A$104,Drury_beneficiary_allocation!$B$5:$B$104,0,0)</f>
        <v>0</v>
      </c>
      <c r="N148" s="362">
        <f>_xlfn.XLOOKUP($A148,'Total project cost for DCs'!$A$4:$A$111,'Total project cost for DCs'!X$4:X$111,0,0)*_xlfn.XLOOKUP($A148,Drury_beneficiary_allocation!$A$5:$A$104,Drury_beneficiary_allocation!$B$5:$B$104,0,0)</f>
        <v>0</v>
      </c>
      <c r="O148" s="362">
        <f>_xlfn.XLOOKUP($A148,'Total project cost for DCs'!$A$4:$A$111,'Total project cost for DCs'!Y$4:Y$111,0,0)*_xlfn.XLOOKUP($A148,Drury_beneficiary_allocation!$A$5:$A$104,Drury_beneficiary_allocation!$B$5:$B$104,0,0)</f>
        <v>0</v>
      </c>
      <c r="P148" s="362">
        <f>_xlfn.XLOOKUP($A148,'Total project cost for DCs'!$A$4:$A$111,'Total project cost for DCs'!Z$4:Z$111,0,0)*_xlfn.XLOOKUP($A148,Drury_beneficiary_allocation!$A$5:$A$104,Drury_beneficiary_allocation!$B$5:$B$104,0,0)</f>
        <v>0</v>
      </c>
      <c r="Q148" s="362">
        <f>_xlfn.XLOOKUP($A148,'Total project cost for DCs'!$A$4:$A$111,'Total project cost for DCs'!AA$4:AA$111,0,0)*_xlfn.XLOOKUP($A148,Drury_beneficiary_allocation!$A$5:$A$104,Drury_beneficiary_allocation!$B$5:$B$104,0,0)</f>
        <v>0</v>
      </c>
      <c r="R148" s="362">
        <f>_xlfn.XLOOKUP($A148,'Total project cost for DCs'!$A$4:$A$111,'Total project cost for DCs'!AB$4:AB$111,0,0)*_xlfn.XLOOKUP($A148,Drury_beneficiary_allocation!$A$5:$A$104,Drury_beneficiary_allocation!$B$5:$B$104,0,0)</f>
        <v>0</v>
      </c>
      <c r="S148" s="362">
        <f>_xlfn.XLOOKUP($A148,'Total project cost for DCs'!$A$4:$A$111,'Total project cost for DCs'!AC$4:AC$111,0,0)*_xlfn.XLOOKUP($A148,Drury_beneficiary_allocation!$A$5:$A$104,Drury_beneficiary_allocation!$B$5:$B$104,0,0)</f>
        <v>0</v>
      </c>
      <c r="T148" s="362">
        <f>_xlfn.XLOOKUP($A148,'Total project cost for DCs'!$A$4:$A$111,'Total project cost for DCs'!AD$4:AD$111,0,0)*_xlfn.XLOOKUP($A148,Drury_beneficiary_allocation!$A$5:$A$104,Drury_beneficiary_allocation!$B$5:$B$104,0,0)</f>
        <v>0</v>
      </c>
      <c r="U148" s="362">
        <f>_xlfn.XLOOKUP($A148,'Total project cost for DCs'!$A$4:$A$111,'Total project cost for DCs'!AE$4:AE$111,0,0)*_xlfn.XLOOKUP($A148,Drury_beneficiary_allocation!$A$5:$A$104,Drury_beneficiary_allocation!$B$5:$B$104,0,0)</f>
        <v>0</v>
      </c>
      <c r="V148" s="362">
        <f>_xlfn.XLOOKUP($A148,'Total project cost for DCs'!$A$4:$A$111,'Total project cost for DCs'!AF$4:AF$111,0,0)*_xlfn.XLOOKUP($A148,Drury_beneficiary_allocation!$A$5:$A$104,Drury_beneficiary_allocation!$B$5:$B$104,0,0)</f>
        <v>0</v>
      </c>
      <c r="W148" s="362">
        <f>_xlfn.XLOOKUP($A148,'Total project cost for DCs'!$A$4:$A$111,'Total project cost for DCs'!AG$4:AG$111,0,0)*_xlfn.XLOOKUP($A148,Drury_beneficiary_allocation!$A$5:$A$104,Drury_beneficiary_allocation!$B$5:$B$104,0,0)</f>
        <v>0</v>
      </c>
      <c r="X148" s="362">
        <f>_xlfn.XLOOKUP($A148,'Total project cost for DCs'!$A$4:$A$111,'Total project cost for DCs'!AH$4:AH$111,0,0)*_xlfn.XLOOKUP($A148,Drury_beneficiary_allocation!$A$5:$A$104,Drury_beneficiary_allocation!$B$5:$B$104,0,0)</f>
        <v>0</v>
      </c>
      <c r="Y148" s="362">
        <f>_xlfn.XLOOKUP($A148,'Total project cost for DCs'!$A$4:$A$111,'Total project cost for DCs'!AI$4:AI$111,0,0)*_xlfn.XLOOKUP($A148,Drury_beneficiary_allocation!$A$5:$A$104,Drury_beneficiary_allocation!$B$5:$B$104,0,0)</f>
        <v>0</v>
      </c>
      <c r="Z148" s="362">
        <f>_xlfn.XLOOKUP($A148,'Total project cost for DCs'!$A$4:$A$111,'Total project cost for DCs'!AJ$4:AJ$111,0,0)*_xlfn.XLOOKUP($A148,Drury_beneficiary_allocation!$A$5:$A$104,Drury_beneficiary_allocation!$B$5:$B$104,0,0)</f>
        <v>0</v>
      </c>
      <c r="AA148" s="362">
        <f>_xlfn.XLOOKUP($A148,'Total project cost for DCs'!$A$4:$A$111,'Total project cost for DCs'!AK$4:AK$111,0,0)*_xlfn.XLOOKUP($A148,Drury_beneficiary_allocation!$A$5:$A$104,Drury_beneficiary_allocation!$B$5:$B$104,0,0)</f>
        <v>0</v>
      </c>
      <c r="AB148" s="362">
        <f>_xlfn.XLOOKUP($A148,'Total project cost for DCs'!$A$4:$A$111,'Total project cost for DCs'!AL$4:AL$111,0,0)*_xlfn.XLOOKUP($A148,Drury_beneficiary_allocation!$A$5:$A$104,Drury_beneficiary_allocation!$B$5:$B$104,0,0)</f>
        <v>0</v>
      </c>
      <c r="AC148" s="362">
        <f>_xlfn.XLOOKUP($A148,'Total project cost for DCs'!$A$4:$A$111,'Total project cost for DCs'!AM$4:AM$111,0,0)*_xlfn.XLOOKUP($A148,Drury_beneficiary_allocation!$A$5:$A$104,Drury_beneficiary_allocation!$B$5:$B$104,0,0)</f>
        <v>0</v>
      </c>
      <c r="AD148" s="362">
        <f>_xlfn.XLOOKUP($A148,'Total project cost for DCs'!$A$4:$A$111,'Total project cost for DCs'!AN$4:AN$111,0,0)*_xlfn.XLOOKUP($A148,Drury_beneficiary_allocation!$A$5:$A$104,Drury_beneficiary_allocation!$B$5:$B$104,0,0)</f>
        <v>0</v>
      </c>
      <c r="AE148" s="363">
        <f t="shared" si="20"/>
        <v>0</v>
      </c>
      <c r="AF148" s="349"/>
      <c r="AG148" s="349">
        <f t="shared" si="22"/>
        <v>0</v>
      </c>
      <c r="AH148" s="353">
        <v>0</v>
      </c>
      <c r="AI148" s="354" t="str">
        <f t="shared" si="21"/>
        <v>Arterial</v>
      </c>
      <c r="AJ148" s="349"/>
      <c r="AK148" s="349"/>
      <c r="AL148" s="355">
        <f>_xlfn.XLOOKUP(A148,'P1 Date Adjustment'!B:B,'P1 Date Adjustment'!F:F,"not found",0)</f>
        <v>2028</v>
      </c>
      <c r="AM148" s="349">
        <f t="shared" si="23"/>
        <v>0</v>
      </c>
      <c r="AN148" s="360"/>
      <c r="AO148" s="360"/>
    </row>
    <row r="149" spans="1:41" ht="30" x14ac:dyDescent="0.25">
      <c r="A149" s="129" t="s">
        <v>392</v>
      </c>
      <c r="B149" s="358" t="s">
        <v>390</v>
      </c>
      <c r="C149" s="358" t="str">
        <f>_xlfn.XLOOKUP($A149,'Total project cost for DCs'!A:A,'Total project cost for DCs'!C:C,"Not found",0)</f>
        <v xml:space="preserve"> 2-lane urban- upgrade existing road with active mode facility on both sides (TDM)</v>
      </c>
      <c r="D149" s="355" t="s">
        <v>155</v>
      </c>
      <c r="E149" s="355" t="s">
        <v>145</v>
      </c>
      <c r="H149" s="355" t="s">
        <v>827</v>
      </c>
      <c r="I149" s="359">
        <f>_xlfn.XLOOKUP($H149,DC_growth_AGS!$A$665:$A$673,DC_growth_AGS!$O$665:$O$673,"Not found",0)</f>
        <v>0.61831421301771872</v>
      </c>
      <c r="J149" s="355">
        <v>2031</v>
      </c>
      <c r="K149" s="362">
        <f>_xlfn.XLOOKUP($A149,'Total project cost for DCs'!$A$4:$A$111,'Total project cost for DCs'!U$4:U$111,0,0)*_xlfn.XLOOKUP($A149,Drury_beneficiary_allocation!$A$5:$A$104,Drury_beneficiary_allocation!$B$5:$B$104,0,0)</f>
        <v>0</v>
      </c>
      <c r="L149" s="362">
        <f>_xlfn.XLOOKUP($A149,'Total project cost for DCs'!$A$4:$A$111,'Total project cost for DCs'!V$4:V$111,0,0)*_xlfn.XLOOKUP($A149,Drury_beneficiary_allocation!$A$5:$A$104,Drury_beneficiary_allocation!$B$5:$B$104,0,0)</f>
        <v>0</v>
      </c>
      <c r="M149" s="362">
        <f>_xlfn.XLOOKUP($A149,'Total project cost for DCs'!$A$4:$A$111,'Total project cost for DCs'!W$4:W$111,0,0)*_xlfn.XLOOKUP($A149,Drury_beneficiary_allocation!$A$5:$A$104,Drury_beneficiary_allocation!$B$5:$B$104,0,0)</f>
        <v>746218.93677766051</v>
      </c>
      <c r="N149" s="362">
        <f>_xlfn.XLOOKUP($A149,'Total project cost for DCs'!$A$4:$A$111,'Total project cost for DCs'!X$4:X$111,0,0)*_xlfn.XLOOKUP($A149,Drury_beneficiary_allocation!$A$5:$A$104,Drury_beneficiary_allocation!$B$5:$B$104,0,0)</f>
        <v>7623576.1723760637</v>
      </c>
      <c r="O149" s="362">
        <f>_xlfn.XLOOKUP($A149,'Total project cost for DCs'!$A$4:$A$111,'Total project cost for DCs'!Y$4:Y$111,0,0)*_xlfn.XLOOKUP($A149,Drury_beneficiary_allocation!$A$5:$A$104,Drury_beneficiary_allocation!$B$5:$B$104,0,0)</f>
        <v>0</v>
      </c>
      <c r="P149" s="362">
        <f>_xlfn.XLOOKUP($A149,'Total project cost for DCs'!$A$4:$A$111,'Total project cost for DCs'!Z$4:Z$111,0,0)*_xlfn.XLOOKUP($A149,Drury_beneficiary_allocation!$A$5:$A$104,Drury_beneficiary_allocation!$B$5:$B$104,0,0)</f>
        <v>0</v>
      </c>
      <c r="Q149" s="362">
        <f>_xlfn.XLOOKUP($A149,'Total project cost for DCs'!$A$4:$A$111,'Total project cost for DCs'!AA$4:AA$111,0,0)*_xlfn.XLOOKUP($A149,Drury_beneficiary_allocation!$A$5:$A$104,Drury_beneficiary_allocation!$B$5:$B$104,0,0)</f>
        <v>0</v>
      </c>
      <c r="R149" s="362">
        <f>_xlfn.XLOOKUP($A149,'Total project cost for DCs'!$A$4:$A$111,'Total project cost for DCs'!AB$4:AB$111,0,0)*_xlfn.XLOOKUP($A149,Drury_beneficiary_allocation!$A$5:$A$104,Drury_beneficiary_allocation!$B$5:$B$104,0,0)</f>
        <v>0</v>
      </c>
      <c r="S149" s="362">
        <f>_xlfn.XLOOKUP($A149,'Total project cost for DCs'!$A$4:$A$111,'Total project cost for DCs'!AC$4:AC$111,0,0)*_xlfn.XLOOKUP($A149,Drury_beneficiary_allocation!$A$5:$A$104,Drury_beneficiary_allocation!$B$5:$B$104,0,0)</f>
        <v>0</v>
      </c>
      <c r="T149" s="362">
        <f>_xlfn.XLOOKUP($A149,'Total project cost for DCs'!$A$4:$A$111,'Total project cost for DCs'!AD$4:AD$111,0,0)*_xlfn.XLOOKUP($A149,Drury_beneficiary_allocation!$A$5:$A$104,Drury_beneficiary_allocation!$B$5:$B$104,0,0)</f>
        <v>0</v>
      </c>
      <c r="U149" s="362">
        <f>_xlfn.XLOOKUP($A149,'Total project cost for DCs'!$A$4:$A$111,'Total project cost for DCs'!AE$4:AE$111,0,0)*_xlfn.XLOOKUP($A149,Drury_beneficiary_allocation!$A$5:$A$104,Drury_beneficiary_allocation!$B$5:$B$104,0,0)</f>
        <v>0</v>
      </c>
      <c r="V149" s="362">
        <f>_xlfn.XLOOKUP($A149,'Total project cost for DCs'!$A$4:$A$111,'Total project cost for DCs'!AF$4:AF$111,0,0)*_xlfn.XLOOKUP($A149,Drury_beneficiary_allocation!$A$5:$A$104,Drury_beneficiary_allocation!$B$5:$B$104,0,0)</f>
        <v>0</v>
      </c>
      <c r="W149" s="362">
        <f>_xlfn.XLOOKUP($A149,'Total project cost for DCs'!$A$4:$A$111,'Total project cost for DCs'!AG$4:AG$111,0,0)*_xlfn.XLOOKUP($A149,Drury_beneficiary_allocation!$A$5:$A$104,Drury_beneficiary_allocation!$B$5:$B$104,0,0)</f>
        <v>0</v>
      </c>
      <c r="X149" s="362">
        <f>_xlfn.XLOOKUP($A149,'Total project cost for DCs'!$A$4:$A$111,'Total project cost for DCs'!AH$4:AH$111,0,0)*_xlfn.XLOOKUP($A149,Drury_beneficiary_allocation!$A$5:$A$104,Drury_beneficiary_allocation!$B$5:$B$104,0,0)</f>
        <v>0</v>
      </c>
      <c r="Y149" s="362">
        <f>_xlfn.XLOOKUP($A149,'Total project cost for DCs'!$A$4:$A$111,'Total project cost for DCs'!AI$4:AI$111,0,0)*_xlfn.XLOOKUP($A149,Drury_beneficiary_allocation!$A$5:$A$104,Drury_beneficiary_allocation!$B$5:$B$104,0,0)</f>
        <v>0</v>
      </c>
      <c r="Z149" s="362">
        <f>_xlfn.XLOOKUP($A149,'Total project cost for DCs'!$A$4:$A$111,'Total project cost for DCs'!AJ$4:AJ$111,0,0)*_xlfn.XLOOKUP($A149,Drury_beneficiary_allocation!$A$5:$A$104,Drury_beneficiary_allocation!$B$5:$B$104,0,0)</f>
        <v>0</v>
      </c>
      <c r="AA149" s="362">
        <f>_xlfn.XLOOKUP($A149,'Total project cost for DCs'!$A$4:$A$111,'Total project cost for DCs'!AK$4:AK$111,0,0)*_xlfn.XLOOKUP($A149,Drury_beneficiary_allocation!$A$5:$A$104,Drury_beneficiary_allocation!$B$5:$B$104,0,0)</f>
        <v>0</v>
      </c>
      <c r="AB149" s="362">
        <f>_xlfn.XLOOKUP($A149,'Total project cost for DCs'!$A$4:$A$111,'Total project cost for DCs'!AL$4:AL$111,0,0)*_xlfn.XLOOKUP($A149,Drury_beneficiary_allocation!$A$5:$A$104,Drury_beneficiary_allocation!$B$5:$B$104,0,0)</f>
        <v>0</v>
      </c>
      <c r="AC149" s="362">
        <f>_xlfn.XLOOKUP($A149,'Total project cost for DCs'!$A$4:$A$111,'Total project cost for DCs'!AM$4:AM$111,0,0)*_xlfn.XLOOKUP($A149,Drury_beneficiary_allocation!$A$5:$A$104,Drury_beneficiary_allocation!$B$5:$B$104,0,0)</f>
        <v>0</v>
      </c>
      <c r="AD149" s="362">
        <f>_xlfn.XLOOKUP($A149,'Total project cost for DCs'!$A$4:$A$111,'Total project cost for DCs'!AN$4:AN$111,0,0)*_xlfn.XLOOKUP($A149,Drury_beneficiary_allocation!$A$5:$A$104,Drury_beneficiary_allocation!$B$5:$B$104,0,0)</f>
        <v>0</v>
      </c>
      <c r="AE149" s="363">
        <f t="shared" si="20"/>
        <v>8369795.1091537243</v>
      </c>
      <c r="AF149" s="349"/>
      <c r="AG149" s="349">
        <f t="shared" si="22"/>
        <v>8369795.1091537243</v>
      </c>
      <c r="AH149" s="353">
        <v>0</v>
      </c>
      <c r="AI149" s="354" t="str">
        <f t="shared" si="21"/>
        <v>Arterial</v>
      </c>
      <c r="AJ149" s="349"/>
      <c r="AK149" s="349"/>
      <c r="AL149" s="355">
        <f>_xlfn.XLOOKUP(A149,'P1 Date Adjustment'!B:B,'P1 Date Adjustment'!F:F,"not found",0)</f>
        <v>2031</v>
      </c>
      <c r="AM149" s="349">
        <f t="shared" si="23"/>
        <v>5175163.2760359365</v>
      </c>
      <c r="AN149" s="360"/>
      <c r="AO149" s="360"/>
    </row>
    <row r="150" spans="1:41" ht="30" x14ac:dyDescent="0.25">
      <c r="A150" s="129" t="s">
        <v>394</v>
      </c>
      <c r="B150" s="358" t="s">
        <v>390</v>
      </c>
      <c r="C150" s="358" t="str">
        <f>_xlfn.XLOOKUP($A150,'Total project cost for DCs'!A:A,'Total project cost for DCs'!C:C,"Not found",0)</f>
        <v>4-lane urban FTN- upgrade 2-lane urban to 4-lane with active modes on both sides, (TDM)</v>
      </c>
      <c r="D150" s="355" t="s">
        <v>155</v>
      </c>
      <c r="E150" s="355" t="s">
        <v>157</v>
      </c>
      <c r="H150" s="355" t="s">
        <v>827</v>
      </c>
      <c r="I150" s="359">
        <f>_xlfn.XLOOKUP($H150,DC_growth_AGS!$A$665:$A$673,DC_growth_AGS!$O$665:$O$673,"Not found",0)</f>
        <v>0.61831421301771872</v>
      </c>
      <c r="J150" s="355">
        <v>2047</v>
      </c>
      <c r="K150" s="362">
        <f>_xlfn.XLOOKUP($A150,'Total project cost for DCs'!$A$4:$A$111,'Total project cost for DCs'!U$4:U$111,0,0)*_xlfn.XLOOKUP($A150,Drury_beneficiary_allocation!$A$5:$A$104,Drury_beneficiary_allocation!$B$5:$B$104,0,0)</f>
        <v>0</v>
      </c>
      <c r="L150" s="362">
        <f>_xlfn.XLOOKUP($A150,'Total project cost for DCs'!$A$4:$A$111,'Total project cost for DCs'!V$4:V$111,0,0)*_xlfn.XLOOKUP($A150,Drury_beneficiary_allocation!$A$5:$A$104,Drury_beneficiary_allocation!$B$5:$B$104,0,0)</f>
        <v>0</v>
      </c>
      <c r="M150" s="362">
        <f>_xlfn.XLOOKUP($A150,'Total project cost for DCs'!$A$4:$A$111,'Total project cost for DCs'!W$4:W$111,0,0)*_xlfn.XLOOKUP($A150,Drury_beneficiary_allocation!$A$5:$A$104,Drury_beneficiary_allocation!$B$5:$B$104,0,0)</f>
        <v>0</v>
      </c>
      <c r="N150" s="362">
        <f>_xlfn.XLOOKUP($A150,'Total project cost for DCs'!$A$4:$A$111,'Total project cost for DCs'!X$4:X$111,0,0)*_xlfn.XLOOKUP($A150,Drury_beneficiary_allocation!$A$5:$A$104,Drury_beneficiary_allocation!$B$5:$B$104,0,0)</f>
        <v>0</v>
      </c>
      <c r="O150" s="362">
        <f>_xlfn.XLOOKUP($A150,'Total project cost for DCs'!$A$4:$A$111,'Total project cost for DCs'!Y$4:Y$111,0,0)*_xlfn.XLOOKUP($A150,Drury_beneficiary_allocation!$A$5:$A$104,Drury_beneficiary_allocation!$B$5:$B$104,0,0)</f>
        <v>0</v>
      </c>
      <c r="P150" s="362">
        <f>_xlfn.XLOOKUP($A150,'Total project cost for DCs'!$A$4:$A$111,'Total project cost for DCs'!Z$4:Z$111,0,0)*_xlfn.XLOOKUP($A150,Drury_beneficiary_allocation!$A$5:$A$104,Drury_beneficiary_allocation!$B$5:$B$104,0,0)</f>
        <v>0</v>
      </c>
      <c r="Q150" s="362">
        <f>_xlfn.XLOOKUP($A150,'Total project cost for DCs'!$A$4:$A$111,'Total project cost for DCs'!AA$4:AA$111,0,0)*_xlfn.XLOOKUP($A150,Drury_beneficiary_allocation!$A$5:$A$104,Drury_beneficiary_allocation!$B$5:$B$104,0,0)</f>
        <v>0</v>
      </c>
      <c r="R150" s="362">
        <f>_xlfn.XLOOKUP($A150,'Total project cost for DCs'!$A$4:$A$111,'Total project cost for DCs'!AB$4:AB$111,0,0)*_xlfn.XLOOKUP($A150,Drury_beneficiary_allocation!$A$5:$A$104,Drury_beneficiary_allocation!$B$5:$B$104,0,0)</f>
        <v>0</v>
      </c>
      <c r="S150" s="362">
        <f>_xlfn.XLOOKUP($A150,'Total project cost for DCs'!$A$4:$A$111,'Total project cost for DCs'!AC$4:AC$111,0,0)*_xlfn.XLOOKUP($A150,Drury_beneficiary_allocation!$A$5:$A$104,Drury_beneficiary_allocation!$B$5:$B$104,0,0)</f>
        <v>0</v>
      </c>
      <c r="T150" s="362">
        <f>_xlfn.XLOOKUP($A150,'Total project cost for DCs'!$A$4:$A$111,'Total project cost for DCs'!AD$4:AD$111,0,0)*_xlfn.XLOOKUP($A150,Drury_beneficiary_allocation!$A$5:$A$104,Drury_beneficiary_allocation!$B$5:$B$104,0,0)</f>
        <v>0</v>
      </c>
      <c r="U150" s="362">
        <f>_xlfn.XLOOKUP($A150,'Total project cost for DCs'!$A$4:$A$111,'Total project cost for DCs'!AE$4:AE$111,0,0)*_xlfn.XLOOKUP($A150,Drury_beneficiary_allocation!$A$5:$A$104,Drury_beneficiary_allocation!$B$5:$B$104,0,0)</f>
        <v>67912180.563720569</v>
      </c>
      <c r="V150" s="362">
        <f>_xlfn.XLOOKUP($A150,'Total project cost for DCs'!$A$4:$A$111,'Total project cost for DCs'!AF$4:AF$111,0,0)*_xlfn.XLOOKUP($A150,Drury_beneficiary_allocation!$A$5:$A$104,Drury_beneficiary_allocation!$B$5:$B$104,0,0)</f>
        <v>1044041.4689547397</v>
      </c>
      <c r="W150" s="362">
        <f>_xlfn.XLOOKUP($A150,'Total project cost for DCs'!$A$4:$A$111,'Total project cost for DCs'!AG$4:AG$111,0,0)*_xlfn.XLOOKUP($A150,Drury_beneficiary_allocation!$A$5:$A$104,Drury_beneficiary_allocation!$B$5:$B$104,0,0)</f>
        <v>17111120.99031328</v>
      </c>
      <c r="X150" s="362">
        <f>_xlfn.XLOOKUP($A150,'Total project cost for DCs'!$A$4:$A$111,'Total project cost for DCs'!AH$4:AH$111,0,0)*_xlfn.XLOOKUP($A150,Drury_beneficiary_allocation!$A$5:$A$104,Drury_beneficiary_allocation!$B$5:$B$104,0,0)</f>
        <v>0</v>
      </c>
      <c r="Y150" s="362">
        <f>_xlfn.XLOOKUP($A150,'Total project cost for DCs'!$A$4:$A$111,'Total project cost for DCs'!AI$4:AI$111,0,0)*_xlfn.XLOOKUP($A150,Drury_beneficiary_allocation!$A$5:$A$104,Drury_beneficiary_allocation!$B$5:$B$104,0,0)</f>
        <v>0</v>
      </c>
      <c r="Z150" s="362">
        <f>_xlfn.XLOOKUP($A150,'Total project cost for DCs'!$A$4:$A$111,'Total project cost for DCs'!AJ$4:AJ$111,0,0)*_xlfn.XLOOKUP($A150,Drury_beneficiary_allocation!$A$5:$A$104,Drury_beneficiary_allocation!$B$5:$B$104,0,0)</f>
        <v>0</v>
      </c>
      <c r="AA150" s="362">
        <f>_xlfn.XLOOKUP($A150,'Total project cost for DCs'!$A$4:$A$111,'Total project cost for DCs'!AK$4:AK$111,0,0)*_xlfn.XLOOKUP($A150,Drury_beneficiary_allocation!$A$5:$A$104,Drury_beneficiary_allocation!$B$5:$B$104,0,0)</f>
        <v>0</v>
      </c>
      <c r="AB150" s="362">
        <f>_xlfn.XLOOKUP($A150,'Total project cost for DCs'!$A$4:$A$111,'Total project cost for DCs'!AL$4:AL$111,0,0)*_xlfn.XLOOKUP($A150,Drury_beneficiary_allocation!$A$5:$A$104,Drury_beneficiary_allocation!$B$5:$B$104,0,0)</f>
        <v>0</v>
      </c>
      <c r="AC150" s="362">
        <f>_xlfn.XLOOKUP($A150,'Total project cost for DCs'!$A$4:$A$111,'Total project cost for DCs'!AM$4:AM$111,0,0)*_xlfn.XLOOKUP($A150,Drury_beneficiary_allocation!$A$5:$A$104,Drury_beneficiary_allocation!$B$5:$B$104,0,0)</f>
        <v>0</v>
      </c>
      <c r="AD150" s="362">
        <f>_xlfn.XLOOKUP($A150,'Total project cost for DCs'!$A$4:$A$111,'Total project cost for DCs'!AN$4:AN$111,0,0)*_xlfn.XLOOKUP($A150,Drury_beneficiary_allocation!$A$5:$A$104,Drury_beneficiary_allocation!$B$5:$B$104,0,0)</f>
        <v>0</v>
      </c>
      <c r="AE150" s="363">
        <f t="shared" si="20"/>
        <v>86067343.022988588</v>
      </c>
      <c r="AF150" s="349"/>
      <c r="AG150" s="349">
        <f t="shared" si="22"/>
        <v>86067343.022988588</v>
      </c>
      <c r="AH150" s="353">
        <v>0</v>
      </c>
      <c r="AI150" s="354" t="str">
        <f t="shared" si="21"/>
        <v>Arterial</v>
      </c>
      <c r="AJ150" s="349"/>
      <c r="AK150" s="349"/>
      <c r="AL150" s="355">
        <f>_xlfn.XLOOKUP(A150,'P1 Date Adjustment'!B:B,'P1 Date Adjustment'!F:F,"not found",0)</f>
        <v>2047</v>
      </c>
      <c r="AM150" s="349">
        <f t="shared" si="23"/>
        <v>53216661.467785232</v>
      </c>
      <c r="AN150" s="360"/>
      <c r="AO150" s="360"/>
    </row>
    <row r="151" spans="1:41" ht="30" x14ac:dyDescent="0.25">
      <c r="A151" s="129">
        <v>46</v>
      </c>
      <c r="B151" s="358" t="s">
        <v>408</v>
      </c>
      <c r="C151" s="358" t="str">
        <f>_xlfn.XLOOKUP($A151,'Total project cost for DCs'!A:A,'Total project cost for DCs'!C:C,"Not found",0)</f>
        <v>Possible signals(subject to Auranga assessment)</v>
      </c>
      <c r="D151" s="355" t="s">
        <v>155</v>
      </c>
      <c r="E151" s="355" t="s">
        <v>157</v>
      </c>
      <c r="H151" s="355" t="s">
        <v>827</v>
      </c>
      <c r="I151" s="359">
        <f>_xlfn.XLOOKUP($H151,DC_growth_AGS!$A$665:$A$673,DC_growth_AGS!$O$665:$O$673,"Not found",0)</f>
        <v>0.61831421301771872</v>
      </c>
      <c r="J151" s="355">
        <v>2031</v>
      </c>
      <c r="K151" s="362">
        <f>_xlfn.XLOOKUP($A151,'Total project cost for DCs'!$A$4:$A$111,'Total project cost for DCs'!U$4:U$111,0,0)*_xlfn.XLOOKUP($A151,Drury_beneficiary_allocation!$A$5:$A$104,Drury_beneficiary_allocation!$B$5:$B$104,0,0)</f>
        <v>4002697.1149552832</v>
      </c>
      <c r="L151" s="362">
        <f>_xlfn.XLOOKUP($A151,'Total project cost for DCs'!$A$4:$A$111,'Total project cost for DCs'!V$4:V$111,0,0)*_xlfn.XLOOKUP($A151,Drury_beneficiary_allocation!$A$5:$A$104,Drury_beneficiary_allocation!$B$5:$B$104,0,0)</f>
        <v>0</v>
      </c>
      <c r="M151" s="362">
        <f>_xlfn.XLOOKUP($A151,'Total project cost for DCs'!$A$4:$A$111,'Total project cost for DCs'!W$4:W$111,0,0)*_xlfn.XLOOKUP($A151,Drury_beneficiary_allocation!$A$5:$A$104,Drury_beneficiary_allocation!$B$5:$B$104,0,0)</f>
        <v>0</v>
      </c>
      <c r="N151" s="362">
        <f>_xlfn.XLOOKUP($A151,'Total project cost for DCs'!$A$4:$A$111,'Total project cost for DCs'!X$4:X$111,0,0)*_xlfn.XLOOKUP($A151,Drury_beneficiary_allocation!$A$5:$A$104,Drury_beneficiary_allocation!$B$5:$B$104,0,0)</f>
        <v>0</v>
      </c>
      <c r="O151" s="362">
        <f>_xlfn.XLOOKUP($A151,'Total project cost for DCs'!$A$4:$A$111,'Total project cost for DCs'!Y$4:Y$111,0,0)*_xlfn.XLOOKUP($A151,Drury_beneficiary_allocation!$A$5:$A$104,Drury_beneficiary_allocation!$B$5:$B$104,0,0)</f>
        <v>0</v>
      </c>
      <c r="P151" s="362">
        <f>_xlfn.XLOOKUP($A151,'Total project cost for DCs'!$A$4:$A$111,'Total project cost for DCs'!Z$4:Z$111,0,0)*_xlfn.XLOOKUP($A151,Drury_beneficiary_allocation!$A$5:$A$104,Drury_beneficiary_allocation!$B$5:$B$104,0,0)</f>
        <v>0</v>
      </c>
      <c r="Q151" s="362">
        <f>_xlfn.XLOOKUP($A151,'Total project cost for DCs'!$A$4:$A$111,'Total project cost for DCs'!AA$4:AA$111,0,0)*_xlfn.XLOOKUP($A151,Drury_beneficiary_allocation!$A$5:$A$104,Drury_beneficiary_allocation!$B$5:$B$104,0,0)</f>
        <v>0</v>
      </c>
      <c r="R151" s="362">
        <f>_xlfn.XLOOKUP($A151,'Total project cost for DCs'!$A$4:$A$111,'Total project cost for DCs'!AB$4:AB$111,0,0)*_xlfn.XLOOKUP($A151,Drury_beneficiary_allocation!$A$5:$A$104,Drury_beneficiary_allocation!$B$5:$B$104,0,0)</f>
        <v>0</v>
      </c>
      <c r="S151" s="362">
        <f>_xlfn.XLOOKUP($A151,'Total project cost for DCs'!$A$4:$A$111,'Total project cost for DCs'!AC$4:AC$111,0,0)*_xlfn.XLOOKUP($A151,Drury_beneficiary_allocation!$A$5:$A$104,Drury_beneficiary_allocation!$B$5:$B$104,0,0)</f>
        <v>0</v>
      </c>
      <c r="T151" s="362">
        <f>_xlfn.XLOOKUP($A151,'Total project cost for DCs'!$A$4:$A$111,'Total project cost for DCs'!AD$4:AD$111,0,0)*_xlfn.XLOOKUP($A151,Drury_beneficiary_allocation!$A$5:$A$104,Drury_beneficiary_allocation!$B$5:$B$104,0,0)</f>
        <v>0</v>
      </c>
      <c r="U151" s="362">
        <f>_xlfn.XLOOKUP($A151,'Total project cost for DCs'!$A$4:$A$111,'Total project cost for DCs'!AE$4:AE$111,0,0)*_xlfn.XLOOKUP($A151,Drury_beneficiary_allocation!$A$5:$A$104,Drury_beneficiary_allocation!$B$5:$B$104,0,0)</f>
        <v>0</v>
      </c>
      <c r="V151" s="362">
        <f>_xlfn.XLOOKUP($A151,'Total project cost for DCs'!$A$4:$A$111,'Total project cost for DCs'!AF$4:AF$111,0,0)*_xlfn.XLOOKUP($A151,Drury_beneficiary_allocation!$A$5:$A$104,Drury_beneficiary_allocation!$B$5:$B$104,0,0)</f>
        <v>0</v>
      </c>
      <c r="W151" s="362">
        <f>_xlfn.XLOOKUP($A151,'Total project cost for DCs'!$A$4:$A$111,'Total project cost for DCs'!AG$4:AG$111,0,0)*_xlfn.XLOOKUP($A151,Drury_beneficiary_allocation!$A$5:$A$104,Drury_beneficiary_allocation!$B$5:$B$104,0,0)</f>
        <v>0</v>
      </c>
      <c r="X151" s="362">
        <f>_xlfn.XLOOKUP($A151,'Total project cost for DCs'!$A$4:$A$111,'Total project cost for DCs'!AH$4:AH$111,0,0)*_xlfn.XLOOKUP($A151,Drury_beneficiary_allocation!$A$5:$A$104,Drury_beneficiary_allocation!$B$5:$B$104,0,0)</f>
        <v>0</v>
      </c>
      <c r="Y151" s="362">
        <f>_xlfn.XLOOKUP($A151,'Total project cost for DCs'!$A$4:$A$111,'Total project cost for DCs'!AI$4:AI$111,0,0)*_xlfn.XLOOKUP($A151,Drury_beneficiary_allocation!$A$5:$A$104,Drury_beneficiary_allocation!$B$5:$B$104,0,0)</f>
        <v>0</v>
      </c>
      <c r="Z151" s="362">
        <f>_xlfn.XLOOKUP($A151,'Total project cost for DCs'!$A$4:$A$111,'Total project cost for DCs'!AJ$4:AJ$111,0,0)*_xlfn.XLOOKUP($A151,Drury_beneficiary_allocation!$A$5:$A$104,Drury_beneficiary_allocation!$B$5:$B$104,0,0)</f>
        <v>0</v>
      </c>
      <c r="AA151" s="362">
        <f>_xlfn.XLOOKUP($A151,'Total project cost for DCs'!$A$4:$A$111,'Total project cost for DCs'!AK$4:AK$111,0,0)*_xlfn.XLOOKUP($A151,Drury_beneficiary_allocation!$A$5:$A$104,Drury_beneficiary_allocation!$B$5:$B$104,0,0)</f>
        <v>0</v>
      </c>
      <c r="AB151" s="362">
        <f>_xlfn.XLOOKUP($A151,'Total project cost for DCs'!$A$4:$A$111,'Total project cost for DCs'!AL$4:AL$111,0,0)*_xlfn.XLOOKUP($A151,Drury_beneficiary_allocation!$A$5:$A$104,Drury_beneficiary_allocation!$B$5:$B$104,0,0)</f>
        <v>0</v>
      </c>
      <c r="AC151" s="362">
        <f>_xlfn.XLOOKUP($A151,'Total project cost for DCs'!$A$4:$A$111,'Total project cost for DCs'!AM$4:AM$111,0,0)*_xlfn.XLOOKUP($A151,Drury_beneficiary_allocation!$A$5:$A$104,Drury_beneficiary_allocation!$B$5:$B$104,0,0)</f>
        <v>0</v>
      </c>
      <c r="AD151" s="362">
        <f>_xlfn.XLOOKUP($A151,'Total project cost for DCs'!$A$4:$A$111,'Total project cost for DCs'!AN$4:AN$111,0,0)*_xlfn.XLOOKUP($A151,Drury_beneficiary_allocation!$A$5:$A$104,Drury_beneficiary_allocation!$B$5:$B$104,0,0)</f>
        <v>0</v>
      </c>
      <c r="AE151" s="363">
        <f t="shared" si="20"/>
        <v>4002697.1149552832</v>
      </c>
      <c r="AF151" s="349"/>
      <c r="AG151" s="349">
        <f t="shared" si="22"/>
        <v>4002697.1149552832</v>
      </c>
      <c r="AH151" s="353">
        <v>0</v>
      </c>
      <c r="AI151" s="354" t="str">
        <f t="shared" si="21"/>
        <v>Arterial</v>
      </c>
      <c r="AJ151" s="349"/>
      <c r="AK151" s="349"/>
      <c r="AL151" s="355">
        <f>_xlfn.XLOOKUP(A151,'P1 Date Adjustment'!B:B,'P1 Date Adjustment'!F:F,"not found",0)</f>
        <v>2031</v>
      </c>
      <c r="AM151" s="349">
        <f t="shared" si="23"/>
        <v>2474924.5165818692</v>
      </c>
      <c r="AN151" s="360"/>
      <c r="AO151" s="360"/>
    </row>
    <row r="152" spans="1:41" ht="30" x14ac:dyDescent="0.25">
      <c r="A152" s="129" t="s">
        <v>430</v>
      </c>
      <c r="B152" s="358" t="s">
        <v>431</v>
      </c>
      <c r="C152" s="358" t="str">
        <f>_xlfn.XLOOKUP($A152,'Total project cost for DCs'!A:A,'Total project cost for DCs'!C:C,"Not found",0)</f>
        <v>2-lane urban- new collector with active mode on both sides + intersection improvements (TDM)</v>
      </c>
      <c r="D152" s="355" t="s">
        <v>155</v>
      </c>
      <c r="E152" s="355" t="s">
        <v>223</v>
      </c>
      <c r="H152" s="355" t="s">
        <v>827</v>
      </c>
      <c r="I152" s="359">
        <f>_xlfn.XLOOKUP($H152,DC_growth_AGS!$A$665:$A$673,DC_growth_AGS!$O$665:$O$673,"Not found",0)</f>
        <v>0.61831421301771872</v>
      </c>
      <c r="J152" s="355">
        <v>2034</v>
      </c>
      <c r="K152" s="362">
        <f>_xlfn.XLOOKUP($A152,'Total project cost for DCs'!$A$4:$A$111,'Total project cost for DCs'!U$4:U$111,0,0)*_xlfn.XLOOKUP($A152,Drury_beneficiary_allocation!$A$5:$A$104,Drury_beneficiary_allocation!$B$5:$B$104,0,0)</f>
        <v>12952718.260952657</v>
      </c>
      <c r="L152" s="362">
        <f>_xlfn.XLOOKUP($A152,'Total project cost for DCs'!$A$4:$A$111,'Total project cost for DCs'!V$4:V$111,0,0)*_xlfn.XLOOKUP($A152,Drury_beneficiary_allocation!$A$5:$A$104,Drury_beneficiary_allocation!$B$5:$B$104,0,0)</f>
        <v>3615386.8148439601</v>
      </c>
      <c r="M152" s="362">
        <f>_xlfn.XLOOKUP($A152,'Total project cost for DCs'!$A$4:$A$111,'Total project cost for DCs'!W$4:W$111,0,0)*_xlfn.XLOOKUP($A152,Drury_beneficiary_allocation!$A$5:$A$104,Drury_beneficiary_allocation!$B$5:$B$104,0,0)</f>
        <v>36935777.715031765</v>
      </c>
      <c r="N152" s="362">
        <f>_xlfn.XLOOKUP($A152,'Total project cost for DCs'!$A$4:$A$111,'Total project cost for DCs'!X$4:X$111,0,0)*_xlfn.XLOOKUP($A152,Drury_beneficiary_allocation!$A$5:$A$104,Drury_beneficiary_allocation!$B$5:$B$104,0,0)</f>
        <v>0</v>
      </c>
      <c r="O152" s="362">
        <f>_xlfn.XLOOKUP($A152,'Total project cost for DCs'!$A$4:$A$111,'Total project cost for DCs'!Y$4:Y$111,0,0)*_xlfn.XLOOKUP($A152,Drury_beneficiary_allocation!$A$5:$A$104,Drury_beneficiary_allocation!$B$5:$B$104,0,0)</f>
        <v>0</v>
      </c>
      <c r="P152" s="362">
        <f>_xlfn.XLOOKUP($A152,'Total project cost for DCs'!$A$4:$A$111,'Total project cost for DCs'!Z$4:Z$111,0,0)*_xlfn.XLOOKUP($A152,Drury_beneficiary_allocation!$A$5:$A$104,Drury_beneficiary_allocation!$B$5:$B$104,0,0)</f>
        <v>0</v>
      </c>
      <c r="Q152" s="362">
        <f>_xlfn.XLOOKUP($A152,'Total project cost for DCs'!$A$4:$A$111,'Total project cost for DCs'!AA$4:AA$111,0,0)*_xlfn.XLOOKUP($A152,Drury_beneficiary_allocation!$A$5:$A$104,Drury_beneficiary_allocation!$B$5:$B$104,0,0)</f>
        <v>0</v>
      </c>
      <c r="R152" s="362">
        <f>_xlfn.XLOOKUP($A152,'Total project cost for DCs'!$A$4:$A$111,'Total project cost for DCs'!AB$4:AB$111,0,0)*_xlfn.XLOOKUP($A152,Drury_beneficiary_allocation!$A$5:$A$104,Drury_beneficiary_allocation!$B$5:$B$104,0,0)</f>
        <v>0</v>
      </c>
      <c r="S152" s="362">
        <f>_xlfn.XLOOKUP($A152,'Total project cost for DCs'!$A$4:$A$111,'Total project cost for DCs'!AC$4:AC$111,0,0)*_xlfn.XLOOKUP($A152,Drury_beneficiary_allocation!$A$5:$A$104,Drury_beneficiary_allocation!$B$5:$B$104,0,0)</f>
        <v>0</v>
      </c>
      <c r="T152" s="362">
        <f>_xlfn.XLOOKUP($A152,'Total project cost for DCs'!$A$4:$A$111,'Total project cost for DCs'!AD$4:AD$111,0,0)*_xlfn.XLOOKUP($A152,Drury_beneficiary_allocation!$A$5:$A$104,Drury_beneficiary_allocation!$B$5:$B$104,0,0)</f>
        <v>0</v>
      </c>
      <c r="U152" s="362">
        <f>_xlfn.XLOOKUP($A152,'Total project cost for DCs'!$A$4:$A$111,'Total project cost for DCs'!AE$4:AE$111,0,0)*_xlfn.XLOOKUP($A152,Drury_beneficiary_allocation!$A$5:$A$104,Drury_beneficiary_allocation!$B$5:$B$104,0,0)</f>
        <v>0</v>
      </c>
      <c r="V152" s="362">
        <f>_xlfn.XLOOKUP($A152,'Total project cost for DCs'!$A$4:$A$111,'Total project cost for DCs'!AF$4:AF$111,0,0)*_xlfn.XLOOKUP($A152,Drury_beneficiary_allocation!$A$5:$A$104,Drury_beneficiary_allocation!$B$5:$B$104,0,0)</f>
        <v>0</v>
      </c>
      <c r="W152" s="362">
        <f>_xlfn.XLOOKUP($A152,'Total project cost for DCs'!$A$4:$A$111,'Total project cost for DCs'!AG$4:AG$111,0,0)*_xlfn.XLOOKUP($A152,Drury_beneficiary_allocation!$A$5:$A$104,Drury_beneficiary_allocation!$B$5:$B$104,0,0)</f>
        <v>0</v>
      </c>
      <c r="X152" s="362">
        <f>_xlfn.XLOOKUP($A152,'Total project cost for DCs'!$A$4:$A$111,'Total project cost for DCs'!AH$4:AH$111,0,0)*_xlfn.XLOOKUP($A152,Drury_beneficiary_allocation!$A$5:$A$104,Drury_beneficiary_allocation!$B$5:$B$104,0,0)</f>
        <v>0</v>
      </c>
      <c r="Y152" s="362">
        <f>_xlfn.XLOOKUP($A152,'Total project cost for DCs'!$A$4:$A$111,'Total project cost for DCs'!AI$4:AI$111,0,0)*_xlfn.XLOOKUP($A152,Drury_beneficiary_allocation!$A$5:$A$104,Drury_beneficiary_allocation!$B$5:$B$104,0,0)</f>
        <v>0</v>
      </c>
      <c r="Z152" s="362">
        <f>_xlfn.XLOOKUP($A152,'Total project cost for DCs'!$A$4:$A$111,'Total project cost for DCs'!AJ$4:AJ$111,0,0)*_xlfn.XLOOKUP($A152,Drury_beneficiary_allocation!$A$5:$A$104,Drury_beneficiary_allocation!$B$5:$B$104,0,0)</f>
        <v>0</v>
      </c>
      <c r="AA152" s="362">
        <f>_xlfn.XLOOKUP($A152,'Total project cost for DCs'!$A$4:$A$111,'Total project cost for DCs'!AK$4:AK$111,0,0)*_xlfn.XLOOKUP($A152,Drury_beneficiary_allocation!$A$5:$A$104,Drury_beneficiary_allocation!$B$5:$B$104,0,0)</f>
        <v>0</v>
      </c>
      <c r="AB152" s="362">
        <f>_xlfn.XLOOKUP($A152,'Total project cost for DCs'!$A$4:$A$111,'Total project cost for DCs'!AL$4:AL$111,0,0)*_xlfn.XLOOKUP($A152,Drury_beneficiary_allocation!$A$5:$A$104,Drury_beneficiary_allocation!$B$5:$B$104,0,0)</f>
        <v>0</v>
      </c>
      <c r="AC152" s="362">
        <f>_xlfn.XLOOKUP($A152,'Total project cost for DCs'!$A$4:$A$111,'Total project cost for DCs'!AM$4:AM$111,0,0)*_xlfn.XLOOKUP($A152,Drury_beneficiary_allocation!$A$5:$A$104,Drury_beneficiary_allocation!$B$5:$B$104,0,0)</f>
        <v>0</v>
      </c>
      <c r="AD152" s="362">
        <f>_xlfn.XLOOKUP($A152,'Total project cost for DCs'!$A$4:$A$111,'Total project cost for DCs'!AN$4:AN$111,0,0)*_xlfn.XLOOKUP($A152,Drury_beneficiary_allocation!$A$5:$A$104,Drury_beneficiary_allocation!$B$5:$B$104,0,0)</f>
        <v>0</v>
      </c>
      <c r="AE152" s="363">
        <f t="shared" si="20"/>
        <v>53503882.790828384</v>
      </c>
      <c r="AF152" s="349"/>
      <c r="AG152" s="349">
        <f t="shared" si="22"/>
        <v>53503882.790828384</v>
      </c>
      <c r="AH152" s="353">
        <v>0</v>
      </c>
      <c r="AI152" s="354" t="str">
        <f t="shared" si="21"/>
        <v>Collector</v>
      </c>
      <c r="AJ152" s="349"/>
      <c r="AK152" s="349"/>
      <c r="AL152" s="355">
        <f>_xlfn.XLOOKUP(A152,'P1 Date Adjustment'!B:B,'P1 Date Adjustment'!F:F,"not found",0)</f>
        <v>2034</v>
      </c>
      <c r="AM152" s="349">
        <f t="shared" si="23"/>
        <v>33082211.181203317</v>
      </c>
      <c r="AN152" s="360"/>
      <c r="AO152" s="360"/>
    </row>
    <row r="153" spans="1:41" ht="45" x14ac:dyDescent="0.25">
      <c r="A153" s="129">
        <v>58</v>
      </c>
      <c r="B153" s="358" t="s">
        <v>441</v>
      </c>
      <c r="C153" s="358" t="str">
        <f>_xlfn.XLOOKUP($A153,'Total project cost for DCs'!A:A,'Total project cost for DCs'!C:C,"Not found",0)</f>
        <v>2-lane urban- upgrade existing road layout with active modes on both sides + intersection improvements (TDM)</v>
      </c>
      <c r="D153" s="355" t="s">
        <v>155</v>
      </c>
      <c r="E153" s="355" t="s">
        <v>199</v>
      </c>
      <c r="H153" s="355" t="s">
        <v>827</v>
      </c>
      <c r="I153" s="359">
        <f>_xlfn.XLOOKUP($H153,DC_growth_AGS!$A$665:$A$673,DC_growth_AGS!$O$665:$O$673,"Not found",0)</f>
        <v>0.61831421301771872</v>
      </c>
      <c r="J153" s="355">
        <v>2033</v>
      </c>
      <c r="K153" s="362">
        <f>_xlfn.XLOOKUP($A153,'Total project cost for DCs'!$A$4:$A$111,'Total project cost for DCs'!U$4:U$111,0,0)*_xlfn.XLOOKUP($A153,Drury_beneficiary_allocation!$A$5:$A$104,Drury_beneficiary_allocation!$B$5:$B$104,0,0)</f>
        <v>756954.75078497303</v>
      </c>
      <c r="L153" s="362">
        <f>_xlfn.XLOOKUP($A153,'Total project cost for DCs'!$A$4:$A$111,'Total project cost for DCs'!V$4:V$111,0,0)*_xlfn.XLOOKUP($A153,Drury_beneficiary_allocation!$A$5:$A$104,Drury_beneficiary_allocation!$B$5:$B$104,0,0)</f>
        <v>7733256.1762240427</v>
      </c>
      <c r="M153" s="362">
        <f>_xlfn.XLOOKUP($A153,'Total project cost for DCs'!$A$4:$A$111,'Total project cost for DCs'!W$4:W$111,0,0)*_xlfn.XLOOKUP($A153,Drury_beneficiary_allocation!$A$5:$A$104,Drury_beneficiary_allocation!$B$5:$B$104,0,0)</f>
        <v>0</v>
      </c>
      <c r="N153" s="362">
        <f>_xlfn.XLOOKUP($A153,'Total project cost for DCs'!$A$4:$A$111,'Total project cost for DCs'!X$4:X$111,0,0)*_xlfn.XLOOKUP($A153,Drury_beneficiary_allocation!$A$5:$A$104,Drury_beneficiary_allocation!$B$5:$B$104,0,0)</f>
        <v>0</v>
      </c>
      <c r="O153" s="362">
        <f>_xlfn.XLOOKUP($A153,'Total project cost for DCs'!$A$4:$A$111,'Total project cost for DCs'!Y$4:Y$111,0,0)*_xlfn.XLOOKUP($A153,Drury_beneficiary_allocation!$A$5:$A$104,Drury_beneficiary_allocation!$B$5:$B$104,0,0)</f>
        <v>0</v>
      </c>
      <c r="P153" s="362">
        <f>_xlfn.XLOOKUP($A153,'Total project cost for DCs'!$A$4:$A$111,'Total project cost for DCs'!Z$4:Z$111,0,0)*_xlfn.XLOOKUP($A153,Drury_beneficiary_allocation!$A$5:$A$104,Drury_beneficiary_allocation!$B$5:$B$104,0,0)</f>
        <v>0</v>
      </c>
      <c r="Q153" s="362">
        <f>_xlfn.XLOOKUP($A153,'Total project cost for DCs'!$A$4:$A$111,'Total project cost for DCs'!AA$4:AA$111,0,0)*_xlfn.XLOOKUP($A153,Drury_beneficiary_allocation!$A$5:$A$104,Drury_beneficiary_allocation!$B$5:$B$104,0,0)</f>
        <v>0</v>
      </c>
      <c r="R153" s="362">
        <f>_xlfn.XLOOKUP($A153,'Total project cost for DCs'!$A$4:$A$111,'Total project cost for DCs'!AB$4:AB$111,0,0)*_xlfn.XLOOKUP($A153,Drury_beneficiary_allocation!$A$5:$A$104,Drury_beneficiary_allocation!$B$5:$B$104,0,0)</f>
        <v>0</v>
      </c>
      <c r="S153" s="362">
        <f>_xlfn.XLOOKUP($A153,'Total project cost for DCs'!$A$4:$A$111,'Total project cost for DCs'!AC$4:AC$111,0,0)*_xlfn.XLOOKUP($A153,Drury_beneficiary_allocation!$A$5:$A$104,Drury_beneficiary_allocation!$B$5:$B$104,0,0)</f>
        <v>0</v>
      </c>
      <c r="T153" s="362">
        <f>_xlfn.XLOOKUP($A153,'Total project cost for DCs'!$A$4:$A$111,'Total project cost for DCs'!AD$4:AD$111,0,0)*_xlfn.XLOOKUP($A153,Drury_beneficiary_allocation!$A$5:$A$104,Drury_beneficiary_allocation!$B$5:$B$104,0,0)</f>
        <v>0</v>
      </c>
      <c r="U153" s="362">
        <f>_xlfn.XLOOKUP($A153,'Total project cost for DCs'!$A$4:$A$111,'Total project cost for DCs'!AE$4:AE$111,0,0)*_xlfn.XLOOKUP($A153,Drury_beneficiary_allocation!$A$5:$A$104,Drury_beneficiary_allocation!$B$5:$B$104,0,0)</f>
        <v>0</v>
      </c>
      <c r="V153" s="362">
        <f>_xlfn.XLOOKUP($A153,'Total project cost for DCs'!$A$4:$A$111,'Total project cost for DCs'!AF$4:AF$111,0,0)*_xlfn.XLOOKUP($A153,Drury_beneficiary_allocation!$A$5:$A$104,Drury_beneficiary_allocation!$B$5:$B$104,0,0)</f>
        <v>0</v>
      </c>
      <c r="W153" s="362">
        <f>_xlfn.XLOOKUP($A153,'Total project cost for DCs'!$A$4:$A$111,'Total project cost for DCs'!AG$4:AG$111,0,0)*_xlfn.XLOOKUP($A153,Drury_beneficiary_allocation!$A$5:$A$104,Drury_beneficiary_allocation!$B$5:$B$104,0,0)</f>
        <v>0</v>
      </c>
      <c r="X153" s="362">
        <f>_xlfn.XLOOKUP($A153,'Total project cost for DCs'!$A$4:$A$111,'Total project cost for DCs'!AH$4:AH$111,0,0)*_xlfn.XLOOKUP($A153,Drury_beneficiary_allocation!$A$5:$A$104,Drury_beneficiary_allocation!$B$5:$B$104,0,0)</f>
        <v>0</v>
      </c>
      <c r="Y153" s="362">
        <f>_xlfn.XLOOKUP($A153,'Total project cost for DCs'!$A$4:$A$111,'Total project cost for DCs'!AI$4:AI$111,0,0)*_xlfn.XLOOKUP($A153,Drury_beneficiary_allocation!$A$5:$A$104,Drury_beneficiary_allocation!$B$5:$B$104,0,0)</f>
        <v>0</v>
      </c>
      <c r="Z153" s="362">
        <f>_xlfn.XLOOKUP($A153,'Total project cost for DCs'!$A$4:$A$111,'Total project cost for DCs'!AJ$4:AJ$111,0,0)*_xlfn.XLOOKUP($A153,Drury_beneficiary_allocation!$A$5:$A$104,Drury_beneficiary_allocation!$B$5:$B$104,0,0)</f>
        <v>0</v>
      </c>
      <c r="AA153" s="362">
        <f>_xlfn.XLOOKUP($A153,'Total project cost for DCs'!$A$4:$A$111,'Total project cost for DCs'!AK$4:AK$111,0,0)*_xlfn.XLOOKUP($A153,Drury_beneficiary_allocation!$A$5:$A$104,Drury_beneficiary_allocation!$B$5:$B$104,0,0)</f>
        <v>0</v>
      </c>
      <c r="AB153" s="362">
        <f>_xlfn.XLOOKUP($A153,'Total project cost for DCs'!$A$4:$A$111,'Total project cost for DCs'!AL$4:AL$111,0,0)*_xlfn.XLOOKUP($A153,Drury_beneficiary_allocation!$A$5:$A$104,Drury_beneficiary_allocation!$B$5:$B$104,0,0)</f>
        <v>0</v>
      </c>
      <c r="AC153" s="362">
        <f>_xlfn.XLOOKUP($A153,'Total project cost for DCs'!$A$4:$A$111,'Total project cost for DCs'!AM$4:AM$111,0,0)*_xlfn.XLOOKUP($A153,Drury_beneficiary_allocation!$A$5:$A$104,Drury_beneficiary_allocation!$B$5:$B$104,0,0)</f>
        <v>0</v>
      </c>
      <c r="AD153" s="362">
        <f>_xlfn.XLOOKUP($A153,'Total project cost for DCs'!$A$4:$A$111,'Total project cost for DCs'!AN$4:AN$111,0,0)*_xlfn.XLOOKUP($A153,Drury_beneficiary_allocation!$A$5:$A$104,Drury_beneficiary_allocation!$B$5:$B$104,0,0)</f>
        <v>0</v>
      </c>
      <c r="AE153" s="363">
        <f t="shared" si="20"/>
        <v>8490210.9270090163</v>
      </c>
      <c r="AF153" s="349"/>
      <c r="AG153" s="349">
        <f t="shared" si="22"/>
        <v>8490210.9270090163</v>
      </c>
      <c r="AH153" s="353">
        <v>0</v>
      </c>
      <c r="AI153" s="354" t="str">
        <f t="shared" si="21"/>
        <v>Collector</v>
      </c>
      <c r="AJ153" s="349"/>
      <c r="AK153" s="349"/>
      <c r="AL153" s="355">
        <f>_xlfn.XLOOKUP(A153,'P1 Date Adjustment'!B:B,'P1 Date Adjustment'!F:F,"not found",0)</f>
        <v>2033</v>
      </c>
      <c r="AM153" s="349">
        <f t="shared" si="23"/>
        <v>5249618.0876880158</v>
      </c>
      <c r="AN153" s="360"/>
      <c r="AO153" s="360"/>
    </row>
    <row r="154" spans="1:41" ht="30" x14ac:dyDescent="0.25">
      <c r="A154" s="129">
        <v>59</v>
      </c>
      <c r="B154" s="358" t="s">
        <v>443</v>
      </c>
      <c r="C154" s="358" t="str">
        <f>_xlfn.XLOOKUP($A154,'Total project cost for DCs'!A:A,'Total project cost for DCs'!C:C,"Not found",0)</f>
        <v xml:space="preserve"> 2-lane intersection (new intersection + active mode crossings)</v>
      </c>
      <c r="D154" s="355" t="s">
        <v>155</v>
      </c>
      <c r="E154" s="355" t="s">
        <v>223</v>
      </c>
      <c r="H154" s="355" t="s">
        <v>827</v>
      </c>
      <c r="I154" s="359">
        <f>_xlfn.XLOOKUP($H154,DC_growth_AGS!$A$665:$A$673,DC_growth_AGS!$O$665:$O$673,"Not found",0)</f>
        <v>0.61831421301771872</v>
      </c>
      <c r="J154" s="355">
        <v>2033</v>
      </c>
      <c r="K154" s="362">
        <f>_xlfn.XLOOKUP($A154,'Total project cost for DCs'!$A$4:$A$111,'Total project cost for DCs'!U$4:U$111,0,0)*_xlfn.XLOOKUP($A154,Drury_beneficiary_allocation!$A$5:$A$104,Drury_beneficiary_allocation!$B$5:$B$104,0,0)</f>
        <v>0</v>
      </c>
      <c r="L154" s="362">
        <f>_xlfn.XLOOKUP($A154,'Total project cost for DCs'!$A$4:$A$111,'Total project cost for DCs'!V$4:V$111,0,0)*_xlfn.XLOOKUP($A154,Drury_beneficiary_allocation!$A$5:$A$104,Drury_beneficiary_allocation!$B$5:$B$104,0,0)</f>
        <v>0</v>
      </c>
      <c r="M154" s="362">
        <f>_xlfn.XLOOKUP($A154,'Total project cost for DCs'!$A$4:$A$111,'Total project cost for DCs'!W$4:W$111,0,0)*_xlfn.XLOOKUP($A154,Drury_beneficiary_allocation!$A$5:$A$104,Drury_beneficiary_allocation!$B$5:$B$104,0,0)</f>
        <v>1111582.7775936769</v>
      </c>
      <c r="N154" s="362">
        <f>_xlfn.XLOOKUP($A154,'Total project cost for DCs'!$A$4:$A$111,'Total project cost for DCs'!X$4:X$111,0,0)*_xlfn.XLOOKUP($A154,Drury_beneficiary_allocation!$A$5:$A$104,Drury_beneficiary_allocation!$B$5:$B$104,0,0)</f>
        <v>11356232.814836346</v>
      </c>
      <c r="O154" s="362">
        <f>_xlfn.XLOOKUP($A154,'Total project cost for DCs'!$A$4:$A$111,'Total project cost for DCs'!Y$4:Y$111,0,0)*_xlfn.XLOOKUP($A154,Drury_beneficiary_allocation!$A$5:$A$104,Drury_beneficiary_allocation!$B$5:$B$104,0,0)</f>
        <v>0</v>
      </c>
      <c r="P154" s="362">
        <f>_xlfn.XLOOKUP($A154,'Total project cost for DCs'!$A$4:$A$111,'Total project cost for DCs'!Z$4:Z$111,0,0)*_xlfn.XLOOKUP($A154,Drury_beneficiary_allocation!$A$5:$A$104,Drury_beneficiary_allocation!$B$5:$B$104,0,0)</f>
        <v>0</v>
      </c>
      <c r="Q154" s="362">
        <f>_xlfn.XLOOKUP($A154,'Total project cost for DCs'!$A$4:$A$111,'Total project cost for DCs'!AA$4:AA$111,0,0)*_xlfn.XLOOKUP($A154,Drury_beneficiary_allocation!$A$5:$A$104,Drury_beneficiary_allocation!$B$5:$B$104,0,0)</f>
        <v>0</v>
      </c>
      <c r="R154" s="362">
        <f>_xlfn.XLOOKUP($A154,'Total project cost for DCs'!$A$4:$A$111,'Total project cost for DCs'!AB$4:AB$111,0,0)*_xlfn.XLOOKUP($A154,Drury_beneficiary_allocation!$A$5:$A$104,Drury_beneficiary_allocation!$B$5:$B$104,0,0)</f>
        <v>0</v>
      </c>
      <c r="S154" s="362">
        <f>_xlfn.XLOOKUP($A154,'Total project cost for DCs'!$A$4:$A$111,'Total project cost for DCs'!AC$4:AC$111,0,0)*_xlfn.XLOOKUP($A154,Drury_beneficiary_allocation!$A$5:$A$104,Drury_beneficiary_allocation!$B$5:$B$104,0,0)</f>
        <v>0</v>
      </c>
      <c r="T154" s="362">
        <f>_xlfn.XLOOKUP($A154,'Total project cost for DCs'!$A$4:$A$111,'Total project cost for DCs'!AD$4:AD$111,0,0)*_xlfn.XLOOKUP($A154,Drury_beneficiary_allocation!$A$5:$A$104,Drury_beneficiary_allocation!$B$5:$B$104,0,0)</f>
        <v>0</v>
      </c>
      <c r="U154" s="362">
        <f>_xlfn.XLOOKUP($A154,'Total project cost for DCs'!$A$4:$A$111,'Total project cost for DCs'!AE$4:AE$111,0,0)*_xlfn.XLOOKUP($A154,Drury_beneficiary_allocation!$A$5:$A$104,Drury_beneficiary_allocation!$B$5:$B$104,0,0)</f>
        <v>0</v>
      </c>
      <c r="V154" s="362">
        <f>_xlfn.XLOOKUP($A154,'Total project cost for DCs'!$A$4:$A$111,'Total project cost for DCs'!AF$4:AF$111,0,0)*_xlfn.XLOOKUP($A154,Drury_beneficiary_allocation!$A$5:$A$104,Drury_beneficiary_allocation!$B$5:$B$104,0,0)</f>
        <v>0</v>
      </c>
      <c r="W154" s="362">
        <f>_xlfn.XLOOKUP($A154,'Total project cost for DCs'!$A$4:$A$111,'Total project cost for DCs'!AG$4:AG$111,0,0)*_xlfn.XLOOKUP($A154,Drury_beneficiary_allocation!$A$5:$A$104,Drury_beneficiary_allocation!$B$5:$B$104,0,0)</f>
        <v>0</v>
      </c>
      <c r="X154" s="362">
        <f>_xlfn.XLOOKUP($A154,'Total project cost for DCs'!$A$4:$A$111,'Total project cost for DCs'!AH$4:AH$111,0,0)*_xlfn.XLOOKUP($A154,Drury_beneficiary_allocation!$A$5:$A$104,Drury_beneficiary_allocation!$B$5:$B$104,0,0)</f>
        <v>0</v>
      </c>
      <c r="Y154" s="362">
        <f>_xlfn.XLOOKUP($A154,'Total project cost for DCs'!$A$4:$A$111,'Total project cost for DCs'!AI$4:AI$111,0,0)*_xlfn.XLOOKUP($A154,Drury_beneficiary_allocation!$A$5:$A$104,Drury_beneficiary_allocation!$B$5:$B$104,0,0)</f>
        <v>0</v>
      </c>
      <c r="Z154" s="362">
        <f>_xlfn.XLOOKUP($A154,'Total project cost for DCs'!$A$4:$A$111,'Total project cost for DCs'!AJ$4:AJ$111,0,0)*_xlfn.XLOOKUP($A154,Drury_beneficiary_allocation!$A$5:$A$104,Drury_beneficiary_allocation!$B$5:$B$104,0,0)</f>
        <v>0</v>
      </c>
      <c r="AA154" s="362">
        <f>_xlfn.XLOOKUP($A154,'Total project cost for DCs'!$A$4:$A$111,'Total project cost for DCs'!AK$4:AK$111,0,0)*_xlfn.XLOOKUP($A154,Drury_beneficiary_allocation!$A$5:$A$104,Drury_beneficiary_allocation!$B$5:$B$104,0,0)</f>
        <v>0</v>
      </c>
      <c r="AB154" s="362">
        <f>_xlfn.XLOOKUP($A154,'Total project cost for DCs'!$A$4:$A$111,'Total project cost for DCs'!AL$4:AL$111,0,0)*_xlfn.XLOOKUP($A154,Drury_beneficiary_allocation!$A$5:$A$104,Drury_beneficiary_allocation!$B$5:$B$104,0,0)</f>
        <v>0</v>
      </c>
      <c r="AC154" s="362">
        <f>_xlfn.XLOOKUP($A154,'Total project cost for DCs'!$A$4:$A$111,'Total project cost for DCs'!AM$4:AM$111,0,0)*_xlfn.XLOOKUP($A154,Drury_beneficiary_allocation!$A$5:$A$104,Drury_beneficiary_allocation!$B$5:$B$104,0,0)</f>
        <v>0</v>
      </c>
      <c r="AD154" s="362">
        <f>_xlfn.XLOOKUP($A154,'Total project cost for DCs'!$A$4:$A$111,'Total project cost for DCs'!AN$4:AN$111,0,0)*_xlfn.XLOOKUP($A154,Drury_beneficiary_allocation!$A$5:$A$104,Drury_beneficiary_allocation!$B$5:$B$104,0,0)</f>
        <v>0</v>
      </c>
      <c r="AE154" s="363">
        <f t="shared" si="20"/>
        <v>12467815.592430022</v>
      </c>
      <c r="AF154" s="349"/>
      <c r="AG154" s="349">
        <f t="shared" si="22"/>
        <v>12467815.592430022</v>
      </c>
      <c r="AH154" s="353">
        <v>0</v>
      </c>
      <c r="AI154" s="354" t="str">
        <f t="shared" si="21"/>
        <v>Collector</v>
      </c>
      <c r="AJ154" s="349"/>
      <c r="AK154" s="349"/>
      <c r="AL154" s="355">
        <f>_xlfn.XLOOKUP(A154,'P1 Date Adjustment'!B:B,'P1 Date Adjustment'!F:F,"not found",0)</f>
        <v>2033</v>
      </c>
      <c r="AM154" s="349">
        <f t="shared" si="23"/>
        <v>7709027.5860834112</v>
      </c>
      <c r="AN154" s="360"/>
      <c r="AO154" s="360"/>
    </row>
    <row r="155" spans="1:41" ht="30" x14ac:dyDescent="0.25">
      <c r="A155" s="129" t="s">
        <v>452</v>
      </c>
      <c r="B155" s="358" t="s">
        <v>453</v>
      </c>
      <c r="C155" s="358" t="str">
        <f>_xlfn.XLOOKUP($A155,'Total project cost for DCs'!A:A,'Total project cost for DCs'!C:C,"Not found",0)</f>
        <v>2-lane urban- new road layout with active modes on both sides (TDM)</v>
      </c>
      <c r="D155" s="355" t="s">
        <v>155</v>
      </c>
      <c r="E155" s="355" t="s">
        <v>227</v>
      </c>
      <c r="H155" s="355" t="s">
        <v>827</v>
      </c>
      <c r="I155" s="359">
        <f>_xlfn.XLOOKUP($H155,DC_growth_AGS!$A$665:$A$673,DC_growth_AGS!$O$665:$O$673,"Not found",0)</f>
        <v>0.61831421301771872</v>
      </c>
      <c r="J155" s="355">
        <v>2036</v>
      </c>
      <c r="K155" s="362">
        <f>_xlfn.XLOOKUP($A155,'Total project cost for DCs'!$A$4:$A$111,'Total project cost for DCs'!U$4:U$111,0,0)*_xlfn.XLOOKUP($A155,Drury_beneficiary_allocation!$A$5:$A$104,Drury_beneficiary_allocation!$B$5:$B$104,0,0)</f>
        <v>0</v>
      </c>
      <c r="L155" s="362">
        <f>_xlfn.XLOOKUP($A155,'Total project cost for DCs'!$A$4:$A$111,'Total project cost for DCs'!V$4:V$111,0,0)*_xlfn.XLOOKUP($A155,Drury_beneficiary_allocation!$A$5:$A$104,Drury_beneficiary_allocation!$B$5:$B$104,0,0)</f>
        <v>0</v>
      </c>
      <c r="M155" s="362">
        <f>_xlfn.XLOOKUP($A155,'Total project cost for DCs'!$A$4:$A$111,'Total project cost for DCs'!W$4:W$111,0,0)*_xlfn.XLOOKUP($A155,Drury_beneficiary_allocation!$A$5:$A$104,Drury_beneficiary_allocation!$B$5:$B$104,0,0)</f>
        <v>0</v>
      </c>
      <c r="N155" s="362">
        <f>_xlfn.XLOOKUP($A155,'Total project cost for DCs'!$A$4:$A$111,'Total project cost for DCs'!X$4:X$111,0,0)*_xlfn.XLOOKUP($A155,Drury_beneficiary_allocation!$A$5:$A$104,Drury_beneficiary_allocation!$B$5:$B$104,0,0)</f>
        <v>0</v>
      </c>
      <c r="O155" s="362">
        <f>_xlfn.XLOOKUP($A155,'Total project cost for DCs'!$A$4:$A$111,'Total project cost for DCs'!Y$4:Y$111,0,0)*_xlfn.XLOOKUP($A155,Drury_beneficiary_allocation!$A$5:$A$104,Drury_beneficiary_allocation!$B$5:$B$104,0,0)</f>
        <v>0</v>
      </c>
      <c r="P155" s="362">
        <f>_xlfn.XLOOKUP($A155,'Total project cost for DCs'!$A$4:$A$111,'Total project cost for DCs'!Z$4:Z$111,0,0)*_xlfn.XLOOKUP($A155,Drury_beneficiary_allocation!$A$5:$A$104,Drury_beneficiary_allocation!$B$5:$B$104,0,0)</f>
        <v>0</v>
      </c>
      <c r="Q155" s="362">
        <f>_xlfn.XLOOKUP($A155,'Total project cost for DCs'!$A$4:$A$111,'Total project cost for DCs'!AA$4:AA$111,0,0)*_xlfn.XLOOKUP($A155,Drury_beneficiary_allocation!$A$5:$A$104,Drury_beneficiary_allocation!$B$5:$B$104,0,0)</f>
        <v>0</v>
      </c>
      <c r="R155" s="362">
        <f>_xlfn.XLOOKUP($A155,'Total project cost for DCs'!$A$4:$A$111,'Total project cost for DCs'!AB$4:AB$111,0,0)*_xlfn.XLOOKUP($A155,Drury_beneficiary_allocation!$A$5:$A$104,Drury_beneficiary_allocation!$B$5:$B$104,0,0)</f>
        <v>0</v>
      </c>
      <c r="S155" s="362">
        <f>_xlfn.XLOOKUP($A155,'Total project cost for DCs'!$A$4:$A$111,'Total project cost for DCs'!AC$4:AC$111,0,0)*_xlfn.XLOOKUP($A155,Drury_beneficiary_allocation!$A$5:$A$104,Drury_beneficiary_allocation!$B$5:$B$104,0,0)</f>
        <v>0</v>
      </c>
      <c r="T155" s="362">
        <f>_xlfn.XLOOKUP($A155,'Total project cost for DCs'!$A$4:$A$111,'Total project cost for DCs'!AD$4:AD$111,0,0)*_xlfn.XLOOKUP($A155,Drury_beneficiary_allocation!$A$5:$A$104,Drury_beneficiary_allocation!$B$5:$B$104,0,0)</f>
        <v>0</v>
      </c>
      <c r="U155" s="362">
        <f>_xlfn.XLOOKUP($A155,'Total project cost for DCs'!$A$4:$A$111,'Total project cost for DCs'!AE$4:AE$111,0,0)*_xlfn.XLOOKUP($A155,Drury_beneficiary_allocation!$A$5:$A$104,Drury_beneficiary_allocation!$B$5:$B$104,0,0)</f>
        <v>0</v>
      </c>
      <c r="V155" s="362">
        <f>_xlfn.XLOOKUP($A155,'Total project cost for DCs'!$A$4:$A$111,'Total project cost for DCs'!AF$4:AF$111,0,0)*_xlfn.XLOOKUP($A155,Drury_beneficiary_allocation!$A$5:$A$104,Drury_beneficiary_allocation!$B$5:$B$104,0,0)</f>
        <v>0</v>
      </c>
      <c r="W155" s="362">
        <f>_xlfn.XLOOKUP($A155,'Total project cost for DCs'!$A$4:$A$111,'Total project cost for DCs'!AG$4:AG$111,0,0)*_xlfn.XLOOKUP($A155,Drury_beneficiary_allocation!$A$5:$A$104,Drury_beneficiary_allocation!$B$5:$B$104,0,0)</f>
        <v>0</v>
      </c>
      <c r="X155" s="362">
        <f>_xlfn.XLOOKUP($A155,'Total project cost for DCs'!$A$4:$A$111,'Total project cost for DCs'!AH$4:AH$111,0,0)*_xlfn.XLOOKUP($A155,Drury_beneficiary_allocation!$A$5:$A$104,Drury_beneficiary_allocation!$B$5:$B$104,0,0)</f>
        <v>0</v>
      </c>
      <c r="Y155" s="362">
        <f>_xlfn.XLOOKUP($A155,'Total project cost for DCs'!$A$4:$A$111,'Total project cost for DCs'!AI$4:AI$111,0,0)*_xlfn.XLOOKUP($A155,Drury_beneficiary_allocation!$A$5:$A$104,Drury_beneficiary_allocation!$B$5:$B$104,0,0)</f>
        <v>0</v>
      </c>
      <c r="Z155" s="362">
        <f>_xlfn.XLOOKUP($A155,'Total project cost for DCs'!$A$4:$A$111,'Total project cost for DCs'!AJ$4:AJ$111,0,0)*_xlfn.XLOOKUP($A155,Drury_beneficiary_allocation!$A$5:$A$104,Drury_beneficiary_allocation!$B$5:$B$104,0,0)</f>
        <v>0</v>
      </c>
      <c r="AA155" s="362">
        <f>_xlfn.XLOOKUP($A155,'Total project cost for DCs'!$A$4:$A$111,'Total project cost for DCs'!AK$4:AK$111,0,0)*_xlfn.XLOOKUP($A155,Drury_beneficiary_allocation!$A$5:$A$104,Drury_beneficiary_allocation!$B$5:$B$104,0,0)</f>
        <v>0</v>
      </c>
      <c r="AB155" s="362">
        <f>_xlfn.XLOOKUP($A155,'Total project cost for DCs'!$A$4:$A$111,'Total project cost for DCs'!AL$4:AL$111,0,0)*_xlfn.XLOOKUP($A155,Drury_beneficiary_allocation!$A$5:$A$104,Drury_beneficiary_allocation!$B$5:$B$104,0,0)</f>
        <v>0</v>
      </c>
      <c r="AC155" s="362">
        <f>_xlfn.XLOOKUP($A155,'Total project cost for DCs'!$A$4:$A$111,'Total project cost for DCs'!AM$4:AM$111,0,0)*_xlfn.XLOOKUP($A155,Drury_beneficiary_allocation!$A$5:$A$104,Drury_beneficiary_allocation!$B$5:$B$104,0,0)</f>
        <v>0</v>
      </c>
      <c r="AD155" s="362">
        <f>_xlfn.XLOOKUP($A155,'Total project cost for DCs'!$A$4:$A$111,'Total project cost for DCs'!AN$4:AN$111,0,0)*_xlfn.XLOOKUP($A155,Drury_beneficiary_allocation!$A$5:$A$104,Drury_beneficiary_allocation!$B$5:$B$104,0,0)</f>
        <v>0</v>
      </c>
      <c r="AE155" s="363">
        <f t="shared" si="20"/>
        <v>0</v>
      </c>
      <c r="AF155" s="349"/>
      <c r="AG155" s="349">
        <f t="shared" si="22"/>
        <v>0</v>
      </c>
      <c r="AH155" s="353">
        <v>0</v>
      </c>
      <c r="AI155" s="354" t="str">
        <f t="shared" si="21"/>
        <v>Arterial</v>
      </c>
      <c r="AJ155" s="349"/>
      <c r="AK155" s="349"/>
      <c r="AL155" s="355">
        <f>_xlfn.XLOOKUP(A155,'P1 Date Adjustment'!B:B,'P1 Date Adjustment'!F:F,"not found",0)</f>
        <v>2036</v>
      </c>
      <c r="AM155" s="349">
        <f t="shared" si="23"/>
        <v>0</v>
      </c>
      <c r="AN155" s="360"/>
      <c r="AO155" s="360"/>
    </row>
    <row r="156" spans="1:41" ht="30" x14ac:dyDescent="0.25">
      <c r="A156" s="129" t="s">
        <v>454</v>
      </c>
      <c r="B156" s="358" t="s">
        <v>455</v>
      </c>
      <c r="C156" s="358" t="str">
        <f>_xlfn.XLOOKUP($A156,'Total project cost for DCs'!A:A,'Total project cost for DCs'!C:C,"Not found",0)</f>
        <v>2-lane urban- new road layout with active modes on both sides (TDM)</v>
      </c>
      <c r="D156" s="355" t="s">
        <v>155</v>
      </c>
      <c r="E156" s="355" t="s">
        <v>345</v>
      </c>
      <c r="H156" s="355" t="s">
        <v>827</v>
      </c>
      <c r="I156" s="359">
        <f>_xlfn.XLOOKUP($H156,DC_growth_AGS!$A$665:$A$673,DC_growth_AGS!$O$665:$O$673,"Not found",0)</f>
        <v>0.61831421301771872</v>
      </c>
      <c r="J156" s="355">
        <v>2036</v>
      </c>
      <c r="K156" s="362">
        <f>_xlfn.XLOOKUP($A156,'Total project cost for DCs'!$A$4:$A$111,'Total project cost for DCs'!U$4:U$111,0,0)*_xlfn.XLOOKUP($A156,Drury_beneficiary_allocation!$A$5:$A$104,Drury_beneficiary_allocation!$B$5:$B$104,0,0)</f>
        <v>746127.93279573263</v>
      </c>
      <c r="L156" s="362">
        <f>_xlfn.XLOOKUP($A156,'Total project cost for DCs'!$A$4:$A$111,'Total project cost for DCs'!V$4:V$111,0,0)*_xlfn.XLOOKUP($A156,Drury_beneficiary_allocation!$A$5:$A$104,Drury_beneficiary_allocation!$B$5:$B$104,0,0)</f>
        <v>7622646.4508774197</v>
      </c>
      <c r="M156" s="362">
        <f>_xlfn.XLOOKUP($A156,'Total project cost for DCs'!$A$4:$A$111,'Total project cost for DCs'!W$4:W$111,0,0)*_xlfn.XLOOKUP($A156,Drury_beneficiary_allocation!$A$5:$A$104,Drury_beneficiary_allocation!$B$5:$B$104,0,0)</f>
        <v>0</v>
      </c>
      <c r="N156" s="362">
        <f>_xlfn.XLOOKUP($A156,'Total project cost for DCs'!$A$4:$A$111,'Total project cost for DCs'!X$4:X$111,0,0)*_xlfn.XLOOKUP($A156,Drury_beneficiary_allocation!$A$5:$A$104,Drury_beneficiary_allocation!$B$5:$B$104,0,0)</f>
        <v>0</v>
      </c>
      <c r="O156" s="362">
        <f>_xlfn.XLOOKUP($A156,'Total project cost for DCs'!$A$4:$A$111,'Total project cost for DCs'!Y$4:Y$111,0,0)*_xlfn.XLOOKUP($A156,Drury_beneficiary_allocation!$A$5:$A$104,Drury_beneficiary_allocation!$B$5:$B$104,0,0)</f>
        <v>0</v>
      </c>
      <c r="P156" s="362">
        <f>_xlfn.XLOOKUP($A156,'Total project cost for DCs'!$A$4:$A$111,'Total project cost for DCs'!Z$4:Z$111,0,0)*_xlfn.XLOOKUP($A156,Drury_beneficiary_allocation!$A$5:$A$104,Drury_beneficiary_allocation!$B$5:$B$104,0,0)</f>
        <v>0</v>
      </c>
      <c r="Q156" s="362">
        <f>_xlfn.XLOOKUP($A156,'Total project cost for DCs'!$A$4:$A$111,'Total project cost for DCs'!AA$4:AA$111,0,0)*_xlfn.XLOOKUP($A156,Drury_beneficiary_allocation!$A$5:$A$104,Drury_beneficiary_allocation!$B$5:$B$104,0,0)</f>
        <v>0</v>
      </c>
      <c r="R156" s="362">
        <f>_xlfn.XLOOKUP($A156,'Total project cost for DCs'!$A$4:$A$111,'Total project cost for DCs'!AB$4:AB$111,0,0)*_xlfn.XLOOKUP($A156,Drury_beneficiary_allocation!$A$5:$A$104,Drury_beneficiary_allocation!$B$5:$B$104,0,0)</f>
        <v>0</v>
      </c>
      <c r="S156" s="362">
        <f>_xlfn.XLOOKUP($A156,'Total project cost for DCs'!$A$4:$A$111,'Total project cost for DCs'!AC$4:AC$111,0,0)*_xlfn.XLOOKUP($A156,Drury_beneficiary_allocation!$A$5:$A$104,Drury_beneficiary_allocation!$B$5:$B$104,0,0)</f>
        <v>0</v>
      </c>
      <c r="T156" s="362">
        <f>_xlfn.XLOOKUP($A156,'Total project cost for DCs'!$A$4:$A$111,'Total project cost for DCs'!AD$4:AD$111,0,0)*_xlfn.XLOOKUP($A156,Drury_beneficiary_allocation!$A$5:$A$104,Drury_beneficiary_allocation!$B$5:$B$104,0,0)</f>
        <v>0</v>
      </c>
      <c r="U156" s="362">
        <f>_xlfn.XLOOKUP($A156,'Total project cost for DCs'!$A$4:$A$111,'Total project cost for DCs'!AE$4:AE$111,0,0)*_xlfn.XLOOKUP($A156,Drury_beneficiary_allocation!$A$5:$A$104,Drury_beneficiary_allocation!$B$5:$B$104,0,0)</f>
        <v>0</v>
      </c>
      <c r="V156" s="362">
        <f>_xlfn.XLOOKUP($A156,'Total project cost for DCs'!$A$4:$A$111,'Total project cost for DCs'!AF$4:AF$111,0,0)*_xlfn.XLOOKUP($A156,Drury_beneficiary_allocation!$A$5:$A$104,Drury_beneficiary_allocation!$B$5:$B$104,0,0)</f>
        <v>0</v>
      </c>
      <c r="W156" s="362">
        <f>_xlfn.XLOOKUP($A156,'Total project cost for DCs'!$A$4:$A$111,'Total project cost for DCs'!AG$4:AG$111,0,0)*_xlfn.XLOOKUP($A156,Drury_beneficiary_allocation!$A$5:$A$104,Drury_beneficiary_allocation!$B$5:$B$104,0,0)</f>
        <v>0</v>
      </c>
      <c r="X156" s="362">
        <f>_xlfn.XLOOKUP($A156,'Total project cost for DCs'!$A$4:$A$111,'Total project cost for DCs'!AH$4:AH$111,0,0)*_xlfn.XLOOKUP($A156,Drury_beneficiary_allocation!$A$5:$A$104,Drury_beneficiary_allocation!$B$5:$B$104,0,0)</f>
        <v>0</v>
      </c>
      <c r="Y156" s="362">
        <f>_xlfn.XLOOKUP($A156,'Total project cost for DCs'!$A$4:$A$111,'Total project cost for DCs'!AI$4:AI$111,0,0)*_xlfn.XLOOKUP($A156,Drury_beneficiary_allocation!$A$5:$A$104,Drury_beneficiary_allocation!$B$5:$B$104,0,0)</f>
        <v>0</v>
      </c>
      <c r="Z156" s="362">
        <f>_xlfn.XLOOKUP($A156,'Total project cost for DCs'!$A$4:$A$111,'Total project cost for DCs'!AJ$4:AJ$111,0,0)*_xlfn.XLOOKUP($A156,Drury_beneficiary_allocation!$A$5:$A$104,Drury_beneficiary_allocation!$B$5:$B$104,0,0)</f>
        <v>0</v>
      </c>
      <c r="AA156" s="362">
        <f>_xlfn.XLOOKUP($A156,'Total project cost for DCs'!$A$4:$A$111,'Total project cost for DCs'!AK$4:AK$111,0,0)*_xlfn.XLOOKUP($A156,Drury_beneficiary_allocation!$A$5:$A$104,Drury_beneficiary_allocation!$B$5:$B$104,0,0)</f>
        <v>0</v>
      </c>
      <c r="AB156" s="362">
        <f>_xlfn.XLOOKUP($A156,'Total project cost for DCs'!$A$4:$A$111,'Total project cost for DCs'!AL$4:AL$111,0,0)*_xlfn.XLOOKUP($A156,Drury_beneficiary_allocation!$A$5:$A$104,Drury_beneficiary_allocation!$B$5:$B$104,0,0)</f>
        <v>0</v>
      </c>
      <c r="AC156" s="362">
        <f>_xlfn.XLOOKUP($A156,'Total project cost for DCs'!$A$4:$A$111,'Total project cost for DCs'!AM$4:AM$111,0,0)*_xlfn.XLOOKUP($A156,Drury_beneficiary_allocation!$A$5:$A$104,Drury_beneficiary_allocation!$B$5:$B$104,0,0)</f>
        <v>0</v>
      </c>
      <c r="AD156" s="362">
        <f>_xlfn.XLOOKUP($A156,'Total project cost for DCs'!$A$4:$A$111,'Total project cost for DCs'!AN$4:AN$111,0,0)*_xlfn.XLOOKUP($A156,Drury_beneficiary_allocation!$A$5:$A$104,Drury_beneficiary_allocation!$B$5:$B$104,0,0)</f>
        <v>0</v>
      </c>
      <c r="AE156" s="363">
        <f t="shared" si="20"/>
        <v>8368774.383673152</v>
      </c>
      <c r="AF156" s="349"/>
      <c r="AG156" s="349">
        <f t="shared" si="22"/>
        <v>8368774.383673152</v>
      </c>
      <c r="AH156" s="353">
        <v>0</v>
      </c>
      <c r="AI156" s="354" t="str">
        <f t="shared" si="21"/>
        <v>Arterial</v>
      </c>
      <c r="AJ156" s="349"/>
      <c r="AK156" s="349"/>
      <c r="AL156" s="355">
        <f>_xlfn.XLOOKUP(A156,'P1 Date Adjustment'!B:B,'P1 Date Adjustment'!F:F,"not found",0)</f>
        <v>2036</v>
      </c>
      <c r="AM156" s="349">
        <f t="shared" si="23"/>
        <v>5174532.146963709</v>
      </c>
      <c r="AN156" s="360"/>
      <c r="AO156" s="360"/>
    </row>
    <row r="157" spans="1:41" ht="30" x14ac:dyDescent="0.25">
      <c r="A157" s="129" t="s">
        <v>456</v>
      </c>
      <c r="B157" s="358" t="s">
        <v>453</v>
      </c>
      <c r="C157" s="358" t="str">
        <f>_xlfn.XLOOKUP($A157,'Total project cost for DCs'!A:A,'Total project cost for DCs'!C:C,"Not found",0)</f>
        <v>4-lane urban- upgrade 2-lane urban to 4-lane with active modes on both sides, (TDM)</v>
      </c>
      <c r="D157" s="355" t="s">
        <v>155</v>
      </c>
      <c r="E157" s="355" t="s">
        <v>231</v>
      </c>
      <c r="H157" s="355" t="s">
        <v>827</v>
      </c>
      <c r="I157" s="359">
        <f>_xlfn.XLOOKUP($H157,DC_growth_AGS!$A$665:$A$673,DC_growth_AGS!$O$665:$O$673,"Not found",0)</f>
        <v>0.61831421301771872</v>
      </c>
      <c r="J157" s="355">
        <v>2047</v>
      </c>
      <c r="K157" s="362">
        <f>_xlfn.XLOOKUP($A157,'Total project cost for DCs'!$A$4:$A$111,'Total project cost for DCs'!U$4:U$111,0,0)*_xlfn.XLOOKUP($A157,Drury_beneficiary_allocation!$A$5:$A$104,Drury_beneficiary_allocation!$B$5:$B$104,0,0)</f>
        <v>0</v>
      </c>
      <c r="L157" s="362">
        <f>_xlfn.XLOOKUP($A157,'Total project cost for DCs'!$A$4:$A$111,'Total project cost for DCs'!V$4:V$111,0,0)*_xlfn.XLOOKUP($A157,Drury_beneficiary_allocation!$A$5:$A$104,Drury_beneficiary_allocation!$B$5:$B$104,0,0)</f>
        <v>0</v>
      </c>
      <c r="M157" s="362">
        <f>_xlfn.XLOOKUP($A157,'Total project cost for DCs'!$A$4:$A$111,'Total project cost for DCs'!W$4:W$111,0,0)*_xlfn.XLOOKUP($A157,Drury_beneficiary_allocation!$A$5:$A$104,Drury_beneficiary_allocation!$B$5:$B$104,0,0)</f>
        <v>0</v>
      </c>
      <c r="N157" s="362">
        <f>_xlfn.XLOOKUP($A157,'Total project cost for DCs'!$A$4:$A$111,'Total project cost for DCs'!X$4:X$111,0,0)*_xlfn.XLOOKUP($A157,Drury_beneficiary_allocation!$A$5:$A$104,Drury_beneficiary_allocation!$B$5:$B$104,0,0)</f>
        <v>0</v>
      </c>
      <c r="O157" s="362">
        <f>_xlfn.XLOOKUP($A157,'Total project cost for DCs'!$A$4:$A$111,'Total project cost for DCs'!Y$4:Y$111,0,0)*_xlfn.XLOOKUP($A157,Drury_beneficiary_allocation!$A$5:$A$104,Drury_beneficiary_allocation!$B$5:$B$104,0,0)</f>
        <v>0</v>
      </c>
      <c r="P157" s="362">
        <f>_xlfn.XLOOKUP($A157,'Total project cost for DCs'!$A$4:$A$111,'Total project cost for DCs'!Z$4:Z$111,0,0)*_xlfn.XLOOKUP($A157,Drury_beneficiary_allocation!$A$5:$A$104,Drury_beneficiary_allocation!$B$5:$B$104,0,0)</f>
        <v>0</v>
      </c>
      <c r="Q157" s="362">
        <f>_xlfn.XLOOKUP($A157,'Total project cost for DCs'!$A$4:$A$111,'Total project cost for DCs'!AA$4:AA$111,0,0)*_xlfn.XLOOKUP($A157,Drury_beneficiary_allocation!$A$5:$A$104,Drury_beneficiary_allocation!$B$5:$B$104,0,0)</f>
        <v>0</v>
      </c>
      <c r="R157" s="362">
        <f>_xlfn.XLOOKUP($A157,'Total project cost for DCs'!$A$4:$A$111,'Total project cost for DCs'!AB$4:AB$111,0,0)*_xlfn.XLOOKUP($A157,Drury_beneficiary_allocation!$A$5:$A$104,Drury_beneficiary_allocation!$B$5:$B$104,0,0)</f>
        <v>0</v>
      </c>
      <c r="S157" s="362">
        <f>_xlfn.XLOOKUP($A157,'Total project cost for DCs'!$A$4:$A$111,'Total project cost for DCs'!AC$4:AC$111,0,0)*_xlfn.XLOOKUP($A157,Drury_beneficiary_allocation!$A$5:$A$104,Drury_beneficiary_allocation!$B$5:$B$104,0,0)</f>
        <v>0</v>
      </c>
      <c r="T157" s="362">
        <f>_xlfn.XLOOKUP($A157,'Total project cost for DCs'!$A$4:$A$111,'Total project cost for DCs'!AD$4:AD$111,0,0)*_xlfn.XLOOKUP($A157,Drury_beneficiary_allocation!$A$5:$A$104,Drury_beneficiary_allocation!$B$5:$B$104,0,0)</f>
        <v>0</v>
      </c>
      <c r="U157" s="362">
        <f>_xlfn.XLOOKUP($A157,'Total project cost for DCs'!$A$4:$A$111,'Total project cost for DCs'!AE$4:AE$111,0,0)*_xlfn.XLOOKUP($A157,Drury_beneficiary_allocation!$A$5:$A$104,Drury_beneficiary_allocation!$B$5:$B$104,0,0)</f>
        <v>0</v>
      </c>
      <c r="V157" s="362">
        <f>_xlfn.XLOOKUP($A157,'Total project cost for DCs'!$A$4:$A$111,'Total project cost for DCs'!AF$4:AF$111,0,0)*_xlfn.XLOOKUP($A157,Drury_beneficiary_allocation!$A$5:$A$104,Drury_beneficiary_allocation!$B$5:$B$104,0,0)</f>
        <v>1160046.0766163778</v>
      </c>
      <c r="W157" s="362">
        <f>_xlfn.XLOOKUP($A157,'Total project cost for DCs'!$A$4:$A$111,'Total project cost for DCs'!AG$4:AG$111,0,0)*_xlfn.XLOOKUP($A157,Drury_beneficiary_allocation!$A$5:$A$104,Drury_beneficiary_allocation!$B$5:$B$104,0,0)</f>
        <v>11851347.094915627</v>
      </c>
      <c r="X157" s="362">
        <f>_xlfn.XLOOKUP($A157,'Total project cost for DCs'!$A$4:$A$111,'Total project cost for DCs'!AH$4:AH$111,0,0)*_xlfn.XLOOKUP($A157,Drury_beneficiary_allocation!$A$5:$A$104,Drury_beneficiary_allocation!$B$5:$B$104,0,0)</f>
        <v>0</v>
      </c>
      <c r="Y157" s="362">
        <f>_xlfn.XLOOKUP($A157,'Total project cost for DCs'!$A$4:$A$111,'Total project cost for DCs'!AI$4:AI$111,0,0)*_xlfn.XLOOKUP($A157,Drury_beneficiary_allocation!$A$5:$A$104,Drury_beneficiary_allocation!$B$5:$B$104,0,0)</f>
        <v>0</v>
      </c>
      <c r="Z157" s="362">
        <f>_xlfn.XLOOKUP($A157,'Total project cost for DCs'!$A$4:$A$111,'Total project cost for DCs'!AJ$4:AJ$111,0,0)*_xlfn.XLOOKUP($A157,Drury_beneficiary_allocation!$A$5:$A$104,Drury_beneficiary_allocation!$B$5:$B$104,0,0)</f>
        <v>0</v>
      </c>
      <c r="AA157" s="362">
        <f>_xlfn.XLOOKUP($A157,'Total project cost for DCs'!$A$4:$A$111,'Total project cost for DCs'!AK$4:AK$111,0,0)*_xlfn.XLOOKUP($A157,Drury_beneficiary_allocation!$A$5:$A$104,Drury_beneficiary_allocation!$B$5:$B$104,0,0)</f>
        <v>0</v>
      </c>
      <c r="AB157" s="362">
        <f>_xlfn.XLOOKUP($A157,'Total project cost for DCs'!$A$4:$A$111,'Total project cost for DCs'!AL$4:AL$111,0,0)*_xlfn.XLOOKUP($A157,Drury_beneficiary_allocation!$A$5:$A$104,Drury_beneficiary_allocation!$B$5:$B$104,0,0)</f>
        <v>0</v>
      </c>
      <c r="AC157" s="362">
        <f>_xlfn.XLOOKUP($A157,'Total project cost for DCs'!$A$4:$A$111,'Total project cost for DCs'!AM$4:AM$111,0,0)*_xlfn.XLOOKUP($A157,Drury_beneficiary_allocation!$A$5:$A$104,Drury_beneficiary_allocation!$B$5:$B$104,0,0)</f>
        <v>0</v>
      </c>
      <c r="AD157" s="362">
        <f>_xlfn.XLOOKUP($A157,'Total project cost for DCs'!$A$4:$A$111,'Total project cost for DCs'!AN$4:AN$111,0,0)*_xlfn.XLOOKUP($A157,Drury_beneficiary_allocation!$A$5:$A$104,Drury_beneficiary_allocation!$B$5:$B$104,0,0)</f>
        <v>0</v>
      </c>
      <c r="AE157" s="363">
        <f t="shared" si="20"/>
        <v>13011393.171532005</v>
      </c>
      <c r="AF157" s="349"/>
      <c r="AG157" s="349">
        <f t="shared" si="22"/>
        <v>13011393.171532005</v>
      </c>
      <c r="AH157" s="353">
        <v>0</v>
      </c>
      <c r="AI157" s="354" t="str">
        <f t="shared" si="21"/>
        <v>Arterial</v>
      </c>
      <c r="AJ157" s="349"/>
      <c r="AK157" s="349"/>
      <c r="AL157" s="355">
        <f>_xlfn.XLOOKUP(A157,'P1 Date Adjustment'!B:B,'P1 Date Adjustment'!F:F,"not found",0)</f>
        <v>2047</v>
      </c>
      <c r="AM157" s="349">
        <f t="shared" si="23"/>
        <v>8045129.329119931</v>
      </c>
      <c r="AN157" s="360"/>
      <c r="AO157" s="360"/>
    </row>
    <row r="158" spans="1:41" ht="30" x14ac:dyDescent="0.25">
      <c r="A158" s="129" t="s">
        <v>457</v>
      </c>
      <c r="B158" s="358" t="s">
        <v>458</v>
      </c>
      <c r="C158" s="358" t="str">
        <f>_xlfn.XLOOKUP($A158,'Total project cost for DCs'!A:A,'Total project cost for DCs'!C:C,"Not found",0)</f>
        <v>4-lane urban- upgrade 2-lane urban to 4-lane with active modes on both sides, (TDM)</v>
      </c>
      <c r="D158" s="355" t="s">
        <v>155</v>
      </c>
      <c r="E158" s="355" t="s">
        <v>345</v>
      </c>
      <c r="H158" s="355" t="s">
        <v>827</v>
      </c>
      <c r="I158" s="359">
        <f>_xlfn.XLOOKUP($H158,DC_growth_AGS!$A$665:$A$673,DC_growth_AGS!$O$665:$O$673,"Not found",0)</f>
        <v>0.61831421301771872</v>
      </c>
      <c r="J158" s="355">
        <v>2047</v>
      </c>
      <c r="K158" s="362">
        <f>_xlfn.XLOOKUP($A158,'Total project cost for DCs'!$A$4:$A$111,'Total project cost for DCs'!U$4:U$111,0,0)*_xlfn.XLOOKUP($A158,Drury_beneficiary_allocation!$A$5:$A$104,Drury_beneficiary_allocation!$B$5:$B$104,0,0)</f>
        <v>0</v>
      </c>
      <c r="L158" s="362">
        <f>_xlfn.XLOOKUP($A158,'Total project cost for DCs'!$A$4:$A$111,'Total project cost for DCs'!V$4:V$111,0,0)*_xlfn.XLOOKUP($A158,Drury_beneficiary_allocation!$A$5:$A$104,Drury_beneficiary_allocation!$B$5:$B$104,0,0)</f>
        <v>0</v>
      </c>
      <c r="M158" s="362">
        <f>_xlfn.XLOOKUP($A158,'Total project cost for DCs'!$A$4:$A$111,'Total project cost for DCs'!W$4:W$111,0,0)*_xlfn.XLOOKUP($A158,Drury_beneficiary_allocation!$A$5:$A$104,Drury_beneficiary_allocation!$B$5:$B$104,0,0)</f>
        <v>0</v>
      </c>
      <c r="N158" s="362">
        <f>_xlfn.XLOOKUP($A158,'Total project cost for DCs'!$A$4:$A$111,'Total project cost for DCs'!X$4:X$111,0,0)*_xlfn.XLOOKUP($A158,Drury_beneficiary_allocation!$A$5:$A$104,Drury_beneficiary_allocation!$B$5:$B$104,0,0)</f>
        <v>0</v>
      </c>
      <c r="O158" s="362">
        <f>_xlfn.XLOOKUP($A158,'Total project cost for DCs'!$A$4:$A$111,'Total project cost for DCs'!Y$4:Y$111,0,0)*_xlfn.XLOOKUP($A158,Drury_beneficiary_allocation!$A$5:$A$104,Drury_beneficiary_allocation!$B$5:$B$104,0,0)</f>
        <v>0</v>
      </c>
      <c r="P158" s="362">
        <f>_xlfn.XLOOKUP($A158,'Total project cost for DCs'!$A$4:$A$111,'Total project cost for DCs'!Z$4:Z$111,0,0)*_xlfn.XLOOKUP($A158,Drury_beneficiary_allocation!$A$5:$A$104,Drury_beneficiary_allocation!$B$5:$B$104,0,0)</f>
        <v>0</v>
      </c>
      <c r="Q158" s="362">
        <f>_xlfn.XLOOKUP($A158,'Total project cost for DCs'!$A$4:$A$111,'Total project cost for DCs'!AA$4:AA$111,0,0)*_xlfn.XLOOKUP($A158,Drury_beneficiary_allocation!$A$5:$A$104,Drury_beneficiary_allocation!$B$5:$B$104,0,0)</f>
        <v>0</v>
      </c>
      <c r="R158" s="362">
        <f>_xlfn.XLOOKUP($A158,'Total project cost for DCs'!$A$4:$A$111,'Total project cost for DCs'!AB$4:AB$111,0,0)*_xlfn.XLOOKUP($A158,Drury_beneficiary_allocation!$A$5:$A$104,Drury_beneficiary_allocation!$B$5:$B$104,0,0)</f>
        <v>0</v>
      </c>
      <c r="S158" s="362">
        <f>_xlfn.XLOOKUP($A158,'Total project cost for DCs'!$A$4:$A$111,'Total project cost for DCs'!AC$4:AC$111,0,0)*_xlfn.XLOOKUP($A158,Drury_beneficiary_allocation!$A$5:$A$104,Drury_beneficiary_allocation!$B$5:$B$104,0,0)</f>
        <v>0</v>
      </c>
      <c r="T158" s="362">
        <f>_xlfn.XLOOKUP($A158,'Total project cost for DCs'!$A$4:$A$111,'Total project cost for DCs'!AD$4:AD$111,0,0)*_xlfn.XLOOKUP($A158,Drury_beneficiary_allocation!$A$5:$A$104,Drury_beneficiary_allocation!$B$5:$B$104,0,0)</f>
        <v>0</v>
      </c>
      <c r="U158" s="362">
        <f>_xlfn.XLOOKUP($A158,'Total project cost for DCs'!$A$4:$A$111,'Total project cost for DCs'!AE$4:AE$111,0,0)*_xlfn.XLOOKUP($A158,Drury_beneficiary_allocation!$A$5:$A$104,Drury_beneficiary_allocation!$B$5:$B$104,0,0)</f>
        <v>0</v>
      </c>
      <c r="V158" s="362">
        <f>_xlfn.XLOOKUP($A158,'Total project cost for DCs'!$A$4:$A$111,'Total project cost for DCs'!AF$4:AF$111,0,0)*_xlfn.XLOOKUP($A158,Drury_beneficiary_allocation!$A$5:$A$104,Drury_beneficiary_allocation!$B$5:$B$104,0,0)</f>
        <v>289119.17601823568</v>
      </c>
      <c r="W158" s="362">
        <f>_xlfn.XLOOKUP($A158,'Total project cost for DCs'!$A$4:$A$111,'Total project cost for DCs'!AG$4:AG$111,0,0)*_xlfn.XLOOKUP($A158,Drury_beneficiary_allocation!$A$5:$A$104,Drury_beneficiary_allocation!$B$5:$B$104,0,0)</f>
        <v>2953720.3528866637</v>
      </c>
      <c r="X158" s="362">
        <f>_xlfn.XLOOKUP($A158,'Total project cost for DCs'!$A$4:$A$111,'Total project cost for DCs'!AH$4:AH$111,0,0)*_xlfn.XLOOKUP($A158,Drury_beneficiary_allocation!$A$5:$A$104,Drury_beneficiary_allocation!$B$5:$B$104,0,0)</f>
        <v>0</v>
      </c>
      <c r="Y158" s="362">
        <f>_xlfn.XLOOKUP($A158,'Total project cost for DCs'!$A$4:$A$111,'Total project cost for DCs'!AI$4:AI$111,0,0)*_xlfn.XLOOKUP($A158,Drury_beneficiary_allocation!$A$5:$A$104,Drury_beneficiary_allocation!$B$5:$B$104,0,0)</f>
        <v>0</v>
      </c>
      <c r="Z158" s="362">
        <f>_xlfn.XLOOKUP($A158,'Total project cost for DCs'!$A$4:$A$111,'Total project cost for DCs'!AJ$4:AJ$111,0,0)*_xlfn.XLOOKUP($A158,Drury_beneficiary_allocation!$A$5:$A$104,Drury_beneficiary_allocation!$B$5:$B$104,0,0)</f>
        <v>0</v>
      </c>
      <c r="AA158" s="362">
        <f>_xlfn.XLOOKUP($A158,'Total project cost for DCs'!$A$4:$A$111,'Total project cost for DCs'!AK$4:AK$111,0,0)*_xlfn.XLOOKUP($A158,Drury_beneficiary_allocation!$A$5:$A$104,Drury_beneficiary_allocation!$B$5:$B$104,0,0)</f>
        <v>0</v>
      </c>
      <c r="AB158" s="362">
        <f>_xlfn.XLOOKUP($A158,'Total project cost for DCs'!$A$4:$A$111,'Total project cost for DCs'!AL$4:AL$111,0,0)*_xlfn.XLOOKUP($A158,Drury_beneficiary_allocation!$A$5:$A$104,Drury_beneficiary_allocation!$B$5:$B$104,0,0)</f>
        <v>0</v>
      </c>
      <c r="AC158" s="362">
        <f>_xlfn.XLOOKUP($A158,'Total project cost for DCs'!$A$4:$A$111,'Total project cost for DCs'!AM$4:AM$111,0,0)*_xlfn.XLOOKUP($A158,Drury_beneficiary_allocation!$A$5:$A$104,Drury_beneficiary_allocation!$B$5:$B$104,0,0)</f>
        <v>0</v>
      </c>
      <c r="AD158" s="362">
        <f>_xlfn.XLOOKUP($A158,'Total project cost for DCs'!$A$4:$A$111,'Total project cost for DCs'!AN$4:AN$111,0,0)*_xlfn.XLOOKUP($A158,Drury_beneficiary_allocation!$A$5:$A$104,Drury_beneficiary_allocation!$B$5:$B$104,0,0)</f>
        <v>0</v>
      </c>
      <c r="AE158" s="363">
        <f t="shared" si="20"/>
        <v>3242839.5289048995</v>
      </c>
      <c r="AF158" s="349"/>
      <c r="AG158" s="349">
        <f t="shared" si="22"/>
        <v>3242839.5289048995</v>
      </c>
      <c r="AH158" s="353">
        <v>0</v>
      </c>
      <c r="AI158" s="354" t="str">
        <f t="shared" si="21"/>
        <v>Arterial</v>
      </c>
      <c r="AJ158" s="349"/>
      <c r="AK158" s="349"/>
      <c r="AL158" s="355">
        <f>_xlfn.XLOOKUP(A158,'P1 Date Adjustment'!B:B,'P1 Date Adjustment'!F:F,"not found",0)</f>
        <v>2047</v>
      </c>
      <c r="AM158" s="349">
        <f t="shared" si="23"/>
        <v>2005093.7712575826</v>
      </c>
      <c r="AN158" s="360"/>
      <c r="AO158" s="360"/>
    </row>
    <row r="159" spans="1:41" x14ac:dyDescent="0.25">
      <c r="A159" s="129">
        <v>67</v>
      </c>
      <c r="B159" s="358" t="s">
        <v>460</v>
      </c>
      <c r="C159" s="358">
        <f>_xlfn.XLOOKUP($A159,'Total project cost for DCs'!A:A,'Total project cost for DCs'!C:C,"Not found",0)</f>
        <v>0</v>
      </c>
      <c r="D159" s="355" t="s">
        <v>155</v>
      </c>
      <c r="E159" s="355" t="s">
        <v>345</v>
      </c>
      <c r="H159" s="355" t="s">
        <v>827</v>
      </c>
      <c r="I159" s="359">
        <f>_xlfn.XLOOKUP($H159,DC_growth_AGS!$A$665:$A$673,DC_growth_AGS!$O$665:$O$673,"Not found",0)</f>
        <v>0.61831421301771872</v>
      </c>
      <c r="J159" s="355">
        <v>2033</v>
      </c>
      <c r="K159" s="362">
        <f>_xlfn.XLOOKUP($A159,'Total project cost for DCs'!$A$4:$A$111,'Total project cost for DCs'!U$4:U$111,0,0)*_xlfn.XLOOKUP($A159,Drury_beneficiary_allocation!$A$5:$A$104,Drury_beneficiary_allocation!$B$5:$B$104,0,0)</f>
        <v>7125535.9622140285</v>
      </c>
      <c r="L159" s="362">
        <f>_xlfn.XLOOKUP($A159,'Total project cost for DCs'!$A$4:$A$111,'Total project cost for DCs'!V$4:V$111,0,0)*_xlfn.XLOOKUP($A159,Drury_beneficiary_allocation!$A$5:$A$104,Drury_beneficiary_allocation!$B$5:$B$104,0,0)</f>
        <v>731227.23225807818</v>
      </c>
      <c r="M159" s="362">
        <f>_xlfn.XLOOKUP($A159,'Total project cost for DCs'!$A$4:$A$111,'Total project cost for DCs'!W$4:W$111,0,0)*_xlfn.XLOOKUP($A159,Drury_beneficiary_allocation!$A$5:$A$104,Drury_beneficiary_allocation!$B$5:$B$104,0,0)</f>
        <v>7470416.8303573243</v>
      </c>
      <c r="N159" s="362">
        <f>_xlfn.XLOOKUP($A159,'Total project cost for DCs'!$A$4:$A$111,'Total project cost for DCs'!X$4:X$111,0,0)*_xlfn.XLOOKUP($A159,Drury_beneficiary_allocation!$A$5:$A$104,Drury_beneficiary_allocation!$B$5:$B$104,0,0)</f>
        <v>0</v>
      </c>
      <c r="O159" s="362">
        <f>_xlfn.XLOOKUP($A159,'Total project cost for DCs'!$A$4:$A$111,'Total project cost for DCs'!Y$4:Y$111,0,0)*_xlfn.XLOOKUP($A159,Drury_beneficiary_allocation!$A$5:$A$104,Drury_beneficiary_allocation!$B$5:$B$104,0,0)</f>
        <v>0</v>
      </c>
      <c r="P159" s="362">
        <f>_xlfn.XLOOKUP($A159,'Total project cost for DCs'!$A$4:$A$111,'Total project cost for DCs'!Z$4:Z$111,0,0)*_xlfn.XLOOKUP($A159,Drury_beneficiary_allocation!$A$5:$A$104,Drury_beneficiary_allocation!$B$5:$B$104,0,0)</f>
        <v>0</v>
      </c>
      <c r="Q159" s="362">
        <f>_xlfn.XLOOKUP($A159,'Total project cost for DCs'!$A$4:$A$111,'Total project cost for DCs'!AA$4:AA$111,0,0)*_xlfn.XLOOKUP($A159,Drury_beneficiary_allocation!$A$5:$A$104,Drury_beneficiary_allocation!$B$5:$B$104,0,0)</f>
        <v>0</v>
      </c>
      <c r="R159" s="362">
        <f>_xlfn.XLOOKUP($A159,'Total project cost for DCs'!$A$4:$A$111,'Total project cost for DCs'!AB$4:AB$111,0,0)*_xlfn.XLOOKUP($A159,Drury_beneficiary_allocation!$A$5:$A$104,Drury_beneficiary_allocation!$B$5:$B$104,0,0)</f>
        <v>0</v>
      </c>
      <c r="S159" s="362">
        <f>_xlfn.XLOOKUP($A159,'Total project cost for DCs'!$A$4:$A$111,'Total project cost for DCs'!AC$4:AC$111,0,0)*_xlfn.XLOOKUP($A159,Drury_beneficiary_allocation!$A$5:$A$104,Drury_beneficiary_allocation!$B$5:$B$104,0,0)</f>
        <v>0</v>
      </c>
      <c r="T159" s="362">
        <f>_xlfn.XLOOKUP($A159,'Total project cost for DCs'!$A$4:$A$111,'Total project cost for DCs'!AD$4:AD$111,0,0)*_xlfn.XLOOKUP($A159,Drury_beneficiary_allocation!$A$5:$A$104,Drury_beneficiary_allocation!$B$5:$B$104,0,0)</f>
        <v>0</v>
      </c>
      <c r="U159" s="362">
        <f>_xlfn.XLOOKUP($A159,'Total project cost for DCs'!$A$4:$A$111,'Total project cost for DCs'!AE$4:AE$111,0,0)*_xlfn.XLOOKUP($A159,Drury_beneficiary_allocation!$A$5:$A$104,Drury_beneficiary_allocation!$B$5:$B$104,0,0)</f>
        <v>0</v>
      </c>
      <c r="V159" s="362">
        <f>_xlfn.XLOOKUP($A159,'Total project cost for DCs'!$A$4:$A$111,'Total project cost for DCs'!AF$4:AF$111,0,0)*_xlfn.XLOOKUP($A159,Drury_beneficiary_allocation!$A$5:$A$104,Drury_beneficiary_allocation!$B$5:$B$104,0,0)</f>
        <v>0</v>
      </c>
      <c r="W159" s="362">
        <f>_xlfn.XLOOKUP($A159,'Total project cost for DCs'!$A$4:$A$111,'Total project cost for DCs'!AG$4:AG$111,0,0)*_xlfn.XLOOKUP($A159,Drury_beneficiary_allocation!$A$5:$A$104,Drury_beneficiary_allocation!$B$5:$B$104,0,0)</f>
        <v>0</v>
      </c>
      <c r="X159" s="362">
        <f>_xlfn.XLOOKUP($A159,'Total project cost for DCs'!$A$4:$A$111,'Total project cost for DCs'!AH$4:AH$111,0,0)*_xlfn.XLOOKUP($A159,Drury_beneficiary_allocation!$A$5:$A$104,Drury_beneficiary_allocation!$B$5:$B$104,0,0)</f>
        <v>0</v>
      </c>
      <c r="Y159" s="362">
        <f>_xlfn.XLOOKUP($A159,'Total project cost for DCs'!$A$4:$A$111,'Total project cost for DCs'!AI$4:AI$111,0,0)*_xlfn.XLOOKUP($A159,Drury_beneficiary_allocation!$A$5:$A$104,Drury_beneficiary_allocation!$B$5:$B$104,0,0)</f>
        <v>0</v>
      </c>
      <c r="Z159" s="362">
        <f>_xlfn.XLOOKUP($A159,'Total project cost for DCs'!$A$4:$A$111,'Total project cost for DCs'!AJ$4:AJ$111,0,0)*_xlfn.XLOOKUP($A159,Drury_beneficiary_allocation!$A$5:$A$104,Drury_beneficiary_allocation!$B$5:$B$104,0,0)</f>
        <v>0</v>
      </c>
      <c r="AA159" s="362">
        <f>_xlfn.XLOOKUP($A159,'Total project cost for DCs'!$A$4:$A$111,'Total project cost for DCs'!AK$4:AK$111,0,0)*_xlfn.XLOOKUP($A159,Drury_beneficiary_allocation!$A$5:$A$104,Drury_beneficiary_allocation!$B$5:$B$104,0,0)</f>
        <v>0</v>
      </c>
      <c r="AB159" s="362">
        <f>_xlfn.XLOOKUP($A159,'Total project cost for DCs'!$A$4:$A$111,'Total project cost for DCs'!AL$4:AL$111,0,0)*_xlfn.XLOOKUP($A159,Drury_beneficiary_allocation!$A$5:$A$104,Drury_beneficiary_allocation!$B$5:$B$104,0,0)</f>
        <v>0</v>
      </c>
      <c r="AC159" s="362">
        <f>_xlfn.XLOOKUP($A159,'Total project cost for DCs'!$A$4:$A$111,'Total project cost for DCs'!AM$4:AM$111,0,0)*_xlfn.XLOOKUP($A159,Drury_beneficiary_allocation!$A$5:$A$104,Drury_beneficiary_allocation!$B$5:$B$104,0,0)</f>
        <v>0</v>
      </c>
      <c r="AD159" s="362">
        <f>_xlfn.XLOOKUP($A159,'Total project cost for DCs'!$A$4:$A$111,'Total project cost for DCs'!AN$4:AN$111,0,0)*_xlfn.XLOOKUP($A159,Drury_beneficiary_allocation!$A$5:$A$104,Drury_beneficiary_allocation!$B$5:$B$104,0,0)</f>
        <v>0</v>
      </c>
      <c r="AE159" s="363">
        <f t="shared" si="20"/>
        <v>15327180.024829431</v>
      </c>
      <c r="AF159" s="349"/>
      <c r="AG159" s="349">
        <f t="shared" si="22"/>
        <v>15327180.024829431</v>
      </c>
      <c r="AH159" s="353">
        <v>0</v>
      </c>
      <c r="AI159" s="354" t="str">
        <f t="shared" si="21"/>
        <v>Arterial</v>
      </c>
      <c r="AJ159" s="349"/>
      <c r="AK159" s="349"/>
      <c r="AL159" s="355">
        <f>_xlfn.XLOOKUP(A159,'P1 Date Adjustment'!B:B,'P1 Date Adjustment'!F:F,"not found",0)</f>
        <v>2033</v>
      </c>
      <c r="AM159" s="349">
        <f t="shared" si="23"/>
        <v>9477013.2548333071</v>
      </c>
      <c r="AN159" s="360"/>
      <c r="AO159" s="360"/>
    </row>
    <row r="160" spans="1:41" x14ac:dyDescent="0.25">
      <c r="A160" s="129">
        <v>68</v>
      </c>
      <c r="B160" s="358" t="s">
        <v>461</v>
      </c>
      <c r="C160" s="358">
        <f>_xlfn.XLOOKUP($A160,'Total project cost for DCs'!A:A,'Total project cost for DCs'!C:C,"Not found",0)</f>
        <v>0</v>
      </c>
      <c r="D160" s="355" t="s">
        <v>155</v>
      </c>
      <c r="E160" s="355" t="s">
        <v>345</v>
      </c>
      <c r="H160" s="355" t="s">
        <v>827</v>
      </c>
      <c r="I160" s="359">
        <f>_xlfn.XLOOKUP($H160,DC_growth_AGS!$A$665:$A$673,DC_growth_AGS!$O$665:$O$673,"Not found",0)</f>
        <v>0.61831421301771872</v>
      </c>
      <c r="J160" s="355">
        <v>2037</v>
      </c>
      <c r="K160" s="362">
        <f>_xlfn.XLOOKUP($A160,'Total project cost for DCs'!$A$4:$A$111,'Total project cost for DCs'!U$4:U$111,0,0)*_xlfn.XLOOKUP($A160,Drury_beneficiary_allocation!$A$5:$A$104,Drury_beneficiary_allocation!$B$5:$B$104,0,0)</f>
        <v>8052745.6745650731</v>
      </c>
      <c r="L160" s="362">
        <f>_xlfn.XLOOKUP($A160,'Total project cost for DCs'!$A$4:$A$111,'Total project cost for DCs'!V$4:V$111,0,0)*_xlfn.XLOOKUP($A160,Drury_beneficiary_allocation!$A$5:$A$104,Drury_beneficiary_allocation!$B$5:$B$104,0,0)</f>
        <v>300209.52151873504</v>
      </c>
      <c r="M160" s="362">
        <f>_xlfn.XLOOKUP($A160,'Total project cost for DCs'!$A$4:$A$111,'Total project cost for DCs'!W$4:W$111,0,0)*_xlfn.XLOOKUP($A160,Drury_beneficiary_allocation!$A$5:$A$104,Drury_beneficiary_allocation!$B$5:$B$104,0,0)</f>
        <v>3067022.3471594471</v>
      </c>
      <c r="N160" s="362">
        <f>_xlfn.XLOOKUP($A160,'Total project cost for DCs'!$A$4:$A$111,'Total project cost for DCs'!X$4:X$111,0,0)*_xlfn.XLOOKUP($A160,Drury_beneficiary_allocation!$A$5:$A$104,Drury_beneficiary_allocation!$B$5:$B$104,0,0)</f>
        <v>0</v>
      </c>
      <c r="O160" s="362">
        <f>_xlfn.XLOOKUP($A160,'Total project cost for DCs'!$A$4:$A$111,'Total project cost for DCs'!Y$4:Y$111,0,0)*_xlfn.XLOOKUP($A160,Drury_beneficiary_allocation!$A$5:$A$104,Drury_beneficiary_allocation!$B$5:$B$104,0,0)</f>
        <v>0</v>
      </c>
      <c r="P160" s="362">
        <f>_xlfn.XLOOKUP($A160,'Total project cost for DCs'!$A$4:$A$111,'Total project cost for DCs'!Z$4:Z$111,0,0)*_xlfn.XLOOKUP($A160,Drury_beneficiary_allocation!$A$5:$A$104,Drury_beneficiary_allocation!$B$5:$B$104,0,0)</f>
        <v>0</v>
      </c>
      <c r="Q160" s="362">
        <f>_xlfn.XLOOKUP($A160,'Total project cost for DCs'!$A$4:$A$111,'Total project cost for DCs'!AA$4:AA$111,0,0)*_xlfn.XLOOKUP($A160,Drury_beneficiary_allocation!$A$5:$A$104,Drury_beneficiary_allocation!$B$5:$B$104,0,0)</f>
        <v>0</v>
      </c>
      <c r="R160" s="362">
        <f>_xlfn.XLOOKUP($A160,'Total project cost for DCs'!$A$4:$A$111,'Total project cost for DCs'!AB$4:AB$111,0,0)*_xlfn.XLOOKUP($A160,Drury_beneficiary_allocation!$A$5:$A$104,Drury_beneficiary_allocation!$B$5:$B$104,0,0)</f>
        <v>0</v>
      </c>
      <c r="S160" s="362">
        <f>_xlfn.XLOOKUP($A160,'Total project cost for DCs'!$A$4:$A$111,'Total project cost for DCs'!AC$4:AC$111,0,0)*_xlfn.XLOOKUP($A160,Drury_beneficiary_allocation!$A$5:$A$104,Drury_beneficiary_allocation!$B$5:$B$104,0,0)</f>
        <v>0</v>
      </c>
      <c r="T160" s="362">
        <f>_xlfn.XLOOKUP($A160,'Total project cost for DCs'!$A$4:$A$111,'Total project cost for DCs'!AD$4:AD$111,0,0)*_xlfn.XLOOKUP($A160,Drury_beneficiary_allocation!$A$5:$A$104,Drury_beneficiary_allocation!$B$5:$B$104,0,0)</f>
        <v>0</v>
      </c>
      <c r="U160" s="362">
        <f>_xlfn.XLOOKUP($A160,'Total project cost for DCs'!$A$4:$A$111,'Total project cost for DCs'!AE$4:AE$111,0,0)*_xlfn.XLOOKUP($A160,Drury_beneficiary_allocation!$A$5:$A$104,Drury_beneficiary_allocation!$B$5:$B$104,0,0)</f>
        <v>0</v>
      </c>
      <c r="V160" s="362">
        <f>_xlfn.XLOOKUP($A160,'Total project cost for DCs'!$A$4:$A$111,'Total project cost for DCs'!AF$4:AF$111,0,0)*_xlfn.XLOOKUP($A160,Drury_beneficiary_allocation!$A$5:$A$104,Drury_beneficiary_allocation!$B$5:$B$104,0,0)</f>
        <v>0</v>
      </c>
      <c r="W160" s="362">
        <f>_xlfn.XLOOKUP($A160,'Total project cost for DCs'!$A$4:$A$111,'Total project cost for DCs'!AG$4:AG$111,0,0)*_xlfn.XLOOKUP($A160,Drury_beneficiary_allocation!$A$5:$A$104,Drury_beneficiary_allocation!$B$5:$B$104,0,0)</f>
        <v>0</v>
      </c>
      <c r="X160" s="362">
        <f>_xlfn.XLOOKUP($A160,'Total project cost for DCs'!$A$4:$A$111,'Total project cost for DCs'!AH$4:AH$111,0,0)*_xlfn.XLOOKUP($A160,Drury_beneficiary_allocation!$A$5:$A$104,Drury_beneficiary_allocation!$B$5:$B$104,0,0)</f>
        <v>0</v>
      </c>
      <c r="Y160" s="362">
        <f>_xlfn.XLOOKUP($A160,'Total project cost for DCs'!$A$4:$A$111,'Total project cost for DCs'!AI$4:AI$111,0,0)*_xlfn.XLOOKUP($A160,Drury_beneficiary_allocation!$A$5:$A$104,Drury_beneficiary_allocation!$B$5:$B$104,0,0)</f>
        <v>0</v>
      </c>
      <c r="Z160" s="362">
        <f>_xlfn.XLOOKUP($A160,'Total project cost for DCs'!$A$4:$A$111,'Total project cost for DCs'!AJ$4:AJ$111,0,0)*_xlfn.XLOOKUP($A160,Drury_beneficiary_allocation!$A$5:$A$104,Drury_beneficiary_allocation!$B$5:$B$104,0,0)</f>
        <v>0</v>
      </c>
      <c r="AA160" s="362">
        <f>_xlfn.XLOOKUP($A160,'Total project cost for DCs'!$A$4:$A$111,'Total project cost for DCs'!AK$4:AK$111,0,0)*_xlfn.XLOOKUP($A160,Drury_beneficiary_allocation!$A$5:$A$104,Drury_beneficiary_allocation!$B$5:$B$104,0,0)</f>
        <v>0</v>
      </c>
      <c r="AB160" s="362">
        <f>_xlfn.XLOOKUP($A160,'Total project cost for DCs'!$A$4:$A$111,'Total project cost for DCs'!AL$4:AL$111,0,0)*_xlfn.XLOOKUP($A160,Drury_beneficiary_allocation!$A$5:$A$104,Drury_beneficiary_allocation!$B$5:$B$104,0,0)</f>
        <v>0</v>
      </c>
      <c r="AC160" s="362">
        <f>_xlfn.XLOOKUP($A160,'Total project cost for DCs'!$A$4:$A$111,'Total project cost for DCs'!AM$4:AM$111,0,0)*_xlfn.XLOOKUP($A160,Drury_beneficiary_allocation!$A$5:$A$104,Drury_beneficiary_allocation!$B$5:$B$104,0,0)</f>
        <v>0</v>
      </c>
      <c r="AD160" s="362">
        <f>_xlfn.XLOOKUP($A160,'Total project cost for DCs'!$A$4:$A$111,'Total project cost for DCs'!AN$4:AN$111,0,0)*_xlfn.XLOOKUP($A160,Drury_beneficiary_allocation!$A$5:$A$104,Drury_beneficiary_allocation!$B$5:$B$104,0,0)</f>
        <v>0</v>
      </c>
      <c r="AE160" s="363">
        <f t="shared" si="20"/>
        <v>11419977.543243255</v>
      </c>
      <c r="AF160" s="349"/>
      <c r="AG160" s="349">
        <f t="shared" si="22"/>
        <v>11419977.543243255</v>
      </c>
      <c r="AH160" s="353">
        <v>0</v>
      </c>
      <c r="AI160" s="354" t="str">
        <f t="shared" si="21"/>
        <v>Arterial</v>
      </c>
      <c r="AJ160" s="349"/>
      <c r="AK160" s="349"/>
      <c r="AL160" s="355">
        <f>_xlfn.XLOOKUP(A160,'P1 Date Adjustment'!B:B,'P1 Date Adjustment'!F:F,"not found",0)</f>
        <v>2037</v>
      </c>
      <c r="AM160" s="349">
        <f t="shared" si="23"/>
        <v>7061134.4273304744</v>
      </c>
      <c r="AN160" s="360"/>
      <c r="AO160" s="360"/>
    </row>
    <row r="161" spans="1:41" ht="30" x14ac:dyDescent="0.25">
      <c r="A161" s="129">
        <v>69</v>
      </c>
      <c r="B161" s="358" t="s">
        <v>462</v>
      </c>
      <c r="C161" s="358" t="str">
        <f>_xlfn.XLOOKUP($A161,'Total project cost for DCs'!A:A,'Total project cost for DCs'!C:C,"Not found",0)</f>
        <v>New cycle bridge 5m wide, 90m long, approach lengths 200m total for both sides. No property required</v>
      </c>
      <c r="D161" s="355" t="s">
        <v>155</v>
      </c>
      <c r="E161" s="355" t="s">
        <v>223</v>
      </c>
      <c r="H161" s="355" t="s">
        <v>827</v>
      </c>
      <c r="I161" s="359">
        <f>_xlfn.XLOOKUP($H161,DC_growth_AGS!$A$665:$A$673,DC_growth_AGS!$O$665:$O$673,"Not found",0)</f>
        <v>0.61831421301771872</v>
      </c>
      <c r="J161" s="355">
        <v>2035</v>
      </c>
      <c r="K161" s="362">
        <f>_xlfn.XLOOKUP($A161,'Total project cost for DCs'!$A$4:$A$111,'Total project cost for DCs'!U$4:U$111,0,0)*_xlfn.XLOOKUP($A161,Drury_beneficiary_allocation!$A$5:$A$104,Drury_beneficiary_allocation!$B$5:$B$104,0,0)</f>
        <v>399817.31321901805</v>
      </c>
      <c r="L161" s="362">
        <f>_xlfn.XLOOKUP($A161,'Total project cost for DCs'!$A$4:$A$111,'Total project cost for DCs'!V$4:V$111,0,0)*_xlfn.XLOOKUP($A161,Drury_beneficiary_allocation!$A$5:$A$104,Drury_beneficiary_allocation!$B$5:$B$104,0,0)</f>
        <v>0</v>
      </c>
      <c r="M161" s="362">
        <f>_xlfn.XLOOKUP($A161,'Total project cost for DCs'!$A$4:$A$111,'Total project cost for DCs'!W$4:W$111,0,0)*_xlfn.XLOOKUP($A161,Drury_beneficiary_allocation!$A$5:$A$104,Drury_beneficiary_allocation!$B$5:$B$104,0,0)</f>
        <v>0</v>
      </c>
      <c r="N161" s="362">
        <f>_xlfn.XLOOKUP($A161,'Total project cost for DCs'!$A$4:$A$111,'Total project cost for DCs'!X$4:X$111,0,0)*_xlfn.XLOOKUP($A161,Drury_beneficiary_allocation!$A$5:$A$104,Drury_beneficiary_allocation!$B$5:$B$104,0,0)</f>
        <v>0</v>
      </c>
      <c r="O161" s="362">
        <f>_xlfn.XLOOKUP($A161,'Total project cost for DCs'!$A$4:$A$111,'Total project cost for DCs'!Y$4:Y$111,0,0)*_xlfn.XLOOKUP($A161,Drury_beneficiary_allocation!$A$5:$A$104,Drury_beneficiary_allocation!$B$5:$B$104,0,0)</f>
        <v>0</v>
      </c>
      <c r="P161" s="362">
        <f>_xlfn.XLOOKUP($A161,'Total project cost for DCs'!$A$4:$A$111,'Total project cost for DCs'!Z$4:Z$111,0,0)*_xlfn.XLOOKUP($A161,Drury_beneficiary_allocation!$A$5:$A$104,Drury_beneficiary_allocation!$B$5:$B$104,0,0)</f>
        <v>0</v>
      </c>
      <c r="Q161" s="362">
        <f>_xlfn.XLOOKUP($A161,'Total project cost for DCs'!$A$4:$A$111,'Total project cost for DCs'!AA$4:AA$111,0,0)*_xlfn.XLOOKUP($A161,Drury_beneficiary_allocation!$A$5:$A$104,Drury_beneficiary_allocation!$B$5:$B$104,0,0)</f>
        <v>0</v>
      </c>
      <c r="R161" s="362">
        <f>_xlfn.XLOOKUP($A161,'Total project cost for DCs'!$A$4:$A$111,'Total project cost for DCs'!AB$4:AB$111,0,0)*_xlfn.XLOOKUP($A161,Drury_beneficiary_allocation!$A$5:$A$104,Drury_beneficiary_allocation!$B$5:$B$104,0,0)</f>
        <v>0</v>
      </c>
      <c r="S161" s="362">
        <f>_xlfn.XLOOKUP($A161,'Total project cost for DCs'!$A$4:$A$111,'Total project cost for DCs'!AC$4:AC$111,0,0)*_xlfn.XLOOKUP($A161,Drury_beneficiary_allocation!$A$5:$A$104,Drury_beneficiary_allocation!$B$5:$B$104,0,0)</f>
        <v>0</v>
      </c>
      <c r="T161" s="362">
        <f>_xlfn.XLOOKUP($A161,'Total project cost for DCs'!$A$4:$A$111,'Total project cost for DCs'!AD$4:AD$111,0,0)*_xlfn.XLOOKUP($A161,Drury_beneficiary_allocation!$A$5:$A$104,Drury_beneficiary_allocation!$B$5:$B$104,0,0)</f>
        <v>0</v>
      </c>
      <c r="U161" s="362">
        <f>_xlfn.XLOOKUP($A161,'Total project cost for DCs'!$A$4:$A$111,'Total project cost for DCs'!AE$4:AE$111,0,0)*_xlfn.XLOOKUP($A161,Drury_beneficiary_allocation!$A$5:$A$104,Drury_beneficiary_allocation!$B$5:$B$104,0,0)</f>
        <v>0</v>
      </c>
      <c r="V161" s="362">
        <f>_xlfn.XLOOKUP($A161,'Total project cost for DCs'!$A$4:$A$111,'Total project cost for DCs'!AF$4:AF$111,0,0)*_xlfn.XLOOKUP($A161,Drury_beneficiary_allocation!$A$5:$A$104,Drury_beneficiary_allocation!$B$5:$B$104,0,0)</f>
        <v>0</v>
      </c>
      <c r="W161" s="362">
        <f>_xlfn.XLOOKUP($A161,'Total project cost for DCs'!$A$4:$A$111,'Total project cost for DCs'!AG$4:AG$111,0,0)*_xlfn.XLOOKUP($A161,Drury_beneficiary_allocation!$A$5:$A$104,Drury_beneficiary_allocation!$B$5:$B$104,0,0)</f>
        <v>0</v>
      </c>
      <c r="X161" s="362">
        <f>_xlfn.XLOOKUP($A161,'Total project cost for DCs'!$A$4:$A$111,'Total project cost for DCs'!AH$4:AH$111,0,0)*_xlfn.XLOOKUP($A161,Drury_beneficiary_allocation!$A$5:$A$104,Drury_beneficiary_allocation!$B$5:$B$104,0,0)</f>
        <v>0</v>
      </c>
      <c r="Y161" s="362">
        <f>_xlfn.XLOOKUP($A161,'Total project cost for DCs'!$A$4:$A$111,'Total project cost for DCs'!AI$4:AI$111,0,0)*_xlfn.XLOOKUP($A161,Drury_beneficiary_allocation!$A$5:$A$104,Drury_beneficiary_allocation!$B$5:$B$104,0,0)</f>
        <v>0</v>
      </c>
      <c r="Z161" s="362">
        <f>_xlfn.XLOOKUP($A161,'Total project cost for DCs'!$A$4:$A$111,'Total project cost for DCs'!AJ$4:AJ$111,0,0)*_xlfn.XLOOKUP($A161,Drury_beneficiary_allocation!$A$5:$A$104,Drury_beneficiary_allocation!$B$5:$B$104,0,0)</f>
        <v>0</v>
      </c>
      <c r="AA161" s="362">
        <f>_xlfn.XLOOKUP($A161,'Total project cost for DCs'!$A$4:$A$111,'Total project cost for DCs'!AK$4:AK$111,0,0)*_xlfn.XLOOKUP($A161,Drury_beneficiary_allocation!$A$5:$A$104,Drury_beneficiary_allocation!$B$5:$B$104,0,0)</f>
        <v>0</v>
      </c>
      <c r="AB161" s="362">
        <f>_xlfn.XLOOKUP($A161,'Total project cost for DCs'!$A$4:$A$111,'Total project cost for DCs'!AL$4:AL$111,0,0)*_xlfn.XLOOKUP($A161,Drury_beneficiary_allocation!$A$5:$A$104,Drury_beneficiary_allocation!$B$5:$B$104,0,0)</f>
        <v>0</v>
      </c>
      <c r="AC161" s="362">
        <f>_xlfn.XLOOKUP($A161,'Total project cost for DCs'!$A$4:$A$111,'Total project cost for DCs'!AM$4:AM$111,0,0)*_xlfn.XLOOKUP($A161,Drury_beneficiary_allocation!$A$5:$A$104,Drury_beneficiary_allocation!$B$5:$B$104,0,0)</f>
        <v>0</v>
      </c>
      <c r="AD161" s="362">
        <f>_xlfn.XLOOKUP($A161,'Total project cost for DCs'!$A$4:$A$111,'Total project cost for DCs'!AN$4:AN$111,0,0)*_xlfn.XLOOKUP($A161,Drury_beneficiary_allocation!$A$5:$A$104,Drury_beneficiary_allocation!$B$5:$B$104,0,0)</f>
        <v>0</v>
      </c>
      <c r="AE161" s="363">
        <f t="shared" si="20"/>
        <v>399817.31321901805</v>
      </c>
      <c r="AF161" s="349"/>
      <c r="AG161" s="349">
        <f t="shared" si="22"/>
        <v>399817.31321901805</v>
      </c>
      <c r="AH161" s="353">
        <v>0</v>
      </c>
      <c r="AI161" s="354" t="str">
        <f t="shared" si="21"/>
        <v>Collector</v>
      </c>
      <c r="AJ161" s="349"/>
      <c r="AK161" s="349"/>
      <c r="AL161" s="355">
        <f>_xlfn.XLOOKUP(A161,'P1 Date Adjustment'!B:B,'P1 Date Adjustment'!F:F,"not found",0)</f>
        <v>2035</v>
      </c>
      <c r="AM161" s="349">
        <f t="shared" si="23"/>
        <v>247212.72737387588</v>
      </c>
      <c r="AN161" s="360"/>
      <c r="AO161" s="360"/>
    </row>
    <row r="162" spans="1:41" ht="30" x14ac:dyDescent="0.25">
      <c r="A162" s="129">
        <v>70</v>
      </c>
      <c r="B162" s="358" t="s">
        <v>464</v>
      </c>
      <c r="C162" s="358" t="str">
        <f>_xlfn.XLOOKUP($A162,'Total project cost for DCs'!A:A,'Total project cost for DCs'!C:C,"Not found",0)</f>
        <v>New cycle bridge 5m wide, 80m long, approach lengths 270m total for both sides. No property required</v>
      </c>
      <c r="D162" s="355" t="s">
        <v>155</v>
      </c>
      <c r="E162" s="355" t="s">
        <v>345</v>
      </c>
      <c r="H162" s="355" t="s">
        <v>827</v>
      </c>
      <c r="I162" s="359">
        <f>_xlfn.XLOOKUP($H162,DC_growth_AGS!$A$665:$A$673,DC_growth_AGS!$O$665:$O$673,"Not found",0)</f>
        <v>0.61831421301771872</v>
      </c>
      <c r="J162" s="355">
        <v>2031</v>
      </c>
      <c r="K162" s="362">
        <f>_xlfn.XLOOKUP($A162,'Total project cost for DCs'!$A$4:$A$111,'Total project cost for DCs'!U$4:U$111,0,0)*_xlfn.XLOOKUP($A162,Drury_beneficiary_allocation!$A$5:$A$104,Drury_beneficiary_allocation!$B$5:$B$104,0,0)</f>
        <v>0</v>
      </c>
      <c r="L162" s="362">
        <f>_xlfn.XLOOKUP($A162,'Total project cost for DCs'!$A$4:$A$111,'Total project cost for DCs'!V$4:V$111,0,0)*_xlfn.XLOOKUP($A162,Drury_beneficiary_allocation!$A$5:$A$104,Drury_beneficiary_allocation!$B$5:$B$104,0,0)</f>
        <v>0</v>
      </c>
      <c r="M162" s="362">
        <f>_xlfn.XLOOKUP($A162,'Total project cost for DCs'!$A$4:$A$111,'Total project cost for DCs'!W$4:W$111,0,0)*_xlfn.XLOOKUP($A162,Drury_beneficiary_allocation!$A$5:$A$104,Drury_beneficiary_allocation!$B$5:$B$104,0,0)</f>
        <v>0</v>
      </c>
      <c r="N162" s="362">
        <f>_xlfn.XLOOKUP($A162,'Total project cost for DCs'!$A$4:$A$111,'Total project cost for DCs'!X$4:X$111,0,0)*_xlfn.XLOOKUP($A162,Drury_beneficiary_allocation!$A$5:$A$104,Drury_beneficiary_allocation!$B$5:$B$104,0,0)</f>
        <v>0</v>
      </c>
      <c r="O162" s="362">
        <f>_xlfn.XLOOKUP($A162,'Total project cost for DCs'!$A$4:$A$111,'Total project cost for DCs'!Y$4:Y$111,0,0)*_xlfn.XLOOKUP($A162,Drury_beneficiary_allocation!$A$5:$A$104,Drury_beneficiary_allocation!$B$5:$B$104,0,0)</f>
        <v>0</v>
      </c>
      <c r="P162" s="362">
        <f>_xlfn.XLOOKUP($A162,'Total project cost for DCs'!$A$4:$A$111,'Total project cost for DCs'!Z$4:Z$111,0,0)*_xlfn.XLOOKUP($A162,Drury_beneficiary_allocation!$A$5:$A$104,Drury_beneficiary_allocation!$B$5:$B$104,0,0)</f>
        <v>0</v>
      </c>
      <c r="Q162" s="362">
        <f>_xlfn.XLOOKUP($A162,'Total project cost for DCs'!$A$4:$A$111,'Total project cost for DCs'!AA$4:AA$111,0,0)*_xlfn.XLOOKUP($A162,Drury_beneficiary_allocation!$A$5:$A$104,Drury_beneficiary_allocation!$B$5:$B$104,0,0)</f>
        <v>0</v>
      </c>
      <c r="R162" s="362">
        <f>_xlfn.XLOOKUP($A162,'Total project cost for DCs'!$A$4:$A$111,'Total project cost for DCs'!AB$4:AB$111,0,0)*_xlfn.XLOOKUP($A162,Drury_beneficiary_allocation!$A$5:$A$104,Drury_beneficiary_allocation!$B$5:$B$104,0,0)</f>
        <v>0</v>
      </c>
      <c r="S162" s="362">
        <f>_xlfn.XLOOKUP($A162,'Total project cost for DCs'!$A$4:$A$111,'Total project cost for DCs'!AC$4:AC$111,0,0)*_xlfn.XLOOKUP($A162,Drury_beneficiary_allocation!$A$5:$A$104,Drury_beneficiary_allocation!$B$5:$B$104,0,0)</f>
        <v>0</v>
      </c>
      <c r="T162" s="362">
        <f>_xlfn.XLOOKUP($A162,'Total project cost for DCs'!$A$4:$A$111,'Total project cost for DCs'!AD$4:AD$111,0,0)*_xlfn.XLOOKUP($A162,Drury_beneficiary_allocation!$A$5:$A$104,Drury_beneficiary_allocation!$B$5:$B$104,0,0)</f>
        <v>0</v>
      </c>
      <c r="U162" s="362">
        <f>_xlfn.XLOOKUP($A162,'Total project cost for DCs'!$A$4:$A$111,'Total project cost for DCs'!AE$4:AE$111,0,0)*_xlfn.XLOOKUP($A162,Drury_beneficiary_allocation!$A$5:$A$104,Drury_beneficiary_allocation!$B$5:$B$104,0,0)</f>
        <v>0</v>
      </c>
      <c r="V162" s="362">
        <f>_xlfn.XLOOKUP($A162,'Total project cost for DCs'!$A$4:$A$111,'Total project cost for DCs'!AF$4:AF$111,0,0)*_xlfn.XLOOKUP($A162,Drury_beneficiary_allocation!$A$5:$A$104,Drury_beneficiary_allocation!$B$5:$B$104,0,0)</f>
        <v>0</v>
      </c>
      <c r="W162" s="362">
        <f>_xlfn.XLOOKUP($A162,'Total project cost for DCs'!$A$4:$A$111,'Total project cost for DCs'!AG$4:AG$111,0,0)*_xlfn.XLOOKUP($A162,Drury_beneficiary_allocation!$A$5:$A$104,Drury_beneficiary_allocation!$B$5:$B$104,0,0)</f>
        <v>0</v>
      </c>
      <c r="X162" s="362">
        <f>_xlfn.XLOOKUP($A162,'Total project cost for DCs'!$A$4:$A$111,'Total project cost for DCs'!AH$4:AH$111,0,0)*_xlfn.XLOOKUP($A162,Drury_beneficiary_allocation!$A$5:$A$104,Drury_beneficiary_allocation!$B$5:$B$104,0,0)</f>
        <v>0</v>
      </c>
      <c r="Y162" s="362">
        <f>_xlfn.XLOOKUP($A162,'Total project cost for DCs'!$A$4:$A$111,'Total project cost for DCs'!AI$4:AI$111,0,0)*_xlfn.XLOOKUP($A162,Drury_beneficiary_allocation!$A$5:$A$104,Drury_beneficiary_allocation!$B$5:$B$104,0,0)</f>
        <v>0</v>
      </c>
      <c r="Z162" s="362">
        <f>_xlfn.XLOOKUP($A162,'Total project cost for DCs'!$A$4:$A$111,'Total project cost for DCs'!AJ$4:AJ$111,0,0)*_xlfn.XLOOKUP($A162,Drury_beneficiary_allocation!$A$5:$A$104,Drury_beneficiary_allocation!$B$5:$B$104,0,0)</f>
        <v>0</v>
      </c>
      <c r="AA162" s="362">
        <f>_xlfn.XLOOKUP($A162,'Total project cost for DCs'!$A$4:$A$111,'Total project cost for DCs'!AK$4:AK$111,0,0)*_xlfn.XLOOKUP($A162,Drury_beneficiary_allocation!$A$5:$A$104,Drury_beneficiary_allocation!$B$5:$B$104,0,0)</f>
        <v>0</v>
      </c>
      <c r="AB162" s="362">
        <f>_xlfn.XLOOKUP($A162,'Total project cost for DCs'!$A$4:$A$111,'Total project cost for DCs'!AL$4:AL$111,0,0)*_xlfn.XLOOKUP($A162,Drury_beneficiary_allocation!$A$5:$A$104,Drury_beneficiary_allocation!$B$5:$B$104,0,0)</f>
        <v>0</v>
      </c>
      <c r="AC162" s="362">
        <f>_xlfn.XLOOKUP($A162,'Total project cost for DCs'!$A$4:$A$111,'Total project cost for DCs'!AM$4:AM$111,0,0)*_xlfn.XLOOKUP($A162,Drury_beneficiary_allocation!$A$5:$A$104,Drury_beneficiary_allocation!$B$5:$B$104,0,0)</f>
        <v>0</v>
      </c>
      <c r="AD162" s="362">
        <f>_xlfn.XLOOKUP($A162,'Total project cost for DCs'!$A$4:$A$111,'Total project cost for DCs'!AN$4:AN$111,0,0)*_xlfn.XLOOKUP($A162,Drury_beneficiary_allocation!$A$5:$A$104,Drury_beneficiary_allocation!$B$5:$B$104,0,0)</f>
        <v>0</v>
      </c>
      <c r="AE162" s="363">
        <f t="shared" si="20"/>
        <v>0</v>
      </c>
      <c r="AF162" s="349"/>
      <c r="AG162" s="349">
        <f t="shared" si="22"/>
        <v>0</v>
      </c>
      <c r="AH162" s="353">
        <v>0</v>
      </c>
      <c r="AI162" s="354" t="str">
        <f t="shared" si="21"/>
        <v>Arterial</v>
      </c>
      <c r="AJ162" s="349"/>
      <c r="AK162" s="349"/>
      <c r="AL162" s="355">
        <f>_xlfn.XLOOKUP(A162,'P1 Date Adjustment'!B:B,'P1 Date Adjustment'!F:F,"not found",0)</f>
        <v>2031</v>
      </c>
      <c r="AM162" s="349">
        <f t="shared" si="23"/>
        <v>0</v>
      </c>
      <c r="AN162" s="360"/>
      <c r="AO162" s="360"/>
    </row>
    <row r="163" spans="1:41" ht="30" x14ac:dyDescent="0.25">
      <c r="A163" s="129" t="s">
        <v>154</v>
      </c>
      <c r="B163" s="358" t="s">
        <v>141</v>
      </c>
      <c r="C163" s="358" t="str">
        <f>_xlfn.XLOOKUP($A163,'Total project cost for DCs'!A:A,'Total project cost for DCs'!C:C,"Not found",0)</f>
        <v>4-lane urban- existing road layout with active modes on both sides + intersection improvements (TDM)</v>
      </c>
      <c r="D163" s="355" t="s">
        <v>155</v>
      </c>
      <c r="E163" s="355" t="s">
        <v>157</v>
      </c>
      <c r="F163" s="355" t="s">
        <v>826</v>
      </c>
      <c r="H163" s="355" t="s">
        <v>827</v>
      </c>
      <c r="I163" s="359">
        <f>_xlfn.XLOOKUP($H163,DC_growth_AGS!$A$665:$A$673,DC_growth_AGS!$O$665:$O$673,"Not found",0)</f>
        <v>0.61831421301771872</v>
      </c>
      <c r="J163" s="355">
        <v>2031</v>
      </c>
      <c r="K163" s="362">
        <f>IF($AI163="Arterial",-K110*$AJ$2,0)</f>
        <v>0</v>
      </c>
      <c r="L163" s="362">
        <f t="shared" ref="L163:AD163" si="24">IF($AI163="Arterial",-L110*$AJ$2,0)</f>
        <v>0</v>
      </c>
      <c r="M163" s="362">
        <f t="shared" si="24"/>
        <v>0</v>
      </c>
      <c r="N163" s="362">
        <f t="shared" si="24"/>
        <v>0</v>
      </c>
      <c r="O163" s="362">
        <f t="shared" si="24"/>
        <v>0</v>
      </c>
      <c r="P163" s="362">
        <f t="shared" si="24"/>
        <v>0</v>
      </c>
      <c r="Q163" s="362">
        <f t="shared" si="24"/>
        <v>0</v>
      </c>
      <c r="R163" s="362">
        <f t="shared" si="24"/>
        <v>0</v>
      </c>
      <c r="S163" s="362">
        <f t="shared" si="24"/>
        <v>0</v>
      </c>
      <c r="T163" s="362">
        <f t="shared" si="24"/>
        <v>0</v>
      </c>
      <c r="U163" s="362">
        <f t="shared" si="24"/>
        <v>0</v>
      </c>
      <c r="V163" s="362">
        <f t="shared" si="24"/>
        <v>0</v>
      </c>
      <c r="W163" s="362">
        <f t="shared" si="24"/>
        <v>0</v>
      </c>
      <c r="X163" s="362">
        <f t="shared" si="24"/>
        <v>0</v>
      </c>
      <c r="Y163" s="362">
        <f t="shared" si="24"/>
        <v>0</v>
      </c>
      <c r="Z163" s="362">
        <f t="shared" si="24"/>
        <v>0</v>
      </c>
      <c r="AA163" s="362">
        <f t="shared" si="24"/>
        <v>0</v>
      </c>
      <c r="AB163" s="362">
        <f t="shared" si="24"/>
        <v>0</v>
      </c>
      <c r="AC163" s="362">
        <f t="shared" si="24"/>
        <v>0</v>
      </c>
      <c r="AD163" s="362">
        <f t="shared" si="24"/>
        <v>0</v>
      </c>
      <c r="AE163" s="363">
        <f t="shared" si="20"/>
        <v>0</v>
      </c>
      <c r="AF163" s="349"/>
      <c r="AG163" s="349">
        <f t="shared" si="22"/>
        <v>0</v>
      </c>
      <c r="AH163" s="353">
        <v>0</v>
      </c>
      <c r="AI163" s="354" t="str">
        <f t="shared" si="21"/>
        <v>Arterial</v>
      </c>
      <c r="AJ163" s="349"/>
      <c r="AK163" s="349"/>
      <c r="AL163" s="355">
        <f>_xlfn.XLOOKUP(A163,'P1 Date Adjustment'!B:B,'P1 Date Adjustment'!F:F,"not found",0)</f>
        <v>2031</v>
      </c>
      <c r="AM163" s="349">
        <f t="shared" si="23"/>
        <v>0</v>
      </c>
      <c r="AN163" s="360"/>
      <c r="AO163" s="360"/>
    </row>
    <row r="164" spans="1:41" ht="30" x14ac:dyDescent="0.25">
      <c r="A164" s="129" t="s">
        <v>163</v>
      </c>
      <c r="B164" s="358" t="s">
        <v>164</v>
      </c>
      <c r="C164" s="358" t="str">
        <f>_xlfn.XLOOKUP($A164,'Total project cost for DCs'!A:A,'Total project cost for DCs'!C:C,"Not found",0)</f>
        <v>2-lane urban- existing road layout with active modes on both sides + intersection improvements (TDM)</v>
      </c>
      <c r="D164" s="355" t="s">
        <v>155</v>
      </c>
      <c r="E164" s="355" t="s">
        <v>145</v>
      </c>
      <c r="F164" s="355" t="s">
        <v>826</v>
      </c>
      <c r="H164" s="355" t="s">
        <v>827</v>
      </c>
      <c r="I164" s="359">
        <f>_xlfn.XLOOKUP($H164,DC_growth_AGS!$A$665:$A$673,DC_growth_AGS!$O$665:$O$673,"Not found",0)</f>
        <v>0.61831421301771872</v>
      </c>
      <c r="J164" s="355">
        <v>2030</v>
      </c>
      <c r="K164" s="362">
        <f t="shared" ref="K164:AD176" si="25">IF($AI164="Arterial",-K111*$AJ$2,0)</f>
        <v>0</v>
      </c>
      <c r="L164" s="362">
        <f t="shared" si="25"/>
        <v>0</v>
      </c>
      <c r="M164" s="362">
        <f t="shared" si="25"/>
        <v>0</v>
      </c>
      <c r="N164" s="362">
        <f t="shared" si="25"/>
        <v>0</v>
      </c>
      <c r="O164" s="362">
        <f t="shared" si="25"/>
        <v>0</v>
      </c>
      <c r="P164" s="362">
        <f t="shared" si="25"/>
        <v>0</v>
      </c>
      <c r="Q164" s="362">
        <f t="shared" si="25"/>
        <v>0</v>
      </c>
      <c r="R164" s="362">
        <f t="shared" si="25"/>
        <v>0</v>
      </c>
      <c r="S164" s="362">
        <f t="shared" si="25"/>
        <v>0</v>
      </c>
      <c r="T164" s="362">
        <f t="shared" si="25"/>
        <v>0</v>
      </c>
      <c r="U164" s="362">
        <f t="shared" si="25"/>
        <v>0</v>
      </c>
      <c r="V164" s="362">
        <f t="shared" si="25"/>
        <v>0</v>
      </c>
      <c r="W164" s="362">
        <f t="shared" si="25"/>
        <v>0</v>
      </c>
      <c r="X164" s="362">
        <f t="shared" si="25"/>
        <v>0</v>
      </c>
      <c r="Y164" s="362">
        <f t="shared" si="25"/>
        <v>0</v>
      </c>
      <c r="Z164" s="362">
        <f t="shared" si="25"/>
        <v>0</v>
      </c>
      <c r="AA164" s="362">
        <f t="shared" si="25"/>
        <v>0</v>
      </c>
      <c r="AB164" s="362">
        <f t="shared" si="25"/>
        <v>0</v>
      </c>
      <c r="AC164" s="362">
        <f t="shared" si="25"/>
        <v>0</v>
      </c>
      <c r="AD164" s="362">
        <f t="shared" si="25"/>
        <v>0</v>
      </c>
      <c r="AE164" s="363">
        <f t="shared" si="20"/>
        <v>0</v>
      </c>
      <c r="AF164" s="349"/>
      <c r="AG164" s="349">
        <f t="shared" si="22"/>
        <v>0</v>
      </c>
      <c r="AH164" s="353">
        <v>0</v>
      </c>
      <c r="AI164" s="354" t="str">
        <f t="shared" si="21"/>
        <v>Arterial</v>
      </c>
      <c r="AJ164" s="349"/>
      <c r="AK164" s="349"/>
      <c r="AL164" s="355">
        <f>_xlfn.XLOOKUP(A164,'P1 Date Adjustment'!B:B,'P1 Date Adjustment'!F:F,"not found",0)</f>
        <v>2030</v>
      </c>
      <c r="AM164" s="349">
        <f t="shared" si="23"/>
        <v>0</v>
      </c>
      <c r="AN164" s="360"/>
      <c r="AO164" s="360"/>
    </row>
    <row r="165" spans="1:41" ht="30" x14ac:dyDescent="0.25">
      <c r="A165" s="129" t="s">
        <v>188</v>
      </c>
      <c r="B165" s="358" t="s">
        <v>185</v>
      </c>
      <c r="C165" s="358" t="str">
        <f>_xlfn.XLOOKUP($A165,'Total project cost for DCs'!A:A,'Total project cost for DCs'!C:C,"Not found",0)</f>
        <v>Expand to 24m cross section</v>
      </c>
      <c r="D165" s="355" t="s">
        <v>155</v>
      </c>
      <c r="E165" s="355" t="s">
        <v>190</v>
      </c>
      <c r="F165" s="355" t="s">
        <v>826</v>
      </c>
      <c r="H165" s="355" t="s">
        <v>827</v>
      </c>
      <c r="I165" s="359">
        <f>_xlfn.XLOOKUP($H165,DC_growth_AGS!$A$665:$A$673,DC_growth_AGS!$O$665:$O$673,"Not found",0)</f>
        <v>0.61831421301771872</v>
      </c>
      <c r="J165" s="355">
        <v>2029</v>
      </c>
      <c r="K165" s="362">
        <f t="shared" si="25"/>
        <v>0</v>
      </c>
      <c r="L165" s="362">
        <f t="shared" si="25"/>
        <v>0</v>
      </c>
      <c r="M165" s="362">
        <f t="shared" si="25"/>
        <v>0</v>
      </c>
      <c r="N165" s="362">
        <f t="shared" si="25"/>
        <v>0</v>
      </c>
      <c r="O165" s="362">
        <f t="shared" si="25"/>
        <v>0</v>
      </c>
      <c r="P165" s="362">
        <f t="shared" si="25"/>
        <v>0</v>
      </c>
      <c r="Q165" s="362">
        <f t="shared" si="25"/>
        <v>0</v>
      </c>
      <c r="R165" s="362">
        <f t="shared" si="25"/>
        <v>0</v>
      </c>
      <c r="S165" s="362">
        <f t="shared" si="25"/>
        <v>0</v>
      </c>
      <c r="T165" s="362">
        <f t="shared" si="25"/>
        <v>0</v>
      </c>
      <c r="U165" s="362">
        <f t="shared" si="25"/>
        <v>0</v>
      </c>
      <c r="V165" s="362">
        <f t="shared" si="25"/>
        <v>0</v>
      </c>
      <c r="W165" s="362">
        <f t="shared" si="25"/>
        <v>0</v>
      </c>
      <c r="X165" s="362">
        <f t="shared" si="25"/>
        <v>0</v>
      </c>
      <c r="Y165" s="362">
        <f t="shared" si="25"/>
        <v>0</v>
      </c>
      <c r="Z165" s="362">
        <f t="shared" si="25"/>
        <v>0</v>
      </c>
      <c r="AA165" s="362">
        <f t="shared" si="25"/>
        <v>0</v>
      </c>
      <c r="AB165" s="362">
        <f t="shared" si="25"/>
        <v>0</v>
      </c>
      <c r="AC165" s="362">
        <f t="shared" si="25"/>
        <v>0</v>
      </c>
      <c r="AD165" s="362">
        <f t="shared" si="25"/>
        <v>0</v>
      </c>
      <c r="AE165" s="363">
        <f t="shared" si="20"/>
        <v>0</v>
      </c>
      <c r="AF165" s="349"/>
      <c r="AG165" s="349">
        <f t="shared" si="22"/>
        <v>0</v>
      </c>
      <c r="AH165" s="353">
        <v>0</v>
      </c>
      <c r="AI165" s="354" t="str">
        <f t="shared" si="21"/>
        <v>Arterial</v>
      </c>
      <c r="AJ165" s="349"/>
      <c r="AK165" s="349"/>
      <c r="AL165" s="355">
        <f>_xlfn.XLOOKUP(A165,'P1 Date Adjustment'!B:B,'P1 Date Adjustment'!F:F,"not found",0)</f>
        <v>2029</v>
      </c>
      <c r="AM165" s="349">
        <f t="shared" si="23"/>
        <v>0</v>
      </c>
      <c r="AN165" s="360"/>
      <c r="AO165" s="360"/>
    </row>
    <row r="166" spans="1:41" ht="30" x14ac:dyDescent="0.25">
      <c r="A166" s="129">
        <v>7</v>
      </c>
      <c r="B166" s="358" t="s">
        <v>197</v>
      </c>
      <c r="C166" s="358" t="str">
        <f>_xlfn.XLOOKUP($A166,'Total project cost for DCs'!A:A,'Total project cost for DCs'!C:C,"Not found",0)</f>
        <v>2-lane urban - upgrade existing road layout with active modes on both sides</v>
      </c>
      <c r="D166" s="355" t="s">
        <v>155</v>
      </c>
      <c r="E166" s="355" t="s">
        <v>199</v>
      </c>
      <c r="F166" s="355" t="s">
        <v>826</v>
      </c>
      <c r="H166" s="355" t="s">
        <v>827</v>
      </c>
      <c r="I166" s="359">
        <f>_xlfn.XLOOKUP($H166,DC_growth_AGS!$A$665:$A$673,DC_growth_AGS!$O$665:$O$673,"Not found",0)</f>
        <v>0.61831421301771872</v>
      </c>
      <c r="J166" s="355">
        <v>2033</v>
      </c>
      <c r="K166" s="362">
        <f t="shared" si="25"/>
        <v>0</v>
      </c>
      <c r="L166" s="362">
        <f t="shared" si="25"/>
        <v>0</v>
      </c>
      <c r="M166" s="362">
        <f t="shared" si="25"/>
        <v>0</v>
      </c>
      <c r="N166" s="362">
        <f t="shared" si="25"/>
        <v>0</v>
      </c>
      <c r="O166" s="362">
        <f t="shared" si="25"/>
        <v>0</v>
      </c>
      <c r="P166" s="362">
        <f t="shared" si="25"/>
        <v>0</v>
      </c>
      <c r="Q166" s="362">
        <f t="shared" si="25"/>
        <v>0</v>
      </c>
      <c r="R166" s="362">
        <f t="shared" si="25"/>
        <v>0</v>
      </c>
      <c r="S166" s="362">
        <f t="shared" si="25"/>
        <v>0</v>
      </c>
      <c r="T166" s="362">
        <f t="shared" si="25"/>
        <v>0</v>
      </c>
      <c r="U166" s="362">
        <f t="shared" si="25"/>
        <v>0</v>
      </c>
      <c r="V166" s="362">
        <f t="shared" si="25"/>
        <v>0</v>
      </c>
      <c r="W166" s="362">
        <f t="shared" si="25"/>
        <v>0</v>
      </c>
      <c r="X166" s="362">
        <f t="shared" si="25"/>
        <v>0</v>
      </c>
      <c r="Y166" s="362">
        <f t="shared" si="25"/>
        <v>0</v>
      </c>
      <c r="Z166" s="362">
        <f t="shared" si="25"/>
        <v>0</v>
      </c>
      <c r="AA166" s="362">
        <f t="shared" si="25"/>
        <v>0</v>
      </c>
      <c r="AB166" s="362">
        <f t="shared" si="25"/>
        <v>0</v>
      </c>
      <c r="AC166" s="362">
        <f t="shared" si="25"/>
        <v>0</v>
      </c>
      <c r="AD166" s="362">
        <f t="shared" si="25"/>
        <v>0</v>
      </c>
      <c r="AE166" s="363">
        <f t="shared" si="20"/>
        <v>0</v>
      </c>
      <c r="AF166" s="349"/>
      <c r="AG166" s="349">
        <f t="shared" si="22"/>
        <v>0</v>
      </c>
      <c r="AH166" s="353">
        <v>0</v>
      </c>
      <c r="AI166" s="354" t="str">
        <f t="shared" si="21"/>
        <v>Collector</v>
      </c>
      <c r="AJ166" s="349"/>
      <c r="AK166" s="349"/>
      <c r="AL166" s="355">
        <f>_xlfn.XLOOKUP(A166,'P1 Date Adjustment'!B:B,'P1 Date Adjustment'!F:F,"not found",0)</f>
        <v>2033</v>
      </c>
      <c r="AM166" s="349">
        <f t="shared" si="23"/>
        <v>0</v>
      </c>
      <c r="AN166" s="360"/>
      <c r="AO166" s="360"/>
    </row>
    <row r="167" spans="1:41" ht="30" x14ac:dyDescent="0.25">
      <c r="A167" s="129">
        <v>8</v>
      </c>
      <c r="B167" s="358" t="s">
        <v>200</v>
      </c>
      <c r="C167" s="358" t="str">
        <f>_xlfn.XLOOKUP($A167,'Total project cost for DCs'!A:A,'Total project cost for DCs'!C:C,"Not found",0)</f>
        <v>2-lane urban - upgrade existing road layout with active modes on both sides</v>
      </c>
      <c r="D167" s="355" t="s">
        <v>155</v>
      </c>
      <c r="E167" s="355" t="s">
        <v>199</v>
      </c>
      <c r="F167" s="355" t="s">
        <v>826</v>
      </c>
      <c r="H167" s="355" t="s">
        <v>827</v>
      </c>
      <c r="I167" s="359">
        <f>_xlfn.XLOOKUP($H167,DC_growth_AGS!$A$665:$A$673,DC_growth_AGS!$O$665:$O$673,"Not found",0)</f>
        <v>0.61831421301771872</v>
      </c>
      <c r="J167" s="355">
        <v>2033</v>
      </c>
      <c r="K167" s="362">
        <f t="shared" si="25"/>
        <v>0</v>
      </c>
      <c r="L167" s="362">
        <f t="shared" si="25"/>
        <v>0</v>
      </c>
      <c r="M167" s="362">
        <f t="shared" si="25"/>
        <v>0</v>
      </c>
      <c r="N167" s="362">
        <f t="shared" si="25"/>
        <v>0</v>
      </c>
      <c r="O167" s="362">
        <f t="shared" si="25"/>
        <v>0</v>
      </c>
      <c r="P167" s="362">
        <f t="shared" si="25"/>
        <v>0</v>
      </c>
      <c r="Q167" s="362">
        <f t="shared" si="25"/>
        <v>0</v>
      </c>
      <c r="R167" s="362">
        <f t="shared" si="25"/>
        <v>0</v>
      </c>
      <c r="S167" s="362">
        <f t="shared" si="25"/>
        <v>0</v>
      </c>
      <c r="T167" s="362">
        <f t="shared" si="25"/>
        <v>0</v>
      </c>
      <c r="U167" s="362">
        <f t="shared" si="25"/>
        <v>0</v>
      </c>
      <c r="V167" s="362">
        <f t="shared" si="25"/>
        <v>0</v>
      </c>
      <c r="W167" s="362">
        <f t="shared" si="25"/>
        <v>0</v>
      </c>
      <c r="X167" s="362">
        <f t="shared" si="25"/>
        <v>0</v>
      </c>
      <c r="Y167" s="362">
        <f t="shared" si="25"/>
        <v>0</v>
      </c>
      <c r="Z167" s="362">
        <f t="shared" si="25"/>
        <v>0</v>
      </c>
      <c r="AA167" s="362">
        <f t="shared" si="25"/>
        <v>0</v>
      </c>
      <c r="AB167" s="362">
        <f t="shared" si="25"/>
        <v>0</v>
      </c>
      <c r="AC167" s="362">
        <f t="shared" si="25"/>
        <v>0</v>
      </c>
      <c r="AD167" s="362">
        <f t="shared" si="25"/>
        <v>0</v>
      </c>
      <c r="AE167" s="363">
        <f t="shared" si="20"/>
        <v>0</v>
      </c>
      <c r="AF167" s="349"/>
      <c r="AG167" s="349">
        <f t="shared" si="22"/>
        <v>0</v>
      </c>
      <c r="AH167" s="353">
        <v>0</v>
      </c>
      <c r="AI167" s="354" t="str">
        <f t="shared" si="21"/>
        <v>Collector</v>
      </c>
      <c r="AJ167" s="349"/>
      <c r="AK167" s="349"/>
      <c r="AL167" s="355">
        <f>_xlfn.XLOOKUP(A167,'P1 Date Adjustment'!B:B,'P1 Date Adjustment'!F:F,"not found",0)</f>
        <v>2033</v>
      </c>
      <c r="AM167" s="349">
        <f t="shared" si="23"/>
        <v>0</v>
      </c>
      <c r="AN167" s="360"/>
      <c r="AO167" s="360"/>
    </row>
    <row r="168" spans="1:41" ht="30" x14ac:dyDescent="0.25">
      <c r="A168" s="129" t="s">
        <v>214</v>
      </c>
      <c r="B168" s="358" t="s">
        <v>215</v>
      </c>
      <c r="C168" s="358" t="str">
        <f>_xlfn.XLOOKUP($A168,'Total project cost for DCs'!A:A,'Total project cost for DCs'!C:C,"Not found",0)</f>
        <v xml:space="preserve"> 2-lane signalised intersection with active mode crossings</v>
      </c>
      <c r="D168" s="355" t="s">
        <v>155</v>
      </c>
      <c r="E168" s="355" t="s">
        <v>190</v>
      </c>
      <c r="F168" s="355" t="s">
        <v>826</v>
      </c>
      <c r="H168" s="355" t="s">
        <v>827</v>
      </c>
      <c r="I168" s="359">
        <f>_xlfn.XLOOKUP($H168,DC_growth_AGS!$A$665:$A$673,DC_growth_AGS!$O$665:$O$673,"Not found",0)</f>
        <v>0.61831421301771872</v>
      </c>
      <c r="J168" s="355">
        <v>2029</v>
      </c>
      <c r="K168" s="362">
        <f t="shared" si="25"/>
        <v>0</v>
      </c>
      <c r="L168" s="362">
        <f t="shared" si="25"/>
        <v>0</v>
      </c>
      <c r="M168" s="362">
        <f t="shared" si="25"/>
        <v>0</v>
      </c>
      <c r="N168" s="362">
        <f t="shared" si="25"/>
        <v>0</v>
      </c>
      <c r="O168" s="362">
        <f t="shared" si="25"/>
        <v>0</v>
      </c>
      <c r="P168" s="362">
        <f t="shared" si="25"/>
        <v>0</v>
      </c>
      <c r="Q168" s="362">
        <f t="shared" si="25"/>
        <v>0</v>
      </c>
      <c r="R168" s="362">
        <f t="shared" si="25"/>
        <v>0</v>
      </c>
      <c r="S168" s="362">
        <f t="shared" si="25"/>
        <v>0</v>
      </c>
      <c r="T168" s="362">
        <f t="shared" si="25"/>
        <v>0</v>
      </c>
      <c r="U168" s="362">
        <f t="shared" si="25"/>
        <v>0</v>
      </c>
      <c r="V168" s="362">
        <f t="shared" si="25"/>
        <v>0</v>
      </c>
      <c r="W168" s="362">
        <f t="shared" si="25"/>
        <v>0</v>
      </c>
      <c r="X168" s="362">
        <f t="shared" si="25"/>
        <v>0</v>
      </c>
      <c r="Y168" s="362">
        <f t="shared" si="25"/>
        <v>0</v>
      </c>
      <c r="Z168" s="362">
        <f t="shared" si="25"/>
        <v>0</v>
      </c>
      <c r="AA168" s="362">
        <f t="shared" si="25"/>
        <v>0</v>
      </c>
      <c r="AB168" s="362">
        <f t="shared" si="25"/>
        <v>0</v>
      </c>
      <c r="AC168" s="362">
        <f t="shared" si="25"/>
        <v>0</v>
      </c>
      <c r="AD168" s="362">
        <f t="shared" si="25"/>
        <v>0</v>
      </c>
      <c r="AE168" s="363">
        <f t="shared" si="20"/>
        <v>0</v>
      </c>
      <c r="AF168" s="349"/>
      <c r="AG168" s="349">
        <f t="shared" si="22"/>
        <v>0</v>
      </c>
      <c r="AH168" s="353">
        <v>0</v>
      </c>
      <c r="AI168" s="354" t="str">
        <f t="shared" si="21"/>
        <v>Arterial</v>
      </c>
      <c r="AJ168" s="349"/>
      <c r="AK168" s="349"/>
      <c r="AL168" s="355">
        <f>_xlfn.XLOOKUP(A168,'P1 Date Adjustment'!B:B,'P1 Date Adjustment'!F:F,"not found",0)</f>
        <v>2029</v>
      </c>
      <c r="AM168" s="349">
        <f t="shared" si="23"/>
        <v>0</v>
      </c>
      <c r="AN168" s="360"/>
      <c r="AO168" s="360"/>
    </row>
    <row r="169" spans="1:41" ht="30" x14ac:dyDescent="0.25">
      <c r="A169" s="129" t="s">
        <v>217</v>
      </c>
      <c r="B169" s="358" t="s">
        <v>215</v>
      </c>
      <c r="C169" s="358" t="str">
        <f>_xlfn.XLOOKUP($A169,'Total project cost for DCs'!A:A,'Total project cost for DCs'!C:C,"Not found",0)</f>
        <v>multi-lane roundabout with active mode crossings, SGA design</v>
      </c>
      <c r="D169" s="355" t="s">
        <v>155</v>
      </c>
      <c r="E169" s="355" t="s">
        <v>157</v>
      </c>
      <c r="F169" s="355" t="s">
        <v>826</v>
      </c>
      <c r="H169" s="355" t="s">
        <v>827</v>
      </c>
      <c r="I169" s="359">
        <f>_xlfn.XLOOKUP($H169,DC_growth_AGS!$A$665:$A$673,DC_growth_AGS!$O$665:$O$673,"Not found",0)</f>
        <v>0.61831421301771872</v>
      </c>
      <c r="J169" s="355">
        <v>2031</v>
      </c>
      <c r="K169" s="362">
        <f t="shared" si="25"/>
        <v>0</v>
      </c>
      <c r="L169" s="362">
        <f t="shared" si="25"/>
        <v>0</v>
      </c>
      <c r="M169" s="362">
        <f t="shared" si="25"/>
        <v>0</v>
      </c>
      <c r="N169" s="362">
        <f t="shared" si="25"/>
        <v>0</v>
      </c>
      <c r="O169" s="362">
        <f t="shared" si="25"/>
        <v>0</v>
      </c>
      <c r="P169" s="362">
        <f t="shared" si="25"/>
        <v>0</v>
      </c>
      <c r="Q169" s="362">
        <f t="shared" si="25"/>
        <v>0</v>
      </c>
      <c r="R169" s="362">
        <f t="shared" si="25"/>
        <v>0</v>
      </c>
      <c r="S169" s="362">
        <f t="shared" si="25"/>
        <v>0</v>
      </c>
      <c r="T169" s="362">
        <f t="shared" si="25"/>
        <v>0</v>
      </c>
      <c r="U169" s="362">
        <f t="shared" si="25"/>
        <v>0</v>
      </c>
      <c r="V169" s="362">
        <f t="shared" si="25"/>
        <v>0</v>
      </c>
      <c r="W169" s="362">
        <f t="shared" si="25"/>
        <v>0</v>
      </c>
      <c r="X169" s="362">
        <f t="shared" si="25"/>
        <v>0</v>
      </c>
      <c r="Y169" s="362">
        <f t="shared" si="25"/>
        <v>0</v>
      </c>
      <c r="Z169" s="362">
        <f t="shared" si="25"/>
        <v>0</v>
      </c>
      <c r="AA169" s="362">
        <f t="shared" si="25"/>
        <v>0</v>
      </c>
      <c r="AB169" s="362">
        <f t="shared" si="25"/>
        <v>0</v>
      </c>
      <c r="AC169" s="362">
        <f t="shared" si="25"/>
        <v>0</v>
      </c>
      <c r="AD169" s="362">
        <f t="shared" si="25"/>
        <v>0</v>
      </c>
      <c r="AE169" s="363">
        <f t="shared" si="20"/>
        <v>0</v>
      </c>
      <c r="AF169" s="349"/>
      <c r="AG169" s="349">
        <f t="shared" si="22"/>
        <v>0</v>
      </c>
      <c r="AH169" s="353">
        <v>0</v>
      </c>
      <c r="AI169" s="354" t="str">
        <f t="shared" si="21"/>
        <v>Arterial</v>
      </c>
      <c r="AJ169" s="349"/>
      <c r="AK169" s="349"/>
      <c r="AL169" s="355">
        <f>_xlfn.XLOOKUP(A169,'P1 Date Adjustment'!B:B,'P1 Date Adjustment'!F:F,"not found",0)</f>
        <v>2031</v>
      </c>
      <c r="AM169" s="349">
        <f t="shared" si="23"/>
        <v>0</v>
      </c>
      <c r="AN169" s="360"/>
      <c r="AO169" s="360"/>
    </row>
    <row r="170" spans="1:41" ht="30" x14ac:dyDescent="0.25">
      <c r="A170" s="129">
        <v>11</v>
      </c>
      <c r="B170" s="358" t="s">
        <v>219</v>
      </c>
      <c r="C170" s="358" t="str">
        <f>_xlfn.XLOOKUP($A170,'Total project cost for DCs'!A:A,'Total project cost for DCs'!C:C,"Not found",0)</f>
        <v>Roundabout as per SGA design</v>
      </c>
      <c r="D170" s="355" t="s">
        <v>155</v>
      </c>
      <c r="E170" s="355" t="s">
        <v>190</v>
      </c>
      <c r="F170" s="355" t="s">
        <v>826</v>
      </c>
      <c r="H170" s="355" t="s">
        <v>827</v>
      </c>
      <c r="I170" s="359">
        <f>_xlfn.XLOOKUP($H170,DC_growth_AGS!$A$665:$A$673,DC_growth_AGS!$O$665:$O$673,"Not found",0)</f>
        <v>0.61831421301771872</v>
      </c>
      <c r="J170" s="355">
        <v>2031</v>
      </c>
      <c r="K170" s="362">
        <f t="shared" si="25"/>
        <v>0</v>
      </c>
      <c r="L170" s="362">
        <f t="shared" si="25"/>
        <v>0</v>
      </c>
      <c r="M170" s="362">
        <f t="shared" si="25"/>
        <v>0</v>
      </c>
      <c r="N170" s="362">
        <f t="shared" si="25"/>
        <v>0</v>
      </c>
      <c r="O170" s="362">
        <f t="shared" si="25"/>
        <v>0</v>
      </c>
      <c r="P170" s="362">
        <f t="shared" si="25"/>
        <v>0</v>
      </c>
      <c r="Q170" s="362">
        <f t="shared" si="25"/>
        <v>0</v>
      </c>
      <c r="R170" s="362">
        <f t="shared" si="25"/>
        <v>0</v>
      </c>
      <c r="S170" s="362">
        <f t="shared" si="25"/>
        <v>0</v>
      </c>
      <c r="T170" s="362">
        <f t="shared" si="25"/>
        <v>0</v>
      </c>
      <c r="U170" s="362">
        <f t="shared" si="25"/>
        <v>0</v>
      </c>
      <c r="V170" s="362">
        <f t="shared" si="25"/>
        <v>0</v>
      </c>
      <c r="W170" s="362">
        <f t="shared" si="25"/>
        <v>0</v>
      </c>
      <c r="X170" s="362">
        <f t="shared" si="25"/>
        <v>0</v>
      </c>
      <c r="Y170" s="362">
        <f t="shared" si="25"/>
        <v>0</v>
      </c>
      <c r="Z170" s="362">
        <f t="shared" si="25"/>
        <v>0</v>
      </c>
      <c r="AA170" s="362">
        <f t="shared" si="25"/>
        <v>0</v>
      </c>
      <c r="AB170" s="362">
        <f t="shared" si="25"/>
        <v>0</v>
      </c>
      <c r="AC170" s="362">
        <f t="shared" si="25"/>
        <v>0</v>
      </c>
      <c r="AD170" s="362">
        <f t="shared" si="25"/>
        <v>0</v>
      </c>
      <c r="AE170" s="363">
        <f t="shared" si="20"/>
        <v>0</v>
      </c>
      <c r="AF170" s="349"/>
      <c r="AG170" s="349">
        <f t="shared" si="22"/>
        <v>0</v>
      </c>
      <c r="AH170" s="353">
        <v>0</v>
      </c>
      <c r="AI170" s="354" t="str">
        <f t="shared" si="21"/>
        <v>Arterial</v>
      </c>
      <c r="AJ170" s="349"/>
      <c r="AK170" s="349"/>
      <c r="AL170" s="355">
        <f>_xlfn.XLOOKUP(A170,'P1 Date Adjustment'!B:B,'P1 Date Adjustment'!F:F,"not found",0)</f>
        <v>2031</v>
      </c>
      <c r="AM170" s="349">
        <f t="shared" si="23"/>
        <v>0</v>
      </c>
      <c r="AN170" s="360"/>
      <c r="AO170" s="360"/>
    </row>
    <row r="171" spans="1:41" ht="60" x14ac:dyDescent="0.25">
      <c r="A171" s="129">
        <v>12</v>
      </c>
      <c r="B171" s="358" t="s">
        <v>221</v>
      </c>
      <c r="C171" s="358" t="str">
        <f>_xlfn.XLOOKUP($A171,'Total project cost for DCs'!A:A,'Total project cost for DCs'!C:C,"Not found",0)</f>
        <v>Intersection improvements on Bremner-Firth Rd, Norrie-Firth Rd, GSR-Firth Rd, Active mode facilities on both sides of Firth &amp; Norrie Rd</v>
      </c>
      <c r="D171" s="355" t="s">
        <v>155</v>
      </c>
      <c r="E171" s="355" t="s">
        <v>223</v>
      </c>
      <c r="F171" s="355" t="s">
        <v>826</v>
      </c>
      <c r="H171" s="355" t="s">
        <v>827</v>
      </c>
      <c r="I171" s="359">
        <f>_xlfn.XLOOKUP($H171,DC_growth_AGS!$A$665:$A$673,DC_growth_AGS!$O$665:$O$673,"Not found",0)</f>
        <v>0.61831421301771872</v>
      </c>
      <c r="J171" s="355">
        <v>2033</v>
      </c>
      <c r="K171" s="362">
        <f t="shared" si="25"/>
        <v>0</v>
      </c>
      <c r="L171" s="362">
        <f t="shared" si="25"/>
        <v>0</v>
      </c>
      <c r="M171" s="362">
        <f t="shared" si="25"/>
        <v>0</v>
      </c>
      <c r="N171" s="362">
        <f t="shared" si="25"/>
        <v>0</v>
      </c>
      <c r="O171" s="362">
        <f t="shared" si="25"/>
        <v>0</v>
      </c>
      <c r="P171" s="362">
        <f t="shared" si="25"/>
        <v>0</v>
      </c>
      <c r="Q171" s="362">
        <f t="shared" si="25"/>
        <v>0</v>
      </c>
      <c r="R171" s="362">
        <f t="shared" si="25"/>
        <v>0</v>
      </c>
      <c r="S171" s="362">
        <f t="shared" si="25"/>
        <v>0</v>
      </c>
      <c r="T171" s="362">
        <f t="shared" si="25"/>
        <v>0</v>
      </c>
      <c r="U171" s="362">
        <f t="shared" si="25"/>
        <v>0</v>
      </c>
      <c r="V171" s="362">
        <f t="shared" si="25"/>
        <v>0</v>
      </c>
      <c r="W171" s="362">
        <f t="shared" si="25"/>
        <v>0</v>
      </c>
      <c r="X171" s="362">
        <f t="shared" si="25"/>
        <v>0</v>
      </c>
      <c r="Y171" s="362">
        <f t="shared" si="25"/>
        <v>0</v>
      </c>
      <c r="Z171" s="362">
        <f t="shared" si="25"/>
        <v>0</v>
      </c>
      <c r="AA171" s="362">
        <f t="shared" si="25"/>
        <v>0</v>
      </c>
      <c r="AB171" s="362">
        <f t="shared" si="25"/>
        <v>0</v>
      </c>
      <c r="AC171" s="362">
        <f t="shared" si="25"/>
        <v>0</v>
      </c>
      <c r="AD171" s="362">
        <f t="shared" si="25"/>
        <v>0</v>
      </c>
      <c r="AE171" s="363">
        <f t="shared" si="20"/>
        <v>0</v>
      </c>
      <c r="AF171" s="349"/>
      <c r="AG171" s="349">
        <f t="shared" si="22"/>
        <v>0</v>
      </c>
      <c r="AH171" s="353">
        <v>0</v>
      </c>
      <c r="AI171" s="354" t="str">
        <f t="shared" si="21"/>
        <v>Collector</v>
      </c>
      <c r="AJ171" s="349"/>
      <c r="AK171" s="349"/>
      <c r="AL171" s="355">
        <f>_xlfn.XLOOKUP(A171,'P1 Date Adjustment'!B:B,'P1 Date Adjustment'!F:F,"not found",0)</f>
        <v>2033</v>
      </c>
      <c r="AM171" s="349">
        <f t="shared" si="23"/>
        <v>0</v>
      </c>
      <c r="AN171" s="360"/>
      <c r="AO171" s="360"/>
    </row>
    <row r="172" spans="1:41" ht="30" x14ac:dyDescent="0.25">
      <c r="A172" s="129" t="s">
        <v>224</v>
      </c>
      <c r="B172" s="358" t="s">
        <v>225</v>
      </c>
      <c r="C172" s="358" t="str">
        <f>_xlfn.XLOOKUP($A172,'Total project cost for DCs'!A:A,'Total project cost for DCs'!C:C,"Not found",0)</f>
        <v>2-lane urban- new 2-lane arterial with active modes on both sides + intersection improvements (TDM)</v>
      </c>
      <c r="D172" s="355" t="s">
        <v>155</v>
      </c>
      <c r="E172" s="355" t="s">
        <v>227</v>
      </c>
      <c r="F172" s="355" t="s">
        <v>826</v>
      </c>
      <c r="H172" s="355" t="s">
        <v>827</v>
      </c>
      <c r="I172" s="359">
        <f>_xlfn.XLOOKUP($H172,DC_growth_AGS!$A$665:$A$673,DC_growth_AGS!$O$665:$O$673,"Not found",0)</f>
        <v>0.61831421301771872</v>
      </c>
      <c r="J172" s="355">
        <v>2029</v>
      </c>
      <c r="K172" s="362">
        <f t="shared" si="25"/>
        <v>0</v>
      </c>
      <c r="L172" s="362">
        <f t="shared" si="25"/>
        <v>0</v>
      </c>
      <c r="M172" s="362">
        <f t="shared" si="25"/>
        <v>0</v>
      </c>
      <c r="N172" s="362">
        <f t="shared" si="25"/>
        <v>0</v>
      </c>
      <c r="O172" s="362">
        <f t="shared" si="25"/>
        <v>0</v>
      </c>
      <c r="P172" s="362">
        <f t="shared" si="25"/>
        <v>0</v>
      </c>
      <c r="Q172" s="362">
        <f t="shared" si="25"/>
        <v>0</v>
      </c>
      <c r="R172" s="362">
        <f t="shared" si="25"/>
        <v>0</v>
      </c>
      <c r="S172" s="362">
        <f t="shared" si="25"/>
        <v>0</v>
      </c>
      <c r="T172" s="362">
        <f t="shared" si="25"/>
        <v>0</v>
      </c>
      <c r="U172" s="362">
        <f t="shared" si="25"/>
        <v>0</v>
      </c>
      <c r="V172" s="362">
        <f t="shared" si="25"/>
        <v>0</v>
      </c>
      <c r="W172" s="362">
        <f t="shared" si="25"/>
        <v>0</v>
      </c>
      <c r="X172" s="362">
        <f t="shared" si="25"/>
        <v>0</v>
      </c>
      <c r="Y172" s="362">
        <f t="shared" si="25"/>
        <v>0</v>
      </c>
      <c r="Z172" s="362">
        <f t="shared" si="25"/>
        <v>0</v>
      </c>
      <c r="AA172" s="362">
        <f t="shared" si="25"/>
        <v>0</v>
      </c>
      <c r="AB172" s="362">
        <f t="shared" si="25"/>
        <v>0</v>
      </c>
      <c r="AC172" s="362">
        <f t="shared" si="25"/>
        <v>0</v>
      </c>
      <c r="AD172" s="362">
        <f t="shared" si="25"/>
        <v>0</v>
      </c>
      <c r="AE172" s="363">
        <f t="shared" si="20"/>
        <v>0</v>
      </c>
      <c r="AF172" s="349"/>
      <c r="AG172" s="349">
        <f t="shared" si="22"/>
        <v>0</v>
      </c>
      <c r="AH172" s="353">
        <v>0</v>
      </c>
      <c r="AI172" s="354" t="str">
        <f t="shared" si="21"/>
        <v>Arterial</v>
      </c>
      <c r="AJ172" s="349"/>
      <c r="AK172" s="349"/>
      <c r="AL172" s="355">
        <f>_xlfn.XLOOKUP(A172,'P1 Date Adjustment'!B:B,'P1 Date Adjustment'!F:F,"not found",0)</f>
        <v>2029</v>
      </c>
      <c r="AM172" s="349">
        <f t="shared" si="23"/>
        <v>0</v>
      </c>
      <c r="AN172" s="360"/>
      <c r="AO172" s="360"/>
    </row>
    <row r="173" spans="1:41" ht="30" x14ac:dyDescent="0.25">
      <c r="A173" s="129" t="s">
        <v>228</v>
      </c>
      <c r="B173" s="358" t="s">
        <v>229</v>
      </c>
      <c r="C173" s="358" t="str">
        <f>_xlfn.XLOOKUP($A173,'Total project cost for DCs'!A:A,'Total project cost for DCs'!C:C,"Not found",0)</f>
        <v>4-lane urban- upgrade 2-lane arterial with SGA design + intersection improvements (TDM)</v>
      </c>
      <c r="D173" s="355" t="s">
        <v>155</v>
      </c>
      <c r="E173" s="355" t="s">
        <v>231</v>
      </c>
      <c r="F173" s="355" t="s">
        <v>826</v>
      </c>
      <c r="H173" s="355" t="s">
        <v>827</v>
      </c>
      <c r="I173" s="359">
        <f>_xlfn.XLOOKUP($H173,DC_growth_AGS!$A$665:$A$673,DC_growth_AGS!$O$665:$O$673,"Not found",0)</f>
        <v>0.61831421301771872</v>
      </c>
      <c r="J173" s="355">
        <v>2050</v>
      </c>
      <c r="K173" s="362">
        <f t="shared" si="25"/>
        <v>0</v>
      </c>
      <c r="L173" s="362">
        <f t="shared" si="25"/>
        <v>0</v>
      </c>
      <c r="M173" s="362">
        <f t="shared" si="25"/>
        <v>0</v>
      </c>
      <c r="N173" s="362">
        <f t="shared" si="25"/>
        <v>0</v>
      </c>
      <c r="O173" s="362">
        <f t="shared" si="25"/>
        <v>0</v>
      </c>
      <c r="P173" s="362">
        <f t="shared" si="25"/>
        <v>0</v>
      </c>
      <c r="Q173" s="362">
        <f t="shared" si="25"/>
        <v>0</v>
      </c>
      <c r="R173" s="362">
        <f t="shared" si="25"/>
        <v>0</v>
      </c>
      <c r="S173" s="362">
        <f t="shared" si="25"/>
        <v>0</v>
      </c>
      <c r="T173" s="362">
        <f t="shared" si="25"/>
        <v>0</v>
      </c>
      <c r="U173" s="362">
        <f t="shared" si="25"/>
        <v>0</v>
      </c>
      <c r="V173" s="362">
        <f t="shared" si="25"/>
        <v>0</v>
      </c>
      <c r="W173" s="362">
        <f t="shared" si="25"/>
        <v>0</v>
      </c>
      <c r="X173" s="362">
        <f t="shared" si="25"/>
        <v>0</v>
      </c>
      <c r="Y173" s="362">
        <f t="shared" si="25"/>
        <v>-59225.90116222803</v>
      </c>
      <c r="Z173" s="362">
        <f t="shared" si="25"/>
        <v>-605067.95879182045</v>
      </c>
      <c r="AA173" s="362">
        <f t="shared" si="25"/>
        <v>0</v>
      </c>
      <c r="AB173" s="362">
        <f t="shared" si="25"/>
        <v>0</v>
      </c>
      <c r="AC173" s="362">
        <f t="shared" si="25"/>
        <v>0</v>
      </c>
      <c r="AD173" s="362">
        <f t="shared" si="25"/>
        <v>0</v>
      </c>
      <c r="AE173" s="363">
        <f t="shared" si="20"/>
        <v>-664293.85995404853</v>
      </c>
      <c r="AF173" s="349"/>
      <c r="AG173" s="349">
        <f t="shared" si="22"/>
        <v>-664293.85995404853</v>
      </c>
      <c r="AH173" s="353">
        <v>0</v>
      </c>
      <c r="AI173" s="354" t="str">
        <f t="shared" si="21"/>
        <v>Arterial</v>
      </c>
      <c r="AJ173" s="349"/>
      <c r="AK173" s="349"/>
      <c r="AL173" s="355">
        <f>_xlfn.XLOOKUP(A173,'P1 Date Adjustment'!B:B,'P1 Date Adjustment'!F:F,"not found",0)</f>
        <v>2050</v>
      </c>
      <c r="AM173" s="349">
        <f t="shared" si="23"/>
        <v>-410742.33522999019</v>
      </c>
      <c r="AN173" s="360"/>
      <c r="AO173" s="360"/>
    </row>
    <row r="174" spans="1:41" ht="45" x14ac:dyDescent="0.25">
      <c r="A174" s="129" t="s">
        <v>234</v>
      </c>
      <c r="B174" s="358" t="s">
        <v>235</v>
      </c>
      <c r="C174" s="358" t="str">
        <f>_xlfn.XLOOKUP($A174,'Total project cost for DCs'!A:A,'Total project cost for DCs'!C:C,"Not found",0)</f>
        <v>2-lane urban (New Road connection to Quarry Road with active modes on both sides + intersection improvements)</v>
      </c>
      <c r="D174" s="355" t="s">
        <v>155</v>
      </c>
      <c r="E174" s="355" t="s">
        <v>223</v>
      </c>
      <c r="F174" s="355" t="s">
        <v>826</v>
      </c>
      <c r="H174" s="355" t="s">
        <v>827</v>
      </c>
      <c r="I174" s="359">
        <f>_xlfn.XLOOKUP($H174,DC_growth_AGS!$A$665:$A$673,DC_growth_AGS!$O$665:$O$673,"Not found",0)</f>
        <v>0.61831421301771872</v>
      </c>
      <c r="J174" s="355">
        <v>2035</v>
      </c>
      <c r="K174" s="362">
        <f t="shared" si="25"/>
        <v>0</v>
      </c>
      <c r="L174" s="362">
        <f t="shared" si="25"/>
        <v>0</v>
      </c>
      <c r="M174" s="362">
        <f t="shared" si="25"/>
        <v>0</v>
      </c>
      <c r="N174" s="362">
        <f t="shared" si="25"/>
        <v>0</v>
      </c>
      <c r="O174" s="362">
        <f t="shared" si="25"/>
        <v>0</v>
      </c>
      <c r="P174" s="362">
        <f t="shared" si="25"/>
        <v>0</v>
      </c>
      <c r="Q174" s="362">
        <f t="shared" si="25"/>
        <v>0</v>
      </c>
      <c r="R174" s="362">
        <f t="shared" si="25"/>
        <v>0</v>
      </c>
      <c r="S174" s="362">
        <f t="shared" si="25"/>
        <v>0</v>
      </c>
      <c r="T174" s="362">
        <f t="shared" si="25"/>
        <v>0</v>
      </c>
      <c r="U174" s="362">
        <f t="shared" si="25"/>
        <v>0</v>
      </c>
      <c r="V174" s="362">
        <f t="shared" si="25"/>
        <v>0</v>
      </c>
      <c r="W174" s="362">
        <f t="shared" si="25"/>
        <v>0</v>
      </c>
      <c r="X174" s="362">
        <f t="shared" si="25"/>
        <v>0</v>
      </c>
      <c r="Y174" s="362">
        <f t="shared" si="25"/>
        <v>0</v>
      </c>
      <c r="Z174" s="362">
        <f t="shared" si="25"/>
        <v>0</v>
      </c>
      <c r="AA174" s="362">
        <f t="shared" si="25"/>
        <v>0</v>
      </c>
      <c r="AB174" s="362">
        <f t="shared" si="25"/>
        <v>0</v>
      </c>
      <c r="AC174" s="362">
        <f t="shared" si="25"/>
        <v>0</v>
      </c>
      <c r="AD174" s="362">
        <f t="shared" si="25"/>
        <v>0</v>
      </c>
      <c r="AE174" s="363">
        <f t="shared" si="20"/>
        <v>0</v>
      </c>
      <c r="AF174" s="349"/>
      <c r="AG174" s="349">
        <f t="shared" si="22"/>
        <v>0</v>
      </c>
      <c r="AH174" s="353">
        <v>0</v>
      </c>
      <c r="AI174" s="354" t="str">
        <f t="shared" si="21"/>
        <v>Collector</v>
      </c>
      <c r="AJ174" s="349"/>
      <c r="AK174" s="349"/>
      <c r="AL174" s="355">
        <f>_xlfn.XLOOKUP(A174,'P1 Date Adjustment'!B:B,'P1 Date Adjustment'!F:F,"not found",0)</f>
        <v>2035</v>
      </c>
      <c r="AM174" s="349">
        <f t="shared" si="23"/>
        <v>0</v>
      </c>
      <c r="AN174" s="360"/>
      <c r="AO174" s="360"/>
    </row>
    <row r="175" spans="1:41" ht="30" x14ac:dyDescent="0.25">
      <c r="A175" s="129" t="s">
        <v>237</v>
      </c>
      <c r="B175" s="358" t="s">
        <v>238</v>
      </c>
      <c r="C175" s="358" t="str">
        <f>_xlfn.XLOOKUP($A175,'Total project cost for DCs'!A:A,'Total project cost for DCs'!C:C,"Not found",0)</f>
        <v>2-lane urban (upgrade existing road layout with active modes on both sides + intersection improvements)</v>
      </c>
      <c r="D175" s="355" t="s">
        <v>155</v>
      </c>
      <c r="E175" s="355" t="s">
        <v>199</v>
      </c>
      <c r="F175" s="355" t="s">
        <v>826</v>
      </c>
      <c r="H175" s="355" t="s">
        <v>827</v>
      </c>
      <c r="I175" s="359">
        <f>_xlfn.XLOOKUP($H175,DC_growth_AGS!$A$665:$A$673,DC_growth_AGS!$O$665:$O$673,"Not found",0)</f>
        <v>0.61831421301771872</v>
      </c>
      <c r="J175" s="355">
        <v>2033</v>
      </c>
      <c r="K175" s="362">
        <f t="shared" si="25"/>
        <v>0</v>
      </c>
      <c r="L175" s="362">
        <f t="shared" si="25"/>
        <v>0</v>
      </c>
      <c r="M175" s="362">
        <f t="shared" si="25"/>
        <v>0</v>
      </c>
      <c r="N175" s="362">
        <f t="shared" si="25"/>
        <v>0</v>
      </c>
      <c r="O175" s="362">
        <f t="shared" si="25"/>
        <v>0</v>
      </c>
      <c r="P175" s="362">
        <f t="shared" si="25"/>
        <v>0</v>
      </c>
      <c r="Q175" s="362">
        <f t="shared" si="25"/>
        <v>0</v>
      </c>
      <c r="R175" s="362">
        <f t="shared" si="25"/>
        <v>0</v>
      </c>
      <c r="S175" s="362">
        <f t="shared" si="25"/>
        <v>0</v>
      </c>
      <c r="T175" s="362">
        <f t="shared" si="25"/>
        <v>0</v>
      </c>
      <c r="U175" s="362">
        <f t="shared" si="25"/>
        <v>0</v>
      </c>
      <c r="V175" s="362">
        <f t="shared" si="25"/>
        <v>0</v>
      </c>
      <c r="W175" s="362">
        <f t="shared" si="25"/>
        <v>0</v>
      </c>
      <c r="X175" s="362">
        <f t="shared" si="25"/>
        <v>0</v>
      </c>
      <c r="Y175" s="362">
        <f t="shared" si="25"/>
        <v>0</v>
      </c>
      <c r="Z175" s="362">
        <f t="shared" si="25"/>
        <v>0</v>
      </c>
      <c r="AA175" s="362">
        <f t="shared" si="25"/>
        <v>0</v>
      </c>
      <c r="AB175" s="362">
        <f t="shared" si="25"/>
        <v>0</v>
      </c>
      <c r="AC175" s="362">
        <f t="shared" si="25"/>
        <v>0</v>
      </c>
      <c r="AD175" s="362">
        <f t="shared" si="25"/>
        <v>0</v>
      </c>
      <c r="AE175" s="363">
        <f t="shared" si="20"/>
        <v>0</v>
      </c>
      <c r="AF175" s="349"/>
      <c r="AG175" s="349">
        <f t="shared" si="22"/>
        <v>0</v>
      </c>
      <c r="AH175" s="353">
        <v>0</v>
      </c>
      <c r="AI175" s="354" t="str">
        <f t="shared" si="21"/>
        <v>Collector</v>
      </c>
      <c r="AJ175" s="349"/>
      <c r="AK175" s="349"/>
      <c r="AL175" s="355">
        <f>_xlfn.XLOOKUP(A175,'P1 Date Adjustment'!B:B,'P1 Date Adjustment'!F:F,"not found",0)</f>
        <v>2033</v>
      </c>
      <c r="AM175" s="349">
        <f t="shared" si="23"/>
        <v>0</v>
      </c>
      <c r="AN175" s="360"/>
      <c r="AO175" s="360"/>
    </row>
    <row r="176" spans="1:41" ht="30" x14ac:dyDescent="0.25">
      <c r="A176" s="129" t="s">
        <v>246</v>
      </c>
      <c r="B176" s="358" t="s">
        <v>247</v>
      </c>
      <c r="C176" s="358" t="str">
        <f>_xlfn.XLOOKUP($A176,'Total project cost for DCs'!A:A,'Total project cost for DCs'!C:C,"Not found",0)</f>
        <v>4-lane urban- upgrade 2-lane urban with active modes on both sides (SGA design)</v>
      </c>
      <c r="D176" s="355" t="s">
        <v>155</v>
      </c>
      <c r="E176" s="355" t="s">
        <v>157</v>
      </c>
      <c r="F176" s="355" t="s">
        <v>826</v>
      </c>
      <c r="H176" s="355" t="s">
        <v>827</v>
      </c>
      <c r="I176" s="359">
        <f>_xlfn.XLOOKUP($H176,DC_growth_AGS!$A$665:$A$673,DC_growth_AGS!$O$665:$O$673,"Not found",0)</f>
        <v>0.61831421301771872</v>
      </c>
      <c r="J176" s="355">
        <v>2050</v>
      </c>
      <c r="K176" s="362">
        <f t="shared" si="25"/>
        <v>0</v>
      </c>
      <c r="L176" s="362">
        <f t="shared" si="25"/>
        <v>0</v>
      </c>
      <c r="M176" s="362">
        <f t="shared" si="25"/>
        <v>0</v>
      </c>
      <c r="N176" s="362">
        <f t="shared" si="25"/>
        <v>0</v>
      </c>
      <c r="O176" s="362">
        <f t="shared" si="25"/>
        <v>0</v>
      </c>
      <c r="P176" s="362">
        <f t="shared" si="25"/>
        <v>0</v>
      </c>
      <c r="Q176" s="362">
        <f t="shared" si="25"/>
        <v>0</v>
      </c>
      <c r="R176" s="362">
        <f t="shared" si="25"/>
        <v>0</v>
      </c>
      <c r="S176" s="362">
        <f t="shared" si="25"/>
        <v>0</v>
      </c>
      <c r="T176" s="362">
        <f t="shared" si="25"/>
        <v>0</v>
      </c>
      <c r="U176" s="362">
        <f t="shared" si="25"/>
        <v>0</v>
      </c>
      <c r="V176" s="362">
        <f t="shared" si="25"/>
        <v>0</v>
      </c>
      <c r="W176" s="362">
        <f t="shared" si="25"/>
        <v>0</v>
      </c>
      <c r="X176" s="362">
        <f t="shared" si="25"/>
        <v>0</v>
      </c>
      <c r="Y176" s="362">
        <f t="shared" si="25"/>
        <v>-735358.90377675765</v>
      </c>
      <c r="Z176" s="362">
        <f t="shared" ref="Z176:AD176" si="26">IF($AI176="Arterial",-Z123*$AJ$2,0)</f>
        <v>-7512627.1134116584</v>
      </c>
      <c r="AA176" s="362">
        <f t="shared" si="26"/>
        <v>0</v>
      </c>
      <c r="AB176" s="362">
        <f t="shared" si="26"/>
        <v>0</v>
      </c>
      <c r="AC176" s="362">
        <f t="shared" si="26"/>
        <v>0</v>
      </c>
      <c r="AD176" s="362">
        <f t="shared" si="26"/>
        <v>0</v>
      </c>
      <c r="AE176" s="363">
        <f t="shared" si="20"/>
        <v>-8247986.0171884159</v>
      </c>
      <c r="AF176" s="349"/>
      <c r="AG176" s="349">
        <f t="shared" si="22"/>
        <v>-8247986.0171884159</v>
      </c>
      <c r="AH176" s="353">
        <v>0</v>
      </c>
      <c r="AI176" s="354" t="str">
        <f t="shared" si="21"/>
        <v>Arterial</v>
      </c>
      <c r="AJ176" s="349"/>
      <c r="AK176" s="349"/>
      <c r="AL176" s="355">
        <f>_xlfn.XLOOKUP(A176,'P1 Date Adjustment'!B:B,'P1 Date Adjustment'!F:F,"not found",0)</f>
        <v>2050</v>
      </c>
      <c r="AM176" s="349">
        <f t="shared" si="23"/>
        <v>-5099846.9831990032</v>
      </c>
      <c r="AN176" s="360"/>
      <c r="AO176" s="360"/>
    </row>
    <row r="177" spans="1:41" ht="45" x14ac:dyDescent="0.25">
      <c r="A177" s="129" t="s">
        <v>259</v>
      </c>
      <c r="B177" s="358" t="s">
        <v>260</v>
      </c>
      <c r="C177" s="358" t="str">
        <f>_xlfn.XLOOKUP($A177,'Total project cost for DCs'!A:A,'Total project cost for DCs'!C:C,"Not found",0)</f>
        <v>Active mode upgrades- existing road layout with active modes on both sides + intersection upgrades for active mode crossing</v>
      </c>
      <c r="D177" s="355" t="s">
        <v>155</v>
      </c>
      <c r="E177" s="355" t="s">
        <v>199</v>
      </c>
      <c r="F177" s="355" t="s">
        <v>826</v>
      </c>
      <c r="H177" s="355" t="s">
        <v>827</v>
      </c>
      <c r="I177" s="359">
        <f>_xlfn.XLOOKUP($H177,DC_growth_AGS!$A$665:$A$673,DC_growth_AGS!$O$665:$O$673,"Not found",0)</f>
        <v>0.61831421301771872</v>
      </c>
      <c r="J177" s="355">
        <v>2035</v>
      </c>
      <c r="K177" s="362">
        <f t="shared" ref="K177:AD189" si="27">IF($AI177="Arterial",-K124*$AJ$2,0)</f>
        <v>0</v>
      </c>
      <c r="L177" s="362">
        <f t="shared" si="27"/>
        <v>0</v>
      </c>
      <c r="M177" s="362">
        <f t="shared" si="27"/>
        <v>0</v>
      </c>
      <c r="N177" s="362">
        <f t="shared" si="27"/>
        <v>0</v>
      </c>
      <c r="O177" s="362">
        <f t="shared" si="27"/>
        <v>0</v>
      </c>
      <c r="P177" s="362">
        <f t="shared" si="27"/>
        <v>0</v>
      </c>
      <c r="Q177" s="362">
        <f t="shared" si="27"/>
        <v>0</v>
      </c>
      <c r="R177" s="362">
        <f t="shared" si="27"/>
        <v>0</v>
      </c>
      <c r="S177" s="362">
        <f t="shared" si="27"/>
        <v>0</v>
      </c>
      <c r="T177" s="362">
        <f t="shared" si="27"/>
        <v>0</v>
      </c>
      <c r="U177" s="362">
        <f t="shared" si="27"/>
        <v>0</v>
      </c>
      <c r="V177" s="362">
        <f t="shared" si="27"/>
        <v>0</v>
      </c>
      <c r="W177" s="362">
        <f t="shared" si="27"/>
        <v>0</v>
      </c>
      <c r="X177" s="362">
        <f t="shared" si="27"/>
        <v>0</v>
      </c>
      <c r="Y177" s="362">
        <f t="shared" si="27"/>
        <v>0</v>
      </c>
      <c r="Z177" s="362">
        <f t="shared" si="27"/>
        <v>0</v>
      </c>
      <c r="AA177" s="362">
        <f t="shared" si="27"/>
        <v>0</v>
      </c>
      <c r="AB177" s="362">
        <f t="shared" si="27"/>
        <v>0</v>
      </c>
      <c r="AC177" s="362">
        <f t="shared" si="27"/>
        <v>0</v>
      </c>
      <c r="AD177" s="362">
        <f t="shared" si="27"/>
        <v>0</v>
      </c>
      <c r="AE177" s="363">
        <f t="shared" si="20"/>
        <v>0</v>
      </c>
      <c r="AF177" s="349"/>
      <c r="AG177" s="349">
        <f t="shared" si="22"/>
        <v>0</v>
      </c>
      <c r="AH177" s="353">
        <v>0</v>
      </c>
      <c r="AI177" s="354" t="str">
        <f t="shared" si="21"/>
        <v>Collector</v>
      </c>
      <c r="AJ177" s="349"/>
      <c r="AK177" s="349"/>
      <c r="AL177" s="355">
        <f>_xlfn.XLOOKUP(A177,'P1 Date Adjustment'!B:B,'P1 Date Adjustment'!F:F,"not found",0)</f>
        <v>2035</v>
      </c>
      <c r="AM177" s="349">
        <f t="shared" si="23"/>
        <v>0</v>
      </c>
      <c r="AN177" s="360"/>
      <c r="AO177" s="360"/>
    </row>
    <row r="178" spans="1:41" ht="45" x14ac:dyDescent="0.25">
      <c r="A178" s="129">
        <v>21</v>
      </c>
      <c r="B178" s="358" t="s">
        <v>262</v>
      </c>
      <c r="C178" s="358" t="str">
        <f>_xlfn.XLOOKUP($A178,'Total project cost for DCs'!A:A,'Total project cost for DCs'!C:C,"Not found",0)</f>
        <v>Active mode upgrades- existing road layout with active modes on both sides + intersection upgrades for active mode crossing</v>
      </c>
      <c r="D178" s="355" t="s">
        <v>155</v>
      </c>
      <c r="E178" s="355" t="s">
        <v>199</v>
      </c>
      <c r="F178" s="355" t="s">
        <v>826</v>
      </c>
      <c r="H178" s="355" t="s">
        <v>827</v>
      </c>
      <c r="I178" s="359">
        <f>_xlfn.XLOOKUP($H178,DC_growth_AGS!$A$665:$A$673,DC_growth_AGS!$O$665:$O$673,"Not found",0)</f>
        <v>0.61831421301771872</v>
      </c>
      <c r="J178" s="355">
        <v>2035</v>
      </c>
      <c r="K178" s="362">
        <f t="shared" si="27"/>
        <v>0</v>
      </c>
      <c r="L178" s="362">
        <f t="shared" si="27"/>
        <v>0</v>
      </c>
      <c r="M178" s="362">
        <f t="shared" si="27"/>
        <v>0</v>
      </c>
      <c r="N178" s="362">
        <f t="shared" si="27"/>
        <v>0</v>
      </c>
      <c r="O178" s="362">
        <f t="shared" si="27"/>
        <v>0</v>
      </c>
      <c r="P178" s="362">
        <f t="shared" si="27"/>
        <v>0</v>
      </c>
      <c r="Q178" s="362">
        <f t="shared" si="27"/>
        <v>0</v>
      </c>
      <c r="R178" s="362">
        <f t="shared" si="27"/>
        <v>0</v>
      </c>
      <c r="S178" s="362">
        <f t="shared" si="27"/>
        <v>0</v>
      </c>
      <c r="T178" s="362">
        <f t="shared" si="27"/>
        <v>0</v>
      </c>
      <c r="U178" s="362">
        <f t="shared" si="27"/>
        <v>0</v>
      </c>
      <c r="V178" s="362">
        <f t="shared" si="27"/>
        <v>0</v>
      </c>
      <c r="W178" s="362">
        <f t="shared" si="27"/>
        <v>0</v>
      </c>
      <c r="X178" s="362">
        <f t="shared" si="27"/>
        <v>0</v>
      </c>
      <c r="Y178" s="362">
        <f t="shared" si="27"/>
        <v>0</v>
      </c>
      <c r="Z178" s="362">
        <f t="shared" si="27"/>
        <v>0</v>
      </c>
      <c r="AA178" s="362">
        <f t="shared" si="27"/>
        <v>0</v>
      </c>
      <c r="AB178" s="362">
        <f t="shared" si="27"/>
        <v>0</v>
      </c>
      <c r="AC178" s="362">
        <f t="shared" si="27"/>
        <v>0</v>
      </c>
      <c r="AD178" s="362">
        <f t="shared" si="27"/>
        <v>0</v>
      </c>
      <c r="AE178" s="363">
        <f t="shared" si="20"/>
        <v>0</v>
      </c>
      <c r="AF178" s="349"/>
      <c r="AG178" s="349">
        <f t="shared" si="22"/>
        <v>0</v>
      </c>
      <c r="AH178" s="353">
        <v>0</v>
      </c>
      <c r="AI178" s="354" t="str">
        <f t="shared" si="21"/>
        <v>Collector</v>
      </c>
      <c r="AJ178" s="349"/>
      <c r="AK178" s="349"/>
      <c r="AL178" s="355">
        <f>_xlfn.XLOOKUP(A178,'P1 Date Adjustment'!B:B,'P1 Date Adjustment'!F:F,"not found",0)</f>
        <v>2035</v>
      </c>
      <c r="AM178" s="349">
        <f t="shared" si="23"/>
        <v>0</v>
      </c>
      <c r="AN178" s="360"/>
      <c r="AO178" s="360"/>
    </row>
    <row r="179" spans="1:41" x14ac:dyDescent="0.25">
      <c r="A179" s="129">
        <v>22</v>
      </c>
      <c r="B179" s="358" t="s">
        <v>263</v>
      </c>
      <c r="C179" s="358" t="str">
        <f>_xlfn.XLOOKUP($A179,'Total project cost for DCs'!A:A,'Total project cost for DCs'!C:C,"Not found",0)</f>
        <v>Upgrade intersection with active modes facilities(TDM)</v>
      </c>
      <c r="D179" s="355" t="s">
        <v>155</v>
      </c>
      <c r="E179" s="355" t="s">
        <v>223</v>
      </c>
      <c r="F179" s="355" t="s">
        <v>826</v>
      </c>
      <c r="H179" s="355" t="s">
        <v>827</v>
      </c>
      <c r="I179" s="359">
        <f>_xlfn.XLOOKUP($H179,DC_growth_AGS!$A$665:$A$673,DC_growth_AGS!$O$665:$O$673,"Not found",0)</f>
        <v>0.61831421301771872</v>
      </c>
      <c r="J179" s="355">
        <v>2033</v>
      </c>
      <c r="K179" s="362">
        <f t="shared" si="27"/>
        <v>0</v>
      </c>
      <c r="L179" s="362">
        <f t="shared" si="27"/>
        <v>0</v>
      </c>
      <c r="M179" s="362">
        <f t="shared" si="27"/>
        <v>0</v>
      </c>
      <c r="N179" s="362">
        <f t="shared" si="27"/>
        <v>0</v>
      </c>
      <c r="O179" s="362">
        <f t="shared" si="27"/>
        <v>0</v>
      </c>
      <c r="P179" s="362">
        <f t="shared" si="27"/>
        <v>0</v>
      </c>
      <c r="Q179" s="362">
        <f t="shared" si="27"/>
        <v>0</v>
      </c>
      <c r="R179" s="362">
        <f t="shared" si="27"/>
        <v>0</v>
      </c>
      <c r="S179" s="362">
        <f t="shared" si="27"/>
        <v>0</v>
      </c>
      <c r="T179" s="362">
        <f t="shared" si="27"/>
        <v>0</v>
      </c>
      <c r="U179" s="362">
        <f t="shared" si="27"/>
        <v>0</v>
      </c>
      <c r="V179" s="362">
        <f t="shared" si="27"/>
        <v>0</v>
      </c>
      <c r="W179" s="362">
        <f t="shared" si="27"/>
        <v>0</v>
      </c>
      <c r="X179" s="362">
        <f t="shared" si="27"/>
        <v>0</v>
      </c>
      <c r="Y179" s="362">
        <f t="shared" si="27"/>
        <v>0</v>
      </c>
      <c r="Z179" s="362">
        <f t="shared" si="27"/>
        <v>0</v>
      </c>
      <c r="AA179" s="362">
        <f t="shared" si="27"/>
        <v>0</v>
      </c>
      <c r="AB179" s="362">
        <f t="shared" si="27"/>
        <v>0</v>
      </c>
      <c r="AC179" s="362">
        <f t="shared" si="27"/>
        <v>0</v>
      </c>
      <c r="AD179" s="362">
        <f t="shared" si="27"/>
        <v>0</v>
      </c>
      <c r="AE179" s="363">
        <f t="shared" si="20"/>
        <v>0</v>
      </c>
      <c r="AF179" s="349"/>
      <c r="AG179" s="349">
        <f t="shared" si="22"/>
        <v>0</v>
      </c>
      <c r="AH179" s="353">
        <v>0</v>
      </c>
      <c r="AI179" s="354" t="str">
        <f t="shared" si="21"/>
        <v>Collector</v>
      </c>
      <c r="AJ179" s="349"/>
      <c r="AK179" s="349"/>
      <c r="AL179" s="355">
        <f>_xlfn.XLOOKUP(A179,'P1 Date Adjustment'!B:B,'P1 Date Adjustment'!F:F,"not found",0)</f>
        <v>2033</v>
      </c>
      <c r="AM179" s="349">
        <f t="shared" si="23"/>
        <v>0</v>
      </c>
      <c r="AN179" s="360"/>
      <c r="AO179" s="360"/>
    </row>
    <row r="180" spans="1:41" ht="45" x14ac:dyDescent="0.25">
      <c r="A180" s="129" t="s">
        <v>281</v>
      </c>
      <c r="B180" s="358" t="s">
        <v>282</v>
      </c>
      <c r="C180" s="358" t="str">
        <f>_xlfn.XLOOKUP($A180,'Total project cost for DCs'!A:A,'Total project cost for DCs'!C:C,"Not found",0)</f>
        <v xml:space="preserve">Interim 2-lane – install kerb and channel within existing road corridor with provision of active modes on both sides, 20m cross-section </v>
      </c>
      <c r="D180" s="355" t="s">
        <v>155</v>
      </c>
      <c r="E180" s="355" t="s">
        <v>145</v>
      </c>
      <c r="F180" s="355" t="s">
        <v>826</v>
      </c>
      <c r="H180" s="355" t="s">
        <v>827</v>
      </c>
      <c r="I180" s="359">
        <f>_xlfn.XLOOKUP($H180,DC_growth_AGS!$A$665:$A$673,DC_growth_AGS!$O$665:$O$673,"Not found",0)</f>
        <v>0.61831421301771872</v>
      </c>
      <c r="J180" s="355">
        <v>2025</v>
      </c>
      <c r="K180" s="362">
        <f t="shared" si="27"/>
        <v>0</v>
      </c>
      <c r="L180" s="362">
        <f t="shared" si="27"/>
        <v>0</v>
      </c>
      <c r="M180" s="362">
        <f t="shared" si="27"/>
        <v>0</v>
      </c>
      <c r="N180" s="362">
        <f t="shared" si="27"/>
        <v>0</v>
      </c>
      <c r="O180" s="362">
        <f t="shared" si="27"/>
        <v>0</v>
      </c>
      <c r="P180" s="362">
        <f t="shared" si="27"/>
        <v>0</v>
      </c>
      <c r="Q180" s="362">
        <f t="shared" si="27"/>
        <v>0</v>
      </c>
      <c r="R180" s="362">
        <f t="shared" si="27"/>
        <v>0</v>
      </c>
      <c r="S180" s="362">
        <f t="shared" si="27"/>
        <v>0</v>
      </c>
      <c r="T180" s="362">
        <f t="shared" si="27"/>
        <v>0</v>
      </c>
      <c r="U180" s="362">
        <f t="shared" si="27"/>
        <v>0</v>
      </c>
      <c r="V180" s="362">
        <f t="shared" si="27"/>
        <v>0</v>
      </c>
      <c r="W180" s="362">
        <f t="shared" si="27"/>
        <v>0</v>
      </c>
      <c r="X180" s="362">
        <f t="shared" si="27"/>
        <v>0</v>
      </c>
      <c r="Y180" s="362">
        <f t="shared" si="27"/>
        <v>0</v>
      </c>
      <c r="Z180" s="362">
        <f t="shared" si="27"/>
        <v>0</v>
      </c>
      <c r="AA180" s="362">
        <f t="shared" si="27"/>
        <v>0</v>
      </c>
      <c r="AB180" s="362">
        <f t="shared" si="27"/>
        <v>0</v>
      </c>
      <c r="AC180" s="362">
        <f t="shared" si="27"/>
        <v>0</v>
      </c>
      <c r="AD180" s="362">
        <f t="shared" si="27"/>
        <v>0</v>
      </c>
      <c r="AE180" s="363">
        <f t="shared" si="20"/>
        <v>0</v>
      </c>
      <c r="AF180" s="349"/>
      <c r="AG180" s="349">
        <f t="shared" si="22"/>
        <v>0</v>
      </c>
      <c r="AH180" s="353">
        <v>0</v>
      </c>
      <c r="AI180" s="354" t="str">
        <f t="shared" si="21"/>
        <v>Arterial</v>
      </c>
      <c r="AJ180" s="349"/>
      <c r="AK180" s="349"/>
      <c r="AL180" s="355">
        <f>_xlfn.XLOOKUP(A180,'P1 Date Adjustment'!B:B,'P1 Date Adjustment'!F:F,"not found",0)</f>
        <v>2025</v>
      </c>
      <c r="AM180" s="349">
        <f t="shared" si="23"/>
        <v>0</v>
      </c>
      <c r="AN180" s="360"/>
      <c r="AO180" s="360"/>
    </row>
    <row r="181" spans="1:41" ht="60" x14ac:dyDescent="0.25">
      <c r="A181" s="129" t="s">
        <v>287</v>
      </c>
      <c r="B181" s="358" t="s">
        <v>282</v>
      </c>
      <c r="C181" s="358" t="str">
        <f>_xlfn.XLOOKUP($A181,'Total project cost for DCs'!A:A,'Total project cost for DCs'!C:C,"Not found",0)</f>
        <v>Final 4-lane - following interim option, upgrade Road corridor to provide four lanes with additional turning lanes at intersections where required (as indicated in SGA Design</v>
      </c>
      <c r="D181" s="355" t="s">
        <v>155</v>
      </c>
      <c r="E181" s="355" t="s">
        <v>157</v>
      </c>
      <c r="F181" s="355" t="s">
        <v>826</v>
      </c>
      <c r="H181" s="355" t="s">
        <v>827</v>
      </c>
      <c r="I181" s="359">
        <f>_xlfn.XLOOKUP($H181,DC_growth_AGS!$A$665:$A$673,DC_growth_AGS!$O$665:$O$673,"Not found",0)</f>
        <v>0.61831421301771872</v>
      </c>
      <c r="J181" s="355">
        <v>2031</v>
      </c>
      <c r="K181" s="362">
        <f t="shared" si="27"/>
        <v>-48065.858367538967</v>
      </c>
      <c r="L181" s="362">
        <f t="shared" si="27"/>
        <v>-11765.836941249163</v>
      </c>
      <c r="M181" s="362">
        <f t="shared" si="27"/>
        <v>-128271.49629110622</v>
      </c>
      <c r="N181" s="362">
        <f t="shared" si="27"/>
        <v>0</v>
      </c>
      <c r="O181" s="362">
        <f t="shared" si="27"/>
        <v>0</v>
      </c>
      <c r="P181" s="362">
        <f t="shared" si="27"/>
        <v>0</v>
      </c>
      <c r="Q181" s="362">
        <f t="shared" si="27"/>
        <v>0</v>
      </c>
      <c r="R181" s="362">
        <f t="shared" si="27"/>
        <v>0</v>
      </c>
      <c r="S181" s="362">
        <f t="shared" si="27"/>
        <v>0</v>
      </c>
      <c r="T181" s="362">
        <f t="shared" si="27"/>
        <v>0</v>
      </c>
      <c r="U181" s="362">
        <f t="shared" si="27"/>
        <v>0</v>
      </c>
      <c r="V181" s="362">
        <f t="shared" si="27"/>
        <v>0</v>
      </c>
      <c r="W181" s="362">
        <f t="shared" si="27"/>
        <v>0</v>
      </c>
      <c r="X181" s="362">
        <f t="shared" si="27"/>
        <v>0</v>
      </c>
      <c r="Y181" s="362">
        <f t="shared" si="27"/>
        <v>0</v>
      </c>
      <c r="Z181" s="362">
        <f t="shared" si="27"/>
        <v>0</v>
      </c>
      <c r="AA181" s="362">
        <f t="shared" si="27"/>
        <v>0</v>
      </c>
      <c r="AB181" s="362">
        <f t="shared" si="27"/>
        <v>0</v>
      </c>
      <c r="AC181" s="362">
        <f t="shared" si="27"/>
        <v>0</v>
      </c>
      <c r="AD181" s="362">
        <f t="shared" si="27"/>
        <v>0</v>
      </c>
      <c r="AE181" s="363">
        <f t="shared" si="20"/>
        <v>-188103.19159989434</v>
      </c>
      <c r="AF181" s="349"/>
      <c r="AG181" s="349">
        <f t="shared" si="22"/>
        <v>-188103.19159989434</v>
      </c>
      <c r="AH181" s="353">
        <v>0</v>
      </c>
      <c r="AI181" s="354" t="str">
        <f t="shared" si="21"/>
        <v>Arterial</v>
      </c>
      <c r="AJ181" s="349"/>
      <c r="AK181" s="349"/>
      <c r="AL181" s="355">
        <f>_xlfn.XLOOKUP(A181,'P1 Date Adjustment'!B:B,'P1 Date Adjustment'!F:F,"not found",0)</f>
        <v>2031</v>
      </c>
      <c r="AM181" s="349">
        <f t="shared" si="23"/>
        <v>-116306.87688020983</v>
      </c>
      <c r="AN181" s="360"/>
      <c r="AO181" s="360"/>
    </row>
    <row r="182" spans="1:41" ht="30" x14ac:dyDescent="0.25">
      <c r="A182" s="129">
        <v>24</v>
      </c>
      <c r="B182" s="358" t="s">
        <v>295</v>
      </c>
      <c r="C182" s="358" t="str">
        <f>_xlfn.XLOOKUP($A182,'Total project cost for DCs'!A:A,'Total project cost for DCs'!C:C,"Not found",0)</f>
        <v xml:space="preserve">2-lane urban - upgrade existing road layout with active modes on both sides, 20m cross-section </v>
      </c>
      <c r="D182" s="355" t="s">
        <v>155</v>
      </c>
      <c r="E182" s="355" t="s">
        <v>190</v>
      </c>
      <c r="F182" s="355" t="s">
        <v>826</v>
      </c>
      <c r="H182" s="355" t="s">
        <v>827</v>
      </c>
      <c r="I182" s="359">
        <f>_xlfn.XLOOKUP($H182,DC_growth_AGS!$A$665:$A$673,DC_growth_AGS!$O$665:$O$673,"Not found",0)</f>
        <v>0.61831421301771872</v>
      </c>
      <c r="J182" s="355">
        <v>2038</v>
      </c>
      <c r="K182" s="362">
        <f t="shared" si="27"/>
        <v>0</v>
      </c>
      <c r="L182" s="362">
        <f t="shared" si="27"/>
        <v>0</v>
      </c>
      <c r="M182" s="362">
        <f t="shared" si="27"/>
        <v>0</v>
      </c>
      <c r="N182" s="362">
        <f t="shared" si="27"/>
        <v>0</v>
      </c>
      <c r="O182" s="362">
        <f t="shared" si="27"/>
        <v>0</v>
      </c>
      <c r="P182" s="362">
        <f t="shared" si="27"/>
        <v>0</v>
      </c>
      <c r="Q182" s="362">
        <f t="shared" si="27"/>
        <v>0</v>
      </c>
      <c r="R182" s="362">
        <f t="shared" si="27"/>
        <v>0</v>
      </c>
      <c r="S182" s="362">
        <f t="shared" si="27"/>
        <v>0</v>
      </c>
      <c r="T182" s="362">
        <f t="shared" si="27"/>
        <v>0</v>
      </c>
      <c r="U182" s="362">
        <f t="shared" si="27"/>
        <v>0</v>
      </c>
      <c r="V182" s="362">
        <f t="shared" si="27"/>
        <v>0</v>
      </c>
      <c r="W182" s="362">
        <f t="shared" si="27"/>
        <v>0</v>
      </c>
      <c r="X182" s="362">
        <f t="shared" si="27"/>
        <v>0</v>
      </c>
      <c r="Y182" s="362">
        <f t="shared" si="27"/>
        <v>0</v>
      </c>
      <c r="Z182" s="362">
        <f t="shared" si="27"/>
        <v>0</v>
      </c>
      <c r="AA182" s="362">
        <f t="shared" si="27"/>
        <v>0</v>
      </c>
      <c r="AB182" s="362">
        <f t="shared" si="27"/>
        <v>0</v>
      </c>
      <c r="AC182" s="362">
        <f t="shared" si="27"/>
        <v>0</v>
      </c>
      <c r="AD182" s="362">
        <f t="shared" si="27"/>
        <v>0</v>
      </c>
      <c r="AE182" s="363">
        <f t="shared" si="20"/>
        <v>0</v>
      </c>
      <c r="AF182" s="349"/>
      <c r="AG182" s="349">
        <f t="shared" si="22"/>
        <v>0</v>
      </c>
      <c r="AH182" s="353">
        <v>0</v>
      </c>
      <c r="AI182" s="354" t="str">
        <f t="shared" si="21"/>
        <v>Arterial</v>
      </c>
      <c r="AJ182" s="349"/>
      <c r="AK182" s="349"/>
      <c r="AL182" s="355">
        <f>_xlfn.XLOOKUP(A182,'P1 Date Adjustment'!B:B,'P1 Date Adjustment'!F:F,"not found",0)</f>
        <v>2038</v>
      </c>
      <c r="AM182" s="349">
        <f t="shared" si="23"/>
        <v>0</v>
      </c>
      <c r="AN182" s="360"/>
      <c r="AO182" s="360"/>
    </row>
    <row r="183" spans="1:41" ht="30" x14ac:dyDescent="0.25">
      <c r="A183" s="129">
        <v>25</v>
      </c>
      <c r="B183" s="358" t="s">
        <v>296</v>
      </c>
      <c r="C183" s="358" t="str">
        <f>_xlfn.XLOOKUP($A183,'Total project cost for DCs'!A:A,'Total project cost for DCs'!C:C,"Not found",0)</f>
        <v>2-lane urban- upgrade existing road layout to 2-lane urban with active modes on both sides</v>
      </c>
      <c r="D183" s="355" t="s">
        <v>155</v>
      </c>
      <c r="E183" s="355" t="s">
        <v>199</v>
      </c>
      <c r="F183" s="355" t="s">
        <v>826</v>
      </c>
      <c r="H183" s="355" t="s">
        <v>827</v>
      </c>
      <c r="I183" s="359">
        <f>_xlfn.XLOOKUP($H183,DC_growth_AGS!$A$665:$A$673,DC_growth_AGS!$O$665:$O$673,"Not found",0)</f>
        <v>0.61831421301771872</v>
      </c>
      <c r="J183" s="355">
        <v>2039</v>
      </c>
      <c r="K183" s="362">
        <f t="shared" si="27"/>
        <v>0</v>
      </c>
      <c r="L183" s="362">
        <f t="shared" si="27"/>
        <v>0</v>
      </c>
      <c r="M183" s="362">
        <f t="shared" si="27"/>
        <v>0</v>
      </c>
      <c r="N183" s="362">
        <f t="shared" si="27"/>
        <v>0</v>
      </c>
      <c r="O183" s="362">
        <f t="shared" si="27"/>
        <v>0</v>
      </c>
      <c r="P183" s="362">
        <f t="shared" si="27"/>
        <v>0</v>
      </c>
      <c r="Q183" s="362">
        <f t="shared" si="27"/>
        <v>0</v>
      </c>
      <c r="R183" s="362">
        <f t="shared" si="27"/>
        <v>0</v>
      </c>
      <c r="S183" s="362">
        <f t="shared" si="27"/>
        <v>0</v>
      </c>
      <c r="T183" s="362">
        <f t="shared" si="27"/>
        <v>0</v>
      </c>
      <c r="U183" s="362">
        <f t="shared" si="27"/>
        <v>0</v>
      </c>
      <c r="V183" s="362">
        <f t="shared" si="27"/>
        <v>0</v>
      </c>
      <c r="W183" s="362">
        <f t="shared" si="27"/>
        <v>0</v>
      </c>
      <c r="X183" s="362">
        <f t="shared" si="27"/>
        <v>0</v>
      </c>
      <c r="Y183" s="362">
        <f t="shared" si="27"/>
        <v>0</v>
      </c>
      <c r="Z183" s="362">
        <f t="shared" si="27"/>
        <v>0</v>
      </c>
      <c r="AA183" s="362">
        <f t="shared" si="27"/>
        <v>0</v>
      </c>
      <c r="AB183" s="362">
        <f t="shared" si="27"/>
        <v>0</v>
      </c>
      <c r="AC183" s="362">
        <f t="shared" si="27"/>
        <v>0</v>
      </c>
      <c r="AD183" s="362">
        <f t="shared" si="27"/>
        <v>0</v>
      </c>
      <c r="AE183" s="363">
        <f t="shared" si="20"/>
        <v>0</v>
      </c>
      <c r="AF183" s="349"/>
      <c r="AG183" s="349">
        <f t="shared" si="22"/>
        <v>0</v>
      </c>
      <c r="AH183" s="353">
        <v>0</v>
      </c>
      <c r="AI183" s="354" t="str">
        <f t="shared" si="21"/>
        <v>Collector</v>
      </c>
      <c r="AJ183" s="349"/>
      <c r="AK183" s="349"/>
      <c r="AL183" s="355">
        <f>_xlfn.XLOOKUP(A183,'P1 Date Adjustment'!B:B,'P1 Date Adjustment'!F:F,"not found",0)</f>
        <v>2039</v>
      </c>
      <c r="AM183" s="349">
        <f t="shared" si="23"/>
        <v>0</v>
      </c>
      <c r="AN183" s="360"/>
      <c r="AO183" s="360"/>
    </row>
    <row r="184" spans="1:41" ht="45" x14ac:dyDescent="0.25">
      <c r="A184" s="129" t="s">
        <v>298</v>
      </c>
      <c r="B184" s="358" t="s">
        <v>299</v>
      </c>
      <c r="C184" s="358" t="str">
        <f>_xlfn.XLOOKUP($A184,'Total project cost for DCs'!A:A,'Total project cost for DCs'!C:C,"Not found",0)</f>
        <v>Active mode upgrades- existing road layout with active modes on both sides + intersection upgrades for active mode crossing</v>
      </c>
      <c r="D184" s="355" t="s">
        <v>155</v>
      </c>
      <c r="E184" s="355" t="s">
        <v>199</v>
      </c>
      <c r="F184" s="355" t="s">
        <v>826</v>
      </c>
      <c r="H184" s="355" t="s">
        <v>827</v>
      </c>
      <c r="I184" s="359">
        <f>_xlfn.XLOOKUP($H184,DC_growth_AGS!$A$665:$A$673,DC_growth_AGS!$O$665:$O$673,"Not found",0)</f>
        <v>0.61831421301771872</v>
      </c>
      <c r="J184" s="355">
        <v>2039</v>
      </c>
      <c r="K184" s="362">
        <f t="shared" si="27"/>
        <v>0</v>
      </c>
      <c r="L184" s="362">
        <f t="shared" si="27"/>
        <v>0</v>
      </c>
      <c r="M184" s="362">
        <f t="shared" si="27"/>
        <v>0</v>
      </c>
      <c r="N184" s="362">
        <f t="shared" si="27"/>
        <v>0</v>
      </c>
      <c r="O184" s="362">
        <f t="shared" si="27"/>
        <v>0</v>
      </c>
      <c r="P184" s="362">
        <f t="shared" si="27"/>
        <v>0</v>
      </c>
      <c r="Q184" s="362">
        <f t="shared" si="27"/>
        <v>0</v>
      </c>
      <c r="R184" s="362">
        <f t="shared" si="27"/>
        <v>0</v>
      </c>
      <c r="S184" s="362">
        <f t="shared" si="27"/>
        <v>0</v>
      </c>
      <c r="T184" s="362">
        <f t="shared" si="27"/>
        <v>0</v>
      </c>
      <c r="U184" s="362">
        <f t="shared" si="27"/>
        <v>0</v>
      </c>
      <c r="V184" s="362">
        <f t="shared" si="27"/>
        <v>0</v>
      </c>
      <c r="W184" s="362">
        <f t="shared" si="27"/>
        <v>0</v>
      </c>
      <c r="X184" s="362">
        <f t="shared" si="27"/>
        <v>0</v>
      </c>
      <c r="Y184" s="362">
        <f t="shared" si="27"/>
        <v>0</v>
      </c>
      <c r="Z184" s="362">
        <f t="shared" si="27"/>
        <v>0</v>
      </c>
      <c r="AA184" s="362">
        <f t="shared" si="27"/>
        <v>0</v>
      </c>
      <c r="AB184" s="362">
        <f t="shared" si="27"/>
        <v>0</v>
      </c>
      <c r="AC184" s="362">
        <f t="shared" si="27"/>
        <v>0</v>
      </c>
      <c r="AD184" s="362">
        <f t="shared" si="27"/>
        <v>0</v>
      </c>
      <c r="AE184" s="363">
        <f t="shared" si="20"/>
        <v>0</v>
      </c>
      <c r="AF184" s="349"/>
      <c r="AG184" s="349">
        <f t="shared" si="22"/>
        <v>0</v>
      </c>
      <c r="AH184" s="353">
        <v>0</v>
      </c>
      <c r="AI184" s="354" t="str">
        <f t="shared" si="21"/>
        <v>Collector</v>
      </c>
      <c r="AJ184" s="349"/>
      <c r="AK184" s="349"/>
      <c r="AL184" s="355">
        <f>_xlfn.XLOOKUP(A184,'P1 Date Adjustment'!B:B,'P1 Date Adjustment'!F:F,"not found",0)</f>
        <v>2039</v>
      </c>
      <c r="AM184" s="349">
        <f t="shared" si="23"/>
        <v>0</v>
      </c>
      <c r="AN184" s="360"/>
      <c r="AO184" s="360"/>
    </row>
    <row r="185" spans="1:41" ht="30" x14ac:dyDescent="0.25">
      <c r="A185" s="129" t="s">
        <v>304</v>
      </c>
      <c r="B185" s="358" t="s">
        <v>305</v>
      </c>
      <c r="C185" s="358" t="str">
        <f>_xlfn.XLOOKUP($A185,'Total project cost for DCs'!A:A,'Total project cost for DCs'!C:C,"Not found",0)</f>
        <v>2-lane collector to connect with Drury Central Station, including bridge over streamM)</v>
      </c>
      <c r="D185" s="355" t="s">
        <v>155</v>
      </c>
      <c r="E185" s="355" t="s">
        <v>223</v>
      </c>
      <c r="F185" s="355" t="s">
        <v>826</v>
      </c>
      <c r="H185" s="355" t="s">
        <v>827</v>
      </c>
      <c r="I185" s="359">
        <f>_xlfn.XLOOKUP($H185,DC_growth_AGS!$A$665:$A$673,DC_growth_AGS!$O$665:$O$673,"Not found",0)</f>
        <v>0.61831421301771872</v>
      </c>
      <c r="J185" s="355">
        <v>2035</v>
      </c>
      <c r="K185" s="362">
        <f t="shared" si="27"/>
        <v>0</v>
      </c>
      <c r="L185" s="362">
        <f t="shared" si="27"/>
        <v>0</v>
      </c>
      <c r="M185" s="362">
        <f t="shared" si="27"/>
        <v>0</v>
      </c>
      <c r="N185" s="362">
        <f t="shared" si="27"/>
        <v>0</v>
      </c>
      <c r="O185" s="362">
        <f t="shared" si="27"/>
        <v>0</v>
      </c>
      <c r="P185" s="362">
        <f t="shared" si="27"/>
        <v>0</v>
      </c>
      <c r="Q185" s="362">
        <f t="shared" si="27"/>
        <v>0</v>
      </c>
      <c r="R185" s="362">
        <f t="shared" si="27"/>
        <v>0</v>
      </c>
      <c r="S185" s="362">
        <f t="shared" si="27"/>
        <v>0</v>
      </c>
      <c r="T185" s="362">
        <f t="shared" si="27"/>
        <v>0</v>
      </c>
      <c r="U185" s="362">
        <f t="shared" si="27"/>
        <v>0</v>
      </c>
      <c r="V185" s="362">
        <f t="shared" si="27"/>
        <v>0</v>
      </c>
      <c r="W185" s="362">
        <f t="shared" si="27"/>
        <v>0</v>
      </c>
      <c r="X185" s="362">
        <f t="shared" si="27"/>
        <v>0</v>
      </c>
      <c r="Y185" s="362">
        <f t="shared" si="27"/>
        <v>0</v>
      </c>
      <c r="Z185" s="362">
        <f t="shared" si="27"/>
        <v>0</v>
      </c>
      <c r="AA185" s="362">
        <f t="shared" si="27"/>
        <v>0</v>
      </c>
      <c r="AB185" s="362">
        <f t="shared" si="27"/>
        <v>0</v>
      </c>
      <c r="AC185" s="362">
        <f t="shared" si="27"/>
        <v>0</v>
      </c>
      <c r="AD185" s="362">
        <f t="shared" si="27"/>
        <v>0</v>
      </c>
      <c r="AE185" s="363">
        <f t="shared" si="20"/>
        <v>0</v>
      </c>
      <c r="AF185" s="349"/>
      <c r="AG185" s="349">
        <f t="shared" si="22"/>
        <v>0</v>
      </c>
      <c r="AH185" s="353">
        <v>0</v>
      </c>
      <c r="AI185" s="354" t="str">
        <f t="shared" si="21"/>
        <v>Collector</v>
      </c>
      <c r="AJ185" s="349"/>
      <c r="AK185" s="349"/>
      <c r="AL185" s="355">
        <f>_xlfn.XLOOKUP(A185,'P1 Date Adjustment'!B:B,'P1 Date Adjustment'!F:F,"not found",0)</f>
        <v>2035</v>
      </c>
      <c r="AM185" s="349">
        <f t="shared" si="23"/>
        <v>0</v>
      </c>
      <c r="AN185" s="360"/>
      <c r="AO185" s="360"/>
    </row>
    <row r="186" spans="1:41" ht="30" x14ac:dyDescent="0.25">
      <c r="A186" s="129">
        <v>31</v>
      </c>
      <c r="B186" s="358" t="s">
        <v>311</v>
      </c>
      <c r="C186" s="358" t="str">
        <f>_xlfn.XLOOKUP($A186,'Total project cost for DCs'!A:A,'Total project cost for DCs'!C:C,"Not found",0)</f>
        <v>2-lane urban - upgrade existing roadwith active modes on both sides / Mill Road design ?</v>
      </c>
      <c r="D186" s="355" t="s">
        <v>155</v>
      </c>
      <c r="E186" s="355" t="s">
        <v>199</v>
      </c>
      <c r="F186" s="355" t="s">
        <v>826</v>
      </c>
      <c r="H186" s="355" t="s">
        <v>827</v>
      </c>
      <c r="I186" s="359">
        <f>_xlfn.XLOOKUP($H186,DC_growth_AGS!$A$665:$A$673,DC_growth_AGS!$O$665:$O$673,"Not found",0)</f>
        <v>0.61831421301771872</v>
      </c>
      <c r="J186" s="355">
        <v>2039</v>
      </c>
      <c r="K186" s="362">
        <f t="shared" si="27"/>
        <v>0</v>
      </c>
      <c r="L186" s="362">
        <f t="shared" si="27"/>
        <v>0</v>
      </c>
      <c r="M186" s="362">
        <f t="shared" si="27"/>
        <v>0</v>
      </c>
      <c r="N186" s="362">
        <f t="shared" si="27"/>
        <v>0</v>
      </c>
      <c r="O186" s="362">
        <f t="shared" si="27"/>
        <v>0</v>
      </c>
      <c r="P186" s="362">
        <f t="shared" si="27"/>
        <v>0</v>
      </c>
      <c r="Q186" s="362">
        <f t="shared" si="27"/>
        <v>0</v>
      </c>
      <c r="R186" s="362">
        <f t="shared" si="27"/>
        <v>0</v>
      </c>
      <c r="S186" s="362">
        <f t="shared" si="27"/>
        <v>0</v>
      </c>
      <c r="T186" s="362">
        <f t="shared" si="27"/>
        <v>0</v>
      </c>
      <c r="U186" s="362">
        <f t="shared" si="27"/>
        <v>0</v>
      </c>
      <c r="V186" s="362">
        <f t="shared" si="27"/>
        <v>0</v>
      </c>
      <c r="W186" s="362">
        <f t="shared" si="27"/>
        <v>0</v>
      </c>
      <c r="X186" s="362">
        <f t="shared" si="27"/>
        <v>0</v>
      </c>
      <c r="Y186" s="362">
        <f t="shared" si="27"/>
        <v>0</v>
      </c>
      <c r="Z186" s="362">
        <f t="shared" si="27"/>
        <v>0</v>
      </c>
      <c r="AA186" s="362">
        <f t="shared" si="27"/>
        <v>0</v>
      </c>
      <c r="AB186" s="362">
        <f t="shared" si="27"/>
        <v>0</v>
      </c>
      <c r="AC186" s="362">
        <f t="shared" si="27"/>
        <v>0</v>
      </c>
      <c r="AD186" s="362">
        <f t="shared" si="27"/>
        <v>0</v>
      </c>
      <c r="AE186" s="363">
        <f t="shared" si="20"/>
        <v>0</v>
      </c>
      <c r="AF186" s="349"/>
      <c r="AG186" s="349">
        <f t="shared" si="22"/>
        <v>0</v>
      </c>
      <c r="AH186" s="353">
        <v>0</v>
      </c>
      <c r="AI186" s="354" t="str">
        <f t="shared" si="21"/>
        <v>Collector</v>
      </c>
      <c r="AJ186" s="349"/>
      <c r="AK186" s="349"/>
      <c r="AL186" s="355">
        <f>_xlfn.XLOOKUP(A186,'P1 Date Adjustment'!B:B,'P1 Date Adjustment'!F:F,"not found",0)</f>
        <v>2039</v>
      </c>
      <c r="AM186" s="349">
        <f t="shared" si="23"/>
        <v>0</v>
      </c>
      <c r="AN186" s="360"/>
      <c r="AO186" s="360"/>
    </row>
    <row r="187" spans="1:41" x14ac:dyDescent="0.25">
      <c r="A187" s="129">
        <v>32</v>
      </c>
      <c r="B187" s="358" t="s">
        <v>313</v>
      </c>
      <c r="C187" s="358" t="str">
        <f>_xlfn.XLOOKUP($A187,'Total project cost for DCs'!A:A,'Total project cost for DCs'!C:C,"Not found",0)</f>
        <v>Assume 1 simple roundabout intesection</v>
      </c>
      <c r="D187" s="355" t="s">
        <v>155</v>
      </c>
      <c r="E187" s="355" t="s">
        <v>190</v>
      </c>
      <c r="F187" s="355" t="s">
        <v>826</v>
      </c>
      <c r="H187" s="355" t="s">
        <v>827</v>
      </c>
      <c r="I187" s="359">
        <f>_xlfn.XLOOKUP($H187,DC_growth_AGS!$A$665:$A$673,DC_growth_AGS!$O$665:$O$673,"Not found",0)</f>
        <v>0.61831421301771872</v>
      </c>
      <c r="J187" s="355">
        <v>2039</v>
      </c>
      <c r="K187" s="362">
        <f t="shared" si="27"/>
        <v>0</v>
      </c>
      <c r="L187" s="362">
        <f t="shared" si="27"/>
        <v>0</v>
      </c>
      <c r="M187" s="362">
        <f t="shared" si="27"/>
        <v>0</v>
      </c>
      <c r="N187" s="362">
        <f t="shared" si="27"/>
        <v>0</v>
      </c>
      <c r="O187" s="362">
        <f t="shared" si="27"/>
        <v>0</v>
      </c>
      <c r="P187" s="362">
        <f t="shared" si="27"/>
        <v>0</v>
      </c>
      <c r="Q187" s="362">
        <f t="shared" si="27"/>
        <v>0</v>
      </c>
      <c r="R187" s="362">
        <f t="shared" si="27"/>
        <v>0</v>
      </c>
      <c r="S187" s="362">
        <f t="shared" si="27"/>
        <v>0</v>
      </c>
      <c r="T187" s="362">
        <f t="shared" si="27"/>
        <v>0</v>
      </c>
      <c r="U187" s="362">
        <f t="shared" si="27"/>
        <v>0</v>
      </c>
      <c r="V187" s="362">
        <f t="shared" si="27"/>
        <v>0</v>
      </c>
      <c r="W187" s="362">
        <f t="shared" si="27"/>
        <v>0</v>
      </c>
      <c r="X187" s="362">
        <f t="shared" si="27"/>
        <v>0</v>
      </c>
      <c r="Y187" s="362">
        <f t="shared" si="27"/>
        <v>0</v>
      </c>
      <c r="Z187" s="362">
        <f t="shared" si="27"/>
        <v>0</v>
      </c>
      <c r="AA187" s="362">
        <f t="shared" si="27"/>
        <v>0</v>
      </c>
      <c r="AB187" s="362">
        <f t="shared" si="27"/>
        <v>0</v>
      </c>
      <c r="AC187" s="362">
        <f t="shared" si="27"/>
        <v>0</v>
      </c>
      <c r="AD187" s="362">
        <f t="shared" si="27"/>
        <v>0</v>
      </c>
      <c r="AE187" s="363">
        <f t="shared" si="20"/>
        <v>0</v>
      </c>
      <c r="AF187" s="349"/>
      <c r="AG187" s="349">
        <f t="shared" si="22"/>
        <v>0</v>
      </c>
      <c r="AH187" s="353">
        <v>0</v>
      </c>
      <c r="AI187" s="354" t="str">
        <f t="shared" si="21"/>
        <v>Arterial</v>
      </c>
      <c r="AJ187" s="349"/>
      <c r="AK187" s="349"/>
      <c r="AL187" s="355">
        <f>_xlfn.XLOOKUP(A187,'P1 Date Adjustment'!B:B,'P1 Date Adjustment'!F:F,"not found",0)</f>
        <v>2039</v>
      </c>
      <c r="AM187" s="349">
        <f t="shared" si="23"/>
        <v>0</v>
      </c>
      <c r="AN187" s="360"/>
      <c r="AO187" s="360"/>
    </row>
    <row r="188" spans="1:41" ht="30" x14ac:dyDescent="0.25">
      <c r="A188" s="129">
        <v>33</v>
      </c>
      <c r="B188" s="358" t="s">
        <v>315</v>
      </c>
      <c r="C188" s="358" t="str">
        <f>_xlfn.XLOOKUP($A188,'Total project cost for DCs'!A:A,'Total project cost for DCs'!C:C,"Not found",0)</f>
        <v>2-lane urban- upgrade existing road layout to 2-lane urban with active modes on both sides (TDM )</v>
      </c>
      <c r="D188" s="355" t="s">
        <v>155</v>
      </c>
      <c r="E188" s="355" t="s">
        <v>199</v>
      </c>
      <c r="F188" s="355" t="s">
        <v>826</v>
      </c>
      <c r="H188" s="355" t="s">
        <v>827</v>
      </c>
      <c r="I188" s="359">
        <f>_xlfn.XLOOKUP($H188,DC_growth_AGS!$A$665:$A$673,DC_growth_AGS!$O$665:$O$673,"Not found",0)</f>
        <v>0.61831421301771872</v>
      </c>
      <c r="J188" s="355">
        <v>2033</v>
      </c>
      <c r="K188" s="362">
        <f t="shared" si="27"/>
        <v>0</v>
      </c>
      <c r="L188" s="362">
        <f t="shared" si="27"/>
        <v>0</v>
      </c>
      <c r="M188" s="362">
        <f t="shared" si="27"/>
        <v>0</v>
      </c>
      <c r="N188" s="362">
        <f t="shared" si="27"/>
        <v>0</v>
      </c>
      <c r="O188" s="362">
        <f t="shared" si="27"/>
        <v>0</v>
      </c>
      <c r="P188" s="362">
        <f t="shared" si="27"/>
        <v>0</v>
      </c>
      <c r="Q188" s="362">
        <f t="shared" si="27"/>
        <v>0</v>
      </c>
      <c r="R188" s="362">
        <f t="shared" si="27"/>
        <v>0</v>
      </c>
      <c r="S188" s="362">
        <f t="shared" si="27"/>
        <v>0</v>
      </c>
      <c r="T188" s="362">
        <f t="shared" si="27"/>
        <v>0</v>
      </c>
      <c r="U188" s="362">
        <f t="shared" si="27"/>
        <v>0</v>
      </c>
      <c r="V188" s="362">
        <f t="shared" si="27"/>
        <v>0</v>
      </c>
      <c r="W188" s="362">
        <f t="shared" si="27"/>
        <v>0</v>
      </c>
      <c r="X188" s="362">
        <f t="shared" si="27"/>
        <v>0</v>
      </c>
      <c r="Y188" s="362">
        <f t="shared" si="27"/>
        <v>0</v>
      </c>
      <c r="Z188" s="362">
        <f t="shared" si="27"/>
        <v>0</v>
      </c>
      <c r="AA188" s="362">
        <f t="shared" si="27"/>
        <v>0</v>
      </c>
      <c r="AB188" s="362">
        <f t="shared" si="27"/>
        <v>0</v>
      </c>
      <c r="AC188" s="362">
        <f t="shared" si="27"/>
        <v>0</v>
      </c>
      <c r="AD188" s="362">
        <f t="shared" si="27"/>
        <v>0</v>
      </c>
      <c r="AE188" s="363">
        <f t="shared" si="20"/>
        <v>0</v>
      </c>
      <c r="AF188" s="349"/>
      <c r="AG188" s="349">
        <f t="shared" si="22"/>
        <v>0</v>
      </c>
      <c r="AH188" s="353">
        <v>0</v>
      </c>
      <c r="AI188" s="354" t="str">
        <f t="shared" si="21"/>
        <v>Collector</v>
      </c>
      <c r="AJ188" s="349"/>
      <c r="AK188" s="349"/>
      <c r="AL188" s="355">
        <f>_xlfn.XLOOKUP(A188,'P1 Date Adjustment'!B:B,'P1 Date Adjustment'!F:F,"not found",0)</f>
        <v>2033</v>
      </c>
      <c r="AM188" s="349">
        <f t="shared" si="23"/>
        <v>0</v>
      </c>
      <c r="AN188" s="360"/>
      <c r="AO188" s="360"/>
    </row>
    <row r="189" spans="1:41" ht="30" x14ac:dyDescent="0.25">
      <c r="A189" s="129" t="s">
        <v>326</v>
      </c>
      <c r="B189" s="358" t="s">
        <v>327</v>
      </c>
      <c r="C189" s="358" t="str">
        <f>_xlfn.XLOOKUP($A189,'Total project cost for DCs'!A:A,'Total project cost for DCs'!C:C,"Not found",0)</f>
        <v>2-lane urban- upgrade existing road layout with active modes on both sides (Under construction)</v>
      </c>
      <c r="D189" s="355" t="s">
        <v>155</v>
      </c>
      <c r="E189" s="355" t="s">
        <v>227</v>
      </c>
      <c r="F189" s="355" t="s">
        <v>826</v>
      </c>
      <c r="H189" s="355" t="s">
        <v>827</v>
      </c>
      <c r="I189" s="359">
        <f>_xlfn.XLOOKUP($H189,DC_growth_AGS!$A$665:$A$673,DC_growth_AGS!$O$665:$O$673,"Not found",0)</f>
        <v>0.61831421301771872</v>
      </c>
      <c r="J189" s="355">
        <v>2033</v>
      </c>
      <c r="K189" s="362">
        <f t="shared" si="27"/>
        <v>0</v>
      </c>
      <c r="L189" s="362">
        <f t="shared" si="27"/>
        <v>0</v>
      </c>
      <c r="M189" s="362">
        <f t="shared" si="27"/>
        <v>-12181969.673993684</v>
      </c>
      <c r="N189" s="362">
        <f t="shared" si="27"/>
        <v>-1047157.260211349</v>
      </c>
      <c r="O189" s="362">
        <f t="shared" si="27"/>
        <v>-11244859.964443864</v>
      </c>
      <c r="P189" s="362">
        <f t="shared" si="27"/>
        <v>0</v>
      </c>
      <c r="Q189" s="362">
        <f t="shared" si="27"/>
        <v>0</v>
      </c>
      <c r="R189" s="362">
        <f t="shared" si="27"/>
        <v>0</v>
      </c>
      <c r="S189" s="362">
        <f t="shared" si="27"/>
        <v>0</v>
      </c>
      <c r="T189" s="362">
        <f t="shared" si="27"/>
        <v>0</v>
      </c>
      <c r="U189" s="362">
        <f t="shared" si="27"/>
        <v>0</v>
      </c>
      <c r="V189" s="362">
        <f t="shared" si="27"/>
        <v>0</v>
      </c>
      <c r="W189" s="362">
        <f t="shared" si="27"/>
        <v>0</v>
      </c>
      <c r="X189" s="362">
        <f t="shared" si="27"/>
        <v>0</v>
      </c>
      <c r="Y189" s="362">
        <f t="shared" si="27"/>
        <v>0</v>
      </c>
      <c r="Z189" s="362">
        <f t="shared" ref="Z189:AD189" si="28">IF($AI189="Arterial",-Z136*$AJ$2,0)</f>
        <v>0</v>
      </c>
      <c r="AA189" s="362">
        <f t="shared" si="28"/>
        <v>0</v>
      </c>
      <c r="AB189" s="362">
        <f t="shared" si="28"/>
        <v>0</v>
      </c>
      <c r="AC189" s="362">
        <f t="shared" si="28"/>
        <v>0</v>
      </c>
      <c r="AD189" s="362">
        <f t="shared" si="28"/>
        <v>0</v>
      </c>
      <c r="AE189" s="363">
        <f t="shared" si="20"/>
        <v>-24473986.898648895</v>
      </c>
      <c r="AF189" s="349"/>
      <c r="AG189" s="349">
        <f t="shared" si="22"/>
        <v>-24473986.898648895</v>
      </c>
      <c r="AH189" s="353">
        <v>0</v>
      </c>
      <c r="AI189" s="354" t="str">
        <f t="shared" si="21"/>
        <v>Arterial</v>
      </c>
      <c r="AJ189" s="349"/>
      <c r="AK189" s="349"/>
      <c r="AL189" s="355">
        <f>_xlfn.XLOOKUP(A189,'P1 Date Adjustment'!B:B,'P1 Date Adjustment'!F:F,"not found",0)</f>
        <v>2033</v>
      </c>
      <c r="AM189" s="349">
        <f t="shared" si="23"/>
        <v>-15132613.948644049</v>
      </c>
      <c r="AN189" s="360"/>
      <c r="AO189" s="360"/>
    </row>
    <row r="190" spans="1:41" ht="45" x14ac:dyDescent="0.25">
      <c r="A190" s="129" t="s">
        <v>334</v>
      </c>
      <c r="B190" s="358" t="s">
        <v>335</v>
      </c>
      <c r="C190" s="358" t="str">
        <f>_xlfn.XLOOKUP($A190,'Total project cost for DCs'!A:A,'Total project cost for DCs'!C:C,"Not found",0)</f>
        <v>4-lane urban- upgrade interim 2-lane urban corridor to a 4-lane corridor with active modes on both sides (SGA design)</v>
      </c>
      <c r="D190" s="355" t="s">
        <v>155</v>
      </c>
      <c r="E190" s="355" t="s">
        <v>157</v>
      </c>
      <c r="F190" s="355" t="s">
        <v>826</v>
      </c>
      <c r="H190" s="355" t="s">
        <v>827</v>
      </c>
      <c r="I190" s="359">
        <f>_xlfn.XLOOKUP($H190,DC_growth_AGS!$A$665:$A$673,DC_growth_AGS!$O$665:$O$673,"Not found",0)</f>
        <v>0.61831421301771872</v>
      </c>
      <c r="J190" s="355">
        <v>2050</v>
      </c>
      <c r="K190" s="362">
        <f t="shared" ref="K190:AD202" si="29">IF($AI190="Arterial",-K137*$AJ$2,0)</f>
        <v>0</v>
      </c>
      <c r="L190" s="362">
        <f t="shared" si="29"/>
        <v>0</v>
      </c>
      <c r="M190" s="362">
        <f t="shared" si="29"/>
        <v>0</v>
      </c>
      <c r="N190" s="362">
        <f t="shared" si="29"/>
        <v>0</v>
      </c>
      <c r="O190" s="362">
        <f t="shared" si="29"/>
        <v>0</v>
      </c>
      <c r="P190" s="362">
        <f t="shared" si="29"/>
        <v>0</v>
      </c>
      <c r="Q190" s="362">
        <f t="shared" si="29"/>
        <v>0</v>
      </c>
      <c r="R190" s="362">
        <f t="shared" si="29"/>
        <v>0</v>
      </c>
      <c r="S190" s="362">
        <f t="shared" si="29"/>
        <v>0</v>
      </c>
      <c r="T190" s="362">
        <f t="shared" si="29"/>
        <v>0</v>
      </c>
      <c r="U190" s="362">
        <f t="shared" si="29"/>
        <v>0</v>
      </c>
      <c r="V190" s="362">
        <f t="shared" si="29"/>
        <v>0</v>
      </c>
      <c r="W190" s="362">
        <f t="shared" si="29"/>
        <v>0</v>
      </c>
      <c r="X190" s="362">
        <f t="shared" si="29"/>
        <v>-18995768.68992313</v>
      </c>
      <c r="Y190" s="362">
        <f t="shared" si="29"/>
        <v>-1139052.7610450378</v>
      </c>
      <c r="Z190" s="362">
        <f t="shared" si="29"/>
        <v>-11636873.657589119</v>
      </c>
      <c r="AA190" s="362">
        <f t="shared" si="29"/>
        <v>0</v>
      </c>
      <c r="AB190" s="362">
        <f t="shared" si="29"/>
        <v>0</v>
      </c>
      <c r="AC190" s="362">
        <f t="shared" si="29"/>
        <v>0</v>
      </c>
      <c r="AD190" s="362">
        <f t="shared" si="29"/>
        <v>0</v>
      </c>
      <c r="AE190" s="363">
        <f t="shared" si="20"/>
        <v>-31771695.108557288</v>
      </c>
      <c r="AF190" s="349"/>
      <c r="AG190" s="349">
        <f t="shared" si="22"/>
        <v>-31771695.108557288</v>
      </c>
      <c r="AH190" s="353">
        <v>0</v>
      </c>
      <c r="AI190" s="354" t="str">
        <f t="shared" si="21"/>
        <v>Arterial</v>
      </c>
      <c r="AJ190" s="349"/>
      <c r="AK190" s="349"/>
      <c r="AL190" s="355">
        <f>_xlfn.XLOOKUP(A190,'P1 Date Adjustment'!B:B,'P1 Date Adjustment'!F:F,"not found",0)</f>
        <v>2050</v>
      </c>
      <c r="AM190" s="349">
        <f t="shared" si="23"/>
        <v>-19644890.657286502</v>
      </c>
      <c r="AN190" s="360"/>
      <c r="AO190" s="360"/>
    </row>
    <row r="191" spans="1:41" ht="30" x14ac:dyDescent="0.25">
      <c r="A191" s="129" t="s">
        <v>342</v>
      </c>
      <c r="B191" s="358" t="s">
        <v>343</v>
      </c>
      <c r="C191" s="358" t="str">
        <f>_xlfn.XLOOKUP($A191,'Total project cost for DCs'!A:A,'Total project cost for DCs'!C:C,"Not found",0)</f>
        <v>Upgrade interim 2-lane bridges (3No. to 4 lane bridges with active modes on both sides (SGA design)</v>
      </c>
      <c r="D191" s="355" t="s">
        <v>155</v>
      </c>
      <c r="E191" s="355" t="s">
        <v>345</v>
      </c>
      <c r="F191" s="355" t="s">
        <v>826</v>
      </c>
      <c r="H191" s="355" t="s">
        <v>827</v>
      </c>
      <c r="I191" s="359">
        <f>_xlfn.XLOOKUP($H191,DC_growth_AGS!$A$665:$A$673,DC_growth_AGS!$O$665:$O$673,"Not found",0)</f>
        <v>0.61831421301771872</v>
      </c>
      <c r="J191" s="355">
        <v>2050</v>
      </c>
      <c r="K191" s="362">
        <f t="shared" si="29"/>
        <v>0</v>
      </c>
      <c r="L191" s="362">
        <f t="shared" si="29"/>
        <v>0</v>
      </c>
      <c r="M191" s="362">
        <f t="shared" si="29"/>
        <v>0</v>
      </c>
      <c r="N191" s="362">
        <f t="shared" si="29"/>
        <v>0</v>
      </c>
      <c r="O191" s="362">
        <f t="shared" si="29"/>
        <v>0</v>
      </c>
      <c r="P191" s="362">
        <f t="shared" si="29"/>
        <v>0</v>
      </c>
      <c r="Q191" s="362">
        <f t="shared" si="29"/>
        <v>0</v>
      </c>
      <c r="R191" s="362">
        <f t="shared" si="29"/>
        <v>0</v>
      </c>
      <c r="S191" s="362">
        <f t="shared" si="29"/>
        <v>0</v>
      </c>
      <c r="T191" s="362">
        <f t="shared" si="29"/>
        <v>0</v>
      </c>
      <c r="U191" s="362">
        <f t="shared" si="29"/>
        <v>0</v>
      </c>
      <c r="V191" s="362">
        <f t="shared" si="29"/>
        <v>0</v>
      </c>
      <c r="W191" s="362">
        <f t="shared" si="29"/>
        <v>0</v>
      </c>
      <c r="X191" s="362">
        <f t="shared" si="29"/>
        <v>0</v>
      </c>
      <c r="Y191" s="362">
        <f t="shared" si="29"/>
        <v>-1211948.9669407506</v>
      </c>
      <c r="Z191" s="362">
        <f t="shared" si="29"/>
        <v>-12381601.177803144</v>
      </c>
      <c r="AA191" s="362">
        <f t="shared" si="29"/>
        <v>0</v>
      </c>
      <c r="AB191" s="362">
        <f t="shared" si="29"/>
        <v>0</v>
      </c>
      <c r="AC191" s="362">
        <f t="shared" si="29"/>
        <v>0</v>
      </c>
      <c r="AD191" s="362">
        <f t="shared" si="29"/>
        <v>0</v>
      </c>
      <c r="AE191" s="363">
        <f t="shared" si="20"/>
        <v>-13593550.144743895</v>
      </c>
      <c r="AF191" s="349"/>
      <c r="AG191" s="349">
        <f t="shared" si="22"/>
        <v>-13593550.144743895</v>
      </c>
      <c r="AH191" s="353">
        <v>0</v>
      </c>
      <c r="AI191" s="354" t="str">
        <f t="shared" si="21"/>
        <v>Arterial</v>
      </c>
      <c r="AJ191" s="349"/>
      <c r="AK191" s="349"/>
      <c r="AL191" s="355">
        <f>_xlfn.XLOOKUP(A191,'P1 Date Adjustment'!B:B,'P1 Date Adjustment'!F:F,"not found",0)</f>
        <v>2050</v>
      </c>
      <c r="AM191" s="349">
        <f t="shared" si="23"/>
        <v>-8405085.2598642185</v>
      </c>
      <c r="AN191" s="360"/>
      <c r="AO191" s="360"/>
    </row>
    <row r="192" spans="1:41" ht="30" x14ac:dyDescent="0.25">
      <c r="A192" s="129" t="s">
        <v>346</v>
      </c>
      <c r="B192" s="358" t="s">
        <v>347</v>
      </c>
      <c r="C192" s="358" t="str">
        <f>_xlfn.XLOOKUP($A192,'Total project cost for DCs'!A:A,'Total project cost for DCs'!C:C,"Not found",0)</f>
        <v>2-lane urban- new road layout with active modes on both sides (TDM)</v>
      </c>
      <c r="D192" s="355" t="s">
        <v>155</v>
      </c>
      <c r="E192" s="355" t="s">
        <v>227</v>
      </c>
      <c r="F192" s="355" t="s">
        <v>826</v>
      </c>
      <c r="H192" s="355" t="s">
        <v>827</v>
      </c>
      <c r="I192" s="359">
        <f>_xlfn.XLOOKUP($H192,DC_growth_AGS!$A$665:$A$673,DC_growth_AGS!$O$665:$O$673,"Not found",0)</f>
        <v>0.61831421301771872</v>
      </c>
      <c r="J192" s="355">
        <v>2044</v>
      </c>
      <c r="K192" s="362">
        <f t="shared" si="29"/>
        <v>0</v>
      </c>
      <c r="L192" s="362">
        <f t="shared" si="29"/>
        <v>0</v>
      </c>
      <c r="M192" s="362">
        <f t="shared" si="29"/>
        <v>0</v>
      </c>
      <c r="N192" s="362">
        <f t="shared" si="29"/>
        <v>0</v>
      </c>
      <c r="O192" s="362">
        <f t="shared" si="29"/>
        <v>0</v>
      </c>
      <c r="P192" s="362">
        <f t="shared" si="29"/>
        <v>0</v>
      </c>
      <c r="Q192" s="362">
        <f t="shared" si="29"/>
        <v>0</v>
      </c>
      <c r="R192" s="362">
        <f t="shared" si="29"/>
        <v>-1539296.0699440704</v>
      </c>
      <c r="S192" s="362">
        <f t="shared" si="29"/>
        <v>-48487.964356943754</v>
      </c>
      <c r="T192" s="362">
        <f t="shared" si="29"/>
        <v>-576343.56913057738</v>
      </c>
      <c r="U192" s="362">
        <f t="shared" si="29"/>
        <v>0</v>
      </c>
      <c r="V192" s="362">
        <f t="shared" si="29"/>
        <v>0</v>
      </c>
      <c r="W192" s="362">
        <f t="shared" si="29"/>
        <v>0</v>
      </c>
      <c r="X192" s="362">
        <f t="shared" si="29"/>
        <v>0</v>
      </c>
      <c r="Y192" s="362">
        <f t="shared" si="29"/>
        <v>0</v>
      </c>
      <c r="Z192" s="362">
        <f t="shared" si="29"/>
        <v>0</v>
      </c>
      <c r="AA192" s="362">
        <f t="shared" si="29"/>
        <v>0</v>
      </c>
      <c r="AB192" s="362">
        <f t="shared" si="29"/>
        <v>0</v>
      </c>
      <c r="AC192" s="362">
        <f t="shared" si="29"/>
        <v>0</v>
      </c>
      <c r="AD192" s="362">
        <f t="shared" si="29"/>
        <v>0</v>
      </c>
      <c r="AE192" s="363">
        <f t="shared" si="20"/>
        <v>-2164127.6034315918</v>
      </c>
      <c r="AF192" s="349"/>
      <c r="AG192" s="349">
        <f t="shared" si="22"/>
        <v>-2164127.6034315918</v>
      </c>
      <c r="AH192" s="353">
        <v>0</v>
      </c>
      <c r="AI192" s="354" t="str">
        <f t="shared" si="21"/>
        <v>Arterial</v>
      </c>
      <c r="AJ192" s="349"/>
      <c r="AK192" s="349"/>
      <c r="AL192" s="355">
        <f>_xlfn.XLOOKUP(A192,'P1 Date Adjustment'!B:B,'P1 Date Adjustment'!F:F,"not found",0)</f>
        <v>2044</v>
      </c>
      <c r="AM192" s="349">
        <f t="shared" si="23"/>
        <v>-1338110.8559857262</v>
      </c>
      <c r="AN192" s="360"/>
      <c r="AO192" s="360"/>
    </row>
    <row r="193" spans="1:41" x14ac:dyDescent="0.25">
      <c r="A193" s="129" t="s">
        <v>348</v>
      </c>
      <c r="B193" s="358" t="s">
        <v>347</v>
      </c>
      <c r="C193" s="358" t="str">
        <f>_xlfn.XLOOKUP($A193,'Total project cost for DCs'!A:A,'Total project cost for DCs'!C:C,"Not found",0)</f>
        <v>2-lane urban- bridge construction</v>
      </c>
      <c r="D193" s="355" t="s">
        <v>155</v>
      </c>
      <c r="E193" s="355" t="s">
        <v>345</v>
      </c>
      <c r="F193" s="355" t="s">
        <v>826</v>
      </c>
      <c r="H193" s="355" t="s">
        <v>827</v>
      </c>
      <c r="I193" s="359">
        <f>_xlfn.XLOOKUP($H193,DC_growth_AGS!$A$665:$A$673,DC_growth_AGS!$O$665:$O$673,"Not found",0)</f>
        <v>0.61831421301771872</v>
      </c>
      <c r="J193" s="355">
        <v>2044</v>
      </c>
      <c r="K193" s="362">
        <f t="shared" si="29"/>
        <v>0</v>
      </c>
      <c r="L193" s="362">
        <f t="shared" si="29"/>
        <v>0</v>
      </c>
      <c r="M193" s="362">
        <f t="shared" si="29"/>
        <v>0</v>
      </c>
      <c r="N193" s="362">
        <f t="shared" si="29"/>
        <v>0</v>
      </c>
      <c r="O193" s="362">
        <f t="shared" si="29"/>
        <v>0</v>
      </c>
      <c r="P193" s="362">
        <f t="shared" si="29"/>
        <v>0</v>
      </c>
      <c r="Q193" s="362">
        <f t="shared" si="29"/>
        <v>0</v>
      </c>
      <c r="R193" s="362">
        <f t="shared" si="29"/>
        <v>0</v>
      </c>
      <c r="S193" s="362">
        <f t="shared" si="29"/>
        <v>-133114.58590478805</v>
      </c>
      <c r="T193" s="362">
        <f t="shared" si="29"/>
        <v>-1359934.9135812889</v>
      </c>
      <c r="U193" s="362">
        <f t="shared" si="29"/>
        <v>0</v>
      </c>
      <c r="V193" s="362">
        <f t="shared" si="29"/>
        <v>0</v>
      </c>
      <c r="W193" s="362">
        <f t="shared" si="29"/>
        <v>0</v>
      </c>
      <c r="X193" s="362">
        <f t="shared" si="29"/>
        <v>0</v>
      </c>
      <c r="Y193" s="362">
        <f t="shared" si="29"/>
        <v>0</v>
      </c>
      <c r="Z193" s="362">
        <f t="shared" si="29"/>
        <v>0</v>
      </c>
      <c r="AA193" s="362">
        <f t="shared" si="29"/>
        <v>0</v>
      </c>
      <c r="AB193" s="362">
        <f t="shared" si="29"/>
        <v>0</v>
      </c>
      <c r="AC193" s="362">
        <f t="shared" si="29"/>
        <v>0</v>
      </c>
      <c r="AD193" s="362">
        <f t="shared" si="29"/>
        <v>0</v>
      </c>
      <c r="AE193" s="363">
        <f t="shared" si="20"/>
        <v>-1493049.4994860769</v>
      </c>
      <c r="AF193" s="349"/>
      <c r="AG193" s="349">
        <f t="shared" si="22"/>
        <v>-1493049.4994860769</v>
      </c>
      <c r="AH193" s="353">
        <v>0</v>
      </c>
      <c r="AI193" s="354" t="str">
        <f t="shared" si="21"/>
        <v>Arterial</v>
      </c>
      <c r="AJ193" s="349"/>
      <c r="AK193" s="349"/>
      <c r="AL193" s="355">
        <f>_xlfn.XLOOKUP(A193,'P1 Date Adjustment'!B:B,'P1 Date Adjustment'!F:F,"not found",0)</f>
        <v>2044</v>
      </c>
      <c r="AM193" s="349">
        <f t="shared" si="23"/>
        <v>-923173.72627123247</v>
      </c>
      <c r="AN193" s="360"/>
      <c r="AO193" s="360"/>
    </row>
    <row r="194" spans="1:41" ht="30" x14ac:dyDescent="0.25">
      <c r="A194" s="129" t="s">
        <v>350</v>
      </c>
      <c r="B194" s="358" t="s">
        <v>347</v>
      </c>
      <c r="C194" s="358" t="str">
        <f>_xlfn.XLOOKUP($A194,'Total project cost for DCs'!A:A,'Total project cost for DCs'!C:C,"Not found",0)</f>
        <v>4-lane urban- upgrade 2-lane urban with active modes on both sides (SGA design)</v>
      </c>
      <c r="D194" s="355" t="s">
        <v>155</v>
      </c>
      <c r="E194" s="355" t="s">
        <v>231</v>
      </c>
      <c r="F194" s="355" t="s">
        <v>826</v>
      </c>
      <c r="H194" s="355" t="s">
        <v>827</v>
      </c>
      <c r="I194" s="359">
        <f>_xlfn.XLOOKUP($H194,DC_growth_AGS!$A$665:$A$673,DC_growth_AGS!$O$665:$O$673,"Not found",0)</f>
        <v>0.61831421301771872</v>
      </c>
      <c r="J194" s="355">
        <v>2049</v>
      </c>
      <c r="K194" s="362">
        <f t="shared" si="29"/>
        <v>0</v>
      </c>
      <c r="L194" s="362">
        <f t="shared" si="29"/>
        <v>0</v>
      </c>
      <c r="M194" s="362">
        <f t="shared" si="29"/>
        <v>0</v>
      </c>
      <c r="N194" s="362">
        <f t="shared" si="29"/>
        <v>0</v>
      </c>
      <c r="O194" s="362">
        <f t="shared" si="29"/>
        <v>0</v>
      </c>
      <c r="P194" s="362">
        <f t="shared" si="29"/>
        <v>0</v>
      </c>
      <c r="Q194" s="362">
        <f t="shared" si="29"/>
        <v>0</v>
      </c>
      <c r="R194" s="362">
        <f t="shared" si="29"/>
        <v>0</v>
      </c>
      <c r="S194" s="362">
        <f t="shared" si="29"/>
        <v>0</v>
      </c>
      <c r="T194" s="362">
        <f t="shared" si="29"/>
        <v>0</v>
      </c>
      <c r="U194" s="362">
        <f t="shared" si="29"/>
        <v>0</v>
      </c>
      <c r="V194" s="362">
        <f t="shared" si="29"/>
        <v>0</v>
      </c>
      <c r="W194" s="362">
        <f t="shared" si="29"/>
        <v>0</v>
      </c>
      <c r="X194" s="362">
        <f t="shared" si="29"/>
        <v>-139730.46378729789</v>
      </c>
      <c r="Y194" s="362">
        <f t="shared" si="29"/>
        <v>-1427524.5263593406</v>
      </c>
      <c r="Z194" s="362">
        <f t="shared" si="29"/>
        <v>0</v>
      </c>
      <c r="AA194" s="362">
        <f t="shared" si="29"/>
        <v>0</v>
      </c>
      <c r="AB194" s="362">
        <f t="shared" si="29"/>
        <v>0</v>
      </c>
      <c r="AC194" s="362">
        <f t="shared" si="29"/>
        <v>0</v>
      </c>
      <c r="AD194" s="362">
        <f t="shared" si="29"/>
        <v>0</v>
      </c>
      <c r="AE194" s="363">
        <f t="shared" si="20"/>
        <v>-1567254.9901466386</v>
      </c>
      <c r="AF194" s="349"/>
      <c r="AG194" s="349">
        <f t="shared" si="22"/>
        <v>-1567254.9901466386</v>
      </c>
      <c r="AH194" s="353">
        <v>0</v>
      </c>
      <c r="AI194" s="354" t="str">
        <f t="shared" si="21"/>
        <v>Arterial</v>
      </c>
      <c r="AJ194" s="349"/>
      <c r="AK194" s="349"/>
      <c r="AL194" s="355">
        <f>_xlfn.XLOOKUP(A194,'P1 Date Adjustment'!B:B,'P1 Date Adjustment'!F:F,"not found",0)</f>
        <v>2049</v>
      </c>
      <c r="AM194" s="349">
        <f t="shared" si="23"/>
        <v>-969056.03583061136</v>
      </c>
      <c r="AN194" s="360"/>
      <c r="AO194" s="360"/>
    </row>
    <row r="195" spans="1:41" x14ac:dyDescent="0.25">
      <c r="A195" s="129" t="s">
        <v>352</v>
      </c>
      <c r="B195" s="358" t="s">
        <v>347</v>
      </c>
      <c r="C195" s="358" t="str">
        <f>_xlfn.XLOOKUP($A195,'Total project cost for DCs'!A:A,'Total project cost for DCs'!C:C,"Not found",0)</f>
        <v>4-lane urban- Bridge Widening</v>
      </c>
      <c r="D195" s="355" t="s">
        <v>155</v>
      </c>
      <c r="E195" s="355" t="s">
        <v>345</v>
      </c>
      <c r="F195" s="355" t="s">
        <v>826</v>
      </c>
      <c r="H195" s="355" t="s">
        <v>827</v>
      </c>
      <c r="I195" s="359">
        <f>_xlfn.XLOOKUP($H195,DC_growth_AGS!$A$665:$A$673,DC_growth_AGS!$O$665:$O$673,"Not found",0)</f>
        <v>0.61831421301771872</v>
      </c>
      <c r="J195" s="355">
        <v>2049</v>
      </c>
      <c r="K195" s="362">
        <f t="shared" si="29"/>
        <v>0</v>
      </c>
      <c r="L195" s="362">
        <f t="shared" si="29"/>
        <v>0</v>
      </c>
      <c r="M195" s="362">
        <f t="shared" si="29"/>
        <v>0</v>
      </c>
      <c r="N195" s="362">
        <f t="shared" si="29"/>
        <v>0</v>
      </c>
      <c r="O195" s="362">
        <f t="shared" si="29"/>
        <v>0</v>
      </c>
      <c r="P195" s="362">
        <f t="shared" si="29"/>
        <v>0</v>
      </c>
      <c r="Q195" s="362">
        <f t="shared" si="29"/>
        <v>0</v>
      </c>
      <c r="R195" s="362">
        <f t="shared" si="29"/>
        <v>0</v>
      </c>
      <c r="S195" s="362">
        <f t="shared" si="29"/>
        <v>0</v>
      </c>
      <c r="T195" s="362">
        <f t="shared" si="29"/>
        <v>0</v>
      </c>
      <c r="U195" s="362">
        <f t="shared" si="29"/>
        <v>0</v>
      </c>
      <c r="V195" s="362">
        <f t="shared" si="29"/>
        <v>0</v>
      </c>
      <c r="W195" s="362">
        <f t="shared" si="29"/>
        <v>0</v>
      </c>
      <c r="X195" s="362">
        <f t="shared" si="29"/>
        <v>-180776.28752481664</v>
      </c>
      <c r="Y195" s="362">
        <f t="shared" si="29"/>
        <v>-1846859.8559773974</v>
      </c>
      <c r="Z195" s="362">
        <f t="shared" si="29"/>
        <v>0</v>
      </c>
      <c r="AA195" s="362">
        <f t="shared" si="29"/>
        <v>0</v>
      </c>
      <c r="AB195" s="362">
        <f t="shared" si="29"/>
        <v>0</v>
      </c>
      <c r="AC195" s="362">
        <f t="shared" si="29"/>
        <v>0</v>
      </c>
      <c r="AD195" s="362">
        <f t="shared" si="29"/>
        <v>0</v>
      </c>
      <c r="AE195" s="363">
        <f t="shared" si="20"/>
        <v>-2027636.143502214</v>
      </c>
      <c r="AF195" s="349"/>
      <c r="AG195" s="349">
        <f t="shared" si="22"/>
        <v>-2027636.143502214</v>
      </c>
      <c r="AH195" s="353">
        <v>0</v>
      </c>
      <c r="AI195" s="354" t="str">
        <f t="shared" si="21"/>
        <v>Arterial</v>
      </c>
      <c r="AJ195" s="349"/>
      <c r="AK195" s="349"/>
      <c r="AL195" s="355">
        <f>_xlfn.XLOOKUP(A195,'P1 Date Adjustment'!B:B,'P1 Date Adjustment'!F:F,"not found",0)</f>
        <v>2049</v>
      </c>
      <c r="AM195" s="349">
        <f t="shared" si="23"/>
        <v>-1253716.2463558535</v>
      </c>
      <c r="AN195" s="360"/>
      <c r="AO195" s="360"/>
    </row>
    <row r="196" spans="1:41" ht="30" x14ac:dyDescent="0.25">
      <c r="A196" s="129" t="s">
        <v>365</v>
      </c>
      <c r="B196" s="358" t="s">
        <v>363</v>
      </c>
      <c r="C196" s="358" t="str">
        <f>_xlfn.XLOOKUP($A196,'Total project cost for DCs'!A:A,'Total project cost for DCs'!C:C,"Not found",0)</f>
        <v>4-lane urban- upgrade 2-lane urban excl bridge</v>
      </c>
      <c r="D196" s="355" t="s">
        <v>155</v>
      </c>
      <c r="E196" s="355" t="s">
        <v>231</v>
      </c>
      <c r="F196" s="355" t="s">
        <v>826</v>
      </c>
      <c r="H196" s="355" t="s">
        <v>827</v>
      </c>
      <c r="I196" s="359">
        <f>_xlfn.XLOOKUP($H196,DC_growth_AGS!$A$665:$A$673,DC_growth_AGS!$O$665:$O$673,"Not found",0)</f>
        <v>0.61831421301771872</v>
      </c>
      <c r="J196" s="355">
        <v>2047</v>
      </c>
      <c r="K196" s="362">
        <f t="shared" si="29"/>
        <v>0</v>
      </c>
      <c r="L196" s="362">
        <f t="shared" si="29"/>
        <v>0</v>
      </c>
      <c r="M196" s="362">
        <f t="shared" si="29"/>
        <v>0</v>
      </c>
      <c r="N196" s="362">
        <f t="shared" si="29"/>
        <v>0</v>
      </c>
      <c r="O196" s="362">
        <f t="shared" si="29"/>
        <v>0</v>
      </c>
      <c r="P196" s="362">
        <f t="shared" si="29"/>
        <v>0</v>
      </c>
      <c r="Q196" s="362">
        <f t="shared" si="29"/>
        <v>0</v>
      </c>
      <c r="R196" s="362">
        <f t="shared" si="29"/>
        <v>0</v>
      </c>
      <c r="S196" s="362">
        <f t="shared" si="29"/>
        <v>0</v>
      </c>
      <c r="T196" s="362">
        <f t="shared" si="29"/>
        <v>0</v>
      </c>
      <c r="U196" s="362">
        <f t="shared" si="29"/>
        <v>0</v>
      </c>
      <c r="V196" s="362">
        <f t="shared" si="29"/>
        <v>-587831.04074695299</v>
      </c>
      <c r="W196" s="362">
        <f t="shared" si="29"/>
        <v>-6005442.2298274385</v>
      </c>
      <c r="X196" s="362">
        <f t="shared" si="29"/>
        <v>0</v>
      </c>
      <c r="Y196" s="362">
        <f t="shared" si="29"/>
        <v>0</v>
      </c>
      <c r="Z196" s="362">
        <f t="shared" si="29"/>
        <v>0</v>
      </c>
      <c r="AA196" s="362">
        <f t="shared" si="29"/>
        <v>0</v>
      </c>
      <c r="AB196" s="362">
        <f t="shared" si="29"/>
        <v>0</v>
      </c>
      <c r="AC196" s="362">
        <f t="shared" si="29"/>
        <v>0</v>
      </c>
      <c r="AD196" s="362">
        <f t="shared" si="29"/>
        <v>0</v>
      </c>
      <c r="AE196" s="363">
        <f t="shared" ref="AE196:AE259" si="30">SUM(K196:AD196)</f>
        <v>-6593273.2705743918</v>
      </c>
      <c r="AF196" s="349"/>
      <c r="AG196" s="349">
        <f t="shared" si="22"/>
        <v>-6593273.2705743918</v>
      </c>
      <c r="AH196" s="353">
        <v>0</v>
      </c>
      <c r="AI196" s="354" t="str">
        <f t="shared" ref="AI196:AI259" si="31">IF(OR(E196="Upgrade Collector",E196="Greenfields Collector",E196="New Collector (AT)"),"Collector","Arterial")</f>
        <v>Arterial</v>
      </c>
      <c r="AJ196" s="349"/>
      <c r="AK196" s="349"/>
      <c r="AL196" s="355">
        <f>_xlfn.XLOOKUP(A196,'P1 Date Adjustment'!B:B,'P1 Date Adjustment'!F:F,"not found",0)</f>
        <v>2047</v>
      </c>
      <c r="AM196" s="349">
        <f t="shared" si="23"/>
        <v>-4076714.5735059655</v>
      </c>
      <c r="AN196" s="360"/>
      <c r="AO196" s="360"/>
    </row>
    <row r="197" spans="1:41" ht="30" x14ac:dyDescent="0.25">
      <c r="A197" s="129" t="s">
        <v>367</v>
      </c>
      <c r="B197" s="358" t="s">
        <v>363</v>
      </c>
      <c r="C197" s="358" t="str">
        <f>_xlfn.XLOOKUP($A197,'Total project cost for DCs'!A:A,'Total project cost for DCs'!C:C,"Not found",0)</f>
        <v>4-lane urban- upgrade 2-lane bridge widening</v>
      </c>
      <c r="D197" s="355" t="s">
        <v>155</v>
      </c>
      <c r="E197" s="355" t="s">
        <v>345</v>
      </c>
      <c r="F197" s="355" t="s">
        <v>826</v>
      </c>
      <c r="H197" s="355" t="s">
        <v>827</v>
      </c>
      <c r="I197" s="359">
        <f>_xlfn.XLOOKUP($H197,DC_growth_AGS!$A$665:$A$673,DC_growth_AGS!$O$665:$O$673,"Not found",0)</f>
        <v>0.61831421301771872</v>
      </c>
      <c r="J197" s="355">
        <v>2047</v>
      </c>
      <c r="K197" s="362">
        <f t="shared" si="29"/>
        <v>0</v>
      </c>
      <c r="L197" s="362">
        <f t="shared" si="29"/>
        <v>0</v>
      </c>
      <c r="M197" s="362">
        <f t="shared" si="29"/>
        <v>0</v>
      </c>
      <c r="N197" s="362">
        <f t="shared" si="29"/>
        <v>0</v>
      </c>
      <c r="O197" s="362">
        <f t="shared" si="29"/>
        <v>0</v>
      </c>
      <c r="P197" s="362">
        <f t="shared" si="29"/>
        <v>0</v>
      </c>
      <c r="Q197" s="362">
        <f t="shared" si="29"/>
        <v>0</v>
      </c>
      <c r="R197" s="362">
        <f t="shared" si="29"/>
        <v>0</v>
      </c>
      <c r="S197" s="362">
        <f t="shared" si="29"/>
        <v>0</v>
      </c>
      <c r="T197" s="362">
        <f t="shared" si="29"/>
        <v>0</v>
      </c>
      <c r="U197" s="362">
        <f t="shared" si="29"/>
        <v>0</v>
      </c>
      <c r="V197" s="362">
        <f t="shared" si="29"/>
        <v>-409585.49935916724</v>
      </c>
      <c r="W197" s="362">
        <f t="shared" si="29"/>
        <v>-4184437.1665894412</v>
      </c>
      <c r="X197" s="362">
        <f t="shared" si="29"/>
        <v>0</v>
      </c>
      <c r="Y197" s="362">
        <f t="shared" si="29"/>
        <v>0</v>
      </c>
      <c r="Z197" s="362">
        <f t="shared" si="29"/>
        <v>0</v>
      </c>
      <c r="AA197" s="362">
        <f t="shared" si="29"/>
        <v>0</v>
      </c>
      <c r="AB197" s="362">
        <f t="shared" si="29"/>
        <v>0</v>
      </c>
      <c r="AC197" s="362">
        <f t="shared" si="29"/>
        <v>0</v>
      </c>
      <c r="AD197" s="362">
        <f t="shared" si="29"/>
        <v>0</v>
      </c>
      <c r="AE197" s="363">
        <f t="shared" si="30"/>
        <v>-4594022.6659486089</v>
      </c>
      <c r="AF197" s="349"/>
      <c r="AG197" s="349">
        <f t="shared" ref="AG197:AG260" si="32">SUM(K197:AD197)</f>
        <v>-4594022.6659486089</v>
      </c>
      <c r="AH197" s="353">
        <v>0</v>
      </c>
      <c r="AI197" s="354" t="str">
        <f t="shared" si="31"/>
        <v>Arterial</v>
      </c>
      <c r="AJ197" s="349"/>
      <c r="AK197" s="349"/>
      <c r="AL197" s="355">
        <f>_xlfn.XLOOKUP(A197,'P1 Date Adjustment'!B:B,'P1 Date Adjustment'!F:F,"not found",0)</f>
        <v>2047</v>
      </c>
      <c r="AM197" s="349">
        <f t="shared" ref="AM197:AM260" si="33">AG197*I197</f>
        <v>-2840549.5092815761</v>
      </c>
      <c r="AN197" s="360"/>
      <c r="AO197" s="360"/>
    </row>
    <row r="198" spans="1:41" ht="30" x14ac:dyDescent="0.25">
      <c r="A198" s="129" t="s">
        <v>369</v>
      </c>
      <c r="B198" s="358" t="s">
        <v>370</v>
      </c>
      <c r="C198" s="358" t="str">
        <f>_xlfn.XLOOKUP($A198,'Total project cost for DCs'!A:A,'Total project cost for DCs'!C:C,"Not found",0)</f>
        <v xml:space="preserve"> 2-lane signalised intersection (new intersection with active mode crossings)</v>
      </c>
      <c r="D198" s="355" t="s">
        <v>155</v>
      </c>
      <c r="E198" s="355" t="s">
        <v>190</v>
      </c>
      <c r="F198" s="355" t="s">
        <v>826</v>
      </c>
      <c r="H198" s="355" t="s">
        <v>827</v>
      </c>
      <c r="I198" s="359">
        <f>_xlfn.XLOOKUP($H198,DC_growth_AGS!$A$665:$A$673,DC_growth_AGS!$O$665:$O$673,"Not found",0)</f>
        <v>0.61831421301771872</v>
      </c>
      <c r="J198" s="355">
        <v>2027</v>
      </c>
      <c r="K198" s="362">
        <f t="shared" si="29"/>
        <v>-2472497.7204120937</v>
      </c>
      <c r="L198" s="362">
        <f t="shared" si="29"/>
        <v>-642070.50720128918</v>
      </c>
      <c r="M198" s="362">
        <f t="shared" si="29"/>
        <v>-6647438.3083951846</v>
      </c>
      <c r="N198" s="362">
        <f t="shared" si="29"/>
        <v>0</v>
      </c>
      <c r="O198" s="362">
        <f t="shared" si="29"/>
        <v>0</v>
      </c>
      <c r="P198" s="362">
        <f t="shared" si="29"/>
        <v>0</v>
      </c>
      <c r="Q198" s="362">
        <f t="shared" si="29"/>
        <v>0</v>
      </c>
      <c r="R198" s="362">
        <f t="shared" si="29"/>
        <v>0</v>
      </c>
      <c r="S198" s="362">
        <f t="shared" si="29"/>
        <v>0</v>
      </c>
      <c r="T198" s="362">
        <f t="shared" si="29"/>
        <v>0</v>
      </c>
      <c r="U198" s="362">
        <f t="shared" si="29"/>
        <v>0</v>
      </c>
      <c r="V198" s="362">
        <f t="shared" si="29"/>
        <v>0</v>
      </c>
      <c r="W198" s="362">
        <f t="shared" si="29"/>
        <v>0</v>
      </c>
      <c r="X198" s="362">
        <f t="shared" si="29"/>
        <v>0</v>
      </c>
      <c r="Y198" s="362">
        <f t="shared" si="29"/>
        <v>0</v>
      </c>
      <c r="Z198" s="362">
        <f t="shared" si="29"/>
        <v>0</v>
      </c>
      <c r="AA198" s="362">
        <f t="shared" si="29"/>
        <v>0</v>
      </c>
      <c r="AB198" s="362">
        <f t="shared" si="29"/>
        <v>0</v>
      </c>
      <c r="AC198" s="362">
        <f t="shared" si="29"/>
        <v>0</v>
      </c>
      <c r="AD198" s="362">
        <f t="shared" si="29"/>
        <v>0</v>
      </c>
      <c r="AE198" s="363">
        <f t="shared" si="30"/>
        <v>-9762006.5360085666</v>
      </c>
      <c r="AF198" s="349"/>
      <c r="AG198" s="349">
        <f t="shared" si="32"/>
        <v>-9762006.5360085666</v>
      </c>
      <c r="AH198" s="353">
        <v>0</v>
      </c>
      <c r="AI198" s="354" t="str">
        <f t="shared" si="31"/>
        <v>Arterial</v>
      </c>
      <c r="AJ198" s="349"/>
      <c r="AK198" s="349"/>
      <c r="AL198" s="355">
        <f>_xlfn.XLOOKUP(A198,'P1 Date Adjustment'!B:B,'P1 Date Adjustment'!F:F,"not found",0)</f>
        <v>2027</v>
      </c>
      <c r="AM198" s="349">
        <f t="shared" si="33"/>
        <v>-6035987.3887859629</v>
      </c>
      <c r="AN198" s="360"/>
      <c r="AO198" s="360"/>
    </row>
    <row r="199" spans="1:41" ht="30" x14ac:dyDescent="0.25">
      <c r="A199" s="129" t="s">
        <v>372</v>
      </c>
      <c r="B199" s="358" t="s">
        <v>373</v>
      </c>
      <c r="C199" s="358" t="str">
        <f>_xlfn.XLOOKUP($A199,'Total project cost for DCs'!A:A,'Total project cost for DCs'!C:C,"Not found",0)</f>
        <v xml:space="preserve"> Multi-lane signalised intersection (upgrade intersection with active mode crossings)</v>
      </c>
      <c r="D199" s="355" t="s">
        <v>155</v>
      </c>
      <c r="E199" s="355" t="s">
        <v>157</v>
      </c>
      <c r="F199" s="355" t="s">
        <v>826</v>
      </c>
      <c r="H199" s="355" t="s">
        <v>827</v>
      </c>
      <c r="I199" s="359">
        <f>_xlfn.XLOOKUP($H199,DC_growth_AGS!$A$665:$A$673,DC_growth_AGS!$O$665:$O$673,"Not found",0)</f>
        <v>0.61831421301771872</v>
      </c>
      <c r="J199" s="355">
        <v>2031</v>
      </c>
      <c r="K199" s="362">
        <f t="shared" si="29"/>
        <v>0</v>
      </c>
      <c r="L199" s="362">
        <f t="shared" si="29"/>
        <v>0</v>
      </c>
      <c r="M199" s="362">
        <f t="shared" si="29"/>
        <v>0</v>
      </c>
      <c r="N199" s="362">
        <f t="shared" si="29"/>
        <v>0</v>
      </c>
      <c r="O199" s="362">
        <f t="shared" si="29"/>
        <v>0</v>
      </c>
      <c r="P199" s="362">
        <f t="shared" si="29"/>
        <v>0</v>
      </c>
      <c r="Q199" s="362">
        <f t="shared" si="29"/>
        <v>0</v>
      </c>
      <c r="R199" s="362">
        <f t="shared" si="29"/>
        <v>0</v>
      </c>
      <c r="S199" s="362">
        <f t="shared" si="29"/>
        <v>0</v>
      </c>
      <c r="T199" s="362">
        <f t="shared" si="29"/>
        <v>0</v>
      </c>
      <c r="U199" s="362">
        <f t="shared" si="29"/>
        <v>0</v>
      </c>
      <c r="V199" s="362">
        <f t="shared" si="29"/>
        <v>0</v>
      </c>
      <c r="W199" s="362">
        <f t="shared" si="29"/>
        <v>0</v>
      </c>
      <c r="X199" s="362">
        <f t="shared" si="29"/>
        <v>0</v>
      </c>
      <c r="Y199" s="362">
        <f t="shared" si="29"/>
        <v>0</v>
      </c>
      <c r="Z199" s="362">
        <f t="shared" si="29"/>
        <v>0</v>
      </c>
      <c r="AA199" s="362">
        <f t="shared" si="29"/>
        <v>0</v>
      </c>
      <c r="AB199" s="362">
        <f t="shared" si="29"/>
        <v>0</v>
      </c>
      <c r="AC199" s="362">
        <f t="shared" si="29"/>
        <v>0</v>
      </c>
      <c r="AD199" s="362">
        <f t="shared" si="29"/>
        <v>0</v>
      </c>
      <c r="AE199" s="363">
        <f t="shared" si="30"/>
        <v>0</v>
      </c>
      <c r="AF199" s="349"/>
      <c r="AG199" s="349">
        <f t="shared" si="32"/>
        <v>0</v>
      </c>
      <c r="AH199" s="353">
        <v>0</v>
      </c>
      <c r="AI199" s="354" t="str">
        <f t="shared" si="31"/>
        <v>Arterial</v>
      </c>
      <c r="AJ199" s="349"/>
      <c r="AK199" s="349"/>
      <c r="AL199" s="355">
        <f>_xlfn.XLOOKUP(A199,'P1 Date Adjustment'!B:B,'P1 Date Adjustment'!F:F,"not found",0)</f>
        <v>2031</v>
      </c>
      <c r="AM199" s="349">
        <f t="shared" si="33"/>
        <v>0</v>
      </c>
      <c r="AN199" s="360"/>
      <c r="AO199" s="360"/>
    </row>
    <row r="200" spans="1:41" ht="30" x14ac:dyDescent="0.25">
      <c r="A200" s="129" t="s">
        <v>383</v>
      </c>
      <c r="B200" s="358" t="s">
        <v>384</v>
      </c>
      <c r="C200" s="358" t="str">
        <f>_xlfn.XLOOKUP($A200,'Total project cost for DCs'!A:A,'Total project cost for DCs'!C:C,"Not found",0)</f>
        <v>4-lane urban- upgrade 2-lane urban to 4-lane with active modes on both sides, (TDM)</v>
      </c>
      <c r="D200" s="355" t="s">
        <v>155</v>
      </c>
      <c r="E200" s="355" t="s">
        <v>157</v>
      </c>
      <c r="F200" s="355" t="s">
        <v>826</v>
      </c>
      <c r="H200" s="355" t="s">
        <v>827</v>
      </c>
      <c r="I200" s="359">
        <f>_xlfn.XLOOKUP($H200,DC_growth_AGS!$A$665:$A$673,DC_growth_AGS!$O$665:$O$673,"Not found",0)</f>
        <v>0.61831421301771872</v>
      </c>
      <c r="J200" s="355">
        <v>2047</v>
      </c>
      <c r="K200" s="362">
        <f t="shared" si="29"/>
        <v>0</v>
      </c>
      <c r="L200" s="362">
        <f t="shared" si="29"/>
        <v>0</v>
      </c>
      <c r="M200" s="362">
        <f t="shared" si="29"/>
        <v>0</v>
      </c>
      <c r="N200" s="362">
        <f t="shared" si="29"/>
        <v>0</v>
      </c>
      <c r="O200" s="362">
        <f t="shared" si="29"/>
        <v>0</v>
      </c>
      <c r="P200" s="362">
        <f t="shared" si="29"/>
        <v>0</v>
      </c>
      <c r="Q200" s="362">
        <f t="shared" si="29"/>
        <v>0</v>
      </c>
      <c r="R200" s="362">
        <f t="shared" si="29"/>
        <v>0</v>
      </c>
      <c r="S200" s="362">
        <f t="shared" si="29"/>
        <v>0</v>
      </c>
      <c r="T200" s="362">
        <f t="shared" si="29"/>
        <v>0</v>
      </c>
      <c r="U200" s="362">
        <f t="shared" si="29"/>
        <v>-13583402.282905575</v>
      </c>
      <c r="V200" s="362">
        <f t="shared" si="29"/>
        <v>-653857.7402269817</v>
      </c>
      <c r="W200" s="362">
        <f t="shared" si="29"/>
        <v>-7992852.3716984028</v>
      </c>
      <c r="X200" s="362">
        <f t="shared" si="29"/>
        <v>0</v>
      </c>
      <c r="Y200" s="362">
        <f t="shared" si="29"/>
        <v>0</v>
      </c>
      <c r="Z200" s="362">
        <f t="shared" si="29"/>
        <v>0</v>
      </c>
      <c r="AA200" s="362">
        <f t="shared" si="29"/>
        <v>0</v>
      </c>
      <c r="AB200" s="362">
        <f t="shared" si="29"/>
        <v>0</v>
      </c>
      <c r="AC200" s="362">
        <f t="shared" si="29"/>
        <v>0</v>
      </c>
      <c r="AD200" s="362">
        <f t="shared" si="29"/>
        <v>0</v>
      </c>
      <c r="AE200" s="363">
        <f t="shared" si="30"/>
        <v>-22230112.394830961</v>
      </c>
      <c r="AF200" s="349"/>
      <c r="AG200" s="349">
        <f t="shared" si="32"/>
        <v>-22230112.394830961</v>
      </c>
      <c r="AH200" s="353">
        <v>0</v>
      </c>
      <c r="AI200" s="354" t="str">
        <f t="shared" si="31"/>
        <v>Arterial</v>
      </c>
      <c r="AJ200" s="349"/>
      <c r="AK200" s="349"/>
      <c r="AL200" s="355">
        <f>_xlfn.XLOOKUP(A200,'P1 Date Adjustment'!B:B,'P1 Date Adjustment'!F:F,"not found",0)</f>
        <v>2047</v>
      </c>
      <c r="AM200" s="349">
        <f t="shared" si="33"/>
        <v>-13745194.45070534</v>
      </c>
      <c r="AN200" s="360"/>
      <c r="AO200" s="360"/>
    </row>
    <row r="201" spans="1:41" ht="30" x14ac:dyDescent="0.25">
      <c r="A201" s="129" t="s">
        <v>389</v>
      </c>
      <c r="B201" s="358" t="s">
        <v>390</v>
      </c>
      <c r="C201" s="358" t="str">
        <f>_xlfn.XLOOKUP($A201,'Total project cost for DCs'!A:A,'Total project cost for DCs'!C:C,"Not found",0)</f>
        <v>Interim active modes e.g. shared path on one side</v>
      </c>
      <c r="D201" s="355" t="s">
        <v>155</v>
      </c>
      <c r="E201" s="355" t="s">
        <v>145</v>
      </c>
      <c r="F201" s="355" t="s">
        <v>826</v>
      </c>
      <c r="H201" s="355" t="s">
        <v>827</v>
      </c>
      <c r="I201" s="359">
        <f>_xlfn.XLOOKUP($H201,DC_growth_AGS!$A$665:$A$673,DC_growth_AGS!$O$665:$O$673,"Not found",0)</f>
        <v>0.61831421301771872</v>
      </c>
      <c r="J201" s="355">
        <v>2028</v>
      </c>
      <c r="K201" s="362">
        <f t="shared" si="29"/>
        <v>0</v>
      </c>
      <c r="L201" s="362">
        <f t="shared" si="29"/>
        <v>0</v>
      </c>
      <c r="M201" s="362">
        <f t="shared" si="29"/>
        <v>0</v>
      </c>
      <c r="N201" s="362">
        <f t="shared" si="29"/>
        <v>0</v>
      </c>
      <c r="O201" s="362">
        <f t="shared" si="29"/>
        <v>0</v>
      </c>
      <c r="P201" s="362">
        <f t="shared" si="29"/>
        <v>0</v>
      </c>
      <c r="Q201" s="362">
        <f t="shared" si="29"/>
        <v>0</v>
      </c>
      <c r="R201" s="362">
        <f t="shared" si="29"/>
        <v>0</v>
      </c>
      <c r="S201" s="362">
        <f t="shared" si="29"/>
        <v>0</v>
      </c>
      <c r="T201" s="362">
        <f t="shared" si="29"/>
        <v>0</v>
      </c>
      <c r="U201" s="362">
        <f t="shared" si="29"/>
        <v>0</v>
      </c>
      <c r="V201" s="362">
        <f t="shared" si="29"/>
        <v>0</v>
      </c>
      <c r="W201" s="362">
        <f t="shared" si="29"/>
        <v>0</v>
      </c>
      <c r="X201" s="362">
        <f t="shared" si="29"/>
        <v>0</v>
      </c>
      <c r="Y201" s="362">
        <f t="shared" si="29"/>
        <v>0</v>
      </c>
      <c r="Z201" s="362">
        <f t="shared" si="29"/>
        <v>0</v>
      </c>
      <c r="AA201" s="362">
        <f t="shared" si="29"/>
        <v>0</v>
      </c>
      <c r="AB201" s="362">
        <f t="shared" si="29"/>
        <v>0</v>
      </c>
      <c r="AC201" s="362">
        <f t="shared" si="29"/>
        <v>0</v>
      </c>
      <c r="AD201" s="362">
        <f t="shared" si="29"/>
        <v>0</v>
      </c>
      <c r="AE201" s="363">
        <f t="shared" si="30"/>
        <v>0</v>
      </c>
      <c r="AF201" s="349"/>
      <c r="AG201" s="349">
        <f t="shared" si="32"/>
        <v>0</v>
      </c>
      <c r="AH201" s="353">
        <v>0</v>
      </c>
      <c r="AI201" s="354" t="str">
        <f t="shared" si="31"/>
        <v>Arterial</v>
      </c>
      <c r="AJ201" s="349"/>
      <c r="AK201" s="349"/>
      <c r="AL201" s="355">
        <f>_xlfn.XLOOKUP(A201,'P1 Date Adjustment'!B:B,'P1 Date Adjustment'!F:F,"not found",0)</f>
        <v>2028</v>
      </c>
      <c r="AM201" s="349">
        <f t="shared" si="33"/>
        <v>0</v>
      </c>
      <c r="AN201" s="360"/>
      <c r="AO201" s="360"/>
    </row>
    <row r="202" spans="1:41" ht="30" x14ac:dyDescent="0.25">
      <c r="A202" s="129" t="s">
        <v>392</v>
      </c>
      <c r="B202" s="358" t="s">
        <v>390</v>
      </c>
      <c r="C202" s="358" t="str">
        <f>_xlfn.XLOOKUP($A202,'Total project cost for DCs'!A:A,'Total project cost for DCs'!C:C,"Not found",0)</f>
        <v xml:space="preserve"> 2-lane urban- upgrade existing road with active mode facility on both sides (TDM)</v>
      </c>
      <c r="D202" s="355" t="s">
        <v>155</v>
      </c>
      <c r="E202" s="355" t="s">
        <v>145</v>
      </c>
      <c r="F202" s="355" t="s">
        <v>826</v>
      </c>
      <c r="H202" s="355" t="s">
        <v>827</v>
      </c>
      <c r="I202" s="359">
        <f>_xlfn.XLOOKUP($H202,DC_growth_AGS!$A$665:$A$673,DC_growth_AGS!$O$665:$O$673,"Not found",0)</f>
        <v>0.61831421301771872</v>
      </c>
      <c r="J202" s="355">
        <v>2031</v>
      </c>
      <c r="K202" s="362">
        <f t="shared" si="29"/>
        <v>0</v>
      </c>
      <c r="L202" s="362">
        <f t="shared" si="29"/>
        <v>0</v>
      </c>
      <c r="M202" s="362">
        <f t="shared" si="29"/>
        <v>-380571.65775660687</v>
      </c>
      <c r="N202" s="362">
        <f t="shared" si="29"/>
        <v>-3888023.8479117923</v>
      </c>
      <c r="O202" s="362">
        <f t="shared" si="29"/>
        <v>0</v>
      </c>
      <c r="P202" s="362">
        <f t="shared" si="29"/>
        <v>0</v>
      </c>
      <c r="Q202" s="362">
        <f t="shared" si="29"/>
        <v>0</v>
      </c>
      <c r="R202" s="362">
        <f t="shared" si="29"/>
        <v>0</v>
      </c>
      <c r="S202" s="362">
        <f t="shared" si="29"/>
        <v>0</v>
      </c>
      <c r="T202" s="362">
        <f t="shared" si="29"/>
        <v>0</v>
      </c>
      <c r="U202" s="362">
        <f t="shared" si="29"/>
        <v>0</v>
      </c>
      <c r="V202" s="362">
        <f t="shared" si="29"/>
        <v>0</v>
      </c>
      <c r="W202" s="362">
        <f t="shared" si="29"/>
        <v>0</v>
      </c>
      <c r="X202" s="362">
        <f t="shared" si="29"/>
        <v>0</v>
      </c>
      <c r="Y202" s="362">
        <f t="shared" si="29"/>
        <v>0</v>
      </c>
      <c r="Z202" s="362">
        <f t="shared" ref="Z202:AD202" si="34">IF($AI202="Arterial",-Z149*$AJ$2,0)</f>
        <v>0</v>
      </c>
      <c r="AA202" s="362">
        <f t="shared" si="34"/>
        <v>0</v>
      </c>
      <c r="AB202" s="362">
        <f t="shared" si="34"/>
        <v>0</v>
      </c>
      <c r="AC202" s="362">
        <f t="shared" si="34"/>
        <v>0</v>
      </c>
      <c r="AD202" s="362">
        <f t="shared" si="34"/>
        <v>0</v>
      </c>
      <c r="AE202" s="363">
        <f t="shared" si="30"/>
        <v>-4268595.5056683989</v>
      </c>
      <c r="AF202" s="349"/>
      <c r="AG202" s="349">
        <f t="shared" si="32"/>
        <v>-4268595.5056683989</v>
      </c>
      <c r="AH202" s="353">
        <v>0</v>
      </c>
      <c r="AI202" s="354" t="str">
        <f t="shared" si="31"/>
        <v>Arterial</v>
      </c>
      <c r="AJ202" s="349"/>
      <c r="AK202" s="349"/>
      <c r="AL202" s="355">
        <f>_xlfn.XLOOKUP(A202,'P1 Date Adjustment'!B:B,'P1 Date Adjustment'!F:F,"not found",0)</f>
        <v>2031</v>
      </c>
      <c r="AM202" s="349">
        <f t="shared" si="33"/>
        <v>-2639333.2707783272</v>
      </c>
      <c r="AN202" s="360"/>
      <c r="AO202" s="360"/>
    </row>
    <row r="203" spans="1:41" ht="30" x14ac:dyDescent="0.25">
      <c r="A203" s="129" t="s">
        <v>394</v>
      </c>
      <c r="B203" s="358" t="s">
        <v>390</v>
      </c>
      <c r="C203" s="358" t="str">
        <f>_xlfn.XLOOKUP($A203,'Total project cost for DCs'!A:A,'Total project cost for DCs'!C:C,"Not found",0)</f>
        <v>4-lane urban FTN- upgrade 2-lane urban to 4-lane with active modes on both sides, (TDM)</v>
      </c>
      <c r="D203" s="355" t="s">
        <v>155</v>
      </c>
      <c r="E203" s="355" t="s">
        <v>157</v>
      </c>
      <c r="F203" s="355" t="s">
        <v>826</v>
      </c>
      <c r="H203" s="355" t="s">
        <v>827</v>
      </c>
      <c r="I203" s="359">
        <f>_xlfn.XLOOKUP($H203,DC_growth_AGS!$A$665:$A$673,DC_growth_AGS!$O$665:$O$673,"Not found",0)</f>
        <v>0.61831421301771872</v>
      </c>
      <c r="J203" s="355">
        <v>2047</v>
      </c>
      <c r="K203" s="362">
        <f t="shared" ref="K203:AD215" si="35">IF($AI203="Arterial",-K150*$AJ$2,0)</f>
        <v>0</v>
      </c>
      <c r="L203" s="362">
        <f t="shared" si="35"/>
        <v>0</v>
      </c>
      <c r="M203" s="362">
        <f t="shared" si="35"/>
        <v>0</v>
      </c>
      <c r="N203" s="362">
        <f t="shared" si="35"/>
        <v>0</v>
      </c>
      <c r="O203" s="362">
        <f t="shared" si="35"/>
        <v>0</v>
      </c>
      <c r="P203" s="362">
        <f t="shared" si="35"/>
        <v>0</v>
      </c>
      <c r="Q203" s="362">
        <f t="shared" si="35"/>
        <v>0</v>
      </c>
      <c r="R203" s="362">
        <f t="shared" si="35"/>
        <v>0</v>
      </c>
      <c r="S203" s="362">
        <f t="shared" si="35"/>
        <v>0</v>
      </c>
      <c r="T203" s="362">
        <f t="shared" si="35"/>
        <v>0</v>
      </c>
      <c r="U203" s="362">
        <f t="shared" si="35"/>
        <v>-34635212.087497488</v>
      </c>
      <c r="V203" s="362">
        <f t="shared" si="35"/>
        <v>-532461.14916691731</v>
      </c>
      <c r="W203" s="362">
        <f t="shared" si="35"/>
        <v>-8726671.7050597724</v>
      </c>
      <c r="X203" s="362">
        <f t="shared" si="35"/>
        <v>0</v>
      </c>
      <c r="Y203" s="362">
        <f t="shared" si="35"/>
        <v>0</v>
      </c>
      <c r="Z203" s="362">
        <f t="shared" si="35"/>
        <v>0</v>
      </c>
      <c r="AA203" s="362">
        <f t="shared" si="35"/>
        <v>0</v>
      </c>
      <c r="AB203" s="362">
        <f t="shared" si="35"/>
        <v>0</v>
      </c>
      <c r="AC203" s="362">
        <f t="shared" si="35"/>
        <v>0</v>
      </c>
      <c r="AD203" s="362">
        <f t="shared" si="35"/>
        <v>0</v>
      </c>
      <c r="AE203" s="363">
        <f t="shared" si="30"/>
        <v>-43894344.941724181</v>
      </c>
      <c r="AF203" s="349"/>
      <c r="AG203" s="349">
        <f t="shared" si="32"/>
        <v>-43894344.941724181</v>
      </c>
      <c r="AH203" s="353">
        <v>0</v>
      </c>
      <c r="AI203" s="354" t="str">
        <f t="shared" si="31"/>
        <v>Arterial</v>
      </c>
      <c r="AJ203" s="349"/>
      <c r="AK203" s="349"/>
      <c r="AL203" s="355">
        <f>_xlfn.XLOOKUP(A203,'P1 Date Adjustment'!B:B,'P1 Date Adjustment'!F:F,"not found",0)</f>
        <v>2047</v>
      </c>
      <c r="AM203" s="349">
        <f t="shared" si="33"/>
        <v>-27140497.34857047</v>
      </c>
      <c r="AN203" s="360"/>
      <c r="AO203" s="360"/>
    </row>
    <row r="204" spans="1:41" ht="30" x14ac:dyDescent="0.25">
      <c r="A204" s="129">
        <v>46</v>
      </c>
      <c r="B204" s="358" t="s">
        <v>408</v>
      </c>
      <c r="C204" s="358" t="str">
        <f>_xlfn.XLOOKUP($A204,'Total project cost for DCs'!A:A,'Total project cost for DCs'!C:C,"Not found",0)</f>
        <v>Possible signals(subject to Auranga assessment)</v>
      </c>
      <c r="D204" s="355" t="s">
        <v>155</v>
      </c>
      <c r="E204" s="355" t="s">
        <v>157</v>
      </c>
      <c r="F204" s="355" t="s">
        <v>826</v>
      </c>
      <c r="H204" s="355" t="s">
        <v>827</v>
      </c>
      <c r="I204" s="359">
        <f>_xlfn.XLOOKUP($H204,DC_growth_AGS!$A$665:$A$673,DC_growth_AGS!$O$665:$O$673,"Not found",0)</f>
        <v>0.61831421301771872</v>
      </c>
      <c r="J204" s="355">
        <v>2031</v>
      </c>
      <c r="K204" s="362">
        <f t="shared" si="35"/>
        <v>-2041375.5286271945</v>
      </c>
      <c r="L204" s="362">
        <f t="shared" si="35"/>
        <v>0</v>
      </c>
      <c r="M204" s="362">
        <f t="shared" si="35"/>
        <v>0</v>
      </c>
      <c r="N204" s="362">
        <f t="shared" si="35"/>
        <v>0</v>
      </c>
      <c r="O204" s="362">
        <f t="shared" si="35"/>
        <v>0</v>
      </c>
      <c r="P204" s="362">
        <f t="shared" si="35"/>
        <v>0</v>
      </c>
      <c r="Q204" s="362">
        <f t="shared" si="35"/>
        <v>0</v>
      </c>
      <c r="R204" s="362">
        <f t="shared" si="35"/>
        <v>0</v>
      </c>
      <c r="S204" s="362">
        <f t="shared" si="35"/>
        <v>0</v>
      </c>
      <c r="T204" s="362">
        <f t="shared" si="35"/>
        <v>0</v>
      </c>
      <c r="U204" s="362">
        <f t="shared" si="35"/>
        <v>0</v>
      </c>
      <c r="V204" s="362">
        <f t="shared" si="35"/>
        <v>0</v>
      </c>
      <c r="W204" s="362">
        <f t="shared" si="35"/>
        <v>0</v>
      </c>
      <c r="X204" s="362">
        <f t="shared" si="35"/>
        <v>0</v>
      </c>
      <c r="Y204" s="362">
        <f t="shared" si="35"/>
        <v>0</v>
      </c>
      <c r="Z204" s="362">
        <f t="shared" si="35"/>
        <v>0</v>
      </c>
      <c r="AA204" s="362">
        <f t="shared" si="35"/>
        <v>0</v>
      </c>
      <c r="AB204" s="362">
        <f t="shared" si="35"/>
        <v>0</v>
      </c>
      <c r="AC204" s="362">
        <f t="shared" si="35"/>
        <v>0</v>
      </c>
      <c r="AD204" s="362">
        <f t="shared" si="35"/>
        <v>0</v>
      </c>
      <c r="AE204" s="363">
        <f t="shared" si="30"/>
        <v>-2041375.5286271945</v>
      </c>
      <c r="AF204" s="349"/>
      <c r="AG204" s="349">
        <f t="shared" si="32"/>
        <v>-2041375.5286271945</v>
      </c>
      <c r="AH204" s="353">
        <v>0</v>
      </c>
      <c r="AI204" s="354" t="str">
        <f t="shared" si="31"/>
        <v>Arterial</v>
      </c>
      <c r="AJ204" s="349"/>
      <c r="AK204" s="349"/>
      <c r="AL204" s="355">
        <f>_xlfn.XLOOKUP(A204,'P1 Date Adjustment'!B:B,'P1 Date Adjustment'!F:F,"not found",0)</f>
        <v>2031</v>
      </c>
      <c r="AM204" s="349">
        <f t="shared" si="33"/>
        <v>-1262211.5034567532</v>
      </c>
      <c r="AN204" s="360"/>
      <c r="AO204" s="360"/>
    </row>
    <row r="205" spans="1:41" ht="30" x14ac:dyDescent="0.25">
      <c r="A205" s="129" t="s">
        <v>430</v>
      </c>
      <c r="B205" s="358" t="s">
        <v>431</v>
      </c>
      <c r="C205" s="358" t="str">
        <f>_xlfn.XLOOKUP($A205,'Total project cost for DCs'!A:A,'Total project cost for DCs'!C:C,"Not found",0)</f>
        <v>2-lane urban- new collector with active mode on both sides + intersection improvements (TDM)</v>
      </c>
      <c r="D205" s="355" t="s">
        <v>155</v>
      </c>
      <c r="E205" s="355" t="s">
        <v>223</v>
      </c>
      <c r="F205" s="355" t="s">
        <v>826</v>
      </c>
      <c r="H205" s="355" t="s">
        <v>827</v>
      </c>
      <c r="I205" s="359">
        <f>_xlfn.XLOOKUP($H205,DC_growth_AGS!$A$665:$A$673,DC_growth_AGS!$O$665:$O$673,"Not found",0)</f>
        <v>0.61831421301771872</v>
      </c>
      <c r="J205" s="355">
        <v>2034</v>
      </c>
      <c r="K205" s="362">
        <f t="shared" si="35"/>
        <v>0</v>
      </c>
      <c r="L205" s="362">
        <f t="shared" si="35"/>
        <v>0</v>
      </c>
      <c r="M205" s="362">
        <f t="shared" si="35"/>
        <v>0</v>
      </c>
      <c r="N205" s="362">
        <f t="shared" si="35"/>
        <v>0</v>
      </c>
      <c r="O205" s="362">
        <f t="shared" si="35"/>
        <v>0</v>
      </c>
      <c r="P205" s="362">
        <f t="shared" si="35"/>
        <v>0</v>
      </c>
      <c r="Q205" s="362">
        <f t="shared" si="35"/>
        <v>0</v>
      </c>
      <c r="R205" s="362">
        <f t="shared" si="35"/>
        <v>0</v>
      </c>
      <c r="S205" s="362">
        <f t="shared" si="35"/>
        <v>0</v>
      </c>
      <c r="T205" s="362">
        <f t="shared" si="35"/>
        <v>0</v>
      </c>
      <c r="U205" s="362">
        <f t="shared" si="35"/>
        <v>0</v>
      </c>
      <c r="V205" s="362">
        <f t="shared" si="35"/>
        <v>0</v>
      </c>
      <c r="W205" s="362">
        <f t="shared" si="35"/>
        <v>0</v>
      </c>
      <c r="X205" s="362">
        <f t="shared" si="35"/>
        <v>0</v>
      </c>
      <c r="Y205" s="362">
        <f t="shared" si="35"/>
        <v>0</v>
      </c>
      <c r="Z205" s="362">
        <f t="shared" si="35"/>
        <v>0</v>
      </c>
      <c r="AA205" s="362">
        <f t="shared" si="35"/>
        <v>0</v>
      </c>
      <c r="AB205" s="362">
        <f t="shared" si="35"/>
        <v>0</v>
      </c>
      <c r="AC205" s="362">
        <f t="shared" si="35"/>
        <v>0</v>
      </c>
      <c r="AD205" s="362">
        <f t="shared" si="35"/>
        <v>0</v>
      </c>
      <c r="AE205" s="363">
        <f t="shared" si="30"/>
        <v>0</v>
      </c>
      <c r="AF205" s="349"/>
      <c r="AG205" s="349">
        <f t="shared" si="32"/>
        <v>0</v>
      </c>
      <c r="AH205" s="353">
        <v>0</v>
      </c>
      <c r="AI205" s="354" t="str">
        <f t="shared" si="31"/>
        <v>Collector</v>
      </c>
      <c r="AJ205" s="349"/>
      <c r="AK205" s="349"/>
      <c r="AL205" s="355">
        <f>_xlfn.XLOOKUP(A205,'P1 Date Adjustment'!B:B,'P1 Date Adjustment'!F:F,"not found",0)</f>
        <v>2034</v>
      </c>
      <c r="AM205" s="349">
        <f t="shared" si="33"/>
        <v>0</v>
      </c>
      <c r="AN205" s="360"/>
      <c r="AO205" s="360"/>
    </row>
    <row r="206" spans="1:41" ht="45" x14ac:dyDescent="0.25">
      <c r="A206" s="129">
        <v>58</v>
      </c>
      <c r="B206" s="358" t="s">
        <v>441</v>
      </c>
      <c r="C206" s="358" t="str">
        <f>_xlfn.XLOOKUP($A206,'Total project cost for DCs'!A:A,'Total project cost for DCs'!C:C,"Not found",0)</f>
        <v>2-lane urban- upgrade existing road layout with active modes on both sides + intersection improvements (TDM)</v>
      </c>
      <c r="D206" s="355" t="s">
        <v>155</v>
      </c>
      <c r="E206" s="355" t="s">
        <v>199</v>
      </c>
      <c r="F206" s="355" t="s">
        <v>826</v>
      </c>
      <c r="H206" s="355" t="s">
        <v>827</v>
      </c>
      <c r="I206" s="359">
        <f>_xlfn.XLOOKUP($H206,DC_growth_AGS!$A$665:$A$673,DC_growth_AGS!$O$665:$O$673,"Not found",0)</f>
        <v>0.61831421301771872</v>
      </c>
      <c r="J206" s="355">
        <v>2033</v>
      </c>
      <c r="K206" s="362">
        <f t="shared" si="35"/>
        <v>0</v>
      </c>
      <c r="L206" s="362">
        <f t="shared" si="35"/>
        <v>0</v>
      </c>
      <c r="M206" s="362">
        <f t="shared" si="35"/>
        <v>0</v>
      </c>
      <c r="N206" s="362">
        <f t="shared" si="35"/>
        <v>0</v>
      </c>
      <c r="O206" s="362">
        <f t="shared" si="35"/>
        <v>0</v>
      </c>
      <c r="P206" s="362">
        <f t="shared" si="35"/>
        <v>0</v>
      </c>
      <c r="Q206" s="362">
        <f t="shared" si="35"/>
        <v>0</v>
      </c>
      <c r="R206" s="362">
        <f t="shared" si="35"/>
        <v>0</v>
      </c>
      <c r="S206" s="362">
        <f t="shared" si="35"/>
        <v>0</v>
      </c>
      <c r="T206" s="362">
        <f t="shared" si="35"/>
        <v>0</v>
      </c>
      <c r="U206" s="362">
        <f t="shared" si="35"/>
        <v>0</v>
      </c>
      <c r="V206" s="362">
        <f t="shared" si="35"/>
        <v>0</v>
      </c>
      <c r="W206" s="362">
        <f t="shared" si="35"/>
        <v>0</v>
      </c>
      <c r="X206" s="362">
        <f t="shared" si="35"/>
        <v>0</v>
      </c>
      <c r="Y206" s="362">
        <f t="shared" si="35"/>
        <v>0</v>
      </c>
      <c r="Z206" s="362">
        <f t="shared" si="35"/>
        <v>0</v>
      </c>
      <c r="AA206" s="362">
        <f t="shared" si="35"/>
        <v>0</v>
      </c>
      <c r="AB206" s="362">
        <f t="shared" si="35"/>
        <v>0</v>
      </c>
      <c r="AC206" s="362">
        <f t="shared" si="35"/>
        <v>0</v>
      </c>
      <c r="AD206" s="362">
        <f t="shared" si="35"/>
        <v>0</v>
      </c>
      <c r="AE206" s="363">
        <f t="shared" si="30"/>
        <v>0</v>
      </c>
      <c r="AF206" s="349"/>
      <c r="AG206" s="349">
        <f t="shared" si="32"/>
        <v>0</v>
      </c>
      <c r="AH206" s="353">
        <v>0</v>
      </c>
      <c r="AI206" s="354" t="str">
        <f t="shared" si="31"/>
        <v>Collector</v>
      </c>
      <c r="AJ206" s="349"/>
      <c r="AK206" s="349"/>
      <c r="AL206" s="355">
        <f>_xlfn.XLOOKUP(A206,'P1 Date Adjustment'!B:B,'P1 Date Adjustment'!F:F,"not found",0)</f>
        <v>2033</v>
      </c>
      <c r="AM206" s="349">
        <f t="shared" si="33"/>
        <v>0</v>
      </c>
      <c r="AN206" s="360"/>
      <c r="AO206" s="360"/>
    </row>
    <row r="207" spans="1:41" ht="30" x14ac:dyDescent="0.25">
      <c r="A207" s="129">
        <v>59</v>
      </c>
      <c r="B207" s="358" t="s">
        <v>443</v>
      </c>
      <c r="C207" s="358" t="str">
        <f>_xlfn.XLOOKUP($A207,'Total project cost for DCs'!A:A,'Total project cost for DCs'!C:C,"Not found",0)</f>
        <v xml:space="preserve"> 2-lane intersection (new intersection + active mode crossings)</v>
      </c>
      <c r="D207" s="355" t="s">
        <v>155</v>
      </c>
      <c r="E207" s="355" t="s">
        <v>223</v>
      </c>
      <c r="F207" s="355" t="s">
        <v>826</v>
      </c>
      <c r="H207" s="355" t="s">
        <v>827</v>
      </c>
      <c r="I207" s="359">
        <f>_xlfn.XLOOKUP($H207,DC_growth_AGS!$A$665:$A$673,DC_growth_AGS!$O$665:$O$673,"Not found",0)</f>
        <v>0.61831421301771872</v>
      </c>
      <c r="J207" s="355">
        <v>2033</v>
      </c>
      <c r="K207" s="362">
        <f t="shared" si="35"/>
        <v>0</v>
      </c>
      <c r="L207" s="362">
        <f t="shared" si="35"/>
        <v>0</v>
      </c>
      <c r="M207" s="362">
        <f t="shared" si="35"/>
        <v>0</v>
      </c>
      <c r="N207" s="362">
        <f t="shared" si="35"/>
        <v>0</v>
      </c>
      <c r="O207" s="362">
        <f t="shared" si="35"/>
        <v>0</v>
      </c>
      <c r="P207" s="362">
        <f t="shared" si="35"/>
        <v>0</v>
      </c>
      <c r="Q207" s="362">
        <f t="shared" si="35"/>
        <v>0</v>
      </c>
      <c r="R207" s="362">
        <f t="shared" si="35"/>
        <v>0</v>
      </c>
      <c r="S207" s="362">
        <f t="shared" si="35"/>
        <v>0</v>
      </c>
      <c r="T207" s="362">
        <f t="shared" si="35"/>
        <v>0</v>
      </c>
      <c r="U207" s="362">
        <f t="shared" si="35"/>
        <v>0</v>
      </c>
      <c r="V207" s="362">
        <f t="shared" si="35"/>
        <v>0</v>
      </c>
      <c r="W207" s="362">
        <f t="shared" si="35"/>
        <v>0</v>
      </c>
      <c r="X207" s="362">
        <f t="shared" si="35"/>
        <v>0</v>
      </c>
      <c r="Y207" s="362">
        <f t="shared" si="35"/>
        <v>0</v>
      </c>
      <c r="Z207" s="362">
        <f t="shared" si="35"/>
        <v>0</v>
      </c>
      <c r="AA207" s="362">
        <f t="shared" si="35"/>
        <v>0</v>
      </c>
      <c r="AB207" s="362">
        <f t="shared" si="35"/>
        <v>0</v>
      </c>
      <c r="AC207" s="362">
        <f t="shared" si="35"/>
        <v>0</v>
      </c>
      <c r="AD207" s="362">
        <f t="shared" si="35"/>
        <v>0</v>
      </c>
      <c r="AE207" s="363">
        <f t="shared" si="30"/>
        <v>0</v>
      </c>
      <c r="AF207" s="349"/>
      <c r="AG207" s="349">
        <f t="shared" si="32"/>
        <v>0</v>
      </c>
      <c r="AH207" s="353">
        <v>0</v>
      </c>
      <c r="AI207" s="354" t="str">
        <f t="shared" si="31"/>
        <v>Collector</v>
      </c>
      <c r="AJ207" s="349"/>
      <c r="AK207" s="349"/>
      <c r="AL207" s="355">
        <f>_xlfn.XLOOKUP(A207,'P1 Date Adjustment'!B:B,'P1 Date Adjustment'!F:F,"not found",0)</f>
        <v>2033</v>
      </c>
      <c r="AM207" s="349">
        <f t="shared" si="33"/>
        <v>0</v>
      </c>
      <c r="AN207" s="360"/>
      <c r="AO207" s="360"/>
    </row>
    <row r="208" spans="1:41" ht="30" x14ac:dyDescent="0.25">
      <c r="A208" s="129" t="s">
        <v>452</v>
      </c>
      <c r="B208" s="358" t="s">
        <v>453</v>
      </c>
      <c r="C208" s="358" t="str">
        <f>_xlfn.XLOOKUP($A208,'Total project cost for DCs'!A:A,'Total project cost for DCs'!C:C,"Not found",0)</f>
        <v>2-lane urban- new road layout with active modes on both sides (TDM)</v>
      </c>
      <c r="D208" s="355" t="s">
        <v>155</v>
      </c>
      <c r="E208" s="355" t="s">
        <v>227</v>
      </c>
      <c r="F208" s="355" t="s">
        <v>826</v>
      </c>
      <c r="H208" s="355" t="s">
        <v>827</v>
      </c>
      <c r="I208" s="359">
        <f>_xlfn.XLOOKUP($H208,DC_growth_AGS!$A$665:$A$673,DC_growth_AGS!$O$665:$O$673,"Not found",0)</f>
        <v>0.61831421301771872</v>
      </c>
      <c r="J208" s="355">
        <v>2036</v>
      </c>
      <c r="K208" s="362">
        <f t="shared" si="35"/>
        <v>0</v>
      </c>
      <c r="L208" s="362">
        <f t="shared" si="35"/>
        <v>0</v>
      </c>
      <c r="M208" s="362">
        <f t="shared" si="35"/>
        <v>0</v>
      </c>
      <c r="N208" s="362">
        <f t="shared" si="35"/>
        <v>0</v>
      </c>
      <c r="O208" s="362">
        <f t="shared" si="35"/>
        <v>0</v>
      </c>
      <c r="P208" s="362">
        <f t="shared" si="35"/>
        <v>0</v>
      </c>
      <c r="Q208" s="362">
        <f t="shared" si="35"/>
        <v>0</v>
      </c>
      <c r="R208" s="362">
        <f t="shared" si="35"/>
        <v>0</v>
      </c>
      <c r="S208" s="362">
        <f t="shared" si="35"/>
        <v>0</v>
      </c>
      <c r="T208" s="362">
        <f t="shared" si="35"/>
        <v>0</v>
      </c>
      <c r="U208" s="362">
        <f t="shared" si="35"/>
        <v>0</v>
      </c>
      <c r="V208" s="362">
        <f t="shared" si="35"/>
        <v>0</v>
      </c>
      <c r="W208" s="362">
        <f t="shared" si="35"/>
        <v>0</v>
      </c>
      <c r="X208" s="362">
        <f t="shared" si="35"/>
        <v>0</v>
      </c>
      <c r="Y208" s="362">
        <f t="shared" si="35"/>
        <v>0</v>
      </c>
      <c r="Z208" s="362">
        <f t="shared" si="35"/>
        <v>0</v>
      </c>
      <c r="AA208" s="362">
        <f t="shared" si="35"/>
        <v>0</v>
      </c>
      <c r="AB208" s="362">
        <f t="shared" si="35"/>
        <v>0</v>
      </c>
      <c r="AC208" s="362">
        <f t="shared" si="35"/>
        <v>0</v>
      </c>
      <c r="AD208" s="362">
        <f t="shared" si="35"/>
        <v>0</v>
      </c>
      <c r="AE208" s="363">
        <f t="shared" si="30"/>
        <v>0</v>
      </c>
      <c r="AF208" s="349"/>
      <c r="AG208" s="349">
        <f t="shared" si="32"/>
        <v>0</v>
      </c>
      <c r="AH208" s="353">
        <v>0</v>
      </c>
      <c r="AI208" s="354" t="str">
        <f t="shared" si="31"/>
        <v>Arterial</v>
      </c>
      <c r="AJ208" s="349"/>
      <c r="AK208" s="349"/>
      <c r="AL208" s="355">
        <f>_xlfn.XLOOKUP(A208,'P1 Date Adjustment'!B:B,'P1 Date Adjustment'!F:F,"not found",0)</f>
        <v>2036</v>
      </c>
      <c r="AM208" s="349">
        <f t="shared" si="33"/>
        <v>0</v>
      </c>
      <c r="AN208" s="360"/>
      <c r="AO208" s="360"/>
    </row>
    <row r="209" spans="1:41" ht="30" x14ac:dyDescent="0.25">
      <c r="A209" s="129" t="s">
        <v>454</v>
      </c>
      <c r="B209" s="358" t="s">
        <v>455</v>
      </c>
      <c r="C209" s="358" t="str">
        <f>_xlfn.XLOOKUP($A209,'Total project cost for DCs'!A:A,'Total project cost for DCs'!C:C,"Not found",0)</f>
        <v>2-lane urban- new road layout with active modes on both sides (TDM)</v>
      </c>
      <c r="D209" s="355" t="s">
        <v>155</v>
      </c>
      <c r="E209" s="355" t="s">
        <v>345</v>
      </c>
      <c r="F209" s="355" t="s">
        <v>826</v>
      </c>
      <c r="H209" s="355" t="s">
        <v>827</v>
      </c>
      <c r="I209" s="359">
        <f>_xlfn.XLOOKUP($H209,DC_growth_AGS!$A$665:$A$673,DC_growth_AGS!$O$665:$O$673,"Not found",0)</f>
        <v>0.61831421301771872</v>
      </c>
      <c r="J209" s="355">
        <v>2036</v>
      </c>
      <c r="K209" s="362">
        <f t="shared" si="35"/>
        <v>-380525.24572582362</v>
      </c>
      <c r="L209" s="362">
        <f t="shared" si="35"/>
        <v>-3887549.6899474841</v>
      </c>
      <c r="M209" s="362">
        <f t="shared" si="35"/>
        <v>0</v>
      </c>
      <c r="N209" s="362">
        <f t="shared" si="35"/>
        <v>0</v>
      </c>
      <c r="O209" s="362">
        <f t="shared" si="35"/>
        <v>0</v>
      </c>
      <c r="P209" s="362">
        <f t="shared" si="35"/>
        <v>0</v>
      </c>
      <c r="Q209" s="362">
        <f t="shared" si="35"/>
        <v>0</v>
      </c>
      <c r="R209" s="362">
        <f t="shared" si="35"/>
        <v>0</v>
      </c>
      <c r="S209" s="362">
        <f t="shared" si="35"/>
        <v>0</v>
      </c>
      <c r="T209" s="362">
        <f t="shared" si="35"/>
        <v>0</v>
      </c>
      <c r="U209" s="362">
        <f t="shared" si="35"/>
        <v>0</v>
      </c>
      <c r="V209" s="362">
        <f t="shared" si="35"/>
        <v>0</v>
      </c>
      <c r="W209" s="362">
        <f t="shared" si="35"/>
        <v>0</v>
      </c>
      <c r="X209" s="362">
        <f t="shared" si="35"/>
        <v>0</v>
      </c>
      <c r="Y209" s="362">
        <f t="shared" si="35"/>
        <v>0</v>
      </c>
      <c r="Z209" s="362">
        <f t="shared" si="35"/>
        <v>0</v>
      </c>
      <c r="AA209" s="362">
        <f t="shared" si="35"/>
        <v>0</v>
      </c>
      <c r="AB209" s="362">
        <f t="shared" si="35"/>
        <v>0</v>
      </c>
      <c r="AC209" s="362">
        <f t="shared" si="35"/>
        <v>0</v>
      </c>
      <c r="AD209" s="362">
        <f t="shared" si="35"/>
        <v>0</v>
      </c>
      <c r="AE209" s="363">
        <f t="shared" si="30"/>
        <v>-4268074.9356733076</v>
      </c>
      <c r="AF209" s="349"/>
      <c r="AG209" s="349">
        <f t="shared" si="32"/>
        <v>-4268074.9356733076</v>
      </c>
      <c r="AH209" s="353">
        <v>0</v>
      </c>
      <c r="AI209" s="354" t="str">
        <f t="shared" si="31"/>
        <v>Arterial</v>
      </c>
      <c r="AJ209" s="349"/>
      <c r="AK209" s="349"/>
      <c r="AL209" s="355">
        <f>_xlfn.XLOOKUP(A209,'P1 Date Adjustment'!B:B,'P1 Date Adjustment'!F:F,"not found",0)</f>
        <v>2036</v>
      </c>
      <c r="AM209" s="349">
        <f t="shared" si="33"/>
        <v>-2639011.3949514916</v>
      </c>
      <c r="AN209" s="360"/>
      <c r="AO209" s="360"/>
    </row>
    <row r="210" spans="1:41" ht="30" x14ac:dyDescent="0.25">
      <c r="A210" s="129" t="s">
        <v>456</v>
      </c>
      <c r="B210" s="358" t="s">
        <v>453</v>
      </c>
      <c r="C210" s="358" t="str">
        <f>_xlfn.XLOOKUP($A210,'Total project cost for DCs'!A:A,'Total project cost for DCs'!C:C,"Not found",0)</f>
        <v>4-lane urban- upgrade 2-lane urban to 4-lane with active modes on both sides, (TDM)</v>
      </c>
      <c r="D210" s="355" t="s">
        <v>155</v>
      </c>
      <c r="E210" s="355" t="s">
        <v>231</v>
      </c>
      <c r="F210" s="355" t="s">
        <v>826</v>
      </c>
      <c r="H210" s="355" t="s">
        <v>827</v>
      </c>
      <c r="I210" s="359">
        <f>_xlfn.XLOOKUP($H210,DC_growth_AGS!$A$665:$A$673,DC_growth_AGS!$O$665:$O$673,"Not found",0)</f>
        <v>0.61831421301771872</v>
      </c>
      <c r="J210" s="355">
        <v>2047</v>
      </c>
      <c r="K210" s="362">
        <f t="shared" si="35"/>
        <v>0</v>
      </c>
      <c r="L210" s="362">
        <f t="shared" si="35"/>
        <v>0</v>
      </c>
      <c r="M210" s="362">
        <f t="shared" si="35"/>
        <v>0</v>
      </c>
      <c r="N210" s="362">
        <f t="shared" si="35"/>
        <v>0</v>
      </c>
      <c r="O210" s="362">
        <f t="shared" si="35"/>
        <v>0</v>
      </c>
      <c r="P210" s="362">
        <f t="shared" si="35"/>
        <v>0</v>
      </c>
      <c r="Q210" s="362">
        <f t="shared" si="35"/>
        <v>0</v>
      </c>
      <c r="R210" s="362">
        <f t="shared" si="35"/>
        <v>0</v>
      </c>
      <c r="S210" s="362">
        <f t="shared" si="35"/>
        <v>0</v>
      </c>
      <c r="T210" s="362">
        <f t="shared" si="35"/>
        <v>0</v>
      </c>
      <c r="U210" s="362">
        <f t="shared" si="35"/>
        <v>0</v>
      </c>
      <c r="V210" s="362">
        <f t="shared" si="35"/>
        <v>-591623.49907435267</v>
      </c>
      <c r="W210" s="362">
        <f t="shared" si="35"/>
        <v>-6044187.0184069695</v>
      </c>
      <c r="X210" s="362">
        <f t="shared" si="35"/>
        <v>0</v>
      </c>
      <c r="Y210" s="362">
        <f t="shared" si="35"/>
        <v>0</v>
      </c>
      <c r="Z210" s="362">
        <f t="shared" si="35"/>
        <v>0</v>
      </c>
      <c r="AA210" s="362">
        <f t="shared" si="35"/>
        <v>0</v>
      </c>
      <c r="AB210" s="362">
        <f t="shared" si="35"/>
        <v>0</v>
      </c>
      <c r="AC210" s="362">
        <f t="shared" si="35"/>
        <v>0</v>
      </c>
      <c r="AD210" s="362">
        <f t="shared" si="35"/>
        <v>0</v>
      </c>
      <c r="AE210" s="363">
        <f t="shared" si="30"/>
        <v>-6635810.5174813224</v>
      </c>
      <c r="AF210" s="349"/>
      <c r="AG210" s="349">
        <f t="shared" si="32"/>
        <v>-6635810.5174813224</v>
      </c>
      <c r="AH210" s="353">
        <v>0</v>
      </c>
      <c r="AI210" s="354" t="str">
        <f t="shared" si="31"/>
        <v>Arterial</v>
      </c>
      <c r="AJ210" s="349"/>
      <c r="AK210" s="349"/>
      <c r="AL210" s="355">
        <f>_xlfn.XLOOKUP(A210,'P1 Date Adjustment'!B:B,'P1 Date Adjustment'!F:F,"not found",0)</f>
        <v>2047</v>
      </c>
      <c r="AM210" s="349">
        <f t="shared" si="33"/>
        <v>-4103015.9578511645</v>
      </c>
      <c r="AN210" s="360"/>
      <c r="AO210" s="360"/>
    </row>
    <row r="211" spans="1:41" ht="30" x14ac:dyDescent="0.25">
      <c r="A211" s="129" t="s">
        <v>457</v>
      </c>
      <c r="B211" s="358" t="s">
        <v>458</v>
      </c>
      <c r="C211" s="358" t="str">
        <f>_xlfn.XLOOKUP($A211,'Total project cost for DCs'!A:A,'Total project cost for DCs'!C:C,"Not found",0)</f>
        <v>4-lane urban- upgrade 2-lane urban to 4-lane with active modes on both sides, (TDM)</v>
      </c>
      <c r="D211" s="355" t="s">
        <v>155</v>
      </c>
      <c r="E211" s="355" t="s">
        <v>345</v>
      </c>
      <c r="F211" s="355" t="s">
        <v>826</v>
      </c>
      <c r="H211" s="355" t="s">
        <v>827</v>
      </c>
      <c r="I211" s="359">
        <f>_xlfn.XLOOKUP($H211,DC_growth_AGS!$A$665:$A$673,DC_growth_AGS!$O$665:$O$673,"Not found",0)</f>
        <v>0.61831421301771872</v>
      </c>
      <c r="J211" s="355">
        <v>2047</v>
      </c>
      <c r="K211" s="362">
        <f t="shared" si="35"/>
        <v>0</v>
      </c>
      <c r="L211" s="362">
        <f t="shared" si="35"/>
        <v>0</v>
      </c>
      <c r="M211" s="362">
        <f t="shared" si="35"/>
        <v>0</v>
      </c>
      <c r="N211" s="362">
        <f t="shared" si="35"/>
        <v>0</v>
      </c>
      <c r="O211" s="362">
        <f t="shared" si="35"/>
        <v>0</v>
      </c>
      <c r="P211" s="362">
        <f t="shared" si="35"/>
        <v>0</v>
      </c>
      <c r="Q211" s="362">
        <f t="shared" si="35"/>
        <v>0</v>
      </c>
      <c r="R211" s="362">
        <f t="shared" si="35"/>
        <v>0</v>
      </c>
      <c r="S211" s="362">
        <f t="shared" si="35"/>
        <v>0</v>
      </c>
      <c r="T211" s="362">
        <f t="shared" si="35"/>
        <v>0</v>
      </c>
      <c r="U211" s="362">
        <f t="shared" si="35"/>
        <v>0</v>
      </c>
      <c r="V211" s="362">
        <f t="shared" si="35"/>
        <v>-147450.77976930019</v>
      </c>
      <c r="W211" s="362">
        <f t="shared" si="35"/>
        <v>-1506397.3799721985</v>
      </c>
      <c r="X211" s="362">
        <f t="shared" si="35"/>
        <v>0</v>
      </c>
      <c r="Y211" s="362">
        <f t="shared" si="35"/>
        <v>0</v>
      </c>
      <c r="Z211" s="362">
        <f t="shared" si="35"/>
        <v>0</v>
      </c>
      <c r="AA211" s="362">
        <f t="shared" si="35"/>
        <v>0</v>
      </c>
      <c r="AB211" s="362">
        <f t="shared" si="35"/>
        <v>0</v>
      </c>
      <c r="AC211" s="362">
        <f t="shared" si="35"/>
        <v>0</v>
      </c>
      <c r="AD211" s="362">
        <f t="shared" si="35"/>
        <v>0</v>
      </c>
      <c r="AE211" s="363">
        <f t="shared" si="30"/>
        <v>-1653848.1597414988</v>
      </c>
      <c r="AF211" s="349"/>
      <c r="AG211" s="349">
        <f t="shared" si="32"/>
        <v>-1653848.1597414988</v>
      </c>
      <c r="AH211" s="353">
        <v>0</v>
      </c>
      <c r="AI211" s="354" t="str">
        <f t="shared" si="31"/>
        <v>Arterial</v>
      </c>
      <c r="AJ211" s="349"/>
      <c r="AK211" s="349"/>
      <c r="AL211" s="355">
        <f>_xlfn.XLOOKUP(A211,'P1 Date Adjustment'!B:B,'P1 Date Adjustment'!F:F,"not found",0)</f>
        <v>2047</v>
      </c>
      <c r="AM211" s="349">
        <f t="shared" si="33"/>
        <v>-1022597.8233413672</v>
      </c>
      <c r="AN211" s="360"/>
      <c r="AO211" s="360"/>
    </row>
    <row r="212" spans="1:41" x14ac:dyDescent="0.25">
      <c r="A212" s="129">
        <v>67</v>
      </c>
      <c r="B212" s="358" t="s">
        <v>460</v>
      </c>
      <c r="C212" s="358">
        <f>_xlfn.XLOOKUP($A212,'Total project cost for DCs'!A:A,'Total project cost for DCs'!C:C,"Not found",0)</f>
        <v>0</v>
      </c>
      <c r="D212" s="355" t="s">
        <v>155</v>
      </c>
      <c r="E212" s="355" t="s">
        <v>345</v>
      </c>
      <c r="F212" s="355" t="s">
        <v>826</v>
      </c>
      <c r="H212" s="355" t="s">
        <v>827</v>
      </c>
      <c r="I212" s="359">
        <f>_xlfn.XLOOKUP($H212,DC_growth_AGS!$A$665:$A$673,DC_growth_AGS!$O$665:$O$673,"Not found",0)</f>
        <v>0.61831421301771872</v>
      </c>
      <c r="J212" s="355">
        <v>2033</v>
      </c>
      <c r="K212" s="362">
        <f t="shared" si="35"/>
        <v>-3634023.3407291546</v>
      </c>
      <c r="L212" s="362">
        <f t="shared" si="35"/>
        <v>-372925.88845161989</v>
      </c>
      <c r="M212" s="362">
        <f t="shared" si="35"/>
        <v>-3809912.5834822357</v>
      </c>
      <c r="N212" s="362">
        <f t="shared" si="35"/>
        <v>0</v>
      </c>
      <c r="O212" s="362">
        <f t="shared" si="35"/>
        <v>0</v>
      </c>
      <c r="P212" s="362">
        <f t="shared" si="35"/>
        <v>0</v>
      </c>
      <c r="Q212" s="362">
        <f t="shared" si="35"/>
        <v>0</v>
      </c>
      <c r="R212" s="362">
        <f t="shared" si="35"/>
        <v>0</v>
      </c>
      <c r="S212" s="362">
        <f t="shared" si="35"/>
        <v>0</v>
      </c>
      <c r="T212" s="362">
        <f t="shared" si="35"/>
        <v>0</v>
      </c>
      <c r="U212" s="362">
        <f t="shared" si="35"/>
        <v>0</v>
      </c>
      <c r="V212" s="362">
        <f t="shared" si="35"/>
        <v>0</v>
      </c>
      <c r="W212" s="362">
        <f t="shared" si="35"/>
        <v>0</v>
      </c>
      <c r="X212" s="362">
        <f t="shared" si="35"/>
        <v>0</v>
      </c>
      <c r="Y212" s="362">
        <f t="shared" si="35"/>
        <v>0</v>
      </c>
      <c r="Z212" s="362">
        <f t="shared" si="35"/>
        <v>0</v>
      </c>
      <c r="AA212" s="362">
        <f t="shared" si="35"/>
        <v>0</v>
      </c>
      <c r="AB212" s="362">
        <f t="shared" si="35"/>
        <v>0</v>
      </c>
      <c r="AC212" s="362">
        <f t="shared" si="35"/>
        <v>0</v>
      </c>
      <c r="AD212" s="362">
        <f t="shared" si="35"/>
        <v>0</v>
      </c>
      <c r="AE212" s="363">
        <f t="shared" si="30"/>
        <v>-7816861.8126630103</v>
      </c>
      <c r="AF212" s="349"/>
      <c r="AG212" s="349">
        <f t="shared" si="32"/>
        <v>-7816861.8126630103</v>
      </c>
      <c r="AH212" s="353">
        <v>0</v>
      </c>
      <c r="AI212" s="354" t="str">
        <f t="shared" si="31"/>
        <v>Arterial</v>
      </c>
      <c r="AJ212" s="349"/>
      <c r="AK212" s="349"/>
      <c r="AL212" s="355">
        <f>_xlfn.XLOOKUP(A212,'P1 Date Adjustment'!B:B,'P1 Date Adjustment'!F:F,"not found",0)</f>
        <v>2033</v>
      </c>
      <c r="AM212" s="349">
        <f t="shared" si="33"/>
        <v>-4833276.7599649876</v>
      </c>
      <c r="AN212" s="360"/>
      <c r="AO212" s="360"/>
    </row>
    <row r="213" spans="1:41" x14ac:dyDescent="0.25">
      <c r="A213" s="129">
        <v>68</v>
      </c>
      <c r="B213" s="358" t="s">
        <v>461</v>
      </c>
      <c r="C213" s="358">
        <f>_xlfn.XLOOKUP($A213,'Total project cost for DCs'!A:A,'Total project cost for DCs'!C:C,"Not found",0)</f>
        <v>0</v>
      </c>
      <c r="D213" s="355" t="s">
        <v>155</v>
      </c>
      <c r="E213" s="355" t="s">
        <v>345</v>
      </c>
      <c r="F213" s="355" t="s">
        <v>826</v>
      </c>
      <c r="H213" s="355" t="s">
        <v>827</v>
      </c>
      <c r="I213" s="359">
        <f>_xlfn.XLOOKUP($H213,DC_growth_AGS!$A$665:$A$673,DC_growth_AGS!$O$665:$O$673,"Not found",0)</f>
        <v>0.61831421301771872</v>
      </c>
      <c r="J213" s="355">
        <v>2037</v>
      </c>
      <c r="K213" s="362">
        <f t="shared" si="35"/>
        <v>-4106900.2940281872</v>
      </c>
      <c r="L213" s="362">
        <f t="shared" si="35"/>
        <v>-153106.85597455487</v>
      </c>
      <c r="M213" s="362">
        <f t="shared" si="35"/>
        <v>-1564181.3970513181</v>
      </c>
      <c r="N213" s="362">
        <f t="shared" si="35"/>
        <v>0</v>
      </c>
      <c r="O213" s="362">
        <f t="shared" si="35"/>
        <v>0</v>
      </c>
      <c r="P213" s="362">
        <f t="shared" si="35"/>
        <v>0</v>
      </c>
      <c r="Q213" s="362">
        <f t="shared" si="35"/>
        <v>0</v>
      </c>
      <c r="R213" s="362">
        <f t="shared" si="35"/>
        <v>0</v>
      </c>
      <c r="S213" s="362">
        <f t="shared" si="35"/>
        <v>0</v>
      </c>
      <c r="T213" s="362">
        <f t="shared" si="35"/>
        <v>0</v>
      </c>
      <c r="U213" s="362">
        <f t="shared" si="35"/>
        <v>0</v>
      </c>
      <c r="V213" s="362">
        <f t="shared" si="35"/>
        <v>0</v>
      </c>
      <c r="W213" s="362">
        <f t="shared" si="35"/>
        <v>0</v>
      </c>
      <c r="X213" s="362">
        <f t="shared" si="35"/>
        <v>0</v>
      </c>
      <c r="Y213" s="362">
        <f t="shared" si="35"/>
        <v>0</v>
      </c>
      <c r="Z213" s="362">
        <f t="shared" si="35"/>
        <v>0</v>
      </c>
      <c r="AA213" s="362">
        <f t="shared" si="35"/>
        <v>0</v>
      </c>
      <c r="AB213" s="362">
        <f t="shared" si="35"/>
        <v>0</v>
      </c>
      <c r="AC213" s="362">
        <f t="shared" si="35"/>
        <v>0</v>
      </c>
      <c r="AD213" s="362">
        <f t="shared" si="35"/>
        <v>0</v>
      </c>
      <c r="AE213" s="363">
        <f t="shared" si="30"/>
        <v>-5824188.5470540598</v>
      </c>
      <c r="AF213" s="349"/>
      <c r="AG213" s="349">
        <f t="shared" si="32"/>
        <v>-5824188.5470540598</v>
      </c>
      <c r="AH213" s="353">
        <v>0</v>
      </c>
      <c r="AI213" s="354" t="str">
        <f t="shared" si="31"/>
        <v>Arterial</v>
      </c>
      <c r="AJ213" s="349"/>
      <c r="AK213" s="349"/>
      <c r="AL213" s="355">
        <f>_xlfn.XLOOKUP(A213,'P1 Date Adjustment'!B:B,'P1 Date Adjustment'!F:F,"not found",0)</f>
        <v>2037</v>
      </c>
      <c r="AM213" s="349">
        <f t="shared" si="33"/>
        <v>-3601178.5579385418</v>
      </c>
      <c r="AN213" s="360"/>
      <c r="AO213" s="360"/>
    </row>
    <row r="214" spans="1:41" ht="30" x14ac:dyDescent="0.25">
      <c r="A214" s="129">
        <v>69</v>
      </c>
      <c r="B214" s="358" t="s">
        <v>462</v>
      </c>
      <c r="C214" s="358" t="str">
        <f>_xlfn.XLOOKUP($A214,'Total project cost for DCs'!A:A,'Total project cost for DCs'!C:C,"Not found",0)</f>
        <v>New cycle bridge 5m wide, 90m long, approach lengths 200m total for both sides. No property required</v>
      </c>
      <c r="D214" s="355" t="s">
        <v>155</v>
      </c>
      <c r="E214" s="355" t="s">
        <v>223</v>
      </c>
      <c r="F214" s="355" t="s">
        <v>826</v>
      </c>
      <c r="H214" s="355" t="s">
        <v>827</v>
      </c>
      <c r="I214" s="359">
        <f>_xlfn.XLOOKUP($H214,DC_growth_AGS!$A$665:$A$673,DC_growth_AGS!$O$665:$O$673,"Not found",0)</f>
        <v>0.61831421301771872</v>
      </c>
      <c r="J214" s="355">
        <v>2035</v>
      </c>
      <c r="K214" s="362">
        <f t="shared" si="35"/>
        <v>0</v>
      </c>
      <c r="L214" s="362">
        <f t="shared" si="35"/>
        <v>0</v>
      </c>
      <c r="M214" s="362">
        <f t="shared" si="35"/>
        <v>0</v>
      </c>
      <c r="N214" s="362">
        <f t="shared" si="35"/>
        <v>0</v>
      </c>
      <c r="O214" s="362">
        <f t="shared" si="35"/>
        <v>0</v>
      </c>
      <c r="P214" s="362">
        <f t="shared" si="35"/>
        <v>0</v>
      </c>
      <c r="Q214" s="362">
        <f t="shared" si="35"/>
        <v>0</v>
      </c>
      <c r="R214" s="362">
        <f t="shared" si="35"/>
        <v>0</v>
      </c>
      <c r="S214" s="362">
        <f t="shared" si="35"/>
        <v>0</v>
      </c>
      <c r="T214" s="362">
        <f t="shared" si="35"/>
        <v>0</v>
      </c>
      <c r="U214" s="362">
        <f t="shared" si="35"/>
        <v>0</v>
      </c>
      <c r="V214" s="362">
        <f t="shared" si="35"/>
        <v>0</v>
      </c>
      <c r="W214" s="362">
        <f t="shared" si="35"/>
        <v>0</v>
      </c>
      <c r="X214" s="362">
        <f t="shared" si="35"/>
        <v>0</v>
      </c>
      <c r="Y214" s="362">
        <f t="shared" si="35"/>
        <v>0</v>
      </c>
      <c r="Z214" s="362">
        <f t="shared" si="35"/>
        <v>0</v>
      </c>
      <c r="AA214" s="362">
        <f t="shared" si="35"/>
        <v>0</v>
      </c>
      <c r="AB214" s="362">
        <f t="shared" si="35"/>
        <v>0</v>
      </c>
      <c r="AC214" s="362">
        <f t="shared" si="35"/>
        <v>0</v>
      </c>
      <c r="AD214" s="362">
        <f t="shared" si="35"/>
        <v>0</v>
      </c>
      <c r="AE214" s="363">
        <f t="shared" si="30"/>
        <v>0</v>
      </c>
      <c r="AF214" s="349"/>
      <c r="AG214" s="349">
        <f t="shared" si="32"/>
        <v>0</v>
      </c>
      <c r="AH214" s="353">
        <v>0</v>
      </c>
      <c r="AI214" s="354" t="str">
        <f t="shared" si="31"/>
        <v>Collector</v>
      </c>
      <c r="AJ214" s="349"/>
      <c r="AK214" s="349"/>
      <c r="AL214" s="355">
        <f>_xlfn.XLOOKUP(A214,'P1 Date Adjustment'!B:B,'P1 Date Adjustment'!F:F,"not found",0)</f>
        <v>2035</v>
      </c>
      <c r="AM214" s="349">
        <f t="shared" si="33"/>
        <v>0</v>
      </c>
      <c r="AN214" s="360"/>
      <c r="AO214" s="360"/>
    </row>
    <row r="215" spans="1:41" ht="30" x14ac:dyDescent="0.25">
      <c r="A215" s="129">
        <v>70</v>
      </c>
      <c r="B215" s="358" t="s">
        <v>464</v>
      </c>
      <c r="C215" s="358" t="str">
        <f>_xlfn.XLOOKUP($A215,'Total project cost for DCs'!A:A,'Total project cost for DCs'!C:C,"Not found",0)</f>
        <v>New cycle bridge 5m wide, 80m long, approach lengths 270m total for both sides. No property required</v>
      </c>
      <c r="D215" s="355" t="s">
        <v>155</v>
      </c>
      <c r="E215" s="355" t="s">
        <v>345</v>
      </c>
      <c r="F215" s="355" t="s">
        <v>826</v>
      </c>
      <c r="H215" s="355" t="s">
        <v>827</v>
      </c>
      <c r="I215" s="359">
        <f>_xlfn.XLOOKUP($H215,DC_growth_AGS!$A$665:$A$673,DC_growth_AGS!$O$665:$O$673,"Not found",0)</f>
        <v>0.61831421301771872</v>
      </c>
      <c r="J215" s="355">
        <v>2031</v>
      </c>
      <c r="K215" s="362">
        <f t="shared" si="35"/>
        <v>0</v>
      </c>
      <c r="L215" s="362">
        <f t="shared" si="35"/>
        <v>0</v>
      </c>
      <c r="M215" s="362">
        <f t="shared" si="35"/>
        <v>0</v>
      </c>
      <c r="N215" s="362">
        <f t="shared" si="35"/>
        <v>0</v>
      </c>
      <c r="O215" s="362">
        <f t="shared" si="35"/>
        <v>0</v>
      </c>
      <c r="P215" s="362">
        <f t="shared" si="35"/>
        <v>0</v>
      </c>
      <c r="Q215" s="362">
        <f t="shared" si="35"/>
        <v>0</v>
      </c>
      <c r="R215" s="362">
        <f t="shared" si="35"/>
        <v>0</v>
      </c>
      <c r="S215" s="362">
        <f t="shared" si="35"/>
        <v>0</v>
      </c>
      <c r="T215" s="362">
        <f t="shared" si="35"/>
        <v>0</v>
      </c>
      <c r="U215" s="362">
        <f t="shared" si="35"/>
        <v>0</v>
      </c>
      <c r="V215" s="362">
        <f t="shared" si="35"/>
        <v>0</v>
      </c>
      <c r="W215" s="362">
        <f t="shared" si="35"/>
        <v>0</v>
      </c>
      <c r="X215" s="362">
        <f t="shared" si="35"/>
        <v>0</v>
      </c>
      <c r="Y215" s="362">
        <f t="shared" si="35"/>
        <v>0</v>
      </c>
      <c r="Z215" s="362">
        <f t="shared" ref="Z215:AD215" si="36">IF($AI215="Arterial",-Z162*$AJ$2,0)</f>
        <v>0</v>
      </c>
      <c r="AA215" s="362">
        <f t="shared" si="36"/>
        <v>0</v>
      </c>
      <c r="AB215" s="362">
        <f t="shared" si="36"/>
        <v>0</v>
      </c>
      <c r="AC215" s="362">
        <f t="shared" si="36"/>
        <v>0</v>
      </c>
      <c r="AD215" s="362">
        <f t="shared" si="36"/>
        <v>0</v>
      </c>
      <c r="AE215" s="363">
        <f t="shared" si="30"/>
        <v>0</v>
      </c>
      <c r="AF215" s="349"/>
      <c r="AG215" s="349">
        <f t="shared" si="32"/>
        <v>0</v>
      </c>
      <c r="AH215" s="353">
        <v>0</v>
      </c>
      <c r="AI215" s="354" t="str">
        <f t="shared" si="31"/>
        <v>Arterial</v>
      </c>
      <c r="AJ215" s="349"/>
      <c r="AK215" s="349"/>
      <c r="AL215" s="355">
        <f>_xlfn.XLOOKUP(A215,'P1 Date Adjustment'!B:B,'P1 Date Adjustment'!F:F,"not found",0)</f>
        <v>2031</v>
      </c>
      <c r="AM215" s="349">
        <f t="shared" si="33"/>
        <v>0</v>
      </c>
      <c r="AN215" s="360"/>
      <c r="AO215" s="360"/>
    </row>
    <row r="216" spans="1:41" ht="30" x14ac:dyDescent="0.25">
      <c r="A216" s="129" t="s">
        <v>154</v>
      </c>
      <c r="B216" s="358" t="s">
        <v>141</v>
      </c>
      <c r="C216" s="358" t="str">
        <f>_xlfn.XLOOKUP($A216,'Total project cost for DCs'!A:A,'Total project cost for DCs'!C:C,"Not found",0)</f>
        <v>4-lane urban- existing road layout with active modes on both sides + intersection improvements (TDM)</v>
      </c>
      <c r="D216" s="355" t="s">
        <v>155</v>
      </c>
      <c r="E216" s="355" t="s">
        <v>157</v>
      </c>
      <c r="H216" s="355" t="s">
        <v>828</v>
      </c>
      <c r="I216" s="359">
        <f>_xlfn.XLOOKUP($H216,DC_growth_AGS!$A$665:$A$673,DC_growth_AGS!$O$665:$O$673,"Not found",0)</f>
        <v>0.83953286703488883</v>
      </c>
      <c r="J216" s="355">
        <v>2031</v>
      </c>
      <c r="K216" s="362">
        <f>_xlfn.XLOOKUP($A216,'Total project cost for DCs'!$A$4:$A$111,'Total project cost for DCs'!U$4:U$111,0,0)*_xlfn.XLOOKUP($A216,Drury_beneficiary_allocation!$A$5:$A$104,Drury_beneficiary_allocation!$D$5:$D$104,0,0)</f>
        <v>0</v>
      </c>
      <c r="L216" s="362">
        <f>_xlfn.XLOOKUP($A216,'Total project cost for DCs'!$A$4:$A$111,'Total project cost for DCs'!V$4:V$111,0,0)*_xlfn.XLOOKUP($A216,Drury_beneficiary_allocation!$A$5:$A$104,Drury_beneficiary_allocation!$D$5:$D$104,0,0)</f>
        <v>0</v>
      </c>
      <c r="M216" s="362">
        <f>_xlfn.XLOOKUP($A216,'Total project cost for DCs'!$A$4:$A$111,'Total project cost for DCs'!W$4:W$111,0,0)*_xlfn.XLOOKUP($A216,Drury_beneficiary_allocation!$A$5:$A$104,Drury_beneficiary_allocation!$D$5:$D$104,0,0)</f>
        <v>0</v>
      </c>
      <c r="N216" s="362">
        <f>_xlfn.XLOOKUP($A216,'Total project cost for DCs'!$A$4:$A$111,'Total project cost for DCs'!X$4:X$111,0,0)*_xlfn.XLOOKUP($A216,Drury_beneficiary_allocation!$A$5:$A$104,Drury_beneficiary_allocation!$D$5:$D$104,0,0)</f>
        <v>0</v>
      </c>
      <c r="O216" s="362">
        <f>_xlfn.XLOOKUP($A216,'Total project cost for DCs'!$A$4:$A$111,'Total project cost for DCs'!Y$4:Y$111,0,0)*_xlfn.XLOOKUP($A216,Drury_beneficiary_allocation!$A$5:$A$104,Drury_beneficiary_allocation!$D$5:$D$104,0,0)</f>
        <v>0</v>
      </c>
      <c r="P216" s="362">
        <f>_xlfn.XLOOKUP($A216,'Total project cost for DCs'!$A$4:$A$111,'Total project cost for DCs'!Z$4:Z$111,0,0)*_xlfn.XLOOKUP($A216,Drury_beneficiary_allocation!$A$5:$A$104,Drury_beneficiary_allocation!$D$5:$D$104,0,0)</f>
        <v>0</v>
      </c>
      <c r="Q216" s="362">
        <f>_xlfn.XLOOKUP($A216,'Total project cost for DCs'!$A$4:$A$111,'Total project cost for DCs'!AA$4:AA$111,0,0)*_xlfn.XLOOKUP($A216,Drury_beneficiary_allocation!$A$5:$A$104,Drury_beneficiary_allocation!$D$5:$D$104,0,0)</f>
        <v>0</v>
      </c>
      <c r="R216" s="362">
        <f>_xlfn.XLOOKUP($A216,'Total project cost for DCs'!$A$4:$A$111,'Total project cost for DCs'!AB$4:AB$111,0,0)*_xlfn.XLOOKUP($A216,Drury_beneficiary_allocation!$A$5:$A$104,Drury_beneficiary_allocation!$D$5:$D$104,0,0)</f>
        <v>0</v>
      </c>
      <c r="S216" s="362">
        <f>_xlfn.XLOOKUP($A216,'Total project cost for DCs'!$A$4:$A$111,'Total project cost for DCs'!AC$4:AC$111,0,0)*_xlfn.XLOOKUP($A216,Drury_beneficiary_allocation!$A$5:$A$104,Drury_beneficiary_allocation!$D$5:$D$104,0,0)</f>
        <v>0</v>
      </c>
      <c r="T216" s="362">
        <f>_xlfn.XLOOKUP($A216,'Total project cost for DCs'!$A$4:$A$111,'Total project cost for DCs'!AD$4:AD$111,0,0)*_xlfn.XLOOKUP($A216,Drury_beneficiary_allocation!$A$5:$A$104,Drury_beneficiary_allocation!$D$5:$D$104,0,0)</f>
        <v>0</v>
      </c>
      <c r="U216" s="362">
        <f>_xlfn.XLOOKUP($A216,'Total project cost for DCs'!$A$4:$A$111,'Total project cost for DCs'!AE$4:AE$111,0,0)*_xlfn.XLOOKUP($A216,Drury_beneficiary_allocation!$A$5:$A$104,Drury_beneficiary_allocation!$D$5:$D$104,0,0)</f>
        <v>0</v>
      </c>
      <c r="V216" s="362">
        <f>_xlfn.XLOOKUP($A216,'Total project cost for DCs'!$A$4:$A$111,'Total project cost for DCs'!AF$4:AF$111,0,0)*_xlfn.XLOOKUP($A216,Drury_beneficiary_allocation!$A$5:$A$104,Drury_beneficiary_allocation!$D$5:$D$104,0,0)</f>
        <v>0</v>
      </c>
      <c r="W216" s="362">
        <f>_xlfn.XLOOKUP($A216,'Total project cost for DCs'!$A$4:$A$111,'Total project cost for DCs'!AG$4:AG$111,0,0)*_xlfn.XLOOKUP($A216,Drury_beneficiary_allocation!$A$5:$A$104,Drury_beneficiary_allocation!$D$5:$D$104,0,0)</f>
        <v>0</v>
      </c>
      <c r="X216" s="362">
        <f>_xlfn.XLOOKUP($A216,'Total project cost for DCs'!$A$4:$A$111,'Total project cost for DCs'!AH$4:AH$111,0,0)*_xlfn.XLOOKUP($A216,Drury_beneficiary_allocation!$A$5:$A$104,Drury_beneficiary_allocation!$D$5:$D$104,0,0)</f>
        <v>0</v>
      </c>
      <c r="Y216" s="362">
        <f>_xlfn.XLOOKUP($A216,'Total project cost for DCs'!$A$4:$A$111,'Total project cost for DCs'!AI$4:AI$111,0,0)*_xlfn.XLOOKUP($A216,Drury_beneficiary_allocation!$A$5:$A$104,Drury_beneficiary_allocation!$D$5:$D$104,0,0)</f>
        <v>0</v>
      </c>
      <c r="Z216" s="362">
        <f>_xlfn.XLOOKUP($A216,'Total project cost for DCs'!$A$4:$A$111,'Total project cost for DCs'!AJ$4:AJ$111,0,0)*_xlfn.XLOOKUP($A216,Drury_beneficiary_allocation!$A$5:$A$104,Drury_beneficiary_allocation!$D$5:$D$104,0,0)</f>
        <v>0</v>
      </c>
      <c r="AA216" s="362">
        <f>_xlfn.XLOOKUP($A216,'Total project cost for DCs'!$A$4:$A$111,'Total project cost for DCs'!AK$4:AK$111,0,0)*_xlfn.XLOOKUP($A216,Drury_beneficiary_allocation!$A$5:$A$104,Drury_beneficiary_allocation!$D$5:$D$104,0,0)</f>
        <v>0</v>
      </c>
      <c r="AB216" s="362">
        <f>_xlfn.XLOOKUP($A216,'Total project cost for DCs'!$A$4:$A$111,'Total project cost for DCs'!AL$4:AL$111,0,0)*_xlfn.XLOOKUP($A216,Drury_beneficiary_allocation!$A$5:$A$104,Drury_beneficiary_allocation!$D$5:$D$104,0,0)</f>
        <v>0</v>
      </c>
      <c r="AC216" s="362">
        <f>_xlfn.XLOOKUP($A216,'Total project cost for DCs'!$A$4:$A$111,'Total project cost for DCs'!AM$4:AM$111,0,0)*_xlfn.XLOOKUP($A216,Drury_beneficiary_allocation!$A$5:$A$104,Drury_beneficiary_allocation!$D$5:$D$104,0,0)</f>
        <v>0</v>
      </c>
      <c r="AD216" s="362">
        <f>_xlfn.XLOOKUP($A216,'Total project cost for DCs'!$A$4:$A$111,'Total project cost for DCs'!AN$4:AN$111,0,0)*_xlfn.XLOOKUP($A216,Drury_beneficiary_allocation!$A$5:$A$104,Drury_beneficiary_allocation!$D$5:$D$104,0,0)</f>
        <v>0</v>
      </c>
      <c r="AE216" s="363">
        <f t="shared" si="30"/>
        <v>0</v>
      </c>
      <c r="AF216" s="349"/>
      <c r="AG216" s="349">
        <f t="shared" si="32"/>
        <v>0</v>
      </c>
      <c r="AH216" s="353">
        <v>0</v>
      </c>
      <c r="AI216" s="354" t="str">
        <f t="shared" si="31"/>
        <v>Arterial</v>
      </c>
      <c r="AJ216" s="349"/>
      <c r="AK216" s="349"/>
      <c r="AL216" s="355">
        <f>_xlfn.XLOOKUP(A216,'P1 Date Adjustment'!B:B,'P1 Date Adjustment'!F:F,"not found",0)</f>
        <v>2031</v>
      </c>
      <c r="AM216" s="349">
        <f t="shared" si="33"/>
        <v>0</v>
      </c>
      <c r="AN216" s="360"/>
      <c r="AO216" s="360"/>
    </row>
    <row r="217" spans="1:41" ht="30" x14ac:dyDescent="0.25">
      <c r="A217" s="129" t="s">
        <v>163</v>
      </c>
      <c r="B217" s="358" t="s">
        <v>164</v>
      </c>
      <c r="C217" s="358" t="str">
        <f>_xlfn.XLOOKUP($A217,'Total project cost for DCs'!A:A,'Total project cost for DCs'!C:C,"Not found",0)</f>
        <v>2-lane urban- existing road layout with active modes on both sides + intersection improvements (TDM)</v>
      </c>
      <c r="D217" s="355" t="s">
        <v>155</v>
      </c>
      <c r="E217" s="355" t="s">
        <v>145</v>
      </c>
      <c r="H217" s="355" t="s">
        <v>828</v>
      </c>
      <c r="I217" s="359">
        <f>_xlfn.XLOOKUP($H217,DC_growth_AGS!$A$665:$A$673,DC_growth_AGS!$O$665:$O$673,"Not found",0)</f>
        <v>0.83953286703488883</v>
      </c>
      <c r="J217" s="355">
        <v>2030</v>
      </c>
      <c r="K217" s="362">
        <f>_xlfn.XLOOKUP($A217,'Total project cost for DCs'!$A$4:$A$111,'Total project cost for DCs'!U$4:U$111,0,0)*_xlfn.XLOOKUP($A217,Drury_beneficiary_allocation!$A$5:$A$104,Drury_beneficiary_allocation!$D$5:$D$104,0,0)</f>
        <v>0</v>
      </c>
      <c r="L217" s="362">
        <f>_xlfn.XLOOKUP($A217,'Total project cost for DCs'!$A$4:$A$111,'Total project cost for DCs'!V$4:V$111,0,0)*_xlfn.XLOOKUP($A217,Drury_beneficiary_allocation!$A$5:$A$104,Drury_beneficiary_allocation!$D$5:$D$104,0,0)</f>
        <v>0</v>
      </c>
      <c r="M217" s="362">
        <f>_xlfn.XLOOKUP($A217,'Total project cost for DCs'!$A$4:$A$111,'Total project cost for DCs'!W$4:W$111,0,0)*_xlfn.XLOOKUP($A217,Drury_beneficiary_allocation!$A$5:$A$104,Drury_beneficiary_allocation!$D$5:$D$104,0,0)</f>
        <v>0</v>
      </c>
      <c r="N217" s="362">
        <f>_xlfn.XLOOKUP($A217,'Total project cost for DCs'!$A$4:$A$111,'Total project cost for DCs'!X$4:X$111,0,0)*_xlfn.XLOOKUP($A217,Drury_beneficiary_allocation!$A$5:$A$104,Drury_beneficiary_allocation!$D$5:$D$104,0,0)</f>
        <v>0</v>
      </c>
      <c r="O217" s="362">
        <f>_xlfn.XLOOKUP($A217,'Total project cost for DCs'!$A$4:$A$111,'Total project cost for DCs'!Y$4:Y$111,0,0)*_xlfn.XLOOKUP($A217,Drury_beneficiary_allocation!$A$5:$A$104,Drury_beneficiary_allocation!$D$5:$D$104,0,0)</f>
        <v>0</v>
      </c>
      <c r="P217" s="362">
        <f>_xlfn.XLOOKUP($A217,'Total project cost for DCs'!$A$4:$A$111,'Total project cost for DCs'!Z$4:Z$111,0,0)*_xlfn.XLOOKUP($A217,Drury_beneficiary_allocation!$A$5:$A$104,Drury_beneficiary_allocation!$D$5:$D$104,0,0)</f>
        <v>0</v>
      </c>
      <c r="Q217" s="362">
        <f>_xlfn.XLOOKUP($A217,'Total project cost for DCs'!$A$4:$A$111,'Total project cost for DCs'!AA$4:AA$111,0,0)*_xlfn.XLOOKUP($A217,Drury_beneficiary_allocation!$A$5:$A$104,Drury_beneficiary_allocation!$D$5:$D$104,0,0)</f>
        <v>0</v>
      </c>
      <c r="R217" s="362">
        <f>_xlfn.XLOOKUP($A217,'Total project cost for DCs'!$A$4:$A$111,'Total project cost for DCs'!AB$4:AB$111,0,0)*_xlfn.XLOOKUP($A217,Drury_beneficiary_allocation!$A$5:$A$104,Drury_beneficiary_allocation!$D$5:$D$104,0,0)</f>
        <v>0</v>
      </c>
      <c r="S217" s="362">
        <f>_xlfn.XLOOKUP($A217,'Total project cost for DCs'!$A$4:$A$111,'Total project cost for DCs'!AC$4:AC$111,0,0)*_xlfn.XLOOKUP($A217,Drury_beneficiary_allocation!$A$5:$A$104,Drury_beneficiary_allocation!$D$5:$D$104,0,0)</f>
        <v>0</v>
      </c>
      <c r="T217" s="362">
        <f>_xlfn.XLOOKUP($A217,'Total project cost for DCs'!$A$4:$A$111,'Total project cost for DCs'!AD$4:AD$111,0,0)*_xlfn.XLOOKUP($A217,Drury_beneficiary_allocation!$A$5:$A$104,Drury_beneficiary_allocation!$D$5:$D$104,0,0)</f>
        <v>0</v>
      </c>
      <c r="U217" s="362">
        <f>_xlfn.XLOOKUP($A217,'Total project cost for DCs'!$A$4:$A$111,'Total project cost for DCs'!AE$4:AE$111,0,0)*_xlfn.XLOOKUP($A217,Drury_beneficiary_allocation!$A$5:$A$104,Drury_beneficiary_allocation!$D$5:$D$104,0,0)</f>
        <v>0</v>
      </c>
      <c r="V217" s="362">
        <f>_xlfn.XLOOKUP($A217,'Total project cost for DCs'!$A$4:$A$111,'Total project cost for DCs'!AF$4:AF$111,0,0)*_xlfn.XLOOKUP($A217,Drury_beneficiary_allocation!$A$5:$A$104,Drury_beneficiary_allocation!$D$5:$D$104,0,0)</f>
        <v>0</v>
      </c>
      <c r="W217" s="362">
        <f>_xlfn.XLOOKUP($A217,'Total project cost for DCs'!$A$4:$A$111,'Total project cost for DCs'!AG$4:AG$111,0,0)*_xlfn.XLOOKUP($A217,Drury_beneficiary_allocation!$A$5:$A$104,Drury_beneficiary_allocation!$D$5:$D$104,0,0)</f>
        <v>0</v>
      </c>
      <c r="X217" s="362">
        <f>_xlfn.XLOOKUP($A217,'Total project cost for DCs'!$A$4:$A$111,'Total project cost for DCs'!AH$4:AH$111,0,0)*_xlfn.XLOOKUP($A217,Drury_beneficiary_allocation!$A$5:$A$104,Drury_beneficiary_allocation!$D$5:$D$104,0,0)</f>
        <v>0</v>
      </c>
      <c r="Y217" s="362">
        <f>_xlfn.XLOOKUP($A217,'Total project cost for DCs'!$A$4:$A$111,'Total project cost for DCs'!AI$4:AI$111,0,0)*_xlfn.XLOOKUP($A217,Drury_beneficiary_allocation!$A$5:$A$104,Drury_beneficiary_allocation!$D$5:$D$104,0,0)</f>
        <v>0</v>
      </c>
      <c r="Z217" s="362">
        <f>_xlfn.XLOOKUP($A217,'Total project cost for DCs'!$A$4:$A$111,'Total project cost for DCs'!AJ$4:AJ$111,0,0)*_xlfn.XLOOKUP($A217,Drury_beneficiary_allocation!$A$5:$A$104,Drury_beneficiary_allocation!$D$5:$D$104,0,0)</f>
        <v>0</v>
      </c>
      <c r="AA217" s="362">
        <f>_xlfn.XLOOKUP($A217,'Total project cost for DCs'!$A$4:$A$111,'Total project cost for DCs'!AK$4:AK$111,0,0)*_xlfn.XLOOKUP($A217,Drury_beneficiary_allocation!$A$5:$A$104,Drury_beneficiary_allocation!$D$5:$D$104,0,0)</f>
        <v>0</v>
      </c>
      <c r="AB217" s="362">
        <f>_xlfn.XLOOKUP($A217,'Total project cost for DCs'!$A$4:$A$111,'Total project cost for DCs'!AL$4:AL$111,0,0)*_xlfn.XLOOKUP($A217,Drury_beneficiary_allocation!$A$5:$A$104,Drury_beneficiary_allocation!$D$5:$D$104,0,0)</f>
        <v>0</v>
      </c>
      <c r="AC217" s="362">
        <f>_xlfn.XLOOKUP($A217,'Total project cost for DCs'!$A$4:$A$111,'Total project cost for DCs'!AM$4:AM$111,0,0)*_xlfn.XLOOKUP($A217,Drury_beneficiary_allocation!$A$5:$A$104,Drury_beneficiary_allocation!$D$5:$D$104,0,0)</f>
        <v>0</v>
      </c>
      <c r="AD217" s="362">
        <f>_xlfn.XLOOKUP($A217,'Total project cost for DCs'!$A$4:$A$111,'Total project cost for DCs'!AN$4:AN$111,0,0)*_xlfn.XLOOKUP($A217,Drury_beneficiary_allocation!$A$5:$A$104,Drury_beneficiary_allocation!$D$5:$D$104,0,0)</f>
        <v>0</v>
      </c>
      <c r="AE217" s="363">
        <f t="shared" si="30"/>
        <v>0</v>
      </c>
      <c r="AF217" s="349"/>
      <c r="AG217" s="349">
        <f t="shared" si="32"/>
        <v>0</v>
      </c>
      <c r="AH217" s="353">
        <v>0</v>
      </c>
      <c r="AI217" s="354" t="str">
        <f t="shared" si="31"/>
        <v>Arterial</v>
      </c>
      <c r="AJ217" s="349"/>
      <c r="AK217" s="349"/>
      <c r="AL217" s="355">
        <f>_xlfn.XLOOKUP(A217,'P1 Date Adjustment'!B:B,'P1 Date Adjustment'!F:F,"not found",0)</f>
        <v>2030</v>
      </c>
      <c r="AM217" s="349">
        <f t="shared" si="33"/>
        <v>0</v>
      </c>
      <c r="AN217" s="360"/>
      <c r="AO217" s="360"/>
    </row>
    <row r="218" spans="1:41" ht="30" x14ac:dyDescent="0.25">
      <c r="A218" s="129" t="s">
        <v>188</v>
      </c>
      <c r="B218" s="358" t="s">
        <v>185</v>
      </c>
      <c r="C218" s="358" t="str">
        <f>_xlfn.XLOOKUP($A218,'Total project cost for DCs'!A:A,'Total project cost for DCs'!C:C,"Not found",0)</f>
        <v>Expand to 24m cross section</v>
      </c>
      <c r="D218" s="355" t="s">
        <v>155</v>
      </c>
      <c r="E218" s="355" t="s">
        <v>190</v>
      </c>
      <c r="H218" s="355" t="s">
        <v>828</v>
      </c>
      <c r="I218" s="359">
        <f>_xlfn.XLOOKUP($H218,DC_growth_AGS!$A$665:$A$673,DC_growth_AGS!$O$665:$O$673,"Not found",0)</f>
        <v>0.83953286703488883</v>
      </c>
      <c r="J218" s="355">
        <v>2029</v>
      </c>
      <c r="K218" s="362">
        <f>_xlfn.XLOOKUP($A218,'Total project cost for DCs'!$A$4:$A$111,'Total project cost for DCs'!U$4:U$111,0,0)*_xlfn.XLOOKUP($A218,Drury_beneficiary_allocation!$A$5:$A$104,Drury_beneficiary_allocation!$D$5:$D$104,0,0)</f>
        <v>0</v>
      </c>
      <c r="L218" s="362">
        <f>_xlfn.XLOOKUP($A218,'Total project cost for DCs'!$A$4:$A$111,'Total project cost for DCs'!V$4:V$111,0,0)*_xlfn.XLOOKUP($A218,Drury_beneficiary_allocation!$A$5:$A$104,Drury_beneficiary_allocation!$D$5:$D$104,0,0)</f>
        <v>0</v>
      </c>
      <c r="M218" s="362">
        <f>_xlfn.XLOOKUP($A218,'Total project cost for DCs'!$A$4:$A$111,'Total project cost for DCs'!W$4:W$111,0,0)*_xlfn.XLOOKUP($A218,Drury_beneficiary_allocation!$A$5:$A$104,Drury_beneficiary_allocation!$D$5:$D$104,0,0)</f>
        <v>0</v>
      </c>
      <c r="N218" s="362">
        <f>_xlfn.XLOOKUP($A218,'Total project cost for DCs'!$A$4:$A$111,'Total project cost for DCs'!X$4:X$111,0,0)*_xlfn.XLOOKUP($A218,Drury_beneficiary_allocation!$A$5:$A$104,Drury_beneficiary_allocation!$D$5:$D$104,0,0)</f>
        <v>0</v>
      </c>
      <c r="O218" s="362">
        <f>_xlfn.XLOOKUP($A218,'Total project cost for DCs'!$A$4:$A$111,'Total project cost for DCs'!Y$4:Y$111,0,0)*_xlfn.XLOOKUP($A218,Drury_beneficiary_allocation!$A$5:$A$104,Drury_beneficiary_allocation!$D$5:$D$104,0,0)</f>
        <v>0</v>
      </c>
      <c r="P218" s="362">
        <f>_xlfn.XLOOKUP($A218,'Total project cost for DCs'!$A$4:$A$111,'Total project cost for DCs'!Z$4:Z$111,0,0)*_xlfn.XLOOKUP($A218,Drury_beneficiary_allocation!$A$5:$A$104,Drury_beneficiary_allocation!$D$5:$D$104,0,0)</f>
        <v>0</v>
      </c>
      <c r="Q218" s="362">
        <f>_xlfn.XLOOKUP($A218,'Total project cost for DCs'!$A$4:$A$111,'Total project cost for DCs'!AA$4:AA$111,0,0)*_xlfn.XLOOKUP($A218,Drury_beneficiary_allocation!$A$5:$A$104,Drury_beneficiary_allocation!$D$5:$D$104,0,0)</f>
        <v>0</v>
      </c>
      <c r="R218" s="362">
        <f>_xlfn.XLOOKUP($A218,'Total project cost for DCs'!$A$4:$A$111,'Total project cost for DCs'!AB$4:AB$111,0,0)*_xlfn.XLOOKUP($A218,Drury_beneficiary_allocation!$A$5:$A$104,Drury_beneficiary_allocation!$D$5:$D$104,0,0)</f>
        <v>0</v>
      </c>
      <c r="S218" s="362">
        <f>_xlfn.XLOOKUP($A218,'Total project cost for DCs'!$A$4:$A$111,'Total project cost for DCs'!AC$4:AC$111,0,0)*_xlfn.XLOOKUP($A218,Drury_beneficiary_allocation!$A$5:$A$104,Drury_beneficiary_allocation!$D$5:$D$104,0,0)</f>
        <v>0</v>
      </c>
      <c r="T218" s="362">
        <f>_xlfn.XLOOKUP($A218,'Total project cost for DCs'!$A$4:$A$111,'Total project cost for DCs'!AD$4:AD$111,0,0)*_xlfn.XLOOKUP($A218,Drury_beneficiary_allocation!$A$5:$A$104,Drury_beneficiary_allocation!$D$5:$D$104,0,0)</f>
        <v>0</v>
      </c>
      <c r="U218" s="362">
        <f>_xlfn.XLOOKUP($A218,'Total project cost for DCs'!$A$4:$A$111,'Total project cost for DCs'!AE$4:AE$111,0,0)*_xlfn.XLOOKUP($A218,Drury_beneficiary_allocation!$A$5:$A$104,Drury_beneficiary_allocation!$D$5:$D$104,0,0)</f>
        <v>0</v>
      </c>
      <c r="V218" s="362">
        <f>_xlfn.XLOOKUP($A218,'Total project cost for DCs'!$A$4:$A$111,'Total project cost for DCs'!AF$4:AF$111,0,0)*_xlfn.XLOOKUP($A218,Drury_beneficiary_allocation!$A$5:$A$104,Drury_beneficiary_allocation!$D$5:$D$104,0,0)</f>
        <v>0</v>
      </c>
      <c r="W218" s="362">
        <f>_xlfn.XLOOKUP($A218,'Total project cost for DCs'!$A$4:$A$111,'Total project cost for DCs'!AG$4:AG$111,0,0)*_xlfn.XLOOKUP($A218,Drury_beneficiary_allocation!$A$5:$A$104,Drury_beneficiary_allocation!$D$5:$D$104,0,0)</f>
        <v>0</v>
      </c>
      <c r="X218" s="362">
        <f>_xlfn.XLOOKUP($A218,'Total project cost for DCs'!$A$4:$A$111,'Total project cost for DCs'!AH$4:AH$111,0,0)*_xlfn.XLOOKUP($A218,Drury_beneficiary_allocation!$A$5:$A$104,Drury_beneficiary_allocation!$D$5:$D$104,0,0)</f>
        <v>0</v>
      </c>
      <c r="Y218" s="362">
        <f>_xlfn.XLOOKUP($A218,'Total project cost for DCs'!$A$4:$A$111,'Total project cost for DCs'!AI$4:AI$111,0,0)*_xlfn.XLOOKUP($A218,Drury_beneficiary_allocation!$A$5:$A$104,Drury_beneficiary_allocation!$D$5:$D$104,0,0)</f>
        <v>0</v>
      </c>
      <c r="Z218" s="362">
        <f>_xlfn.XLOOKUP($A218,'Total project cost for DCs'!$A$4:$A$111,'Total project cost for DCs'!AJ$4:AJ$111,0,0)*_xlfn.XLOOKUP($A218,Drury_beneficiary_allocation!$A$5:$A$104,Drury_beneficiary_allocation!$D$5:$D$104,0,0)</f>
        <v>0</v>
      </c>
      <c r="AA218" s="362">
        <f>_xlfn.XLOOKUP($A218,'Total project cost for DCs'!$A$4:$A$111,'Total project cost for DCs'!AK$4:AK$111,0,0)*_xlfn.XLOOKUP($A218,Drury_beneficiary_allocation!$A$5:$A$104,Drury_beneficiary_allocation!$D$5:$D$104,0,0)</f>
        <v>0</v>
      </c>
      <c r="AB218" s="362">
        <f>_xlfn.XLOOKUP($A218,'Total project cost for DCs'!$A$4:$A$111,'Total project cost for DCs'!AL$4:AL$111,0,0)*_xlfn.XLOOKUP($A218,Drury_beneficiary_allocation!$A$5:$A$104,Drury_beneficiary_allocation!$D$5:$D$104,0,0)</f>
        <v>0</v>
      </c>
      <c r="AC218" s="362">
        <f>_xlfn.XLOOKUP($A218,'Total project cost for DCs'!$A$4:$A$111,'Total project cost for DCs'!AM$4:AM$111,0,0)*_xlfn.XLOOKUP($A218,Drury_beneficiary_allocation!$A$5:$A$104,Drury_beneficiary_allocation!$D$5:$D$104,0,0)</f>
        <v>0</v>
      </c>
      <c r="AD218" s="362">
        <f>_xlfn.XLOOKUP($A218,'Total project cost for DCs'!$A$4:$A$111,'Total project cost for DCs'!AN$4:AN$111,0,0)*_xlfn.XLOOKUP($A218,Drury_beneficiary_allocation!$A$5:$A$104,Drury_beneficiary_allocation!$D$5:$D$104,0,0)</f>
        <v>0</v>
      </c>
      <c r="AE218" s="363">
        <f t="shared" si="30"/>
        <v>0</v>
      </c>
      <c r="AF218" s="349"/>
      <c r="AG218" s="349">
        <f t="shared" si="32"/>
        <v>0</v>
      </c>
      <c r="AH218" s="353">
        <v>0</v>
      </c>
      <c r="AI218" s="354" t="str">
        <f t="shared" si="31"/>
        <v>Arterial</v>
      </c>
      <c r="AJ218" s="349"/>
      <c r="AK218" s="349"/>
      <c r="AL218" s="355">
        <f>_xlfn.XLOOKUP(A218,'P1 Date Adjustment'!B:B,'P1 Date Adjustment'!F:F,"not found",0)</f>
        <v>2029</v>
      </c>
      <c r="AM218" s="349">
        <f t="shared" si="33"/>
        <v>0</v>
      </c>
      <c r="AN218" s="360"/>
      <c r="AO218" s="360"/>
    </row>
    <row r="219" spans="1:41" ht="30" x14ac:dyDescent="0.25">
      <c r="A219" s="129">
        <v>7</v>
      </c>
      <c r="B219" s="358" t="s">
        <v>197</v>
      </c>
      <c r="C219" s="358" t="str">
        <f>_xlfn.XLOOKUP($A219,'Total project cost for DCs'!A:A,'Total project cost for DCs'!C:C,"Not found",0)</f>
        <v>2-lane urban - upgrade existing road layout with active modes on both sides</v>
      </c>
      <c r="D219" s="355" t="s">
        <v>155</v>
      </c>
      <c r="E219" s="355" t="s">
        <v>199</v>
      </c>
      <c r="H219" s="355" t="s">
        <v>828</v>
      </c>
      <c r="I219" s="359">
        <f>_xlfn.XLOOKUP($H219,DC_growth_AGS!$A$665:$A$673,DC_growth_AGS!$O$665:$O$673,"Not found",0)</f>
        <v>0.83953286703488883</v>
      </c>
      <c r="J219" s="355">
        <v>2033</v>
      </c>
      <c r="K219" s="362">
        <f>_xlfn.XLOOKUP($A219,'Total project cost for DCs'!$A$4:$A$111,'Total project cost for DCs'!U$4:U$111,0,0)*_xlfn.XLOOKUP($A219,Drury_beneficiary_allocation!$A$5:$A$104,Drury_beneficiary_allocation!$D$5:$D$104,0,0)</f>
        <v>0</v>
      </c>
      <c r="L219" s="362">
        <f>_xlfn.XLOOKUP($A219,'Total project cost for DCs'!$A$4:$A$111,'Total project cost for DCs'!V$4:V$111,0,0)*_xlfn.XLOOKUP($A219,Drury_beneficiary_allocation!$A$5:$A$104,Drury_beneficiary_allocation!$D$5:$D$104,0,0)</f>
        <v>0</v>
      </c>
      <c r="M219" s="362">
        <f>_xlfn.XLOOKUP($A219,'Total project cost for DCs'!$A$4:$A$111,'Total project cost for DCs'!W$4:W$111,0,0)*_xlfn.XLOOKUP($A219,Drury_beneficiary_allocation!$A$5:$A$104,Drury_beneficiary_allocation!$D$5:$D$104,0,0)</f>
        <v>0</v>
      </c>
      <c r="N219" s="362">
        <f>_xlfn.XLOOKUP($A219,'Total project cost for DCs'!$A$4:$A$111,'Total project cost for DCs'!X$4:X$111,0,0)*_xlfn.XLOOKUP($A219,Drury_beneficiary_allocation!$A$5:$A$104,Drury_beneficiary_allocation!$D$5:$D$104,0,0)</f>
        <v>0</v>
      </c>
      <c r="O219" s="362">
        <f>_xlfn.XLOOKUP($A219,'Total project cost for DCs'!$A$4:$A$111,'Total project cost for DCs'!Y$4:Y$111,0,0)*_xlfn.XLOOKUP($A219,Drury_beneficiary_allocation!$A$5:$A$104,Drury_beneficiary_allocation!$D$5:$D$104,0,0)</f>
        <v>0</v>
      </c>
      <c r="P219" s="362">
        <f>_xlfn.XLOOKUP($A219,'Total project cost for DCs'!$A$4:$A$111,'Total project cost for DCs'!Z$4:Z$111,0,0)*_xlfn.XLOOKUP($A219,Drury_beneficiary_allocation!$A$5:$A$104,Drury_beneficiary_allocation!$D$5:$D$104,0,0)</f>
        <v>0</v>
      </c>
      <c r="Q219" s="362">
        <f>_xlfn.XLOOKUP($A219,'Total project cost for DCs'!$A$4:$A$111,'Total project cost for DCs'!AA$4:AA$111,0,0)*_xlfn.XLOOKUP($A219,Drury_beneficiary_allocation!$A$5:$A$104,Drury_beneficiary_allocation!$D$5:$D$104,0,0)</f>
        <v>0</v>
      </c>
      <c r="R219" s="362">
        <f>_xlfn.XLOOKUP($A219,'Total project cost for DCs'!$A$4:$A$111,'Total project cost for DCs'!AB$4:AB$111,0,0)*_xlfn.XLOOKUP($A219,Drury_beneficiary_allocation!$A$5:$A$104,Drury_beneficiary_allocation!$D$5:$D$104,0,0)</f>
        <v>0</v>
      </c>
      <c r="S219" s="362">
        <f>_xlfn.XLOOKUP($A219,'Total project cost for DCs'!$A$4:$A$111,'Total project cost for DCs'!AC$4:AC$111,0,0)*_xlfn.XLOOKUP($A219,Drury_beneficiary_allocation!$A$5:$A$104,Drury_beneficiary_allocation!$D$5:$D$104,0,0)</f>
        <v>0</v>
      </c>
      <c r="T219" s="362">
        <f>_xlfn.XLOOKUP($A219,'Total project cost for DCs'!$A$4:$A$111,'Total project cost for DCs'!AD$4:AD$111,0,0)*_xlfn.XLOOKUP($A219,Drury_beneficiary_allocation!$A$5:$A$104,Drury_beneficiary_allocation!$D$5:$D$104,0,0)</f>
        <v>0</v>
      </c>
      <c r="U219" s="362">
        <f>_xlfn.XLOOKUP($A219,'Total project cost for DCs'!$A$4:$A$111,'Total project cost for DCs'!AE$4:AE$111,0,0)*_xlfn.XLOOKUP($A219,Drury_beneficiary_allocation!$A$5:$A$104,Drury_beneficiary_allocation!$D$5:$D$104,0,0)</f>
        <v>0</v>
      </c>
      <c r="V219" s="362">
        <f>_xlfn.XLOOKUP($A219,'Total project cost for DCs'!$A$4:$A$111,'Total project cost for DCs'!AF$4:AF$111,0,0)*_xlfn.XLOOKUP($A219,Drury_beneficiary_allocation!$A$5:$A$104,Drury_beneficiary_allocation!$D$5:$D$104,0,0)</f>
        <v>0</v>
      </c>
      <c r="W219" s="362">
        <f>_xlfn.XLOOKUP($A219,'Total project cost for DCs'!$A$4:$A$111,'Total project cost for DCs'!AG$4:AG$111,0,0)*_xlfn.XLOOKUP($A219,Drury_beneficiary_allocation!$A$5:$A$104,Drury_beneficiary_allocation!$D$5:$D$104,0,0)</f>
        <v>0</v>
      </c>
      <c r="X219" s="362">
        <f>_xlfn.XLOOKUP($A219,'Total project cost for DCs'!$A$4:$A$111,'Total project cost for DCs'!AH$4:AH$111,0,0)*_xlfn.XLOOKUP($A219,Drury_beneficiary_allocation!$A$5:$A$104,Drury_beneficiary_allocation!$D$5:$D$104,0,0)</f>
        <v>0</v>
      </c>
      <c r="Y219" s="362">
        <f>_xlfn.XLOOKUP($A219,'Total project cost for DCs'!$A$4:$A$111,'Total project cost for DCs'!AI$4:AI$111,0,0)*_xlfn.XLOOKUP($A219,Drury_beneficiary_allocation!$A$5:$A$104,Drury_beneficiary_allocation!$D$5:$D$104,0,0)</f>
        <v>0</v>
      </c>
      <c r="Z219" s="362">
        <f>_xlfn.XLOOKUP($A219,'Total project cost for DCs'!$A$4:$A$111,'Total project cost for DCs'!AJ$4:AJ$111,0,0)*_xlfn.XLOOKUP($A219,Drury_beneficiary_allocation!$A$5:$A$104,Drury_beneficiary_allocation!$D$5:$D$104,0,0)</f>
        <v>0</v>
      </c>
      <c r="AA219" s="362">
        <f>_xlfn.XLOOKUP($A219,'Total project cost for DCs'!$A$4:$A$111,'Total project cost for DCs'!AK$4:AK$111,0,0)*_xlfn.XLOOKUP($A219,Drury_beneficiary_allocation!$A$5:$A$104,Drury_beneficiary_allocation!$D$5:$D$104,0,0)</f>
        <v>0</v>
      </c>
      <c r="AB219" s="362">
        <f>_xlfn.XLOOKUP($A219,'Total project cost for DCs'!$A$4:$A$111,'Total project cost for DCs'!AL$4:AL$111,0,0)*_xlfn.XLOOKUP($A219,Drury_beneficiary_allocation!$A$5:$A$104,Drury_beneficiary_allocation!$D$5:$D$104,0,0)</f>
        <v>0</v>
      </c>
      <c r="AC219" s="362">
        <f>_xlfn.XLOOKUP($A219,'Total project cost for DCs'!$A$4:$A$111,'Total project cost for DCs'!AM$4:AM$111,0,0)*_xlfn.XLOOKUP($A219,Drury_beneficiary_allocation!$A$5:$A$104,Drury_beneficiary_allocation!$D$5:$D$104,0,0)</f>
        <v>0</v>
      </c>
      <c r="AD219" s="362">
        <f>_xlfn.XLOOKUP($A219,'Total project cost for DCs'!$A$4:$A$111,'Total project cost for DCs'!AN$4:AN$111,0,0)*_xlfn.XLOOKUP($A219,Drury_beneficiary_allocation!$A$5:$A$104,Drury_beneficiary_allocation!$D$5:$D$104,0,0)</f>
        <v>0</v>
      </c>
      <c r="AE219" s="363">
        <f t="shared" si="30"/>
        <v>0</v>
      </c>
      <c r="AF219" s="349"/>
      <c r="AG219" s="349">
        <f t="shared" si="32"/>
        <v>0</v>
      </c>
      <c r="AH219" s="353">
        <v>0</v>
      </c>
      <c r="AI219" s="354" t="str">
        <f t="shared" si="31"/>
        <v>Collector</v>
      </c>
      <c r="AJ219" s="349"/>
      <c r="AK219" s="349"/>
      <c r="AL219" s="355">
        <f>_xlfn.XLOOKUP(A219,'P1 Date Adjustment'!B:B,'P1 Date Adjustment'!F:F,"not found",0)</f>
        <v>2033</v>
      </c>
      <c r="AM219" s="349">
        <f t="shared" si="33"/>
        <v>0</v>
      </c>
      <c r="AN219" s="360"/>
      <c r="AO219" s="360"/>
    </row>
    <row r="220" spans="1:41" ht="30" x14ac:dyDescent="0.25">
      <c r="A220" s="129">
        <v>8</v>
      </c>
      <c r="B220" s="358" t="s">
        <v>200</v>
      </c>
      <c r="C220" s="358" t="str">
        <f>_xlfn.XLOOKUP($A220,'Total project cost for DCs'!A:A,'Total project cost for DCs'!C:C,"Not found",0)</f>
        <v>2-lane urban - upgrade existing road layout with active modes on both sides</v>
      </c>
      <c r="D220" s="355" t="s">
        <v>155</v>
      </c>
      <c r="E220" s="355" t="s">
        <v>199</v>
      </c>
      <c r="H220" s="355" t="s">
        <v>828</v>
      </c>
      <c r="I220" s="359">
        <f>_xlfn.XLOOKUP($H220,DC_growth_AGS!$A$665:$A$673,DC_growth_AGS!$O$665:$O$673,"Not found",0)</f>
        <v>0.83953286703488883</v>
      </c>
      <c r="J220" s="355">
        <v>2033</v>
      </c>
      <c r="K220" s="362">
        <f>_xlfn.XLOOKUP($A220,'Total project cost for DCs'!$A$4:$A$111,'Total project cost for DCs'!U$4:U$111,0,0)*_xlfn.XLOOKUP($A220,Drury_beneficiary_allocation!$A$5:$A$104,Drury_beneficiary_allocation!$D$5:$D$104,0,0)</f>
        <v>0</v>
      </c>
      <c r="L220" s="362">
        <f>_xlfn.XLOOKUP($A220,'Total project cost for DCs'!$A$4:$A$111,'Total project cost for DCs'!V$4:V$111,0,0)*_xlfn.XLOOKUP($A220,Drury_beneficiary_allocation!$A$5:$A$104,Drury_beneficiary_allocation!$D$5:$D$104,0,0)</f>
        <v>0</v>
      </c>
      <c r="M220" s="362">
        <f>_xlfn.XLOOKUP($A220,'Total project cost for DCs'!$A$4:$A$111,'Total project cost for DCs'!W$4:W$111,0,0)*_xlfn.XLOOKUP($A220,Drury_beneficiary_allocation!$A$5:$A$104,Drury_beneficiary_allocation!$D$5:$D$104,0,0)</f>
        <v>0</v>
      </c>
      <c r="N220" s="362">
        <f>_xlfn.XLOOKUP($A220,'Total project cost for DCs'!$A$4:$A$111,'Total project cost for DCs'!X$4:X$111,0,0)*_xlfn.XLOOKUP($A220,Drury_beneficiary_allocation!$A$5:$A$104,Drury_beneficiary_allocation!$D$5:$D$104,0,0)</f>
        <v>0</v>
      </c>
      <c r="O220" s="362">
        <f>_xlfn.XLOOKUP($A220,'Total project cost for DCs'!$A$4:$A$111,'Total project cost for DCs'!Y$4:Y$111,0,0)*_xlfn.XLOOKUP($A220,Drury_beneficiary_allocation!$A$5:$A$104,Drury_beneficiary_allocation!$D$5:$D$104,0,0)</f>
        <v>0</v>
      </c>
      <c r="P220" s="362">
        <f>_xlfn.XLOOKUP($A220,'Total project cost for DCs'!$A$4:$A$111,'Total project cost for DCs'!Z$4:Z$111,0,0)*_xlfn.XLOOKUP($A220,Drury_beneficiary_allocation!$A$5:$A$104,Drury_beneficiary_allocation!$D$5:$D$104,0,0)</f>
        <v>0</v>
      </c>
      <c r="Q220" s="362">
        <f>_xlfn.XLOOKUP($A220,'Total project cost for DCs'!$A$4:$A$111,'Total project cost for DCs'!AA$4:AA$111,0,0)*_xlfn.XLOOKUP($A220,Drury_beneficiary_allocation!$A$5:$A$104,Drury_beneficiary_allocation!$D$5:$D$104,0,0)</f>
        <v>0</v>
      </c>
      <c r="R220" s="362">
        <f>_xlfn.XLOOKUP($A220,'Total project cost for DCs'!$A$4:$A$111,'Total project cost for DCs'!AB$4:AB$111,0,0)*_xlfn.XLOOKUP($A220,Drury_beneficiary_allocation!$A$5:$A$104,Drury_beneficiary_allocation!$D$5:$D$104,0,0)</f>
        <v>0</v>
      </c>
      <c r="S220" s="362">
        <f>_xlfn.XLOOKUP($A220,'Total project cost for DCs'!$A$4:$A$111,'Total project cost for DCs'!AC$4:AC$111,0,0)*_xlfn.XLOOKUP($A220,Drury_beneficiary_allocation!$A$5:$A$104,Drury_beneficiary_allocation!$D$5:$D$104,0,0)</f>
        <v>0</v>
      </c>
      <c r="T220" s="362">
        <f>_xlfn.XLOOKUP($A220,'Total project cost for DCs'!$A$4:$A$111,'Total project cost for DCs'!AD$4:AD$111,0,0)*_xlfn.XLOOKUP($A220,Drury_beneficiary_allocation!$A$5:$A$104,Drury_beneficiary_allocation!$D$5:$D$104,0,0)</f>
        <v>0</v>
      </c>
      <c r="U220" s="362">
        <f>_xlfn.XLOOKUP($A220,'Total project cost for DCs'!$A$4:$A$111,'Total project cost for DCs'!AE$4:AE$111,0,0)*_xlfn.XLOOKUP($A220,Drury_beneficiary_allocation!$A$5:$A$104,Drury_beneficiary_allocation!$D$5:$D$104,0,0)</f>
        <v>0</v>
      </c>
      <c r="V220" s="362">
        <f>_xlfn.XLOOKUP($A220,'Total project cost for DCs'!$A$4:$A$111,'Total project cost for DCs'!AF$4:AF$111,0,0)*_xlfn.XLOOKUP($A220,Drury_beneficiary_allocation!$A$5:$A$104,Drury_beneficiary_allocation!$D$5:$D$104,0,0)</f>
        <v>0</v>
      </c>
      <c r="W220" s="362">
        <f>_xlfn.XLOOKUP($A220,'Total project cost for DCs'!$A$4:$A$111,'Total project cost for DCs'!AG$4:AG$111,0,0)*_xlfn.XLOOKUP($A220,Drury_beneficiary_allocation!$A$5:$A$104,Drury_beneficiary_allocation!$D$5:$D$104,0,0)</f>
        <v>0</v>
      </c>
      <c r="X220" s="362">
        <f>_xlfn.XLOOKUP($A220,'Total project cost for DCs'!$A$4:$A$111,'Total project cost for DCs'!AH$4:AH$111,0,0)*_xlfn.XLOOKUP($A220,Drury_beneficiary_allocation!$A$5:$A$104,Drury_beneficiary_allocation!$D$5:$D$104,0,0)</f>
        <v>0</v>
      </c>
      <c r="Y220" s="362">
        <f>_xlfn.XLOOKUP($A220,'Total project cost for DCs'!$A$4:$A$111,'Total project cost for DCs'!AI$4:AI$111,0,0)*_xlfn.XLOOKUP($A220,Drury_beneficiary_allocation!$A$5:$A$104,Drury_beneficiary_allocation!$D$5:$D$104,0,0)</f>
        <v>0</v>
      </c>
      <c r="Z220" s="362">
        <f>_xlfn.XLOOKUP($A220,'Total project cost for DCs'!$A$4:$A$111,'Total project cost for DCs'!AJ$4:AJ$111,0,0)*_xlfn.XLOOKUP($A220,Drury_beneficiary_allocation!$A$5:$A$104,Drury_beneficiary_allocation!$D$5:$D$104,0,0)</f>
        <v>0</v>
      </c>
      <c r="AA220" s="362">
        <f>_xlfn.XLOOKUP($A220,'Total project cost for DCs'!$A$4:$A$111,'Total project cost for DCs'!AK$4:AK$111,0,0)*_xlfn.XLOOKUP($A220,Drury_beneficiary_allocation!$A$5:$A$104,Drury_beneficiary_allocation!$D$5:$D$104,0,0)</f>
        <v>0</v>
      </c>
      <c r="AB220" s="362">
        <f>_xlfn.XLOOKUP($A220,'Total project cost for DCs'!$A$4:$A$111,'Total project cost for DCs'!AL$4:AL$111,0,0)*_xlfn.XLOOKUP($A220,Drury_beneficiary_allocation!$A$5:$A$104,Drury_beneficiary_allocation!$D$5:$D$104,0,0)</f>
        <v>0</v>
      </c>
      <c r="AC220" s="362">
        <f>_xlfn.XLOOKUP($A220,'Total project cost for DCs'!$A$4:$A$111,'Total project cost for DCs'!AM$4:AM$111,0,0)*_xlfn.XLOOKUP($A220,Drury_beneficiary_allocation!$A$5:$A$104,Drury_beneficiary_allocation!$D$5:$D$104,0,0)</f>
        <v>0</v>
      </c>
      <c r="AD220" s="362">
        <f>_xlfn.XLOOKUP($A220,'Total project cost for DCs'!$A$4:$A$111,'Total project cost for DCs'!AN$4:AN$111,0,0)*_xlfn.XLOOKUP($A220,Drury_beneficiary_allocation!$A$5:$A$104,Drury_beneficiary_allocation!$D$5:$D$104,0,0)</f>
        <v>0</v>
      </c>
      <c r="AE220" s="363">
        <f t="shared" si="30"/>
        <v>0</v>
      </c>
      <c r="AF220" s="349"/>
      <c r="AG220" s="349">
        <f t="shared" si="32"/>
        <v>0</v>
      </c>
      <c r="AH220" s="353">
        <v>0</v>
      </c>
      <c r="AI220" s="354" t="str">
        <f t="shared" si="31"/>
        <v>Collector</v>
      </c>
      <c r="AJ220" s="349"/>
      <c r="AK220" s="349"/>
      <c r="AL220" s="355">
        <f>_xlfn.XLOOKUP(A220,'P1 Date Adjustment'!B:B,'P1 Date Adjustment'!F:F,"not found",0)</f>
        <v>2033</v>
      </c>
      <c r="AM220" s="349">
        <f t="shared" si="33"/>
        <v>0</v>
      </c>
      <c r="AN220" s="360"/>
      <c r="AO220" s="360"/>
    </row>
    <row r="221" spans="1:41" ht="30" x14ac:dyDescent="0.25">
      <c r="A221" s="129" t="s">
        <v>214</v>
      </c>
      <c r="B221" s="358" t="s">
        <v>215</v>
      </c>
      <c r="C221" s="358" t="str">
        <f>_xlfn.XLOOKUP($A221,'Total project cost for DCs'!A:A,'Total project cost for DCs'!C:C,"Not found",0)</f>
        <v xml:space="preserve"> 2-lane signalised intersection with active mode crossings</v>
      </c>
      <c r="D221" s="355" t="s">
        <v>155</v>
      </c>
      <c r="E221" s="355" t="s">
        <v>190</v>
      </c>
      <c r="H221" s="355" t="s">
        <v>828</v>
      </c>
      <c r="I221" s="359">
        <f>_xlfn.XLOOKUP($H221,DC_growth_AGS!$A$665:$A$673,DC_growth_AGS!$O$665:$O$673,"Not found",0)</f>
        <v>0.83953286703488883</v>
      </c>
      <c r="J221" s="355">
        <v>2029</v>
      </c>
      <c r="K221" s="362">
        <f>_xlfn.XLOOKUP($A221,'Total project cost for DCs'!$A$4:$A$111,'Total project cost for DCs'!U$4:U$111,0,0)*_xlfn.XLOOKUP($A221,Drury_beneficiary_allocation!$A$5:$A$104,Drury_beneficiary_allocation!$D$5:$D$104,0,0)</f>
        <v>0</v>
      </c>
      <c r="L221" s="362">
        <f>_xlfn.XLOOKUP($A221,'Total project cost for DCs'!$A$4:$A$111,'Total project cost for DCs'!V$4:V$111,0,0)*_xlfn.XLOOKUP($A221,Drury_beneficiary_allocation!$A$5:$A$104,Drury_beneficiary_allocation!$D$5:$D$104,0,0)</f>
        <v>0</v>
      </c>
      <c r="M221" s="362">
        <f>_xlfn.XLOOKUP($A221,'Total project cost for DCs'!$A$4:$A$111,'Total project cost for DCs'!W$4:W$111,0,0)*_xlfn.XLOOKUP($A221,Drury_beneficiary_allocation!$A$5:$A$104,Drury_beneficiary_allocation!$D$5:$D$104,0,0)</f>
        <v>0</v>
      </c>
      <c r="N221" s="362">
        <f>_xlfn.XLOOKUP($A221,'Total project cost for DCs'!$A$4:$A$111,'Total project cost for DCs'!X$4:X$111,0,0)*_xlfn.XLOOKUP($A221,Drury_beneficiary_allocation!$A$5:$A$104,Drury_beneficiary_allocation!$D$5:$D$104,0,0)</f>
        <v>0</v>
      </c>
      <c r="O221" s="362">
        <f>_xlfn.XLOOKUP($A221,'Total project cost for DCs'!$A$4:$A$111,'Total project cost for DCs'!Y$4:Y$111,0,0)*_xlfn.XLOOKUP($A221,Drury_beneficiary_allocation!$A$5:$A$104,Drury_beneficiary_allocation!$D$5:$D$104,0,0)</f>
        <v>0</v>
      </c>
      <c r="P221" s="362">
        <f>_xlfn.XLOOKUP($A221,'Total project cost for DCs'!$A$4:$A$111,'Total project cost for DCs'!Z$4:Z$111,0,0)*_xlfn.XLOOKUP($A221,Drury_beneficiary_allocation!$A$5:$A$104,Drury_beneficiary_allocation!$D$5:$D$104,0,0)</f>
        <v>0</v>
      </c>
      <c r="Q221" s="362">
        <f>_xlfn.XLOOKUP($A221,'Total project cost for DCs'!$A$4:$A$111,'Total project cost for DCs'!AA$4:AA$111,0,0)*_xlfn.XLOOKUP($A221,Drury_beneficiary_allocation!$A$5:$A$104,Drury_beneficiary_allocation!$D$5:$D$104,0,0)</f>
        <v>0</v>
      </c>
      <c r="R221" s="362">
        <f>_xlfn.XLOOKUP($A221,'Total project cost for DCs'!$A$4:$A$111,'Total project cost for DCs'!AB$4:AB$111,0,0)*_xlfn.XLOOKUP($A221,Drury_beneficiary_allocation!$A$5:$A$104,Drury_beneficiary_allocation!$D$5:$D$104,0,0)</f>
        <v>0</v>
      </c>
      <c r="S221" s="362">
        <f>_xlfn.XLOOKUP($A221,'Total project cost for DCs'!$A$4:$A$111,'Total project cost for DCs'!AC$4:AC$111,0,0)*_xlfn.XLOOKUP($A221,Drury_beneficiary_allocation!$A$5:$A$104,Drury_beneficiary_allocation!$D$5:$D$104,0,0)</f>
        <v>0</v>
      </c>
      <c r="T221" s="362">
        <f>_xlfn.XLOOKUP($A221,'Total project cost for DCs'!$A$4:$A$111,'Total project cost for DCs'!AD$4:AD$111,0,0)*_xlfn.XLOOKUP($A221,Drury_beneficiary_allocation!$A$5:$A$104,Drury_beneficiary_allocation!$D$5:$D$104,0,0)</f>
        <v>0</v>
      </c>
      <c r="U221" s="362">
        <f>_xlfn.XLOOKUP($A221,'Total project cost for DCs'!$A$4:$A$111,'Total project cost for DCs'!AE$4:AE$111,0,0)*_xlfn.XLOOKUP($A221,Drury_beneficiary_allocation!$A$5:$A$104,Drury_beneficiary_allocation!$D$5:$D$104,0,0)</f>
        <v>0</v>
      </c>
      <c r="V221" s="362">
        <f>_xlfn.XLOOKUP($A221,'Total project cost for DCs'!$A$4:$A$111,'Total project cost for DCs'!AF$4:AF$111,0,0)*_xlfn.XLOOKUP($A221,Drury_beneficiary_allocation!$A$5:$A$104,Drury_beneficiary_allocation!$D$5:$D$104,0,0)</f>
        <v>0</v>
      </c>
      <c r="W221" s="362">
        <f>_xlfn.XLOOKUP($A221,'Total project cost for DCs'!$A$4:$A$111,'Total project cost for DCs'!AG$4:AG$111,0,0)*_xlfn.XLOOKUP($A221,Drury_beneficiary_allocation!$A$5:$A$104,Drury_beneficiary_allocation!$D$5:$D$104,0,0)</f>
        <v>0</v>
      </c>
      <c r="X221" s="362">
        <f>_xlfn.XLOOKUP($A221,'Total project cost for DCs'!$A$4:$A$111,'Total project cost for DCs'!AH$4:AH$111,0,0)*_xlfn.XLOOKUP($A221,Drury_beneficiary_allocation!$A$5:$A$104,Drury_beneficiary_allocation!$D$5:$D$104,0,0)</f>
        <v>0</v>
      </c>
      <c r="Y221" s="362">
        <f>_xlfn.XLOOKUP($A221,'Total project cost for DCs'!$A$4:$A$111,'Total project cost for DCs'!AI$4:AI$111,0,0)*_xlfn.XLOOKUP($A221,Drury_beneficiary_allocation!$A$5:$A$104,Drury_beneficiary_allocation!$D$5:$D$104,0,0)</f>
        <v>0</v>
      </c>
      <c r="Z221" s="362">
        <f>_xlfn.XLOOKUP($A221,'Total project cost for DCs'!$A$4:$A$111,'Total project cost for DCs'!AJ$4:AJ$111,0,0)*_xlfn.XLOOKUP($A221,Drury_beneficiary_allocation!$A$5:$A$104,Drury_beneficiary_allocation!$D$5:$D$104,0,0)</f>
        <v>0</v>
      </c>
      <c r="AA221" s="362">
        <f>_xlfn.XLOOKUP($A221,'Total project cost for DCs'!$A$4:$A$111,'Total project cost for DCs'!AK$4:AK$111,0,0)*_xlfn.XLOOKUP($A221,Drury_beneficiary_allocation!$A$5:$A$104,Drury_beneficiary_allocation!$D$5:$D$104,0,0)</f>
        <v>0</v>
      </c>
      <c r="AB221" s="362">
        <f>_xlfn.XLOOKUP($A221,'Total project cost for DCs'!$A$4:$A$111,'Total project cost for DCs'!AL$4:AL$111,0,0)*_xlfn.XLOOKUP($A221,Drury_beneficiary_allocation!$A$5:$A$104,Drury_beneficiary_allocation!$D$5:$D$104,0,0)</f>
        <v>0</v>
      </c>
      <c r="AC221" s="362">
        <f>_xlfn.XLOOKUP($A221,'Total project cost for DCs'!$A$4:$A$111,'Total project cost for DCs'!AM$4:AM$111,0,0)*_xlfn.XLOOKUP($A221,Drury_beneficiary_allocation!$A$5:$A$104,Drury_beneficiary_allocation!$D$5:$D$104,0,0)</f>
        <v>0</v>
      </c>
      <c r="AD221" s="362">
        <f>_xlfn.XLOOKUP($A221,'Total project cost for DCs'!$A$4:$A$111,'Total project cost for DCs'!AN$4:AN$111,0,0)*_xlfn.XLOOKUP($A221,Drury_beneficiary_allocation!$A$5:$A$104,Drury_beneficiary_allocation!$D$5:$D$104,0,0)</f>
        <v>0</v>
      </c>
      <c r="AE221" s="363">
        <f t="shared" si="30"/>
        <v>0</v>
      </c>
      <c r="AF221" s="349"/>
      <c r="AG221" s="349">
        <f t="shared" si="32"/>
        <v>0</v>
      </c>
      <c r="AH221" s="353">
        <v>0</v>
      </c>
      <c r="AI221" s="354" t="str">
        <f t="shared" si="31"/>
        <v>Arterial</v>
      </c>
      <c r="AJ221" s="349"/>
      <c r="AK221" s="349"/>
      <c r="AL221" s="355">
        <f>_xlfn.XLOOKUP(A221,'P1 Date Adjustment'!B:B,'P1 Date Adjustment'!F:F,"not found",0)</f>
        <v>2029</v>
      </c>
      <c r="AM221" s="349">
        <f t="shared" si="33"/>
        <v>0</v>
      </c>
      <c r="AN221" s="360"/>
      <c r="AO221" s="360"/>
    </row>
    <row r="222" spans="1:41" ht="30" x14ac:dyDescent="0.25">
      <c r="A222" s="129" t="s">
        <v>217</v>
      </c>
      <c r="B222" s="358" t="s">
        <v>215</v>
      </c>
      <c r="C222" s="358" t="str">
        <f>_xlfn.XLOOKUP($A222,'Total project cost for DCs'!A:A,'Total project cost for DCs'!C:C,"Not found",0)</f>
        <v>multi-lane roundabout with active mode crossings, SGA design</v>
      </c>
      <c r="D222" s="355" t="s">
        <v>155</v>
      </c>
      <c r="E222" s="355" t="s">
        <v>157</v>
      </c>
      <c r="H222" s="355" t="s">
        <v>828</v>
      </c>
      <c r="I222" s="359">
        <f>_xlfn.XLOOKUP($H222,DC_growth_AGS!$A$665:$A$673,DC_growth_AGS!$O$665:$O$673,"Not found",0)</f>
        <v>0.83953286703488883</v>
      </c>
      <c r="J222" s="355">
        <v>2031</v>
      </c>
      <c r="K222" s="362">
        <f>_xlfn.XLOOKUP($A222,'Total project cost for DCs'!$A$4:$A$111,'Total project cost for DCs'!U$4:U$111,0,0)*_xlfn.XLOOKUP($A222,Drury_beneficiary_allocation!$A$5:$A$104,Drury_beneficiary_allocation!$D$5:$D$104,0,0)</f>
        <v>0</v>
      </c>
      <c r="L222" s="362">
        <f>_xlfn.XLOOKUP($A222,'Total project cost for DCs'!$A$4:$A$111,'Total project cost for DCs'!V$4:V$111,0,0)*_xlfn.XLOOKUP($A222,Drury_beneficiary_allocation!$A$5:$A$104,Drury_beneficiary_allocation!$D$5:$D$104,0,0)</f>
        <v>0</v>
      </c>
      <c r="M222" s="362">
        <f>_xlfn.XLOOKUP($A222,'Total project cost for DCs'!$A$4:$A$111,'Total project cost for DCs'!W$4:W$111,0,0)*_xlfn.XLOOKUP($A222,Drury_beneficiary_allocation!$A$5:$A$104,Drury_beneficiary_allocation!$D$5:$D$104,0,0)</f>
        <v>0</v>
      </c>
      <c r="N222" s="362">
        <f>_xlfn.XLOOKUP($A222,'Total project cost for DCs'!$A$4:$A$111,'Total project cost for DCs'!X$4:X$111,0,0)*_xlfn.XLOOKUP($A222,Drury_beneficiary_allocation!$A$5:$A$104,Drury_beneficiary_allocation!$D$5:$D$104,0,0)</f>
        <v>0</v>
      </c>
      <c r="O222" s="362">
        <f>_xlfn.XLOOKUP($A222,'Total project cost for DCs'!$A$4:$A$111,'Total project cost for DCs'!Y$4:Y$111,0,0)*_xlfn.XLOOKUP($A222,Drury_beneficiary_allocation!$A$5:$A$104,Drury_beneficiary_allocation!$D$5:$D$104,0,0)</f>
        <v>0</v>
      </c>
      <c r="P222" s="362">
        <f>_xlfn.XLOOKUP($A222,'Total project cost for DCs'!$A$4:$A$111,'Total project cost for DCs'!Z$4:Z$111,0,0)*_xlfn.XLOOKUP($A222,Drury_beneficiary_allocation!$A$5:$A$104,Drury_beneficiary_allocation!$D$5:$D$104,0,0)</f>
        <v>0</v>
      </c>
      <c r="Q222" s="362">
        <f>_xlfn.XLOOKUP($A222,'Total project cost for DCs'!$A$4:$A$111,'Total project cost for DCs'!AA$4:AA$111,0,0)*_xlfn.XLOOKUP($A222,Drury_beneficiary_allocation!$A$5:$A$104,Drury_beneficiary_allocation!$D$5:$D$104,0,0)</f>
        <v>0</v>
      </c>
      <c r="R222" s="362">
        <f>_xlfn.XLOOKUP($A222,'Total project cost for DCs'!$A$4:$A$111,'Total project cost for DCs'!AB$4:AB$111,0,0)*_xlfn.XLOOKUP($A222,Drury_beneficiary_allocation!$A$5:$A$104,Drury_beneficiary_allocation!$D$5:$D$104,0,0)</f>
        <v>0</v>
      </c>
      <c r="S222" s="362">
        <f>_xlfn.XLOOKUP($A222,'Total project cost for DCs'!$A$4:$A$111,'Total project cost for DCs'!AC$4:AC$111,0,0)*_xlfn.XLOOKUP($A222,Drury_beneficiary_allocation!$A$5:$A$104,Drury_beneficiary_allocation!$D$5:$D$104,0,0)</f>
        <v>0</v>
      </c>
      <c r="T222" s="362">
        <f>_xlfn.XLOOKUP($A222,'Total project cost for DCs'!$A$4:$A$111,'Total project cost for DCs'!AD$4:AD$111,0,0)*_xlfn.XLOOKUP($A222,Drury_beneficiary_allocation!$A$5:$A$104,Drury_beneficiary_allocation!$D$5:$D$104,0,0)</f>
        <v>0</v>
      </c>
      <c r="U222" s="362">
        <f>_xlfn.XLOOKUP($A222,'Total project cost for DCs'!$A$4:$A$111,'Total project cost for DCs'!AE$4:AE$111,0,0)*_xlfn.XLOOKUP($A222,Drury_beneficiary_allocation!$A$5:$A$104,Drury_beneficiary_allocation!$D$5:$D$104,0,0)</f>
        <v>0</v>
      </c>
      <c r="V222" s="362">
        <f>_xlfn.XLOOKUP($A222,'Total project cost for DCs'!$A$4:$A$111,'Total project cost for DCs'!AF$4:AF$111,0,0)*_xlfn.XLOOKUP($A222,Drury_beneficiary_allocation!$A$5:$A$104,Drury_beneficiary_allocation!$D$5:$D$104,0,0)</f>
        <v>0</v>
      </c>
      <c r="W222" s="362">
        <f>_xlfn.XLOOKUP($A222,'Total project cost for DCs'!$A$4:$A$111,'Total project cost for DCs'!AG$4:AG$111,0,0)*_xlfn.XLOOKUP($A222,Drury_beneficiary_allocation!$A$5:$A$104,Drury_beneficiary_allocation!$D$5:$D$104,0,0)</f>
        <v>0</v>
      </c>
      <c r="X222" s="362">
        <f>_xlfn.XLOOKUP($A222,'Total project cost for DCs'!$A$4:$A$111,'Total project cost for DCs'!AH$4:AH$111,0,0)*_xlfn.XLOOKUP($A222,Drury_beneficiary_allocation!$A$5:$A$104,Drury_beneficiary_allocation!$D$5:$D$104,0,0)</f>
        <v>0</v>
      </c>
      <c r="Y222" s="362">
        <f>_xlfn.XLOOKUP($A222,'Total project cost for DCs'!$A$4:$A$111,'Total project cost for DCs'!AI$4:AI$111,0,0)*_xlfn.XLOOKUP($A222,Drury_beneficiary_allocation!$A$5:$A$104,Drury_beneficiary_allocation!$D$5:$D$104,0,0)</f>
        <v>0</v>
      </c>
      <c r="Z222" s="362">
        <f>_xlfn.XLOOKUP($A222,'Total project cost for DCs'!$A$4:$A$111,'Total project cost for DCs'!AJ$4:AJ$111,0,0)*_xlfn.XLOOKUP($A222,Drury_beneficiary_allocation!$A$5:$A$104,Drury_beneficiary_allocation!$D$5:$D$104,0,0)</f>
        <v>0</v>
      </c>
      <c r="AA222" s="362">
        <f>_xlfn.XLOOKUP($A222,'Total project cost for DCs'!$A$4:$A$111,'Total project cost for DCs'!AK$4:AK$111,0,0)*_xlfn.XLOOKUP($A222,Drury_beneficiary_allocation!$A$5:$A$104,Drury_beneficiary_allocation!$D$5:$D$104,0,0)</f>
        <v>0</v>
      </c>
      <c r="AB222" s="362">
        <f>_xlfn.XLOOKUP($A222,'Total project cost for DCs'!$A$4:$A$111,'Total project cost for DCs'!AL$4:AL$111,0,0)*_xlfn.XLOOKUP($A222,Drury_beneficiary_allocation!$A$5:$A$104,Drury_beneficiary_allocation!$D$5:$D$104,0,0)</f>
        <v>0</v>
      </c>
      <c r="AC222" s="362">
        <f>_xlfn.XLOOKUP($A222,'Total project cost for DCs'!$A$4:$A$111,'Total project cost for DCs'!AM$4:AM$111,0,0)*_xlfn.XLOOKUP($A222,Drury_beneficiary_allocation!$A$5:$A$104,Drury_beneficiary_allocation!$D$5:$D$104,0,0)</f>
        <v>0</v>
      </c>
      <c r="AD222" s="362">
        <f>_xlfn.XLOOKUP($A222,'Total project cost for DCs'!$A$4:$A$111,'Total project cost for DCs'!AN$4:AN$111,0,0)*_xlfn.XLOOKUP($A222,Drury_beneficiary_allocation!$A$5:$A$104,Drury_beneficiary_allocation!$D$5:$D$104,0,0)</f>
        <v>0</v>
      </c>
      <c r="AE222" s="363">
        <f t="shared" si="30"/>
        <v>0</v>
      </c>
      <c r="AF222" s="349"/>
      <c r="AG222" s="349">
        <f t="shared" si="32"/>
        <v>0</v>
      </c>
      <c r="AH222" s="353">
        <v>0</v>
      </c>
      <c r="AI222" s="354" t="str">
        <f t="shared" si="31"/>
        <v>Arterial</v>
      </c>
      <c r="AJ222" s="349"/>
      <c r="AK222" s="349"/>
      <c r="AL222" s="355">
        <f>_xlfn.XLOOKUP(A222,'P1 Date Adjustment'!B:B,'P1 Date Adjustment'!F:F,"not found",0)</f>
        <v>2031</v>
      </c>
      <c r="AM222" s="349">
        <f t="shared" si="33"/>
        <v>0</v>
      </c>
      <c r="AN222" s="360"/>
      <c r="AO222" s="360"/>
    </row>
    <row r="223" spans="1:41" ht="30" x14ac:dyDescent="0.25">
      <c r="A223" s="129">
        <v>11</v>
      </c>
      <c r="B223" s="358" t="s">
        <v>219</v>
      </c>
      <c r="C223" s="358" t="str">
        <f>_xlfn.XLOOKUP($A223,'Total project cost for DCs'!A:A,'Total project cost for DCs'!C:C,"Not found",0)</f>
        <v>Roundabout as per SGA design</v>
      </c>
      <c r="D223" s="355" t="s">
        <v>155</v>
      </c>
      <c r="E223" s="355" t="s">
        <v>190</v>
      </c>
      <c r="H223" s="355" t="s">
        <v>828</v>
      </c>
      <c r="I223" s="359">
        <f>_xlfn.XLOOKUP($H223,DC_growth_AGS!$A$665:$A$673,DC_growth_AGS!$O$665:$O$673,"Not found",0)</f>
        <v>0.83953286703488883</v>
      </c>
      <c r="J223" s="355">
        <v>2031</v>
      </c>
      <c r="K223" s="362">
        <f>_xlfn.XLOOKUP($A223,'Total project cost for DCs'!$A$4:$A$111,'Total project cost for DCs'!U$4:U$111,0,0)*_xlfn.XLOOKUP($A223,Drury_beneficiary_allocation!$A$5:$A$104,Drury_beneficiary_allocation!$D$5:$D$104,0,0)</f>
        <v>0</v>
      </c>
      <c r="L223" s="362">
        <f>_xlfn.XLOOKUP($A223,'Total project cost for DCs'!$A$4:$A$111,'Total project cost for DCs'!V$4:V$111,0,0)*_xlfn.XLOOKUP($A223,Drury_beneficiary_allocation!$A$5:$A$104,Drury_beneficiary_allocation!$D$5:$D$104,0,0)</f>
        <v>0</v>
      </c>
      <c r="M223" s="362">
        <f>_xlfn.XLOOKUP($A223,'Total project cost for DCs'!$A$4:$A$111,'Total project cost for DCs'!W$4:W$111,0,0)*_xlfn.XLOOKUP($A223,Drury_beneficiary_allocation!$A$5:$A$104,Drury_beneficiary_allocation!$D$5:$D$104,0,0)</f>
        <v>0</v>
      </c>
      <c r="N223" s="362">
        <f>_xlfn.XLOOKUP($A223,'Total project cost for DCs'!$A$4:$A$111,'Total project cost for DCs'!X$4:X$111,0,0)*_xlfn.XLOOKUP($A223,Drury_beneficiary_allocation!$A$5:$A$104,Drury_beneficiary_allocation!$D$5:$D$104,0,0)</f>
        <v>0</v>
      </c>
      <c r="O223" s="362">
        <f>_xlfn.XLOOKUP($A223,'Total project cost for DCs'!$A$4:$A$111,'Total project cost for DCs'!Y$4:Y$111,0,0)*_xlfn.XLOOKUP($A223,Drury_beneficiary_allocation!$A$5:$A$104,Drury_beneficiary_allocation!$D$5:$D$104,0,0)</f>
        <v>0</v>
      </c>
      <c r="P223" s="362">
        <f>_xlfn.XLOOKUP($A223,'Total project cost for DCs'!$A$4:$A$111,'Total project cost for DCs'!Z$4:Z$111,0,0)*_xlfn.XLOOKUP($A223,Drury_beneficiary_allocation!$A$5:$A$104,Drury_beneficiary_allocation!$D$5:$D$104,0,0)</f>
        <v>0</v>
      </c>
      <c r="Q223" s="362">
        <f>_xlfn.XLOOKUP($A223,'Total project cost for DCs'!$A$4:$A$111,'Total project cost for DCs'!AA$4:AA$111,0,0)*_xlfn.XLOOKUP($A223,Drury_beneficiary_allocation!$A$5:$A$104,Drury_beneficiary_allocation!$D$5:$D$104,0,0)</f>
        <v>0</v>
      </c>
      <c r="R223" s="362">
        <f>_xlfn.XLOOKUP($A223,'Total project cost for DCs'!$A$4:$A$111,'Total project cost for DCs'!AB$4:AB$111,0,0)*_xlfn.XLOOKUP($A223,Drury_beneficiary_allocation!$A$5:$A$104,Drury_beneficiary_allocation!$D$5:$D$104,0,0)</f>
        <v>0</v>
      </c>
      <c r="S223" s="362">
        <f>_xlfn.XLOOKUP($A223,'Total project cost for DCs'!$A$4:$A$111,'Total project cost for DCs'!AC$4:AC$111,0,0)*_xlfn.XLOOKUP($A223,Drury_beneficiary_allocation!$A$5:$A$104,Drury_beneficiary_allocation!$D$5:$D$104,0,0)</f>
        <v>0</v>
      </c>
      <c r="T223" s="362">
        <f>_xlfn.XLOOKUP($A223,'Total project cost for DCs'!$A$4:$A$111,'Total project cost for DCs'!AD$4:AD$111,0,0)*_xlfn.XLOOKUP($A223,Drury_beneficiary_allocation!$A$5:$A$104,Drury_beneficiary_allocation!$D$5:$D$104,0,0)</f>
        <v>0</v>
      </c>
      <c r="U223" s="362">
        <f>_xlfn.XLOOKUP($A223,'Total project cost for DCs'!$A$4:$A$111,'Total project cost for DCs'!AE$4:AE$111,0,0)*_xlfn.XLOOKUP($A223,Drury_beneficiary_allocation!$A$5:$A$104,Drury_beneficiary_allocation!$D$5:$D$104,0,0)</f>
        <v>0</v>
      </c>
      <c r="V223" s="362">
        <f>_xlfn.XLOOKUP($A223,'Total project cost for DCs'!$A$4:$A$111,'Total project cost for DCs'!AF$4:AF$111,0,0)*_xlfn.XLOOKUP($A223,Drury_beneficiary_allocation!$A$5:$A$104,Drury_beneficiary_allocation!$D$5:$D$104,0,0)</f>
        <v>0</v>
      </c>
      <c r="W223" s="362">
        <f>_xlfn.XLOOKUP($A223,'Total project cost for DCs'!$A$4:$A$111,'Total project cost for DCs'!AG$4:AG$111,0,0)*_xlfn.XLOOKUP($A223,Drury_beneficiary_allocation!$A$5:$A$104,Drury_beneficiary_allocation!$D$5:$D$104,0,0)</f>
        <v>0</v>
      </c>
      <c r="X223" s="362">
        <f>_xlfn.XLOOKUP($A223,'Total project cost for DCs'!$A$4:$A$111,'Total project cost for DCs'!AH$4:AH$111,0,0)*_xlfn.XLOOKUP($A223,Drury_beneficiary_allocation!$A$5:$A$104,Drury_beneficiary_allocation!$D$5:$D$104,0,0)</f>
        <v>0</v>
      </c>
      <c r="Y223" s="362">
        <f>_xlfn.XLOOKUP($A223,'Total project cost for DCs'!$A$4:$A$111,'Total project cost for DCs'!AI$4:AI$111,0,0)*_xlfn.XLOOKUP($A223,Drury_beneficiary_allocation!$A$5:$A$104,Drury_beneficiary_allocation!$D$5:$D$104,0,0)</f>
        <v>0</v>
      </c>
      <c r="Z223" s="362">
        <f>_xlfn.XLOOKUP($A223,'Total project cost for DCs'!$A$4:$A$111,'Total project cost for DCs'!AJ$4:AJ$111,0,0)*_xlfn.XLOOKUP($A223,Drury_beneficiary_allocation!$A$5:$A$104,Drury_beneficiary_allocation!$D$5:$D$104,0,0)</f>
        <v>0</v>
      </c>
      <c r="AA223" s="362">
        <f>_xlfn.XLOOKUP($A223,'Total project cost for DCs'!$A$4:$A$111,'Total project cost for DCs'!AK$4:AK$111,0,0)*_xlfn.XLOOKUP($A223,Drury_beneficiary_allocation!$A$5:$A$104,Drury_beneficiary_allocation!$D$5:$D$104,0,0)</f>
        <v>0</v>
      </c>
      <c r="AB223" s="362">
        <f>_xlfn.XLOOKUP($A223,'Total project cost for DCs'!$A$4:$A$111,'Total project cost for DCs'!AL$4:AL$111,0,0)*_xlfn.XLOOKUP($A223,Drury_beneficiary_allocation!$A$5:$A$104,Drury_beneficiary_allocation!$D$5:$D$104,0,0)</f>
        <v>0</v>
      </c>
      <c r="AC223" s="362">
        <f>_xlfn.XLOOKUP($A223,'Total project cost for DCs'!$A$4:$A$111,'Total project cost for DCs'!AM$4:AM$111,0,0)*_xlfn.XLOOKUP($A223,Drury_beneficiary_allocation!$A$5:$A$104,Drury_beneficiary_allocation!$D$5:$D$104,0,0)</f>
        <v>0</v>
      </c>
      <c r="AD223" s="362">
        <f>_xlfn.XLOOKUP($A223,'Total project cost for DCs'!$A$4:$A$111,'Total project cost for DCs'!AN$4:AN$111,0,0)*_xlfn.XLOOKUP($A223,Drury_beneficiary_allocation!$A$5:$A$104,Drury_beneficiary_allocation!$D$5:$D$104,0,0)</f>
        <v>0</v>
      </c>
      <c r="AE223" s="363">
        <f t="shared" si="30"/>
        <v>0</v>
      </c>
      <c r="AF223" s="349"/>
      <c r="AG223" s="349">
        <f t="shared" si="32"/>
        <v>0</v>
      </c>
      <c r="AH223" s="353">
        <v>0</v>
      </c>
      <c r="AI223" s="354" t="str">
        <f t="shared" si="31"/>
        <v>Arterial</v>
      </c>
      <c r="AJ223" s="349"/>
      <c r="AK223" s="349"/>
      <c r="AL223" s="355">
        <f>_xlfn.XLOOKUP(A223,'P1 Date Adjustment'!B:B,'P1 Date Adjustment'!F:F,"not found",0)</f>
        <v>2031</v>
      </c>
      <c r="AM223" s="349">
        <f t="shared" si="33"/>
        <v>0</v>
      </c>
      <c r="AN223" s="360"/>
      <c r="AO223" s="360"/>
    </row>
    <row r="224" spans="1:41" ht="60" x14ac:dyDescent="0.25">
      <c r="A224" s="129">
        <v>12</v>
      </c>
      <c r="B224" s="358" t="s">
        <v>221</v>
      </c>
      <c r="C224" s="358" t="str">
        <f>_xlfn.XLOOKUP($A224,'Total project cost for DCs'!A:A,'Total project cost for DCs'!C:C,"Not found",0)</f>
        <v>Intersection improvements on Bremner-Firth Rd, Norrie-Firth Rd, GSR-Firth Rd, Active mode facilities on both sides of Firth &amp; Norrie Rd</v>
      </c>
      <c r="D224" s="355" t="s">
        <v>155</v>
      </c>
      <c r="E224" s="355" t="s">
        <v>223</v>
      </c>
      <c r="H224" s="355" t="s">
        <v>828</v>
      </c>
      <c r="I224" s="359">
        <f>_xlfn.XLOOKUP($H224,DC_growth_AGS!$A$665:$A$673,DC_growth_AGS!$O$665:$O$673,"Not found",0)</f>
        <v>0.83953286703488883</v>
      </c>
      <c r="J224" s="355">
        <v>2033</v>
      </c>
      <c r="K224" s="362">
        <f>_xlfn.XLOOKUP($A224,'Total project cost for DCs'!$A$4:$A$111,'Total project cost for DCs'!U$4:U$111,0,0)*_xlfn.XLOOKUP($A224,Drury_beneficiary_allocation!$A$5:$A$104,Drury_beneficiary_allocation!$D$5:$D$104,0,0)</f>
        <v>0</v>
      </c>
      <c r="L224" s="362">
        <f>_xlfn.XLOOKUP($A224,'Total project cost for DCs'!$A$4:$A$111,'Total project cost for DCs'!V$4:V$111,0,0)*_xlfn.XLOOKUP($A224,Drury_beneficiary_allocation!$A$5:$A$104,Drury_beneficiary_allocation!$D$5:$D$104,0,0)</f>
        <v>0</v>
      </c>
      <c r="M224" s="362">
        <f>_xlfn.XLOOKUP($A224,'Total project cost for DCs'!$A$4:$A$111,'Total project cost for DCs'!W$4:W$111,0,0)*_xlfn.XLOOKUP($A224,Drury_beneficiary_allocation!$A$5:$A$104,Drury_beneficiary_allocation!$D$5:$D$104,0,0)</f>
        <v>0</v>
      </c>
      <c r="N224" s="362">
        <f>_xlfn.XLOOKUP($A224,'Total project cost for DCs'!$A$4:$A$111,'Total project cost for DCs'!X$4:X$111,0,0)*_xlfn.XLOOKUP($A224,Drury_beneficiary_allocation!$A$5:$A$104,Drury_beneficiary_allocation!$D$5:$D$104,0,0)</f>
        <v>0</v>
      </c>
      <c r="O224" s="362">
        <f>_xlfn.XLOOKUP($A224,'Total project cost for DCs'!$A$4:$A$111,'Total project cost for DCs'!Y$4:Y$111,0,0)*_xlfn.XLOOKUP($A224,Drury_beneficiary_allocation!$A$5:$A$104,Drury_beneficiary_allocation!$D$5:$D$104,0,0)</f>
        <v>0</v>
      </c>
      <c r="P224" s="362">
        <f>_xlfn.XLOOKUP($A224,'Total project cost for DCs'!$A$4:$A$111,'Total project cost for DCs'!Z$4:Z$111,0,0)*_xlfn.XLOOKUP($A224,Drury_beneficiary_allocation!$A$5:$A$104,Drury_beneficiary_allocation!$D$5:$D$104,0,0)</f>
        <v>0</v>
      </c>
      <c r="Q224" s="362">
        <f>_xlfn.XLOOKUP($A224,'Total project cost for DCs'!$A$4:$A$111,'Total project cost for DCs'!AA$4:AA$111,0,0)*_xlfn.XLOOKUP($A224,Drury_beneficiary_allocation!$A$5:$A$104,Drury_beneficiary_allocation!$D$5:$D$104,0,0)</f>
        <v>0</v>
      </c>
      <c r="R224" s="362">
        <f>_xlfn.XLOOKUP($A224,'Total project cost for DCs'!$A$4:$A$111,'Total project cost for DCs'!AB$4:AB$111,0,0)*_xlfn.XLOOKUP($A224,Drury_beneficiary_allocation!$A$5:$A$104,Drury_beneficiary_allocation!$D$5:$D$104,0,0)</f>
        <v>0</v>
      </c>
      <c r="S224" s="362">
        <f>_xlfn.XLOOKUP($A224,'Total project cost for DCs'!$A$4:$A$111,'Total project cost for DCs'!AC$4:AC$111,0,0)*_xlfn.XLOOKUP($A224,Drury_beneficiary_allocation!$A$5:$A$104,Drury_beneficiary_allocation!$D$5:$D$104,0,0)</f>
        <v>0</v>
      </c>
      <c r="T224" s="362">
        <f>_xlfn.XLOOKUP($A224,'Total project cost for DCs'!$A$4:$A$111,'Total project cost for DCs'!AD$4:AD$111,0,0)*_xlfn.XLOOKUP($A224,Drury_beneficiary_allocation!$A$5:$A$104,Drury_beneficiary_allocation!$D$5:$D$104,0,0)</f>
        <v>0</v>
      </c>
      <c r="U224" s="362">
        <f>_xlfn.XLOOKUP($A224,'Total project cost for DCs'!$A$4:$A$111,'Total project cost for DCs'!AE$4:AE$111,0,0)*_xlfn.XLOOKUP($A224,Drury_beneficiary_allocation!$A$5:$A$104,Drury_beneficiary_allocation!$D$5:$D$104,0,0)</f>
        <v>0</v>
      </c>
      <c r="V224" s="362">
        <f>_xlfn.XLOOKUP($A224,'Total project cost for DCs'!$A$4:$A$111,'Total project cost for DCs'!AF$4:AF$111,0,0)*_xlfn.XLOOKUP($A224,Drury_beneficiary_allocation!$A$5:$A$104,Drury_beneficiary_allocation!$D$5:$D$104,0,0)</f>
        <v>0</v>
      </c>
      <c r="W224" s="362">
        <f>_xlfn.XLOOKUP($A224,'Total project cost for DCs'!$A$4:$A$111,'Total project cost for DCs'!AG$4:AG$111,0,0)*_xlfn.XLOOKUP($A224,Drury_beneficiary_allocation!$A$5:$A$104,Drury_beneficiary_allocation!$D$5:$D$104,0,0)</f>
        <v>0</v>
      </c>
      <c r="X224" s="362">
        <f>_xlfn.XLOOKUP($A224,'Total project cost for DCs'!$A$4:$A$111,'Total project cost for DCs'!AH$4:AH$111,0,0)*_xlfn.XLOOKUP($A224,Drury_beneficiary_allocation!$A$5:$A$104,Drury_beneficiary_allocation!$D$5:$D$104,0,0)</f>
        <v>0</v>
      </c>
      <c r="Y224" s="362">
        <f>_xlfn.XLOOKUP($A224,'Total project cost for DCs'!$A$4:$A$111,'Total project cost for DCs'!AI$4:AI$111,0,0)*_xlfn.XLOOKUP($A224,Drury_beneficiary_allocation!$A$5:$A$104,Drury_beneficiary_allocation!$D$5:$D$104,0,0)</f>
        <v>0</v>
      </c>
      <c r="Z224" s="362">
        <f>_xlfn.XLOOKUP($A224,'Total project cost for DCs'!$A$4:$A$111,'Total project cost for DCs'!AJ$4:AJ$111,0,0)*_xlfn.XLOOKUP($A224,Drury_beneficiary_allocation!$A$5:$A$104,Drury_beneficiary_allocation!$D$5:$D$104,0,0)</f>
        <v>0</v>
      </c>
      <c r="AA224" s="362">
        <f>_xlfn.XLOOKUP($A224,'Total project cost for DCs'!$A$4:$A$111,'Total project cost for DCs'!AK$4:AK$111,0,0)*_xlfn.XLOOKUP($A224,Drury_beneficiary_allocation!$A$5:$A$104,Drury_beneficiary_allocation!$D$5:$D$104,0,0)</f>
        <v>0</v>
      </c>
      <c r="AB224" s="362">
        <f>_xlfn.XLOOKUP($A224,'Total project cost for DCs'!$A$4:$A$111,'Total project cost for DCs'!AL$4:AL$111,0,0)*_xlfn.XLOOKUP($A224,Drury_beneficiary_allocation!$A$5:$A$104,Drury_beneficiary_allocation!$D$5:$D$104,0,0)</f>
        <v>0</v>
      </c>
      <c r="AC224" s="362">
        <f>_xlfn.XLOOKUP($A224,'Total project cost for DCs'!$A$4:$A$111,'Total project cost for DCs'!AM$4:AM$111,0,0)*_xlfn.XLOOKUP($A224,Drury_beneficiary_allocation!$A$5:$A$104,Drury_beneficiary_allocation!$D$5:$D$104,0,0)</f>
        <v>0</v>
      </c>
      <c r="AD224" s="362">
        <f>_xlfn.XLOOKUP($A224,'Total project cost for DCs'!$A$4:$A$111,'Total project cost for DCs'!AN$4:AN$111,0,0)*_xlfn.XLOOKUP($A224,Drury_beneficiary_allocation!$A$5:$A$104,Drury_beneficiary_allocation!$D$5:$D$104,0,0)</f>
        <v>0</v>
      </c>
      <c r="AE224" s="363">
        <f t="shared" si="30"/>
        <v>0</v>
      </c>
      <c r="AF224" s="349"/>
      <c r="AG224" s="349">
        <f t="shared" si="32"/>
        <v>0</v>
      </c>
      <c r="AH224" s="353">
        <v>0</v>
      </c>
      <c r="AI224" s="354" t="str">
        <f t="shared" si="31"/>
        <v>Collector</v>
      </c>
      <c r="AJ224" s="349"/>
      <c r="AK224" s="349"/>
      <c r="AL224" s="355">
        <f>_xlfn.XLOOKUP(A224,'P1 Date Adjustment'!B:B,'P1 Date Adjustment'!F:F,"not found",0)</f>
        <v>2033</v>
      </c>
      <c r="AM224" s="349">
        <f t="shared" si="33"/>
        <v>0</v>
      </c>
      <c r="AN224" s="360"/>
      <c r="AO224" s="360"/>
    </row>
    <row r="225" spans="1:41" ht="30" x14ac:dyDescent="0.25">
      <c r="A225" s="129" t="s">
        <v>224</v>
      </c>
      <c r="B225" s="358" t="s">
        <v>225</v>
      </c>
      <c r="C225" s="358" t="str">
        <f>_xlfn.XLOOKUP($A225,'Total project cost for DCs'!A:A,'Total project cost for DCs'!C:C,"Not found",0)</f>
        <v>2-lane urban- new 2-lane arterial with active modes on both sides + intersection improvements (TDM)</v>
      </c>
      <c r="D225" s="355" t="s">
        <v>155</v>
      </c>
      <c r="E225" s="355" t="s">
        <v>227</v>
      </c>
      <c r="H225" s="355" t="s">
        <v>828</v>
      </c>
      <c r="I225" s="359">
        <f>_xlfn.XLOOKUP($H225,DC_growth_AGS!$A$665:$A$673,DC_growth_AGS!$O$665:$O$673,"Not found",0)</f>
        <v>0.83953286703488883</v>
      </c>
      <c r="J225" s="355">
        <v>2029</v>
      </c>
      <c r="K225" s="362">
        <f>_xlfn.XLOOKUP($A225,'Total project cost for DCs'!$A$4:$A$111,'Total project cost for DCs'!U$4:U$111,0,0)*_xlfn.XLOOKUP($A225,Drury_beneficiary_allocation!$A$5:$A$104,Drury_beneficiary_allocation!$D$5:$D$104,0,0)</f>
        <v>0</v>
      </c>
      <c r="L225" s="362">
        <f>_xlfn.XLOOKUP($A225,'Total project cost for DCs'!$A$4:$A$111,'Total project cost for DCs'!V$4:V$111,0,0)*_xlfn.XLOOKUP($A225,Drury_beneficiary_allocation!$A$5:$A$104,Drury_beneficiary_allocation!$D$5:$D$104,0,0)</f>
        <v>0</v>
      </c>
      <c r="M225" s="362">
        <f>_xlfn.XLOOKUP($A225,'Total project cost for DCs'!$A$4:$A$111,'Total project cost for DCs'!W$4:W$111,0,0)*_xlfn.XLOOKUP($A225,Drury_beneficiary_allocation!$A$5:$A$104,Drury_beneficiary_allocation!$D$5:$D$104,0,0)</f>
        <v>0</v>
      </c>
      <c r="N225" s="362">
        <f>_xlfn.XLOOKUP($A225,'Total project cost for DCs'!$A$4:$A$111,'Total project cost for DCs'!X$4:X$111,0,0)*_xlfn.XLOOKUP($A225,Drury_beneficiary_allocation!$A$5:$A$104,Drury_beneficiary_allocation!$D$5:$D$104,0,0)</f>
        <v>0</v>
      </c>
      <c r="O225" s="362">
        <f>_xlfn.XLOOKUP($A225,'Total project cost for DCs'!$A$4:$A$111,'Total project cost for DCs'!Y$4:Y$111,0,0)*_xlfn.XLOOKUP($A225,Drury_beneficiary_allocation!$A$5:$A$104,Drury_beneficiary_allocation!$D$5:$D$104,0,0)</f>
        <v>0</v>
      </c>
      <c r="P225" s="362">
        <f>_xlfn.XLOOKUP($A225,'Total project cost for DCs'!$A$4:$A$111,'Total project cost for DCs'!Z$4:Z$111,0,0)*_xlfn.XLOOKUP($A225,Drury_beneficiary_allocation!$A$5:$A$104,Drury_beneficiary_allocation!$D$5:$D$104,0,0)</f>
        <v>0</v>
      </c>
      <c r="Q225" s="362">
        <f>_xlfn.XLOOKUP($A225,'Total project cost for DCs'!$A$4:$A$111,'Total project cost for DCs'!AA$4:AA$111,0,0)*_xlfn.XLOOKUP($A225,Drury_beneficiary_allocation!$A$5:$A$104,Drury_beneficiary_allocation!$D$5:$D$104,0,0)</f>
        <v>0</v>
      </c>
      <c r="R225" s="362">
        <f>_xlfn.XLOOKUP($A225,'Total project cost for DCs'!$A$4:$A$111,'Total project cost for DCs'!AB$4:AB$111,0,0)*_xlfn.XLOOKUP($A225,Drury_beneficiary_allocation!$A$5:$A$104,Drury_beneficiary_allocation!$D$5:$D$104,0,0)</f>
        <v>0</v>
      </c>
      <c r="S225" s="362">
        <f>_xlfn.XLOOKUP($A225,'Total project cost for DCs'!$A$4:$A$111,'Total project cost for DCs'!AC$4:AC$111,0,0)*_xlfn.XLOOKUP($A225,Drury_beneficiary_allocation!$A$5:$A$104,Drury_beneficiary_allocation!$D$5:$D$104,0,0)</f>
        <v>0</v>
      </c>
      <c r="T225" s="362">
        <f>_xlfn.XLOOKUP($A225,'Total project cost for DCs'!$A$4:$A$111,'Total project cost for DCs'!AD$4:AD$111,0,0)*_xlfn.XLOOKUP($A225,Drury_beneficiary_allocation!$A$5:$A$104,Drury_beneficiary_allocation!$D$5:$D$104,0,0)</f>
        <v>0</v>
      </c>
      <c r="U225" s="362">
        <f>_xlfn.XLOOKUP($A225,'Total project cost for DCs'!$A$4:$A$111,'Total project cost for DCs'!AE$4:AE$111,0,0)*_xlfn.XLOOKUP($A225,Drury_beneficiary_allocation!$A$5:$A$104,Drury_beneficiary_allocation!$D$5:$D$104,0,0)</f>
        <v>0</v>
      </c>
      <c r="V225" s="362">
        <f>_xlfn.XLOOKUP($A225,'Total project cost for DCs'!$A$4:$A$111,'Total project cost for DCs'!AF$4:AF$111,0,0)*_xlfn.XLOOKUP($A225,Drury_beneficiary_allocation!$A$5:$A$104,Drury_beneficiary_allocation!$D$5:$D$104,0,0)</f>
        <v>0</v>
      </c>
      <c r="W225" s="362">
        <f>_xlfn.XLOOKUP($A225,'Total project cost for DCs'!$A$4:$A$111,'Total project cost for DCs'!AG$4:AG$111,0,0)*_xlfn.XLOOKUP($A225,Drury_beneficiary_allocation!$A$5:$A$104,Drury_beneficiary_allocation!$D$5:$D$104,0,0)</f>
        <v>0</v>
      </c>
      <c r="X225" s="362">
        <f>_xlfn.XLOOKUP($A225,'Total project cost for DCs'!$A$4:$A$111,'Total project cost for DCs'!AH$4:AH$111,0,0)*_xlfn.XLOOKUP($A225,Drury_beneficiary_allocation!$A$5:$A$104,Drury_beneficiary_allocation!$D$5:$D$104,0,0)</f>
        <v>0</v>
      </c>
      <c r="Y225" s="362">
        <f>_xlfn.XLOOKUP($A225,'Total project cost for DCs'!$A$4:$A$111,'Total project cost for DCs'!AI$4:AI$111,0,0)*_xlfn.XLOOKUP($A225,Drury_beneficiary_allocation!$A$5:$A$104,Drury_beneficiary_allocation!$D$5:$D$104,0,0)</f>
        <v>0</v>
      </c>
      <c r="Z225" s="362">
        <f>_xlfn.XLOOKUP($A225,'Total project cost for DCs'!$A$4:$A$111,'Total project cost for DCs'!AJ$4:AJ$111,0,0)*_xlfn.XLOOKUP($A225,Drury_beneficiary_allocation!$A$5:$A$104,Drury_beneficiary_allocation!$D$5:$D$104,0,0)</f>
        <v>0</v>
      </c>
      <c r="AA225" s="362">
        <f>_xlfn.XLOOKUP($A225,'Total project cost for DCs'!$A$4:$A$111,'Total project cost for DCs'!AK$4:AK$111,0,0)*_xlfn.XLOOKUP($A225,Drury_beneficiary_allocation!$A$5:$A$104,Drury_beneficiary_allocation!$D$5:$D$104,0,0)</f>
        <v>0</v>
      </c>
      <c r="AB225" s="362">
        <f>_xlfn.XLOOKUP($A225,'Total project cost for DCs'!$A$4:$A$111,'Total project cost for DCs'!AL$4:AL$111,0,0)*_xlfn.XLOOKUP($A225,Drury_beneficiary_allocation!$A$5:$A$104,Drury_beneficiary_allocation!$D$5:$D$104,0,0)</f>
        <v>0</v>
      </c>
      <c r="AC225" s="362">
        <f>_xlfn.XLOOKUP($A225,'Total project cost for DCs'!$A$4:$A$111,'Total project cost for DCs'!AM$4:AM$111,0,0)*_xlfn.XLOOKUP($A225,Drury_beneficiary_allocation!$A$5:$A$104,Drury_beneficiary_allocation!$D$5:$D$104,0,0)</f>
        <v>0</v>
      </c>
      <c r="AD225" s="362">
        <f>_xlfn.XLOOKUP($A225,'Total project cost for DCs'!$A$4:$A$111,'Total project cost for DCs'!AN$4:AN$111,0,0)*_xlfn.XLOOKUP($A225,Drury_beneficiary_allocation!$A$5:$A$104,Drury_beneficiary_allocation!$D$5:$D$104,0,0)</f>
        <v>0</v>
      </c>
      <c r="AE225" s="363">
        <f t="shared" si="30"/>
        <v>0</v>
      </c>
      <c r="AF225" s="349"/>
      <c r="AG225" s="349">
        <f t="shared" si="32"/>
        <v>0</v>
      </c>
      <c r="AH225" s="353">
        <v>0</v>
      </c>
      <c r="AI225" s="354" t="str">
        <f t="shared" si="31"/>
        <v>Arterial</v>
      </c>
      <c r="AJ225" s="349"/>
      <c r="AK225" s="349"/>
      <c r="AL225" s="355">
        <f>_xlfn.XLOOKUP(A225,'P1 Date Adjustment'!B:B,'P1 Date Adjustment'!F:F,"not found",0)</f>
        <v>2029</v>
      </c>
      <c r="AM225" s="349">
        <f t="shared" si="33"/>
        <v>0</v>
      </c>
      <c r="AN225" s="360"/>
      <c r="AO225" s="360"/>
    </row>
    <row r="226" spans="1:41" ht="30" x14ac:dyDescent="0.25">
      <c r="A226" s="129" t="s">
        <v>228</v>
      </c>
      <c r="B226" s="358" t="s">
        <v>229</v>
      </c>
      <c r="C226" s="358" t="str">
        <f>_xlfn.XLOOKUP($A226,'Total project cost for DCs'!A:A,'Total project cost for DCs'!C:C,"Not found",0)</f>
        <v>4-lane urban- upgrade 2-lane arterial with SGA design + intersection improvements (TDM)</v>
      </c>
      <c r="D226" s="355" t="s">
        <v>155</v>
      </c>
      <c r="E226" s="355" t="s">
        <v>231</v>
      </c>
      <c r="H226" s="355" t="s">
        <v>828</v>
      </c>
      <c r="I226" s="359">
        <f>_xlfn.XLOOKUP($H226,DC_growth_AGS!$A$665:$A$673,DC_growth_AGS!$O$665:$O$673,"Not found",0)</f>
        <v>0.83953286703488883</v>
      </c>
      <c r="J226" s="355">
        <v>2050</v>
      </c>
      <c r="K226" s="362">
        <f>_xlfn.XLOOKUP($A226,'Total project cost for DCs'!$A$4:$A$111,'Total project cost for DCs'!U$4:U$111,0,0)*_xlfn.XLOOKUP($A226,Drury_beneficiary_allocation!$A$5:$A$104,Drury_beneficiary_allocation!$D$5:$D$104,0,0)</f>
        <v>0</v>
      </c>
      <c r="L226" s="362">
        <f>_xlfn.XLOOKUP($A226,'Total project cost for DCs'!$A$4:$A$111,'Total project cost for DCs'!V$4:V$111,0,0)*_xlfn.XLOOKUP($A226,Drury_beneficiary_allocation!$A$5:$A$104,Drury_beneficiary_allocation!$D$5:$D$104,0,0)</f>
        <v>0</v>
      </c>
      <c r="M226" s="362">
        <f>_xlfn.XLOOKUP($A226,'Total project cost for DCs'!$A$4:$A$111,'Total project cost for DCs'!W$4:W$111,0,0)*_xlfn.XLOOKUP($A226,Drury_beneficiary_allocation!$A$5:$A$104,Drury_beneficiary_allocation!$D$5:$D$104,0,0)</f>
        <v>0</v>
      </c>
      <c r="N226" s="362">
        <f>_xlfn.XLOOKUP($A226,'Total project cost for DCs'!$A$4:$A$111,'Total project cost for DCs'!X$4:X$111,0,0)*_xlfn.XLOOKUP($A226,Drury_beneficiary_allocation!$A$5:$A$104,Drury_beneficiary_allocation!$D$5:$D$104,0,0)</f>
        <v>0</v>
      </c>
      <c r="O226" s="362">
        <f>_xlfn.XLOOKUP($A226,'Total project cost for DCs'!$A$4:$A$111,'Total project cost for DCs'!Y$4:Y$111,0,0)*_xlfn.XLOOKUP($A226,Drury_beneficiary_allocation!$A$5:$A$104,Drury_beneficiary_allocation!$D$5:$D$104,0,0)</f>
        <v>0</v>
      </c>
      <c r="P226" s="362">
        <f>_xlfn.XLOOKUP($A226,'Total project cost for DCs'!$A$4:$A$111,'Total project cost for DCs'!Z$4:Z$111,0,0)*_xlfn.XLOOKUP($A226,Drury_beneficiary_allocation!$A$5:$A$104,Drury_beneficiary_allocation!$D$5:$D$104,0,0)</f>
        <v>0</v>
      </c>
      <c r="Q226" s="362">
        <f>_xlfn.XLOOKUP($A226,'Total project cost for DCs'!$A$4:$A$111,'Total project cost for DCs'!AA$4:AA$111,0,0)*_xlfn.XLOOKUP($A226,Drury_beneficiary_allocation!$A$5:$A$104,Drury_beneficiary_allocation!$D$5:$D$104,0,0)</f>
        <v>0</v>
      </c>
      <c r="R226" s="362">
        <f>_xlfn.XLOOKUP($A226,'Total project cost for DCs'!$A$4:$A$111,'Total project cost for DCs'!AB$4:AB$111,0,0)*_xlfn.XLOOKUP($A226,Drury_beneficiary_allocation!$A$5:$A$104,Drury_beneficiary_allocation!$D$5:$D$104,0,0)</f>
        <v>0</v>
      </c>
      <c r="S226" s="362">
        <f>_xlfn.XLOOKUP($A226,'Total project cost for DCs'!$A$4:$A$111,'Total project cost for DCs'!AC$4:AC$111,0,0)*_xlfn.XLOOKUP($A226,Drury_beneficiary_allocation!$A$5:$A$104,Drury_beneficiary_allocation!$D$5:$D$104,0,0)</f>
        <v>0</v>
      </c>
      <c r="T226" s="362">
        <f>_xlfn.XLOOKUP($A226,'Total project cost for DCs'!$A$4:$A$111,'Total project cost for DCs'!AD$4:AD$111,0,0)*_xlfn.XLOOKUP($A226,Drury_beneficiary_allocation!$A$5:$A$104,Drury_beneficiary_allocation!$D$5:$D$104,0,0)</f>
        <v>0</v>
      </c>
      <c r="U226" s="362">
        <f>_xlfn.XLOOKUP($A226,'Total project cost for DCs'!$A$4:$A$111,'Total project cost for DCs'!AE$4:AE$111,0,0)*_xlfn.XLOOKUP($A226,Drury_beneficiary_allocation!$A$5:$A$104,Drury_beneficiary_allocation!$D$5:$D$104,0,0)</f>
        <v>0</v>
      </c>
      <c r="V226" s="362">
        <f>_xlfn.XLOOKUP($A226,'Total project cost for DCs'!$A$4:$A$111,'Total project cost for DCs'!AF$4:AF$111,0,0)*_xlfn.XLOOKUP($A226,Drury_beneficiary_allocation!$A$5:$A$104,Drury_beneficiary_allocation!$D$5:$D$104,0,0)</f>
        <v>0</v>
      </c>
      <c r="W226" s="362">
        <f>_xlfn.XLOOKUP($A226,'Total project cost for DCs'!$A$4:$A$111,'Total project cost for DCs'!AG$4:AG$111,0,0)*_xlfn.XLOOKUP($A226,Drury_beneficiary_allocation!$A$5:$A$104,Drury_beneficiary_allocation!$D$5:$D$104,0,0)</f>
        <v>0</v>
      </c>
      <c r="X226" s="362">
        <f>_xlfn.XLOOKUP($A226,'Total project cost for DCs'!$A$4:$A$111,'Total project cost for DCs'!AH$4:AH$111,0,0)*_xlfn.XLOOKUP($A226,Drury_beneficiary_allocation!$A$5:$A$104,Drury_beneficiary_allocation!$D$5:$D$104,0,0)</f>
        <v>0</v>
      </c>
      <c r="Y226" s="362">
        <f>_xlfn.XLOOKUP($A226,'Total project cost for DCs'!$A$4:$A$111,'Total project cost for DCs'!AI$4:AI$111,0,0)*_xlfn.XLOOKUP($A226,Drury_beneficiary_allocation!$A$5:$A$104,Drury_beneficiary_allocation!$D$5:$D$104,0,0)</f>
        <v>116129.217965153</v>
      </c>
      <c r="Z226" s="362">
        <f>_xlfn.XLOOKUP($A226,'Total project cost for DCs'!$A$4:$A$111,'Total project cost for DCs'!AJ$4:AJ$111,0,0)*_xlfn.XLOOKUP($A226,Drury_beneficiary_allocation!$A$5:$A$104,Drury_beneficiary_allocation!$D$5:$D$104,0,0)</f>
        <v>1186407.7623369028</v>
      </c>
      <c r="AA226" s="362">
        <f>_xlfn.XLOOKUP($A226,'Total project cost for DCs'!$A$4:$A$111,'Total project cost for DCs'!AK$4:AK$111,0,0)*_xlfn.XLOOKUP($A226,Drury_beneficiary_allocation!$A$5:$A$104,Drury_beneficiary_allocation!$D$5:$D$104,0,0)</f>
        <v>0</v>
      </c>
      <c r="AB226" s="362">
        <f>_xlfn.XLOOKUP($A226,'Total project cost for DCs'!$A$4:$A$111,'Total project cost for DCs'!AL$4:AL$111,0,0)*_xlfn.XLOOKUP($A226,Drury_beneficiary_allocation!$A$5:$A$104,Drury_beneficiary_allocation!$D$5:$D$104,0,0)</f>
        <v>0</v>
      </c>
      <c r="AC226" s="362">
        <f>_xlfn.XLOOKUP($A226,'Total project cost for DCs'!$A$4:$A$111,'Total project cost for DCs'!AM$4:AM$111,0,0)*_xlfn.XLOOKUP($A226,Drury_beneficiary_allocation!$A$5:$A$104,Drury_beneficiary_allocation!$D$5:$D$104,0,0)</f>
        <v>0</v>
      </c>
      <c r="AD226" s="362">
        <f>_xlfn.XLOOKUP($A226,'Total project cost for DCs'!$A$4:$A$111,'Total project cost for DCs'!AN$4:AN$111,0,0)*_xlfn.XLOOKUP($A226,Drury_beneficiary_allocation!$A$5:$A$104,Drury_beneficiary_allocation!$D$5:$D$104,0,0)</f>
        <v>0</v>
      </c>
      <c r="AE226" s="363">
        <f t="shared" si="30"/>
        <v>1302536.9803020558</v>
      </c>
      <c r="AF226" s="349"/>
      <c r="AG226" s="349">
        <f t="shared" si="32"/>
        <v>1302536.9803020558</v>
      </c>
      <c r="AH226" s="353">
        <v>0</v>
      </c>
      <c r="AI226" s="354" t="str">
        <f t="shared" si="31"/>
        <v>Arterial</v>
      </c>
      <c r="AJ226" s="349"/>
      <c r="AK226" s="349"/>
      <c r="AL226" s="355">
        <f>_xlfn.XLOOKUP(A226,'P1 Date Adjustment'!B:B,'P1 Date Adjustment'!F:F,"not found",0)</f>
        <v>2050</v>
      </c>
      <c r="AM226" s="349">
        <f t="shared" si="33"/>
        <v>1093522.6054919513</v>
      </c>
      <c r="AN226" s="360"/>
      <c r="AO226" s="360"/>
    </row>
    <row r="227" spans="1:41" ht="45" x14ac:dyDescent="0.25">
      <c r="A227" s="129" t="s">
        <v>234</v>
      </c>
      <c r="B227" s="358" t="s">
        <v>235</v>
      </c>
      <c r="C227" s="358" t="str">
        <f>_xlfn.XLOOKUP($A227,'Total project cost for DCs'!A:A,'Total project cost for DCs'!C:C,"Not found",0)</f>
        <v>2-lane urban (New Road connection to Quarry Road with active modes on both sides + intersection improvements)</v>
      </c>
      <c r="D227" s="355" t="s">
        <v>155</v>
      </c>
      <c r="E227" s="355" t="s">
        <v>223</v>
      </c>
      <c r="H227" s="355" t="s">
        <v>828</v>
      </c>
      <c r="I227" s="359">
        <f>_xlfn.XLOOKUP($H227,DC_growth_AGS!$A$665:$A$673,DC_growth_AGS!$O$665:$O$673,"Not found",0)</f>
        <v>0.83953286703488883</v>
      </c>
      <c r="J227" s="355">
        <v>2035</v>
      </c>
      <c r="K227" s="362">
        <f>_xlfn.XLOOKUP($A227,'Total project cost for DCs'!$A$4:$A$111,'Total project cost for DCs'!U$4:U$111,0,0)*_xlfn.XLOOKUP($A227,Drury_beneficiary_allocation!$A$5:$A$104,Drury_beneficiary_allocation!$D$5:$D$104,0,0)</f>
        <v>7680237.7767822053</v>
      </c>
      <c r="L227" s="362">
        <f>_xlfn.XLOOKUP($A227,'Total project cost for DCs'!$A$4:$A$111,'Total project cost for DCs'!V$4:V$111,0,0)*_xlfn.XLOOKUP($A227,Drury_beneficiary_allocation!$A$5:$A$104,Drury_beneficiary_allocation!$D$5:$D$104,0,0)</f>
        <v>426729.0398482178</v>
      </c>
      <c r="M227" s="362">
        <f>_xlfn.XLOOKUP($A227,'Total project cost for DCs'!$A$4:$A$111,'Total project cost for DCs'!W$4:W$111,0,0)*_xlfn.XLOOKUP($A227,Drury_beneficiary_allocation!$A$5:$A$104,Drury_beneficiary_allocation!$D$5:$D$104,0,0)</f>
        <v>4359580.2517366242</v>
      </c>
      <c r="N227" s="362">
        <f>_xlfn.XLOOKUP($A227,'Total project cost for DCs'!$A$4:$A$111,'Total project cost for DCs'!X$4:X$111,0,0)*_xlfn.XLOOKUP($A227,Drury_beneficiary_allocation!$A$5:$A$104,Drury_beneficiary_allocation!$D$5:$D$104,0,0)</f>
        <v>0</v>
      </c>
      <c r="O227" s="362">
        <f>_xlfn.XLOOKUP($A227,'Total project cost for DCs'!$A$4:$A$111,'Total project cost for DCs'!Y$4:Y$111,0,0)*_xlfn.XLOOKUP($A227,Drury_beneficiary_allocation!$A$5:$A$104,Drury_beneficiary_allocation!$D$5:$D$104,0,0)</f>
        <v>0</v>
      </c>
      <c r="P227" s="362">
        <f>_xlfn.XLOOKUP($A227,'Total project cost for DCs'!$A$4:$A$111,'Total project cost for DCs'!Z$4:Z$111,0,0)*_xlfn.XLOOKUP($A227,Drury_beneficiary_allocation!$A$5:$A$104,Drury_beneficiary_allocation!$D$5:$D$104,0,0)</f>
        <v>0</v>
      </c>
      <c r="Q227" s="362">
        <f>_xlfn.XLOOKUP($A227,'Total project cost for DCs'!$A$4:$A$111,'Total project cost for DCs'!AA$4:AA$111,0,0)*_xlfn.XLOOKUP($A227,Drury_beneficiary_allocation!$A$5:$A$104,Drury_beneficiary_allocation!$D$5:$D$104,0,0)</f>
        <v>0</v>
      </c>
      <c r="R227" s="362">
        <f>_xlfn.XLOOKUP($A227,'Total project cost for DCs'!$A$4:$A$111,'Total project cost for DCs'!AB$4:AB$111,0,0)*_xlfn.XLOOKUP($A227,Drury_beneficiary_allocation!$A$5:$A$104,Drury_beneficiary_allocation!$D$5:$D$104,0,0)</f>
        <v>0</v>
      </c>
      <c r="S227" s="362">
        <f>_xlfn.XLOOKUP($A227,'Total project cost for DCs'!$A$4:$A$111,'Total project cost for DCs'!AC$4:AC$111,0,0)*_xlfn.XLOOKUP($A227,Drury_beneficiary_allocation!$A$5:$A$104,Drury_beneficiary_allocation!$D$5:$D$104,0,0)</f>
        <v>0</v>
      </c>
      <c r="T227" s="362">
        <f>_xlfn.XLOOKUP($A227,'Total project cost for DCs'!$A$4:$A$111,'Total project cost for DCs'!AD$4:AD$111,0,0)*_xlfn.XLOOKUP($A227,Drury_beneficiary_allocation!$A$5:$A$104,Drury_beneficiary_allocation!$D$5:$D$104,0,0)</f>
        <v>0</v>
      </c>
      <c r="U227" s="362">
        <f>_xlfn.XLOOKUP($A227,'Total project cost for DCs'!$A$4:$A$111,'Total project cost for DCs'!AE$4:AE$111,0,0)*_xlfn.XLOOKUP($A227,Drury_beneficiary_allocation!$A$5:$A$104,Drury_beneficiary_allocation!$D$5:$D$104,0,0)</f>
        <v>0</v>
      </c>
      <c r="V227" s="362">
        <f>_xlfn.XLOOKUP($A227,'Total project cost for DCs'!$A$4:$A$111,'Total project cost for DCs'!AF$4:AF$111,0,0)*_xlfn.XLOOKUP($A227,Drury_beneficiary_allocation!$A$5:$A$104,Drury_beneficiary_allocation!$D$5:$D$104,0,0)</f>
        <v>0</v>
      </c>
      <c r="W227" s="362">
        <f>_xlfn.XLOOKUP($A227,'Total project cost for DCs'!$A$4:$A$111,'Total project cost for DCs'!AG$4:AG$111,0,0)*_xlfn.XLOOKUP($A227,Drury_beneficiary_allocation!$A$5:$A$104,Drury_beneficiary_allocation!$D$5:$D$104,0,0)</f>
        <v>0</v>
      </c>
      <c r="X227" s="362">
        <f>_xlfn.XLOOKUP($A227,'Total project cost for DCs'!$A$4:$A$111,'Total project cost for DCs'!AH$4:AH$111,0,0)*_xlfn.XLOOKUP($A227,Drury_beneficiary_allocation!$A$5:$A$104,Drury_beneficiary_allocation!$D$5:$D$104,0,0)</f>
        <v>0</v>
      </c>
      <c r="Y227" s="362">
        <f>_xlfn.XLOOKUP($A227,'Total project cost for DCs'!$A$4:$A$111,'Total project cost for DCs'!AI$4:AI$111,0,0)*_xlfn.XLOOKUP($A227,Drury_beneficiary_allocation!$A$5:$A$104,Drury_beneficiary_allocation!$D$5:$D$104,0,0)</f>
        <v>0</v>
      </c>
      <c r="Z227" s="362">
        <f>_xlfn.XLOOKUP($A227,'Total project cost for DCs'!$A$4:$A$111,'Total project cost for DCs'!AJ$4:AJ$111,0,0)*_xlfn.XLOOKUP($A227,Drury_beneficiary_allocation!$A$5:$A$104,Drury_beneficiary_allocation!$D$5:$D$104,0,0)</f>
        <v>0</v>
      </c>
      <c r="AA227" s="362">
        <f>_xlfn.XLOOKUP($A227,'Total project cost for DCs'!$A$4:$A$111,'Total project cost for DCs'!AK$4:AK$111,0,0)*_xlfn.XLOOKUP($A227,Drury_beneficiary_allocation!$A$5:$A$104,Drury_beneficiary_allocation!$D$5:$D$104,0,0)</f>
        <v>0</v>
      </c>
      <c r="AB227" s="362">
        <f>_xlfn.XLOOKUP($A227,'Total project cost for DCs'!$A$4:$A$111,'Total project cost for DCs'!AL$4:AL$111,0,0)*_xlfn.XLOOKUP($A227,Drury_beneficiary_allocation!$A$5:$A$104,Drury_beneficiary_allocation!$D$5:$D$104,0,0)</f>
        <v>0</v>
      </c>
      <c r="AC227" s="362">
        <f>_xlfn.XLOOKUP($A227,'Total project cost for DCs'!$A$4:$A$111,'Total project cost for DCs'!AM$4:AM$111,0,0)*_xlfn.XLOOKUP($A227,Drury_beneficiary_allocation!$A$5:$A$104,Drury_beneficiary_allocation!$D$5:$D$104,0,0)</f>
        <v>0</v>
      </c>
      <c r="AD227" s="362">
        <f>_xlfn.XLOOKUP($A227,'Total project cost for DCs'!$A$4:$A$111,'Total project cost for DCs'!AN$4:AN$111,0,0)*_xlfn.XLOOKUP($A227,Drury_beneficiary_allocation!$A$5:$A$104,Drury_beneficiary_allocation!$D$5:$D$104,0,0)</f>
        <v>0</v>
      </c>
      <c r="AE227" s="363">
        <f t="shared" si="30"/>
        <v>12466547.068367047</v>
      </c>
      <c r="AF227" s="349"/>
      <c r="AG227" s="349">
        <f t="shared" si="32"/>
        <v>12466547.068367047</v>
      </c>
      <c r="AH227" s="353">
        <v>0</v>
      </c>
      <c r="AI227" s="354" t="str">
        <f t="shared" si="31"/>
        <v>Collector</v>
      </c>
      <c r="AJ227" s="349"/>
      <c r="AK227" s="349"/>
      <c r="AL227" s="355">
        <f>_xlfn.XLOOKUP(A227,'P1 Date Adjustment'!B:B,'P1 Date Adjustment'!F:F,"not found",0)</f>
        <v>2035</v>
      </c>
      <c r="AM227" s="349">
        <f t="shared" si="33"/>
        <v>10466076.002331575</v>
      </c>
      <c r="AN227" s="360"/>
      <c r="AO227" s="360"/>
    </row>
    <row r="228" spans="1:41" ht="30" x14ac:dyDescent="0.25">
      <c r="A228" s="129" t="s">
        <v>237</v>
      </c>
      <c r="B228" s="358" t="s">
        <v>238</v>
      </c>
      <c r="C228" s="358" t="str">
        <f>_xlfn.XLOOKUP($A228,'Total project cost for DCs'!A:A,'Total project cost for DCs'!C:C,"Not found",0)</f>
        <v>2-lane urban (upgrade existing road layout with active modes on both sides + intersection improvements)</v>
      </c>
      <c r="D228" s="355" t="s">
        <v>155</v>
      </c>
      <c r="E228" s="355" t="s">
        <v>199</v>
      </c>
      <c r="H228" s="355" t="s">
        <v>828</v>
      </c>
      <c r="I228" s="359">
        <f>_xlfn.XLOOKUP($H228,DC_growth_AGS!$A$665:$A$673,DC_growth_AGS!$O$665:$O$673,"Not found",0)</f>
        <v>0.83953286703488883</v>
      </c>
      <c r="J228" s="355">
        <v>2033</v>
      </c>
      <c r="K228" s="362">
        <f>_xlfn.XLOOKUP($A228,'Total project cost for DCs'!$A$4:$A$111,'Total project cost for DCs'!U$4:U$111,0,0)*_xlfn.XLOOKUP($A228,Drury_beneficiary_allocation!$A$5:$A$104,Drury_beneficiary_allocation!$D$5:$D$104,0,0)</f>
        <v>38406.99194474957</v>
      </c>
      <c r="L228" s="362">
        <f>_xlfn.XLOOKUP($A228,'Total project cost for DCs'!$A$4:$A$111,'Total project cost for DCs'!V$4:V$111,0,0)*_xlfn.XLOOKUP($A228,Drury_beneficiary_allocation!$A$5:$A$104,Drury_beneficiary_allocation!$D$5:$D$104,0,0)</f>
        <v>392376.30434172833</v>
      </c>
      <c r="M228" s="362">
        <f>_xlfn.XLOOKUP($A228,'Total project cost for DCs'!$A$4:$A$111,'Total project cost for DCs'!W$4:W$111,0,0)*_xlfn.XLOOKUP($A228,Drury_beneficiary_allocation!$A$5:$A$104,Drury_beneficiary_allocation!$D$5:$D$104,0,0)</f>
        <v>0</v>
      </c>
      <c r="N228" s="362">
        <f>_xlfn.XLOOKUP($A228,'Total project cost for DCs'!$A$4:$A$111,'Total project cost for DCs'!X$4:X$111,0,0)*_xlfn.XLOOKUP($A228,Drury_beneficiary_allocation!$A$5:$A$104,Drury_beneficiary_allocation!$D$5:$D$104,0,0)</f>
        <v>0</v>
      </c>
      <c r="O228" s="362">
        <f>_xlfn.XLOOKUP($A228,'Total project cost for DCs'!$A$4:$A$111,'Total project cost for DCs'!Y$4:Y$111,0,0)*_xlfn.XLOOKUP($A228,Drury_beneficiary_allocation!$A$5:$A$104,Drury_beneficiary_allocation!$D$5:$D$104,0,0)</f>
        <v>0</v>
      </c>
      <c r="P228" s="362">
        <f>_xlfn.XLOOKUP($A228,'Total project cost for DCs'!$A$4:$A$111,'Total project cost for DCs'!Z$4:Z$111,0,0)*_xlfn.XLOOKUP($A228,Drury_beneficiary_allocation!$A$5:$A$104,Drury_beneficiary_allocation!$D$5:$D$104,0,0)</f>
        <v>0</v>
      </c>
      <c r="Q228" s="362">
        <f>_xlfn.XLOOKUP($A228,'Total project cost for DCs'!$A$4:$A$111,'Total project cost for DCs'!AA$4:AA$111,0,0)*_xlfn.XLOOKUP($A228,Drury_beneficiary_allocation!$A$5:$A$104,Drury_beneficiary_allocation!$D$5:$D$104,0,0)</f>
        <v>0</v>
      </c>
      <c r="R228" s="362">
        <f>_xlfn.XLOOKUP($A228,'Total project cost for DCs'!$A$4:$A$111,'Total project cost for DCs'!AB$4:AB$111,0,0)*_xlfn.XLOOKUP($A228,Drury_beneficiary_allocation!$A$5:$A$104,Drury_beneficiary_allocation!$D$5:$D$104,0,0)</f>
        <v>0</v>
      </c>
      <c r="S228" s="362">
        <f>_xlfn.XLOOKUP($A228,'Total project cost for DCs'!$A$4:$A$111,'Total project cost for DCs'!AC$4:AC$111,0,0)*_xlfn.XLOOKUP($A228,Drury_beneficiary_allocation!$A$5:$A$104,Drury_beneficiary_allocation!$D$5:$D$104,0,0)</f>
        <v>0</v>
      </c>
      <c r="T228" s="362">
        <f>_xlfn.XLOOKUP($A228,'Total project cost for DCs'!$A$4:$A$111,'Total project cost for DCs'!AD$4:AD$111,0,0)*_xlfn.XLOOKUP($A228,Drury_beneficiary_allocation!$A$5:$A$104,Drury_beneficiary_allocation!$D$5:$D$104,0,0)</f>
        <v>0</v>
      </c>
      <c r="U228" s="362">
        <f>_xlfn.XLOOKUP($A228,'Total project cost for DCs'!$A$4:$A$111,'Total project cost for DCs'!AE$4:AE$111,0,0)*_xlfn.XLOOKUP($A228,Drury_beneficiary_allocation!$A$5:$A$104,Drury_beneficiary_allocation!$D$5:$D$104,0,0)</f>
        <v>0</v>
      </c>
      <c r="V228" s="362">
        <f>_xlfn.XLOOKUP($A228,'Total project cost for DCs'!$A$4:$A$111,'Total project cost for DCs'!AF$4:AF$111,0,0)*_xlfn.XLOOKUP($A228,Drury_beneficiary_allocation!$A$5:$A$104,Drury_beneficiary_allocation!$D$5:$D$104,0,0)</f>
        <v>0</v>
      </c>
      <c r="W228" s="362">
        <f>_xlfn.XLOOKUP($A228,'Total project cost for DCs'!$A$4:$A$111,'Total project cost for DCs'!AG$4:AG$111,0,0)*_xlfn.XLOOKUP($A228,Drury_beneficiary_allocation!$A$5:$A$104,Drury_beneficiary_allocation!$D$5:$D$104,0,0)</f>
        <v>0</v>
      </c>
      <c r="X228" s="362">
        <f>_xlfn.XLOOKUP($A228,'Total project cost for DCs'!$A$4:$A$111,'Total project cost for DCs'!AH$4:AH$111,0,0)*_xlfn.XLOOKUP($A228,Drury_beneficiary_allocation!$A$5:$A$104,Drury_beneficiary_allocation!$D$5:$D$104,0,0)</f>
        <v>0</v>
      </c>
      <c r="Y228" s="362">
        <f>_xlfn.XLOOKUP($A228,'Total project cost for DCs'!$A$4:$A$111,'Total project cost for DCs'!AI$4:AI$111,0,0)*_xlfn.XLOOKUP($A228,Drury_beneficiary_allocation!$A$5:$A$104,Drury_beneficiary_allocation!$D$5:$D$104,0,0)</f>
        <v>0</v>
      </c>
      <c r="Z228" s="362">
        <f>_xlfn.XLOOKUP($A228,'Total project cost for DCs'!$A$4:$A$111,'Total project cost for DCs'!AJ$4:AJ$111,0,0)*_xlfn.XLOOKUP($A228,Drury_beneficiary_allocation!$A$5:$A$104,Drury_beneficiary_allocation!$D$5:$D$104,0,0)</f>
        <v>0</v>
      </c>
      <c r="AA228" s="362">
        <f>_xlfn.XLOOKUP($A228,'Total project cost for DCs'!$A$4:$A$111,'Total project cost for DCs'!AK$4:AK$111,0,0)*_xlfn.XLOOKUP($A228,Drury_beneficiary_allocation!$A$5:$A$104,Drury_beneficiary_allocation!$D$5:$D$104,0,0)</f>
        <v>0</v>
      </c>
      <c r="AB228" s="362">
        <f>_xlfn.XLOOKUP($A228,'Total project cost for DCs'!$A$4:$A$111,'Total project cost for DCs'!AL$4:AL$111,0,0)*_xlfn.XLOOKUP($A228,Drury_beneficiary_allocation!$A$5:$A$104,Drury_beneficiary_allocation!$D$5:$D$104,0,0)</f>
        <v>0</v>
      </c>
      <c r="AC228" s="362">
        <f>_xlfn.XLOOKUP($A228,'Total project cost for DCs'!$A$4:$A$111,'Total project cost for DCs'!AM$4:AM$111,0,0)*_xlfn.XLOOKUP($A228,Drury_beneficiary_allocation!$A$5:$A$104,Drury_beneficiary_allocation!$D$5:$D$104,0,0)</f>
        <v>0</v>
      </c>
      <c r="AD228" s="362">
        <f>_xlfn.XLOOKUP($A228,'Total project cost for DCs'!$A$4:$A$111,'Total project cost for DCs'!AN$4:AN$111,0,0)*_xlfn.XLOOKUP($A228,Drury_beneficiary_allocation!$A$5:$A$104,Drury_beneficiary_allocation!$D$5:$D$104,0,0)</f>
        <v>0</v>
      </c>
      <c r="AE228" s="363">
        <f t="shared" si="30"/>
        <v>430783.29628647788</v>
      </c>
      <c r="AF228" s="349"/>
      <c r="AG228" s="349">
        <f t="shared" si="32"/>
        <v>430783.29628647788</v>
      </c>
      <c r="AH228" s="353">
        <v>0</v>
      </c>
      <c r="AI228" s="354" t="str">
        <f t="shared" si="31"/>
        <v>Collector</v>
      </c>
      <c r="AJ228" s="349"/>
      <c r="AK228" s="349"/>
      <c r="AL228" s="355">
        <f>_xlfn.XLOOKUP(A228,'P1 Date Adjustment'!B:B,'P1 Date Adjustment'!F:F,"not found",0)</f>
        <v>2033</v>
      </c>
      <c r="AM228" s="349">
        <f t="shared" si="33"/>
        <v>361656.73580212676</v>
      </c>
      <c r="AN228" s="360"/>
      <c r="AO228" s="360"/>
    </row>
    <row r="229" spans="1:41" ht="30" x14ac:dyDescent="0.25">
      <c r="A229" s="129" t="s">
        <v>246</v>
      </c>
      <c r="B229" s="358" t="s">
        <v>247</v>
      </c>
      <c r="C229" s="358" t="str">
        <f>_xlfn.XLOOKUP($A229,'Total project cost for DCs'!A:A,'Total project cost for DCs'!C:C,"Not found",0)</f>
        <v>4-lane urban- upgrade 2-lane urban with active modes on both sides (SGA design)</v>
      </c>
      <c r="D229" s="355" t="s">
        <v>155</v>
      </c>
      <c r="E229" s="355" t="s">
        <v>157</v>
      </c>
      <c r="H229" s="355" t="s">
        <v>828</v>
      </c>
      <c r="I229" s="359">
        <f>_xlfn.XLOOKUP($H229,DC_growth_AGS!$A$665:$A$673,DC_growth_AGS!$O$665:$O$673,"Not found",0)</f>
        <v>0.83953286703488883</v>
      </c>
      <c r="J229" s="355">
        <v>2050</v>
      </c>
      <c r="K229" s="362">
        <f>_xlfn.XLOOKUP($A229,'Total project cost for DCs'!$A$4:$A$111,'Total project cost for DCs'!U$4:U$111,0,0)*_xlfn.XLOOKUP($A229,Drury_beneficiary_allocation!$A$5:$A$104,Drury_beneficiary_allocation!$D$5:$D$104,0,0)</f>
        <v>0</v>
      </c>
      <c r="L229" s="362">
        <f>_xlfn.XLOOKUP($A229,'Total project cost for DCs'!$A$4:$A$111,'Total project cost for DCs'!V$4:V$111,0,0)*_xlfn.XLOOKUP($A229,Drury_beneficiary_allocation!$A$5:$A$104,Drury_beneficiary_allocation!$D$5:$D$104,0,0)</f>
        <v>0</v>
      </c>
      <c r="M229" s="362">
        <f>_xlfn.XLOOKUP($A229,'Total project cost for DCs'!$A$4:$A$111,'Total project cost for DCs'!W$4:W$111,0,0)*_xlfn.XLOOKUP($A229,Drury_beneficiary_allocation!$A$5:$A$104,Drury_beneficiary_allocation!$D$5:$D$104,0,0)</f>
        <v>0</v>
      </c>
      <c r="N229" s="362">
        <f>_xlfn.XLOOKUP($A229,'Total project cost for DCs'!$A$4:$A$111,'Total project cost for DCs'!X$4:X$111,0,0)*_xlfn.XLOOKUP($A229,Drury_beneficiary_allocation!$A$5:$A$104,Drury_beneficiary_allocation!$D$5:$D$104,0,0)</f>
        <v>0</v>
      </c>
      <c r="O229" s="362">
        <f>_xlfn.XLOOKUP($A229,'Total project cost for DCs'!$A$4:$A$111,'Total project cost for DCs'!Y$4:Y$111,0,0)*_xlfn.XLOOKUP($A229,Drury_beneficiary_allocation!$A$5:$A$104,Drury_beneficiary_allocation!$D$5:$D$104,0,0)</f>
        <v>0</v>
      </c>
      <c r="P229" s="362">
        <f>_xlfn.XLOOKUP($A229,'Total project cost for DCs'!$A$4:$A$111,'Total project cost for DCs'!Z$4:Z$111,0,0)*_xlfn.XLOOKUP($A229,Drury_beneficiary_allocation!$A$5:$A$104,Drury_beneficiary_allocation!$D$5:$D$104,0,0)</f>
        <v>0</v>
      </c>
      <c r="Q229" s="362">
        <f>_xlfn.XLOOKUP($A229,'Total project cost for DCs'!$A$4:$A$111,'Total project cost for DCs'!AA$4:AA$111,0,0)*_xlfn.XLOOKUP($A229,Drury_beneficiary_allocation!$A$5:$A$104,Drury_beneficiary_allocation!$D$5:$D$104,0,0)</f>
        <v>0</v>
      </c>
      <c r="R229" s="362">
        <f>_xlfn.XLOOKUP($A229,'Total project cost for DCs'!$A$4:$A$111,'Total project cost for DCs'!AB$4:AB$111,0,0)*_xlfn.XLOOKUP($A229,Drury_beneficiary_allocation!$A$5:$A$104,Drury_beneficiary_allocation!$D$5:$D$104,0,0)</f>
        <v>0</v>
      </c>
      <c r="S229" s="362">
        <f>_xlfn.XLOOKUP($A229,'Total project cost for DCs'!$A$4:$A$111,'Total project cost for DCs'!AC$4:AC$111,0,0)*_xlfn.XLOOKUP($A229,Drury_beneficiary_allocation!$A$5:$A$104,Drury_beneficiary_allocation!$D$5:$D$104,0,0)</f>
        <v>0</v>
      </c>
      <c r="T229" s="362">
        <f>_xlfn.XLOOKUP($A229,'Total project cost for DCs'!$A$4:$A$111,'Total project cost for DCs'!AD$4:AD$111,0,0)*_xlfn.XLOOKUP($A229,Drury_beneficiary_allocation!$A$5:$A$104,Drury_beneficiary_allocation!$D$5:$D$104,0,0)</f>
        <v>0</v>
      </c>
      <c r="U229" s="362">
        <f>_xlfn.XLOOKUP($A229,'Total project cost for DCs'!$A$4:$A$111,'Total project cost for DCs'!AE$4:AE$111,0,0)*_xlfn.XLOOKUP($A229,Drury_beneficiary_allocation!$A$5:$A$104,Drury_beneficiary_allocation!$D$5:$D$104,0,0)</f>
        <v>0</v>
      </c>
      <c r="V229" s="362">
        <f>_xlfn.XLOOKUP($A229,'Total project cost for DCs'!$A$4:$A$111,'Total project cost for DCs'!AF$4:AF$111,0,0)*_xlfn.XLOOKUP($A229,Drury_beneficiary_allocation!$A$5:$A$104,Drury_beneficiary_allocation!$D$5:$D$104,0,0)</f>
        <v>0</v>
      </c>
      <c r="W229" s="362">
        <f>_xlfn.XLOOKUP($A229,'Total project cost for DCs'!$A$4:$A$111,'Total project cost for DCs'!AG$4:AG$111,0,0)*_xlfn.XLOOKUP($A229,Drury_beneficiary_allocation!$A$5:$A$104,Drury_beneficiary_allocation!$D$5:$D$104,0,0)</f>
        <v>0</v>
      </c>
      <c r="X229" s="362">
        <f>_xlfn.XLOOKUP($A229,'Total project cost for DCs'!$A$4:$A$111,'Total project cost for DCs'!AH$4:AH$111,0,0)*_xlfn.XLOOKUP($A229,Drury_beneficiary_allocation!$A$5:$A$104,Drury_beneficiary_allocation!$D$5:$D$104,0,0)</f>
        <v>0</v>
      </c>
      <c r="Y229" s="362">
        <f>_xlfn.XLOOKUP($A229,'Total project cost for DCs'!$A$4:$A$111,'Total project cost for DCs'!AI$4:AI$111,0,0)*_xlfn.XLOOKUP($A229,Drury_beneficiary_allocation!$A$5:$A$104,Drury_beneficiary_allocation!$D$5:$D$104,0,0)</f>
        <v>549287.69656527182</v>
      </c>
      <c r="Z229" s="362">
        <f>_xlfn.XLOOKUP($A229,'Total project cost for DCs'!$A$4:$A$111,'Total project cost for DCs'!AJ$4:AJ$111,0,0)*_xlfn.XLOOKUP($A229,Drury_beneficiary_allocation!$A$5:$A$104,Drury_beneficiary_allocation!$D$5:$D$104,0,0)</f>
        <v>5611672.9138462432</v>
      </c>
      <c r="AA229" s="362">
        <f>_xlfn.XLOOKUP($A229,'Total project cost for DCs'!$A$4:$A$111,'Total project cost for DCs'!AK$4:AK$111,0,0)*_xlfn.XLOOKUP($A229,Drury_beneficiary_allocation!$A$5:$A$104,Drury_beneficiary_allocation!$D$5:$D$104,0,0)</f>
        <v>0</v>
      </c>
      <c r="AB229" s="362">
        <f>_xlfn.XLOOKUP($A229,'Total project cost for DCs'!$A$4:$A$111,'Total project cost for DCs'!AL$4:AL$111,0,0)*_xlfn.XLOOKUP($A229,Drury_beneficiary_allocation!$A$5:$A$104,Drury_beneficiary_allocation!$D$5:$D$104,0,0)</f>
        <v>0</v>
      </c>
      <c r="AC229" s="362">
        <f>_xlfn.XLOOKUP($A229,'Total project cost for DCs'!$A$4:$A$111,'Total project cost for DCs'!AM$4:AM$111,0,0)*_xlfn.XLOOKUP($A229,Drury_beneficiary_allocation!$A$5:$A$104,Drury_beneficiary_allocation!$D$5:$D$104,0,0)</f>
        <v>0</v>
      </c>
      <c r="AD229" s="362">
        <f>_xlfn.XLOOKUP($A229,'Total project cost for DCs'!$A$4:$A$111,'Total project cost for DCs'!AN$4:AN$111,0,0)*_xlfn.XLOOKUP($A229,Drury_beneficiary_allocation!$A$5:$A$104,Drury_beneficiary_allocation!$D$5:$D$104,0,0)</f>
        <v>0</v>
      </c>
      <c r="AE229" s="363">
        <f t="shared" si="30"/>
        <v>6160960.6104115155</v>
      </c>
      <c r="AF229" s="349"/>
      <c r="AG229" s="349">
        <f t="shared" si="32"/>
        <v>6160960.6104115155</v>
      </c>
      <c r="AH229" s="353">
        <v>0</v>
      </c>
      <c r="AI229" s="354" t="str">
        <f t="shared" si="31"/>
        <v>Arterial</v>
      </c>
      <c r="AJ229" s="349"/>
      <c r="AK229" s="349"/>
      <c r="AL229" s="355">
        <f>_xlfn.XLOOKUP(A229,'P1 Date Adjustment'!B:B,'P1 Date Adjustment'!F:F,"not found",0)</f>
        <v>2050</v>
      </c>
      <c r="AM229" s="349">
        <f t="shared" si="33"/>
        <v>5172328.9249477983</v>
      </c>
      <c r="AN229" s="360"/>
      <c r="AO229" s="360"/>
    </row>
    <row r="230" spans="1:41" ht="45" x14ac:dyDescent="0.25">
      <c r="A230" s="129" t="s">
        <v>259</v>
      </c>
      <c r="B230" s="358" t="s">
        <v>260</v>
      </c>
      <c r="C230" s="358" t="str">
        <f>_xlfn.XLOOKUP($A230,'Total project cost for DCs'!A:A,'Total project cost for DCs'!C:C,"Not found",0)</f>
        <v>Active mode upgrades- existing road layout with active modes on both sides + intersection upgrades for active mode crossing</v>
      </c>
      <c r="D230" s="355" t="s">
        <v>155</v>
      </c>
      <c r="E230" s="355" t="s">
        <v>199</v>
      </c>
      <c r="H230" s="355" t="s">
        <v>828</v>
      </c>
      <c r="I230" s="359">
        <f>_xlfn.XLOOKUP($H230,DC_growth_AGS!$A$665:$A$673,DC_growth_AGS!$O$665:$O$673,"Not found",0)</f>
        <v>0.83953286703488883</v>
      </c>
      <c r="J230" s="355">
        <v>2035</v>
      </c>
      <c r="K230" s="362">
        <f>_xlfn.XLOOKUP($A230,'Total project cost for DCs'!$A$4:$A$111,'Total project cost for DCs'!U$4:U$111,0,0)*_xlfn.XLOOKUP($A230,Drury_beneficiary_allocation!$A$5:$A$104,Drury_beneficiary_allocation!$D$5:$D$104,0,0)</f>
        <v>0</v>
      </c>
      <c r="L230" s="362">
        <f>_xlfn.XLOOKUP($A230,'Total project cost for DCs'!$A$4:$A$111,'Total project cost for DCs'!V$4:V$111,0,0)*_xlfn.XLOOKUP($A230,Drury_beneficiary_allocation!$A$5:$A$104,Drury_beneficiary_allocation!$D$5:$D$104,0,0)</f>
        <v>0</v>
      </c>
      <c r="M230" s="362">
        <f>_xlfn.XLOOKUP($A230,'Total project cost for DCs'!$A$4:$A$111,'Total project cost for DCs'!W$4:W$111,0,0)*_xlfn.XLOOKUP($A230,Drury_beneficiary_allocation!$A$5:$A$104,Drury_beneficiary_allocation!$D$5:$D$104,0,0)</f>
        <v>0</v>
      </c>
      <c r="N230" s="362">
        <f>_xlfn.XLOOKUP($A230,'Total project cost for DCs'!$A$4:$A$111,'Total project cost for DCs'!X$4:X$111,0,0)*_xlfn.XLOOKUP($A230,Drury_beneficiary_allocation!$A$5:$A$104,Drury_beneficiary_allocation!$D$5:$D$104,0,0)</f>
        <v>0</v>
      </c>
      <c r="O230" s="362">
        <f>_xlfn.XLOOKUP($A230,'Total project cost for DCs'!$A$4:$A$111,'Total project cost for DCs'!Y$4:Y$111,0,0)*_xlfn.XLOOKUP($A230,Drury_beneficiary_allocation!$A$5:$A$104,Drury_beneficiary_allocation!$D$5:$D$104,0,0)</f>
        <v>0</v>
      </c>
      <c r="P230" s="362">
        <f>_xlfn.XLOOKUP($A230,'Total project cost for DCs'!$A$4:$A$111,'Total project cost for DCs'!Z$4:Z$111,0,0)*_xlfn.XLOOKUP($A230,Drury_beneficiary_allocation!$A$5:$A$104,Drury_beneficiary_allocation!$D$5:$D$104,0,0)</f>
        <v>0</v>
      </c>
      <c r="Q230" s="362">
        <f>_xlfn.XLOOKUP($A230,'Total project cost for DCs'!$A$4:$A$111,'Total project cost for DCs'!AA$4:AA$111,0,0)*_xlfn.XLOOKUP($A230,Drury_beneficiary_allocation!$A$5:$A$104,Drury_beneficiary_allocation!$D$5:$D$104,0,0)</f>
        <v>0</v>
      </c>
      <c r="R230" s="362">
        <f>_xlfn.XLOOKUP($A230,'Total project cost for DCs'!$A$4:$A$111,'Total project cost for DCs'!AB$4:AB$111,0,0)*_xlfn.XLOOKUP($A230,Drury_beneficiary_allocation!$A$5:$A$104,Drury_beneficiary_allocation!$D$5:$D$104,0,0)</f>
        <v>0</v>
      </c>
      <c r="S230" s="362">
        <f>_xlfn.XLOOKUP($A230,'Total project cost for DCs'!$A$4:$A$111,'Total project cost for DCs'!AC$4:AC$111,0,0)*_xlfn.XLOOKUP($A230,Drury_beneficiary_allocation!$A$5:$A$104,Drury_beneficiary_allocation!$D$5:$D$104,0,0)</f>
        <v>0</v>
      </c>
      <c r="T230" s="362">
        <f>_xlfn.XLOOKUP($A230,'Total project cost for DCs'!$A$4:$A$111,'Total project cost for DCs'!AD$4:AD$111,0,0)*_xlfn.XLOOKUP($A230,Drury_beneficiary_allocation!$A$5:$A$104,Drury_beneficiary_allocation!$D$5:$D$104,0,0)</f>
        <v>0</v>
      </c>
      <c r="U230" s="362">
        <f>_xlfn.XLOOKUP($A230,'Total project cost for DCs'!$A$4:$A$111,'Total project cost for DCs'!AE$4:AE$111,0,0)*_xlfn.XLOOKUP($A230,Drury_beneficiary_allocation!$A$5:$A$104,Drury_beneficiary_allocation!$D$5:$D$104,0,0)</f>
        <v>0</v>
      </c>
      <c r="V230" s="362">
        <f>_xlfn.XLOOKUP($A230,'Total project cost for DCs'!$A$4:$A$111,'Total project cost for DCs'!AF$4:AF$111,0,0)*_xlfn.XLOOKUP($A230,Drury_beneficiary_allocation!$A$5:$A$104,Drury_beneficiary_allocation!$D$5:$D$104,0,0)</f>
        <v>0</v>
      </c>
      <c r="W230" s="362">
        <f>_xlfn.XLOOKUP($A230,'Total project cost for DCs'!$A$4:$A$111,'Total project cost for DCs'!AG$4:AG$111,0,0)*_xlfn.XLOOKUP($A230,Drury_beneficiary_allocation!$A$5:$A$104,Drury_beneficiary_allocation!$D$5:$D$104,0,0)</f>
        <v>0</v>
      </c>
      <c r="X230" s="362">
        <f>_xlfn.XLOOKUP($A230,'Total project cost for DCs'!$A$4:$A$111,'Total project cost for DCs'!AH$4:AH$111,0,0)*_xlfn.XLOOKUP($A230,Drury_beneficiary_allocation!$A$5:$A$104,Drury_beneficiary_allocation!$D$5:$D$104,0,0)</f>
        <v>0</v>
      </c>
      <c r="Y230" s="362">
        <f>_xlfn.XLOOKUP($A230,'Total project cost for DCs'!$A$4:$A$111,'Total project cost for DCs'!AI$4:AI$111,0,0)*_xlfn.XLOOKUP($A230,Drury_beneficiary_allocation!$A$5:$A$104,Drury_beneficiary_allocation!$D$5:$D$104,0,0)</f>
        <v>0</v>
      </c>
      <c r="Z230" s="362">
        <f>_xlfn.XLOOKUP($A230,'Total project cost for DCs'!$A$4:$A$111,'Total project cost for DCs'!AJ$4:AJ$111,0,0)*_xlfn.XLOOKUP($A230,Drury_beneficiary_allocation!$A$5:$A$104,Drury_beneficiary_allocation!$D$5:$D$104,0,0)</f>
        <v>0</v>
      </c>
      <c r="AA230" s="362">
        <f>_xlfn.XLOOKUP($A230,'Total project cost for DCs'!$A$4:$A$111,'Total project cost for DCs'!AK$4:AK$111,0,0)*_xlfn.XLOOKUP($A230,Drury_beneficiary_allocation!$A$5:$A$104,Drury_beneficiary_allocation!$D$5:$D$104,0,0)</f>
        <v>0</v>
      </c>
      <c r="AB230" s="362">
        <f>_xlfn.XLOOKUP($A230,'Total project cost for DCs'!$A$4:$A$111,'Total project cost for DCs'!AL$4:AL$111,0,0)*_xlfn.XLOOKUP($A230,Drury_beneficiary_allocation!$A$5:$A$104,Drury_beneficiary_allocation!$D$5:$D$104,0,0)</f>
        <v>0</v>
      </c>
      <c r="AC230" s="362">
        <f>_xlfn.XLOOKUP($A230,'Total project cost for DCs'!$A$4:$A$111,'Total project cost for DCs'!AM$4:AM$111,0,0)*_xlfn.XLOOKUP($A230,Drury_beneficiary_allocation!$A$5:$A$104,Drury_beneficiary_allocation!$D$5:$D$104,0,0)</f>
        <v>0</v>
      </c>
      <c r="AD230" s="362">
        <f>_xlfn.XLOOKUP($A230,'Total project cost for DCs'!$A$4:$A$111,'Total project cost for DCs'!AN$4:AN$111,0,0)*_xlfn.XLOOKUP($A230,Drury_beneficiary_allocation!$A$5:$A$104,Drury_beneficiary_allocation!$D$5:$D$104,0,0)</f>
        <v>0</v>
      </c>
      <c r="AE230" s="363">
        <f t="shared" si="30"/>
        <v>0</v>
      </c>
      <c r="AF230" s="349"/>
      <c r="AG230" s="349">
        <f t="shared" si="32"/>
        <v>0</v>
      </c>
      <c r="AH230" s="353">
        <v>0</v>
      </c>
      <c r="AI230" s="354" t="str">
        <f t="shared" si="31"/>
        <v>Collector</v>
      </c>
      <c r="AJ230" s="349"/>
      <c r="AK230" s="349"/>
      <c r="AL230" s="355">
        <f>_xlfn.XLOOKUP(A230,'P1 Date Adjustment'!B:B,'P1 Date Adjustment'!F:F,"not found",0)</f>
        <v>2035</v>
      </c>
      <c r="AM230" s="349">
        <f t="shared" si="33"/>
        <v>0</v>
      </c>
      <c r="AN230" s="360"/>
      <c r="AO230" s="360"/>
    </row>
    <row r="231" spans="1:41" ht="45" x14ac:dyDescent="0.25">
      <c r="A231" s="129">
        <v>21</v>
      </c>
      <c r="B231" s="358" t="s">
        <v>262</v>
      </c>
      <c r="C231" s="358" t="str">
        <f>_xlfn.XLOOKUP($A231,'Total project cost for DCs'!A:A,'Total project cost for DCs'!C:C,"Not found",0)</f>
        <v>Active mode upgrades- existing road layout with active modes on both sides + intersection upgrades for active mode crossing</v>
      </c>
      <c r="D231" s="355" t="s">
        <v>155</v>
      </c>
      <c r="E231" s="355" t="s">
        <v>199</v>
      </c>
      <c r="H231" s="355" t="s">
        <v>828</v>
      </c>
      <c r="I231" s="359">
        <f>_xlfn.XLOOKUP($H231,DC_growth_AGS!$A$665:$A$673,DC_growth_AGS!$O$665:$O$673,"Not found",0)</f>
        <v>0.83953286703488883</v>
      </c>
      <c r="J231" s="355">
        <v>2035</v>
      </c>
      <c r="K231" s="362">
        <f>_xlfn.XLOOKUP($A231,'Total project cost for DCs'!$A$4:$A$111,'Total project cost for DCs'!U$4:U$111,0,0)*_xlfn.XLOOKUP($A231,Drury_beneficiary_allocation!$A$5:$A$104,Drury_beneficiary_allocation!$D$5:$D$104,0,0)</f>
        <v>0</v>
      </c>
      <c r="L231" s="362">
        <f>_xlfn.XLOOKUP($A231,'Total project cost for DCs'!$A$4:$A$111,'Total project cost for DCs'!V$4:V$111,0,0)*_xlfn.XLOOKUP($A231,Drury_beneficiary_allocation!$A$5:$A$104,Drury_beneficiary_allocation!$D$5:$D$104,0,0)</f>
        <v>0</v>
      </c>
      <c r="M231" s="362">
        <f>_xlfn.XLOOKUP($A231,'Total project cost for DCs'!$A$4:$A$111,'Total project cost for DCs'!W$4:W$111,0,0)*_xlfn.XLOOKUP($A231,Drury_beneficiary_allocation!$A$5:$A$104,Drury_beneficiary_allocation!$D$5:$D$104,0,0)</f>
        <v>0</v>
      </c>
      <c r="N231" s="362">
        <f>_xlfn.XLOOKUP($A231,'Total project cost for DCs'!$A$4:$A$111,'Total project cost for DCs'!X$4:X$111,0,0)*_xlfn.XLOOKUP($A231,Drury_beneficiary_allocation!$A$5:$A$104,Drury_beneficiary_allocation!$D$5:$D$104,0,0)</f>
        <v>0</v>
      </c>
      <c r="O231" s="362">
        <f>_xlfn.XLOOKUP($A231,'Total project cost for DCs'!$A$4:$A$111,'Total project cost for DCs'!Y$4:Y$111,0,0)*_xlfn.XLOOKUP($A231,Drury_beneficiary_allocation!$A$5:$A$104,Drury_beneficiary_allocation!$D$5:$D$104,0,0)</f>
        <v>0</v>
      </c>
      <c r="P231" s="362">
        <f>_xlfn.XLOOKUP($A231,'Total project cost for DCs'!$A$4:$A$111,'Total project cost for DCs'!Z$4:Z$111,0,0)*_xlfn.XLOOKUP($A231,Drury_beneficiary_allocation!$A$5:$A$104,Drury_beneficiary_allocation!$D$5:$D$104,0,0)</f>
        <v>0</v>
      </c>
      <c r="Q231" s="362">
        <f>_xlfn.XLOOKUP($A231,'Total project cost for DCs'!$A$4:$A$111,'Total project cost for DCs'!AA$4:AA$111,0,0)*_xlfn.XLOOKUP($A231,Drury_beneficiary_allocation!$A$5:$A$104,Drury_beneficiary_allocation!$D$5:$D$104,0,0)</f>
        <v>0</v>
      </c>
      <c r="R231" s="362">
        <f>_xlfn.XLOOKUP($A231,'Total project cost for DCs'!$A$4:$A$111,'Total project cost for DCs'!AB$4:AB$111,0,0)*_xlfn.XLOOKUP($A231,Drury_beneficiary_allocation!$A$5:$A$104,Drury_beneficiary_allocation!$D$5:$D$104,0,0)</f>
        <v>0</v>
      </c>
      <c r="S231" s="362">
        <f>_xlfn.XLOOKUP($A231,'Total project cost for DCs'!$A$4:$A$111,'Total project cost for DCs'!AC$4:AC$111,0,0)*_xlfn.XLOOKUP($A231,Drury_beneficiary_allocation!$A$5:$A$104,Drury_beneficiary_allocation!$D$5:$D$104,0,0)</f>
        <v>0</v>
      </c>
      <c r="T231" s="362">
        <f>_xlfn.XLOOKUP($A231,'Total project cost for DCs'!$A$4:$A$111,'Total project cost for DCs'!AD$4:AD$111,0,0)*_xlfn.XLOOKUP($A231,Drury_beneficiary_allocation!$A$5:$A$104,Drury_beneficiary_allocation!$D$5:$D$104,0,0)</f>
        <v>0</v>
      </c>
      <c r="U231" s="362">
        <f>_xlfn.XLOOKUP($A231,'Total project cost for DCs'!$A$4:$A$111,'Total project cost for DCs'!AE$4:AE$111,0,0)*_xlfn.XLOOKUP($A231,Drury_beneficiary_allocation!$A$5:$A$104,Drury_beneficiary_allocation!$D$5:$D$104,0,0)</f>
        <v>0</v>
      </c>
      <c r="V231" s="362">
        <f>_xlfn.XLOOKUP($A231,'Total project cost for DCs'!$A$4:$A$111,'Total project cost for DCs'!AF$4:AF$111,0,0)*_xlfn.XLOOKUP($A231,Drury_beneficiary_allocation!$A$5:$A$104,Drury_beneficiary_allocation!$D$5:$D$104,0,0)</f>
        <v>0</v>
      </c>
      <c r="W231" s="362">
        <f>_xlfn.XLOOKUP($A231,'Total project cost for DCs'!$A$4:$A$111,'Total project cost for DCs'!AG$4:AG$111,0,0)*_xlfn.XLOOKUP($A231,Drury_beneficiary_allocation!$A$5:$A$104,Drury_beneficiary_allocation!$D$5:$D$104,0,0)</f>
        <v>0</v>
      </c>
      <c r="X231" s="362">
        <f>_xlfn.XLOOKUP($A231,'Total project cost for DCs'!$A$4:$A$111,'Total project cost for DCs'!AH$4:AH$111,0,0)*_xlfn.XLOOKUP($A231,Drury_beneficiary_allocation!$A$5:$A$104,Drury_beneficiary_allocation!$D$5:$D$104,0,0)</f>
        <v>0</v>
      </c>
      <c r="Y231" s="362">
        <f>_xlfn.XLOOKUP($A231,'Total project cost for DCs'!$A$4:$A$111,'Total project cost for DCs'!AI$4:AI$111,0,0)*_xlfn.XLOOKUP($A231,Drury_beneficiary_allocation!$A$5:$A$104,Drury_beneficiary_allocation!$D$5:$D$104,0,0)</f>
        <v>0</v>
      </c>
      <c r="Z231" s="362">
        <f>_xlfn.XLOOKUP($A231,'Total project cost for DCs'!$A$4:$A$111,'Total project cost for DCs'!AJ$4:AJ$111,0,0)*_xlfn.XLOOKUP($A231,Drury_beneficiary_allocation!$A$5:$A$104,Drury_beneficiary_allocation!$D$5:$D$104,0,0)</f>
        <v>0</v>
      </c>
      <c r="AA231" s="362">
        <f>_xlfn.XLOOKUP($A231,'Total project cost for DCs'!$A$4:$A$111,'Total project cost for DCs'!AK$4:AK$111,0,0)*_xlfn.XLOOKUP($A231,Drury_beneficiary_allocation!$A$5:$A$104,Drury_beneficiary_allocation!$D$5:$D$104,0,0)</f>
        <v>0</v>
      </c>
      <c r="AB231" s="362">
        <f>_xlfn.XLOOKUP($A231,'Total project cost for DCs'!$A$4:$A$111,'Total project cost for DCs'!AL$4:AL$111,0,0)*_xlfn.XLOOKUP($A231,Drury_beneficiary_allocation!$A$5:$A$104,Drury_beneficiary_allocation!$D$5:$D$104,0,0)</f>
        <v>0</v>
      </c>
      <c r="AC231" s="362">
        <f>_xlfn.XLOOKUP($A231,'Total project cost for DCs'!$A$4:$A$111,'Total project cost for DCs'!AM$4:AM$111,0,0)*_xlfn.XLOOKUP($A231,Drury_beneficiary_allocation!$A$5:$A$104,Drury_beneficiary_allocation!$D$5:$D$104,0,0)</f>
        <v>0</v>
      </c>
      <c r="AD231" s="362">
        <f>_xlfn.XLOOKUP($A231,'Total project cost for DCs'!$A$4:$A$111,'Total project cost for DCs'!AN$4:AN$111,0,0)*_xlfn.XLOOKUP($A231,Drury_beneficiary_allocation!$A$5:$A$104,Drury_beneficiary_allocation!$D$5:$D$104,0,0)</f>
        <v>0</v>
      </c>
      <c r="AE231" s="363">
        <f t="shared" si="30"/>
        <v>0</v>
      </c>
      <c r="AF231" s="349"/>
      <c r="AG231" s="349">
        <f t="shared" si="32"/>
        <v>0</v>
      </c>
      <c r="AH231" s="353">
        <v>0</v>
      </c>
      <c r="AI231" s="354" t="str">
        <f t="shared" si="31"/>
        <v>Collector</v>
      </c>
      <c r="AJ231" s="349"/>
      <c r="AK231" s="349"/>
      <c r="AL231" s="355">
        <f>_xlfn.XLOOKUP(A231,'P1 Date Adjustment'!B:B,'P1 Date Adjustment'!F:F,"not found",0)</f>
        <v>2035</v>
      </c>
      <c r="AM231" s="349">
        <f t="shared" si="33"/>
        <v>0</v>
      </c>
      <c r="AN231" s="360"/>
      <c r="AO231" s="360"/>
    </row>
    <row r="232" spans="1:41" x14ac:dyDescent="0.25">
      <c r="A232" s="129">
        <v>22</v>
      </c>
      <c r="B232" s="358" t="s">
        <v>263</v>
      </c>
      <c r="C232" s="358" t="str">
        <f>_xlfn.XLOOKUP($A232,'Total project cost for DCs'!A:A,'Total project cost for DCs'!C:C,"Not found",0)</f>
        <v>Upgrade intersection with active modes facilities(TDM)</v>
      </c>
      <c r="D232" s="355" t="s">
        <v>155</v>
      </c>
      <c r="E232" s="355" t="s">
        <v>223</v>
      </c>
      <c r="H232" s="355" t="s">
        <v>828</v>
      </c>
      <c r="I232" s="359">
        <f>_xlfn.XLOOKUP($H232,DC_growth_AGS!$A$665:$A$673,DC_growth_AGS!$O$665:$O$673,"Not found",0)</f>
        <v>0.83953286703488883</v>
      </c>
      <c r="J232" s="355">
        <v>2033</v>
      </c>
      <c r="K232" s="362">
        <f>_xlfn.XLOOKUP($A232,'Total project cost for DCs'!$A$4:$A$111,'Total project cost for DCs'!U$4:U$111,0,0)*_xlfn.XLOOKUP($A232,Drury_beneficiary_allocation!$A$5:$A$104,Drury_beneficiary_allocation!$D$5:$D$104,0,0)</f>
        <v>384510.17876962514</v>
      </c>
      <c r="L232" s="362">
        <f>_xlfn.XLOOKUP($A232,'Total project cost for DCs'!$A$4:$A$111,'Total project cost for DCs'!V$4:V$111,0,0)*_xlfn.XLOOKUP($A232,Drury_beneficiary_allocation!$A$5:$A$104,Drury_beneficiary_allocation!$D$5:$D$104,0,0)</f>
        <v>3928260.8527228818</v>
      </c>
      <c r="M232" s="362">
        <f>_xlfn.XLOOKUP($A232,'Total project cost for DCs'!$A$4:$A$111,'Total project cost for DCs'!W$4:W$111,0,0)*_xlfn.XLOOKUP($A232,Drury_beneficiary_allocation!$A$5:$A$104,Drury_beneficiary_allocation!$D$5:$D$104,0,0)</f>
        <v>0</v>
      </c>
      <c r="N232" s="362">
        <f>_xlfn.XLOOKUP($A232,'Total project cost for DCs'!$A$4:$A$111,'Total project cost for DCs'!X$4:X$111,0,0)*_xlfn.XLOOKUP($A232,Drury_beneficiary_allocation!$A$5:$A$104,Drury_beneficiary_allocation!$D$5:$D$104,0,0)</f>
        <v>0</v>
      </c>
      <c r="O232" s="362">
        <f>_xlfn.XLOOKUP($A232,'Total project cost for DCs'!$A$4:$A$111,'Total project cost for DCs'!Y$4:Y$111,0,0)*_xlfn.XLOOKUP($A232,Drury_beneficiary_allocation!$A$5:$A$104,Drury_beneficiary_allocation!$D$5:$D$104,0,0)</f>
        <v>0</v>
      </c>
      <c r="P232" s="362">
        <f>_xlfn.XLOOKUP($A232,'Total project cost for DCs'!$A$4:$A$111,'Total project cost for DCs'!Z$4:Z$111,0,0)*_xlfn.XLOOKUP($A232,Drury_beneficiary_allocation!$A$5:$A$104,Drury_beneficiary_allocation!$D$5:$D$104,0,0)</f>
        <v>0</v>
      </c>
      <c r="Q232" s="362">
        <f>_xlfn.XLOOKUP($A232,'Total project cost for DCs'!$A$4:$A$111,'Total project cost for DCs'!AA$4:AA$111,0,0)*_xlfn.XLOOKUP($A232,Drury_beneficiary_allocation!$A$5:$A$104,Drury_beneficiary_allocation!$D$5:$D$104,0,0)</f>
        <v>0</v>
      </c>
      <c r="R232" s="362">
        <f>_xlfn.XLOOKUP($A232,'Total project cost for DCs'!$A$4:$A$111,'Total project cost for DCs'!AB$4:AB$111,0,0)*_xlfn.XLOOKUP($A232,Drury_beneficiary_allocation!$A$5:$A$104,Drury_beneficiary_allocation!$D$5:$D$104,0,0)</f>
        <v>0</v>
      </c>
      <c r="S232" s="362">
        <f>_xlfn.XLOOKUP($A232,'Total project cost for DCs'!$A$4:$A$111,'Total project cost for DCs'!AC$4:AC$111,0,0)*_xlfn.XLOOKUP($A232,Drury_beneficiary_allocation!$A$5:$A$104,Drury_beneficiary_allocation!$D$5:$D$104,0,0)</f>
        <v>0</v>
      </c>
      <c r="T232" s="362">
        <f>_xlfn.XLOOKUP($A232,'Total project cost for DCs'!$A$4:$A$111,'Total project cost for DCs'!AD$4:AD$111,0,0)*_xlfn.XLOOKUP($A232,Drury_beneficiary_allocation!$A$5:$A$104,Drury_beneficiary_allocation!$D$5:$D$104,0,0)</f>
        <v>0</v>
      </c>
      <c r="U232" s="362">
        <f>_xlfn.XLOOKUP($A232,'Total project cost for DCs'!$A$4:$A$111,'Total project cost for DCs'!AE$4:AE$111,0,0)*_xlfn.XLOOKUP($A232,Drury_beneficiary_allocation!$A$5:$A$104,Drury_beneficiary_allocation!$D$5:$D$104,0,0)</f>
        <v>0</v>
      </c>
      <c r="V232" s="362">
        <f>_xlfn.XLOOKUP($A232,'Total project cost for DCs'!$A$4:$A$111,'Total project cost for DCs'!AF$4:AF$111,0,0)*_xlfn.XLOOKUP($A232,Drury_beneficiary_allocation!$A$5:$A$104,Drury_beneficiary_allocation!$D$5:$D$104,0,0)</f>
        <v>0</v>
      </c>
      <c r="W232" s="362">
        <f>_xlfn.XLOOKUP($A232,'Total project cost for DCs'!$A$4:$A$111,'Total project cost for DCs'!AG$4:AG$111,0,0)*_xlfn.XLOOKUP($A232,Drury_beneficiary_allocation!$A$5:$A$104,Drury_beneficiary_allocation!$D$5:$D$104,0,0)</f>
        <v>0</v>
      </c>
      <c r="X232" s="362">
        <f>_xlfn.XLOOKUP($A232,'Total project cost for DCs'!$A$4:$A$111,'Total project cost for DCs'!AH$4:AH$111,0,0)*_xlfn.XLOOKUP($A232,Drury_beneficiary_allocation!$A$5:$A$104,Drury_beneficiary_allocation!$D$5:$D$104,0,0)</f>
        <v>0</v>
      </c>
      <c r="Y232" s="362">
        <f>_xlfn.XLOOKUP($A232,'Total project cost for DCs'!$A$4:$A$111,'Total project cost for DCs'!AI$4:AI$111,0,0)*_xlfn.XLOOKUP($A232,Drury_beneficiary_allocation!$A$5:$A$104,Drury_beneficiary_allocation!$D$5:$D$104,0,0)</f>
        <v>0</v>
      </c>
      <c r="Z232" s="362">
        <f>_xlfn.XLOOKUP($A232,'Total project cost for DCs'!$A$4:$A$111,'Total project cost for DCs'!AJ$4:AJ$111,0,0)*_xlfn.XLOOKUP($A232,Drury_beneficiary_allocation!$A$5:$A$104,Drury_beneficiary_allocation!$D$5:$D$104,0,0)</f>
        <v>0</v>
      </c>
      <c r="AA232" s="362">
        <f>_xlfn.XLOOKUP($A232,'Total project cost for DCs'!$A$4:$A$111,'Total project cost for DCs'!AK$4:AK$111,0,0)*_xlfn.XLOOKUP($A232,Drury_beneficiary_allocation!$A$5:$A$104,Drury_beneficiary_allocation!$D$5:$D$104,0,0)</f>
        <v>0</v>
      </c>
      <c r="AB232" s="362">
        <f>_xlfn.XLOOKUP($A232,'Total project cost for DCs'!$A$4:$A$111,'Total project cost for DCs'!AL$4:AL$111,0,0)*_xlfn.XLOOKUP($A232,Drury_beneficiary_allocation!$A$5:$A$104,Drury_beneficiary_allocation!$D$5:$D$104,0,0)</f>
        <v>0</v>
      </c>
      <c r="AC232" s="362">
        <f>_xlfn.XLOOKUP($A232,'Total project cost for DCs'!$A$4:$A$111,'Total project cost for DCs'!AM$4:AM$111,0,0)*_xlfn.XLOOKUP($A232,Drury_beneficiary_allocation!$A$5:$A$104,Drury_beneficiary_allocation!$D$5:$D$104,0,0)</f>
        <v>0</v>
      </c>
      <c r="AD232" s="362">
        <f>_xlfn.XLOOKUP($A232,'Total project cost for DCs'!$A$4:$A$111,'Total project cost for DCs'!AN$4:AN$111,0,0)*_xlfn.XLOOKUP($A232,Drury_beneficiary_allocation!$A$5:$A$104,Drury_beneficiary_allocation!$D$5:$D$104,0,0)</f>
        <v>0</v>
      </c>
      <c r="AE232" s="363">
        <f t="shared" si="30"/>
        <v>4312771.0314925071</v>
      </c>
      <c r="AF232" s="349"/>
      <c r="AG232" s="349">
        <f t="shared" si="32"/>
        <v>4312771.0314925071</v>
      </c>
      <c r="AH232" s="353">
        <v>0</v>
      </c>
      <c r="AI232" s="354" t="str">
        <f t="shared" si="31"/>
        <v>Collector</v>
      </c>
      <c r="AJ232" s="349"/>
      <c r="AK232" s="349"/>
      <c r="AL232" s="355">
        <f>_xlfn.XLOOKUP(A232,'P1 Date Adjustment'!B:B,'P1 Date Adjustment'!F:F,"not found",0)</f>
        <v>2033</v>
      </c>
      <c r="AM232" s="349">
        <f t="shared" si="33"/>
        <v>3620713.0289339195</v>
      </c>
      <c r="AN232" s="360"/>
      <c r="AO232" s="360"/>
    </row>
    <row r="233" spans="1:41" ht="45" x14ac:dyDescent="0.25">
      <c r="A233" s="129" t="s">
        <v>281</v>
      </c>
      <c r="B233" s="358" t="s">
        <v>282</v>
      </c>
      <c r="C233" s="358" t="str">
        <f>_xlfn.XLOOKUP($A233,'Total project cost for DCs'!A:A,'Total project cost for DCs'!C:C,"Not found",0)</f>
        <v xml:space="preserve">Interim 2-lane – install kerb and channel within existing road corridor with provision of active modes on both sides, 20m cross-section </v>
      </c>
      <c r="D233" s="355" t="s">
        <v>155</v>
      </c>
      <c r="E233" s="355" t="s">
        <v>145</v>
      </c>
      <c r="H233" s="355" t="s">
        <v>828</v>
      </c>
      <c r="I233" s="359">
        <f>_xlfn.XLOOKUP($H233,DC_growth_AGS!$A$665:$A$673,DC_growth_AGS!$O$665:$O$673,"Not found",0)</f>
        <v>0.83953286703488883</v>
      </c>
      <c r="J233" s="355">
        <v>2025</v>
      </c>
      <c r="K233" s="362">
        <f>_xlfn.XLOOKUP($A233,'Total project cost for DCs'!$A$4:$A$111,'Total project cost for DCs'!U$4:U$111,0,0)*_xlfn.XLOOKUP($A233,Drury_beneficiary_allocation!$A$5:$A$104,Drury_beneficiary_allocation!$D$5:$D$104,0,0)</f>
        <v>0</v>
      </c>
      <c r="L233" s="362">
        <f>_xlfn.XLOOKUP($A233,'Total project cost for DCs'!$A$4:$A$111,'Total project cost for DCs'!V$4:V$111,0,0)*_xlfn.XLOOKUP($A233,Drury_beneficiary_allocation!$A$5:$A$104,Drury_beneficiary_allocation!$D$5:$D$104,0,0)</f>
        <v>0</v>
      </c>
      <c r="M233" s="362">
        <f>_xlfn.XLOOKUP($A233,'Total project cost for DCs'!$A$4:$A$111,'Total project cost for DCs'!W$4:W$111,0,0)*_xlfn.XLOOKUP($A233,Drury_beneficiary_allocation!$A$5:$A$104,Drury_beneficiary_allocation!$D$5:$D$104,0,0)</f>
        <v>0</v>
      </c>
      <c r="N233" s="362">
        <f>_xlfn.XLOOKUP($A233,'Total project cost for DCs'!$A$4:$A$111,'Total project cost for DCs'!X$4:X$111,0,0)*_xlfn.XLOOKUP($A233,Drury_beneficiary_allocation!$A$5:$A$104,Drury_beneficiary_allocation!$D$5:$D$104,0,0)</f>
        <v>0</v>
      </c>
      <c r="O233" s="362">
        <f>_xlfn.XLOOKUP($A233,'Total project cost for DCs'!$A$4:$A$111,'Total project cost for DCs'!Y$4:Y$111,0,0)*_xlfn.XLOOKUP($A233,Drury_beneficiary_allocation!$A$5:$A$104,Drury_beneficiary_allocation!$D$5:$D$104,0,0)</f>
        <v>0</v>
      </c>
      <c r="P233" s="362">
        <f>_xlfn.XLOOKUP($A233,'Total project cost for DCs'!$A$4:$A$111,'Total project cost for DCs'!Z$4:Z$111,0,0)*_xlfn.XLOOKUP($A233,Drury_beneficiary_allocation!$A$5:$A$104,Drury_beneficiary_allocation!$D$5:$D$104,0,0)</f>
        <v>0</v>
      </c>
      <c r="Q233" s="362">
        <f>_xlfn.XLOOKUP($A233,'Total project cost for DCs'!$A$4:$A$111,'Total project cost for DCs'!AA$4:AA$111,0,0)*_xlfn.XLOOKUP($A233,Drury_beneficiary_allocation!$A$5:$A$104,Drury_beneficiary_allocation!$D$5:$D$104,0,0)</f>
        <v>0</v>
      </c>
      <c r="R233" s="362">
        <f>_xlfn.XLOOKUP($A233,'Total project cost for DCs'!$A$4:$A$111,'Total project cost for DCs'!AB$4:AB$111,0,0)*_xlfn.XLOOKUP($A233,Drury_beneficiary_allocation!$A$5:$A$104,Drury_beneficiary_allocation!$D$5:$D$104,0,0)</f>
        <v>0</v>
      </c>
      <c r="S233" s="362">
        <f>_xlfn.XLOOKUP($A233,'Total project cost for DCs'!$A$4:$A$111,'Total project cost for DCs'!AC$4:AC$111,0,0)*_xlfn.XLOOKUP($A233,Drury_beneficiary_allocation!$A$5:$A$104,Drury_beneficiary_allocation!$D$5:$D$104,0,0)</f>
        <v>0</v>
      </c>
      <c r="T233" s="362">
        <f>_xlfn.XLOOKUP($A233,'Total project cost for DCs'!$A$4:$A$111,'Total project cost for DCs'!AD$4:AD$111,0,0)*_xlfn.XLOOKUP($A233,Drury_beneficiary_allocation!$A$5:$A$104,Drury_beneficiary_allocation!$D$5:$D$104,0,0)</f>
        <v>0</v>
      </c>
      <c r="U233" s="362">
        <f>_xlfn.XLOOKUP($A233,'Total project cost for DCs'!$A$4:$A$111,'Total project cost for DCs'!AE$4:AE$111,0,0)*_xlfn.XLOOKUP($A233,Drury_beneficiary_allocation!$A$5:$A$104,Drury_beneficiary_allocation!$D$5:$D$104,0,0)</f>
        <v>0</v>
      </c>
      <c r="V233" s="362">
        <f>_xlfn.XLOOKUP($A233,'Total project cost for DCs'!$A$4:$A$111,'Total project cost for DCs'!AF$4:AF$111,0,0)*_xlfn.XLOOKUP($A233,Drury_beneficiary_allocation!$A$5:$A$104,Drury_beneficiary_allocation!$D$5:$D$104,0,0)</f>
        <v>0</v>
      </c>
      <c r="W233" s="362">
        <f>_xlfn.XLOOKUP($A233,'Total project cost for DCs'!$A$4:$A$111,'Total project cost for DCs'!AG$4:AG$111,0,0)*_xlfn.XLOOKUP($A233,Drury_beneficiary_allocation!$A$5:$A$104,Drury_beneficiary_allocation!$D$5:$D$104,0,0)</f>
        <v>0</v>
      </c>
      <c r="X233" s="362">
        <f>_xlfn.XLOOKUP($A233,'Total project cost for DCs'!$A$4:$A$111,'Total project cost for DCs'!AH$4:AH$111,0,0)*_xlfn.XLOOKUP($A233,Drury_beneficiary_allocation!$A$5:$A$104,Drury_beneficiary_allocation!$D$5:$D$104,0,0)</f>
        <v>0</v>
      </c>
      <c r="Y233" s="362">
        <f>_xlfn.XLOOKUP($A233,'Total project cost for DCs'!$A$4:$A$111,'Total project cost for DCs'!AI$4:AI$111,0,0)*_xlfn.XLOOKUP($A233,Drury_beneficiary_allocation!$A$5:$A$104,Drury_beneficiary_allocation!$D$5:$D$104,0,0)</f>
        <v>0</v>
      </c>
      <c r="Z233" s="362">
        <f>_xlfn.XLOOKUP($A233,'Total project cost for DCs'!$A$4:$A$111,'Total project cost for DCs'!AJ$4:AJ$111,0,0)*_xlfn.XLOOKUP($A233,Drury_beneficiary_allocation!$A$5:$A$104,Drury_beneficiary_allocation!$D$5:$D$104,0,0)</f>
        <v>0</v>
      </c>
      <c r="AA233" s="362">
        <f>_xlfn.XLOOKUP($A233,'Total project cost for DCs'!$A$4:$A$111,'Total project cost for DCs'!AK$4:AK$111,0,0)*_xlfn.XLOOKUP($A233,Drury_beneficiary_allocation!$A$5:$A$104,Drury_beneficiary_allocation!$D$5:$D$104,0,0)</f>
        <v>0</v>
      </c>
      <c r="AB233" s="362">
        <f>_xlfn.XLOOKUP($A233,'Total project cost for DCs'!$A$4:$A$111,'Total project cost for DCs'!AL$4:AL$111,0,0)*_xlfn.XLOOKUP($A233,Drury_beneficiary_allocation!$A$5:$A$104,Drury_beneficiary_allocation!$D$5:$D$104,0,0)</f>
        <v>0</v>
      </c>
      <c r="AC233" s="362">
        <f>_xlfn.XLOOKUP($A233,'Total project cost for DCs'!$A$4:$A$111,'Total project cost for DCs'!AM$4:AM$111,0,0)*_xlfn.XLOOKUP($A233,Drury_beneficiary_allocation!$A$5:$A$104,Drury_beneficiary_allocation!$D$5:$D$104,0,0)</f>
        <v>0</v>
      </c>
      <c r="AD233" s="362">
        <f>_xlfn.XLOOKUP($A233,'Total project cost for DCs'!$A$4:$A$111,'Total project cost for DCs'!AN$4:AN$111,0,0)*_xlfn.XLOOKUP($A233,Drury_beneficiary_allocation!$A$5:$A$104,Drury_beneficiary_allocation!$D$5:$D$104,0,0)</f>
        <v>0</v>
      </c>
      <c r="AE233" s="363">
        <f t="shared" si="30"/>
        <v>0</v>
      </c>
      <c r="AF233" s="349"/>
      <c r="AG233" s="349">
        <f t="shared" si="32"/>
        <v>0</v>
      </c>
      <c r="AH233" s="353">
        <v>0</v>
      </c>
      <c r="AI233" s="354" t="str">
        <f t="shared" si="31"/>
        <v>Arterial</v>
      </c>
      <c r="AJ233" s="349"/>
      <c r="AK233" s="349"/>
      <c r="AL233" s="355">
        <f>_xlfn.XLOOKUP(A233,'P1 Date Adjustment'!B:B,'P1 Date Adjustment'!F:F,"not found",0)</f>
        <v>2025</v>
      </c>
      <c r="AM233" s="349">
        <f t="shared" si="33"/>
        <v>0</v>
      </c>
      <c r="AN233" s="360"/>
      <c r="AO233" s="360"/>
    </row>
    <row r="234" spans="1:41" ht="60" x14ac:dyDescent="0.25">
      <c r="A234" s="129" t="s">
        <v>287</v>
      </c>
      <c r="B234" s="358" t="s">
        <v>282</v>
      </c>
      <c r="C234" s="358" t="str">
        <f>_xlfn.XLOOKUP($A234,'Total project cost for DCs'!A:A,'Total project cost for DCs'!C:C,"Not found",0)</f>
        <v>Final 4-lane - following interim option, upgrade Road corridor to provide four lanes with additional turning lanes at intersections where required (as indicated in SGA Design</v>
      </c>
      <c r="D234" s="355" t="s">
        <v>155</v>
      </c>
      <c r="E234" s="355" t="s">
        <v>157</v>
      </c>
      <c r="H234" s="355" t="s">
        <v>828</v>
      </c>
      <c r="I234" s="359">
        <f>_xlfn.XLOOKUP($H234,DC_growth_AGS!$A$665:$A$673,DC_growth_AGS!$O$665:$O$673,"Not found",0)</f>
        <v>0.83953286703488883</v>
      </c>
      <c r="J234" s="355">
        <v>2031</v>
      </c>
      <c r="K234" s="362">
        <f>_xlfn.XLOOKUP($A234,'Total project cost for DCs'!$A$4:$A$111,'Total project cost for DCs'!U$4:U$111,0,0)*_xlfn.XLOOKUP($A234,Drury_beneficiary_allocation!$A$5:$A$104,Drury_beneficiary_allocation!$D$5:$D$104,0,0)</f>
        <v>94246.781112821496</v>
      </c>
      <c r="L234" s="362">
        <f>_xlfn.XLOOKUP($A234,'Total project cost for DCs'!$A$4:$A$111,'Total project cost for DCs'!V$4:V$111,0,0)*_xlfn.XLOOKUP($A234,Drury_beneficiary_allocation!$A$5:$A$104,Drury_beneficiary_allocation!$D$5:$D$104,0,0)</f>
        <v>23070.26851225326</v>
      </c>
      <c r="M234" s="362">
        <f>_xlfn.XLOOKUP($A234,'Total project cost for DCs'!$A$4:$A$111,'Total project cost for DCs'!W$4:W$111,0,0)*_xlfn.XLOOKUP($A234,Drury_beneficiary_allocation!$A$5:$A$104,Drury_beneficiary_allocation!$D$5:$D$104,0,0)</f>
        <v>251512.73782569845</v>
      </c>
      <c r="N234" s="362">
        <f>_xlfn.XLOOKUP($A234,'Total project cost for DCs'!$A$4:$A$111,'Total project cost for DCs'!X$4:X$111,0,0)*_xlfn.XLOOKUP($A234,Drury_beneficiary_allocation!$A$5:$A$104,Drury_beneficiary_allocation!$D$5:$D$104,0,0)</f>
        <v>0</v>
      </c>
      <c r="O234" s="362">
        <f>_xlfn.XLOOKUP($A234,'Total project cost for DCs'!$A$4:$A$111,'Total project cost for DCs'!Y$4:Y$111,0,0)*_xlfn.XLOOKUP($A234,Drury_beneficiary_allocation!$A$5:$A$104,Drury_beneficiary_allocation!$D$5:$D$104,0,0)</f>
        <v>0</v>
      </c>
      <c r="P234" s="362">
        <f>_xlfn.XLOOKUP($A234,'Total project cost for DCs'!$A$4:$A$111,'Total project cost for DCs'!Z$4:Z$111,0,0)*_xlfn.XLOOKUP($A234,Drury_beneficiary_allocation!$A$5:$A$104,Drury_beneficiary_allocation!$D$5:$D$104,0,0)</f>
        <v>0</v>
      </c>
      <c r="Q234" s="362">
        <f>_xlfn.XLOOKUP($A234,'Total project cost for DCs'!$A$4:$A$111,'Total project cost for DCs'!AA$4:AA$111,0,0)*_xlfn.XLOOKUP($A234,Drury_beneficiary_allocation!$A$5:$A$104,Drury_beneficiary_allocation!$D$5:$D$104,0,0)</f>
        <v>0</v>
      </c>
      <c r="R234" s="362">
        <f>_xlfn.XLOOKUP($A234,'Total project cost for DCs'!$A$4:$A$111,'Total project cost for DCs'!AB$4:AB$111,0,0)*_xlfn.XLOOKUP($A234,Drury_beneficiary_allocation!$A$5:$A$104,Drury_beneficiary_allocation!$D$5:$D$104,0,0)</f>
        <v>0</v>
      </c>
      <c r="S234" s="362">
        <f>_xlfn.XLOOKUP($A234,'Total project cost for DCs'!$A$4:$A$111,'Total project cost for DCs'!AC$4:AC$111,0,0)*_xlfn.XLOOKUP($A234,Drury_beneficiary_allocation!$A$5:$A$104,Drury_beneficiary_allocation!$D$5:$D$104,0,0)</f>
        <v>0</v>
      </c>
      <c r="T234" s="362">
        <f>_xlfn.XLOOKUP($A234,'Total project cost for DCs'!$A$4:$A$111,'Total project cost for DCs'!AD$4:AD$111,0,0)*_xlfn.XLOOKUP($A234,Drury_beneficiary_allocation!$A$5:$A$104,Drury_beneficiary_allocation!$D$5:$D$104,0,0)</f>
        <v>0</v>
      </c>
      <c r="U234" s="362">
        <f>_xlfn.XLOOKUP($A234,'Total project cost for DCs'!$A$4:$A$111,'Total project cost for DCs'!AE$4:AE$111,0,0)*_xlfn.XLOOKUP($A234,Drury_beneficiary_allocation!$A$5:$A$104,Drury_beneficiary_allocation!$D$5:$D$104,0,0)</f>
        <v>0</v>
      </c>
      <c r="V234" s="362">
        <f>_xlfn.XLOOKUP($A234,'Total project cost for DCs'!$A$4:$A$111,'Total project cost for DCs'!AF$4:AF$111,0,0)*_xlfn.XLOOKUP($A234,Drury_beneficiary_allocation!$A$5:$A$104,Drury_beneficiary_allocation!$D$5:$D$104,0,0)</f>
        <v>0</v>
      </c>
      <c r="W234" s="362">
        <f>_xlfn.XLOOKUP($A234,'Total project cost for DCs'!$A$4:$A$111,'Total project cost for DCs'!AG$4:AG$111,0,0)*_xlfn.XLOOKUP($A234,Drury_beneficiary_allocation!$A$5:$A$104,Drury_beneficiary_allocation!$D$5:$D$104,0,0)</f>
        <v>0</v>
      </c>
      <c r="X234" s="362">
        <f>_xlfn.XLOOKUP($A234,'Total project cost for DCs'!$A$4:$A$111,'Total project cost for DCs'!AH$4:AH$111,0,0)*_xlfn.XLOOKUP($A234,Drury_beneficiary_allocation!$A$5:$A$104,Drury_beneficiary_allocation!$D$5:$D$104,0,0)</f>
        <v>0</v>
      </c>
      <c r="Y234" s="362">
        <f>_xlfn.XLOOKUP($A234,'Total project cost for DCs'!$A$4:$A$111,'Total project cost for DCs'!AI$4:AI$111,0,0)*_xlfn.XLOOKUP($A234,Drury_beneficiary_allocation!$A$5:$A$104,Drury_beneficiary_allocation!$D$5:$D$104,0,0)</f>
        <v>0</v>
      </c>
      <c r="Z234" s="362">
        <f>_xlfn.XLOOKUP($A234,'Total project cost for DCs'!$A$4:$A$111,'Total project cost for DCs'!AJ$4:AJ$111,0,0)*_xlfn.XLOOKUP($A234,Drury_beneficiary_allocation!$A$5:$A$104,Drury_beneficiary_allocation!$D$5:$D$104,0,0)</f>
        <v>0</v>
      </c>
      <c r="AA234" s="362">
        <f>_xlfn.XLOOKUP($A234,'Total project cost for DCs'!$A$4:$A$111,'Total project cost for DCs'!AK$4:AK$111,0,0)*_xlfn.XLOOKUP($A234,Drury_beneficiary_allocation!$A$5:$A$104,Drury_beneficiary_allocation!$D$5:$D$104,0,0)</f>
        <v>0</v>
      </c>
      <c r="AB234" s="362">
        <f>_xlfn.XLOOKUP($A234,'Total project cost for DCs'!$A$4:$A$111,'Total project cost for DCs'!AL$4:AL$111,0,0)*_xlfn.XLOOKUP($A234,Drury_beneficiary_allocation!$A$5:$A$104,Drury_beneficiary_allocation!$D$5:$D$104,0,0)</f>
        <v>0</v>
      </c>
      <c r="AC234" s="362">
        <f>_xlfn.XLOOKUP($A234,'Total project cost for DCs'!$A$4:$A$111,'Total project cost for DCs'!AM$4:AM$111,0,0)*_xlfn.XLOOKUP($A234,Drury_beneficiary_allocation!$A$5:$A$104,Drury_beneficiary_allocation!$D$5:$D$104,0,0)</f>
        <v>0</v>
      </c>
      <c r="AD234" s="362">
        <f>_xlfn.XLOOKUP($A234,'Total project cost for DCs'!$A$4:$A$111,'Total project cost for DCs'!AN$4:AN$111,0,0)*_xlfn.XLOOKUP($A234,Drury_beneficiary_allocation!$A$5:$A$104,Drury_beneficiary_allocation!$D$5:$D$104,0,0)</f>
        <v>0</v>
      </c>
      <c r="AE234" s="363">
        <f t="shared" si="30"/>
        <v>368829.78745077318</v>
      </c>
      <c r="AF234" s="349"/>
      <c r="AG234" s="349">
        <f t="shared" si="32"/>
        <v>368829.78745077318</v>
      </c>
      <c r="AH234" s="353">
        <v>0</v>
      </c>
      <c r="AI234" s="354" t="str">
        <f t="shared" si="31"/>
        <v>Arterial</v>
      </c>
      <c r="AJ234" s="349"/>
      <c r="AK234" s="349"/>
      <c r="AL234" s="355">
        <f>_xlfn.XLOOKUP(A234,'P1 Date Adjustment'!B:B,'P1 Date Adjustment'!F:F,"not found",0)</f>
        <v>2031</v>
      </c>
      <c r="AM234" s="349">
        <f t="shared" si="33"/>
        <v>309644.72890641628</v>
      </c>
      <c r="AN234" s="360"/>
      <c r="AO234" s="360"/>
    </row>
    <row r="235" spans="1:41" ht="30" x14ac:dyDescent="0.25">
      <c r="A235" s="129">
        <v>24</v>
      </c>
      <c r="B235" s="358" t="s">
        <v>295</v>
      </c>
      <c r="C235" s="358" t="str">
        <f>_xlfn.XLOOKUP($A235,'Total project cost for DCs'!A:A,'Total project cost for DCs'!C:C,"Not found",0)</f>
        <v xml:space="preserve">2-lane urban - upgrade existing road layout with active modes on both sides, 20m cross-section </v>
      </c>
      <c r="D235" s="355" t="s">
        <v>155</v>
      </c>
      <c r="E235" s="355" t="s">
        <v>190</v>
      </c>
      <c r="H235" s="355" t="s">
        <v>828</v>
      </c>
      <c r="I235" s="359">
        <f>_xlfn.XLOOKUP($H235,DC_growth_AGS!$A$665:$A$673,DC_growth_AGS!$O$665:$O$673,"Not found",0)</f>
        <v>0.83953286703488883</v>
      </c>
      <c r="J235" s="355">
        <v>2038</v>
      </c>
      <c r="K235" s="362">
        <f>_xlfn.XLOOKUP($A235,'Total project cost for DCs'!$A$4:$A$111,'Total project cost for DCs'!U$4:U$111,0,0)*_xlfn.XLOOKUP($A235,Drury_beneficiary_allocation!$A$5:$A$104,Drury_beneficiary_allocation!$D$5:$D$104,0,0)</f>
        <v>0</v>
      </c>
      <c r="L235" s="362">
        <f>_xlfn.XLOOKUP($A235,'Total project cost for DCs'!$A$4:$A$111,'Total project cost for DCs'!V$4:V$111,0,0)*_xlfn.XLOOKUP($A235,Drury_beneficiary_allocation!$A$5:$A$104,Drury_beneficiary_allocation!$D$5:$D$104,0,0)</f>
        <v>0</v>
      </c>
      <c r="M235" s="362">
        <f>_xlfn.XLOOKUP($A235,'Total project cost for DCs'!$A$4:$A$111,'Total project cost for DCs'!W$4:W$111,0,0)*_xlfn.XLOOKUP($A235,Drury_beneficiary_allocation!$A$5:$A$104,Drury_beneficiary_allocation!$D$5:$D$104,0,0)</f>
        <v>0</v>
      </c>
      <c r="N235" s="362">
        <f>_xlfn.XLOOKUP($A235,'Total project cost for DCs'!$A$4:$A$111,'Total project cost for DCs'!X$4:X$111,0,0)*_xlfn.XLOOKUP($A235,Drury_beneficiary_allocation!$A$5:$A$104,Drury_beneficiary_allocation!$D$5:$D$104,0,0)</f>
        <v>0</v>
      </c>
      <c r="O235" s="362">
        <f>_xlfn.XLOOKUP($A235,'Total project cost for DCs'!$A$4:$A$111,'Total project cost for DCs'!Y$4:Y$111,0,0)*_xlfn.XLOOKUP($A235,Drury_beneficiary_allocation!$A$5:$A$104,Drury_beneficiary_allocation!$D$5:$D$104,0,0)</f>
        <v>0</v>
      </c>
      <c r="P235" s="362">
        <f>_xlfn.XLOOKUP($A235,'Total project cost for DCs'!$A$4:$A$111,'Total project cost for DCs'!Z$4:Z$111,0,0)*_xlfn.XLOOKUP($A235,Drury_beneficiary_allocation!$A$5:$A$104,Drury_beneficiary_allocation!$D$5:$D$104,0,0)</f>
        <v>0</v>
      </c>
      <c r="Q235" s="362">
        <f>_xlfn.XLOOKUP($A235,'Total project cost for DCs'!$A$4:$A$111,'Total project cost for DCs'!AA$4:AA$111,0,0)*_xlfn.XLOOKUP($A235,Drury_beneficiary_allocation!$A$5:$A$104,Drury_beneficiary_allocation!$D$5:$D$104,0,0)</f>
        <v>0</v>
      </c>
      <c r="R235" s="362">
        <f>_xlfn.XLOOKUP($A235,'Total project cost for DCs'!$A$4:$A$111,'Total project cost for DCs'!AB$4:AB$111,0,0)*_xlfn.XLOOKUP($A235,Drury_beneficiary_allocation!$A$5:$A$104,Drury_beneficiary_allocation!$D$5:$D$104,0,0)</f>
        <v>0</v>
      </c>
      <c r="S235" s="362">
        <f>_xlfn.XLOOKUP($A235,'Total project cost for DCs'!$A$4:$A$111,'Total project cost for DCs'!AC$4:AC$111,0,0)*_xlfn.XLOOKUP($A235,Drury_beneficiary_allocation!$A$5:$A$104,Drury_beneficiary_allocation!$D$5:$D$104,0,0)</f>
        <v>0</v>
      </c>
      <c r="T235" s="362">
        <f>_xlfn.XLOOKUP($A235,'Total project cost for DCs'!$A$4:$A$111,'Total project cost for DCs'!AD$4:AD$111,0,0)*_xlfn.XLOOKUP($A235,Drury_beneficiary_allocation!$A$5:$A$104,Drury_beneficiary_allocation!$D$5:$D$104,0,0)</f>
        <v>0</v>
      </c>
      <c r="U235" s="362">
        <f>_xlfn.XLOOKUP($A235,'Total project cost for DCs'!$A$4:$A$111,'Total project cost for DCs'!AE$4:AE$111,0,0)*_xlfn.XLOOKUP($A235,Drury_beneficiary_allocation!$A$5:$A$104,Drury_beneficiary_allocation!$D$5:$D$104,0,0)</f>
        <v>0</v>
      </c>
      <c r="V235" s="362">
        <f>_xlfn.XLOOKUP($A235,'Total project cost for DCs'!$A$4:$A$111,'Total project cost for DCs'!AF$4:AF$111,0,0)*_xlfn.XLOOKUP($A235,Drury_beneficiary_allocation!$A$5:$A$104,Drury_beneficiary_allocation!$D$5:$D$104,0,0)</f>
        <v>0</v>
      </c>
      <c r="W235" s="362">
        <f>_xlfn.XLOOKUP($A235,'Total project cost for DCs'!$A$4:$A$111,'Total project cost for DCs'!AG$4:AG$111,0,0)*_xlfn.XLOOKUP($A235,Drury_beneficiary_allocation!$A$5:$A$104,Drury_beneficiary_allocation!$D$5:$D$104,0,0)</f>
        <v>0</v>
      </c>
      <c r="X235" s="362">
        <f>_xlfn.XLOOKUP($A235,'Total project cost for DCs'!$A$4:$A$111,'Total project cost for DCs'!AH$4:AH$111,0,0)*_xlfn.XLOOKUP($A235,Drury_beneficiary_allocation!$A$5:$A$104,Drury_beneficiary_allocation!$D$5:$D$104,0,0)</f>
        <v>0</v>
      </c>
      <c r="Y235" s="362">
        <f>_xlfn.XLOOKUP($A235,'Total project cost for DCs'!$A$4:$A$111,'Total project cost for DCs'!AI$4:AI$111,0,0)*_xlfn.XLOOKUP($A235,Drury_beneficiary_allocation!$A$5:$A$104,Drury_beneficiary_allocation!$D$5:$D$104,0,0)</f>
        <v>0</v>
      </c>
      <c r="Z235" s="362">
        <f>_xlfn.XLOOKUP($A235,'Total project cost for DCs'!$A$4:$A$111,'Total project cost for DCs'!AJ$4:AJ$111,0,0)*_xlfn.XLOOKUP($A235,Drury_beneficiary_allocation!$A$5:$A$104,Drury_beneficiary_allocation!$D$5:$D$104,0,0)</f>
        <v>0</v>
      </c>
      <c r="AA235" s="362">
        <f>_xlfn.XLOOKUP($A235,'Total project cost for DCs'!$A$4:$A$111,'Total project cost for DCs'!AK$4:AK$111,0,0)*_xlfn.XLOOKUP($A235,Drury_beneficiary_allocation!$A$5:$A$104,Drury_beneficiary_allocation!$D$5:$D$104,0,0)</f>
        <v>0</v>
      </c>
      <c r="AB235" s="362">
        <f>_xlfn.XLOOKUP($A235,'Total project cost for DCs'!$A$4:$A$111,'Total project cost for DCs'!AL$4:AL$111,0,0)*_xlfn.XLOOKUP($A235,Drury_beneficiary_allocation!$A$5:$A$104,Drury_beneficiary_allocation!$D$5:$D$104,0,0)</f>
        <v>0</v>
      </c>
      <c r="AC235" s="362">
        <f>_xlfn.XLOOKUP($A235,'Total project cost for DCs'!$A$4:$A$111,'Total project cost for DCs'!AM$4:AM$111,0,0)*_xlfn.XLOOKUP($A235,Drury_beneficiary_allocation!$A$5:$A$104,Drury_beneficiary_allocation!$D$5:$D$104,0,0)</f>
        <v>0</v>
      </c>
      <c r="AD235" s="362">
        <f>_xlfn.XLOOKUP($A235,'Total project cost for DCs'!$A$4:$A$111,'Total project cost for DCs'!AN$4:AN$111,0,0)*_xlfn.XLOOKUP($A235,Drury_beneficiary_allocation!$A$5:$A$104,Drury_beneficiary_allocation!$D$5:$D$104,0,0)</f>
        <v>0</v>
      </c>
      <c r="AE235" s="363">
        <f t="shared" si="30"/>
        <v>0</v>
      </c>
      <c r="AF235" s="349"/>
      <c r="AG235" s="349">
        <f t="shared" si="32"/>
        <v>0</v>
      </c>
      <c r="AH235" s="353">
        <v>0</v>
      </c>
      <c r="AI235" s="354" t="str">
        <f t="shared" si="31"/>
        <v>Arterial</v>
      </c>
      <c r="AJ235" s="349"/>
      <c r="AK235" s="349"/>
      <c r="AL235" s="355">
        <f>_xlfn.XLOOKUP(A235,'P1 Date Adjustment'!B:B,'P1 Date Adjustment'!F:F,"not found",0)</f>
        <v>2038</v>
      </c>
      <c r="AM235" s="349">
        <f t="shared" si="33"/>
        <v>0</v>
      </c>
      <c r="AN235" s="360"/>
      <c r="AO235" s="360"/>
    </row>
    <row r="236" spans="1:41" ht="30" x14ac:dyDescent="0.25">
      <c r="A236" s="129">
        <v>25</v>
      </c>
      <c r="B236" s="358" t="s">
        <v>296</v>
      </c>
      <c r="C236" s="358" t="str">
        <f>_xlfn.XLOOKUP($A236,'Total project cost for DCs'!A:A,'Total project cost for DCs'!C:C,"Not found",0)</f>
        <v>2-lane urban- upgrade existing road layout to 2-lane urban with active modes on both sides</v>
      </c>
      <c r="D236" s="355" t="s">
        <v>155</v>
      </c>
      <c r="E236" s="355" t="s">
        <v>199</v>
      </c>
      <c r="H236" s="355" t="s">
        <v>828</v>
      </c>
      <c r="I236" s="359">
        <f>_xlfn.XLOOKUP($H236,DC_growth_AGS!$A$665:$A$673,DC_growth_AGS!$O$665:$O$673,"Not found",0)</f>
        <v>0.83953286703488883</v>
      </c>
      <c r="J236" s="355">
        <v>2039</v>
      </c>
      <c r="K236" s="362">
        <f>_xlfn.XLOOKUP($A236,'Total project cost for DCs'!$A$4:$A$111,'Total project cost for DCs'!U$4:U$111,0,0)*_xlfn.XLOOKUP($A236,Drury_beneficiary_allocation!$A$5:$A$104,Drury_beneficiary_allocation!$D$5:$D$104,0,0)</f>
        <v>0</v>
      </c>
      <c r="L236" s="362">
        <f>_xlfn.XLOOKUP($A236,'Total project cost for DCs'!$A$4:$A$111,'Total project cost for DCs'!V$4:V$111,0,0)*_xlfn.XLOOKUP($A236,Drury_beneficiary_allocation!$A$5:$A$104,Drury_beneficiary_allocation!$D$5:$D$104,0,0)</f>
        <v>0</v>
      </c>
      <c r="M236" s="362">
        <f>_xlfn.XLOOKUP($A236,'Total project cost for DCs'!$A$4:$A$111,'Total project cost for DCs'!W$4:W$111,0,0)*_xlfn.XLOOKUP($A236,Drury_beneficiary_allocation!$A$5:$A$104,Drury_beneficiary_allocation!$D$5:$D$104,0,0)</f>
        <v>0</v>
      </c>
      <c r="N236" s="362">
        <f>_xlfn.XLOOKUP($A236,'Total project cost for DCs'!$A$4:$A$111,'Total project cost for DCs'!X$4:X$111,0,0)*_xlfn.XLOOKUP($A236,Drury_beneficiary_allocation!$A$5:$A$104,Drury_beneficiary_allocation!$D$5:$D$104,0,0)</f>
        <v>0</v>
      </c>
      <c r="O236" s="362">
        <f>_xlfn.XLOOKUP($A236,'Total project cost for DCs'!$A$4:$A$111,'Total project cost for DCs'!Y$4:Y$111,0,0)*_xlfn.XLOOKUP($A236,Drury_beneficiary_allocation!$A$5:$A$104,Drury_beneficiary_allocation!$D$5:$D$104,0,0)</f>
        <v>0</v>
      </c>
      <c r="P236" s="362">
        <f>_xlfn.XLOOKUP($A236,'Total project cost for DCs'!$A$4:$A$111,'Total project cost for DCs'!Z$4:Z$111,0,0)*_xlfn.XLOOKUP($A236,Drury_beneficiary_allocation!$A$5:$A$104,Drury_beneficiary_allocation!$D$5:$D$104,0,0)</f>
        <v>0</v>
      </c>
      <c r="Q236" s="362">
        <f>_xlfn.XLOOKUP($A236,'Total project cost for DCs'!$A$4:$A$111,'Total project cost for DCs'!AA$4:AA$111,0,0)*_xlfn.XLOOKUP($A236,Drury_beneficiary_allocation!$A$5:$A$104,Drury_beneficiary_allocation!$D$5:$D$104,0,0)</f>
        <v>0</v>
      </c>
      <c r="R236" s="362">
        <f>_xlfn.XLOOKUP($A236,'Total project cost for DCs'!$A$4:$A$111,'Total project cost for DCs'!AB$4:AB$111,0,0)*_xlfn.XLOOKUP($A236,Drury_beneficiary_allocation!$A$5:$A$104,Drury_beneficiary_allocation!$D$5:$D$104,0,0)</f>
        <v>0</v>
      </c>
      <c r="S236" s="362">
        <f>_xlfn.XLOOKUP($A236,'Total project cost for DCs'!$A$4:$A$111,'Total project cost for DCs'!AC$4:AC$111,0,0)*_xlfn.XLOOKUP($A236,Drury_beneficiary_allocation!$A$5:$A$104,Drury_beneficiary_allocation!$D$5:$D$104,0,0)</f>
        <v>0</v>
      </c>
      <c r="T236" s="362">
        <f>_xlfn.XLOOKUP($A236,'Total project cost for DCs'!$A$4:$A$111,'Total project cost for DCs'!AD$4:AD$111,0,0)*_xlfn.XLOOKUP($A236,Drury_beneficiary_allocation!$A$5:$A$104,Drury_beneficiary_allocation!$D$5:$D$104,0,0)</f>
        <v>0</v>
      </c>
      <c r="U236" s="362">
        <f>_xlfn.XLOOKUP($A236,'Total project cost for DCs'!$A$4:$A$111,'Total project cost for DCs'!AE$4:AE$111,0,0)*_xlfn.XLOOKUP($A236,Drury_beneficiary_allocation!$A$5:$A$104,Drury_beneficiary_allocation!$D$5:$D$104,0,0)</f>
        <v>0</v>
      </c>
      <c r="V236" s="362">
        <f>_xlfn.XLOOKUP($A236,'Total project cost for DCs'!$A$4:$A$111,'Total project cost for DCs'!AF$4:AF$111,0,0)*_xlfn.XLOOKUP($A236,Drury_beneficiary_allocation!$A$5:$A$104,Drury_beneficiary_allocation!$D$5:$D$104,0,0)</f>
        <v>0</v>
      </c>
      <c r="W236" s="362">
        <f>_xlfn.XLOOKUP($A236,'Total project cost for DCs'!$A$4:$A$111,'Total project cost for DCs'!AG$4:AG$111,0,0)*_xlfn.XLOOKUP($A236,Drury_beneficiary_allocation!$A$5:$A$104,Drury_beneficiary_allocation!$D$5:$D$104,0,0)</f>
        <v>0</v>
      </c>
      <c r="X236" s="362">
        <f>_xlfn.XLOOKUP($A236,'Total project cost for DCs'!$A$4:$A$111,'Total project cost for DCs'!AH$4:AH$111,0,0)*_xlfn.XLOOKUP($A236,Drury_beneficiary_allocation!$A$5:$A$104,Drury_beneficiary_allocation!$D$5:$D$104,0,0)</f>
        <v>0</v>
      </c>
      <c r="Y236" s="362">
        <f>_xlfn.XLOOKUP($A236,'Total project cost for DCs'!$A$4:$A$111,'Total project cost for DCs'!AI$4:AI$111,0,0)*_xlfn.XLOOKUP($A236,Drury_beneficiary_allocation!$A$5:$A$104,Drury_beneficiary_allocation!$D$5:$D$104,0,0)</f>
        <v>0</v>
      </c>
      <c r="Z236" s="362">
        <f>_xlfn.XLOOKUP($A236,'Total project cost for DCs'!$A$4:$A$111,'Total project cost for DCs'!AJ$4:AJ$111,0,0)*_xlfn.XLOOKUP($A236,Drury_beneficiary_allocation!$A$5:$A$104,Drury_beneficiary_allocation!$D$5:$D$104,0,0)</f>
        <v>0</v>
      </c>
      <c r="AA236" s="362">
        <f>_xlfn.XLOOKUP($A236,'Total project cost for DCs'!$A$4:$A$111,'Total project cost for DCs'!AK$4:AK$111,0,0)*_xlfn.XLOOKUP($A236,Drury_beneficiary_allocation!$A$5:$A$104,Drury_beneficiary_allocation!$D$5:$D$104,0,0)</f>
        <v>0</v>
      </c>
      <c r="AB236" s="362">
        <f>_xlfn.XLOOKUP($A236,'Total project cost for DCs'!$A$4:$A$111,'Total project cost for DCs'!AL$4:AL$111,0,0)*_xlfn.XLOOKUP($A236,Drury_beneficiary_allocation!$A$5:$A$104,Drury_beneficiary_allocation!$D$5:$D$104,0,0)</f>
        <v>0</v>
      </c>
      <c r="AC236" s="362">
        <f>_xlfn.XLOOKUP($A236,'Total project cost for DCs'!$A$4:$A$111,'Total project cost for DCs'!AM$4:AM$111,0,0)*_xlfn.XLOOKUP($A236,Drury_beneficiary_allocation!$A$5:$A$104,Drury_beneficiary_allocation!$D$5:$D$104,0,0)</f>
        <v>0</v>
      </c>
      <c r="AD236" s="362">
        <f>_xlfn.XLOOKUP($A236,'Total project cost for DCs'!$A$4:$A$111,'Total project cost for DCs'!AN$4:AN$111,0,0)*_xlfn.XLOOKUP($A236,Drury_beneficiary_allocation!$A$5:$A$104,Drury_beneficiary_allocation!$D$5:$D$104,0,0)</f>
        <v>0</v>
      </c>
      <c r="AE236" s="363">
        <f t="shared" si="30"/>
        <v>0</v>
      </c>
      <c r="AF236" s="349"/>
      <c r="AG236" s="349">
        <f t="shared" si="32"/>
        <v>0</v>
      </c>
      <c r="AH236" s="353">
        <v>0</v>
      </c>
      <c r="AI236" s="354" t="str">
        <f t="shared" si="31"/>
        <v>Collector</v>
      </c>
      <c r="AJ236" s="349"/>
      <c r="AK236" s="349"/>
      <c r="AL236" s="355">
        <f>_xlfn.XLOOKUP(A236,'P1 Date Adjustment'!B:B,'P1 Date Adjustment'!F:F,"not found",0)</f>
        <v>2039</v>
      </c>
      <c r="AM236" s="349">
        <f t="shared" si="33"/>
        <v>0</v>
      </c>
      <c r="AN236" s="360"/>
      <c r="AO236" s="360"/>
    </row>
    <row r="237" spans="1:41" ht="45" x14ac:dyDescent="0.25">
      <c r="A237" s="129" t="s">
        <v>298</v>
      </c>
      <c r="B237" s="358" t="s">
        <v>299</v>
      </c>
      <c r="C237" s="358" t="str">
        <f>_xlfn.XLOOKUP($A237,'Total project cost for DCs'!A:A,'Total project cost for DCs'!C:C,"Not found",0)</f>
        <v>Active mode upgrades- existing road layout with active modes on both sides + intersection upgrades for active mode crossing</v>
      </c>
      <c r="D237" s="355" t="s">
        <v>155</v>
      </c>
      <c r="E237" s="355" t="s">
        <v>199</v>
      </c>
      <c r="H237" s="355" t="s">
        <v>828</v>
      </c>
      <c r="I237" s="359">
        <f>_xlfn.XLOOKUP($H237,DC_growth_AGS!$A$665:$A$673,DC_growth_AGS!$O$665:$O$673,"Not found",0)</f>
        <v>0.83953286703488883</v>
      </c>
      <c r="J237" s="355">
        <v>2039</v>
      </c>
      <c r="K237" s="362">
        <f>_xlfn.XLOOKUP($A237,'Total project cost for DCs'!$A$4:$A$111,'Total project cost for DCs'!U$4:U$111,0,0)*_xlfn.XLOOKUP($A237,Drury_beneficiary_allocation!$A$5:$A$104,Drury_beneficiary_allocation!$D$5:$D$104,0,0)</f>
        <v>0</v>
      </c>
      <c r="L237" s="362">
        <f>_xlfn.XLOOKUP($A237,'Total project cost for DCs'!$A$4:$A$111,'Total project cost for DCs'!V$4:V$111,0,0)*_xlfn.XLOOKUP($A237,Drury_beneficiary_allocation!$A$5:$A$104,Drury_beneficiary_allocation!$D$5:$D$104,0,0)</f>
        <v>0</v>
      </c>
      <c r="M237" s="362">
        <f>_xlfn.XLOOKUP($A237,'Total project cost for DCs'!$A$4:$A$111,'Total project cost for DCs'!W$4:W$111,0,0)*_xlfn.XLOOKUP($A237,Drury_beneficiary_allocation!$A$5:$A$104,Drury_beneficiary_allocation!$D$5:$D$104,0,0)</f>
        <v>0</v>
      </c>
      <c r="N237" s="362">
        <f>_xlfn.XLOOKUP($A237,'Total project cost for DCs'!$A$4:$A$111,'Total project cost for DCs'!X$4:X$111,0,0)*_xlfn.XLOOKUP($A237,Drury_beneficiary_allocation!$A$5:$A$104,Drury_beneficiary_allocation!$D$5:$D$104,0,0)</f>
        <v>0</v>
      </c>
      <c r="O237" s="362">
        <f>_xlfn.XLOOKUP($A237,'Total project cost for DCs'!$A$4:$A$111,'Total project cost for DCs'!Y$4:Y$111,0,0)*_xlfn.XLOOKUP($A237,Drury_beneficiary_allocation!$A$5:$A$104,Drury_beneficiary_allocation!$D$5:$D$104,0,0)</f>
        <v>0</v>
      </c>
      <c r="P237" s="362">
        <f>_xlfn.XLOOKUP($A237,'Total project cost for DCs'!$A$4:$A$111,'Total project cost for DCs'!Z$4:Z$111,0,0)*_xlfn.XLOOKUP($A237,Drury_beneficiary_allocation!$A$5:$A$104,Drury_beneficiary_allocation!$D$5:$D$104,0,0)</f>
        <v>0</v>
      </c>
      <c r="Q237" s="362">
        <f>_xlfn.XLOOKUP($A237,'Total project cost for DCs'!$A$4:$A$111,'Total project cost for DCs'!AA$4:AA$111,0,0)*_xlfn.XLOOKUP($A237,Drury_beneficiary_allocation!$A$5:$A$104,Drury_beneficiary_allocation!$D$5:$D$104,0,0)</f>
        <v>0</v>
      </c>
      <c r="R237" s="362">
        <f>_xlfn.XLOOKUP($A237,'Total project cost for DCs'!$A$4:$A$111,'Total project cost for DCs'!AB$4:AB$111,0,0)*_xlfn.XLOOKUP($A237,Drury_beneficiary_allocation!$A$5:$A$104,Drury_beneficiary_allocation!$D$5:$D$104,0,0)</f>
        <v>0</v>
      </c>
      <c r="S237" s="362">
        <f>_xlfn.XLOOKUP($A237,'Total project cost for DCs'!$A$4:$A$111,'Total project cost for DCs'!AC$4:AC$111,0,0)*_xlfn.XLOOKUP($A237,Drury_beneficiary_allocation!$A$5:$A$104,Drury_beneficiary_allocation!$D$5:$D$104,0,0)</f>
        <v>0</v>
      </c>
      <c r="T237" s="362">
        <f>_xlfn.XLOOKUP($A237,'Total project cost for DCs'!$A$4:$A$111,'Total project cost for DCs'!AD$4:AD$111,0,0)*_xlfn.XLOOKUP($A237,Drury_beneficiary_allocation!$A$5:$A$104,Drury_beneficiary_allocation!$D$5:$D$104,0,0)</f>
        <v>0</v>
      </c>
      <c r="U237" s="362">
        <f>_xlfn.XLOOKUP($A237,'Total project cost for DCs'!$A$4:$A$111,'Total project cost for DCs'!AE$4:AE$111,0,0)*_xlfn.XLOOKUP($A237,Drury_beneficiary_allocation!$A$5:$A$104,Drury_beneficiary_allocation!$D$5:$D$104,0,0)</f>
        <v>0</v>
      </c>
      <c r="V237" s="362">
        <f>_xlfn.XLOOKUP($A237,'Total project cost for DCs'!$A$4:$A$111,'Total project cost for DCs'!AF$4:AF$111,0,0)*_xlfn.XLOOKUP($A237,Drury_beneficiary_allocation!$A$5:$A$104,Drury_beneficiary_allocation!$D$5:$D$104,0,0)</f>
        <v>0</v>
      </c>
      <c r="W237" s="362">
        <f>_xlfn.XLOOKUP($A237,'Total project cost for DCs'!$A$4:$A$111,'Total project cost for DCs'!AG$4:AG$111,0,0)*_xlfn.XLOOKUP($A237,Drury_beneficiary_allocation!$A$5:$A$104,Drury_beneficiary_allocation!$D$5:$D$104,0,0)</f>
        <v>0</v>
      </c>
      <c r="X237" s="362">
        <f>_xlfn.XLOOKUP($A237,'Total project cost for DCs'!$A$4:$A$111,'Total project cost for DCs'!AH$4:AH$111,0,0)*_xlfn.XLOOKUP($A237,Drury_beneficiary_allocation!$A$5:$A$104,Drury_beneficiary_allocation!$D$5:$D$104,0,0)</f>
        <v>0</v>
      </c>
      <c r="Y237" s="362">
        <f>_xlfn.XLOOKUP($A237,'Total project cost for DCs'!$A$4:$A$111,'Total project cost for DCs'!AI$4:AI$111,0,0)*_xlfn.XLOOKUP($A237,Drury_beneficiary_allocation!$A$5:$A$104,Drury_beneficiary_allocation!$D$5:$D$104,0,0)</f>
        <v>0</v>
      </c>
      <c r="Z237" s="362">
        <f>_xlfn.XLOOKUP($A237,'Total project cost for DCs'!$A$4:$A$111,'Total project cost for DCs'!AJ$4:AJ$111,0,0)*_xlfn.XLOOKUP($A237,Drury_beneficiary_allocation!$A$5:$A$104,Drury_beneficiary_allocation!$D$5:$D$104,0,0)</f>
        <v>0</v>
      </c>
      <c r="AA237" s="362">
        <f>_xlfn.XLOOKUP($A237,'Total project cost for DCs'!$A$4:$A$111,'Total project cost for DCs'!AK$4:AK$111,0,0)*_xlfn.XLOOKUP($A237,Drury_beneficiary_allocation!$A$5:$A$104,Drury_beneficiary_allocation!$D$5:$D$104,0,0)</f>
        <v>0</v>
      </c>
      <c r="AB237" s="362">
        <f>_xlfn.XLOOKUP($A237,'Total project cost for DCs'!$A$4:$A$111,'Total project cost for DCs'!AL$4:AL$111,0,0)*_xlfn.XLOOKUP($A237,Drury_beneficiary_allocation!$A$5:$A$104,Drury_beneficiary_allocation!$D$5:$D$104,0,0)</f>
        <v>0</v>
      </c>
      <c r="AC237" s="362">
        <f>_xlfn.XLOOKUP($A237,'Total project cost for DCs'!$A$4:$A$111,'Total project cost for DCs'!AM$4:AM$111,0,0)*_xlfn.XLOOKUP($A237,Drury_beneficiary_allocation!$A$5:$A$104,Drury_beneficiary_allocation!$D$5:$D$104,0,0)</f>
        <v>0</v>
      </c>
      <c r="AD237" s="362">
        <f>_xlfn.XLOOKUP($A237,'Total project cost for DCs'!$A$4:$A$111,'Total project cost for DCs'!AN$4:AN$111,0,0)*_xlfn.XLOOKUP($A237,Drury_beneficiary_allocation!$A$5:$A$104,Drury_beneficiary_allocation!$D$5:$D$104,0,0)</f>
        <v>0</v>
      </c>
      <c r="AE237" s="363">
        <f t="shared" si="30"/>
        <v>0</v>
      </c>
      <c r="AF237" s="349"/>
      <c r="AG237" s="349">
        <f t="shared" si="32"/>
        <v>0</v>
      </c>
      <c r="AH237" s="353">
        <v>0</v>
      </c>
      <c r="AI237" s="354" t="str">
        <f t="shared" si="31"/>
        <v>Collector</v>
      </c>
      <c r="AJ237" s="349"/>
      <c r="AK237" s="349"/>
      <c r="AL237" s="355">
        <f>_xlfn.XLOOKUP(A237,'P1 Date Adjustment'!B:B,'P1 Date Adjustment'!F:F,"not found",0)</f>
        <v>2039</v>
      </c>
      <c r="AM237" s="349">
        <f t="shared" si="33"/>
        <v>0</v>
      </c>
      <c r="AN237" s="360"/>
      <c r="AO237" s="360"/>
    </row>
    <row r="238" spans="1:41" ht="30" x14ac:dyDescent="0.25">
      <c r="A238" s="129" t="s">
        <v>304</v>
      </c>
      <c r="B238" s="358" t="s">
        <v>305</v>
      </c>
      <c r="C238" s="358" t="str">
        <f>_xlfn.XLOOKUP($A238,'Total project cost for DCs'!A:A,'Total project cost for DCs'!C:C,"Not found",0)</f>
        <v>2-lane collector to connect with Drury Central Station, including bridge over streamM)</v>
      </c>
      <c r="D238" s="355" t="s">
        <v>155</v>
      </c>
      <c r="E238" s="355" t="s">
        <v>223</v>
      </c>
      <c r="H238" s="355" t="s">
        <v>828</v>
      </c>
      <c r="I238" s="359">
        <f>_xlfn.XLOOKUP($H238,DC_growth_AGS!$A$665:$A$673,DC_growth_AGS!$O$665:$O$673,"Not found",0)</f>
        <v>0.83953286703488883</v>
      </c>
      <c r="J238" s="355">
        <v>2035</v>
      </c>
      <c r="K238" s="362">
        <f>_xlfn.XLOOKUP($A238,'Total project cost for DCs'!$A$4:$A$111,'Total project cost for DCs'!U$4:U$111,0,0)*_xlfn.XLOOKUP($A238,Drury_beneficiary_allocation!$A$5:$A$104,Drury_beneficiary_allocation!$D$5:$D$104,0,0)</f>
        <v>0</v>
      </c>
      <c r="L238" s="362">
        <f>_xlfn.XLOOKUP($A238,'Total project cost for DCs'!$A$4:$A$111,'Total project cost for DCs'!V$4:V$111,0,0)*_xlfn.XLOOKUP($A238,Drury_beneficiary_allocation!$A$5:$A$104,Drury_beneficiary_allocation!$D$5:$D$104,0,0)</f>
        <v>0</v>
      </c>
      <c r="M238" s="362">
        <f>_xlfn.XLOOKUP($A238,'Total project cost for DCs'!$A$4:$A$111,'Total project cost for DCs'!W$4:W$111,0,0)*_xlfn.XLOOKUP($A238,Drury_beneficiary_allocation!$A$5:$A$104,Drury_beneficiary_allocation!$D$5:$D$104,0,0)</f>
        <v>0</v>
      </c>
      <c r="N238" s="362">
        <f>_xlfn.XLOOKUP($A238,'Total project cost for DCs'!$A$4:$A$111,'Total project cost for DCs'!X$4:X$111,0,0)*_xlfn.XLOOKUP($A238,Drury_beneficiary_allocation!$A$5:$A$104,Drury_beneficiary_allocation!$D$5:$D$104,0,0)</f>
        <v>0</v>
      </c>
      <c r="O238" s="362">
        <f>_xlfn.XLOOKUP($A238,'Total project cost for DCs'!$A$4:$A$111,'Total project cost for DCs'!Y$4:Y$111,0,0)*_xlfn.XLOOKUP($A238,Drury_beneficiary_allocation!$A$5:$A$104,Drury_beneficiary_allocation!$D$5:$D$104,0,0)</f>
        <v>0</v>
      </c>
      <c r="P238" s="362">
        <f>_xlfn.XLOOKUP($A238,'Total project cost for DCs'!$A$4:$A$111,'Total project cost for DCs'!Z$4:Z$111,0,0)*_xlfn.XLOOKUP($A238,Drury_beneficiary_allocation!$A$5:$A$104,Drury_beneficiary_allocation!$D$5:$D$104,0,0)</f>
        <v>0</v>
      </c>
      <c r="Q238" s="362">
        <f>_xlfn.XLOOKUP($A238,'Total project cost for DCs'!$A$4:$A$111,'Total project cost for DCs'!AA$4:AA$111,0,0)*_xlfn.XLOOKUP($A238,Drury_beneficiary_allocation!$A$5:$A$104,Drury_beneficiary_allocation!$D$5:$D$104,0,0)</f>
        <v>0</v>
      </c>
      <c r="R238" s="362">
        <f>_xlfn.XLOOKUP($A238,'Total project cost for DCs'!$A$4:$A$111,'Total project cost for DCs'!AB$4:AB$111,0,0)*_xlfn.XLOOKUP($A238,Drury_beneficiary_allocation!$A$5:$A$104,Drury_beneficiary_allocation!$D$5:$D$104,0,0)</f>
        <v>0</v>
      </c>
      <c r="S238" s="362">
        <f>_xlfn.XLOOKUP($A238,'Total project cost for DCs'!$A$4:$A$111,'Total project cost for DCs'!AC$4:AC$111,0,0)*_xlfn.XLOOKUP($A238,Drury_beneficiary_allocation!$A$5:$A$104,Drury_beneficiary_allocation!$D$5:$D$104,0,0)</f>
        <v>0</v>
      </c>
      <c r="T238" s="362">
        <f>_xlfn.XLOOKUP($A238,'Total project cost for DCs'!$A$4:$A$111,'Total project cost for DCs'!AD$4:AD$111,0,0)*_xlfn.XLOOKUP($A238,Drury_beneficiary_allocation!$A$5:$A$104,Drury_beneficiary_allocation!$D$5:$D$104,0,0)</f>
        <v>0</v>
      </c>
      <c r="U238" s="362">
        <f>_xlfn.XLOOKUP($A238,'Total project cost for DCs'!$A$4:$A$111,'Total project cost for DCs'!AE$4:AE$111,0,0)*_xlfn.XLOOKUP($A238,Drury_beneficiary_allocation!$A$5:$A$104,Drury_beneficiary_allocation!$D$5:$D$104,0,0)</f>
        <v>0</v>
      </c>
      <c r="V238" s="362">
        <f>_xlfn.XLOOKUP($A238,'Total project cost for DCs'!$A$4:$A$111,'Total project cost for DCs'!AF$4:AF$111,0,0)*_xlfn.XLOOKUP($A238,Drury_beneficiary_allocation!$A$5:$A$104,Drury_beneficiary_allocation!$D$5:$D$104,0,0)</f>
        <v>0</v>
      </c>
      <c r="W238" s="362">
        <f>_xlfn.XLOOKUP($A238,'Total project cost for DCs'!$A$4:$A$111,'Total project cost for DCs'!AG$4:AG$111,0,0)*_xlfn.XLOOKUP($A238,Drury_beneficiary_allocation!$A$5:$A$104,Drury_beneficiary_allocation!$D$5:$D$104,0,0)</f>
        <v>0</v>
      </c>
      <c r="X238" s="362">
        <f>_xlfn.XLOOKUP($A238,'Total project cost for DCs'!$A$4:$A$111,'Total project cost for DCs'!AH$4:AH$111,0,0)*_xlfn.XLOOKUP($A238,Drury_beneficiary_allocation!$A$5:$A$104,Drury_beneficiary_allocation!$D$5:$D$104,0,0)</f>
        <v>0</v>
      </c>
      <c r="Y238" s="362">
        <f>_xlfn.XLOOKUP($A238,'Total project cost for DCs'!$A$4:$A$111,'Total project cost for DCs'!AI$4:AI$111,0,0)*_xlfn.XLOOKUP($A238,Drury_beneficiary_allocation!$A$5:$A$104,Drury_beneficiary_allocation!$D$5:$D$104,0,0)</f>
        <v>0</v>
      </c>
      <c r="Z238" s="362">
        <f>_xlfn.XLOOKUP($A238,'Total project cost for DCs'!$A$4:$A$111,'Total project cost for DCs'!AJ$4:AJ$111,0,0)*_xlfn.XLOOKUP($A238,Drury_beneficiary_allocation!$A$5:$A$104,Drury_beneficiary_allocation!$D$5:$D$104,0,0)</f>
        <v>0</v>
      </c>
      <c r="AA238" s="362">
        <f>_xlfn.XLOOKUP($A238,'Total project cost for DCs'!$A$4:$A$111,'Total project cost for DCs'!AK$4:AK$111,0,0)*_xlfn.XLOOKUP($A238,Drury_beneficiary_allocation!$A$5:$A$104,Drury_beneficiary_allocation!$D$5:$D$104,0,0)</f>
        <v>0</v>
      </c>
      <c r="AB238" s="362">
        <f>_xlfn.XLOOKUP($A238,'Total project cost for DCs'!$A$4:$A$111,'Total project cost for DCs'!AL$4:AL$111,0,0)*_xlfn.XLOOKUP($A238,Drury_beneficiary_allocation!$A$5:$A$104,Drury_beneficiary_allocation!$D$5:$D$104,0,0)</f>
        <v>0</v>
      </c>
      <c r="AC238" s="362">
        <f>_xlfn.XLOOKUP($A238,'Total project cost for DCs'!$A$4:$A$111,'Total project cost for DCs'!AM$4:AM$111,0,0)*_xlfn.XLOOKUP($A238,Drury_beneficiary_allocation!$A$5:$A$104,Drury_beneficiary_allocation!$D$5:$D$104,0,0)</f>
        <v>0</v>
      </c>
      <c r="AD238" s="362">
        <f>_xlfn.XLOOKUP($A238,'Total project cost for DCs'!$A$4:$A$111,'Total project cost for DCs'!AN$4:AN$111,0,0)*_xlfn.XLOOKUP($A238,Drury_beneficiary_allocation!$A$5:$A$104,Drury_beneficiary_allocation!$D$5:$D$104,0,0)</f>
        <v>0</v>
      </c>
      <c r="AE238" s="363">
        <f t="shared" si="30"/>
        <v>0</v>
      </c>
      <c r="AF238" s="349"/>
      <c r="AG238" s="349">
        <f t="shared" si="32"/>
        <v>0</v>
      </c>
      <c r="AH238" s="353">
        <v>0</v>
      </c>
      <c r="AI238" s="354" t="str">
        <f t="shared" si="31"/>
        <v>Collector</v>
      </c>
      <c r="AJ238" s="349"/>
      <c r="AK238" s="349"/>
      <c r="AL238" s="355">
        <f>_xlfn.XLOOKUP(A238,'P1 Date Adjustment'!B:B,'P1 Date Adjustment'!F:F,"not found",0)</f>
        <v>2035</v>
      </c>
      <c r="AM238" s="349">
        <f t="shared" si="33"/>
        <v>0</v>
      </c>
      <c r="AN238" s="360"/>
      <c r="AO238" s="360"/>
    </row>
    <row r="239" spans="1:41" ht="30" x14ac:dyDescent="0.25">
      <c r="A239" s="129">
        <v>31</v>
      </c>
      <c r="B239" s="358" t="s">
        <v>311</v>
      </c>
      <c r="C239" s="358" t="str">
        <f>_xlfn.XLOOKUP($A239,'Total project cost for DCs'!A:A,'Total project cost for DCs'!C:C,"Not found",0)</f>
        <v>2-lane urban - upgrade existing roadwith active modes on both sides / Mill Road design ?</v>
      </c>
      <c r="D239" s="355" t="s">
        <v>155</v>
      </c>
      <c r="E239" s="355" t="s">
        <v>199</v>
      </c>
      <c r="H239" s="355" t="s">
        <v>828</v>
      </c>
      <c r="I239" s="359">
        <f>_xlfn.XLOOKUP($H239,DC_growth_AGS!$A$665:$A$673,DC_growth_AGS!$O$665:$O$673,"Not found",0)</f>
        <v>0.83953286703488883</v>
      </c>
      <c r="J239" s="355">
        <v>2039</v>
      </c>
      <c r="K239" s="362">
        <f>_xlfn.XLOOKUP($A239,'Total project cost for DCs'!$A$4:$A$111,'Total project cost for DCs'!U$4:U$111,0,0)*_xlfn.XLOOKUP($A239,Drury_beneficiary_allocation!$A$5:$A$104,Drury_beneficiary_allocation!$D$5:$D$104,0,0)</f>
        <v>0</v>
      </c>
      <c r="L239" s="362">
        <f>_xlfn.XLOOKUP($A239,'Total project cost for DCs'!$A$4:$A$111,'Total project cost for DCs'!V$4:V$111,0,0)*_xlfn.XLOOKUP($A239,Drury_beneficiary_allocation!$A$5:$A$104,Drury_beneficiary_allocation!$D$5:$D$104,0,0)</f>
        <v>0</v>
      </c>
      <c r="M239" s="362">
        <f>_xlfn.XLOOKUP($A239,'Total project cost for DCs'!$A$4:$A$111,'Total project cost for DCs'!W$4:W$111,0,0)*_xlfn.XLOOKUP($A239,Drury_beneficiary_allocation!$A$5:$A$104,Drury_beneficiary_allocation!$D$5:$D$104,0,0)</f>
        <v>0</v>
      </c>
      <c r="N239" s="362">
        <f>_xlfn.XLOOKUP($A239,'Total project cost for DCs'!$A$4:$A$111,'Total project cost for DCs'!X$4:X$111,0,0)*_xlfn.XLOOKUP($A239,Drury_beneficiary_allocation!$A$5:$A$104,Drury_beneficiary_allocation!$D$5:$D$104,0,0)</f>
        <v>0</v>
      </c>
      <c r="O239" s="362">
        <f>_xlfn.XLOOKUP($A239,'Total project cost for DCs'!$A$4:$A$111,'Total project cost for DCs'!Y$4:Y$111,0,0)*_xlfn.XLOOKUP($A239,Drury_beneficiary_allocation!$A$5:$A$104,Drury_beneficiary_allocation!$D$5:$D$104,0,0)</f>
        <v>0</v>
      </c>
      <c r="P239" s="362">
        <f>_xlfn.XLOOKUP($A239,'Total project cost for DCs'!$A$4:$A$111,'Total project cost for DCs'!Z$4:Z$111,0,0)*_xlfn.XLOOKUP($A239,Drury_beneficiary_allocation!$A$5:$A$104,Drury_beneficiary_allocation!$D$5:$D$104,0,0)</f>
        <v>0</v>
      </c>
      <c r="Q239" s="362">
        <f>_xlfn.XLOOKUP($A239,'Total project cost for DCs'!$A$4:$A$111,'Total project cost for DCs'!AA$4:AA$111,0,0)*_xlfn.XLOOKUP($A239,Drury_beneficiary_allocation!$A$5:$A$104,Drury_beneficiary_allocation!$D$5:$D$104,0,0)</f>
        <v>0</v>
      </c>
      <c r="R239" s="362">
        <f>_xlfn.XLOOKUP($A239,'Total project cost for DCs'!$A$4:$A$111,'Total project cost for DCs'!AB$4:AB$111,0,0)*_xlfn.XLOOKUP($A239,Drury_beneficiary_allocation!$A$5:$A$104,Drury_beneficiary_allocation!$D$5:$D$104,0,0)</f>
        <v>0</v>
      </c>
      <c r="S239" s="362">
        <f>_xlfn.XLOOKUP($A239,'Total project cost for DCs'!$A$4:$A$111,'Total project cost for DCs'!AC$4:AC$111,0,0)*_xlfn.XLOOKUP($A239,Drury_beneficiary_allocation!$A$5:$A$104,Drury_beneficiary_allocation!$D$5:$D$104,0,0)</f>
        <v>0</v>
      </c>
      <c r="T239" s="362">
        <f>_xlfn.XLOOKUP($A239,'Total project cost for DCs'!$A$4:$A$111,'Total project cost for DCs'!AD$4:AD$111,0,0)*_xlfn.XLOOKUP($A239,Drury_beneficiary_allocation!$A$5:$A$104,Drury_beneficiary_allocation!$D$5:$D$104,0,0)</f>
        <v>0</v>
      </c>
      <c r="U239" s="362">
        <f>_xlfn.XLOOKUP($A239,'Total project cost for DCs'!$A$4:$A$111,'Total project cost for DCs'!AE$4:AE$111,0,0)*_xlfn.XLOOKUP($A239,Drury_beneficiary_allocation!$A$5:$A$104,Drury_beneficiary_allocation!$D$5:$D$104,0,0)</f>
        <v>0</v>
      </c>
      <c r="V239" s="362">
        <f>_xlfn.XLOOKUP($A239,'Total project cost for DCs'!$A$4:$A$111,'Total project cost for DCs'!AF$4:AF$111,0,0)*_xlfn.XLOOKUP($A239,Drury_beneficiary_allocation!$A$5:$A$104,Drury_beneficiary_allocation!$D$5:$D$104,0,0)</f>
        <v>0</v>
      </c>
      <c r="W239" s="362">
        <f>_xlfn.XLOOKUP($A239,'Total project cost for DCs'!$A$4:$A$111,'Total project cost for DCs'!AG$4:AG$111,0,0)*_xlfn.XLOOKUP($A239,Drury_beneficiary_allocation!$A$5:$A$104,Drury_beneficiary_allocation!$D$5:$D$104,0,0)</f>
        <v>0</v>
      </c>
      <c r="X239" s="362">
        <f>_xlfn.XLOOKUP($A239,'Total project cost for DCs'!$A$4:$A$111,'Total project cost for DCs'!AH$4:AH$111,0,0)*_xlfn.XLOOKUP($A239,Drury_beneficiary_allocation!$A$5:$A$104,Drury_beneficiary_allocation!$D$5:$D$104,0,0)</f>
        <v>0</v>
      </c>
      <c r="Y239" s="362">
        <f>_xlfn.XLOOKUP($A239,'Total project cost for DCs'!$A$4:$A$111,'Total project cost for DCs'!AI$4:AI$111,0,0)*_xlfn.XLOOKUP($A239,Drury_beneficiary_allocation!$A$5:$A$104,Drury_beneficiary_allocation!$D$5:$D$104,0,0)</f>
        <v>0</v>
      </c>
      <c r="Z239" s="362">
        <f>_xlfn.XLOOKUP($A239,'Total project cost for DCs'!$A$4:$A$111,'Total project cost for DCs'!AJ$4:AJ$111,0,0)*_xlfn.XLOOKUP($A239,Drury_beneficiary_allocation!$A$5:$A$104,Drury_beneficiary_allocation!$D$5:$D$104,0,0)</f>
        <v>0</v>
      </c>
      <c r="AA239" s="362">
        <f>_xlfn.XLOOKUP($A239,'Total project cost for DCs'!$A$4:$A$111,'Total project cost for DCs'!AK$4:AK$111,0,0)*_xlfn.XLOOKUP($A239,Drury_beneficiary_allocation!$A$5:$A$104,Drury_beneficiary_allocation!$D$5:$D$104,0,0)</f>
        <v>0</v>
      </c>
      <c r="AB239" s="362">
        <f>_xlfn.XLOOKUP($A239,'Total project cost for DCs'!$A$4:$A$111,'Total project cost for DCs'!AL$4:AL$111,0,0)*_xlfn.XLOOKUP($A239,Drury_beneficiary_allocation!$A$5:$A$104,Drury_beneficiary_allocation!$D$5:$D$104,0,0)</f>
        <v>0</v>
      </c>
      <c r="AC239" s="362">
        <f>_xlfn.XLOOKUP($A239,'Total project cost for DCs'!$A$4:$A$111,'Total project cost for DCs'!AM$4:AM$111,0,0)*_xlfn.XLOOKUP($A239,Drury_beneficiary_allocation!$A$5:$A$104,Drury_beneficiary_allocation!$D$5:$D$104,0,0)</f>
        <v>0</v>
      </c>
      <c r="AD239" s="362">
        <f>_xlfn.XLOOKUP($A239,'Total project cost for DCs'!$A$4:$A$111,'Total project cost for DCs'!AN$4:AN$111,0,0)*_xlfn.XLOOKUP($A239,Drury_beneficiary_allocation!$A$5:$A$104,Drury_beneficiary_allocation!$D$5:$D$104,0,0)</f>
        <v>0</v>
      </c>
      <c r="AE239" s="363">
        <f t="shared" si="30"/>
        <v>0</v>
      </c>
      <c r="AF239" s="349"/>
      <c r="AG239" s="349">
        <f t="shared" si="32"/>
        <v>0</v>
      </c>
      <c r="AH239" s="353">
        <v>0</v>
      </c>
      <c r="AI239" s="354" t="str">
        <f t="shared" si="31"/>
        <v>Collector</v>
      </c>
      <c r="AJ239" s="349"/>
      <c r="AK239" s="349"/>
      <c r="AL239" s="355">
        <f>_xlfn.XLOOKUP(A239,'P1 Date Adjustment'!B:B,'P1 Date Adjustment'!F:F,"not found",0)</f>
        <v>2039</v>
      </c>
      <c r="AM239" s="349">
        <f t="shared" si="33"/>
        <v>0</v>
      </c>
      <c r="AN239" s="360"/>
      <c r="AO239" s="360"/>
    </row>
    <row r="240" spans="1:41" x14ac:dyDescent="0.25">
      <c r="A240" s="129">
        <v>32</v>
      </c>
      <c r="B240" s="358" t="s">
        <v>313</v>
      </c>
      <c r="C240" s="358" t="str">
        <f>_xlfn.XLOOKUP($A240,'Total project cost for DCs'!A:A,'Total project cost for DCs'!C:C,"Not found",0)</f>
        <v>Assume 1 simple roundabout intesection</v>
      </c>
      <c r="D240" s="355" t="s">
        <v>155</v>
      </c>
      <c r="E240" s="355" t="s">
        <v>190</v>
      </c>
      <c r="H240" s="355" t="s">
        <v>828</v>
      </c>
      <c r="I240" s="359">
        <f>_xlfn.XLOOKUP($H240,DC_growth_AGS!$A$665:$A$673,DC_growth_AGS!$O$665:$O$673,"Not found",0)</f>
        <v>0.83953286703488883</v>
      </c>
      <c r="J240" s="355">
        <v>2039</v>
      </c>
      <c r="K240" s="362">
        <f>_xlfn.XLOOKUP($A240,'Total project cost for DCs'!$A$4:$A$111,'Total project cost for DCs'!U$4:U$111,0,0)*_xlfn.XLOOKUP($A240,Drury_beneficiary_allocation!$A$5:$A$104,Drury_beneficiary_allocation!$D$5:$D$104,0,0)</f>
        <v>0</v>
      </c>
      <c r="L240" s="362">
        <f>_xlfn.XLOOKUP($A240,'Total project cost for DCs'!$A$4:$A$111,'Total project cost for DCs'!V$4:V$111,0,0)*_xlfn.XLOOKUP($A240,Drury_beneficiary_allocation!$A$5:$A$104,Drury_beneficiary_allocation!$D$5:$D$104,0,0)</f>
        <v>0</v>
      </c>
      <c r="M240" s="362">
        <f>_xlfn.XLOOKUP($A240,'Total project cost for DCs'!$A$4:$A$111,'Total project cost for DCs'!W$4:W$111,0,0)*_xlfn.XLOOKUP($A240,Drury_beneficiary_allocation!$A$5:$A$104,Drury_beneficiary_allocation!$D$5:$D$104,0,0)</f>
        <v>0</v>
      </c>
      <c r="N240" s="362">
        <f>_xlfn.XLOOKUP($A240,'Total project cost for DCs'!$A$4:$A$111,'Total project cost for DCs'!X$4:X$111,0,0)*_xlfn.XLOOKUP($A240,Drury_beneficiary_allocation!$A$5:$A$104,Drury_beneficiary_allocation!$D$5:$D$104,0,0)</f>
        <v>0</v>
      </c>
      <c r="O240" s="362">
        <f>_xlfn.XLOOKUP($A240,'Total project cost for DCs'!$A$4:$A$111,'Total project cost for DCs'!Y$4:Y$111,0,0)*_xlfn.XLOOKUP($A240,Drury_beneficiary_allocation!$A$5:$A$104,Drury_beneficiary_allocation!$D$5:$D$104,0,0)</f>
        <v>0</v>
      </c>
      <c r="P240" s="362">
        <f>_xlfn.XLOOKUP($A240,'Total project cost for DCs'!$A$4:$A$111,'Total project cost for DCs'!Z$4:Z$111,0,0)*_xlfn.XLOOKUP($A240,Drury_beneficiary_allocation!$A$5:$A$104,Drury_beneficiary_allocation!$D$5:$D$104,0,0)</f>
        <v>0</v>
      </c>
      <c r="Q240" s="362">
        <f>_xlfn.XLOOKUP($A240,'Total project cost for DCs'!$A$4:$A$111,'Total project cost for DCs'!AA$4:AA$111,0,0)*_xlfn.XLOOKUP($A240,Drury_beneficiary_allocation!$A$5:$A$104,Drury_beneficiary_allocation!$D$5:$D$104,0,0)</f>
        <v>0</v>
      </c>
      <c r="R240" s="362">
        <f>_xlfn.XLOOKUP($A240,'Total project cost for DCs'!$A$4:$A$111,'Total project cost for DCs'!AB$4:AB$111,0,0)*_xlfn.XLOOKUP($A240,Drury_beneficiary_allocation!$A$5:$A$104,Drury_beneficiary_allocation!$D$5:$D$104,0,0)</f>
        <v>0</v>
      </c>
      <c r="S240" s="362">
        <f>_xlfn.XLOOKUP($A240,'Total project cost for DCs'!$A$4:$A$111,'Total project cost for DCs'!AC$4:AC$111,0,0)*_xlfn.XLOOKUP($A240,Drury_beneficiary_allocation!$A$5:$A$104,Drury_beneficiary_allocation!$D$5:$D$104,0,0)</f>
        <v>0</v>
      </c>
      <c r="T240" s="362">
        <f>_xlfn.XLOOKUP($A240,'Total project cost for DCs'!$A$4:$A$111,'Total project cost for DCs'!AD$4:AD$111,0,0)*_xlfn.XLOOKUP($A240,Drury_beneficiary_allocation!$A$5:$A$104,Drury_beneficiary_allocation!$D$5:$D$104,0,0)</f>
        <v>0</v>
      </c>
      <c r="U240" s="362">
        <f>_xlfn.XLOOKUP($A240,'Total project cost for DCs'!$A$4:$A$111,'Total project cost for DCs'!AE$4:AE$111,0,0)*_xlfn.XLOOKUP($A240,Drury_beneficiary_allocation!$A$5:$A$104,Drury_beneficiary_allocation!$D$5:$D$104,0,0)</f>
        <v>0</v>
      </c>
      <c r="V240" s="362">
        <f>_xlfn.XLOOKUP($A240,'Total project cost for DCs'!$A$4:$A$111,'Total project cost for DCs'!AF$4:AF$111,0,0)*_xlfn.XLOOKUP($A240,Drury_beneficiary_allocation!$A$5:$A$104,Drury_beneficiary_allocation!$D$5:$D$104,0,0)</f>
        <v>0</v>
      </c>
      <c r="W240" s="362">
        <f>_xlfn.XLOOKUP($A240,'Total project cost for DCs'!$A$4:$A$111,'Total project cost for DCs'!AG$4:AG$111,0,0)*_xlfn.XLOOKUP($A240,Drury_beneficiary_allocation!$A$5:$A$104,Drury_beneficiary_allocation!$D$5:$D$104,0,0)</f>
        <v>0</v>
      </c>
      <c r="X240" s="362">
        <f>_xlfn.XLOOKUP($A240,'Total project cost for DCs'!$A$4:$A$111,'Total project cost for DCs'!AH$4:AH$111,0,0)*_xlfn.XLOOKUP($A240,Drury_beneficiary_allocation!$A$5:$A$104,Drury_beneficiary_allocation!$D$5:$D$104,0,0)</f>
        <v>0</v>
      </c>
      <c r="Y240" s="362">
        <f>_xlfn.XLOOKUP($A240,'Total project cost for DCs'!$A$4:$A$111,'Total project cost for DCs'!AI$4:AI$111,0,0)*_xlfn.XLOOKUP($A240,Drury_beneficiary_allocation!$A$5:$A$104,Drury_beneficiary_allocation!$D$5:$D$104,0,0)</f>
        <v>0</v>
      </c>
      <c r="Z240" s="362">
        <f>_xlfn.XLOOKUP($A240,'Total project cost for DCs'!$A$4:$A$111,'Total project cost for DCs'!AJ$4:AJ$111,0,0)*_xlfn.XLOOKUP($A240,Drury_beneficiary_allocation!$A$5:$A$104,Drury_beneficiary_allocation!$D$5:$D$104,0,0)</f>
        <v>0</v>
      </c>
      <c r="AA240" s="362">
        <f>_xlfn.XLOOKUP($A240,'Total project cost for DCs'!$A$4:$A$111,'Total project cost for DCs'!AK$4:AK$111,0,0)*_xlfn.XLOOKUP($A240,Drury_beneficiary_allocation!$A$5:$A$104,Drury_beneficiary_allocation!$D$5:$D$104,0,0)</f>
        <v>0</v>
      </c>
      <c r="AB240" s="362">
        <f>_xlfn.XLOOKUP($A240,'Total project cost for DCs'!$A$4:$A$111,'Total project cost for DCs'!AL$4:AL$111,0,0)*_xlfn.XLOOKUP($A240,Drury_beneficiary_allocation!$A$5:$A$104,Drury_beneficiary_allocation!$D$5:$D$104,0,0)</f>
        <v>0</v>
      </c>
      <c r="AC240" s="362">
        <f>_xlfn.XLOOKUP($A240,'Total project cost for DCs'!$A$4:$A$111,'Total project cost for DCs'!AM$4:AM$111,0,0)*_xlfn.XLOOKUP($A240,Drury_beneficiary_allocation!$A$5:$A$104,Drury_beneficiary_allocation!$D$5:$D$104,0,0)</f>
        <v>0</v>
      </c>
      <c r="AD240" s="362">
        <f>_xlfn.XLOOKUP($A240,'Total project cost for DCs'!$A$4:$A$111,'Total project cost for DCs'!AN$4:AN$111,0,0)*_xlfn.XLOOKUP($A240,Drury_beneficiary_allocation!$A$5:$A$104,Drury_beneficiary_allocation!$D$5:$D$104,0,0)</f>
        <v>0</v>
      </c>
      <c r="AE240" s="363">
        <f t="shared" si="30"/>
        <v>0</v>
      </c>
      <c r="AF240" s="349"/>
      <c r="AG240" s="349">
        <f t="shared" si="32"/>
        <v>0</v>
      </c>
      <c r="AH240" s="353">
        <v>0</v>
      </c>
      <c r="AI240" s="354" t="str">
        <f t="shared" si="31"/>
        <v>Arterial</v>
      </c>
      <c r="AJ240" s="349"/>
      <c r="AK240" s="349"/>
      <c r="AL240" s="355">
        <f>_xlfn.XLOOKUP(A240,'P1 Date Adjustment'!B:B,'P1 Date Adjustment'!F:F,"not found",0)</f>
        <v>2039</v>
      </c>
      <c r="AM240" s="349">
        <f t="shared" si="33"/>
        <v>0</v>
      </c>
      <c r="AN240" s="360"/>
      <c r="AO240" s="360"/>
    </row>
    <row r="241" spans="1:41" ht="30" x14ac:dyDescent="0.25">
      <c r="A241" s="129">
        <v>33</v>
      </c>
      <c r="B241" s="358" t="s">
        <v>315</v>
      </c>
      <c r="C241" s="358" t="str">
        <f>_xlfn.XLOOKUP($A241,'Total project cost for DCs'!A:A,'Total project cost for DCs'!C:C,"Not found",0)</f>
        <v>2-lane urban- upgrade existing road layout to 2-lane urban with active modes on both sides (TDM )</v>
      </c>
      <c r="D241" s="355" t="s">
        <v>155</v>
      </c>
      <c r="E241" s="355" t="s">
        <v>199</v>
      </c>
      <c r="H241" s="355" t="s">
        <v>828</v>
      </c>
      <c r="I241" s="359">
        <f>_xlfn.XLOOKUP($H241,DC_growth_AGS!$A$665:$A$673,DC_growth_AGS!$O$665:$O$673,"Not found",0)</f>
        <v>0.83953286703488883</v>
      </c>
      <c r="J241" s="355">
        <v>2033</v>
      </c>
      <c r="K241" s="362">
        <f>_xlfn.XLOOKUP($A241,'Total project cost for DCs'!$A$4:$A$111,'Total project cost for DCs'!U$4:U$111,0,0)*_xlfn.XLOOKUP($A241,Drury_beneficiary_allocation!$A$5:$A$104,Drury_beneficiary_allocation!$D$5:$D$104,0,0)</f>
        <v>0</v>
      </c>
      <c r="L241" s="362">
        <f>_xlfn.XLOOKUP($A241,'Total project cost for DCs'!$A$4:$A$111,'Total project cost for DCs'!V$4:V$111,0,0)*_xlfn.XLOOKUP($A241,Drury_beneficiary_allocation!$A$5:$A$104,Drury_beneficiary_allocation!$D$5:$D$104,0,0)</f>
        <v>0</v>
      </c>
      <c r="M241" s="362">
        <f>_xlfn.XLOOKUP($A241,'Total project cost for DCs'!$A$4:$A$111,'Total project cost for DCs'!W$4:W$111,0,0)*_xlfn.XLOOKUP($A241,Drury_beneficiary_allocation!$A$5:$A$104,Drury_beneficiary_allocation!$D$5:$D$104,0,0)</f>
        <v>0</v>
      </c>
      <c r="N241" s="362">
        <f>_xlfn.XLOOKUP($A241,'Total project cost for DCs'!$A$4:$A$111,'Total project cost for DCs'!X$4:X$111,0,0)*_xlfn.XLOOKUP($A241,Drury_beneficiary_allocation!$A$5:$A$104,Drury_beneficiary_allocation!$D$5:$D$104,0,0)</f>
        <v>0</v>
      </c>
      <c r="O241" s="362">
        <f>_xlfn.XLOOKUP($A241,'Total project cost for DCs'!$A$4:$A$111,'Total project cost for DCs'!Y$4:Y$111,0,0)*_xlfn.XLOOKUP($A241,Drury_beneficiary_allocation!$A$5:$A$104,Drury_beneficiary_allocation!$D$5:$D$104,0,0)</f>
        <v>0</v>
      </c>
      <c r="P241" s="362">
        <f>_xlfn.XLOOKUP($A241,'Total project cost for DCs'!$A$4:$A$111,'Total project cost for DCs'!Z$4:Z$111,0,0)*_xlfn.XLOOKUP($A241,Drury_beneficiary_allocation!$A$5:$A$104,Drury_beneficiary_allocation!$D$5:$D$104,0,0)</f>
        <v>0</v>
      </c>
      <c r="Q241" s="362">
        <f>_xlfn.XLOOKUP($A241,'Total project cost for DCs'!$A$4:$A$111,'Total project cost for DCs'!AA$4:AA$111,0,0)*_xlfn.XLOOKUP($A241,Drury_beneficiary_allocation!$A$5:$A$104,Drury_beneficiary_allocation!$D$5:$D$104,0,0)</f>
        <v>0</v>
      </c>
      <c r="R241" s="362">
        <f>_xlfn.XLOOKUP($A241,'Total project cost for DCs'!$A$4:$A$111,'Total project cost for DCs'!AB$4:AB$111,0,0)*_xlfn.XLOOKUP($A241,Drury_beneficiary_allocation!$A$5:$A$104,Drury_beneficiary_allocation!$D$5:$D$104,0,0)</f>
        <v>0</v>
      </c>
      <c r="S241" s="362">
        <f>_xlfn.XLOOKUP($A241,'Total project cost for DCs'!$A$4:$A$111,'Total project cost for DCs'!AC$4:AC$111,0,0)*_xlfn.XLOOKUP($A241,Drury_beneficiary_allocation!$A$5:$A$104,Drury_beneficiary_allocation!$D$5:$D$104,0,0)</f>
        <v>0</v>
      </c>
      <c r="T241" s="362">
        <f>_xlfn.XLOOKUP($A241,'Total project cost for DCs'!$A$4:$A$111,'Total project cost for DCs'!AD$4:AD$111,0,0)*_xlfn.XLOOKUP($A241,Drury_beneficiary_allocation!$A$5:$A$104,Drury_beneficiary_allocation!$D$5:$D$104,0,0)</f>
        <v>0</v>
      </c>
      <c r="U241" s="362">
        <f>_xlfn.XLOOKUP($A241,'Total project cost for DCs'!$A$4:$A$111,'Total project cost for DCs'!AE$4:AE$111,0,0)*_xlfn.XLOOKUP($A241,Drury_beneficiary_allocation!$A$5:$A$104,Drury_beneficiary_allocation!$D$5:$D$104,0,0)</f>
        <v>0</v>
      </c>
      <c r="V241" s="362">
        <f>_xlfn.XLOOKUP($A241,'Total project cost for DCs'!$A$4:$A$111,'Total project cost for DCs'!AF$4:AF$111,0,0)*_xlfn.XLOOKUP($A241,Drury_beneficiary_allocation!$A$5:$A$104,Drury_beneficiary_allocation!$D$5:$D$104,0,0)</f>
        <v>0</v>
      </c>
      <c r="W241" s="362">
        <f>_xlfn.XLOOKUP($A241,'Total project cost for DCs'!$A$4:$A$111,'Total project cost for DCs'!AG$4:AG$111,0,0)*_xlfn.XLOOKUP($A241,Drury_beneficiary_allocation!$A$5:$A$104,Drury_beneficiary_allocation!$D$5:$D$104,0,0)</f>
        <v>0</v>
      </c>
      <c r="X241" s="362">
        <f>_xlfn.XLOOKUP($A241,'Total project cost for DCs'!$A$4:$A$111,'Total project cost for DCs'!AH$4:AH$111,0,0)*_xlfn.XLOOKUP($A241,Drury_beneficiary_allocation!$A$5:$A$104,Drury_beneficiary_allocation!$D$5:$D$104,0,0)</f>
        <v>0</v>
      </c>
      <c r="Y241" s="362">
        <f>_xlfn.XLOOKUP($A241,'Total project cost for DCs'!$A$4:$A$111,'Total project cost for DCs'!AI$4:AI$111,0,0)*_xlfn.XLOOKUP($A241,Drury_beneficiary_allocation!$A$5:$A$104,Drury_beneficiary_allocation!$D$5:$D$104,0,0)</f>
        <v>0</v>
      </c>
      <c r="Z241" s="362">
        <f>_xlfn.XLOOKUP($A241,'Total project cost for DCs'!$A$4:$A$111,'Total project cost for DCs'!AJ$4:AJ$111,0,0)*_xlfn.XLOOKUP($A241,Drury_beneficiary_allocation!$A$5:$A$104,Drury_beneficiary_allocation!$D$5:$D$104,0,0)</f>
        <v>0</v>
      </c>
      <c r="AA241" s="362">
        <f>_xlfn.XLOOKUP($A241,'Total project cost for DCs'!$A$4:$A$111,'Total project cost for DCs'!AK$4:AK$111,0,0)*_xlfn.XLOOKUP($A241,Drury_beneficiary_allocation!$A$5:$A$104,Drury_beneficiary_allocation!$D$5:$D$104,0,0)</f>
        <v>0</v>
      </c>
      <c r="AB241" s="362">
        <f>_xlfn.XLOOKUP($A241,'Total project cost for DCs'!$A$4:$A$111,'Total project cost for DCs'!AL$4:AL$111,0,0)*_xlfn.XLOOKUP($A241,Drury_beneficiary_allocation!$A$5:$A$104,Drury_beneficiary_allocation!$D$5:$D$104,0,0)</f>
        <v>0</v>
      </c>
      <c r="AC241" s="362">
        <f>_xlfn.XLOOKUP($A241,'Total project cost for DCs'!$A$4:$A$111,'Total project cost for DCs'!AM$4:AM$111,0,0)*_xlfn.XLOOKUP($A241,Drury_beneficiary_allocation!$A$5:$A$104,Drury_beneficiary_allocation!$D$5:$D$104,0,0)</f>
        <v>0</v>
      </c>
      <c r="AD241" s="362">
        <f>_xlfn.XLOOKUP($A241,'Total project cost for DCs'!$A$4:$A$111,'Total project cost for DCs'!AN$4:AN$111,0,0)*_xlfn.XLOOKUP($A241,Drury_beneficiary_allocation!$A$5:$A$104,Drury_beneficiary_allocation!$D$5:$D$104,0,0)</f>
        <v>0</v>
      </c>
      <c r="AE241" s="363">
        <f t="shared" si="30"/>
        <v>0</v>
      </c>
      <c r="AF241" s="349"/>
      <c r="AG241" s="349">
        <f t="shared" si="32"/>
        <v>0</v>
      </c>
      <c r="AH241" s="353">
        <v>0</v>
      </c>
      <c r="AI241" s="354" t="str">
        <f t="shared" si="31"/>
        <v>Collector</v>
      </c>
      <c r="AJ241" s="349"/>
      <c r="AK241" s="349"/>
      <c r="AL241" s="355">
        <f>_xlfn.XLOOKUP(A241,'P1 Date Adjustment'!B:B,'P1 Date Adjustment'!F:F,"not found",0)</f>
        <v>2033</v>
      </c>
      <c r="AM241" s="349">
        <f t="shared" si="33"/>
        <v>0</v>
      </c>
      <c r="AN241" s="360"/>
      <c r="AO241" s="360"/>
    </row>
    <row r="242" spans="1:41" ht="30" x14ac:dyDescent="0.25">
      <c r="A242" s="129" t="s">
        <v>326</v>
      </c>
      <c r="B242" s="358" t="s">
        <v>327</v>
      </c>
      <c r="C242" s="358" t="str">
        <f>_xlfn.XLOOKUP($A242,'Total project cost for DCs'!A:A,'Total project cost for DCs'!C:C,"Not found",0)</f>
        <v>2-lane urban- upgrade existing road layout with active modes on both sides (Under construction)</v>
      </c>
      <c r="D242" s="355" t="s">
        <v>155</v>
      </c>
      <c r="E242" s="355" t="s">
        <v>227</v>
      </c>
      <c r="H242" s="355" t="s">
        <v>828</v>
      </c>
      <c r="I242" s="359">
        <f>_xlfn.XLOOKUP($H242,DC_growth_AGS!$A$665:$A$673,DC_growth_AGS!$O$665:$O$673,"Not found",0)</f>
        <v>0.83953286703488883</v>
      </c>
      <c r="J242" s="355">
        <v>2033</v>
      </c>
      <c r="K242" s="362">
        <f>_xlfn.XLOOKUP($A242,'Total project cost for DCs'!$A$4:$A$111,'Total project cost for DCs'!U$4:U$111,0,0)*_xlfn.XLOOKUP($A242,Drury_beneficiary_allocation!$A$5:$A$104,Drury_beneficiary_allocation!$D$5:$D$104,0,0)</f>
        <v>0</v>
      </c>
      <c r="L242" s="362">
        <f>_xlfn.XLOOKUP($A242,'Total project cost for DCs'!$A$4:$A$111,'Total project cost for DCs'!V$4:V$111,0,0)*_xlfn.XLOOKUP($A242,Drury_beneficiary_allocation!$A$5:$A$104,Drury_beneficiary_allocation!$D$5:$D$104,0,0)</f>
        <v>0</v>
      </c>
      <c r="M242" s="362">
        <f>_xlfn.XLOOKUP($A242,'Total project cost for DCs'!$A$4:$A$111,'Total project cost for DCs'!W$4:W$111,0,0)*_xlfn.XLOOKUP($A242,Drury_beneficiary_allocation!$A$5:$A$104,Drury_beneficiary_allocation!$D$5:$D$104,0,0)</f>
        <v>1257169.2130024442</v>
      </c>
      <c r="N242" s="362">
        <f>_xlfn.XLOOKUP($A242,'Total project cost for DCs'!$A$4:$A$111,'Total project cost for DCs'!X$4:X$111,0,0)*_xlfn.XLOOKUP($A242,Drury_beneficiary_allocation!$A$5:$A$104,Drury_beneficiary_allocation!$D$5:$D$104,0,0)</f>
        <v>108065.7647276934</v>
      </c>
      <c r="O242" s="362">
        <f>_xlfn.XLOOKUP($A242,'Total project cost for DCs'!$A$4:$A$111,'Total project cost for DCs'!Y$4:Y$111,0,0)*_xlfn.XLOOKUP($A242,Drury_beneficiary_allocation!$A$5:$A$104,Drury_beneficiary_allocation!$D$5:$D$104,0,0)</f>
        <v>1160460.2646484897</v>
      </c>
      <c r="P242" s="362">
        <f>_xlfn.XLOOKUP($A242,'Total project cost for DCs'!$A$4:$A$111,'Total project cost for DCs'!Z$4:Z$111,0,0)*_xlfn.XLOOKUP($A242,Drury_beneficiary_allocation!$A$5:$A$104,Drury_beneficiary_allocation!$D$5:$D$104,0,0)</f>
        <v>0</v>
      </c>
      <c r="Q242" s="362">
        <f>_xlfn.XLOOKUP($A242,'Total project cost for DCs'!$A$4:$A$111,'Total project cost for DCs'!AA$4:AA$111,0,0)*_xlfn.XLOOKUP($A242,Drury_beneficiary_allocation!$A$5:$A$104,Drury_beneficiary_allocation!$D$5:$D$104,0,0)</f>
        <v>0</v>
      </c>
      <c r="R242" s="362">
        <f>_xlfn.XLOOKUP($A242,'Total project cost for DCs'!$A$4:$A$111,'Total project cost for DCs'!AB$4:AB$111,0,0)*_xlfn.XLOOKUP($A242,Drury_beneficiary_allocation!$A$5:$A$104,Drury_beneficiary_allocation!$D$5:$D$104,0,0)</f>
        <v>0</v>
      </c>
      <c r="S242" s="362">
        <f>_xlfn.XLOOKUP($A242,'Total project cost for DCs'!$A$4:$A$111,'Total project cost for DCs'!AC$4:AC$111,0,0)*_xlfn.XLOOKUP($A242,Drury_beneficiary_allocation!$A$5:$A$104,Drury_beneficiary_allocation!$D$5:$D$104,0,0)</f>
        <v>0</v>
      </c>
      <c r="T242" s="362">
        <f>_xlfn.XLOOKUP($A242,'Total project cost for DCs'!$A$4:$A$111,'Total project cost for DCs'!AD$4:AD$111,0,0)*_xlfn.XLOOKUP($A242,Drury_beneficiary_allocation!$A$5:$A$104,Drury_beneficiary_allocation!$D$5:$D$104,0,0)</f>
        <v>0</v>
      </c>
      <c r="U242" s="362">
        <f>_xlfn.XLOOKUP($A242,'Total project cost for DCs'!$A$4:$A$111,'Total project cost for DCs'!AE$4:AE$111,0,0)*_xlfn.XLOOKUP($A242,Drury_beneficiary_allocation!$A$5:$A$104,Drury_beneficiary_allocation!$D$5:$D$104,0,0)</f>
        <v>0</v>
      </c>
      <c r="V242" s="362">
        <f>_xlfn.XLOOKUP($A242,'Total project cost for DCs'!$A$4:$A$111,'Total project cost for DCs'!AF$4:AF$111,0,0)*_xlfn.XLOOKUP($A242,Drury_beneficiary_allocation!$A$5:$A$104,Drury_beneficiary_allocation!$D$5:$D$104,0,0)</f>
        <v>0</v>
      </c>
      <c r="W242" s="362">
        <f>_xlfn.XLOOKUP($A242,'Total project cost for DCs'!$A$4:$A$111,'Total project cost for DCs'!AG$4:AG$111,0,0)*_xlfn.XLOOKUP($A242,Drury_beneficiary_allocation!$A$5:$A$104,Drury_beneficiary_allocation!$D$5:$D$104,0,0)</f>
        <v>0</v>
      </c>
      <c r="X242" s="362">
        <f>_xlfn.XLOOKUP($A242,'Total project cost for DCs'!$A$4:$A$111,'Total project cost for DCs'!AH$4:AH$111,0,0)*_xlfn.XLOOKUP($A242,Drury_beneficiary_allocation!$A$5:$A$104,Drury_beneficiary_allocation!$D$5:$D$104,0,0)</f>
        <v>0</v>
      </c>
      <c r="Y242" s="362">
        <f>_xlfn.XLOOKUP($A242,'Total project cost for DCs'!$A$4:$A$111,'Total project cost for DCs'!AI$4:AI$111,0,0)*_xlfn.XLOOKUP($A242,Drury_beneficiary_allocation!$A$5:$A$104,Drury_beneficiary_allocation!$D$5:$D$104,0,0)</f>
        <v>0</v>
      </c>
      <c r="Z242" s="362">
        <f>_xlfn.XLOOKUP($A242,'Total project cost for DCs'!$A$4:$A$111,'Total project cost for DCs'!AJ$4:AJ$111,0,0)*_xlfn.XLOOKUP($A242,Drury_beneficiary_allocation!$A$5:$A$104,Drury_beneficiary_allocation!$D$5:$D$104,0,0)</f>
        <v>0</v>
      </c>
      <c r="AA242" s="362">
        <f>_xlfn.XLOOKUP($A242,'Total project cost for DCs'!$A$4:$A$111,'Total project cost for DCs'!AK$4:AK$111,0,0)*_xlfn.XLOOKUP($A242,Drury_beneficiary_allocation!$A$5:$A$104,Drury_beneficiary_allocation!$D$5:$D$104,0,0)</f>
        <v>0</v>
      </c>
      <c r="AB242" s="362">
        <f>_xlfn.XLOOKUP($A242,'Total project cost for DCs'!$A$4:$A$111,'Total project cost for DCs'!AL$4:AL$111,0,0)*_xlfn.XLOOKUP($A242,Drury_beneficiary_allocation!$A$5:$A$104,Drury_beneficiary_allocation!$D$5:$D$104,0,0)</f>
        <v>0</v>
      </c>
      <c r="AC242" s="362">
        <f>_xlfn.XLOOKUP($A242,'Total project cost for DCs'!$A$4:$A$111,'Total project cost for DCs'!AM$4:AM$111,0,0)*_xlfn.XLOOKUP($A242,Drury_beneficiary_allocation!$A$5:$A$104,Drury_beneficiary_allocation!$D$5:$D$104,0,0)</f>
        <v>0</v>
      </c>
      <c r="AD242" s="362">
        <f>_xlfn.XLOOKUP($A242,'Total project cost for DCs'!$A$4:$A$111,'Total project cost for DCs'!AN$4:AN$111,0,0)*_xlfn.XLOOKUP($A242,Drury_beneficiary_allocation!$A$5:$A$104,Drury_beneficiary_allocation!$D$5:$D$104,0,0)</f>
        <v>0</v>
      </c>
      <c r="AE242" s="363">
        <f t="shared" si="30"/>
        <v>2525695.2423786274</v>
      </c>
      <c r="AF242" s="349"/>
      <c r="AG242" s="349">
        <f t="shared" si="32"/>
        <v>2525695.2423786274</v>
      </c>
      <c r="AH242" s="353">
        <v>0</v>
      </c>
      <c r="AI242" s="354" t="str">
        <f t="shared" si="31"/>
        <v>Arterial</v>
      </c>
      <c r="AJ242" s="349"/>
      <c r="AK242" s="349"/>
      <c r="AL242" s="355">
        <f>_xlfn.XLOOKUP(A242,'P1 Date Adjustment'!B:B,'P1 Date Adjustment'!F:F,"not found",0)</f>
        <v>2033</v>
      </c>
      <c r="AM242" s="349">
        <f t="shared" si="33"/>
        <v>2120404.1680905074</v>
      </c>
      <c r="AN242" s="360"/>
      <c r="AO242" s="360"/>
    </row>
    <row r="243" spans="1:41" ht="45" x14ac:dyDescent="0.25">
      <c r="A243" s="129" t="s">
        <v>334</v>
      </c>
      <c r="B243" s="358" t="s">
        <v>335</v>
      </c>
      <c r="C243" s="358" t="str">
        <f>_xlfn.XLOOKUP($A243,'Total project cost for DCs'!A:A,'Total project cost for DCs'!C:C,"Not found",0)</f>
        <v>4-lane urban- upgrade interim 2-lane urban corridor to a 4-lane corridor with active modes on both sides (SGA design)</v>
      </c>
      <c r="D243" s="355" t="s">
        <v>155</v>
      </c>
      <c r="E243" s="355" t="s">
        <v>157</v>
      </c>
      <c r="H243" s="355" t="s">
        <v>828</v>
      </c>
      <c r="I243" s="359">
        <f>_xlfn.XLOOKUP($H243,DC_growth_AGS!$A$665:$A$673,DC_growth_AGS!$O$665:$O$673,"Not found",0)</f>
        <v>0.83953286703488883</v>
      </c>
      <c r="J243" s="355">
        <v>2050</v>
      </c>
      <c r="K243" s="362">
        <f>_xlfn.XLOOKUP($A243,'Total project cost for DCs'!$A$4:$A$111,'Total project cost for DCs'!U$4:U$111,0,0)*_xlfn.XLOOKUP($A243,Drury_beneficiary_allocation!$A$5:$A$104,Drury_beneficiary_allocation!$D$5:$D$104,0,0)</f>
        <v>0</v>
      </c>
      <c r="L243" s="362">
        <f>_xlfn.XLOOKUP($A243,'Total project cost for DCs'!$A$4:$A$111,'Total project cost for DCs'!V$4:V$111,0,0)*_xlfn.XLOOKUP($A243,Drury_beneficiary_allocation!$A$5:$A$104,Drury_beneficiary_allocation!$D$5:$D$104,0,0)</f>
        <v>0</v>
      </c>
      <c r="M243" s="362">
        <f>_xlfn.XLOOKUP($A243,'Total project cost for DCs'!$A$4:$A$111,'Total project cost for DCs'!W$4:W$111,0,0)*_xlfn.XLOOKUP($A243,Drury_beneficiary_allocation!$A$5:$A$104,Drury_beneficiary_allocation!$D$5:$D$104,0,0)</f>
        <v>0</v>
      </c>
      <c r="N243" s="362">
        <f>_xlfn.XLOOKUP($A243,'Total project cost for DCs'!$A$4:$A$111,'Total project cost for DCs'!X$4:X$111,0,0)*_xlfn.XLOOKUP($A243,Drury_beneficiary_allocation!$A$5:$A$104,Drury_beneficiary_allocation!$D$5:$D$104,0,0)</f>
        <v>0</v>
      </c>
      <c r="O243" s="362">
        <f>_xlfn.XLOOKUP($A243,'Total project cost for DCs'!$A$4:$A$111,'Total project cost for DCs'!Y$4:Y$111,0,0)*_xlfn.XLOOKUP($A243,Drury_beneficiary_allocation!$A$5:$A$104,Drury_beneficiary_allocation!$D$5:$D$104,0,0)</f>
        <v>0</v>
      </c>
      <c r="P243" s="362">
        <f>_xlfn.XLOOKUP($A243,'Total project cost for DCs'!$A$4:$A$111,'Total project cost for DCs'!Z$4:Z$111,0,0)*_xlfn.XLOOKUP($A243,Drury_beneficiary_allocation!$A$5:$A$104,Drury_beneficiary_allocation!$D$5:$D$104,0,0)</f>
        <v>0</v>
      </c>
      <c r="Q243" s="362">
        <f>_xlfn.XLOOKUP($A243,'Total project cost for DCs'!$A$4:$A$111,'Total project cost for DCs'!AA$4:AA$111,0,0)*_xlfn.XLOOKUP($A243,Drury_beneficiary_allocation!$A$5:$A$104,Drury_beneficiary_allocation!$D$5:$D$104,0,0)</f>
        <v>0</v>
      </c>
      <c r="R243" s="362">
        <f>_xlfn.XLOOKUP($A243,'Total project cost for DCs'!$A$4:$A$111,'Total project cost for DCs'!AB$4:AB$111,0,0)*_xlfn.XLOOKUP($A243,Drury_beneficiary_allocation!$A$5:$A$104,Drury_beneficiary_allocation!$D$5:$D$104,0,0)</f>
        <v>0</v>
      </c>
      <c r="S243" s="362">
        <f>_xlfn.XLOOKUP($A243,'Total project cost for DCs'!$A$4:$A$111,'Total project cost for DCs'!AC$4:AC$111,0,0)*_xlfn.XLOOKUP($A243,Drury_beneficiary_allocation!$A$5:$A$104,Drury_beneficiary_allocation!$D$5:$D$104,0,0)</f>
        <v>0</v>
      </c>
      <c r="T243" s="362">
        <f>_xlfn.XLOOKUP($A243,'Total project cost for DCs'!$A$4:$A$111,'Total project cost for DCs'!AD$4:AD$111,0,0)*_xlfn.XLOOKUP($A243,Drury_beneficiary_allocation!$A$5:$A$104,Drury_beneficiary_allocation!$D$5:$D$104,0,0)</f>
        <v>0</v>
      </c>
      <c r="U243" s="362">
        <f>_xlfn.XLOOKUP($A243,'Total project cost for DCs'!$A$4:$A$111,'Total project cost for DCs'!AE$4:AE$111,0,0)*_xlfn.XLOOKUP($A243,Drury_beneficiary_allocation!$A$5:$A$104,Drury_beneficiary_allocation!$D$5:$D$104,0,0)</f>
        <v>0</v>
      </c>
      <c r="V243" s="362">
        <f>_xlfn.XLOOKUP($A243,'Total project cost for DCs'!$A$4:$A$111,'Total project cost for DCs'!AF$4:AF$111,0,0)*_xlfn.XLOOKUP($A243,Drury_beneficiary_allocation!$A$5:$A$104,Drury_beneficiary_allocation!$D$5:$D$104,0,0)</f>
        <v>0</v>
      </c>
      <c r="W243" s="362">
        <f>_xlfn.XLOOKUP($A243,'Total project cost for DCs'!$A$4:$A$111,'Total project cost for DCs'!AG$4:AG$111,0,0)*_xlfn.XLOOKUP($A243,Drury_beneficiary_allocation!$A$5:$A$104,Drury_beneficiary_allocation!$D$5:$D$104,0,0)</f>
        <v>0</v>
      </c>
      <c r="X243" s="362">
        <f>_xlfn.XLOOKUP($A243,'Total project cost for DCs'!$A$4:$A$111,'Total project cost for DCs'!AH$4:AH$111,0,0)*_xlfn.XLOOKUP($A243,Drury_beneficiary_allocation!$A$5:$A$104,Drury_beneficiary_allocation!$D$5:$D$104,0,0)</f>
        <v>4966214.0365812108</v>
      </c>
      <c r="Y243" s="362">
        <f>_xlfn.XLOOKUP($A243,'Total project cost for DCs'!$A$4:$A$111,'Total project cost for DCs'!AI$4:AI$111,0,0)*_xlfn.XLOOKUP($A243,Drury_beneficiary_allocation!$A$5:$A$104,Drury_beneficiary_allocation!$D$5:$D$104,0,0)</f>
        <v>297791.57151504251</v>
      </c>
      <c r="Z243" s="362">
        <f>_xlfn.XLOOKUP($A243,'Total project cost for DCs'!$A$4:$A$111,'Total project cost for DCs'!AJ$4:AJ$111,0,0)*_xlfn.XLOOKUP($A243,Drury_beneficiary_allocation!$A$5:$A$104,Drury_beneficiary_allocation!$D$5:$D$104,0,0)</f>
        <v>3042319.9104808155</v>
      </c>
      <c r="AA243" s="362">
        <f>_xlfn.XLOOKUP($A243,'Total project cost for DCs'!$A$4:$A$111,'Total project cost for DCs'!AK$4:AK$111,0,0)*_xlfn.XLOOKUP($A243,Drury_beneficiary_allocation!$A$5:$A$104,Drury_beneficiary_allocation!$D$5:$D$104,0,0)</f>
        <v>0</v>
      </c>
      <c r="AB243" s="362">
        <f>_xlfn.XLOOKUP($A243,'Total project cost for DCs'!$A$4:$A$111,'Total project cost for DCs'!AL$4:AL$111,0,0)*_xlfn.XLOOKUP($A243,Drury_beneficiary_allocation!$A$5:$A$104,Drury_beneficiary_allocation!$D$5:$D$104,0,0)</f>
        <v>0</v>
      </c>
      <c r="AC243" s="362">
        <f>_xlfn.XLOOKUP($A243,'Total project cost for DCs'!$A$4:$A$111,'Total project cost for DCs'!AM$4:AM$111,0,0)*_xlfn.XLOOKUP($A243,Drury_beneficiary_allocation!$A$5:$A$104,Drury_beneficiary_allocation!$D$5:$D$104,0,0)</f>
        <v>0</v>
      </c>
      <c r="AD243" s="362">
        <f>_xlfn.XLOOKUP($A243,'Total project cost for DCs'!$A$4:$A$111,'Total project cost for DCs'!AN$4:AN$111,0,0)*_xlfn.XLOOKUP($A243,Drury_beneficiary_allocation!$A$5:$A$104,Drury_beneficiary_allocation!$D$5:$D$104,0,0)</f>
        <v>0</v>
      </c>
      <c r="AE243" s="363">
        <f t="shared" si="30"/>
        <v>8306325.518577069</v>
      </c>
      <c r="AF243" s="349"/>
      <c r="AG243" s="349">
        <f t="shared" si="32"/>
        <v>8306325.518577069</v>
      </c>
      <c r="AH243" s="353">
        <v>0</v>
      </c>
      <c r="AI243" s="354" t="str">
        <f t="shared" si="31"/>
        <v>Arterial</v>
      </c>
      <c r="AJ243" s="349"/>
      <c r="AK243" s="349"/>
      <c r="AL243" s="355">
        <f>_xlfn.XLOOKUP(A243,'P1 Date Adjustment'!B:B,'P1 Date Adjustment'!F:F,"not found",0)</f>
        <v>2050</v>
      </c>
      <c r="AM243" s="349">
        <f t="shared" si="33"/>
        <v>6973433.2771360669</v>
      </c>
      <c r="AN243" s="360"/>
      <c r="AO243" s="360"/>
    </row>
    <row r="244" spans="1:41" ht="30" x14ac:dyDescent="0.25">
      <c r="A244" s="129" t="s">
        <v>342</v>
      </c>
      <c r="B244" s="358" t="s">
        <v>343</v>
      </c>
      <c r="C244" s="358" t="str">
        <f>_xlfn.XLOOKUP($A244,'Total project cost for DCs'!A:A,'Total project cost for DCs'!C:C,"Not found",0)</f>
        <v>Upgrade interim 2-lane bridges (3No. to 4 lane bridges with active modes on both sides (SGA design)</v>
      </c>
      <c r="D244" s="355" t="s">
        <v>155</v>
      </c>
      <c r="E244" s="355" t="s">
        <v>345</v>
      </c>
      <c r="H244" s="355" t="s">
        <v>828</v>
      </c>
      <c r="I244" s="359">
        <f>_xlfn.XLOOKUP($H244,DC_growth_AGS!$A$665:$A$673,DC_growth_AGS!$O$665:$O$673,"Not found",0)</f>
        <v>0.83953286703488883</v>
      </c>
      <c r="J244" s="355">
        <v>2050</v>
      </c>
      <c r="K244" s="362">
        <f>_xlfn.XLOOKUP($A244,'Total project cost for DCs'!$A$4:$A$111,'Total project cost for DCs'!U$4:U$111,0,0)*_xlfn.XLOOKUP($A244,Drury_beneficiary_allocation!$A$5:$A$104,Drury_beneficiary_allocation!$D$5:$D$104,0,0)</f>
        <v>0</v>
      </c>
      <c r="L244" s="362">
        <f>_xlfn.XLOOKUP($A244,'Total project cost for DCs'!$A$4:$A$111,'Total project cost for DCs'!V$4:V$111,0,0)*_xlfn.XLOOKUP($A244,Drury_beneficiary_allocation!$A$5:$A$104,Drury_beneficiary_allocation!$D$5:$D$104,0,0)</f>
        <v>0</v>
      </c>
      <c r="M244" s="362">
        <f>_xlfn.XLOOKUP($A244,'Total project cost for DCs'!$A$4:$A$111,'Total project cost for DCs'!W$4:W$111,0,0)*_xlfn.XLOOKUP($A244,Drury_beneficiary_allocation!$A$5:$A$104,Drury_beneficiary_allocation!$D$5:$D$104,0,0)</f>
        <v>0</v>
      </c>
      <c r="N244" s="362">
        <f>_xlfn.XLOOKUP($A244,'Total project cost for DCs'!$A$4:$A$111,'Total project cost for DCs'!X$4:X$111,0,0)*_xlfn.XLOOKUP($A244,Drury_beneficiary_allocation!$A$5:$A$104,Drury_beneficiary_allocation!$D$5:$D$104,0,0)</f>
        <v>0</v>
      </c>
      <c r="O244" s="362">
        <f>_xlfn.XLOOKUP($A244,'Total project cost for DCs'!$A$4:$A$111,'Total project cost for DCs'!Y$4:Y$111,0,0)*_xlfn.XLOOKUP($A244,Drury_beneficiary_allocation!$A$5:$A$104,Drury_beneficiary_allocation!$D$5:$D$104,0,0)</f>
        <v>0</v>
      </c>
      <c r="P244" s="362">
        <f>_xlfn.XLOOKUP($A244,'Total project cost for DCs'!$A$4:$A$111,'Total project cost for DCs'!Z$4:Z$111,0,0)*_xlfn.XLOOKUP($A244,Drury_beneficiary_allocation!$A$5:$A$104,Drury_beneficiary_allocation!$D$5:$D$104,0,0)</f>
        <v>0</v>
      </c>
      <c r="Q244" s="362">
        <f>_xlfn.XLOOKUP($A244,'Total project cost for DCs'!$A$4:$A$111,'Total project cost for DCs'!AA$4:AA$111,0,0)*_xlfn.XLOOKUP($A244,Drury_beneficiary_allocation!$A$5:$A$104,Drury_beneficiary_allocation!$D$5:$D$104,0,0)</f>
        <v>0</v>
      </c>
      <c r="R244" s="362">
        <f>_xlfn.XLOOKUP($A244,'Total project cost for DCs'!$A$4:$A$111,'Total project cost for DCs'!AB$4:AB$111,0,0)*_xlfn.XLOOKUP($A244,Drury_beneficiary_allocation!$A$5:$A$104,Drury_beneficiary_allocation!$D$5:$D$104,0,0)</f>
        <v>0</v>
      </c>
      <c r="S244" s="362">
        <f>_xlfn.XLOOKUP($A244,'Total project cost for DCs'!$A$4:$A$111,'Total project cost for DCs'!AC$4:AC$111,0,0)*_xlfn.XLOOKUP($A244,Drury_beneficiary_allocation!$A$5:$A$104,Drury_beneficiary_allocation!$D$5:$D$104,0,0)</f>
        <v>0</v>
      </c>
      <c r="T244" s="362">
        <f>_xlfn.XLOOKUP($A244,'Total project cost for DCs'!$A$4:$A$111,'Total project cost for DCs'!AD$4:AD$111,0,0)*_xlfn.XLOOKUP($A244,Drury_beneficiary_allocation!$A$5:$A$104,Drury_beneficiary_allocation!$D$5:$D$104,0,0)</f>
        <v>0</v>
      </c>
      <c r="U244" s="362">
        <f>_xlfn.XLOOKUP($A244,'Total project cost for DCs'!$A$4:$A$111,'Total project cost for DCs'!AE$4:AE$111,0,0)*_xlfn.XLOOKUP($A244,Drury_beneficiary_allocation!$A$5:$A$104,Drury_beneficiary_allocation!$D$5:$D$104,0,0)</f>
        <v>0</v>
      </c>
      <c r="V244" s="362">
        <f>_xlfn.XLOOKUP($A244,'Total project cost for DCs'!$A$4:$A$111,'Total project cost for DCs'!AF$4:AF$111,0,0)*_xlfn.XLOOKUP($A244,Drury_beneficiary_allocation!$A$5:$A$104,Drury_beneficiary_allocation!$D$5:$D$104,0,0)</f>
        <v>0</v>
      </c>
      <c r="W244" s="362">
        <f>_xlfn.XLOOKUP($A244,'Total project cost for DCs'!$A$4:$A$111,'Total project cost for DCs'!AG$4:AG$111,0,0)*_xlfn.XLOOKUP($A244,Drury_beneficiary_allocation!$A$5:$A$104,Drury_beneficiary_allocation!$D$5:$D$104,0,0)</f>
        <v>0</v>
      </c>
      <c r="X244" s="362">
        <f>_xlfn.XLOOKUP($A244,'Total project cost for DCs'!$A$4:$A$111,'Total project cost for DCs'!AH$4:AH$111,0,0)*_xlfn.XLOOKUP($A244,Drury_beneficiary_allocation!$A$5:$A$104,Drury_beneficiary_allocation!$D$5:$D$104,0,0)</f>
        <v>0</v>
      </c>
      <c r="Y244" s="362">
        <f>_xlfn.XLOOKUP($A244,'Total project cost for DCs'!$A$4:$A$111,'Total project cost for DCs'!AI$4:AI$111,0,0)*_xlfn.XLOOKUP($A244,Drury_beneficiary_allocation!$A$5:$A$104,Drury_beneficiary_allocation!$D$5:$D$104,0,0)</f>
        <v>316849.40312176483</v>
      </c>
      <c r="Z244" s="362">
        <f>_xlfn.XLOOKUP($A244,'Total project cost for DCs'!$A$4:$A$111,'Total project cost for DCs'!AJ$4:AJ$111,0,0)*_xlfn.XLOOKUP($A244,Drury_beneficiary_allocation!$A$5:$A$104,Drury_beneficiary_allocation!$D$5:$D$104,0,0)</f>
        <v>3237019.9157655281</v>
      </c>
      <c r="AA244" s="362">
        <f>_xlfn.XLOOKUP($A244,'Total project cost for DCs'!$A$4:$A$111,'Total project cost for DCs'!AK$4:AK$111,0,0)*_xlfn.XLOOKUP($A244,Drury_beneficiary_allocation!$A$5:$A$104,Drury_beneficiary_allocation!$D$5:$D$104,0,0)</f>
        <v>0</v>
      </c>
      <c r="AB244" s="362">
        <f>_xlfn.XLOOKUP($A244,'Total project cost for DCs'!$A$4:$A$111,'Total project cost for DCs'!AL$4:AL$111,0,0)*_xlfn.XLOOKUP($A244,Drury_beneficiary_allocation!$A$5:$A$104,Drury_beneficiary_allocation!$D$5:$D$104,0,0)</f>
        <v>0</v>
      </c>
      <c r="AC244" s="362">
        <f>_xlfn.XLOOKUP($A244,'Total project cost for DCs'!$A$4:$A$111,'Total project cost for DCs'!AM$4:AM$111,0,0)*_xlfn.XLOOKUP($A244,Drury_beneficiary_allocation!$A$5:$A$104,Drury_beneficiary_allocation!$D$5:$D$104,0,0)</f>
        <v>0</v>
      </c>
      <c r="AD244" s="362">
        <f>_xlfn.XLOOKUP($A244,'Total project cost for DCs'!$A$4:$A$111,'Total project cost for DCs'!AN$4:AN$111,0,0)*_xlfn.XLOOKUP($A244,Drury_beneficiary_allocation!$A$5:$A$104,Drury_beneficiary_allocation!$D$5:$D$104,0,0)</f>
        <v>0</v>
      </c>
      <c r="AE244" s="363">
        <f t="shared" si="30"/>
        <v>3553869.3188872929</v>
      </c>
      <c r="AF244" s="349"/>
      <c r="AG244" s="349">
        <f t="shared" si="32"/>
        <v>3553869.3188872929</v>
      </c>
      <c r="AH244" s="353">
        <v>0</v>
      </c>
      <c r="AI244" s="354" t="str">
        <f t="shared" si="31"/>
        <v>Arterial</v>
      </c>
      <c r="AJ244" s="349"/>
      <c r="AK244" s="349"/>
      <c r="AL244" s="355">
        <f>_xlfn.XLOOKUP(A244,'P1 Date Adjustment'!B:B,'P1 Date Adjustment'!F:F,"not found",0)</f>
        <v>2050</v>
      </c>
      <c r="AM244" s="349">
        <f t="shared" si="33"/>
        <v>2983590.0983527764</v>
      </c>
      <c r="AN244" s="360"/>
      <c r="AO244" s="360"/>
    </row>
    <row r="245" spans="1:41" ht="30" x14ac:dyDescent="0.25">
      <c r="A245" s="129" t="s">
        <v>346</v>
      </c>
      <c r="B245" s="358" t="s">
        <v>347</v>
      </c>
      <c r="C245" s="358" t="str">
        <f>_xlfn.XLOOKUP($A245,'Total project cost for DCs'!A:A,'Total project cost for DCs'!C:C,"Not found",0)</f>
        <v>2-lane urban- new road layout with active modes on both sides (TDM)</v>
      </c>
      <c r="D245" s="355" t="s">
        <v>155</v>
      </c>
      <c r="E245" s="355" t="s">
        <v>227</v>
      </c>
      <c r="H245" s="355" t="s">
        <v>828</v>
      </c>
      <c r="I245" s="359">
        <f>_xlfn.XLOOKUP($H245,DC_growth_AGS!$A$665:$A$673,DC_growth_AGS!$O$665:$O$673,"Not found",0)</f>
        <v>0.83953286703488883</v>
      </c>
      <c r="J245" s="355">
        <v>2044</v>
      </c>
      <c r="K245" s="362">
        <f>_xlfn.XLOOKUP($A245,'Total project cost for DCs'!$A$4:$A$111,'Total project cost for DCs'!U$4:U$111,0,0)*_xlfn.XLOOKUP($A245,Drury_beneficiary_allocation!$A$5:$A$104,Drury_beneficiary_allocation!$D$5:$D$104,0,0)</f>
        <v>0</v>
      </c>
      <c r="L245" s="362">
        <f>_xlfn.XLOOKUP($A245,'Total project cost for DCs'!$A$4:$A$111,'Total project cost for DCs'!V$4:V$111,0,0)*_xlfn.XLOOKUP($A245,Drury_beneficiary_allocation!$A$5:$A$104,Drury_beneficiary_allocation!$D$5:$D$104,0,0)</f>
        <v>0</v>
      </c>
      <c r="M245" s="362">
        <f>_xlfn.XLOOKUP($A245,'Total project cost for DCs'!$A$4:$A$111,'Total project cost for DCs'!W$4:W$111,0,0)*_xlfn.XLOOKUP($A245,Drury_beneficiary_allocation!$A$5:$A$104,Drury_beneficiary_allocation!$D$5:$D$104,0,0)</f>
        <v>0</v>
      </c>
      <c r="N245" s="362">
        <f>_xlfn.XLOOKUP($A245,'Total project cost for DCs'!$A$4:$A$111,'Total project cost for DCs'!X$4:X$111,0,0)*_xlfn.XLOOKUP($A245,Drury_beneficiary_allocation!$A$5:$A$104,Drury_beneficiary_allocation!$D$5:$D$104,0,0)</f>
        <v>0</v>
      </c>
      <c r="O245" s="362">
        <f>_xlfn.XLOOKUP($A245,'Total project cost for DCs'!$A$4:$A$111,'Total project cost for DCs'!Y$4:Y$111,0,0)*_xlfn.XLOOKUP($A245,Drury_beneficiary_allocation!$A$5:$A$104,Drury_beneficiary_allocation!$D$5:$D$104,0,0)</f>
        <v>0</v>
      </c>
      <c r="P245" s="362">
        <f>_xlfn.XLOOKUP($A245,'Total project cost for DCs'!$A$4:$A$111,'Total project cost for DCs'!Z$4:Z$111,0,0)*_xlfn.XLOOKUP($A245,Drury_beneficiary_allocation!$A$5:$A$104,Drury_beneficiary_allocation!$D$5:$D$104,0,0)</f>
        <v>0</v>
      </c>
      <c r="Q245" s="362">
        <f>_xlfn.XLOOKUP($A245,'Total project cost for DCs'!$A$4:$A$111,'Total project cost for DCs'!AA$4:AA$111,0,0)*_xlfn.XLOOKUP($A245,Drury_beneficiary_allocation!$A$5:$A$104,Drury_beneficiary_allocation!$D$5:$D$104,0,0)</f>
        <v>0</v>
      </c>
      <c r="R245" s="362">
        <f>_xlfn.XLOOKUP($A245,'Total project cost for DCs'!$A$4:$A$111,'Total project cost for DCs'!AB$4:AB$111,0,0)*_xlfn.XLOOKUP($A245,Drury_beneficiary_allocation!$A$5:$A$104,Drury_beneficiary_allocation!$D$5:$D$104,0,0)</f>
        <v>3018227.5881256284</v>
      </c>
      <c r="S245" s="362">
        <f>_xlfn.XLOOKUP($A245,'Total project cost for DCs'!$A$4:$A$111,'Total project cost for DCs'!AC$4:AC$111,0,0)*_xlfn.XLOOKUP($A245,Drury_beneficiary_allocation!$A$5:$A$104,Drury_beneficiary_allocation!$D$5:$D$104,0,0)</f>
        <v>95074.439915575989</v>
      </c>
      <c r="T245" s="362">
        <f>_xlfn.XLOOKUP($A245,'Total project cost for DCs'!$A$4:$A$111,'Total project cost for DCs'!AD$4:AD$111,0,0)*_xlfn.XLOOKUP($A245,Drury_beneficiary_allocation!$A$5:$A$104,Drury_beneficiary_allocation!$D$5:$D$104,0,0)</f>
        <v>1130085.4296677988</v>
      </c>
      <c r="U245" s="362">
        <f>_xlfn.XLOOKUP($A245,'Total project cost for DCs'!$A$4:$A$111,'Total project cost for DCs'!AE$4:AE$111,0,0)*_xlfn.XLOOKUP($A245,Drury_beneficiary_allocation!$A$5:$A$104,Drury_beneficiary_allocation!$D$5:$D$104,0,0)</f>
        <v>0</v>
      </c>
      <c r="V245" s="362">
        <f>_xlfn.XLOOKUP($A245,'Total project cost for DCs'!$A$4:$A$111,'Total project cost for DCs'!AF$4:AF$111,0,0)*_xlfn.XLOOKUP($A245,Drury_beneficiary_allocation!$A$5:$A$104,Drury_beneficiary_allocation!$D$5:$D$104,0,0)</f>
        <v>0</v>
      </c>
      <c r="W245" s="362">
        <f>_xlfn.XLOOKUP($A245,'Total project cost for DCs'!$A$4:$A$111,'Total project cost for DCs'!AG$4:AG$111,0,0)*_xlfn.XLOOKUP($A245,Drury_beneficiary_allocation!$A$5:$A$104,Drury_beneficiary_allocation!$D$5:$D$104,0,0)</f>
        <v>0</v>
      </c>
      <c r="X245" s="362">
        <f>_xlfn.XLOOKUP($A245,'Total project cost for DCs'!$A$4:$A$111,'Total project cost for DCs'!AH$4:AH$111,0,0)*_xlfn.XLOOKUP($A245,Drury_beneficiary_allocation!$A$5:$A$104,Drury_beneficiary_allocation!$D$5:$D$104,0,0)</f>
        <v>0</v>
      </c>
      <c r="Y245" s="362">
        <f>_xlfn.XLOOKUP($A245,'Total project cost for DCs'!$A$4:$A$111,'Total project cost for DCs'!AI$4:AI$111,0,0)*_xlfn.XLOOKUP($A245,Drury_beneficiary_allocation!$A$5:$A$104,Drury_beneficiary_allocation!$D$5:$D$104,0,0)</f>
        <v>0</v>
      </c>
      <c r="Z245" s="362">
        <f>_xlfn.XLOOKUP($A245,'Total project cost for DCs'!$A$4:$A$111,'Total project cost for DCs'!AJ$4:AJ$111,0,0)*_xlfn.XLOOKUP($A245,Drury_beneficiary_allocation!$A$5:$A$104,Drury_beneficiary_allocation!$D$5:$D$104,0,0)</f>
        <v>0</v>
      </c>
      <c r="AA245" s="362">
        <f>_xlfn.XLOOKUP($A245,'Total project cost for DCs'!$A$4:$A$111,'Total project cost for DCs'!AK$4:AK$111,0,0)*_xlfn.XLOOKUP($A245,Drury_beneficiary_allocation!$A$5:$A$104,Drury_beneficiary_allocation!$D$5:$D$104,0,0)</f>
        <v>0</v>
      </c>
      <c r="AB245" s="362">
        <f>_xlfn.XLOOKUP($A245,'Total project cost for DCs'!$A$4:$A$111,'Total project cost for DCs'!AL$4:AL$111,0,0)*_xlfn.XLOOKUP($A245,Drury_beneficiary_allocation!$A$5:$A$104,Drury_beneficiary_allocation!$D$5:$D$104,0,0)</f>
        <v>0</v>
      </c>
      <c r="AC245" s="362">
        <f>_xlfn.XLOOKUP($A245,'Total project cost for DCs'!$A$4:$A$111,'Total project cost for DCs'!AM$4:AM$111,0,0)*_xlfn.XLOOKUP($A245,Drury_beneficiary_allocation!$A$5:$A$104,Drury_beneficiary_allocation!$D$5:$D$104,0,0)</f>
        <v>0</v>
      </c>
      <c r="AD245" s="362">
        <f>_xlfn.XLOOKUP($A245,'Total project cost for DCs'!$A$4:$A$111,'Total project cost for DCs'!AN$4:AN$111,0,0)*_xlfn.XLOOKUP($A245,Drury_beneficiary_allocation!$A$5:$A$104,Drury_beneficiary_allocation!$D$5:$D$104,0,0)</f>
        <v>0</v>
      </c>
      <c r="AE245" s="363">
        <f t="shared" si="30"/>
        <v>4243387.4577090032</v>
      </c>
      <c r="AF245" s="349"/>
      <c r="AG245" s="349">
        <f t="shared" si="32"/>
        <v>4243387.4577090032</v>
      </c>
      <c r="AH245" s="353">
        <v>0</v>
      </c>
      <c r="AI245" s="354" t="str">
        <f t="shared" si="31"/>
        <v>Arterial</v>
      </c>
      <c r="AJ245" s="349"/>
      <c r="AK245" s="349"/>
      <c r="AL245" s="355">
        <f>_xlfn.XLOOKUP(A245,'P1 Date Adjustment'!B:B,'P1 Date Adjustment'!F:F,"not found",0)</f>
        <v>2044</v>
      </c>
      <c r="AM245" s="349">
        <f t="shared" si="33"/>
        <v>3562463.2383103278</v>
      </c>
      <c r="AN245" s="360"/>
      <c r="AO245" s="360"/>
    </row>
    <row r="246" spans="1:41" x14ac:dyDescent="0.25">
      <c r="A246" s="129" t="s">
        <v>348</v>
      </c>
      <c r="B246" s="358" t="s">
        <v>347</v>
      </c>
      <c r="C246" s="358" t="str">
        <f>_xlfn.XLOOKUP($A246,'Total project cost for DCs'!A:A,'Total project cost for DCs'!C:C,"Not found",0)</f>
        <v>2-lane urban- bridge construction</v>
      </c>
      <c r="D246" s="355" t="s">
        <v>155</v>
      </c>
      <c r="E246" s="355" t="s">
        <v>345</v>
      </c>
      <c r="H246" s="355" t="s">
        <v>828</v>
      </c>
      <c r="I246" s="359">
        <f>_xlfn.XLOOKUP($H246,DC_growth_AGS!$A$665:$A$673,DC_growth_AGS!$O$665:$O$673,"Not found",0)</f>
        <v>0.83953286703488883</v>
      </c>
      <c r="J246" s="355">
        <v>2044</v>
      </c>
      <c r="K246" s="362">
        <f>_xlfn.XLOOKUP($A246,'Total project cost for DCs'!$A$4:$A$111,'Total project cost for DCs'!U$4:U$111,0,0)*_xlfn.XLOOKUP($A246,Drury_beneficiary_allocation!$A$5:$A$104,Drury_beneficiary_allocation!$D$5:$D$104,0,0)</f>
        <v>0</v>
      </c>
      <c r="L246" s="362">
        <f>_xlfn.XLOOKUP($A246,'Total project cost for DCs'!$A$4:$A$111,'Total project cost for DCs'!V$4:V$111,0,0)*_xlfn.XLOOKUP($A246,Drury_beneficiary_allocation!$A$5:$A$104,Drury_beneficiary_allocation!$D$5:$D$104,0,0)</f>
        <v>0</v>
      </c>
      <c r="M246" s="362">
        <f>_xlfn.XLOOKUP($A246,'Total project cost for DCs'!$A$4:$A$111,'Total project cost for DCs'!W$4:W$111,0,0)*_xlfn.XLOOKUP($A246,Drury_beneficiary_allocation!$A$5:$A$104,Drury_beneficiary_allocation!$D$5:$D$104,0,0)</f>
        <v>0</v>
      </c>
      <c r="N246" s="362">
        <f>_xlfn.XLOOKUP($A246,'Total project cost for DCs'!$A$4:$A$111,'Total project cost for DCs'!X$4:X$111,0,0)*_xlfn.XLOOKUP($A246,Drury_beneficiary_allocation!$A$5:$A$104,Drury_beneficiary_allocation!$D$5:$D$104,0,0)</f>
        <v>0</v>
      </c>
      <c r="O246" s="362">
        <f>_xlfn.XLOOKUP($A246,'Total project cost for DCs'!$A$4:$A$111,'Total project cost for DCs'!Y$4:Y$111,0,0)*_xlfn.XLOOKUP($A246,Drury_beneficiary_allocation!$A$5:$A$104,Drury_beneficiary_allocation!$D$5:$D$104,0,0)</f>
        <v>0</v>
      </c>
      <c r="P246" s="362">
        <f>_xlfn.XLOOKUP($A246,'Total project cost for DCs'!$A$4:$A$111,'Total project cost for DCs'!Z$4:Z$111,0,0)*_xlfn.XLOOKUP($A246,Drury_beneficiary_allocation!$A$5:$A$104,Drury_beneficiary_allocation!$D$5:$D$104,0,0)</f>
        <v>0</v>
      </c>
      <c r="Q246" s="362">
        <f>_xlfn.XLOOKUP($A246,'Total project cost for DCs'!$A$4:$A$111,'Total project cost for DCs'!AA$4:AA$111,0,0)*_xlfn.XLOOKUP($A246,Drury_beneficiary_allocation!$A$5:$A$104,Drury_beneficiary_allocation!$D$5:$D$104,0,0)</f>
        <v>0</v>
      </c>
      <c r="R246" s="362">
        <f>_xlfn.XLOOKUP($A246,'Total project cost for DCs'!$A$4:$A$111,'Total project cost for DCs'!AB$4:AB$111,0,0)*_xlfn.XLOOKUP($A246,Drury_beneficiary_allocation!$A$5:$A$104,Drury_beneficiary_allocation!$D$5:$D$104,0,0)</f>
        <v>0</v>
      </c>
      <c r="S246" s="362">
        <f>_xlfn.XLOOKUP($A246,'Total project cost for DCs'!$A$4:$A$111,'Total project cost for DCs'!AC$4:AC$111,0,0)*_xlfn.XLOOKUP($A246,Drury_beneficiary_allocation!$A$5:$A$104,Drury_beneficiary_allocation!$D$5:$D$104,0,0)</f>
        <v>261008.99197017262</v>
      </c>
      <c r="T246" s="362">
        <f>_xlfn.XLOOKUP($A246,'Total project cost for DCs'!$A$4:$A$111,'Total project cost for DCs'!AD$4:AD$111,0,0)*_xlfn.XLOOKUP($A246,Drury_beneficiary_allocation!$A$5:$A$104,Drury_beneficiary_allocation!$D$5:$D$104,0,0)</f>
        <v>2666539.0462378212</v>
      </c>
      <c r="U246" s="362">
        <f>_xlfn.XLOOKUP($A246,'Total project cost for DCs'!$A$4:$A$111,'Total project cost for DCs'!AE$4:AE$111,0,0)*_xlfn.XLOOKUP($A246,Drury_beneficiary_allocation!$A$5:$A$104,Drury_beneficiary_allocation!$D$5:$D$104,0,0)</f>
        <v>0</v>
      </c>
      <c r="V246" s="362">
        <f>_xlfn.XLOOKUP($A246,'Total project cost for DCs'!$A$4:$A$111,'Total project cost for DCs'!AF$4:AF$111,0,0)*_xlfn.XLOOKUP($A246,Drury_beneficiary_allocation!$A$5:$A$104,Drury_beneficiary_allocation!$D$5:$D$104,0,0)</f>
        <v>0</v>
      </c>
      <c r="W246" s="362">
        <f>_xlfn.XLOOKUP($A246,'Total project cost for DCs'!$A$4:$A$111,'Total project cost for DCs'!AG$4:AG$111,0,0)*_xlfn.XLOOKUP($A246,Drury_beneficiary_allocation!$A$5:$A$104,Drury_beneficiary_allocation!$D$5:$D$104,0,0)</f>
        <v>0</v>
      </c>
      <c r="X246" s="362">
        <f>_xlfn.XLOOKUP($A246,'Total project cost for DCs'!$A$4:$A$111,'Total project cost for DCs'!AH$4:AH$111,0,0)*_xlfn.XLOOKUP($A246,Drury_beneficiary_allocation!$A$5:$A$104,Drury_beneficiary_allocation!$D$5:$D$104,0,0)</f>
        <v>0</v>
      </c>
      <c r="Y246" s="362">
        <f>_xlfn.XLOOKUP($A246,'Total project cost for DCs'!$A$4:$A$111,'Total project cost for DCs'!AI$4:AI$111,0,0)*_xlfn.XLOOKUP($A246,Drury_beneficiary_allocation!$A$5:$A$104,Drury_beneficiary_allocation!$D$5:$D$104,0,0)</f>
        <v>0</v>
      </c>
      <c r="Z246" s="362">
        <f>_xlfn.XLOOKUP($A246,'Total project cost for DCs'!$A$4:$A$111,'Total project cost for DCs'!AJ$4:AJ$111,0,0)*_xlfn.XLOOKUP($A246,Drury_beneficiary_allocation!$A$5:$A$104,Drury_beneficiary_allocation!$D$5:$D$104,0,0)</f>
        <v>0</v>
      </c>
      <c r="AA246" s="362">
        <f>_xlfn.XLOOKUP($A246,'Total project cost for DCs'!$A$4:$A$111,'Total project cost for DCs'!AK$4:AK$111,0,0)*_xlfn.XLOOKUP($A246,Drury_beneficiary_allocation!$A$5:$A$104,Drury_beneficiary_allocation!$D$5:$D$104,0,0)</f>
        <v>0</v>
      </c>
      <c r="AB246" s="362">
        <f>_xlfn.XLOOKUP($A246,'Total project cost for DCs'!$A$4:$A$111,'Total project cost for DCs'!AL$4:AL$111,0,0)*_xlfn.XLOOKUP($A246,Drury_beneficiary_allocation!$A$5:$A$104,Drury_beneficiary_allocation!$D$5:$D$104,0,0)</f>
        <v>0</v>
      </c>
      <c r="AC246" s="362">
        <f>_xlfn.XLOOKUP($A246,'Total project cost for DCs'!$A$4:$A$111,'Total project cost for DCs'!AM$4:AM$111,0,0)*_xlfn.XLOOKUP($A246,Drury_beneficiary_allocation!$A$5:$A$104,Drury_beneficiary_allocation!$D$5:$D$104,0,0)</f>
        <v>0</v>
      </c>
      <c r="AD246" s="362">
        <f>_xlfn.XLOOKUP($A246,'Total project cost for DCs'!$A$4:$A$111,'Total project cost for DCs'!AN$4:AN$111,0,0)*_xlfn.XLOOKUP($A246,Drury_beneficiary_allocation!$A$5:$A$104,Drury_beneficiary_allocation!$D$5:$D$104,0,0)</f>
        <v>0</v>
      </c>
      <c r="AE246" s="363">
        <f t="shared" si="30"/>
        <v>2927548.0382079938</v>
      </c>
      <c r="AF246" s="349"/>
      <c r="AG246" s="349">
        <f t="shared" si="32"/>
        <v>2927548.0382079938</v>
      </c>
      <c r="AH246" s="353">
        <v>0</v>
      </c>
      <c r="AI246" s="354" t="str">
        <f t="shared" si="31"/>
        <v>Arterial</v>
      </c>
      <c r="AJ246" s="349"/>
      <c r="AK246" s="349"/>
      <c r="AL246" s="355">
        <f>_xlfn.XLOOKUP(A246,'P1 Date Adjustment'!B:B,'P1 Date Adjustment'!F:F,"not found",0)</f>
        <v>2044</v>
      </c>
      <c r="AM246" s="349">
        <f t="shared" si="33"/>
        <v>2457772.7978991214</v>
      </c>
      <c r="AN246" s="360"/>
      <c r="AO246" s="360"/>
    </row>
    <row r="247" spans="1:41" ht="30" x14ac:dyDescent="0.25">
      <c r="A247" s="129" t="s">
        <v>350</v>
      </c>
      <c r="B247" s="358" t="s">
        <v>347</v>
      </c>
      <c r="C247" s="358" t="str">
        <f>_xlfn.XLOOKUP($A247,'Total project cost for DCs'!A:A,'Total project cost for DCs'!C:C,"Not found",0)</f>
        <v>4-lane urban- upgrade 2-lane urban with active modes on both sides (SGA design)</v>
      </c>
      <c r="D247" s="355" t="s">
        <v>155</v>
      </c>
      <c r="E247" s="355" t="s">
        <v>231</v>
      </c>
      <c r="H247" s="355" t="s">
        <v>828</v>
      </c>
      <c r="I247" s="359">
        <f>_xlfn.XLOOKUP($H247,DC_growth_AGS!$A$665:$A$673,DC_growth_AGS!$O$665:$O$673,"Not found",0)</f>
        <v>0.83953286703488883</v>
      </c>
      <c r="J247" s="355">
        <v>2049</v>
      </c>
      <c r="K247" s="362">
        <f>_xlfn.XLOOKUP($A247,'Total project cost for DCs'!$A$4:$A$111,'Total project cost for DCs'!U$4:U$111,0,0)*_xlfn.XLOOKUP($A247,Drury_beneficiary_allocation!$A$5:$A$104,Drury_beneficiary_allocation!$D$5:$D$104,0,0)</f>
        <v>0</v>
      </c>
      <c r="L247" s="362">
        <f>_xlfn.XLOOKUP($A247,'Total project cost for DCs'!$A$4:$A$111,'Total project cost for DCs'!V$4:V$111,0,0)*_xlfn.XLOOKUP($A247,Drury_beneficiary_allocation!$A$5:$A$104,Drury_beneficiary_allocation!$D$5:$D$104,0,0)</f>
        <v>0</v>
      </c>
      <c r="M247" s="362">
        <f>_xlfn.XLOOKUP($A247,'Total project cost for DCs'!$A$4:$A$111,'Total project cost for DCs'!W$4:W$111,0,0)*_xlfn.XLOOKUP($A247,Drury_beneficiary_allocation!$A$5:$A$104,Drury_beneficiary_allocation!$D$5:$D$104,0,0)</f>
        <v>0</v>
      </c>
      <c r="N247" s="362">
        <f>_xlfn.XLOOKUP($A247,'Total project cost for DCs'!$A$4:$A$111,'Total project cost for DCs'!X$4:X$111,0,0)*_xlfn.XLOOKUP($A247,Drury_beneficiary_allocation!$A$5:$A$104,Drury_beneficiary_allocation!$D$5:$D$104,0,0)</f>
        <v>0</v>
      </c>
      <c r="O247" s="362">
        <f>_xlfn.XLOOKUP($A247,'Total project cost for DCs'!$A$4:$A$111,'Total project cost for DCs'!Y$4:Y$111,0,0)*_xlfn.XLOOKUP($A247,Drury_beneficiary_allocation!$A$5:$A$104,Drury_beneficiary_allocation!$D$5:$D$104,0,0)</f>
        <v>0</v>
      </c>
      <c r="P247" s="362">
        <f>_xlfn.XLOOKUP($A247,'Total project cost for DCs'!$A$4:$A$111,'Total project cost for DCs'!Z$4:Z$111,0,0)*_xlfn.XLOOKUP($A247,Drury_beneficiary_allocation!$A$5:$A$104,Drury_beneficiary_allocation!$D$5:$D$104,0,0)</f>
        <v>0</v>
      </c>
      <c r="Q247" s="362">
        <f>_xlfn.XLOOKUP($A247,'Total project cost for DCs'!$A$4:$A$111,'Total project cost for DCs'!AA$4:AA$111,0,0)*_xlfn.XLOOKUP($A247,Drury_beneficiary_allocation!$A$5:$A$104,Drury_beneficiary_allocation!$D$5:$D$104,0,0)</f>
        <v>0</v>
      </c>
      <c r="R247" s="362">
        <f>_xlfn.XLOOKUP($A247,'Total project cost for DCs'!$A$4:$A$111,'Total project cost for DCs'!AB$4:AB$111,0,0)*_xlfn.XLOOKUP($A247,Drury_beneficiary_allocation!$A$5:$A$104,Drury_beneficiary_allocation!$D$5:$D$104,0,0)</f>
        <v>0</v>
      </c>
      <c r="S247" s="362">
        <f>_xlfn.XLOOKUP($A247,'Total project cost for DCs'!$A$4:$A$111,'Total project cost for DCs'!AC$4:AC$111,0,0)*_xlfn.XLOOKUP($A247,Drury_beneficiary_allocation!$A$5:$A$104,Drury_beneficiary_allocation!$D$5:$D$104,0,0)</f>
        <v>0</v>
      </c>
      <c r="T247" s="362">
        <f>_xlfn.XLOOKUP($A247,'Total project cost for DCs'!$A$4:$A$111,'Total project cost for DCs'!AD$4:AD$111,0,0)*_xlfn.XLOOKUP($A247,Drury_beneficiary_allocation!$A$5:$A$104,Drury_beneficiary_allocation!$D$5:$D$104,0,0)</f>
        <v>0</v>
      </c>
      <c r="U247" s="362">
        <f>_xlfn.XLOOKUP($A247,'Total project cost for DCs'!$A$4:$A$111,'Total project cost for DCs'!AE$4:AE$111,0,0)*_xlfn.XLOOKUP($A247,Drury_beneficiary_allocation!$A$5:$A$104,Drury_beneficiary_allocation!$D$5:$D$104,0,0)</f>
        <v>0</v>
      </c>
      <c r="V247" s="362">
        <f>_xlfn.XLOOKUP($A247,'Total project cost for DCs'!$A$4:$A$111,'Total project cost for DCs'!AF$4:AF$111,0,0)*_xlfn.XLOOKUP($A247,Drury_beneficiary_allocation!$A$5:$A$104,Drury_beneficiary_allocation!$D$5:$D$104,0,0)</f>
        <v>0</v>
      </c>
      <c r="W247" s="362">
        <f>_xlfn.XLOOKUP($A247,'Total project cost for DCs'!$A$4:$A$111,'Total project cost for DCs'!AG$4:AG$111,0,0)*_xlfn.XLOOKUP($A247,Drury_beneficiary_allocation!$A$5:$A$104,Drury_beneficiary_allocation!$D$5:$D$104,0,0)</f>
        <v>0</v>
      </c>
      <c r="X247" s="362">
        <f>_xlfn.XLOOKUP($A247,'Total project cost for DCs'!$A$4:$A$111,'Total project cost for DCs'!AH$4:AH$111,0,0)*_xlfn.XLOOKUP($A247,Drury_beneficiary_allocation!$A$5:$A$104,Drury_beneficiary_allocation!$D$5:$D$104,0,0)</f>
        <v>273981.30154372135</v>
      </c>
      <c r="Y247" s="362">
        <f>_xlfn.XLOOKUP($A247,'Total project cost for DCs'!$A$4:$A$111,'Total project cost for DCs'!AI$4:AI$111,0,0)*_xlfn.XLOOKUP($A247,Drury_beneficiary_allocation!$A$5:$A$104,Drury_beneficiary_allocation!$D$5:$D$104,0,0)</f>
        <v>2799067.6987438053</v>
      </c>
      <c r="Z247" s="362">
        <f>_xlfn.XLOOKUP($A247,'Total project cost for DCs'!$A$4:$A$111,'Total project cost for DCs'!AJ$4:AJ$111,0,0)*_xlfn.XLOOKUP($A247,Drury_beneficiary_allocation!$A$5:$A$104,Drury_beneficiary_allocation!$D$5:$D$104,0,0)</f>
        <v>0</v>
      </c>
      <c r="AA247" s="362">
        <f>_xlfn.XLOOKUP($A247,'Total project cost for DCs'!$A$4:$A$111,'Total project cost for DCs'!AK$4:AK$111,0,0)*_xlfn.XLOOKUP($A247,Drury_beneficiary_allocation!$A$5:$A$104,Drury_beneficiary_allocation!$D$5:$D$104,0,0)</f>
        <v>0</v>
      </c>
      <c r="AB247" s="362">
        <f>_xlfn.XLOOKUP($A247,'Total project cost for DCs'!$A$4:$A$111,'Total project cost for DCs'!AL$4:AL$111,0,0)*_xlfn.XLOOKUP($A247,Drury_beneficiary_allocation!$A$5:$A$104,Drury_beneficiary_allocation!$D$5:$D$104,0,0)</f>
        <v>0</v>
      </c>
      <c r="AC247" s="362">
        <f>_xlfn.XLOOKUP($A247,'Total project cost for DCs'!$A$4:$A$111,'Total project cost for DCs'!AM$4:AM$111,0,0)*_xlfn.XLOOKUP($A247,Drury_beneficiary_allocation!$A$5:$A$104,Drury_beneficiary_allocation!$D$5:$D$104,0,0)</f>
        <v>0</v>
      </c>
      <c r="AD247" s="362">
        <f>_xlfn.XLOOKUP($A247,'Total project cost for DCs'!$A$4:$A$111,'Total project cost for DCs'!AN$4:AN$111,0,0)*_xlfn.XLOOKUP($A247,Drury_beneficiary_allocation!$A$5:$A$104,Drury_beneficiary_allocation!$D$5:$D$104,0,0)</f>
        <v>0</v>
      </c>
      <c r="AE247" s="363">
        <f t="shared" si="30"/>
        <v>3073049.0002875268</v>
      </c>
      <c r="AF247" s="349"/>
      <c r="AG247" s="349">
        <f t="shared" si="32"/>
        <v>3073049.0002875268</v>
      </c>
      <c r="AH247" s="353">
        <v>0</v>
      </c>
      <c r="AI247" s="354" t="str">
        <f t="shared" si="31"/>
        <v>Arterial</v>
      </c>
      <c r="AJ247" s="349"/>
      <c r="AK247" s="349"/>
      <c r="AL247" s="355">
        <f>_xlfn.XLOOKUP(A247,'P1 Date Adjustment'!B:B,'P1 Date Adjustment'!F:F,"not found",0)</f>
        <v>2049</v>
      </c>
      <c r="AM247" s="349">
        <f t="shared" si="33"/>
        <v>2579925.6377500864</v>
      </c>
      <c r="AN247" s="360"/>
      <c r="AO247" s="360"/>
    </row>
    <row r="248" spans="1:41" x14ac:dyDescent="0.25">
      <c r="A248" s="129" t="s">
        <v>352</v>
      </c>
      <c r="B248" s="358" t="s">
        <v>347</v>
      </c>
      <c r="C248" s="358" t="str">
        <f>_xlfn.XLOOKUP($A248,'Total project cost for DCs'!A:A,'Total project cost for DCs'!C:C,"Not found",0)</f>
        <v>4-lane urban- Bridge Widening</v>
      </c>
      <c r="D248" s="355" t="s">
        <v>155</v>
      </c>
      <c r="E248" s="355" t="s">
        <v>345</v>
      </c>
      <c r="H248" s="355" t="s">
        <v>828</v>
      </c>
      <c r="I248" s="359">
        <f>_xlfn.XLOOKUP($H248,DC_growth_AGS!$A$665:$A$673,DC_growth_AGS!$O$665:$O$673,"Not found",0)</f>
        <v>0.83953286703488883</v>
      </c>
      <c r="J248" s="355">
        <v>2049</v>
      </c>
      <c r="K248" s="362">
        <f>_xlfn.XLOOKUP($A248,'Total project cost for DCs'!$A$4:$A$111,'Total project cost for DCs'!U$4:U$111,0,0)*_xlfn.XLOOKUP($A248,Drury_beneficiary_allocation!$A$5:$A$104,Drury_beneficiary_allocation!$D$5:$D$104,0,0)</f>
        <v>0</v>
      </c>
      <c r="L248" s="362">
        <f>_xlfn.XLOOKUP($A248,'Total project cost for DCs'!$A$4:$A$111,'Total project cost for DCs'!V$4:V$111,0,0)*_xlfn.XLOOKUP($A248,Drury_beneficiary_allocation!$A$5:$A$104,Drury_beneficiary_allocation!$D$5:$D$104,0,0)</f>
        <v>0</v>
      </c>
      <c r="M248" s="362">
        <f>_xlfn.XLOOKUP($A248,'Total project cost for DCs'!$A$4:$A$111,'Total project cost for DCs'!W$4:W$111,0,0)*_xlfn.XLOOKUP($A248,Drury_beneficiary_allocation!$A$5:$A$104,Drury_beneficiary_allocation!$D$5:$D$104,0,0)</f>
        <v>0</v>
      </c>
      <c r="N248" s="362">
        <f>_xlfn.XLOOKUP($A248,'Total project cost for DCs'!$A$4:$A$111,'Total project cost for DCs'!X$4:X$111,0,0)*_xlfn.XLOOKUP($A248,Drury_beneficiary_allocation!$A$5:$A$104,Drury_beneficiary_allocation!$D$5:$D$104,0,0)</f>
        <v>0</v>
      </c>
      <c r="O248" s="362">
        <f>_xlfn.XLOOKUP($A248,'Total project cost for DCs'!$A$4:$A$111,'Total project cost for DCs'!Y$4:Y$111,0,0)*_xlfn.XLOOKUP($A248,Drury_beneficiary_allocation!$A$5:$A$104,Drury_beneficiary_allocation!$D$5:$D$104,0,0)</f>
        <v>0</v>
      </c>
      <c r="P248" s="362">
        <f>_xlfn.XLOOKUP($A248,'Total project cost for DCs'!$A$4:$A$111,'Total project cost for DCs'!Z$4:Z$111,0,0)*_xlfn.XLOOKUP($A248,Drury_beneficiary_allocation!$A$5:$A$104,Drury_beneficiary_allocation!$D$5:$D$104,0,0)</f>
        <v>0</v>
      </c>
      <c r="Q248" s="362">
        <f>_xlfn.XLOOKUP($A248,'Total project cost for DCs'!$A$4:$A$111,'Total project cost for DCs'!AA$4:AA$111,0,0)*_xlfn.XLOOKUP($A248,Drury_beneficiary_allocation!$A$5:$A$104,Drury_beneficiary_allocation!$D$5:$D$104,0,0)</f>
        <v>0</v>
      </c>
      <c r="R248" s="362">
        <f>_xlfn.XLOOKUP($A248,'Total project cost for DCs'!$A$4:$A$111,'Total project cost for DCs'!AB$4:AB$111,0,0)*_xlfn.XLOOKUP($A248,Drury_beneficiary_allocation!$A$5:$A$104,Drury_beneficiary_allocation!$D$5:$D$104,0,0)</f>
        <v>0</v>
      </c>
      <c r="S248" s="362">
        <f>_xlfn.XLOOKUP($A248,'Total project cost for DCs'!$A$4:$A$111,'Total project cost for DCs'!AC$4:AC$111,0,0)*_xlfn.XLOOKUP($A248,Drury_beneficiary_allocation!$A$5:$A$104,Drury_beneficiary_allocation!$D$5:$D$104,0,0)</f>
        <v>0</v>
      </c>
      <c r="T248" s="362">
        <f>_xlfn.XLOOKUP($A248,'Total project cost for DCs'!$A$4:$A$111,'Total project cost for DCs'!AD$4:AD$111,0,0)*_xlfn.XLOOKUP($A248,Drury_beneficiary_allocation!$A$5:$A$104,Drury_beneficiary_allocation!$D$5:$D$104,0,0)</f>
        <v>0</v>
      </c>
      <c r="U248" s="362">
        <f>_xlfn.XLOOKUP($A248,'Total project cost for DCs'!$A$4:$A$111,'Total project cost for DCs'!AE$4:AE$111,0,0)*_xlfn.XLOOKUP($A248,Drury_beneficiary_allocation!$A$5:$A$104,Drury_beneficiary_allocation!$D$5:$D$104,0,0)</f>
        <v>0</v>
      </c>
      <c r="V248" s="362">
        <f>_xlfn.XLOOKUP($A248,'Total project cost for DCs'!$A$4:$A$111,'Total project cost for DCs'!AF$4:AF$111,0,0)*_xlfn.XLOOKUP($A248,Drury_beneficiary_allocation!$A$5:$A$104,Drury_beneficiary_allocation!$D$5:$D$104,0,0)</f>
        <v>0</v>
      </c>
      <c r="W248" s="362">
        <f>_xlfn.XLOOKUP($A248,'Total project cost for DCs'!$A$4:$A$111,'Total project cost for DCs'!AG$4:AG$111,0,0)*_xlfn.XLOOKUP($A248,Drury_beneficiary_allocation!$A$5:$A$104,Drury_beneficiary_allocation!$D$5:$D$104,0,0)</f>
        <v>0</v>
      </c>
      <c r="X248" s="362">
        <f>_xlfn.XLOOKUP($A248,'Total project cost for DCs'!$A$4:$A$111,'Total project cost for DCs'!AH$4:AH$111,0,0)*_xlfn.XLOOKUP($A248,Drury_beneficiary_allocation!$A$5:$A$104,Drury_beneficiary_allocation!$D$5:$D$104,0,0)</f>
        <v>354463.30887218949</v>
      </c>
      <c r="Y248" s="362">
        <f>_xlfn.XLOOKUP($A248,'Total project cost for DCs'!$A$4:$A$111,'Total project cost for DCs'!AI$4:AI$111,0,0)*_xlfn.XLOOKUP($A248,Drury_beneficiary_allocation!$A$5:$A$104,Drury_beneficiary_allocation!$D$5:$D$104,0,0)</f>
        <v>3621293.8352497988</v>
      </c>
      <c r="Z248" s="362">
        <f>_xlfn.XLOOKUP($A248,'Total project cost for DCs'!$A$4:$A$111,'Total project cost for DCs'!AJ$4:AJ$111,0,0)*_xlfn.XLOOKUP($A248,Drury_beneficiary_allocation!$A$5:$A$104,Drury_beneficiary_allocation!$D$5:$D$104,0,0)</f>
        <v>0</v>
      </c>
      <c r="AA248" s="362">
        <f>_xlfn.XLOOKUP($A248,'Total project cost for DCs'!$A$4:$A$111,'Total project cost for DCs'!AK$4:AK$111,0,0)*_xlfn.XLOOKUP($A248,Drury_beneficiary_allocation!$A$5:$A$104,Drury_beneficiary_allocation!$D$5:$D$104,0,0)</f>
        <v>0</v>
      </c>
      <c r="AB248" s="362">
        <f>_xlfn.XLOOKUP($A248,'Total project cost for DCs'!$A$4:$A$111,'Total project cost for DCs'!AL$4:AL$111,0,0)*_xlfn.XLOOKUP($A248,Drury_beneficiary_allocation!$A$5:$A$104,Drury_beneficiary_allocation!$D$5:$D$104,0,0)</f>
        <v>0</v>
      </c>
      <c r="AC248" s="362">
        <f>_xlfn.XLOOKUP($A248,'Total project cost for DCs'!$A$4:$A$111,'Total project cost for DCs'!AM$4:AM$111,0,0)*_xlfn.XLOOKUP($A248,Drury_beneficiary_allocation!$A$5:$A$104,Drury_beneficiary_allocation!$D$5:$D$104,0,0)</f>
        <v>0</v>
      </c>
      <c r="AD248" s="362">
        <f>_xlfn.XLOOKUP($A248,'Total project cost for DCs'!$A$4:$A$111,'Total project cost for DCs'!AN$4:AN$111,0,0)*_xlfn.XLOOKUP($A248,Drury_beneficiary_allocation!$A$5:$A$104,Drury_beneficiary_allocation!$D$5:$D$104,0,0)</f>
        <v>0</v>
      </c>
      <c r="AE248" s="363">
        <f t="shared" si="30"/>
        <v>3975757.1441219882</v>
      </c>
      <c r="AF248" s="349"/>
      <c r="AG248" s="349">
        <f t="shared" si="32"/>
        <v>3975757.1441219882</v>
      </c>
      <c r="AH248" s="353">
        <v>0</v>
      </c>
      <c r="AI248" s="354" t="str">
        <f t="shared" si="31"/>
        <v>Arterial</v>
      </c>
      <c r="AJ248" s="349"/>
      <c r="AK248" s="349"/>
      <c r="AL248" s="355">
        <f>_xlfn.XLOOKUP(A248,'P1 Date Adjustment'!B:B,'P1 Date Adjustment'!F:F,"not found",0)</f>
        <v>2049</v>
      </c>
      <c r="AM248" s="349">
        <f t="shared" si="33"/>
        <v>3337778.7938391743</v>
      </c>
      <c r="AN248" s="360"/>
      <c r="AO248" s="360"/>
    </row>
    <row r="249" spans="1:41" ht="30" x14ac:dyDescent="0.25">
      <c r="A249" s="129" t="s">
        <v>365</v>
      </c>
      <c r="B249" s="358" t="s">
        <v>363</v>
      </c>
      <c r="C249" s="358" t="str">
        <f>_xlfn.XLOOKUP($A249,'Total project cost for DCs'!A:A,'Total project cost for DCs'!C:C,"Not found",0)</f>
        <v>4-lane urban- upgrade 2-lane urban excl bridge</v>
      </c>
      <c r="D249" s="355" t="s">
        <v>155</v>
      </c>
      <c r="E249" s="355" t="s">
        <v>231</v>
      </c>
      <c r="H249" s="355" t="s">
        <v>828</v>
      </c>
      <c r="I249" s="359">
        <f>_xlfn.XLOOKUP($H249,DC_growth_AGS!$A$665:$A$673,DC_growth_AGS!$O$665:$O$673,"Not found",0)</f>
        <v>0.83953286703488883</v>
      </c>
      <c r="J249" s="355">
        <v>2047</v>
      </c>
      <c r="K249" s="362">
        <f>_xlfn.XLOOKUP($A249,'Total project cost for DCs'!$A$4:$A$111,'Total project cost for DCs'!U$4:U$111,0,0)*_xlfn.XLOOKUP($A249,Drury_beneficiary_allocation!$A$5:$A$104,Drury_beneficiary_allocation!$D$5:$D$104,0,0)</f>
        <v>0</v>
      </c>
      <c r="L249" s="362">
        <f>_xlfn.XLOOKUP($A249,'Total project cost for DCs'!$A$4:$A$111,'Total project cost for DCs'!V$4:V$111,0,0)*_xlfn.XLOOKUP($A249,Drury_beneficiary_allocation!$A$5:$A$104,Drury_beneficiary_allocation!$D$5:$D$104,0,0)</f>
        <v>0</v>
      </c>
      <c r="M249" s="362">
        <f>_xlfn.XLOOKUP($A249,'Total project cost for DCs'!$A$4:$A$111,'Total project cost for DCs'!W$4:W$111,0,0)*_xlfn.XLOOKUP($A249,Drury_beneficiary_allocation!$A$5:$A$104,Drury_beneficiary_allocation!$D$5:$D$104,0,0)</f>
        <v>0</v>
      </c>
      <c r="N249" s="362">
        <f>_xlfn.XLOOKUP($A249,'Total project cost for DCs'!$A$4:$A$111,'Total project cost for DCs'!X$4:X$111,0,0)*_xlfn.XLOOKUP($A249,Drury_beneficiary_allocation!$A$5:$A$104,Drury_beneficiary_allocation!$D$5:$D$104,0,0)</f>
        <v>0</v>
      </c>
      <c r="O249" s="362">
        <f>_xlfn.XLOOKUP($A249,'Total project cost for DCs'!$A$4:$A$111,'Total project cost for DCs'!Y$4:Y$111,0,0)*_xlfn.XLOOKUP($A249,Drury_beneficiary_allocation!$A$5:$A$104,Drury_beneficiary_allocation!$D$5:$D$104,0,0)</f>
        <v>0</v>
      </c>
      <c r="P249" s="362">
        <f>_xlfn.XLOOKUP($A249,'Total project cost for DCs'!$A$4:$A$111,'Total project cost for DCs'!Z$4:Z$111,0,0)*_xlfn.XLOOKUP($A249,Drury_beneficiary_allocation!$A$5:$A$104,Drury_beneficiary_allocation!$D$5:$D$104,0,0)</f>
        <v>0</v>
      </c>
      <c r="Q249" s="362">
        <f>_xlfn.XLOOKUP($A249,'Total project cost for DCs'!$A$4:$A$111,'Total project cost for DCs'!AA$4:AA$111,0,0)*_xlfn.XLOOKUP($A249,Drury_beneficiary_allocation!$A$5:$A$104,Drury_beneficiary_allocation!$D$5:$D$104,0,0)</f>
        <v>0</v>
      </c>
      <c r="R249" s="362">
        <f>_xlfn.XLOOKUP($A249,'Total project cost for DCs'!$A$4:$A$111,'Total project cost for DCs'!AB$4:AB$111,0,0)*_xlfn.XLOOKUP($A249,Drury_beneficiary_allocation!$A$5:$A$104,Drury_beneficiary_allocation!$D$5:$D$104,0,0)</f>
        <v>0</v>
      </c>
      <c r="S249" s="362">
        <f>_xlfn.XLOOKUP($A249,'Total project cost for DCs'!$A$4:$A$111,'Total project cost for DCs'!AC$4:AC$111,0,0)*_xlfn.XLOOKUP($A249,Drury_beneficiary_allocation!$A$5:$A$104,Drury_beneficiary_allocation!$D$5:$D$104,0,0)</f>
        <v>0</v>
      </c>
      <c r="T249" s="362">
        <f>_xlfn.XLOOKUP($A249,'Total project cost for DCs'!$A$4:$A$111,'Total project cost for DCs'!AD$4:AD$111,0,0)*_xlfn.XLOOKUP($A249,Drury_beneficiary_allocation!$A$5:$A$104,Drury_beneficiary_allocation!$D$5:$D$104,0,0)</f>
        <v>0</v>
      </c>
      <c r="U249" s="362">
        <f>_xlfn.XLOOKUP($A249,'Total project cost for DCs'!$A$4:$A$111,'Total project cost for DCs'!AE$4:AE$111,0,0)*_xlfn.XLOOKUP($A249,Drury_beneficiary_allocation!$A$5:$A$104,Drury_beneficiary_allocation!$D$5:$D$104,0,0)</f>
        <v>0</v>
      </c>
      <c r="V249" s="362">
        <f>_xlfn.XLOOKUP($A249,'Total project cost for DCs'!$A$4:$A$111,'Total project cost for DCs'!AF$4:AF$111,0,0)*_xlfn.XLOOKUP($A249,Drury_beneficiary_allocation!$A$5:$A$104,Drury_beneficiary_allocation!$D$5:$D$104,0,0)</f>
        <v>414939.55817431974</v>
      </c>
      <c r="W249" s="362">
        <f>_xlfn.XLOOKUP($A249,'Total project cost for DCs'!$A$4:$A$111,'Total project cost for DCs'!AG$4:AG$111,0,0)*_xlfn.XLOOKUP($A249,Drury_beneficiary_allocation!$A$5:$A$104,Drury_beneficiary_allocation!$D$5:$D$104,0,0)</f>
        <v>4239135.6916428972</v>
      </c>
      <c r="X249" s="362">
        <f>_xlfn.XLOOKUP($A249,'Total project cost for DCs'!$A$4:$A$111,'Total project cost for DCs'!AH$4:AH$111,0,0)*_xlfn.XLOOKUP($A249,Drury_beneficiary_allocation!$A$5:$A$104,Drury_beneficiary_allocation!$D$5:$D$104,0,0)</f>
        <v>0</v>
      </c>
      <c r="Y249" s="362">
        <f>_xlfn.XLOOKUP($A249,'Total project cost for DCs'!$A$4:$A$111,'Total project cost for DCs'!AI$4:AI$111,0,0)*_xlfn.XLOOKUP($A249,Drury_beneficiary_allocation!$A$5:$A$104,Drury_beneficiary_allocation!$D$5:$D$104,0,0)</f>
        <v>0</v>
      </c>
      <c r="Z249" s="362">
        <f>_xlfn.XLOOKUP($A249,'Total project cost for DCs'!$A$4:$A$111,'Total project cost for DCs'!AJ$4:AJ$111,0,0)*_xlfn.XLOOKUP($A249,Drury_beneficiary_allocation!$A$5:$A$104,Drury_beneficiary_allocation!$D$5:$D$104,0,0)</f>
        <v>0</v>
      </c>
      <c r="AA249" s="362">
        <f>_xlfn.XLOOKUP($A249,'Total project cost for DCs'!$A$4:$A$111,'Total project cost for DCs'!AK$4:AK$111,0,0)*_xlfn.XLOOKUP($A249,Drury_beneficiary_allocation!$A$5:$A$104,Drury_beneficiary_allocation!$D$5:$D$104,0,0)</f>
        <v>0</v>
      </c>
      <c r="AB249" s="362">
        <f>_xlfn.XLOOKUP($A249,'Total project cost for DCs'!$A$4:$A$111,'Total project cost for DCs'!AL$4:AL$111,0,0)*_xlfn.XLOOKUP($A249,Drury_beneficiary_allocation!$A$5:$A$104,Drury_beneficiary_allocation!$D$5:$D$104,0,0)</f>
        <v>0</v>
      </c>
      <c r="AC249" s="362">
        <f>_xlfn.XLOOKUP($A249,'Total project cost for DCs'!$A$4:$A$111,'Total project cost for DCs'!AM$4:AM$111,0,0)*_xlfn.XLOOKUP($A249,Drury_beneficiary_allocation!$A$5:$A$104,Drury_beneficiary_allocation!$D$5:$D$104,0,0)</f>
        <v>0</v>
      </c>
      <c r="AD249" s="362">
        <f>_xlfn.XLOOKUP($A249,'Total project cost for DCs'!$A$4:$A$111,'Total project cost for DCs'!AN$4:AN$111,0,0)*_xlfn.XLOOKUP($A249,Drury_beneficiary_allocation!$A$5:$A$104,Drury_beneficiary_allocation!$D$5:$D$104,0,0)</f>
        <v>0</v>
      </c>
      <c r="AE249" s="363">
        <f t="shared" si="30"/>
        <v>4654075.2498172168</v>
      </c>
      <c r="AF249" s="349"/>
      <c r="AG249" s="349">
        <f t="shared" si="32"/>
        <v>4654075.2498172168</v>
      </c>
      <c r="AH249" s="353">
        <v>0</v>
      </c>
      <c r="AI249" s="354" t="str">
        <f t="shared" si="31"/>
        <v>Arterial</v>
      </c>
      <c r="AJ249" s="349"/>
      <c r="AK249" s="349"/>
      <c r="AL249" s="355">
        <f>_xlfn.XLOOKUP(A249,'P1 Date Adjustment'!B:B,'P1 Date Adjustment'!F:F,"not found",0)</f>
        <v>2047</v>
      </c>
      <c r="AM249" s="349">
        <f t="shared" si="33"/>
        <v>3907249.1378751644</v>
      </c>
      <c r="AN249" s="360"/>
      <c r="AO249" s="360"/>
    </row>
    <row r="250" spans="1:41" ht="30" x14ac:dyDescent="0.25">
      <c r="A250" s="129" t="s">
        <v>367</v>
      </c>
      <c r="B250" s="358" t="s">
        <v>363</v>
      </c>
      <c r="C250" s="358" t="str">
        <f>_xlfn.XLOOKUP($A250,'Total project cost for DCs'!A:A,'Total project cost for DCs'!C:C,"Not found",0)</f>
        <v>4-lane urban- upgrade 2-lane bridge widening</v>
      </c>
      <c r="D250" s="355" t="s">
        <v>155</v>
      </c>
      <c r="E250" s="355" t="s">
        <v>345</v>
      </c>
      <c r="H250" s="355" t="s">
        <v>828</v>
      </c>
      <c r="I250" s="359">
        <f>_xlfn.XLOOKUP($H250,DC_growth_AGS!$A$665:$A$673,DC_growth_AGS!$O$665:$O$673,"Not found",0)</f>
        <v>0.83953286703488883</v>
      </c>
      <c r="J250" s="355">
        <v>2047</v>
      </c>
      <c r="K250" s="362">
        <f>_xlfn.XLOOKUP($A250,'Total project cost for DCs'!$A$4:$A$111,'Total project cost for DCs'!U$4:U$111,0,0)*_xlfn.XLOOKUP($A250,Drury_beneficiary_allocation!$A$5:$A$104,Drury_beneficiary_allocation!$D$5:$D$104,0,0)</f>
        <v>0</v>
      </c>
      <c r="L250" s="362">
        <f>_xlfn.XLOOKUP($A250,'Total project cost for DCs'!$A$4:$A$111,'Total project cost for DCs'!V$4:V$111,0,0)*_xlfn.XLOOKUP($A250,Drury_beneficiary_allocation!$A$5:$A$104,Drury_beneficiary_allocation!$D$5:$D$104,0,0)</f>
        <v>0</v>
      </c>
      <c r="M250" s="362">
        <f>_xlfn.XLOOKUP($A250,'Total project cost for DCs'!$A$4:$A$111,'Total project cost for DCs'!W$4:W$111,0,0)*_xlfn.XLOOKUP($A250,Drury_beneficiary_allocation!$A$5:$A$104,Drury_beneficiary_allocation!$D$5:$D$104,0,0)</f>
        <v>0</v>
      </c>
      <c r="N250" s="362">
        <f>_xlfn.XLOOKUP($A250,'Total project cost for DCs'!$A$4:$A$111,'Total project cost for DCs'!X$4:X$111,0,0)*_xlfn.XLOOKUP($A250,Drury_beneficiary_allocation!$A$5:$A$104,Drury_beneficiary_allocation!$D$5:$D$104,0,0)</f>
        <v>0</v>
      </c>
      <c r="O250" s="362">
        <f>_xlfn.XLOOKUP($A250,'Total project cost for DCs'!$A$4:$A$111,'Total project cost for DCs'!Y$4:Y$111,0,0)*_xlfn.XLOOKUP($A250,Drury_beneficiary_allocation!$A$5:$A$104,Drury_beneficiary_allocation!$D$5:$D$104,0,0)</f>
        <v>0</v>
      </c>
      <c r="P250" s="362">
        <f>_xlfn.XLOOKUP($A250,'Total project cost for DCs'!$A$4:$A$111,'Total project cost for DCs'!Z$4:Z$111,0,0)*_xlfn.XLOOKUP($A250,Drury_beneficiary_allocation!$A$5:$A$104,Drury_beneficiary_allocation!$D$5:$D$104,0,0)</f>
        <v>0</v>
      </c>
      <c r="Q250" s="362">
        <f>_xlfn.XLOOKUP($A250,'Total project cost for DCs'!$A$4:$A$111,'Total project cost for DCs'!AA$4:AA$111,0,0)*_xlfn.XLOOKUP($A250,Drury_beneficiary_allocation!$A$5:$A$104,Drury_beneficiary_allocation!$D$5:$D$104,0,0)</f>
        <v>0</v>
      </c>
      <c r="R250" s="362">
        <f>_xlfn.XLOOKUP($A250,'Total project cost for DCs'!$A$4:$A$111,'Total project cost for DCs'!AB$4:AB$111,0,0)*_xlfn.XLOOKUP($A250,Drury_beneficiary_allocation!$A$5:$A$104,Drury_beneficiary_allocation!$D$5:$D$104,0,0)</f>
        <v>0</v>
      </c>
      <c r="S250" s="362">
        <f>_xlfn.XLOOKUP($A250,'Total project cost for DCs'!$A$4:$A$111,'Total project cost for DCs'!AC$4:AC$111,0,0)*_xlfn.XLOOKUP($A250,Drury_beneficiary_allocation!$A$5:$A$104,Drury_beneficiary_allocation!$D$5:$D$104,0,0)</f>
        <v>0</v>
      </c>
      <c r="T250" s="362">
        <f>_xlfn.XLOOKUP($A250,'Total project cost for DCs'!$A$4:$A$111,'Total project cost for DCs'!AD$4:AD$111,0,0)*_xlfn.XLOOKUP($A250,Drury_beneficiary_allocation!$A$5:$A$104,Drury_beneficiary_allocation!$D$5:$D$104,0,0)</f>
        <v>0</v>
      </c>
      <c r="U250" s="362">
        <f>_xlfn.XLOOKUP($A250,'Total project cost for DCs'!$A$4:$A$111,'Total project cost for DCs'!AE$4:AE$111,0,0)*_xlfn.XLOOKUP($A250,Drury_beneficiary_allocation!$A$5:$A$104,Drury_beneficiary_allocation!$D$5:$D$104,0,0)</f>
        <v>0</v>
      </c>
      <c r="V250" s="362">
        <f>_xlfn.XLOOKUP($A250,'Total project cost for DCs'!$A$4:$A$111,'Total project cost for DCs'!AF$4:AF$111,0,0)*_xlfn.XLOOKUP($A250,Drury_beneficiary_allocation!$A$5:$A$104,Drury_beneficiary_allocation!$D$5:$D$104,0,0)</f>
        <v>289119.17601823574</v>
      </c>
      <c r="W250" s="362">
        <f>_xlfn.XLOOKUP($A250,'Total project cost for DCs'!$A$4:$A$111,'Total project cost for DCs'!AG$4:AG$111,0,0)*_xlfn.XLOOKUP($A250,Drury_beneficiary_allocation!$A$5:$A$104,Drury_beneficiary_allocation!$D$5:$D$104,0,0)</f>
        <v>2953720.3528866647</v>
      </c>
      <c r="X250" s="362">
        <f>_xlfn.XLOOKUP($A250,'Total project cost for DCs'!$A$4:$A$111,'Total project cost for DCs'!AH$4:AH$111,0,0)*_xlfn.XLOOKUP($A250,Drury_beneficiary_allocation!$A$5:$A$104,Drury_beneficiary_allocation!$D$5:$D$104,0,0)</f>
        <v>0</v>
      </c>
      <c r="Y250" s="362">
        <f>_xlfn.XLOOKUP($A250,'Total project cost for DCs'!$A$4:$A$111,'Total project cost for DCs'!AI$4:AI$111,0,0)*_xlfn.XLOOKUP($A250,Drury_beneficiary_allocation!$A$5:$A$104,Drury_beneficiary_allocation!$D$5:$D$104,0,0)</f>
        <v>0</v>
      </c>
      <c r="Z250" s="362">
        <f>_xlfn.XLOOKUP($A250,'Total project cost for DCs'!$A$4:$A$111,'Total project cost for DCs'!AJ$4:AJ$111,0,0)*_xlfn.XLOOKUP($A250,Drury_beneficiary_allocation!$A$5:$A$104,Drury_beneficiary_allocation!$D$5:$D$104,0,0)</f>
        <v>0</v>
      </c>
      <c r="AA250" s="362">
        <f>_xlfn.XLOOKUP($A250,'Total project cost for DCs'!$A$4:$A$111,'Total project cost for DCs'!AK$4:AK$111,0,0)*_xlfn.XLOOKUP($A250,Drury_beneficiary_allocation!$A$5:$A$104,Drury_beneficiary_allocation!$D$5:$D$104,0,0)</f>
        <v>0</v>
      </c>
      <c r="AB250" s="362">
        <f>_xlfn.XLOOKUP($A250,'Total project cost for DCs'!$A$4:$A$111,'Total project cost for DCs'!AL$4:AL$111,0,0)*_xlfn.XLOOKUP($A250,Drury_beneficiary_allocation!$A$5:$A$104,Drury_beneficiary_allocation!$D$5:$D$104,0,0)</f>
        <v>0</v>
      </c>
      <c r="AC250" s="362">
        <f>_xlfn.XLOOKUP($A250,'Total project cost for DCs'!$A$4:$A$111,'Total project cost for DCs'!AM$4:AM$111,0,0)*_xlfn.XLOOKUP($A250,Drury_beneficiary_allocation!$A$5:$A$104,Drury_beneficiary_allocation!$D$5:$D$104,0,0)</f>
        <v>0</v>
      </c>
      <c r="AD250" s="362">
        <f>_xlfn.XLOOKUP($A250,'Total project cost for DCs'!$A$4:$A$111,'Total project cost for DCs'!AN$4:AN$111,0,0)*_xlfn.XLOOKUP($A250,Drury_beneficiary_allocation!$A$5:$A$104,Drury_beneficiary_allocation!$D$5:$D$104,0,0)</f>
        <v>0</v>
      </c>
      <c r="AE250" s="363">
        <f t="shared" si="30"/>
        <v>3242839.5289049004</v>
      </c>
      <c r="AF250" s="349"/>
      <c r="AG250" s="349">
        <f t="shared" si="32"/>
        <v>3242839.5289049004</v>
      </c>
      <c r="AH250" s="353">
        <v>0</v>
      </c>
      <c r="AI250" s="354" t="str">
        <f t="shared" si="31"/>
        <v>Arterial</v>
      </c>
      <c r="AJ250" s="349"/>
      <c r="AK250" s="349"/>
      <c r="AL250" s="355">
        <f>_xlfn.XLOOKUP(A250,'P1 Date Adjustment'!B:B,'P1 Date Adjustment'!F:F,"not found",0)</f>
        <v>2047</v>
      </c>
      <c r="AM250" s="349">
        <f t="shared" si="33"/>
        <v>2722470.3670355994</v>
      </c>
      <c r="AN250" s="360"/>
      <c r="AO250" s="360"/>
    </row>
    <row r="251" spans="1:41" ht="30" x14ac:dyDescent="0.25">
      <c r="A251" s="129" t="s">
        <v>369</v>
      </c>
      <c r="B251" s="358" t="s">
        <v>370</v>
      </c>
      <c r="C251" s="358" t="str">
        <f>_xlfn.XLOOKUP($A251,'Total project cost for DCs'!A:A,'Total project cost for DCs'!C:C,"Not found",0)</f>
        <v xml:space="preserve"> 2-lane signalised intersection (new intersection with active mode crossings)</v>
      </c>
      <c r="D251" s="355" t="s">
        <v>155</v>
      </c>
      <c r="E251" s="355" t="s">
        <v>190</v>
      </c>
      <c r="H251" s="355" t="s">
        <v>828</v>
      </c>
      <c r="I251" s="359">
        <f>_xlfn.XLOOKUP($H251,DC_growth_AGS!$A$665:$A$673,DC_growth_AGS!$O$665:$O$673,"Not found",0)</f>
        <v>0.83953286703488883</v>
      </c>
      <c r="J251" s="355">
        <v>2027</v>
      </c>
      <c r="K251" s="362">
        <f>_xlfn.XLOOKUP($A251,'Total project cost for DCs'!$A$4:$A$111,'Total project cost for DCs'!U$4:U$111,0,0)*_xlfn.XLOOKUP($A251,Drury_beneficiary_allocation!$A$5:$A$104,Drury_beneficiary_allocation!$D$5:$D$104,0,0)</f>
        <v>538670.52732289617</v>
      </c>
      <c r="L251" s="362">
        <f>_xlfn.XLOOKUP($A251,'Total project cost for DCs'!$A$4:$A$111,'Total project cost for DCs'!V$4:V$111,0,0)*_xlfn.XLOOKUP($A251,Drury_beneficiary_allocation!$A$5:$A$104,Drury_beneficiary_allocation!$D$5:$D$104,0,0)</f>
        <v>139884.64209178413</v>
      </c>
      <c r="M251" s="362">
        <f>_xlfn.XLOOKUP($A251,'Total project cost for DCs'!$A$4:$A$111,'Total project cost for DCs'!W$4:W$111,0,0)*_xlfn.XLOOKUP($A251,Drury_beneficiary_allocation!$A$5:$A$104,Drury_beneficiary_allocation!$D$5:$D$104,0,0)</f>
        <v>1448243.6401732427</v>
      </c>
      <c r="N251" s="362">
        <f>_xlfn.XLOOKUP($A251,'Total project cost for DCs'!$A$4:$A$111,'Total project cost for DCs'!X$4:X$111,0,0)*_xlfn.XLOOKUP($A251,Drury_beneficiary_allocation!$A$5:$A$104,Drury_beneficiary_allocation!$D$5:$D$104,0,0)</f>
        <v>0</v>
      </c>
      <c r="O251" s="362">
        <f>_xlfn.XLOOKUP($A251,'Total project cost for DCs'!$A$4:$A$111,'Total project cost for DCs'!Y$4:Y$111,0,0)*_xlfn.XLOOKUP($A251,Drury_beneficiary_allocation!$A$5:$A$104,Drury_beneficiary_allocation!$D$5:$D$104,0,0)</f>
        <v>0</v>
      </c>
      <c r="P251" s="362">
        <f>_xlfn.XLOOKUP($A251,'Total project cost for DCs'!$A$4:$A$111,'Total project cost for DCs'!Z$4:Z$111,0,0)*_xlfn.XLOOKUP($A251,Drury_beneficiary_allocation!$A$5:$A$104,Drury_beneficiary_allocation!$D$5:$D$104,0,0)</f>
        <v>0</v>
      </c>
      <c r="Q251" s="362">
        <f>_xlfn.XLOOKUP($A251,'Total project cost for DCs'!$A$4:$A$111,'Total project cost for DCs'!AA$4:AA$111,0,0)*_xlfn.XLOOKUP($A251,Drury_beneficiary_allocation!$A$5:$A$104,Drury_beneficiary_allocation!$D$5:$D$104,0,0)</f>
        <v>0</v>
      </c>
      <c r="R251" s="362">
        <f>_xlfn.XLOOKUP($A251,'Total project cost for DCs'!$A$4:$A$111,'Total project cost for DCs'!AB$4:AB$111,0,0)*_xlfn.XLOOKUP($A251,Drury_beneficiary_allocation!$A$5:$A$104,Drury_beneficiary_allocation!$D$5:$D$104,0,0)</f>
        <v>0</v>
      </c>
      <c r="S251" s="362">
        <f>_xlfn.XLOOKUP($A251,'Total project cost for DCs'!$A$4:$A$111,'Total project cost for DCs'!AC$4:AC$111,0,0)*_xlfn.XLOOKUP($A251,Drury_beneficiary_allocation!$A$5:$A$104,Drury_beneficiary_allocation!$D$5:$D$104,0,0)</f>
        <v>0</v>
      </c>
      <c r="T251" s="362">
        <f>_xlfn.XLOOKUP($A251,'Total project cost for DCs'!$A$4:$A$111,'Total project cost for DCs'!AD$4:AD$111,0,0)*_xlfn.XLOOKUP($A251,Drury_beneficiary_allocation!$A$5:$A$104,Drury_beneficiary_allocation!$D$5:$D$104,0,0)</f>
        <v>0</v>
      </c>
      <c r="U251" s="362">
        <f>_xlfn.XLOOKUP($A251,'Total project cost for DCs'!$A$4:$A$111,'Total project cost for DCs'!AE$4:AE$111,0,0)*_xlfn.XLOOKUP($A251,Drury_beneficiary_allocation!$A$5:$A$104,Drury_beneficiary_allocation!$D$5:$D$104,0,0)</f>
        <v>0</v>
      </c>
      <c r="V251" s="362">
        <f>_xlfn.XLOOKUP($A251,'Total project cost for DCs'!$A$4:$A$111,'Total project cost for DCs'!AF$4:AF$111,0,0)*_xlfn.XLOOKUP($A251,Drury_beneficiary_allocation!$A$5:$A$104,Drury_beneficiary_allocation!$D$5:$D$104,0,0)</f>
        <v>0</v>
      </c>
      <c r="W251" s="362">
        <f>_xlfn.XLOOKUP($A251,'Total project cost for DCs'!$A$4:$A$111,'Total project cost for DCs'!AG$4:AG$111,0,0)*_xlfn.XLOOKUP($A251,Drury_beneficiary_allocation!$A$5:$A$104,Drury_beneficiary_allocation!$D$5:$D$104,0,0)</f>
        <v>0</v>
      </c>
      <c r="X251" s="362">
        <f>_xlfn.XLOOKUP($A251,'Total project cost for DCs'!$A$4:$A$111,'Total project cost for DCs'!AH$4:AH$111,0,0)*_xlfn.XLOOKUP($A251,Drury_beneficiary_allocation!$A$5:$A$104,Drury_beneficiary_allocation!$D$5:$D$104,0,0)</f>
        <v>0</v>
      </c>
      <c r="Y251" s="362">
        <f>_xlfn.XLOOKUP($A251,'Total project cost for DCs'!$A$4:$A$111,'Total project cost for DCs'!AI$4:AI$111,0,0)*_xlfn.XLOOKUP($A251,Drury_beneficiary_allocation!$A$5:$A$104,Drury_beneficiary_allocation!$D$5:$D$104,0,0)</f>
        <v>0</v>
      </c>
      <c r="Z251" s="362">
        <f>_xlfn.XLOOKUP($A251,'Total project cost for DCs'!$A$4:$A$111,'Total project cost for DCs'!AJ$4:AJ$111,0,0)*_xlfn.XLOOKUP($A251,Drury_beneficiary_allocation!$A$5:$A$104,Drury_beneficiary_allocation!$D$5:$D$104,0,0)</f>
        <v>0</v>
      </c>
      <c r="AA251" s="362">
        <f>_xlfn.XLOOKUP($A251,'Total project cost for DCs'!$A$4:$A$111,'Total project cost for DCs'!AK$4:AK$111,0,0)*_xlfn.XLOOKUP($A251,Drury_beneficiary_allocation!$A$5:$A$104,Drury_beneficiary_allocation!$D$5:$D$104,0,0)</f>
        <v>0</v>
      </c>
      <c r="AB251" s="362">
        <f>_xlfn.XLOOKUP($A251,'Total project cost for DCs'!$A$4:$A$111,'Total project cost for DCs'!AL$4:AL$111,0,0)*_xlfn.XLOOKUP($A251,Drury_beneficiary_allocation!$A$5:$A$104,Drury_beneficiary_allocation!$D$5:$D$104,0,0)</f>
        <v>0</v>
      </c>
      <c r="AC251" s="362">
        <f>_xlfn.XLOOKUP($A251,'Total project cost for DCs'!$A$4:$A$111,'Total project cost for DCs'!AM$4:AM$111,0,0)*_xlfn.XLOOKUP($A251,Drury_beneficiary_allocation!$A$5:$A$104,Drury_beneficiary_allocation!$D$5:$D$104,0,0)</f>
        <v>0</v>
      </c>
      <c r="AD251" s="362">
        <f>_xlfn.XLOOKUP($A251,'Total project cost for DCs'!$A$4:$A$111,'Total project cost for DCs'!AN$4:AN$111,0,0)*_xlfn.XLOOKUP($A251,Drury_beneficiary_allocation!$A$5:$A$104,Drury_beneficiary_allocation!$D$5:$D$104,0,0)</f>
        <v>0</v>
      </c>
      <c r="AE251" s="363">
        <f t="shared" si="30"/>
        <v>2126798.8095879229</v>
      </c>
      <c r="AF251" s="349"/>
      <c r="AG251" s="349">
        <f t="shared" si="32"/>
        <v>2126798.8095879229</v>
      </c>
      <c r="AH251" s="353">
        <v>0</v>
      </c>
      <c r="AI251" s="354" t="str">
        <f t="shared" si="31"/>
        <v>Arterial</v>
      </c>
      <c r="AJ251" s="349"/>
      <c r="AK251" s="349"/>
      <c r="AL251" s="355">
        <f>_xlfn.XLOOKUP(A251,'P1 Date Adjustment'!B:B,'P1 Date Adjustment'!F:F,"not found",0)</f>
        <v>2027</v>
      </c>
      <c r="AM251" s="349">
        <f t="shared" si="33"/>
        <v>1785517.5022197375</v>
      </c>
      <c r="AN251" s="360"/>
      <c r="AO251" s="360"/>
    </row>
    <row r="252" spans="1:41" ht="30" x14ac:dyDescent="0.25">
      <c r="A252" s="129" t="s">
        <v>372</v>
      </c>
      <c r="B252" s="358" t="s">
        <v>373</v>
      </c>
      <c r="C252" s="358" t="str">
        <f>_xlfn.XLOOKUP($A252,'Total project cost for DCs'!A:A,'Total project cost for DCs'!C:C,"Not found",0)</f>
        <v xml:space="preserve"> Multi-lane signalised intersection (upgrade intersection with active mode crossings)</v>
      </c>
      <c r="D252" s="355" t="s">
        <v>155</v>
      </c>
      <c r="E252" s="355" t="s">
        <v>157</v>
      </c>
      <c r="H252" s="355" t="s">
        <v>828</v>
      </c>
      <c r="I252" s="359">
        <f>_xlfn.XLOOKUP($H252,DC_growth_AGS!$A$665:$A$673,DC_growth_AGS!$O$665:$O$673,"Not found",0)</f>
        <v>0.83953286703488883</v>
      </c>
      <c r="J252" s="355">
        <v>2031</v>
      </c>
      <c r="K252" s="362">
        <f>_xlfn.XLOOKUP($A252,'Total project cost for DCs'!$A$4:$A$111,'Total project cost for DCs'!U$4:U$111,0,0)*_xlfn.XLOOKUP($A252,Drury_beneficiary_allocation!$A$5:$A$104,Drury_beneficiary_allocation!$D$5:$D$104,0,0)</f>
        <v>0</v>
      </c>
      <c r="L252" s="362">
        <f>_xlfn.XLOOKUP($A252,'Total project cost for DCs'!$A$4:$A$111,'Total project cost for DCs'!V$4:V$111,0,0)*_xlfn.XLOOKUP($A252,Drury_beneficiary_allocation!$A$5:$A$104,Drury_beneficiary_allocation!$D$5:$D$104,0,0)</f>
        <v>0</v>
      </c>
      <c r="M252" s="362">
        <f>_xlfn.XLOOKUP($A252,'Total project cost for DCs'!$A$4:$A$111,'Total project cost for DCs'!W$4:W$111,0,0)*_xlfn.XLOOKUP($A252,Drury_beneficiary_allocation!$A$5:$A$104,Drury_beneficiary_allocation!$D$5:$D$104,0,0)</f>
        <v>0</v>
      </c>
      <c r="N252" s="362">
        <f>_xlfn.XLOOKUP($A252,'Total project cost for DCs'!$A$4:$A$111,'Total project cost for DCs'!X$4:X$111,0,0)*_xlfn.XLOOKUP($A252,Drury_beneficiary_allocation!$A$5:$A$104,Drury_beneficiary_allocation!$D$5:$D$104,0,0)</f>
        <v>0</v>
      </c>
      <c r="O252" s="362">
        <f>_xlfn.XLOOKUP($A252,'Total project cost for DCs'!$A$4:$A$111,'Total project cost for DCs'!Y$4:Y$111,0,0)*_xlfn.XLOOKUP($A252,Drury_beneficiary_allocation!$A$5:$A$104,Drury_beneficiary_allocation!$D$5:$D$104,0,0)</f>
        <v>0</v>
      </c>
      <c r="P252" s="362">
        <f>_xlfn.XLOOKUP($A252,'Total project cost for DCs'!$A$4:$A$111,'Total project cost for DCs'!Z$4:Z$111,0,0)*_xlfn.XLOOKUP($A252,Drury_beneficiary_allocation!$A$5:$A$104,Drury_beneficiary_allocation!$D$5:$D$104,0,0)</f>
        <v>0</v>
      </c>
      <c r="Q252" s="362">
        <f>_xlfn.XLOOKUP($A252,'Total project cost for DCs'!$A$4:$A$111,'Total project cost for DCs'!AA$4:AA$111,0,0)*_xlfn.XLOOKUP($A252,Drury_beneficiary_allocation!$A$5:$A$104,Drury_beneficiary_allocation!$D$5:$D$104,0,0)</f>
        <v>0</v>
      </c>
      <c r="R252" s="362">
        <f>_xlfn.XLOOKUP($A252,'Total project cost for DCs'!$A$4:$A$111,'Total project cost for DCs'!AB$4:AB$111,0,0)*_xlfn.XLOOKUP($A252,Drury_beneficiary_allocation!$A$5:$A$104,Drury_beneficiary_allocation!$D$5:$D$104,0,0)</f>
        <v>0</v>
      </c>
      <c r="S252" s="362">
        <f>_xlfn.XLOOKUP($A252,'Total project cost for DCs'!$A$4:$A$111,'Total project cost for DCs'!AC$4:AC$111,0,0)*_xlfn.XLOOKUP($A252,Drury_beneficiary_allocation!$A$5:$A$104,Drury_beneficiary_allocation!$D$5:$D$104,0,0)</f>
        <v>0</v>
      </c>
      <c r="T252" s="362">
        <f>_xlfn.XLOOKUP($A252,'Total project cost for DCs'!$A$4:$A$111,'Total project cost for DCs'!AD$4:AD$111,0,0)*_xlfn.XLOOKUP($A252,Drury_beneficiary_allocation!$A$5:$A$104,Drury_beneficiary_allocation!$D$5:$D$104,0,0)</f>
        <v>0</v>
      </c>
      <c r="U252" s="362">
        <f>_xlfn.XLOOKUP($A252,'Total project cost for DCs'!$A$4:$A$111,'Total project cost for DCs'!AE$4:AE$111,0,0)*_xlfn.XLOOKUP($A252,Drury_beneficiary_allocation!$A$5:$A$104,Drury_beneficiary_allocation!$D$5:$D$104,0,0)</f>
        <v>0</v>
      </c>
      <c r="V252" s="362">
        <f>_xlfn.XLOOKUP($A252,'Total project cost for DCs'!$A$4:$A$111,'Total project cost for DCs'!AF$4:AF$111,0,0)*_xlfn.XLOOKUP($A252,Drury_beneficiary_allocation!$A$5:$A$104,Drury_beneficiary_allocation!$D$5:$D$104,0,0)</f>
        <v>0</v>
      </c>
      <c r="W252" s="362">
        <f>_xlfn.XLOOKUP($A252,'Total project cost for DCs'!$A$4:$A$111,'Total project cost for DCs'!AG$4:AG$111,0,0)*_xlfn.XLOOKUP($A252,Drury_beneficiary_allocation!$A$5:$A$104,Drury_beneficiary_allocation!$D$5:$D$104,0,0)</f>
        <v>0</v>
      </c>
      <c r="X252" s="362">
        <f>_xlfn.XLOOKUP($A252,'Total project cost for DCs'!$A$4:$A$111,'Total project cost for DCs'!AH$4:AH$111,0,0)*_xlfn.XLOOKUP($A252,Drury_beneficiary_allocation!$A$5:$A$104,Drury_beneficiary_allocation!$D$5:$D$104,0,0)</f>
        <v>0</v>
      </c>
      <c r="Y252" s="362">
        <f>_xlfn.XLOOKUP($A252,'Total project cost for DCs'!$A$4:$A$111,'Total project cost for DCs'!AI$4:AI$111,0,0)*_xlfn.XLOOKUP($A252,Drury_beneficiary_allocation!$A$5:$A$104,Drury_beneficiary_allocation!$D$5:$D$104,0,0)</f>
        <v>0</v>
      </c>
      <c r="Z252" s="362">
        <f>_xlfn.XLOOKUP($A252,'Total project cost for DCs'!$A$4:$A$111,'Total project cost for DCs'!AJ$4:AJ$111,0,0)*_xlfn.XLOOKUP($A252,Drury_beneficiary_allocation!$A$5:$A$104,Drury_beneficiary_allocation!$D$5:$D$104,0,0)</f>
        <v>0</v>
      </c>
      <c r="AA252" s="362">
        <f>_xlfn.XLOOKUP($A252,'Total project cost for DCs'!$A$4:$A$111,'Total project cost for DCs'!AK$4:AK$111,0,0)*_xlfn.XLOOKUP($A252,Drury_beneficiary_allocation!$A$5:$A$104,Drury_beneficiary_allocation!$D$5:$D$104,0,0)</f>
        <v>0</v>
      </c>
      <c r="AB252" s="362">
        <f>_xlfn.XLOOKUP($A252,'Total project cost for DCs'!$A$4:$A$111,'Total project cost for DCs'!AL$4:AL$111,0,0)*_xlfn.XLOOKUP($A252,Drury_beneficiary_allocation!$A$5:$A$104,Drury_beneficiary_allocation!$D$5:$D$104,0,0)</f>
        <v>0</v>
      </c>
      <c r="AC252" s="362">
        <f>_xlfn.XLOOKUP($A252,'Total project cost for DCs'!$A$4:$A$111,'Total project cost for DCs'!AM$4:AM$111,0,0)*_xlfn.XLOOKUP($A252,Drury_beneficiary_allocation!$A$5:$A$104,Drury_beneficiary_allocation!$D$5:$D$104,0,0)</f>
        <v>0</v>
      </c>
      <c r="AD252" s="362">
        <f>_xlfn.XLOOKUP($A252,'Total project cost for DCs'!$A$4:$A$111,'Total project cost for DCs'!AN$4:AN$111,0,0)*_xlfn.XLOOKUP($A252,Drury_beneficiary_allocation!$A$5:$A$104,Drury_beneficiary_allocation!$D$5:$D$104,0,0)</f>
        <v>0</v>
      </c>
      <c r="AE252" s="363">
        <f t="shared" si="30"/>
        <v>0</v>
      </c>
      <c r="AF252" s="349"/>
      <c r="AG252" s="349">
        <f t="shared" si="32"/>
        <v>0</v>
      </c>
      <c r="AH252" s="353">
        <v>0</v>
      </c>
      <c r="AI252" s="354" t="str">
        <f t="shared" si="31"/>
        <v>Arterial</v>
      </c>
      <c r="AJ252" s="349"/>
      <c r="AK252" s="349"/>
      <c r="AL252" s="355">
        <f>_xlfn.XLOOKUP(A252,'P1 Date Adjustment'!B:B,'P1 Date Adjustment'!F:F,"not found",0)</f>
        <v>2031</v>
      </c>
      <c r="AM252" s="349">
        <f t="shared" si="33"/>
        <v>0</v>
      </c>
      <c r="AN252" s="360"/>
      <c r="AO252" s="360"/>
    </row>
    <row r="253" spans="1:41" ht="30" x14ac:dyDescent="0.25">
      <c r="A253" s="129" t="s">
        <v>383</v>
      </c>
      <c r="B253" s="358" t="s">
        <v>384</v>
      </c>
      <c r="C253" s="358" t="str">
        <f>_xlfn.XLOOKUP($A253,'Total project cost for DCs'!A:A,'Total project cost for DCs'!C:C,"Not found",0)</f>
        <v>4-lane urban- upgrade 2-lane urban to 4-lane with active modes on both sides, (TDM)</v>
      </c>
      <c r="D253" s="355" t="s">
        <v>155</v>
      </c>
      <c r="E253" s="355" t="s">
        <v>157</v>
      </c>
      <c r="H253" s="355" t="s">
        <v>828</v>
      </c>
      <c r="I253" s="359">
        <f>_xlfn.XLOOKUP($H253,DC_growth_AGS!$A$665:$A$673,DC_growth_AGS!$O$665:$O$673,"Not found",0)</f>
        <v>0.83953286703488883</v>
      </c>
      <c r="J253" s="355">
        <v>2047</v>
      </c>
      <c r="K253" s="362">
        <f>_xlfn.XLOOKUP($A253,'Total project cost for DCs'!$A$4:$A$111,'Total project cost for DCs'!U$4:U$111,0,0)*_xlfn.XLOOKUP($A253,Drury_beneficiary_allocation!$A$5:$A$104,Drury_beneficiary_allocation!$D$5:$D$104,0,0)</f>
        <v>0</v>
      </c>
      <c r="L253" s="362">
        <f>_xlfn.XLOOKUP($A253,'Total project cost for DCs'!$A$4:$A$111,'Total project cost for DCs'!V$4:V$111,0,0)*_xlfn.XLOOKUP($A253,Drury_beneficiary_allocation!$A$5:$A$104,Drury_beneficiary_allocation!$D$5:$D$104,0,0)</f>
        <v>0</v>
      </c>
      <c r="M253" s="362">
        <f>_xlfn.XLOOKUP($A253,'Total project cost for DCs'!$A$4:$A$111,'Total project cost for DCs'!W$4:W$111,0,0)*_xlfn.XLOOKUP($A253,Drury_beneficiary_allocation!$A$5:$A$104,Drury_beneficiary_allocation!$D$5:$D$104,0,0)</f>
        <v>0</v>
      </c>
      <c r="N253" s="362">
        <f>_xlfn.XLOOKUP($A253,'Total project cost for DCs'!$A$4:$A$111,'Total project cost for DCs'!X$4:X$111,0,0)*_xlfn.XLOOKUP($A253,Drury_beneficiary_allocation!$A$5:$A$104,Drury_beneficiary_allocation!$D$5:$D$104,0,0)</f>
        <v>0</v>
      </c>
      <c r="O253" s="362">
        <f>_xlfn.XLOOKUP($A253,'Total project cost for DCs'!$A$4:$A$111,'Total project cost for DCs'!Y$4:Y$111,0,0)*_xlfn.XLOOKUP($A253,Drury_beneficiary_allocation!$A$5:$A$104,Drury_beneficiary_allocation!$D$5:$D$104,0,0)</f>
        <v>0</v>
      </c>
      <c r="P253" s="362">
        <f>_xlfn.XLOOKUP($A253,'Total project cost for DCs'!$A$4:$A$111,'Total project cost for DCs'!Z$4:Z$111,0,0)*_xlfn.XLOOKUP($A253,Drury_beneficiary_allocation!$A$5:$A$104,Drury_beneficiary_allocation!$D$5:$D$104,0,0)</f>
        <v>0</v>
      </c>
      <c r="Q253" s="362">
        <f>_xlfn.XLOOKUP($A253,'Total project cost for DCs'!$A$4:$A$111,'Total project cost for DCs'!AA$4:AA$111,0,0)*_xlfn.XLOOKUP($A253,Drury_beneficiary_allocation!$A$5:$A$104,Drury_beneficiary_allocation!$D$5:$D$104,0,0)</f>
        <v>0</v>
      </c>
      <c r="R253" s="362">
        <f>_xlfn.XLOOKUP($A253,'Total project cost for DCs'!$A$4:$A$111,'Total project cost for DCs'!AB$4:AB$111,0,0)*_xlfn.XLOOKUP($A253,Drury_beneficiary_allocation!$A$5:$A$104,Drury_beneficiary_allocation!$D$5:$D$104,0,0)</f>
        <v>0</v>
      </c>
      <c r="S253" s="362">
        <f>_xlfn.XLOOKUP($A253,'Total project cost for DCs'!$A$4:$A$111,'Total project cost for DCs'!AC$4:AC$111,0,0)*_xlfn.XLOOKUP($A253,Drury_beneficiary_allocation!$A$5:$A$104,Drury_beneficiary_allocation!$D$5:$D$104,0,0)</f>
        <v>0</v>
      </c>
      <c r="T253" s="362">
        <f>_xlfn.XLOOKUP($A253,'Total project cost for DCs'!$A$4:$A$111,'Total project cost for DCs'!AD$4:AD$111,0,0)*_xlfn.XLOOKUP($A253,Drury_beneficiary_allocation!$A$5:$A$104,Drury_beneficiary_allocation!$D$5:$D$104,0,0)</f>
        <v>0</v>
      </c>
      <c r="U253" s="362">
        <f>_xlfn.XLOOKUP($A253,'Total project cost for DCs'!$A$4:$A$111,'Total project cost for DCs'!AE$4:AE$111,0,0)*_xlfn.XLOOKUP($A253,Drury_beneficiary_allocation!$A$5:$A$104,Drury_beneficiary_allocation!$D$5:$D$104,0,0)</f>
        <v>7990236.6370032793</v>
      </c>
      <c r="V253" s="362">
        <f>_xlfn.XLOOKUP($A253,'Total project cost for DCs'!$A$4:$A$111,'Total project cost for DCs'!AF$4:AF$111,0,0)*_xlfn.XLOOKUP($A253,Drury_beneficiary_allocation!$A$5:$A$104,Drury_beneficiary_allocation!$D$5:$D$104,0,0)</f>
        <v>384622.20013351867</v>
      </c>
      <c r="W253" s="362">
        <f>_xlfn.XLOOKUP($A253,'Total project cost for DCs'!$A$4:$A$111,'Total project cost for DCs'!AG$4:AG$111,0,0)*_xlfn.XLOOKUP($A253,Drury_beneficiary_allocation!$A$5:$A$104,Drury_beneficiary_allocation!$D$5:$D$104,0,0)</f>
        <v>4701677.8657049434</v>
      </c>
      <c r="X253" s="362">
        <f>_xlfn.XLOOKUP($A253,'Total project cost for DCs'!$A$4:$A$111,'Total project cost for DCs'!AH$4:AH$111,0,0)*_xlfn.XLOOKUP($A253,Drury_beneficiary_allocation!$A$5:$A$104,Drury_beneficiary_allocation!$D$5:$D$104,0,0)</f>
        <v>0</v>
      </c>
      <c r="Y253" s="362">
        <f>_xlfn.XLOOKUP($A253,'Total project cost for DCs'!$A$4:$A$111,'Total project cost for DCs'!AI$4:AI$111,0,0)*_xlfn.XLOOKUP($A253,Drury_beneficiary_allocation!$A$5:$A$104,Drury_beneficiary_allocation!$D$5:$D$104,0,0)</f>
        <v>0</v>
      </c>
      <c r="Z253" s="362">
        <f>_xlfn.XLOOKUP($A253,'Total project cost for DCs'!$A$4:$A$111,'Total project cost for DCs'!AJ$4:AJ$111,0,0)*_xlfn.XLOOKUP($A253,Drury_beneficiary_allocation!$A$5:$A$104,Drury_beneficiary_allocation!$D$5:$D$104,0,0)</f>
        <v>0</v>
      </c>
      <c r="AA253" s="362">
        <f>_xlfn.XLOOKUP($A253,'Total project cost for DCs'!$A$4:$A$111,'Total project cost for DCs'!AK$4:AK$111,0,0)*_xlfn.XLOOKUP($A253,Drury_beneficiary_allocation!$A$5:$A$104,Drury_beneficiary_allocation!$D$5:$D$104,0,0)</f>
        <v>0</v>
      </c>
      <c r="AB253" s="362">
        <f>_xlfn.XLOOKUP($A253,'Total project cost for DCs'!$A$4:$A$111,'Total project cost for DCs'!AL$4:AL$111,0,0)*_xlfn.XLOOKUP($A253,Drury_beneficiary_allocation!$A$5:$A$104,Drury_beneficiary_allocation!$D$5:$D$104,0,0)</f>
        <v>0</v>
      </c>
      <c r="AC253" s="362">
        <f>_xlfn.XLOOKUP($A253,'Total project cost for DCs'!$A$4:$A$111,'Total project cost for DCs'!AM$4:AM$111,0,0)*_xlfn.XLOOKUP($A253,Drury_beneficiary_allocation!$A$5:$A$104,Drury_beneficiary_allocation!$D$5:$D$104,0,0)</f>
        <v>0</v>
      </c>
      <c r="AD253" s="362">
        <f>_xlfn.XLOOKUP($A253,'Total project cost for DCs'!$A$4:$A$111,'Total project cost for DCs'!AN$4:AN$111,0,0)*_xlfn.XLOOKUP($A253,Drury_beneficiary_allocation!$A$5:$A$104,Drury_beneficiary_allocation!$D$5:$D$104,0,0)</f>
        <v>0</v>
      </c>
      <c r="AE253" s="363">
        <f t="shared" si="30"/>
        <v>13076536.70284174</v>
      </c>
      <c r="AF253" s="349"/>
      <c r="AG253" s="349">
        <f t="shared" si="32"/>
        <v>13076536.70284174</v>
      </c>
      <c r="AH253" s="353">
        <v>0</v>
      </c>
      <c r="AI253" s="354" t="str">
        <f t="shared" si="31"/>
        <v>Arterial</v>
      </c>
      <c r="AJ253" s="349"/>
      <c r="AK253" s="349"/>
      <c r="AL253" s="355">
        <f>_xlfn.XLOOKUP(A253,'P1 Date Adjustment'!B:B,'P1 Date Adjustment'!F:F,"not found",0)</f>
        <v>2047</v>
      </c>
      <c r="AM253" s="349">
        <f t="shared" si="33"/>
        <v>10978182.349023677</v>
      </c>
      <c r="AN253" s="360"/>
      <c r="AO253" s="360"/>
    </row>
    <row r="254" spans="1:41" ht="30" x14ac:dyDescent="0.25">
      <c r="A254" s="129" t="s">
        <v>389</v>
      </c>
      <c r="B254" s="358" t="s">
        <v>390</v>
      </c>
      <c r="C254" s="358" t="str">
        <f>_xlfn.XLOOKUP($A254,'Total project cost for DCs'!A:A,'Total project cost for DCs'!C:C,"Not found",0)</f>
        <v>Interim active modes e.g. shared path on one side</v>
      </c>
      <c r="D254" s="355" t="s">
        <v>155</v>
      </c>
      <c r="E254" s="355" t="s">
        <v>145</v>
      </c>
      <c r="H254" s="355" t="s">
        <v>828</v>
      </c>
      <c r="I254" s="359">
        <f>_xlfn.XLOOKUP($H254,DC_growth_AGS!$A$665:$A$673,DC_growth_AGS!$O$665:$O$673,"Not found",0)</f>
        <v>0.83953286703488883</v>
      </c>
      <c r="J254" s="355">
        <v>2028</v>
      </c>
      <c r="K254" s="362">
        <f>_xlfn.XLOOKUP($A254,'Total project cost for DCs'!$A$4:$A$111,'Total project cost for DCs'!U$4:U$111,0,0)*_xlfn.XLOOKUP($A254,Drury_beneficiary_allocation!$A$5:$A$104,Drury_beneficiary_allocation!$D$5:$D$104,0,0)</f>
        <v>0</v>
      </c>
      <c r="L254" s="362">
        <f>_xlfn.XLOOKUP($A254,'Total project cost for DCs'!$A$4:$A$111,'Total project cost for DCs'!V$4:V$111,0,0)*_xlfn.XLOOKUP($A254,Drury_beneficiary_allocation!$A$5:$A$104,Drury_beneficiary_allocation!$D$5:$D$104,0,0)</f>
        <v>0</v>
      </c>
      <c r="M254" s="362">
        <f>_xlfn.XLOOKUP($A254,'Total project cost for DCs'!$A$4:$A$111,'Total project cost for DCs'!W$4:W$111,0,0)*_xlfn.XLOOKUP($A254,Drury_beneficiary_allocation!$A$5:$A$104,Drury_beneficiary_allocation!$D$5:$D$104,0,0)</f>
        <v>0</v>
      </c>
      <c r="N254" s="362">
        <f>_xlfn.XLOOKUP($A254,'Total project cost for DCs'!$A$4:$A$111,'Total project cost for DCs'!X$4:X$111,0,0)*_xlfn.XLOOKUP($A254,Drury_beneficiary_allocation!$A$5:$A$104,Drury_beneficiary_allocation!$D$5:$D$104,0,0)</f>
        <v>0</v>
      </c>
      <c r="O254" s="362">
        <f>_xlfn.XLOOKUP($A254,'Total project cost for DCs'!$A$4:$A$111,'Total project cost for DCs'!Y$4:Y$111,0,0)*_xlfn.XLOOKUP($A254,Drury_beneficiary_allocation!$A$5:$A$104,Drury_beneficiary_allocation!$D$5:$D$104,0,0)</f>
        <v>0</v>
      </c>
      <c r="P254" s="362">
        <f>_xlfn.XLOOKUP($A254,'Total project cost for DCs'!$A$4:$A$111,'Total project cost for DCs'!Z$4:Z$111,0,0)*_xlfn.XLOOKUP($A254,Drury_beneficiary_allocation!$A$5:$A$104,Drury_beneficiary_allocation!$D$5:$D$104,0,0)</f>
        <v>0</v>
      </c>
      <c r="Q254" s="362">
        <f>_xlfn.XLOOKUP($A254,'Total project cost for DCs'!$A$4:$A$111,'Total project cost for DCs'!AA$4:AA$111,0,0)*_xlfn.XLOOKUP($A254,Drury_beneficiary_allocation!$A$5:$A$104,Drury_beneficiary_allocation!$D$5:$D$104,0,0)</f>
        <v>0</v>
      </c>
      <c r="R254" s="362">
        <f>_xlfn.XLOOKUP($A254,'Total project cost for DCs'!$A$4:$A$111,'Total project cost for DCs'!AB$4:AB$111,0,0)*_xlfn.XLOOKUP($A254,Drury_beneficiary_allocation!$A$5:$A$104,Drury_beneficiary_allocation!$D$5:$D$104,0,0)</f>
        <v>0</v>
      </c>
      <c r="S254" s="362">
        <f>_xlfn.XLOOKUP($A254,'Total project cost for DCs'!$A$4:$A$111,'Total project cost for DCs'!AC$4:AC$111,0,0)*_xlfn.XLOOKUP($A254,Drury_beneficiary_allocation!$A$5:$A$104,Drury_beneficiary_allocation!$D$5:$D$104,0,0)</f>
        <v>0</v>
      </c>
      <c r="T254" s="362">
        <f>_xlfn.XLOOKUP($A254,'Total project cost for DCs'!$A$4:$A$111,'Total project cost for DCs'!AD$4:AD$111,0,0)*_xlfn.XLOOKUP($A254,Drury_beneficiary_allocation!$A$5:$A$104,Drury_beneficiary_allocation!$D$5:$D$104,0,0)</f>
        <v>0</v>
      </c>
      <c r="U254" s="362">
        <f>_xlfn.XLOOKUP($A254,'Total project cost for DCs'!$A$4:$A$111,'Total project cost for DCs'!AE$4:AE$111,0,0)*_xlfn.XLOOKUP($A254,Drury_beneficiary_allocation!$A$5:$A$104,Drury_beneficiary_allocation!$D$5:$D$104,0,0)</f>
        <v>0</v>
      </c>
      <c r="V254" s="362">
        <f>_xlfn.XLOOKUP($A254,'Total project cost for DCs'!$A$4:$A$111,'Total project cost for DCs'!AF$4:AF$111,0,0)*_xlfn.XLOOKUP($A254,Drury_beneficiary_allocation!$A$5:$A$104,Drury_beneficiary_allocation!$D$5:$D$104,0,0)</f>
        <v>0</v>
      </c>
      <c r="W254" s="362">
        <f>_xlfn.XLOOKUP($A254,'Total project cost for DCs'!$A$4:$A$111,'Total project cost for DCs'!AG$4:AG$111,0,0)*_xlfn.XLOOKUP($A254,Drury_beneficiary_allocation!$A$5:$A$104,Drury_beneficiary_allocation!$D$5:$D$104,0,0)</f>
        <v>0</v>
      </c>
      <c r="X254" s="362">
        <f>_xlfn.XLOOKUP($A254,'Total project cost for DCs'!$A$4:$A$111,'Total project cost for DCs'!AH$4:AH$111,0,0)*_xlfn.XLOOKUP($A254,Drury_beneficiary_allocation!$A$5:$A$104,Drury_beneficiary_allocation!$D$5:$D$104,0,0)</f>
        <v>0</v>
      </c>
      <c r="Y254" s="362">
        <f>_xlfn.XLOOKUP($A254,'Total project cost for DCs'!$A$4:$A$111,'Total project cost for DCs'!AI$4:AI$111,0,0)*_xlfn.XLOOKUP($A254,Drury_beneficiary_allocation!$A$5:$A$104,Drury_beneficiary_allocation!$D$5:$D$104,0,0)</f>
        <v>0</v>
      </c>
      <c r="Z254" s="362">
        <f>_xlfn.XLOOKUP($A254,'Total project cost for DCs'!$A$4:$A$111,'Total project cost for DCs'!AJ$4:AJ$111,0,0)*_xlfn.XLOOKUP($A254,Drury_beneficiary_allocation!$A$5:$A$104,Drury_beneficiary_allocation!$D$5:$D$104,0,0)</f>
        <v>0</v>
      </c>
      <c r="AA254" s="362">
        <f>_xlfn.XLOOKUP($A254,'Total project cost for DCs'!$A$4:$A$111,'Total project cost for DCs'!AK$4:AK$111,0,0)*_xlfn.XLOOKUP($A254,Drury_beneficiary_allocation!$A$5:$A$104,Drury_beneficiary_allocation!$D$5:$D$104,0,0)</f>
        <v>0</v>
      </c>
      <c r="AB254" s="362">
        <f>_xlfn.XLOOKUP($A254,'Total project cost for DCs'!$A$4:$A$111,'Total project cost for DCs'!AL$4:AL$111,0,0)*_xlfn.XLOOKUP($A254,Drury_beneficiary_allocation!$A$5:$A$104,Drury_beneficiary_allocation!$D$5:$D$104,0,0)</f>
        <v>0</v>
      </c>
      <c r="AC254" s="362">
        <f>_xlfn.XLOOKUP($A254,'Total project cost for DCs'!$A$4:$A$111,'Total project cost for DCs'!AM$4:AM$111,0,0)*_xlfn.XLOOKUP($A254,Drury_beneficiary_allocation!$A$5:$A$104,Drury_beneficiary_allocation!$D$5:$D$104,0,0)</f>
        <v>0</v>
      </c>
      <c r="AD254" s="362">
        <f>_xlfn.XLOOKUP($A254,'Total project cost for DCs'!$A$4:$A$111,'Total project cost for DCs'!AN$4:AN$111,0,0)*_xlfn.XLOOKUP($A254,Drury_beneficiary_allocation!$A$5:$A$104,Drury_beneficiary_allocation!$D$5:$D$104,0,0)</f>
        <v>0</v>
      </c>
      <c r="AE254" s="363">
        <f t="shared" si="30"/>
        <v>0</v>
      </c>
      <c r="AF254" s="349"/>
      <c r="AG254" s="349">
        <f t="shared" si="32"/>
        <v>0</v>
      </c>
      <c r="AH254" s="353">
        <v>0</v>
      </c>
      <c r="AI254" s="354" t="str">
        <f t="shared" si="31"/>
        <v>Arterial</v>
      </c>
      <c r="AJ254" s="349"/>
      <c r="AK254" s="349"/>
      <c r="AL254" s="355">
        <f>_xlfn.XLOOKUP(A254,'P1 Date Adjustment'!B:B,'P1 Date Adjustment'!F:F,"not found",0)</f>
        <v>2028</v>
      </c>
      <c r="AM254" s="349">
        <f t="shared" si="33"/>
        <v>0</v>
      </c>
      <c r="AN254" s="360"/>
      <c r="AO254" s="360"/>
    </row>
    <row r="255" spans="1:41" ht="30" x14ac:dyDescent="0.25">
      <c r="A255" s="129" t="s">
        <v>392</v>
      </c>
      <c r="B255" s="358" t="s">
        <v>390</v>
      </c>
      <c r="C255" s="358" t="str">
        <f>_xlfn.XLOOKUP($A255,'Total project cost for DCs'!A:A,'Total project cost for DCs'!C:C,"Not found",0)</f>
        <v xml:space="preserve"> 2-lane urban- upgrade existing road with active mode facility on both sides (TDM)</v>
      </c>
      <c r="D255" s="355" t="s">
        <v>155</v>
      </c>
      <c r="E255" s="355" t="s">
        <v>145</v>
      </c>
      <c r="H255" s="355" t="s">
        <v>828</v>
      </c>
      <c r="I255" s="359">
        <f>_xlfn.XLOOKUP($H255,DC_growth_AGS!$A$665:$A$673,DC_growth_AGS!$O$665:$O$673,"Not found",0)</f>
        <v>0.83953286703488883</v>
      </c>
      <c r="J255" s="355">
        <v>2031</v>
      </c>
      <c r="K255" s="362">
        <f>_xlfn.XLOOKUP($A255,'Total project cost for DCs'!$A$4:$A$111,'Total project cost for DCs'!U$4:U$111,0,0)*_xlfn.XLOOKUP($A255,Drury_beneficiary_allocation!$A$5:$A$104,Drury_beneficiary_allocation!$D$5:$D$104,0,0)</f>
        <v>0</v>
      </c>
      <c r="L255" s="362">
        <f>_xlfn.XLOOKUP($A255,'Total project cost for DCs'!$A$4:$A$111,'Total project cost for DCs'!V$4:V$111,0,0)*_xlfn.XLOOKUP($A255,Drury_beneficiary_allocation!$A$5:$A$104,Drury_beneficiary_allocation!$D$5:$D$104,0,0)</f>
        <v>0</v>
      </c>
      <c r="M255" s="362">
        <f>_xlfn.XLOOKUP($A255,'Total project cost for DCs'!$A$4:$A$111,'Total project cost for DCs'!W$4:W$111,0,0)*_xlfn.XLOOKUP($A255,Drury_beneficiary_allocation!$A$5:$A$104,Drury_beneficiary_allocation!$D$5:$D$104,0,0)</f>
        <v>82913.215197517828</v>
      </c>
      <c r="N255" s="362">
        <f>_xlfn.XLOOKUP($A255,'Total project cost for DCs'!$A$4:$A$111,'Total project cost for DCs'!X$4:X$111,0,0)*_xlfn.XLOOKUP($A255,Drury_beneficiary_allocation!$A$5:$A$104,Drury_beneficiary_allocation!$D$5:$D$104,0,0)</f>
        <v>847064.01915289601</v>
      </c>
      <c r="O255" s="362">
        <f>_xlfn.XLOOKUP($A255,'Total project cost for DCs'!$A$4:$A$111,'Total project cost for DCs'!Y$4:Y$111,0,0)*_xlfn.XLOOKUP($A255,Drury_beneficiary_allocation!$A$5:$A$104,Drury_beneficiary_allocation!$D$5:$D$104,0,0)</f>
        <v>0</v>
      </c>
      <c r="P255" s="362">
        <f>_xlfn.XLOOKUP($A255,'Total project cost for DCs'!$A$4:$A$111,'Total project cost for DCs'!Z$4:Z$111,0,0)*_xlfn.XLOOKUP($A255,Drury_beneficiary_allocation!$A$5:$A$104,Drury_beneficiary_allocation!$D$5:$D$104,0,0)</f>
        <v>0</v>
      </c>
      <c r="Q255" s="362">
        <f>_xlfn.XLOOKUP($A255,'Total project cost for DCs'!$A$4:$A$111,'Total project cost for DCs'!AA$4:AA$111,0,0)*_xlfn.XLOOKUP($A255,Drury_beneficiary_allocation!$A$5:$A$104,Drury_beneficiary_allocation!$D$5:$D$104,0,0)</f>
        <v>0</v>
      </c>
      <c r="R255" s="362">
        <f>_xlfn.XLOOKUP($A255,'Total project cost for DCs'!$A$4:$A$111,'Total project cost for DCs'!AB$4:AB$111,0,0)*_xlfn.XLOOKUP($A255,Drury_beneficiary_allocation!$A$5:$A$104,Drury_beneficiary_allocation!$D$5:$D$104,0,0)</f>
        <v>0</v>
      </c>
      <c r="S255" s="362">
        <f>_xlfn.XLOOKUP($A255,'Total project cost for DCs'!$A$4:$A$111,'Total project cost for DCs'!AC$4:AC$111,0,0)*_xlfn.XLOOKUP($A255,Drury_beneficiary_allocation!$A$5:$A$104,Drury_beneficiary_allocation!$D$5:$D$104,0,0)</f>
        <v>0</v>
      </c>
      <c r="T255" s="362">
        <f>_xlfn.XLOOKUP($A255,'Total project cost for DCs'!$A$4:$A$111,'Total project cost for DCs'!AD$4:AD$111,0,0)*_xlfn.XLOOKUP($A255,Drury_beneficiary_allocation!$A$5:$A$104,Drury_beneficiary_allocation!$D$5:$D$104,0,0)</f>
        <v>0</v>
      </c>
      <c r="U255" s="362">
        <f>_xlfn.XLOOKUP($A255,'Total project cost for DCs'!$A$4:$A$111,'Total project cost for DCs'!AE$4:AE$111,0,0)*_xlfn.XLOOKUP($A255,Drury_beneficiary_allocation!$A$5:$A$104,Drury_beneficiary_allocation!$D$5:$D$104,0,0)</f>
        <v>0</v>
      </c>
      <c r="V255" s="362">
        <f>_xlfn.XLOOKUP($A255,'Total project cost for DCs'!$A$4:$A$111,'Total project cost for DCs'!AF$4:AF$111,0,0)*_xlfn.XLOOKUP($A255,Drury_beneficiary_allocation!$A$5:$A$104,Drury_beneficiary_allocation!$D$5:$D$104,0,0)</f>
        <v>0</v>
      </c>
      <c r="W255" s="362">
        <f>_xlfn.XLOOKUP($A255,'Total project cost for DCs'!$A$4:$A$111,'Total project cost for DCs'!AG$4:AG$111,0,0)*_xlfn.XLOOKUP($A255,Drury_beneficiary_allocation!$A$5:$A$104,Drury_beneficiary_allocation!$D$5:$D$104,0,0)</f>
        <v>0</v>
      </c>
      <c r="X255" s="362">
        <f>_xlfn.XLOOKUP($A255,'Total project cost for DCs'!$A$4:$A$111,'Total project cost for DCs'!AH$4:AH$111,0,0)*_xlfn.XLOOKUP($A255,Drury_beneficiary_allocation!$A$5:$A$104,Drury_beneficiary_allocation!$D$5:$D$104,0,0)</f>
        <v>0</v>
      </c>
      <c r="Y255" s="362">
        <f>_xlfn.XLOOKUP($A255,'Total project cost for DCs'!$A$4:$A$111,'Total project cost for DCs'!AI$4:AI$111,0,0)*_xlfn.XLOOKUP($A255,Drury_beneficiary_allocation!$A$5:$A$104,Drury_beneficiary_allocation!$D$5:$D$104,0,0)</f>
        <v>0</v>
      </c>
      <c r="Z255" s="362">
        <f>_xlfn.XLOOKUP($A255,'Total project cost for DCs'!$A$4:$A$111,'Total project cost for DCs'!AJ$4:AJ$111,0,0)*_xlfn.XLOOKUP($A255,Drury_beneficiary_allocation!$A$5:$A$104,Drury_beneficiary_allocation!$D$5:$D$104,0,0)</f>
        <v>0</v>
      </c>
      <c r="AA255" s="362">
        <f>_xlfn.XLOOKUP($A255,'Total project cost for DCs'!$A$4:$A$111,'Total project cost for DCs'!AK$4:AK$111,0,0)*_xlfn.XLOOKUP($A255,Drury_beneficiary_allocation!$A$5:$A$104,Drury_beneficiary_allocation!$D$5:$D$104,0,0)</f>
        <v>0</v>
      </c>
      <c r="AB255" s="362">
        <f>_xlfn.XLOOKUP($A255,'Total project cost for DCs'!$A$4:$A$111,'Total project cost for DCs'!AL$4:AL$111,0,0)*_xlfn.XLOOKUP($A255,Drury_beneficiary_allocation!$A$5:$A$104,Drury_beneficiary_allocation!$D$5:$D$104,0,0)</f>
        <v>0</v>
      </c>
      <c r="AC255" s="362">
        <f>_xlfn.XLOOKUP($A255,'Total project cost for DCs'!$A$4:$A$111,'Total project cost for DCs'!AM$4:AM$111,0,0)*_xlfn.XLOOKUP($A255,Drury_beneficiary_allocation!$A$5:$A$104,Drury_beneficiary_allocation!$D$5:$D$104,0,0)</f>
        <v>0</v>
      </c>
      <c r="AD255" s="362">
        <f>_xlfn.XLOOKUP($A255,'Total project cost for DCs'!$A$4:$A$111,'Total project cost for DCs'!AN$4:AN$111,0,0)*_xlfn.XLOOKUP($A255,Drury_beneficiary_allocation!$A$5:$A$104,Drury_beneficiary_allocation!$D$5:$D$104,0,0)</f>
        <v>0</v>
      </c>
      <c r="AE255" s="363">
        <f t="shared" si="30"/>
        <v>929977.23435041378</v>
      </c>
      <c r="AF255" s="349"/>
      <c r="AG255" s="349">
        <f t="shared" si="32"/>
        <v>929977.23435041378</v>
      </c>
      <c r="AH255" s="353">
        <v>0</v>
      </c>
      <c r="AI255" s="354" t="str">
        <f t="shared" si="31"/>
        <v>Arterial</v>
      </c>
      <c r="AJ255" s="349"/>
      <c r="AK255" s="349"/>
      <c r="AL255" s="355">
        <f>_xlfn.XLOOKUP(A255,'P1 Date Adjustment'!B:B,'P1 Date Adjustment'!F:F,"not found",0)</f>
        <v>2031</v>
      </c>
      <c r="AM255" s="349">
        <f t="shared" si="33"/>
        <v>780746.45383137953</v>
      </c>
      <c r="AN255" s="360"/>
      <c r="AO255" s="360"/>
    </row>
    <row r="256" spans="1:41" ht="30" x14ac:dyDescent="0.25">
      <c r="A256" s="129" t="s">
        <v>394</v>
      </c>
      <c r="B256" s="358" t="s">
        <v>390</v>
      </c>
      <c r="C256" s="358" t="str">
        <f>_xlfn.XLOOKUP($A256,'Total project cost for DCs'!A:A,'Total project cost for DCs'!C:C,"Not found",0)</f>
        <v>4-lane urban FTN- upgrade 2-lane urban to 4-lane with active modes on both sides, (TDM)</v>
      </c>
      <c r="D256" s="355" t="s">
        <v>155</v>
      </c>
      <c r="E256" s="355" t="s">
        <v>157</v>
      </c>
      <c r="H256" s="355" t="s">
        <v>828</v>
      </c>
      <c r="I256" s="359">
        <f>_xlfn.XLOOKUP($H256,DC_growth_AGS!$A$665:$A$673,DC_growth_AGS!$O$665:$O$673,"Not found",0)</f>
        <v>0.83953286703488883</v>
      </c>
      <c r="J256" s="355">
        <v>2047</v>
      </c>
      <c r="K256" s="362">
        <f>_xlfn.XLOOKUP($A256,'Total project cost for DCs'!$A$4:$A$111,'Total project cost for DCs'!U$4:U$111,0,0)*_xlfn.XLOOKUP($A256,Drury_beneficiary_allocation!$A$5:$A$104,Drury_beneficiary_allocation!$D$5:$D$104,0,0)</f>
        <v>0</v>
      </c>
      <c r="L256" s="362">
        <f>_xlfn.XLOOKUP($A256,'Total project cost for DCs'!$A$4:$A$111,'Total project cost for DCs'!V$4:V$111,0,0)*_xlfn.XLOOKUP($A256,Drury_beneficiary_allocation!$A$5:$A$104,Drury_beneficiary_allocation!$D$5:$D$104,0,0)</f>
        <v>0</v>
      </c>
      <c r="M256" s="362">
        <f>_xlfn.XLOOKUP($A256,'Total project cost for DCs'!$A$4:$A$111,'Total project cost for DCs'!W$4:W$111,0,0)*_xlfn.XLOOKUP($A256,Drury_beneficiary_allocation!$A$5:$A$104,Drury_beneficiary_allocation!$D$5:$D$104,0,0)</f>
        <v>0</v>
      </c>
      <c r="N256" s="362">
        <f>_xlfn.XLOOKUP($A256,'Total project cost for DCs'!$A$4:$A$111,'Total project cost for DCs'!X$4:X$111,0,0)*_xlfn.XLOOKUP($A256,Drury_beneficiary_allocation!$A$5:$A$104,Drury_beneficiary_allocation!$D$5:$D$104,0,0)</f>
        <v>0</v>
      </c>
      <c r="O256" s="362">
        <f>_xlfn.XLOOKUP($A256,'Total project cost for DCs'!$A$4:$A$111,'Total project cost for DCs'!Y$4:Y$111,0,0)*_xlfn.XLOOKUP($A256,Drury_beneficiary_allocation!$A$5:$A$104,Drury_beneficiary_allocation!$D$5:$D$104,0,0)</f>
        <v>0</v>
      </c>
      <c r="P256" s="362">
        <f>_xlfn.XLOOKUP($A256,'Total project cost for DCs'!$A$4:$A$111,'Total project cost for DCs'!Z$4:Z$111,0,0)*_xlfn.XLOOKUP($A256,Drury_beneficiary_allocation!$A$5:$A$104,Drury_beneficiary_allocation!$D$5:$D$104,0,0)</f>
        <v>0</v>
      </c>
      <c r="Q256" s="362">
        <f>_xlfn.XLOOKUP($A256,'Total project cost for DCs'!$A$4:$A$111,'Total project cost for DCs'!AA$4:AA$111,0,0)*_xlfn.XLOOKUP($A256,Drury_beneficiary_allocation!$A$5:$A$104,Drury_beneficiary_allocation!$D$5:$D$104,0,0)</f>
        <v>0</v>
      </c>
      <c r="R256" s="362">
        <f>_xlfn.XLOOKUP($A256,'Total project cost for DCs'!$A$4:$A$111,'Total project cost for DCs'!AB$4:AB$111,0,0)*_xlfn.XLOOKUP($A256,Drury_beneficiary_allocation!$A$5:$A$104,Drury_beneficiary_allocation!$D$5:$D$104,0,0)</f>
        <v>0</v>
      </c>
      <c r="S256" s="362">
        <f>_xlfn.XLOOKUP($A256,'Total project cost for DCs'!$A$4:$A$111,'Total project cost for DCs'!AC$4:AC$111,0,0)*_xlfn.XLOOKUP($A256,Drury_beneficiary_allocation!$A$5:$A$104,Drury_beneficiary_allocation!$D$5:$D$104,0,0)</f>
        <v>0</v>
      </c>
      <c r="T256" s="362">
        <f>_xlfn.XLOOKUP($A256,'Total project cost for DCs'!$A$4:$A$111,'Total project cost for DCs'!AD$4:AD$111,0,0)*_xlfn.XLOOKUP($A256,Drury_beneficiary_allocation!$A$5:$A$104,Drury_beneficiary_allocation!$D$5:$D$104,0,0)</f>
        <v>0</v>
      </c>
      <c r="U256" s="362">
        <f>_xlfn.XLOOKUP($A256,'Total project cost for DCs'!$A$4:$A$111,'Total project cost for DCs'!AE$4:AE$111,0,0)*_xlfn.XLOOKUP($A256,Drury_beneficiary_allocation!$A$5:$A$104,Drury_beneficiary_allocation!$D$5:$D$104,0,0)</f>
        <v>20373654.169116173</v>
      </c>
      <c r="V256" s="362">
        <f>_xlfn.XLOOKUP($A256,'Total project cost for DCs'!$A$4:$A$111,'Total project cost for DCs'!AF$4:AF$111,0,0)*_xlfn.XLOOKUP($A256,Drury_beneficiary_allocation!$A$5:$A$104,Drury_beneficiary_allocation!$D$5:$D$104,0,0)</f>
        <v>313212.44068642193</v>
      </c>
      <c r="W256" s="362">
        <f>_xlfn.XLOOKUP($A256,'Total project cost for DCs'!$A$4:$A$111,'Total project cost for DCs'!AG$4:AG$111,0,0)*_xlfn.XLOOKUP($A256,Drury_beneficiary_allocation!$A$5:$A$104,Drury_beneficiary_allocation!$D$5:$D$104,0,0)</f>
        <v>5133336.2970939847</v>
      </c>
      <c r="X256" s="362">
        <f>_xlfn.XLOOKUP($A256,'Total project cost for DCs'!$A$4:$A$111,'Total project cost for DCs'!AH$4:AH$111,0,0)*_xlfn.XLOOKUP($A256,Drury_beneficiary_allocation!$A$5:$A$104,Drury_beneficiary_allocation!$D$5:$D$104,0,0)</f>
        <v>0</v>
      </c>
      <c r="Y256" s="362">
        <f>_xlfn.XLOOKUP($A256,'Total project cost for DCs'!$A$4:$A$111,'Total project cost for DCs'!AI$4:AI$111,0,0)*_xlfn.XLOOKUP($A256,Drury_beneficiary_allocation!$A$5:$A$104,Drury_beneficiary_allocation!$D$5:$D$104,0,0)</f>
        <v>0</v>
      </c>
      <c r="Z256" s="362">
        <f>_xlfn.XLOOKUP($A256,'Total project cost for DCs'!$A$4:$A$111,'Total project cost for DCs'!AJ$4:AJ$111,0,0)*_xlfn.XLOOKUP($A256,Drury_beneficiary_allocation!$A$5:$A$104,Drury_beneficiary_allocation!$D$5:$D$104,0,0)</f>
        <v>0</v>
      </c>
      <c r="AA256" s="362">
        <f>_xlfn.XLOOKUP($A256,'Total project cost for DCs'!$A$4:$A$111,'Total project cost for DCs'!AK$4:AK$111,0,0)*_xlfn.XLOOKUP($A256,Drury_beneficiary_allocation!$A$5:$A$104,Drury_beneficiary_allocation!$D$5:$D$104,0,0)</f>
        <v>0</v>
      </c>
      <c r="AB256" s="362">
        <f>_xlfn.XLOOKUP($A256,'Total project cost for DCs'!$A$4:$A$111,'Total project cost for DCs'!AL$4:AL$111,0,0)*_xlfn.XLOOKUP($A256,Drury_beneficiary_allocation!$A$5:$A$104,Drury_beneficiary_allocation!$D$5:$D$104,0,0)</f>
        <v>0</v>
      </c>
      <c r="AC256" s="362">
        <f>_xlfn.XLOOKUP($A256,'Total project cost for DCs'!$A$4:$A$111,'Total project cost for DCs'!AM$4:AM$111,0,0)*_xlfn.XLOOKUP($A256,Drury_beneficiary_allocation!$A$5:$A$104,Drury_beneficiary_allocation!$D$5:$D$104,0,0)</f>
        <v>0</v>
      </c>
      <c r="AD256" s="362">
        <f>_xlfn.XLOOKUP($A256,'Total project cost for DCs'!$A$4:$A$111,'Total project cost for DCs'!AN$4:AN$111,0,0)*_xlfn.XLOOKUP($A256,Drury_beneficiary_allocation!$A$5:$A$104,Drury_beneficiary_allocation!$D$5:$D$104,0,0)</f>
        <v>0</v>
      </c>
      <c r="AE256" s="363">
        <f t="shared" si="30"/>
        <v>25820202.90689658</v>
      </c>
      <c r="AF256" s="349"/>
      <c r="AG256" s="349">
        <f t="shared" si="32"/>
        <v>25820202.90689658</v>
      </c>
      <c r="AH256" s="353">
        <v>0</v>
      </c>
      <c r="AI256" s="354" t="str">
        <f t="shared" si="31"/>
        <v>Arterial</v>
      </c>
      <c r="AJ256" s="349"/>
      <c r="AK256" s="349"/>
      <c r="AL256" s="355">
        <f>_xlfn.XLOOKUP(A256,'P1 Date Adjustment'!B:B,'P1 Date Adjustment'!F:F,"not found",0)</f>
        <v>2047</v>
      </c>
      <c r="AM256" s="349">
        <f t="shared" si="33"/>
        <v>21676908.973849457</v>
      </c>
      <c r="AN256" s="360"/>
      <c r="AO256" s="360"/>
    </row>
    <row r="257" spans="1:41" ht="30" x14ac:dyDescent="0.25">
      <c r="A257" s="129">
        <v>46</v>
      </c>
      <c r="B257" s="358" t="s">
        <v>408</v>
      </c>
      <c r="C257" s="358" t="str">
        <f>_xlfn.XLOOKUP($A257,'Total project cost for DCs'!A:A,'Total project cost for DCs'!C:C,"Not found",0)</f>
        <v>Possible signals(subject to Auranga assessment)</v>
      </c>
      <c r="D257" s="355" t="s">
        <v>155</v>
      </c>
      <c r="E257" s="355" t="s">
        <v>157</v>
      </c>
      <c r="H257" s="355" t="s">
        <v>828</v>
      </c>
      <c r="I257" s="359">
        <f>_xlfn.XLOOKUP($H257,DC_growth_AGS!$A$665:$A$673,DC_growth_AGS!$O$665:$O$673,"Not found",0)</f>
        <v>0.83953286703488883</v>
      </c>
      <c r="J257" s="355">
        <v>2031</v>
      </c>
      <c r="K257" s="362">
        <f>_xlfn.XLOOKUP($A257,'Total project cost for DCs'!$A$4:$A$111,'Total project cost for DCs'!U$4:U$111,0,0)*_xlfn.XLOOKUP($A257,Drury_beneficiary_allocation!$A$5:$A$104,Drury_beneficiary_allocation!$D$5:$D$104,0,0)</f>
        <v>0</v>
      </c>
      <c r="L257" s="362">
        <f>_xlfn.XLOOKUP($A257,'Total project cost for DCs'!$A$4:$A$111,'Total project cost for DCs'!V$4:V$111,0,0)*_xlfn.XLOOKUP($A257,Drury_beneficiary_allocation!$A$5:$A$104,Drury_beneficiary_allocation!$D$5:$D$104,0,0)</f>
        <v>0</v>
      </c>
      <c r="M257" s="362">
        <f>_xlfn.XLOOKUP($A257,'Total project cost for DCs'!$A$4:$A$111,'Total project cost for DCs'!W$4:W$111,0,0)*_xlfn.XLOOKUP($A257,Drury_beneficiary_allocation!$A$5:$A$104,Drury_beneficiary_allocation!$D$5:$D$104,0,0)</f>
        <v>0</v>
      </c>
      <c r="N257" s="362">
        <f>_xlfn.XLOOKUP($A257,'Total project cost for DCs'!$A$4:$A$111,'Total project cost for DCs'!X$4:X$111,0,0)*_xlfn.XLOOKUP($A257,Drury_beneficiary_allocation!$A$5:$A$104,Drury_beneficiary_allocation!$D$5:$D$104,0,0)</f>
        <v>0</v>
      </c>
      <c r="O257" s="362">
        <f>_xlfn.XLOOKUP($A257,'Total project cost for DCs'!$A$4:$A$111,'Total project cost for DCs'!Y$4:Y$111,0,0)*_xlfn.XLOOKUP($A257,Drury_beneficiary_allocation!$A$5:$A$104,Drury_beneficiary_allocation!$D$5:$D$104,0,0)</f>
        <v>0</v>
      </c>
      <c r="P257" s="362">
        <f>_xlfn.XLOOKUP($A257,'Total project cost for DCs'!$A$4:$A$111,'Total project cost for DCs'!Z$4:Z$111,0,0)*_xlfn.XLOOKUP($A257,Drury_beneficiary_allocation!$A$5:$A$104,Drury_beneficiary_allocation!$D$5:$D$104,0,0)</f>
        <v>0</v>
      </c>
      <c r="Q257" s="362">
        <f>_xlfn.XLOOKUP($A257,'Total project cost for DCs'!$A$4:$A$111,'Total project cost for DCs'!AA$4:AA$111,0,0)*_xlfn.XLOOKUP($A257,Drury_beneficiary_allocation!$A$5:$A$104,Drury_beneficiary_allocation!$D$5:$D$104,0,0)</f>
        <v>0</v>
      </c>
      <c r="R257" s="362">
        <f>_xlfn.XLOOKUP($A257,'Total project cost for DCs'!$A$4:$A$111,'Total project cost for DCs'!AB$4:AB$111,0,0)*_xlfn.XLOOKUP($A257,Drury_beneficiary_allocation!$A$5:$A$104,Drury_beneficiary_allocation!$D$5:$D$104,0,0)</f>
        <v>0</v>
      </c>
      <c r="S257" s="362">
        <f>_xlfn.XLOOKUP($A257,'Total project cost for DCs'!$A$4:$A$111,'Total project cost for DCs'!AC$4:AC$111,0,0)*_xlfn.XLOOKUP($A257,Drury_beneficiary_allocation!$A$5:$A$104,Drury_beneficiary_allocation!$D$5:$D$104,0,0)</f>
        <v>0</v>
      </c>
      <c r="T257" s="362">
        <f>_xlfn.XLOOKUP($A257,'Total project cost for DCs'!$A$4:$A$111,'Total project cost for DCs'!AD$4:AD$111,0,0)*_xlfn.XLOOKUP($A257,Drury_beneficiary_allocation!$A$5:$A$104,Drury_beneficiary_allocation!$D$5:$D$104,0,0)</f>
        <v>0</v>
      </c>
      <c r="U257" s="362">
        <f>_xlfn.XLOOKUP($A257,'Total project cost for DCs'!$A$4:$A$111,'Total project cost for DCs'!AE$4:AE$111,0,0)*_xlfn.XLOOKUP($A257,Drury_beneficiary_allocation!$A$5:$A$104,Drury_beneficiary_allocation!$D$5:$D$104,0,0)</f>
        <v>0</v>
      </c>
      <c r="V257" s="362">
        <f>_xlfn.XLOOKUP($A257,'Total project cost for DCs'!$A$4:$A$111,'Total project cost for DCs'!AF$4:AF$111,0,0)*_xlfn.XLOOKUP($A257,Drury_beneficiary_allocation!$A$5:$A$104,Drury_beneficiary_allocation!$D$5:$D$104,0,0)</f>
        <v>0</v>
      </c>
      <c r="W257" s="362">
        <f>_xlfn.XLOOKUP($A257,'Total project cost for DCs'!$A$4:$A$111,'Total project cost for DCs'!AG$4:AG$111,0,0)*_xlfn.XLOOKUP($A257,Drury_beneficiary_allocation!$A$5:$A$104,Drury_beneficiary_allocation!$D$5:$D$104,0,0)</f>
        <v>0</v>
      </c>
      <c r="X257" s="362">
        <f>_xlfn.XLOOKUP($A257,'Total project cost for DCs'!$A$4:$A$111,'Total project cost for DCs'!AH$4:AH$111,0,0)*_xlfn.XLOOKUP($A257,Drury_beneficiary_allocation!$A$5:$A$104,Drury_beneficiary_allocation!$D$5:$D$104,0,0)</f>
        <v>0</v>
      </c>
      <c r="Y257" s="362">
        <f>_xlfn.XLOOKUP($A257,'Total project cost for DCs'!$A$4:$A$111,'Total project cost for DCs'!AI$4:AI$111,0,0)*_xlfn.XLOOKUP($A257,Drury_beneficiary_allocation!$A$5:$A$104,Drury_beneficiary_allocation!$D$5:$D$104,0,0)</f>
        <v>0</v>
      </c>
      <c r="Z257" s="362">
        <f>_xlfn.XLOOKUP($A257,'Total project cost for DCs'!$A$4:$A$111,'Total project cost for DCs'!AJ$4:AJ$111,0,0)*_xlfn.XLOOKUP($A257,Drury_beneficiary_allocation!$A$5:$A$104,Drury_beneficiary_allocation!$D$5:$D$104,0,0)</f>
        <v>0</v>
      </c>
      <c r="AA257" s="362">
        <f>_xlfn.XLOOKUP($A257,'Total project cost for DCs'!$A$4:$A$111,'Total project cost for DCs'!AK$4:AK$111,0,0)*_xlfn.XLOOKUP($A257,Drury_beneficiary_allocation!$A$5:$A$104,Drury_beneficiary_allocation!$D$5:$D$104,0,0)</f>
        <v>0</v>
      </c>
      <c r="AB257" s="362">
        <f>_xlfn.XLOOKUP($A257,'Total project cost for DCs'!$A$4:$A$111,'Total project cost for DCs'!AL$4:AL$111,0,0)*_xlfn.XLOOKUP($A257,Drury_beneficiary_allocation!$A$5:$A$104,Drury_beneficiary_allocation!$D$5:$D$104,0,0)</f>
        <v>0</v>
      </c>
      <c r="AC257" s="362">
        <f>_xlfn.XLOOKUP($A257,'Total project cost for DCs'!$A$4:$A$111,'Total project cost for DCs'!AM$4:AM$111,0,0)*_xlfn.XLOOKUP($A257,Drury_beneficiary_allocation!$A$5:$A$104,Drury_beneficiary_allocation!$D$5:$D$104,0,0)</f>
        <v>0</v>
      </c>
      <c r="AD257" s="362">
        <f>_xlfn.XLOOKUP($A257,'Total project cost for DCs'!$A$4:$A$111,'Total project cost for DCs'!AN$4:AN$111,0,0)*_xlfn.XLOOKUP($A257,Drury_beneficiary_allocation!$A$5:$A$104,Drury_beneficiary_allocation!$D$5:$D$104,0,0)</f>
        <v>0</v>
      </c>
      <c r="AE257" s="363">
        <f t="shared" si="30"/>
        <v>0</v>
      </c>
      <c r="AF257" s="349"/>
      <c r="AG257" s="349">
        <f t="shared" si="32"/>
        <v>0</v>
      </c>
      <c r="AH257" s="353">
        <v>0</v>
      </c>
      <c r="AI257" s="354" t="str">
        <f t="shared" si="31"/>
        <v>Arterial</v>
      </c>
      <c r="AJ257" s="349"/>
      <c r="AK257" s="349"/>
      <c r="AL257" s="355">
        <f>_xlfn.XLOOKUP(A257,'P1 Date Adjustment'!B:B,'P1 Date Adjustment'!F:F,"not found",0)</f>
        <v>2031</v>
      </c>
      <c r="AM257" s="349">
        <f t="shared" si="33"/>
        <v>0</v>
      </c>
      <c r="AN257" s="360"/>
      <c r="AO257" s="360"/>
    </row>
    <row r="258" spans="1:41" ht="30" x14ac:dyDescent="0.25">
      <c r="A258" s="129" t="s">
        <v>430</v>
      </c>
      <c r="B258" s="358" t="s">
        <v>431</v>
      </c>
      <c r="C258" s="358" t="str">
        <f>_xlfn.XLOOKUP($A258,'Total project cost for DCs'!A:A,'Total project cost for DCs'!C:C,"Not found",0)</f>
        <v>2-lane urban- new collector with active mode on both sides + intersection improvements (TDM)</v>
      </c>
      <c r="D258" s="355" t="s">
        <v>155</v>
      </c>
      <c r="E258" s="355" t="s">
        <v>223</v>
      </c>
      <c r="H258" s="355" t="s">
        <v>828</v>
      </c>
      <c r="I258" s="359">
        <f>_xlfn.XLOOKUP($H258,DC_growth_AGS!$A$665:$A$673,DC_growth_AGS!$O$665:$O$673,"Not found",0)</f>
        <v>0.83953286703488883</v>
      </c>
      <c r="J258" s="355">
        <v>2034</v>
      </c>
      <c r="K258" s="362">
        <f>_xlfn.XLOOKUP($A258,'Total project cost for DCs'!$A$4:$A$111,'Total project cost for DCs'!U$4:U$111,0,0)*_xlfn.XLOOKUP($A258,Drury_beneficiary_allocation!$A$5:$A$104,Drury_beneficiary_allocation!$D$5:$D$104,0,0)</f>
        <v>0</v>
      </c>
      <c r="L258" s="362">
        <f>_xlfn.XLOOKUP($A258,'Total project cost for DCs'!$A$4:$A$111,'Total project cost for DCs'!V$4:V$111,0,0)*_xlfn.XLOOKUP($A258,Drury_beneficiary_allocation!$A$5:$A$104,Drury_beneficiary_allocation!$D$5:$D$104,0,0)</f>
        <v>0</v>
      </c>
      <c r="M258" s="362">
        <f>_xlfn.XLOOKUP($A258,'Total project cost for DCs'!$A$4:$A$111,'Total project cost for DCs'!W$4:W$111,0,0)*_xlfn.XLOOKUP($A258,Drury_beneficiary_allocation!$A$5:$A$104,Drury_beneficiary_allocation!$D$5:$D$104,0,0)</f>
        <v>0</v>
      </c>
      <c r="N258" s="362">
        <f>_xlfn.XLOOKUP($A258,'Total project cost for DCs'!$A$4:$A$111,'Total project cost for DCs'!X$4:X$111,0,0)*_xlfn.XLOOKUP($A258,Drury_beneficiary_allocation!$A$5:$A$104,Drury_beneficiary_allocation!$D$5:$D$104,0,0)</f>
        <v>0</v>
      </c>
      <c r="O258" s="362">
        <f>_xlfn.XLOOKUP($A258,'Total project cost for DCs'!$A$4:$A$111,'Total project cost for DCs'!Y$4:Y$111,0,0)*_xlfn.XLOOKUP($A258,Drury_beneficiary_allocation!$A$5:$A$104,Drury_beneficiary_allocation!$D$5:$D$104,0,0)</f>
        <v>0</v>
      </c>
      <c r="P258" s="362">
        <f>_xlfn.XLOOKUP($A258,'Total project cost for DCs'!$A$4:$A$111,'Total project cost for DCs'!Z$4:Z$111,0,0)*_xlfn.XLOOKUP($A258,Drury_beneficiary_allocation!$A$5:$A$104,Drury_beneficiary_allocation!$D$5:$D$104,0,0)</f>
        <v>0</v>
      </c>
      <c r="Q258" s="362">
        <f>_xlfn.XLOOKUP($A258,'Total project cost for DCs'!$A$4:$A$111,'Total project cost for DCs'!AA$4:AA$111,0,0)*_xlfn.XLOOKUP($A258,Drury_beneficiary_allocation!$A$5:$A$104,Drury_beneficiary_allocation!$D$5:$D$104,0,0)</f>
        <v>0</v>
      </c>
      <c r="R258" s="362">
        <f>_xlfn.XLOOKUP($A258,'Total project cost for DCs'!$A$4:$A$111,'Total project cost for DCs'!AB$4:AB$111,0,0)*_xlfn.XLOOKUP($A258,Drury_beneficiary_allocation!$A$5:$A$104,Drury_beneficiary_allocation!$D$5:$D$104,0,0)</f>
        <v>0</v>
      </c>
      <c r="S258" s="362">
        <f>_xlfn.XLOOKUP($A258,'Total project cost for DCs'!$A$4:$A$111,'Total project cost for DCs'!AC$4:AC$111,0,0)*_xlfn.XLOOKUP($A258,Drury_beneficiary_allocation!$A$5:$A$104,Drury_beneficiary_allocation!$D$5:$D$104,0,0)</f>
        <v>0</v>
      </c>
      <c r="T258" s="362">
        <f>_xlfn.XLOOKUP($A258,'Total project cost for DCs'!$A$4:$A$111,'Total project cost for DCs'!AD$4:AD$111,0,0)*_xlfn.XLOOKUP($A258,Drury_beneficiary_allocation!$A$5:$A$104,Drury_beneficiary_allocation!$D$5:$D$104,0,0)</f>
        <v>0</v>
      </c>
      <c r="U258" s="362">
        <f>_xlfn.XLOOKUP($A258,'Total project cost for DCs'!$A$4:$A$111,'Total project cost for DCs'!AE$4:AE$111,0,0)*_xlfn.XLOOKUP($A258,Drury_beneficiary_allocation!$A$5:$A$104,Drury_beneficiary_allocation!$D$5:$D$104,0,0)</f>
        <v>0</v>
      </c>
      <c r="V258" s="362">
        <f>_xlfn.XLOOKUP($A258,'Total project cost for DCs'!$A$4:$A$111,'Total project cost for DCs'!AF$4:AF$111,0,0)*_xlfn.XLOOKUP($A258,Drury_beneficiary_allocation!$A$5:$A$104,Drury_beneficiary_allocation!$D$5:$D$104,0,0)</f>
        <v>0</v>
      </c>
      <c r="W258" s="362">
        <f>_xlfn.XLOOKUP($A258,'Total project cost for DCs'!$A$4:$A$111,'Total project cost for DCs'!AG$4:AG$111,0,0)*_xlfn.XLOOKUP($A258,Drury_beneficiary_allocation!$A$5:$A$104,Drury_beneficiary_allocation!$D$5:$D$104,0,0)</f>
        <v>0</v>
      </c>
      <c r="X258" s="362">
        <f>_xlfn.XLOOKUP($A258,'Total project cost for DCs'!$A$4:$A$111,'Total project cost for DCs'!AH$4:AH$111,0,0)*_xlfn.XLOOKUP($A258,Drury_beneficiary_allocation!$A$5:$A$104,Drury_beneficiary_allocation!$D$5:$D$104,0,0)</f>
        <v>0</v>
      </c>
      <c r="Y258" s="362">
        <f>_xlfn.XLOOKUP($A258,'Total project cost for DCs'!$A$4:$A$111,'Total project cost for DCs'!AI$4:AI$111,0,0)*_xlfn.XLOOKUP($A258,Drury_beneficiary_allocation!$A$5:$A$104,Drury_beneficiary_allocation!$D$5:$D$104,0,0)</f>
        <v>0</v>
      </c>
      <c r="Z258" s="362">
        <f>_xlfn.XLOOKUP($A258,'Total project cost for DCs'!$A$4:$A$111,'Total project cost for DCs'!AJ$4:AJ$111,0,0)*_xlfn.XLOOKUP($A258,Drury_beneficiary_allocation!$A$5:$A$104,Drury_beneficiary_allocation!$D$5:$D$104,0,0)</f>
        <v>0</v>
      </c>
      <c r="AA258" s="362">
        <f>_xlfn.XLOOKUP($A258,'Total project cost for DCs'!$A$4:$A$111,'Total project cost for DCs'!AK$4:AK$111,0,0)*_xlfn.XLOOKUP($A258,Drury_beneficiary_allocation!$A$5:$A$104,Drury_beneficiary_allocation!$D$5:$D$104,0,0)</f>
        <v>0</v>
      </c>
      <c r="AB258" s="362">
        <f>_xlfn.XLOOKUP($A258,'Total project cost for DCs'!$A$4:$A$111,'Total project cost for DCs'!AL$4:AL$111,0,0)*_xlfn.XLOOKUP($A258,Drury_beneficiary_allocation!$A$5:$A$104,Drury_beneficiary_allocation!$D$5:$D$104,0,0)</f>
        <v>0</v>
      </c>
      <c r="AC258" s="362">
        <f>_xlfn.XLOOKUP($A258,'Total project cost for DCs'!$A$4:$A$111,'Total project cost for DCs'!AM$4:AM$111,0,0)*_xlfn.XLOOKUP($A258,Drury_beneficiary_allocation!$A$5:$A$104,Drury_beneficiary_allocation!$D$5:$D$104,0,0)</f>
        <v>0</v>
      </c>
      <c r="AD258" s="362">
        <f>_xlfn.XLOOKUP($A258,'Total project cost for DCs'!$A$4:$A$111,'Total project cost for DCs'!AN$4:AN$111,0,0)*_xlfn.XLOOKUP($A258,Drury_beneficiary_allocation!$A$5:$A$104,Drury_beneficiary_allocation!$D$5:$D$104,0,0)</f>
        <v>0</v>
      </c>
      <c r="AE258" s="363">
        <f t="shared" si="30"/>
        <v>0</v>
      </c>
      <c r="AF258" s="349"/>
      <c r="AG258" s="349">
        <f t="shared" si="32"/>
        <v>0</v>
      </c>
      <c r="AH258" s="353">
        <v>0</v>
      </c>
      <c r="AI258" s="354" t="str">
        <f t="shared" si="31"/>
        <v>Collector</v>
      </c>
      <c r="AJ258" s="349"/>
      <c r="AK258" s="349"/>
      <c r="AL258" s="355">
        <f>_xlfn.XLOOKUP(A258,'P1 Date Adjustment'!B:B,'P1 Date Adjustment'!F:F,"not found",0)</f>
        <v>2034</v>
      </c>
      <c r="AM258" s="349">
        <f t="shared" si="33"/>
        <v>0</v>
      </c>
      <c r="AN258" s="360"/>
      <c r="AO258" s="360"/>
    </row>
    <row r="259" spans="1:41" ht="45" x14ac:dyDescent="0.25">
      <c r="A259" s="129">
        <v>58</v>
      </c>
      <c r="B259" s="358" t="s">
        <v>441</v>
      </c>
      <c r="C259" s="358" t="str">
        <f>_xlfn.XLOOKUP($A259,'Total project cost for DCs'!A:A,'Total project cost for DCs'!C:C,"Not found",0)</f>
        <v>2-lane urban- upgrade existing road layout with active modes on both sides + intersection improvements (TDM)</v>
      </c>
      <c r="D259" s="355" t="s">
        <v>155</v>
      </c>
      <c r="E259" s="355" t="s">
        <v>199</v>
      </c>
      <c r="H259" s="355" t="s">
        <v>828</v>
      </c>
      <c r="I259" s="359">
        <f>_xlfn.XLOOKUP($H259,DC_growth_AGS!$A$665:$A$673,DC_growth_AGS!$O$665:$O$673,"Not found",0)</f>
        <v>0.83953286703488883</v>
      </c>
      <c r="J259" s="355">
        <v>2033</v>
      </c>
      <c r="K259" s="362">
        <f>_xlfn.XLOOKUP($A259,'Total project cost for DCs'!$A$4:$A$111,'Total project cost for DCs'!U$4:U$111,0,0)*_xlfn.XLOOKUP($A259,Drury_beneficiary_allocation!$A$5:$A$104,Drury_beneficiary_allocation!$D$5:$D$104,0,0)</f>
        <v>0</v>
      </c>
      <c r="L259" s="362">
        <f>_xlfn.XLOOKUP($A259,'Total project cost for DCs'!$A$4:$A$111,'Total project cost for DCs'!V$4:V$111,0,0)*_xlfn.XLOOKUP($A259,Drury_beneficiary_allocation!$A$5:$A$104,Drury_beneficiary_allocation!$D$5:$D$104,0,0)</f>
        <v>0</v>
      </c>
      <c r="M259" s="362">
        <f>_xlfn.XLOOKUP($A259,'Total project cost for DCs'!$A$4:$A$111,'Total project cost for DCs'!W$4:W$111,0,0)*_xlfn.XLOOKUP($A259,Drury_beneficiary_allocation!$A$5:$A$104,Drury_beneficiary_allocation!$D$5:$D$104,0,0)</f>
        <v>0</v>
      </c>
      <c r="N259" s="362">
        <f>_xlfn.XLOOKUP($A259,'Total project cost for DCs'!$A$4:$A$111,'Total project cost for DCs'!X$4:X$111,0,0)*_xlfn.XLOOKUP($A259,Drury_beneficiary_allocation!$A$5:$A$104,Drury_beneficiary_allocation!$D$5:$D$104,0,0)</f>
        <v>0</v>
      </c>
      <c r="O259" s="362">
        <f>_xlfn.XLOOKUP($A259,'Total project cost for DCs'!$A$4:$A$111,'Total project cost for DCs'!Y$4:Y$111,0,0)*_xlfn.XLOOKUP($A259,Drury_beneficiary_allocation!$A$5:$A$104,Drury_beneficiary_allocation!$D$5:$D$104,0,0)</f>
        <v>0</v>
      </c>
      <c r="P259" s="362">
        <f>_xlfn.XLOOKUP($A259,'Total project cost for DCs'!$A$4:$A$111,'Total project cost for DCs'!Z$4:Z$111,0,0)*_xlfn.XLOOKUP($A259,Drury_beneficiary_allocation!$A$5:$A$104,Drury_beneficiary_allocation!$D$5:$D$104,0,0)</f>
        <v>0</v>
      </c>
      <c r="Q259" s="362">
        <f>_xlfn.XLOOKUP($A259,'Total project cost for DCs'!$A$4:$A$111,'Total project cost for DCs'!AA$4:AA$111,0,0)*_xlfn.XLOOKUP($A259,Drury_beneficiary_allocation!$A$5:$A$104,Drury_beneficiary_allocation!$D$5:$D$104,0,0)</f>
        <v>0</v>
      </c>
      <c r="R259" s="362">
        <f>_xlfn.XLOOKUP($A259,'Total project cost for DCs'!$A$4:$A$111,'Total project cost for DCs'!AB$4:AB$111,0,0)*_xlfn.XLOOKUP($A259,Drury_beneficiary_allocation!$A$5:$A$104,Drury_beneficiary_allocation!$D$5:$D$104,0,0)</f>
        <v>0</v>
      </c>
      <c r="S259" s="362">
        <f>_xlfn.XLOOKUP($A259,'Total project cost for DCs'!$A$4:$A$111,'Total project cost for DCs'!AC$4:AC$111,0,0)*_xlfn.XLOOKUP($A259,Drury_beneficiary_allocation!$A$5:$A$104,Drury_beneficiary_allocation!$D$5:$D$104,0,0)</f>
        <v>0</v>
      </c>
      <c r="T259" s="362">
        <f>_xlfn.XLOOKUP($A259,'Total project cost for DCs'!$A$4:$A$111,'Total project cost for DCs'!AD$4:AD$111,0,0)*_xlfn.XLOOKUP($A259,Drury_beneficiary_allocation!$A$5:$A$104,Drury_beneficiary_allocation!$D$5:$D$104,0,0)</f>
        <v>0</v>
      </c>
      <c r="U259" s="362">
        <f>_xlfn.XLOOKUP($A259,'Total project cost for DCs'!$A$4:$A$111,'Total project cost for DCs'!AE$4:AE$111,0,0)*_xlfn.XLOOKUP($A259,Drury_beneficiary_allocation!$A$5:$A$104,Drury_beneficiary_allocation!$D$5:$D$104,0,0)</f>
        <v>0</v>
      </c>
      <c r="V259" s="362">
        <f>_xlfn.XLOOKUP($A259,'Total project cost for DCs'!$A$4:$A$111,'Total project cost for DCs'!AF$4:AF$111,0,0)*_xlfn.XLOOKUP($A259,Drury_beneficiary_allocation!$A$5:$A$104,Drury_beneficiary_allocation!$D$5:$D$104,0,0)</f>
        <v>0</v>
      </c>
      <c r="W259" s="362">
        <f>_xlfn.XLOOKUP($A259,'Total project cost for DCs'!$A$4:$A$111,'Total project cost for DCs'!AG$4:AG$111,0,0)*_xlfn.XLOOKUP($A259,Drury_beneficiary_allocation!$A$5:$A$104,Drury_beneficiary_allocation!$D$5:$D$104,0,0)</f>
        <v>0</v>
      </c>
      <c r="X259" s="362">
        <f>_xlfn.XLOOKUP($A259,'Total project cost for DCs'!$A$4:$A$111,'Total project cost for DCs'!AH$4:AH$111,0,0)*_xlfn.XLOOKUP($A259,Drury_beneficiary_allocation!$A$5:$A$104,Drury_beneficiary_allocation!$D$5:$D$104,0,0)</f>
        <v>0</v>
      </c>
      <c r="Y259" s="362">
        <f>_xlfn.XLOOKUP($A259,'Total project cost for DCs'!$A$4:$A$111,'Total project cost for DCs'!AI$4:AI$111,0,0)*_xlfn.XLOOKUP($A259,Drury_beneficiary_allocation!$A$5:$A$104,Drury_beneficiary_allocation!$D$5:$D$104,0,0)</f>
        <v>0</v>
      </c>
      <c r="Z259" s="362">
        <f>_xlfn.XLOOKUP($A259,'Total project cost for DCs'!$A$4:$A$111,'Total project cost for DCs'!AJ$4:AJ$111,0,0)*_xlfn.XLOOKUP($A259,Drury_beneficiary_allocation!$A$5:$A$104,Drury_beneficiary_allocation!$D$5:$D$104,0,0)</f>
        <v>0</v>
      </c>
      <c r="AA259" s="362">
        <f>_xlfn.XLOOKUP($A259,'Total project cost for DCs'!$A$4:$A$111,'Total project cost for DCs'!AK$4:AK$111,0,0)*_xlfn.XLOOKUP($A259,Drury_beneficiary_allocation!$A$5:$A$104,Drury_beneficiary_allocation!$D$5:$D$104,0,0)</f>
        <v>0</v>
      </c>
      <c r="AB259" s="362">
        <f>_xlfn.XLOOKUP($A259,'Total project cost for DCs'!$A$4:$A$111,'Total project cost for DCs'!AL$4:AL$111,0,0)*_xlfn.XLOOKUP($A259,Drury_beneficiary_allocation!$A$5:$A$104,Drury_beneficiary_allocation!$D$5:$D$104,0,0)</f>
        <v>0</v>
      </c>
      <c r="AC259" s="362">
        <f>_xlfn.XLOOKUP($A259,'Total project cost for DCs'!$A$4:$A$111,'Total project cost for DCs'!AM$4:AM$111,0,0)*_xlfn.XLOOKUP($A259,Drury_beneficiary_allocation!$A$5:$A$104,Drury_beneficiary_allocation!$D$5:$D$104,0,0)</f>
        <v>0</v>
      </c>
      <c r="AD259" s="362">
        <f>_xlfn.XLOOKUP($A259,'Total project cost for DCs'!$A$4:$A$111,'Total project cost for DCs'!AN$4:AN$111,0,0)*_xlfn.XLOOKUP($A259,Drury_beneficiary_allocation!$A$5:$A$104,Drury_beneficiary_allocation!$D$5:$D$104,0,0)</f>
        <v>0</v>
      </c>
      <c r="AE259" s="363">
        <f t="shared" si="30"/>
        <v>0</v>
      </c>
      <c r="AF259" s="349"/>
      <c r="AG259" s="349">
        <f t="shared" si="32"/>
        <v>0</v>
      </c>
      <c r="AH259" s="353">
        <v>0</v>
      </c>
      <c r="AI259" s="354" t="str">
        <f t="shared" si="31"/>
        <v>Collector</v>
      </c>
      <c r="AJ259" s="349"/>
      <c r="AK259" s="349"/>
      <c r="AL259" s="355">
        <f>_xlfn.XLOOKUP(A259,'P1 Date Adjustment'!B:B,'P1 Date Adjustment'!F:F,"not found",0)</f>
        <v>2033</v>
      </c>
      <c r="AM259" s="349">
        <f t="shared" si="33"/>
        <v>0</v>
      </c>
      <c r="AN259" s="360"/>
      <c r="AO259" s="360"/>
    </row>
    <row r="260" spans="1:41" ht="30" x14ac:dyDescent="0.25">
      <c r="A260" s="129">
        <v>59</v>
      </c>
      <c r="B260" s="358" t="s">
        <v>443</v>
      </c>
      <c r="C260" s="358" t="str">
        <f>_xlfn.XLOOKUP($A260,'Total project cost for DCs'!A:A,'Total project cost for DCs'!C:C,"Not found",0)</f>
        <v xml:space="preserve"> 2-lane intersection (new intersection + active mode crossings)</v>
      </c>
      <c r="D260" s="355" t="s">
        <v>155</v>
      </c>
      <c r="E260" s="355" t="s">
        <v>223</v>
      </c>
      <c r="H260" s="355" t="s">
        <v>828</v>
      </c>
      <c r="I260" s="359">
        <f>_xlfn.XLOOKUP($H260,DC_growth_AGS!$A$665:$A$673,DC_growth_AGS!$O$665:$O$673,"Not found",0)</f>
        <v>0.83953286703488883</v>
      </c>
      <c r="J260" s="355">
        <v>2033</v>
      </c>
      <c r="K260" s="362">
        <f>_xlfn.XLOOKUP($A260,'Total project cost for DCs'!$A$4:$A$111,'Total project cost for DCs'!U$4:U$111,0,0)*_xlfn.XLOOKUP($A260,Drury_beneficiary_allocation!$A$5:$A$104,Drury_beneficiary_allocation!$D$5:$D$104,0,0)</f>
        <v>0</v>
      </c>
      <c r="L260" s="362">
        <f>_xlfn.XLOOKUP($A260,'Total project cost for DCs'!$A$4:$A$111,'Total project cost for DCs'!V$4:V$111,0,0)*_xlfn.XLOOKUP($A260,Drury_beneficiary_allocation!$A$5:$A$104,Drury_beneficiary_allocation!$D$5:$D$104,0,0)</f>
        <v>0</v>
      </c>
      <c r="M260" s="362">
        <f>_xlfn.XLOOKUP($A260,'Total project cost for DCs'!$A$4:$A$111,'Total project cost for DCs'!W$4:W$111,0,0)*_xlfn.XLOOKUP($A260,Drury_beneficiary_allocation!$A$5:$A$104,Drury_beneficiary_allocation!$D$5:$D$104,0,0)</f>
        <v>0</v>
      </c>
      <c r="N260" s="362">
        <f>_xlfn.XLOOKUP($A260,'Total project cost for DCs'!$A$4:$A$111,'Total project cost for DCs'!X$4:X$111,0,0)*_xlfn.XLOOKUP($A260,Drury_beneficiary_allocation!$A$5:$A$104,Drury_beneficiary_allocation!$D$5:$D$104,0,0)</f>
        <v>0</v>
      </c>
      <c r="O260" s="362">
        <f>_xlfn.XLOOKUP($A260,'Total project cost for DCs'!$A$4:$A$111,'Total project cost for DCs'!Y$4:Y$111,0,0)*_xlfn.XLOOKUP($A260,Drury_beneficiary_allocation!$A$5:$A$104,Drury_beneficiary_allocation!$D$5:$D$104,0,0)</f>
        <v>0</v>
      </c>
      <c r="P260" s="362">
        <f>_xlfn.XLOOKUP($A260,'Total project cost for DCs'!$A$4:$A$111,'Total project cost for DCs'!Z$4:Z$111,0,0)*_xlfn.XLOOKUP($A260,Drury_beneficiary_allocation!$A$5:$A$104,Drury_beneficiary_allocation!$D$5:$D$104,0,0)</f>
        <v>0</v>
      </c>
      <c r="Q260" s="362">
        <f>_xlfn.XLOOKUP($A260,'Total project cost for DCs'!$A$4:$A$111,'Total project cost for DCs'!AA$4:AA$111,0,0)*_xlfn.XLOOKUP($A260,Drury_beneficiary_allocation!$A$5:$A$104,Drury_beneficiary_allocation!$D$5:$D$104,0,0)</f>
        <v>0</v>
      </c>
      <c r="R260" s="362">
        <f>_xlfn.XLOOKUP($A260,'Total project cost for DCs'!$A$4:$A$111,'Total project cost for DCs'!AB$4:AB$111,0,0)*_xlfn.XLOOKUP($A260,Drury_beneficiary_allocation!$A$5:$A$104,Drury_beneficiary_allocation!$D$5:$D$104,0,0)</f>
        <v>0</v>
      </c>
      <c r="S260" s="362">
        <f>_xlfn.XLOOKUP($A260,'Total project cost for DCs'!$A$4:$A$111,'Total project cost for DCs'!AC$4:AC$111,0,0)*_xlfn.XLOOKUP($A260,Drury_beneficiary_allocation!$A$5:$A$104,Drury_beneficiary_allocation!$D$5:$D$104,0,0)</f>
        <v>0</v>
      </c>
      <c r="T260" s="362">
        <f>_xlfn.XLOOKUP($A260,'Total project cost for DCs'!$A$4:$A$111,'Total project cost for DCs'!AD$4:AD$111,0,0)*_xlfn.XLOOKUP($A260,Drury_beneficiary_allocation!$A$5:$A$104,Drury_beneficiary_allocation!$D$5:$D$104,0,0)</f>
        <v>0</v>
      </c>
      <c r="U260" s="362">
        <f>_xlfn.XLOOKUP($A260,'Total project cost for DCs'!$A$4:$A$111,'Total project cost for DCs'!AE$4:AE$111,0,0)*_xlfn.XLOOKUP($A260,Drury_beneficiary_allocation!$A$5:$A$104,Drury_beneficiary_allocation!$D$5:$D$104,0,0)</f>
        <v>0</v>
      </c>
      <c r="V260" s="362">
        <f>_xlfn.XLOOKUP($A260,'Total project cost for DCs'!$A$4:$A$111,'Total project cost for DCs'!AF$4:AF$111,0,0)*_xlfn.XLOOKUP($A260,Drury_beneficiary_allocation!$A$5:$A$104,Drury_beneficiary_allocation!$D$5:$D$104,0,0)</f>
        <v>0</v>
      </c>
      <c r="W260" s="362">
        <f>_xlfn.XLOOKUP($A260,'Total project cost for DCs'!$A$4:$A$111,'Total project cost for DCs'!AG$4:AG$111,0,0)*_xlfn.XLOOKUP($A260,Drury_beneficiary_allocation!$A$5:$A$104,Drury_beneficiary_allocation!$D$5:$D$104,0,0)</f>
        <v>0</v>
      </c>
      <c r="X260" s="362">
        <f>_xlfn.XLOOKUP($A260,'Total project cost for DCs'!$A$4:$A$111,'Total project cost for DCs'!AH$4:AH$111,0,0)*_xlfn.XLOOKUP($A260,Drury_beneficiary_allocation!$A$5:$A$104,Drury_beneficiary_allocation!$D$5:$D$104,0,0)</f>
        <v>0</v>
      </c>
      <c r="Y260" s="362">
        <f>_xlfn.XLOOKUP($A260,'Total project cost for DCs'!$A$4:$A$111,'Total project cost for DCs'!AI$4:AI$111,0,0)*_xlfn.XLOOKUP($A260,Drury_beneficiary_allocation!$A$5:$A$104,Drury_beneficiary_allocation!$D$5:$D$104,0,0)</f>
        <v>0</v>
      </c>
      <c r="Z260" s="362">
        <f>_xlfn.XLOOKUP($A260,'Total project cost for DCs'!$A$4:$A$111,'Total project cost for DCs'!AJ$4:AJ$111,0,0)*_xlfn.XLOOKUP($A260,Drury_beneficiary_allocation!$A$5:$A$104,Drury_beneficiary_allocation!$D$5:$D$104,0,0)</f>
        <v>0</v>
      </c>
      <c r="AA260" s="362">
        <f>_xlfn.XLOOKUP($A260,'Total project cost for DCs'!$A$4:$A$111,'Total project cost for DCs'!AK$4:AK$111,0,0)*_xlfn.XLOOKUP($A260,Drury_beneficiary_allocation!$A$5:$A$104,Drury_beneficiary_allocation!$D$5:$D$104,0,0)</f>
        <v>0</v>
      </c>
      <c r="AB260" s="362">
        <f>_xlfn.XLOOKUP($A260,'Total project cost for DCs'!$A$4:$A$111,'Total project cost for DCs'!AL$4:AL$111,0,0)*_xlfn.XLOOKUP($A260,Drury_beneficiary_allocation!$A$5:$A$104,Drury_beneficiary_allocation!$D$5:$D$104,0,0)</f>
        <v>0</v>
      </c>
      <c r="AC260" s="362">
        <f>_xlfn.XLOOKUP($A260,'Total project cost for DCs'!$A$4:$A$111,'Total project cost for DCs'!AM$4:AM$111,0,0)*_xlfn.XLOOKUP($A260,Drury_beneficiary_allocation!$A$5:$A$104,Drury_beneficiary_allocation!$D$5:$D$104,0,0)</f>
        <v>0</v>
      </c>
      <c r="AD260" s="362">
        <f>_xlfn.XLOOKUP($A260,'Total project cost for DCs'!$A$4:$A$111,'Total project cost for DCs'!AN$4:AN$111,0,0)*_xlfn.XLOOKUP($A260,Drury_beneficiary_allocation!$A$5:$A$104,Drury_beneficiary_allocation!$D$5:$D$104,0,0)</f>
        <v>0</v>
      </c>
      <c r="AE260" s="363">
        <f t="shared" ref="AE260:AE323" si="37">SUM(K260:AD260)</f>
        <v>0</v>
      </c>
      <c r="AF260" s="349"/>
      <c r="AG260" s="349">
        <f t="shared" si="32"/>
        <v>0</v>
      </c>
      <c r="AH260" s="353">
        <v>0</v>
      </c>
      <c r="AI260" s="354" t="str">
        <f t="shared" ref="AI260:AI323" si="38">IF(OR(E260="Upgrade Collector",E260="Greenfields Collector",E260="New Collector (AT)"),"Collector","Arterial")</f>
        <v>Collector</v>
      </c>
      <c r="AJ260" s="349"/>
      <c r="AK260" s="349"/>
      <c r="AL260" s="355">
        <f>_xlfn.XLOOKUP(A260,'P1 Date Adjustment'!B:B,'P1 Date Adjustment'!F:F,"not found",0)</f>
        <v>2033</v>
      </c>
      <c r="AM260" s="349">
        <f t="shared" si="33"/>
        <v>0</v>
      </c>
      <c r="AN260" s="360"/>
      <c r="AO260" s="360"/>
    </row>
    <row r="261" spans="1:41" ht="30" x14ac:dyDescent="0.25">
      <c r="A261" s="129" t="s">
        <v>452</v>
      </c>
      <c r="B261" s="358" t="s">
        <v>453</v>
      </c>
      <c r="C261" s="358" t="str">
        <f>_xlfn.XLOOKUP($A261,'Total project cost for DCs'!A:A,'Total project cost for DCs'!C:C,"Not found",0)</f>
        <v>2-lane urban- new road layout with active modes on both sides (TDM)</v>
      </c>
      <c r="D261" s="355" t="s">
        <v>155</v>
      </c>
      <c r="E261" s="355" t="s">
        <v>227</v>
      </c>
      <c r="H261" s="355" t="s">
        <v>828</v>
      </c>
      <c r="I261" s="359">
        <f>_xlfn.XLOOKUP($H261,DC_growth_AGS!$A$665:$A$673,DC_growth_AGS!$O$665:$O$673,"Not found",0)</f>
        <v>0.83953286703488883</v>
      </c>
      <c r="J261" s="355">
        <v>2036</v>
      </c>
      <c r="K261" s="362">
        <f>_xlfn.XLOOKUP($A261,'Total project cost for DCs'!$A$4:$A$111,'Total project cost for DCs'!U$4:U$111,0,0)*_xlfn.XLOOKUP($A261,Drury_beneficiary_allocation!$A$5:$A$104,Drury_beneficiary_allocation!$D$5:$D$104,0,0)</f>
        <v>0</v>
      </c>
      <c r="L261" s="362">
        <f>_xlfn.XLOOKUP($A261,'Total project cost for DCs'!$A$4:$A$111,'Total project cost for DCs'!V$4:V$111,0,0)*_xlfn.XLOOKUP($A261,Drury_beneficiary_allocation!$A$5:$A$104,Drury_beneficiary_allocation!$D$5:$D$104,0,0)</f>
        <v>0</v>
      </c>
      <c r="M261" s="362">
        <f>_xlfn.XLOOKUP($A261,'Total project cost for DCs'!$A$4:$A$111,'Total project cost for DCs'!W$4:W$111,0,0)*_xlfn.XLOOKUP($A261,Drury_beneficiary_allocation!$A$5:$A$104,Drury_beneficiary_allocation!$D$5:$D$104,0,0)</f>
        <v>0</v>
      </c>
      <c r="N261" s="362">
        <f>_xlfn.XLOOKUP($A261,'Total project cost for DCs'!$A$4:$A$111,'Total project cost for DCs'!X$4:X$111,0,0)*_xlfn.XLOOKUP($A261,Drury_beneficiary_allocation!$A$5:$A$104,Drury_beneficiary_allocation!$D$5:$D$104,0,0)</f>
        <v>0</v>
      </c>
      <c r="O261" s="362">
        <f>_xlfn.XLOOKUP($A261,'Total project cost for DCs'!$A$4:$A$111,'Total project cost for DCs'!Y$4:Y$111,0,0)*_xlfn.XLOOKUP($A261,Drury_beneficiary_allocation!$A$5:$A$104,Drury_beneficiary_allocation!$D$5:$D$104,0,0)</f>
        <v>0</v>
      </c>
      <c r="P261" s="362">
        <f>_xlfn.XLOOKUP($A261,'Total project cost for DCs'!$A$4:$A$111,'Total project cost for DCs'!Z$4:Z$111,0,0)*_xlfn.XLOOKUP($A261,Drury_beneficiary_allocation!$A$5:$A$104,Drury_beneficiary_allocation!$D$5:$D$104,0,0)</f>
        <v>0</v>
      </c>
      <c r="Q261" s="362">
        <f>_xlfn.XLOOKUP($A261,'Total project cost for DCs'!$A$4:$A$111,'Total project cost for DCs'!AA$4:AA$111,0,0)*_xlfn.XLOOKUP($A261,Drury_beneficiary_allocation!$A$5:$A$104,Drury_beneficiary_allocation!$D$5:$D$104,0,0)</f>
        <v>0</v>
      </c>
      <c r="R261" s="362">
        <f>_xlfn.XLOOKUP($A261,'Total project cost for DCs'!$A$4:$A$111,'Total project cost for DCs'!AB$4:AB$111,0,0)*_xlfn.XLOOKUP($A261,Drury_beneficiary_allocation!$A$5:$A$104,Drury_beneficiary_allocation!$D$5:$D$104,0,0)</f>
        <v>0</v>
      </c>
      <c r="S261" s="362">
        <f>_xlfn.XLOOKUP($A261,'Total project cost for DCs'!$A$4:$A$111,'Total project cost for DCs'!AC$4:AC$111,0,0)*_xlfn.XLOOKUP($A261,Drury_beneficiary_allocation!$A$5:$A$104,Drury_beneficiary_allocation!$D$5:$D$104,0,0)</f>
        <v>0</v>
      </c>
      <c r="T261" s="362">
        <f>_xlfn.XLOOKUP($A261,'Total project cost for DCs'!$A$4:$A$111,'Total project cost for DCs'!AD$4:AD$111,0,0)*_xlfn.XLOOKUP($A261,Drury_beneficiary_allocation!$A$5:$A$104,Drury_beneficiary_allocation!$D$5:$D$104,0,0)</f>
        <v>0</v>
      </c>
      <c r="U261" s="362">
        <f>_xlfn.XLOOKUP($A261,'Total project cost for DCs'!$A$4:$A$111,'Total project cost for DCs'!AE$4:AE$111,0,0)*_xlfn.XLOOKUP($A261,Drury_beneficiary_allocation!$A$5:$A$104,Drury_beneficiary_allocation!$D$5:$D$104,0,0)</f>
        <v>0</v>
      </c>
      <c r="V261" s="362">
        <f>_xlfn.XLOOKUP($A261,'Total project cost for DCs'!$A$4:$A$111,'Total project cost for DCs'!AF$4:AF$111,0,0)*_xlfn.XLOOKUP($A261,Drury_beneficiary_allocation!$A$5:$A$104,Drury_beneficiary_allocation!$D$5:$D$104,0,0)</f>
        <v>0</v>
      </c>
      <c r="W261" s="362">
        <f>_xlfn.XLOOKUP($A261,'Total project cost for DCs'!$A$4:$A$111,'Total project cost for DCs'!AG$4:AG$111,0,0)*_xlfn.XLOOKUP($A261,Drury_beneficiary_allocation!$A$5:$A$104,Drury_beneficiary_allocation!$D$5:$D$104,0,0)</f>
        <v>0</v>
      </c>
      <c r="X261" s="362">
        <f>_xlfn.XLOOKUP($A261,'Total project cost for DCs'!$A$4:$A$111,'Total project cost for DCs'!AH$4:AH$111,0,0)*_xlfn.XLOOKUP($A261,Drury_beneficiary_allocation!$A$5:$A$104,Drury_beneficiary_allocation!$D$5:$D$104,0,0)</f>
        <v>0</v>
      </c>
      <c r="Y261" s="362">
        <f>_xlfn.XLOOKUP($A261,'Total project cost for DCs'!$A$4:$A$111,'Total project cost for DCs'!AI$4:AI$111,0,0)*_xlfn.XLOOKUP($A261,Drury_beneficiary_allocation!$A$5:$A$104,Drury_beneficiary_allocation!$D$5:$D$104,0,0)</f>
        <v>0</v>
      </c>
      <c r="Z261" s="362">
        <f>_xlfn.XLOOKUP($A261,'Total project cost for DCs'!$A$4:$A$111,'Total project cost for DCs'!AJ$4:AJ$111,0,0)*_xlfn.XLOOKUP($A261,Drury_beneficiary_allocation!$A$5:$A$104,Drury_beneficiary_allocation!$D$5:$D$104,0,0)</f>
        <v>0</v>
      </c>
      <c r="AA261" s="362">
        <f>_xlfn.XLOOKUP($A261,'Total project cost for DCs'!$A$4:$A$111,'Total project cost for DCs'!AK$4:AK$111,0,0)*_xlfn.XLOOKUP($A261,Drury_beneficiary_allocation!$A$5:$A$104,Drury_beneficiary_allocation!$D$5:$D$104,0,0)</f>
        <v>0</v>
      </c>
      <c r="AB261" s="362">
        <f>_xlfn.XLOOKUP($A261,'Total project cost for DCs'!$A$4:$A$111,'Total project cost for DCs'!AL$4:AL$111,0,0)*_xlfn.XLOOKUP($A261,Drury_beneficiary_allocation!$A$5:$A$104,Drury_beneficiary_allocation!$D$5:$D$104,0,0)</f>
        <v>0</v>
      </c>
      <c r="AC261" s="362">
        <f>_xlfn.XLOOKUP($A261,'Total project cost for DCs'!$A$4:$A$111,'Total project cost for DCs'!AM$4:AM$111,0,0)*_xlfn.XLOOKUP($A261,Drury_beneficiary_allocation!$A$5:$A$104,Drury_beneficiary_allocation!$D$5:$D$104,0,0)</f>
        <v>0</v>
      </c>
      <c r="AD261" s="362">
        <f>_xlfn.XLOOKUP($A261,'Total project cost for DCs'!$A$4:$A$111,'Total project cost for DCs'!AN$4:AN$111,0,0)*_xlfn.XLOOKUP($A261,Drury_beneficiary_allocation!$A$5:$A$104,Drury_beneficiary_allocation!$D$5:$D$104,0,0)</f>
        <v>0</v>
      </c>
      <c r="AE261" s="363">
        <f t="shared" si="37"/>
        <v>0</v>
      </c>
      <c r="AF261" s="349"/>
      <c r="AG261" s="349">
        <f t="shared" ref="AG261:AG324" si="39">SUM(K261:AD261)</f>
        <v>0</v>
      </c>
      <c r="AH261" s="353">
        <v>0</v>
      </c>
      <c r="AI261" s="354" t="str">
        <f t="shared" si="38"/>
        <v>Arterial</v>
      </c>
      <c r="AJ261" s="349"/>
      <c r="AK261" s="349"/>
      <c r="AL261" s="355">
        <f>_xlfn.XLOOKUP(A261,'P1 Date Adjustment'!B:B,'P1 Date Adjustment'!F:F,"not found",0)</f>
        <v>2036</v>
      </c>
      <c r="AM261" s="349">
        <f t="shared" ref="AM261:AM324" si="40">AG261*I261</f>
        <v>0</v>
      </c>
      <c r="AN261" s="360"/>
      <c r="AO261" s="360"/>
    </row>
    <row r="262" spans="1:41" ht="30" x14ac:dyDescent="0.25">
      <c r="A262" s="129" t="s">
        <v>454</v>
      </c>
      <c r="B262" s="358" t="s">
        <v>455</v>
      </c>
      <c r="C262" s="358" t="str">
        <f>_xlfn.XLOOKUP($A262,'Total project cost for DCs'!A:A,'Total project cost for DCs'!C:C,"Not found",0)</f>
        <v>2-lane urban- new road layout with active modes on both sides (TDM)</v>
      </c>
      <c r="D262" s="355" t="s">
        <v>155</v>
      </c>
      <c r="E262" s="355" t="s">
        <v>345</v>
      </c>
      <c r="H262" s="355" t="s">
        <v>828</v>
      </c>
      <c r="I262" s="359">
        <f>_xlfn.XLOOKUP($H262,DC_growth_AGS!$A$665:$A$673,DC_growth_AGS!$O$665:$O$673,"Not found",0)</f>
        <v>0.83953286703488883</v>
      </c>
      <c r="J262" s="355">
        <v>2036</v>
      </c>
      <c r="K262" s="362">
        <f>_xlfn.XLOOKUP($A262,'Total project cost for DCs'!$A$4:$A$111,'Total project cost for DCs'!U$4:U$111,0,0)*_xlfn.XLOOKUP($A262,Drury_beneficiary_allocation!$A$5:$A$104,Drury_beneficiary_allocation!$D$5:$D$104,0,0)</f>
        <v>139898.98739919986</v>
      </c>
      <c r="L262" s="362">
        <f>_xlfn.XLOOKUP($A262,'Total project cost for DCs'!$A$4:$A$111,'Total project cost for DCs'!V$4:V$111,0,0)*_xlfn.XLOOKUP($A262,Drury_beneficiary_allocation!$A$5:$A$104,Drury_beneficiary_allocation!$D$5:$D$104,0,0)</f>
        <v>1429246.2095395161</v>
      </c>
      <c r="M262" s="362">
        <f>_xlfn.XLOOKUP($A262,'Total project cost for DCs'!$A$4:$A$111,'Total project cost for DCs'!W$4:W$111,0,0)*_xlfn.XLOOKUP($A262,Drury_beneficiary_allocation!$A$5:$A$104,Drury_beneficiary_allocation!$D$5:$D$104,0,0)</f>
        <v>0</v>
      </c>
      <c r="N262" s="362">
        <f>_xlfn.XLOOKUP($A262,'Total project cost for DCs'!$A$4:$A$111,'Total project cost for DCs'!X$4:X$111,0,0)*_xlfn.XLOOKUP($A262,Drury_beneficiary_allocation!$A$5:$A$104,Drury_beneficiary_allocation!$D$5:$D$104,0,0)</f>
        <v>0</v>
      </c>
      <c r="O262" s="362">
        <f>_xlfn.XLOOKUP($A262,'Total project cost for DCs'!$A$4:$A$111,'Total project cost for DCs'!Y$4:Y$111,0,0)*_xlfn.XLOOKUP($A262,Drury_beneficiary_allocation!$A$5:$A$104,Drury_beneficiary_allocation!$D$5:$D$104,0,0)</f>
        <v>0</v>
      </c>
      <c r="P262" s="362">
        <f>_xlfn.XLOOKUP($A262,'Total project cost for DCs'!$A$4:$A$111,'Total project cost for DCs'!Z$4:Z$111,0,0)*_xlfn.XLOOKUP($A262,Drury_beneficiary_allocation!$A$5:$A$104,Drury_beneficiary_allocation!$D$5:$D$104,0,0)</f>
        <v>0</v>
      </c>
      <c r="Q262" s="362">
        <f>_xlfn.XLOOKUP($A262,'Total project cost for DCs'!$A$4:$A$111,'Total project cost for DCs'!AA$4:AA$111,0,0)*_xlfn.XLOOKUP($A262,Drury_beneficiary_allocation!$A$5:$A$104,Drury_beneficiary_allocation!$D$5:$D$104,0,0)</f>
        <v>0</v>
      </c>
      <c r="R262" s="362">
        <f>_xlfn.XLOOKUP($A262,'Total project cost for DCs'!$A$4:$A$111,'Total project cost for DCs'!AB$4:AB$111,0,0)*_xlfn.XLOOKUP($A262,Drury_beneficiary_allocation!$A$5:$A$104,Drury_beneficiary_allocation!$D$5:$D$104,0,0)</f>
        <v>0</v>
      </c>
      <c r="S262" s="362">
        <f>_xlfn.XLOOKUP($A262,'Total project cost for DCs'!$A$4:$A$111,'Total project cost for DCs'!AC$4:AC$111,0,0)*_xlfn.XLOOKUP($A262,Drury_beneficiary_allocation!$A$5:$A$104,Drury_beneficiary_allocation!$D$5:$D$104,0,0)</f>
        <v>0</v>
      </c>
      <c r="T262" s="362">
        <f>_xlfn.XLOOKUP($A262,'Total project cost for DCs'!$A$4:$A$111,'Total project cost for DCs'!AD$4:AD$111,0,0)*_xlfn.XLOOKUP($A262,Drury_beneficiary_allocation!$A$5:$A$104,Drury_beneficiary_allocation!$D$5:$D$104,0,0)</f>
        <v>0</v>
      </c>
      <c r="U262" s="362">
        <f>_xlfn.XLOOKUP($A262,'Total project cost for DCs'!$A$4:$A$111,'Total project cost for DCs'!AE$4:AE$111,0,0)*_xlfn.XLOOKUP($A262,Drury_beneficiary_allocation!$A$5:$A$104,Drury_beneficiary_allocation!$D$5:$D$104,0,0)</f>
        <v>0</v>
      </c>
      <c r="V262" s="362">
        <f>_xlfn.XLOOKUP($A262,'Total project cost for DCs'!$A$4:$A$111,'Total project cost for DCs'!AF$4:AF$111,0,0)*_xlfn.XLOOKUP($A262,Drury_beneficiary_allocation!$A$5:$A$104,Drury_beneficiary_allocation!$D$5:$D$104,0,0)</f>
        <v>0</v>
      </c>
      <c r="W262" s="362">
        <f>_xlfn.XLOOKUP($A262,'Total project cost for DCs'!$A$4:$A$111,'Total project cost for DCs'!AG$4:AG$111,0,0)*_xlfn.XLOOKUP($A262,Drury_beneficiary_allocation!$A$5:$A$104,Drury_beneficiary_allocation!$D$5:$D$104,0,0)</f>
        <v>0</v>
      </c>
      <c r="X262" s="362">
        <f>_xlfn.XLOOKUP($A262,'Total project cost for DCs'!$A$4:$A$111,'Total project cost for DCs'!AH$4:AH$111,0,0)*_xlfn.XLOOKUP($A262,Drury_beneficiary_allocation!$A$5:$A$104,Drury_beneficiary_allocation!$D$5:$D$104,0,0)</f>
        <v>0</v>
      </c>
      <c r="Y262" s="362">
        <f>_xlfn.XLOOKUP($A262,'Total project cost for DCs'!$A$4:$A$111,'Total project cost for DCs'!AI$4:AI$111,0,0)*_xlfn.XLOOKUP($A262,Drury_beneficiary_allocation!$A$5:$A$104,Drury_beneficiary_allocation!$D$5:$D$104,0,0)</f>
        <v>0</v>
      </c>
      <c r="Z262" s="362">
        <f>_xlfn.XLOOKUP($A262,'Total project cost for DCs'!$A$4:$A$111,'Total project cost for DCs'!AJ$4:AJ$111,0,0)*_xlfn.XLOOKUP($A262,Drury_beneficiary_allocation!$A$5:$A$104,Drury_beneficiary_allocation!$D$5:$D$104,0,0)</f>
        <v>0</v>
      </c>
      <c r="AA262" s="362">
        <f>_xlfn.XLOOKUP($A262,'Total project cost for DCs'!$A$4:$A$111,'Total project cost for DCs'!AK$4:AK$111,0,0)*_xlfn.XLOOKUP($A262,Drury_beneficiary_allocation!$A$5:$A$104,Drury_beneficiary_allocation!$D$5:$D$104,0,0)</f>
        <v>0</v>
      </c>
      <c r="AB262" s="362">
        <f>_xlfn.XLOOKUP($A262,'Total project cost for DCs'!$A$4:$A$111,'Total project cost for DCs'!AL$4:AL$111,0,0)*_xlfn.XLOOKUP($A262,Drury_beneficiary_allocation!$A$5:$A$104,Drury_beneficiary_allocation!$D$5:$D$104,0,0)</f>
        <v>0</v>
      </c>
      <c r="AC262" s="362">
        <f>_xlfn.XLOOKUP($A262,'Total project cost for DCs'!$A$4:$A$111,'Total project cost for DCs'!AM$4:AM$111,0,0)*_xlfn.XLOOKUP($A262,Drury_beneficiary_allocation!$A$5:$A$104,Drury_beneficiary_allocation!$D$5:$D$104,0,0)</f>
        <v>0</v>
      </c>
      <c r="AD262" s="362">
        <f>_xlfn.XLOOKUP($A262,'Total project cost for DCs'!$A$4:$A$111,'Total project cost for DCs'!AN$4:AN$111,0,0)*_xlfn.XLOOKUP($A262,Drury_beneficiary_allocation!$A$5:$A$104,Drury_beneficiary_allocation!$D$5:$D$104,0,0)</f>
        <v>0</v>
      </c>
      <c r="AE262" s="363">
        <f t="shared" si="37"/>
        <v>1569145.1969387159</v>
      </c>
      <c r="AF262" s="349"/>
      <c r="AG262" s="349">
        <f t="shared" si="39"/>
        <v>1569145.1969387159</v>
      </c>
      <c r="AH262" s="353">
        <v>0</v>
      </c>
      <c r="AI262" s="354" t="str">
        <f t="shared" si="38"/>
        <v>Arterial</v>
      </c>
      <c r="AJ262" s="349"/>
      <c r="AK262" s="349"/>
      <c r="AL262" s="355">
        <f>_xlfn.XLOOKUP(A262,'P1 Date Adjustment'!B:B,'P1 Date Adjustment'!F:F,"not found",0)</f>
        <v>2036</v>
      </c>
      <c r="AM262" s="349">
        <f t="shared" si="40"/>
        <v>1317348.9659799854</v>
      </c>
      <c r="AN262" s="360"/>
      <c r="AO262" s="360"/>
    </row>
    <row r="263" spans="1:41" ht="30" x14ac:dyDescent="0.25">
      <c r="A263" s="129" t="s">
        <v>456</v>
      </c>
      <c r="B263" s="358" t="s">
        <v>453</v>
      </c>
      <c r="C263" s="358" t="str">
        <f>_xlfn.XLOOKUP($A263,'Total project cost for DCs'!A:A,'Total project cost for DCs'!C:C,"Not found",0)</f>
        <v>4-lane urban- upgrade 2-lane urban to 4-lane with active modes on both sides, (TDM)</v>
      </c>
      <c r="D263" s="355" t="s">
        <v>155</v>
      </c>
      <c r="E263" s="355" t="s">
        <v>231</v>
      </c>
      <c r="H263" s="355" t="s">
        <v>828</v>
      </c>
      <c r="I263" s="359">
        <f>_xlfn.XLOOKUP($H263,DC_growth_AGS!$A$665:$A$673,DC_growth_AGS!$O$665:$O$673,"Not found",0)</f>
        <v>0.83953286703488883</v>
      </c>
      <c r="J263" s="355">
        <v>2047</v>
      </c>
      <c r="K263" s="362">
        <f>_xlfn.XLOOKUP($A263,'Total project cost for DCs'!$A$4:$A$111,'Total project cost for DCs'!U$4:U$111,0,0)*_xlfn.XLOOKUP($A263,Drury_beneficiary_allocation!$A$5:$A$104,Drury_beneficiary_allocation!$D$5:$D$104,0,0)</f>
        <v>0</v>
      </c>
      <c r="L263" s="362">
        <f>_xlfn.XLOOKUP($A263,'Total project cost for DCs'!$A$4:$A$111,'Total project cost for DCs'!V$4:V$111,0,0)*_xlfn.XLOOKUP($A263,Drury_beneficiary_allocation!$A$5:$A$104,Drury_beneficiary_allocation!$D$5:$D$104,0,0)</f>
        <v>0</v>
      </c>
      <c r="M263" s="362">
        <f>_xlfn.XLOOKUP($A263,'Total project cost for DCs'!$A$4:$A$111,'Total project cost for DCs'!W$4:W$111,0,0)*_xlfn.XLOOKUP($A263,Drury_beneficiary_allocation!$A$5:$A$104,Drury_beneficiary_allocation!$D$5:$D$104,0,0)</f>
        <v>0</v>
      </c>
      <c r="N263" s="362">
        <f>_xlfn.XLOOKUP($A263,'Total project cost for DCs'!$A$4:$A$111,'Total project cost for DCs'!X$4:X$111,0,0)*_xlfn.XLOOKUP($A263,Drury_beneficiary_allocation!$A$5:$A$104,Drury_beneficiary_allocation!$D$5:$D$104,0,0)</f>
        <v>0</v>
      </c>
      <c r="O263" s="362">
        <f>_xlfn.XLOOKUP($A263,'Total project cost for DCs'!$A$4:$A$111,'Total project cost for DCs'!Y$4:Y$111,0,0)*_xlfn.XLOOKUP($A263,Drury_beneficiary_allocation!$A$5:$A$104,Drury_beneficiary_allocation!$D$5:$D$104,0,0)</f>
        <v>0</v>
      </c>
      <c r="P263" s="362">
        <f>_xlfn.XLOOKUP($A263,'Total project cost for DCs'!$A$4:$A$111,'Total project cost for DCs'!Z$4:Z$111,0,0)*_xlfn.XLOOKUP($A263,Drury_beneficiary_allocation!$A$5:$A$104,Drury_beneficiary_allocation!$D$5:$D$104,0,0)</f>
        <v>0</v>
      </c>
      <c r="Q263" s="362">
        <f>_xlfn.XLOOKUP($A263,'Total project cost for DCs'!$A$4:$A$111,'Total project cost for DCs'!AA$4:AA$111,0,0)*_xlfn.XLOOKUP($A263,Drury_beneficiary_allocation!$A$5:$A$104,Drury_beneficiary_allocation!$D$5:$D$104,0,0)</f>
        <v>0</v>
      </c>
      <c r="R263" s="362">
        <f>_xlfn.XLOOKUP($A263,'Total project cost for DCs'!$A$4:$A$111,'Total project cost for DCs'!AB$4:AB$111,0,0)*_xlfn.XLOOKUP($A263,Drury_beneficiary_allocation!$A$5:$A$104,Drury_beneficiary_allocation!$D$5:$D$104,0,0)</f>
        <v>0</v>
      </c>
      <c r="S263" s="362">
        <f>_xlfn.XLOOKUP($A263,'Total project cost for DCs'!$A$4:$A$111,'Total project cost for DCs'!AC$4:AC$111,0,0)*_xlfn.XLOOKUP($A263,Drury_beneficiary_allocation!$A$5:$A$104,Drury_beneficiary_allocation!$D$5:$D$104,0,0)</f>
        <v>0</v>
      </c>
      <c r="T263" s="362">
        <f>_xlfn.XLOOKUP($A263,'Total project cost for DCs'!$A$4:$A$111,'Total project cost for DCs'!AD$4:AD$111,0,0)*_xlfn.XLOOKUP($A263,Drury_beneficiary_allocation!$A$5:$A$104,Drury_beneficiary_allocation!$D$5:$D$104,0,0)</f>
        <v>0</v>
      </c>
      <c r="U263" s="362">
        <f>_xlfn.XLOOKUP($A263,'Total project cost for DCs'!$A$4:$A$111,'Total project cost for DCs'!AE$4:AE$111,0,0)*_xlfn.XLOOKUP($A263,Drury_beneficiary_allocation!$A$5:$A$104,Drury_beneficiary_allocation!$D$5:$D$104,0,0)</f>
        <v>0</v>
      </c>
      <c r="V263" s="362">
        <f>_xlfn.XLOOKUP($A263,'Total project cost for DCs'!$A$4:$A$111,'Total project cost for DCs'!AF$4:AF$111,0,0)*_xlfn.XLOOKUP($A263,Drury_beneficiary_allocation!$A$5:$A$104,Drury_beneficiary_allocation!$D$5:$D$104,0,0)</f>
        <v>435017.27873114176</v>
      </c>
      <c r="W263" s="362">
        <f>_xlfn.XLOOKUP($A263,'Total project cost for DCs'!$A$4:$A$111,'Total project cost for DCs'!AG$4:AG$111,0,0)*_xlfn.XLOOKUP($A263,Drury_beneficiary_allocation!$A$5:$A$104,Drury_beneficiary_allocation!$D$5:$D$104,0,0)</f>
        <v>4444255.1605933607</v>
      </c>
      <c r="X263" s="362">
        <f>_xlfn.XLOOKUP($A263,'Total project cost for DCs'!$A$4:$A$111,'Total project cost for DCs'!AH$4:AH$111,0,0)*_xlfn.XLOOKUP($A263,Drury_beneficiary_allocation!$A$5:$A$104,Drury_beneficiary_allocation!$D$5:$D$104,0,0)</f>
        <v>0</v>
      </c>
      <c r="Y263" s="362">
        <f>_xlfn.XLOOKUP($A263,'Total project cost for DCs'!$A$4:$A$111,'Total project cost for DCs'!AI$4:AI$111,0,0)*_xlfn.XLOOKUP($A263,Drury_beneficiary_allocation!$A$5:$A$104,Drury_beneficiary_allocation!$D$5:$D$104,0,0)</f>
        <v>0</v>
      </c>
      <c r="Z263" s="362">
        <f>_xlfn.XLOOKUP($A263,'Total project cost for DCs'!$A$4:$A$111,'Total project cost for DCs'!AJ$4:AJ$111,0,0)*_xlfn.XLOOKUP($A263,Drury_beneficiary_allocation!$A$5:$A$104,Drury_beneficiary_allocation!$D$5:$D$104,0,0)</f>
        <v>0</v>
      </c>
      <c r="AA263" s="362">
        <f>_xlfn.XLOOKUP($A263,'Total project cost for DCs'!$A$4:$A$111,'Total project cost for DCs'!AK$4:AK$111,0,0)*_xlfn.XLOOKUP($A263,Drury_beneficiary_allocation!$A$5:$A$104,Drury_beneficiary_allocation!$D$5:$D$104,0,0)</f>
        <v>0</v>
      </c>
      <c r="AB263" s="362">
        <f>_xlfn.XLOOKUP($A263,'Total project cost for DCs'!$A$4:$A$111,'Total project cost for DCs'!AL$4:AL$111,0,0)*_xlfn.XLOOKUP($A263,Drury_beneficiary_allocation!$A$5:$A$104,Drury_beneficiary_allocation!$D$5:$D$104,0,0)</f>
        <v>0</v>
      </c>
      <c r="AC263" s="362">
        <f>_xlfn.XLOOKUP($A263,'Total project cost for DCs'!$A$4:$A$111,'Total project cost for DCs'!AM$4:AM$111,0,0)*_xlfn.XLOOKUP($A263,Drury_beneficiary_allocation!$A$5:$A$104,Drury_beneficiary_allocation!$D$5:$D$104,0,0)</f>
        <v>0</v>
      </c>
      <c r="AD263" s="362">
        <f>_xlfn.XLOOKUP($A263,'Total project cost for DCs'!$A$4:$A$111,'Total project cost for DCs'!AN$4:AN$111,0,0)*_xlfn.XLOOKUP($A263,Drury_beneficiary_allocation!$A$5:$A$104,Drury_beneficiary_allocation!$D$5:$D$104,0,0)</f>
        <v>0</v>
      </c>
      <c r="AE263" s="363">
        <f t="shared" si="37"/>
        <v>4879272.4393245028</v>
      </c>
      <c r="AF263" s="349"/>
      <c r="AG263" s="349">
        <f t="shared" si="39"/>
        <v>4879272.4393245028</v>
      </c>
      <c r="AH263" s="353">
        <v>0</v>
      </c>
      <c r="AI263" s="354" t="str">
        <f t="shared" si="38"/>
        <v>Arterial</v>
      </c>
      <c r="AJ263" s="349"/>
      <c r="AK263" s="349"/>
      <c r="AL263" s="355">
        <f>_xlfn.XLOOKUP(A263,'P1 Date Adjustment'!B:B,'P1 Date Adjustment'!F:F,"not found",0)</f>
        <v>2047</v>
      </c>
      <c r="AM263" s="349">
        <f t="shared" si="40"/>
        <v>4096309.5800304157</v>
      </c>
      <c r="AN263" s="360"/>
      <c r="AO263" s="360"/>
    </row>
    <row r="264" spans="1:41" ht="30" x14ac:dyDescent="0.25">
      <c r="A264" s="129" t="s">
        <v>457</v>
      </c>
      <c r="B264" s="358" t="s">
        <v>458</v>
      </c>
      <c r="C264" s="358" t="str">
        <f>_xlfn.XLOOKUP($A264,'Total project cost for DCs'!A:A,'Total project cost for DCs'!C:C,"Not found",0)</f>
        <v>4-lane urban- upgrade 2-lane urban to 4-lane with active modes on both sides, (TDM)</v>
      </c>
      <c r="D264" s="355" t="s">
        <v>155</v>
      </c>
      <c r="E264" s="355" t="s">
        <v>345</v>
      </c>
      <c r="H264" s="355" t="s">
        <v>828</v>
      </c>
      <c r="I264" s="359">
        <f>_xlfn.XLOOKUP($H264,DC_growth_AGS!$A$665:$A$673,DC_growth_AGS!$O$665:$O$673,"Not found",0)</f>
        <v>0.83953286703488883</v>
      </c>
      <c r="J264" s="355">
        <v>2047</v>
      </c>
      <c r="K264" s="362">
        <f>_xlfn.XLOOKUP($A264,'Total project cost for DCs'!$A$4:$A$111,'Total project cost for DCs'!U$4:U$111,0,0)*_xlfn.XLOOKUP($A264,Drury_beneficiary_allocation!$A$5:$A$104,Drury_beneficiary_allocation!$D$5:$D$104,0,0)</f>
        <v>0</v>
      </c>
      <c r="L264" s="362">
        <f>_xlfn.XLOOKUP($A264,'Total project cost for DCs'!$A$4:$A$111,'Total project cost for DCs'!V$4:V$111,0,0)*_xlfn.XLOOKUP($A264,Drury_beneficiary_allocation!$A$5:$A$104,Drury_beneficiary_allocation!$D$5:$D$104,0,0)</f>
        <v>0</v>
      </c>
      <c r="M264" s="362">
        <f>_xlfn.XLOOKUP($A264,'Total project cost for DCs'!$A$4:$A$111,'Total project cost for DCs'!W$4:W$111,0,0)*_xlfn.XLOOKUP($A264,Drury_beneficiary_allocation!$A$5:$A$104,Drury_beneficiary_allocation!$D$5:$D$104,0,0)</f>
        <v>0</v>
      </c>
      <c r="N264" s="362">
        <f>_xlfn.XLOOKUP($A264,'Total project cost for DCs'!$A$4:$A$111,'Total project cost for DCs'!X$4:X$111,0,0)*_xlfn.XLOOKUP($A264,Drury_beneficiary_allocation!$A$5:$A$104,Drury_beneficiary_allocation!$D$5:$D$104,0,0)</f>
        <v>0</v>
      </c>
      <c r="O264" s="362">
        <f>_xlfn.XLOOKUP($A264,'Total project cost for DCs'!$A$4:$A$111,'Total project cost for DCs'!Y$4:Y$111,0,0)*_xlfn.XLOOKUP($A264,Drury_beneficiary_allocation!$A$5:$A$104,Drury_beneficiary_allocation!$D$5:$D$104,0,0)</f>
        <v>0</v>
      </c>
      <c r="P264" s="362">
        <f>_xlfn.XLOOKUP($A264,'Total project cost for DCs'!$A$4:$A$111,'Total project cost for DCs'!Z$4:Z$111,0,0)*_xlfn.XLOOKUP($A264,Drury_beneficiary_allocation!$A$5:$A$104,Drury_beneficiary_allocation!$D$5:$D$104,0,0)</f>
        <v>0</v>
      </c>
      <c r="Q264" s="362">
        <f>_xlfn.XLOOKUP($A264,'Total project cost for DCs'!$A$4:$A$111,'Total project cost for DCs'!AA$4:AA$111,0,0)*_xlfn.XLOOKUP($A264,Drury_beneficiary_allocation!$A$5:$A$104,Drury_beneficiary_allocation!$D$5:$D$104,0,0)</f>
        <v>0</v>
      </c>
      <c r="R264" s="362">
        <f>_xlfn.XLOOKUP($A264,'Total project cost for DCs'!$A$4:$A$111,'Total project cost for DCs'!AB$4:AB$111,0,0)*_xlfn.XLOOKUP($A264,Drury_beneficiary_allocation!$A$5:$A$104,Drury_beneficiary_allocation!$D$5:$D$104,0,0)</f>
        <v>0</v>
      </c>
      <c r="S264" s="362">
        <f>_xlfn.XLOOKUP($A264,'Total project cost for DCs'!$A$4:$A$111,'Total project cost for DCs'!AC$4:AC$111,0,0)*_xlfn.XLOOKUP($A264,Drury_beneficiary_allocation!$A$5:$A$104,Drury_beneficiary_allocation!$D$5:$D$104,0,0)</f>
        <v>0</v>
      </c>
      <c r="T264" s="362">
        <f>_xlfn.XLOOKUP($A264,'Total project cost for DCs'!$A$4:$A$111,'Total project cost for DCs'!AD$4:AD$111,0,0)*_xlfn.XLOOKUP($A264,Drury_beneficiary_allocation!$A$5:$A$104,Drury_beneficiary_allocation!$D$5:$D$104,0,0)</f>
        <v>0</v>
      </c>
      <c r="U264" s="362">
        <f>_xlfn.XLOOKUP($A264,'Total project cost for DCs'!$A$4:$A$111,'Total project cost for DCs'!AE$4:AE$111,0,0)*_xlfn.XLOOKUP($A264,Drury_beneficiary_allocation!$A$5:$A$104,Drury_beneficiary_allocation!$D$5:$D$104,0,0)</f>
        <v>0</v>
      </c>
      <c r="V264" s="362">
        <f>_xlfn.XLOOKUP($A264,'Total project cost for DCs'!$A$4:$A$111,'Total project cost for DCs'!AF$4:AF$111,0,0)*_xlfn.XLOOKUP($A264,Drury_beneficiary_allocation!$A$5:$A$104,Drury_beneficiary_allocation!$D$5:$D$104,0,0)</f>
        <v>108419.69100683837</v>
      </c>
      <c r="W264" s="362">
        <f>_xlfn.XLOOKUP($A264,'Total project cost for DCs'!$A$4:$A$111,'Total project cost for DCs'!AG$4:AG$111,0,0)*_xlfn.XLOOKUP($A264,Drury_beneficiary_allocation!$A$5:$A$104,Drury_beneficiary_allocation!$D$5:$D$104,0,0)</f>
        <v>1107645.1323324989</v>
      </c>
      <c r="X264" s="362">
        <f>_xlfn.XLOOKUP($A264,'Total project cost for DCs'!$A$4:$A$111,'Total project cost for DCs'!AH$4:AH$111,0,0)*_xlfn.XLOOKUP($A264,Drury_beneficiary_allocation!$A$5:$A$104,Drury_beneficiary_allocation!$D$5:$D$104,0,0)</f>
        <v>0</v>
      </c>
      <c r="Y264" s="362">
        <f>_xlfn.XLOOKUP($A264,'Total project cost for DCs'!$A$4:$A$111,'Total project cost for DCs'!AI$4:AI$111,0,0)*_xlfn.XLOOKUP($A264,Drury_beneficiary_allocation!$A$5:$A$104,Drury_beneficiary_allocation!$D$5:$D$104,0,0)</f>
        <v>0</v>
      </c>
      <c r="Z264" s="362">
        <f>_xlfn.XLOOKUP($A264,'Total project cost for DCs'!$A$4:$A$111,'Total project cost for DCs'!AJ$4:AJ$111,0,0)*_xlfn.XLOOKUP($A264,Drury_beneficiary_allocation!$A$5:$A$104,Drury_beneficiary_allocation!$D$5:$D$104,0,0)</f>
        <v>0</v>
      </c>
      <c r="AA264" s="362">
        <f>_xlfn.XLOOKUP($A264,'Total project cost for DCs'!$A$4:$A$111,'Total project cost for DCs'!AK$4:AK$111,0,0)*_xlfn.XLOOKUP($A264,Drury_beneficiary_allocation!$A$5:$A$104,Drury_beneficiary_allocation!$D$5:$D$104,0,0)</f>
        <v>0</v>
      </c>
      <c r="AB264" s="362">
        <f>_xlfn.XLOOKUP($A264,'Total project cost for DCs'!$A$4:$A$111,'Total project cost for DCs'!AL$4:AL$111,0,0)*_xlfn.XLOOKUP($A264,Drury_beneficiary_allocation!$A$5:$A$104,Drury_beneficiary_allocation!$D$5:$D$104,0,0)</f>
        <v>0</v>
      </c>
      <c r="AC264" s="362">
        <f>_xlfn.XLOOKUP($A264,'Total project cost for DCs'!$A$4:$A$111,'Total project cost for DCs'!AM$4:AM$111,0,0)*_xlfn.XLOOKUP($A264,Drury_beneficiary_allocation!$A$5:$A$104,Drury_beneficiary_allocation!$D$5:$D$104,0,0)</f>
        <v>0</v>
      </c>
      <c r="AD264" s="362">
        <f>_xlfn.XLOOKUP($A264,'Total project cost for DCs'!$A$4:$A$111,'Total project cost for DCs'!AN$4:AN$111,0,0)*_xlfn.XLOOKUP($A264,Drury_beneficiary_allocation!$A$5:$A$104,Drury_beneficiary_allocation!$D$5:$D$104,0,0)</f>
        <v>0</v>
      </c>
      <c r="AE264" s="363">
        <f t="shared" si="37"/>
        <v>1216064.8233393373</v>
      </c>
      <c r="AF264" s="349"/>
      <c r="AG264" s="349">
        <f t="shared" si="39"/>
        <v>1216064.8233393373</v>
      </c>
      <c r="AH264" s="353">
        <v>0</v>
      </c>
      <c r="AI264" s="354" t="str">
        <f t="shared" si="38"/>
        <v>Arterial</v>
      </c>
      <c r="AJ264" s="349"/>
      <c r="AK264" s="349"/>
      <c r="AL264" s="355">
        <f>_xlfn.XLOOKUP(A264,'P1 Date Adjustment'!B:B,'P1 Date Adjustment'!F:F,"not found",0)</f>
        <v>2047</v>
      </c>
      <c r="AM264" s="349">
        <f t="shared" si="40"/>
        <v>1020926.3876383494</v>
      </c>
      <c r="AN264" s="360"/>
      <c r="AO264" s="360"/>
    </row>
    <row r="265" spans="1:41" x14ac:dyDescent="0.25">
      <c r="A265" s="129">
        <v>67</v>
      </c>
      <c r="B265" s="358" t="s">
        <v>460</v>
      </c>
      <c r="C265" s="358">
        <f>_xlfn.XLOOKUP($A265,'Total project cost for DCs'!A:A,'Total project cost for DCs'!C:C,"Not found",0)</f>
        <v>0</v>
      </c>
      <c r="D265" s="355" t="s">
        <v>155</v>
      </c>
      <c r="E265" s="355" t="s">
        <v>345</v>
      </c>
      <c r="H265" s="355" t="s">
        <v>828</v>
      </c>
      <c r="I265" s="359">
        <f>_xlfn.XLOOKUP($H265,DC_growth_AGS!$A$665:$A$673,DC_growth_AGS!$O$665:$O$673,"Not found",0)</f>
        <v>0.83953286703488883</v>
      </c>
      <c r="J265" s="355">
        <v>2033</v>
      </c>
      <c r="K265" s="362">
        <f>_xlfn.XLOOKUP($A265,'Total project cost for DCs'!$A$4:$A$111,'Total project cost for DCs'!U$4:U$111,0,0)*_xlfn.XLOOKUP($A265,Drury_beneficiary_allocation!$A$5:$A$104,Drury_beneficiary_allocation!$D$5:$D$104,0,0)</f>
        <v>4750357.3081426853</v>
      </c>
      <c r="L265" s="362">
        <f>_xlfn.XLOOKUP($A265,'Total project cost for DCs'!$A$4:$A$111,'Total project cost for DCs'!V$4:V$111,0,0)*_xlfn.XLOOKUP($A265,Drury_beneficiary_allocation!$A$5:$A$104,Drury_beneficiary_allocation!$D$5:$D$104,0,0)</f>
        <v>487484.82150538539</v>
      </c>
      <c r="M265" s="362">
        <f>_xlfn.XLOOKUP($A265,'Total project cost for DCs'!$A$4:$A$111,'Total project cost for DCs'!W$4:W$111,0,0)*_xlfn.XLOOKUP($A265,Drury_beneficiary_allocation!$A$5:$A$104,Drury_beneficiary_allocation!$D$5:$D$104,0,0)</f>
        <v>4980277.8869048823</v>
      </c>
      <c r="N265" s="362">
        <f>_xlfn.XLOOKUP($A265,'Total project cost for DCs'!$A$4:$A$111,'Total project cost for DCs'!X$4:X$111,0,0)*_xlfn.XLOOKUP($A265,Drury_beneficiary_allocation!$A$5:$A$104,Drury_beneficiary_allocation!$D$5:$D$104,0,0)</f>
        <v>0</v>
      </c>
      <c r="O265" s="362">
        <f>_xlfn.XLOOKUP($A265,'Total project cost for DCs'!$A$4:$A$111,'Total project cost for DCs'!Y$4:Y$111,0,0)*_xlfn.XLOOKUP($A265,Drury_beneficiary_allocation!$A$5:$A$104,Drury_beneficiary_allocation!$D$5:$D$104,0,0)</f>
        <v>0</v>
      </c>
      <c r="P265" s="362">
        <f>_xlfn.XLOOKUP($A265,'Total project cost for DCs'!$A$4:$A$111,'Total project cost for DCs'!Z$4:Z$111,0,0)*_xlfn.XLOOKUP($A265,Drury_beneficiary_allocation!$A$5:$A$104,Drury_beneficiary_allocation!$D$5:$D$104,0,0)</f>
        <v>0</v>
      </c>
      <c r="Q265" s="362">
        <f>_xlfn.XLOOKUP($A265,'Total project cost for DCs'!$A$4:$A$111,'Total project cost for DCs'!AA$4:AA$111,0,0)*_xlfn.XLOOKUP($A265,Drury_beneficiary_allocation!$A$5:$A$104,Drury_beneficiary_allocation!$D$5:$D$104,0,0)</f>
        <v>0</v>
      </c>
      <c r="R265" s="362">
        <f>_xlfn.XLOOKUP($A265,'Total project cost for DCs'!$A$4:$A$111,'Total project cost for DCs'!AB$4:AB$111,0,0)*_xlfn.XLOOKUP($A265,Drury_beneficiary_allocation!$A$5:$A$104,Drury_beneficiary_allocation!$D$5:$D$104,0,0)</f>
        <v>0</v>
      </c>
      <c r="S265" s="362">
        <f>_xlfn.XLOOKUP($A265,'Total project cost for DCs'!$A$4:$A$111,'Total project cost for DCs'!AC$4:AC$111,0,0)*_xlfn.XLOOKUP($A265,Drury_beneficiary_allocation!$A$5:$A$104,Drury_beneficiary_allocation!$D$5:$D$104,0,0)</f>
        <v>0</v>
      </c>
      <c r="T265" s="362">
        <f>_xlfn.XLOOKUP($A265,'Total project cost for DCs'!$A$4:$A$111,'Total project cost for DCs'!AD$4:AD$111,0,0)*_xlfn.XLOOKUP($A265,Drury_beneficiary_allocation!$A$5:$A$104,Drury_beneficiary_allocation!$D$5:$D$104,0,0)</f>
        <v>0</v>
      </c>
      <c r="U265" s="362">
        <f>_xlfn.XLOOKUP($A265,'Total project cost for DCs'!$A$4:$A$111,'Total project cost for DCs'!AE$4:AE$111,0,0)*_xlfn.XLOOKUP($A265,Drury_beneficiary_allocation!$A$5:$A$104,Drury_beneficiary_allocation!$D$5:$D$104,0,0)</f>
        <v>0</v>
      </c>
      <c r="V265" s="362">
        <f>_xlfn.XLOOKUP($A265,'Total project cost for DCs'!$A$4:$A$111,'Total project cost for DCs'!AF$4:AF$111,0,0)*_xlfn.XLOOKUP($A265,Drury_beneficiary_allocation!$A$5:$A$104,Drury_beneficiary_allocation!$D$5:$D$104,0,0)</f>
        <v>0</v>
      </c>
      <c r="W265" s="362">
        <f>_xlfn.XLOOKUP($A265,'Total project cost for DCs'!$A$4:$A$111,'Total project cost for DCs'!AG$4:AG$111,0,0)*_xlfn.XLOOKUP($A265,Drury_beneficiary_allocation!$A$5:$A$104,Drury_beneficiary_allocation!$D$5:$D$104,0,0)</f>
        <v>0</v>
      </c>
      <c r="X265" s="362">
        <f>_xlfn.XLOOKUP($A265,'Total project cost for DCs'!$A$4:$A$111,'Total project cost for DCs'!AH$4:AH$111,0,0)*_xlfn.XLOOKUP($A265,Drury_beneficiary_allocation!$A$5:$A$104,Drury_beneficiary_allocation!$D$5:$D$104,0,0)</f>
        <v>0</v>
      </c>
      <c r="Y265" s="362">
        <f>_xlfn.XLOOKUP($A265,'Total project cost for DCs'!$A$4:$A$111,'Total project cost for DCs'!AI$4:AI$111,0,0)*_xlfn.XLOOKUP($A265,Drury_beneficiary_allocation!$A$5:$A$104,Drury_beneficiary_allocation!$D$5:$D$104,0,0)</f>
        <v>0</v>
      </c>
      <c r="Z265" s="362">
        <f>_xlfn.XLOOKUP($A265,'Total project cost for DCs'!$A$4:$A$111,'Total project cost for DCs'!AJ$4:AJ$111,0,0)*_xlfn.XLOOKUP($A265,Drury_beneficiary_allocation!$A$5:$A$104,Drury_beneficiary_allocation!$D$5:$D$104,0,0)</f>
        <v>0</v>
      </c>
      <c r="AA265" s="362">
        <f>_xlfn.XLOOKUP($A265,'Total project cost for DCs'!$A$4:$A$111,'Total project cost for DCs'!AK$4:AK$111,0,0)*_xlfn.XLOOKUP($A265,Drury_beneficiary_allocation!$A$5:$A$104,Drury_beneficiary_allocation!$D$5:$D$104,0,0)</f>
        <v>0</v>
      </c>
      <c r="AB265" s="362">
        <f>_xlfn.XLOOKUP($A265,'Total project cost for DCs'!$A$4:$A$111,'Total project cost for DCs'!AL$4:AL$111,0,0)*_xlfn.XLOOKUP($A265,Drury_beneficiary_allocation!$A$5:$A$104,Drury_beneficiary_allocation!$D$5:$D$104,0,0)</f>
        <v>0</v>
      </c>
      <c r="AC265" s="362">
        <f>_xlfn.XLOOKUP($A265,'Total project cost for DCs'!$A$4:$A$111,'Total project cost for DCs'!AM$4:AM$111,0,0)*_xlfn.XLOOKUP($A265,Drury_beneficiary_allocation!$A$5:$A$104,Drury_beneficiary_allocation!$D$5:$D$104,0,0)</f>
        <v>0</v>
      </c>
      <c r="AD265" s="362">
        <f>_xlfn.XLOOKUP($A265,'Total project cost for DCs'!$A$4:$A$111,'Total project cost for DCs'!AN$4:AN$111,0,0)*_xlfn.XLOOKUP($A265,Drury_beneficiary_allocation!$A$5:$A$104,Drury_beneficiary_allocation!$D$5:$D$104,0,0)</f>
        <v>0</v>
      </c>
      <c r="AE265" s="363">
        <f t="shared" si="37"/>
        <v>10218120.016552953</v>
      </c>
      <c r="AF265" s="349"/>
      <c r="AG265" s="349">
        <f t="shared" si="39"/>
        <v>10218120.016552953</v>
      </c>
      <c r="AH265" s="353">
        <v>0</v>
      </c>
      <c r="AI265" s="354" t="str">
        <f t="shared" si="38"/>
        <v>Arterial</v>
      </c>
      <c r="AJ265" s="349"/>
      <c r="AK265" s="349"/>
      <c r="AL265" s="355">
        <f>_xlfn.XLOOKUP(A265,'P1 Date Adjustment'!B:B,'P1 Date Adjustment'!F:F,"not found",0)</f>
        <v>2033</v>
      </c>
      <c r="AM265" s="349">
        <f t="shared" si="40"/>
        <v>8578447.5932032857</v>
      </c>
      <c r="AN265" s="360"/>
      <c r="AO265" s="360"/>
    </row>
    <row r="266" spans="1:41" x14ac:dyDescent="0.25">
      <c r="A266" s="129">
        <v>68</v>
      </c>
      <c r="B266" s="358" t="s">
        <v>461</v>
      </c>
      <c r="C266" s="358">
        <f>_xlfn.XLOOKUP($A266,'Total project cost for DCs'!A:A,'Total project cost for DCs'!C:C,"Not found",0)</f>
        <v>0</v>
      </c>
      <c r="D266" s="355" t="s">
        <v>155</v>
      </c>
      <c r="E266" s="355" t="s">
        <v>345</v>
      </c>
      <c r="H266" s="355" t="s">
        <v>828</v>
      </c>
      <c r="I266" s="359">
        <f>_xlfn.XLOOKUP($H266,DC_growth_AGS!$A$665:$A$673,DC_growth_AGS!$O$665:$O$673,"Not found",0)</f>
        <v>0.83953286703488883</v>
      </c>
      <c r="J266" s="355">
        <v>2037</v>
      </c>
      <c r="K266" s="362">
        <f>_xlfn.XLOOKUP($A266,'Total project cost for DCs'!$A$4:$A$111,'Total project cost for DCs'!U$4:U$111,0,0)*_xlfn.XLOOKUP($A266,Drury_beneficiary_allocation!$A$5:$A$104,Drury_beneficiary_allocation!$D$5:$D$104,0,0)</f>
        <v>36237355.535542823</v>
      </c>
      <c r="L266" s="362">
        <f>_xlfn.XLOOKUP($A266,'Total project cost for DCs'!$A$4:$A$111,'Total project cost for DCs'!V$4:V$111,0,0)*_xlfn.XLOOKUP($A266,Drury_beneficiary_allocation!$A$5:$A$104,Drury_beneficiary_allocation!$D$5:$D$104,0,0)</f>
        <v>1350942.8468343078</v>
      </c>
      <c r="M266" s="362">
        <f>_xlfn.XLOOKUP($A266,'Total project cost for DCs'!$A$4:$A$111,'Total project cost for DCs'!W$4:W$111,0,0)*_xlfn.XLOOKUP($A266,Drury_beneficiary_allocation!$A$5:$A$104,Drury_beneficiary_allocation!$D$5:$D$104,0,0)</f>
        <v>13801600.562217511</v>
      </c>
      <c r="N266" s="362">
        <f>_xlfn.XLOOKUP($A266,'Total project cost for DCs'!$A$4:$A$111,'Total project cost for DCs'!X$4:X$111,0,0)*_xlfn.XLOOKUP($A266,Drury_beneficiary_allocation!$A$5:$A$104,Drury_beneficiary_allocation!$D$5:$D$104,0,0)</f>
        <v>0</v>
      </c>
      <c r="O266" s="362">
        <f>_xlfn.XLOOKUP($A266,'Total project cost for DCs'!$A$4:$A$111,'Total project cost for DCs'!Y$4:Y$111,0,0)*_xlfn.XLOOKUP($A266,Drury_beneficiary_allocation!$A$5:$A$104,Drury_beneficiary_allocation!$D$5:$D$104,0,0)</f>
        <v>0</v>
      </c>
      <c r="P266" s="362">
        <f>_xlfn.XLOOKUP($A266,'Total project cost for DCs'!$A$4:$A$111,'Total project cost for DCs'!Z$4:Z$111,0,0)*_xlfn.XLOOKUP($A266,Drury_beneficiary_allocation!$A$5:$A$104,Drury_beneficiary_allocation!$D$5:$D$104,0,0)</f>
        <v>0</v>
      </c>
      <c r="Q266" s="362">
        <f>_xlfn.XLOOKUP($A266,'Total project cost for DCs'!$A$4:$A$111,'Total project cost for DCs'!AA$4:AA$111,0,0)*_xlfn.XLOOKUP($A266,Drury_beneficiary_allocation!$A$5:$A$104,Drury_beneficiary_allocation!$D$5:$D$104,0,0)</f>
        <v>0</v>
      </c>
      <c r="R266" s="362">
        <f>_xlfn.XLOOKUP($A266,'Total project cost for DCs'!$A$4:$A$111,'Total project cost for DCs'!AB$4:AB$111,0,0)*_xlfn.XLOOKUP($A266,Drury_beneficiary_allocation!$A$5:$A$104,Drury_beneficiary_allocation!$D$5:$D$104,0,0)</f>
        <v>0</v>
      </c>
      <c r="S266" s="362">
        <f>_xlfn.XLOOKUP($A266,'Total project cost for DCs'!$A$4:$A$111,'Total project cost for DCs'!AC$4:AC$111,0,0)*_xlfn.XLOOKUP($A266,Drury_beneficiary_allocation!$A$5:$A$104,Drury_beneficiary_allocation!$D$5:$D$104,0,0)</f>
        <v>0</v>
      </c>
      <c r="T266" s="362">
        <f>_xlfn.XLOOKUP($A266,'Total project cost for DCs'!$A$4:$A$111,'Total project cost for DCs'!AD$4:AD$111,0,0)*_xlfn.XLOOKUP($A266,Drury_beneficiary_allocation!$A$5:$A$104,Drury_beneficiary_allocation!$D$5:$D$104,0,0)</f>
        <v>0</v>
      </c>
      <c r="U266" s="362">
        <f>_xlfn.XLOOKUP($A266,'Total project cost for DCs'!$A$4:$A$111,'Total project cost for DCs'!AE$4:AE$111,0,0)*_xlfn.XLOOKUP($A266,Drury_beneficiary_allocation!$A$5:$A$104,Drury_beneficiary_allocation!$D$5:$D$104,0,0)</f>
        <v>0</v>
      </c>
      <c r="V266" s="362">
        <f>_xlfn.XLOOKUP($A266,'Total project cost for DCs'!$A$4:$A$111,'Total project cost for DCs'!AF$4:AF$111,0,0)*_xlfn.XLOOKUP($A266,Drury_beneficiary_allocation!$A$5:$A$104,Drury_beneficiary_allocation!$D$5:$D$104,0,0)</f>
        <v>0</v>
      </c>
      <c r="W266" s="362">
        <f>_xlfn.XLOOKUP($A266,'Total project cost for DCs'!$A$4:$A$111,'Total project cost for DCs'!AG$4:AG$111,0,0)*_xlfn.XLOOKUP($A266,Drury_beneficiary_allocation!$A$5:$A$104,Drury_beneficiary_allocation!$D$5:$D$104,0,0)</f>
        <v>0</v>
      </c>
      <c r="X266" s="362">
        <f>_xlfn.XLOOKUP($A266,'Total project cost for DCs'!$A$4:$A$111,'Total project cost for DCs'!AH$4:AH$111,0,0)*_xlfn.XLOOKUP($A266,Drury_beneficiary_allocation!$A$5:$A$104,Drury_beneficiary_allocation!$D$5:$D$104,0,0)</f>
        <v>0</v>
      </c>
      <c r="Y266" s="362">
        <f>_xlfn.XLOOKUP($A266,'Total project cost for DCs'!$A$4:$A$111,'Total project cost for DCs'!AI$4:AI$111,0,0)*_xlfn.XLOOKUP($A266,Drury_beneficiary_allocation!$A$5:$A$104,Drury_beneficiary_allocation!$D$5:$D$104,0,0)</f>
        <v>0</v>
      </c>
      <c r="Z266" s="362">
        <f>_xlfn.XLOOKUP($A266,'Total project cost for DCs'!$A$4:$A$111,'Total project cost for DCs'!AJ$4:AJ$111,0,0)*_xlfn.XLOOKUP($A266,Drury_beneficiary_allocation!$A$5:$A$104,Drury_beneficiary_allocation!$D$5:$D$104,0,0)</f>
        <v>0</v>
      </c>
      <c r="AA266" s="362">
        <f>_xlfn.XLOOKUP($A266,'Total project cost for DCs'!$A$4:$A$111,'Total project cost for DCs'!AK$4:AK$111,0,0)*_xlfn.XLOOKUP($A266,Drury_beneficiary_allocation!$A$5:$A$104,Drury_beneficiary_allocation!$D$5:$D$104,0,0)</f>
        <v>0</v>
      </c>
      <c r="AB266" s="362">
        <f>_xlfn.XLOOKUP($A266,'Total project cost for DCs'!$A$4:$A$111,'Total project cost for DCs'!AL$4:AL$111,0,0)*_xlfn.XLOOKUP($A266,Drury_beneficiary_allocation!$A$5:$A$104,Drury_beneficiary_allocation!$D$5:$D$104,0,0)</f>
        <v>0</v>
      </c>
      <c r="AC266" s="362">
        <f>_xlfn.XLOOKUP($A266,'Total project cost for DCs'!$A$4:$A$111,'Total project cost for DCs'!AM$4:AM$111,0,0)*_xlfn.XLOOKUP($A266,Drury_beneficiary_allocation!$A$5:$A$104,Drury_beneficiary_allocation!$D$5:$D$104,0,0)</f>
        <v>0</v>
      </c>
      <c r="AD266" s="362">
        <f>_xlfn.XLOOKUP($A266,'Total project cost for DCs'!$A$4:$A$111,'Total project cost for DCs'!AN$4:AN$111,0,0)*_xlfn.XLOOKUP($A266,Drury_beneficiary_allocation!$A$5:$A$104,Drury_beneficiary_allocation!$D$5:$D$104,0,0)</f>
        <v>0</v>
      </c>
      <c r="AE266" s="363">
        <f t="shared" si="37"/>
        <v>51389898.944594644</v>
      </c>
      <c r="AF266" s="349"/>
      <c r="AG266" s="349">
        <f t="shared" si="39"/>
        <v>51389898.944594644</v>
      </c>
      <c r="AH266" s="353">
        <v>0</v>
      </c>
      <c r="AI266" s="354" t="str">
        <f t="shared" si="38"/>
        <v>Arterial</v>
      </c>
      <c r="AJ266" s="349"/>
      <c r="AK266" s="349"/>
      <c r="AL266" s="355">
        <f>_xlfn.XLOOKUP(A266,'P1 Date Adjustment'!B:B,'P1 Date Adjustment'!F:F,"not found",0)</f>
        <v>2037</v>
      </c>
      <c r="AM266" s="349">
        <f t="shared" si="40"/>
        <v>43143509.197588749</v>
      </c>
      <c r="AN266" s="360"/>
      <c r="AO266" s="360"/>
    </row>
    <row r="267" spans="1:41" ht="30" x14ac:dyDescent="0.25">
      <c r="A267" s="129">
        <v>69</v>
      </c>
      <c r="B267" s="358" t="s">
        <v>462</v>
      </c>
      <c r="C267" s="358" t="str">
        <f>_xlfn.XLOOKUP($A267,'Total project cost for DCs'!A:A,'Total project cost for DCs'!C:C,"Not found",0)</f>
        <v>New cycle bridge 5m wide, 90m long, approach lengths 200m total for both sides. No property required</v>
      </c>
      <c r="D267" s="355" t="s">
        <v>155</v>
      </c>
      <c r="E267" s="355" t="s">
        <v>223</v>
      </c>
      <c r="H267" s="355" t="s">
        <v>828</v>
      </c>
      <c r="I267" s="359">
        <f>_xlfn.XLOOKUP($H267,DC_growth_AGS!$A$665:$A$673,DC_growth_AGS!$O$665:$O$673,"Not found",0)</f>
        <v>0.83953286703488883</v>
      </c>
      <c r="J267" s="355">
        <v>2035</v>
      </c>
      <c r="K267" s="362">
        <f>_xlfn.XLOOKUP($A267,'Total project cost for DCs'!$A$4:$A$111,'Total project cost for DCs'!U$4:U$111,0,0)*_xlfn.XLOOKUP($A267,Drury_beneficiary_allocation!$A$5:$A$104,Drury_beneficiary_allocation!$D$5:$D$104,0,0)</f>
        <v>1199451.9396570539</v>
      </c>
      <c r="L267" s="362">
        <f>_xlfn.XLOOKUP($A267,'Total project cost for DCs'!$A$4:$A$111,'Total project cost for DCs'!V$4:V$111,0,0)*_xlfn.XLOOKUP($A267,Drury_beneficiary_allocation!$A$5:$A$104,Drury_beneficiary_allocation!$D$5:$D$104,0,0)</f>
        <v>0</v>
      </c>
      <c r="M267" s="362">
        <f>_xlfn.XLOOKUP($A267,'Total project cost for DCs'!$A$4:$A$111,'Total project cost for DCs'!W$4:W$111,0,0)*_xlfn.XLOOKUP($A267,Drury_beneficiary_allocation!$A$5:$A$104,Drury_beneficiary_allocation!$D$5:$D$104,0,0)</f>
        <v>0</v>
      </c>
      <c r="N267" s="362">
        <f>_xlfn.XLOOKUP($A267,'Total project cost for DCs'!$A$4:$A$111,'Total project cost for DCs'!X$4:X$111,0,0)*_xlfn.XLOOKUP($A267,Drury_beneficiary_allocation!$A$5:$A$104,Drury_beneficiary_allocation!$D$5:$D$104,0,0)</f>
        <v>0</v>
      </c>
      <c r="O267" s="362">
        <f>_xlfn.XLOOKUP($A267,'Total project cost for DCs'!$A$4:$A$111,'Total project cost for DCs'!Y$4:Y$111,0,0)*_xlfn.XLOOKUP($A267,Drury_beneficiary_allocation!$A$5:$A$104,Drury_beneficiary_allocation!$D$5:$D$104,0,0)</f>
        <v>0</v>
      </c>
      <c r="P267" s="362">
        <f>_xlfn.XLOOKUP($A267,'Total project cost for DCs'!$A$4:$A$111,'Total project cost for DCs'!Z$4:Z$111,0,0)*_xlfn.XLOOKUP($A267,Drury_beneficiary_allocation!$A$5:$A$104,Drury_beneficiary_allocation!$D$5:$D$104,0,0)</f>
        <v>0</v>
      </c>
      <c r="Q267" s="362">
        <f>_xlfn.XLOOKUP($A267,'Total project cost for DCs'!$A$4:$A$111,'Total project cost for DCs'!AA$4:AA$111,0,0)*_xlfn.XLOOKUP($A267,Drury_beneficiary_allocation!$A$5:$A$104,Drury_beneficiary_allocation!$D$5:$D$104,0,0)</f>
        <v>0</v>
      </c>
      <c r="R267" s="362">
        <f>_xlfn.XLOOKUP($A267,'Total project cost for DCs'!$A$4:$A$111,'Total project cost for DCs'!AB$4:AB$111,0,0)*_xlfn.XLOOKUP($A267,Drury_beneficiary_allocation!$A$5:$A$104,Drury_beneficiary_allocation!$D$5:$D$104,0,0)</f>
        <v>0</v>
      </c>
      <c r="S267" s="362">
        <f>_xlfn.XLOOKUP($A267,'Total project cost for DCs'!$A$4:$A$111,'Total project cost for DCs'!AC$4:AC$111,0,0)*_xlfn.XLOOKUP($A267,Drury_beneficiary_allocation!$A$5:$A$104,Drury_beneficiary_allocation!$D$5:$D$104,0,0)</f>
        <v>0</v>
      </c>
      <c r="T267" s="362">
        <f>_xlfn.XLOOKUP($A267,'Total project cost for DCs'!$A$4:$A$111,'Total project cost for DCs'!AD$4:AD$111,0,0)*_xlfn.XLOOKUP($A267,Drury_beneficiary_allocation!$A$5:$A$104,Drury_beneficiary_allocation!$D$5:$D$104,0,0)</f>
        <v>0</v>
      </c>
      <c r="U267" s="362">
        <f>_xlfn.XLOOKUP($A267,'Total project cost for DCs'!$A$4:$A$111,'Total project cost for DCs'!AE$4:AE$111,0,0)*_xlfn.XLOOKUP($A267,Drury_beneficiary_allocation!$A$5:$A$104,Drury_beneficiary_allocation!$D$5:$D$104,0,0)</f>
        <v>0</v>
      </c>
      <c r="V267" s="362">
        <f>_xlfn.XLOOKUP($A267,'Total project cost for DCs'!$A$4:$A$111,'Total project cost for DCs'!AF$4:AF$111,0,0)*_xlfn.XLOOKUP($A267,Drury_beneficiary_allocation!$A$5:$A$104,Drury_beneficiary_allocation!$D$5:$D$104,0,0)</f>
        <v>0</v>
      </c>
      <c r="W267" s="362">
        <f>_xlfn.XLOOKUP($A267,'Total project cost for DCs'!$A$4:$A$111,'Total project cost for DCs'!AG$4:AG$111,0,0)*_xlfn.XLOOKUP($A267,Drury_beneficiary_allocation!$A$5:$A$104,Drury_beneficiary_allocation!$D$5:$D$104,0,0)</f>
        <v>0</v>
      </c>
      <c r="X267" s="362">
        <f>_xlfn.XLOOKUP($A267,'Total project cost for DCs'!$A$4:$A$111,'Total project cost for DCs'!AH$4:AH$111,0,0)*_xlfn.XLOOKUP($A267,Drury_beneficiary_allocation!$A$5:$A$104,Drury_beneficiary_allocation!$D$5:$D$104,0,0)</f>
        <v>0</v>
      </c>
      <c r="Y267" s="362">
        <f>_xlfn.XLOOKUP($A267,'Total project cost for DCs'!$A$4:$A$111,'Total project cost for DCs'!AI$4:AI$111,0,0)*_xlfn.XLOOKUP($A267,Drury_beneficiary_allocation!$A$5:$A$104,Drury_beneficiary_allocation!$D$5:$D$104,0,0)</f>
        <v>0</v>
      </c>
      <c r="Z267" s="362">
        <f>_xlfn.XLOOKUP($A267,'Total project cost for DCs'!$A$4:$A$111,'Total project cost for DCs'!AJ$4:AJ$111,0,0)*_xlfn.XLOOKUP($A267,Drury_beneficiary_allocation!$A$5:$A$104,Drury_beneficiary_allocation!$D$5:$D$104,0,0)</f>
        <v>0</v>
      </c>
      <c r="AA267" s="362">
        <f>_xlfn.XLOOKUP($A267,'Total project cost for DCs'!$A$4:$A$111,'Total project cost for DCs'!AK$4:AK$111,0,0)*_xlfn.XLOOKUP($A267,Drury_beneficiary_allocation!$A$5:$A$104,Drury_beneficiary_allocation!$D$5:$D$104,0,0)</f>
        <v>0</v>
      </c>
      <c r="AB267" s="362">
        <f>_xlfn.XLOOKUP($A267,'Total project cost for DCs'!$A$4:$A$111,'Total project cost for DCs'!AL$4:AL$111,0,0)*_xlfn.XLOOKUP($A267,Drury_beneficiary_allocation!$A$5:$A$104,Drury_beneficiary_allocation!$D$5:$D$104,0,0)</f>
        <v>0</v>
      </c>
      <c r="AC267" s="362">
        <f>_xlfn.XLOOKUP($A267,'Total project cost for DCs'!$A$4:$A$111,'Total project cost for DCs'!AM$4:AM$111,0,0)*_xlfn.XLOOKUP($A267,Drury_beneficiary_allocation!$A$5:$A$104,Drury_beneficiary_allocation!$D$5:$D$104,0,0)</f>
        <v>0</v>
      </c>
      <c r="AD267" s="362">
        <f>_xlfn.XLOOKUP($A267,'Total project cost for DCs'!$A$4:$A$111,'Total project cost for DCs'!AN$4:AN$111,0,0)*_xlfn.XLOOKUP($A267,Drury_beneficiary_allocation!$A$5:$A$104,Drury_beneficiary_allocation!$D$5:$D$104,0,0)</f>
        <v>0</v>
      </c>
      <c r="AE267" s="363">
        <f t="shared" si="37"/>
        <v>1199451.9396570539</v>
      </c>
      <c r="AF267" s="349"/>
      <c r="AG267" s="349">
        <f t="shared" si="39"/>
        <v>1199451.9396570539</v>
      </c>
      <c r="AH267" s="353">
        <v>0</v>
      </c>
      <c r="AI267" s="354" t="str">
        <f t="shared" si="38"/>
        <v>Collector</v>
      </c>
      <c r="AJ267" s="349"/>
      <c r="AK267" s="349"/>
      <c r="AL267" s="355">
        <f>_xlfn.XLOOKUP(A267,'P1 Date Adjustment'!B:B,'P1 Date Adjustment'!F:F,"not found",0)</f>
        <v>2035</v>
      </c>
      <c r="AM267" s="349">
        <f t="shared" si="40"/>
        <v>1006979.3257708449</v>
      </c>
      <c r="AN267" s="360"/>
      <c r="AO267" s="360"/>
    </row>
    <row r="268" spans="1:41" ht="30" x14ac:dyDescent="0.25">
      <c r="A268" s="129">
        <v>70</v>
      </c>
      <c r="B268" s="358" t="s">
        <v>464</v>
      </c>
      <c r="C268" s="358" t="str">
        <f>_xlfn.XLOOKUP($A268,'Total project cost for DCs'!A:A,'Total project cost for DCs'!C:C,"Not found",0)</f>
        <v>New cycle bridge 5m wide, 80m long, approach lengths 270m total for both sides. No property required</v>
      </c>
      <c r="D268" s="355" t="s">
        <v>155</v>
      </c>
      <c r="E268" s="355" t="s">
        <v>345</v>
      </c>
      <c r="H268" s="355" t="s">
        <v>828</v>
      </c>
      <c r="I268" s="359">
        <f>_xlfn.XLOOKUP($H268,DC_growth_AGS!$A$665:$A$673,DC_growth_AGS!$O$665:$O$673,"Not found",0)</f>
        <v>0.83953286703488883</v>
      </c>
      <c r="J268" s="355">
        <v>2031</v>
      </c>
      <c r="K268" s="362">
        <f>_xlfn.XLOOKUP($A268,'Total project cost for DCs'!$A$4:$A$111,'Total project cost for DCs'!U$4:U$111,0,0)*_xlfn.XLOOKUP($A268,Drury_beneficiary_allocation!$A$5:$A$104,Drury_beneficiary_allocation!$D$5:$D$104,0,0)</f>
        <v>0</v>
      </c>
      <c r="L268" s="362">
        <f>_xlfn.XLOOKUP($A268,'Total project cost for DCs'!$A$4:$A$111,'Total project cost for DCs'!V$4:V$111,0,0)*_xlfn.XLOOKUP($A268,Drury_beneficiary_allocation!$A$5:$A$104,Drury_beneficiary_allocation!$D$5:$D$104,0,0)</f>
        <v>0</v>
      </c>
      <c r="M268" s="362">
        <f>_xlfn.XLOOKUP($A268,'Total project cost for DCs'!$A$4:$A$111,'Total project cost for DCs'!W$4:W$111,0,0)*_xlfn.XLOOKUP($A268,Drury_beneficiary_allocation!$A$5:$A$104,Drury_beneficiary_allocation!$D$5:$D$104,0,0)</f>
        <v>0</v>
      </c>
      <c r="N268" s="362">
        <f>_xlfn.XLOOKUP($A268,'Total project cost for DCs'!$A$4:$A$111,'Total project cost for DCs'!X$4:X$111,0,0)*_xlfn.XLOOKUP($A268,Drury_beneficiary_allocation!$A$5:$A$104,Drury_beneficiary_allocation!$D$5:$D$104,0,0)</f>
        <v>0</v>
      </c>
      <c r="O268" s="362">
        <f>_xlfn.XLOOKUP($A268,'Total project cost for DCs'!$A$4:$A$111,'Total project cost for DCs'!Y$4:Y$111,0,0)*_xlfn.XLOOKUP($A268,Drury_beneficiary_allocation!$A$5:$A$104,Drury_beneficiary_allocation!$D$5:$D$104,0,0)</f>
        <v>0</v>
      </c>
      <c r="P268" s="362">
        <f>_xlfn.XLOOKUP($A268,'Total project cost for DCs'!$A$4:$A$111,'Total project cost for DCs'!Z$4:Z$111,0,0)*_xlfn.XLOOKUP($A268,Drury_beneficiary_allocation!$A$5:$A$104,Drury_beneficiary_allocation!$D$5:$D$104,0,0)</f>
        <v>0</v>
      </c>
      <c r="Q268" s="362">
        <f>_xlfn.XLOOKUP($A268,'Total project cost for DCs'!$A$4:$A$111,'Total project cost for DCs'!AA$4:AA$111,0,0)*_xlfn.XLOOKUP($A268,Drury_beneficiary_allocation!$A$5:$A$104,Drury_beneficiary_allocation!$D$5:$D$104,0,0)</f>
        <v>0</v>
      </c>
      <c r="R268" s="362">
        <f>_xlfn.XLOOKUP($A268,'Total project cost for DCs'!$A$4:$A$111,'Total project cost for DCs'!AB$4:AB$111,0,0)*_xlfn.XLOOKUP($A268,Drury_beneficiary_allocation!$A$5:$A$104,Drury_beneficiary_allocation!$D$5:$D$104,0,0)</f>
        <v>0</v>
      </c>
      <c r="S268" s="362">
        <f>_xlfn.XLOOKUP($A268,'Total project cost for DCs'!$A$4:$A$111,'Total project cost for DCs'!AC$4:AC$111,0,0)*_xlfn.XLOOKUP($A268,Drury_beneficiary_allocation!$A$5:$A$104,Drury_beneficiary_allocation!$D$5:$D$104,0,0)</f>
        <v>0</v>
      </c>
      <c r="T268" s="362">
        <f>_xlfn.XLOOKUP($A268,'Total project cost for DCs'!$A$4:$A$111,'Total project cost for DCs'!AD$4:AD$111,0,0)*_xlfn.XLOOKUP($A268,Drury_beneficiary_allocation!$A$5:$A$104,Drury_beneficiary_allocation!$D$5:$D$104,0,0)</f>
        <v>0</v>
      </c>
      <c r="U268" s="362">
        <f>_xlfn.XLOOKUP($A268,'Total project cost for DCs'!$A$4:$A$111,'Total project cost for DCs'!AE$4:AE$111,0,0)*_xlfn.XLOOKUP($A268,Drury_beneficiary_allocation!$A$5:$A$104,Drury_beneficiary_allocation!$D$5:$D$104,0,0)</f>
        <v>0</v>
      </c>
      <c r="V268" s="362">
        <f>_xlfn.XLOOKUP($A268,'Total project cost for DCs'!$A$4:$A$111,'Total project cost for DCs'!AF$4:AF$111,0,0)*_xlfn.XLOOKUP($A268,Drury_beneficiary_allocation!$A$5:$A$104,Drury_beneficiary_allocation!$D$5:$D$104,0,0)</f>
        <v>0</v>
      </c>
      <c r="W268" s="362">
        <f>_xlfn.XLOOKUP($A268,'Total project cost for DCs'!$A$4:$A$111,'Total project cost for DCs'!AG$4:AG$111,0,0)*_xlfn.XLOOKUP($A268,Drury_beneficiary_allocation!$A$5:$A$104,Drury_beneficiary_allocation!$D$5:$D$104,0,0)</f>
        <v>0</v>
      </c>
      <c r="X268" s="362">
        <f>_xlfn.XLOOKUP($A268,'Total project cost for DCs'!$A$4:$A$111,'Total project cost for DCs'!AH$4:AH$111,0,0)*_xlfn.XLOOKUP($A268,Drury_beneficiary_allocation!$A$5:$A$104,Drury_beneficiary_allocation!$D$5:$D$104,0,0)</f>
        <v>0</v>
      </c>
      <c r="Y268" s="362">
        <f>_xlfn.XLOOKUP($A268,'Total project cost for DCs'!$A$4:$A$111,'Total project cost for DCs'!AI$4:AI$111,0,0)*_xlfn.XLOOKUP($A268,Drury_beneficiary_allocation!$A$5:$A$104,Drury_beneficiary_allocation!$D$5:$D$104,0,0)</f>
        <v>0</v>
      </c>
      <c r="Z268" s="362">
        <f>_xlfn.XLOOKUP($A268,'Total project cost for DCs'!$A$4:$A$111,'Total project cost for DCs'!AJ$4:AJ$111,0,0)*_xlfn.XLOOKUP($A268,Drury_beneficiary_allocation!$A$5:$A$104,Drury_beneficiary_allocation!$D$5:$D$104,0,0)</f>
        <v>0</v>
      </c>
      <c r="AA268" s="362">
        <f>_xlfn.XLOOKUP($A268,'Total project cost for DCs'!$A$4:$A$111,'Total project cost for DCs'!AK$4:AK$111,0,0)*_xlfn.XLOOKUP($A268,Drury_beneficiary_allocation!$A$5:$A$104,Drury_beneficiary_allocation!$D$5:$D$104,0,0)</f>
        <v>0</v>
      </c>
      <c r="AB268" s="362">
        <f>_xlfn.XLOOKUP($A268,'Total project cost for DCs'!$A$4:$A$111,'Total project cost for DCs'!AL$4:AL$111,0,0)*_xlfn.XLOOKUP($A268,Drury_beneficiary_allocation!$A$5:$A$104,Drury_beneficiary_allocation!$D$5:$D$104,0,0)</f>
        <v>0</v>
      </c>
      <c r="AC268" s="362">
        <f>_xlfn.XLOOKUP($A268,'Total project cost for DCs'!$A$4:$A$111,'Total project cost for DCs'!AM$4:AM$111,0,0)*_xlfn.XLOOKUP($A268,Drury_beneficiary_allocation!$A$5:$A$104,Drury_beneficiary_allocation!$D$5:$D$104,0,0)</f>
        <v>0</v>
      </c>
      <c r="AD268" s="362">
        <f>_xlfn.XLOOKUP($A268,'Total project cost for DCs'!$A$4:$A$111,'Total project cost for DCs'!AN$4:AN$111,0,0)*_xlfn.XLOOKUP($A268,Drury_beneficiary_allocation!$A$5:$A$104,Drury_beneficiary_allocation!$D$5:$D$104,0,0)</f>
        <v>0</v>
      </c>
      <c r="AE268" s="363">
        <f t="shared" si="37"/>
        <v>0</v>
      </c>
      <c r="AF268" s="349"/>
      <c r="AG268" s="349">
        <f t="shared" si="39"/>
        <v>0</v>
      </c>
      <c r="AH268" s="353">
        <v>0</v>
      </c>
      <c r="AI268" s="354" t="str">
        <f t="shared" si="38"/>
        <v>Arterial</v>
      </c>
      <c r="AJ268" s="349"/>
      <c r="AK268" s="349"/>
      <c r="AL268" s="355">
        <f>_xlfn.XLOOKUP(A268,'P1 Date Adjustment'!B:B,'P1 Date Adjustment'!F:F,"not found",0)</f>
        <v>2031</v>
      </c>
      <c r="AM268" s="349">
        <f t="shared" si="40"/>
        <v>0</v>
      </c>
      <c r="AN268" s="360"/>
      <c r="AO268" s="360"/>
    </row>
    <row r="269" spans="1:41" ht="30" x14ac:dyDescent="0.25">
      <c r="A269" s="129" t="s">
        <v>154</v>
      </c>
      <c r="B269" s="358" t="s">
        <v>141</v>
      </c>
      <c r="C269" s="358" t="str">
        <f>_xlfn.XLOOKUP($A269,'Total project cost for DCs'!A:A,'Total project cost for DCs'!C:C,"Not found",0)</f>
        <v>4-lane urban- existing road layout with active modes on both sides + intersection improvements (TDM)</v>
      </c>
      <c r="D269" s="355" t="s">
        <v>155</v>
      </c>
      <c r="E269" s="355" t="s">
        <v>157</v>
      </c>
      <c r="F269" s="355" t="s">
        <v>826</v>
      </c>
      <c r="H269" s="355" t="s">
        <v>828</v>
      </c>
      <c r="I269" s="359">
        <f>_xlfn.XLOOKUP($H269,DC_growth_AGS!$A$665:$A$673,DC_growth_AGS!$O$665:$O$673,"Not found",0)</f>
        <v>0.83953286703488883</v>
      </c>
      <c r="J269" s="355">
        <v>2031</v>
      </c>
      <c r="K269" s="362">
        <f>IF($AI269="Arterial",-K216*$AJ$2,0)</f>
        <v>0</v>
      </c>
      <c r="L269" s="362">
        <f t="shared" ref="L269:AD269" si="41">IF($AI269="Arterial",-L216*$AJ$2,0)</f>
        <v>0</v>
      </c>
      <c r="M269" s="362">
        <f t="shared" si="41"/>
        <v>0</v>
      </c>
      <c r="N269" s="362">
        <f t="shared" si="41"/>
        <v>0</v>
      </c>
      <c r="O269" s="362">
        <f t="shared" si="41"/>
        <v>0</v>
      </c>
      <c r="P269" s="362">
        <f t="shared" si="41"/>
        <v>0</v>
      </c>
      <c r="Q269" s="362">
        <f t="shared" si="41"/>
        <v>0</v>
      </c>
      <c r="R269" s="362">
        <f t="shared" si="41"/>
        <v>0</v>
      </c>
      <c r="S269" s="362">
        <f t="shared" si="41"/>
        <v>0</v>
      </c>
      <c r="T269" s="362">
        <f t="shared" si="41"/>
        <v>0</v>
      </c>
      <c r="U269" s="362">
        <f t="shared" si="41"/>
        <v>0</v>
      </c>
      <c r="V269" s="362">
        <f t="shared" si="41"/>
        <v>0</v>
      </c>
      <c r="W269" s="362">
        <f t="shared" si="41"/>
        <v>0</v>
      </c>
      <c r="X269" s="362">
        <f t="shared" si="41"/>
        <v>0</v>
      </c>
      <c r="Y269" s="362">
        <f t="shared" si="41"/>
        <v>0</v>
      </c>
      <c r="Z269" s="362">
        <f t="shared" si="41"/>
        <v>0</v>
      </c>
      <c r="AA269" s="362">
        <f t="shared" si="41"/>
        <v>0</v>
      </c>
      <c r="AB269" s="362">
        <f t="shared" si="41"/>
        <v>0</v>
      </c>
      <c r="AC269" s="362">
        <f t="shared" si="41"/>
        <v>0</v>
      </c>
      <c r="AD269" s="362">
        <f t="shared" si="41"/>
        <v>0</v>
      </c>
      <c r="AE269" s="363">
        <f t="shared" si="37"/>
        <v>0</v>
      </c>
      <c r="AF269" s="349"/>
      <c r="AG269" s="349">
        <f t="shared" si="39"/>
        <v>0</v>
      </c>
      <c r="AH269" s="353">
        <v>0</v>
      </c>
      <c r="AI269" s="354" t="str">
        <f t="shared" si="38"/>
        <v>Arterial</v>
      </c>
      <c r="AJ269" s="349"/>
      <c r="AK269" s="349"/>
      <c r="AL269" s="355">
        <f>_xlfn.XLOOKUP(A269,'P1 Date Adjustment'!B:B,'P1 Date Adjustment'!F:F,"not found",0)</f>
        <v>2031</v>
      </c>
      <c r="AM269" s="349">
        <f t="shared" si="40"/>
        <v>0</v>
      </c>
      <c r="AN269" s="360"/>
      <c r="AO269" s="360"/>
    </row>
    <row r="270" spans="1:41" ht="30" x14ac:dyDescent="0.25">
      <c r="A270" s="129" t="s">
        <v>163</v>
      </c>
      <c r="B270" s="358" t="s">
        <v>164</v>
      </c>
      <c r="C270" s="358" t="str">
        <f>_xlfn.XLOOKUP($A270,'Total project cost for DCs'!A:A,'Total project cost for DCs'!C:C,"Not found",0)</f>
        <v>2-lane urban- existing road layout with active modes on both sides + intersection improvements (TDM)</v>
      </c>
      <c r="D270" s="355" t="s">
        <v>155</v>
      </c>
      <c r="E270" s="355" t="s">
        <v>145</v>
      </c>
      <c r="F270" s="355" t="s">
        <v>826</v>
      </c>
      <c r="H270" s="355" t="s">
        <v>828</v>
      </c>
      <c r="I270" s="359">
        <f>_xlfn.XLOOKUP($H270,DC_growth_AGS!$A$665:$A$673,DC_growth_AGS!$O$665:$O$673,"Not found",0)</f>
        <v>0.83953286703488883</v>
      </c>
      <c r="J270" s="355">
        <v>2030</v>
      </c>
      <c r="K270" s="362">
        <f t="shared" ref="K270:AD282" si="42">IF($AI270="Arterial",-K217*$AJ$2,0)</f>
        <v>0</v>
      </c>
      <c r="L270" s="362">
        <f t="shared" si="42"/>
        <v>0</v>
      </c>
      <c r="M270" s="362">
        <f t="shared" si="42"/>
        <v>0</v>
      </c>
      <c r="N270" s="362">
        <f t="shared" si="42"/>
        <v>0</v>
      </c>
      <c r="O270" s="362">
        <f t="shared" si="42"/>
        <v>0</v>
      </c>
      <c r="P270" s="362">
        <f t="shared" si="42"/>
        <v>0</v>
      </c>
      <c r="Q270" s="362">
        <f t="shared" si="42"/>
        <v>0</v>
      </c>
      <c r="R270" s="362">
        <f t="shared" si="42"/>
        <v>0</v>
      </c>
      <c r="S270" s="362">
        <f t="shared" si="42"/>
        <v>0</v>
      </c>
      <c r="T270" s="362">
        <f t="shared" si="42"/>
        <v>0</v>
      </c>
      <c r="U270" s="362">
        <f t="shared" si="42"/>
        <v>0</v>
      </c>
      <c r="V270" s="362">
        <f t="shared" si="42"/>
        <v>0</v>
      </c>
      <c r="W270" s="362">
        <f t="shared" si="42"/>
        <v>0</v>
      </c>
      <c r="X270" s="362">
        <f t="shared" si="42"/>
        <v>0</v>
      </c>
      <c r="Y270" s="362">
        <f t="shared" si="42"/>
        <v>0</v>
      </c>
      <c r="Z270" s="362">
        <f t="shared" si="42"/>
        <v>0</v>
      </c>
      <c r="AA270" s="362">
        <f t="shared" si="42"/>
        <v>0</v>
      </c>
      <c r="AB270" s="362">
        <f t="shared" si="42"/>
        <v>0</v>
      </c>
      <c r="AC270" s="362">
        <f t="shared" si="42"/>
        <v>0</v>
      </c>
      <c r="AD270" s="362">
        <f t="shared" si="42"/>
        <v>0</v>
      </c>
      <c r="AE270" s="363">
        <f t="shared" si="37"/>
        <v>0</v>
      </c>
      <c r="AF270" s="349"/>
      <c r="AG270" s="349">
        <f t="shared" si="39"/>
        <v>0</v>
      </c>
      <c r="AH270" s="353">
        <v>0</v>
      </c>
      <c r="AI270" s="354" t="str">
        <f t="shared" si="38"/>
        <v>Arterial</v>
      </c>
      <c r="AJ270" s="349"/>
      <c r="AK270" s="349"/>
      <c r="AL270" s="355">
        <f>_xlfn.XLOOKUP(A270,'P1 Date Adjustment'!B:B,'P1 Date Adjustment'!F:F,"not found",0)</f>
        <v>2030</v>
      </c>
      <c r="AM270" s="349">
        <f t="shared" si="40"/>
        <v>0</v>
      </c>
      <c r="AN270" s="360"/>
      <c r="AO270" s="360"/>
    </row>
    <row r="271" spans="1:41" ht="30" x14ac:dyDescent="0.25">
      <c r="A271" s="129" t="s">
        <v>188</v>
      </c>
      <c r="B271" s="358" t="s">
        <v>185</v>
      </c>
      <c r="C271" s="358" t="str">
        <f>_xlfn.XLOOKUP($A271,'Total project cost for DCs'!A:A,'Total project cost for DCs'!C:C,"Not found",0)</f>
        <v>Expand to 24m cross section</v>
      </c>
      <c r="D271" s="355" t="s">
        <v>155</v>
      </c>
      <c r="E271" s="355" t="s">
        <v>190</v>
      </c>
      <c r="F271" s="355" t="s">
        <v>826</v>
      </c>
      <c r="H271" s="355" t="s">
        <v>828</v>
      </c>
      <c r="I271" s="359">
        <f>_xlfn.XLOOKUP($H271,DC_growth_AGS!$A$665:$A$673,DC_growth_AGS!$O$665:$O$673,"Not found",0)</f>
        <v>0.83953286703488883</v>
      </c>
      <c r="J271" s="355">
        <v>2029</v>
      </c>
      <c r="K271" s="362">
        <f t="shared" si="42"/>
        <v>0</v>
      </c>
      <c r="L271" s="362">
        <f t="shared" si="42"/>
        <v>0</v>
      </c>
      <c r="M271" s="362">
        <f t="shared" si="42"/>
        <v>0</v>
      </c>
      <c r="N271" s="362">
        <f t="shared" si="42"/>
        <v>0</v>
      </c>
      <c r="O271" s="362">
        <f t="shared" si="42"/>
        <v>0</v>
      </c>
      <c r="P271" s="362">
        <f t="shared" si="42"/>
        <v>0</v>
      </c>
      <c r="Q271" s="362">
        <f t="shared" si="42"/>
        <v>0</v>
      </c>
      <c r="R271" s="362">
        <f t="shared" si="42"/>
        <v>0</v>
      </c>
      <c r="S271" s="362">
        <f t="shared" si="42"/>
        <v>0</v>
      </c>
      <c r="T271" s="362">
        <f t="shared" si="42"/>
        <v>0</v>
      </c>
      <c r="U271" s="362">
        <f t="shared" si="42"/>
        <v>0</v>
      </c>
      <c r="V271" s="362">
        <f t="shared" si="42"/>
        <v>0</v>
      </c>
      <c r="W271" s="362">
        <f t="shared" si="42"/>
        <v>0</v>
      </c>
      <c r="X271" s="362">
        <f t="shared" si="42"/>
        <v>0</v>
      </c>
      <c r="Y271" s="362">
        <f t="shared" si="42"/>
        <v>0</v>
      </c>
      <c r="Z271" s="362">
        <f t="shared" si="42"/>
        <v>0</v>
      </c>
      <c r="AA271" s="362">
        <f t="shared" si="42"/>
        <v>0</v>
      </c>
      <c r="AB271" s="362">
        <f t="shared" si="42"/>
        <v>0</v>
      </c>
      <c r="AC271" s="362">
        <f t="shared" si="42"/>
        <v>0</v>
      </c>
      <c r="AD271" s="362">
        <f t="shared" si="42"/>
        <v>0</v>
      </c>
      <c r="AE271" s="363">
        <f t="shared" si="37"/>
        <v>0</v>
      </c>
      <c r="AF271" s="349"/>
      <c r="AG271" s="349">
        <f t="shared" si="39"/>
        <v>0</v>
      </c>
      <c r="AH271" s="353">
        <v>0</v>
      </c>
      <c r="AI271" s="354" t="str">
        <f t="shared" si="38"/>
        <v>Arterial</v>
      </c>
      <c r="AJ271" s="349"/>
      <c r="AK271" s="349"/>
      <c r="AL271" s="355">
        <f>_xlfn.XLOOKUP(A271,'P1 Date Adjustment'!B:B,'P1 Date Adjustment'!F:F,"not found",0)</f>
        <v>2029</v>
      </c>
      <c r="AM271" s="349">
        <f t="shared" si="40"/>
        <v>0</v>
      </c>
      <c r="AN271" s="360"/>
      <c r="AO271" s="360"/>
    </row>
    <row r="272" spans="1:41" ht="30" x14ac:dyDescent="0.25">
      <c r="A272" s="129">
        <v>7</v>
      </c>
      <c r="B272" s="358" t="s">
        <v>197</v>
      </c>
      <c r="C272" s="358" t="str">
        <f>_xlfn.XLOOKUP($A272,'Total project cost for DCs'!A:A,'Total project cost for DCs'!C:C,"Not found",0)</f>
        <v>2-lane urban - upgrade existing road layout with active modes on both sides</v>
      </c>
      <c r="D272" s="355" t="s">
        <v>155</v>
      </c>
      <c r="E272" s="355" t="s">
        <v>199</v>
      </c>
      <c r="F272" s="355" t="s">
        <v>826</v>
      </c>
      <c r="H272" s="355" t="s">
        <v>828</v>
      </c>
      <c r="I272" s="359">
        <f>_xlfn.XLOOKUP($H272,DC_growth_AGS!$A$665:$A$673,DC_growth_AGS!$O$665:$O$673,"Not found",0)</f>
        <v>0.83953286703488883</v>
      </c>
      <c r="J272" s="355">
        <v>2033</v>
      </c>
      <c r="K272" s="362">
        <f t="shared" si="42"/>
        <v>0</v>
      </c>
      <c r="L272" s="362">
        <f t="shared" si="42"/>
        <v>0</v>
      </c>
      <c r="M272" s="362">
        <f t="shared" si="42"/>
        <v>0</v>
      </c>
      <c r="N272" s="362">
        <f t="shared" si="42"/>
        <v>0</v>
      </c>
      <c r="O272" s="362">
        <f t="shared" si="42"/>
        <v>0</v>
      </c>
      <c r="P272" s="362">
        <f t="shared" si="42"/>
        <v>0</v>
      </c>
      <c r="Q272" s="362">
        <f t="shared" si="42"/>
        <v>0</v>
      </c>
      <c r="R272" s="362">
        <f t="shared" si="42"/>
        <v>0</v>
      </c>
      <c r="S272" s="362">
        <f t="shared" si="42"/>
        <v>0</v>
      </c>
      <c r="T272" s="362">
        <f t="shared" si="42"/>
        <v>0</v>
      </c>
      <c r="U272" s="362">
        <f t="shared" si="42"/>
        <v>0</v>
      </c>
      <c r="V272" s="362">
        <f t="shared" si="42"/>
        <v>0</v>
      </c>
      <c r="W272" s="362">
        <f t="shared" si="42"/>
        <v>0</v>
      </c>
      <c r="X272" s="362">
        <f t="shared" si="42"/>
        <v>0</v>
      </c>
      <c r="Y272" s="362">
        <f t="shared" si="42"/>
        <v>0</v>
      </c>
      <c r="Z272" s="362">
        <f t="shared" si="42"/>
        <v>0</v>
      </c>
      <c r="AA272" s="362">
        <f t="shared" si="42"/>
        <v>0</v>
      </c>
      <c r="AB272" s="362">
        <f t="shared" si="42"/>
        <v>0</v>
      </c>
      <c r="AC272" s="362">
        <f t="shared" si="42"/>
        <v>0</v>
      </c>
      <c r="AD272" s="362">
        <f t="shared" si="42"/>
        <v>0</v>
      </c>
      <c r="AE272" s="363">
        <f t="shared" si="37"/>
        <v>0</v>
      </c>
      <c r="AF272" s="349"/>
      <c r="AG272" s="349">
        <f t="shared" si="39"/>
        <v>0</v>
      </c>
      <c r="AH272" s="353">
        <v>0</v>
      </c>
      <c r="AI272" s="354" t="str">
        <f t="shared" si="38"/>
        <v>Collector</v>
      </c>
      <c r="AJ272" s="349"/>
      <c r="AK272" s="349"/>
      <c r="AL272" s="355">
        <f>_xlfn.XLOOKUP(A272,'P1 Date Adjustment'!B:B,'P1 Date Adjustment'!F:F,"not found",0)</f>
        <v>2033</v>
      </c>
      <c r="AM272" s="349">
        <f t="shared" si="40"/>
        <v>0</v>
      </c>
      <c r="AN272" s="360"/>
      <c r="AO272" s="360"/>
    </row>
    <row r="273" spans="1:41" ht="30" x14ac:dyDescent="0.25">
      <c r="A273" s="129">
        <v>8</v>
      </c>
      <c r="B273" s="358" t="s">
        <v>200</v>
      </c>
      <c r="C273" s="358" t="str">
        <f>_xlfn.XLOOKUP($A273,'Total project cost for DCs'!A:A,'Total project cost for DCs'!C:C,"Not found",0)</f>
        <v>2-lane urban - upgrade existing road layout with active modes on both sides</v>
      </c>
      <c r="D273" s="355" t="s">
        <v>155</v>
      </c>
      <c r="E273" s="355" t="s">
        <v>199</v>
      </c>
      <c r="F273" s="355" t="s">
        <v>826</v>
      </c>
      <c r="H273" s="355" t="s">
        <v>828</v>
      </c>
      <c r="I273" s="359">
        <f>_xlfn.XLOOKUP($H273,DC_growth_AGS!$A$665:$A$673,DC_growth_AGS!$O$665:$O$673,"Not found",0)</f>
        <v>0.83953286703488883</v>
      </c>
      <c r="J273" s="355">
        <v>2033</v>
      </c>
      <c r="K273" s="362">
        <f t="shared" si="42"/>
        <v>0</v>
      </c>
      <c r="L273" s="362">
        <f t="shared" si="42"/>
        <v>0</v>
      </c>
      <c r="M273" s="362">
        <f t="shared" si="42"/>
        <v>0</v>
      </c>
      <c r="N273" s="362">
        <f t="shared" si="42"/>
        <v>0</v>
      </c>
      <c r="O273" s="362">
        <f t="shared" si="42"/>
        <v>0</v>
      </c>
      <c r="P273" s="362">
        <f t="shared" si="42"/>
        <v>0</v>
      </c>
      <c r="Q273" s="362">
        <f t="shared" si="42"/>
        <v>0</v>
      </c>
      <c r="R273" s="362">
        <f t="shared" si="42"/>
        <v>0</v>
      </c>
      <c r="S273" s="362">
        <f t="shared" si="42"/>
        <v>0</v>
      </c>
      <c r="T273" s="362">
        <f t="shared" si="42"/>
        <v>0</v>
      </c>
      <c r="U273" s="362">
        <f t="shared" si="42"/>
        <v>0</v>
      </c>
      <c r="V273" s="362">
        <f t="shared" si="42"/>
        <v>0</v>
      </c>
      <c r="W273" s="362">
        <f t="shared" si="42"/>
        <v>0</v>
      </c>
      <c r="X273" s="362">
        <f t="shared" si="42"/>
        <v>0</v>
      </c>
      <c r="Y273" s="362">
        <f t="shared" si="42"/>
        <v>0</v>
      </c>
      <c r="Z273" s="362">
        <f t="shared" si="42"/>
        <v>0</v>
      </c>
      <c r="AA273" s="362">
        <f t="shared" si="42"/>
        <v>0</v>
      </c>
      <c r="AB273" s="362">
        <f t="shared" si="42"/>
        <v>0</v>
      </c>
      <c r="AC273" s="362">
        <f t="shared" si="42"/>
        <v>0</v>
      </c>
      <c r="AD273" s="362">
        <f t="shared" si="42"/>
        <v>0</v>
      </c>
      <c r="AE273" s="363">
        <f t="shared" si="37"/>
        <v>0</v>
      </c>
      <c r="AF273" s="349"/>
      <c r="AG273" s="349">
        <f t="shared" si="39"/>
        <v>0</v>
      </c>
      <c r="AH273" s="353">
        <v>0</v>
      </c>
      <c r="AI273" s="354" t="str">
        <f t="shared" si="38"/>
        <v>Collector</v>
      </c>
      <c r="AJ273" s="349"/>
      <c r="AK273" s="349"/>
      <c r="AL273" s="355">
        <f>_xlfn.XLOOKUP(A273,'P1 Date Adjustment'!B:B,'P1 Date Adjustment'!F:F,"not found",0)</f>
        <v>2033</v>
      </c>
      <c r="AM273" s="349">
        <f t="shared" si="40"/>
        <v>0</v>
      </c>
      <c r="AN273" s="360"/>
      <c r="AO273" s="360"/>
    </row>
    <row r="274" spans="1:41" ht="30" x14ac:dyDescent="0.25">
      <c r="A274" s="129" t="s">
        <v>214</v>
      </c>
      <c r="B274" s="358" t="s">
        <v>215</v>
      </c>
      <c r="C274" s="358" t="str">
        <f>_xlfn.XLOOKUP($A274,'Total project cost for DCs'!A:A,'Total project cost for DCs'!C:C,"Not found",0)</f>
        <v xml:space="preserve"> 2-lane signalised intersection with active mode crossings</v>
      </c>
      <c r="D274" s="355" t="s">
        <v>155</v>
      </c>
      <c r="E274" s="355" t="s">
        <v>190</v>
      </c>
      <c r="F274" s="355" t="s">
        <v>826</v>
      </c>
      <c r="H274" s="355" t="s">
        <v>828</v>
      </c>
      <c r="I274" s="359">
        <f>_xlfn.XLOOKUP($H274,DC_growth_AGS!$A$665:$A$673,DC_growth_AGS!$O$665:$O$673,"Not found",0)</f>
        <v>0.83953286703488883</v>
      </c>
      <c r="J274" s="355">
        <v>2029</v>
      </c>
      <c r="K274" s="362">
        <f t="shared" si="42"/>
        <v>0</v>
      </c>
      <c r="L274" s="362">
        <f t="shared" si="42"/>
        <v>0</v>
      </c>
      <c r="M274" s="362">
        <f t="shared" si="42"/>
        <v>0</v>
      </c>
      <c r="N274" s="362">
        <f t="shared" si="42"/>
        <v>0</v>
      </c>
      <c r="O274" s="362">
        <f t="shared" si="42"/>
        <v>0</v>
      </c>
      <c r="P274" s="362">
        <f t="shared" si="42"/>
        <v>0</v>
      </c>
      <c r="Q274" s="362">
        <f t="shared" si="42"/>
        <v>0</v>
      </c>
      <c r="R274" s="362">
        <f t="shared" si="42"/>
        <v>0</v>
      </c>
      <c r="S274" s="362">
        <f t="shared" si="42"/>
        <v>0</v>
      </c>
      <c r="T274" s="362">
        <f t="shared" si="42"/>
        <v>0</v>
      </c>
      <c r="U274" s="362">
        <f t="shared" si="42"/>
        <v>0</v>
      </c>
      <c r="V274" s="362">
        <f t="shared" si="42"/>
        <v>0</v>
      </c>
      <c r="W274" s="362">
        <f t="shared" si="42"/>
        <v>0</v>
      </c>
      <c r="X274" s="362">
        <f t="shared" si="42"/>
        <v>0</v>
      </c>
      <c r="Y274" s="362">
        <f t="shared" si="42"/>
        <v>0</v>
      </c>
      <c r="Z274" s="362">
        <f t="shared" si="42"/>
        <v>0</v>
      </c>
      <c r="AA274" s="362">
        <f t="shared" si="42"/>
        <v>0</v>
      </c>
      <c r="AB274" s="362">
        <f t="shared" si="42"/>
        <v>0</v>
      </c>
      <c r="AC274" s="362">
        <f t="shared" si="42"/>
        <v>0</v>
      </c>
      <c r="AD274" s="362">
        <f t="shared" si="42"/>
        <v>0</v>
      </c>
      <c r="AE274" s="363">
        <f t="shared" si="37"/>
        <v>0</v>
      </c>
      <c r="AF274" s="349"/>
      <c r="AG274" s="349">
        <f t="shared" si="39"/>
        <v>0</v>
      </c>
      <c r="AH274" s="353">
        <v>0</v>
      </c>
      <c r="AI274" s="354" t="str">
        <f t="shared" si="38"/>
        <v>Arterial</v>
      </c>
      <c r="AJ274" s="349"/>
      <c r="AK274" s="349"/>
      <c r="AL274" s="355">
        <f>_xlfn.XLOOKUP(A274,'P1 Date Adjustment'!B:B,'P1 Date Adjustment'!F:F,"not found",0)</f>
        <v>2029</v>
      </c>
      <c r="AM274" s="349">
        <f t="shared" si="40"/>
        <v>0</v>
      </c>
      <c r="AN274" s="360"/>
      <c r="AO274" s="360"/>
    </row>
    <row r="275" spans="1:41" ht="30" x14ac:dyDescent="0.25">
      <c r="A275" s="129" t="s">
        <v>217</v>
      </c>
      <c r="B275" s="358" t="s">
        <v>215</v>
      </c>
      <c r="C275" s="358" t="str">
        <f>_xlfn.XLOOKUP($A275,'Total project cost for DCs'!A:A,'Total project cost for DCs'!C:C,"Not found",0)</f>
        <v>multi-lane roundabout with active mode crossings, SGA design</v>
      </c>
      <c r="D275" s="355" t="s">
        <v>155</v>
      </c>
      <c r="E275" s="355" t="s">
        <v>157</v>
      </c>
      <c r="F275" s="355" t="s">
        <v>826</v>
      </c>
      <c r="H275" s="355" t="s">
        <v>828</v>
      </c>
      <c r="I275" s="359">
        <f>_xlfn.XLOOKUP($H275,DC_growth_AGS!$A$665:$A$673,DC_growth_AGS!$O$665:$O$673,"Not found",0)</f>
        <v>0.83953286703488883</v>
      </c>
      <c r="J275" s="355">
        <v>2031</v>
      </c>
      <c r="K275" s="362">
        <f t="shared" si="42"/>
        <v>0</v>
      </c>
      <c r="L275" s="362">
        <f t="shared" si="42"/>
        <v>0</v>
      </c>
      <c r="M275" s="362">
        <f t="shared" si="42"/>
        <v>0</v>
      </c>
      <c r="N275" s="362">
        <f t="shared" si="42"/>
        <v>0</v>
      </c>
      <c r="O275" s="362">
        <f t="shared" si="42"/>
        <v>0</v>
      </c>
      <c r="P275" s="362">
        <f t="shared" si="42"/>
        <v>0</v>
      </c>
      <c r="Q275" s="362">
        <f t="shared" si="42"/>
        <v>0</v>
      </c>
      <c r="R275" s="362">
        <f t="shared" si="42"/>
        <v>0</v>
      </c>
      <c r="S275" s="362">
        <f t="shared" si="42"/>
        <v>0</v>
      </c>
      <c r="T275" s="362">
        <f t="shared" si="42"/>
        <v>0</v>
      </c>
      <c r="U275" s="362">
        <f t="shared" si="42"/>
        <v>0</v>
      </c>
      <c r="V275" s="362">
        <f t="shared" si="42"/>
        <v>0</v>
      </c>
      <c r="W275" s="362">
        <f t="shared" si="42"/>
        <v>0</v>
      </c>
      <c r="X275" s="362">
        <f t="shared" si="42"/>
        <v>0</v>
      </c>
      <c r="Y275" s="362">
        <f t="shared" si="42"/>
        <v>0</v>
      </c>
      <c r="Z275" s="362">
        <f t="shared" si="42"/>
        <v>0</v>
      </c>
      <c r="AA275" s="362">
        <f t="shared" si="42"/>
        <v>0</v>
      </c>
      <c r="AB275" s="362">
        <f t="shared" si="42"/>
        <v>0</v>
      </c>
      <c r="AC275" s="362">
        <f t="shared" si="42"/>
        <v>0</v>
      </c>
      <c r="AD275" s="362">
        <f t="shared" si="42"/>
        <v>0</v>
      </c>
      <c r="AE275" s="363">
        <f t="shared" si="37"/>
        <v>0</v>
      </c>
      <c r="AF275" s="349"/>
      <c r="AG275" s="349">
        <f t="shared" si="39"/>
        <v>0</v>
      </c>
      <c r="AH275" s="353">
        <v>0</v>
      </c>
      <c r="AI275" s="354" t="str">
        <f t="shared" si="38"/>
        <v>Arterial</v>
      </c>
      <c r="AJ275" s="349"/>
      <c r="AK275" s="349"/>
      <c r="AL275" s="355">
        <f>_xlfn.XLOOKUP(A275,'P1 Date Adjustment'!B:B,'P1 Date Adjustment'!F:F,"not found",0)</f>
        <v>2031</v>
      </c>
      <c r="AM275" s="349">
        <f t="shared" si="40"/>
        <v>0</v>
      </c>
      <c r="AN275" s="360"/>
      <c r="AO275" s="360"/>
    </row>
    <row r="276" spans="1:41" ht="30" x14ac:dyDescent="0.25">
      <c r="A276" s="129">
        <v>11</v>
      </c>
      <c r="B276" s="358" t="s">
        <v>219</v>
      </c>
      <c r="C276" s="358" t="str">
        <f>_xlfn.XLOOKUP($A276,'Total project cost for DCs'!A:A,'Total project cost for DCs'!C:C,"Not found",0)</f>
        <v>Roundabout as per SGA design</v>
      </c>
      <c r="D276" s="355" t="s">
        <v>155</v>
      </c>
      <c r="E276" s="355" t="s">
        <v>190</v>
      </c>
      <c r="F276" s="355" t="s">
        <v>826</v>
      </c>
      <c r="H276" s="355" t="s">
        <v>828</v>
      </c>
      <c r="I276" s="359">
        <f>_xlfn.XLOOKUP($H276,DC_growth_AGS!$A$665:$A$673,DC_growth_AGS!$O$665:$O$673,"Not found",0)</f>
        <v>0.83953286703488883</v>
      </c>
      <c r="J276" s="355">
        <v>2031</v>
      </c>
      <c r="K276" s="362">
        <f t="shared" si="42"/>
        <v>0</v>
      </c>
      <c r="L276" s="362">
        <f t="shared" si="42"/>
        <v>0</v>
      </c>
      <c r="M276" s="362">
        <f t="shared" si="42"/>
        <v>0</v>
      </c>
      <c r="N276" s="362">
        <f t="shared" si="42"/>
        <v>0</v>
      </c>
      <c r="O276" s="362">
        <f t="shared" si="42"/>
        <v>0</v>
      </c>
      <c r="P276" s="362">
        <f t="shared" si="42"/>
        <v>0</v>
      </c>
      <c r="Q276" s="362">
        <f t="shared" si="42"/>
        <v>0</v>
      </c>
      <c r="R276" s="362">
        <f t="shared" si="42"/>
        <v>0</v>
      </c>
      <c r="S276" s="362">
        <f t="shared" si="42"/>
        <v>0</v>
      </c>
      <c r="T276" s="362">
        <f t="shared" si="42"/>
        <v>0</v>
      </c>
      <c r="U276" s="362">
        <f t="shared" si="42"/>
        <v>0</v>
      </c>
      <c r="V276" s="362">
        <f t="shared" si="42"/>
        <v>0</v>
      </c>
      <c r="W276" s="362">
        <f t="shared" si="42"/>
        <v>0</v>
      </c>
      <c r="X276" s="362">
        <f t="shared" si="42"/>
        <v>0</v>
      </c>
      <c r="Y276" s="362">
        <f t="shared" si="42"/>
        <v>0</v>
      </c>
      <c r="Z276" s="362">
        <f t="shared" si="42"/>
        <v>0</v>
      </c>
      <c r="AA276" s="362">
        <f t="shared" si="42"/>
        <v>0</v>
      </c>
      <c r="AB276" s="362">
        <f t="shared" si="42"/>
        <v>0</v>
      </c>
      <c r="AC276" s="362">
        <f t="shared" si="42"/>
        <v>0</v>
      </c>
      <c r="AD276" s="362">
        <f t="shared" si="42"/>
        <v>0</v>
      </c>
      <c r="AE276" s="363">
        <f t="shared" si="37"/>
        <v>0</v>
      </c>
      <c r="AF276" s="349"/>
      <c r="AG276" s="349">
        <f t="shared" si="39"/>
        <v>0</v>
      </c>
      <c r="AH276" s="353">
        <v>0</v>
      </c>
      <c r="AI276" s="354" t="str">
        <f t="shared" si="38"/>
        <v>Arterial</v>
      </c>
      <c r="AJ276" s="349"/>
      <c r="AK276" s="349"/>
      <c r="AL276" s="355">
        <f>_xlfn.XLOOKUP(A276,'P1 Date Adjustment'!B:B,'P1 Date Adjustment'!F:F,"not found",0)</f>
        <v>2031</v>
      </c>
      <c r="AM276" s="349">
        <f t="shared" si="40"/>
        <v>0</v>
      </c>
      <c r="AN276" s="360"/>
      <c r="AO276" s="360"/>
    </row>
    <row r="277" spans="1:41" ht="60" x14ac:dyDescent="0.25">
      <c r="A277" s="129">
        <v>12</v>
      </c>
      <c r="B277" s="358" t="s">
        <v>221</v>
      </c>
      <c r="C277" s="358" t="str">
        <f>_xlfn.XLOOKUP($A277,'Total project cost for DCs'!A:A,'Total project cost for DCs'!C:C,"Not found",0)</f>
        <v>Intersection improvements on Bremner-Firth Rd, Norrie-Firth Rd, GSR-Firth Rd, Active mode facilities on both sides of Firth &amp; Norrie Rd</v>
      </c>
      <c r="D277" s="355" t="s">
        <v>155</v>
      </c>
      <c r="E277" s="355" t="s">
        <v>223</v>
      </c>
      <c r="F277" s="355" t="s">
        <v>826</v>
      </c>
      <c r="H277" s="355" t="s">
        <v>828</v>
      </c>
      <c r="I277" s="359">
        <f>_xlfn.XLOOKUP($H277,DC_growth_AGS!$A$665:$A$673,DC_growth_AGS!$O$665:$O$673,"Not found",0)</f>
        <v>0.83953286703488883</v>
      </c>
      <c r="J277" s="355">
        <v>2033</v>
      </c>
      <c r="K277" s="362">
        <f t="shared" si="42"/>
        <v>0</v>
      </c>
      <c r="L277" s="362">
        <f t="shared" si="42"/>
        <v>0</v>
      </c>
      <c r="M277" s="362">
        <f t="shared" si="42"/>
        <v>0</v>
      </c>
      <c r="N277" s="362">
        <f t="shared" si="42"/>
        <v>0</v>
      </c>
      <c r="O277" s="362">
        <f t="shared" si="42"/>
        <v>0</v>
      </c>
      <c r="P277" s="362">
        <f t="shared" si="42"/>
        <v>0</v>
      </c>
      <c r="Q277" s="362">
        <f t="shared" si="42"/>
        <v>0</v>
      </c>
      <c r="R277" s="362">
        <f t="shared" si="42"/>
        <v>0</v>
      </c>
      <c r="S277" s="362">
        <f t="shared" si="42"/>
        <v>0</v>
      </c>
      <c r="T277" s="362">
        <f t="shared" si="42"/>
        <v>0</v>
      </c>
      <c r="U277" s="362">
        <f t="shared" si="42"/>
        <v>0</v>
      </c>
      <c r="V277" s="362">
        <f t="shared" si="42"/>
        <v>0</v>
      </c>
      <c r="W277" s="362">
        <f t="shared" si="42"/>
        <v>0</v>
      </c>
      <c r="X277" s="362">
        <f t="shared" si="42"/>
        <v>0</v>
      </c>
      <c r="Y277" s="362">
        <f t="shared" si="42"/>
        <v>0</v>
      </c>
      <c r="Z277" s="362">
        <f t="shared" si="42"/>
        <v>0</v>
      </c>
      <c r="AA277" s="362">
        <f t="shared" si="42"/>
        <v>0</v>
      </c>
      <c r="AB277" s="362">
        <f t="shared" si="42"/>
        <v>0</v>
      </c>
      <c r="AC277" s="362">
        <f t="shared" si="42"/>
        <v>0</v>
      </c>
      <c r="AD277" s="362">
        <f t="shared" si="42"/>
        <v>0</v>
      </c>
      <c r="AE277" s="363">
        <f t="shared" si="37"/>
        <v>0</v>
      </c>
      <c r="AF277" s="349"/>
      <c r="AG277" s="349">
        <f t="shared" si="39"/>
        <v>0</v>
      </c>
      <c r="AH277" s="353">
        <v>0</v>
      </c>
      <c r="AI277" s="354" t="str">
        <f t="shared" si="38"/>
        <v>Collector</v>
      </c>
      <c r="AJ277" s="349"/>
      <c r="AK277" s="349"/>
      <c r="AL277" s="355">
        <f>_xlfn.XLOOKUP(A277,'P1 Date Adjustment'!B:B,'P1 Date Adjustment'!F:F,"not found",0)</f>
        <v>2033</v>
      </c>
      <c r="AM277" s="349">
        <f t="shared" si="40"/>
        <v>0</v>
      </c>
      <c r="AN277" s="360"/>
      <c r="AO277" s="360"/>
    </row>
    <row r="278" spans="1:41" ht="30" x14ac:dyDescent="0.25">
      <c r="A278" s="129" t="s">
        <v>224</v>
      </c>
      <c r="B278" s="358" t="s">
        <v>225</v>
      </c>
      <c r="C278" s="358" t="str">
        <f>_xlfn.XLOOKUP($A278,'Total project cost for DCs'!A:A,'Total project cost for DCs'!C:C,"Not found",0)</f>
        <v>2-lane urban- new 2-lane arterial with active modes on both sides + intersection improvements (TDM)</v>
      </c>
      <c r="D278" s="355" t="s">
        <v>155</v>
      </c>
      <c r="E278" s="355" t="s">
        <v>227</v>
      </c>
      <c r="F278" s="355" t="s">
        <v>826</v>
      </c>
      <c r="H278" s="355" t="s">
        <v>828</v>
      </c>
      <c r="I278" s="359">
        <f>_xlfn.XLOOKUP($H278,DC_growth_AGS!$A$665:$A$673,DC_growth_AGS!$O$665:$O$673,"Not found",0)</f>
        <v>0.83953286703488883</v>
      </c>
      <c r="J278" s="355">
        <v>2029</v>
      </c>
      <c r="K278" s="362">
        <f t="shared" si="42"/>
        <v>0</v>
      </c>
      <c r="L278" s="362">
        <f t="shared" si="42"/>
        <v>0</v>
      </c>
      <c r="M278" s="362">
        <f t="shared" si="42"/>
        <v>0</v>
      </c>
      <c r="N278" s="362">
        <f t="shared" si="42"/>
        <v>0</v>
      </c>
      <c r="O278" s="362">
        <f t="shared" si="42"/>
        <v>0</v>
      </c>
      <c r="P278" s="362">
        <f t="shared" si="42"/>
        <v>0</v>
      </c>
      <c r="Q278" s="362">
        <f t="shared" si="42"/>
        <v>0</v>
      </c>
      <c r="R278" s="362">
        <f t="shared" si="42"/>
        <v>0</v>
      </c>
      <c r="S278" s="362">
        <f t="shared" si="42"/>
        <v>0</v>
      </c>
      <c r="T278" s="362">
        <f t="shared" si="42"/>
        <v>0</v>
      </c>
      <c r="U278" s="362">
        <f t="shared" si="42"/>
        <v>0</v>
      </c>
      <c r="V278" s="362">
        <f t="shared" si="42"/>
        <v>0</v>
      </c>
      <c r="W278" s="362">
        <f t="shared" si="42"/>
        <v>0</v>
      </c>
      <c r="X278" s="362">
        <f t="shared" si="42"/>
        <v>0</v>
      </c>
      <c r="Y278" s="362">
        <f t="shared" si="42"/>
        <v>0</v>
      </c>
      <c r="Z278" s="362">
        <f t="shared" si="42"/>
        <v>0</v>
      </c>
      <c r="AA278" s="362">
        <f t="shared" si="42"/>
        <v>0</v>
      </c>
      <c r="AB278" s="362">
        <f t="shared" si="42"/>
        <v>0</v>
      </c>
      <c r="AC278" s="362">
        <f t="shared" si="42"/>
        <v>0</v>
      </c>
      <c r="AD278" s="362">
        <f t="shared" si="42"/>
        <v>0</v>
      </c>
      <c r="AE278" s="363">
        <f t="shared" si="37"/>
        <v>0</v>
      </c>
      <c r="AF278" s="349"/>
      <c r="AG278" s="349">
        <f t="shared" si="39"/>
        <v>0</v>
      </c>
      <c r="AH278" s="353">
        <v>0</v>
      </c>
      <c r="AI278" s="354" t="str">
        <f t="shared" si="38"/>
        <v>Arterial</v>
      </c>
      <c r="AJ278" s="349"/>
      <c r="AK278" s="349"/>
      <c r="AL278" s="355">
        <f>_xlfn.XLOOKUP(A278,'P1 Date Adjustment'!B:B,'P1 Date Adjustment'!F:F,"not found",0)</f>
        <v>2029</v>
      </c>
      <c r="AM278" s="349">
        <f t="shared" si="40"/>
        <v>0</v>
      </c>
      <c r="AN278" s="360"/>
      <c r="AO278" s="360"/>
    </row>
    <row r="279" spans="1:41" ht="30" x14ac:dyDescent="0.25">
      <c r="A279" s="129" t="s">
        <v>228</v>
      </c>
      <c r="B279" s="358" t="s">
        <v>229</v>
      </c>
      <c r="C279" s="358" t="str">
        <f>_xlfn.XLOOKUP($A279,'Total project cost for DCs'!A:A,'Total project cost for DCs'!C:C,"Not found",0)</f>
        <v>4-lane urban- upgrade 2-lane arterial with SGA design + intersection improvements (TDM)</v>
      </c>
      <c r="D279" s="355" t="s">
        <v>155</v>
      </c>
      <c r="E279" s="355" t="s">
        <v>231</v>
      </c>
      <c r="F279" s="355" t="s">
        <v>826</v>
      </c>
      <c r="H279" s="355" t="s">
        <v>828</v>
      </c>
      <c r="I279" s="359">
        <f>_xlfn.XLOOKUP($H279,DC_growth_AGS!$A$665:$A$673,DC_growth_AGS!$O$665:$O$673,"Not found",0)</f>
        <v>0.83953286703488883</v>
      </c>
      <c r="J279" s="355">
        <v>2050</v>
      </c>
      <c r="K279" s="362">
        <f t="shared" si="42"/>
        <v>0</v>
      </c>
      <c r="L279" s="362">
        <f t="shared" si="42"/>
        <v>0</v>
      </c>
      <c r="M279" s="362">
        <f t="shared" si="42"/>
        <v>0</v>
      </c>
      <c r="N279" s="362">
        <f t="shared" si="42"/>
        <v>0</v>
      </c>
      <c r="O279" s="362">
        <f t="shared" si="42"/>
        <v>0</v>
      </c>
      <c r="P279" s="362">
        <f t="shared" si="42"/>
        <v>0</v>
      </c>
      <c r="Q279" s="362">
        <f t="shared" si="42"/>
        <v>0</v>
      </c>
      <c r="R279" s="362">
        <f t="shared" si="42"/>
        <v>0</v>
      </c>
      <c r="S279" s="362">
        <f t="shared" si="42"/>
        <v>0</v>
      </c>
      <c r="T279" s="362">
        <f t="shared" si="42"/>
        <v>0</v>
      </c>
      <c r="U279" s="362">
        <f t="shared" si="42"/>
        <v>0</v>
      </c>
      <c r="V279" s="362">
        <f t="shared" si="42"/>
        <v>0</v>
      </c>
      <c r="W279" s="362">
        <f t="shared" si="42"/>
        <v>0</v>
      </c>
      <c r="X279" s="362">
        <f t="shared" si="42"/>
        <v>0</v>
      </c>
      <c r="Y279" s="362">
        <f t="shared" si="42"/>
        <v>-59225.90116222803</v>
      </c>
      <c r="Z279" s="362">
        <f t="shared" si="42"/>
        <v>-605067.95879182045</v>
      </c>
      <c r="AA279" s="362">
        <f t="shared" si="42"/>
        <v>0</v>
      </c>
      <c r="AB279" s="362">
        <f t="shared" si="42"/>
        <v>0</v>
      </c>
      <c r="AC279" s="362">
        <f t="shared" si="42"/>
        <v>0</v>
      </c>
      <c r="AD279" s="362">
        <f t="shared" si="42"/>
        <v>0</v>
      </c>
      <c r="AE279" s="363">
        <f t="shared" si="37"/>
        <v>-664293.85995404853</v>
      </c>
      <c r="AF279" s="349"/>
      <c r="AG279" s="349">
        <f t="shared" si="39"/>
        <v>-664293.85995404853</v>
      </c>
      <c r="AH279" s="353">
        <v>0</v>
      </c>
      <c r="AI279" s="354" t="str">
        <f t="shared" si="38"/>
        <v>Arterial</v>
      </c>
      <c r="AJ279" s="349"/>
      <c r="AK279" s="349"/>
      <c r="AL279" s="355">
        <f>_xlfn.XLOOKUP(A279,'P1 Date Adjustment'!B:B,'P1 Date Adjustment'!F:F,"not found",0)</f>
        <v>2050</v>
      </c>
      <c r="AM279" s="349">
        <f t="shared" si="40"/>
        <v>-557696.52880089532</v>
      </c>
      <c r="AN279" s="360"/>
      <c r="AO279" s="360"/>
    </row>
    <row r="280" spans="1:41" ht="45" x14ac:dyDescent="0.25">
      <c r="A280" s="129" t="s">
        <v>234</v>
      </c>
      <c r="B280" s="358" t="s">
        <v>235</v>
      </c>
      <c r="C280" s="358" t="str">
        <f>_xlfn.XLOOKUP($A280,'Total project cost for DCs'!A:A,'Total project cost for DCs'!C:C,"Not found",0)</f>
        <v>2-lane urban (New Road connection to Quarry Road with active modes on both sides + intersection improvements)</v>
      </c>
      <c r="D280" s="355" t="s">
        <v>155</v>
      </c>
      <c r="E280" s="355" t="s">
        <v>223</v>
      </c>
      <c r="F280" s="355" t="s">
        <v>826</v>
      </c>
      <c r="H280" s="355" t="s">
        <v>828</v>
      </c>
      <c r="I280" s="359">
        <f>_xlfn.XLOOKUP($H280,DC_growth_AGS!$A$665:$A$673,DC_growth_AGS!$O$665:$O$673,"Not found",0)</f>
        <v>0.83953286703488883</v>
      </c>
      <c r="J280" s="355">
        <v>2035</v>
      </c>
      <c r="K280" s="362">
        <f t="shared" si="42"/>
        <v>0</v>
      </c>
      <c r="L280" s="362">
        <f t="shared" si="42"/>
        <v>0</v>
      </c>
      <c r="M280" s="362">
        <f t="shared" si="42"/>
        <v>0</v>
      </c>
      <c r="N280" s="362">
        <f t="shared" si="42"/>
        <v>0</v>
      </c>
      <c r="O280" s="362">
        <f t="shared" si="42"/>
        <v>0</v>
      </c>
      <c r="P280" s="362">
        <f t="shared" si="42"/>
        <v>0</v>
      </c>
      <c r="Q280" s="362">
        <f t="shared" si="42"/>
        <v>0</v>
      </c>
      <c r="R280" s="362">
        <f t="shared" si="42"/>
        <v>0</v>
      </c>
      <c r="S280" s="362">
        <f t="shared" si="42"/>
        <v>0</v>
      </c>
      <c r="T280" s="362">
        <f t="shared" si="42"/>
        <v>0</v>
      </c>
      <c r="U280" s="362">
        <f t="shared" si="42"/>
        <v>0</v>
      </c>
      <c r="V280" s="362">
        <f t="shared" si="42"/>
        <v>0</v>
      </c>
      <c r="W280" s="362">
        <f t="shared" si="42"/>
        <v>0</v>
      </c>
      <c r="X280" s="362">
        <f t="shared" si="42"/>
        <v>0</v>
      </c>
      <c r="Y280" s="362">
        <f t="shared" si="42"/>
        <v>0</v>
      </c>
      <c r="Z280" s="362">
        <f t="shared" si="42"/>
        <v>0</v>
      </c>
      <c r="AA280" s="362">
        <f t="shared" si="42"/>
        <v>0</v>
      </c>
      <c r="AB280" s="362">
        <f t="shared" si="42"/>
        <v>0</v>
      </c>
      <c r="AC280" s="362">
        <f t="shared" si="42"/>
        <v>0</v>
      </c>
      <c r="AD280" s="362">
        <f t="shared" si="42"/>
        <v>0</v>
      </c>
      <c r="AE280" s="363">
        <f t="shared" si="37"/>
        <v>0</v>
      </c>
      <c r="AF280" s="349"/>
      <c r="AG280" s="349">
        <f t="shared" si="39"/>
        <v>0</v>
      </c>
      <c r="AH280" s="353">
        <v>0</v>
      </c>
      <c r="AI280" s="354" t="str">
        <f t="shared" si="38"/>
        <v>Collector</v>
      </c>
      <c r="AJ280" s="349"/>
      <c r="AK280" s="349"/>
      <c r="AL280" s="355">
        <f>_xlfn.XLOOKUP(A280,'P1 Date Adjustment'!B:B,'P1 Date Adjustment'!F:F,"not found",0)</f>
        <v>2035</v>
      </c>
      <c r="AM280" s="349">
        <f t="shared" si="40"/>
        <v>0</v>
      </c>
      <c r="AN280" s="360"/>
      <c r="AO280" s="360"/>
    </row>
    <row r="281" spans="1:41" ht="30" x14ac:dyDescent="0.25">
      <c r="A281" s="129" t="s">
        <v>237</v>
      </c>
      <c r="B281" s="358" t="s">
        <v>238</v>
      </c>
      <c r="C281" s="358" t="str">
        <f>_xlfn.XLOOKUP($A281,'Total project cost for DCs'!A:A,'Total project cost for DCs'!C:C,"Not found",0)</f>
        <v>2-lane urban (upgrade existing road layout with active modes on both sides + intersection improvements)</v>
      </c>
      <c r="D281" s="355" t="s">
        <v>155</v>
      </c>
      <c r="E281" s="355" t="s">
        <v>199</v>
      </c>
      <c r="F281" s="355" t="s">
        <v>826</v>
      </c>
      <c r="H281" s="355" t="s">
        <v>828</v>
      </c>
      <c r="I281" s="359">
        <f>_xlfn.XLOOKUP($H281,DC_growth_AGS!$A$665:$A$673,DC_growth_AGS!$O$665:$O$673,"Not found",0)</f>
        <v>0.83953286703488883</v>
      </c>
      <c r="J281" s="355">
        <v>2033</v>
      </c>
      <c r="K281" s="362">
        <f t="shared" si="42"/>
        <v>0</v>
      </c>
      <c r="L281" s="362">
        <f t="shared" si="42"/>
        <v>0</v>
      </c>
      <c r="M281" s="362">
        <f t="shared" si="42"/>
        <v>0</v>
      </c>
      <c r="N281" s="362">
        <f t="shared" si="42"/>
        <v>0</v>
      </c>
      <c r="O281" s="362">
        <f t="shared" si="42"/>
        <v>0</v>
      </c>
      <c r="P281" s="362">
        <f t="shared" si="42"/>
        <v>0</v>
      </c>
      <c r="Q281" s="362">
        <f t="shared" si="42"/>
        <v>0</v>
      </c>
      <c r="R281" s="362">
        <f t="shared" si="42"/>
        <v>0</v>
      </c>
      <c r="S281" s="362">
        <f t="shared" si="42"/>
        <v>0</v>
      </c>
      <c r="T281" s="362">
        <f t="shared" si="42"/>
        <v>0</v>
      </c>
      <c r="U281" s="362">
        <f t="shared" si="42"/>
        <v>0</v>
      </c>
      <c r="V281" s="362">
        <f t="shared" si="42"/>
        <v>0</v>
      </c>
      <c r="W281" s="362">
        <f t="shared" si="42"/>
        <v>0</v>
      </c>
      <c r="X281" s="362">
        <f t="shared" si="42"/>
        <v>0</v>
      </c>
      <c r="Y281" s="362">
        <f t="shared" si="42"/>
        <v>0</v>
      </c>
      <c r="Z281" s="362">
        <f t="shared" si="42"/>
        <v>0</v>
      </c>
      <c r="AA281" s="362">
        <f t="shared" si="42"/>
        <v>0</v>
      </c>
      <c r="AB281" s="362">
        <f t="shared" si="42"/>
        <v>0</v>
      </c>
      <c r="AC281" s="362">
        <f t="shared" si="42"/>
        <v>0</v>
      </c>
      <c r="AD281" s="362">
        <f t="shared" si="42"/>
        <v>0</v>
      </c>
      <c r="AE281" s="363">
        <f t="shared" si="37"/>
        <v>0</v>
      </c>
      <c r="AF281" s="349"/>
      <c r="AG281" s="349">
        <f t="shared" si="39"/>
        <v>0</v>
      </c>
      <c r="AH281" s="353">
        <v>0</v>
      </c>
      <c r="AI281" s="354" t="str">
        <f t="shared" si="38"/>
        <v>Collector</v>
      </c>
      <c r="AJ281" s="349"/>
      <c r="AK281" s="349"/>
      <c r="AL281" s="355">
        <f>_xlfn.XLOOKUP(A281,'P1 Date Adjustment'!B:B,'P1 Date Adjustment'!F:F,"not found",0)</f>
        <v>2033</v>
      </c>
      <c r="AM281" s="349">
        <f t="shared" si="40"/>
        <v>0</v>
      </c>
      <c r="AN281" s="360"/>
      <c r="AO281" s="360"/>
    </row>
    <row r="282" spans="1:41" ht="30" x14ac:dyDescent="0.25">
      <c r="A282" s="129" t="s">
        <v>246</v>
      </c>
      <c r="B282" s="358" t="s">
        <v>247</v>
      </c>
      <c r="C282" s="358" t="str">
        <f>_xlfn.XLOOKUP($A282,'Total project cost for DCs'!A:A,'Total project cost for DCs'!C:C,"Not found",0)</f>
        <v>4-lane urban- upgrade 2-lane urban with active modes on both sides (SGA design)</v>
      </c>
      <c r="D282" s="355" t="s">
        <v>155</v>
      </c>
      <c r="E282" s="355" t="s">
        <v>157</v>
      </c>
      <c r="F282" s="355" t="s">
        <v>826</v>
      </c>
      <c r="H282" s="355" t="s">
        <v>828</v>
      </c>
      <c r="I282" s="359">
        <f>_xlfn.XLOOKUP($H282,DC_growth_AGS!$A$665:$A$673,DC_growth_AGS!$O$665:$O$673,"Not found",0)</f>
        <v>0.83953286703488883</v>
      </c>
      <c r="J282" s="355">
        <v>2050</v>
      </c>
      <c r="K282" s="362">
        <f t="shared" si="42"/>
        <v>0</v>
      </c>
      <c r="L282" s="362">
        <f t="shared" si="42"/>
        <v>0</v>
      </c>
      <c r="M282" s="362">
        <f t="shared" si="42"/>
        <v>0</v>
      </c>
      <c r="N282" s="362">
        <f t="shared" si="42"/>
        <v>0</v>
      </c>
      <c r="O282" s="362">
        <f t="shared" si="42"/>
        <v>0</v>
      </c>
      <c r="P282" s="362">
        <f t="shared" si="42"/>
        <v>0</v>
      </c>
      <c r="Q282" s="362">
        <f t="shared" si="42"/>
        <v>0</v>
      </c>
      <c r="R282" s="362">
        <f t="shared" si="42"/>
        <v>0</v>
      </c>
      <c r="S282" s="362">
        <f t="shared" si="42"/>
        <v>0</v>
      </c>
      <c r="T282" s="362">
        <f t="shared" si="42"/>
        <v>0</v>
      </c>
      <c r="U282" s="362">
        <f t="shared" si="42"/>
        <v>0</v>
      </c>
      <c r="V282" s="362">
        <f t="shared" si="42"/>
        <v>0</v>
      </c>
      <c r="W282" s="362">
        <f t="shared" si="42"/>
        <v>0</v>
      </c>
      <c r="X282" s="362">
        <f t="shared" si="42"/>
        <v>0</v>
      </c>
      <c r="Y282" s="362">
        <f t="shared" si="42"/>
        <v>-280136.72524828865</v>
      </c>
      <c r="Z282" s="362">
        <f t="shared" ref="Z282:AD282" si="43">IF($AI282="Arterial",-Z229*$AJ$2,0)</f>
        <v>-2861953.1860615839</v>
      </c>
      <c r="AA282" s="362">
        <f t="shared" si="43"/>
        <v>0</v>
      </c>
      <c r="AB282" s="362">
        <f t="shared" si="43"/>
        <v>0</v>
      </c>
      <c r="AC282" s="362">
        <f t="shared" si="43"/>
        <v>0</v>
      </c>
      <c r="AD282" s="362">
        <f t="shared" si="43"/>
        <v>0</v>
      </c>
      <c r="AE282" s="363">
        <f t="shared" si="37"/>
        <v>-3142089.9113098728</v>
      </c>
      <c r="AF282" s="349"/>
      <c r="AG282" s="349">
        <f t="shared" si="39"/>
        <v>-3142089.9113098728</v>
      </c>
      <c r="AH282" s="353">
        <v>0</v>
      </c>
      <c r="AI282" s="354" t="str">
        <f t="shared" si="38"/>
        <v>Arterial</v>
      </c>
      <c r="AJ282" s="349"/>
      <c r="AK282" s="349"/>
      <c r="AL282" s="355">
        <f>_xlfn.XLOOKUP(A282,'P1 Date Adjustment'!B:B,'P1 Date Adjustment'!F:F,"not found",0)</f>
        <v>2050</v>
      </c>
      <c r="AM282" s="349">
        <f t="shared" si="40"/>
        <v>-2637887.751723377</v>
      </c>
      <c r="AN282" s="360"/>
      <c r="AO282" s="360"/>
    </row>
    <row r="283" spans="1:41" ht="45" x14ac:dyDescent="0.25">
      <c r="A283" s="129" t="s">
        <v>259</v>
      </c>
      <c r="B283" s="358" t="s">
        <v>260</v>
      </c>
      <c r="C283" s="358" t="str">
        <f>_xlfn.XLOOKUP($A283,'Total project cost for DCs'!A:A,'Total project cost for DCs'!C:C,"Not found",0)</f>
        <v>Active mode upgrades- existing road layout with active modes on both sides + intersection upgrades for active mode crossing</v>
      </c>
      <c r="D283" s="355" t="s">
        <v>155</v>
      </c>
      <c r="E283" s="355" t="s">
        <v>199</v>
      </c>
      <c r="F283" s="355" t="s">
        <v>826</v>
      </c>
      <c r="H283" s="355" t="s">
        <v>828</v>
      </c>
      <c r="I283" s="359">
        <f>_xlfn.XLOOKUP($H283,DC_growth_AGS!$A$665:$A$673,DC_growth_AGS!$O$665:$O$673,"Not found",0)</f>
        <v>0.83953286703488883</v>
      </c>
      <c r="J283" s="355">
        <v>2035</v>
      </c>
      <c r="K283" s="362">
        <f t="shared" ref="K283:AD295" si="44">IF($AI283="Arterial",-K230*$AJ$2,0)</f>
        <v>0</v>
      </c>
      <c r="L283" s="362">
        <f t="shared" si="44"/>
        <v>0</v>
      </c>
      <c r="M283" s="362">
        <f t="shared" si="44"/>
        <v>0</v>
      </c>
      <c r="N283" s="362">
        <f t="shared" si="44"/>
        <v>0</v>
      </c>
      <c r="O283" s="362">
        <f t="shared" si="44"/>
        <v>0</v>
      </c>
      <c r="P283" s="362">
        <f t="shared" si="44"/>
        <v>0</v>
      </c>
      <c r="Q283" s="362">
        <f t="shared" si="44"/>
        <v>0</v>
      </c>
      <c r="R283" s="362">
        <f t="shared" si="44"/>
        <v>0</v>
      </c>
      <c r="S283" s="362">
        <f t="shared" si="44"/>
        <v>0</v>
      </c>
      <c r="T283" s="362">
        <f t="shared" si="44"/>
        <v>0</v>
      </c>
      <c r="U283" s="362">
        <f t="shared" si="44"/>
        <v>0</v>
      </c>
      <c r="V283" s="362">
        <f t="shared" si="44"/>
        <v>0</v>
      </c>
      <c r="W283" s="362">
        <f t="shared" si="44"/>
        <v>0</v>
      </c>
      <c r="X283" s="362">
        <f t="shared" si="44"/>
        <v>0</v>
      </c>
      <c r="Y283" s="362">
        <f t="shared" si="44"/>
        <v>0</v>
      </c>
      <c r="Z283" s="362">
        <f t="shared" si="44"/>
        <v>0</v>
      </c>
      <c r="AA283" s="362">
        <f t="shared" si="44"/>
        <v>0</v>
      </c>
      <c r="AB283" s="362">
        <f t="shared" si="44"/>
        <v>0</v>
      </c>
      <c r="AC283" s="362">
        <f t="shared" si="44"/>
        <v>0</v>
      </c>
      <c r="AD283" s="362">
        <f t="shared" si="44"/>
        <v>0</v>
      </c>
      <c r="AE283" s="363">
        <f t="shared" si="37"/>
        <v>0</v>
      </c>
      <c r="AF283" s="349"/>
      <c r="AG283" s="349">
        <f t="shared" si="39"/>
        <v>0</v>
      </c>
      <c r="AH283" s="353">
        <v>0</v>
      </c>
      <c r="AI283" s="354" t="str">
        <f t="shared" si="38"/>
        <v>Collector</v>
      </c>
      <c r="AJ283" s="349"/>
      <c r="AK283" s="349"/>
      <c r="AL283" s="355">
        <f>_xlfn.XLOOKUP(A283,'P1 Date Adjustment'!B:B,'P1 Date Adjustment'!F:F,"not found",0)</f>
        <v>2035</v>
      </c>
      <c r="AM283" s="349">
        <f t="shared" si="40"/>
        <v>0</v>
      </c>
      <c r="AN283" s="360"/>
      <c r="AO283" s="360"/>
    </row>
    <row r="284" spans="1:41" ht="45" x14ac:dyDescent="0.25">
      <c r="A284" s="129">
        <v>21</v>
      </c>
      <c r="B284" s="358" t="s">
        <v>262</v>
      </c>
      <c r="C284" s="358" t="str">
        <f>_xlfn.XLOOKUP($A284,'Total project cost for DCs'!A:A,'Total project cost for DCs'!C:C,"Not found",0)</f>
        <v>Active mode upgrades- existing road layout with active modes on both sides + intersection upgrades for active mode crossing</v>
      </c>
      <c r="D284" s="355" t="s">
        <v>155</v>
      </c>
      <c r="E284" s="355" t="s">
        <v>199</v>
      </c>
      <c r="F284" s="355" t="s">
        <v>826</v>
      </c>
      <c r="H284" s="355" t="s">
        <v>828</v>
      </c>
      <c r="I284" s="359">
        <f>_xlfn.XLOOKUP($H284,DC_growth_AGS!$A$665:$A$673,DC_growth_AGS!$O$665:$O$673,"Not found",0)</f>
        <v>0.83953286703488883</v>
      </c>
      <c r="J284" s="355">
        <v>2035</v>
      </c>
      <c r="K284" s="362">
        <f t="shared" si="44"/>
        <v>0</v>
      </c>
      <c r="L284" s="362">
        <f t="shared" si="44"/>
        <v>0</v>
      </c>
      <c r="M284" s="362">
        <f t="shared" si="44"/>
        <v>0</v>
      </c>
      <c r="N284" s="362">
        <f t="shared" si="44"/>
        <v>0</v>
      </c>
      <c r="O284" s="362">
        <f t="shared" si="44"/>
        <v>0</v>
      </c>
      <c r="P284" s="362">
        <f t="shared" si="44"/>
        <v>0</v>
      </c>
      <c r="Q284" s="362">
        <f t="shared" si="44"/>
        <v>0</v>
      </c>
      <c r="R284" s="362">
        <f t="shared" si="44"/>
        <v>0</v>
      </c>
      <c r="S284" s="362">
        <f t="shared" si="44"/>
        <v>0</v>
      </c>
      <c r="T284" s="362">
        <f t="shared" si="44"/>
        <v>0</v>
      </c>
      <c r="U284" s="362">
        <f t="shared" si="44"/>
        <v>0</v>
      </c>
      <c r="V284" s="362">
        <f t="shared" si="44"/>
        <v>0</v>
      </c>
      <c r="W284" s="362">
        <f t="shared" si="44"/>
        <v>0</v>
      </c>
      <c r="X284" s="362">
        <f t="shared" si="44"/>
        <v>0</v>
      </c>
      <c r="Y284" s="362">
        <f t="shared" si="44"/>
        <v>0</v>
      </c>
      <c r="Z284" s="362">
        <f t="shared" si="44"/>
        <v>0</v>
      </c>
      <c r="AA284" s="362">
        <f t="shared" si="44"/>
        <v>0</v>
      </c>
      <c r="AB284" s="362">
        <f t="shared" si="44"/>
        <v>0</v>
      </c>
      <c r="AC284" s="362">
        <f t="shared" si="44"/>
        <v>0</v>
      </c>
      <c r="AD284" s="362">
        <f t="shared" si="44"/>
        <v>0</v>
      </c>
      <c r="AE284" s="363">
        <f t="shared" si="37"/>
        <v>0</v>
      </c>
      <c r="AF284" s="349"/>
      <c r="AG284" s="349">
        <f t="shared" si="39"/>
        <v>0</v>
      </c>
      <c r="AH284" s="353">
        <v>0</v>
      </c>
      <c r="AI284" s="354" t="str">
        <f t="shared" si="38"/>
        <v>Collector</v>
      </c>
      <c r="AJ284" s="349"/>
      <c r="AK284" s="349"/>
      <c r="AL284" s="355">
        <f>_xlfn.XLOOKUP(A284,'P1 Date Adjustment'!B:B,'P1 Date Adjustment'!F:F,"not found",0)</f>
        <v>2035</v>
      </c>
      <c r="AM284" s="349">
        <f t="shared" si="40"/>
        <v>0</v>
      </c>
      <c r="AN284" s="360"/>
      <c r="AO284" s="360"/>
    </row>
    <row r="285" spans="1:41" x14ac:dyDescent="0.25">
      <c r="A285" s="129">
        <v>22</v>
      </c>
      <c r="B285" s="358" t="s">
        <v>263</v>
      </c>
      <c r="C285" s="358" t="str">
        <f>_xlfn.XLOOKUP($A285,'Total project cost for DCs'!A:A,'Total project cost for DCs'!C:C,"Not found",0)</f>
        <v>Upgrade intersection with active modes facilities(TDM)</v>
      </c>
      <c r="D285" s="355" t="s">
        <v>155</v>
      </c>
      <c r="E285" s="355" t="s">
        <v>223</v>
      </c>
      <c r="F285" s="355" t="s">
        <v>826</v>
      </c>
      <c r="H285" s="355" t="s">
        <v>828</v>
      </c>
      <c r="I285" s="359">
        <f>_xlfn.XLOOKUP($H285,DC_growth_AGS!$A$665:$A$673,DC_growth_AGS!$O$665:$O$673,"Not found",0)</f>
        <v>0.83953286703488883</v>
      </c>
      <c r="J285" s="355">
        <v>2033</v>
      </c>
      <c r="K285" s="362">
        <f t="shared" si="44"/>
        <v>0</v>
      </c>
      <c r="L285" s="362">
        <f t="shared" si="44"/>
        <v>0</v>
      </c>
      <c r="M285" s="362">
        <f t="shared" si="44"/>
        <v>0</v>
      </c>
      <c r="N285" s="362">
        <f t="shared" si="44"/>
        <v>0</v>
      </c>
      <c r="O285" s="362">
        <f t="shared" si="44"/>
        <v>0</v>
      </c>
      <c r="P285" s="362">
        <f t="shared" si="44"/>
        <v>0</v>
      </c>
      <c r="Q285" s="362">
        <f t="shared" si="44"/>
        <v>0</v>
      </c>
      <c r="R285" s="362">
        <f t="shared" si="44"/>
        <v>0</v>
      </c>
      <c r="S285" s="362">
        <f t="shared" si="44"/>
        <v>0</v>
      </c>
      <c r="T285" s="362">
        <f t="shared" si="44"/>
        <v>0</v>
      </c>
      <c r="U285" s="362">
        <f t="shared" si="44"/>
        <v>0</v>
      </c>
      <c r="V285" s="362">
        <f t="shared" si="44"/>
        <v>0</v>
      </c>
      <c r="W285" s="362">
        <f t="shared" si="44"/>
        <v>0</v>
      </c>
      <c r="X285" s="362">
        <f t="shared" si="44"/>
        <v>0</v>
      </c>
      <c r="Y285" s="362">
        <f t="shared" si="44"/>
        <v>0</v>
      </c>
      <c r="Z285" s="362">
        <f t="shared" si="44"/>
        <v>0</v>
      </c>
      <c r="AA285" s="362">
        <f t="shared" si="44"/>
        <v>0</v>
      </c>
      <c r="AB285" s="362">
        <f t="shared" si="44"/>
        <v>0</v>
      </c>
      <c r="AC285" s="362">
        <f t="shared" si="44"/>
        <v>0</v>
      </c>
      <c r="AD285" s="362">
        <f t="shared" si="44"/>
        <v>0</v>
      </c>
      <c r="AE285" s="363">
        <f t="shared" si="37"/>
        <v>0</v>
      </c>
      <c r="AF285" s="349"/>
      <c r="AG285" s="349">
        <f t="shared" si="39"/>
        <v>0</v>
      </c>
      <c r="AH285" s="353">
        <v>0</v>
      </c>
      <c r="AI285" s="354" t="str">
        <f t="shared" si="38"/>
        <v>Collector</v>
      </c>
      <c r="AJ285" s="349"/>
      <c r="AK285" s="349"/>
      <c r="AL285" s="355">
        <f>_xlfn.XLOOKUP(A285,'P1 Date Adjustment'!B:B,'P1 Date Adjustment'!F:F,"not found",0)</f>
        <v>2033</v>
      </c>
      <c r="AM285" s="349">
        <f t="shared" si="40"/>
        <v>0</v>
      </c>
      <c r="AN285" s="360"/>
      <c r="AO285" s="360"/>
    </row>
    <row r="286" spans="1:41" ht="45" x14ac:dyDescent="0.25">
      <c r="A286" s="129" t="s">
        <v>281</v>
      </c>
      <c r="B286" s="358" t="s">
        <v>282</v>
      </c>
      <c r="C286" s="358" t="str">
        <f>_xlfn.XLOOKUP($A286,'Total project cost for DCs'!A:A,'Total project cost for DCs'!C:C,"Not found",0)</f>
        <v xml:space="preserve">Interim 2-lane – install kerb and channel within existing road corridor with provision of active modes on both sides, 20m cross-section </v>
      </c>
      <c r="D286" s="355" t="s">
        <v>155</v>
      </c>
      <c r="E286" s="355" t="s">
        <v>145</v>
      </c>
      <c r="F286" s="355" t="s">
        <v>826</v>
      </c>
      <c r="H286" s="355" t="s">
        <v>828</v>
      </c>
      <c r="I286" s="359">
        <f>_xlfn.XLOOKUP($H286,DC_growth_AGS!$A$665:$A$673,DC_growth_AGS!$O$665:$O$673,"Not found",0)</f>
        <v>0.83953286703488883</v>
      </c>
      <c r="J286" s="355">
        <v>2025</v>
      </c>
      <c r="K286" s="362">
        <f t="shared" si="44"/>
        <v>0</v>
      </c>
      <c r="L286" s="362">
        <f t="shared" si="44"/>
        <v>0</v>
      </c>
      <c r="M286" s="362">
        <f t="shared" si="44"/>
        <v>0</v>
      </c>
      <c r="N286" s="362">
        <f t="shared" si="44"/>
        <v>0</v>
      </c>
      <c r="O286" s="362">
        <f t="shared" si="44"/>
        <v>0</v>
      </c>
      <c r="P286" s="362">
        <f t="shared" si="44"/>
        <v>0</v>
      </c>
      <c r="Q286" s="362">
        <f t="shared" si="44"/>
        <v>0</v>
      </c>
      <c r="R286" s="362">
        <f t="shared" si="44"/>
        <v>0</v>
      </c>
      <c r="S286" s="362">
        <f t="shared" si="44"/>
        <v>0</v>
      </c>
      <c r="T286" s="362">
        <f t="shared" si="44"/>
        <v>0</v>
      </c>
      <c r="U286" s="362">
        <f t="shared" si="44"/>
        <v>0</v>
      </c>
      <c r="V286" s="362">
        <f t="shared" si="44"/>
        <v>0</v>
      </c>
      <c r="W286" s="362">
        <f t="shared" si="44"/>
        <v>0</v>
      </c>
      <c r="X286" s="362">
        <f t="shared" si="44"/>
        <v>0</v>
      </c>
      <c r="Y286" s="362">
        <f t="shared" si="44"/>
        <v>0</v>
      </c>
      <c r="Z286" s="362">
        <f t="shared" si="44"/>
        <v>0</v>
      </c>
      <c r="AA286" s="362">
        <f t="shared" si="44"/>
        <v>0</v>
      </c>
      <c r="AB286" s="362">
        <f t="shared" si="44"/>
        <v>0</v>
      </c>
      <c r="AC286" s="362">
        <f t="shared" si="44"/>
        <v>0</v>
      </c>
      <c r="AD286" s="362">
        <f t="shared" si="44"/>
        <v>0</v>
      </c>
      <c r="AE286" s="363">
        <f t="shared" si="37"/>
        <v>0</v>
      </c>
      <c r="AF286" s="349"/>
      <c r="AG286" s="349">
        <f t="shared" si="39"/>
        <v>0</v>
      </c>
      <c r="AH286" s="353">
        <v>0</v>
      </c>
      <c r="AI286" s="354" t="str">
        <f t="shared" si="38"/>
        <v>Arterial</v>
      </c>
      <c r="AJ286" s="349"/>
      <c r="AK286" s="349"/>
      <c r="AL286" s="355">
        <f>_xlfn.XLOOKUP(A286,'P1 Date Adjustment'!B:B,'P1 Date Adjustment'!F:F,"not found",0)</f>
        <v>2025</v>
      </c>
      <c r="AM286" s="349">
        <f t="shared" si="40"/>
        <v>0</v>
      </c>
      <c r="AN286" s="360"/>
      <c r="AO286" s="360"/>
    </row>
    <row r="287" spans="1:41" ht="60" x14ac:dyDescent="0.25">
      <c r="A287" s="129" t="s">
        <v>287</v>
      </c>
      <c r="B287" s="358" t="s">
        <v>282</v>
      </c>
      <c r="C287" s="358" t="str">
        <f>_xlfn.XLOOKUP($A287,'Total project cost for DCs'!A:A,'Total project cost for DCs'!C:C,"Not found",0)</f>
        <v>Final 4-lane - following interim option, upgrade Road corridor to provide four lanes with additional turning lanes at intersections where required (as indicated in SGA Design</v>
      </c>
      <c r="D287" s="355" t="s">
        <v>155</v>
      </c>
      <c r="E287" s="355" t="s">
        <v>157</v>
      </c>
      <c r="F287" s="355" t="s">
        <v>826</v>
      </c>
      <c r="H287" s="355" t="s">
        <v>828</v>
      </c>
      <c r="I287" s="359">
        <f>_xlfn.XLOOKUP($H287,DC_growth_AGS!$A$665:$A$673,DC_growth_AGS!$O$665:$O$673,"Not found",0)</f>
        <v>0.83953286703488883</v>
      </c>
      <c r="J287" s="355">
        <v>2031</v>
      </c>
      <c r="K287" s="362">
        <f t="shared" si="44"/>
        <v>-48065.858367538967</v>
      </c>
      <c r="L287" s="362">
        <f t="shared" si="44"/>
        <v>-11765.836941249163</v>
      </c>
      <c r="M287" s="362">
        <f t="shared" si="44"/>
        <v>-128271.49629110622</v>
      </c>
      <c r="N287" s="362">
        <f t="shared" si="44"/>
        <v>0</v>
      </c>
      <c r="O287" s="362">
        <f t="shared" si="44"/>
        <v>0</v>
      </c>
      <c r="P287" s="362">
        <f t="shared" si="44"/>
        <v>0</v>
      </c>
      <c r="Q287" s="362">
        <f t="shared" si="44"/>
        <v>0</v>
      </c>
      <c r="R287" s="362">
        <f t="shared" si="44"/>
        <v>0</v>
      </c>
      <c r="S287" s="362">
        <f t="shared" si="44"/>
        <v>0</v>
      </c>
      <c r="T287" s="362">
        <f t="shared" si="44"/>
        <v>0</v>
      </c>
      <c r="U287" s="362">
        <f t="shared" si="44"/>
        <v>0</v>
      </c>
      <c r="V287" s="362">
        <f t="shared" si="44"/>
        <v>0</v>
      </c>
      <c r="W287" s="362">
        <f t="shared" si="44"/>
        <v>0</v>
      </c>
      <c r="X287" s="362">
        <f t="shared" si="44"/>
        <v>0</v>
      </c>
      <c r="Y287" s="362">
        <f t="shared" si="44"/>
        <v>0</v>
      </c>
      <c r="Z287" s="362">
        <f t="shared" si="44"/>
        <v>0</v>
      </c>
      <c r="AA287" s="362">
        <f t="shared" si="44"/>
        <v>0</v>
      </c>
      <c r="AB287" s="362">
        <f t="shared" si="44"/>
        <v>0</v>
      </c>
      <c r="AC287" s="362">
        <f t="shared" si="44"/>
        <v>0</v>
      </c>
      <c r="AD287" s="362">
        <f t="shared" si="44"/>
        <v>0</v>
      </c>
      <c r="AE287" s="363">
        <f t="shared" si="37"/>
        <v>-188103.19159989434</v>
      </c>
      <c r="AF287" s="349"/>
      <c r="AG287" s="349">
        <f t="shared" si="39"/>
        <v>-188103.19159989434</v>
      </c>
      <c r="AH287" s="353">
        <v>0</v>
      </c>
      <c r="AI287" s="354" t="str">
        <f t="shared" si="38"/>
        <v>Arterial</v>
      </c>
      <c r="AJ287" s="349"/>
      <c r="AK287" s="349"/>
      <c r="AL287" s="355">
        <f>_xlfn.XLOOKUP(A287,'P1 Date Adjustment'!B:B,'P1 Date Adjustment'!F:F,"not found",0)</f>
        <v>2031</v>
      </c>
      <c r="AM287" s="349">
        <f t="shared" si="40"/>
        <v>-157918.81174227232</v>
      </c>
      <c r="AN287" s="360"/>
      <c r="AO287" s="360"/>
    </row>
    <row r="288" spans="1:41" ht="30" x14ac:dyDescent="0.25">
      <c r="A288" s="129">
        <v>24</v>
      </c>
      <c r="B288" s="358" t="s">
        <v>295</v>
      </c>
      <c r="C288" s="358" t="str">
        <f>_xlfn.XLOOKUP($A288,'Total project cost for DCs'!A:A,'Total project cost for DCs'!C:C,"Not found",0)</f>
        <v xml:space="preserve">2-lane urban - upgrade existing road layout with active modes on both sides, 20m cross-section </v>
      </c>
      <c r="D288" s="355" t="s">
        <v>155</v>
      </c>
      <c r="E288" s="355" t="s">
        <v>190</v>
      </c>
      <c r="F288" s="355" t="s">
        <v>826</v>
      </c>
      <c r="H288" s="355" t="s">
        <v>828</v>
      </c>
      <c r="I288" s="359">
        <f>_xlfn.XLOOKUP($H288,DC_growth_AGS!$A$665:$A$673,DC_growth_AGS!$O$665:$O$673,"Not found",0)</f>
        <v>0.83953286703488883</v>
      </c>
      <c r="J288" s="355">
        <v>2038</v>
      </c>
      <c r="K288" s="362">
        <f t="shared" si="44"/>
        <v>0</v>
      </c>
      <c r="L288" s="362">
        <f t="shared" si="44"/>
        <v>0</v>
      </c>
      <c r="M288" s="362">
        <f t="shared" si="44"/>
        <v>0</v>
      </c>
      <c r="N288" s="362">
        <f t="shared" si="44"/>
        <v>0</v>
      </c>
      <c r="O288" s="362">
        <f t="shared" si="44"/>
        <v>0</v>
      </c>
      <c r="P288" s="362">
        <f t="shared" si="44"/>
        <v>0</v>
      </c>
      <c r="Q288" s="362">
        <f t="shared" si="44"/>
        <v>0</v>
      </c>
      <c r="R288" s="362">
        <f t="shared" si="44"/>
        <v>0</v>
      </c>
      <c r="S288" s="362">
        <f t="shared" si="44"/>
        <v>0</v>
      </c>
      <c r="T288" s="362">
        <f t="shared" si="44"/>
        <v>0</v>
      </c>
      <c r="U288" s="362">
        <f t="shared" si="44"/>
        <v>0</v>
      </c>
      <c r="V288" s="362">
        <f t="shared" si="44"/>
        <v>0</v>
      </c>
      <c r="W288" s="362">
        <f t="shared" si="44"/>
        <v>0</v>
      </c>
      <c r="X288" s="362">
        <f t="shared" si="44"/>
        <v>0</v>
      </c>
      <c r="Y288" s="362">
        <f t="shared" si="44"/>
        <v>0</v>
      </c>
      <c r="Z288" s="362">
        <f t="shared" si="44"/>
        <v>0</v>
      </c>
      <c r="AA288" s="362">
        <f t="shared" si="44"/>
        <v>0</v>
      </c>
      <c r="AB288" s="362">
        <f t="shared" si="44"/>
        <v>0</v>
      </c>
      <c r="AC288" s="362">
        <f t="shared" si="44"/>
        <v>0</v>
      </c>
      <c r="AD288" s="362">
        <f t="shared" si="44"/>
        <v>0</v>
      </c>
      <c r="AE288" s="363">
        <f t="shared" si="37"/>
        <v>0</v>
      </c>
      <c r="AF288" s="349"/>
      <c r="AG288" s="349">
        <f t="shared" si="39"/>
        <v>0</v>
      </c>
      <c r="AH288" s="353">
        <v>0</v>
      </c>
      <c r="AI288" s="354" t="str">
        <f t="shared" si="38"/>
        <v>Arterial</v>
      </c>
      <c r="AJ288" s="349"/>
      <c r="AK288" s="349"/>
      <c r="AL288" s="355">
        <f>_xlfn.XLOOKUP(A288,'P1 Date Adjustment'!B:B,'P1 Date Adjustment'!F:F,"not found",0)</f>
        <v>2038</v>
      </c>
      <c r="AM288" s="349">
        <f t="shared" si="40"/>
        <v>0</v>
      </c>
      <c r="AN288" s="360"/>
      <c r="AO288" s="360"/>
    </row>
    <row r="289" spans="1:41" ht="30" x14ac:dyDescent="0.25">
      <c r="A289" s="129">
        <v>25</v>
      </c>
      <c r="B289" s="358" t="s">
        <v>296</v>
      </c>
      <c r="C289" s="358" t="str">
        <f>_xlfn.XLOOKUP($A289,'Total project cost for DCs'!A:A,'Total project cost for DCs'!C:C,"Not found",0)</f>
        <v>2-lane urban- upgrade existing road layout to 2-lane urban with active modes on both sides</v>
      </c>
      <c r="D289" s="355" t="s">
        <v>155</v>
      </c>
      <c r="E289" s="355" t="s">
        <v>199</v>
      </c>
      <c r="F289" s="355" t="s">
        <v>826</v>
      </c>
      <c r="H289" s="355" t="s">
        <v>828</v>
      </c>
      <c r="I289" s="359">
        <f>_xlfn.XLOOKUP($H289,DC_growth_AGS!$A$665:$A$673,DC_growth_AGS!$O$665:$O$673,"Not found",0)</f>
        <v>0.83953286703488883</v>
      </c>
      <c r="J289" s="355">
        <v>2039</v>
      </c>
      <c r="K289" s="362">
        <f t="shared" si="44"/>
        <v>0</v>
      </c>
      <c r="L289" s="362">
        <f t="shared" si="44"/>
        <v>0</v>
      </c>
      <c r="M289" s="362">
        <f t="shared" si="44"/>
        <v>0</v>
      </c>
      <c r="N289" s="362">
        <f t="shared" si="44"/>
        <v>0</v>
      </c>
      <c r="O289" s="362">
        <f t="shared" si="44"/>
        <v>0</v>
      </c>
      <c r="P289" s="362">
        <f t="shared" si="44"/>
        <v>0</v>
      </c>
      <c r="Q289" s="362">
        <f t="shared" si="44"/>
        <v>0</v>
      </c>
      <c r="R289" s="362">
        <f t="shared" si="44"/>
        <v>0</v>
      </c>
      <c r="S289" s="362">
        <f t="shared" si="44"/>
        <v>0</v>
      </c>
      <c r="T289" s="362">
        <f t="shared" si="44"/>
        <v>0</v>
      </c>
      <c r="U289" s="362">
        <f t="shared" si="44"/>
        <v>0</v>
      </c>
      <c r="V289" s="362">
        <f t="shared" si="44"/>
        <v>0</v>
      </c>
      <c r="W289" s="362">
        <f t="shared" si="44"/>
        <v>0</v>
      </c>
      <c r="X289" s="362">
        <f t="shared" si="44"/>
        <v>0</v>
      </c>
      <c r="Y289" s="362">
        <f t="shared" si="44"/>
        <v>0</v>
      </c>
      <c r="Z289" s="362">
        <f t="shared" si="44"/>
        <v>0</v>
      </c>
      <c r="AA289" s="362">
        <f t="shared" si="44"/>
        <v>0</v>
      </c>
      <c r="AB289" s="362">
        <f t="shared" si="44"/>
        <v>0</v>
      </c>
      <c r="AC289" s="362">
        <f t="shared" si="44"/>
        <v>0</v>
      </c>
      <c r="AD289" s="362">
        <f t="shared" si="44"/>
        <v>0</v>
      </c>
      <c r="AE289" s="363">
        <f t="shared" si="37"/>
        <v>0</v>
      </c>
      <c r="AF289" s="349"/>
      <c r="AG289" s="349">
        <f t="shared" si="39"/>
        <v>0</v>
      </c>
      <c r="AH289" s="353">
        <v>0</v>
      </c>
      <c r="AI289" s="354" t="str">
        <f t="shared" si="38"/>
        <v>Collector</v>
      </c>
      <c r="AJ289" s="349"/>
      <c r="AK289" s="349"/>
      <c r="AL289" s="355">
        <f>_xlfn.XLOOKUP(A289,'P1 Date Adjustment'!B:B,'P1 Date Adjustment'!F:F,"not found",0)</f>
        <v>2039</v>
      </c>
      <c r="AM289" s="349">
        <f t="shared" si="40"/>
        <v>0</v>
      </c>
      <c r="AN289" s="360"/>
      <c r="AO289" s="360"/>
    </row>
    <row r="290" spans="1:41" ht="45" x14ac:dyDescent="0.25">
      <c r="A290" s="129" t="s">
        <v>298</v>
      </c>
      <c r="B290" s="358" t="s">
        <v>299</v>
      </c>
      <c r="C290" s="358" t="str">
        <f>_xlfn.XLOOKUP($A290,'Total project cost for DCs'!A:A,'Total project cost for DCs'!C:C,"Not found",0)</f>
        <v>Active mode upgrades- existing road layout with active modes on both sides + intersection upgrades for active mode crossing</v>
      </c>
      <c r="D290" s="355" t="s">
        <v>155</v>
      </c>
      <c r="E290" s="355" t="s">
        <v>199</v>
      </c>
      <c r="F290" s="355" t="s">
        <v>826</v>
      </c>
      <c r="H290" s="355" t="s">
        <v>828</v>
      </c>
      <c r="I290" s="359">
        <f>_xlfn.XLOOKUP($H290,DC_growth_AGS!$A$665:$A$673,DC_growth_AGS!$O$665:$O$673,"Not found",0)</f>
        <v>0.83953286703488883</v>
      </c>
      <c r="J290" s="355">
        <v>2039</v>
      </c>
      <c r="K290" s="362">
        <f t="shared" si="44"/>
        <v>0</v>
      </c>
      <c r="L290" s="362">
        <f t="shared" si="44"/>
        <v>0</v>
      </c>
      <c r="M290" s="362">
        <f t="shared" si="44"/>
        <v>0</v>
      </c>
      <c r="N290" s="362">
        <f t="shared" si="44"/>
        <v>0</v>
      </c>
      <c r="O290" s="362">
        <f t="shared" si="44"/>
        <v>0</v>
      </c>
      <c r="P290" s="362">
        <f t="shared" si="44"/>
        <v>0</v>
      </c>
      <c r="Q290" s="362">
        <f t="shared" si="44"/>
        <v>0</v>
      </c>
      <c r="R290" s="362">
        <f t="shared" si="44"/>
        <v>0</v>
      </c>
      <c r="S290" s="362">
        <f t="shared" si="44"/>
        <v>0</v>
      </c>
      <c r="T290" s="362">
        <f t="shared" si="44"/>
        <v>0</v>
      </c>
      <c r="U290" s="362">
        <f t="shared" si="44"/>
        <v>0</v>
      </c>
      <c r="V290" s="362">
        <f t="shared" si="44"/>
        <v>0</v>
      </c>
      <c r="W290" s="362">
        <f t="shared" si="44"/>
        <v>0</v>
      </c>
      <c r="X290" s="362">
        <f t="shared" si="44"/>
        <v>0</v>
      </c>
      <c r="Y290" s="362">
        <f t="shared" si="44"/>
        <v>0</v>
      </c>
      <c r="Z290" s="362">
        <f t="shared" si="44"/>
        <v>0</v>
      </c>
      <c r="AA290" s="362">
        <f t="shared" si="44"/>
        <v>0</v>
      </c>
      <c r="AB290" s="362">
        <f t="shared" si="44"/>
        <v>0</v>
      </c>
      <c r="AC290" s="362">
        <f t="shared" si="44"/>
        <v>0</v>
      </c>
      <c r="AD290" s="362">
        <f t="shared" si="44"/>
        <v>0</v>
      </c>
      <c r="AE290" s="363">
        <f t="shared" si="37"/>
        <v>0</v>
      </c>
      <c r="AF290" s="349"/>
      <c r="AG290" s="349">
        <f t="shared" si="39"/>
        <v>0</v>
      </c>
      <c r="AH290" s="353">
        <v>0</v>
      </c>
      <c r="AI290" s="354" t="str">
        <f t="shared" si="38"/>
        <v>Collector</v>
      </c>
      <c r="AJ290" s="349"/>
      <c r="AK290" s="349"/>
      <c r="AL290" s="355">
        <f>_xlfn.XLOOKUP(A290,'P1 Date Adjustment'!B:B,'P1 Date Adjustment'!F:F,"not found",0)</f>
        <v>2039</v>
      </c>
      <c r="AM290" s="349">
        <f t="shared" si="40"/>
        <v>0</v>
      </c>
      <c r="AN290" s="360"/>
      <c r="AO290" s="360"/>
    </row>
    <row r="291" spans="1:41" ht="30" x14ac:dyDescent="0.25">
      <c r="A291" s="129" t="s">
        <v>304</v>
      </c>
      <c r="B291" s="358" t="s">
        <v>305</v>
      </c>
      <c r="C291" s="358" t="str">
        <f>_xlfn.XLOOKUP($A291,'Total project cost for DCs'!A:A,'Total project cost for DCs'!C:C,"Not found",0)</f>
        <v>2-lane collector to connect with Drury Central Station, including bridge over streamM)</v>
      </c>
      <c r="D291" s="355" t="s">
        <v>155</v>
      </c>
      <c r="E291" s="355" t="s">
        <v>223</v>
      </c>
      <c r="F291" s="355" t="s">
        <v>826</v>
      </c>
      <c r="H291" s="355" t="s">
        <v>828</v>
      </c>
      <c r="I291" s="359">
        <f>_xlfn.XLOOKUP($H291,DC_growth_AGS!$A$665:$A$673,DC_growth_AGS!$O$665:$O$673,"Not found",0)</f>
        <v>0.83953286703488883</v>
      </c>
      <c r="J291" s="355">
        <v>2035</v>
      </c>
      <c r="K291" s="362">
        <f t="shared" si="44"/>
        <v>0</v>
      </c>
      <c r="L291" s="362">
        <f t="shared" si="44"/>
        <v>0</v>
      </c>
      <c r="M291" s="362">
        <f t="shared" si="44"/>
        <v>0</v>
      </c>
      <c r="N291" s="362">
        <f t="shared" si="44"/>
        <v>0</v>
      </c>
      <c r="O291" s="362">
        <f t="shared" si="44"/>
        <v>0</v>
      </c>
      <c r="P291" s="362">
        <f t="shared" si="44"/>
        <v>0</v>
      </c>
      <c r="Q291" s="362">
        <f t="shared" si="44"/>
        <v>0</v>
      </c>
      <c r="R291" s="362">
        <f t="shared" si="44"/>
        <v>0</v>
      </c>
      <c r="S291" s="362">
        <f t="shared" si="44"/>
        <v>0</v>
      </c>
      <c r="T291" s="362">
        <f t="shared" si="44"/>
        <v>0</v>
      </c>
      <c r="U291" s="362">
        <f t="shared" si="44"/>
        <v>0</v>
      </c>
      <c r="V291" s="362">
        <f t="shared" si="44"/>
        <v>0</v>
      </c>
      <c r="W291" s="362">
        <f t="shared" si="44"/>
        <v>0</v>
      </c>
      <c r="X291" s="362">
        <f t="shared" si="44"/>
        <v>0</v>
      </c>
      <c r="Y291" s="362">
        <f t="shared" si="44"/>
        <v>0</v>
      </c>
      <c r="Z291" s="362">
        <f t="shared" si="44"/>
        <v>0</v>
      </c>
      <c r="AA291" s="362">
        <f t="shared" si="44"/>
        <v>0</v>
      </c>
      <c r="AB291" s="362">
        <f t="shared" si="44"/>
        <v>0</v>
      </c>
      <c r="AC291" s="362">
        <f t="shared" si="44"/>
        <v>0</v>
      </c>
      <c r="AD291" s="362">
        <f t="shared" si="44"/>
        <v>0</v>
      </c>
      <c r="AE291" s="363">
        <f t="shared" si="37"/>
        <v>0</v>
      </c>
      <c r="AF291" s="349"/>
      <c r="AG291" s="349">
        <f t="shared" si="39"/>
        <v>0</v>
      </c>
      <c r="AH291" s="353">
        <v>0</v>
      </c>
      <c r="AI291" s="354" t="str">
        <f t="shared" si="38"/>
        <v>Collector</v>
      </c>
      <c r="AJ291" s="349"/>
      <c r="AK291" s="349"/>
      <c r="AL291" s="355">
        <f>_xlfn.XLOOKUP(A291,'P1 Date Adjustment'!B:B,'P1 Date Adjustment'!F:F,"not found",0)</f>
        <v>2035</v>
      </c>
      <c r="AM291" s="349">
        <f t="shared" si="40"/>
        <v>0</v>
      </c>
      <c r="AN291" s="360"/>
      <c r="AO291" s="360"/>
    </row>
    <row r="292" spans="1:41" ht="30" x14ac:dyDescent="0.25">
      <c r="A292" s="129">
        <v>31</v>
      </c>
      <c r="B292" s="358" t="s">
        <v>311</v>
      </c>
      <c r="C292" s="358" t="str">
        <f>_xlfn.XLOOKUP($A292,'Total project cost for DCs'!A:A,'Total project cost for DCs'!C:C,"Not found",0)</f>
        <v>2-lane urban - upgrade existing roadwith active modes on both sides / Mill Road design ?</v>
      </c>
      <c r="D292" s="355" t="s">
        <v>155</v>
      </c>
      <c r="E292" s="355" t="s">
        <v>199</v>
      </c>
      <c r="F292" s="355" t="s">
        <v>826</v>
      </c>
      <c r="H292" s="355" t="s">
        <v>828</v>
      </c>
      <c r="I292" s="359">
        <f>_xlfn.XLOOKUP($H292,DC_growth_AGS!$A$665:$A$673,DC_growth_AGS!$O$665:$O$673,"Not found",0)</f>
        <v>0.83953286703488883</v>
      </c>
      <c r="J292" s="355">
        <v>2039</v>
      </c>
      <c r="K292" s="362">
        <f t="shared" si="44"/>
        <v>0</v>
      </c>
      <c r="L292" s="362">
        <f t="shared" si="44"/>
        <v>0</v>
      </c>
      <c r="M292" s="362">
        <f t="shared" si="44"/>
        <v>0</v>
      </c>
      <c r="N292" s="362">
        <f t="shared" si="44"/>
        <v>0</v>
      </c>
      <c r="O292" s="362">
        <f t="shared" si="44"/>
        <v>0</v>
      </c>
      <c r="P292" s="362">
        <f t="shared" si="44"/>
        <v>0</v>
      </c>
      <c r="Q292" s="362">
        <f t="shared" si="44"/>
        <v>0</v>
      </c>
      <c r="R292" s="362">
        <f t="shared" si="44"/>
        <v>0</v>
      </c>
      <c r="S292" s="362">
        <f t="shared" si="44"/>
        <v>0</v>
      </c>
      <c r="T292" s="362">
        <f t="shared" si="44"/>
        <v>0</v>
      </c>
      <c r="U292" s="362">
        <f t="shared" si="44"/>
        <v>0</v>
      </c>
      <c r="V292" s="362">
        <f t="shared" si="44"/>
        <v>0</v>
      </c>
      <c r="W292" s="362">
        <f t="shared" si="44"/>
        <v>0</v>
      </c>
      <c r="X292" s="362">
        <f t="shared" si="44"/>
        <v>0</v>
      </c>
      <c r="Y292" s="362">
        <f t="shared" si="44"/>
        <v>0</v>
      </c>
      <c r="Z292" s="362">
        <f t="shared" si="44"/>
        <v>0</v>
      </c>
      <c r="AA292" s="362">
        <f t="shared" si="44"/>
        <v>0</v>
      </c>
      <c r="AB292" s="362">
        <f t="shared" si="44"/>
        <v>0</v>
      </c>
      <c r="AC292" s="362">
        <f t="shared" si="44"/>
        <v>0</v>
      </c>
      <c r="AD292" s="362">
        <f t="shared" si="44"/>
        <v>0</v>
      </c>
      <c r="AE292" s="363">
        <f t="shared" si="37"/>
        <v>0</v>
      </c>
      <c r="AF292" s="349"/>
      <c r="AG292" s="349">
        <f t="shared" si="39"/>
        <v>0</v>
      </c>
      <c r="AH292" s="353">
        <v>0</v>
      </c>
      <c r="AI292" s="354" t="str">
        <f t="shared" si="38"/>
        <v>Collector</v>
      </c>
      <c r="AJ292" s="349"/>
      <c r="AK292" s="349"/>
      <c r="AL292" s="355">
        <f>_xlfn.XLOOKUP(A292,'P1 Date Adjustment'!B:B,'P1 Date Adjustment'!F:F,"not found",0)</f>
        <v>2039</v>
      </c>
      <c r="AM292" s="349">
        <f t="shared" si="40"/>
        <v>0</v>
      </c>
      <c r="AN292" s="360"/>
      <c r="AO292" s="360"/>
    </row>
    <row r="293" spans="1:41" x14ac:dyDescent="0.25">
      <c r="A293" s="129">
        <v>32</v>
      </c>
      <c r="B293" s="358" t="s">
        <v>313</v>
      </c>
      <c r="C293" s="358" t="str">
        <f>_xlfn.XLOOKUP($A293,'Total project cost for DCs'!A:A,'Total project cost for DCs'!C:C,"Not found",0)</f>
        <v>Assume 1 simple roundabout intesection</v>
      </c>
      <c r="D293" s="355" t="s">
        <v>155</v>
      </c>
      <c r="E293" s="355" t="s">
        <v>190</v>
      </c>
      <c r="F293" s="355" t="s">
        <v>826</v>
      </c>
      <c r="H293" s="355" t="s">
        <v>828</v>
      </c>
      <c r="I293" s="359">
        <f>_xlfn.XLOOKUP($H293,DC_growth_AGS!$A$665:$A$673,DC_growth_AGS!$O$665:$O$673,"Not found",0)</f>
        <v>0.83953286703488883</v>
      </c>
      <c r="J293" s="355">
        <v>2039</v>
      </c>
      <c r="K293" s="362">
        <f t="shared" si="44"/>
        <v>0</v>
      </c>
      <c r="L293" s="362">
        <f t="shared" si="44"/>
        <v>0</v>
      </c>
      <c r="M293" s="362">
        <f t="shared" si="44"/>
        <v>0</v>
      </c>
      <c r="N293" s="362">
        <f t="shared" si="44"/>
        <v>0</v>
      </c>
      <c r="O293" s="362">
        <f t="shared" si="44"/>
        <v>0</v>
      </c>
      <c r="P293" s="362">
        <f t="shared" si="44"/>
        <v>0</v>
      </c>
      <c r="Q293" s="362">
        <f t="shared" si="44"/>
        <v>0</v>
      </c>
      <c r="R293" s="362">
        <f t="shared" si="44"/>
        <v>0</v>
      </c>
      <c r="S293" s="362">
        <f t="shared" si="44"/>
        <v>0</v>
      </c>
      <c r="T293" s="362">
        <f t="shared" si="44"/>
        <v>0</v>
      </c>
      <c r="U293" s="362">
        <f t="shared" si="44"/>
        <v>0</v>
      </c>
      <c r="V293" s="362">
        <f t="shared" si="44"/>
        <v>0</v>
      </c>
      <c r="W293" s="362">
        <f t="shared" si="44"/>
        <v>0</v>
      </c>
      <c r="X293" s="362">
        <f t="shared" si="44"/>
        <v>0</v>
      </c>
      <c r="Y293" s="362">
        <f t="shared" si="44"/>
        <v>0</v>
      </c>
      <c r="Z293" s="362">
        <f t="shared" si="44"/>
        <v>0</v>
      </c>
      <c r="AA293" s="362">
        <f t="shared" si="44"/>
        <v>0</v>
      </c>
      <c r="AB293" s="362">
        <f t="shared" si="44"/>
        <v>0</v>
      </c>
      <c r="AC293" s="362">
        <f t="shared" si="44"/>
        <v>0</v>
      </c>
      <c r="AD293" s="362">
        <f t="shared" si="44"/>
        <v>0</v>
      </c>
      <c r="AE293" s="363">
        <f t="shared" si="37"/>
        <v>0</v>
      </c>
      <c r="AF293" s="349"/>
      <c r="AG293" s="349">
        <f t="shared" si="39"/>
        <v>0</v>
      </c>
      <c r="AH293" s="353">
        <v>0</v>
      </c>
      <c r="AI293" s="354" t="str">
        <f t="shared" si="38"/>
        <v>Arterial</v>
      </c>
      <c r="AJ293" s="349"/>
      <c r="AK293" s="349"/>
      <c r="AL293" s="355">
        <f>_xlfn.XLOOKUP(A293,'P1 Date Adjustment'!B:B,'P1 Date Adjustment'!F:F,"not found",0)</f>
        <v>2039</v>
      </c>
      <c r="AM293" s="349">
        <f t="shared" si="40"/>
        <v>0</v>
      </c>
      <c r="AN293" s="360"/>
      <c r="AO293" s="360"/>
    </row>
    <row r="294" spans="1:41" ht="30" x14ac:dyDescent="0.25">
      <c r="A294" s="129">
        <v>33</v>
      </c>
      <c r="B294" s="358" t="s">
        <v>315</v>
      </c>
      <c r="C294" s="358" t="str">
        <f>_xlfn.XLOOKUP($A294,'Total project cost for DCs'!A:A,'Total project cost for DCs'!C:C,"Not found",0)</f>
        <v>2-lane urban- upgrade existing road layout to 2-lane urban with active modes on both sides (TDM )</v>
      </c>
      <c r="D294" s="355" t="s">
        <v>155</v>
      </c>
      <c r="E294" s="355" t="s">
        <v>199</v>
      </c>
      <c r="F294" s="355" t="s">
        <v>826</v>
      </c>
      <c r="H294" s="355" t="s">
        <v>828</v>
      </c>
      <c r="I294" s="359">
        <f>_xlfn.XLOOKUP($H294,DC_growth_AGS!$A$665:$A$673,DC_growth_AGS!$O$665:$O$673,"Not found",0)</f>
        <v>0.83953286703488883</v>
      </c>
      <c r="J294" s="355">
        <v>2033</v>
      </c>
      <c r="K294" s="362">
        <f t="shared" si="44"/>
        <v>0</v>
      </c>
      <c r="L294" s="362">
        <f t="shared" si="44"/>
        <v>0</v>
      </c>
      <c r="M294" s="362">
        <f t="shared" si="44"/>
        <v>0</v>
      </c>
      <c r="N294" s="362">
        <f t="shared" si="44"/>
        <v>0</v>
      </c>
      <c r="O294" s="362">
        <f t="shared" si="44"/>
        <v>0</v>
      </c>
      <c r="P294" s="362">
        <f t="shared" si="44"/>
        <v>0</v>
      </c>
      <c r="Q294" s="362">
        <f t="shared" si="44"/>
        <v>0</v>
      </c>
      <c r="R294" s="362">
        <f t="shared" si="44"/>
        <v>0</v>
      </c>
      <c r="S294" s="362">
        <f t="shared" si="44"/>
        <v>0</v>
      </c>
      <c r="T294" s="362">
        <f t="shared" si="44"/>
        <v>0</v>
      </c>
      <c r="U294" s="362">
        <f t="shared" si="44"/>
        <v>0</v>
      </c>
      <c r="V294" s="362">
        <f t="shared" si="44"/>
        <v>0</v>
      </c>
      <c r="W294" s="362">
        <f t="shared" si="44"/>
        <v>0</v>
      </c>
      <c r="X294" s="362">
        <f t="shared" si="44"/>
        <v>0</v>
      </c>
      <c r="Y294" s="362">
        <f t="shared" si="44"/>
        <v>0</v>
      </c>
      <c r="Z294" s="362">
        <f t="shared" si="44"/>
        <v>0</v>
      </c>
      <c r="AA294" s="362">
        <f t="shared" si="44"/>
        <v>0</v>
      </c>
      <c r="AB294" s="362">
        <f t="shared" si="44"/>
        <v>0</v>
      </c>
      <c r="AC294" s="362">
        <f t="shared" si="44"/>
        <v>0</v>
      </c>
      <c r="AD294" s="362">
        <f t="shared" si="44"/>
        <v>0</v>
      </c>
      <c r="AE294" s="363">
        <f t="shared" si="37"/>
        <v>0</v>
      </c>
      <c r="AF294" s="349"/>
      <c r="AG294" s="349">
        <f t="shared" si="39"/>
        <v>0</v>
      </c>
      <c r="AH294" s="353">
        <v>0</v>
      </c>
      <c r="AI294" s="354" t="str">
        <f t="shared" si="38"/>
        <v>Collector</v>
      </c>
      <c r="AJ294" s="349"/>
      <c r="AK294" s="349"/>
      <c r="AL294" s="355">
        <f>_xlfn.XLOOKUP(A294,'P1 Date Adjustment'!B:B,'P1 Date Adjustment'!F:F,"not found",0)</f>
        <v>2033</v>
      </c>
      <c r="AM294" s="349">
        <f t="shared" si="40"/>
        <v>0</v>
      </c>
      <c r="AN294" s="360"/>
      <c r="AO294" s="360"/>
    </row>
    <row r="295" spans="1:41" ht="30" x14ac:dyDescent="0.25">
      <c r="A295" s="129" t="s">
        <v>326</v>
      </c>
      <c r="B295" s="358" t="s">
        <v>327</v>
      </c>
      <c r="C295" s="358" t="str">
        <f>_xlfn.XLOOKUP($A295,'Total project cost for DCs'!A:A,'Total project cost for DCs'!C:C,"Not found",0)</f>
        <v>2-lane urban- upgrade existing road layout with active modes on both sides (Under construction)</v>
      </c>
      <c r="D295" s="355" t="s">
        <v>155</v>
      </c>
      <c r="E295" s="355" t="s">
        <v>227</v>
      </c>
      <c r="F295" s="355" t="s">
        <v>826</v>
      </c>
      <c r="H295" s="355" t="s">
        <v>828</v>
      </c>
      <c r="I295" s="359">
        <f>_xlfn.XLOOKUP($H295,DC_growth_AGS!$A$665:$A$673,DC_growth_AGS!$O$665:$O$673,"Not found",0)</f>
        <v>0.83953286703488883</v>
      </c>
      <c r="J295" s="355">
        <v>2033</v>
      </c>
      <c r="K295" s="362">
        <f t="shared" si="44"/>
        <v>0</v>
      </c>
      <c r="L295" s="362">
        <f t="shared" si="44"/>
        <v>0</v>
      </c>
      <c r="M295" s="362">
        <f t="shared" si="44"/>
        <v>-641156.29863124655</v>
      </c>
      <c r="N295" s="362">
        <f t="shared" si="44"/>
        <v>-55113.540011123638</v>
      </c>
      <c r="O295" s="362">
        <f t="shared" si="44"/>
        <v>-591834.73497072968</v>
      </c>
      <c r="P295" s="362">
        <f t="shared" si="44"/>
        <v>0</v>
      </c>
      <c r="Q295" s="362">
        <f t="shared" si="44"/>
        <v>0</v>
      </c>
      <c r="R295" s="362">
        <f t="shared" si="44"/>
        <v>0</v>
      </c>
      <c r="S295" s="362">
        <f t="shared" si="44"/>
        <v>0</v>
      </c>
      <c r="T295" s="362">
        <f t="shared" si="44"/>
        <v>0</v>
      </c>
      <c r="U295" s="362">
        <f t="shared" si="44"/>
        <v>0</v>
      </c>
      <c r="V295" s="362">
        <f t="shared" si="44"/>
        <v>0</v>
      </c>
      <c r="W295" s="362">
        <f t="shared" si="44"/>
        <v>0</v>
      </c>
      <c r="X295" s="362">
        <f t="shared" si="44"/>
        <v>0</v>
      </c>
      <c r="Y295" s="362">
        <f t="shared" si="44"/>
        <v>0</v>
      </c>
      <c r="Z295" s="362">
        <f t="shared" ref="Z295:AD295" si="45">IF($AI295="Arterial",-Z242*$AJ$2,0)</f>
        <v>0</v>
      </c>
      <c r="AA295" s="362">
        <f t="shared" si="45"/>
        <v>0</v>
      </c>
      <c r="AB295" s="362">
        <f t="shared" si="45"/>
        <v>0</v>
      </c>
      <c r="AC295" s="362">
        <f t="shared" si="45"/>
        <v>0</v>
      </c>
      <c r="AD295" s="362">
        <f t="shared" si="45"/>
        <v>0</v>
      </c>
      <c r="AE295" s="363">
        <f t="shared" si="37"/>
        <v>-1288104.5736130998</v>
      </c>
      <c r="AF295" s="349"/>
      <c r="AG295" s="349">
        <f t="shared" si="39"/>
        <v>-1288104.5736130998</v>
      </c>
      <c r="AH295" s="353">
        <v>0</v>
      </c>
      <c r="AI295" s="354" t="str">
        <f t="shared" si="38"/>
        <v>Arterial</v>
      </c>
      <c r="AJ295" s="349"/>
      <c r="AK295" s="349"/>
      <c r="AL295" s="355">
        <f>_xlfn.XLOOKUP(A295,'P1 Date Adjustment'!B:B,'P1 Date Adjustment'!F:F,"not found",0)</f>
        <v>2033</v>
      </c>
      <c r="AM295" s="349">
        <f t="shared" si="40"/>
        <v>-1081406.1257261587</v>
      </c>
      <c r="AN295" s="360"/>
      <c r="AO295" s="360"/>
    </row>
    <row r="296" spans="1:41" ht="45" x14ac:dyDescent="0.25">
      <c r="A296" s="129" t="s">
        <v>334</v>
      </c>
      <c r="B296" s="358" t="s">
        <v>335</v>
      </c>
      <c r="C296" s="358" t="str">
        <f>_xlfn.XLOOKUP($A296,'Total project cost for DCs'!A:A,'Total project cost for DCs'!C:C,"Not found",0)</f>
        <v>4-lane urban- upgrade interim 2-lane urban corridor to a 4-lane corridor with active modes on both sides (SGA design)</v>
      </c>
      <c r="D296" s="355" t="s">
        <v>155</v>
      </c>
      <c r="E296" s="355" t="s">
        <v>157</v>
      </c>
      <c r="F296" s="355" t="s">
        <v>826</v>
      </c>
      <c r="H296" s="355" t="s">
        <v>828</v>
      </c>
      <c r="I296" s="359">
        <f>_xlfn.XLOOKUP($H296,DC_growth_AGS!$A$665:$A$673,DC_growth_AGS!$O$665:$O$673,"Not found",0)</f>
        <v>0.83953286703488883</v>
      </c>
      <c r="J296" s="355">
        <v>2050</v>
      </c>
      <c r="K296" s="362">
        <f t="shared" ref="K296:AD308" si="46">IF($AI296="Arterial",-K243*$AJ$2,0)</f>
        <v>0</v>
      </c>
      <c r="L296" s="362">
        <f t="shared" si="46"/>
        <v>0</v>
      </c>
      <c r="M296" s="362">
        <f t="shared" si="46"/>
        <v>0</v>
      </c>
      <c r="N296" s="362">
        <f t="shared" si="46"/>
        <v>0</v>
      </c>
      <c r="O296" s="362">
        <f t="shared" si="46"/>
        <v>0</v>
      </c>
      <c r="P296" s="362">
        <f t="shared" si="46"/>
        <v>0</v>
      </c>
      <c r="Q296" s="362">
        <f t="shared" si="46"/>
        <v>0</v>
      </c>
      <c r="R296" s="362">
        <f t="shared" si="46"/>
        <v>0</v>
      </c>
      <c r="S296" s="362">
        <f t="shared" si="46"/>
        <v>0</v>
      </c>
      <c r="T296" s="362">
        <f t="shared" si="46"/>
        <v>0</v>
      </c>
      <c r="U296" s="362">
        <f t="shared" si="46"/>
        <v>0</v>
      </c>
      <c r="V296" s="362">
        <f t="shared" si="46"/>
        <v>0</v>
      </c>
      <c r="W296" s="362">
        <f t="shared" si="46"/>
        <v>0</v>
      </c>
      <c r="X296" s="362">
        <f t="shared" si="46"/>
        <v>-2532769.1586564174</v>
      </c>
      <c r="Y296" s="362">
        <f t="shared" si="46"/>
        <v>-151873.70147267167</v>
      </c>
      <c r="Z296" s="362">
        <f t="shared" si="46"/>
        <v>-1551583.154345216</v>
      </c>
      <c r="AA296" s="362">
        <f t="shared" si="46"/>
        <v>0</v>
      </c>
      <c r="AB296" s="362">
        <f t="shared" si="46"/>
        <v>0</v>
      </c>
      <c r="AC296" s="362">
        <f t="shared" si="46"/>
        <v>0</v>
      </c>
      <c r="AD296" s="362">
        <f t="shared" si="46"/>
        <v>0</v>
      </c>
      <c r="AE296" s="363">
        <f t="shared" si="37"/>
        <v>-4236226.0144743053</v>
      </c>
      <c r="AF296" s="349"/>
      <c r="AG296" s="349">
        <f t="shared" si="39"/>
        <v>-4236226.0144743053</v>
      </c>
      <c r="AH296" s="353">
        <v>0</v>
      </c>
      <c r="AI296" s="354" t="str">
        <f t="shared" si="38"/>
        <v>Arterial</v>
      </c>
      <c r="AJ296" s="349"/>
      <c r="AK296" s="349"/>
      <c r="AL296" s="355">
        <f>_xlfn.XLOOKUP(A296,'P1 Date Adjustment'!B:B,'P1 Date Adjustment'!F:F,"not found",0)</f>
        <v>2050</v>
      </c>
      <c r="AM296" s="349">
        <f t="shared" si="40"/>
        <v>-3556450.9713393939</v>
      </c>
      <c r="AN296" s="360"/>
      <c r="AO296" s="360"/>
    </row>
    <row r="297" spans="1:41" ht="30" x14ac:dyDescent="0.25">
      <c r="A297" s="129" t="s">
        <v>342</v>
      </c>
      <c r="B297" s="358" t="s">
        <v>343</v>
      </c>
      <c r="C297" s="358" t="str">
        <f>_xlfn.XLOOKUP($A297,'Total project cost for DCs'!A:A,'Total project cost for DCs'!C:C,"Not found",0)</f>
        <v>Upgrade interim 2-lane bridges (3No. to 4 lane bridges with active modes on both sides (SGA design)</v>
      </c>
      <c r="D297" s="355" t="s">
        <v>155</v>
      </c>
      <c r="E297" s="355" t="s">
        <v>345</v>
      </c>
      <c r="F297" s="355" t="s">
        <v>826</v>
      </c>
      <c r="H297" s="355" t="s">
        <v>828</v>
      </c>
      <c r="I297" s="359">
        <f>_xlfn.XLOOKUP($H297,DC_growth_AGS!$A$665:$A$673,DC_growth_AGS!$O$665:$O$673,"Not found",0)</f>
        <v>0.83953286703488883</v>
      </c>
      <c r="J297" s="355">
        <v>2050</v>
      </c>
      <c r="K297" s="362">
        <f t="shared" si="46"/>
        <v>0</v>
      </c>
      <c r="L297" s="362">
        <f t="shared" si="46"/>
        <v>0</v>
      </c>
      <c r="M297" s="362">
        <f t="shared" si="46"/>
        <v>0</v>
      </c>
      <c r="N297" s="362">
        <f t="shared" si="46"/>
        <v>0</v>
      </c>
      <c r="O297" s="362">
        <f t="shared" si="46"/>
        <v>0</v>
      </c>
      <c r="P297" s="362">
        <f t="shared" si="46"/>
        <v>0</v>
      </c>
      <c r="Q297" s="362">
        <f t="shared" si="46"/>
        <v>0</v>
      </c>
      <c r="R297" s="362">
        <f t="shared" si="46"/>
        <v>0</v>
      </c>
      <c r="S297" s="362">
        <f t="shared" si="46"/>
        <v>0</v>
      </c>
      <c r="T297" s="362">
        <f t="shared" si="46"/>
        <v>0</v>
      </c>
      <c r="U297" s="362">
        <f t="shared" si="46"/>
        <v>0</v>
      </c>
      <c r="V297" s="362">
        <f t="shared" si="46"/>
        <v>0</v>
      </c>
      <c r="W297" s="362">
        <f t="shared" si="46"/>
        <v>0</v>
      </c>
      <c r="X297" s="362">
        <f t="shared" si="46"/>
        <v>0</v>
      </c>
      <c r="Y297" s="362">
        <f t="shared" si="46"/>
        <v>-161593.19559210006</v>
      </c>
      <c r="Z297" s="362">
        <f t="shared" si="46"/>
        <v>-1650880.1570404193</v>
      </c>
      <c r="AA297" s="362">
        <f t="shared" si="46"/>
        <v>0</v>
      </c>
      <c r="AB297" s="362">
        <f t="shared" si="46"/>
        <v>0</v>
      </c>
      <c r="AC297" s="362">
        <f t="shared" si="46"/>
        <v>0</v>
      </c>
      <c r="AD297" s="362">
        <f t="shared" si="46"/>
        <v>0</v>
      </c>
      <c r="AE297" s="363">
        <f t="shared" si="37"/>
        <v>-1812473.3526325193</v>
      </c>
      <c r="AF297" s="349"/>
      <c r="AG297" s="349">
        <f t="shared" si="39"/>
        <v>-1812473.3526325193</v>
      </c>
      <c r="AH297" s="353">
        <v>0</v>
      </c>
      <c r="AI297" s="354" t="str">
        <f t="shared" si="38"/>
        <v>Arterial</v>
      </c>
      <c r="AJ297" s="349"/>
      <c r="AK297" s="349"/>
      <c r="AL297" s="355">
        <f>_xlfn.XLOOKUP(A297,'P1 Date Adjustment'!B:B,'P1 Date Adjustment'!F:F,"not found",0)</f>
        <v>2050</v>
      </c>
      <c r="AM297" s="349">
        <f t="shared" si="40"/>
        <v>-1521630.950159916</v>
      </c>
      <c r="AN297" s="360"/>
      <c r="AO297" s="360"/>
    </row>
    <row r="298" spans="1:41" ht="30" x14ac:dyDescent="0.25">
      <c r="A298" s="129" t="s">
        <v>346</v>
      </c>
      <c r="B298" s="358" t="s">
        <v>347</v>
      </c>
      <c r="C298" s="358" t="str">
        <f>_xlfn.XLOOKUP($A298,'Total project cost for DCs'!A:A,'Total project cost for DCs'!C:C,"Not found",0)</f>
        <v>2-lane urban- new road layout with active modes on both sides (TDM)</v>
      </c>
      <c r="D298" s="355" t="s">
        <v>155</v>
      </c>
      <c r="E298" s="355" t="s">
        <v>227</v>
      </c>
      <c r="F298" s="355" t="s">
        <v>826</v>
      </c>
      <c r="H298" s="355" t="s">
        <v>828</v>
      </c>
      <c r="I298" s="359">
        <f>_xlfn.XLOOKUP($H298,DC_growth_AGS!$A$665:$A$673,DC_growth_AGS!$O$665:$O$673,"Not found",0)</f>
        <v>0.83953286703488883</v>
      </c>
      <c r="J298" s="355">
        <v>2044</v>
      </c>
      <c r="K298" s="362">
        <f t="shared" si="46"/>
        <v>0</v>
      </c>
      <c r="L298" s="362">
        <f t="shared" si="46"/>
        <v>0</v>
      </c>
      <c r="M298" s="362">
        <f t="shared" si="46"/>
        <v>0</v>
      </c>
      <c r="N298" s="362">
        <f t="shared" si="46"/>
        <v>0</v>
      </c>
      <c r="O298" s="362">
        <f t="shared" si="46"/>
        <v>0</v>
      </c>
      <c r="P298" s="362">
        <f t="shared" si="46"/>
        <v>0</v>
      </c>
      <c r="Q298" s="362">
        <f t="shared" si="46"/>
        <v>0</v>
      </c>
      <c r="R298" s="362">
        <f t="shared" si="46"/>
        <v>-1539296.0699440704</v>
      </c>
      <c r="S298" s="362">
        <f t="shared" si="46"/>
        <v>-48487.964356943754</v>
      </c>
      <c r="T298" s="362">
        <f t="shared" si="46"/>
        <v>-576343.56913057738</v>
      </c>
      <c r="U298" s="362">
        <f t="shared" si="46"/>
        <v>0</v>
      </c>
      <c r="V298" s="362">
        <f t="shared" si="46"/>
        <v>0</v>
      </c>
      <c r="W298" s="362">
        <f t="shared" si="46"/>
        <v>0</v>
      </c>
      <c r="X298" s="362">
        <f t="shared" si="46"/>
        <v>0</v>
      </c>
      <c r="Y298" s="362">
        <f t="shared" si="46"/>
        <v>0</v>
      </c>
      <c r="Z298" s="362">
        <f t="shared" si="46"/>
        <v>0</v>
      </c>
      <c r="AA298" s="362">
        <f t="shared" si="46"/>
        <v>0</v>
      </c>
      <c r="AB298" s="362">
        <f t="shared" si="46"/>
        <v>0</v>
      </c>
      <c r="AC298" s="362">
        <f t="shared" si="46"/>
        <v>0</v>
      </c>
      <c r="AD298" s="362">
        <f t="shared" si="46"/>
        <v>0</v>
      </c>
      <c r="AE298" s="363">
        <f t="shared" si="37"/>
        <v>-2164127.6034315918</v>
      </c>
      <c r="AF298" s="349"/>
      <c r="AG298" s="349">
        <f t="shared" si="39"/>
        <v>-2164127.6034315918</v>
      </c>
      <c r="AH298" s="353">
        <v>0</v>
      </c>
      <c r="AI298" s="354" t="str">
        <f t="shared" si="38"/>
        <v>Arterial</v>
      </c>
      <c r="AJ298" s="349"/>
      <c r="AK298" s="349"/>
      <c r="AL298" s="355">
        <f>_xlfn.XLOOKUP(A298,'P1 Date Adjustment'!B:B,'P1 Date Adjustment'!F:F,"not found",0)</f>
        <v>2044</v>
      </c>
      <c r="AM298" s="349">
        <f t="shared" si="40"/>
        <v>-1816856.2515382671</v>
      </c>
      <c r="AN298" s="360"/>
      <c r="AO298" s="360"/>
    </row>
    <row r="299" spans="1:41" x14ac:dyDescent="0.25">
      <c r="A299" s="129" t="s">
        <v>348</v>
      </c>
      <c r="B299" s="358" t="s">
        <v>347</v>
      </c>
      <c r="C299" s="358" t="str">
        <f>_xlfn.XLOOKUP($A299,'Total project cost for DCs'!A:A,'Total project cost for DCs'!C:C,"Not found",0)</f>
        <v>2-lane urban- bridge construction</v>
      </c>
      <c r="D299" s="355" t="s">
        <v>155</v>
      </c>
      <c r="E299" s="355" t="s">
        <v>345</v>
      </c>
      <c r="F299" s="355" t="s">
        <v>826</v>
      </c>
      <c r="H299" s="355" t="s">
        <v>828</v>
      </c>
      <c r="I299" s="359">
        <f>_xlfn.XLOOKUP($H299,DC_growth_AGS!$A$665:$A$673,DC_growth_AGS!$O$665:$O$673,"Not found",0)</f>
        <v>0.83953286703488883</v>
      </c>
      <c r="J299" s="355">
        <v>2044</v>
      </c>
      <c r="K299" s="362">
        <f t="shared" si="46"/>
        <v>0</v>
      </c>
      <c r="L299" s="362">
        <f t="shared" si="46"/>
        <v>0</v>
      </c>
      <c r="M299" s="362">
        <f t="shared" si="46"/>
        <v>0</v>
      </c>
      <c r="N299" s="362">
        <f t="shared" si="46"/>
        <v>0</v>
      </c>
      <c r="O299" s="362">
        <f t="shared" si="46"/>
        <v>0</v>
      </c>
      <c r="P299" s="362">
        <f t="shared" si="46"/>
        <v>0</v>
      </c>
      <c r="Q299" s="362">
        <f t="shared" si="46"/>
        <v>0</v>
      </c>
      <c r="R299" s="362">
        <f t="shared" si="46"/>
        <v>0</v>
      </c>
      <c r="S299" s="362">
        <f t="shared" si="46"/>
        <v>-133114.58590478805</v>
      </c>
      <c r="T299" s="362">
        <f t="shared" si="46"/>
        <v>-1359934.9135812889</v>
      </c>
      <c r="U299" s="362">
        <f t="shared" si="46"/>
        <v>0</v>
      </c>
      <c r="V299" s="362">
        <f t="shared" si="46"/>
        <v>0</v>
      </c>
      <c r="W299" s="362">
        <f t="shared" si="46"/>
        <v>0</v>
      </c>
      <c r="X299" s="362">
        <f t="shared" si="46"/>
        <v>0</v>
      </c>
      <c r="Y299" s="362">
        <f t="shared" si="46"/>
        <v>0</v>
      </c>
      <c r="Z299" s="362">
        <f t="shared" si="46"/>
        <v>0</v>
      </c>
      <c r="AA299" s="362">
        <f t="shared" si="46"/>
        <v>0</v>
      </c>
      <c r="AB299" s="362">
        <f t="shared" si="46"/>
        <v>0</v>
      </c>
      <c r="AC299" s="362">
        <f t="shared" si="46"/>
        <v>0</v>
      </c>
      <c r="AD299" s="362">
        <f t="shared" si="46"/>
        <v>0</v>
      </c>
      <c r="AE299" s="363">
        <f t="shared" si="37"/>
        <v>-1493049.4994860769</v>
      </c>
      <c r="AF299" s="349"/>
      <c r="AG299" s="349">
        <f t="shared" si="39"/>
        <v>-1493049.4994860769</v>
      </c>
      <c r="AH299" s="353">
        <v>0</v>
      </c>
      <c r="AI299" s="354" t="str">
        <f t="shared" si="38"/>
        <v>Arterial</v>
      </c>
      <c r="AJ299" s="349"/>
      <c r="AK299" s="349"/>
      <c r="AL299" s="355">
        <f>_xlfn.XLOOKUP(A299,'P1 Date Adjustment'!B:B,'P1 Date Adjustment'!F:F,"not found",0)</f>
        <v>2044</v>
      </c>
      <c r="AM299" s="349">
        <f t="shared" si="40"/>
        <v>-1253464.1269285518</v>
      </c>
      <c r="AN299" s="360"/>
      <c r="AO299" s="360"/>
    </row>
    <row r="300" spans="1:41" ht="30" x14ac:dyDescent="0.25">
      <c r="A300" s="129" t="s">
        <v>350</v>
      </c>
      <c r="B300" s="358" t="s">
        <v>347</v>
      </c>
      <c r="C300" s="358" t="str">
        <f>_xlfn.XLOOKUP($A300,'Total project cost for DCs'!A:A,'Total project cost for DCs'!C:C,"Not found",0)</f>
        <v>4-lane urban- upgrade 2-lane urban with active modes on both sides (SGA design)</v>
      </c>
      <c r="D300" s="355" t="s">
        <v>155</v>
      </c>
      <c r="E300" s="355" t="s">
        <v>231</v>
      </c>
      <c r="F300" s="355" t="s">
        <v>826</v>
      </c>
      <c r="H300" s="355" t="s">
        <v>828</v>
      </c>
      <c r="I300" s="359">
        <f>_xlfn.XLOOKUP($H300,DC_growth_AGS!$A$665:$A$673,DC_growth_AGS!$O$665:$O$673,"Not found",0)</f>
        <v>0.83953286703488883</v>
      </c>
      <c r="J300" s="355">
        <v>2049</v>
      </c>
      <c r="K300" s="362">
        <f t="shared" si="46"/>
        <v>0</v>
      </c>
      <c r="L300" s="362">
        <f t="shared" si="46"/>
        <v>0</v>
      </c>
      <c r="M300" s="362">
        <f t="shared" si="46"/>
        <v>0</v>
      </c>
      <c r="N300" s="362">
        <f t="shared" si="46"/>
        <v>0</v>
      </c>
      <c r="O300" s="362">
        <f t="shared" si="46"/>
        <v>0</v>
      </c>
      <c r="P300" s="362">
        <f t="shared" si="46"/>
        <v>0</v>
      </c>
      <c r="Q300" s="362">
        <f t="shared" si="46"/>
        <v>0</v>
      </c>
      <c r="R300" s="362">
        <f t="shared" si="46"/>
        <v>0</v>
      </c>
      <c r="S300" s="362">
        <f t="shared" si="46"/>
        <v>0</v>
      </c>
      <c r="T300" s="362">
        <f t="shared" si="46"/>
        <v>0</v>
      </c>
      <c r="U300" s="362">
        <f t="shared" si="46"/>
        <v>0</v>
      </c>
      <c r="V300" s="362">
        <f t="shared" si="46"/>
        <v>0</v>
      </c>
      <c r="W300" s="362">
        <f t="shared" si="46"/>
        <v>0</v>
      </c>
      <c r="X300" s="362">
        <f t="shared" si="46"/>
        <v>-139730.46378729789</v>
      </c>
      <c r="Y300" s="362">
        <f t="shared" si="46"/>
        <v>-1427524.5263593406</v>
      </c>
      <c r="Z300" s="362">
        <f t="shared" si="46"/>
        <v>0</v>
      </c>
      <c r="AA300" s="362">
        <f t="shared" si="46"/>
        <v>0</v>
      </c>
      <c r="AB300" s="362">
        <f t="shared" si="46"/>
        <v>0</v>
      </c>
      <c r="AC300" s="362">
        <f t="shared" si="46"/>
        <v>0</v>
      </c>
      <c r="AD300" s="362">
        <f t="shared" si="46"/>
        <v>0</v>
      </c>
      <c r="AE300" s="363">
        <f t="shared" si="37"/>
        <v>-1567254.9901466386</v>
      </c>
      <c r="AF300" s="349"/>
      <c r="AG300" s="349">
        <f t="shared" si="39"/>
        <v>-1567254.9901466386</v>
      </c>
      <c r="AH300" s="353">
        <v>0</v>
      </c>
      <c r="AI300" s="354" t="str">
        <f t="shared" si="38"/>
        <v>Arterial</v>
      </c>
      <c r="AJ300" s="349"/>
      <c r="AK300" s="349"/>
      <c r="AL300" s="355">
        <f>_xlfn.XLOOKUP(A300,'P1 Date Adjustment'!B:B,'P1 Date Adjustment'!F:F,"not found",0)</f>
        <v>2049</v>
      </c>
      <c r="AM300" s="349">
        <f t="shared" si="40"/>
        <v>-1315762.0752525439</v>
      </c>
      <c r="AN300" s="360"/>
      <c r="AO300" s="360"/>
    </row>
    <row r="301" spans="1:41" x14ac:dyDescent="0.25">
      <c r="A301" s="129" t="s">
        <v>352</v>
      </c>
      <c r="B301" s="358" t="s">
        <v>347</v>
      </c>
      <c r="C301" s="358" t="str">
        <f>_xlfn.XLOOKUP($A301,'Total project cost for DCs'!A:A,'Total project cost for DCs'!C:C,"Not found",0)</f>
        <v>4-lane urban- Bridge Widening</v>
      </c>
      <c r="D301" s="355" t="s">
        <v>155</v>
      </c>
      <c r="E301" s="355" t="s">
        <v>345</v>
      </c>
      <c r="F301" s="355" t="s">
        <v>826</v>
      </c>
      <c r="H301" s="355" t="s">
        <v>828</v>
      </c>
      <c r="I301" s="359">
        <f>_xlfn.XLOOKUP($H301,DC_growth_AGS!$A$665:$A$673,DC_growth_AGS!$O$665:$O$673,"Not found",0)</f>
        <v>0.83953286703488883</v>
      </c>
      <c r="J301" s="355">
        <v>2049</v>
      </c>
      <c r="K301" s="362">
        <f t="shared" si="46"/>
        <v>0</v>
      </c>
      <c r="L301" s="362">
        <f t="shared" si="46"/>
        <v>0</v>
      </c>
      <c r="M301" s="362">
        <f t="shared" si="46"/>
        <v>0</v>
      </c>
      <c r="N301" s="362">
        <f t="shared" si="46"/>
        <v>0</v>
      </c>
      <c r="O301" s="362">
        <f t="shared" si="46"/>
        <v>0</v>
      </c>
      <c r="P301" s="362">
        <f t="shared" si="46"/>
        <v>0</v>
      </c>
      <c r="Q301" s="362">
        <f t="shared" si="46"/>
        <v>0</v>
      </c>
      <c r="R301" s="362">
        <f t="shared" si="46"/>
        <v>0</v>
      </c>
      <c r="S301" s="362">
        <f t="shared" si="46"/>
        <v>0</v>
      </c>
      <c r="T301" s="362">
        <f t="shared" si="46"/>
        <v>0</v>
      </c>
      <c r="U301" s="362">
        <f t="shared" si="46"/>
        <v>0</v>
      </c>
      <c r="V301" s="362">
        <f t="shared" si="46"/>
        <v>0</v>
      </c>
      <c r="W301" s="362">
        <f t="shared" si="46"/>
        <v>0</v>
      </c>
      <c r="X301" s="362">
        <f t="shared" si="46"/>
        <v>-180776.28752481664</v>
      </c>
      <c r="Y301" s="362">
        <f t="shared" si="46"/>
        <v>-1846859.8559773974</v>
      </c>
      <c r="Z301" s="362">
        <f t="shared" si="46"/>
        <v>0</v>
      </c>
      <c r="AA301" s="362">
        <f t="shared" si="46"/>
        <v>0</v>
      </c>
      <c r="AB301" s="362">
        <f t="shared" si="46"/>
        <v>0</v>
      </c>
      <c r="AC301" s="362">
        <f t="shared" si="46"/>
        <v>0</v>
      </c>
      <c r="AD301" s="362">
        <f t="shared" si="46"/>
        <v>0</v>
      </c>
      <c r="AE301" s="363">
        <f t="shared" si="37"/>
        <v>-2027636.143502214</v>
      </c>
      <c r="AF301" s="349"/>
      <c r="AG301" s="349">
        <f t="shared" si="39"/>
        <v>-2027636.143502214</v>
      </c>
      <c r="AH301" s="353">
        <v>0</v>
      </c>
      <c r="AI301" s="354" t="str">
        <f t="shared" si="38"/>
        <v>Arterial</v>
      </c>
      <c r="AJ301" s="349"/>
      <c r="AK301" s="349"/>
      <c r="AL301" s="355">
        <f>_xlfn.XLOOKUP(A301,'P1 Date Adjustment'!B:B,'P1 Date Adjustment'!F:F,"not found",0)</f>
        <v>2049</v>
      </c>
      <c r="AM301" s="349">
        <f t="shared" si="40"/>
        <v>-1702267.184857979</v>
      </c>
      <c r="AN301" s="360"/>
      <c r="AO301" s="360"/>
    </row>
    <row r="302" spans="1:41" ht="30" x14ac:dyDescent="0.25">
      <c r="A302" s="129" t="s">
        <v>365</v>
      </c>
      <c r="B302" s="358" t="s">
        <v>363</v>
      </c>
      <c r="C302" s="358" t="str">
        <f>_xlfn.XLOOKUP($A302,'Total project cost for DCs'!A:A,'Total project cost for DCs'!C:C,"Not found",0)</f>
        <v>4-lane urban- upgrade 2-lane urban excl bridge</v>
      </c>
      <c r="D302" s="355" t="s">
        <v>155</v>
      </c>
      <c r="E302" s="355" t="s">
        <v>231</v>
      </c>
      <c r="F302" s="355" t="s">
        <v>826</v>
      </c>
      <c r="H302" s="355" t="s">
        <v>828</v>
      </c>
      <c r="I302" s="359">
        <f>_xlfn.XLOOKUP($H302,DC_growth_AGS!$A$665:$A$673,DC_growth_AGS!$O$665:$O$673,"Not found",0)</f>
        <v>0.83953286703488883</v>
      </c>
      <c r="J302" s="355">
        <v>2047</v>
      </c>
      <c r="K302" s="362">
        <f t="shared" si="46"/>
        <v>0</v>
      </c>
      <c r="L302" s="362">
        <f t="shared" si="46"/>
        <v>0</v>
      </c>
      <c r="M302" s="362">
        <f t="shared" si="46"/>
        <v>0</v>
      </c>
      <c r="N302" s="362">
        <f t="shared" si="46"/>
        <v>0</v>
      </c>
      <c r="O302" s="362">
        <f t="shared" si="46"/>
        <v>0</v>
      </c>
      <c r="P302" s="362">
        <f t="shared" si="46"/>
        <v>0</v>
      </c>
      <c r="Q302" s="362">
        <f t="shared" si="46"/>
        <v>0</v>
      </c>
      <c r="R302" s="362">
        <f t="shared" si="46"/>
        <v>0</v>
      </c>
      <c r="S302" s="362">
        <f t="shared" si="46"/>
        <v>0</v>
      </c>
      <c r="T302" s="362">
        <f t="shared" si="46"/>
        <v>0</v>
      </c>
      <c r="U302" s="362">
        <f t="shared" si="46"/>
        <v>0</v>
      </c>
      <c r="V302" s="362">
        <f t="shared" si="46"/>
        <v>-211619.17466890308</v>
      </c>
      <c r="W302" s="362">
        <f t="shared" si="46"/>
        <v>-2161959.2027378776</v>
      </c>
      <c r="X302" s="362">
        <f t="shared" si="46"/>
        <v>0</v>
      </c>
      <c r="Y302" s="362">
        <f t="shared" si="46"/>
        <v>0</v>
      </c>
      <c r="Z302" s="362">
        <f t="shared" si="46"/>
        <v>0</v>
      </c>
      <c r="AA302" s="362">
        <f t="shared" si="46"/>
        <v>0</v>
      </c>
      <c r="AB302" s="362">
        <f t="shared" si="46"/>
        <v>0</v>
      </c>
      <c r="AC302" s="362">
        <f t="shared" si="46"/>
        <v>0</v>
      </c>
      <c r="AD302" s="362">
        <f t="shared" si="46"/>
        <v>0</v>
      </c>
      <c r="AE302" s="363">
        <f t="shared" si="37"/>
        <v>-2373578.3774067806</v>
      </c>
      <c r="AF302" s="349"/>
      <c r="AG302" s="349">
        <f t="shared" si="39"/>
        <v>-2373578.3774067806</v>
      </c>
      <c r="AH302" s="353">
        <v>0</v>
      </c>
      <c r="AI302" s="354" t="str">
        <f t="shared" si="38"/>
        <v>Arterial</v>
      </c>
      <c r="AJ302" s="349"/>
      <c r="AK302" s="349"/>
      <c r="AL302" s="355">
        <f>_xlfn.XLOOKUP(A302,'P1 Date Adjustment'!B:B,'P1 Date Adjustment'!F:F,"not found",0)</f>
        <v>2047</v>
      </c>
      <c r="AM302" s="349">
        <f t="shared" si="40"/>
        <v>-1992697.060316334</v>
      </c>
      <c r="AN302" s="360"/>
      <c r="AO302" s="360"/>
    </row>
    <row r="303" spans="1:41" ht="30" x14ac:dyDescent="0.25">
      <c r="A303" s="129" t="s">
        <v>367</v>
      </c>
      <c r="B303" s="358" t="s">
        <v>363</v>
      </c>
      <c r="C303" s="358" t="str">
        <f>_xlfn.XLOOKUP($A303,'Total project cost for DCs'!A:A,'Total project cost for DCs'!C:C,"Not found",0)</f>
        <v>4-lane urban- upgrade 2-lane bridge widening</v>
      </c>
      <c r="D303" s="355" t="s">
        <v>155</v>
      </c>
      <c r="E303" s="355" t="s">
        <v>345</v>
      </c>
      <c r="F303" s="355" t="s">
        <v>826</v>
      </c>
      <c r="H303" s="355" t="s">
        <v>828</v>
      </c>
      <c r="I303" s="359">
        <f>_xlfn.XLOOKUP($H303,DC_growth_AGS!$A$665:$A$673,DC_growth_AGS!$O$665:$O$673,"Not found",0)</f>
        <v>0.83953286703488883</v>
      </c>
      <c r="J303" s="355">
        <v>2047</v>
      </c>
      <c r="K303" s="362">
        <f t="shared" si="46"/>
        <v>0</v>
      </c>
      <c r="L303" s="362">
        <f t="shared" si="46"/>
        <v>0</v>
      </c>
      <c r="M303" s="362">
        <f t="shared" si="46"/>
        <v>0</v>
      </c>
      <c r="N303" s="362">
        <f t="shared" si="46"/>
        <v>0</v>
      </c>
      <c r="O303" s="362">
        <f t="shared" si="46"/>
        <v>0</v>
      </c>
      <c r="P303" s="362">
        <f t="shared" si="46"/>
        <v>0</v>
      </c>
      <c r="Q303" s="362">
        <f t="shared" si="46"/>
        <v>0</v>
      </c>
      <c r="R303" s="362">
        <f t="shared" si="46"/>
        <v>0</v>
      </c>
      <c r="S303" s="362">
        <f t="shared" si="46"/>
        <v>0</v>
      </c>
      <c r="T303" s="362">
        <f t="shared" si="46"/>
        <v>0</v>
      </c>
      <c r="U303" s="362">
        <f t="shared" si="46"/>
        <v>0</v>
      </c>
      <c r="V303" s="362">
        <f t="shared" si="46"/>
        <v>-147450.77976930022</v>
      </c>
      <c r="W303" s="362">
        <f t="shared" si="46"/>
        <v>-1506397.379972199</v>
      </c>
      <c r="X303" s="362">
        <f t="shared" si="46"/>
        <v>0</v>
      </c>
      <c r="Y303" s="362">
        <f t="shared" si="46"/>
        <v>0</v>
      </c>
      <c r="Z303" s="362">
        <f t="shared" si="46"/>
        <v>0</v>
      </c>
      <c r="AA303" s="362">
        <f t="shared" si="46"/>
        <v>0</v>
      </c>
      <c r="AB303" s="362">
        <f t="shared" si="46"/>
        <v>0</v>
      </c>
      <c r="AC303" s="362">
        <f t="shared" si="46"/>
        <v>0</v>
      </c>
      <c r="AD303" s="362">
        <f t="shared" si="46"/>
        <v>0</v>
      </c>
      <c r="AE303" s="363">
        <f t="shared" si="37"/>
        <v>-1653848.1597414992</v>
      </c>
      <c r="AF303" s="349"/>
      <c r="AG303" s="349">
        <f t="shared" si="39"/>
        <v>-1653848.1597414992</v>
      </c>
      <c r="AH303" s="353">
        <v>0</v>
      </c>
      <c r="AI303" s="354" t="str">
        <f t="shared" si="38"/>
        <v>Arterial</v>
      </c>
      <c r="AJ303" s="349"/>
      <c r="AK303" s="349"/>
      <c r="AL303" s="355">
        <f>_xlfn.XLOOKUP(A303,'P1 Date Adjustment'!B:B,'P1 Date Adjustment'!F:F,"not found",0)</f>
        <v>2047</v>
      </c>
      <c r="AM303" s="349">
        <f t="shared" si="40"/>
        <v>-1388459.8871881557</v>
      </c>
      <c r="AN303" s="360"/>
      <c r="AO303" s="360"/>
    </row>
    <row r="304" spans="1:41" ht="30" x14ac:dyDescent="0.25">
      <c r="A304" s="129" t="s">
        <v>369</v>
      </c>
      <c r="B304" s="358" t="s">
        <v>370</v>
      </c>
      <c r="C304" s="358" t="str">
        <f>_xlfn.XLOOKUP($A304,'Total project cost for DCs'!A:A,'Total project cost for DCs'!C:C,"Not found",0)</f>
        <v xml:space="preserve"> 2-lane signalised intersection (new intersection with active mode crossings)</v>
      </c>
      <c r="D304" s="355" t="s">
        <v>155</v>
      </c>
      <c r="E304" s="355" t="s">
        <v>190</v>
      </c>
      <c r="F304" s="355" t="s">
        <v>826</v>
      </c>
      <c r="H304" s="355" t="s">
        <v>828</v>
      </c>
      <c r="I304" s="359">
        <f>_xlfn.XLOOKUP($H304,DC_growth_AGS!$A$665:$A$673,DC_growth_AGS!$O$665:$O$673,"Not found",0)</f>
        <v>0.83953286703488883</v>
      </c>
      <c r="J304" s="355">
        <v>2027</v>
      </c>
      <c r="K304" s="362">
        <f t="shared" si="46"/>
        <v>-274721.96893467708</v>
      </c>
      <c r="L304" s="362">
        <f t="shared" si="46"/>
        <v>-71341.167466809915</v>
      </c>
      <c r="M304" s="362">
        <f t="shared" si="46"/>
        <v>-738604.25648835371</v>
      </c>
      <c r="N304" s="362">
        <f t="shared" si="46"/>
        <v>0</v>
      </c>
      <c r="O304" s="362">
        <f t="shared" si="46"/>
        <v>0</v>
      </c>
      <c r="P304" s="362">
        <f t="shared" si="46"/>
        <v>0</v>
      </c>
      <c r="Q304" s="362">
        <f t="shared" si="46"/>
        <v>0</v>
      </c>
      <c r="R304" s="362">
        <f t="shared" si="46"/>
        <v>0</v>
      </c>
      <c r="S304" s="362">
        <f t="shared" si="46"/>
        <v>0</v>
      </c>
      <c r="T304" s="362">
        <f t="shared" si="46"/>
        <v>0</v>
      </c>
      <c r="U304" s="362">
        <f t="shared" si="46"/>
        <v>0</v>
      </c>
      <c r="V304" s="362">
        <f t="shared" si="46"/>
        <v>0</v>
      </c>
      <c r="W304" s="362">
        <f t="shared" si="46"/>
        <v>0</v>
      </c>
      <c r="X304" s="362">
        <f t="shared" si="46"/>
        <v>0</v>
      </c>
      <c r="Y304" s="362">
        <f t="shared" si="46"/>
        <v>0</v>
      </c>
      <c r="Z304" s="362">
        <f t="shared" si="46"/>
        <v>0</v>
      </c>
      <c r="AA304" s="362">
        <f t="shared" si="46"/>
        <v>0</v>
      </c>
      <c r="AB304" s="362">
        <f t="shared" si="46"/>
        <v>0</v>
      </c>
      <c r="AC304" s="362">
        <f t="shared" si="46"/>
        <v>0</v>
      </c>
      <c r="AD304" s="362">
        <f t="shared" si="46"/>
        <v>0</v>
      </c>
      <c r="AE304" s="363">
        <f t="shared" si="37"/>
        <v>-1084667.3928898408</v>
      </c>
      <c r="AF304" s="349"/>
      <c r="AG304" s="349">
        <f t="shared" si="39"/>
        <v>-1084667.3928898408</v>
      </c>
      <c r="AH304" s="353">
        <v>0</v>
      </c>
      <c r="AI304" s="354" t="str">
        <f t="shared" si="38"/>
        <v>Arterial</v>
      </c>
      <c r="AJ304" s="349"/>
      <c r="AK304" s="349"/>
      <c r="AL304" s="355">
        <f>_xlfn.XLOOKUP(A304,'P1 Date Adjustment'!B:B,'P1 Date Adjustment'!F:F,"not found",0)</f>
        <v>2027</v>
      </c>
      <c r="AM304" s="349">
        <f t="shared" si="40"/>
        <v>-910613.92613206618</v>
      </c>
      <c r="AN304" s="360"/>
      <c r="AO304" s="360"/>
    </row>
    <row r="305" spans="1:41" ht="30" x14ac:dyDescent="0.25">
      <c r="A305" s="129" t="s">
        <v>372</v>
      </c>
      <c r="B305" s="358" t="s">
        <v>373</v>
      </c>
      <c r="C305" s="358" t="str">
        <f>_xlfn.XLOOKUP($A305,'Total project cost for DCs'!A:A,'Total project cost for DCs'!C:C,"Not found",0)</f>
        <v xml:space="preserve"> Multi-lane signalised intersection (upgrade intersection with active mode crossings)</v>
      </c>
      <c r="D305" s="355" t="s">
        <v>155</v>
      </c>
      <c r="E305" s="355" t="s">
        <v>157</v>
      </c>
      <c r="F305" s="355" t="s">
        <v>826</v>
      </c>
      <c r="H305" s="355" t="s">
        <v>828</v>
      </c>
      <c r="I305" s="359">
        <f>_xlfn.XLOOKUP($H305,DC_growth_AGS!$A$665:$A$673,DC_growth_AGS!$O$665:$O$673,"Not found",0)</f>
        <v>0.83953286703488883</v>
      </c>
      <c r="J305" s="355">
        <v>2031</v>
      </c>
      <c r="K305" s="362">
        <f t="shared" si="46"/>
        <v>0</v>
      </c>
      <c r="L305" s="362">
        <f t="shared" si="46"/>
        <v>0</v>
      </c>
      <c r="M305" s="362">
        <f t="shared" si="46"/>
        <v>0</v>
      </c>
      <c r="N305" s="362">
        <f t="shared" si="46"/>
        <v>0</v>
      </c>
      <c r="O305" s="362">
        <f t="shared" si="46"/>
        <v>0</v>
      </c>
      <c r="P305" s="362">
        <f t="shared" si="46"/>
        <v>0</v>
      </c>
      <c r="Q305" s="362">
        <f t="shared" si="46"/>
        <v>0</v>
      </c>
      <c r="R305" s="362">
        <f t="shared" si="46"/>
        <v>0</v>
      </c>
      <c r="S305" s="362">
        <f t="shared" si="46"/>
        <v>0</v>
      </c>
      <c r="T305" s="362">
        <f t="shared" si="46"/>
        <v>0</v>
      </c>
      <c r="U305" s="362">
        <f t="shared" si="46"/>
        <v>0</v>
      </c>
      <c r="V305" s="362">
        <f t="shared" si="46"/>
        <v>0</v>
      </c>
      <c r="W305" s="362">
        <f t="shared" si="46"/>
        <v>0</v>
      </c>
      <c r="X305" s="362">
        <f t="shared" si="46"/>
        <v>0</v>
      </c>
      <c r="Y305" s="362">
        <f t="shared" si="46"/>
        <v>0</v>
      </c>
      <c r="Z305" s="362">
        <f t="shared" si="46"/>
        <v>0</v>
      </c>
      <c r="AA305" s="362">
        <f t="shared" si="46"/>
        <v>0</v>
      </c>
      <c r="AB305" s="362">
        <f t="shared" si="46"/>
        <v>0</v>
      </c>
      <c r="AC305" s="362">
        <f t="shared" si="46"/>
        <v>0</v>
      </c>
      <c r="AD305" s="362">
        <f t="shared" si="46"/>
        <v>0</v>
      </c>
      <c r="AE305" s="363">
        <f t="shared" si="37"/>
        <v>0</v>
      </c>
      <c r="AF305" s="349"/>
      <c r="AG305" s="349">
        <f t="shared" si="39"/>
        <v>0</v>
      </c>
      <c r="AH305" s="353">
        <v>0</v>
      </c>
      <c r="AI305" s="354" t="str">
        <f t="shared" si="38"/>
        <v>Arterial</v>
      </c>
      <c r="AJ305" s="349"/>
      <c r="AK305" s="349"/>
      <c r="AL305" s="355">
        <f>_xlfn.XLOOKUP(A305,'P1 Date Adjustment'!B:B,'P1 Date Adjustment'!F:F,"not found",0)</f>
        <v>2031</v>
      </c>
      <c r="AM305" s="349">
        <f t="shared" si="40"/>
        <v>0</v>
      </c>
      <c r="AN305" s="360"/>
      <c r="AO305" s="360"/>
    </row>
    <row r="306" spans="1:41" ht="30" x14ac:dyDescent="0.25">
      <c r="A306" s="129" t="s">
        <v>383</v>
      </c>
      <c r="B306" s="358" t="s">
        <v>384</v>
      </c>
      <c r="C306" s="358" t="str">
        <f>_xlfn.XLOOKUP($A306,'Total project cost for DCs'!A:A,'Total project cost for DCs'!C:C,"Not found",0)</f>
        <v>4-lane urban- upgrade 2-lane urban to 4-lane with active modes on both sides, (TDM)</v>
      </c>
      <c r="D306" s="355" t="s">
        <v>155</v>
      </c>
      <c r="E306" s="355" t="s">
        <v>157</v>
      </c>
      <c r="F306" s="355" t="s">
        <v>826</v>
      </c>
      <c r="H306" s="355" t="s">
        <v>828</v>
      </c>
      <c r="I306" s="359">
        <f>_xlfn.XLOOKUP($H306,DC_growth_AGS!$A$665:$A$673,DC_growth_AGS!$O$665:$O$673,"Not found",0)</f>
        <v>0.83953286703488883</v>
      </c>
      <c r="J306" s="355">
        <v>2047</v>
      </c>
      <c r="K306" s="362">
        <f t="shared" si="46"/>
        <v>0</v>
      </c>
      <c r="L306" s="362">
        <f t="shared" si="46"/>
        <v>0</v>
      </c>
      <c r="M306" s="362">
        <f t="shared" si="46"/>
        <v>0</v>
      </c>
      <c r="N306" s="362">
        <f t="shared" si="46"/>
        <v>0</v>
      </c>
      <c r="O306" s="362">
        <f t="shared" si="46"/>
        <v>0</v>
      </c>
      <c r="P306" s="362">
        <f t="shared" si="46"/>
        <v>0</v>
      </c>
      <c r="Q306" s="362">
        <f t="shared" si="46"/>
        <v>0</v>
      </c>
      <c r="R306" s="362">
        <f t="shared" si="46"/>
        <v>0</v>
      </c>
      <c r="S306" s="362">
        <f t="shared" si="46"/>
        <v>0</v>
      </c>
      <c r="T306" s="362">
        <f t="shared" si="46"/>
        <v>0</v>
      </c>
      <c r="U306" s="362">
        <f t="shared" si="46"/>
        <v>-4075020.6848716727</v>
      </c>
      <c r="V306" s="362">
        <f t="shared" si="46"/>
        <v>-196157.32206809451</v>
      </c>
      <c r="W306" s="362">
        <f t="shared" si="46"/>
        <v>-2397855.7115095211</v>
      </c>
      <c r="X306" s="362">
        <f t="shared" si="46"/>
        <v>0</v>
      </c>
      <c r="Y306" s="362">
        <f t="shared" si="46"/>
        <v>0</v>
      </c>
      <c r="Z306" s="362">
        <f t="shared" si="46"/>
        <v>0</v>
      </c>
      <c r="AA306" s="362">
        <f t="shared" si="46"/>
        <v>0</v>
      </c>
      <c r="AB306" s="362">
        <f t="shared" si="46"/>
        <v>0</v>
      </c>
      <c r="AC306" s="362">
        <f t="shared" si="46"/>
        <v>0</v>
      </c>
      <c r="AD306" s="362">
        <f t="shared" si="46"/>
        <v>0</v>
      </c>
      <c r="AE306" s="363">
        <f t="shared" si="37"/>
        <v>-6669033.718449288</v>
      </c>
      <c r="AF306" s="349"/>
      <c r="AG306" s="349">
        <f t="shared" si="39"/>
        <v>-6669033.718449288</v>
      </c>
      <c r="AH306" s="353">
        <v>0</v>
      </c>
      <c r="AI306" s="354" t="str">
        <f t="shared" si="38"/>
        <v>Arterial</v>
      </c>
      <c r="AJ306" s="349"/>
      <c r="AK306" s="349"/>
      <c r="AL306" s="355">
        <f>_xlfn.XLOOKUP(A306,'P1 Date Adjustment'!B:B,'P1 Date Adjustment'!F:F,"not found",0)</f>
        <v>2047</v>
      </c>
      <c r="AM306" s="349">
        <f t="shared" si="40"/>
        <v>-5598872.9980020765</v>
      </c>
      <c r="AN306" s="360"/>
      <c r="AO306" s="360"/>
    </row>
    <row r="307" spans="1:41" ht="30" x14ac:dyDescent="0.25">
      <c r="A307" s="129" t="s">
        <v>389</v>
      </c>
      <c r="B307" s="358" t="s">
        <v>390</v>
      </c>
      <c r="C307" s="358" t="str">
        <f>_xlfn.XLOOKUP($A307,'Total project cost for DCs'!A:A,'Total project cost for DCs'!C:C,"Not found",0)</f>
        <v>Interim active modes e.g. shared path on one side</v>
      </c>
      <c r="D307" s="355" t="s">
        <v>155</v>
      </c>
      <c r="E307" s="355" t="s">
        <v>145</v>
      </c>
      <c r="F307" s="355" t="s">
        <v>826</v>
      </c>
      <c r="H307" s="355" t="s">
        <v>828</v>
      </c>
      <c r="I307" s="359">
        <f>_xlfn.XLOOKUP($H307,DC_growth_AGS!$A$665:$A$673,DC_growth_AGS!$O$665:$O$673,"Not found",0)</f>
        <v>0.83953286703488883</v>
      </c>
      <c r="J307" s="355">
        <v>2028</v>
      </c>
      <c r="K307" s="362">
        <f t="shared" si="46"/>
        <v>0</v>
      </c>
      <c r="L307" s="362">
        <f t="shared" si="46"/>
        <v>0</v>
      </c>
      <c r="M307" s="362">
        <f t="shared" si="46"/>
        <v>0</v>
      </c>
      <c r="N307" s="362">
        <f t="shared" si="46"/>
        <v>0</v>
      </c>
      <c r="O307" s="362">
        <f t="shared" si="46"/>
        <v>0</v>
      </c>
      <c r="P307" s="362">
        <f t="shared" si="46"/>
        <v>0</v>
      </c>
      <c r="Q307" s="362">
        <f t="shared" si="46"/>
        <v>0</v>
      </c>
      <c r="R307" s="362">
        <f t="shared" si="46"/>
        <v>0</v>
      </c>
      <c r="S307" s="362">
        <f t="shared" si="46"/>
        <v>0</v>
      </c>
      <c r="T307" s="362">
        <f t="shared" si="46"/>
        <v>0</v>
      </c>
      <c r="U307" s="362">
        <f t="shared" si="46"/>
        <v>0</v>
      </c>
      <c r="V307" s="362">
        <f t="shared" si="46"/>
        <v>0</v>
      </c>
      <c r="W307" s="362">
        <f t="shared" si="46"/>
        <v>0</v>
      </c>
      <c r="X307" s="362">
        <f t="shared" si="46"/>
        <v>0</v>
      </c>
      <c r="Y307" s="362">
        <f t="shared" si="46"/>
        <v>0</v>
      </c>
      <c r="Z307" s="362">
        <f t="shared" si="46"/>
        <v>0</v>
      </c>
      <c r="AA307" s="362">
        <f t="shared" si="46"/>
        <v>0</v>
      </c>
      <c r="AB307" s="362">
        <f t="shared" si="46"/>
        <v>0</v>
      </c>
      <c r="AC307" s="362">
        <f t="shared" si="46"/>
        <v>0</v>
      </c>
      <c r="AD307" s="362">
        <f t="shared" si="46"/>
        <v>0</v>
      </c>
      <c r="AE307" s="363">
        <f t="shared" si="37"/>
        <v>0</v>
      </c>
      <c r="AF307" s="349"/>
      <c r="AG307" s="349">
        <f t="shared" si="39"/>
        <v>0</v>
      </c>
      <c r="AH307" s="353">
        <v>0</v>
      </c>
      <c r="AI307" s="354" t="str">
        <f t="shared" si="38"/>
        <v>Arterial</v>
      </c>
      <c r="AJ307" s="349"/>
      <c r="AK307" s="349"/>
      <c r="AL307" s="355">
        <f>_xlfn.XLOOKUP(A307,'P1 Date Adjustment'!B:B,'P1 Date Adjustment'!F:F,"not found",0)</f>
        <v>2028</v>
      </c>
      <c r="AM307" s="349">
        <f t="shared" si="40"/>
        <v>0</v>
      </c>
      <c r="AN307" s="360"/>
      <c r="AO307" s="360"/>
    </row>
    <row r="308" spans="1:41" ht="30" x14ac:dyDescent="0.25">
      <c r="A308" s="129" t="s">
        <v>392</v>
      </c>
      <c r="B308" s="358" t="s">
        <v>390</v>
      </c>
      <c r="C308" s="358" t="str">
        <f>_xlfn.XLOOKUP($A308,'Total project cost for DCs'!A:A,'Total project cost for DCs'!C:C,"Not found",0)</f>
        <v xml:space="preserve"> 2-lane urban- upgrade existing road with active mode facility on both sides (TDM)</v>
      </c>
      <c r="D308" s="355" t="s">
        <v>155</v>
      </c>
      <c r="E308" s="355" t="s">
        <v>145</v>
      </c>
      <c r="F308" s="355" t="s">
        <v>826</v>
      </c>
      <c r="H308" s="355" t="s">
        <v>828</v>
      </c>
      <c r="I308" s="359">
        <f>_xlfn.XLOOKUP($H308,DC_growth_AGS!$A$665:$A$673,DC_growth_AGS!$O$665:$O$673,"Not found",0)</f>
        <v>0.83953286703488883</v>
      </c>
      <c r="J308" s="355">
        <v>2031</v>
      </c>
      <c r="K308" s="362">
        <f t="shared" si="46"/>
        <v>0</v>
      </c>
      <c r="L308" s="362">
        <f t="shared" si="46"/>
        <v>0</v>
      </c>
      <c r="M308" s="362">
        <f t="shared" si="46"/>
        <v>-42285.739750734094</v>
      </c>
      <c r="N308" s="362">
        <f t="shared" si="46"/>
        <v>-432002.64976797695</v>
      </c>
      <c r="O308" s="362">
        <f t="shared" si="46"/>
        <v>0</v>
      </c>
      <c r="P308" s="362">
        <f t="shared" si="46"/>
        <v>0</v>
      </c>
      <c r="Q308" s="362">
        <f t="shared" si="46"/>
        <v>0</v>
      </c>
      <c r="R308" s="362">
        <f t="shared" si="46"/>
        <v>0</v>
      </c>
      <c r="S308" s="362">
        <f t="shared" si="46"/>
        <v>0</v>
      </c>
      <c r="T308" s="362">
        <f t="shared" si="46"/>
        <v>0</v>
      </c>
      <c r="U308" s="362">
        <f t="shared" si="46"/>
        <v>0</v>
      </c>
      <c r="V308" s="362">
        <f t="shared" si="46"/>
        <v>0</v>
      </c>
      <c r="W308" s="362">
        <f t="shared" si="46"/>
        <v>0</v>
      </c>
      <c r="X308" s="362">
        <f t="shared" si="46"/>
        <v>0</v>
      </c>
      <c r="Y308" s="362">
        <f t="shared" si="46"/>
        <v>0</v>
      </c>
      <c r="Z308" s="362">
        <f t="shared" ref="Z308:AD308" si="47">IF($AI308="Arterial",-Z255*$AJ$2,0)</f>
        <v>0</v>
      </c>
      <c r="AA308" s="362">
        <f t="shared" si="47"/>
        <v>0</v>
      </c>
      <c r="AB308" s="362">
        <f t="shared" si="47"/>
        <v>0</v>
      </c>
      <c r="AC308" s="362">
        <f t="shared" si="47"/>
        <v>0</v>
      </c>
      <c r="AD308" s="362">
        <f t="shared" si="47"/>
        <v>0</v>
      </c>
      <c r="AE308" s="363">
        <f t="shared" si="37"/>
        <v>-474288.38951871102</v>
      </c>
      <c r="AF308" s="349"/>
      <c r="AG308" s="349">
        <f t="shared" si="39"/>
        <v>-474288.38951871102</v>
      </c>
      <c r="AH308" s="353">
        <v>0</v>
      </c>
      <c r="AI308" s="354" t="str">
        <f t="shared" si="38"/>
        <v>Arterial</v>
      </c>
      <c r="AJ308" s="349"/>
      <c r="AK308" s="349"/>
      <c r="AL308" s="355">
        <f>_xlfn.XLOOKUP(A308,'P1 Date Adjustment'!B:B,'P1 Date Adjustment'!F:F,"not found",0)</f>
        <v>2031</v>
      </c>
      <c r="AM308" s="349">
        <f t="shared" si="40"/>
        <v>-398180.69145400357</v>
      </c>
      <c r="AN308" s="360"/>
      <c r="AO308" s="360"/>
    </row>
    <row r="309" spans="1:41" ht="30" x14ac:dyDescent="0.25">
      <c r="A309" s="129" t="s">
        <v>394</v>
      </c>
      <c r="B309" s="358" t="s">
        <v>390</v>
      </c>
      <c r="C309" s="358" t="str">
        <f>_xlfn.XLOOKUP($A309,'Total project cost for DCs'!A:A,'Total project cost for DCs'!C:C,"Not found",0)</f>
        <v>4-lane urban FTN- upgrade 2-lane urban to 4-lane with active modes on both sides, (TDM)</v>
      </c>
      <c r="D309" s="355" t="s">
        <v>155</v>
      </c>
      <c r="E309" s="355" t="s">
        <v>157</v>
      </c>
      <c r="F309" s="355" t="s">
        <v>826</v>
      </c>
      <c r="H309" s="355" t="s">
        <v>828</v>
      </c>
      <c r="I309" s="359">
        <f>_xlfn.XLOOKUP($H309,DC_growth_AGS!$A$665:$A$673,DC_growth_AGS!$O$665:$O$673,"Not found",0)</f>
        <v>0.83953286703488883</v>
      </c>
      <c r="J309" s="355">
        <v>2047</v>
      </c>
      <c r="K309" s="362">
        <f t="shared" ref="K309:AD321" si="48">IF($AI309="Arterial",-K256*$AJ$2,0)</f>
        <v>0</v>
      </c>
      <c r="L309" s="362">
        <f t="shared" si="48"/>
        <v>0</v>
      </c>
      <c r="M309" s="362">
        <f t="shared" si="48"/>
        <v>0</v>
      </c>
      <c r="N309" s="362">
        <f t="shared" si="48"/>
        <v>0</v>
      </c>
      <c r="O309" s="362">
        <f t="shared" si="48"/>
        <v>0</v>
      </c>
      <c r="P309" s="362">
        <f t="shared" si="48"/>
        <v>0</v>
      </c>
      <c r="Q309" s="362">
        <f t="shared" si="48"/>
        <v>0</v>
      </c>
      <c r="R309" s="362">
        <f t="shared" si="48"/>
        <v>0</v>
      </c>
      <c r="S309" s="362">
        <f t="shared" si="48"/>
        <v>0</v>
      </c>
      <c r="T309" s="362">
        <f t="shared" si="48"/>
        <v>0</v>
      </c>
      <c r="U309" s="362">
        <f t="shared" si="48"/>
        <v>-10390563.626249248</v>
      </c>
      <c r="V309" s="362">
        <f t="shared" si="48"/>
        <v>-159738.34475007519</v>
      </c>
      <c r="W309" s="362">
        <f t="shared" si="48"/>
        <v>-2618001.5115179322</v>
      </c>
      <c r="X309" s="362">
        <f t="shared" si="48"/>
        <v>0</v>
      </c>
      <c r="Y309" s="362">
        <f t="shared" si="48"/>
        <v>0</v>
      </c>
      <c r="Z309" s="362">
        <f t="shared" si="48"/>
        <v>0</v>
      </c>
      <c r="AA309" s="362">
        <f t="shared" si="48"/>
        <v>0</v>
      </c>
      <c r="AB309" s="362">
        <f t="shared" si="48"/>
        <v>0</v>
      </c>
      <c r="AC309" s="362">
        <f t="shared" si="48"/>
        <v>0</v>
      </c>
      <c r="AD309" s="362">
        <f t="shared" si="48"/>
        <v>0</v>
      </c>
      <c r="AE309" s="363">
        <f t="shared" si="37"/>
        <v>-13168303.482517255</v>
      </c>
      <c r="AF309" s="349"/>
      <c r="AG309" s="349">
        <f t="shared" si="39"/>
        <v>-13168303.482517255</v>
      </c>
      <c r="AH309" s="353">
        <v>0</v>
      </c>
      <c r="AI309" s="354" t="str">
        <f t="shared" si="38"/>
        <v>Arterial</v>
      </c>
      <c r="AJ309" s="349"/>
      <c r="AK309" s="349"/>
      <c r="AL309" s="355">
        <f>_xlfn.XLOOKUP(A309,'P1 Date Adjustment'!B:B,'P1 Date Adjustment'!F:F,"not found",0)</f>
        <v>2047</v>
      </c>
      <c r="AM309" s="349">
        <f t="shared" si="40"/>
        <v>-11055223.576663222</v>
      </c>
      <c r="AN309" s="360"/>
      <c r="AO309" s="360"/>
    </row>
    <row r="310" spans="1:41" ht="30" x14ac:dyDescent="0.25">
      <c r="A310" s="129">
        <v>46</v>
      </c>
      <c r="B310" s="358" t="s">
        <v>408</v>
      </c>
      <c r="C310" s="358" t="str">
        <f>_xlfn.XLOOKUP($A310,'Total project cost for DCs'!A:A,'Total project cost for DCs'!C:C,"Not found",0)</f>
        <v>Possible signals(subject to Auranga assessment)</v>
      </c>
      <c r="D310" s="355" t="s">
        <v>155</v>
      </c>
      <c r="E310" s="355" t="s">
        <v>157</v>
      </c>
      <c r="F310" s="355" t="s">
        <v>826</v>
      </c>
      <c r="H310" s="355" t="s">
        <v>828</v>
      </c>
      <c r="I310" s="359">
        <f>_xlfn.XLOOKUP($H310,DC_growth_AGS!$A$665:$A$673,DC_growth_AGS!$O$665:$O$673,"Not found",0)</f>
        <v>0.83953286703488883</v>
      </c>
      <c r="J310" s="355">
        <v>2031</v>
      </c>
      <c r="K310" s="362">
        <f t="shared" si="48"/>
        <v>0</v>
      </c>
      <c r="L310" s="362">
        <f t="shared" si="48"/>
        <v>0</v>
      </c>
      <c r="M310" s="362">
        <f t="shared" si="48"/>
        <v>0</v>
      </c>
      <c r="N310" s="362">
        <f t="shared" si="48"/>
        <v>0</v>
      </c>
      <c r="O310" s="362">
        <f t="shared" si="48"/>
        <v>0</v>
      </c>
      <c r="P310" s="362">
        <f t="shared" si="48"/>
        <v>0</v>
      </c>
      <c r="Q310" s="362">
        <f t="shared" si="48"/>
        <v>0</v>
      </c>
      <c r="R310" s="362">
        <f t="shared" si="48"/>
        <v>0</v>
      </c>
      <c r="S310" s="362">
        <f t="shared" si="48"/>
        <v>0</v>
      </c>
      <c r="T310" s="362">
        <f t="shared" si="48"/>
        <v>0</v>
      </c>
      <c r="U310" s="362">
        <f t="shared" si="48"/>
        <v>0</v>
      </c>
      <c r="V310" s="362">
        <f t="shared" si="48"/>
        <v>0</v>
      </c>
      <c r="W310" s="362">
        <f t="shared" si="48"/>
        <v>0</v>
      </c>
      <c r="X310" s="362">
        <f t="shared" si="48"/>
        <v>0</v>
      </c>
      <c r="Y310" s="362">
        <f t="shared" si="48"/>
        <v>0</v>
      </c>
      <c r="Z310" s="362">
        <f t="shared" si="48"/>
        <v>0</v>
      </c>
      <c r="AA310" s="362">
        <f t="shared" si="48"/>
        <v>0</v>
      </c>
      <c r="AB310" s="362">
        <f t="shared" si="48"/>
        <v>0</v>
      </c>
      <c r="AC310" s="362">
        <f t="shared" si="48"/>
        <v>0</v>
      </c>
      <c r="AD310" s="362">
        <f t="shared" si="48"/>
        <v>0</v>
      </c>
      <c r="AE310" s="363">
        <f t="shared" si="37"/>
        <v>0</v>
      </c>
      <c r="AF310" s="349"/>
      <c r="AG310" s="349">
        <f t="shared" si="39"/>
        <v>0</v>
      </c>
      <c r="AH310" s="353">
        <v>0</v>
      </c>
      <c r="AI310" s="354" t="str">
        <f t="shared" si="38"/>
        <v>Arterial</v>
      </c>
      <c r="AJ310" s="349"/>
      <c r="AK310" s="349"/>
      <c r="AL310" s="355">
        <f>_xlfn.XLOOKUP(A310,'P1 Date Adjustment'!B:B,'P1 Date Adjustment'!F:F,"not found",0)</f>
        <v>2031</v>
      </c>
      <c r="AM310" s="349">
        <f t="shared" si="40"/>
        <v>0</v>
      </c>
      <c r="AN310" s="360"/>
      <c r="AO310" s="360"/>
    </row>
    <row r="311" spans="1:41" ht="30" x14ac:dyDescent="0.25">
      <c r="A311" s="129" t="s">
        <v>430</v>
      </c>
      <c r="B311" s="358" t="s">
        <v>431</v>
      </c>
      <c r="C311" s="358" t="str">
        <f>_xlfn.XLOOKUP($A311,'Total project cost for DCs'!A:A,'Total project cost for DCs'!C:C,"Not found",0)</f>
        <v>2-lane urban- new collector with active mode on both sides + intersection improvements (TDM)</v>
      </c>
      <c r="D311" s="355" t="s">
        <v>155</v>
      </c>
      <c r="E311" s="355" t="s">
        <v>223</v>
      </c>
      <c r="F311" s="355" t="s">
        <v>826</v>
      </c>
      <c r="H311" s="355" t="s">
        <v>828</v>
      </c>
      <c r="I311" s="359">
        <f>_xlfn.XLOOKUP($H311,DC_growth_AGS!$A$665:$A$673,DC_growth_AGS!$O$665:$O$673,"Not found",0)</f>
        <v>0.83953286703488883</v>
      </c>
      <c r="J311" s="355">
        <v>2034</v>
      </c>
      <c r="K311" s="362">
        <f t="shared" si="48"/>
        <v>0</v>
      </c>
      <c r="L311" s="362">
        <f t="shared" si="48"/>
        <v>0</v>
      </c>
      <c r="M311" s="362">
        <f t="shared" si="48"/>
        <v>0</v>
      </c>
      <c r="N311" s="362">
        <f t="shared" si="48"/>
        <v>0</v>
      </c>
      <c r="O311" s="362">
        <f t="shared" si="48"/>
        <v>0</v>
      </c>
      <c r="P311" s="362">
        <f t="shared" si="48"/>
        <v>0</v>
      </c>
      <c r="Q311" s="362">
        <f t="shared" si="48"/>
        <v>0</v>
      </c>
      <c r="R311" s="362">
        <f t="shared" si="48"/>
        <v>0</v>
      </c>
      <c r="S311" s="362">
        <f t="shared" si="48"/>
        <v>0</v>
      </c>
      <c r="T311" s="362">
        <f t="shared" si="48"/>
        <v>0</v>
      </c>
      <c r="U311" s="362">
        <f t="shared" si="48"/>
        <v>0</v>
      </c>
      <c r="V311" s="362">
        <f t="shared" si="48"/>
        <v>0</v>
      </c>
      <c r="W311" s="362">
        <f t="shared" si="48"/>
        <v>0</v>
      </c>
      <c r="X311" s="362">
        <f t="shared" si="48"/>
        <v>0</v>
      </c>
      <c r="Y311" s="362">
        <f t="shared" si="48"/>
        <v>0</v>
      </c>
      <c r="Z311" s="362">
        <f t="shared" si="48"/>
        <v>0</v>
      </c>
      <c r="AA311" s="362">
        <f t="shared" si="48"/>
        <v>0</v>
      </c>
      <c r="AB311" s="362">
        <f t="shared" si="48"/>
        <v>0</v>
      </c>
      <c r="AC311" s="362">
        <f t="shared" si="48"/>
        <v>0</v>
      </c>
      <c r="AD311" s="362">
        <f t="shared" si="48"/>
        <v>0</v>
      </c>
      <c r="AE311" s="363">
        <f t="shared" si="37"/>
        <v>0</v>
      </c>
      <c r="AF311" s="349"/>
      <c r="AG311" s="349">
        <f t="shared" si="39"/>
        <v>0</v>
      </c>
      <c r="AH311" s="353">
        <v>0</v>
      </c>
      <c r="AI311" s="354" t="str">
        <f t="shared" si="38"/>
        <v>Collector</v>
      </c>
      <c r="AJ311" s="349"/>
      <c r="AK311" s="349"/>
      <c r="AL311" s="355">
        <f>_xlfn.XLOOKUP(A311,'P1 Date Adjustment'!B:B,'P1 Date Adjustment'!F:F,"not found",0)</f>
        <v>2034</v>
      </c>
      <c r="AM311" s="349">
        <f t="shared" si="40"/>
        <v>0</v>
      </c>
      <c r="AN311" s="360"/>
      <c r="AO311" s="360"/>
    </row>
    <row r="312" spans="1:41" ht="45" x14ac:dyDescent="0.25">
      <c r="A312" s="129">
        <v>58</v>
      </c>
      <c r="B312" s="358" t="s">
        <v>441</v>
      </c>
      <c r="C312" s="358" t="str">
        <f>_xlfn.XLOOKUP($A312,'Total project cost for DCs'!A:A,'Total project cost for DCs'!C:C,"Not found",0)</f>
        <v>2-lane urban- upgrade existing road layout with active modes on both sides + intersection improvements (TDM)</v>
      </c>
      <c r="D312" s="355" t="s">
        <v>155</v>
      </c>
      <c r="E312" s="355" t="s">
        <v>199</v>
      </c>
      <c r="F312" s="355" t="s">
        <v>826</v>
      </c>
      <c r="H312" s="355" t="s">
        <v>828</v>
      </c>
      <c r="I312" s="359">
        <f>_xlfn.XLOOKUP($H312,DC_growth_AGS!$A$665:$A$673,DC_growth_AGS!$O$665:$O$673,"Not found",0)</f>
        <v>0.83953286703488883</v>
      </c>
      <c r="J312" s="355">
        <v>2033</v>
      </c>
      <c r="K312" s="362">
        <f t="shared" si="48"/>
        <v>0</v>
      </c>
      <c r="L312" s="362">
        <f t="shared" si="48"/>
        <v>0</v>
      </c>
      <c r="M312" s="362">
        <f t="shared" si="48"/>
        <v>0</v>
      </c>
      <c r="N312" s="362">
        <f t="shared" si="48"/>
        <v>0</v>
      </c>
      <c r="O312" s="362">
        <f t="shared" si="48"/>
        <v>0</v>
      </c>
      <c r="P312" s="362">
        <f t="shared" si="48"/>
        <v>0</v>
      </c>
      <c r="Q312" s="362">
        <f t="shared" si="48"/>
        <v>0</v>
      </c>
      <c r="R312" s="362">
        <f t="shared" si="48"/>
        <v>0</v>
      </c>
      <c r="S312" s="362">
        <f t="shared" si="48"/>
        <v>0</v>
      </c>
      <c r="T312" s="362">
        <f t="shared" si="48"/>
        <v>0</v>
      </c>
      <c r="U312" s="362">
        <f t="shared" si="48"/>
        <v>0</v>
      </c>
      <c r="V312" s="362">
        <f t="shared" si="48"/>
        <v>0</v>
      </c>
      <c r="W312" s="362">
        <f t="shared" si="48"/>
        <v>0</v>
      </c>
      <c r="X312" s="362">
        <f t="shared" si="48"/>
        <v>0</v>
      </c>
      <c r="Y312" s="362">
        <f t="shared" si="48"/>
        <v>0</v>
      </c>
      <c r="Z312" s="362">
        <f t="shared" si="48"/>
        <v>0</v>
      </c>
      <c r="AA312" s="362">
        <f t="shared" si="48"/>
        <v>0</v>
      </c>
      <c r="AB312" s="362">
        <f t="shared" si="48"/>
        <v>0</v>
      </c>
      <c r="AC312" s="362">
        <f t="shared" si="48"/>
        <v>0</v>
      </c>
      <c r="AD312" s="362">
        <f t="shared" si="48"/>
        <v>0</v>
      </c>
      <c r="AE312" s="363">
        <f t="shared" si="37"/>
        <v>0</v>
      </c>
      <c r="AF312" s="349"/>
      <c r="AG312" s="349">
        <f t="shared" si="39"/>
        <v>0</v>
      </c>
      <c r="AH312" s="353">
        <v>0</v>
      </c>
      <c r="AI312" s="354" t="str">
        <f t="shared" si="38"/>
        <v>Collector</v>
      </c>
      <c r="AJ312" s="349"/>
      <c r="AK312" s="349"/>
      <c r="AL312" s="355">
        <f>_xlfn.XLOOKUP(A312,'P1 Date Adjustment'!B:B,'P1 Date Adjustment'!F:F,"not found",0)</f>
        <v>2033</v>
      </c>
      <c r="AM312" s="349">
        <f t="shared" si="40"/>
        <v>0</v>
      </c>
      <c r="AN312" s="360"/>
      <c r="AO312" s="360"/>
    </row>
    <row r="313" spans="1:41" ht="30" x14ac:dyDescent="0.25">
      <c r="A313" s="129">
        <v>59</v>
      </c>
      <c r="B313" s="358" t="s">
        <v>443</v>
      </c>
      <c r="C313" s="358" t="str">
        <f>_xlfn.XLOOKUP($A313,'Total project cost for DCs'!A:A,'Total project cost for DCs'!C:C,"Not found",0)</f>
        <v xml:space="preserve"> 2-lane intersection (new intersection + active mode crossings)</v>
      </c>
      <c r="D313" s="355" t="s">
        <v>155</v>
      </c>
      <c r="E313" s="355" t="s">
        <v>223</v>
      </c>
      <c r="F313" s="355" t="s">
        <v>826</v>
      </c>
      <c r="H313" s="355" t="s">
        <v>828</v>
      </c>
      <c r="I313" s="359">
        <f>_xlfn.XLOOKUP($H313,DC_growth_AGS!$A$665:$A$673,DC_growth_AGS!$O$665:$O$673,"Not found",0)</f>
        <v>0.83953286703488883</v>
      </c>
      <c r="J313" s="355">
        <v>2033</v>
      </c>
      <c r="K313" s="362">
        <f t="shared" si="48"/>
        <v>0</v>
      </c>
      <c r="L313" s="362">
        <f t="shared" si="48"/>
        <v>0</v>
      </c>
      <c r="M313" s="362">
        <f t="shared" si="48"/>
        <v>0</v>
      </c>
      <c r="N313" s="362">
        <f t="shared" si="48"/>
        <v>0</v>
      </c>
      <c r="O313" s="362">
        <f t="shared" si="48"/>
        <v>0</v>
      </c>
      <c r="P313" s="362">
        <f t="shared" si="48"/>
        <v>0</v>
      </c>
      <c r="Q313" s="362">
        <f t="shared" si="48"/>
        <v>0</v>
      </c>
      <c r="R313" s="362">
        <f t="shared" si="48"/>
        <v>0</v>
      </c>
      <c r="S313" s="362">
        <f t="shared" si="48"/>
        <v>0</v>
      </c>
      <c r="T313" s="362">
        <f t="shared" si="48"/>
        <v>0</v>
      </c>
      <c r="U313" s="362">
        <f t="shared" si="48"/>
        <v>0</v>
      </c>
      <c r="V313" s="362">
        <f t="shared" si="48"/>
        <v>0</v>
      </c>
      <c r="W313" s="362">
        <f t="shared" si="48"/>
        <v>0</v>
      </c>
      <c r="X313" s="362">
        <f t="shared" si="48"/>
        <v>0</v>
      </c>
      <c r="Y313" s="362">
        <f t="shared" si="48"/>
        <v>0</v>
      </c>
      <c r="Z313" s="362">
        <f t="shared" si="48"/>
        <v>0</v>
      </c>
      <c r="AA313" s="362">
        <f t="shared" si="48"/>
        <v>0</v>
      </c>
      <c r="AB313" s="362">
        <f t="shared" si="48"/>
        <v>0</v>
      </c>
      <c r="AC313" s="362">
        <f t="shared" si="48"/>
        <v>0</v>
      </c>
      <c r="AD313" s="362">
        <f t="shared" si="48"/>
        <v>0</v>
      </c>
      <c r="AE313" s="363">
        <f t="shared" si="37"/>
        <v>0</v>
      </c>
      <c r="AF313" s="349"/>
      <c r="AG313" s="349">
        <f t="shared" si="39"/>
        <v>0</v>
      </c>
      <c r="AH313" s="353">
        <v>0</v>
      </c>
      <c r="AI313" s="354" t="str">
        <f t="shared" si="38"/>
        <v>Collector</v>
      </c>
      <c r="AJ313" s="349"/>
      <c r="AK313" s="349"/>
      <c r="AL313" s="355">
        <f>_xlfn.XLOOKUP(A313,'P1 Date Adjustment'!B:B,'P1 Date Adjustment'!F:F,"not found",0)</f>
        <v>2033</v>
      </c>
      <c r="AM313" s="349">
        <f t="shared" si="40"/>
        <v>0</v>
      </c>
      <c r="AN313" s="360"/>
      <c r="AO313" s="360"/>
    </row>
    <row r="314" spans="1:41" ht="30" x14ac:dyDescent="0.25">
      <c r="A314" s="129" t="s">
        <v>452</v>
      </c>
      <c r="B314" s="358" t="s">
        <v>453</v>
      </c>
      <c r="C314" s="358" t="str">
        <f>_xlfn.XLOOKUP($A314,'Total project cost for DCs'!A:A,'Total project cost for DCs'!C:C,"Not found",0)</f>
        <v>2-lane urban- new road layout with active modes on both sides (TDM)</v>
      </c>
      <c r="D314" s="355" t="s">
        <v>155</v>
      </c>
      <c r="E314" s="355" t="s">
        <v>227</v>
      </c>
      <c r="F314" s="355" t="s">
        <v>826</v>
      </c>
      <c r="H314" s="355" t="s">
        <v>828</v>
      </c>
      <c r="I314" s="359">
        <f>_xlfn.XLOOKUP($H314,DC_growth_AGS!$A$665:$A$673,DC_growth_AGS!$O$665:$O$673,"Not found",0)</f>
        <v>0.83953286703488883</v>
      </c>
      <c r="J314" s="355">
        <v>2036</v>
      </c>
      <c r="K314" s="362">
        <f t="shared" si="48"/>
        <v>0</v>
      </c>
      <c r="L314" s="362">
        <f t="shared" si="48"/>
        <v>0</v>
      </c>
      <c r="M314" s="362">
        <f t="shared" si="48"/>
        <v>0</v>
      </c>
      <c r="N314" s="362">
        <f t="shared" si="48"/>
        <v>0</v>
      </c>
      <c r="O314" s="362">
        <f t="shared" si="48"/>
        <v>0</v>
      </c>
      <c r="P314" s="362">
        <f t="shared" si="48"/>
        <v>0</v>
      </c>
      <c r="Q314" s="362">
        <f t="shared" si="48"/>
        <v>0</v>
      </c>
      <c r="R314" s="362">
        <f t="shared" si="48"/>
        <v>0</v>
      </c>
      <c r="S314" s="362">
        <f t="shared" si="48"/>
        <v>0</v>
      </c>
      <c r="T314" s="362">
        <f t="shared" si="48"/>
        <v>0</v>
      </c>
      <c r="U314" s="362">
        <f t="shared" si="48"/>
        <v>0</v>
      </c>
      <c r="V314" s="362">
        <f t="shared" si="48"/>
        <v>0</v>
      </c>
      <c r="W314" s="362">
        <f t="shared" si="48"/>
        <v>0</v>
      </c>
      <c r="X314" s="362">
        <f t="shared" si="48"/>
        <v>0</v>
      </c>
      <c r="Y314" s="362">
        <f t="shared" si="48"/>
        <v>0</v>
      </c>
      <c r="Z314" s="362">
        <f t="shared" si="48"/>
        <v>0</v>
      </c>
      <c r="AA314" s="362">
        <f t="shared" si="48"/>
        <v>0</v>
      </c>
      <c r="AB314" s="362">
        <f t="shared" si="48"/>
        <v>0</v>
      </c>
      <c r="AC314" s="362">
        <f t="shared" si="48"/>
        <v>0</v>
      </c>
      <c r="AD314" s="362">
        <f t="shared" si="48"/>
        <v>0</v>
      </c>
      <c r="AE314" s="363">
        <f t="shared" si="37"/>
        <v>0</v>
      </c>
      <c r="AF314" s="349"/>
      <c r="AG314" s="349">
        <f t="shared" si="39"/>
        <v>0</v>
      </c>
      <c r="AH314" s="353">
        <v>0</v>
      </c>
      <c r="AI314" s="354" t="str">
        <f t="shared" si="38"/>
        <v>Arterial</v>
      </c>
      <c r="AJ314" s="349"/>
      <c r="AK314" s="349"/>
      <c r="AL314" s="355">
        <f>_xlfn.XLOOKUP(A314,'P1 Date Adjustment'!B:B,'P1 Date Adjustment'!F:F,"not found",0)</f>
        <v>2036</v>
      </c>
      <c r="AM314" s="349">
        <f t="shared" si="40"/>
        <v>0</v>
      </c>
      <c r="AN314" s="360"/>
      <c r="AO314" s="360"/>
    </row>
    <row r="315" spans="1:41" ht="30" x14ac:dyDescent="0.25">
      <c r="A315" s="129" t="s">
        <v>454</v>
      </c>
      <c r="B315" s="358" t="s">
        <v>455</v>
      </c>
      <c r="C315" s="358" t="str">
        <f>_xlfn.XLOOKUP($A315,'Total project cost for DCs'!A:A,'Total project cost for DCs'!C:C,"Not found",0)</f>
        <v>2-lane urban- new road layout with active modes on both sides (TDM)</v>
      </c>
      <c r="D315" s="355" t="s">
        <v>155</v>
      </c>
      <c r="E315" s="355" t="s">
        <v>345</v>
      </c>
      <c r="F315" s="355" t="s">
        <v>826</v>
      </c>
      <c r="H315" s="355" t="s">
        <v>828</v>
      </c>
      <c r="I315" s="359">
        <f>_xlfn.XLOOKUP($H315,DC_growth_AGS!$A$665:$A$673,DC_growth_AGS!$O$665:$O$673,"Not found",0)</f>
        <v>0.83953286703488883</v>
      </c>
      <c r="J315" s="355">
        <v>2036</v>
      </c>
      <c r="K315" s="362">
        <f t="shared" si="48"/>
        <v>-71348.483573591933</v>
      </c>
      <c r="L315" s="362">
        <f t="shared" si="48"/>
        <v>-728915.56686515326</v>
      </c>
      <c r="M315" s="362">
        <f t="shared" si="48"/>
        <v>0</v>
      </c>
      <c r="N315" s="362">
        <f t="shared" si="48"/>
        <v>0</v>
      </c>
      <c r="O315" s="362">
        <f t="shared" si="48"/>
        <v>0</v>
      </c>
      <c r="P315" s="362">
        <f t="shared" si="48"/>
        <v>0</v>
      </c>
      <c r="Q315" s="362">
        <f t="shared" si="48"/>
        <v>0</v>
      </c>
      <c r="R315" s="362">
        <f t="shared" si="48"/>
        <v>0</v>
      </c>
      <c r="S315" s="362">
        <f t="shared" si="48"/>
        <v>0</v>
      </c>
      <c r="T315" s="362">
        <f t="shared" si="48"/>
        <v>0</v>
      </c>
      <c r="U315" s="362">
        <f t="shared" si="48"/>
        <v>0</v>
      </c>
      <c r="V315" s="362">
        <f t="shared" si="48"/>
        <v>0</v>
      </c>
      <c r="W315" s="362">
        <f t="shared" si="48"/>
        <v>0</v>
      </c>
      <c r="X315" s="362">
        <f t="shared" si="48"/>
        <v>0</v>
      </c>
      <c r="Y315" s="362">
        <f t="shared" si="48"/>
        <v>0</v>
      </c>
      <c r="Z315" s="362">
        <f t="shared" si="48"/>
        <v>0</v>
      </c>
      <c r="AA315" s="362">
        <f t="shared" si="48"/>
        <v>0</v>
      </c>
      <c r="AB315" s="362">
        <f t="shared" si="48"/>
        <v>0</v>
      </c>
      <c r="AC315" s="362">
        <f t="shared" si="48"/>
        <v>0</v>
      </c>
      <c r="AD315" s="362">
        <f t="shared" si="48"/>
        <v>0</v>
      </c>
      <c r="AE315" s="363">
        <f t="shared" si="37"/>
        <v>-800264.05043874518</v>
      </c>
      <c r="AF315" s="349"/>
      <c r="AG315" s="349">
        <f t="shared" si="39"/>
        <v>-800264.05043874518</v>
      </c>
      <c r="AH315" s="353">
        <v>0</v>
      </c>
      <c r="AI315" s="354" t="str">
        <f t="shared" si="38"/>
        <v>Arterial</v>
      </c>
      <c r="AJ315" s="349"/>
      <c r="AK315" s="349"/>
      <c r="AL315" s="355">
        <f>_xlfn.XLOOKUP(A315,'P1 Date Adjustment'!B:B,'P1 Date Adjustment'!F:F,"not found",0)</f>
        <v>2036</v>
      </c>
      <c r="AM315" s="349">
        <f t="shared" si="40"/>
        <v>-671847.97264979267</v>
      </c>
      <c r="AN315" s="360"/>
      <c r="AO315" s="360"/>
    </row>
    <row r="316" spans="1:41" ht="30" x14ac:dyDescent="0.25">
      <c r="A316" s="129" t="s">
        <v>456</v>
      </c>
      <c r="B316" s="358" t="s">
        <v>453</v>
      </c>
      <c r="C316" s="358" t="str">
        <f>_xlfn.XLOOKUP($A316,'Total project cost for DCs'!A:A,'Total project cost for DCs'!C:C,"Not found",0)</f>
        <v>4-lane urban- upgrade 2-lane urban to 4-lane with active modes on both sides, (TDM)</v>
      </c>
      <c r="D316" s="355" t="s">
        <v>155</v>
      </c>
      <c r="E316" s="355" t="s">
        <v>231</v>
      </c>
      <c r="F316" s="355" t="s">
        <v>826</v>
      </c>
      <c r="H316" s="355" t="s">
        <v>828</v>
      </c>
      <c r="I316" s="359">
        <f>_xlfn.XLOOKUP($H316,DC_growth_AGS!$A$665:$A$673,DC_growth_AGS!$O$665:$O$673,"Not found",0)</f>
        <v>0.83953286703488883</v>
      </c>
      <c r="J316" s="355">
        <v>2047</v>
      </c>
      <c r="K316" s="362">
        <f t="shared" si="48"/>
        <v>0</v>
      </c>
      <c r="L316" s="362">
        <f t="shared" si="48"/>
        <v>0</v>
      </c>
      <c r="M316" s="362">
        <f t="shared" si="48"/>
        <v>0</v>
      </c>
      <c r="N316" s="362">
        <f t="shared" si="48"/>
        <v>0</v>
      </c>
      <c r="O316" s="362">
        <f t="shared" si="48"/>
        <v>0</v>
      </c>
      <c r="P316" s="362">
        <f t="shared" si="48"/>
        <v>0</v>
      </c>
      <c r="Q316" s="362">
        <f t="shared" si="48"/>
        <v>0</v>
      </c>
      <c r="R316" s="362">
        <f t="shared" si="48"/>
        <v>0</v>
      </c>
      <c r="S316" s="362">
        <f t="shared" si="48"/>
        <v>0</v>
      </c>
      <c r="T316" s="362">
        <f t="shared" si="48"/>
        <v>0</v>
      </c>
      <c r="U316" s="362">
        <f t="shared" si="48"/>
        <v>0</v>
      </c>
      <c r="V316" s="362">
        <f t="shared" si="48"/>
        <v>-221858.81215288231</v>
      </c>
      <c r="W316" s="362">
        <f t="shared" si="48"/>
        <v>-2266570.1319026141</v>
      </c>
      <c r="X316" s="362">
        <f t="shared" si="48"/>
        <v>0</v>
      </c>
      <c r="Y316" s="362">
        <f t="shared" si="48"/>
        <v>0</v>
      </c>
      <c r="Z316" s="362">
        <f t="shared" si="48"/>
        <v>0</v>
      </c>
      <c r="AA316" s="362">
        <f t="shared" si="48"/>
        <v>0</v>
      </c>
      <c r="AB316" s="362">
        <f t="shared" si="48"/>
        <v>0</v>
      </c>
      <c r="AC316" s="362">
        <f t="shared" si="48"/>
        <v>0</v>
      </c>
      <c r="AD316" s="362">
        <f t="shared" si="48"/>
        <v>0</v>
      </c>
      <c r="AE316" s="363">
        <f t="shared" si="37"/>
        <v>-2488428.9440554962</v>
      </c>
      <c r="AF316" s="349"/>
      <c r="AG316" s="349">
        <f t="shared" si="39"/>
        <v>-2488428.9440554962</v>
      </c>
      <c r="AH316" s="353">
        <v>0</v>
      </c>
      <c r="AI316" s="354" t="str">
        <f t="shared" si="38"/>
        <v>Arterial</v>
      </c>
      <c r="AJ316" s="349"/>
      <c r="AK316" s="349"/>
      <c r="AL316" s="355">
        <f>_xlfn.XLOOKUP(A316,'P1 Date Adjustment'!B:B,'P1 Date Adjustment'!F:F,"not found",0)</f>
        <v>2047</v>
      </c>
      <c r="AM316" s="349">
        <f t="shared" si="40"/>
        <v>-2089117.8858155117</v>
      </c>
      <c r="AN316" s="360"/>
      <c r="AO316" s="360"/>
    </row>
    <row r="317" spans="1:41" ht="30" x14ac:dyDescent="0.25">
      <c r="A317" s="129" t="s">
        <v>457</v>
      </c>
      <c r="B317" s="358" t="s">
        <v>458</v>
      </c>
      <c r="C317" s="358" t="str">
        <f>_xlfn.XLOOKUP($A317,'Total project cost for DCs'!A:A,'Total project cost for DCs'!C:C,"Not found",0)</f>
        <v>4-lane urban- upgrade 2-lane urban to 4-lane with active modes on both sides, (TDM)</v>
      </c>
      <c r="D317" s="355" t="s">
        <v>155</v>
      </c>
      <c r="E317" s="355" t="s">
        <v>345</v>
      </c>
      <c r="F317" s="355" t="s">
        <v>826</v>
      </c>
      <c r="H317" s="355" t="s">
        <v>828</v>
      </c>
      <c r="I317" s="359">
        <f>_xlfn.XLOOKUP($H317,DC_growth_AGS!$A$665:$A$673,DC_growth_AGS!$O$665:$O$673,"Not found",0)</f>
        <v>0.83953286703488883</v>
      </c>
      <c r="J317" s="355">
        <v>2047</v>
      </c>
      <c r="K317" s="362">
        <f t="shared" si="48"/>
        <v>0</v>
      </c>
      <c r="L317" s="362">
        <f t="shared" si="48"/>
        <v>0</v>
      </c>
      <c r="M317" s="362">
        <f t="shared" si="48"/>
        <v>0</v>
      </c>
      <c r="N317" s="362">
        <f t="shared" si="48"/>
        <v>0</v>
      </c>
      <c r="O317" s="362">
        <f t="shared" si="48"/>
        <v>0</v>
      </c>
      <c r="P317" s="362">
        <f t="shared" si="48"/>
        <v>0</v>
      </c>
      <c r="Q317" s="362">
        <f t="shared" si="48"/>
        <v>0</v>
      </c>
      <c r="R317" s="362">
        <f t="shared" si="48"/>
        <v>0</v>
      </c>
      <c r="S317" s="362">
        <f t="shared" si="48"/>
        <v>0</v>
      </c>
      <c r="T317" s="362">
        <f t="shared" si="48"/>
        <v>0</v>
      </c>
      <c r="U317" s="362">
        <f t="shared" si="48"/>
        <v>0</v>
      </c>
      <c r="V317" s="362">
        <f t="shared" si="48"/>
        <v>-55294.042413487572</v>
      </c>
      <c r="W317" s="362">
        <f t="shared" si="48"/>
        <v>-564899.0174895745</v>
      </c>
      <c r="X317" s="362">
        <f t="shared" si="48"/>
        <v>0</v>
      </c>
      <c r="Y317" s="362">
        <f t="shared" si="48"/>
        <v>0</v>
      </c>
      <c r="Z317" s="362">
        <f t="shared" si="48"/>
        <v>0</v>
      </c>
      <c r="AA317" s="362">
        <f t="shared" si="48"/>
        <v>0</v>
      </c>
      <c r="AB317" s="362">
        <f t="shared" si="48"/>
        <v>0</v>
      </c>
      <c r="AC317" s="362">
        <f t="shared" si="48"/>
        <v>0</v>
      </c>
      <c r="AD317" s="362">
        <f t="shared" si="48"/>
        <v>0</v>
      </c>
      <c r="AE317" s="363">
        <f t="shared" si="37"/>
        <v>-620193.05990306207</v>
      </c>
      <c r="AF317" s="349"/>
      <c r="AG317" s="349">
        <f t="shared" si="39"/>
        <v>-620193.05990306207</v>
      </c>
      <c r="AH317" s="353">
        <v>0</v>
      </c>
      <c r="AI317" s="354" t="str">
        <f t="shared" si="38"/>
        <v>Arterial</v>
      </c>
      <c r="AJ317" s="349"/>
      <c r="AK317" s="349"/>
      <c r="AL317" s="355">
        <f>_xlfn.XLOOKUP(A317,'P1 Date Adjustment'!B:B,'P1 Date Adjustment'!F:F,"not found",0)</f>
        <v>2047</v>
      </c>
      <c r="AM317" s="349">
        <f t="shared" si="40"/>
        <v>-520672.45769555826</v>
      </c>
      <c r="AN317" s="360"/>
      <c r="AO317" s="360"/>
    </row>
    <row r="318" spans="1:41" x14ac:dyDescent="0.25">
      <c r="A318" s="129">
        <v>67</v>
      </c>
      <c r="B318" s="358" t="s">
        <v>460</v>
      </c>
      <c r="C318" s="358">
        <f>_xlfn.XLOOKUP($A318,'Total project cost for DCs'!A:A,'Total project cost for DCs'!C:C,"Not found",0)</f>
        <v>0</v>
      </c>
      <c r="D318" s="355" t="s">
        <v>155</v>
      </c>
      <c r="E318" s="355" t="s">
        <v>345</v>
      </c>
      <c r="F318" s="355" t="s">
        <v>826</v>
      </c>
      <c r="H318" s="355" t="s">
        <v>828</v>
      </c>
      <c r="I318" s="359">
        <f>_xlfn.XLOOKUP($H318,DC_growth_AGS!$A$665:$A$673,DC_growth_AGS!$O$665:$O$673,"Not found",0)</f>
        <v>0.83953286703488883</v>
      </c>
      <c r="J318" s="355">
        <v>2033</v>
      </c>
      <c r="K318" s="362">
        <f t="shared" si="48"/>
        <v>-2422682.2271527695</v>
      </c>
      <c r="L318" s="362">
        <f t="shared" si="48"/>
        <v>-248617.25896774654</v>
      </c>
      <c r="M318" s="362">
        <f t="shared" si="48"/>
        <v>-2539941.7223214898</v>
      </c>
      <c r="N318" s="362">
        <f t="shared" si="48"/>
        <v>0</v>
      </c>
      <c r="O318" s="362">
        <f t="shared" si="48"/>
        <v>0</v>
      </c>
      <c r="P318" s="362">
        <f t="shared" si="48"/>
        <v>0</v>
      </c>
      <c r="Q318" s="362">
        <f t="shared" si="48"/>
        <v>0</v>
      </c>
      <c r="R318" s="362">
        <f t="shared" si="48"/>
        <v>0</v>
      </c>
      <c r="S318" s="362">
        <f t="shared" si="48"/>
        <v>0</v>
      </c>
      <c r="T318" s="362">
        <f t="shared" si="48"/>
        <v>0</v>
      </c>
      <c r="U318" s="362">
        <f t="shared" si="48"/>
        <v>0</v>
      </c>
      <c r="V318" s="362">
        <f t="shared" si="48"/>
        <v>0</v>
      </c>
      <c r="W318" s="362">
        <f t="shared" si="48"/>
        <v>0</v>
      </c>
      <c r="X318" s="362">
        <f t="shared" si="48"/>
        <v>0</v>
      </c>
      <c r="Y318" s="362">
        <f t="shared" si="48"/>
        <v>0</v>
      </c>
      <c r="Z318" s="362">
        <f t="shared" si="48"/>
        <v>0</v>
      </c>
      <c r="AA318" s="362">
        <f t="shared" si="48"/>
        <v>0</v>
      </c>
      <c r="AB318" s="362">
        <f t="shared" si="48"/>
        <v>0</v>
      </c>
      <c r="AC318" s="362">
        <f t="shared" si="48"/>
        <v>0</v>
      </c>
      <c r="AD318" s="362">
        <f t="shared" si="48"/>
        <v>0</v>
      </c>
      <c r="AE318" s="363">
        <f t="shared" si="37"/>
        <v>-5211241.2084420063</v>
      </c>
      <c r="AF318" s="349"/>
      <c r="AG318" s="349">
        <f t="shared" si="39"/>
        <v>-5211241.2084420063</v>
      </c>
      <c r="AH318" s="353">
        <v>0</v>
      </c>
      <c r="AI318" s="354" t="str">
        <f t="shared" si="38"/>
        <v>Arterial</v>
      </c>
      <c r="AJ318" s="349"/>
      <c r="AK318" s="349"/>
      <c r="AL318" s="355">
        <f>_xlfn.XLOOKUP(A318,'P1 Date Adjustment'!B:B,'P1 Date Adjustment'!F:F,"not found",0)</f>
        <v>2033</v>
      </c>
      <c r="AM318" s="349">
        <f t="shared" si="40"/>
        <v>-4375008.2725336766</v>
      </c>
      <c r="AN318" s="360"/>
      <c r="AO318" s="360"/>
    </row>
    <row r="319" spans="1:41" x14ac:dyDescent="0.25">
      <c r="A319" s="129">
        <v>68</v>
      </c>
      <c r="B319" s="358" t="s">
        <v>461</v>
      </c>
      <c r="C319" s="358">
        <f>_xlfn.XLOOKUP($A319,'Total project cost for DCs'!A:A,'Total project cost for DCs'!C:C,"Not found",0)</f>
        <v>0</v>
      </c>
      <c r="D319" s="355" t="s">
        <v>155</v>
      </c>
      <c r="E319" s="355" t="s">
        <v>345</v>
      </c>
      <c r="F319" s="355" t="s">
        <v>826</v>
      </c>
      <c r="H319" s="355" t="s">
        <v>828</v>
      </c>
      <c r="I319" s="359">
        <f>_xlfn.XLOOKUP($H319,DC_growth_AGS!$A$665:$A$673,DC_growth_AGS!$O$665:$O$673,"Not found",0)</f>
        <v>0.83953286703488883</v>
      </c>
      <c r="J319" s="355">
        <v>2037</v>
      </c>
      <c r="K319" s="362">
        <f t="shared" si="48"/>
        <v>-18481051.323126841</v>
      </c>
      <c r="L319" s="362">
        <f t="shared" si="48"/>
        <v>-688980.85188549699</v>
      </c>
      <c r="M319" s="362">
        <f t="shared" si="48"/>
        <v>-7038816.2867309311</v>
      </c>
      <c r="N319" s="362">
        <f t="shared" si="48"/>
        <v>0</v>
      </c>
      <c r="O319" s="362">
        <f t="shared" si="48"/>
        <v>0</v>
      </c>
      <c r="P319" s="362">
        <f t="shared" si="48"/>
        <v>0</v>
      </c>
      <c r="Q319" s="362">
        <f t="shared" si="48"/>
        <v>0</v>
      </c>
      <c r="R319" s="362">
        <f t="shared" si="48"/>
        <v>0</v>
      </c>
      <c r="S319" s="362">
        <f t="shared" si="48"/>
        <v>0</v>
      </c>
      <c r="T319" s="362">
        <f t="shared" si="48"/>
        <v>0</v>
      </c>
      <c r="U319" s="362">
        <f t="shared" si="48"/>
        <v>0</v>
      </c>
      <c r="V319" s="362">
        <f t="shared" si="48"/>
        <v>0</v>
      </c>
      <c r="W319" s="362">
        <f t="shared" si="48"/>
        <v>0</v>
      </c>
      <c r="X319" s="362">
        <f t="shared" si="48"/>
        <v>0</v>
      </c>
      <c r="Y319" s="362">
        <f t="shared" si="48"/>
        <v>0</v>
      </c>
      <c r="Z319" s="362">
        <f t="shared" si="48"/>
        <v>0</v>
      </c>
      <c r="AA319" s="362">
        <f t="shared" si="48"/>
        <v>0</v>
      </c>
      <c r="AB319" s="362">
        <f t="shared" si="48"/>
        <v>0</v>
      </c>
      <c r="AC319" s="362">
        <f t="shared" si="48"/>
        <v>0</v>
      </c>
      <c r="AD319" s="362">
        <f t="shared" si="48"/>
        <v>0</v>
      </c>
      <c r="AE319" s="363">
        <f t="shared" si="37"/>
        <v>-26208848.461743269</v>
      </c>
      <c r="AF319" s="349"/>
      <c r="AG319" s="349">
        <f t="shared" si="39"/>
        <v>-26208848.461743269</v>
      </c>
      <c r="AH319" s="353">
        <v>0</v>
      </c>
      <c r="AI319" s="354" t="str">
        <f t="shared" si="38"/>
        <v>Arterial</v>
      </c>
      <c r="AJ319" s="349"/>
      <c r="AK319" s="349"/>
      <c r="AL319" s="355">
        <f>_xlfn.XLOOKUP(A319,'P1 Date Adjustment'!B:B,'P1 Date Adjustment'!F:F,"not found",0)</f>
        <v>2037</v>
      </c>
      <c r="AM319" s="349">
        <f t="shared" si="40"/>
        <v>-22003189.690770261</v>
      </c>
      <c r="AN319" s="360"/>
      <c r="AO319" s="360"/>
    </row>
    <row r="320" spans="1:41" ht="30" x14ac:dyDescent="0.25">
      <c r="A320" s="129">
        <v>69</v>
      </c>
      <c r="B320" s="358" t="s">
        <v>462</v>
      </c>
      <c r="C320" s="358" t="str">
        <f>_xlfn.XLOOKUP($A320,'Total project cost for DCs'!A:A,'Total project cost for DCs'!C:C,"Not found",0)</f>
        <v>New cycle bridge 5m wide, 90m long, approach lengths 200m total for both sides. No property required</v>
      </c>
      <c r="D320" s="355" t="s">
        <v>155</v>
      </c>
      <c r="E320" s="355" t="s">
        <v>223</v>
      </c>
      <c r="F320" s="355" t="s">
        <v>826</v>
      </c>
      <c r="H320" s="355" t="s">
        <v>828</v>
      </c>
      <c r="I320" s="359">
        <f>_xlfn.XLOOKUP($H320,DC_growth_AGS!$A$665:$A$673,DC_growth_AGS!$O$665:$O$673,"Not found",0)</f>
        <v>0.83953286703488883</v>
      </c>
      <c r="J320" s="355">
        <v>2035</v>
      </c>
      <c r="K320" s="362">
        <f t="shared" si="48"/>
        <v>0</v>
      </c>
      <c r="L320" s="362">
        <f t="shared" si="48"/>
        <v>0</v>
      </c>
      <c r="M320" s="362">
        <f t="shared" si="48"/>
        <v>0</v>
      </c>
      <c r="N320" s="362">
        <f t="shared" si="48"/>
        <v>0</v>
      </c>
      <c r="O320" s="362">
        <f t="shared" si="48"/>
        <v>0</v>
      </c>
      <c r="P320" s="362">
        <f t="shared" si="48"/>
        <v>0</v>
      </c>
      <c r="Q320" s="362">
        <f t="shared" si="48"/>
        <v>0</v>
      </c>
      <c r="R320" s="362">
        <f t="shared" si="48"/>
        <v>0</v>
      </c>
      <c r="S320" s="362">
        <f t="shared" si="48"/>
        <v>0</v>
      </c>
      <c r="T320" s="362">
        <f t="shared" si="48"/>
        <v>0</v>
      </c>
      <c r="U320" s="362">
        <f t="shared" si="48"/>
        <v>0</v>
      </c>
      <c r="V320" s="362">
        <f t="shared" si="48"/>
        <v>0</v>
      </c>
      <c r="W320" s="362">
        <f t="shared" si="48"/>
        <v>0</v>
      </c>
      <c r="X320" s="362">
        <f t="shared" si="48"/>
        <v>0</v>
      </c>
      <c r="Y320" s="362">
        <f t="shared" si="48"/>
        <v>0</v>
      </c>
      <c r="Z320" s="362">
        <f t="shared" si="48"/>
        <v>0</v>
      </c>
      <c r="AA320" s="362">
        <f t="shared" si="48"/>
        <v>0</v>
      </c>
      <c r="AB320" s="362">
        <f t="shared" si="48"/>
        <v>0</v>
      </c>
      <c r="AC320" s="362">
        <f t="shared" si="48"/>
        <v>0</v>
      </c>
      <c r="AD320" s="362">
        <f t="shared" si="48"/>
        <v>0</v>
      </c>
      <c r="AE320" s="363">
        <f t="shared" si="37"/>
        <v>0</v>
      </c>
      <c r="AF320" s="349"/>
      <c r="AG320" s="349">
        <f t="shared" si="39"/>
        <v>0</v>
      </c>
      <c r="AH320" s="353">
        <v>0</v>
      </c>
      <c r="AI320" s="354" t="str">
        <f t="shared" si="38"/>
        <v>Collector</v>
      </c>
      <c r="AJ320" s="349"/>
      <c r="AK320" s="349"/>
      <c r="AL320" s="355">
        <f>_xlfn.XLOOKUP(A320,'P1 Date Adjustment'!B:B,'P1 Date Adjustment'!F:F,"not found",0)</f>
        <v>2035</v>
      </c>
      <c r="AM320" s="349">
        <f t="shared" si="40"/>
        <v>0</v>
      </c>
      <c r="AN320" s="360"/>
      <c r="AO320" s="360"/>
    </row>
    <row r="321" spans="1:41" ht="30" x14ac:dyDescent="0.25">
      <c r="A321" s="129">
        <v>70</v>
      </c>
      <c r="B321" s="358" t="s">
        <v>464</v>
      </c>
      <c r="C321" s="358" t="str">
        <f>_xlfn.XLOOKUP($A321,'Total project cost for DCs'!A:A,'Total project cost for DCs'!C:C,"Not found",0)</f>
        <v>New cycle bridge 5m wide, 80m long, approach lengths 270m total for both sides. No property required</v>
      </c>
      <c r="D321" s="355" t="s">
        <v>155</v>
      </c>
      <c r="E321" s="355" t="s">
        <v>345</v>
      </c>
      <c r="F321" s="355" t="s">
        <v>826</v>
      </c>
      <c r="H321" s="355" t="s">
        <v>828</v>
      </c>
      <c r="I321" s="359">
        <f>_xlfn.XLOOKUP($H321,DC_growth_AGS!$A$665:$A$673,DC_growth_AGS!$O$665:$O$673,"Not found",0)</f>
        <v>0.83953286703488883</v>
      </c>
      <c r="J321" s="355">
        <v>2031</v>
      </c>
      <c r="K321" s="362">
        <f t="shared" si="48"/>
        <v>0</v>
      </c>
      <c r="L321" s="362">
        <f t="shared" si="48"/>
        <v>0</v>
      </c>
      <c r="M321" s="362">
        <f t="shared" si="48"/>
        <v>0</v>
      </c>
      <c r="N321" s="362">
        <f t="shared" si="48"/>
        <v>0</v>
      </c>
      <c r="O321" s="362">
        <f t="shared" si="48"/>
        <v>0</v>
      </c>
      <c r="P321" s="362">
        <f t="shared" si="48"/>
        <v>0</v>
      </c>
      <c r="Q321" s="362">
        <f t="shared" si="48"/>
        <v>0</v>
      </c>
      <c r="R321" s="362">
        <f t="shared" si="48"/>
        <v>0</v>
      </c>
      <c r="S321" s="362">
        <f t="shared" si="48"/>
        <v>0</v>
      </c>
      <c r="T321" s="362">
        <f t="shared" si="48"/>
        <v>0</v>
      </c>
      <c r="U321" s="362">
        <f t="shared" si="48"/>
        <v>0</v>
      </c>
      <c r="V321" s="362">
        <f t="shared" si="48"/>
        <v>0</v>
      </c>
      <c r="W321" s="362">
        <f t="shared" si="48"/>
        <v>0</v>
      </c>
      <c r="X321" s="362">
        <f t="shared" si="48"/>
        <v>0</v>
      </c>
      <c r="Y321" s="362">
        <f t="shared" si="48"/>
        <v>0</v>
      </c>
      <c r="Z321" s="362">
        <f t="shared" ref="Z321:AD321" si="49">IF($AI321="Arterial",-Z268*$AJ$2,0)</f>
        <v>0</v>
      </c>
      <c r="AA321" s="362">
        <f t="shared" si="49"/>
        <v>0</v>
      </c>
      <c r="AB321" s="362">
        <f t="shared" si="49"/>
        <v>0</v>
      </c>
      <c r="AC321" s="362">
        <f t="shared" si="49"/>
        <v>0</v>
      </c>
      <c r="AD321" s="362">
        <f t="shared" si="49"/>
        <v>0</v>
      </c>
      <c r="AE321" s="363">
        <f t="shared" si="37"/>
        <v>0</v>
      </c>
      <c r="AF321" s="349"/>
      <c r="AG321" s="349">
        <f t="shared" si="39"/>
        <v>0</v>
      </c>
      <c r="AH321" s="353">
        <v>0</v>
      </c>
      <c r="AI321" s="354" t="str">
        <f t="shared" si="38"/>
        <v>Arterial</v>
      </c>
      <c r="AJ321" s="349"/>
      <c r="AK321" s="349"/>
      <c r="AL321" s="355">
        <f>_xlfn.XLOOKUP(A321,'P1 Date Adjustment'!B:B,'P1 Date Adjustment'!F:F,"not found",0)</f>
        <v>2031</v>
      </c>
      <c r="AM321" s="349">
        <f t="shared" si="40"/>
        <v>0</v>
      </c>
      <c r="AN321" s="360"/>
      <c r="AO321" s="360"/>
    </row>
    <row r="322" spans="1:41" ht="30" x14ac:dyDescent="0.25">
      <c r="A322" s="129" t="s">
        <v>154</v>
      </c>
      <c r="B322" s="358" t="s">
        <v>141</v>
      </c>
      <c r="C322" s="358" t="str">
        <f>_xlfn.XLOOKUP($A322,'Total project cost for DCs'!A:A,'Total project cost for DCs'!C:C,"Not found",0)</f>
        <v>4-lane urban- existing road layout with active modes on both sides + intersection improvements (TDM)</v>
      </c>
      <c r="D322" s="355" t="s">
        <v>155</v>
      </c>
      <c r="E322" s="355" t="s">
        <v>157</v>
      </c>
      <c r="H322" s="355" t="s">
        <v>829</v>
      </c>
      <c r="I322" s="359">
        <f>_xlfn.XLOOKUP($H322,DC_growth_AGS!$A$665:$A$673,DC_growth_AGS!$O$665:$O$673,"Not found",0)</f>
        <v>0.61252788174604733</v>
      </c>
      <c r="J322" s="355">
        <v>2031</v>
      </c>
      <c r="K322" s="362">
        <f>_xlfn.XLOOKUP($A322,'Total project cost for DCs'!$A$4:$A$111,'Total project cost for DCs'!U$4:U$111,0,0)*_xlfn.XLOOKUP($A322,Drury_beneficiary_allocation!$A$5:$A$104,Drury_beneficiary_allocation!$E$5:$E$104,0,0)</f>
        <v>0</v>
      </c>
      <c r="L322" s="362">
        <f>_xlfn.XLOOKUP($A322,'Total project cost for DCs'!$A$4:$A$111,'Total project cost for DCs'!V$4:V$111,0,0)*_xlfn.XLOOKUP($A322,Drury_beneficiary_allocation!$A$5:$A$104,Drury_beneficiary_allocation!$E$5:$E$104,0,0)</f>
        <v>0</v>
      </c>
      <c r="M322" s="362">
        <f>_xlfn.XLOOKUP($A322,'Total project cost for DCs'!$A$4:$A$111,'Total project cost for DCs'!W$4:W$111,0,0)*_xlfn.XLOOKUP($A322,Drury_beneficiary_allocation!$A$5:$A$104,Drury_beneficiary_allocation!$E$5:$E$104,0,0)</f>
        <v>0</v>
      </c>
      <c r="N322" s="362">
        <f>_xlfn.XLOOKUP($A322,'Total project cost for DCs'!$A$4:$A$111,'Total project cost for DCs'!X$4:X$111,0,0)*_xlfn.XLOOKUP($A322,Drury_beneficiary_allocation!$A$5:$A$104,Drury_beneficiary_allocation!$E$5:$E$104,0,0)</f>
        <v>0</v>
      </c>
      <c r="O322" s="362">
        <f>_xlfn.XLOOKUP($A322,'Total project cost for DCs'!$A$4:$A$111,'Total project cost for DCs'!Y$4:Y$111,0,0)*_xlfn.XLOOKUP($A322,Drury_beneficiary_allocation!$A$5:$A$104,Drury_beneficiary_allocation!$E$5:$E$104,0,0)</f>
        <v>0</v>
      </c>
      <c r="P322" s="362">
        <f>_xlfn.XLOOKUP($A322,'Total project cost for DCs'!$A$4:$A$111,'Total project cost for DCs'!Z$4:Z$111,0,0)*_xlfn.XLOOKUP($A322,Drury_beneficiary_allocation!$A$5:$A$104,Drury_beneficiary_allocation!$E$5:$E$104,0,0)</f>
        <v>0</v>
      </c>
      <c r="Q322" s="362">
        <f>_xlfn.XLOOKUP($A322,'Total project cost for DCs'!$A$4:$A$111,'Total project cost for DCs'!AA$4:AA$111,0,0)*_xlfn.XLOOKUP($A322,Drury_beneficiary_allocation!$A$5:$A$104,Drury_beneficiary_allocation!$E$5:$E$104,0,0)</f>
        <v>0</v>
      </c>
      <c r="R322" s="362">
        <f>_xlfn.XLOOKUP($A322,'Total project cost for DCs'!$A$4:$A$111,'Total project cost for DCs'!AB$4:AB$111,0,0)*_xlfn.XLOOKUP($A322,Drury_beneficiary_allocation!$A$5:$A$104,Drury_beneficiary_allocation!$E$5:$E$104,0,0)</f>
        <v>0</v>
      </c>
      <c r="S322" s="362">
        <f>_xlfn.XLOOKUP($A322,'Total project cost for DCs'!$A$4:$A$111,'Total project cost for DCs'!AC$4:AC$111,0,0)*_xlfn.XLOOKUP($A322,Drury_beneficiary_allocation!$A$5:$A$104,Drury_beneficiary_allocation!$E$5:$E$104,0,0)</f>
        <v>0</v>
      </c>
      <c r="T322" s="362">
        <f>_xlfn.XLOOKUP($A322,'Total project cost for DCs'!$A$4:$A$111,'Total project cost for DCs'!AD$4:AD$111,0,0)*_xlfn.XLOOKUP($A322,Drury_beneficiary_allocation!$A$5:$A$104,Drury_beneficiary_allocation!$E$5:$E$104,0,0)</f>
        <v>0</v>
      </c>
      <c r="U322" s="362">
        <f>_xlfn.XLOOKUP($A322,'Total project cost for DCs'!$A$4:$A$111,'Total project cost for DCs'!AE$4:AE$111,0,0)*_xlfn.XLOOKUP($A322,Drury_beneficiary_allocation!$A$5:$A$104,Drury_beneficiary_allocation!$E$5:$E$104,0,0)</f>
        <v>0</v>
      </c>
      <c r="V322" s="362">
        <f>_xlfn.XLOOKUP($A322,'Total project cost for DCs'!$A$4:$A$111,'Total project cost for DCs'!AF$4:AF$111,0,0)*_xlfn.XLOOKUP($A322,Drury_beneficiary_allocation!$A$5:$A$104,Drury_beneficiary_allocation!$E$5:$E$104,0,0)</f>
        <v>0</v>
      </c>
      <c r="W322" s="362">
        <f>_xlfn.XLOOKUP($A322,'Total project cost for DCs'!$A$4:$A$111,'Total project cost for DCs'!AG$4:AG$111,0,0)*_xlfn.XLOOKUP($A322,Drury_beneficiary_allocation!$A$5:$A$104,Drury_beneficiary_allocation!$E$5:$E$104,0,0)</f>
        <v>0</v>
      </c>
      <c r="X322" s="362">
        <f>_xlfn.XLOOKUP($A322,'Total project cost for DCs'!$A$4:$A$111,'Total project cost for DCs'!AH$4:AH$111,0,0)*_xlfn.XLOOKUP($A322,Drury_beneficiary_allocation!$A$5:$A$104,Drury_beneficiary_allocation!$E$5:$E$104,0,0)</f>
        <v>0</v>
      </c>
      <c r="Y322" s="362">
        <f>_xlfn.XLOOKUP($A322,'Total project cost for DCs'!$A$4:$A$111,'Total project cost for DCs'!AI$4:AI$111,0,0)*_xlfn.XLOOKUP($A322,Drury_beneficiary_allocation!$A$5:$A$104,Drury_beneficiary_allocation!$E$5:$E$104,0,0)</f>
        <v>0</v>
      </c>
      <c r="Z322" s="362">
        <f>_xlfn.XLOOKUP($A322,'Total project cost for DCs'!$A$4:$A$111,'Total project cost for DCs'!AJ$4:AJ$111,0,0)*_xlfn.XLOOKUP($A322,Drury_beneficiary_allocation!$A$5:$A$104,Drury_beneficiary_allocation!$E$5:$E$104,0,0)</f>
        <v>0</v>
      </c>
      <c r="AA322" s="362">
        <f>_xlfn.XLOOKUP($A322,'Total project cost for DCs'!$A$4:$A$111,'Total project cost for DCs'!AK$4:AK$111,0,0)*_xlfn.XLOOKUP($A322,Drury_beneficiary_allocation!$A$5:$A$104,Drury_beneficiary_allocation!$E$5:$E$104,0,0)</f>
        <v>0</v>
      </c>
      <c r="AB322" s="362">
        <f>_xlfn.XLOOKUP($A322,'Total project cost for DCs'!$A$4:$A$111,'Total project cost for DCs'!AL$4:AL$111,0,0)*_xlfn.XLOOKUP($A322,Drury_beneficiary_allocation!$A$5:$A$104,Drury_beneficiary_allocation!$E$5:$E$104,0,0)</f>
        <v>0</v>
      </c>
      <c r="AC322" s="362">
        <f>_xlfn.XLOOKUP($A322,'Total project cost for DCs'!$A$4:$A$111,'Total project cost for DCs'!AM$4:AM$111,0,0)*_xlfn.XLOOKUP($A322,Drury_beneficiary_allocation!$A$5:$A$104,Drury_beneficiary_allocation!$E$5:$E$104,0,0)</f>
        <v>0</v>
      </c>
      <c r="AD322" s="362">
        <f>_xlfn.XLOOKUP($A322,'Total project cost for DCs'!$A$4:$A$111,'Total project cost for DCs'!AN$4:AN$111,0,0)*_xlfn.XLOOKUP($A322,Drury_beneficiary_allocation!$A$5:$A$104,Drury_beneficiary_allocation!$E$5:$E$104,0,0)</f>
        <v>0</v>
      </c>
      <c r="AE322" s="363">
        <f t="shared" si="37"/>
        <v>0</v>
      </c>
      <c r="AF322" s="349"/>
      <c r="AG322" s="349">
        <f t="shared" si="39"/>
        <v>0</v>
      </c>
      <c r="AH322" s="353">
        <v>0</v>
      </c>
      <c r="AI322" s="354" t="str">
        <f t="shared" si="38"/>
        <v>Arterial</v>
      </c>
      <c r="AJ322" s="349"/>
      <c r="AK322" s="349"/>
      <c r="AL322" s="355">
        <f>_xlfn.XLOOKUP(A322,'P1 Date Adjustment'!B:B,'P1 Date Adjustment'!F:F,"not found",0)</f>
        <v>2031</v>
      </c>
      <c r="AM322" s="349">
        <f t="shared" si="40"/>
        <v>0</v>
      </c>
      <c r="AN322" s="360"/>
      <c r="AO322" s="360"/>
    </row>
    <row r="323" spans="1:41" ht="30" x14ac:dyDescent="0.25">
      <c r="A323" s="129" t="s">
        <v>163</v>
      </c>
      <c r="B323" s="358" t="s">
        <v>164</v>
      </c>
      <c r="C323" s="358" t="str">
        <f>_xlfn.XLOOKUP($A323,'Total project cost for DCs'!A:A,'Total project cost for DCs'!C:C,"Not found",0)</f>
        <v>2-lane urban- existing road layout with active modes on both sides + intersection improvements (TDM)</v>
      </c>
      <c r="D323" s="355" t="s">
        <v>155</v>
      </c>
      <c r="E323" s="355" t="s">
        <v>145</v>
      </c>
      <c r="H323" s="355" t="s">
        <v>829</v>
      </c>
      <c r="I323" s="359">
        <f>_xlfn.XLOOKUP($H323,DC_growth_AGS!$A$665:$A$673,DC_growth_AGS!$O$665:$O$673,"Not found",0)</f>
        <v>0.61252788174604733</v>
      </c>
      <c r="J323" s="355">
        <v>2030</v>
      </c>
      <c r="K323" s="362">
        <f>_xlfn.XLOOKUP($A323,'Total project cost for DCs'!$A$4:$A$111,'Total project cost for DCs'!U$4:U$111,0,0)*_xlfn.XLOOKUP($A323,Drury_beneficiary_allocation!$A$5:$A$104,Drury_beneficiary_allocation!$E$5:$E$104,0,0)</f>
        <v>0</v>
      </c>
      <c r="L323" s="362">
        <f>_xlfn.XLOOKUP($A323,'Total project cost for DCs'!$A$4:$A$111,'Total project cost for DCs'!V$4:V$111,0,0)*_xlfn.XLOOKUP($A323,Drury_beneficiary_allocation!$A$5:$A$104,Drury_beneficiary_allocation!$E$5:$E$104,0,0)</f>
        <v>0</v>
      </c>
      <c r="M323" s="362">
        <f>_xlfn.XLOOKUP($A323,'Total project cost for DCs'!$A$4:$A$111,'Total project cost for DCs'!W$4:W$111,0,0)*_xlfn.XLOOKUP($A323,Drury_beneficiary_allocation!$A$5:$A$104,Drury_beneficiary_allocation!$E$5:$E$104,0,0)</f>
        <v>0</v>
      </c>
      <c r="N323" s="362">
        <f>_xlfn.XLOOKUP($A323,'Total project cost for DCs'!$A$4:$A$111,'Total project cost for DCs'!X$4:X$111,0,0)*_xlfn.XLOOKUP($A323,Drury_beneficiary_allocation!$A$5:$A$104,Drury_beneficiary_allocation!$E$5:$E$104,0,0)</f>
        <v>0</v>
      </c>
      <c r="O323" s="362">
        <f>_xlfn.XLOOKUP($A323,'Total project cost for DCs'!$A$4:$A$111,'Total project cost for DCs'!Y$4:Y$111,0,0)*_xlfn.XLOOKUP($A323,Drury_beneficiary_allocation!$A$5:$A$104,Drury_beneficiary_allocation!$E$5:$E$104,0,0)</f>
        <v>0</v>
      </c>
      <c r="P323" s="362">
        <f>_xlfn.XLOOKUP($A323,'Total project cost for DCs'!$A$4:$A$111,'Total project cost for DCs'!Z$4:Z$111,0,0)*_xlfn.XLOOKUP($A323,Drury_beneficiary_allocation!$A$5:$A$104,Drury_beneficiary_allocation!$E$5:$E$104,0,0)</f>
        <v>0</v>
      </c>
      <c r="Q323" s="362">
        <f>_xlfn.XLOOKUP($A323,'Total project cost for DCs'!$A$4:$A$111,'Total project cost for DCs'!AA$4:AA$111,0,0)*_xlfn.XLOOKUP($A323,Drury_beneficiary_allocation!$A$5:$A$104,Drury_beneficiary_allocation!$E$5:$E$104,0,0)</f>
        <v>0</v>
      </c>
      <c r="R323" s="362">
        <f>_xlfn.XLOOKUP($A323,'Total project cost for DCs'!$A$4:$A$111,'Total project cost for DCs'!AB$4:AB$111,0,0)*_xlfn.XLOOKUP($A323,Drury_beneficiary_allocation!$A$5:$A$104,Drury_beneficiary_allocation!$E$5:$E$104,0,0)</f>
        <v>0</v>
      </c>
      <c r="S323" s="362">
        <f>_xlfn.XLOOKUP($A323,'Total project cost for DCs'!$A$4:$A$111,'Total project cost for DCs'!AC$4:AC$111,0,0)*_xlfn.XLOOKUP($A323,Drury_beneficiary_allocation!$A$5:$A$104,Drury_beneficiary_allocation!$E$5:$E$104,0,0)</f>
        <v>0</v>
      </c>
      <c r="T323" s="362">
        <f>_xlfn.XLOOKUP($A323,'Total project cost for DCs'!$A$4:$A$111,'Total project cost for DCs'!AD$4:AD$111,0,0)*_xlfn.XLOOKUP($A323,Drury_beneficiary_allocation!$A$5:$A$104,Drury_beneficiary_allocation!$E$5:$E$104,0,0)</f>
        <v>0</v>
      </c>
      <c r="U323" s="362">
        <f>_xlfn.XLOOKUP($A323,'Total project cost for DCs'!$A$4:$A$111,'Total project cost for DCs'!AE$4:AE$111,0,0)*_xlfn.XLOOKUP($A323,Drury_beneficiary_allocation!$A$5:$A$104,Drury_beneficiary_allocation!$E$5:$E$104,0,0)</f>
        <v>0</v>
      </c>
      <c r="V323" s="362">
        <f>_xlfn.XLOOKUP($A323,'Total project cost for DCs'!$A$4:$A$111,'Total project cost for DCs'!AF$4:AF$111,0,0)*_xlfn.XLOOKUP($A323,Drury_beneficiary_allocation!$A$5:$A$104,Drury_beneficiary_allocation!$E$5:$E$104,0,0)</f>
        <v>0</v>
      </c>
      <c r="W323" s="362">
        <f>_xlfn.XLOOKUP($A323,'Total project cost for DCs'!$A$4:$A$111,'Total project cost for DCs'!AG$4:AG$111,0,0)*_xlfn.XLOOKUP($A323,Drury_beneficiary_allocation!$A$5:$A$104,Drury_beneficiary_allocation!$E$5:$E$104,0,0)</f>
        <v>0</v>
      </c>
      <c r="X323" s="362">
        <f>_xlfn.XLOOKUP($A323,'Total project cost for DCs'!$A$4:$A$111,'Total project cost for DCs'!AH$4:AH$111,0,0)*_xlfn.XLOOKUP($A323,Drury_beneficiary_allocation!$A$5:$A$104,Drury_beneficiary_allocation!$E$5:$E$104,0,0)</f>
        <v>0</v>
      </c>
      <c r="Y323" s="362">
        <f>_xlfn.XLOOKUP($A323,'Total project cost for DCs'!$A$4:$A$111,'Total project cost for DCs'!AI$4:AI$111,0,0)*_xlfn.XLOOKUP($A323,Drury_beneficiary_allocation!$A$5:$A$104,Drury_beneficiary_allocation!$E$5:$E$104,0,0)</f>
        <v>0</v>
      </c>
      <c r="Z323" s="362">
        <f>_xlfn.XLOOKUP($A323,'Total project cost for DCs'!$A$4:$A$111,'Total project cost for DCs'!AJ$4:AJ$111,0,0)*_xlfn.XLOOKUP($A323,Drury_beneficiary_allocation!$A$5:$A$104,Drury_beneficiary_allocation!$E$5:$E$104,0,0)</f>
        <v>0</v>
      </c>
      <c r="AA323" s="362">
        <f>_xlfn.XLOOKUP($A323,'Total project cost for DCs'!$A$4:$A$111,'Total project cost for DCs'!AK$4:AK$111,0,0)*_xlfn.XLOOKUP($A323,Drury_beneficiary_allocation!$A$5:$A$104,Drury_beneficiary_allocation!$E$5:$E$104,0,0)</f>
        <v>0</v>
      </c>
      <c r="AB323" s="362">
        <f>_xlfn.XLOOKUP($A323,'Total project cost for DCs'!$A$4:$A$111,'Total project cost for DCs'!AL$4:AL$111,0,0)*_xlfn.XLOOKUP($A323,Drury_beneficiary_allocation!$A$5:$A$104,Drury_beneficiary_allocation!$E$5:$E$104,0,0)</f>
        <v>0</v>
      </c>
      <c r="AC323" s="362">
        <f>_xlfn.XLOOKUP($A323,'Total project cost for DCs'!$A$4:$A$111,'Total project cost for DCs'!AM$4:AM$111,0,0)*_xlfn.XLOOKUP($A323,Drury_beneficiary_allocation!$A$5:$A$104,Drury_beneficiary_allocation!$E$5:$E$104,0,0)</f>
        <v>0</v>
      </c>
      <c r="AD323" s="362">
        <f>_xlfn.XLOOKUP($A323,'Total project cost for DCs'!$A$4:$A$111,'Total project cost for DCs'!AN$4:AN$111,0,0)*_xlfn.XLOOKUP($A323,Drury_beneficiary_allocation!$A$5:$A$104,Drury_beneficiary_allocation!$E$5:$E$104,0,0)</f>
        <v>0</v>
      </c>
      <c r="AE323" s="363">
        <f t="shared" si="37"/>
        <v>0</v>
      </c>
      <c r="AF323" s="349"/>
      <c r="AG323" s="349">
        <f t="shared" si="39"/>
        <v>0</v>
      </c>
      <c r="AH323" s="353">
        <v>0</v>
      </c>
      <c r="AI323" s="354" t="str">
        <f t="shared" si="38"/>
        <v>Arterial</v>
      </c>
      <c r="AJ323" s="349"/>
      <c r="AK323" s="349"/>
      <c r="AL323" s="355">
        <f>_xlfn.XLOOKUP(A323,'P1 Date Adjustment'!B:B,'P1 Date Adjustment'!F:F,"not found",0)</f>
        <v>2030</v>
      </c>
      <c r="AM323" s="349">
        <f t="shared" si="40"/>
        <v>0</v>
      </c>
      <c r="AN323" s="360"/>
      <c r="AO323" s="360"/>
    </row>
    <row r="324" spans="1:41" ht="30" x14ac:dyDescent="0.25">
      <c r="A324" s="129" t="s">
        <v>188</v>
      </c>
      <c r="B324" s="358" t="s">
        <v>185</v>
      </c>
      <c r="C324" s="358" t="str">
        <f>_xlfn.XLOOKUP($A324,'Total project cost for DCs'!A:A,'Total project cost for DCs'!C:C,"Not found",0)</f>
        <v>Expand to 24m cross section</v>
      </c>
      <c r="D324" s="355" t="s">
        <v>155</v>
      </c>
      <c r="E324" s="355" t="s">
        <v>190</v>
      </c>
      <c r="H324" s="355" t="s">
        <v>829</v>
      </c>
      <c r="I324" s="359">
        <f>_xlfn.XLOOKUP($H324,DC_growth_AGS!$A$665:$A$673,DC_growth_AGS!$O$665:$O$673,"Not found",0)</f>
        <v>0.61252788174604733</v>
      </c>
      <c r="J324" s="355">
        <v>2029</v>
      </c>
      <c r="K324" s="362">
        <f>_xlfn.XLOOKUP($A324,'Total project cost for DCs'!$A$4:$A$111,'Total project cost for DCs'!U$4:U$111,0,0)*_xlfn.XLOOKUP($A324,Drury_beneficiary_allocation!$A$5:$A$104,Drury_beneficiary_allocation!$E$5:$E$104,0,0)</f>
        <v>0</v>
      </c>
      <c r="L324" s="362">
        <f>_xlfn.XLOOKUP($A324,'Total project cost for DCs'!$A$4:$A$111,'Total project cost for DCs'!V$4:V$111,0,0)*_xlfn.XLOOKUP($A324,Drury_beneficiary_allocation!$A$5:$A$104,Drury_beneficiary_allocation!$E$5:$E$104,0,0)</f>
        <v>0</v>
      </c>
      <c r="M324" s="362">
        <f>_xlfn.XLOOKUP($A324,'Total project cost for DCs'!$A$4:$A$111,'Total project cost for DCs'!W$4:W$111,0,0)*_xlfn.XLOOKUP($A324,Drury_beneficiary_allocation!$A$5:$A$104,Drury_beneficiary_allocation!$E$5:$E$104,0,0)</f>
        <v>0</v>
      </c>
      <c r="N324" s="362">
        <f>_xlfn.XLOOKUP($A324,'Total project cost for DCs'!$A$4:$A$111,'Total project cost for DCs'!X$4:X$111,0,0)*_xlfn.XLOOKUP($A324,Drury_beneficiary_allocation!$A$5:$A$104,Drury_beneficiary_allocation!$E$5:$E$104,0,0)</f>
        <v>0</v>
      </c>
      <c r="O324" s="362">
        <f>_xlfn.XLOOKUP($A324,'Total project cost for DCs'!$A$4:$A$111,'Total project cost for DCs'!Y$4:Y$111,0,0)*_xlfn.XLOOKUP($A324,Drury_beneficiary_allocation!$A$5:$A$104,Drury_beneficiary_allocation!$E$5:$E$104,0,0)</f>
        <v>0</v>
      </c>
      <c r="P324" s="362">
        <f>_xlfn.XLOOKUP($A324,'Total project cost for DCs'!$A$4:$A$111,'Total project cost for DCs'!Z$4:Z$111,0,0)*_xlfn.XLOOKUP($A324,Drury_beneficiary_allocation!$A$5:$A$104,Drury_beneficiary_allocation!$E$5:$E$104,0,0)</f>
        <v>0</v>
      </c>
      <c r="Q324" s="362">
        <f>_xlfn.XLOOKUP($A324,'Total project cost for DCs'!$A$4:$A$111,'Total project cost for DCs'!AA$4:AA$111,0,0)*_xlfn.XLOOKUP($A324,Drury_beneficiary_allocation!$A$5:$A$104,Drury_beneficiary_allocation!$E$5:$E$104,0,0)</f>
        <v>0</v>
      </c>
      <c r="R324" s="362">
        <f>_xlfn.XLOOKUP($A324,'Total project cost for DCs'!$A$4:$A$111,'Total project cost for DCs'!AB$4:AB$111,0,0)*_xlfn.XLOOKUP($A324,Drury_beneficiary_allocation!$A$5:$A$104,Drury_beneficiary_allocation!$E$5:$E$104,0,0)</f>
        <v>0</v>
      </c>
      <c r="S324" s="362">
        <f>_xlfn.XLOOKUP($A324,'Total project cost for DCs'!$A$4:$A$111,'Total project cost for DCs'!AC$4:AC$111,0,0)*_xlfn.XLOOKUP($A324,Drury_beneficiary_allocation!$A$5:$A$104,Drury_beneficiary_allocation!$E$5:$E$104,0,0)</f>
        <v>0</v>
      </c>
      <c r="T324" s="362">
        <f>_xlfn.XLOOKUP($A324,'Total project cost for DCs'!$A$4:$A$111,'Total project cost for DCs'!AD$4:AD$111,0,0)*_xlfn.XLOOKUP($A324,Drury_beneficiary_allocation!$A$5:$A$104,Drury_beneficiary_allocation!$E$5:$E$104,0,0)</f>
        <v>0</v>
      </c>
      <c r="U324" s="362">
        <f>_xlfn.XLOOKUP($A324,'Total project cost for DCs'!$A$4:$A$111,'Total project cost for DCs'!AE$4:AE$111,0,0)*_xlfn.XLOOKUP($A324,Drury_beneficiary_allocation!$A$5:$A$104,Drury_beneficiary_allocation!$E$5:$E$104,0,0)</f>
        <v>0</v>
      </c>
      <c r="V324" s="362">
        <f>_xlfn.XLOOKUP($A324,'Total project cost for DCs'!$A$4:$A$111,'Total project cost for DCs'!AF$4:AF$111,0,0)*_xlfn.XLOOKUP($A324,Drury_beneficiary_allocation!$A$5:$A$104,Drury_beneficiary_allocation!$E$5:$E$104,0,0)</f>
        <v>0</v>
      </c>
      <c r="W324" s="362">
        <f>_xlfn.XLOOKUP($A324,'Total project cost for DCs'!$A$4:$A$111,'Total project cost for DCs'!AG$4:AG$111,0,0)*_xlfn.XLOOKUP($A324,Drury_beneficiary_allocation!$A$5:$A$104,Drury_beneficiary_allocation!$E$5:$E$104,0,0)</f>
        <v>0</v>
      </c>
      <c r="X324" s="362">
        <f>_xlfn.XLOOKUP($A324,'Total project cost for DCs'!$A$4:$A$111,'Total project cost for DCs'!AH$4:AH$111,0,0)*_xlfn.XLOOKUP($A324,Drury_beneficiary_allocation!$A$5:$A$104,Drury_beneficiary_allocation!$E$5:$E$104,0,0)</f>
        <v>0</v>
      </c>
      <c r="Y324" s="362">
        <f>_xlfn.XLOOKUP($A324,'Total project cost for DCs'!$A$4:$A$111,'Total project cost for DCs'!AI$4:AI$111,0,0)*_xlfn.XLOOKUP($A324,Drury_beneficiary_allocation!$A$5:$A$104,Drury_beneficiary_allocation!$E$5:$E$104,0,0)</f>
        <v>0</v>
      </c>
      <c r="Z324" s="362">
        <f>_xlfn.XLOOKUP($A324,'Total project cost for DCs'!$A$4:$A$111,'Total project cost for DCs'!AJ$4:AJ$111,0,0)*_xlfn.XLOOKUP($A324,Drury_beneficiary_allocation!$A$5:$A$104,Drury_beneficiary_allocation!$E$5:$E$104,0,0)</f>
        <v>0</v>
      </c>
      <c r="AA324" s="362">
        <f>_xlfn.XLOOKUP($A324,'Total project cost for DCs'!$A$4:$A$111,'Total project cost for DCs'!AK$4:AK$111,0,0)*_xlfn.XLOOKUP($A324,Drury_beneficiary_allocation!$A$5:$A$104,Drury_beneficiary_allocation!$E$5:$E$104,0,0)</f>
        <v>0</v>
      </c>
      <c r="AB324" s="362">
        <f>_xlfn.XLOOKUP($A324,'Total project cost for DCs'!$A$4:$A$111,'Total project cost for DCs'!AL$4:AL$111,0,0)*_xlfn.XLOOKUP($A324,Drury_beneficiary_allocation!$A$5:$A$104,Drury_beneficiary_allocation!$E$5:$E$104,0,0)</f>
        <v>0</v>
      </c>
      <c r="AC324" s="362">
        <f>_xlfn.XLOOKUP($A324,'Total project cost for DCs'!$A$4:$A$111,'Total project cost for DCs'!AM$4:AM$111,0,0)*_xlfn.XLOOKUP($A324,Drury_beneficiary_allocation!$A$5:$A$104,Drury_beneficiary_allocation!$E$5:$E$104,0,0)</f>
        <v>0</v>
      </c>
      <c r="AD324" s="362">
        <f>_xlfn.XLOOKUP($A324,'Total project cost for DCs'!$A$4:$A$111,'Total project cost for DCs'!AN$4:AN$111,0,0)*_xlfn.XLOOKUP($A324,Drury_beneficiary_allocation!$A$5:$A$104,Drury_beneficiary_allocation!$E$5:$E$104,0,0)</f>
        <v>0</v>
      </c>
      <c r="AE324" s="363">
        <f t="shared" ref="AE324:AE387" si="50">SUM(K324:AD324)</f>
        <v>0</v>
      </c>
      <c r="AF324" s="349"/>
      <c r="AG324" s="349">
        <f t="shared" si="39"/>
        <v>0</v>
      </c>
      <c r="AH324" s="353">
        <v>0</v>
      </c>
      <c r="AI324" s="354" t="str">
        <f t="shared" ref="AI324:AI387" si="51">IF(OR(E324="Upgrade Collector",E324="Greenfields Collector",E324="New Collector (AT)"),"Collector","Arterial")</f>
        <v>Arterial</v>
      </c>
      <c r="AJ324" s="349"/>
      <c r="AK324" s="349"/>
      <c r="AL324" s="355">
        <f>_xlfn.XLOOKUP(A324,'P1 Date Adjustment'!B:B,'P1 Date Adjustment'!F:F,"not found",0)</f>
        <v>2029</v>
      </c>
      <c r="AM324" s="349">
        <f t="shared" si="40"/>
        <v>0</v>
      </c>
      <c r="AN324" s="360"/>
      <c r="AO324" s="360"/>
    </row>
    <row r="325" spans="1:41" ht="30" x14ac:dyDescent="0.25">
      <c r="A325" s="129">
        <v>7</v>
      </c>
      <c r="B325" s="358" t="s">
        <v>197</v>
      </c>
      <c r="C325" s="358" t="str">
        <f>_xlfn.XLOOKUP($A325,'Total project cost for DCs'!A:A,'Total project cost for DCs'!C:C,"Not found",0)</f>
        <v>2-lane urban - upgrade existing road layout with active modes on both sides</v>
      </c>
      <c r="D325" s="355" t="s">
        <v>155</v>
      </c>
      <c r="E325" s="355" t="s">
        <v>199</v>
      </c>
      <c r="H325" s="355" t="s">
        <v>829</v>
      </c>
      <c r="I325" s="359">
        <f>_xlfn.XLOOKUP($H325,DC_growth_AGS!$A$665:$A$673,DC_growth_AGS!$O$665:$O$673,"Not found",0)</f>
        <v>0.61252788174604733</v>
      </c>
      <c r="J325" s="355">
        <v>2033</v>
      </c>
      <c r="K325" s="362">
        <f>_xlfn.XLOOKUP($A325,'Total project cost for DCs'!$A$4:$A$111,'Total project cost for DCs'!U$4:U$111,0,0)*_xlfn.XLOOKUP($A325,Drury_beneficiary_allocation!$A$5:$A$104,Drury_beneficiary_allocation!$E$5:$E$104,0,0)</f>
        <v>0</v>
      </c>
      <c r="L325" s="362">
        <f>_xlfn.XLOOKUP($A325,'Total project cost for DCs'!$A$4:$A$111,'Total project cost for DCs'!V$4:V$111,0,0)*_xlfn.XLOOKUP($A325,Drury_beneficiary_allocation!$A$5:$A$104,Drury_beneficiary_allocation!$E$5:$E$104,0,0)</f>
        <v>0</v>
      </c>
      <c r="M325" s="362">
        <f>_xlfn.XLOOKUP($A325,'Total project cost for DCs'!$A$4:$A$111,'Total project cost for DCs'!W$4:W$111,0,0)*_xlfn.XLOOKUP($A325,Drury_beneficiary_allocation!$A$5:$A$104,Drury_beneficiary_allocation!$E$5:$E$104,0,0)</f>
        <v>0</v>
      </c>
      <c r="N325" s="362">
        <f>_xlfn.XLOOKUP($A325,'Total project cost for DCs'!$A$4:$A$111,'Total project cost for DCs'!X$4:X$111,0,0)*_xlfn.XLOOKUP($A325,Drury_beneficiary_allocation!$A$5:$A$104,Drury_beneficiary_allocation!$E$5:$E$104,0,0)</f>
        <v>0</v>
      </c>
      <c r="O325" s="362">
        <f>_xlfn.XLOOKUP($A325,'Total project cost for DCs'!$A$4:$A$111,'Total project cost for DCs'!Y$4:Y$111,0,0)*_xlfn.XLOOKUP($A325,Drury_beneficiary_allocation!$A$5:$A$104,Drury_beneficiary_allocation!$E$5:$E$104,0,0)</f>
        <v>0</v>
      </c>
      <c r="P325" s="362">
        <f>_xlfn.XLOOKUP($A325,'Total project cost for DCs'!$A$4:$A$111,'Total project cost for DCs'!Z$4:Z$111,0,0)*_xlfn.XLOOKUP($A325,Drury_beneficiary_allocation!$A$5:$A$104,Drury_beneficiary_allocation!$E$5:$E$104,0,0)</f>
        <v>0</v>
      </c>
      <c r="Q325" s="362">
        <f>_xlfn.XLOOKUP($A325,'Total project cost for DCs'!$A$4:$A$111,'Total project cost for DCs'!AA$4:AA$111,0,0)*_xlfn.XLOOKUP($A325,Drury_beneficiary_allocation!$A$5:$A$104,Drury_beneficiary_allocation!$E$5:$E$104,0,0)</f>
        <v>0</v>
      </c>
      <c r="R325" s="362">
        <f>_xlfn.XLOOKUP($A325,'Total project cost for DCs'!$A$4:$A$111,'Total project cost for DCs'!AB$4:AB$111,0,0)*_xlfn.XLOOKUP($A325,Drury_beneficiary_allocation!$A$5:$A$104,Drury_beneficiary_allocation!$E$5:$E$104,0,0)</f>
        <v>0</v>
      </c>
      <c r="S325" s="362">
        <f>_xlfn.XLOOKUP($A325,'Total project cost for DCs'!$A$4:$A$111,'Total project cost for DCs'!AC$4:AC$111,0,0)*_xlfn.XLOOKUP($A325,Drury_beneficiary_allocation!$A$5:$A$104,Drury_beneficiary_allocation!$E$5:$E$104,0,0)</f>
        <v>0</v>
      </c>
      <c r="T325" s="362">
        <f>_xlfn.XLOOKUP($A325,'Total project cost for DCs'!$A$4:$A$111,'Total project cost for DCs'!AD$4:AD$111,0,0)*_xlfn.XLOOKUP($A325,Drury_beneficiary_allocation!$A$5:$A$104,Drury_beneficiary_allocation!$E$5:$E$104,0,0)</f>
        <v>0</v>
      </c>
      <c r="U325" s="362">
        <f>_xlfn.XLOOKUP($A325,'Total project cost for DCs'!$A$4:$A$111,'Total project cost for DCs'!AE$4:AE$111,0,0)*_xlfn.XLOOKUP($A325,Drury_beneficiary_allocation!$A$5:$A$104,Drury_beneficiary_allocation!$E$5:$E$104,0,0)</f>
        <v>0</v>
      </c>
      <c r="V325" s="362">
        <f>_xlfn.XLOOKUP($A325,'Total project cost for DCs'!$A$4:$A$111,'Total project cost for DCs'!AF$4:AF$111,0,0)*_xlfn.XLOOKUP($A325,Drury_beneficiary_allocation!$A$5:$A$104,Drury_beneficiary_allocation!$E$5:$E$104,0,0)</f>
        <v>0</v>
      </c>
      <c r="W325" s="362">
        <f>_xlfn.XLOOKUP($A325,'Total project cost for DCs'!$A$4:$A$111,'Total project cost for DCs'!AG$4:AG$111,0,0)*_xlfn.XLOOKUP($A325,Drury_beneficiary_allocation!$A$5:$A$104,Drury_beneficiary_allocation!$E$5:$E$104,0,0)</f>
        <v>0</v>
      </c>
      <c r="X325" s="362">
        <f>_xlfn.XLOOKUP($A325,'Total project cost for DCs'!$A$4:$A$111,'Total project cost for DCs'!AH$4:AH$111,0,0)*_xlfn.XLOOKUP($A325,Drury_beneficiary_allocation!$A$5:$A$104,Drury_beneficiary_allocation!$E$5:$E$104,0,0)</f>
        <v>0</v>
      </c>
      <c r="Y325" s="362">
        <f>_xlfn.XLOOKUP($A325,'Total project cost for DCs'!$A$4:$A$111,'Total project cost for DCs'!AI$4:AI$111,0,0)*_xlfn.XLOOKUP($A325,Drury_beneficiary_allocation!$A$5:$A$104,Drury_beneficiary_allocation!$E$5:$E$104,0,0)</f>
        <v>0</v>
      </c>
      <c r="Z325" s="362">
        <f>_xlfn.XLOOKUP($A325,'Total project cost for DCs'!$A$4:$A$111,'Total project cost for DCs'!AJ$4:AJ$111,0,0)*_xlfn.XLOOKUP($A325,Drury_beneficiary_allocation!$A$5:$A$104,Drury_beneficiary_allocation!$E$5:$E$104,0,0)</f>
        <v>0</v>
      </c>
      <c r="AA325" s="362">
        <f>_xlfn.XLOOKUP($A325,'Total project cost for DCs'!$A$4:$A$111,'Total project cost for DCs'!AK$4:AK$111,0,0)*_xlfn.XLOOKUP($A325,Drury_beneficiary_allocation!$A$5:$A$104,Drury_beneficiary_allocation!$E$5:$E$104,0,0)</f>
        <v>0</v>
      </c>
      <c r="AB325" s="362">
        <f>_xlfn.XLOOKUP($A325,'Total project cost for DCs'!$A$4:$A$111,'Total project cost for DCs'!AL$4:AL$111,0,0)*_xlfn.XLOOKUP($A325,Drury_beneficiary_allocation!$A$5:$A$104,Drury_beneficiary_allocation!$E$5:$E$104,0,0)</f>
        <v>0</v>
      </c>
      <c r="AC325" s="362">
        <f>_xlfn.XLOOKUP($A325,'Total project cost for DCs'!$A$4:$A$111,'Total project cost for DCs'!AM$4:AM$111,0,0)*_xlfn.XLOOKUP($A325,Drury_beneficiary_allocation!$A$5:$A$104,Drury_beneficiary_allocation!$E$5:$E$104,0,0)</f>
        <v>0</v>
      </c>
      <c r="AD325" s="362">
        <f>_xlfn.XLOOKUP($A325,'Total project cost for DCs'!$A$4:$A$111,'Total project cost for DCs'!AN$4:AN$111,0,0)*_xlfn.XLOOKUP($A325,Drury_beneficiary_allocation!$A$5:$A$104,Drury_beneficiary_allocation!$E$5:$E$104,0,0)</f>
        <v>0</v>
      </c>
      <c r="AE325" s="363">
        <f t="shared" si="50"/>
        <v>0</v>
      </c>
      <c r="AF325" s="349"/>
      <c r="AG325" s="349">
        <f t="shared" ref="AG325:AG388" si="52">SUM(K325:AD325)</f>
        <v>0</v>
      </c>
      <c r="AH325" s="353">
        <v>0</v>
      </c>
      <c r="AI325" s="354" t="str">
        <f t="shared" si="51"/>
        <v>Collector</v>
      </c>
      <c r="AJ325" s="349"/>
      <c r="AK325" s="349"/>
      <c r="AL325" s="355">
        <f>_xlfn.XLOOKUP(A325,'P1 Date Adjustment'!B:B,'P1 Date Adjustment'!F:F,"not found",0)</f>
        <v>2033</v>
      </c>
      <c r="AM325" s="349">
        <f t="shared" ref="AM325:AM388" si="53">AG325*I325</f>
        <v>0</v>
      </c>
      <c r="AN325" s="360"/>
      <c r="AO325" s="360"/>
    </row>
    <row r="326" spans="1:41" ht="30" x14ac:dyDescent="0.25">
      <c r="A326" s="129">
        <v>8</v>
      </c>
      <c r="B326" s="358" t="s">
        <v>200</v>
      </c>
      <c r="C326" s="358" t="str">
        <f>_xlfn.XLOOKUP($A326,'Total project cost for DCs'!A:A,'Total project cost for DCs'!C:C,"Not found",0)</f>
        <v>2-lane urban - upgrade existing road layout with active modes on both sides</v>
      </c>
      <c r="D326" s="355" t="s">
        <v>155</v>
      </c>
      <c r="E326" s="355" t="s">
        <v>199</v>
      </c>
      <c r="H326" s="355" t="s">
        <v>829</v>
      </c>
      <c r="I326" s="359">
        <f>_xlfn.XLOOKUP($H326,DC_growth_AGS!$A$665:$A$673,DC_growth_AGS!$O$665:$O$673,"Not found",0)</f>
        <v>0.61252788174604733</v>
      </c>
      <c r="J326" s="355">
        <v>2033</v>
      </c>
      <c r="K326" s="362">
        <f>_xlfn.XLOOKUP($A326,'Total project cost for DCs'!$A$4:$A$111,'Total project cost for DCs'!U$4:U$111,0,0)*_xlfn.XLOOKUP($A326,Drury_beneficiary_allocation!$A$5:$A$104,Drury_beneficiary_allocation!$E$5:$E$104,0,0)</f>
        <v>0</v>
      </c>
      <c r="L326" s="362">
        <f>_xlfn.XLOOKUP($A326,'Total project cost for DCs'!$A$4:$A$111,'Total project cost for DCs'!V$4:V$111,0,0)*_xlfn.XLOOKUP($A326,Drury_beneficiary_allocation!$A$5:$A$104,Drury_beneficiary_allocation!$E$5:$E$104,0,0)</f>
        <v>0</v>
      </c>
      <c r="M326" s="362">
        <f>_xlfn.XLOOKUP($A326,'Total project cost for DCs'!$A$4:$A$111,'Total project cost for DCs'!W$4:W$111,0,0)*_xlfn.XLOOKUP($A326,Drury_beneficiary_allocation!$A$5:$A$104,Drury_beneficiary_allocation!$E$5:$E$104,0,0)</f>
        <v>0</v>
      </c>
      <c r="N326" s="362">
        <f>_xlfn.XLOOKUP($A326,'Total project cost for DCs'!$A$4:$A$111,'Total project cost for DCs'!X$4:X$111,0,0)*_xlfn.XLOOKUP($A326,Drury_beneficiary_allocation!$A$5:$A$104,Drury_beneficiary_allocation!$E$5:$E$104,0,0)</f>
        <v>0</v>
      </c>
      <c r="O326" s="362">
        <f>_xlfn.XLOOKUP($A326,'Total project cost for DCs'!$A$4:$A$111,'Total project cost for DCs'!Y$4:Y$111,0,0)*_xlfn.XLOOKUP($A326,Drury_beneficiary_allocation!$A$5:$A$104,Drury_beneficiary_allocation!$E$5:$E$104,0,0)</f>
        <v>0</v>
      </c>
      <c r="P326" s="362">
        <f>_xlfn.XLOOKUP($A326,'Total project cost for DCs'!$A$4:$A$111,'Total project cost for DCs'!Z$4:Z$111,0,0)*_xlfn.XLOOKUP($A326,Drury_beneficiary_allocation!$A$5:$A$104,Drury_beneficiary_allocation!$E$5:$E$104,0,0)</f>
        <v>0</v>
      </c>
      <c r="Q326" s="362">
        <f>_xlfn.XLOOKUP($A326,'Total project cost for DCs'!$A$4:$A$111,'Total project cost for DCs'!AA$4:AA$111,0,0)*_xlfn.XLOOKUP($A326,Drury_beneficiary_allocation!$A$5:$A$104,Drury_beneficiary_allocation!$E$5:$E$104,0,0)</f>
        <v>0</v>
      </c>
      <c r="R326" s="362">
        <f>_xlfn.XLOOKUP($A326,'Total project cost for DCs'!$A$4:$A$111,'Total project cost for DCs'!AB$4:AB$111,0,0)*_xlfn.XLOOKUP($A326,Drury_beneficiary_allocation!$A$5:$A$104,Drury_beneficiary_allocation!$E$5:$E$104,0,0)</f>
        <v>0</v>
      </c>
      <c r="S326" s="362">
        <f>_xlfn.XLOOKUP($A326,'Total project cost for DCs'!$A$4:$A$111,'Total project cost for DCs'!AC$4:AC$111,0,0)*_xlfn.XLOOKUP($A326,Drury_beneficiary_allocation!$A$5:$A$104,Drury_beneficiary_allocation!$E$5:$E$104,0,0)</f>
        <v>0</v>
      </c>
      <c r="T326" s="362">
        <f>_xlfn.XLOOKUP($A326,'Total project cost for DCs'!$A$4:$A$111,'Total project cost for DCs'!AD$4:AD$111,0,0)*_xlfn.XLOOKUP($A326,Drury_beneficiary_allocation!$A$5:$A$104,Drury_beneficiary_allocation!$E$5:$E$104,0,0)</f>
        <v>0</v>
      </c>
      <c r="U326" s="362">
        <f>_xlfn.XLOOKUP($A326,'Total project cost for DCs'!$A$4:$A$111,'Total project cost for DCs'!AE$4:AE$111,0,0)*_xlfn.XLOOKUP($A326,Drury_beneficiary_allocation!$A$5:$A$104,Drury_beneficiary_allocation!$E$5:$E$104,0,0)</f>
        <v>0</v>
      </c>
      <c r="V326" s="362">
        <f>_xlfn.XLOOKUP($A326,'Total project cost for DCs'!$A$4:$A$111,'Total project cost for DCs'!AF$4:AF$111,0,0)*_xlfn.XLOOKUP($A326,Drury_beneficiary_allocation!$A$5:$A$104,Drury_beneficiary_allocation!$E$5:$E$104,0,0)</f>
        <v>0</v>
      </c>
      <c r="W326" s="362">
        <f>_xlfn.XLOOKUP($A326,'Total project cost for DCs'!$A$4:$A$111,'Total project cost for DCs'!AG$4:AG$111,0,0)*_xlfn.XLOOKUP($A326,Drury_beneficiary_allocation!$A$5:$A$104,Drury_beneficiary_allocation!$E$5:$E$104,0,0)</f>
        <v>0</v>
      </c>
      <c r="X326" s="362">
        <f>_xlfn.XLOOKUP($A326,'Total project cost for DCs'!$A$4:$A$111,'Total project cost for DCs'!AH$4:AH$111,0,0)*_xlfn.XLOOKUP($A326,Drury_beneficiary_allocation!$A$5:$A$104,Drury_beneficiary_allocation!$E$5:$E$104,0,0)</f>
        <v>0</v>
      </c>
      <c r="Y326" s="362">
        <f>_xlfn.XLOOKUP($A326,'Total project cost for DCs'!$A$4:$A$111,'Total project cost for DCs'!AI$4:AI$111,0,0)*_xlfn.XLOOKUP($A326,Drury_beneficiary_allocation!$A$5:$A$104,Drury_beneficiary_allocation!$E$5:$E$104,0,0)</f>
        <v>0</v>
      </c>
      <c r="Z326" s="362">
        <f>_xlfn.XLOOKUP($A326,'Total project cost for DCs'!$A$4:$A$111,'Total project cost for DCs'!AJ$4:AJ$111,0,0)*_xlfn.XLOOKUP($A326,Drury_beneficiary_allocation!$A$5:$A$104,Drury_beneficiary_allocation!$E$5:$E$104,0,0)</f>
        <v>0</v>
      </c>
      <c r="AA326" s="362">
        <f>_xlfn.XLOOKUP($A326,'Total project cost for DCs'!$A$4:$A$111,'Total project cost for DCs'!AK$4:AK$111,0,0)*_xlfn.XLOOKUP($A326,Drury_beneficiary_allocation!$A$5:$A$104,Drury_beneficiary_allocation!$E$5:$E$104,0,0)</f>
        <v>0</v>
      </c>
      <c r="AB326" s="362">
        <f>_xlfn.XLOOKUP($A326,'Total project cost for DCs'!$A$4:$A$111,'Total project cost for DCs'!AL$4:AL$111,0,0)*_xlfn.XLOOKUP($A326,Drury_beneficiary_allocation!$A$5:$A$104,Drury_beneficiary_allocation!$E$5:$E$104,0,0)</f>
        <v>0</v>
      </c>
      <c r="AC326" s="362">
        <f>_xlfn.XLOOKUP($A326,'Total project cost for DCs'!$A$4:$A$111,'Total project cost for DCs'!AM$4:AM$111,0,0)*_xlfn.XLOOKUP($A326,Drury_beneficiary_allocation!$A$5:$A$104,Drury_beneficiary_allocation!$E$5:$E$104,0,0)</f>
        <v>0</v>
      </c>
      <c r="AD326" s="362">
        <f>_xlfn.XLOOKUP($A326,'Total project cost for DCs'!$A$4:$A$111,'Total project cost for DCs'!AN$4:AN$111,0,0)*_xlfn.XLOOKUP($A326,Drury_beneficiary_allocation!$A$5:$A$104,Drury_beneficiary_allocation!$E$5:$E$104,0,0)</f>
        <v>0</v>
      </c>
      <c r="AE326" s="363">
        <f t="shared" si="50"/>
        <v>0</v>
      </c>
      <c r="AF326" s="349"/>
      <c r="AG326" s="349">
        <f t="shared" si="52"/>
        <v>0</v>
      </c>
      <c r="AH326" s="353">
        <v>0</v>
      </c>
      <c r="AI326" s="354" t="str">
        <f t="shared" si="51"/>
        <v>Collector</v>
      </c>
      <c r="AJ326" s="349"/>
      <c r="AK326" s="349"/>
      <c r="AL326" s="355">
        <f>_xlfn.XLOOKUP(A326,'P1 Date Adjustment'!B:B,'P1 Date Adjustment'!F:F,"not found",0)</f>
        <v>2033</v>
      </c>
      <c r="AM326" s="349">
        <f t="shared" si="53"/>
        <v>0</v>
      </c>
      <c r="AN326" s="360"/>
      <c r="AO326" s="360"/>
    </row>
    <row r="327" spans="1:41" ht="30" x14ac:dyDescent="0.25">
      <c r="A327" s="129" t="s">
        <v>214</v>
      </c>
      <c r="B327" s="358" t="s">
        <v>215</v>
      </c>
      <c r="C327" s="358" t="str">
        <f>_xlfn.XLOOKUP($A327,'Total project cost for DCs'!A:A,'Total project cost for DCs'!C:C,"Not found",0)</f>
        <v xml:space="preserve"> 2-lane signalised intersection with active mode crossings</v>
      </c>
      <c r="D327" s="355" t="s">
        <v>155</v>
      </c>
      <c r="E327" s="355" t="s">
        <v>190</v>
      </c>
      <c r="H327" s="355" t="s">
        <v>829</v>
      </c>
      <c r="I327" s="359">
        <f>_xlfn.XLOOKUP($H327,DC_growth_AGS!$A$665:$A$673,DC_growth_AGS!$O$665:$O$673,"Not found",0)</f>
        <v>0.61252788174604733</v>
      </c>
      <c r="J327" s="355">
        <v>2029</v>
      </c>
      <c r="K327" s="362">
        <f>_xlfn.XLOOKUP($A327,'Total project cost for DCs'!$A$4:$A$111,'Total project cost for DCs'!U$4:U$111,0,0)*_xlfn.XLOOKUP($A327,Drury_beneficiary_allocation!$A$5:$A$104,Drury_beneficiary_allocation!$E$5:$E$104,0,0)</f>
        <v>0</v>
      </c>
      <c r="L327" s="362">
        <f>_xlfn.XLOOKUP($A327,'Total project cost for DCs'!$A$4:$A$111,'Total project cost for DCs'!V$4:V$111,0,0)*_xlfn.XLOOKUP($A327,Drury_beneficiary_allocation!$A$5:$A$104,Drury_beneficiary_allocation!$E$5:$E$104,0,0)</f>
        <v>0</v>
      </c>
      <c r="M327" s="362">
        <f>_xlfn.XLOOKUP($A327,'Total project cost for DCs'!$A$4:$A$111,'Total project cost for DCs'!W$4:W$111,0,0)*_xlfn.XLOOKUP($A327,Drury_beneficiary_allocation!$A$5:$A$104,Drury_beneficiary_allocation!$E$5:$E$104,0,0)</f>
        <v>0</v>
      </c>
      <c r="N327" s="362">
        <f>_xlfn.XLOOKUP($A327,'Total project cost for DCs'!$A$4:$A$111,'Total project cost for DCs'!X$4:X$111,0,0)*_xlfn.XLOOKUP($A327,Drury_beneficiary_allocation!$A$5:$A$104,Drury_beneficiary_allocation!$E$5:$E$104,0,0)</f>
        <v>0</v>
      </c>
      <c r="O327" s="362">
        <f>_xlfn.XLOOKUP($A327,'Total project cost for DCs'!$A$4:$A$111,'Total project cost for DCs'!Y$4:Y$111,0,0)*_xlfn.XLOOKUP($A327,Drury_beneficiary_allocation!$A$5:$A$104,Drury_beneficiary_allocation!$E$5:$E$104,0,0)</f>
        <v>0</v>
      </c>
      <c r="P327" s="362">
        <f>_xlfn.XLOOKUP($A327,'Total project cost for DCs'!$A$4:$A$111,'Total project cost for DCs'!Z$4:Z$111,0,0)*_xlfn.XLOOKUP($A327,Drury_beneficiary_allocation!$A$5:$A$104,Drury_beneficiary_allocation!$E$5:$E$104,0,0)</f>
        <v>0</v>
      </c>
      <c r="Q327" s="362">
        <f>_xlfn.XLOOKUP($A327,'Total project cost for DCs'!$A$4:$A$111,'Total project cost for DCs'!AA$4:AA$111,0,0)*_xlfn.XLOOKUP($A327,Drury_beneficiary_allocation!$A$5:$A$104,Drury_beneficiary_allocation!$E$5:$E$104,0,0)</f>
        <v>0</v>
      </c>
      <c r="R327" s="362">
        <f>_xlfn.XLOOKUP($A327,'Total project cost for DCs'!$A$4:$A$111,'Total project cost for DCs'!AB$4:AB$111,0,0)*_xlfn.XLOOKUP($A327,Drury_beneficiary_allocation!$A$5:$A$104,Drury_beneficiary_allocation!$E$5:$E$104,0,0)</f>
        <v>0</v>
      </c>
      <c r="S327" s="362">
        <f>_xlfn.XLOOKUP($A327,'Total project cost for DCs'!$A$4:$A$111,'Total project cost for DCs'!AC$4:AC$111,0,0)*_xlfn.XLOOKUP($A327,Drury_beneficiary_allocation!$A$5:$A$104,Drury_beneficiary_allocation!$E$5:$E$104,0,0)</f>
        <v>0</v>
      </c>
      <c r="T327" s="362">
        <f>_xlfn.XLOOKUP($A327,'Total project cost for DCs'!$A$4:$A$111,'Total project cost for DCs'!AD$4:AD$111,0,0)*_xlfn.XLOOKUP($A327,Drury_beneficiary_allocation!$A$5:$A$104,Drury_beneficiary_allocation!$E$5:$E$104,0,0)</f>
        <v>0</v>
      </c>
      <c r="U327" s="362">
        <f>_xlfn.XLOOKUP($A327,'Total project cost for DCs'!$A$4:$A$111,'Total project cost for DCs'!AE$4:AE$111,0,0)*_xlfn.XLOOKUP($A327,Drury_beneficiary_allocation!$A$5:$A$104,Drury_beneficiary_allocation!$E$5:$E$104,0,0)</f>
        <v>0</v>
      </c>
      <c r="V327" s="362">
        <f>_xlfn.XLOOKUP($A327,'Total project cost for DCs'!$A$4:$A$111,'Total project cost for DCs'!AF$4:AF$111,0,0)*_xlfn.XLOOKUP($A327,Drury_beneficiary_allocation!$A$5:$A$104,Drury_beneficiary_allocation!$E$5:$E$104,0,0)</f>
        <v>0</v>
      </c>
      <c r="W327" s="362">
        <f>_xlfn.XLOOKUP($A327,'Total project cost for DCs'!$A$4:$A$111,'Total project cost for DCs'!AG$4:AG$111,0,0)*_xlfn.XLOOKUP($A327,Drury_beneficiary_allocation!$A$5:$A$104,Drury_beneficiary_allocation!$E$5:$E$104,0,0)</f>
        <v>0</v>
      </c>
      <c r="X327" s="362">
        <f>_xlfn.XLOOKUP($A327,'Total project cost for DCs'!$A$4:$A$111,'Total project cost for DCs'!AH$4:AH$111,0,0)*_xlfn.XLOOKUP($A327,Drury_beneficiary_allocation!$A$5:$A$104,Drury_beneficiary_allocation!$E$5:$E$104,0,0)</f>
        <v>0</v>
      </c>
      <c r="Y327" s="362">
        <f>_xlfn.XLOOKUP($A327,'Total project cost for DCs'!$A$4:$A$111,'Total project cost for DCs'!AI$4:AI$111,0,0)*_xlfn.XLOOKUP($A327,Drury_beneficiary_allocation!$A$5:$A$104,Drury_beneficiary_allocation!$E$5:$E$104,0,0)</f>
        <v>0</v>
      </c>
      <c r="Z327" s="362">
        <f>_xlfn.XLOOKUP($A327,'Total project cost for DCs'!$A$4:$A$111,'Total project cost for DCs'!AJ$4:AJ$111,0,0)*_xlfn.XLOOKUP($A327,Drury_beneficiary_allocation!$A$5:$A$104,Drury_beneficiary_allocation!$E$5:$E$104,0,0)</f>
        <v>0</v>
      </c>
      <c r="AA327" s="362">
        <f>_xlfn.XLOOKUP($A327,'Total project cost for DCs'!$A$4:$A$111,'Total project cost for DCs'!AK$4:AK$111,0,0)*_xlfn.XLOOKUP($A327,Drury_beneficiary_allocation!$A$5:$A$104,Drury_beneficiary_allocation!$E$5:$E$104,0,0)</f>
        <v>0</v>
      </c>
      <c r="AB327" s="362">
        <f>_xlfn.XLOOKUP($A327,'Total project cost for DCs'!$A$4:$A$111,'Total project cost for DCs'!AL$4:AL$111,0,0)*_xlfn.XLOOKUP($A327,Drury_beneficiary_allocation!$A$5:$A$104,Drury_beneficiary_allocation!$E$5:$E$104,0,0)</f>
        <v>0</v>
      </c>
      <c r="AC327" s="362">
        <f>_xlfn.XLOOKUP($A327,'Total project cost for DCs'!$A$4:$A$111,'Total project cost for DCs'!AM$4:AM$111,0,0)*_xlfn.XLOOKUP($A327,Drury_beneficiary_allocation!$A$5:$A$104,Drury_beneficiary_allocation!$E$5:$E$104,0,0)</f>
        <v>0</v>
      </c>
      <c r="AD327" s="362">
        <f>_xlfn.XLOOKUP($A327,'Total project cost for DCs'!$A$4:$A$111,'Total project cost for DCs'!AN$4:AN$111,0,0)*_xlfn.XLOOKUP($A327,Drury_beneficiary_allocation!$A$5:$A$104,Drury_beneficiary_allocation!$E$5:$E$104,0,0)</f>
        <v>0</v>
      </c>
      <c r="AE327" s="363">
        <f t="shared" si="50"/>
        <v>0</v>
      </c>
      <c r="AF327" s="349"/>
      <c r="AG327" s="349">
        <f t="shared" si="52"/>
        <v>0</v>
      </c>
      <c r="AH327" s="353">
        <v>0</v>
      </c>
      <c r="AI327" s="354" t="str">
        <f t="shared" si="51"/>
        <v>Arterial</v>
      </c>
      <c r="AJ327" s="349"/>
      <c r="AK327" s="349"/>
      <c r="AL327" s="355">
        <f>_xlfn.XLOOKUP(A327,'P1 Date Adjustment'!B:B,'P1 Date Adjustment'!F:F,"not found",0)</f>
        <v>2029</v>
      </c>
      <c r="AM327" s="349">
        <f t="shared" si="53"/>
        <v>0</v>
      </c>
      <c r="AN327" s="360"/>
      <c r="AO327" s="360"/>
    </row>
    <row r="328" spans="1:41" ht="30" x14ac:dyDescent="0.25">
      <c r="A328" s="129" t="s">
        <v>217</v>
      </c>
      <c r="B328" s="358" t="s">
        <v>215</v>
      </c>
      <c r="C328" s="358" t="str">
        <f>_xlfn.XLOOKUP($A328,'Total project cost for DCs'!A:A,'Total project cost for DCs'!C:C,"Not found",0)</f>
        <v>multi-lane roundabout with active mode crossings, SGA design</v>
      </c>
      <c r="D328" s="355" t="s">
        <v>155</v>
      </c>
      <c r="E328" s="355" t="s">
        <v>157</v>
      </c>
      <c r="H328" s="355" t="s">
        <v>829</v>
      </c>
      <c r="I328" s="359">
        <f>_xlfn.XLOOKUP($H328,DC_growth_AGS!$A$665:$A$673,DC_growth_AGS!$O$665:$O$673,"Not found",0)</f>
        <v>0.61252788174604733</v>
      </c>
      <c r="J328" s="355">
        <v>2031</v>
      </c>
      <c r="K328" s="362">
        <f>_xlfn.XLOOKUP($A328,'Total project cost for DCs'!$A$4:$A$111,'Total project cost for DCs'!U$4:U$111,0,0)*_xlfn.XLOOKUP($A328,Drury_beneficiary_allocation!$A$5:$A$104,Drury_beneficiary_allocation!$E$5:$E$104,0,0)</f>
        <v>1062484.8258981633</v>
      </c>
      <c r="L328" s="362">
        <f>_xlfn.XLOOKUP($A328,'Total project cost for DCs'!$A$4:$A$111,'Total project cost for DCs'!V$4:V$111,0,0)*_xlfn.XLOOKUP($A328,Drury_beneficiary_allocation!$A$5:$A$104,Drury_beneficiary_allocation!$E$5:$E$104,0,0)</f>
        <v>310731.5441146837</v>
      </c>
      <c r="M328" s="362">
        <f>_xlfn.XLOOKUP($A328,'Total project cost for DCs'!$A$4:$A$111,'Total project cost for DCs'!W$4:W$111,0,0)*_xlfn.XLOOKUP($A328,Drury_beneficiary_allocation!$A$5:$A$104,Drury_beneficiary_allocation!$E$5:$E$104,0,0)</f>
        <v>3276127.4078915874</v>
      </c>
      <c r="N328" s="362">
        <f>_xlfn.XLOOKUP($A328,'Total project cost for DCs'!$A$4:$A$111,'Total project cost for DCs'!X$4:X$111,0,0)*_xlfn.XLOOKUP($A328,Drury_beneficiary_allocation!$A$5:$A$104,Drury_beneficiary_allocation!$E$5:$E$104,0,0)</f>
        <v>0</v>
      </c>
      <c r="O328" s="362">
        <f>_xlfn.XLOOKUP($A328,'Total project cost for DCs'!$A$4:$A$111,'Total project cost for DCs'!Y$4:Y$111,0,0)*_xlfn.XLOOKUP($A328,Drury_beneficiary_allocation!$A$5:$A$104,Drury_beneficiary_allocation!$E$5:$E$104,0,0)</f>
        <v>0</v>
      </c>
      <c r="P328" s="362">
        <f>_xlfn.XLOOKUP($A328,'Total project cost for DCs'!$A$4:$A$111,'Total project cost for DCs'!Z$4:Z$111,0,0)*_xlfn.XLOOKUP($A328,Drury_beneficiary_allocation!$A$5:$A$104,Drury_beneficiary_allocation!$E$5:$E$104,0,0)</f>
        <v>0</v>
      </c>
      <c r="Q328" s="362">
        <f>_xlfn.XLOOKUP($A328,'Total project cost for DCs'!$A$4:$A$111,'Total project cost for DCs'!AA$4:AA$111,0,0)*_xlfn.XLOOKUP($A328,Drury_beneficiary_allocation!$A$5:$A$104,Drury_beneficiary_allocation!$E$5:$E$104,0,0)</f>
        <v>0</v>
      </c>
      <c r="R328" s="362">
        <f>_xlfn.XLOOKUP($A328,'Total project cost for DCs'!$A$4:$A$111,'Total project cost for DCs'!AB$4:AB$111,0,0)*_xlfn.XLOOKUP($A328,Drury_beneficiary_allocation!$A$5:$A$104,Drury_beneficiary_allocation!$E$5:$E$104,0,0)</f>
        <v>0</v>
      </c>
      <c r="S328" s="362">
        <f>_xlfn.XLOOKUP($A328,'Total project cost for DCs'!$A$4:$A$111,'Total project cost for DCs'!AC$4:AC$111,0,0)*_xlfn.XLOOKUP($A328,Drury_beneficiary_allocation!$A$5:$A$104,Drury_beneficiary_allocation!$E$5:$E$104,0,0)</f>
        <v>0</v>
      </c>
      <c r="T328" s="362">
        <f>_xlfn.XLOOKUP($A328,'Total project cost for DCs'!$A$4:$A$111,'Total project cost for DCs'!AD$4:AD$111,0,0)*_xlfn.XLOOKUP($A328,Drury_beneficiary_allocation!$A$5:$A$104,Drury_beneficiary_allocation!$E$5:$E$104,0,0)</f>
        <v>0</v>
      </c>
      <c r="U328" s="362">
        <f>_xlfn.XLOOKUP($A328,'Total project cost for DCs'!$A$4:$A$111,'Total project cost for DCs'!AE$4:AE$111,0,0)*_xlfn.XLOOKUP($A328,Drury_beneficiary_allocation!$A$5:$A$104,Drury_beneficiary_allocation!$E$5:$E$104,0,0)</f>
        <v>0</v>
      </c>
      <c r="V328" s="362">
        <f>_xlfn.XLOOKUP($A328,'Total project cost for DCs'!$A$4:$A$111,'Total project cost for DCs'!AF$4:AF$111,0,0)*_xlfn.XLOOKUP($A328,Drury_beneficiary_allocation!$A$5:$A$104,Drury_beneficiary_allocation!$E$5:$E$104,0,0)</f>
        <v>0</v>
      </c>
      <c r="W328" s="362">
        <f>_xlfn.XLOOKUP($A328,'Total project cost for DCs'!$A$4:$A$111,'Total project cost for DCs'!AG$4:AG$111,0,0)*_xlfn.XLOOKUP($A328,Drury_beneficiary_allocation!$A$5:$A$104,Drury_beneficiary_allocation!$E$5:$E$104,0,0)</f>
        <v>0</v>
      </c>
      <c r="X328" s="362">
        <f>_xlfn.XLOOKUP($A328,'Total project cost for DCs'!$A$4:$A$111,'Total project cost for DCs'!AH$4:AH$111,0,0)*_xlfn.XLOOKUP($A328,Drury_beneficiary_allocation!$A$5:$A$104,Drury_beneficiary_allocation!$E$5:$E$104,0,0)</f>
        <v>0</v>
      </c>
      <c r="Y328" s="362">
        <f>_xlfn.XLOOKUP($A328,'Total project cost for DCs'!$A$4:$A$111,'Total project cost for DCs'!AI$4:AI$111,0,0)*_xlfn.XLOOKUP($A328,Drury_beneficiary_allocation!$A$5:$A$104,Drury_beneficiary_allocation!$E$5:$E$104,0,0)</f>
        <v>0</v>
      </c>
      <c r="Z328" s="362">
        <f>_xlfn.XLOOKUP($A328,'Total project cost for DCs'!$A$4:$A$111,'Total project cost for DCs'!AJ$4:AJ$111,0,0)*_xlfn.XLOOKUP($A328,Drury_beneficiary_allocation!$A$5:$A$104,Drury_beneficiary_allocation!$E$5:$E$104,0,0)</f>
        <v>0</v>
      </c>
      <c r="AA328" s="362">
        <f>_xlfn.XLOOKUP($A328,'Total project cost for DCs'!$A$4:$A$111,'Total project cost for DCs'!AK$4:AK$111,0,0)*_xlfn.XLOOKUP($A328,Drury_beneficiary_allocation!$A$5:$A$104,Drury_beneficiary_allocation!$E$5:$E$104,0,0)</f>
        <v>0</v>
      </c>
      <c r="AB328" s="362">
        <f>_xlfn.XLOOKUP($A328,'Total project cost for DCs'!$A$4:$A$111,'Total project cost for DCs'!AL$4:AL$111,0,0)*_xlfn.XLOOKUP($A328,Drury_beneficiary_allocation!$A$5:$A$104,Drury_beneficiary_allocation!$E$5:$E$104,0,0)</f>
        <v>0</v>
      </c>
      <c r="AC328" s="362">
        <f>_xlfn.XLOOKUP($A328,'Total project cost for DCs'!$A$4:$A$111,'Total project cost for DCs'!AM$4:AM$111,0,0)*_xlfn.XLOOKUP($A328,Drury_beneficiary_allocation!$A$5:$A$104,Drury_beneficiary_allocation!$E$5:$E$104,0,0)</f>
        <v>0</v>
      </c>
      <c r="AD328" s="362">
        <f>_xlfn.XLOOKUP($A328,'Total project cost for DCs'!$A$4:$A$111,'Total project cost for DCs'!AN$4:AN$111,0,0)*_xlfn.XLOOKUP($A328,Drury_beneficiary_allocation!$A$5:$A$104,Drury_beneficiary_allocation!$E$5:$E$104,0,0)</f>
        <v>0</v>
      </c>
      <c r="AE328" s="363">
        <f t="shared" si="50"/>
        <v>4649343.7779044341</v>
      </c>
      <c r="AF328" s="349"/>
      <c r="AG328" s="349">
        <f t="shared" si="52"/>
        <v>4649343.7779044341</v>
      </c>
      <c r="AH328" s="353">
        <v>0</v>
      </c>
      <c r="AI328" s="354" t="str">
        <f t="shared" si="51"/>
        <v>Arterial</v>
      </c>
      <c r="AJ328" s="349"/>
      <c r="AK328" s="349"/>
      <c r="AL328" s="355">
        <f>_xlfn.XLOOKUP(A328,'P1 Date Adjustment'!B:B,'P1 Date Adjustment'!F:F,"not found",0)</f>
        <v>2031</v>
      </c>
      <c r="AM328" s="349">
        <f t="shared" si="53"/>
        <v>2847852.6957889684</v>
      </c>
      <c r="AN328" s="360"/>
      <c r="AO328" s="360"/>
    </row>
    <row r="329" spans="1:41" ht="30" x14ac:dyDescent="0.25">
      <c r="A329" s="129">
        <v>11</v>
      </c>
      <c r="B329" s="358" t="s">
        <v>219</v>
      </c>
      <c r="C329" s="358" t="str">
        <f>_xlfn.XLOOKUP($A329,'Total project cost for DCs'!A:A,'Total project cost for DCs'!C:C,"Not found",0)</f>
        <v>Roundabout as per SGA design</v>
      </c>
      <c r="D329" s="355" t="s">
        <v>155</v>
      </c>
      <c r="E329" s="355" t="s">
        <v>190</v>
      </c>
      <c r="H329" s="355" t="s">
        <v>829</v>
      </c>
      <c r="I329" s="359">
        <f>_xlfn.XLOOKUP($H329,DC_growth_AGS!$A$665:$A$673,DC_growth_AGS!$O$665:$O$673,"Not found",0)</f>
        <v>0.61252788174604733</v>
      </c>
      <c r="J329" s="355">
        <v>2031</v>
      </c>
      <c r="K329" s="362">
        <f>_xlfn.XLOOKUP($A329,'Total project cost for DCs'!$A$4:$A$111,'Total project cost for DCs'!U$4:U$111,0,0)*_xlfn.XLOOKUP($A329,Drury_beneficiary_allocation!$A$5:$A$104,Drury_beneficiary_allocation!$E$5:$E$104,0,0)</f>
        <v>17743.768013659545</v>
      </c>
      <c r="L329" s="362">
        <f>_xlfn.XLOOKUP($A329,'Total project cost for DCs'!$A$4:$A$111,'Total project cost for DCs'!V$4:V$111,0,0)*_xlfn.XLOOKUP($A329,Drury_beneficiary_allocation!$A$5:$A$104,Drury_beneficiary_allocation!$E$5:$E$104,0,0)</f>
        <v>7685.7355526583324</v>
      </c>
      <c r="M329" s="362">
        <f>_xlfn.XLOOKUP($A329,'Total project cost for DCs'!$A$4:$A$111,'Total project cost for DCs'!W$4:W$111,0,0)*_xlfn.XLOOKUP($A329,Drury_beneficiary_allocation!$A$5:$A$104,Drury_beneficiary_allocation!$E$5:$E$104,0,0)</f>
        <v>78519.570515653701</v>
      </c>
      <c r="N329" s="362">
        <f>_xlfn.XLOOKUP($A329,'Total project cost for DCs'!$A$4:$A$111,'Total project cost for DCs'!X$4:X$111,0,0)*_xlfn.XLOOKUP($A329,Drury_beneficiary_allocation!$A$5:$A$104,Drury_beneficiary_allocation!$E$5:$E$104,0,0)</f>
        <v>0</v>
      </c>
      <c r="O329" s="362">
        <f>_xlfn.XLOOKUP($A329,'Total project cost for DCs'!$A$4:$A$111,'Total project cost for DCs'!Y$4:Y$111,0,0)*_xlfn.XLOOKUP($A329,Drury_beneficiary_allocation!$A$5:$A$104,Drury_beneficiary_allocation!$E$5:$E$104,0,0)</f>
        <v>0</v>
      </c>
      <c r="P329" s="362">
        <f>_xlfn.XLOOKUP($A329,'Total project cost for DCs'!$A$4:$A$111,'Total project cost for DCs'!Z$4:Z$111,0,0)*_xlfn.XLOOKUP($A329,Drury_beneficiary_allocation!$A$5:$A$104,Drury_beneficiary_allocation!$E$5:$E$104,0,0)</f>
        <v>0</v>
      </c>
      <c r="Q329" s="362">
        <f>_xlfn.XLOOKUP($A329,'Total project cost for DCs'!$A$4:$A$111,'Total project cost for DCs'!AA$4:AA$111,0,0)*_xlfn.XLOOKUP($A329,Drury_beneficiary_allocation!$A$5:$A$104,Drury_beneficiary_allocation!$E$5:$E$104,0,0)</f>
        <v>0</v>
      </c>
      <c r="R329" s="362">
        <f>_xlfn.XLOOKUP($A329,'Total project cost for DCs'!$A$4:$A$111,'Total project cost for DCs'!AB$4:AB$111,0,0)*_xlfn.XLOOKUP($A329,Drury_beneficiary_allocation!$A$5:$A$104,Drury_beneficiary_allocation!$E$5:$E$104,0,0)</f>
        <v>0</v>
      </c>
      <c r="S329" s="362">
        <f>_xlfn.XLOOKUP($A329,'Total project cost for DCs'!$A$4:$A$111,'Total project cost for DCs'!AC$4:AC$111,0,0)*_xlfn.XLOOKUP($A329,Drury_beneficiary_allocation!$A$5:$A$104,Drury_beneficiary_allocation!$E$5:$E$104,0,0)</f>
        <v>0</v>
      </c>
      <c r="T329" s="362">
        <f>_xlfn.XLOOKUP($A329,'Total project cost for DCs'!$A$4:$A$111,'Total project cost for DCs'!AD$4:AD$111,0,0)*_xlfn.XLOOKUP($A329,Drury_beneficiary_allocation!$A$5:$A$104,Drury_beneficiary_allocation!$E$5:$E$104,0,0)</f>
        <v>0</v>
      </c>
      <c r="U329" s="362">
        <f>_xlfn.XLOOKUP($A329,'Total project cost for DCs'!$A$4:$A$111,'Total project cost for DCs'!AE$4:AE$111,0,0)*_xlfn.XLOOKUP($A329,Drury_beneficiary_allocation!$A$5:$A$104,Drury_beneficiary_allocation!$E$5:$E$104,0,0)</f>
        <v>0</v>
      </c>
      <c r="V329" s="362">
        <f>_xlfn.XLOOKUP($A329,'Total project cost for DCs'!$A$4:$A$111,'Total project cost for DCs'!AF$4:AF$111,0,0)*_xlfn.XLOOKUP($A329,Drury_beneficiary_allocation!$A$5:$A$104,Drury_beneficiary_allocation!$E$5:$E$104,0,0)</f>
        <v>0</v>
      </c>
      <c r="W329" s="362">
        <f>_xlfn.XLOOKUP($A329,'Total project cost for DCs'!$A$4:$A$111,'Total project cost for DCs'!AG$4:AG$111,0,0)*_xlfn.XLOOKUP($A329,Drury_beneficiary_allocation!$A$5:$A$104,Drury_beneficiary_allocation!$E$5:$E$104,0,0)</f>
        <v>0</v>
      </c>
      <c r="X329" s="362">
        <f>_xlfn.XLOOKUP($A329,'Total project cost for DCs'!$A$4:$A$111,'Total project cost for DCs'!AH$4:AH$111,0,0)*_xlfn.XLOOKUP($A329,Drury_beneficiary_allocation!$A$5:$A$104,Drury_beneficiary_allocation!$E$5:$E$104,0,0)</f>
        <v>0</v>
      </c>
      <c r="Y329" s="362">
        <f>_xlfn.XLOOKUP($A329,'Total project cost for DCs'!$A$4:$A$111,'Total project cost for DCs'!AI$4:AI$111,0,0)*_xlfn.XLOOKUP($A329,Drury_beneficiary_allocation!$A$5:$A$104,Drury_beneficiary_allocation!$E$5:$E$104,0,0)</f>
        <v>0</v>
      </c>
      <c r="Z329" s="362">
        <f>_xlfn.XLOOKUP($A329,'Total project cost for DCs'!$A$4:$A$111,'Total project cost for DCs'!AJ$4:AJ$111,0,0)*_xlfn.XLOOKUP($A329,Drury_beneficiary_allocation!$A$5:$A$104,Drury_beneficiary_allocation!$E$5:$E$104,0,0)</f>
        <v>0</v>
      </c>
      <c r="AA329" s="362">
        <f>_xlfn.XLOOKUP($A329,'Total project cost for DCs'!$A$4:$A$111,'Total project cost for DCs'!AK$4:AK$111,0,0)*_xlfn.XLOOKUP($A329,Drury_beneficiary_allocation!$A$5:$A$104,Drury_beneficiary_allocation!$E$5:$E$104,0,0)</f>
        <v>0</v>
      </c>
      <c r="AB329" s="362">
        <f>_xlfn.XLOOKUP($A329,'Total project cost for DCs'!$A$4:$A$111,'Total project cost for DCs'!AL$4:AL$111,0,0)*_xlfn.XLOOKUP($A329,Drury_beneficiary_allocation!$A$5:$A$104,Drury_beneficiary_allocation!$E$5:$E$104,0,0)</f>
        <v>0</v>
      </c>
      <c r="AC329" s="362">
        <f>_xlfn.XLOOKUP($A329,'Total project cost for DCs'!$A$4:$A$111,'Total project cost for DCs'!AM$4:AM$111,0,0)*_xlfn.XLOOKUP($A329,Drury_beneficiary_allocation!$A$5:$A$104,Drury_beneficiary_allocation!$E$5:$E$104,0,0)</f>
        <v>0</v>
      </c>
      <c r="AD329" s="362">
        <f>_xlfn.XLOOKUP($A329,'Total project cost for DCs'!$A$4:$A$111,'Total project cost for DCs'!AN$4:AN$111,0,0)*_xlfn.XLOOKUP($A329,Drury_beneficiary_allocation!$A$5:$A$104,Drury_beneficiary_allocation!$E$5:$E$104,0,0)</f>
        <v>0</v>
      </c>
      <c r="AE329" s="363">
        <f t="shared" si="50"/>
        <v>103949.07408197157</v>
      </c>
      <c r="AF329" s="349"/>
      <c r="AG329" s="349">
        <f t="shared" si="52"/>
        <v>103949.07408197157</v>
      </c>
      <c r="AH329" s="353">
        <v>0</v>
      </c>
      <c r="AI329" s="354" t="str">
        <f t="shared" si="51"/>
        <v>Arterial</v>
      </c>
      <c r="AJ329" s="349"/>
      <c r="AK329" s="349"/>
      <c r="AL329" s="355">
        <f>_xlfn.XLOOKUP(A329,'P1 Date Adjustment'!B:B,'P1 Date Adjustment'!F:F,"not found",0)</f>
        <v>2031</v>
      </c>
      <c r="AM329" s="349">
        <f t="shared" si="53"/>
        <v>63671.706156892993</v>
      </c>
      <c r="AN329" s="360"/>
      <c r="AO329" s="360"/>
    </row>
    <row r="330" spans="1:41" ht="60" x14ac:dyDescent="0.25">
      <c r="A330" s="129">
        <v>12</v>
      </c>
      <c r="B330" s="358" t="s">
        <v>221</v>
      </c>
      <c r="C330" s="358" t="str">
        <f>_xlfn.XLOOKUP($A330,'Total project cost for DCs'!A:A,'Total project cost for DCs'!C:C,"Not found",0)</f>
        <v>Intersection improvements on Bremner-Firth Rd, Norrie-Firth Rd, GSR-Firth Rd, Active mode facilities on both sides of Firth &amp; Norrie Rd</v>
      </c>
      <c r="D330" s="355" t="s">
        <v>155</v>
      </c>
      <c r="E330" s="355" t="s">
        <v>223</v>
      </c>
      <c r="H330" s="355" t="s">
        <v>829</v>
      </c>
      <c r="I330" s="359">
        <f>_xlfn.XLOOKUP($H330,DC_growth_AGS!$A$665:$A$673,DC_growth_AGS!$O$665:$O$673,"Not found",0)</f>
        <v>0.61252788174604733</v>
      </c>
      <c r="J330" s="355">
        <v>2033</v>
      </c>
      <c r="K330" s="362">
        <f>_xlfn.XLOOKUP($A330,'Total project cost for DCs'!$A$4:$A$111,'Total project cost for DCs'!U$4:U$111,0,0)*_xlfn.XLOOKUP($A330,Drury_beneficiary_allocation!$A$5:$A$104,Drury_beneficiary_allocation!$E$5:$E$104,0,0)</f>
        <v>0</v>
      </c>
      <c r="L330" s="362">
        <f>_xlfn.XLOOKUP($A330,'Total project cost for DCs'!$A$4:$A$111,'Total project cost for DCs'!V$4:V$111,0,0)*_xlfn.XLOOKUP($A330,Drury_beneficiary_allocation!$A$5:$A$104,Drury_beneficiary_allocation!$E$5:$E$104,0,0)</f>
        <v>0</v>
      </c>
      <c r="M330" s="362">
        <f>_xlfn.XLOOKUP($A330,'Total project cost for DCs'!$A$4:$A$111,'Total project cost for DCs'!W$4:W$111,0,0)*_xlfn.XLOOKUP($A330,Drury_beneficiary_allocation!$A$5:$A$104,Drury_beneficiary_allocation!$E$5:$E$104,0,0)</f>
        <v>0</v>
      </c>
      <c r="N330" s="362">
        <f>_xlfn.XLOOKUP($A330,'Total project cost for DCs'!$A$4:$A$111,'Total project cost for DCs'!X$4:X$111,0,0)*_xlfn.XLOOKUP($A330,Drury_beneficiary_allocation!$A$5:$A$104,Drury_beneficiary_allocation!$E$5:$E$104,0,0)</f>
        <v>0</v>
      </c>
      <c r="O330" s="362">
        <f>_xlfn.XLOOKUP($A330,'Total project cost for DCs'!$A$4:$A$111,'Total project cost for DCs'!Y$4:Y$111,0,0)*_xlfn.XLOOKUP($A330,Drury_beneficiary_allocation!$A$5:$A$104,Drury_beneficiary_allocation!$E$5:$E$104,0,0)</f>
        <v>0</v>
      </c>
      <c r="P330" s="362">
        <f>_xlfn.XLOOKUP($A330,'Total project cost for DCs'!$A$4:$A$111,'Total project cost for DCs'!Z$4:Z$111,0,0)*_xlfn.XLOOKUP($A330,Drury_beneficiary_allocation!$A$5:$A$104,Drury_beneficiary_allocation!$E$5:$E$104,0,0)</f>
        <v>0</v>
      </c>
      <c r="Q330" s="362">
        <f>_xlfn.XLOOKUP($A330,'Total project cost for DCs'!$A$4:$A$111,'Total project cost for DCs'!AA$4:AA$111,0,0)*_xlfn.XLOOKUP($A330,Drury_beneficiary_allocation!$A$5:$A$104,Drury_beneficiary_allocation!$E$5:$E$104,0,0)</f>
        <v>0</v>
      </c>
      <c r="R330" s="362">
        <f>_xlfn.XLOOKUP($A330,'Total project cost for DCs'!$A$4:$A$111,'Total project cost for DCs'!AB$4:AB$111,0,0)*_xlfn.XLOOKUP($A330,Drury_beneficiary_allocation!$A$5:$A$104,Drury_beneficiary_allocation!$E$5:$E$104,0,0)</f>
        <v>0</v>
      </c>
      <c r="S330" s="362">
        <f>_xlfn.XLOOKUP($A330,'Total project cost for DCs'!$A$4:$A$111,'Total project cost for DCs'!AC$4:AC$111,0,0)*_xlfn.XLOOKUP($A330,Drury_beneficiary_allocation!$A$5:$A$104,Drury_beneficiary_allocation!$E$5:$E$104,0,0)</f>
        <v>0</v>
      </c>
      <c r="T330" s="362">
        <f>_xlfn.XLOOKUP($A330,'Total project cost for DCs'!$A$4:$A$111,'Total project cost for DCs'!AD$4:AD$111,0,0)*_xlfn.XLOOKUP($A330,Drury_beneficiary_allocation!$A$5:$A$104,Drury_beneficiary_allocation!$E$5:$E$104,0,0)</f>
        <v>0</v>
      </c>
      <c r="U330" s="362">
        <f>_xlfn.XLOOKUP($A330,'Total project cost for DCs'!$A$4:$A$111,'Total project cost for DCs'!AE$4:AE$111,0,0)*_xlfn.XLOOKUP($A330,Drury_beneficiary_allocation!$A$5:$A$104,Drury_beneficiary_allocation!$E$5:$E$104,0,0)</f>
        <v>0</v>
      </c>
      <c r="V330" s="362">
        <f>_xlfn.XLOOKUP($A330,'Total project cost for DCs'!$A$4:$A$111,'Total project cost for DCs'!AF$4:AF$111,0,0)*_xlfn.XLOOKUP($A330,Drury_beneficiary_allocation!$A$5:$A$104,Drury_beneficiary_allocation!$E$5:$E$104,0,0)</f>
        <v>0</v>
      </c>
      <c r="W330" s="362">
        <f>_xlfn.XLOOKUP($A330,'Total project cost for DCs'!$A$4:$A$111,'Total project cost for DCs'!AG$4:AG$111,0,0)*_xlfn.XLOOKUP($A330,Drury_beneficiary_allocation!$A$5:$A$104,Drury_beneficiary_allocation!$E$5:$E$104,0,0)</f>
        <v>0</v>
      </c>
      <c r="X330" s="362">
        <f>_xlfn.XLOOKUP($A330,'Total project cost for DCs'!$A$4:$A$111,'Total project cost for DCs'!AH$4:AH$111,0,0)*_xlfn.XLOOKUP($A330,Drury_beneficiary_allocation!$A$5:$A$104,Drury_beneficiary_allocation!$E$5:$E$104,0,0)</f>
        <v>0</v>
      </c>
      <c r="Y330" s="362">
        <f>_xlfn.XLOOKUP($A330,'Total project cost for DCs'!$A$4:$A$111,'Total project cost for DCs'!AI$4:AI$111,0,0)*_xlfn.XLOOKUP($A330,Drury_beneficiary_allocation!$A$5:$A$104,Drury_beneficiary_allocation!$E$5:$E$104,0,0)</f>
        <v>0</v>
      </c>
      <c r="Z330" s="362">
        <f>_xlfn.XLOOKUP($A330,'Total project cost for DCs'!$A$4:$A$111,'Total project cost for DCs'!AJ$4:AJ$111,0,0)*_xlfn.XLOOKUP($A330,Drury_beneficiary_allocation!$A$5:$A$104,Drury_beneficiary_allocation!$E$5:$E$104,0,0)</f>
        <v>0</v>
      </c>
      <c r="AA330" s="362">
        <f>_xlfn.XLOOKUP($A330,'Total project cost for DCs'!$A$4:$A$111,'Total project cost for DCs'!AK$4:AK$111,0,0)*_xlfn.XLOOKUP($A330,Drury_beneficiary_allocation!$A$5:$A$104,Drury_beneficiary_allocation!$E$5:$E$104,0,0)</f>
        <v>0</v>
      </c>
      <c r="AB330" s="362">
        <f>_xlfn.XLOOKUP($A330,'Total project cost for DCs'!$A$4:$A$111,'Total project cost for DCs'!AL$4:AL$111,0,0)*_xlfn.XLOOKUP($A330,Drury_beneficiary_allocation!$A$5:$A$104,Drury_beneficiary_allocation!$E$5:$E$104,0,0)</f>
        <v>0</v>
      </c>
      <c r="AC330" s="362">
        <f>_xlfn.XLOOKUP($A330,'Total project cost for DCs'!$A$4:$A$111,'Total project cost for DCs'!AM$4:AM$111,0,0)*_xlfn.XLOOKUP($A330,Drury_beneficiary_allocation!$A$5:$A$104,Drury_beneficiary_allocation!$E$5:$E$104,0,0)</f>
        <v>0</v>
      </c>
      <c r="AD330" s="362">
        <f>_xlfn.XLOOKUP($A330,'Total project cost for DCs'!$A$4:$A$111,'Total project cost for DCs'!AN$4:AN$111,0,0)*_xlfn.XLOOKUP($A330,Drury_beneficiary_allocation!$A$5:$A$104,Drury_beneficiary_allocation!$E$5:$E$104,0,0)</f>
        <v>0</v>
      </c>
      <c r="AE330" s="363">
        <f t="shared" si="50"/>
        <v>0</v>
      </c>
      <c r="AF330" s="349"/>
      <c r="AG330" s="349">
        <f t="shared" si="52"/>
        <v>0</v>
      </c>
      <c r="AH330" s="353">
        <v>0</v>
      </c>
      <c r="AI330" s="354" t="str">
        <f t="shared" si="51"/>
        <v>Collector</v>
      </c>
      <c r="AJ330" s="349"/>
      <c r="AK330" s="349"/>
      <c r="AL330" s="355">
        <f>_xlfn.XLOOKUP(A330,'P1 Date Adjustment'!B:B,'P1 Date Adjustment'!F:F,"not found",0)</f>
        <v>2033</v>
      </c>
      <c r="AM330" s="349">
        <f t="shared" si="53"/>
        <v>0</v>
      </c>
      <c r="AN330" s="360"/>
      <c r="AO330" s="360"/>
    </row>
    <row r="331" spans="1:41" ht="30" x14ac:dyDescent="0.25">
      <c r="A331" s="129" t="s">
        <v>224</v>
      </c>
      <c r="B331" s="358" t="s">
        <v>225</v>
      </c>
      <c r="C331" s="358" t="str">
        <f>_xlfn.XLOOKUP($A331,'Total project cost for DCs'!A:A,'Total project cost for DCs'!C:C,"Not found",0)</f>
        <v>2-lane urban- new 2-lane arterial with active modes on both sides + intersection improvements (TDM)</v>
      </c>
      <c r="D331" s="355" t="s">
        <v>155</v>
      </c>
      <c r="E331" s="355" t="s">
        <v>227</v>
      </c>
      <c r="H331" s="355" t="s">
        <v>829</v>
      </c>
      <c r="I331" s="359">
        <f>_xlfn.XLOOKUP($H331,DC_growth_AGS!$A$665:$A$673,DC_growth_AGS!$O$665:$O$673,"Not found",0)</f>
        <v>0.61252788174604733</v>
      </c>
      <c r="J331" s="355">
        <v>2029</v>
      </c>
      <c r="K331" s="362">
        <f>_xlfn.XLOOKUP($A331,'Total project cost for DCs'!$A$4:$A$111,'Total project cost for DCs'!U$4:U$111,0,0)*_xlfn.XLOOKUP($A331,Drury_beneficiary_allocation!$A$5:$A$104,Drury_beneficiary_allocation!$E$5:$E$104,0,0)</f>
        <v>0</v>
      </c>
      <c r="L331" s="362">
        <f>_xlfn.XLOOKUP($A331,'Total project cost for DCs'!$A$4:$A$111,'Total project cost for DCs'!V$4:V$111,0,0)*_xlfn.XLOOKUP($A331,Drury_beneficiary_allocation!$A$5:$A$104,Drury_beneficiary_allocation!$E$5:$E$104,0,0)</f>
        <v>0</v>
      </c>
      <c r="M331" s="362">
        <f>_xlfn.XLOOKUP($A331,'Total project cost for DCs'!$A$4:$A$111,'Total project cost for DCs'!W$4:W$111,0,0)*_xlfn.XLOOKUP($A331,Drury_beneficiary_allocation!$A$5:$A$104,Drury_beneficiary_allocation!$E$5:$E$104,0,0)</f>
        <v>0</v>
      </c>
      <c r="N331" s="362">
        <f>_xlfn.XLOOKUP($A331,'Total project cost for DCs'!$A$4:$A$111,'Total project cost for DCs'!X$4:X$111,0,0)*_xlfn.XLOOKUP($A331,Drury_beneficiary_allocation!$A$5:$A$104,Drury_beneficiary_allocation!$E$5:$E$104,0,0)</f>
        <v>0</v>
      </c>
      <c r="O331" s="362">
        <f>_xlfn.XLOOKUP($A331,'Total project cost for DCs'!$A$4:$A$111,'Total project cost for DCs'!Y$4:Y$111,0,0)*_xlfn.XLOOKUP($A331,Drury_beneficiary_allocation!$A$5:$A$104,Drury_beneficiary_allocation!$E$5:$E$104,0,0)</f>
        <v>0</v>
      </c>
      <c r="P331" s="362">
        <f>_xlfn.XLOOKUP($A331,'Total project cost for DCs'!$A$4:$A$111,'Total project cost for DCs'!Z$4:Z$111,0,0)*_xlfn.XLOOKUP($A331,Drury_beneficiary_allocation!$A$5:$A$104,Drury_beneficiary_allocation!$E$5:$E$104,0,0)</f>
        <v>0</v>
      </c>
      <c r="Q331" s="362">
        <f>_xlfn.XLOOKUP($A331,'Total project cost for DCs'!$A$4:$A$111,'Total project cost for DCs'!AA$4:AA$111,0,0)*_xlfn.XLOOKUP($A331,Drury_beneficiary_allocation!$A$5:$A$104,Drury_beneficiary_allocation!$E$5:$E$104,0,0)</f>
        <v>0</v>
      </c>
      <c r="R331" s="362">
        <f>_xlfn.XLOOKUP($A331,'Total project cost for DCs'!$A$4:$A$111,'Total project cost for DCs'!AB$4:AB$111,0,0)*_xlfn.XLOOKUP($A331,Drury_beneficiary_allocation!$A$5:$A$104,Drury_beneficiary_allocation!$E$5:$E$104,0,0)</f>
        <v>0</v>
      </c>
      <c r="S331" s="362">
        <f>_xlfn.XLOOKUP($A331,'Total project cost for DCs'!$A$4:$A$111,'Total project cost for DCs'!AC$4:AC$111,0,0)*_xlfn.XLOOKUP($A331,Drury_beneficiary_allocation!$A$5:$A$104,Drury_beneficiary_allocation!$E$5:$E$104,0,0)</f>
        <v>0</v>
      </c>
      <c r="T331" s="362">
        <f>_xlfn.XLOOKUP($A331,'Total project cost for DCs'!$A$4:$A$111,'Total project cost for DCs'!AD$4:AD$111,0,0)*_xlfn.XLOOKUP($A331,Drury_beneficiary_allocation!$A$5:$A$104,Drury_beneficiary_allocation!$E$5:$E$104,0,0)</f>
        <v>0</v>
      </c>
      <c r="U331" s="362">
        <f>_xlfn.XLOOKUP($A331,'Total project cost for DCs'!$A$4:$A$111,'Total project cost for DCs'!AE$4:AE$111,0,0)*_xlfn.XLOOKUP($A331,Drury_beneficiary_allocation!$A$5:$A$104,Drury_beneficiary_allocation!$E$5:$E$104,0,0)</f>
        <v>0</v>
      </c>
      <c r="V331" s="362">
        <f>_xlfn.XLOOKUP($A331,'Total project cost for DCs'!$A$4:$A$111,'Total project cost for DCs'!AF$4:AF$111,0,0)*_xlfn.XLOOKUP($A331,Drury_beneficiary_allocation!$A$5:$A$104,Drury_beneficiary_allocation!$E$5:$E$104,0,0)</f>
        <v>0</v>
      </c>
      <c r="W331" s="362">
        <f>_xlfn.XLOOKUP($A331,'Total project cost for DCs'!$A$4:$A$111,'Total project cost for DCs'!AG$4:AG$111,0,0)*_xlfn.XLOOKUP($A331,Drury_beneficiary_allocation!$A$5:$A$104,Drury_beneficiary_allocation!$E$5:$E$104,0,0)</f>
        <v>0</v>
      </c>
      <c r="X331" s="362">
        <f>_xlfn.XLOOKUP($A331,'Total project cost for DCs'!$A$4:$A$111,'Total project cost for DCs'!AH$4:AH$111,0,0)*_xlfn.XLOOKUP($A331,Drury_beneficiary_allocation!$A$5:$A$104,Drury_beneficiary_allocation!$E$5:$E$104,0,0)</f>
        <v>0</v>
      </c>
      <c r="Y331" s="362">
        <f>_xlfn.XLOOKUP($A331,'Total project cost for DCs'!$A$4:$A$111,'Total project cost for DCs'!AI$4:AI$111,0,0)*_xlfn.XLOOKUP($A331,Drury_beneficiary_allocation!$A$5:$A$104,Drury_beneficiary_allocation!$E$5:$E$104,0,0)</f>
        <v>0</v>
      </c>
      <c r="Z331" s="362">
        <f>_xlfn.XLOOKUP($A331,'Total project cost for DCs'!$A$4:$A$111,'Total project cost for DCs'!AJ$4:AJ$111,0,0)*_xlfn.XLOOKUP($A331,Drury_beneficiary_allocation!$A$5:$A$104,Drury_beneficiary_allocation!$E$5:$E$104,0,0)</f>
        <v>0</v>
      </c>
      <c r="AA331" s="362">
        <f>_xlfn.XLOOKUP($A331,'Total project cost for DCs'!$A$4:$A$111,'Total project cost for DCs'!AK$4:AK$111,0,0)*_xlfn.XLOOKUP($A331,Drury_beneficiary_allocation!$A$5:$A$104,Drury_beneficiary_allocation!$E$5:$E$104,0,0)</f>
        <v>0</v>
      </c>
      <c r="AB331" s="362">
        <f>_xlfn.XLOOKUP($A331,'Total project cost for DCs'!$A$4:$A$111,'Total project cost for DCs'!AL$4:AL$111,0,0)*_xlfn.XLOOKUP($A331,Drury_beneficiary_allocation!$A$5:$A$104,Drury_beneficiary_allocation!$E$5:$E$104,0,0)</f>
        <v>0</v>
      </c>
      <c r="AC331" s="362">
        <f>_xlfn.XLOOKUP($A331,'Total project cost for DCs'!$A$4:$A$111,'Total project cost for DCs'!AM$4:AM$111,0,0)*_xlfn.XLOOKUP($A331,Drury_beneficiary_allocation!$A$5:$A$104,Drury_beneficiary_allocation!$E$5:$E$104,0,0)</f>
        <v>0</v>
      </c>
      <c r="AD331" s="362">
        <f>_xlfn.XLOOKUP($A331,'Total project cost for DCs'!$A$4:$A$111,'Total project cost for DCs'!AN$4:AN$111,0,0)*_xlfn.XLOOKUP($A331,Drury_beneficiary_allocation!$A$5:$A$104,Drury_beneficiary_allocation!$E$5:$E$104,0,0)</f>
        <v>0</v>
      </c>
      <c r="AE331" s="363">
        <f t="shared" si="50"/>
        <v>0</v>
      </c>
      <c r="AF331" s="349"/>
      <c r="AG331" s="349">
        <f t="shared" si="52"/>
        <v>0</v>
      </c>
      <c r="AH331" s="353">
        <v>0</v>
      </c>
      <c r="AI331" s="354" t="str">
        <f t="shared" si="51"/>
        <v>Arterial</v>
      </c>
      <c r="AJ331" s="349"/>
      <c r="AK331" s="349"/>
      <c r="AL331" s="355">
        <f>_xlfn.XLOOKUP(A331,'P1 Date Adjustment'!B:B,'P1 Date Adjustment'!F:F,"not found",0)</f>
        <v>2029</v>
      </c>
      <c r="AM331" s="349">
        <f t="shared" si="53"/>
        <v>0</v>
      </c>
      <c r="AN331" s="360"/>
      <c r="AO331" s="360"/>
    </row>
    <row r="332" spans="1:41" ht="30" x14ac:dyDescent="0.25">
      <c r="A332" s="129" t="s">
        <v>228</v>
      </c>
      <c r="B332" s="358" t="s">
        <v>229</v>
      </c>
      <c r="C332" s="358" t="str">
        <f>_xlfn.XLOOKUP($A332,'Total project cost for DCs'!A:A,'Total project cost for DCs'!C:C,"Not found",0)</f>
        <v>4-lane urban- upgrade 2-lane arterial with SGA design + intersection improvements (TDM)</v>
      </c>
      <c r="D332" s="355" t="s">
        <v>155</v>
      </c>
      <c r="E332" s="355" t="s">
        <v>231</v>
      </c>
      <c r="H332" s="355" t="s">
        <v>829</v>
      </c>
      <c r="I332" s="359">
        <f>_xlfn.XLOOKUP($H332,DC_growth_AGS!$A$665:$A$673,DC_growth_AGS!$O$665:$O$673,"Not found",0)</f>
        <v>0.61252788174604733</v>
      </c>
      <c r="J332" s="355">
        <v>2050</v>
      </c>
      <c r="K332" s="362">
        <f>_xlfn.XLOOKUP($A332,'Total project cost for DCs'!$A$4:$A$111,'Total project cost for DCs'!U$4:U$111,0,0)*_xlfn.XLOOKUP($A332,Drury_beneficiary_allocation!$A$5:$A$104,Drury_beneficiary_allocation!$E$5:$E$104,0,0)</f>
        <v>0</v>
      </c>
      <c r="L332" s="362">
        <f>_xlfn.XLOOKUP($A332,'Total project cost for DCs'!$A$4:$A$111,'Total project cost for DCs'!V$4:V$111,0,0)*_xlfn.XLOOKUP($A332,Drury_beneficiary_allocation!$A$5:$A$104,Drury_beneficiary_allocation!$E$5:$E$104,0,0)</f>
        <v>0</v>
      </c>
      <c r="M332" s="362">
        <f>_xlfn.XLOOKUP($A332,'Total project cost for DCs'!$A$4:$A$111,'Total project cost for DCs'!W$4:W$111,0,0)*_xlfn.XLOOKUP($A332,Drury_beneficiary_allocation!$A$5:$A$104,Drury_beneficiary_allocation!$E$5:$E$104,0,0)</f>
        <v>0</v>
      </c>
      <c r="N332" s="362">
        <f>_xlfn.XLOOKUP($A332,'Total project cost for DCs'!$A$4:$A$111,'Total project cost for DCs'!X$4:X$111,0,0)*_xlfn.XLOOKUP($A332,Drury_beneficiary_allocation!$A$5:$A$104,Drury_beneficiary_allocation!$E$5:$E$104,0,0)</f>
        <v>0</v>
      </c>
      <c r="O332" s="362">
        <f>_xlfn.XLOOKUP($A332,'Total project cost for DCs'!$A$4:$A$111,'Total project cost for DCs'!Y$4:Y$111,0,0)*_xlfn.XLOOKUP($A332,Drury_beneficiary_allocation!$A$5:$A$104,Drury_beneficiary_allocation!$E$5:$E$104,0,0)</f>
        <v>0</v>
      </c>
      <c r="P332" s="362">
        <f>_xlfn.XLOOKUP($A332,'Total project cost for DCs'!$A$4:$A$111,'Total project cost for DCs'!Z$4:Z$111,0,0)*_xlfn.XLOOKUP($A332,Drury_beneficiary_allocation!$A$5:$A$104,Drury_beneficiary_allocation!$E$5:$E$104,0,0)</f>
        <v>0</v>
      </c>
      <c r="Q332" s="362">
        <f>_xlfn.XLOOKUP($A332,'Total project cost for DCs'!$A$4:$A$111,'Total project cost for DCs'!AA$4:AA$111,0,0)*_xlfn.XLOOKUP($A332,Drury_beneficiary_allocation!$A$5:$A$104,Drury_beneficiary_allocation!$E$5:$E$104,0,0)</f>
        <v>0</v>
      </c>
      <c r="R332" s="362">
        <f>_xlfn.XLOOKUP($A332,'Total project cost for DCs'!$A$4:$A$111,'Total project cost for DCs'!AB$4:AB$111,0,0)*_xlfn.XLOOKUP($A332,Drury_beneficiary_allocation!$A$5:$A$104,Drury_beneficiary_allocation!$E$5:$E$104,0,0)</f>
        <v>0</v>
      </c>
      <c r="S332" s="362">
        <f>_xlfn.XLOOKUP($A332,'Total project cost for DCs'!$A$4:$A$111,'Total project cost for DCs'!AC$4:AC$111,0,0)*_xlfn.XLOOKUP($A332,Drury_beneficiary_allocation!$A$5:$A$104,Drury_beneficiary_allocation!$E$5:$E$104,0,0)</f>
        <v>0</v>
      </c>
      <c r="T332" s="362">
        <f>_xlfn.XLOOKUP($A332,'Total project cost for DCs'!$A$4:$A$111,'Total project cost for DCs'!AD$4:AD$111,0,0)*_xlfn.XLOOKUP($A332,Drury_beneficiary_allocation!$A$5:$A$104,Drury_beneficiary_allocation!$E$5:$E$104,0,0)</f>
        <v>0</v>
      </c>
      <c r="U332" s="362">
        <f>_xlfn.XLOOKUP($A332,'Total project cost for DCs'!$A$4:$A$111,'Total project cost for DCs'!AE$4:AE$111,0,0)*_xlfn.XLOOKUP($A332,Drury_beneficiary_allocation!$A$5:$A$104,Drury_beneficiary_allocation!$E$5:$E$104,0,0)</f>
        <v>0</v>
      </c>
      <c r="V332" s="362">
        <f>_xlfn.XLOOKUP($A332,'Total project cost for DCs'!$A$4:$A$111,'Total project cost for DCs'!AF$4:AF$111,0,0)*_xlfn.XLOOKUP($A332,Drury_beneficiary_allocation!$A$5:$A$104,Drury_beneficiary_allocation!$E$5:$E$104,0,0)</f>
        <v>0</v>
      </c>
      <c r="W332" s="362">
        <f>_xlfn.XLOOKUP($A332,'Total project cost for DCs'!$A$4:$A$111,'Total project cost for DCs'!AG$4:AG$111,0,0)*_xlfn.XLOOKUP($A332,Drury_beneficiary_allocation!$A$5:$A$104,Drury_beneficiary_allocation!$E$5:$E$104,0,0)</f>
        <v>0</v>
      </c>
      <c r="X332" s="362">
        <f>_xlfn.XLOOKUP($A332,'Total project cost for DCs'!$A$4:$A$111,'Total project cost for DCs'!AH$4:AH$111,0,0)*_xlfn.XLOOKUP($A332,Drury_beneficiary_allocation!$A$5:$A$104,Drury_beneficiary_allocation!$E$5:$E$104,0,0)</f>
        <v>0</v>
      </c>
      <c r="Y332" s="362">
        <f>_xlfn.XLOOKUP($A332,'Total project cost for DCs'!$A$4:$A$111,'Total project cost for DCs'!AI$4:AI$111,0,0)*_xlfn.XLOOKUP($A332,Drury_beneficiary_allocation!$A$5:$A$104,Drury_beneficiary_allocation!$E$5:$E$104,0,0)</f>
        <v>754839.91677349457</v>
      </c>
      <c r="Z332" s="362">
        <f>_xlfn.XLOOKUP($A332,'Total project cost for DCs'!$A$4:$A$111,'Total project cost for DCs'!AJ$4:AJ$111,0,0)*_xlfn.XLOOKUP($A332,Drury_beneficiary_allocation!$A$5:$A$104,Drury_beneficiary_allocation!$E$5:$E$104,0,0)</f>
        <v>7711650.4551898679</v>
      </c>
      <c r="AA332" s="362">
        <f>_xlfn.XLOOKUP($A332,'Total project cost for DCs'!$A$4:$A$111,'Total project cost for DCs'!AK$4:AK$111,0,0)*_xlfn.XLOOKUP($A332,Drury_beneficiary_allocation!$A$5:$A$104,Drury_beneficiary_allocation!$E$5:$E$104,0,0)</f>
        <v>0</v>
      </c>
      <c r="AB332" s="362">
        <f>_xlfn.XLOOKUP($A332,'Total project cost for DCs'!$A$4:$A$111,'Total project cost for DCs'!AL$4:AL$111,0,0)*_xlfn.XLOOKUP($A332,Drury_beneficiary_allocation!$A$5:$A$104,Drury_beneficiary_allocation!$E$5:$E$104,0,0)</f>
        <v>0</v>
      </c>
      <c r="AC332" s="362">
        <f>_xlfn.XLOOKUP($A332,'Total project cost for DCs'!$A$4:$A$111,'Total project cost for DCs'!AM$4:AM$111,0,0)*_xlfn.XLOOKUP($A332,Drury_beneficiary_allocation!$A$5:$A$104,Drury_beneficiary_allocation!$E$5:$E$104,0,0)</f>
        <v>0</v>
      </c>
      <c r="AD332" s="362">
        <f>_xlfn.XLOOKUP($A332,'Total project cost for DCs'!$A$4:$A$111,'Total project cost for DCs'!AN$4:AN$111,0,0)*_xlfn.XLOOKUP($A332,Drury_beneficiary_allocation!$A$5:$A$104,Drury_beneficiary_allocation!$E$5:$E$104,0,0)</f>
        <v>0</v>
      </c>
      <c r="AE332" s="363">
        <f t="shared" si="50"/>
        <v>8466490.3719633631</v>
      </c>
      <c r="AF332" s="349"/>
      <c r="AG332" s="349">
        <f t="shared" si="52"/>
        <v>8466490.3719633631</v>
      </c>
      <c r="AH332" s="353">
        <v>0</v>
      </c>
      <c r="AI332" s="354" t="str">
        <f t="shared" si="51"/>
        <v>Arterial</v>
      </c>
      <c r="AJ332" s="349"/>
      <c r="AK332" s="349"/>
      <c r="AL332" s="355">
        <f>_xlfn.XLOOKUP(A332,'P1 Date Adjustment'!B:B,'P1 Date Adjustment'!F:F,"not found",0)</f>
        <v>2050</v>
      </c>
      <c r="AM332" s="349">
        <f t="shared" si="53"/>
        <v>5185961.4133620234</v>
      </c>
      <c r="AN332" s="360"/>
      <c r="AO332" s="360"/>
    </row>
    <row r="333" spans="1:41" ht="45" x14ac:dyDescent="0.25">
      <c r="A333" s="129" t="s">
        <v>234</v>
      </c>
      <c r="B333" s="358" t="s">
        <v>235</v>
      </c>
      <c r="C333" s="358" t="str">
        <f>_xlfn.XLOOKUP($A333,'Total project cost for DCs'!A:A,'Total project cost for DCs'!C:C,"Not found",0)</f>
        <v>2-lane urban (New Road connection to Quarry Road with active modes on both sides + intersection improvements)</v>
      </c>
      <c r="D333" s="355" t="s">
        <v>155</v>
      </c>
      <c r="E333" s="355" t="s">
        <v>223</v>
      </c>
      <c r="H333" s="355" t="s">
        <v>829</v>
      </c>
      <c r="I333" s="359">
        <f>_xlfn.XLOOKUP($H333,DC_growth_AGS!$A$665:$A$673,DC_growth_AGS!$O$665:$O$673,"Not found",0)</f>
        <v>0.61252788174604733</v>
      </c>
      <c r="J333" s="355">
        <v>2035</v>
      </c>
      <c r="K333" s="362">
        <f>_xlfn.XLOOKUP($A333,'Total project cost for DCs'!$A$4:$A$111,'Total project cost for DCs'!U$4:U$111,0,0)*_xlfn.XLOOKUP($A333,Drury_beneficiary_allocation!$A$5:$A$104,Drury_beneficiary_allocation!$E$5:$E$104,0,0)</f>
        <v>0</v>
      </c>
      <c r="L333" s="362">
        <f>_xlfn.XLOOKUP($A333,'Total project cost for DCs'!$A$4:$A$111,'Total project cost for DCs'!V$4:V$111,0,0)*_xlfn.XLOOKUP($A333,Drury_beneficiary_allocation!$A$5:$A$104,Drury_beneficiary_allocation!$E$5:$E$104,0,0)</f>
        <v>0</v>
      </c>
      <c r="M333" s="362">
        <f>_xlfn.XLOOKUP($A333,'Total project cost for DCs'!$A$4:$A$111,'Total project cost for DCs'!W$4:W$111,0,0)*_xlfn.XLOOKUP($A333,Drury_beneficiary_allocation!$A$5:$A$104,Drury_beneficiary_allocation!$E$5:$E$104,0,0)</f>
        <v>0</v>
      </c>
      <c r="N333" s="362">
        <f>_xlfn.XLOOKUP($A333,'Total project cost for DCs'!$A$4:$A$111,'Total project cost for DCs'!X$4:X$111,0,0)*_xlfn.XLOOKUP($A333,Drury_beneficiary_allocation!$A$5:$A$104,Drury_beneficiary_allocation!$E$5:$E$104,0,0)</f>
        <v>0</v>
      </c>
      <c r="O333" s="362">
        <f>_xlfn.XLOOKUP($A333,'Total project cost for DCs'!$A$4:$A$111,'Total project cost for DCs'!Y$4:Y$111,0,0)*_xlfn.XLOOKUP($A333,Drury_beneficiary_allocation!$A$5:$A$104,Drury_beneficiary_allocation!$E$5:$E$104,0,0)</f>
        <v>0</v>
      </c>
      <c r="P333" s="362">
        <f>_xlfn.XLOOKUP($A333,'Total project cost for DCs'!$A$4:$A$111,'Total project cost for DCs'!Z$4:Z$111,0,0)*_xlfn.XLOOKUP($A333,Drury_beneficiary_allocation!$A$5:$A$104,Drury_beneficiary_allocation!$E$5:$E$104,0,0)</f>
        <v>0</v>
      </c>
      <c r="Q333" s="362">
        <f>_xlfn.XLOOKUP($A333,'Total project cost for DCs'!$A$4:$A$111,'Total project cost for DCs'!AA$4:AA$111,0,0)*_xlfn.XLOOKUP($A333,Drury_beneficiary_allocation!$A$5:$A$104,Drury_beneficiary_allocation!$E$5:$E$104,0,0)</f>
        <v>0</v>
      </c>
      <c r="R333" s="362">
        <f>_xlfn.XLOOKUP($A333,'Total project cost for DCs'!$A$4:$A$111,'Total project cost for DCs'!AB$4:AB$111,0,0)*_xlfn.XLOOKUP($A333,Drury_beneficiary_allocation!$A$5:$A$104,Drury_beneficiary_allocation!$E$5:$E$104,0,0)</f>
        <v>0</v>
      </c>
      <c r="S333" s="362">
        <f>_xlfn.XLOOKUP($A333,'Total project cost for DCs'!$A$4:$A$111,'Total project cost for DCs'!AC$4:AC$111,0,0)*_xlfn.XLOOKUP($A333,Drury_beneficiary_allocation!$A$5:$A$104,Drury_beneficiary_allocation!$E$5:$E$104,0,0)</f>
        <v>0</v>
      </c>
      <c r="T333" s="362">
        <f>_xlfn.XLOOKUP($A333,'Total project cost for DCs'!$A$4:$A$111,'Total project cost for DCs'!AD$4:AD$111,0,0)*_xlfn.XLOOKUP($A333,Drury_beneficiary_allocation!$A$5:$A$104,Drury_beneficiary_allocation!$E$5:$E$104,0,0)</f>
        <v>0</v>
      </c>
      <c r="U333" s="362">
        <f>_xlfn.XLOOKUP($A333,'Total project cost for DCs'!$A$4:$A$111,'Total project cost for DCs'!AE$4:AE$111,0,0)*_xlfn.XLOOKUP($A333,Drury_beneficiary_allocation!$A$5:$A$104,Drury_beneficiary_allocation!$E$5:$E$104,0,0)</f>
        <v>0</v>
      </c>
      <c r="V333" s="362">
        <f>_xlfn.XLOOKUP($A333,'Total project cost for DCs'!$A$4:$A$111,'Total project cost for DCs'!AF$4:AF$111,0,0)*_xlfn.XLOOKUP($A333,Drury_beneficiary_allocation!$A$5:$A$104,Drury_beneficiary_allocation!$E$5:$E$104,0,0)</f>
        <v>0</v>
      </c>
      <c r="W333" s="362">
        <f>_xlfn.XLOOKUP($A333,'Total project cost for DCs'!$A$4:$A$111,'Total project cost for DCs'!AG$4:AG$111,0,0)*_xlfn.XLOOKUP($A333,Drury_beneficiary_allocation!$A$5:$A$104,Drury_beneficiary_allocation!$E$5:$E$104,0,0)</f>
        <v>0</v>
      </c>
      <c r="X333" s="362">
        <f>_xlfn.XLOOKUP($A333,'Total project cost for DCs'!$A$4:$A$111,'Total project cost for DCs'!AH$4:AH$111,0,0)*_xlfn.XLOOKUP($A333,Drury_beneficiary_allocation!$A$5:$A$104,Drury_beneficiary_allocation!$E$5:$E$104,0,0)</f>
        <v>0</v>
      </c>
      <c r="Y333" s="362">
        <f>_xlfn.XLOOKUP($A333,'Total project cost for DCs'!$A$4:$A$111,'Total project cost for DCs'!AI$4:AI$111,0,0)*_xlfn.XLOOKUP($A333,Drury_beneficiary_allocation!$A$5:$A$104,Drury_beneficiary_allocation!$E$5:$E$104,0,0)</f>
        <v>0</v>
      </c>
      <c r="Z333" s="362">
        <f>_xlfn.XLOOKUP($A333,'Total project cost for DCs'!$A$4:$A$111,'Total project cost for DCs'!AJ$4:AJ$111,0,0)*_xlfn.XLOOKUP($A333,Drury_beneficiary_allocation!$A$5:$A$104,Drury_beneficiary_allocation!$E$5:$E$104,0,0)</f>
        <v>0</v>
      </c>
      <c r="AA333" s="362">
        <f>_xlfn.XLOOKUP($A333,'Total project cost for DCs'!$A$4:$A$111,'Total project cost for DCs'!AK$4:AK$111,0,0)*_xlfn.XLOOKUP($A333,Drury_beneficiary_allocation!$A$5:$A$104,Drury_beneficiary_allocation!$E$5:$E$104,0,0)</f>
        <v>0</v>
      </c>
      <c r="AB333" s="362">
        <f>_xlfn.XLOOKUP($A333,'Total project cost for DCs'!$A$4:$A$111,'Total project cost for DCs'!AL$4:AL$111,0,0)*_xlfn.XLOOKUP($A333,Drury_beneficiary_allocation!$A$5:$A$104,Drury_beneficiary_allocation!$E$5:$E$104,0,0)</f>
        <v>0</v>
      </c>
      <c r="AC333" s="362">
        <f>_xlfn.XLOOKUP($A333,'Total project cost for DCs'!$A$4:$A$111,'Total project cost for DCs'!AM$4:AM$111,0,0)*_xlfn.XLOOKUP($A333,Drury_beneficiary_allocation!$A$5:$A$104,Drury_beneficiary_allocation!$E$5:$E$104,0,0)</f>
        <v>0</v>
      </c>
      <c r="AD333" s="362">
        <f>_xlfn.XLOOKUP($A333,'Total project cost for DCs'!$A$4:$A$111,'Total project cost for DCs'!AN$4:AN$111,0,0)*_xlfn.XLOOKUP($A333,Drury_beneficiary_allocation!$A$5:$A$104,Drury_beneficiary_allocation!$E$5:$E$104,0,0)</f>
        <v>0</v>
      </c>
      <c r="AE333" s="363">
        <f t="shared" si="50"/>
        <v>0</v>
      </c>
      <c r="AF333" s="349"/>
      <c r="AG333" s="349">
        <f t="shared" si="52"/>
        <v>0</v>
      </c>
      <c r="AH333" s="353">
        <v>0</v>
      </c>
      <c r="AI333" s="354" t="str">
        <f t="shared" si="51"/>
        <v>Collector</v>
      </c>
      <c r="AJ333" s="349"/>
      <c r="AK333" s="349"/>
      <c r="AL333" s="355">
        <f>_xlfn.XLOOKUP(A333,'P1 Date Adjustment'!B:B,'P1 Date Adjustment'!F:F,"not found",0)</f>
        <v>2035</v>
      </c>
      <c r="AM333" s="349">
        <f t="shared" si="53"/>
        <v>0</v>
      </c>
      <c r="AN333" s="360"/>
      <c r="AO333" s="360"/>
    </row>
    <row r="334" spans="1:41" ht="30" x14ac:dyDescent="0.25">
      <c r="A334" s="129" t="s">
        <v>237</v>
      </c>
      <c r="B334" s="358" t="s">
        <v>238</v>
      </c>
      <c r="C334" s="358" t="str">
        <f>_xlfn.XLOOKUP($A334,'Total project cost for DCs'!A:A,'Total project cost for DCs'!C:C,"Not found",0)</f>
        <v>2-lane urban (upgrade existing road layout with active modes on both sides + intersection improvements)</v>
      </c>
      <c r="D334" s="355" t="s">
        <v>155</v>
      </c>
      <c r="E334" s="355" t="s">
        <v>199</v>
      </c>
      <c r="H334" s="355" t="s">
        <v>829</v>
      </c>
      <c r="I334" s="359">
        <f>_xlfn.XLOOKUP($H334,DC_growth_AGS!$A$665:$A$673,DC_growth_AGS!$O$665:$O$673,"Not found",0)</f>
        <v>0.61252788174604733</v>
      </c>
      <c r="J334" s="355">
        <v>2033</v>
      </c>
      <c r="K334" s="362">
        <f>_xlfn.XLOOKUP($A334,'Total project cost for DCs'!$A$4:$A$111,'Total project cost for DCs'!U$4:U$111,0,0)*_xlfn.XLOOKUP($A334,Drury_beneficiary_allocation!$A$5:$A$104,Drury_beneficiary_allocation!$E$5:$E$104,0,0)</f>
        <v>0</v>
      </c>
      <c r="L334" s="362">
        <f>_xlfn.XLOOKUP($A334,'Total project cost for DCs'!$A$4:$A$111,'Total project cost for DCs'!V$4:V$111,0,0)*_xlfn.XLOOKUP($A334,Drury_beneficiary_allocation!$A$5:$A$104,Drury_beneficiary_allocation!$E$5:$E$104,0,0)</f>
        <v>0</v>
      </c>
      <c r="M334" s="362">
        <f>_xlfn.XLOOKUP($A334,'Total project cost for DCs'!$A$4:$A$111,'Total project cost for DCs'!W$4:W$111,0,0)*_xlfn.XLOOKUP($A334,Drury_beneficiary_allocation!$A$5:$A$104,Drury_beneficiary_allocation!$E$5:$E$104,0,0)</f>
        <v>0</v>
      </c>
      <c r="N334" s="362">
        <f>_xlfn.XLOOKUP($A334,'Total project cost for DCs'!$A$4:$A$111,'Total project cost for DCs'!X$4:X$111,0,0)*_xlfn.XLOOKUP($A334,Drury_beneficiary_allocation!$A$5:$A$104,Drury_beneficiary_allocation!$E$5:$E$104,0,0)</f>
        <v>0</v>
      </c>
      <c r="O334" s="362">
        <f>_xlfn.XLOOKUP($A334,'Total project cost for DCs'!$A$4:$A$111,'Total project cost for DCs'!Y$4:Y$111,0,0)*_xlfn.XLOOKUP($A334,Drury_beneficiary_allocation!$A$5:$A$104,Drury_beneficiary_allocation!$E$5:$E$104,0,0)</f>
        <v>0</v>
      </c>
      <c r="P334" s="362">
        <f>_xlfn.XLOOKUP($A334,'Total project cost for DCs'!$A$4:$A$111,'Total project cost for DCs'!Z$4:Z$111,0,0)*_xlfn.XLOOKUP($A334,Drury_beneficiary_allocation!$A$5:$A$104,Drury_beneficiary_allocation!$E$5:$E$104,0,0)</f>
        <v>0</v>
      </c>
      <c r="Q334" s="362">
        <f>_xlfn.XLOOKUP($A334,'Total project cost for DCs'!$A$4:$A$111,'Total project cost for DCs'!AA$4:AA$111,0,0)*_xlfn.XLOOKUP($A334,Drury_beneficiary_allocation!$A$5:$A$104,Drury_beneficiary_allocation!$E$5:$E$104,0,0)</f>
        <v>0</v>
      </c>
      <c r="R334" s="362">
        <f>_xlfn.XLOOKUP($A334,'Total project cost for DCs'!$A$4:$A$111,'Total project cost for DCs'!AB$4:AB$111,0,0)*_xlfn.XLOOKUP($A334,Drury_beneficiary_allocation!$A$5:$A$104,Drury_beneficiary_allocation!$E$5:$E$104,0,0)</f>
        <v>0</v>
      </c>
      <c r="S334" s="362">
        <f>_xlfn.XLOOKUP($A334,'Total project cost for DCs'!$A$4:$A$111,'Total project cost for DCs'!AC$4:AC$111,0,0)*_xlfn.XLOOKUP($A334,Drury_beneficiary_allocation!$A$5:$A$104,Drury_beneficiary_allocation!$E$5:$E$104,0,0)</f>
        <v>0</v>
      </c>
      <c r="T334" s="362">
        <f>_xlfn.XLOOKUP($A334,'Total project cost for DCs'!$A$4:$A$111,'Total project cost for DCs'!AD$4:AD$111,0,0)*_xlfn.XLOOKUP($A334,Drury_beneficiary_allocation!$A$5:$A$104,Drury_beneficiary_allocation!$E$5:$E$104,0,0)</f>
        <v>0</v>
      </c>
      <c r="U334" s="362">
        <f>_xlfn.XLOOKUP($A334,'Total project cost for DCs'!$A$4:$A$111,'Total project cost for DCs'!AE$4:AE$111,0,0)*_xlfn.XLOOKUP($A334,Drury_beneficiary_allocation!$A$5:$A$104,Drury_beneficiary_allocation!$E$5:$E$104,0,0)</f>
        <v>0</v>
      </c>
      <c r="V334" s="362">
        <f>_xlfn.XLOOKUP($A334,'Total project cost for DCs'!$A$4:$A$111,'Total project cost for DCs'!AF$4:AF$111,0,0)*_xlfn.XLOOKUP($A334,Drury_beneficiary_allocation!$A$5:$A$104,Drury_beneficiary_allocation!$E$5:$E$104,0,0)</f>
        <v>0</v>
      </c>
      <c r="W334" s="362">
        <f>_xlfn.XLOOKUP($A334,'Total project cost for DCs'!$A$4:$A$111,'Total project cost for DCs'!AG$4:AG$111,0,0)*_xlfn.XLOOKUP($A334,Drury_beneficiary_allocation!$A$5:$A$104,Drury_beneficiary_allocation!$E$5:$E$104,0,0)</f>
        <v>0</v>
      </c>
      <c r="X334" s="362">
        <f>_xlfn.XLOOKUP($A334,'Total project cost for DCs'!$A$4:$A$111,'Total project cost for DCs'!AH$4:AH$111,0,0)*_xlfn.XLOOKUP($A334,Drury_beneficiary_allocation!$A$5:$A$104,Drury_beneficiary_allocation!$E$5:$E$104,0,0)</f>
        <v>0</v>
      </c>
      <c r="Y334" s="362">
        <f>_xlfn.XLOOKUP($A334,'Total project cost for DCs'!$A$4:$A$111,'Total project cost for DCs'!AI$4:AI$111,0,0)*_xlfn.XLOOKUP($A334,Drury_beneficiary_allocation!$A$5:$A$104,Drury_beneficiary_allocation!$E$5:$E$104,0,0)</f>
        <v>0</v>
      </c>
      <c r="Z334" s="362">
        <f>_xlfn.XLOOKUP($A334,'Total project cost for DCs'!$A$4:$A$111,'Total project cost for DCs'!AJ$4:AJ$111,0,0)*_xlfn.XLOOKUP($A334,Drury_beneficiary_allocation!$A$5:$A$104,Drury_beneficiary_allocation!$E$5:$E$104,0,0)</f>
        <v>0</v>
      </c>
      <c r="AA334" s="362">
        <f>_xlfn.XLOOKUP($A334,'Total project cost for DCs'!$A$4:$A$111,'Total project cost for DCs'!AK$4:AK$111,0,0)*_xlfn.XLOOKUP($A334,Drury_beneficiary_allocation!$A$5:$A$104,Drury_beneficiary_allocation!$E$5:$E$104,0,0)</f>
        <v>0</v>
      </c>
      <c r="AB334" s="362">
        <f>_xlfn.XLOOKUP($A334,'Total project cost for DCs'!$A$4:$A$111,'Total project cost for DCs'!AL$4:AL$111,0,0)*_xlfn.XLOOKUP($A334,Drury_beneficiary_allocation!$A$5:$A$104,Drury_beneficiary_allocation!$E$5:$E$104,0,0)</f>
        <v>0</v>
      </c>
      <c r="AC334" s="362">
        <f>_xlfn.XLOOKUP($A334,'Total project cost for DCs'!$A$4:$A$111,'Total project cost for DCs'!AM$4:AM$111,0,0)*_xlfn.XLOOKUP($A334,Drury_beneficiary_allocation!$A$5:$A$104,Drury_beneficiary_allocation!$E$5:$E$104,0,0)</f>
        <v>0</v>
      </c>
      <c r="AD334" s="362">
        <f>_xlfn.XLOOKUP($A334,'Total project cost for DCs'!$A$4:$A$111,'Total project cost for DCs'!AN$4:AN$111,0,0)*_xlfn.XLOOKUP($A334,Drury_beneficiary_allocation!$A$5:$A$104,Drury_beneficiary_allocation!$E$5:$E$104,0,0)</f>
        <v>0</v>
      </c>
      <c r="AE334" s="363">
        <f t="shared" si="50"/>
        <v>0</v>
      </c>
      <c r="AF334" s="349"/>
      <c r="AG334" s="349">
        <f t="shared" si="52"/>
        <v>0</v>
      </c>
      <c r="AH334" s="353">
        <v>0</v>
      </c>
      <c r="AI334" s="354" t="str">
        <f t="shared" si="51"/>
        <v>Collector</v>
      </c>
      <c r="AJ334" s="349"/>
      <c r="AK334" s="349"/>
      <c r="AL334" s="355">
        <f>_xlfn.XLOOKUP(A334,'P1 Date Adjustment'!B:B,'P1 Date Adjustment'!F:F,"not found",0)</f>
        <v>2033</v>
      </c>
      <c r="AM334" s="349">
        <f t="shared" si="53"/>
        <v>0</v>
      </c>
      <c r="AN334" s="360"/>
      <c r="AO334" s="360"/>
    </row>
    <row r="335" spans="1:41" ht="30" x14ac:dyDescent="0.25">
      <c r="A335" s="129" t="s">
        <v>246</v>
      </c>
      <c r="B335" s="358" t="s">
        <v>247</v>
      </c>
      <c r="C335" s="358" t="str">
        <f>_xlfn.XLOOKUP($A335,'Total project cost for DCs'!A:A,'Total project cost for DCs'!C:C,"Not found",0)</f>
        <v>4-lane urban- upgrade 2-lane urban with active modes on both sides (SGA design)</v>
      </c>
      <c r="D335" s="355" t="s">
        <v>155</v>
      </c>
      <c r="E335" s="355" t="s">
        <v>157</v>
      </c>
      <c r="H335" s="355" t="s">
        <v>829</v>
      </c>
      <c r="I335" s="359">
        <f>_xlfn.XLOOKUP($H335,DC_growth_AGS!$A$665:$A$673,DC_growth_AGS!$O$665:$O$673,"Not found",0)</f>
        <v>0.61252788174604733</v>
      </c>
      <c r="J335" s="355">
        <v>2050</v>
      </c>
      <c r="K335" s="362">
        <f>_xlfn.XLOOKUP($A335,'Total project cost for DCs'!$A$4:$A$111,'Total project cost for DCs'!U$4:U$111,0,0)*_xlfn.XLOOKUP($A335,Drury_beneficiary_allocation!$A$5:$A$104,Drury_beneficiary_allocation!$E$5:$E$104,0,0)</f>
        <v>0</v>
      </c>
      <c r="L335" s="362">
        <f>_xlfn.XLOOKUP($A335,'Total project cost for DCs'!$A$4:$A$111,'Total project cost for DCs'!V$4:V$111,0,0)*_xlfn.XLOOKUP($A335,Drury_beneficiary_allocation!$A$5:$A$104,Drury_beneficiary_allocation!$E$5:$E$104,0,0)</f>
        <v>0</v>
      </c>
      <c r="M335" s="362">
        <f>_xlfn.XLOOKUP($A335,'Total project cost for DCs'!$A$4:$A$111,'Total project cost for DCs'!W$4:W$111,0,0)*_xlfn.XLOOKUP($A335,Drury_beneficiary_allocation!$A$5:$A$104,Drury_beneficiary_allocation!$E$5:$E$104,0,0)</f>
        <v>0</v>
      </c>
      <c r="N335" s="362">
        <f>_xlfn.XLOOKUP($A335,'Total project cost for DCs'!$A$4:$A$111,'Total project cost for DCs'!X$4:X$111,0,0)*_xlfn.XLOOKUP($A335,Drury_beneficiary_allocation!$A$5:$A$104,Drury_beneficiary_allocation!$E$5:$E$104,0,0)</f>
        <v>0</v>
      </c>
      <c r="O335" s="362">
        <f>_xlfn.XLOOKUP($A335,'Total project cost for DCs'!$A$4:$A$111,'Total project cost for DCs'!Y$4:Y$111,0,0)*_xlfn.XLOOKUP($A335,Drury_beneficiary_allocation!$A$5:$A$104,Drury_beneficiary_allocation!$E$5:$E$104,0,0)</f>
        <v>0</v>
      </c>
      <c r="P335" s="362">
        <f>_xlfn.XLOOKUP($A335,'Total project cost for DCs'!$A$4:$A$111,'Total project cost for DCs'!Z$4:Z$111,0,0)*_xlfn.XLOOKUP($A335,Drury_beneficiary_allocation!$A$5:$A$104,Drury_beneficiary_allocation!$E$5:$E$104,0,0)</f>
        <v>0</v>
      </c>
      <c r="Q335" s="362">
        <f>_xlfn.XLOOKUP($A335,'Total project cost for DCs'!$A$4:$A$111,'Total project cost for DCs'!AA$4:AA$111,0,0)*_xlfn.XLOOKUP($A335,Drury_beneficiary_allocation!$A$5:$A$104,Drury_beneficiary_allocation!$E$5:$E$104,0,0)</f>
        <v>0</v>
      </c>
      <c r="R335" s="362">
        <f>_xlfn.XLOOKUP($A335,'Total project cost for DCs'!$A$4:$A$111,'Total project cost for DCs'!AB$4:AB$111,0,0)*_xlfn.XLOOKUP($A335,Drury_beneficiary_allocation!$A$5:$A$104,Drury_beneficiary_allocation!$E$5:$E$104,0,0)</f>
        <v>0</v>
      </c>
      <c r="S335" s="362">
        <f>_xlfn.XLOOKUP($A335,'Total project cost for DCs'!$A$4:$A$111,'Total project cost for DCs'!AC$4:AC$111,0,0)*_xlfn.XLOOKUP($A335,Drury_beneficiary_allocation!$A$5:$A$104,Drury_beneficiary_allocation!$E$5:$E$104,0,0)</f>
        <v>0</v>
      </c>
      <c r="T335" s="362">
        <f>_xlfn.XLOOKUP($A335,'Total project cost for DCs'!$A$4:$A$111,'Total project cost for DCs'!AD$4:AD$111,0,0)*_xlfn.XLOOKUP($A335,Drury_beneficiary_allocation!$A$5:$A$104,Drury_beneficiary_allocation!$E$5:$E$104,0,0)</f>
        <v>0</v>
      </c>
      <c r="U335" s="362">
        <f>_xlfn.XLOOKUP($A335,'Total project cost for DCs'!$A$4:$A$111,'Total project cost for DCs'!AE$4:AE$111,0,0)*_xlfn.XLOOKUP($A335,Drury_beneficiary_allocation!$A$5:$A$104,Drury_beneficiary_allocation!$E$5:$E$104,0,0)</f>
        <v>0</v>
      </c>
      <c r="V335" s="362">
        <f>_xlfn.XLOOKUP($A335,'Total project cost for DCs'!$A$4:$A$111,'Total project cost for DCs'!AF$4:AF$111,0,0)*_xlfn.XLOOKUP($A335,Drury_beneficiary_allocation!$A$5:$A$104,Drury_beneficiary_allocation!$E$5:$E$104,0,0)</f>
        <v>0</v>
      </c>
      <c r="W335" s="362">
        <f>_xlfn.XLOOKUP($A335,'Total project cost for DCs'!$A$4:$A$111,'Total project cost for DCs'!AG$4:AG$111,0,0)*_xlfn.XLOOKUP($A335,Drury_beneficiary_allocation!$A$5:$A$104,Drury_beneficiary_allocation!$E$5:$E$104,0,0)</f>
        <v>0</v>
      </c>
      <c r="X335" s="362">
        <f>_xlfn.XLOOKUP($A335,'Total project cost for DCs'!$A$4:$A$111,'Total project cost for DCs'!AH$4:AH$111,0,0)*_xlfn.XLOOKUP($A335,Drury_beneficiary_allocation!$A$5:$A$104,Drury_beneficiary_allocation!$E$5:$E$104,0,0)</f>
        <v>0</v>
      </c>
      <c r="Y335" s="362">
        <f>_xlfn.XLOOKUP($A335,'Total project cost for DCs'!$A$4:$A$111,'Total project cost for DCs'!AI$4:AI$111,0,0)*_xlfn.XLOOKUP($A335,Drury_beneficiary_allocation!$A$5:$A$104,Drury_beneficiary_allocation!$E$5:$E$104,0,0)</f>
        <v>205982.88621197693</v>
      </c>
      <c r="Z335" s="362">
        <f>_xlfn.XLOOKUP($A335,'Total project cost for DCs'!$A$4:$A$111,'Total project cost for DCs'!AJ$4:AJ$111,0,0)*_xlfn.XLOOKUP($A335,Drury_beneficiary_allocation!$A$5:$A$104,Drury_beneficiary_allocation!$E$5:$E$104,0,0)</f>
        <v>2104377.3426923412</v>
      </c>
      <c r="AA335" s="362">
        <f>_xlfn.XLOOKUP($A335,'Total project cost for DCs'!$A$4:$A$111,'Total project cost for DCs'!AK$4:AK$111,0,0)*_xlfn.XLOOKUP($A335,Drury_beneficiary_allocation!$A$5:$A$104,Drury_beneficiary_allocation!$E$5:$E$104,0,0)</f>
        <v>0</v>
      </c>
      <c r="AB335" s="362">
        <f>_xlfn.XLOOKUP($A335,'Total project cost for DCs'!$A$4:$A$111,'Total project cost for DCs'!AL$4:AL$111,0,0)*_xlfn.XLOOKUP($A335,Drury_beneficiary_allocation!$A$5:$A$104,Drury_beneficiary_allocation!$E$5:$E$104,0,0)</f>
        <v>0</v>
      </c>
      <c r="AC335" s="362">
        <f>_xlfn.XLOOKUP($A335,'Total project cost for DCs'!$A$4:$A$111,'Total project cost for DCs'!AM$4:AM$111,0,0)*_xlfn.XLOOKUP($A335,Drury_beneficiary_allocation!$A$5:$A$104,Drury_beneficiary_allocation!$E$5:$E$104,0,0)</f>
        <v>0</v>
      </c>
      <c r="AD335" s="362">
        <f>_xlfn.XLOOKUP($A335,'Total project cost for DCs'!$A$4:$A$111,'Total project cost for DCs'!AN$4:AN$111,0,0)*_xlfn.XLOOKUP($A335,Drury_beneficiary_allocation!$A$5:$A$104,Drury_beneficiary_allocation!$E$5:$E$104,0,0)</f>
        <v>0</v>
      </c>
      <c r="AE335" s="363">
        <f t="shared" si="50"/>
        <v>2310360.2289043181</v>
      </c>
      <c r="AF335" s="349"/>
      <c r="AG335" s="349">
        <f t="shared" si="52"/>
        <v>2310360.2289043181</v>
      </c>
      <c r="AH335" s="353">
        <v>0</v>
      </c>
      <c r="AI335" s="354" t="str">
        <f t="shared" si="51"/>
        <v>Arterial</v>
      </c>
      <c r="AJ335" s="349"/>
      <c r="AK335" s="349"/>
      <c r="AL335" s="355">
        <f>_xlfn.XLOOKUP(A335,'P1 Date Adjustment'!B:B,'P1 Date Adjustment'!F:F,"not found",0)</f>
        <v>2050</v>
      </c>
      <c r="AM335" s="349">
        <f t="shared" si="53"/>
        <v>1415160.0570810749</v>
      </c>
      <c r="AN335" s="360"/>
      <c r="AO335" s="360"/>
    </row>
    <row r="336" spans="1:41" ht="45" x14ac:dyDescent="0.25">
      <c r="A336" s="129" t="s">
        <v>259</v>
      </c>
      <c r="B336" s="358" t="s">
        <v>260</v>
      </c>
      <c r="C336" s="358" t="str">
        <f>_xlfn.XLOOKUP($A336,'Total project cost for DCs'!A:A,'Total project cost for DCs'!C:C,"Not found",0)</f>
        <v>Active mode upgrades- existing road layout with active modes on both sides + intersection upgrades for active mode crossing</v>
      </c>
      <c r="D336" s="355" t="s">
        <v>155</v>
      </c>
      <c r="E336" s="355" t="s">
        <v>199</v>
      </c>
      <c r="H336" s="355" t="s">
        <v>829</v>
      </c>
      <c r="I336" s="359">
        <f>_xlfn.XLOOKUP($H336,DC_growth_AGS!$A$665:$A$673,DC_growth_AGS!$O$665:$O$673,"Not found",0)</f>
        <v>0.61252788174604733</v>
      </c>
      <c r="J336" s="355">
        <v>2035</v>
      </c>
      <c r="K336" s="362">
        <f>_xlfn.XLOOKUP($A336,'Total project cost for DCs'!$A$4:$A$111,'Total project cost for DCs'!U$4:U$111,0,0)*_xlfn.XLOOKUP($A336,Drury_beneficiary_allocation!$A$5:$A$104,Drury_beneficiary_allocation!$E$5:$E$104,0,0)</f>
        <v>0</v>
      </c>
      <c r="L336" s="362">
        <f>_xlfn.XLOOKUP($A336,'Total project cost for DCs'!$A$4:$A$111,'Total project cost for DCs'!V$4:V$111,0,0)*_xlfn.XLOOKUP($A336,Drury_beneficiary_allocation!$A$5:$A$104,Drury_beneficiary_allocation!$E$5:$E$104,0,0)</f>
        <v>0</v>
      </c>
      <c r="M336" s="362">
        <f>_xlfn.XLOOKUP($A336,'Total project cost for DCs'!$A$4:$A$111,'Total project cost for DCs'!W$4:W$111,0,0)*_xlfn.XLOOKUP($A336,Drury_beneficiary_allocation!$A$5:$A$104,Drury_beneficiary_allocation!$E$5:$E$104,0,0)</f>
        <v>0</v>
      </c>
      <c r="N336" s="362">
        <f>_xlfn.XLOOKUP($A336,'Total project cost for DCs'!$A$4:$A$111,'Total project cost for DCs'!X$4:X$111,0,0)*_xlfn.XLOOKUP($A336,Drury_beneficiary_allocation!$A$5:$A$104,Drury_beneficiary_allocation!$E$5:$E$104,0,0)</f>
        <v>0</v>
      </c>
      <c r="O336" s="362">
        <f>_xlfn.XLOOKUP($A336,'Total project cost for DCs'!$A$4:$A$111,'Total project cost for DCs'!Y$4:Y$111,0,0)*_xlfn.XLOOKUP($A336,Drury_beneficiary_allocation!$A$5:$A$104,Drury_beneficiary_allocation!$E$5:$E$104,0,0)</f>
        <v>0</v>
      </c>
      <c r="P336" s="362">
        <f>_xlfn.XLOOKUP($A336,'Total project cost for DCs'!$A$4:$A$111,'Total project cost for DCs'!Z$4:Z$111,0,0)*_xlfn.XLOOKUP($A336,Drury_beneficiary_allocation!$A$5:$A$104,Drury_beneficiary_allocation!$E$5:$E$104,0,0)</f>
        <v>0</v>
      </c>
      <c r="Q336" s="362">
        <f>_xlfn.XLOOKUP($A336,'Total project cost for DCs'!$A$4:$A$111,'Total project cost for DCs'!AA$4:AA$111,0,0)*_xlfn.XLOOKUP($A336,Drury_beneficiary_allocation!$A$5:$A$104,Drury_beneficiary_allocation!$E$5:$E$104,0,0)</f>
        <v>0</v>
      </c>
      <c r="R336" s="362">
        <f>_xlfn.XLOOKUP($A336,'Total project cost for DCs'!$A$4:$A$111,'Total project cost for DCs'!AB$4:AB$111,0,0)*_xlfn.XLOOKUP($A336,Drury_beneficiary_allocation!$A$5:$A$104,Drury_beneficiary_allocation!$E$5:$E$104,0,0)</f>
        <v>0</v>
      </c>
      <c r="S336" s="362">
        <f>_xlfn.XLOOKUP($A336,'Total project cost for DCs'!$A$4:$A$111,'Total project cost for DCs'!AC$4:AC$111,0,0)*_xlfn.XLOOKUP($A336,Drury_beneficiary_allocation!$A$5:$A$104,Drury_beneficiary_allocation!$E$5:$E$104,0,0)</f>
        <v>0</v>
      </c>
      <c r="T336" s="362">
        <f>_xlfn.XLOOKUP($A336,'Total project cost for DCs'!$A$4:$A$111,'Total project cost for DCs'!AD$4:AD$111,0,0)*_xlfn.XLOOKUP($A336,Drury_beneficiary_allocation!$A$5:$A$104,Drury_beneficiary_allocation!$E$5:$E$104,0,0)</f>
        <v>0</v>
      </c>
      <c r="U336" s="362">
        <f>_xlfn.XLOOKUP($A336,'Total project cost for DCs'!$A$4:$A$111,'Total project cost for DCs'!AE$4:AE$111,0,0)*_xlfn.XLOOKUP($A336,Drury_beneficiary_allocation!$A$5:$A$104,Drury_beneficiary_allocation!$E$5:$E$104,0,0)</f>
        <v>0</v>
      </c>
      <c r="V336" s="362">
        <f>_xlfn.XLOOKUP($A336,'Total project cost for DCs'!$A$4:$A$111,'Total project cost for DCs'!AF$4:AF$111,0,0)*_xlfn.XLOOKUP($A336,Drury_beneficiary_allocation!$A$5:$A$104,Drury_beneficiary_allocation!$E$5:$E$104,0,0)</f>
        <v>0</v>
      </c>
      <c r="W336" s="362">
        <f>_xlfn.XLOOKUP($A336,'Total project cost for DCs'!$A$4:$A$111,'Total project cost for DCs'!AG$4:AG$111,0,0)*_xlfn.XLOOKUP($A336,Drury_beneficiary_allocation!$A$5:$A$104,Drury_beneficiary_allocation!$E$5:$E$104,0,0)</f>
        <v>0</v>
      </c>
      <c r="X336" s="362">
        <f>_xlfn.XLOOKUP($A336,'Total project cost for DCs'!$A$4:$A$111,'Total project cost for DCs'!AH$4:AH$111,0,0)*_xlfn.XLOOKUP($A336,Drury_beneficiary_allocation!$A$5:$A$104,Drury_beneficiary_allocation!$E$5:$E$104,0,0)</f>
        <v>0</v>
      </c>
      <c r="Y336" s="362">
        <f>_xlfn.XLOOKUP($A336,'Total project cost for DCs'!$A$4:$A$111,'Total project cost for DCs'!AI$4:AI$111,0,0)*_xlfn.XLOOKUP($A336,Drury_beneficiary_allocation!$A$5:$A$104,Drury_beneficiary_allocation!$E$5:$E$104,0,0)</f>
        <v>0</v>
      </c>
      <c r="Z336" s="362">
        <f>_xlfn.XLOOKUP($A336,'Total project cost for DCs'!$A$4:$A$111,'Total project cost for DCs'!AJ$4:AJ$111,0,0)*_xlfn.XLOOKUP($A336,Drury_beneficiary_allocation!$A$5:$A$104,Drury_beneficiary_allocation!$E$5:$E$104,0,0)</f>
        <v>0</v>
      </c>
      <c r="AA336" s="362">
        <f>_xlfn.XLOOKUP($A336,'Total project cost for DCs'!$A$4:$A$111,'Total project cost for DCs'!AK$4:AK$111,0,0)*_xlfn.XLOOKUP($A336,Drury_beneficiary_allocation!$A$5:$A$104,Drury_beneficiary_allocation!$E$5:$E$104,0,0)</f>
        <v>0</v>
      </c>
      <c r="AB336" s="362">
        <f>_xlfn.XLOOKUP($A336,'Total project cost for DCs'!$A$4:$A$111,'Total project cost for DCs'!AL$4:AL$111,0,0)*_xlfn.XLOOKUP($A336,Drury_beneficiary_allocation!$A$5:$A$104,Drury_beneficiary_allocation!$E$5:$E$104,0,0)</f>
        <v>0</v>
      </c>
      <c r="AC336" s="362">
        <f>_xlfn.XLOOKUP($A336,'Total project cost for DCs'!$A$4:$A$111,'Total project cost for DCs'!AM$4:AM$111,0,0)*_xlfn.XLOOKUP($A336,Drury_beneficiary_allocation!$A$5:$A$104,Drury_beneficiary_allocation!$E$5:$E$104,0,0)</f>
        <v>0</v>
      </c>
      <c r="AD336" s="362">
        <f>_xlfn.XLOOKUP($A336,'Total project cost for DCs'!$A$4:$A$111,'Total project cost for DCs'!AN$4:AN$111,0,0)*_xlfn.XLOOKUP($A336,Drury_beneficiary_allocation!$A$5:$A$104,Drury_beneficiary_allocation!$E$5:$E$104,0,0)</f>
        <v>0</v>
      </c>
      <c r="AE336" s="363">
        <f t="shared" si="50"/>
        <v>0</v>
      </c>
      <c r="AF336" s="349"/>
      <c r="AG336" s="349">
        <f t="shared" si="52"/>
        <v>0</v>
      </c>
      <c r="AH336" s="353">
        <v>0</v>
      </c>
      <c r="AI336" s="354" t="str">
        <f t="shared" si="51"/>
        <v>Collector</v>
      </c>
      <c r="AJ336" s="349"/>
      <c r="AK336" s="349"/>
      <c r="AL336" s="355">
        <f>_xlfn.XLOOKUP(A336,'P1 Date Adjustment'!B:B,'P1 Date Adjustment'!F:F,"not found",0)</f>
        <v>2035</v>
      </c>
      <c r="AM336" s="349">
        <f t="shared" si="53"/>
        <v>0</v>
      </c>
      <c r="AN336" s="360"/>
      <c r="AO336" s="360"/>
    </row>
    <row r="337" spans="1:41" ht="45" x14ac:dyDescent="0.25">
      <c r="A337" s="129">
        <v>21</v>
      </c>
      <c r="B337" s="358" t="s">
        <v>262</v>
      </c>
      <c r="C337" s="358" t="str">
        <f>_xlfn.XLOOKUP($A337,'Total project cost for DCs'!A:A,'Total project cost for DCs'!C:C,"Not found",0)</f>
        <v>Active mode upgrades- existing road layout with active modes on both sides + intersection upgrades for active mode crossing</v>
      </c>
      <c r="D337" s="355" t="s">
        <v>155</v>
      </c>
      <c r="E337" s="355" t="s">
        <v>199</v>
      </c>
      <c r="H337" s="355" t="s">
        <v>829</v>
      </c>
      <c r="I337" s="359">
        <f>_xlfn.XLOOKUP($H337,DC_growth_AGS!$A$665:$A$673,DC_growth_AGS!$O$665:$O$673,"Not found",0)</f>
        <v>0.61252788174604733</v>
      </c>
      <c r="J337" s="355">
        <v>2035</v>
      </c>
      <c r="K337" s="362">
        <f>_xlfn.XLOOKUP($A337,'Total project cost for DCs'!$A$4:$A$111,'Total project cost for DCs'!U$4:U$111,0,0)*_xlfn.XLOOKUP($A337,Drury_beneficiary_allocation!$A$5:$A$104,Drury_beneficiary_allocation!$E$5:$E$104,0,0)</f>
        <v>0</v>
      </c>
      <c r="L337" s="362">
        <f>_xlfn.XLOOKUP($A337,'Total project cost for DCs'!$A$4:$A$111,'Total project cost for DCs'!V$4:V$111,0,0)*_xlfn.XLOOKUP($A337,Drury_beneficiary_allocation!$A$5:$A$104,Drury_beneficiary_allocation!$E$5:$E$104,0,0)</f>
        <v>0</v>
      </c>
      <c r="M337" s="362">
        <f>_xlfn.XLOOKUP($A337,'Total project cost for DCs'!$A$4:$A$111,'Total project cost for DCs'!W$4:W$111,0,0)*_xlfn.XLOOKUP($A337,Drury_beneficiary_allocation!$A$5:$A$104,Drury_beneficiary_allocation!$E$5:$E$104,0,0)</f>
        <v>0</v>
      </c>
      <c r="N337" s="362">
        <f>_xlfn.XLOOKUP($A337,'Total project cost for DCs'!$A$4:$A$111,'Total project cost for DCs'!X$4:X$111,0,0)*_xlfn.XLOOKUP($A337,Drury_beneficiary_allocation!$A$5:$A$104,Drury_beneficiary_allocation!$E$5:$E$104,0,0)</f>
        <v>0</v>
      </c>
      <c r="O337" s="362">
        <f>_xlfn.XLOOKUP($A337,'Total project cost for DCs'!$A$4:$A$111,'Total project cost for DCs'!Y$4:Y$111,0,0)*_xlfn.XLOOKUP($A337,Drury_beneficiary_allocation!$A$5:$A$104,Drury_beneficiary_allocation!$E$5:$E$104,0,0)</f>
        <v>0</v>
      </c>
      <c r="P337" s="362">
        <f>_xlfn.XLOOKUP($A337,'Total project cost for DCs'!$A$4:$A$111,'Total project cost for DCs'!Z$4:Z$111,0,0)*_xlfn.XLOOKUP($A337,Drury_beneficiary_allocation!$A$5:$A$104,Drury_beneficiary_allocation!$E$5:$E$104,0,0)</f>
        <v>0</v>
      </c>
      <c r="Q337" s="362">
        <f>_xlfn.XLOOKUP($A337,'Total project cost for DCs'!$A$4:$A$111,'Total project cost for DCs'!AA$4:AA$111,0,0)*_xlfn.XLOOKUP($A337,Drury_beneficiary_allocation!$A$5:$A$104,Drury_beneficiary_allocation!$E$5:$E$104,0,0)</f>
        <v>0</v>
      </c>
      <c r="R337" s="362">
        <f>_xlfn.XLOOKUP($A337,'Total project cost for DCs'!$A$4:$A$111,'Total project cost for DCs'!AB$4:AB$111,0,0)*_xlfn.XLOOKUP($A337,Drury_beneficiary_allocation!$A$5:$A$104,Drury_beneficiary_allocation!$E$5:$E$104,0,0)</f>
        <v>0</v>
      </c>
      <c r="S337" s="362">
        <f>_xlfn.XLOOKUP($A337,'Total project cost for DCs'!$A$4:$A$111,'Total project cost for DCs'!AC$4:AC$111,0,0)*_xlfn.XLOOKUP($A337,Drury_beneficiary_allocation!$A$5:$A$104,Drury_beneficiary_allocation!$E$5:$E$104,0,0)</f>
        <v>0</v>
      </c>
      <c r="T337" s="362">
        <f>_xlfn.XLOOKUP($A337,'Total project cost for DCs'!$A$4:$A$111,'Total project cost for DCs'!AD$4:AD$111,0,0)*_xlfn.XLOOKUP($A337,Drury_beneficiary_allocation!$A$5:$A$104,Drury_beneficiary_allocation!$E$5:$E$104,0,0)</f>
        <v>0</v>
      </c>
      <c r="U337" s="362">
        <f>_xlfn.XLOOKUP($A337,'Total project cost for DCs'!$A$4:$A$111,'Total project cost for DCs'!AE$4:AE$111,0,0)*_xlfn.XLOOKUP($A337,Drury_beneficiary_allocation!$A$5:$A$104,Drury_beneficiary_allocation!$E$5:$E$104,0,0)</f>
        <v>0</v>
      </c>
      <c r="V337" s="362">
        <f>_xlfn.XLOOKUP($A337,'Total project cost for DCs'!$A$4:$A$111,'Total project cost for DCs'!AF$4:AF$111,0,0)*_xlfn.XLOOKUP($A337,Drury_beneficiary_allocation!$A$5:$A$104,Drury_beneficiary_allocation!$E$5:$E$104,0,0)</f>
        <v>0</v>
      </c>
      <c r="W337" s="362">
        <f>_xlfn.XLOOKUP($A337,'Total project cost for DCs'!$A$4:$A$111,'Total project cost for DCs'!AG$4:AG$111,0,0)*_xlfn.XLOOKUP($A337,Drury_beneficiary_allocation!$A$5:$A$104,Drury_beneficiary_allocation!$E$5:$E$104,0,0)</f>
        <v>0</v>
      </c>
      <c r="X337" s="362">
        <f>_xlfn.XLOOKUP($A337,'Total project cost for DCs'!$A$4:$A$111,'Total project cost for DCs'!AH$4:AH$111,0,0)*_xlfn.XLOOKUP($A337,Drury_beneficiary_allocation!$A$5:$A$104,Drury_beneficiary_allocation!$E$5:$E$104,0,0)</f>
        <v>0</v>
      </c>
      <c r="Y337" s="362">
        <f>_xlfn.XLOOKUP($A337,'Total project cost for DCs'!$A$4:$A$111,'Total project cost for DCs'!AI$4:AI$111,0,0)*_xlfn.XLOOKUP($A337,Drury_beneficiary_allocation!$A$5:$A$104,Drury_beneficiary_allocation!$E$5:$E$104,0,0)</f>
        <v>0</v>
      </c>
      <c r="Z337" s="362">
        <f>_xlfn.XLOOKUP($A337,'Total project cost for DCs'!$A$4:$A$111,'Total project cost for DCs'!AJ$4:AJ$111,0,0)*_xlfn.XLOOKUP($A337,Drury_beneficiary_allocation!$A$5:$A$104,Drury_beneficiary_allocation!$E$5:$E$104,0,0)</f>
        <v>0</v>
      </c>
      <c r="AA337" s="362">
        <f>_xlfn.XLOOKUP($A337,'Total project cost for DCs'!$A$4:$A$111,'Total project cost for DCs'!AK$4:AK$111,0,0)*_xlfn.XLOOKUP($A337,Drury_beneficiary_allocation!$A$5:$A$104,Drury_beneficiary_allocation!$E$5:$E$104,0,0)</f>
        <v>0</v>
      </c>
      <c r="AB337" s="362">
        <f>_xlfn.XLOOKUP($A337,'Total project cost for DCs'!$A$4:$A$111,'Total project cost for DCs'!AL$4:AL$111,0,0)*_xlfn.XLOOKUP($A337,Drury_beneficiary_allocation!$A$5:$A$104,Drury_beneficiary_allocation!$E$5:$E$104,0,0)</f>
        <v>0</v>
      </c>
      <c r="AC337" s="362">
        <f>_xlfn.XLOOKUP($A337,'Total project cost for DCs'!$A$4:$A$111,'Total project cost for DCs'!AM$4:AM$111,0,0)*_xlfn.XLOOKUP($A337,Drury_beneficiary_allocation!$A$5:$A$104,Drury_beneficiary_allocation!$E$5:$E$104,0,0)</f>
        <v>0</v>
      </c>
      <c r="AD337" s="362">
        <f>_xlfn.XLOOKUP($A337,'Total project cost for DCs'!$A$4:$A$111,'Total project cost for DCs'!AN$4:AN$111,0,0)*_xlfn.XLOOKUP($A337,Drury_beneficiary_allocation!$A$5:$A$104,Drury_beneficiary_allocation!$E$5:$E$104,0,0)</f>
        <v>0</v>
      </c>
      <c r="AE337" s="363">
        <f t="shared" si="50"/>
        <v>0</v>
      </c>
      <c r="AF337" s="349"/>
      <c r="AG337" s="349">
        <f t="shared" si="52"/>
        <v>0</v>
      </c>
      <c r="AH337" s="353">
        <v>0</v>
      </c>
      <c r="AI337" s="354" t="str">
        <f t="shared" si="51"/>
        <v>Collector</v>
      </c>
      <c r="AJ337" s="349"/>
      <c r="AK337" s="349"/>
      <c r="AL337" s="355">
        <f>_xlfn.XLOOKUP(A337,'P1 Date Adjustment'!B:B,'P1 Date Adjustment'!F:F,"not found",0)</f>
        <v>2035</v>
      </c>
      <c r="AM337" s="349">
        <f t="shared" si="53"/>
        <v>0</v>
      </c>
      <c r="AN337" s="360"/>
      <c r="AO337" s="360"/>
    </row>
    <row r="338" spans="1:41" x14ac:dyDescent="0.25">
      <c r="A338" s="129">
        <v>22</v>
      </c>
      <c r="B338" s="358" t="s">
        <v>263</v>
      </c>
      <c r="C338" s="358" t="str">
        <f>_xlfn.XLOOKUP($A338,'Total project cost for DCs'!A:A,'Total project cost for DCs'!C:C,"Not found",0)</f>
        <v>Upgrade intersection with active modes facilities(TDM)</v>
      </c>
      <c r="D338" s="355" t="s">
        <v>155</v>
      </c>
      <c r="E338" s="355" t="s">
        <v>223</v>
      </c>
      <c r="H338" s="355" t="s">
        <v>829</v>
      </c>
      <c r="I338" s="359">
        <f>_xlfn.XLOOKUP($H338,DC_growth_AGS!$A$665:$A$673,DC_growth_AGS!$O$665:$O$673,"Not found",0)</f>
        <v>0.61252788174604733</v>
      </c>
      <c r="J338" s="355">
        <v>2033</v>
      </c>
      <c r="K338" s="362">
        <f>_xlfn.XLOOKUP($A338,'Total project cost for DCs'!$A$4:$A$111,'Total project cost for DCs'!U$4:U$111,0,0)*_xlfn.XLOOKUP($A338,Drury_beneficiary_allocation!$A$5:$A$104,Drury_beneficiary_allocation!$E$5:$E$104,0,0)</f>
        <v>0</v>
      </c>
      <c r="L338" s="362">
        <f>_xlfn.XLOOKUP($A338,'Total project cost for DCs'!$A$4:$A$111,'Total project cost for DCs'!V$4:V$111,0,0)*_xlfn.XLOOKUP($A338,Drury_beneficiary_allocation!$A$5:$A$104,Drury_beneficiary_allocation!$E$5:$E$104,0,0)</f>
        <v>0</v>
      </c>
      <c r="M338" s="362">
        <f>_xlfn.XLOOKUP($A338,'Total project cost for DCs'!$A$4:$A$111,'Total project cost for DCs'!W$4:W$111,0,0)*_xlfn.XLOOKUP($A338,Drury_beneficiary_allocation!$A$5:$A$104,Drury_beneficiary_allocation!$E$5:$E$104,0,0)</f>
        <v>0</v>
      </c>
      <c r="N338" s="362">
        <f>_xlfn.XLOOKUP($A338,'Total project cost for DCs'!$A$4:$A$111,'Total project cost for DCs'!X$4:X$111,0,0)*_xlfn.XLOOKUP($A338,Drury_beneficiary_allocation!$A$5:$A$104,Drury_beneficiary_allocation!$E$5:$E$104,0,0)</f>
        <v>0</v>
      </c>
      <c r="O338" s="362">
        <f>_xlfn.XLOOKUP($A338,'Total project cost for DCs'!$A$4:$A$111,'Total project cost for DCs'!Y$4:Y$111,0,0)*_xlfn.XLOOKUP($A338,Drury_beneficiary_allocation!$A$5:$A$104,Drury_beneficiary_allocation!$E$5:$E$104,0,0)</f>
        <v>0</v>
      </c>
      <c r="P338" s="362">
        <f>_xlfn.XLOOKUP($A338,'Total project cost for DCs'!$A$4:$A$111,'Total project cost for DCs'!Z$4:Z$111,0,0)*_xlfn.XLOOKUP($A338,Drury_beneficiary_allocation!$A$5:$A$104,Drury_beneficiary_allocation!$E$5:$E$104,0,0)</f>
        <v>0</v>
      </c>
      <c r="Q338" s="362">
        <f>_xlfn.XLOOKUP($A338,'Total project cost for DCs'!$A$4:$A$111,'Total project cost for DCs'!AA$4:AA$111,0,0)*_xlfn.XLOOKUP($A338,Drury_beneficiary_allocation!$A$5:$A$104,Drury_beneficiary_allocation!$E$5:$E$104,0,0)</f>
        <v>0</v>
      </c>
      <c r="R338" s="362">
        <f>_xlfn.XLOOKUP($A338,'Total project cost for DCs'!$A$4:$A$111,'Total project cost for DCs'!AB$4:AB$111,0,0)*_xlfn.XLOOKUP($A338,Drury_beneficiary_allocation!$A$5:$A$104,Drury_beneficiary_allocation!$E$5:$E$104,0,0)</f>
        <v>0</v>
      </c>
      <c r="S338" s="362">
        <f>_xlfn.XLOOKUP($A338,'Total project cost for DCs'!$A$4:$A$111,'Total project cost for DCs'!AC$4:AC$111,0,0)*_xlfn.XLOOKUP($A338,Drury_beneficiary_allocation!$A$5:$A$104,Drury_beneficiary_allocation!$E$5:$E$104,0,0)</f>
        <v>0</v>
      </c>
      <c r="T338" s="362">
        <f>_xlfn.XLOOKUP($A338,'Total project cost for DCs'!$A$4:$A$111,'Total project cost for DCs'!AD$4:AD$111,0,0)*_xlfn.XLOOKUP($A338,Drury_beneficiary_allocation!$A$5:$A$104,Drury_beneficiary_allocation!$E$5:$E$104,0,0)</f>
        <v>0</v>
      </c>
      <c r="U338" s="362">
        <f>_xlfn.XLOOKUP($A338,'Total project cost for DCs'!$A$4:$A$111,'Total project cost for DCs'!AE$4:AE$111,0,0)*_xlfn.XLOOKUP($A338,Drury_beneficiary_allocation!$A$5:$A$104,Drury_beneficiary_allocation!$E$5:$E$104,0,0)</f>
        <v>0</v>
      </c>
      <c r="V338" s="362">
        <f>_xlfn.XLOOKUP($A338,'Total project cost for DCs'!$A$4:$A$111,'Total project cost for DCs'!AF$4:AF$111,0,0)*_xlfn.XLOOKUP($A338,Drury_beneficiary_allocation!$A$5:$A$104,Drury_beneficiary_allocation!$E$5:$E$104,0,0)</f>
        <v>0</v>
      </c>
      <c r="W338" s="362">
        <f>_xlfn.XLOOKUP($A338,'Total project cost for DCs'!$A$4:$A$111,'Total project cost for DCs'!AG$4:AG$111,0,0)*_xlfn.XLOOKUP($A338,Drury_beneficiary_allocation!$A$5:$A$104,Drury_beneficiary_allocation!$E$5:$E$104,0,0)</f>
        <v>0</v>
      </c>
      <c r="X338" s="362">
        <f>_xlfn.XLOOKUP($A338,'Total project cost for DCs'!$A$4:$A$111,'Total project cost for DCs'!AH$4:AH$111,0,0)*_xlfn.XLOOKUP($A338,Drury_beneficiary_allocation!$A$5:$A$104,Drury_beneficiary_allocation!$E$5:$E$104,0,0)</f>
        <v>0</v>
      </c>
      <c r="Y338" s="362">
        <f>_xlfn.XLOOKUP($A338,'Total project cost for DCs'!$A$4:$A$111,'Total project cost for DCs'!AI$4:AI$111,0,0)*_xlfn.XLOOKUP($A338,Drury_beneficiary_allocation!$A$5:$A$104,Drury_beneficiary_allocation!$E$5:$E$104,0,0)</f>
        <v>0</v>
      </c>
      <c r="Z338" s="362">
        <f>_xlfn.XLOOKUP($A338,'Total project cost for DCs'!$A$4:$A$111,'Total project cost for DCs'!AJ$4:AJ$111,0,0)*_xlfn.XLOOKUP($A338,Drury_beneficiary_allocation!$A$5:$A$104,Drury_beneficiary_allocation!$E$5:$E$104,0,0)</f>
        <v>0</v>
      </c>
      <c r="AA338" s="362">
        <f>_xlfn.XLOOKUP($A338,'Total project cost for DCs'!$A$4:$A$111,'Total project cost for DCs'!AK$4:AK$111,0,0)*_xlfn.XLOOKUP($A338,Drury_beneficiary_allocation!$A$5:$A$104,Drury_beneficiary_allocation!$E$5:$E$104,0,0)</f>
        <v>0</v>
      </c>
      <c r="AB338" s="362">
        <f>_xlfn.XLOOKUP($A338,'Total project cost for DCs'!$A$4:$A$111,'Total project cost for DCs'!AL$4:AL$111,0,0)*_xlfn.XLOOKUP($A338,Drury_beneficiary_allocation!$A$5:$A$104,Drury_beneficiary_allocation!$E$5:$E$104,0,0)</f>
        <v>0</v>
      </c>
      <c r="AC338" s="362">
        <f>_xlfn.XLOOKUP($A338,'Total project cost for DCs'!$A$4:$A$111,'Total project cost for DCs'!AM$4:AM$111,0,0)*_xlfn.XLOOKUP($A338,Drury_beneficiary_allocation!$A$5:$A$104,Drury_beneficiary_allocation!$E$5:$E$104,0,0)</f>
        <v>0</v>
      </c>
      <c r="AD338" s="362">
        <f>_xlfn.XLOOKUP($A338,'Total project cost for DCs'!$A$4:$A$111,'Total project cost for DCs'!AN$4:AN$111,0,0)*_xlfn.XLOOKUP($A338,Drury_beneficiary_allocation!$A$5:$A$104,Drury_beneficiary_allocation!$E$5:$E$104,0,0)</f>
        <v>0</v>
      </c>
      <c r="AE338" s="363">
        <f t="shared" si="50"/>
        <v>0</v>
      </c>
      <c r="AF338" s="349"/>
      <c r="AG338" s="349">
        <f t="shared" si="52"/>
        <v>0</v>
      </c>
      <c r="AH338" s="353">
        <v>0</v>
      </c>
      <c r="AI338" s="354" t="str">
        <f t="shared" si="51"/>
        <v>Collector</v>
      </c>
      <c r="AJ338" s="349"/>
      <c r="AK338" s="349"/>
      <c r="AL338" s="355">
        <f>_xlfn.XLOOKUP(A338,'P1 Date Adjustment'!B:B,'P1 Date Adjustment'!F:F,"not found",0)</f>
        <v>2033</v>
      </c>
      <c r="AM338" s="349">
        <f t="shared" si="53"/>
        <v>0</v>
      </c>
      <c r="AN338" s="360"/>
      <c r="AO338" s="360"/>
    </row>
    <row r="339" spans="1:41" ht="45" x14ac:dyDescent="0.25">
      <c r="A339" s="129" t="s">
        <v>281</v>
      </c>
      <c r="B339" s="358" t="s">
        <v>282</v>
      </c>
      <c r="C339" s="358" t="str">
        <f>_xlfn.XLOOKUP($A339,'Total project cost for DCs'!A:A,'Total project cost for DCs'!C:C,"Not found",0)</f>
        <v xml:space="preserve">Interim 2-lane – install kerb and channel within existing road corridor with provision of active modes on both sides, 20m cross-section </v>
      </c>
      <c r="D339" s="355" t="s">
        <v>155</v>
      </c>
      <c r="E339" s="355" t="s">
        <v>145</v>
      </c>
      <c r="H339" s="355" t="s">
        <v>829</v>
      </c>
      <c r="I339" s="359">
        <f>_xlfn.XLOOKUP($H339,DC_growth_AGS!$A$665:$A$673,DC_growth_AGS!$O$665:$O$673,"Not found",0)</f>
        <v>0.61252788174604733</v>
      </c>
      <c r="J339" s="355">
        <v>2025</v>
      </c>
      <c r="K339" s="362">
        <f>_xlfn.XLOOKUP($A339,'Total project cost for DCs'!$A$4:$A$111,'Total project cost for DCs'!U$4:U$111,0,0)*_xlfn.XLOOKUP($A339,Drury_beneficiary_allocation!$A$5:$A$104,Drury_beneficiary_allocation!$E$5:$E$104,0,0)</f>
        <v>0</v>
      </c>
      <c r="L339" s="362">
        <f>_xlfn.XLOOKUP($A339,'Total project cost for DCs'!$A$4:$A$111,'Total project cost for DCs'!V$4:V$111,0,0)*_xlfn.XLOOKUP($A339,Drury_beneficiary_allocation!$A$5:$A$104,Drury_beneficiary_allocation!$E$5:$E$104,0,0)</f>
        <v>0</v>
      </c>
      <c r="M339" s="362">
        <f>_xlfn.XLOOKUP($A339,'Total project cost for DCs'!$A$4:$A$111,'Total project cost for DCs'!W$4:W$111,0,0)*_xlfn.XLOOKUP($A339,Drury_beneficiary_allocation!$A$5:$A$104,Drury_beneficiary_allocation!$E$5:$E$104,0,0)</f>
        <v>0</v>
      </c>
      <c r="N339" s="362">
        <f>_xlfn.XLOOKUP($A339,'Total project cost for DCs'!$A$4:$A$111,'Total project cost for DCs'!X$4:X$111,0,0)*_xlfn.XLOOKUP($A339,Drury_beneficiary_allocation!$A$5:$A$104,Drury_beneficiary_allocation!$E$5:$E$104,0,0)</f>
        <v>0</v>
      </c>
      <c r="O339" s="362">
        <f>_xlfn.XLOOKUP($A339,'Total project cost for DCs'!$A$4:$A$111,'Total project cost for DCs'!Y$4:Y$111,0,0)*_xlfn.XLOOKUP($A339,Drury_beneficiary_allocation!$A$5:$A$104,Drury_beneficiary_allocation!$E$5:$E$104,0,0)</f>
        <v>0</v>
      </c>
      <c r="P339" s="362">
        <f>_xlfn.XLOOKUP($A339,'Total project cost for DCs'!$A$4:$A$111,'Total project cost for DCs'!Z$4:Z$111,0,0)*_xlfn.XLOOKUP($A339,Drury_beneficiary_allocation!$A$5:$A$104,Drury_beneficiary_allocation!$E$5:$E$104,0,0)</f>
        <v>0</v>
      </c>
      <c r="Q339" s="362">
        <f>_xlfn.XLOOKUP($A339,'Total project cost for DCs'!$A$4:$A$111,'Total project cost for DCs'!AA$4:AA$111,0,0)*_xlfn.XLOOKUP($A339,Drury_beneficiary_allocation!$A$5:$A$104,Drury_beneficiary_allocation!$E$5:$E$104,0,0)</f>
        <v>0</v>
      </c>
      <c r="R339" s="362">
        <f>_xlfn.XLOOKUP($A339,'Total project cost for DCs'!$A$4:$A$111,'Total project cost for DCs'!AB$4:AB$111,0,0)*_xlfn.XLOOKUP($A339,Drury_beneficiary_allocation!$A$5:$A$104,Drury_beneficiary_allocation!$E$5:$E$104,0,0)</f>
        <v>0</v>
      </c>
      <c r="S339" s="362">
        <f>_xlfn.XLOOKUP($A339,'Total project cost for DCs'!$A$4:$A$111,'Total project cost for DCs'!AC$4:AC$111,0,0)*_xlfn.XLOOKUP($A339,Drury_beneficiary_allocation!$A$5:$A$104,Drury_beneficiary_allocation!$E$5:$E$104,0,0)</f>
        <v>0</v>
      </c>
      <c r="T339" s="362">
        <f>_xlfn.XLOOKUP($A339,'Total project cost for DCs'!$A$4:$A$111,'Total project cost for DCs'!AD$4:AD$111,0,0)*_xlfn.XLOOKUP($A339,Drury_beneficiary_allocation!$A$5:$A$104,Drury_beneficiary_allocation!$E$5:$E$104,0,0)</f>
        <v>0</v>
      </c>
      <c r="U339" s="362">
        <f>_xlfn.XLOOKUP($A339,'Total project cost for DCs'!$A$4:$A$111,'Total project cost for DCs'!AE$4:AE$111,0,0)*_xlfn.XLOOKUP($A339,Drury_beneficiary_allocation!$A$5:$A$104,Drury_beneficiary_allocation!$E$5:$E$104,0,0)</f>
        <v>0</v>
      </c>
      <c r="V339" s="362">
        <f>_xlfn.XLOOKUP($A339,'Total project cost for DCs'!$A$4:$A$111,'Total project cost for DCs'!AF$4:AF$111,0,0)*_xlfn.XLOOKUP($A339,Drury_beneficiary_allocation!$A$5:$A$104,Drury_beneficiary_allocation!$E$5:$E$104,0,0)</f>
        <v>0</v>
      </c>
      <c r="W339" s="362">
        <f>_xlfn.XLOOKUP($A339,'Total project cost for DCs'!$A$4:$A$111,'Total project cost for DCs'!AG$4:AG$111,0,0)*_xlfn.XLOOKUP($A339,Drury_beneficiary_allocation!$A$5:$A$104,Drury_beneficiary_allocation!$E$5:$E$104,0,0)</f>
        <v>0</v>
      </c>
      <c r="X339" s="362">
        <f>_xlfn.XLOOKUP($A339,'Total project cost for DCs'!$A$4:$A$111,'Total project cost for DCs'!AH$4:AH$111,0,0)*_xlfn.XLOOKUP($A339,Drury_beneficiary_allocation!$A$5:$A$104,Drury_beneficiary_allocation!$E$5:$E$104,0,0)</f>
        <v>0</v>
      </c>
      <c r="Y339" s="362">
        <f>_xlfn.XLOOKUP($A339,'Total project cost for DCs'!$A$4:$A$111,'Total project cost for DCs'!AI$4:AI$111,0,0)*_xlfn.XLOOKUP($A339,Drury_beneficiary_allocation!$A$5:$A$104,Drury_beneficiary_allocation!$E$5:$E$104,0,0)</f>
        <v>0</v>
      </c>
      <c r="Z339" s="362">
        <f>_xlfn.XLOOKUP($A339,'Total project cost for DCs'!$A$4:$A$111,'Total project cost for DCs'!AJ$4:AJ$111,0,0)*_xlfn.XLOOKUP($A339,Drury_beneficiary_allocation!$A$5:$A$104,Drury_beneficiary_allocation!$E$5:$E$104,0,0)</f>
        <v>0</v>
      </c>
      <c r="AA339" s="362">
        <f>_xlfn.XLOOKUP($A339,'Total project cost for DCs'!$A$4:$A$111,'Total project cost for DCs'!AK$4:AK$111,0,0)*_xlfn.XLOOKUP($A339,Drury_beneficiary_allocation!$A$5:$A$104,Drury_beneficiary_allocation!$E$5:$E$104,0,0)</f>
        <v>0</v>
      </c>
      <c r="AB339" s="362">
        <f>_xlfn.XLOOKUP($A339,'Total project cost for DCs'!$A$4:$A$111,'Total project cost for DCs'!AL$4:AL$111,0,0)*_xlfn.XLOOKUP($A339,Drury_beneficiary_allocation!$A$5:$A$104,Drury_beneficiary_allocation!$E$5:$E$104,0,0)</f>
        <v>0</v>
      </c>
      <c r="AC339" s="362">
        <f>_xlfn.XLOOKUP($A339,'Total project cost for DCs'!$A$4:$A$111,'Total project cost for DCs'!AM$4:AM$111,0,0)*_xlfn.XLOOKUP($A339,Drury_beneficiary_allocation!$A$5:$A$104,Drury_beneficiary_allocation!$E$5:$E$104,0,0)</f>
        <v>0</v>
      </c>
      <c r="AD339" s="362">
        <f>_xlfn.XLOOKUP($A339,'Total project cost for DCs'!$A$4:$A$111,'Total project cost for DCs'!AN$4:AN$111,0,0)*_xlfn.XLOOKUP($A339,Drury_beneficiary_allocation!$A$5:$A$104,Drury_beneficiary_allocation!$E$5:$E$104,0,0)</f>
        <v>0</v>
      </c>
      <c r="AE339" s="363">
        <f t="shared" si="50"/>
        <v>0</v>
      </c>
      <c r="AF339" s="349"/>
      <c r="AG339" s="349">
        <f t="shared" si="52"/>
        <v>0</v>
      </c>
      <c r="AH339" s="353">
        <v>0</v>
      </c>
      <c r="AI339" s="354" t="str">
        <f t="shared" si="51"/>
        <v>Arterial</v>
      </c>
      <c r="AJ339" s="349"/>
      <c r="AK339" s="349"/>
      <c r="AL339" s="355">
        <f>_xlfn.XLOOKUP(A339,'P1 Date Adjustment'!B:B,'P1 Date Adjustment'!F:F,"not found",0)</f>
        <v>2025</v>
      </c>
      <c r="AM339" s="349">
        <f t="shared" si="53"/>
        <v>0</v>
      </c>
      <c r="AN339" s="360"/>
      <c r="AO339" s="360"/>
    </row>
    <row r="340" spans="1:41" ht="60" x14ac:dyDescent="0.25">
      <c r="A340" s="129" t="s">
        <v>287</v>
      </c>
      <c r="B340" s="358" t="s">
        <v>282</v>
      </c>
      <c r="C340" s="358" t="str">
        <f>_xlfn.XLOOKUP($A340,'Total project cost for DCs'!A:A,'Total project cost for DCs'!C:C,"Not found",0)</f>
        <v>Final 4-lane - following interim option, upgrade Road corridor to provide four lanes with additional turning lanes at intersections where required (as indicated in SGA Design</v>
      </c>
      <c r="D340" s="355" t="s">
        <v>155</v>
      </c>
      <c r="E340" s="355" t="s">
        <v>157</v>
      </c>
      <c r="H340" s="355" t="s">
        <v>829</v>
      </c>
      <c r="I340" s="359">
        <f>_xlfn.XLOOKUP($H340,DC_growth_AGS!$A$665:$A$673,DC_growth_AGS!$O$665:$O$673,"Not found",0)</f>
        <v>0.61252788174604733</v>
      </c>
      <c r="J340" s="355">
        <v>2031</v>
      </c>
      <c r="K340" s="362">
        <f>_xlfn.XLOOKUP($A340,'Total project cost for DCs'!$A$4:$A$111,'Total project cost for DCs'!U$4:U$111,0,0)*_xlfn.XLOOKUP($A340,Drury_beneficiary_allocation!$A$5:$A$104,Drury_beneficiary_allocation!$E$5:$E$104,0,0)</f>
        <v>659727.46778975043</v>
      </c>
      <c r="L340" s="362">
        <f>_xlfn.XLOOKUP($A340,'Total project cost for DCs'!$A$4:$A$111,'Total project cost for DCs'!V$4:V$111,0,0)*_xlfn.XLOOKUP($A340,Drury_beneficiary_allocation!$A$5:$A$104,Drury_beneficiary_allocation!$E$5:$E$104,0,0)</f>
        <v>161491.87958577281</v>
      </c>
      <c r="M340" s="362">
        <f>_xlfn.XLOOKUP($A340,'Total project cost for DCs'!$A$4:$A$111,'Total project cost for DCs'!W$4:W$111,0,0)*_xlfn.XLOOKUP($A340,Drury_beneficiary_allocation!$A$5:$A$104,Drury_beneficiary_allocation!$E$5:$E$104,0,0)</f>
        <v>1760589.1647798892</v>
      </c>
      <c r="N340" s="362">
        <f>_xlfn.XLOOKUP($A340,'Total project cost for DCs'!$A$4:$A$111,'Total project cost for DCs'!X$4:X$111,0,0)*_xlfn.XLOOKUP($A340,Drury_beneficiary_allocation!$A$5:$A$104,Drury_beneficiary_allocation!$E$5:$E$104,0,0)</f>
        <v>0</v>
      </c>
      <c r="O340" s="362">
        <f>_xlfn.XLOOKUP($A340,'Total project cost for DCs'!$A$4:$A$111,'Total project cost for DCs'!Y$4:Y$111,0,0)*_xlfn.XLOOKUP($A340,Drury_beneficiary_allocation!$A$5:$A$104,Drury_beneficiary_allocation!$E$5:$E$104,0,0)</f>
        <v>0</v>
      </c>
      <c r="P340" s="362">
        <f>_xlfn.XLOOKUP($A340,'Total project cost for DCs'!$A$4:$A$111,'Total project cost for DCs'!Z$4:Z$111,0,0)*_xlfn.XLOOKUP($A340,Drury_beneficiary_allocation!$A$5:$A$104,Drury_beneficiary_allocation!$E$5:$E$104,0,0)</f>
        <v>0</v>
      </c>
      <c r="Q340" s="362">
        <f>_xlfn.XLOOKUP($A340,'Total project cost for DCs'!$A$4:$A$111,'Total project cost for DCs'!AA$4:AA$111,0,0)*_xlfn.XLOOKUP($A340,Drury_beneficiary_allocation!$A$5:$A$104,Drury_beneficiary_allocation!$E$5:$E$104,0,0)</f>
        <v>0</v>
      </c>
      <c r="R340" s="362">
        <f>_xlfn.XLOOKUP($A340,'Total project cost for DCs'!$A$4:$A$111,'Total project cost for DCs'!AB$4:AB$111,0,0)*_xlfn.XLOOKUP($A340,Drury_beneficiary_allocation!$A$5:$A$104,Drury_beneficiary_allocation!$E$5:$E$104,0,0)</f>
        <v>0</v>
      </c>
      <c r="S340" s="362">
        <f>_xlfn.XLOOKUP($A340,'Total project cost for DCs'!$A$4:$A$111,'Total project cost for DCs'!AC$4:AC$111,0,0)*_xlfn.XLOOKUP($A340,Drury_beneficiary_allocation!$A$5:$A$104,Drury_beneficiary_allocation!$E$5:$E$104,0,0)</f>
        <v>0</v>
      </c>
      <c r="T340" s="362">
        <f>_xlfn.XLOOKUP($A340,'Total project cost for DCs'!$A$4:$A$111,'Total project cost for DCs'!AD$4:AD$111,0,0)*_xlfn.XLOOKUP($A340,Drury_beneficiary_allocation!$A$5:$A$104,Drury_beneficiary_allocation!$E$5:$E$104,0,0)</f>
        <v>0</v>
      </c>
      <c r="U340" s="362">
        <f>_xlfn.XLOOKUP($A340,'Total project cost for DCs'!$A$4:$A$111,'Total project cost for DCs'!AE$4:AE$111,0,0)*_xlfn.XLOOKUP($A340,Drury_beneficiary_allocation!$A$5:$A$104,Drury_beneficiary_allocation!$E$5:$E$104,0,0)</f>
        <v>0</v>
      </c>
      <c r="V340" s="362">
        <f>_xlfn.XLOOKUP($A340,'Total project cost for DCs'!$A$4:$A$111,'Total project cost for DCs'!AF$4:AF$111,0,0)*_xlfn.XLOOKUP($A340,Drury_beneficiary_allocation!$A$5:$A$104,Drury_beneficiary_allocation!$E$5:$E$104,0,0)</f>
        <v>0</v>
      </c>
      <c r="W340" s="362">
        <f>_xlfn.XLOOKUP($A340,'Total project cost for DCs'!$A$4:$A$111,'Total project cost for DCs'!AG$4:AG$111,0,0)*_xlfn.XLOOKUP($A340,Drury_beneficiary_allocation!$A$5:$A$104,Drury_beneficiary_allocation!$E$5:$E$104,0,0)</f>
        <v>0</v>
      </c>
      <c r="X340" s="362">
        <f>_xlfn.XLOOKUP($A340,'Total project cost for DCs'!$A$4:$A$111,'Total project cost for DCs'!AH$4:AH$111,0,0)*_xlfn.XLOOKUP($A340,Drury_beneficiary_allocation!$A$5:$A$104,Drury_beneficiary_allocation!$E$5:$E$104,0,0)</f>
        <v>0</v>
      </c>
      <c r="Y340" s="362">
        <f>_xlfn.XLOOKUP($A340,'Total project cost for DCs'!$A$4:$A$111,'Total project cost for DCs'!AI$4:AI$111,0,0)*_xlfn.XLOOKUP($A340,Drury_beneficiary_allocation!$A$5:$A$104,Drury_beneficiary_allocation!$E$5:$E$104,0,0)</f>
        <v>0</v>
      </c>
      <c r="Z340" s="362">
        <f>_xlfn.XLOOKUP($A340,'Total project cost for DCs'!$A$4:$A$111,'Total project cost for DCs'!AJ$4:AJ$111,0,0)*_xlfn.XLOOKUP($A340,Drury_beneficiary_allocation!$A$5:$A$104,Drury_beneficiary_allocation!$E$5:$E$104,0,0)</f>
        <v>0</v>
      </c>
      <c r="AA340" s="362">
        <f>_xlfn.XLOOKUP($A340,'Total project cost for DCs'!$A$4:$A$111,'Total project cost for DCs'!AK$4:AK$111,0,0)*_xlfn.XLOOKUP($A340,Drury_beneficiary_allocation!$A$5:$A$104,Drury_beneficiary_allocation!$E$5:$E$104,0,0)</f>
        <v>0</v>
      </c>
      <c r="AB340" s="362">
        <f>_xlfn.XLOOKUP($A340,'Total project cost for DCs'!$A$4:$A$111,'Total project cost for DCs'!AL$4:AL$111,0,0)*_xlfn.XLOOKUP($A340,Drury_beneficiary_allocation!$A$5:$A$104,Drury_beneficiary_allocation!$E$5:$E$104,0,0)</f>
        <v>0</v>
      </c>
      <c r="AC340" s="362">
        <f>_xlfn.XLOOKUP($A340,'Total project cost for DCs'!$A$4:$A$111,'Total project cost for DCs'!AM$4:AM$111,0,0)*_xlfn.XLOOKUP($A340,Drury_beneficiary_allocation!$A$5:$A$104,Drury_beneficiary_allocation!$E$5:$E$104,0,0)</f>
        <v>0</v>
      </c>
      <c r="AD340" s="362">
        <f>_xlfn.XLOOKUP($A340,'Total project cost for DCs'!$A$4:$A$111,'Total project cost for DCs'!AN$4:AN$111,0,0)*_xlfn.XLOOKUP($A340,Drury_beneficiary_allocation!$A$5:$A$104,Drury_beneficiary_allocation!$E$5:$E$104,0,0)</f>
        <v>0</v>
      </c>
      <c r="AE340" s="363">
        <f t="shared" si="50"/>
        <v>2581808.5121554127</v>
      </c>
      <c r="AF340" s="349"/>
      <c r="AG340" s="349">
        <f t="shared" si="52"/>
        <v>2581808.5121554127</v>
      </c>
      <c r="AH340" s="353">
        <v>0</v>
      </c>
      <c r="AI340" s="354" t="str">
        <f t="shared" si="51"/>
        <v>Arterial</v>
      </c>
      <c r="AJ340" s="349"/>
      <c r="AK340" s="349"/>
      <c r="AL340" s="355">
        <f>_xlfn.XLOOKUP(A340,'P1 Date Adjustment'!B:B,'P1 Date Adjustment'!F:F,"not found",0)</f>
        <v>2031</v>
      </c>
      <c r="AM340" s="349">
        <f t="shared" si="53"/>
        <v>1581429.6990244691</v>
      </c>
      <c r="AN340" s="360"/>
      <c r="AO340" s="360"/>
    </row>
    <row r="341" spans="1:41" ht="30" x14ac:dyDescent="0.25">
      <c r="A341" s="129">
        <v>24</v>
      </c>
      <c r="B341" s="358" t="s">
        <v>295</v>
      </c>
      <c r="C341" s="358" t="str">
        <f>_xlfn.XLOOKUP($A341,'Total project cost for DCs'!A:A,'Total project cost for DCs'!C:C,"Not found",0)</f>
        <v xml:space="preserve">2-lane urban - upgrade existing road layout with active modes on both sides, 20m cross-section </v>
      </c>
      <c r="D341" s="355" t="s">
        <v>155</v>
      </c>
      <c r="E341" s="355" t="s">
        <v>190</v>
      </c>
      <c r="H341" s="355" t="s">
        <v>829</v>
      </c>
      <c r="I341" s="359">
        <f>_xlfn.XLOOKUP($H341,DC_growth_AGS!$A$665:$A$673,DC_growth_AGS!$O$665:$O$673,"Not found",0)</f>
        <v>0.61252788174604733</v>
      </c>
      <c r="J341" s="355">
        <v>2038</v>
      </c>
      <c r="K341" s="362">
        <f>_xlfn.XLOOKUP($A341,'Total project cost for DCs'!$A$4:$A$111,'Total project cost for DCs'!U$4:U$111,0,0)*_xlfn.XLOOKUP($A341,Drury_beneficiary_allocation!$A$5:$A$104,Drury_beneficiary_allocation!$E$5:$E$104,0,0)</f>
        <v>0</v>
      </c>
      <c r="L341" s="362">
        <f>_xlfn.XLOOKUP($A341,'Total project cost for DCs'!$A$4:$A$111,'Total project cost for DCs'!V$4:V$111,0,0)*_xlfn.XLOOKUP($A341,Drury_beneficiary_allocation!$A$5:$A$104,Drury_beneficiary_allocation!$E$5:$E$104,0,0)</f>
        <v>120180.2045086094</v>
      </c>
      <c r="M341" s="362">
        <f>_xlfn.XLOOKUP($A341,'Total project cost for DCs'!$A$4:$A$111,'Total project cost for DCs'!W$4:W$111,0,0)*_xlfn.XLOOKUP($A341,Drury_beneficiary_allocation!$A$5:$A$104,Drury_beneficiary_allocation!$E$5:$E$104,0,0)</f>
        <v>74200.281104240203</v>
      </c>
      <c r="N341" s="362">
        <f>_xlfn.XLOOKUP($A341,'Total project cost for DCs'!$A$4:$A$111,'Total project cost for DCs'!X$4:X$111,0,0)*_xlfn.XLOOKUP($A341,Drury_beneficiary_allocation!$A$5:$A$104,Drury_beneficiary_allocation!$E$5:$E$104,0,0)</f>
        <v>758050.30820121896</v>
      </c>
      <c r="O341" s="362">
        <f>_xlfn.XLOOKUP($A341,'Total project cost for DCs'!$A$4:$A$111,'Total project cost for DCs'!Y$4:Y$111,0,0)*_xlfn.XLOOKUP($A341,Drury_beneficiary_allocation!$A$5:$A$104,Drury_beneficiary_allocation!$E$5:$E$104,0,0)</f>
        <v>0</v>
      </c>
      <c r="P341" s="362">
        <f>_xlfn.XLOOKUP($A341,'Total project cost for DCs'!$A$4:$A$111,'Total project cost for DCs'!Z$4:Z$111,0,0)*_xlfn.XLOOKUP($A341,Drury_beneficiary_allocation!$A$5:$A$104,Drury_beneficiary_allocation!$E$5:$E$104,0,0)</f>
        <v>0</v>
      </c>
      <c r="Q341" s="362">
        <f>_xlfn.XLOOKUP($A341,'Total project cost for DCs'!$A$4:$A$111,'Total project cost for DCs'!AA$4:AA$111,0,0)*_xlfn.XLOOKUP($A341,Drury_beneficiary_allocation!$A$5:$A$104,Drury_beneficiary_allocation!$E$5:$E$104,0,0)</f>
        <v>0</v>
      </c>
      <c r="R341" s="362">
        <f>_xlfn.XLOOKUP($A341,'Total project cost for DCs'!$A$4:$A$111,'Total project cost for DCs'!AB$4:AB$111,0,0)*_xlfn.XLOOKUP($A341,Drury_beneficiary_allocation!$A$5:$A$104,Drury_beneficiary_allocation!$E$5:$E$104,0,0)</f>
        <v>0</v>
      </c>
      <c r="S341" s="362">
        <f>_xlfn.XLOOKUP($A341,'Total project cost for DCs'!$A$4:$A$111,'Total project cost for DCs'!AC$4:AC$111,0,0)*_xlfn.XLOOKUP($A341,Drury_beneficiary_allocation!$A$5:$A$104,Drury_beneficiary_allocation!$E$5:$E$104,0,0)</f>
        <v>0</v>
      </c>
      <c r="T341" s="362">
        <f>_xlfn.XLOOKUP($A341,'Total project cost for DCs'!$A$4:$A$111,'Total project cost for DCs'!AD$4:AD$111,0,0)*_xlfn.XLOOKUP($A341,Drury_beneficiary_allocation!$A$5:$A$104,Drury_beneficiary_allocation!$E$5:$E$104,0,0)</f>
        <v>0</v>
      </c>
      <c r="U341" s="362">
        <f>_xlfn.XLOOKUP($A341,'Total project cost for DCs'!$A$4:$A$111,'Total project cost for DCs'!AE$4:AE$111,0,0)*_xlfn.XLOOKUP($A341,Drury_beneficiary_allocation!$A$5:$A$104,Drury_beneficiary_allocation!$E$5:$E$104,0,0)</f>
        <v>0</v>
      </c>
      <c r="V341" s="362">
        <f>_xlfn.XLOOKUP($A341,'Total project cost for DCs'!$A$4:$A$111,'Total project cost for DCs'!AF$4:AF$111,0,0)*_xlfn.XLOOKUP($A341,Drury_beneficiary_allocation!$A$5:$A$104,Drury_beneficiary_allocation!$E$5:$E$104,0,0)</f>
        <v>0</v>
      </c>
      <c r="W341" s="362">
        <f>_xlfn.XLOOKUP($A341,'Total project cost for DCs'!$A$4:$A$111,'Total project cost for DCs'!AG$4:AG$111,0,0)*_xlfn.XLOOKUP($A341,Drury_beneficiary_allocation!$A$5:$A$104,Drury_beneficiary_allocation!$E$5:$E$104,0,0)</f>
        <v>0</v>
      </c>
      <c r="X341" s="362">
        <f>_xlfn.XLOOKUP($A341,'Total project cost for DCs'!$A$4:$A$111,'Total project cost for DCs'!AH$4:AH$111,0,0)*_xlfn.XLOOKUP($A341,Drury_beneficiary_allocation!$A$5:$A$104,Drury_beneficiary_allocation!$E$5:$E$104,0,0)</f>
        <v>0</v>
      </c>
      <c r="Y341" s="362">
        <f>_xlfn.XLOOKUP($A341,'Total project cost for DCs'!$A$4:$A$111,'Total project cost for DCs'!AI$4:AI$111,0,0)*_xlfn.XLOOKUP($A341,Drury_beneficiary_allocation!$A$5:$A$104,Drury_beneficiary_allocation!$E$5:$E$104,0,0)</f>
        <v>0</v>
      </c>
      <c r="Z341" s="362">
        <f>_xlfn.XLOOKUP($A341,'Total project cost for DCs'!$A$4:$A$111,'Total project cost for DCs'!AJ$4:AJ$111,0,0)*_xlfn.XLOOKUP($A341,Drury_beneficiary_allocation!$A$5:$A$104,Drury_beneficiary_allocation!$E$5:$E$104,0,0)</f>
        <v>0</v>
      </c>
      <c r="AA341" s="362">
        <f>_xlfn.XLOOKUP($A341,'Total project cost for DCs'!$A$4:$A$111,'Total project cost for DCs'!AK$4:AK$111,0,0)*_xlfn.XLOOKUP($A341,Drury_beneficiary_allocation!$A$5:$A$104,Drury_beneficiary_allocation!$E$5:$E$104,0,0)</f>
        <v>0</v>
      </c>
      <c r="AB341" s="362">
        <f>_xlfn.XLOOKUP($A341,'Total project cost for DCs'!$A$4:$A$111,'Total project cost for DCs'!AL$4:AL$111,0,0)*_xlfn.XLOOKUP($A341,Drury_beneficiary_allocation!$A$5:$A$104,Drury_beneficiary_allocation!$E$5:$E$104,0,0)</f>
        <v>0</v>
      </c>
      <c r="AC341" s="362">
        <f>_xlfn.XLOOKUP($A341,'Total project cost for DCs'!$A$4:$A$111,'Total project cost for DCs'!AM$4:AM$111,0,0)*_xlfn.XLOOKUP($A341,Drury_beneficiary_allocation!$A$5:$A$104,Drury_beneficiary_allocation!$E$5:$E$104,0,0)</f>
        <v>0</v>
      </c>
      <c r="AD341" s="362">
        <f>_xlfn.XLOOKUP($A341,'Total project cost for DCs'!$A$4:$A$111,'Total project cost for DCs'!AN$4:AN$111,0,0)*_xlfn.XLOOKUP($A341,Drury_beneficiary_allocation!$A$5:$A$104,Drury_beneficiary_allocation!$E$5:$E$104,0,0)</f>
        <v>0</v>
      </c>
      <c r="AE341" s="363">
        <f t="shared" si="50"/>
        <v>952430.79381406854</v>
      </c>
      <c r="AF341" s="349"/>
      <c r="AG341" s="349">
        <f t="shared" si="52"/>
        <v>952430.79381406854</v>
      </c>
      <c r="AH341" s="353">
        <v>0</v>
      </c>
      <c r="AI341" s="354" t="str">
        <f t="shared" si="51"/>
        <v>Arterial</v>
      </c>
      <c r="AJ341" s="349"/>
      <c r="AK341" s="349"/>
      <c r="AL341" s="355">
        <f>_xlfn.XLOOKUP(A341,'P1 Date Adjustment'!B:B,'P1 Date Adjustment'!F:F,"not found",0)</f>
        <v>2038</v>
      </c>
      <c r="AM341" s="349">
        <f t="shared" si="53"/>
        <v>583390.41664463782</v>
      </c>
      <c r="AN341" s="360"/>
      <c r="AO341" s="360"/>
    </row>
    <row r="342" spans="1:41" ht="30" x14ac:dyDescent="0.25">
      <c r="A342" s="129">
        <v>25</v>
      </c>
      <c r="B342" s="358" t="s">
        <v>296</v>
      </c>
      <c r="C342" s="358" t="str">
        <f>_xlfn.XLOOKUP($A342,'Total project cost for DCs'!A:A,'Total project cost for DCs'!C:C,"Not found",0)</f>
        <v>2-lane urban- upgrade existing road layout to 2-lane urban with active modes on both sides</v>
      </c>
      <c r="D342" s="355" t="s">
        <v>155</v>
      </c>
      <c r="E342" s="355" t="s">
        <v>199</v>
      </c>
      <c r="H342" s="355" t="s">
        <v>829</v>
      </c>
      <c r="I342" s="359">
        <f>_xlfn.XLOOKUP($H342,DC_growth_AGS!$A$665:$A$673,DC_growth_AGS!$O$665:$O$673,"Not found",0)</f>
        <v>0.61252788174604733</v>
      </c>
      <c r="J342" s="355">
        <v>2039</v>
      </c>
      <c r="K342" s="362">
        <f>_xlfn.XLOOKUP($A342,'Total project cost for DCs'!$A$4:$A$111,'Total project cost for DCs'!U$4:U$111,0,0)*_xlfn.XLOOKUP($A342,Drury_beneficiary_allocation!$A$5:$A$104,Drury_beneficiary_allocation!$E$5:$E$104,0,0)</f>
        <v>0</v>
      </c>
      <c r="L342" s="362">
        <f>_xlfn.XLOOKUP($A342,'Total project cost for DCs'!$A$4:$A$111,'Total project cost for DCs'!V$4:V$111,0,0)*_xlfn.XLOOKUP($A342,Drury_beneficiary_allocation!$A$5:$A$104,Drury_beneficiary_allocation!$E$5:$E$104,0,0)</f>
        <v>0</v>
      </c>
      <c r="M342" s="362">
        <f>_xlfn.XLOOKUP($A342,'Total project cost for DCs'!$A$4:$A$111,'Total project cost for DCs'!W$4:W$111,0,0)*_xlfn.XLOOKUP($A342,Drury_beneficiary_allocation!$A$5:$A$104,Drury_beneficiary_allocation!$E$5:$E$104,0,0)</f>
        <v>0</v>
      </c>
      <c r="N342" s="362">
        <f>_xlfn.XLOOKUP($A342,'Total project cost for DCs'!$A$4:$A$111,'Total project cost for DCs'!X$4:X$111,0,0)*_xlfn.XLOOKUP($A342,Drury_beneficiary_allocation!$A$5:$A$104,Drury_beneficiary_allocation!$E$5:$E$104,0,0)</f>
        <v>0</v>
      </c>
      <c r="O342" s="362">
        <f>_xlfn.XLOOKUP($A342,'Total project cost for DCs'!$A$4:$A$111,'Total project cost for DCs'!Y$4:Y$111,0,0)*_xlfn.XLOOKUP($A342,Drury_beneficiary_allocation!$A$5:$A$104,Drury_beneficiary_allocation!$E$5:$E$104,0,0)</f>
        <v>0</v>
      </c>
      <c r="P342" s="362">
        <f>_xlfn.XLOOKUP($A342,'Total project cost for DCs'!$A$4:$A$111,'Total project cost for DCs'!Z$4:Z$111,0,0)*_xlfn.XLOOKUP($A342,Drury_beneficiary_allocation!$A$5:$A$104,Drury_beneficiary_allocation!$E$5:$E$104,0,0)</f>
        <v>0</v>
      </c>
      <c r="Q342" s="362">
        <f>_xlfn.XLOOKUP($A342,'Total project cost for DCs'!$A$4:$A$111,'Total project cost for DCs'!AA$4:AA$111,0,0)*_xlfn.XLOOKUP($A342,Drury_beneficiary_allocation!$A$5:$A$104,Drury_beneficiary_allocation!$E$5:$E$104,0,0)</f>
        <v>0</v>
      </c>
      <c r="R342" s="362">
        <f>_xlfn.XLOOKUP($A342,'Total project cost for DCs'!$A$4:$A$111,'Total project cost for DCs'!AB$4:AB$111,0,0)*_xlfn.XLOOKUP($A342,Drury_beneficiary_allocation!$A$5:$A$104,Drury_beneficiary_allocation!$E$5:$E$104,0,0)</f>
        <v>0</v>
      </c>
      <c r="S342" s="362">
        <f>_xlfn.XLOOKUP($A342,'Total project cost for DCs'!$A$4:$A$111,'Total project cost for DCs'!AC$4:AC$111,0,0)*_xlfn.XLOOKUP($A342,Drury_beneficiary_allocation!$A$5:$A$104,Drury_beneficiary_allocation!$E$5:$E$104,0,0)</f>
        <v>0</v>
      </c>
      <c r="T342" s="362">
        <f>_xlfn.XLOOKUP($A342,'Total project cost for DCs'!$A$4:$A$111,'Total project cost for DCs'!AD$4:AD$111,0,0)*_xlfn.XLOOKUP($A342,Drury_beneficiary_allocation!$A$5:$A$104,Drury_beneficiary_allocation!$E$5:$E$104,0,0)</f>
        <v>0</v>
      </c>
      <c r="U342" s="362">
        <f>_xlfn.XLOOKUP($A342,'Total project cost for DCs'!$A$4:$A$111,'Total project cost for DCs'!AE$4:AE$111,0,0)*_xlfn.XLOOKUP($A342,Drury_beneficiary_allocation!$A$5:$A$104,Drury_beneficiary_allocation!$E$5:$E$104,0,0)</f>
        <v>0</v>
      </c>
      <c r="V342" s="362">
        <f>_xlfn.XLOOKUP($A342,'Total project cost for DCs'!$A$4:$A$111,'Total project cost for DCs'!AF$4:AF$111,0,0)*_xlfn.XLOOKUP($A342,Drury_beneficiary_allocation!$A$5:$A$104,Drury_beneficiary_allocation!$E$5:$E$104,0,0)</f>
        <v>0</v>
      </c>
      <c r="W342" s="362">
        <f>_xlfn.XLOOKUP($A342,'Total project cost for DCs'!$A$4:$A$111,'Total project cost for DCs'!AG$4:AG$111,0,0)*_xlfn.XLOOKUP($A342,Drury_beneficiary_allocation!$A$5:$A$104,Drury_beneficiary_allocation!$E$5:$E$104,0,0)</f>
        <v>0</v>
      </c>
      <c r="X342" s="362">
        <f>_xlfn.XLOOKUP($A342,'Total project cost for DCs'!$A$4:$A$111,'Total project cost for DCs'!AH$4:AH$111,0,0)*_xlfn.XLOOKUP($A342,Drury_beneficiary_allocation!$A$5:$A$104,Drury_beneficiary_allocation!$E$5:$E$104,0,0)</f>
        <v>0</v>
      </c>
      <c r="Y342" s="362">
        <f>_xlfn.XLOOKUP($A342,'Total project cost for DCs'!$A$4:$A$111,'Total project cost for DCs'!AI$4:AI$111,0,0)*_xlfn.XLOOKUP($A342,Drury_beneficiary_allocation!$A$5:$A$104,Drury_beneficiary_allocation!$E$5:$E$104,0,0)</f>
        <v>0</v>
      </c>
      <c r="Z342" s="362">
        <f>_xlfn.XLOOKUP($A342,'Total project cost for DCs'!$A$4:$A$111,'Total project cost for DCs'!AJ$4:AJ$111,0,0)*_xlfn.XLOOKUP($A342,Drury_beneficiary_allocation!$A$5:$A$104,Drury_beneficiary_allocation!$E$5:$E$104,0,0)</f>
        <v>0</v>
      </c>
      <c r="AA342" s="362">
        <f>_xlfn.XLOOKUP($A342,'Total project cost for DCs'!$A$4:$A$111,'Total project cost for DCs'!AK$4:AK$111,0,0)*_xlfn.XLOOKUP($A342,Drury_beneficiary_allocation!$A$5:$A$104,Drury_beneficiary_allocation!$E$5:$E$104,0,0)</f>
        <v>0</v>
      </c>
      <c r="AB342" s="362">
        <f>_xlfn.XLOOKUP($A342,'Total project cost for DCs'!$A$4:$A$111,'Total project cost for DCs'!AL$4:AL$111,0,0)*_xlfn.XLOOKUP($A342,Drury_beneficiary_allocation!$A$5:$A$104,Drury_beneficiary_allocation!$E$5:$E$104,0,0)</f>
        <v>0</v>
      </c>
      <c r="AC342" s="362">
        <f>_xlfn.XLOOKUP($A342,'Total project cost for DCs'!$A$4:$A$111,'Total project cost for DCs'!AM$4:AM$111,0,0)*_xlfn.XLOOKUP($A342,Drury_beneficiary_allocation!$A$5:$A$104,Drury_beneficiary_allocation!$E$5:$E$104,0,0)</f>
        <v>0</v>
      </c>
      <c r="AD342" s="362">
        <f>_xlfn.XLOOKUP($A342,'Total project cost for DCs'!$A$4:$A$111,'Total project cost for DCs'!AN$4:AN$111,0,0)*_xlfn.XLOOKUP($A342,Drury_beneficiary_allocation!$A$5:$A$104,Drury_beneficiary_allocation!$E$5:$E$104,0,0)</f>
        <v>0</v>
      </c>
      <c r="AE342" s="363">
        <f t="shared" si="50"/>
        <v>0</v>
      </c>
      <c r="AF342" s="349"/>
      <c r="AG342" s="349">
        <f t="shared" si="52"/>
        <v>0</v>
      </c>
      <c r="AH342" s="353">
        <v>0</v>
      </c>
      <c r="AI342" s="354" t="str">
        <f t="shared" si="51"/>
        <v>Collector</v>
      </c>
      <c r="AJ342" s="349"/>
      <c r="AK342" s="349"/>
      <c r="AL342" s="355">
        <f>_xlfn.XLOOKUP(A342,'P1 Date Adjustment'!B:B,'P1 Date Adjustment'!F:F,"not found",0)</f>
        <v>2039</v>
      </c>
      <c r="AM342" s="349">
        <f t="shared" si="53"/>
        <v>0</v>
      </c>
      <c r="AN342" s="360"/>
      <c r="AO342" s="360"/>
    </row>
    <row r="343" spans="1:41" ht="45" x14ac:dyDescent="0.25">
      <c r="A343" s="129" t="s">
        <v>298</v>
      </c>
      <c r="B343" s="358" t="s">
        <v>299</v>
      </c>
      <c r="C343" s="358" t="str">
        <f>_xlfn.XLOOKUP($A343,'Total project cost for DCs'!A:A,'Total project cost for DCs'!C:C,"Not found",0)</f>
        <v>Active mode upgrades- existing road layout with active modes on both sides + intersection upgrades for active mode crossing</v>
      </c>
      <c r="D343" s="355" t="s">
        <v>155</v>
      </c>
      <c r="E343" s="355" t="s">
        <v>199</v>
      </c>
      <c r="H343" s="355" t="s">
        <v>829</v>
      </c>
      <c r="I343" s="359">
        <f>_xlfn.XLOOKUP($H343,DC_growth_AGS!$A$665:$A$673,DC_growth_AGS!$O$665:$O$673,"Not found",0)</f>
        <v>0.61252788174604733</v>
      </c>
      <c r="J343" s="355">
        <v>2039</v>
      </c>
      <c r="K343" s="362">
        <f>_xlfn.XLOOKUP($A343,'Total project cost for DCs'!$A$4:$A$111,'Total project cost for DCs'!U$4:U$111,0,0)*_xlfn.XLOOKUP($A343,Drury_beneficiary_allocation!$A$5:$A$104,Drury_beneficiary_allocation!$E$5:$E$104,0,0)</f>
        <v>0</v>
      </c>
      <c r="L343" s="362">
        <f>_xlfn.XLOOKUP($A343,'Total project cost for DCs'!$A$4:$A$111,'Total project cost for DCs'!V$4:V$111,0,0)*_xlfn.XLOOKUP($A343,Drury_beneficiary_allocation!$A$5:$A$104,Drury_beneficiary_allocation!$E$5:$E$104,0,0)</f>
        <v>0</v>
      </c>
      <c r="M343" s="362">
        <f>_xlfn.XLOOKUP($A343,'Total project cost for DCs'!$A$4:$A$111,'Total project cost for DCs'!W$4:W$111,0,0)*_xlfn.XLOOKUP($A343,Drury_beneficiary_allocation!$A$5:$A$104,Drury_beneficiary_allocation!$E$5:$E$104,0,0)</f>
        <v>0</v>
      </c>
      <c r="N343" s="362">
        <f>_xlfn.XLOOKUP($A343,'Total project cost for DCs'!$A$4:$A$111,'Total project cost for DCs'!X$4:X$111,0,0)*_xlfn.XLOOKUP($A343,Drury_beneficiary_allocation!$A$5:$A$104,Drury_beneficiary_allocation!$E$5:$E$104,0,0)</f>
        <v>0</v>
      </c>
      <c r="O343" s="362">
        <f>_xlfn.XLOOKUP($A343,'Total project cost for DCs'!$A$4:$A$111,'Total project cost for DCs'!Y$4:Y$111,0,0)*_xlfn.XLOOKUP($A343,Drury_beneficiary_allocation!$A$5:$A$104,Drury_beneficiary_allocation!$E$5:$E$104,0,0)</f>
        <v>0</v>
      </c>
      <c r="P343" s="362">
        <f>_xlfn.XLOOKUP($A343,'Total project cost for DCs'!$A$4:$A$111,'Total project cost for DCs'!Z$4:Z$111,0,0)*_xlfn.XLOOKUP($A343,Drury_beneficiary_allocation!$A$5:$A$104,Drury_beneficiary_allocation!$E$5:$E$104,0,0)</f>
        <v>0</v>
      </c>
      <c r="Q343" s="362">
        <f>_xlfn.XLOOKUP($A343,'Total project cost for DCs'!$A$4:$A$111,'Total project cost for DCs'!AA$4:AA$111,0,0)*_xlfn.XLOOKUP($A343,Drury_beneficiary_allocation!$A$5:$A$104,Drury_beneficiary_allocation!$E$5:$E$104,0,0)</f>
        <v>0</v>
      </c>
      <c r="R343" s="362">
        <f>_xlfn.XLOOKUP($A343,'Total project cost for DCs'!$A$4:$A$111,'Total project cost for DCs'!AB$4:AB$111,0,0)*_xlfn.XLOOKUP($A343,Drury_beneficiary_allocation!$A$5:$A$104,Drury_beneficiary_allocation!$E$5:$E$104,0,0)</f>
        <v>0</v>
      </c>
      <c r="S343" s="362">
        <f>_xlfn.XLOOKUP($A343,'Total project cost for DCs'!$A$4:$A$111,'Total project cost for DCs'!AC$4:AC$111,0,0)*_xlfn.XLOOKUP($A343,Drury_beneficiary_allocation!$A$5:$A$104,Drury_beneficiary_allocation!$E$5:$E$104,0,0)</f>
        <v>0</v>
      </c>
      <c r="T343" s="362">
        <f>_xlfn.XLOOKUP($A343,'Total project cost for DCs'!$A$4:$A$111,'Total project cost for DCs'!AD$4:AD$111,0,0)*_xlfn.XLOOKUP($A343,Drury_beneficiary_allocation!$A$5:$A$104,Drury_beneficiary_allocation!$E$5:$E$104,0,0)</f>
        <v>0</v>
      </c>
      <c r="U343" s="362">
        <f>_xlfn.XLOOKUP($A343,'Total project cost for DCs'!$A$4:$A$111,'Total project cost for DCs'!AE$4:AE$111,0,0)*_xlfn.XLOOKUP($A343,Drury_beneficiary_allocation!$A$5:$A$104,Drury_beneficiary_allocation!$E$5:$E$104,0,0)</f>
        <v>0</v>
      </c>
      <c r="V343" s="362">
        <f>_xlfn.XLOOKUP($A343,'Total project cost for DCs'!$A$4:$A$111,'Total project cost for DCs'!AF$4:AF$111,0,0)*_xlfn.XLOOKUP($A343,Drury_beneficiary_allocation!$A$5:$A$104,Drury_beneficiary_allocation!$E$5:$E$104,0,0)</f>
        <v>0</v>
      </c>
      <c r="W343" s="362">
        <f>_xlfn.XLOOKUP($A343,'Total project cost for DCs'!$A$4:$A$111,'Total project cost for DCs'!AG$4:AG$111,0,0)*_xlfn.XLOOKUP($A343,Drury_beneficiary_allocation!$A$5:$A$104,Drury_beneficiary_allocation!$E$5:$E$104,0,0)</f>
        <v>0</v>
      </c>
      <c r="X343" s="362">
        <f>_xlfn.XLOOKUP($A343,'Total project cost for DCs'!$A$4:$A$111,'Total project cost for DCs'!AH$4:AH$111,0,0)*_xlfn.XLOOKUP($A343,Drury_beneficiary_allocation!$A$5:$A$104,Drury_beneficiary_allocation!$E$5:$E$104,0,0)</f>
        <v>0</v>
      </c>
      <c r="Y343" s="362">
        <f>_xlfn.XLOOKUP($A343,'Total project cost for DCs'!$A$4:$A$111,'Total project cost for DCs'!AI$4:AI$111,0,0)*_xlfn.XLOOKUP($A343,Drury_beneficiary_allocation!$A$5:$A$104,Drury_beneficiary_allocation!$E$5:$E$104,0,0)</f>
        <v>0</v>
      </c>
      <c r="Z343" s="362">
        <f>_xlfn.XLOOKUP($A343,'Total project cost for DCs'!$A$4:$A$111,'Total project cost for DCs'!AJ$4:AJ$111,0,0)*_xlfn.XLOOKUP($A343,Drury_beneficiary_allocation!$A$5:$A$104,Drury_beneficiary_allocation!$E$5:$E$104,0,0)</f>
        <v>0</v>
      </c>
      <c r="AA343" s="362">
        <f>_xlfn.XLOOKUP($A343,'Total project cost for DCs'!$A$4:$A$111,'Total project cost for DCs'!AK$4:AK$111,0,0)*_xlfn.XLOOKUP($A343,Drury_beneficiary_allocation!$A$5:$A$104,Drury_beneficiary_allocation!$E$5:$E$104,0,0)</f>
        <v>0</v>
      </c>
      <c r="AB343" s="362">
        <f>_xlfn.XLOOKUP($A343,'Total project cost for DCs'!$A$4:$A$111,'Total project cost for DCs'!AL$4:AL$111,0,0)*_xlfn.XLOOKUP($A343,Drury_beneficiary_allocation!$A$5:$A$104,Drury_beneficiary_allocation!$E$5:$E$104,0,0)</f>
        <v>0</v>
      </c>
      <c r="AC343" s="362">
        <f>_xlfn.XLOOKUP($A343,'Total project cost for DCs'!$A$4:$A$111,'Total project cost for DCs'!AM$4:AM$111,0,0)*_xlfn.XLOOKUP($A343,Drury_beneficiary_allocation!$A$5:$A$104,Drury_beneficiary_allocation!$E$5:$E$104,0,0)</f>
        <v>0</v>
      </c>
      <c r="AD343" s="362">
        <f>_xlfn.XLOOKUP($A343,'Total project cost for DCs'!$A$4:$A$111,'Total project cost for DCs'!AN$4:AN$111,0,0)*_xlfn.XLOOKUP($A343,Drury_beneficiary_allocation!$A$5:$A$104,Drury_beneficiary_allocation!$E$5:$E$104,0,0)</f>
        <v>0</v>
      </c>
      <c r="AE343" s="363">
        <f t="shared" si="50"/>
        <v>0</v>
      </c>
      <c r="AF343" s="349"/>
      <c r="AG343" s="349">
        <f t="shared" si="52"/>
        <v>0</v>
      </c>
      <c r="AH343" s="353">
        <v>0</v>
      </c>
      <c r="AI343" s="354" t="str">
        <f t="shared" si="51"/>
        <v>Collector</v>
      </c>
      <c r="AJ343" s="349"/>
      <c r="AK343" s="349"/>
      <c r="AL343" s="355">
        <f>_xlfn.XLOOKUP(A343,'P1 Date Adjustment'!B:B,'P1 Date Adjustment'!F:F,"not found",0)</f>
        <v>2039</v>
      </c>
      <c r="AM343" s="349">
        <f t="shared" si="53"/>
        <v>0</v>
      </c>
      <c r="AN343" s="360"/>
      <c r="AO343" s="360"/>
    </row>
    <row r="344" spans="1:41" ht="30" x14ac:dyDescent="0.25">
      <c r="A344" s="129" t="s">
        <v>304</v>
      </c>
      <c r="B344" s="358" t="s">
        <v>305</v>
      </c>
      <c r="C344" s="358" t="str">
        <f>_xlfn.XLOOKUP($A344,'Total project cost for DCs'!A:A,'Total project cost for DCs'!C:C,"Not found",0)</f>
        <v>2-lane collector to connect with Drury Central Station, including bridge over streamM)</v>
      </c>
      <c r="D344" s="355" t="s">
        <v>155</v>
      </c>
      <c r="E344" s="355" t="s">
        <v>223</v>
      </c>
      <c r="H344" s="355" t="s">
        <v>829</v>
      </c>
      <c r="I344" s="359">
        <f>_xlfn.XLOOKUP($H344,DC_growth_AGS!$A$665:$A$673,DC_growth_AGS!$O$665:$O$673,"Not found",0)</f>
        <v>0.61252788174604733</v>
      </c>
      <c r="J344" s="355">
        <v>2035</v>
      </c>
      <c r="K344" s="362">
        <f>_xlfn.XLOOKUP($A344,'Total project cost for DCs'!$A$4:$A$111,'Total project cost for DCs'!U$4:U$111,0,0)*_xlfn.XLOOKUP($A344,Drury_beneficiary_allocation!$A$5:$A$104,Drury_beneficiary_allocation!$E$5:$E$104,0,0)</f>
        <v>0</v>
      </c>
      <c r="L344" s="362">
        <f>_xlfn.XLOOKUP($A344,'Total project cost for DCs'!$A$4:$A$111,'Total project cost for DCs'!V$4:V$111,0,0)*_xlfn.XLOOKUP($A344,Drury_beneficiary_allocation!$A$5:$A$104,Drury_beneficiary_allocation!$E$5:$E$104,0,0)</f>
        <v>0</v>
      </c>
      <c r="M344" s="362">
        <f>_xlfn.XLOOKUP($A344,'Total project cost for DCs'!$A$4:$A$111,'Total project cost for DCs'!W$4:W$111,0,0)*_xlfn.XLOOKUP($A344,Drury_beneficiary_allocation!$A$5:$A$104,Drury_beneficiary_allocation!$E$5:$E$104,0,0)</f>
        <v>0</v>
      </c>
      <c r="N344" s="362">
        <f>_xlfn.XLOOKUP($A344,'Total project cost for DCs'!$A$4:$A$111,'Total project cost for DCs'!X$4:X$111,0,0)*_xlfn.XLOOKUP($A344,Drury_beneficiary_allocation!$A$5:$A$104,Drury_beneficiary_allocation!$E$5:$E$104,0,0)</f>
        <v>0</v>
      </c>
      <c r="O344" s="362">
        <f>_xlfn.XLOOKUP($A344,'Total project cost for DCs'!$A$4:$A$111,'Total project cost for DCs'!Y$4:Y$111,0,0)*_xlfn.XLOOKUP($A344,Drury_beneficiary_allocation!$A$5:$A$104,Drury_beneficiary_allocation!$E$5:$E$104,0,0)</f>
        <v>0</v>
      </c>
      <c r="P344" s="362">
        <f>_xlfn.XLOOKUP($A344,'Total project cost for DCs'!$A$4:$A$111,'Total project cost for DCs'!Z$4:Z$111,0,0)*_xlfn.XLOOKUP($A344,Drury_beneficiary_allocation!$A$5:$A$104,Drury_beneficiary_allocation!$E$5:$E$104,0,0)</f>
        <v>0</v>
      </c>
      <c r="Q344" s="362">
        <f>_xlfn.XLOOKUP($A344,'Total project cost for DCs'!$A$4:$A$111,'Total project cost for DCs'!AA$4:AA$111,0,0)*_xlfn.XLOOKUP($A344,Drury_beneficiary_allocation!$A$5:$A$104,Drury_beneficiary_allocation!$E$5:$E$104,0,0)</f>
        <v>0</v>
      </c>
      <c r="R344" s="362">
        <f>_xlfn.XLOOKUP($A344,'Total project cost for DCs'!$A$4:$A$111,'Total project cost for DCs'!AB$4:AB$111,0,0)*_xlfn.XLOOKUP($A344,Drury_beneficiary_allocation!$A$5:$A$104,Drury_beneficiary_allocation!$E$5:$E$104,0,0)</f>
        <v>0</v>
      </c>
      <c r="S344" s="362">
        <f>_xlfn.XLOOKUP($A344,'Total project cost for DCs'!$A$4:$A$111,'Total project cost for DCs'!AC$4:AC$111,0,0)*_xlfn.XLOOKUP($A344,Drury_beneficiary_allocation!$A$5:$A$104,Drury_beneficiary_allocation!$E$5:$E$104,0,0)</f>
        <v>0</v>
      </c>
      <c r="T344" s="362">
        <f>_xlfn.XLOOKUP($A344,'Total project cost for DCs'!$A$4:$A$111,'Total project cost for DCs'!AD$4:AD$111,0,0)*_xlfn.XLOOKUP($A344,Drury_beneficiary_allocation!$A$5:$A$104,Drury_beneficiary_allocation!$E$5:$E$104,0,0)</f>
        <v>0</v>
      </c>
      <c r="U344" s="362">
        <f>_xlfn.XLOOKUP($A344,'Total project cost for DCs'!$A$4:$A$111,'Total project cost for DCs'!AE$4:AE$111,0,0)*_xlfn.XLOOKUP($A344,Drury_beneficiary_allocation!$A$5:$A$104,Drury_beneficiary_allocation!$E$5:$E$104,0,0)</f>
        <v>0</v>
      </c>
      <c r="V344" s="362">
        <f>_xlfn.XLOOKUP($A344,'Total project cost for DCs'!$A$4:$A$111,'Total project cost for DCs'!AF$4:AF$111,0,0)*_xlfn.XLOOKUP($A344,Drury_beneficiary_allocation!$A$5:$A$104,Drury_beneficiary_allocation!$E$5:$E$104,0,0)</f>
        <v>0</v>
      </c>
      <c r="W344" s="362">
        <f>_xlfn.XLOOKUP($A344,'Total project cost for DCs'!$A$4:$A$111,'Total project cost for DCs'!AG$4:AG$111,0,0)*_xlfn.XLOOKUP($A344,Drury_beneficiary_allocation!$A$5:$A$104,Drury_beneficiary_allocation!$E$5:$E$104,0,0)</f>
        <v>0</v>
      </c>
      <c r="X344" s="362">
        <f>_xlfn.XLOOKUP($A344,'Total project cost for DCs'!$A$4:$A$111,'Total project cost for DCs'!AH$4:AH$111,0,0)*_xlfn.XLOOKUP($A344,Drury_beneficiary_allocation!$A$5:$A$104,Drury_beneficiary_allocation!$E$5:$E$104,0,0)</f>
        <v>0</v>
      </c>
      <c r="Y344" s="362">
        <f>_xlfn.XLOOKUP($A344,'Total project cost for DCs'!$A$4:$A$111,'Total project cost for DCs'!AI$4:AI$111,0,0)*_xlfn.XLOOKUP($A344,Drury_beneficiary_allocation!$A$5:$A$104,Drury_beneficiary_allocation!$E$5:$E$104,0,0)</f>
        <v>0</v>
      </c>
      <c r="Z344" s="362">
        <f>_xlfn.XLOOKUP($A344,'Total project cost for DCs'!$A$4:$A$111,'Total project cost for DCs'!AJ$4:AJ$111,0,0)*_xlfn.XLOOKUP($A344,Drury_beneficiary_allocation!$A$5:$A$104,Drury_beneficiary_allocation!$E$5:$E$104,0,0)</f>
        <v>0</v>
      </c>
      <c r="AA344" s="362">
        <f>_xlfn.XLOOKUP($A344,'Total project cost for DCs'!$A$4:$A$111,'Total project cost for DCs'!AK$4:AK$111,0,0)*_xlfn.XLOOKUP($A344,Drury_beneficiary_allocation!$A$5:$A$104,Drury_beneficiary_allocation!$E$5:$E$104,0,0)</f>
        <v>0</v>
      </c>
      <c r="AB344" s="362">
        <f>_xlfn.XLOOKUP($A344,'Total project cost for DCs'!$A$4:$A$111,'Total project cost for DCs'!AL$4:AL$111,0,0)*_xlfn.XLOOKUP($A344,Drury_beneficiary_allocation!$A$5:$A$104,Drury_beneficiary_allocation!$E$5:$E$104,0,0)</f>
        <v>0</v>
      </c>
      <c r="AC344" s="362">
        <f>_xlfn.XLOOKUP($A344,'Total project cost for DCs'!$A$4:$A$111,'Total project cost for DCs'!AM$4:AM$111,0,0)*_xlfn.XLOOKUP($A344,Drury_beneficiary_allocation!$A$5:$A$104,Drury_beneficiary_allocation!$E$5:$E$104,0,0)</f>
        <v>0</v>
      </c>
      <c r="AD344" s="362">
        <f>_xlfn.XLOOKUP($A344,'Total project cost for DCs'!$A$4:$A$111,'Total project cost for DCs'!AN$4:AN$111,0,0)*_xlfn.XLOOKUP($A344,Drury_beneficiary_allocation!$A$5:$A$104,Drury_beneficiary_allocation!$E$5:$E$104,0,0)</f>
        <v>0</v>
      </c>
      <c r="AE344" s="363">
        <f t="shared" si="50"/>
        <v>0</v>
      </c>
      <c r="AF344" s="349"/>
      <c r="AG344" s="349">
        <f t="shared" si="52"/>
        <v>0</v>
      </c>
      <c r="AH344" s="353">
        <v>0</v>
      </c>
      <c r="AI344" s="354" t="str">
        <f t="shared" si="51"/>
        <v>Collector</v>
      </c>
      <c r="AJ344" s="349"/>
      <c r="AK344" s="349"/>
      <c r="AL344" s="355">
        <f>_xlfn.XLOOKUP(A344,'P1 Date Adjustment'!B:B,'P1 Date Adjustment'!F:F,"not found",0)</f>
        <v>2035</v>
      </c>
      <c r="AM344" s="349">
        <f t="shared" si="53"/>
        <v>0</v>
      </c>
      <c r="AN344" s="360"/>
      <c r="AO344" s="360"/>
    </row>
    <row r="345" spans="1:41" ht="30" x14ac:dyDescent="0.25">
      <c r="A345" s="129">
        <v>31</v>
      </c>
      <c r="B345" s="358" t="s">
        <v>311</v>
      </c>
      <c r="C345" s="358" t="str">
        <f>_xlfn.XLOOKUP($A345,'Total project cost for DCs'!A:A,'Total project cost for DCs'!C:C,"Not found",0)</f>
        <v>2-lane urban - upgrade existing roadwith active modes on both sides / Mill Road design ?</v>
      </c>
      <c r="D345" s="355" t="s">
        <v>155</v>
      </c>
      <c r="E345" s="355" t="s">
        <v>199</v>
      </c>
      <c r="H345" s="355" t="s">
        <v>829</v>
      </c>
      <c r="I345" s="359">
        <f>_xlfn.XLOOKUP($H345,DC_growth_AGS!$A$665:$A$673,DC_growth_AGS!$O$665:$O$673,"Not found",0)</f>
        <v>0.61252788174604733</v>
      </c>
      <c r="J345" s="355">
        <v>2039</v>
      </c>
      <c r="K345" s="362">
        <f>_xlfn.XLOOKUP($A345,'Total project cost for DCs'!$A$4:$A$111,'Total project cost for DCs'!U$4:U$111,0,0)*_xlfn.XLOOKUP($A345,Drury_beneficiary_allocation!$A$5:$A$104,Drury_beneficiary_allocation!$E$5:$E$104,0,0)</f>
        <v>0</v>
      </c>
      <c r="L345" s="362">
        <f>_xlfn.XLOOKUP($A345,'Total project cost for DCs'!$A$4:$A$111,'Total project cost for DCs'!V$4:V$111,0,0)*_xlfn.XLOOKUP($A345,Drury_beneficiary_allocation!$A$5:$A$104,Drury_beneficiary_allocation!$E$5:$E$104,0,0)</f>
        <v>0</v>
      </c>
      <c r="M345" s="362">
        <f>_xlfn.XLOOKUP($A345,'Total project cost for DCs'!$A$4:$A$111,'Total project cost for DCs'!W$4:W$111,0,0)*_xlfn.XLOOKUP($A345,Drury_beneficiary_allocation!$A$5:$A$104,Drury_beneficiary_allocation!$E$5:$E$104,0,0)</f>
        <v>0</v>
      </c>
      <c r="N345" s="362">
        <f>_xlfn.XLOOKUP($A345,'Total project cost for DCs'!$A$4:$A$111,'Total project cost for DCs'!X$4:X$111,0,0)*_xlfn.XLOOKUP($A345,Drury_beneficiary_allocation!$A$5:$A$104,Drury_beneficiary_allocation!$E$5:$E$104,0,0)</f>
        <v>0</v>
      </c>
      <c r="O345" s="362">
        <f>_xlfn.XLOOKUP($A345,'Total project cost for DCs'!$A$4:$A$111,'Total project cost for DCs'!Y$4:Y$111,0,0)*_xlfn.XLOOKUP($A345,Drury_beneficiary_allocation!$A$5:$A$104,Drury_beneficiary_allocation!$E$5:$E$104,0,0)</f>
        <v>0</v>
      </c>
      <c r="P345" s="362">
        <f>_xlfn.XLOOKUP($A345,'Total project cost for DCs'!$A$4:$A$111,'Total project cost for DCs'!Z$4:Z$111,0,0)*_xlfn.XLOOKUP($A345,Drury_beneficiary_allocation!$A$5:$A$104,Drury_beneficiary_allocation!$E$5:$E$104,0,0)</f>
        <v>0</v>
      </c>
      <c r="Q345" s="362">
        <f>_xlfn.XLOOKUP($A345,'Total project cost for DCs'!$A$4:$A$111,'Total project cost for DCs'!AA$4:AA$111,0,0)*_xlfn.XLOOKUP($A345,Drury_beneficiary_allocation!$A$5:$A$104,Drury_beneficiary_allocation!$E$5:$E$104,0,0)</f>
        <v>0</v>
      </c>
      <c r="R345" s="362">
        <f>_xlfn.XLOOKUP($A345,'Total project cost for DCs'!$A$4:$A$111,'Total project cost for DCs'!AB$4:AB$111,0,0)*_xlfn.XLOOKUP($A345,Drury_beneficiary_allocation!$A$5:$A$104,Drury_beneficiary_allocation!$E$5:$E$104,0,0)</f>
        <v>0</v>
      </c>
      <c r="S345" s="362">
        <f>_xlfn.XLOOKUP($A345,'Total project cost for DCs'!$A$4:$A$111,'Total project cost for DCs'!AC$4:AC$111,0,0)*_xlfn.XLOOKUP($A345,Drury_beneficiary_allocation!$A$5:$A$104,Drury_beneficiary_allocation!$E$5:$E$104,0,0)</f>
        <v>0</v>
      </c>
      <c r="T345" s="362">
        <f>_xlfn.XLOOKUP($A345,'Total project cost for DCs'!$A$4:$A$111,'Total project cost for DCs'!AD$4:AD$111,0,0)*_xlfn.XLOOKUP($A345,Drury_beneficiary_allocation!$A$5:$A$104,Drury_beneficiary_allocation!$E$5:$E$104,0,0)</f>
        <v>0</v>
      </c>
      <c r="U345" s="362">
        <f>_xlfn.XLOOKUP($A345,'Total project cost for DCs'!$A$4:$A$111,'Total project cost for DCs'!AE$4:AE$111,0,0)*_xlfn.XLOOKUP($A345,Drury_beneficiary_allocation!$A$5:$A$104,Drury_beneficiary_allocation!$E$5:$E$104,0,0)</f>
        <v>0</v>
      </c>
      <c r="V345" s="362">
        <f>_xlfn.XLOOKUP($A345,'Total project cost for DCs'!$A$4:$A$111,'Total project cost for DCs'!AF$4:AF$111,0,0)*_xlfn.XLOOKUP($A345,Drury_beneficiary_allocation!$A$5:$A$104,Drury_beneficiary_allocation!$E$5:$E$104,0,0)</f>
        <v>0</v>
      </c>
      <c r="W345" s="362">
        <f>_xlfn.XLOOKUP($A345,'Total project cost for DCs'!$A$4:$A$111,'Total project cost for DCs'!AG$4:AG$111,0,0)*_xlfn.XLOOKUP($A345,Drury_beneficiary_allocation!$A$5:$A$104,Drury_beneficiary_allocation!$E$5:$E$104,0,0)</f>
        <v>0</v>
      </c>
      <c r="X345" s="362">
        <f>_xlfn.XLOOKUP($A345,'Total project cost for DCs'!$A$4:$A$111,'Total project cost for DCs'!AH$4:AH$111,0,0)*_xlfn.XLOOKUP($A345,Drury_beneficiary_allocation!$A$5:$A$104,Drury_beneficiary_allocation!$E$5:$E$104,0,0)</f>
        <v>0</v>
      </c>
      <c r="Y345" s="362">
        <f>_xlfn.XLOOKUP($A345,'Total project cost for DCs'!$A$4:$A$111,'Total project cost for DCs'!AI$4:AI$111,0,0)*_xlfn.XLOOKUP($A345,Drury_beneficiary_allocation!$A$5:$A$104,Drury_beneficiary_allocation!$E$5:$E$104,0,0)</f>
        <v>0</v>
      </c>
      <c r="Z345" s="362">
        <f>_xlfn.XLOOKUP($A345,'Total project cost for DCs'!$A$4:$A$111,'Total project cost for DCs'!AJ$4:AJ$111,0,0)*_xlfn.XLOOKUP($A345,Drury_beneficiary_allocation!$A$5:$A$104,Drury_beneficiary_allocation!$E$5:$E$104,0,0)</f>
        <v>0</v>
      </c>
      <c r="AA345" s="362">
        <f>_xlfn.XLOOKUP($A345,'Total project cost for DCs'!$A$4:$A$111,'Total project cost for DCs'!AK$4:AK$111,0,0)*_xlfn.XLOOKUP($A345,Drury_beneficiary_allocation!$A$5:$A$104,Drury_beneficiary_allocation!$E$5:$E$104,0,0)</f>
        <v>0</v>
      </c>
      <c r="AB345" s="362">
        <f>_xlfn.XLOOKUP($A345,'Total project cost for DCs'!$A$4:$A$111,'Total project cost for DCs'!AL$4:AL$111,0,0)*_xlfn.XLOOKUP($A345,Drury_beneficiary_allocation!$A$5:$A$104,Drury_beneficiary_allocation!$E$5:$E$104,0,0)</f>
        <v>0</v>
      </c>
      <c r="AC345" s="362">
        <f>_xlfn.XLOOKUP($A345,'Total project cost for DCs'!$A$4:$A$111,'Total project cost for DCs'!AM$4:AM$111,0,0)*_xlfn.XLOOKUP($A345,Drury_beneficiary_allocation!$A$5:$A$104,Drury_beneficiary_allocation!$E$5:$E$104,0,0)</f>
        <v>0</v>
      </c>
      <c r="AD345" s="362">
        <f>_xlfn.XLOOKUP($A345,'Total project cost for DCs'!$A$4:$A$111,'Total project cost for DCs'!AN$4:AN$111,0,0)*_xlfn.XLOOKUP($A345,Drury_beneficiary_allocation!$A$5:$A$104,Drury_beneficiary_allocation!$E$5:$E$104,0,0)</f>
        <v>0</v>
      </c>
      <c r="AE345" s="363">
        <f t="shared" si="50"/>
        <v>0</v>
      </c>
      <c r="AF345" s="349"/>
      <c r="AG345" s="349">
        <f t="shared" si="52"/>
        <v>0</v>
      </c>
      <c r="AH345" s="353">
        <v>0</v>
      </c>
      <c r="AI345" s="354" t="str">
        <f t="shared" si="51"/>
        <v>Collector</v>
      </c>
      <c r="AJ345" s="349"/>
      <c r="AK345" s="349"/>
      <c r="AL345" s="355">
        <f>_xlfn.XLOOKUP(A345,'P1 Date Adjustment'!B:B,'P1 Date Adjustment'!F:F,"not found",0)</f>
        <v>2039</v>
      </c>
      <c r="AM345" s="349">
        <f t="shared" si="53"/>
        <v>0</v>
      </c>
      <c r="AN345" s="360"/>
      <c r="AO345" s="360"/>
    </row>
    <row r="346" spans="1:41" x14ac:dyDescent="0.25">
      <c r="A346" s="129">
        <v>32</v>
      </c>
      <c r="B346" s="358" t="s">
        <v>313</v>
      </c>
      <c r="C346" s="358" t="str">
        <f>_xlfn.XLOOKUP($A346,'Total project cost for DCs'!A:A,'Total project cost for DCs'!C:C,"Not found",0)</f>
        <v>Assume 1 simple roundabout intesection</v>
      </c>
      <c r="D346" s="355" t="s">
        <v>155</v>
      </c>
      <c r="E346" s="355" t="s">
        <v>190</v>
      </c>
      <c r="H346" s="355" t="s">
        <v>829</v>
      </c>
      <c r="I346" s="359">
        <f>_xlfn.XLOOKUP($H346,DC_growth_AGS!$A$665:$A$673,DC_growth_AGS!$O$665:$O$673,"Not found",0)</f>
        <v>0.61252788174604733</v>
      </c>
      <c r="J346" s="355">
        <v>2039</v>
      </c>
      <c r="K346" s="362">
        <f>_xlfn.XLOOKUP($A346,'Total project cost for DCs'!$A$4:$A$111,'Total project cost for DCs'!U$4:U$111,0,0)*_xlfn.XLOOKUP($A346,Drury_beneficiary_allocation!$A$5:$A$104,Drury_beneficiary_allocation!$E$5:$E$104,0,0)</f>
        <v>0</v>
      </c>
      <c r="L346" s="362">
        <f>_xlfn.XLOOKUP($A346,'Total project cost for DCs'!$A$4:$A$111,'Total project cost for DCs'!V$4:V$111,0,0)*_xlfn.XLOOKUP($A346,Drury_beneficiary_allocation!$A$5:$A$104,Drury_beneficiary_allocation!$E$5:$E$104,0,0)</f>
        <v>19394.276265689048</v>
      </c>
      <c r="M346" s="362">
        <f>_xlfn.XLOOKUP($A346,'Total project cost for DCs'!$A$4:$A$111,'Total project cost for DCs'!W$4:W$111,0,0)*_xlfn.XLOOKUP($A346,Drury_beneficiary_allocation!$A$5:$A$104,Drury_beneficiary_allocation!$E$5:$E$104,0,0)</f>
        <v>68461.641721981548</v>
      </c>
      <c r="N346" s="362">
        <f>_xlfn.XLOOKUP($A346,'Total project cost for DCs'!$A$4:$A$111,'Total project cost for DCs'!X$4:X$111,0,0)*_xlfn.XLOOKUP($A346,Drury_beneficiary_allocation!$A$5:$A$104,Drury_beneficiary_allocation!$E$5:$E$104,0,0)</f>
        <v>8311.529375107204</v>
      </c>
      <c r="O346" s="362">
        <f>_xlfn.XLOOKUP($A346,'Total project cost for DCs'!$A$4:$A$111,'Total project cost for DCs'!Y$4:Y$111,0,0)*_xlfn.XLOOKUP($A346,Drury_beneficiary_allocation!$A$5:$A$104,Drury_beneficiary_allocation!$E$5:$E$104,0,0)</f>
        <v>117564.79706009415</v>
      </c>
      <c r="P346" s="362">
        <f>_xlfn.XLOOKUP($A346,'Total project cost for DCs'!$A$4:$A$111,'Total project cost for DCs'!Z$4:Z$111,0,0)*_xlfn.XLOOKUP($A346,Drury_beneficiary_allocation!$A$5:$A$104,Drury_beneficiary_allocation!$E$5:$E$104,0,0)</f>
        <v>0</v>
      </c>
      <c r="Q346" s="362">
        <f>_xlfn.XLOOKUP($A346,'Total project cost for DCs'!$A$4:$A$111,'Total project cost for DCs'!AA$4:AA$111,0,0)*_xlfn.XLOOKUP($A346,Drury_beneficiary_allocation!$A$5:$A$104,Drury_beneficiary_allocation!$E$5:$E$104,0,0)</f>
        <v>0</v>
      </c>
      <c r="R346" s="362">
        <f>_xlfn.XLOOKUP($A346,'Total project cost for DCs'!$A$4:$A$111,'Total project cost for DCs'!AB$4:AB$111,0,0)*_xlfn.XLOOKUP($A346,Drury_beneficiary_allocation!$A$5:$A$104,Drury_beneficiary_allocation!$E$5:$E$104,0,0)</f>
        <v>0</v>
      </c>
      <c r="S346" s="362">
        <f>_xlfn.XLOOKUP($A346,'Total project cost for DCs'!$A$4:$A$111,'Total project cost for DCs'!AC$4:AC$111,0,0)*_xlfn.XLOOKUP($A346,Drury_beneficiary_allocation!$A$5:$A$104,Drury_beneficiary_allocation!$E$5:$E$104,0,0)</f>
        <v>0</v>
      </c>
      <c r="T346" s="362">
        <f>_xlfn.XLOOKUP($A346,'Total project cost for DCs'!$A$4:$A$111,'Total project cost for DCs'!AD$4:AD$111,0,0)*_xlfn.XLOOKUP($A346,Drury_beneficiary_allocation!$A$5:$A$104,Drury_beneficiary_allocation!$E$5:$E$104,0,0)</f>
        <v>0</v>
      </c>
      <c r="U346" s="362">
        <f>_xlfn.XLOOKUP($A346,'Total project cost for DCs'!$A$4:$A$111,'Total project cost for DCs'!AE$4:AE$111,0,0)*_xlfn.XLOOKUP($A346,Drury_beneficiary_allocation!$A$5:$A$104,Drury_beneficiary_allocation!$E$5:$E$104,0,0)</f>
        <v>0</v>
      </c>
      <c r="V346" s="362">
        <f>_xlfn.XLOOKUP($A346,'Total project cost for DCs'!$A$4:$A$111,'Total project cost for DCs'!AF$4:AF$111,0,0)*_xlfn.XLOOKUP($A346,Drury_beneficiary_allocation!$A$5:$A$104,Drury_beneficiary_allocation!$E$5:$E$104,0,0)</f>
        <v>0</v>
      </c>
      <c r="W346" s="362">
        <f>_xlfn.XLOOKUP($A346,'Total project cost for DCs'!$A$4:$A$111,'Total project cost for DCs'!AG$4:AG$111,0,0)*_xlfn.XLOOKUP($A346,Drury_beneficiary_allocation!$A$5:$A$104,Drury_beneficiary_allocation!$E$5:$E$104,0,0)</f>
        <v>0</v>
      </c>
      <c r="X346" s="362">
        <f>_xlfn.XLOOKUP($A346,'Total project cost for DCs'!$A$4:$A$111,'Total project cost for DCs'!AH$4:AH$111,0,0)*_xlfn.XLOOKUP($A346,Drury_beneficiary_allocation!$A$5:$A$104,Drury_beneficiary_allocation!$E$5:$E$104,0,0)</f>
        <v>0</v>
      </c>
      <c r="Y346" s="362">
        <f>_xlfn.XLOOKUP($A346,'Total project cost for DCs'!$A$4:$A$111,'Total project cost for DCs'!AI$4:AI$111,0,0)*_xlfn.XLOOKUP($A346,Drury_beneficiary_allocation!$A$5:$A$104,Drury_beneficiary_allocation!$E$5:$E$104,0,0)</f>
        <v>0</v>
      </c>
      <c r="Z346" s="362">
        <f>_xlfn.XLOOKUP($A346,'Total project cost for DCs'!$A$4:$A$111,'Total project cost for DCs'!AJ$4:AJ$111,0,0)*_xlfn.XLOOKUP($A346,Drury_beneficiary_allocation!$A$5:$A$104,Drury_beneficiary_allocation!$E$5:$E$104,0,0)</f>
        <v>0</v>
      </c>
      <c r="AA346" s="362">
        <f>_xlfn.XLOOKUP($A346,'Total project cost for DCs'!$A$4:$A$111,'Total project cost for DCs'!AK$4:AK$111,0,0)*_xlfn.XLOOKUP($A346,Drury_beneficiary_allocation!$A$5:$A$104,Drury_beneficiary_allocation!$E$5:$E$104,0,0)</f>
        <v>0</v>
      </c>
      <c r="AB346" s="362">
        <f>_xlfn.XLOOKUP($A346,'Total project cost for DCs'!$A$4:$A$111,'Total project cost for DCs'!AL$4:AL$111,0,0)*_xlfn.XLOOKUP($A346,Drury_beneficiary_allocation!$A$5:$A$104,Drury_beneficiary_allocation!$E$5:$E$104,0,0)</f>
        <v>0</v>
      </c>
      <c r="AC346" s="362">
        <f>_xlfn.XLOOKUP($A346,'Total project cost for DCs'!$A$4:$A$111,'Total project cost for DCs'!AM$4:AM$111,0,0)*_xlfn.XLOOKUP($A346,Drury_beneficiary_allocation!$A$5:$A$104,Drury_beneficiary_allocation!$E$5:$E$104,0,0)</f>
        <v>0</v>
      </c>
      <c r="AD346" s="362">
        <f>_xlfn.XLOOKUP($A346,'Total project cost for DCs'!$A$4:$A$111,'Total project cost for DCs'!AN$4:AN$111,0,0)*_xlfn.XLOOKUP($A346,Drury_beneficiary_allocation!$A$5:$A$104,Drury_beneficiary_allocation!$E$5:$E$104,0,0)</f>
        <v>0</v>
      </c>
      <c r="AE346" s="363">
        <f t="shared" si="50"/>
        <v>213732.24442287197</v>
      </c>
      <c r="AF346" s="349"/>
      <c r="AG346" s="349">
        <f t="shared" si="52"/>
        <v>213732.24442287197</v>
      </c>
      <c r="AH346" s="353">
        <v>0</v>
      </c>
      <c r="AI346" s="354" t="str">
        <f t="shared" si="51"/>
        <v>Arterial</v>
      </c>
      <c r="AJ346" s="349"/>
      <c r="AK346" s="349"/>
      <c r="AL346" s="355">
        <f>_xlfn.XLOOKUP(A346,'P1 Date Adjustment'!B:B,'P1 Date Adjustment'!F:F,"not found",0)</f>
        <v>2039</v>
      </c>
      <c r="AM346" s="349">
        <f t="shared" si="53"/>
        <v>130916.9589371702</v>
      </c>
      <c r="AN346" s="360"/>
      <c r="AO346" s="360"/>
    </row>
    <row r="347" spans="1:41" ht="30" x14ac:dyDescent="0.25">
      <c r="A347" s="129">
        <v>33</v>
      </c>
      <c r="B347" s="358" t="s">
        <v>315</v>
      </c>
      <c r="C347" s="358" t="str">
        <f>_xlfn.XLOOKUP($A347,'Total project cost for DCs'!A:A,'Total project cost for DCs'!C:C,"Not found",0)</f>
        <v>2-lane urban- upgrade existing road layout to 2-lane urban with active modes on both sides (TDM )</v>
      </c>
      <c r="D347" s="355" t="s">
        <v>155</v>
      </c>
      <c r="E347" s="355" t="s">
        <v>199</v>
      </c>
      <c r="H347" s="355" t="s">
        <v>829</v>
      </c>
      <c r="I347" s="359">
        <f>_xlfn.XLOOKUP($H347,DC_growth_AGS!$A$665:$A$673,DC_growth_AGS!$O$665:$O$673,"Not found",0)</f>
        <v>0.61252788174604733</v>
      </c>
      <c r="J347" s="355">
        <v>2033</v>
      </c>
      <c r="K347" s="362">
        <f>_xlfn.XLOOKUP($A347,'Total project cost for DCs'!$A$4:$A$111,'Total project cost for DCs'!U$4:U$111,0,0)*_xlfn.XLOOKUP($A347,Drury_beneficiary_allocation!$A$5:$A$104,Drury_beneficiary_allocation!$E$5:$E$104,0,0)</f>
        <v>0</v>
      </c>
      <c r="L347" s="362">
        <f>_xlfn.XLOOKUP($A347,'Total project cost for DCs'!$A$4:$A$111,'Total project cost for DCs'!V$4:V$111,0,0)*_xlfn.XLOOKUP($A347,Drury_beneficiary_allocation!$A$5:$A$104,Drury_beneficiary_allocation!$E$5:$E$104,0,0)</f>
        <v>0</v>
      </c>
      <c r="M347" s="362">
        <f>_xlfn.XLOOKUP($A347,'Total project cost for DCs'!$A$4:$A$111,'Total project cost for DCs'!W$4:W$111,0,0)*_xlfn.XLOOKUP($A347,Drury_beneficiary_allocation!$A$5:$A$104,Drury_beneficiary_allocation!$E$5:$E$104,0,0)</f>
        <v>0</v>
      </c>
      <c r="N347" s="362">
        <f>_xlfn.XLOOKUP($A347,'Total project cost for DCs'!$A$4:$A$111,'Total project cost for DCs'!X$4:X$111,0,0)*_xlfn.XLOOKUP($A347,Drury_beneficiary_allocation!$A$5:$A$104,Drury_beneficiary_allocation!$E$5:$E$104,0,0)</f>
        <v>0</v>
      </c>
      <c r="O347" s="362">
        <f>_xlfn.XLOOKUP($A347,'Total project cost for DCs'!$A$4:$A$111,'Total project cost for DCs'!Y$4:Y$111,0,0)*_xlfn.XLOOKUP($A347,Drury_beneficiary_allocation!$A$5:$A$104,Drury_beneficiary_allocation!$E$5:$E$104,0,0)</f>
        <v>0</v>
      </c>
      <c r="P347" s="362">
        <f>_xlfn.XLOOKUP($A347,'Total project cost for DCs'!$A$4:$A$111,'Total project cost for DCs'!Z$4:Z$111,0,0)*_xlfn.XLOOKUP($A347,Drury_beneficiary_allocation!$A$5:$A$104,Drury_beneficiary_allocation!$E$5:$E$104,0,0)</f>
        <v>0</v>
      </c>
      <c r="Q347" s="362">
        <f>_xlfn.XLOOKUP($A347,'Total project cost for DCs'!$A$4:$A$111,'Total project cost for DCs'!AA$4:AA$111,0,0)*_xlfn.XLOOKUP($A347,Drury_beneficiary_allocation!$A$5:$A$104,Drury_beneficiary_allocation!$E$5:$E$104,0,0)</f>
        <v>0</v>
      </c>
      <c r="R347" s="362">
        <f>_xlfn.XLOOKUP($A347,'Total project cost for DCs'!$A$4:$A$111,'Total project cost for DCs'!AB$4:AB$111,0,0)*_xlfn.XLOOKUP($A347,Drury_beneficiary_allocation!$A$5:$A$104,Drury_beneficiary_allocation!$E$5:$E$104,0,0)</f>
        <v>0</v>
      </c>
      <c r="S347" s="362">
        <f>_xlfn.XLOOKUP($A347,'Total project cost for DCs'!$A$4:$A$111,'Total project cost for DCs'!AC$4:AC$111,0,0)*_xlfn.XLOOKUP($A347,Drury_beneficiary_allocation!$A$5:$A$104,Drury_beneficiary_allocation!$E$5:$E$104,0,0)</f>
        <v>0</v>
      </c>
      <c r="T347" s="362">
        <f>_xlfn.XLOOKUP($A347,'Total project cost for DCs'!$A$4:$A$111,'Total project cost for DCs'!AD$4:AD$111,0,0)*_xlfn.XLOOKUP($A347,Drury_beneficiary_allocation!$A$5:$A$104,Drury_beneficiary_allocation!$E$5:$E$104,0,0)</f>
        <v>0</v>
      </c>
      <c r="U347" s="362">
        <f>_xlfn.XLOOKUP($A347,'Total project cost for DCs'!$A$4:$A$111,'Total project cost for DCs'!AE$4:AE$111,0,0)*_xlfn.XLOOKUP($A347,Drury_beneficiary_allocation!$A$5:$A$104,Drury_beneficiary_allocation!$E$5:$E$104,0,0)</f>
        <v>0</v>
      </c>
      <c r="V347" s="362">
        <f>_xlfn.XLOOKUP($A347,'Total project cost for DCs'!$A$4:$A$111,'Total project cost for DCs'!AF$4:AF$111,0,0)*_xlfn.XLOOKUP($A347,Drury_beneficiary_allocation!$A$5:$A$104,Drury_beneficiary_allocation!$E$5:$E$104,0,0)</f>
        <v>0</v>
      </c>
      <c r="W347" s="362">
        <f>_xlfn.XLOOKUP($A347,'Total project cost for DCs'!$A$4:$A$111,'Total project cost for DCs'!AG$4:AG$111,0,0)*_xlfn.XLOOKUP($A347,Drury_beneficiary_allocation!$A$5:$A$104,Drury_beneficiary_allocation!$E$5:$E$104,0,0)</f>
        <v>0</v>
      </c>
      <c r="X347" s="362">
        <f>_xlfn.XLOOKUP($A347,'Total project cost for DCs'!$A$4:$A$111,'Total project cost for DCs'!AH$4:AH$111,0,0)*_xlfn.XLOOKUP($A347,Drury_beneficiary_allocation!$A$5:$A$104,Drury_beneficiary_allocation!$E$5:$E$104,0,0)</f>
        <v>0</v>
      </c>
      <c r="Y347" s="362">
        <f>_xlfn.XLOOKUP($A347,'Total project cost for DCs'!$A$4:$A$111,'Total project cost for DCs'!AI$4:AI$111,0,0)*_xlfn.XLOOKUP($A347,Drury_beneficiary_allocation!$A$5:$A$104,Drury_beneficiary_allocation!$E$5:$E$104,0,0)</f>
        <v>0</v>
      </c>
      <c r="Z347" s="362">
        <f>_xlfn.XLOOKUP($A347,'Total project cost for DCs'!$A$4:$A$111,'Total project cost for DCs'!AJ$4:AJ$111,0,0)*_xlfn.XLOOKUP($A347,Drury_beneficiary_allocation!$A$5:$A$104,Drury_beneficiary_allocation!$E$5:$E$104,0,0)</f>
        <v>0</v>
      </c>
      <c r="AA347" s="362">
        <f>_xlfn.XLOOKUP($A347,'Total project cost for DCs'!$A$4:$A$111,'Total project cost for DCs'!AK$4:AK$111,0,0)*_xlfn.XLOOKUP($A347,Drury_beneficiary_allocation!$A$5:$A$104,Drury_beneficiary_allocation!$E$5:$E$104,0,0)</f>
        <v>0</v>
      </c>
      <c r="AB347" s="362">
        <f>_xlfn.XLOOKUP($A347,'Total project cost for DCs'!$A$4:$A$111,'Total project cost for DCs'!AL$4:AL$111,0,0)*_xlfn.XLOOKUP($A347,Drury_beneficiary_allocation!$A$5:$A$104,Drury_beneficiary_allocation!$E$5:$E$104,0,0)</f>
        <v>0</v>
      </c>
      <c r="AC347" s="362">
        <f>_xlfn.XLOOKUP($A347,'Total project cost for DCs'!$A$4:$A$111,'Total project cost for DCs'!AM$4:AM$111,0,0)*_xlfn.XLOOKUP($A347,Drury_beneficiary_allocation!$A$5:$A$104,Drury_beneficiary_allocation!$E$5:$E$104,0,0)</f>
        <v>0</v>
      </c>
      <c r="AD347" s="362">
        <f>_xlfn.XLOOKUP($A347,'Total project cost for DCs'!$A$4:$A$111,'Total project cost for DCs'!AN$4:AN$111,0,0)*_xlfn.XLOOKUP($A347,Drury_beneficiary_allocation!$A$5:$A$104,Drury_beneficiary_allocation!$E$5:$E$104,0,0)</f>
        <v>0</v>
      </c>
      <c r="AE347" s="363">
        <f t="shared" si="50"/>
        <v>0</v>
      </c>
      <c r="AF347" s="349"/>
      <c r="AG347" s="349">
        <f t="shared" si="52"/>
        <v>0</v>
      </c>
      <c r="AH347" s="353">
        <v>0</v>
      </c>
      <c r="AI347" s="354" t="str">
        <f t="shared" si="51"/>
        <v>Collector</v>
      </c>
      <c r="AJ347" s="349"/>
      <c r="AK347" s="349"/>
      <c r="AL347" s="355">
        <f>_xlfn.XLOOKUP(A347,'P1 Date Adjustment'!B:B,'P1 Date Adjustment'!F:F,"not found",0)</f>
        <v>2033</v>
      </c>
      <c r="AM347" s="349">
        <f t="shared" si="53"/>
        <v>0</v>
      </c>
      <c r="AN347" s="360"/>
      <c r="AO347" s="360"/>
    </row>
    <row r="348" spans="1:41" ht="30" x14ac:dyDescent="0.25">
      <c r="A348" s="129" t="s">
        <v>326</v>
      </c>
      <c r="B348" s="358" t="s">
        <v>327</v>
      </c>
      <c r="C348" s="358" t="str">
        <f>_xlfn.XLOOKUP($A348,'Total project cost for DCs'!A:A,'Total project cost for DCs'!C:C,"Not found",0)</f>
        <v>2-lane urban- upgrade existing road layout with active modes on both sides (Under construction)</v>
      </c>
      <c r="D348" s="355" t="s">
        <v>155</v>
      </c>
      <c r="E348" s="355" t="s">
        <v>227</v>
      </c>
      <c r="H348" s="355" t="s">
        <v>829</v>
      </c>
      <c r="I348" s="359">
        <f>_xlfn.XLOOKUP($H348,DC_growth_AGS!$A$665:$A$673,DC_growth_AGS!$O$665:$O$673,"Not found",0)</f>
        <v>0.61252788174604733</v>
      </c>
      <c r="J348" s="355">
        <v>2033</v>
      </c>
      <c r="K348" s="362">
        <f>_xlfn.XLOOKUP($A348,'Total project cost for DCs'!$A$4:$A$111,'Total project cost for DCs'!U$4:U$111,0,0)*_xlfn.XLOOKUP($A348,Drury_beneficiary_allocation!$A$5:$A$104,Drury_beneficiary_allocation!$E$5:$E$104,0,0)</f>
        <v>0</v>
      </c>
      <c r="L348" s="362">
        <f>_xlfn.XLOOKUP($A348,'Total project cost for DCs'!$A$4:$A$111,'Total project cost for DCs'!V$4:V$111,0,0)*_xlfn.XLOOKUP($A348,Drury_beneficiary_allocation!$A$5:$A$104,Drury_beneficiary_allocation!$E$5:$E$104,0,0)</f>
        <v>0</v>
      </c>
      <c r="M348" s="362">
        <f>_xlfn.XLOOKUP($A348,'Total project cost for DCs'!$A$4:$A$111,'Total project cost for DCs'!W$4:W$111,0,0)*_xlfn.XLOOKUP($A348,Drury_beneficiary_allocation!$A$5:$A$104,Drury_beneficiary_allocation!$E$5:$E$104,0,0)</f>
        <v>1257169.2130024442</v>
      </c>
      <c r="N348" s="362">
        <f>_xlfn.XLOOKUP($A348,'Total project cost for DCs'!$A$4:$A$111,'Total project cost for DCs'!X$4:X$111,0,0)*_xlfn.XLOOKUP($A348,Drury_beneficiary_allocation!$A$5:$A$104,Drury_beneficiary_allocation!$E$5:$E$104,0,0)</f>
        <v>108065.7647276934</v>
      </c>
      <c r="O348" s="362">
        <f>_xlfn.XLOOKUP($A348,'Total project cost for DCs'!$A$4:$A$111,'Total project cost for DCs'!Y$4:Y$111,0,0)*_xlfn.XLOOKUP($A348,Drury_beneficiary_allocation!$A$5:$A$104,Drury_beneficiary_allocation!$E$5:$E$104,0,0)</f>
        <v>1160460.2646484897</v>
      </c>
      <c r="P348" s="362">
        <f>_xlfn.XLOOKUP($A348,'Total project cost for DCs'!$A$4:$A$111,'Total project cost for DCs'!Z$4:Z$111,0,0)*_xlfn.XLOOKUP($A348,Drury_beneficiary_allocation!$A$5:$A$104,Drury_beneficiary_allocation!$E$5:$E$104,0,0)</f>
        <v>0</v>
      </c>
      <c r="Q348" s="362">
        <f>_xlfn.XLOOKUP($A348,'Total project cost for DCs'!$A$4:$A$111,'Total project cost for DCs'!AA$4:AA$111,0,0)*_xlfn.XLOOKUP($A348,Drury_beneficiary_allocation!$A$5:$A$104,Drury_beneficiary_allocation!$E$5:$E$104,0,0)</f>
        <v>0</v>
      </c>
      <c r="R348" s="362">
        <f>_xlfn.XLOOKUP($A348,'Total project cost for DCs'!$A$4:$A$111,'Total project cost for DCs'!AB$4:AB$111,0,0)*_xlfn.XLOOKUP($A348,Drury_beneficiary_allocation!$A$5:$A$104,Drury_beneficiary_allocation!$E$5:$E$104,0,0)</f>
        <v>0</v>
      </c>
      <c r="S348" s="362">
        <f>_xlfn.XLOOKUP($A348,'Total project cost for DCs'!$A$4:$A$111,'Total project cost for DCs'!AC$4:AC$111,0,0)*_xlfn.XLOOKUP($A348,Drury_beneficiary_allocation!$A$5:$A$104,Drury_beneficiary_allocation!$E$5:$E$104,0,0)</f>
        <v>0</v>
      </c>
      <c r="T348" s="362">
        <f>_xlfn.XLOOKUP($A348,'Total project cost for DCs'!$A$4:$A$111,'Total project cost for DCs'!AD$4:AD$111,0,0)*_xlfn.XLOOKUP($A348,Drury_beneficiary_allocation!$A$5:$A$104,Drury_beneficiary_allocation!$E$5:$E$104,0,0)</f>
        <v>0</v>
      </c>
      <c r="U348" s="362">
        <f>_xlfn.XLOOKUP($A348,'Total project cost for DCs'!$A$4:$A$111,'Total project cost for DCs'!AE$4:AE$111,0,0)*_xlfn.XLOOKUP($A348,Drury_beneficiary_allocation!$A$5:$A$104,Drury_beneficiary_allocation!$E$5:$E$104,0,0)</f>
        <v>0</v>
      </c>
      <c r="V348" s="362">
        <f>_xlfn.XLOOKUP($A348,'Total project cost for DCs'!$A$4:$A$111,'Total project cost for DCs'!AF$4:AF$111,0,0)*_xlfn.XLOOKUP($A348,Drury_beneficiary_allocation!$A$5:$A$104,Drury_beneficiary_allocation!$E$5:$E$104,0,0)</f>
        <v>0</v>
      </c>
      <c r="W348" s="362">
        <f>_xlfn.XLOOKUP($A348,'Total project cost for DCs'!$A$4:$A$111,'Total project cost for DCs'!AG$4:AG$111,0,0)*_xlfn.XLOOKUP($A348,Drury_beneficiary_allocation!$A$5:$A$104,Drury_beneficiary_allocation!$E$5:$E$104,0,0)</f>
        <v>0</v>
      </c>
      <c r="X348" s="362">
        <f>_xlfn.XLOOKUP($A348,'Total project cost for DCs'!$A$4:$A$111,'Total project cost for DCs'!AH$4:AH$111,0,0)*_xlfn.XLOOKUP($A348,Drury_beneficiary_allocation!$A$5:$A$104,Drury_beneficiary_allocation!$E$5:$E$104,0,0)</f>
        <v>0</v>
      </c>
      <c r="Y348" s="362">
        <f>_xlfn.XLOOKUP($A348,'Total project cost for DCs'!$A$4:$A$111,'Total project cost for DCs'!AI$4:AI$111,0,0)*_xlfn.XLOOKUP($A348,Drury_beneficiary_allocation!$A$5:$A$104,Drury_beneficiary_allocation!$E$5:$E$104,0,0)</f>
        <v>0</v>
      </c>
      <c r="Z348" s="362">
        <f>_xlfn.XLOOKUP($A348,'Total project cost for DCs'!$A$4:$A$111,'Total project cost for DCs'!AJ$4:AJ$111,0,0)*_xlfn.XLOOKUP($A348,Drury_beneficiary_allocation!$A$5:$A$104,Drury_beneficiary_allocation!$E$5:$E$104,0,0)</f>
        <v>0</v>
      </c>
      <c r="AA348" s="362">
        <f>_xlfn.XLOOKUP($A348,'Total project cost for DCs'!$A$4:$A$111,'Total project cost for DCs'!AK$4:AK$111,0,0)*_xlfn.XLOOKUP($A348,Drury_beneficiary_allocation!$A$5:$A$104,Drury_beneficiary_allocation!$E$5:$E$104,0,0)</f>
        <v>0</v>
      </c>
      <c r="AB348" s="362">
        <f>_xlfn.XLOOKUP($A348,'Total project cost for DCs'!$A$4:$A$111,'Total project cost for DCs'!AL$4:AL$111,0,0)*_xlfn.XLOOKUP($A348,Drury_beneficiary_allocation!$A$5:$A$104,Drury_beneficiary_allocation!$E$5:$E$104,0,0)</f>
        <v>0</v>
      </c>
      <c r="AC348" s="362">
        <f>_xlfn.XLOOKUP($A348,'Total project cost for DCs'!$A$4:$A$111,'Total project cost for DCs'!AM$4:AM$111,0,0)*_xlfn.XLOOKUP($A348,Drury_beneficiary_allocation!$A$5:$A$104,Drury_beneficiary_allocation!$E$5:$E$104,0,0)</f>
        <v>0</v>
      </c>
      <c r="AD348" s="362">
        <f>_xlfn.XLOOKUP($A348,'Total project cost for DCs'!$A$4:$A$111,'Total project cost for DCs'!AN$4:AN$111,0,0)*_xlfn.XLOOKUP($A348,Drury_beneficiary_allocation!$A$5:$A$104,Drury_beneficiary_allocation!$E$5:$E$104,0,0)</f>
        <v>0</v>
      </c>
      <c r="AE348" s="363">
        <f t="shared" si="50"/>
        <v>2525695.2423786274</v>
      </c>
      <c r="AF348" s="349"/>
      <c r="AG348" s="349">
        <f t="shared" si="52"/>
        <v>2525695.2423786274</v>
      </c>
      <c r="AH348" s="353">
        <v>0</v>
      </c>
      <c r="AI348" s="354" t="str">
        <f t="shared" si="51"/>
        <v>Arterial</v>
      </c>
      <c r="AJ348" s="349"/>
      <c r="AK348" s="349"/>
      <c r="AL348" s="355">
        <f>_xlfn.XLOOKUP(A348,'P1 Date Adjustment'!B:B,'P1 Date Adjustment'!F:F,"not found",0)</f>
        <v>2033</v>
      </c>
      <c r="AM348" s="349">
        <f t="shared" si="53"/>
        <v>1547058.7567502502</v>
      </c>
      <c r="AN348" s="360"/>
      <c r="AO348" s="360"/>
    </row>
    <row r="349" spans="1:41" ht="45" x14ac:dyDescent="0.25">
      <c r="A349" s="129" t="s">
        <v>334</v>
      </c>
      <c r="B349" s="358" t="s">
        <v>335</v>
      </c>
      <c r="C349" s="358" t="str">
        <f>_xlfn.XLOOKUP($A349,'Total project cost for DCs'!A:A,'Total project cost for DCs'!C:C,"Not found",0)</f>
        <v>4-lane urban- upgrade interim 2-lane urban corridor to a 4-lane corridor with active modes on both sides (SGA design)</v>
      </c>
      <c r="D349" s="355" t="s">
        <v>155</v>
      </c>
      <c r="E349" s="355" t="s">
        <v>157</v>
      </c>
      <c r="H349" s="355" t="s">
        <v>829</v>
      </c>
      <c r="I349" s="359">
        <f>_xlfn.XLOOKUP($H349,DC_growth_AGS!$A$665:$A$673,DC_growth_AGS!$O$665:$O$673,"Not found",0)</f>
        <v>0.61252788174604733</v>
      </c>
      <c r="J349" s="355">
        <v>2050</v>
      </c>
      <c r="K349" s="362">
        <f>_xlfn.XLOOKUP($A349,'Total project cost for DCs'!$A$4:$A$111,'Total project cost for DCs'!U$4:U$111,0,0)*_xlfn.XLOOKUP($A349,Drury_beneficiary_allocation!$A$5:$A$104,Drury_beneficiary_allocation!$E$5:$E$104,0,0)</f>
        <v>0</v>
      </c>
      <c r="L349" s="362">
        <f>_xlfn.XLOOKUP($A349,'Total project cost for DCs'!$A$4:$A$111,'Total project cost for DCs'!V$4:V$111,0,0)*_xlfn.XLOOKUP($A349,Drury_beneficiary_allocation!$A$5:$A$104,Drury_beneficiary_allocation!$E$5:$E$104,0,0)</f>
        <v>0</v>
      </c>
      <c r="M349" s="362">
        <f>_xlfn.XLOOKUP($A349,'Total project cost for DCs'!$A$4:$A$111,'Total project cost for DCs'!W$4:W$111,0,0)*_xlfn.XLOOKUP($A349,Drury_beneficiary_allocation!$A$5:$A$104,Drury_beneficiary_allocation!$E$5:$E$104,0,0)</f>
        <v>0</v>
      </c>
      <c r="N349" s="362">
        <f>_xlfn.XLOOKUP($A349,'Total project cost for DCs'!$A$4:$A$111,'Total project cost for DCs'!X$4:X$111,0,0)*_xlfn.XLOOKUP($A349,Drury_beneficiary_allocation!$A$5:$A$104,Drury_beneficiary_allocation!$E$5:$E$104,0,0)</f>
        <v>0</v>
      </c>
      <c r="O349" s="362">
        <f>_xlfn.XLOOKUP($A349,'Total project cost for DCs'!$A$4:$A$111,'Total project cost for DCs'!Y$4:Y$111,0,0)*_xlfn.XLOOKUP($A349,Drury_beneficiary_allocation!$A$5:$A$104,Drury_beneficiary_allocation!$E$5:$E$104,0,0)</f>
        <v>0</v>
      </c>
      <c r="P349" s="362">
        <f>_xlfn.XLOOKUP($A349,'Total project cost for DCs'!$A$4:$A$111,'Total project cost for DCs'!Z$4:Z$111,0,0)*_xlfn.XLOOKUP($A349,Drury_beneficiary_allocation!$A$5:$A$104,Drury_beneficiary_allocation!$E$5:$E$104,0,0)</f>
        <v>0</v>
      </c>
      <c r="Q349" s="362">
        <f>_xlfn.XLOOKUP($A349,'Total project cost for DCs'!$A$4:$A$111,'Total project cost for DCs'!AA$4:AA$111,0,0)*_xlfn.XLOOKUP($A349,Drury_beneficiary_allocation!$A$5:$A$104,Drury_beneficiary_allocation!$E$5:$E$104,0,0)</f>
        <v>0</v>
      </c>
      <c r="R349" s="362">
        <f>_xlfn.XLOOKUP($A349,'Total project cost for DCs'!$A$4:$A$111,'Total project cost for DCs'!AB$4:AB$111,0,0)*_xlfn.XLOOKUP($A349,Drury_beneficiary_allocation!$A$5:$A$104,Drury_beneficiary_allocation!$E$5:$E$104,0,0)</f>
        <v>0</v>
      </c>
      <c r="S349" s="362">
        <f>_xlfn.XLOOKUP($A349,'Total project cost for DCs'!$A$4:$A$111,'Total project cost for DCs'!AC$4:AC$111,0,0)*_xlfn.XLOOKUP($A349,Drury_beneficiary_allocation!$A$5:$A$104,Drury_beneficiary_allocation!$E$5:$E$104,0,0)</f>
        <v>0</v>
      </c>
      <c r="T349" s="362">
        <f>_xlfn.XLOOKUP($A349,'Total project cost for DCs'!$A$4:$A$111,'Total project cost for DCs'!AD$4:AD$111,0,0)*_xlfn.XLOOKUP($A349,Drury_beneficiary_allocation!$A$5:$A$104,Drury_beneficiary_allocation!$E$5:$E$104,0,0)</f>
        <v>0</v>
      </c>
      <c r="U349" s="362">
        <f>_xlfn.XLOOKUP($A349,'Total project cost for DCs'!$A$4:$A$111,'Total project cost for DCs'!AE$4:AE$111,0,0)*_xlfn.XLOOKUP($A349,Drury_beneficiary_allocation!$A$5:$A$104,Drury_beneficiary_allocation!$E$5:$E$104,0,0)</f>
        <v>0</v>
      </c>
      <c r="V349" s="362">
        <f>_xlfn.XLOOKUP($A349,'Total project cost for DCs'!$A$4:$A$111,'Total project cost for DCs'!AF$4:AF$111,0,0)*_xlfn.XLOOKUP($A349,Drury_beneficiary_allocation!$A$5:$A$104,Drury_beneficiary_allocation!$E$5:$E$104,0,0)</f>
        <v>0</v>
      </c>
      <c r="W349" s="362">
        <f>_xlfn.XLOOKUP($A349,'Total project cost for DCs'!$A$4:$A$111,'Total project cost for DCs'!AG$4:AG$111,0,0)*_xlfn.XLOOKUP($A349,Drury_beneficiary_allocation!$A$5:$A$104,Drury_beneficiary_allocation!$E$5:$E$104,0,0)</f>
        <v>0</v>
      </c>
      <c r="X349" s="362">
        <f>_xlfn.XLOOKUP($A349,'Total project cost for DCs'!$A$4:$A$111,'Total project cost for DCs'!AH$4:AH$111,0,0)*_xlfn.XLOOKUP($A349,Drury_beneficiary_allocation!$A$5:$A$104,Drury_beneficiary_allocation!$E$5:$E$104,0,0)</f>
        <v>9932428.0731624216</v>
      </c>
      <c r="Y349" s="362">
        <f>_xlfn.XLOOKUP($A349,'Total project cost for DCs'!$A$4:$A$111,'Total project cost for DCs'!AI$4:AI$111,0,0)*_xlfn.XLOOKUP($A349,Drury_beneficiary_allocation!$A$5:$A$104,Drury_beneficiary_allocation!$E$5:$E$104,0,0)</f>
        <v>595583.14303008502</v>
      </c>
      <c r="Z349" s="362">
        <f>_xlfn.XLOOKUP($A349,'Total project cost for DCs'!$A$4:$A$111,'Total project cost for DCs'!AJ$4:AJ$111,0,0)*_xlfn.XLOOKUP($A349,Drury_beneficiary_allocation!$A$5:$A$104,Drury_beneficiary_allocation!$E$5:$E$104,0,0)</f>
        <v>6084639.8209616309</v>
      </c>
      <c r="AA349" s="362">
        <f>_xlfn.XLOOKUP($A349,'Total project cost for DCs'!$A$4:$A$111,'Total project cost for DCs'!AK$4:AK$111,0,0)*_xlfn.XLOOKUP($A349,Drury_beneficiary_allocation!$A$5:$A$104,Drury_beneficiary_allocation!$E$5:$E$104,0,0)</f>
        <v>0</v>
      </c>
      <c r="AB349" s="362">
        <f>_xlfn.XLOOKUP($A349,'Total project cost for DCs'!$A$4:$A$111,'Total project cost for DCs'!AL$4:AL$111,0,0)*_xlfn.XLOOKUP($A349,Drury_beneficiary_allocation!$A$5:$A$104,Drury_beneficiary_allocation!$E$5:$E$104,0,0)</f>
        <v>0</v>
      </c>
      <c r="AC349" s="362">
        <f>_xlfn.XLOOKUP($A349,'Total project cost for DCs'!$A$4:$A$111,'Total project cost for DCs'!AM$4:AM$111,0,0)*_xlfn.XLOOKUP($A349,Drury_beneficiary_allocation!$A$5:$A$104,Drury_beneficiary_allocation!$E$5:$E$104,0,0)</f>
        <v>0</v>
      </c>
      <c r="AD349" s="362">
        <f>_xlfn.XLOOKUP($A349,'Total project cost for DCs'!$A$4:$A$111,'Total project cost for DCs'!AN$4:AN$111,0,0)*_xlfn.XLOOKUP($A349,Drury_beneficiary_allocation!$A$5:$A$104,Drury_beneficiary_allocation!$E$5:$E$104,0,0)</f>
        <v>0</v>
      </c>
      <c r="AE349" s="363">
        <f t="shared" si="50"/>
        <v>16612651.037154138</v>
      </c>
      <c r="AF349" s="349"/>
      <c r="AG349" s="349">
        <f t="shared" si="52"/>
        <v>16612651.037154138</v>
      </c>
      <c r="AH349" s="353">
        <v>0</v>
      </c>
      <c r="AI349" s="354" t="str">
        <f t="shared" si="51"/>
        <v>Arterial</v>
      </c>
      <c r="AJ349" s="349"/>
      <c r="AK349" s="349"/>
      <c r="AL349" s="355">
        <f>_xlfn.XLOOKUP(A349,'P1 Date Adjustment'!B:B,'P1 Date Adjustment'!F:F,"not found",0)</f>
        <v>2050</v>
      </c>
      <c r="AM349" s="349">
        <f t="shared" si="53"/>
        <v>10175711.9499743</v>
      </c>
      <c r="AN349" s="360"/>
      <c r="AO349" s="360"/>
    </row>
    <row r="350" spans="1:41" ht="30" x14ac:dyDescent="0.25">
      <c r="A350" s="129" t="s">
        <v>342</v>
      </c>
      <c r="B350" s="358" t="s">
        <v>343</v>
      </c>
      <c r="C350" s="358" t="str">
        <f>_xlfn.XLOOKUP($A350,'Total project cost for DCs'!A:A,'Total project cost for DCs'!C:C,"Not found",0)</f>
        <v>Upgrade interim 2-lane bridges (3No. to 4 lane bridges with active modes on both sides (SGA design)</v>
      </c>
      <c r="D350" s="355" t="s">
        <v>155</v>
      </c>
      <c r="E350" s="355" t="s">
        <v>345</v>
      </c>
      <c r="H350" s="355" t="s">
        <v>829</v>
      </c>
      <c r="I350" s="359">
        <f>_xlfn.XLOOKUP($H350,DC_growth_AGS!$A$665:$A$673,DC_growth_AGS!$O$665:$O$673,"Not found",0)</f>
        <v>0.61252788174604733</v>
      </c>
      <c r="J350" s="355">
        <v>2050</v>
      </c>
      <c r="K350" s="362">
        <f>_xlfn.XLOOKUP($A350,'Total project cost for DCs'!$A$4:$A$111,'Total project cost for DCs'!U$4:U$111,0,0)*_xlfn.XLOOKUP($A350,Drury_beneficiary_allocation!$A$5:$A$104,Drury_beneficiary_allocation!$E$5:$E$104,0,0)</f>
        <v>0</v>
      </c>
      <c r="L350" s="362">
        <f>_xlfn.XLOOKUP($A350,'Total project cost for DCs'!$A$4:$A$111,'Total project cost for DCs'!V$4:V$111,0,0)*_xlfn.XLOOKUP($A350,Drury_beneficiary_allocation!$A$5:$A$104,Drury_beneficiary_allocation!$E$5:$E$104,0,0)</f>
        <v>0</v>
      </c>
      <c r="M350" s="362">
        <f>_xlfn.XLOOKUP($A350,'Total project cost for DCs'!$A$4:$A$111,'Total project cost for DCs'!W$4:W$111,0,0)*_xlfn.XLOOKUP($A350,Drury_beneficiary_allocation!$A$5:$A$104,Drury_beneficiary_allocation!$E$5:$E$104,0,0)</f>
        <v>0</v>
      </c>
      <c r="N350" s="362">
        <f>_xlfn.XLOOKUP($A350,'Total project cost for DCs'!$A$4:$A$111,'Total project cost for DCs'!X$4:X$111,0,0)*_xlfn.XLOOKUP($A350,Drury_beneficiary_allocation!$A$5:$A$104,Drury_beneficiary_allocation!$E$5:$E$104,0,0)</f>
        <v>0</v>
      </c>
      <c r="O350" s="362">
        <f>_xlfn.XLOOKUP($A350,'Total project cost for DCs'!$A$4:$A$111,'Total project cost for DCs'!Y$4:Y$111,0,0)*_xlfn.XLOOKUP($A350,Drury_beneficiary_allocation!$A$5:$A$104,Drury_beneficiary_allocation!$E$5:$E$104,0,0)</f>
        <v>0</v>
      </c>
      <c r="P350" s="362">
        <f>_xlfn.XLOOKUP($A350,'Total project cost for DCs'!$A$4:$A$111,'Total project cost for DCs'!Z$4:Z$111,0,0)*_xlfn.XLOOKUP($A350,Drury_beneficiary_allocation!$A$5:$A$104,Drury_beneficiary_allocation!$E$5:$E$104,0,0)</f>
        <v>0</v>
      </c>
      <c r="Q350" s="362">
        <f>_xlfn.XLOOKUP($A350,'Total project cost for DCs'!$A$4:$A$111,'Total project cost for DCs'!AA$4:AA$111,0,0)*_xlfn.XLOOKUP($A350,Drury_beneficiary_allocation!$A$5:$A$104,Drury_beneficiary_allocation!$E$5:$E$104,0,0)</f>
        <v>0</v>
      </c>
      <c r="R350" s="362">
        <f>_xlfn.XLOOKUP($A350,'Total project cost for DCs'!$A$4:$A$111,'Total project cost for DCs'!AB$4:AB$111,0,0)*_xlfn.XLOOKUP($A350,Drury_beneficiary_allocation!$A$5:$A$104,Drury_beneficiary_allocation!$E$5:$E$104,0,0)</f>
        <v>0</v>
      </c>
      <c r="S350" s="362">
        <f>_xlfn.XLOOKUP($A350,'Total project cost for DCs'!$A$4:$A$111,'Total project cost for DCs'!AC$4:AC$111,0,0)*_xlfn.XLOOKUP($A350,Drury_beneficiary_allocation!$A$5:$A$104,Drury_beneficiary_allocation!$E$5:$E$104,0,0)</f>
        <v>0</v>
      </c>
      <c r="T350" s="362">
        <f>_xlfn.XLOOKUP($A350,'Total project cost for DCs'!$A$4:$A$111,'Total project cost for DCs'!AD$4:AD$111,0,0)*_xlfn.XLOOKUP($A350,Drury_beneficiary_allocation!$A$5:$A$104,Drury_beneficiary_allocation!$E$5:$E$104,0,0)</f>
        <v>0</v>
      </c>
      <c r="U350" s="362">
        <f>_xlfn.XLOOKUP($A350,'Total project cost for DCs'!$A$4:$A$111,'Total project cost for DCs'!AE$4:AE$111,0,0)*_xlfn.XLOOKUP($A350,Drury_beneficiary_allocation!$A$5:$A$104,Drury_beneficiary_allocation!$E$5:$E$104,0,0)</f>
        <v>0</v>
      </c>
      <c r="V350" s="362">
        <f>_xlfn.XLOOKUP($A350,'Total project cost for DCs'!$A$4:$A$111,'Total project cost for DCs'!AF$4:AF$111,0,0)*_xlfn.XLOOKUP($A350,Drury_beneficiary_allocation!$A$5:$A$104,Drury_beneficiary_allocation!$E$5:$E$104,0,0)</f>
        <v>0</v>
      </c>
      <c r="W350" s="362">
        <f>_xlfn.XLOOKUP($A350,'Total project cost for DCs'!$A$4:$A$111,'Total project cost for DCs'!AG$4:AG$111,0,0)*_xlfn.XLOOKUP($A350,Drury_beneficiary_allocation!$A$5:$A$104,Drury_beneficiary_allocation!$E$5:$E$104,0,0)</f>
        <v>0</v>
      </c>
      <c r="X350" s="362">
        <f>_xlfn.XLOOKUP($A350,'Total project cost for DCs'!$A$4:$A$111,'Total project cost for DCs'!AH$4:AH$111,0,0)*_xlfn.XLOOKUP($A350,Drury_beneficiary_allocation!$A$5:$A$104,Drury_beneficiary_allocation!$E$5:$E$104,0,0)</f>
        <v>0</v>
      </c>
      <c r="Y350" s="362">
        <f>_xlfn.XLOOKUP($A350,'Total project cost for DCs'!$A$4:$A$111,'Total project cost for DCs'!AI$4:AI$111,0,0)*_xlfn.XLOOKUP($A350,Drury_beneficiary_allocation!$A$5:$A$104,Drury_beneficiary_allocation!$E$5:$E$104,0,0)</f>
        <v>633698.80624352966</v>
      </c>
      <c r="Z350" s="362">
        <f>_xlfn.XLOOKUP($A350,'Total project cost for DCs'!$A$4:$A$111,'Total project cost for DCs'!AJ$4:AJ$111,0,0)*_xlfn.XLOOKUP($A350,Drury_beneficiary_allocation!$A$5:$A$104,Drury_beneficiary_allocation!$E$5:$E$104,0,0)</f>
        <v>6474039.8315310562</v>
      </c>
      <c r="AA350" s="362">
        <f>_xlfn.XLOOKUP($A350,'Total project cost for DCs'!$A$4:$A$111,'Total project cost for DCs'!AK$4:AK$111,0,0)*_xlfn.XLOOKUP($A350,Drury_beneficiary_allocation!$A$5:$A$104,Drury_beneficiary_allocation!$E$5:$E$104,0,0)</f>
        <v>0</v>
      </c>
      <c r="AB350" s="362">
        <f>_xlfn.XLOOKUP($A350,'Total project cost for DCs'!$A$4:$A$111,'Total project cost for DCs'!AL$4:AL$111,0,0)*_xlfn.XLOOKUP($A350,Drury_beneficiary_allocation!$A$5:$A$104,Drury_beneficiary_allocation!$E$5:$E$104,0,0)</f>
        <v>0</v>
      </c>
      <c r="AC350" s="362">
        <f>_xlfn.XLOOKUP($A350,'Total project cost for DCs'!$A$4:$A$111,'Total project cost for DCs'!AM$4:AM$111,0,0)*_xlfn.XLOOKUP($A350,Drury_beneficiary_allocation!$A$5:$A$104,Drury_beneficiary_allocation!$E$5:$E$104,0,0)</f>
        <v>0</v>
      </c>
      <c r="AD350" s="362">
        <f>_xlfn.XLOOKUP($A350,'Total project cost for DCs'!$A$4:$A$111,'Total project cost for DCs'!AN$4:AN$111,0,0)*_xlfn.XLOOKUP($A350,Drury_beneficiary_allocation!$A$5:$A$104,Drury_beneficiary_allocation!$E$5:$E$104,0,0)</f>
        <v>0</v>
      </c>
      <c r="AE350" s="363">
        <f t="shared" si="50"/>
        <v>7107738.6377745857</v>
      </c>
      <c r="AF350" s="349"/>
      <c r="AG350" s="349">
        <f t="shared" si="52"/>
        <v>7107738.6377745857</v>
      </c>
      <c r="AH350" s="353">
        <v>0</v>
      </c>
      <c r="AI350" s="354" t="str">
        <f t="shared" si="51"/>
        <v>Arterial</v>
      </c>
      <c r="AJ350" s="349"/>
      <c r="AK350" s="349"/>
      <c r="AL350" s="355">
        <f>_xlfn.XLOOKUP(A350,'P1 Date Adjustment'!B:B,'P1 Date Adjustment'!F:F,"not found",0)</f>
        <v>2050</v>
      </c>
      <c r="AM350" s="349">
        <f t="shared" si="53"/>
        <v>4353688.0918006031</v>
      </c>
      <c r="AN350" s="360"/>
      <c r="AO350" s="360"/>
    </row>
    <row r="351" spans="1:41" ht="30" x14ac:dyDescent="0.25">
      <c r="A351" s="129" t="s">
        <v>346</v>
      </c>
      <c r="B351" s="358" t="s">
        <v>347</v>
      </c>
      <c r="C351" s="358" t="str">
        <f>_xlfn.XLOOKUP($A351,'Total project cost for DCs'!A:A,'Total project cost for DCs'!C:C,"Not found",0)</f>
        <v>2-lane urban- new road layout with active modes on both sides (TDM)</v>
      </c>
      <c r="D351" s="355" t="s">
        <v>155</v>
      </c>
      <c r="E351" s="355" t="s">
        <v>227</v>
      </c>
      <c r="H351" s="355" t="s">
        <v>829</v>
      </c>
      <c r="I351" s="359">
        <f>_xlfn.XLOOKUP($H351,DC_growth_AGS!$A$665:$A$673,DC_growth_AGS!$O$665:$O$673,"Not found",0)</f>
        <v>0.61252788174604733</v>
      </c>
      <c r="J351" s="355">
        <v>2044</v>
      </c>
      <c r="K351" s="362">
        <f>_xlfn.XLOOKUP($A351,'Total project cost for DCs'!$A$4:$A$111,'Total project cost for DCs'!U$4:U$111,0,0)*_xlfn.XLOOKUP($A351,Drury_beneficiary_allocation!$A$5:$A$104,Drury_beneficiary_allocation!$E$5:$E$104,0,0)</f>
        <v>0</v>
      </c>
      <c r="L351" s="362">
        <f>_xlfn.XLOOKUP($A351,'Total project cost for DCs'!$A$4:$A$111,'Total project cost for DCs'!V$4:V$111,0,0)*_xlfn.XLOOKUP($A351,Drury_beneficiary_allocation!$A$5:$A$104,Drury_beneficiary_allocation!$E$5:$E$104,0,0)</f>
        <v>0</v>
      </c>
      <c r="M351" s="362">
        <f>_xlfn.XLOOKUP($A351,'Total project cost for DCs'!$A$4:$A$111,'Total project cost for DCs'!W$4:W$111,0,0)*_xlfn.XLOOKUP($A351,Drury_beneficiary_allocation!$A$5:$A$104,Drury_beneficiary_allocation!$E$5:$E$104,0,0)</f>
        <v>0</v>
      </c>
      <c r="N351" s="362">
        <f>_xlfn.XLOOKUP($A351,'Total project cost for DCs'!$A$4:$A$111,'Total project cost for DCs'!X$4:X$111,0,0)*_xlfn.XLOOKUP($A351,Drury_beneficiary_allocation!$A$5:$A$104,Drury_beneficiary_allocation!$E$5:$E$104,0,0)</f>
        <v>0</v>
      </c>
      <c r="O351" s="362">
        <f>_xlfn.XLOOKUP($A351,'Total project cost for DCs'!$A$4:$A$111,'Total project cost for DCs'!Y$4:Y$111,0,0)*_xlfn.XLOOKUP($A351,Drury_beneficiary_allocation!$A$5:$A$104,Drury_beneficiary_allocation!$E$5:$E$104,0,0)</f>
        <v>0</v>
      </c>
      <c r="P351" s="362">
        <f>_xlfn.XLOOKUP($A351,'Total project cost for DCs'!$A$4:$A$111,'Total project cost for DCs'!Z$4:Z$111,0,0)*_xlfn.XLOOKUP($A351,Drury_beneficiary_allocation!$A$5:$A$104,Drury_beneficiary_allocation!$E$5:$E$104,0,0)</f>
        <v>0</v>
      </c>
      <c r="Q351" s="362">
        <f>_xlfn.XLOOKUP($A351,'Total project cost for DCs'!$A$4:$A$111,'Total project cost for DCs'!AA$4:AA$111,0,0)*_xlfn.XLOOKUP($A351,Drury_beneficiary_allocation!$A$5:$A$104,Drury_beneficiary_allocation!$E$5:$E$104,0,0)</f>
        <v>0</v>
      </c>
      <c r="R351" s="362">
        <f>_xlfn.XLOOKUP($A351,'Total project cost for DCs'!$A$4:$A$111,'Total project cost for DCs'!AB$4:AB$111,0,0)*_xlfn.XLOOKUP($A351,Drury_beneficiary_allocation!$A$5:$A$104,Drury_beneficiary_allocation!$E$5:$E$104,0,0)</f>
        <v>66401006.938763827</v>
      </c>
      <c r="S351" s="362">
        <f>_xlfn.XLOOKUP($A351,'Total project cost for DCs'!$A$4:$A$111,'Total project cost for DCs'!AC$4:AC$111,0,0)*_xlfn.XLOOKUP($A351,Drury_beneficiary_allocation!$A$5:$A$104,Drury_beneficiary_allocation!$E$5:$E$104,0,0)</f>
        <v>2091637.6781426717</v>
      </c>
      <c r="T351" s="362">
        <f>_xlfn.XLOOKUP($A351,'Total project cost for DCs'!$A$4:$A$111,'Total project cost for DCs'!AD$4:AD$111,0,0)*_xlfn.XLOOKUP($A351,Drury_beneficiary_allocation!$A$5:$A$104,Drury_beneficiary_allocation!$E$5:$E$104,0,0)</f>
        <v>24861879.452691577</v>
      </c>
      <c r="U351" s="362">
        <f>_xlfn.XLOOKUP($A351,'Total project cost for DCs'!$A$4:$A$111,'Total project cost for DCs'!AE$4:AE$111,0,0)*_xlfn.XLOOKUP($A351,Drury_beneficiary_allocation!$A$5:$A$104,Drury_beneficiary_allocation!$E$5:$E$104,0,0)</f>
        <v>0</v>
      </c>
      <c r="V351" s="362">
        <f>_xlfn.XLOOKUP($A351,'Total project cost for DCs'!$A$4:$A$111,'Total project cost for DCs'!AF$4:AF$111,0,0)*_xlfn.XLOOKUP($A351,Drury_beneficiary_allocation!$A$5:$A$104,Drury_beneficiary_allocation!$E$5:$E$104,0,0)</f>
        <v>0</v>
      </c>
      <c r="W351" s="362">
        <f>_xlfn.XLOOKUP($A351,'Total project cost for DCs'!$A$4:$A$111,'Total project cost for DCs'!AG$4:AG$111,0,0)*_xlfn.XLOOKUP($A351,Drury_beneficiary_allocation!$A$5:$A$104,Drury_beneficiary_allocation!$E$5:$E$104,0,0)</f>
        <v>0</v>
      </c>
      <c r="X351" s="362">
        <f>_xlfn.XLOOKUP($A351,'Total project cost for DCs'!$A$4:$A$111,'Total project cost for DCs'!AH$4:AH$111,0,0)*_xlfn.XLOOKUP($A351,Drury_beneficiary_allocation!$A$5:$A$104,Drury_beneficiary_allocation!$E$5:$E$104,0,0)</f>
        <v>0</v>
      </c>
      <c r="Y351" s="362">
        <f>_xlfn.XLOOKUP($A351,'Total project cost for DCs'!$A$4:$A$111,'Total project cost for DCs'!AI$4:AI$111,0,0)*_xlfn.XLOOKUP($A351,Drury_beneficiary_allocation!$A$5:$A$104,Drury_beneficiary_allocation!$E$5:$E$104,0,0)</f>
        <v>0</v>
      </c>
      <c r="Z351" s="362">
        <f>_xlfn.XLOOKUP($A351,'Total project cost for DCs'!$A$4:$A$111,'Total project cost for DCs'!AJ$4:AJ$111,0,0)*_xlfn.XLOOKUP($A351,Drury_beneficiary_allocation!$A$5:$A$104,Drury_beneficiary_allocation!$E$5:$E$104,0,0)</f>
        <v>0</v>
      </c>
      <c r="AA351" s="362">
        <f>_xlfn.XLOOKUP($A351,'Total project cost for DCs'!$A$4:$A$111,'Total project cost for DCs'!AK$4:AK$111,0,0)*_xlfn.XLOOKUP($A351,Drury_beneficiary_allocation!$A$5:$A$104,Drury_beneficiary_allocation!$E$5:$E$104,0,0)</f>
        <v>0</v>
      </c>
      <c r="AB351" s="362">
        <f>_xlfn.XLOOKUP($A351,'Total project cost for DCs'!$A$4:$A$111,'Total project cost for DCs'!AL$4:AL$111,0,0)*_xlfn.XLOOKUP($A351,Drury_beneficiary_allocation!$A$5:$A$104,Drury_beneficiary_allocation!$E$5:$E$104,0,0)</f>
        <v>0</v>
      </c>
      <c r="AC351" s="362">
        <f>_xlfn.XLOOKUP($A351,'Total project cost for DCs'!$A$4:$A$111,'Total project cost for DCs'!AM$4:AM$111,0,0)*_xlfn.XLOOKUP($A351,Drury_beneficiary_allocation!$A$5:$A$104,Drury_beneficiary_allocation!$E$5:$E$104,0,0)</f>
        <v>0</v>
      </c>
      <c r="AD351" s="362">
        <f>_xlfn.XLOOKUP($A351,'Total project cost for DCs'!$A$4:$A$111,'Total project cost for DCs'!AN$4:AN$111,0,0)*_xlfn.XLOOKUP($A351,Drury_beneficiary_allocation!$A$5:$A$104,Drury_beneficiary_allocation!$E$5:$E$104,0,0)</f>
        <v>0</v>
      </c>
      <c r="AE351" s="363">
        <f t="shared" si="50"/>
        <v>93354524.069598079</v>
      </c>
      <c r="AF351" s="349"/>
      <c r="AG351" s="349">
        <f t="shared" si="52"/>
        <v>93354524.069598079</v>
      </c>
      <c r="AH351" s="353">
        <v>0</v>
      </c>
      <c r="AI351" s="354" t="str">
        <f t="shared" si="51"/>
        <v>Arterial</v>
      </c>
      <c r="AJ351" s="349"/>
      <c r="AK351" s="349"/>
      <c r="AL351" s="355">
        <f>_xlfn.XLOOKUP(A351,'P1 Date Adjustment'!B:B,'P1 Date Adjustment'!F:F,"not found",0)</f>
        <v>2044</v>
      </c>
      <c r="AM351" s="349">
        <f t="shared" si="53"/>
        <v>57182248.879761301</v>
      </c>
      <c r="AN351" s="360"/>
      <c r="AO351" s="360"/>
    </row>
    <row r="352" spans="1:41" x14ac:dyDescent="0.25">
      <c r="A352" s="129" t="s">
        <v>348</v>
      </c>
      <c r="B352" s="358" t="s">
        <v>347</v>
      </c>
      <c r="C352" s="358" t="str">
        <f>_xlfn.XLOOKUP($A352,'Total project cost for DCs'!A:A,'Total project cost for DCs'!C:C,"Not found",0)</f>
        <v>2-lane urban- bridge construction</v>
      </c>
      <c r="D352" s="355" t="s">
        <v>155</v>
      </c>
      <c r="E352" s="355" t="s">
        <v>345</v>
      </c>
      <c r="H352" s="355" t="s">
        <v>829</v>
      </c>
      <c r="I352" s="359">
        <f>_xlfn.XLOOKUP($H352,DC_growth_AGS!$A$665:$A$673,DC_growth_AGS!$O$665:$O$673,"Not found",0)</f>
        <v>0.61252788174604733</v>
      </c>
      <c r="J352" s="355">
        <v>2044</v>
      </c>
      <c r="K352" s="362">
        <f>_xlfn.XLOOKUP($A352,'Total project cost for DCs'!$A$4:$A$111,'Total project cost for DCs'!U$4:U$111,0,0)*_xlfn.XLOOKUP($A352,Drury_beneficiary_allocation!$A$5:$A$104,Drury_beneficiary_allocation!$E$5:$E$104,0,0)</f>
        <v>0</v>
      </c>
      <c r="L352" s="362">
        <f>_xlfn.XLOOKUP($A352,'Total project cost for DCs'!$A$4:$A$111,'Total project cost for DCs'!V$4:V$111,0,0)*_xlfn.XLOOKUP($A352,Drury_beneficiary_allocation!$A$5:$A$104,Drury_beneficiary_allocation!$E$5:$E$104,0,0)</f>
        <v>0</v>
      </c>
      <c r="M352" s="362">
        <f>_xlfn.XLOOKUP($A352,'Total project cost for DCs'!$A$4:$A$111,'Total project cost for DCs'!W$4:W$111,0,0)*_xlfn.XLOOKUP($A352,Drury_beneficiary_allocation!$A$5:$A$104,Drury_beneficiary_allocation!$E$5:$E$104,0,0)</f>
        <v>0</v>
      </c>
      <c r="N352" s="362">
        <f>_xlfn.XLOOKUP($A352,'Total project cost for DCs'!$A$4:$A$111,'Total project cost for DCs'!X$4:X$111,0,0)*_xlfn.XLOOKUP($A352,Drury_beneficiary_allocation!$A$5:$A$104,Drury_beneficiary_allocation!$E$5:$E$104,0,0)</f>
        <v>0</v>
      </c>
      <c r="O352" s="362">
        <f>_xlfn.XLOOKUP($A352,'Total project cost for DCs'!$A$4:$A$111,'Total project cost for DCs'!Y$4:Y$111,0,0)*_xlfn.XLOOKUP($A352,Drury_beneficiary_allocation!$A$5:$A$104,Drury_beneficiary_allocation!$E$5:$E$104,0,0)</f>
        <v>0</v>
      </c>
      <c r="P352" s="362">
        <f>_xlfn.XLOOKUP($A352,'Total project cost for DCs'!$A$4:$A$111,'Total project cost for DCs'!Z$4:Z$111,0,0)*_xlfn.XLOOKUP($A352,Drury_beneficiary_allocation!$A$5:$A$104,Drury_beneficiary_allocation!$E$5:$E$104,0,0)</f>
        <v>0</v>
      </c>
      <c r="Q352" s="362">
        <f>_xlfn.XLOOKUP($A352,'Total project cost for DCs'!$A$4:$A$111,'Total project cost for DCs'!AA$4:AA$111,0,0)*_xlfn.XLOOKUP($A352,Drury_beneficiary_allocation!$A$5:$A$104,Drury_beneficiary_allocation!$E$5:$E$104,0,0)</f>
        <v>0</v>
      </c>
      <c r="R352" s="362">
        <f>_xlfn.XLOOKUP($A352,'Total project cost for DCs'!$A$4:$A$111,'Total project cost for DCs'!AB$4:AB$111,0,0)*_xlfn.XLOOKUP($A352,Drury_beneficiary_allocation!$A$5:$A$104,Drury_beneficiary_allocation!$E$5:$E$104,0,0)</f>
        <v>0</v>
      </c>
      <c r="S352" s="362">
        <f>_xlfn.XLOOKUP($A352,'Total project cost for DCs'!$A$4:$A$111,'Total project cost for DCs'!AC$4:AC$111,0,0)*_xlfn.XLOOKUP($A352,Drury_beneficiary_allocation!$A$5:$A$104,Drury_beneficiary_allocation!$E$5:$E$104,0,0)</f>
        <v>5742197.8233437976</v>
      </c>
      <c r="T352" s="362">
        <f>_xlfn.XLOOKUP($A352,'Total project cost for DCs'!$A$4:$A$111,'Total project cost for DCs'!AD$4:AD$111,0,0)*_xlfn.XLOOKUP($A352,Drury_beneficiary_allocation!$A$5:$A$104,Drury_beneficiary_allocation!$E$5:$E$104,0,0)</f>
        <v>58663859.017232068</v>
      </c>
      <c r="U352" s="362">
        <f>_xlfn.XLOOKUP($A352,'Total project cost for DCs'!$A$4:$A$111,'Total project cost for DCs'!AE$4:AE$111,0,0)*_xlfn.XLOOKUP($A352,Drury_beneficiary_allocation!$A$5:$A$104,Drury_beneficiary_allocation!$E$5:$E$104,0,0)</f>
        <v>0</v>
      </c>
      <c r="V352" s="362">
        <f>_xlfn.XLOOKUP($A352,'Total project cost for DCs'!$A$4:$A$111,'Total project cost for DCs'!AF$4:AF$111,0,0)*_xlfn.XLOOKUP($A352,Drury_beneficiary_allocation!$A$5:$A$104,Drury_beneficiary_allocation!$E$5:$E$104,0,0)</f>
        <v>0</v>
      </c>
      <c r="W352" s="362">
        <f>_xlfn.XLOOKUP($A352,'Total project cost for DCs'!$A$4:$A$111,'Total project cost for DCs'!AG$4:AG$111,0,0)*_xlfn.XLOOKUP($A352,Drury_beneficiary_allocation!$A$5:$A$104,Drury_beneficiary_allocation!$E$5:$E$104,0,0)</f>
        <v>0</v>
      </c>
      <c r="X352" s="362">
        <f>_xlfn.XLOOKUP($A352,'Total project cost for DCs'!$A$4:$A$111,'Total project cost for DCs'!AH$4:AH$111,0,0)*_xlfn.XLOOKUP($A352,Drury_beneficiary_allocation!$A$5:$A$104,Drury_beneficiary_allocation!$E$5:$E$104,0,0)</f>
        <v>0</v>
      </c>
      <c r="Y352" s="362">
        <f>_xlfn.XLOOKUP($A352,'Total project cost for DCs'!$A$4:$A$111,'Total project cost for DCs'!AI$4:AI$111,0,0)*_xlfn.XLOOKUP($A352,Drury_beneficiary_allocation!$A$5:$A$104,Drury_beneficiary_allocation!$E$5:$E$104,0,0)</f>
        <v>0</v>
      </c>
      <c r="Z352" s="362">
        <f>_xlfn.XLOOKUP($A352,'Total project cost for DCs'!$A$4:$A$111,'Total project cost for DCs'!AJ$4:AJ$111,0,0)*_xlfn.XLOOKUP($A352,Drury_beneficiary_allocation!$A$5:$A$104,Drury_beneficiary_allocation!$E$5:$E$104,0,0)</f>
        <v>0</v>
      </c>
      <c r="AA352" s="362">
        <f>_xlfn.XLOOKUP($A352,'Total project cost for DCs'!$A$4:$A$111,'Total project cost for DCs'!AK$4:AK$111,0,0)*_xlfn.XLOOKUP($A352,Drury_beneficiary_allocation!$A$5:$A$104,Drury_beneficiary_allocation!$E$5:$E$104,0,0)</f>
        <v>0</v>
      </c>
      <c r="AB352" s="362">
        <f>_xlfn.XLOOKUP($A352,'Total project cost for DCs'!$A$4:$A$111,'Total project cost for DCs'!AL$4:AL$111,0,0)*_xlfn.XLOOKUP($A352,Drury_beneficiary_allocation!$A$5:$A$104,Drury_beneficiary_allocation!$E$5:$E$104,0,0)</f>
        <v>0</v>
      </c>
      <c r="AC352" s="362">
        <f>_xlfn.XLOOKUP($A352,'Total project cost for DCs'!$A$4:$A$111,'Total project cost for DCs'!AM$4:AM$111,0,0)*_xlfn.XLOOKUP($A352,Drury_beneficiary_allocation!$A$5:$A$104,Drury_beneficiary_allocation!$E$5:$E$104,0,0)</f>
        <v>0</v>
      </c>
      <c r="AD352" s="362">
        <f>_xlfn.XLOOKUP($A352,'Total project cost for DCs'!$A$4:$A$111,'Total project cost for DCs'!AN$4:AN$111,0,0)*_xlfn.XLOOKUP($A352,Drury_beneficiary_allocation!$A$5:$A$104,Drury_beneficiary_allocation!$E$5:$E$104,0,0)</f>
        <v>0</v>
      </c>
      <c r="AE352" s="363">
        <f t="shared" si="50"/>
        <v>64406056.840575866</v>
      </c>
      <c r="AF352" s="349"/>
      <c r="AG352" s="349">
        <f t="shared" si="52"/>
        <v>64406056.840575866</v>
      </c>
      <c r="AH352" s="353">
        <v>0</v>
      </c>
      <c r="AI352" s="354" t="str">
        <f t="shared" si="51"/>
        <v>Arterial</v>
      </c>
      <c r="AJ352" s="349"/>
      <c r="AK352" s="349"/>
      <c r="AL352" s="355">
        <f>_xlfn.XLOOKUP(A352,'P1 Date Adjustment'!B:B,'P1 Date Adjustment'!F:F,"not found",0)</f>
        <v>2044</v>
      </c>
      <c r="AM352" s="349">
        <f t="shared" si="53"/>
        <v>39450505.568173461</v>
      </c>
      <c r="AN352" s="360"/>
      <c r="AO352" s="360"/>
    </row>
    <row r="353" spans="1:41" ht="30" x14ac:dyDescent="0.25">
      <c r="A353" s="129" t="s">
        <v>350</v>
      </c>
      <c r="B353" s="358" t="s">
        <v>347</v>
      </c>
      <c r="C353" s="358" t="str">
        <f>_xlfn.XLOOKUP($A353,'Total project cost for DCs'!A:A,'Total project cost for DCs'!C:C,"Not found",0)</f>
        <v>4-lane urban- upgrade 2-lane urban with active modes on both sides (SGA design)</v>
      </c>
      <c r="D353" s="355" t="s">
        <v>155</v>
      </c>
      <c r="E353" s="355" t="s">
        <v>231</v>
      </c>
      <c r="H353" s="355" t="s">
        <v>829</v>
      </c>
      <c r="I353" s="359">
        <f>_xlfn.XLOOKUP($H353,DC_growth_AGS!$A$665:$A$673,DC_growth_AGS!$O$665:$O$673,"Not found",0)</f>
        <v>0.61252788174604733</v>
      </c>
      <c r="J353" s="355">
        <v>2049</v>
      </c>
      <c r="K353" s="362">
        <f>_xlfn.XLOOKUP($A353,'Total project cost for DCs'!$A$4:$A$111,'Total project cost for DCs'!U$4:U$111,0,0)*_xlfn.XLOOKUP($A353,Drury_beneficiary_allocation!$A$5:$A$104,Drury_beneficiary_allocation!$E$5:$E$104,0,0)</f>
        <v>0</v>
      </c>
      <c r="L353" s="362">
        <f>_xlfn.XLOOKUP($A353,'Total project cost for DCs'!$A$4:$A$111,'Total project cost for DCs'!V$4:V$111,0,0)*_xlfn.XLOOKUP($A353,Drury_beneficiary_allocation!$A$5:$A$104,Drury_beneficiary_allocation!$E$5:$E$104,0,0)</f>
        <v>0</v>
      </c>
      <c r="M353" s="362">
        <f>_xlfn.XLOOKUP($A353,'Total project cost for DCs'!$A$4:$A$111,'Total project cost for DCs'!W$4:W$111,0,0)*_xlfn.XLOOKUP($A353,Drury_beneficiary_allocation!$A$5:$A$104,Drury_beneficiary_allocation!$E$5:$E$104,0,0)</f>
        <v>0</v>
      </c>
      <c r="N353" s="362">
        <f>_xlfn.XLOOKUP($A353,'Total project cost for DCs'!$A$4:$A$111,'Total project cost for DCs'!X$4:X$111,0,0)*_xlfn.XLOOKUP($A353,Drury_beneficiary_allocation!$A$5:$A$104,Drury_beneficiary_allocation!$E$5:$E$104,0,0)</f>
        <v>0</v>
      </c>
      <c r="O353" s="362">
        <f>_xlfn.XLOOKUP($A353,'Total project cost for DCs'!$A$4:$A$111,'Total project cost for DCs'!Y$4:Y$111,0,0)*_xlfn.XLOOKUP($A353,Drury_beneficiary_allocation!$A$5:$A$104,Drury_beneficiary_allocation!$E$5:$E$104,0,0)</f>
        <v>0</v>
      </c>
      <c r="P353" s="362">
        <f>_xlfn.XLOOKUP($A353,'Total project cost for DCs'!$A$4:$A$111,'Total project cost for DCs'!Z$4:Z$111,0,0)*_xlfn.XLOOKUP($A353,Drury_beneficiary_allocation!$A$5:$A$104,Drury_beneficiary_allocation!$E$5:$E$104,0,0)</f>
        <v>0</v>
      </c>
      <c r="Q353" s="362">
        <f>_xlfn.XLOOKUP($A353,'Total project cost for DCs'!$A$4:$A$111,'Total project cost for DCs'!AA$4:AA$111,0,0)*_xlfn.XLOOKUP($A353,Drury_beneficiary_allocation!$A$5:$A$104,Drury_beneficiary_allocation!$E$5:$E$104,0,0)</f>
        <v>0</v>
      </c>
      <c r="R353" s="362">
        <f>_xlfn.XLOOKUP($A353,'Total project cost for DCs'!$A$4:$A$111,'Total project cost for DCs'!AB$4:AB$111,0,0)*_xlfn.XLOOKUP($A353,Drury_beneficiary_allocation!$A$5:$A$104,Drury_beneficiary_allocation!$E$5:$E$104,0,0)</f>
        <v>0</v>
      </c>
      <c r="S353" s="362">
        <f>_xlfn.XLOOKUP($A353,'Total project cost for DCs'!$A$4:$A$111,'Total project cost for DCs'!AC$4:AC$111,0,0)*_xlfn.XLOOKUP($A353,Drury_beneficiary_allocation!$A$5:$A$104,Drury_beneficiary_allocation!$E$5:$E$104,0,0)</f>
        <v>0</v>
      </c>
      <c r="T353" s="362">
        <f>_xlfn.XLOOKUP($A353,'Total project cost for DCs'!$A$4:$A$111,'Total project cost for DCs'!AD$4:AD$111,0,0)*_xlfn.XLOOKUP($A353,Drury_beneficiary_allocation!$A$5:$A$104,Drury_beneficiary_allocation!$E$5:$E$104,0,0)</f>
        <v>0</v>
      </c>
      <c r="U353" s="362">
        <f>_xlfn.XLOOKUP($A353,'Total project cost for DCs'!$A$4:$A$111,'Total project cost for DCs'!AE$4:AE$111,0,0)*_xlfn.XLOOKUP($A353,Drury_beneficiary_allocation!$A$5:$A$104,Drury_beneficiary_allocation!$E$5:$E$104,0,0)</f>
        <v>0</v>
      </c>
      <c r="V353" s="362">
        <f>_xlfn.XLOOKUP($A353,'Total project cost for DCs'!$A$4:$A$111,'Total project cost for DCs'!AF$4:AF$111,0,0)*_xlfn.XLOOKUP($A353,Drury_beneficiary_allocation!$A$5:$A$104,Drury_beneficiary_allocation!$E$5:$E$104,0,0)</f>
        <v>0</v>
      </c>
      <c r="W353" s="362">
        <f>_xlfn.XLOOKUP($A353,'Total project cost for DCs'!$A$4:$A$111,'Total project cost for DCs'!AG$4:AG$111,0,0)*_xlfn.XLOOKUP($A353,Drury_beneficiary_allocation!$A$5:$A$104,Drury_beneficiary_allocation!$E$5:$E$104,0,0)</f>
        <v>0</v>
      </c>
      <c r="X353" s="362">
        <f>_xlfn.XLOOKUP($A353,'Total project cost for DCs'!$A$4:$A$111,'Total project cost for DCs'!AH$4:AH$111,0,0)*_xlfn.XLOOKUP($A353,Drury_beneficiary_allocation!$A$5:$A$104,Drury_beneficiary_allocation!$E$5:$E$104,0,0)</f>
        <v>3013794.3169809347</v>
      </c>
      <c r="Y353" s="362">
        <f>_xlfn.XLOOKUP($A353,'Total project cost for DCs'!$A$4:$A$111,'Total project cost for DCs'!AI$4:AI$111,0,0)*_xlfn.XLOOKUP($A353,Drury_beneficiary_allocation!$A$5:$A$104,Drury_beneficiary_allocation!$E$5:$E$104,0,0)</f>
        <v>30789744.686181862</v>
      </c>
      <c r="Z353" s="362">
        <f>_xlfn.XLOOKUP($A353,'Total project cost for DCs'!$A$4:$A$111,'Total project cost for DCs'!AJ$4:AJ$111,0,0)*_xlfn.XLOOKUP($A353,Drury_beneficiary_allocation!$A$5:$A$104,Drury_beneficiary_allocation!$E$5:$E$104,0,0)</f>
        <v>0</v>
      </c>
      <c r="AA353" s="362">
        <f>_xlfn.XLOOKUP($A353,'Total project cost for DCs'!$A$4:$A$111,'Total project cost for DCs'!AK$4:AK$111,0,0)*_xlfn.XLOOKUP($A353,Drury_beneficiary_allocation!$A$5:$A$104,Drury_beneficiary_allocation!$E$5:$E$104,0,0)</f>
        <v>0</v>
      </c>
      <c r="AB353" s="362">
        <f>_xlfn.XLOOKUP($A353,'Total project cost for DCs'!$A$4:$A$111,'Total project cost for DCs'!AL$4:AL$111,0,0)*_xlfn.XLOOKUP($A353,Drury_beneficiary_allocation!$A$5:$A$104,Drury_beneficiary_allocation!$E$5:$E$104,0,0)</f>
        <v>0</v>
      </c>
      <c r="AC353" s="362">
        <f>_xlfn.XLOOKUP($A353,'Total project cost for DCs'!$A$4:$A$111,'Total project cost for DCs'!AM$4:AM$111,0,0)*_xlfn.XLOOKUP($A353,Drury_beneficiary_allocation!$A$5:$A$104,Drury_beneficiary_allocation!$E$5:$E$104,0,0)</f>
        <v>0</v>
      </c>
      <c r="AD353" s="362">
        <f>_xlfn.XLOOKUP($A353,'Total project cost for DCs'!$A$4:$A$111,'Total project cost for DCs'!AN$4:AN$111,0,0)*_xlfn.XLOOKUP($A353,Drury_beneficiary_allocation!$A$5:$A$104,Drury_beneficiary_allocation!$E$5:$E$104,0,0)</f>
        <v>0</v>
      </c>
      <c r="AE353" s="363">
        <f t="shared" si="50"/>
        <v>33803539.003162794</v>
      </c>
      <c r="AF353" s="349"/>
      <c r="AG353" s="349">
        <f t="shared" si="52"/>
        <v>33803539.003162794</v>
      </c>
      <c r="AH353" s="353">
        <v>0</v>
      </c>
      <c r="AI353" s="354" t="str">
        <f t="shared" si="51"/>
        <v>Arterial</v>
      </c>
      <c r="AJ353" s="349"/>
      <c r="AK353" s="349"/>
      <c r="AL353" s="355">
        <f>_xlfn.XLOOKUP(A353,'P1 Date Adjustment'!B:B,'P1 Date Adjustment'!F:F,"not found",0)</f>
        <v>2049</v>
      </c>
      <c r="AM353" s="349">
        <f t="shared" si="53"/>
        <v>20705610.141127199</v>
      </c>
      <c r="AN353" s="360"/>
      <c r="AO353" s="360"/>
    </row>
    <row r="354" spans="1:41" x14ac:dyDescent="0.25">
      <c r="A354" s="129" t="s">
        <v>352</v>
      </c>
      <c r="B354" s="358" t="s">
        <v>347</v>
      </c>
      <c r="C354" s="358" t="str">
        <f>_xlfn.XLOOKUP($A354,'Total project cost for DCs'!A:A,'Total project cost for DCs'!C:C,"Not found",0)</f>
        <v>4-lane urban- Bridge Widening</v>
      </c>
      <c r="D354" s="355" t="s">
        <v>155</v>
      </c>
      <c r="E354" s="355" t="s">
        <v>345</v>
      </c>
      <c r="H354" s="355" t="s">
        <v>829</v>
      </c>
      <c r="I354" s="359">
        <f>_xlfn.XLOOKUP($H354,DC_growth_AGS!$A$665:$A$673,DC_growth_AGS!$O$665:$O$673,"Not found",0)</f>
        <v>0.61252788174604733</v>
      </c>
      <c r="J354" s="355">
        <v>2049</v>
      </c>
      <c r="K354" s="362">
        <f>_xlfn.XLOOKUP($A354,'Total project cost for DCs'!$A$4:$A$111,'Total project cost for DCs'!U$4:U$111,0,0)*_xlfn.XLOOKUP($A354,Drury_beneficiary_allocation!$A$5:$A$104,Drury_beneficiary_allocation!$E$5:$E$104,0,0)</f>
        <v>0</v>
      </c>
      <c r="L354" s="362">
        <f>_xlfn.XLOOKUP($A354,'Total project cost for DCs'!$A$4:$A$111,'Total project cost for DCs'!V$4:V$111,0,0)*_xlfn.XLOOKUP($A354,Drury_beneficiary_allocation!$A$5:$A$104,Drury_beneficiary_allocation!$E$5:$E$104,0,0)</f>
        <v>0</v>
      </c>
      <c r="M354" s="362">
        <f>_xlfn.XLOOKUP($A354,'Total project cost for DCs'!$A$4:$A$111,'Total project cost for DCs'!W$4:W$111,0,0)*_xlfn.XLOOKUP($A354,Drury_beneficiary_allocation!$A$5:$A$104,Drury_beneficiary_allocation!$E$5:$E$104,0,0)</f>
        <v>0</v>
      </c>
      <c r="N354" s="362">
        <f>_xlfn.XLOOKUP($A354,'Total project cost for DCs'!$A$4:$A$111,'Total project cost for DCs'!X$4:X$111,0,0)*_xlfn.XLOOKUP($A354,Drury_beneficiary_allocation!$A$5:$A$104,Drury_beneficiary_allocation!$E$5:$E$104,0,0)</f>
        <v>0</v>
      </c>
      <c r="O354" s="362">
        <f>_xlfn.XLOOKUP($A354,'Total project cost for DCs'!$A$4:$A$111,'Total project cost for DCs'!Y$4:Y$111,0,0)*_xlfn.XLOOKUP($A354,Drury_beneficiary_allocation!$A$5:$A$104,Drury_beneficiary_allocation!$E$5:$E$104,0,0)</f>
        <v>0</v>
      </c>
      <c r="P354" s="362">
        <f>_xlfn.XLOOKUP($A354,'Total project cost for DCs'!$A$4:$A$111,'Total project cost for DCs'!Z$4:Z$111,0,0)*_xlfn.XLOOKUP($A354,Drury_beneficiary_allocation!$A$5:$A$104,Drury_beneficiary_allocation!$E$5:$E$104,0,0)</f>
        <v>0</v>
      </c>
      <c r="Q354" s="362">
        <f>_xlfn.XLOOKUP($A354,'Total project cost for DCs'!$A$4:$A$111,'Total project cost for DCs'!AA$4:AA$111,0,0)*_xlfn.XLOOKUP($A354,Drury_beneficiary_allocation!$A$5:$A$104,Drury_beneficiary_allocation!$E$5:$E$104,0,0)</f>
        <v>0</v>
      </c>
      <c r="R354" s="362">
        <f>_xlfn.XLOOKUP($A354,'Total project cost for DCs'!$A$4:$A$111,'Total project cost for DCs'!AB$4:AB$111,0,0)*_xlfn.XLOOKUP($A354,Drury_beneficiary_allocation!$A$5:$A$104,Drury_beneficiary_allocation!$E$5:$E$104,0,0)</f>
        <v>0</v>
      </c>
      <c r="S354" s="362">
        <f>_xlfn.XLOOKUP($A354,'Total project cost for DCs'!$A$4:$A$111,'Total project cost for DCs'!AC$4:AC$111,0,0)*_xlfn.XLOOKUP($A354,Drury_beneficiary_allocation!$A$5:$A$104,Drury_beneficiary_allocation!$E$5:$E$104,0,0)</f>
        <v>0</v>
      </c>
      <c r="T354" s="362">
        <f>_xlfn.XLOOKUP($A354,'Total project cost for DCs'!$A$4:$A$111,'Total project cost for DCs'!AD$4:AD$111,0,0)*_xlfn.XLOOKUP($A354,Drury_beneficiary_allocation!$A$5:$A$104,Drury_beneficiary_allocation!$E$5:$E$104,0,0)</f>
        <v>0</v>
      </c>
      <c r="U354" s="362">
        <f>_xlfn.XLOOKUP($A354,'Total project cost for DCs'!$A$4:$A$111,'Total project cost for DCs'!AE$4:AE$111,0,0)*_xlfn.XLOOKUP($A354,Drury_beneficiary_allocation!$A$5:$A$104,Drury_beneficiary_allocation!$E$5:$E$104,0,0)</f>
        <v>0</v>
      </c>
      <c r="V354" s="362">
        <f>_xlfn.XLOOKUP($A354,'Total project cost for DCs'!$A$4:$A$111,'Total project cost for DCs'!AF$4:AF$111,0,0)*_xlfn.XLOOKUP($A354,Drury_beneficiary_allocation!$A$5:$A$104,Drury_beneficiary_allocation!$E$5:$E$104,0,0)</f>
        <v>0</v>
      </c>
      <c r="W354" s="362">
        <f>_xlfn.XLOOKUP($A354,'Total project cost for DCs'!$A$4:$A$111,'Total project cost for DCs'!AG$4:AG$111,0,0)*_xlfn.XLOOKUP($A354,Drury_beneficiary_allocation!$A$5:$A$104,Drury_beneficiary_allocation!$E$5:$E$104,0,0)</f>
        <v>0</v>
      </c>
      <c r="X354" s="362">
        <f>_xlfn.XLOOKUP($A354,'Total project cost for DCs'!$A$4:$A$111,'Total project cost for DCs'!AH$4:AH$111,0,0)*_xlfn.XLOOKUP($A354,Drury_beneficiary_allocation!$A$5:$A$104,Drury_beneficiary_allocation!$E$5:$E$104,0,0)</f>
        <v>3899096.3975940845</v>
      </c>
      <c r="Y354" s="362">
        <f>_xlfn.XLOOKUP($A354,'Total project cost for DCs'!$A$4:$A$111,'Total project cost for DCs'!AI$4:AI$111,0,0)*_xlfn.XLOOKUP($A354,Drury_beneficiary_allocation!$A$5:$A$104,Drury_beneficiary_allocation!$E$5:$E$104,0,0)</f>
        <v>39834232.187747791</v>
      </c>
      <c r="Z354" s="362">
        <f>_xlfn.XLOOKUP($A354,'Total project cost for DCs'!$A$4:$A$111,'Total project cost for DCs'!AJ$4:AJ$111,0,0)*_xlfn.XLOOKUP($A354,Drury_beneficiary_allocation!$A$5:$A$104,Drury_beneficiary_allocation!$E$5:$E$104,0,0)</f>
        <v>0</v>
      </c>
      <c r="AA354" s="362">
        <f>_xlfn.XLOOKUP($A354,'Total project cost for DCs'!$A$4:$A$111,'Total project cost for DCs'!AK$4:AK$111,0,0)*_xlfn.XLOOKUP($A354,Drury_beneficiary_allocation!$A$5:$A$104,Drury_beneficiary_allocation!$E$5:$E$104,0,0)</f>
        <v>0</v>
      </c>
      <c r="AB354" s="362">
        <f>_xlfn.XLOOKUP($A354,'Total project cost for DCs'!$A$4:$A$111,'Total project cost for DCs'!AL$4:AL$111,0,0)*_xlfn.XLOOKUP($A354,Drury_beneficiary_allocation!$A$5:$A$104,Drury_beneficiary_allocation!$E$5:$E$104,0,0)</f>
        <v>0</v>
      </c>
      <c r="AC354" s="362">
        <f>_xlfn.XLOOKUP($A354,'Total project cost for DCs'!$A$4:$A$111,'Total project cost for DCs'!AM$4:AM$111,0,0)*_xlfn.XLOOKUP($A354,Drury_beneficiary_allocation!$A$5:$A$104,Drury_beneficiary_allocation!$E$5:$E$104,0,0)</f>
        <v>0</v>
      </c>
      <c r="AD354" s="362">
        <f>_xlfn.XLOOKUP($A354,'Total project cost for DCs'!$A$4:$A$111,'Total project cost for DCs'!AN$4:AN$111,0,0)*_xlfn.XLOOKUP($A354,Drury_beneficiary_allocation!$A$5:$A$104,Drury_beneficiary_allocation!$E$5:$E$104,0,0)</f>
        <v>0</v>
      </c>
      <c r="AE354" s="363">
        <f t="shared" si="50"/>
        <v>43733328.585341878</v>
      </c>
      <c r="AF354" s="349"/>
      <c r="AG354" s="349">
        <f t="shared" si="52"/>
        <v>43733328.585341878</v>
      </c>
      <c r="AH354" s="353">
        <v>0</v>
      </c>
      <c r="AI354" s="354" t="str">
        <f t="shared" si="51"/>
        <v>Arterial</v>
      </c>
      <c r="AJ354" s="349"/>
      <c r="AK354" s="349"/>
      <c r="AL354" s="355">
        <f>_xlfn.XLOOKUP(A354,'P1 Date Adjustment'!B:B,'P1 Date Adjustment'!F:F,"not found",0)</f>
        <v>2049</v>
      </c>
      <c r="AM354" s="349">
        <f t="shared" si="53"/>
        <v>26787883.120083321</v>
      </c>
      <c r="AN354" s="360"/>
      <c r="AO354" s="360"/>
    </row>
    <row r="355" spans="1:41" ht="30" x14ac:dyDescent="0.25">
      <c r="A355" s="129" t="s">
        <v>365</v>
      </c>
      <c r="B355" s="358" t="s">
        <v>363</v>
      </c>
      <c r="C355" s="358" t="str">
        <f>_xlfn.XLOOKUP($A355,'Total project cost for DCs'!A:A,'Total project cost for DCs'!C:C,"Not found",0)</f>
        <v>4-lane urban- upgrade 2-lane urban excl bridge</v>
      </c>
      <c r="D355" s="355" t="s">
        <v>155</v>
      </c>
      <c r="E355" s="355" t="s">
        <v>231</v>
      </c>
      <c r="H355" s="355" t="s">
        <v>829</v>
      </c>
      <c r="I355" s="359">
        <f>_xlfn.XLOOKUP($H355,DC_growth_AGS!$A$665:$A$673,DC_growth_AGS!$O$665:$O$673,"Not found",0)</f>
        <v>0.61252788174604733</v>
      </c>
      <c r="J355" s="355">
        <v>2047</v>
      </c>
      <c r="K355" s="362">
        <f>_xlfn.XLOOKUP($A355,'Total project cost for DCs'!$A$4:$A$111,'Total project cost for DCs'!U$4:U$111,0,0)*_xlfn.XLOOKUP($A355,Drury_beneficiary_allocation!$A$5:$A$104,Drury_beneficiary_allocation!$E$5:$E$104,0,0)</f>
        <v>0</v>
      </c>
      <c r="L355" s="362">
        <f>_xlfn.XLOOKUP($A355,'Total project cost for DCs'!$A$4:$A$111,'Total project cost for DCs'!V$4:V$111,0,0)*_xlfn.XLOOKUP($A355,Drury_beneficiary_allocation!$A$5:$A$104,Drury_beneficiary_allocation!$E$5:$E$104,0,0)</f>
        <v>0</v>
      </c>
      <c r="M355" s="362">
        <f>_xlfn.XLOOKUP($A355,'Total project cost for DCs'!$A$4:$A$111,'Total project cost for DCs'!W$4:W$111,0,0)*_xlfn.XLOOKUP($A355,Drury_beneficiary_allocation!$A$5:$A$104,Drury_beneficiary_allocation!$E$5:$E$104,0,0)</f>
        <v>0</v>
      </c>
      <c r="N355" s="362">
        <f>_xlfn.XLOOKUP($A355,'Total project cost for DCs'!$A$4:$A$111,'Total project cost for DCs'!X$4:X$111,0,0)*_xlfn.XLOOKUP($A355,Drury_beneficiary_allocation!$A$5:$A$104,Drury_beneficiary_allocation!$E$5:$E$104,0,0)</f>
        <v>0</v>
      </c>
      <c r="O355" s="362">
        <f>_xlfn.XLOOKUP($A355,'Total project cost for DCs'!$A$4:$A$111,'Total project cost for DCs'!Y$4:Y$111,0,0)*_xlfn.XLOOKUP($A355,Drury_beneficiary_allocation!$A$5:$A$104,Drury_beneficiary_allocation!$E$5:$E$104,0,0)</f>
        <v>0</v>
      </c>
      <c r="P355" s="362">
        <f>_xlfn.XLOOKUP($A355,'Total project cost for DCs'!$A$4:$A$111,'Total project cost for DCs'!Z$4:Z$111,0,0)*_xlfn.XLOOKUP($A355,Drury_beneficiary_allocation!$A$5:$A$104,Drury_beneficiary_allocation!$E$5:$E$104,0,0)</f>
        <v>0</v>
      </c>
      <c r="Q355" s="362">
        <f>_xlfn.XLOOKUP($A355,'Total project cost for DCs'!$A$4:$A$111,'Total project cost for DCs'!AA$4:AA$111,0,0)*_xlfn.XLOOKUP($A355,Drury_beneficiary_allocation!$A$5:$A$104,Drury_beneficiary_allocation!$E$5:$E$104,0,0)</f>
        <v>0</v>
      </c>
      <c r="R355" s="362">
        <f>_xlfn.XLOOKUP($A355,'Total project cost for DCs'!$A$4:$A$111,'Total project cost for DCs'!AB$4:AB$111,0,0)*_xlfn.XLOOKUP($A355,Drury_beneficiary_allocation!$A$5:$A$104,Drury_beneficiary_allocation!$E$5:$E$104,0,0)</f>
        <v>0</v>
      </c>
      <c r="S355" s="362">
        <f>_xlfn.XLOOKUP($A355,'Total project cost for DCs'!$A$4:$A$111,'Total project cost for DCs'!AC$4:AC$111,0,0)*_xlfn.XLOOKUP($A355,Drury_beneficiary_allocation!$A$5:$A$104,Drury_beneficiary_allocation!$E$5:$E$104,0,0)</f>
        <v>0</v>
      </c>
      <c r="T355" s="362">
        <f>_xlfn.XLOOKUP($A355,'Total project cost for DCs'!$A$4:$A$111,'Total project cost for DCs'!AD$4:AD$111,0,0)*_xlfn.XLOOKUP($A355,Drury_beneficiary_allocation!$A$5:$A$104,Drury_beneficiary_allocation!$E$5:$E$104,0,0)</f>
        <v>0</v>
      </c>
      <c r="U355" s="362">
        <f>_xlfn.XLOOKUP($A355,'Total project cost for DCs'!$A$4:$A$111,'Total project cost for DCs'!AE$4:AE$111,0,0)*_xlfn.XLOOKUP($A355,Drury_beneficiary_allocation!$A$5:$A$104,Drury_beneficiary_allocation!$E$5:$E$104,0,0)</f>
        <v>0</v>
      </c>
      <c r="V355" s="362">
        <f>_xlfn.XLOOKUP($A355,'Total project cost for DCs'!$A$4:$A$111,'Total project cost for DCs'!AF$4:AF$111,0,0)*_xlfn.XLOOKUP($A355,Drury_beneficiary_allocation!$A$5:$A$104,Drury_beneficiary_allocation!$E$5:$E$104,0,0)</f>
        <v>46104.395352702195</v>
      </c>
      <c r="W355" s="362">
        <f>_xlfn.XLOOKUP($A355,'Total project cost for DCs'!$A$4:$A$111,'Total project cost for DCs'!AG$4:AG$111,0,0)*_xlfn.XLOOKUP($A355,Drury_beneficiary_allocation!$A$5:$A$104,Drury_beneficiary_allocation!$E$5:$E$104,0,0)</f>
        <v>471015.07684921083</v>
      </c>
      <c r="X355" s="362">
        <f>_xlfn.XLOOKUP($A355,'Total project cost for DCs'!$A$4:$A$111,'Total project cost for DCs'!AH$4:AH$111,0,0)*_xlfn.XLOOKUP($A355,Drury_beneficiary_allocation!$A$5:$A$104,Drury_beneficiary_allocation!$E$5:$E$104,0,0)</f>
        <v>0</v>
      </c>
      <c r="Y355" s="362">
        <f>_xlfn.XLOOKUP($A355,'Total project cost for DCs'!$A$4:$A$111,'Total project cost for DCs'!AI$4:AI$111,0,0)*_xlfn.XLOOKUP($A355,Drury_beneficiary_allocation!$A$5:$A$104,Drury_beneficiary_allocation!$E$5:$E$104,0,0)</f>
        <v>0</v>
      </c>
      <c r="Z355" s="362">
        <f>_xlfn.XLOOKUP($A355,'Total project cost for DCs'!$A$4:$A$111,'Total project cost for DCs'!AJ$4:AJ$111,0,0)*_xlfn.XLOOKUP($A355,Drury_beneficiary_allocation!$A$5:$A$104,Drury_beneficiary_allocation!$E$5:$E$104,0,0)</f>
        <v>0</v>
      </c>
      <c r="AA355" s="362">
        <f>_xlfn.XLOOKUP($A355,'Total project cost for DCs'!$A$4:$A$111,'Total project cost for DCs'!AK$4:AK$111,0,0)*_xlfn.XLOOKUP($A355,Drury_beneficiary_allocation!$A$5:$A$104,Drury_beneficiary_allocation!$E$5:$E$104,0,0)</f>
        <v>0</v>
      </c>
      <c r="AB355" s="362">
        <f>_xlfn.XLOOKUP($A355,'Total project cost for DCs'!$A$4:$A$111,'Total project cost for DCs'!AL$4:AL$111,0,0)*_xlfn.XLOOKUP($A355,Drury_beneficiary_allocation!$A$5:$A$104,Drury_beneficiary_allocation!$E$5:$E$104,0,0)</f>
        <v>0</v>
      </c>
      <c r="AC355" s="362">
        <f>_xlfn.XLOOKUP($A355,'Total project cost for DCs'!$A$4:$A$111,'Total project cost for DCs'!AM$4:AM$111,0,0)*_xlfn.XLOOKUP($A355,Drury_beneficiary_allocation!$A$5:$A$104,Drury_beneficiary_allocation!$E$5:$E$104,0,0)</f>
        <v>0</v>
      </c>
      <c r="AD355" s="362">
        <f>_xlfn.XLOOKUP($A355,'Total project cost for DCs'!$A$4:$A$111,'Total project cost for DCs'!AN$4:AN$111,0,0)*_xlfn.XLOOKUP($A355,Drury_beneficiary_allocation!$A$5:$A$104,Drury_beneficiary_allocation!$E$5:$E$104,0,0)</f>
        <v>0</v>
      </c>
      <c r="AE355" s="363">
        <f t="shared" si="50"/>
        <v>517119.47220191301</v>
      </c>
      <c r="AF355" s="349"/>
      <c r="AG355" s="349">
        <f t="shared" si="52"/>
        <v>517119.47220191301</v>
      </c>
      <c r="AH355" s="353">
        <v>0</v>
      </c>
      <c r="AI355" s="354" t="str">
        <f t="shared" si="51"/>
        <v>Arterial</v>
      </c>
      <c r="AJ355" s="349"/>
      <c r="AK355" s="349"/>
      <c r="AL355" s="355">
        <f>_xlfn.XLOOKUP(A355,'P1 Date Adjustment'!B:B,'P1 Date Adjustment'!F:F,"not found",0)</f>
        <v>2047</v>
      </c>
      <c r="AM355" s="349">
        <f t="shared" si="53"/>
        <v>316750.09491747181</v>
      </c>
      <c r="AN355" s="360"/>
      <c r="AO355" s="360"/>
    </row>
    <row r="356" spans="1:41" ht="30" x14ac:dyDescent="0.25">
      <c r="A356" s="129" t="s">
        <v>367</v>
      </c>
      <c r="B356" s="358" t="s">
        <v>363</v>
      </c>
      <c r="C356" s="358" t="str">
        <f>_xlfn.XLOOKUP($A356,'Total project cost for DCs'!A:A,'Total project cost for DCs'!C:C,"Not found",0)</f>
        <v>4-lane urban- upgrade 2-lane bridge widening</v>
      </c>
      <c r="D356" s="355" t="s">
        <v>155</v>
      </c>
      <c r="E356" s="355" t="s">
        <v>345</v>
      </c>
      <c r="H356" s="355" t="s">
        <v>829</v>
      </c>
      <c r="I356" s="359">
        <f>_xlfn.XLOOKUP($H356,DC_growth_AGS!$A$665:$A$673,DC_growth_AGS!$O$665:$O$673,"Not found",0)</f>
        <v>0.61252788174604733</v>
      </c>
      <c r="J356" s="355">
        <v>2047</v>
      </c>
      <c r="K356" s="362">
        <f>_xlfn.XLOOKUP($A356,'Total project cost for DCs'!$A$4:$A$111,'Total project cost for DCs'!U$4:U$111,0,0)*_xlfn.XLOOKUP($A356,Drury_beneficiary_allocation!$A$5:$A$104,Drury_beneficiary_allocation!$E$5:$E$104,0,0)</f>
        <v>0</v>
      </c>
      <c r="L356" s="362">
        <f>_xlfn.XLOOKUP($A356,'Total project cost for DCs'!$A$4:$A$111,'Total project cost for DCs'!V$4:V$111,0,0)*_xlfn.XLOOKUP($A356,Drury_beneficiary_allocation!$A$5:$A$104,Drury_beneficiary_allocation!$E$5:$E$104,0,0)</f>
        <v>0</v>
      </c>
      <c r="M356" s="362">
        <f>_xlfn.XLOOKUP($A356,'Total project cost for DCs'!$A$4:$A$111,'Total project cost for DCs'!W$4:W$111,0,0)*_xlfn.XLOOKUP($A356,Drury_beneficiary_allocation!$A$5:$A$104,Drury_beneficiary_allocation!$E$5:$E$104,0,0)</f>
        <v>0</v>
      </c>
      <c r="N356" s="362">
        <f>_xlfn.XLOOKUP($A356,'Total project cost for DCs'!$A$4:$A$111,'Total project cost for DCs'!X$4:X$111,0,0)*_xlfn.XLOOKUP($A356,Drury_beneficiary_allocation!$A$5:$A$104,Drury_beneficiary_allocation!$E$5:$E$104,0,0)</f>
        <v>0</v>
      </c>
      <c r="O356" s="362">
        <f>_xlfn.XLOOKUP($A356,'Total project cost for DCs'!$A$4:$A$111,'Total project cost for DCs'!Y$4:Y$111,0,0)*_xlfn.XLOOKUP($A356,Drury_beneficiary_allocation!$A$5:$A$104,Drury_beneficiary_allocation!$E$5:$E$104,0,0)</f>
        <v>0</v>
      </c>
      <c r="P356" s="362">
        <f>_xlfn.XLOOKUP($A356,'Total project cost for DCs'!$A$4:$A$111,'Total project cost for DCs'!Z$4:Z$111,0,0)*_xlfn.XLOOKUP($A356,Drury_beneficiary_allocation!$A$5:$A$104,Drury_beneficiary_allocation!$E$5:$E$104,0,0)</f>
        <v>0</v>
      </c>
      <c r="Q356" s="362">
        <f>_xlfn.XLOOKUP($A356,'Total project cost for DCs'!$A$4:$A$111,'Total project cost for DCs'!AA$4:AA$111,0,0)*_xlfn.XLOOKUP($A356,Drury_beneficiary_allocation!$A$5:$A$104,Drury_beneficiary_allocation!$E$5:$E$104,0,0)</f>
        <v>0</v>
      </c>
      <c r="R356" s="362">
        <f>_xlfn.XLOOKUP($A356,'Total project cost for DCs'!$A$4:$A$111,'Total project cost for DCs'!AB$4:AB$111,0,0)*_xlfn.XLOOKUP($A356,Drury_beneficiary_allocation!$A$5:$A$104,Drury_beneficiary_allocation!$E$5:$E$104,0,0)</f>
        <v>0</v>
      </c>
      <c r="S356" s="362">
        <f>_xlfn.XLOOKUP($A356,'Total project cost for DCs'!$A$4:$A$111,'Total project cost for DCs'!AC$4:AC$111,0,0)*_xlfn.XLOOKUP($A356,Drury_beneficiary_allocation!$A$5:$A$104,Drury_beneficiary_allocation!$E$5:$E$104,0,0)</f>
        <v>0</v>
      </c>
      <c r="T356" s="362">
        <f>_xlfn.XLOOKUP($A356,'Total project cost for DCs'!$A$4:$A$111,'Total project cost for DCs'!AD$4:AD$111,0,0)*_xlfn.XLOOKUP($A356,Drury_beneficiary_allocation!$A$5:$A$104,Drury_beneficiary_allocation!$E$5:$E$104,0,0)</f>
        <v>0</v>
      </c>
      <c r="U356" s="362">
        <f>_xlfn.XLOOKUP($A356,'Total project cost for DCs'!$A$4:$A$111,'Total project cost for DCs'!AE$4:AE$111,0,0)*_xlfn.XLOOKUP($A356,Drury_beneficiary_allocation!$A$5:$A$104,Drury_beneficiary_allocation!$E$5:$E$104,0,0)</f>
        <v>0</v>
      </c>
      <c r="V356" s="362">
        <f>_xlfn.XLOOKUP($A356,'Total project cost for DCs'!$A$4:$A$111,'Total project cost for DCs'!AF$4:AF$111,0,0)*_xlfn.XLOOKUP($A356,Drury_beneficiary_allocation!$A$5:$A$104,Drury_beneficiary_allocation!$E$5:$E$104,0,0)</f>
        <v>32124.352890915081</v>
      </c>
      <c r="W356" s="362">
        <f>_xlfn.XLOOKUP($A356,'Total project cost for DCs'!$A$4:$A$111,'Total project cost for DCs'!AG$4:AG$111,0,0)*_xlfn.XLOOKUP($A356,Drury_beneficiary_allocation!$A$5:$A$104,Drury_beneficiary_allocation!$E$5:$E$104,0,0)</f>
        <v>328191.15032074053</v>
      </c>
      <c r="X356" s="362">
        <f>_xlfn.XLOOKUP($A356,'Total project cost for DCs'!$A$4:$A$111,'Total project cost for DCs'!AH$4:AH$111,0,0)*_xlfn.XLOOKUP($A356,Drury_beneficiary_allocation!$A$5:$A$104,Drury_beneficiary_allocation!$E$5:$E$104,0,0)</f>
        <v>0</v>
      </c>
      <c r="Y356" s="362">
        <f>_xlfn.XLOOKUP($A356,'Total project cost for DCs'!$A$4:$A$111,'Total project cost for DCs'!AI$4:AI$111,0,0)*_xlfn.XLOOKUP($A356,Drury_beneficiary_allocation!$A$5:$A$104,Drury_beneficiary_allocation!$E$5:$E$104,0,0)</f>
        <v>0</v>
      </c>
      <c r="Z356" s="362">
        <f>_xlfn.XLOOKUP($A356,'Total project cost for DCs'!$A$4:$A$111,'Total project cost for DCs'!AJ$4:AJ$111,0,0)*_xlfn.XLOOKUP($A356,Drury_beneficiary_allocation!$A$5:$A$104,Drury_beneficiary_allocation!$E$5:$E$104,0,0)</f>
        <v>0</v>
      </c>
      <c r="AA356" s="362">
        <f>_xlfn.XLOOKUP($A356,'Total project cost for DCs'!$A$4:$A$111,'Total project cost for DCs'!AK$4:AK$111,0,0)*_xlfn.XLOOKUP($A356,Drury_beneficiary_allocation!$A$5:$A$104,Drury_beneficiary_allocation!$E$5:$E$104,0,0)</f>
        <v>0</v>
      </c>
      <c r="AB356" s="362">
        <f>_xlfn.XLOOKUP($A356,'Total project cost for DCs'!$A$4:$A$111,'Total project cost for DCs'!AL$4:AL$111,0,0)*_xlfn.XLOOKUP($A356,Drury_beneficiary_allocation!$A$5:$A$104,Drury_beneficiary_allocation!$E$5:$E$104,0,0)</f>
        <v>0</v>
      </c>
      <c r="AC356" s="362">
        <f>_xlfn.XLOOKUP($A356,'Total project cost for DCs'!$A$4:$A$111,'Total project cost for DCs'!AM$4:AM$111,0,0)*_xlfn.XLOOKUP($A356,Drury_beneficiary_allocation!$A$5:$A$104,Drury_beneficiary_allocation!$E$5:$E$104,0,0)</f>
        <v>0</v>
      </c>
      <c r="AD356" s="362">
        <f>_xlfn.XLOOKUP($A356,'Total project cost for DCs'!$A$4:$A$111,'Total project cost for DCs'!AN$4:AN$111,0,0)*_xlfn.XLOOKUP($A356,Drury_beneficiary_allocation!$A$5:$A$104,Drury_beneficiary_allocation!$E$5:$E$104,0,0)</f>
        <v>0</v>
      </c>
      <c r="AE356" s="363">
        <f t="shared" si="50"/>
        <v>360315.5032116556</v>
      </c>
      <c r="AF356" s="349"/>
      <c r="AG356" s="349">
        <f t="shared" si="52"/>
        <v>360315.5032116556</v>
      </c>
      <c r="AH356" s="353">
        <v>0</v>
      </c>
      <c r="AI356" s="354" t="str">
        <f t="shared" si="51"/>
        <v>Arterial</v>
      </c>
      <c r="AJ356" s="349"/>
      <c r="AK356" s="349"/>
      <c r="AL356" s="355">
        <f>_xlfn.XLOOKUP(A356,'P1 Date Adjustment'!B:B,'P1 Date Adjustment'!F:F,"not found",0)</f>
        <v>2047</v>
      </c>
      <c r="AM356" s="349">
        <f t="shared" si="53"/>
        <v>220703.29194249652</v>
      </c>
      <c r="AN356" s="360"/>
      <c r="AO356" s="360"/>
    </row>
    <row r="357" spans="1:41" ht="30" x14ac:dyDescent="0.25">
      <c r="A357" s="129" t="s">
        <v>369</v>
      </c>
      <c r="B357" s="358" t="s">
        <v>370</v>
      </c>
      <c r="C357" s="358" t="str">
        <f>_xlfn.XLOOKUP($A357,'Total project cost for DCs'!A:A,'Total project cost for DCs'!C:C,"Not found",0)</f>
        <v xml:space="preserve"> 2-lane signalised intersection (new intersection with active mode crossings)</v>
      </c>
      <c r="D357" s="355" t="s">
        <v>155</v>
      </c>
      <c r="E357" s="355" t="s">
        <v>190</v>
      </c>
      <c r="H357" s="355" t="s">
        <v>829</v>
      </c>
      <c r="I357" s="359">
        <f>_xlfn.XLOOKUP($H357,DC_growth_AGS!$A$665:$A$673,DC_growth_AGS!$O$665:$O$673,"Not found",0)</f>
        <v>0.61252788174604733</v>
      </c>
      <c r="J357" s="355">
        <v>2027</v>
      </c>
      <c r="K357" s="362">
        <f>_xlfn.XLOOKUP($A357,'Total project cost for DCs'!$A$4:$A$111,'Total project cost for DCs'!U$4:U$111,0,0)*_xlfn.XLOOKUP($A357,Drury_beneficiary_allocation!$A$5:$A$104,Drury_beneficiary_allocation!$E$5:$E$104,0,0)</f>
        <v>0</v>
      </c>
      <c r="L357" s="362">
        <f>_xlfn.XLOOKUP($A357,'Total project cost for DCs'!$A$4:$A$111,'Total project cost for DCs'!V$4:V$111,0,0)*_xlfn.XLOOKUP($A357,Drury_beneficiary_allocation!$A$5:$A$104,Drury_beneficiary_allocation!$E$5:$E$104,0,0)</f>
        <v>0</v>
      </c>
      <c r="M357" s="362">
        <f>_xlfn.XLOOKUP($A357,'Total project cost for DCs'!$A$4:$A$111,'Total project cost for DCs'!W$4:W$111,0,0)*_xlfn.XLOOKUP($A357,Drury_beneficiary_allocation!$A$5:$A$104,Drury_beneficiary_allocation!$E$5:$E$104,0,0)</f>
        <v>0</v>
      </c>
      <c r="N357" s="362">
        <f>_xlfn.XLOOKUP($A357,'Total project cost for DCs'!$A$4:$A$111,'Total project cost for DCs'!X$4:X$111,0,0)*_xlfn.XLOOKUP($A357,Drury_beneficiary_allocation!$A$5:$A$104,Drury_beneficiary_allocation!$E$5:$E$104,0,0)</f>
        <v>0</v>
      </c>
      <c r="O357" s="362">
        <f>_xlfn.XLOOKUP($A357,'Total project cost for DCs'!$A$4:$A$111,'Total project cost for DCs'!Y$4:Y$111,0,0)*_xlfn.XLOOKUP($A357,Drury_beneficiary_allocation!$A$5:$A$104,Drury_beneficiary_allocation!$E$5:$E$104,0,0)</f>
        <v>0</v>
      </c>
      <c r="P357" s="362">
        <f>_xlfn.XLOOKUP($A357,'Total project cost for DCs'!$A$4:$A$111,'Total project cost for DCs'!Z$4:Z$111,0,0)*_xlfn.XLOOKUP($A357,Drury_beneficiary_allocation!$A$5:$A$104,Drury_beneficiary_allocation!$E$5:$E$104,0,0)</f>
        <v>0</v>
      </c>
      <c r="Q357" s="362">
        <f>_xlfn.XLOOKUP($A357,'Total project cost for DCs'!$A$4:$A$111,'Total project cost for DCs'!AA$4:AA$111,0,0)*_xlfn.XLOOKUP($A357,Drury_beneficiary_allocation!$A$5:$A$104,Drury_beneficiary_allocation!$E$5:$E$104,0,0)</f>
        <v>0</v>
      </c>
      <c r="R357" s="362">
        <f>_xlfn.XLOOKUP($A357,'Total project cost for DCs'!$A$4:$A$111,'Total project cost for DCs'!AB$4:AB$111,0,0)*_xlfn.XLOOKUP($A357,Drury_beneficiary_allocation!$A$5:$A$104,Drury_beneficiary_allocation!$E$5:$E$104,0,0)</f>
        <v>0</v>
      </c>
      <c r="S357" s="362">
        <f>_xlfn.XLOOKUP($A357,'Total project cost for DCs'!$A$4:$A$111,'Total project cost for DCs'!AC$4:AC$111,0,0)*_xlfn.XLOOKUP($A357,Drury_beneficiary_allocation!$A$5:$A$104,Drury_beneficiary_allocation!$E$5:$E$104,0,0)</f>
        <v>0</v>
      </c>
      <c r="T357" s="362">
        <f>_xlfn.XLOOKUP($A357,'Total project cost for DCs'!$A$4:$A$111,'Total project cost for DCs'!AD$4:AD$111,0,0)*_xlfn.XLOOKUP($A357,Drury_beneficiary_allocation!$A$5:$A$104,Drury_beneficiary_allocation!$E$5:$E$104,0,0)</f>
        <v>0</v>
      </c>
      <c r="U357" s="362">
        <f>_xlfn.XLOOKUP($A357,'Total project cost for DCs'!$A$4:$A$111,'Total project cost for DCs'!AE$4:AE$111,0,0)*_xlfn.XLOOKUP($A357,Drury_beneficiary_allocation!$A$5:$A$104,Drury_beneficiary_allocation!$E$5:$E$104,0,0)</f>
        <v>0</v>
      </c>
      <c r="V357" s="362">
        <f>_xlfn.XLOOKUP($A357,'Total project cost for DCs'!$A$4:$A$111,'Total project cost for DCs'!AF$4:AF$111,0,0)*_xlfn.XLOOKUP($A357,Drury_beneficiary_allocation!$A$5:$A$104,Drury_beneficiary_allocation!$E$5:$E$104,0,0)</f>
        <v>0</v>
      </c>
      <c r="W357" s="362">
        <f>_xlfn.XLOOKUP($A357,'Total project cost for DCs'!$A$4:$A$111,'Total project cost for DCs'!AG$4:AG$111,0,0)*_xlfn.XLOOKUP($A357,Drury_beneficiary_allocation!$A$5:$A$104,Drury_beneficiary_allocation!$E$5:$E$104,0,0)</f>
        <v>0</v>
      </c>
      <c r="X357" s="362">
        <f>_xlfn.XLOOKUP($A357,'Total project cost for DCs'!$A$4:$A$111,'Total project cost for DCs'!AH$4:AH$111,0,0)*_xlfn.XLOOKUP($A357,Drury_beneficiary_allocation!$A$5:$A$104,Drury_beneficiary_allocation!$E$5:$E$104,0,0)</f>
        <v>0</v>
      </c>
      <c r="Y357" s="362">
        <f>_xlfn.XLOOKUP($A357,'Total project cost for DCs'!$A$4:$A$111,'Total project cost for DCs'!AI$4:AI$111,0,0)*_xlfn.XLOOKUP($A357,Drury_beneficiary_allocation!$A$5:$A$104,Drury_beneficiary_allocation!$E$5:$E$104,0,0)</f>
        <v>0</v>
      </c>
      <c r="Z357" s="362">
        <f>_xlfn.XLOOKUP($A357,'Total project cost for DCs'!$A$4:$A$111,'Total project cost for DCs'!AJ$4:AJ$111,0,0)*_xlfn.XLOOKUP($A357,Drury_beneficiary_allocation!$A$5:$A$104,Drury_beneficiary_allocation!$E$5:$E$104,0,0)</f>
        <v>0</v>
      </c>
      <c r="AA357" s="362">
        <f>_xlfn.XLOOKUP($A357,'Total project cost for DCs'!$A$4:$A$111,'Total project cost for DCs'!AK$4:AK$111,0,0)*_xlfn.XLOOKUP($A357,Drury_beneficiary_allocation!$A$5:$A$104,Drury_beneficiary_allocation!$E$5:$E$104,0,0)</f>
        <v>0</v>
      </c>
      <c r="AB357" s="362">
        <f>_xlfn.XLOOKUP($A357,'Total project cost for DCs'!$A$4:$A$111,'Total project cost for DCs'!AL$4:AL$111,0,0)*_xlfn.XLOOKUP($A357,Drury_beneficiary_allocation!$A$5:$A$104,Drury_beneficiary_allocation!$E$5:$E$104,0,0)</f>
        <v>0</v>
      </c>
      <c r="AC357" s="362">
        <f>_xlfn.XLOOKUP($A357,'Total project cost for DCs'!$A$4:$A$111,'Total project cost for DCs'!AM$4:AM$111,0,0)*_xlfn.XLOOKUP($A357,Drury_beneficiary_allocation!$A$5:$A$104,Drury_beneficiary_allocation!$E$5:$E$104,0,0)</f>
        <v>0</v>
      </c>
      <c r="AD357" s="362">
        <f>_xlfn.XLOOKUP($A357,'Total project cost for DCs'!$A$4:$A$111,'Total project cost for DCs'!AN$4:AN$111,0,0)*_xlfn.XLOOKUP($A357,Drury_beneficiary_allocation!$A$5:$A$104,Drury_beneficiary_allocation!$E$5:$E$104,0,0)</f>
        <v>0</v>
      </c>
      <c r="AE357" s="363">
        <f t="shared" si="50"/>
        <v>0</v>
      </c>
      <c r="AF357" s="349"/>
      <c r="AG357" s="349">
        <f t="shared" si="52"/>
        <v>0</v>
      </c>
      <c r="AH357" s="353">
        <v>0</v>
      </c>
      <c r="AI357" s="354" t="str">
        <f t="shared" si="51"/>
        <v>Arterial</v>
      </c>
      <c r="AJ357" s="349"/>
      <c r="AK357" s="349"/>
      <c r="AL357" s="355">
        <f>_xlfn.XLOOKUP(A357,'P1 Date Adjustment'!B:B,'P1 Date Adjustment'!F:F,"not found",0)</f>
        <v>2027</v>
      </c>
      <c r="AM357" s="349">
        <f t="shared" si="53"/>
        <v>0</v>
      </c>
      <c r="AN357" s="360"/>
      <c r="AO357" s="360"/>
    </row>
    <row r="358" spans="1:41" ht="30" x14ac:dyDescent="0.25">
      <c r="A358" s="129" t="s">
        <v>372</v>
      </c>
      <c r="B358" s="358" t="s">
        <v>373</v>
      </c>
      <c r="C358" s="358" t="str">
        <f>_xlfn.XLOOKUP($A358,'Total project cost for DCs'!A:A,'Total project cost for DCs'!C:C,"Not found",0)</f>
        <v xml:space="preserve"> Multi-lane signalised intersection (upgrade intersection with active mode crossings)</v>
      </c>
      <c r="D358" s="355" t="s">
        <v>155</v>
      </c>
      <c r="E358" s="355" t="s">
        <v>157</v>
      </c>
      <c r="H358" s="355" t="s">
        <v>829</v>
      </c>
      <c r="I358" s="359">
        <f>_xlfn.XLOOKUP($H358,DC_growth_AGS!$A$665:$A$673,DC_growth_AGS!$O$665:$O$673,"Not found",0)</f>
        <v>0.61252788174604733</v>
      </c>
      <c r="J358" s="355">
        <v>2031</v>
      </c>
      <c r="K358" s="362">
        <f>_xlfn.XLOOKUP($A358,'Total project cost for DCs'!$A$4:$A$111,'Total project cost for DCs'!U$4:U$111,0,0)*_xlfn.XLOOKUP($A358,Drury_beneficiary_allocation!$A$5:$A$104,Drury_beneficiary_allocation!$E$5:$E$104,0,0)</f>
        <v>0</v>
      </c>
      <c r="L358" s="362">
        <f>_xlfn.XLOOKUP($A358,'Total project cost for DCs'!$A$4:$A$111,'Total project cost for DCs'!V$4:V$111,0,0)*_xlfn.XLOOKUP($A358,Drury_beneficiary_allocation!$A$5:$A$104,Drury_beneficiary_allocation!$E$5:$E$104,0,0)</f>
        <v>0</v>
      </c>
      <c r="M358" s="362">
        <f>_xlfn.XLOOKUP($A358,'Total project cost for DCs'!$A$4:$A$111,'Total project cost for DCs'!W$4:W$111,0,0)*_xlfn.XLOOKUP($A358,Drury_beneficiary_allocation!$A$5:$A$104,Drury_beneficiary_allocation!$E$5:$E$104,0,0)</f>
        <v>0</v>
      </c>
      <c r="N358" s="362">
        <f>_xlfn.XLOOKUP($A358,'Total project cost for DCs'!$A$4:$A$111,'Total project cost for DCs'!X$4:X$111,0,0)*_xlfn.XLOOKUP($A358,Drury_beneficiary_allocation!$A$5:$A$104,Drury_beneficiary_allocation!$E$5:$E$104,0,0)</f>
        <v>0</v>
      </c>
      <c r="O358" s="362">
        <f>_xlfn.XLOOKUP($A358,'Total project cost for DCs'!$A$4:$A$111,'Total project cost for DCs'!Y$4:Y$111,0,0)*_xlfn.XLOOKUP($A358,Drury_beneficiary_allocation!$A$5:$A$104,Drury_beneficiary_allocation!$E$5:$E$104,0,0)</f>
        <v>0</v>
      </c>
      <c r="P358" s="362">
        <f>_xlfn.XLOOKUP($A358,'Total project cost for DCs'!$A$4:$A$111,'Total project cost for DCs'!Z$4:Z$111,0,0)*_xlfn.XLOOKUP($A358,Drury_beneficiary_allocation!$A$5:$A$104,Drury_beneficiary_allocation!$E$5:$E$104,0,0)</f>
        <v>0</v>
      </c>
      <c r="Q358" s="362">
        <f>_xlfn.XLOOKUP($A358,'Total project cost for DCs'!$A$4:$A$111,'Total project cost for DCs'!AA$4:AA$111,0,0)*_xlfn.XLOOKUP($A358,Drury_beneficiary_allocation!$A$5:$A$104,Drury_beneficiary_allocation!$E$5:$E$104,0,0)</f>
        <v>0</v>
      </c>
      <c r="R358" s="362">
        <f>_xlfn.XLOOKUP($A358,'Total project cost for DCs'!$A$4:$A$111,'Total project cost for DCs'!AB$4:AB$111,0,0)*_xlfn.XLOOKUP($A358,Drury_beneficiary_allocation!$A$5:$A$104,Drury_beneficiary_allocation!$E$5:$E$104,0,0)</f>
        <v>0</v>
      </c>
      <c r="S358" s="362">
        <f>_xlfn.XLOOKUP($A358,'Total project cost for DCs'!$A$4:$A$111,'Total project cost for DCs'!AC$4:AC$111,0,0)*_xlfn.XLOOKUP($A358,Drury_beneficiary_allocation!$A$5:$A$104,Drury_beneficiary_allocation!$E$5:$E$104,0,0)</f>
        <v>0</v>
      </c>
      <c r="T358" s="362">
        <f>_xlfn.XLOOKUP($A358,'Total project cost for DCs'!$A$4:$A$111,'Total project cost for DCs'!AD$4:AD$111,0,0)*_xlfn.XLOOKUP($A358,Drury_beneficiary_allocation!$A$5:$A$104,Drury_beneficiary_allocation!$E$5:$E$104,0,0)</f>
        <v>0</v>
      </c>
      <c r="U358" s="362">
        <f>_xlfn.XLOOKUP($A358,'Total project cost for DCs'!$A$4:$A$111,'Total project cost for DCs'!AE$4:AE$111,0,0)*_xlfn.XLOOKUP($A358,Drury_beneficiary_allocation!$A$5:$A$104,Drury_beneficiary_allocation!$E$5:$E$104,0,0)</f>
        <v>0</v>
      </c>
      <c r="V358" s="362">
        <f>_xlfn.XLOOKUP($A358,'Total project cost for DCs'!$A$4:$A$111,'Total project cost for DCs'!AF$4:AF$111,0,0)*_xlfn.XLOOKUP($A358,Drury_beneficiary_allocation!$A$5:$A$104,Drury_beneficiary_allocation!$E$5:$E$104,0,0)</f>
        <v>0</v>
      </c>
      <c r="W358" s="362">
        <f>_xlfn.XLOOKUP($A358,'Total project cost for DCs'!$A$4:$A$111,'Total project cost for DCs'!AG$4:AG$111,0,0)*_xlfn.XLOOKUP($A358,Drury_beneficiary_allocation!$A$5:$A$104,Drury_beneficiary_allocation!$E$5:$E$104,0,0)</f>
        <v>0</v>
      </c>
      <c r="X358" s="362">
        <f>_xlfn.XLOOKUP($A358,'Total project cost for DCs'!$A$4:$A$111,'Total project cost for DCs'!AH$4:AH$111,0,0)*_xlfn.XLOOKUP($A358,Drury_beneficiary_allocation!$A$5:$A$104,Drury_beneficiary_allocation!$E$5:$E$104,0,0)</f>
        <v>0</v>
      </c>
      <c r="Y358" s="362">
        <f>_xlfn.XLOOKUP($A358,'Total project cost for DCs'!$A$4:$A$111,'Total project cost for DCs'!AI$4:AI$111,0,0)*_xlfn.XLOOKUP($A358,Drury_beneficiary_allocation!$A$5:$A$104,Drury_beneficiary_allocation!$E$5:$E$104,0,0)</f>
        <v>0</v>
      </c>
      <c r="Z358" s="362">
        <f>_xlfn.XLOOKUP($A358,'Total project cost for DCs'!$A$4:$A$111,'Total project cost for DCs'!AJ$4:AJ$111,0,0)*_xlfn.XLOOKUP($A358,Drury_beneficiary_allocation!$A$5:$A$104,Drury_beneficiary_allocation!$E$5:$E$104,0,0)</f>
        <v>0</v>
      </c>
      <c r="AA358" s="362">
        <f>_xlfn.XLOOKUP($A358,'Total project cost for DCs'!$A$4:$A$111,'Total project cost for DCs'!AK$4:AK$111,0,0)*_xlfn.XLOOKUP($A358,Drury_beneficiary_allocation!$A$5:$A$104,Drury_beneficiary_allocation!$E$5:$E$104,0,0)</f>
        <v>0</v>
      </c>
      <c r="AB358" s="362">
        <f>_xlfn.XLOOKUP($A358,'Total project cost for DCs'!$A$4:$A$111,'Total project cost for DCs'!AL$4:AL$111,0,0)*_xlfn.XLOOKUP($A358,Drury_beneficiary_allocation!$A$5:$A$104,Drury_beneficiary_allocation!$E$5:$E$104,0,0)</f>
        <v>0</v>
      </c>
      <c r="AC358" s="362">
        <f>_xlfn.XLOOKUP($A358,'Total project cost for DCs'!$A$4:$A$111,'Total project cost for DCs'!AM$4:AM$111,0,0)*_xlfn.XLOOKUP($A358,Drury_beneficiary_allocation!$A$5:$A$104,Drury_beneficiary_allocation!$E$5:$E$104,0,0)</f>
        <v>0</v>
      </c>
      <c r="AD358" s="362">
        <f>_xlfn.XLOOKUP($A358,'Total project cost for DCs'!$A$4:$A$111,'Total project cost for DCs'!AN$4:AN$111,0,0)*_xlfn.XLOOKUP($A358,Drury_beneficiary_allocation!$A$5:$A$104,Drury_beneficiary_allocation!$E$5:$E$104,0,0)</f>
        <v>0</v>
      </c>
      <c r="AE358" s="363">
        <f t="shared" si="50"/>
        <v>0</v>
      </c>
      <c r="AF358" s="349"/>
      <c r="AG358" s="349">
        <f t="shared" si="52"/>
        <v>0</v>
      </c>
      <c r="AH358" s="353">
        <v>0</v>
      </c>
      <c r="AI358" s="354" t="str">
        <f t="shared" si="51"/>
        <v>Arterial</v>
      </c>
      <c r="AJ358" s="349"/>
      <c r="AK358" s="349"/>
      <c r="AL358" s="355">
        <f>_xlfn.XLOOKUP(A358,'P1 Date Adjustment'!B:B,'P1 Date Adjustment'!F:F,"not found",0)</f>
        <v>2031</v>
      </c>
      <c r="AM358" s="349">
        <f t="shared" si="53"/>
        <v>0</v>
      </c>
      <c r="AN358" s="360"/>
      <c r="AO358" s="360"/>
    </row>
    <row r="359" spans="1:41" ht="30" x14ac:dyDescent="0.25">
      <c r="A359" s="129" t="s">
        <v>383</v>
      </c>
      <c r="B359" s="358" t="s">
        <v>384</v>
      </c>
      <c r="C359" s="358" t="str">
        <f>_xlfn.XLOOKUP($A359,'Total project cost for DCs'!A:A,'Total project cost for DCs'!C:C,"Not found",0)</f>
        <v>4-lane urban- upgrade 2-lane urban to 4-lane with active modes on both sides, (TDM)</v>
      </c>
      <c r="D359" s="355" t="s">
        <v>155</v>
      </c>
      <c r="E359" s="355" t="s">
        <v>157</v>
      </c>
      <c r="H359" s="355" t="s">
        <v>829</v>
      </c>
      <c r="I359" s="359">
        <f>_xlfn.XLOOKUP($H359,DC_growth_AGS!$A$665:$A$673,DC_growth_AGS!$O$665:$O$673,"Not found",0)</f>
        <v>0.61252788174604733</v>
      </c>
      <c r="J359" s="355">
        <v>2047</v>
      </c>
      <c r="K359" s="362">
        <f>_xlfn.XLOOKUP($A359,'Total project cost for DCs'!$A$4:$A$111,'Total project cost for DCs'!U$4:U$111,0,0)*_xlfn.XLOOKUP($A359,Drury_beneficiary_allocation!$A$5:$A$104,Drury_beneficiary_allocation!$E$5:$E$104,0,0)</f>
        <v>0</v>
      </c>
      <c r="L359" s="362">
        <f>_xlfn.XLOOKUP($A359,'Total project cost for DCs'!$A$4:$A$111,'Total project cost for DCs'!V$4:V$111,0,0)*_xlfn.XLOOKUP($A359,Drury_beneficiary_allocation!$A$5:$A$104,Drury_beneficiary_allocation!$E$5:$E$104,0,0)</f>
        <v>0</v>
      </c>
      <c r="M359" s="362">
        <f>_xlfn.XLOOKUP($A359,'Total project cost for DCs'!$A$4:$A$111,'Total project cost for DCs'!W$4:W$111,0,0)*_xlfn.XLOOKUP($A359,Drury_beneficiary_allocation!$A$5:$A$104,Drury_beneficiary_allocation!$E$5:$E$104,0,0)</f>
        <v>0</v>
      </c>
      <c r="N359" s="362">
        <f>_xlfn.XLOOKUP($A359,'Total project cost for DCs'!$A$4:$A$111,'Total project cost for DCs'!X$4:X$111,0,0)*_xlfn.XLOOKUP($A359,Drury_beneficiary_allocation!$A$5:$A$104,Drury_beneficiary_allocation!$E$5:$E$104,0,0)</f>
        <v>0</v>
      </c>
      <c r="O359" s="362">
        <f>_xlfn.XLOOKUP($A359,'Total project cost for DCs'!$A$4:$A$111,'Total project cost for DCs'!Y$4:Y$111,0,0)*_xlfn.XLOOKUP($A359,Drury_beneficiary_allocation!$A$5:$A$104,Drury_beneficiary_allocation!$E$5:$E$104,0,0)</f>
        <v>0</v>
      </c>
      <c r="P359" s="362">
        <f>_xlfn.XLOOKUP($A359,'Total project cost for DCs'!$A$4:$A$111,'Total project cost for DCs'!Z$4:Z$111,0,0)*_xlfn.XLOOKUP($A359,Drury_beneficiary_allocation!$A$5:$A$104,Drury_beneficiary_allocation!$E$5:$E$104,0,0)</f>
        <v>0</v>
      </c>
      <c r="Q359" s="362">
        <f>_xlfn.XLOOKUP($A359,'Total project cost for DCs'!$A$4:$A$111,'Total project cost for DCs'!AA$4:AA$111,0,0)*_xlfn.XLOOKUP($A359,Drury_beneficiary_allocation!$A$5:$A$104,Drury_beneficiary_allocation!$E$5:$E$104,0,0)</f>
        <v>0</v>
      </c>
      <c r="R359" s="362">
        <f>_xlfn.XLOOKUP($A359,'Total project cost for DCs'!$A$4:$A$111,'Total project cost for DCs'!AB$4:AB$111,0,0)*_xlfn.XLOOKUP($A359,Drury_beneficiary_allocation!$A$5:$A$104,Drury_beneficiary_allocation!$E$5:$E$104,0,0)</f>
        <v>0</v>
      </c>
      <c r="S359" s="362">
        <f>_xlfn.XLOOKUP($A359,'Total project cost for DCs'!$A$4:$A$111,'Total project cost for DCs'!AC$4:AC$111,0,0)*_xlfn.XLOOKUP($A359,Drury_beneficiary_allocation!$A$5:$A$104,Drury_beneficiary_allocation!$E$5:$E$104,0,0)</f>
        <v>0</v>
      </c>
      <c r="T359" s="362">
        <f>_xlfn.XLOOKUP($A359,'Total project cost for DCs'!$A$4:$A$111,'Total project cost for DCs'!AD$4:AD$111,0,0)*_xlfn.XLOOKUP($A359,Drury_beneficiary_allocation!$A$5:$A$104,Drury_beneficiary_allocation!$E$5:$E$104,0,0)</f>
        <v>0</v>
      </c>
      <c r="U359" s="362">
        <f>_xlfn.XLOOKUP($A359,'Total project cost for DCs'!$A$4:$A$111,'Total project cost for DCs'!AE$4:AE$111,0,0)*_xlfn.XLOOKUP($A359,Drury_beneficiary_allocation!$A$5:$A$104,Drury_beneficiary_allocation!$E$5:$E$104,0,0)</f>
        <v>0</v>
      </c>
      <c r="V359" s="362">
        <f>_xlfn.XLOOKUP($A359,'Total project cost for DCs'!$A$4:$A$111,'Total project cost for DCs'!AF$4:AF$111,0,0)*_xlfn.XLOOKUP($A359,Drury_beneficiary_allocation!$A$5:$A$104,Drury_beneficiary_allocation!$E$5:$E$104,0,0)</f>
        <v>0</v>
      </c>
      <c r="W359" s="362">
        <f>_xlfn.XLOOKUP($A359,'Total project cost for DCs'!$A$4:$A$111,'Total project cost for DCs'!AG$4:AG$111,0,0)*_xlfn.XLOOKUP($A359,Drury_beneficiary_allocation!$A$5:$A$104,Drury_beneficiary_allocation!$E$5:$E$104,0,0)</f>
        <v>0</v>
      </c>
      <c r="X359" s="362">
        <f>_xlfn.XLOOKUP($A359,'Total project cost for DCs'!$A$4:$A$111,'Total project cost for DCs'!AH$4:AH$111,0,0)*_xlfn.XLOOKUP($A359,Drury_beneficiary_allocation!$A$5:$A$104,Drury_beneficiary_allocation!$E$5:$E$104,0,0)</f>
        <v>0</v>
      </c>
      <c r="Y359" s="362">
        <f>_xlfn.XLOOKUP($A359,'Total project cost for DCs'!$A$4:$A$111,'Total project cost for DCs'!AI$4:AI$111,0,0)*_xlfn.XLOOKUP($A359,Drury_beneficiary_allocation!$A$5:$A$104,Drury_beneficiary_allocation!$E$5:$E$104,0,0)</f>
        <v>0</v>
      </c>
      <c r="Z359" s="362">
        <f>_xlfn.XLOOKUP($A359,'Total project cost for DCs'!$A$4:$A$111,'Total project cost for DCs'!AJ$4:AJ$111,0,0)*_xlfn.XLOOKUP($A359,Drury_beneficiary_allocation!$A$5:$A$104,Drury_beneficiary_allocation!$E$5:$E$104,0,0)</f>
        <v>0</v>
      </c>
      <c r="AA359" s="362">
        <f>_xlfn.XLOOKUP($A359,'Total project cost for DCs'!$A$4:$A$111,'Total project cost for DCs'!AK$4:AK$111,0,0)*_xlfn.XLOOKUP($A359,Drury_beneficiary_allocation!$A$5:$A$104,Drury_beneficiary_allocation!$E$5:$E$104,0,0)</f>
        <v>0</v>
      </c>
      <c r="AB359" s="362">
        <f>_xlfn.XLOOKUP($A359,'Total project cost for DCs'!$A$4:$A$111,'Total project cost for DCs'!AL$4:AL$111,0,0)*_xlfn.XLOOKUP($A359,Drury_beneficiary_allocation!$A$5:$A$104,Drury_beneficiary_allocation!$E$5:$E$104,0,0)</f>
        <v>0</v>
      </c>
      <c r="AC359" s="362">
        <f>_xlfn.XLOOKUP($A359,'Total project cost for DCs'!$A$4:$A$111,'Total project cost for DCs'!AM$4:AM$111,0,0)*_xlfn.XLOOKUP($A359,Drury_beneficiary_allocation!$A$5:$A$104,Drury_beneficiary_allocation!$E$5:$E$104,0,0)</f>
        <v>0</v>
      </c>
      <c r="AD359" s="362">
        <f>_xlfn.XLOOKUP($A359,'Total project cost for DCs'!$A$4:$A$111,'Total project cost for DCs'!AN$4:AN$111,0,0)*_xlfn.XLOOKUP($A359,Drury_beneficiary_allocation!$A$5:$A$104,Drury_beneficiary_allocation!$E$5:$E$104,0,0)</f>
        <v>0</v>
      </c>
      <c r="AE359" s="363">
        <f t="shared" si="50"/>
        <v>0</v>
      </c>
      <c r="AF359" s="349"/>
      <c r="AG359" s="349">
        <f t="shared" si="52"/>
        <v>0</v>
      </c>
      <c r="AH359" s="353">
        <v>0</v>
      </c>
      <c r="AI359" s="354" t="str">
        <f t="shared" si="51"/>
        <v>Arterial</v>
      </c>
      <c r="AJ359" s="349"/>
      <c r="AK359" s="349"/>
      <c r="AL359" s="355">
        <f>_xlfn.XLOOKUP(A359,'P1 Date Adjustment'!B:B,'P1 Date Adjustment'!F:F,"not found",0)</f>
        <v>2047</v>
      </c>
      <c r="AM359" s="349">
        <f t="shared" si="53"/>
        <v>0</v>
      </c>
      <c r="AN359" s="360"/>
      <c r="AO359" s="360"/>
    </row>
    <row r="360" spans="1:41" ht="30" x14ac:dyDescent="0.25">
      <c r="A360" s="129" t="s">
        <v>389</v>
      </c>
      <c r="B360" s="358" t="s">
        <v>390</v>
      </c>
      <c r="C360" s="358" t="str">
        <f>_xlfn.XLOOKUP($A360,'Total project cost for DCs'!A:A,'Total project cost for DCs'!C:C,"Not found",0)</f>
        <v>Interim active modes e.g. shared path on one side</v>
      </c>
      <c r="D360" s="355" t="s">
        <v>155</v>
      </c>
      <c r="E360" s="355" t="s">
        <v>145</v>
      </c>
      <c r="H360" s="355" t="s">
        <v>829</v>
      </c>
      <c r="I360" s="359">
        <f>_xlfn.XLOOKUP($H360,DC_growth_AGS!$A$665:$A$673,DC_growth_AGS!$O$665:$O$673,"Not found",0)</f>
        <v>0.61252788174604733</v>
      </c>
      <c r="J360" s="355">
        <v>2028</v>
      </c>
      <c r="K360" s="362">
        <f>_xlfn.XLOOKUP($A360,'Total project cost for DCs'!$A$4:$A$111,'Total project cost for DCs'!U$4:U$111,0,0)*_xlfn.XLOOKUP($A360,Drury_beneficiary_allocation!$A$5:$A$104,Drury_beneficiary_allocation!$E$5:$E$104,0,0)</f>
        <v>0</v>
      </c>
      <c r="L360" s="362">
        <f>_xlfn.XLOOKUP($A360,'Total project cost for DCs'!$A$4:$A$111,'Total project cost for DCs'!V$4:V$111,0,0)*_xlfn.XLOOKUP($A360,Drury_beneficiary_allocation!$A$5:$A$104,Drury_beneficiary_allocation!$E$5:$E$104,0,0)</f>
        <v>0</v>
      </c>
      <c r="M360" s="362">
        <f>_xlfn.XLOOKUP($A360,'Total project cost for DCs'!$A$4:$A$111,'Total project cost for DCs'!W$4:W$111,0,0)*_xlfn.XLOOKUP($A360,Drury_beneficiary_allocation!$A$5:$A$104,Drury_beneficiary_allocation!$E$5:$E$104,0,0)</f>
        <v>0</v>
      </c>
      <c r="N360" s="362">
        <f>_xlfn.XLOOKUP($A360,'Total project cost for DCs'!$A$4:$A$111,'Total project cost for DCs'!X$4:X$111,0,0)*_xlfn.XLOOKUP($A360,Drury_beneficiary_allocation!$A$5:$A$104,Drury_beneficiary_allocation!$E$5:$E$104,0,0)</f>
        <v>0</v>
      </c>
      <c r="O360" s="362">
        <f>_xlfn.XLOOKUP($A360,'Total project cost for DCs'!$A$4:$A$111,'Total project cost for DCs'!Y$4:Y$111,0,0)*_xlfn.XLOOKUP($A360,Drury_beneficiary_allocation!$A$5:$A$104,Drury_beneficiary_allocation!$E$5:$E$104,0,0)</f>
        <v>0</v>
      </c>
      <c r="P360" s="362">
        <f>_xlfn.XLOOKUP($A360,'Total project cost for DCs'!$A$4:$A$111,'Total project cost for DCs'!Z$4:Z$111,0,0)*_xlfn.XLOOKUP($A360,Drury_beneficiary_allocation!$A$5:$A$104,Drury_beneficiary_allocation!$E$5:$E$104,0,0)</f>
        <v>0</v>
      </c>
      <c r="Q360" s="362">
        <f>_xlfn.XLOOKUP($A360,'Total project cost for DCs'!$A$4:$A$111,'Total project cost for DCs'!AA$4:AA$111,0,0)*_xlfn.XLOOKUP($A360,Drury_beneficiary_allocation!$A$5:$A$104,Drury_beneficiary_allocation!$E$5:$E$104,0,0)</f>
        <v>0</v>
      </c>
      <c r="R360" s="362">
        <f>_xlfn.XLOOKUP($A360,'Total project cost for DCs'!$A$4:$A$111,'Total project cost for DCs'!AB$4:AB$111,0,0)*_xlfn.XLOOKUP($A360,Drury_beneficiary_allocation!$A$5:$A$104,Drury_beneficiary_allocation!$E$5:$E$104,0,0)</f>
        <v>0</v>
      </c>
      <c r="S360" s="362">
        <f>_xlfn.XLOOKUP($A360,'Total project cost for DCs'!$A$4:$A$111,'Total project cost for DCs'!AC$4:AC$111,0,0)*_xlfn.XLOOKUP($A360,Drury_beneficiary_allocation!$A$5:$A$104,Drury_beneficiary_allocation!$E$5:$E$104,0,0)</f>
        <v>0</v>
      </c>
      <c r="T360" s="362">
        <f>_xlfn.XLOOKUP($A360,'Total project cost for DCs'!$A$4:$A$111,'Total project cost for DCs'!AD$4:AD$111,0,0)*_xlfn.XLOOKUP($A360,Drury_beneficiary_allocation!$A$5:$A$104,Drury_beneficiary_allocation!$E$5:$E$104,0,0)</f>
        <v>0</v>
      </c>
      <c r="U360" s="362">
        <f>_xlfn.XLOOKUP($A360,'Total project cost for DCs'!$A$4:$A$111,'Total project cost for DCs'!AE$4:AE$111,0,0)*_xlfn.XLOOKUP($A360,Drury_beneficiary_allocation!$A$5:$A$104,Drury_beneficiary_allocation!$E$5:$E$104,0,0)</f>
        <v>0</v>
      </c>
      <c r="V360" s="362">
        <f>_xlfn.XLOOKUP($A360,'Total project cost for DCs'!$A$4:$A$111,'Total project cost for DCs'!AF$4:AF$111,0,0)*_xlfn.XLOOKUP($A360,Drury_beneficiary_allocation!$A$5:$A$104,Drury_beneficiary_allocation!$E$5:$E$104,0,0)</f>
        <v>0</v>
      </c>
      <c r="W360" s="362">
        <f>_xlfn.XLOOKUP($A360,'Total project cost for DCs'!$A$4:$A$111,'Total project cost for DCs'!AG$4:AG$111,0,0)*_xlfn.XLOOKUP($A360,Drury_beneficiary_allocation!$A$5:$A$104,Drury_beneficiary_allocation!$E$5:$E$104,0,0)</f>
        <v>0</v>
      </c>
      <c r="X360" s="362">
        <f>_xlfn.XLOOKUP($A360,'Total project cost for DCs'!$A$4:$A$111,'Total project cost for DCs'!AH$4:AH$111,0,0)*_xlfn.XLOOKUP($A360,Drury_beneficiary_allocation!$A$5:$A$104,Drury_beneficiary_allocation!$E$5:$E$104,0,0)</f>
        <v>0</v>
      </c>
      <c r="Y360" s="362">
        <f>_xlfn.XLOOKUP($A360,'Total project cost for DCs'!$A$4:$A$111,'Total project cost for DCs'!AI$4:AI$111,0,0)*_xlfn.XLOOKUP($A360,Drury_beneficiary_allocation!$A$5:$A$104,Drury_beneficiary_allocation!$E$5:$E$104,0,0)</f>
        <v>0</v>
      </c>
      <c r="Z360" s="362">
        <f>_xlfn.XLOOKUP($A360,'Total project cost for DCs'!$A$4:$A$111,'Total project cost for DCs'!AJ$4:AJ$111,0,0)*_xlfn.XLOOKUP($A360,Drury_beneficiary_allocation!$A$5:$A$104,Drury_beneficiary_allocation!$E$5:$E$104,0,0)</f>
        <v>0</v>
      </c>
      <c r="AA360" s="362">
        <f>_xlfn.XLOOKUP($A360,'Total project cost for DCs'!$A$4:$A$111,'Total project cost for DCs'!AK$4:AK$111,0,0)*_xlfn.XLOOKUP($A360,Drury_beneficiary_allocation!$A$5:$A$104,Drury_beneficiary_allocation!$E$5:$E$104,0,0)</f>
        <v>0</v>
      </c>
      <c r="AB360" s="362">
        <f>_xlfn.XLOOKUP($A360,'Total project cost for DCs'!$A$4:$A$111,'Total project cost for DCs'!AL$4:AL$111,0,0)*_xlfn.XLOOKUP($A360,Drury_beneficiary_allocation!$A$5:$A$104,Drury_beneficiary_allocation!$E$5:$E$104,0,0)</f>
        <v>0</v>
      </c>
      <c r="AC360" s="362">
        <f>_xlfn.XLOOKUP($A360,'Total project cost for DCs'!$A$4:$A$111,'Total project cost for DCs'!AM$4:AM$111,0,0)*_xlfn.XLOOKUP($A360,Drury_beneficiary_allocation!$A$5:$A$104,Drury_beneficiary_allocation!$E$5:$E$104,0,0)</f>
        <v>0</v>
      </c>
      <c r="AD360" s="362">
        <f>_xlfn.XLOOKUP($A360,'Total project cost for DCs'!$A$4:$A$111,'Total project cost for DCs'!AN$4:AN$111,0,0)*_xlfn.XLOOKUP($A360,Drury_beneficiary_allocation!$A$5:$A$104,Drury_beneficiary_allocation!$E$5:$E$104,0,0)</f>
        <v>0</v>
      </c>
      <c r="AE360" s="363">
        <f t="shared" si="50"/>
        <v>0</v>
      </c>
      <c r="AF360" s="349"/>
      <c r="AG360" s="349">
        <f t="shared" si="52"/>
        <v>0</v>
      </c>
      <c r="AH360" s="353">
        <v>0</v>
      </c>
      <c r="AI360" s="354" t="str">
        <f t="shared" si="51"/>
        <v>Arterial</v>
      </c>
      <c r="AJ360" s="349"/>
      <c r="AK360" s="349"/>
      <c r="AL360" s="355">
        <f>_xlfn.XLOOKUP(A360,'P1 Date Adjustment'!B:B,'P1 Date Adjustment'!F:F,"not found",0)</f>
        <v>2028</v>
      </c>
      <c r="AM360" s="349">
        <f t="shared" si="53"/>
        <v>0</v>
      </c>
      <c r="AN360" s="360"/>
      <c r="AO360" s="360"/>
    </row>
    <row r="361" spans="1:41" ht="30" x14ac:dyDescent="0.25">
      <c r="A361" s="129" t="s">
        <v>392</v>
      </c>
      <c r="B361" s="358" t="s">
        <v>390</v>
      </c>
      <c r="C361" s="358" t="str">
        <f>_xlfn.XLOOKUP($A361,'Total project cost for DCs'!A:A,'Total project cost for DCs'!C:C,"Not found",0)</f>
        <v xml:space="preserve"> 2-lane urban- upgrade existing road with active mode facility on both sides (TDM)</v>
      </c>
      <c r="D361" s="355" t="s">
        <v>155</v>
      </c>
      <c r="E361" s="355" t="s">
        <v>145</v>
      </c>
      <c r="H361" s="355" t="s">
        <v>829</v>
      </c>
      <c r="I361" s="359">
        <f>_xlfn.XLOOKUP($H361,DC_growth_AGS!$A$665:$A$673,DC_growth_AGS!$O$665:$O$673,"Not found",0)</f>
        <v>0.61252788174604733</v>
      </c>
      <c r="J361" s="355">
        <v>2031</v>
      </c>
      <c r="K361" s="362">
        <f>_xlfn.XLOOKUP($A361,'Total project cost for DCs'!$A$4:$A$111,'Total project cost for DCs'!U$4:U$111,0,0)*_xlfn.XLOOKUP($A361,Drury_beneficiary_allocation!$A$5:$A$104,Drury_beneficiary_allocation!$E$5:$E$104,0,0)</f>
        <v>0</v>
      </c>
      <c r="L361" s="362">
        <f>_xlfn.XLOOKUP($A361,'Total project cost for DCs'!$A$4:$A$111,'Total project cost for DCs'!V$4:V$111,0,0)*_xlfn.XLOOKUP($A361,Drury_beneficiary_allocation!$A$5:$A$104,Drury_beneficiary_allocation!$E$5:$E$104,0,0)</f>
        <v>0</v>
      </c>
      <c r="M361" s="362">
        <f>_xlfn.XLOOKUP($A361,'Total project cost for DCs'!$A$4:$A$111,'Total project cost for DCs'!W$4:W$111,0,0)*_xlfn.XLOOKUP($A361,Drury_beneficiary_allocation!$A$5:$A$104,Drury_beneficiary_allocation!$E$5:$E$104,0,0)</f>
        <v>0</v>
      </c>
      <c r="N361" s="362">
        <f>_xlfn.XLOOKUP($A361,'Total project cost for DCs'!$A$4:$A$111,'Total project cost for DCs'!X$4:X$111,0,0)*_xlfn.XLOOKUP($A361,Drury_beneficiary_allocation!$A$5:$A$104,Drury_beneficiary_allocation!$E$5:$E$104,0,0)</f>
        <v>0</v>
      </c>
      <c r="O361" s="362">
        <f>_xlfn.XLOOKUP($A361,'Total project cost for DCs'!$A$4:$A$111,'Total project cost for DCs'!Y$4:Y$111,0,0)*_xlfn.XLOOKUP($A361,Drury_beneficiary_allocation!$A$5:$A$104,Drury_beneficiary_allocation!$E$5:$E$104,0,0)</f>
        <v>0</v>
      </c>
      <c r="P361" s="362">
        <f>_xlfn.XLOOKUP($A361,'Total project cost for DCs'!$A$4:$A$111,'Total project cost for DCs'!Z$4:Z$111,0,0)*_xlfn.XLOOKUP($A361,Drury_beneficiary_allocation!$A$5:$A$104,Drury_beneficiary_allocation!$E$5:$E$104,0,0)</f>
        <v>0</v>
      </c>
      <c r="Q361" s="362">
        <f>_xlfn.XLOOKUP($A361,'Total project cost for DCs'!$A$4:$A$111,'Total project cost for DCs'!AA$4:AA$111,0,0)*_xlfn.XLOOKUP($A361,Drury_beneficiary_allocation!$A$5:$A$104,Drury_beneficiary_allocation!$E$5:$E$104,0,0)</f>
        <v>0</v>
      </c>
      <c r="R361" s="362">
        <f>_xlfn.XLOOKUP($A361,'Total project cost for DCs'!$A$4:$A$111,'Total project cost for DCs'!AB$4:AB$111,0,0)*_xlfn.XLOOKUP($A361,Drury_beneficiary_allocation!$A$5:$A$104,Drury_beneficiary_allocation!$E$5:$E$104,0,0)</f>
        <v>0</v>
      </c>
      <c r="S361" s="362">
        <f>_xlfn.XLOOKUP($A361,'Total project cost for DCs'!$A$4:$A$111,'Total project cost for DCs'!AC$4:AC$111,0,0)*_xlfn.XLOOKUP($A361,Drury_beneficiary_allocation!$A$5:$A$104,Drury_beneficiary_allocation!$E$5:$E$104,0,0)</f>
        <v>0</v>
      </c>
      <c r="T361" s="362">
        <f>_xlfn.XLOOKUP($A361,'Total project cost for DCs'!$A$4:$A$111,'Total project cost for DCs'!AD$4:AD$111,0,0)*_xlfn.XLOOKUP($A361,Drury_beneficiary_allocation!$A$5:$A$104,Drury_beneficiary_allocation!$E$5:$E$104,0,0)</f>
        <v>0</v>
      </c>
      <c r="U361" s="362">
        <f>_xlfn.XLOOKUP($A361,'Total project cost for DCs'!$A$4:$A$111,'Total project cost for DCs'!AE$4:AE$111,0,0)*_xlfn.XLOOKUP($A361,Drury_beneficiary_allocation!$A$5:$A$104,Drury_beneficiary_allocation!$E$5:$E$104,0,0)</f>
        <v>0</v>
      </c>
      <c r="V361" s="362">
        <f>_xlfn.XLOOKUP($A361,'Total project cost for DCs'!$A$4:$A$111,'Total project cost for DCs'!AF$4:AF$111,0,0)*_xlfn.XLOOKUP($A361,Drury_beneficiary_allocation!$A$5:$A$104,Drury_beneficiary_allocation!$E$5:$E$104,0,0)</f>
        <v>0</v>
      </c>
      <c r="W361" s="362">
        <f>_xlfn.XLOOKUP($A361,'Total project cost for DCs'!$A$4:$A$111,'Total project cost for DCs'!AG$4:AG$111,0,0)*_xlfn.XLOOKUP($A361,Drury_beneficiary_allocation!$A$5:$A$104,Drury_beneficiary_allocation!$E$5:$E$104,0,0)</f>
        <v>0</v>
      </c>
      <c r="X361" s="362">
        <f>_xlfn.XLOOKUP($A361,'Total project cost for DCs'!$A$4:$A$111,'Total project cost for DCs'!AH$4:AH$111,0,0)*_xlfn.XLOOKUP($A361,Drury_beneficiary_allocation!$A$5:$A$104,Drury_beneficiary_allocation!$E$5:$E$104,0,0)</f>
        <v>0</v>
      </c>
      <c r="Y361" s="362">
        <f>_xlfn.XLOOKUP($A361,'Total project cost for DCs'!$A$4:$A$111,'Total project cost for DCs'!AI$4:AI$111,0,0)*_xlfn.XLOOKUP($A361,Drury_beneficiary_allocation!$A$5:$A$104,Drury_beneficiary_allocation!$E$5:$E$104,0,0)</f>
        <v>0</v>
      </c>
      <c r="Z361" s="362">
        <f>_xlfn.XLOOKUP($A361,'Total project cost for DCs'!$A$4:$A$111,'Total project cost for DCs'!AJ$4:AJ$111,0,0)*_xlfn.XLOOKUP($A361,Drury_beneficiary_allocation!$A$5:$A$104,Drury_beneficiary_allocation!$E$5:$E$104,0,0)</f>
        <v>0</v>
      </c>
      <c r="AA361" s="362">
        <f>_xlfn.XLOOKUP($A361,'Total project cost for DCs'!$A$4:$A$111,'Total project cost for DCs'!AK$4:AK$111,0,0)*_xlfn.XLOOKUP($A361,Drury_beneficiary_allocation!$A$5:$A$104,Drury_beneficiary_allocation!$E$5:$E$104,0,0)</f>
        <v>0</v>
      </c>
      <c r="AB361" s="362">
        <f>_xlfn.XLOOKUP($A361,'Total project cost for DCs'!$A$4:$A$111,'Total project cost for DCs'!AL$4:AL$111,0,0)*_xlfn.XLOOKUP($A361,Drury_beneficiary_allocation!$A$5:$A$104,Drury_beneficiary_allocation!$E$5:$E$104,0,0)</f>
        <v>0</v>
      </c>
      <c r="AC361" s="362">
        <f>_xlfn.XLOOKUP($A361,'Total project cost for DCs'!$A$4:$A$111,'Total project cost for DCs'!AM$4:AM$111,0,0)*_xlfn.XLOOKUP($A361,Drury_beneficiary_allocation!$A$5:$A$104,Drury_beneficiary_allocation!$E$5:$E$104,0,0)</f>
        <v>0</v>
      </c>
      <c r="AD361" s="362">
        <f>_xlfn.XLOOKUP($A361,'Total project cost for DCs'!$A$4:$A$111,'Total project cost for DCs'!AN$4:AN$111,0,0)*_xlfn.XLOOKUP($A361,Drury_beneficiary_allocation!$A$5:$A$104,Drury_beneficiary_allocation!$E$5:$E$104,0,0)</f>
        <v>0</v>
      </c>
      <c r="AE361" s="363">
        <f t="shared" si="50"/>
        <v>0</v>
      </c>
      <c r="AF361" s="349"/>
      <c r="AG361" s="349">
        <f t="shared" si="52"/>
        <v>0</v>
      </c>
      <c r="AH361" s="353">
        <v>0</v>
      </c>
      <c r="AI361" s="354" t="str">
        <f t="shared" si="51"/>
        <v>Arterial</v>
      </c>
      <c r="AJ361" s="349"/>
      <c r="AK361" s="349"/>
      <c r="AL361" s="355">
        <f>_xlfn.XLOOKUP(A361,'P1 Date Adjustment'!B:B,'P1 Date Adjustment'!F:F,"not found",0)</f>
        <v>2031</v>
      </c>
      <c r="AM361" s="349">
        <f t="shared" si="53"/>
        <v>0</v>
      </c>
      <c r="AN361" s="360"/>
      <c r="AO361" s="360"/>
    </row>
    <row r="362" spans="1:41" ht="30" x14ac:dyDescent="0.25">
      <c r="A362" s="129" t="s">
        <v>394</v>
      </c>
      <c r="B362" s="358" t="s">
        <v>390</v>
      </c>
      <c r="C362" s="358" t="str">
        <f>_xlfn.XLOOKUP($A362,'Total project cost for DCs'!A:A,'Total project cost for DCs'!C:C,"Not found",0)</f>
        <v>4-lane urban FTN- upgrade 2-lane urban to 4-lane with active modes on both sides, (TDM)</v>
      </c>
      <c r="D362" s="355" t="s">
        <v>155</v>
      </c>
      <c r="E362" s="355" t="s">
        <v>157</v>
      </c>
      <c r="H362" s="355" t="s">
        <v>829</v>
      </c>
      <c r="I362" s="359">
        <f>_xlfn.XLOOKUP($H362,DC_growth_AGS!$A$665:$A$673,DC_growth_AGS!$O$665:$O$673,"Not found",0)</f>
        <v>0.61252788174604733</v>
      </c>
      <c r="J362" s="355">
        <v>2047</v>
      </c>
      <c r="K362" s="362">
        <f>_xlfn.XLOOKUP($A362,'Total project cost for DCs'!$A$4:$A$111,'Total project cost for DCs'!U$4:U$111,0,0)*_xlfn.XLOOKUP($A362,Drury_beneficiary_allocation!$A$5:$A$104,Drury_beneficiary_allocation!$E$5:$E$104,0,0)</f>
        <v>0</v>
      </c>
      <c r="L362" s="362">
        <f>_xlfn.XLOOKUP($A362,'Total project cost for DCs'!$A$4:$A$111,'Total project cost for DCs'!V$4:V$111,0,0)*_xlfn.XLOOKUP($A362,Drury_beneficiary_allocation!$A$5:$A$104,Drury_beneficiary_allocation!$E$5:$E$104,0,0)</f>
        <v>0</v>
      </c>
      <c r="M362" s="362">
        <f>_xlfn.XLOOKUP($A362,'Total project cost for DCs'!$A$4:$A$111,'Total project cost for DCs'!W$4:W$111,0,0)*_xlfn.XLOOKUP($A362,Drury_beneficiary_allocation!$A$5:$A$104,Drury_beneficiary_allocation!$E$5:$E$104,0,0)</f>
        <v>0</v>
      </c>
      <c r="N362" s="362">
        <f>_xlfn.XLOOKUP($A362,'Total project cost for DCs'!$A$4:$A$111,'Total project cost for DCs'!X$4:X$111,0,0)*_xlfn.XLOOKUP($A362,Drury_beneficiary_allocation!$A$5:$A$104,Drury_beneficiary_allocation!$E$5:$E$104,0,0)</f>
        <v>0</v>
      </c>
      <c r="O362" s="362">
        <f>_xlfn.XLOOKUP($A362,'Total project cost for DCs'!$A$4:$A$111,'Total project cost for DCs'!Y$4:Y$111,0,0)*_xlfn.XLOOKUP($A362,Drury_beneficiary_allocation!$A$5:$A$104,Drury_beneficiary_allocation!$E$5:$E$104,0,0)</f>
        <v>0</v>
      </c>
      <c r="P362" s="362">
        <f>_xlfn.XLOOKUP($A362,'Total project cost for DCs'!$A$4:$A$111,'Total project cost for DCs'!Z$4:Z$111,0,0)*_xlfn.XLOOKUP($A362,Drury_beneficiary_allocation!$A$5:$A$104,Drury_beneficiary_allocation!$E$5:$E$104,0,0)</f>
        <v>0</v>
      </c>
      <c r="Q362" s="362">
        <f>_xlfn.XLOOKUP($A362,'Total project cost for DCs'!$A$4:$A$111,'Total project cost for DCs'!AA$4:AA$111,0,0)*_xlfn.XLOOKUP($A362,Drury_beneficiary_allocation!$A$5:$A$104,Drury_beneficiary_allocation!$E$5:$E$104,0,0)</f>
        <v>0</v>
      </c>
      <c r="R362" s="362">
        <f>_xlfn.XLOOKUP($A362,'Total project cost for DCs'!$A$4:$A$111,'Total project cost for DCs'!AB$4:AB$111,0,0)*_xlfn.XLOOKUP($A362,Drury_beneficiary_allocation!$A$5:$A$104,Drury_beneficiary_allocation!$E$5:$E$104,0,0)</f>
        <v>0</v>
      </c>
      <c r="S362" s="362">
        <f>_xlfn.XLOOKUP($A362,'Total project cost for DCs'!$A$4:$A$111,'Total project cost for DCs'!AC$4:AC$111,0,0)*_xlfn.XLOOKUP($A362,Drury_beneficiary_allocation!$A$5:$A$104,Drury_beneficiary_allocation!$E$5:$E$104,0,0)</f>
        <v>0</v>
      </c>
      <c r="T362" s="362">
        <f>_xlfn.XLOOKUP($A362,'Total project cost for DCs'!$A$4:$A$111,'Total project cost for DCs'!AD$4:AD$111,0,0)*_xlfn.XLOOKUP($A362,Drury_beneficiary_allocation!$A$5:$A$104,Drury_beneficiary_allocation!$E$5:$E$104,0,0)</f>
        <v>0</v>
      </c>
      <c r="U362" s="362">
        <f>_xlfn.XLOOKUP($A362,'Total project cost for DCs'!$A$4:$A$111,'Total project cost for DCs'!AE$4:AE$111,0,0)*_xlfn.XLOOKUP($A362,Drury_beneficiary_allocation!$A$5:$A$104,Drury_beneficiary_allocation!$E$5:$E$104,0,0)</f>
        <v>0</v>
      </c>
      <c r="V362" s="362">
        <f>_xlfn.XLOOKUP($A362,'Total project cost for DCs'!$A$4:$A$111,'Total project cost for DCs'!AF$4:AF$111,0,0)*_xlfn.XLOOKUP($A362,Drury_beneficiary_allocation!$A$5:$A$104,Drury_beneficiary_allocation!$E$5:$E$104,0,0)</f>
        <v>0</v>
      </c>
      <c r="W362" s="362">
        <f>_xlfn.XLOOKUP($A362,'Total project cost for DCs'!$A$4:$A$111,'Total project cost for DCs'!AG$4:AG$111,0,0)*_xlfn.XLOOKUP($A362,Drury_beneficiary_allocation!$A$5:$A$104,Drury_beneficiary_allocation!$E$5:$E$104,0,0)</f>
        <v>0</v>
      </c>
      <c r="X362" s="362">
        <f>_xlfn.XLOOKUP($A362,'Total project cost for DCs'!$A$4:$A$111,'Total project cost for DCs'!AH$4:AH$111,0,0)*_xlfn.XLOOKUP($A362,Drury_beneficiary_allocation!$A$5:$A$104,Drury_beneficiary_allocation!$E$5:$E$104,0,0)</f>
        <v>0</v>
      </c>
      <c r="Y362" s="362">
        <f>_xlfn.XLOOKUP($A362,'Total project cost for DCs'!$A$4:$A$111,'Total project cost for DCs'!AI$4:AI$111,0,0)*_xlfn.XLOOKUP($A362,Drury_beneficiary_allocation!$A$5:$A$104,Drury_beneficiary_allocation!$E$5:$E$104,0,0)</f>
        <v>0</v>
      </c>
      <c r="Z362" s="362">
        <f>_xlfn.XLOOKUP($A362,'Total project cost for DCs'!$A$4:$A$111,'Total project cost for DCs'!AJ$4:AJ$111,0,0)*_xlfn.XLOOKUP($A362,Drury_beneficiary_allocation!$A$5:$A$104,Drury_beneficiary_allocation!$E$5:$E$104,0,0)</f>
        <v>0</v>
      </c>
      <c r="AA362" s="362">
        <f>_xlfn.XLOOKUP($A362,'Total project cost for DCs'!$A$4:$A$111,'Total project cost for DCs'!AK$4:AK$111,0,0)*_xlfn.XLOOKUP($A362,Drury_beneficiary_allocation!$A$5:$A$104,Drury_beneficiary_allocation!$E$5:$E$104,0,0)</f>
        <v>0</v>
      </c>
      <c r="AB362" s="362">
        <f>_xlfn.XLOOKUP($A362,'Total project cost for DCs'!$A$4:$A$111,'Total project cost for DCs'!AL$4:AL$111,0,0)*_xlfn.XLOOKUP($A362,Drury_beneficiary_allocation!$A$5:$A$104,Drury_beneficiary_allocation!$E$5:$E$104,0,0)</f>
        <v>0</v>
      </c>
      <c r="AC362" s="362">
        <f>_xlfn.XLOOKUP($A362,'Total project cost for DCs'!$A$4:$A$111,'Total project cost for DCs'!AM$4:AM$111,0,0)*_xlfn.XLOOKUP($A362,Drury_beneficiary_allocation!$A$5:$A$104,Drury_beneficiary_allocation!$E$5:$E$104,0,0)</f>
        <v>0</v>
      </c>
      <c r="AD362" s="362">
        <f>_xlfn.XLOOKUP($A362,'Total project cost for DCs'!$A$4:$A$111,'Total project cost for DCs'!AN$4:AN$111,0,0)*_xlfn.XLOOKUP($A362,Drury_beneficiary_allocation!$A$5:$A$104,Drury_beneficiary_allocation!$E$5:$E$104,0,0)</f>
        <v>0</v>
      </c>
      <c r="AE362" s="363">
        <f t="shared" si="50"/>
        <v>0</v>
      </c>
      <c r="AF362" s="349"/>
      <c r="AG362" s="349">
        <f t="shared" si="52"/>
        <v>0</v>
      </c>
      <c r="AH362" s="353">
        <v>0</v>
      </c>
      <c r="AI362" s="354" t="str">
        <f t="shared" si="51"/>
        <v>Arterial</v>
      </c>
      <c r="AJ362" s="349"/>
      <c r="AK362" s="349"/>
      <c r="AL362" s="355">
        <f>_xlfn.XLOOKUP(A362,'P1 Date Adjustment'!B:B,'P1 Date Adjustment'!F:F,"not found",0)</f>
        <v>2047</v>
      </c>
      <c r="AM362" s="349">
        <f t="shared" si="53"/>
        <v>0</v>
      </c>
      <c r="AN362" s="360"/>
      <c r="AO362" s="360"/>
    </row>
    <row r="363" spans="1:41" ht="30" x14ac:dyDescent="0.25">
      <c r="A363" s="129">
        <v>46</v>
      </c>
      <c r="B363" s="358" t="s">
        <v>408</v>
      </c>
      <c r="C363" s="358" t="str">
        <f>_xlfn.XLOOKUP($A363,'Total project cost for DCs'!A:A,'Total project cost for DCs'!C:C,"Not found",0)</f>
        <v>Possible signals(subject to Auranga assessment)</v>
      </c>
      <c r="D363" s="355" t="s">
        <v>155</v>
      </c>
      <c r="E363" s="355" t="s">
        <v>157</v>
      </c>
      <c r="H363" s="355" t="s">
        <v>829</v>
      </c>
      <c r="I363" s="359">
        <f>_xlfn.XLOOKUP($H363,DC_growth_AGS!$A$665:$A$673,DC_growth_AGS!$O$665:$O$673,"Not found",0)</f>
        <v>0.61252788174604733</v>
      </c>
      <c r="J363" s="355">
        <v>2031</v>
      </c>
      <c r="K363" s="362">
        <f>_xlfn.XLOOKUP($A363,'Total project cost for DCs'!$A$4:$A$111,'Total project cost for DCs'!U$4:U$111,0,0)*_xlfn.XLOOKUP($A363,Drury_beneficiary_allocation!$A$5:$A$104,Drury_beneficiary_allocation!$E$5:$E$104,0,0)</f>
        <v>0</v>
      </c>
      <c r="L363" s="362">
        <f>_xlfn.XLOOKUP($A363,'Total project cost for DCs'!$A$4:$A$111,'Total project cost for DCs'!V$4:V$111,0,0)*_xlfn.XLOOKUP($A363,Drury_beneficiary_allocation!$A$5:$A$104,Drury_beneficiary_allocation!$E$5:$E$104,0,0)</f>
        <v>0</v>
      </c>
      <c r="M363" s="362">
        <f>_xlfn.XLOOKUP($A363,'Total project cost for DCs'!$A$4:$A$111,'Total project cost for DCs'!W$4:W$111,0,0)*_xlfn.XLOOKUP($A363,Drury_beneficiary_allocation!$A$5:$A$104,Drury_beneficiary_allocation!$E$5:$E$104,0,0)</f>
        <v>0</v>
      </c>
      <c r="N363" s="362">
        <f>_xlfn.XLOOKUP($A363,'Total project cost for DCs'!$A$4:$A$111,'Total project cost for DCs'!X$4:X$111,0,0)*_xlfn.XLOOKUP($A363,Drury_beneficiary_allocation!$A$5:$A$104,Drury_beneficiary_allocation!$E$5:$E$104,0,0)</f>
        <v>0</v>
      </c>
      <c r="O363" s="362">
        <f>_xlfn.XLOOKUP($A363,'Total project cost for DCs'!$A$4:$A$111,'Total project cost for DCs'!Y$4:Y$111,0,0)*_xlfn.XLOOKUP($A363,Drury_beneficiary_allocation!$A$5:$A$104,Drury_beneficiary_allocation!$E$5:$E$104,0,0)</f>
        <v>0</v>
      </c>
      <c r="P363" s="362">
        <f>_xlfn.XLOOKUP($A363,'Total project cost for DCs'!$A$4:$A$111,'Total project cost for DCs'!Z$4:Z$111,0,0)*_xlfn.XLOOKUP($A363,Drury_beneficiary_allocation!$A$5:$A$104,Drury_beneficiary_allocation!$E$5:$E$104,0,0)</f>
        <v>0</v>
      </c>
      <c r="Q363" s="362">
        <f>_xlfn.XLOOKUP($A363,'Total project cost for DCs'!$A$4:$A$111,'Total project cost for DCs'!AA$4:AA$111,0,0)*_xlfn.XLOOKUP($A363,Drury_beneficiary_allocation!$A$5:$A$104,Drury_beneficiary_allocation!$E$5:$E$104,0,0)</f>
        <v>0</v>
      </c>
      <c r="R363" s="362">
        <f>_xlfn.XLOOKUP($A363,'Total project cost for DCs'!$A$4:$A$111,'Total project cost for DCs'!AB$4:AB$111,0,0)*_xlfn.XLOOKUP($A363,Drury_beneficiary_allocation!$A$5:$A$104,Drury_beneficiary_allocation!$E$5:$E$104,0,0)</f>
        <v>0</v>
      </c>
      <c r="S363" s="362">
        <f>_xlfn.XLOOKUP($A363,'Total project cost for DCs'!$A$4:$A$111,'Total project cost for DCs'!AC$4:AC$111,0,0)*_xlfn.XLOOKUP($A363,Drury_beneficiary_allocation!$A$5:$A$104,Drury_beneficiary_allocation!$E$5:$E$104,0,0)</f>
        <v>0</v>
      </c>
      <c r="T363" s="362">
        <f>_xlfn.XLOOKUP($A363,'Total project cost for DCs'!$A$4:$A$111,'Total project cost for DCs'!AD$4:AD$111,0,0)*_xlfn.XLOOKUP($A363,Drury_beneficiary_allocation!$A$5:$A$104,Drury_beneficiary_allocation!$E$5:$E$104,0,0)</f>
        <v>0</v>
      </c>
      <c r="U363" s="362">
        <f>_xlfn.XLOOKUP($A363,'Total project cost for DCs'!$A$4:$A$111,'Total project cost for DCs'!AE$4:AE$111,0,0)*_xlfn.XLOOKUP($A363,Drury_beneficiary_allocation!$A$5:$A$104,Drury_beneficiary_allocation!$E$5:$E$104,0,0)</f>
        <v>0</v>
      </c>
      <c r="V363" s="362">
        <f>_xlfn.XLOOKUP($A363,'Total project cost for DCs'!$A$4:$A$111,'Total project cost for DCs'!AF$4:AF$111,0,0)*_xlfn.XLOOKUP($A363,Drury_beneficiary_allocation!$A$5:$A$104,Drury_beneficiary_allocation!$E$5:$E$104,0,0)</f>
        <v>0</v>
      </c>
      <c r="W363" s="362">
        <f>_xlfn.XLOOKUP($A363,'Total project cost for DCs'!$A$4:$A$111,'Total project cost for DCs'!AG$4:AG$111,0,0)*_xlfn.XLOOKUP($A363,Drury_beneficiary_allocation!$A$5:$A$104,Drury_beneficiary_allocation!$E$5:$E$104,0,0)</f>
        <v>0</v>
      </c>
      <c r="X363" s="362">
        <f>_xlfn.XLOOKUP($A363,'Total project cost for DCs'!$A$4:$A$111,'Total project cost for DCs'!AH$4:AH$111,0,0)*_xlfn.XLOOKUP($A363,Drury_beneficiary_allocation!$A$5:$A$104,Drury_beneficiary_allocation!$E$5:$E$104,0,0)</f>
        <v>0</v>
      </c>
      <c r="Y363" s="362">
        <f>_xlfn.XLOOKUP($A363,'Total project cost for DCs'!$A$4:$A$111,'Total project cost for DCs'!AI$4:AI$111,0,0)*_xlfn.XLOOKUP($A363,Drury_beneficiary_allocation!$A$5:$A$104,Drury_beneficiary_allocation!$E$5:$E$104,0,0)</f>
        <v>0</v>
      </c>
      <c r="Z363" s="362">
        <f>_xlfn.XLOOKUP($A363,'Total project cost for DCs'!$A$4:$A$111,'Total project cost for DCs'!AJ$4:AJ$111,0,0)*_xlfn.XLOOKUP($A363,Drury_beneficiary_allocation!$A$5:$A$104,Drury_beneficiary_allocation!$E$5:$E$104,0,0)</f>
        <v>0</v>
      </c>
      <c r="AA363" s="362">
        <f>_xlfn.XLOOKUP($A363,'Total project cost for DCs'!$A$4:$A$111,'Total project cost for DCs'!AK$4:AK$111,0,0)*_xlfn.XLOOKUP($A363,Drury_beneficiary_allocation!$A$5:$A$104,Drury_beneficiary_allocation!$E$5:$E$104,0,0)</f>
        <v>0</v>
      </c>
      <c r="AB363" s="362">
        <f>_xlfn.XLOOKUP($A363,'Total project cost for DCs'!$A$4:$A$111,'Total project cost for DCs'!AL$4:AL$111,0,0)*_xlfn.XLOOKUP($A363,Drury_beneficiary_allocation!$A$5:$A$104,Drury_beneficiary_allocation!$E$5:$E$104,0,0)</f>
        <v>0</v>
      </c>
      <c r="AC363" s="362">
        <f>_xlfn.XLOOKUP($A363,'Total project cost for DCs'!$A$4:$A$111,'Total project cost for DCs'!AM$4:AM$111,0,0)*_xlfn.XLOOKUP($A363,Drury_beneficiary_allocation!$A$5:$A$104,Drury_beneficiary_allocation!$E$5:$E$104,0,0)</f>
        <v>0</v>
      </c>
      <c r="AD363" s="362">
        <f>_xlfn.XLOOKUP($A363,'Total project cost for DCs'!$A$4:$A$111,'Total project cost for DCs'!AN$4:AN$111,0,0)*_xlfn.XLOOKUP($A363,Drury_beneficiary_allocation!$A$5:$A$104,Drury_beneficiary_allocation!$E$5:$E$104,0,0)</f>
        <v>0</v>
      </c>
      <c r="AE363" s="363">
        <f t="shared" si="50"/>
        <v>0</v>
      </c>
      <c r="AF363" s="349"/>
      <c r="AG363" s="349">
        <f t="shared" si="52"/>
        <v>0</v>
      </c>
      <c r="AH363" s="353">
        <v>0</v>
      </c>
      <c r="AI363" s="354" t="str">
        <f t="shared" si="51"/>
        <v>Arterial</v>
      </c>
      <c r="AJ363" s="349"/>
      <c r="AK363" s="349"/>
      <c r="AL363" s="355">
        <f>_xlfn.XLOOKUP(A363,'P1 Date Adjustment'!B:B,'P1 Date Adjustment'!F:F,"not found",0)</f>
        <v>2031</v>
      </c>
      <c r="AM363" s="349">
        <f t="shared" si="53"/>
        <v>0</v>
      </c>
      <c r="AN363" s="360"/>
      <c r="AO363" s="360"/>
    </row>
    <row r="364" spans="1:41" ht="30" x14ac:dyDescent="0.25">
      <c r="A364" s="129" t="s">
        <v>430</v>
      </c>
      <c r="B364" s="358" t="s">
        <v>431</v>
      </c>
      <c r="C364" s="358" t="str">
        <f>_xlfn.XLOOKUP($A364,'Total project cost for DCs'!A:A,'Total project cost for DCs'!C:C,"Not found",0)</f>
        <v>2-lane urban- new collector with active mode on both sides + intersection improvements (TDM)</v>
      </c>
      <c r="D364" s="355" t="s">
        <v>155</v>
      </c>
      <c r="E364" s="355" t="s">
        <v>223</v>
      </c>
      <c r="H364" s="355" t="s">
        <v>829</v>
      </c>
      <c r="I364" s="359">
        <f>_xlfn.XLOOKUP($H364,DC_growth_AGS!$A$665:$A$673,DC_growth_AGS!$O$665:$O$673,"Not found",0)</f>
        <v>0.61252788174604733</v>
      </c>
      <c r="J364" s="355">
        <v>2034</v>
      </c>
      <c r="K364" s="362">
        <f>_xlfn.XLOOKUP($A364,'Total project cost for DCs'!$A$4:$A$111,'Total project cost for DCs'!U$4:U$111,0,0)*_xlfn.XLOOKUP($A364,Drury_beneficiary_allocation!$A$5:$A$104,Drury_beneficiary_allocation!$E$5:$E$104,0,0)</f>
        <v>0</v>
      </c>
      <c r="L364" s="362">
        <f>_xlfn.XLOOKUP($A364,'Total project cost for DCs'!$A$4:$A$111,'Total project cost for DCs'!V$4:V$111,0,0)*_xlfn.XLOOKUP($A364,Drury_beneficiary_allocation!$A$5:$A$104,Drury_beneficiary_allocation!$E$5:$E$104,0,0)</f>
        <v>0</v>
      </c>
      <c r="M364" s="362">
        <f>_xlfn.XLOOKUP($A364,'Total project cost for DCs'!$A$4:$A$111,'Total project cost for DCs'!W$4:W$111,0,0)*_xlfn.XLOOKUP($A364,Drury_beneficiary_allocation!$A$5:$A$104,Drury_beneficiary_allocation!$E$5:$E$104,0,0)</f>
        <v>0</v>
      </c>
      <c r="N364" s="362">
        <f>_xlfn.XLOOKUP($A364,'Total project cost for DCs'!$A$4:$A$111,'Total project cost for DCs'!X$4:X$111,0,0)*_xlfn.XLOOKUP($A364,Drury_beneficiary_allocation!$A$5:$A$104,Drury_beneficiary_allocation!$E$5:$E$104,0,0)</f>
        <v>0</v>
      </c>
      <c r="O364" s="362">
        <f>_xlfn.XLOOKUP($A364,'Total project cost for DCs'!$A$4:$A$111,'Total project cost for DCs'!Y$4:Y$111,0,0)*_xlfn.XLOOKUP($A364,Drury_beneficiary_allocation!$A$5:$A$104,Drury_beneficiary_allocation!$E$5:$E$104,0,0)</f>
        <v>0</v>
      </c>
      <c r="P364" s="362">
        <f>_xlfn.XLOOKUP($A364,'Total project cost for DCs'!$A$4:$A$111,'Total project cost for DCs'!Z$4:Z$111,0,0)*_xlfn.XLOOKUP($A364,Drury_beneficiary_allocation!$A$5:$A$104,Drury_beneficiary_allocation!$E$5:$E$104,0,0)</f>
        <v>0</v>
      </c>
      <c r="Q364" s="362">
        <f>_xlfn.XLOOKUP($A364,'Total project cost for DCs'!$A$4:$A$111,'Total project cost for DCs'!AA$4:AA$111,0,0)*_xlfn.XLOOKUP($A364,Drury_beneficiary_allocation!$A$5:$A$104,Drury_beneficiary_allocation!$E$5:$E$104,0,0)</f>
        <v>0</v>
      </c>
      <c r="R364" s="362">
        <f>_xlfn.XLOOKUP($A364,'Total project cost for DCs'!$A$4:$A$111,'Total project cost for DCs'!AB$4:AB$111,0,0)*_xlfn.XLOOKUP($A364,Drury_beneficiary_allocation!$A$5:$A$104,Drury_beneficiary_allocation!$E$5:$E$104,0,0)</f>
        <v>0</v>
      </c>
      <c r="S364" s="362">
        <f>_xlfn.XLOOKUP($A364,'Total project cost for DCs'!$A$4:$A$111,'Total project cost for DCs'!AC$4:AC$111,0,0)*_xlfn.XLOOKUP($A364,Drury_beneficiary_allocation!$A$5:$A$104,Drury_beneficiary_allocation!$E$5:$E$104,0,0)</f>
        <v>0</v>
      </c>
      <c r="T364" s="362">
        <f>_xlfn.XLOOKUP($A364,'Total project cost for DCs'!$A$4:$A$111,'Total project cost for DCs'!AD$4:AD$111,0,0)*_xlfn.XLOOKUP($A364,Drury_beneficiary_allocation!$A$5:$A$104,Drury_beneficiary_allocation!$E$5:$E$104,0,0)</f>
        <v>0</v>
      </c>
      <c r="U364" s="362">
        <f>_xlfn.XLOOKUP($A364,'Total project cost for DCs'!$A$4:$A$111,'Total project cost for DCs'!AE$4:AE$111,0,0)*_xlfn.XLOOKUP($A364,Drury_beneficiary_allocation!$A$5:$A$104,Drury_beneficiary_allocation!$E$5:$E$104,0,0)</f>
        <v>0</v>
      </c>
      <c r="V364" s="362">
        <f>_xlfn.XLOOKUP($A364,'Total project cost for DCs'!$A$4:$A$111,'Total project cost for DCs'!AF$4:AF$111,0,0)*_xlfn.XLOOKUP($A364,Drury_beneficiary_allocation!$A$5:$A$104,Drury_beneficiary_allocation!$E$5:$E$104,0,0)</f>
        <v>0</v>
      </c>
      <c r="W364" s="362">
        <f>_xlfn.XLOOKUP($A364,'Total project cost for DCs'!$A$4:$A$111,'Total project cost for DCs'!AG$4:AG$111,0,0)*_xlfn.XLOOKUP($A364,Drury_beneficiary_allocation!$A$5:$A$104,Drury_beneficiary_allocation!$E$5:$E$104,0,0)</f>
        <v>0</v>
      </c>
      <c r="X364" s="362">
        <f>_xlfn.XLOOKUP($A364,'Total project cost for DCs'!$A$4:$A$111,'Total project cost for DCs'!AH$4:AH$111,0,0)*_xlfn.XLOOKUP($A364,Drury_beneficiary_allocation!$A$5:$A$104,Drury_beneficiary_allocation!$E$5:$E$104,0,0)</f>
        <v>0</v>
      </c>
      <c r="Y364" s="362">
        <f>_xlfn.XLOOKUP($A364,'Total project cost for DCs'!$A$4:$A$111,'Total project cost for DCs'!AI$4:AI$111,0,0)*_xlfn.XLOOKUP($A364,Drury_beneficiary_allocation!$A$5:$A$104,Drury_beneficiary_allocation!$E$5:$E$104,0,0)</f>
        <v>0</v>
      </c>
      <c r="Z364" s="362">
        <f>_xlfn.XLOOKUP($A364,'Total project cost for DCs'!$A$4:$A$111,'Total project cost for DCs'!AJ$4:AJ$111,0,0)*_xlfn.XLOOKUP($A364,Drury_beneficiary_allocation!$A$5:$A$104,Drury_beneficiary_allocation!$E$5:$E$104,0,0)</f>
        <v>0</v>
      </c>
      <c r="AA364" s="362">
        <f>_xlfn.XLOOKUP($A364,'Total project cost for DCs'!$A$4:$A$111,'Total project cost for DCs'!AK$4:AK$111,0,0)*_xlfn.XLOOKUP($A364,Drury_beneficiary_allocation!$A$5:$A$104,Drury_beneficiary_allocation!$E$5:$E$104,0,0)</f>
        <v>0</v>
      </c>
      <c r="AB364" s="362">
        <f>_xlfn.XLOOKUP($A364,'Total project cost for DCs'!$A$4:$A$111,'Total project cost for DCs'!AL$4:AL$111,0,0)*_xlfn.XLOOKUP($A364,Drury_beneficiary_allocation!$A$5:$A$104,Drury_beneficiary_allocation!$E$5:$E$104,0,0)</f>
        <v>0</v>
      </c>
      <c r="AC364" s="362">
        <f>_xlfn.XLOOKUP($A364,'Total project cost for DCs'!$A$4:$A$111,'Total project cost for DCs'!AM$4:AM$111,0,0)*_xlfn.XLOOKUP($A364,Drury_beneficiary_allocation!$A$5:$A$104,Drury_beneficiary_allocation!$E$5:$E$104,0,0)</f>
        <v>0</v>
      </c>
      <c r="AD364" s="362">
        <f>_xlfn.XLOOKUP($A364,'Total project cost for DCs'!$A$4:$A$111,'Total project cost for DCs'!AN$4:AN$111,0,0)*_xlfn.XLOOKUP($A364,Drury_beneficiary_allocation!$A$5:$A$104,Drury_beneficiary_allocation!$E$5:$E$104,0,0)</f>
        <v>0</v>
      </c>
      <c r="AE364" s="363">
        <f t="shared" si="50"/>
        <v>0</v>
      </c>
      <c r="AF364" s="349"/>
      <c r="AG364" s="349">
        <f t="shared" si="52"/>
        <v>0</v>
      </c>
      <c r="AH364" s="353">
        <v>0</v>
      </c>
      <c r="AI364" s="354" t="str">
        <f t="shared" si="51"/>
        <v>Collector</v>
      </c>
      <c r="AJ364" s="349"/>
      <c r="AK364" s="349"/>
      <c r="AL364" s="355">
        <f>_xlfn.XLOOKUP(A364,'P1 Date Adjustment'!B:B,'P1 Date Adjustment'!F:F,"not found",0)</f>
        <v>2034</v>
      </c>
      <c r="AM364" s="349">
        <f t="shared" si="53"/>
        <v>0</v>
      </c>
      <c r="AN364" s="360"/>
      <c r="AO364" s="360"/>
    </row>
    <row r="365" spans="1:41" ht="45" x14ac:dyDescent="0.25">
      <c r="A365" s="129">
        <v>58</v>
      </c>
      <c r="B365" s="358" t="s">
        <v>441</v>
      </c>
      <c r="C365" s="358" t="str">
        <f>_xlfn.XLOOKUP($A365,'Total project cost for DCs'!A:A,'Total project cost for DCs'!C:C,"Not found",0)</f>
        <v>2-lane urban- upgrade existing road layout with active modes on both sides + intersection improvements (TDM)</v>
      </c>
      <c r="D365" s="355" t="s">
        <v>155</v>
      </c>
      <c r="E365" s="355" t="s">
        <v>199</v>
      </c>
      <c r="H365" s="355" t="s">
        <v>829</v>
      </c>
      <c r="I365" s="359">
        <f>_xlfn.XLOOKUP($H365,DC_growth_AGS!$A$665:$A$673,DC_growth_AGS!$O$665:$O$673,"Not found",0)</f>
        <v>0.61252788174604733</v>
      </c>
      <c r="J365" s="355">
        <v>2033</v>
      </c>
      <c r="K365" s="362">
        <f>_xlfn.XLOOKUP($A365,'Total project cost for DCs'!$A$4:$A$111,'Total project cost for DCs'!U$4:U$111,0,0)*_xlfn.XLOOKUP($A365,Drury_beneficiary_allocation!$A$5:$A$104,Drury_beneficiary_allocation!$E$5:$E$104,0,0)</f>
        <v>0</v>
      </c>
      <c r="L365" s="362">
        <f>_xlfn.XLOOKUP($A365,'Total project cost for DCs'!$A$4:$A$111,'Total project cost for DCs'!V$4:V$111,0,0)*_xlfn.XLOOKUP($A365,Drury_beneficiary_allocation!$A$5:$A$104,Drury_beneficiary_allocation!$E$5:$E$104,0,0)</f>
        <v>0</v>
      </c>
      <c r="M365" s="362">
        <f>_xlfn.XLOOKUP($A365,'Total project cost for DCs'!$A$4:$A$111,'Total project cost for DCs'!W$4:W$111,0,0)*_xlfn.XLOOKUP($A365,Drury_beneficiary_allocation!$A$5:$A$104,Drury_beneficiary_allocation!$E$5:$E$104,0,0)</f>
        <v>0</v>
      </c>
      <c r="N365" s="362">
        <f>_xlfn.XLOOKUP($A365,'Total project cost for DCs'!$A$4:$A$111,'Total project cost for DCs'!X$4:X$111,0,0)*_xlfn.XLOOKUP($A365,Drury_beneficiary_allocation!$A$5:$A$104,Drury_beneficiary_allocation!$E$5:$E$104,0,0)</f>
        <v>0</v>
      </c>
      <c r="O365" s="362">
        <f>_xlfn.XLOOKUP($A365,'Total project cost for DCs'!$A$4:$A$111,'Total project cost for DCs'!Y$4:Y$111,0,0)*_xlfn.XLOOKUP($A365,Drury_beneficiary_allocation!$A$5:$A$104,Drury_beneficiary_allocation!$E$5:$E$104,0,0)</f>
        <v>0</v>
      </c>
      <c r="P365" s="362">
        <f>_xlfn.XLOOKUP($A365,'Total project cost for DCs'!$A$4:$A$111,'Total project cost for DCs'!Z$4:Z$111,0,0)*_xlfn.XLOOKUP($A365,Drury_beneficiary_allocation!$A$5:$A$104,Drury_beneficiary_allocation!$E$5:$E$104,0,0)</f>
        <v>0</v>
      </c>
      <c r="Q365" s="362">
        <f>_xlfn.XLOOKUP($A365,'Total project cost for DCs'!$A$4:$A$111,'Total project cost for DCs'!AA$4:AA$111,0,0)*_xlfn.XLOOKUP($A365,Drury_beneficiary_allocation!$A$5:$A$104,Drury_beneficiary_allocation!$E$5:$E$104,0,0)</f>
        <v>0</v>
      </c>
      <c r="R365" s="362">
        <f>_xlfn.XLOOKUP($A365,'Total project cost for DCs'!$A$4:$A$111,'Total project cost for DCs'!AB$4:AB$111,0,0)*_xlfn.XLOOKUP($A365,Drury_beneficiary_allocation!$A$5:$A$104,Drury_beneficiary_allocation!$E$5:$E$104,0,0)</f>
        <v>0</v>
      </c>
      <c r="S365" s="362">
        <f>_xlfn.XLOOKUP($A365,'Total project cost for DCs'!$A$4:$A$111,'Total project cost for DCs'!AC$4:AC$111,0,0)*_xlfn.XLOOKUP($A365,Drury_beneficiary_allocation!$A$5:$A$104,Drury_beneficiary_allocation!$E$5:$E$104,0,0)</f>
        <v>0</v>
      </c>
      <c r="T365" s="362">
        <f>_xlfn.XLOOKUP($A365,'Total project cost for DCs'!$A$4:$A$111,'Total project cost for DCs'!AD$4:AD$111,0,0)*_xlfn.XLOOKUP($A365,Drury_beneficiary_allocation!$A$5:$A$104,Drury_beneficiary_allocation!$E$5:$E$104,0,0)</f>
        <v>0</v>
      </c>
      <c r="U365" s="362">
        <f>_xlfn.XLOOKUP($A365,'Total project cost for DCs'!$A$4:$A$111,'Total project cost for DCs'!AE$4:AE$111,0,0)*_xlfn.XLOOKUP($A365,Drury_beneficiary_allocation!$A$5:$A$104,Drury_beneficiary_allocation!$E$5:$E$104,0,0)</f>
        <v>0</v>
      </c>
      <c r="V365" s="362">
        <f>_xlfn.XLOOKUP($A365,'Total project cost for DCs'!$A$4:$A$111,'Total project cost for DCs'!AF$4:AF$111,0,0)*_xlfn.XLOOKUP($A365,Drury_beneficiary_allocation!$A$5:$A$104,Drury_beneficiary_allocation!$E$5:$E$104,0,0)</f>
        <v>0</v>
      </c>
      <c r="W365" s="362">
        <f>_xlfn.XLOOKUP($A365,'Total project cost for DCs'!$A$4:$A$111,'Total project cost for DCs'!AG$4:AG$111,0,0)*_xlfn.XLOOKUP($A365,Drury_beneficiary_allocation!$A$5:$A$104,Drury_beneficiary_allocation!$E$5:$E$104,0,0)</f>
        <v>0</v>
      </c>
      <c r="X365" s="362">
        <f>_xlfn.XLOOKUP($A365,'Total project cost for DCs'!$A$4:$A$111,'Total project cost for DCs'!AH$4:AH$111,0,0)*_xlfn.XLOOKUP($A365,Drury_beneficiary_allocation!$A$5:$A$104,Drury_beneficiary_allocation!$E$5:$E$104,0,0)</f>
        <v>0</v>
      </c>
      <c r="Y365" s="362">
        <f>_xlfn.XLOOKUP($A365,'Total project cost for DCs'!$A$4:$A$111,'Total project cost for DCs'!AI$4:AI$111,0,0)*_xlfn.XLOOKUP($A365,Drury_beneficiary_allocation!$A$5:$A$104,Drury_beneficiary_allocation!$E$5:$E$104,0,0)</f>
        <v>0</v>
      </c>
      <c r="Z365" s="362">
        <f>_xlfn.XLOOKUP($A365,'Total project cost for DCs'!$A$4:$A$111,'Total project cost for DCs'!AJ$4:AJ$111,0,0)*_xlfn.XLOOKUP($A365,Drury_beneficiary_allocation!$A$5:$A$104,Drury_beneficiary_allocation!$E$5:$E$104,0,0)</f>
        <v>0</v>
      </c>
      <c r="AA365" s="362">
        <f>_xlfn.XLOOKUP($A365,'Total project cost for DCs'!$A$4:$A$111,'Total project cost for DCs'!AK$4:AK$111,0,0)*_xlfn.XLOOKUP($A365,Drury_beneficiary_allocation!$A$5:$A$104,Drury_beneficiary_allocation!$E$5:$E$104,0,0)</f>
        <v>0</v>
      </c>
      <c r="AB365" s="362">
        <f>_xlfn.XLOOKUP($A365,'Total project cost for DCs'!$A$4:$A$111,'Total project cost for DCs'!AL$4:AL$111,0,0)*_xlfn.XLOOKUP($A365,Drury_beneficiary_allocation!$A$5:$A$104,Drury_beneficiary_allocation!$E$5:$E$104,0,0)</f>
        <v>0</v>
      </c>
      <c r="AC365" s="362">
        <f>_xlfn.XLOOKUP($A365,'Total project cost for DCs'!$A$4:$A$111,'Total project cost for DCs'!AM$4:AM$111,0,0)*_xlfn.XLOOKUP($A365,Drury_beneficiary_allocation!$A$5:$A$104,Drury_beneficiary_allocation!$E$5:$E$104,0,0)</f>
        <v>0</v>
      </c>
      <c r="AD365" s="362">
        <f>_xlfn.XLOOKUP($A365,'Total project cost for DCs'!$A$4:$A$111,'Total project cost for DCs'!AN$4:AN$111,0,0)*_xlfn.XLOOKUP($A365,Drury_beneficiary_allocation!$A$5:$A$104,Drury_beneficiary_allocation!$E$5:$E$104,0,0)</f>
        <v>0</v>
      </c>
      <c r="AE365" s="363">
        <f t="shared" si="50"/>
        <v>0</v>
      </c>
      <c r="AF365" s="349"/>
      <c r="AG365" s="349">
        <f t="shared" si="52"/>
        <v>0</v>
      </c>
      <c r="AH365" s="353">
        <v>0</v>
      </c>
      <c r="AI365" s="354" t="str">
        <f t="shared" si="51"/>
        <v>Collector</v>
      </c>
      <c r="AJ365" s="349"/>
      <c r="AK365" s="349"/>
      <c r="AL365" s="355">
        <f>_xlfn.XLOOKUP(A365,'P1 Date Adjustment'!B:B,'P1 Date Adjustment'!F:F,"not found",0)</f>
        <v>2033</v>
      </c>
      <c r="AM365" s="349">
        <f t="shared" si="53"/>
        <v>0</v>
      </c>
      <c r="AN365" s="360"/>
      <c r="AO365" s="360"/>
    </row>
    <row r="366" spans="1:41" ht="30" x14ac:dyDescent="0.25">
      <c r="A366" s="129">
        <v>59</v>
      </c>
      <c r="B366" s="358" t="s">
        <v>443</v>
      </c>
      <c r="C366" s="358" t="str">
        <f>_xlfn.XLOOKUP($A366,'Total project cost for DCs'!A:A,'Total project cost for DCs'!C:C,"Not found",0)</f>
        <v xml:space="preserve"> 2-lane intersection (new intersection + active mode crossings)</v>
      </c>
      <c r="D366" s="355" t="s">
        <v>155</v>
      </c>
      <c r="E366" s="355" t="s">
        <v>223</v>
      </c>
      <c r="H366" s="355" t="s">
        <v>829</v>
      </c>
      <c r="I366" s="359">
        <f>_xlfn.XLOOKUP($H366,DC_growth_AGS!$A$665:$A$673,DC_growth_AGS!$O$665:$O$673,"Not found",0)</f>
        <v>0.61252788174604733</v>
      </c>
      <c r="J366" s="355">
        <v>2033</v>
      </c>
      <c r="K366" s="362">
        <f>_xlfn.XLOOKUP($A366,'Total project cost for DCs'!$A$4:$A$111,'Total project cost for DCs'!U$4:U$111,0,0)*_xlfn.XLOOKUP($A366,Drury_beneficiary_allocation!$A$5:$A$104,Drury_beneficiary_allocation!$E$5:$E$104,0,0)</f>
        <v>0</v>
      </c>
      <c r="L366" s="362">
        <f>_xlfn.XLOOKUP($A366,'Total project cost for DCs'!$A$4:$A$111,'Total project cost for DCs'!V$4:V$111,0,0)*_xlfn.XLOOKUP($A366,Drury_beneficiary_allocation!$A$5:$A$104,Drury_beneficiary_allocation!$E$5:$E$104,0,0)</f>
        <v>0</v>
      </c>
      <c r="M366" s="362">
        <f>_xlfn.XLOOKUP($A366,'Total project cost for DCs'!$A$4:$A$111,'Total project cost for DCs'!W$4:W$111,0,0)*_xlfn.XLOOKUP($A366,Drury_beneficiary_allocation!$A$5:$A$104,Drury_beneficiary_allocation!$E$5:$E$104,0,0)</f>
        <v>0</v>
      </c>
      <c r="N366" s="362">
        <f>_xlfn.XLOOKUP($A366,'Total project cost for DCs'!$A$4:$A$111,'Total project cost for DCs'!X$4:X$111,0,0)*_xlfn.XLOOKUP($A366,Drury_beneficiary_allocation!$A$5:$A$104,Drury_beneficiary_allocation!$E$5:$E$104,0,0)</f>
        <v>0</v>
      </c>
      <c r="O366" s="362">
        <f>_xlfn.XLOOKUP($A366,'Total project cost for DCs'!$A$4:$A$111,'Total project cost for DCs'!Y$4:Y$111,0,0)*_xlfn.XLOOKUP($A366,Drury_beneficiary_allocation!$A$5:$A$104,Drury_beneficiary_allocation!$E$5:$E$104,0,0)</f>
        <v>0</v>
      </c>
      <c r="P366" s="362">
        <f>_xlfn.XLOOKUP($A366,'Total project cost for DCs'!$A$4:$A$111,'Total project cost for DCs'!Z$4:Z$111,0,0)*_xlfn.XLOOKUP($A366,Drury_beneficiary_allocation!$A$5:$A$104,Drury_beneficiary_allocation!$E$5:$E$104,0,0)</f>
        <v>0</v>
      </c>
      <c r="Q366" s="362">
        <f>_xlfn.XLOOKUP($A366,'Total project cost for DCs'!$A$4:$A$111,'Total project cost for DCs'!AA$4:AA$111,0,0)*_xlfn.XLOOKUP($A366,Drury_beneficiary_allocation!$A$5:$A$104,Drury_beneficiary_allocation!$E$5:$E$104,0,0)</f>
        <v>0</v>
      </c>
      <c r="R366" s="362">
        <f>_xlfn.XLOOKUP($A366,'Total project cost for DCs'!$A$4:$A$111,'Total project cost for DCs'!AB$4:AB$111,0,0)*_xlfn.XLOOKUP($A366,Drury_beneficiary_allocation!$A$5:$A$104,Drury_beneficiary_allocation!$E$5:$E$104,0,0)</f>
        <v>0</v>
      </c>
      <c r="S366" s="362">
        <f>_xlfn.XLOOKUP($A366,'Total project cost for DCs'!$A$4:$A$111,'Total project cost for DCs'!AC$4:AC$111,0,0)*_xlfn.XLOOKUP($A366,Drury_beneficiary_allocation!$A$5:$A$104,Drury_beneficiary_allocation!$E$5:$E$104,0,0)</f>
        <v>0</v>
      </c>
      <c r="T366" s="362">
        <f>_xlfn.XLOOKUP($A366,'Total project cost for DCs'!$A$4:$A$111,'Total project cost for DCs'!AD$4:AD$111,0,0)*_xlfn.XLOOKUP($A366,Drury_beneficiary_allocation!$A$5:$A$104,Drury_beneficiary_allocation!$E$5:$E$104,0,0)</f>
        <v>0</v>
      </c>
      <c r="U366" s="362">
        <f>_xlfn.XLOOKUP($A366,'Total project cost for DCs'!$A$4:$A$111,'Total project cost for DCs'!AE$4:AE$111,0,0)*_xlfn.XLOOKUP($A366,Drury_beneficiary_allocation!$A$5:$A$104,Drury_beneficiary_allocation!$E$5:$E$104,0,0)</f>
        <v>0</v>
      </c>
      <c r="V366" s="362">
        <f>_xlfn.XLOOKUP($A366,'Total project cost for DCs'!$A$4:$A$111,'Total project cost for DCs'!AF$4:AF$111,0,0)*_xlfn.XLOOKUP($A366,Drury_beneficiary_allocation!$A$5:$A$104,Drury_beneficiary_allocation!$E$5:$E$104,0,0)</f>
        <v>0</v>
      </c>
      <c r="W366" s="362">
        <f>_xlfn.XLOOKUP($A366,'Total project cost for DCs'!$A$4:$A$111,'Total project cost for DCs'!AG$4:AG$111,0,0)*_xlfn.XLOOKUP($A366,Drury_beneficiary_allocation!$A$5:$A$104,Drury_beneficiary_allocation!$E$5:$E$104,0,0)</f>
        <v>0</v>
      </c>
      <c r="X366" s="362">
        <f>_xlfn.XLOOKUP($A366,'Total project cost for DCs'!$A$4:$A$111,'Total project cost for DCs'!AH$4:AH$111,0,0)*_xlfn.XLOOKUP($A366,Drury_beneficiary_allocation!$A$5:$A$104,Drury_beneficiary_allocation!$E$5:$E$104,0,0)</f>
        <v>0</v>
      </c>
      <c r="Y366" s="362">
        <f>_xlfn.XLOOKUP($A366,'Total project cost for DCs'!$A$4:$A$111,'Total project cost for DCs'!AI$4:AI$111,0,0)*_xlfn.XLOOKUP($A366,Drury_beneficiary_allocation!$A$5:$A$104,Drury_beneficiary_allocation!$E$5:$E$104,0,0)</f>
        <v>0</v>
      </c>
      <c r="Z366" s="362">
        <f>_xlfn.XLOOKUP($A366,'Total project cost for DCs'!$A$4:$A$111,'Total project cost for DCs'!AJ$4:AJ$111,0,0)*_xlfn.XLOOKUP($A366,Drury_beneficiary_allocation!$A$5:$A$104,Drury_beneficiary_allocation!$E$5:$E$104,0,0)</f>
        <v>0</v>
      </c>
      <c r="AA366" s="362">
        <f>_xlfn.XLOOKUP($A366,'Total project cost for DCs'!$A$4:$A$111,'Total project cost for DCs'!AK$4:AK$111,0,0)*_xlfn.XLOOKUP($A366,Drury_beneficiary_allocation!$A$5:$A$104,Drury_beneficiary_allocation!$E$5:$E$104,0,0)</f>
        <v>0</v>
      </c>
      <c r="AB366" s="362">
        <f>_xlfn.XLOOKUP($A366,'Total project cost for DCs'!$A$4:$A$111,'Total project cost for DCs'!AL$4:AL$111,0,0)*_xlfn.XLOOKUP($A366,Drury_beneficiary_allocation!$A$5:$A$104,Drury_beneficiary_allocation!$E$5:$E$104,0,0)</f>
        <v>0</v>
      </c>
      <c r="AC366" s="362">
        <f>_xlfn.XLOOKUP($A366,'Total project cost for DCs'!$A$4:$A$111,'Total project cost for DCs'!AM$4:AM$111,0,0)*_xlfn.XLOOKUP($A366,Drury_beneficiary_allocation!$A$5:$A$104,Drury_beneficiary_allocation!$E$5:$E$104,0,0)</f>
        <v>0</v>
      </c>
      <c r="AD366" s="362">
        <f>_xlfn.XLOOKUP($A366,'Total project cost for DCs'!$A$4:$A$111,'Total project cost for DCs'!AN$4:AN$111,0,0)*_xlfn.XLOOKUP($A366,Drury_beneficiary_allocation!$A$5:$A$104,Drury_beneficiary_allocation!$E$5:$E$104,0,0)</f>
        <v>0</v>
      </c>
      <c r="AE366" s="363">
        <f t="shared" si="50"/>
        <v>0</v>
      </c>
      <c r="AF366" s="349"/>
      <c r="AG366" s="349">
        <f t="shared" si="52"/>
        <v>0</v>
      </c>
      <c r="AH366" s="353">
        <v>0</v>
      </c>
      <c r="AI366" s="354" t="str">
        <f t="shared" si="51"/>
        <v>Collector</v>
      </c>
      <c r="AJ366" s="349"/>
      <c r="AK366" s="349"/>
      <c r="AL366" s="355">
        <f>_xlfn.XLOOKUP(A366,'P1 Date Adjustment'!B:B,'P1 Date Adjustment'!F:F,"not found",0)</f>
        <v>2033</v>
      </c>
      <c r="AM366" s="349">
        <f t="shared" si="53"/>
        <v>0</v>
      </c>
      <c r="AN366" s="360"/>
      <c r="AO366" s="360"/>
    </row>
    <row r="367" spans="1:41" ht="30" x14ac:dyDescent="0.25">
      <c r="A367" s="129" t="s">
        <v>452</v>
      </c>
      <c r="B367" s="358" t="s">
        <v>453</v>
      </c>
      <c r="C367" s="358" t="str">
        <f>_xlfn.XLOOKUP($A367,'Total project cost for DCs'!A:A,'Total project cost for DCs'!C:C,"Not found",0)</f>
        <v>2-lane urban- new road layout with active modes on both sides (TDM)</v>
      </c>
      <c r="D367" s="355" t="s">
        <v>155</v>
      </c>
      <c r="E367" s="355" t="s">
        <v>227</v>
      </c>
      <c r="H367" s="355" t="s">
        <v>829</v>
      </c>
      <c r="I367" s="359">
        <f>_xlfn.XLOOKUP($H367,DC_growth_AGS!$A$665:$A$673,DC_growth_AGS!$O$665:$O$673,"Not found",0)</f>
        <v>0.61252788174604733</v>
      </c>
      <c r="J367" s="355">
        <v>2036</v>
      </c>
      <c r="K367" s="362">
        <f>_xlfn.XLOOKUP($A367,'Total project cost for DCs'!$A$4:$A$111,'Total project cost for DCs'!U$4:U$111,0,0)*_xlfn.XLOOKUP($A367,Drury_beneficiary_allocation!$A$5:$A$104,Drury_beneficiary_allocation!$E$5:$E$104,0,0)</f>
        <v>0</v>
      </c>
      <c r="L367" s="362">
        <f>_xlfn.XLOOKUP($A367,'Total project cost for DCs'!$A$4:$A$111,'Total project cost for DCs'!V$4:V$111,0,0)*_xlfn.XLOOKUP($A367,Drury_beneficiary_allocation!$A$5:$A$104,Drury_beneficiary_allocation!$E$5:$E$104,0,0)</f>
        <v>0</v>
      </c>
      <c r="M367" s="362">
        <f>_xlfn.XLOOKUP($A367,'Total project cost for DCs'!$A$4:$A$111,'Total project cost for DCs'!W$4:W$111,0,0)*_xlfn.XLOOKUP($A367,Drury_beneficiary_allocation!$A$5:$A$104,Drury_beneficiary_allocation!$E$5:$E$104,0,0)</f>
        <v>0</v>
      </c>
      <c r="N367" s="362">
        <f>_xlfn.XLOOKUP($A367,'Total project cost for DCs'!$A$4:$A$111,'Total project cost for DCs'!X$4:X$111,0,0)*_xlfn.XLOOKUP($A367,Drury_beneficiary_allocation!$A$5:$A$104,Drury_beneficiary_allocation!$E$5:$E$104,0,0)</f>
        <v>0</v>
      </c>
      <c r="O367" s="362">
        <f>_xlfn.XLOOKUP($A367,'Total project cost for DCs'!$A$4:$A$111,'Total project cost for DCs'!Y$4:Y$111,0,0)*_xlfn.XLOOKUP($A367,Drury_beneficiary_allocation!$A$5:$A$104,Drury_beneficiary_allocation!$E$5:$E$104,0,0)</f>
        <v>0</v>
      </c>
      <c r="P367" s="362">
        <f>_xlfn.XLOOKUP($A367,'Total project cost for DCs'!$A$4:$A$111,'Total project cost for DCs'!Z$4:Z$111,0,0)*_xlfn.XLOOKUP($A367,Drury_beneficiary_allocation!$A$5:$A$104,Drury_beneficiary_allocation!$E$5:$E$104,0,0)</f>
        <v>0</v>
      </c>
      <c r="Q367" s="362">
        <f>_xlfn.XLOOKUP($A367,'Total project cost for DCs'!$A$4:$A$111,'Total project cost for DCs'!AA$4:AA$111,0,0)*_xlfn.XLOOKUP($A367,Drury_beneficiary_allocation!$A$5:$A$104,Drury_beneficiary_allocation!$E$5:$E$104,0,0)</f>
        <v>0</v>
      </c>
      <c r="R367" s="362">
        <f>_xlfn.XLOOKUP($A367,'Total project cost for DCs'!$A$4:$A$111,'Total project cost for DCs'!AB$4:AB$111,0,0)*_xlfn.XLOOKUP($A367,Drury_beneficiary_allocation!$A$5:$A$104,Drury_beneficiary_allocation!$E$5:$E$104,0,0)</f>
        <v>0</v>
      </c>
      <c r="S367" s="362">
        <f>_xlfn.XLOOKUP($A367,'Total project cost for DCs'!$A$4:$A$111,'Total project cost for DCs'!AC$4:AC$111,0,0)*_xlfn.XLOOKUP($A367,Drury_beneficiary_allocation!$A$5:$A$104,Drury_beneficiary_allocation!$E$5:$E$104,0,0)</f>
        <v>0</v>
      </c>
      <c r="T367" s="362">
        <f>_xlfn.XLOOKUP($A367,'Total project cost for DCs'!$A$4:$A$111,'Total project cost for DCs'!AD$4:AD$111,0,0)*_xlfn.XLOOKUP($A367,Drury_beneficiary_allocation!$A$5:$A$104,Drury_beneficiary_allocation!$E$5:$E$104,0,0)</f>
        <v>0</v>
      </c>
      <c r="U367" s="362">
        <f>_xlfn.XLOOKUP($A367,'Total project cost for DCs'!$A$4:$A$111,'Total project cost for DCs'!AE$4:AE$111,0,0)*_xlfn.XLOOKUP($A367,Drury_beneficiary_allocation!$A$5:$A$104,Drury_beneficiary_allocation!$E$5:$E$104,0,0)</f>
        <v>0</v>
      </c>
      <c r="V367" s="362">
        <f>_xlfn.XLOOKUP($A367,'Total project cost for DCs'!$A$4:$A$111,'Total project cost for DCs'!AF$4:AF$111,0,0)*_xlfn.XLOOKUP($A367,Drury_beneficiary_allocation!$A$5:$A$104,Drury_beneficiary_allocation!$E$5:$E$104,0,0)</f>
        <v>0</v>
      </c>
      <c r="W367" s="362">
        <f>_xlfn.XLOOKUP($A367,'Total project cost for DCs'!$A$4:$A$111,'Total project cost for DCs'!AG$4:AG$111,0,0)*_xlfn.XLOOKUP($A367,Drury_beneficiary_allocation!$A$5:$A$104,Drury_beneficiary_allocation!$E$5:$E$104,0,0)</f>
        <v>0</v>
      </c>
      <c r="X367" s="362">
        <f>_xlfn.XLOOKUP($A367,'Total project cost for DCs'!$A$4:$A$111,'Total project cost for DCs'!AH$4:AH$111,0,0)*_xlfn.XLOOKUP($A367,Drury_beneficiary_allocation!$A$5:$A$104,Drury_beneficiary_allocation!$E$5:$E$104,0,0)</f>
        <v>0</v>
      </c>
      <c r="Y367" s="362">
        <f>_xlfn.XLOOKUP($A367,'Total project cost for DCs'!$A$4:$A$111,'Total project cost for DCs'!AI$4:AI$111,0,0)*_xlfn.XLOOKUP($A367,Drury_beneficiary_allocation!$A$5:$A$104,Drury_beneficiary_allocation!$E$5:$E$104,0,0)</f>
        <v>0</v>
      </c>
      <c r="Z367" s="362">
        <f>_xlfn.XLOOKUP($A367,'Total project cost for DCs'!$A$4:$A$111,'Total project cost for DCs'!AJ$4:AJ$111,0,0)*_xlfn.XLOOKUP($A367,Drury_beneficiary_allocation!$A$5:$A$104,Drury_beneficiary_allocation!$E$5:$E$104,0,0)</f>
        <v>0</v>
      </c>
      <c r="AA367" s="362">
        <f>_xlfn.XLOOKUP($A367,'Total project cost for DCs'!$A$4:$A$111,'Total project cost for DCs'!AK$4:AK$111,0,0)*_xlfn.XLOOKUP($A367,Drury_beneficiary_allocation!$A$5:$A$104,Drury_beneficiary_allocation!$E$5:$E$104,0,0)</f>
        <v>0</v>
      </c>
      <c r="AB367" s="362">
        <f>_xlfn.XLOOKUP($A367,'Total project cost for DCs'!$A$4:$A$111,'Total project cost for DCs'!AL$4:AL$111,0,0)*_xlfn.XLOOKUP($A367,Drury_beneficiary_allocation!$A$5:$A$104,Drury_beneficiary_allocation!$E$5:$E$104,0,0)</f>
        <v>0</v>
      </c>
      <c r="AC367" s="362">
        <f>_xlfn.XLOOKUP($A367,'Total project cost for DCs'!$A$4:$A$111,'Total project cost for DCs'!AM$4:AM$111,0,0)*_xlfn.XLOOKUP($A367,Drury_beneficiary_allocation!$A$5:$A$104,Drury_beneficiary_allocation!$E$5:$E$104,0,0)</f>
        <v>0</v>
      </c>
      <c r="AD367" s="362">
        <f>_xlfn.XLOOKUP($A367,'Total project cost for DCs'!$A$4:$A$111,'Total project cost for DCs'!AN$4:AN$111,0,0)*_xlfn.XLOOKUP($A367,Drury_beneficiary_allocation!$A$5:$A$104,Drury_beneficiary_allocation!$E$5:$E$104,0,0)</f>
        <v>0</v>
      </c>
      <c r="AE367" s="363">
        <f t="shared" si="50"/>
        <v>0</v>
      </c>
      <c r="AF367" s="349"/>
      <c r="AG367" s="349">
        <f t="shared" si="52"/>
        <v>0</v>
      </c>
      <c r="AH367" s="353">
        <v>0</v>
      </c>
      <c r="AI367" s="354" t="str">
        <f t="shared" si="51"/>
        <v>Arterial</v>
      </c>
      <c r="AJ367" s="349"/>
      <c r="AK367" s="349"/>
      <c r="AL367" s="355">
        <f>_xlfn.XLOOKUP(A367,'P1 Date Adjustment'!B:B,'P1 Date Adjustment'!F:F,"not found",0)</f>
        <v>2036</v>
      </c>
      <c r="AM367" s="349">
        <f t="shared" si="53"/>
        <v>0</v>
      </c>
      <c r="AN367" s="360"/>
      <c r="AO367" s="360"/>
    </row>
    <row r="368" spans="1:41" ht="30" x14ac:dyDescent="0.25">
      <c r="A368" s="129" t="s">
        <v>454</v>
      </c>
      <c r="B368" s="358" t="s">
        <v>455</v>
      </c>
      <c r="C368" s="358" t="str">
        <f>_xlfn.XLOOKUP($A368,'Total project cost for DCs'!A:A,'Total project cost for DCs'!C:C,"Not found",0)</f>
        <v>2-lane urban- new road layout with active modes on both sides (TDM)</v>
      </c>
      <c r="D368" s="355" t="s">
        <v>155</v>
      </c>
      <c r="E368" s="355" t="s">
        <v>345</v>
      </c>
      <c r="H368" s="355" t="s">
        <v>829</v>
      </c>
      <c r="I368" s="359">
        <f>_xlfn.XLOOKUP($H368,DC_growth_AGS!$A$665:$A$673,DC_growth_AGS!$O$665:$O$673,"Not found",0)</f>
        <v>0.61252788174604733</v>
      </c>
      <c r="J368" s="355">
        <v>2036</v>
      </c>
      <c r="K368" s="362">
        <f>_xlfn.XLOOKUP($A368,'Total project cost for DCs'!$A$4:$A$111,'Total project cost for DCs'!U$4:U$111,0,0)*_xlfn.XLOOKUP($A368,Drury_beneficiary_allocation!$A$5:$A$104,Drury_beneficiary_allocation!$E$5:$E$104,0,0)</f>
        <v>23316.497899866645</v>
      </c>
      <c r="L368" s="362">
        <f>_xlfn.XLOOKUP($A368,'Total project cost for DCs'!$A$4:$A$111,'Total project cost for DCs'!V$4:V$111,0,0)*_xlfn.XLOOKUP($A368,Drury_beneficiary_allocation!$A$5:$A$104,Drury_beneficiary_allocation!$E$5:$E$104,0,0)</f>
        <v>238207.70158991936</v>
      </c>
      <c r="M368" s="362">
        <f>_xlfn.XLOOKUP($A368,'Total project cost for DCs'!$A$4:$A$111,'Total project cost for DCs'!W$4:W$111,0,0)*_xlfn.XLOOKUP($A368,Drury_beneficiary_allocation!$A$5:$A$104,Drury_beneficiary_allocation!$E$5:$E$104,0,0)</f>
        <v>0</v>
      </c>
      <c r="N368" s="362">
        <f>_xlfn.XLOOKUP($A368,'Total project cost for DCs'!$A$4:$A$111,'Total project cost for DCs'!X$4:X$111,0,0)*_xlfn.XLOOKUP($A368,Drury_beneficiary_allocation!$A$5:$A$104,Drury_beneficiary_allocation!$E$5:$E$104,0,0)</f>
        <v>0</v>
      </c>
      <c r="O368" s="362">
        <f>_xlfn.XLOOKUP($A368,'Total project cost for DCs'!$A$4:$A$111,'Total project cost for DCs'!Y$4:Y$111,0,0)*_xlfn.XLOOKUP($A368,Drury_beneficiary_allocation!$A$5:$A$104,Drury_beneficiary_allocation!$E$5:$E$104,0,0)</f>
        <v>0</v>
      </c>
      <c r="P368" s="362">
        <f>_xlfn.XLOOKUP($A368,'Total project cost for DCs'!$A$4:$A$111,'Total project cost for DCs'!Z$4:Z$111,0,0)*_xlfn.XLOOKUP($A368,Drury_beneficiary_allocation!$A$5:$A$104,Drury_beneficiary_allocation!$E$5:$E$104,0,0)</f>
        <v>0</v>
      </c>
      <c r="Q368" s="362">
        <f>_xlfn.XLOOKUP($A368,'Total project cost for DCs'!$A$4:$A$111,'Total project cost for DCs'!AA$4:AA$111,0,0)*_xlfn.XLOOKUP($A368,Drury_beneficiary_allocation!$A$5:$A$104,Drury_beneficiary_allocation!$E$5:$E$104,0,0)</f>
        <v>0</v>
      </c>
      <c r="R368" s="362">
        <f>_xlfn.XLOOKUP($A368,'Total project cost for DCs'!$A$4:$A$111,'Total project cost for DCs'!AB$4:AB$111,0,0)*_xlfn.XLOOKUP($A368,Drury_beneficiary_allocation!$A$5:$A$104,Drury_beneficiary_allocation!$E$5:$E$104,0,0)</f>
        <v>0</v>
      </c>
      <c r="S368" s="362">
        <f>_xlfn.XLOOKUP($A368,'Total project cost for DCs'!$A$4:$A$111,'Total project cost for DCs'!AC$4:AC$111,0,0)*_xlfn.XLOOKUP($A368,Drury_beneficiary_allocation!$A$5:$A$104,Drury_beneficiary_allocation!$E$5:$E$104,0,0)</f>
        <v>0</v>
      </c>
      <c r="T368" s="362">
        <f>_xlfn.XLOOKUP($A368,'Total project cost for DCs'!$A$4:$A$111,'Total project cost for DCs'!AD$4:AD$111,0,0)*_xlfn.XLOOKUP($A368,Drury_beneficiary_allocation!$A$5:$A$104,Drury_beneficiary_allocation!$E$5:$E$104,0,0)</f>
        <v>0</v>
      </c>
      <c r="U368" s="362">
        <f>_xlfn.XLOOKUP($A368,'Total project cost for DCs'!$A$4:$A$111,'Total project cost for DCs'!AE$4:AE$111,0,0)*_xlfn.XLOOKUP($A368,Drury_beneficiary_allocation!$A$5:$A$104,Drury_beneficiary_allocation!$E$5:$E$104,0,0)</f>
        <v>0</v>
      </c>
      <c r="V368" s="362">
        <f>_xlfn.XLOOKUP($A368,'Total project cost for DCs'!$A$4:$A$111,'Total project cost for DCs'!AF$4:AF$111,0,0)*_xlfn.XLOOKUP($A368,Drury_beneficiary_allocation!$A$5:$A$104,Drury_beneficiary_allocation!$E$5:$E$104,0,0)</f>
        <v>0</v>
      </c>
      <c r="W368" s="362">
        <f>_xlfn.XLOOKUP($A368,'Total project cost for DCs'!$A$4:$A$111,'Total project cost for DCs'!AG$4:AG$111,0,0)*_xlfn.XLOOKUP($A368,Drury_beneficiary_allocation!$A$5:$A$104,Drury_beneficiary_allocation!$E$5:$E$104,0,0)</f>
        <v>0</v>
      </c>
      <c r="X368" s="362">
        <f>_xlfn.XLOOKUP($A368,'Total project cost for DCs'!$A$4:$A$111,'Total project cost for DCs'!AH$4:AH$111,0,0)*_xlfn.XLOOKUP($A368,Drury_beneficiary_allocation!$A$5:$A$104,Drury_beneficiary_allocation!$E$5:$E$104,0,0)</f>
        <v>0</v>
      </c>
      <c r="Y368" s="362">
        <f>_xlfn.XLOOKUP($A368,'Total project cost for DCs'!$A$4:$A$111,'Total project cost for DCs'!AI$4:AI$111,0,0)*_xlfn.XLOOKUP($A368,Drury_beneficiary_allocation!$A$5:$A$104,Drury_beneficiary_allocation!$E$5:$E$104,0,0)</f>
        <v>0</v>
      </c>
      <c r="Z368" s="362">
        <f>_xlfn.XLOOKUP($A368,'Total project cost for DCs'!$A$4:$A$111,'Total project cost for DCs'!AJ$4:AJ$111,0,0)*_xlfn.XLOOKUP($A368,Drury_beneficiary_allocation!$A$5:$A$104,Drury_beneficiary_allocation!$E$5:$E$104,0,0)</f>
        <v>0</v>
      </c>
      <c r="AA368" s="362">
        <f>_xlfn.XLOOKUP($A368,'Total project cost for DCs'!$A$4:$A$111,'Total project cost for DCs'!AK$4:AK$111,0,0)*_xlfn.XLOOKUP($A368,Drury_beneficiary_allocation!$A$5:$A$104,Drury_beneficiary_allocation!$E$5:$E$104,0,0)</f>
        <v>0</v>
      </c>
      <c r="AB368" s="362">
        <f>_xlfn.XLOOKUP($A368,'Total project cost for DCs'!$A$4:$A$111,'Total project cost for DCs'!AL$4:AL$111,0,0)*_xlfn.XLOOKUP($A368,Drury_beneficiary_allocation!$A$5:$A$104,Drury_beneficiary_allocation!$E$5:$E$104,0,0)</f>
        <v>0</v>
      </c>
      <c r="AC368" s="362">
        <f>_xlfn.XLOOKUP($A368,'Total project cost for DCs'!$A$4:$A$111,'Total project cost for DCs'!AM$4:AM$111,0,0)*_xlfn.XLOOKUP($A368,Drury_beneficiary_allocation!$A$5:$A$104,Drury_beneficiary_allocation!$E$5:$E$104,0,0)</f>
        <v>0</v>
      </c>
      <c r="AD368" s="362">
        <f>_xlfn.XLOOKUP($A368,'Total project cost for DCs'!$A$4:$A$111,'Total project cost for DCs'!AN$4:AN$111,0,0)*_xlfn.XLOOKUP($A368,Drury_beneficiary_allocation!$A$5:$A$104,Drury_beneficiary_allocation!$E$5:$E$104,0,0)</f>
        <v>0</v>
      </c>
      <c r="AE368" s="363">
        <f t="shared" si="50"/>
        <v>261524.199489786</v>
      </c>
      <c r="AF368" s="349"/>
      <c r="AG368" s="349">
        <f t="shared" si="52"/>
        <v>261524.199489786</v>
      </c>
      <c r="AH368" s="353">
        <v>0</v>
      </c>
      <c r="AI368" s="354" t="str">
        <f t="shared" si="51"/>
        <v>Arterial</v>
      </c>
      <c r="AJ368" s="349"/>
      <c r="AK368" s="349"/>
      <c r="AL368" s="355">
        <f>_xlfn.XLOOKUP(A368,'P1 Date Adjustment'!B:B,'P1 Date Adjustment'!F:F,"not found",0)</f>
        <v>2036</v>
      </c>
      <c r="AM368" s="349">
        <f t="shared" si="53"/>
        <v>160190.86393880934</v>
      </c>
      <c r="AN368" s="360"/>
      <c r="AO368" s="360"/>
    </row>
    <row r="369" spans="1:41" ht="30" x14ac:dyDescent="0.25">
      <c r="A369" s="129" t="s">
        <v>456</v>
      </c>
      <c r="B369" s="358" t="s">
        <v>453</v>
      </c>
      <c r="C369" s="358" t="str">
        <f>_xlfn.XLOOKUP($A369,'Total project cost for DCs'!A:A,'Total project cost for DCs'!C:C,"Not found",0)</f>
        <v>4-lane urban- upgrade 2-lane urban to 4-lane with active modes on both sides, (TDM)</v>
      </c>
      <c r="D369" s="355" t="s">
        <v>155</v>
      </c>
      <c r="E369" s="355" t="s">
        <v>231</v>
      </c>
      <c r="H369" s="355" t="s">
        <v>829</v>
      </c>
      <c r="I369" s="359">
        <f>_xlfn.XLOOKUP($H369,DC_growth_AGS!$A$665:$A$673,DC_growth_AGS!$O$665:$O$673,"Not found",0)</f>
        <v>0.61252788174604733</v>
      </c>
      <c r="J369" s="355">
        <v>2047</v>
      </c>
      <c r="K369" s="362">
        <f>_xlfn.XLOOKUP($A369,'Total project cost for DCs'!$A$4:$A$111,'Total project cost for DCs'!U$4:U$111,0,0)*_xlfn.XLOOKUP($A369,Drury_beneficiary_allocation!$A$5:$A$104,Drury_beneficiary_allocation!$E$5:$E$104,0,0)</f>
        <v>0</v>
      </c>
      <c r="L369" s="362">
        <f>_xlfn.XLOOKUP($A369,'Total project cost for DCs'!$A$4:$A$111,'Total project cost for DCs'!V$4:V$111,0,0)*_xlfn.XLOOKUP($A369,Drury_beneficiary_allocation!$A$5:$A$104,Drury_beneficiary_allocation!$E$5:$E$104,0,0)</f>
        <v>0</v>
      </c>
      <c r="M369" s="362">
        <f>_xlfn.XLOOKUP($A369,'Total project cost for DCs'!$A$4:$A$111,'Total project cost for DCs'!W$4:W$111,0,0)*_xlfn.XLOOKUP($A369,Drury_beneficiary_allocation!$A$5:$A$104,Drury_beneficiary_allocation!$E$5:$E$104,0,0)</f>
        <v>0</v>
      </c>
      <c r="N369" s="362">
        <f>_xlfn.XLOOKUP($A369,'Total project cost for DCs'!$A$4:$A$111,'Total project cost for DCs'!X$4:X$111,0,0)*_xlfn.XLOOKUP($A369,Drury_beneficiary_allocation!$A$5:$A$104,Drury_beneficiary_allocation!$E$5:$E$104,0,0)</f>
        <v>0</v>
      </c>
      <c r="O369" s="362">
        <f>_xlfn.XLOOKUP($A369,'Total project cost for DCs'!$A$4:$A$111,'Total project cost for DCs'!Y$4:Y$111,0,0)*_xlfn.XLOOKUP($A369,Drury_beneficiary_allocation!$A$5:$A$104,Drury_beneficiary_allocation!$E$5:$E$104,0,0)</f>
        <v>0</v>
      </c>
      <c r="P369" s="362">
        <f>_xlfn.XLOOKUP($A369,'Total project cost for DCs'!$A$4:$A$111,'Total project cost for DCs'!Z$4:Z$111,0,0)*_xlfn.XLOOKUP($A369,Drury_beneficiary_allocation!$A$5:$A$104,Drury_beneficiary_allocation!$E$5:$E$104,0,0)</f>
        <v>0</v>
      </c>
      <c r="Q369" s="362">
        <f>_xlfn.XLOOKUP($A369,'Total project cost for DCs'!$A$4:$A$111,'Total project cost for DCs'!AA$4:AA$111,0,0)*_xlfn.XLOOKUP($A369,Drury_beneficiary_allocation!$A$5:$A$104,Drury_beneficiary_allocation!$E$5:$E$104,0,0)</f>
        <v>0</v>
      </c>
      <c r="R369" s="362">
        <f>_xlfn.XLOOKUP($A369,'Total project cost for DCs'!$A$4:$A$111,'Total project cost for DCs'!AB$4:AB$111,0,0)*_xlfn.XLOOKUP($A369,Drury_beneficiary_allocation!$A$5:$A$104,Drury_beneficiary_allocation!$E$5:$E$104,0,0)</f>
        <v>0</v>
      </c>
      <c r="S369" s="362">
        <f>_xlfn.XLOOKUP($A369,'Total project cost for DCs'!$A$4:$A$111,'Total project cost for DCs'!AC$4:AC$111,0,0)*_xlfn.XLOOKUP($A369,Drury_beneficiary_allocation!$A$5:$A$104,Drury_beneficiary_allocation!$E$5:$E$104,0,0)</f>
        <v>0</v>
      </c>
      <c r="T369" s="362">
        <f>_xlfn.XLOOKUP($A369,'Total project cost for DCs'!$A$4:$A$111,'Total project cost for DCs'!AD$4:AD$111,0,0)*_xlfn.XLOOKUP($A369,Drury_beneficiary_allocation!$A$5:$A$104,Drury_beneficiary_allocation!$E$5:$E$104,0,0)</f>
        <v>0</v>
      </c>
      <c r="U369" s="362">
        <f>_xlfn.XLOOKUP($A369,'Total project cost for DCs'!$A$4:$A$111,'Total project cost for DCs'!AE$4:AE$111,0,0)*_xlfn.XLOOKUP($A369,Drury_beneficiary_allocation!$A$5:$A$104,Drury_beneficiary_allocation!$E$5:$E$104,0,0)</f>
        <v>0</v>
      </c>
      <c r="V369" s="362">
        <f>_xlfn.XLOOKUP($A369,'Total project cost for DCs'!$A$4:$A$111,'Total project cost for DCs'!AF$4:AF$111,0,0)*_xlfn.XLOOKUP($A369,Drury_beneficiary_allocation!$A$5:$A$104,Drury_beneficiary_allocation!$E$5:$E$104,0,0)</f>
        <v>96670.506384698165</v>
      </c>
      <c r="W369" s="362">
        <f>_xlfn.XLOOKUP($A369,'Total project cost for DCs'!$A$4:$A$111,'Total project cost for DCs'!AG$4:AG$111,0,0)*_xlfn.XLOOKUP($A369,Drury_beneficiary_allocation!$A$5:$A$104,Drury_beneficiary_allocation!$E$5:$E$104,0,0)</f>
        <v>987612.25790963566</v>
      </c>
      <c r="X369" s="362">
        <f>_xlfn.XLOOKUP($A369,'Total project cost for DCs'!$A$4:$A$111,'Total project cost for DCs'!AH$4:AH$111,0,0)*_xlfn.XLOOKUP($A369,Drury_beneficiary_allocation!$A$5:$A$104,Drury_beneficiary_allocation!$E$5:$E$104,0,0)</f>
        <v>0</v>
      </c>
      <c r="Y369" s="362">
        <f>_xlfn.XLOOKUP($A369,'Total project cost for DCs'!$A$4:$A$111,'Total project cost for DCs'!AI$4:AI$111,0,0)*_xlfn.XLOOKUP($A369,Drury_beneficiary_allocation!$A$5:$A$104,Drury_beneficiary_allocation!$E$5:$E$104,0,0)</f>
        <v>0</v>
      </c>
      <c r="Z369" s="362">
        <f>_xlfn.XLOOKUP($A369,'Total project cost for DCs'!$A$4:$A$111,'Total project cost for DCs'!AJ$4:AJ$111,0,0)*_xlfn.XLOOKUP($A369,Drury_beneficiary_allocation!$A$5:$A$104,Drury_beneficiary_allocation!$E$5:$E$104,0,0)</f>
        <v>0</v>
      </c>
      <c r="AA369" s="362">
        <f>_xlfn.XLOOKUP($A369,'Total project cost for DCs'!$A$4:$A$111,'Total project cost for DCs'!AK$4:AK$111,0,0)*_xlfn.XLOOKUP($A369,Drury_beneficiary_allocation!$A$5:$A$104,Drury_beneficiary_allocation!$E$5:$E$104,0,0)</f>
        <v>0</v>
      </c>
      <c r="AB369" s="362">
        <f>_xlfn.XLOOKUP($A369,'Total project cost for DCs'!$A$4:$A$111,'Total project cost for DCs'!AL$4:AL$111,0,0)*_xlfn.XLOOKUP($A369,Drury_beneficiary_allocation!$A$5:$A$104,Drury_beneficiary_allocation!$E$5:$E$104,0,0)</f>
        <v>0</v>
      </c>
      <c r="AC369" s="362">
        <f>_xlfn.XLOOKUP($A369,'Total project cost for DCs'!$A$4:$A$111,'Total project cost for DCs'!AM$4:AM$111,0,0)*_xlfn.XLOOKUP($A369,Drury_beneficiary_allocation!$A$5:$A$104,Drury_beneficiary_allocation!$E$5:$E$104,0,0)</f>
        <v>0</v>
      </c>
      <c r="AD369" s="362">
        <f>_xlfn.XLOOKUP($A369,'Total project cost for DCs'!$A$4:$A$111,'Total project cost for DCs'!AN$4:AN$111,0,0)*_xlfn.XLOOKUP($A369,Drury_beneficiary_allocation!$A$5:$A$104,Drury_beneficiary_allocation!$E$5:$E$104,0,0)</f>
        <v>0</v>
      </c>
      <c r="AE369" s="363">
        <f t="shared" si="50"/>
        <v>1084282.7642943338</v>
      </c>
      <c r="AF369" s="349"/>
      <c r="AG369" s="349">
        <f t="shared" si="52"/>
        <v>1084282.7642943338</v>
      </c>
      <c r="AH369" s="353">
        <v>0</v>
      </c>
      <c r="AI369" s="354" t="str">
        <f t="shared" si="51"/>
        <v>Arterial</v>
      </c>
      <c r="AJ369" s="349"/>
      <c r="AK369" s="349"/>
      <c r="AL369" s="355">
        <f>_xlfn.XLOOKUP(A369,'P1 Date Adjustment'!B:B,'P1 Date Adjustment'!F:F,"not found",0)</f>
        <v>2047</v>
      </c>
      <c r="AM369" s="349">
        <f t="shared" si="53"/>
        <v>664153.42482695694</v>
      </c>
      <c r="AN369" s="360"/>
      <c r="AO369" s="360"/>
    </row>
    <row r="370" spans="1:41" ht="30" x14ac:dyDescent="0.25">
      <c r="A370" s="129" t="s">
        <v>457</v>
      </c>
      <c r="B370" s="358" t="s">
        <v>458</v>
      </c>
      <c r="C370" s="358" t="str">
        <f>_xlfn.XLOOKUP($A370,'Total project cost for DCs'!A:A,'Total project cost for DCs'!C:C,"Not found",0)</f>
        <v>4-lane urban- upgrade 2-lane urban to 4-lane with active modes on both sides, (TDM)</v>
      </c>
      <c r="D370" s="355" t="s">
        <v>155</v>
      </c>
      <c r="E370" s="355" t="s">
        <v>345</v>
      </c>
      <c r="H370" s="355" t="s">
        <v>829</v>
      </c>
      <c r="I370" s="359">
        <f>_xlfn.XLOOKUP($H370,DC_growth_AGS!$A$665:$A$673,DC_growth_AGS!$O$665:$O$673,"Not found",0)</f>
        <v>0.61252788174604733</v>
      </c>
      <c r="J370" s="355">
        <v>2047</v>
      </c>
      <c r="K370" s="362">
        <f>_xlfn.XLOOKUP($A370,'Total project cost for DCs'!$A$4:$A$111,'Total project cost for DCs'!U$4:U$111,0,0)*_xlfn.XLOOKUP($A370,Drury_beneficiary_allocation!$A$5:$A$104,Drury_beneficiary_allocation!$E$5:$E$104,0,0)</f>
        <v>0</v>
      </c>
      <c r="L370" s="362">
        <f>_xlfn.XLOOKUP($A370,'Total project cost for DCs'!$A$4:$A$111,'Total project cost for DCs'!V$4:V$111,0,0)*_xlfn.XLOOKUP($A370,Drury_beneficiary_allocation!$A$5:$A$104,Drury_beneficiary_allocation!$E$5:$E$104,0,0)</f>
        <v>0</v>
      </c>
      <c r="M370" s="362">
        <f>_xlfn.XLOOKUP($A370,'Total project cost for DCs'!$A$4:$A$111,'Total project cost for DCs'!W$4:W$111,0,0)*_xlfn.XLOOKUP($A370,Drury_beneficiary_allocation!$A$5:$A$104,Drury_beneficiary_allocation!$E$5:$E$104,0,0)</f>
        <v>0</v>
      </c>
      <c r="N370" s="362">
        <f>_xlfn.XLOOKUP($A370,'Total project cost for DCs'!$A$4:$A$111,'Total project cost for DCs'!X$4:X$111,0,0)*_xlfn.XLOOKUP($A370,Drury_beneficiary_allocation!$A$5:$A$104,Drury_beneficiary_allocation!$E$5:$E$104,0,0)</f>
        <v>0</v>
      </c>
      <c r="O370" s="362">
        <f>_xlfn.XLOOKUP($A370,'Total project cost for DCs'!$A$4:$A$111,'Total project cost for DCs'!Y$4:Y$111,0,0)*_xlfn.XLOOKUP($A370,Drury_beneficiary_allocation!$A$5:$A$104,Drury_beneficiary_allocation!$E$5:$E$104,0,0)</f>
        <v>0</v>
      </c>
      <c r="P370" s="362">
        <f>_xlfn.XLOOKUP($A370,'Total project cost for DCs'!$A$4:$A$111,'Total project cost for DCs'!Z$4:Z$111,0,0)*_xlfn.XLOOKUP($A370,Drury_beneficiary_allocation!$A$5:$A$104,Drury_beneficiary_allocation!$E$5:$E$104,0,0)</f>
        <v>0</v>
      </c>
      <c r="Q370" s="362">
        <f>_xlfn.XLOOKUP($A370,'Total project cost for DCs'!$A$4:$A$111,'Total project cost for DCs'!AA$4:AA$111,0,0)*_xlfn.XLOOKUP($A370,Drury_beneficiary_allocation!$A$5:$A$104,Drury_beneficiary_allocation!$E$5:$E$104,0,0)</f>
        <v>0</v>
      </c>
      <c r="R370" s="362">
        <f>_xlfn.XLOOKUP($A370,'Total project cost for DCs'!$A$4:$A$111,'Total project cost for DCs'!AB$4:AB$111,0,0)*_xlfn.XLOOKUP($A370,Drury_beneficiary_allocation!$A$5:$A$104,Drury_beneficiary_allocation!$E$5:$E$104,0,0)</f>
        <v>0</v>
      </c>
      <c r="S370" s="362">
        <f>_xlfn.XLOOKUP($A370,'Total project cost for DCs'!$A$4:$A$111,'Total project cost for DCs'!AC$4:AC$111,0,0)*_xlfn.XLOOKUP($A370,Drury_beneficiary_allocation!$A$5:$A$104,Drury_beneficiary_allocation!$E$5:$E$104,0,0)</f>
        <v>0</v>
      </c>
      <c r="T370" s="362">
        <f>_xlfn.XLOOKUP($A370,'Total project cost for DCs'!$A$4:$A$111,'Total project cost for DCs'!AD$4:AD$111,0,0)*_xlfn.XLOOKUP($A370,Drury_beneficiary_allocation!$A$5:$A$104,Drury_beneficiary_allocation!$E$5:$E$104,0,0)</f>
        <v>0</v>
      </c>
      <c r="U370" s="362">
        <f>_xlfn.XLOOKUP($A370,'Total project cost for DCs'!$A$4:$A$111,'Total project cost for DCs'!AE$4:AE$111,0,0)*_xlfn.XLOOKUP($A370,Drury_beneficiary_allocation!$A$5:$A$104,Drury_beneficiary_allocation!$E$5:$E$104,0,0)</f>
        <v>0</v>
      </c>
      <c r="V370" s="362">
        <f>_xlfn.XLOOKUP($A370,'Total project cost for DCs'!$A$4:$A$111,'Total project cost for DCs'!AF$4:AF$111,0,0)*_xlfn.XLOOKUP($A370,Drury_beneficiary_allocation!$A$5:$A$104,Drury_beneficiary_allocation!$E$5:$E$104,0,0)</f>
        <v>24093.264668186308</v>
      </c>
      <c r="W370" s="362">
        <f>_xlfn.XLOOKUP($A370,'Total project cost for DCs'!$A$4:$A$111,'Total project cost for DCs'!AG$4:AG$111,0,0)*_xlfn.XLOOKUP($A370,Drury_beneficiary_allocation!$A$5:$A$104,Drury_beneficiary_allocation!$E$5:$E$104,0,0)</f>
        <v>246143.36274055531</v>
      </c>
      <c r="X370" s="362">
        <f>_xlfn.XLOOKUP($A370,'Total project cost for DCs'!$A$4:$A$111,'Total project cost for DCs'!AH$4:AH$111,0,0)*_xlfn.XLOOKUP($A370,Drury_beneficiary_allocation!$A$5:$A$104,Drury_beneficiary_allocation!$E$5:$E$104,0,0)</f>
        <v>0</v>
      </c>
      <c r="Y370" s="362">
        <f>_xlfn.XLOOKUP($A370,'Total project cost for DCs'!$A$4:$A$111,'Total project cost for DCs'!AI$4:AI$111,0,0)*_xlfn.XLOOKUP($A370,Drury_beneficiary_allocation!$A$5:$A$104,Drury_beneficiary_allocation!$E$5:$E$104,0,0)</f>
        <v>0</v>
      </c>
      <c r="Z370" s="362">
        <f>_xlfn.XLOOKUP($A370,'Total project cost for DCs'!$A$4:$A$111,'Total project cost for DCs'!AJ$4:AJ$111,0,0)*_xlfn.XLOOKUP($A370,Drury_beneficiary_allocation!$A$5:$A$104,Drury_beneficiary_allocation!$E$5:$E$104,0,0)</f>
        <v>0</v>
      </c>
      <c r="AA370" s="362">
        <f>_xlfn.XLOOKUP($A370,'Total project cost for DCs'!$A$4:$A$111,'Total project cost for DCs'!AK$4:AK$111,0,0)*_xlfn.XLOOKUP($A370,Drury_beneficiary_allocation!$A$5:$A$104,Drury_beneficiary_allocation!$E$5:$E$104,0,0)</f>
        <v>0</v>
      </c>
      <c r="AB370" s="362">
        <f>_xlfn.XLOOKUP($A370,'Total project cost for DCs'!$A$4:$A$111,'Total project cost for DCs'!AL$4:AL$111,0,0)*_xlfn.XLOOKUP($A370,Drury_beneficiary_allocation!$A$5:$A$104,Drury_beneficiary_allocation!$E$5:$E$104,0,0)</f>
        <v>0</v>
      </c>
      <c r="AC370" s="362">
        <f>_xlfn.XLOOKUP($A370,'Total project cost for DCs'!$A$4:$A$111,'Total project cost for DCs'!AM$4:AM$111,0,0)*_xlfn.XLOOKUP($A370,Drury_beneficiary_allocation!$A$5:$A$104,Drury_beneficiary_allocation!$E$5:$E$104,0,0)</f>
        <v>0</v>
      </c>
      <c r="AD370" s="362">
        <f>_xlfn.XLOOKUP($A370,'Total project cost for DCs'!$A$4:$A$111,'Total project cost for DCs'!AN$4:AN$111,0,0)*_xlfn.XLOOKUP($A370,Drury_beneficiary_allocation!$A$5:$A$104,Drury_beneficiary_allocation!$E$5:$E$104,0,0)</f>
        <v>0</v>
      </c>
      <c r="AE370" s="363">
        <f t="shared" si="50"/>
        <v>270236.62740874162</v>
      </c>
      <c r="AF370" s="349"/>
      <c r="AG370" s="349">
        <f t="shared" si="52"/>
        <v>270236.62740874162</v>
      </c>
      <c r="AH370" s="353">
        <v>0</v>
      </c>
      <c r="AI370" s="354" t="str">
        <f t="shared" si="51"/>
        <v>Arterial</v>
      </c>
      <c r="AJ370" s="349"/>
      <c r="AK370" s="349"/>
      <c r="AL370" s="355">
        <f>_xlfn.XLOOKUP(A370,'P1 Date Adjustment'!B:B,'P1 Date Adjustment'!F:F,"not found",0)</f>
        <v>2047</v>
      </c>
      <c r="AM370" s="349">
        <f t="shared" si="53"/>
        <v>165527.46895687236</v>
      </c>
      <c r="AN370" s="360"/>
      <c r="AO370" s="360"/>
    </row>
    <row r="371" spans="1:41" x14ac:dyDescent="0.25">
      <c r="A371" s="129">
        <v>67</v>
      </c>
      <c r="B371" s="358" t="s">
        <v>460</v>
      </c>
      <c r="C371" s="358">
        <f>_xlfn.XLOOKUP($A371,'Total project cost for DCs'!A:A,'Total project cost for DCs'!C:C,"Not found",0)</f>
        <v>0</v>
      </c>
      <c r="D371" s="355" t="s">
        <v>155</v>
      </c>
      <c r="E371" s="355" t="s">
        <v>345</v>
      </c>
      <c r="H371" s="355" t="s">
        <v>829</v>
      </c>
      <c r="I371" s="359">
        <f>_xlfn.XLOOKUP($H371,DC_growth_AGS!$A$665:$A$673,DC_growth_AGS!$O$665:$O$673,"Not found",0)</f>
        <v>0.61252788174604733</v>
      </c>
      <c r="J371" s="355">
        <v>2033</v>
      </c>
      <c r="K371" s="362">
        <f>_xlfn.XLOOKUP($A371,'Total project cost for DCs'!$A$4:$A$111,'Total project cost for DCs'!U$4:U$111,0,0)*_xlfn.XLOOKUP($A371,Drury_beneficiary_allocation!$A$5:$A$104,Drury_beneficiary_allocation!$E$5:$E$104,0,0)</f>
        <v>0</v>
      </c>
      <c r="L371" s="362">
        <f>_xlfn.XLOOKUP($A371,'Total project cost for DCs'!$A$4:$A$111,'Total project cost for DCs'!V$4:V$111,0,0)*_xlfn.XLOOKUP($A371,Drury_beneficiary_allocation!$A$5:$A$104,Drury_beneficiary_allocation!$E$5:$E$104,0,0)</f>
        <v>0</v>
      </c>
      <c r="M371" s="362">
        <f>_xlfn.XLOOKUP($A371,'Total project cost for DCs'!$A$4:$A$111,'Total project cost for DCs'!W$4:W$111,0,0)*_xlfn.XLOOKUP($A371,Drury_beneficiary_allocation!$A$5:$A$104,Drury_beneficiary_allocation!$E$5:$E$104,0,0)</f>
        <v>0</v>
      </c>
      <c r="N371" s="362">
        <f>_xlfn.XLOOKUP($A371,'Total project cost for DCs'!$A$4:$A$111,'Total project cost for DCs'!X$4:X$111,0,0)*_xlfn.XLOOKUP($A371,Drury_beneficiary_allocation!$A$5:$A$104,Drury_beneficiary_allocation!$E$5:$E$104,0,0)</f>
        <v>0</v>
      </c>
      <c r="O371" s="362">
        <f>_xlfn.XLOOKUP($A371,'Total project cost for DCs'!$A$4:$A$111,'Total project cost for DCs'!Y$4:Y$111,0,0)*_xlfn.XLOOKUP($A371,Drury_beneficiary_allocation!$A$5:$A$104,Drury_beneficiary_allocation!$E$5:$E$104,0,0)</f>
        <v>0</v>
      </c>
      <c r="P371" s="362">
        <f>_xlfn.XLOOKUP($A371,'Total project cost for DCs'!$A$4:$A$111,'Total project cost for DCs'!Z$4:Z$111,0,0)*_xlfn.XLOOKUP($A371,Drury_beneficiary_allocation!$A$5:$A$104,Drury_beneficiary_allocation!$E$5:$E$104,0,0)</f>
        <v>0</v>
      </c>
      <c r="Q371" s="362">
        <f>_xlfn.XLOOKUP($A371,'Total project cost for DCs'!$A$4:$A$111,'Total project cost for DCs'!AA$4:AA$111,0,0)*_xlfn.XLOOKUP($A371,Drury_beneficiary_allocation!$A$5:$A$104,Drury_beneficiary_allocation!$E$5:$E$104,0,0)</f>
        <v>0</v>
      </c>
      <c r="R371" s="362">
        <f>_xlfn.XLOOKUP($A371,'Total project cost for DCs'!$A$4:$A$111,'Total project cost for DCs'!AB$4:AB$111,0,0)*_xlfn.XLOOKUP($A371,Drury_beneficiary_allocation!$A$5:$A$104,Drury_beneficiary_allocation!$E$5:$E$104,0,0)</f>
        <v>0</v>
      </c>
      <c r="S371" s="362">
        <f>_xlfn.XLOOKUP($A371,'Total project cost for DCs'!$A$4:$A$111,'Total project cost for DCs'!AC$4:AC$111,0,0)*_xlfn.XLOOKUP($A371,Drury_beneficiary_allocation!$A$5:$A$104,Drury_beneficiary_allocation!$E$5:$E$104,0,0)</f>
        <v>0</v>
      </c>
      <c r="T371" s="362">
        <f>_xlfn.XLOOKUP($A371,'Total project cost for DCs'!$A$4:$A$111,'Total project cost for DCs'!AD$4:AD$111,0,0)*_xlfn.XLOOKUP($A371,Drury_beneficiary_allocation!$A$5:$A$104,Drury_beneficiary_allocation!$E$5:$E$104,0,0)</f>
        <v>0</v>
      </c>
      <c r="U371" s="362">
        <f>_xlfn.XLOOKUP($A371,'Total project cost for DCs'!$A$4:$A$111,'Total project cost for DCs'!AE$4:AE$111,0,0)*_xlfn.XLOOKUP($A371,Drury_beneficiary_allocation!$A$5:$A$104,Drury_beneficiary_allocation!$E$5:$E$104,0,0)</f>
        <v>0</v>
      </c>
      <c r="V371" s="362">
        <f>_xlfn.XLOOKUP($A371,'Total project cost for DCs'!$A$4:$A$111,'Total project cost for DCs'!AF$4:AF$111,0,0)*_xlfn.XLOOKUP($A371,Drury_beneficiary_allocation!$A$5:$A$104,Drury_beneficiary_allocation!$E$5:$E$104,0,0)</f>
        <v>0</v>
      </c>
      <c r="W371" s="362">
        <f>_xlfn.XLOOKUP($A371,'Total project cost for DCs'!$A$4:$A$111,'Total project cost for DCs'!AG$4:AG$111,0,0)*_xlfn.XLOOKUP($A371,Drury_beneficiary_allocation!$A$5:$A$104,Drury_beneficiary_allocation!$E$5:$E$104,0,0)</f>
        <v>0</v>
      </c>
      <c r="X371" s="362">
        <f>_xlfn.XLOOKUP($A371,'Total project cost for DCs'!$A$4:$A$111,'Total project cost for DCs'!AH$4:AH$111,0,0)*_xlfn.XLOOKUP($A371,Drury_beneficiary_allocation!$A$5:$A$104,Drury_beneficiary_allocation!$E$5:$E$104,0,0)</f>
        <v>0</v>
      </c>
      <c r="Y371" s="362">
        <f>_xlfn.XLOOKUP($A371,'Total project cost for DCs'!$A$4:$A$111,'Total project cost for DCs'!AI$4:AI$111,0,0)*_xlfn.XLOOKUP($A371,Drury_beneficiary_allocation!$A$5:$A$104,Drury_beneficiary_allocation!$E$5:$E$104,0,0)</f>
        <v>0</v>
      </c>
      <c r="Z371" s="362">
        <f>_xlfn.XLOOKUP($A371,'Total project cost for DCs'!$A$4:$A$111,'Total project cost for DCs'!AJ$4:AJ$111,0,0)*_xlfn.XLOOKUP($A371,Drury_beneficiary_allocation!$A$5:$A$104,Drury_beneficiary_allocation!$E$5:$E$104,0,0)</f>
        <v>0</v>
      </c>
      <c r="AA371" s="362">
        <f>_xlfn.XLOOKUP($A371,'Total project cost for DCs'!$A$4:$A$111,'Total project cost for DCs'!AK$4:AK$111,0,0)*_xlfn.XLOOKUP($A371,Drury_beneficiary_allocation!$A$5:$A$104,Drury_beneficiary_allocation!$E$5:$E$104,0,0)</f>
        <v>0</v>
      </c>
      <c r="AB371" s="362">
        <f>_xlfn.XLOOKUP($A371,'Total project cost for DCs'!$A$4:$A$111,'Total project cost for DCs'!AL$4:AL$111,0,0)*_xlfn.XLOOKUP($A371,Drury_beneficiary_allocation!$A$5:$A$104,Drury_beneficiary_allocation!$E$5:$E$104,0,0)</f>
        <v>0</v>
      </c>
      <c r="AC371" s="362">
        <f>_xlfn.XLOOKUP($A371,'Total project cost for DCs'!$A$4:$A$111,'Total project cost for DCs'!AM$4:AM$111,0,0)*_xlfn.XLOOKUP($A371,Drury_beneficiary_allocation!$A$5:$A$104,Drury_beneficiary_allocation!$E$5:$E$104,0,0)</f>
        <v>0</v>
      </c>
      <c r="AD371" s="362">
        <f>_xlfn.XLOOKUP($A371,'Total project cost for DCs'!$A$4:$A$111,'Total project cost for DCs'!AN$4:AN$111,0,0)*_xlfn.XLOOKUP($A371,Drury_beneficiary_allocation!$A$5:$A$104,Drury_beneficiary_allocation!$E$5:$E$104,0,0)</f>
        <v>0</v>
      </c>
      <c r="AE371" s="363">
        <f t="shared" si="50"/>
        <v>0</v>
      </c>
      <c r="AF371" s="349"/>
      <c r="AG371" s="349">
        <f t="shared" si="52"/>
        <v>0</v>
      </c>
      <c r="AH371" s="353">
        <v>0</v>
      </c>
      <c r="AI371" s="354" t="str">
        <f t="shared" si="51"/>
        <v>Arterial</v>
      </c>
      <c r="AJ371" s="349"/>
      <c r="AK371" s="349"/>
      <c r="AL371" s="355">
        <f>_xlfn.XLOOKUP(A371,'P1 Date Adjustment'!B:B,'P1 Date Adjustment'!F:F,"not found",0)</f>
        <v>2033</v>
      </c>
      <c r="AM371" s="349">
        <f t="shared" si="53"/>
        <v>0</v>
      </c>
      <c r="AN371" s="360"/>
      <c r="AO371" s="360"/>
    </row>
    <row r="372" spans="1:41" x14ac:dyDescent="0.25">
      <c r="A372" s="129">
        <v>68</v>
      </c>
      <c r="B372" s="358" t="s">
        <v>461</v>
      </c>
      <c r="C372" s="358">
        <f>_xlfn.XLOOKUP($A372,'Total project cost for DCs'!A:A,'Total project cost for DCs'!C:C,"Not found",0)</f>
        <v>0</v>
      </c>
      <c r="D372" s="355" t="s">
        <v>155</v>
      </c>
      <c r="E372" s="355" t="s">
        <v>345</v>
      </c>
      <c r="H372" s="355" t="s">
        <v>829</v>
      </c>
      <c r="I372" s="359">
        <f>_xlfn.XLOOKUP($H372,DC_growth_AGS!$A$665:$A$673,DC_growth_AGS!$O$665:$O$673,"Not found",0)</f>
        <v>0.61252788174604733</v>
      </c>
      <c r="J372" s="355">
        <v>2037</v>
      </c>
      <c r="K372" s="362">
        <f>_xlfn.XLOOKUP($A372,'Total project cost for DCs'!$A$4:$A$111,'Total project cost for DCs'!U$4:U$111,0,0)*_xlfn.XLOOKUP($A372,Drury_beneficiary_allocation!$A$5:$A$104,Drury_beneficiary_allocation!$E$5:$E$104,0,0)</f>
        <v>0</v>
      </c>
      <c r="L372" s="362">
        <f>_xlfn.XLOOKUP($A372,'Total project cost for DCs'!$A$4:$A$111,'Total project cost for DCs'!V$4:V$111,0,0)*_xlfn.XLOOKUP($A372,Drury_beneficiary_allocation!$A$5:$A$104,Drury_beneficiary_allocation!$E$5:$E$104,0,0)</f>
        <v>0</v>
      </c>
      <c r="M372" s="362">
        <f>_xlfn.XLOOKUP($A372,'Total project cost for DCs'!$A$4:$A$111,'Total project cost for DCs'!W$4:W$111,0,0)*_xlfn.XLOOKUP($A372,Drury_beneficiary_allocation!$A$5:$A$104,Drury_beneficiary_allocation!$E$5:$E$104,0,0)</f>
        <v>0</v>
      </c>
      <c r="N372" s="362">
        <f>_xlfn.XLOOKUP($A372,'Total project cost for DCs'!$A$4:$A$111,'Total project cost for DCs'!X$4:X$111,0,0)*_xlfn.XLOOKUP($A372,Drury_beneficiary_allocation!$A$5:$A$104,Drury_beneficiary_allocation!$E$5:$E$104,0,0)</f>
        <v>0</v>
      </c>
      <c r="O372" s="362">
        <f>_xlfn.XLOOKUP($A372,'Total project cost for DCs'!$A$4:$A$111,'Total project cost for DCs'!Y$4:Y$111,0,0)*_xlfn.XLOOKUP($A372,Drury_beneficiary_allocation!$A$5:$A$104,Drury_beneficiary_allocation!$E$5:$E$104,0,0)</f>
        <v>0</v>
      </c>
      <c r="P372" s="362">
        <f>_xlfn.XLOOKUP($A372,'Total project cost for DCs'!$A$4:$A$111,'Total project cost for DCs'!Z$4:Z$111,0,0)*_xlfn.XLOOKUP($A372,Drury_beneficiary_allocation!$A$5:$A$104,Drury_beneficiary_allocation!$E$5:$E$104,0,0)</f>
        <v>0</v>
      </c>
      <c r="Q372" s="362">
        <f>_xlfn.XLOOKUP($A372,'Total project cost for DCs'!$A$4:$A$111,'Total project cost for DCs'!AA$4:AA$111,0,0)*_xlfn.XLOOKUP($A372,Drury_beneficiary_allocation!$A$5:$A$104,Drury_beneficiary_allocation!$E$5:$E$104,0,0)</f>
        <v>0</v>
      </c>
      <c r="R372" s="362">
        <f>_xlfn.XLOOKUP($A372,'Total project cost for DCs'!$A$4:$A$111,'Total project cost for DCs'!AB$4:AB$111,0,0)*_xlfn.XLOOKUP($A372,Drury_beneficiary_allocation!$A$5:$A$104,Drury_beneficiary_allocation!$E$5:$E$104,0,0)</f>
        <v>0</v>
      </c>
      <c r="S372" s="362">
        <f>_xlfn.XLOOKUP($A372,'Total project cost for DCs'!$A$4:$A$111,'Total project cost for DCs'!AC$4:AC$111,0,0)*_xlfn.XLOOKUP($A372,Drury_beneficiary_allocation!$A$5:$A$104,Drury_beneficiary_allocation!$E$5:$E$104,0,0)</f>
        <v>0</v>
      </c>
      <c r="T372" s="362">
        <f>_xlfn.XLOOKUP($A372,'Total project cost for DCs'!$A$4:$A$111,'Total project cost for DCs'!AD$4:AD$111,0,0)*_xlfn.XLOOKUP($A372,Drury_beneficiary_allocation!$A$5:$A$104,Drury_beneficiary_allocation!$E$5:$E$104,0,0)</f>
        <v>0</v>
      </c>
      <c r="U372" s="362">
        <f>_xlfn.XLOOKUP($A372,'Total project cost for DCs'!$A$4:$A$111,'Total project cost for DCs'!AE$4:AE$111,0,0)*_xlfn.XLOOKUP($A372,Drury_beneficiary_allocation!$A$5:$A$104,Drury_beneficiary_allocation!$E$5:$E$104,0,0)</f>
        <v>0</v>
      </c>
      <c r="V372" s="362">
        <f>_xlfn.XLOOKUP($A372,'Total project cost for DCs'!$A$4:$A$111,'Total project cost for DCs'!AF$4:AF$111,0,0)*_xlfn.XLOOKUP($A372,Drury_beneficiary_allocation!$A$5:$A$104,Drury_beneficiary_allocation!$E$5:$E$104,0,0)</f>
        <v>0</v>
      </c>
      <c r="W372" s="362">
        <f>_xlfn.XLOOKUP($A372,'Total project cost for DCs'!$A$4:$A$111,'Total project cost for DCs'!AG$4:AG$111,0,0)*_xlfn.XLOOKUP($A372,Drury_beneficiary_allocation!$A$5:$A$104,Drury_beneficiary_allocation!$E$5:$E$104,0,0)</f>
        <v>0</v>
      </c>
      <c r="X372" s="362">
        <f>_xlfn.XLOOKUP($A372,'Total project cost for DCs'!$A$4:$A$111,'Total project cost for DCs'!AH$4:AH$111,0,0)*_xlfn.XLOOKUP($A372,Drury_beneficiary_allocation!$A$5:$A$104,Drury_beneficiary_allocation!$E$5:$E$104,0,0)</f>
        <v>0</v>
      </c>
      <c r="Y372" s="362">
        <f>_xlfn.XLOOKUP($A372,'Total project cost for DCs'!$A$4:$A$111,'Total project cost for DCs'!AI$4:AI$111,0,0)*_xlfn.XLOOKUP($A372,Drury_beneficiary_allocation!$A$5:$A$104,Drury_beneficiary_allocation!$E$5:$E$104,0,0)</f>
        <v>0</v>
      </c>
      <c r="Z372" s="362">
        <f>_xlfn.XLOOKUP($A372,'Total project cost for DCs'!$A$4:$A$111,'Total project cost for DCs'!AJ$4:AJ$111,0,0)*_xlfn.XLOOKUP($A372,Drury_beneficiary_allocation!$A$5:$A$104,Drury_beneficiary_allocation!$E$5:$E$104,0,0)</f>
        <v>0</v>
      </c>
      <c r="AA372" s="362">
        <f>_xlfn.XLOOKUP($A372,'Total project cost for DCs'!$A$4:$A$111,'Total project cost for DCs'!AK$4:AK$111,0,0)*_xlfn.XLOOKUP($A372,Drury_beneficiary_allocation!$A$5:$A$104,Drury_beneficiary_allocation!$E$5:$E$104,0,0)</f>
        <v>0</v>
      </c>
      <c r="AB372" s="362">
        <f>_xlfn.XLOOKUP($A372,'Total project cost for DCs'!$A$4:$A$111,'Total project cost for DCs'!AL$4:AL$111,0,0)*_xlfn.XLOOKUP($A372,Drury_beneficiary_allocation!$A$5:$A$104,Drury_beneficiary_allocation!$E$5:$E$104,0,0)</f>
        <v>0</v>
      </c>
      <c r="AC372" s="362">
        <f>_xlfn.XLOOKUP($A372,'Total project cost for DCs'!$A$4:$A$111,'Total project cost for DCs'!AM$4:AM$111,0,0)*_xlfn.XLOOKUP($A372,Drury_beneficiary_allocation!$A$5:$A$104,Drury_beneficiary_allocation!$E$5:$E$104,0,0)</f>
        <v>0</v>
      </c>
      <c r="AD372" s="362">
        <f>_xlfn.XLOOKUP($A372,'Total project cost for DCs'!$A$4:$A$111,'Total project cost for DCs'!AN$4:AN$111,0,0)*_xlfn.XLOOKUP($A372,Drury_beneficiary_allocation!$A$5:$A$104,Drury_beneficiary_allocation!$E$5:$E$104,0,0)</f>
        <v>0</v>
      </c>
      <c r="AE372" s="363">
        <f t="shared" si="50"/>
        <v>0</v>
      </c>
      <c r="AF372" s="349"/>
      <c r="AG372" s="349">
        <f t="shared" si="52"/>
        <v>0</v>
      </c>
      <c r="AH372" s="353">
        <v>0</v>
      </c>
      <c r="AI372" s="354" t="str">
        <f t="shared" si="51"/>
        <v>Arterial</v>
      </c>
      <c r="AJ372" s="349"/>
      <c r="AK372" s="349"/>
      <c r="AL372" s="355">
        <f>_xlfn.XLOOKUP(A372,'P1 Date Adjustment'!B:B,'P1 Date Adjustment'!F:F,"not found",0)</f>
        <v>2037</v>
      </c>
      <c r="AM372" s="349">
        <f t="shared" si="53"/>
        <v>0</v>
      </c>
      <c r="AN372" s="360"/>
      <c r="AO372" s="360"/>
    </row>
    <row r="373" spans="1:41" ht="30" x14ac:dyDescent="0.25">
      <c r="A373" s="129">
        <v>69</v>
      </c>
      <c r="B373" s="358" t="s">
        <v>462</v>
      </c>
      <c r="C373" s="358" t="str">
        <f>_xlfn.XLOOKUP($A373,'Total project cost for DCs'!A:A,'Total project cost for DCs'!C:C,"Not found",0)</f>
        <v>New cycle bridge 5m wide, 90m long, approach lengths 200m total for both sides. No property required</v>
      </c>
      <c r="D373" s="355" t="s">
        <v>155</v>
      </c>
      <c r="E373" s="355" t="s">
        <v>223</v>
      </c>
      <c r="H373" s="355" t="s">
        <v>829</v>
      </c>
      <c r="I373" s="359">
        <f>_xlfn.XLOOKUP($H373,DC_growth_AGS!$A$665:$A$673,DC_growth_AGS!$O$665:$O$673,"Not found",0)</f>
        <v>0.61252788174604733</v>
      </c>
      <c r="J373" s="355">
        <v>2035</v>
      </c>
      <c r="K373" s="362">
        <f>_xlfn.XLOOKUP($A373,'Total project cost for DCs'!$A$4:$A$111,'Total project cost for DCs'!U$4:U$111,0,0)*_xlfn.XLOOKUP($A373,Drury_beneficiary_allocation!$A$5:$A$104,Drury_beneficiary_allocation!$E$5:$E$104,0,0)</f>
        <v>0</v>
      </c>
      <c r="L373" s="362">
        <f>_xlfn.XLOOKUP($A373,'Total project cost for DCs'!$A$4:$A$111,'Total project cost for DCs'!V$4:V$111,0,0)*_xlfn.XLOOKUP($A373,Drury_beneficiary_allocation!$A$5:$A$104,Drury_beneficiary_allocation!$E$5:$E$104,0,0)</f>
        <v>0</v>
      </c>
      <c r="M373" s="362">
        <f>_xlfn.XLOOKUP($A373,'Total project cost for DCs'!$A$4:$A$111,'Total project cost for DCs'!W$4:W$111,0,0)*_xlfn.XLOOKUP($A373,Drury_beneficiary_allocation!$A$5:$A$104,Drury_beneficiary_allocation!$E$5:$E$104,0,0)</f>
        <v>0</v>
      </c>
      <c r="N373" s="362">
        <f>_xlfn.XLOOKUP($A373,'Total project cost for DCs'!$A$4:$A$111,'Total project cost for DCs'!X$4:X$111,0,0)*_xlfn.XLOOKUP($A373,Drury_beneficiary_allocation!$A$5:$A$104,Drury_beneficiary_allocation!$E$5:$E$104,0,0)</f>
        <v>0</v>
      </c>
      <c r="O373" s="362">
        <f>_xlfn.XLOOKUP($A373,'Total project cost for DCs'!$A$4:$A$111,'Total project cost for DCs'!Y$4:Y$111,0,0)*_xlfn.XLOOKUP($A373,Drury_beneficiary_allocation!$A$5:$A$104,Drury_beneficiary_allocation!$E$5:$E$104,0,0)</f>
        <v>0</v>
      </c>
      <c r="P373" s="362">
        <f>_xlfn.XLOOKUP($A373,'Total project cost for DCs'!$A$4:$A$111,'Total project cost for DCs'!Z$4:Z$111,0,0)*_xlfn.XLOOKUP($A373,Drury_beneficiary_allocation!$A$5:$A$104,Drury_beneficiary_allocation!$E$5:$E$104,0,0)</f>
        <v>0</v>
      </c>
      <c r="Q373" s="362">
        <f>_xlfn.XLOOKUP($A373,'Total project cost for DCs'!$A$4:$A$111,'Total project cost for DCs'!AA$4:AA$111,0,0)*_xlfn.XLOOKUP($A373,Drury_beneficiary_allocation!$A$5:$A$104,Drury_beneficiary_allocation!$E$5:$E$104,0,0)</f>
        <v>0</v>
      </c>
      <c r="R373" s="362">
        <f>_xlfn.XLOOKUP($A373,'Total project cost for DCs'!$A$4:$A$111,'Total project cost for DCs'!AB$4:AB$111,0,0)*_xlfn.XLOOKUP($A373,Drury_beneficiary_allocation!$A$5:$A$104,Drury_beneficiary_allocation!$E$5:$E$104,0,0)</f>
        <v>0</v>
      </c>
      <c r="S373" s="362">
        <f>_xlfn.XLOOKUP($A373,'Total project cost for DCs'!$A$4:$A$111,'Total project cost for DCs'!AC$4:AC$111,0,0)*_xlfn.XLOOKUP($A373,Drury_beneficiary_allocation!$A$5:$A$104,Drury_beneficiary_allocation!$E$5:$E$104,0,0)</f>
        <v>0</v>
      </c>
      <c r="T373" s="362">
        <f>_xlfn.XLOOKUP($A373,'Total project cost for DCs'!$A$4:$A$111,'Total project cost for DCs'!AD$4:AD$111,0,0)*_xlfn.XLOOKUP($A373,Drury_beneficiary_allocation!$A$5:$A$104,Drury_beneficiary_allocation!$E$5:$E$104,0,0)</f>
        <v>0</v>
      </c>
      <c r="U373" s="362">
        <f>_xlfn.XLOOKUP($A373,'Total project cost for DCs'!$A$4:$A$111,'Total project cost for DCs'!AE$4:AE$111,0,0)*_xlfn.XLOOKUP($A373,Drury_beneficiary_allocation!$A$5:$A$104,Drury_beneficiary_allocation!$E$5:$E$104,0,0)</f>
        <v>0</v>
      </c>
      <c r="V373" s="362">
        <f>_xlfn.XLOOKUP($A373,'Total project cost for DCs'!$A$4:$A$111,'Total project cost for DCs'!AF$4:AF$111,0,0)*_xlfn.XLOOKUP($A373,Drury_beneficiary_allocation!$A$5:$A$104,Drury_beneficiary_allocation!$E$5:$E$104,0,0)</f>
        <v>0</v>
      </c>
      <c r="W373" s="362">
        <f>_xlfn.XLOOKUP($A373,'Total project cost for DCs'!$A$4:$A$111,'Total project cost for DCs'!AG$4:AG$111,0,0)*_xlfn.XLOOKUP($A373,Drury_beneficiary_allocation!$A$5:$A$104,Drury_beneficiary_allocation!$E$5:$E$104,0,0)</f>
        <v>0</v>
      </c>
      <c r="X373" s="362">
        <f>_xlfn.XLOOKUP($A373,'Total project cost for DCs'!$A$4:$A$111,'Total project cost for DCs'!AH$4:AH$111,0,0)*_xlfn.XLOOKUP($A373,Drury_beneficiary_allocation!$A$5:$A$104,Drury_beneficiary_allocation!$E$5:$E$104,0,0)</f>
        <v>0</v>
      </c>
      <c r="Y373" s="362">
        <f>_xlfn.XLOOKUP($A373,'Total project cost for DCs'!$A$4:$A$111,'Total project cost for DCs'!AI$4:AI$111,0,0)*_xlfn.XLOOKUP($A373,Drury_beneficiary_allocation!$A$5:$A$104,Drury_beneficiary_allocation!$E$5:$E$104,0,0)</f>
        <v>0</v>
      </c>
      <c r="Z373" s="362">
        <f>_xlfn.XLOOKUP($A373,'Total project cost for DCs'!$A$4:$A$111,'Total project cost for DCs'!AJ$4:AJ$111,0,0)*_xlfn.XLOOKUP($A373,Drury_beneficiary_allocation!$A$5:$A$104,Drury_beneficiary_allocation!$E$5:$E$104,0,0)</f>
        <v>0</v>
      </c>
      <c r="AA373" s="362">
        <f>_xlfn.XLOOKUP($A373,'Total project cost for DCs'!$A$4:$A$111,'Total project cost for DCs'!AK$4:AK$111,0,0)*_xlfn.XLOOKUP($A373,Drury_beneficiary_allocation!$A$5:$A$104,Drury_beneficiary_allocation!$E$5:$E$104,0,0)</f>
        <v>0</v>
      </c>
      <c r="AB373" s="362">
        <f>_xlfn.XLOOKUP($A373,'Total project cost for DCs'!$A$4:$A$111,'Total project cost for DCs'!AL$4:AL$111,0,0)*_xlfn.XLOOKUP($A373,Drury_beneficiary_allocation!$A$5:$A$104,Drury_beneficiary_allocation!$E$5:$E$104,0,0)</f>
        <v>0</v>
      </c>
      <c r="AC373" s="362">
        <f>_xlfn.XLOOKUP($A373,'Total project cost for DCs'!$A$4:$A$111,'Total project cost for DCs'!AM$4:AM$111,0,0)*_xlfn.XLOOKUP($A373,Drury_beneficiary_allocation!$A$5:$A$104,Drury_beneficiary_allocation!$E$5:$E$104,0,0)</f>
        <v>0</v>
      </c>
      <c r="AD373" s="362">
        <f>_xlfn.XLOOKUP($A373,'Total project cost for DCs'!$A$4:$A$111,'Total project cost for DCs'!AN$4:AN$111,0,0)*_xlfn.XLOOKUP($A373,Drury_beneficiary_allocation!$A$5:$A$104,Drury_beneficiary_allocation!$E$5:$E$104,0,0)</f>
        <v>0</v>
      </c>
      <c r="AE373" s="363">
        <f t="shared" si="50"/>
        <v>0</v>
      </c>
      <c r="AF373" s="349"/>
      <c r="AG373" s="349">
        <f t="shared" si="52"/>
        <v>0</v>
      </c>
      <c r="AH373" s="353">
        <v>0</v>
      </c>
      <c r="AI373" s="354" t="str">
        <f t="shared" si="51"/>
        <v>Collector</v>
      </c>
      <c r="AJ373" s="349"/>
      <c r="AK373" s="349"/>
      <c r="AL373" s="355">
        <f>_xlfn.XLOOKUP(A373,'P1 Date Adjustment'!B:B,'P1 Date Adjustment'!F:F,"not found",0)</f>
        <v>2035</v>
      </c>
      <c r="AM373" s="349">
        <f t="shared" si="53"/>
        <v>0</v>
      </c>
      <c r="AN373" s="360"/>
      <c r="AO373" s="360"/>
    </row>
    <row r="374" spans="1:41" ht="30" x14ac:dyDescent="0.25">
      <c r="A374" s="129">
        <v>70</v>
      </c>
      <c r="B374" s="358" t="s">
        <v>464</v>
      </c>
      <c r="C374" s="358" t="str">
        <f>_xlfn.XLOOKUP($A374,'Total project cost for DCs'!A:A,'Total project cost for DCs'!C:C,"Not found",0)</f>
        <v>New cycle bridge 5m wide, 80m long, approach lengths 270m total for both sides. No property required</v>
      </c>
      <c r="D374" s="355" t="s">
        <v>155</v>
      </c>
      <c r="E374" s="355" t="s">
        <v>345</v>
      </c>
      <c r="H374" s="355" t="s">
        <v>829</v>
      </c>
      <c r="I374" s="359">
        <f>_xlfn.XLOOKUP($H374,DC_growth_AGS!$A$665:$A$673,DC_growth_AGS!$O$665:$O$673,"Not found",0)</f>
        <v>0.61252788174604733</v>
      </c>
      <c r="J374" s="355">
        <v>2031</v>
      </c>
      <c r="K374" s="362">
        <f>_xlfn.XLOOKUP($A374,'Total project cost for DCs'!$A$4:$A$111,'Total project cost for DCs'!U$4:U$111,0,0)*_xlfn.XLOOKUP($A374,Drury_beneficiary_allocation!$A$5:$A$104,Drury_beneficiary_allocation!$E$5:$E$104,0,0)</f>
        <v>0</v>
      </c>
      <c r="L374" s="362">
        <f>_xlfn.XLOOKUP($A374,'Total project cost for DCs'!$A$4:$A$111,'Total project cost for DCs'!V$4:V$111,0,0)*_xlfn.XLOOKUP($A374,Drury_beneficiary_allocation!$A$5:$A$104,Drury_beneficiary_allocation!$E$5:$E$104,0,0)</f>
        <v>0</v>
      </c>
      <c r="M374" s="362">
        <f>_xlfn.XLOOKUP($A374,'Total project cost for DCs'!$A$4:$A$111,'Total project cost for DCs'!W$4:W$111,0,0)*_xlfn.XLOOKUP($A374,Drury_beneficiary_allocation!$A$5:$A$104,Drury_beneficiary_allocation!$E$5:$E$104,0,0)</f>
        <v>0</v>
      </c>
      <c r="N374" s="362">
        <f>_xlfn.XLOOKUP($A374,'Total project cost for DCs'!$A$4:$A$111,'Total project cost for DCs'!X$4:X$111,0,0)*_xlfn.XLOOKUP($A374,Drury_beneficiary_allocation!$A$5:$A$104,Drury_beneficiary_allocation!$E$5:$E$104,0,0)</f>
        <v>0</v>
      </c>
      <c r="O374" s="362">
        <f>_xlfn.XLOOKUP($A374,'Total project cost for DCs'!$A$4:$A$111,'Total project cost for DCs'!Y$4:Y$111,0,0)*_xlfn.XLOOKUP($A374,Drury_beneficiary_allocation!$A$5:$A$104,Drury_beneficiary_allocation!$E$5:$E$104,0,0)</f>
        <v>0</v>
      </c>
      <c r="P374" s="362">
        <f>_xlfn.XLOOKUP($A374,'Total project cost for DCs'!$A$4:$A$111,'Total project cost for DCs'!Z$4:Z$111,0,0)*_xlfn.XLOOKUP($A374,Drury_beneficiary_allocation!$A$5:$A$104,Drury_beneficiary_allocation!$E$5:$E$104,0,0)</f>
        <v>0</v>
      </c>
      <c r="Q374" s="362">
        <f>_xlfn.XLOOKUP($A374,'Total project cost for DCs'!$A$4:$A$111,'Total project cost for DCs'!AA$4:AA$111,0,0)*_xlfn.XLOOKUP($A374,Drury_beneficiary_allocation!$A$5:$A$104,Drury_beneficiary_allocation!$E$5:$E$104,0,0)</f>
        <v>0</v>
      </c>
      <c r="R374" s="362">
        <f>_xlfn.XLOOKUP($A374,'Total project cost for DCs'!$A$4:$A$111,'Total project cost for DCs'!AB$4:AB$111,0,0)*_xlfn.XLOOKUP($A374,Drury_beneficiary_allocation!$A$5:$A$104,Drury_beneficiary_allocation!$E$5:$E$104,0,0)</f>
        <v>0</v>
      </c>
      <c r="S374" s="362">
        <f>_xlfn.XLOOKUP($A374,'Total project cost for DCs'!$A$4:$A$111,'Total project cost for DCs'!AC$4:AC$111,0,0)*_xlfn.XLOOKUP($A374,Drury_beneficiary_allocation!$A$5:$A$104,Drury_beneficiary_allocation!$E$5:$E$104,0,0)</f>
        <v>0</v>
      </c>
      <c r="T374" s="362">
        <f>_xlfn.XLOOKUP($A374,'Total project cost for DCs'!$A$4:$A$111,'Total project cost for DCs'!AD$4:AD$111,0,0)*_xlfn.XLOOKUP($A374,Drury_beneficiary_allocation!$A$5:$A$104,Drury_beneficiary_allocation!$E$5:$E$104,0,0)</f>
        <v>0</v>
      </c>
      <c r="U374" s="362">
        <f>_xlfn.XLOOKUP($A374,'Total project cost for DCs'!$A$4:$A$111,'Total project cost for DCs'!AE$4:AE$111,0,0)*_xlfn.XLOOKUP($A374,Drury_beneficiary_allocation!$A$5:$A$104,Drury_beneficiary_allocation!$E$5:$E$104,0,0)</f>
        <v>0</v>
      </c>
      <c r="V374" s="362">
        <f>_xlfn.XLOOKUP($A374,'Total project cost for DCs'!$A$4:$A$111,'Total project cost for DCs'!AF$4:AF$111,0,0)*_xlfn.XLOOKUP($A374,Drury_beneficiary_allocation!$A$5:$A$104,Drury_beneficiary_allocation!$E$5:$E$104,0,0)</f>
        <v>0</v>
      </c>
      <c r="W374" s="362">
        <f>_xlfn.XLOOKUP($A374,'Total project cost for DCs'!$A$4:$A$111,'Total project cost for DCs'!AG$4:AG$111,0,0)*_xlfn.XLOOKUP($A374,Drury_beneficiary_allocation!$A$5:$A$104,Drury_beneficiary_allocation!$E$5:$E$104,0,0)</f>
        <v>0</v>
      </c>
      <c r="X374" s="362">
        <f>_xlfn.XLOOKUP($A374,'Total project cost for DCs'!$A$4:$A$111,'Total project cost for DCs'!AH$4:AH$111,0,0)*_xlfn.XLOOKUP($A374,Drury_beneficiary_allocation!$A$5:$A$104,Drury_beneficiary_allocation!$E$5:$E$104,0,0)</f>
        <v>0</v>
      </c>
      <c r="Y374" s="362">
        <f>_xlfn.XLOOKUP($A374,'Total project cost for DCs'!$A$4:$A$111,'Total project cost for DCs'!AI$4:AI$111,0,0)*_xlfn.XLOOKUP($A374,Drury_beneficiary_allocation!$A$5:$A$104,Drury_beneficiary_allocation!$E$5:$E$104,0,0)</f>
        <v>0</v>
      </c>
      <c r="Z374" s="362">
        <f>_xlfn.XLOOKUP($A374,'Total project cost for DCs'!$A$4:$A$111,'Total project cost for DCs'!AJ$4:AJ$111,0,0)*_xlfn.XLOOKUP($A374,Drury_beneficiary_allocation!$A$5:$A$104,Drury_beneficiary_allocation!$E$5:$E$104,0,0)</f>
        <v>0</v>
      </c>
      <c r="AA374" s="362">
        <f>_xlfn.XLOOKUP($A374,'Total project cost for DCs'!$A$4:$A$111,'Total project cost for DCs'!AK$4:AK$111,0,0)*_xlfn.XLOOKUP($A374,Drury_beneficiary_allocation!$A$5:$A$104,Drury_beneficiary_allocation!$E$5:$E$104,0,0)</f>
        <v>0</v>
      </c>
      <c r="AB374" s="362">
        <f>_xlfn.XLOOKUP($A374,'Total project cost for DCs'!$A$4:$A$111,'Total project cost for DCs'!AL$4:AL$111,0,0)*_xlfn.XLOOKUP($A374,Drury_beneficiary_allocation!$A$5:$A$104,Drury_beneficiary_allocation!$E$5:$E$104,0,0)</f>
        <v>0</v>
      </c>
      <c r="AC374" s="362">
        <f>_xlfn.XLOOKUP($A374,'Total project cost for DCs'!$A$4:$A$111,'Total project cost for DCs'!AM$4:AM$111,0,0)*_xlfn.XLOOKUP($A374,Drury_beneficiary_allocation!$A$5:$A$104,Drury_beneficiary_allocation!$E$5:$E$104,0,0)</f>
        <v>0</v>
      </c>
      <c r="AD374" s="362">
        <f>_xlfn.XLOOKUP($A374,'Total project cost for DCs'!$A$4:$A$111,'Total project cost for DCs'!AN$4:AN$111,0,0)*_xlfn.XLOOKUP($A374,Drury_beneficiary_allocation!$A$5:$A$104,Drury_beneficiary_allocation!$E$5:$E$104,0,0)</f>
        <v>0</v>
      </c>
      <c r="AE374" s="363">
        <f t="shared" si="50"/>
        <v>0</v>
      </c>
      <c r="AF374" s="349"/>
      <c r="AG374" s="349">
        <f t="shared" si="52"/>
        <v>0</v>
      </c>
      <c r="AH374" s="353">
        <v>0</v>
      </c>
      <c r="AI374" s="354" t="str">
        <f t="shared" si="51"/>
        <v>Arterial</v>
      </c>
      <c r="AJ374" s="349"/>
      <c r="AK374" s="349"/>
      <c r="AL374" s="355">
        <f>_xlfn.XLOOKUP(A374,'P1 Date Adjustment'!B:B,'P1 Date Adjustment'!F:F,"not found",0)</f>
        <v>2031</v>
      </c>
      <c r="AM374" s="349">
        <f t="shared" si="53"/>
        <v>0</v>
      </c>
      <c r="AN374" s="360"/>
      <c r="AO374" s="360"/>
    </row>
    <row r="375" spans="1:41" ht="30" x14ac:dyDescent="0.25">
      <c r="A375" s="129" t="s">
        <v>154</v>
      </c>
      <c r="B375" s="358" t="s">
        <v>141</v>
      </c>
      <c r="C375" s="358" t="str">
        <f>_xlfn.XLOOKUP($A375,'Total project cost for DCs'!A:A,'Total project cost for DCs'!C:C,"Not found",0)</f>
        <v>4-lane urban- existing road layout with active modes on both sides + intersection improvements (TDM)</v>
      </c>
      <c r="D375" s="355" t="s">
        <v>155</v>
      </c>
      <c r="E375" s="355" t="s">
        <v>157</v>
      </c>
      <c r="F375" s="355" t="s">
        <v>826</v>
      </c>
      <c r="H375" s="355" t="s">
        <v>829</v>
      </c>
      <c r="I375" s="359">
        <f>_xlfn.XLOOKUP($H375,DC_growth_AGS!$A$665:$A$673,DC_growth_AGS!$O$665:$O$673,"Not found",0)</f>
        <v>0.61252788174604733</v>
      </c>
      <c r="J375" s="355">
        <v>2031</v>
      </c>
      <c r="K375" s="362">
        <f>IF($AI375="Arterial",-K322*$AJ$2,0)</f>
        <v>0</v>
      </c>
      <c r="L375" s="362">
        <f t="shared" ref="L375:AD375" si="54">IF($AI375="Arterial",-L322*$AJ$2,0)</f>
        <v>0</v>
      </c>
      <c r="M375" s="362">
        <f t="shared" si="54"/>
        <v>0</v>
      </c>
      <c r="N375" s="362">
        <f t="shared" si="54"/>
        <v>0</v>
      </c>
      <c r="O375" s="362">
        <f t="shared" si="54"/>
        <v>0</v>
      </c>
      <c r="P375" s="362">
        <f t="shared" si="54"/>
        <v>0</v>
      </c>
      <c r="Q375" s="362">
        <f t="shared" si="54"/>
        <v>0</v>
      </c>
      <c r="R375" s="362">
        <f t="shared" si="54"/>
        <v>0</v>
      </c>
      <c r="S375" s="362">
        <f t="shared" si="54"/>
        <v>0</v>
      </c>
      <c r="T375" s="362">
        <f t="shared" si="54"/>
        <v>0</v>
      </c>
      <c r="U375" s="362">
        <f t="shared" si="54"/>
        <v>0</v>
      </c>
      <c r="V375" s="362">
        <f t="shared" si="54"/>
        <v>0</v>
      </c>
      <c r="W375" s="362">
        <f t="shared" si="54"/>
        <v>0</v>
      </c>
      <c r="X375" s="362">
        <f t="shared" si="54"/>
        <v>0</v>
      </c>
      <c r="Y375" s="362">
        <f t="shared" si="54"/>
        <v>0</v>
      </c>
      <c r="Z375" s="362">
        <f t="shared" si="54"/>
        <v>0</v>
      </c>
      <c r="AA375" s="362">
        <f t="shared" si="54"/>
        <v>0</v>
      </c>
      <c r="AB375" s="362">
        <f t="shared" si="54"/>
        <v>0</v>
      </c>
      <c r="AC375" s="362">
        <f t="shared" si="54"/>
        <v>0</v>
      </c>
      <c r="AD375" s="362">
        <f t="shared" si="54"/>
        <v>0</v>
      </c>
      <c r="AE375" s="363">
        <f t="shared" si="50"/>
        <v>0</v>
      </c>
      <c r="AF375" s="349"/>
      <c r="AG375" s="349">
        <f t="shared" si="52"/>
        <v>0</v>
      </c>
      <c r="AH375" s="353">
        <v>0</v>
      </c>
      <c r="AI375" s="354" t="str">
        <f t="shared" si="51"/>
        <v>Arterial</v>
      </c>
      <c r="AJ375" s="349"/>
      <c r="AK375" s="349"/>
      <c r="AL375" s="355">
        <f>_xlfn.XLOOKUP(A375,'P1 Date Adjustment'!B:B,'P1 Date Adjustment'!F:F,"not found",0)</f>
        <v>2031</v>
      </c>
      <c r="AM375" s="349">
        <f t="shared" si="53"/>
        <v>0</v>
      </c>
      <c r="AN375" s="360"/>
      <c r="AO375" s="360"/>
    </row>
    <row r="376" spans="1:41" ht="30" x14ac:dyDescent="0.25">
      <c r="A376" s="129" t="s">
        <v>163</v>
      </c>
      <c r="B376" s="358" t="s">
        <v>164</v>
      </c>
      <c r="C376" s="358" t="str">
        <f>_xlfn.XLOOKUP($A376,'Total project cost for DCs'!A:A,'Total project cost for DCs'!C:C,"Not found",0)</f>
        <v>2-lane urban- existing road layout with active modes on both sides + intersection improvements (TDM)</v>
      </c>
      <c r="D376" s="355" t="s">
        <v>155</v>
      </c>
      <c r="E376" s="355" t="s">
        <v>145</v>
      </c>
      <c r="F376" s="355" t="s">
        <v>826</v>
      </c>
      <c r="H376" s="355" t="s">
        <v>829</v>
      </c>
      <c r="I376" s="359">
        <f>_xlfn.XLOOKUP($H376,DC_growth_AGS!$A$665:$A$673,DC_growth_AGS!$O$665:$O$673,"Not found",0)</f>
        <v>0.61252788174604733</v>
      </c>
      <c r="J376" s="355">
        <v>2030</v>
      </c>
      <c r="K376" s="362">
        <f t="shared" ref="K376:AD388" si="55">IF($AI376="Arterial",-K323*$AJ$2,0)</f>
        <v>0</v>
      </c>
      <c r="L376" s="362">
        <f t="shared" si="55"/>
        <v>0</v>
      </c>
      <c r="M376" s="362">
        <f t="shared" si="55"/>
        <v>0</v>
      </c>
      <c r="N376" s="362">
        <f t="shared" si="55"/>
        <v>0</v>
      </c>
      <c r="O376" s="362">
        <f t="shared" si="55"/>
        <v>0</v>
      </c>
      <c r="P376" s="362">
        <f t="shared" si="55"/>
        <v>0</v>
      </c>
      <c r="Q376" s="362">
        <f t="shared" si="55"/>
        <v>0</v>
      </c>
      <c r="R376" s="362">
        <f t="shared" si="55"/>
        <v>0</v>
      </c>
      <c r="S376" s="362">
        <f t="shared" si="55"/>
        <v>0</v>
      </c>
      <c r="T376" s="362">
        <f t="shared" si="55"/>
        <v>0</v>
      </c>
      <c r="U376" s="362">
        <f t="shared" si="55"/>
        <v>0</v>
      </c>
      <c r="V376" s="362">
        <f t="shared" si="55"/>
        <v>0</v>
      </c>
      <c r="W376" s="362">
        <f t="shared" si="55"/>
        <v>0</v>
      </c>
      <c r="X376" s="362">
        <f t="shared" si="55"/>
        <v>0</v>
      </c>
      <c r="Y376" s="362">
        <f t="shared" si="55"/>
        <v>0</v>
      </c>
      <c r="Z376" s="362">
        <f t="shared" si="55"/>
        <v>0</v>
      </c>
      <c r="AA376" s="362">
        <f t="shared" si="55"/>
        <v>0</v>
      </c>
      <c r="AB376" s="362">
        <f t="shared" si="55"/>
        <v>0</v>
      </c>
      <c r="AC376" s="362">
        <f t="shared" si="55"/>
        <v>0</v>
      </c>
      <c r="AD376" s="362">
        <f t="shared" si="55"/>
        <v>0</v>
      </c>
      <c r="AE376" s="363">
        <f t="shared" si="50"/>
        <v>0</v>
      </c>
      <c r="AF376" s="349"/>
      <c r="AG376" s="349">
        <f t="shared" si="52"/>
        <v>0</v>
      </c>
      <c r="AH376" s="353">
        <v>0</v>
      </c>
      <c r="AI376" s="354" t="str">
        <f t="shared" si="51"/>
        <v>Arterial</v>
      </c>
      <c r="AJ376" s="349"/>
      <c r="AK376" s="349"/>
      <c r="AL376" s="355">
        <f>_xlfn.XLOOKUP(A376,'P1 Date Adjustment'!B:B,'P1 Date Adjustment'!F:F,"not found",0)</f>
        <v>2030</v>
      </c>
      <c r="AM376" s="349">
        <f t="shared" si="53"/>
        <v>0</v>
      </c>
      <c r="AN376" s="360"/>
      <c r="AO376" s="360"/>
    </row>
    <row r="377" spans="1:41" ht="30" x14ac:dyDescent="0.25">
      <c r="A377" s="129" t="s">
        <v>188</v>
      </c>
      <c r="B377" s="358" t="s">
        <v>185</v>
      </c>
      <c r="C377" s="358" t="str">
        <f>_xlfn.XLOOKUP($A377,'Total project cost for DCs'!A:A,'Total project cost for DCs'!C:C,"Not found",0)</f>
        <v>Expand to 24m cross section</v>
      </c>
      <c r="D377" s="355" t="s">
        <v>155</v>
      </c>
      <c r="E377" s="355" t="s">
        <v>190</v>
      </c>
      <c r="F377" s="355" t="s">
        <v>826</v>
      </c>
      <c r="H377" s="355" t="s">
        <v>829</v>
      </c>
      <c r="I377" s="359">
        <f>_xlfn.XLOOKUP($H377,DC_growth_AGS!$A$665:$A$673,DC_growth_AGS!$O$665:$O$673,"Not found",0)</f>
        <v>0.61252788174604733</v>
      </c>
      <c r="J377" s="355">
        <v>2029</v>
      </c>
      <c r="K377" s="362">
        <f t="shared" si="55"/>
        <v>0</v>
      </c>
      <c r="L377" s="362">
        <f t="shared" si="55"/>
        <v>0</v>
      </c>
      <c r="M377" s="362">
        <f t="shared" si="55"/>
        <v>0</v>
      </c>
      <c r="N377" s="362">
        <f t="shared" si="55"/>
        <v>0</v>
      </c>
      <c r="O377" s="362">
        <f t="shared" si="55"/>
        <v>0</v>
      </c>
      <c r="P377" s="362">
        <f t="shared" si="55"/>
        <v>0</v>
      </c>
      <c r="Q377" s="362">
        <f t="shared" si="55"/>
        <v>0</v>
      </c>
      <c r="R377" s="362">
        <f t="shared" si="55"/>
        <v>0</v>
      </c>
      <c r="S377" s="362">
        <f t="shared" si="55"/>
        <v>0</v>
      </c>
      <c r="T377" s="362">
        <f t="shared" si="55"/>
        <v>0</v>
      </c>
      <c r="U377" s="362">
        <f t="shared" si="55"/>
        <v>0</v>
      </c>
      <c r="V377" s="362">
        <f t="shared" si="55"/>
        <v>0</v>
      </c>
      <c r="W377" s="362">
        <f t="shared" si="55"/>
        <v>0</v>
      </c>
      <c r="X377" s="362">
        <f t="shared" si="55"/>
        <v>0</v>
      </c>
      <c r="Y377" s="362">
        <f t="shared" si="55"/>
        <v>0</v>
      </c>
      <c r="Z377" s="362">
        <f t="shared" si="55"/>
        <v>0</v>
      </c>
      <c r="AA377" s="362">
        <f t="shared" si="55"/>
        <v>0</v>
      </c>
      <c r="AB377" s="362">
        <f t="shared" si="55"/>
        <v>0</v>
      </c>
      <c r="AC377" s="362">
        <f t="shared" si="55"/>
        <v>0</v>
      </c>
      <c r="AD377" s="362">
        <f t="shared" si="55"/>
        <v>0</v>
      </c>
      <c r="AE377" s="363">
        <f t="shared" si="50"/>
        <v>0</v>
      </c>
      <c r="AF377" s="349"/>
      <c r="AG377" s="349">
        <f t="shared" si="52"/>
        <v>0</v>
      </c>
      <c r="AH377" s="353">
        <v>0</v>
      </c>
      <c r="AI377" s="354" t="str">
        <f t="shared" si="51"/>
        <v>Arterial</v>
      </c>
      <c r="AJ377" s="349"/>
      <c r="AK377" s="349"/>
      <c r="AL377" s="355">
        <f>_xlfn.XLOOKUP(A377,'P1 Date Adjustment'!B:B,'P1 Date Adjustment'!F:F,"not found",0)</f>
        <v>2029</v>
      </c>
      <c r="AM377" s="349">
        <f t="shared" si="53"/>
        <v>0</v>
      </c>
      <c r="AN377" s="360"/>
      <c r="AO377" s="360"/>
    </row>
    <row r="378" spans="1:41" ht="30" x14ac:dyDescent="0.25">
      <c r="A378" s="129">
        <v>7</v>
      </c>
      <c r="B378" s="358" t="s">
        <v>197</v>
      </c>
      <c r="C378" s="358" t="str">
        <f>_xlfn.XLOOKUP($A378,'Total project cost for DCs'!A:A,'Total project cost for DCs'!C:C,"Not found",0)</f>
        <v>2-lane urban - upgrade existing road layout with active modes on both sides</v>
      </c>
      <c r="D378" s="355" t="s">
        <v>155</v>
      </c>
      <c r="E378" s="355" t="s">
        <v>199</v>
      </c>
      <c r="F378" s="355" t="s">
        <v>826</v>
      </c>
      <c r="H378" s="355" t="s">
        <v>829</v>
      </c>
      <c r="I378" s="359">
        <f>_xlfn.XLOOKUP($H378,DC_growth_AGS!$A$665:$A$673,DC_growth_AGS!$O$665:$O$673,"Not found",0)</f>
        <v>0.61252788174604733</v>
      </c>
      <c r="J378" s="355">
        <v>2033</v>
      </c>
      <c r="K378" s="362">
        <f t="shared" si="55"/>
        <v>0</v>
      </c>
      <c r="L378" s="362">
        <f t="shared" si="55"/>
        <v>0</v>
      </c>
      <c r="M378" s="362">
        <f t="shared" si="55"/>
        <v>0</v>
      </c>
      <c r="N378" s="362">
        <f t="shared" si="55"/>
        <v>0</v>
      </c>
      <c r="O378" s="362">
        <f t="shared" si="55"/>
        <v>0</v>
      </c>
      <c r="P378" s="362">
        <f t="shared" si="55"/>
        <v>0</v>
      </c>
      <c r="Q378" s="362">
        <f t="shared" si="55"/>
        <v>0</v>
      </c>
      <c r="R378" s="362">
        <f t="shared" si="55"/>
        <v>0</v>
      </c>
      <c r="S378" s="362">
        <f t="shared" si="55"/>
        <v>0</v>
      </c>
      <c r="T378" s="362">
        <f t="shared" si="55"/>
        <v>0</v>
      </c>
      <c r="U378" s="362">
        <f t="shared" si="55"/>
        <v>0</v>
      </c>
      <c r="V378" s="362">
        <f t="shared" si="55"/>
        <v>0</v>
      </c>
      <c r="W378" s="362">
        <f t="shared" si="55"/>
        <v>0</v>
      </c>
      <c r="X378" s="362">
        <f t="shared" si="55"/>
        <v>0</v>
      </c>
      <c r="Y378" s="362">
        <f t="shared" si="55"/>
        <v>0</v>
      </c>
      <c r="Z378" s="362">
        <f t="shared" si="55"/>
        <v>0</v>
      </c>
      <c r="AA378" s="362">
        <f t="shared" si="55"/>
        <v>0</v>
      </c>
      <c r="AB378" s="362">
        <f t="shared" si="55"/>
        <v>0</v>
      </c>
      <c r="AC378" s="362">
        <f t="shared" si="55"/>
        <v>0</v>
      </c>
      <c r="AD378" s="362">
        <f t="shared" si="55"/>
        <v>0</v>
      </c>
      <c r="AE378" s="363">
        <f t="shared" si="50"/>
        <v>0</v>
      </c>
      <c r="AF378" s="349"/>
      <c r="AG378" s="349">
        <f t="shared" si="52"/>
        <v>0</v>
      </c>
      <c r="AH378" s="353">
        <v>0</v>
      </c>
      <c r="AI378" s="354" t="str">
        <f t="shared" si="51"/>
        <v>Collector</v>
      </c>
      <c r="AJ378" s="349"/>
      <c r="AK378" s="349"/>
      <c r="AL378" s="355">
        <f>_xlfn.XLOOKUP(A378,'P1 Date Adjustment'!B:B,'P1 Date Adjustment'!F:F,"not found",0)</f>
        <v>2033</v>
      </c>
      <c r="AM378" s="349">
        <f t="shared" si="53"/>
        <v>0</v>
      </c>
      <c r="AN378" s="360"/>
      <c r="AO378" s="360"/>
    </row>
    <row r="379" spans="1:41" ht="30" x14ac:dyDescent="0.25">
      <c r="A379" s="129">
        <v>8</v>
      </c>
      <c r="B379" s="358" t="s">
        <v>200</v>
      </c>
      <c r="C379" s="358" t="str">
        <f>_xlfn.XLOOKUP($A379,'Total project cost for DCs'!A:A,'Total project cost for DCs'!C:C,"Not found",0)</f>
        <v>2-lane urban - upgrade existing road layout with active modes on both sides</v>
      </c>
      <c r="D379" s="355" t="s">
        <v>155</v>
      </c>
      <c r="E379" s="355" t="s">
        <v>199</v>
      </c>
      <c r="F379" s="355" t="s">
        <v>826</v>
      </c>
      <c r="H379" s="355" t="s">
        <v>829</v>
      </c>
      <c r="I379" s="359">
        <f>_xlfn.XLOOKUP($H379,DC_growth_AGS!$A$665:$A$673,DC_growth_AGS!$O$665:$O$673,"Not found",0)</f>
        <v>0.61252788174604733</v>
      </c>
      <c r="J379" s="355">
        <v>2033</v>
      </c>
      <c r="K379" s="362">
        <f t="shared" si="55"/>
        <v>0</v>
      </c>
      <c r="L379" s="362">
        <f t="shared" si="55"/>
        <v>0</v>
      </c>
      <c r="M379" s="362">
        <f t="shared" si="55"/>
        <v>0</v>
      </c>
      <c r="N379" s="362">
        <f t="shared" si="55"/>
        <v>0</v>
      </c>
      <c r="O379" s="362">
        <f t="shared" si="55"/>
        <v>0</v>
      </c>
      <c r="P379" s="362">
        <f t="shared" si="55"/>
        <v>0</v>
      </c>
      <c r="Q379" s="362">
        <f t="shared" si="55"/>
        <v>0</v>
      </c>
      <c r="R379" s="362">
        <f t="shared" si="55"/>
        <v>0</v>
      </c>
      <c r="S379" s="362">
        <f t="shared" si="55"/>
        <v>0</v>
      </c>
      <c r="T379" s="362">
        <f t="shared" si="55"/>
        <v>0</v>
      </c>
      <c r="U379" s="362">
        <f t="shared" si="55"/>
        <v>0</v>
      </c>
      <c r="V379" s="362">
        <f t="shared" si="55"/>
        <v>0</v>
      </c>
      <c r="W379" s="362">
        <f t="shared" si="55"/>
        <v>0</v>
      </c>
      <c r="X379" s="362">
        <f t="shared" si="55"/>
        <v>0</v>
      </c>
      <c r="Y379" s="362">
        <f t="shared" si="55"/>
        <v>0</v>
      </c>
      <c r="Z379" s="362">
        <f t="shared" si="55"/>
        <v>0</v>
      </c>
      <c r="AA379" s="362">
        <f t="shared" si="55"/>
        <v>0</v>
      </c>
      <c r="AB379" s="362">
        <f t="shared" si="55"/>
        <v>0</v>
      </c>
      <c r="AC379" s="362">
        <f t="shared" si="55"/>
        <v>0</v>
      </c>
      <c r="AD379" s="362">
        <f t="shared" si="55"/>
        <v>0</v>
      </c>
      <c r="AE379" s="363">
        <f t="shared" si="50"/>
        <v>0</v>
      </c>
      <c r="AF379" s="349"/>
      <c r="AG379" s="349">
        <f t="shared" si="52"/>
        <v>0</v>
      </c>
      <c r="AH379" s="353">
        <v>0</v>
      </c>
      <c r="AI379" s="354" t="str">
        <f t="shared" si="51"/>
        <v>Collector</v>
      </c>
      <c r="AJ379" s="349"/>
      <c r="AK379" s="349"/>
      <c r="AL379" s="355">
        <f>_xlfn.XLOOKUP(A379,'P1 Date Adjustment'!B:B,'P1 Date Adjustment'!F:F,"not found",0)</f>
        <v>2033</v>
      </c>
      <c r="AM379" s="349">
        <f t="shared" si="53"/>
        <v>0</v>
      </c>
      <c r="AN379" s="360"/>
      <c r="AO379" s="360"/>
    </row>
    <row r="380" spans="1:41" ht="30" x14ac:dyDescent="0.25">
      <c r="A380" s="129" t="s">
        <v>214</v>
      </c>
      <c r="B380" s="358" t="s">
        <v>215</v>
      </c>
      <c r="C380" s="358" t="str">
        <f>_xlfn.XLOOKUP($A380,'Total project cost for DCs'!A:A,'Total project cost for DCs'!C:C,"Not found",0)</f>
        <v xml:space="preserve"> 2-lane signalised intersection with active mode crossings</v>
      </c>
      <c r="D380" s="355" t="s">
        <v>155</v>
      </c>
      <c r="E380" s="355" t="s">
        <v>190</v>
      </c>
      <c r="F380" s="355" t="s">
        <v>826</v>
      </c>
      <c r="H380" s="355" t="s">
        <v>829</v>
      </c>
      <c r="I380" s="359">
        <f>_xlfn.XLOOKUP($H380,DC_growth_AGS!$A$665:$A$673,DC_growth_AGS!$O$665:$O$673,"Not found",0)</f>
        <v>0.61252788174604733</v>
      </c>
      <c r="J380" s="355">
        <v>2029</v>
      </c>
      <c r="K380" s="362">
        <f t="shared" si="55"/>
        <v>0</v>
      </c>
      <c r="L380" s="362">
        <f t="shared" si="55"/>
        <v>0</v>
      </c>
      <c r="M380" s="362">
        <f t="shared" si="55"/>
        <v>0</v>
      </c>
      <c r="N380" s="362">
        <f t="shared" si="55"/>
        <v>0</v>
      </c>
      <c r="O380" s="362">
        <f t="shared" si="55"/>
        <v>0</v>
      </c>
      <c r="P380" s="362">
        <f t="shared" si="55"/>
        <v>0</v>
      </c>
      <c r="Q380" s="362">
        <f t="shared" si="55"/>
        <v>0</v>
      </c>
      <c r="R380" s="362">
        <f t="shared" si="55"/>
        <v>0</v>
      </c>
      <c r="S380" s="362">
        <f t="shared" si="55"/>
        <v>0</v>
      </c>
      <c r="T380" s="362">
        <f t="shared" si="55"/>
        <v>0</v>
      </c>
      <c r="U380" s="362">
        <f t="shared" si="55"/>
        <v>0</v>
      </c>
      <c r="V380" s="362">
        <f t="shared" si="55"/>
        <v>0</v>
      </c>
      <c r="W380" s="362">
        <f t="shared" si="55"/>
        <v>0</v>
      </c>
      <c r="X380" s="362">
        <f t="shared" si="55"/>
        <v>0</v>
      </c>
      <c r="Y380" s="362">
        <f t="shared" si="55"/>
        <v>0</v>
      </c>
      <c r="Z380" s="362">
        <f t="shared" si="55"/>
        <v>0</v>
      </c>
      <c r="AA380" s="362">
        <f t="shared" si="55"/>
        <v>0</v>
      </c>
      <c r="AB380" s="362">
        <f t="shared" si="55"/>
        <v>0</v>
      </c>
      <c r="AC380" s="362">
        <f t="shared" si="55"/>
        <v>0</v>
      </c>
      <c r="AD380" s="362">
        <f t="shared" si="55"/>
        <v>0</v>
      </c>
      <c r="AE380" s="363">
        <f t="shared" si="50"/>
        <v>0</v>
      </c>
      <c r="AF380" s="349"/>
      <c r="AG380" s="349">
        <f t="shared" si="52"/>
        <v>0</v>
      </c>
      <c r="AH380" s="353">
        <v>0</v>
      </c>
      <c r="AI380" s="354" t="str">
        <f t="shared" si="51"/>
        <v>Arterial</v>
      </c>
      <c r="AJ380" s="349"/>
      <c r="AK380" s="349"/>
      <c r="AL380" s="355">
        <f>_xlfn.XLOOKUP(A380,'P1 Date Adjustment'!B:B,'P1 Date Adjustment'!F:F,"not found",0)</f>
        <v>2029</v>
      </c>
      <c r="AM380" s="349">
        <f t="shared" si="53"/>
        <v>0</v>
      </c>
      <c r="AN380" s="360"/>
      <c r="AO380" s="360"/>
    </row>
    <row r="381" spans="1:41" ht="30" x14ac:dyDescent="0.25">
      <c r="A381" s="129" t="s">
        <v>217</v>
      </c>
      <c r="B381" s="358" t="s">
        <v>215</v>
      </c>
      <c r="C381" s="358" t="str">
        <f>_xlfn.XLOOKUP($A381,'Total project cost for DCs'!A:A,'Total project cost for DCs'!C:C,"Not found",0)</f>
        <v>multi-lane roundabout with active mode crossings, SGA design</v>
      </c>
      <c r="D381" s="355" t="s">
        <v>155</v>
      </c>
      <c r="E381" s="355" t="s">
        <v>157</v>
      </c>
      <c r="F381" s="355" t="s">
        <v>826</v>
      </c>
      <c r="H381" s="355" t="s">
        <v>829</v>
      </c>
      <c r="I381" s="359">
        <f>_xlfn.XLOOKUP($H381,DC_growth_AGS!$A$665:$A$673,DC_growth_AGS!$O$665:$O$673,"Not found",0)</f>
        <v>0.61252788174604733</v>
      </c>
      <c r="J381" s="355">
        <v>2031</v>
      </c>
      <c r="K381" s="362">
        <f t="shared" si="55"/>
        <v>-541867.26120806322</v>
      </c>
      <c r="L381" s="362">
        <f t="shared" si="55"/>
        <v>-158473.08749848869</v>
      </c>
      <c r="M381" s="362">
        <f t="shared" si="55"/>
        <v>-1670824.9780247095</v>
      </c>
      <c r="N381" s="362">
        <f t="shared" si="55"/>
        <v>0</v>
      </c>
      <c r="O381" s="362">
        <f t="shared" si="55"/>
        <v>0</v>
      </c>
      <c r="P381" s="362">
        <f t="shared" si="55"/>
        <v>0</v>
      </c>
      <c r="Q381" s="362">
        <f t="shared" si="55"/>
        <v>0</v>
      </c>
      <c r="R381" s="362">
        <f t="shared" si="55"/>
        <v>0</v>
      </c>
      <c r="S381" s="362">
        <f t="shared" si="55"/>
        <v>0</v>
      </c>
      <c r="T381" s="362">
        <f t="shared" si="55"/>
        <v>0</v>
      </c>
      <c r="U381" s="362">
        <f t="shared" si="55"/>
        <v>0</v>
      </c>
      <c r="V381" s="362">
        <f t="shared" si="55"/>
        <v>0</v>
      </c>
      <c r="W381" s="362">
        <f t="shared" si="55"/>
        <v>0</v>
      </c>
      <c r="X381" s="362">
        <f t="shared" si="55"/>
        <v>0</v>
      </c>
      <c r="Y381" s="362">
        <f t="shared" si="55"/>
        <v>0</v>
      </c>
      <c r="Z381" s="362">
        <f t="shared" si="55"/>
        <v>0</v>
      </c>
      <c r="AA381" s="362">
        <f t="shared" si="55"/>
        <v>0</v>
      </c>
      <c r="AB381" s="362">
        <f t="shared" si="55"/>
        <v>0</v>
      </c>
      <c r="AC381" s="362">
        <f t="shared" si="55"/>
        <v>0</v>
      </c>
      <c r="AD381" s="362">
        <f t="shared" si="55"/>
        <v>0</v>
      </c>
      <c r="AE381" s="363">
        <f t="shared" si="50"/>
        <v>-2371165.3267312613</v>
      </c>
      <c r="AF381" s="349"/>
      <c r="AG381" s="349">
        <f t="shared" si="52"/>
        <v>-2371165.3267312613</v>
      </c>
      <c r="AH381" s="353">
        <v>0</v>
      </c>
      <c r="AI381" s="354" t="str">
        <f t="shared" si="51"/>
        <v>Arterial</v>
      </c>
      <c r="AJ381" s="349"/>
      <c r="AK381" s="349"/>
      <c r="AL381" s="355">
        <f>_xlfn.XLOOKUP(A381,'P1 Date Adjustment'!B:B,'P1 Date Adjustment'!F:F,"not found",0)</f>
        <v>2031</v>
      </c>
      <c r="AM381" s="349">
        <f t="shared" si="53"/>
        <v>-1452404.8748523737</v>
      </c>
      <c r="AN381" s="360"/>
      <c r="AO381" s="360"/>
    </row>
    <row r="382" spans="1:41" ht="30" x14ac:dyDescent="0.25">
      <c r="A382" s="129">
        <v>11</v>
      </c>
      <c r="B382" s="358" t="s">
        <v>219</v>
      </c>
      <c r="C382" s="358" t="str">
        <f>_xlfn.XLOOKUP($A382,'Total project cost for DCs'!A:A,'Total project cost for DCs'!C:C,"Not found",0)</f>
        <v>Roundabout as per SGA design</v>
      </c>
      <c r="D382" s="355" t="s">
        <v>155</v>
      </c>
      <c r="E382" s="355" t="s">
        <v>190</v>
      </c>
      <c r="F382" s="355" t="s">
        <v>826</v>
      </c>
      <c r="H382" s="355" t="s">
        <v>829</v>
      </c>
      <c r="I382" s="359">
        <f>_xlfn.XLOOKUP($H382,DC_growth_AGS!$A$665:$A$673,DC_growth_AGS!$O$665:$O$673,"Not found",0)</f>
        <v>0.61252788174604733</v>
      </c>
      <c r="J382" s="355">
        <v>2031</v>
      </c>
      <c r="K382" s="362">
        <f t="shared" si="55"/>
        <v>-9049.3216869663684</v>
      </c>
      <c r="L382" s="362">
        <f t="shared" si="55"/>
        <v>-3919.7251318557496</v>
      </c>
      <c r="M382" s="362">
        <f t="shared" si="55"/>
        <v>-40044.980962983391</v>
      </c>
      <c r="N382" s="362">
        <f t="shared" si="55"/>
        <v>0</v>
      </c>
      <c r="O382" s="362">
        <f t="shared" si="55"/>
        <v>0</v>
      </c>
      <c r="P382" s="362">
        <f t="shared" si="55"/>
        <v>0</v>
      </c>
      <c r="Q382" s="362">
        <f t="shared" si="55"/>
        <v>0</v>
      </c>
      <c r="R382" s="362">
        <f t="shared" si="55"/>
        <v>0</v>
      </c>
      <c r="S382" s="362">
        <f t="shared" si="55"/>
        <v>0</v>
      </c>
      <c r="T382" s="362">
        <f t="shared" si="55"/>
        <v>0</v>
      </c>
      <c r="U382" s="362">
        <f t="shared" si="55"/>
        <v>0</v>
      </c>
      <c r="V382" s="362">
        <f t="shared" si="55"/>
        <v>0</v>
      </c>
      <c r="W382" s="362">
        <f t="shared" si="55"/>
        <v>0</v>
      </c>
      <c r="X382" s="362">
        <f t="shared" si="55"/>
        <v>0</v>
      </c>
      <c r="Y382" s="362">
        <f t="shared" si="55"/>
        <v>0</v>
      </c>
      <c r="Z382" s="362">
        <f t="shared" si="55"/>
        <v>0</v>
      </c>
      <c r="AA382" s="362">
        <f t="shared" si="55"/>
        <v>0</v>
      </c>
      <c r="AB382" s="362">
        <f t="shared" si="55"/>
        <v>0</v>
      </c>
      <c r="AC382" s="362">
        <f t="shared" si="55"/>
        <v>0</v>
      </c>
      <c r="AD382" s="362">
        <f t="shared" si="55"/>
        <v>0</v>
      </c>
      <c r="AE382" s="363">
        <f t="shared" si="50"/>
        <v>-53014.027781805511</v>
      </c>
      <c r="AF382" s="349"/>
      <c r="AG382" s="349">
        <f t="shared" si="52"/>
        <v>-53014.027781805511</v>
      </c>
      <c r="AH382" s="353">
        <v>0</v>
      </c>
      <c r="AI382" s="354" t="str">
        <f t="shared" si="51"/>
        <v>Arterial</v>
      </c>
      <c r="AJ382" s="349"/>
      <c r="AK382" s="349"/>
      <c r="AL382" s="355">
        <f>_xlfn.XLOOKUP(A382,'P1 Date Adjustment'!B:B,'P1 Date Adjustment'!F:F,"not found",0)</f>
        <v>2031</v>
      </c>
      <c r="AM382" s="349">
        <f t="shared" si="53"/>
        <v>-32472.570140015436</v>
      </c>
      <c r="AN382" s="360"/>
      <c r="AO382" s="360"/>
    </row>
    <row r="383" spans="1:41" ht="60" x14ac:dyDescent="0.25">
      <c r="A383" s="129">
        <v>12</v>
      </c>
      <c r="B383" s="358" t="s">
        <v>221</v>
      </c>
      <c r="C383" s="358" t="str">
        <f>_xlfn.XLOOKUP($A383,'Total project cost for DCs'!A:A,'Total project cost for DCs'!C:C,"Not found",0)</f>
        <v>Intersection improvements on Bremner-Firth Rd, Norrie-Firth Rd, GSR-Firth Rd, Active mode facilities on both sides of Firth &amp; Norrie Rd</v>
      </c>
      <c r="D383" s="355" t="s">
        <v>155</v>
      </c>
      <c r="E383" s="355" t="s">
        <v>223</v>
      </c>
      <c r="F383" s="355" t="s">
        <v>826</v>
      </c>
      <c r="H383" s="355" t="s">
        <v>829</v>
      </c>
      <c r="I383" s="359">
        <f>_xlfn.XLOOKUP($H383,DC_growth_AGS!$A$665:$A$673,DC_growth_AGS!$O$665:$O$673,"Not found",0)</f>
        <v>0.61252788174604733</v>
      </c>
      <c r="J383" s="355">
        <v>2033</v>
      </c>
      <c r="K383" s="362">
        <f t="shared" si="55"/>
        <v>0</v>
      </c>
      <c r="L383" s="362">
        <f t="shared" si="55"/>
        <v>0</v>
      </c>
      <c r="M383" s="362">
        <f t="shared" si="55"/>
        <v>0</v>
      </c>
      <c r="N383" s="362">
        <f t="shared" si="55"/>
        <v>0</v>
      </c>
      <c r="O383" s="362">
        <f t="shared" si="55"/>
        <v>0</v>
      </c>
      <c r="P383" s="362">
        <f t="shared" si="55"/>
        <v>0</v>
      </c>
      <c r="Q383" s="362">
        <f t="shared" si="55"/>
        <v>0</v>
      </c>
      <c r="R383" s="362">
        <f t="shared" si="55"/>
        <v>0</v>
      </c>
      <c r="S383" s="362">
        <f t="shared" si="55"/>
        <v>0</v>
      </c>
      <c r="T383" s="362">
        <f t="shared" si="55"/>
        <v>0</v>
      </c>
      <c r="U383" s="362">
        <f t="shared" si="55"/>
        <v>0</v>
      </c>
      <c r="V383" s="362">
        <f t="shared" si="55"/>
        <v>0</v>
      </c>
      <c r="W383" s="362">
        <f t="shared" si="55"/>
        <v>0</v>
      </c>
      <c r="X383" s="362">
        <f t="shared" si="55"/>
        <v>0</v>
      </c>
      <c r="Y383" s="362">
        <f t="shared" si="55"/>
        <v>0</v>
      </c>
      <c r="Z383" s="362">
        <f t="shared" si="55"/>
        <v>0</v>
      </c>
      <c r="AA383" s="362">
        <f t="shared" si="55"/>
        <v>0</v>
      </c>
      <c r="AB383" s="362">
        <f t="shared" si="55"/>
        <v>0</v>
      </c>
      <c r="AC383" s="362">
        <f t="shared" si="55"/>
        <v>0</v>
      </c>
      <c r="AD383" s="362">
        <f t="shared" si="55"/>
        <v>0</v>
      </c>
      <c r="AE383" s="363">
        <f t="shared" si="50"/>
        <v>0</v>
      </c>
      <c r="AF383" s="349"/>
      <c r="AG383" s="349">
        <f t="shared" si="52"/>
        <v>0</v>
      </c>
      <c r="AH383" s="353">
        <v>0</v>
      </c>
      <c r="AI383" s="354" t="str">
        <f t="shared" si="51"/>
        <v>Collector</v>
      </c>
      <c r="AJ383" s="349"/>
      <c r="AK383" s="349"/>
      <c r="AL383" s="355">
        <f>_xlfn.XLOOKUP(A383,'P1 Date Adjustment'!B:B,'P1 Date Adjustment'!F:F,"not found",0)</f>
        <v>2033</v>
      </c>
      <c r="AM383" s="349">
        <f t="shared" si="53"/>
        <v>0</v>
      </c>
      <c r="AN383" s="360"/>
      <c r="AO383" s="360"/>
    </row>
    <row r="384" spans="1:41" ht="30" x14ac:dyDescent="0.25">
      <c r="A384" s="129" t="s">
        <v>224</v>
      </c>
      <c r="B384" s="358" t="s">
        <v>225</v>
      </c>
      <c r="C384" s="358" t="str">
        <f>_xlfn.XLOOKUP($A384,'Total project cost for DCs'!A:A,'Total project cost for DCs'!C:C,"Not found",0)</f>
        <v>2-lane urban- new 2-lane arterial with active modes on both sides + intersection improvements (TDM)</v>
      </c>
      <c r="D384" s="355" t="s">
        <v>155</v>
      </c>
      <c r="E384" s="355" t="s">
        <v>227</v>
      </c>
      <c r="F384" s="355" t="s">
        <v>826</v>
      </c>
      <c r="H384" s="355" t="s">
        <v>829</v>
      </c>
      <c r="I384" s="359">
        <f>_xlfn.XLOOKUP($H384,DC_growth_AGS!$A$665:$A$673,DC_growth_AGS!$O$665:$O$673,"Not found",0)</f>
        <v>0.61252788174604733</v>
      </c>
      <c r="J384" s="355">
        <v>2029</v>
      </c>
      <c r="K384" s="362">
        <f t="shared" si="55"/>
        <v>0</v>
      </c>
      <c r="L384" s="362">
        <f t="shared" si="55"/>
        <v>0</v>
      </c>
      <c r="M384" s="362">
        <f t="shared" si="55"/>
        <v>0</v>
      </c>
      <c r="N384" s="362">
        <f t="shared" si="55"/>
        <v>0</v>
      </c>
      <c r="O384" s="362">
        <f t="shared" si="55"/>
        <v>0</v>
      </c>
      <c r="P384" s="362">
        <f t="shared" si="55"/>
        <v>0</v>
      </c>
      <c r="Q384" s="362">
        <f t="shared" si="55"/>
        <v>0</v>
      </c>
      <c r="R384" s="362">
        <f t="shared" si="55"/>
        <v>0</v>
      </c>
      <c r="S384" s="362">
        <f t="shared" si="55"/>
        <v>0</v>
      </c>
      <c r="T384" s="362">
        <f t="shared" si="55"/>
        <v>0</v>
      </c>
      <c r="U384" s="362">
        <f t="shared" si="55"/>
        <v>0</v>
      </c>
      <c r="V384" s="362">
        <f t="shared" si="55"/>
        <v>0</v>
      </c>
      <c r="W384" s="362">
        <f t="shared" si="55"/>
        <v>0</v>
      </c>
      <c r="X384" s="362">
        <f t="shared" si="55"/>
        <v>0</v>
      </c>
      <c r="Y384" s="362">
        <f t="shared" si="55"/>
        <v>0</v>
      </c>
      <c r="Z384" s="362">
        <f t="shared" si="55"/>
        <v>0</v>
      </c>
      <c r="AA384" s="362">
        <f t="shared" si="55"/>
        <v>0</v>
      </c>
      <c r="AB384" s="362">
        <f t="shared" si="55"/>
        <v>0</v>
      </c>
      <c r="AC384" s="362">
        <f t="shared" si="55"/>
        <v>0</v>
      </c>
      <c r="AD384" s="362">
        <f t="shared" si="55"/>
        <v>0</v>
      </c>
      <c r="AE384" s="363">
        <f t="shared" si="50"/>
        <v>0</v>
      </c>
      <c r="AF384" s="349"/>
      <c r="AG384" s="349">
        <f t="shared" si="52"/>
        <v>0</v>
      </c>
      <c r="AH384" s="353">
        <v>0</v>
      </c>
      <c r="AI384" s="354" t="str">
        <f t="shared" si="51"/>
        <v>Arterial</v>
      </c>
      <c r="AJ384" s="349"/>
      <c r="AK384" s="349"/>
      <c r="AL384" s="355">
        <f>_xlfn.XLOOKUP(A384,'P1 Date Adjustment'!B:B,'P1 Date Adjustment'!F:F,"not found",0)</f>
        <v>2029</v>
      </c>
      <c r="AM384" s="349">
        <f t="shared" si="53"/>
        <v>0</v>
      </c>
      <c r="AN384" s="360"/>
      <c r="AO384" s="360"/>
    </row>
    <row r="385" spans="1:41" ht="30" x14ac:dyDescent="0.25">
      <c r="A385" s="129" t="s">
        <v>228</v>
      </c>
      <c r="B385" s="358" t="s">
        <v>229</v>
      </c>
      <c r="C385" s="358" t="str">
        <f>_xlfn.XLOOKUP($A385,'Total project cost for DCs'!A:A,'Total project cost for DCs'!C:C,"Not found",0)</f>
        <v>4-lane urban- upgrade 2-lane arterial with SGA design + intersection improvements (TDM)</v>
      </c>
      <c r="D385" s="355" t="s">
        <v>155</v>
      </c>
      <c r="E385" s="355" t="s">
        <v>231</v>
      </c>
      <c r="F385" s="355" t="s">
        <v>826</v>
      </c>
      <c r="H385" s="355" t="s">
        <v>829</v>
      </c>
      <c r="I385" s="359">
        <f>_xlfn.XLOOKUP($H385,DC_growth_AGS!$A$665:$A$673,DC_growth_AGS!$O$665:$O$673,"Not found",0)</f>
        <v>0.61252788174604733</v>
      </c>
      <c r="J385" s="355">
        <v>2050</v>
      </c>
      <c r="K385" s="362">
        <f t="shared" si="55"/>
        <v>0</v>
      </c>
      <c r="L385" s="362">
        <f t="shared" si="55"/>
        <v>0</v>
      </c>
      <c r="M385" s="362">
        <f t="shared" si="55"/>
        <v>0</v>
      </c>
      <c r="N385" s="362">
        <f t="shared" si="55"/>
        <v>0</v>
      </c>
      <c r="O385" s="362">
        <f t="shared" si="55"/>
        <v>0</v>
      </c>
      <c r="P385" s="362">
        <f t="shared" si="55"/>
        <v>0</v>
      </c>
      <c r="Q385" s="362">
        <f t="shared" si="55"/>
        <v>0</v>
      </c>
      <c r="R385" s="362">
        <f t="shared" si="55"/>
        <v>0</v>
      </c>
      <c r="S385" s="362">
        <f t="shared" si="55"/>
        <v>0</v>
      </c>
      <c r="T385" s="362">
        <f t="shared" si="55"/>
        <v>0</v>
      </c>
      <c r="U385" s="362">
        <f t="shared" si="55"/>
        <v>0</v>
      </c>
      <c r="V385" s="362">
        <f t="shared" si="55"/>
        <v>0</v>
      </c>
      <c r="W385" s="362">
        <f t="shared" si="55"/>
        <v>0</v>
      </c>
      <c r="X385" s="362">
        <f t="shared" si="55"/>
        <v>0</v>
      </c>
      <c r="Y385" s="362">
        <f t="shared" si="55"/>
        <v>-384968.35755448224</v>
      </c>
      <c r="Z385" s="362">
        <f t="shared" si="55"/>
        <v>-3932941.7321468326</v>
      </c>
      <c r="AA385" s="362">
        <f t="shared" si="55"/>
        <v>0</v>
      </c>
      <c r="AB385" s="362">
        <f t="shared" si="55"/>
        <v>0</v>
      </c>
      <c r="AC385" s="362">
        <f t="shared" si="55"/>
        <v>0</v>
      </c>
      <c r="AD385" s="362">
        <f t="shared" si="55"/>
        <v>0</v>
      </c>
      <c r="AE385" s="363">
        <f t="shared" si="50"/>
        <v>-4317910.0897013145</v>
      </c>
      <c r="AF385" s="349"/>
      <c r="AG385" s="349">
        <f t="shared" si="52"/>
        <v>-4317910.0897013145</v>
      </c>
      <c r="AH385" s="353">
        <v>0</v>
      </c>
      <c r="AI385" s="354" t="str">
        <f t="shared" si="51"/>
        <v>Arterial</v>
      </c>
      <c r="AJ385" s="349"/>
      <c r="AK385" s="349"/>
      <c r="AL385" s="355">
        <f>_xlfn.XLOOKUP(A385,'P1 Date Adjustment'!B:B,'P1 Date Adjustment'!F:F,"not found",0)</f>
        <v>2050</v>
      </c>
      <c r="AM385" s="349">
        <f t="shared" si="53"/>
        <v>-2644840.3208146314</v>
      </c>
      <c r="AN385" s="360"/>
      <c r="AO385" s="360"/>
    </row>
    <row r="386" spans="1:41" ht="45" x14ac:dyDescent="0.25">
      <c r="A386" s="129" t="s">
        <v>234</v>
      </c>
      <c r="B386" s="358" t="s">
        <v>235</v>
      </c>
      <c r="C386" s="358" t="str">
        <f>_xlfn.XLOOKUP($A386,'Total project cost for DCs'!A:A,'Total project cost for DCs'!C:C,"Not found",0)</f>
        <v>2-lane urban (New Road connection to Quarry Road with active modes on both sides + intersection improvements)</v>
      </c>
      <c r="D386" s="355" t="s">
        <v>155</v>
      </c>
      <c r="E386" s="355" t="s">
        <v>223</v>
      </c>
      <c r="F386" s="355" t="s">
        <v>826</v>
      </c>
      <c r="H386" s="355" t="s">
        <v>829</v>
      </c>
      <c r="I386" s="359">
        <f>_xlfn.XLOOKUP($H386,DC_growth_AGS!$A$665:$A$673,DC_growth_AGS!$O$665:$O$673,"Not found",0)</f>
        <v>0.61252788174604733</v>
      </c>
      <c r="J386" s="355">
        <v>2035</v>
      </c>
      <c r="K386" s="362">
        <f t="shared" si="55"/>
        <v>0</v>
      </c>
      <c r="L386" s="362">
        <f t="shared" si="55"/>
        <v>0</v>
      </c>
      <c r="M386" s="362">
        <f t="shared" si="55"/>
        <v>0</v>
      </c>
      <c r="N386" s="362">
        <f t="shared" si="55"/>
        <v>0</v>
      </c>
      <c r="O386" s="362">
        <f t="shared" si="55"/>
        <v>0</v>
      </c>
      <c r="P386" s="362">
        <f t="shared" si="55"/>
        <v>0</v>
      </c>
      <c r="Q386" s="362">
        <f t="shared" si="55"/>
        <v>0</v>
      </c>
      <c r="R386" s="362">
        <f t="shared" si="55"/>
        <v>0</v>
      </c>
      <c r="S386" s="362">
        <f t="shared" si="55"/>
        <v>0</v>
      </c>
      <c r="T386" s="362">
        <f t="shared" si="55"/>
        <v>0</v>
      </c>
      <c r="U386" s="362">
        <f t="shared" si="55"/>
        <v>0</v>
      </c>
      <c r="V386" s="362">
        <f t="shared" si="55"/>
        <v>0</v>
      </c>
      <c r="W386" s="362">
        <f t="shared" si="55"/>
        <v>0</v>
      </c>
      <c r="X386" s="362">
        <f t="shared" si="55"/>
        <v>0</v>
      </c>
      <c r="Y386" s="362">
        <f t="shared" si="55"/>
        <v>0</v>
      </c>
      <c r="Z386" s="362">
        <f t="shared" si="55"/>
        <v>0</v>
      </c>
      <c r="AA386" s="362">
        <f t="shared" si="55"/>
        <v>0</v>
      </c>
      <c r="AB386" s="362">
        <f t="shared" si="55"/>
        <v>0</v>
      </c>
      <c r="AC386" s="362">
        <f t="shared" si="55"/>
        <v>0</v>
      </c>
      <c r="AD386" s="362">
        <f t="shared" si="55"/>
        <v>0</v>
      </c>
      <c r="AE386" s="363">
        <f t="shared" si="50"/>
        <v>0</v>
      </c>
      <c r="AF386" s="349"/>
      <c r="AG386" s="349">
        <f t="shared" si="52"/>
        <v>0</v>
      </c>
      <c r="AH386" s="353">
        <v>0</v>
      </c>
      <c r="AI386" s="354" t="str">
        <f t="shared" si="51"/>
        <v>Collector</v>
      </c>
      <c r="AJ386" s="349"/>
      <c r="AK386" s="349"/>
      <c r="AL386" s="355">
        <f>_xlfn.XLOOKUP(A386,'P1 Date Adjustment'!B:B,'P1 Date Adjustment'!F:F,"not found",0)</f>
        <v>2035</v>
      </c>
      <c r="AM386" s="349">
        <f t="shared" si="53"/>
        <v>0</v>
      </c>
      <c r="AN386" s="360"/>
      <c r="AO386" s="360"/>
    </row>
    <row r="387" spans="1:41" ht="30" x14ac:dyDescent="0.25">
      <c r="A387" s="129" t="s">
        <v>237</v>
      </c>
      <c r="B387" s="358" t="s">
        <v>238</v>
      </c>
      <c r="C387" s="358" t="str">
        <f>_xlfn.XLOOKUP($A387,'Total project cost for DCs'!A:A,'Total project cost for DCs'!C:C,"Not found",0)</f>
        <v>2-lane urban (upgrade existing road layout with active modes on both sides + intersection improvements)</v>
      </c>
      <c r="D387" s="355" t="s">
        <v>155</v>
      </c>
      <c r="E387" s="355" t="s">
        <v>199</v>
      </c>
      <c r="F387" s="355" t="s">
        <v>826</v>
      </c>
      <c r="H387" s="355" t="s">
        <v>829</v>
      </c>
      <c r="I387" s="359">
        <f>_xlfn.XLOOKUP($H387,DC_growth_AGS!$A$665:$A$673,DC_growth_AGS!$O$665:$O$673,"Not found",0)</f>
        <v>0.61252788174604733</v>
      </c>
      <c r="J387" s="355">
        <v>2033</v>
      </c>
      <c r="K387" s="362">
        <f t="shared" si="55"/>
        <v>0</v>
      </c>
      <c r="L387" s="362">
        <f t="shared" si="55"/>
        <v>0</v>
      </c>
      <c r="M387" s="362">
        <f t="shared" si="55"/>
        <v>0</v>
      </c>
      <c r="N387" s="362">
        <f t="shared" si="55"/>
        <v>0</v>
      </c>
      <c r="O387" s="362">
        <f t="shared" si="55"/>
        <v>0</v>
      </c>
      <c r="P387" s="362">
        <f t="shared" si="55"/>
        <v>0</v>
      </c>
      <c r="Q387" s="362">
        <f t="shared" si="55"/>
        <v>0</v>
      </c>
      <c r="R387" s="362">
        <f t="shared" si="55"/>
        <v>0</v>
      </c>
      <c r="S387" s="362">
        <f t="shared" si="55"/>
        <v>0</v>
      </c>
      <c r="T387" s="362">
        <f t="shared" si="55"/>
        <v>0</v>
      </c>
      <c r="U387" s="362">
        <f t="shared" si="55"/>
        <v>0</v>
      </c>
      <c r="V387" s="362">
        <f t="shared" si="55"/>
        <v>0</v>
      </c>
      <c r="W387" s="362">
        <f t="shared" si="55"/>
        <v>0</v>
      </c>
      <c r="X387" s="362">
        <f t="shared" si="55"/>
        <v>0</v>
      </c>
      <c r="Y387" s="362">
        <f t="shared" si="55"/>
        <v>0</v>
      </c>
      <c r="Z387" s="362">
        <f t="shared" si="55"/>
        <v>0</v>
      </c>
      <c r="AA387" s="362">
        <f t="shared" si="55"/>
        <v>0</v>
      </c>
      <c r="AB387" s="362">
        <f t="shared" si="55"/>
        <v>0</v>
      </c>
      <c r="AC387" s="362">
        <f t="shared" si="55"/>
        <v>0</v>
      </c>
      <c r="AD387" s="362">
        <f t="shared" si="55"/>
        <v>0</v>
      </c>
      <c r="AE387" s="363">
        <f t="shared" si="50"/>
        <v>0</v>
      </c>
      <c r="AF387" s="349"/>
      <c r="AG387" s="349">
        <f t="shared" si="52"/>
        <v>0</v>
      </c>
      <c r="AH387" s="353">
        <v>0</v>
      </c>
      <c r="AI387" s="354" t="str">
        <f t="shared" si="51"/>
        <v>Collector</v>
      </c>
      <c r="AJ387" s="349"/>
      <c r="AK387" s="349"/>
      <c r="AL387" s="355">
        <f>_xlfn.XLOOKUP(A387,'P1 Date Adjustment'!B:B,'P1 Date Adjustment'!F:F,"not found",0)</f>
        <v>2033</v>
      </c>
      <c r="AM387" s="349">
        <f t="shared" si="53"/>
        <v>0</v>
      </c>
      <c r="AN387" s="360"/>
      <c r="AO387" s="360"/>
    </row>
    <row r="388" spans="1:41" ht="30" x14ac:dyDescent="0.25">
      <c r="A388" s="129" t="s">
        <v>246</v>
      </c>
      <c r="B388" s="358" t="s">
        <v>247</v>
      </c>
      <c r="C388" s="358" t="str">
        <f>_xlfn.XLOOKUP($A388,'Total project cost for DCs'!A:A,'Total project cost for DCs'!C:C,"Not found",0)</f>
        <v>4-lane urban- upgrade 2-lane urban with active modes on both sides (SGA design)</v>
      </c>
      <c r="D388" s="355" t="s">
        <v>155</v>
      </c>
      <c r="E388" s="355" t="s">
        <v>157</v>
      </c>
      <c r="F388" s="355" t="s">
        <v>826</v>
      </c>
      <c r="H388" s="355" t="s">
        <v>829</v>
      </c>
      <c r="I388" s="359">
        <f>_xlfn.XLOOKUP($H388,DC_growth_AGS!$A$665:$A$673,DC_growth_AGS!$O$665:$O$673,"Not found",0)</f>
        <v>0.61252788174604733</v>
      </c>
      <c r="J388" s="355">
        <v>2050</v>
      </c>
      <c r="K388" s="362">
        <f t="shared" si="55"/>
        <v>0</v>
      </c>
      <c r="L388" s="362">
        <f t="shared" si="55"/>
        <v>0</v>
      </c>
      <c r="M388" s="362">
        <f t="shared" si="55"/>
        <v>0</v>
      </c>
      <c r="N388" s="362">
        <f t="shared" si="55"/>
        <v>0</v>
      </c>
      <c r="O388" s="362">
        <f t="shared" si="55"/>
        <v>0</v>
      </c>
      <c r="P388" s="362">
        <f t="shared" si="55"/>
        <v>0</v>
      </c>
      <c r="Q388" s="362">
        <f t="shared" si="55"/>
        <v>0</v>
      </c>
      <c r="R388" s="362">
        <f t="shared" si="55"/>
        <v>0</v>
      </c>
      <c r="S388" s="362">
        <f t="shared" si="55"/>
        <v>0</v>
      </c>
      <c r="T388" s="362">
        <f t="shared" si="55"/>
        <v>0</v>
      </c>
      <c r="U388" s="362">
        <f t="shared" si="55"/>
        <v>0</v>
      </c>
      <c r="V388" s="362">
        <f t="shared" si="55"/>
        <v>0</v>
      </c>
      <c r="W388" s="362">
        <f t="shared" si="55"/>
        <v>0</v>
      </c>
      <c r="X388" s="362">
        <f t="shared" si="55"/>
        <v>0</v>
      </c>
      <c r="Y388" s="362">
        <f t="shared" si="55"/>
        <v>-105051.27196810824</v>
      </c>
      <c r="Z388" s="362">
        <f t="shared" ref="Z388:AD388" si="56">IF($AI388="Arterial",-Z335*$AJ$2,0)</f>
        <v>-1073232.444773094</v>
      </c>
      <c r="AA388" s="362">
        <f t="shared" si="56"/>
        <v>0</v>
      </c>
      <c r="AB388" s="362">
        <f t="shared" si="56"/>
        <v>0</v>
      </c>
      <c r="AC388" s="362">
        <f t="shared" si="56"/>
        <v>0</v>
      </c>
      <c r="AD388" s="362">
        <f t="shared" si="56"/>
        <v>0</v>
      </c>
      <c r="AE388" s="363">
        <f t="shared" ref="AE388:AE451" si="57">SUM(K388:AD388)</f>
        <v>-1178283.7167412022</v>
      </c>
      <c r="AF388" s="349"/>
      <c r="AG388" s="349">
        <f t="shared" si="52"/>
        <v>-1178283.7167412022</v>
      </c>
      <c r="AH388" s="353">
        <v>0</v>
      </c>
      <c r="AI388" s="354" t="str">
        <f t="shared" ref="AI388:AI451" si="58">IF(OR(E388="Upgrade Collector",E388="Greenfields Collector",E388="New Collector (AT)"),"Collector","Arterial")</f>
        <v>Arterial</v>
      </c>
      <c r="AJ388" s="349"/>
      <c r="AK388" s="349"/>
      <c r="AL388" s="355">
        <f>_xlfn.XLOOKUP(A388,'P1 Date Adjustment'!B:B,'P1 Date Adjustment'!F:F,"not found",0)</f>
        <v>2050</v>
      </c>
      <c r="AM388" s="349">
        <f t="shared" si="53"/>
        <v>-721731.62911134819</v>
      </c>
      <c r="AN388" s="360"/>
      <c r="AO388" s="360"/>
    </row>
    <row r="389" spans="1:41" ht="45" x14ac:dyDescent="0.25">
      <c r="A389" s="129" t="s">
        <v>259</v>
      </c>
      <c r="B389" s="358" t="s">
        <v>260</v>
      </c>
      <c r="C389" s="358" t="str">
        <f>_xlfn.XLOOKUP($A389,'Total project cost for DCs'!A:A,'Total project cost for DCs'!C:C,"Not found",0)</f>
        <v>Active mode upgrades- existing road layout with active modes on both sides + intersection upgrades for active mode crossing</v>
      </c>
      <c r="D389" s="355" t="s">
        <v>155</v>
      </c>
      <c r="E389" s="355" t="s">
        <v>199</v>
      </c>
      <c r="F389" s="355" t="s">
        <v>826</v>
      </c>
      <c r="H389" s="355" t="s">
        <v>829</v>
      </c>
      <c r="I389" s="359">
        <f>_xlfn.XLOOKUP($H389,DC_growth_AGS!$A$665:$A$673,DC_growth_AGS!$O$665:$O$673,"Not found",0)</f>
        <v>0.61252788174604733</v>
      </c>
      <c r="J389" s="355">
        <v>2035</v>
      </c>
      <c r="K389" s="362">
        <f t="shared" ref="K389:AD401" si="59">IF($AI389="Arterial",-K336*$AJ$2,0)</f>
        <v>0</v>
      </c>
      <c r="L389" s="362">
        <f t="shared" si="59"/>
        <v>0</v>
      </c>
      <c r="M389" s="362">
        <f t="shared" si="59"/>
        <v>0</v>
      </c>
      <c r="N389" s="362">
        <f t="shared" si="59"/>
        <v>0</v>
      </c>
      <c r="O389" s="362">
        <f t="shared" si="59"/>
        <v>0</v>
      </c>
      <c r="P389" s="362">
        <f t="shared" si="59"/>
        <v>0</v>
      </c>
      <c r="Q389" s="362">
        <f t="shared" si="59"/>
        <v>0</v>
      </c>
      <c r="R389" s="362">
        <f t="shared" si="59"/>
        <v>0</v>
      </c>
      <c r="S389" s="362">
        <f t="shared" si="59"/>
        <v>0</v>
      </c>
      <c r="T389" s="362">
        <f t="shared" si="59"/>
        <v>0</v>
      </c>
      <c r="U389" s="362">
        <f t="shared" si="59"/>
        <v>0</v>
      </c>
      <c r="V389" s="362">
        <f t="shared" si="59"/>
        <v>0</v>
      </c>
      <c r="W389" s="362">
        <f t="shared" si="59"/>
        <v>0</v>
      </c>
      <c r="X389" s="362">
        <f t="shared" si="59"/>
        <v>0</v>
      </c>
      <c r="Y389" s="362">
        <f t="shared" si="59"/>
        <v>0</v>
      </c>
      <c r="Z389" s="362">
        <f t="shared" si="59"/>
        <v>0</v>
      </c>
      <c r="AA389" s="362">
        <f t="shared" si="59"/>
        <v>0</v>
      </c>
      <c r="AB389" s="362">
        <f t="shared" si="59"/>
        <v>0</v>
      </c>
      <c r="AC389" s="362">
        <f t="shared" si="59"/>
        <v>0</v>
      </c>
      <c r="AD389" s="362">
        <f t="shared" si="59"/>
        <v>0</v>
      </c>
      <c r="AE389" s="363">
        <f t="shared" si="57"/>
        <v>0</v>
      </c>
      <c r="AF389" s="349"/>
      <c r="AG389" s="349">
        <f t="shared" ref="AG389:AG452" si="60">SUM(K389:AD389)</f>
        <v>0</v>
      </c>
      <c r="AH389" s="353">
        <v>0</v>
      </c>
      <c r="AI389" s="354" t="str">
        <f t="shared" si="58"/>
        <v>Collector</v>
      </c>
      <c r="AJ389" s="349"/>
      <c r="AK389" s="349"/>
      <c r="AL389" s="355">
        <f>_xlfn.XLOOKUP(A389,'P1 Date Adjustment'!B:B,'P1 Date Adjustment'!F:F,"not found",0)</f>
        <v>2035</v>
      </c>
      <c r="AM389" s="349">
        <f t="shared" ref="AM389:AM452" si="61">AG389*I389</f>
        <v>0</v>
      </c>
      <c r="AN389" s="360"/>
      <c r="AO389" s="360"/>
    </row>
    <row r="390" spans="1:41" ht="45" x14ac:dyDescent="0.25">
      <c r="A390" s="129">
        <v>21</v>
      </c>
      <c r="B390" s="358" t="s">
        <v>262</v>
      </c>
      <c r="C390" s="358" t="str">
        <f>_xlfn.XLOOKUP($A390,'Total project cost for DCs'!A:A,'Total project cost for DCs'!C:C,"Not found",0)</f>
        <v>Active mode upgrades- existing road layout with active modes on both sides + intersection upgrades for active mode crossing</v>
      </c>
      <c r="D390" s="355" t="s">
        <v>155</v>
      </c>
      <c r="E390" s="355" t="s">
        <v>199</v>
      </c>
      <c r="F390" s="355" t="s">
        <v>826</v>
      </c>
      <c r="H390" s="355" t="s">
        <v>829</v>
      </c>
      <c r="I390" s="359">
        <f>_xlfn.XLOOKUP($H390,DC_growth_AGS!$A$665:$A$673,DC_growth_AGS!$O$665:$O$673,"Not found",0)</f>
        <v>0.61252788174604733</v>
      </c>
      <c r="J390" s="355">
        <v>2035</v>
      </c>
      <c r="K390" s="362">
        <f t="shared" si="59"/>
        <v>0</v>
      </c>
      <c r="L390" s="362">
        <f t="shared" si="59"/>
        <v>0</v>
      </c>
      <c r="M390" s="362">
        <f t="shared" si="59"/>
        <v>0</v>
      </c>
      <c r="N390" s="362">
        <f t="shared" si="59"/>
        <v>0</v>
      </c>
      <c r="O390" s="362">
        <f t="shared" si="59"/>
        <v>0</v>
      </c>
      <c r="P390" s="362">
        <f t="shared" si="59"/>
        <v>0</v>
      </c>
      <c r="Q390" s="362">
        <f t="shared" si="59"/>
        <v>0</v>
      </c>
      <c r="R390" s="362">
        <f t="shared" si="59"/>
        <v>0</v>
      </c>
      <c r="S390" s="362">
        <f t="shared" si="59"/>
        <v>0</v>
      </c>
      <c r="T390" s="362">
        <f t="shared" si="59"/>
        <v>0</v>
      </c>
      <c r="U390" s="362">
        <f t="shared" si="59"/>
        <v>0</v>
      </c>
      <c r="V390" s="362">
        <f t="shared" si="59"/>
        <v>0</v>
      </c>
      <c r="W390" s="362">
        <f t="shared" si="59"/>
        <v>0</v>
      </c>
      <c r="X390" s="362">
        <f t="shared" si="59"/>
        <v>0</v>
      </c>
      <c r="Y390" s="362">
        <f t="shared" si="59"/>
        <v>0</v>
      </c>
      <c r="Z390" s="362">
        <f t="shared" si="59"/>
        <v>0</v>
      </c>
      <c r="AA390" s="362">
        <f t="shared" si="59"/>
        <v>0</v>
      </c>
      <c r="AB390" s="362">
        <f t="shared" si="59"/>
        <v>0</v>
      </c>
      <c r="AC390" s="362">
        <f t="shared" si="59"/>
        <v>0</v>
      </c>
      <c r="AD390" s="362">
        <f t="shared" si="59"/>
        <v>0</v>
      </c>
      <c r="AE390" s="363">
        <f t="shared" si="57"/>
        <v>0</v>
      </c>
      <c r="AF390" s="349"/>
      <c r="AG390" s="349">
        <f t="shared" si="60"/>
        <v>0</v>
      </c>
      <c r="AH390" s="353">
        <v>0</v>
      </c>
      <c r="AI390" s="354" t="str">
        <f t="shared" si="58"/>
        <v>Collector</v>
      </c>
      <c r="AJ390" s="349"/>
      <c r="AK390" s="349"/>
      <c r="AL390" s="355">
        <f>_xlfn.XLOOKUP(A390,'P1 Date Adjustment'!B:B,'P1 Date Adjustment'!F:F,"not found",0)</f>
        <v>2035</v>
      </c>
      <c r="AM390" s="349">
        <f t="shared" si="61"/>
        <v>0</v>
      </c>
      <c r="AN390" s="360"/>
      <c r="AO390" s="360"/>
    </row>
    <row r="391" spans="1:41" x14ac:dyDescent="0.25">
      <c r="A391" s="129">
        <v>22</v>
      </c>
      <c r="B391" s="358" t="s">
        <v>263</v>
      </c>
      <c r="C391" s="358" t="str">
        <f>_xlfn.XLOOKUP($A391,'Total project cost for DCs'!A:A,'Total project cost for DCs'!C:C,"Not found",0)</f>
        <v>Upgrade intersection with active modes facilities(TDM)</v>
      </c>
      <c r="D391" s="355" t="s">
        <v>155</v>
      </c>
      <c r="E391" s="355" t="s">
        <v>223</v>
      </c>
      <c r="F391" s="355" t="s">
        <v>826</v>
      </c>
      <c r="H391" s="355" t="s">
        <v>829</v>
      </c>
      <c r="I391" s="359">
        <f>_xlfn.XLOOKUP($H391,DC_growth_AGS!$A$665:$A$673,DC_growth_AGS!$O$665:$O$673,"Not found",0)</f>
        <v>0.61252788174604733</v>
      </c>
      <c r="J391" s="355">
        <v>2033</v>
      </c>
      <c r="K391" s="362">
        <f t="shared" si="59"/>
        <v>0</v>
      </c>
      <c r="L391" s="362">
        <f t="shared" si="59"/>
        <v>0</v>
      </c>
      <c r="M391" s="362">
        <f t="shared" si="59"/>
        <v>0</v>
      </c>
      <c r="N391" s="362">
        <f t="shared" si="59"/>
        <v>0</v>
      </c>
      <c r="O391" s="362">
        <f t="shared" si="59"/>
        <v>0</v>
      </c>
      <c r="P391" s="362">
        <f t="shared" si="59"/>
        <v>0</v>
      </c>
      <c r="Q391" s="362">
        <f t="shared" si="59"/>
        <v>0</v>
      </c>
      <c r="R391" s="362">
        <f t="shared" si="59"/>
        <v>0</v>
      </c>
      <c r="S391" s="362">
        <f t="shared" si="59"/>
        <v>0</v>
      </c>
      <c r="T391" s="362">
        <f t="shared" si="59"/>
        <v>0</v>
      </c>
      <c r="U391" s="362">
        <f t="shared" si="59"/>
        <v>0</v>
      </c>
      <c r="V391" s="362">
        <f t="shared" si="59"/>
        <v>0</v>
      </c>
      <c r="W391" s="362">
        <f t="shared" si="59"/>
        <v>0</v>
      </c>
      <c r="X391" s="362">
        <f t="shared" si="59"/>
        <v>0</v>
      </c>
      <c r="Y391" s="362">
        <f t="shared" si="59"/>
        <v>0</v>
      </c>
      <c r="Z391" s="362">
        <f t="shared" si="59"/>
        <v>0</v>
      </c>
      <c r="AA391" s="362">
        <f t="shared" si="59"/>
        <v>0</v>
      </c>
      <c r="AB391" s="362">
        <f t="shared" si="59"/>
        <v>0</v>
      </c>
      <c r="AC391" s="362">
        <f t="shared" si="59"/>
        <v>0</v>
      </c>
      <c r="AD391" s="362">
        <f t="shared" si="59"/>
        <v>0</v>
      </c>
      <c r="AE391" s="363">
        <f t="shared" si="57"/>
        <v>0</v>
      </c>
      <c r="AF391" s="349"/>
      <c r="AG391" s="349">
        <f t="shared" si="60"/>
        <v>0</v>
      </c>
      <c r="AH391" s="353">
        <v>0</v>
      </c>
      <c r="AI391" s="354" t="str">
        <f t="shared" si="58"/>
        <v>Collector</v>
      </c>
      <c r="AJ391" s="349"/>
      <c r="AK391" s="349"/>
      <c r="AL391" s="355">
        <f>_xlfn.XLOOKUP(A391,'P1 Date Adjustment'!B:B,'P1 Date Adjustment'!F:F,"not found",0)</f>
        <v>2033</v>
      </c>
      <c r="AM391" s="349">
        <f t="shared" si="61"/>
        <v>0</v>
      </c>
      <c r="AN391" s="360"/>
      <c r="AO391" s="360"/>
    </row>
    <row r="392" spans="1:41" ht="45" x14ac:dyDescent="0.25">
      <c r="A392" s="129" t="s">
        <v>281</v>
      </c>
      <c r="B392" s="358" t="s">
        <v>282</v>
      </c>
      <c r="C392" s="358" t="str">
        <f>_xlfn.XLOOKUP($A392,'Total project cost for DCs'!A:A,'Total project cost for DCs'!C:C,"Not found",0)</f>
        <v xml:space="preserve">Interim 2-lane – install kerb and channel within existing road corridor with provision of active modes on both sides, 20m cross-section </v>
      </c>
      <c r="D392" s="355" t="s">
        <v>155</v>
      </c>
      <c r="E392" s="355" t="s">
        <v>145</v>
      </c>
      <c r="F392" s="355" t="s">
        <v>826</v>
      </c>
      <c r="H392" s="355" t="s">
        <v>829</v>
      </c>
      <c r="I392" s="359">
        <f>_xlfn.XLOOKUP($H392,DC_growth_AGS!$A$665:$A$673,DC_growth_AGS!$O$665:$O$673,"Not found",0)</f>
        <v>0.61252788174604733</v>
      </c>
      <c r="J392" s="355">
        <v>2025</v>
      </c>
      <c r="K392" s="362">
        <f t="shared" si="59"/>
        <v>0</v>
      </c>
      <c r="L392" s="362">
        <f t="shared" si="59"/>
        <v>0</v>
      </c>
      <c r="M392" s="362">
        <f t="shared" si="59"/>
        <v>0</v>
      </c>
      <c r="N392" s="362">
        <f t="shared" si="59"/>
        <v>0</v>
      </c>
      <c r="O392" s="362">
        <f t="shared" si="59"/>
        <v>0</v>
      </c>
      <c r="P392" s="362">
        <f t="shared" si="59"/>
        <v>0</v>
      </c>
      <c r="Q392" s="362">
        <f t="shared" si="59"/>
        <v>0</v>
      </c>
      <c r="R392" s="362">
        <f t="shared" si="59"/>
        <v>0</v>
      </c>
      <c r="S392" s="362">
        <f t="shared" si="59"/>
        <v>0</v>
      </c>
      <c r="T392" s="362">
        <f t="shared" si="59"/>
        <v>0</v>
      </c>
      <c r="U392" s="362">
        <f t="shared" si="59"/>
        <v>0</v>
      </c>
      <c r="V392" s="362">
        <f t="shared" si="59"/>
        <v>0</v>
      </c>
      <c r="W392" s="362">
        <f t="shared" si="59"/>
        <v>0</v>
      </c>
      <c r="X392" s="362">
        <f t="shared" si="59"/>
        <v>0</v>
      </c>
      <c r="Y392" s="362">
        <f t="shared" si="59"/>
        <v>0</v>
      </c>
      <c r="Z392" s="362">
        <f t="shared" si="59"/>
        <v>0</v>
      </c>
      <c r="AA392" s="362">
        <f t="shared" si="59"/>
        <v>0</v>
      </c>
      <c r="AB392" s="362">
        <f t="shared" si="59"/>
        <v>0</v>
      </c>
      <c r="AC392" s="362">
        <f t="shared" si="59"/>
        <v>0</v>
      </c>
      <c r="AD392" s="362">
        <f t="shared" si="59"/>
        <v>0</v>
      </c>
      <c r="AE392" s="363">
        <f t="shared" si="57"/>
        <v>0</v>
      </c>
      <c r="AF392" s="349"/>
      <c r="AG392" s="349">
        <f t="shared" si="60"/>
        <v>0</v>
      </c>
      <c r="AH392" s="353">
        <v>0</v>
      </c>
      <c r="AI392" s="354" t="str">
        <f t="shared" si="58"/>
        <v>Arterial</v>
      </c>
      <c r="AJ392" s="349"/>
      <c r="AK392" s="349"/>
      <c r="AL392" s="355">
        <f>_xlfn.XLOOKUP(A392,'P1 Date Adjustment'!B:B,'P1 Date Adjustment'!F:F,"not found",0)</f>
        <v>2025</v>
      </c>
      <c r="AM392" s="349">
        <f t="shared" si="61"/>
        <v>0</v>
      </c>
      <c r="AN392" s="360"/>
      <c r="AO392" s="360"/>
    </row>
    <row r="393" spans="1:41" ht="60" x14ac:dyDescent="0.25">
      <c r="A393" s="129" t="s">
        <v>287</v>
      </c>
      <c r="B393" s="358" t="s">
        <v>282</v>
      </c>
      <c r="C393" s="358" t="str">
        <f>_xlfn.XLOOKUP($A393,'Total project cost for DCs'!A:A,'Total project cost for DCs'!C:C,"Not found",0)</f>
        <v>Final 4-lane - following interim option, upgrade Road corridor to provide four lanes with additional turning lanes at intersections where required (as indicated in SGA Design</v>
      </c>
      <c r="D393" s="355" t="s">
        <v>155</v>
      </c>
      <c r="E393" s="355" t="s">
        <v>157</v>
      </c>
      <c r="F393" s="355" t="s">
        <v>826</v>
      </c>
      <c r="H393" s="355" t="s">
        <v>829</v>
      </c>
      <c r="I393" s="359">
        <f>_xlfn.XLOOKUP($H393,DC_growth_AGS!$A$665:$A$673,DC_growth_AGS!$O$665:$O$673,"Not found",0)</f>
        <v>0.61252788174604733</v>
      </c>
      <c r="J393" s="355">
        <v>2031</v>
      </c>
      <c r="K393" s="362">
        <f t="shared" si="59"/>
        <v>-336461.00857277273</v>
      </c>
      <c r="L393" s="362">
        <f t="shared" si="59"/>
        <v>-82360.85858874413</v>
      </c>
      <c r="M393" s="362">
        <f t="shared" si="59"/>
        <v>-897900.47403774352</v>
      </c>
      <c r="N393" s="362">
        <f t="shared" si="59"/>
        <v>0</v>
      </c>
      <c r="O393" s="362">
        <f t="shared" si="59"/>
        <v>0</v>
      </c>
      <c r="P393" s="362">
        <f t="shared" si="59"/>
        <v>0</v>
      </c>
      <c r="Q393" s="362">
        <f t="shared" si="59"/>
        <v>0</v>
      </c>
      <c r="R393" s="362">
        <f t="shared" si="59"/>
        <v>0</v>
      </c>
      <c r="S393" s="362">
        <f t="shared" si="59"/>
        <v>0</v>
      </c>
      <c r="T393" s="362">
        <f t="shared" si="59"/>
        <v>0</v>
      </c>
      <c r="U393" s="362">
        <f t="shared" si="59"/>
        <v>0</v>
      </c>
      <c r="V393" s="362">
        <f t="shared" si="59"/>
        <v>0</v>
      </c>
      <c r="W393" s="362">
        <f t="shared" si="59"/>
        <v>0</v>
      </c>
      <c r="X393" s="362">
        <f t="shared" si="59"/>
        <v>0</v>
      </c>
      <c r="Y393" s="362">
        <f t="shared" si="59"/>
        <v>0</v>
      </c>
      <c r="Z393" s="362">
        <f t="shared" si="59"/>
        <v>0</v>
      </c>
      <c r="AA393" s="362">
        <f t="shared" si="59"/>
        <v>0</v>
      </c>
      <c r="AB393" s="362">
        <f t="shared" si="59"/>
        <v>0</v>
      </c>
      <c r="AC393" s="362">
        <f t="shared" si="59"/>
        <v>0</v>
      </c>
      <c r="AD393" s="362">
        <f t="shared" si="59"/>
        <v>0</v>
      </c>
      <c r="AE393" s="363">
        <f t="shared" si="57"/>
        <v>-1316722.3411992604</v>
      </c>
      <c r="AF393" s="349"/>
      <c r="AG393" s="349">
        <f t="shared" si="60"/>
        <v>-1316722.3411992604</v>
      </c>
      <c r="AH393" s="353">
        <v>0</v>
      </c>
      <c r="AI393" s="354" t="str">
        <f t="shared" si="58"/>
        <v>Arterial</v>
      </c>
      <c r="AJ393" s="349"/>
      <c r="AK393" s="349"/>
      <c r="AL393" s="355">
        <f>_xlfn.XLOOKUP(A393,'P1 Date Adjustment'!B:B,'P1 Date Adjustment'!F:F,"not found",0)</f>
        <v>2031</v>
      </c>
      <c r="AM393" s="349">
        <f t="shared" si="61"/>
        <v>-806529.14650247921</v>
      </c>
      <c r="AN393" s="360"/>
      <c r="AO393" s="360"/>
    </row>
    <row r="394" spans="1:41" ht="30" x14ac:dyDescent="0.25">
      <c r="A394" s="129">
        <v>24</v>
      </c>
      <c r="B394" s="358" t="s">
        <v>295</v>
      </c>
      <c r="C394" s="358" t="str">
        <f>_xlfn.XLOOKUP($A394,'Total project cost for DCs'!A:A,'Total project cost for DCs'!C:C,"Not found",0)</f>
        <v xml:space="preserve">2-lane urban - upgrade existing road layout with active modes on both sides, 20m cross-section </v>
      </c>
      <c r="D394" s="355" t="s">
        <v>155</v>
      </c>
      <c r="E394" s="355" t="s">
        <v>190</v>
      </c>
      <c r="F394" s="355" t="s">
        <v>826</v>
      </c>
      <c r="H394" s="355" t="s">
        <v>829</v>
      </c>
      <c r="I394" s="359">
        <f>_xlfn.XLOOKUP($H394,DC_growth_AGS!$A$665:$A$673,DC_growth_AGS!$O$665:$O$673,"Not found",0)</f>
        <v>0.61252788174604733</v>
      </c>
      <c r="J394" s="355">
        <v>2038</v>
      </c>
      <c r="K394" s="362">
        <f t="shared" si="59"/>
        <v>0</v>
      </c>
      <c r="L394" s="362">
        <f t="shared" si="59"/>
        <v>-61291.904299390793</v>
      </c>
      <c r="M394" s="362">
        <f t="shared" si="59"/>
        <v>-37842.143363162504</v>
      </c>
      <c r="N394" s="362">
        <f t="shared" si="59"/>
        <v>-386605.65718262165</v>
      </c>
      <c r="O394" s="362">
        <f t="shared" si="59"/>
        <v>0</v>
      </c>
      <c r="P394" s="362">
        <f t="shared" si="59"/>
        <v>0</v>
      </c>
      <c r="Q394" s="362">
        <f t="shared" si="59"/>
        <v>0</v>
      </c>
      <c r="R394" s="362">
        <f t="shared" si="59"/>
        <v>0</v>
      </c>
      <c r="S394" s="362">
        <f t="shared" si="59"/>
        <v>0</v>
      </c>
      <c r="T394" s="362">
        <f t="shared" si="59"/>
        <v>0</v>
      </c>
      <c r="U394" s="362">
        <f t="shared" si="59"/>
        <v>0</v>
      </c>
      <c r="V394" s="362">
        <f t="shared" si="59"/>
        <v>0</v>
      </c>
      <c r="W394" s="362">
        <f t="shared" si="59"/>
        <v>0</v>
      </c>
      <c r="X394" s="362">
        <f t="shared" si="59"/>
        <v>0</v>
      </c>
      <c r="Y394" s="362">
        <f t="shared" si="59"/>
        <v>0</v>
      </c>
      <c r="Z394" s="362">
        <f t="shared" si="59"/>
        <v>0</v>
      </c>
      <c r="AA394" s="362">
        <f t="shared" si="59"/>
        <v>0</v>
      </c>
      <c r="AB394" s="362">
        <f t="shared" si="59"/>
        <v>0</v>
      </c>
      <c r="AC394" s="362">
        <f t="shared" si="59"/>
        <v>0</v>
      </c>
      <c r="AD394" s="362">
        <f t="shared" si="59"/>
        <v>0</v>
      </c>
      <c r="AE394" s="363">
        <f t="shared" si="57"/>
        <v>-485739.70484517491</v>
      </c>
      <c r="AF394" s="349"/>
      <c r="AG394" s="349">
        <f t="shared" si="60"/>
        <v>-485739.70484517491</v>
      </c>
      <c r="AH394" s="353">
        <v>0</v>
      </c>
      <c r="AI394" s="354" t="str">
        <f t="shared" si="58"/>
        <v>Arterial</v>
      </c>
      <c r="AJ394" s="349"/>
      <c r="AK394" s="349"/>
      <c r="AL394" s="355">
        <f>_xlfn.XLOOKUP(A394,'P1 Date Adjustment'!B:B,'P1 Date Adjustment'!F:F,"not found",0)</f>
        <v>2038</v>
      </c>
      <c r="AM394" s="349">
        <f t="shared" si="61"/>
        <v>-297529.11248876521</v>
      </c>
      <c r="AN394" s="360"/>
      <c r="AO394" s="360"/>
    </row>
    <row r="395" spans="1:41" ht="30" x14ac:dyDescent="0.25">
      <c r="A395" s="129">
        <v>25</v>
      </c>
      <c r="B395" s="358" t="s">
        <v>296</v>
      </c>
      <c r="C395" s="358" t="str">
        <f>_xlfn.XLOOKUP($A395,'Total project cost for DCs'!A:A,'Total project cost for DCs'!C:C,"Not found",0)</f>
        <v>2-lane urban- upgrade existing road layout to 2-lane urban with active modes on both sides</v>
      </c>
      <c r="D395" s="355" t="s">
        <v>155</v>
      </c>
      <c r="E395" s="355" t="s">
        <v>199</v>
      </c>
      <c r="F395" s="355" t="s">
        <v>826</v>
      </c>
      <c r="H395" s="355" t="s">
        <v>829</v>
      </c>
      <c r="I395" s="359">
        <f>_xlfn.XLOOKUP($H395,DC_growth_AGS!$A$665:$A$673,DC_growth_AGS!$O$665:$O$673,"Not found",0)</f>
        <v>0.61252788174604733</v>
      </c>
      <c r="J395" s="355">
        <v>2039</v>
      </c>
      <c r="K395" s="362">
        <f t="shared" si="59"/>
        <v>0</v>
      </c>
      <c r="L395" s="362">
        <f t="shared" si="59"/>
        <v>0</v>
      </c>
      <c r="M395" s="362">
        <f t="shared" si="59"/>
        <v>0</v>
      </c>
      <c r="N395" s="362">
        <f t="shared" si="59"/>
        <v>0</v>
      </c>
      <c r="O395" s="362">
        <f t="shared" si="59"/>
        <v>0</v>
      </c>
      <c r="P395" s="362">
        <f t="shared" si="59"/>
        <v>0</v>
      </c>
      <c r="Q395" s="362">
        <f t="shared" si="59"/>
        <v>0</v>
      </c>
      <c r="R395" s="362">
        <f t="shared" si="59"/>
        <v>0</v>
      </c>
      <c r="S395" s="362">
        <f t="shared" si="59"/>
        <v>0</v>
      </c>
      <c r="T395" s="362">
        <f t="shared" si="59"/>
        <v>0</v>
      </c>
      <c r="U395" s="362">
        <f t="shared" si="59"/>
        <v>0</v>
      </c>
      <c r="V395" s="362">
        <f t="shared" si="59"/>
        <v>0</v>
      </c>
      <c r="W395" s="362">
        <f t="shared" si="59"/>
        <v>0</v>
      </c>
      <c r="X395" s="362">
        <f t="shared" si="59"/>
        <v>0</v>
      </c>
      <c r="Y395" s="362">
        <f t="shared" si="59"/>
        <v>0</v>
      </c>
      <c r="Z395" s="362">
        <f t="shared" si="59"/>
        <v>0</v>
      </c>
      <c r="AA395" s="362">
        <f t="shared" si="59"/>
        <v>0</v>
      </c>
      <c r="AB395" s="362">
        <f t="shared" si="59"/>
        <v>0</v>
      </c>
      <c r="AC395" s="362">
        <f t="shared" si="59"/>
        <v>0</v>
      </c>
      <c r="AD395" s="362">
        <f t="shared" si="59"/>
        <v>0</v>
      </c>
      <c r="AE395" s="363">
        <f t="shared" si="57"/>
        <v>0</v>
      </c>
      <c r="AF395" s="349"/>
      <c r="AG395" s="349">
        <f t="shared" si="60"/>
        <v>0</v>
      </c>
      <c r="AH395" s="353">
        <v>0</v>
      </c>
      <c r="AI395" s="354" t="str">
        <f t="shared" si="58"/>
        <v>Collector</v>
      </c>
      <c r="AJ395" s="349"/>
      <c r="AK395" s="349"/>
      <c r="AL395" s="355">
        <f>_xlfn.XLOOKUP(A395,'P1 Date Adjustment'!B:B,'P1 Date Adjustment'!F:F,"not found",0)</f>
        <v>2039</v>
      </c>
      <c r="AM395" s="349">
        <f t="shared" si="61"/>
        <v>0</v>
      </c>
      <c r="AN395" s="360"/>
      <c r="AO395" s="360"/>
    </row>
    <row r="396" spans="1:41" ht="45" x14ac:dyDescent="0.25">
      <c r="A396" s="129" t="s">
        <v>298</v>
      </c>
      <c r="B396" s="358" t="s">
        <v>299</v>
      </c>
      <c r="C396" s="358" t="str">
        <f>_xlfn.XLOOKUP($A396,'Total project cost for DCs'!A:A,'Total project cost for DCs'!C:C,"Not found",0)</f>
        <v>Active mode upgrades- existing road layout with active modes on both sides + intersection upgrades for active mode crossing</v>
      </c>
      <c r="D396" s="355" t="s">
        <v>155</v>
      </c>
      <c r="E396" s="355" t="s">
        <v>199</v>
      </c>
      <c r="F396" s="355" t="s">
        <v>826</v>
      </c>
      <c r="H396" s="355" t="s">
        <v>829</v>
      </c>
      <c r="I396" s="359">
        <f>_xlfn.XLOOKUP($H396,DC_growth_AGS!$A$665:$A$673,DC_growth_AGS!$O$665:$O$673,"Not found",0)</f>
        <v>0.61252788174604733</v>
      </c>
      <c r="J396" s="355">
        <v>2039</v>
      </c>
      <c r="K396" s="362">
        <f t="shared" si="59"/>
        <v>0</v>
      </c>
      <c r="L396" s="362">
        <f t="shared" si="59"/>
        <v>0</v>
      </c>
      <c r="M396" s="362">
        <f t="shared" si="59"/>
        <v>0</v>
      </c>
      <c r="N396" s="362">
        <f t="shared" si="59"/>
        <v>0</v>
      </c>
      <c r="O396" s="362">
        <f t="shared" si="59"/>
        <v>0</v>
      </c>
      <c r="P396" s="362">
        <f t="shared" si="59"/>
        <v>0</v>
      </c>
      <c r="Q396" s="362">
        <f t="shared" si="59"/>
        <v>0</v>
      </c>
      <c r="R396" s="362">
        <f t="shared" si="59"/>
        <v>0</v>
      </c>
      <c r="S396" s="362">
        <f t="shared" si="59"/>
        <v>0</v>
      </c>
      <c r="T396" s="362">
        <f t="shared" si="59"/>
        <v>0</v>
      </c>
      <c r="U396" s="362">
        <f t="shared" si="59"/>
        <v>0</v>
      </c>
      <c r="V396" s="362">
        <f t="shared" si="59"/>
        <v>0</v>
      </c>
      <c r="W396" s="362">
        <f t="shared" si="59"/>
        <v>0</v>
      </c>
      <c r="X396" s="362">
        <f t="shared" si="59"/>
        <v>0</v>
      </c>
      <c r="Y396" s="362">
        <f t="shared" si="59"/>
        <v>0</v>
      </c>
      <c r="Z396" s="362">
        <f t="shared" si="59"/>
        <v>0</v>
      </c>
      <c r="AA396" s="362">
        <f t="shared" si="59"/>
        <v>0</v>
      </c>
      <c r="AB396" s="362">
        <f t="shared" si="59"/>
        <v>0</v>
      </c>
      <c r="AC396" s="362">
        <f t="shared" si="59"/>
        <v>0</v>
      </c>
      <c r="AD396" s="362">
        <f t="shared" si="59"/>
        <v>0</v>
      </c>
      <c r="AE396" s="363">
        <f t="shared" si="57"/>
        <v>0</v>
      </c>
      <c r="AF396" s="349"/>
      <c r="AG396" s="349">
        <f t="shared" si="60"/>
        <v>0</v>
      </c>
      <c r="AH396" s="353">
        <v>0</v>
      </c>
      <c r="AI396" s="354" t="str">
        <f t="shared" si="58"/>
        <v>Collector</v>
      </c>
      <c r="AJ396" s="349"/>
      <c r="AK396" s="349"/>
      <c r="AL396" s="355">
        <f>_xlfn.XLOOKUP(A396,'P1 Date Adjustment'!B:B,'P1 Date Adjustment'!F:F,"not found",0)</f>
        <v>2039</v>
      </c>
      <c r="AM396" s="349">
        <f t="shared" si="61"/>
        <v>0</v>
      </c>
      <c r="AN396" s="360"/>
      <c r="AO396" s="360"/>
    </row>
    <row r="397" spans="1:41" ht="30" x14ac:dyDescent="0.25">
      <c r="A397" s="129" t="s">
        <v>304</v>
      </c>
      <c r="B397" s="358" t="s">
        <v>305</v>
      </c>
      <c r="C397" s="358" t="str">
        <f>_xlfn.XLOOKUP($A397,'Total project cost for DCs'!A:A,'Total project cost for DCs'!C:C,"Not found",0)</f>
        <v>2-lane collector to connect with Drury Central Station, including bridge over streamM)</v>
      </c>
      <c r="D397" s="355" t="s">
        <v>155</v>
      </c>
      <c r="E397" s="355" t="s">
        <v>223</v>
      </c>
      <c r="F397" s="355" t="s">
        <v>826</v>
      </c>
      <c r="H397" s="355" t="s">
        <v>829</v>
      </c>
      <c r="I397" s="359">
        <f>_xlfn.XLOOKUP($H397,DC_growth_AGS!$A$665:$A$673,DC_growth_AGS!$O$665:$O$673,"Not found",0)</f>
        <v>0.61252788174604733</v>
      </c>
      <c r="J397" s="355">
        <v>2035</v>
      </c>
      <c r="K397" s="362">
        <f t="shared" si="59"/>
        <v>0</v>
      </c>
      <c r="L397" s="362">
        <f t="shared" si="59"/>
        <v>0</v>
      </c>
      <c r="M397" s="362">
        <f t="shared" si="59"/>
        <v>0</v>
      </c>
      <c r="N397" s="362">
        <f t="shared" si="59"/>
        <v>0</v>
      </c>
      <c r="O397" s="362">
        <f t="shared" si="59"/>
        <v>0</v>
      </c>
      <c r="P397" s="362">
        <f t="shared" si="59"/>
        <v>0</v>
      </c>
      <c r="Q397" s="362">
        <f t="shared" si="59"/>
        <v>0</v>
      </c>
      <c r="R397" s="362">
        <f t="shared" si="59"/>
        <v>0</v>
      </c>
      <c r="S397" s="362">
        <f t="shared" si="59"/>
        <v>0</v>
      </c>
      <c r="T397" s="362">
        <f t="shared" si="59"/>
        <v>0</v>
      </c>
      <c r="U397" s="362">
        <f t="shared" si="59"/>
        <v>0</v>
      </c>
      <c r="V397" s="362">
        <f t="shared" si="59"/>
        <v>0</v>
      </c>
      <c r="W397" s="362">
        <f t="shared" si="59"/>
        <v>0</v>
      </c>
      <c r="X397" s="362">
        <f t="shared" si="59"/>
        <v>0</v>
      </c>
      <c r="Y397" s="362">
        <f t="shared" si="59"/>
        <v>0</v>
      </c>
      <c r="Z397" s="362">
        <f t="shared" si="59"/>
        <v>0</v>
      </c>
      <c r="AA397" s="362">
        <f t="shared" si="59"/>
        <v>0</v>
      </c>
      <c r="AB397" s="362">
        <f t="shared" si="59"/>
        <v>0</v>
      </c>
      <c r="AC397" s="362">
        <f t="shared" si="59"/>
        <v>0</v>
      </c>
      <c r="AD397" s="362">
        <f t="shared" si="59"/>
        <v>0</v>
      </c>
      <c r="AE397" s="363">
        <f t="shared" si="57"/>
        <v>0</v>
      </c>
      <c r="AF397" s="349"/>
      <c r="AG397" s="349">
        <f t="shared" si="60"/>
        <v>0</v>
      </c>
      <c r="AH397" s="353">
        <v>0</v>
      </c>
      <c r="AI397" s="354" t="str">
        <f t="shared" si="58"/>
        <v>Collector</v>
      </c>
      <c r="AJ397" s="349"/>
      <c r="AK397" s="349"/>
      <c r="AL397" s="355">
        <f>_xlfn.XLOOKUP(A397,'P1 Date Adjustment'!B:B,'P1 Date Adjustment'!F:F,"not found",0)</f>
        <v>2035</v>
      </c>
      <c r="AM397" s="349">
        <f t="shared" si="61"/>
        <v>0</v>
      </c>
      <c r="AN397" s="360"/>
      <c r="AO397" s="360"/>
    </row>
    <row r="398" spans="1:41" ht="30" x14ac:dyDescent="0.25">
      <c r="A398" s="129">
        <v>31</v>
      </c>
      <c r="B398" s="358" t="s">
        <v>311</v>
      </c>
      <c r="C398" s="358" t="str">
        <f>_xlfn.XLOOKUP($A398,'Total project cost for DCs'!A:A,'Total project cost for DCs'!C:C,"Not found",0)</f>
        <v>2-lane urban - upgrade existing roadwith active modes on both sides / Mill Road design ?</v>
      </c>
      <c r="D398" s="355" t="s">
        <v>155</v>
      </c>
      <c r="E398" s="355" t="s">
        <v>199</v>
      </c>
      <c r="F398" s="355" t="s">
        <v>826</v>
      </c>
      <c r="H398" s="355" t="s">
        <v>829</v>
      </c>
      <c r="I398" s="359">
        <f>_xlfn.XLOOKUP($H398,DC_growth_AGS!$A$665:$A$673,DC_growth_AGS!$O$665:$O$673,"Not found",0)</f>
        <v>0.61252788174604733</v>
      </c>
      <c r="J398" s="355">
        <v>2039</v>
      </c>
      <c r="K398" s="362">
        <f t="shared" si="59"/>
        <v>0</v>
      </c>
      <c r="L398" s="362">
        <f t="shared" si="59"/>
        <v>0</v>
      </c>
      <c r="M398" s="362">
        <f t="shared" si="59"/>
        <v>0</v>
      </c>
      <c r="N398" s="362">
        <f t="shared" si="59"/>
        <v>0</v>
      </c>
      <c r="O398" s="362">
        <f t="shared" si="59"/>
        <v>0</v>
      </c>
      <c r="P398" s="362">
        <f t="shared" si="59"/>
        <v>0</v>
      </c>
      <c r="Q398" s="362">
        <f t="shared" si="59"/>
        <v>0</v>
      </c>
      <c r="R398" s="362">
        <f t="shared" si="59"/>
        <v>0</v>
      </c>
      <c r="S398" s="362">
        <f t="shared" si="59"/>
        <v>0</v>
      </c>
      <c r="T398" s="362">
        <f t="shared" si="59"/>
        <v>0</v>
      </c>
      <c r="U398" s="362">
        <f t="shared" si="59"/>
        <v>0</v>
      </c>
      <c r="V398" s="362">
        <f t="shared" si="59"/>
        <v>0</v>
      </c>
      <c r="W398" s="362">
        <f t="shared" si="59"/>
        <v>0</v>
      </c>
      <c r="X398" s="362">
        <f t="shared" si="59"/>
        <v>0</v>
      </c>
      <c r="Y398" s="362">
        <f t="shared" si="59"/>
        <v>0</v>
      </c>
      <c r="Z398" s="362">
        <f t="shared" si="59"/>
        <v>0</v>
      </c>
      <c r="AA398" s="362">
        <f t="shared" si="59"/>
        <v>0</v>
      </c>
      <c r="AB398" s="362">
        <f t="shared" si="59"/>
        <v>0</v>
      </c>
      <c r="AC398" s="362">
        <f t="shared" si="59"/>
        <v>0</v>
      </c>
      <c r="AD398" s="362">
        <f t="shared" si="59"/>
        <v>0</v>
      </c>
      <c r="AE398" s="363">
        <f t="shared" si="57"/>
        <v>0</v>
      </c>
      <c r="AF398" s="349"/>
      <c r="AG398" s="349">
        <f t="shared" si="60"/>
        <v>0</v>
      </c>
      <c r="AH398" s="353">
        <v>0</v>
      </c>
      <c r="AI398" s="354" t="str">
        <f t="shared" si="58"/>
        <v>Collector</v>
      </c>
      <c r="AJ398" s="349"/>
      <c r="AK398" s="349"/>
      <c r="AL398" s="355">
        <f>_xlfn.XLOOKUP(A398,'P1 Date Adjustment'!B:B,'P1 Date Adjustment'!F:F,"not found",0)</f>
        <v>2039</v>
      </c>
      <c r="AM398" s="349">
        <f t="shared" si="61"/>
        <v>0</v>
      </c>
      <c r="AN398" s="360"/>
      <c r="AO398" s="360"/>
    </row>
    <row r="399" spans="1:41" x14ac:dyDescent="0.25">
      <c r="A399" s="129">
        <v>32</v>
      </c>
      <c r="B399" s="358" t="s">
        <v>313</v>
      </c>
      <c r="C399" s="358" t="str">
        <f>_xlfn.XLOOKUP($A399,'Total project cost for DCs'!A:A,'Total project cost for DCs'!C:C,"Not found",0)</f>
        <v>Assume 1 simple roundabout intesection</v>
      </c>
      <c r="D399" s="355" t="s">
        <v>155</v>
      </c>
      <c r="E399" s="355" t="s">
        <v>190</v>
      </c>
      <c r="F399" s="355" t="s">
        <v>826</v>
      </c>
      <c r="H399" s="355" t="s">
        <v>829</v>
      </c>
      <c r="I399" s="359">
        <f>_xlfn.XLOOKUP($H399,DC_growth_AGS!$A$665:$A$673,DC_growth_AGS!$O$665:$O$673,"Not found",0)</f>
        <v>0.61252788174604733</v>
      </c>
      <c r="J399" s="355">
        <v>2039</v>
      </c>
      <c r="K399" s="362">
        <f t="shared" si="59"/>
        <v>0</v>
      </c>
      <c r="L399" s="362">
        <f t="shared" si="59"/>
        <v>-9891.0808955014145</v>
      </c>
      <c r="M399" s="362">
        <f t="shared" si="59"/>
        <v>-34915.437278210593</v>
      </c>
      <c r="N399" s="362">
        <f t="shared" si="59"/>
        <v>-4238.8799813046744</v>
      </c>
      <c r="O399" s="362">
        <f t="shared" si="59"/>
        <v>-59958.046500648015</v>
      </c>
      <c r="P399" s="362">
        <f t="shared" si="59"/>
        <v>0</v>
      </c>
      <c r="Q399" s="362">
        <f t="shared" si="59"/>
        <v>0</v>
      </c>
      <c r="R399" s="362">
        <f t="shared" si="59"/>
        <v>0</v>
      </c>
      <c r="S399" s="362">
        <f t="shared" si="59"/>
        <v>0</v>
      </c>
      <c r="T399" s="362">
        <f t="shared" si="59"/>
        <v>0</v>
      </c>
      <c r="U399" s="362">
        <f t="shared" si="59"/>
        <v>0</v>
      </c>
      <c r="V399" s="362">
        <f t="shared" si="59"/>
        <v>0</v>
      </c>
      <c r="W399" s="362">
        <f t="shared" si="59"/>
        <v>0</v>
      </c>
      <c r="X399" s="362">
        <f t="shared" si="59"/>
        <v>0</v>
      </c>
      <c r="Y399" s="362">
        <f t="shared" si="59"/>
        <v>0</v>
      </c>
      <c r="Z399" s="362">
        <f t="shared" si="59"/>
        <v>0</v>
      </c>
      <c r="AA399" s="362">
        <f t="shared" si="59"/>
        <v>0</v>
      </c>
      <c r="AB399" s="362">
        <f t="shared" si="59"/>
        <v>0</v>
      </c>
      <c r="AC399" s="362">
        <f t="shared" si="59"/>
        <v>0</v>
      </c>
      <c r="AD399" s="362">
        <f t="shared" si="59"/>
        <v>0</v>
      </c>
      <c r="AE399" s="363">
        <f t="shared" si="57"/>
        <v>-109003.4446556647</v>
      </c>
      <c r="AF399" s="349"/>
      <c r="AG399" s="349">
        <f t="shared" si="60"/>
        <v>-109003.4446556647</v>
      </c>
      <c r="AH399" s="353">
        <v>0</v>
      </c>
      <c r="AI399" s="354" t="str">
        <f t="shared" si="58"/>
        <v>Arterial</v>
      </c>
      <c r="AJ399" s="349"/>
      <c r="AK399" s="349"/>
      <c r="AL399" s="355">
        <f>_xlfn.XLOOKUP(A399,'P1 Date Adjustment'!B:B,'P1 Date Adjustment'!F:F,"not found",0)</f>
        <v>2039</v>
      </c>
      <c r="AM399" s="349">
        <f t="shared" si="61"/>
        <v>-66767.649057956805</v>
      </c>
      <c r="AN399" s="360"/>
      <c r="AO399" s="360"/>
    </row>
    <row r="400" spans="1:41" ht="30" x14ac:dyDescent="0.25">
      <c r="A400" s="129">
        <v>33</v>
      </c>
      <c r="B400" s="358" t="s">
        <v>315</v>
      </c>
      <c r="C400" s="358" t="str">
        <f>_xlfn.XLOOKUP($A400,'Total project cost for DCs'!A:A,'Total project cost for DCs'!C:C,"Not found",0)</f>
        <v>2-lane urban- upgrade existing road layout to 2-lane urban with active modes on both sides (TDM )</v>
      </c>
      <c r="D400" s="355" t="s">
        <v>155</v>
      </c>
      <c r="E400" s="355" t="s">
        <v>199</v>
      </c>
      <c r="F400" s="355" t="s">
        <v>826</v>
      </c>
      <c r="H400" s="355" t="s">
        <v>829</v>
      </c>
      <c r="I400" s="359">
        <f>_xlfn.XLOOKUP($H400,DC_growth_AGS!$A$665:$A$673,DC_growth_AGS!$O$665:$O$673,"Not found",0)</f>
        <v>0.61252788174604733</v>
      </c>
      <c r="J400" s="355">
        <v>2033</v>
      </c>
      <c r="K400" s="362">
        <f t="shared" si="59"/>
        <v>0</v>
      </c>
      <c r="L400" s="362">
        <f t="shared" si="59"/>
        <v>0</v>
      </c>
      <c r="M400" s="362">
        <f t="shared" si="59"/>
        <v>0</v>
      </c>
      <c r="N400" s="362">
        <f t="shared" si="59"/>
        <v>0</v>
      </c>
      <c r="O400" s="362">
        <f t="shared" si="59"/>
        <v>0</v>
      </c>
      <c r="P400" s="362">
        <f t="shared" si="59"/>
        <v>0</v>
      </c>
      <c r="Q400" s="362">
        <f t="shared" si="59"/>
        <v>0</v>
      </c>
      <c r="R400" s="362">
        <f t="shared" si="59"/>
        <v>0</v>
      </c>
      <c r="S400" s="362">
        <f t="shared" si="59"/>
        <v>0</v>
      </c>
      <c r="T400" s="362">
        <f t="shared" si="59"/>
        <v>0</v>
      </c>
      <c r="U400" s="362">
        <f t="shared" si="59"/>
        <v>0</v>
      </c>
      <c r="V400" s="362">
        <f t="shared" si="59"/>
        <v>0</v>
      </c>
      <c r="W400" s="362">
        <f t="shared" si="59"/>
        <v>0</v>
      </c>
      <c r="X400" s="362">
        <f t="shared" si="59"/>
        <v>0</v>
      </c>
      <c r="Y400" s="362">
        <f t="shared" si="59"/>
        <v>0</v>
      </c>
      <c r="Z400" s="362">
        <f t="shared" si="59"/>
        <v>0</v>
      </c>
      <c r="AA400" s="362">
        <f t="shared" si="59"/>
        <v>0</v>
      </c>
      <c r="AB400" s="362">
        <f t="shared" si="59"/>
        <v>0</v>
      </c>
      <c r="AC400" s="362">
        <f t="shared" si="59"/>
        <v>0</v>
      </c>
      <c r="AD400" s="362">
        <f t="shared" si="59"/>
        <v>0</v>
      </c>
      <c r="AE400" s="363">
        <f t="shared" si="57"/>
        <v>0</v>
      </c>
      <c r="AF400" s="349"/>
      <c r="AG400" s="349">
        <f t="shared" si="60"/>
        <v>0</v>
      </c>
      <c r="AH400" s="353">
        <v>0</v>
      </c>
      <c r="AI400" s="354" t="str">
        <f t="shared" si="58"/>
        <v>Collector</v>
      </c>
      <c r="AJ400" s="349"/>
      <c r="AK400" s="349"/>
      <c r="AL400" s="355">
        <f>_xlfn.XLOOKUP(A400,'P1 Date Adjustment'!B:B,'P1 Date Adjustment'!F:F,"not found",0)</f>
        <v>2033</v>
      </c>
      <c r="AM400" s="349">
        <f t="shared" si="61"/>
        <v>0</v>
      </c>
      <c r="AN400" s="360"/>
      <c r="AO400" s="360"/>
    </row>
    <row r="401" spans="1:41" ht="30" x14ac:dyDescent="0.25">
      <c r="A401" s="129" t="s">
        <v>326</v>
      </c>
      <c r="B401" s="358" t="s">
        <v>327</v>
      </c>
      <c r="C401" s="358" t="str">
        <f>_xlfn.XLOOKUP($A401,'Total project cost for DCs'!A:A,'Total project cost for DCs'!C:C,"Not found",0)</f>
        <v>2-lane urban- upgrade existing road layout with active modes on both sides (Under construction)</v>
      </c>
      <c r="D401" s="355" t="s">
        <v>155</v>
      </c>
      <c r="E401" s="355" t="s">
        <v>227</v>
      </c>
      <c r="F401" s="355" t="s">
        <v>826</v>
      </c>
      <c r="H401" s="355" t="s">
        <v>829</v>
      </c>
      <c r="I401" s="359">
        <f>_xlfn.XLOOKUP($H401,DC_growth_AGS!$A$665:$A$673,DC_growth_AGS!$O$665:$O$673,"Not found",0)</f>
        <v>0.61252788174604733</v>
      </c>
      <c r="J401" s="355">
        <v>2033</v>
      </c>
      <c r="K401" s="362">
        <f t="shared" si="59"/>
        <v>0</v>
      </c>
      <c r="L401" s="362">
        <f t="shared" si="59"/>
        <v>0</v>
      </c>
      <c r="M401" s="362">
        <f t="shared" si="59"/>
        <v>-641156.29863124655</v>
      </c>
      <c r="N401" s="362">
        <f t="shared" si="59"/>
        <v>-55113.540011123638</v>
      </c>
      <c r="O401" s="362">
        <f t="shared" si="59"/>
        <v>-591834.73497072968</v>
      </c>
      <c r="P401" s="362">
        <f t="shared" si="59"/>
        <v>0</v>
      </c>
      <c r="Q401" s="362">
        <f t="shared" si="59"/>
        <v>0</v>
      </c>
      <c r="R401" s="362">
        <f t="shared" si="59"/>
        <v>0</v>
      </c>
      <c r="S401" s="362">
        <f t="shared" si="59"/>
        <v>0</v>
      </c>
      <c r="T401" s="362">
        <f t="shared" si="59"/>
        <v>0</v>
      </c>
      <c r="U401" s="362">
        <f t="shared" si="59"/>
        <v>0</v>
      </c>
      <c r="V401" s="362">
        <f t="shared" si="59"/>
        <v>0</v>
      </c>
      <c r="W401" s="362">
        <f t="shared" si="59"/>
        <v>0</v>
      </c>
      <c r="X401" s="362">
        <f t="shared" si="59"/>
        <v>0</v>
      </c>
      <c r="Y401" s="362">
        <f t="shared" si="59"/>
        <v>0</v>
      </c>
      <c r="Z401" s="362">
        <f t="shared" ref="Z401:AD401" si="62">IF($AI401="Arterial",-Z348*$AJ$2,0)</f>
        <v>0</v>
      </c>
      <c r="AA401" s="362">
        <f t="shared" si="62"/>
        <v>0</v>
      </c>
      <c r="AB401" s="362">
        <f t="shared" si="62"/>
        <v>0</v>
      </c>
      <c r="AC401" s="362">
        <f t="shared" si="62"/>
        <v>0</v>
      </c>
      <c r="AD401" s="362">
        <f t="shared" si="62"/>
        <v>0</v>
      </c>
      <c r="AE401" s="363">
        <f t="shared" si="57"/>
        <v>-1288104.5736130998</v>
      </c>
      <c r="AF401" s="349"/>
      <c r="AG401" s="349">
        <f t="shared" si="60"/>
        <v>-1288104.5736130998</v>
      </c>
      <c r="AH401" s="353">
        <v>0</v>
      </c>
      <c r="AI401" s="354" t="str">
        <f t="shared" si="58"/>
        <v>Arterial</v>
      </c>
      <c r="AJ401" s="349"/>
      <c r="AK401" s="349"/>
      <c r="AL401" s="355">
        <f>_xlfn.XLOOKUP(A401,'P1 Date Adjustment'!B:B,'P1 Date Adjustment'!F:F,"not found",0)</f>
        <v>2033</v>
      </c>
      <c r="AM401" s="349">
        <f t="shared" si="61"/>
        <v>-788999.96594262752</v>
      </c>
      <c r="AN401" s="360"/>
      <c r="AO401" s="360"/>
    </row>
    <row r="402" spans="1:41" ht="45" x14ac:dyDescent="0.25">
      <c r="A402" s="129" t="s">
        <v>334</v>
      </c>
      <c r="B402" s="358" t="s">
        <v>335</v>
      </c>
      <c r="C402" s="358" t="str">
        <f>_xlfn.XLOOKUP($A402,'Total project cost for DCs'!A:A,'Total project cost for DCs'!C:C,"Not found",0)</f>
        <v>4-lane urban- upgrade interim 2-lane urban corridor to a 4-lane corridor with active modes on both sides (SGA design)</v>
      </c>
      <c r="D402" s="355" t="s">
        <v>155</v>
      </c>
      <c r="E402" s="355" t="s">
        <v>157</v>
      </c>
      <c r="F402" s="355" t="s">
        <v>826</v>
      </c>
      <c r="H402" s="355" t="s">
        <v>829</v>
      </c>
      <c r="I402" s="359">
        <f>_xlfn.XLOOKUP($H402,DC_growth_AGS!$A$665:$A$673,DC_growth_AGS!$O$665:$O$673,"Not found",0)</f>
        <v>0.61252788174604733</v>
      </c>
      <c r="J402" s="355">
        <v>2050</v>
      </c>
      <c r="K402" s="362">
        <f t="shared" ref="K402:AD414" si="63">IF($AI402="Arterial",-K349*$AJ$2,0)</f>
        <v>0</v>
      </c>
      <c r="L402" s="362">
        <f t="shared" si="63"/>
        <v>0</v>
      </c>
      <c r="M402" s="362">
        <f t="shared" si="63"/>
        <v>0</v>
      </c>
      <c r="N402" s="362">
        <f t="shared" si="63"/>
        <v>0</v>
      </c>
      <c r="O402" s="362">
        <f t="shared" si="63"/>
        <v>0</v>
      </c>
      <c r="P402" s="362">
        <f t="shared" si="63"/>
        <v>0</v>
      </c>
      <c r="Q402" s="362">
        <f t="shared" si="63"/>
        <v>0</v>
      </c>
      <c r="R402" s="362">
        <f t="shared" si="63"/>
        <v>0</v>
      </c>
      <c r="S402" s="362">
        <f t="shared" si="63"/>
        <v>0</v>
      </c>
      <c r="T402" s="362">
        <f t="shared" si="63"/>
        <v>0</v>
      </c>
      <c r="U402" s="362">
        <f t="shared" si="63"/>
        <v>0</v>
      </c>
      <c r="V402" s="362">
        <f t="shared" si="63"/>
        <v>0</v>
      </c>
      <c r="W402" s="362">
        <f t="shared" si="63"/>
        <v>0</v>
      </c>
      <c r="X402" s="362">
        <f t="shared" si="63"/>
        <v>-5065538.3173128348</v>
      </c>
      <c r="Y402" s="362">
        <f t="shared" si="63"/>
        <v>-303747.40294534335</v>
      </c>
      <c r="Z402" s="362">
        <f t="shared" si="63"/>
        <v>-3103166.308690432</v>
      </c>
      <c r="AA402" s="362">
        <f t="shared" si="63"/>
        <v>0</v>
      </c>
      <c r="AB402" s="362">
        <f t="shared" si="63"/>
        <v>0</v>
      </c>
      <c r="AC402" s="362">
        <f t="shared" si="63"/>
        <v>0</v>
      </c>
      <c r="AD402" s="362">
        <f t="shared" si="63"/>
        <v>0</v>
      </c>
      <c r="AE402" s="363">
        <f t="shared" si="57"/>
        <v>-8472452.0289486106</v>
      </c>
      <c r="AF402" s="349"/>
      <c r="AG402" s="349">
        <f t="shared" si="60"/>
        <v>-8472452.0289486106</v>
      </c>
      <c r="AH402" s="353">
        <v>0</v>
      </c>
      <c r="AI402" s="354" t="str">
        <f t="shared" si="58"/>
        <v>Arterial</v>
      </c>
      <c r="AJ402" s="349"/>
      <c r="AK402" s="349"/>
      <c r="AL402" s="355">
        <f>_xlfn.XLOOKUP(A402,'P1 Date Adjustment'!B:B,'P1 Date Adjustment'!F:F,"not found",0)</f>
        <v>2050</v>
      </c>
      <c r="AM402" s="349">
        <f t="shared" si="61"/>
        <v>-5189613.0944868932</v>
      </c>
      <c r="AN402" s="360"/>
      <c r="AO402" s="360"/>
    </row>
    <row r="403" spans="1:41" ht="30" x14ac:dyDescent="0.25">
      <c r="A403" s="129" t="s">
        <v>342</v>
      </c>
      <c r="B403" s="358" t="s">
        <v>343</v>
      </c>
      <c r="C403" s="358" t="str">
        <f>_xlfn.XLOOKUP($A403,'Total project cost for DCs'!A:A,'Total project cost for DCs'!C:C,"Not found",0)</f>
        <v>Upgrade interim 2-lane bridges (3No. to 4 lane bridges with active modes on both sides (SGA design)</v>
      </c>
      <c r="D403" s="355" t="s">
        <v>155</v>
      </c>
      <c r="E403" s="355" t="s">
        <v>345</v>
      </c>
      <c r="F403" s="355" t="s">
        <v>826</v>
      </c>
      <c r="H403" s="355" t="s">
        <v>829</v>
      </c>
      <c r="I403" s="359">
        <f>_xlfn.XLOOKUP($H403,DC_growth_AGS!$A$665:$A$673,DC_growth_AGS!$O$665:$O$673,"Not found",0)</f>
        <v>0.61252788174604733</v>
      </c>
      <c r="J403" s="355">
        <v>2050</v>
      </c>
      <c r="K403" s="362">
        <f t="shared" si="63"/>
        <v>0</v>
      </c>
      <c r="L403" s="362">
        <f t="shared" si="63"/>
        <v>0</v>
      </c>
      <c r="M403" s="362">
        <f t="shared" si="63"/>
        <v>0</v>
      </c>
      <c r="N403" s="362">
        <f t="shared" si="63"/>
        <v>0</v>
      </c>
      <c r="O403" s="362">
        <f t="shared" si="63"/>
        <v>0</v>
      </c>
      <c r="P403" s="362">
        <f t="shared" si="63"/>
        <v>0</v>
      </c>
      <c r="Q403" s="362">
        <f t="shared" si="63"/>
        <v>0</v>
      </c>
      <c r="R403" s="362">
        <f t="shared" si="63"/>
        <v>0</v>
      </c>
      <c r="S403" s="362">
        <f t="shared" si="63"/>
        <v>0</v>
      </c>
      <c r="T403" s="362">
        <f t="shared" si="63"/>
        <v>0</v>
      </c>
      <c r="U403" s="362">
        <f t="shared" si="63"/>
        <v>0</v>
      </c>
      <c r="V403" s="362">
        <f t="shared" si="63"/>
        <v>0</v>
      </c>
      <c r="W403" s="362">
        <f t="shared" si="63"/>
        <v>0</v>
      </c>
      <c r="X403" s="362">
        <f t="shared" si="63"/>
        <v>0</v>
      </c>
      <c r="Y403" s="362">
        <f t="shared" si="63"/>
        <v>-323186.39118420013</v>
      </c>
      <c r="Z403" s="362">
        <f t="shared" si="63"/>
        <v>-3301760.3140808386</v>
      </c>
      <c r="AA403" s="362">
        <f t="shared" si="63"/>
        <v>0</v>
      </c>
      <c r="AB403" s="362">
        <f t="shared" si="63"/>
        <v>0</v>
      </c>
      <c r="AC403" s="362">
        <f t="shared" si="63"/>
        <v>0</v>
      </c>
      <c r="AD403" s="362">
        <f t="shared" si="63"/>
        <v>0</v>
      </c>
      <c r="AE403" s="363">
        <f t="shared" si="57"/>
        <v>-3624946.7052650386</v>
      </c>
      <c r="AF403" s="349"/>
      <c r="AG403" s="349">
        <f t="shared" si="60"/>
        <v>-3624946.7052650386</v>
      </c>
      <c r="AH403" s="353">
        <v>0</v>
      </c>
      <c r="AI403" s="354" t="str">
        <f t="shared" si="58"/>
        <v>Arterial</v>
      </c>
      <c r="AJ403" s="349"/>
      <c r="AK403" s="349"/>
      <c r="AL403" s="355">
        <f>_xlfn.XLOOKUP(A403,'P1 Date Adjustment'!B:B,'P1 Date Adjustment'!F:F,"not found",0)</f>
        <v>2050</v>
      </c>
      <c r="AM403" s="349">
        <f t="shared" si="61"/>
        <v>-2220380.9268183075</v>
      </c>
      <c r="AN403" s="360"/>
      <c r="AO403" s="360"/>
    </row>
    <row r="404" spans="1:41" ht="30" x14ac:dyDescent="0.25">
      <c r="A404" s="129" t="s">
        <v>346</v>
      </c>
      <c r="B404" s="358" t="s">
        <v>347</v>
      </c>
      <c r="C404" s="358" t="str">
        <f>_xlfn.XLOOKUP($A404,'Total project cost for DCs'!A:A,'Total project cost for DCs'!C:C,"Not found",0)</f>
        <v>2-lane urban- new road layout with active modes on both sides (TDM)</v>
      </c>
      <c r="D404" s="355" t="s">
        <v>155</v>
      </c>
      <c r="E404" s="355" t="s">
        <v>227</v>
      </c>
      <c r="F404" s="355" t="s">
        <v>826</v>
      </c>
      <c r="H404" s="355" t="s">
        <v>829</v>
      </c>
      <c r="I404" s="359">
        <f>_xlfn.XLOOKUP($H404,DC_growth_AGS!$A$665:$A$673,DC_growth_AGS!$O$665:$O$673,"Not found",0)</f>
        <v>0.61252788174604733</v>
      </c>
      <c r="J404" s="355">
        <v>2044</v>
      </c>
      <c r="K404" s="362">
        <f t="shared" si="63"/>
        <v>0</v>
      </c>
      <c r="L404" s="362">
        <f t="shared" si="63"/>
        <v>0</v>
      </c>
      <c r="M404" s="362">
        <f t="shared" si="63"/>
        <v>0</v>
      </c>
      <c r="N404" s="362">
        <f t="shared" si="63"/>
        <v>0</v>
      </c>
      <c r="O404" s="362">
        <f t="shared" si="63"/>
        <v>0</v>
      </c>
      <c r="P404" s="362">
        <f t="shared" si="63"/>
        <v>0</v>
      </c>
      <c r="Q404" s="362">
        <f t="shared" si="63"/>
        <v>0</v>
      </c>
      <c r="R404" s="362">
        <f t="shared" si="63"/>
        <v>-33864513.538769551</v>
      </c>
      <c r="S404" s="362">
        <f t="shared" si="63"/>
        <v>-1066735.2158527626</v>
      </c>
      <c r="T404" s="362">
        <f t="shared" si="63"/>
        <v>-12679558.520872705</v>
      </c>
      <c r="U404" s="362">
        <f t="shared" si="63"/>
        <v>0</v>
      </c>
      <c r="V404" s="362">
        <f t="shared" si="63"/>
        <v>0</v>
      </c>
      <c r="W404" s="362">
        <f t="shared" si="63"/>
        <v>0</v>
      </c>
      <c r="X404" s="362">
        <f t="shared" si="63"/>
        <v>0</v>
      </c>
      <c r="Y404" s="362">
        <f t="shared" si="63"/>
        <v>0</v>
      </c>
      <c r="Z404" s="362">
        <f t="shared" si="63"/>
        <v>0</v>
      </c>
      <c r="AA404" s="362">
        <f t="shared" si="63"/>
        <v>0</v>
      </c>
      <c r="AB404" s="362">
        <f t="shared" si="63"/>
        <v>0</v>
      </c>
      <c r="AC404" s="362">
        <f t="shared" si="63"/>
        <v>0</v>
      </c>
      <c r="AD404" s="362">
        <f t="shared" si="63"/>
        <v>0</v>
      </c>
      <c r="AE404" s="363">
        <f t="shared" si="57"/>
        <v>-47610807.275495015</v>
      </c>
      <c r="AF404" s="349"/>
      <c r="AG404" s="349">
        <f t="shared" si="60"/>
        <v>-47610807.275495015</v>
      </c>
      <c r="AH404" s="353">
        <v>0</v>
      </c>
      <c r="AI404" s="354" t="str">
        <f t="shared" si="58"/>
        <v>Arterial</v>
      </c>
      <c r="AJ404" s="349"/>
      <c r="AK404" s="349"/>
      <c r="AL404" s="355">
        <f>_xlfn.XLOOKUP(A404,'P1 Date Adjustment'!B:B,'P1 Date Adjustment'!F:F,"not found",0)</f>
        <v>2044</v>
      </c>
      <c r="AM404" s="349">
        <f t="shared" si="61"/>
        <v>-29162946.928678259</v>
      </c>
      <c r="AN404" s="360"/>
      <c r="AO404" s="360"/>
    </row>
    <row r="405" spans="1:41" x14ac:dyDescent="0.25">
      <c r="A405" s="129" t="s">
        <v>348</v>
      </c>
      <c r="B405" s="358" t="s">
        <v>347</v>
      </c>
      <c r="C405" s="358" t="str">
        <f>_xlfn.XLOOKUP($A405,'Total project cost for DCs'!A:A,'Total project cost for DCs'!C:C,"Not found",0)</f>
        <v>2-lane urban- bridge construction</v>
      </c>
      <c r="D405" s="355" t="s">
        <v>155</v>
      </c>
      <c r="E405" s="355" t="s">
        <v>345</v>
      </c>
      <c r="F405" s="355" t="s">
        <v>826</v>
      </c>
      <c r="H405" s="355" t="s">
        <v>829</v>
      </c>
      <c r="I405" s="359">
        <f>_xlfn.XLOOKUP($H405,DC_growth_AGS!$A$665:$A$673,DC_growth_AGS!$O$665:$O$673,"Not found",0)</f>
        <v>0.61252788174604733</v>
      </c>
      <c r="J405" s="355">
        <v>2044</v>
      </c>
      <c r="K405" s="362">
        <f t="shared" si="63"/>
        <v>0</v>
      </c>
      <c r="L405" s="362">
        <f t="shared" si="63"/>
        <v>0</v>
      </c>
      <c r="M405" s="362">
        <f t="shared" si="63"/>
        <v>0</v>
      </c>
      <c r="N405" s="362">
        <f t="shared" si="63"/>
        <v>0</v>
      </c>
      <c r="O405" s="362">
        <f t="shared" si="63"/>
        <v>0</v>
      </c>
      <c r="P405" s="362">
        <f t="shared" si="63"/>
        <v>0</v>
      </c>
      <c r="Q405" s="362">
        <f t="shared" si="63"/>
        <v>0</v>
      </c>
      <c r="R405" s="362">
        <f t="shared" si="63"/>
        <v>0</v>
      </c>
      <c r="S405" s="362">
        <f t="shared" si="63"/>
        <v>-2928520.8899053368</v>
      </c>
      <c r="T405" s="362">
        <f t="shared" si="63"/>
        <v>-29918568.098788355</v>
      </c>
      <c r="U405" s="362">
        <f t="shared" si="63"/>
        <v>0</v>
      </c>
      <c r="V405" s="362">
        <f t="shared" si="63"/>
        <v>0</v>
      </c>
      <c r="W405" s="362">
        <f t="shared" si="63"/>
        <v>0</v>
      </c>
      <c r="X405" s="362">
        <f t="shared" si="63"/>
        <v>0</v>
      </c>
      <c r="Y405" s="362">
        <f t="shared" si="63"/>
        <v>0</v>
      </c>
      <c r="Z405" s="362">
        <f t="shared" si="63"/>
        <v>0</v>
      </c>
      <c r="AA405" s="362">
        <f t="shared" si="63"/>
        <v>0</v>
      </c>
      <c r="AB405" s="362">
        <f t="shared" si="63"/>
        <v>0</v>
      </c>
      <c r="AC405" s="362">
        <f t="shared" si="63"/>
        <v>0</v>
      </c>
      <c r="AD405" s="362">
        <f t="shared" si="63"/>
        <v>0</v>
      </c>
      <c r="AE405" s="363">
        <f t="shared" si="57"/>
        <v>-32847088.988693692</v>
      </c>
      <c r="AF405" s="349"/>
      <c r="AG405" s="349">
        <f t="shared" si="60"/>
        <v>-32847088.988693692</v>
      </c>
      <c r="AH405" s="353">
        <v>0</v>
      </c>
      <c r="AI405" s="354" t="str">
        <f t="shared" si="58"/>
        <v>Arterial</v>
      </c>
      <c r="AJ405" s="349"/>
      <c r="AK405" s="349"/>
      <c r="AL405" s="355">
        <f>_xlfn.XLOOKUP(A405,'P1 Date Adjustment'!B:B,'P1 Date Adjustment'!F:F,"not found",0)</f>
        <v>2044</v>
      </c>
      <c r="AM405" s="349">
        <f t="shared" si="61"/>
        <v>-20119757.839768462</v>
      </c>
      <c r="AN405" s="360"/>
      <c r="AO405" s="360"/>
    </row>
    <row r="406" spans="1:41" ht="30" x14ac:dyDescent="0.25">
      <c r="A406" s="129" t="s">
        <v>350</v>
      </c>
      <c r="B406" s="358" t="s">
        <v>347</v>
      </c>
      <c r="C406" s="358" t="str">
        <f>_xlfn.XLOOKUP($A406,'Total project cost for DCs'!A:A,'Total project cost for DCs'!C:C,"Not found",0)</f>
        <v>4-lane urban- upgrade 2-lane urban with active modes on both sides (SGA design)</v>
      </c>
      <c r="D406" s="355" t="s">
        <v>155</v>
      </c>
      <c r="E406" s="355" t="s">
        <v>231</v>
      </c>
      <c r="F406" s="355" t="s">
        <v>826</v>
      </c>
      <c r="H406" s="355" t="s">
        <v>829</v>
      </c>
      <c r="I406" s="359">
        <f>_xlfn.XLOOKUP($H406,DC_growth_AGS!$A$665:$A$673,DC_growth_AGS!$O$665:$O$673,"Not found",0)</f>
        <v>0.61252788174604733</v>
      </c>
      <c r="J406" s="355">
        <v>2049</v>
      </c>
      <c r="K406" s="362">
        <f t="shared" si="63"/>
        <v>0</v>
      </c>
      <c r="L406" s="362">
        <f t="shared" si="63"/>
        <v>0</v>
      </c>
      <c r="M406" s="362">
        <f t="shared" si="63"/>
        <v>0</v>
      </c>
      <c r="N406" s="362">
        <f t="shared" si="63"/>
        <v>0</v>
      </c>
      <c r="O406" s="362">
        <f t="shared" si="63"/>
        <v>0</v>
      </c>
      <c r="P406" s="362">
        <f t="shared" si="63"/>
        <v>0</v>
      </c>
      <c r="Q406" s="362">
        <f t="shared" si="63"/>
        <v>0</v>
      </c>
      <c r="R406" s="362">
        <f t="shared" si="63"/>
        <v>0</v>
      </c>
      <c r="S406" s="362">
        <f t="shared" si="63"/>
        <v>0</v>
      </c>
      <c r="T406" s="362">
        <f t="shared" si="63"/>
        <v>0</v>
      </c>
      <c r="U406" s="362">
        <f t="shared" si="63"/>
        <v>0</v>
      </c>
      <c r="V406" s="362">
        <f t="shared" si="63"/>
        <v>0</v>
      </c>
      <c r="W406" s="362">
        <f t="shared" si="63"/>
        <v>0</v>
      </c>
      <c r="X406" s="362">
        <f t="shared" si="63"/>
        <v>-1537035.1016602768</v>
      </c>
      <c r="Y406" s="362">
        <f t="shared" si="63"/>
        <v>-15702769.789952749</v>
      </c>
      <c r="Z406" s="362">
        <f t="shared" si="63"/>
        <v>0</v>
      </c>
      <c r="AA406" s="362">
        <f t="shared" si="63"/>
        <v>0</v>
      </c>
      <c r="AB406" s="362">
        <f t="shared" si="63"/>
        <v>0</v>
      </c>
      <c r="AC406" s="362">
        <f t="shared" si="63"/>
        <v>0</v>
      </c>
      <c r="AD406" s="362">
        <f t="shared" si="63"/>
        <v>0</v>
      </c>
      <c r="AE406" s="363">
        <f t="shared" si="57"/>
        <v>-17239804.891613025</v>
      </c>
      <c r="AF406" s="349"/>
      <c r="AG406" s="349">
        <f t="shared" si="60"/>
        <v>-17239804.891613025</v>
      </c>
      <c r="AH406" s="353">
        <v>0</v>
      </c>
      <c r="AI406" s="354" t="str">
        <f t="shared" si="58"/>
        <v>Arterial</v>
      </c>
      <c r="AJ406" s="349"/>
      <c r="AK406" s="349"/>
      <c r="AL406" s="355">
        <f>_xlfn.XLOOKUP(A406,'P1 Date Adjustment'!B:B,'P1 Date Adjustment'!F:F,"not found",0)</f>
        <v>2049</v>
      </c>
      <c r="AM406" s="349">
        <f t="shared" si="61"/>
        <v>-10559861.171974871</v>
      </c>
      <c r="AN406" s="360"/>
      <c r="AO406" s="360"/>
    </row>
    <row r="407" spans="1:41" x14ac:dyDescent="0.25">
      <c r="A407" s="129" t="s">
        <v>352</v>
      </c>
      <c r="B407" s="358" t="s">
        <v>347</v>
      </c>
      <c r="C407" s="358" t="str">
        <f>_xlfn.XLOOKUP($A407,'Total project cost for DCs'!A:A,'Total project cost for DCs'!C:C,"Not found",0)</f>
        <v>4-lane urban- Bridge Widening</v>
      </c>
      <c r="D407" s="355" t="s">
        <v>155</v>
      </c>
      <c r="E407" s="355" t="s">
        <v>345</v>
      </c>
      <c r="F407" s="355" t="s">
        <v>826</v>
      </c>
      <c r="H407" s="355" t="s">
        <v>829</v>
      </c>
      <c r="I407" s="359">
        <f>_xlfn.XLOOKUP($H407,DC_growth_AGS!$A$665:$A$673,DC_growth_AGS!$O$665:$O$673,"Not found",0)</f>
        <v>0.61252788174604733</v>
      </c>
      <c r="J407" s="355">
        <v>2049</v>
      </c>
      <c r="K407" s="362">
        <f t="shared" si="63"/>
        <v>0</v>
      </c>
      <c r="L407" s="362">
        <f t="shared" si="63"/>
        <v>0</v>
      </c>
      <c r="M407" s="362">
        <f t="shared" si="63"/>
        <v>0</v>
      </c>
      <c r="N407" s="362">
        <f t="shared" si="63"/>
        <v>0</v>
      </c>
      <c r="O407" s="362">
        <f t="shared" si="63"/>
        <v>0</v>
      </c>
      <c r="P407" s="362">
        <f t="shared" si="63"/>
        <v>0</v>
      </c>
      <c r="Q407" s="362">
        <f t="shared" si="63"/>
        <v>0</v>
      </c>
      <c r="R407" s="362">
        <f t="shared" si="63"/>
        <v>0</v>
      </c>
      <c r="S407" s="362">
        <f t="shared" si="63"/>
        <v>0</v>
      </c>
      <c r="T407" s="362">
        <f t="shared" si="63"/>
        <v>0</v>
      </c>
      <c r="U407" s="362">
        <f t="shared" si="63"/>
        <v>0</v>
      </c>
      <c r="V407" s="362">
        <f t="shared" si="63"/>
        <v>0</v>
      </c>
      <c r="W407" s="362">
        <f t="shared" si="63"/>
        <v>0</v>
      </c>
      <c r="X407" s="362">
        <f t="shared" si="63"/>
        <v>-1988539.1627729831</v>
      </c>
      <c r="Y407" s="362">
        <f t="shared" si="63"/>
        <v>-20315458.415751375</v>
      </c>
      <c r="Z407" s="362">
        <f t="shared" si="63"/>
        <v>0</v>
      </c>
      <c r="AA407" s="362">
        <f t="shared" si="63"/>
        <v>0</v>
      </c>
      <c r="AB407" s="362">
        <f t="shared" si="63"/>
        <v>0</v>
      </c>
      <c r="AC407" s="362">
        <f t="shared" si="63"/>
        <v>0</v>
      </c>
      <c r="AD407" s="362">
        <f t="shared" si="63"/>
        <v>0</v>
      </c>
      <c r="AE407" s="363">
        <f t="shared" si="57"/>
        <v>-22303997.578524359</v>
      </c>
      <c r="AF407" s="349"/>
      <c r="AG407" s="349">
        <f t="shared" si="60"/>
        <v>-22303997.578524359</v>
      </c>
      <c r="AH407" s="353">
        <v>0</v>
      </c>
      <c r="AI407" s="354" t="str">
        <f t="shared" si="58"/>
        <v>Arterial</v>
      </c>
      <c r="AJ407" s="349"/>
      <c r="AK407" s="349"/>
      <c r="AL407" s="355">
        <f>_xlfn.XLOOKUP(A407,'P1 Date Adjustment'!B:B,'P1 Date Adjustment'!F:F,"not found",0)</f>
        <v>2049</v>
      </c>
      <c r="AM407" s="349">
        <f t="shared" si="61"/>
        <v>-13661820.391242495</v>
      </c>
      <c r="AN407" s="360"/>
      <c r="AO407" s="360"/>
    </row>
    <row r="408" spans="1:41" ht="30" x14ac:dyDescent="0.25">
      <c r="A408" s="129" t="s">
        <v>365</v>
      </c>
      <c r="B408" s="358" t="s">
        <v>363</v>
      </c>
      <c r="C408" s="358" t="str">
        <f>_xlfn.XLOOKUP($A408,'Total project cost for DCs'!A:A,'Total project cost for DCs'!C:C,"Not found",0)</f>
        <v>4-lane urban- upgrade 2-lane urban excl bridge</v>
      </c>
      <c r="D408" s="355" t="s">
        <v>155</v>
      </c>
      <c r="E408" s="355" t="s">
        <v>231</v>
      </c>
      <c r="F408" s="355" t="s">
        <v>826</v>
      </c>
      <c r="H408" s="355" t="s">
        <v>829</v>
      </c>
      <c r="I408" s="359">
        <f>_xlfn.XLOOKUP($H408,DC_growth_AGS!$A$665:$A$673,DC_growth_AGS!$O$665:$O$673,"Not found",0)</f>
        <v>0.61252788174604733</v>
      </c>
      <c r="J408" s="355">
        <v>2047</v>
      </c>
      <c r="K408" s="362">
        <f t="shared" si="63"/>
        <v>0</v>
      </c>
      <c r="L408" s="362">
        <f t="shared" si="63"/>
        <v>0</v>
      </c>
      <c r="M408" s="362">
        <f t="shared" si="63"/>
        <v>0</v>
      </c>
      <c r="N408" s="362">
        <f t="shared" si="63"/>
        <v>0</v>
      </c>
      <c r="O408" s="362">
        <f t="shared" si="63"/>
        <v>0</v>
      </c>
      <c r="P408" s="362">
        <f t="shared" si="63"/>
        <v>0</v>
      </c>
      <c r="Q408" s="362">
        <f t="shared" si="63"/>
        <v>0</v>
      </c>
      <c r="R408" s="362">
        <f t="shared" si="63"/>
        <v>0</v>
      </c>
      <c r="S408" s="362">
        <f t="shared" si="63"/>
        <v>0</v>
      </c>
      <c r="T408" s="362">
        <f t="shared" si="63"/>
        <v>0</v>
      </c>
      <c r="U408" s="362">
        <f t="shared" si="63"/>
        <v>0</v>
      </c>
      <c r="V408" s="362">
        <f t="shared" si="63"/>
        <v>-23513.241629878121</v>
      </c>
      <c r="W408" s="362">
        <f t="shared" si="63"/>
        <v>-240217.68919309753</v>
      </c>
      <c r="X408" s="362">
        <f t="shared" si="63"/>
        <v>0</v>
      </c>
      <c r="Y408" s="362">
        <f t="shared" si="63"/>
        <v>0</v>
      </c>
      <c r="Z408" s="362">
        <f t="shared" si="63"/>
        <v>0</v>
      </c>
      <c r="AA408" s="362">
        <f t="shared" si="63"/>
        <v>0</v>
      </c>
      <c r="AB408" s="362">
        <f t="shared" si="63"/>
        <v>0</v>
      </c>
      <c r="AC408" s="362">
        <f t="shared" si="63"/>
        <v>0</v>
      </c>
      <c r="AD408" s="362">
        <f t="shared" si="63"/>
        <v>0</v>
      </c>
      <c r="AE408" s="363">
        <f t="shared" si="57"/>
        <v>-263730.93082297564</v>
      </c>
      <c r="AF408" s="349"/>
      <c r="AG408" s="349">
        <f t="shared" si="60"/>
        <v>-263730.93082297564</v>
      </c>
      <c r="AH408" s="353">
        <v>0</v>
      </c>
      <c r="AI408" s="354" t="str">
        <f t="shared" si="58"/>
        <v>Arterial</v>
      </c>
      <c r="AJ408" s="349"/>
      <c r="AK408" s="349"/>
      <c r="AL408" s="355">
        <f>_xlfn.XLOOKUP(A408,'P1 Date Adjustment'!B:B,'P1 Date Adjustment'!F:F,"not found",0)</f>
        <v>2047</v>
      </c>
      <c r="AM408" s="349">
        <f t="shared" si="61"/>
        <v>-161542.54840791062</v>
      </c>
      <c r="AN408" s="360"/>
      <c r="AO408" s="360"/>
    </row>
    <row r="409" spans="1:41" ht="30" x14ac:dyDescent="0.25">
      <c r="A409" s="129" t="s">
        <v>367</v>
      </c>
      <c r="B409" s="358" t="s">
        <v>363</v>
      </c>
      <c r="C409" s="358" t="str">
        <f>_xlfn.XLOOKUP($A409,'Total project cost for DCs'!A:A,'Total project cost for DCs'!C:C,"Not found",0)</f>
        <v>4-lane urban- upgrade 2-lane bridge widening</v>
      </c>
      <c r="D409" s="355" t="s">
        <v>155</v>
      </c>
      <c r="E409" s="355" t="s">
        <v>345</v>
      </c>
      <c r="F409" s="355" t="s">
        <v>826</v>
      </c>
      <c r="H409" s="355" t="s">
        <v>829</v>
      </c>
      <c r="I409" s="359">
        <f>_xlfn.XLOOKUP($H409,DC_growth_AGS!$A$665:$A$673,DC_growth_AGS!$O$665:$O$673,"Not found",0)</f>
        <v>0.61252788174604733</v>
      </c>
      <c r="J409" s="355">
        <v>2047</v>
      </c>
      <c r="K409" s="362">
        <f t="shared" si="63"/>
        <v>0</v>
      </c>
      <c r="L409" s="362">
        <f t="shared" si="63"/>
        <v>0</v>
      </c>
      <c r="M409" s="362">
        <f t="shared" si="63"/>
        <v>0</v>
      </c>
      <c r="N409" s="362">
        <f t="shared" si="63"/>
        <v>0</v>
      </c>
      <c r="O409" s="362">
        <f t="shared" si="63"/>
        <v>0</v>
      </c>
      <c r="P409" s="362">
        <f t="shared" si="63"/>
        <v>0</v>
      </c>
      <c r="Q409" s="362">
        <f t="shared" si="63"/>
        <v>0</v>
      </c>
      <c r="R409" s="362">
        <f t="shared" si="63"/>
        <v>0</v>
      </c>
      <c r="S409" s="362">
        <f t="shared" si="63"/>
        <v>0</v>
      </c>
      <c r="T409" s="362">
        <f t="shared" si="63"/>
        <v>0</v>
      </c>
      <c r="U409" s="362">
        <f t="shared" si="63"/>
        <v>0</v>
      </c>
      <c r="V409" s="362">
        <f t="shared" si="63"/>
        <v>-16383.419974366692</v>
      </c>
      <c r="W409" s="362">
        <f t="shared" si="63"/>
        <v>-167377.48666357767</v>
      </c>
      <c r="X409" s="362">
        <f t="shared" si="63"/>
        <v>0</v>
      </c>
      <c r="Y409" s="362">
        <f t="shared" si="63"/>
        <v>0</v>
      </c>
      <c r="Z409" s="362">
        <f t="shared" si="63"/>
        <v>0</v>
      </c>
      <c r="AA409" s="362">
        <f t="shared" si="63"/>
        <v>0</v>
      </c>
      <c r="AB409" s="362">
        <f t="shared" si="63"/>
        <v>0</v>
      </c>
      <c r="AC409" s="362">
        <f t="shared" si="63"/>
        <v>0</v>
      </c>
      <c r="AD409" s="362">
        <f t="shared" si="63"/>
        <v>0</v>
      </c>
      <c r="AE409" s="363">
        <f t="shared" si="57"/>
        <v>-183760.90663794437</v>
      </c>
      <c r="AF409" s="349"/>
      <c r="AG409" s="349">
        <f t="shared" si="60"/>
        <v>-183760.90663794437</v>
      </c>
      <c r="AH409" s="353">
        <v>0</v>
      </c>
      <c r="AI409" s="354" t="str">
        <f t="shared" si="58"/>
        <v>Arterial</v>
      </c>
      <c r="AJ409" s="349"/>
      <c r="AK409" s="349"/>
      <c r="AL409" s="355">
        <f>_xlfn.XLOOKUP(A409,'P1 Date Adjustment'!B:B,'P1 Date Adjustment'!F:F,"not found",0)</f>
        <v>2047</v>
      </c>
      <c r="AM409" s="349">
        <f t="shared" si="61"/>
        <v>-112558.67889067323</v>
      </c>
      <c r="AN409" s="360"/>
      <c r="AO409" s="360"/>
    </row>
    <row r="410" spans="1:41" ht="30" x14ac:dyDescent="0.25">
      <c r="A410" s="129" t="s">
        <v>369</v>
      </c>
      <c r="B410" s="358" t="s">
        <v>370</v>
      </c>
      <c r="C410" s="358" t="str">
        <f>_xlfn.XLOOKUP($A410,'Total project cost for DCs'!A:A,'Total project cost for DCs'!C:C,"Not found",0)</f>
        <v xml:space="preserve"> 2-lane signalised intersection (new intersection with active mode crossings)</v>
      </c>
      <c r="D410" s="355" t="s">
        <v>155</v>
      </c>
      <c r="E410" s="355" t="s">
        <v>190</v>
      </c>
      <c r="F410" s="355" t="s">
        <v>826</v>
      </c>
      <c r="H410" s="355" t="s">
        <v>829</v>
      </c>
      <c r="I410" s="359">
        <f>_xlfn.XLOOKUP($H410,DC_growth_AGS!$A$665:$A$673,DC_growth_AGS!$O$665:$O$673,"Not found",0)</f>
        <v>0.61252788174604733</v>
      </c>
      <c r="J410" s="355">
        <v>2027</v>
      </c>
      <c r="K410" s="362">
        <f t="shared" si="63"/>
        <v>0</v>
      </c>
      <c r="L410" s="362">
        <f t="shared" si="63"/>
        <v>0</v>
      </c>
      <c r="M410" s="362">
        <f t="shared" si="63"/>
        <v>0</v>
      </c>
      <c r="N410" s="362">
        <f t="shared" si="63"/>
        <v>0</v>
      </c>
      <c r="O410" s="362">
        <f t="shared" si="63"/>
        <v>0</v>
      </c>
      <c r="P410" s="362">
        <f t="shared" si="63"/>
        <v>0</v>
      </c>
      <c r="Q410" s="362">
        <f t="shared" si="63"/>
        <v>0</v>
      </c>
      <c r="R410" s="362">
        <f t="shared" si="63"/>
        <v>0</v>
      </c>
      <c r="S410" s="362">
        <f t="shared" si="63"/>
        <v>0</v>
      </c>
      <c r="T410" s="362">
        <f t="shared" si="63"/>
        <v>0</v>
      </c>
      <c r="U410" s="362">
        <f t="shared" si="63"/>
        <v>0</v>
      </c>
      <c r="V410" s="362">
        <f t="shared" si="63"/>
        <v>0</v>
      </c>
      <c r="W410" s="362">
        <f t="shared" si="63"/>
        <v>0</v>
      </c>
      <c r="X410" s="362">
        <f t="shared" si="63"/>
        <v>0</v>
      </c>
      <c r="Y410" s="362">
        <f t="shared" si="63"/>
        <v>0</v>
      </c>
      <c r="Z410" s="362">
        <f t="shared" si="63"/>
        <v>0</v>
      </c>
      <c r="AA410" s="362">
        <f t="shared" si="63"/>
        <v>0</v>
      </c>
      <c r="AB410" s="362">
        <f t="shared" si="63"/>
        <v>0</v>
      </c>
      <c r="AC410" s="362">
        <f t="shared" si="63"/>
        <v>0</v>
      </c>
      <c r="AD410" s="362">
        <f t="shared" si="63"/>
        <v>0</v>
      </c>
      <c r="AE410" s="363">
        <f t="shared" si="57"/>
        <v>0</v>
      </c>
      <c r="AF410" s="349"/>
      <c r="AG410" s="349">
        <f t="shared" si="60"/>
        <v>0</v>
      </c>
      <c r="AH410" s="353">
        <v>0</v>
      </c>
      <c r="AI410" s="354" t="str">
        <f t="shared" si="58"/>
        <v>Arterial</v>
      </c>
      <c r="AJ410" s="349"/>
      <c r="AK410" s="349"/>
      <c r="AL410" s="355">
        <f>_xlfn.XLOOKUP(A410,'P1 Date Adjustment'!B:B,'P1 Date Adjustment'!F:F,"not found",0)</f>
        <v>2027</v>
      </c>
      <c r="AM410" s="349">
        <f t="shared" si="61"/>
        <v>0</v>
      </c>
      <c r="AN410" s="360"/>
      <c r="AO410" s="360"/>
    </row>
    <row r="411" spans="1:41" ht="30" x14ac:dyDescent="0.25">
      <c r="A411" s="129" t="s">
        <v>372</v>
      </c>
      <c r="B411" s="358" t="s">
        <v>373</v>
      </c>
      <c r="C411" s="358" t="str">
        <f>_xlfn.XLOOKUP($A411,'Total project cost for DCs'!A:A,'Total project cost for DCs'!C:C,"Not found",0)</f>
        <v xml:space="preserve"> Multi-lane signalised intersection (upgrade intersection with active mode crossings)</v>
      </c>
      <c r="D411" s="355" t="s">
        <v>155</v>
      </c>
      <c r="E411" s="355" t="s">
        <v>157</v>
      </c>
      <c r="F411" s="355" t="s">
        <v>826</v>
      </c>
      <c r="H411" s="355" t="s">
        <v>829</v>
      </c>
      <c r="I411" s="359">
        <f>_xlfn.XLOOKUP($H411,DC_growth_AGS!$A$665:$A$673,DC_growth_AGS!$O$665:$O$673,"Not found",0)</f>
        <v>0.61252788174604733</v>
      </c>
      <c r="J411" s="355">
        <v>2031</v>
      </c>
      <c r="K411" s="362">
        <f t="shared" si="63"/>
        <v>0</v>
      </c>
      <c r="L411" s="362">
        <f t="shared" si="63"/>
        <v>0</v>
      </c>
      <c r="M411" s="362">
        <f t="shared" si="63"/>
        <v>0</v>
      </c>
      <c r="N411" s="362">
        <f t="shared" si="63"/>
        <v>0</v>
      </c>
      <c r="O411" s="362">
        <f t="shared" si="63"/>
        <v>0</v>
      </c>
      <c r="P411" s="362">
        <f t="shared" si="63"/>
        <v>0</v>
      </c>
      <c r="Q411" s="362">
        <f t="shared" si="63"/>
        <v>0</v>
      </c>
      <c r="R411" s="362">
        <f t="shared" si="63"/>
        <v>0</v>
      </c>
      <c r="S411" s="362">
        <f t="shared" si="63"/>
        <v>0</v>
      </c>
      <c r="T411" s="362">
        <f t="shared" si="63"/>
        <v>0</v>
      </c>
      <c r="U411" s="362">
        <f t="shared" si="63"/>
        <v>0</v>
      </c>
      <c r="V411" s="362">
        <f t="shared" si="63"/>
        <v>0</v>
      </c>
      <c r="W411" s="362">
        <f t="shared" si="63"/>
        <v>0</v>
      </c>
      <c r="X411" s="362">
        <f t="shared" si="63"/>
        <v>0</v>
      </c>
      <c r="Y411" s="362">
        <f t="shared" si="63"/>
        <v>0</v>
      </c>
      <c r="Z411" s="362">
        <f t="shared" si="63"/>
        <v>0</v>
      </c>
      <c r="AA411" s="362">
        <f t="shared" si="63"/>
        <v>0</v>
      </c>
      <c r="AB411" s="362">
        <f t="shared" si="63"/>
        <v>0</v>
      </c>
      <c r="AC411" s="362">
        <f t="shared" si="63"/>
        <v>0</v>
      </c>
      <c r="AD411" s="362">
        <f t="shared" si="63"/>
        <v>0</v>
      </c>
      <c r="AE411" s="363">
        <f t="shared" si="57"/>
        <v>0</v>
      </c>
      <c r="AF411" s="349"/>
      <c r="AG411" s="349">
        <f t="shared" si="60"/>
        <v>0</v>
      </c>
      <c r="AH411" s="353">
        <v>0</v>
      </c>
      <c r="AI411" s="354" t="str">
        <f t="shared" si="58"/>
        <v>Arterial</v>
      </c>
      <c r="AJ411" s="349"/>
      <c r="AK411" s="349"/>
      <c r="AL411" s="355">
        <f>_xlfn.XLOOKUP(A411,'P1 Date Adjustment'!B:B,'P1 Date Adjustment'!F:F,"not found",0)</f>
        <v>2031</v>
      </c>
      <c r="AM411" s="349">
        <f t="shared" si="61"/>
        <v>0</v>
      </c>
      <c r="AN411" s="360"/>
      <c r="AO411" s="360"/>
    </row>
    <row r="412" spans="1:41" ht="30" x14ac:dyDescent="0.25">
      <c r="A412" s="129" t="s">
        <v>383</v>
      </c>
      <c r="B412" s="358" t="s">
        <v>384</v>
      </c>
      <c r="C412" s="358" t="str">
        <f>_xlfn.XLOOKUP($A412,'Total project cost for DCs'!A:A,'Total project cost for DCs'!C:C,"Not found",0)</f>
        <v>4-lane urban- upgrade 2-lane urban to 4-lane with active modes on both sides, (TDM)</v>
      </c>
      <c r="D412" s="355" t="s">
        <v>155</v>
      </c>
      <c r="E412" s="355" t="s">
        <v>157</v>
      </c>
      <c r="F412" s="355" t="s">
        <v>826</v>
      </c>
      <c r="H412" s="355" t="s">
        <v>829</v>
      </c>
      <c r="I412" s="359">
        <f>_xlfn.XLOOKUP($H412,DC_growth_AGS!$A$665:$A$673,DC_growth_AGS!$O$665:$O$673,"Not found",0)</f>
        <v>0.61252788174604733</v>
      </c>
      <c r="J412" s="355">
        <v>2047</v>
      </c>
      <c r="K412" s="362">
        <f t="shared" si="63"/>
        <v>0</v>
      </c>
      <c r="L412" s="362">
        <f t="shared" si="63"/>
        <v>0</v>
      </c>
      <c r="M412" s="362">
        <f t="shared" si="63"/>
        <v>0</v>
      </c>
      <c r="N412" s="362">
        <f t="shared" si="63"/>
        <v>0</v>
      </c>
      <c r="O412" s="362">
        <f t="shared" si="63"/>
        <v>0</v>
      </c>
      <c r="P412" s="362">
        <f t="shared" si="63"/>
        <v>0</v>
      </c>
      <c r="Q412" s="362">
        <f t="shared" si="63"/>
        <v>0</v>
      </c>
      <c r="R412" s="362">
        <f t="shared" si="63"/>
        <v>0</v>
      </c>
      <c r="S412" s="362">
        <f t="shared" si="63"/>
        <v>0</v>
      </c>
      <c r="T412" s="362">
        <f t="shared" si="63"/>
        <v>0</v>
      </c>
      <c r="U412" s="362">
        <f t="shared" si="63"/>
        <v>0</v>
      </c>
      <c r="V412" s="362">
        <f t="shared" si="63"/>
        <v>0</v>
      </c>
      <c r="W412" s="362">
        <f t="shared" si="63"/>
        <v>0</v>
      </c>
      <c r="X412" s="362">
        <f t="shared" si="63"/>
        <v>0</v>
      </c>
      <c r="Y412" s="362">
        <f t="shared" si="63"/>
        <v>0</v>
      </c>
      <c r="Z412" s="362">
        <f t="shared" si="63"/>
        <v>0</v>
      </c>
      <c r="AA412" s="362">
        <f t="shared" si="63"/>
        <v>0</v>
      </c>
      <c r="AB412" s="362">
        <f t="shared" si="63"/>
        <v>0</v>
      </c>
      <c r="AC412" s="362">
        <f t="shared" si="63"/>
        <v>0</v>
      </c>
      <c r="AD412" s="362">
        <f t="shared" si="63"/>
        <v>0</v>
      </c>
      <c r="AE412" s="363">
        <f t="shared" si="57"/>
        <v>0</v>
      </c>
      <c r="AF412" s="349"/>
      <c r="AG412" s="349">
        <f t="shared" si="60"/>
        <v>0</v>
      </c>
      <c r="AH412" s="353">
        <v>0</v>
      </c>
      <c r="AI412" s="354" t="str">
        <f t="shared" si="58"/>
        <v>Arterial</v>
      </c>
      <c r="AJ412" s="349"/>
      <c r="AK412" s="349"/>
      <c r="AL412" s="355">
        <f>_xlfn.XLOOKUP(A412,'P1 Date Adjustment'!B:B,'P1 Date Adjustment'!F:F,"not found",0)</f>
        <v>2047</v>
      </c>
      <c r="AM412" s="349">
        <f t="shared" si="61"/>
        <v>0</v>
      </c>
      <c r="AN412" s="360"/>
      <c r="AO412" s="360"/>
    </row>
    <row r="413" spans="1:41" ht="30" x14ac:dyDescent="0.25">
      <c r="A413" s="129" t="s">
        <v>389</v>
      </c>
      <c r="B413" s="358" t="s">
        <v>390</v>
      </c>
      <c r="C413" s="358" t="str">
        <f>_xlfn.XLOOKUP($A413,'Total project cost for DCs'!A:A,'Total project cost for DCs'!C:C,"Not found",0)</f>
        <v>Interim active modes e.g. shared path on one side</v>
      </c>
      <c r="D413" s="355" t="s">
        <v>155</v>
      </c>
      <c r="E413" s="355" t="s">
        <v>145</v>
      </c>
      <c r="F413" s="355" t="s">
        <v>826</v>
      </c>
      <c r="H413" s="355" t="s">
        <v>829</v>
      </c>
      <c r="I413" s="359">
        <f>_xlfn.XLOOKUP($H413,DC_growth_AGS!$A$665:$A$673,DC_growth_AGS!$O$665:$O$673,"Not found",0)</f>
        <v>0.61252788174604733</v>
      </c>
      <c r="J413" s="355">
        <v>2028</v>
      </c>
      <c r="K413" s="362">
        <f t="shared" si="63"/>
        <v>0</v>
      </c>
      <c r="L413" s="362">
        <f t="shared" si="63"/>
        <v>0</v>
      </c>
      <c r="M413" s="362">
        <f t="shared" si="63"/>
        <v>0</v>
      </c>
      <c r="N413" s="362">
        <f t="shared" si="63"/>
        <v>0</v>
      </c>
      <c r="O413" s="362">
        <f t="shared" si="63"/>
        <v>0</v>
      </c>
      <c r="P413" s="362">
        <f t="shared" si="63"/>
        <v>0</v>
      </c>
      <c r="Q413" s="362">
        <f t="shared" si="63"/>
        <v>0</v>
      </c>
      <c r="R413" s="362">
        <f t="shared" si="63"/>
        <v>0</v>
      </c>
      <c r="S413" s="362">
        <f t="shared" si="63"/>
        <v>0</v>
      </c>
      <c r="T413" s="362">
        <f t="shared" si="63"/>
        <v>0</v>
      </c>
      <c r="U413" s="362">
        <f t="shared" si="63"/>
        <v>0</v>
      </c>
      <c r="V413" s="362">
        <f t="shared" si="63"/>
        <v>0</v>
      </c>
      <c r="W413" s="362">
        <f t="shared" si="63"/>
        <v>0</v>
      </c>
      <c r="X413" s="362">
        <f t="shared" si="63"/>
        <v>0</v>
      </c>
      <c r="Y413" s="362">
        <f t="shared" si="63"/>
        <v>0</v>
      </c>
      <c r="Z413" s="362">
        <f t="shared" si="63"/>
        <v>0</v>
      </c>
      <c r="AA413" s="362">
        <f t="shared" si="63"/>
        <v>0</v>
      </c>
      <c r="AB413" s="362">
        <f t="shared" si="63"/>
        <v>0</v>
      </c>
      <c r="AC413" s="362">
        <f t="shared" si="63"/>
        <v>0</v>
      </c>
      <c r="AD413" s="362">
        <f t="shared" si="63"/>
        <v>0</v>
      </c>
      <c r="AE413" s="363">
        <f t="shared" si="57"/>
        <v>0</v>
      </c>
      <c r="AF413" s="349"/>
      <c r="AG413" s="349">
        <f t="shared" si="60"/>
        <v>0</v>
      </c>
      <c r="AH413" s="353">
        <v>0</v>
      </c>
      <c r="AI413" s="354" t="str">
        <f t="shared" si="58"/>
        <v>Arterial</v>
      </c>
      <c r="AJ413" s="349"/>
      <c r="AK413" s="349"/>
      <c r="AL413" s="355">
        <f>_xlfn.XLOOKUP(A413,'P1 Date Adjustment'!B:B,'P1 Date Adjustment'!F:F,"not found",0)</f>
        <v>2028</v>
      </c>
      <c r="AM413" s="349">
        <f t="shared" si="61"/>
        <v>0</v>
      </c>
      <c r="AN413" s="360"/>
      <c r="AO413" s="360"/>
    </row>
    <row r="414" spans="1:41" ht="30" x14ac:dyDescent="0.25">
      <c r="A414" s="129" t="s">
        <v>392</v>
      </c>
      <c r="B414" s="358" t="s">
        <v>390</v>
      </c>
      <c r="C414" s="358" t="str">
        <f>_xlfn.XLOOKUP($A414,'Total project cost for DCs'!A:A,'Total project cost for DCs'!C:C,"Not found",0)</f>
        <v xml:space="preserve"> 2-lane urban- upgrade existing road with active mode facility on both sides (TDM)</v>
      </c>
      <c r="D414" s="355" t="s">
        <v>155</v>
      </c>
      <c r="E414" s="355" t="s">
        <v>145</v>
      </c>
      <c r="F414" s="355" t="s">
        <v>826</v>
      </c>
      <c r="H414" s="355" t="s">
        <v>829</v>
      </c>
      <c r="I414" s="359">
        <f>_xlfn.XLOOKUP($H414,DC_growth_AGS!$A$665:$A$673,DC_growth_AGS!$O$665:$O$673,"Not found",0)</f>
        <v>0.61252788174604733</v>
      </c>
      <c r="J414" s="355">
        <v>2031</v>
      </c>
      <c r="K414" s="362">
        <f t="shared" si="63"/>
        <v>0</v>
      </c>
      <c r="L414" s="362">
        <f t="shared" si="63"/>
        <v>0</v>
      </c>
      <c r="M414" s="362">
        <f t="shared" si="63"/>
        <v>0</v>
      </c>
      <c r="N414" s="362">
        <f t="shared" si="63"/>
        <v>0</v>
      </c>
      <c r="O414" s="362">
        <f t="shared" si="63"/>
        <v>0</v>
      </c>
      <c r="P414" s="362">
        <f t="shared" si="63"/>
        <v>0</v>
      </c>
      <c r="Q414" s="362">
        <f t="shared" si="63"/>
        <v>0</v>
      </c>
      <c r="R414" s="362">
        <f t="shared" si="63"/>
        <v>0</v>
      </c>
      <c r="S414" s="362">
        <f t="shared" si="63"/>
        <v>0</v>
      </c>
      <c r="T414" s="362">
        <f t="shared" si="63"/>
        <v>0</v>
      </c>
      <c r="U414" s="362">
        <f t="shared" si="63"/>
        <v>0</v>
      </c>
      <c r="V414" s="362">
        <f t="shared" si="63"/>
        <v>0</v>
      </c>
      <c r="W414" s="362">
        <f t="shared" si="63"/>
        <v>0</v>
      </c>
      <c r="X414" s="362">
        <f t="shared" si="63"/>
        <v>0</v>
      </c>
      <c r="Y414" s="362">
        <f t="shared" si="63"/>
        <v>0</v>
      </c>
      <c r="Z414" s="362">
        <f t="shared" ref="Z414:AD414" si="64">IF($AI414="Arterial",-Z361*$AJ$2,0)</f>
        <v>0</v>
      </c>
      <c r="AA414" s="362">
        <f t="shared" si="64"/>
        <v>0</v>
      </c>
      <c r="AB414" s="362">
        <f t="shared" si="64"/>
        <v>0</v>
      </c>
      <c r="AC414" s="362">
        <f t="shared" si="64"/>
        <v>0</v>
      </c>
      <c r="AD414" s="362">
        <f t="shared" si="64"/>
        <v>0</v>
      </c>
      <c r="AE414" s="363">
        <f t="shared" si="57"/>
        <v>0</v>
      </c>
      <c r="AF414" s="349"/>
      <c r="AG414" s="349">
        <f t="shared" si="60"/>
        <v>0</v>
      </c>
      <c r="AH414" s="353">
        <v>0</v>
      </c>
      <c r="AI414" s="354" t="str">
        <f t="shared" si="58"/>
        <v>Arterial</v>
      </c>
      <c r="AJ414" s="349"/>
      <c r="AK414" s="349"/>
      <c r="AL414" s="355">
        <f>_xlfn.XLOOKUP(A414,'P1 Date Adjustment'!B:B,'P1 Date Adjustment'!F:F,"not found",0)</f>
        <v>2031</v>
      </c>
      <c r="AM414" s="349">
        <f t="shared" si="61"/>
        <v>0</v>
      </c>
      <c r="AN414" s="360"/>
      <c r="AO414" s="360"/>
    </row>
    <row r="415" spans="1:41" ht="30" x14ac:dyDescent="0.25">
      <c r="A415" s="129" t="s">
        <v>394</v>
      </c>
      <c r="B415" s="358" t="s">
        <v>390</v>
      </c>
      <c r="C415" s="358" t="str">
        <f>_xlfn.XLOOKUP($A415,'Total project cost for DCs'!A:A,'Total project cost for DCs'!C:C,"Not found",0)</f>
        <v>4-lane urban FTN- upgrade 2-lane urban to 4-lane with active modes on both sides, (TDM)</v>
      </c>
      <c r="D415" s="355" t="s">
        <v>155</v>
      </c>
      <c r="E415" s="355" t="s">
        <v>157</v>
      </c>
      <c r="F415" s="355" t="s">
        <v>826</v>
      </c>
      <c r="H415" s="355" t="s">
        <v>829</v>
      </c>
      <c r="I415" s="359">
        <f>_xlfn.XLOOKUP($H415,DC_growth_AGS!$A$665:$A$673,DC_growth_AGS!$O$665:$O$673,"Not found",0)</f>
        <v>0.61252788174604733</v>
      </c>
      <c r="J415" s="355">
        <v>2047</v>
      </c>
      <c r="K415" s="362">
        <f t="shared" ref="K415:AD427" si="65">IF($AI415="Arterial",-K362*$AJ$2,0)</f>
        <v>0</v>
      </c>
      <c r="L415" s="362">
        <f t="shared" si="65"/>
        <v>0</v>
      </c>
      <c r="M415" s="362">
        <f t="shared" si="65"/>
        <v>0</v>
      </c>
      <c r="N415" s="362">
        <f t="shared" si="65"/>
        <v>0</v>
      </c>
      <c r="O415" s="362">
        <f t="shared" si="65"/>
        <v>0</v>
      </c>
      <c r="P415" s="362">
        <f t="shared" si="65"/>
        <v>0</v>
      </c>
      <c r="Q415" s="362">
        <f t="shared" si="65"/>
        <v>0</v>
      </c>
      <c r="R415" s="362">
        <f t="shared" si="65"/>
        <v>0</v>
      </c>
      <c r="S415" s="362">
        <f t="shared" si="65"/>
        <v>0</v>
      </c>
      <c r="T415" s="362">
        <f t="shared" si="65"/>
        <v>0</v>
      </c>
      <c r="U415" s="362">
        <f t="shared" si="65"/>
        <v>0</v>
      </c>
      <c r="V415" s="362">
        <f t="shared" si="65"/>
        <v>0</v>
      </c>
      <c r="W415" s="362">
        <f t="shared" si="65"/>
        <v>0</v>
      </c>
      <c r="X415" s="362">
        <f t="shared" si="65"/>
        <v>0</v>
      </c>
      <c r="Y415" s="362">
        <f t="shared" si="65"/>
        <v>0</v>
      </c>
      <c r="Z415" s="362">
        <f t="shared" si="65"/>
        <v>0</v>
      </c>
      <c r="AA415" s="362">
        <f t="shared" si="65"/>
        <v>0</v>
      </c>
      <c r="AB415" s="362">
        <f t="shared" si="65"/>
        <v>0</v>
      </c>
      <c r="AC415" s="362">
        <f t="shared" si="65"/>
        <v>0</v>
      </c>
      <c r="AD415" s="362">
        <f t="shared" si="65"/>
        <v>0</v>
      </c>
      <c r="AE415" s="363">
        <f t="shared" si="57"/>
        <v>0</v>
      </c>
      <c r="AF415" s="349"/>
      <c r="AG415" s="349">
        <f t="shared" si="60"/>
        <v>0</v>
      </c>
      <c r="AH415" s="353">
        <v>0</v>
      </c>
      <c r="AI415" s="354" t="str">
        <f t="shared" si="58"/>
        <v>Arterial</v>
      </c>
      <c r="AJ415" s="349"/>
      <c r="AK415" s="349"/>
      <c r="AL415" s="355">
        <f>_xlfn.XLOOKUP(A415,'P1 Date Adjustment'!B:B,'P1 Date Adjustment'!F:F,"not found",0)</f>
        <v>2047</v>
      </c>
      <c r="AM415" s="349">
        <f t="shared" si="61"/>
        <v>0</v>
      </c>
      <c r="AN415" s="360"/>
      <c r="AO415" s="360"/>
    </row>
    <row r="416" spans="1:41" ht="30" x14ac:dyDescent="0.25">
      <c r="A416" s="129">
        <v>46</v>
      </c>
      <c r="B416" s="358" t="s">
        <v>408</v>
      </c>
      <c r="C416" s="358" t="str">
        <f>_xlfn.XLOOKUP($A416,'Total project cost for DCs'!A:A,'Total project cost for DCs'!C:C,"Not found",0)</f>
        <v>Possible signals(subject to Auranga assessment)</v>
      </c>
      <c r="D416" s="355" t="s">
        <v>155</v>
      </c>
      <c r="E416" s="355" t="s">
        <v>157</v>
      </c>
      <c r="F416" s="355" t="s">
        <v>826</v>
      </c>
      <c r="H416" s="355" t="s">
        <v>829</v>
      </c>
      <c r="I416" s="359">
        <f>_xlfn.XLOOKUP($H416,DC_growth_AGS!$A$665:$A$673,DC_growth_AGS!$O$665:$O$673,"Not found",0)</f>
        <v>0.61252788174604733</v>
      </c>
      <c r="J416" s="355">
        <v>2031</v>
      </c>
      <c r="K416" s="362">
        <f t="shared" si="65"/>
        <v>0</v>
      </c>
      <c r="L416" s="362">
        <f t="shared" si="65"/>
        <v>0</v>
      </c>
      <c r="M416" s="362">
        <f t="shared" si="65"/>
        <v>0</v>
      </c>
      <c r="N416" s="362">
        <f t="shared" si="65"/>
        <v>0</v>
      </c>
      <c r="O416" s="362">
        <f t="shared" si="65"/>
        <v>0</v>
      </c>
      <c r="P416" s="362">
        <f t="shared" si="65"/>
        <v>0</v>
      </c>
      <c r="Q416" s="362">
        <f t="shared" si="65"/>
        <v>0</v>
      </c>
      <c r="R416" s="362">
        <f t="shared" si="65"/>
        <v>0</v>
      </c>
      <c r="S416" s="362">
        <f t="shared" si="65"/>
        <v>0</v>
      </c>
      <c r="T416" s="362">
        <f t="shared" si="65"/>
        <v>0</v>
      </c>
      <c r="U416" s="362">
        <f t="shared" si="65"/>
        <v>0</v>
      </c>
      <c r="V416" s="362">
        <f t="shared" si="65"/>
        <v>0</v>
      </c>
      <c r="W416" s="362">
        <f t="shared" si="65"/>
        <v>0</v>
      </c>
      <c r="X416" s="362">
        <f t="shared" si="65"/>
        <v>0</v>
      </c>
      <c r="Y416" s="362">
        <f t="shared" si="65"/>
        <v>0</v>
      </c>
      <c r="Z416" s="362">
        <f t="shared" si="65"/>
        <v>0</v>
      </c>
      <c r="AA416" s="362">
        <f t="shared" si="65"/>
        <v>0</v>
      </c>
      <c r="AB416" s="362">
        <f t="shared" si="65"/>
        <v>0</v>
      </c>
      <c r="AC416" s="362">
        <f t="shared" si="65"/>
        <v>0</v>
      </c>
      <c r="AD416" s="362">
        <f t="shared" si="65"/>
        <v>0</v>
      </c>
      <c r="AE416" s="363">
        <f t="shared" si="57"/>
        <v>0</v>
      </c>
      <c r="AF416" s="349"/>
      <c r="AG416" s="349">
        <f t="shared" si="60"/>
        <v>0</v>
      </c>
      <c r="AH416" s="353">
        <v>0</v>
      </c>
      <c r="AI416" s="354" t="str">
        <f t="shared" si="58"/>
        <v>Arterial</v>
      </c>
      <c r="AJ416" s="349"/>
      <c r="AK416" s="349"/>
      <c r="AL416" s="355">
        <f>_xlfn.XLOOKUP(A416,'P1 Date Adjustment'!B:B,'P1 Date Adjustment'!F:F,"not found",0)</f>
        <v>2031</v>
      </c>
      <c r="AM416" s="349">
        <f t="shared" si="61"/>
        <v>0</v>
      </c>
      <c r="AN416" s="360"/>
      <c r="AO416" s="360"/>
    </row>
    <row r="417" spans="1:41" ht="30" x14ac:dyDescent="0.25">
      <c r="A417" s="129" t="s">
        <v>430</v>
      </c>
      <c r="B417" s="358" t="s">
        <v>431</v>
      </c>
      <c r="C417" s="358" t="str">
        <f>_xlfn.XLOOKUP($A417,'Total project cost for DCs'!A:A,'Total project cost for DCs'!C:C,"Not found",0)</f>
        <v>2-lane urban- new collector with active mode on both sides + intersection improvements (TDM)</v>
      </c>
      <c r="D417" s="355" t="s">
        <v>155</v>
      </c>
      <c r="E417" s="355" t="s">
        <v>223</v>
      </c>
      <c r="F417" s="355" t="s">
        <v>826</v>
      </c>
      <c r="H417" s="355" t="s">
        <v>829</v>
      </c>
      <c r="I417" s="359">
        <f>_xlfn.XLOOKUP($H417,DC_growth_AGS!$A$665:$A$673,DC_growth_AGS!$O$665:$O$673,"Not found",0)</f>
        <v>0.61252788174604733</v>
      </c>
      <c r="J417" s="355">
        <v>2034</v>
      </c>
      <c r="K417" s="362">
        <f t="shared" si="65"/>
        <v>0</v>
      </c>
      <c r="L417" s="362">
        <f t="shared" si="65"/>
        <v>0</v>
      </c>
      <c r="M417" s="362">
        <f t="shared" si="65"/>
        <v>0</v>
      </c>
      <c r="N417" s="362">
        <f t="shared" si="65"/>
        <v>0</v>
      </c>
      <c r="O417" s="362">
        <f t="shared" si="65"/>
        <v>0</v>
      </c>
      <c r="P417" s="362">
        <f t="shared" si="65"/>
        <v>0</v>
      </c>
      <c r="Q417" s="362">
        <f t="shared" si="65"/>
        <v>0</v>
      </c>
      <c r="R417" s="362">
        <f t="shared" si="65"/>
        <v>0</v>
      </c>
      <c r="S417" s="362">
        <f t="shared" si="65"/>
        <v>0</v>
      </c>
      <c r="T417" s="362">
        <f t="shared" si="65"/>
        <v>0</v>
      </c>
      <c r="U417" s="362">
        <f t="shared" si="65"/>
        <v>0</v>
      </c>
      <c r="V417" s="362">
        <f t="shared" si="65"/>
        <v>0</v>
      </c>
      <c r="W417" s="362">
        <f t="shared" si="65"/>
        <v>0</v>
      </c>
      <c r="X417" s="362">
        <f t="shared" si="65"/>
        <v>0</v>
      </c>
      <c r="Y417" s="362">
        <f t="shared" si="65"/>
        <v>0</v>
      </c>
      <c r="Z417" s="362">
        <f t="shared" si="65"/>
        <v>0</v>
      </c>
      <c r="AA417" s="362">
        <f t="shared" si="65"/>
        <v>0</v>
      </c>
      <c r="AB417" s="362">
        <f t="shared" si="65"/>
        <v>0</v>
      </c>
      <c r="AC417" s="362">
        <f t="shared" si="65"/>
        <v>0</v>
      </c>
      <c r="AD417" s="362">
        <f t="shared" si="65"/>
        <v>0</v>
      </c>
      <c r="AE417" s="363">
        <f t="shared" si="57"/>
        <v>0</v>
      </c>
      <c r="AF417" s="349"/>
      <c r="AG417" s="349">
        <f t="shared" si="60"/>
        <v>0</v>
      </c>
      <c r="AH417" s="353">
        <v>0</v>
      </c>
      <c r="AI417" s="354" t="str">
        <f t="shared" si="58"/>
        <v>Collector</v>
      </c>
      <c r="AJ417" s="349"/>
      <c r="AK417" s="349"/>
      <c r="AL417" s="355">
        <f>_xlfn.XLOOKUP(A417,'P1 Date Adjustment'!B:B,'P1 Date Adjustment'!F:F,"not found",0)</f>
        <v>2034</v>
      </c>
      <c r="AM417" s="349">
        <f t="shared" si="61"/>
        <v>0</v>
      </c>
      <c r="AN417" s="360"/>
      <c r="AO417" s="360"/>
    </row>
    <row r="418" spans="1:41" ht="45" x14ac:dyDescent="0.25">
      <c r="A418" s="129">
        <v>58</v>
      </c>
      <c r="B418" s="358" t="s">
        <v>441</v>
      </c>
      <c r="C418" s="358" t="str">
        <f>_xlfn.XLOOKUP($A418,'Total project cost for DCs'!A:A,'Total project cost for DCs'!C:C,"Not found",0)</f>
        <v>2-lane urban- upgrade existing road layout with active modes on both sides + intersection improvements (TDM)</v>
      </c>
      <c r="D418" s="355" t="s">
        <v>155</v>
      </c>
      <c r="E418" s="355" t="s">
        <v>199</v>
      </c>
      <c r="F418" s="355" t="s">
        <v>826</v>
      </c>
      <c r="H418" s="355" t="s">
        <v>829</v>
      </c>
      <c r="I418" s="359">
        <f>_xlfn.XLOOKUP($H418,DC_growth_AGS!$A$665:$A$673,DC_growth_AGS!$O$665:$O$673,"Not found",0)</f>
        <v>0.61252788174604733</v>
      </c>
      <c r="J418" s="355">
        <v>2033</v>
      </c>
      <c r="K418" s="362">
        <f t="shared" si="65"/>
        <v>0</v>
      </c>
      <c r="L418" s="362">
        <f t="shared" si="65"/>
        <v>0</v>
      </c>
      <c r="M418" s="362">
        <f t="shared" si="65"/>
        <v>0</v>
      </c>
      <c r="N418" s="362">
        <f t="shared" si="65"/>
        <v>0</v>
      </c>
      <c r="O418" s="362">
        <f t="shared" si="65"/>
        <v>0</v>
      </c>
      <c r="P418" s="362">
        <f t="shared" si="65"/>
        <v>0</v>
      </c>
      <c r="Q418" s="362">
        <f t="shared" si="65"/>
        <v>0</v>
      </c>
      <c r="R418" s="362">
        <f t="shared" si="65"/>
        <v>0</v>
      </c>
      <c r="S418" s="362">
        <f t="shared" si="65"/>
        <v>0</v>
      </c>
      <c r="T418" s="362">
        <f t="shared" si="65"/>
        <v>0</v>
      </c>
      <c r="U418" s="362">
        <f t="shared" si="65"/>
        <v>0</v>
      </c>
      <c r="V418" s="362">
        <f t="shared" si="65"/>
        <v>0</v>
      </c>
      <c r="W418" s="362">
        <f t="shared" si="65"/>
        <v>0</v>
      </c>
      <c r="X418" s="362">
        <f t="shared" si="65"/>
        <v>0</v>
      </c>
      <c r="Y418" s="362">
        <f t="shared" si="65"/>
        <v>0</v>
      </c>
      <c r="Z418" s="362">
        <f t="shared" si="65"/>
        <v>0</v>
      </c>
      <c r="AA418" s="362">
        <f t="shared" si="65"/>
        <v>0</v>
      </c>
      <c r="AB418" s="362">
        <f t="shared" si="65"/>
        <v>0</v>
      </c>
      <c r="AC418" s="362">
        <f t="shared" si="65"/>
        <v>0</v>
      </c>
      <c r="AD418" s="362">
        <f t="shared" si="65"/>
        <v>0</v>
      </c>
      <c r="AE418" s="363">
        <f t="shared" si="57"/>
        <v>0</v>
      </c>
      <c r="AF418" s="349"/>
      <c r="AG418" s="349">
        <f t="shared" si="60"/>
        <v>0</v>
      </c>
      <c r="AH418" s="353">
        <v>0</v>
      </c>
      <c r="AI418" s="354" t="str">
        <f t="shared" si="58"/>
        <v>Collector</v>
      </c>
      <c r="AJ418" s="349"/>
      <c r="AK418" s="349"/>
      <c r="AL418" s="355">
        <f>_xlfn.XLOOKUP(A418,'P1 Date Adjustment'!B:B,'P1 Date Adjustment'!F:F,"not found",0)</f>
        <v>2033</v>
      </c>
      <c r="AM418" s="349">
        <f t="shared" si="61"/>
        <v>0</v>
      </c>
      <c r="AN418" s="360"/>
      <c r="AO418" s="360"/>
    </row>
    <row r="419" spans="1:41" ht="30" x14ac:dyDescent="0.25">
      <c r="A419" s="129">
        <v>59</v>
      </c>
      <c r="B419" s="358" t="s">
        <v>443</v>
      </c>
      <c r="C419" s="358" t="str">
        <f>_xlfn.XLOOKUP($A419,'Total project cost for DCs'!A:A,'Total project cost for DCs'!C:C,"Not found",0)</f>
        <v xml:space="preserve"> 2-lane intersection (new intersection + active mode crossings)</v>
      </c>
      <c r="D419" s="355" t="s">
        <v>155</v>
      </c>
      <c r="E419" s="355" t="s">
        <v>223</v>
      </c>
      <c r="F419" s="355" t="s">
        <v>826</v>
      </c>
      <c r="H419" s="355" t="s">
        <v>829</v>
      </c>
      <c r="I419" s="359">
        <f>_xlfn.XLOOKUP($H419,DC_growth_AGS!$A$665:$A$673,DC_growth_AGS!$O$665:$O$673,"Not found",0)</f>
        <v>0.61252788174604733</v>
      </c>
      <c r="J419" s="355">
        <v>2033</v>
      </c>
      <c r="K419" s="362">
        <f t="shared" si="65"/>
        <v>0</v>
      </c>
      <c r="L419" s="362">
        <f t="shared" si="65"/>
        <v>0</v>
      </c>
      <c r="M419" s="362">
        <f t="shared" si="65"/>
        <v>0</v>
      </c>
      <c r="N419" s="362">
        <f t="shared" si="65"/>
        <v>0</v>
      </c>
      <c r="O419" s="362">
        <f t="shared" si="65"/>
        <v>0</v>
      </c>
      <c r="P419" s="362">
        <f t="shared" si="65"/>
        <v>0</v>
      </c>
      <c r="Q419" s="362">
        <f t="shared" si="65"/>
        <v>0</v>
      </c>
      <c r="R419" s="362">
        <f t="shared" si="65"/>
        <v>0</v>
      </c>
      <c r="S419" s="362">
        <f t="shared" si="65"/>
        <v>0</v>
      </c>
      <c r="T419" s="362">
        <f t="shared" si="65"/>
        <v>0</v>
      </c>
      <c r="U419" s="362">
        <f t="shared" si="65"/>
        <v>0</v>
      </c>
      <c r="V419" s="362">
        <f t="shared" si="65"/>
        <v>0</v>
      </c>
      <c r="W419" s="362">
        <f t="shared" si="65"/>
        <v>0</v>
      </c>
      <c r="X419" s="362">
        <f t="shared" si="65"/>
        <v>0</v>
      </c>
      <c r="Y419" s="362">
        <f t="shared" si="65"/>
        <v>0</v>
      </c>
      <c r="Z419" s="362">
        <f t="shared" si="65"/>
        <v>0</v>
      </c>
      <c r="AA419" s="362">
        <f t="shared" si="65"/>
        <v>0</v>
      </c>
      <c r="AB419" s="362">
        <f t="shared" si="65"/>
        <v>0</v>
      </c>
      <c r="AC419" s="362">
        <f t="shared" si="65"/>
        <v>0</v>
      </c>
      <c r="AD419" s="362">
        <f t="shared" si="65"/>
        <v>0</v>
      </c>
      <c r="AE419" s="363">
        <f t="shared" si="57"/>
        <v>0</v>
      </c>
      <c r="AF419" s="349"/>
      <c r="AG419" s="349">
        <f t="shared" si="60"/>
        <v>0</v>
      </c>
      <c r="AH419" s="353">
        <v>0</v>
      </c>
      <c r="AI419" s="354" t="str">
        <f t="shared" si="58"/>
        <v>Collector</v>
      </c>
      <c r="AJ419" s="349"/>
      <c r="AK419" s="349"/>
      <c r="AL419" s="355">
        <f>_xlfn.XLOOKUP(A419,'P1 Date Adjustment'!B:B,'P1 Date Adjustment'!F:F,"not found",0)</f>
        <v>2033</v>
      </c>
      <c r="AM419" s="349">
        <f t="shared" si="61"/>
        <v>0</v>
      </c>
      <c r="AN419" s="360"/>
      <c r="AO419" s="360"/>
    </row>
    <row r="420" spans="1:41" ht="30" x14ac:dyDescent="0.25">
      <c r="A420" s="129" t="s">
        <v>452</v>
      </c>
      <c r="B420" s="358" t="s">
        <v>453</v>
      </c>
      <c r="C420" s="358" t="str">
        <f>_xlfn.XLOOKUP($A420,'Total project cost for DCs'!A:A,'Total project cost for DCs'!C:C,"Not found",0)</f>
        <v>2-lane urban- new road layout with active modes on both sides (TDM)</v>
      </c>
      <c r="D420" s="355" t="s">
        <v>155</v>
      </c>
      <c r="E420" s="355" t="s">
        <v>227</v>
      </c>
      <c r="F420" s="355" t="s">
        <v>826</v>
      </c>
      <c r="H420" s="355" t="s">
        <v>829</v>
      </c>
      <c r="I420" s="359">
        <f>_xlfn.XLOOKUP($H420,DC_growth_AGS!$A$665:$A$673,DC_growth_AGS!$O$665:$O$673,"Not found",0)</f>
        <v>0.61252788174604733</v>
      </c>
      <c r="J420" s="355">
        <v>2036</v>
      </c>
      <c r="K420" s="362">
        <f t="shared" si="65"/>
        <v>0</v>
      </c>
      <c r="L420" s="362">
        <f t="shared" si="65"/>
        <v>0</v>
      </c>
      <c r="M420" s="362">
        <f t="shared" si="65"/>
        <v>0</v>
      </c>
      <c r="N420" s="362">
        <f t="shared" si="65"/>
        <v>0</v>
      </c>
      <c r="O420" s="362">
        <f t="shared" si="65"/>
        <v>0</v>
      </c>
      <c r="P420" s="362">
        <f t="shared" si="65"/>
        <v>0</v>
      </c>
      <c r="Q420" s="362">
        <f t="shared" si="65"/>
        <v>0</v>
      </c>
      <c r="R420" s="362">
        <f t="shared" si="65"/>
        <v>0</v>
      </c>
      <c r="S420" s="362">
        <f t="shared" si="65"/>
        <v>0</v>
      </c>
      <c r="T420" s="362">
        <f t="shared" si="65"/>
        <v>0</v>
      </c>
      <c r="U420" s="362">
        <f t="shared" si="65"/>
        <v>0</v>
      </c>
      <c r="V420" s="362">
        <f t="shared" si="65"/>
        <v>0</v>
      </c>
      <c r="W420" s="362">
        <f t="shared" si="65"/>
        <v>0</v>
      </c>
      <c r="X420" s="362">
        <f t="shared" si="65"/>
        <v>0</v>
      </c>
      <c r="Y420" s="362">
        <f t="shared" si="65"/>
        <v>0</v>
      </c>
      <c r="Z420" s="362">
        <f t="shared" si="65"/>
        <v>0</v>
      </c>
      <c r="AA420" s="362">
        <f t="shared" si="65"/>
        <v>0</v>
      </c>
      <c r="AB420" s="362">
        <f t="shared" si="65"/>
        <v>0</v>
      </c>
      <c r="AC420" s="362">
        <f t="shared" si="65"/>
        <v>0</v>
      </c>
      <c r="AD420" s="362">
        <f t="shared" si="65"/>
        <v>0</v>
      </c>
      <c r="AE420" s="363">
        <f t="shared" si="57"/>
        <v>0</v>
      </c>
      <c r="AF420" s="349"/>
      <c r="AG420" s="349">
        <f t="shared" si="60"/>
        <v>0</v>
      </c>
      <c r="AH420" s="353">
        <v>0</v>
      </c>
      <c r="AI420" s="354" t="str">
        <f t="shared" si="58"/>
        <v>Arterial</v>
      </c>
      <c r="AJ420" s="349"/>
      <c r="AK420" s="349"/>
      <c r="AL420" s="355">
        <f>_xlfn.XLOOKUP(A420,'P1 Date Adjustment'!B:B,'P1 Date Adjustment'!F:F,"not found",0)</f>
        <v>2036</v>
      </c>
      <c r="AM420" s="349">
        <f t="shared" si="61"/>
        <v>0</v>
      </c>
      <c r="AN420" s="360"/>
      <c r="AO420" s="360"/>
    </row>
    <row r="421" spans="1:41" ht="30" x14ac:dyDescent="0.25">
      <c r="A421" s="129" t="s">
        <v>454</v>
      </c>
      <c r="B421" s="358" t="s">
        <v>455</v>
      </c>
      <c r="C421" s="358" t="str">
        <f>_xlfn.XLOOKUP($A421,'Total project cost for DCs'!A:A,'Total project cost for DCs'!C:C,"Not found",0)</f>
        <v>2-lane urban- new road layout with active modes on both sides (TDM)</v>
      </c>
      <c r="D421" s="355" t="s">
        <v>155</v>
      </c>
      <c r="E421" s="355" t="s">
        <v>345</v>
      </c>
      <c r="F421" s="355" t="s">
        <v>826</v>
      </c>
      <c r="H421" s="355" t="s">
        <v>829</v>
      </c>
      <c r="I421" s="359">
        <f>_xlfn.XLOOKUP($H421,DC_growth_AGS!$A$665:$A$673,DC_growth_AGS!$O$665:$O$673,"Not found",0)</f>
        <v>0.61252788174604733</v>
      </c>
      <c r="J421" s="355">
        <v>2036</v>
      </c>
      <c r="K421" s="362">
        <f t="shared" si="65"/>
        <v>-11891.413928931988</v>
      </c>
      <c r="L421" s="362">
        <f t="shared" si="65"/>
        <v>-121485.92781085888</v>
      </c>
      <c r="M421" s="362">
        <f t="shared" si="65"/>
        <v>0</v>
      </c>
      <c r="N421" s="362">
        <f t="shared" si="65"/>
        <v>0</v>
      </c>
      <c r="O421" s="362">
        <f t="shared" si="65"/>
        <v>0</v>
      </c>
      <c r="P421" s="362">
        <f t="shared" si="65"/>
        <v>0</v>
      </c>
      <c r="Q421" s="362">
        <f t="shared" si="65"/>
        <v>0</v>
      </c>
      <c r="R421" s="362">
        <f t="shared" si="65"/>
        <v>0</v>
      </c>
      <c r="S421" s="362">
        <f t="shared" si="65"/>
        <v>0</v>
      </c>
      <c r="T421" s="362">
        <f t="shared" si="65"/>
        <v>0</v>
      </c>
      <c r="U421" s="362">
        <f t="shared" si="65"/>
        <v>0</v>
      </c>
      <c r="V421" s="362">
        <f t="shared" si="65"/>
        <v>0</v>
      </c>
      <c r="W421" s="362">
        <f t="shared" si="65"/>
        <v>0</v>
      </c>
      <c r="X421" s="362">
        <f t="shared" si="65"/>
        <v>0</v>
      </c>
      <c r="Y421" s="362">
        <f t="shared" si="65"/>
        <v>0</v>
      </c>
      <c r="Z421" s="362">
        <f t="shared" si="65"/>
        <v>0</v>
      </c>
      <c r="AA421" s="362">
        <f t="shared" si="65"/>
        <v>0</v>
      </c>
      <c r="AB421" s="362">
        <f t="shared" si="65"/>
        <v>0</v>
      </c>
      <c r="AC421" s="362">
        <f t="shared" si="65"/>
        <v>0</v>
      </c>
      <c r="AD421" s="362">
        <f t="shared" si="65"/>
        <v>0</v>
      </c>
      <c r="AE421" s="363">
        <f t="shared" si="57"/>
        <v>-133377.34173979086</v>
      </c>
      <c r="AF421" s="349"/>
      <c r="AG421" s="349">
        <f t="shared" si="60"/>
        <v>-133377.34173979086</v>
      </c>
      <c r="AH421" s="353">
        <v>0</v>
      </c>
      <c r="AI421" s="354" t="str">
        <f t="shared" si="58"/>
        <v>Arterial</v>
      </c>
      <c r="AJ421" s="349"/>
      <c r="AK421" s="349"/>
      <c r="AL421" s="355">
        <f>_xlfn.XLOOKUP(A421,'P1 Date Adjustment'!B:B,'P1 Date Adjustment'!F:F,"not found",0)</f>
        <v>2036</v>
      </c>
      <c r="AM421" s="349">
        <f t="shared" si="61"/>
        <v>-81697.340608792758</v>
      </c>
      <c r="AN421" s="360"/>
      <c r="AO421" s="360"/>
    </row>
    <row r="422" spans="1:41" ht="30" x14ac:dyDescent="0.25">
      <c r="A422" s="129" t="s">
        <v>456</v>
      </c>
      <c r="B422" s="358" t="s">
        <v>453</v>
      </c>
      <c r="C422" s="358" t="str">
        <f>_xlfn.XLOOKUP($A422,'Total project cost for DCs'!A:A,'Total project cost for DCs'!C:C,"Not found",0)</f>
        <v>4-lane urban- upgrade 2-lane urban to 4-lane with active modes on both sides, (TDM)</v>
      </c>
      <c r="D422" s="355" t="s">
        <v>155</v>
      </c>
      <c r="E422" s="355" t="s">
        <v>231</v>
      </c>
      <c r="F422" s="355" t="s">
        <v>826</v>
      </c>
      <c r="H422" s="355" t="s">
        <v>829</v>
      </c>
      <c r="I422" s="359">
        <f>_xlfn.XLOOKUP($H422,DC_growth_AGS!$A$665:$A$673,DC_growth_AGS!$O$665:$O$673,"Not found",0)</f>
        <v>0.61252788174604733</v>
      </c>
      <c r="J422" s="355">
        <v>2047</v>
      </c>
      <c r="K422" s="362">
        <f t="shared" si="65"/>
        <v>0</v>
      </c>
      <c r="L422" s="362">
        <f t="shared" si="65"/>
        <v>0</v>
      </c>
      <c r="M422" s="362">
        <f t="shared" si="65"/>
        <v>0</v>
      </c>
      <c r="N422" s="362">
        <f t="shared" si="65"/>
        <v>0</v>
      </c>
      <c r="O422" s="362">
        <f t="shared" si="65"/>
        <v>0</v>
      </c>
      <c r="P422" s="362">
        <f t="shared" si="65"/>
        <v>0</v>
      </c>
      <c r="Q422" s="362">
        <f t="shared" si="65"/>
        <v>0</v>
      </c>
      <c r="R422" s="362">
        <f t="shared" si="65"/>
        <v>0</v>
      </c>
      <c r="S422" s="362">
        <f t="shared" si="65"/>
        <v>0</v>
      </c>
      <c r="T422" s="362">
        <f t="shared" si="65"/>
        <v>0</v>
      </c>
      <c r="U422" s="362">
        <f t="shared" si="65"/>
        <v>0</v>
      </c>
      <c r="V422" s="362">
        <f t="shared" si="65"/>
        <v>-49301.958256196063</v>
      </c>
      <c r="W422" s="362">
        <f t="shared" si="65"/>
        <v>-503682.25153391418</v>
      </c>
      <c r="X422" s="362">
        <f t="shared" si="65"/>
        <v>0</v>
      </c>
      <c r="Y422" s="362">
        <f t="shared" si="65"/>
        <v>0</v>
      </c>
      <c r="Z422" s="362">
        <f t="shared" si="65"/>
        <v>0</v>
      </c>
      <c r="AA422" s="362">
        <f t="shared" si="65"/>
        <v>0</v>
      </c>
      <c r="AB422" s="362">
        <f t="shared" si="65"/>
        <v>0</v>
      </c>
      <c r="AC422" s="362">
        <f t="shared" si="65"/>
        <v>0</v>
      </c>
      <c r="AD422" s="362">
        <f t="shared" si="65"/>
        <v>0</v>
      </c>
      <c r="AE422" s="363">
        <f t="shared" si="57"/>
        <v>-552984.20979011024</v>
      </c>
      <c r="AF422" s="349"/>
      <c r="AG422" s="349">
        <f t="shared" si="60"/>
        <v>-552984.20979011024</v>
      </c>
      <c r="AH422" s="353">
        <v>0</v>
      </c>
      <c r="AI422" s="354" t="str">
        <f t="shared" si="58"/>
        <v>Arterial</v>
      </c>
      <c r="AJ422" s="349"/>
      <c r="AK422" s="349"/>
      <c r="AL422" s="355">
        <f>_xlfn.XLOOKUP(A422,'P1 Date Adjustment'!B:B,'P1 Date Adjustment'!F:F,"not found",0)</f>
        <v>2047</v>
      </c>
      <c r="AM422" s="349">
        <f t="shared" si="61"/>
        <v>-338718.2466617481</v>
      </c>
      <c r="AN422" s="360"/>
      <c r="AO422" s="360"/>
    </row>
    <row r="423" spans="1:41" ht="30" x14ac:dyDescent="0.25">
      <c r="A423" s="129" t="s">
        <v>457</v>
      </c>
      <c r="B423" s="358" t="s">
        <v>458</v>
      </c>
      <c r="C423" s="358" t="str">
        <f>_xlfn.XLOOKUP($A423,'Total project cost for DCs'!A:A,'Total project cost for DCs'!C:C,"Not found",0)</f>
        <v>4-lane urban- upgrade 2-lane urban to 4-lane with active modes on both sides, (TDM)</v>
      </c>
      <c r="D423" s="355" t="s">
        <v>155</v>
      </c>
      <c r="E423" s="355" t="s">
        <v>345</v>
      </c>
      <c r="F423" s="355" t="s">
        <v>826</v>
      </c>
      <c r="H423" s="355" t="s">
        <v>829</v>
      </c>
      <c r="I423" s="359">
        <f>_xlfn.XLOOKUP($H423,DC_growth_AGS!$A$665:$A$673,DC_growth_AGS!$O$665:$O$673,"Not found",0)</f>
        <v>0.61252788174604733</v>
      </c>
      <c r="J423" s="355">
        <v>2047</v>
      </c>
      <c r="K423" s="362">
        <f t="shared" si="65"/>
        <v>0</v>
      </c>
      <c r="L423" s="362">
        <f t="shared" si="65"/>
        <v>0</v>
      </c>
      <c r="M423" s="362">
        <f t="shared" si="65"/>
        <v>0</v>
      </c>
      <c r="N423" s="362">
        <f t="shared" si="65"/>
        <v>0</v>
      </c>
      <c r="O423" s="362">
        <f t="shared" si="65"/>
        <v>0</v>
      </c>
      <c r="P423" s="362">
        <f t="shared" si="65"/>
        <v>0</v>
      </c>
      <c r="Q423" s="362">
        <f t="shared" si="65"/>
        <v>0</v>
      </c>
      <c r="R423" s="362">
        <f t="shared" si="65"/>
        <v>0</v>
      </c>
      <c r="S423" s="362">
        <f t="shared" si="65"/>
        <v>0</v>
      </c>
      <c r="T423" s="362">
        <f t="shared" si="65"/>
        <v>0</v>
      </c>
      <c r="U423" s="362">
        <f t="shared" si="65"/>
        <v>0</v>
      </c>
      <c r="V423" s="362">
        <f t="shared" si="65"/>
        <v>-12287.564980775018</v>
      </c>
      <c r="W423" s="362">
        <f t="shared" si="65"/>
        <v>-125533.11499768321</v>
      </c>
      <c r="X423" s="362">
        <f t="shared" si="65"/>
        <v>0</v>
      </c>
      <c r="Y423" s="362">
        <f t="shared" si="65"/>
        <v>0</v>
      </c>
      <c r="Z423" s="362">
        <f t="shared" si="65"/>
        <v>0</v>
      </c>
      <c r="AA423" s="362">
        <f t="shared" si="65"/>
        <v>0</v>
      </c>
      <c r="AB423" s="362">
        <f t="shared" si="65"/>
        <v>0</v>
      </c>
      <c r="AC423" s="362">
        <f t="shared" si="65"/>
        <v>0</v>
      </c>
      <c r="AD423" s="362">
        <f t="shared" si="65"/>
        <v>0</v>
      </c>
      <c r="AE423" s="363">
        <f t="shared" si="57"/>
        <v>-137820.67997845824</v>
      </c>
      <c r="AF423" s="349"/>
      <c r="AG423" s="349">
        <f t="shared" si="60"/>
        <v>-137820.67997845824</v>
      </c>
      <c r="AH423" s="353">
        <v>0</v>
      </c>
      <c r="AI423" s="354" t="str">
        <f t="shared" si="58"/>
        <v>Arterial</v>
      </c>
      <c r="AJ423" s="349"/>
      <c r="AK423" s="349"/>
      <c r="AL423" s="355">
        <f>_xlfn.XLOOKUP(A423,'P1 Date Adjustment'!B:B,'P1 Date Adjustment'!F:F,"not found",0)</f>
        <v>2047</v>
      </c>
      <c r="AM423" s="349">
        <f t="shared" si="61"/>
        <v>-84419.009168004908</v>
      </c>
      <c r="AN423" s="360"/>
      <c r="AO423" s="360"/>
    </row>
    <row r="424" spans="1:41" x14ac:dyDescent="0.25">
      <c r="A424" s="129">
        <v>67</v>
      </c>
      <c r="B424" s="358" t="s">
        <v>460</v>
      </c>
      <c r="C424" s="358">
        <f>_xlfn.XLOOKUP($A424,'Total project cost for DCs'!A:A,'Total project cost for DCs'!C:C,"Not found",0)</f>
        <v>0</v>
      </c>
      <c r="D424" s="355" t="s">
        <v>155</v>
      </c>
      <c r="E424" s="355" t="s">
        <v>345</v>
      </c>
      <c r="F424" s="355" t="s">
        <v>826</v>
      </c>
      <c r="H424" s="355" t="s">
        <v>829</v>
      </c>
      <c r="I424" s="359">
        <f>_xlfn.XLOOKUP($H424,DC_growth_AGS!$A$665:$A$673,DC_growth_AGS!$O$665:$O$673,"Not found",0)</f>
        <v>0.61252788174604733</v>
      </c>
      <c r="J424" s="355">
        <v>2033</v>
      </c>
      <c r="K424" s="362">
        <f t="shared" si="65"/>
        <v>0</v>
      </c>
      <c r="L424" s="362">
        <f t="shared" si="65"/>
        <v>0</v>
      </c>
      <c r="M424" s="362">
        <f t="shared" si="65"/>
        <v>0</v>
      </c>
      <c r="N424" s="362">
        <f t="shared" si="65"/>
        <v>0</v>
      </c>
      <c r="O424" s="362">
        <f t="shared" si="65"/>
        <v>0</v>
      </c>
      <c r="P424" s="362">
        <f t="shared" si="65"/>
        <v>0</v>
      </c>
      <c r="Q424" s="362">
        <f t="shared" si="65"/>
        <v>0</v>
      </c>
      <c r="R424" s="362">
        <f t="shared" si="65"/>
        <v>0</v>
      </c>
      <c r="S424" s="362">
        <f t="shared" si="65"/>
        <v>0</v>
      </c>
      <c r="T424" s="362">
        <f t="shared" si="65"/>
        <v>0</v>
      </c>
      <c r="U424" s="362">
        <f t="shared" si="65"/>
        <v>0</v>
      </c>
      <c r="V424" s="362">
        <f t="shared" si="65"/>
        <v>0</v>
      </c>
      <c r="W424" s="362">
        <f t="shared" si="65"/>
        <v>0</v>
      </c>
      <c r="X424" s="362">
        <f t="shared" si="65"/>
        <v>0</v>
      </c>
      <c r="Y424" s="362">
        <f t="shared" si="65"/>
        <v>0</v>
      </c>
      <c r="Z424" s="362">
        <f t="shared" si="65"/>
        <v>0</v>
      </c>
      <c r="AA424" s="362">
        <f t="shared" si="65"/>
        <v>0</v>
      </c>
      <c r="AB424" s="362">
        <f t="shared" si="65"/>
        <v>0</v>
      </c>
      <c r="AC424" s="362">
        <f t="shared" si="65"/>
        <v>0</v>
      </c>
      <c r="AD424" s="362">
        <f t="shared" si="65"/>
        <v>0</v>
      </c>
      <c r="AE424" s="363">
        <f t="shared" si="57"/>
        <v>0</v>
      </c>
      <c r="AF424" s="349"/>
      <c r="AG424" s="349">
        <f t="shared" si="60"/>
        <v>0</v>
      </c>
      <c r="AH424" s="353">
        <v>0</v>
      </c>
      <c r="AI424" s="354" t="str">
        <f t="shared" si="58"/>
        <v>Arterial</v>
      </c>
      <c r="AJ424" s="349"/>
      <c r="AK424" s="349"/>
      <c r="AL424" s="355">
        <f>_xlfn.XLOOKUP(A424,'P1 Date Adjustment'!B:B,'P1 Date Adjustment'!F:F,"not found",0)</f>
        <v>2033</v>
      </c>
      <c r="AM424" s="349">
        <f t="shared" si="61"/>
        <v>0</v>
      </c>
      <c r="AN424" s="360"/>
      <c r="AO424" s="360"/>
    </row>
    <row r="425" spans="1:41" x14ac:dyDescent="0.25">
      <c r="A425" s="129">
        <v>68</v>
      </c>
      <c r="B425" s="358" t="s">
        <v>461</v>
      </c>
      <c r="C425" s="358">
        <f>_xlfn.XLOOKUP($A425,'Total project cost for DCs'!A:A,'Total project cost for DCs'!C:C,"Not found",0)</f>
        <v>0</v>
      </c>
      <c r="D425" s="355" t="s">
        <v>155</v>
      </c>
      <c r="E425" s="355" t="s">
        <v>345</v>
      </c>
      <c r="F425" s="355" t="s">
        <v>826</v>
      </c>
      <c r="H425" s="355" t="s">
        <v>829</v>
      </c>
      <c r="I425" s="359">
        <f>_xlfn.XLOOKUP($H425,DC_growth_AGS!$A$665:$A$673,DC_growth_AGS!$O$665:$O$673,"Not found",0)</f>
        <v>0.61252788174604733</v>
      </c>
      <c r="J425" s="355">
        <v>2037</v>
      </c>
      <c r="K425" s="362">
        <f t="shared" si="65"/>
        <v>0</v>
      </c>
      <c r="L425" s="362">
        <f t="shared" si="65"/>
        <v>0</v>
      </c>
      <c r="M425" s="362">
        <f t="shared" si="65"/>
        <v>0</v>
      </c>
      <c r="N425" s="362">
        <f t="shared" si="65"/>
        <v>0</v>
      </c>
      <c r="O425" s="362">
        <f t="shared" si="65"/>
        <v>0</v>
      </c>
      <c r="P425" s="362">
        <f t="shared" si="65"/>
        <v>0</v>
      </c>
      <c r="Q425" s="362">
        <f t="shared" si="65"/>
        <v>0</v>
      </c>
      <c r="R425" s="362">
        <f t="shared" si="65"/>
        <v>0</v>
      </c>
      <c r="S425" s="362">
        <f t="shared" si="65"/>
        <v>0</v>
      </c>
      <c r="T425" s="362">
        <f t="shared" si="65"/>
        <v>0</v>
      </c>
      <c r="U425" s="362">
        <f t="shared" si="65"/>
        <v>0</v>
      </c>
      <c r="V425" s="362">
        <f t="shared" si="65"/>
        <v>0</v>
      </c>
      <c r="W425" s="362">
        <f t="shared" si="65"/>
        <v>0</v>
      </c>
      <c r="X425" s="362">
        <f t="shared" si="65"/>
        <v>0</v>
      </c>
      <c r="Y425" s="362">
        <f t="shared" si="65"/>
        <v>0</v>
      </c>
      <c r="Z425" s="362">
        <f t="shared" si="65"/>
        <v>0</v>
      </c>
      <c r="AA425" s="362">
        <f t="shared" si="65"/>
        <v>0</v>
      </c>
      <c r="AB425" s="362">
        <f t="shared" si="65"/>
        <v>0</v>
      </c>
      <c r="AC425" s="362">
        <f t="shared" si="65"/>
        <v>0</v>
      </c>
      <c r="AD425" s="362">
        <f t="shared" si="65"/>
        <v>0</v>
      </c>
      <c r="AE425" s="363">
        <f t="shared" si="57"/>
        <v>0</v>
      </c>
      <c r="AF425" s="349"/>
      <c r="AG425" s="349">
        <f t="shared" si="60"/>
        <v>0</v>
      </c>
      <c r="AH425" s="353">
        <v>0</v>
      </c>
      <c r="AI425" s="354" t="str">
        <f t="shared" si="58"/>
        <v>Arterial</v>
      </c>
      <c r="AJ425" s="349"/>
      <c r="AK425" s="349"/>
      <c r="AL425" s="355">
        <f>_xlfn.XLOOKUP(A425,'P1 Date Adjustment'!B:B,'P1 Date Adjustment'!F:F,"not found",0)</f>
        <v>2037</v>
      </c>
      <c r="AM425" s="349">
        <f t="shared" si="61"/>
        <v>0</v>
      </c>
      <c r="AN425" s="360"/>
      <c r="AO425" s="360"/>
    </row>
    <row r="426" spans="1:41" ht="30" x14ac:dyDescent="0.25">
      <c r="A426" s="129">
        <v>69</v>
      </c>
      <c r="B426" s="358" t="s">
        <v>462</v>
      </c>
      <c r="C426" s="358" t="str">
        <f>_xlfn.XLOOKUP($A426,'Total project cost for DCs'!A:A,'Total project cost for DCs'!C:C,"Not found",0)</f>
        <v>New cycle bridge 5m wide, 90m long, approach lengths 200m total for both sides. No property required</v>
      </c>
      <c r="D426" s="355" t="s">
        <v>155</v>
      </c>
      <c r="E426" s="355" t="s">
        <v>223</v>
      </c>
      <c r="F426" s="355" t="s">
        <v>826</v>
      </c>
      <c r="H426" s="355" t="s">
        <v>829</v>
      </c>
      <c r="I426" s="359">
        <f>_xlfn.XLOOKUP($H426,DC_growth_AGS!$A$665:$A$673,DC_growth_AGS!$O$665:$O$673,"Not found",0)</f>
        <v>0.61252788174604733</v>
      </c>
      <c r="J426" s="355">
        <v>2035</v>
      </c>
      <c r="K426" s="362">
        <f t="shared" si="65"/>
        <v>0</v>
      </c>
      <c r="L426" s="362">
        <f t="shared" si="65"/>
        <v>0</v>
      </c>
      <c r="M426" s="362">
        <f t="shared" si="65"/>
        <v>0</v>
      </c>
      <c r="N426" s="362">
        <f t="shared" si="65"/>
        <v>0</v>
      </c>
      <c r="O426" s="362">
        <f t="shared" si="65"/>
        <v>0</v>
      </c>
      <c r="P426" s="362">
        <f t="shared" si="65"/>
        <v>0</v>
      </c>
      <c r="Q426" s="362">
        <f t="shared" si="65"/>
        <v>0</v>
      </c>
      <c r="R426" s="362">
        <f t="shared" si="65"/>
        <v>0</v>
      </c>
      <c r="S426" s="362">
        <f t="shared" si="65"/>
        <v>0</v>
      </c>
      <c r="T426" s="362">
        <f t="shared" si="65"/>
        <v>0</v>
      </c>
      <c r="U426" s="362">
        <f t="shared" si="65"/>
        <v>0</v>
      </c>
      <c r="V426" s="362">
        <f t="shared" si="65"/>
        <v>0</v>
      </c>
      <c r="W426" s="362">
        <f t="shared" si="65"/>
        <v>0</v>
      </c>
      <c r="X426" s="362">
        <f t="shared" si="65"/>
        <v>0</v>
      </c>
      <c r="Y426" s="362">
        <f t="shared" si="65"/>
        <v>0</v>
      </c>
      <c r="Z426" s="362">
        <f t="shared" si="65"/>
        <v>0</v>
      </c>
      <c r="AA426" s="362">
        <f t="shared" si="65"/>
        <v>0</v>
      </c>
      <c r="AB426" s="362">
        <f t="shared" si="65"/>
        <v>0</v>
      </c>
      <c r="AC426" s="362">
        <f t="shared" si="65"/>
        <v>0</v>
      </c>
      <c r="AD426" s="362">
        <f t="shared" si="65"/>
        <v>0</v>
      </c>
      <c r="AE426" s="363">
        <f t="shared" si="57"/>
        <v>0</v>
      </c>
      <c r="AF426" s="349"/>
      <c r="AG426" s="349">
        <f t="shared" si="60"/>
        <v>0</v>
      </c>
      <c r="AH426" s="353">
        <v>0</v>
      </c>
      <c r="AI426" s="354" t="str">
        <f t="shared" si="58"/>
        <v>Collector</v>
      </c>
      <c r="AJ426" s="349"/>
      <c r="AK426" s="349"/>
      <c r="AL426" s="355">
        <f>_xlfn.XLOOKUP(A426,'P1 Date Adjustment'!B:B,'P1 Date Adjustment'!F:F,"not found",0)</f>
        <v>2035</v>
      </c>
      <c r="AM426" s="349">
        <f t="shared" si="61"/>
        <v>0</v>
      </c>
      <c r="AN426" s="360"/>
      <c r="AO426" s="360"/>
    </row>
    <row r="427" spans="1:41" ht="30" x14ac:dyDescent="0.25">
      <c r="A427" s="129">
        <v>70</v>
      </c>
      <c r="B427" s="358" t="s">
        <v>464</v>
      </c>
      <c r="C427" s="358" t="str">
        <f>_xlfn.XLOOKUP($A427,'Total project cost for DCs'!A:A,'Total project cost for DCs'!C:C,"Not found",0)</f>
        <v>New cycle bridge 5m wide, 80m long, approach lengths 270m total for both sides. No property required</v>
      </c>
      <c r="D427" s="355" t="s">
        <v>155</v>
      </c>
      <c r="E427" s="355" t="s">
        <v>345</v>
      </c>
      <c r="F427" s="355" t="s">
        <v>826</v>
      </c>
      <c r="H427" s="355" t="s">
        <v>829</v>
      </c>
      <c r="I427" s="359">
        <f>_xlfn.XLOOKUP($H427,DC_growth_AGS!$A$665:$A$673,DC_growth_AGS!$O$665:$O$673,"Not found",0)</f>
        <v>0.61252788174604733</v>
      </c>
      <c r="J427" s="355">
        <v>2031</v>
      </c>
      <c r="K427" s="362">
        <f t="shared" si="65"/>
        <v>0</v>
      </c>
      <c r="L427" s="362">
        <f t="shared" si="65"/>
        <v>0</v>
      </c>
      <c r="M427" s="362">
        <f t="shared" si="65"/>
        <v>0</v>
      </c>
      <c r="N427" s="362">
        <f t="shared" si="65"/>
        <v>0</v>
      </c>
      <c r="O427" s="362">
        <f t="shared" si="65"/>
        <v>0</v>
      </c>
      <c r="P427" s="362">
        <f t="shared" si="65"/>
        <v>0</v>
      </c>
      <c r="Q427" s="362">
        <f t="shared" si="65"/>
        <v>0</v>
      </c>
      <c r="R427" s="362">
        <f t="shared" si="65"/>
        <v>0</v>
      </c>
      <c r="S427" s="362">
        <f t="shared" si="65"/>
        <v>0</v>
      </c>
      <c r="T427" s="362">
        <f t="shared" si="65"/>
        <v>0</v>
      </c>
      <c r="U427" s="362">
        <f t="shared" si="65"/>
        <v>0</v>
      </c>
      <c r="V427" s="362">
        <f t="shared" si="65"/>
        <v>0</v>
      </c>
      <c r="W427" s="362">
        <f t="shared" si="65"/>
        <v>0</v>
      </c>
      <c r="X427" s="362">
        <f t="shared" si="65"/>
        <v>0</v>
      </c>
      <c r="Y427" s="362">
        <f t="shared" si="65"/>
        <v>0</v>
      </c>
      <c r="Z427" s="362">
        <f t="shared" ref="Z427:AD427" si="66">IF($AI427="Arterial",-Z374*$AJ$2,0)</f>
        <v>0</v>
      </c>
      <c r="AA427" s="362">
        <f t="shared" si="66"/>
        <v>0</v>
      </c>
      <c r="AB427" s="362">
        <f t="shared" si="66"/>
        <v>0</v>
      </c>
      <c r="AC427" s="362">
        <f t="shared" si="66"/>
        <v>0</v>
      </c>
      <c r="AD427" s="362">
        <f t="shared" si="66"/>
        <v>0</v>
      </c>
      <c r="AE427" s="363">
        <f t="shared" si="57"/>
        <v>0</v>
      </c>
      <c r="AF427" s="349"/>
      <c r="AG427" s="349">
        <f t="shared" si="60"/>
        <v>0</v>
      </c>
      <c r="AH427" s="353">
        <v>0</v>
      </c>
      <c r="AI427" s="354" t="str">
        <f t="shared" si="58"/>
        <v>Arterial</v>
      </c>
      <c r="AJ427" s="349"/>
      <c r="AK427" s="349"/>
      <c r="AL427" s="355">
        <f>_xlfn.XLOOKUP(A427,'P1 Date Adjustment'!B:B,'P1 Date Adjustment'!F:F,"not found",0)</f>
        <v>2031</v>
      </c>
      <c r="AM427" s="349">
        <f t="shared" si="61"/>
        <v>0</v>
      </c>
      <c r="AN427" s="360"/>
      <c r="AO427" s="360"/>
    </row>
    <row r="428" spans="1:41" ht="30" x14ac:dyDescent="0.25">
      <c r="A428" s="129" t="s">
        <v>154</v>
      </c>
      <c r="B428" s="358" t="s">
        <v>141</v>
      </c>
      <c r="C428" s="358" t="str">
        <f>_xlfn.XLOOKUP($A428,'Total project cost for DCs'!A:A,'Total project cost for DCs'!C:C,"Not found",0)</f>
        <v>4-lane urban- existing road layout with active modes on both sides + intersection improvements (TDM)</v>
      </c>
      <c r="D428" s="355" t="s">
        <v>155</v>
      </c>
      <c r="E428" s="355" t="s">
        <v>157</v>
      </c>
      <c r="H428" s="355" t="s">
        <v>830</v>
      </c>
      <c r="I428" s="359">
        <f>_xlfn.XLOOKUP($H428,DC_growth_AGS!$A$665:$A$673,DC_growth_AGS!$O$665:$O$673,"Not found",0)</f>
        <v>0.96445707034953565</v>
      </c>
      <c r="J428" s="355">
        <v>2031</v>
      </c>
      <c r="K428" s="362">
        <f>_xlfn.XLOOKUP($A428,'Total project cost for DCs'!$A$4:$A$111,'Total project cost for DCs'!U$4:U$111,0,0)*_xlfn.XLOOKUP($A428,Drury_beneficiary_allocation!$A$5:$A$104,Drury_beneficiary_allocation!$F$5:$F$104,0,0)</f>
        <v>0</v>
      </c>
      <c r="L428" s="362">
        <f>_xlfn.XLOOKUP($A428,'Total project cost for DCs'!$A$4:$A$111,'Total project cost for DCs'!V$4:V$111,0,0)*_xlfn.XLOOKUP($A428,Drury_beneficiary_allocation!$A$5:$A$104,Drury_beneficiary_allocation!$F$5:$F$104,0,0)</f>
        <v>0</v>
      </c>
      <c r="M428" s="362">
        <f>_xlfn.XLOOKUP($A428,'Total project cost for DCs'!$A$4:$A$111,'Total project cost for DCs'!W$4:W$111,0,0)*_xlfn.XLOOKUP($A428,Drury_beneficiary_allocation!$A$5:$A$104,Drury_beneficiary_allocation!$F$5:$F$104,0,0)</f>
        <v>0</v>
      </c>
      <c r="N428" s="362">
        <f>_xlfn.XLOOKUP($A428,'Total project cost for DCs'!$A$4:$A$111,'Total project cost for DCs'!X$4:X$111,0,0)*_xlfn.XLOOKUP($A428,Drury_beneficiary_allocation!$A$5:$A$104,Drury_beneficiary_allocation!$F$5:$F$104,0,0)</f>
        <v>0</v>
      </c>
      <c r="O428" s="362">
        <f>_xlfn.XLOOKUP($A428,'Total project cost for DCs'!$A$4:$A$111,'Total project cost for DCs'!Y$4:Y$111,0,0)*_xlfn.XLOOKUP($A428,Drury_beneficiary_allocation!$A$5:$A$104,Drury_beneficiary_allocation!$F$5:$F$104,0,0)</f>
        <v>0</v>
      </c>
      <c r="P428" s="362">
        <f>_xlfn.XLOOKUP($A428,'Total project cost for DCs'!$A$4:$A$111,'Total project cost for DCs'!Z$4:Z$111,0,0)*_xlfn.XLOOKUP($A428,Drury_beneficiary_allocation!$A$5:$A$104,Drury_beneficiary_allocation!$F$5:$F$104,0,0)</f>
        <v>0</v>
      </c>
      <c r="Q428" s="362">
        <f>_xlfn.XLOOKUP($A428,'Total project cost for DCs'!$A$4:$A$111,'Total project cost for DCs'!AA$4:AA$111,0,0)*_xlfn.XLOOKUP($A428,Drury_beneficiary_allocation!$A$5:$A$104,Drury_beneficiary_allocation!$F$5:$F$104,0,0)</f>
        <v>0</v>
      </c>
      <c r="R428" s="362">
        <f>_xlfn.XLOOKUP($A428,'Total project cost for DCs'!$A$4:$A$111,'Total project cost for DCs'!AB$4:AB$111,0,0)*_xlfn.XLOOKUP($A428,Drury_beneficiary_allocation!$A$5:$A$104,Drury_beneficiary_allocation!$F$5:$F$104,0,0)</f>
        <v>0</v>
      </c>
      <c r="S428" s="362">
        <f>_xlfn.XLOOKUP($A428,'Total project cost for DCs'!$A$4:$A$111,'Total project cost for DCs'!AC$4:AC$111,0,0)*_xlfn.XLOOKUP($A428,Drury_beneficiary_allocation!$A$5:$A$104,Drury_beneficiary_allocation!$F$5:$F$104,0,0)</f>
        <v>0</v>
      </c>
      <c r="T428" s="362">
        <f>_xlfn.XLOOKUP($A428,'Total project cost for DCs'!$A$4:$A$111,'Total project cost for DCs'!AD$4:AD$111,0,0)*_xlfn.XLOOKUP($A428,Drury_beneficiary_allocation!$A$5:$A$104,Drury_beneficiary_allocation!$F$5:$F$104,0,0)</f>
        <v>0</v>
      </c>
      <c r="U428" s="362">
        <f>_xlfn.XLOOKUP($A428,'Total project cost for DCs'!$A$4:$A$111,'Total project cost for DCs'!AE$4:AE$111,0,0)*_xlfn.XLOOKUP($A428,Drury_beneficiary_allocation!$A$5:$A$104,Drury_beneficiary_allocation!$F$5:$F$104,0,0)</f>
        <v>0</v>
      </c>
      <c r="V428" s="362">
        <f>_xlfn.XLOOKUP($A428,'Total project cost for DCs'!$A$4:$A$111,'Total project cost for DCs'!AF$4:AF$111,0,0)*_xlfn.XLOOKUP($A428,Drury_beneficiary_allocation!$A$5:$A$104,Drury_beneficiary_allocation!$F$5:$F$104,0,0)</f>
        <v>0</v>
      </c>
      <c r="W428" s="362">
        <f>_xlfn.XLOOKUP($A428,'Total project cost for DCs'!$A$4:$A$111,'Total project cost for DCs'!AG$4:AG$111,0,0)*_xlfn.XLOOKUP($A428,Drury_beneficiary_allocation!$A$5:$A$104,Drury_beneficiary_allocation!$F$5:$F$104,0,0)</f>
        <v>0</v>
      </c>
      <c r="X428" s="362">
        <f>_xlfn.XLOOKUP($A428,'Total project cost for DCs'!$A$4:$A$111,'Total project cost for DCs'!AH$4:AH$111,0,0)*_xlfn.XLOOKUP($A428,Drury_beneficiary_allocation!$A$5:$A$104,Drury_beneficiary_allocation!$F$5:$F$104,0,0)</f>
        <v>0</v>
      </c>
      <c r="Y428" s="362">
        <f>_xlfn.XLOOKUP($A428,'Total project cost for DCs'!$A$4:$A$111,'Total project cost for DCs'!AI$4:AI$111,0,0)*_xlfn.XLOOKUP($A428,Drury_beneficiary_allocation!$A$5:$A$104,Drury_beneficiary_allocation!$F$5:$F$104,0,0)</f>
        <v>0</v>
      </c>
      <c r="Z428" s="362">
        <f>_xlfn.XLOOKUP($A428,'Total project cost for DCs'!$A$4:$A$111,'Total project cost for DCs'!AJ$4:AJ$111,0,0)*_xlfn.XLOOKUP($A428,Drury_beneficiary_allocation!$A$5:$A$104,Drury_beneficiary_allocation!$F$5:$F$104,0,0)</f>
        <v>0</v>
      </c>
      <c r="AA428" s="362">
        <f>_xlfn.XLOOKUP($A428,'Total project cost for DCs'!$A$4:$A$111,'Total project cost for DCs'!AK$4:AK$111,0,0)*_xlfn.XLOOKUP($A428,Drury_beneficiary_allocation!$A$5:$A$104,Drury_beneficiary_allocation!$F$5:$F$104,0,0)</f>
        <v>0</v>
      </c>
      <c r="AB428" s="362">
        <f>_xlfn.XLOOKUP($A428,'Total project cost for DCs'!$A$4:$A$111,'Total project cost for DCs'!AL$4:AL$111,0,0)*_xlfn.XLOOKUP($A428,Drury_beneficiary_allocation!$A$5:$A$104,Drury_beneficiary_allocation!$F$5:$F$104,0,0)</f>
        <v>0</v>
      </c>
      <c r="AC428" s="362">
        <f>_xlfn.XLOOKUP($A428,'Total project cost for DCs'!$A$4:$A$111,'Total project cost for DCs'!AM$4:AM$111,0,0)*_xlfn.XLOOKUP($A428,Drury_beneficiary_allocation!$A$5:$A$104,Drury_beneficiary_allocation!$F$5:$F$104,0,0)</f>
        <v>0</v>
      </c>
      <c r="AD428" s="362">
        <f>_xlfn.XLOOKUP($A428,'Total project cost for DCs'!$A$4:$A$111,'Total project cost for DCs'!AN$4:AN$111,0,0)*_xlfn.XLOOKUP($A428,Drury_beneficiary_allocation!$A$5:$A$104,Drury_beneficiary_allocation!$F$5:$F$104,0,0)</f>
        <v>0</v>
      </c>
      <c r="AE428" s="363">
        <f t="shared" si="57"/>
        <v>0</v>
      </c>
      <c r="AF428" s="349"/>
      <c r="AG428" s="349">
        <f t="shared" si="60"/>
        <v>0</v>
      </c>
      <c r="AH428" s="353">
        <v>0</v>
      </c>
      <c r="AI428" s="354" t="str">
        <f t="shared" si="58"/>
        <v>Arterial</v>
      </c>
      <c r="AJ428" s="349"/>
      <c r="AK428" s="349"/>
      <c r="AL428" s="355">
        <f>_xlfn.XLOOKUP(A428,'P1 Date Adjustment'!B:B,'P1 Date Adjustment'!F:F,"not found",0)</f>
        <v>2031</v>
      </c>
      <c r="AM428" s="349">
        <f t="shared" si="61"/>
        <v>0</v>
      </c>
      <c r="AN428" s="360"/>
      <c r="AO428" s="360"/>
    </row>
    <row r="429" spans="1:41" ht="30" x14ac:dyDescent="0.25">
      <c r="A429" s="129" t="s">
        <v>163</v>
      </c>
      <c r="B429" s="358" t="s">
        <v>164</v>
      </c>
      <c r="C429" s="358" t="str">
        <f>_xlfn.XLOOKUP($A429,'Total project cost for DCs'!A:A,'Total project cost for DCs'!C:C,"Not found",0)</f>
        <v>2-lane urban- existing road layout with active modes on both sides + intersection improvements (TDM)</v>
      </c>
      <c r="D429" s="355" t="s">
        <v>155</v>
      </c>
      <c r="E429" s="355" t="s">
        <v>145</v>
      </c>
      <c r="H429" s="355" t="s">
        <v>830</v>
      </c>
      <c r="I429" s="359">
        <f>_xlfn.XLOOKUP($H429,DC_growth_AGS!$A$665:$A$673,DC_growth_AGS!$O$665:$O$673,"Not found",0)</f>
        <v>0.96445707034953565</v>
      </c>
      <c r="J429" s="355">
        <v>2030</v>
      </c>
      <c r="K429" s="362">
        <f>_xlfn.XLOOKUP($A429,'Total project cost for DCs'!$A$4:$A$111,'Total project cost for DCs'!U$4:U$111,0,0)*_xlfn.XLOOKUP($A429,Drury_beneficiary_allocation!$A$5:$A$104,Drury_beneficiary_allocation!$F$5:$F$104,0,0)</f>
        <v>0</v>
      </c>
      <c r="L429" s="362">
        <f>_xlfn.XLOOKUP($A429,'Total project cost for DCs'!$A$4:$A$111,'Total project cost for DCs'!V$4:V$111,0,0)*_xlfn.XLOOKUP($A429,Drury_beneficiary_allocation!$A$5:$A$104,Drury_beneficiary_allocation!$F$5:$F$104,0,0)</f>
        <v>0</v>
      </c>
      <c r="M429" s="362">
        <f>_xlfn.XLOOKUP($A429,'Total project cost for DCs'!$A$4:$A$111,'Total project cost for DCs'!W$4:W$111,0,0)*_xlfn.XLOOKUP($A429,Drury_beneficiary_allocation!$A$5:$A$104,Drury_beneficiary_allocation!$F$5:$F$104,0,0)</f>
        <v>0</v>
      </c>
      <c r="N429" s="362">
        <f>_xlfn.XLOOKUP($A429,'Total project cost for DCs'!$A$4:$A$111,'Total project cost for DCs'!X$4:X$111,0,0)*_xlfn.XLOOKUP($A429,Drury_beneficiary_allocation!$A$5:$A$104,Drury_beneficiary_allocation!$F$5:$F$104,0,0)</f>
        <v>0</v>
      </c>
      <c r="O429" s="362">
        <f>_xlfn.XLOOKUP($A429,'Total project cost for DCs'!$A$4:$A$111,'Total project cost for DCs'!Y$4:Y$111,0,0)*_xlfn.XLOOKUP($A429,Drury_beneficiary_allocation!$A$5:$A$104,Drury_beneficiary_allocation!$F$5:$F$104,0,0)</f>
        <v>0</v>
      </c>
      <c r="P429" s="362">
        <f>_xlfn.XLOOKUP($A429,'Total project cost for DCs'!$A$4:$A$111,'Total project cost for DCs'!Z$4:Z$111,0,0)*_xlfn.XLOOKUP($A429,Drury_beneficiary_allocation!$A$5:$A$104,Drury_beneficiary_allocation!$F$5:$F$104,0,0)</f>
        <v>0</v>
      </c>
      <c r="Q429" s="362">
        <f>_xlfn.XLOOKUP($A429,'Total project cost for DCs'!$A$4:$A$111,'Total project cost for DCs'!AA$4:AA$111,0,0)*_xlfn.XLOOKUP($A429,Drury_beneficiary_allocation!$A$5:$A$104,Drury_beneficiary_allocation!$F$5:$F$104,0,0)</f>
        <v>0</v>
      </c>
      <c r="R429" s="362">
        <f>_xlfn.XLOOKUP($A429,'Total project cost for DCs'!$A$4:$A$111,'Total project cost for DCs'!AB$4:AB$111,0,0)*_xlfn.XLOOKUP($A429,Drury_beneficiary_allocation!$A$5:$A$104,Drury_beneficiary_allocation!$F$5:$F$104,0,0)</f>
        <v>0</v>
      </c>
      <c r="S429" s="362">
        <f>_xlfn.XLOOKUP($A429,'Total project cost for DCs'!$A$4:$A$111,'Total project cost for DCs'!AC$4:AC$111,0,0)*_xlfn.XLOOKUP($A429,Drury_beneficiary_allocation!$A$5:$A$104,Drury_beneficiary_allocation!$F$5:$F$104,0,0)</f>
        <v>0</v>
      </c>
      <c r="T429" s="362">
        <f>_xlfn.XLOOKUP($A429,'Total project cost for DCs'!$A$4:$A$111,'Total project cost for DCs'!AD$4:AD$111,0,0)*_xlfn.XLOOKUP($A429,Drury_beneficiary_allocation!$A$5:$A$104,Drury_beneficiary_allocation!$F$5:$F$104,0,0)</f>
        <v>0</v>
      </c>
      <c r="U429" s="362">
        <f>_xlfn.XLOOKUP($A429,'Total project cost for DCs'!$A$4:$A$111,'Total project cost for DCs'!AE$4:AE$111,0,0)*_xlfn.XLOOKUP($A429,Drury_beneficiary_allocation!$A$5:$A$104,Drury_beneficiary_allocation!$F$5:$F$104,0,0)</f>
        <v>0</v>
      </c>
      <c r="V429" s="362">
        <f>_xlfn.XLOOKUP($A429,'Total project cost for DCs'!$A$4:$A$111,'Total project cost for DCs'!AF$4:AF$111,0,0)*_xlfn.XLOOKUP($A429,Drury_beneficiary_allocation!$A$5:$A$104,Drury_beneficiary_allocation!$F$5:$F$104,0,0)</f>
        <v>0</v>
      </c>
      <c r="W429" s="362">
        <f>_xlfn.XLOOKUP($A429,'Total project cost for DCs'!$A$4:$A$111,'Total project cost for DCs'!AG$4:AG$111,0,0)*_xlfn.XLOOKUP($A429,Drury_beneficiary_allocation!$A$5:$A$104,Drury_beneficiary_allocation!$F$5:$F$104,0,0)</f>
        <v>0</v>
      </c>
      <c r="X429" s="362">
        <f>_xlfn.XLOOKUP($A429,'Total project cost for DCs'!$A$4:$A$111,'Total project cost for DCs'!AH$4:AH$111,0,0)*_xlfn.XLOOKUP($A429,Drury_beneficiary_allocation!$A$5:$A$104,Drury_beneficiary_allocation!$F$5:$F$104,0,0)</f>
        <v>0</v>
      </c>
      <c r="Y429" s="362">
        <f>_xlfn.XLOOKUP($A429,'Total project cost for DCs'!$A$4:$A$111,'Total project cost for DCs'!AI$4:AI$111,0,0)*_xlfn.XLOOKUP($A429,Drury_beneficiary_allocation!$A$5:$A$104,Drury_beneficiary_allocation!$F$5:$F$104,0,0)</f>
        <v>0</v>
      </c>
      <c r="Z429" s="362">
        <f>_xlfn.XLOOKUP($A429,'Total project cost for DCs'!$A$4:$A$111,'Total project cost for DCs'!AJ$4:AJ$111,0,0)*_xlfn.XLOOKUP($A429,Drury_beneficiary_allocation!$A$5:$A$104,Drury_beneficiary_allocation!$F$5:$F$104,0,0)</f>
        <v>0</v>
      </c>
      <c r="AA429" s="362">
        <f>_xlfn.XLOOKUP($A429,'Total project cost for DCs'!$A$4:$A$111,'Total project cost for DCs'!AK$4:AK$111,0,0)*_xlfn.XLOOKUP($A429,Drury_beneficiary_allocation!$A$5:$A$104,Drury_beneficiary_allocation!$F$5:$F$104,0,0)</f>
        <v>0</v>
      </c>
      <c r="AB429" s="362">
        <f>_xlfn.XLOOKUP($A429,'Total project cost for DCs'!$A$4:$A$111,'Total project cost for DCs'!AL$4:AL$111,0,0)*_xlfn.XLOOKUP($A429,Drury_beneficiary_allocation!$A$5:$A$104,Drury_beneficiary_allocation!$F$5:$F$104,0,0)</f>
        <v>0</v>
      </c>
      <c r="AC429" s="362">
        <f>_xlfn.XLOOKUP($A429,'Total project cost for DCs'!$A$4:$A$111,'Total project cost for DCs'!AM$4:AM$111,0,0)*_xlfn.XLOOKUP($A429,Drury_beneficiary_allocation!$A$5:$A$104,Drury_beneficiary_allocation!$F$5:$F$104,0,0)</f>
        <v>0</v>
      </c>
      <c r="AD429" s="362">
        <f>_xlfn.XLOOKUP($A429,'Total project cost for DCs'!$A$4:$A$111,'Total project cost for DCs'!AN$4:AN$111,0,0)*_xlfn.XLOOKUP($A429,Drury_beneficiary_allocation!$A$5:$A$104,Drury_beneficiary_allocation!$F$5:$F$104,0,0)</f>
        <v>0</v>
      </c>
      <c r="AE429" s="363">
        <f t="shared" si="57"/>
        <v>0</v>
      </c>
      <c r="AF429" s="349"/>
      <c r="AG429" s="349">
        <f t="shared" si="60"/>
        <v>0</v>
      </c>
      <c r="AH429" s="353">
        <v>0</v>
      </c>
      <c r="AI429" s="354" t="str">
        <f t="shared" si="58"/>
        <v>Arterial</v>
      </c>
      <c r="AJ429" s="349"/>
      <c r="AK429" s="349"/>
      <c r="AL429" s="355">
        <f>_xlfn.XLOOKUP(A429,'P1 Date Adjustment'!B:B,'P1 Date Adjustment'!F:F,"not found",0)</f>
        <v>2030</v>
      </c>
      <c r="AM429" s="349">
        <f t="shared" si="61"/>
        <v>0</v>
      </c>
      <c r="AN429" s="360"/>
      <c r="AO429" s="360"/>
    </row>
    <row r="430" spans="1:41" ht="30" x14ac:dyDescent="0.25">
      <c r="A430" s="129" t="s">
        <v>188</v>
      </c>
      <c r="B430" s="358" t="s">
        <v>185</v>
      </c>
      <c r="C430" s="358" t="str">
        <f>_xlfn.XLOOKUP($A430,'Total project cost for DCs'!A:A,'Total project cost for DCs'!C:C,"Not found",0)</f>
        <v>Expand to 24m cross section</v>
      </c>
      <c r="D430" s="355" t="s">
        <v>155</v>
      </c>
      <c r="E430" s="355" t="s">
        <v>190</v>
      </c>
      <c r="H430" s="355" t="s">
        <v>830</v>
      </c>
      <c r="I430" s="359">
        <f>_xlfn.XLOOKUP($H430,DC_growth_AGS!$A$665:$A$673,DC_growth_AGS!$O$665:$O$673,"Not found",0)</f>
        <v>0.96445707034953565</v>
      </c>
      <c r="J430" s="355">
        <v>2029</v>
      </c>
      <c r="K430" s="362">
        <f>_xlfn.XLOOKUP($A430,'Total project cost for DCs'!$A$4:$A$111,'Total project cost for DCs'!U$4:U$111,0,0)*_xlfn.XLOOKUP($A430,Drury_beneficiary_allocation!$A$5:$A$104,Drury_beneficiary_allocation!$F$5:$F$104,0,0)</f>
        <v>0</v>
      </c>
      <c r="L430" s="362">
        <f>_xlfn.XLOOKUP($A430,'Total project cost for DCs'!$A$4:$A$111,'Total project cost for DCs'!V$4:V$111,0,0)*_xlfn.XLOOKUP($A430,Drury_beneficiary_allocation!$A$5:$A$104,Drury_beneficiary_allocation!$F$5:$F$104,0,0)</f>
        <v>0</v>
      </c>
      <c r="M430" s="362">
        <f>_xlfn.XLOOKUP($A430,'Total project cost for DCs'!$A$4:$A$111,'Total project cost for DCs'!W$4:W$111,0,0)*_xlfn.XLOOKUP($A430,Drury_beneficiary_allocation!$A$5:$A$104,Drury_beneficiary_allocation!$F$5:$F$104,0,0)</f>
        <v>0</v>
      </c>
      <c r="N430" s="362">
        <f>_xlfn.XLOOKUP($A430,'Total project cost for DCs'!$A$4:$A$111,'Total project cost for DCs'!X$4:X$111,0,0)*_xlfn.XLOOKUP($A430,Drury_beneficiary_allocation!$A$5:$A$104,Drury_beneficiary_allocation!$F$5:$F$104,0,0)</f>
        <v>0</v>
      </c>
      <c r="O430" s="362">
        <f>_xlfn.XLOOKUP($A430,'Total project cost for DCs'!$A$4:$A$111,'Total project cost for DCs'!Y$4:Y$111,0,0)*_xlfn.XLOOKUP($A430,Drury_beneficiary_allocation!$A$5:$A$104,Drury_beneficiary_allocation!$F$5:$F$104,0,0)</f>
        <v>0</v>
      </c>
      <c r="P430" s="362">
        <f>_xlfn.XLOOKUP($A430,'Total project cost for DCs'!$A$4:$A$111,'Total project cost for DCs'!Z$4:Z$111,0,0)*_xlfn.XLOOKUP($A430,Drury_beneficiary_allocation!$A$5:$A$104,Drury_beneficiary_allocation!$F$5:$F$104,0,0)</f>
        <v>0</v>
      </c>
      <c r="Q430" s="362">
        <f>_xlfn.XLOOKUP($A430,'Total project cost for DCs'!$A$4:$A$111,'Total project cost for DCs'!AA$4:AA$111,0,0)*_xlfn.XLOOKUP($A430,Drury_beneficiary_allocation!$A$5:$A$104,Drury_beneficiary_allocation!$F$5:$F$104,0,0)</f>
        <v>0</v>
      </c>
      <c r="R430" s="362">
        <f>_xlfn.XLOOKUP($A430,'Total project cost for DCs'!$A$4:$A$111,'Total project cost for DCs'!AB$4:AB$111,0,0)*_xlfn.XLOOKUP($A430,Drury_beneficiary_allocation!$A$5:$A$104,Drury_beneficiary_allocation!$F$5:$F$104,0,0)</f>
        <v>0</v>
      </c>
      <c r="S430" s="362">
        <f>_xlfn.XLOOKUP($A430,'Total project cost for DCs'!$A$4:$A$111,'Total project cost for DCs'!AC$4:AC$111,0,0)*_xlfn.XLOOKUP($A430,Drury_beneficiary_allocation!$A$5:$A$104,Drury_beneficiary_allocation!$F$5:$F$104,0,0)</f>
        <v>0</v>
      </c>
      <c r="T430" s="362">
        <f>_xlfn.XLOOKUP($A430,'Total project cost for DCs'!$A$4:$A$111,'Total project cost for DCs'!AD$4:AD$111,0,0)*_xlfn.XLOOKUP($A430,Drury_beneficiary_allocation!$A$5:$A$104,Drury_beneficiary_allocation!$F$5:$F$104,0,0)</f>
        <v>0</v>
      </c>
      <c r="U430" s="362">
        <f>_xlfn.XLOOKUP($A430,'Total project cost for DCs'!$A$4:$A$111,'Total project cost for DCs'!AE$4:AE$111,0,0)*_xlfn.XLOOKUP($A430,Drury_beneficiary_allocation!$A$5:$A$104,Drury_beneficiary_allocation!$F$5:$F$104,0,0)</f>
        <v>0</v>
      </c>
      <c r="V430" s="362">
        <f>_xlfn.XLOOKUP($A430,'Total project cost for DCs'!$A$4:$A$111,'Total project cost for DCs'!AF$4:AF$111,0,0)*_xlfn.XLOOKUP($A430,Drury_beneficiary_allocation!$A$5:$A$104,Drury_beneficiary_allocation!$F$5:$F$104,0,0)</f>
        <v>0</v>
      </c>
      <c r="W430" s="362">
        <f>_xlfn.XLOOKUP($A430,'Total project cost for DCs'!$A$4:$A$111,'Total project cost for DCs'!AG$4:AG$111,0,0)*_xlfn.XLOOKUP($A430,Drury_beneficiary_allocation!$A$5:$A$104,Drury_beneficiary_allocation!$F$5:$F$104,0,0)</f>
        <v>0</v>
      </c>
      <c r="X430" s="362">
        <f>_xlfn.XLOOKUP($A430,'Total project cost for DCs'!$A$4:$A$111,'Total project cost for DCs'!AH$4:AH$111,0,0)*_xlfn.XLOOKUP($A430,Drury_beneficiary_allocation!$A$5:$A$104,Drury_beneficiary_allocation!$F$5:$F$104,0,0)</f>
        <v>0</v>
      </c>
      <c r="Y430" s="362">
        <f>_xlfn.XLOOKUP($A430,'Total project cost for DCs'!$A$4:$A$111,'Total project cost for DCs'!AI$4:AI$111,0,0)*_xlfn.XLOOKUP($A430,Drury_beneficiary_allocation!$A$5:$A$104,Drury_beneficiary_allocation!$F$5:$F$104,0,0)</f>
        <v>0</v>
      </c>
      <c r="Z430" s="362">
        <f>_xlfn.XLOOKUP($A430,'Total project cost for DCs'!$A$4:$A$111,'Total project cost for DCs'!AJ$4:AJ$111,0,0)*_xlfn.XLOOKUP($A430,Drury_beneficiary_allocation!$A$5:$A$104,Drury_beneficiary_allocation!$F$5:$F$104,0,0)</f>
        <v>0</v>
      </c>
      <c r="AA430" s="362">
        <f>_xlfn.XLOOKUP($A430,'Total project cost for DCs'!$A$4:$A$111,'Total project cost for DCs'!AK$4:AK$111,0,0)*_xlfn.XLOOKUP($A430,Drury_beneficiary_allocation!$A$5:$A$104,Drury_beneficiary_allocation!$F$5:$F$104,0,0)</f>
        <v>0</v>
      </c>
      <c r="AB430" s="362">
        <f>_xlfn.XLOOKUP($A430,'Total project cost for DCs'!$A$4:$A$111,'Total project cost for DCs'!AL$4:AL$111,0,0)*_xlfn.XLOOKUP($A430,Drury_beneficiary_allocation!$A$5:$A$104,Drury_beneficiary_allocation!$F$5:$F$104,0,0)</f>
        <v>0</v>
      </c>
      <c r="AC430" s="362">
        <f>_xlfn.XLOOKUP($A430,'Total project cost for DCs'!$A$4:$A$111,'Total project cost for DCs'!AM$4:AM$111,0,0)*_xlfn.XLOOKUP($A430,Drury_beneficiary_allocation!$A$5:$A$104,Drury_beneficiary_allocation!$F$5:$F$104,0,0)</f>
        <v>0</v>
      </c>
      <c r="AD430" s="362">
        <f>_xlfn.XLOOKUP($A430,'Total project cost for DCs'!$A$4:$A$111,'Total project cost for DCs'!AN$4:AN$111,0,0)*_xlfn.XLOOKUP($A430,Drury_beneficiary_allocation!$A$5:$A$104,Drury_beneficiary_allocation!$F$5:$F$104,0,0)</f>
        <v>0</v>
      </c>
      <c r="AE430" s="363">
        <f t="shared" si="57"/>
        <v>0</v>
      </c>
      <c r="AF430" s="349"/>
      <c r="AG430" s="349">
        <f t="shared" si="60"/>
        <v>0</v>
      </c>
      <c r="AH430" s="353">
        <v>0</v>
      </c>
      <c r="AI430" s="354" t="str">
        <f t="shared" si="58"/>
        <v>Arterial</v>
      </c>
      <c r="AJ430" s="349"/>
      <c r="AK430" s="349"/>
      <c r="AL430" s="355">
        <f>_xlfn.XLOOKUP(A430,'P1 Date Adjustment'!B:B,'P1 Date Adjustment'!F:F,"not found",0)</f>
        <v>2029</v>
      </c>
      <c r="AM430" s="349">
        <f t="shared" si="61"/>
        <v>0</v>
      </c>
      <c r="AN430" s="360"/>
      <c r="AO430" s="360"/>
    </row>
    <row r="431" spans="1:41" ht="30" x14ac:dyDescent="0.25">
      <c r="A431" s="129">
        <v>7</v>
      </c>
      <c r="B431" s="358" t="s">
        <v>197</v>
      </c>
      <c r="C431" s="358" t="str">
        <f>_xlfn.XLOOKUP($A431,'Total project cost for DCs'!A:A,'Total project cost for DCs'!C:C,"Not found",0)</f>
        <v>2-lane urban - upgrade existing road layout with active modes on both sides</v>
      </c>
      <c r="D431" s="355" t="s">
        <v>155</v>
      </c>
      <c r="E431" s="355" t="s">
        <v>199</v>
      </c>
      <c r="H431" s="355" t="s">
        <v>830</v>
      </c>
      <c r="I431" s="359">
        <f>_xlfn.XLOOKUP($H431,DC_growth_AGS!$A$665:$A$673,DC_growth_AGS!$O$665:$O$673,"Not found",0)</f>
        <v>0.96445707034953565</v>
      </c>
      <c r="J431" s="355">
        <v>2033</v>
      </c>
      <c r="K431" s="362">
        <f>_xlfn.XLOOKUP($A431,'Total project cost for DCs'!$A$4:$A$111,'Total project cost for DCs'!U$4:U$111,0,0)*_xlfn.XLOOKUP($A431,Drury_beneficiary_allocation!$A$5:$A$104,Drury_beneficiary_allocation!$F$5:$F$104,0,0)</f>
        <v>1288.3620940749358</v>
      </c>
      <c r="L431" s="362">
        <f>_xlfn.XLOOKUP($A431,'Total project cost for DCs'!$A$4:$A$111,'Total project cost for DCs'!V$4:V$111,0,0)*_xlfn.XLOOKUP($A431,Drury_beneficiary_allocation!$A$5:$A$104,Drury_beneficiary_allocation!$F$5:$F$104,0,0)</f>
        <v>13162.258524549745</v>
      </c>
      <c r="M431" s="362">
        <f>_xlfn.XLOOKUP($A431,'Total project cost for DCs'!$A$4:$A$111,'Total project cost for DCs'!W$4:W$111,0,0)*_xlfn.XLOOKUP($A431,Drury_beneficiary_allocation!$A$5:$A$104,Drury_beneficiary_allocation!$F$5:$F$104,0,0)</f>
        <v>0</v>
      </c>
      <c r="N431" s="362">
        <f>_xlfn.XLOOKUP($A431,'Total project cost for DCs'!$A$4:$A$111,'Total project cost for DCs'!X$4:X$111,0,0)*_xlfn.XLOOKUP($A431,Drury_beneficiary_allocation!$A$5:$A$104,Drury_beneficiary_allocation!$F$5:$F$104,0,0)</f>
        <v>0</v>
      </c>
      <c r="O431" s="362">
        <f>_xlfn.XLOOKUP($A431,'Total project cost for DCs'!$A$4:$A$111,'Total project cost for DCs'!Y$4:Y$111,0,0)*_xlfn.XLOOKUP($A431,Drury_beneficiary_allocation!$A$5:$A$104,Drury_beneficiary_allocation!$F$5:$F$104,0,0)</f>
        <v>0</v>
      </c>
      <c r="P431" s="362">
        <f>_xlfn.XLOOKUP($A431,'Total project cost for DCs'!$A$4:$A$111,'Total project cost for DCs'!Z$4:Z$111,0,0)*_xlfn.XLOOKUP($A431,Drury_beneficiary_allocation!$A$5:$A$104,Drury_beneficiary_allocation!$F$5:$F$104,0,0)</f>
        <v>0</v>
      </c>
      <c r="Q431" s="362">
        <f>_xlfn.XLOOKUP($A431,'Total project cost for DCs'!$A$4:$A$111,'Total project cost for DCs'!AA$4:AA$111,0,0)*_xlfn.XLOOKUP($A431,Drury_beneficiary_allocation!$A$5:$A$104,Drury_beneficiary_allocation!$F$5:$F$104,0,0)</f>
        <v>0</v>
      </c>
      <c r="R431" s="362">
        <f>_xlfn.XLOOKUP($A431,'Total project cost for DCs'!$A$4:$A$111,'Total project cost for DCs'!AB$4:AB$111,0,0)*_xlfn.XLOOKUP($A431,Drury_beneficiary_allocation!$A$5:$A$104,Drury_beneficiary_allocation!$F$5:$F$104,0,0)</f>
        <v>0</v>
      </c>
      <c r="S431" s="362">
        <f>_xlfn.XLOOKUP($A431,'Total project cost for DCs'!$A$4:$A$111,'Total project cost for DCs'!AC$4:AC$111,0,0)*_xlfn.XLOOKUP($A431,Drury_beneficiary_allocation!$A$5:$A$104,Drury_beneficiary_allocation!$F$5:$F$104,0,0)</f>
        <v>0</v>
      </c>
      <c r="T431" s="362">
        <f>_xlfn.XLOOKUP($A431,'Total project cost for DCs'!$A$4:$A$111,'Total project cost for DCs'!AD$4:AD$111,0,0)*_xlfn.XLOOKUP($A431,Drury_beneficiary_allocation!$A$5:$A$104,Drury_beneficiary_allocation!$F$5:$F$104,0,0)</f>
        <v>0</v>
      </c>
      <c r="U431" s="362">
        <f>_xlfn.XLOOKUP($A431,'Total project cost for DCs'!$A$4:$A$111,'Total project cost for DCs'!AE$4:AE$111,0,0)*_xlfn.XLOOKUP($A431,Drury_beneficiary_allocation!$A$5:$A$104,Drury_beneficiary_allocation!$F$5:$F$104,0,0)</f>
        <v>0</v>
      </c>
      <c r="V431" s="362">
        <f>_xlfn.XLOOKUP($A431,'Total project cost for DCs'!$A$4:$A$111,'Total project cost for DCs'!AF$4:AF$111,0,0)*_xlfn.XLOOKUP($A431,Drury_beneficiary_allocation!$A$5:$A$104,Drury_beneficiary_allocation!$F$5:$F$104,0,0)</f>
        <v>0</v>
      </c>
      <c r="W431" s="362">
        <f>_xlfn.XLOOKUP($A431,'Total project cost for DCs'!$A$4:$A$111,'Total project cost for DCs'!AG$4:AG$111,0,0)*_xlfn.XLOOKUP($A431,Drury_beneficiary_allocation!$A$5:$A$104,Drury_beneficiary_allocation!$F$5:$F$104,0,0)</f>
        <v>0</v>
      </c>
      <c r="X431" s="362">
        <f>_xlfn.XLOOKUP($A431,'Total project cost for DCs'!$A$4:$A$111,'Total project cost for DCs'!AH$4:AH$111,0,0)*_xlfn.XLOOKUP($A431,Drury_beneficiary_allocation!$A$5:$A$104,Drury_beneficiary_allocation!$F$5:$F$104,0,0)</f>
        <v>0</v>
      </c>
      <c r="Y431" s="362">
        <f>_xlfn.XLOOKUP($A431,'Total project cost for DCs'!$A$4:$A$111,'Total project cost for DCs'!AI$4:AI$111,0,0)*_xlfn.XLOOKUP($A431,Drury_beneficiary_allocation!$A$5:$A$104,Drury_beneficiary_allocation!$F$5:$F$104,0,0)</f>
        <v>0</v>
      </c>
      <c r="Z431" s="362">
        <f>_xlfn.XLOOKUP($A431,'Total project cost for DCs'!$A$4:$A$111,'Total project cost for DCs'!AJ$4:AJ$111,0,0)*_xlfn.XLOOKUP($A431,Drury_beneficiary_allocation!$A$5:$A$104,Drury_beneficiary_allocation!$F$5:$F$104,0,0)</f>
        <v>0</v>
      </c>
      <c r="AA431" s="362">
        <f>_xlfn.XLOOKUP($A431,'Total project cost for DCs'!$A$4:$A$111,'Total project cost for DCs'!AK$4:AK$111,0,0)*_xlfn.XLOOKUP($A431,Drury_beneficiary_allocation!$A$5:$A$104,Drury_beneficiary_allocation!$F$5:$F$104,0,0)</f>
        <v>0</v>
      </c>
      <c r="AB431" s="362">
        <f>_xlfn.XLOOKUP($A431,'Total project cost for DCs'!$A$4:$A$111,'Total project cost for DCs'!AL$4:AL$111,0,0)*_xlfn.XLOOKUP($A431,Drury_beneficiary_allocation!$A$5:$A$104,Drury_beneficiary_allocation!$F$5:$F$104,0,0)</f>
        <v>0</v>
      </c>
      <c r="AC431" s="362">
        <f>_xlfn.XLOOKUP($A431,'Total project cost for DCs'!$A$4:$A$111,'Total project cost for DCs'!AM$4:AM$111,0,0)*_xlfn.XLOOKUP($A431,Drury_beneficiary_allocation!$A$5:$A$104,Drury_beneficiary_allocation!$F$5:$F$104,0,0)</f>
        <v>0</v>
      </c>
      <c r="AD431" s="362">
        <f>_xlfn.XLOOKUP($A431,'Total project cost for DCs'!$A$4:$A$111,'Total project cost for DCs'!AN$4:AN$111,0,0)*_xlfn.XLOOKUP($A431,Drury_beneficiary_allocation!$A$5:$A$104,Drury_beneficiary_allocation!$F$5:$F$104,0,0)</f>
        <v>0</v>
      </c>
      <c r="AE431" s="363">
        <f t="shared" si="57"/>
        <v>14450.62061862468</v>
      </c>
      <c r="AF431" s="349"/>
      <c r="AG431" s="349">
        <f t="shared" si="60"/>
        <v>14450.62061862468</v>
      </c>
      <c r="AH431" s="353">
        <v>0</v>
      </c>
      <c r="AI431" s="354" t="str">
        <f t="shared" si="58"/>
        <v>Collector</v>
      </c>
      <c r="AJ431" s="349"/>
      <c r="AK431" s="349"/>
      <c r="AL431" s="355">
        <f>_xlfn.XLOOKUP(A431,'P1 Date Adjustment'!B:B,'P1 Date Adjustment'!F:F,"not found",0)</f>
        <v>2033</v>
      </c>
      <c r="AM431" s="349">
        <f t="shared" si="61"/>
        <v>13937.003226571353</v>
      </c>
      <c r="AN431" s="360"/>
      <c r="AO431" s="360"/>
    </row>
    <row r="432" spans="1:41" ht="30" x14ac:dyDescent="0.25">
      <c r="A432" s="129">
        <v>8</v>
      </c>
      <c r="B432" s="358" t="s">
        <v>200</v>
      </c>
      <c r="C432" s="358" t="str">
        <f>_xlfn.XLOOKUP($A432,'Total project cost for DCs'!A:A,'Total project cost for DCs'!C:C,"Not found",0)</f>
        <v>2-lane urban - upgrade existing road layout with active modes on both sides</v>
      </c>
      <c r="D432" s="355" t="s">
        <v>155</v>
      </c>
      <c r="E432" s="355" t="s">
        <v>199</v>
      </c>
      <c r="H432" s="355" t="s">
        <v>830</v>
      </c>
      <c r="I432" s="359">
        <f>_xlfn.XLOOKUP($H432,DC_growth_AGS!$A$665:$A$673,DC_growth_AGS!$O$665:$O$673,"Not found",0)</f>
        <v>0.96445707034953565</v>
      </c>
      <c r="J432" s="355">
        <v>2033</v>
      </c>
      <c r="K432" s="362">
        <f>_xlfn.XLOOKUP($A432,'Total project cost for DCs'!$A$4:$A$111,'Total project cost for DCs'!U$4:U$111,0,0)*_xlfn.XLOOKUP($A432,Drury_beneficiary_allocation!$A$5:$A$104,Drury_beneficiary_allocation!$F$5:$F$104,0,0)</f>
        <v>0</v>
      </c>
      <c r="L432" s="362">
        <f>_xlfn.XLOOKUP($A432,'Total project cost for DCs'!$A$4:$A$111,'Total project cost for DCs'!V$4:V$111,0,0)*_xlfn.XLOOKUP($A432,Drury_beneficiary_allocation!$A$5:$A$104,Drury_beneficiary_allocation!$F$5:$F$104,0,0)</f>
        <v>0</v>
      </c>
      <c r="M432" s="362">
        <f>_xlfn.XLOOKUP($A432,'Total project cost for DCs'!$A$4:$A$111,'Total project cost for DCs'!W$4:W$111,0,0)*_xlfn.XLOOKUP($A432,Drury_beneficiary_allocation!$A$5:$A$104,Drury_beneficiary_allocation!$F$5:$F$104,0,0)</f>
        <v>0</v>
      </c>
      <c r="N432" s="362">
        <f>_xlfn.XLOOKUP($A432,'Total project cost for DCs'!$A$4:$A$111,'Total project cost for DCs'!X$4:X$111,0,0)*_xlfn.XLOOKUP($A432,Drury_beneficiary_allocation!$A$5:$A$104,Drury_beneficiary_allocation!$F$5:$F$104,0,0)</f>
        <v>0</v>
      </c>
      <c r="O432" s="362">
        <f>_xlfn.XLOOKUP($A432,'Total project cost for DCs'!$A$4:$A$111,'Total project cost for DCs'!Y$4:Y$111,0,0)*_xlfn.XLOOKUP($A432,Drury_beneficiary_allocation!$A$5:$A$104,Drury_beneficiary_allocation!$F$5:$F$104,0,0)</f>
        <v>0</v>
      </c>
      <c r="P432" s="362">
        <f>_xlfn.XLOOKUP($A432,'Total project cost for DCs'!$A$4:$A$111,'Total project cost for DCs'!Z$4:Z$111,0,0)*_xlfn.XLOOKUP($A432,Drury_beneficiary_allocation!$A$5:$A$104,Drury_beneficiary_allocation!$F$5:$F$104,0,0)</f>
        <v>0</v>
      </c>
      <c r="Q432" s="362">
        <f>_xlfn.XLOOKUP($A432,'Total project cost for DCs'!$A$4:$A$111,'Total project cost for DCs'!AA$4:AA$111,0,0)*_xlfn.XLOOKUP($A432,Drury_beneficiary_allocation!$A$5:$A$104,Drury_beneficiary_allocation!$F$5:$F$104,0,0)</f>
        <v>0</v>
      </c>
      <c r="R432" s="362">
        <f>_xlfn.XLOOKUP($A432,'Total project cost for DCs'!$A$4:$A$111,'Total project cost for DCs'!AB$4:AB$111,0,0)*_xlfn.XLOOKUP($A432,Drury_beneficiary_allocation!$A$5:$A$104,Drury_beneficiary_allocation!$F$5:$F$104,0,0)</f>
        <v>0</v>
      </c>
      <c r="S432" s="362">
        <f>_xlfn.XLOOKUP($A432,'Total project cost for DCs'!$A$4:$A$111,'Total project cost for DCs'!AC$4:AC$111,0,0)*_xlfn.XLOOKUP($A432,Drury_beneficiary_allocation!$A$5:$A$104,Drury_beneficiary_allocation!$F$5:$F$104,0,0)</f>
        <v>0</v>
      </c>
      <c r="T432" s="362">
        <f>_xlfn.XLOOKUP($A432,'Total project cost for DCs'!$A$4:$A$111,'Total project cost for DCs'!AD$4:AD$111,0,0)*_xlfn.XLOOKUP($A432,Drury_beneficiary_allocation!$A$5:$A$104,Drury_beneficiary_allocation!$F$5:$F$104,0,0)</f>
        <v>0</v>
      </c>
      <c r="U432" s="362">
        <f>_xlfn.XLOOKUP($A432,'Total project cost for DCs'!$A$4:$A$111,'Total project cost for DCs'!AE$4:AE$111,0,0)*_xlfn.XLOOKUP($A432,Drury_beneficiary_allocation!$A$5:$A$104,Drury_beneficiary_allocation!$F$5:$F$104,0,0)</f>
        <v>0</v>
      </c>
      <c r="V432" s="362">
        <f>_xlfn.XLOOKUP($A432,'Total project cost for DCs'!$A$4:$A$111,'Total project cost for DCs'!AF$4:AF$111,0,0)*_xlfn.XLOOKUP($A432,Drury_beneficiary_allocation!$A$5:$A$104,Drury_beneficiary_allocation!$F$5:$F$104,0,0)</f>
        <v>0</v>
      </c>
      <c r="W432" s="362">
        <f>_xlfn.XLOOKUP($A432,'Total project cost for DCs'!$A$4:$A$111,'Total project cost for DCs'!AG$4:AG$111,0,0)*_xlfn.XLOOKUP($A432,Drury_beneficiary_allocation!$A$5:$A$104,Drury_beneficiary_allocation!$F$5:$F$104,0,0)</f>
        <v>0</v>
      </c>
      <c r="X432" s="362">
        <f>_xlfn.XLOOKUP($A432,'Total project cost for DCs'!$A$4:$A$111,'Total project cost for DCs'!AH$4:AH$111,0,0)*_xlfn.XLOOKUP($A432,Drury_beneficiary_allocation!$A$5:$A$104,Drury_beneficiary_allocation!$F$5:$F$104,0,0)</f>
        <v>0</v>
      </c>
      <c r="Y432" s="362">
        <f>_xlfn.XLOOKUP($A432,'Total project cost for DCs'!$A$4:$A$111,'Total project cost for DCs'!AI$4:AI$111,0,0)*_xlfn.XLOOKUP($A432,Drury_beneficiary_allocation!$A$5:$A$104,Drury_beneficiary_allocation!$F$5:$F$104,0,0)</f>
        <v>0</v>
      </c>
      <c r="Z432" s="362">
        <f>_xlfn.XLOOKUP($A432,'Total project cost for DCs'!$A$4:$A$111,'Total project cost for DCs'!AJ$4:AJ$111,0,0)*_xlfn.XLOOKUP($A432,Drury_beneficiary_allocation!$A$5:$A$104,Drury_beneficiary_allocation!$F$5:$F$104,0,0)</f>
        <v>0</v>
      </c>
      <c r="AA432" s="362">
        <f>_xlfn.XLOOKUP($A432,'Total project cost for DCs'!$A$4:$A$111,'Total project cost for DCs'!AK$4:AK$111,0,0)*_xlfn.XLOOKUP($A432,Drury_beneficiary_allocation!$A$5:$A$104,Drury_beneficiary_allocation!$F$5:$F$104,0,0)</f>
        <v>0</v>
      </c>
      <c r="AB432" s="362">
        <f>_xlfn.XLOOKUP($A432,'Total project cost for DCs'!$A$4:$A$111,'Total project cost for DCs'!AL$4:AL$111,0,0)*_xlfn.XLOOKUP($A432,Drury_beneficiary_allocation!$A$5:$A$104,Drury_beneficiary_allocation!$F$5:$F$104,0,0)</f>
        <v>0</v>
      </c>
      <c r="AC432" s="362">
        <f>_xlfn.XLOOKUP($A432,'Total project cost for DCs'!$A$4:$A$111,'Total project cost for DCs'!AM$4:AM$111,0,0)*_xlfn.XLOOKUP($A432,Drury_beneficiary_allocation!$A$5:$A$104,Drury_beneficiary_allocation!$F$5:$F$104,0,0)</f>
        <v>0</v>
      </c>
      <c r="AD432" s="362">
        <f>_xlfn.XLOOKUP($A432,'Total project cost for DCs'!$A$4:$A$111,'Total project cost for DCs'!AN$4:AN$111,0,0)*_xlfn.XLOOKUP($A432,Drury_beneficiary_allocation!$A$5:$A$104,Drury_beneficiary_allocation!$F$5:$F$104,0,0)</f>
        <v>0</v>
      </c>
      <c r="AE432" s="363">
        <f t="shared" si="57"/>
        <v>0</v>
      </c>
      <c r="AF432" s="349"/>
      <c r="AG432" s="349">
        <f t="shared" si="60"/>
        <v>0</v>
      </c>
      <c r="AH432" s="353">
        <v>0</v>
      </c>
      <c r="AI432" s="354" t="str">
        <f t="shared" si="58"/>
        <v>Collector</v>
      </c>
      <c r="AJ432" s="349"/>
      <c r="AK432" s="349"/>
      <c r="AL432" s="355">
        <f>_xlfn.XLOOKUP(A432,'P1 Date Adjustment'!B:B,'P1 Date Adjustment'!F:F,"not found",0)</f>
        <v>2033</v>
      </c>
      <c r="AM432" s="349">
        <f t="shared" si="61"/>
        <v>0</v>
      </c>
      <c r="AN432" s="360"/>
      <c r="AO432" s="360"/>
    </row>
    <row r="433" spans="1:41" ht="30" x14ac:dyDescent="0.25">
      <c r="A433" s="129" t="s">
        <v>214</v>
      </c>
      <c r="B433" s="358" t="s">
        <v>215</v>
      </c>
      <c r="C433" s="358" t="str">
        <f>_xlfn.XLOOKUP($A433,'Total project cost for DCs'!A:A,'Total project cost for DCs'!C:C,"Not found",0)</f>
        <v xml:space="preserve"> 2-lane signalised intersection with active mode crossings</v>
      </c>
      <c r="D433" s="355" t="s">
        <v>155</v>
      </c>
      <c r="E433" s="355" t="s">
        <v>190</v>
      </c>
      <c r="H433" s="355" t="s">
        <v>830</v>
      </c>
      <c r="I433" s="359">
        <f>_xlfn.XLOOKUP($H433,DC_growth_AGS!$A$665:$A$673,DC_growth_AGS!$O$665:$O$673,"Not found",0)</f>
        <v>0.96445707034953565</v>
      </c>
      <c r="J433" s="355">
        <v>2029</v>
      </c>
      <c r="K433" s="362">
        <f>_xlfn.XLOOKUP($A433,'Total project cost for DCs'!$A$4:$A$111,'Total project cost for DCs'!U$4:U$111,0,0)*_xlfn.XLOOKUP($A433,Drury_beneficiary_allocation!$A$5:$A$104,Drury_beneficiary_allocation!$F$5:$F$104,0,0)</f>
        <v>0</v>
      </c>
      <c r="L433" s="362">
        <f>_xlfn.XLOOKUP($A433,'Total project cost for DCs'!$A$4:$A$111,'Total project cost for DCs'!V$4:V$111,0,0)*_xlfn.XLOOKUP($A433,Drury_beneficiary_allocation!$A$5:$A$104,Drury_beneficiary_allocation!$F$5:$F$104,0,0)</f>
        <v>0</v>
      </c>
      <c r="M433" s="362">
        <f>_xlfn.XLOOKUP($A433,'Total project cost for DCs'!$A$4:$A$111,'Total project cost for DCs'!W$4:W$111,0,0)*_xlfn.XLOOKUP($A433,Drury_beneficiary_allocation!$A$5:$A$104,Drury_beneficiary_allocation!$F$5:$F$104,0,0)</f>
        <v>0</v>
      </c>
      <c r="N433" s="362">
        <f>_xlfn.XLOOKUP($A433,'Total project cost for DCs'!$A$4:$A$111,'Total project cost for DCs'!X$4:X$111,0,0)*_xlfn.XLOOKUP($A433,Drury_beneficiary_allocation!$A$5:$A$104,Drury_beneficiary_allocation!$F$5:$F$104,0,0)</f>
        <v>0</v>
      </c>
      <c r="O433" s="362">
        <f>_xlfn.XLOOKUP($A433,'Total project cost for DCs'!$A$4:$A$111,'Total project cost for DCs'!Y$4:Y$111,0,0)*_xlfn.XLOOKUP($A433,Drury_beneficiary_allocation!$A$5:$A$104,Drury_beneficiary_allocation!$F$5:$F$104,0,0)</f>
        <v>0</v>
      </c>
      <c r="P433" s="362">
        <f>_xlfn.XLOOKUP($A433,'Total project cost for DCs'!$A$4:$A$111,'Total project cost for DCs'!Z$4:Z$111,0,0)*_xlfn.XLOOKUP($A433,Drury_beneficiary_allocation!$A$5:$A$104,Drury_beneficiary_allocation!$F$5:$F$104,0,0)</f>
        <v>0</v>
      </c>
      <c r="Q433" s="362">
        <f>_xlfn.XLOOKUP($A433,'Total project cost for DCs'!$A$4:$A$111,'Total project cost for DCs'!AA$4:AA$111,0,0)*_xlfn.XLOOKUP($A433,Drury_beneficiary_allocation!$A$5:$A$104,Drury_beneficiary_allocation!$F$5:$F$104,0,0)</f>
        <v>0</v>
      </c>
      <c r="R433" s="362">
        <f>_xlfn.XLOOKUP($A433,'Total project cost for DCs'!$A$4:$A$111,'Total project cost for DCs'!AB$4:AB$111,0,0)*_xlfn.XLOOKUP($A433,Drury_beneficiary_allocation!$A$5:$A$104,Drury_beneficiary_allocation!$F$5:$F$104,0,0)</f>
        <v>0</v>
      </c>
      <c r="S433" s="362">
        <f>_xlfn.XLOOKUP($A433,'Total project cost for DCs'!$A$4:$A$111,'Total project cost for DCs'!AC$4:AC$111,0,0)*_xlfn.XLOOKUP($A433,Drury_beneficiary_allocation!$A$5:$A$104,Drury_beneficiary_allocation!$F$5:$F$104,0,0)</f>
        <v>0</v>
      </c>
      <c r="T433" s="362">
        <f>_xlfn.XLOOKUP($A433,'Total project cost for DCs'!$A$4:$A$111,'Total project cost for DCs'!AD$4:AD$111,0,0)*_xlfn.XLOOKUP($A433,Drury_beneficiary_allocation!$A$5:$A$104,Drury_beneficiary_allocation!$F$5:$F$104,0,0)</f>
        <v>0</v>
      </c>
      <c r="U433" s="362">
        <f>_xlfn.XLOOKUP($A433,'Total project cost for DCs'!$A$4:$A$111,'Total project cost for DCs'!AE$4:AE$111,0,0)*_xlfn.XLOOKUP($A433,Drury_beneficiary_allocation!$A$5:$A$104,Drury_beneficiary_allocation!$F$5:$F$104,0,0)</f>
        <v>0</v>
      </c>
      <c r="V433" s="362">
        <f>_xlfn.XLOOKUP($A433,'Total project cost for DCs'!$A$4:$A$111,'Total project cost for DCs'!AF$4:AF$111,0,0)*_xlfn.XLOOKUP($A433,Drury_beneficiary_allocation!$A$5:$A$104,Drury_beneficiary_allocation!$F$5:$F$104,0,0)</f>
        <v>0</v>
      </c>
      <c r="W433" s="362">
        <f>_xlfn.XLOOKUP($A433,'Total project cost for DCs'!$A$4:$A$111,'Total project cost for DCs'!AG$4:AG$111,0,0)*_xlfn.XLOOKUP($A433,Drury_beneficiary_allocation!$A$5:$A$104,Drury_beneficiary_allocation!$F$5:$F$104,0,0)</f>
        <v>0</v>
      </c>
      <c r="X433" s="362">
        <f>_xlfn.XLOOKUP($A433,'Total project cost for DCs'!$A$4:$A$111,'Total project cost for DCs'!AH$4:AH$111,0,0)*_xlfn.XLOOKUP($A433,Drury_beneficiary_allocation!$A$5:$A$104,Drury_beneficiary_allocation!$F$5:$F$104,0,0)</f>
        <v>0</v>
      </c>
      <c r="Y433" s="362">
        <f>_xlfn.XLOOKUP($A433,'Total project cost for DCs'!$A$4:$A$111,'Total project cost for DCs'!AI$4:AI$111,0,0)*_xlfn.XLOOKUP($A433,Drury_beneficiary_allocation!$A$5:$A$104,Drury_beneficiary_allocation!$F$5:$F$104,0,0)</f>
        <v>0</v>
      </c>
      <c r="Z433" s="362">
        <f>_xlfn.XLOOKUP($A433,'Total project cost for DCs'!$A$4:$A$111,'Total project cost for DCs'!AJ$4:AJ$111,0,0)*_xlfn.XLOOKUP($A433,Drury_beneficiary_allocation!$A$5:$A$104,Drury_beneficiary_allocation!$F$5:$F$104,0,0)</f>
        <v>0</v>
      </c>
      <c r="AA433" s="362">
        <f>_xlfn.XLOOKUP($A433,'Total project cost for DCs'!$A$4:$A$111,'Total project cost for DCs'!AK$4:AK$111,0,0)*_xlfn.XLOOKUP($A433,Drury_beneficiary_allocation!$A$5:$A$104,Drury_beneficiary_allocation!$F$5:$F$104,0,0)</f>
        <v>0</v>
      </c>
      <c r="AB433" s="362">
        <f>_xlfn.XLOOKUP($A433,'Total project cost for DCs'!$A$4:$A$111,'Total project cost for DCs'!AL$4:AL$111,0,0)*_xlfn.XLOOKUP($A433,Drury_beneficiary_allocation!$A$5:$A$104,Drury_beneficiary_allocation!$F$5:$F$104,0,0)</f>
        <v>0</v>
      </c>
      <c r="AC433" s="362">
        <f>_xlfn.XLOOKUP($A433,'Total project cost for DCs'!$A$4:$A$111,'Total project cost for DCs'!AM$4:AM$111,0,0)*_xlfn.XLOOKUP($A433,Drury_beneficiary_allocation!$A$5:$A$104,Drury_beneficiary_allocation!$F$5:$F$104,0,0)</f>
        <v>0</v>
      </c>
      <c r="AD433" s="362">
        <f>_xlfn.XLOOKUP($A433,'Total project cost for DCs'!$A$4:$A$111,'Total project cost for DCs'!AN$4:AN$111,0,0)*_xlfn.XLOOKUP($A433,Drury_beneficiary_allocation!$A$5:$A$104,Drury_beneficiary_allocation!$F$5:$F$104,0,0)</f>
        <v>0</v>
      </c>
      <c r="AE433" s="363">
        <f t="shared" si="57"/>
        <v>0</v>
      </c>
      <c r="AF433" s="349"/>
      <c r="AG433" s="349">
        <f t="shared" si="60"/>
        <v>0</v>
      </c>
      <c r="AH433" s="353">
        <v>0</v>
      </c>
      <c r="AI433" s="354" t="str">
        <f t="shared" si="58"/>
        <v>Arterial</v>
      </c>
      <c r="AJ433" s="349"/>
      <c r="AK433" s="349"/>
      <c r="AL433" s="355">
        <f>_xlfn.XLOOKUP(A433,'P1 Date Adjustment'!B:B,'P1 Date Adjustment'!F:F,"not found",0)</f>
        <v>2029</v>
      </c>
      <c r="AM433" s="349">
        <f t="shared" si="61"/>
        <v>0</v>
      </c>
      <c r="AN433" s="360"/>
      <c r="AO433" s="360"/>
    </row>
    <row r="434" spans="1:41" ht="30" x14ac:dyDescent="0.25">
      <c r="A434" s="129" t="s">
        <v>217</v>
      </c>
      <c r="B434" s="358" t="s">
        <v>215</v>
      </c>
      <c r="C434" s="358" t="str">
        <f>_xlfn.XLOOKUP($A434,'Total project cost for DCs'!A:A,'Total project cost for DCs'!C:C,"Not found",0)</f>
        <v>multi-lane roundabout with active mode crossings, SGA design</v>
      </c>
      <c r="D434" s="355" t="s">
        <v>155</v>
      </c>
      <c r="E434" s="355" t="s">
        <v>157</v>
      </c>
      <c r="H434" s="355" t="s">
        <v>830</v>
      </c>
      <c r="I434" s="359">
        <f>_xlfn.XLOOKUP($H434,DC_growth_AGS!$A$665:$A$673,DC_growth_AGS!$O$665:$O$673,"Not found",0)</f>
        <v>0.96445707034953565</v>
      </c>
      <c r="J434" s="355">
        <v>2031</v>
      </c>
      <c r="K434" s="362">
        <f>_xlfn.XLOOKUP($A434,'Total project cost for DCs'!$A$4:$A$111,'Total project cost for DCs'!U$4:U$111,0,0)*_xlfn.XLOOKUP($A434,Drury_beneficiary_allocation!$A$5:$A$104,Drury_beneficiary_allocation!$F$5:$F$104,0,0)</f>
        <v>0</v>
      </c>
      <c r="L434" s="362">
        <f>_xlfn.XLOOKUP($A434,'Total project cost for DCs'!$A$4:$A$111,'Total project cost for DCs'!V$4:V$111,0,0)*_xlfn.XLOOKUP($A434,Drury_beneficiary_allocation!$A$5:$A$104,Drury_beneficiary_allocation!$F$5:$F$104,0,0)</f>
        <v>0</v>
      </c>
      <c r="M434" s="362">
        <f>_xlfn.XLOOKUP($A434,'Total project cost for DCs'!$A$4:$A$111,'Total project cost for DCs'!W$4:W$111,0,0)*_xlfn.XLOOKUP($A434,Drury_beneficiary_allocation!$A$5:$A$104,Drury_beneficiary_allocation!$F$5:$F$104,0,0)</f>
        <v>0</v>
      </c>
      <c r="N434" s="362">
        <f>_xlfn.XLOOKUP($A434,'Total project cost for DCs'!$A$4:$A$111,'Total project cost for DCs'!X$4:X$111,0,0)*_xlfn.XLOOKUP($A434,Drury_beneficiary_allocation!$A$5:$A$104,Drury_beneficiary_allocation!$F$5:$F$104,0,0)</f>
        <v>0</v>
      </c>
      <c r="O434" s="362">
        <f>_xlfn.XLOOKUP($A434,'Total project cost for DCs'!$A$4:$A$111,'Total project cost for DCs'!Y$4:Y$111,0,0)*_xlfn.XLOOKUP($A434,Drury_beneficiary_allocation!$A$5:$A$104,Drury_beneficiary_allocation!$F$5:$F$104,0,0)</f>
        <v>0</v>
      </c>
      <c r="P434" s="362">
        <f>_xlfn.XLOOKUP($A434,'Total project cost for DCs'!$A$4:$A$111,'Total project cost for DCs'!Z$4:Z$111,0,0)*_xlfn.XLOOKUP($A434,Drury_beneficiary_allocation!$A$5:$A$104,Drury_beneficiary_allocation!$F$5:$F$104,0,0)</f>
        <v>0</v>
      </c>
      <c r="Q434" s="362">
        <f>_xlfn.XLOOKUP($A434,'Total project cost for DCs'!$A$4:$A$111,'Total project cost for DCs'!AA$4:AA$111,0,0)*_xlfn.XLOOKUP($A434,Drury_beneficiary_allocation!$A$5:$A$104,Drury_beneficiary_allocation!$F$5:$F$104,0,0)</f>
        <v>0</v>
      </c>
      <c r="R434" s="362">
        <f>_xlfn.XLOOKUP($A434,'Total project cost for DCs'!$A$4:$A$111,'Total project cost for DCs'!AB$4:AB$111,0,0)*_xlfn.XLOOKUP($A434,Drury_beneficiary_allocation!$A$5:$A$104,Drury_beneficiary_allocation!$F$5:$F$104,0,0)</f>
        <v>0</v>
      </c>
      <c r="S434" s="362">
        <f>_xlfn.XLOOKUP($A434,'Total project cost for DCs'!$A$4:$A$111,'Total project cost for DCs'!AC$4:AC$111,0,0)*_xlfn.XLOOKUP($A434,Drury_beneficiary_allocation!$A$5:$A$104,Drury_beneficiary_allocation!$F$5:$F$104,0,0)</f>
        <v>0</v>
      </c>
      <c r="T434" s="362">
        <f>_xlfn.XLOOKUP($A434,'Total project cost for DCs'!$A$4:$A$111,'Total project cost for DCs'!AD$4:AD$111,0,0)*_xlfn.XLOOKUP($A434,Drury_beneficiary_allocation!$A$5:$A$104,Drury_beneficiary_allocation!$F$5:$F$104,0,0)</f>
        <v>0</v>
      </c>
      <c r="U434" s="362">
        <f>_xlfn.XLOOKUP($A434,'Total project cost for DCs'!$A$4:$A$111,'Total project cost for DCs'!AE$4:AE$111,0,0)*_xlfn.XLOOKUP($A434,Drury_beneficiary_allocation!$A$5:$A$104,Drury_beneficiary_allocation!$F$5:$F$104,0,0)</f>
        <v>0</v>
      </c>
      <c r="V434" s="362">
        <f>_xlfn.XLOOKUP($A434,'Total project cost for DCs'!$A$4:$A$111,'Total project cost for DCs'!AF$4:AF$111,0,0)*_xlfn.XLOOKUP($A434,Drury_beneficiary_allocation!$A$5:$A$104,Drury_beneficiary_allocation!$F$5:$F$104,0,0)</f>
        <v>0</v>
      </c>
      <c r="W434" s="362">
        <f>_xlfn.XLOOKUP($A434,'Total project cost for DCs'!$A$4:$A$111,'Total project cost for DCs'!AG$4:AG$111,0,0)*_xlfn.XLOOKUP($A434,Drury_beneficiary_allocation!$A$5:$A$104,Drury_beneficiary_allocation!$F$5:$F$104,0,0)</f>
        <v>0</v>
      </c>
      <c r="X434" s="362">
        <f>_xlfn.XLOOKUP($A434,'Total project cost for DCs'!$A$4:$A$111,'Total project cost for DCs'!AH$4:AH$111,0,0)*_xlfn.XLOOKUP($A434,Drury_beneficiary_allocation!$A$5:$A$104,Drury_beneficiary_allocation!$F$5:$F$104,0,0)</f>
        <v>0</v>
      </c>
      <c r="Y434" s="362">
        <f>_xlfn.XLOOKUP($A434,'Total project cost for DCs'!$A$4:$A$111,'Total project cost for DCs'!AI$4:AI$111,0,0)*_xlfn.XLOOKUP($A434,Drury_beneficiary_allocation!$A$5:$A$104,Drury_beneficiary_allocation!$F$5:$F$104,0,0)</f>
        <v>0</v>
      </c>
      <c r="Z434" s="362">
        <f>_xlfn.XLOOKUP($A434,'Total project cost for DCs'!$A$4:$A$111,'Total project cost for DCs'!AJ$4:AJ$111,0,0)*_xlfn.XLOOKUP($A434,Drury_beneficiary_allocation!$A$5:$A$104,Drury_beneficiary_allocation!$F$5:$F$104,0,0)</f>
        <v>0</v>
      </c>
      <c r="AA434" s="362">
        <f>_xlfn.XLOOKUP($A434,'Total project cost for DCs'!$A$4:$A$111,'Total project cost for DCs'!AK$4:AK$111,0,0)*_xlfn.XLOOKUP($A434,Drury_beneficiary_allocation!$A$5:$A$104,Drury_beneficiary_allocation!$F$5:$F$104,0,0)</f>
        <v>0</v>
      </c>
      <c r="AB434" s="362">
        <f>_xlfn.XLOOKUP($A434,'Total project cost for DCs'!$A$4:$A$111,'Total project cost for DCs'!AL$4:AL$111,0,0)*_xlfn.XLOOKUP($A434,Drury_beneficiary_allocation!$A$5:$A$104,Drury_beneficiary_allocation!$F$5:$F$104,0,0)</f>
        <v>0</v>
      </c>
      <c r="AC434" s="362">
        <f>_xlfn.XLOOKUP($A434,'Total project cost for DCs'!$A$4:$A$111,'Total project cost for DCs'!AM$4:AM$111,0,0)*_xlfn.XLOOKUP($A434,Drury_beneficiary_allocation!$A$5:$A$104,Drury_beneficiary_allocation!$F$5:$F$104,0,0)</f>
        <v>0</v>
      </c>
      <c r="AD434" s="362">
        <f>_xlfn.XLOOKUP($A434,'Total project cost for DCs'!$A$4:$A$111,'Total project cost for DCs'!AN$4:AN$111,0,0)*_xlfn.XLOOKUP($A434,Drury_beneficiary_allocation!$A$5:$A$104,Drury_beneficiary_allocation!$F$5:$F$104,0,0)</f>
        <v>0</v>
      </c>
      <c r="AE434" s="363">
        <f t="shared" si="57"/>
        <v>0</v>
      </c>
      <c r="AF434" s="349"/>
      <c r="AG434" s="349">
        <f t="shared" si="60"/>
        <v>0</v>
      </c>
      <c r="AH434" s="353">
        <v>0</v>
      </c>
      <c r="AI434" s="354" t="str">
        <f t="shared" si="58"/>
        <v>Arterial</v>
      </c>
      <c r="AJ434" s="349"/>
      <c r="AK434" s="349"/>
      <c r="AL434" s="355">
        <f>_xlfn.XLOOKUP(A434,'P1 Date Adjustment'!B:B,'P1 Date Adjustment'!F:F,"not found",0)</f>
        <v>2031</v>
      </c>
      <c r="AM434" s="349">
        <f t="shared" si="61"/>
        <v>0</v>
      </c>
      <c r="AN434" s="360"/>
      <c r="AO434" s="360"/>
    </row>
    <row r="435" spans="1:41" ht="30" x14ac:dyDescent="0.25">
      <c r="A435" s="129">
        <v>11</v>
      </c>
      <c r="B435" s="358" t="s">
        <v>219</v>
      </c>
      <c r="C435" s="358" t="str">
        <f>_xlfn.XLOOKUP($A435,'Total project cost for DCs'!A:A,'Total project cost for DCs'!C:C,"Not found",0)</f>
        <v>Roundabout as per SGA design</v>
      </c>
      <c r="D435" s="355" t="s">
        <v>155</v>
      </c>
      <c r="E435" s="355" t="s">
        <v>190</v>
      </c>
      <c r="H435" s="355" t="s">
        <v>830</v>
      </c>
      <c r="I435" s="359">
        <f>_xlfn.XLOOKUP($H435,DC_growth_AGS!$A$665:$A$673,DC_growth_AGS!$O$665:$O$673,"Not found",0)</f>
        <v>0.96445707034953565</v>
      </c>
      <c r="J435" s="355">
        <v>2031</v>
      </c>
      <c r="K435" s="362">
        <f>_xlfn.XLOOKUP($A435,'Total project cost for DCs'!$A$4:$A$111,'Total project cost for DCs'!U$4:U$111,0,0)*_xlfn.XLOOKUP($A435,Drury_beneficiary_allocation!$A$5:$A$104,Drury_beneficiary_allocation!$F$5:$F$104,0,0)</f>
        <v>0</v>
      </c>
      <c r="L435" s="362">
        <f>_xlfn.XLOOKUP($A435,'Total project cost for DCs'!$A$4:$A$111,'Total project cost for DCs'!V$4:V$111,0,0)*_xlfn.XLOOKUP($A435,Drury_beneficiary_allocation!$A$5:$A$104,Drury_beneficiary_allocation!$F$5:$F$104,0,0)</f>
        <v>0</v>
      </c>
      <c r="M435" s="362">
        <f>_xlfn.XLOOKUP($A435,'Total project cost for DCs'!$A$4:$A$111,'Total project cost for DCs'!W$4:W$111,0,0)*_xlfn.XLOOKUP($A435,Drury_beneficiary_allocation!$A$5:$A$104,Drury_beneficiary_allocation!$F$5:$F$104,0,0)</f>
        <v>0</v>
      </c>
      <c r="N435" s="362">
        <f>_xlfn.XLOOKUP($A435,'Total project cost for DCs'!$A$4:$A$111,'Total project cost for DCs'!X$4:X$111,0,0)*_xlfn.XLOOKUP($A435,Drury_beneficiary_allocation!$A$5:$A$104,Drury_beneficiary_allocation!$F$5:$F$104,0,0)</f>
        <v>0</v>
      </c>
      <c r="O435" s="362">
        <f>_xlfn.XLOOKUP($A435,'Total project cost for DCs'!$A$4:$A$111,'Total project cost for DCs'!Y$4:Y$111,0,0)*_xlfn.XLOOKUP($A435,Drury_beneficiary_allocation!$A$5:$A$104,Drury_beneficiary_allocation!$F$5:$F$104,0,0)</f>
        <v>0</v>
      </c>
      <c r="P435" s="362">
        <f>_xlfn.XLOOKUP($A435,'Total project cost for DCs'!$A$4:$A$111,'Total project cost for DCs'!Z$4:Z$111,0,0)*_xlfn.XLOOKUP($A435,Drury_beneficiary_allocation!$A$5:$A$104,Drury_beneficiary_allocation!$F$5:$F$104,0,0)</f>
        <v>0</v>
      </c>
      <c r="Q435" s="362">
        <f>_xlfn.XLOOKUP($A435,'Total project cost for DCs'!$A$4:$A$111,'Total project cost for DCs'!AA$4:AA$111,0,0)*_xlfn.XLOOKUP($A435,Drury_beneficiary_allocation!$A$5:$A$104,Drury_beneficiary_allocation!$F$5:$F$104,0,0)</f>
        <v>0</v>
      </c>
      <c r="R435" s="362">
        <f>_xlfn.XLOOKUP($A435,'Total project cost for DCs'!$A$4:$A$111,'Total project cost for DCs'!AB$4:AB$111,0,0)*_xlfn.XLOOKUP($A435,Drury_beneficiary_allocation!$A$5:$A$104,Drury_beneficiary_allocation!$F$5:$F$104,0,0)</f>
        <v>0</v>
      </c>
      <c r="S435" s="362">
        <f>_xlfn.XLOOKUP($A435,'Total project cost for DCs'!$A$4:$A$111,'Total project cost for DCs'!AC$4:AC$111,0,0)*_xlfn.XLOOKUP($A435,Drury_beneficiary_allocation!$A$5:$A$104,Drury_beneficiary_allocation!$F$5:$F$104,0,0)</f>
        <v>0</v>
      </c>
      <c r="T435" s="362">
        <f>_xlfn.XLOOKUP($A435,'Total project cost for DCs'!$A$4:$A$111,'Total project cost for DCs'!AD$4:AD$111,0,0)*_xlfn.XLOOKUP($A435,Drury_beneficiary_allocation!$A$5:$A$104,Drury_beneficiary_allocation!$F$5:$F$104,0,0)</f>
        <v>0</v>
      </c>
      <c r="U435" s="362">
        <f>_xlfn.XLOOKUP($A435,'Total project cost for DCs'!$A$4:$A$111,'Total project cost for DCs'!AE$4:AE$111,0,0)*_xlfn.XLOOKUP($A435,Drury_beneficiary_allocation!$A$5:$A$104,Drury_beneficiary_allocation!$F$5:$F$104,0,0)</f>
        <v>0</v>
      </c>
      <c r="V435" s="362">
        <f>_xlfn.XLOOKUP($A435,'Total project cost for DCs'!$A$4:$A$111,'Total project cost for DCs'!AF$4:AF$111,0,0)*_xlfn.XLOOKUP($A435,Drury_beneficiary_allocation!$A$5:$A$104,Drury_beneficiary_allocation!$F$5:$F$104,0,0)</f>
        <v>0</v>
      </c>
      <c r="W435" s="362">
        <f>_xlfn.XLOOKUP($A435,'Total project cost for DCs'!$A$4:$A$111,'Total project cost for DCs'!AG$4:AG$111,0,0)*_xlfn.XLOOKUP($A435,Drury_beneficiary_allocation!$A$5:$A$104,Drury_beneficiary_allocation!$F$5:$F$104,0,0)</f>
        <v>0</v>
      </c>
      <c r="X435" s="362">
        <f>_xlfn.XLOOKUP($A435,'Total project cost for DCs'!$A$4:$A$111,'Total project cost for DCs'!AH$4:AH$111,0,0)*_xlfn.XLOOKUP($A435,Drury_beneficiary_allocation!$A$5:$A$104,Drury_beneficiary_allocation!$F$5:$F$104,0,0)</f>
        <v>0</v>
      </c>
      <c r="Y435" s="362">
        <f>_xlfn.XLOOKUP($A435,'Total project cost for DCs'!$A$4:$A$111,'Total project cost for DCs'!AI$4:AI$111,0,0)*_xlfn.XLOOKUP($A435,Drury_beneficiary_allocation!$A$5:$A$104,Drury_beneficiary_allocation!$F$5:$F$104,0,0)</f>
        <v>0</v>
      </c>
      <c r="Z435" s="362">
        <f>_xlfn.XLOOKUP($A435,'Total project cost for DCs'!$A$4:$A$111,'Total project cost for DCs'!AJ$4:AJ$111,0,0)*_xlfn.XLOOKUP($A435,Drury_beneficiary_allocation!$A$5:$A$104,Drury_beneficiary_allocation!$F$5:$F$104,0,0)</f>
        <v>0</v>
      </c>
      <c r="AA435" s="362">
        <f>_xlfn.XLOOKUP($A435,'Total project cost for DCs'!$A$4:$A$111,'Total project cost for DCs'!AK$4:AK$111,0,0)*_xlfn.XLOOKUP($A435,Drury_beneficiary_allocation!$A$5:$A$104,Drury_beneficiary_allocation!$F$5:$F$104,0,0)</f>
        <v>0</v>
      </c>
      <c r="AB435" s="362">
        <f>_xlfn.XLOOKUP($A435,'Total project cost for DCs'!$A$4:$A$111,'Total project cost for DCs'!AL$4:AL$111,0,0)*_xlfn.XLOOKUP($A435,Drury_beneficiary_allocation!$A$5:$A$104,Drury_beneficiary_allocation!$F$5:$F$104,0,0)</f>
        <v>0</v>
      </c>
      <c r="AC435" s="362">
        <f>_xlfn.XLOOKUP($A435,'Total project cost for DCs'!$A$4:$A$111,'Total project cost for DCs'!AM$4:AM$111,0,0)*_xlfn.XLOOKUP($A435,Drury_beneficiary_allocation!$A$5:$A$104,Drury_beneficiary_allocation!$F$5:$F$104,0,0)</f>
        <v>0</v>
      </c>
      <c r="AD435" s="362">
        <f>_xlfn.XLOOKUP($A435,'Total project cost for DCs'!$A$4:$A$111,'Total project cost for DCs'!AN$4:AN$111,0,0)*_xlfn.XLOOKUP($A435,Drury_beneficiary_allocation!$A$5:$A$104,Drury_beneficiary_allocation!$F$5:$F$104,0,0)</f>
        <v>0</v>
      </c>
      <c r="AE435" s="363">
        <f t="shared" si="57"/>
        <v>0</v>
      </c>
      <c r="AF435" s="349"/>
      <c r="AG435" s="349">
        <f t="shared" si="60"/>
        <v>0</v>
      </c>
      <c r="AH435" s="353">
        <v>0</v>
      </c>
      <c r="AI435" s="354" t="str">
        <f t="shared" si="58"/>
        <v>Arterial</v>
      </c>
      <c r="AJ435" s="349"/>
      <c r="AK435" s="349"/>
      <c r="AL435" s="355">
        <f>_xlfn.XLOOKUP(A435,'P1 Date Adjustment'!B:B,'P1 Date Adjustment'!F:F,"not found",0)</f>
        <v>2031</v>
      </c>
      <c r="AM435" s="349">
        <f t="shared" si="61"/>
        <v>0</v>
      </c>
      <c r="AN435" s="360"/>
      <c r="AO435" s="360"/>
    </row>
    <row r="436" spans="1:41" ht="60" x14ac:dyDescent="0.25">
      <c r="A436" s="129">
        <v>12</v>
      </c>
      <c r="B436" s="358" t="s">
        <v>221</v>
      </c>
      <c r="C436" s="358" t="str">
        <f>_xlfn.XLOOKUP($A436,'Total project cost for DCs'!A:A,'Total project cost for DCs'!C:C,"Not found",0)</f>
        <v>Intersection improvements on Bremner-Firth Rd, Norrie-Firth Rd, GSR-Firth Rd, Active mode facilities on both sides of Firth &amp; Norrie Rd</v>
      </c>
      <c r="D436" s="355" t="s">
        <v>155</v>
      </c>
      <c r="E436" s="355" t="s">
        <v>223</v>
      </c>
      <c r="H436" s="355" t="s">
        <v>830</v>
      </c>
      <c r="I436" s="359">
        <f>_xlfn.XLOOKUP($H436,DC_growth_AGS!$A$665:$A$673,DC_growth_AGS!$O$665:$O$673,"Not found",0)</f>
        <v>0.96445707034953565</v>
      </c>
      <c r="J436" s="355">
        <v>2033</v>
      </c>
      <c r="K436" s="362">
        <f>_xlfn.XLOOKUP($A436,'Total project cost for DCs'!$A$4:$A$111,'Total project cost for DCs'!U$4:U$111,0,0)*_xlfn.XLOOKUP($A436,Drury_beneficiary_allocation!$A$5:$A$104,Drury_beneficiary_allocation!$F$5:$F$104,0,0)</f>
        <v>0</v>
      </c>
      <c r="L436" s="362">
        <f>_xlfn.XLOOKUP($A436,'Total project cost for DCs'!$A$4:$A$111,'Total project cost for DCs'!V$4:V$111,0,0)*_xlfn.XLOOKUP($A436,Drury_beneficiary_allocation!$A$5:$A$104,Drury_beneficiary_allocation!$F$5:$F$104,0,0)</f>
        <v>0</v>
      </c>
      <c r="M436" s="362">
        <f>_xlfn.XLOOKUP($A436,'Total project cost for DCs'!$A$4:$A$111,'Total project cost for DCs'!W$4:W$111,0,0)*_xlfn.XLOOKUP($A436,Drury_beneficiary_allocation!$A$5:$A$104,Drury_beneficiary_allocation!$F$5:$F$104,0,0)</f>
        <v>0</v>
      </c>
      <c r="N436" s="362">
        <f>_xlfn.XLOOKUP($A436,'Total project cost for DCs'!$A$4:$A$111,'Total project cost for DCs'!X$4:X$111,0,0)*_xlfn.XLOOKUP($A436,Drury_beneficiary_allocation!$A$5:$A$104,Drury_beneficiary_allocation!$F$5:$F$104,0,0)</f>
        <v>0</v>
      </c>
      <c r="O436" s="362">
        <f>_xlfn.XLOOKUP($A436,'Total project cost for DCs'!$A$4:$A$111,'Total project cost for DCs'!Y$4:Y$111,0,0)*_xlfn.XLOOKUP($A436,Drury_beneficiary_allocation!$A$5:$A$104,Drury_beneficiary_allocation!$F$5:$F$104,0,0)</f>
        <v>0</v>
      </c>
      <c r="P436" s="362">
        <f>_xlfn.XLOOKUP($A436,'Total project cost for DCs'!$A$4:$A$111,'Total project cost for DCs'!Z$4:Z$111,0,0)*_xlfn.XLOOKUP($A436,Drury_beneficiary_allocation!$A$5:$A$104,Drury_beneficiary_allocation!$F$5:$F$104,0,0)</f>
        <v>0</v>
      </c>
      <c r="Q436" s="362">
        <f>_xlfn.XLOOKUP($A436,'Total project cost for DCs'!$A$4:$A$111,'Total project cost for DCs'!AA$4:AA$111,0,0)*_xlfn.XLOOKUP($A436,Drury_beneficiary_allocation!$A$5:$A$104,Drury_beneficiary_allocation!$F$5:$F$104,0,0)</f>
        <v>0</v>
      </c>
      <c r="R436" s="362">
        <f>_xlfn.XLOOKUP($A436,'Total project cost for DCs'!$A$4:$A$111,'Total project cost for DCs'!AB$4:AB$111,0,0)*_xlfn.XLOOKUP($A436,Drury_beneficiary_allocation!$A$5:$A$104,Drury_beneficiary_allocation!$F$5:$F$104,0,0)</f>
        <v>0</v>
      </c>
      <c r="S436" s="362">
        <f>_xlfn.XLOOKUP($A436,'Total project cost for DCs'!$A$4:$A$111,'Total project cost for DCs'!AC$4:AC$111,0,0)*_xlfn.XLOOKUP($A436,Drury_beneficiary_allocation!$A$5:$A$104,Drury_beneficiary_allocation!$F$5:$F$104,0,0)</f>
        <v>0</v>
      </c>
      <c r="T436" s="362">
        <f>_xlfn.XLOOKUP($A436,'Total project cost for DCs'!$A$4:$A$111,'Total project cost for DCs'!AD$4:AD$111,0,0)*_xlfn.XLOOKUP($A436,Drury_beneficiary_allocation!$A$5:$A$104,Drury_beneficiary_allocation!$F$5:$F$104,0,0)</f>
        <v>0</v>
      </c>
      <c r="U436" s="362">
        <f>_xlfn.XLOOKUP($A436,'Total project cost for DCs'!$A$4:$A$111,'Total project cost for DCs'!AE$4:AE$111,0,0)*_xlfn.XLOOKUP($A436,Drury_beneficiary_allocation!$A$5:$A$104,Drury_beneficiary_allocation!$F$5:$F$104,0,0)</f>
        <v>0</v>
      </c>
      <c r="V436" s="362">
        <f>_xlfn.XLOOKUP($A436,'Total project cost for DCs'!$A$4:$A$111,'Total project cost for DCs'!AF$4:AF$111,0,0)*_xlfn.XLOOKUP($A436,Drury_beneficiary_allocation!$A$5:$A$104,Drury_beneficiary_allocation!$F$5:$F$104,0,0)</f>
        <v>0</v>
      </c>
      <c r="W436" s="362">
        <f>_xlfn.XLOOKUP($A436,'Total project cost for DCs'!$A$4:$A$111,'Total project cost for DCs'!AG$4:AG$111,0,0)*_xlfn.XLOOKUP($A436,Drury_beneficiary_allocation!$A$5:$A$104,Drury_beneficiary_allocation!$F$5:$F$104,0,0)</f>
        <v>0</v>
      </c>
      <c r="X436" s="362">
        <f>_xlfn.XLOOKUP($A436,'Total project cost for DCs'!$A$4:$A$111,'Total project cost for DCs'!AH$4:AH$111,0,0)*_xlfn.XLOOKUP($A436,Drury_beneficiary_allocation!$A$5:$A$104,Drury_beneficiary_allocation!$F$5:$F$104,0,0)</f>
        <v>0</v>
      </c>
      <c r="Y436" s="362">
        <f>_xlfn.XLOOKUP($A436,'Total project cost for DCs'!$A$4:$A$111,'Total project cost for DCs'!AI$4:AI$111,0,0)*_xlfn.XLOOKUP($A436,Drury_beneficiary_allocation!$A$5:$A$104,Drury_beneficiary_allocation!$F$5:$F$104,0,0)</f>
        <v>0</v>
      </c>
      <c r="Z436" s="362">
        <f>_xlfn.XLOOKUP($A436,'Total project cost for DCs'!$A$4:$A$111,'Total project cost for DCs'!AJ$4:AJ$111,0,0)*_xlfn.XLOOKUP($A436,Drury_beneficiary_allocation!$A$5:$A$104,Drury_beneficiary_allocation!$F$5:$F$104,0,0)</f>
        <v>0</v>
      </c>
      <c r="AA436" s="362">
        <f>_xlfn.XLOOKUP($A436,'Total project cost for DCs'!$A$4:$A$111,'Total project cost for DCs'!AK$4:AK$111,0,0)*_xlfn.XLOOKUP($A436,Drury_beneficiary_allocation!$A$5:$A$104,Drury_beneficiary_allocation!$F$5:$F$104,0,0)</f>
        <v>0</v>
      </c>
      <c r="AB436" s="362">
        <f>_xlfn.XLOOKUP($A436,'Total project cost for DCs'!$A$4:$A$111,'Total project cost for DCs'!AL$4:AL$111,0,0)*_xlfn.XLOOKUP($A436,Drury_beneficiary_allocation!$A$5:$A$104,Drury_beneficiary_allocation!$F$5:$F$104,0,0)</f>
        <v>0</v>
      </c>
      <c r="AC436" s="362">
        <f>_xlfn.XLOOKUP($A436,'Total project cost for DCs'!$A$4:$A$111,'Total project cost for DCs'!AM$4:AM$111,0,0)*_xlfn.XLOOKUP($A436,Drury_beneficiary_allocation!$A$5:$A$104,Drury_beneficiary_allocation!$F$5:$F$104,0,0)</f>
        <v>0</v>
      </c>
      <c r="AD436" s="362">
        <f>_xlfn.XLOOKUP($A436,'Total project cost for DCs'!$A$4:$A$111,'Total project cost for DCs'!AN$4:AN$111,0,0)*_xlfn.XLOOKUP($A436,Drury_beneficiary_allocation!$A$5:$A$104,Drury_beneficiary_allocation!$F$5:$F$104,0,0)</f>
        <v>0</v>
      </c>
      <c r="AE436" s="363">
        <f t="shared" si="57"/>
        <v>0</v>
      </c>
      <c r="AF436" s="349"/>
      <c r="AG436" s="349">
        <f t="shared" si="60"/>
        <v>0</v>
      </c>
      <c r="AH436" s="353">
        <v>0</v>
      </c>
      <c r="AI436" s="354" t="str">
        <f t="shared" si="58"/>
        <v>Collector</v>
      </c>
      <c r="AJ436" s="349"/>
      <c r="AK436" s="349"/>
      <c r="AL436" s="355">
        <f>_xlfn.XLOOKUP(A436,'P1 Date Adjustment'!B:B,'P1 Date Adjustment'!F:F,"not found",0)</f>
        <v>2033</v>
      </c>
      <c r="AM436" s="349">
        <f t="shared" si="61"/>
        <v>0</v>
      </c>
      <c r="AN436" s="360"/>
      <c r="AO436" s="360"/>
    </row>
    <row r="437" spans="1:41" ht="30" x14ac:dyDescent="0.25">
      <c r="A437" s="129" t="s">
        <v>224</v>
      </c>
      <c r="B437" s="358" t="s">
        <v>225</v>
      </c>
      <c r="C437" s="358" t="str">
        <f>_xlfn.XLOOKUP($A437,'Total project cost for DCs'!A:A,'Total project cost for DCs'!C:C,"Not found",0)</f>
        <v>2-lane urban- new 2-lane arterial with active modes on both sides + intersection improvements (TDM)</v>
      </c>
      <c r="D437" s="355" t="s">
        <v>155</v>
      </c>
      <c r="E437" s="355" t="s">
        <v>227</v>
      </c>
      <c r="H437" s="355" t="s">
        <v>830</v>
      </c>
      <c r="I437" s="359">
        <f>_xlfn.XLOOKUP($H437,DC_growth_AGS!$A$665:$A$673,DC_growth_AGS!$O$665:$O$673,"Not found",0)</f>
        <v>0.96445707034953565</v>
      </c>
      <c r="J437" s="355">
        <v>2029</v>
      </c>
      <c r="K437" s="362">
        <f>_xlfn.XLOOKUP($A437,'Total project cost for DCs'!$A$4:$A$111,'Total project cost for DCs'!U$4:U$111,0,0)*_xlfn.XLOOKUP($A437,Drury_beneficiary_allocation!$A$5:$A$104,Drury_beneficiary_allocation!$F$5:$F$104,0,0)</f>
        <v>0</v>
      </c>
      <c r="L437" s="362">
        <f>_xlfn.XLOOKUP($A437,'Total project cost for DCs'!$A$4:$A$111,'Total project cost for DCs'!V$4:V$111,0,0)*_xlfn.XLOOKUP($A437,Drury_beneficiary_allocation!$A$5:$A$104,Drury_beneficiary_allocation!$F$5:$F$104,0,0)</f>
        <v>0</v>
      </c>
      <c r="M437" s="362">
        <f>_xlfn.XLOOKUP($A437,'Total project cost for DCs'!$A$4:$A$111,'Total project cost for DCs'!W$4:W$111,0,0)*_xlfn.XLOOKUP($A437,Drury_beneficiary_allocation!$A$5:$A$104,Drury_beneficiary_allocation!$F$5:$F$104,0,0)</f>
        <v>0</v>
      </c>
      <c r="N437" s="362">
        <f>_xlfn.XLOOKUP($A437,'Total project cost for DCs'!$A$4:$A$111,'Total project cost for DCs'!X$4:X$111,0,0)*_xlfn.XLOOKUP($A437,Drury_beneficiary_allocation!$A$5:$A$104,Drury_beneficiary_allocation!$F$5:$F$104,0,0)</f>
        <v>0</v>
      </c>
      <c r="O437" s="362">
        <f>_xlfn.XLOOKUP($A437,'Total project cost for DCs'!$A$4:$A$111,'Total project cost for DCs'!Y$4:Y$111,0,0)*_xlfn.XLOOKUP($A437,Drury_beneficiary_allocation!$A$5:$A$104,Drury_beneficiary_allocation!$F$5:$F$104,0,0)</f>
        <v>0</v>
      </c>
      <c r="P437" s="362">
        <f>_xlfn.XLOOKUP($A437,'Total project cost for DCs'!$A$4:$A$111,'Total project cost for DCs'!Z$4:Z$111,0,0)*_xlfn.XLOOKUP($A437,Drury_beneficiary_allocation!$A$5:$A$104,Drury_beneficiary_allocation!$F$5:$F$104,0,0)</f>
        <v>0</v>
      </c>
      <c r="Q437" s="362">
        <f>_xlfn.XLOOKUP($A437,'Total project cost for DCs'!$A$4:$A$111,'Total project cost for DCs'!AA$4:AA$111,0,0)*_xlfn.XLOOKUP($A437,Drury_beneficiary_allocation!$A$5:$A$104,Drury_beneficiary_allocation!$F$5:$F$104,0,0)</f>
        <v>0</v>
      </c>
      <c r="R437" s="362">
        <f>_xlfn.XLOOKUP($A437,'Total project cost for DCs'!$A$4:$A$111,'Total project cost for DCs'!AB$4:AB$111,0,0)*_xlfn.XLOOKUP($A437,Drury_beneficiary_allocation!$A$5:$A$104,Drury_beneficiary_allocation!$F$5:$F$104,0,0)</f>
        <v>0</v>
      </c>
      <c r="S437" s="362">
        <f>_xlfn.XLOOKUP($A437,'Total project cost for DCs'!$A$4:$A$111,'Total project cost for DCs'!AC$4:AC$111,0,0)*_xlfn.XLOOKUP($A437,Drury_beneficiary_allocation!$A$5:$A$104,Drury_beneficiary_allocation!$F$5:$F$104,0,0)</f>
        <v>0</v>
      </c>
      <c r="T437" s="362">
        <f>_xlfn.XLOOKUP($A437,'Total project cost for DCs'!$A$4:$A$111,'Total project cost for DCs'!AD$4:AD$111,0,0)*_xlfn.XLOOKUP($A437,Drury_beneficiary_allocation!$A$5:$A$104,Drury_beneficiary_allocation!$F$5:$F$104,0,0)</f>
        <v>0</v>
      </c>
      <c r="U437" s="362">
        <f>_xlfn.XLOOKUP($A437,'Total project cost for DCs'!$A$4:$A$111,'Total project cost for DCs'!AE$4:AE$111,0,0)*_xlfn.XLOOKUP($A437,Drury_beneficiary_allocation!$A$5:$A$104,Drury_beneficiary_allocation!$F$5:$F$104,0,0)</f>
        <v>0</v>
      </c>
      <c r="V437" s="362">
        <f>_xlfn.XLOOKUP($A437,'Total project cost for DCs'!$A$4:$A$111,'Total project cost for DCs'!AF$4:AF$111,0,0)*_xlfn.XLOOKUP($A437,Drury_beneficiary_allocation!$A$5:$A$104,Drury_beneficiary_allocation!$F$5:$F$104,0,0)</f>
        <v>0</v>
      </c>
      <c r="W437" s="362">
        <f>_xlfn.XLOOKUP($A437,'Total project cost for DCs'!$A$4:$A$111,'Total project cost for DCs'!AG$4:AG$111,0,0)*_xlfn.XLOOKUP($A437,Drury_beneficiary_allocation!$A$5:$A$104,Drury_beneficiary_allocation!$F$5:$F$104,0,0)</f>
        <v>0</v>
      </c>
      <c r="X437" s="362">
        <f>_xlfn.XLOOKUP($A437,'Total project cost for DCs'!$A$4:$A$111,'Total project cost for DCs'!AH$4:AH$111,0,0)*_xlfn.XLOOKUP($A437,Drury_beneficiary_allocation!$A$5:$A$104,Drury_beneficiary_allocation!$F$5:$F$104,0,0)</f>
        <v>0</v>
      </c>
      <c r="Y437" s="362">
        <f>_xlfn.XLOOKUP($A437,'Total project cost for DCs'!$A$4:$A$111,'Total project cost for DCs'!AI$4:AI$111,0,0)*_xlfn.XLOOKUP($A437,Drury_beneficiary_allocation!$A$5:$A$104,Drury_beneficiary_allocation!$F$5:$F$104,0,0)</f>
        <v>0</v>
      </c>
      <c r="Z437" s="362">
        <f>_xlfn.XLOOKUP($A437,'Total project cost for DCs'!$A$4:$A$111,'Total project cost for DCs'!AJ$4:AJ$111,0,0)*_xlfn.XLOOKUP($A437,Drury_beneficiary_allocation!$A$5:$A$104,Drury_beneficiary_allocation!$F$5:$F$104,0,0)</f>
        <v>0</v>
      </c>
      <c r="AA437" s="362">
        <f>_xlfn.XLOOKUP($A437,'Total project cost for DCs'!$A$4:$A$111,'Total project cost for DCs'!AK$4:AK$111,0,0)*_xlfn.XLOOKUP($A437,Drury_beneficiary_allocation!$A$5:$A$104,Drury_beneficiary_allocation!$F$5:$F$104,0,0)</f>
        <v>0</v>
      </c>
      <c r="AB437" s="362">
        <f>_xlfn.XLOOKUP($A437,'Total project cost for DCs'!$A$4:$A$111,'Total project cost for DCs'!AL$4:AL$111,0,0)*_xlfn.XLOOKUP($A437,Drury_beneficiary_allocation!$A$5:$A$104,Drury_beneficiary_allocation!$F$5:$F$104,0,0)</f>
        <v>0</v>
      </c>
      <c r="AC437" s="362">
        <f>_xlfn.XLOOKUP($A437,'Total project cost for DCs'!$A$4:$A$111,'Total project cost for DCs'!AM$4:AM$111,0,0)*_xlfn.XLOOKUP($A437,Drury_beneficiary_allocation!$A$5:$A$104,Drury_beneficiary_allocation!$F$5:$F$104,0,0)</f>
        <v>0</v>
      </c>
      <c r="AD437" s="362">
        <f>_xlfn.XLOOKUP($A437,'Total project cost for DCs'!$A$4:$A$111,'Total project cost for DCs'!AN$4:AN$111,0,0)*_xlfn.XLOOKUP($A437,Drury_beneficiary_allocation!$A$5:$A$104,Drury_beneficiary_allocation!$F$5:$F$104,0,0)</f>
        <v>0</v>
      </c>
      <c r="AE437" s="363">
        <f t="shared" si="57"/>
        <v>0</v>
      </c>
      <c r="AF437" s="349"/>
      <c r="AG437" s="349">
        <f t="shared" si="60"/>
        <v>0</v>
      </c>
      <c r="AH437" s="353">
        <v>0</v>
      </c>
      <c r="AI437" s="354" t="str">
        <f t="shared" si="58"/>
        <v>Arterial</v>
      </c>
      <c r="AJ437" s="349"/>
      <c r="AK437" s="349"/>
      <c r="AL437" s="355">
        <f>_xlfn.XLOOKUP(A437,'P1 Date Adjustment'!B:B,'P1 Date Adjustment'!F:F,"not found",0)</f>
        <v>2029</v>
      </c>
      <c r="AM437" s="349">
        <f t="shared" si="61"/>
        <v>0</v>
      </c>
      <c r="AN437" s="360"/>
      <c r="AO437" s="360"/>
    </row>
    <row r="438" spans="1:41" ht="30" x14ac:dyDescent="0.25">
      <c r="A438" s="129" t="s">
        <v>228</v>
      </c>
      <c r="B438" s="358" t="s">
        <v>229</v>
      </c>
      <c r="C438" s="358" t="str">
        <f>_xlfn.XLOOKUP($A438,'Total project cost for DCs'!A:A,'Total project cost for DCs'!C:C,"Not found",0)</f>
        <v>4-lane urban- upgrade 2-lane arterial with SGA design + intersection improvements (TDM)</v>
      </c>
      <c r="D438" s="355" t="s">
        <v>155</v>
      </c>
      <c r="E438" s="355" t="s">
        <v>231</v>
      </c>
      <c r="H438" s="355" t="s">
        <v>830</v>
      </c>
      <c r="I438" s="359">
        <f>_xlfn.XLOOKUP($H438,DC_growth_AGS!$A$665:$A$673,DC_growth_AGS!$O$665:$O$673,"Not found",0)</f>
        <v>0.96445707034953565</v>
      </c>
      <c r="J438" s="355">
        <v>2050</v>
      </c>
      <c r="K438" s="362">
        <f>_xlfn.XLOOKUP($A438,'Total project cost for DCs'!$A$4:$A$111,'Total project cost for DCs'!U$4:U$111,0,0)*_xlfn.XLOOKUP($A438,Drury_beneficiary_allocation!$A$5:$A$104,Drury_beneficiary_allocation!$F$5:$F$104,0,0)</f>
        <v>0</v>
      </c>
      <c r="L438" s="362">
        <f>_xlfn.XLOOKUP($A438,'Total project cost for DCs'!$A$4:$A$111,'Total project cost for DCs'!V$4:V$111,0,0)*_xlfn.XLOOKUP($A438,Drury_beneficiary_allocation!$A$5:$A$104,Drury_beneficiary_allocation!$F$5:$F$104,0,0)</f>
        <v>0</v>
      </c>
      <c r="M438" s="362">
        <f>_xlfn.XLOOKUP($A438,'Total project cost for DCs'!$A$4:$A$111,'Total project cost for DCs'!W$4:W$111,0,0)*_xlfn.XLOOKUP($A438,Drury_beneficiary_allocation!$A$5:$A$104,Drury_beneficiary_allocation!$F$5:$F$104,0,0)</f>
        <v>0</v>
      </c>
      <c r="N438" s="362">
        <f>_xlfn.XLOOKUP($A438,'Total project cost for DCs'!$A$4:$A$111,'Total project cost for DCs'!X$4:X$111,0,0)*_xlfn.XLOOKUP($A438,Drury_beneficiary_allocation!$A$5:$A$104,Drury_beneficiary_allocation!$F$5:$F$104,0,0)</f>
        <v>0</v>
      </c>
      <c r="O438" s="362">
        <f>_xlfn.XLOOKUP($A438,'Total project cost for DCs'!$A$4:$A$111,'Total project cost for DCs'!Y$4:Y$111,0,0)*_xlfn.XLOOKUP($A438,Drury_beneficiary_allocation!$A$5:$A$104,Drury_beneficiary_allocation!$F$5:$F$104,0,0)</f>
        <v>0</v>
      </c>
      <c r="P438" s="362">
        <f>_xlfn.XLOOKUP($A438,'Total project cost for DCs'!$A$4:$A$111,'Total project cost for DCs'!Z$4:Z$111,0,0)*_xlfn.XLOOKUP($A438,Drury_beneficiary_allocation!$A$5:$A$104,Drury_beneficiary_allocation!$F$5:$F$104,0,0)</f>
        <v>0</v>
      </c>
      <c r="Q438" s="362">
        <f>_xlfn.XLOOKUP($A438,'Total project cost for DCs'!$A$4:$A$111,'Total project cost for DCs'!AA$4:AA$111,0,0)*_xlfn.XLOOKUP($A438,Drury_beneficiary_allocation!$A$5:$A$104,Drury_beneficiary_allocation!$F$5:$F$104,0,0)</f>
        <v>0</v>
      </c>
      <c r="R438" s="362">
        <f>_xlfn.XLOOKUP($A438,'Total project cost for DCs'!$A$4:$A$111,'Total project cost for DCs'!AB$4:AB$111,0,0)*_xlfn.XLOOKUP($A438,Drury_beneficiary_allocation!$A$5:$A$104,Drury_beneficiary_allocation!$F$5:$F$104,0,0)</f>
        <v>0</v>
      </c>
      <c r="S438" s="362">
        <f>_xlfn.XLOOKUP($A438,'Total project cost for DCs'!$A$4:$A$111,'Total project cost for DCs'!AC$4:AC$111,0,0)*_xlfn.XLOOKUP($A438,Drury_beneficiary_allocation!$A$5:$A$104,Drury_beneficiary_allocation!$F$5:$F$104,0,0)</f>
        <v>0</v>
      </c>
      <c r="T438" s="362">
        <f>_xlfn.XLOOKUP($A438,'Total project cost for DCs'!$A$4:$A$111,'Total project cost for DCs'!AD$4:AD$111,0,0)*_xlfn.XLOOKUP($A438,Drury_beneficiary_allocation!$A$5:$A$104,Drury_beneficiary_allocation!$F$5:$F$104,0,0)</f>
        <v>0</v>
      </c>
      <c r="U438" s="362">
        <f>_xlfn.XLOOKUP($A438,'Total project cost for DCs'!$A$4:$A$111,'Total project cost for DCs'!AE$4:AE$111,0,0)*_xlfn.XLOOKUP($A438,Drury_beneficiary_allocation!$A$5:$A$104,Drury_beneficiary_allocation!$F$5:$F$104,0,0)</f>
        <v>0</v>
      </c>
      <c r="V438" s="362">
        <f>_xlfn.XLOOKUP($A438,'Total project cost for DCs'!$A$4:$A$111,'Total project cost for DCs'!AF$4:AF$111,0,0)*_xlfn.XLOOKUP($A438,Drury_beneficiary_allocation!$A$5:$A$104,Drury_beneficiary_allocation!$F$5:$F$104,0,0)</f>
        <v>0</v>
      </c>
      <c r="W438" s="362">
        <f>_xlfn.XLOOKUP($A438,'Total project cost for DCs'!$A$4:$A$111,'Total project cost for DCs'!AG$4:AG$111,0,0)*_xlfn.XLOOKUP($A438,Drury_beneficiary_allocation!$A$5:$A$104,Drury_beneficiary_allocation!$F$5:$F$104,0,0)</f>
        <v>0</v>
      </c>
      <c r="X438" s="362">
        <f>_xlfn.XLOOKUP($A438,'Total project cost for DCs'!$A$4:$A$111,'Total project cost for DCs'!AH$4:AH$111,0,0)*_xlfn.XLOOKUP($A438,Drury_beneficiary_allocation!$A$5:$A$104,Drury_beneficiary_allocation!$F$5:$F$104,0,0)</f>
        <v>0</v>
      </c>
      <c r="Y438" s="362">
        <f>_xlfn.XLOOKUP($A438,'Total project cost for DCs'!$A$4:$A$111,'Total project cost for DCs'!AI$4:AI$111,0,0)*_xlfn.XLOOKUP($A438,Drury_beneficiary_allocation!$A$5:$A$104,Drury_beneficiary_allocation!$F$5:$F$104,0,0)</f>
        <v>0</v>
      </c>
      <c r="Z438" s="362">
        <f>_xlfn.XLOOKUP($A438,'Total project cost for DCs'!$A$4:$A$111,'Total project cost for DCs'!AJ$4:AJ$111,0,0)*_xlfn.XLOOKUP($A438,Drury_beneficiary_allocation!$A$5:$A$104,Drury_beneficiary_allocation!$F$5:$F$104,0,0)</f>
        <v>0</v>
      </c>
      <c r="AA438" s="362">
        <f>_xlfn.XLOOKUP($A438,'Total project cost for DCs'!$A$4:$A$111,'Total project cost for DCs'!AK$4:AK$111,0,0)*_xlfn.XLOOKUP($A438,Drury_beneficiary_allocation!$A$5:$A$104,Drury_beneficiary_allocation!$F$5:$F$104,0,0)</f>
        <v>0</v>
      </c>
      <c r="AB438" s="362">
        <f>_xlfn.XLOOKUP($A438,'Total project cost for DCs'!$A$4:$A$111,'Total project cost for DCs'!AL$4:AL$111,0,0)*_xlfn.XLOOKUP($A438,Drury_beneficiary_allocation!$A$5:$A$104,Drury_beneficiary_allocation!$F$5:$F$104,0,0)</f>
        <v>0</v>
      </c>
      <c r="AC438" s="362">
        <f>_xlfn.XLOOKUP($A438,'Total project cost for DCs'!$A$4:$A$111,'Total project cost for DCs'!AM$4:AM$111,0,0)*_xlfn.XLOOKUP($A438,Drury_beneficiary_allocation!$A$5:$A$104,Drury_beneficiary_allocation!$F$5:$F$104,0,0)</f>
        <v>0</v>
      </c>
      <c r="AD438" s="362">
        <f>_xlfn.XLOOKUP($A438,'Total project cost for DCs'!$A$4:$A$111,'Total project cost for DCs'!AN$4:AN$111,0,0)*_xlfn.XLOOKUP($A438,Drury_beneficiary_allocation!$A$5:$A$104,Drury_beneficiary_allocation!$F$5:$F$104,0,0)</f>
        <v>0</v>
      </c>
      <c r="AE438" s="363">
        <f t="shared" si="57"/>
        <v>0</v>
      </c>
      <c r="AF438" s="349"/>
      <c r="AG438" s="349">
        <f t="shared" si="60"/>
        <v>0</v>
      </c>
      <c r="AH438" s="353">
        <v>0</v>
      </c>
      <c r="AI438" s="354" t="str">
        <f t="shared" si="58"/>
        <v>Arterial</v>
      </c>
      <c r="AJ438" s="349"/>
      <c r="AK438" s="349"/>
      <c r="AL438" s="355">
        <f>_xlfn.XLOOKUP(A438,'P1 Date Adjustment'!B:B,'P1 Date Adjustment'!F:F,"not found",0)</f>
        <v>2050</v>
      </c>
      <c r="AM438" s="349">
        <f t="shared" si="61"/>
        <v>0</v>
      </c>
      <c r="AN438" s="360"/>
      <c r="AO438" s="360"/>
    </row>
    <row r="439" spans="1:41" ht="45" x14ac:dyDescent="0.25">
      <c r="A439" s="129" t="s">
        <v>234</v>
      </c>
      <c r="B439" s="358" t="s">
        <v>235</v>
      </c>
      <c r="C439" s="358" t="str">
        <f>_xlfn.XLOOKUP($A439,'Total project cost for DCs'!A:A,'Total project cost for DCs'!C:C,"Not found",0)</f>
        <v>2-lane urban (New Road connection to Quarry Road with active modes on both sides + intersection improvements)</v>
      </c>
      <c r="D439" s="355" t="s">
        <v>155</v>
      </c>
      <c r="E439" s="355" t="s">
        <v>223</v>
      </c>
      <c r="H439" s="355" t="s">
        <v>830</v>
      </c>
      <c r="I439" s="359">
        <f>_xlfn.XLOOKUP($H439,DC_growth_AGS!$A$665:$A$673,DC_growth_AGS!$O$665:$O$673,"Not found",0)</f>
        <v>0.96445707034953565</v>
      </c>
      <c r="J439" s="355">
        <v>2035</v>
      </c>
      <c r="K439" s="362">
        <f>_xlfn.XLOOKUP($A439,'Total project cost for DCs'!$A$4:$A$111,'Total project cost for DCs'!U$4:U$111,0,0)*_xlfn.XLOOKUP($A439,Drury_beneficiary_allocation!$A$5:$A$104,Drury_beneficiary_allocation!$F$5:$F$104,0,0)</f>
        <v>0</v>
      </c>
      <c r="L439" s="362">
        <f>_xlfn.XLOOKUP($A439,'Total project cost for DCs'!$A$4:$A$111,'Total project cost for DCs'!V$4:V$111,0,0)*_xlfn.XLOOKUP($A439,Drury_beneficiary_allocation!$A$5:$A$104,Drury_beneficiary_allocation!$F$5:$F$104,0,0)</f>
        <v>0</v>
      </c>
      <c r="M439" s="362">
        <f>_xlfn.XLOOKUP($A439,'Total project cost for DCs'!$A$4:$A$111,'Total project cost for DCs'!W$4:W$111,0,0)*_xlfn.XLOOKUP($A439,Drury_beneficiary_allocation!$A$5:$A$104,Drury_beneficiary_allocation!$F$5:$F$104,0,0)</f>
        <v>0</v>
      </c>
      <c r="N439" s="362">
        <f>_xlfn.XLOOKUP($A439,'Total project cost for DCs'!$A$4:$A$111,'Total project cost for DCs'!X$4:X$111,0,0)*_xlfn.XLOOKUP($A439,Drury_beneficiary_allocation!$A$5:$A$104,Drury_beneficiary_allocation!$F$5:$F$104,0,0)</f>
        <v>0</v>
      </c>
      <c r="O439" s="362">
        <f>_xlfn.XLOOKUP($A439,'Total project cost for DCs'!$A$4:$A$111,'Total project cost for DCs'!Y$4:Y$111,0,0)*_xlfn.XLOOKUP($A439,Drury_beneficiary_allocation!$A$5:$A$104,Drury_beneficiary_allocation!$F$5:$F$104,0,0)</f>
        <v>0</v>
      </c>
      <c r="P439" s="362">
        <f>_xlfn.XLOOKUP($A439,'Total project cost for DCs'!$A$4:$A$111,'Total project cost for DCs'!Z$4:Z$111,0,0)*_xlfn.XLOOKUP($A439,Drury_beneficiary_allocation!$A$5:$A$104,Drury_beneficiary_allocation!$F$5:$F$104,0,0)</f>
        <v>0</v>
      </c>
      <c r="Q439" s="362">
        <f>_xlfn.XLOOKUP($A439,'Total project cost for DCs'!$A$4:$A$111,'Total project cost for DCs'!AA$4:AA$111,0,0)*_xlfn.XLOOKUP($A439,Drury_beneficiary_allocation!$A$5:$A$104,Drury_beneficiary_allocation!$F$5:$F$104,0,0)</f>
        <v>0</v>
      </c>
      <c r="R439" s="362">
        <f>_xlfn.XLOOKUP($A439,'Total project cost for DCs'!$A$4:$A$111,'Total project cost for DCs'!AB$4:AB$111,0,0)*_xlfn.XLOOKUP($A439,Drury_beneficiary_allocation!$A$5:$A$104,Drury_beneficiary_allocation!$F$5:$F$104,0,0)</f>
        <v>0</v>
      </c>
      <c r="S439" s="362">
        <f>_xlfn.XLOOKUP($A439,'Total project cost for DCs'!$A$4:$A$111,'Total project cost for DCs'!AC$4:AC$111,0,0)*_xlfn.XLOOKUP($A439,Drury_beneficiary_allocation!$A$5:$A$104,Drury_beneficiary_allocation!$F$5:$F$104,0,0)</f>
        <v>0</v>
      </c>
      <c r="T439" s="362">
        <f>_xlfn.XLOOKUP($A439,'Total project cost for DCs'!$A$4:$A$111,'Total project cost for DCs'!AD$4:AD$111,0,0)*_xlfn.XLOOKUP($A439,Drury_beneficiary_allocation!$A$5:$A$104,Drury_beneficiary_allocation!$F$5:$F$104,0,0)</f>
        <v>0</v>
      </c>
      <c r="U439" s="362">
        <f>_xlfn.XLOOKUP($A439,'Total project cost for DCs'!$A$4:$A$111,'Total project cost for DCs'!AE$4:AE$111,0,0)*_xlfn.XLOOKUP($A439,Drury_beneficiary_allocation!$A$5:$A$104,Drury_beneficiary_allocation!$F$5:$F$104,0,0)</f>
        <v>0</v>
      </c>
      <c r="V439" s="362">
        <f>_xlfn.XLOOKUP($A439,'Total project cost for DCs'!$A$4:$A$111,'Total project cost for DCs'!AF$4:AF$111,0,0)*_xlfn.XLOOKUP($A439,Drury_beneficiary_allocation!$A$5:$A$104,Drury_beneficiary_allocation!$F$5:$F$104,0,0)</f>
        <v>0</v>
      </c>
      <c r="W439" s="362">
        <f>_xlfn.XLOOKUP($A439,'Total project cost for DCs'!$A$4:$A$111,'Total project cost for DCs'!AG$4:AG$111,0,0)*_xlfn.XLOOKUP($A439,Drury_beneficiary_allocation!$A$5:$A$104,Drury_beneficiary_allocation!$F$5:$F$104,0,0)</f>
        <v>0</v>
      </c>
      <c r="X439" s="362">
        <f>_xlfn.XLOOKUP($A439,'Total project cost for DCs'!$A$4:$A$111,'Total project cost for DCs'!AH$4:AH$111,0,0)*_xlfn.XLOOKUP($A439,Drury_beneficiary_allocation!$A$5:$A$104,Drury_beneficiary_allocation!$F$5:$F$104,0,0)</f>
        <v>0</v>
      </c>
      <c r="Y439" s="362">
        <f>_xlfn.XLOOKUP($A439,'Total project cost for DCs'!$A$4:$A$111,'Total project cost for DCs'!AI$4:AI$111,0,0)*_xlfn.XLOOKUP($A439,Drury_beneficiary_allocation!$A$5:$A$104,Drury_beneficiary_allocation!$F$5:$F$104,0,0)</f>
        <v>0</v>
      </c>
      <c r="Z439" s="362">
        <f>_xlfn.XLOOKUP($A439,'Total project cost for DCs'!$A$4:$A$111,'Total project cost for DCs'!AJ$4:AJ$111,0,0)*_xlfn.XLOOKUP($A439,Drury_beneficiary_allocation!$A$5:$A$104,Drury_beneficiary_allocation!$F$5:$F$104,0,0)</f>
        <v>0</v>
      </c>
      <c r="AA439" s="362">
        <f>_xlfn.XLOOKUP($A439,'Total project cost for DCs'!$A$4:$A$111,'Total project cost for DCs'!AK$4:AK$111,0,0)*_xlfn.XLOOKUP($A439,Drury_beneficiary_allocation!$A$5:$A$104,Drury_beneficiary_allocation!$F$5:$F$104,0,0)</f>
        <v>0</v>
      </c>
      <c r="AB439" s="362">
        <f>_xlfn.XLOOKUP($A439,'Total project cost for DCs'!$A$4:$A$111,'Total project cost for DCs'!AL$4:AL$111,0,0)*_xlfn.XLOOKUP($A439,Drury_beneficiary_allocation!$A$5:$A$104,Drury_beneficiary_allocation!$F$5:$F$104,0,0)</f>
        <v>0</v>
      </c>
      <c r="AC439" s="362">
        <f>_xlfn.XLOOKUP($A439,'Total project cost for DCs'!$A$4:$A$111,'Total project cost for DCs'!AM$4:AM$111,0,0)*_xlfn.XLOOKUP($A439,Drury_beneficiary_allocation!$A$5:$A$104,Drury_beneficiary_allocation!$F$5:$F$104,0,0)</f>
        <v>0</v>
      </c>
      <c r="AD439" s="362">
        <f>_xlfn.XLOOKUP($A439,'Total project cost for DCs'!$A$4:$A$111,'Total project cost for DCs'!AN$4:AN$111,0,0)*_xlfn.XLOOKUP($A439,Drury_beneficiary_allocation!$A$5:$A$104,Drury_beneficiary_allocation!$F$5:$F$104,0,0)</f>
        <v>0</v>
      </c>
      <c r="AE439" s="363">
        <f t="shared" si="57"/>
        <v>0</v>
      </c>
      <c r="AF439" s="349"/>
      <c r="AG439" s="349">
        <f t="shared" si="60"/>
        <v>0</v>
      </c>
      <c r="AH439" s="353">
        <v>0</v>
      </c>
      <c r="AI439" s="354" t="str">
        <f t="shared" si="58"/>
        <v>Collector</v>
      </c>
      <c r="AJ439" s="349"/>
      <c r="AK439" s="349"/>
      <c r="AL439" s="355">
        <f>_xlfn.XLOOKUP(A439,'P1 Date Adjustment'!B:B,'P1 Date Adjustment'!F:F,"not found",0)</f>
        <v>2035</v>
      </c>
      <c r="AM439" s="349">
        <f t="shared" si="61"/>
        <v>0</v>
      </c>
      <c r="AN439" s="360"/>
      <c r="AO439" s="360"/>
    </row>
    <row r="440" spans="1:41" ht="30" x14ac:dyDescent="0.25">
      <c r="A440" s="129" t="s">
        <v>237</v>
      </c>
      <c r="B440" s="358" t="s">
        <v>238</v>
      </c>
      <c r="C440" s="358" t="str">
        <f>_xlfn.XLOOKUP($A440,'Total project cost for DCs'!A:A,'Total project cost for DCs'!C:C,"Not found",0)</f>
        <v>2-lane urban (upgrade existing road layout with active modes on both sides + intersection improvements)</v>
      </c>
      <c r="D440" s="355" t="s">
        <v>155</v>
      </c>
      <c r="E440" s="355" t="s">
        <v>199</v>
      </c>
      <c r="H440" s="355" t="s">
        <v>830</v>
      </c>
      <c r="I440" s="359">
        <f>_xlfn.XLOOKUP($H440,DC_growth_AGS!$A$665:$A$673,DC_growth_AGS!$O$665:$O$673,"Not found",0)</f>
        <v>0.96445707034953565</v>
      </c>
      <c r="J440" s="355">
        <v>2033</v>
      </c>
      <c r="K440" s="362">
        <f>_xlfn.XLOOKUP($A440,'Total project cost for DCs'!$A$4:$A$111,'Total project cost for DCs'!U$4:U$111,0,0)*_xlfn.XLOOKUP($A440,Drury_beneficiary_allocation!$A$5:$A$104,Drury_beneficiary_allocation!$F$5:$F$104,0,0)</f>
        <v>0</v>
      </c>
      <c r="L440" s="362">
        <f>_xlfn.XLOOKUP($A440,'Total project cost for DCs'!$A$4:$A$111,'Total project cost for DCs'!V$4:V$111,0,0)*_xlfn.XLOOKUP($A440,Drury_beneficiary_allocation!$A$5:$A$104,Drury_beneficiary_allocation!$F$5:$F$104,0,0)</f>
        <v>0</v>
      </c>
      <c r="M440" s="362">
        <f>_xlfn.XLOOKUP($A440,'Total project cost for DCs'!$A$4:$A$111,'Total project cost for DCs'!W$4:W$111,0,0)*_xlfn.XLOOKUP($A440,Drury_beneficiary_allocation!$A$5:$A$104,Drury_beneficiary_allocation!$F$5:$F$104,0,0)</f>
        <v>0</v>
      </c>
      <c r="N440" s="362">
        <f>_xlfn.XLOOKUP($A440,'Total project cost for DCs'!$A$4:$A$111,'Total project cost for DCs'!X$4:X$111,0,0)*_xlfn.XLOOKUP($A440,Drury_beneficiary_allocation!$A$5:$A$104,Drury_beneficiary_allocation!$F$5:$F$104,0,0)</f>
        <v>0</v>
      </c>
      <c r="O440" s="362">
        <f>_xlfn.XLOOKUP($A440,'Total project cost for DCs'!$A$4:$A$111,'Total project cost for DCs'!Y$4:Y$111,0,0)*_xlfn.XLOOKUP($A440,Drury_beneficiary_allocation!$A$5:$A$104,Drury_beneficiary_allocation!$F$5:$F$104,0,0)</f>
        <v>0</v>
      </c>
      <c r="P440" s="362">
        <f>_xlfn.XLOOKUP($A440,'Total project cost for DCs'!$A$4:$A$111,'Total project cost for DCs'!Z$4:Z$111,0,0)*_xlfn.XLOOKUP($A440,Drury_beneficiary_allocation!$A$5:$A$104,Drury_beneficiary_allocation!$F$5:$F$104,0,0)</f>
        <v>0</v>
      </c>
      <c r="Q440" s="362">
        <f>_xlfn.XLOOKUP($A440,'Total project cost for DCs'!$A$4:$A$111,'Total project cost for DCs'!AA$4:AA$111,0,0)*_xlfn.XLOOKUP($A440,Drury_beneficiary_allocation!$A$5:$A$104,Drury_beneficiary_allocation!$F$5:$F$104,0,0)</f>
        <v>0</v>
      </c>
      <c r="R440" s="362">
        <f>_xlfn.XLOOKUP($A440,'Total project cost for DCs'!$A$4:$A$111,'Total project cost for DCs'!AB$4:AB$111,0,0)*_xlfn.XLOOKUP($A440,Drury_beneficiary_allocation!$A$5:$A$104,Drury_beneficiary_allocation!$F$5:$F$104,0,0)</f>
        <v>0</v>
      </c>
      <c r="S440" s="362">
        <f>_xlfn.XLOOKUP($A440,'Total project cost for DCs'!$A$4:$A$111,'Total project cost for DCs'!AC$4:AC$111,0,0)*_xlfn.XLOOKUP($A440,Drury_beneficiary_allocation!$A$5:$A$104,Drury_beneficiary_allocation!$F$5:$F$104,0,0)</f>
        <v>0</v>
      </c>
      <c r="T440" s="362">
        <f>_xlfn.XLOOKUP($A440,'Total project cost for DCs'!$A$4:$A$111,'Total project cost for DCs'!AD$4:AD$111,0,0)*_xlfn.XLOOKUP($A440,Drury_beneficiary_allocation!$A$5:$A$104,Drury_beneficiary_allocation!$F$5:$F$104,0,0)</f>
        <v>0</v>
      </c>
      <c r="U440" s="362">
        <f>_xlfn.XLOOKUP($A440,'Total project cost for DCs'!$A$4:$A$111,'Total project cost for DCs'!AE$4:AE$111,0,0)*_xlfn.XLOOKUP($A440,Drury_beneficiary_allocation!$A$5:$A$104,Drury_beneficiary_allocation!$F$5:$F$104,0,0)</f>
        <v>0</v>
      </c>
      <c r="V440" s="362">
        <f>_xlfn.XLOOKUP($A440,'Total project cost for DCs'!$A$4:$A$111,'Total project cost for DCs'!AF$4:AF$111,0,0)*_xlfn.XLOOKUP($A440,Drury_beneficiary_allocation!$A$5:$A$104,Drury_beneficiary_allocation!$F$5:$F$104,0,0)</f>
        <v>0</v>
      </c>
      <c r="W440" s="362">
        <f>_xlfn.XLOOKUP($A440,'Total project cost for DCs'!$A$4:$A$111,'Total project cost for DCs'!AG$4:AG$111,0,0)*_xlfn.XLOOKUP($A440,Drury_beneficiary_allocation!$A$5:$A$104,Drury_beneficiary_allocation!$F$5:$F$104,0,0)</f>
        <v>0</v>
      </c>
      <c r="X440" s="362">
        <f>_xlfn.XLOOKUP($A440,'Total project cost for DCs'!$A$4:$A$111,'Total project cost for DCs'!AH$4:AH$111,0,0)*_xlfn.XLOOKUP($A440,Drury_beneficiary_allocation!$A$5:$A$104,Drury_beneficiary_allocation!$F$5:$F$104,0,0)</f>
        <v>0</v>
      </c>
      <c r="Y440" s="362">
        <f>_xlfn.XLOOKUP($A440,'Total project cost for DCs'!$A$4:$A$111,'Total project cost for DCs'!AI$4:AI$111,0,0)*_xlfn.XLOOKUP($A440,Drury_beneficiary_allocation!$A$5:$A$104,Drury_beneficiary_allocation!$F$5:$F$104,0,0)</f>
        <v>0</v>
      </c>
      <c r="Z440" s="362">
        <f>_xlfn.XLOOKUP($A440,'Total project cost for DCs'!$A$4:$A$111,'Total project cost for DCs'!AJ$4:AJ$111,0,0)*_xlfn.XLOOKUP($A440,Drury_beneficiary_allocation!$A$5:$A$104,Drury_beneficiary_allocation!$F$5:$F$104,0,0)</f>
        <v>0</v>
      </c>
      <c r="AA440" s="362">
        <f>_xlfn.XLOOKUP($A440,'Total project cost for DCs'!$A$4:$A$111,'Total project cost for DCs'!AK$4:AK$111,0,0)*_xlfn.XLOOKUP($A440,Drury_beneficiary_allocation!$A$5:$A$104,Drury_beneficiary_allocation!$F$5:$F$104,0,0)</f>
        <v>0</v>
      </c>
      <c r="AB440" s="362">
        <f>_xlfn.XLOOKUP($A440,'Total project cost for DCs'!$A$4:$A$111,'Total project cost for DCs'!AL$4:AL$111,0,0)*_xlfn.XLOOKUP($A440,Drury_beneficiary_allocation!$A$5:$A$104,Drury_beneficiary_allocation!$F$5:$F$104,0,0)</f>
        <v>0</v>
      </c>
      <c r="AC440" s="362">
        <f>_xlfn.XLOOKUP($A440,'Total project cost for DCs'!$A$4:$A$111,'Total project cost for DCs'!AM$4:AM$111,0,0)*_xlfn.XLOOKUP($A440,Drury_beneficiary_allocation!$A$5:$A$104,Drury_beneficiary_allocation!$F$5:$F$104,0,0)</f>
        <v>0</v>
      </c>
      <c r="AD440" s="362">
        <f>_xlfn.XLOOKUP($A440,'Total project cost for DCs'!$A$4:$A$111,'Total project cost for DCs'!AN$4:AN$111,0,0)*_xlfn.XLOOKUP($A440,Drury_beneficiary_allocation!$A$5:$A$104,Drury_beneficiary_allocation!$F$5:$F$104,0,0)</f>
        <v>0</v>
      </c>
      <c r="AE440" s="363">
        <f t="shared" si="57"/>
        <v>0</v>
      </c>
      <c r="AF440" s="349"/>
      <c r="AG440" s="349">
        <f t="shared" si="60"/>
        <v>0</v>
      </c>
      <c r="AH440" s="353">
        <v>0</v>
      </c>
      <c r="AI440" s="354" t="str">
        <f t="shared" si="58"/>
        <v>Collector</v>
      </c>
      <c r="AJ440" s="349"/>
      <c r="AK440" s="349"/>
      <c r="AL440" s="355">
        <f>_xlfn.XLOOKUP(A440,'P1 Date Adjustment'!B:B,'P1 Date Adjustment'!F:F,"not found",0)</f>
        <v>2033</v>
      </c>
      <c r="AM440" s="349">
        <f t="shared" si="61"/>
        <v>0</v>
      </c>
      <c r="AN440" s="360"/>
      <c r="AO440" s="360"/>
    </row>
    <row r="441" spans="1:41" ht="30" x14ac:dyDescent="0.25">
      <c r="A441" s="129" t="s">
        <v>246</v>
      </c>
      <c r="B441" s="358" t="s">
        <v>247</v>
      </c>
      <c r="C441" s="358" t="str">
        <f>_xlfn.XLOOKUP($A441,'Total project cost for DCs'!A:A,'Total project cost for DCs'!C:C,"Not found",0)</f>
        <v>4-lane urban- upgrade 2-lane urban with active modes on both sides (SGA design)</v>
      </c>
      <c r="D441" s="355" t="s">
        <v>155</v>
      </c>
      <c r="E441" s="355" t="s">
        <v>157</v>
      </c>
      <c r="H441" s="355" t="s">
        <v>830</v>
      </c>
      <c r="I441" s="359">
        <f>_xlfn.XLOOKUP($H441,DC_growth_AGS!$A$665:$A$673,DC_growth_AGS!$O$665:$O$673,"Not found",0)</f>
        <v>0.96445707034953565</v>
      </c>
      <c r="J441" s="355">
        <v>2050</v>
      </c>
      <c r="K441" s="362">
        <f>_xlfn.XLOOKUP($A441,'Total project cost for DCs'!$A$4:$A$111,'Total project cost for DCs'!U$4:U$111,0,0)*_xlfn.XLOOKUP($A441,Drury_beneficiary_allocation!$A$5:$A$104,Drury_beneficiary_allocation!$F$5:$F$104,0,0)</f>
        <v>0</v>
      </c>
      <c r="L441" s="362">
        <f>_xlfn.XLOOKUP($A441,'Total project cost for DCs'!$A$4:$A$111,'Total project cost for DCs'!V$4:V$111,0,0)*_xlfn.XLOOKUP($A441,Drury_beneficiary_allocation!$A$5:$A$104,Drury_beneficiary_allocation!$F$5:$F$104,0,0)</f>
        <v>0</v>
      </c>
      <c r="M441" s="362">
        <f>_xlfn.XLOOKUP($A441,'Total project cost for DCs'!$A$4:$A$111,'Total project cost for DCs'!W$4:W$111,0,0)*_xlfn.XLOOKUP($A441,Drury_beneficiary_allocation!$A$5:$A$104,Drury_beneficiary_allocation!$F$5:$F$104,0,0)</f>
        <v>0</v>
      </c>
      <c r="N441" s="362">
        <f>_xlfn.XLOOKUP($A441,'Total project cost for DCs'!$A$4:$A$111,'Total project cost for DCs'!X$4:X$111,0,0)*_xlfn.XLOOKUP($A441,Drury_beneficiary_allocation!$A$5:$A$104,Drury_beneficiary_allocation!$F$5:$F$104,0,0)</f>
        <v>0</v>
      </c>
      <c r="O441" s="362">
        <f>_xlfn.XLOOKUP($A441,'Total project cost for DCs'!$A$4:$A$111,'Total project cost for DCs'!Y$4:Y$111,0,0)*_xlfn.XLOOKUP($A441,Drury_beneficiary_allocation!$A$5:$A$104,Drury_beneficiary_allocation!$F$5:$F$104,0,0)</f>
        <v>0</v>
      </c>
      <c r="P441" s="362">
        <f>_xlfn.XLOOKUP($A441,'Total project cost for DCs'!$A$4:$A$111,'Total project cost for DCs'!Z$4:Z$111,0,0)*_xlfn.XLOOKUP($A441,Drury_beneficiary_allocation!$A$5:$A$104,Drury_beneficiary_allocation!$F$5:$F$104,0,0)</f>
        <v>0</v>
      </c>
      <c r="Q441" s="362">
        <f>_xlfn.XLOOKUP($A441,'Total project cost for DCs'!$A$4:$A$111,'Total project cost for DCs'!AA$4:AA$111,0,0)*_xlfn.XLOOKUP($A441,Drury_beneficiary_allocation!$A$5:$A$104,Drury_beneficiary_allocation!$F$5:$F$104,0,0)</f>
        <v>0</v>
      </c>
      <c r="R441" s="362">
        <f>_xlfn.XLOOKUP($A441,'Total project cost for DCs'!$A$4:$A$111,'Total project cost for DCs'!AB$4:AB$111,0,0)*_xlfn.XLOOKUP($A441,Drury_beneficiary_allocation!$A$5:$A$104,Drury_beneficiary_allocation!$F$5:$F$104,0,0)</f>
        <v>0</v>
      </c>
      <c r="S441" s="362">
        <f>_xlfn.XLOOKUP($A441,'Total project cost for DCs'!$A$4:$A$111,'Total project cost for DCs'!AC$4:AC$111,0,0)*_xlfn.XLOOKUP($A441,Drury_beneficiary_allocation!$A$5:$A$104,Drury_beneficiary_allocation!$F$5:$F$104,0,0)</f>
        <v>0</v>
      </c>
      <c r="T441" s="362">
        <f>_xlfn.XLOOKUP($A441,'Total project cost for DCs'!$A$4:$A$111,'Total project cost for DCs'!AD$4:AD$111,0,0)*_xlfn.XLOOKUP($A441,Drury_beneficiary_allocation!$A$5:$A$104,Drury_beneficiary_allocation!$F$5:$F$104,0,0)</f>
        <v>0</v>
      </c>
      <c r="U441" s="362">
        <f>_xlfn.XLOOKUP($A441,'Total project cost for DCs'!$A$4:$A$111,'Total project cost for DCs'!AE$4:AE$111,0,0)*_xlfn.XLOOKUP($A441,Drury_beneficiary_allocation!$A$5:$A$104,Drury_beneficiary_allocation!$F$5:$F$104,0,0)</f>
        <v>0</v>
      </c>
      <c r="V441" s="362">
        <f>_xlfn.XLOOKUP($A441,'Total project cost for DCs'!$A$4:$A$111,'Total project cost for DCs'!AF$4:AF$111,0,0)*_xlfn.XLOOKUP($A441,Drury_beneficiary_allocation!$A$5:$A$104,Drury_beneficiary_allocation!$F$5:$F$104,0,0)</f>
        <v>0</v>
      </c>
      <c r="W441" s="362">
        <f>_xlfn.XLOOKUP($A441,'Total project cost for DCs'!$A$4:$A$111,'Total project cost for DCs'!AG$4:AG$111,0,0)*_xlfn.XLOOKUP($A441,Drury_beneficiary_allocation!$A$5:$A$104,Drury_beneficiary_allocation!$F$5:$F$104,0,0)</f>
        <v>0</v>
      </c>
      <c r="X441" s="362">
        <f>_xlfn.XLOOKUP($A441,'Total project cost for DCs'!$A$4:$A$111,'Total project cost for DCs'!AH$4:AH$111,0,0)*_xlfn.XLOOKUP($A441,Drury_beneficiary_allocation!$A$5:$A$104,Drury_beneficiary_allocation!$F$5:$F$104,0,0)</f>
        <v>0</v>
      </c>
      <c r="Y441" s="362">
        <f>_xlfn.XLOOKUP($A441,'Total project cost for DCs'!$A$4:$A$111,'Total project cost for DCs'!AI$4:AI$111,0,0)*_xlfn.XLOOKUP($A441,Drury_beneficiary_allocation!$A$5:$A$104,Drury_beneficiary_allocation!$F$5:$F$104,0,0)</f>
        <v>0</v>
      </c>
      <c r="Z441" s="362">
        <f>_xlfn.XLOOKUP($A441,'Total project cost for DCs'!$A$4:$A$111,'Total project cost for DCs'!AJ$4:AJ$111,0,0)*_xlfn.XLOOKUP($A441,Drury_beneficiary_allocation!$A$5:$A$104,Drury_beneficiary_allocation!$F$5:$F$104,0,0)</f>
        <v>0</v>
      </c>
      <c r="AA441" s="362">
        <f>_xlfn.XLOOKUP($A441,'Total project cost for DCs'!$A$4:$A$111,'Total project cost for DCs'!AK$4:AK$111,0,0)*_xlfn.XLOOKUP($A441,Drury_beneficiary_allocation!$A$5:$A$104,Drury_beneficiary_allocation!$F$5:$F$104,0,0)</f>
        <v>0</v>
      </c>
      <c r="AB441" s="362">
        <f>_xlfn.XLOOKUP($A441,'Total project cost for DCs'!$A$4:$A$111,'Total project cost for DCs'!AL$4:AL$111,0,0)*_xlfn.XLOOKUP($A441,Drury_beneficiary_allocation!$A$5:$A$104,Drury_beneficiary_allocation!$F$5:$F$104,0,0)</f>
        <v>0</v>
      </c>
      <c r="AC441" s="362">
        <f>_xlfn.XLOOKUP($A441,'Total project cost for DCs'!$A$4:$A$111,'Total project cost for DCs'!AM$4:AM$111,0,0)*_xlfn.XLOOKUP($A441,Drury_beneficiary_allocation!$A$5:$A$104,Drury_beneficiary_allocation!$F$5:$F$104,0,0)</f>
        <v>0</v>
      </c>
      <c r="AD441" s="362">
        <f>_xlfn.XLOOKUP($A441,'Total project cost for DCs'!$A$4:$A$111,'Total project cost for DCs'!AN$4:AN$111,0,0)*_xlfn.XLOOKUP($A441,Drury_beneficiary_allocation!$A$5:$A$104,Drury_beneficiary_allocation!$F$5:$F$104,0,0)</f>
        <v>0</v>
      </c>
      <c r="AE441" s="363">
        <f t="shared" si="57"/>
        <v>0</v>
      </c>
      <c r="AF441" s="349"/>
      <c r="AG441" s="349">
        <f t="shared" si="60"/>
        <v>0</v>
      </c>
      <c r="AH441" s="353">
        <v>0</v>
      </c>
      <c r="AI441" s="354" t="str">
        <f t="shared" si="58"/>
        <v>Arterial</v>
      </c>
      <c r="AJ441" s="349"/>
      <c r="AK441" s="349"/>
      <c r="AL441" s="355">
        <f>_xlfn.XLOOKUP(A441,'P1 Date Adjustment'!B:B,'P1 Date Adjustment'!F:F,"not found",0)</f>
        <v>2050</v>
      </c>
      <c r="AM441" s="349">
        <f t="shared" si="61"/>
        <v>0</v>
      </c>
      <c r="AN441" s="360"/>
      <c r="AO441" s="360"/>
    </row>
    <row r="442" spans="1:41" ht="45" x14ac:dyDescent="0.25">
      <c r="A442" s="129" t="s">
        <v>259</v>
      </c>
      <c r="B442" s="358" t="s">
        <v>260</v>
      </c>
      <c r="C442" s="358" t="str">
        <f>_xlfn.XLOOKUP($A442,'Total project cost for DCs'!A:A,'Total project cost for DCs'!C:C,"Not found",0)</f>
        <v>Active mode upgrades- existing road layout with active modes on both sides + intersection upgrades for active mode crossing</v>
      </c>
      <c r="D442" s="355" t="s">
        <v>155</v>
      </c>
      <c r="E442" s="355" t="s">
        <v>199</v>
      </c>
      <c r="H442" s="355" t="s">
        <v>830</v>
      </c>
      <c r="I442" s="359">
        <f>_xlfn.XLOOKUP($H442,DC_growth_AGS!$A$665:$A$673,DC_growth_AGS!$O$665:$O$673,"Not found",0)</f>
        <v>0.96445707034953565</v>
      </c>
      <c r="J442" s="355">
        <v>2035</v>
      </c>
      <c r="K442" s="362">
        <f>_xlfn.XLOOKUP($A442,'Total project cost for DCs'!$A$4:$A$111,'Total project cost for DCs'!U$4:U$111,0,0)*_xlfn.XLOOKUP($A442,Drury_beneficiary_allocation!$A$5:$A$104,Drury_beneficiary_allocation!$F$5:$F$104,0,0)</f>
        <v>0</v>
      </c>
      <c r="L442" s="362">
        <f>_xlfn.XLOOKUP($A442,'Total project cost for DCs'!$A$4:$A$111,'Total project cost for DCs'!V$4:V$111,0,0)*_xlfn.XLOOKUP($A442,Drury_beneficiary_allocation!$A$5:$A$104,Drury_beneficiary_allocation!$F$5:$F$104,0,0)</f>
        <v>0</v>
      </c>
      <c r="M442" s="362">
        <f>_xlfn.XLOOKUP($A442,'Total project cost for DCs'!$A$4:$A$111,'Total project cost for DCs'!W$4:W$111,0,0)*_xlfn.XLOOKUP($A442,Drury_beneficiary_allocation!$A$5:$A$104,Drury_beneficiary_allocation!$F$5:$F$104,0,0)</f>
        <v>0</v>
      </c>
      <c r="N442" s="362">
        <f>_xlfn.XLOOKUP($A442,'Total project cost for DCs'!$A$4:$A$111,'Total project cost for DCs'!X$4:X$111,0,0)*_xlfn.XLOOKUP($A442,Drury_beneficiary_allocation!$A$5:$A$104,Drury_beneficiary_allocation!$F$5:$F$104,0,0)</f>
        <v>0</v>
      </c>
      <c r="O442" s="362">
        <f>_xlfn.XLOOKUP($A442,'Total project cost for DCs'!$A$4:$A$111,'Total project cost for DCs'!Y$4:Y$111,0,0)*_xlfn.XLOOKUP($A442,Drury_beneficiary_allocation!$A$5:$A$104,Drury_beneficiary_allocation!$F$5:$F$104,0,0)</f>
        <v>0</v>
      </c>
      <c r="P442" s="362">
        <f>_xlfn.XLOOKUP($A442,'Total project cost for DCs'!$A$4:$A$111,'Total project cost for DCs'!Z$4:Z$111,0,0)*_xlfn.XLOOKUP($A442,Drury_beneficiary_allocation!$A$5:$A$104,Drury_beneficiary_allocation!$F$5:$F$104,0,0)</f>
        <v>0</v>
      </c>
      <c r="Q442" s="362">
        <f>_xlfn.XLOOKUP($A442,'Total project cost for DCs'!$A$4:$A$111,'Total project cost for DCs'!AA$4:AA$111,0,0)*_xlfn.XLOOKUP($A442,Drury_beneficiary_allocation!$A$5:$A$104,Drury_beneficiary_allocation!$F$5:$F$104,0,0)</f>
        <v>0</v>
      </c>
      <c r="R442" s="362">
        <f>_xlfn.XLOOKUP($A442,'Total project cost for DCs'!$A$4:$A$111,'Total project cost for DCs'!AB$4:AB$111,0,0)*_xlfn.XLOOKUP($A442,Drury_beneficiary_allocation!$A$5:$A$104,Drury_beneficiary_allocation!$F$5:$F$104,0,0)</f>
        <v>0</v>
      </c>
      <c r="S442" s="362">
        <f>_xlfn.XLOOKUP($A442,'Total project cost for DCs'!$A$4:$A$111,'Total project cost for DCs'!AC$4:AC$111,0,0)*_xlfn.XLOOKUP($A442,Drury_beneficiary_allocation!$A$5:$A$104,Drury_beneficiary_allocation!$F$5:$F$104,0,0)</f>
        <v>0</v>
      </c>
      <c r="T442" s="362">
        <f>_xlfn.XLOOKUP($A442,'Total project cost for DCs'!$A$4:$A$111,'Total project cost for DCs'!AD$4:AD$111,0,0)*_xlfn.XLOOKUP($A442,Drury_beneficiary_allocation!$A$5:$A$104,Drury_beneficiary_allocation!$F$5:$F$104,0,0)</f>
        <v>0</v>
      </c>
      <c r="U442" s="362">
        <f>_xlfn.XLOOKUP($A442,'Total project cost for DCs'!$A$4:$A$111,'Total project cost for DCs'!AE$4:AE$111,0,0)*_xlfn.XLOOKUP($A442,Drury_beneficiary_allocation!$A$5:$A$104,Drury_beneficiary_allocation!$F$5:$F$104,0,0)</f>
        <v>0</v>
      </c>
      <c r="V442" s="362">
        <f>_xlfn.XLOOKUP($A442,'Total project cost for DCs'!$A$4:$A$111,'Total project cost for DCs'!AF$4:AF$111,0,0)*_xlfn.XLOOKUP($A442,Drury_beneficiary_allocation!$A$5:$A$104,Drury_beneficiary_allocation!$F$5:$F$104,0,0)</f>
        <v>0</v>
      </c>
      <c r="W442" s="362">
        <f>_xlfn.XLOOKUP($A442,'Total project cost for DCs'!$A$4:$A$111,'Total project cost for DCs'!AG$4:AG$111,0,0)*_xlfn.XLOOKUP($A442,Drury_beneficiary_allocation!$A$5:$A$104,Drury_beneficiary_allocation!$F$5:$F$104,0,0)</f>
        <v>0</v>
      </c>
      <c r="X442" s="362">
        <f>_xlfn.XLOOKUP($A442,'Total project cost for DCs'!$A$4:$A$111,'Total project cost for DCs'!AH$4:AH$111,0,0)*_xlfn.XLOOKUP($A442,Drury_beneficiary_allocation!$A$5:$A$104,Drury_beneficiary_allocation!$F$5:$F$104,0,0)</f>
        <v>0</v>
      </c>
      <c r="Y442" s="362">
        <f>_xlfn.XLOOKUP($A442,'Total project cost for DCs'!$A$4:$A$111,'Total project cost for DCs'!AI$4:AI$111,0,0)*_xlfn.XLOOKUP($A442,Drury_beneficiary_allocation!$A$5:$A$104,Drury_beneficiary_allocation!$F$5:$F$104,0,0)</f>
        <v>0</v>
      </c>
      <c r="Z442" s="362">
        <f>_xlfn.XLOOKUP($A442,'Total project cost for DCs'!$A$4:$A$111,'Total project cost for DCs'!AJ$4:AJ$111,0,0)*_xlfn.XLOOKUP($A442,Drury_beneficiary_allocation!$A$5:$A$104,Drury_beneficiary_allocation!$F$5:$F$104,0,0)</f>
        <v>0</v>
      </c>
      <c r="AA442" s="362">
        <f>_xlfn.XLOOKUP($A442,'Total project cost for DCs'!$A$4:$A$111,'Total project cost for DCs'!AK$4:AK$111,0,0)*_xlfn.XLOOKUP($A442,Drury_beneficiary_allocation!$A$5:$A$104,Drury_beneficiary_allocation!$F$5:$F$104,0,0)</f>
        <v>0</v>
      </c>
      <c r="AB442" s="362">
        <f>_xlfn.XLOOKUP($A442,'Total project cost for DCs'!$A$4:$A$111,'Total project cost for DCs'!AL$4:AL$111,0,0)*_xlfn.XLOOKUP($A442,Drury_beneficiary_allocation!$A$5:$A$104,Drury_beneficiary_allocation!$F$5:$F$104,0,0)</f>
        <v>0</v>
      </c>
      <c r="AC442" s="362">
        <f>_xlfn.XLOOKUP($A442,'Total project cost for DCs'!$A$4:$A$111,'Total project cost for DCs'!AM$4:AM$111,0,0)*_xlfn.XLOOKUP($A442,Drury_beneficiary_allocation!$A$5:$A$104,Drury_beneficiary_allocation!$F$5:$F$104,0,0)</f>
        <v>0</v>
      </c>
      <c r="AD442" s="362">
        <f>_xlfn.XLOOKUP($A442,'Total project cost for DCs'!$A$4:$A$111,'Total project cost for DCs'!AN$4:AN$111,0,0)*_xlfn.XLOOKUP($A442,Drury_beneficiary_allocation!$A$5:$A$104,Drury_beneficiary_allocation!$F$5:$F$104,0,0)</f>
        <v>0</v>
      </c>
      <c r="AE442" s="363">
        <f t="shared" si="57"/>
        <v>0</v>
      </c>
      <c r="AF442" s="349"/>
      <c r="AG442" s="349">
        <f t="shared" si="60"/>
        <v>0</v>
      </c>
      <c r="AH442" s="353">
        <v>0</v>
      </c>
      <c r="AI442" s="354" t="str">
        <f t="shared" si="58"/>
        <v>Collector</v>
      </c>
      <c r="AJ442" s="349"/>
      <c r="AK442" s="349"/>
      <c r="AL442" s="355">
        <f>_xlfn.XLOOKUP(A442,'P1 Date Adjustment'!B:B,'P1 Date Adjustment'!F:F,"not found",0)</f>
        <v>2035</v>
      </c>
      <c r="AM442" s="349">
        <f t="shared" si="61"/>
        <v>0</v>
      </c>
      <c r="AN442" s="360"/>
      <c r="AO442" s="360"/>
    </row>
    <row r="443" spans="1:41" ht="45" x14ac:dyDescent="0.25">
      <c r="A443" s="129">
        <v>21</v>
      </c>
      <c r="B443" s="358" t="s">
        <v>262</v>
      </c>
      <c r="C443" s="358" t="str">
        <f>_xlfn.XLOOKUP($A443,'Total project cost for DCs'!A:A,'Total project cost for DCs'!C:C,"Not found",0)</f>
        <v>Active mode upgrades- existing road layout with active modes on both sides + intersection upgrades for active mode crossing</v>
      </c>
      <c r="D443" s="355" t="s">
        <v>155</v>
      </c>
      <c r="E443" s="355" t="s">
        <v>199</v>
      </c>
      <c r="H443" s="355" t="s">
        <v>830</v>
      </c>
      <c r="I443" s="359">
        <f>_xlfn.XLOOKUP($H443,DC_growth_AGS!$A$665:$A$673,DC_growth_AGS!$O$665:$O$673,"Not found",0)</f>
        <v>0.96445707034953565</v>
      </c>
      <c r="J443" s="355">
        <v>2035</v>
      </c>
      <c r="K443" s="362">
        <f>_xlfn.XLOOKUP($A443,'Total project cost for DCs'!$A$4:$A$111,'Total project cost for DCs'!U$4:U$111,0,0)*_xlfn.XLOOKUP($A443,Drury_beneficiary_allocation!$A$5:$A$104,Drury_beneficiary_allocation!$F$5:$F$104,0,0)</f>
        <v>0</v>
      </c>
      <c r="L443" s="362">
        <f>_xlfn.XLOOKUP($A443,'Total project cost for DCs'!$A$4:$A$111,'Total project cost for DCs'!V$4:V$111,0,0)*_xlfn.XLOOKUP($A443,Drury_beneficiary_allocation!$A$5:$A$104,Drury_beneficiary_allocation!$F$5:$F$104,0,0)</f>
        <v>0</v>
      </c>
      <c r="M443" s="362">
        <f>_xlfn.XLOOKUP($A443,'Total project cost for DCs'!$A$4:$A$111,'Total project cost for DCs'!W$4:W$111,0,0)*_xlfn.XLOOKUP($A443,Drury_beneficiary_allocation!$A$5:$A$104,Drury_beneficiary_allocation!$F$5:$F$104,0,0)</f>
        <v>0</v>
      </c>
      <c r="N443" s="362">
        <f>_xlfn.XLOOKUP($A443,'Total project cost for DCs'!$A$4:$A$111,'Total project cost for DCs'!X$4:X$111,0,0)*_xlfn.XLOOKUP($A443,Drury_beneficiary_allocation!$A$5:$A$104,Drury_beneficiary_allocation!$F$5:$F$104,0,0)</f>
        <v>0</v>
      </c>
      <c r="O443" s="362">
        <f>_xlfn.XLOOKUP($A443,'Total project cost for DCs'!$A$4:$A$111,'Total project cost for DCs'!Y$4:Y$111,0,0)*_xlfn.XLOOKUP($A443,Drury_beneficiary_allocation!$A$5:$A$104,Drury_beneficiary_allocation!$F$5:$F$104,0,0)</f>
        <v>0</v>
      </c>
      <c r="P443" s="362">
        <f>_xlfn.XLOOKUP($A443,'Total project cost for DCs'!$A$4:$A$111,'Total project cost for DCs'!Z$4:Z$111,0,0)*_xlfn.XLOOKUP($A443,Drury_beneficiary_allocation!$A$5:$A$104,Drury_beneficiary_allocation!$F$5:$F$104,0,0)</f>
        <v>0</v>
      </c>
      <c r="Q443" s="362">
        <f>_xlfn.XLOOKUP($A443,'Total project cost for DCs'!$A$4:$A$111,'Total project cost for DCs'!AA$4:AA$111,0,0)*_xlfn.XLOOKUP($A443,Drury_beneficiary_allocation!$A$5:$A$104,Drury_beneficiary_allocation!$F$5:$F$104,0,0)</f>
        <v>0</v>
      </c>
      <c r="R443" s="362">
        <f>_xlfn.XLOOKUP($A443,'Total project cost for DCs'!$A$4:$A$111,'Total project cost for DCs'!AB$4:AB$111,0,0)*_xlfn.XLOOKUP($A443,Drury_beneficiary_allocation!$A$5:$A$104,Drury_beneficiary_allocation!$F$5:$F$104,0,0)</f>
        <v>0</v>
      </c>
      <c r="S443" s="362">
        <f>_xlfn.XLOOKUP($A443,'Total project cost for DCs'!$A$4:$A$111,'Total project cost for DCs'!AC$4:AC$111,0,0)*_xlfn.XLOOKUP($A443,Drury_beneficiary_allocation!$A$5:$A$104,Drury_beneficiary_allocation!$F$5:$F$104,0,0)</f>
        <v>0</v>
      </c>
      <c r="T443" s="362">
        <f>_xlfn.XLOOKUP($A443,'Total project cost for DCs'!$A$4:$A$111,'Total project cost for DCs'!AD$4:AD$111,0,0)*_xlfn.XLOOKUP($A443,Drury_beneficiary_allocation!$A$5:$A$104,Drury_beneficiary_allocation!$F$5:$F$104,0,0)</f>
        <v>0</v>
      </c>
      <c r="U443" s="362">
        <f>_xlfn.XLOOKUP($A443,'Total project cost for DCs'!$A$4:$A$111,'Total project cost for DCs'!AE$4:AE$111,0,0)*_xlfn.XLOOKUP($A443,Drury_beneficiary_allocation!$A$5:$A$104,Drury_beneficiary_allocation!$F$5:$F$104,0,0)</f>
        <v>0</v>
      </c>
      <c r="V443" s="362">
        <f>_xlfn.XLOOKUP($A443,'Total project cost for DCs'!$A$4:$A$111,'Total project cost for DCs'!AF$4:AF$111,0,0)*_xlfn.XLOOKUP($A443,Drury_beneficiary_allocation!$A$5:$A$104,Drury_beneficiary_allocation!$F$5:$F$104,0,0)</f>
        <v>0</v>
      </c>
      <c r="W443" s="362">
        <f>_xlfn.XLOOKUP($A443,'Total project cost for DCs'!$A$4:$A$111,'Total project cost for DCs'!AG$4:AG$111,0,0)*_xlfn.XLOOKUP($A443,Drury_beneficiary_allocation!$A$5:$A$104,Drury_beneficiary_allocation!$F$5:$F$104,0,0)</f>
        <v>0</v>
      </c>
      <c r="X443" s="362">
        <f>_xlfn.XLOOKUP($A443,'Total project cost for DCs'!$A$4:$A$111,'Total project cost for DCs'!AH$4:AH$111,0,0)*_xlfn.XLOOKUP($A443,Drury_beneficiary_allocation!$A$5:$A$104,Drury_beneficiary_allocation!$F$5:$F$104,0,0)</f>
        <v>0</v>
      </c>
      <c r="Y443" s="362">
        <f>_xlfn.XLOOKUP($A443,'Total project cost for DCs'!$A$4:$A$111,'Total project cost for DCs'!AI$4:AI$111,0,0)*_xlfn.XLOOKUP($A443,Drury_beneficiary_allocation!$A$5:$A$104,Drury_beneficiary_allocation!$F$5:$F$104,0,0)</f>
        <v>0</v>
      </c>
      <c r="Z443" s="362">
        <f>_xlfn.XLOOKUP($A443,'Total project cost for DCs'!$A$4:$A$111,'Total project cost for DCs'!AJ$4:AJ$111,0,0)*_xlfn.XLOOKUP($A443,Drury_beneficiary_allocation!$A$5:$A$104,Drury_beneficiary_allocation!$F$5:$F$104,0,0)</f>
        <v>0</v>
      </c>
      <c r="AA443" s="362">
        <f>_xlfn.XLOOKUP($A443,'Total project cost for DCs'!$A$4:$A$111,'Total project cost for DCs'!AK$4:AK$111,0,0)*_xlfn.XLOOKUP($A443,Drury_beneficiary_allocation!$A$5:$A$104,Drury_beneficiary_allocation!$F$5:$F$104,0,0)</f>
        <v>0</v>
      </c>
      <c r="AB443" s="362">
        <f>_xlfn.XLOOKUP($A443,'Total project cost for DCs'!$A$4:$A$111,'Total project cost for DCs'!AL$4:AL$111,0,0)*_xlfn.XLOOKUP($A443,Drury_beneficiary_allocation!$A$5:$A$104,Drury_beneficiary_allocation!$F$5:$F$104,0,0)</f>
        <v>0</v>
      </c>
      <c r="AC443" s="362">
        <f>_xlfn.XLOOKUP($A443,'Total project cost for DCs'!$A$4:$A$111,'Total project cost for DCs'!AM$4:AM$111,0,0)*_xlfn.XLOOKUP($A443,Drury_beneficiary_allocation!$A$5:$A$104,Drury_beneficiary_allocation!$F$5:$F$104,0,0)</f>
        <v>0</v>
      </c>
      <c r="AD443" s="362">
        <f>_xlfn.XLOOKUP($A443,'Total project cost for DCs'!$A$4:$A$111,'Total project cost for DCs'!AN$4:AN$111,0,0)*_xlfn.XLOOKUP($A443,Drury_beneficiary_allocation!$A$5:$A$104,Drury_beneficiary_allocation!$F$5:$F$104,0,0)</f>
        <v>0</v>
      </c>
      <c r="AE443" s="363">
        <f t="shared" si="57"/>
        <v>0</v>
      </c>
      <c r="AF443" s="349"/>
      <c r="AG443" s="349">
        <f t="shared" si="60"/>
        <v>0</v>
      </c>
      <c r="AH443" s="353">
        <v>0</v>
      </c>
      <c r="AI443" s="354" t="str">
        <f t="shared" si="58"/>
        <v>Collector</v>
      </c>
      <c r="AJ443" s="349"/>
      <c r="AK443" s="349"/>
      <c r="AL443" s="355">
        <f>_xlfn.XLOOKUP(A443,'P1 Date Adjustment'!B:B,'P1 Date Adjustment'!F:F,"not found",0)</f>
        <v>2035</v>
      </c>
      <c r="AM443" s="349">
        <f t="shared" si="61"/>
        <v>0</v>
      </c>
      <c r="AN443" s="360"/>
      <c r="AO443" s="360"/>
    </row>
    <row r="444" spans="1:41" x14ac:dyDescent="0.25">
      <c r="A444" s="129">
        <v>22</v>
      </c>
      <c r="B444" s="358" t="s">
        <v>263</v>
      </c>
      <c r="C444" s="358" t="str">
        <f>_xlfn.XLOOKUP($A444,'Total project cost for DCs'!A:A,'Total project cost for DCs'!C:C,"Not found",0)</f>
        <v>Upgrade intersection with active modes facilities(TDM)</v>
      </c>
      <c r="D444" s="355" t="s">
        <v>155</v>
      </c>
      <c r="E444" s="355" t="s">
        <v>223</v>
      </c>
      <c r="H444" s="355" t="s">
        <v>830</v>
      </c>
      <c r="I444" s="359">
        <f>_xlfn.XLOOKUP($H444,DC_growth_AGS!$A$665:$A$673,DC_growth_AGS!$O$665:$O$673,"Not found",0)</f>
        <v>0.96445707034953565</v>
      </c>
      <c r="J444" s="355">
        <v>2033</v>
      </c>
      <c r="K444" s="362">
        <f>_xlfn.XLOOKUP($A444,'Total project cost for DCs'!$A$4:$A$111,'Total project cost for DCs'!U$4:U$111,0,0)*_xlfn.XLOOKUP($A444,Drury_beneficiary_allocation!$A$5:$A$104,Drury_beneficiary_allocation!$F$5:$F$104,0,0)</f>
        <v>230706.10726177509</v>
      </c>
      <c r="L444" s="362">
        <f>_xlfn.XLOOKUP($A444,'Total project cost for DCs'!$A$4:$A$111,'Total project cost for DCs'!V$4:V$111,0,0)*_xlfn.XLOOKUP($A444,Drury_beneficiary_allocation!$A$5:$A$104,Drury_beneficiary_allocation!$F$5:$F$104,0,0)</f>
        <v>2356956.5116337291</v>
      </c>
      <c r="M444" s="362">
        <f>_xlfn.XLOOKUP($A444,'Total project cost for DCs'!$A$4:$A$111,'Total project cost for DCs'!W$4:W$111,0,0)*_xlfn.XLOOKUP($A444,Drury_beneficiary_allocation!$A$5:$A$104,Drury_beneficiary_allocation!$F$5:$F$104,0,0)</f>
        <v>0</v>
      </c>
      <c r="N444" s="362">
        <f>_xlfn.XLOOKUP($A444,'Total project cost for DCs'!$A$4:$A$111,'Total project cost for DCs'!X$4:X$111,0,0)*_xlfn.XLOOKUP($A444,Drury_beneficiary_allocation!$A$5:$A$104,Drury_beneficiary_allocation!$F$5:$F$104,0,0)</f>
        <v>0</v>
      </c>
      <c r="O444" s="362">
        <f>_xlfn.XLOOKUP($A444,'Total project cost for DCs'!$A$4:$A$111,'Total project cost for DCs'!Y$4:Y$111,0,0)*_xlfn.XLOOKUP($A444,Drury_beneficiary_allocation!$A$5:$A$104,Drury_beneficiary_allocation!$F$5:$F$104,0,0)</f>
        <v>0</v>
      </c>
      <c r="P444" s="362">
        <f>_xlfn.XLOOKUP($A444,'Total project cost for DCs'!$A$4:$A$111,'Total project cost for DCs'!Z$4:Z$111,0,0)*_xlfn.XLOOKUP($A444,Drury_beneficiary_allocation!$A$5:$A$104,Drury_beneficiary_allocation!$F$5:$F$104,0,0)</f>
        <v>0</v>
      </c>
      <c r="Q444" s="362">
        <f>_xlfn.XLOOKUP($A444,'Total project cost for DCs'!$A$4:$A$111,'Total project cost for DCs'!AA$4:AA$111,0,0)*_xlfn.XLOOKUP($A444,Drury_beneficiary_allocation!$A$5:$A$104,Drury_beneficiary_allocation!$F$5:$F$104,0,0)</f>
        <v>0</v>
      </c>
      <c r="R444" s="362">
        <f>_xlfn.XLOOKUP($A444,'Total project cost for DCs'!$A$4:$A$111,'Total project cost for DCs'!AB$4:AB$111,0,0)*_xlfn.XLOOKUP($A444,Drury_beneficiary_allocation!$A$5:$A$104,Drury_beneficiary_allocation!$F$5:$F$104,0,0)</f>
        <v>0</v>
      </c>
      <c r="S444" s="362">
        <f>_xlfn.XLOOKUP($A444,'Total project cost for DCs'!$A$4:$A$111,'Total project cost for DCs'!AC$4:AC$111,0,0)*_xlfn.XLOOKUP($A444,Drury_beneficiary_allocation!$A$5:$A$104,Drury_beneficiary_allocation!$F$5:$F$104,0,0)</f>
        <v>0</v>
      </c>
      <c r="T444" s="362">
        <f>_xlfn.XLOOKUP($A444,'Total project cost for DCs'!$A$4:$A$111,'Total project cost for DCs'!AD$4:AD$111,0,0)*_xlfn.XLOOKUP($A444,Drury_beneficiary_allocation!$A$5:$A$104,Drury_beneficiary_allocation!$F$5:$F$104,0,0)</f>
        <v>0</v>
      </c>
      <c r="U444" s="362">
        <f>_xlfn.XLOOKUP($A444,'Total project cost for DCs'!$A$4:$A$111,'Total project cost for DCs'!AE$4:AE$111,0,0)*_xlfn.XLOOKUP($A444,Drury_beneficiary_allocation!$A$5:$A$104,Drury_beneficiary_allocation!$F$5:$F$104,0,0)</f>
        <v>0</v>
      </c>
      <c r="V444" s="362">
        <f>_xlfn.XLOOKUP($A444,'Total project cost for DCs'!$A$4:$A$111,'Total project cost for DCs'!AF$4:AF$111,0,0)*_xlfn.XLOOKUP($A444,Drury_beneficiary_allocation!$A$5:$A$104,Drury_beneficiary_allocation!$F$5:$F$104,0,0)</f>
        <v>0</v>
      </c>
      <c r="W444" s="362">
        <f>_xlfn.XLOOKUP($A444,'Total project cost for DCs'!$A$4:$A$111,'Total project cost for DCs'!AG$4:AG$111,0,0)*_xlfn.XLOOKUP($A444,Drury_beneficiary_allocation!$A$5:$A$104,Drury_beneficiary_allocation!$F$5:$F$104,0,0)</f>
        <v>0</v>
      </c>
      <c r="X444" s="362">
        <f>_xlfn.XLOOKUP($A444,'Total project cost for DCs'!$A$4:$A$111,'Total project cost for DCs'!AH$4:AH$111,0,0)*_xlfn.XLOOKUP($A444,Drury_beneficiary_allocation!$A$5:$A$104,Drury_beneficiary_allocation!$F$5:$F$104,0,0)</f>
        <v>0</v>
      </c>
      <c r="Y444" s="362">
        <f>_xlfn.XLOOKUP($A444,'Total project cost for DCs'!$A$4:$A$111,'Total project cost for DCs'!AI$4:AI$111,0,0)*_xlfn.XLOOKUP($A444,Drury_beneficiary_allocation!$A$5:$A$104,Drury_beneficiary_allocation!$F$5:$F$104,0,0)</f>
        <v>0</v>
      </c>
      <c r="Z444" s="362">
        <f>_xlfn.XLOOKUP($A444,'Total project cost for DCs'!$A$4:$A$111,'Total project cost for DCs'!AJ$4:AJ$111,0,0)*_xlfn.XLOOKUP($A444,Drury_beneficiary_allocation!$A$5:$A$104,Drury_beneficiary_allocation!$F$5:$F$104,0,0)</f>
        <v>0</v>
      </c>
      <c r="AA444" s="362">
        <f>_xlfn.XLOOKUP($A444,'Total project cost for DCs'!$A$4:$A$111,'Total project cost for DCs'!AK$4:AK$111,0,0)*_xlfn.XLOOKUP($A444,Drury_beneficiary_allocation!$A$5:$A$104,Drury_beneficiary_allocation!$F$5:$F$104,0,0)</f>
        <v>0</v>
      </c>
      <c r="AB444" s="362">
        <f>_xlfn.XLOOKUP($A444,'Total project cost for DCs'!$A$4:$A$111,'Total project cost for DCs'!AL$4:AL$111,0,0)*_xlfn.XLOOKUP($A444,Drury_beneficiary_allocation!$A$5:$A$104,Drury_beneficiary_allocation!$F$5:$F$104,0,0)</f>
        <v>0</v>
      </c>
      <c r="AC444" s="362">
        <f>_xlfn.XLOOKUP($A444,'Total project cost for DCs'!$A$4:$A$111,'Total project cost for DCs'!AM$4:AM$111,0,0)*_xlfn.XLOOKUP($A444,Drury_beneficiary_allocation!$A$5:$A$104,Drury_beneficiary_allocation!$F$5:$F$104,0,0)</f>
        <v>0</v>
      </c>
      <c r="AD444" s="362">
        <f>_xlfn.XLOOKUP($A444,'Total project cost for DCs'!$A$4:$A$111,'Total project cost for DCs'!AN$4:AN$111,0,0)*_xlfn.XLOOKUP($A444,Drury_beneficiary_allocation!$A$5:$A$104,Drury_beneficiary_allocation!$F$5:$F$104,0,0)</f>
        <v>0</v>
      </c>
      <c r="AE444" s="363">
        <f t="shared" si="57"/>
        <v>2587662.6188955042</v>
      </c>
      <c r="AF444" s="349"/>
      <c r="AG444" s="349">
        <f t="shared" si="60"/>
        <v>2587662.6188955042</v>
      </c>
      <c r="AH444" s="353">
        <v>0</v>
      </c>
      <c r="AI444" s="354" t="str">
        <f t="shared" si="58"/>
        <v>Collector</v>
      </c>
      <c r="AJ444" s="349"/>
      <c r="AK444" s="349"/>
      <c r="AL444" s="355">
        <f>_xlfn.XLOOKUP(A444,'P1 Date Adjustment'!B:B,'P1 Date Adjustment'!F:F,"not found",0)</f>
        <v>2033</v>
      </c>
      <c r="AM444" s="349">
        <f t="shared" si="61"/>
        <v>2495689.5084729651</v>
      </c>
      <c r="AN444" s="360"/>
      <c r="AO444" s="360"/>
    </row>
    <row r="445" spans="1:41" ht="45" x14ac:dyDescent="0.25">
      <c r="A445" s="129" t="s">
        <v>281</v>
      </c>
      <c r="B445" s="358" t="s">
        <v>282</v>
      </c>
      <c r="C445" s="358" t="str">
        <f>_xlfn.XLOOKUP($A445,'Total project cost for DCs'!A:A,'Total project cost for DCs'!C:C,"Not found",0)</f>
        <v xml:space="preserve">Interim 2-lane – install kerb and channel within existing road corridor with provision of active modes on both sides, 20m cross-section </v>
      </c>
      <c r="D445" s="355" t="s">
        <v>155</v>
      </c>
      <c r="E445" s="355" t="s">
        <v>145</v>
      </c>
      <c r="H445" s="355" t="s">
        <v>830</v>
      </c>
      <c r="I445" s="359">
        <f>_xlfn.XLOOKUP($H445,DC_growth_AGS!$A$665:$A$673,DC_growth_AGS!$O$665:$O$673,"Not found",0)</f>
        <v>0.96445707034953565</v>
      </c>
      <c r="J445" s="355">
        <v>2025</v>
      </c>
      <c r="K445" s="362">
        <f>_xlfn.XLOOKUP($A445,'Total project cost for DCs'!$A$4:$A$111,'Total project cost for DCs'!U$4:U$111,0,0)*_xlfn.XLOOKUP($A445,Drury_beneficiary_allocation!$A$5:$A$104,Drury_beneficiary_allocation!$F$5:$F$104,0,0)</f>
        <v>0</v>
      </c>
      <c r="L445" s="362">
        <f>_xlfn.XLOOKUP($A445,'Total project cost for DCs'!$A$4:$A$111,'Total project cost for DCs'!V$4:V$111,0,0)*_xlfn.XLOOKUP($A445,Drury_beneficiary_allocation!$A$5:$A$104,Drury_beneficiary_allocation!$F$5:$F$104,0,0)</f>
        <v>0</v>
      </c>
      <c r="M445" s="362">
        <f>_xlfn.XLOOKUP($A445,'Total project cost for DCs'!$A$4:$A$111,'Total project cost for DCs'!W$4:W$111,0,0)*_xlfn.XLOOKUP($A445,Drury_beneficiary_allocation!$A$5:$A$104,Drury_beneficiary_allocation!$F$5:$F$104,0,0)</f>
        <v>0</v>
      </c>
      <c r="N445" s="362">
        <f>_xlfn.XLOOKUP($A445,'Total project cost for DCs'!$A$4:$A$111,'Total project cost for DCs'!X$4:X$111,0,0)*_xlfn.XLOOKUP($A445,Drury_beneficiary_allocation!$A$5:$A$104,Drury_beneficiary_allocation!$F$5:$F$104,0,0)</f>
        <v>0</v>
      </c>
      <c r="O445" s="362">
        <f>_xlfn.XLOOKUP($A445,'Total project cost for DCs'!$A$4:$A$111,'Total project cost for DCs'!Y$4:Y$111,0,0)*_xlfn.XLOOKUP($A445,Drury_beneficiary_allocation!$A$5:$A$104,Drury_beneficiary_allocation!$F$5:$F$104,0,0)</f>
        <v>0</v>
      </c>
      <c r="P445" s="362">
        <f>_xlfn.XLOOKUP($A445,'Total project cost for DCs'!$A$4:$A$111,'Total project cost for DCs'!Z$4:Z$111,0,0)*_xlfn.XLOOKUP($A445,Drury_beneficiary_allocation!$A$5:$A$104,Drury_beneficiary_allocation!$F$5:$F$104,0,0)</f>
        <v>0</v>
      </c>
      <c r="Q445" s="362">
        <f>_xlfn.XLOOKUP($A445,'Total project cost for DCs'!$A$4:$A$111,'Total project cost for DCs'!AA$4:AA$111,0,0)*_xlfn.XLOOKUP($A445,Drury_beneficiary_allocation!$A$5:$A$104,Drury_beneficiary_allocation!$F$5:$F$104,0,0)</f>
        <v>0</v>
      </c>
      <c r="R445" s="362">
        <f>_xlfn.XLOOKUP($A445,'Total project cost for DCs'!$A$4:$A$111,'Total project cost for DCs'!AB$4:AB$111,0,0)*_xlfn.XLOOKUP($A445,Drury_beneficiary_allocation!$A$5:$A$104,Drury_beneficiary_allocation!$F$5:$F$104,0,0)</f>
        <v>0</v>
      </c>
      <c r="S445" s="362">
        <f>_xlfn.XLOOKUP($A445,'Total project cost for DCs'!$A$4:$A$111,'Total project cost for DCs'!AC$4:AC$111,0,0)*_xlfn.XLOOKUP($A445,Drury_beneficiary_allocation!$A$5:$A$104,Drury_beneficiary_allocation!$F$5:$F$104,0,0)</f>
        <v>0</v>
      </c>
      <c r="T445" s="362">
        <f>_xlfn.XLOOKUP($A445,'Total project cost for DCs'!$A$4:$A$111,'Total project cost for DCs'!AD$4:AD$111,0,0)*_xlfn.XLOOKUP($A445,Drury_beneficiary_allocation!$A$5:$A$104,Drury_beneficiary_allocation!$F$5:$F$104,0,0)</f>
        <v>0</v>
      </c>
      <c r="U445" s="362">
        <f>_xlfn.XLOOKUP($A445,'Total project cost for DCs'!$A$4:$A$111,'Total project cost for DCs'!AE$4:AE$111,0,0)*_xlfn.XLOOKUP($A445,Drury_beneficiary_allocation!$A$5:$A$104,Drury_beneficiary_allocation!$F$5:$F$104,0,0)</f>
        <v>0</v>
      </c>
      <c r="V445" s="362">
        <f>_xlfn.XLOOKUP($A445,'Total project cost for DCs'!$A$4:$A$111,'Total project cost for DCs'!AF$4:AF$111,0,0)*_xlfn.XLOOKUP($A445,Drury_beneficiary_allocation!$A$5:$A$104,Drury_beneficiary_allocation!$F$5:$F$104,0,0)</f>
        <v>0</v>
      </c>
      <c r="W445" s="362">
        <f>_xlfn.XLOOKUP($A445,'Total project cost for DCs'!$A$4:$A$111,'Total project cost for DCs'!AG$4:AG$111,0,0)*_xlfn.XLOOKUP($A445,Drury_beneficiary_allocation!$A$5:$A$104,Drury_beneficiary_allocation!$F$5:$F$104,0,0)</f>
        <v>0</v>
      </c>
      <c r="X445" s="362">
        <f>_xlfn.XLOOKUP($A445,'Total project cost for DCs'!$A$4:$A$111,'Total project cost for DCs'!AH$4:AH$111,0,0)*_xlfn.XLOOKUP($A445,Drury_beneficiary_allocation!$A$5:$A$104,Drury_beneficiary_allocation!$F$5:$F$104,0,0)</f>
        <v>0</v>
      </c>
      <c r="Y445" s="362">
        <f>_xlfn.XLOOKUP($A445,'Total project cost for DCs'!$A$4:$A$111,'Total project cost for DCs'!AI$4:AI$111,0,0)*_xlfn.XLOOKUP($A445,Drury_beneficiary_allocation!$A$5:$A$104,Drury_beneficiary_allocation!$F$5:$F$104,0,0)</f>
        <v>0</v>
      </c>
      <c r="Z445" s="362">
        <f>_xlfn.XLOOKUP($A445,'Total project cost for DCs'!$A$4:$A$111,'Total project cost for DCs'!AJ$4:AJ$111,0,0)*_xlfn.XLOOKUP($A445,Drury_beneficiary_allocation!$A$5:$A$104,Drury_beneficiary_allocation!$F$5:$F$104,0,0)</f>
        <v>0</v>
      </c>
      <c r="AA445" s="362">
        <f>_xlfn.XLOOKUP($A445,'Total project cost for DCs'!$A$4:$A$111,'Total project cost for DCs'!AK$4:AK$111,0,0)*_xlfn.XLOOKUP($A445,Drury_beneficiary_allocation!$A$5:$A$104,Drury_beneficiary_allocation!$F$5:$F$104,0,0)</f>
        <v>0</v>
      </c>
      <c r="AB445" s="362">
        <f>_xlfn.XLOOKUP($A445,'Total project cost for DCs'!$A$4:$A$111,'Total project cost for DCs'!AL$4:AL$111,0,0)*_xlfn.XLOOKUP($A445,Drury_beneficiary_allocation!$A$5:$A$104,Drury_beneficiary_allocation!$F$5:$F$104,0,0)</f>
        <v>0</v>
      </c>
      <c r="AC445" s="362">
        <f>_xlfn.XLOOKUP($A445,'Total project cost for DCs'!$A$4:$A$111,'Total project cost for DCs'!AM$4:AM$111,0,0)*_xlfn.XLOOKUP($A445,Drury_beneficiary_allocation!$A$5:$A$104,Drury_beneficiary_allocation!$F$5:$F$104,0,0)</f>
        <v>0</v>
      </c>
      <c r="AD445" s="362">
        <f>_xlfn.XLOOKUP($A445,'Total project cost for DCs'!$A$4:$A$111,'Total project cost for DCs'!AN$4:AN$111,0,0)*_xlfn.XLOOKUP($A445,Drury_beneficiary_allocation!$A$5:$A$104,Drury_beneficiary_allocation!$F$5:$F$104,0,0)</f>
        <v>0</v>
      </c>
      <c r="AE445" s="363">
        <f t="shared" si="57"/>
        <v>0</v>
      </c>
      <c r="AF445" s="349"/>
      <c r="AG445" s="349">
        <f t="shared" si="60"/>
        <v>0</v>
      </c>
      <c r="AH445" s="353">
        <v>0</v>
      </c>
      <c r="AI445" s="354" t="str">
        <f t="shared" si="58"/>
        <v>Arterial</v>
      </c>
      <c r="AJ445" s="349"/>
      <c r="AK445" s="349"/>
      <c r="AL445" s="355">
        <f>_xlfn.XLOOKUP(A445,'P1 Date Adjustment'!B:B,'P1 Date Adjustment'!F:F,"not found",0)</f>
        <v>2025</v>
      </c>
      <c r="AM445" s="349">
        <f t="shared" si="61"/>
        <v>0</v>
      </c>
      <c r="AN445" s="360"/>
      <c r="AO445" s="360"/>
    </row>
    <row r="446" spans="1:41" ht="60" x14ac:dyDescent="0.25">
      <c r="A446" s="129" t="s">
        <v>287</v>
      </c>
      <c r="B446" s="358" t="s">
        <v>282</v>
      </c>
      <c r="C446" s="358" t="str">
        <f>_xlfn.XLOOKUP($A446,'Total project cost for DCs'!A:A,'Total project cost for DCs'!C:C,"Not found",0)</f>
        <v>Final 4-lane - following interim option, upgrade Road corridor to provide four lanes with additional turning lanes at intersections where required (as indicated in SGA Design</v>
      </c>
      <c r="D446" s="355" t="s">
        <v>155</v>
      </c>
      <c r="E446" s="355" t="s">
        <v>157</v>
      </c>
      <c r="H446" s="355" t="s">
        <v>830</v>
      </c>
      <c r="I446" s="359">
        <f>_xlfn.XLOOKUP($H446,DC_growth_AGS!$A$665:$A$673,DC_growth_AGS!$O$665:$O$673,"Not found",0)</f>
        <v>0.96445707034953565</v>
      </c>
      <c r="J446" s="355">
        <v>2031</v>
      </c>
      <c r="K446" s="362">
        <f>_xlfn.XLOOKUP($A446,'Total project cost for DCs'!$A$4:$A$111,'Total project cost for DCs'!U$4:U$111,0,0)*_xlfn.XLOOKUP($A446,Drury_beneficiary_allocation!$A$5:$A$104,Drury_beneficiary_allocation!$F$5:$F$104,0,0)</f>
        <v>0</v>
      </c>
      <c r="L446" s="362">
        <f>_xlfn.XLOOKUP($A446,'Total project cost for DCs'!$A$4:$A$111,'Total project cost for DCs'!V$4:V$111,0,0)*_xlfn.XLOOKUP($A446,Drury_beneficiary_allocation!$A$5:$A$104,Drury_beneficiary_allocation!$F$5:$F$104,0,0)</f>
        <v>0</v>
      </c>
      <c r="M446" s="362">
        <f>_xlfn.XLOOKUP($A446,'Total project cost for DCs'!$A$4:$A$111,'Total project cost for DCs'!W$4:W$111,0,0)*_xlfn.XLOOKUP($A446,Drury_beneficiary_allocation!$A$5:$A$104,Drury_beneficiary_allocation!$F$5:$F$104,0,0)</f>
        <v>0</v>
      </c>
      <c r="N446" s="362">
        <f>_xlfn.XLOOKUP($A446,'Total project cost for DCs'!$A$4:$A$111,'Total project cost for DCs'!X$4:X$111,0,0)*_xlfn.XLOOKUP($A446,Drury_beneficiary_allocation!$A$5:$A$104,Drury_beneficiary_allocation!$F$5:$F$104,0,0)</f>
        <v>0</v>
      </c>
      <c r="O446" s="362">
        <f>_xlfn.XLOOKUP($A446,'Total project cost for DCs'!$A$4:$A$111,'Total project cost for DCs'!Y$4:Y$111,0,0)*_xlfn.XLOOKUP($A446,Drury_beneficiary_allocation!$A$5:$A$104,Drury_beneficiary_allocation!$F$5:$F$104,0,0)</f>
        <v>0</v>
      </c>
      <c r="P446" s="362">
        <f>_xlfn.XLOOKUP($A446,'Total project cost for DCs'!$A$4:$A$111,'Total project cost for DCs'!Z$4:Z$111,0,0)*_xlfn.XLOOKUP($A446,Drury_beneficiary_allocation!$A$5:$A$104,Drury_beneficiary_allocation!$F$5:$F$104,0,0)</f>
        <v>0</v>
      </c>
      <c r="Q446" s="362">
        <f>_xlfn.XLOOKUP($A446,'Total project cost for DCs'!$A$4:$A$111,'Total project cost for DCs'!AA$4:AA$111,0,0)*_xlfn.XLOOKUP($A446,Drury_beneficiary_allocation!$A$5:$A$104,Drury_beneficiary_allocation!$F$5:$F$104,0,0)</f>
        <v>0</v>
      </c>
      <c r="R446" s="362">
        <f>_xlfn.XLOOKUP($A446,'Total project cost for DCs'!$A$4:$A$111,'Total project cost for DCs'!AB$4:AB$111,0,0)*_xlfn.XLOOKUP($A446,Drury_beneficiary_allocation!$A$5:$A$104,Drury_beneficiary_allocation!$F$5:$F$104,0,0)</f>
        <v>0</v>
      </c>
      <c r="S446" s="362">
        <f>_xlfn.XLOOKUP($A446,'Total project cost for DCs'!$A$4:$A$111,'Total project cost for DCs'!AC$4:AC$111,0,0)*_xlfn.XLOOKUP($A446,Drury_beneficiary_allocation!$A$5:$A$104,Drury_beneficiary_allocation!$F$5:$F$104,0,0)</f>
        <v>0</v>
      </c>
      <c r="T446" s="362">
        <f>_xlfn.XLOOKUP($A446,'Total project cost for DCs'!$A$4:$A$111,'Total project cost for DCs'!AD$4:AD$111,0,0)*_xlfn.XLOOKUP($A446,Drury_beneficiary_allocation!$A$5:$A$104,Drury_beneficiary_allocation!$F$5:$F$104,0,0)</f>
        <v>0</v>
      </c>
      <c r="U446" s="362">
        <f>_xlfn.XLOOKUP($A446,'Total project cost for DCs'!$A$4:$A$111,'Total project cost for DCs'!AE$4:AE$111,0,0)*_xlfn.XLOOKUP($A446,Drury_beneficiary_allocation!$A$5:$A$104,Drury_beneficiary_allocation!$F$5:$F$104,0,0)</f>
        <v>0</v>
      </c>
      <c r="V446" s="362">
        <f>_xlfn.XLOOKUP($A446,'Total project cost for DCs'!$A$4:$A$111,'Total project cost for DCs'!AF$4:AF$111,0,0)*_xlfn.XLOOKUP($A446,Drury_beneficiary_allocation!$A$5:$A$104,Drury_beneficiary_allocation!$F$5:$F$104,0,0)</f>
        <v>0</v>
      </c>
      <c r="W446" s="362">
        <f>_xlfn.XLOOKUP($A446,'Total project cost for DCs'!$A$4:$A$111,'Total project cost for DCs'!AG$4:AG$111,0,0)*_xlfn.XLOOKUP($A446,Drury_beneficiary_allocation!$A$5:$A$104,Drury_beneficiary_allocation!$F$5:$F$104,0,0)</f>
        <v>0</v>
      </c>
      <c r="X446" s="362">
        <f>_xlfn.XLOOKUP($A446,'Total project cost for DCs'!$A$4:$A$111,'Total project cost for DCs'!AH$4:AH$111,0,0)*_xlfn.XLOOKUP($A446,Drury_beneficiary_allocation!$A$5:$A$104,Drury_beneficiary_allocation!$F$5:$F$104,0,0)</f>
        <v>0</v>
      </c>
      <c r="Y446" s="362">
        <f>_xlfn.XLOOKUP($A446,'Total project cost for DCs'!$A$4:$A$111,'Total project cost for DCs'!AI$4:AI$111,0,0)*_xlfn.XLOOKUP($A446,Drury_beneficiary_allocation!$A$5:$A$104,Drury_beneficiary_allocation!$F$5:$F$104,0,0)</f>
        <v>0</v>
      </c>
      <c r="Z446" s="362">
        <f>_xlfn.XLOOKUP($A446,'Total project cost for DCs'!$A$4:$A$111,'Total project cost for DCs'!AJ$4:AJ$111,0,0)*_xlfn.XLOOKUP($A446,Drury_beneficiary_allocation!$A$5:$A$104,Drury_beneficiary_allocation!$F$5:$F$104,0,0)</f>
        <v>0</v>
      </c>
      <c r="AA446" s="362">
        <f>_xlfn.XLOOKUP($A446,'Total project cost for DCs'!$A$4:$A$111,'Total project cost for DCs'!AK$4:AK$111,0,0)*_xlfn.XLOOKUP($A446,Drury_beneficiary_allocation!$A$5:$A$104,Drury_beneficiary_allocation!$F$5:$F$104,0,0)</f>
        <v>0</v>
      </c>
      <c r="AB446" s="362">
        <f>_xlfn.XLOOKUP($A446,'Total project cost for DCs'!$A$4:$A$111,'Total project cost for DCs'!AL$4:AL$111,0,0)*_xlfn.XLOOKUP($A446,Drury_beneficiary_allocation!$A$5:$A$104,Drury_beneficiary_allocation!$F$5:$F$104,0,0)</f>
        <v>0</v>
      </c>
      <c r="AC446" s="362">
        <f>_xlfn.XLOOKUP($A446,'Total project cost for DCs'!$A$4:$A$111,'Total project cost for DCs'!AM$4:AM$111,0,0)*_xlfn.XLOOKUP($A446,Drury_beneficiary_allocation!$A$5:$A$104,Drury_beneficiary_allocation!$F$5:$F$104,0,0)</f>
        <v>0</v>
      </c>
      <c r="AD446" s="362">
        <f>_xlfn.XLOOKUP($A446,'Total project cost for DCs'!$A$4:$A$111,'Total project cost for DCs'!AN$4:AN$111,0,0)*_xlfn.XLOOKUP($A446,Drury_beneficiary_allocation!$A$5:$A$104,Drury_beneficiary_allocation!$F$5:$F$104,0,0)</f>
        <v>0</v>
      </c>
      <c r="AE446" s="363">
        <f t="shared" si="57"/>
        <v>0</v>
      </c>
      <c r="AF446" s="349"/>
      <c r="AG446" s="349">
        <f t="shared" si="60"/>
        <v>0</v>
      </c>
      <c r="AH446" s="353">
        <v>0</v>
      </c>
      <c r="AI446" s="354" t="str">
        <f t="shared" si="58"/>
        <v>Arterial</v>
      </c>
      <c r="AJ446" s="349"/>
      <c r="AK446" s="349"/>
      <c r="AL446" s="355">
        <f>_xlfn.XLOOKUP(A446,'P1 Date Adjustment'!B:B,'P1 Date Adjustment'!F:F,"not found",0)</f>
        <v>2031</v>
      </c>
      <c r="AM446" s="349">
        <f t="shared" si="61"/>
        <v>0</v>
      </c>
      <c r="AN446" s="360"/>
      <c r="AO446" s="360"/>
    </row>
    <row r="447" spans="1:41" ht="30" x14ac:dyDescent="0.25">
      <c r="A447" s="129">
        <v>24</v>
      </c>
      <c r="B447" s="358" t="s">
        <v>295</v>
      </c>
      <c r="C447" s="358" t="str">
        <f>_xlfn.XLOOKUP($A447,'Total project cost for DCs'!A:A,'Total project cost for DCs'!C:C,"Not found",0)</f>
        <v xml:space="preserve">2-lane urban - upgrade existing road layout with active modes on both sides, 20m cross-section </v>
      </c>
      <c r="D447" s="355" t="s">
        <v>155</v>
      </c>
      <c r="E447" s="355" t="s">
        <v>190</v>
      </c>
      <c r="H447" s="355" t="s">
        <v>830</v>
      </c>
      <c r="I447" s="359">
        <f>_xlfn.XLOOKUP($H447,DC_growth_AGS!$A$665:$A$673,DC_growth_AGS!$O$665:$O$673,"Not found",0)</f>
        <v>0.96445707034953565</v>
      </c>
      <c r="J447" s="355">
        <v>2038</v>
      </c>
      <c r="K447" s="362">
        <f>_xlfn.XLOOKUP($A447,'Total project cost for DCs'!$A$4:$A$111,'Total project cost for DCs'!U$4:U$111,0,0)*_xlfn.XLOOKUP($A447,Drury_beneficiary_allocation!$A$5:$A$104,Drury_beneficiary_allocation!$F$5:$F$104,0,0)</f>
        <v>0</v>
      </c>
      <c r="L447" s="362">
        <f>_xlfn.XLOOKUP($A447,'Total project cost for DCs'!$A$4:$A$111,'Total project cost for DCs'!V$4:V$111,0,0)*_xlfn.XLOOKUP($A447,Drury_beneficiary_allocation!$A$5:$A$104,Drury_beneficiary_allocation!$F$5:$F$104,0,0)</f>
        <v>0</v>
      </c>
      <c r="M447" s="362">
        <f>_xlfn.XLOOKUP($A447,'Total project cost for DCs'!$A$4:$A$111,'Total project cost for DCs'!W$4:W$111,0,0)*_xlfn.XLOOKUP($A447,Drury_beneficiary_allocation!$A$5:$A$104,Drury_beneficiary_allocation!$F$5:$F$104,0,0)</f>
        <v>0</v>
      </c>
      <c r="N447" s="362">
        <f>_xlfn.XLOOKUP($A447,'Total project cost for DCs'!$A$4:$A$111,'Total project cost for DCs'!X$4:X$111,0,0)*_xlfn.XLOOKUP($A447,Drury_beneficiary_allocation!$A$5:$A$104,Drury_beneficiary_allocation!$F$5:$F$104,0,0)</f>
        <v>0</v>
      </c>
      <c r="O447" s="362">
        <f>_xlfn.XLOOKUP($A447,'Total project cost for DCs'!$A$4:$A$111,'Total project cost for DCs'!Y$4:Y$111,0,0)*_xlfn.XLOOKUP($A447,Drury_beneficiary_allocation!$A$5:$A$104,Drury_beneficiary_allocation!$F$5:$F$104,0,0)</f>
        <v>0</v>
      </c>
      <c r="P447" s="362">
        <f>_xlfn.XLOOKUP($A447,'Total project cost for DCs'!$A$4:$A$111,'Total project cost for DCs'!Z$4:Z$111,0,0)*_xlfn.XLOOKUP($A447,Drury_beneficiary_allocation!$A$5:$A$104,Drury_beneficiary_allocation!$F$5:$F$104,0,0)</f>
        <v>0</v>
      </c>
      <c r="Q447" s="362">
        <f>_xlfn.XLOOKUP($A447,'Total project cost for DCs'!$A$4:$A$111,'Total project cost for DCs'!AA$4:AA$111,0,0)*_xlfn.XLOOKUP($A447,Drury_beneficiary_allocation!$A$5:$A$104,Drury_beneficiary_allocation!$F$5:$F$104,0,0)</f>
        <v>0</v>
      </c>
      <c r="R447" s="362">
        <f>_xlfn.XLOOKUP($A447,'Total project cost for DCs'!$A$4:$A$111,'Total project cost for DCs'!AB$4:AB$111,0,0)*_xlfn.XLOOKUP($A447,Drury_beneficiary_allocation!$A$5:$A$104,Drury_beneficiary_allocation!$F$5:$F$104,0,0)</f>
        <v>0</v>
      </c>
      <c r="S447" s="362">
        <f>_xlfn.XLOOKUP($A447,'Total project cost for DCs'!$A$4:$A$111,'Total project cost for DCs'!AC$4:AC$111,0,0)*_xlfn.XLOOKUP($A447,Drury_beneficiary_allocation!$A$5:$A$104,Drury_beneficiary_allocation!$F$5:$F$104,0,0)</f>
        <v>0</v>
      </c>
      <c r="T447" s="362">
        <f>_xlfn.XLOOKUP($A447,'Total project cost for DCs'!$A$4:$A$111,'Total project cost for DCs'!AD$4:AD$111,0,0)*_xlfn.XLOOKUP($A447,Drury_beneficiary_allocation!$A$5:$A$104,Drury_beneficiary_allocation!$F$5:$F$104,0,0)</f>
        <v>0</v>
      </c>
      <c r="U447" s="362">
        <f>_xlfn.XLOOKUP($A447,'Total project cost for DCs'!$A$4:$A$111,'Total project cost for DCs'!AE$4:AE$111,0,0)*_xlfn.XLOOKUP($A447,Drury_beneficiary_allocation!$A$5:$A$104,Drury_beneficiary_allocation!$F$5:$F$104,0,0)</f>
        <v>0</v>
      </c>
      <c r="V447" s="362">
        <f>_xlfn.XLOOKUP($A447,'Total project cost for DCs'!$A$4:$A$111,'Total project cost for DCs'!AF$4:AF$111,0,0)*_xlfn.XLOOKUP($A447,Drury_beneficiary_allocation!$A$5:$A$104,Drury_beneficiary_allocation!$F$5:$F$104,0,0)</f>
        <v>0</v>
      </c>
      <c r="W447" s="362">
        <f>_xlfn.XLOOKUP($A447,'Total project cost for DCs'!$A$4:$A$111,'Total project cost for DCs'!AG$4:AG$111,0,0)*_xlfn.XLOOKUP($A447,Drury_beneficiary_allocation!$A$5:$A$104,Drury_beneficiary_allocation!$F$5:$F$104,0,0)</f>
        <v>0</v>
      </c>
      <c r="X447" s="362">
        <f>_xlfn.XLOOKUP($A447,'Total project cost for DCs'!$A$4:$A$111,'Total project cost for DCs'!AH$4:AH$111,0,0)*_xlfn.XLOOKUP($A447,Drury_beneficiary_allocation!$A$5:$A$104,Drury_beneficiary_allocation!$F$5:$F$104,0,0)</f>
        <v>0</v>
      </c>
      <c r="Y447" s="362">
        <f>_xlfn.XLOOKUP($A447,'Total project cost for DCs'!$A$4:$A$111,'Total project cost for DCs'!AI$4:AI$111,0,0)*_xlfn.XLOOKUP($A447,Drury_beneficiary_allocation!$A$5:$A$104,Drury_beneficiary_allocation!$F$5:$F$104,0,0)</f>
        <v>0</v>
      </c>
      <c r="Z447" s="362">
        <f>_xlfn.XLOOKUP($A447,'Total project cost for DCs'!$A$4:$A$111,'Total project cost for DCs'!AJ$4:AJ$111,0,0)*_xlfn.XLOOKUP($A447,Drury_beneficiary_allocation!$A$5:$A$104,Drury_beneficiary_allocation!$F$5:$F$104,0,0)</f>
        <v>0</v>
      </c>
      <c r="AA447" s="362">
        <f>_xlfn.XLOOKUP($A447,'Total project cost for DCs'!$A$4:$A$111,'Total project cost for DCs'!AK$4:AK$111,0,0)*_xlfn.XLOOKUP($A447,Drury_beneficiary_allocation!$A$5:$A$104,Drury_beneficiary_allocation!$F$5:$F$104,0,0)</f>
        <v>0</v>
      </c>
      <c r="AB447" s="362">
        <f>_xlfn.XLOOKUP($A447,'Total project cost for DCs'!$A$4:$A$111,'Total project cost for DCs'!AL$4:AL$111,0,0)*_xlfn.XLOOKUP($A447,Drury_beneficiary_allocation!$A$5:$A$104,Drury_beneficiary_allocation!$F$5:$F$104,0,0)</f>
        <v>0</v>
      </c>
      <c r="AC447" s="362">
        <f>_xlfn.XLOOKUP($A447,'Total project cost for DCs'!$A$4:$A$111,'Total project cost for DCs'!AM$4:AM$111,0,0)*_xlfn.XLOOKUP($A447,Drury_beneficiary_allocation!$A$5:$A$104,Drury_beneficiary_allocation!$F$5:$F$104,0,0)</f>
        <v>0</v>
      </c>
      <c r="AD447" s="362">
        <f>_xlfn.XLOOKUP($A447,'Total project cost for DCs'!$A$4:$A$111,'Total project cost for DCs'!AN$4:AN$111,0,0)*_xlfn.XLOOKUP($A447,Drury_beneficiary_allocation!$A$5:$A$104,Drury_beneficiary_allocation!$F$5:$F$104,0,0)</f>
        <v>0</v>
      </c>
      <c r="AE447" s="363">
        <f t="shared" si="57"/>
        <v>0</v>
      </c>
      <c r="AF447" s="349"/>
      <c r="AG447" s="349">
        <f t="shared" si="60"/>
        <v>0</v>
      </c>
      <c r="AH447" s="353">
        <v>0</v>
      </c>
      <c r="AI447" s="354" t="str">
        <f t="shared" si="58"/>
        <v>Arterial</v>
      </c>
      <c r="AJ447" s="349"/>
      <c r="AK447" s="349"/>
      <c r="AL447" s="355">
        <f>_xlfn.XLOOKUP(A447,'P1 Date Adjustment'!B:B,'P1 Date Adjustment'!F:F,"not found",0)</f>
        <v>2038</v>
      </c>
      <c r="AM447" s="349">
        <f t="shared" si="61"/>
        <v>0</v>
      </c>
      <c r="AN447" s="360"/>
      <c r="AO447" s="360"/>
    </row>
    <row r="448" spans="1:41" ht="30" x14ac:dyDescent="0.25">
      <c r="A448" s="129">
        <v>25</v>
      </c>
      <c r="B448" s="358" t="s">
        <v>296</v>
      </c>
      <c r="C448" s="358" t="str">
        <f>_xlfn.XLOOKUP($A448,'Total project cost for DCs'!A:A,'Total project cost for DCs'!C:C,"Not found",0)</f>
        <v>2-lane urban- upgrade existing road layout to 2-lane urban with active modes on both sides</v>
      </c>
      <c r="D448" s="355" t="s">
        <v>155</v>
      </c>
      <c r="E448" s="355" t="s">
        <v>199</v>
      </c>
      <c r="H448" s="355" t="s">
        <v>830</v>
      </c>
      <c r="I448" s="359">
        <f>_xlfn.XLOOKUP($H448,DC_growth_AGS!$A$665:$A$673,DC_growth_AGS!$O$665:$O$673,"Not found",0)</f>
        <v>0.96445707034953565</v>
      </c>
      <c r="J448" s="355">
        <v>2039</v>
      </c>
      <c r="K448" s="362">
        <f>_xlfn.XLOOKUP($A448,'Total project cost for DCs'!$A$4:$A$111,'Total project cost for DCs'!U$4:U$111,0,0)*_xlfn.XLOOKUP($A448,Drury_beneficiary_allocation!$A$5:$A$104,Drury_beneficiary_allocation!$F$5:$F$104,0,0)</f>
        <v>0</v>
      </c>
      <c r="L448" s="362">
        <f>_xlfn.XLOOKUP($A448,'Total project cost for DCs'!$A$4:$A$111,'Total project cost for DCs'!V$4:V$111,0,0)*_xlfn.XLOOKUP($A448,Drury_beneficiary_allocation!$A$5:$A$104,Drury_beneficiary_allocation!$F$5:$F$104,0,0)</f>
        <v>0</v>
      </c>
      <c r="M448" s="362">
        <f>_xlfn.XLOOKUP($A448,'Total project cost for DCs'!$A$4:$A$111,'Total project cost for DCs'!W$4:W$111,0,0)*_xlfn.XLOOKUP($A448,Drury_beneficiary_allocation!$A$5:$A$104,Drury_beneficiary_allocation!$F$5:$F$104,0,0)</f>
        <v>0</v>
      </c>
      <c r="N448" s="362">
        <f>_xlfn.XLOOKUP($A448,'Total project cost for DCs'!$A$4:$A$111,'Total project cost for DCs'!X$4:X$111,0,0)*_xlfn.XLOOKUP($A448,Drury_beneficiary_allocation!$A$5:$A$104,Drury_beneficiary_allocation!$F$5:$F$104,0,0)</f>
        <v>0</v>
      </c>
      <c r="O448" s="362">
        <f>_xlfn.XLOOKUP($A448,'Total project cost for DCs'!$A$4:$A$111,'Total project cost for DCs'!Y$4:Y$111,0,0)*_xlfn.XLOOKUP($A448,Drury_beneficiary_allocation!$A$5:$A$104,Drury_beneficiary_allocation!$F$5:$F$104,0,0)</f>
        <v>0</v>
      </c>
      <c r="P448" s="362">
        <f>_xlfn.XLOOKUP($A448,'Total project cost for DCs'!$A$4:$A$111,'Total project cost for DCs'!Z$4:Z$111,0,0)*_xlfn.XLOOKUP($A448,Drury_beneficiary_allocation!$A$5:$A$104,Drury_beneficiary_allocation!$F$5:$F$104,0,0)</f>
        <v>0</v>
      </c>
      <c r="Q448" s="362">
        <f>_xlfn.XLOOKUP($A448,'Total project cost for DCs'!$A$4:$A$111,'Total project cost for DCs'!AA$4:AA$111,0,0)*_xlfn.XLOOKUP($A448,Drury_beneficiary_allocation!$A$5:$A$104,Drury_beneficiary_allocation!$F$5:$F$104,0,0)</f>
        <v>0</v>
      </c>
      <c r="R448" s="362">
        <f>_xlfn.XLOOKUP($A448,'Total project cost for DCs'!$A$4:$A$111,'Total project cost for DCs'!AB$4:AB$111,0,0)*_xlfn.XLOOKUP($A448,Drury_beneficiary_allocation!$A$5:$A$104,Drury_beneficiary_allocation!$F$5:$F$104,0,0)</f>
        <v>0</v>
      </c>
      <c r="S448" s="362">
        <f>_xlfn.XLOOKUP($A448,'Total project cost for DCs'!$A$4:$A$111,'Total project cost for DCs'!AC$4:AC$111,0,0)*_xlfn.XLOOKUP($A448,Drury_beneficiary_allocation!$A$5:$A$104,Drury_beneficiary_allocation!$F$5:$F$104,0,0)</f>
        <v>0</v>
      </c>
      <c r="T448" s="362">
        <f>_xlfn.XLOOKUP($A448,'Total project cost for DCs'!$A$4:$A$111,'Total project cost for DCs'!AD$4:AD$111,0,0)*_xlfn.XLOOKUP($A448,Drury_beneficiary_allocation!$A$5:$A$104,Drury_beneficiary_allocation!$F$5:$F$104,0,0)</f>
        <v>0</v>
      </c>
      <c r="U448" s="362">
        <f>_xlfn.XLOOKUP($A448,'Total project cost for DCs'!$A$4:$A$111,'Total project cost for DCs'!AE$4:AE$111,0,0)*_xlfn.XLOOKUP($A448,Drury_beneficiary_allocation!$A$5:$A$104,Drury_beneficiary_allocation!$F$5:$F$104,0,0)</f>
        <v>0</v>
      </c>
      <c r="V448" s="362">
        <f>_xlfn.XLOOKUP($A448,'Total project cost for DCs'!$A$4:$A$111,'Total project cost for DCs'!AF$4:AF$111,0,0)*_xlfn.XLOOKUP($A448,Drury_beneficiary_allocation!$A$5:$A$104,Drury_beneficiary_allocation!$F$5:$F$104,0,0)</f>
        <v>0</v>
      </c>
      <c r="W448" s="362">
        <f>_xlfn.XLOOKUP($A448,'Total project cost for DCs'!$A$4:$A$111,'Total project cost for DCs'!AG$4:AG$111,0,0)*_xlfn.XLOOKUP($A448,Drury_beneficiary_allocation!$A$5:$A$104,Drury_beneficiary_allocation!$F$5:$F$104,0,0)</f>
        <v>0</v>
      </c>
      <c r="X448" s="362">
        <f>_xlfn.XLOOKUP($A448,'Total project cost for DCs'!$A$4:$A$111,'Total project cost for DCs'!AH$4:AH$111,0,0)*_xlfn.XLOOKUP($A448,Drury_beneficiary_allocation!$A$5:$A$104,Drury_beneficiary_allocation!$F$5:$F$104,0,0)</f>
        <v>0</v>
      </c>
      <c r="Y448" s="362">
        <f>_xlfn.XLOOKUP($A448,'Total project cost for DCs'!$A$4:$A$111,'Total project cost for DCs'!AI$4:AI$111,0,0)*_xlfn.XLOOKUP($A448,Drury_beneficiary_allocation!$A$5:$A$104,Drury_beneficiary_allocation!$F$5:$F$104,0,0)</f>
        <v>0</v>
      </c>
      <c r="Z448" s="362">
        <f>_xlfn.XLOOKUP($A448,'Total project cost for DCs'!$A$4:$A$111,'Total project cost for DCs'!AJ$4:AJ$111,0,0)*_xlfn.XLOOKUP($A448,Drury_beneficiary_allocation!$A$5:$A$104,Drury_beneficiary_allocation!$F$5:$F$104,0,0)</f>
        <v>0</v>
      </c>
      <c r="AA448" s="362">
        <f>_xlfn.XLOOKUP($A448,'Total project cost for DCs'!$A$4:$A$111,'Total project cost for DCs'!AK$4:AK$111,0,0)*_xlfn.XLOOKUP($A448,Drury_beneficiary_allocation!$A$5:$A$104,Drury_beneficiary_allocation!$F$5:$F$104,0,0)</f>
        <v>0</v>
      </c>
      <c r="AB448" s="362">
        <f>_xlfn.XLOOKUP($A448,'Total project cost for DCs'!$A$4:$A$111,'Total project cost for DCs'!AL$4:AL$111,0,0)*_xlfn.XLOOKUP($A448,Drury_beneficiary_allocation!$A$5:$A$104,Drury_beneficiary_allocation!$F$5:$F$104,0,0)</f>
        <v>0</v>
      </c>
      <c r="AC448" s="362">
        <f>_xlfn.XLOOKUP($A448,'Total project cost for DCs'!$A$4:$A$111,'Total project cost for DCs'!AM$4:AM$111,0,0)*_xlfn.XLOOKUP($A448,Drury_beneficiary_allocation!$A$5:$A$104,Drury_beneficiary_allocation!$F$5:$F$104,0,0)</f>
        <v>0</v>
      </c>
      <c r="AD448" s="362">
        <f>_xlfn.XLOOKUP($A448,'Total project cost for DCs'!$A$4:$A$111,'Total project cost for DCs'!AN$4:AN$111,0,0)*_xlfn.XLOOKUP($A448,Drury_beneficiary_allocation!$A$5:$A$104,Drury_beneficiary_allocation!$F$5:$F$104,0,0)</f>
        <v>0</v>
      </c>
      <c r="AE448" s="363">
        <f t="shared" si="57"/>
        <v>0</v>
      </c>
      <c r="AF448" s="349"/>
      <c r="AG448" s="349">
        <f t="shared" si="60"/>
        <v>0</v>
      </c>
      <c r="AH448" s="353">
        <v>0</v>
      </c>
      <c r="AI448" s="354" t="str">
        <f t="shared" si="58"/>
        <v>Collector</v>
      </c>
      <c r="AJ448" s="349"/>
      <c r="AK448" s="349"/>
      <c r="AL448" s="355">
        <f>_xlfn.XLOOKUP(A448,'P1 Date Adjustment'!B:B,'P1 Date Adjustment'!F:F,"not found",0)</f>
        <v>2039</v>
      </c>
      <c r="AM448" s="349">
        <f t="shared" si="61"/>
        <v>0</v>
      </c>
      <c r="AN448" s="360"/>
      <c r="AO448" s="360"/>
    </row>
    <row r="449" spans="1:41" ht="45" x14ac:dyDescent="0.25">
      <c r="A449" s="129" t="s">
        <v>298</v>
      </c>
      <c r="B449" s="358" t="s">
        <v>299</v>
      </c>
      <c r="C449" s="358" t="str">
        <f>_xlfn.XLOOKUP($A449,'Total project cost for DCs'!A:A,'Total project cost for DCs'!C:C,"Not found",0)</f>
        <v>Active mode upgrades- existing road layout with active modes on both sides + intersection upgrades for active mode crossing</v>
      </c>
      <c r="D449" s="355" t="s">
        <v>155</v>
      </c>
      <c r="E449" s="355" t="s">
        <v>199</v>
      </c>
      <c r="H449" s="355" t="s">
        <v>830</v>
      </c>
      <c r="I449" s="359">
        <f>_xlfn.XLOOKUP($H449,DC_growth_AGS!$A$665:$A$673,DC_growth_AGS!$O$665:$O$673,"Not found",0)</f>
        <v>0.96445707034953565</v>
      </c>
      <c r="J449" s="355">
        <v>2039</v>
      </c>
      <c r="K449" s="362">
        <f>_xlfn.XLOOKUP($A449,'Total project cost for DCs'!$A$4:$A$111,'Total project cost for DCs'!U$4:U$111,0,0)*_xlfn.XLOOKUP($A449,Drury_beneficiary_allocation!$A$5:$A$104,Drury_beneficiary_allocation!$F$5:$F$104,0,0)</f>
        <v>0</v>
      </c>
      <c r="L449" s="362">
        <f>_xlfn.XLOOKUP($A449,'Total project cost for DCs'!$A$4:$A$111,'Total project cost for DCs'!V$4:V$111,0,0)*_xlfn.XLOOKUP($A449,Drury_beneficiary_allocation!$A$5:$A$104,Drury_beneficiary_allocation!$F$5:$F$104,0,0)</f>
        <v>0</v>
      </c>
      <c r="M449" s="362">
        <f>_xlfn.XLOOKUP($A449,'Total project cost for DCs'!$A$4:$A$111,'Total project cost for DCs'!W$4:W$111,0,0)*_xlfn.XLOOKUP($A449,Drury_beneficiary_allocation!$A$5:$A$104,Drury_beneficiary_allocation!$F$5:$F$104,0,0)</f>
        <v>0</v>
      </c>
      <c r="N449" s="362">
        <f>_xlfn.XLOOKUP($A449,'Total project cost for DCs'!$A$4:$A$111,'Total project cost for DCs'!X$4:X$111,0,0)*_xlfn.XLOOKUP($A449,Drury_beneficiary_allocation!$A$5:$A$104,Drury_beneficiary_allocation!$F$5:$F$104,0,0)</f>
        <v>0</v>
      </c>
      <c r="O449" s="362">
        <f>_xlfn.XLOOKUP($A449,'Total project cost for DCs'!$A$4:$A$111,'Total project cost for DCs'!Y$4:Y$111,0,0)*_xlfn.XLOOKUP($A449,Drury_beneficiary_allocation!$A$5:$A$104,Drury_beneficiary_allocation!$F$5:$F$104,0,0)</f>
        <v>0</v>
      </c>
      <c r="P449" s="362">
        <f>_xlfn.XLOOKUP($A449,'Total project cost for DCs'!$A$4:$A$111,'Total project cost for DCs'!Z$4:Z$111,0,0)*_xlfn.XLOOKUP($A449,Drury_beneficiary_allocation!$A$5:$A$104,Drury_beneficiary_allocation!$F$5:$F$104,0,0)</f>
        <v>0</v>
      </c>
      <c r="Q449" s="362">
        <f>_xlfn.XLOOKUP($A449,'Total project cost for DCs'!$A$4:$A$111,'Total project cost for DCs'!AA$4:AA$111,0,0)*_xlfn.XLOOKUP($A449,Drury_beneficiary_allocation!$A$5:$A$104,Drury_beneficiary_allocation!$F$5:$F$104,0,0)</f>
        <v>0</v>
      </c>
      <c r="R449" s="362">
        <f>_xlfn.XLOOKUP($A449,'Total project cost for DCs'!$A$4:$A$111,'Total project cost for DCs'!AB$4:AB$111,0,0)*_xlfn.XLOOKUP($A449,Drury_beneficiary_allocation!$A$5:$A$104,Drury_beneficiary_allocation!$F$5:$F$104,0,0)</f>
        <v>0</v>
      </c>
      <c r="S449" s="362">
        <f>_xlfn.XLOOKUP($A449,'Total project cost for DCs'!$A$4:$A$111,'Total project cost for DCs'!AC$4:AC$111,0,0)*_xlfn.XLOOKUP($A449,Drury_beneficiary_allocation!$A$5:$A$104,Drury_beneficiary_allocation!$F$5:$F$104,0,0)</f>
        <v>0</v>
      </c>
      <c r="T449" s="362">
        <f>_xlfn.XLOOKUP($A449,'Total project cost for DCs'!$A$4:$A$111,'Total project cost for DCs'!AD$4:AD$111,0,0)*_xlfn.XLOOKUP($A449,Drury_beneficiary_allocation!$A$5:$A$104,Drury_beneficiary_allocation!$F$5:$F$104,0,0)</f>
        <v>0</v>
      </c>
      <c r="U449" s="362">
        <f>_xlfn.XLOOKUP($A449,'Total project cost for DCs'!$A$4:$A$111,'Total project cost for DCs'!AE$4:AE$111,0,0)*_xlfn.XLOOKUP($A449,Drury_beneficiary_allocation!$A$5:$A$104,Drury_beneficiary_allocation!$F$5:$F$104,0,0)</f>
        <v>0</v>
      </c>
      <c r="V449" s="362">
        <f>_xlfn.XLOOKUP($A449,'Total project cost for DCs'!$A$4:$A$111,'Total project cost for DCs'!AF$4:AF$111,0,0)*_xlfn.XLOOKUP($A449,Drury_beneficiary_allocation!$A$5:$A$104,Drury_beneficiary_allocation!$F$5:$F$104,0,0)</f>
        <v>0</v>
      </c>
      <c r="W449" s="362">
        <f>_xlfn.XLOOKUP($A449,'Total project cost for DCs'!$A$4:$A$111,'Total project cost for DCs'!AG$4:AG$111,0,0)*_xlfn.XLOOKUP($A449,Drury_beneficiary_allocation!$A$5:$A$104,Drury_beneficiary_allocation!$F$5:$F$104,0,0)</f>
        <v>0</v>
      </c>
      <c r="X449" s="362">
        <f>_xlfn.XLOOKUP($A449,'Total project cost for DCs'!$A$4:$A$111,'Total project cost for DCs'!AH$4:AH$111,0,0)*_xlfn.XLOOKUP($A449,Drury_beneficiary_allocation!$A$5:$A$104,Drury_beneficiary_allocation!$F$5:$F$104,0,0)</f>
        <v>0</v>
      </c>
      <c r="Y449" s="362">
        <f>_xlfn.XLOOKUP($A449,'Total project cost for DCs'!$A$4:$A$111,'Total project cost for DCs'!AI$4:AI$111,0,0)*_xlfn.XLOOKUP($A449,Drury_beneficiary_allocation!$A$5:$A$104,Drury_beneficiary_allocation!$F$5:$F$104,0,0)</f>
        <v>0</v>
      </c>
      <c r="Z449" s="362">
        <f>_xlfn.XLOOKUP($A449,'Total project cost for DCs'!$A$4:$A$111,'Total project cost for DCs'!AJ$4:AJ$111,0,0)*_xlfn.XLOOKUP($A449,Drury_beneficiary_allocation!$A$5:$A$104,Drury_beneficiary_allocation!$F$5:$F$104,0,0)</f>
        <v>0</v>
      </c>
      <c r="AA449" s="362">
        <f>_xlfn.XLOOKUP($A449,'Total project cost for DCs'!$A$4:$A$111,'Total project cost for DCs'!AK$4:AK$111,0,0)*_xlfn.XLOOKUP($A449,Drury_beneficiary_allocation!$A$5:$A$104,Drury_beneficiary_allocation!$F$5:$F$104,0,0)</f>
        <v>0</v>
      </c>
      <c r="AB449" s="362">
        <f>_xlfn.XLOOKUP($A449,'Total project cost for DCs'!$A$4:$A$111,'Total project cost for DCs'!AL$4:AL$111,0,0)*_xlfn.XLOOKUP($A449,Drury_beneficiary_allocation!$A$5:$A$104,Drury_beneficiary_allocation!$F$5:$F$104,0,0)</f>
        <v>0</v>
      </c>
      <c r="AC449" s="362">
        <f>_xlfn.XLOOKUP($A449,'Total project cost for DCs'!$A$4:$A$111,'Total project cost for DCs'!AM$4:AM$111,0,0)*_xlfn.XLOOKUP($A449,Drury_beneficiary_allocation!$A$5:$A$104,Drury_beneficiary_allocation!$F$5:$F$104,0,0)</f>
        <v>0</v>
      </c>
      <c r="AD449" s="362">
        <f>_xlfn.XLOOKUP($A449,'Total project cost for DCs'!$A$4:$A$111,'Total project cost for DCs'!AN$4:AN$111,0,0)*_xlfn.XLOOKUP($A449,Drury_beneficiary_allocation!$A$5:$A$104,Drury_beneficiary_allocation!$F$5:$F$104,0,0)</f>
        <v>0</v>
      </c>
      <c r="AE449" s="363">
        <f t="shared" si="57"/>
        <v>0</v>
      </c>
      <c r="AF449" s="349"/>
      <c r="AG449" s="349">
        <f t="shared" si="60"/>
        <v>0</v>
      </c>
      <c r="AH449" s="353">
        <v>0</v>
      </c>
      <c r="AI449" s="354" t="str">
        <f t="shared" si="58"/>
        <v>Collector</v>
      </c>
      <c r="AJ449" s="349"/>
      <c r="AK449" s="349"/>
      <c r="AL449" s="355">
        <f>_xlfn.XLOOKUP(A449,'P1 Date Adjustment'!B:B,'P1 Date Adjustment'!F:F,"not found",0)</f>
        <v>2039</v>
      </c>
      <c r="AM449" s="349">
        <f t="shared" si="61"/>
        <v>0</v>
      </c>
      <c r="AN449" s="360"/>
      <c r="AO449" s="360"/>
    </row>
    <row r="450" spans="1:41" ht="30" x14ac:dyDescent="0.25">
      <c r="A450" s="129" t="s">
        <v>304</v>
      </c>
      <c r="B450" s="358" t="s">
        <v>305</v>
      </c>
      <c r="C450" s="358" t="str">
        <f>_xlfn.XLOOKUP($A450,'Total project cost for DCs'!A:A,'Total project cost for DCs'!C:C,"Not found",0)</f>
        <v>2-lane collector to connect with Drury Central Station, including bridge over streamM)</v>
      </c>
      <c r="D450" s="355" t="s">
        <v>155</v>
      </c>
      <c r="E450" s="355" t="s">
        <v>223</v>
      </c>
      <c r="H450" s="355" t="s">
        <v>830</v>
      </c>
      <c r="I450" s="359">
        <f>_xlfn.XLOOKUP($H450,DC_growth_AGS!$A$665:$A$673,DC_growth_AGS!$O$665:$O$673,"Not found",0)</f>
        <v>0.96445707034953565</v>
      </c>
      <c r="J450" s="355">
        <v>2035</v>
      </c>
      <c r="K450" s="362">
        <f>_xlfn.XLOOKUP($A450,'Total project cost for DCs'!$A$4:$A$111,'Total project cost for DCs'!U$4:U$111,0,0)*_xlfn.XLOOKUP($A450,Drury_beneficiary_allocation!$A$5:$A$104,Drury_beneficiary_allocation!$F$5:$F$104,0,0)</f>
        <v>0</v>
      </c>
      <c r="L450" s="362">
        <f>_xlfn.XLOOKUP($A450,'Total project cost for DCs'!$A$4:$A$111,'Total project cost for DCs'!V$4:V$111,0,0)*_xlfn.XLOOKUP($A450,Drury_beneficiary_allocation!$A$5:$A$104,Drury_beneficiary_allocation!$F$5:$F$104,0,0)</f>
        <v>0</v>
      </c>
      <c r="M450" s="362">
        <f>_xlfn.XLOOKUP($A450,'Total project cost for DCs'!$A$4:$A$111,'Total project cost for DCs'!W$4:W$111,0,0)*_xlfn.XLOOKUP($A450,Drury_beneficiary_allocation!$A$5:$A$104,Drury_beneficiary_allocation!$F$5:$F$104,0,0)</f>
        <v>0</v>
      </c>
      <c r="N450" s="362">
        <f>_xlfn.XLOOKUP($A450,'Total project cost for DCs'!$A$4:$A$111,'Total project cost for DCs'!X$4:X$111,0,0)*_xlfn.XLOOKUP($A450,Drury_beneficiary_allocation!$A$5:$A$104,Drury_beneficiary_allocation!$F$5:$F$104,0,0)</f>
        <v>0</v>
      </c>
      <c r="O450" s="362">
        <f>_xlfn.XLOOKUP($A450,'Total project cost for DCs'!$A$4:$A$111,'Total project cost for DCs'!Y$4:Y$111,0,0)*_xlfn.XLOOKUP($A450,Drury_beneficiary_allocation!$A$5:$A$104,Drury_beneficiary_allocation!$F$5:$F$104,0,0)</f>
        <v>0</v>
      </c>
      <c r="P450" s="362">
        <f>_xlfn.XLOOKUP($A450,'Total project cost for DCs'!$A$4:$A$111,'Total project cost for DCs'!Z$4:Z$111,0,0)*_xlfn.XLOOKUP($A450,Drury_beneficiary_allocation!$A$5:$A$104,Drury_beneficiary_allocation!$F$5:$F$104,0,0)</f>
        <v>0</v>
      </c>
      <c r="Q450" s="362">
        <f>_xlfn.XLOOKUP($A450,'Total project cost for DCs'!$A$4:$A$111,'Total project cost for DCs'!AA$4:AA$111,0,0)*_xlfn.XLOOKUP($A450,Drury_beneficiary_allocation!$A$5:$A$104,Drury_beneficiary_allocation!$F$5:$F$104,0,0)</f>
        <v>0</v>
      </c>
      <c r="R450" s="362">
        <f>_xlfn.XLOOKUP($A450,'Total project cost for DCs'!$A$4:$A$111,'Total project cost for DCs'!AB$4:AB$111,0,0)*_xlfn.XLOOKUP($A450,Drury_beneficiary_allocation!$A$5:$A$104,Drury_beneficiary_allocation!$F$5:$F$104,0,0)</f>
        <v>0</v>
      </c>
      <c r="S450" s="362">
        <f>_xlfn.XLOOKUP($A450,'Total project cost for DCs'!$A$4:$A$111,'Total project cost for DCs'!AC$4:AC$111,0,0)*_xlfn.XLOOKUP($A450,Drury_beneficiary_allocation!$A$5:$A$104,Drury_beneficiary_allocation!$F$5:$F$104,0,0)</f>
        <v>0</v>
      </c>
      <c r="T450" s="362">
        <f>_xlfn.XLOOKUP($A450,'Total project cost for DCs'!$A$4:$A$111,'Total project cost for DCs'!AD$4:AD$111,0,0)*_xlfn.XLOOKUP($A450,Drury_beneficiary_allocation!$A$5:$A$104,Drury_beneficiary_allocation!$F$5:$F$104,0,0)</f>
        <v>0</v>
      </c>
      <c r="U450" s="362">
        <f>_xlfn.XLOOKUP($A450,'Total project cost for DCs'!$A$4:$A$111,'Total project cost for DCs'!AE$4:AE$111,0,0)*_xlfn.XLOOKUP($A450,Drury_beneficiary_allocation!$A$5:$A$104,Drury_beneficiary_allocation!$F$5:$F$104,0,0)</f>
        <v>0</v>
      </c>
      <c r="V450" s="362">
        <f>_xlfn.XLOOKUP($A450,'Total project cost for DCs'!$A$4:$A$111,'Total project cost for DCs'!AF$4:AF$111,0,0)*_xlfn.XLOOKUP($A450,Drury_beneficiary_allocation!$A$5:$A$104,Drury_beneficiary_allocation!$F$5:$F$104,0,0)</f>
        <v>0</v>
      </c>
      <c r="W450" s="362">
        <f>_xlfn.XLOOKUP($A450,'Total project cost for DCs'!$A$4:$A$111,'Total project cost for DCs'!AG$4:AG$111,0,0)*_xlfn.XLOOKUP($A450,Drury_beneficiary_allocation!$A$5:$A$104,Drury_beneficiary_allocation!$F$5:$F$104,0,0)</f>
        <v>0</v>
      </c>
      <c r="X450" s="362">
        <f>_xlfn.XLOOKUP($A450,'Total project cost for DCs'!$A$4:$A$111,'Total project cost for DCs'!AH$4:AH$111,0,0)*_xlfn.XLOOKUP($A450,Drury_beneficiary_allocation!$A$5:$A$104,Drury_beneficiary_allocation!$F$5:$F$104,0,0)</f>
        <v>0</v>
      </c>
      <c r="Y450" s="362">
        <f>_xlfn.XLOOKUP($A450,'Total project cost for DCs'!$A$4:$A$111,'Total project cost for DCs'!AI$4:AI$111,0,0)*_xlfn.XLOOKUP($A450,Drury_beneficiary_allocation!$A$5:$A$104,Drury_beneficiary_allocation!$F$5:$F$104,0,0)</f>
        <v>0</v>
      </c>
      <c r="Z450" s="362">
        <f>_xlfn.XLOOKUP($A450,'Total project cost for DCs'!$A$4:$A$111,'Total project cost for DCs'!AJ$4:AJ$111,0,0)*_xlfn.XLOOKUP($A450,Drury_beneficiary_allocation!$A$5:$A$104,Drury_beneficiary_allocation!$F$5:$F$104,0,0)</f>
        <v>0</v>
      </c>
      <c r="AA450" s="362">
        <f>_xlfn.XLOOKUP($A450,'Total project cost for DCs'!$A$4:$A$111,'Total project cost for DCs'!AK$4:AK$111,0,0)*_xlfn.XLOOKUP($A450,Drury_beneficiary_allocation!$A$5:$A$104,Drury_beneficiary_allocation!$F$5:$F$104,0,0)</f>
        <v>0</v>
      </c>
      <c r="AB450" s="362">
        <f>_xlfn.XLOOKUP($A450,'Total project cost for DCs'!$A$4:$A$111,'Total project cost for DCs'!AL$4:AL$111,0,0)*_xlfn.XLOOKUP($A450,Drury_beneficiary_allocation!$A$5:$A$104,Drury_beneficiary_allocation!$F$5:$F$104,0,0)</f>
        <v>0</v>
      </c>
      <c r="AC450" s="362">
        <f>_xlfn.XLOOKUP($A450,'Total project cost for DCs'!$A$4:$A$111,'Total project cost for DCs'!AM$4:AM$111,0,0)*_xlfn.XLOOKUP($A450,Drury_beneficiary_allocation!$A$5:$A$104,Drury_beneficiary_allocation!$F$5:$F$104,0,0)</f>
        <v>0</v>
      </c>
      <c r="AD450" s="362">
        <f>_xlfn.XLOOKUP($A450,'Total project cost for DCs'!$A$4:$A$111,'Total project cost for DCs'!AN$4:AN$111,0,0)*_xlfn.XLOOKUP($A450,Drury_beneficiary_allocation!$A$5:$A$104,Drury_beneficiary_allocation!$F$5:$F$104,0,0)</f>
        <v>0</v>
      </c>
      <c r="AE450" s="363">
        <f t="shared" si="57"/>
        <v>0</v>
      </c>
      <c r="AF450" s="349"/>
      <c r="AG450" s="349">
        <f t="shared" si="60"/>
        <v>0</v>
      </c>
      <c r="AH450" s="353">
        <v>0</v>
      </c>
      <c r="AI450" s="354" t="str">
        <f t="shared" si="58"/>
        <v>Collector</v>
      </c>
      <c r="AJ450" s="349"/>
      <c r="AK450" s="349"/>
      <c r="AL450" s="355">
        <f>_xlfn.XLOOKUP(A450,'P1 Date Adjustment'!B:B,'P1 Date Adjustment'!F:F,"not found",0)</f>
        <v>2035</v>
      </c>
      <c r="AM450" s="349">
        <f t="shared" si="61"/>
        <v>0</v>
      </c>
      <c r="AN450" s="360"/>
      <c r="AO450" s="360"/>
    </row>
    <row r="451" spans="1:41" ht="30" x14ac:dyDescent="0.25">
      <c r="A451" s="129">
        <v>31</v>
      </c>
      <c r="B451" s="358" t="s">
        <v>311</v>
      </c>
      <c r="C451" s="358" t="str">
        <f>_xlfn.XLOOKUP($A451,'Total project cost for DCs'!A:A,'Total project cost for DCs'!C:C,"Not found",0)</f>
        <v>2-lane urban - upgrade existing roadwith active modes on both sides / Mill Road design ?</v>
      </c>
      <c r="D451" s="355" t="s">
        <v>155</v>
      </c>
      <c r="E451" s="355" t="s">
        <v>199</v>
      </c>
      <c r="H451" s="355" t="s">
        <v>830</v>
      </c>
      <c r="I451" s="359">
        <f>_xlfn.XLOOKUP($H451,DC_growth_AGS!$A$665:$A$673,DC_growth_AGS!$O$665:$O$673,"Not found",0)</f>
        <v>0.96445707034953565</v>
      </c>
      <c r="J451" s="355">
        <v>2039</v>
      </c>
      <c r="K451" s="362">
        <f>_xlfn.XLOOKUP($A451,'Total project cost for DCs'!$A$4:$A$111,'Total project cost for DCs'!U$4:U$111,0,0)*_xlfn.XLOOKUP($A451,Drury_beneficiary_allocation!$A$5:$A$104,Drury_beneficiary_allocation!$F$5:$F$104,0,0)</f>
        <v>0</v>
      </c>
      <c r="L451" s="362">
        <f>_xlfn.XLOOKUP($A451,'Total project cost for DCs'!$A$4:$A$111,'Total project cost for DCs'!V$4:V$111,0,0)*_xlfn.XLOOKUP($A451,Drury_beneficiary_allocation!$A$5:$A$104,Drury_beneficiary_allocation!$F$5:$F$104,0,0)</f>
        <v>0</v>
      </c>
      <c r="M451" s="362">
        <f>_xlfn.XLOOKUP($A451,'Total project cost for DCs'!$A$4:$A$111,'Total project cost for DCs'!W$4:W$111,0,0)*_xlfn.XLOOKUP($A451,Drury_beneficiary_allocation!$A$5:$A$104,Drury_beneficiary_allocation!$F$5:$F$104,0,0)</f>
        <v>0</v>
      </c>
      <c r="N451" s="362">
        <f>_xlfn.XLOOKUP($A451,'Total project cost for DCs'!$A$4:$A$111,'Total project cost for DCs'!X$4:X$111,0,0)*_xlfn.XLOOKUP($A451,Drury_beneficiary_allocation!$A$5:$A$104,Drury_beneficiary_allocation!$F$5:$F$104,0,0)</f>
        <v>0</v>
      </c>
      <c r="O451" s="362">
        <f>_xlfn.XLOOKUP($A451,'Total project cost for DCs'!$A$4:$A$111,'Total project cost for DCs'!Y$4:Y$111,0,0)*_xlfn.XLOOKUP($A451,Drury_beneficiary_allocation!$A$5:$A$104,Drury_beneficiary_allocation!$F$5:$F$104,0,0)</f>
        <v>0</v>
      </c>
      <c r="P451" s="362">
        <f>_xlfn.XLOOKUP($A451,'Total project cost for DCs'!$A$4:$A$111,'Total project cost for DCs'!Z$4:Z$111,0,0)*_xlfn.XLOOKUP($A451,Drury_beneficiary_allocation!$A$5:$A$104,Drury_beneficiary_allocation!$F$5:$F$104,0,0)</f>
        <v>0</v>
      </c>
      <c r="Q451" s="362">
        <f>_xlfn.XLOOKUP($A451,'Total project cost for DCs'!$A$4:$A$111,'Total project cost for DCs'!AA$4:AA$111,0,0)*_xlfn.XLOOKUP($A451,Drury_beneficiary_allocation!$A$5:$A$104,Drury_beneficiary_allocation!$F$5:$F$104,0,0)</f>
        <v>0</v>
      </c>
      <c r="R451" s="362">
        <f>_xlfn.XLOOKUP($A451,'Total project cost for DCs'!$A$4:$A$111,'Total project cost for DCs'!AB$4:AB$111,0,0)*_xlfn.XLOOKUP($A451,Drury_beneficiary_allocation!$A$5:$A$104,Drury_beneficiary_allocation!$F$5:$F$104,0,0)</f>
        <v>0</v>
      </c>
      <c r="S451" s="362">
        <f>_xlfn.XLOOKUP($A451,'Total project cost for DCs'!$A$4:$A$111,'Total project cost for DCs'!AC$4:AC$111,0,0)*_xlfn.XLOOKUP($A451,Drury_beneficiary_allocation!$A$5:$A$104,Drury_beneficiary_allocation!$F$5:$F$104,0,0)</f>
        <v>0</v>
      </c>
      <c r="T451" s="362">
        <f>_xlfn.XLOOKUP($A451,'Total project cost for DCs'!$A$4:$A$111,'Total project cost for DCs'!AD$4:AD$111,0,0)*_xlfn.XLOOKUP($A451,Drury_beneficiary_allocation!$A$5:$A$104,Drury_beneficiary_allocation!$F$5:$F$104,0,0)</f>
        <v>0</v>
      </c>
      <c r="U451" s="362">
        <f>_xlfn.XLOOKUP($A451,'Total project cost for DCs'!$A$4:$A$111,'Total project cost for DCs'!AE$4:AE$111,0,0)*_xlfn.XLOOKUP($A451,Drury_beneficiary_allocation!$A$5:$A$104,Drury_beneficiary_allocation!$F$5:$F$104,0,0)</f>
        <v>0</v>
      </c>
      <c r="V451" s="362">
        <f>_xlfn.XLOOKUP($A451,'Total project cost for DCs'!$A$4:$A$111,'Total project cost for DCs'!AF$4:AF$111,0,0)*_xlfn.XLOOKUP($A451,Drury_beneficiary_allocation!$A$5:$A$104,Drury_beneficiary_allocation!$F$5:$F$104,0,0)</f>
        <v>0</v>
      </c>
      <c r="W451" s="362">
        <f>_xlfn.XLOOKUP($A451,'Total project cost for DCs'!$A$4:$A$111,'Total project cost for DCs'!AG$4:AG$111,0,0)*_xlfn.XLOOKUP($A451,Drury_beneficiary_allocation!$A$5:$A$104,Drury_beneficiary_allocation!$F$5:$F$104,0,0)</f>
        <v>0</v>
      </c>
      <c r="X451" s="362">
        <f>_xlfn.XLOOKUP($A451,'Total project cost for DCs'!$A$4:$A$111,'Total project cost for DCs'!AH$4:AH$111,0,0)*_xlfn.XLOOKUP($A451,Drury_beneficiary_allocation!$A$5:$A$104,Drury_beneficiary_allocation!$F$5:$F$104,0,0)</f>
        <v>0</v>
      </c>
      <c r="Y451" s="362">
        <f>_xlfn.XLOOKUP($A451,'Total project cost for DCs'!$A$4:$A$111,'Total project cost for DCs'!AI$4:AI$111,0,0)*_xlfn.XLOOKUP($A451,Drury_beneficiary_allocation!$A$5:$A$104,Drury_beneficiary_allocation!$F$5:$F$104,0,0)</f>
        <v>0</v>
      </c>
      <c r="Z451" s="362">
        <f>_xlfn.XLOOKUP($A451,'Total project cost for DCs'!$A$4:$A$111,'Total project cost for DCs'!AJ$4:AJ$111,0,0)*_xlfn.XLOOKUP($A451,Drury_beneficiary_allocation!$A$5:$A$104,Drury_beneficiary_allocation!$F$5:$F$104,0,0)</f>
        <v>0</v>
      </c>
      <c r="AA451" s="362">
        <f>_xlfn.XLOOKUP($A451,'Total project cost for DCs'!$A$4:$A$111,'Total project cost for DCs'!AK$4:AK$111,0,0)*_xlfn.XLOOKUP($A451,Drury_beneficiary_allocation!$A$5:$A$104,Drury_beneficiary_allocation!$F$5:$F$104,0,0)</f>
        <v>0</v>
      </c>
      <c r="AB451" s="362">
        <f>_xlfn.XLOOKUP($A451,'Total project cost for DCs'!$A$4:$A$111,'Total project cost for DCs'!AL$4:AL$111,0,0)*_xlfn.XLOOKUP($A451,Drury_beneficiary_allocation!$A$5:$A$104,Drury_beneficiary_allocation!$F$5:$F$104,0,0)</f>
        <v>0</v>
      </c>
      <c r="AC451" s="362">
        <f>_xlfn.XLOOKUP($A451,'Total project cost for DCs'!$A$4:$A$111,'Total project cost for DCs'!AM$4:AM$111,0,0)*_xlfn.XLOOKUP($A451,Drury_beneficiary_allocation!$A$5:$A$104,Drury_beneficiary_allocation!$F$5:$F$104,0,0)</f>
        <v>0</v>
      </c>
      <c r="AD451" s="362">
        <f>_xlfn.XLOOKUP($A451,'Total project cost for DCs'!$A$4:$A$111,'Total project cost for DCs'!AN$4:AN$111,0,0)*_xlfn.XLOOKUP($A451,Drury_beneficiary_allocation!$A$5:$A$104,Drury_beneficiary_allocation!$F$5:$F$104,0,0)</f>
        <v>0</v>
      </c>
      <c r="AE451" s="363">
        <f t="shared" si="57"/>
        <v>0</v>
      </c>
      <c r="AF451" s="349"/>
      <c r="AG451" s="349">
        <f t="shared" si="60"/>
        <v>0</v>
      </c>
      <c r="AH451" s="353">
        <v>0</v>
      </c>
      <c r="AI451" s="354" t="str">
        <f t="shared" si="58"/>
        <v>Collector</v>
      </c>
      <c r="AJ451" s="349"/>
      <c r="AK451" s="349"/>
      <c r="AL451" s="355">
        <f>_xlfn.XLOOKUP(A451,'P1 Date Adjustment'!B:B,'P1 Date Adjustment'!F:F,"not found",0)</f>
        <v>2039</v>
      </c>
      <c r="AM451" s="349">
        <f t="shared" si="61"/>
        <v>0</v>
      </c>
      <c r="AN451" s="360"/>
      <c r="AO451" s="360"/>
    </row>
    <row r="452" spans="1:41" x14ac:dyDescent="0.25">
      <c r="A452" s="129">
        <v>32</v>
      </c>
      <c r="B452" s="358" t="s">
        <v>313</v>
      </c>
      <c r="C452" s="358" t="str">
        <f>_xlfn.XLOOKUP($A452,'Total project cost for DCs'!A:A,'Total project cost for DCs'!C:C,"Not found",0)</f>
        <v>Assume 1 simple roundabout intesection</v>
      </c>
      <c r="D452" s="355" t="s">
        <v>155</v>
      </c>
      <c r="E452" s="355" t="s">
        <v>190</v>
      </c>
      <c r="H452" s="355" t="s">
        <v>830</v>
      </c>
      <c r="I452" s="359">
        <f>_xlfn.XLOOKUP($H452,DC_growth_AGS!$A$665:$A$673,DC_growth_AGS!$O$665:$O$673,"Not found",0)</f>
        <v>0.96445707034953565</v>
      </c>
      <c r="J452" s="355">
        <v>2039</v>
      </c>
      <c r="K452" s="362">
        <f>_xlfn.XLOOKUP($A452,'Total project cost for DCs'!$A$4:$A$111,'Total project cost for DCs'!U$4:U$111,0,0)*_xlfn.XLOOKUP($A452,Drury_beneficiary_allocation!$A$5:$A$104,Drury_beneficiary_allocation!$F$5:$F$104,0,0)</f>
        <v>0</v>
      </c>
      <c r="L452" s="362">
        <f>_xlfn.XLOOKUP($A452,'Total project cost for DCs'!$A$4:$A$111,'Total project cost for DCs'!V$4:V$111,0,0)*_xlfn.XLOOKUP($A452,Drury_beneficiary_allocation!$A$5:$A$104,Drury_beneficiary_allocation!$F$5:$F$104,0,0)</f>
        <v>0</v>
      </c>
      <c r="M452" s="362">
        <f>_xlfn.XLOOKUP($A452,'Total project cost for DCs'!$A$4:$A$111,'Total project cost for DCs'!W$4:W$111,0,0)*_xlfn.XLOOKUP($A452,Drury_beneficiary_allocation!$A$5:$A$104,Drury_beneficiary_allocation!$F$5:$F$104,0,0)</f>
        <v>0</v>
      </c>
      <c r="N452" s="362">
        <f>_xlfn.XLOOKUP($A452,'Total project cost for DCs'!$A$4:$A$111,'Total project cost for DCs'!X$4:X$111,0,0)*_xlfn.XLOOKUP($A452,Drury_beneficiary_allocation!$A$5:$A$104,Drury_beneficiary_allocation!$F$5:$F$104,0,0)</f>
        <v>0</v>
      </c>
      <c r="O452" s="362">
        <f>_xlfn.XLOOKUP($A452,'Total project cost for DCs'!$A$4:$A$111,'Total project cost for DCs'!Y$4:Y$111,0,0)*_xlfn.XLOOKUP($A452,Drury_beneficiary_allocation!$A$5:$A$104,Drury_beneficiary_allocation!$F$5:$F$104,0,0)</f>
        <v>0</v>
      </c>
      <c r="P452" s="362">
        <f>_xlfn.XLOOKUP($A452,'Total project cost for DCs'!$A$4:$A$111,'Total project cost for DCs'!Z$4:Z$111,0,0)*_xlfn.XLOOKUP($A452,Drury_beneficiary_allocation!$A$5:$A$104,Drury_beneficiary_allocation!$F$5:$F$104,0,0)</f>
        <v>0</v>
      </c>
      <c r="Q452" s="362">
        <f>_xlfn.XLOOKUP($A452,'Total project cost for DCs'!$A$4:$A$111,'Total project cost for DCs'!AA$4:AA$111,0,0)*_xlfn.XLOOKUP($A452,Drury_beneficiary_allocation!$A$5:$A$104,Drury_beneficiary_allocation!$F$5:$F$104,0,0)</f>
        <v>0</v>
      </c>
      <c r="R452" s="362">
        <f>_xlfn.XLOOKUP($A452,'Total project cost for DCs'!$A$4:$A$111,'Total project cost for DCs'!AB$4:AB$111,0,0)*_xlfn.XLOOKUP($A452,Drury_beneficiary_allocation!$A$5:$A$104,Drury_beneficiary_allocation!$F$5:$F$104,0,0)</f>
        <v>0</v>
      </c>
      <c r="S452" s="362">
        <f>_xlfn.XLOOKUP($A452,'Total project cost for DCs'!$A$4:$A$111,'Total project cost for DCs'!AC$4:AC$111,0,0)*_xlfn.XLOOKUP($A452,Drury_beneficiary_allocation!$A$5:$A$104,Drury_beneficiary_allocation!$F$5:$F$104,0,0)</f>
        <v>0</v>
      </c>
      <c r="T452" s="362">
        <f>_xlfn.XLOOKUP($A452,'Total project cost for DCs'!$A$4:$A$111,'Total project cost for DCs'!AD$4:AD$111,0,0)*_xlfn.XLOOKUP($A452,Drury_beneficiary_allocation!$A$5:$A$104,Drury_beneficiary_allocation!$F$5:$F$104,0,0)</f>
        <v>0</v>
      </c>
      <c r="U452" s="362">
        <f>_xlfn.XLOOKUP($A452,'Total project cost for DCs'!$A$4:$A$111,'Total project cost for DCs'!AE$4:AE$111,0,0)*_xlfn.XLOOKUP($A452,Drury_beneficiary_allocation!$A$5:$A$104,Drury_beneficiary_allocation!$F$5:$F$104,0,0)</f>
        <v>0</v>
      </c>
      <c r="V452" s="362">
        <f>_xlfn.XLOOKUP($A452,'Total project cost for DCs'!$A$4:$A$111,'Total project cost for DCs'!AF$4:AF$111,0,0)*_xlfn.XLOOKUP($A452,Drury_beneficiary_allocation!$A$5:$A$104,Drury_beneficiary_allocation!$F$5:$F$104,0,0)</f>
        <v>0</v>
      </c>
      <c r="W452" s="362">
        <f>_xlfn.XLOOKUP($A452,'Total project cost for DCs'!$A$4:$A$111,'Total project cost for DCs'!AG$4:AG$111,0,0)*_xlfn.XLOOKUP($A452,Drury_beneficiary_allocation!$A$5:$A$104,Drury_beneficiary_allocation!$F$5:$F$104,0,0)</f>
        <v>0</v>
      </c>
      <c r="X452" s="362">
        <f>_xlfn.XLOOKUP($A452,'Total project cost for DCs'!$A$4:$A$111,'Total project cost for DCs'!AH$4:AH$111,0,0)*_xlfn.XLOOKUP($A452,Drury_beneficiary_allocation!$A$5:$A$104,Drury_beneficiary_allocation!$F$5:$F$104,0,0)</f>
        <v>0</v>
      </c>
      <c r="Y452" s="362">
        <f>_xlfn.XLOOKUP($A452,'Total project cost for DCs'!$A$4:$A$111,'Total project cost for DCs'!AI$4:AI$111,0,0)*_xlfn.XLOOKUP($A452,Drury_beneficiary_allocation!$A$5:$A$104,Drury_beneficiary_allocation!$F$5:$F$104,0,0)</f>
        <v>0</v>
      </c>
      <c r="Z452" s="362">
        <f>_xlfn.XLOOKUP($A452,'Total project cost for DCs'!$A$4:$A$111,'Total project cost for DCs'!AJ$4:AJ$111,0,0)*_xlfn.XLOOKUP($A452,Drury_beneficiary_allocation!$A$5:$A$104,Drury_beneficiary_allocation!$F$5:$F$104,0,0)</f>
        <v>0</v>
      </c>
      <c r="AA452" s="362">
        <f>_xlfn.XLOOKUP($A452,'Total project cost for DCs'!$A$4:$A$111,'Total project cost for DCs'!AK$4:AK$111,0,0)*_xlfn.XLOOKUP($A452,Drury_beneficiary_allocation!$A$5:$A$104,Drury_beneficiary_allocation!$F$5:$F$104,0,0)</f>
        <v>0</v>
      </c>
      <c r="AB452" s="362">
        <f>_xlfn.XLOOKUP($A452,'Total project cost for DCs'!$A$4:$A$111,'Total project cost for DCs'!AL$4:AL$111,0,0)*_xlfn.XLOOKUP($A452,Drury_beneficiary_allocation!$A$5:$A$104,Drury_beneficiary_allocation!$F$5:$F$104,0,0)</f>
        <v>0</v>
      </c>
      <c r="AC452" s="362">
        <f>_xlfn.XLOOKUP($A452,'Total project cost for DCs'!$A$4:$A$111,'Total project cost for DCs'!AM$4:AM$111,0,0)*_xlfn.XLOOKUP($A452,Drury_beneficiary_allocation!$A$5:$A$104,Drury_beneficiary_allocation!$F$5:$F$104,0,0)</f>
        <v>0</v>
      </c>
      <c r="AD452" s="362">
        <f>_xlfn.XLOOKUP($A452,'Total project cost for DCs'!$A$4:$A$111,'Total project cost for DCs'!AN$4:AN$111,0,0)*_xlfn.XLOOKUP($A452,Drury_beneficiary_allocation!$A$5:$A$104,Drury_beneficiary_allocation!$F$5:$F$104,0,0)</f>
        <v>0</v>
      </c>
      <c r="AE452" s="363">
        <f t="shared" ref="AE452:AE515" si="67">SUM(K452:AD452)</f>
        <v>0</v>
      </c>
      <c r="AF452" s="349"/>
      <c r="AG452" s="349">
        <f t="shared" si="60"/>
        <v>0</v>
      </c>
      <c r="AH452" s="353">
        <v>0</v>
      </c>
      <c r="AI452" s="354" t="str">
        <f t="shared" ref="AI452:AI515" si="68">IF(OR(E452="Upgrade Collector",E452="Greenfields Collector",E452="New Collector (AT)"),"Collector","Arterial")</f>
        <v>Arterial</v>
      </c>
      <c r="AJ452" s="349"/>
      <c r="AK452" s="349"/>
      <c r="AL452" s="355">
        <f>_xlfn.XLOOKUP(A452,'P1 Date Adjustment'!B:B,'P1 Date Adjustment'!F:F,"not found",0)</f>
        <v>2039</v>
      </c>
      <c r="AM452" s="349">
        <f t="shared" si="61"/>
        <v>0</v>
      </c>
      <c r="AN452" s="360"/>
      <c r="AO452" s="360"/>
    </row>
    <row r="453" spans="1:41" ht="30" x14ac:dyDescent="0.25">
      <c r="A453" s="129">
        <v>33</v>
      </c>
      <c r="B453" s="358" t="s">
        <v>315</v>
      </c>
      <c r="C453" s="358" t="str">
        <f>_xlfn.XLOOKUP($A453,'Total project cost for DCs'!A:A,'Total project cost for DCs'!C:C,"Not found",0)</f>
        <v>2-lane urban- upgrade existing road layout to 2-lane urban with active modes on both sides (TDM )</v>
      </c>
      <c r="D453" s="355" t="s">
        <v>155</v>
      </c>
      <c r="E453" s="355" t="s">
        <v>199</v>
      </c>
      <c r="H453" s="355" t="s">
        <v>830</v>
      </c>
      <c r="I453" s="359">
        <f>_xlfn.XLOOKUP($H453,DC_growth_AGS!$A$665:$A$673,DC_growth_AGS!$O$665:$O$673,"Not found",0)</f>
        <v>0.96445707034953565</v>
      </c>
      <c r="J453" s="355">
        <v>2033</v>
      </c>
      <c r="K453" s="362">
        <f>_xlfn.XLOOKUP($A453,'Total project cost for DCs'!$A$4:$A$111,'Total project cost for DCs'!U$4:U$111,0,0)*_xlfn.XLOOKUP($A453,Drury_beneficiary_allocation!$A$5:$A$104,Drury_beneficiary_allocation!$F$5:$F$104,0,0)</f>
        <v>0</v>
      </c>
      <c r="L453" s="362">
        <f>_xlfn.XLOOKUP($A453,'Total project cost for DCs'!$A$4:$A$111,'Total project cost for DCs'!V$4:V$111,0,0)*_xlfn.XLOOKUP($A453,Drury_beneficiary_allocation!$A$5:$A$104,Drury_beneficiary_allocation!$F$5:$F$104,0,0)</f>
        <v>0</v>
      </c>
      <c r="M453" s="362">
        <f>_xlfn.XLOOKUP($A453,'Total project cost for DCs'!$A$4:$A$111,'Total project cost for DCs'!W$4:W$111,0,0)*_xlfn.XLOOKUP($A453,Drury_beneficiary_allocation!$A$5:$A$104,Drury_beneficiary_allocation!$F$5:$F$104,0,0)</f>
        <v>0</v>
      </c>
      <c r="N453" s="362">
        <f>_xlfn.XLOOKUP($A453,'Total project cost for DCs'!$A$4:$A$111,'Total project cost for DCs'!X$4:X$111,0,0)*_xlfn.XLOOKUP($A453,Drury_beneficiary_allocation!$A$5:$A$104,Drury_beneficiary_allocation!$F$5:$F$104,0,0)</f>
        <v>0</v>
      </c>
      <c r="O453" s="362">
        <f>_xlfn.XLOOKUP($A453,'Total project cost for DCs'!$A$4:$A$111,'Total project cost for DCs'!Y$4:Y$111,0,0)*_xlfn.XLOOKUP($A453,Drury_beneficiary_allocation!$A$5:$A$104,Drury_beneficiary_allocation!$F$5:$F$104,0,0)</f>
        <v>0</v>
      </c>
      <c r="P453" s="362">
        <f>_xlfn.XLOOKUP($A453,'Total project cost for DCs'!$A$4:$A$111,'Total project cost for DCs'!Z$4:Z$111,0,0)*_xlfn.XLOOKUP($A453,Drury_beneficiary_allocation!$A$5:$A$104,Drury_beneficiary_allocation!$F$5:$F$104,0,0)</f>
        <v>0</v>
      </c>
      <c r="Q453" s="362">
        <f>_xlfn.XLOOKUP($A453,'Total project cost for DCs'!$A$4:$A$111,'Total project cost for DCs'!AA$4:AA$111,0,0)*_xlfn.XLOOKUP($A453,Drury_beneficiary_allocation!$A$5:$A$104,Drury_beneficiary_allocation!$F$5:$F$104,0,0)</f>
        <v>0</v>
      </c>
      <c r="R453" s="362">
        <f>_xlfn.XLOOKUP($A453,'Total project cost for DCs'!$A$4:$A$111,'Total project cost for DCs'!AB$4:AB$111,0,0)*_xlfn.XLOOKUP($A453,Drury_beneficiary_allocation!$A$5:$A$104,Drury_beneficiary_allocation!$F$5:$F$104,0,0)</f>
        <v>0</v>
      </c>
      <c r="S453" s="362">
        <f>_xlfn.XLOOKUP($A453,'Total project cost for DCs'!$A$4:$A$111,'Total project cost for DCs'!AC$4:AC$111,0,0)*_xlfn.XLOOKUP($A453,Drury_beneficiary_allocation!$A$5:$A$104,Drury_beneficiary_allocation!$F$5:$F$104,0,0)</f>
        <v>0</v>
      </c>
      <c r="T453" s="362">
        <f>_xlfn.XLOOKUP($A453,'Total project cost for DCs'!$A$4:$A$111,'Total project cost for DCs'!AD$4:AD$111,0,0)*_xlfn.XLOOKUP($A453,Drury_beneficiary_allocation!$A$5:$A$104,Drury_beneficiary_allocation!$F$5:$F$104,0,0)</f>
        <v>0</v>
      </c>
      <c r="U453" s="362">
        <f>_xlfn.XLOOKUP($A453,'Total project cost for DCs'!$A$4:$A$111,'Total project cost for DCs'!AE$4:AE$111,0,0)*_xlfn.XLOOKUP($A453,Drury_beneficiary_allocation!$A$5:$A$104,Drury_beneficiary_allocation!$F$5:$F$104,0,0)</f>
        <v>0</v>
      </c>
      <c r="V453" s="362">
        <f>_xlfn.XLOOKUP($A453,'Total project cost for DCs'!$A$4:$A$111,'Total project cost for DCs'!AF$4:AF$111,0,0)*_xlfn.XLOOKUP($A453,Drury_beneficiary_allocation!$A$5:$A$104,Drury_beneficiary_allocation!$F$5:$F$104,0,0)</f>
        <v>0</v>
      </c>
      <c r="W453" s="362">
        <f>_xlfn.XLOOKUP($A453,'Total project cost for DCs'!$A$4:$A$111,'Total project cost for DCs'!AG$4:AG$111,0,0)*_xlfn.XLOOKUP($A453,Drury_beneficiary_allocation!$A$5:$A$104,Drury_beneficiary_allocation!$F$5:$F$104,0,0)</f>
        <v>0</v>
      </c>
      <c r="X453" s="362">
        <f>_xlfn.XLOOKUP($A453,'Total project cost for DCs'!$A$4:$A$111,'Total project cost for DCs'!AH$4:AH$111,0,0)*_xlfn.XLOOKUP($A453,Drury_beneficiary_allocation!$A$5:$A$104,Drury_beneficiary_allocation!$F$5:$F$104,0,0)</f>
        <v>0</v>
      </c>
      <c r="Y453" s="362">
        <f>_xlfn.XLOOKUP($A453,'Total project cost for DCs'!$A$4:$A$111,'Total project cost for DCs'!AI$4:AI$111,0,0)*_xlfn.XLOOKUP($A453,Drury_beneficiary_allocation!$A$5:$A$104,Drury_beneficiary_allocation!$F$5:$F$104,0,0)</f>
        <v>0</v>
      </c>
      <c r="Z453" s="362">
        <f>_xlfn.XLOOKUP($A453,'Total project cost for DCs'!$A$4:$A$111,'Total project cost for DCs'!AJ$4:AJ$111,0,0)*_xlfn.XLOOKUP($A453,Drury_beneficiary_allocation!$A$5:$A$104,Drury_beneficiary_allocation!$F$5:$F$104,0,0)</f>
        <v>0</v>
      </c>
      <c r="AA453" s="362">
        <f>_xlfn.XLOOKUP($A453,'Total project cost for DCs'!$A$4:$A$111,'Total project cost for DCs'!AK$4:AK$111,0,0)*_xlfn.XLOOKUP($A453,Drury_beneficiary_allocation!$A$5:$A$104,Drury_beneficiary_allocation!$F$5:$F$104,0,0)</f>
        <v>0</v>
      </c>
      <c r="AB453" s="362">
        <f>_xlfn.XLOOKUP($A453,'Total project cost for DCs'!$A$4:$A$111,'Total project cost for DCs'!AL$4:AL$111,0,0)*_xlfn.XLOOKUP($A453,Drury_beneficiary_allocation!$A$5:$A$104,Drury_beneficiary_allocation!$F$5:$F$104,0,0)</f>
        <v>0</v>
      </c>
      <c r="AC453" s="362">
        <f>_xlfn.XLOOKUP($A453,'Total project cost for DCs'!$A$4:$A$111,'Total project cost for DCs'!AM$4:AM$111,0,0)*_xlfn.XLOOKUP($A453,Drury_beneficiary_allocation!$A$5:$A$104,Drury_beneficiary_allocation!$F$5:$F$104,0,0)</f>
        <v>0</v>
      </c>
      <c r="AD453" s="362">
        <f>_xlfn.XLOOKUP($A453,'Total project cost for DCs'!$A$4:$A$111,'Total project cost for DCs'!AN$4:AN$111,0,0)*_xlfn.XLOOKUP($A453,Drury_beneficiary_allocation!$A$5:$A$104,Drury_beneficiary_allocation!$F$5:$F$104,0,0)</f>
        <v>0</v>
      </c>
      <c r="AE453" s="363">
        <f t="shared" si="67"/>
        <v>0</v>
      </c>
      <c r="AF453" s="349"/>
      <c r="AG453" s="349">
        <f t="shared" ref="AG453:AG516" si="69">SUM(K453:AD453)</f>
        <v>0</v>
      </c>
      <c r="AH453" s="353">
        <v>0</v>
      </c>
      <c r="AI453" s="354" t="str">
        <f t="shared" si="68"/>
        <v>Collector</v>
      </c>
      <c r="AJ453" s="349"/>
      <c r="AK453" s="349"/>
      <c r="AL453" s="355">
        <f>_xlfn.XLOOKUP(A453,'P1 Date Adjustment'!B:B,'P1 Date Adjustment'!F:F,"not found",0)</f>
        <v>2033</v>
      </c>
      <c r="AM453" s="349">
        <f t="shared" ref="AM453:AM516" si="70">AG453*I453</f>
        <v>0</v>
      </c>
      <c r="AN453" s="360"/>
      <c r="AO453" s="360"/>
    </row>
    <row r="454" spans="1:41" ht="30" x14ac:dyDescent="0.25">
      <c r="A454" s="129" t="s">
        <v>326</v>
      </c>
      <c r="B454" s="358" t="s">
        <v>327</v>
      </c>
      <c r="C454" s="358" t="str">
        <f>_xlfn.XLOOKUP($A454,'Total project cost for DCs'!A:A,'Total project cost for DCs'!C:C,"Not found",0)</f>
        <v>2-lane urban- upgrade existing road layout with active modes on both sides (Under construction)</v>
      </c>
      <c r="D454" s="355" t="s">
        <v>155</v>
      </c>
      <c r="E454" s="355" t="s">
        <v>227</v>
      </c>
      <c r="H454" s="355" t="s">
        <v>830</v>
      </c>
      <c r="I454" s="359">
        <f>_xlfn.XLOOKUP($H454,DC_growth_AGS!$A$665:$A$673,DC_growth_AGS!$O$665:$O$673,"Not found",0)</f>
        <v>0.96445707034953565</v>
      </c>
      <c r="J454" s="355">
        <v>2033</v>
      </c>
      <c r="K454" s="362">
        <f>_xlfn.XLOOKUP($A454,'Total project cost for DCs'!$A$4:$A$111,'Total project cost for DCs'!U$4:U$111,0,0)*_xlfn.XLOOKUP($A454,Drury_beneficiary_allocation!$A$5:$A$104,Drury_beneficiary_allocation!$F$5:$F$104,0,0)</f>
        <v>0</v>
      </c>
      <c r="L454" s="362">
        <f>_xlfn.XLOOKUP($A454,'Total project cost for DCs'!$A$4:$A$111,'Total project cost for DCs'!V$4:V$111,0,0)*_xlfn.XLOOKUP($A454,Drury_beneficiary_allocation!$A$5:$A$104,Drury_beneficiary_allocation!$F$5:$F$104,0,0)</f>
        <v>0</v>
      </c>
      <c r="M454" s="362">
        <f>_xlfn.XLOOKUP($A454,'Total project cost for DCs'!$A$4:$A$111,'Total project cost for DCs'!W$4:W$111,0,0)*_xlfn.XLOOKUP($A454,Drury_beneficiary_allocation!$A$5:$A$104,Drury_beneficiary_allocation!$F$5:$F$104,0,0)</f>
        <v>0</v>
      </c>
      <c r="N454" s="362">
        <f>_xlfn.XLOOKUP($A454,'Total project cost for DCs'!$A$4:$A$111,'Total project cost for DCs'!X$4:X$111,0,0)*_xlfn.XLOOKUP($A454,Drury_beneficiary_allocation!$A$5:$A$104,Drury_beneficiary_allocation!$F$5:$F$104,0,0)</f>
        <v>0</v>
      </c>
      <c r="O454" s="362">
        <f>_xlfn.XLOOKUP($A454,'Total project cost for DCs'!$A$4:$A$111,'Total project cost for DCs'!Y$4:Y$111,0,0)*_xlfn.XLOOKUP($A454,Drury_beneficiary_allocation!$A$5:$A$104,Drury_beneficiary_allocation!$F$5:$F$104,0,0)</f>
        <v>0</v>
      </c>
      <c r="P454" s="362">
        <f>_xlfn.XLOOKUP($A454,'Total project cost for DCs'!$A$4:$A$111,'Total project cost for DCs'!Z$4:Z$111,0,0)*_xlfn.XLOOKUP($A454,Drury_beneficiary_allocation!$A$5:$A$104,Drury_beneficiary_allocation!$F$5:$F$104,0,0)</f>
        <v>0</v>
      </c>
      <c r="Q454" s="362">
        <f>_xlfn.XLOOKUP($A454,'Total project cost for DCs'!$A$4:$A$111,'Total project cost for DCs'!AA$4:AA$111,0,0)*_xlfn.XLOOKUP($A454,Drury_beneficiary_allocation!$A$5:$A$104,Drury_beneficiary_allocation!$F$5:$F$104,0,0)</f>
        <v>0</v>
      </c>
      <c r="R454" s="362">
        <f>_xlfn.XLOOKUP($A454,'Total project cost for DCs'!$A$4:$A$111,'Total project cost for DCs'!AB$4:AB$111,0,0)*_xlfn.XLOOKUP($A454,Drury_beneficiary_allocation!$A$5:$A$104,Drury_beneficiary_allocation!$F$5:$F$104,0,0)</f>
        <v>0</v>
      </c>
      <c r="S454" s="362">
        <f>_xlfn.XLOOKUP($A454,'Total project cost for DCs'!$A$4:$A$111,'Total project cost for DCs'!AC$4:AC$111,0,0)*_xlfn.XLOOKUP($A454,Drury_beneficiary_allocation!$A$5:$A$104,Drury_beneficiary_allocation!$F$5:$F$104,0,0)</f>
        <v>0</v>
      </c>
      <c r="T454" s="362">
        <f>_xlfn.XLOOKUP($A454,'Total project cost for DCs'!$A$4:$A$111,'Total project cost for DCs'!AD$4:AD$111,0,0)*_xlfn.XLOOKUP($A454,Drury_beneficiary_allocation!$A$5:$A$104,Drury_beneficiary_allocation!$F$5:$F$104,0,0)</f>
        <v>0</v>
      </c>
      <c r="U454" s="362">
        <f>_xlfn.XLOOKUP($A454,'Total project cost for DCs'!$A$4:$A$111,'Total project cost for DCs'!AE$4:AE$111,0,0)*_xlfn.XLOOKUP($A454,Drury_beneficiary_allocation!$A$5:$A$104,Drury_beneficiary_allocation!$F$5:$F$104,0,0)</f>
        <v>0</v>
      </c>
      <c r="V454" s="362">
        <f>_xlfn.XLOOKUP($A454,'Total project cost for DCs'!$A$4:$A$111,'Total project cost for DCs'!AF$4:AF$111,0,0)*_xlfn.XLOOKUP($A454,Drury_beneficiary_allocation!$A$5:$A$104,Drury_beneficiary_allocation!$F$5:$F$104,0,0)</f>
        <v>0</v>
      </c>
      <c r="W454" s="362">
        <f>_xlfn.XLOOKUP($A454,'Total project cost for DCs'!$A$4:$A$111,'Total project cost for DCs'!AG$4:AG$111,0,0)*_xlfn.XLOOKUP($A454,Drury_beneficiary_allocation!$A$5:$A$104,Drury_beneficiary_allocation!$F$5:$F$104,0,0)</f>
        <v>0</v>
      </c>
      <c r="X454" s="362">
        <f>_xlfn.XLOOKUP($A454,'Total project cost for DCs'!$A$4:$A$111,'Total project cost for DCs'!AH$4:AH$111,0,0)*_xlfn.XLOOKUP($A454,Drury_beneficiary_allocation!$A$5:$A$104,Drury_beneficiary_allocation!$F$5:$F$104,0,0)</f>
        <v>0</v>
      </c>
      <c r="Y454" s="362">
        <f>_xlfn.XLOOKUP($A454,'Total project cost for DCs'!$A$4:$A$111,'Total project cost for DCs'!AI$4:AI$111,0,0)*_xlfn.XLOOKUP($A454,Drury_beneficiary_allocation!$A$5:$A$104,Drury_beneficiary_allocation!$F$5:$F$104,0,0)</f>
        <v>0</v>
      </c>
      <c r="Z454" s="362">
        <f>_xlfn.XLOOKUP($A454,'Total project cost for DCs'!$A$4:$A$111,'Total project cost for DCs'!AJ$4:AJ$111,0,0)*_xlfn.XLOOKUP($A454,Drury_beneficiary_allocation!$A$5:$A$104,Drury_beneficiary_allocation!$F$5:$F$104,0,0)</f>
        <v>0</v>
      </c>
      <c r="AA454" s="362">
        <f>_xlfn.XLOOKUP($A454,'Total project cost for DCs'!$A$4:$A$111,'Total project cost for DCs'!AK$4:AK$111,0,0)*_xlfn.XLOOKUP($A454,Drury_beneficiary_allocation!$A$5:$A$104,Drury_beneficiary_allocation!$F$5:$F$104,0,0)</f>
        <v>0</v>
      </c>
      <c r="AB454" s="362">
        <f>_xlfn.XLOOKUP($A454,'Total project cost for DCs'!$A$4:$A$111,'Total project cost for DCs'!AL$4:AL$111,0,0)*_xlfn.XLOOKUP($A454,Drury_beneficiary_allocation!$A$5:$A$104,Drury_beneficiary_allocation!$F$5:$F$104,0,0)</f>
        <v>0</v>
      </c>
      <c r="AC454" s="362">
        <f>_xlfn.XLOOKUP($A454,'Total project cost for DCs'!$A$4:$A$111,'Total project cost for DCs'!AM$4:AM$111,0,0)*_xlfn.XLOOKUP($A454,Drury_beneficiary_allocation!$A$5:$A$104,Drury_beneficiary_allocation!$F$5:$F$104,0,0)</f>
        <v>0</v>
      </c>
      <c r="AD454" s="362">
        <f>_xlfn.XLOOKUP($A454,'Total project cost for DCs'!$A$4:$A$111,'Total project cost for DCs'!AN$4:AN$111,0,0)*_xlfn.XLOOKUP($A454,Drury_beneficiary_allocation!$A$5:$A$104,Drury_beneficiary_allocation!$F$5:$F$104,0,0)</f>
        <v>0</v>
      </c>
      <c r="AE454" s="363">
        <f t="shared" si="67"/>
        <v>0</v>
      </c>
      <c r="AF454" s="349"/>
      <c r="AG454" s="349">
        <f t="shared" si="69"/>
        <v>0</v>
      </c>
      <c r="AH454" s="353">
        <v>0</v>
      </c>
      <c r="AI454" s="354" t="str">
        <f t="shared" si="68"/>
        <v>Arterial</v>
      </c>
      <c r="AJ454" s="349"/>
      <c r="AK454" s="349"/>
      <c r="AL454" s="355">
        <f>_xlfn.XLOOKUP(A454,'P1 Date Adjustment'!B:B,'P1 Date Adjustment'!F:F,"not found",0)</f>
        <v>2033</v>
      </c>
      <c r="AM454" s="349">
        <f t="shared" si="70"/>
        <v>0</v>
      </c>
      <c r="AN454" s="360"/>
      <c r="AO454" s="360"/>
    </row>
    <row r="455" spans="1:41" ht="45" x14ac:dyDescent="0.25">
      <c r="A455" s="129" t="s">
        <v>334</v>
      </c>
      <c r="B455" s="358" t="s">
        <v>335</v>
      </c>
      <c r="C455" s="358" t="str">
        <f>_xlfn.XLOOKUP($A455,'Total project cost for DCs'!A:A,'Total project cost for DCs'!C:C,"Not found",0)</f>
        <v>4-lane urban- upgrade interim 2-lane urban corridor to a 4-lane corridor with active modes on both sides (SGA design)</v>
      </c>
      <c r="D455" s="355" t="s">
        <v>155</v>
      </c>
      <c r="E455" s="355" t="s">
        <v>157</v>
      </c>
      <c r="H455" s="355" t="s">
        <v>830</v>
      </c>
      <c r="I455" s="359">
        <f>_xlfn.XLOOKUP($H455,DC_growth_AGS!$A$665:$A$673,DC_growth_AGS!$O$665:$O$673,"Not found",0)</f>
        <v>0.96445707034953565</v>
      </c>
      <c r="J455" s="355">
        <v>2050</v>
      </c>
      <c r="K455" s="362">
        <f>_xlfn.XLOOKUP($A455,'Total project cost for DCs'!$A$4:$A$111,'Total project cost for DCs'!U$4:U$111,0,0)*_xlfn.XLOOKUP($A455,Drury_beneficiary_allocation!$A$5:$A$104,Drury_beneficiary_allocation!$F$5:$F$104,0,0)</f>
        <v>0</v>
      </c>
      <c r="L455" s="362">
        <f>_xlfn.XLOOKUP($A455,'Total project cost for DCs'!$A$4:$A$111,'Total project cost for DCs'!V$4:V$111,0,0)*_xlfn.XLOOKUP($A455,Drury_beneficiary_allocation!$A$5:$A$104,Drury_beneficiary_allocation!$F$5:$F$104,0,0)</f>
        <v>0</v>
      </c>
      <c r="M455" s="362">
        <f>_xlfn.XLOOKUP($A455,'Total project cost for DCs'!$A$4:$A$111,'Total project cost for DCs'!W$4:W$111,0,0)*_xlfn.XLOOKUP($A455,Drury_beneficiary_allocation!$A$5:$A$104,Drury_beneficiary_allocation!$F$5:$F$104,0,0)</f>
        <v>0</v>
      </c>
      <c r="N455" s="362">
        <f>_xlfn.XLOOKUP($A455,'Total project cost for DCs'!$A$4:$A$111,'Total project cost for DCs'!X$4:X$111,0,0)*_xlfn.XLOOKUP($A455,Drury_beneficiary_allocation!$A$5:$A$104,Drury_beneficiary_allocation!$F$5:$F$104,0,0)</f>
        <v>0</v>
      </c>
      <c r="O455" s="362">
        <f>_xlfn.XLOOKUP($A455,'Total project cost for DCs'!$A$4:$A$111,'Total project cost for DCs'!Y$4:Y$111,0,0)*_xlfn.XLOOKUP($A455,Drury_beneficiary_allocation!$A$5:$A$104,Drury_beneficiary_allocation!$F$5:$F$104,0,0)</f>
        <v>0</v>
      </c>
      <c r="P455" s="362">
        <f>_xlfn.XLOOKUP($A455,'Total project cost for DCs'!$A$4:$A$111,'Total project cost for DCs'!Z$4:Z$111,0,0)*_xlfn.XLOOKUP($A455,Drury_beneficiary_allocation!$A$5:$A$104,Drury_beneficiary_allocation!$F$5:$F$104,0,0)</f>
        <v>0</v>
      </c>
      <c r="Q455" s="362">
        <f>_xlfn.XLOOKUP($A455,'Total project cost for DCs'!$A$4:$A$111,'Total project cost for DCs'!AA$4:AA$111,0,0)*_xlfn.XLOOKUP($A455,Drury_beneficiary_allocation!$A$5:$A$104,Drury_beneficiary_allocation!$F$5:$F$104,0,0)</f>
        <v>0</v>
      </c>
      <c r="R455" s="362">
        <f>_xlfn.XLOOKUP($A455,'Total project cost for DCs'!$A$4:$A$111,'Total project cost for DCs'!AB$4:AB$111,0,0)*_xlfn.XLOOKUP($A455,Drury_beneficiary_allocation!$A$5:$A$104,Drury_beneficiary_allocation!$F$5:$F$104,0,0)</f>
        <v>0</v>
      </c>
      <c r="S455" s="362">
        <f>_xlfn.XLOOKUP($A455,'Total project cost for DCs'!$A$4:$A$111,'Total project cost for DCs'!AC$4:AC$111,0,0)*_xlfn.XLOOKUP($A455,Drury_beneficiary_allocation!$A$5:$A$104,Drury_beneficiary_allocation!$F$5:$F$104,0,0)</f>
        <v>0</v>
      </c>
      <c r="T455" s="362">
        <f>_xlfn.XLOOKUP($A455,'Total project cost for DCs'!$A$4:$A$111,'Total project cost for DCs'!AD$4:AD$111,0,0)*_xlfn.XLOOKUP($A455,Drury_beneficiary_allocation!$A$5:$A$104,Drury_beneficiary_allocation!$F$5:$F$104,0,0)</f>
        <v>0</v>
      </c>
      <c r="U455" s="362">
        <f>_xlfn.XLOOKUP($A455,'Total project cost for DCs'!$A$4:$A$111,'Total project cost for DCs'!AE$4:AE$111,0,0)*_xlfn.XLOOKUP($A455,Drury_beneficiary_allocation!$A$5:$A$104,Drury_beneficiary_allocation!$F$5:$F$104,0,0)</f>
        <v>0</v>
      </c>
      <c r="V455" s="362">
        <f>_xlfn.XLOOKUP($A455,'Total project cost for DCs'!$A$4:$A$111,'Total project cost for DCs'!AF$4:AF$111,0,0)*_xlfn.XLOOKUP($A455,Drury_beneficiary_allocation!$A$5:$A$104,Drury_beneficiary_allocation!$F$5:$F$104,0,0)</f>
        <v>0</v>
      </c>
      <c r="W455" s="362">
        <f>_xlfn.XLOOKUP($A455,'Total project cost for DCs'!$A$4:$A$111,'Total project cost for DCs'!AG$4:AG$111,0,0)*_xlfn.XLOOKUP($A455,Drury_beneficiary_allocation!$A$5:$A$104,Drury_beneficiary_allocation!$F$5:$F$104,0,0)</f>
        <v>0</v>
      </c>
      <c r="X455" s="362">
        <f>_xlfn.XLOOKUP($A455,'Total project cost for DCs'!$A$4:$A$111,'Total project cost for DCs'!AH$4:AH$111,0,0)*_xlfn.XLOOKUP($A455,Drury_beneficiary_allocation!$A$5:$A$104,Drury_beneficiary_allocation!$F$5:$F$104,0,0)</f>
        <v>0</v>
      </c>
      <c r="Y455" s="362">
        <f>_xlfn.XLOOKUP($A455,'Total project cost for DCs'!$A$4:$A$111,'Total project cost for DCs'!AI$4:AI$111,0,0)*_xlfn.XLOOKUP($A455,Drury_beneficiary_allocation!$A$5:$A$104,Drury_beneficiary_allocation!$F$5:$F$104,0,0)</f>
        <v>0</v>
      </c>
      <c r="Z455" s="362">
        <f>_xlfn.XLOOKUP($A455,'Total project cost for DCs'!$A$4:$A$111,'Total project cost for DCs'!AJ$4:AJ$111,0,0)*_xlfn.XLOOKUP($A455,Drury_beneficiary_allocation!$A$5:$A$104,Drury_beneficiary_allocation!$F$5:$F$104,0,0)</f>
        <v>0</v>
      </c>
      <c r="AA455" s="362">
        <f>_xlfn.XLOOKUP($A455,'Total project cost for DCs'!$A$4:$A$111,'Total project cost for DCs'!AK$4:AK$111,0,0)*_xlfn.XLOOKUP($A455,Drury_beneficiary_allocation!$A$5:$A$104,Drury_beneficiary_allocation!$F$5:$F$104,0,0)</f>
        <v>0</v>
      </c>
      <c r="AB455" s="362">
        <f>_xlfn.XLOOKUP($A455,'Total project cost for DCs'!$A$4:$A$111,'Total project cost for DCs'!AL$4:AL$111,0,0)*_xlfn.XLOOKUP($A455,Drury_beneficiary_allocation!$A$5:$A$104,Drury_beneficiary_allocation!$F$5:$F$104,0,0)</f>
        <v>0</v>
      </c>
      <c r="AC455" s="362">
        <f>_xlfn.XLOOKUP($A455,'Total project cost for DCs'!$A$4:$A$111,'Total project cost for DCs'!AM$4:AM$111,0,0)*_xlfn.XLOOKUP($A455,Drury_beneficiary_allocation!$A$5:$A$104,Drury_beneficiary_allocation!$F$5:$F$104,0,0)</f>
        <v>0</v>
      </c>
      <c r="AD455" s="362">
        <f>_xlfn.XLOOKUP($A455,'Total project cost for DCs'!$A$4:$A$111,'Total project cost for DCs'!AN$4:AN$111,0,0)*_xlfn.XLOOKUP($A455,Drury_beneficiary_allocation!$A$5:$A$104,Drury_beneficiary_allocation!$F$5:$F$104,0,0)</f>
        <v>0</v>
      </c>
      <c r="AE455" s="363">
        <f t="shared" si="67"/>
        <v>0</v>
      </c>
      <c r="AF455" s="349"/>
      <c r="AG455" s="349">
        <f t="shared" si="69"/>
        <v>0</v>
      </c>
      <c r="AH455" s="353">
        <v>0</v>
      </c>
      <c r="AI455" s="354" t="str">
        <f t="shared" si="68"/>
        <v>Arterial</v>
      </c>
      <c r="AJ455" s="349"/>
      <c r="AK455" s="349"/>
      <c r="AL455" s="355">
        <f>_xlfn.XLOOKUP(A455,'P1 Date Adjustment'!B:B,'P1 Date Adjustment'!F:F,"not found",0)</f>
        <v>2050</v>
      </c>
      <c r="AM455" s="349">
        <f t="shared" si="70"/>
        <v>0</v>
      </c>
      <c r="AN455" s="360"/>
      <c r="AO455" s="360"/>
    </row>
    <row r="456" spans="1:41" ht="30" x14ac:dyDescent="0.25">
      <c r="A456" s="129" t="s">
        <v>342</v>
      </c>
      <c r="B456" s="358" t="s">
        <v>343</v>
      </c>
      <c r="C456" s="358" t="str">
        <f>_xlfn.XLOOKUP($A456,'Total project cost for DCs'!A:A,'Total project cost for DCs'!C:C,"Not found",0)</f>
        <v>Upgrade interim 2-lane bridges (3No. to 4 lane bridges with active modes on both sides (SGA design)</v>
      </c>
      <c r="D456" s="355" t="s">
        <v>155</v>
      </c>
      <c r="E456" s="355" t="s">
        <v>345</v>
      </c>
      <c r="H456" s="355" t="s">
        <v>830</v>
      </c>
      <c r="I456" s="359">
        <f>_xlfn.XLOOKUP($H456,DC_growth_AGS!$A$665:$A$673,DC_growth_AGS!$O$665:$O$673,"Not found",0)</f>
        <v>0.96445707034953565</v>
      </c>
      <c r="J456" s="355">
        <v>2050</v>
      </c>
      <c r="K456" s="362">
        <f>_xlfn.XLOOKUP($A456,'Total project cost for DCs'!$A$4:$A$111,'Total project cost for DCs'!U$4:U$111,0,0)*_xlfn.XLOOKUP($A456,Drury_beneficiary_allocation!$A$5:$A$104,Drury_beneficiary_allocation!$F$5:$F$104,0,0)</f>
        <v>0</v>
      </c>
      <c r="L456" s="362">
        <f>_xlfn.XLOOKUP($A456,'Total project cost for DCs'!$A$4:$A$111,'Total project cost for DCs'!V$4:V$111,0,0)*_xlfn.XLOOKUP($A456,Drury_beneficiary_allocation!$A$5:$A$104,Drury_beneficiary_allocation!$F$5:$F$104,0,0)</f>
        <v>0</v>
      </c>
      <c r="M456" s="362">
        <f>_xlfn.XLOOKUP($A456,'Total project cost for DCs'!$A$4:$A$111,'Total project cost for DCs'!W$4:W$111,0,0)*_xlfn.XLOOKUP($A456,Drury_beneficiary_allocation!$A$5:$A$104,Drury_beneficiary_allocation!$F$5:$F$104,0,0)</f>
        <v>0</v>
      </c>
      <c r="N456" s="362">
        <f>_xlfn.XLOOKUP($A456,'Total project cost for DCs'!$A$4:$A$111,'Total project cost for DCs'!X$4:X$111,0,0)*_xlfn.XLOOKUP($A456,Drury_beneficiary_allocation!$A$5:$A$104,Drury_beneficiary_allocation!$F$5:$F$104,0,0)</f>
        <v>0</v>
      </c>
      <c r="O456" s="362">
        <f>_xlfn.XLOOKUP($A456,'Total project cost for DCs'!$A$4:$A$111,'Total project cost for DCs'!Y$4:Y$111,0,0)*_xlfn.XLOOKUP($A456,Drury_beneficiary_allocation!$A$5:$A$104,Drury_beneficiary_allocation!$F$5:$F$104,0,0)</f>
        <v>0</v>
      </c>
      <c r="P456" s="362">
        <f>_xlfn.XLOOKUP($A456,'Total project cost for DCs'!$A$4:$A$111,'Total project cost for DCs'!Z$4:Z$111,0,0)*_xlfn.XLOOKUP($A456,Drury_beneficiary_allocation!$A$5:$A$104,Drury_beneficiary_allocation!$F$5:$F$104,0,0)</f>
        <v>0</v>
      </c>
      <c r="Q456" s="362">
        <f>_xlfn.XLOOKUP($A456,'Total project cost for DCs'!$A$4:$A$111,'Total project cost for DCs'!AA$4:AA$111,0,0)*_xlfn.XLOOKUP($A456,Drury_beneficiary_allocation!$A$5:$A$104,Drury_beneficiary_allocation!$F$5:$F$104,0,0)</f>
        <v>0</v>
      </c>
      <c r="R456" s="362">
        <f>_xlfn.XLOOKUP($A456,'Total project cost for DCs'!$A$4:$A$111,'Total project cost for DCs'!AB$4:AB$111,0,0)*_xlfn.XLOOKUP($A456,Drury_beneficiary_allocation!$A$5:$A$104,Drury_beneficiary_allocation!$F$5:$F$104,0,0)</f>
        <v>0</v>
      </c>
      <c r="S456" s="362">
        <f>_xlfn.XLOOKUP($A456,'Total project cost for DCs'!$A$4:$A$111,'Total project cost for DCs'!AC$4:AC$111,0,0)*_xlfn.XLOOKUP($A456,Drury_beneficiary_allocation!$A$5:$A$104,Drury_beneficiary_allocation!$F$5:$F$104,0,0)</f>
        <v>0</v>
      </c>
      <c r="T456" s="362">
        <f>_xlfn.XLOOKUP($A456,'Total project cost for DCs'!$A$4:$A$111,'Total project cost for DCs'!AD$4:AD$111,0,0)*_xlfn.XLOOKUP($A456,Drury_beneficiary_allocation!$A$5:$A$104,Drury_beneficiary_allocation!$F$5:$F$104,0,0)</f>
        <v>0</v>
      </c>
      <c r="U456" s="362">
        <f>_xlfn.XLOOKUP($A456,'Total project cost for DCs'!$A$4:$A$111,'Total project cost for DCs'!AE$4:AE$111,0,0)*_xlfn.XLOOKUP($A456,Drury_beneficiary_allocation!$A$5:$A$104,Drury_beneficiary_allocation!$F$5:$F$104,0,0)</f>
        <v>0</v>
      </c>
      <c r="V456" s="362">
        <f>_xlfn.XLOOKUP($A456,'Total project cost for DCs'!$A$4:$A$111,'Total project cost for DCs'!AF$4:AF$111,0,0)*_xlfn.XLOOKUP($A456,Drury_beneficiary_allocation!$A$5:$A$104,Drury_beneficiary_allocation!$F$5:$F$104,0,0)</f>
        <v>0</v>
      </c>
      <c r="W456" s="362">
        <f>_xlfn.XLOOKUP($A456,'Total project cost for DCs'!$A$4:$A$111,'Total project cost for DCs'!AG$4:AG$111,0,0)*_xlfn.XLOOKUP($A456,Drury_beneficiary_allocation!$A$5:$A$104,Drury_beneficiary_allocation!$F$5:$F$104,0,0)</f>
        <v>0</v>
      </c>
      <c r="X456" s="362">
        <f>_xlfn.XLOOKUP($A456,'Total project cost for DCs'!$A$4:$A$111,'Total project cost for DCs'!AH$4:AH$111,0,0)*_xlfn.XLOOKUP($A456,Drury_beneficiary_allocation!$A$5:$A$104,Drury_beneficiary_allocation!$F$5:$F$104,0,0)</f>
        <v>0</v>
      </c>
      <c r="Y456" s="362">
        <f>_xlfn.XLOOKUP($A456,'Total project cost for DCs'!$A$4:$A$111,'Total project cost for DCs'!AI$4:AI$111,0,0)*_xlfn.XLOOKUP($A456,Drury_beneficiary_allocation!$A$5:$A$104,Drury_beneficiary_allocation!$F$5:$F$104,0,0)</f>
        <v>0</v>
      </c>
      <c r="Z456" s="362">
        <f>_xlfn.XLOOKUP($A456,'Total project cost for DCs'!$A$4:$A$111,'Total project cost for DCs'!AJ$4:AJ$111,0,0)*_xlfn.XLOOKUP($A456,Drury_beneficiary_allocation!$A$5:$A$104,Drury_beneficiary_allocation!$F$5:$F$104,0,0)</f>
        <v>0</v>
      </c>
      <c r="AA456" s="362">
        <f>_xlfn.XLOOKUP($A456,'Total project cost for DCs'!$A$4:$A$111,'Total project cost for DCs'!AK$4:AK$111,0,0)*_xlfn.XLOOKUP($A456,Drury_beneficiary_allocation!$A$5:$A$104,Drury_beneficiary_allocation!$F$5:$F$104,0,0)</f>
        <v>0</v>
      </c>
      <c r="AB456" s="362">
        <f>_xlfn.XLOOKUP($A456,'Total project cost for DCs'!$A$4:$A$111,'Total project cost for DCs'!AL$4:AL$111,0,0)*_xlfn.XLOOKUP($A456,Drury_beneficiary_allocation!$A$5:$A$104,Drury_beneficiary_allocation!$F$5:$F$104,0,0)</f>
        <v>0</v>
      </c>
      <c r="AC456" s="362">
        <f>_xlfn.XLOOKUP($A456,'Total project cost for DCs'!$A$4:$A$111,'Total project cost for DCs'!AM$4:AM$111,0,0)*_xlfn.XLOOKUP($A456,Drury_beneficiary_allocation!$A$5:$A$104,Drury_beneficiary_allocation!$F$5:$F$104,0,0)</f>
        <v>0</v>
      </c>
      <c r="AD456" s="362">
        <f>_xlfn.XLOOKUP($A456,'Total project cost for DCs'!$A$4:$A$111,'Total project cost for DCs'!AN$4:AN$111,0,0)*_xlfn.XLOOKUP($A456,Drury_beneficiary_allocation!$A$5:$A$104,Drury_beneficiary_allocation!$F$5:$F$104,0,0)</f>
        <v>0</v>
      </c>
      <c r="AE456" s="363">
        <f t="shared" si="67"/>
        <v>0</v>
      </c>
      <c r="AF456" s="349"/>
      <c r="AG456" s="349">
        <f t="shared" si="69"/>
        <v>0</v>
      </c>
      <c r="AH456" s="353">
        <v>0</v>
      </c>
      <c r="AI456" s="354" t="str">
        <f t="shared" si="68"/>
        <v>Arterial</v>
      </c>
      <c r="AJ456" s="349"/>
      <c r="AK456" s="349"/>
      <c r="AL456" s="355">
        <f>_xlfn.XLOOKUP(A456,'P1 Date Adjustment'!B:B,'P1 Date Adjustment'!F:F,"not found",0)</f>
        <v>2050</v>
      </c>
      <c r="AM456" s="349">
        <f t="shared" si="70"/>
        <v>0</v>
      </c>
      <c r="AN456" s="360"/>
      <c r="AO456" s="360"/>
    </row>
    <row r="457" spans="1:41" ht="30" x14ac:dyDescent="0.25">
      <c r="A457" s="129" t="s">
        <v>346</v>
      </c>
      <c r="B457" s="358" t="s">
        <v>347</v>
      </c>
      <c r="C457" s="358" t="str">
        <f>_xlfn.XLOOKUP($A457,'Total project cost for DCs'!A:A,'Total project cost for DCs'!C:C,"Not found",0)</f>
        <v>2-lane urban- new road layout with active modes on both sides (TDM)</v>
      </c>
      <c r="D457" s="355" t="s">
        <v>155</v>
      </c>
      <c r="E457" s="355" t="s">
        <v>227</v>
      </c>
      <c r="H457" s="355" t="s">
        <v>830</v>
      </c>
      <c r="I457" s="359">
        <f>_xlfn.XLOOKUP($H457,DC_growth_AGS!$A$665:$A$673,DC_growth_AGS!$O$665:$O$673,"Not found",0)</f>
        <v>0.96445707034953565</v>
      </c>
      <c r="J457" s="355">
        <v>2044</v>
      </c>
      <c r="K457" s="362">
        <f>_xlfn.XLOOKUP($A457,'Total project cost for DCs'!$A$4:$A$111,'Total project cost for DCs'!U$4:U$111,0,0)*_xlfn.XLOOKUP($A457,Drury_beneficiary_allocation!$A$5:$A$104,Drury_beneficiary_allocation!$F$5:$F$104,0,0)</f>
        <v>0</v>
      </c>
      <c r="L457" s="362">
        <f>_xlfn.XLOOKUP($A457,'Total project cost for DCs'!$A$4:$A$111,'Total project cost for DCs'!V$4:V$111,0,0)*_xlfn.XLOOKUP($A457,Drury_beneficiary_allocation!$A$5:$A$104,Drury_beneficiary_allocation!$F$5:$F$104,0,0)</f>
        <v>0</v>
      </c>
      <c r="M457" s="362">
        <f>_xlfn.XLOOKUP($A457,'Total project cost for DCs'!$A$4:$A$111,'Total project cost for DCs'!W$4:W$111,0,0)*_xlfn.XLOOKUP($A457,Drury_beneficiary_allocation!$A$5:$A$104,Drury_beneficiary_allocation!$F$5:$F$104,0,0)</f>
        <v>0</v>
      </c>
      <c r="N457" s="362">
        <f>_xlfn.XLOOKUP($A457,'Total project cost for DCs'!$A$4:$A$111,'Total project cost for DCs'!X$4:X$111,0,0)*_xlfn.XLOOKUP($A457,Drury_beneficiary_allocation!$A$5:$A$104,Drury_beneficiary_allocation!$F$5:$F$104,0,0)</f>
        <v>0</v>
      </c>
      <c r="O457" s="362">
        <f>_xlfn.XLOOKUP($A457,'Total project cost for DCs'!$A$4:$A$111,'Total project cost for DCs'!Y$4:Y$111,0,0)*_xlfn.XLOOKUP($A457,Drury_beneficiary_allocation!$A$5:$A$104,Drury_beneficiary_allocation!$F$5:$F$104,0,0)</f>
        <v>0</v>
      </c>
      <c r="P457" s="362">
        <f>_xlfn.XLOOKUP($A457,'Total project cost for DCs'!$A$4:$A$111,'Total project cost for DCs'!Z$4:Z$111,0,0)*_xlfn.XLOOKUP($A457,Drury_beneficiary_allocation!$A$5:$A$104,Drury_beneficiary_allocation!$F$5:$F$104,0,0)</f>
        <v>0</v>
      </c>
      <c r="Q457" s="362">
        <f>_xlfn.XLOOKUP($A457,'Total project cost for DCs'!$A$4:$A$111,'Total project cost for DCs'!AA$4:AA$111,0,0)*_xlfn.XLOOKUP($A457,Drury_beneficiary_allocation!$A$5:$A$104,Drury_beneficiary_allocation!$F$5:$F$104,0,0)</f>
        <v>0</v>
      </c>
      <c r="R457" s="362">
        <f>_xlfn.XLOOKUP($A457,'Total project cost for DCs'!$A$4:$A$111,'Total project cost for DCs'!AB$4:AB$111,0,0)*_xlfn.XLOOKUP($A457,Drury_beneficiary_allocation!$A$5:$A$104,Drury_beneficiary_allocation!$F$5:$F$104,0,0)</f>
        <v>0</v>
      </c>
      <c r="S457" s="362">
        <f>_xlfn.XLOOKUP($A457,'Total project cost for DCs'!$A$4:$A$111,'Total project cost for DCs'!AC$4:AC$111,0,0)*_xlfn.XLOOKUP($A457,Drury_beneficiary_allocation!$A$5:$A$104,Drury_beneficiary_allocation!$F$5:$F$104,0,0)</f>
        <v>0</v>
      </c>
      <c r="T457" s="362">
        <f>_xlfn.XLOOKUP($A457,'Total project cost for DCs'!$A$4:$A$111,'Total project cost for DCs'!AD$4:AD$111,0,0)*_xlfn.XLOOKUP($A457,Drury_beneficiary_allocation!$A$5:$A$104,Drury_beneficiary_allocation!$F$5:$F$104,0,0)</f>
        <v>0</v>
      </c>
      <c r="U457" s="362">
        <f>_xlfn.XLOOKUP($A457,'Total project cost for DCs'!$A$4:$A$111,'Total project cost for DCs'!AE$4:AE$111,0,0)*_xlfn.XLOOKUP($A457,Drury_beneficiary_allocation!$A$5:$A$104,Drury_beneficiary_allocation!$F$5:$F$104,0,0)</f>
        <v>0</v>
      </c>
      <c r="V457" s="362">
        <f>_xlfn.XLOOKUP($A457,'Total project cost for DCs'!$A$4:$A$111,'Total project cost for DCs'!AF$4:AF$111,0,0)*_xlfn.XLOOKUP($A457,Drury_beneficiary_allocation!$A$5:$A$104,Drury_beneficiary_allocation!$F$5:$F$104,0,0)</f>
        <v>0</v>
      </c>
      <c r="W457" s="362">
        <f>_xlfn.XLOOKUP($A457,'Total project cost for DCs'!$A$4:$A$111,'Total project cost for DCs'!AG$4:AG$111,0,0)*_xlfn.XLOOKUP($A457,Drury_beneficiary_allocation!$A$5:$A$104,Drury_beneficiary_allocation!$F$5:$F$104,0,0)</f>
        <v>0</v>
      </c>
      <c r="X457" s="362">
        <f>_xlfn.XLOOKUP($A457,'Total project cost for DCs'!$A$4:$A$111,'Total project cost for DCs'!AH$4:AH$111,0,0)*_xlfn.XLOOKUP($A457,Drury_beneficiary_allocation!$A$5:$A$104,Drury_beneficiary_allocation!$F$5:$F$104,0,0)</f>
        <v>0</v>
      </c>
      <c r="Y457" s="362">
        <f>_xlfn.XLOOKUP($A457,'Total project cost for DCs'!$A$4:$A$111,'Total project cost for DCs'!AI$4:AI$111,0,0)*_xlfn.XLOOKUP($A457,Drury_beneficiary_allocation!$A$5:$A$104,Drury_beneficiary_allocation!$F$5:$F$104,0,0)</f>
        <v>0</v>
      </c>
      <c r="Z457" s="362">
        <f>_xlfn.XLOOKUP($A457,'Total project cost for DCs'!$A$4:$A$111,'Total project cost for DCs'!AJ$4:AJ$111,0,0)*_xlfn.XLOOKUP($A457,Drury_beneficiary_allocation!$A$5:$A$104,Drury_beneficiary_allocation!$F$5:$F$104,0,0)</f>
        <v>0</v>
      </c>
      <c r="AA457" s="362">
        <f>_xlfn.XLOOKUP($A457,'Total project cost for DCs'!$A$4:$A$111,'Total project cost for DCs'!AK$4:AK$111,0,0)*_xlfn.XLOOKUP($A457,Drury_beneficiary_allocation!$A$5:$A$104,Drury_beneficiary_allocation!$F$5:$F$104,0,0)</f>
        <v>0</v>
      </c>
      <c r="AB457" s="362">
        <f>_xlfn.XLOOKUP($A457,'Total project cost for DCs'!$A$4:$A$111,'Total project cost for DCs'!AL$4:AL$111,0,0)*_xlfn.XLOOKUP($A457,Drury_beneficiary_allocation!$A$5:$A$104,Drury_beneficiary_allocation!$F$5:$F$104,0,0)</f>
        <v>0</v>
      </c>
      <c r="AC457" s="362">
        <f>_xlfn.XLOOKUP($A457,'Total project cost for DCs'!$A$4:$A$111,'Total project cost for DCs'!AM$4:AM$111,0,0)*_xlfn.XLOOKUP($A457,Drury_beneficiary_allocation!$A$5:$A$104,Drury_beneficiary_allocation!$F$5:$F$104,0,0)</f>
        <v>0</v>
      </c>
      <c r="AD457" s="362">
        <f>_xlfn.XLOOKUP($A457,'Total project cost for DCs'!$A$4:$A$111,'Total project cost for DCs'!AN$4:AN$111,0,0)*_xlfn.XLOOKUP($A457,Drury_beneficiary_allocation!$A$5:$A$104,Drury_beneficiary_allocation!$F$5:$F$104,0,0)</f>
        <v>0</v>
      </c>
      <c r="AE457" s="363">
        <f t="shared" si="67"/>
        <v>0</v>
      </c>
      <c r="AF457" s="349"/>
      <c r="AG457" s="349">
        <f t="shared" si="69"/>
        <v>0</v>
      </c>
      <c r="AH457" s="353">
        <v>0</v>
      </c>
      <c r="AI457" s="354" t="str">
        <f t="shared" si="68"/>
        <v>Arterial</v>
      </c>
      <c r="AJ457" s="349"/>
      <c r="AK457" s="349"/>
      <c r="AL457" s="355">
        <f>_xlfn.XLOOKUP(A457,'P1 Date Adjustment'!B:B,'P1 Date Adjustment'!F:F,"not found",0)</f>
        <v>2044</v>
      </c>
      <c r="AM457" s="349">
        <f t="shared" si="70"/>
        <v>0</v>
      </c>
      <c r="AN457" s="360"/>
      <c r="AO457" s="360"/>
    </row>
    <row r="458" spans="1:41" x14ac:dyDescent="0.25">
      <c r="A458" s="129" t="s">
        <v>348</v>
      </c>
      <c r="B458" s="358" t="s">
        <v>347</v>
      </c>
      <c r="C458" s="358" t="str">
        <f>_xlfn.XLOOKUP($A458,'Total project cost for DCs'!A:A,'Total project cost for DCs'!C:C,"Not found",0)</f>
        <v>2-lane urban- bridge construction</v>
      </c>
      <c r="D458" s="355" t="s">
        <v>155</v>
      </c>
      <c r="E458" s="355" t="s">
        <v>345</v>
      </c>
      <c r="H458" s="355" t="s">
        <v>830</v>
      </c>
      <c r="I458" s="359">
        <f>_xlfn.XLOOKUP($H458,DC_growth_AGS!$A$665:$A$673,DC_growth_AGS!$O$665:$O$673,"Not found",0)</f>
        <v>0.96445707034953565</v>
      </c>
      <c r="J458" s="355">
        <v>2044</v>
      </c>
      <c r="K458" s="362">
        <f>_xlfn.XLOOKUP($A458,'Total project cost for DCs'!$A$4:$A$111,'Total project cost for DCs'!U$4:U$111,0,0)*_xlfn.XLOOKUP($A458,Drury_beneficiary_allocation!$A$5:$A$104,Drury_beneficiary_allocation!$F$5:$F$104,0,0)</f>
        <v>0</v>
      </c>
      <c r="L458" s="362">
        <f>_xlfn.XLOOKUP($A458,'Total project cost for DCs'!$A$4:$A$111,'Total project cost for DCs'!V$4:V$111,0,0)*_xlfn.XLOOKUP($A458,Drury_beneficiary_allocation!$A$5:$A$104,Drury_beneficiary_allocation!$F$5:$F$104,0,0)</f>
        <v>0</v>
      </c>
      <c r="M458" s="362">
        <f>_xlfn.XLOOKUP($A458,'Total project cost for DCs'!$A$4:$A$111,'Total project cost for DCs'!W$4:W$111,0,0)*_xlfn.XLOOKUP($A458,Drury_beneficiary_allocation!$A$5:$A$104,Drury_beneficiary_allocation!$F$5:$F$104,0,0)</f>
        <v>0</v>
      </c>
      <c r="N458" s="362">
        <f>_xlfn.XLOOKUP($A458,'Total project cost for DCs'!$A$4:$A$111,'Total project cost for DCs'!X$4:X$111,0,0)*_xlfn.XLOOKUP($A458,Drury_beneficiary_allocation!$A$5:$A$104,Drury_beneficiary_allocation!$F$5:$F$104,0,0)</f>
        <v>0</v>
      </c>
      <c r="O458" s="362">
        <f>_xlfn.XLOOKUP($A458,'Total project cost for DCs'!$A$4:$A$111,'Total project cost for DCs'!Y$4:Y$111,0,0)*_xlfn.XLOOKUP($A458,Drury_beneficiary_allocation!$A$5:$A$104,Drury_beneficiary_allocation!$F$5:$F$104,0,0)</f>
        <v>0</v>
      </c>
      <c r="P458" s="362">
        <f>_xlfn.XLOOKUP($A458,'Total project cost for DCs'!$A$4:$A$111,'Total project cost for DCs'!Z$4:Z$111,0,0)*_xlfn.XLOOKUP($A458,Drury_beneficiary_allocation!$A$5:$A$104,Drury_beneficiary_allocation!$F$5:$F$104,0,0)</f>
        <v>0</v>
      </c>
      <c r="Q458" s="362">
        <f>_xlfn.XLOOKUP($A458,'Total project cost for DCs'!$A$4:$A$111,'Total project cost for DCs'!AA$4:AA$111,0,0)*_xlfn.XLOOKUP($A458,Drury_beneficiary_allocation!$A$5:$A$104,Drury_beneficiary_allocation!$F$5:$F$104,0,0)</f>
        <v>0</v>
      </c>
      <c r="R458" s="362">
        <f>_xlfn.XLOOKUP($A458,'Total project cost for DCs'!$A$4:$A$111,'Total project cost for DCs'!AB$4:AB$111,0,0)*_xlfn.XLOOKUP($A458,Drury_beneficiary_allocation!$A$5:$A$104,Drury_beneficiary_allocation!$F$5:$F$104,0,0)</f>
        <v>0</v>
      </c>
      <c r="S458" s="362">
        <f>_xlfn.XLOOKUP($A458,'Total project cost for DCs'!$A$4:$A$111,'Total project cost for DCs'!AC$4:AC$111,0,0)*_xlfn.XLOOKUP($A458,Drury_beneficiary_allocation!$A$5:$A$104,Drury_beneficiary_allocation!$F$5:$F$104,0,0)</f>
        <v>0</v>
      </c>
      <c r="T458" s="362">
        <f>_xlfn.XLOOKUP($A458,'Total project cost for DCs'!$A$4:$A$111,'Total project cost for DCs'!AD$4:AD$111,0,0)*_xlfn.XLOOKUP($A458,Drury_beneficiary_allocation!$A$5:$A$104,Drury_beneficiary_allocation!$F$5:$F$104,0,0)</f>
        <v>0</v>
      </c>
      <c r="U458" s="362">
        <f>_xlfn.XLOOKUP($A458,'Total project cost for DCs'!$A$4:$A$111,'Total project cost for DCs'!AE$4:AE$111,0,0)*_xlfn.XLOOKUP($A458,Drury_beneficiary_allocation!$A$5:$A$104,Drury_beneficiary_allocation!$F$5:$F$104,0,0)</f>
        <v>0</v>
      </c>
      <c r="V458" s="362">
        <f>_xlfn.XLOOKUP($A458,'Total project cost for DCs'!$A$4:$A$111,'Total project cost for DCs'!AF$4:AF$111,0,0)*_xlfn.XLOOKUP($A458,Drury_beneficiary_allocation!$A$5:$A$104,Drury_beneficiary_allocation!$F$5:$F$104,0,0)</f>
        <v>0</v>
      </c>
      <c r="W458" s="362">
        <f>_xlfn.XLOOKUP($A458,'Total project cost for DCs'!$A$4:$A$111,'Total project cost for DCs'!AG$4:AG$111,0,0)*_xlfn.XLOOKUP($A458,Drury_beneficiary_allocation!$A$5:$A$104,Drury_beneficiary_allocation!$F$5:$F$104,0,0)</f>
        <v>0</v>
      </c>
      <c r="X458" s="362">
        <f>_xlfn.XLOOKUP($A458,'Total project cost for DCs'!$A$4:$A$111,'Total project cost for DCs'!AH$4:AH$111,0,0)*_xlfn.XLOOKUP($A458,Drury_beneficiary_allocation!$A$5:$A$104,Drury_beneficiary_allocation!$F$5:$F$104,0,0)</f>
        <v>0</v>
      </c>
      <c r="Y458" s="362">
        <f>_xlfn.XLOOKUP($A458,'Total project cost for DCs'!$A$4:$A$111,'Total project cost for DCs'!AI$4:AI$111,0,0)*_xlfn.XLOOKUP($A458,Drury_beneficiary_allocation!$A$5:$A$104,Drury_beneficiary_allocation!$F$5:$F$104,0,0)</f>
        <v>0</v>
      </c>
      <c r="Z458" s="362">
        <f>_xlfn.XLOOKUP($A458,'Total project cost for DCs'!$A$4:$A$111,'Total project cost for DCs'!AJ$4:AJ$111,0,0)*_xlfn.XLOOKUP($A458,Drury_beneficiary_allocation!$A$5:$A$104,Drury_beneficiary_allocation!$F$5:$F$104,0,0)</f>
        <v>0</v>
      </c>
      <c r="AA458" s="362">
        <f>_xlfn.XLOOKUP($A458,'Total project cost for DCs'!$A$4:$A$111,'Total project cost for DCs'!AK$4:AK$111,0,0)*_xlfn.XLOOKUP($A458,Drury_beneficiary_allocation!$A$5:$A$104,Drury_beneficiary_allocation!$F$5:$F$104,0,0)</f>
        <v>0</v>
      </c>
      <c r="AB458" s="362">
        <f>_xlfn.XLOOKUP($A458,'Total project cost for DCs'!$A$4:$A$111,'Total project cost for DCs'!AL$4:AL$111,0,0)*_xlfn.XLOOKUP($A458,Drury_beneficiary_allocation!$A$5:$A$104,Drury_beneficiary_allocation!$F$5:$F$104,0,0)</f>
        <v>0</v>
      </c>
      <c r="AC458" s="362">
        <f>_xlfn.XLOOKUP($A458,'Total project cost for DCs'!$A$4:$A$111,'Total project cost for DCs'!AM$4:AM$111,0,0)*_xlfn.XLOOKUP($A458,Drury_beneficiary_allocation!$A$5:$A$104,Drury_beneficiary_allocation!$F$5:$F$104,0,0)</f>
        <v>0</v>
      </c>
      <c r="AD458" s="362">
        <f>_xlfn.XLOOKUP($A458,'Total project cost for DCs'!$A$4:$A$111,'Total project cost for DCs'!AN$4:AN$111,0,0)*_xlfn.XLOOKUP($A458,Drury_beneficiary_allocation!$A$5:$A$104,Drury_beneficiary_allocation!$F$5:$F$104,0,0)</f>
        <v>0</v>
      </c>
      <c r="AE458" s="363">
        <f t="shared" si="67"/>
        <v>0</v>
      </c>
      <c r="AF458" s="349"/>
      <c r="AG458" s="349">
        <f t="shared" si="69"/>
        <v>0</v>
      </c>
      <c r="AH458" s="353">
        <v>0</v>
      </c>
      <c r="AI458" s="354" t="str">
        <f t="shared" si="68"/>
        <v>Arterial</v>
      </c>
      <c r="AJ458" s="349"/>
      <c r="AK458" s="349"/>
      <c r="AL458" s="355">
        <f>_xlfn.XLOOKUP(A458,'P1 Date Adjustment'!B:B,'P1 Date Adjustment'!F:F,"not found",0)</f>
        <v>2044</v>
      </c>
      <c r="AM458" s="349">
        <f t="shared" si="70"/>
        <v>0</v>
      </c>
      <c r="AN458" s="360"/>
      <c r="AO458" s="360"/>
    </row>
    <row r="459" spans="1:41" ht="30" x14ac:dyDescent="0.25">
      <c r="A459" s="129" t="s">
        <v>350</v>
      </c>
      <c r="B459" s="358" t="s">
        <v>347</v>
      </c>
      <c r="C459" s="358" t="str">
        <f>_xlfn.XLOOKUP($A459,'Total project cost for DCs'!A:A,'Total project cost for DCs'!C:C,"Not found",0)</f>
        <v>4-lane urban- upgrade 2-lane urban with active modes on both sides (SGA design)</v>
      </c>
      <c r="D459" s="355" t="s">
        <v>155</v>
      </c>
      <c r="E459" s="355" t="s">
        <v>231</v>
      </c>
      <c r="H459" s="355" t="s">
        <v>830</v>
      </c>
      <c r="I459" s="359">
        <f>_xlfn.XLOOKUP($H459,DC_growth_AGS!$A$665:$A$673,DC_growth_AGS!$O$665:$O$673,"Not found",0)</f>
        <v>0.96445707034953565</v>
      </c>
      <c r="J459" s="355">
        <v>2049</v>
      </c>
      <c r="K459" s="362">
        <f>_xlfn.XLOOKUP($A459,'Total project cost for DCs'!$A$4:$A$111,'Total project cost for DCs'!U$4:U$111,0,0)*_xlfn.XLOOKUP($A459,Drury_beneficiary_allocation!$A$5:$A$104,Drury_beneficiary_allocation!$F$5:$F$104,0,0)</f>
        <v>0</v>
      </c>
      <c r="L459" s="362">
        <f>_xlfn.XLOOKUP($A459,'Total project cost for DCs'!$A$4:$A$111,'Total project cost for DCs'!V$4:V$111,0,0)*_xlfn.XLOOKUP($A459,Drury_beneficiary_allocation!$A$5:$A$104,Drury_beneficiary_allocation!$F$5:$F$104,0,0)</f>
        <v>0</v>
      </c>
      <c r="M459" s="362">
        <f>_xlfn.XLOOKUP($A459,'Total project cost for DCs'!$A$4:$A$111,'Total project cost for DCs'!W$4:W$111,0,0)*_xlfn.XLOOKUP($A459,Drury_beneficiary_allocation!$A$5:$A$104,Drury_beneficiary_allocation!$F$5:$F$104,0,0)</f>
        <v>0</v>
      </c>
      <c r="N459" s="362">
        <f>_xlfn.XLOOKUP($A459,'Total project cost for DCs'!$A$4:$A$111,'Total project cost for DCs'!X$4:X$111,0,0)*_xlfn.XLOOKUP($A459,Drury_beneficiary_allocation!$A$5:$A$104,Drury_beneficiary_allocation!$F$5:$F$104,0,0)</f>
        <v>0</v>
      </c>
      <c r="O459" s="362">
        <f>_xlfn.XLOOKUP($A459,'Total project cost for DCs'!$A$4:$A$111,'Total project cost for DCs'!Y$4:Y$111,0,0)*_xlfn.XLOOKUP($A459,Drury_beneficiary_allocation!$A$5:$A$104,Drury_beneficiary_allocation!$F$5:$F$104,0,0)</f>
        <v>0</v>
      </c>
      <c r="P459" s="362">
        <f>_xlfn.XLOOKUP($A459,'Total project cost for DCs'!$A$4:$A$111,'Total project cost for DCs'!Z$4:Z$111,0,0)*_xlfn.XLOOKUP($A459,Drury_beneficiary_allocation!$A$5:$A$104,Drury_beneficiary_allocation!$F$5:$F$104,0,0)</f>
        <v>0</v>
      </c>
      <c r="Q459" s="362">
        <f>_xlfn.XLOOKUP($A459,'Total project cost for DCs'!$A$4:$A$111,'Total project cost for DCs'!AA$4:AA$111,0,0)*_xlfn.XLOOKUP($A459,Drury_beneficiary_allocation!$A$5:$A$104,Drury_beneficiary_allocation!$F$5:$F$104,0,0)</f>
        <v>0</v>
      </c>
      <c r="R459" s="362">
        <f>_xlfn.XLOOKUP($A459,'Total project cost for DCs'!$A$4:$A$111,'Total project cost for DCs'!AB$4:AB$111,0,0)*_xlfn.XLOOKUP($A459,Drury_beneficiary_allocation!$A$5:$A$104,Drury_beneficiary_allocation!$F$5:$F$104,0,0)</f>
        <v>0</v>
      </c>
      <c r="S459" s="362">
        <f>_xlfn.XLOOKUP($A459,'Total project cost for DCs'!$A$4:$A$111,'Total project cost for DCs'!AC$4:AC$111,0,0)*_xlfn.XLOOKUP($A459,Drury_beneficiary_allocation!$A$5:$A$104,Drury_beneficiary_allocation!$F$5:$F$104,0,0)</f>
        <v>0</v>
      </c>
      <c r="T459" s="362">
        <f>_xlfn.XLOOKUP($A459,'Total project cost for DCs'!$A$4:$A$111,'Total project cost for DCs'!AD$4:AD$111,0,0)*_xlfn.XLOOKUP($A459,Drury_beneficiary_allocation!$A$5:$A$104,Drury_beneficiary_allocation!$F$5:$F$104,0,0)</f>
        <v>0</v>
      </c>
      <c r="U459" s="362">
        <f>_xlfn.XLOOKUP($A459,'Total project cost for DCs'!$A$4:$A$111,'Total project cost for DCs'!AE$4:AE$111,0,0)*_xlfn.XLOOKUP($A459,Drury_beneficiary_allocation!$A$5:$A$104,Drury_beneficiary_allocation!$F$5:$F$104,0,0)</f>
        <v>0</v>
      </c>
      <c r="V459" s="362">
        <f>_xlfn.XLOOKUP($A459,'Total project cost for DCs'!$A$4:$A$111,'Total project cost for DCs'!AF$4:AF$111,0,0)*_xlfn.XLOOKUP($A459,Drury_beneficiary_allocation!$A$5:$A$104,Drury_beneficiary_allocation!$F$5:$F$104,0,0)</f>
        <v>0</v>
      </c>
      <c r="W459" s="362">
        <f>_xlfn.XLOOKUP($A459,'Total project cost for DCs'!$A$4:$A$111,'Total project cost for DCs'!AG$4:AG$111,0,0)*_xlfn.XLOOKUP($A459,Drury_beneficiary_allocation!$A$5:$A$104,Drury_beneficiary_allocation!$F$5:$F$104,0,0)</f>
        <v>0</v>
      </c>
      <c r="X459" s="362">
        <f>_xlfn.XLOOKUP($A459,'Total project cost for DCs'!$A$4:$A$111,'Total project cost for DCs'!AH$4:AH$111,0,0)*_xlfn.XLOOKUP($A459,Drury_beneficiary_allocation!$A$5:$A$104,Drury_beneficiary_allocation!$F$5:$F$104,0,0)</f>
        <v>0</v>
      </c>
      <c r="Y459" s="362">
        <f>_xlfn.XLOOKUP($A459,'Total project cost for DCs'!$A$4:$A$111,'Total project cost for DCs'!AI$4:AI$111,0,0)*_xlfn.XLOOKUP($A459,Drury_beneficiary_allocation!$A$5:$A$104,Drury_beneficiary_allocation!$F$5:$F$104,0,0)</f>
        <v>0</v>
      </c>
      <c r="Z459" s="362">
        <f>_xlfn.XLOOKUP($A459,'Total project cost for DCs'!$A$4:$A$111,'Total project cost for DCs'!AJ$4:AJ$111,0,0)*_xlfn.XLOOKUP($A459,Drury_beneficiary_allocation!$A$5:$A$104,Drury_beneficiary_allocation!$F$5:$F$104,0,0)</f>
        <v>0</v>
      </c>
      <c r="AA459" s="362">
        <f>_xlfn.XLOOKUP($A459,'Total project cost for DCs'!$A$4:$A$111,'Total project cost for DCs'!AK$4:AK$111,0,0)*_xlfn.XLOOKUP($A459,Drury_beneficiary_allocation!$A$5:$A$104,Drury_beneficiary_allocation!$F$5:$F$104,0,0)</f>
        <v>0</v>
      </c>
      <c r="AB459" s="362">
        <f>_xlfn.XLOOKUP($A459,'Total project cost for DCs'!$A$4:$A$111,'Total project cost for DCs'!AL$4:AL$111,0,0)*_xlfn.XLOOKUP($A459,Drury_beneficiary_allocation!$A$5:$A$104,Drury_beneficiary_allocation!$F$5:$F$104,0,0)</f>
        <v>0</v>
      </c>
      <c r="AC459" s="362">
        <f>_xlfn.XLOOKUP($A459,'Total project cost for DCs'!$A$4:$A$111,'Total project cost for DCs'!AM$4:AM$111,0,0)*_xlfn.XLOOKUP($A459,Drury_beneficiary_allocation!$A$5:$A$104,Drury_beneficiary_allocation!$F$5:$F$104,0,0)</f>
        <v>0</v>
      </c>
      <c r="AD459" s="362">
        <f>_xlfn.XLOOKUP($A459,'Total project cost for DCs'!$A$4:$A$111,'Total project cost for DCs'!AN$4:AN$111,0,0)*_xlfn.XLOOKUP($A459,Drury_beneficiary_allocation!$A$5:$A$104,Drury_beneficiary_allocation!$F$5:$F$104,0,0)</f>
        <v>0</v>
      </c>
      <c r="AE459" s="363">
        <f t="shared" si="67"/>
        <v>0</v>
      </c>
      <c r="AF459" s="349"/>
      <c r="AG459" s="349">
        <f t="shared" si="69"/>
        <v>0</v>
      </c>
      <c r="AH459" s="353">
        <v>0</v>
      </c>
      <c r="AI459" s="354" t="str">
        <f t="shared" si="68"/>
        <v>Arterial</v>
      </c>
      <c r="AJ459" s="349"/>
      <c r="AK459" s="349"/>
      <c r="AL459" s="355">
        <f>_xlfn.XLOOKUP(A459,'P1 Date Adjustment'!B:B,'P1 Date Adjustment'!F:F,"not found",0)</f>
        <v>2049</v>
      </c>
      <c r="AM459" s="349">
        <f t="shared" si="70"/>
        <v>0</v>
      </c>
      <c r="AN459" s="360"/>
      <c r="AO459" s="360"/>
    </row>
    <row r="460" spans="1:41" x14ac:dyDescent="0.25">
      <c r="A460" s="129" t="s">
        <v>352</v>
      </c>
      <c r="B460" s="358" t="s">
        <v>347</v>
      </c>
      <c r="C460" s="358" t="str">
        <f>_xlfn.XLOOKUP($A460,'Total project cost for DCs'!A:A,'Total project cost for DCs'!C:C,"Not found",0)</f>
        <v>4-lane urban- Bridge Widening</v>
      </c>
      <c r="D460" s="355" t="s">
        <v>155</v>
      </c>
      <c r="E460" s="355" t="s">
        <v>345</v>
      </c>
      <c r="H460" s="355" t="s">
        <v>830</v>
      </c>
      <c r="I460" s="359">
        <f>_xlfn.XLOOKUP($H460,DC_growth_AGS!$A$665:$A$673,DC_growth_AGS!$O$665:$O$673,"Not found",0)</f>
        <v>0.96445707034953565</v>
      </c>
      <c r="J460" s="355">
        <v>2049</v>
      </c>
      <c r="K460" s="362">
        <f>_xlfn.XLOOKUP($A460,'Total project cost for DCs'!$A$4:$A$111,'Total project cost for DCs'!U$4:U$111,0,0)*_xlfn.XLOOKUP($A460,Drury_beneficiary_allocation!$A$5:$A$104,Drury_beneficiary_allocation!$F$5:$F$104,0,0)</f>
        <v>0</v>
      </c>
      <c r="L460" s="362">
        <f>_xlfn.XLOOKUP($A460,'Total project cost for DCs'!$A$4:$A$111,'Total project cost for DCs'!V$4:V$111,0,0)*_xlfn.XLOOKUP($A460,Drury_beneficiary_allocation!$A$5:$A$104,Drury_beneficiary_allocation!$F$5:$F$104,0,0)</f>
        <v>0</v>
      </c>
      <c r="M460" s="362">
        <f>_xlfn.XLOOKUP($A460,'Total project cost for DCs'!$A$4:$A$111,'Total project cost for DCs'!W$4:W$111,0,0)*_xlfn.XLOOKUP($A460,Drury_beneficiary_allocation!$A$5:$A$104,Drury_beneficiary_allocation!$F$5:$F$104,0,0)</f>
        <v>0</v>
      </c>
      <c r="N460" s="362">
        <f>_xlfn.XLOOKUP($A460,'Total project cost for DCs'!$A$4:$A$111,'Total project cost for DCs'!X$4:X$111,0,0)*_xlfn.XLOOKUP($A460,Drury_beneficiary_allocation!$A$5:$A$104,Drury_beneficiary_allocation!$F$5:$F$104,0,0)</f>
        <v>0</v>
      </c>
      <c r="O460" s="362">
        <f>_xlfn.XLOOKUP($A460,'Total project cost for DCs'!$A$4:$A$111,'Total project cost for DCs'!Y$4:Y$111,0,0)*_xlfn.XLOOKUP($A460,Drury_beneficiary_allocation!$A$5:$A$104,Drury_beneficiary_allocation!$F$5:$F$104,0,0)</f>
        <v>0</v>
      </c>
      <c r="P460" s="362">
        <f>_xlfn.XLOOKUP($A460,'Total project cost for DCs'!$A$4:$A$111,'Total project cost for DCs'!Z$4:Z$111,0,0)*_xlfn.XLOOKUP($A460,Drury_beneficiary_allocation!$A$5:$A$104,Drury_beneficiary_allocation!$F$5:$F$104,0,0)</f>
        <v>0</v>
      </c>
      <c r="Q460" s="362">
        <f>_xlfn.XLOOKUP($A460,'Total project cost for DCs'!$A$4:$A$111,'Total project cost for DCs'!AA$4:AA$111,0,0)*_xlfn.XLOOKUP($A460,Drury_beneficiary_allocation!$A$5:$A$104,Drury_beneficiary_allocation!$F$5:$F$104,0,0)</f>
        <v>0</v>
      </c>
      <c r="R460" s="362">
        <f>_xlfn.XLOOKUP($A460,'Total project cost for DCs'!$A$4:$A$111,'Total project cost for DCs'!AB$4:AB$111,0,0)*_xlfn.XLOOKUP($A460,Drury_beneficiary_allocation!$A$5:$A$104,Drury_beneficiary_allocation!$F$5:$F$104,0,0)</f>
        <v>0</v>
      </c>
      <c r="S460" s="362">
        <f>_xlfn.XLOOKUP($A460,'Total project cost for DCs'!$A$4:$A$111,'Total project cost for DCs'!AC$4:AC$111,0,0)*_xlfn.XLOOKUP($A460,Drury_beneficiary_allocation!$A$5:$A$104,Drury_beneficiary_allocation!$F$5:$F$104,0,0)</f>
        <v>0</v>
      </c>
      <c r="T460" s="362">
        <f>_xlfn.XLOOKUP($A460,'Total project cost for DCs'!$A$4:$A$111,'Total project cost for DCs'!AD$4:AD$111,0,0)*_xlfn.XLOOKUP($A460,Drury_beneficiary_allocation!$A$5:$A$104,Drury_beneficiary_allocation!$F$5:$F$104,0,0)</f>
        <v>0</v>
      </c>
      <c r="U460" s="362">
        <f>_xlfn.XLOOKUP($A460,'Total project cost for DCs'!$A$4:$A$111,'Total project cost for DCs'!AE$4:AE$111,0,0)*_xlfn.XLOOKUP($A460,Drury_beneficiary_allocation!$A$5:$A$104,Drury_beneficiary_allocation!$F$5:$F$104,0,0)</f>
        <v>0</v>
      </c>
      <c r="V460" s="362">
        <f>_xlfn.XLOOKUP($A460,'Total project cost for DCs'!$A$4:$A$111,'Total project cost for DCs'!AF$4:AF$111,0,0)*_xlfn.XLOOKUP($A460,Drury_beneficiary_allocation!$A$5:$A$104,Drury_beneficiary_allocation!$F$5:$F$104,0,0)</f>
        <v>0</v>
      </c>
      <c r="W460" s="362">
        <f>_xlfn.XLOOKUP($A460,'Total project cost for DCs'!$A$4:$A$111,'Total project cost for DCs'!AG$4:AG$111,0,0)*_xlfn.XLOOKUP($A460,Drury_beneficiary_allocation!$A$5:$A$104,Drury_beneficiary_allocation!$F$5:$F$104,0,0)</f>
        <v>0</v>
      </c>
      <c r="X460" s="362">
        <f>_xlfn.XLOOKUP($A460,'Total project cost for DCs'!$A$4:$A$111,'Total project cost for DCs'!AH$4:AH$111,0,0)*_xlfn.XLOOKUP($A460,Drury_beneficiary_allocation!$A$5:$A$104,Drury_beneficiary_allocation!$F$5:$F$104,0,0)</f>
        <v>0</v>
      </c>
      <c r="Y460" s="362">
        <f>_xlfn.XLOOKUP($A460,'Total project cost for DCs'!$A$4:$A$111,'Total project cost for DCs'!AI$4:AI$111,0,0)*_xlfn.XLOOKUP($A460,Drury_beneficiary_allocation!$A$5:$A$104,Drury_beneficiary_allocation!$F$5:$F$104,0,0)</f>
        <v>0</v>
      </c>
      <c r="Z460" s="362">
        <f>_xlfn.XLOOKUP($A460,'Total project cost for DCs'!$A$4:$A$111,'Total project cost for DCs'!AJ$4:AJ$111,0,0)*_xlfn.XLOOKUP($A460,Drury_beneficiary_allocation!$A$5:$A$104,Drury_beneficiary_allocation!$F$5:$F$104,0,0)</f>
        <v>0</v>
      </c>
      <c r="AA460" s="362">
        <f>_xlfn.XLOOKUP($A460,'Total project cost for DCs'!$A$4:$A$111,'Total project cost for DCs'!AK$4:AK$111,0,0)*_xlfn.XLOOKUP($A460,Drury_beneficiary_allocation!$A$5:$A$104,Drury_beneficiary_allocation!$F$5:$F$104,0,0)</f>
        <v>0</v>
      </c>
      <c r="AB460" s="362">
        <f>_xlfn.XLOOKUP($A460,'Total project cost for DCs'!$A$4:$A$111,'Total project cost for DCs'!AL$4:AL$111,0,0)*_xlfn.XLOOKUP($A460,Drury_beneficiary_allocation!$A$5:$A$104,Drury_beneficiary_allocation!$F$5:$F$104,0,0)</f>
        <v>0</v>
      </c>
      <c r="AC460" s="362">
        <f>_xlfn.XLOOKUP($A460,'Total project cost for DCs'!$A$4:$A$111,'Total project cost for DCs'!AM$4:AM$111,0,0)*_xlfn.XLOOKUP($A460,Drury_beneficiary_allocation!$A$5:$A$104,Drury_beneficiary_allocation!$F$5:$F$104,0,0)</f>
        <v>0</v>
      </c>
      <c r="AD460" s="362">
        <f>_xlfn.XLOOKUP($A460,'Total project cost for DCs'!$A$4:$A$111,'Total project cost for DCs'!AN$4:AN$111,0,0)*_xlfn.XLOOKUP($A460,Drury_beneficiary_allocation!$A$5:$A$104,Drury_beneficiary_allocation!$F$5:$F$104,0,0)</f>
        <v>0</v>
      </c>
      <c r="AE460" s="363">
        <f t="shared" si="67"/>
        <v>0</v>
      </c>
      <c r="AF460" s="349"/>
      <c r="AG460" s="349">
        <f t="shared" si="69"/>
        <v>0</v>
      </c>
      <c r="AH460" s="353">
        <v>0</v>
      </c>
      <c r="AI460" s="354" t="str">
        <f t="shared" si="68"/>
        <v>Arterial</v>
      </c>
      <c r="AJ460" s="349"/>
      <c r="AK460" s="349"/>
      <c r="AL460" s="355">
        <f>_xlfn.XLOOKUP(A460,'P1 Date Adjustment'!B:B,'P1 Date Adjustment'!F:F,"not found",0)</f>
        <v>2049</v>
      </c>
      <c r="AM460" s="349">
        <f t="shared" si="70"/>
        <v>0</v>
      </c>
      <c r="AN460" s="360"/>
      <c r="AO460" s="360"/>
    </row>
    <row r="461" spans="1:41" ht="30" x14ac:dyDescent="0.25">
      <c r="A461" s="129" t="s">
        <v>365</v>
      </c>
      <c r="B461" s="358" t="s">
        <v>363</v>
      </c>
      <c r="C461" s="358" t="str">
        <f>_xlfn.XLOOKUP($A461,'Total project cost for DCs'!A:A,'Total project cost for DCs'!C:C,"Not found",0)</f>
        <v>4-lane urban- upgrade 2-lane urban excl bridge</v>
      </c>
      <c r="D461" s="355" t="s">
        <v>155</v>
      </c>
      <c r="E461" s="355" t="s">
        <v>231</v>
      </c>
      <c r="H461" s="355" t="s">
        <v>830</v>
      </c>
      <c r="I461" s="359">
        <f>_xlfn.XLOOKUP($H461,DC_growth_AGS!$A$665:$A$673,DC_growth_AGS!$O$665:$O$673,"Not found",0)</f>
        <v>0.96445707034953565</v>
      </c>
      <c r="J461" s="355">
        <v>2047</v>
      </c>
      <c r="K461" s="362">
        <f>_xlfn.XLOOKUP($A461,'Total project cost for DCs'!$A$4:$A$111,'Total project cost for DCs'!U$4:U$111,0,0)*_xlfn.XLOOKUP($A461,Drury_beneficiary_allocation!$A$5:$A$104,Drury_beneficiary_allocation!$F$5:$F$104,0,0)</f>
        <v>0</v>
      </c>
      <c r="L461" s="362">
        <f>_xlfn.XLOOKUP($A461,'Total project cost for DCs'!$A$4:$A$111,'Total project cost for DCs'!V$4:V$111,0,0)*_xlfn.XLOOKUP($A461,Drury_beneficiary_allocation!$A$5:$A$104,Drury_beneficiary_allocation!$F$5:$F$104,0,0)</f>
        <v>0</v>
      </c>
      <c r="M461" s="362">
        <f>_xlfn.XLOOKUP($A461,'Total project cost for DCs'!$A$4:$A$111,'Total project cost for DCs'!W$4:W$111,0,0)*_xlfn.XLOOKUP($A461,Drury_beneficiary_allocation!$A$5:$A$104,Drury_beneficiary_allocation!$F$5:$F$104,0,0)</f>
        <v>0</v>
      </c>
      <c r="N461" s="362">
        <f>_xlfn.XLOOKUP($A461,'Total project cost for DCs'!$A$4:$A$111,'Total project cost for DCs'!X$4:X$111,0,0)*_xlfn.XLOOKUP($A461,Drury_beneficiary_allocation!$A$5:$A$104,Drury_beneficiary_allocation!$F$5:$F$104,0,0)</f>
        <v>0</v>
      </c>
      <c r="O461" s="362">
        <f>_xlfn.XLOOKUP($A461,'Total project cost for DCs'!$A$4:$A$111,'Total project cost for DCs'!Y$4:Y$111,0,0)*_xlfn.XLOOKUP($A461,Drury_beneficiary_allocation!$A$5:$A$104,Drury_beneficiary_allocation!$F$5:$F$104,0,0)</f>
        <v>0</v>
      </c>
      <c r="P461" s="362">
        <f>_xlfn.XLOOKUP($A461,'Total project cost for DCs'!$A$4:$A$111,'Total project cost for DCs'!Z$4:Z$111,0,0)*_xlfn.XLOOKUP($A461,Drury_beneficiary_allocation!$A$5:$A$104,Drury_beneficiary_allocation!$F$5:$F$104,0,0)</f>
        <v>0</v>
      </c>
      <c r="Q461" s="362">
        <f>_xlfn.XLOOKUP($A461,'Total project cost for DCs'!$A$4:$A$111,'Total project cost for DCs'!AA$4:AA$111,0,0)*_xlfn.XLOOKUP($A461,Drury_beneficiary_allocation!$A$5:$A$104,Drury_beneficiary_allocation!$F$5:$F$104,0,0)</f>
        <v>0</v>
      </c>
      <c r="R461" s="362">
        <f>_xlfn.XLOOKUP($A461,'Total project cost for DCs'!$A$4:$A$111,'Total project cost for DCs'!AB$4:AB$111,0,0)*_xlfn.XLOOKUP($A461,Drury_beneficiary_allocation!$A$5:$A$104,Drury_beneficiary_allocation!$F$5:$F$104,0,0)</f>
        <v>0</v>
      </c>
      <c r="S461" s="362">
        <f>_xlfn.XLOOKUP($A461,'Total project cost for DCs'!$A$4:$A$111,'Total project cost for DCs'!AC$4:AC$111,0,0)*_xlfn.XLOOKUP($A461,Drury_beneficiary_allocation!$A$5:$A$104,Drury_beneficiary_allocation!$F$5:$F$104,0,0)</f>
        <v>0</v>
      </c>
      <c r="T461" s="362">
        <f>_xlfn.XLOOKUP($A461,'Total project cost for DCs'!$A$4:$A$111,'Total project cost for DCs'!AD$4:AD$111,0,0)*_xlfn.XLOOKUP($A461,Drury_beneficiary_allocation!$A$5:$A$104,Drury_beneficiary_allocation!$F$5:$F$104,0,0)</f>
        <v>0</v>
      </c>
      <c r="U461" s="362">
        <f>_xlfn.XLOOKUP($A461,'Total project cost for DCs'!$A$4:$A$111,'Total project cost for DCs'!AE$4:AE$111,0,0)*_xlfn.XLOOKUP($A461,Drury_beneficiary_allocation!$A$5:$A$104,Drury_beneficiary_allocation!$F$5:$F$104,0,0)</f>
        <v>0</v>
      </c>
      <c r="V461" s="362">
        <f>_xlfn.XLOOKUP($A461,'Total project cost for DCs'!$A$4:$A$111,'Total project cost for DCs'!AF$4:AF$111,0,0)*_xlfn.XLOOKUP($A461,Drury_beneficiary_allocation!$A$5:$A$104,Drury_beneficiary_allocation!$F$5:$F$104,0,0)</f>
        <v>0</v>
      </c>
      <c r="W461" s="362">
        <f>_xlfn.XLOOKUP($A461,'Total project cost for DCs'!$A$4:$A$111,'Total project cost for DCs'!AG$4:AG$111,0,0)*_xlfn.XLOOKUP($A461,Drury_beneficiary_allocation!$A$5:$A$104,Drury_beneficiary_allocation!$F$5:$F$104,0,0)</f>
        <v>0</v>
      </c>
      <c r="X461" s="362">
        <f>_xlfn.XLOOKUP($A461,'Total project cost for DCs'!$A$4:$A$111,'Total project cost for DCs'!AH$4:AH$111,0,0)*_xlfn.XLOOKUP($A461,Drury_beneficiary_allocation!$A$5:$A$104,Drury_beneficiary_allocation!$F$5:$F$104,0,0)</f>
        <v>0</v>
      </c>
      <c r="Y461" s="362">
        <f>_xlfn.XLOOKUP($A461,'Total project cost for DCs'!$A$4:$A$111,'Total project cost for DCs'!AI$4:AI$111,0,0)*_xlfn.XLOOKUP($A461,Drury_beneficiary_allocation!$A$5:$A$104,Drury_beneficiary_allocation!$F$5:$F$104,0,0)</f>
        <v>0</v>
      </c>
      <c r="Z461" s="362">
        <f>_xlfn.XLOOKUP($A461,'Total project cost for DCs'!$A$4:$A$111,'Total project cost for DCs'!AJ$4:AJ$111,0,0)*_xlfn.XLOOKUP($A461,Drury_beneficiary_allocation!$A$5:$A$104,Drury_beneficiary_allocation!$F$5:$F$104,0,0)</f>
        <v>0</v>
      </c>
      <c r="AA461" s="362">
        <f>_xlfn.XLOOKUP($A461,'Total project cost for DCs'!$A$4:$A$111,'Total project cost for DCs'!AK$4:AK$111,0,0)*_xlfn.XLOOKUP($A461,Drury_beneficiary_allocation!$A$5:$A$104,Drury_beneficiary_allocation!$F$5:$F$104,0,0)</f>
        <v>0</v>
      </c>
      <c r="AB461" s="362">
        <f>_xlfn.XLOOKUP($A461,'Total project cost for DCs'!$A$4:$A$111,'Total project cost for DCs'!AL$4:AL$111,0,0)*_xlfn.XLOOKUP($A461,Drury_beneficiary_allocation!$A$5:$A$104,Drury_beneficiary_allocation!$F$5:$F$104,0,0)</f>
        <v>0</v>
      </c>
      <c r="AC461" s="362">
        <f>_xlfn.XLOOKUP($A461,'Total project cost for DCs'!$A$4:$A$111,'Total project cost for DCs'!AM$4:AM$111,0,0)*_xlfn.XLOOKUP($A461,Drury_beneficiary_allocation!$A$5:$A$104,Drury_beneficiary_allocation!$F$5:$F$104,0,0)</f>
        <v>0</v>
      </c>
      <c r="AD461" s="362">
        <f>_xlfn.XLOOKUP($A461,'Total project cost for DCs'!$A$4:$A$111,'Total project cost for DCs'!AN$4:AN$111,0,0)*_xlfn.XLOOKUP($A461,Drury_beneficiary_allocation!$A$5:$A$104,Drury_beneficiary_allocation!$F$5:$F$104,0,0)</f>
        <v>0</v>
      </c>
      <c r="AE461" s="363">
        <f t="shared" si="67"/>
        <v>0</v>
      </c>
      <c r="AF461" s="349"/>
      <c r="AG461" s="349">
        <f t="shared" si="69"/>
        <v>0</v>
      </c>
      <c r="AH461" s="353">
        <v>0</v>
      </c>
      <c r="AI461" s="354" t="str">
        <f t="shared" si="68"/>
        <v>Arterial</v>
      </c>
      <c r="AJ461" s="349"/>
      <c r="AK461" s="349"/>
      <c r="AL461" s="355">
        <f>_xlfn.XLOOKUP(A461,'P1 Date Adjustment'!B:B,'P1 Date Adjustment'!F:F,"not found",0)</f>
        <v>2047</v>
      </c>
      <c r="AM461" s="349">
        <f t="shared" si="70"/>
        <v>0</v>
      </c>
      <c r="AN461" s="360"/>
      <c r="AO461" s="360"/>
    </row>
    <row r="462" spans="1:41" ht="30" x14ac:dyDescent="0.25">
      <c r="A462" s="129" t="s">
        <v>367</v>
      </c>
      <c r="B462" s="358" t="s">
        <v>363</v>
      </c>
      <c r="C462" s="358" t="str">
        <f>_xlfn.XLOOKUP($A462,'Total project cost for DCs'!A:A,'Total project cost for DCs'!C:C,"Not found",0)</f>
        <v>4-lane urban- upgrade 2-lane bridge widening</v>
      </c>
      <c r="D462" s="355" t="s">
        <v>155</v>
      </c>
      <c r="E462" s="355" t="s">
        <v>345</v>
      </c>
      <c r="H462" s="355" t="s">
        <v>830</v>
      </c>
      <c r="I462" s="359">
        <f>_xlfn.XLOOKUP($H462,DC_growth_AGS!$A$665:$A$673,DC_growth_AGS!$O$665:$O$673,"Not found",0)</f>
        <v>0.96445707034953565</v>
      </c>
      <c r="J462" s="355">
        <v>2047</v>
      </c>
      <c r="K462" s="362">
        <f>_xlfn.XLOOKUP($A462,'Total project cost for DCs'!$A$4:$A$111,'Total project cost for DCs'!U$4:U$111,0,0)*_xlfn.XLOOKUP($A462,Drury_beneficiary_allocation!$A$5:$A$104,Drury_beneficiary_allocation!$F$5:$F$104,0,0)</f>
        <v>0</v>
      </c>
      <c r="L462" s="362">
        <f>_xlfn.XLOOKUP($A462,'Total project cost for DCs'!$A$4:$A$111,'Total project cost for DCs'!V$4:V$111,0,0)*_xlfn.XLOOKUP($A462,Drury_beneficiary_allocation!$A$5:$A$104,Drury_beneficiary_allocation!$F$5:$F$104,0,0)</f>
        <v>0</v>
      </c>
      <c r="M462" s="362">
        <f>_xlfn.XLOOKUP($A462,'Total project cost for DCs'!$A$4:$A$111,'Total project cost for DCs'!W$4:W$111,0,0)*_xlfn.XLOOKUP($A462,Drury_beneficiary_allocation!$A$5:$A$104,Drury_beneficiary_allocation!$F$5:$F$104,0,0)</f>
        <v>0</v>
      </c>
      <c r="N462" s="362">
        <f>_xlfn.XLOOKUP($A462,'Total project cost for DCs'!$A$4:$A$111,'Total project cost for DCs'!X$4:X$111,0,0)*_xlfn.XLOOKUP($A462,Drury_beneficiary_allocation!$A$5:$A$104,Drury_beneficiary_allocation!$F$5:$F$104,0,0)</f>
        <v>0</v>
      </c>
      <c r="O462" s="362">
        <f>_xlfn.XLOOKUP($A462,'Total project cost for DCs'!$A$4:$A$111,'Total project cost for DCs'!Y$4:Y$111,0,0)*_xlfn.XLOOKUP($A462,Drury_beneficiary_allocation!$A$5:$A$104,Drury_beneficiary_allocation!$F$5:$F$104,0,0)</f>
        <v>0</v>
      </c>
      <c r="P462" s="362">
        <f>_xlfn.XLOOKUP($A462,'Total project cost for DCs'!$A$4:$A$111,'Total project cost for DCs'!Z$4:Z$111,0,0)*_xlfn.XLOOKUP($A462,Drury_beneficiary_allocation!$A$5:$A$104,Drury_beneficiary_allocation!$F$5:$F$104,0,0)</f>
        <v>0</v>
      </c>
      <c r="Q462" s="362">
        <f>_xlfn.XLOOKUP($A462,'Total project cost for DCs'!$A$4:$A$111,'Total project cost for DCs'!AA$4:AA$111,0,0)*_xlfn.XLOOKUP($A462,Drury_beneficiary_allocation!$A$5:$A$104,Drury_beneficiary_allocation!$F$5:$F$104,0,0)</f>
        <v>0</v>
      </c>
      <c r="R462" s="362">
        <f>_xlfn.XLOOKUP($A462,'Total project cost for DCs'!$A$4:$A$111,'Total project cost for DCs'!AB$4:AB$111,0,0)*_xlfn.XLOOKUP($A462,Drury_beneficiary_allocation!$A$5:$A$104,Drury_beneficiary_allocation!$F$5:$F$104,0,0)</f>
        <v>0</v>
      </c>
      <c r="S462" s="362">
        <f>_xlfn.XLOOKUP($A462,'Total project cost for DCs'!$A$4:$A$111,'Total project cost for DCs'!AC$4:AC$111,0,0)*_xlfn.XLOOKUP($A462,Drury_beneficiary_allocation!$A$5:$A$104,Drury_beneficiary_allocation!$F$5:$F$104,0,0)</f>
        <v>0</v>
      </c>
      <c r="T462" s="362">
        <f>_xlfn.XLOOKUP($A462,'Total project cost for DCs'!$A$4:$A$111,'Total project cost for DCs'!AD$4:AD$111,0,0)*_xlfn.XLOOKUP($A462,Drury_beneficiary_allocation!$A$5:$A$104,Drury_beneficiary_allocation!$F$5:$F$104,0,0)</f>
        <v>0</v>
      </c>
      <c r="U462" s="362">
        <f>_xlfn.XLOOKUP($A462,'Total project cost for DCs'!$A$4:$A$111,'Total project cost for DCs'!AE$4:AE$111,0,0)*_xlfn.XLOOKUP($A462,Drury_beneficiary_allocation!$A$5:$A$104,Drury_beneficiary_allocation!$F$5:$F$104,0,0)</f>
        <v>0</v>
      </c>
      <c r="V462" s="362">
        <f>_xlfn.XLOOKUP($A462,'Total project cost for DCs'!$A$4:$A$111,'Total project cost for DCs'!AF$4:AF$111,0,0)*_xlfn.XLOOKUP($A462,Drury_beneficiary_allocation!$A$5:$A$104,Drury_beneficiary_allocation!$F$5:$F$104,0,0)</f>
        <v>0</v>
      </c>
      <c r="W462" s="362">
        <f>_xlfn.XLOOKUP($A462,'Total project cost for DCs'!$A$4:$A$111,'Total project cost for DCs'!AG$4:AG$111,0,0)*_xlfn.XLOOKUP($A462,Drury_beneficiary_allocation!$A$5:$A$104,Drury_beneficiary_allocation!$F$5:$F$104,0,0)</f>
        <v>0</v>
      </c>
      <c r="X462" s="362">
        <f>_xlfn.XLOOKUP($A462,'Total project cost for DCs'!$A$4:$A$111,'Total project cost for DCs'!AH$4:AH$111,0,0)*_xlfn.XLOOKUP($A462,Drury_beneficiary_allocation!$A$5:$A$104,Drury_beneficiary_allocation!$F$5:$F$104,0,0)</f>
        <v>0</v>
      </c>
      <c r="Y462" s="362">
        <f>_xlfn.XLOOKUP($A462,'Total project cost for DCs'!$A$4:$A$111,'Total project cost for DCs'!AI$4:AI$111,0,0)*_xlfn.XLOOKUP($A462,Drury_beneficiary_allocation!$A$5:$A$104,Drury_beneficiary_allocation!$F$5:$F$104,0,0)</f>
        <v>0</v>
      </c>
      <c r="Z462" s="362">
        <f>_xlfn.XLOOKUP($A462,'Total project cost for DCs'!$A$4:$A$111,'Total project cost for DCs'!AJ$4:AJ$111,0,0)*_xlfn.XLOOKUP($A462,Drury_beneficiary_allocation!$A$5:$A$104,Drury_beneficiary_allocation!$F$5:$F$104,0,0)</f>
        <v>0</v>
      </c>
      <c r="AA462" s="362">
        <f>_xlfn.XLOOKUP($A462,'Total project cost for DCs'!$A$4:$A$111,'Total project cost for DCs'!AK$4:AK$111,0,0)*_xlfn.XLOOKUP($A462,Drury_beneficiary_allocation!$A$5:$A$104,Drury_beneficiary_allocation!$F$5:$F$104,0,0)</f>
        <v>0</v>
      </c>
      <c r="AB462" s="362">
        <f>_xlfn.XLOOKUP($A462,'Total project cost for DCs'!$A$4:$A$111,'Total project cost for DCs'!AL$4:AL$111,0,0)*_xlfn.XLOOKUP($A462,Drury_beneficiary_allocation!$A$5:$A$104,Drury_beneficiary_allocation!$F$5:$F$104,0,0)</f>
        <v>0</v>
      </c>
      <c r="AC462" s="362">
        <f>_xlfn.XLOOKUP($A462,'Total project cost for DCs'!$A$4:$A$111,'Total project cost for DCs'!AM$4:AM$111,0,0)*_xlfn.XLOOKUP($A462,Drury_beneficiary_allocation!$A$5:$A$104,Drury_beneficiary_allocation!$F$5:$F$104,0,0)</f>
        <v>0</v>
      </c>
      <c r="AD462" s="362">
        <f>_xlfn.XLOOKUP($A462,'Total project cost for DCs'!$A$4:$A$111,'Total project cost for DCs'!AN$4:AN$111,0,0)*_xlfn.XLOOKUP($A462,Drury_beneficiary_allocation!$A$5:$A$104,Drury_beneficiary_allocation!$F$5:$F$104,0,0)</f>
        <v>0</v>
      </c>
      <c r="AE462" s="363">
        <f t="shared" si="67"/>
        <v>0</v>
      </c>
      <c r="AF462" s="349"/>
      <c r="AG462" s="349">
        <f t="shared" si="69"/>
        <v>0</v>
      </c>
      <c r="AH462" s="353">
        <v>0</v>
      </c>
      <c r="AI462" s="354" t="str">
        <f t="shared" si="68"/>
        <v>Arterial</v>
      </c>
      <c r="AJ462" s="349"/>
      <c r="AK462" s="349"/>
      <c r="AL462" s="355">
        <f>_xlfn.XLOOKUP(A462,'P1 Date Adjustment'!B:B,'P1 Date Adjustment'!F:F,"not found",0)</f>
        <v>2047</v>
      </c>
      <c r="AM462" s="349">
        <f t="shared" si="70"/>
        <v>0</v>
      </c>
      <c r="AN462" s="360"/>
      <c r="AO462" s="360"/>
    </row>
    <row r="463" spans="1:41" ht="30" x14ac:dyDescent="0.25">
      <c r="A463" s="129" t="s">
        <v>369</v>
      </c>
      <c r="B463" s="358" t="s">
        <v>370</v>
      </c>
      <c r="C463" s="358" t="str">
        <f>_xlfn.XLOOKUP($A463,'Total project cost for DCs'!A:A,'Total project cost for DCs'!C:C,"Not found",0)</f>
        <v xml:space="preserve"> 2-lane signalised intersection (new intersection with active mode crossings)</v>
      </c>
      <c r="D463" s="355" t="s">
        <v>155</v>
      </c>
      <c r="E463" s="355" t="s">
        <v>190</v>
      </c>
      <c r="H463" s="355" t="s">
        <v>830</v>
      </c>
      <c r="I463" s="359">
        <f>_xlfn.XLOOKUP($H463,DC_growth_AGS!$A$665:$A$673,DC_growth_AGS!$O$665:$O$673,"Not found",0)</f>
        <v>0.96445707034953565</v>
      </c>
      <c r="J463" s="355">
        <v>2027</v>
      </c>
      <c r="K463" s="362">
        <f>_xlfn.XLOOKUP($A463,'Total project cost for DCs'!$A$4:$A$111,'Total project cost for DCs'!U$4:U$111,0,0)*_xlfn.XLOOKUP($A463,Drury_beneficiary_allocation!$A$5:$A$104,Drury_beneficiary_allocation!$F$5:$F$104,0,0)</f>
        <v>0</v>
      </c>
      <c r="L463" s="362">
        <f>_xlfn.XLOOKUP($A463,'Total project cost for DCs'!$A$4:$A$111,'Total project cost for DCs'!V$4:V$111,0,0)*_xlfn.XLOOKUP($A463,Drury_beneficiary_allocation!$A$5:$A$104,Drury_beneficiary_allocation!$F$5:$F$104,0,0)</f>
        <v>0</v>
      </c>
      <c r="M463" s="362">
        <f>_xlfn.XLOOKUP($A463,'Total project cost for DCs'!$A$4:$A$111,'Total project cost for DCs'!W$4:W$111,0,0)*_xlfn.XLOOKUP($A463,Drury_beneficiary_allocation!$A$5:$A$104,Drury_beneficiary_allocation!$F$5:$F$104,0,0)</f>
        <v>0</v>
      </c>
      <c r="N463" s="362">
        <f>_xlfn.XLOOKUP($A463,'Total project cost for DCs'!$A$4:$A$111,'Total project cost for DCs'!X$4:X$111,0,0)*_xlfn.XLOOKUP($A463,Drury_beneficiary_allocation!$A$5:$A$104,Drury_beneficiary_allocation!$F$5:$F$104,0,0)</f>
        <v>0</v>
      </c>
      <c r="O463" s="362">
        <f>_xlfn.XLOOKUP($A463,'Total project cost for DCs'!$A$4:$A$111,'Total project cost for DCs'!Y$4:Y$111,0,0)*_xlfn.XLOOKUP($A463,Drury_beneficiary_allocation!$A$5:$A$104,Drury_beneficiary_allocation!$F$5:$F$104,0,0)</f>
        <v>0</v>
      </c>
      <c r="P463" s="362">
        <f>_xlfn.XLOOKUP($A463,'Total project cost for DCs'!$A$4:$A$111,'Total project cost for DCs'!Z$4:Z$111,0,0)*_xlfn.XLOOKUP($A463,Drury_beneficiary_allocation!$A$5:$A$104,Drury_beneficiary_allocation!$F$5:$F$104,0,0)</f>
        <v>0</v>
      </c>
      <c r="Q463" s="362">
        <f>_xlfn.XLOOKUP($A463,'Total project cost for DCs'!$A$4:$A$111,'Total project cost for DCs'!AA$4:AA$111,0,0)*_xlfn.XLOOKUP($A463,Drury_beneficiary_allocation!$A$5:$A$104,Drury_beneficiary_allocation!$F$5:$F$104,0,0)</f>
        <v>0</v>
      </c>
      <c r="R463" s="362">
        <f>_xlfn.XLOOKUP($A463,'Total project cost for DCs'!$A$4:$A$111,'Total project cost for DCs'!AB$4:AB$111,0,0)*_xlfn.XLOOKUP($A463,Drury_beneficiary_allocation!$A$5:$A$104,Drury_beneficiary_allocation!$F$5:$F$104,0,0)</f>
        <v>0</v>
      </c>
      <c r="S463" s="362">
        <f>_xlfn.XLOOKUP($A463,'Total project cost for DCs'!$A$4:$A$111,'Total project cost for DCs'!AC$4:AC$111,0,0)*_xlfn.XLOOKUP($A463,Drury_beneficiary_allocation!$A$5:$A$104,Drury_beneficiary_allocation!$F$5:$F$104,0,0)</f>
        <v>0</v>
      </c>
      <c r="T463" s="362">
        <f>_xlfn.XLOOKUP($A463,'Total project cost for DCs'!$A$4:$A$111,'Total project cost for DCs'!AD$4:AD$111,0,0)*_xlfn.XLOOKUP($A463,Drury_beneficiary_allocation!$A$5:$A$104,Drury_beneficiary_allocation!$F$5:$F$104,0,0)</f>
        <v>0</v>
      </c>
      <c r="U463" s="362">
        <f>_xlfn.XLOOKUP($A463,'Total project cost for DCs'!$A$4:$A$111,'Total project cost for DCs'!AE$4:AE$111,0,0)*_xlfn.XLOOKUP($A463,Drury_beneficiary_allocation!$A$5:$A$104,Drury_beneficiary_allocation!$F$5:$F$104,0,0)</f>
        <v>0</v>
      </c>
      <c r="V463" s="362">
        <f>_xlfn.XLOOKUP($A463,'Total project cost for DCs'!$A$4:$A$111,'Total project cost for DCs'!AF$4:AF$111,0,0)*_xlfn.XLOOKUP($A463,Drury_beneficiary_allocation!$A$5:$A$104,Drury_beneficiary_allocation!$F$5:$F$104,0,0)</f>
        <v>0</v>
      </c>
      <c r="W463" s="362">
        <f>_xlfn.XLOOKUP($A463,'Total project cost for DCs'!$A$4:$A$111,'Total project cost for DCs'!AG$4:AG$111,0,0)*_xlfn.XLOOKUP($A463,Drury_beneficiary_allocation!$A$5:$A$104,Drury_beneficiary_allocation!$F$5:$F$104,0,0)</f>
        <v>0</v>
      </c>
      <c r="X463" s="362">
        <f>_xlfn.XLOOKUP($A463,'Total project cost for DCs'!$A$4:$A$111,'Total project cost for DCs'!AH$4:AH$111,0,0)*_xlfn.XLOOKUP($A463,Drury_beneficiary_allocation!$A$5:$A$104,Drury_beneficiary_allocation!$F$5:$F$104,0,0)</f>
        <v>0</v>
      </c>
      <c r="Y463" s="362">
        <f>_xlfn.XLOOKUP($A463,'Total project cost for DCs'!$A$4:$A$111,'Total project cost for DCs'!AI$4:AI$111,0,0)*_xlfn.XLOOKUP($A463,Drury_beneficiary_allocation!$A$5:$A$104,Drury_beneficiary_allocation!$F$5:$F$104,0,0)</f>
        <v>0</v>
      </c>
      <c r="Z463" s="362">
        <f>_xlfn.XLOOKUP($A463,'Total project cost for DCs'!$A$4:$A$111,'Total project cost for DCs'!AJ$4:AJ$111,0,0)*_xlfn.XLOOKUP($A463,Drury_beneficiary_allocation!$A$5:$A$104,Drury_beneficiary_allocation!$F$5:$F$104,0,0)</f>
        <v>0</v>
      </c>
      <c r="AA463" s="362">
        <f>_xlfn.XLOOKUP($A463,'Total project cost for DCs'!$A$4:$A$111,'Total project cost for DCs'!AK$4:AK$111,0,0)*_xlfn.XLOOKUP($A463,Drury_beneficiary_allocation!$A$5:$A$104,Drury_beneficiary_allocation!$F$5:$F$104,0,0)</f>
        <v>0</v>
      </c>
      <c r="AB463" s="362">
        <f>_xlfn.XLOOKUP($A463,'Total project cost for DCs'!$A$4:$A$111,'Total project cost for DCs'!AL$4:AL$111,0,0)*_xlfn.XLOOKUP($A463,Drury_beneficiary_allocation!$A$5:$A$104,Drury_beneficiary_allocation!$F$5:$F$104,0,0)</f>
        <v>0</v>
      </c>
      <c r="AC463" s="362">
        <f>_xlfn.XLOOKUP($A463,'Total project cost for DCs'!$A$4:$A$111,'Total project cost for DCs'!AM$4:AM$111,0,0)*_xlfn.XLOOKUP($A463,Drury_beneficiary_allocation!$A$5:$A$104,Drury_beneficiary_allocation!$F$5:$F$104,0,0)</f>
        <v>0</v>
      </c>
      <c r="AD463" s="362">
        <f>_xlfn.XLOOKUP($A463,'Total project cost for DCs'!$A$4:$A$111,'Total project cost for DCs'!AN$4:AN$111,0,0)*_xlfn.XLOOKUP($A463,Drury_beneficiary_allocation!$A$5:$A$104,Drury_beneficiary_allocation!$F$5:$F$104,0,0)</f>
        <v>0</v>
      </c>
      <c r="AE463" s="363">
        <f t="shared" si="67"/>
        <v>0</v>
      </c>
      <c r="AF463" s="349"/>
      <c r="AG463" s="349">
        <f t="shared" si="69"/>
        <v>0</v>
      </c>
      <c r="AH463" s="353">
        <v>0</v>
      </c>
      <c r="AI463" s="354" t="str">
        <f t="shared" si="68"/>
        <v>Arterial</v>
      </c>
      <c r="AJ463" s="349"/>
      <c r="AK463" s="349"/>
      <c r="AL463" s="355">
        <f>_xlfn.XLOOKUP(A463,'P1 Date Adjustment'!B:B,'P1 Date Adjustment'!F:F,"not found",0)</f>
        <v>2027</v>
      </c>
      <c r="AM463" s="349">
        <f t="shared" si="70"/>
        <v>0</v>
      </c>
      <c r="AN463" s="360"/>
      <c r="AO463" s="360"/>
    </row>
    <row r="464" spans="1:41" ht="30" x14ac:dyDescent="0.25">
      <c r="A464" s="129" t="s">
        <v>372</v>
      </c>
      <c r="B464" s="358" t="s">
        <v>373</v>
      </c>
      <c r="C464" s="358" t="str">
        <f>_xlfn.XLOOKUP($A464,'Total project cost for DCs'!A:A,'Total project cost for DCs'!C:C,"Not found",0)</f>
        <v xml:space="preserve"> Multi-lane signalised intersection (upgrade intersection with active mode crossings)</v>
      </c>
      <c r="D464" s="355" t="s">
        <v>155</v>
      </c>
      <c r="E464" s="355" t="s">
        <v>157</v>
      </c>
      <c r="H464" s="355" t="s">
        <v>830</v>
      </c>
      <c r="I464" s="359">
        <f>_xlfn.XLOOKUP($H464,DC_growth_AGS!$A$665:$A$673,DC_growth_AGS!$O$665:$O$673,"Not found",0)</f>
        <v>0.96445707034953565</v>
      </c>
      <c r="J464" s="355">
        <v>2031</v>
      </c>
      <c r="K464" s="362">
        <f>_xlfn.XLOOKUP($A464,'Total project cost for DCs'!$A$4:$A$111,'Total project cost for DCs'!U$4:U$111,0,0)*_xlfn.XLOOKUP($A464,Drury_beneficiary_allocation!$A$5:$A$104,Drury_beneficiary_allocation!$F$5:$F$104,0,0)</f>
        <v>0</v>
      </c>
      <c r="L464" s="362">
        <f>_xlfn.XLOOKUP($A464,'Total project cost for DCs'!$A$4:$A$111,'Total project cost for DCs'!V$4:V$111,0,0)*_xlfn.XLOOKUP($A464,Drury_beneficiary_allocation!$A$5:$A$104,Drury_beneficiary_allocation!$F$5:$F$104,0,0)</f>
        <v>0</v>
      </c>
      <c r="M464" s="362">
        <f>_xlfn.XLOOKUP($A464,'Total project cost for DCs'!$A$4:$A$111,'Total project cost for DCs'!W$4:W$111,0,0)*_xlfn.XLOOKUP($A464,Drury_beneficiary_allocation!$A$5:$A$104,Drury_beneficiary_allocation!$F$5:$F$104,0,0)</f>
        <v>0</v>
      </c>
      <c r="N464" s="362">
        <f>_xlfn.XLOOKUP($A464,'Total project cost for DCs'!$A$4:$A$111,'Total project cost for DCs'!X$4:X$111,0,0)*_xlfn.XLOOKUP($A464,Drury_beneficiary_allocation!$A$5:$A$104,Drury_beneficiary_allocation!$F$5:$F$104,0,0)</f>
        <v>0</v>
      </c>
      <c r="O464" s="362">
        <f>_xlfn.XLOOKUP($A464,'Total project cost for DCs'!$A$4:$A$111,'Total project cost for DCs'!Y$4:Y$111,0,0)*_xlfn.XLOOKUP($A464,Drury_beneficiary_allocation!$A$5:$A$104,Drury_beneficiary_allocation!$F$5:$F$104,0,0)</f>
        <v>0</v>
      </c>
      <c r="P464" s="362">
        <f>_xlfn.XLOOKUP($A464,'Total project cost for DCs'!$A$4:$A$111,'Total project cost for DCs'!Z$4:Z$111,0,0)*_xlfn.XLOOKUP($A464,Drury_beneficiary_allocation!$A$5:$A$104,Drury_beneficiary_allocation!$F$5:$F$104,0,0)</f>
        <v>0</v>
      </c>
      <c r="Q464" s="362">
        <f>_xlfn.XLOOKUP($A464,'Total project cost for DCs'!$A$4:$A$111,'Total project cost for DCs'!AA$4:AA$111,0,0)*_xlfn.XLOOKUP($A464,Drury_beneficiary_allocation!$A$5:$A$104,Drury_beneficiary_allocation!$F$5:$F$104,0,0)</f>
        <v>0</v>
      </c>
      <c r="R464" s="362">
        <f>_xlfn.XLOOKUP($A464,'Total project cost for DCs'!$A$4:$A$111,'Total project cost for DCs'!AB$4:AB$111,0,0)*_xlfn.XLOOKUP($A464,Drury_beneficiary_allocation!$A$5:$A$104,Drury_beneficiary_allocation!$F$5:$F$104,0,0)</f>
        <v>0</v>
      </c>
      <c r="S464" s="362">
        <f>_xlfn.XLOOKUP($A464,'Total project cost for DCs'!$A$4:$A$111,'Total project cost for DCs'!AC$4:AC$111,0,0)*_xlfn.XLOOKUP($A464,Drury_beneficiary_allocation!$A$5:$A$104,Drury_beneficiary_allocation!$F$5:$F$104,0,0)</f>
        <v>0</v>
      </c>
      <c r="T464" s="362">
        <f>_xlfn.XLOOKUP($A464,'Total project cost for DCs'!$A$4:$A$111,'Total project cost for DCs'!AD$4:AD$111,0,0)*_xlfn.XLOOKUP($A464,Drury_beneficiary_allocation!$A$5:$A$104,Drury_beneficiary_allocation!$F$5:$F$104,0,0)</f>
        <v>0</v>
      </c>
      <c r="U464" s="362">
        <f>_xlfn.XLOOKUP($A464,'Total project cost for DCs'!$A$4:$A$111,'Total project cost for DCs'!AE$4:AE$111,0,0)*_xlfn.XLOOKUP($A464,Drury_beneficiary_allocation!$A$5:$A$104,Drury_beneficiary_allocation!$F$5:$F$104,0,0)</f>
        <v>0</v>
      </c>
      <c r="V464" s="362">
        <f>_xlfn.XLOOKUP($A464,'Total project cost for DCs'!$A$4:$A$111,'Total project cost for DCs'!AF$4:AF$111,0,0)*_xlfn.XLOOKUP($A464,Drury_beneficiary_allocation!$A$5:$A$104,Drury_beneficiary_allocation!$F$5:$F$104,0,0)</f>
        <v>0</v>
      </c>
      <c r="W464" s="362">
        <f>_xlfn.XLOOKUP($A464,'Total project cost for DCs'!$A$4:$A$111,'Total project cost for DCs'!AG$4:AG$111,0,0)*_xlfn.XLOOKUP($A464,Drury_beneficiary_allocation!$A$5:$A$104,Drury_beneficiary_allocation!$F$5:$F$104,0,0)</f>
        <v>0</v>
      </c>
      <c r="X464" s="362">
        <f>_xlfn.XLOOKUP($A464,'Total project cost for DCs'!$A$4:$A$111,'Total project cost for DCs'!AH$4:AH$111,0,0)*_xlfn.XLOOKUP($A464,Drury_beneficiary_allocation!$A$5:$A$104,Drury_beneficiary_allocation!$F$5:$F$104,0,0)</f>
        <v>0</v>
      </c>
      <c r="Y464" s="362">
        <f>_xlfn.XLOOKUP($A464,'Total project cost for DCs'!$A$4:$A$111,'Total project cost for DCs'!AI$4:AI$111,0,0)*_xlfn.XLOOKUP($A464,Drury_beneficiary_allocation!$A$5:$A$104,Drury_beneficiary_allocation!$F$5:$F$104,0,0)</f>
        <v>0</v>
      </c>
      <c r="Z464" s="362">
        <f>_xlfn.XLOOKUP($A464,'Total project cost for DCs'!$A$4:$A$111,'Total project cost for DCs'!AJ$4:AJ$111,0,0)*_xlfn.XLOOKUP($A464,Drury_beneficiary_allocation!$A$5:$A$104,Drury_beneficiary_allocation!$F$5:$F$104,0,0)</f>
        <v>0</v>
      </c>
      <c r="AA464" s="362">
        <f>_xlfn.XLOOKUP($A464,'Total project cost for DCs'!$A$4:$A$111,'Total project cost for DCs'!AK$4:AK$111,0,0)*_xlfn.XLOOKUP($A464,Drury_beneficiary_allocation!$A$5:$A$104,Drury_beneficiary_allocation!$F$5:$F$104,0,0)</f>
        <v>0</v>
      </c>
      <c r="AB464" s="362">
        <f>_xlfn.XLOOKUP($A464,'Total project cost for DCs'!$A$4:$A$111,'Total project cost for DCs'!AL$4:AL$111,0,0)*_xlfn.XLOOKUP($A464,Drury_beneficiary_allocation!$A$5:$A$104,Drury_beneficiary_allocation!$F$5:$F$104,0,0)</f>
        <v>0</v>
      </c>
      <c r="AC464" s="362">
        <f>_xlfn.XLOOKUP($A464,'Total project cost for DCs'!$A$4:$A$111,'Total project cost for DCs'!AM$4:AM$111,0,0)*_xlfn.XLOOKUP($A464,Drury_beneficiary_allocation!$A$5:$A$104,Drury_beneficiary_allocation!$F$5:$F$104,0,0)</f>
        <v>0</v>
      </c>
      <c r="AD464" s="362">
        <f>_xlfn.XLOOKUP($A464,'Total project cost for DCs'!$A$4:$A$111,'Total project cost for DCs'!AN$4:AN$111,0,0)*_xlfn.XLOOKUP($A464,Drury_beneficiary_allocation!$A$5:$A$104,Drury_beneficiary_allocation!$F$5:$F$104,0,0)</f>
        <v>0</v>
      </c>
      <c r="AE464" s="363">
        <f t="shared" si="67"/>
        <v>0</v>
      </c>
      <c r="AF464" s="349"/>
      <c r="AG464" s="349">
        <f t="shared" si="69"/>
        <v>0</v>
      </c>
      <c r="AH464" s="353">
        <v>0</v>
      </c>
      <c r="AI464" s="354" t="str">
        <f t="shared" si="68"/>
        <v>Arterial</v>
      </c>
      <c r="AJ464" s="349"/>
      <c r="AK464" s="349"/>
      <c r="AL464" s="355">
        <f>_xlfn.XLOOKUP(A464,'P1 Date Adjustment'!B:B,'P1 Date Adjustment'!F:F,"not found",0)</f>
        <v>2031</v>
      </c>
      <c r="AM464" s="349">
        <f t="shared" si="70"/>
        <v>0</v>
      </c>
      <c r="AN464" s="360"/>
      <c r="AO464" s="360"/>
    </row>
    <row r="465" spans="1:41" ht="30" x14ac:dyDescent="0.25">
      <c r="A465" s="129" t="s">
        <v>383</v>
      </c>
      <c r="B465" s="358" t="s">
        <v>384</v>
      </c>
      <c r="C465" s="358" t="str">
        <f>_xlfn.XLOOKUP($A465,'Total project cost for DCs'!A:A,'Total project cost for DCs'!C:C,"Not found",0)</f>
        <v>4-lane urban- upgrade 2-lane urban to 4-lane with active modes on both sides, (TDM)</v>
      </c>
      <c r="D465" s="355" t="s">
        <v>155</v>
      </c>
      <c r="E465" s="355" t="s">
        <v>157</v>
      </c>
      <c r="H465" s="355" t="s">
        <v>830</v>
      </c>
      <c r="I465" s="359">
        <f>_xlfn.XLOOKUP($H465,DC_growth_AGS!$A$665:$A$673,DC_growth_AGS!$O$665:$O$673,"Not found",0)</f>
        <v>0.96445707034953565</v>
      </c>
      <c r="J465" s="355">
        <v>2047</v>
      </c>
      <c r="K465" s="362">
        <f>_xlfn.XLOOKUP($A465,'Total project cost for DCs'!$A$4:$A$111,'Total project cost for DCs'!U$4:U$111,0,0)*_xlfn.XLOOKUP($A465,Drury_beneficiary_allocation!$A$5:$A$104,Drury_beneficiary_allocation!$F$5:$F$104,0,0)</f>
        <v>0</v>
      </c>
      <c r="L465" s="362">
        <f>_xlfn.XLOOKUP($A465,'Total project cost for DCs'!$A$4:$A$111,'Total project cost for DCs'!V$4:V$111,0,0)*_xlfn.XLOOKUP($A465,Drury_beneficiary_allocation!$A$5:$A$104,Drury_beneficiary_allocation!$F$5:$F$104,0,0)</f>
        <v>0</v>
      </c>
      <c r="M465" s="362">
        <f>_xlfn.XLOOKUP($A465,'Total project cost for DCs'!$A$4:$A$111,'Total project cost for DCs'!W$4:W$111,0,0)*_xlfn.XLOOKUP($A465,Drury_beneficiary_allocation!$A$5:$A$104,Drury_beneficiary_allocation!$F$5:$F$104,0,0)</f>
        <v>0</v>
      </c>
      <c r="N465" s="362">
        <f>_xlfn.XLOOKUP($A465,'Total project cost for DCs'!$A$4:$A$111,'Total project cost for DCs'!X$4:X$111,0,0)*_xlfn.XLOOKUP($A465,Drury_beneficiary_allocation!$A$5:$A$104,Drury_beneficiary_allocation!$F$5:$F$104,0,0)</f>
        <v>0</v>
      </c>
      <c r="O465" s="362">
        <f>_xlfn.XLOOKUP($A465,'Total project cost for DCs'!$A$4:$A$111,'Total project cost for DCs'!Y$4:Y$111,0,0)*_xlfn.XLOOKUP($A465,Drury_beneficiary_allocation!$A$5:$A$104,Drury_beneficiary_allocation!$F$5:$F$104,0,0)</f>
        <v>0</v>
      </c>
      <c r="P465" s="362">
        <f>_xlfn.XLOOKUP($A465,'Total project cost for DCs'!$A$4:$A$111,'Total project cost for DCs'!Z$4:Z$111,0,0)*_xlfn.XLOOKUP($A465,Drury_beneficiary_allocation!$A$5:$A$104,Drury_beneficiary_allocation!$F$5:$F$104,0,0)</f>
        <v>0</v>
      </c>
      <c r="Q465" s="362">
        <f>_xlfn.XLOOKUP($A465,'Total project cost for DCs'!$A$4:$A$111,'Total project cost for DCs'!AA$4:AA$111,0,0)*_xlfn.XLOOKUP($A465,Drury_beneficiary_allocation!$A$5:$A$104,Drury_beneficiary_allocation!$F$5:$F$104,0,0)</f>
        <v>0</v>
      </c>
      <c r="R465" s="362">
        <f>_xlfn.XLOOKUP($A465,'Total project cost for DCs'!$A$4:$A$111,'Total project cost for DCs'!AB$4:AB$111,0,0)*_xlfn.XLOOKUP($A465,Drury_beneficiary_allocation!$A$5:$A$104,Drury_beneficiary_allocation!$F$5:$F$104,0,0)</f>
        <v>0</v>
      </c>
      <c r="S465" s="362">
        <f>_xlfn.XLOOKUP($A465,'Total project cost for DCs'!$A$4:$A$111,'Total project cost for DCs'!AC$4:AC$111,0,0)*_xlfn.XLOOKUP($A465,Drury_beneficiary_allocation!$A$5:$A$104,Drury_beneficiary_allocation!$F$5:$F$104,0,0)</f>
        <v>0</v>
      </c>
      <c r="T465" s="362">
        <f>_xlfn.XLOOKUP($A465,'Total project cost for DCs'!$A$4:$A$111,'Total project cost for DCs'!AD$4:AD$111,0,0)*_xlfn.XLOOKUP($A465,Drury_beneficiary_allocation!$A$5:$A$104,Drury_beneficiary_allocation!$F$5:$F$104,0,0)</f>
        <v>0</v>
      </c>
      <c r="U465" s="362">
        <f>_xlfn.XLOOKUP($A465,'Total project cost for DCs'!$A$4:$A$111,'Total project cost for DCs'!AE$4:AE$111,0,0)*_xlfn.XLOOKUP($A465,Drury_beneficiary_allocation!$A$5:$A$104,Drury_beneficiary_allocation!$F$5:$F$104,0,0)</f>
        <v>0</v>
      </c>
      <c r="V465" s="362">
        <f>_xlfn.XLOOKUP($A465,'Total project cost for DCs'!$A$4:$A$111,'Total project cost for DCs'!AF$4:AF$111,0,0)*_xlfn.XLOOKUP($A465,Drury_beneficiary_allocation!$A$5:$A$104,Drury_beneficiary_allocation!$F$5:$F$104,0,0)</f>
        <v>0</v>
      </c>
      <c r="W465" s="362">
        <f>_xlfn.XLOOKUP($A465,'Total project cost for DCs'!$A$4:$A$111,'Total project cost for DCs'!AG$4:AG$111,0,0)*_xlfn.XLOOKUP($A465,Drury_beneficiary_allocation!$A$5:$A$104,Drury_beneficiary_allocation!$F$5:$F$104,0,0)</f>
        <v>0</v>
      </c>
      <c r="X465" s="362">
        <f>_xlfn.XLOOKUP($A465,'Total project cost for DCs'!$A$4:$A$111,'Total project cost for DCs'!AH$4:AH$111,0,0)*_xlfn.XLOOKUP($A465,Drury_beneficiary_allocation!$A$5:$A$104,Drury_beneficiary_allocation!$F$5:$F$104,0,0)</f>
        <v>0</v>
      </c>
      <c r="Y465" s="362">
        <f>_xlfn.XLOOKUP($A465,'Total project cost for DCs'!$A$4:$A$111,'Total project cost for DCs'!AI$4:AI$111,0,0)*_xlfn.XLOOKUP($A465,Drury_beneficiary_allocation!$A$5:$A$104,Drury_beneficiary_allocation!$F$5:$F$104,0,0)</f>
        <v>0</v>
      </c>
      <c r="Z465" s="362">
        <f>_xlfn.XLOOKUP($A465,'Total project cost for DCs'!$A$4:$A$111,'Total project cost for DCs'!AJ$4:AJ$111,0,0)*_xlfn.XLOOKUP($A465,Drury_beneficiary_allocation!$A$5:$A$104,Drury_beneficiary_allocation!$F$5:$F$104,0,0)</f>
        <v>0</v>
      </c>
      <c r="AA465" s="362">
        <f>_xlfn.XLOOKUP($A465,'Total project cost for DCs'!$A$4:$A$111,'Total project cost for DCs'!AK$4:AK$111,0,0)*_xlfn.XLOOKUP($A465,Drury_beneficiary_allocation!$A$5:$A$104,Drury_beneficiary_allocation!$F$5:$F$104,0,0)</f>
        <v>0</v>
      </c>
      <c r="AB465" s="362">
        <f>_xlfn.XLOOKUP($A465,'Total project cost for DCs'!$A$4:$A$111,'Total project cost for DCs'!AL$4:AL$111,0,0)*_xlfn.XLOOKUP($A465,Drury_beneficiary_allocation!$A$5:$A$104,Drury_beneficiary_allocation!$F$5:$F$104,0,0)</f>
        <v>0</v>
      </c>
      <c r="AC465" s="362">
        <f>_xlfn.XLOOKUP($A465,'Total project cost for DCs'!$A$4:$A$111,'Total project cost for DCs'!AM$4:AM$111,0,0)*_xlfn.XLOOKUP($A465,Drury_beneficiary_allocation!$A$5:$A$104,Drury_beneficiary_allocation!$F$5:$F$104,0,0)</f>
        <v>0</v>
      </c>
      <c r="AD465" s="362">
        <f>_xlfn.XLOOKUP($A465,'Total project cost for DCs'!$A$4:$A$111,'Total project cost for DCs'!AN$4:AN$111,0,0)*_xlfn.XLOOKUP($A465,Drury_beneficiary_allocation!$A$5:$A$104,Drury_beneficiary_allocation!$F$5:$F$104,0,0)</f>
        <v>0</v>
      </c>
      <c r="AE465" s="363">
        <f t="shared" si="67"/>
        <v>0</v>
      </c>
      <c r="AF465" s="349"/>
      <c r="AG465" s="349">
        <f t="shared" si="69"/>
        <v>0</v>
      </c>
      <c r="AH465" s="353">
        <v>0</v>
      </c>
      <c r="AI465" s="354" t="str">
        <f t="shared" si="68"/>
        <v>Arterial</v>
      </c>
      <c r="AJ465" s="349"/>
      <c r="AK465" s="349"/>
      <c r="AL465" s="355">
        <f>_xlfn.XLOOKUP(A465,'P1 Date Adjustment'!B:B,'P1 Date Adjustment'!F:F,"not found",0)</f>
        <v>2047</v>
      </c>
      <c r="AM465" s="349">
        <f t="shared" si="70"/>
        <v>0</v>
      </c>
      <c r="AN465" s="360"/>
      <c r="AO465" s="360"/>
    </row>
    <row r="466" spans="1:41" ht="30" x14ac:dyDescent="0.25">
      <c r="A466" s="129" t="s">
        <v>389</v>
      </c>
      <c r="B466" s="358" t="s">
        <v>390</v>
      </c>
      <c r="C466" s="358" t="str">
        <f>_xlfn.XLOOKUP($A466,'Total project cost for DCs'!A:A,'Total project cost for DCs'!C:C,"Not found",0)</f>
        <v>Interim active modes e.g. shared path on one side</v>
      </c>
      <c r="D466" s="355" t="s">
        <v>155</v>
      </c>
      <c r="E466" s="355" t="s">
        <v>145</v>
      </c>
      <c r="H466" s="355" t="s">
        <v>830</v>
      </c>
      <c r="I466" s="359">
        <f>_xlfn.XLOOKUP($H466,DC_growth_AGS!$A$665:$A$673,DC_growth_AGS!$O$665:$O$673,"Not found",0)</f>
        <v>0.96445707034953565</v>
      </c>
      <c r="J466" s="355">
        <v>2028</v>
      </c>
      <c r="K466" s="362">
        <f>_xlfn.XLOOKUP($A466,'Total project cost for DCs'!$A$4:$A$111,'Total project cost for DCs'!U$4:U$111,0,0)*_xlfn.XLOOKUP($A466,Drury_beneficiary_allocation!$A$5:$A$104,Drury_beneficiary_allocation!$F$5:$F$104,0,0)</f>
        <v>0</v>
      </c>
      <c r="L466" s="362">
        <f>_xlfn.XLOOKUP($A466,'Total project cost for DCs'!$A$4:$A$111,'Total project cost for DCs'!V$4:V$111,0,0)*_xlfn.XLOOKUP($A466,Drury_beneficiary_allocation!$A$5:$A$104,Drury_beneficiary_allocation!$F$5:$F$104,0,0)</f>
        <v>0</v>
      </c>
      <c r="M466" s="362">
        <f>_xlfn.XLOOKUP($A466,'Total project cost for DCs'!$A$4:$A$111,'Total project cost for DCs'!W$4:W$111,0,0)*_xlfn.XLOOKUP($A466,Drury_beneficiary_allocation!$A$5:$A$104,Drury_beneficiary_allocation!$F$5:$F$104,0,0)</f>
        <v>0</v>
      </c>
      <c r="N466" s="362">
        <f>_xlfn.XLOOKUP($A466,'Total project cost for DCs'!$A$4:$A$111,'Total project cost for DCs'!X$4:X$111,0,0)*_xlfn.XLOOKUP($A466,Drury_beneficiary_allocation!$A$5:$A$104,Drury_beneficiary_allocation!$F$5:$F$104,0,0)</f>
        <v>0</v>
      </c>
      <c r="O466" s="362">
        <f>_xlfn.XLOOKUP($A466,'Total project cost for DCs'!$A$4:$A$111,'Total project cost for DCs'!Y$4:Y$111,0,0)*_xlfn.XLOOKUP($A466,Drury_beneficiary_allocation!$A$5:$A$104,Drury_beneficiary_allocation!$F$5:$F$104,0,0)</f>
        <v>0</v>
      </c>
      <c r="P466" s="362">
        <f>_xlfn.XLOOKUP($A466,'Total project cost for DCs'!$A$4:$A$111,'Total project cost for DCs'!Z$4:Z$111,0,0)*_xlfn.XLOOKUP($A466,Drury_beneficiary_allocation!$A$5:$A$104,Drury_beneficiary_allocation!$F$5:$F$104,0,0)</f>
        <v>0</v>
      </c>
      <c r="Q466" s="362">
        <f>_xlfn.XLOOKUP($A466,'Total project cost for DCs'!$A$4:$A$111,'Total project cost for DCs'!AA$4:AA$111,0,0)*_xlfn.XLOOKUP($A466,Drury_beneficiary_allocation!$A$5:$A$104,Drury_beneficiary_allocation!$F$5:$F$104,0,0)</f>
        <v>0</v>
      </c>
      <c r="R466" s="362">
        <f>_xlfn.XLOOKUP($A466,'Total project cost for DCs'!$A$4:$A$111,'Total project cost for DCs'!AB$4:AB$111,0,0)*_xlfn.XLOOKUP($A466,Drury_beneficiary_allocation!$A$5:$A$104,Drury_beneficiary_allocation!$F$5:$F$104,0,0)</f>
        <v>0</v>
      </c>
      <c r="S466" s="362">
        <f>_xlfn.XLOOKUP($A466,'Total project cost for DCs'!$A$4:$A$111,'Total project cost for DCs'!AC$4:AC$111,0,0)*_xlfn.XLOOKUP($A466,Drury_beneficiary_allocation!$A$5:$A$104,Drury_beneficiary_allocation!$F$5:$F$104,0,0)</f>
        <v>0</v>
      </c>
      <c r="T466" s="362">
        <f>_xlfn.XLOOKUP($A466,'Total project cost for DCs'!$A$4:$A$111,'Total project cost for DCs'!AD$4:AD$111,0,0)*_xlfn.XLOOKUP($A466,Drury_beneficiary_allocation!$A$5:$A$104,Drury_beneficiary_allocation!$F$5:$F$104,0,0)</f>
        <v>0</v>
      </c>
      <c r="U466" s="362">
        <f>_xlfn.XLOOKUP($A466,'Total project cost for DCs'!$A$4:$A$111,'Total project cost for DCs'!AE$4:AE$111,0,0)*_xlfn.XLOOKUP($A466,Drury_beneficiary_allocation!$A$5:$A$104,Drury_beneficiary_allocation!$F$5:$F$104,0,0)</f>
        <v>0</v>
      </c>
      <c r="V466" s="362">
        <f>_xlfn.XLOOKUP($A466,'Total project cost for DCs'!$A$4:$A$111,'Total project cost for DCs'!AF$4:AF$111,0,0)*_xlfn.XLOOKUP($A466,Drury_beneficiary_allocation!$A$5:$A$104,Drury_beneficiary_allocation!$F$5:$F$104,0,0)</f>
        <v>0</v>
      </c>
      <c r="W466" s="362">
        <f>_xlfn.XLOOKUP($A466,'Total project cost for DCs'!$A$4:$A$111,'Total project cost for DCs'!AG$4:AG$111,0,0)*_xlfn.XLOOKUP($A466,Drury_beneficiary_allocation!$A$5:$A$104,Drury_beneficiary_allocation!$F$5:$F$104,0,0)</f>
        <v>0</v>
      </c>
      <c r="X466" s="362">
        <f>_xlfn.XLOOKUP($A466,'Total project cost for DCs'!$A$4:$A$111,'Total project cost for DCs'!AH$4:AH$111,0,0)*_xlfn.XLOOKUP($A466,Drury_beneficiary_allocation!$A$5:$A$104,Drury_beneficiary_allocation!$F$5:$F$104,0,0)</f>
        <v>0</v>
      </c>
      <c r="Y466" s="362">
        <f>_xlfn.XLOOKUP($A466,'Total project cost for DCs'!$A$4:$A$111,'Total project cost for DCs'!AI$4:AI$111,0,0)*_xlfn.XLOOKUP($A466,Drury_beneficiary_allocation!$A$5:$A$104,Drury_beneficiary_allocation!$F$5:$F$104,0,0)</f>
        <v>0</v>
      </c>
      <c r="Z466" s="362">
        <f>_xlfn.XLOOKUP($A466,'Total project cost for DCs'!$A$4:$A$111,'Total project cost for DCs'!AJ$4:AJ$111,0,0)*_xlfn.XLOOKUP($A466,Drury_beneficiary_allocation!$A$5:$A$104,Drury_beneficiary_allocation!$F$5:$F$104,0,0)</f>
        <v>0</v>
      </c>
      <c r="AA466" s="362">
        <f>_xlfn.XLOOKUP($A466,'Total project cost for DCs'!$A$4:$A$111,'Total project cost for DCs'!AK$4:AK$111,0,0)*_xlfn.XLOOKUP($A466,Drury_beneficiary_allocation!$A$5:$A$104,Drury_beneficiary_allocation!$F$5:$F$104,0,0)</f>
        <v>0</v>
      </c>
      <c r="AB466" s="362">
        <f>_xlfn.XLOOKUP($A466,'Total project cost for DCs'!$A$4:$A$111,'Total project cost for DCs'!AL$4:AL$111,0,0)*_xlfn.XLOOKUP($A466,Drury_beneficiary_allocation!$A$5:$A$104,Drury_beneficiary_allocation!$F$5:$F$104,0,0)</f>
        <v>0</v>
      </c>
      <c r="AC466" s="362">
        <f>_xlfn.XLOOKUP($A466,'Total project cost for DCs'!$A$4:$A$111,'Total project cost for DCs'!AM$4:AM$111,0,0)*_xlfn.XLOOKUP($A466,Drury_beneficiary_allocation!$A$5:$A$104,Drury_beneficiary_allocation!$F$5:$F$104,0,0)</f>
        <v>0</v>
      </c>
      <c r="AD466" s="362">
        <f>_xlfn.XLOOKUP($A466,'Total project cost for DCs'!$A$4:$A$111,'Total project cost for DCs'!AN$4:AN$111,0,0)*_xlfn.XLOOKUP($A466,Drury_beneficiary_allocation!$A$5:$A$104,Drury_beneficiary_allocation!$F$5:$F$104,0,0)</f>
        <v>0</v>
      </c>
      <c r="AE466" s="363">
        <f t="shared" si="67"/>
        <v>0</v>
      </c>
      <c r="AF466" s="349"/>
      <c r="AG466" s="349">
        <f t="shared" si="69"/>
        <v>0</v>
      </c>
      <c r="AH466" s="353">
        <v>0</v>
      </c>
      <c r="AI466" s="354" t="str">
        <f t="shared" si="68"/>
        <v>Arterial</v>
      </c>
      <c r="AJ466" s="349"/>
      <c r="AK466" s="349"/>
      <c r="AL466" s="355">
        <f>_xlfn.XLOOKUP(A466,'P1 Date Adjustment'!B:B,'P1 Date Adjustment'!F:F,"not found",0)</f>
        <v>2028</v>
      </c>
      <c r="AM466" s="349">
        <f t="shared" si="70"/>
        <v>0</v>
      </c>
      <c r="AN466" s="360"/>
      <c r="AO466" s="360"/>
    </row>
    <row r="467" spans="1:41" ht="30" x14ac:dyDescent="0.25">
      <c r="A467" s="129" t="s">
        <v>392</v>
      </c>
      <c r="B467" s="358" t="s">
        <v>390</v>
      </c>
      <c r="C467" s="358" t="str">
        <f>_xlfn.XLOOKUP($A467,'Total project cost for DCs'!A:A,'Total project cost for DCs'!C:C,"Not found",0)</f>
        <v xml:space="preserve"> 2-lane urban- upgrade existing road with active mode facility on both sides (TDM)</v>
      </c>
      <c r="D467" s="355" t="s">
        <v>155</v>
      </c>
      <c r="E467" s="355" t="s">
        <v>145</v>
      </c>
      <c r="H467" s="355" t="s">
        <v>830</v>
      </c>
      <c r="I467" s="359">
        <f>_xlfn.XLOOKUP($H467,DC_growth_AGS!$A$665:$A$673,DC_growth_AGS!$O$665:$O$673,"Not found",0)</f>
        <v>0.96445707034953565</v>
      </c>
      <c r="J467" s="355">
        <v>2031</v>
      </c>
      <c r="K467" s="362">
        <f>_xlfn.XLOOKUP($A467,'Total project cost for DCs'!$A$4:$A$111,'Total project cost for DCs'!U$4:U$111,0,0)*_xlfn.XLOOKUP($A467,Drury_beneficiary_allocation!$A$5:$A$104,Drury_beneficiary_allocation!$F$5:$F$104,0,0)</f>
        <v>0</v>
      </c>
      <c r="L467" s="362">
        <f>_xlfn.XLOOKUP($A467,'Total project cost for DCs'!$A$4:$A$111,'Total project cost for DCs'!V$4:V$111,0,0)*_xlfn.XLOOKUP($A467,Drury_beneficiary_allocation!$A$5:$A$104,Drury_beneficiary_allocation!$F$5:$F$104,0,0)</f>
        <v>0</v>
      </c>
      <c r="M467" s="362">
        <f>_xlfn.XLOOKUP($A467,'Total project cost for DCs'!$A$4:$A$111,'Total project cost for DCs'!W$4:W$111,0,0)*_xlfn.XLOOKUP($A467,Drury_beneficiary_allocation!$A$5:$A$104,Drury_beneficiary_allocation!$F$5:$F$104,0,0)</f>
        <v>0</v>
      </c>
      <c r="N467" s="362">
        <f>_xlfn.XLOOKUP($A467,'Total project cost for DCs'!$A$4:$A$111,'Total project cost for DCs'!X$4:X$111,0,0)*_xlfn.XLOOKUP($A467,Drury_beneficiary_allocation!$A$5:$A$104,Drury_beneficiary_allocation!$F$5:$F$104,0,0)</f>
        <v>0</v>
      </c>
      <c r="O467" s="362">
        <f>_xlfn.XLOOKUP($A467,'Total project cost for DCs'!$A$4:$A$111,'Total project cost for DCs'!Y$4:Y$111,0,0)*_xlfn.XLOOKUP($A467,Drury_beneficiary_allocation!$A$5:$A$104,Drury_beneficiary_allocation!$F$5:$F$104,0,0)</f>
        <v>0</v>
      </c>
      <c r="P467" s="362">
        <f>_xlfn.XLOOKUP($A467,'Total project cost for DCs'!$A$4:$A$111,'Total project cost for DCs'!Z$4:Z$111,0,0)*_xlfn.XLOOKUP($A467,Drury_beneficiary_allocation!$A$5:$A$104,Drury_beneficiary_allocation!$F$5:$F$104,0,0)</f>
        <v>0</v>
      </c>
      <c r="Q467" s="362">
        <f>_xlfn.XLOOKUP($A467,'Total project cost for DCs'!$A$4:$A$111,'Total project cost for DCs'!AA$4:AA$111,0,0)*_xlfn.XLOOKUP($A467,Drury_beneficiary_allocation!$A$5:$A$104,Drury_beneficiary_allocation!$F$5:$F$104,0,0)</f>
        <v>0</v>
      </c>
      <c r="R467" s="362">
        <f>_xlfn.XLOOKUP($A467,'Total project cost for DCs'!$A$4:$A$111,'Total project cost for DCs'!AB$4:AB$111,0,0)*_xlfn.XLOOKUP($A467,Drury_beneficiary_allocation!$A$5:$A$104,Drury_beneficiary_allocation!$F$5:$F$104,0,0)</f>
        <v>0</v>
      </c>
      <c r="S467" s="362">
        <f>_xlfn.XLOOKUP($A467,'Total project cost for DCs'!$A$4:$A$111,'Total project cost for DCs'!AC$4:AC$111,0,0)*_xlfn.XLOOKUP($A467,Drury_beneficiary_allocation!$A$5:$A$104,Drury_beneficiary_allocation!$F$5:$F$104,0,0)</f>
        <v>0</v>
      </c>
      <c r="T467" s="362">
        <f>_xlfn.XLOOKUP($A467,'Total project cost for DCs'!$A$4:$A$111,'Total project cost for DCs'!AD$4:AD$111,0,0)*_xlfn.XLOOKUP($A467,Drury_beneficiary_allocation!$A$5:$A$104,Drury_beneficiary_allocation!$F$5:$F$104,0,0)</f>
        <v>0</v>
      </c>
      <c r="U467" s="362">
        <f>_xlfn.XLOOKUP($A467,'Total project cost for DCs'!$A$4:$A$111,'Total project cost for DCs'!AE$4:AE$111,0,0)*_xlfn.XLOOKUP($A467,Drury_beneficiary_allocation!$A$5:$A$104,Drury_beneficiary_allocation!$F$5:$F$104,0,0)</f>
        <v>0</v>
      </c>
      <c r="V467" s="362">
        <f>_xlfn.XLOOKUP($A467,'Total project cost for DCs'!$A$4:$A$111,'Total project cost for DCs'!AF$4:AF$111,0,0)*_xlfn.XLOOKUP($A467,Drury_beneficiary_allocation!$A$5:$A$104,Drury_beneficiary_allocation!$F$5:$F$104,0,0)</f>
        <v>0</v>
      </c>
      <c r="W467" s="362">
        <f>_xlfn.XLOOKUP($A467,'Total project cost for DCs'!$A$4:$A$111,'Total project cost for DCs'!AG$4:AG$111,0,0)*_xlfn.XLOOKUP($A467,Drury_beneficiary_allocation!$A$5:$A$104,Drury_beneficiary_allocation!$F$5:$F$104,0,0)</f>
        <v>0</v>
      </c>
      <c r="X467" s="362">
        <f>_xlfn.XLOOKUP($A467,'Total project cost for DCs'!$A$4:$A$111,'Total project cost for DCs'!AH$4:AH$111,0,0)*_xlfn.XLOOKUP($A467,Drury_beneficiary_allocation!$A$5:$A$104,Drury_beneficiary_allocation!$F$5:$F$104,0,0)</f>
        <v>0</v>
      </c>
      <c r="Y467" s="362">
        <f>_xlfn.XLOOKUP($A467,'Total project cost for DCs'!$A$4:$A$111,'Total project cost for DCs'!AI$4:AI$111,0,0)*_xlfn.XLOOKUP($A467,Drury_beneficiary_allocation!$A$5:$A$104,Drury_beneficiary_allocation!$F$5:$F$104,0,0)</f>
        <v>0</v>
      </c>
      <c r="Z467" s="362">
        <f>_xlfn.XLOOKUP($A467,'Total project cost for DCs'!$A$4:$A$111,'Total project cost for DCs'!AJ$4:AJ$111,0,0)*_xlfn.XLOOKUP($A467,Drury_beneficiary_allocation!$A$5:$A$104,Drury_beneficiary_allocation!$F$5:$F$104,0,0)</f>
        <v>0</v>
      </c>
      <c r="AA467" s="362">
        <f>_xlfn.XLOOKUP($A467,'Total project cost for DCs'!$A$4:$A$111,'Total project cost for DCs'!AK$4:AK$111,0,0)*_xlfn.XLOOKUP($A467,Drury_beneficiary_allocation!$A$5:$A$104,Drury_beneficiary_allocation!$F$5:$F$104,0,0)</f>
        <v>0</v>
      </c>
      <c r="AB467" s="362">
        <f>_xlfn.XLOOKUP($A467,'Total project cost for DCs'!$A$4:$A$111,'Total project cost for DCs'!AL$4:AL$111,0,0)*_xlfn.XLOOKUP($A467,Drury_beneficiary_allocation!$A$5:$A$104,Drury_beneficiary_allocation!$F$5:$F$104,0,0)</f>
        <v>0</v>
      </c>
      <c r="AC467" s="362">
        <f>_xlfn.XLOOKUP($A467,'Total project cost for DCs'!$A$4:$A$111,'Total project cost for DCs'!AM$4:AM$111,0,0)*_xlfn.XLOOKUP($A467,Drury_beneficiary_allocation!$A$5:$A$104,Drury_beneficiary_allocation!$F$5:$F$104,0,0)</f>
        <v>0</v>
      </c>
      <c r="AD467" s="362">
        <f>_xlfn.XLOOKUP($A467,'Total project cost for DCs'!$A$4:$A$111,'Total project cost for DCs'!AN$4:AN$111,0,0)*_xlfn.XLOOKUP($A467,Drury_beneficiary_allocation!$A$5:$A$104,Drury_beneficiary_allocation!$F$5:$F$104,0,0)</f>
        <v>0</v>
      </c>
      <c r="AE467" s="363">
        <f t="shared" si="67"/>
        <v>0</v>
      </c>
      <c r="AF467" s="349"/>
      <c r="AG467" s="349">
        <f t="shared" si="69"/>
        <v>0</v>
      </c>
      <c r="AH467" s="353">
        <v>0</v>
      </c>
      <c r="AI467" s="354" t="str">
        <f t="shared" si="68"/>
        <v>Arterial</v>
      </c>
      <c r="AJ467" s="349"/>
      <c r="AK467" s="349"/>
      <c r="AL467" s="355">
        <f>_xlfn.XLOOKUP(A467,'P1 Date Adjustment'!B:B,'P1 Date Adjustment'!F:F,"not found",0)</f>
        <v>2031</v>
      </c>
      <c r="AM467" s="349">
        <f t="shared" si="70"/>
        <v>0</v>
      </c>
      <c r="AN467" s="360"/>
      <c r="AO467" s="360"/>
    </row>
    <row r="468" spans="1:41" ht="30" x14ac:dyDescent="0.25">
      <c r="A468" s="129" t="s">
        <v>394</v>
      </c>
      <c r="B468" s="358" t="s">
        <v>390</v>
      </c>
      <c r="C468" s="358" t="str">
        <f>_xlfn.XLOOKUP($A468,'Total project cost for DCs'!A:A,'Total project cost for DCs'!C:C,"Not found",0)</f>
        <v>4-lane urban FTN- upgrade 2-lane urban to 4-lane with active modes on both sides, (TDM)</v>
      </c>
      <c r="D468" s="355" t="s">
        <v>155</v>
      </c>
      <c r="E468" s="355" t="s">
        <v>157</v>
      </c>
      <c r="H468" s="355" t="s">
        <v>830</v>
      </c>
      <c r="I468" s="359">
        <f>_xlfn.XLOOKUP($H468,DC_growth_AGS!$A$665:$A$673,DC_growth_AGS!$O$665:$O$673,"Not found",0)</f>
        <v>0.96445707034953565</v>
      </c>
      <c r="J468" s="355">
        <v>2047</v>
      </c>
      <c r="K468" s="362">
        <f>_xlfn.XLOOKUP($A468,'Total project cost for DCs'!$A$4:$A$111,'Total project cost for DCs'!U$4:U$111,0,0)*_xlfn.XLOOKUP($A468,Drury_beneficiary_allocation!$A$5:$A$104,Drury_beneficiary_allocation!$F$5:$F$104,0,0)</f>
        <v>0</v>
      </c>
      <c r="L468" s="362">
        <f>_xlfn.XLOOKUP($A468,'Total project cost for DCs'!$A$4:$A$111,'Total project cost for DCs'!V$4:V$111,0,0)*_xlfn.XLOOKUP($A468,Drury_beneficiary_allocation!$A$5:$A$104,Drury_beneficiary_allocation!$F$5:$F$104,0,0)</f>
        <v>0</v>
      </c>
      <c r="M468" s="362">
        <f>_xlfn.XLOOKUP($A468,'Total project cost for DCs'!$A$4:$A$111,'Total project cost for DCs'!W$4:W$111,0,0)*_xlfn.XLOOKUP($A468,Drury_beneficiary_allocation!$A$5:$A$104,Drury_beneficiary_allocation!$F$5:$F$104,0,0)</f>
        <v>0</v>
      </c>
      <c r="N468" s="362">
        <f>_xlfn.XLOOKUP($A468,'Total project cost for DCs'!$A$4:$A$111,'Total project cost for DCs'!X$4:X$111,0,0)*_xlfn.XLOOKUP($A468,Drury_beneficiary_allocation!$A$5:$A$104,Drury_beneficiary_allocation!$F$5:$F$104,0,0)</f>
        <v>0</v>
      </c>
      <c r="O468" s="362">
        <f>_xlfn.XLOOKUP($A468,'Total project cost for DCs'!$A$4:$A$111,'Total project cost for DCs'!Y$4:Y$111,0,0)*_xlfn.XLOOKUP($A468,Drury_beneficiary_allocation!$A$5:$A$104,Drury_beneficiary_allocation!$F$5:$F$104,0,0)</f>
        <v>0</v>
      </c>
      <c r="P468" s="362">
        <f>_xlfn.XLOOKUP($A468,'Total project cost for DCs'!$A$4:$A$111,'Total project cost for DCs'!Z$4:Z$111,0,0)*_xlfn.XLOOKUP($A468,Drury_beneficiary_allocation!$A$5:$A$104,Drury_beneficiary_allocation!$F$5:$F$104,0,0)</f>
        <v>0</v>
      </c>
      <c r="Q468" s="362">
        <f>_xlfn.XLOOKUP($A468,'Total project cost for DCs'!$A$4:$A$111,'Total project cost for DCs'!AA$4:AA$111,0,0)*_xlfn.XLOOKUP($A468,Drury_beneficiary_allocation!$A$5:$A$104,Drury_beneficiary_allocation!$F$5:$F$104,0,0)</f>
        <v>0</v>
      </c>
      <c r="R468" s="362">
        <f>_xlfn.XLOOKUP($A468,'Total project cost for DCs'!$A$4:$A$111,'Total project cost for DCs'!AB$4:AB$111,0,0)*_xlfn.XLOOKUP($A468,Drury_beneficiary_allocation!$A$5:$A$104,Drury_beneficiary_allocation!$F$5:$F$104,0,0)</f>
        <v>0</v>
      </c>
      <c r="S468" s="362">
        <f>_xlfn.XLOOKUP($A468,'Total project cost for DCs'!$A$4:$A$111,'Total project cost for DCs'!AC$4:AC$111,0,0)*_xlfn.XLOOKUP($A468,Drury_beneficiary_allocation!$A$5:$A$104,Drury_beneficiary_allocation!$F$5:$F$104,0,0)</f>
        <v>0</v>
      </c>
      <c r="T468" s="362">
        <f>_xlfn.XLOOKUP($A468,'Total project cost for DCs'!$A$4:$A$111,'Total project cost for DCs'!AD$4:AD$111,0,0)*_xlfn.XLOOKUP($A468,Drury_beneficiary_allocation!$A$5:$A$104,Drury_beneficiary_allocation!$F$5:$F$104,0,0)</f>
        <v>0</v>
      </c>
      <c r="U468" s="362">
        <f>_xlfn.XLOOKUP($A468,'Total project cost for DCs'!$A$4:$A$111,'Total project cost for DCs'!AE$4:AE$111,0,0)*_xlfn.XLOOKUP($A468,Drury_beneficiary_allocation!$A$5:$A$104,Drury_beneficiary_allocation!$F$5:$F$104,0,0)</f>
        <v>0</v>
      </c>
      <c r="V468" s="362">
        <f>_xlfn.XLOOKUP($A468,'Total project cost for DCs'!$A$4:$A$111,'Total project cost for DCs'!AF$4:AF$111,0,0)*_xlfn.XLOOKUP($A468,Drury_beneficiary_allocation!$A$5:$A$104,Drury_beneficiary_allocation!$F$5:$F$104,0,0)</f>
        <v>0</v>
      </c>
      <c r="W468" s="362">
        <f>_xlfn.XLOOKUP($A468,'Total project cost for DCs'!$A$4:$A$111,'Total project cost for DCs'!AG$4:AG$111,0,0)*_xlfn.XLOOKUP($A468,Drury_beneficiary_allocation!$A$5:$A$104,Drury_beneficiary_allocation!$F$5:$F$104,0,0)</f>
        <v>0</v>
      </c>
      <c r="X468" s="362">
        <f>_xlfn.XLOOKUP($A468,'Total project cost for DCs'!$A$4:$A$111,'Total project cost for DCs'!AH$4:AH$111,0,0)*_xlfn.XLOOKUP($A468,Drury_beneficiary_allocation!$A$5:$A$104,Drury_beneficiary_allocation!$F$5:$F$104,0,0)</f>
        <v>0</v>
      </c>
      <c r="Y468" s="362">
        <f>_xlfn.XLOOKUP($A468,'Total project cost for DCs'!$A$4:$A$111,'Total project cost for DCs'!AI$4:AI$111,0,0)*_xlfn.XLOOKUP($A468,Drury_beneficiary_allocation!$A$5:$A$104,Drury_beneficiary_allocation!$F$5:$F$104,0,0)</f>
        <v>0</v>
      </c>
      <c r="Z468" s="362">
        <f>_xlfn.XLOOKUP($A468,'Total project cost for DCs'!$A$4:$A$111,'Total project cost for DCs'!AJ$4:AJ$111,0,0)*_xlfn.XLOOKUP($A468,Drury_beneficiary_allocation!$A$5:$A$104,Drury_beneficiary_allocation!$F$5:$F$104,0,0)</f>
        <v>0</v>
      </c>
      <c r="AA468" s="362">
        <f>_xlfn.XLOOKUP($A468,'Total project cost for DCs'!$A$4:$A$111,'Total project cost for DCs'!AK$4:AK$111,0,0)*_xlfn.XLOOKUP($A468,Drury_beneficiary_allocation!$A$5:$A$104,Drury_beneficiary_allocation!$F$5:$F$104,0,0)</f>
        <v>0</v>
      </c>
      <c r="AB468" s="362">
        <f>_xlfn.XLOOKUP($A468,'Total project cost for DCs'!$A$4:$A$111,'Total project cost for DCs'!AL$4:AL$111,0,0)*_xlfn.XLOOKUP($A468,Drury_beneficiary_allocation!$A$5:$A$104,Drury_beneficiary_allocation!$F$5:$F$104,0,0)</f>
        <v>0</v>
      </c>
      <c r="AC468" s="362">
        <f>_xlfn.XLOOKUP($A468,'Total project cost for DCs'!$A$4:$A$111,'Total project cost for DCs'!AM$4:AM$111,0,0)*_xlfn.XLOOKUP($A468,Drury_beneficiary_allocation!$A$5:$A$104,Drury_beneficiary_allocation!$F$5:$F$104,0,0)</f>
        <v>0</v>
      </c>
      <c r="AD468" s="362">
        <f>_xlfn.XLOOKUP($A468,'Total project cost for DCs'!$A$4:$A$111,'Total project cost for DCs'!AN$4:AN$111,0,0)*_xlfn.XLOOKUP($A468,Drury_beneficiary_allocation!$A$5:$A$104,Drury_beneficiary_allocation!$F$5:$F$104,0,0)</f>
        <v>0</v>
      </c>
      <c r="AE468" s="363">
        <f t="shared" si="67"/>
        <v>0</v>
      </c>
      <c r="AF468" s="349"/>
      <c r="AG468" s="349">
        <f t="shared" si="69"/>
        <v>0</v>
      </c>
      <c r="AH468" s="353">
        <v>0</v>
      </c>
      <c r="AI468" s="354" t="str">
        <f t="shared" si="68"/>
        <v>Arterial</v>
      </c>
      <c r="AJ468" s="349"/>
      <c r="AK468" s="349"/>
      <c r="AL468" s="355">
        <f>_xlfn.XLOOKUP(A468,'P1 Date Adjustment'!B:B,'P1 Date Adjustment'!F:F,"not found",0)</f>
        <v>2047</v>
      </c>
      <c r="AM468" s="349">
        <f t="shared" si="70"/>
        <v>0</v>
      </c>
      <c r="AN468" s="360"/>
      <c r="AO468" s="360"/>
    </row>
    <row r="469" spans="1:41" ht="30" x14ac:dyDescent="0.25">
      <c r="A469" s="129">
        <v>46</v>
      </c>
      <c r="B469" s="358" t="s">
        <v>408</v>
      </c>
      <c r="C469" s="358" t="str">
        <f>_xlfn.XLOOKUP($A469,'Total project cost for DCs'!A:A,'Total project cost for DCs'!C:C,"Not found",0)</f>
        <v>Possible signals(subject to Auranga assessment)</v>
      </c>
      <c r="D469" s="355" t="s">
        <v>155</v>
      </c>
      <c r="E469" s="355" t="s">
        <v>157</v>
      </c>
      <c r="H469" s="355" t="s">
        <v>830</v>
      </c>
      <c r="I469" s="359">
        <f>_xlfn.XLOOKUP($H469,DC_growth_AGS!$A$665:$A$673,DC_growth_AGS!$O$665:$O$673,"Not found",0)</f>
        <v>0.96445707034953565</v>
      </c>
      <c r="J469" s="355">
        <v>2031</v>
      </c>
      <c r="K469" s="362">
        <f>_xlfn.XLOOKUP($A469,'Total project cost for DCs'!$A$4:$A$111,'Total project cost for DCs'!U$4:U$111,0,0)*_xlfn.XLOOKUP($A469,Drury_beneficiary_allocation!$A$5:$A$104,Drury_beneficiary_allocation!$F$5:$F$104,0,0)</f>
        <v>0</v>
      </c>
      <c r="L469" s="362">
        <f>_xlfn.XLOOKUP($A469,'Total project cost for DCs'!$A$4:$A$111,'Total project cost for DCs'!V$4:V$111,0,0)*_xlfn.XLOOKUP($A469,Drury_beneficiary_allocation!$A$5:$A$104,Drury_beneficiary_allocation!$F$5:$F$104,0,0)</f>
        <v>0</v>
      </c>
      <c r="M469" s="362">
        <f>_xlfn.XLOOKUP($A469,'Total project cost for DCs'!$A$4:$A$111,'Total project cost for DCs'!W$4:W$111,0,0)*_xlfn.XLOOKUP($A469,Drury_beneficiary_allocation!$A$5:$A$104,Drury_beneficiary_allocation!$F$5:$F$104,0,0)</f>
        <v>0</v>
      </c>
      <c r="N469" s="362">
        <f>_xlfn.XLOOKUP($A469,'Total project cost for DCs'!$A$4:$A$111,'Total project cost for DCs'!X$4:X$111,0,0)*_xlfn.XLOOKUP($A469,Drury_beneficiary_allocation!$A$5:$A$104,Drury_beneficiary_allocation!$F$5:$F$104,0,0)</f>
        <v>0</v>
      </c>
      <c r="O469" s="362">
        <f>_xlfn.XLOOKUP($A469,'Total project cost for DCs'!$A$4:$A$111,'Total project cost for DCs'!Y$4:Y$111,0,0)*_xlfn.XLOOKUP($A469,Drury_beneficiary_allocation!$A$5:$A$104,Drury_beneficiary_allocation!$F$5:$F$104,0,0)</f>
        <v>0</v>
      </c>
      <c r="P469" s="362">
        <f>_xlfn.XLOOKUP($A469,'Total project cost for DCs'!$A$4:$A$111,'Total project cost for DCs'!Z$4:Z$111,0,0)*_xlfn.XLOOKUP($A469,Drury_beneficiary_allocation!$A$5:$A$104,Drury_beneficiary_allocation!$F$5:$F$104,0,0)</f>
        <v>0</v>
      </c>
      <c r="Q469" s="362">
        <f>_xlfn.XLOOKUP($A469,'Total project cost for DCs'!$A$4:$A$111,'Total project cost for DCs'!AA$4:AA$111,0,0)*_xlfn.XLOOKUP($A469,Drury_beneficiary_allocation!$A$5:$A$104,Drury_beneficiary_allocation!$F$5:$F$104,0,0)</f>
        <v>0</v>
      </c>
      <c r="R469" s="362">
        <f>_xlfn.XLOOKUP($A469,'Total project cost for DCs'!$A$4:$A$111,'Total project cost for DCs'!AB$4:AB$111,0,0)*_xlfn.XLOOKUP($A469,Drury_beneficiary_allocation!$A$5:$A$104,Drury_beneficiary_allocation!$F$5:$F$104,0,0)</f>
        <v>0</v>
      </c>
      <c r="S469" s="362">
        <f>_xlfn.XLOOKUP($A469,'Total project cost for DCs'!$A$4:$A$111,'Total project cost for DCs'!AC$4:AC$111,0,0)*_xlfn.XLOOKUP($A469,Drury_beneficiary_allocation!$A$5:$A$104,Drury_beneficiary_allocation!$F$5:$F$104,0,0)</f>
        <v>0</v>
      </c>
      <c r="T469" s="362">
        <f>_xlfn.XLOOKUP($A469,'Total project cost for DCs'!$A$4:$A$111,'Total project cost for DCs'!AD$4:AD$111,0,0)*_xlfn.XLOOKUP($A469,Drury_beneficiary_allocation!$A$5:$A$104,Drury_beneficiary_allocation!$F$5:$F$104,0,0)</f>
        <v>0</v>
      </c>
      <c r="U469" s="362">
        <f>_xlfn.XLOOKUP($A469,'Total project cost for DCs'!$A$4:$A$111,'Total project cost for DCs'!AE$4:AE$111,0,0)*_xlfn.XLOOKUP($A469,Drury_beneficiary_allocation!$A$5:$A$104,Drury_beneficiary_allocation!$F$5:$F$104,0,0)</f>
        <v>0</v>
      </c>
      <c r="V469" s="362">
        <f>_xlfn.XLOOKUP($A469,'Total project cost for DCs'!$A$4:$A$111,'Total project cost for DCs'!AF$4:AF$111,0,0)*_xlfn.XLOOKUP($A469,Drury_beneficiary_allocation!$A$5:$A$104,Drury_beneficiary_allocation!$F$5:$F$104,0,0)</f>
        <v>0</v>
      </c>
      <c r="W469" s="362">
        <f>_xlfn.XLOOKUP($A469,'Total project cost for DCs'!$A$4:$A$111,'Total project cost for DCs'!AG$4:AG$111,0,0)*_xlfn.XLOOKUP($A469,Drury_beneficiary_allocation!$A$5:$A$104,Drury_beneficiary_allocation!$F$5:$F$104,0,0)</f>
        <v>0</v>
      </c>
      <c r="X469" s="362">
        <f>_xlfn.XLOOKUP($A469,'Total project cost for DCs'!$A$4:$A$111,'Total project cost for DCs'!AH$4:AH$111,0,0)*_xlfn.XLOOKUP($A469,Drury_beneficiary_allocation!$A$5:$A$104,Drury_beneficiary_allocation!$F$5:$F$104,0,0)</f>
        <v>0</v>
      </c>
      <c r="Y469" s="362">
        <f>_xlfn.XLOOKUP($A469,'Total project cost for DCs'!$A$4:$A$111,'Total project cost for DCs'!AI$4:AI$111,0,0)*_xlfn.XLOOKUP($A469,Drury_beneficiary_allocation!$A$5:$A$104,Drury_beneficiary_allocation!$F$5:$F$104,0,0)</f>
        <v>0</v>
      </c>
      <c r="Z469" s="362">
        <f>_xlfn.XLOOKUP($A469,'Total project cost for DCs'!$A$4:$A$111,'Total project cost for DCs'!AJ$4:AJ$111,0,0)*_xlfn.XLOOKUP($A469,Drury_beneficiary_allocation!$A$5:$A$104,Drury_beneficiary_allocation!$F$5:$F$104,0,0)</f>
        <v>0</v>
      </c>
      <c r="AA469" s="362">
        <f>_xlfn.XLOOKUP($A469,'Total project cost for DCs'!$A$4:$A$111,'Total project cost for DCs'!AK$4:AK$111,0,0)*_xlfn.XLOOKUP($A469,Drury_beneficiary_allocation!$A$5:$A$104,Drury_beneficiary_allocation!$F$5:$F$104,0,0)</f>
        <v>0</v>
      </c>
      <c r="AB469" s="362">
        <f>_xlfn.XLOOKUP($A469,'Total project cost for DCs'!$A$4:$A$111,'Total project cost for DCs'!AL$4:AL$111,0,0)*_xlfn.XLOOKUP($A469,Drury_beneficiary_allocation!$A$5:$A$104,Drury_beneficiary_allocation!$F$5:$F$104,0,0)</f>
        <v>0</v>
      </c>
      <c r="AC469" s="362">
        <f>_xlfn.XLOOKUP($A469,'Total project cost for DCs'!$A$4:$A$111,'Total project cost for DCs'!AM$4:AM$111,0,0)*_xlfn.XLOOKUP($A469,Drury_beneficiary_allocation!$A$5:$A$104,Drury_beneficiary_allocation!$F$5:$F$104,0,0)</f>
        <v>0</v>
      </c>
      <c r="AD469" s="362">
        <f>_xlfn.XLOOKUP($A469,'Total project cost for DCs'!$A$4:$A$111,'Total project cost for DCs'!AN$4:AN$111,0,0)*_xlfn.XLOOKUP($A469,Drury_beneficiary_allocation!$A$5:$A$104,Drury_beneficiary_allocation!$F$5:$F$104,0,0)</f>
        <v>0</v>
      </c>
      <c r="AE469" s="363">
        <f t="shared" si="67"/>
        <v>0</v>
      </c>
      <c r="AF469" s="349"/>
      <c r="AG469" s="349">
        <f t="shared" si="69"/>
        <v>0</v>
      </c>
      <c r="AH469" s="353">
        <v>0</v>
      </c>
      <c r="AI469" s="354" t="str">
        <f t="shared" si="68"/>
        <v>Arterial</v>
      </c>
      <c r="AJ469" s="349"/>
      <c r="AK469" s="349"/>
      <c r="AL469" s="355">
        <f>_xlfn.XLOOKUP(A469,'P1 Date Adjustment'!B:B,'P1 Date Adjustment'!F:F,"not found",0)</f>
        <v>2031</v>
      </c>
      <c r="AM469" s="349">
        <f t="shared" si="70"/>
        <v>0</v>
      </c>
      <c r="AN469" s="360"/>
      <c r="AO469" s="360"/>
    </row>
    <row r="470" spans="1:41" ht="30" x14ac:dyDescent="0.25">
      <c r="A470" s="129" t="s">
        <v>430</v>
      </c>
      <c r="B470" s="358" t="s">
        <v>431</v>
      </c>
      <c r="C470" s="358" t="str">
        <f>_xlfn.XLOOKUP($A470,'Total project cost for DCs'!A:A,'Total project cost for DCs'!C:C,"Not found",0)</f>
        <v>2-lane urban- new collector with active mode on both sides + intersection improvements (TDM)</v>
      </c>
      <c r="D470" s="355" t="s">
        <v>155</v>
      </c>
      <c r="E470" s="355" t="s">
        <v>223</v>
      </c>
      <c r="H470" s="355" t="s">
        <v>830</v>
      </c>
      <c r="I470" s="359">
        <f>_xlfn.XLOOKUP($H470,DC_growth_AGS!$A$665:$A$673,DC_growth_AGS!$O$665:$O$673,"Not found",0)</f>
        <v>0.96445707034953565</v>
      </c>
      <c r="J470" s="355">
        <v>2034</v>
      </c>
      <c r="K470" s="362">
        <f>_xlfn.XLOOKUP($A470,'Total project cost for DCs'!$A$4:$A$111,'Total project cost for DCs'!U$4:U$111,0,0)*_xlfn.XLOOKUP($A470,Drury_beneficiary_allocation!$A$5:$A$104,Drury_beneficiary_allocation!$F$5:$F$104,0,0)</f>
        <v>0</v>
      </c>
      <c r="L470" s="362">
        <f>_xlfn.XLOOKUP($A470,'Total project cost for DCs'!$A$4:$A$111,'Total project cost for DCs'!V$4:V$111,0,0)*_xlfn.XLOOKUP($A470,Drury_beneficiary_allocation!$A$5:$A$104,Drury_beneficiary_allocation!$F$5:$F$104,0,0)</f>
        <v>0</v>
      </c>
      <c r="M470" s="362">
        <f>_xlfn.XLOOKUP($A470,'Total project cost for DCs'!$A$4:$A$111,'Total project cost for DCs'!W$4:W$111,0,0)*_xlfn.XLOOKUP($A470,Drury_beneficiary_allocation!$A$5:$A$104,Drury_beneficiary_allocation!$F$5:$F$104,0,0)</f>
        <v>0</v>
      </c>
      <c r="N470" s="362">
        <f>_xlfn.XLOOKUP($A470,'Total project cost for DCs'!$A$4:$A$111,'Total project cost for DCs'!X$4:X$111,0,0)*_xlfn.XLOOKUP($A470,Drury_beneficiary_allocation!$A$5:$A$104,Drury_beneficiary_allocation!$F$5:$F$104,0,0)</f>
        <v>0</v>
      </c>
      <c r="O470" s="362">
        <f>_xlfn.XLOOKUP($A470,'Total project cost for DCs'!$A$4:$A$111,'Total project cost for DCs'!Y$4:Y$111,0,0)*_xlfn.XLOOKUP($A470,Drury_beneficiary_allocation!$A$5:$A$104,Drury_beneficiary_allocation!$F$5:$F$104,0,0)</f>
        <v>0</v>
      </c>
      <c r="P470" s="362">
        <f>_xlfn.XLOOKUP($A470,'Total project cost for DCs'!$A$4:$A$111,'Total project cost for DCs'!Z$4:Z$111,0,0)*_xlfn.XLOOKUP($A470,Drury_beneficiary_allocation!$A$5:$A$104,Drury_beneficiary_allocation!$F$5:$F$104,0,0)</f>
        <v>0</v>
      </c>
      <c r="Q470" s="362">
        <f>_xlfn.XLOOKUP($A470,'Total project cost for DCs'!$A$4:$A$111,'Total project cost for DCs'!AA$4:AA$111,0,0)*_xlfn.XLOOKUP($A470,Drury_beneficiary_allocation!$A$5:$A$104,Drury_beneficiary_allocation!$F$5:$F$104,0,0)</f>
        <v>0</v>
      </c>
      <c r="R470" s="362">
        <f>_xlfn.XLOOKUP($A470,'Total project cost for DCs'!$A$4:$A$111,'Total project cost for DCs'!AB$4:AB$111,0,0)*_xlfn.XLOOKUP($A470,Drury_beneficiary_allocation!$A$5:$A$104,Drury_beneficiary_allocation!$F$5:$F$104,0,0)</f>
        <v>0</v>
      </c>
      <c r="S470" s="362">
        <f>_xlfn.XLOOKUP($A470,'Total project cost for DCs'!$A$4:$A$111,'Total project cost for DCs'!AC$4:AC$111,0,0)*_xlfn.XLOOKUP($A470,Drury_beneficiary_allocation!$A$5:$A$104,Drury_beneficiary_allocation!$F$5:$F$104,0,0)</f>
        <v>0</v>
      </c>
      <c r="T470" s="362">
        <f>_xlfn.XLOOKUP($A470,'Total project cost for DCs'!$A$4:$A$111,'Total project cost for DCs'!AD$4:AD$111,0,0)*_xlfn.XLOOKUP($A470,Drury_beneficiary_allocation!$A$5:$A$104,Drury_beneficiary_allocation!$F$5:$F$104,0,0)</f>
        <v>0</v>
      </c>
      <c r="U470" s="362">
        <f>_xlfn.XLOOKUP($A470,'Total project cost for DCs'!$A$4:$A$111,'Total project cost for DCs'!AE$4:AE$111,0,0)*_xlfn.XLOOKUP($A470,Drury_beneficiary_allocation!$A$5:$A$104,Drury_beneficiary_allocation!$F$5:$F$104,0,0)</f>
        <v>0</v>
      </c>
      <c r="V470" s="362">
        <f>_xlfn.XLOOKUP($A470,'Total project cost for DCs'!$A$4:$A$111,'Total project cost for DCs'!AF$4:AF$111,0,0)*_xlfn.XLOOKUP($A470,Drury_beneficiary_allocation!$A$5:$A$104,Drury_beneficiary_allocation!$F$5:$F$104,0,0)</f>
        <v>0</v>
      </c>
      <c r="W470" s="362">
        <f>_xlfn.XLOOKUP($A470,'Total project cost for DCs'!$A$4:$A$111,'Total project cost for DCs'!AG$4:AG$111,0,0)*_xlfn.XLOOKUP($A470,Drury_beneficiary_allocation!$A$5:$A$104,Drury_beneficiary_allocation!$F$5:$F$104,0,0)</f>
        <v>0</v>
      </c>
      <c r="X470" s="362">
        <f>_xlfn.XLOOKUP($A470,'Total project cost for DCs'!$A$4:$A$111,'Total project cost for DCs'!AH$4:AH$111,0,0)*_xlfn.XLOOKUP($A470,Drury_beneficiary_allocation!$A$5:$A$104,Drury_beneficiary_allocation!$F$5:$F$104,0,0)</f>
        <v>0</v>
      </c>
      <c r="Y470" s="362">
        <f>_xlfn.XLOOKUP($A470,'Total project cost for DCs'!$A$4:$A$111,'Total project cost for DCs'!AI$4:AI$111,0,0)*_xlfn.XLOOKUP($A470,Drury_beneficiary_allocation!$A$5:$A$104,Drury_beneficiary_allocation!$F$5:$F$104,0,0)</f>
        <v>0</v>
      </c>
      <c r="Z470" s="362">
        <f>_xlfn.XLOOKUP($A470,'Total project cost for DCs'!$A$4:$A$111,'Total project cost for DCs'!AJ$4:AJ$111,0,0)*_xlfn.XLOOKUP($A470,Drury_beneficiary_allocation!$A$5:$A$104,Drury_beneficiary_allocation!$F$5:$F$104,0,0)</f>
        <v>0</v>
      </c>
      <c r="AA470" s="362">
        <f>_xlfn.XLOOKUP($A470,'Total project cost for DCs'!$A$4:$A$111,'Total project cost for DCs'!AK$4:AK$111,0,0)*_xlfn.XLOOKUP($A470,Drury_beneficiary_allocation!$A$5:$A$104,Drury_beneficiary_allocation!$F$5:$F$104,0,0)</f>
        <v>0</v>
      </c>
      <c r="AB470" s="362">
        <f>_xlfn.XLOOKUP($A470,'Total project cost for DCs'!$A$4:$A$111,'Total project cost for DCs'!AL$4:AL$111,0,0)*_xlfn.XLOOKUP($A470,Drury_beneficiary_allocation!$A$5:$A$104,Drury_beneficiary_allocation!$F$5:$F$104,0,0)</f>
        <v>0</v>
      </c>
      <c r="AC470" s="362">
        <f>_xlfn.XLOOKUP($A470,'Total project cost for DCs'!$A$4:$A$111,'Total project cost for DCs'!AM$4:AM$111,0,0)*_xlfn.XLOOKUP($A470,Drury_beneficiary_allocation!$A$5:$A$104,Drury_beneficiary_allocation!$F$5:$F$104,0,0)</f>
        <v>0</v>
      </c>
      <c r="AD470" s="362">
        <f>_xlfn.XLOOKUP($A470,'Total project cost for DCs'!$A$4:$A$111,'Total project cost for DCs'!AN$4:AN$111,0,0)*_xlfn.XLOOKUP($A470,Drury_beneficiary_allocation!$A$5:$A$104,Drury_beneficiary_allocation!$F$5:$F$104,0,0)</f>
        <v>0</v>
      </c>
      <c r="AE470" s="363">
        <f t="shared" si="67"/>
        <v>0</v>
      </c>
      <c r="AF470" s="349"/>
      <c r="AG470" s="349">
        <f t="shared" si="69"/>
        <v>0</v>
      </c>
      <c r="AH470" s="353">
        <v>0</v>
      </c>
      <c r="AI470" s="354" t="str">
        <f t="shared" si="68"/>
        <v>Collector</v>
      </c>
      <c r="AJ470" s="349"/>
      <c r="AK470" s="349"/>
      <c r="AL470" s="355">
        <f>_xlfn.XLOOKUP(A470,'P1 Date Adjustment'!B:B,'P1 Date Adjustment'!F:F,"not found",0)</f>
        <v>2034</v>
      </c>
      <c r="AM470" s="349">
        <f t="shared" si="70"/>
        <v>0</v>
      </c>
      <c r="AN470" s="360"/>
      <c r="AO470" s="360"/>
    </row>
    <row r="471" spans="1:41" ht="45" x14ac:dyDescent="0.25">
      <c r="A471" s="129">
        <v>58</v>
      </c>
      <c r="B471" s="358" t="s">
        <v>441</v>
      </c>
      <c r="C471" s="358" t="str">
        <f>_xlfn.XLOOKUP($A471,'Total project cost for DCs'!A:A,'Total project cost for DCs'!C:C,"Not found",0)</f>
        <v>2-lane urban- upgrade existing road layout with active modes on both sides + intersection improvements (TDM)</v>
      </c>
      <c r="D471" s="355" t="s">
        <v>155</v>
      </c>
      <c r="E471" s="355" t="s">
        <v>199</v>
      </c>
      <c r="H471" s="355" t="s">
        <v>830</v>
      </c>
      <c r="I471" s="359">
        <f>_xlfn.XLOOKUP($H471,DC_growth_AGS!$A$665:$A$673,DC_growth_AGS!$O$665:$O$673,"Not found",0)</f>
        <v>0.96445707034953565</v>
      </c>
      <c r="J471" s="355">
        <v>2033</v>
      </c>
      <c r="K471" s="362">
        <f>_xlfn.XLOOKUP($A471,'Total project cost for DCs'!$A$4:$A$111,'Total project cost for DCs'!U$4:U$111,0,0)*_xlfn.XLOOKUP($A471,Drury_beneficiary_allocation!$A$5:$A$104,Drury_beneficiary_allocation!$F$5:$F$104,0,0)</f>
        <v>0</v>
      </c>
      <c r="L471" s="362">
        <f>_xlfn.XLOOKUP($A471,'Total project cost for DCs'!$A$4:$A$111,'Total project cost for DCs'!V$4:V$111,0,0)*_xlfn.XLOOKUP($A471,Drury_beneficiary_allocation!$A$5:$A$104,Drury_beneficiary_allocation!$F$5:$F$104,0,0)</f>
        <v>0</v>
      </c>
      <c r="M471" s="362">
        <f>_xlfn.XLOOKUP($A471,'Total project cost for DCs'!$A$4:$A$111,'Total project cost for DCs'!W$4:W$111,0,0)*_xlfn.XLOOKUP($A471,Drury_beneficiary_allocation!$A$5:$A$104,Drury_beneficiary_allocation!$F$5:$F$104,0,0)</f>
        <v>0</v>
      </c>
      <c r="N471" s="362">
        <f>_xlfn.XLOOKUP($A471,'Total project cost for DCs'!$A$4:$A$111,'Total project cost for DCs'!X$4:X$111,0,0)*_xlfn.XLOOKUP($A471,Drury_beneficiary_allocation!$A$5:$A$104,Drury_beneficiary_allocation!$F$5:$F$104,0,0)</f>
        <v>0</v>
      </c>
      <c r="O471" s="362">
        <f>_xlfn.XLOOKUP($A471,'Total project cost for DCs'!$A$4:$A$111,'Total project cost for DCs'!Y$4:Y$111,0,0)*_xlfn.XLOOKUP($A471,Drury_beneficiary_allocation!$A$5:$A$104,Drury_beneficiary_allocation!$F$5:$F$104,0,0)</f>
        <v>0</v>
      </c>
      <c r="P471" s="362">
        <f>_xlfn.XLOOKUP($A471,'Total project cost for DCs'!$A$4:$A$111,'Total project cost for DCs'!Z$4:Z$111,0,0)*_xlfn.XLOOKUP($A471,Drury_beneficiary_allocation!$A$5:$A$104,Drury_beneficiary_allocation!$F$5:$F$104,0,0)</f>
        <v>0</v>
      </c>
      <c r="Q471" s="362">
        <f>_xlfn.XLOOKUP($A471,'Total project cost for DCs'!$A$4:$A$111,'Total project cost for DCs'!AA$4:AA$111,0,0)*_xlfn.XLOOKUP($A471,Drury_beneficiary_allocation!$A$5:$A$104,Drury_beneficiary_allocation!$F$5:$F$104,0,0)</f>
        <v>0</v>
      </c>
      <c r="R471" s="362">
        <f>_xlfn.XLOOKUP($A471,'Total project cost for DCs'!$A$4:$A$111,'Total project cost for DCs'!AB$4:AB$111,0,0)*_xlfn.XLOOKUP($A471,Drury_beneficiary_allocation!$A$5:$A$104,Drury_beneficiary_allocation!$F$5:$F$104,0,0)</f>
        <v>0</v>
      </c>
      <c r="S471" s="362">
        <f>_xlfn.XLOOKUP($A471,'Total project cost for DCs'!$A$4:$A$111,'Total project cost for DCs'!AC$4:AC$111,0,0)*_xlfn.XLOOKUP($A471,Drury_beneficiary_allocation!$A$5:$A$104,Drury_beneficiary_allocation!$F$5:$F$104,0,0)</f>
        <v>0</v>
      </c>
      <c r="T471" s="362">
        <f>_xlfn.XLOOKUP($A471,'Total project cost for DCs'!$A$4:$A$111,'Total project cost for DCs'!AD$4:AD$111,0,0)*_xlfn.XLOOKUP($A471,Drury_beneficiary_allocation!$A$5:$A$104,Drury_beneficiary_allocation!$F$5:$F$104,0,0)</f>
        <v>0</v>
      </c>
      <c r="U471" s="362">
        <f>_xlfn.XLOOKUP($A471,'Total project cost for DCs'!$A$4:$A$111,'Total project cost for DCs'!AE$4:AE$111,0,0)*_xlfn.XLOOKUP($A471,Drury_beneficiary_allocation!$A$5:$A$104,Drury_beneficiary_allocation!$F$5:$F$104,0,0)</f>
        <v>0</v>
      </c>
      <c r="V471" s="362">
        <f>_xlfn.XLOOKUP($A471,'Total project cost for DCs'!$A$4:$A$111,'Total project cost for DCs'!AF$4:AF$111,0,0)*_xlfn.XLOOKUP($A471,Drury_beneficiary_allocation!$A$5:$A$104,Drury_beneficiary_allocation!$F$5:$F$104,0,0)</f>
        <v>0</v>
      </c>
      <c r="W471" s="362">
        <f>_xlfn.XLOOKUP($A471,'Total project cost for DCs'!$A$4:$A$111,'Total project cost for DCs'!AG$4:AG$111,0,0)*_xlfn.XLOOKUP($A471,Drury_beneficiary_allocation!$A$5:$A$104,Drury_beneficiary_allocation!$F$5:$F$104,0,0)</f>
        <v>0</v>
      </c>
      <c r="X471" s="362">
        <f>_xlfn.XLOOKUP($A471,'Total project cost for DCs'!$A$4:$A$111,'Total project cost for DCs'!AH$4:AH$111,0,0)*_xlfn.XLOOKUP($A471,Drury_beneficiary_allocation!$A$5:$A$104,Drury_beneficiary_allocation!$F$5:$F$104,0,0)</f>
        <v>0</v>
      </c>
      <c r="Y471" s="362">
        <f>_xlfn.XLOOKUP($A471,'Total project cost for DCs'!$A$4:$A$111,'Total project cost for DCs'!AI$4:AI$111,0,0)*_xlfn.XLOOKUP($A471,Drury_beneficiary_allocation!$A$5:$A$104,Drury_beneficiary_allocation!$F$5:$F$104,0,0)</f>
        <v>0</v>
      </c>
      <c r="Z471" s="362">
        <f>_xlfn.XLOOKUP($A471,'Total project cost for DCs'!$A$4:$A$111,'Total project cost for DCs'!AJ$4:AJ$111,0,0)*_xlfn.XLOOKUP($A471,Drury_beneficiary_allocation!$A$5:$A$104,Drury_beneficiary_allocation!$F$5:$F$104,0,0)</f>
        <v>0</v>
      </c>
      <c r="AA471" s="362">
        <f>_xlfn.XLOOKUP($A471,'Total project cost for DCs'!$A$4:$A$111,'Total project cost for DCs'!AK$4:AK$111,0,0)*_xlfn.XLOOKUP($A471,Drury_beneficiary_allocation!$A$5:$A$104,Drury_beneficiary_allocation!$F$5:$F$104,0,0)</f>
        <v>0</v>
      </c>
      <c r="AB471" s="362">
        <f>_xlfn.XLOOKUP($A471,'Total project cost for DCs'!$A$4:$A$111,'Total project cost for DCs'!AL$4:AL$111,0,0)*_xlfn.XLOOKUP($A471,Drury_beneficiary_allocation!$A$5:$A$104,Drury_beneficiary_allocation!$F$5:$F$104,0,0)</f>
        <v>0</v>
      </c>
      <c r="AC471" s="362">
        <f>_xlfn.XLOOKUP($A471,'Total project cost for DCs'!$A$4:$A$111,'Total project cost for DCs'!AM$4:AM$111,0,0)*_xlfn.XLOOKUP($A471,Drury_beneficiary_allocation!$A$5:$A$104,Drury_beneficiary_allocation!$F$5:$F$104,0,0)</f>
        <v>0</v>
      </c>
      <c r="AD471" s="362">
        <f>_xlfn.XLOOKUP($A471,'Total project cost for DCs'!$A$4:$A$111,'Total project cost for DCs'!AN$4:AN$111,0,0)*_xlfn.XLOOKUP($A471,Drury_beneficiary_allocation!$A$5:$A$104,Drury_beneficiary_allocation!$F$5:$F$104,0,0)</f>
        <v>0</v>
      </c>
      <c r="AE471" s="363">
        <f t="shared" si="67"/>
        <v>0</v>
      </c>
      <c r="AF471" s="349"/>
      <c r="AG471" s="349">
        <f t="shared" si="69"/>
        <v>0</v>
      </c>
      <c r="AH471" s="353">
        <v>0</v>
      </c>
      <c r="AI471" s="354" t="str">
        <f t="shared" si="68"/>
        <v>Collector</v>
      </c>
      <c r="AJ471" s="349"/>
      <c r="AK471" s="349"/>
      <c r="AL471" s="355">
        <f>_xlfn.XLOOKUP(A471,'P1 Date Adjustment'!B:B,'P1 Date Adjustment'!F:F,"not found",0)</f>
        <v>2033</v>
      </c>
      <c r="AM471" s="349">
        <f t="shared" si="70"/>
        <v>0</v>
      </c>
      <c r="AN471" s="360"/>
      <c r="AO471" s="360"/>
    </row>
    <row r="472" spans="1:41" ht="30" x14ac:dyDescent="0.25">
      <c r="A472" s="129">
        <v>59</v>
      </c>
      <c r="B472" s="358" t="s">
        <v>443</v>
      </c>
      <c r="C472" s="358" t="str">
        <f>_xlfn.XLOOKUP($A472,'Total project cost for DCs'!A:A,'Total project cost for DCs'!C:C,"Not found",0)</f>
        <v xml:space="preserve"> 2-lane intersection (new intersection + active mode crossings)</v>
      </c>
      <c r="D472" s="355" t="s">
        <v>155</v>
      </c>
      <c r="E472" s="355" t="s">
        <v>223</v>
      </c>
      <c r="H472" s="355" t="s">
        <v>830</v>
      </c>
      <c r="I472" s="359">
        <f>_xlfn.XLOOKUP($H472,DC_growth_AGS!$A$665:$A$673,DC_growth_AGS!$O$665:$O$673,"Not found",0)</f>
        <v>0.96445707034953565</v>
      </c>
      <c r="J472" s="355">
        <v>2033</v>
      </c>
      <c r="K472" s="362">
        <f>_xlfn.XLOOKUP($A472,'Total project cost for DCs'!$A$4:$A$111,'Total project cost for DCs'!U$4:U$111,0,0)*_xlfn.XLOOKUP($A472,Drury_beneficiary_allocation!$A$5:$A$104,Drury_beneficiary_allocation!$F$5:$F$104,0,0)</f>
        <v>0</v>
      </c>
      <c r="L472" s="362">
        <f>_xlfn.XLOOKUP($A472,'Total project cost for DCs'!$A$4:$A$111,'Total project cost for DCs'!V$4:V$111,0,0)*_xlfn.XLOOKUP($A472,Drury_beneficiary_allocation!$A$5:$A$104,Drury_beneficiary_allocation!$F$5:$F$104,0,0)</f>
        <v>0</v>
      </c>
      <c r="M472" s="362">
        <f>_xlfn.XLOOKUP($A472,'Total project cost for DCs'!$A$4:$A$111,'Total project cost for DCs'!W$4:W$111,0,0)*_xlfn.XLOOKUP($A472,Drury_beneficiary_allocation!$A$5:$A$104,Drury_beneficiary_allocation!$F$5:$F$104,0,0)</f>
        <v>0</v>
      </c>
      <c r="N472" s="362">
        <f>_xlfn.XLOOKUP($A472,'Total project cost for DCs'!$A$4:$A$111,'Total project cost for DCs'!X$4:X$111,0,0)*_xlfn.XLOOKUP($A472,Drury_beneficiary_allocation!$A$5:$A$104,Drury_beneficiary_allocation!$F$5:$F$104,0,0)</f>
        <v>0</v>
      </c>
      <c r="O472" s="362">
        <f>_xlfn.XLOOKUP($A472,'Total project cost for DCs'!$A$4:$A$111,'Total project cost for DCs'!Y$4:Y$111,0,0)*_xlfn.XLOOKUP($A472,Drury_beneficiary_allocation!$A$5:$A$104,Drury_beneficiary_allocation!$F$5:$F$104,0,0)</f>
        <v>0</v>
      </c>
      <c r="P472" s="362">
        <f>_xlfn.XLOOKUP($A472,'Total project cost for DCs'!$A$4:$A$111,'Total project cost for DCs'!Z$4:Z$111,0,0)*_xlfn.XLOOKUP($A472,Drury_beneficiary_allocation!$A$5:$A$104,Drury_beneficiary_allocation!$F$5:$F$104,0,0)</f>
        <v>0</v>
      </c>
      <c r="Q472" s="362">
        <f>_xlfn.XLOOKUP($A472,'Total project cost for DCs'!$A$4:$A$111,'Total project cost for DCs'!AA$4:AA$111,0,0)*_xlfn.XLOOKUP($A472,Drury_beneficiary_allocation!$A$5:$A$104,Drury_beneficiary_allocation!$F$5:$F$104,0,0)</f>
        <v>0</v>
      </c>
      <c r="R472" s="362">
        <f>_xlfn.XLOOKUP($A472,'Total project cost for DCs'!$A$4:$A$111,'Total project cost for DCs'!AB$4:AB$111,0,0)*_xlfn.XLOOKUP($A472,Drury_beneficiary_allocation!$A$5:$A$104,Drury_beneficiary_allocation!$F$5:$F$104,0,0)</f>
        <v>0</v>
      </c>
      <c r="S472" s="362">
        <f>_xlfn.XLOOKUP($A472,'Total project cost for DCs'!$A$4:$A$111,'Total project cost for DCs'!AC$4:AC$111,0,0)*_xlfn.XLOOKUP($A472,Drury_beneficiary_allocation!$A$5:$A$104,Drury_beneficiary_allocation!$F$5:$F$104,0,0)</f>
        <v>0</v>
      </c>
      <c r="T472" s="362">
        <f>_xlfn.XLOOKUP($A472,'Total project cost for DCs'!$A$4:$A$111,'Total project cost for DCs'!AD$4:AD$111,0,0)*_xlfn.XLOOKUP($A472,Drury_beneficiary_allocation!$A$5:$A$104,Drury_beneficiary_allocation!$F$5:$F$104,0,0)</f>
        <v>0</v>
      </c>
      <c r="U472" s="362">
        <f>_xlfn.XLOOKUP($A472,'Total project cost for DCs'!$A$4:$A$111,'Total project cost for DCs'!AE$4:AE$111,0,0)*_xlfn.XLOOKUP($A472,Drury_beneficiary_allocation!$A$5:$A$104,Drury_beneficiary_allocation!$F$5:$F$104,0,0)</f>
        <v>0</v>
      </c>
      <c r="V472" s="362">
        <f>_xlfn.XLOOKUP($A472,'Total project cost for DCs'!$A$4:$A$111,'Total project cost for DCs'!AF$4:AF$111,0,0)*_xlfn.XLOOKUP($A472,Drury_beneficiary_allocation!$A$5:$A$104,Drury_beneficiary_allocation!$F$5:$F$104,0,0)</f>
        <v>0</v>
      </c>
      <c r="W472" s="362">
        <f>_xlfn.XLOOKUP($A472,'Total project cost for DCs'!$A$4:$A$111,'Total project cost for DCs'!AG$4:AG$111,0,0)*_xlfn.XLOOKUP($A472,Drury_beneficiary_allocation!$A$5:$A$104,Drury_beneficiary_allocation!$F$5:$F$104,0,0)</f>
        <v>0</v>
      </c>
      <c r="X472" s="362">
        <f>_xlfn.XLOOKUP($A472,'Total project cost for DCs'!$A$4:$A$111,'Total project cost for DCs'!AH$4:AH$111,0,0)*_xlfn.XLOOKUP($A472,Drury_beneficiary_allocation!$A$5:$A$104,Drury_beneficiary_allocation!$F$5:$F$104,0,0)</f>
        <v>0</v>
      </c>
      <c r="Y472" s="362">
        <f>_xlfn.XLOOKUP($A472,'Total project cost for DCs'!$A$4:$A$111,'Total project cost for DCs'!AI$4:AI$111,0,0)*_xlfn.XLOOKUP($A472,Drury_beneficiary_allocation!$A$5:$A$104,Drury_beneficiary_allocation!$F$5:$F$104,0,0)</f>
        <v>0</v>
      </c>
      <c r="Z472" s="362">
        <f>_xlfn.XLOOKUP($A472,'Total project cost for DCs'!$A$4:$A$111,'Total project cost for DCs'!AJ$4:AJ$111,0,0)*_xlfn.XLOOKUP($A472,Drury_beneficiary_allocation!$A$5:$A$104,Drury_beneficiary_allocation!$F$5:$F$104,0,0)</f>
        <v>0</v>
      </c>
      <c r="AA472" s="362">
        <f>_xlfn.XLOOKUP($A472,'Total project cost for DCs'!$A$4:$A$111,'Total project cost for DCs'!AK$4:AK$111,0,0)*_xlfn.XLOOKUP($A472,Drury_beneficiary_allocation!$A$5:$A$104,Drury_beneficiary_allocation!$F$5:$F$104,0,0)</f>
        <v>0</v>
      </c>
      <c r="AB472" s="362">
        <f>_xlfn.XLOOKUP($A472,'Total project cost for DCs'!$A$4:$A$111,'Total project cost for DCs'!AL$4:AL$111,0,0)*_xlfn.XLOOKUP($A472,Drury_beneficiary_allocation!$A$5:$A$104,Drury_beneficiary_allocation!$F$5:$F$104,0,0)</f>
        <v>0</v>
      </c>
      <c r="AC472" s="362">
        <f>_xlfn.XLOOKUP($A472,'Total project cost for DCs'!$A$4:$A$111,'Total project cost for DCs'!AM$4:AM$111,0,0)*_xlfn.XLOOKUP($A472,Drury_beneficiary_allocation!$A$5:$A$104,Drury_beneficiary_allocation!$F$5:$F$104,0,0)</f>
        <v>0</v>
      </c>
      <c r="AD472" s="362">
        <f>_xlfn.XLOOKUP($A472,'Total project cost for DCs'!$A$4:$A$111,'Total project cost for DCs'!AN$4:AN$111,0,0)*_xlfn.XLOOKUP($A472,Drury_beneficiary_allocation!$A$5:$A$104,Drury_beneficiary_allocation!$F$5:$F$104,0,0)</f>
        <v>0</v>
      </c>
      <c r="AE472" s="363">
        <f t="shared" si="67"/>
        <v>0</v>
      </c>
      <c r="AF472" s="349"/>
      <c r="AG472" s="349">
        <f t="shared" si="69"/>
        <v>0</v>
      </c>
      <c r="AH472" s="353">
        <v>0</v>
      </c>
      <c r="AI472" s="354" t="str">
        <f t="shared" si="68"/>
        <v>Collector</v>
      </c>
      <c r="AJ472" s="349"/>
      <c r="AK472" s="349"/>
      <c r="AL472" s="355">
        <f>_xlfn.XLOOKUP(A472,'P1 Date Adjustment'!B:B,'P1 Date Adjustment'!F:F,"not found",0)</f>
        <v>2033</v>
      </c>
      <c r="AM472" s="349">
        <f t="shared" si="70"/>
        <v>0</v>
      </c>
      <c r="AN472" s="360"/>
      <c r="AO472" s="360"/>
    </row>
    <row r="473" spans="1:41" ht="30" x14ac:dyDescent="0.25">
      <c r="A473" s="129" t="s">
        <v>452</v>
      </c>
      <c r="B473" s="358" t="s">
        <v>453</v>
      </c>
      <c r="C473" s="358" t="str">
        <f>_xlfn.XLOOKUP($A473,'Total project cost for DCs'!A:A,'Total project cost for DCs'!C:C,"Not found",0)</f>
        <v>2-lane urban- new road layout with active modes on both sides (TDM)</v>
      </c>
      <c r="D473" s="355" t="s">
        <v>155</v>
      </c>
      <c r="E473" s="355" t="s">
        <v>227</v>
      </c>
      <c r="H473" s="355" t="s">
        <v>830</v>
      </c>
      <c r="I473" s="359">
        <f>_xlfn.XLOOKUP($H473,DC_growth_AGS!$A$665:$A$673,DC_growth_AGS!$O$665:$O$673,"Not found",0)</f>
        <v>0.96445707034953565</v>
      </c>
      <c r="J473" s="355">
        <v>2036</v>
      </c>
      <c r="K473" s="362">
        <f>_xlfn.XLOOKUP($A473,'Total project cost for DCs'!$A$4:$A$111,'Total project cost for DCs'!U$4:U$111,0,0)*_xlfn.XLOOKUP($A473,Drury_beneficiary_allocation!$A$5:$A$104,Drury_beneficiary_allocation!$F$5:$F$104,0,0)</f>
        <v>0</v>
      </c>
      <c r="L473" s="362">
        <f>_xlfn.XLOOKUP($A473,'Total project cost for DCs'!$A$4:$A$111,'Total project cost for DCs'!V$4:V$111,0,0)*_xlfn.XLOOKUP($A473,Drury_beneficiary_allocation!$A$5:$A$104,Drury_beneficiary_allocation!$F$5:$F$104,0,0)</f>
        <v>0</v>
      </c>
      <c r="M473" s="362">
        <f>_xlfn.XLOOKUP($A473,'Total project cost for DCs'!$A$4:$A$111,'Total project cost for DCs'!W$4:W$111,0,0)*_xlfn.XLOOKUP($A473,Drury_beneficiary_allocation!$A$5:$A$104,Drury_beneficiary_allocation!$F$5:$F$104,0,0)</f>
        <v>0</v>
      </c>
      <c r="N473" s="362">
        <f>_xlfn.XLOOKUP($A473,'Total project cost for DCs'!$A$4:$A$111,'Total project cost for DCs'!X$4:X$111,0,0)*_xlfn.XLOOKUP($A473,Drury_beneficiary_allocation!$A$5:$A$104,Drury_beneficiary_allocation!$F$5:$F$104,0,0)</f>
        <v>0</v>
      </c>
      <c r="O473" s="362">
        <f>_xlfn.XLOOKUP($A473,'Total project cost for DCs'!$A$4:$A$111,'Total project cost for DCs'!Y$4:Y$111,0,0)*_xlfn.XLOOKUP($A473,Drury_beneficiary_allocation!$A$5:$A$104,Drury_beneficiary_allocation!$F$5:$F$104,0,0)</f>
        <v>0</v>
      </c>
      <c r="P473" s="362">
        <f>_xlfn.XLOOKUP($A473,'Total project cost for DCs'!$A$4:$A$111,'Total project cost for DCs'!Z$4:Z$111,0,0)*_xlfn.XLOOKUP($A473,Drury_beneficiary_allocation!$A$5:$A$104,Drury_beneficiary_allocation!$F$5:$F$104,0,0)</f>
        <v>0</v>
      </c>
      <c r="Q473" s="362">
        <f>_xlfn.XLOOKUP($A473,'Total project cost for DCs'!$A$4:$A$111,'Total project cost for DCs'!AA$4:AA$111,0,0)*_xlfn.XLOOKUP($A473,Drury_beneficiary_allocation!$A$5:$A$104,Drury_beneficiary_allocation!$F$5:$F$104,0,0)</f>
        <v>0</v>
      </c>
      <c r="R473" s="362">
        <f>_xlfn.XLOOKUP($A473,'Total project cost for DCs'!$A$4:$A$111,'Total project cost for DCs'!AB$4:AB$111,0,0)*_xlfn.XLOOKUP($A473,Drury_beneficiary_allocation!$A$5:$A$104,Drury_beneficiary_allocation!$F$5:$F$104,0,0)</f>
        <v>0</v>
      </c>
      <c r="S473" s="362">
        <f>_xlfn.XLOOKUP($A473,'Total project cost for DCs'!$A$4:$A$111,'Total project cost for DCs'!AC$4:AC$111,0,0)*_xlfn.XLOOKUP($A473,Drury_beneficiary_allocation!$A$5:$A$104,Drury_beneficiary_allocation!$F$5:$F$104,0,0)</f>
        <v>0</v>
      </c>
      <c r="T473" s="362">
        <f>_xlfn.XLOOKUP($A473,'Total project cost for DCs'!$A$4:$A$111,'Total project cost for DCs'!AD$4:AD$111,0,0)*_xlfn.XLOOKUP($A473,Drury_beneficiary_allocation!$A$5:$A$104,Drury_beneficiary_allocation!$F$5:$F$104,0,0)</f>
        <v>0</v>
      </c>
      <c r="U473" s="362">
        <f>_xlfn.XLOOKUP($A473,'Total project cost for DCs'!$A$4:$A$111,'Total project cost for DCs'!AE$4:AE$111,0,0)*_xlfn.XLOOKUP($A473,Drury_beneficiary_allocation!$A$5:$A$104,Drury_beneficiary_allocation!$F$5:$F$104,0,0)</f>
        <v>0</v>
      </c>
      <c r="V473" s="362">
        <f>_xlfn.XLOOKUP($A473,'Total project cost for DCs'!$A$4:$A$111,'Total project cost for DCs'!AF$4:AF$111,0,0)*_xlfn.XLOOKUP($A473,Drury_beneficiary_allocation!$A$5:$A$104,Drury_beneficiary_allocation!$F$5:$F$104,0,0)</f>
        <v>0</v>
      </c>
      <c r="W473" s="362">
        <f>_xlfn.XLOOKUP($A473,'Total project cost for DCs'!$A$4:$A$111,'Total project cost for DCs'!AG$4:AG$111,0,0)*_xlfn.XLOOKUP($A473,Drury_beneficiary_allocation!$A$5:$A$104,Drury_beneficiary_allocation!$F$5:$F$104,0,0)</f>
        <v>0</v>
      </c>
      <c r="X473" s="362">
        <f>_xlfn.XLOOKUP($A473,'Total project cost for DCs'!$A$4:$A$111,'Total project cost for DCs'!AH$4:AH$111,0,0)*_xlfn.XLOOKUP($A473,Drury_beneficiary_allocation!$A$5:$A$104,Drury_beneficiary_allocation!$F$5:$F$104,0,0)</f>
        <v>0</v>
      </c>
      <c r="Y473" s="362">
        <f>_xlfn.XLOOKUP($A473,'Total project cost for DCs'!$A$4:$A$111,'Total project cost for DCs'!AI$4:AI$111,0,0)*_xlfn.XLOOKUP($A473,Drury_beneficiary_allocation!$A$5:$A$104,Drury_beneficiary_allocation!$F$5:$F$104,0,0)</f>
        <v>0</v>
      </c>
      <c r="Z473" s="362">
        <f>_xlfn.XLOOKUP($A473,'Total project cost for DCs'!$A$4:$A$111,'Total project cost for DCs'!AJ$4:AJ$111,0,0)*_xlfn.XLOOKUP($A473,Drury_beneficiary_allocation!$A$5:$A$104,Drury_beneficiary_allocation!$F$5:$F$104,0,0)</f>
        <v>0</v>
      </c>
      <c r="AA473" s="362">
        <f>_xlfn.XLOOKUP($A473,'Total project cost for DCs'!$A$4:$A$111,'Total project cost for DCs'!AK$4:AK$111,0,0)*_xlfn.XLOOKUP($A473,Drury_beneficiary_allocation!$A$5:$A$104,Drury_beneficiary_allocation!$F$5:$F$104,0,0)</f>
        <v>0</v>
      </c>
      <c r="AB473" s="362">
        <f>_xlfn.XLOOKUP($A473,'Total project cost for DCs'!$A$4:$A$111,'Total project cost for DCs'!AL$4:AL$111,0,0)*_xlfn.XLOOKUP($A473,Drury_beneficiary_allocation!$A$5:$A$104,Drury_beneficiary_allocation!$F$5:$F$104,0,0)</f>
        <v>0</v>
      </c>
      <c r="AC473" s="362">
        <f>_xlfn.XLOOKUP($A473,'Total project cost for DCs'!$A$4:$A$111,'Total project cost for DCs'!AM$4:AM$111,0,0)*_xlfn.XLOOKUP($A473,Drury_beneficiary_allocation!$A$5:$A$104,Drury_beneficiary_allocation!$F$5:$F$104,0,0)</f>
        <v>0</v>
      </c>
      <c r="AD473" s="362">
        <f>_xlfn.XLOOKUP($A473,'Total project cost for DCs'!$A$4:$A$111,'Total project cost for DCs'!AN$4:AN$111,0,0)*_xlfn.XLOOKUP($A473,Drury_beneficiary_allocation!$A$5:$A$104,Drury_beneficiary_allocation!$F$5:$F$104,0,0)</f>
        <v>0</v>
      </c>
      <c r="AE473" s="363">
        <f t="shared" si="67"/>
        <v>0</v>
      </c>
      <c r="AF473" s="349"/>
      <c r="AG473" s="349">
        <f t="shared" si="69"/>
        <v>0</v>
      </c>
      <c r="AH473" s="353">
        <v>0</v>
      </c>
      <c r="AI473" s="354" t="str">
        <f t="shared" si="68"/>
        <v>Arterial</v>
      </c>
      <c r="AJ473" s="349"/>
      <c r="AK473" s="349"/>
      <c r="AL473" s="355">
        <f>_xlfn.XLOOKUP(A473,'P1 Date Adjustment'!B:B,'P1 Date Adjustment'!F:F,"not found",0)</f>
        <v>2036</v>
      </c>
      <c r="AM473" s="349">
        <f t="shared" si="70"/>
        <v>0</v>
      </c>
      <c r="AN473" s="360"/>
      <c r="AO473" s="360"/>
    </row>
    <row r="474" spans="1:41" ht="30" x14ac:dyDescent="0.25">
      <c r="A474" s="129" t="s">
        <v>454</v>
      </c>
      <c r="B474" s="358" t="s">
        <v>455</v>
      </c>
      <c r="C474" s="358" t="str">
        <f>_xlfn.XLOOKUP($A474,'Total project cost for DCs'!A:A,'Total project cost for DCs'!C:C,"Not found",0)</f>
        <v>2-lane urban- new road layout with active modes on both sides (TDM)</v>
      </c>
      <c r="D474" s="355" t="s">
        <v>155</v>
      </c>
      <c r="E474" s="355" t="s">
        <v>345</v>
      </c>
      <c r="H474" s="355" t="s">
        <v>830</v>
      </c>
      <c r="I474" s="359">
        <f>_xlfn.XLOOKUP($H474,DC_growth_AGS!$A$665:$A$673,DC_growth_AGS!$O$665:$O$673,"Not found",0)</f>
        <v>0.96445707034953565</v>
      </c>
      <c r="J474" s="355">
        <v>2036</v>
      </c>
      <c r="K474" s="362">
        <f>_xlfn.XLOOKUP($A474,'Total project cost for DCs'!$A$4:$A$111,'Total project cost for DCs'!U$4:U$111,0,0)*_xlfn.XLOOKUP($A474,Drury_beneficiary_allocation!$A$5:$A$104,Drury_beneficiary_allocation!$F$5:$F$104,0,0)</f>
        <v>0</v>
      </c>
      <c r="L474" s="362">
        <f>_xlfn.XLOOKUP($A474,'Total project cost for DCs'!$A$4:$A$111,'Total project cost for DCs'!V$4:V$111,0,0)*_xlfn.XLOOKUP($A474,Drury_beneficiary_allocation!$A$5:$A$104,Drury_beneficiary_allocation!$F$5:$F$104,0,0)</f>
        <v>0</v>
      </c>
      <c r="M474" s="362">
        <f>_xlfn.XLOOKUP($A474,'Total project cost for DCs'!$A$4:$A$111,'Total project cost for DCs'!W$4:W$111,0,0)*_xlfn.XLOOKUP($A474,Drury_beneficiary_allocation!$A$5:$A$104,Drury_beneficiary_allocation!$F$5:$F$104,0,0)</f>
        <v>0</v>
      </c>
      <c r="N474" s="362">
        <f>_xlfn.XLOOKUP($A474,'Total project cost for DCs'!$A$4:$A$111,'Total project cost for DCs'!X$4:X$111,0,0)*_xlfn.XLOOKUP($A474,Drury_beneficiary_allocation!$A$5:$A$104,Drury_beneficiary_allocation!$F$5:$F$104,0,0)</f>
        <v>0</v>
      </c>
      <c r="O474" s="362">
        <f>_xlfn.XLOOKUP($A474,'Total project cost for DCs'!$A$4:$A$111,'Total project cost for DCs'!Y$4:Y$111,0,0)*_xlfn.XLOOKUP($A474,Drury_beneficiary_allocation!$A$5:$A$104,Drury_beneficiary_allocation!$F$5:$F$104,0,0)</f>
        <v>0</v>
      </c>
      <c r="P474" s="362">
        <f>_xlfn.XLOOKUP($A474,'Total project cost for DCs'!$A$4:$A$111,'Total project cost for DCs'!Z$4:Z$111,0,0)*_xlfn.XLOOKUP($A474,Drury_beneficiary_allocation!$A$5:$A$104,Drury_beneficiary_allocation!$F$5:$F$104,0,0)</f>
        <v>0</v>
      </c>
      <c r="Q474" s="362">
        <f>_xlfn.XLOOKUP($A474,'Total project cost for DCs'!$A$4:$A$111,'Total project cost for DCs'!AA$4:AA$111,0,0)*_xlfn.XLOOKUP($A474,Drury_beneficiary_allocation!$A$5:$A$104,Drury_beneficiary_allocation!$F$5:$F$104,0,0)</f>
        <v>0</v>
      </c>
      <c r="R474" s="362">
        <f>_xlfn.XLOOKUP($A474,'Total project cost for DCs'!$A$4:$A$111,'Total project cost for DCs'!AB$4:AB$111,0,0)*_xlfn.XLOOKUP($A474,Drury_beneficiary_allocation!$A$5:$A$104,Drury_beneficiary_allocation!$F$5:$F$104,0,0)</f>
        <v>0</v>
      </c>
      <c r="S474" s="362">
        <f>_xlfn.XLOOKUP($A474,'Total project cost for DCs'!$A$4:$A$111,'Total project cost for DCs'!AC$4:AC$111,0,0)*_xlfn.XLOOKUP($A474,Drury_beneficiary_allocation!$A$5:$A$104,Drury_beneficiary_allocation!$F$5:$F$104,0,0)</f>
        <v>0</v>
      </c>
      <c r="T474" s="362">
        <f>_xlfn.XLOOKUP($A474,'Total project cost for DCs'!$A$4:$A$111,'Total project cost for DCs'!AD$4:AD$111,0,0)*_xlfn.XLOOKUP($A474,Drury_beneficiary_allocation!$A$5:$A$104,Drury_beneficiary_allocation!$F$5:$F$104,0,0)</f>
        <v>0</v>
      </c>
      <c r="U474" s="362">
        <f>_xlfn.XLOOKUP($A474,'Total project cost for DCs'!$A$4:$A$111,'Total project cost for DCs'!AE$4:AE$111,0,0)*_xlfn.XLOOKUP($A474,Drury_beneficiary_allocation!$A$5:$A$104,Drury_beneficiary_allocation!$F$5:$F$104,0,0)</f>
        <v>0</v>
      </c>
      <c r="V474" s="362">
        <f>_xlfn.XLOOKUP($A474,'Total project cost for DCs'!$A$4:$A$111,'Total project cost for DCs'!AF$4:AF$111,0,0)*_xlfn.XLOOKUP($A474,Drury_beneficiary_allocation!$A$5:$A$104,Drury_beneficiary_allocation!$F$5:$F$104,0,0)</f>
        <v>0</v>
      </c>
      <c r="W474" s="362">
        <f>_xlfn.XLOOKUP($A474,'Total project cost for DCs'!$A$4:$A$111,'Total project cost for DCs'!AG$4:AG$111,0,0)*_xlfn.XLOOKUP($A474,Drury_beneficiary_allocation!$A$5:$A$104,Drury_beneficiary_allocation!$F$5:$F$104,0,0)</f>
        <v>0</v>
      </c>
      <c r="X474" s="362">
        <f>_xlfn.XLOOKUP($A474,'Total project cost for DCs'!$A$4:$A$111,'Total project cost for DCs'!AH$4:AH$111,0,0)*_xlfn.XLOOKUP($A474,Drury_beneficiary_allocation!$A$5:$A$104,Drury_beneficiary_allocation!$F$5:$F$104,0,0)</f>
        <v>0</v>
      </c>
      <c r="Y474" s="362">
        <f>_xlfn.XLOOKUP($A474,'Total project cost for DCs'!$A$4:$A$111,'Total project cost for DCs'!AI$4:AI$111,0,0)*_xlfn.XLOOKUP($A474,Drury_beneficiary_allocation!$A$5:$A$104,Drury_beneficiary_allocation!$F$5:$F$104,0,0)</f>
        <v>0</v>
      </c>
      <c r="Z474" s="362">
        <f>_xlfn.XLOOKUP($A474,'Total project cost for DCs'!$A$4:$A$111,'Total project cost for DCs'!AJ$4:AJ$111,0,0)*_xlfn.XLOOKUP($A474,Drury_beneficiary_allocation!$A$5:$A$104,Drury_beneficiary_allocation!$F$5:$F$104,0,0)</f>
        <v>0</v>
      </c>
      <c r="AA474" s="362">
        <f>_xlfn.XLOOKUP($A474,'Total project cost for DCs'!$A$4:$A$111,'Total project cost for DCs'!AK$4:AK$111,0,0)*_xlfn.XLOOKUP($A474,Drury_beneficiary_allocation!$A$5:$A$104,Drury_beneficiary_allocation!$F$5:$F$104,0,0)</f>
        <v>0</v>
      </c>
      <c r="AB474" s="362">
        <f>_xlfn.XLOOKUP($A474,'Total project cost for DCs'!$A$4:$A$111,'Total project cost for DCs'!AL$4:AL$111,0,0)*_xlfn.XLOOKUP($A474,Drury_beneficiary_allocation!$A$5:$A$104,Drury_beneficiary_allocation!$F$5:$F$104,0,0)</f>
        <v>0</v>
      </c>
      <c r="AC474" s="362">
        <f>_xlfn.XLOOKUP($A474,'Total project cost for DCs'!$A$4:$A$111,'Total project cost for DCs'!AM$4:AM$111,0,0)*_xlfn.XLOOKUP($A474,Drury_beneficiary_allocation!$A$5:$A$104,Drury_beneficiary_allocation!$F$5:$F$104,0,0)</f>
        <v>0</v>
      </c>
      <c r="AD474" s="362">
        <f>_xlfn.XLOOKUP($A474,'Total project cost for DCs'!$A$4:$A$111,'Total project cost for DCs'!AN$4:AN$111,0,0)*_xlfn.XLOOKUP($A474,Drury_beneficiary_allocation!$A$5:$A$104,Drury_beneficiary_allocation!$F$5:$F$104,0,0)</f>
        <v>0</v>
      </c>
      <c r="AE474" s="363">
        <f t="shared" si="67"/>
        <v>0</v>
      </c>
      <c r="AF474" s="349"/>
      <c r="AG474" s="349">
        <f t="shared" si="69"/>
        <v>0</v>
      </c>
      <c r="AH474" s="353">
        <v>0</v>
      </c>
      <c r="AI474" s="354" t="str">
        <f t="shared" si="68"/>
        <v>Arterial</v>
      </c>
      <c r="AJ474" s="349"/>
      <c r="AK474" s="349"/>
      <c r="AL474" s="355">
        <f>_xlfn.XLOOKUP(A474,'P1 Date Adjustment'!B:B,'P1 Date Adjustment'!F:F,"not found",0)</f>
        <v>2036</v>
      </c>
      <c r="AM474" s="349">
        <f t="shared" si="70"/>
        <v>0</v>
      </c>
      <c r="AN474" s="360"/>
      <c r="AO474" s="360"/>
    </row>
    <row r="475" spans="1:41" ht="30" x14ac:dyDescent="0.25">
      <c r="A475" s="129" t="s">
        <v>456</v>
      </c>
      <c r="B475" s="358" t="s">
        <v>453</v>
      </c>
      <c r="C475" s="358" t="str">
        <f>_xlfn.XLOOKUP($A475,'Total project cost for DCs'!A:A,'Total project cost for DCs'!C:C,"Not found",0)</f>
        <v>4-lane urban- upgrade 2-lane urban to 4-lane with active modes on both sides, (TDM)</v>
      </c>
      <c r="D475" s="355" t="s">
        <v>155</v>
      </c>
      <c r="E475" s="355" t="s">
        <v>231</v>
      </c>
      <c r="H475" s="355" t="s">
        <v>830</v>
      </c>
      <c r="I475" s="359">
        <f>_xlfn.XLOOKUP($H475,DC_growth_AGS!$A$665:$A$673,DC_growth_AGS!$O$665:$O$673,"Not found",0)</f>
        <v>0.96445707034953565</v>
      </c>
      <c r="J475" s="355">
        <v>2047</v>
      </c>
      <c r="K475" s="362">
        <f>_xlfn.XLOOKUP($A475,'Total project cost for DCs'!$A$4:$A$111,'Total project cost for DCs'!U$4:U$111,0,0)*_xlfn.XLOOKUP($A475,Drury_beneficiary_allocation!$A$5:$A$104,Drury_beneficiary_allocation!$F$5:$F$104,0,0)</f>
        <v>0</v>
      </c>
      <c r="L475" s="362">
        <f>_xlfn.XLOOKUP($A475,'Total project cost for DCs'!$A$4:$A$111,'Total project cost for DCs'!V$4:V$111,0,0)*_xlfn.XLOOKUP($A475,Drury_beneficiary_allocation!$A$5:$A$104,Drury_beneficiary_allocation!$F$5:$F$104,0,0)</f>
        <v>0</v>
      </c>
      <c r="M475" s="362">
        <f>_xlfn.XLOOKUP($A475,'Total project cost for DCs'!$A$4:$A$111,'Total project cost for DCs'!W$4:W$111,0,0)*_xlfn.XLOOKUP($A475,Drury_beneficiary_allocation!$A$5:$A$104,Drury_beneficiary_allocation!$F$5:$F$104,0,0)</f>
        <v>0</v>
      </c>
      <c r="N475" s="362">
        <f>_xlfn.XLOOKUP($A475,'Total project cost for DCs'!$A$4:$A$111,'Total project cost for DCs'!X$4:X$111,0,0)*_xlfn.XLOOKUP($A475,Drury_beneficiary_allocation!$A$5:$A$104,Drury_beneficiary_allocation!$F$5:$F$104,0,0)</f>
        <v>0</v>
      </c>
      <c r="O475" s="362">
        <f>_xlfn.XLOOKUP($A475,'Total project cost for DCs'!$A$4:$A$111,'Total project cost for DCs'!Y$4:Y$111,0,0)*_xlfn.XLOOKUP($A475,Drury_beneficiary_allocation!$A$5:$A$104,Drury_beneficiary_allocation!$F$5:$F$104,0,0)</f>
        <v>0</v>
      </c>
      <c r="P475" s="362">
        <f>_xlfn.XLOOKUP($A475,'Total project cost for DCs'!$A$4:$A$111,'Total project cost for DCs'!Z$4:Z$111,0,0)*_xlfn.XLOOKUP($A475,Drury_beneficiary_allocation!$A$5:$A$104,Drury_beneficiary_allocation!$F$5:$F$104,0,0)</f>
        <v>0</v>
      </c>
      <c r="Q475" s="362">
        <f>_xlfn.XLOOKUP($A475,'Total project cost for DCs'!$A$4:$A$111,'Total project cost for DCs'!AA$4:AA$111,0,0)*_xlfn.XLOOKUP($A475,Drury_beneficiary_allocation!$A$5:$A$104,Drury_beneficiary_allocation!$F$5:$F$104,0,0)</f>
        <v>0</v>
      </c>
      <c r="R475" s="362">
        <f>_xlfn.XLOOKUP($A475,'Total project cost for DCs'!$A$4:$A$111,'Total project cost for DCs'!AB$4:AB$111,0,0)*_xlfn.XLOOKUP($A475,Drury_beneficiary_allocation!$A$5:$A$104,Drury_beneficiary_allocation!$F$5:$F$104,0,0)</f>
        <v>0</v>
      </c>
      <c r="S475" s="362">
        <f>_xlfn.XLOOKUP($A475,'Total project cost for DCs'!$A$4:$A$111,'Total project cost for DCs'!AC$4:AC$111,0,0)*_xlfn.XLOOKUP($A475,Drury_beneficiary_allocation!$A$5:$A$104,Drury_beneficiary_allocation!$F$5:$F$104,0,0)</f>
        <v>0</v>
      </c>
      <c r="T475" s="362">
        <f>_xlfn.XLOOKUP($A475,'Total project cost for DCs'!$A$4:$A$111,'Total project cost for DCs'!AD$4:AD$111,0,0)*_xlfn.XLOOKUP($A475,Drury_beneficiary_allocation!$A$5:$A$104,Drury_beneficiary_allocation!$F$5:$F$104,0,0)</f>
        <v>0</v>
      </c>
      <c r="U475" s="362">
        <f>_xlfn.XLOOKUP($A475,'Total project cost for DCs'!$A$4:$A$111,'Total project cost for DCs'!AE$4:AE$111,0,0)*_xlfn.XLOOKUP($A475,Drury_beneficiary_allocation!$A$5:$A$104,Drury_beneficiary_allocation!$F$5:$F$104,0,0)</f>
        <v>0</v>
      </c>
      <c r="V475" s="362">
        <f>_xlfn.XLOOKUP($A475,'Total project cost for DCs'!$A$4:$A$111,'Total project cost for DCs'!AF$4:AF$111,0,0)*_xlfn.XLOOKUP($A475,Drury_beneficiary_allocation!$A$5:$A$104,Drury_beneficiary_allocation!$F$5:$F$104,0,0)</f>
        <v>0</v>
      </c>
      <c r="W475" s="362">
        <f>_xlfn.XLOOKUP($A475,'Total project cost for DCs'!$A$4:$A$111,'Total project cost for DCs'!AG$4:AG$111,0,0)*_xlfn.XLOOKUP($A475,Drury_beneficiary_allocation!$A$5:$A$104,Drury_beneficiary_allocation!$F$5:$F$104,0,0)</f>
        <v>0</v>
      </c>
      <c r="X475" s="362">
        <f>_xlfn.XLOOKUP($A475,'Total project cost for DCs'!$A$4:$A$111,'Total project cost for DCs'!AH$4:AH$111,0,0)*_xlfn.XLOOKUP($A475,Drury_beneficiary_allocation!$A$5:$A$104,Drury_beneficiary_allocation!$F$5:$F$104,0,0)</f>
        <v>0</v>
      </c>
      <c r="Y475" s="362">
        <f>_xlfn.XLOOKUP($A475,'Total project cost for DCs'!$A$4:$A$111,'Total project cost for DCs'!AI$4:AI$111,0,0)*_xlfn.XLOOKUP($A475,Drury_beneficiary_allocation!$A$5:$A$104,Drury_beneficiary_allocation!$F$5:$F$104,0,0)</f>
        <v>0</v>
      </c>
      <c r="Z475" s="362">
        <f>_xlfn.XLOOKUP($A475,'Total project cost for DCs'!$A$4:$A$111,'Total project cost for DCs'!AJ$4:AJ$111,0,0)*_xlfn.XLOOKUP($A475,Drury_beneficiary_allocation!$A$5:$A$104,Drury_beneficiary_allocation!$F$5:$F$104,0,0)</f>
        <v>0</v>
      </c>
      <c r="AA475" s="362">
        <f>_xlfn.XLOOKUP($A475,'Total project cost for DCs'!$A$4:$A$111,'Total project cost for DCs'!AK$4:AK$111,0,0)*_xlfn.XLOOKUP($A475,Drury_beneficiary_allocation!$A$5:$A$104,Drury_beneficiary_allocation!$F$5:$F$104,0,0)</f>
        <v>0</v>
      </c>
      <c r="AB475" s="362">
        <f>_xlfn.XLOOKUP($A475,'Total project cost for DCs'!$A$4:$A$111,'Total project cost for DCs'!AL$4:AL$111,0,0)*_xlfn.XLOOKUP($A475,Drury_beneficiary_allocation!$A$5:$A$104,Drury_beneficiary_allocation!$F$5:$F$104,0,0)</f>
        <v>0</v>
      </c>
      <c r="AC475" s="362">
        <f>_xlfn.XLOOKUP($A475,'Total project cost for DCs'!$A$4:$A$111,'Total project cost for DCs'!AM$4:AM$111,0,0)*_xlfn.XLOOKUP($A475,Drury_beneficiary_allocation!$A$5:$A$104,Drury_beneficiary_allocation!$F$5:$F$104,0,0)</f>
        <v>0</v>
      </c>
      <c r="AD475" s="362">
        <f>_xlfn.XLOOKUP($A475,'Total project cost for DCs'!$A$4:$A$111,'Total project cost for DCs'!AN$4:AN$111,0,0)*_xlfn.XLOOKUP($A475,Drury_beneficiary_allocation!$A$5:$A$104,Drury_beneficiary_allocation!$F$5:$F$104,0,0)</f>
        <v>0</v>
      </c>
      <c r="AE475" s="363">
        <f t="shared" si="67"/>
        <v>0</v>
      </c>
      <c r="AF475" s="349"/>
      <c r="AG475" s="349">
        <f t="shared" si="69"/>
        <v>0</v>
      </c>
      <c r="AH475" s="353">
        <v>0</v>
      </c>
      <c r="AI475" s="354" t="str">
        <f t="shared" si="68"/>
        <v>Arterial</v>
      </c>
      <c r="AJ475" s="349"/>
      <c r="AK475" s="349"/>
      <c r="AL475" s="355">
        <f>_xlfn.XLOOKUP(A475,'P1 Date Adjustment'!B:B,'P1 Date Adjustment'!F:F,"not found",0)</f>
        <v>2047</v>
      </c>
      <c r="AM475" s="349">
        <f t="shared" si="70"/>
        <v>0</v>
      </c>
      <c r="AN475" s="360"/>
      <c r="AO475" s="360"/>
    </row>
    <row r="476" spans="1:41" ht="30" x14ac:dyDescent="0.25">
      <c r="A476" s="129" t="s">
        <v>457</v>
      </c>
      <c r="B476" s="358" t="s">
        <v>458</v>
      </c>
      <c r="C476" s="358" t="str">
        <f>_xlfn.XLOOKUP($A476,'Total project cost for DCs'!A:A,'Total project cost for DCs'!C:C,"Not found",0)</f>
        <v>4-lane urban- upgrade 2-lane urban to 4-lane with active modes on both sides, (TDM)</v>
      </c>
      <c r="D476" s="355" t="s">
        <v>155</v>
      </c>
      <c r="E476" s="355" t="s">
        <v>345</v>
      </c>
      <c r="H476" s="355" t="s">
        <v>830</v>
      </c>
      <c r="I476" s="359">
        <f>_xlfn.XLOOKUP($H476,DC_growth_AGS!$A$665:$A$673,DC_growth_AGS!$O$665:$O$673,"Not found",0)</f>
        <v>0.96445707034953565</v>
      </c>
      <c r="J476" s="355">
        <v>2047</v>
      </c>
      <c r="K476" s="362">
        <f>_xlfn.XLOOKUP($A476,'Total project cost for DCs'!$A$4:$A$111,'Total project cost for DCs'!U$4:U$111,0,0)*_xlfn.XLOOKUP($A476,Drury_beneficiary_allocation!$A$5:$A$104,Drury_beneficiary_allocation!$F$5:$F$104,0,0)</f>
        <v>0</v>
      </c>
      <c r="L476" s="362">
        <f>_xlfn.XLOOKUP($A476,'Total project cost for DCs'!$A$4:$A$111,'Total project cost for DCs'!V$4:V$111,0,0)*_xlfn.XLOOKUP($A476,Drury_beneficiary_allocation!$A$5:$A$104,Drury_beneficiary_allocation!$F$5:$F$104,0,0)</f>
        <v>0</v>
      </c>
      <c r="M476" s="362">
        <f>_xlfn.XLOOKUP($A476,'Total project cost for DCs'!$A$4:$A$111,'Total project cost for DCs'!W$4:W$111,0,0)*_xlfn.XLOOKUP($A476,Drury_beneficiary_allocation!$A$5:$A$104,Drury_beneficiary_allocation!$F$5:$F$104,0,0)</f>
        <v>0</v>
      </c>
      <c r="N476" s="362">
        <f>_xlfn.XLOOKUP($A476,'Total project cost for DCs'!$A$4:$A$111,'Total project cost for DCs'!X$4:X$111,0,0)*_xlfn.XLOOKUP($A476,Drury_beneficiary_allocation!$A$5:$A$104,Drury_beneficiary_allocation!$F$5:$F$104,0,0)</f>
        <v>0</v>
      </c>
      <c r="O476" s="362">
        <f>_xlfn.XLOOKUP($A476,'Total project cost for DCs'!$A$4:$A$111,'Total project cost for DCs'!Y$4:Y$111,0,0)*_xlfn.XLOOKUP($A476,Drury_beneficiary_allocation!$A$5:$A$104,Drury_beneficiary_allocation!$F$5:$F$104,0,0)</f>
        <v>0</v>
      </c>
      <c r="P476" s="362">
        <f>_xlfn.XLOOKUP($A476,'Total project cost for DCs'!$A$4:$A$111,'Total project cost for DCs'!Z$4:Z$111,0,0)*_xlfn.XLOOKUP($A476,Drury_beneficiary_allocation!$A$5:$A$104,Drury_beneficiary_allocation!$F$5:$F$104,0,0)</f>
        <v>0</v>
      </c>
      <c r="Q476" s="362">
        <f>_xlfn.XLOOKUP($A476,'Total project cost for DCs'!$A$4:$A$111,'Total project cost for DCs'!AA$4:AA$111,0,0)*_xlfn.XLOOKUP($A476,Drury_beneficiary_allocation!$A$5:$A$104,Drury_beneficiary_allocation!$F$5:$F$104,0,0)</f>
        <v>0</v>
      </c>
      <c r="R476" s="362">
        <f>_xlfn.XLOOKUP($A476,'Total project cost for DCs'!$A$4:$A$111,'Total project cost for DCs'!AB$4:AB$111,0,0)*_xlfn.XLOOKUP($A476,Drury_beneficiary_allocation!$A$5:$A$104,Drury_beneficiary_allocation!$F$5:$F$104,0,0)</f>
        <v>0</v>
      </c>
      <c r="S476" s="362">
        <f>_xlfn.XLOOKUP($A476,'Total project cost for DCs'!$A$4:$A$111,'Total project cost for DCs'!AC$4:AC$111,0,0)*_xlfn.XLOOKUP($A476,Drury_beneficiary_allocation!$A$5:$A$104,Drury_beneficiary_allocation!$F$5:$F$104,0,0)</f>
        <v>0</v>
      </c>
      <c r="T476" s="362">
        <f>_xlfn.XLOOKUP($A476,'Total project cost for DCs'!$A$4:$A$111,'Total project cost for DCs'!AD$4:AD$111,0,0)*_xlfn.XLOOKUP($A476,Drury_beneficiary_allocation!$A$5:$A$104,Drury_beneficiary_allocation!$F$5:$F$104,0,0)</f>
        <v>0</v>
      </c>
      <c r="U476" s="362">
        <f>_xlfn.XLOOKUP($A476,'Total project cost for DCs'!$A$4:$A$111,'Total project cost for DCs'!AE$4:AE$111,0,0)*_xlfn.XLOOKUP($A476,Drury_beneficiary_allocation!$A$5:$A$104,Drury_beneficiary_allocation!$F$5:$F$104,0,0)</f>
        <v>0</v>
      </c>
      <c r="V476" s="362">
        <f>_xlfn.XLOOKUP($A476,'Total project cost for DCs'!$A$4:$A$111,'Total project cost for DCs'!AF$4:AF$111,0,0)*_xlfn.XLOOKUP($A476,Drury_beneficiary_allocation!$A$5:$A$104,Drury_beneficiary_allocation!$F$5:$F$104,0,0)</f>
        <v>0</v>
      </c>
      <c r="W476" s="362">
        <f>_xlfn.XLOOKUP($A476,'Total project cost for DCs'!$A$4:$A$111,'Total project cost for DCs'!AG$4:AG$111,0,0)*_xlfn.XLOOKUP($A476,Drury_beneficiary_allocation!$A$5:$A$104,Drury_beneficiary_allocation!$F$5:$F$104,0,0)</f>
        <v>0</v>
      </c>
      <c r="X476" s="362">
        <f>_xlfn.XLOOKUP($A476,'Total project cost for DCs'!$A$4:$A$111,'Total project cost for DCs'!AH$4:AH$111,0,0)*_xlfn.XLOOKUP($A476,Drury_beneficiary_allocation!$A$5:$A$104,Drury_beneficiary_allocation!$F$5:$F$104,0,0)</f>
        <v>0</v>
      </c>
      <c r="Y476" s="362">
        <f>_xlfn.XLOOKUP($A476,'Total project cost for DCs'!$A$4:$A$111,'Total project cost for DCs'!AI$4:AI$111,0,0)*_xlfn.XLOOKUP($A476,Drury_beneficiary_allocation!$A$5:$A$104,Drury_beneficiary_allocation!$F$5:$F$104,0,0)</f>
        <v>0</v>
      </c>
      <c r="Z476" s="362">
        <f>_xlfn.XLOOKUP($A476,'Total project cost for DCs'!$A$4:$A$111,'Total project cost for DCs'!AJ$4:AJ$111,0,0)*_xlfn.XLOOKUP($A476,Drury_beneficiary_allocation!$A$5:$A$104,Drury_beneficiary_allocation!$F$5:$F$104,0,0)</f>
        <v>0</v>
      </c>
      <c r="AA476" s="362">
        <f>_xlfn.XLOOKUP($A476,'Total project cost for DCs'!$A$4:$A$111,'Total project cost for DCs'!AK$4:AK$111,0,0)*_xlfn.XLOOKUP($A476,Drury_beneficiary_allocation!$A$5:$A$104,Drury_beneficiary_allocation!$F$5:$F$104,0,0)</f>
        <v>0</v>
      </c>
      <c r="AB476" s="362">
        <f>_xlfn.XLOOKUP($A476,'Total project cost for DCs'!$A$4:$A$111,'Total project cost for DCs'!AL$4:AL$111,0,0)*_xlfn.XLOOKUP($A476,Drury_beneficiary_allocation!$A$5:$A$104,Drury_beneficiary_allocation!$F$5:$F$104,0,0)</f>
        <v>0</v>
      </c>
      <c r="AC476" s="362">
        <f>_xlfn.XLOOKUP($A476,'Total project cost for DCs'!$A$4:$A$111,'Total project cost for DCs'!AM$4:AM$111,0,0)*_xlfn.XLOOKUP($A476,Drury_beneficiary_allocation!$A$5:$A$104,Drury_beneficiary_allocation!$F$5:$F$104,0,0)</f>
        <v>0</v>
      </c>
      <c r="AD476" s="362">
        <f>_xlfn.XLOOKUP($A476,'Total project cost for DCs'!$A$4:$A$111,'Total project cost for DCs'!AN$4:AN$111,0,0)*_xlfn.XLOOKUP($A476,Drury_beneficiary_allocation!$A$5:$A$104,Drury_beneficiary_allocation!$F$5:$F$104,0,0)</f>
        <v>0</v>
      </c>
      <c r="AE476" s="363">
        <f t="shared" si="67"/>
        <v>0</v>
      </c>
      <c r="AF476" s="349"/>
      <c r="AG476" s="349">
        <f t="shared" si="69"/>
        <v>0</v>
      </c>
      <c r="AH476" s="353">
        <v>0</v>
      </c>
      <c r="AI476" s="354" t="str">
        <f t="shared" si="68"/>
        <v>Arterial</v>
      </c>
      <c r="AJ476" s="349"/>
      <c r="AK476" s="349"/>
      <c r="AL476" s="355">
        <f>_xlfn.XLOOKUP(A476,'P1 Date Adjustment'!B:B,'P1 Date Adjustment'!F:F,"not found",0)</f>
        <v>2047</v>
      </c>
      <c r="AM476" s="349">
        <f t="shared" si="70"/>
        <v>0</v>
      </c>
      <c r="AN476" s="360"/>
      <c r="AO476" s="360"/>
    </row>
    <row r="477" spans="1:41" x14ac:dyDescent="0.25">
      <c r="A477" s="129">
        <v>67</v>
      </c>
      <c r="B477" s="358" t="s">
        <v>460</v>
      </c>
      <c r="C477" s="358">
        <f>_xlfn.XLOOKUP($A477,'Total project cost for DCs'!A:A,'Total project cost for DCs'!C:C,"Not found",0)</f>
        <v>0</v>
      </c>
      <c r="D477" s="355" t="s">
        <v>155</v>
      </c>
      <c r="E477" s="355" t="s">
        <v>345</v>
      </c>
      <c r="H477" s="355" t="s">
        <v>830</v>
      </c>
      <c r="I477" s="359">
        <f>_xlfn.XLOOKUP($H477,DC_growth_AGS!$A$665:$A$673,DC_growth_AGS!$O$665:$O$673,"Not found",0)</f>
        <v>0.96445707034953565</v>
      </c>
      <c r="J477" s="355">
        <v>2033</v>
      </c>
      <c r="K477" s="362">
        <f>_xlfn.XLOOKUP($A477,'Total project cost for DCs'!$A$4:$A$111,'Total project cost for DCs'!U$4:U$111,0,0)*_xlfn.XLOOKUP($A477,Drury_beneficiary_allocation!$A$5:$A$104,Drury_beneficiary_allocation!$F$5:$F$104,0,0)</f>
        <v>0</v>
      </c>
      <c r="L477" s="362">
        <f>_xlfn.XLOOKUP($A477,'Total project cost for DCs'!$A$4:$A$111,'Total project cost for DCs'!V$4:V$111,0,0)*_xlfn.XLOOKUP($A477,Drury_beneficiary_allocation!$A$5:$A$104,Drury_beneficiary_allocation!$F$5:$F$104,0,0)</f>
        <v>0</v>
      </c>
      <c r="M477" s="362">
        <f>_xlfn.XLOOKUP($A477,'Total project cost for DCs'!$A$4:$A$111,'Total project cost for DCs'!W$4:W$111,0,0)*_xlfn.XLOOKUP($A477,Drury_beneficiary_allocation!$A$5:$A$104,Drury_beneficiary_allocation!$F$5:$F$104,0,0)</f>
        <v>0</v>
      </c>
      <c r="N477" s="362">
        <f>_xlfn.XLOOKUP($A477,'Total project cost for DCs'!$A$4:$A$111,'Total project cost for DCs'!X$4:X$111,0,0)*_xlfn.XLOOKUP($A477,Drury_beneficiary_allocation!$A$5:$A$104,Drury_beneficiary_allocation!$F$5:$F$104,0,0)</f>
        <v>0</v>
      </c>
      <c r="O477" s="362">
        <f>_xlfn.XLOOKUP($A477,'Total project cost for DCs'!$A$4:$A$111,'Total project cost for DCs'!Y$4:Y$111,0,0)*_xlfn.XLOOKUP($A477,Drury_beneficiary_allocation!$A$5:$A$104,Drury_beneficiary_allocation!$F$5:$F$104,0,0)</f>
        <v>0</v>
      </c>
      <c r="P477" s="362">
        <f>_xlfn.XLOOKUP($A477,'Total project cost for DCs'!$A$4:$A$111,'Total project cost for DCs'!Z$4:Z$111,0,0)*_xlfn.XLOOKUP($A477,Drury_beneficiary_allocation!$A$5:$A$104,Drury_beneficiary_allocation!$F$5:$F$104,0,0)</f>
        <v>0</v>
      </c>
      <c r="Q477" s="362">
        <f>_xlfn.XLOOKUP($A477,'Total project cost for DCs'!$A$4:$A$111,'Total project cost for DCs'!AA$4:AA$111,0,0)*_xlfn.XLOOKUP($A477,Drury_beneficiary_allocation!$A$5:$A$104,Drury_beneficiary_allocation!$F$5:$F$104,0,0)</f>
        <v>0</v>
      </c>
      <c r="R477" s="362">
        <f>_xlfn.XLOOKUP($A477,'Total project cost for DCs'!$A$4:$A$111,'Total project cost for DCs'!AB$4:AB$111,0,0)*_xlfn.XLOOKUP($A477,Drury_beneficiary_allocation!$A$5:$A$104,Drury_beneficiary_allocation!$F$5:$F$104,0,0)</f>
        <v>0</v>
      </c>
      <c r="S477" s="362">
        <f>_xlfn.XLOOKUP($A477,'Total project cost for DCs'!$A$4:$A$111,'Total project cost for DCs'!AC$4:AC$111,0,0)*_xlfn.XLOOKUP($A477,Drury_beneficiary_allocation!$A$5:$A$104,Drury_beneficiary_allocation!$F$5:$F$104,0,0)</f>
        <v>0</v>
      </c>
      <c r="T477" s="362">
        <f>_xlfn.XLOOKUP($A477,'Total project cost for DCs'!$A$4:$A$111,'Total project cost for DCs'!AD$4:AD$111,0,0)*_xlfn.XLOOKUP($A477,Drury_beneficiary_allocation!$A$5:$A$104,Drury_beneficiary_allocation!$F$5:$F$104,0,0)</f>
        <v>0</v>
      </c>
      <c r="U477" s="362">
        <f>_xlfn.XLOOKUP($A477,'Total project cost for DCs'!$A$4:$A$111,'Total project cost for DCs'!AE$4:AE$111,0,0)*_xlfn.XLOOKUP($A477,Drury_beneficiary_allocation!$A$5:$A$104,Drury_beneficiary_allocation!$F$5:$F$104,0,0)</f>
        <v>0</v>
      </c>
      <c r="V477" s="362">
        <f>_xlfn.XLOOKUP($A477,'Total project cost for DCs'!$A$4:$A$111,'Total project cost for DCs'!AF$4:AF$111,0,0)*_xlfn.XLOOKUP($A477,Drury_beneficiary_allocation!$A$5:$A$104,Drury_beneficiary_allocation!$F$5:$F$104,0,0)</f>
        <v>0</v>
      </c>
      <c r="W477" s="362">
        <f>_xlfn.XLOOKUP($A477,'Total project cost for DCs'!$A$4:$A$111,'Total project cost for DCs'!AG$4:AG$111,0,0)*_xlfn.XLOOKUP($A477,Drury_beneficiary_allocation!$A$5:$A$104,Drury_beneficiary_allocation!$F$5:$F$104,0,0)</f>
        <v>0</v>
      </c>
      <c r="X477" s="362">
        <f>_xlfn.XLOOKUP($A477,'Total project cost for DCs'!$A$4:$A$111,'Total project cost for DCs'!AH$4:AH$111,0,0)*_xlfn.XLOOKUP($A477,Drury_beneficiary_allocation!$A$5:$A$104,Drury_beneficiary_allocation!$F$5:$F$104,0,0)</f>
        <v>0</v>
      </c>
      <c r="Y477" s="362">
        <f>_xlfn.XLOOKUP($A477,'Total project cost for DCs'!$A$4:$A$111,'Total project cost for DCs'!AI$4:AI$111,0,0)*_xlfn.XLOOKUP($A477,Drury_beneficiary_allocation!$A$5:$A$104,Drury_beneficiary_allocation!$F$5:$F$104,0,0)</f>
        <v>0</v>
      </c>
      <c r="Z477" s="362">
        <f>_xlfn.XLOOKUP($A477,'Total project cost for DCs'!$A$4:$A$111,'Total project cost for DCs'!AJ$4:AJ$111,0,0)*_xlfn.XLOOKUP($A477,Drury_beneficiary_allocation!$A$5:$A$104,Drury_beneficiary_allocation!$F$5:$F$104,0,0)</f>
        <v>0</v>
      </c>
      <c r="AA477" s="362">
        <f>_xlfn.XLOOKUP($A477,'Total project cost for DCs'!$A$4:$A$111,'Total project cost for DCs'!AK$4:AK$111,0,0)*_xlfn.XLOOKUP($A477,Drury_beneficiary_allocation!$A$5:$A$104,Drury_beneficiary_allocation!$F$5:$F$104,0,0)</f>
        <v>0</v>
      </c>
      <c r="AB477" s="362">
        <f>_xlfn.XLOOKUP($A477,'Total project cost for DCs'!$A$4:$A$111,'Total project cost for DCs'!AL$4:AL$111,0,0)*_xlfn.XLOOKUP($A477,Drury_beneficiary_allocation!$A$5:$A$104,Drury_beneficiary_allocation!$F$5:$F$104,0,0)</f>
        <v>0</v>
      </c>
      <c r="AC477" s="362">
        <f>_xlfn.XLOOKUP($A477,'Total project cost for DCs'!$A$4:$A$111,'Total project cost for DCs'!AM$4:AM$111,0,0)*_xlfn.XLOOKUP($A477,Drury_beneficiary_allocation!$A$5:$A$104,Drury_beneficiary_allocation!$F$5:$F$104,0,0)</f>
        <v>0</v>
      </c>
      <c r="AD477" s="362">
        <f>_xlfn.XLOOKUP($A477,'Total project cost for DCs'!$A$4:$A$111,'Total project cost for DCs'!AN$4:AN$111,0,0)*_xlfn.XLOOKUP($A477,Drury_beneficiary_allocation!$A$5:$A$104,Drury_beneficiary_allocation!$F$5:$F$104,0,0)</f>
        <v>0</v>
      </c>
      <c r="AE477" s="363">
        <f t="shared" si="67"/>
        <v>0</v>
      </c>
      <c r="AF477" s="349"/>
      <c r="AG477" s="349">
        <f t="shared" si="69"/>
        <v>0</v>
      </c>
      <c r="AH477" s="353">
        <v>0</v>
      </c>
      <c r="AI477" s="354" t="str">
        <f t="shared" si="68"/>
        <v>Arterial</v>
      </c>
      <c r="AJ477" s="349"/>
      <c r="AK477" s="349"/>
      <c r="AL477" s="355">
        <f>_xlfn.XLOOKUP(A477,'P1 Date Adjustment'!B:B,'P1 Date Adjustment'!F:F,"not found",0)</f>
        <v>2033</v>
      </c>
      <c r="AM477" s="349">
        <f t="shared" si="70"/>
        <v>0</v>
      </c>
      <c r="AN477" s="360"/>
      <c r="AO477" s="360"/>
    </row>
    <row r="478" spans="1:41" x14ac:dyDescent="0.25">
      <c r="A478" s="129">
        <v>68</v>
      </c>
      <c r="B478" s="358" t="s">
        <v>461</v>
      </c>
      <c r="C478" s="358">
        <f>_xlfn.XLOOKUP($A478,'Total project cost for DCs'!A:A,'Total project cost for DCs'!C:C,"Not found",0)</f>
        <v>0</v>
      </c>
      <c r="D478" s="355" t="s">
        <v>155</v>
      </c>
      <c r="E478" s="355" t="s">
        <v>345</v>
      </c>
      <c r="H478" s="355" t="s">
        <v>830</v>
      </c>
      <c r="I478" s="359">
        <f>_xlfn.XLOOKUP($H478,DC_growth_AGS!$A$665:$A$673,DC_growth_AGS!$O$665:$O$673,"Not found",0)</f>
        <v>0.96445707034953565</v>
      </c>
      <c r="J478" s="355">
        <v>2037</v>
      </c>
      <c r="K478" s="362">
        <f>_xlfn.XLOOKUP($A478,'Total project cost for DCs'!$A$4:$A$111,'Total project cost for DCs'!U$4:U$111,0,0)*_xlfn.XLOOKUP($A478,Drury_beneficiary_allocation!$A$5:$A$104,Drury_beneficiary_allocation!$F$5:$F$104,0,0)</f>
        <v>0</v>
      </c>
      <c r="L478" s="362">
        <f>_xlfn.XLOOKUP($A478,'Total project cost for DCs'!$A$4:$A$111,'Total project cost for DCs'!V$4:V$111,0,0)*_xlfn.XLOOKUP($A478,Drury_beneficiary_allocation!$A$5:$A$104,Drury_beneficiary_allocation!$F$5:$F$104,0,0)</f>
        <v>0</v>
      </c>
      <c r="M478" s="362">
        <f>_xlfn.XLOOKUP($A478,'Total project cost for DCs'!$A$4:$A$111,'Total project cost for DCs'!W$4:W$111,0,0)*_xlfn.XLOOKUP($A478,Drury_beneficiary_allocation!$A$5:$A$104,Drury_beneficiary_allocation!$F$5:$F$104,0,0)</f>
        <v>0</v>
      </c>
      <c r="N478" s="362">
        <f>_xlfn.XLOOKUP($A478,'Total project cost for DCs'!$A$4:$A$111,'Total project cost for DCs'!X$4:X$111,0,0)*_xlfn.XLOOKUP($A478,Drury_beneficiary_allocation!$A$5:$A$104,Drury_beneficiary_allocation!$F$5:$F$104,0,0)</f>
        <v>0</v>
      </c>
      <c r="O478" s="362">
        <f>_xlfn.XLOOKUP($A478,'Total project cost for DCs'!$A$4:$A$111,'Total project cost for DCs'!Y$4:Y$111,0,0)*_xlfn.XLOOKUP($A478,Drury_beneficiary_allocation!$A$5:$A$104,Drury_beneficiary_allocation!$F$5:$F$104,0,0)</f>
        <v>0</v>
      </c>
      <c r="P478" s="362">
        <f>_xlfn.XLOOKUP($A478,'Total project cost for DCs'!$A$4:$A$111,'Total project cost for DCs'!Z$4:Z$111,0,0)*_xlfn.XLOOKUP($A478,Drury_beneficiary_allocation!$A$5:$A$104,Drury_beneficiary_allocation!$F$5:$F$104,0,0)</f>
        <v>0</v>
      </c>
      <c r="Q478" s="362">
        <f>_xlfn.XLOOKUP($A478,'Total project cost for DCs'!$A$4:$A$111,'Total project cost for DCs'!AA$4:AA$111,0,0)*_xlfn.XLOOKUP($A478,Drury_beneficiary_allocation!$A$5:$A$104,Drury_beneficiary_allocation!$F$5:$F$104,0,0)</f>
        <v>0</v>
      </c>
      <c r="R478" s="362">
        <f>_xlfn.XLOOKUP($A478,'Total project cost for DCs'!$A$4:$A$111,'Total project cost for DCs'!AB$4:AB$111,0,0)*_xlfn.XLOOKUP($A478,Drury_beneficiary_allocation!$A$5:$A$104,Drury_beneficiary_allocation!$F$5:$F$104,0,0)</f>
        <v>0</v>
      </c>
      <c r="S478" s="362">
        <f>_xlfn.XLOOKUP($A478,'Total project cost for DCs'!$A$4:$A$111,'Total project cost for DCs'!AC$4:AC$111,0,0)*_xlfn.XLOOKUP($A478,Drury_beneficiary_allocation!$A$5:$A$104,Drury_beneficiary_allocation!$F$5:$F$104,0,0)</f>
        <v>0</v>
      </c>
      <c r="T478" s="362">
        <f>_xlfn.XLOOKUP($A478,'Total project cost for DCs'!$A$4:$A$111,'Total project cost for DCs'!AD$4:AD$111,0,0)*_xlfn.XLOOKUP($A478,Drury_beneficiary_allocation!$A$5:$A$104,Drury_beneficiary_allocation!$F$5:$F$104,0,0)</f>
        <v>0</v>
      </c>
      <c r="U478" s="362">
        <f>_xlfn.XLOOKUP($A478,'Total project cost for DCs'!$A$4:$A$111,'Total project cost for DCs'!AE$4:AE$111,0,0)*_xlfn.XLOOKUP($A478,Drury_beneficiary_allocation!$A$5:$A$104,Drury_beneficiary_allocation!$F$5:$F$104,0,0)</f>
        <v>0</v>
      </c>
      <c r="V478" s="362">
        <f>_xlfn.XLOOKUP($A478,'Total project cost for DCs'!$A$4:$A$111,'Total project cost for DCs'!AF$4:AF$111,0,0)*_xlfn.XLOOKUP($A478,Drury_beneficiary_allocation!$A$5:$A$104,Drury_beneficiary_allocation!$F$5:$F$104,0,0)</f>
        <v>0</v>
      </c>
      <c r="W478" s="362">
        <f>_xlfn.XLOOKUP($A478,'Total project cost for DCs'!$A$4:$A$111,'Total project cost for DCs'!AG$4:AG$111,0,0)*_xlfn.XLOOKUP($A478,Drury_beneficiary_allocation!$A$5:$A$104,Drury_beneficiary_allocation!$F$5:$F$104,0,0)</f>
        <v>0</v>
      </c>
      <c r="X478" s="362">
        <f>_xlfn.XLOOKUP($A478,'Total project cost for DCs'!$A$4:$A$111,'Total project cost for DCs'!AH$4:AH$111,0,0)*_xlfn.XLOOKUP($A478,Drury_beneficiary_allocation!$A$5:$A$104,Drury_beneficiary_allocation!$F$5:$F$104,0,0)</f>
        <v>0</v>
      </c>
      <c r="Y478" s="362">
        <f>_xlfn.XLOOKUP($A478,'Total project cost for DCs'!$A$4:$A$111,'Total project cost for DCs'!AI$4:AI$111,0,0)*_xlfn.XLOOKUP($A478,Drury_beneficiary_allocation!$A$5:$A$104,Drury_beneficiary_allocation!$F$5:$F$104,0,0)</f>
        <v>0</v>
      </c>
      <c r="Z478" s="362">
        <f>_xlfn.XLOOKUP($A478,'Total project cost for DCs'!$A$4:$A$111,'Total project cost for DCs'!AJ$4:AJ$111,0,0)*_xlfn.XLOOKUP($A478,Drury_beneficiary_allocation!$A$5:$A$104,Drury_beneficiary_allocation!$F$5:$F$104,0,0)</f>
        <v>0</v>
      </c>
      <c r="AA478" s="362">
        <f>_xlfn.XLOOKUP($A478,'Total project cost for DCs'!$A$4:$A$111,'Total project cost for DCs'!AK$4:AK$111,0,0)*_xlfn.XLOOKUP($A478,Drury_beneficiary_allocation!$A$5:$A$104,Drury_beneficiary_allocation!$F$5:$F$104,0,0)</f>
        <v>0</v>
      </c>
      <c r="AB478" s="362">
        <f>_xlfn.XLOOKUP($A478,'Total project cost for DCs'!$A$4:$A$111,'Total project cost for DCs'!AL$4:AL$111,0,0)*_xlfn.XLOOKUP($A478,Drury_beneficiary_allocation!$A$5:$A$104,Drury_beneficiary_allocation!$F$5:$F$104,0,0)</f>
        <v>0</v>
      </c>
      <c r="AC478" s="362">
        <f>_xlfn.XLOOKUP($A478,'Total project cost for DCs'!$A$4:$A$111,'Total project cost for DCs'!AM$4:AM$111,0,0)*_xlfn.XLOOKUP($A478,Drury_beneficiary_allocation!$A$5:$A$104,Drury_beneficiary_allocation!$F$5:$F$104,0,0)</f>
        <v>0</v>
      </c>
      <c r="AD478" s="362">
        <f>_xlfn.XLOOKUP($A478,'Total project cost for DCs'!$A$4:$A$111,'Total project cost for DCs'!AN$4:AN$111,0,0)*_xlfn.XLOOKUP($A478,Drury_beneficiary_allocation!$A$5:$A$104,Drury_beneficiary_allocation!$F$5:$F$104,0,0)</f>
        <v>0</v>
      </c>
      <c r="AE478" s="363">
        <f t="shared" si="67"/>
        <v>0</v>
      </c>
      <c r="AF478" s="349"/>
      <c r="AG478" s="349">
        <f t="shared" si="69"/>
        <v>0</v>
      </c>
      <c r="AH478" s="353">
        <v>0</v>
      </c>
      <c r="AI478" s="354" t="str">
        <f t="shared" si="68"/>
        <v>Arterial</v>
      </c>
      <c r="AJ478" s="349"/>
      <c r="AK478" s="349"/>
      <c r="AL478" s="355">
        <f>_xlfn.XLOOKUP(A478,'P1 Date Adjustment'!B:B,'P1 Date Adjustment'!F:F,"not found",0)</f>
        <v>2037</v>
      </c>
      <c r="AM478" s="349">
        <f t="shared" si="70"/>
        <v>0</v>
      </c>
      <c r="AN478" s="360"/>
      <c r="AO478" s="360"/>
    </row>
    <row r="479" spans="1:41" ht="30" x14ac:dyDescent="0.25">
      <c r="A479" s="129">
        <v>69</v>
      </c>
      <c r="B479" s="358" t="s">
        <v>462</v>
      </c>
      <c r="C479" s="358" t="str">
        <f>_xlfn.XLOOKUP($A479,'Total project cost for DCs'!A:A,'Total project cost for DCs'!C:C,"Not found",0)</f>
        <v>New cycle bridge 5m wide, 90m long, approach lengths 200m total for both sides. No property required</v>
      </c>
      <c r="D479" s="355" t="s">
        <v>155</v>
      </c>
      <c r="E479" s="355" t="s">
        <v>223</v>
      </c>
      <c r="H479" s="355" t="s">
        <v>830</v>
      </c>
      <c r="I479" s="359">
        <f>_xlfn.XLOOKUP($H479,DC_growth_AGS!$A$665:$A$673,DC_growth_AGS!$O$665:$O$673,"Not found",0)</f>
        <v>0.96445707034953565</v>
      </c>
      <c r="J479" s="355">
        <v>2035</v>
      </c>
      <c r="K479" s="362">
        <f>_xlfn.XLOOKUP($A479,'Total project cost for DCs'!$A$4:$A$111,'Total project cost for DCs'!U$4:U$111,0,0)*_xlfn.XLOOKUP($A479,Drury_beneficiary_allocation!$A$5:$A$104,Drury_beneficiary_allocation!$F$5:$F$104,0,0)</f>
        <v>0</v>
      </c>
      <c r="L479" s="362">
        <f>_xlfn.XLOOKUP($A479,'Total project cost for DCs'!$A$4:$A$111,'Total project cost for DCs'!V$4:V$111,0,0)*_xlfn.XLOOKUP($A479,Drury_beneficiary_allocation!$A$5:$A$104,Drury_beneficiary_allocation!$F$5:$F$104,0,0)</f>
        <v>0</v>
      </c>
      <c r="M479" s="362">
        <f>_xlfn.XLOOKUP($A479,'Total project cost for DCs'!$A$4:$A$111,'Total project cost for DCs'!W$4:W$111,0,0)*_xlfn.XLOOKUP($A479,Drury_beneficiary_allocation!$A$5:$A$104,Drury_beneficiary_allocation!$F$5:$F$104,0,0)</f>
        <v>0</v>
      </c>
      <c r="N479" s="362">
        <f>_xlfn.XLOOKUP($A479,'Total project cost for DCs'!$A$4:$A$111,'Total project cost for DCs'!X$4:X$111,0,0)*_xlfn.XLOOKUP($A479,Drury_beneficiary_allocation!$A$5:$A$104,Drury_beneficiary_allocation!$F$5:$F$104,0,0)</f>
        <v>0</v>
      </c>
      <c r="O479" s="362">
        <f>_xlfn.XLOOKUP($A479,'Total project cost for DCs'!$A$4:$A$111,'Total project cost for DCs'!Y$4:Y$111,0,0)*_xlfn.XLOOKUP($A479,Drury_beneficiary_allocation!$A$5:$A$104,Drury_beneficiary_allocation!$F$5:$F$104,0,0)</f>
        <v>0</v>
      </c>
      <c r="P479" s="362">
        <f>_xlfn.XLOOKUP($A479,'Total project cost for DCs'!$A$4:$A$111,'Total project cost for DCs'!Z$4:Z$111,0,0)*_xlfn.XLOOKUP($A479,Drury_beneficiary_allocation!$A$5:$A$104,Drury_beneficiary_allocation!$F$5:$F$104,0,0)</f>
        <v>0</v>
      </c>
      <c r="Q479" s="362">
        <f>_xlfn.XLOOKUP($A479,'Total project cost for DCs'!$A$4:$A$111,'Total project cost for DCs'!AA$4:AA$111,0,0)*_xlfn.XLOOKUP($A479,Drury_beneficiary_allocation!$A$5:$A$104,Drury_beneficiary_allocation!$F$5:$F$104,0,0)</f>
        <v>0</v>
      </c>
      <c r="R479" s="362">
        <f>_xlfn.XLOOKUP($A479,'Total project cost for DCs'!$A$4:$A$111,'Total project cost for DCs'!AB$4:AB$111,0,0)*_xlfn.XLOOKUP($A479,Drury_beneficiary_allocation!$A$5:$A$104,Drury_beneficiary_allocation!$F$5:$F$104,0,0)</f>
        <v>0</v>
      </c>
      <c r="S479" s="362">
        <f>_xlfn.XLOOKUP($A479,'Total project cost for DCs'!$A$4:$A$111,'Total project cost for DCs'!AC$4:AC$111,0,0)*_xlfn.XLOOKUP($A479,Drury_beneficiary_allocation!$A$5:$A$104,Drury_beneficiary_allocation!$F$5:$F$104,0,0)</f>
        <v>0</v>
      </c>
      <c r="T479" s="362">
        <f>_xlfn.XLOOKUP($A479,'Total project cost for DCs'!$A$4:$A$111,'Total project cost for DCs'!AD$4:AD$111,0,0)*_xlfn.XLOOKUP($A479,Drury_beneficiary_allocation!$A$5:$A$104,Drury_beneficiary_allocation!$F$5:$F$104,0,0)</f>
        <v>0</v>
      </c>
      <c r="U479" s="362">
        <f>_xlfn.XLOOKUP($A479,'Total project cost for DCs'!$A$4:$A$111,'Total project cost for DCs'!AE$4:AE$111,0,0)*_xlfn.XLOOKUP($A479,Drury_beneficiary_allocation!$A$5:$A$104,Drury_beneficiary_allocation!$F$5:$F$104,0,0)</f>
        <v>0</v>
      </c>
      <c r="V479" s="362">
        <f>_xlfn.XLOOKUP($A479,'Total project cost for DCs'!$A$4:$A$111,'Total project cost for DCs'!AF$4:AF$111,0,0)*_xlfn.XLOOKUP($A479,Drury_beneficiary_allocation!$A$5:$A$104,Drury_beneficiary_allocation!$F$5:$F$104,0,0)</f>
        <v>0</v>
      </c>
      <c r="W479" s="362">
        <f>_xlfn.XLOOKUP($A479,'Total project cost for DCs'!$A$4:$A$111,'Total project cost for DCs'!AG$4:AG$111,0,0)*_xlfn.XLOOKUP($A479,Drury_beneficiary_allocation!$A$5:$A$104,Drury_beneficiary_allocation!$F$5:$F$104,0,0)</f>
        <v>0</v>
      </c>
      <c r="X479" s="362">
        <f>_xlfn.XLOOKUP($A479,'Total project cost for DCs'!$A$4:$A$111,'Total project cost for DCs'!AH$4:AH$111,0,0)*_xlfn.XLOOKUP($A479,Drury_beneficiary_allocation!$A$5:$A$104,Drury_beneficiary_allocation!$F$5:$F$104,0,0)</f>
        <v>0</v>
      </c>
      <c r="Y479" s="362">
        <f>_xlfn.XLOOKUP($A479,'Total project cost for DCs'!$A$4:$A$111,'Total project cost for DCs'!AI$4:AI$111,0,0)*_xlfn.XLOOKUP($A479,Drury_beneficiary_allocation!$A$5:$A$104,Drury_beneficiary_allocation!$F$5:$F$104,0,0)</f>
        <v>0</v>
      </c>
      <c r="Z479" s="362">
        <f>_xlfn.XLOOKUP($A479,'Total project cost for DCs'!$A$4:$A$111,'Total project cost for DCs'!AJ$4:AJ$111,0,0)*_xlfn.XLOOKUP($A479,Drury_beneficiary_allocation!$A$5:$A$104,Drury_beneficiary_allocation!$F$5:$F$104,0,0)</f>
        <v>0</v>
      </c>
      <c r="AA479" s="362">
        <f>_xlfn.XLOOKUP($A479,'Total project cost for DCs'!$A$4:$A$111,'Total project cost for DCs'!AK$4:AK$111,0,0)*_xlfn.XLOOKUP($A479,Drury_beneficiary_allocation!$A$5:$A$104,Drury_beneficiary_allocation!$F$5:$F$104,0,0)</f>
        <v>0</v>
      </c>
      <c r="AB479" s="362">
        <f>_xlfn.XLOOKUP($A479,'Total project cost for DCs'!$A$4:$A$111,'Total project cost for DCs'!AL$4:AL$111,0,0)*_xlfn.XLOOKUP($A479,Drury_beneficiary_allocation!$A$5:$A$104,Drury_beneficiary_allocation!$F$5:$F$104,0,0)</f>
        <v>0</v>
      </c>
      <c r="AC479" s="362">
        <f>_xlfn.XLOOKUP($A479,'Total project cost for DCs'!$A$4:$A$111,'Total project cost for DCs'!AM$4:AM$111,0,0)*_xlfn.XLOOKUP($A479,Drury_beneficiary_allocation!$A$5:$A$104,Drury_beneficiary_allocation!$F$5:$F$104,0,0)</f>
        <v>0</v>
      </c>
      <c r="AD479" s="362">
        <f>_xlfn.XLOOKUP($A479,'Total project cost for DCs'!$A$4:$A$111,'Total project cost for DCs'!AN$4:AN$111,0,0)*_xlfn.XLOOKUP($A479,Drury_beneficiary_allocation!$A$5:$A$104,Drury_beneficiary_allocation!$F$5:$F$104,0,0)</f>
        <v>0</v>
      </c>
      <c r="AE479" s="363">
        <f t="shared" si="67"/>
        <v>0</v>
      </c>
      <c r="AF479" s="349"/>
      <c r="AG479" s="349">
        <f t="shared" si="69"/>
        <v>0</v>
      </c>
      <c r="AH479" s="353">
        <v>0</v>
      </c>
      <c r="AI479" s="354" t="str">
        <f t="shared" si="68"/>
        <v>Collector</v>
      </c>
      <c r="AJ479" s="349"/>
      <c r="AK479" s="349"/>
      <c r="AL479" s="355">
        <f>_xlfn.XLOOKUP(A479,'P1 Date Adjustment'!B:B,'P1 Date Adjustment'!F:F,"not found",0)</f>
        <v>2035</v>
      </c>
      <c r="AM479" s="349">
        <f t="shared" si="70"/>
        <v>0</v>
      </c>
      <c r="AN479" s="360"/>
      <c r="AO479" s="360"/>
    </row>
    <row r="480" spans="1:41" ht="30" x14ac:dyDescent="0.25">
      <c r="A480" s="129">
        <v>70</v>
      </c>
      <c r="B480" s="358" t="s">
        <v>464</v>
      </c>
      <c r="C480" s="358" t="str">
        <f>_xlfn.XLOOKUP($A480,'Total project cost for DCs'!A:A,'Total project cost for DCs'!C:C,"Not found",0)</f>
        <v>New cycle bridge 5m wide, 80m long, approach lengths 270m total for both sides. No property required</v>
      </c>
      <c r="D480" s="355" t="s">
        <v>155</v>
      </c>
      <c r="E480" s="355" t="s">
        <v>345</v>
      </c>
      <c r="H480" s="355" t="s">
        <v>830</v>
      </c>
      <c r="I480" s="359">
        <f>_xlfn.XLOOKUP($H480,DC_growth_AGS!$A$665:$A$673,DC_growth_AGS!$O$665:$O$673,"Not found",0)</f>
        <v>0.96445707034953565</v>
      </c>
      <c r="J480" s="355">
        <v>2031</v>
      </c>
      <c r="K480" s="362">
        <f>_xlfn.XLOOKUP($A480,'Total project cost for DCs'!$A$4:$A$111,'Total project cost for DCs'!U$4:U$111,0,0)*_xlfn.XLOOKUP($A480,Drury_beneficiary_allocation!$A$5:$A$104,Drury_beneficiary_allocation!$F$5:$F$104,0,0)</f>
        <v>0</v>
      </c>
      <c r="L480" s="362">
        <f>_xlfn.XLOOKUP($A480,'Total project cost for DCs'!$A$4:$A$111,'Total project cost for DCs'!V$4:V$111,0,0)*_xlfn.XLOOKUP($A480,Drury_beneficiary_allocation!$A$5:$A$104,Drury_beneficiary_allocation!$F$5:$F$104,0,0)</f>
        <v>0</v>
      </c>
      <c r="M480" s="362">
        <f>_xlfn.XLOOKUP($A480,'Total project cost for DCs'!$A$4:$A$111,'Total project cost for DCs'!W$4:W$111,0,0)*_xlfn.XLOOKUP($A480,Drury_beneficiary_allocation!$A$5:$A$104,Drury_beneficiary_allocation!$F$5:$F$104,0,0)</f>
        <v>0</v>
      </c>
      <c r="N480" s="362">
        <f>_xlfn.XLOOKUP($A480,'Total project cost for DCs'!$A$4:$A$111,'Total project cost for DCs'!X$4:X$111,0,0)*_xlfn.XLOOKUP($A480,Drury_beneficiary_allocation!$A$5:$A$104,Drury_beneficiary_allocation!$F$5:$F$104,0,0)</f>
        <v>0</v>
      </c>
      <c r="O480" s="362">
        <f>_xlfn.XLOOKUP($A480,'Total project cost for DCs'!$A$4:$A$111,'Total project cost for DCs'!Y$4:Y$111,0,0)*_xlfn.XLOOKUP($A480,Drury_beneficiary_allocation!$A$5:$A$104,Drury_beneficiary_allocation!$F$5:$F$104,0,0)</f>
        <v>0</v>
      </c>
      <c r="P480" s="362">
        <f>_xlfn.XLOOKUP($A480,'Total project cost for DCs'!$A$4:$A$111,'Total project cost for DCs'!Z$4:Z$111,0,0)*_xlfn.XLOOKUP($A480,Drury_beneficiary_allocation!$A$5:$A$104,Drury_beneficiary_allocation!$F$5:$F$104,0,0)</f>
        <v>0</v>
      </c>
      <c r="Q480" s="362">
        <f>_xlfn.XLOOKUP($A480,'Total project cost for DCs'!$A$4:$A$111,'Total project cost for DCs'!AA$4:AA$111,0,0)*_xlfn.XLOOKUP($A480,Drury_beneficiary_allocation!$A$5:$A$104,Drury_beneficiary_allocation!$F$5:$F$104,0,0)</f>
        <v>0</v>
      </c>
      <c r="R480" s="362">
        <f>_xlfn.XLOOKUP($A480,'Total project cost for DCs'!$A$4:$A$111,'Total project cost for DCs'!AB$4:AB$111,0,0)*_xlfn.XLOOKUP($A480,Drury_beneficiary_allocation!$A$5:$A$104,Drury_beneficiary_allocation!$F$5:$F$104,0,0)</f>
        <v>0</v>
      </c>
      <c r="S480" s="362">
        <f>_xlfn.XLOOKUP($A480,'Total project cost for DCs'!$A$4:$A$111,'Total project cost for DCs'!AC$4:AC$111,0,0)*_xlfn.XLOOKUP($A480,Drury_beneficiary_allocation!$A$5:$A$104,Drury_beneficiary_allocation!$F$5:$F$104,0,0)</f>
        <v>0</v>
      </c>
      <c r="T480" s="362">
        <f>_xlfn.XLOOKUP($A480,'Total project cost for DCs'!$A$4:$A$111,'Total project cost for DCs'!AD$4:AD$111,0,0)*_xlfn.XLOOKUP($A480,Drury_beneficiary_allocation!$A$5:$A$104,Drury_beneficiary_allocation!$F$5:$F$104,0,0)</f>
        <v>0</v>
      </c>
      <c r="U480" s="362">
        <f>_xlfn.XLOOKUP($A480,'Total project cost for DCs'!$A$4:$A$111,'Total project cost for DCs'!AE$4:AE$111,0,0)*_xlfn.XLOOKUP($A480,Drury_beneficiary_allocation!$A$5:$A$104,Drury_beneficiary_allocation!$F$5:$F$104,0,0)</f>
        <v>0</v>
      </c>
      <c r="V480" s="362">
        <f>_xlfn.XLOOKUP($A480,'Total project cost for DCs'!$A$4:$A$111,'Total project cost for DCs'!AF$4:AF$111,0,0)*_xlfn.XLOOKUP($A480,Drury_beneficiary_allocation!$A$5:$A$104,Drury_beneficiary_allocation!$F$5:$F$104,0,0)</f>
        <v>0</v>
      </c>
      <c r="W480" s="362">
        <f>_xlfn.XLOOKUP($A480,'Total project cost for DCs'!$A$4:$A$111,'Total project cost for DCs'!AG$4:AG$111,0,0)*_xlfn.XLOOKUP($A480,Drury_beneficiary_allocation!$A$5:$A$104,Drury_beneficiary_allocation!$F$5:$F$104,0,0)</f>
        <v>0</v>
      </c>
      <c r="X480" s="362">
        <f>_xlfn.XLOOKUP($A480,'Total project cost for DCs'!$A$4:$A$111,'Total project cost for DCs'!AH$4:AH$111,0,0)*_xlfn.XLOOKUP($A480,Drury_beneficiary_allocation!$A$5:$A$104,Drury_beneficiary_allocation!$F$5:$F$104,0,0)</f>
        <v>0</v>
      </c>
      <c r="Y480" s="362">
        <f>_xlfn.XLOOKUP($A480,'Total project cost for DCs'!$A$4:$A$111,'Total project cost for DCs'!AI$4:AI$111,0,0)*_xlfn.XLOOKUP($A480,Drury_beneficiary_allocation!$A$5:$A$104,Drury_beneficiary_allocation!$F$5:$F$104,0,0)</f>
        <v>0</v>
      </c>
      <c r="Z480" s="362">
        <f>_xlfn.XLOOKUP($A480,'Total project cost for DCs'!$A$4:$A$111,'Total project cost for DCs'!AJ$4:AJ$111,0,0)*_xlfn.XLOOKUP($A480,Drury_beneficiary_allocation!$A$5:$A$104,Drury_beneficiary_allocation!$F$5:$F$104,0,0)</f>
        <v>0</v>
      </c>
      <c r="AA480" s="362">
        <f>_xlfn.XLOOKUP($A480,'Total project cost for DCs'!$A$4:$A$111,'Total project cost for DCs'!AK$4:AK$111,0,0)*_xlfn.XLOOKUP($A480,Drury_beneficiary_allocation!$A$5:$A$104,Drury_beneficiary_allocation!$F$5:$F$104,0,0)</f>
        <v>0</v>
      </c>
      <c r="AB480" s="362">
        <f>_xlfn.XLOOKUP($A480,'Total project cost for DCs'!$A$4:$A$111,'Total project cost for DCs'!AL$4:AL$111,0,0)*_xlfn.XLOOKUP($A480,Drury_beneficiary_allocation!$A$5:$A$104,Drury_beneficiary_allocation!$F$5:$F$104,0,0)</f>
        <v>0</v>
      </c>
      <c r="AC480" s="362">
        <f>_xlfn.XLOOKUP($A480,'Total project cost for DCs'!$A$4:$A$111,'Total project cost for DCs'!AM$4:AM$111,0,0)*_xlfn.XLOOKUP($A480,Drury_beneficiary_allocation!$A$5:$A$104,Drury_beneficiary_allocation!$F$5:$F$104,0,0)</f>
        <v>0</v>
      </c>
      <c r="AD480" s="362">
        <f>_xlfn.XLOOKUP($A480,'Total project cost for DCs'!$A$4:$A$111,'Total project cost for DCs'!AN$4:AN$111,0,0)*_xlfn.XLOOKUP($A480,Drury_beneficiary_allocation!$A$5:$A$104,Drury_beneficiary_allocation!$F$5:$F$104,0,0)</f>
        <v>0</v>
      </c>
      <c r="AE480" s="363">
        <f t="shared" si="67"/>
        <v>0</v>
      </c>
      <c r="AF480" s="349"/>
      <c r="AG480" s="349">
        <f t="shared" si="69"/>
        <v>0</v>
      </c>
      <c r="AH480" s="353">
        <v>0</v>
      </c>
      <c r="AI480" s="354" t="str">
        <f t="shared" si="68"/>
        <v>Arterial</v>
      </c>
      <c r="AJ480" s="349"/>
      <c r="AK480" s="349"/>
      <c r="AL480" s="355">
        <f>_xlfn.XLOOKUP(A480,'P1 Date Adjustment'!B:B,'P1 Date Adjustment'!F:F,"not found",0)</f>
        <v>2031</v>
      </c>
      <c r="AM480" s="349">
        <f t="shared" si="70"/>
        <v>0</v>
      </c>
      <c r="AN480" s="360"/>
      <c r="AO480" s="360"/>
    </row>
    <row r="481" spans="1:41" ht="30" x14ac:dyDescent="0.25">
      <c r="A481" s="129" t="s">
        <v>154</v>
      </c>
      <c r="B481" s="358" t="s">
        <v>141</v>
      </c>
      <c r="C481" s="358" t="str">
        <f>_xlfn.XLOOKUP($A481,'Total project cost for DCs'!A:A,'Total project cost for DCs'!C:C,"Not found",0)</f>
        <v>4-lane urban- existing road layout with active modes on both sides + intersection improvements (TDM)</v>
      </c>
      <c r="D481" s="355" t="s">
        <v>155</v>
      </c>
      <c r="E481" s="355" t="s">
        <v>157</v>
      </c>
      <c r="F481" s="355" t="s">
        <v>826</v>
      </c>
      <c r="H481" s="355" t="s">
        <v>830</v>
      </c>
      <c r="I481" s="359">
        <f>_xlfn.XLOOKUP($H481,DC_growth_AGS!$A$665:$A$673,DC_growth_AGS!$O$665:$O$673,"Not found",0)</f>
        <v>0.96445707034953565</v>
      </c>
      <c r="J481" s="355">
        <v>2031</v>
      </c>
      <c r="K481" s="362">
        <f>IF($AI481="Arterial",-K428*$AJ$2,0)</f>
        <v>0</v>
      </c>
      <c r="L481" s="362">
        <f t="shared" ref="L481:AD481" si="71">IF($AI481="Arterial",-L428*$AJ$2,0)</f>
        <v>0</v>
      </c>
      <c r="M481" s="362">
        <f t="shared" si="71"/>
        <v>0</v>
      </c>
      <c r="N481" s="362">
        <f t="shared" si="71"/>
        <v>0</v>
      </c>
      <c r="O481" s="362">
        <f t="shared" si="71"/>
        <v>0</v>
      </c>
      <c r="P481" s="362">
        <f t="shared" si="71"/>
        <v>0</v>
      </c>
      <c r="Q481" s="362">
        <f t="shared" si="71"/>
        <v>0</v>
      </c>
      <c r="R481" s="362">
        <f t="shared" si="71"/>
        <v>0</v>
      </c>
      <c r="S481" s="362">
        <f t="shared" si="71"/>
        <v>0</v>
      </c>
      <c r="T481" s="362">
        <f t="shared" si="71"/>
        <v>0</v>
      </c>
      <c r="U481" s="362">
        <f t="shared" si="71"/>
        <v>0</v>
      </c>
      <c r="V481" s="362">
        <f t="shared" si="71"/>
        <v>0</v>
      </c>
      <c r="W481" s="362">
        <f t="shared" si="71"/>
        <v>0</v>
      </c>
      <c r="X481" s="362">
        <f t="shared" si="71"/>
        <v>0</v>
      </c>
      <c r="Y481" s="362">
        <f t="shared" si="71"/>
        <v>0</v>
      </c>
      <c r="Z481" s="362">
        <f t="shared" si="71"/>
        <v>0</v>
      </c>
      <c r="AA481" s="362">
        <f t="shared" si="71"/>
        <v>0</v>
      </c>
      <c r="AB481" s="362">
        <f t="shared" si="71"/>
        <v>0</v>
      </c>
      <c r="AC481" s="362">
        <f t="shared" si="71"/>
        <v>0</v>
      </c>
      <c r="AD481" s="362">
        <f t="shared" si="71"/>
        <v>0</v>
      </c>
      <c r="AE481" s="363">
        <f t="shared" si="67"/>
        <v>0</v>
      </c>
      <c r="AF481" s="349"/>
      <c r="AG481" s="349">
        <f t="shared" si="69"/>
        <v>0</v>
      </c>
      <c r="AH481" s="353">
        <v>0</v>
      </c>
      <c r="AI481" s="354" t="str">
        <f t="shared" si="68"/>
        <v>Arterial</v>
      </c>
      <c r="AJ481" s="349"/>
      <c r="AK481" s="349"/>
      <c r="AL481" s="355">
        <f>_xlfn.XLOOKUP(A481,'P1 Date Adjustment'!B:B,'P1 Date Adjustment'!F:F,"not found",0)</f>
        <v>2031</v>
      </c>
      <c r="AM481" s="349">
        <f t="shared" si="70"/>
        <v>0</v>
      </c>
      <c r="AN481" s="360"/>
      <c r="AO481" s="360"/>
    </row>
    <row r="482" spans="1:41" ht="30" x14ac:dyDescent="0.25">
      <c r="A482" s="129" t="s">
        <v>163</v>
      </c>
      <c r="B482" s="358" t="s">
        <v>164</v>
      </c>
      <c r="C482" s="358" t="str">
        <f>_xlfn.XLOOKUP($A482,'Total project cost for DCs'!A:A,'Total project cost for DCs'!C:C,"Not found",0)</f>
        <v>2-lane urban- existing road layout with active modes on both sides + intersection improvements (TDM)</v>
      </c>
      <c r="D482" s="355" t="s">
        <v>155</v>
      </c>
      <c r="E482" s="355" t="s">
        <v>145</v>
      </c>
      <c r="F482" s="355" t="s">
        <v>826</v>
      </c>
      <c r="H482" s="355" t="s">
        <v>830</v>
      </c>
      <c r="I482" s="359">
        <f>_xlfn.XLOOKUP($H482,DC_growth_AGS!$A$665:$A$673,DC_growth_AGS!$O$665:$O$673,"Not found",0)</f>
        <v>0.96445707034953565</v>
      </c>
      <c r="J482" s="355">
        <v>2030</v>
      </c>
      <c r="K482" s="362">
        <f t="shared" ref="K482:AD494" si="72">IF($AI482="Arterial",-K429*$AJ$2,0)</f>
        <v>0</v>
      </c>
      <c r="L482" s="362">
        <f t="shared" si="72"/>
        <v>0</v>
      </c>
      <c r="M482" s="362">
        <f t="shared" si="72"/>
        <v>0</v>
      </c>
      <c r="N482" s="362">
        <f t="shared" si="72"/>
        <v>0</v>
      </c>
      <c r="O482" s="362">
        <f t="shared" si="72"/>
        <v>0</v>
      </c>
      <c r="P482" s="362">
        <f t="shared" si="72"/>
        <v>0</v>
      </c>
      <c r="Q482" s="362">
        <f t="shared" si="72"/>
        <v>0</v>
      </c>
      <c r="R482" s="362">
        <f t="shared" si="72"/>
        <v>0</v>
      </c>
      <c r="S482" s="362">
        <f t="shared" si="72"/>
        <v>0</v>
      </c>
      <c r="T482" s="362">
        <f t="shared" si="72"/>
        <v>0</v>
      </c>
      <c r="U482" s="362">
        <f t="shared" si="72"/>
        <v>0</v>
      </c>
      <c r="V482" s="362">
        <f t="shared" si="72"/>
        <v>0</v>
      </c>
      <c r="W482" s="362">
        <f t="shared" si="72"/>
        <v>0</v>
      </c>
      <c r="X482" s="362">
        <f t="shared" si="72"/>
        <v>0</v>
      </c>
      <c r="Y482" s="362">
        <f t="shared" si="72"/>
        <v>0</v>
      </c>
      <c r="Z482" s="362">
        <f t="shared" si="72"/>
        <v>0</v>
      </c>
      <c r="AA482" s="362">
        <f t="shared" si="72"/>
        <v>0</v>
      </c>
      <c r="AB482" s="362">
        <f t="shared" si="72"/>
        <v>0</v>
      </c>
      <c r="AC482" s="362">
        <f t="shared" si="72"/>
        <v>0</v>
      </c>
      <c r="AD482" s="362">
        <f t="shared" si="72"/>
        <v>0</v>
      </c>
      <c r="AE482" s="363">
        <f t="shared" si="67"/>
        <v>0</v>
      </c>
      <c r="AF482" s="349"/>
      <c r="AG482" s="349">
        <f t="shared" si="69"/>
        <v>0</v>
      </c>
      <c r="AH482" s="353">
        <v>0</v>
      </c>
      <c r="AI482" s="354" t="str">
        <f t="shared" si="68"/>
        <v>Arterial</v>
      </c>
      <c r="AJ482" s="349"/>
      <c r="AK482" s="349"/>
      <c r="AL482" s="355">
        <f>_xlfn.XLOOKUP(A482,'P1 Date Adjustment'!B:B,'P1 Date Adjustment'!F:F,"not found",0)</f>
        <v>2030</v>
      </c>
      <c r="AM482" s="349">
        <f t="shared" si="70"/>
        <v>0</v>
      </c>
      <c r="AN482" s="360"/>
      <c r="AO482" s="360"/>
    </row>
    <row r="483" spans="1:41" ht="30" x14ac:dyDescent="0.25">
      <c r="A483" s="129" t="s">
        <v>188</v>
      </c>
      <c r="B483" s="358" t="s">
        <v>185</v>
      </c>
      <c r="C483" s="358" t="str">
        <f>_xlfn.XLOOKUP($A483,'Total project cost for DCs'!A:A,'Total project cost for DCs'!C:C,"Not found",0)</f>
        <v>Expand to 24m cross section</v>
      </c>
      <c r="D483" s="355" t="s">
        <v>155</v>
      </c>
      <c r="E483" s="355" t="s">
        <v>190</v>
      </c>
      <c r="F483" s="355" t="s">
        <v>826</v>
      </c>
      <c r="H483" s="355" t="s">
        <v>830</v>
      </c>
      <c r="I483" s="359">
        <f>_xlfn.XLOOKUP($H483,DC_growth_AGS!$A$665:$A$673,DC_growth_AGS!$O$665:$O$673,"Not found",0)</f>
        <v>0.96445707034953565</v>
      </c>
      <c r="J483" s="355">
        <v>2029</v>
      </c>
      <c r="K483" s="362">
        <f t="shared" si="72"/>
        <v>0</v>
      </c>
      <c r="L483" s="362">
        <f t="shared" si="72"/>
        <v>0</v>
      </c>
      <c r="M483" s="362">
        <f t="shared" si="72"/>
        <v>0</v>
      </c>
      <c r="N483" s="362">
        <f t="shared" si="72"/>
        <v>0</v>
      </c>
      <c r="O483" s="362">
        <f t="shared" si="72"/>
        <v>0</v>
      </c>
      <c r="P483" s="362">
        <f t="shared" si="72"/>
        <v>0</v>
      </c>
      <c r="Q483" s="362">
        <f t="shared" si="72"/>
        <v>0</v>
      </c>
      <c r="R483" s="362">
        <f t="shared" si="72"/>
        <v>0</v>
      </c>
      <c r="S483" s="362">
        <f t="shared" si="72"/>
        <v>0</v>
      </c>
      <c r="T483" s="362">
        <f t="shared" si="72"/>
        <v>0</v>
      </c>
      <c r="U483" s="362">
        <f t="shared" si="72"/>
        <v>0</v>
      </c>
      <c r="V483" s="362">
        <f t="shared" si="72"/>
        <v>0</v>
      </c>
      <c r="W483" s="362">
        <f t="shared" si="72"/>
        <v>0</v>
      </c>
      <c r="X483" s="362">
        <f t="shared" si="72"/>
        <v>0</v>
      </c>
      <c r="Y483" s="362">
        <f t="shared" si="72"/>
        <v>0</v>
      </c>
      <c r="Z483" s="362">
        <f t="shared" si="72"/>
        <v>0</v>
      </c>
      <c r="AA483" s="362">
        <f t="shared" si="72"/>
        <v>0</v>
      </c>
      <c r="AB483" s="362">
        <f t="shared" si="72"/>
        <v>0</v>
      </c>
      <c r="AC483" s="362">
        <f t="shared" si="72"/>
        <v>0</v>
      </c>
      <c r="AD483" s="362">
        <f t="shared" si="72"/>
        <v>0</v>
      </c>
      <c r="AE483" s="363">
        <f t="shared" si="67"/>
        <v>0</v>
      </c>
      <c r="AF483" s="349"/>
      <c r="AG483" s="349">
        <f t="shared" si="69"/>
        <v>0</v>
      </c>
      <c r="AH483" s="353">
        <v>0</v>
      </c>
      <c r="AI483" s="354" t="str">
        <f t="shared" si="68"/>
        <v>Arterial</v>
      </c>
      <c r="AJ483" s="349"/>
      <c r="AK483" s="349"/>
      <c r="AL483" s="355">
        <f>_xlfn.XLOOKUP(A483,'P1 Date Adjustment'!B:B,'P1 Date Adjustment'!F:F,"not found",0)</f>
        <v>2029</v>
      </c>
      <c r="AM483" s="349">
        <f t="shared" si="70"/>
        <v>0</v>
      </c>
      <c r="AN483" s="360"/>
      <c r="AO483" s="360"/>
    </row>
    <row r="484" spans="1:41" ht="30" x14ac:dyDescent="0.25">
      <c r="A484" s="129">
        <v>7</v>
      </c>
      <c r="B484" s="358" t="s">
        <v>197</v>
      </c>
      <c r="C484" s="358" t="str">
        <f>_xlfn.XLOOKUP($A484,'Total project cost for DCs'!A:A,'Total project cost for DCs'!C:C,"Not found",0)</f>
        <v>2-lane urban - upgrade existing road layout with active modes on both sides</v>
      </c>
      <c r="D484" s="355" t="s">
        <v>155</v>
      </c>
      <c r="E484" s="355" t="s">
        <v>199</v>
      </c>
      <c r="F484" s="355" t="s">
        <v>826</v>
      </c>
      <c r="H484" s="355" t="s">
        <v>830</v>
      </c>
      <c r="I484" s="359">
        <f>_xlfn.XLOOKUP($H484,DC_growth_AGS!$A$665:$A$673,DC_growth_AGS!$O$665:$O$673,"Not found",0)</f>
        <v>0.96445707034953565</v>
      </c>
      <c r="J484" s="355">
        <v>2033</v>
      </c>
      <c r="K484" s="362">
        <f t="shared" si="72"/>
        <v>0</v>
      </c>
      <c r="L484" s="362">
        <f t="shared" si="72"/>
        <v>0</v>
      </c>
      <c r="M484" s="362">
        <f t="shared" si="72"/>
        <v>0</v>
      </c>
      <c r="N484" s="362">
        <f t="shared" si="72"/>
        <v>0</v>
      </c>
      <c r="O484" s="362">
        <f t="shared" si="72"/>
        <v>0</v>
      </c>
      <c r="P484" s="362">
        <f t="shared" si="72"/>
        <v>0</v>
      </c>
      <c r="Q484" s="362">
        <f t="shared" si="72"/>
        <v>0</v>
      </c>
      <c r="R484" s="362">
        <f t="shared" si="72"/>
        <v>0</v>
      </c>
      <c r="S484" s="362">
        <f t="shared" si="72"/>
        <v>0</v>
      </c>
      <c r="T484" s="362">
        <f t="shared" si="72"/>
        <v>0</v>
      </c>
      <c r="U484" s="362">
        <f t="shared" si="72"/>
        <v>0</v>
      </c>
      <c r="V484" s="362">
        <f t="shared" si="72"/>
        <v>0</v>
      </c>
      <c r="W484" s="362">
        <f t="shared" si="72"/>
        <v>0</v>
      </c>
      <c r="X484" s="362">
        <f t="shared" si="72"/>
        <v>0</v>
      </c>
      <c r="Y484" s="362">
        <f t="shared" si="72"/>
        <v>0</v>
      </c>
      <c r="Z484" s="362">
        <f t="shared" si="72"/>
        <v>0</v>
      </c>
      <c r="AA484" s="362">
        <f t="shared" si="72"/>
        <v>0</v>
      </c>
      <c r="AB484" s="362">
        <f t="shared" si="72"/>
        <v>0</v>
      </c>
      <c r="AC484" s="362">
        <f t="shared" si="72"/>
        <v>0</v>
      </c>
      <c r="AD484" s="362">
        <f t="shared" si="72"/>
        <v>0</v>
      </c>
      <c r="AE484" s="363">
        <f t="shared" si="67"/>
        <v>0</v>
      </c>
      <c r="AF484" s="349"/>
      <c r="AG484" s="349">
        <f t="shared" si="69"/>
        <v>0</v>
      </c>
      <c r="AH484" s="353">
        <v>0</v>
      </c>
      <c r="AI484" s="354" t="str">
        <f t="shared" si="68"/>
        <v>Collector</v>
      </c>
      <c r="AJ484" s="349"/>
      <c r="AK484" s="349"/>
      <c r="AL484" s="355">
        <f>_xlfn.XLOOKUP(A484,'P1 Date Adjustment'!B:B,'P1 Date Adjustment'!F:F,"not found",0)</f>
        <v>2033</v>
      </c>
      <c r="AM484" s="349">
        <f t="shared" si="70"/>
        <v>0</v>
      </c>
      <c r="AN484" s="360"/>
      <c r="AO484" s="360"/>
    </row>
    <row r="485" spans="1:41" ht="30" x14ac:dyDescent="0.25">
      <c r="A485" s="129">
        <v>8</v>
      </c>
      <c r="B485" s="358" t="s">
        <v>200</v>
      </c>
      <c r="C485" s="358" t="str">
        <f>_xlfn.XLOOKUP($A485,'Total project cost for DCs'!A:A,'Total project cost for DCs'!C:C,"Not found",0)</f>
        <v>2-lane urban - upgrade existing road layout with active modes on both sides</v>
      </c>
      <c r="D485" s="355" t="s">
        <v>155</v>
      </c>
      <c r="E485" s="355" t="s">
        <v>199</v>
      </c>
      <c r="F485" s="355" t="s">
        <v>826</v>
      </c>
      <c r="H485" s="355" t="s">
        <v>830</v>
      </c>
      <c r="I485" s="359">
        <f>_xlfn.XLOOKUP($H485,DC_growth_AGS!$A$665:$A$673,DC_growth_AGS!$O$665:$O$673,"Not found",0)</f>
        <v>0.96445707034953565</v>
      </c>
      <c r="J485" s="355">
        <v>2033</v>
      </c>
      <c r="K485" s="362">
        <f t="shared" si="72"/>
        <v>0</v>
      </c>
      <c r="L485" s="362">
        <f t="shared" si="72"/>
        <v>0</v>
      </c>
      <c r="M485" s="362">
        <f t="shared" si="72"/>
        <v>0</v>
      </c>
      <c r="N485" s="362">
        <f t="shared" si="72"/>
        <v>0</v>
      </c>
      <c r="O485" s="362">
        <f t="shared" si="72"/>
        <v>0</v>
      </c>
      <c r="P485" s="362">
        <f t="shared" si="72"/>
        <v>0</v>
      </c>
      <c r="Q485" s="362">
        <f t="shared" si="72"/>
        <v>0</v>
      </c>
      <c r="R485" s="362">
        <f t="shared" si="72"/>
        <v>0</v>
      </c>
      <c r="S485" s="362">
        <f t="shared" si="72"/>
        <v>0</v>
      </c>
      <c r="T485" s="362">
        <f t="shared" si="72"/>
        <v>0</v>
      </c>
      <c r="U485" s="362">
        <f t="shared" si="72"/>
        <v>0</v>
      </c>
      <c r="V485" s="362">
        <f t="shared" si="72"/>
        <v>0</v>
      </c>
      <c r="W485" s="362">
        <f t="shared" si="72"/>
        <v>0</v>
      </c>
      <c r="X485" s="362">
        <f t="shared" si="72"/>
        <v>0</v>
      </c>
      <c r="Y485" s="362">
        <f t="shared" si="72"/>
        <v>0</v>
      </c>
      <c r="Z485" s="362">
        <f t="shared" si="72"/>
        <v>0</v>
      </c>
      <c r="AA485" s="362">
        <f t="shared" si="72"/>
        <v>0</v>
      </c>
      <c r="AB485" s="362">
        <f t="shared" si="72"/>
        <v>0</v>
      </c>
      <c r="AC485" s="362">
        <f t="shared" si="72"/>
        <v>0</v>
      </c>
      <c r="AD485" s="362">
        <f t="shared" si="72"/>
        <v>0</v>
      </c>
      <c r="AE485" s="363">
        <f t="shared" si="67"/>
        <v>0</v>
      </c>
      <c r="AF485" s="349"/>
      <c r="AG485" s="349">
        <f t="shared" si="69"/>
        <v>0</v>
      </c>
      <c r="AH485" s="353">
        <v>0</v>
      </c>
      <c r="AI485" s="354" t="str">
        <f t="shared" si="68"/>
        <v>Collector</v>
      </c>
      <c r="AJ485" s="349"/>
      <c r="AK485" s="349"/>
      <c r="AL485" s="355">
        <f>_xlfn.XLOOKUP(A485,'P1 Date Adjustment'!B:B,'P1 Date Adjustment'!F:F,"not found",0)</f>
        <v>2033</v>
      </c>
      <c r="AM485" s="349">
        <f t="shared" si="70"/>
        <v>0</v>
      </c>
      <c r="AN485" s="360"/>
      <c r="AO485" s="360"/>
    </row>
    <row r="486" spans="1:41" ht="30" x14ac:dyDescent="0.25">
      <c r="A486" s="129" t="s">
        <v>214</v>
      </c>
      <c r="B486" s="358" t="s">
        <v>215</v>
      </c>
      <c r="C486" s="358" t="str">
        <f>_xlfn.XLOOKUP($A486,'Total project cost for DCs'!A:A,'Total project cost for DCs'!C:C,"Not found",0)</f>
        <v xml:space="preserve"> 2-lane signalised intersection with active mode crossings</v>
      </c>
      <c r="D486" s="355" t="s">
        <v>155</v>
      </c>
      <c r="E486" s="355" t="s">
        <v>190</v>
      </c>
      <c r="F486" s="355" t="s">
        <v>826</v>
      </c>
      <c r="H486" s="355" t="s">
        <v>830</v>
      </c>
      <c r="I486" s="359">
        <f>_xlfn.XLOOKUP($H486,DC_growth_AGS!$A$665:$A$673,DC_growth_AGS!$O$665:$O$673,"Not found",0)</f>
        <v>0.96445707034953565</v>
      </c>
      <c r="J486" s="355">
        <v>2029</v>
      </c>
      <c r="K486" s="362">
        <f t="shared" si="72"/>
        <v>0</v>
      </c>
      <c r="L486" s="362">
        <f t="shared" si="72"/>
        <v>0</v>
      </c>
      <c r="M486" s="362">
        <f t="shared" si="72"/>
        <v>0</v>
      </c>
      <c r="N486" s="362">
        <f t="shared" si="72"/>
        <v>0</v>
      </c>
      <c r="O486" s="362">
        <f t="shared" si="72"/>
        <v>0</v>
      </c>
      <c r="P486" s="362">
        <f t="shared" si="72"/>
        <v>0</v>
      </c>
      <c r="Q486" s="362">
        <f t="shared" si="72"/>
        <v>0</v>
      </c>
      <c r="R486" s="362">
        <f t="shared" si="72"/>
        <v>0</v>
      </c>
      <c r="S486" s="362">
        <f t="shared" si="72"/>
        <v>0</v>
      </c>
      <c r="T486" s="362">
        <f t="shared" si="72"/>
        <v>0</v>
      </c>
      <c r="U486" s="362">
        <f t="shared" si="72"/>
        <v>0</v>
      </c>
      <c r="V486" s="362">
        <f t="shared" si="72"/>
        <v>0</v>
      </c>
      <c r="W486" s="362">
        <f t="shared" si="72"/>
        <v>0</v>
      </c>
      <c r="X486" s="362">
        <f t="shared" si="72"/>
        <v>0</v>
      </c>
      <c r="Y486" s="362">
        <f t="shared" si="72"/>
        <v>0</v>
      </c>
      <c r="Z486" s="362">
        <f t="shared" si="72"/>
        <v>0</v>
      </c>
      <c r="AA486" s="362">
        <f t="shared" si="72"/>
        <v>0</v>
      </c>
      <c r="AB486" s="362">
        <f t="shared" si="72"/>
        <v>0</v>
      </c>
      <c r="AC486" s="362">
        <f t="shared" si="72"/>
        <v>0</v>
      </c>
      <c r="AD486" s="362">
        <f t="shared" si="72"/>
        <v>0</v>
      </c>
      <c r="AE486" s="363">
        <f t="shared" si="67"/>
        <v>0</v>
      </c>
      <c r="AF486" s="349"/>
      <c r="AG486" s="349">
        <f t="shared" si="69"/>
        <v>0</v>
      </c>
      <c r="AH486" s="353">
        <v>0</v>
      </c>
      <c r="AI486" s="354" t="str">
        <f t="shared" si="68"/>
        <v>Arterial</v>
      </c>
      <c r="AJ486" s="349"/>
      <c r="AK486" s="349"/>
      <c r="AL486" s="355">
        <f>_xlfn.XLOOKUP(A486,'P1 Date Adjustment'!B:B,'P1 Date Adjustment'!F:F,"not found",0)</f>
        <v>2029</v>
      </c>
      <c r="AM486" s="349">
        <f t="shared" si="70"/>
        <v>0</v>
      </c>
      <c r="AN486" s="360"/>
      <c r="AO486" s="360"/>
    </row>
    <row r="487" spans="1:41" ht="30" x14ac:dyDescent="0.25">
      <c r="A487" s="129" t="s">
        <v>217</v>
      </c>
      <c r="B487" s="358" t="s">
        <v>215</v>
      </c>
      <c r="C487" s="358" t="str">
        <f>_xlfn.XLOOKUP($A487,'Total project cost for DCs'!A:A,'Total project cost for DCs'!C:C,"Not found",0)</f>
        <v>multi-lane roundabout with active mode crossings, SGA design</v>
      </c>
      <c r="D487" s="355" t="s">
        <v>155</v>
      </c>
      <c r="E487" s="355" t="s">
        <v>157</v>
      </c>
      <c r="F487" s="355" t="s">
        <v>826</v>
      </c>
      <c r="H487" s="355" t="s">
        <v>830</v>
      </c>
      <c r="I487" s="359">
        <f>_xlfn.XLOOKUP($H487,DC_growth_AGS!$A$665:$A$673,DC_growth_AGS!$O$665:$O$673,"Not found",0)</f>
        <v>0.96445707034953565</v>
      </c>
      <c r="J487" s="355">
        <v>2031</v>
      </c>
      <c r="K487" s="362">
        <f t="shared" si="72"/>
        <v>0</v>
      </c>
      <c r="L487" s="362">
        <f t="shared" si="72"/>
        <v>0</v>
      </c>
      <c r="M487" s="362">
        <f t="shared" si="72"/>
        <v>0</v>
      </c>
      <c r="N487" s="362">
        <f t="shared" si="72"/>
        <v>0</v>
      </c>
      <c r="O487" s="362">
        <f t="shared" si="72"/>
        <v>0</v>
      </c>
      <c r="P487" s="362">
        <f t="shared" si="72"/>
        <v>0</v>
      </c>
      <c r="Q487" s="362">
        <f t="shared" si="72"/>
        <v>0</v>
      </c>
      <c r="R487" s="362">
        <f t="shared" si="72"/>
        <v>0</v>
      </c>
      <c r="S487" s="362">
        <f t="shared" si="72"/>
        <v>0</v>
      </c>
      <c r="T487" s="362">
        <f t="shared" si="72"/>
        <v>0</v>
      </c>
      <c r="U487" s="362">
        <f t="shared" si="72"/>
        <v>0</v>
      </c>
      <c r="V487" s="362">
        <f t="shared" si="72"/>
        <v>0</v>
      </c>
      <c r="W487" s="362">
        <f t="shared" si="72"/>
        <v>0</v>
      </c>
      <c r="X487" s="362">
        <f t="shared" si="72"/>
        <v>0</v>
      </c>
      <c r="Y487" s="362">
        <f t="shared" si="72"/>
        <v>0</v>
      </c>
      <c r="Z487" s="362">
        <f t="shared" si="72"/>
        <v>0</v>
      </c>
      <c r="AA487" s="362">
        <f t="shared" si="72"/>
        <v>0</v>
      </c>
      <c r="AB487" s="362">
        <f t="shared" si="72"/>
        <v>0</v>
      </c>
      <c r="AC487" s="362">
        <f t="shared" si="72"/>
        <v>0</v>
      </c>
      <c r="AD487" s="362">
        <f t="shared" si="72"/>
        <v>0</v>
      </c>
      <c r="AE487" s="363">
        <f t="shared" si="67"/>
        <v>0</v>
      </c>
      <c r="AF487" s="349"/>
      <c r="AG487" s="349">
        <f t="shared" si="69"/>
        <v>0</v>
      </c>
      <c r="AH487" s="353">
        <v>0</v>
      </c>
      <c r="AI487" s="354" t="str">
        <f t="shared" si="68"/>
        <v>Arterial</v>
      </c>
      <c r="AJ487" s="349"/>
      <c r="AK487" s="349"/>
      <c r="AL487" s="355">
        <f>_xlfn.XLOOKUP(A487,'P1 Date Adjustment'!B:B,'P1 Date Adjustment'!F:F,"not found",0)</f>
        <v>2031</v>
      </c>
      <c r="AM487" s="349">
        <f t="shared" si="70"/>
        <v>0</v>
      </c>
      <c r="AN487" s="360"/>
      <c r="AO487" s="360"/>
    </row>
    <row r="488" spans="1:41" ht="30" x14ac:dyDescent="0.25">
      <c r="A488" s="129">
        <v>11</v>
      </c>
      <c r="B488" s="358" t="s">
        <v>219</v>
      </c>
      <c r="C488" s="358" t="str">
        <f>_xlfn.XLOOKUP($A488,'Total project cost for DCs'!A:A,'Total project cost for DCs'!C:C,"Not found",0)</f>
        <v>Roundabout as per SGA design</v>
      </c>
      <c r="D488" s="355" t="s">
        <v>155</v>
      </c>
      <c r="E488" s="355" t="s">
        <v>190</v>
      </c>
      <c r="F488" s="355" t="s">
        <v>826</v>
      </c>
      <c r="H488" s="355" t="s">
        <v>830</v>
      </c>
      <c r="I488" s="359">
        <f>_xlfn.XLOOKUP($H488,DC_growth_AGS!$A$665:$A$673,DC_growth_AGS!$O$665:$O$673,"Not found",0)</f>
        <v>0.96445707034953565</v>
      </c>
      <c r="J488" s="355">
        <v>2031</v>
      </c>
      <c r="K488" s="362">
        <f t="shared" si="72"/>
        <v>0</v>
      </c>
      <c r="L488" s="362">
        <f t="shared" si="72"/>
        <v>0</v>
      </c>
      <c r="M488" s="362">
        <f t="shared" si="72"/>
        <v>0</v>
      </c>
      <c r="N488" s="362">
        <f t="shared" si="72"/>
        <v>0</v>
      </c>
      <c r="O488" s="362">
        <f t="shared" si="72"/>
        <v>0</v>
      </c>
      <c r="P488" s="362">
        <f t="shared" si="72"/>
        <v>0</v>
      </c>
      <c r="Q488" s="362">
        <f t="shared" si="72"/>
        <v>0</v>
      </c>
      <c r="R488" s="362">
        <f t="shared" si="72"/>
        <v>0</v>
      </c>
      <c r="S488" s="362">
        <f t="shared" si="72"/>
        <v>0</v>
      </c>
      <c r="T488" s="362">
        <f t="shared" si="72"/>
        <v>0</v>
      </c>
      <c r="U488" s="362">
        <f t="shared" si="72"/>
        <v>0</v>
      </c>
      <c r="V488" s="362">
        <f t="shared" si="72"/>
        <v>0</v>
      </c>
      <c r="W488" s="362">
        <f t="shared" si="72"/>
        <v>0</v>
      </c>
      <c r="X488" s="362">
        <f t="shared" si="72"/>
        <v>0</v>
      </c>
      <c r="Y488" s="362">
        <f t="shared" si="72"/>
        <v>0</v>
      </c>
      <c r="Z488" s="362">
        <f t="shared" si="72"/>
        <v>0</v>
      </c>
      <c r="AA488" s="362">
        <f t="shared" si="72"/>
        <v>0</v>
      </c>
      <c r="AB488" s="362">
        <f t="shared" si="72"/>
        <v>0</v>
      </c>
      <c r="AC488" s="362">
        <f t="shared" si="72"/>
        <v>0</v>
      </c>
      <c r="AD488" s="362">
        <f t="shared" si="72"/>
        <v>0</v>
      </c>
      <c r="AE488" s="363">
        <f t="shared" si="67"/>
        <v>0</v>
      </c>
      <c r="AF488" s="349"/>
      <c r="AG488" s="349">
        <f t="shared" si="69"/>
        <v>0</v>
      </c>
      <c r="AH488" s="353">
        <v>0</v>
      </c>
      <c r="AI488" s="354" t="str">
        <f t="shared" si="68"/>
        <v>Arterial</v>
      </c>
      <c r="AJ488" s="349"/>
      <c r="AK488" s="349"/>
      <c r="AL488" s="355">
        <f>_xlfn.XLOOKUP(A488,'P1 Date Adjustment'!B:B,'P1 Date Adjustment'!F:F,"not found",0)</f>
        <v>2031</v>
      </c>
      <c r="AM488" s="349">
        <f t="shared" si="70"/>
        <v>0</v>
      </c>
      <c r="AN488" s="360"/>
      <c r="AO488" s="360"/>
    </row>
    <row r="489" spans="1:41" ht="60" x14ac:dyDescent="0.25">
      <c r="A489" s="129">
        <v>12</v>
      </c>
      <c r="B489" s="358" t="s">
        <v>221</v>
      </c>
      <c r="C489" s="358" t="str">
        <f>_xlfn.XLOOKUP($A489,'Total project cost for DCs'!A:A,'Total project cost for DCs'!C:C,"Not found",0)</f>
        <v>Intersection improvements on Bremner-Firth Rd, Norrie-Firth Rd, GSR-Firth Rd, Active mode facilities on both sides of Firth &amp; Norrie Rd</v>
      </c>
      <c r="D489" s="355" t="s">
        <v>155</v>
      </c>
      <c r="E489" s="355" t="s">
        <v>223</v>
      </c>
      <c r="F489" s="355" t="s">
        <v>826</v>
      </c>
      <c r="H489" s="355" t="s">
        <v>830</v>
      </c>
      <c r="I489" s="359">
        <f>_xlfn.XLOOKUP($H489,DC_growth_AGS!$A$665:$A$673,DC_growth_AGS!$O$665:$O$673,"Not found",0)</f>
        <v>0.96445707034953565</v>
      </c>
      <c r="J489" s="355">
        <v>2033</v>
      </c>
      <c r="K489" s="362">
        <f t="shared" si="72"/>
        <v>0</v>
      </c>
      <c r="L489" s="362">
        <f t="shared" si="72"/>
        <v>0</v>
      </c>
      <c r="M489" s="362">
        <f t="shared" si="72"/>
        <v>0</v>
      </c>
      <c r="N489" s="362">
        <f t="shared" si="72"/>
        <v>0</v>
      </c>
      <c r="O489" s="362">
        <f t="shared" si="72"/>
        <v>0</v>
      </c>
      <c r="P489" s="362">
        <f t="shared" si="72"/>
        <v>0</v>
      </c>
      <c r="Q489" s="362">
        <f t="shared" si="72"/>
        <v>0</v>
      </c>
      <c r="R489" s="362">
        <f t="shared" si="72"/>
        <v>0</v>
      </c>
      <c r="S489" s="362">
        <f t="shared" si="72"/>
        <v>0</v>
      </c>
      <c r="T489" s="362">
        <f t="shared" si="72"/>
        <v>0</v>
      </c>
      <c r="U489" s="362">
        <f t="shared" si="72"/>
        <v>0</v>
      </c>
      <c r="V489" s="362">
        <f t="shared" si="72"/>
        <v>0</v>
      </c>
      <c r="W489" s="362">
        <f t="shared" si="72"/>
        <v>0</v>
      </c>
      <c r="X489" s="362">
        <f t="shared" si="72"/>
        <v>0</v>
      </c>
      <c r="Y489" s="362">
        <f t="shared" si="72"/>
        <v>0</v>
      </c>
      <c r="Z489" s="362">
        <f t="shared" si="72"/>
        <v>0</v>
      </c>
      <c r="AA489" s="362">
        <f t="shared" si="72"/>
        <v>0</v>
      </c>
      <c r="AB489" s="362">
        <f t="shared" si="72"/>
        <v>0</v>
      </c>
      <c r="AC489" s="362">
        <f t="shared" si="72"/>
        <v>0</v>
      </c>
      <c r="AD489" s="362">
        <f t="shared" si="72"/>
        <v>0</v>
      </c>
      <c r="AE489" s="363">
        <f t="shared" si="67"/>
        <v>0</v>
      </c>
      <c r="AF489" s="349"/>
      <c r="AG489" s="349">
        <f t="shared" si="69"/>
        <v>0</v>
      </c>
      <c r="AH489" s="353">
        <v>0</v>
      </c>
      <c r="AI489" s="354" t="str">
        <f t="shared" si="68"/>
        <v>Collector</v>
      </c>
      <c r="AJ489" s="349"/>
      <c r="AK489" s="349"/>
      <c r="AL489" s="355">
        <f>_xlfn.XLOOKUP(A489,'P1 Date Adjustment'!B:B,'P1 Date Adjustment'!F:F,"not found",0)</f>
        <v>2033</v>
      </c>
      <c r="AM489" s="349">
        <f t="shared" si="70"/>
        <v>0</v>
      </c>
      <c r="AN489" s="360"/>
      <c r="AO489" s="360"/>
    </row>
    <row r="490" spans="1:41" ht="30" x14ac:dyDescent="0.25">
      <c r="A490" s="129" t="s">
        <v>224</v>
      </c>
      <c r="B490" s="358" t="s">
        <v>225</v>
      </c>
      <c r="C490" s="358" t="str">
        <f>_xlfn.XLOOKUP($A490,'Total project cost for DCs'!A:A,'Total project cost for DCs'!C:C,"Not found",0)</f>
        <v>2-lane urban- new 2-lane arterial with active modes on both sides + intersection improvements (TDM)</v>
      </c>
      <c r="D490" s="355" t="s">
        <v>155</v>
      </c>
      <c r="E490" s="355" t="s">
        <v>227</v>
      </c>
      <c r="F490" s="355" t="s">
        <v>826</v>
      </c>
      <c r="H490" s="355" t="s">
        <v>830</v>
      </c>
      <c r="I490" s="359">
        <f>_xlfn.XLOOKUP($H490,DC_growth_AGS!$A$665:$A$673,DC_growth_AGS!$O$665:$O$673,"Not found",0)</f>
        <v>0.96445707034953565</v>
      </c>
      <c r="J490" s="355">
        <v>2029</v>
      </c>
      <c r="K490" s="362">
        <f t="shared" si="72"/>
        <v>0</v>
      </c>
      <c r="L490" s="362">
        <f t="shared" si="72"/>
        <v>0</v>
      </c>
      <c r="M490" s="362">
        <f t="shared" si="72"/>
        <v>0</v>
      </c>
      <c r="N490" s="362">
        <f t="shared" si="72"/>
        <v>0</v>
      </c>
      <c r="O490" s="362">
        <f t="shared" si="72"/>
        <v>0</v>
      </c>
      <c r="P490" s="362">
        <f t="shared" si="72"/>
        <v>0</v>
      </c>
      <c r="Q490" s="362">
        <f t="shared" si="72"/>
        <v>0</v>
      </c>
      <c r="R490" s="362">
        <f t="shared" si="72"/>
        <v>0</v>
      </c>
      <c r="S490" s="362">
        <f t="shared" si="72"/>
        <v>0</v>
      </c>
      <c r="T490" s="362">
        <f t="shared" si="72"/>
        <v>0</v>
      </c>
      <c r="U490" s="362">
        <f t="shared" si="72"/>
        <v>0</v>
      </c>
      <c r="V490" s="362">
        <f t="shared" si="72"/>
        <v>0</v>
      </c>
      <c r="W490" s="362">
        <f t="shared" si="72"/>
        <v>0</v>
      </c>
      <c r="X490" s="362">
        <f t="shared" si="72"/>
        <v>0</v>
      </c>
      <c r="Y490" s="362">
        <f t="shared" si="72"/>
        <v>0</v>
      </c>
      <c r="Z490" s="362">
        <f t="shared" si="72"/>
        <v>0</v>
      </c>
      <c r="AA490" s="362">
        <f t="shared" si="72"/>
        <v>0</v>
      </c>
      <c r="AB490" s="362">
        <f t="shared" si="72"/>
        <v>0</v>
      </c>
      <c r="AC490" s="362">
        <f t="shared" si="72"/>
        <v>0</v>
      </c>
      <c r="AD490" s="362">
        <f t="shared" si="72"/>
        <v>0</v>
      </c>
      <c r="AE490" s="363">
        <f t="shared" si="67"/>
        <v>0</v>
      </c>
      <c r="AF490" s="349"/>
      <c r="AG490" s="349">
        <f t="shared" si="69"/>
        <v>0</v>
      </c>
      <c r="AH490" s="353">
        <v>0</v>
      </c>
      <c r="AI490" s="354" t="str">
        <f t="shared" si="68"/>
        <v>Arterial</v>
      </c>
      <c r="AJ490" s="349"/>
      <c r="AK490" s="349"/>
      <c r="AL490" s="355">
        <f>_xlfn.XLOOKUP(A490,'P1 Date Adjustment'!B:B,'P1 Date Adjustment'!F:F,"not found",0)</f>
        <v>2029</v>
      </c>
      <c r="AM490" s="349">
        <f t="shared" si="70"/>
        <v>0</v>
      </c>
      <c r="AN490" s="360"/>
      <c r="AO490" s="360"/>
    </row>
    <row r="491" spans="1:41" ht="30" x14ac:dyDescent="0.25">
      <c r="A491" s="129" t="s">
        <v>228</v>
      </c>
      <c r="B491" s="358" t="s">
        <v>229</v>
      </c>
      <c r="C491" s="358" t="str">
        <f>_xlfn.XLOOKUP($A491,'Total project cost for DCs'!A:A,'Total project cost for DCs'!C:C,"Not found",0)</f>
        <v>4-lane urban- upgrade 2-lane arterial with SGA design + intersection improvements (TDM)</v>
      </c>
      <c r="D491" s="355" t="s">
        <v>155</v>
      </c>
      <c r="E491" s="355" t="s">
        <v>231</v>
      </c>
      <c r="F491" s="355" t="s">
        <v>826</v>
      </c>
      <c r="H491" s="355" t="s">
        <v>830</v>
      </c>
      <c r="I491" s="359">
        <f>_xlfn.XLOOKUP($H491,DC_growth_AGS!$A$665:$A$673,DC_growth_AGS!$O$665:$O$673,"Not found",0)</f>
        <v>0.96445707034953565</v>
      </c>
      <c r="J491" s="355">
        <v>2050</v>
      </c>
      <c r="K491" s="362">
        <f t="shared" si="72"/>
        <v>0</v>
      </c>
      <c r="L491" s="362">
        <f t="shared" si="72"/>
        <v>0</v>
      </c>
      <c r="M491" s="362">
        <f t="shared" si="72"/>
        <v>0</v>
      </c>
      <c r="N491" s="362">
        <f t="shared" si="72"/>
        <v>0</v>
      </c>
      <c r="O491" s="362">
        <f t="shared" si="72"/>
        <v>0</v>
      </c>
      <c r="P491" s="362">
        <f t="shared" si="72"/>
        <v>0</v>
      </c>
      <c r="Q491" s="362">
        <f t="shared" si="72"/>
        <v>0</v>
      </c>
      <c r="R491" s="362">
        <f t="shared" si="72"/>
        <v>0</v>
      </c>
      <c r="S491" s="362">
        <f t="shared" si="72"/>
        <v>0</v>
      </c>
      <c r="T491" s="362">
        <f t="shared" si="72"/>
        <v>0</v>
      </c>
      <c r="U491" s="362">
        <f t="shared" si="72"/>
        <v>0</v>
      </c>
      <c r="V491" s="362">
        <f t="shared" si="72"/>
        <v>0</v>
      </c>
      <c r="W491" s="362">
        <f t="shared" si="72"/>
        <v>0</v>
      </c>
      <c r="X491" s="362">
        <f t="shared" si="72"/>
        <v>0</v>
      </c>
      <c r="Y491" s="362">
        <f t="shared" si="72"/>
        <v>0</v>
      </c>
      <c r="Z491" s="362">
        <f t="shared" si="72"/>
        <v>0</v>
      </c>
      <c r="AA491" s="362">
        <f t="shared" si="72"/>
        <v>0</v>
      </c>
      <c r="AB491" s="362">
        <f t="shared" si="72"/>
        <v>0</v>
      </c>
      <c r="AC491" s="362">
        <f t="shared" si="72"/>
        <v>0</v>
      </c>
      <c r="AD491" s="362">
        <f t="shared" si="72"/>
        <v>0</v>
      </c>
      <c r="AE491" s="363">
        <f t="shared" si="67"/>
        <v>0</v>
      </c>
      <c r="AF491" s="349"/>
      <c r="AG491" s="349">
        <f t="shared" si="69"/>
        <v>0</v>
      </c>
      <c r="AH491" s="353">
        <v>0</v>
      </c>
      <c r="AI491" s="354" t="str">
        <f t="shared" si="68"/>
        <v>Arterial</v>
      </c>
      <c r="AJ491" s="349"/>
      <c r="AK491" s="349"/>
      <c r="AL491" s="355">
        <f>_xlfn.XLOOKUP(A491,'P1 Date Adjustment'!B:B,'P1 Date Adjustment'!F:F,"not found",0)</f>
        <v>2050</v>
      </c>
      <c r="AM491" s="349">
        <f t="shared" si="70"/>
        <v>0</v>
      </c>
      <c r="AN491" s="360"/>
      <c r="AO491" s="360"/>
    </row>
    <row r="492" spans="1:41" ht="45" x14ac:dyDescent="0.25">
      <c r="A492" s="129" t="s">
        <v>234</v>
      </c>
      <c r="B492" s="358" t="s">
        <v>235</v>
      </c>
      <c r="C492" s="358" t="str">
        <f>_xlfn.XLOOKUP($A492,'Total project cost for DCs'!A:A,'Total project cost for DCs'!C:C,"Not found",0)</f>
        <v>2-lane urban (New Road connection to Quarry Road with active modes on both sides + intersection improvements)</v>
      </c>
      <c r="D492" s="355" t="s">
        <v>155</v>
      </c>
      <c r="E492" s="355" t="s">
        <v>223</v>
      </c>
      <c r="F492" s="355" t="s">
        <v>826</v>
      </c>
      <c r="H492" s="355" t="s">
        <v>830</v>
      </c>
      <c r="I492" s="359">
        <f>_xlfn.XLOOKUP($H492,DC_growth_AGS!$A$665:$A$673,DC_growth_AGS!$O$665:$O$673,"Not found",0)</f>
        <v>0.96445707034953565</v>
      </c>
      <c r="J492" s="355">
        <v>2035</v>
      </c>
      <c r="K492" s="362">
        <f t="shared" si="72"/>
        <v>0</v>
      </c>
      <c r="L492" s="362">
        <f t="shared" si="72"/>
        <v>0</v>
      </c>
      <c r="M492" s="362">
        <f t="shared" si="72"/>
        <v>0</v>
      </c>
      <c r="N492" s="362">
        <f t="shared" si="72"/>
        <v>0</v>
      </c>
      <c r="O492" s="362">
        <f t="shared" si="72"/>
        <v>0</v>
      </c>
      <c r="P492" s="362">
        <f t="shared" si="72"/>
        <v>0</v>
      </c>
      <c r="Q492" s="362">
        <f t="shared" si="72"/>
        <v>0</v>
      </c>
      <c r="R492" s="362">
        <f t="shared" si="72"/>
        <v>0</v>
      </c>
      <c r="S492" s="362">
        <f t="shared" si="72"/>
        <v>0</v>
      </c>
      <c r="T492" s="362">
        <f t="shared" si="72"/>
        <v>0</v>
      </c>
      <c r="U492" s="362">
        <f t="shared" si="72"/>
        <v>0</v>
      </c>
      <c r="V492" s="362">
        <f t="shared" si="72"/>
        <v>0</v>
      </c>
      <c r="W492" s="362">
        <f t="shared" si="72"/>
        <v>0</v>
      </c>
      <c r="X492" s="362">
        <f t="shared" si="72"/>
        <v>0</v>
      </c>
      <c r="Y492" s="362">
        <f t="shared" si="72"/>
        <v>0</v>
      </c>
      <c r="Z492" s="362">
        <f t="shared" si="72"/>
        <v>0</v>
      </c>
      <c r="AA492" s="362">
        <f t="shared" si="72"/>
        <v>0</v>
      </c>
      <c r="AB492" s="362">
        <f t="shared" si="72"/>
        <v>0</v>
      </c>
      <c r="AC492" s="362">
        <f t="shared" si="72"/>
        <v>0</v>
      </c>
      <c r="AD492" s="362">
        <f t="shared" si="72"/>
        <v>0</v>
      </c>
      <c r="AE492" s="363">
        <f t="shared" si="67"/>
        <v>0</v>
      </c>
      <c r="AF492" s="349"/>
      <c r="AG492" s="349">
        <f t="shared" si="69"/>
        <v>0</v>
      </c>
      <c r="AH492" s="353">
        <v>0</v>
      </c>
      <c r="AI492" s="354" t="str">
        <f t="shared" si="68"/>
        <v>Collector</v>
      </c>
      <c r="AJ492" s="349"/>
      <c r="AK492" s="349"/>
      <c r="AL492" s="355">
        <f>_xlfn.XLOOKUP(A492,'P1 Date Adjustment'!B:B,'P1 Date Adjustment'!F:F,"not found",0)</f>
        <v>2035</v>
      </c>
      <c r="AM492" s="349">
        <f t="shared" si="70"/>
        <v>0</v>
      </c>
      <c r="AN492" s="360"/>
      <c r="AO492" s="360"/>
    </row>
    <row r="493" spans="1:41" ht="30" x14ac:dyDescent="0.25">
      <c r="A493" s="129" t="s">
        <v>237</v>
      </c>
      <c r="B493" s="358" t="s">
        <v>238</v>
      </c>
      <c r="C493" s="358" t="str">
        <f>_xlfn.XLOOKUP($A493,'Total project cost for DCs'!A:A,'Total project cost for DCs'!C:C,"Not found",0)</f>
        <v>2-lane urban (upgrade existing road layout with active modes on both sides + intersection improvements)</v>
      </c>
      <c r="D493" s="355" t="s">
        <v>155</v>
      </c>
      <c r="E493" s="355" t="s">
        <v>199</v>
      </c>
      <c r="F493" s="355" t="s">
        <v>826</v>
      </c>
      <c r="H493" s="355" t="s">
        <v>830</v>
      </c>
      <c r="I493" s="359">
        <f>_xlfn.XLOOKUP($H493,DC_growth_AGS!$A$665:$A$673,DC_growth_AGS!$O$665:$O$673,"Not found",0)</f>
        <v>0.96445707034953565</v>
      </c>
      <c r="J493" s="355">
        <v>2033</v>
      </c>
      <c r="K493" s="362">
        <f t="shared" si="72"/>
        <v>0</v>
      </c>
      <c r="L493" s="362">
        <f t="shared" si="72"/>
        <v>0</v>
      </c>
      <c r="M493" s="362">
        <f t="shared" si="72"/>
        <v>0</v>
      </c>
      <c r="N493" s="362">
        <f t="shared" si="72"/>
        <v>0</v>
      </c>
      <c r="O493" s="362">
        <f t="shared" si="72"/>
        <v>0</v>
      </c>
      <c r="P493" s="362">
        <f t="shared" si="72"/>
        <v>0</v>
      </c>
      <c r="Q493" s="362">
        <f t="shared" si="72"/>
        <v>0</v>
      </c>
      <c r="R493" s="362">
        <f t="shared" si="72"/>
        <v>0</v>
      </c>
      <c r="S493" s="362">
        <f t="shared" si="72"/>
        <v>0</v>
      </c>
      <c r="T493" s="362">
        <f t="shared" si="72"/>
        <v>0</v>
      </c>
      <c r="U493" s="362">
        <f t="shared" si="72"/>
        <v>0</v>
      </c>
      <c r="V493" s="362">
        <f t="shared" si="72"/>
        <v>0</v>
      </c>
      <c r="W493" s="362">
        <f t="shared" si="72"/>
        <v>0</v>
      </c>
      <c r="X493" s="362">
        <f t="shared" si="72"/>
        <v>0</v>
      </c>
      <c r="Y493" s="362">
        <f t="shared" si="72"/>
        <v>0</v>
      </c>
      <c r="Z493" s="362">
        <f t="shared" si="72"/>
        <v>0</v>
      </c>
      <c r="AA493" s="362">
        <f t="shared" si="72"/>
        <v>0</v>
      </c>
      <c r="AB493" s="362">
        <f t="shared" si="72"/>
        <v>0</v>
      </c>
      <c r="AC493" s="362">
        <f t="shared" si="72"/>
        <v>0</v>
      </c>
      <c r="AD493" s="362">
        <f t="shared" si="72"/>
        <v>0</v>
      </c>
      <c r="AE493" s="363">
        <f t="shared" si="67"/>
        <v>0</v>
      </c>
      <c r="AF493" s="349"/>
      <c r="AG493" s="349">
        <f t="shared" si="69"/>
        <v>0</v>
      </c>
      <c r="AH493" s="353">
        <v>0</v>
      </c>
      <c r="AI493" s="354" t="str">
        <f t="shared" si="68"/>
        <v>Collector</v>
      </c>
      <c r="AJ493" s="349"/>
      <c r="AK493" s="349"/>
      <c r="AL493" s="355">
        <f>_xlfn.XLOOKUP(A493,'P1 Date Adjustment'!B:B,'P1 Date Adjustment'!F:F,"not found",0)</f>
        <v>2033</v>
      </c>
      <c r="AM493" s="349">
        <f t="shared" si="70"/>
        <v>0</v>
      </c>
      <c r="AN493" s="360"/>
      <c r="AO493" s="360"/>
    </row>
    <row r="494" spans="1:41" ht="30" x14ac:dyDescent="0.25">
      <c r="A494" s="129" t="s">
        <v>246</v>
      </c>
      <c r="B494" s="358" t="s">
        <v>247</v>
      </c>
      <c r="C494" s="358" t="str">
        <f>_xlfn.XLOOKUP($A494,'Total project cost for DCs'!A:A,'Total project cost for DCs'!C:C,"Not found",0)</f>
        <v>4-lane urban- upgrade 2-lane urban with active modes on both sides (SGA design)</v>
      </c>
      <c r="D494" s="355" t="s">
        <v>155</v>
      </c>
      <c r="E494" s="355" t="s">
        <v>157</v>
      </c>
      <c r="F494" s="355" t="s">
        <v>826</v>
      </c>
      <c r="H494" s="355" t="s">
        <v>830</v>
      </c>
      <c r="I494" s="359">
        <f>_xlfn.XLOOKUP($H494,DC_growth_AGS!$A$665:$A$673,DC_growth_AGS!$O$665:$O$673,"Not found",0)</f>
        <v>0.96445707034953565</v>
      </c>
      <c r="J494" s="355">
        <v>2050</v>
      </c>
      <c r="K494" s="362">
        <f t="shared" si="72"/>
        <v>0</v>
      </c>
      <c r="L494" s="362">
        <f t="shared" si="72"/>
        <v>0</v>
      </c>
      <c r="M494" s="362">
        <f t="shared" si="72"/>
        <v>0</v>
      </c>
      <c r="N494" s="362">
        <f t="shared" si="72"/>
        <v>0</v>
      </c>
      <c r="O494" s="362">
        <f t="shared" si="72"/>
        <v>0</v>
      </c>
      <c r="P494" s="362">
        <f t="shared" si="72"/>
        <v>0</v>
      </c>
      <c r="Q494" s="362">
        <f t="shared" si="72"/>
        <v>0</v>
      </c>
      <c r="R494" s="362">
        <f t="shared" si="72"/>
        <v>0</v>
      </c>
      <c r="S494" s="362">
        <f t="shared" si="72"/>
        <v>0</v>
      </c>
      <c r="T494" s="362">
        <f t="shared" si="72"/>
        <v>0</v>
      </c>
      <c r="U494" s="362">
        <f t="shared" si="72"/>
        <v>0</v>
      </c>
      <c r="V494" s="362">
        <f t="shared" si="72"/>
        <v>0</v>
      </c>
      <c r="W494" s="362">
        <f t="shared" si="72"/>
        <v>0</v>
      </c>
      <c r="X494" s="362">
        <f t="shared" si="72"/>
        <v>0</v>
      </c>
      <c r="Y494" s="362">
        <f t="shared" si="72"/>
        <v>0</v>
      </c>
      <c r="Z494" s="362">
        <f t="shared" ref="Z494:AD494" si="73">IF($AI494="Arterial",-Z441*$AJ$2,0)</f>
        <v>0</v>
      </c>
      <c r="AA494" s="362">
        <f t="shared" si="73"/>
        <v>0</v>
      </c>
      <c r="AB494" s="362">
        <f t="shared" si="73"/>
        <v>0</v>
      </c>
      <c r="AC494" s="362">
        <f t="shared" si="73"/>
        <v>0</v>
      </c>
      <c r="AD494" s="362">
        <f t="shared" si="73"/>
        <v>0</v>
      </c>
      <c r="AE494" s="363">
        <f t="shared" si="67"/>
        <v>0</v>
      </c>
      <c r="AF494" s="349"/>
      <c r="AG494" s="349">
        <f t="shared" si="69"/>
        <v>0</v>
      </c>
      <c r="AH494" s="353">
        <v>0</v>
      </c>
      <c r="AI494" s="354" t="str">
        <f t="shared" si="68"/>
        <v>Arterial</v>
      </c>
      <c r="AJ494" s="349"/>
      <c r="AK494" s="349"/>
      <c r="AL494" s="355">
        <f>_xlfn.XLOOKUP(A494,'P1 Date Adjustment'!B:B,'P1 Date Adjustment'!F:F,"not found",0)</f>
        <v>2050</v>
      </c>
      <c r="AM494" s="349">
        <f t="shared" si="70"/>
        <v>0</v>
      </c>
      <c r="AN494" s="360"/>
      <c r="AO494" s="360"/>
    </row>
    <row r="495" spans="1:41" ht="45" x14ac:dyDescent="0.25">
      <c r="A495" s="129" t="s">
        <v>259</v>
      </c>
      <c r="B495" s="358" t="s">
        <v>260</v>
      </c>
      <c r="C495" s="358" t="str">
        <f>_xlfn.XLOOKUP($A495,'Total project cost for DCs'!A:A,'Total project cost for DCs'!C:C,"Not found",0)</f>
        <v>Active mode upgrades- existing road layout with active modes on both sides + intersection upgrades for active mode crossing</v>
      </c>
      <c r="D495" s="355" t="s">
        <v>155</v>
      </c>
      <c r="E495" s="355" t="s">
        <v>199</v>
      </c>
      <c r="F495" s="355" t="s">
        <v>826</v>
      </c>
      <c r="H495" s="355" t="s">
        <v>830</v>
      </c>
      <c r="I495" s="359">
        <f>_xlfn.XLOOKUP($H495,DC_growth_AGS!$A$665:$A$673,DC_growth_AGS!$O$665:$O$673,"Not found",0)</f>
        <v>0.96445707034953565</v>
      </c>
      <c r="J495" s="355">
        <v>2035</v>
      </c>
      <c r="K495" s="362">
        <f t="shared" ref="K495:AD507" si="74">IF($AI495="Arterial",-K442*$AJ$2,0)</f>
        <v>0</v>
      </c>
      <c r="L495" s="362">
        <f t="shared" si="74"/>
        <v>0</v>
      </c>
      <c r="M495" s="362">
        <f t="shared" si="74"/>
        <v>0</v>
      </c>
      <c r="N495" s="362">
        <f t="shared" si="74"/>
        <v>0</v>
      </c>
      <c r="O495" s="362">
        <f t="shared" si="74"/>
        <v>0</v>
      </c>
      <c r="P495" s="362">
        <f t="shared" si="74"/>
        <v>0</v>
      </c>
      <c r="Q495" s="362">
        <f t="shared" si="74"/>
        <v>0</v>
      </c>
      <c r="R495" s="362">
        <f t="shared" si="74"/>
        <v>0</v>
      </c>
      <c r="S495" s="362">
        <f t="shared" si="74"/>
        <v>0</v>
      </c>
      <c r="T495" s="362">
        <f t="shared" si="74"/>
        <v>0</v>
      </c>
      <c r="U495" s="362">
        <f t="shared" si="74"/>
        <v>0</v>
      </c>
      <c r="V495" s="362">
        <f t="shared" si="74"/>
        <v>0</v>
      </c>
      <c r="W495" s="362">
        <f t="shared" si="74"/>
        <v>0</v>
      </c>
      <c r="X495" s="362">
        <f t="shared" si="74"/>
        <v>0</v>
      </c>
      <c r="Y495" s="362">
        <f t="shared" si="74"/>
        <v>0</v>
      </c>
      <c r="Z495" s="362">
        <f t="shared" si="74"/>
        <v>0</v>
      </c>
      <c r="AA495" s="362">
        <f t="shared" si="74"/>
        <v>0</v>
      </c>
      <c r="AB495" s="362">
        <f t="shared" si="74"/>
        <v>0</v>
      </c>
      <c r="AC495" s="362">
        <f t="shared" si="74"/>
        <v>0</v>
      </c>
      <c r="AD495" s="362">
        <f t="shared" si="74"/>
        <v>0</v>
      </c>
      <c r="AE495" s="363">
        <f t="shared" si="67"/>
        <v>0</v>
      </c>
      <c r="AF495" s="349"/>
      <c r="AG495" s="349">
        <f t="shared" si="69"/>
        <v>0</v>
      </c>
      <c r="AH495" s="353">
        <v>0</v>
      </c>
      <c r="AI495" s="354" t="str">
        <f t="shared" si="68"/>
        <v>Collector</v>
      </c>
      <c r="AJ495" s="349"/>
      <c r="AK495" s="349"/>
      <c r="AL495" s="355">
        <f>_xlfn.XLOOKUP(A495,'P1 Date Adjustment'!B:B,'P1 Date Adjustment'!F:F,"not found",0)</f>
        <v>2035</v>
      </c>
      <c r="AM495" s="349">
        <f t="shared" si="70"/>
        <v>0</v>
      </c>
      <c r="AN495" s="360"/>
      <c r="AO495" s="360"/>
    </row>
    <row r="496" spans="1:41" ht="45" x14ac:dyDescent="0.25">
      <c r="A496" s="129">
        <v>21</v>
      </c>
      <c r="B496" s="358" t="s">
        <v>262</v>
      </c>
      <c r="C496" s="358" t="str">
        <f>_xlfn.XLOOKUP($A496,'Total project cost for DCs'!A:A,'Total project cost for DCs'!C:C,"Not found",0)</f>
        <v>Active mode upgrades- existing road layout with active modes on both sides + intersection upgrades for active mode crossing</v>
      </c>
      <c r="D496" s="355" t="s">
        <v>155</v>
      </c>
      <c r="E496" s="355" t="s">
        <v>199</v>
      </c>
      <c r="F496" s="355" t="s">
        <v>826</v>
      </c>
      <c r="H496" s="355" t="s">
        <v>830</v>
      </c>
      <c r="I496" s="359">
        <f>_xlfn.XLOOKUP($H496,DC_growth_AGS!$A$665:$A$673,DC_growth_AGS!$O$665:$O$673,"Not found",0)</f>
        <v>0.96445707034953565</v>
      </c>
      <c r="J496" s="355">
        <v>2035</v>
      </c>
      <c r="K496" s="362">
        <f t="shared" si="74"/>
        <v>0</v>
      </c>
      <c r="L496" s="362">
        <f t="shared" si="74"/>
        <v>0</v>
      </c>
      <c r="M496" s="362">
        <f t="shared" si="74"/>
        <v>0</v>
      </c>
      <c r="N496" s="362">
        <f t="shared" si="74"/>
        <v>0</v>
      </c>
      <c r="O496" s="362">
        <f t="shared" si="74"/>
        <v>0</v>
      </c>
      <c r="P496" s="362">
        <f t="shared" si="74"/>
        <v>0</v>
      </c>
      <c r="Q496" s="362">
        <f t="shared" si="74"/>
        <v>0</v>
      </c>
      <c r="R496" s="362">
        <f t="shared" si="74"/>
        <v>0</v>
      </c>
      <c r="S496" s="362">
        <f t="shared" si="74"/>
        <v>0</v>
      </c>
      <c r="T496" s="362">
        <f t="shared" si="74"/>
        <v>0</v>
      </c>
      <c r="U496" s="362">
        <f t="shared" si="74"/>
        <v>0</v>
      </c>
      <c r="V496" s="362">
        <f t="shared" si="74"/>
        <v>0</v>
      </c>
      <c r="W496" s="362">
        <f t="shared" si="74"/>
        <v>0</v>
      </c>
      <c r="X496" s="362">
        <f t="shared" si="74"/>
        <v>0</v>
      </c>
      <c r="Y496" s="362">
        <f t="shared" si="74"/>
        <v>0</v>
      </c>
      <c r="Z496" s="362">
        <f t="shared" si="74"/>
        <v>0</v>
      </c>
      <c r="AA496" s="362">
        <f t="shared" si="74"/>
        <v>0</v>
      </c>
      <c r="AB496" s="362">
        <f t="shared" si="74"/>
        <v>0</v>
      </c>
      <c r="AC496" s="362">
        <f t="shared" si="74"/>
        <v>0</v>
      </c>
      <c r="AD496" s="362">
        <f t="shared" si="74"/>
        <v>0</v>
      </c>
      <c r="AE496" s="363">
        <f t="shared" si="67"/>
        <v>0</v>
      </c>
      <c r="AF496" s="349"/>
      <c r="AG496" s="349">
        <f t="shared" si="69"/>
        <v>0</v>
      </c>
      <c r="AH496" s="353">
        <v>0</v>
      </c>
      <c r="AI496" s="354" t="str">
        <f t="shared" si="68"/>
        <v>Collector</v>
      </c>
      <c r="AJ496" s="349"/>
      <c r="AK496" s="349"/>
      <c r="AL496" s="355">
        <f>_xlfn.XLOOKUP(A496,'P1 Date Adjustment'!B:B,'P1 Date Adjustment'!F:F,"not found",0)</f>
        <v>2035</v>
      </c>
      <c r="AM496" s="349">
        <f t="shared" si="70"/>
        <v>0</v>
      </c>
      <c r="AN496" s="360"/>
      <c r="AO496" s="360"/>
    </row>
    <row r="497" spans="1:41" x14ac:dyDescent="0.25">
      <c r="A497" s="129">
        <v>22</v>
      </c>
      <c r="B497" s="358" t="s">
        <v>263</v>
      </c>
      <c r="C497" s="358" t="str">
        <f>_xlfn.XLOOKUP($A497,'Total project cost for DCs'!A:A,'Total project cost for DCs'!C:C,"Not found",0)</f>
        <v>Upgrade intersection with active modes facilities(TDM)</v>
      </c>
      <c r="D497" s="355" t="s">
        <v>155</v>
      </c>
      <c r="E497" s="355" t="s">
        <v>223</v>
      </c>
      <c r="F497" s="355" t="s">
        <v>826</v>
      </c>
      <c r="H497" s="355" t="s">
        <v>830</v>
      </c>
      <c r="I497" s="359">
        <f>_xlfn.XLOOKUP($H497,DC_growth_AGS!$A$665:$A$673,DC_growth_AGS!$O$665:$O$673,"Not found",0)</f>
        <v>0.96445707034953565</v>
      </c>
      <c r="J497" s="355">
        <v>2033</v>
      </c>
      <c r="K497" s="362">
        <f t="shared" si="74"/>
        <v>0</v>
      </c>
      <c r="L497" s="362">
        <f t="shared" si="74"/>
        <v>0</v>
      </c>
      <c r="M497" s="362">
        <f t="shared" si="74"/>
        <v>0</v>
      </c>
      <c r="N497" s="362">
        <f t="shared" si="74"/>
        <v>0</v>
      </c>
      <c r="O497" s="362">
        <f t="shared" si="74"/>
        <v>0</v>
      </c>
      <c r="P497" s="362">
        <f t="shared" si="74"/>
        <v>0</v>
      </c>
      <c r="Q497" s="362">
        <f t="shared" si="74"/>
        <v>0</v>
      </c>
      <c r="R497" s="362">
        <f t="shared" si="74"/>
        <v>0</v>
      </c>
      <c r="S497" s="362">
        <f t="shared" si="74"/>
        <v>0</v>
      </c>
      <c r="T497" s="362">
        <f t="shared" si="74"/>
        <v>0</v>
      </c>
      <c r="U497" s="362">
        <f t="shared" si="74"/>
        <v>0</v>
      </c>
      <c r="V497" s="362">
        <f t="shared" si="74"/>
        <v>0</v>
      </c>
      <c r="W497" s="362">
        <f t="shared" si="74"/>
        <v>0</v>
      </c>
      <c r="X497" s="362">
        <f t="shared" si="74"/>
        <v>0</v>
      </c>
      <c r="Y497" s="362">
        <f t="shared" si="74"/>
        <v>0</v>
      </c>
      <c r="Z497" s="362">
        <f t="shared" si="74"/>
        <v>0</v>
      </c>
      <c r="AA497" s="362">
        <f t="shared" si="74"/>
        <v>0</v>
      </c>
      <c r="AB497" s="362">
        <f t="shared" si="74"/>
        <v>0</v>
      </c>
      <c r="AC497" s="362">
        <f t="shared" si="74"/>
        <v>0</v>
      </c>
      <c r="AD497" s="362">
        <f t="shared" si="74"/>
        <v>0</v>
      </c>
      <c r="AE497" s="363">
        <f t="shared" si="67"/>
        <v>0</v>
      </c>
      <c r="AF497" s="349"/>
      <c r="AG497" s="349">
        <f t="shared" si="69"/>
        <v>0</v>
      </c>
      <c r="AH497" s="353">
        <v>0</v>
      </c>
      <c r="AI497" s="354" t="str">
        <f t="shared" si="68"/>
        <v>Collector</v>
      </c>
      <c r="AJ497" s="349"/>
      <c r="AK497" s="349"/>
      <c r="AL497" s="355">
        <f>_xlfn.XLOOKUP(A497,'P1 Date Adjustment'!B:B,'P1 Date Adjustment'!F:F,"not found",0)</f>
        <v>2033</v>
      </c>
      <c r="AM497" s="349">
        <f t="shared" si="70"/>
        <v>0</v>
      </c>
      <c r="AN497" s="360"/>
      <c r="AO497" s="360"/>
    </row>
    <row r="498" spans="1:41" ht="45" x14ac:dyDescent="0.25">
      <c r="A498" s="129" t="s">
        <v>281</v>
      </c>
      <c r="B498" s="358" t="s">
        <v>282</v>
      </c>
      <c r="C498" s="358" t="str">
        <f>_xlfn.XLOOKUP($A498,'Total project cost for DCs'!A:A,'Total project cost for DCs'!C:C,"Not found",0)</f>
        <v xml:space="preserve">Interim 2-lane – install kerb and channel within existing road corridor with provision of active modes on both sides, 20m cross-section </v>
      </c>
      <c r="D498" s="355" t="s">
        <v>155</v>
      </c>
      <c r="E498" s="355" t="s">
        <v>145</v>
      </c>
      <c r="F498" s="355" t="s">
        <v>826</v>
      </c>
      <c r="H498" s="355" t="s">
        <v>830</v>
      </c>
      <c r="I498" s="359">
        <f>_xlfn.XLOOKUP($H498,DC_growth_AGS!$A$665:$A$673,DC_growth_AGS!$O$665:$O$673,"Not found",0)</f>
        <v>0.96445707034953565</v>
      </c>
      <c r="J498" s="355">
        <v>2025</v>
      </c>
      <c r="K498" s="362">
        <f t="shared" si="74"/>
        <v>0</v>
      </c>
      <c r="L498" s="362">
        <f t="shared" si="74"/>
        <v>0</v>
      </c>
      <c r="M498" s="362">
        <f t="shared" si="74"/>
        <v>0</v>
      </c>
      <c r="N498" s="362">
        <f t="shared" si="74"/>
        <v>0</v>
      </c>
      <c r="O498" s="362">
        <f t="shared" si="74"/>
        <v>0</v>
      </c>
      <c r="P498" s="362">
        <f t="shared" si="74"/>
        <v>0</v>
      </c>
      <c r="Q498" s="362">
        <f t="shared" si="74"/>
        <v>0</v>
      </c>
      <c r="R498" s="362">
        <f t="shared" si="74"/>
        <v>0</v>
      </c>
      <c r="S498" s="362">
        <f t="shared" si="74"/>
        <v>0</v>
      </c>
      <c r="T498" s="362">
        <f t="shared" si="74"/>
        <v>0</v>
      </c>
      <c r="U498" s="362">
        <f t="shared" si="74"/>
        <v>0</v>
      </c>
      <c r="V498" s="362">
        <f t="shared" si="74"/>
        <v>0</v>
      </c>
      <c r="W498" s="362">
        <f t="shared" si="74"/>
        <v>0</v>
      </c>
      <c r="X498" s="362">
        <f t="shared" si="74"/>
        <v>0</v>
      </c>
      <c r="Y498" s="362">
        <f t="shared" si="74"/>
        <v>0</v>
      </c>
      <c r="Z498" s="362">
        <f t="shared" si="74"/>
        <v>0</v>
      </c>
      <c r="AA498" s="362">
        <f t="shared" si="74"/>
        <v>0</v>
      </c>
      <c r="AB498" s="362">
        <f t="shared" si="74"/>
        <v>0</v>
      </c>
      <c r="AC498" s="362">
        <f t="shared" si="74"/>
        <v>0</v>
      </c>
      <c r="AD498" s="362">
        <f t="shared" si="74"/>
        <v>0</v>
      </c>
      <c r="AE498" s="363">
        <f t="shared" si="67"/>
        <v>0</v>
      </c>
      <c r="AF498" s="349"/>
      <c r="AG498" s="349">
        <f t="shared" si="69"/>
        <v>0</v>
      </c>
      <c r="AH498" s="353">
        <v>0</v>
      </c>
      <c r="AI498" s="354" t="str">
        <f t="shared" si="68"/>
        <v>Arterial</v>
      </c>
      <c r="AJ498" s="349"/>
      <c r="AK498" s="349"/>
      <c r="AL498" s="355">
        <f>_xlfn.XLOOKUP(A498,'P1 Date Adjustment'!B:B,'P1 Date Adjustment'!F:F,"not found",0)</f>
        <v>2025</v>
      </c>
      <c r="AM498" s="349">
        <f t="shared" si="70"/>
        <v>0</v>
      </c>
      <c r="AN498" s="360"/>
      <c r="AO498" s="360"/>
    </row>
    <row r="499" spans="1:41" ht="60" x14ac:dyDescent="0.25">
      <c r="A499" s="129" t="s">
        <v>287</v>
      </c>
      <c r="B499" s="358" t="s">
        <v>282</v>
      </c>
      <c r="C499" s="358" t="str">
        <f>_xlfn.XLOOKUP($A499,'Total project cost for DCs'!A:A,'Total project cost for DCs'!C:C,"Not found",0)</f>
        <v>Final 4-lane - following interim option, upgrade Road corridor to provide four lanes with additional turning lanes at intersections where required (as indicated in SGA Design</v>
      </c>
      <c r="D499" s="355" t="s">
        <v>155</v>
      </c>
      <c r="E499" s="355" t="s">
        <v>157</v>
      </c>
      <c r="F499" s="355" t="s">
        <v>826</v>
      </c>
      <c r="H499" s="355" t="s">
        <v>830</v>
      </c>
      <c r="I499" s="359">
        <f>_xlfn.XLOOKUP($H499,DC_growth_AGS!$A$665:$A$673,DC_growth_AGS!$O$665:$O$673,"Not found",0)</f>
        <v>0.96445707034953565</v>
      </c>
      <c r="J499" s="355">
        <v>2031</v>
      </c>
      <c r="K499" s="362">
        <f t="shared" si="74"/>
        <v>0</v>
      </c>
      <c r="L499" s="362">
        <f t="shared" si="74"/>
        <v>0</v>
      </c>
      <c r="M499" s="362">
        <f t="shared" si="74"/>
        <v>0</v>
      </c>
      <c r="N499" s="362">
        <f t="shared" si="74"/>
        <v>0</v>
      </c>
      <c r="O499" s="362">
        <f t="shared" si="74"/>
        <v>0</v>
      </c>
      <c r="P499" s="362">
        <f t="shared" si="74"/>
        <v>0</v>
      </c>
      <c r="Q499" s="362">
        <f t="shared" si="74"/>
        <v>0</v>
      </c>
      <c r="R499" s="362">
        <f t="shared" si="74"/>
        <v>0</v>
      </c>
      <c r="S499" s="362">
        <f t="shared" si="74"/>
        <v>0</v>
      </c>
      <c r="T499" s="362">
        <f t="shared" si="74"/>
        <v>0</v>
      </c>
      <c r="U499" s="362">
        <f t="shared" si="74"/>
        <v>0</v>
      </c>
      <c r="V499" s="362">
        <f t="shared" si="74"/>
        <v>0</v>
      </c>
      <c r="W499" s="362">
        <f t="shared" si="74"/>
        <v>0</v>
      </c>
      <c r="X499" s="362">
        <f t="shared" si="74"/>
        <v>0</v>
      </c>
      <c r="Y499" s="362">
        <f t="shared" si="74"/>
        <v>0</v>
      </c>
      <c r="Z499" s="362">
        <f t="shared" si="74"/>
        <v>0</v>
      </c>
      <c r="AA499" s="362">
        <f t="shared" si="74"/>
        <v>0</v>
      </c>
      <c r="AB499" s="362">
        <f t="shared" si="74"/>
        <v>0</v>
      </c>
      <c r="AC499" s="362">
        <f t="shared" si="74"/>
        <v>0</v>
      </c>
      <c r="AD499" s="362">
        <f t="shared" si="74"/>
        <v>0</v>
      </c>
      <c r="AE499" s="363">
        <f t="shared" si="67"/>
        <v>0</v>
      </c>
      <c r="AF499" s="349"/>
      <c r="AG499" s="349">
        <f t="shared" si="69"/>
        <v>0</v>
      </c>
      <c r="AH499" s="353">
        <v>0</v>
      </c>
      <c r="AI499" s="354" t="str">
        <f t="shared" si="68"/>
        <v>Arterial</v>
      </c>
      <c r="AJ499" s="349"/>
      <c r="AK499" s="349"/>
      <c r="AL499" s="355">
        <f>_xlfn.XLOOKUP(A499,'P1 Date Adjustment'!B:B,'P1 Date Adjustment'!F:F,"not found",0)</f>
        <v>2031</v>
      </c>
      <c r="AM499" s="349">
        <f t="shared" si="70"/>
        <v>0</v>
      </c>
      <c r="AN499" s="360"/>
      <c r="AO499" s="360"/>
    </row>
    <row r="500" spans="1:41" ht="30" x14ac:dyDescent="0.25">
      <c r="A500" s="129">
        <v>24</v>
      </c>
      <c r="B500" s="358" t="s">
        <v>295</v>
      </c>
      <c r="C500" s="358" t="str">
        <f>_xlfn.XLOOKUP($A500,'Total project cost for DCs'!A:A,'Total project cost for DCs'!C:C,"Not found",0)</f>
        <v xml:space="preserve">2-lane urban - upgrade existing road layout with active modes on both sides, 20m cross-section </v>
      </c>
      <c r="D500" s="355" t="s">
        <v>155</v>
      </c>
      <c r="E500" s="355" t="s">
        <v>190</v>
      </c>
      <c r="F500" s="355" t="s">
        <v>826</v>
      </c>
      <c r="H500" s="355" t="s">
        <v>830</v>
      </c>
      <c r="I500" s="359">
        <f>_xlfn.XLOOKUP($H500,DC_growth_AGS!$A$665:$A$673,DC_growth_AGS!$O$665:$O$673,"Not found",0)</f>
        <v>0.96445707034953565</v>
      </c>
      <c r="J500" s="355">
        <v>2038</v>
      </c>
      <c r="K500" s="362">
        <f t="shared" si="74"/>
        <v>0</v>
      </c>
      <c r="L500" s="362">
        <f t="shared" si="74"/>
        <v>0</v>
      </c>
      <c r="M500" s="362">
        <f t="shared" si="74"/>
        <v>0</v>
      </c>
      <c r="N500" s="362">
        <f t="shared" si="74"/>
        <v>0</v>
      </c>
      <c r="O500" s="362">
        <f t="shared" si="74"/>
        <v>0</v>
      </c>
      <c r="P500" s="362">
        <f t="shared" si="74"/>
        <v>0</v>
      </c>
      <c r="Q500" s="362">
        <f t="shared" si="74"/>
        <v>0</v>
      </c>
      <c r="R500" s="362">
        <f t="shared" si="74"/>
        <v>0</v>
      </c>
      <c r="S500" s="362">
        <f t="shared" si="74"/>
        <v>0</v>
      </c>
      <c r="T500" s="362">
        <f t="shared" si="74"/>
        <v>0</v>
      </c>
      <c r="U500" s="362">
        <f t="shared" si="74"/>
        <v>0</v>
      </c>
      <c r="V500" s="362">
        <f t="shared" si="74"/>
        <v>0</v>
      </c>
      <c r="W500" s="362">
        <f t="shared" si="74"/>
        <v>0</v>
      </c>
      <c r="X500" s="362">
        <f t="shared" si="74"/>
        <v>0</v>
      </c>
      <c r="Y500" s="362">
        <f t="shared" si="74"/>
        <v>0</v>
      </c>
      <c r="Z500" s="362">
        <f t="shared" si="74"/>
        <v>0</v>
      </c>
      <c r="AA500" s="362">
        <f t="shared" si="74"/>
        <v>0</v>
      </c>
      <c r="AB500" s="362">
        <f t="shared" si="74"/>
        <v>0</v>
      </c>
      <c r="AC500" s="362">
        <f t="shared" si="74"/>
        <v>0</v>
      </c>
      <c r="AD500" s="362">
        <f t="shared" si="74"/>
        <v>0</v>
      </c>
      <c r="AE500" s="363">
        <f t="shared" si="67"/>
        <v>0</v>
      </c>
      <c r="AF500" s="349"/>
      <c r="AG500" s="349">
        <f t="shared" si="69"/>
        <v>0</v>
      </c>
      <c r="AH500" s="353">
        <v>0</v>
      </c>
      <c r="AI500" s="354" t="str">
        <f t="shared" si="68"/>
        <v>Arterial</v>
      </c>
      <c r="AJ500" s="349"/>
      <c r="AK500" s="349"/>
      <c r="AL500" s="355">
        <f>_xlfn.XLOOKUP(A500,'P1 Date Adjustment'!B:B,'P1 Date Adjustment'!F:F,"not found",0)</f>
        <v>2038</v>
      </c>
      <c r="AM500" s="349">
        <f t="shared" si="70"/>
        <v>0</v>
      </c>
      <c r="AN500" s="360"/>
      <c r="AO500" s="360"/>
    </row>
    <row r="501" spans="1:41" ht="30" x14ac:dyDescent="0.25">
      <c r="A501" s="129">
        <v>25</v>
      </c>
      <c r="B501" s="358" t="s">
        <v>296</v>
      </c>
      <c r="C501" s="358" t="str">
        <f>_xlfn.XLOOKUP($A501,'Total project cost for DCs'!A:A,'Total project cost for DCs'!C:C,"Not found",0)</f>
        <v>2-lane urban- upgrade existing road layout to 2-lane urban with active modes on both sides</v>
      </c>
      <c r="D501" s="355" t="s">
        <v>155</v>
      </c>
      <c r="E501" s="355" t="s">
        <v>199</v>
      </c>
      <c r="F501" s="355" t="s">
        <v>826</v>
      </c>
      <c r="H501" s="355" t="s">
        <v>830</v>
      </c>
      <c r="I501" s="359">
        <f>_xlfn.XLOOKUP($H501,DC_growth_AGS!$A$665:$A$673,DC_growth_AGS!$O$665:$O$673,"Not found",0)</f>
        <v>0.96445707034953565</v>
      </c>
      <c r="J501" s="355">
        <v>2039</v>
      </c>
      <c r="K501" s="362">
        <f t="shared" si="74"/>
        <v>0</v>
      </c>
      <c r="L501" s="362">
        <f t="shared" si="74"/>
        <v>0</v>
      </c>
      <c r="M501" s="362">
        <f t="shared" si="74"/>
        <v>0</v>
      </c>
      <c r="N501" s="362">
        <f t="shared" si="74"/>
        <v>0</v>
      </c>
      <c r="O501" s="362">
        <f t="shared" si="74"/>
        <v>0</v>
      </c>
      <c r="P501" s="362">
        <f t="shared" si="74"/>
        <v>0</v>
      </c>
      <c r="Q501" s="362">
        <f t="shared" si="74"/>
        <v>0</v>
      </c>
      <c r="R501" s="362">
        <f t="shared" si="74"/>
        <v>0</v>
      </c>
      <c r="S501" s="362">
        <f t="shared" si="74"/>
        <v>0</v>
      </c>
      <c r="T501" s="362">
        <f t="shared" si="74"/>
        <v>0</v>
      </c>
      <c r="U501" s="362">
        <f t="shared" si="74"/>
        <v>0</v>
      </c>
      <c r="V501" s="362">
        <f t="shared" si="74"/>
        <v>0</v>
      </c>
      <c r="W501" s="362">
        <f t="shared" si="74"/>
        <v>0</v>
      </c>
      <c r="X501" s="362">
        <f t="shared" si="74"/>
        <v>0</v>
      </c>
      <c r="Y501" s="362">
        <f t="shared" si="74"/>
        <v>0</v>
      </c>
      <c r="Z501" s="362">
        <f t="shared" si="74"/>
        <v>0</v>
      </c>
      <c r="AA501" s="362">
        <f t="shared" si="74"/>
        <v>0</v>
      </c>
      <c r="AB501" s="362">
        <f t="shared" si="74"/>
        <v>0</v>
      </c>
      <c r="AC501" s="362">
        <f t="shared" si="74"/>
        <v>0</v>
      </c>
      <c r="AD501" s="362">
        <f t="shared" si="74"/>
        <v>0</v>
      </c>
      <c r="AE501" s="363">
        <f t="shared" si="67"/>
        <v>0</v>
      </c>
      <c r="AF501" s="349"/>
      <c r="AG501" s="349">
        <f t="shared" si="69"/>
        <v>0</v>
      </c>
      <c r="AH501" s="353">
        <v>0</v>
      </c>
      <c r="AI501" s="354" t="str">
        <f t="shared" si="68"/>
        <v>Collector</v>
      </c>
      <c r="AJ501" s="349"/>
      <c r="AK501" s="349"/>
      <c r="AL501" s="355">
        <f>_xlfn.XLOOKUP(A501,'P1 Date Adjustment'!B:B,'P1 Date Adjustment'!F:F,"not found",0)</f>
        <v>2039</v>
      </c>
      <c r="AM501" s="349">
        <f t="shared" si="70"/>
        <v>0</v>
      </c>
      <c r="AN501" s="360"/>
      <c r="AO501" s="360"/>
    </row>
    <row r="502" spans="1:41" ht="45" x14ac:dyDescent="0.25">
      <c r="A502" s="129" t="s">
        <v>298</v>
      </c>
      <c r="B502" s="358" t="s">
        <v>299</v>
      </c>
      <c r="C502" s="358" t="str">
        <f>_xlfn.XLOOKUP($A502,'Total project cost for DCs'!A:A,'Total project cost for DCs'!C:C,"Not found",0)</f>
        <v>Active mode upgrades- existing road layout with active modes on both sides + intersection upgrades for active mode crossing</v>
      </c>
      <c r="D502" s="355" t="s">
        <v>155</v>
      </c>
      <c r="E502" s="355" t="s">
        <v>199</v>
      </c>
      <c r="F502" s="355" t="s">
        <v>826</v>
      </c>
      <c r="H502" s="355" t="s">
        <v>830</v>
      </c>
      <c r="I502" s="359">
        <f>_xlfn.XLOOKUP($H502,DC_growth_AGS!$A$665:$A$673,DC_growth_AGS!$O$665:$O$673,"Not found",0)</f>
        <v>0.96445707034953565</v>
      </c>
      <c r="J502" s="355">
        <v>2039</v>
      </c>
      <c r="K502" s="362">
        <f t="shared" si="74"/>
        <v>0</v>
      </c>
      <c r="L502" s="362">
        <f t="shared" si="74"/>
        <v>0</v>
      </c>
      <c r="M502" s="362">
        <f t="shared" si="74"/>
        <v>0</v>
      </c>
      <c r="N502" s="362">
        <f t="shared" si="74"/>
        <v>0</v>
      </c>
      <c r="O502" s="362">
        <f t="shared" si="74"/>
        <v>0</v>
      </c>
      <c r="P502" s="362">
        <f t="shared" si="74"/>
        <v>0</v>
      </c>
      <c r="Q502" s="362">
        <f t="shared" si="74"/>
        <v>0</v>
      </c>
      <c r="R502" s="362">
        <f t="shared" si="74"/>
        <v>0</v>
      </c>
      <c r="S502" s="362">
        <f t="shared" si="74"/>
        <v>0</v>
      </c>
      <c r="T502" s="362">
        <f t="shared" si="74"/>
        <v>0</v>
      </c>
      <c r="U502" s="362">
        <f t="shared" si="74"/>
        <v>0</v>
      </c>
      <c r="V502" s="362">
        <f t="shared" si="74"/>
        <v>0</v>
      </c>
      <c r="W502" s="362">
        <f t="shared" si="74"/>
        <v>0</v>
      </c>
      <c r="X502" s="362">
        <f t="shared" si="74"/>
        <v>0</v>
      </c>
      <c r="Y502" s="362">
        <f t="shared" si="74"/>
        <v>0</v>
      </c>
      <c r="Z502" s="362">
        <f t="shared" si="74"/>
        <v>0</v>
      </c>
      <c r="AA502" s="362">
        <f t="shared" si="74"/>
        <v>0</v>
      </c>
      <c r="AB502" s="362">
        <f t="shared" si="74"/>
        <v>0</v>
      </c>
      <c r="AC502" s="362">
        <f t="shared" si="74"/>
        <v>0</v>
      </c>
      <c r="AD502" s="362">
        <f t="shared" si="74"/>
        <v>0</v>
      </c>
      <c r="AE502" s="363">
        <f t="shared" si="67"/>
        <v>0</v>
      </c>
      <c r="AF502" s="349"/>
      <c r="AG502" s="349">
        <f t="shared" si="69"/>
        <v>0</v>
      </c>
      <c r="AH502" s="353">
        <v>0</v>
      </c>
      <c r="AI502" s="354" t="str">
        <f t="shared" si="68"/>
        <v>Collector</v>
      </c>
      <c r="AJ502" s="349"/>
      <c r="AK502" s="349"/>
      <c r="AL502" s="355">
        <f>_xlfn.XLOOKUP(A502,'P1 Date Adjustment'!B:B,'P1 Date Adjustment'!F:F,"not found",0)</f>
        <v>2039</v>
      </c>
      <c r="AM502" s="349">
        <f t="shared" si="70"/>
        <v>0</v>
      </c>
      <c r="AN502" s="360"/>
      <c r="AO502" s="360"/>
    </row>
    <row r="503" spans="1:41" ht="30" x14ac:dyDescent="0.25">
      <c r="A503" s="129" t="s">
        <v>304</v>
      </c>
      <c r="B503" s="358" t="s">
        <v>305</v>
      </c>
      <c r="C503" s="358" t="str">
        <f>_xlfn.XLOOKUP($A503,'Total project cost for DCs'!A:A,'Total project cost for DCs'!C:C,"Not found",0)</f>
        <v>2-lane collector to connect with Drury Central Station, including bridge over streamM)</v>
      </c>
      <c r="D503" s="355" t="s">
        <v>155</v>
      </c>
      <c r="E503" s="355" t="s">
        <v>223</v>
      </c>
      <c r="F503" s="355" t="s">
        <v>826</v>
      </c>
      <c r="H503" s="355" t="s">
        <v>830</v>
      </c>
      <c r="I503" s="359">
        <f>_xlfn.XLOOKUP($H503,DC_growth_AGS!$A$665:$A$673,DC_growth_AGS!$O$665:$O$673,"Not found",0)</f>
        <v>0.96445707034953565</v>
      </c>
      <c r="J503" s="355">
        <v>2035</v>
      </c>
      <c r="K503" s="362">
        <f t="shared" si="74"/>
        <v>0</v>
      </c>
      <c r="L503" s="362">
        <f t="shared" si="74"/>
        <v>0</v>
      </c>
      <c r="M503" s="362">
        <f t="shared" si="74"/>
        <v>0</v>
      </c>
      <c r="N503" s="362">
        <f t="shared" si="74"/>
        <v>0</v>
      </c>
      <c r="O503" s="362">
        <f t="shared" si="74"/>
        <v>0</v>
      </c>
      <c r="P503" s="362">
        <f t="shared" si="74"/>
        <v>0</v>
      </c>
      <c r="Q503" s="362">
        <f t="shared" si="74"/>
        <v>0</v>
      </c>
      <c r="R503" s="362">
        <f t="shared" si="74"/>
        <v>0</v>
      </c>
      <c r="S503" s="362">
        <f t="shared" si="74"/>
        <v>0</v>
      </c>
      <c r="T503" s="362">
        <f t="shared" si="74"/>
        <v>0</v>
      </c>
      <c r="U503" s="362">
        <f t="shared" si="74"/>
        <v>0</v>
      </c>
      <c r="V503" s="362">
        <f t="shared" si="74"/>
        <v>0</v>
      </c>
      <c r="W503" s="362">
        <f t="shared" si="74"/>
        <v>0</v>
      </c>
      <c r="X503" s="362">
        <f t="shared" si="74"/>
        <v>0</v>
      </c>
      <c r="Y503" s="362">
        <f t="shared" si="74"/>
        <v>0</v>
      </c>
      <c r="Z503" s="362">
        <f t="shared" si="74"/>
        <v>0</v>
      </c>
      <c r="AA503" s="362">
        <f t="shared" si="74"/>
        <v>0</v>
      </c>
      <c r="AB503" s="362">
        <f t="shared" si="74"/>
        <v>0</v>
      </c>
      <c r="AC503" s="362">
        <f t="shared" si="74"/>
        <v>0</v>
      </c>
      <c r="AD503" s="362">
        <f t="shared" si="74"/>
        <v>0</v>
      </c>
      <c r="AE503" s="363">
        <f t="shared" si="67"/>
        <v>0</v>
      </c>
      <c r="AF503" s="349"/>
      <c r="AG503" s="349">
        <f t="shared" si="69"/>
        <v>0</v>
      </c>
      <c r="AH503" s="353">
        <v>0</v>
      </c>
      <c r="AI503" s="354" t="str">
        <f t="shared" si="68"/>
        <v>Collector</v>
      </c>
      <c r="AJ503" s="349"/>
      <c r="AK503" s="349"/>
      <c r="AL503" s="355">
        <f>_xlfn.XLOOKUP(A503,'P1 Date Adjustment'!B:B,'P1 Date Adjustment'!F:F,"not found",0)</f>
        <v>2035</v>
      </c>
      <c r="AM503" s="349">
        <f t="shared" si="70"/>
        <v>0</v>
      </c>
      <c r="AN503" s="360"/>
      <c r="AO503" s="360"/>
    </row>
    <row r="504" spans="1:41" ht="30" x14ac:dyDescent="0.25">
      <c r="A504" s="129">
        <v>31</v>
      </c>
      <c r="B504" s="358" t="s">
        <v>311</v>
      </c>
      <c r="C504" s="358" t="str">
        <f>_xlfn.XLOOKUP($A504,'Total project cost for DCs'!A:A,'Total project cost for DCs'!C:C,"Not found",0)</f>
        <v>2-lane urban - upgrade existing roadwith active modes on both sides / Mill Road design ?</v>
      </c>
      <c r="D504" s="355" t="s">
        <v>155</v>
      </c>
      <c r="E504" s="355" t="s">
        <v>199</v>
      </c>
      <c r="F504" s="355" t="s">
        <v>826</v>
      </c>
      <c r="H504" s="355" t="s">
        <v>830</v>
      </c>
      <c r="I504" s="359">
        <f>_xlfn.XLOOKUP($H504,DC_growth_AGS!$A$665:$A$673,DC_growth_AGS!$O$665:$O$673,"Not found",0)</f>
        <v>0.96445707034953565</v>
      </c>
      <c r="J504" s="355">
        <v>2039</v>
      </c>
      <c r="K504" s="362">
        <f t="shared" si="74"/>
        <v>0</v>
      </c>
      <c r="L504" s="362">
        <f t="shared" si="74"/>
        <v>0</v>
      </c>
      <c r="M504" s="362">
        <f t="shared" si="74"/>
        <v>0</v>
      </c>
      <c r="N504" s="362">
        <f t="shared" si="74"/>
        <v>0</v>
      </c>
      <c r="O504" s="362">
        <f t="shared" si="74"/>
        <v>0</v>
      </c>
      <c r="P504" s="362">
        <f t="shared" si="74"/>
        <v>0</v>
      </c>
      <c r="Q504" s="362">
        <f t="shared" si="74"/>
        <v>0</v>
      </c>
      <c r="R504" s="362">
        <f t="shared" si="74"/>
        <v>0</v>
      </c>
      <c r="S504" s="362">
        <f t="shared" si="74"/>
        <v>0</v>
      </c>
      <c r="T504" s="362">
        <f t="shared" si="74"/>
        <v>0</v>
      </c>
      <c r="U504" s="362">
        <f t="shared" si="74"/>
        <v>0</v>
      </c>
      <c r="V504" s="362">
        <f t="shared" si="74"/>
        <v>0</v>
      </c>
      <c r="W504" s="362">
        <f t="shared" si="74"/>
        <v>0</v>
      </c>
      <c r="X504" s="362">
        <f t="shared" si="74"/>
        <v>0</v>
      </c>
      <c r="Y504" s="362">
        <f t="shared" si="74"/>
        <v>0</v>
      </c>
      <c r="Z504" s="362">
        <f t="shared" si="74"/>
        <v>0</v>
      </c>
      <c r="AA504" s="362">
        <f t="shared" si="74"/>
        <v>0</v>
      </c>
      <c r="AB504" s="362">
        <f t="shared" si="74"/>
        <v>0</v>
      </c>
      <c r="AC504" s="362">
        <f t="shared" si="74"/>
        <v>0</v>
      </c>
      <c r="AD504" s="362">
        <f t="shared" si="74"/>
        <v>0</v>
      </c>
      <c r="AE504" s="363">
        <f t="shared" si="67"/>
        <v>0</v>
      </c>
      <c r="AF504" s="349"/>
      <c r="AG504" s="349">
        <f t="shared" si="69"/>
        <v>0</v>
      </c>
      <c r="AH504" s="353">
        <v>0</v>
      </c>
      <c r="AI504" s="354" t="str">
        <f t="shared" si="68"/>
        <v>Collector</v>
      </c>
      <c r="AJ504" s="349"/>
      <c r="AK504" s="349"/>
      <c r="AL504" s="355">
        <f>_xlfn.XLOOKUP(A504,'P1 Date Adjustment'!B:B,'P1 Date Adjustment'!F:F,"not found",0)</f>
        <v>2039</v>
      </c>
      <c r="AM504" s="349">
        <f t="shared" si="70"/>
        <v>0</v>
      </c>
      <c r="AN504" s="360"/>
      <c r="AO504" s="360"/>
    </row>
    <row r="505" spans="1:41" x14ac:dyDescent="0.25">
      <c r="A505" s="129">
        <v>32</v>
      </c>
      <c r="B505" s="358" t="s">
        <v>313</v>
      </c>
      <c r="C505" s="358" t="str">
        <f>_xlfn.XLOOKUP($A505,'Total project cost for DCs'!A:A,'Total project cost for DCs'!C:C,"Not found",0)</f>
        <v>Assume 1 simple roundabout intesection</v>
      </c>
      <c r="D505" s="355" t="s">
        <v>155</v>
      </c>
      <c r="E505" s="355" t="s">
        <v>190</v>
      </c>
      <c r="F505" s="355" t="s">
        <v>826</v>
      </c>
      <c r="H505" s="355" t="s">
        <v>830</v>
      </c>
      <c r="I505" s="359">
        <f>_xlfn.XLOOKUP($H505,DC_growth_AGS!$A$665:$A$673,DC_growth_AGS!$O$665:$O$673,"Not found",0)</f>
        <v>0.96445707034953565</v>
      </c>
      <c r="J505" s="355">
        <v>2039</v>
      </c>
      <c r="K505" s="362">
        <f t="shared" si="74"/>
        <v>0</v>
      </c>
      <c r="L505" s="362">
        <f t="shared" si="74"/>
        <v>0</v>
      </c>
      <c r="M505" s="362">
        <f t="shared" si="74"/>
        <v>0</v>
      </c>
      <c r="N505" s="362">
        <f t="shared" si="74"/>
        <v>0</v>
      </c>
      <c r="O505" s="362">
        <f t="shared" si="74"/>
        <v>0</v>
      </c>
      <c r="P505" s="362">
        <f t="shared" si="74"/>
        <v>0</v>
      </c>
      <c r="Q505" s="362">
        <f t="shared" si="74"/>
        <v>0</v>
      </c>
      <c r="R505" s="362">
        <f t="shared" si="74"/>
        <v>0</v>
      </c>
      <c r="S505" s="362">
        <f t="shared" si="74"/>
        <v>0</v>
      </c>
      <c r="T505" s="362">
        <f t="shared" si="74"/>
        <v>0</v>
      </c>
      <c r="U505" s="362">
        <f t="shared" si="74"/>
        <v>0</v>
      </c>
      <c r="V505" s="362">
        <f t="shared" si="74"/>
        <v>0</v>
      </c>
      <c r="W505" s="362">
        <f t="shared" si="74"/>
        <v>0</v>
      </c>
      <c r="X505" s="362">
        <f t="shared" si="74"/>
        <v>0</v>
      </c>
      <c r="Y505" s="362">
        <f t="shared" si="74"/>
        <v>0</v>
      </c>
      <c r="Z505" s="362">
        <f t="shared" si="74"/>
        <v>0</v>
      </c>
      <c r="AA505" s="362">
        <f t="shared" si="74"/>
        <v>0</v>
      </c>
      <c r="AB505" s="362">
        <f t="shared" si="74"/>
        <v>0</v>
      </c>
      <c r="AC505" s="362">
        <f t="shared" si="74"/>
        <v>0</v>
      </c>
      <c r="AD505" s="362">
        <f t="shared" si="74"/>
        <v>0</v>
      </c>
      <c r="AE505" s="363">
        <f t="shared" si="67"/>
        <v>0</v>
      </c>
      <c r="AF505" s="349"/>
      <c r="AG505" s="349">
        <f t="shared" si="69"/>
        <v>0</v>
      </c>
      <c r="AH505" s="353">
        <v>0</v>
      </c>
      <c r="AI505" s="354" t="str">
        <f t="shared" si="68"/>
        <v>Arterial</v>
      </c>
      <c r="AJ505" s="349"/>
      <c r="AK505" s="349"/>
      <c r="AL505" s="355">
        <f>_xlfn.XLOOKUP(A505,'P1 Date Adjustment'!B:B,'P1 Date Adjustment'!F:F,"not found",0)</f>
        <v>2039</v>
      </c>
      <c r="AM505" s="349">
        <f t="shared" si="70"/>
        <v>0</v>
      </c>
      <c r="AN505" s="360"/>
      <c r="AO505" s="360"/>
    </row>
    <row r="506" spans="1:41" ht="30" x14ac:dyDescent="0.25">
      <c r="A506" s="129">
        <v>33</v>
      </c>
      <c r="B506" s="358" t="s">
        <v>315</v>
      </c>
      <c r="C506" s="358" t="str">
        <f>_xlfn.XLOOKUP($A506,'Total project cost for DCs'!A:A,'Total project cost for DCs'!C:C,"Not found",0)</f>
        <v>2-lane urban- upgrade existing road layout to 2-lane urban with active modes on both sides (TDM )</v>
      </c>
      <c r="D506" s="355" t="s">
        <v>155</v>
      </c>
      <c r="E506" s="355" t="s">
        <v>199</v>
      </c>
      <c r="F506" s="355" t="s">
        <v>826</v>
      </c>
      <c r="H506" s="355" t="s">
        <v>830</v>
      </c>
      <c r="I506" s="359">
        <f>_xlfn.XLOOKUP($H506,DC_growth_AGS!$A$665:$A$673,DC_growth_AGS!$O$665:$O$673,"Not found",0)</f>
        <v>0.96445707034953565</v>
      </c>
      <c r="J506" s="355">
        <v>2033</v>
      </c>
      <c r="K506" s="362">
        <f t="shared" si="74"/>
        <v>0</v>
      </c>
      <c r="L506" s="362">
        <f t="shared" si="74"/>
        <v>0</v>
      </c>
      <c r="M506" s="362">
        <f t="shared" si="74"/>
        <v>0</v>
      </c>
      <c r="N506" s="362">
        <f t="shared" si="74"/>
        <v>0</v>
      </c>
      <c r="O506" s="362">
        <f t="shared" si="74"/>
        <v>0</v>
      </c>
      <c r="P506" s="362">
        <f t="shared" si="74"/>
        <v>0</v>
      </c>
      <c r="Q506" s="362">
        <f t="shared" si="74"/>
        <v>0</v>
      </c>
      <c r="R506" s="362">
        <f t="shared" si="74"/>
        <v>0</v>
      </c>
      <c r="S506" s="362">
        <f t="shared" si="74"/>
        <v>0</v>
      </c>
      <c r="T506" s="362">
        <f t="shared" si="74"/>
        <v>0</v>
      </c>
      <c r="U506" s="362">
        <f t="shared" si="74"/>
        <v>0</v>
      </c>
      <c r="V506" s="362">
        <f t="shared" si="74"/>
        <v>0</v>
      </c>
      <c r="W506" s="362">
        <f t="shared" si="74"/>
        <v>0</v>
      </c>
      <c r="X506" s="362">
        <f t="shared" si="74"/>
        <v>0</v>
      </c>
      <c r="Y506" s="362">
        <f t="shared" si="74"/>
        <v>0</v>
      </c>
      <c r="Z506" s="362">
        <f t="shared" si="74"/>
        <v>0</v>
      </c>
      <c r="AA506" s="362">
        <f t="shared" si="74"/>
        <v>0</v>
      </c>
      <c r="AB506" s="362">
        <f t="shared" si="74"/>
        <v>0</v>
      </c>
      <c r="AC506" s="362">
        <f t="shared" si="74"/>
        <v>0</v>
      </c>
      <c r="AD506" s="362">
        <f t="shared" si="74"/>
        <v>0</v>
      </c>
      <c r="AE506" s="363">
        <f t="shared" si="67"/>
        <v>0</v>
      </c>
      <c r="AF506" s="349"/>
      <c r="AG506" s="349">
        <f t="shared" si="69"/>
        <v>0</v>
      </c>
      <c r="AH506" s="353">
        <v>0</v>
      </c>
      <c r="AI506" s="354" t="str">
        <f t="shared" si="68"/>
        <v>Collector</v>
      </c>
      <c r="AJ506" s="349"/>
      <c r="AK506" s="349"/>
      <c r="AL506" s="355">
        <f>_xlfn.XLOOKUP(A506,'P1 Date Adjustment'!B:B,'P1 Date Adjustment'!F:F,"not found",0)</f>
        <v>2033</v>
      </c>
      <c r="AM506" s="349">
        <f t="shared" si="70"/>
        <v>0</v>
      </c>
    </row>
    <row r="507" spans="1:41" ht="30" x14ac:dyDescent="0.25">
      <c r="A507" s="129" t="s">
        <v>326</v>
      </c>
      <c r="B507" s="358" t="s">
        <v>327</v>
      </c>
      <c r="C507" s="358" t="str">
        <f>_xlfn.XLOOKUP($A507,'Total project cost for DCs'!A:A,'Total project cost for DCs'!C:C,"Not found",0)</f>
        <v>2-lane urban- upgrade existing road layout with active modes on both sides (Under construction)</v>
      </c>
      <c r="D507" s="355" t="s">
        <v>155</v>
      </c>
      <c r="E507" s="355" t="s">
        <v>227</v>
      </c>
      <c r="F507" s="355" t="s">
        <v>826</v>
      </c>
      <c r="H507" s="355" t="s">
        <v>830</v>
      </c>
      <c r="I507" s="359">
        <f>_xlfn.XLOOKUP($H507,DC_growth_AGS!$A$665:$A$673,DC_growth_AGS!$O$665:$O$673,"Not found",0)</f>
        <v>0.96445707034953565</v>
      </c>
      <c r="J507" s="355">
        <v>2033</v>
      </c>
      <c r="K507" s="362">
        <f t="shared" si="74"/>
        <v>0</v>
      </c>
      <c r="L507" s="362">
        <f t="shared" si="74"/>
        <v>0</v>
      </c>
      <c r="M507" s="362">
        <f t="shared" si="74"/>
        <v>0</v>
      </c>
      <c r="N507" s="362">
        <f t="shared" si="74"/>
        <v>0</v>
      </c>
      <c r="O507" s="362">
        <f t="shared" si="74"/>
        <v>0</v>
      </c>
      <c r="P507" s="362">
        <f t="shared" si="74"/>
        <v>0</v>
      </c>
      <c r="Q507" s="362">
        <f t="shared" si="74"/>
        <v>0</v>
      </c>
      <c r="R507" s="362">
        <f t="shared" si="74"/>
        <v>0</v>
      </c>
      <c r="S507" s="362">
        <f t="shared" si="74"/>
        <v>0</v>
      </c>
      <c r="T507" s="362">
        <f t="shared" si="74"/>
        <v>0</v>
      </c>
      <c r="U507" s="362">
        <f t="shared" si="74"/>
        <v>0</v>
      </c>
      <c r="V507" s="362">
        <f t="shared" si="74"/>
        <v>0</v>
      </c>
      <c r="W507" s="362">
        <f t="shared" si="74"/>
        <v>0</v>
      </c>
      <c r="X507" s="362">
        <f t="shared" si="74"/>
        <v>0</v>
      </c>
      <c r="Y507" s="362">
        <f t="shared" si="74"/>
        <v>0</v>
      </c>
      <c r="Z507" s="362">
        <f t="shared" ref="Z507:AD507" si="75">IF($AI507="Arterial",-Z454*$AJ$2,0)</f>
        <v>0</v>
      </c>
      <c r="AA507" s="362">
        <f t="shared" si="75"/>
        <v>0</v>
      </c>
      <c r="AB507" s="362">
        <f t="shared" si="75"/>
        <v>0</v>
      </c>
      <c r="AC507" s="362">
        <f t="shared" si="75"/>
        <v>0</v>
      </c>
      <c r="AD507" s="362">
        <f t="shared" si="75"/>
        <v>0</v>
      </c>
      <c r="AE507" s="363">
        <f t="shared" si="67"/>
        <v>0</v>
      </c>
      <c r="AF507" s="349"/>
      <c r="AG507" s="349">
        <f t="shared" si="69"/>
        <v>0</v>
      </c>
      <c r="AH507" s="353">
        <v>0</v>
      </c>
      <c r="AI507" s="354" t="str">
        <f t="shared" si="68"/>
        <v>Arterial</v>
      </c>
      <c r="AJ507" s="349"/>
      <c r="AK507" s="349"/>
      <c r="AL507" s="355">
        <f>_xlfn.XLOOKUP(A507,'P1 Date Adjustment'!B:B,'P1 Date Adjustment'!F:F,"not found",0)</f>
        <v>2033</v>
      </c>
      <c r="AM507" s="349">
        <f t="shared" si="70"/>
        <v>0</v>
      </c>
    </row>
    <row r="508" spans="1:41" ht="45" x14ac:dyDescent="0.25">
      <c r="A508" s="129" t="s">
        <v>334</v>
      </c>
      <c r="B508" s="358" t="s">
        <v>335</v>
      </c>
      <c r="C508" s="358" t="str">
        <f>_xlfn.XLOOKUP($A508,'Total project cost for DCs'!A:A,'Total project cost for DCs'!C:C,"Not found",0)</f>
        <v>4-lane urban- upgrade interim 2-lane urban corridor to a 4-lane corridor with active modes on both sides (SGA design)</v>
      </c>
      <c r="D508" s="355" t="s">
        <v>155</v>
      </c>
      <c r="E508" s="355" t="s">
        <v>157</v>
      </c>
      <c r="F508" s="355" t="s">
        <v>826</v>
      </c>
      <c r="H508" s="355" t="s">
        <v>830</v>
      </c>
      <c r="I508" s="359">
        <f>_xlfn.XLOOKUP($H508,DC_growth_AGS!$A$665:$A$673,DC_growth_AGS!$O$665:$O$673,"Not found",0)</f>
        <v>0.96445707034953565</v>
      </c>
      <c r="J508" s="355">
        <v>2050</v>
      </c>
      <c r="K508" s="362">
        <f t="shared" ref="K508:AD520" si="76">IF($AI508="Arterial",-K455*$AJ$2,0)</f>
        <v>0</v>
      </c>
      <c r="L508" s="362">
        <f t="shared" si="76"/>
        <v>0</v>
      </c>
      <c r="M508" s="362">
        <f t="shared" si="76"/>
        <v>0</v>
      </c>
      <c r="N508" s="362">
        <f t="shared" si="76"/>
        <v>0</v>
      </c>
      <c r="O508" s="362">
        <f t="shared" si="76"/>
        <v>0</v>
      </c>
      <c r="P508" s="362">
        <f t="shared" si="76"/>
        <v>0</v>
      </c>
      <c r="Q508" s="362">
        <f t="shared" si="76"/>
        <v>0</v>
      </c>
      <c r="R508" s="362">
        <f t="shared" si="76"/>
        <v>0</v>
      </c>
      <c r="S508" s="362">
        <f t="shared" si="76"/>
        <v>0</v>
      </c>
      <c r="T508" s="362">
        <f t="shared" si="76"/>
        <v>0</v>
      </c>
      <c r="U508" s="362">
        <f t="shared" si="76"/>
        <v>0</v>
      </c>
      <c r="V508" s="362">
        <f t="shared" si="76"/>
        <v>0</v>
      </c>
      <c r="W508" s="362">
        <f t="shared" si="76"/>
        <v>0</v>
      </c>
      <c r="X508" s="362">
        <f t="shared" si="76"/>
        <v>0</v>
      </c>
      <c r="Y508" s="362">
        <f t="shared" si="76"/>
        <v>0</v>
      </c>
      <c r="Z508" s="362">
        <f t="shared" si="76"/>
        <v>0</v>
      </c>
      <c r="AA508" s="362">
        <f t="shared" si="76"/>
        <v>0</v>
      </c>
      <c r="AB508" s="362">
        <f t="shared" si="76"/>
        <v>0</v>
      </c>
      <c r="AC508" s="362">
        <f t="shared" si="76"/>
        <v>0</v>
      </c>
      <c r="AD508" s="362">
        <f t="shared" si="76"/>
        <v>0</v>
      </c>
      <c r="AE508" s="363">
        <f t="shared" si="67"/>
        <v>0</v>
      </c>
      <c r="AF508" s="349"/>
      <c r="AG508" s="349">
        <f t="shared" si="69"/>
        <v>0</v>
      </c>
      <c r="AH508" s="353">
        <v>0</v>
      </c>
      <c r="AI508" s="354" t="str">
        <f t="shared" si="68"/>
        <v>Arterial</v>
      </c>
      <c r="AJ508" s="349"/>
      <c r="AK508" s="349"/>
      <c r="AL508" s="355">
        <f>_xlfn.XLOOKUP(A508,'P1 Date Adjustment'!B:B,'P1 Date Adjustment'!F:F,"not found",0)</f>
        <v>2050</v>
      </c>
      <c r="AM508" s="349">
        <f t="shared" si="70"/>
        <v>0</v>
      </c>
    </row>
    <row r="509" spans="1:41" ht="30" x14ac:dyDescent="0.25">
      <c r="A509" s="129" t="s">
        <v>342</v>
      </c>
      <c r="B509" s="358" t="s">
        <v>343</v>
      </c>
      <c r="C509" s="358" t="str">
        <f>_xlfn.XLOOKUP($A509,'Total project cost for DCs'!A:A,'Total project cost for DCs'!C:C,"Not found",0)</f>
        <v>Upgrade interim 2-lane bridges (3No. to 4 lane bridges with active modes on both sides (SGA design)</v>
      </c>
      <c r="D509" s="355" t="s">
        <v>155</v>
      </c>
      <c r="E509" s="355" t="s">
        <v>345</v>
      </c>
      <c r="F509" s="355" t="s">
        <v>826</v>
      </c>
      <c r="H509" s="355" t="s">
        <v>830</v>
      </c>
      <c r="I509" s="359">
        <f>_xlfn.XLOOKUP($H509,DC_growth_AGS!$A$665:$A$673,DC_growth_AGS!$O$665:$O$673,"Not found",0)</f>
        <v>0.96445707034953565</v>
      </c>
      <c r="J509" s="355">
        <v>2050</v>
      </c>
      <c r="K509" s="362">
        <f t="shared" si="76"/>
        <v>0</v>
      </c>
      <c r="L509" s="362">
        <f t="shared" si="76"/>
        <v>0</v>
      </c>
      <c r="M509" s="362">
        <f t="shared" si="76"/>
        <v>0</v>
      </c>
      <c r="N509" s="362">
        <f t="shared" si="76"/>
        <v>0</v>
      </c>
      <c r="O509" s="362">
        <f t="shared" si="76"/>
        <v>0</v>
      </c>
      <c r="P509" s="362">
        <f t="shared" si="76"/>
        <v>0</v>
      </c>
      <c r="Q509" s="362">
        <f t="shared" si="76"/>
        <v>0</v>
      </c>
      <c r="R509" s="362">
        <f t="shared" si="76"/>
        <v>0</v>
      </c>
      <c r="S509" s="362">
        <f t="shared" si="76"/>
        <v>0</v>
      </c>
      <c r="T509" s="362">
        <f t="shared" si="76"/>
        <v>0</v>
      </c>
      <c r="U509" s="362">
        <f t="shared" si="76"/>
        <v>0</v>
      </c>
      <c r="V509" s="362">
        <f t="shared" si="76"/>
        <v>0</v>
      </c>
      <c r="W509" s="362">
        <f t="shared" si="76"/>
        <v>0</v>
      </c>
      <c r="X509" s="362">
        <f t="shared" si="76"/>
        <v>0</v>
      </c>
      <c r="Y509" s="362">
        <f t="shared" si="76"/>
        <v>0</v>
      </c>
      <c r="Z509" s="362">
        <f t="shared" si="76"/>
        <v>0</v>
      </c>
      <c r="AA509" s="362">
        <f t="shared" si="76"/>
        <v>0</v>
      </c>
      <c r="AB509" s="362">
        <f t="shared" si="76"/>
        <v>0</v>
      </c>
      <c r="AC509" s="362">
        <f t="shared" si="76"/>
        <v>0</v>
      </c>
      <c r="AD509" s="362">
        <f t="shared" si="76"/>
        <v>0</v>
      </c>
      <c r="AE509" s="363">
        <f t="shared" si="67"/>
        <v>0</v>
      </c>
      <c r="AF509" s="349"/>
      <c r="AG509" s="349">
        <f t="shared" si="69"/>
        <v>0</v>
      </c>
      <c r="AH509" s="353">
        <v>0</v>
      </c>
      <c r="AI509" s="354" t="str">
        <f t="shared" si="68"/>
        <v>Arterial</v>
      </c>
      <c r="AJ509" s="349"/>
      <c r="AK509" s="349"/>
      <c r="AL509" s="355">
        <f>_xlfn.XLOOKUP(A509,'P1 Date Adjustment'!B:B,'P1 Date Adjustment'!F:F,"not found",0)</f>
        <v>2050</v>
      </c>
      <c r="AM509" s="349">
        <f t="shared" si="70"/>
        <v>0</v>
      </c>
    </row>
    <row r="510" spans="1:41" ht="30" x14ac:dyDescent="0.25">
      <c r="A510" s="129" t="s">
        <v>346</v>
      </c>
      <c r="B510" s="358" t="s">
        <v>347</v>
      </c>
      <c r="C510" s="358" t="str">
        <f>_xlfn.XLOOKUP($A510,'Total project cost for DCs'!A:A,'Total project cost for DCs'!C:C,"Not found",0)</f>
        <v>2-lane urban- new road layout with active modes on both sides (TDM)</v>
      </c>
      <c r="D510" s="355" t="s">
        <v>155</v>
      </c>
      <c r="E510" s="355" t="s">
        <v>227</v>
      </c>
      <c r="F510" s="355" t="s">
        <v>826</v>
      </c>
      <c r="H510" s="355" t="s">
        <v>830</v>
      </c>
      <c r="I510" s="359">
        <f>_xlfn.XLOOKUP($H510,DC_growth_AGS!$A$665:$A$673,DC_growth_AGS!$O$665:$O$673,"Not found",0)</f>
        <v>0.96445707034953565</v>
      </c>
      <c r="J510" s="355">
        <v>2044</v>
      </c>
      <c r="K510" s="362">
        <f t="shared" si="76"/>
        <v>0</v>
      </c>
      <c r="L510" s="362">
        <f t="shared" si="76"/>
        <v>0</v>
      </c>
      <c r="M510" s="362">
        <f t="shared" si="76"/>
        <v>0</v>
      </c>
      <c r="N510" s="362">
        <f t="shared" si="76"/>
        <v>0</v>
      </c>
      <c r="O510" s="362">
        <f t="shared" si="76"/>
        <v>0</v>
      </c>
      <c r="P510" s="362">
        <f t="shared" si="76"/>
        <v>0</v>
      </c>
      <c r="Q510" s="362">
        <f t="shared" si="76"/>
        <v>0</v>
      </c>
      <c r="R510" s="362">
        <f t="shared" si="76"/>
        <v>0</v>
      </c>
      <c r="S510" s="362">
        <f t="shared" si="76"/>
        <v>0</v>
      </c>
      <c r="T510" s="362">
        <f t="shared" si="76"/>
        <v>0</v>
      </c>
      <c r="U510" s="362">
        <f t="shared" si="76"/>
        <v>0</v>
      </c>
      <c r="V510" s="362">
        <f t="shared" si="76"/>
        <v>0</v>
      </c>
      <c r="W510" s="362">
        <f t="shared" si="76"/>
        <v>0</v>
      </c>
      <c r="X510" s="362">
        <f t="shared" si="76"/>
        <v>0</v>
      </c>
      <c r="Y510" s="362">
        <f t="shared" si="76"/>
        <v>0</v>
      </c>
      <c r="Z510" s="362">
        <f t="shared" si="76"/>
        <v>0</v>
      </c>
      <c r="AA510" s="362">
        <f t="shared" si="76"/>
        <v>0</v>
      </c>
      <c r="AB510" s="362">
        <f t="shared" si="76"/>
        <v>0</v>
      </c>
      <c r="AC510" s="362">
        <f t="shared" si="76"/>
        <v>0</v>
      </c>
      <c r="AD510" s="362">
        <f t="shared" si="76"/>
        <v>0</v>
      </c>
      <c r="AE510" s="363">
        <f t="shared" si="67"/>
        <v>0</v>
      </c>
      <c r="AF510" s="349"/>
      <c r="AG510" s="349">
        <f t="shared" si="69"/>
        <v>0</v>
      </c>
      <c r="AH510" s="353">
        <v>0</v>
      </c>
      <c r="AI510" s="354" t="str">
        <f t="shared" si="68"/>
        <v>Arterial</v>
      </c>
      <c r="AJ510" s="349"/>
      <c r="AK510" s="349"/>
      <c r="AL510" s="355">
        <f>_xlfn.XLOOKUP(A510,'P1 Date Adjustment'!B:B,'P1 Date Adjustment'!F:F,"not found",0)</f>
        <v>2044</v>
      </c>
      <c r="AM510" s="349">
        <f t="shared" si="70"/>
        <v>0</v>
      </c>
    </row>
    <row r="511" spans="1:41" x14ac:dyDescent="0.25">
      <c r="A511" s="129" t="s">
        <v>348</v>
      </c>
      <c r="B511" s="358" t="s">
        <v>347</v>
      </c>
      <c r="C511" s="358" t="str">
        <f>_xlfn.XLOOKUP($A511,'Total project cost for DCs'!A:A,'Total project cost for DCs'!C:C,"Not found",0)</f>
        <v>2-lane urban- bridge construction</v>
      </c>
      <c r="D511" s="355" t="s">
        <v>155</v>
      </c>
      <c r="E511" s="355" t="s">
        <v>345</v>
      </c>
      <c r="F511" s="355" t="s">
        <v>826</v>
      </c>
      <c r="H511" s="355" t="s">
        <v>830</v>
      </c>
      <c r="I511" s="359">
        <f>_xlfn.XLOOKUP($H511,DC_growth_AGS!$A$665:$A$673,DC_growth_AGS!$O$665:$O$673,"Not found",0)</f>
        <v>0.96445707034953565</v>
      </c>
      <c r="J511" s="355">
        <v>2044</v>
      </c>
      <c r="K511" s="362">
        <f t="shared" si="76"/>
        <v>0</v>
      </c>
      <c r="L511" s="362">
        <f t="shared" si="76"/>
        <v>0</v>
      </c>
      <c r="M511" s="362">
        <f t="shared" si="76"/>
        <v>0</v>
      </c>
      <c r="N511" s="362">
        <f t="shared" si="76"/>
        <v>0</v>
      </c>
      <c r="O511" s="362">
        <f t="shared" si="76"/>
        <v>0</v>
      </c>
      <c r="P511" s="362">
        <f t="shared" si="76"/>
        <v>0</v>
      </c>
      <c r="Q511" s="362">
        <f t="shared" si="76"/>
        <v>0</v>
      </c>
      <c r="R511" s="362">
        <f t="shared" si="76"/>
        <v>0</v>
      </c>
      <c r="S511" s="362">
        <f t="shared" si="76"/>
        <v>0</v>
      </c>
      <c r="T511" s="362">
        <f t="shared" si="76"/>
        <v>0</v>
      </c>
      <c r="U511" s="362">
        <f t="shared" si="76"/>
        <v>0</v>
      </c>
      <c r="V511" s="362">
        <f t="shared" si="76"/>
        <v>0</v>
      </c>
      <c r="W511" s="362">
        <f t="shared" si="76"/>
        <v>0</v>
      </c>
      <c r="X511" s="362">
        <f t="shared" si="76"/>
        <v>0</v>
      </c>
      <c r="Y511" s="362">
        <f t="shared" si="76"/>
        <v>0</v>
      </c>
      <c r="Z511" s="362">
        <f t="shared" si="76"/>
        <v>0</v>
      </c>
      <c r="AA511" s="362">
        <f t="shared" si="76"/>
        <v>0</v>
      </c>
      <c r="AB511" s="362">
        <f t="shared" si="76"/>
        <v>0</v>
      </c>
      <c r="AC511" s="362">
        <f t="shared" si="76"/>
        <v>0</v>
      </c>
      <c r="AD511" s="362">
        <f t="shared" si="76"/>
        <v>0</v>
      </c>
      <c r="AE511" s="363">
        <f t="shared" si="67"/>
        <v>0</v>
      </c>
      <c r="AF511" s="349"/>
      <c r="AG511" s="349">
        <f t="shared" si="69"/>
        <v>0</v>
      </c>
      <c r="AH511" s="353">
        <v>0</v>
      </c>
      <c r="AI511" s="354" t="str">
        <f t="shared" si="68"/>
        <v>Arterial</v>
      </c>
      <c r="AJ511" s="349"/>
      <c r="AK511" s="349"/>
      <c r="AL511" s="355">
        <f>_xlfn.XLOOKUP(A511,'P1 Date Adjustment'!B:B,'P1 Date Adjustment'!F:F,"not found",0)</f>
        <v>2044</v>
      </c>
      <c r="AM511" s="349">
        <f t="shared" si="70"/>
        <v>0</v>
      </c>
    </row>
    <row r="512" spans="1:41" ht="30" x14ac:dyDescent="0.25">
      <c r="A512" s="129" t="s">
        <v>350</v>
      </c>
      <c r="B512" s="358" t="s">
        <v>347</v>
      </c>
      <c r="C512" s="358" t="str">
        <f>_xlfn.XLOOKUP($A512,'Total project cost for DCs'!A:A,'Total project cost for DCs'!C:C,"Not found",0)</f>
        <v>4-lane urban- upgrade 2-lane urban with active modes on both sides (SGA design)</v>
      </c>
      <c r="D512" s="355" t="s">
        <v>155</v>
      </c>
      <c r="E512" s="355" t="s">
        <v>231</v>
      </c>
      <c r="F512" s="355" t="s">
        <v>826</v>
      </c>
      <c r="H512" s="355" t="s">
        <v>830</v>
      </c>
      <c r="I512" s="359">
        <f>_xlfn.XLOOKUP($H512,DC_growth_AGS!$A$665:$A$673,DC_growth_AGS!$O$665:$O$673,"Not found",0)</f>
        <v>0.96445707034953565</v>
      </c>
      <c r="J512" s="355">
        <v>2049</v>
      </c>
      <c r="K512" s="362">
        <f t="shared" si="76"/>
        <v>0</v>
      </c>
      <c r="L512" s="362">
        <f t="shared" si="76"/>
        <v>0</v>
      </c>
      <c r="M512" s="362">
        <f t="shared" si="76"/>
        <v>0</v>
      </c>
      <c r="N512" s="362">
        <f t="shared" si="76"/>
        <v>0</v>
      </c>
      <c r="O512" s="362">
        <f t="shared" si="76"/>
        <v>0</v>
      </c>
      <c r="P512" s="362">
        <f t="shared" si="76"/>
        <v>0</v>
      </c>
      <c r="Q512" s="362">
        <f t="shared" si="76"/>
        <v>0</v>
      </c>
      <c r="R512" s="362">
        <f t="shared" si="76"/>
        <v>0</v>
      </c>
      <c r="S512" s="362">
        <f t="shared" si="76"/>
        <v>0</v>
      </c>
      <c r="T512" s="362">
        <f t="shared" si="76"/>
        <v>0</v>
      </c>
      <c r="U512" s="362">
        <f t="shared" si="76"/>
        <v>0</v>
      </c>
      <c r="V512" s="362">
        <f t="shared" si="76"/>
        <v>0</v>
      </c>
      <c r="W512" s="362">
        <f t="shared" si="76"/>
        <v>0</v>
      </c>
      <c r="X512" s="362">
        <f t="shared" si="76"/>
        <v>0</v>
      </c>
      <c r="Y512" s="362">
        <f t="shared" si="76"/>
        <v>0</v>
      </c>
      <c r="Z512" s="362">
        <f t="shared" si="76"/>
        <v>0</v>
      </c>
      <c r="AA512" s="362">
        <f t="shared" si="76"/>
        <v>0</v>
      </c>
      <c r="AB512" s="362">
        <f t="shared" si="76"/>
        <v>0</v>
      </c>
      <c r="AC512" s="362">
        <f t="shared" si="76"/>
        <v>0</v>
      </c>
      <c r="AD512" s="362">
        <f t="shared" si="76"/>
        <v>0</v>
      </c>
      <c r="AE512" s="363">
        <f t="shared" si="67"/>
        <v>0</v>
      </c>
      <c r="AF512" s="349"/>
      <c r="AG512" s="349">
        <f t="shared" si="69"/>
        <v>0</v>
      </c>
      <c r="AH512" s="353">
        <v>0</v>
      </c>
      <c r="AI512" s="354" t="str">
        <f t="shared" si="68"/>
        <v>Arterial</v>
      </c>
      <c r="AJ512" s="349"/>
      <c r="AK512" s="349"/>
      <c r="AL512" s="355">
        <f>_xlfn.XLOOKUP(A512,'P1 Date Adjustment'!B:B,'P1 Date Adjustment'!F:F,"not found",0)</f>
        <v>2049</v>
      </c>
      <c r="AM512" s="349">
        <f t="shared" si="70"/>
        <v>0</v>
      </c>
    </row>
    <row r="513" spans="1:39" x14ac:dyDescent="0.25">
      <c r="A513" s="129" t="s">
        <v>352</v>
      </c>
      <c r="B513" s="358" t="s">
        <v>347</v>
      </c>
      <c r="C513" s="358" t="str">
        <f>_xlfn.XLOOKUP($A513,'Total project cost for DCs'!A:A,'Total project cost for DCs'!C:C,"Not found",0)</f>
        <v>4-lane urban- Bridge Widening</v>
      </c>
      <c r="D513" s="355" t="s">
        <v>155</v>
      </c>
      <c r="E513" s="355" t="s">
        <v>345</v>
      </c>
      <c r="F513" s="355" t="s">
        <v>826</v>
      </c>
      <c r="H513" s="355" t="s">
        <v>830</v>
      </c>
      <c r="I513" s="359">
        <f>_xlfn.XLOOKUP($H513,DC_growth_AGS!$A$665:$A$673,DC_growth_AGS!$O$665:$O$673,"Not found",0)</f>
        <v>0.96445707034953565</v>
      </c>
      <c r="J513" s="355">
        <v>2049</v>
      </c>
      <c r="K513" s="362">
        <f t="shared" si="76"/>
        <v>0</v>
      </c>
      <c r="L513" s="362">
        <f t="shared" si="76"/>
        <v>0</v>
      </c>
      <c r="M513" s="362">
        <f t="shared" si="76"/>
        <v>0</v>
      </c>
      <c r="N513" s="362">
        <f t="shared" si="76"/>
        <v>0</v>
      </c>
      <c r="O513" s="362">
        <f t="shared" si="76"/>
        <v>0</v>
      </c>
      <c r="P513" s="362">
        <f t="shared" si="76"/>
        <v>0</v>
      </c>
      <c r="Q513" s="362">
        <f t="shared" si="76"/>
        <v>0</v>
      </c>
      <c r="R513" s="362">
        <f t="shared" si="76"/>
        <v>0</v>
      </c>
      <c r="S513" s="362">
        <f t="shared" si="76"/>
        <v>0</v>
      </c>
      <c r="T513" s="362">
        <f t="shared" si="76"/>
        <v>0</v>
      </c>
      <c r="U513" s="362">
        <f t="shared" si="76"/>
        <v>0</v>
      </c>
      <c r="V513" s="362">
        <f t="shared" si="76"/>
        <v>0</v>
      </c>
      <c r="W513" s="362">
        <f t="shared" si="76"/>
        <v>0</v>
      </c>
      <c r="X513" s="362">
        <f t="shared" si="76"/>
        <v>0</v>
      </c>
      <c r="Y513" s="362">
        <f t="shared" si="76"/>
        <v>0</v>
      </c>
      <c r="Z513" s="362">
        <f t="shared" si="76"/>
        <v>0</v>
      </c>
      <c r="AA513" s="362">
        <f t="shared" si="76"/>
        <v>0</v>
      </c>
      <c r="AB513" s="362">
        <f t="shared" si="76"/>
        <v>0</v>
      </c>
      <c r="AC513" s="362">
        <f t="shared" si="76"/>
        <v>0</v>
      </c>
      <c r="AD513" s="362">
        <f t="shared" si="76"/>
        <v>0</v>
      </c>
      <c r="AE513" s="363">
        <f t="shared" si="67"/>
        <v>0</v>
      </c>
      <c r="AF513" s="349"/>
      <c r="AG513" s="349">
        <f t="shared" si="69"/>
        <v>0</v>
      </c>
      <c r="AH513" s="353">
        <v>0</v>
      </c>
      <c r="AI513" s="354" t="str">
        <f t="shared" si="68"/>
        <v>Arterial</v>
      </c>
      <c r="AJ513" s="349"/>
      <c r="AK513" s="349"/>
      <c r="AL513" s="355">
        <f>_xlfn.XLOOKUP(A513,'P1 Date Adjustment'!B:B,'P1 Date Adjustment'!F:F,"not found",0)</f>
        <v>2049</v>
      </c>
      <c r="AM513" s="349">
        <f t="shared" si="70"/>
        <v>0</v>
      </c>
    </row>
    <row r="514" spans="1:39" ht="30" x14ac:dyDescent="0.25">
      <c r="A514" s="129" t="s">
        <v>365</v>
      </c>
      <c r="B514" s="358" t="s">
        <v>363</v>
      </c>
      <c r="C514" s="358" t="str">
        <f>_xlfn.XLOOKUP($A514,'Total project cost for DCs'!A:A,'Total project cost for DCs'!C:C,"Not found",0)</f>
        <v>4-lane urban- upgrade 2-lane urban excl bridge</v>
      </c>
      <c r="D514" s="355" t="s">
        <v>155</v>
      </c>
      <c r="E514" s="355" t="s">
        <v>231</v>
      </c>
      <c r="F514" s="355" t="s">
        <v>826</v>
      </c>
      <c r="H514" s="355" t="s">
        <v>830</v>
      </c>
      <c r="I514" s="359">
        <f>_xlfn.XLOOKUP($H514,DC_growth_AGS!$A$665:$A$673,DC_growth_AGS!$O$665:$O$673,"Not found",0)</f>
        <v>0.96445707034953565</v>
      </c>
      <c r="J514" s="355">
        <v>2047</v>
      </c>
      <c r="K514" s="362">
        <f t="shared" si="76"/>
        <v>0</v>
      </c>
      <c r="L514" s="362">
        <f t="shared" si="76"/>
        <v>0</v>
      </c>
      <c r="M514" s="362">
        <f t="shared" si="76"/>
        <v>0</v>
      </c>
      <c r="N514" s="362">
        <f t="shared" si="76"/>
        <v>0</v>
      </c>
      <c r="O514" s="362">
        <f t="shared" si="76"/>
        <v>0</v>
      </c>
      <c r="P514" s="362">
        <f t="shared" si="76"/>
        <v>0</v>
      </c>
      <c r="Q514" s="362">
        <f t="shared" si="76"/>
        <v>0</v>
      </c>
      <c r="R514" s="362">
        <f t="shared" si="76"/>
        <v>0</v>
      </c>
      <c r="S514" s="362">
        <f t="shared" si="76"/>
        <v>0</v>
      </c>
      <c r="T514" s="362">
        <f t="shared" si="76"/>
        <v>0</v>
      </c>
      <c r="U514" s="362">
        <f t="shared" si="76"/>
        <v>0</v>
      </c>
      <c r="V514" s="362">
        <f t="shared" si="76"/>
        <v>0</v>
      </c>
      <c r="W514" s="362">
        <f t="shared" si="76"/>
        <v>0</v>
      </c>
      <c r="X514" s="362">
        <f t="shared" si="76"/>
        <v>0</v>
      </c>
      <c r="Y514" s="362">
        <f t="shared" si="76"/>
        <v>0</v>
      </c>
      <c r="Z514" s="362">
        <f t="shared" si="76"/>
        <v>0</v>
      </c>
      <c r="AA514" s="362">
        <f t="shared" si="76"/>
        <v>0</v>
      </c>
      <c r="AB514" s="362">
        <f t="shared" si="76"/>
        <v>0</v>
      </c>
      <c r="AC514" s="362">
        <f t="shared" si="76"/>
        <v>0</v>
      </c>
      <c r="AD514" s="362">
        <f t="shared" si="76"/>
        <v>0</v>
      </c>
      <c r="AE514" s="363">
        <f t="shared" si="67"/>
        <v>0</v>
      </c>
      <c r="AF514" s="349"/>
      <c r="AG514" s="349">
        <f t="shared" si="69"/>
        <v>0</v>
      </c>
      <c r="AH514" s="353">
        <v>0</v>
      </c>
      <c r="AI514" s="354" t="str">
        <f t="shared" si="68"/>
        <v>Arterial</v>
      </c>
      <c r="AJ514" s="349"/>
      <c r="AK514" s="349"/>
      <c r="AL514" s="355">
        <f>_xlfn.XLOOKUP(A514,'P1 Date Adjustment'!B:B,'P1 Date Adjustment'!F:F,"not found",0)</f>
        <v>2047</v>
      </c>
      <c r="AM514" s="349">
        <f t="shared" si="70"/>
        <v>0</v>
      </c>
    </row>
    <row r="515" spans="1:39" ht="30" x14ac:dyDescent="0.25">
      <c r="A515" s="129" t="s">
        <v>367</v>
      </c>
      <c r="B515" s="358" t="s">
        <v>363</v>
      </c>
      <c r="C515" s="358" t="str">
        <f>_xlfn.XLOOKUP($A515,'Total project cost for DCs'!A:A,'Total project cost for DCs'!C:C,"Not found",0)</f>
        <v>4-lane urban- upgrade 2-lane bridge widening</v>
      </c>
      <c r="D515" s="355" t="s">
        <v>155</v>
      </c>
      <c r="E515" s="355" t="s">
        <v>345</v>
      </c>
      <c r="F515" s="355" t="s">
        <v>826</v>
      </c>
      <c r="H515" s="355" t="s">
        <v>830</v>
      </c>
      <c r="I515" s="359">
        <f>_xlfn.XLOOKUP($H515,DC_growth_AGS!$A$665:$A$673,DC_growth_AGS!$O$665:$O$673,"Not found",0)</f>
        <v>0.96445707034953565</v>
      </c>
      <c r="J515" s="355">
        <v>2047</v>
      </c>
      <c r="K515" s="362">
        <f t="shared" si="76"/>
        <v>0</v>
      </c>
      <c r="L515" s="362">
        <f t="shared" si="76"/>
        <v>0</v>
      </c>
      <c r="M515" s="362">
        <f t="shared" si="76"/>
        <v>0</v>
      </c>
      <c r="N515" s="362">
        <f t="shared" si="76"/>
        <v>0</v>
      </c>
      <c r="O515" s="362">
        <f t="shared" si="76"/>
        <v>0</v>
      </c>
      <c r="P515" s="362">
        <f t="shared" si="76"/>
        <v>0</v>
      </c>
      <c r="Q515" s="362">
        <f t="shared" si="76"/>
        <v>0</v>
      </c>
      <c r="R515" s="362">
        <f t="shared" si="76"/>
        <v>0</v>
      </c>
      <c r="S515" s="362">
        <f t="shared" si="76"/>
        <v>0</v>
      </c>
      <c r="T515" s="362">
        <f t="shared" si="76"/>
        <v>0</v>
      </c>
      <c r="U515" s="362">
        <f t="shared" si="76"/>
        <v>0</v>
      </c>
      <c r="V515" s="362">
        <f t="shared" si="76"/>
        <v>0</v>
      </c>
      <c r="W515" s="362">
        <f t="shared" si="76"/>
        <v>0</v>
      </c>
      <c r="X515" s="362">
        <f t="shared" si="76"/>
        <v>0</v>
      </c>
      <c r="Y515" s="362">
        <f t="shared" si="76"/>
        <v>0</v>
      </c>
      <c r="Z515" s="362">
        <f t="shared" si="76"/>
        <v>0</v>
      </c>
      <c r="AA515" s="362">
        <f t="shared" si="76"/>
        <v>0</v>
      </c>
      <c r="AB515" s="362">
        <f t="shared" si="76"/>
        <v>0</v>
      </c>
      <c r="AC515" s="362">
        <f t="shared" si="76"/>
        <v>0</v>
      </c>
      <c r="AD515" s="362">
        <f t="shared" si="76"/>
        <v>0</v>
      </c>
      <c r="AE515" s="363">
        <f t="shared" si="67"/>
        <v>0</v>
      </c>
      <c r="AF515" s="349"/>
      <c r="AG515" s="349">
        <f t="shared" si="69"/>
        <v>0</v>
      </c>
      <c r="AH515" s="353">
        <v>0</v>
      </c>
      <c r="AI515" s="354" t="str">
        <f t="shared" si="68"/>
        <v>Arterial</v>
      </c>
      <c r="AJ515" s="349"/>
      <c r="AK515" s="349"/>
      <c r="AL515" s="355">
        <f>_xlfn.XLOOKUP(A515,'P1 Date Adjustment'!B:B,'P1 Date Adjustment'!F:F,"not found",0)</f>
        <v>2047</v>
      </c>
      <c r="AM515" s="349">
        <f t="shared" si="70"/>
        <v>0</v>
      </c>
    </row>
    <row r="516" spans="1:39" ht="30" x14ac:dyDescent="0.25">
      <c r="A516" s="129" t="s">
        <v>369</v>
      </c>
      <c r="B516" s="358" t="s">
        <v>370</v>
      </c>
      <c r="C516" s="358" t="str">
        <f>_xlfn.XLOOKUP($A516,'Total project cost for DCs'!A:A,'Total project cost for DCs'!C:C,"Not found",0)</f>
        <v xml:space="preserve"> 2-lane signalised intersection (new intersection with active mode crossings)</v>
      </c>
      <c r="D516" s="355" t="s">
        <v>155</v>
      </c>
      <c r="E516" s="355" t="s">
        <v>190</v>
      </c>
      <c r="F516" s="355" t="s">
        <v>826</v>
      </c>
      <c r="H516" s="355" t="s">
        <v>830</v>
      </c>
      <c r="I516" s="359">
        <f>_xlfn.XLOOKUP($H516,DC_growth_AGS!$A$665:$A$673,DC_growth_AGS!$O$665:$O$673,"Not found",0)</f>
        <v>0.96445707034953565</v>
      </c>
      <c r="J516" s="355">
        <v>2027</v>
      </c>
      <c r="K516" s="362">
        <f t="shared" si="76"/>
        <v>0</v>
      </c>
      <c r="L516" s="362">
        <f t="shared" si="76"/>
        <v>0</v>
      </c>
      <c r="M516" s="362">
        <f t="shared" si="76"/>
        <v>0</v>
      </c>
      <c r="N516" s="362">
        <f t="shared" si="76"/>
        <v>0</v>
      </c>
      <c r="O516" s="362">
        <f t="shared" si="76"/>
        <v>0</v>
      </c>
      <c r="P516" s="362">
        <f t="shared" si="76"/>
        <v>0</v>
      </c>
      <c r="Q516" s="362">
        <f t="shared" si="76"/>
        <v>0</v>
      </c>
      <c r="R516" s="362">
        <f t="shared" si="76"/>
        <v>0</v>
      </c>
      <c r="S516" s="362">
        <f t="shared" si="76"/>
        <v>0</v>
      </c>
      <c r="T516" s="362">
        <f t="shared" si="76"/>
        <v>0</v>
      </c>
      <c r="U516" s="362">
        <f t="shared" si="76"/>
        <v>0</v>
      </c>
      <c r="V516" s="362">
        <f t="shared" si="76"/>
        <v>0</v>
      </c>
      <c r="W516" s="362">
        <f t="shared" si="76"/>
        <v>0</v>
      </c>
      <c r="X516" s="362">
        <f t="shared" si="76"/>
        <v>0</v>
      </c>
      <c r="Y516" s="362">
        <f t="shared" si="76"/>
        <v>0</v>
      </c>
      <c r="Z516" s="362">
        <f t="shared" si="76"/>
        <v>0</v>
      </c>
      <c r="AA516" s="362">
        <f t="shared" si="76"/>
        <v>0</v>
      </c>
      <c r="AB516" s="362">
        <f t="shared" si="76"/>
        <v>0</v>
      </c>
      <c r="AC516" s="362">
        <f t="shared" si="76"/>
        <v>0</v>
      </c>
      <c r="AD516" s="362">
        <f t="shared" si="76"/>
        <v>0</v>
      </c>
      <c r="AE516" s="363">
        <f t="shared" ref="AE516:AE579" si="77">SUM(K516:AD516)</f>
        <v>0</v>
      </c>
      <c r="AF516" s="349"/>
      <c r="AG516" s="349">
        <f t="shared" si="69"/>
        <v>0</v>
      </c>
      <c r="AH516" s="353">
        <v>0</v>
      </c>
      <c r="AI516" s="354" t="str">
        <f t="shared" ref="AI516:AI579" si="78">IF(OR(E516="Upgrade Collector",E516="Greenfields Collector",E516="New Collector (AT)"),"Collector","Arterial")</f>
        <v>Arterial</v>
      </c>
      <c r="AJ516" s="349"/>
      <c r="AK516" s="349"/>
      <c r="AL516" s="355">
        <f>_xlfn.XLOOKUP(A516,'P1 Date Adjustment'!B:B,'P1 Date Adjustment'!F:F,"not found",0)</f>
        <v>2027</v>
      </c>
      <c r="AM516" s="349">
        <f t="shared" si="70"/>
        <v>0</v>
      </c>
    </row>
    <row r="517" spans="1:39" ht="30" x14ac:dyDescent="0.25">
      <c r="A517" s="129" t="s">
        <v>372</v>
      </c>
      <c r="B517" s="358" t="s">
        <v>373</v>
      </c>
      <c r="C517" s="358" t="str">
        <f>_xlfn.XLOOKUP($A517,'Total project cost for DCs'!A:A,'Total project cost for DCs'!C:C,"Not found",0)</f>
        <v xml:space="preserve"> Multi-lane signalised intersection (upgrade intersection with active mode crossings)</v>
      </c>
      <c r="D517" s="355" t="s">
        <v>155</v>
      </c>
      <c r="E517" s="355" t="s">
        <v>157</v>
      </c>
      <c r="F517" s="355" t="s">
        <v>826</v>
      </c>
      <c r="H517" s="355" t="s">
        <v>830</v>
      </c>
      <c r="I517" s="359">
        <f>_xlfn.XLOOKUP($H517,DC_growth_AGS!$A$665:$A$673,DC_growth_AGS!$O$665:$O$673,"Not found",0)</f>
        <v>0.96445707034953565</v>
      </c>
      <c r="J517" s="355">
        <v>2031</v>
      </c>
      <c r="K517" s="362">
        <f t="shared" si="76"/>
        <v>0</v>
      </c>
      <c r="L517" s="362">
        <f t="shared" si="76"/>
        <v>0</v>
      </c>
      <c r="M517" s="362">
        <f t="shared" si="76"/>
        <v>0</v>
      </c>
      <c r="N517" s="362">
        <f t="shared" si="76"/>
        <v>0</v>
      </c>
      <c r="O517" s="362">
        <f t="shared" si="76"/>
        <v>0</v>
      </c>
      <c r="P517" s="362">
        <f t="shared" si="76"/>
        <v>0</v>
      </c>
      <c r="Q517" s="362">
        <f t="shared" si="76"/>
        <v>0</v>
      </c>
      <c r="R517" s="362">
        <f t="shared" si="76"/>
        <v>0</v>
      </c>
      <c r="S517" s="362">
        <f t="shared" si="76"/>
        <v>0</v>
      </c>
      <c r="T517" s="362">
        <f t="shared" si="76"/>
        <v>0</v>
      </c>
      <c r="U517" s="362">
        <f t="shared" si="76"/>
        <v>0</v>
      </c>
      <c r="V517" s="362">
        <f t="shared" si="76"/>
        <v>0</v>
      </c>
      <c r="W517" s="362">
        <f t="shared" si="76"/>
        <v>0</v>
      </c>
      <c r="X517" s="362">
        <f t="shared" si="76"/>
        <v>0</v>
      </c>
      <c r="Y517" s="362">
        <f t="shared" si="76"/>
        <v>0</v>
      </c>
      <c r="Z517" s="362">
        <f t="shared" si="76"/>
        <v>0</v>
      </c>
      <c r="AA517" s="362">
        <f t="shared" si="76"/>
        <v>0</v>
      </c>
      <c r="AB517" s="362">
        <f t="shared" si="76"/>
        <v>0</v>
      </c>
      <c r="AC517" s="362">
        <f t="shared" si="76"/>
        <v>0</v>
      </c>
      <c r="AD517" s="362">
        <f t="shared" si="76"/>
        <v>0</v>
      </c>
      <c r="AE517" s="363">
        <f t="shared" si="77"/>
        <v>0</v>
      </c>
      <c r="AF517" s="349"/>
      <c r="AG517" s="349">
        <f t="shared" ref="AG517:AG580" si="79">SUM(K517:AD517)</f>
        <v>0</v>
      </c>
      <c r="AH517" s="353">
        <v>0</v>
      </c>
      <c r="AI517" s="354" t="str">
        <f t="shared" si="78"/>
        <v>Arterial</v>
      </c>
      <c r="AJ517" s="349"/>
      <c r="AK517" s="349"/>
      <c r="AL517" s="355">
        <f>_xlfn.XLOOKUP(A517,'P1 Date Adjustment'!B:B,'P1 Date Adjustment'!F:F,"not found",0)</f>
        <v>2031</v>
      </c>
      <c r="AM517" s="349">
        <f t="shared" ref="AM517:AM580" si="80">AG517*I517</f>
        <v>0</v>
      </c>
    </row>
    <row r="518" spans="1:39" ht="30" x14ac:dyDescent="0.25">
      <c r="A518" s="129" t="s">
        <v>383</v>
      </c>
      <c r="B518" s="358" t="s">
        <v>384</v>
      </c>
      <c r="C518" s="358" t="str">
        <f>_xlfn.XLOOKUP($A518,'Total project cost for DCs'!A:A,'Total project cost for DCs'!C:C,"Not found",0)</f>
        <v>4-lane urban- upgrade 2-lane urban to 4-lane with active modes on both sides, (TDM)</v>
      </c>
      <c r="D518" s="355" t="s">
        <v>155</v>
      </c>
      <c r="E518" s="355" t="s">
        <v>157</v>
      </c>
      <c r="F518" s="355" t="s">
        <v>826</v>
      </c>
      <c r="H518" s="355" t="s">
        <v>830</v>
      </c>
      <c r="I518" s="359">
        <f>_xlfn.XLOOKUP($H518,DC_growth_AGS!$A$665:$A$673,DC_growth_AGS!$O$665:$O$673,"Not found",0)</f>
        <v>0.96445707034953565</v>
      </c>
      <c r="J518" s="355">
        <v>2047</v>
      </c>
      <c r="K518" s="362">
        <f t="shared" si="76"/>
        <v>0</v>
      </c>
      <c r="L518" s="362">
        <f t="shared" si="76"/>
        <v>0</v>
      </c>
      <c r="M518" s="362">
        <f t="shared" si="76"/>
        <v>0</v>
      </c>
      <c r="N518" s="362">
        <f t="shared" si="76"/>
        <v>0</v>
      </c>
      <c r="O518" s="362">
        <f t="shared" si="76"/>
        <v>0</v>
      </c>
      <c r="P518" s="362">
        <f t="shared" si="76"/>
        <v>0</v>
      </c>
      <c r="Q518" s="362">
        <f t="shared" si="76"/>
        <v>0</v>
      </c>
      <c r="R518" s="362">
        <f t="shared" si="76"/>
        <v>0</v>
      </c>
      <c r="S518" s="362">
        <f t="shared" si="76"/>
        <v>0</v>
      </c>
      <c r="T518" s="362">
        <f t="shared" si="76"/>
        <v>0</v>
      </c>
      <c r="U518" s="362">
        <f t="shared" si="76"/>
        <v>0</v>
      </c>
      <c r="V518" s="362">
        <f t="shared" si="76"/>
        <v>0</v>
      </c>
      <c r="W518" s="362">
        <f t="shared" si="76"/>
        <v>0</v>
      </c>
      <c r="X518" s="362">
        <f t="shared" si="76"/>
        <v>0</v>
      </c>
      <c r="Y518" s="362">
        <f t="shared" si="76"/>
        <v>0</v>
      </c>
      <c r="Z518" s="362">
        <f t="shared" si="76"/>
        <v>0</v>
      </c>
      <c r="AA518" s="362">
        <f t="shared" si="76"/>
        <v>0</v>
      </c>
      <c r="AB518" s="362">
        <f t="shared" si="76"/>
        <v>0</v>
      </c>
      <c r="AC518" s="362">
        <f t="shared" si="76"/>
        <v>0</v>
      </c>
      <c r="AD518" s="362">
        <f t="shared" si="76"/>
        <v>0</v>
      </c>
      <c r="AE518" s="363">
        <f t="shared" si="77"/>
        <v>0</v>
      </c>
      <c r="AF518" s="349"/>
      <c r="AG518" s="349">
        <f t="shared" si="79"/>
        <v>0</v>
      </c>
      <c r="AH518" s="353">
        <v>0</v>
      </c>
      <c r="AI518" s="354" t="str">
        <f t="shared" si="78"/>
        <v>Arterial</v>
      </c>
      <c r="AJ518" s="349"/>
      <c r="AK518" s="349"/>
      <c r="AL518" s="355">
        <f>_xlfn.XLOOKUP(A518,'P1 Date Adjustment'!B:B,'P1 Date Adjustment'!F:F,"not found",0)</f>
        <v>2047</v>
      </c>
      <c r="AM518" s="349">
        <f t="shared" si="80"/>
        <v>0</v>
      </c>
    </row>
    <row r="519" spans="1:39" ht="30" x14ac:dyDescent="0.25">
      <c r="A519" s="129" t="s">
        <v>389</v>
      </c>
      <c r="B519" s="358" t="s">
        <v>390</v>
      </c>
      <c r="C519" s="358" t="str">
        <f>_xlfn.XLOOKUP($A519,'Total project cost for DCs'!A:A,'Total project cost for DCs'!C:C,"Not found",0)</f>
        <v>Interim active modes e.g. shared path on one side</v>
      </c>
      <c r="D519" s="355" t="s">
        <v>155</v>
      </c>
      <c r="E519" s="355" t="s">
        <v>145</v>
      </c>
      <c r="F519" s="355" t="s">
        <v>826</v>
      </c>
      <c r="H519" s="355" t="s">
        <v>830</v>
      </c>
      <c r="I519" s="359">
        <f>_xlfn.XLOOKUP($H519,DC_growth_AGS!$A$665:$A$673,DC_growth_AGS!$O$665:$O$673,"Not found",0)</f>
        <v>0.96445707034953565</v>
      </c>
      <c r="J519" s="355">
        <v>2028</v>
      </c>
      <c r="K519" s="362">
        <f t="shared" si="76"/>
        <v>0</v>
      </c>
      <c r="L519" s="362">
        <f t="shared" si="76"/>
        <v>0</v>
      </c>
      <c r="M519" s="362">
        <f t="shared" si="76"/>
        <v>0</v>
      </c>
      <c r="N519" s="362">
        <f t="shared" si="76"/>
        <v>0</v>
      </c>
      <c r="O519" s="362">
        <f t="shared" si="76"/>
        <v>0</v>
      </c>
      <c r="P519" s="362">
        <f t="shared" si="76"/>
        <v>0</v>
      </c>
      <c r="Q519" s="362">
        <f t="shared" si="76"/>
        <v>0</v>
      </c>
      <c r="R519" s="362">
        <f t="shared" si="76"/>
        <v>0</v>
      </c>
      <c r="S519" s="362">
        <f t="shared" si="76"/>
        <v>0</v>
      </c>
      <c r="T519" s="362">
        <f t="shared" si="76"/>
        <v>0</v>
      </c>
      <c r="U519" s="362">
        <f t="shared" si="76"/>
        <v>0</v>
      </c>
      <c r="V519" s="362">
        <f t="shared" si="76"/>
        <v>0</v>
      </c>
      <c r="W519" s="362">
        <f t="shared" si="76"/>
        <v>0</v>
      </c>
      <c r="X519" s="362">
        <f t="shared" si="76"/>
        <v>0</v>
      </c>
      <c r="Y519" s="362">
        <f t="shared" si="76"/>
        <v>0</v>
      </c>
      <c r="Z519" s="362">
        <f t="shared" si="76"/>
        <v>0</v>
      </c>
      <c r="AA519" s="362">
        <f t="shared" si="76"/>
        <v>0</v>
      </c>
      <c r="AB519" s="362">
        <f t="shared" si="76"/>
        <v>0</v>
      </c>
      <c r="AC519" s="362">
        <f t="shared" si="76"/>
        <v>0</v>
      </c>
      <c r="AD519" s="362">
        <f t="shared" si="76"/>
        <v>0</v>
      </c>
      <c r="AE519" s="363">
        <f t="shared" si="77"/>
        <v>0</v>
      </c>
      <c r="AF519" s="349"/>
      <c r="AG519" s="349">
        <f t="shared" si="79"/>
        <v>0</v>
      </c>
      <c r="AH519" s="353">
        <v>0</v>
      </c>
      <c r="AI519" s="354" t="str">
        <f t="shared" si="78"/>
        <v>Arterial</v>
      </c>
      <c r="AJ519" s="349"/>
      <c r="AK519" s="349"/>
      <c r="AL519" s="355">
        <f>_xlfn.XLOOKUP(A519,'P1 Date Adjustment'!B:B,'P1 Date Adjustment'!F:F,"not found",0)</f>
        <v>2028</v>
      </c>
      <c r="AM519" s="349">
        <f t="shared" si="80"/>
        <v>0</v>
      </c>
    </row>
    <row r="520" spans="1:39" ht="30" x14ac:dyDescent="0.25">
      <c r="A520" s="129" t="s">
        <v>392</v>
      </c>
      <c r="B520" s="358" t="s">
        <v>390</v>
      </c>
      <c r="C520" s="358" t="str">
        <f>_xlfn.XLOOKUP($A520,'Total project cost for DCs'!A:A,'Total project cost for DCs'!C:C,"Not found",0)</f>
        <v xml:space="preserve"> 2-lane urban- upgrade existing road with active mode facility on both sides (TDM)</v>
      </c>
      <c r="D520" s="355" t="s">
        <v>155</v>
      </c>
      <c r="E520" s="355" t="s">
        <v>145</v>
      </c>
      <c r="F520" s="355" t="s">
        <v>826</v>
      </c>
      <c r="H520" s="355" t="s">
        <v>830</v>
      </c>
      <c r="I520" s="359">
        <f>_xlfn.XLOOKUP($H520,DC_growth_AGS!$A$665:$A$673,DC_growth_AGS!$O$665:$O$673,"Not found",0)</f>
        <v>0.96445707034953565</v>
      </c>
      <c r="J520" s="355">
        <v>2031</v>
      </c>
      <c r="K520" s="362">
        <f t="shared" si="76"/>
        <v>0</v>
      </c>
      <c r="L520" s="362">
        <f t="shared" si="76"/>
        <v>0</v>
      </c>
      <c r="M520" s="362">
        <f t="shared" si="76"/>
        <v>0</v>
      </c>
      <c r="N520" s="362">
        <f t="shared" si="76"/>
        <v>0</v>
      </c>
      <c r="O520" s="362">
        <f t="shared" si="76"/>
        <v>0</v>
      </c>
      <c r="P520" s="362">
        <f t="shared" si="76"/>
        <v>0</v>
      </c>
      <c r="Q520" s="362">
        <f t="shared" si="76"/>
        <v>0</v>
      </c>
      <c r="R520" s="362">
        <f t="shared" si="76"/>
        <v>0</v>
      </c>
      <c r="S520" s="362">
        <f t="shared" si="76"/>
        <v>0</v>
      </c>
      <c r="T520" s="362">
        <f t="shared" si="76"/>
        <v>0</v>
      </c>
      <c r="U520" s="362">
        <f t="shared" si="76"/>
        <v>0</v>
      </c>
      <c r="V520" s="362">
        <f t="shared" si="76"/>
        <v>0</v>
      </c>
      <c r="W520" s="362">
        <f t="shared" si="76"/>
        <v>0</v>
      </c>
      <c r="X520" s="362">
        <f t="shared" si="76"/>
        <v>0</v>
      </c>
      <c r="Y520" s="362">
        <f t="shared" si="76"/>
        <v>0</v>
      </c>
      <c r="Z520" s="362">
        <f t="shared" ref="Z520:AD520" si="81">IF($AI520="Arterial",-Z467*$AJ$2,0)</f>
        <v>0</v>
      </c>
      <c r="AA520" s="362">
        <f t="shared" si="81"/>
        <v>0</v>
      </c>
      <c r="AB520" s="362">
        <f t="shared" si="81"/>
        <v>0</v>
      </c>
      <c r="AC520" s="362">
        <f t="shared" si="81"/>
        <v>0</v>
      </c>
      <c r="AD520" s="362">
        <f t="shared" si="81"/>
        <v>0</v>
      </c>
      <c r="AE520" s="363">
        <f t="shared" si="77"/>
        <v>0</v>
      </c>
      <c r="AF520" s="349"/>
      <c r="AG520" s="349">
        <f t="shared" si="79"/>
        <v>0</v>
      </c>
      <c r="AH520" s="353">
        <v>0</v>
      </c>
      <c r="AI520" s="354" t="str">
        <f t="shared" si="78"/>
        <v>Arterial</v>
      </c>
      <c r="AJ520" s="349"/>
      <c r="AK520" s="349"/>
      <c r="AL520" s="355">
        <f>_xlfn.XLOOKUP(A520,'P1 Date Adjustment'!B:B,'P1 Date Adjustment'!F:F,"not found",0)</f>
        <v>2031</v>
      </c>
      <c r="AM520" s="349">
        <f t="shared" si="80"/>
        <v>0</v>
      </c>
    </row>
    <row r="521" spans="1:39" ht="30" x14ac:dyDescent="0.25">
      <c r="A521" s="129" t="s">
        <v>394</v>
      </c>
      <c r="B521" s="358" t="s">
        <v>390</v>
      </c>
      <c r="C521" s="358" t="str">
        <f>_xlfn.XLOOKUP($A521,'Total project cost for DCs'!A:A,'Total project cost for DCs'!C:C,"Not found",0)</f>
        <v>4-lane urban FTN- upgrade 2-lane urban to 4-lane with active modes on both sides, (TDM)</v>
      </c>
      <c r="D521" s="355" t="s">
        <v>155</v>
      </c>
      <c r="E521" s="355" t="s">
        <v>157</v>
      </c>
      <c r="F521" s="355" t="s">
        <v>826</v>
      </c>
      <c r="H521" s="355" t="s">
        <v>830</v>
      </c>
      <c r="I521" s="359">
        <f>_xlfn.XLOOKUP($H521,DC_growth_AGS!$A$665:$A$673,DC_growth_AGS!$O$665:$O$673,"Not found",0)</f>
        <v>0.96445707034953565</v>
      </c>
      <c r="J521" s="355">
        <v>2047</v>
      </c>
      <c r="K521" s="362">
        <f t="shared" ref="K521:AD533" si="82">IF($AI521="Arterial",-K468*$AJ$2,0)</f>
        <v>0</v>
      </c>
      <c r="L521" s="362">
        <f t="shared" si="82"/>
        <v>0</v>
      </c>
      <c r="M521" s="362">
        <f t="shared" si="82"/>
        <v>0</v>
      </c>
      <c r="N521" s="362">
        <f t="shared" si="82"/>
        <v>0</v>
      </c>
      <c r="O521" s="362">
        <f t="shared" si="82"/>
        <v>0</v>
      </c>
      <c r="P521" s="362">
        <f t="shared" si="82"/>
        <v>0</v>
      </c>
      <c r="Q521" s="362">
        <f t="shared" si="82"/>
        <v>0</v>
      </c>
      <c r="R521" s="362">
        <f t="shared" si="82"/>
        <v>0</v>
      </c>
      <c r="S521" s="362">
        <f t="shared" si="82"/>
        <v>0</v>
      </c>
      <c r="T521" s="362">
        <f t="shared" si="82"/>
        <v>0</v>
      </c>
      <c r="U521" s="362">
        <f t="shared" si="82"/>
        <v>0</v>
      </c>
      <c r="V521" s="362">
        <f t="shared" si="82"/>
        <v>0</v>
      </c>
      <c r="W521" s="362">
        <f t="shared" si="82"/>
        <v>0</v>
      </c>
      <c r="X521" s="362">
        <f t="shared" si="82"/>
        <v>0</v>
      </c>
      <c r="Y521" s="362">
        <f t="shared" si="82"/>
        <v>0</v>
      </c>
      <c r="Z521" s="362">
        <f t="shared" si="82"/>
        <v>0</v>
      </c>
      <c r="AA521" s="362">
        <f t="shared" si="82"/>
        <v>0</v>
      </c>
      <c r="AB521" s="362">
        <f t="shared" si="82"/>
        <v>0</v>
      </c>
      <c r="AC521" s="362">
        <f t="shared" si="82"/>
        <v>0</v>
      </c>
      <c r="AD521" s="362">
        <f t="shared" si="82"/>
        <v>0</v>
      </c>
      <c r="AE521" s="363">
        <f t="shared" si="77"/>
        <v>0</v>
      </c>
      <c r="AF521" s="349"/>
      <c r="AG521" s="349">
        <f t="shared" si="79"/>
        <v>0</v>
      </c>
      <c r="AH521" s="353">
        <v>0</v>
      </c>
      <c r="AI521" s="354" t="str">
        <f t="shared" si="78"/>
        <v>Arterial</v>
      </c>
      <c r="AJ521" s="349"/>
      <c r="AK521" s="349"/>
      <c r="AL521" s="355">
        <f>_xlfn.XLOOKUP(A521,'P1 Date Adjustment'!B:B,'P1 Date Adjustment'!F:F,"not found",0)</f>
        <v>2047</v>
      </c>
      <c r="AM521" s="349">
        <f t="shared" si="80"/>
        <v>0</v>
      </c>
    </row>
    <row r="522" spans="1:39" ht="30" x14ac:dyDescent="0.25">
      <c r="A522" s="129">
        <v>46</v>
      </c>
      <c r="B522" s="358" t="s">
        <v>408</v>
      </c>
      <c r="C522" s="358" t="str">
        <f>_xlfn.XLOOKUP($A522,'Total project cost for DCs'!A:A,'Total project cost for DCs'!C:C,"Not found",0)</f>
        <v>Possible signals(subject to Auranga assessment)</v>
      </c>
      <c r="D522" s="355" t="s">
        <v>155</v>
      </c>
      <c r="E522" s="355" t="s">
        <v>157</v>
      </c>
      <c r="F522" s="355" t="s">
        <v>826</v>
      </c>
      <c r="H522" s="355" t="s">
        <v>830</v>
      </c>
      <c r="I522" s="359">
        <f>_xlfn.XLOOKUP($H522,DC_growth_AGS!$A$665:$A$673,DC_growth_AGS!$O$665:$O$673,"Not found",0)</f>
        <v>0.96445707034953565</v>
      </c>
      <c r="J522" s="355">
        <v>2031</v>
      </c>
      <c r="K522" s="362">
        <f t="shared" si="82"/>
        <v>0</v>
      </c>
      <c r="L522" s="362">
        <f t="shared" si="82"/>
        <v>0</v>
      </c>
      <c r="M522" s="362">
        <f t="shared" si="82"/>
        <v>0</v>
      </c>
      <c r="N522" s="362">
        <f t="shared" si="82"/>
        <v>0</v>
      </c>
      <c r="O522" s="362">
        <f t="shared" si="82"/>
        <v>0</v>
      </c>
      <c r="P522" s="362">
        <f t="shared" si="82"/>
        <v>0</v>
      </c>
      <c r="Q522" s="362">
        <f t="shared" si="82"/>
        <v>0</v>
      </c>
      <c r="R522" s="362">
        <f t="shared" si="82"/>
        <v>0</v>
      </c>
      <c r="S522" s="362">
        <f t="shared" si="82"/>
        <v>0</v>
      </c>
      <c r="T522" s="362">
        <f t="shared" si="82"/>
        <v>0</v>
      </c>
      <c r="U522" s="362">
        <f t="shared" si="82"/>
        <v>0</v>
      </c>
      <c r="V522" s="362">
        <f t="shared" si="82"/>
        <v>0</v>
      </c>
      <c r="W522" s="362">
        <f t="shared" si="82"/>
        <v>0</v>
      </c>
      <c r="X522" s="362">
        <f t="shared" si="82"/>
        <v>0</v>
      </c>
      <c r="Y522" s="362">
        <f t="shared" si="82"/>
        <v>0</v>
      </c>
      <c r="Z522" s="362">
        <f t="shared" si="82"/>
        <v>0</v>
      </c>
      <c r="AA522" s="362">
        <f t="shared" si="82"/>
        <v>0</v>
      </c>
      <c r="AB522" s="362">
        <f t="shared" si="82"/>
        <v>0</v>
      </c>
      <c r="AC522" s="362">
        <f t="shared" si="82"/>
        <v>0</v>
      </c>
      <c r="AD522" s="362">
        <f t="shared" si="82"/>
        <v>0</v>
      </c>
      <c r="AE522" s="363">
        <f t="shared" si="77"/>
        <v>0</v>
      </c>
      <c r="AF522" s="349"/>
      <c r="AG522" s="349">
        <f t="shared" si="79"/>
        <v>0</v>
      </c>
      <c r="AH522" s="353">
        <v>0</v>
      </c>
      <c r="AI522" s="354" t="str">
        <f t="shared" si="78"/>
        <v>Arterial</v>
      </c>
      <c r="AJ522" s="349"/>
      <c r="AK522" s="349"/>
      <c r="AL522" s="355">
        <f>_xlfn.XLOOKUP(A522,'P1 Date Adjustment'!B:B,'P1 Date Adjustment'!F:F,"not found",0)</f>
        <v>2031</v>
      </c>
      <c r="AM522" s="349">
        <f t="shared" si="80"/>
        <v>0</v>
      </c>
    </row>
    <row r="523" spans="1:39" ht="30" x14ac:dyDescent="0.25">
      <c r="A523" s="129" t="s">
        <v>430</v>
      </c>
      <c r="B523" s="358" t="s">
        <v>431</v>
      </c>
      <c r="C523" s="358" t="str">
        <f>_xlfn.XLOOKUP($A523,'Total project cost for DCs'!A:A,'Total project cost for DCs'!C:C,"Not found",0)</f>
        <v>2-lane urban- new collector with active mode on both sides + intersection improvements (TDM)</v>
      </c>
      <c r="D523" s="355" t="s">
        <v>155</v>
      </c>
      <c r="E523" s="355" t="s">
        <v>223</v>
      </c>
      <c r="F523" s="355" t="s">
        <v>826</v>
      </c>
      <c r="H523" s="355" t="s">
        <v>830</v>
      </c>
      <c r="I523" s="359">
        <f>_xlfn.XLOOKUP($H523,DC_growth_AGS!$A$665:$A$673,DC_growth_AGS!$O$665:$O$673,"Not found",0)</f>
        <v>0.96445707034953565</v>
      </c>
      <c r="J523" s="355">
        <v>2034</v>
      </c>
      <c r="K523" s="362">
        <f t="shared" si="82"/>
        <v>0</v>
      </c>
      <c r="L523" s="362">
        <f t="shared" si="82"/>
        <v>0</v>
      </c>
      <c r="M523" s="362">
        <f t="shared" si="82"/>
        <v>0</v>
      </c>
      <c r="N523" s="362">
        <f t="shared" si="82"/>
        <v>0</v>
      </c>
      <c r="O523" s="362">
        <f t="shared" si="82"/>
        <v>0</v>
      </c>
      <c r="P523" s="362">
        <f t="shared" si="82"/>
        <v>0</v>
      </c>
      <c r="Q523" s="362">
        <f t="shared" si="82"/>
        <v>0</v>
      </c>
      <c r="R523" s="362">
        <f t="shared" si="82"/>
        <v>0</v>
      </c>
      <c r="S523" s="362">
        <f t="shared" si="82"/>
        <v>0</v>
      </c>
      <c r="T523" s="362">
        <f t="shared" si="82"/>
        <v>0</v>
      </c>
      <c r="U523" s="362">
        <f t="shared" si="82"/>
        <v>0</v>
      </c>
      <c r="V523" s="362">
        <f t="shared" si="82"/>
        <v>0</v>
      </c>
      <c r="W523" s="362">
        <f t="shared" si="82"/>
        <v>0</v>
      </c>
      <c r="X523" s="362">
        <f t="shared" si="82"/>
        <v>0</v>
      </c>
      <c r="Y523" s="362">
        <f t="shared" si="82"/>
        <v>0</v>
      </c>
      <c r="Z523" s="362">
        <f t="shared" si="82"/>
        <v>0</v>
      </c>
      <c r="AA523" s="362">
        <f t="shared" si="82"/>
        <v>0</v>
      </c>
      <c r="AB523" s="362">
        <f t="shared" si="82"/>
        <v>0</v>
      </c>
      <c r="AC523" s="362">
        <f t="shared" si="82"/>
        <v>0</v>
      </c>
      <c r="AD523" s="362">
        <f t="shared" si="82"/>
        <v>0</v>
      </c>
      <c r="AE523" s="363">
        <f t="shared" si="77"/>
        <v>0</v>
      </c>
      <c r="AF523" s="349"/>
      <c r="AG523" s="349">
        <f t="shared" si="79"/>
        <v>0</v>
      </c>
      <c r="AH523" s="353">
        <v>0</v>
      </c>
      <c r="AI523" s="354" t="str">
        <f t="shared" si="78"/>
        <v>Collector</v>
      </c>
      <c r="AJ523" s="349"/>
      <c r="AK523" s="349"/>
      <c r="AL523" s="355">
        <f>_xlfn.XLOOKUP(A523,'P1 Date Adjustment'!B:B,'P1 Date Adjustment'!F:F,"not found",0)</f>
        <v>2034</v>
      </c>
      <c r="AM523" s="349">
        <f t="shared" si="80"/>
        <v>0</v>
      </c>
    </row>
    <row r="524" spans="1:39" ht="45" x14ac:dyDescent="0.25">
      <c r="A524" s="129">
        <v>58</v>
      </c>
      <c r="B524" s="358" t="s">
        <v>441</v>
      </c>
      <c r="C524" s="358" t="str">
        <f>_xlfn.XLOOKUP($A524,'Total project cost for DCs'!A:A,'Total project cost for DCs'!C:C,"Not found",0)</f>
        <v>2-lane urban- upgrade existing road layout with active modes on both sides + intersection improvements (TDM)</v>
      </c>
      <c r="D524" s="355" t="s">
        <v>155</v>
      </c>
      <c r="E524" s="355" t="s">
        <v>199</v>
      </c>
      <c r="F524" s="355" t="s">
        <v>826</v>
      </c>
      <c r="H524" s="355" t="s">
        <v>830</v>
      </c>
      <c r="I524" s="359">
        <f>_xlfn.XLOOKUP($H524,DC_growth_AGS!$A$665:$A$673,DC_growth_AGS!$O$665:$O$673,"Not found",0)</f>
        <v>0.96445707034953565</v>
      </c>
      <c r="J524" s="355">
        <v>2033</v>
      </c>
      <c r="K524" s="362">
        <f t="shared" si="82"/>
        <v>0</v>
      </c>
      <c r="L524" s="362">
        <f t="shared" si="82"/>
        <v>0</v>
      </c>
      <c r="M524" s="362">
        <f t="shared" si="82"/>
        <v>0</v>
      </c>
      <c r="N524" s="362">
        <f t="shared" si="82"/>
        <v>0</v>
      </c>
      <c r="O524" s="362">
        <f t="shared" si="82"/>
        <v>0</v>
      </c>
      <c r="P524" s="362">
        <f t="shared" si="82"/>
        <v>0</v>
      </c>
      <c r="Q524" s="362">
        <f t="shared" si="82"/>
        <v>0</v>
      </c>
      <c r="R524" s="362">
        <f t="shared" si="82"/>
        <v>0</v>
      </c>
      <c r="S524" s="362">
        <f t="shared" si="82"/>
        <v>0</v>
      </c>
      <c r="T524" s="362">
        <f t="shared" si="82"/>
        <v>0</v>
      </c>
      <c r="U524" s="362">
        <f t="shared" si="82"/>
        <v>0</v>
      </c>
      <c r="V524" s="362">
        <f t="shared" si="82"/>
        <v>0</v>
      </c>
      <c r="W524" s="362">
        <f t="shared" si="82"/>
        <v>0</v>
      </c>
      <c r="X524" s="362">
        <f t="shared" si="82"/>
        <v>0</v>
      </c>
      <c r="Y524" s="362">
        <f t="shared" si="82"/>
        <v>0</v>
      </c>
      <c r="Z524" s="362">
        <f t="shared" si="82"/>
        <v>0</v>
      </c>
      <c r="AA524" s="362">
        <f t="shared" si="82"/>
        <v>0</v>
      </c>
      <c r="AB524" s="362">
        <f t="shared" si="82"/>
        <v>0</v>
      </c>
      <c r="AC524" s="362">
        <f t="shared" si="82"/>
        <v>0</v>
      </c>
      <c r="AD524" s="362">
        <f t="shared" si="82"/>
        <v>0</v>
      </c>
      <c r="AE524" s="363">
        <f t="shared" si="77"/>
        <v>0</v>
      </c>
      <c r="AF524" s="349"/>
      <c r="AG524" s="349">
        <f t="shared" si="79"/>
        <v>0</v>
      </c>
      <c r="AH524" s="353">
        <v>0</v>
      </c>
      <c r="AI524" s="354" t="str">
        <f t="shared" si="78"/>
        <v>Collector</v>
      </c>
      <c r="AJ524" s="349"/>
      <c r="AK524" s="349"/>
      <c r="AL524" s="355">
        <f>_xlfn.XLOOKUP(A524,'P1 Date Adjustment'!B:B,'P1 Date Adjustment'!F:F,"not found",0)</f>
        <v>2033</v>
      </c>
      <c r="AM524" s="349">
        <f t="shared" si="80"/>
        <v>0</v>
      </c>
    </row>
    <row r="525" spans="1:39" ht="30" x14ac:dyDescent="0.25">
      <c r="A525" s="129">
        <v>59</v>
      </c>
      <c r="B525" s="358" t="s">
        <v>443</v>
      </c>
      <c r="C525" s="358" t="str">
        <f>_xlfn.XLOOKUP($A525,'Total project cost for DCs'!A:A,'Total project cost for DCs'!C:C,"Not found",0)</f>
        <v xml:space="preserve"> 2-lane intersection (new intersection + active mode crossings)</v>
      </c>
      <c r="D525" s="355" t="s">
        <v>155</v>
      </c>
      <c r="E525" s="355" t="s">
        <v>223</v>
      </c>
      <c r="F525" s="355" t="s">
        <v>826</v>
      </c>
      <c r="H525" s="355" t="s">
        <v>830</v>
      </c>
      <c r="I525" s="359">
        <f>_xlfn.XLOOKUP($H525,DC_growth_AGS!$A$665:$A$673,DC_growth_AGS!$O$665:$O$673,"Not found",0)</f>
        <v>0.96445707034953565</v>
      </c>
      <c r="J525" s="355">
        <v>2033</v>
      </c>
      <c r="K525" s="362">
        <f t="shared" si="82"/>
        <v>0</v>
      </c>
      <c r="L525" s="362">
        <f t="shared" si="82"/>
        <v>0</v>
      </c>
      <c r="M525" s="362">
        <f t="shared" si="82"/>
        <v>0</v>
      </c>
      <c r="N525" s="362">
        <f t="shared" si="82"/>
        <v>0</v>
      </c>
      <c r="O525" s="362">
        <f t="shared" si="82"/>
        <v>0</v>
      </c>
      <c r="P525" s="362">
        <f t="shared" si="82"/>
        <v>0</v>
      </c>
      <c r="Q525" s="362">
        <f t="shared" si="82"/>
        <v>0</v>
      </c>
      <c r="R525" s="362">
        <f t="shared" si="82"/>
        <v>0</v>
      </c>
      <c r="S525" s="362">
        <f t="shared" si="82"/>
        <v>0</v>
      </c>
      <c r="T525" s="362">
        <f t="shared" si="82"/>
        <v>0</v>
      </c>
      <c r="U525" s="362">
        <f t="shared" si="82"/>
        <v>0</v>
      </c>
      <c r="V525" s="362">
        <f t="shared" si="82"/>
        <v>0</v>
      </c>
      <c r="W525" s="362">
        <f t="shared" si="82"/>
        <v>0</v>
      </c>
      <c r="X525" s="362">
        <f t="shared" si="82"/>
        <v>0</v>
      </c>
      <c r="Y525" s="362">
        <f t="shared" si="82"/>
        <v>0</v>
      </c>
      <c r="Z525" s="362">
        <f t="shared" si="82"/>
        <v>0</v>
      </c>
      <c r="AA525" s="362">
        <f t="shared" si="82"/>
        <v>0</v>
      </c>
      <c r="AB525" s="362">
        <f t="shared" si="82"/>
        <v>0</v>
      </c>
      <c r="AC525" s="362">
        <f t="shared" si="82"/>
        <v>0</v>
      </c>
      <c r="AD525" s="362">
        <f t="shared" si="82"/>
        <v>0</v>
      </c>
      <c r="AE525" s="363">
        <f t="shared" si="77"/>
        <v>0</v>
      </c>
      <c r="AF525" s="349"/>
      <c r="AG525" s="349">
        <f t="shared" si="79"/>
        <v>0</v>
      </c>
      <c r="AH525" s="353">
        <v>0</v>
      </c>
      <c r="AI525" s="354" t="str">
        <f t="shared" si="78"/>
        <v>Collector</v>
      </c>
      <c r="AJ525" s="349"/>
      <c r="AK525" s="349"/>
      <c r="AL525" s="355">
        <f>_xlfn.XLOOKUP(A525,'P1 Date Adjustment'!B:B,'P1 Date Adjustment'!F:F,"not found",0)</f>
        <v>2033</v>
      </c>
      <c r="AM525" s="349">
        <f t="shared" si="80"/>
        <v>0</v>
      </c>
    </row>
    <row r="526" spans="1:39" ht="30" x14ac:dyDescent="0.25">
      <c r="A526" s="129" t="s">
        <v>452</v>
      </c>
      <c r="B526" s="358" t="s">
        <v>453</v>
      </c>
      <c r="C526" s="358" t="str">
        <f>_xlfn.XLOOKUP($A526,'Total project cost for DCs'!A:A,'Total project cost for DCs'!C:C,"Not found",0)</f>
        <v>2-lane urban- new road layout with active modes on both sides (TDM)</v>
      </c>
      <c r="D526" s="355" t="s">
        <v>155</v>
      </c>
      <c r="E526" s="355" t="s">
        <v>227</v>
      </c>
      <c r="F526" s="355" t="s">
        <v>826</v>
      </c>
      <c r="H526" s="355" t="s">
        <v>830</v>
      </c>
      <c r="I526" s="359">
        <f>_xlfn.XLOOKUP($H526,DC_growth_AGS!$A$665:$A$673,DC_growth_AGS!$O$665:$O$673,"Not found",0)</f>
        <v>0.96445707034953565</v>
      </c>
      <c r="J526" s="355">
        <v>2036</v>
      </c>
      <c r="K526" s="362">
        <f t="shared" si="82"/>
        <v>0</v>
      </c>
      <c r="L526" s="362">
        <f t="shared" si="82"/>
        <v>0</v>
      </c>
      <c r="M526" s="362">
        <f t="shared" si="82"/>
        <v>0</v>
      </c>
      <c r="N526" s="362">
        <f t="shared" si="82"/>
        <v>0</v>
      </c>
      <c r="O526" s="362">
        <f t="shared" si="82"/>
        <v>0</v>
      </c>
      <c r="P526" s="362">
        <f t="shared" si="82"/>
        <v>0</v>
      </c>
      <c r="Q526" s="362">
        <f t="shared" si="82"/>
        <v>0</v>
      </c>
      <c r="R526" s="362">
        <f t="shared" si="82"/>
        <v>0</v>
      </c>
      <c r="S526" s="362">
        <f t="shared" si="82"/>
        <v>0</v>
      </c>
      <c r="T526" s="362">
        <f t="shared" si="82"/>
        <v>0</v>
      </c>
      <c r="U526" s="362">
        <f t="shared" si="82"/>
        <v>0</v>
      </c>
      <c r="V526" s="362">
        <f t="shared" si="82"/>
        <v>0</v>
      </c>
      <c r="W526" s="362">
        <f t="shared" si="82"/>
        <v>0</v>
      </c>
      <c r="X526" s="362">
        <f t="shared" si="82"/>
        <v>0</v>
      </c>
      <c r="Y526" s="362">
        <f t="shared" si="82"/>
        <v>0</v>
      </c>
      <c r="Z526" s="362">
        <f t="shared" si="82"/>
        <v>0</v>
      </c>
      <c r="AA526" s="362">
        <f t="shared" si="82"/>
        <v>0</v>
      </c>
      <c r="AB526" s="362">
        <f t="shared" si="82"/>
        <v>0</v>
      </c>
      <c r="AC526" s="362">
        <f t="shared" si="82"/>
        <v>0</v>
      </c>
      <c r="AD526" s="362">
        <f t="shared" si="82"/>
        <v>0</v>
      </c>
      <c r="AE526" s="363">
        <f t="shared" si="77"/>
        <v>0</v>
      </c>
      <c r="AF526" s="349"/>
      <c r="AG526" s="349">
        <f t="shared" si="79"/>
        <v>0</v>
      </c>
      <c r="AH526" s="353">
        <v>0</v>
      </c>
      <c r="AI526" s="354" t="str">
        <f t="shared" si="78"/>
        <v>Arterial</v>
      </c>
      <c r="AJ526" s="349"/>
      <c r="AK526" s="349"/>
      <c r="AL526" s="355">
        <f>_xlfn.XLOOKUP(A526,'P1 Date Adjustment'!B:B,'P1 Date Adjustment'!F:F,"not found",0)</f>
        <v>2036</v>
      </c>
      <c r="AM526" s="349">
        <f t="shared" si="80"/>
        <v>0</v>
      </c>
    </row>
    <row r="527" spans="1:39" ht="30" x14ac:dyDescent="0.25">
      <c r="A527" s="129" t="s">
        <v>454</v>
      </c>
      <c r="B527" s="358" t="s">
        <v>455</v>
      </c>
      <c r="C527" s="358" t="str">
        <f>_xlfn.XLOOKUP($A527,'Total project cost for DCs'!A:A,'Total project cost for DCs'!C:C,"Not found",0)</f>
        <v>2-lane urban- new road layout with active modes on both sides (TDM)</v>
      </c>
      <c r="D527" s="355" t="s">
        <v>155</v>
      </c>
      <c r="E527" s="355" t="s">
        <v>345</v>
      </c>
      <c r="F527" s="355" t="s">
        <v>826</v>
      </c>
      <c r="H527" s="355" t="s">
        <v>830</v>
      </c>
      <c r="I527" s="359">
        <f>_xlfn.XLOOKUP($H527,DC_growth_AGS!$A$665:$A$673,DC_growth_AGS!$O$665:$O$673,"Not found",0)</f>
        <v>0.96445707034953565</v>
      </c>
      <c r="J527" s="355">
        <v>2036</v>
      </c>
      <c r="K527" s="362">
        <f t="shared" si="82"/>
        <v>0</v>
      </c>
      <c r="L527" s="362">
        <f t="shared" si="82"/>
        <v>0</v>
      </c>
      <c r="M527" s="362">
        <f t="shared" si="82"/>
        <v>0</v>
      </c>
      <c r="N527" s="362">
        <f t="shared" si="82"/>
        <v>0</v>
      </c>
      <c r="O527" s="362">
        <f t="shared" si="82"/>
        <v>0</v>
      </c>
      <c r="P527" s="362">
        <f t="shared" si="82"/>
        <v>0</v>
      </c>
      <c r="Q527" s="362">
        <f t="shared" si="82"/>
        <v>0</v>
      </c>
      <c r="R527" s="362">
        <f t="shared" si="82"/>
        <v>0</v>
      </c>
      <c r="S527" s="362">
        <f t="shared" si="82"/>
        <v>0</v>
      </c>
      <c r="T527" s="362">
        <f t="shared" si="82"/>
        <v>0</v>
      </c>
      <c r="U527" s="362">
        <f t="shared" si="82"/>
        <v>0</v>
      </c>
      <c r="V527" s="362">
        <f t="shared" si="82"/>
        <v>0</v>
      </c>
      <c r="W527" s="362">
        <f t="shared" si="82"/>
        <v>0</v>
      </c>
      <c r="X527" s="362">
        <f t="shared" si="82"/>
        <v>0</v>
      </c>
      <c r="Y527" s="362">
        <f t="shared" si="82"/>
        <v>0</v>
      </c>
      <c r="Z527" s="362">
        <f t="shared" si="82"/>
        <v>0</v>
      </c>
      <c r="AA527" s="362">
        <f t="shared" si="82"/>
        <v>0</v>
      </c>
      <c r="AB527" s="362">
        <f t="shared" si="82"/>
        <v>0</v>
      </c>
      <c r="AC527" s="362">
        <f t="shared" si="82"/>
        <v>0</v>
      </c>
      <c r="AD527" s="362">
        <f t="shared" si="82"/>
        <v>0</v>
      </c>
      <c r="AE527" s="363">
        <f t="shared" si="77"/>
        <v>0</v>
      </c>
      <c r="AF527" s="349"/>
      <c r="AG527" s="349">
        <f t="shared" si="79"/>
        <v>0</v>
      </c>
      <c r="AH527" s="353">
        <v>0</v>
      </c>
      <c r="AI527" s="354" t="str">
        <f t="shared" si="78"/>
        <v>Arterial</v>
      </c>
      <c r="AJ527" s="349"/>
      <c r="AK527" s="349"/>
      <c r="AL527" s="355">
        <f>_xlfn.XLOOKUP(A527,'P1 Date Adjustment'!B:B,'P1 Date Adjustment'!F:F,"not found",0)</f>
        <v>2036</v>
      </c>
      <c r="AM527" s="349">
        <f t="shared" si="80"/>
        <v>0</v>
      </c>
    </row>
    <row r="528" spans="1:39" ht="30" x14ac:dyDescent="0.25">
      <c r="A528" s="129" t="s">
        <v>456</v>
      </c>
      <c r="B528" s="358" t="s">
        <v>453</v>
      </c>
      <c r="C528" s="358" t="str">
        <f>_xlfn.XLOOKUP($A528,'Total project cost for DCs'!A:A,'Total project cost for DCs'!C:C,"Not found",0)</f>
        <v>4-lane urban- upgrade 2-lane urban to 4-lane with active modes on both sides, (TDM)</v>
      </c>
      <c r="D528" s="355" t="s">
        <v>155</v>
      </c>
      <c r="E528" s="355" t="s">
        <v>231</v>
      </c>
      <c r="F528" s="355" t="s">
        <v>826</v>
      </c>
      <c r="H528" s="355" t="s">
        <v>830</v>
      </c>
      <c r="I528" s="359">
        <f>_xlfn.XLOOKUP($H528,DC_growth_AGS!$A$665:$A$673,DC_growth_AGS!$O$665:$O$673,"Not found",0)</f>
        <v>0.96445707034953565</v>
      </c>
      <c r="J528" s="355">
        <v>2047</v>
      </c>
      <c r="K528" s="362">
        <f t="shared" si="82"/>
        <v>0</v>
      </c>
      <c r="L528" s="362">
        <f t="shared" si="82"/>
        <v>0</v>
      </c>
      <c r="M528" s="362">
        <f t="shared" si="82"/>
        <v>0</v>
      </c>
      <c r="N528" s="362">
        <f t="shared" si="82"/>
        <v>0</v>
      </c>
      <c r="O528" s="362">
        <f t="shared" si="82"/>
        <v>0</v>
      </c>
      <c r="P528" s="362">
        <f t="shared" si="82"/>
        <v>0</v>
      </c>
      <c r="Q528" s="362">
        <f t="shared" si="82"/>
        <v>0</v>
      </c>
      <c r="R528" s="362">
        <f t="shared" si="82"/>
        <v>0</v>
      </c>
      <c r="S528" s="362">
        <f t="shared" si="82"/>
        <v>0</v>
      </c>
      <c r="T528" s="362">
        <f t="shared" si="82"/>
        <v>0</v>
      </c>
      <c r="U528" s="362">
        <f t="shared" si="82"/>
        <v>0</v>
      </c>
      <c r="V528" s="362">
        <f t="shared" si="82"/>
        <v>0</v>
      </c>
      <c r="W528" s="362">
        <f t="shared" si="82"/>
        <v>0</v>
      </c>
      <c r="X528" s="362">
        <f t="shared" si="82"/>
        <v>0</v>
      </c>
      <c r="Y528" s="362">
        <f t="shared" si="82"/>
        <v>0</v>
      </c>
      <c r="Z528" s="362">
        <f t="shared" si="82"/>
        <v>0</v>
      </c>
      <c r="AA528" s="362">
        <f t="shared" si="82"/>
        <v>0</v>
      </c>
      <c r="AB528" s="362">
        <f t="shared" si="82"/>
        <v>0</v>
      </c>
      <c r="AC528" s="362">
        <f t="shared" si="82"/>
        <v>0</v>
      </c>
      <c r="AD528" s="362">
        <f t="shared" si="82"/>
        <v>0</v>
      </c>
      <c r="AE528" s="363">
        <f t="shared" si="77"/>
        <v>0</v>
      </c>
      <c r="AF528" s="349"/>
      <c r="AG528" s="349">
        <f t="shared" si="79"/>
        <v>0</v>
      </c>
      <c r="AH528" s="353">
        <v>0</v>
      </c>
      <c r="AI528" s="354" t="str">
        <f t="shared" si="78"/>
        <v>Arterial</v>
      </c>
      <c r="AJ528" s="349"/>
      <c r="AK528" s="349"/>
      <c r="AL528" s="355">
        <f>_xlfn.XLOOKUP(A528,'P1 Date Adjustment'!B:B,'P1 Date Adjustment'!F:F,"not found",0)</f>
        <v>2047</v>
      </c>
      <c r="AM528" s="349">
        <f t="shared" si="80"/>
        <v>0</v>
      </c>
    </row>
    <row r="529" spans="1:39" ht="30" x14ac:dyDescent="0.25">
      <c r="A529" s="129" t="s">
        <v>457</v>
      </c>
      <c r="B529" s="358" t="s">
        <v>458</v>
      </c>
      <c r="C529" s="358" t="str">
        <f>_xlfn.XLOOKUP($A529,'Total project cost for DCs'!A:A,'Total project cost for DCs'!C:C,"Not found",0)</f>
        <v>4-lane urban- upgrade 2-lane urban to 4-lane with active modes on both sides, (TDM)</v>
      </c>
      <c r="D529" s="355" t="s">
        <v>155</v>
      </c>
      <c r="E529" s="355" t="s">
        <v>345</v>
      </c>
      <c r="F529" s="355" t="s">
        <v>826</v>
      </c>
      <c r="H529" s="355" t="s">
        <v>830</v>
      </c>
      <c r="I529" s="359">
        <f>_xlfn.XLOOKUP($H529,DC_growth_AGS!$A$665:$A$673,DC_growth_AGS!$O$665:$O$673,"Not found",0)</f>
        <v>0.96445707034953565</v>
      </c>
      <c r="J529" s="355">
        <v>2047</v>
      </c>
      <c r="K529" s="362">
        <f t="shared" si="82"/>
        <v>0</v>
      </c>
      <c r="L529" s="362">
        <f t="shared" si="82"/>
        <v>0</v>
      </c>
      <c r="M529" s="362">
        <f t="shared" si="82"/>
        <v>0</v>
      </c>
      <c r="N529" s="362">
        <f t="shared" si="82"/>
        <v>0</v>
      </c>
      <c r="O529" s="362">
        <f t="shared" si="82"/>
        <v>0</v>
      </c>
      <c r="P529" s="362">
        <f t="shared" si="82"/>
        <v>0</v>
      </c>
      <c r="Q529" s="362">
        <f t="shared" si="82"/>
        <v>0</v>
      </c>
      <c r="R529" s="362">
        <f t="shared" si="82"/>
        <v>0</v>
      </c>
      <c r="S529" s="362">
        <f t="shared" si="82"/>
        <v>0</v>
      </c>
      <c r="T529" s="362">
        <f t="shared" si="82"/>
        <v>0</v>
      </c>
      <c r="U529" s="362">
        <f t="shared" si="82"/>
        <v>0</v>
      </c>
      <c r="V529" s="362">
        <f t="shared" si="82"/>
        <v>0</v>
      </c>
      <c r="W529" s="362">
        <f t="shared" si="82"/>
        <v>0</v>
      </c>
      <c r="X529" s="362">
        <f t="shared" si="82"/>
        <v>0</v>
      </c>
      <c r="Y529" s="362">
        <f t="shared" si="82"/>
        <v>0</v>
      </c>
      <c r="Z529" s="362">
        <f t="shared" si="82"/>
        <v>0</v>
      </c>
      <c r="AA529" s="362">
        <f t="shared" si="82"/>
        <v>0</v>
      </c>
      <c r="AB529" s="362">
        <f t="shared" si="82"/>
        <v>0</v>
      </c>
      <c r="AC529" s="362">
        <f t="shared" si="82"/>
        <v>0</v>
      </c>
      <c r="AD529" s="362">
        <f t="shared" si="82"/>
        <v>0</v>
      </c>
      <c r="AE529" s="363">
        <f t="shared" si="77"/>
        <v>0</v>
      </c>
      <c r="AF529" s="349"/>
      <c r="AG529" s="349">
        <f t="shared" si="79"/>
        <v>0</v>
      </c>
      <c r="AH529" s="353">
        <v>0</v>
      </c>
      <c r="AI529" s="354" t="str">
        <f t="shared" si="78"/>
        <v>Arterial</v>
      </c>
      <c r="AJ529" s="349"/>
      <c r="AK529" s="349"/>
      <c r="AL529" s="355">
        <f>_xlfn.XLOOKUP(A529,'P1 Date Adjustment'!B:B,'P1 Date Adjustment'!F:F,"not found",0)</f>
        <v>2047</v>
      </c>
      <c r="AM529" s="349">
        <f t="shared" si="80"/>
        <v>0</v>
      </c>
    </row>
    <row r="530" spans="1:39" x14ac:dyDescent="0.25">
      <c r="A530" s="129">
        <v>67</v>
      </c>
      <c r="B530" s="358" t="s">
        <v>460</v>
      </c>
      <c r="C530" s="358">
        <f>_xlfn.XLOOKUP($A530,'Total project cost for DCs'!A:A,'Total project cost for DCs'!C:C,"Not found",0)</f>
        <v>0</v>
      </c>
      <c r="D530" s="355" t="s">
        <v>155</v>
      </c>
      <c r="E530" s="355" t="s">
        <v>345</v>
      </c>
      <c r="F530" s="355" t="s">
        <v>826</v>
      </c>
      <c r="H530" s="355" t="s">
        <v>830</v>
      </c>
      <c r="I530" s="359">
        <f>_xlfn.XLOOKUP($H530,DC_growth_AGS!$A$665:$A$673,DC_growth_AGS!$O$665:$O$673,"Not found",0)</f>
        <v>0.96445707034953565</v>
      </c>
      <c r="J530" s="355">
        <v>2033</v>
      </c>
      <c r="K530" s="362">
        <f t="shared" si="82"/>
        <v>0</v>
      </c>
      <c r="L530" s="362">
        <f t="shared" si="82"/>
        <v>0</v>
      </c>
      <c r="M530" s="362">
        <f t="shared" si="82"/>
        <v>0</v>
      </c>
      <c r="N530" s="362">
        <f t="shared" si="82"/>
        <v>0</v>
      </c>
      <c r="O530" s="362">
        <f t="shared" si="82"/>
        <v>0</v>
      </c>
      <c r="P530" s="362">
        <f t="shared" si="82"/>
        <v>0</v>
      </c>
      <c r="Q530" s="362">
        <f t="shared" si="82"/>
        <v>0</v>
      </c>
      <c r="R530" s="362">
        <f t="shared" si="82"/>
        <v>0</v>
      </c>
      <c r="S530" s="362">
        <f t="shared" si="82"/>
        <v>0</v>
      </c>
      <c r="T530" s="362">
        <f t="shared" si="82"/>
        <v>0</v>
      </c>
      <c r="U530" s="362">
        <f t="shared" si="82"/>
        <v>0</v>
      </c>
      <c r="V530" s="362">
        <f t="shared" si="82"/>
        <v>0</v>
      </c>
      <c r="W530" s="362">
        <f t="shared" si="82"/>
        <v>0</v>
      </c>
      <c r="X530" s="362">
        <f t="shared" si="82"/>
        <v>0</v>
      </c>
      <c r="Y530" s="362">
        <f t="shared" si="82"/>
        <v>0</v>
      </c>
      <c r="Z530" s="362">
        <f t="shared" si="82"/>
        <v>0</v>
      </c>
      <c r="AA530" s="362">
        <f t="shared" si="82"/>
        <v>0</v>
      </c>
      <c r="AB530" s="362">
        <f t="shared" si="82"/>
        <v>0</v>
      </c>
      <c r="AC530" s="362">
        <f t="shared" si="82"/>
        <v>0</v>
      </c>
      <c r="AD530" s="362">
        <f t="shared" si="82"/>
        <v>0</v>
      </c>
      <c r="AE530" s="363">
        <f t="shared" si="77"/>
        <v>0</v>
      </c>
      <c r="AF530" s="349"/>
      <c r="AG530" s="349">
        <f t="shared" si="79"/>
        <v>0</v>
      </c>
      <c r="AH530" s="353">
        <v>0</v>
      </c>
      <c r="AI530" s="354" t="str">
        <f t="shared" si="78"/>
        <v>Arterial</v>
      </c>
      <c r="AJ530" s="349"/>
      <c r="AK530" s="349"/>
      <c r="AL530" s="355">
        <f>_xlfn.XLOOKUP(A530,'P1 Date Adjustment'!B:B,'P1 Date Adjustment'!F:F,"not found",0)</f>
        <v>2033</v>
      </c>
      <c r="AM530" s="349">
        <f t="shared" si="80"/>
        <v>0</v>
      </c>
    </row>
    <row r="531" spans="1:39" x14ac:dyDescent="0.25">
      <c r="A531" s="129">
        <v>68</v>
      </c>
      <c r="B531" s="358" t="s">
        <v>461</v>
      </c>
      <c r="C531" s="358">
        <f>_xlfn.XLOOKUP($A531,'Total project cost for DCs'!A:A,'Total project cost for DCs'!C:C,"Not found",0)</f>
        <v>0</v>
      </c>
      <c r="D531" s="355" t="s">
        <v>155</v>
      </c>
      <c r="E531" s="355" t="s">
        <v>345</v>
      </c>
      <c r="F531" s="355" t="s">
        <v>826</v>
      </c>
      <c r="H531" s="355" t="s">
        <v>830</v>
      </c>
      <c r="I531" s="359">
        <f>_xlfn.XLOOKUP($H531,DC_growth_AGS!$A$665:$A$673,DC_growth_AGS!$O$665:$O$673,"Not found",0)</f>
        <v>0.96445707034953565</v>
      </c>
      <c r="J531" s="355">
        <v>2037</v>
      </c>
      <c r="K531" s="362">
        <f t="shared" si="82"/>
        <v>0</v>
      </c>
      <c r="L531" s="362">
        <f t="shared" si="82"/>
        <v>0</v>
      </c>
      <c r="M531" s="362">
        <f t="shared" si="82"/>
        <v>0</v>
      </c>
      <c r="N531" s="362">
        <f t="shared" si="82"/>
        <v>0</v>
      </c>
      <c r="O531" s="362">
        <f t="shared" si="82"/>
        <v>0</v>
      </c>
      <c r="P531" s="362">
        <f t="shared" si="82"/>
        <v>0</v>
      </c>
      <c r="Q531" s="362">
        <f t="shared" si="82"/>
        <v>0</v>
      </c>
      <c r="R531" s="362">
        <f t="shared" si="82"/>
        <v>0</v>
      </c>
      <c r="S531" s="362">
        <f t="shared" si="82"/>
        <v>0</v>
      </c>
      <c r="T531" s="362">
        <f t="shared" si="82"/>
        <v>0</v>
      </c>
      <c r="U531" s="362">
        <f t="shared" si="82"/>
        <v>0</v>
      </c>
      <c r="V531" s="362">
        <f t="shared" si="82"/>
        <v>0</v>
      </c>
      <c r="W531" s="362">
        <f t="shared" si="82"/>
        <v>0</v>
      </c>
      <c r="X531" s="362">
        <f t="shared" si="82"/>
        <v>0</v>
      </c>
      <c r="Y531" s="362">
        <f t="shared" si="82"/>
        <v>0</v>
      </c>
      <c r="Z531" s="362">
        <f t="shared" si="82"/>
        <v>0</v>
      </c>
      <c r="AA531" s="362">
        <f t="shared" si="82"/>
        <v>0</v>
      </c>
      <c r="AB531" s="362">
        <f t="shared" si="82"/>
        <v>0</v>
      </c>
      <c r="AC531" s="362">
        <f t="shared" si="82"/>
        <v>0</v>
      </c>
      <c r="AD531" s="362">
        <f t="shared" si="82"/>
        <v>0</v>
      </c>
      <c r="AE531" s="363">
        <f t="shared" si="77"/>
        <v>0</v>
      </c>
      <c r="AF531" s="349"/>
      <c r="AG531" s="349">
        <f t="shared" si="79"/>
        <v>0</v>
      </c>
      <c r="AH531" s="353">
        <v>0</v>
      </c>
      <c r="AI531" s="354" t="str">
        <f t="shared" si="78"/>
        <v>Arterial</v>
      </c>
      <c r="AJ531" s="349"/>
      <c r="AK531" s="349"/>
      <c r="AL531" s="355">
        <f>_xlfn.XLOOKUP(A531,'P1 Date Adjustment'!B:B,'P1 Date Adjustment'!F:F,"not found",0)</f>
        <v>2037</v>
      </c>
      <c r="AM531" s="349">
        <f t="shared" si="80"/>
        <v>0</v>
      </c>
    </row>
    <row r="532" spans="1:39" ht="30" x14ac:dyDescent="0.25">
      <c r="A532" s="129">
        <v>69</v>
      </c>
      <c r="B532" s="358" t="s">
        <v>462</v>
      </c>
      <c r="C532" s="358" t="str">
        <f>_xlfn.XLOOKUP($A532,'Total project cost for DCs'!A:A,'Total project cost for DCs'!C:C,"Not found",0)</f>
        <v>New cycle bridge 5m wide, 90m long, approach lengths 200m total for both sides. No property required</v>
      </c>
      <c r="D532" s="355" t="s">
        <v>155</v>
      </c>
      <c r="E532" s="355" t="s">
        <v>223</v>
      </c>
      <c r="F532" s="355" t="s">
        <v>826</v>
      </c>
      <c r="H532" s="355" t="s">
        <v>830</v>
      </c>
      <c r="I532" s="359">
        <f>_xlfn.XLOOKUP($H532,DC_growth_AGS!$A$665:$A$673,DC_growth_AGS!$O$665:$O$673,"Not found",0)</f>
        <v>0.96445707034953565</v>
      </c>
      <c r="J532" s="355">
        <v>2035</v>
      </c>
      <c r="K532" s="362">
        <f t="shared" si="82"/>
        <v>0</v>
      </c>
      <c r="L532" s="362">
        <f t="shared" si="82"/>
        <v>0</v>
      </c>
      <c r="M532" s="362">
        <f t="shared" si="82"/>
        <v>0</v>
      </c>
      <c r="N532" s="362">
        <f t="shared" si="82"/>
        <v>0</v>
      </c>
      <c r="O532" s="362">
        <f t="shared" si="82"/>
        <v>0</v>
      </c>
      <c r="P532" s="362">
        <f t="shared" si="82"/>
        <v>0</v>
      </c>
      <c r="Q532" s="362">
        <f t="shared" si="82"/>
        <v>0</v>
      </c>
      <c r="R532" s="362">
        <f t="shared" si="82"/>
        <v>0</v>
      </c>
      <c r="S532" s="362">
        <f t="shared" si="82"/>
        <v>0</v>
      </c>
      <c r="T532" s="362">
        <f t="shared" si="82"/>
        <v>0</v>
      </c>
      <c r="U532" s="362">
        <f t="shared" si="82"/>
        <v>0</v>
      </c>
      <c r="V532" s="362">
        <f t="shared" si="82"/>
        <v>0</v>
      </c>
      <c r="W532" s="362">
        <f t="shared" si="82"/>
        <v>0</v>
      </c>
      <c r="X532" s="362">
        <f t="shared" si="82"/>
        <v>0</v>
      </c>
      <c r="Y532" s="362">
        <f t="shared" si="82"/>
        <v>0</v>
      </c>
      <c r="Z532" s="362">
        <f t="shared" si="82"/>
        <v>0</v>
      </c>
      <c r="AA532" s="362">
        <f t="shared" si="82"/>
        <v>0</v>
      </c>
      <c r="AB532" s="362">
        <f t="shared" si="82"/>
        <v>0</v>
      </c>
      <c r="AC532" s="362">
        <f t="shared" si="82"/>
        <v>0</v>
      </c>
      <c r="AD532" s="362">
        <f t="shared" si="82"/>
        <v>0</v>
      </c>
      <c r="AE532" s="363">
        <f t="shared" si="77"/>
        <v>0</v>
      </c>
      <c r="AF532" s="349"/>
      <c r="AG532" s="349">
        <f t="shared" si="79"/>
        <v>0</v>
      </c>
      <c r="AH532" s="353">
        <v>0</v>
      </c>
      <c r="AI532" s="354" t="str">
        <f t="shared" si="78"/>
        <v>Collector</v>
      </c>
      <c r="AJ532" s="349"/>
      <c r="AK532" s="349"/>
      <c r="AL532" s="355">
        <f>_xlfn.XLOOKUP(A532,'P1 Date Adjustment'!B:B,'P1 Date Adjustment'!F:F,"not found",0)</f>
        <v>2035</v>
      </c>
      <c r="AM532" s="349">
        <f t="shared" si="80"/>
        <v>0</v>
      </c>
    </row>
    <row r="533" spans="1:39" ht="30" x14ac:dyDescent="0.25">
      <c r="A533" s="129">
        <v>70</v>
      </c>
      <c r="B533" s="358" t="s">
        <v>464</v>
      </c>
      <c r="C533" s="358" t="str">
        <f>_xlfn.XLOOKUP($A533,'Total project cost for DCs'!A:A,'Total project cost for DCs'!C:C,"Not found",0)</f>
        <v>New cycle bridge 5m wide, 80m long, approach lengths 270m total for both sides. No property required</v>
      </c>
      <c r="D533" s="355" t="s">
        <v>155</v>
      </c>
      <c r="E533" s="355" t="s">
        <v>345</v>
      </c>
      <c r="F533" s="355" t="s">
        <v>826</v>
      </c>
      <c r="H533" s="355" t="s">
        <v>830</v>
      </c>
      <c r="I533" s="359">
        <f>_xlfn.XLOOKUP($H533,DC_growth_AGS!$A$665:$A$673,DC_growth_AGS!$O$665:$O$673,"Not found",0)</f>
        <v>0.96445707034953565</v>
      </c>
      <c r="J533" s="355">
        <v>2031</v>
      </c>
      <c r="K533" s="362">
        <f t="shared" si="82"/>
        <v>0</v>
      </c>
      <c r="L533" s="362">
        <f t="shared" si="82"/>
        <v>0</v>
      </c>
      <c r="M533" s="362">
        <f t="shared" si="82"/>
        <v>0</v>
      </c>
      <c r="N533" s="362">
        <f t="shared" si="82"/>
        <v>0</v>
      </c>
      <c r="O533" s="362">
        <f t="shared" si="82"/>
        <v>0</v>
      </c>
      <c r="P533" s="362">
        <f t="shared" si="82"/>
        <v>0</v>
      </c>
      <c r="Q533" s="362">
        <f t="shared" si="82"/>
        <v>0</v>
      </c>
      <c r="R533" s="362">
        <f t="shared" si="82"/>
        <v>0</v>
      </c>
      <c r="S533" s="362">
        <f t="shared" si="82"/>
        <v>0</v>
      </c>
      <c r="T533" s="362">
        <f t="shared" si="82"/>
        <v>0</v>
      </c>
      <c r="U533" s="362">
        <f t="shared" si="82"/>
        <v>0</v>
      </c>
      <c r="V533" s="362">
        <f t="shared" si="82"/>
        <v>0</v>
      </c>
      <c r="W533" s="362">
        <f t="shared" si="82"/>
        <v>0</v>
      </c>
      <c r="X533" s="362">
        <f t="shared" si="82"/>
        <v>0</v>
      </c>
      <c r="Y533" s="362">
        <f t="shared" si="82"/>
        <v>0</v>
      </c>
      <c r="Z533" s="362">
        <f t="shared" ref="Z533:AD533" si="83">IF($AI533="Arterial",-Z480*$AJ$2,0)</f>
        <v>0</v>
      </c>
      <c r="AA533" s="362">
        <f t="shared" si="83"/>
        <v>0</v>
      </c>
      <c r="AB533" s="362">
        <f t="shared" si="83"/>
        <v>0</v>
      </c>
      <c r="AC533" s="362">
        <f t="shared" si="83"/>
        <v>0</v>
      </c>
      <c r="AD533" s="362">
        <f t="shared" si="83"/>
        <v>0</v>
      </c>
      <c r="AE533" s="363">
        <f t="shared" si="77"/>
        <v>0</v>
      </c>
      <c r="AF533" s="349"/>
      <c r="AG533" s="349">
        <f t="shared" si="79"/>
        <v>0</v>
      </c>
      <c r="AH533" s="353">
        <v>0</v>
      </c>
      <c r="AI533" s="354" t="str">
        <f t="shared" si="78"/>
        <v>Arterial</v>
      </c>
      <c r="AJ533" s="349"/>
      <c r="AK533" s="349"/>
      <c r="AL533" s="355">
        <f>_xlfn.XLOOKUP(A533,'P1 Date Adjustment'!B:B,'P1 Date Adjustment'!F:F,"not found",0)</f>
        <v>2031</v>
      </c>
      <c r="AM533" s="349">
        <f t="shared" si="80"/>
        <v>0</v>
      </c>
    </row>
    <row r="534" spans="1:39" ht="30" x14ac:dyDescent="0.25">
      <c r="A534" s="129" t="s">
        <v>154</v>
      </c>
      <c r="B534" s="358" t="s">
        <v>141</v>
      </c>
      <c r="C534" s="358" t="str">
        <f>_xlfn.XLOOKUP($A534,'Total project cost for DCs'!A:A,'Total project cost for DCs'!C:C,"Not found",0)</f>
        <v>4-lane urban- existing road layout with active modes on both sides + intersection improvements (TDM)</v>
      </c>
      <c r="D534" s="355" t="s">
        <v>155</v>
      </c>
      <c r="E534" s="355" t="s">
        <v>157</v>
      </c>
      <c r="H534" s="355" t="s">
        <v>832</v>
      </c>
      <c r="I534" s="359">
        <f>_xlfn.XLOOKUP($H534,DC_growth_AGS!$A$665:$A$673,DC_growth_AGS!$O$665:$O$673,"Not found",0)</f>
        <v>0.36349328388092461</v>
      </c>
      <c r="J534" s="355">
        <v>2031</v>
      </c>
      <c r="K534" s="362">
        <f>_xlfn.XLOOKUP($A534,'Total project cost for DCs'!$A$4:$A$111,'Total project cost for DCs'!U$4:U$111,0,0)*_xlfn.XLOOKUP($A534,Drury_beneficiary_allocation!$A$5:$A$104,Drury_beneficiary_allocation!$G$5:$G$104,0,0)</f>
        <v>0</v>
      </c>
      <c r="L534" s="362">
        <f>_xlfn.XLOOKUP($A534,'Total project cost for DCs'!$A$4:$A$111,'Total project cost for DCs'!V$4:V$111,0,0)*_xlfn.XLOOKUP($A534,Drury_beneficiary_allocation!$A$5:$A$104,Drury_beneficiary_allocation!$G$5:$G$104,0,0)</f>
        <v>0</v>
      </c>
      <c r="M534" s="362">
        <f>_xlfn.XLOOKUP($A534,'Total project cost for DCs'!$A$4:$A$111,'Total project cost for DCs'!W$4:W$111,0,0)*_xlfn.XLOOKUP($A534,Drury_beneficiary_allocation!$A$5:$A$104,Drury_beneficiary_allocation!$G$5:$G$104,0,0)</f>
        <v>0</v>
      </c>
      <c r="N534" s="362">
        <f>_xlfn.XLOOKUP($A534,'Total project cost for DCs'!$A$4:$A$111,'Total project cost for DCs'!X$4:X$111,0,0)*_xlfn.XLOOKUP($A534,Drury_beneficiary_allocation!$A$5:$A$104,Drury_beneficiary_allocation!$G$5:$G$104,0,0)</f>
        <v>0</v>
      </c>
      <c r="O534" s="362">
        <f>_xlfn.XLOOKUP($A534,'Total project cost for DCs'!$A$4:$A$111,'Total project cost for DCs'!Y$4:Y$111,0,0)*_xlfn.XLOOKUP($A534,Drury_beneficiary_allocation!$A$5:$A$104,Drury_beneficiary_allocation!$G$5:$G$104,0,0)</f>
        <v>0</v>
      </c>
      <c r="P534" s="362">
        <f>_xlfn.XLOOKUP($A534,'Total project cost for DCs'!$A$4:$A$111,'Total project cost for DCs'!Z$4:Z$111,0,0)*_xlfn.XLOOKUP($A534,Drury_beneficiary_allocation!$A$5:$A$104,Drury_beneficiary_allocation!$G$5:$G$104,0,0)</f>
        <v>0</v>
      </c>
      <c r="Q534" s="362">
        <f>_xlfn.XLOOKUP($A534,'Total project cost for DCs'!$A$4:$A$111,'Total project cost for DCs'!AA$4:AA$111,0,0)*_xlfn.XLOOKUP($A534,Drury_beneficiary_allocation!$A$5:$A$104,Drury_beneficiary_allocation!$G$5:$G$104,0,0)</f>
        <v>0</v>
      </c>
      <c r="R534" s="362">
        <f>_xlfn.XLOOKUP($A534,'Total project cost for DCs'!$A$4:$A$111,'Total project cost for DCs'!AB$4:AB$111,0,0)*_xlfn.XLOOKUP($A534,Drury_beneficiary_allocation!$A$5:$A$104,Drury_beneficiary_allocation!$G$5:$G$104,0,0)</f>
        <v>0</v>
      </c>
      <c r="S534" s="362">
        <f>_xlfn.XLOOKUP($A534,'Total project cost for DCs'!$A$4:$A$111,'Total project cost for DCs'!AC$4:AC$111,0,0)*_xlfn.XLOOKUP($A534,Drury_beneficiary_allocation!$A$5:$A$104,Drury_beneficiary_allocation!$G$5:$G$104,0,0)</f>
        <v>0</v>
      </c>
      <c r="T534" s="362">
        <f>_xlfn.XLOOKUP($A534,'Total project cost for DCs'!$A$4:$A$111,'Total project cost for DCs'!AD$4:AD$111,0,0)*_xlfn.XLOOKUP($A534,Drury_beneficiary_allocation!$A$5:$A$104,Drury_beneficiary_allocation!$G$5:$G$104,0,0)</f>
        <v>0</v>
      </c>
      <c r="U534" s="362">
        <f>_xlfn.XLOOKUP($A534,'Total project cost for DCs'!$A$4:$A$111,'Total project cost for DCs'!AE$4:AE$111,0,0)*_xlfn.XLOOKUP($A534,Drury_beneficiary_allocation!$A$5:$A$104,Drury_beneficiary_allocation!$G$5:$G$104,0,0)</f>
        <v>0</v>
      </c>
      <c r="V534" s="362">
        <f>_xlfn.XLOOKUP($A534,'Total project cost for DCs'!$A$4:$A$111,'Total project cost for DCs'!AF$4:AF$111,0,0)*_xlfn.XLOOKUP($A534,Drury_beneficiary_allocation!$A$5:$A$104,Drury_beneficiary_allocation!$G$5:$G$104,0,0)</f>
        <v>0</v>
      </c>
      <c r="W534" s="362">
        <f>_xlfn.XLOOKUP($A534,'Total project cost for DCs'!$A$4:$A$111,'Total project cost for DCs'!AG$4:AG$111,0,0)*_xlfn.XLOOKUP($A534,Drury_beneficiary_allocation!$A$5:$A$104,Drury_beneficiary_allocation!$G$5:$G$104,0,0)</f>
        <v>0</v>
      </c>
      <c r="X534" s="362">
        <f>_xlfn.XLOOKUP($A534,'Total project cost for DCs'!$A$4:$A$111,'Total project cost for DCs'!AH$4:AH$111,0,0)*_xlfn.XLOOKUP($A534,Drury_beneficiary_allocation!$A$5:$A$104,Drury_beneficiary_allocation!$G$5:$G$104,0,0)</f>
        <v>0</v>
      </c>
      <c r="Y534" s="362">
        <f>_xlfn.XLOOKUP($A534,'Total project cost for DCs'!$A$4:$A$111,'Total project cost for DCs'!AI$4:AI$111,0,0)*_xlfn.XLOOKUP($A534,Drury_beneficiary_allocation!$A$5:$A$104,Drury_beneficiary_allocation!$G$5:$G$104,0,0)</f>
        <v>0</v>
      </c>
      <c r="Z534" s="362">
        <f>_xlfn.XLOOKUP($A534,'Total project cost for DCs'!$A$4:$A$111,'Total project cost for DCs'!AJ$4:AJ$111,0,0)*_xlfn.XLOOKUP($A534,Drury_beneficiary_allocation!$A$5:$A$104,Drury_beneficiary_allocation!$G$5:$G$104,0,0)</f>
        <v>0</v>
      </c>
      <c r="AA534" s="362">
        <f>_xlfn.XLOOKUP($A534,'Total project cost for DCs'!$A$4:$A$111,'Total project cost for DCs'!AK$4:AK$111,0,0)*_xlfn.XLOOKUP($A534,Drury_beneficiary_allocation!$A$5:$A$104,Drury_beneficiary_allocation!$G$5:$G$104,0,0)</f>
        <v>0</v>
      </c>
      <c r="AB534" s="362">
        <f>_xlfn.XLOOKUP($A534,'Total project cost for DCs'!$A$4:$A$111,'Total project cost for DCs'!AL$4:AL$111,0,0)*_xlfn.XLOOKUP($A534,Drury_beneficiary_allocation!$A$5:$A$104,Drury_beneficiary_allocation!$G$5:$G$104,0,0)</f>
        <v>0</v>
      </c>
      <c r="AC534" s="362">
        <f>_xlfn.XLOOKUP($A534,'Total project cost for DCs'!$A$4:$A$111,'Total project cost for DCs'!AM$4:AM$111,0,0)*_xlfn.XLOOKUP($A534,Drury_beneficiary_allocation!$A$5:$A$104,Drury_beneficiary_allocation!$G$5:$G$104,0,0)</f>
        <v>0</v>
      </c>
      <c r="AD534" s="362">
        <f>_xlfn.XLOOKUP($A534,'Total project cost for DCs'!$A$4:$A$111,'Total project cost for DCs'!AN$4:AN$111,0,0)*_xlfn.XLOOKUP($A534,Drury_beneficiary_allocation!$A$5:$A$104,Drury_beneficiary_allocation!$G$5:$G$104,0,0)</f>
        <v>0</v>
      </c>
      <c r="AE534" s="363">
        <f t="shared" si="77"/>
        <v>0</v>
      </c>
      <c r="AF534" s="349"/>
      <c r="AG534" s="349">
        <f t="shared" si="79"/>
        <v>0</v>
      </c>
      <c r="AH534" s="353">
        <v>0</v>
      </c>
      <c r="AI534" s="354" t="str">
        <f t="shared" si="78"/>
        <v>Arterial</v>
      </c>
      <c r="AJ534" s="349"/>
      <c r="AK534" s="349"/>
      <c r="AL534" s="355">
        <f>_xlfn.XLOOKUP(A534,'P1 Date Adjustment'!B:B,'P1 Date Adjustment'!F:F,"not found",0)</f>
        <v>2031</v>
      </c>
      <c r="AM534" s="349">
        <f t="shared" si="80"/>
        <v>0</v>
      </c>
    </row>
    <row r="535" spans="1:39" ht="30" x14ac:dyDescent="0.25">
      <c r="A535" s="129" t="s">
        <v>163</v>
      </c>
      <c r="B535" s="358" t="s">
        <v>164</v>
      </c>
      <c r="C535" s="358" t="str">
        <f>_xlfn.XLOOKUP($A535,'Total project cost for DCs'!A:A,'Total project cost for DCs'!C:C,"Not found",0)</f>
        <v>2-lane urban- existing road layout with active modes on both sides + intersection improvements (TDM)</v>
      </c>
      <c r="D535" s="355" t="s">
        <v>155</v>
      </c>
      <c r="E535" s="355" t="s">
        <v>145</v>
      </c>
      <c r="H535" s="355" t="s">
        <v>832</v>
      </c>
      <c r="I535" s="359">
        <f>_xlfn.XLOOKUP($H535,DC_growth_AGS!$A$665:$A$673,DC_growth_AGS!$O$665:$O$673,"Not found",0)</f>
        <v>0.36349328388092461</v>
      </c>
      <c r="J535" s="355">
        <v>2030</v>
      </c>
      <c r="K535" s="362">
        <f>_xlfn.XLOOKUP($A535,'Total project cost for DCs'!$A$4:$A$111,'Total project cost for DCs'!U$4:U$111,0,0)*_xlfn.XLOOKUP($A535,Drury_beneficiary_allocation!$A$5:$A$104,Drury_beneficiary_allocation!$G$5:$G$104,0,0)</f>
        <v>0</v>
      </c>
      <c r="L535" s="362">
        <f>_xlfn.XLOOKUP($A535,'Total project cost for DCs'!$A$4:$A$111,'Total project cost for DCs'!V$4:V$111,0,0)*_xlfn.XLOOKUP($A535,Drury_beneficiary_allocation!$A$5:$A$104,Drury_beneficiary_allocation!$G$5:$G$104,0,0)</f>
        <v>0</v>
      </c>
      <c r="M535" s="362">
        <f>_xlfn.XLOOKUP($A535,'Total project cost for DCs'!$A$4:$A$111,'Total project cost for DCs'!W$4:W$111,0,0)*_xlfn.XLOOKUP($A535,Drury_beneficiary_allocation!$A$5:$A$104,Drury_beneficiary_allocation!$G$5:$G$104,0,0)</f>
        <v>0</v>
      </c>
      <c r="N535" s="362">
        <f>_xlfn.XLOOKUP($A535,'Total project cost for DCs'!$A$4:$A$111,'Total project cost for DCs'!X$4:X$111,0,0)*_xlfn.XLOOKUP($A535,Drury_beneficiary_allocation!$A$5:$A$104,Drury_beneficiary_allocation!$G$5:$G$104,0,0)</f>
        <v>0</v>
      </c>
      <c r="O535" s="362">
        <f>_xlfn.XLOOKUP($A535,'Total project cost for DCs'!$A$4:$A$111,'Total project cost for DCs'!Y$4:Y$111,0,0)*_xlfn.XLOOKUP($A535,Drury_beneficiary_allocation!$A$5:$A$104,Drury_beneficiary_allocation!$G$5:$G$104,0,0)</f>
        <v>0</v>
      </c>
      <c r="P535" s="362">
        <f>_xlfn.XLOOKUP($A535,'Total project cost for DCs'!$A$4:$A$111,'Total project cost for DCs'!Z$4:Z$111,0,0)*_xlfn.XLOOKUP($A535,Drury_beneficiary_allocation!$A$5:$A$104,Drury_beneficiary_allocation!$G$5:$G$104,0,0)</f>
        <v>0</v>
      </c>
      <c r="Q535" s="362">
        <f>_xlfn.XLOOKUP($A535,'Total project cost for DCs'!$A$4:$A$111,'Total project cost for DCs'!AA$4:AA$111,0,0)*_xlfn.XLOOKUP($A535,Drury_beneficiary_allocation!$A$5:$A$104,Drury_beneficiary_allocation!$G$5:$G$104,0,0)</f>
        <v>0</v>
      </c>
      <c r="R535" s="362">
        <f>_xlfn.XLOOKUP($A535,'Total project cost for DCs'!$A$4:$A$111,'Total project cost for DCs'!AB$4:AB$111,0,0)*_xlfn.XLOOKUP($A535,Drury_beneficiary_allocation!$A$5:$A$104,Drury_beneficiary_allocation!$G$5:$G$104,0,0)</f>
        <v>0</v>
      </c>
      <c r="S535" s="362">
        <f>_xlfn.XLOOKUP($A535,'Total project cost for DCs'!$A$4:$A$111,'Total project cost for DCs'!AC$4:AC$111,0,0)*_xlfn.XLOOKUP($A535,Drury_beneficiary_allocation!$A$5:$A$104,Drury_beneficiary_allocation!$G$5:$G$104,0,0)</f>
        <v>0</v>
      </c>
      <c r="T535" s="362">
        <f>_xlfn.XLOOKUP($A535,'Total project cost for DCs'!$A$4:$A$111,'Total project cost for DCs'!AD$4:AD$111,0,0)*_xlfn.XLOOKUP($A535,Drury_beneficiary_allocation!$A$5:$A$104,Drury_beneficiary_allocation!$G$5:$G$104,0,0)</f>
        <v>0</v>
      </c>
      <c r="U535" s="362">
        <f>_xlfn.XLOOKUP($A535,'Total project cost for DCs'!$A$4:$A$111,'Total project cost for DCs'!AE$4:AE$111,0,0)*_xlfn.XLOOKUP($A535,Drury_beneficiary_allocation!$A$5:$A$104,Drury_beneficiary_allocation!$G$5:$G$104,0,0)</f>
        <v>0</v>
      </c>
      <c r="V535" s="362">
        <f>_xlfn.XLOOKUP($A535,'Total project cost for DCs'!$A$4:$A$111,'Total project cost for DCs'!AF$4:AF$111,0,0)*_xlfn.XLOOKUP($A535,Drury_beneficiary_allocation!$A$5:$A$104,Drury_beneficiary_allocation!$G$5:$G$104,0,0)</f>
        <v>0</v>
      </c>
      <c r="W535" s="362">
        <f>_xlfn.XLOOKUP($A535,'Total project cost for DCs'!$A$4:$A$111,'Total project cost for DCs'!AG$4:AG$111,0,0)*_xlfn.XLOOKUP($A535,Drury_beneficiary_allocation!$A$5:$A$104,Drury_beneficiary_allocation!$G$5:$G$104,0,0)</f>
        <v>0</v>
      </c>
      <c r="X535" s="362">
        <f>_xlfn.XLOOKUP($A535,'Total project cost for DCs'!$A$4:$A$111,'Total project cost for DCs'!AH$4:AH$111,0,0)*_xlfn.XLOOKUP($A535,Drury_beneficiary_allocation!$A$5:$A$104,Drury_beneficiary_allocation!$G$5:$G$104,0,0)</f>
        <v>0</v>
      </c>
      <c r="Y535" s="362">
        <f>_xlfn.XLOOKUP($A535,'Total project cost for DCs'!$A$4:$A$111,'Total project cost for DCs'!AI$4:AI$111,0,0)*_xlfn.XLOOKUP($A535,Drury_beneficiary_allocation!$A$5:$A$104,Drury_beneficiary_allocation!$G$5:$G$104,0,0)</f>
        <v>0</v>
      </c>
      <c r="Z535" s="362">
        <f>_xlfn.XLOOKUP($A535,'Total project cost for DCs'!$A$4:$A$111,'Total project cost for DCs'!AJ$4:AJ$111,0,0)*_xlfn.XLOOKUP($A535,Drury_beneficiary_allocation!$A$5:$A$104,Drury_beneficiary_allocation!$G$5:$G$104,0,0)</f>
        <v>0</v>
      </c>
      <c r="AA535" s="362">
        <f>_xlfn.XLOOKUP($A535,'Total project cost for DCs'!$A$4:$A$111,'Total project cost for DCs'!AK$4:AK$111,0,0)*_xlfn.XLOOKUP($A535,Drury_beneficiary_allocation!$A$5:$A$104,Drury_beneficiary_allocation!$G$5:$G$104,0,0)</f>
        <v>0</v>
      </c>
      <c r="AB535" s="362">
        <f>_xlfn.XLOOKUP($A535,'Total project cost for DCs'!$A$4:$A$111,'Total project cost for DCs'!AL$4:AL$111,0,0)*_xlfn.XLOOKUP($A535,Drury_beneficiary_allocation!$A$5:$A$104,Drury_beneficiary_allocation!$G$5:$G$104,0,0)</f>
        <v>0</v>
      </c>
      <c r="AC535" s="362">
        <f>_xlfn.XLOOKUP($A535,'Total project cost for DCs'!$A$4:$A$111,'Total project cost for DCs'!AM$4:AM$111,0,0)*_xlfn.XLOOKUP($A535,Drury_beneficiary_allocation!$A$5:$A$104,Drury_beneficiary_allocation!$G$5:$G$104,0,0)</f>
        <v>0</v>
      </c>
      <c r="AD535" s="362">
        <f>_xlfn.XLOOKUP($A535,'Total project cost for DCs'!$A$4:$A$111,'Total project cost for DCs'!AN$4:AN$111,0,0)*_xlfn.XLOOKUP($A535,Drury_beneficiary_allocation!$A$5:$A$104,Drury_beneficiary_allocation!$G$5:$G$104,0,0)</f>
        <v>0</v>
      </c>
      <c r="AE535" s="363">
        <f t="shared" si="77"/>
        <v>0</v>
      </c>
      <c r="AF535" s="349"/>
      <c r="AG535" s="349">
        <f t="shared" si="79"/>
        <v>0</v>
      </c>
      <c r="AH535" s="353">
        <v>0</v>
      </c>
      <c r="AI535" s="354" t="str">
        <f t="shared" si="78"/>
        <v>Arterial</v>
      </c>
      <c r="AJ535" s="349"/>
      <c r="AK535" s="349"/>
      <c r="AL535" s="355">
        <f>_xlfn.XLOOKUP(A535,'P1 Date Adjustment'!B:B,'P1 Date Adjustment'!F:F,"not found",0)</f>
        <v>2030</v>
      </c>
      <c r="AM535" s="349">
        <f t="shared" si="80"/>
        <v>0</v>
      </c>
    </row>
    <row r="536" spans="1:39" ht="30" x14ac:dyDescent="0.25">
      <c r="A536" s="129" t="s">
        <v>188</v>
      </c>
      <c r="B536" s="358" t="s">
        <v>185</v>
      </c>
      <c r="C536" s="358" t="str">
        <f>_xlfn.XLOOKUP($A536,'Total project cost for DCs'!A:A,'Total project cost for DCs'!C:C,"Not found",0)</f>
        <v>Expand to 24m cross section</v>
      </c>
      <c r="D536" s="355" t="s">
        <v>155</v>
      </c>
      <c r="E536" s="355" t="s">
        <v>190</v>
      </c>
      <c r="H536" s="355" t="s">
        <v>832</v>
      </c>
      <c r="I536" s="359">
        <f>_xlfn.XLOOKUP($H536,DC_growth_AGS!$A$665:$A$673,DC_growth_AGS!$O$665:$O$673,"Not found",0)</f>
        <v>0.36349328388092461</v>
      </c>
      <c r="J536" s="355">
        <v>2029</v>
      </c>
      <c r="K536" s="362">
        <f>_xlfn.XLOOKUP($A536,'Total project cost for DCs'!$A$4:$A$111,'Total project cost for DCs'!U$4:U$111,0,0)*_xlfn.XLOOKUP($A536,Drury_beneficiary_allocation!$A$5:$A$104,Drury_beneficiary_allocation!$G$5:$G$104,0,0)</f>
        <v>0</v>
      </c>
      <c r="L536" s="362">
        <f>_xlfn.XLOOKUP($A536,'Total project cost for DCs'!$A$4:$A$111,'Total project cost for DCs'!V$4:V$111,0,0)*_xlfn.XLOOKUP($A536,Drury_beneficiary_allocation!$A$5:$A$104,Drury_beneficiary_allocation!$G$5:$G$104,0,0)</f>
        <v>0</v>
      </c>
      <c r="M536" s="362">
        <f>_xlfn.XLOOKUP($A536,'Total project cost for DCs'!$A$4:$A$111,'Total project cost for DCs'!W$4:W$111,0,0)*_xlfn.XLOOKUP($A536,Drury_beneficiary_allocation!$A$5:$A$104,Drury_beneficiary_allocation!$G$5:$G$104,0,0)</f>
        <v>0</v>
      </c>
      <c r="N536" s="362">
        <f>_xlfn.XLOOKUP($A536,'Total project cost for DCs'!$A$4:$A$111,'Total project cost for DCs'!X$4:X$111,0,0)*_xlfn.XLOOKUP($A536,Drury_beneficiary_allocation!$A$5:$A$104,Drury_beneficiary_allocation!$G$5:$G$104,0,0)</f>
        <v>0</v>
      </c>
      <c r="O536" s="362">
        <f>_xlfn.XLOOKUP($A536,'Total project cost for DCs'!$A$4:$A$111,'Total project cost for DCs'!Y$4:Y$111,0,0)*_xlfn.XLOOKUP($A536,Drury_beneficiary_allocation!$A$5:$A$104,Drury_beneficiary_allocation!$G$5:$G$104,0,0)</f>
        <v>0</v>
      </c>
      <c r="P536" s="362">
        <f>_xlfn.XLOOKUP($A536,'Total project cost for DCs'!$A$4:$A$111,'Total project cost for DCs'!Z$4:Z$111,0,0)*_xlfn.XLOOKUP($A536,Drury_beneficiary_allocation!$A$5:$A$104,Drury_beneficiary_allocation!$G$5:$G$104,0,0)</f>
        <v>0</v>
      </c>
      <c r="Q536" s="362">
        <f>_xlfn.XLOOKUP($A536,'Total project cost for DCs'!$A$4:$A$111,'Total project cost for DCs'!AA$4:AA$111,0,0)*_xlfn.XLOOKUP($A536,Drury_beneficiary_allocation!$A$5:$A$104,Drury_beneficiary_allocation!$G$5:$G$104,0,0)</f>
        <v>0</v>
      </c>
      <c r="R536" s="362">
        <f>_xlfn.XLOOKUP($A536,'Total project cost for DCs'!$A$4:$A$111,'Total project cost for DCs'!AB$4:AB$111,0,0)*_xlfn.XLOOKUP($A536,Drury_beneficiary_allocation!$A$5:$A$104,Drury_beneficiary_allocation!$G$5:$G$104,0,0)</f>
        <v>0</v>
      </c>
      <c r="S536" s="362">
        <f>_xlfn.XLOOKUP($A536,'Total project cost for DCs'!$A$4:$A$111,'Total project cost for DCs'!AC$4:AC$111,0,0)*_xlfn.XLOOKUP($A536,Drury_beneficiary_allocation!$A$5:$A$104,Drury_beneficiary_allocation!$G$5:$G$104,0,0)</f>
        <v>0</v>
      </c>
      <c r="T536" s="362">
        <f>_xlfn.XLOOKUP($A536,'Total project cost for DCs'!$A$4:$A$111,'Total project cost for DCs'!AD$4:AD$111,0,0)*_xlfn.XLOOKUP($A536,Drury_beneficiary_allocation!$A$5:$A$104,Drury_beneficiary_allocation!$G$5:$G$104,0,0)</f>
        <v>0</v>
      </c>
      <c r="U536" s="362">
        <f>_xlfn.XLOOKUP($A536,'Total project cost for DCs'!$A$4:$A$111,'Total project cost for DCs'!AE$4:AE$111,0,0)*_xlfn.XLOOKUP($A536,Drury_beneficiary_allocation!$A$5:$A$104,Drury_beneficiary_allocation!$G$5:$G$104,0,0)</f>
        <v>0</v>
      </c>
      <c r="V536" s="362">
        <f>_xlfn.XLOOKUP($A536,'Total project cost for DCs'!$A$4:$A$111,'Total project cost for DCs'!AF$4:AF$111,0,0)*_xlfn.XLOOKUP($A536,Drury_beneficiary_allocation!$A$5:$A$104,Drury_beneficiary_allocation!$G$5:$G$104,0,0)</f>
        <v>0</v>
      </c>
      <c r="W536" s="362">
        <f>_xlfn.XLOOKUP($A536,'Total project cost for DCs'!$A$4:$A$111,'Total project cost for DCs'!AG$4:AG$111,0,0)*_xlfn.XLOOKUP($A536,Drury_beneficiary_allocation!$A$5:$A$104,Drury_beneficiary_allocation!$G$5:$G$104,0,0)</f>
        <v>0</v>
      </c>
      <c r="X536" s="362">
        <f>_xlfn.XLOOKUP($A536,'Total project cost for DCs'!$A$4:$A$111,'Total project cost for DCs'!AH$4:AH$111,0,0)*_xlfn.XLOOKUP($A536,Drury_beneficiary_allocation!$A$5:$A$104,Drury_beneficiary_allocation!$G$5:$G$104,0,0)</f>
        <v>0</v>
      </c>
      <c r="Y536" s="362">
        <f>_xlfn.XLOOKUP($A536,'Total project cost for DCs'!$A$4:$A$111,'Total project cost for DCs'!AI$4:AI$111,0,0)*_xlfn.XLOOKUP($A536,Drury_beneficiary_allocation!$A$5:$A$104,Drury_beneficiary_allocation!$G$5:$G$104,0,0)</f>
        <v>0</v>
      </c>
      <c r="Z536" s="362">
        <f>_xlfn.XLOOKUP($A536,'Total project cost for DCs'!$A$4:$A$111,'Total project cost for DCs'!AJ$4:AJ$111,0,0)*_xlfn.XLOOKUP($A536,Drury_beneficiary_allocation!$A$5:$A$104,Drury_beneficiary_allocation!$G$5:$G$104,0,0)</f>
        <v>0</v>
      </c>
      <c r="AA536" s="362">
        <f>_xlfn.XLOOKUP($A536,'Total project cost for DCs'!$A$4:$A$111,'Total project cost for DCs'!AK$4:AK$111,0,0)*_xlfn.XLOOKUP($A536,Drury_beneficiary_allocation!$A$5:$A$104,Drury_beneficiary_allocation!$G$5:$G$104,0,0)</f>
        <v>0</v>
      </c>
      <c r="AB536" s="362">
        <f>_xlfn.XLOOKUP($A536,'Total project cost for DCs'!$A$4:$A$111,'Total project cost for DCs'!AL$4:AL$111,0,0)*_xlfn.XLOOKUP($A536,Drury_beneficiary_allocation!$A$5:$A$104,Drury_beneficiary_allocation!$G$5:$G$104,0,0)</f>
        <v>0</v>
      </c>
      <c r="AC536" s="362">
        <f>_xlfn.XLOOKUP($A536,'Total project cost for DCs'!$A$4:$A$111,'Total project cost for DCs'!AM$4:AM$111,0,0)*_xlfn.XLOOKUP($A536,Drury_beneficiary_allocation!$A$5:$A$104,Drury_beneficiary_allocation!$G$5:$G$104,0,0)</f>
        <v>0</v>
      </c>
      <c r="AD536" s="362">
        <f>_xlfn.XLOOKUP($A536,'Total project cost for DCs'!$A$4:$A$111,'Total project cost for DCs'!AN$4:AN$111,0,0)*_xlfn.XLOOKUP($A536,Drury_beneficiary_allocation!$A$5:$A$104,Drury_beneficiary_allocation!$G$5:$G$104,0,0)</f>
        <v>0</v>
      </c>
      <c r="AE536" s="363">
        <f t="shared" si="77"/>
        <v>0</v>
      </c>
      <c r="AF536" s="349"/>
      <c r="AG536" s="349">
        <f t="shared" si="79"/>
        <v>0</v>
      </c>
      <c r="AH536" s="353">
        <v>0</v>
      </c>
      <c r="AI536" s="354" t="str">
        <f t="shared" si="78"/>
        <v>Arterial</v>
      </c>
      <c r="AJ536" s="349"/>
      <c r="AK536" s="349"/>
      <c r="AL536" s="355">
        <f>_xlfn.XLOOKUP(A536,'P1 Date Adjustment'!B:B,'P1 Date Adjustment'!F:F,"not found",0)</f>
        <v>2029</v>
      </c>
      <c r="AM536" s="349">
        <f t="shared" si="80"/>
        <v>0</v>
      </c>
    </row>
    <row r="537" spans="1:39" ht="30" x14ac:dyDescent="0.25">
      <c r="A537" s="129">
        <v>7</v>
      </c>
      <c r="B537" s="358" t="s">
        <v>197</v>
      </c>
      <c r="C537" s="358" t="str">
        <f>_xlfn.XLOOKUP($A537,'Total project cost for DCs'!A:A,'Total project cost for DCs'!C:C,"Not found",0)</f>
        <v>2-lane urban - upgrade existing road layout with active modes on both sides</v>
      </c>
      <c r="D537" s="355" t="s">
        <v>155</v>
      </c>
      <c r="E537" s="355" t="s">
        <v>199</v>
      </c>
      <c r="H537" s="355" t="s">
        <v>832</v>
      </c>
      <c r="I537" s="359">
        <f>_xlfn.XLOOKUP($H537,DC_growth_AGS!$A$665:$A$673,DC_growth_AGS!$O$665:$O$673,"Not found",0)</f>
        <v>0.36349328388092461</v>
      </c>
      <c r="J537" s="355">
        <v>2033</v>
      </c>
      <c r="K537" s="362">
        <f>_xlfn.XLOOKUP($A537,'Total project cost for DCs'!$A$4:$A$111,'Total project cost for DCs'!U$4:U$111,0,0)*_xlfn.XLOOKUP($A537,Drury_beneficiary_allocation!$A$5:$A$104,Drury_beneficiary_allocation!$G$5:$G$104,0,0)</f>
        <v>0</v>
      </c>
      <c r="L537" s="362">
        <f>_xlfn.XLOOKUP($A537,'Total project cost for DCs'!$A$4:$A$111,'Total project cost for DCs'!V$4:V$111,0,0)*_xlfn.XLOOKUP($A537,Drury_beneficiary_allocation!$A$5:$A$104,Drury_beneficiary_allocation!$G$5:$G$104,0,0)</f>
        <v>0</v>
      </c>
      <c r="M537" s="362">
        <f>_xlfn.XLOOKUP($A537,'Total project cost for DCs'!$A$4:$A$111,'Total project cost for DCs'!W$4:W$111,0,0)*_xlfn.XLOOKUP($A537,Drury_beneficiary_allocation!$A$5:$A$104,Drury_beneficiary_allocation!$G$5:$G$104,0,0)</f>
        <v>0</v>
      </c>
      <c r="N537" s="362">
        <f>_xlfn.XLOOKUP($A537,'Total project cost for DCs'!$A$4:$A$111,'Total project cost for DCs'!X$4:X$111,0,0)*_xlfn.XLOOKUP($A537,Drury_beneficiary_allocation!$A$5:$A$104,Drury_beneficiary_allocation!$G$5:$G$104,0,0)</f>
        <v>0</v>
      </c>
      <c r="O537" s="362">
        <f>_xlfn.XLOOKUP($A537,'Total project cost for DCs'!$A$4:$A$111,'Total project cost for DCs'!Y$4:Y$111,0,0)*_xlfn.XLOOKUP($A537,Drury_beneficiary_allocation!$A$5:$A$104,Drury_beneficiary_allocation!$G$5:$G$104,0,0)</f>
        <v>0</v>
      </c>
      <c r="P537" s="362">
        <f>_xlfn.XLOOKUP($A537,'Total project cost for DCs'!$A$4:$A$111,'Total project cost for DCs'!Z$4:Z$111,0,0)*_xlfn.XLOOKUP($A537,Drury_beneficiary_allocation!$A$5:$A$104,Drury_beneficiary_allocation!$G$5:$G$104,0,0)</f>
        <v>0</v>
      </c>
      <c r="Q537" s="362">
        <f>_xlfn.XLOOKUP($A537,'Total project cost for DCs'!$A$4:$A$111,'Total project cost for DCs'!AA$4:AA$111,0,0)*_xlfn.XLOOKUP($A537,Drury_beneficiary_allocation!$A$5:$A$104,Drury_beneficiary_allocation!$G$5:$G$104,0,0)</f>
        <v>0</v>
      </c>
      <c r="R537" s="362">
        <f>_xlfn.XLOOKUP($A537,'Total project cost for DCs'!$A$4:$A$111,'Total project cost for DCs'!AB$4:AB$111,0,0)*_xlfn.XLOOKUP($A537,Drury_beneficiary_allocation!$A$5:$A$104,Drury_beneficiary_allocation!$G$5:$G$104,0,0)</f>
        <v>0</v>
      </c>
      <c r="S537" s="362">
        <f>_xlfn.XLOOKUP($A537,'Total project cost for DCs'!$A$4:$A$111,'Total project cost for DCs'!AC$4:AC$111,0,0)*_xlfn.XLOOKUP($A537,Drury_beneficiary_allocation!$A$5:$A$104,Drury_beneficiary_allocation!$G$5:$G$104,0,0)</f>
        <v>0</v>
      </c>
      <c r="T537" s="362">
        <f>_xlfn.XLOOKUP($A537,'Total project cost for DCs'!$A$4:$A$111,'Total project cost for DCs'!AD$4:AD$111,0,0)*_xlfn.XLOOKUP($A537,Drury_beneficiary_allocation!$A$5:$A$104,Drury_beneficiary_allocation!$G$5:$G$104,0,0)</f>
        <v>0</v>
      </c>
      <c r="U537" s="362">
        <f>_xlfn.XLOOKUP($A537,'Total project cost for DCs'!$A$4:$A$111,'Total project cost for DCs'!AE$4:AE$111,0,0)*_xlfn.XLOOKUP($A537,Drury_beneficiary_allocation!$A$5:$A$104,Drury_beneficiary_allocation!$G$5:$G$104,0,0)</f>
        <v>0</v>
      </c>
      <c r="V537" s="362">
        <f>_xlfn.XLOOKUP($A537,'Total project cost for DCs'!$A$4:$A$111,'Total project cost for DCs'!AF$4:AF$111,0,0)*_xlfn.XLOOKUP($A537,Drury_beneficiary_allocation!$A$5:$A$104,Drury_beneficiary_allocation!$G$5:$G$104,0,0)</f>
        <v>0</v>
      </c>
      <c r="W537" s="362">
        <f>_xlfn.XLOOKUP($A537,'Total project cost for DCs'!$A$4:$A$111,'Total project cost for DCs'!AG$4:AG$111,0,0)*_xlfn.XLOOKUP($A537,Drury_beneficiary_allocation!$A$5:$A$104,Drury_beneficiary_allocation!$G$5:$G$104,0,0)</f>
        <v>0</v>
      </c>
      <c r="X537" s="362">
        <f>_xlfn.XLOOKUP($A537,'Total project cost for DCs'!$A$4:$A$111,'Total project cost for DCs'!AH$4:AH$111,0,0)*_xlfn.XLOOKUP($A537,Drury_beneficiary_allocation!$A$5:$A$104,Drury_beneficiary_allocation!$G$5:$G$104,0,0)</f>
        <v>0</v>
      </c>
      <c r="Y537" s="362">
        <f>_xlfn.XLOOKUP($A537,'Total project cost for DCs'!$A$4:$A$111,'Total project cost for DCs'!AI$4:AI$111,0,0)*_xlfn.XLOOKUP($A537,Drury_beneficiary_allocation!$A$5:$A$104,Drury_beneficiary_allocation!$G$5:$G$104,0,0)</f>
        <v>0</v>
      </c>
      <c r="Z537" s="362">
        <f>_xlfn.XLOOKUP($A537,'Total project cost for DCs'!$A$4:$A$111,'Total project cost for DCs'!AJ$4:AJ$111,0,0)*_xlfn.XLOOKUP($A537,Drury_beneficiary_allocation!$A$5:$A$104,Drury_beneficiary_allocation!$G$5:$G$104,0,0)</f>
        <v>0</v>
      </c>
      <c r="AA537" s="362">
        <f>_xlfn.XLOOKUP($A537,'Total project cost for DCs'!$A$4:$A$111,'Total project cost for DCs'!AK$4:AK$111,0,0)*_xlfn.XLOOKUP($A537,Drury_beneficiary_allocation!$A$5:$A$104,Drury_beneficiary_allocation!$G$5:$G$104,0,0)</f>
        <v>0</v>
      </c>
      <c r="AB537" s="362">
        <f>_xlfn.XLOOKUP($A537,'Total project cost for DCs'!$A$4:$A$111,'Total project cost for DCs'!AL$4:AL$111,0,0)*_xlfn.XLOOKUP($A537,Drury_beneficiary_allocation!$A$5:$A$104,Drury_beneficiary_allocation!$G$5:$G$104,0,0)</f>
        <v>0</v>
      </c>
      <c r="AC537" s="362">
        <f>_xlfn.XLOOKUP($A537,'Total project cost for DCs'!$A$4:$A$111,'Total project cost for DCs'!AM$4:AM$111,0,0)*_xlfn.XLOOKUP($A537,Drury_beneficiary_allocation!$A$5:$A$104,Drury_beneficiary_allocation!$G$5:$G$104,0,0)</f>
        <v>0</v>
      </c>
      <c r="AD537" s="362">
        <f>_xlfn.XLOOKUP($A537,'Total project cost for DCs'!$A$4:$A$111,'Total project cost for DCs'!AN$4:AN$111,0,0)*_xlfn.XLOOKUP($A537,Drury_beneficiary_allocation!$A$5:$A$104,Drury_beneficiary_allocation!$G$5:$G$104,0,0)</f>
        <v>0</v>
      </c>
      <c r="AE537" s="363">
        <f t="shared" si="77"/>
        <v>0</v>
      </c>
      <c r="AF537" s="349"/>
      <c r="AG537" s="349">
        <f t="shared" si="79"/>
        <v>0</v>
      </c>
      <c r="AH537" s="353">
        <v>0</v>
      </c>
      <c r="AI537" s="354" t="str">
        <f t="shared" si="78"/>
        <v>Collector</v>
      </c>
      <c r="AJ537" s="349"/>
      <c r="AK537" s="349"/>
      <c r="AL537" s="355">
        <f>_xlfn.XLOOKUP(A537,'P1 Date Adjustment'!B:B,'P1 Date Adjustment'!F:F,"not found",0)</f>
        <v>2033</v>
      </c>
      <c r="AM537" s="349">
        <f t="shared" si="80"/>
        <v>0</v>
      </c>
    </row>
    <row r="538" spans="1:39" ht="30" x14ac:dyDescent="0.25">
      <c r="A538" s="129">
        <v>8</v>
      </c>
      <c r="B538" s="358" t="s">
        <v>200</v>
      </c>
      <c r="C538" s="358" t="str">
        <f>_xlfn.XLOOKUP($A538,'Total project cost for DCs'!A:A,'Total project cost for DCs'!C:C,"Not found",0)</f>
        <v>2-lane urban - upgrade existing road layout with active modes on both sides</v>
      </c>
      <c r="D538" s="355" t="s">
        <v>155</v>
      </c>
      <c r="E538" s="355" t="s">
        <v>199</v>
      </c>
      <c r="H538" s="355" t="s">
        <v>832</v>
      </c>
      <c r="I538" s="359">
        <f>_xlfn.XLOOKUP($H538,DC_growth_AGS!$A$665:$A$673,DC_growth_AGS!$O$665:$O$673,"Not found",0)</f>
        <v>0.36349328388092461</v>
      </c>
      <c r="J538" s="355">
        <v>2033</v>
      </c>
      <c r="K538" s="362">
        <f>_xlfn.XLOOKUP($A538,'Total project cost for DCs'!$A$4:$A$111,'Total project cost for DCs'!U$4:U$111,0,0)*_xlfn.XLOOKUP($A538,Drury_beneficiary_allocation!$A$5:$A$104,Drury_beneficiary_allocation!$G$5:$G$104,0,0)</f>
        <v>0</v>
      </c>
      <c r="L538" s="362">
        <f>_xlfn.XLOOKUP($A538,'Total project cost for DCs'!$A$4:$A$111,'Total project cost for DCs'!V$4:V$111,0,0)*_xlfn.XLOOKUP($A538,Drury_beneficiary_allocation!$A$5:$A$104,Drury_beneficiary_allocation!$G$5:$G$104,0,0)</f>
        <v>0</v>
      </c>
      <c r="M538" s="362">
        <f>_xlfn.XLOOKUP($A538,'Total project cost for DCs'!$A$4:$A$111,'Total project cost for DCs'!W$4:W$111,0,0)*_xlfn.XLOOKUP($A538,Drury_beneficiary_allocation!$A$5:$A$104,Drury_beneficiary_allocation!$G$5:$G$104,0,0)</f>
        <v>0</v>
      </c>
      <c r="N538" s="362">
        <f>_xlfn.XLOOKUP($A538,'Total project cost for DCs'!$A$4:$A$111,'Total project cost for DCs'!X$4:X$111,0,0)*_xlfn.XLOOKUP($A538,Drury_beneficiary_allocation!$A$5:$A$104,Drury_beneficiary_allocation!$G$5:$G$104,0,0)</f>
        <v>0</v>
      </c>
      <c r="O538" s="362">
        <f>_xlfn.XLOOKUP($A538,'Total project cost for DCs'!$A$4:$A$111,'Total project cost for DCs'!Y$4:Y$111,0,0)*_xlfn.XLOOKUP($A538,Drury_beneficiary_allocation!$A$5:$A$104,Drury_beneficiary_allocation!$G$5:$G$104,0,0)</f>
        <v>0</v>
      </c>
      <c r="P538" s="362">
        <f>_xlfn.XLOOKUP($A538,'Total project cost for DCs'!$A$4:$A$111,'Total project cost for DCs'!Z$4:Z$111,0,0)*_xlfn.XLOOKUP($A538,Drury_beneficiary_allocation!$A$5:$A$104,Drury_beneficiary_allocation!$G$5:$G$104,0,0)</f>
        <v>0</v>
      </c>
      <c r="Q538" s="362">
        <f>_xlfn.XLOOKUP($A538,'Total project cost for DCs'!$A$4:$A$111,'Total project cost for DCs'!AA$4:AA$111,0,0)*_xlfn.XLOOKUP($A538,Drury_beneficiary_allocation!$A$5:$A$104,Drury_beneficiary_allocation!$G$5:$G$104,0,0)</f>
        <v>0</v>
      </c>
      <c r="R538" s="362">
        <f>_xlfn.XLOOKUP($A538,'Total project cost for DCs'!$A$4:$A$111,'Total project cost for DCs'!AB$4:AB$111,0,0)*_xlfn.XLOOKUP($A538,Drury_beneficiary_allocation!$A$5:$A$104,Drury_beneficiary_allocation!$G$5:$G$104,0,0)</f>
        <v>0</v>
      </c>
      <c r="S538" s="362">
        <f>_xlfn.XLOOKUP($A538,'Total project cost for DCs'!$A$4:$A$111,'Total project cost for DCs'!AC$4:AC$111,0,0)*_xlfn.XLOOKUP($A538,Drury_beneficiary_allocation!$A$5:$A$104,Drury_beneficiary_allocation!$G$5:$G$104,0,0)</f>
        <v>0</v>
      </c>
      <c r="T538" s="362">
        <f>_xlfn.XLOOKUP($A538,'Total project cost for DCs'!$A$4:$A$111,'Total project cost for DCs'!AD$4:AD$111,0,0)*_xlfn.XLOOKUP($A538,Drury_beneficiary_allocation!$A$5:$A$104,Drury_beneficiary_allocation!$G$5:$G$104,0,0)</f>
        <v>0</v>
      </c>
      <c r="U538" s="362">
        <f>_xlfn.XLOOKUP($A538,'Total project cost for DCs'!$A$4:$A$111,'Total project cost for DCs'!AE$4:AE$111,0,0)*_xlfn.XLOOKUP($A538,Drury_beneficiary_allocation!$A$5:$A$104,Drury_beneficiary_allocation!$G$5:$G$104,0,0)</f>
        <v>0</v>
      </c>
      <c r="V538" s="362">
        <f>_xlfn.XLOOKUP($A538,'Total project cost for DCs'!$A$4:$A$111,'Total project cost for DCs'!AF$4:AF$111,0,0)*_xlfn.XLOOKUP($A538,Drury_beneficiary_allocation!$A$5:$A$104,Drury_beneficiary_allocation!$G$5:$G$104,0,0)</f>
        <v>0</v>
      </c>
      <c r="W538" s="362">
        <f>_xlfn.XLOOKUP($A538,'Total project cost for DCs'!$A$4:$A$111,'Total project cost for DCs'!AG$4:AG$111,0,0)*_xlfn.XLOOKUP($A538,Drury_beneficiary_allocation!$A$5:$A$104,Drury_beneficiary_allocation!$G$5:$G$104,0,0)</f>
        <v>0</v>
      </c>
      <c r="X538" s="362">
        <f>_xlfn.XLOOKUP($A538,'Total project cost for DCs'!$A$4:$A$111,'Total project cost for DCs'!AH$4:AH$111,0,0)*_xlfn.XLOOKUP($A538,Drury_beneficiary_allocation!$A$5:$A$104,Drury_beneficiary_allocation!$G$5:$G$104,0,0)</f>
        <v>0</v>
      </c>
      <c r="Y538" s="362">
        <f>_xlfn.XLOOKUP($A538,'Total project cost for DCs'!$A$4:$A$111,'Total project cost for DCs'!AI$4:AI$111,0,0)*_xlfn.XLOOKUP($A538,Drury_beneficiary_allocation!$A$5:$A$104,Drury_beneficiary_allocation!$G$5:$G$104,0,0)</f>
        <v>0</v>
      </c>
      <c r="Z538" s="362">
        <f>_xlfn.XLOOKUP($A538,'Total project cost for DCs'!$A$4:$A$111,'Total project cost for DCs'!AJ$4:AJ$111,0,0)*_xlfn.XLOOKUP($A538,Drury_beneficiary_allocation!$A$5:$A$104,Drury_beneficiary_allocation!$G$5:$G$104,0,0)</f>
        <v>0</v>
      </c>
      <c r="AA538" s="362">
        <f>_xlfn.XLOOKUP($A538,'Total project cost for DCs'!$A$4:$A$111,'Total project cost for DCs'!AK$4:AK$111,0,0)*_xlfn.XLOOKUP($A538,Drury_beneficiary_allocation!$A$5:$A$104,Drury_beneficiary_allocation!$G$5:$G$104,0,0)</f>
        <v>0</v>
      </c>
      <c r="AB538" s="362">
        <f>_xlfn.XLOOKUP($A538,'Total project cost for DCs'!$A$4:$A$111,'Total project cost for DCs'!AL$4:AL$111,0,0)*_xlfn.XLOOKUP($A538,Drury_beneficiary_allocation!$A$5:$A$104,Drury_beneficiary_allocation!$G$5:$G$104,0,0)</f>
        <v>0</v>
      </c>
      <c r="AC538" s="362">
        <f>_xlfn.XLOOKUP($A538,'Total project cost for DCs'!$A$4:$A$111,'Total project cost for DCs'!AM$4:AM$111,0,0)*_xlfn.XLOOKUP($A538,Drury_beneficiary_allocation!$A$5:$A$104,Drury_beneficiary_allocation!$G$5:$G$104,0,0)</f>
        <v>0</v>
      </c>
      <c r="AD538" s="362">
        <f>_xlfn.XLOOKUP($A538,'Total project cost for DCs'!$A$4:$A$111,'Total project cost for DCs'!AN$4:AN$111,0,0)*_xlfn.XLOOKUP($A538,Drury_beneficiary_allocation!$A$5:$A$104,Drury_beneficiary_allocation!$G$5:$G$104,0,0)</f>
        <v>0</v>
      </c>
      <c r="AE538" s="363">
        <f t="shared" si="77"/>
        <v>0</v>
      </c>
      <c r="AF538" s="349"/>
      <c r="AG538" s="349">
        <f t="shared" si="79"/>
        <v>0</v>
      </c>
      <c r="AH538" s="353">
        <v>0</v>
      </c>
      <c r="AI538" s="354" t="str">
        <f t="shared" si="78"/>
        <v>Collector</v>
      </c>
      <c r="AJ538" s="349"/>
      <c r="AK538" s="349"/>
      <c r="AL538" s="355">
        <f>_xlfn.XLOOKUP(A538,'P1 Date Adjustment'!B:B,'P1 Date Adjustment'!F:F,"not found",0)</f>
        <v>2033</v>
      </c>
      <c r="AM538" s="349">
        <f t="shared" si="80"/>
        <v>0</v>
      </c>
    </row>
    <row r="539" spans="1:39" ht="30" x14ac:dyDescent="0.25">
      <c r="A539" s="129" t="s">
        <v>214</v>
      </c>
      <c r="B539" s="358" t="s">
        <v>215</v>
      </c>
      <c r="C539" s="358" t="str">
        <f>_xlfn.XLOOKUP($A539,'Total project cost for DCs'!A:A,'Total project cost for DCs'!C:C,"Not found",0)</f>
        <v xml:space="preserve"> 2-lane signalised intersection with active mode crossings</v>
      </c>
      <c r="D539" s="355" t="s">
        <v>155</v>
      </c>
      <c r="E539" s="355" t="s">
        <v>190</v>
      </c>
      <c r="H539" s="355" t="s">
        <v>832</v>
      </c>
      <c r="I539" s="359">
        <f>_xlfn.XLOOKUP($H539,DC_growth_AGS!$A$665:$A$673,DC_growth_AGS!$O$665:$O$673,"Not found",0)</f>
        <v>0.36349328388092461</v>
      </c>
      <c r="J539" s="355">
        <v>2029</v>
      </c>
      <c r="K539" s="362">
        <f>_xlfn.XLOOKUP($A539,'Total project cost for DCs'!$A$4:$A$111,'Total project cost for DCs'!U$4:U$111,0,0)*_xlfn.XLOOKUP($A539,Drury_beneficiary_allocation!$A$5:$A$104,Drury_beneficiary_allocation!$G$5:$G$104,0,0)</f>
        <v>0</v>
      </c>
      <c r="L539" s="362">
        <f>_xlfn.XLOOKUP($A539,'Total project cost for DCs'!$A$4:$A$111,'Total project cost for DCs'!V$4:V$111,0,0)*_xlfn.XLOOKUP($A539,Drury_beneficiary_allocation!$A$5:$A$104,Drury_beneficiary_allocation!$G$5:$G$104,0,0)</f>
        <v>0</v>
      </c>
      <c r="M539" s="362">
        <f>_xlfn.XLOOKUP($A539,'Total project cost for DCs'!$A$4:$A$111,'Total project cost for DCs'!W$4:W$111,0,0)*_xlfn.XLOOKUP($A539,Drury_beneficiary_allocation!$A$5:$A$104,Drury_beneficiary_allocation!$G$5:$G$104,0,0)</f>
        <v>0</v>
      </c>
      <c r="N539" s="362">
        <f>_xlfn.XLOOKUP($A539,'Total project cost for DCs'!$A$4:$A$111,'Total project cost for DCs'!X$4:X$111,0,0)*_xlfn.XLOOKUP($A539,Drury_beneficiary_allocation!$A$5:$A$104,Drury_beneficiary_allocation!$G$5:$G$104,0,0)</f>
        <v>0</v>
      </c>
      <c r="O539" s="362">
        <f>_xlfn.XLOOKUP($A539,'Total project cost for DCs'!$A$4:$A$111,'Total project cost for DCs'!Y$4:Y$111,0,0)*_xlfn.XLOOKUP($A539,Drury_beneficiary_allocation!$A$5:$A$104,Drury_beneficiary_allocation!$G$5:$G$104,0,0)</f>
        <v>0</v>
      </c>
      <c r="P539" s="362">
        <f>_xlfn.XLOOKUP($A539,'Total project cost for DCs'!$A$4:$A$111,'Total project cost for DCs'!Z$4:Z$111,0,0)*_xlfn.XLOOKUP($A539,Drury_beneficiary_allocation!$A$5:$A$104,Drury_beneficiary_allocation!$G$5:$G$104,0,0)</f>
        <v>0</v>
      </c>
      <c r="Q539" s="362">
        <f>_xlfn.XLOOKUP($A539,'Total project cost for DCs'!$A$4:$A$111,'Total project cost for DCs'!AA$4:AA$111,0,0)*_xlfn.XLOOKUP($A539,Drury_beneficiary_allocation!$A$5:$A$104,Drury_beneficiary_allocation!$G$5:$G$104,0,0)</f>
        <v>0</v>
      </c>
      <c r="R539" s="362">
        <f>_xlfn.XLOOKUP($A539,'Total project cost for DCs'!$A$4:$A$111,'Total project cost for DCs'!AB$4:AB$111,0,0)*_xlfn.XLOOKUP($A539,Drury_beneficiary_allocation!$A$5:$A$104,Drury_beneficiary_allocation!$G$5:$G$104,0,0)</f>
        <v>0</v>
      </c>
      <c r="S539" s="362">
        <f>_xlfn.XLOOKUP($A539,'Total project cost for DCs'!$A$4:$A$111,'Total project cost for DCs'!AC$4:AC$111,0,0)*_xlfn.XLOOKUP($A539,Drury_beneficiary_allocation!$A$5:$A$104,Drury_beneficiary_allocation!$G$5:$G$104,0,0)</f>
        <v>0</v>
      </c>
      <c r="T539" s="362">
        <f>_xlfn.XLOOKUP($A539,'Total project cost for DCs'!$A$4:$A$111,'Total project cost for DCs'!AD$4:AD$111,0,0)*_xlfn.XLOOKUP($A539,Drury_beneficiary_allocation!$A$5:$A$104,Drury_beneficiary_allocation!$G$5:$G$104,0,0)</f>
        <v>0</v>
      </c>
      <c r="U539" s="362">
        <f>_xlfn.XLOOKUP($A539,'Total project cost for DCs'!$A$4:$A$111,'Total project cost for DCs'!AE$4:AE$111,0,0)*_xlfn.XLOOKUP($A539,Drury_beneficiary_allocation!$A$5:$A$104,Drury_beneficiary_allocation!$G$5:$G$104,0,0)</f>
        <v>0</v>
      </c>
      <c r="V539" s="362">
        <f>_xlfn.XLOOKUP($A539,'Total project cost for DCs'!$A$4:$A$111,'Total project cost for DCs'!AF$4:AF$111,0,0)*_xlfn.XLOOKUP($A539,Drury_beneficiary_allocation!$A$5:$A$104,Drury_beneficiary_allocation!$G$5:$G$104,0,0)</f>
        <v>0</v>
      </c>
      <c r="W539" s="362">
        <f>_xlfn.XLOOKUP($A539,'Total project cost for DCs'!$A$4:$A$111,'Total project cost for DCs'!AG$4:AG$111,0,0)*_xlfn.XLOOKUP($A539,Drury_beneficiary_allocation!$A$5:$A$104,Drury_beneficiary_allocation!$G$5:$G$104,0,0)</f>
        <v>0</v>
      </c>
      <c r="X539" s="362">
        <f>_xlfn.XLOOKUP($A539,'Total project cost for DCs'!$A$4:$A$111,'Total project cost for DCs'!AH$4:AH$111,0,0)*_xlfn.XLOOKUP($A539,Drury_beneficiary_allocation!$A$5:$A$104,Drury_beneficiary_allocation!$G$5:$G$104,0,0)</f>
        <v>0</v>
      </c>
      <c r="Y539" s="362">
        <f>_xlfn.XLOOKUP($A539,'Total project cost for DCs'!$A$4:$A$111,'Total project cost for DCs'!AI$4:AI$111,0,0)*_xlfn.XLOOKUP($A539,Drury_beneficiary_allocation!$A$5:$A$104,Drury_beneficiary_allocation!$G$5:$G$104,0,0)</f>
        <v>0</v>
      </c>
      <c r="Z539" s="362">
        <f>_xlfn.XLOOKUP($A539,'Total project cost for DCs'!$A$4:$A$111,'Total project cost for DCs'!AJ$4:AJ$111,0,0)*_xlfn.XLOOKUP($A539,Drury_beneficiary_allocation!$A$5:$A$104,Drury_beneficiary_allocation!$G$5:$G$104,0,0)</f>
        <v>0</v>
      </c>
      <c r="AA539" s="362">
        <f>_xlfn.XLOOKUP($A539,'Total project cost for DCs'!$A$4:$A$111,'Total project cost for DCs'!AK$4:AK$111,0,0)*_xlfn.XLOOKUP($A539,Drury_beneficiary_allocation!$A$5:$A$104,Drury_beneficiary_allocation!$G$5:$G$104,0,0)</f>
        <v>0</v>
      </c>
      <c r="AB539" s="362">
        <f>_xlfn.XLOOKUP($A539,'Total project cost for DCs'!$A$4:$A$111,'Total project cost for DCs'!AL$4:AL$111,0,0)*_xlfn.XLOOKUP($A539,Drury_beneficiary_allocation!$A$5:$A$104,Drury_beneficiary_allocation!$G$5:$G$104,0,0)</f>
        <v>0</v>
      </c>
      <c r="AC539" s="362">
        <f>_xlfn.XLOOKUP($A539,'Total project cost for DCs'!$A$4:$A$111,'Total project cost for DCs'!AM$4:AM$111,0,0)*_xlfn.XLOOKUP($A539,Drury_beneficiary_allocation!$A$5:$A$104,Drury_beneficiary_allocation!$G$5:$G$104,0,0)</f>
        <v>0</v>
      </c>
      <c r="AD539" s="362">
        <f>_xlfn.XLOOKUP($A539,'Total project cost for DCs'!$A$4:$A$111,'Total project cost for DCs'!AN$4:AN$111,0,0)*_xlfn.XLOOKUP($A539,Drury_beneficiary_allocation!$A$5:$A$104,Drury_beneficiary_allocation!$G$5:$G$104,0,0)</f>
        <v>0</v>
      </c>
      <c r="AE539" s="363">
        <f t="shared" si="77"/>
        <v>0</v>
      </c>
      <c r="AF539" s="349"/>
      <c r="AG539" s="349">
        <f t="shared" si="79"/>
        <v>0</v>
      </c>
      <c r="AH539" s="353">
        <v>0</v>
      </c>
      <c r="AI539" s="354" t="str">
        <f t="shared" si="78"/>
        <v>Arterial</v>
      </c>
      <c r="AJ539" s="349"/>
      <c r="AK539" s="349"/>
      <c r="AL539" s="355">
        <f>_xlfn.XLOOKUP(A539,'P1 Date Adjustment'!B:B,'P1 Date Adjustment'!F:F,"not found",0)</f>
        <v>2029</v>
      </c>
      <c r="AM539" s="349">
        <f t="shared" si="80"/>
        <v>0</v>
      </c>
    </row>
    <row r="540" spans="1:39" ht="30" x14ac:dyDescent="0.25">
      <c r="A540" s="129" t="s">
        <v>217</v>
      </c>
      <c r="B540" s="358" t="s">
        <v>215</v>
      </c>
      <c r="C540" s="358" t="str">
        <f>_xlfn.XLOOKUP($A540,'Total project cost for DCs'!A:A,'Total project cost for DCs'!C:C,"Not found",0)</f>
        <v>multi-lane roundabout with active mode crossings, SGA design</v>
      </c>
      <c r="D540" s="355" t="s">
        <v>155</v>
      </c>
      <c r="E540" s="355" t="s">
        <v>157</v>
      </c>
      <c r="H540" s="355" t="s">
        <v>832</v>
      </c>
      <c r="I540" s="359">
        <f>_xlfn.XLOOKUP($H540,DC_growth_AGS!$A$665:$A$673,DC_growth_AGS!$O$665:$O$673,"Not found",0)</f>
        <v>0.36349328388092461</v>
      </c>
      <c r="J540" s="355">
        <v>2031</v>
      </c>
      <c r="K540" s="362">
        <f>_xlfn.XLOOKUP($A540,'Total project cost for DCs'!$A$4:$A$111,'Total project cost for DCs'!U$4:U$111,0,0)*_xlfn.XLOOKUP($A540,Drury_beneficiary_allocation!$A$5:$A$104,Drury_beneficiary_allocation!$G$5:$G$104,0,0)</f>
        <v>0</v>
      </c>
      <c r="L540" s="362">
        <f>_xlfn.XLOOKUP($A540,'Total project cost for DCs'!$A$4:$A$111,'Total project cost for DCs'!V$4:V$111,0,0)*_xlfn.XLOOKUP($A540,Drury_beneficiary_allocation!$A$5:$A$104,Drury_beneficiary_allocation!$G$5:$G$104,0,0)</f>
        <v>0</v>
      </c>
      <c r="M540" s="362">
        <f>_xlfn.XLOOKUP($A540,'Total project cost for DCs'!$A$4:$A$111,'Total project cost for DCs'!W$4:W$111,0,0)*_xlfn.XLOOKUP($A540,Drury_beneficiary_allocation!$A$5:$A$104,Drury_beneficiary_allocation!$G$5:$G$104,0,0)</f>
        <v>0</v>
      </c>
      <c r="N540" s="362">
        <f>_xlfn.XLOOKUP($A540,'Total project cost for DCs'!$A$4:$A$111,'Total project cost for DCs'!X$4:X$111,0,0)*_xlfn.XLOOKUP($A540,Drury_beneficiary_allocation!$A$5:$A$104,Drury_beneficiary_allocation!$G$5:$G$104,0,0)</f>
        <v>0</v>
      </c>
      <c r="O540" s="362">
        <f>_xlfn.XLOOKUP($A540,'Total project cost for DCs'!$A$4:$A$111,'Total project cost for DCs'!Y$4:Y$111,0,0)*_xlfn.XLOOKUP($A540,Drury_beneficiary_allocation!$A$5:$A$104,Drury_beneficiary_allocation!$G$5:$G$104,0,0)</f>
        <v>0</v>
      </c>
      <c r="P540" s="362">
        <f>_xlfn.XLOOKUP($A540,'Total project cost for DCs'!$A$4:$A$111,'Total project cost for DCs'!Z$4:Z$111,0,0)*_xlfn.XLOOKUP($A540,Drury_beneficiary_allocation!$A$5:$A$104,Drury_beneficiary_allocation!$G$5:$G$104,0,0)</f>
        <v>0</v>
      </c>
      <c r="Q540" s="362">
        <f>_xlfn.XLOOKUP($A540,'Total project cost for DCs'!$A$4:$A$111,'Total project cost for DCs'!AA$4:AA$111,0,0)*_xlfn.XLOOKUP($A540,Drury_beneficiary_allocation!$A$5:$A$104,Drury_beneficiary_allocation!$G$5:$G$104,0,0)</f>
        <v>0</v>
      </c>
      <c r="R540" s="362">
        <f>_xlfn.XLOOKUP($A540,'Total project cost for DCs'!$A$4:$A$111,'Total project cost for DCs'!AB$4:AB$111,0,0)*_xlfn.XLOOKUP($A540,Drury_beneficiary_allocation!$A$5:$A$104,Drury_beneficiary_allocation!$G$5:$G$104,0,0)</f>
        <v>0</v>
      </c>
      <c r="S540" s="362">
        <f>_xlfn.XLOOKUP($A540,'Total project cost for DCs'!$A$4:$A$111,'Total project cost for DCs'!AC$4:AC$111,0,0)*_xlfn.XLOOKUP($A540,Drury_beneficiary_allocation!$A$5:$A$104,Drury_beneficiary_allocation!$G$5:$G$104,0,0)</f>
        <v>0</v>
      </c>
      <c r="T540" s="362">
        <f>_xlfn.XLOOKUP($A540,'Total project cost for DCs'!$A$4:$A$111,'Total project cost for DCs'!AD$4:AD$111,0,0)*_xlfn.XLOOKUP($A540,Drury_beneficiary_allocation!$A$5:$A$104,Drury_beneficiary_allocation!$G$5:$G$104,0,0)</f>
        <v>0</v>
      </c>
      <c r="U540" s="362">
        <f>_xlfn.XLOOKUP($A540,'Total project cost for DCs'!$A$4:$A$111,'Total project cost for DCs'!AE$4:AE$111,0,0)*_xlfn.XLOOKUP($A540,Drury_beneficiary_allocation!$A$5:$A$104,Drury_beneficiary_allocation!$G$5:$G$104,0,0)</f>
        <v>0</v>
      </c>
      <c r="V540" s="362">
        <f>_xlfn.XLOOKUP($A540,'Total project cost for DCs'!$A$4:$A$111,'Total project cost for DCs'!AF$4:AF$111,0,0)*_xlfn.XLOOKUP($A540,Drury_beneficiary_allocation!$A$5:$A$104,Drury_beneficiary_allocation!$G$5:$G$104,0,0)</f>
        <v>0</v>
      </c>
      <c r="W540" s="362">
        <f>_xlfn.XLOOKUP($A540,'Total project cost for DCs'!$A$4:$A$111,'Total project cost for DCs'!AG$4:AG$111,0,0)*_xlfn.XLOOKUP($A540,Drury_beneficiary_allocation!$A$5:$A$104,Drury_beneficiary_allocation!$G$5:$G$104,0,0)</f>
        <v>0</v>
      </c>
      <c r="X540" s="362">
        <f>_xlfn.XLOOKUP($A540,'Total project cost for DCs'!$A$4:$A$111,'Total project cost for DCs'!AH$4:AH$111,0,0)*_xlfn.XLOOKUP($A540,Drury_beneficiary_allocation!$A$5:$A$104,Drury_beneficiary_allocation!$G$5:$G$104,0,0)</f>
        <v>0</v>
      </c>
      <c r="Y540" s="362">
        <f>_xlfn.XLOOKUP($A540,'Total project cost for DCs'!$A$4:$A$111,'Total project cost for DCs'!AI$4:AI$111,0,0)*_xlfn.XLOOKUP($A540,Drury_beneficiary_allocation!$A$5:$A$104,Drury_beneficiary_allocation!$G$5:$G$104,0,0)</f>
        <v>0</v>
      </c>
      <c r="Z540" s="362">
        <f>_xlfn.XLOOKUP($A540,'Total project cost for DCs'!$A$4:$A$111,'Total project cost for DCs'!AJ$4:AJ$111,0,0)*_xlfn.XLOOKUP($A540,Drury_beneficiary_allocation!$A$5:$A$104,Drury_beneficiary_allocation!$G$5:$G$104,0,0)</f>
        <v>0</v>
      </c>
      <c r="AA540" s="362">
        <f>_xlfn.XLOOKUP($A540,'Total project cost for DCs'!$A$4:$A$111,'Total project cost for DCs'!AK$4:AK$111,0,0)*_xlfn.XLOOKUP($A540,Drury_beneficiary_allocation!$A$5:$A$104,Drury_beneficiary_allocation!$G$5:$G$104,0,0)</f>
        <v>0</v>
      </c>
      <c r="AB540" s="362">
        <f>_xlfn.XLOOKUP($A540,'Total project cost for DCs'!$A$4:$A$111,'Total project cost for DCs'!AL$4:AL$111,0,0)*_xlfn.XLOOKUP($A540,Drury_beneficiary_allocation!$A$5:$A$104,Drury_beneficiary_allocation!$G$5:$G$104,0,0)</f>
        <v>0</v>
      </c>
      <c r="AC540" s="362">
        <f>_xlfn.XLOOKUP($A540,'Total project cost for DCs'!$A$4:$A$111,'Total project cost for DCs'!AM$4:AM$111,0,0)*_xlfn.XLOOKUP($A540,Drury_beneficiary_allocation!$A$5:$A$104,Drury_beneficiary_allocation!$G$5:$G$104,0,0)</f>
        <v>0</v>
      </c>
      <c r="AD540" s="362">
        <f>_xlfn.XLOOKUP($A540,'Total project cost for DCs'!$A$4:$A$111,'Total project cost for DCs'!AN$4:AN$111,0,0)*_xlfn.XLOOKUP($A540,Drury_beneficiary_allocation!$A$5:$A$104,Drury_beneficiary_allocation!$G$5:$G$104,0,0)</f>
        <v>0</v>
      </c>
      <c r="AE540" s="363">
        <f t="shared" si="77"/>
        <v>0</v>
      </c>
      <c r="AF540" s="349"/>
      <c r="AG540" s="349">
        <f t="shared" si="79"/>
        <v>0</v>
      </c>
      <c r="AH540" s="353">
        <v>0</v>
      </c>
      <c r="AI540" s="354" t="str">
        <f t="shared" si="78"/>
        <v>Arterial</v>
      </c>
      <c r="AJ540" s="349"/>
      <c r="AK540" s="349"/>
      <c r="AL540" s="355">
        <f>_xlfn.XLOOKUP(A540,'P1 Date Adjustment'!B:B,'P1 Date Adjustment'!F:F,"not found",0)</f>
        <v>2031</v>
      </c>
      <c r="AM540" s="349">
        <f t="shared" si="80"/>
        <v>0</v>
      </c>
    </row>
    <row r="541" spans="1:39" ht="30" x14ac:dyDescent="0.25">
      <c r="A541" s="129">
        <v>11</v>
      </c>
      <c r="B541" s="358" t="s">
        <v>219</v>
      </c>
      <c r="C541" s="358" t="str">
        <f>_xlfn.XLOOKUP($A541,'Total project cost for DCs'!A:A,'Total project cost for DCs'!C:C,"Not found",0)</f>
        <v>Roundabout as per SGA design</v>
      </c>
      <c r="D541" s="355" t="s">
        <v>155</v>
      </c>
      <c r="E541" s="355" t="s">
        <v>190</v>
      </c>
      <c r="H541" s="355" t="s">
        <v>832</v>
      </c>
      <c r="I541" s="359">
        <f>_xlfn.XLOOKUP($H541,DC_growth_AGS!$A$665:$A$673,DC_growth_AGS!$O$665:$O$673,"Not found",0)</f>
        <v>0.36349328388092461</v>
      </c>
      <c r="J541" s="355">
        <v>2031</v>
      </c>
      <c r="K541" s="362">
        <f>_xlfn.XLOOKUP($A541,'Total project cost for DCs'!$A$4:$A$111,'Total project cost for DCs'!U$4:U$111,0,0)*_xlfn.XLOOKUP($A541,Drury_beneficiary_allocation!$A$5:$A$104,Drury_beneficiary_allocation!$G$5:$G$104,0,0)</f>
        <v>0</v>
      </c>
      <c r="L541" s="362">
        <f>_xlfn.XLOOKUP($A541,'Total project cost for DCs'!$A$4:$A$111,'Total project cost for DCs'!V$4:V$111,0,0)*_xlfn.XLOOKUP($A541,Drury_beneficiary_allocation!$A$5:$A$104,Drury_beneficiary_allocation!$G$5:$G$104,0,0)</f>
        <v>0</v>
      </c>
      <c r="M541" s="362">
        <f>_xlfn.XLOOKUP($A541,'Total project cost for DCs'!$A$4:$A$111,'Total project cost for DCs'!W$4:W$111,0,0)*_xlfn.XLOOKUP($A541,Drury_beneficiary_allocation!$A$5:$A$104,Drury_beneficiary_allocation!$G$5:$G$104,0,0)</f>
        <v>0</v>
      </c>
      <c r="N541" s="362">
        <f>_xlfn.XLOOKUP($A541,'Total project cost for DCs'!$A$4:$A$111,'Total project cost for DCs'!X$4:X$111,0,0)*_xlfn.XLOOKUP($A541,Drury_beneficiary_allocation!$A$5:$A$104,Drury_beneficiary_allocation!$G$5:$G$104,0,0)</f>
        <v>0</v>
      </c>
      <c r="O541" s="362">
        <f>_xlfn.XLOOKUP($A541,'Total project cost for DCs'!$A$4:$A$111,'Total project cost for DCs'!Y$4:Y$111,0,0)*_xlfn.XLOOKUP($A541,Drury_beneficiary_allocation!$A$5:$A$104,Drury_beneficiary_allocation!$G$5:$G$104,0,0)</f>
        <v>0</v>
      </c>
      <c r="P541" s="362">
        <f>_xlfn.XLOOKUP($A541,'Total project cost for DCs'!$A$4:$A$111,'Total project cost for DCs'!Z$4:Z$111,0,0)*_xlfn.XLOOKUP($A541,Drury_beneficiary_allocation!$A$5:$A$104,Drury_beneficiary_allocation!$G$5:$G$104,0,0)</f>
        <v>0</v>
      </c>
      <c r="Q541" s="362">
        <f>_xlfn.XLOOKUP($A541,'Total project cost for DCs'!$A$4:$A$111,'Total project cost for DCs'!AA$4:AA$111,0,0)*_xlfn.XLOOKUP($A541,Drury_beneficiary_allocation!$A$5:$A$104,Drury_beneficiary_allocation!$G$5:$G$104,0,0)</f>
        <v>0</v>
      </c>
      <c r="R541" s="362">
        <f>_xlfn.XLOOKUP($A541,'Total project cost for DCs'!$A$4:$A$111,'Total project cost for DCs'!AB$4:AB$111,0,0)*_xlfn.XLOOKUP($A541,Drury_beneficiary_allocation!$A$5:$A$104,Drury_beneficiary_allocation!$G$5:$G$104,0,0)</f>
        <v>0</v>
      </c>
      <c r="S541" s="362">
        <f>_xlfn.XLOOKUP($A541,'Total project cost for DCs'!$A$4:$A$111,'Total project cost for DCs'!AC$4:AC$111,0,0)*_xlfn.XLOOKUP($A541,Drury_beneficiary_allocation!$A$5:$A$104,Drury_beneficiary_allocation!$G$5:$G$104,0,0)</f>
        <v>0</v>
      </c>
      <c r="T541" s="362">
        <f>_xlfn.XLOOKUP($A541,'Total project cost for DCs'!$A$4:$A$111,'Total project cost for DCs'!AD$4:AD$111,0,0)*_xlfn.XLOOKUP($A541,Drury_beneficiary_allocation!$A$5:$A$104,Drury_beneficiary_allocation!$G$5:$G$104,0,0)</f>
        <v>0</v>
      </c>
      <c r="U541" s="362">
        <f>_xlfn.XLOOKUP($A541,'Total project cost for DCs'!$A$4:$A$111,'Total project cost for DCs'!AE$4:AE$111,0,0)*_xlfn.XLOOKUP($A541,Drury_beneficiary_allocation!$A$5:$A$104,Drury_beneficiary_allocation!$G$5:$G$104,0,0)</f>
        <v>0</v>
      </c>
      <c r="V541" s="362">
        <f>_xlfn.XLOOKUP($A541,'Total project cost for DCs'!$A$4:$A$111,'Total project cost for DCs'!AF$4:AF$111,0,0)*_xlfn.XLOOKUP($A541,Drury_beneficiary_allocation!$A$5:$A$104,Drury_beneficiary_allocation!$G$5:$G$104,0,0)</f>
        <v>0</v>
      </c>
      <c r="W541" s="362">
        <f>_xlfn.XLOOKUP($A541,'Total project cost for DCs'!$A$4:$A$111,'Total project cost for DCs'!AG$4:AG$111,0,0)*_xlfn.XLOOKUP($A541,Drury_beneficiary_allocation!$A$5:$A$104,Drury_beneficiary_allocation!$G$5:$G$104,0,0)</f>
        <v>0</v>
      </c>
      <c r="X541" s="362">
        <f>_xlfn.XLOOKUP($A541,'Total project cost for DCs'!$A$4:$A$111,'Total project cost for DCs'!AH$4:AH$111,0,0)*_xlfn.XLOOKUP($A541,Drury_beneficiary_allocation!$A$5:$A$104,Drury_beneficiary_allocation!$G$5:$G$104,0,0)</f>
        <v>0</v>
      </c>
      <c r="Y541" s="362">
        <f>_xlfn.XLOOKUP($A541,'Total project cost for DCs'!$A$4:$A$111,'Total project cost for DCs'!AI$4:AI$111,0,0)*_xlfn.XLOOKUP($A541,Drury_beneficiary_allocation!$A$5:$A$104,Drury_beneficiary_allocation!$G$5:$G$104,0,0)</f>
        <v>0</v>
      </c>
      <c r="Z541" s="362">
        <f>_xlfn.XLOOKUP($A541,'Total project cost for DCs'!$A$4:$A$111,'Total project cost for DCs'!AJ$4:AJ$111,0,0)*_xlfn.XLOOKUP($A541,Drury_beneficiary_allocation!$A$5:$A$104,Drury_beneficiary_allocation!$G$5:$G$104,0,0)</f>
        <v>0</v>
      </c>
      <c r="AA541" s="362">
        <f>_xlfn.XLOOKUP($A541,'Total project cost for DCs'!$A$4:$A$111,'Total project cost for DCs'!AK$4:AK$111,0,0)*_xlfn.XLOOKUP($A541,Drury_beneficiary_allocation!$A$5:$A$104,Drury_beneficiary_allocation!$G$5:$G$104,0,0)</f>
        <v>0</v>
      </c>
      <c r="AB541" s="362">
        <f>_xlfn.XLOOKUP($A541,'Total project cost for DCs'!$A$4:$A$111,'Total project cost for DCs'!AL$4:AL$111,0,0)*_xlfn.XLOOKUP($A541,Drury_beneficiary_allocation!$A$5:$A$104,Drury_beneficiary_allocation!$G$5:$G$104,0,0)</f>
        <v>0</v>
      </c>
      <c r="AC541" s="362">
        <f>_xlfn.XLOOKUP($A541,'Total project cost for DCs'!$A$4:$A$111,'Total project cost for DCs'!AM$4:AM$111,0,0)*_xlfn.XLOOKUP($A541,Drury_beneficiary_allocation!$A$5:$A$104,Drury_beneficiary_allocation!$G$5:$G$104,0,0)</f>
        <v>0</v>
      </c>
      <c r="AD541" s="362">
        <f>_xlfn.XLOOKUP($A541,'Total project cost for DCs'!$A$4:$A$111,'Total project cost for DCs'!AN$4:AN$111,0,0)*_xlfn.XLOOKUP($A541,Drury_beneficiary_allocation!$A$5:$A$104,Drury_beneficiary_allocation!$G$5:$G$104,0,0)</f>
        <v>0</v>
      </c>
      <c r="AE541" s="363">
        <f t="shared" si="77"/>
        <v>0</v>
      </c>
      <c r="AF541" s="349"/>
      <c r="AG541" s="349">
        <f t="shared" si="79"/>
        <v>0</v>
      </c>
      <c r="AH541" s="353">
        <v>0</v>
      </c>
      <c r="AI541" s="354" t="str">
        <f t="shared" si="78"/>
        <v>Arterial</v>
      </c>
      <c r="AJ541" s="349"/>
      <c r="AK541" s="349"/>
      <c r="AL541" s="355">
        <f>_xlfn.XLOOKUP(A541,'P1 Date Adjustment'!B:B,'P1 Date Adjustment'!F:F,"not found",0)</f>
        <v>2031</v>
      </c>
      <c r="AM541" s="349">
        <f t="shared" si="80"/>
        <v>0</v>
      </c>
    </row>
    <row r="542" spans="1:39" ht="60" x14ac:dyDescent="0.25">
      <c r="A542" s="129">
        <v>12</v>
      </c>
      <c r="B542" s="358" t="s">
        <v>221</v>
      </c>
      <c r="C542" s="358" t="str">
        <f>_xlfn.XLOOKUP($A542,'Total project cost for DCs'!A:A,'Total project cost for DCs'!C:C,"Not found",0)</f>
        <v>Intersection improvements on Bremner-Firth Rd, Norrie-Firth Rd, GSR-Firth Rd, Active mode facilities on both sides of Firth &amp; Norrie Rd</v>
      </c>
      <c r="D542" s="355" t="s">
        <v>155</v>
      </c>
      <c r="E542" s="355" t="s">
        <v>223</v>
      </c>
      <c r="H542" s="355" t="s">
        <v>832</v>
      </c>
      <c r="I542" s="359">
        <f>_xlfn.XLOOKUP($H542,DC_growth_AGS!$A$665:$A$673,DC_growth_AGS!$O$665:$O$673,"Not found",0)</f>
        <v>0.36349328388092461</v>
      </c>
      <c r="J542" s="355">
        <v>2033</v>
      </c>
      <c r="K542" s="362">
        <f>_xlfn.XLOOKUP($A542,'Total project cost for DCs'!$A$4:$A$111,'Total project cost for DCs'!U$4:U$111,0,0)*_xlfn.XLOOKUP($A542,Drury_beneficiary_allocation!$A$5:$A$104,Drury_beneficiary_allocation!$G$5:$G$104,0,0)</f>
        <v>0</v>
      </c>
      <c r="L542" s="362">
        <f>_xlfn.XLOOKUP($A542,'Total project cost for DCs'!$A$4:$A$111,'Total project cost for DCs'!V$4:V$111,0,0)*_xlfn.XLOOKUP($A542,Drury_beneficiary_allocation!$A$5:$A$104,Drury_beneficiary_allocation!$G$5:$G$104,0,0)</f>
        <v>0</v>
      </c>
      <c r="M542" s="362">
        <f>_xlfn.XLOOKUP($A542,'Total project cost for DCs'!$A$4:$A$111,'Total project cost for DCs'!W$4:W$111,0,0)*_xlfn.XLOOKUP($A542,Drury_beneficiary_allocation!$A$5:$A$104,Drury_beneficiary_allocation!$G$5:$G$104,0,0)</f>
        <v>0</v>
      </c>
      <c r="N542" s="362">
        <f>_xlfn.XLOOKUP($A542,'Total project cost for DCs'!$A$4:$A$111,'Total project cost for DCs'!X$4:X$111,0,0)*_xlfn.XLOOKUP($A542,Drury_beneficiary_allocation!$A$5:$A$104,Drury_beneficiary_allocation!$G$5:$G$104,0,0)</f>
        <v>0</v>
      </c>
      <c r="O542" s="362">
        <f>_xlfn.XLOOKUP($A542,'Total project cost for DCs'!$A$4:$A$111,'Total project cost for DCs'!Y$4:Y$111,0,0)*_xlfn.XLOOKUP($A542,Drury_beneficiary_allocation!$A$5:$A$104,Drury_beneficiary_allocation!$G$5:$G$104,0,0)</f>
        <v>0</v>
      </c>
      <c r="P542" s="362">
        <f>_xlfn.XLOOKUP($A542,'Total project cost for DCs'!$A$4:$A$111,'Total project cost for DCs'!Z$4:Z$111,0,0)*_xlfn.XLOOKUP($A542,Drury_beneficiary_allocation!$A$5:$A$104,Drury_beneficiary_allocation!$G$5:$G$104,0,0)</f>
        <v>0</v>
      </c>
      <c r="Q542" s="362">
        <f>_xlfn.XLOOKUP($A542,'Total project cost for DCs'!$A$4:$A$111,'Total project cost for DCs'!AA$4:AA$111,0,0)*_xlfn.XLOOKUP($A542,Drury_beneficiary_allocation!$A$5:$A$104,Drury_beneficiary_allocation!$G$5:$G$104,0,0)</f>
        <v>0</v>
      </c>
      <c r="R542" s="362">
        <f>_xlfn.XLOOKUP($A542,'Total project cost for DCs'!$A$4:$A$111,'Total project cost for DCs'!AB$4:AB$111,0,0)*_xlfn.XLOOKUP($A542,Drury_beneficiary_allocation!$A$5:$A$104,Drury_beneficiary_allocation!$G$5:$G$104,0,0)</f>
        <v>0</v>
      </c>
      <c r="S542" s="362">
        <f>_xlfn.XLOOKUP($A542,'Total project cost for DCs'!$A$4:$A$111,'Total project cost for DCs'!AC$4:AC$111,0,0)*_xlfn.XLOOKUP($A542,Drury_beneficiary_allocation!$A$5:$A$104,Drury_beneficiary_allocation!$G$5:$G$104,0,0)</f>
        <v>0</v>
      </c>
      <c r="T542" s="362">
        <f>_xlfn.XLOOKUP($A542,'Total project cost for DCs'!$A$4:$A$111,'Total project cost for DCs'!AD$4:AD$111,0,0)*_xlfn.XLOOKUP($A542,Drury_beneficiary_allocation!$A$5:$A$104,Drury_beneficiary_allocation!$G$5:$G$104,0,0)</f>
        <v>0</v>
      </c>
      <c r="U542" s="362">
        <f>_xlfn.XLOOKUP($A542,'Total project cost for DCs'!$A$4:$A$111,'Total project cost for DCs'!AE$4:AE$111,0,0)*_xlfn.XLOOKUP($A542,Drury_beneficiary_allocation!$A$5:$A$104,Drury_beneficiary_allocation!$G$5:$G$104,0,0)</f>
        <v>0</v>
      </c>
      <c r="V542" s="362">
        <f>_xlfn.XLOOKUP($A542,'Total project cost for DCs'!$A$4:$A$111,'Total project cost for DCs'!AF$4:AF$111,0,0)*_xlfn.XLOOKUP($A542,Drury_beneficiary_allocation!$A$5:$A$104,Drury_beneficiary_allocation!$G$5:$G$104,0,0)</f>
        <v>0</v>
      </c>
      <c r="W542" s="362">
        <f>_xlfn.XLOOKUP($A542,'Total project cost for DCs'!$A$4:$A$111,'Total project cost for DCs'!AG$4:AG$111,0,0)*_xlfn.XLOOKUP($A542,Drury_beneficiary_allocation!$A$5:$A$104,Drury_beneficiary_allocation!$G$5:$G$104,0,0)</f>
        <v>0</v>
      </c>
      <c r="X542" s="362">
        <f>_xlfn.XLOOKUP($A542,'Total project cost for DCs'!$A$4:$A$111,'Total project cost for DCs'!AH$4:AH$111,0,0)*_xlfn.XLOOKUP($A542,Drury_beneficiary_allocation!$A$5:$A$104,Drury_beneficiary_allocation!$G$5:$G$104,0,0)</f>
        <v>0</v>
      </c>
      <c r="Y542" s="362">
        <f>_xlfn.XLOOKUP($A542,'Total project cost for DCs'!$A$4:$A$111,'Total project cost for DCs'!AI$4:AI$111,0,0)*_xlfn.XLOOKUP($A542,Drury_beneficiary_allocation!$A$5:$A$104,Drury_beneficiary_allocation!$G$5:$G$104,0,0)</f>
        <v>0</v>
      </c>
      <c r="Z542" s="362">
        <f>_xlfn.XLOOKUP($A542,'Total project cost for DCs'!$A$4:$A$111,'Total project cost for DCs'!AJ$4:AJ$111,0,0)*_xlfn.XLOOKUP($A542,Drury_beneficiary_allocation!$A$5:$A$104,Drury_beneficiary_allocation!$G$5:$G$104,0,0)</f>
        <v>0</v>
      </c>
      <c r="AA542" s="362">
        <f>_xlfn.XLOOKUP($A542,'Total project cost for DCs'!$A$4:$A$111,'Total project cost for DCs'!AK$4:AK$111,0,0)*_xlfn.XLOOKUP($A542,Drury_beneficiary_allocation!$A$5:$A$104,Drury_beneficiary_allocation!$G$5:$G$104,0,0)</f>
        <v>0</v>
      </c>
      <c r="AB542" s="362">
        <f>_xlfn.XLOOKUP($A542,'Total project cost for DCs'!$A$4:$A$111,'Total project cost for DCs'!AL$4:AL$111,0,0)*_xlfn.XLOOKUP($A542,Drury_beneficiary_allocation!$A$5:$A$104,Drury_beneficiary_allocation!$G$5:$G$104,0,0)</f>
        <v>0</v>
      </c>
      <c r="AC542" s="362">
        <f>_xlfn.XLOOKUP($A542,'Total project cost for DCs'!$A$4:$A$111,'Total project cost for DCs'!AM$4:AM$111,0,0)*_xlfn.XLOOKUP($A542,Drury_beneficiary_allocation!$A$5:$A$104,Drury_beneficiary_allocation!$G$5:$G$104,0,0)</f>
        <v>0</v>
      </c>
      <c r="AD542" s="362">
        <f>_xlfn.XLOOKUP($A542,'Total project cost for DCs'!$A$4:$A$111,'Total project cost for DCs'!AN$4:AN$111,0,0)*_xlfn.XLOOKUP($A542,Drury_beneficiary_allocation!$A$5:$A$104,Drury_beneficiary_allocation!$G$5:$G$104,0,0)</f>
        <v>0</v>
      </c>
      <c r="AE542" s="363">
        <f t="shared" si="77"/>
        <v>0</v>
      </c>
      <c r="AF542" s="349"/>
      <c r="AG542" s="349">
        <f t="shared" si="79"/>
        <v>0</v>
      </c>
      <c r="AH542" s="353">
        <v>0</v>
      </c>
      <c r="AI542" s="354" t="str">
        <f t="shared" si="78"/>
        <v>Collector</v>
      </c>
      <c r="AJ542" s="349"/>
      <c r="AK542" s="349"/>
      <c r="AL542" s="355">
        <f>_xlfn.XLOOKUP(A542,'P1 Date Adjustment'!B:B,'P1 Date Adjustment'!F:F,"not found",0)</f>
        <v>2033</v>
      </c>
      <c r="AM542" s="349">
        <f t="shared" si="80"/>
        <v>0</v>
      </c>
    </row>
    <row r="543" spans="1:39" ht="30" x14ac:dyDescent="0.25">
      <c r="A543" s="129" t="s">
        <v>224</v>
      </c>
      <c r="B543" s="358" t="s">
        <v>225</v>
      </c>
      <c r="C543" s="358" t="str">
        <f>_xlfn.XLOOKUP($A543,'Total project cost for DCs'!A:A,'Total project cost for DCs'!C:C,"Not found",0)</f>
        <v>2-lane urban- new 2-lane arterial with active modes on both sides + intersection improvements (TDM)</v>
      </c>
      <c r="D543" s="355" t="s">
        <v>155</v>
      </c>
      <c r="E543" s="355" t="s">
        <v>227</v>
      </c>
      <c r="H543" s="355" t="s">
        <v>832</v>
      </c>
      <c r="I543" s="359">
        <f>_xlfn.XLOOKUP($H543,DC_growth_AGS!$A$665:$A$673,DC_growth_AGS!$O$665:$O$673,"Not found",0)</f>
        <v>0.36349328388092461</v>
      </c>
      <c r="J543" s="355">
        <v>2029</v>
      </c>
      <c r="K543" s="362">
        <f>_xlfn.XLOOKUP($A543,'Total project cost for DCs'!$A$4:$A$111,'Total project cost for DCs'!U$4:U$111,0,0)*_xlfn.XLOOKUP($A543,Drury_beneficiary_allocation!$A$5:$A$104,Drury_beneficiary_allocation!$G$5:$G$104,0,0)</f>
        <v>0</v>
      </c>
      <c r="L543" s="362">
        <f>_xlfn.XLOOKUP($A543,'Total project cost for DCs'!$A$4:$A$111,'Total project cost for DCs'!V$4:V$111,0,0)*_xlfn.XLOOKUP($A543,Drury_beneficiary_allocation!$A$5:$A$104,Drury_beneficiary_allocation!$G$5:$G$104,0,0)</f>
        <v>0</v>
      </c>
      <c r="M543" s="362">
        <f>_xlfn.XLOOKUP($A543,'Total project cost for DCs'!$A$4:$A$111,'Total project cost for DCs'!W$4:W$111,0,0)*_xlfn.XLOOKUP($A543,Drury_beneficiary_allocation!$A$5:$A$104,Drury_beneficiary_allocation!$G$5:$G$104,0,0)</f>
        <v>0</v>
      </c>
      <c r="N543" s="362">
        <f>_xlfn.XLOOKUP($A543,'Total project cost for DCs'!$A$4:$A$111,'Total project cost for DCs'!X$4:X$111,0,0)*_xlfn.XLOOKUP($A543,Drury_beneficiary_allocation!$A$5:$A$104,Drury_beneficiary_allocation!$G$5:$G$104,0,0)</f>
        <v>0</v>
      </c>
      <c r="O543" s="362">
        <f>_xlfn.XLOOKUP($A543,'Total project cost for DCs'!$A$4:$A$111,'Total project cost for DCs'!Y$4:Y$111,0,0)*_xlfn.XLOOKUP($A543,Drury_beneficiary_allocation!$A$5:$A$104,Drury_beneficiary_allocation!$G$5:$G$104,0,0)</f>
        <v>0</v>
      </c>
      <c r="P543" s="362">
        <f>_xlfn.XLOOKUP($A543,'Total project cost for DCs'!$A$4:$A$111,'Total project cost for DCs'!Z$4:Z$111,0,0)*_xlfn.XLOOKUP($A543,Drury_beneficiary_allocation!$A$5:$A$104,Drury_beneficiary_allocation!$G$5:$G$104,0,0)</f>
        <v>0</v>
      </c>
      <c r="Q543" s="362">
        <f>_xlfn.XLOOKUP($A543,'Total project cost for DCs'!$A$4:$A$111,'Total project cost for DCs'!AA$4:AA$111,0,0)*_xlfn.XLOOKUP($A543,Drury_beneficiary_allocation!$A$5:$A$104,Drury_beneficiary_allocation!$G$5:$G$104,0,0)</f>
        <v>0</v>
      </c>
      <c r="R543" s="362">
        <f>_xlfn.XLOOKUP($A543,'Total project cost for DCs'!$A$4:$A$111,'Total project cost for DCs'!AB$4:AB$111,0,0)*_xlfn.XLOOKUP($A543,Drury_beneficiary_allocation!$A$5:$A$104,Drury_beneficiary_allocation!$G$5:$G$104,0,0)</f>
        <v>0</v>
      </c>
      <c r="S543" s="362">
        <f>_xlfn.XLOOKUP($A543,'Total project cost for DCs'!$A$4:$A$111,'Total project cost for DCs'!AC$4:AC$111,0,0)*_xlfn.XLOOKUP($A543,Drury_beneficiary_allocation!$A$5:$A$104,Drury_beneficiary_allocation!$G$5:$G$104,0,0)</f>
        <v>0</v>
      </c>
      <c r="T543" s="362">
        <f>_xlfn.XLOOKUP($A543,'Total project cost for DCs'!$A$4:$A$111,'Total project cost for DCs'!AD$4:AD$111,0,0)*_xlfn.XLOOKUP($A543,Drury_beneficiary_allocation!$A$5:$A$104,Drury_beneficiary_allocation!$G$5:$G$104,0,0)</f>
        <v>0</v>
      </c>
      <c r="U543" s="362">
        <f>_xlfn.XLOOKUP($A543,'Total project cost for DCs'!$A$4:$A$111,'Total project cost for DCs'!AE$4:AE$111,0,0)*_xlfn.XLOOKUP($A543,Drury_beneficiary_allocation!$A$5:$A$104,Drury_beneficiary_allocation!$G$5:$G$104,0,0)</f>
        <v>0</v>
      </c>
      <c r="V543" s="362">
        <f>_xlfn.XLOOKUP($A543,'Total project cost for DCs'!$A$4:$A$111,'Total project cost for DCs'!AF$4:AF$111,0,0)*_xlfn.XLOOKUP($A543,Drury_beneficiary_allocation!$A$5:$A$104,Drury_beneficiary_allocation!$G$5:$G$104,0,0)</f>
        <v>0</v>
      </c>
      <c r="W543" s="362">
        <f>_xlfn.XLOOKUP($A543,'Total project cost for DCs'!$A$4:$A$111,'Total project cost for DCs'!AG$4:AG$111,0,0)*_xlfn.XLOOKUP($A543,Drury_beneficiary_allocation!$A$5:$A$104,Drury_beneficiary_allocation!$G$5:$G$104,0,0)</f>
        <v>0</v>
      </c>
      <c r="X543" s="362">
        <f>_xlfn.XLOOKUP($A543,'Total project cost for DCs'!$A$4:$A$111,'Total project cost for DCs'!AH$4:AH$111,0,0)*_xlfn.XLOOKUP($A543,Drury_beneficiary_allocation!$A$5:$A$104,Drury_beneficiary_allocation!$G$5:$G$104,0,0)</f>
        <v>0</v>
      </c>
      <c r="Y543" s="362">
        <f>_xlfn.XLOOKUP($A543,'Total project cost for DCs'!$A$4:$A$111,'Total project cost for DCs'!AI$4:AI$111,0,0)*_xlfn.XLOOKUP($A543,Drury_beneficiary_allocation!$A$5:$A$104,Drury_beneficiary_allocation!$G$5:$G$104,0,0)</f>
        <v>0</v>
      </c>
      <c r="Z543" s="362">
        <f>_xlfn.XLOOKUP($A543,'Total project cost for DCs'!$A$4:$A$111,'Total project cost for DCs'!AJ$4:AJ$111,0,0)*_xlfn.XLOOKUP($A543,Drury_beneficiary_allocation!$A$5:$A$104,Drury_beneficiary_allocation!$G$5:$G$104,0,0)</f>
        <v>0</v>
      </c>
      <c r="AA543" s="362">
        <f>_xlfn.XLOOKUP($A543,'Total project cost for DCs'!$A$4:$A$111,'Total project cost for DCs'!AK$4:AK$111,0,0)*_xlfn.XLOOKUP($A543,Drury_beneficiary_allocation!$A$5:$A$104,Drury_beneficiary_allocation!$G$5:$G$104,0,0)</f>
        <v>0</v>
      </c>
      <c r="AB543" s="362">
        <f>_xlfn.XLOOKUP($A543,'Total project cost for DCs'!$A$4:$A$111,'Total project cost for DCs'!AL$4:AL$111,0,0)*_xlfn.XLOOKUP($A543,Drury_beneficiary_allocation!$A$5:$A$104,Drury_beneficiary_allocation!$G$5:$G$104,0,0)</f>
        <v>0</v>
      </c>
      <c r="AC543" s="362">
        <f>_xlfn.XLOOKUP($A543,'Total project cost for DCs'!$A$4:$A$111,'Total project cost for DCs'!AM$4:AM$111,0,0)*_xlfn.XLOOKUP($A543,Drury_beneficiary_allocation!$A$5:$A$104,Drury_beneficiary_allocation!$G$5:$G$104,0,0)</f>
        <v>0</v>
      </c>
      <c r="AD543" s="362">
        <f>_xlfn.XLOOKUP($A543,'Total project cost for DCs'!$A$4:$A$111,'Total project cost for DCs'!AN$4:AN$111,0,0)*_xlfn.XLOOKUP($A543,Drury_beneficiary_allocation!$A$5:$A$104,Drury_beneficiary_allocation!$G$5:$G$104,0,0)</f>
        <v>0</v>
      </c>
      <c r="AE543" s="363">
        <f t="shared" si="77"/>
        <v>0</v>
      </c>
      <c r="AF543" s="349"/>
      <c r="AG543" s="349">
        <f t="shared" si="79"/>
        <v>0</v>
      </c>
      <c r="AH543" s="353">
        <v>0</v>
      </c>
      <c r="AI543" s="354" t="str">
        <f t="shared" si="78"/>
        <v>Arterial</v>
      </c>
      <c r="AJ543" s="349"/>
      <c r="AK543" s="349"/>
      <c r="AL543" s="355">
        <f>_xlfn.XLOOKUP(A543,'P1 Date Adjustment'!B:B,'P1 Date Adjustment'!F:F,"not found",0)</f>
        <v>2029</v>
      </c>
      <c r="AM543" s="349">
        <f t="shared" si="80"/>
        <v>0</v>
      </c>
    </row>
    <row r="544" spans="1:39" ht="30" x14ac:dyDescent="0.25">
      <c r="A544" s="129" t="s">
        <v>228</v>
      </c>
      <c r="B544" s="358" t="s">
        <v>229</v>
      </c>
      <c r="C544" s="358" t="str">
        <f>_xlfn.XLOOKUP($A544,'Total project cost for DCs'!A:A,'Total project cost for DCs'!C:C,"Not found",0)</f>
        <v>4-lane urban- upgrade 2-lane arterial with SGA design + intersection improvements (TDM)</v>
      </c>
      <c r="D544" s="355" t="s">
        <v>155</v>
      </c>
      <c r="E544" s="355" t="s">
        <v>231</v>
      </c>
      <c r="H544" s="355" t="s">
        <v>832</v>
      </c>
      <c r="I544" s="359">
        <f>_xlfn.XLOOKUP($H544,DC_growth_AGS!$A$665:$A$673,DC_growth_AGS!$O$665:$O$673,"Not found",0)</f>
        <v>0.36349328388092461</v>
      </c>
      <c r="J544" s="355">
        <v>2050</v>
      </c>
      <c r="K544" s="362">
        <f>_xlfn.XLOOKUP($A544,'Total project cost for DCs'!$A$4:$A$111,'Total project cost for DCs'!U$4:U$111,0,0)*_xlfn.XLOOKUP($A544,Drury_beneficiary_allocation!$A$5:$A$104,Drury_beneficiary_allocation!$G$5:$G$104,0,0)</f>
        <v>0</v>
      </c>
      <c r="L544" s="362">
        <f>_xlfn.XLOOKUP($A544,'Total project cost for DCs'!$A$4:$A$111,'Total project cost for DCs'!V$4:V$111,0,0)*_xlfn.XLOOKUP($A544,Drury_beneficiary_allocation!$A$5:$A$104,Drury_beneficiary_allocation!$G$5:$G$104,0,0)</f>
        <v>0</v>
      </c>
      <c r="M544" s="362">
        <f>_xlfn.XLOOKUP($A544,'Total project cost for DCs'!$A$4:$A$111,'Total project cost for DCs'!W$4:W$111,0,0)*_xlfn.XLOOKUP($A544,Drury_beneficiary_allocation!$A$5:$A$104,Drury_beneficiary_allocation!$G$5:$G$104,0,0)</f>
        <v>0</v>
      </c>
      <c r="N544" s="362">
        <f>_xlfn.XLOOKUP($A544,'Total project cost for DCs'!$A$4:$A$111,'Total project cost for DCs'!X$4:X$111,0,0)*_xlfn.XLOOKUP($A544,Drury_beneficiary_allocation!$A$5:$A$104,Drury_beneficiary_allocation!$G$5:$G$104,0,0)</f>
        <v>0</v>
      </c>
      <c r="O544" s="362">
        <f>_xlfn.XLOOKUP($A544,'Total project cost for DCs'!$A$4:$A$111,'Total project cost for DCs'!Y$4:Y$111,0,0)*_xlfn.XLOOKUP($A544,Drury_beneficiary_allocation!$A$5:$A$104,Drury_beneficiary_allocation!$G$5:$G$104,0,0)</f>
        <v>0</v>
      </c>
      <c r="P544" s="362">
        <f>_xlfn.XLOOKUP($A544,'Total project cost for DCs'!$A$4:$A$111,'Total project cost for DCs'!Z$4:Z$111,0,0)*_xlfn.XLOOKUP($A544,Drury_beneficiary_allocation!$A$5:$A$104,Drury_beneficiary_allocation!$G$5:$G$104,0,0)</f>
        <v>0</v>
      </c>
      <c r="Q544" s="362">
        <f>_xlfn.XLOOKUP($A544,'Total project cost for DCs'!$A$4:$A$111,'Total project cost for DCs'!AA$4:AA$111,0,0)*_xlfn.XLOOKUP($A544,Drury_beneficiary_allocation!$A$5:$A$104,Drury_beneficiary_allocation!$G$5:$G$104,0,0)</f>
        <v>0</v>
      </c>
      <c r="R544" s="362">
        <f>_xlfn.XLOOKUP($A544,'Total project cost for DCs'!$A$4:$A$111,'Total project cost for DCs'!AB$4:AB$111,0,0)*_xlfn.XLOOKUP($A544,Drury_beneficiary_allocation!$A$5:$A$104,Drury_beneficiary_allocation!$G$5:$G$104,0,0)</f>
        <v>0</v>
      </c>
      <c r="S544" s="362">
        <f>_xlfn.XLOOKUP($A544,'Total project cost for DCs'!$A$4:$A$111,'Total project cost for DCs'!AC$4:AC$111,0,0)*_xlfn.XLOOKUP($A544,Drury_beneficiary_allocation!$A$5:$A$104,Drury_beneficiary_allocation!$G$5:$G$104,0,0)</f>
        <v>0</v>
      </c>
      <c r="T544" s="362">
        <f>_xlfn.XLOOKUP($A544,'Total project cost for DCs'!$A$4:$A$111,'Total project cost for DCs'!AD$4:AD$111,0,0)*_xlfn.XLOOKUP($A544,Drury_beneficiary_allocation!$A$5:$A$104,Drury_beneficiary_allocation!$G$5:$G$104,0,0)</f>
        <v>0</v>
      </c>
      <c r="U544" s="362">
        <f>_xlfn.XLOOKUP($A544,'Total project cost for DCs'!$A$4:$A$111,'Total project cost for DCs'!AE$4:AE$111,0,0)*_xlfn.XLOOKUP($A544,Drury_beneficiary_allocation!$A$5:$A$104,Drury_beneficiary_allocation!$G$5:$G$104,0,0)</f>
        <v>0</v>
      </c>
      <c r="V544" s="362">
        <f>_xlfn.XLOOKUP($A544,'Total project cost for DCs'!$A$4:$A$111,'Total project cost for DCs'!AF$4:AF$111,0,0)*_xlfn.XLOOKUP($A544,Drury_beneficiary_allocation!$A$5:$A$104,Drury_beneficiary_allocation!$G$5:$G$104,0,0)</f>
        <v>0</v>
      </c>
      <c r="W544" s="362">
        <f>_xlfn.XLOOKUP($A544,'Total project cost for DCs'!$A$4:$A$111,'Total project cost for DCs'!AG$4:AG$111,0,0)*_xlfn.XLOOKUP($A544,Drury_beneficiary_allocation!$A$5:$A$104,Drury_beneficiary_allocation!$G$5:$G$104,0,0)</f>
        <v>0</v>
      </c>
      <c r="X544" s="362">
        <f>_xlfn.XLOOKUP($A544,'Total project cost for DCs'!$A$4:$A$111,'Total project cost for DCs'!AH$4:AH$111,0,0)*_xlfn.XLOOKUP($A544,Drury_beneficiary_allocation!$A$5:$A$104,Drury_beneficiary_allocation!$G$5:$G$104,0,0)</f>
        <v>0</v>
      </c>
      <c r="Y544" s="362">
        <f>_xlfn.XLOOKUP($A544,'Total project cost for DCs'!$A$4:$A$111,'Total project cost for DCs'!AI$4:AI$111,0,0)*_xlfn.XLOOKUP($A544,Drury_beneficiary_allocation!$A$5:$A$104,Drury_beneficiary_allocation!$G$5:$G$104,0,0)</f>
        <v>0</v>
      </c>
      <c r="Z544" s="362">
        <f>_xlfn.XLOOKUP($A544,'Total project cost for DCs'!$A$4:$A$111,'Total project cost for DCs'!AJ$4:AJ$111,0,0)*_xlfn.XLOOKUP($A544,Drury_beneficiary_allocation!$A$5:$A$104,Drury_beneficiary_allocation!$G$5:$G$104,0,0)</f>
        <v>0</v>
      </c>
      <c r="AA544" s="362">
        <f>_xlfn.XLOOKUP($A544,'Total project cost for DCs'!$A$4:$A$111,'Total project cost for DCs'!AK$4:AK$111,0,0)*_xlfn.XLOOKUP($A544,Drury_beneficiary_allocation!$A$5:$A$104,Drury_beneficiary_allocation!$G$5:$G$104,0,0)</f>
        <v>0</v>
      </c>
      <c r="AB544" s="362">
        <f>_xlfn.XLOOKUP($A544,'Total project cost for DCs'!$A$4:$A$111,'Total project cost for DCs'!AL$4:AL$111,0,0)*_xlfn.XLOOKUP($A544,Drury_beneficiary_allocation!$A$5:$A$104,Drury_beneficiary_allocation!$G$5:$G$104,0,0)</f>
        <v>0</v>
      </c>
      <c r="AC544" s="362">
        <f>_xlfn.XLOOKUP($A544,'Total project cost for DCs'!$A$4:$A$111,'Total project cost for DCs'!AM$4:AM$111,0,0)*_xlfn.XLOOKUP($A544,Drury_beneficiary_allocation!$A$5:$A$104,Drury_beneficiary_allocation!$G$5:$G$104,0,0)</f>
        <v>0</v>
      </c>
      <c r="AD544" s="362">
        <f>_xlfn.XLOOKUP($A544,'Total project cost for DCs'!$A$4:$A$111,'Total project cost for DCs'!AN$4:AN$111,0,0)*_xlfn.XLOOKUP($A544,Drury_beneficiary_allocation!$A$5:$A$104,Drury_beneficiary_allocation!$G$5:$G$104,0,0)</f>
        <v>0</v>
      </c>
      <c r="AE544" s="363">
        <f t="shared" si="77"/>
        <v>0</v>
      </c>
      <c r="AF544" s="349"/>
      <c r="AG544" s="349">
        <f t="shared" si="79"/>
        <v>0</v>
      </c>
      <c r="AH544" s="353">
        <v>0</v>
      </c>
      <c r="AI544" s="354" t="str">
        <f t="shared" si="78"/>
        <v>Arterial</v>
      </c>
      <c r="AJ544" s="349"/>
      <c r="AK544" s="349"/>
      <c r="AL544" s="355">
        <f>_xlfn.XLOOKUP(A544,'P1 Date Adjustment'!B:B,'P1 Date Adjustment'!F:F,"not found",0)</f>
        <v>2050</v>
      </c>
      <c r="AM544" s="349">
        <f t="shared" si="80"/>
        <v>0</v>
      </c>
    </row>
    <row r="545" spans="1:39" ht="45" x14ac:dyDescent="0.25">
      <c r="A545" s="129" t="s">
        <v>234</v>
      </c>
      <c r="B545" s="358" t="s">
        <v>235</v>
      </c>
      <c r="C545" s="358" t="str">
        <f>_xlfn.XLOOKUP($A545,'Total project cost for DCs'!A:A,'Total project cost for DCs'!C:C,"Not found",0)</f>
        <v>2-lane urban (New Road connection to Quarry Road with active modes on both sides + intersection improvements)</v>
      </c>
      <c r="D545" s="355" t="s">
        <v>155</v>
      </c>
      <c r="E545" s="355" t="s">
        <v>223</v>
      </c>
      <c r="H545" s="355" t="s">
        <v>832</v>
      </c>
      <c r="I545" s="359">
        <f>_xlfn.XLOOKUP($H545,DC_growth_AGS!$A$665:$A$673,DC_growth_AGS!$O$665:$O$673,"Not found",0)</f>
        <v>0.36349328388092461</v>
      </c>
      <c r="J545" s="355">
        <v>2035</v>
      </c>
      <c r="K545" s="362">
        <f>_xlfn.XLOOKUP($A545,'Total project cost for DCs'!$A$4:$A$111,'Total project cost for DCs'!U$4:U$111,0,0)*_xlfn.XLOOKUP($A545,Drury_beneficiary_allocation!$A$5:$A$104,Drury_beneficiary_allocation!$G$5:$G$104,0,0)</f>
        <v>0</v>
      </c>
      <c r="L545" s="362">
        <f>_xlfn.XLOOKUP($A545,'Total project cost for DCs'!$A$4:$A$111,'Total project cost for DCs'!V$4:V$111,0,0)*_xlfn.XLOOKUP($A545,Drury_beneficiary_allocation!$A$5:$A$104,Drury_beneficiary_allocation!$G$5:$G$104,0,0)</f>
        <v>0</v>
      </c>
      <c r="M545" s="362">
        <f>_xlfn.XLOOKUP($A545,'Total project cost for DCs'!$A$4:$A$111,'Total project cost for DCs'!W$4:W$111,0,0)*_xlfn.XLOOKUP($A545,Drury_beneficiary_allocation!$A$5:$A$104,Drury_beneficiary_allocation!$G$5:$G$104,0,0)</f>
        <v>0</v>
      </c>
      <c r="N545" s="362">
        <f>_xlfn.XLOOKUP($A545,'Total project cost for DCs'!$A$4:$A$111,'Total project cost for DCs'!X$4:X$111,0,0)*_xlfn.XLOOKUP($A545,Drury_beneficiary_allocation!$A$5:$A$104,Drury_beneficiary_allocation!$G$5:$G$104,0,0)</f>
        <v>0</v>
      </c>
      <c r="O545" s="362">
        <f>_xlfn.XLOOKUP($A545,'Total project cost for DCs'!$A$4:$A$111,'Total project cost for DCs'!Y$4:Y$111,0,0)*_xlfn.XLOOKUP($A545,Drury_beneficiary_allocation!$A$5:$A$104,Drury_beneficiary_allocation!$G$5:$G$104,0,0)</f>
        <v>0</v>
      </c>
      <c r="P545" s="362">
        <f>_xlfn.XLOOKUP($A545,'Total project cost for DCs'!$A$4:$A$111,'Total project cost for DCs'!Z$4:Z$111,0,0)*_xlfn.XLOOKUP($A545,Drury_beneficiary_allocation!$A$5:$A$104,Drury_beneficiary_allocation!$G$5:$G$104,0,0)</f>
        <v>0</v>
      </c>
      <c r="Q545" s="362">
        <f>_xlfn.XLOOKUP($A545,'Total project cost for DCs'!$A$4:$A$111,'Total project cost for DCs'!AA$4:AA$111,0,0)*_xlfn.XLOOKUP($A545,Drury_beneficiary_allocation!$A$5:$A$104,Drury_beneficiary_allocation!$G$5:$G$104,0,0)</f>
        <v>0</v>
      </c>
      <c r="R545" s="362">
        <f>_xlfn.XLOOKUP($A545,'Total project cost for DCs'!$A$4:$A$111,'Total project cost for DCs'!AB$4:AB$111,0,0)*_xlfn.XLOOKUP($A545,Drury_beneficiary_allocation!$A$5:$A$104,Drury_beneficiary_allocation!$G$5:$G$104,0,0)</f>
        <v>0</v>
      </c>
      <c r="S545" s="362">
        <f>_xlfn.XLOOKUP($A545,'Total project cost for DCs'!$A$4:$A$111,'Total project cost for DCs'!AC$4:AC$111,0,0)*_xlfn.XLOOKUP($A545,Drury_beneficiary_allocation!$A$5:$A$104,Drury_beneficiary_allocation!$G$5:$G$104,0,0)</f>
        <v>0</v>
      </c>
      <c r="T545" s="362">
        <f>_xlfn.XLOOKUP($A545,'Total project cost for DCs'!$A$4:$A$111,'Total project cost for DCs'!AD$4:AD$111,0,0)*_xlfn.XLOOKUP($A545,Drury_beneficiary_allocation!$A$5:$A$104,Drury_beneficiary_allocation!$G$5:$G$104,0,0)</f>
        <v>0</v>
      </c>
      <c r="U545" s="362">
        <f>_xlfn.XLOOKUP($A545,'Total project cost for DCs'!$A$4:$A$111,'Total project cost for DCs'!AE$4:AE$111,0,0)*_xlfn.XLOOKUP($A545,Drury_beneficiary_allocation!$A$5:$A$104,Drury_beneficiary_allocation!$G$5:$G$104,0,0)</f>
        <v>0</v>
      </c>
      <c r="V545" s="362">
        <f>_xlfn.XLOOKUP($A545,'Total project cost for DCs'!$A$4:$A$111,'Total project cost for DCs'!AF$4:AF$111,0,0)*_xlfn.XLOOKUP($A545,Drury_beneficiary_allocation!$A$5:$A$104,Drury_beneficiary_allocation!$G$5:$G$104,0,0)</f>
        <v>0</v>
      </c>
      <c r="W545" s="362">
        <f>_xlfn.XLOOKUP($A545,'Total project cost for DCs'!$A$4:$A$111,'Total project cost for DCs'!AG$4:AG$111,0,0)*_xlfn.XLOOKUP($A545,Drury_beneficiary_allocation!$A$5:$A$104,Drury_beneficiary_allocation!$G$5:$G$104,0,0)</f>
        <v>0</v>
      </c>
      <c r="X545" s="362">
        <f>_xlfn.XLOOKUP($A545,'Total project cost for DCs'!$A$4:$A$111,'Total project cost for DCs'!AH$4:AH$111,0,0)*_xlfn.XLOOKUP($A545,Drury_beneficiary_allocation!$A$5:$A$104,Drury_beneficiary_allocation!$G$5:$G$104,0,0)</f>
        <v>0</v>
      </c>
      <c r="Y545" s="362">
        <f>_xlfn.XLOOKUP($A545,'Total project cost for DCs'!$A$4:$A$111,'Total project cost for DCs'!AI$4:AI$111,0,0)*_xlfn.XLOOKUP($A545,Drury_beneficiary_allocation!$A$5:$A$104,Drury_beneficiary_allocation!$G$5:$G$104,0,0)</f>
        <v>0</v>
      </c>
      <c r="Z545" s="362">
        <f>_xlfn.XLOOKUP($A545,'Total project cost for DCs'!$A$4:$A$111,'Total project cost for DCs'!AJ$4:AJ$111,0,0)*_xlfn.XLOOKUP($A545,Drury_beneficiary_allocation!$A$5:$A$104,Drury_beneficiary_allocation!$G$5:$G$104,0,0)</f>
        <v>0</v>
      </c>
      <c r="AA545" s="362">
        <f>_xlfn.XLOOKUP($A545,'Total project cost for DCs'!$A$4:$A$111,'Total project cost for DCs'!AK$4:AK$111,0,0)*_xlfn.XLOOKUP($A545,Drury_beneficiary_allocation!$A$5:$A$104,Drury_beneficiary_allocation!$G$5:$G$104,0,0)</f>
        <v>0</v>
      </c>
      <c r="AB545" s="362">
        <f>_xlfn.XLOOKUP($A545,'Total project cost for DCs'!$A$4:$A$111,'Total project cost for DCs'!AL$4:AL$111,0,0)*_xlfn.XLOOKUP($A545,Drury_beneficiary_allocation!$A$5:$A$104,Drury_beneficiary_allocation!$G$5:$G$104,0,0)</f>
        <v>0</v>
      </c>
      <c r="AC545" s="362">
        <f>_xlfn.XLOOKUP($A545,'Total project cost for DCs'!$A$4:$A$111,'Total project cost for DCs'!AM$4:AM$111,0,0)*_xlfn.XLOOKUP($A545,Drury_beneficiary_allocation!$A$5:$A$104,Drury_beneficiary_allocation!$G$5:$G$104,0,0)</f>
        <v>0</v>
      </c>
      <c r="AD545" s="362">
        <f>_xlfn.XLOOKUP($A545,'Total project cost for DCs'!$A$4:$A$111,'Total project cost for DCs'!AN$4:AN$111,0,0)*_xlfn.XLOOKUP($A545,Drury_beneficiary_allocation!$A$5:$A$104,Drury_beneficiary_allocation!$G$5:$G$104,0,0)</f>
        <v>0</v>
      </c>
      <c r="AE545" s="363">
        <f t="shared" si="77"/>
        <v>0</v>
      </c>
      <c r="AF545" s="349"/>
      <c r="AG545" s="349">
        <f t="shared" si="79"/>
        <v>0</v>
      </c>
      <c r="AH545" s="353">
        <v>0</v>
      </c>
      <c r="AI545" s="354" t="str">
        <f t="shared" si="78"/>
        <v>Collector</v>
      </c>
      <c r="AJ545" s="349"/>
      <c r="AK545" s="349"/>
      <c r="AL545" s="355">
        <f>_xlfn.XLOOKUP(A545,'P1 Date Adjustment'!B:B,'P1 Date Adjustment'!F:F,"not found",0)</f>
        <v>2035</v>
      </c>
      <c r="AM545" s="349">
        <f t="shared" si="80"/>
        <v>0</v>
      </c>
    </row>
    <row r="546" spans="1:39" ht="30" x14ac:dyDescent="0.25">
      <c r="A546" s="129" t="s">
        <v>237</v>
      </c>
      <c r="B546" s="358" t="s">
        <v>238</v>
      </c>
      <c r="C546" s="358" t="str">
        <f>_xlfn.XLOOKUP($A546,'Total project cost for DCs'!A:A,'Total project cost for DCs'!C:C,"Not found",0)</f>
        <v>2-lane urban (upgrade existing road layout with active modes on both sides + intersection improvements)</v>
      </c>
      <c r="D546" s="355" t="s">
        <v>155</v>
      </c>
      <c r="E546" s="355" t="s">
        <v>199</v>
      </c>
      <c r="H546" s="355" t="s">
        <v>832</v>
      </c>
      <c r="I546" s="359">
        <f>_xlfn.XLOOKUP($H546,DC_growth_AGS!$A$665:$A$673,DC_growth_AGS!$O$665:$O$673,"Not found",0)</f>
        <v>0.36349328388092461</v>
      </c>
      <c r="J546" s="355">
        <v>2033</v>
      </c>
      <c r="K546" s="362">
        <f>_xlfn.XLOOKUP($A546,'Total project cost for DCs'!$A$4:$A$111,'Total project cost for DCs'!U$4:U$111,0,0)*_xlfn.XLOOKUP($A546,Drury_beneficiary_allocation!$A$5:$A$104,Drury_beneficiary_allocation!$G$5:$G$104,0,0)</f>
        <v>0</v>
      </c>
      <c r="L546" s="362">
        <f>_xlfn.XLOOKUP($A546,'Total project cost for DCs'!$A$4:$A$111,'Total project cost for DCs'!V$4:V$111,0,0)*_xlfn.XLOOKUP($A546,Drury_beneficiary_allocation!$A$5:$A$104,Drury_beneficiary_allocation!$G$5:$G$104,0,0)</f>
        <v>0</v>
      </c>
      <c r="M546" s="362">
        <f>_xlfn.XLOOKUP($A546,'Total project cost for DCs'!$A$4:$A$111,'Total project cost for DCs'!W$4:W$111,0,0)*_xlfn.XLOOKUP($A546,Drury_beneficiary_allocation!$A$5:$A$104,Drury_beneficiary_allocation!$G$5:$G$104,0,0)</f>
        <v>0</v>
      </c>
      <c r="N546" s="362">
        <f>_xlfn.XLOOKUP($A546,'Total project cost for DCs'!$A$4:$A$111,'Total project cost for DCs'!X$4:X$111,0,0)*_xlfn.XLOOKUP($A546,Drury_beneficiary_allocation!$A$5:$A$104,Drury_beneficiary_allocation!$G$5:$G$104,0,0)</f>
        <v>0</v>
      </c>
      <c r="O546" s="362">
        <f>_xlfn.XLOOKUP($A546,'Total project cost for DCs'!$A$4:$A$111,'Total project cost for DCs'!Y$4:Y$111,0,0)*_xlfn.XLOOKUP($A546,Drury_beneficiary_allocation!$A$5:$A$104,Drury_beneficiary_allocation!$G$5:$G$104,0,0)</f>
        <v>0</v>
      </c>
      <c r="P546" s="362">
        <f>_xlfn.XLOOKUP($A546,'Total project cost for DCs'!$A$4:$A$111,'Total project cost for DCs'!Z$4:Z$111,0,0)*_xlfn.XLOOKUP($A546,Drury_beneficiary_allocation!$A$5:$A$104,Drury_beneficiary_allocation!$G$5:$G$104,0,0)</f>
        <v>0</v>
      </c>
      <c r="Q546" s="362">
        <f>_xlfn.XLOOKUP($A546,'Total project cost for DCs'!$A$4:$A$111,'Total project cost for DCs'!AA$4:AA$111,0,0)*_xlfn.XLOOKUP($A546,Drury_beneficiary_allocation!$A$5:$A$104,Drury_beneficiary_allocation!$G$5:$G$104,0,0)</f>
        <v>0</v>
      </c>
      <c r="R546" s="362">
        <f>_xlfn.XLOOKUP($A546,'Total project cost for DCs'!$A$4:$A$111,'Total project cost for DCs'!AB$4:AB$111,0,0)*_xlfn.XLOOKUP($A546,Drury_beneficiary_allocation!$A$5:$A$104,Drury_beneficiary_allocation!$G$5:$G$104,0,0)</f>
        <v>0</v>
      </c>
      <c r="S546" s="362">
        <f>_xlfn.XLOOKUP($A546,'Total project cost for DCs'!$A$4:$A$111,'Total project cost for DCs'!AC$4:AC$111,0,0)*_xlfn.XLOOKUP($A546,Drury_beneficiary_allocation!$A$5:$A$104,Drury_beneficiary_allocation!$G$5:$G$104,0,0)</f>
        <v>0</v>
      </c>
      <c r="T546" s="362">
        <f>_xlfn.XLOOKUP($A546,'Total project cost for DCs'!$A$4:$A$111,'Total project cost for DCs'!AD$4:AD$111,0,0)*_xlfn.XLOOKUP($A546,Drury_beneficiary_allocation!$A$5:$A$104,Drury_beneficiary_allocation!$G$5:$G$104,0,0)</f>
        <v>0</v>
      </c>
      <c r="U546" s="362">
        <f>_xlfn.XLOOKUP($A546,'Total project cost for DCs'!$A$4:$A$111,'Total project cost for DCs'!AE$4:AE$111,0,0)*_xlfn.XLOOKUP($A546,Drury_beneficiary_allocation!$A$5:$A$104,Drury_beneficiary_allocation!$G$5:$G$104,0,0)</f>
        <v>0</v>
      </c>
      <c r="V546" s="362">
        <f>_xlfn.XLOOKUP($A546,'Total project cost for DCs'!$A$4:$A$111,'Total project cost for DCs'!AF$4:AF$111,0,0)*_xlfn.XLOOKUP($A546,Drury_beneficiary_allocation!$A$5:$A$104,Drury_beneficiary_allocation!$G$5:$G$104,0,0)</f>
        <v>0</v>
      </c>
      <c r="W546" s="362">
        <f>_xlfn.XLOOKUP($A546,'Total project cost for DCs'!$A$4:$A$111,'Total project cost for DCs'!AG$4:AG$111,0,0)*_xlfn.XLOOKUP($A546,Drury_beneficiary_allocation!$A$5:$A$104,Drury_beneficiary_allocation!$G$5:$G$104,0,0)</f>
        <v>0</v>
      </c>
      <c r="X546" s="362">
        <f>_xlfn.XLOOKUP($A546,'Total project cost for DCs'!$A$4:$A$111,'Total project cost for DCs'!AH$4:AH$111,0,0)*_xlfn.XLOOKUP($A546,Drury_beneficiary_allocation!$A$5:$A$104,Drury_beneficiary_allocation!$G$5:$G$104,0,0)</f>
        <v>0</v>
      </c>
      <c r="Y546" s="362">
        <f>_xlfn.XLOOKUP($A546,'Total project cost for DCs'!$A$4:$A$111,'Total project cost for DCs'!AI$4:AI$111,0,0)*_xlfn.XLOOKUP($A546,Drury_beneficiary_allocation!$A$5:$A$104,Drury_beneficiary_allocation!$G$5:$G$104,0,0)</f>
        <v>0</v>
      </c>
      <c r="Z546" s="362">
        <f>_xlfn.XLOOKUP($A546,'Total project cost for DCs'!$A$4:$A$111,'Total project cost for DCs'!AJ$4:AJ$111,0,0)*_xlfn.XLOOKUP($A546,Drury_beneficiary_allocation!$A$5:$A$104,Drury_beneficiary_allocation!$G$5:$G$104,0,0)</f>
        <v>0</v>
      </c>
      <c r="AA546" s="362">
        <f>_xlfn.XLOOKUP($A546,'Total project cost for DCs'!$A$4:$A$111,'Total project cost for DCs'!AK$4:AK$111,0,0)*_xlfn.XLOOKUP($A546,Drury_beneficiary_allocation!$A$5:$A$104,Drury_beneficiary_allocation!$G$5:$G$104,0,0)</f>
        <v>0</v>
      </c>
      <c r="AB546" s="362">
        <f>_xlfn.XLOOKUP($A546,'Total project cost for DCs'!$A$4:$A$111,'Total project cost for DCs'!AL$4:AL$111,0,0)*_xlfn.XLOOKUP($A546,Drury_beneficiary_allocation!$A$5:$A$104,Drury_beneficiary_allocation!$G$5:$G$104,0,0)</f>
        <v>0</v>
      </c>
      <c r="AC546" s="362">
        <f>_xlfn.XLOOKUP($A546,'Total project cost for DCs'!$A$4:$A$111,'Total project cost for DCs'!AM$4:AM$111,0,0)*_xlfn.XLOOKUP($A546,Drury_beneficiary_allocation!$A$5:$A$104,Drury_beneficiary_allocation!$G$5:$G$104,0,0)</f>
        <v>0</v>
      </c>
      <c r="AD546" s="362">
        <f>_xlfn.XLOOKUP($A546,'Total project cost for DCs'!$A$4:$A$111,'Total project cost for DCs'!AN$4:AN$111,0,0)*_xlfn.XLOOKUP($A546,Drury_beneficiary_allocation!$A$5:$A$104,Drury_beneficiary_allocation!$G$5:$G$104,0,0)</f>
        <v>0</v>
      </c>
      <c r="AE546" s="363">
        <f t="shared" si="77"/>
        <v>0</v>
      </c>
      <c r="AF546" s="349"/>
      <c r="AG546" s="349">
        <f t="shared" si="79"/>
        <v>0</v>
      </c>
      <c r="AH546" s="353">
        <v>0</v>
      </c>
      <c r="AI546" s="354" t="str">
        <f t="shared" si="78"/>
        <v>Collector</v>
      </c>
      <c r="AJ546" s="349"/>
      <c r="AK546" s="349"/>
      <c r="AL546" s="355">
        <f>_xlfn.XLOOKUP(A546,'P1 Date Adjustment'!B:B,'P1 Date Adjustment'!F:F,"not found",0)</f>
        <v>2033</v>
      </c>
      <c r="AM546" s="349">
        <f t="shared" si="80"/>
        <v>0</v>
      </c>
    </row>
    <row r="547" spans="1:39" ht="30" x14ac:dyDescent="0.25">
      <c r="A547" s="129" t="s">
        <v>246</v>
      </c>
      <c r="B547" s="358" t="s">
        <v>247</v>
      </c>
      <c r="C547" s="358" t="str">
        <f>_xlfn.XLOOKUP($A547,'Total project cost for DCs'!A:A,'Total project cost for DCs'!C:C,"Not found",0)</f>
        <v>4-lane urban- upgrade 2-lane urban with active modes on both sides (SGA design)</v>
      </c>
      <c r="D547" s="355" t="s">
        <v>155</v>
      </c>
      <c r="E547" s="355" t="s">
        <v>157</v>
      </c>
      <c r="H547" s="355" t="s">
        <v>832</v>
      </c>
      <c r="I547" s="359">
        <f>_xlfn.XLOOKUP($H547,DC_growth_AGS!$A$665:$A$673,DC_growth_AGS!$O$665:$O$673,"Not found",0)</f>
        <v>0.36349328388092461</v>
      </c>
      <c r="J547" s="355">
        <v>2050</v>
      </c>
      <c r="K547" s="362">
        <f>_xlfn.XLOOKUP($A547,'Total project cost for DCs'!$A$4:$A$111,'Total project cost for DCs'!U$4:U$111,0,0)*_xlfn.XLOOKUP($A547,Drury_beneficiary_allocation!$A$5:$A$104,Drury_beneficiary_allocation!$G$5:$G$104,0,0)</f>
        <v>0</v>
      </c>
      <c r="L547" s="362">
        <f>_xlfn.XLOOKUP($A547,'Total project cost for DCs'!$A$4:$A$111,'Total project cost for DCs'!V$4:V$111,0,0)*_xlfn.XLOOKUP($A547,Drury_beneficiary_allocation!$A$5:$A$104,Drury_beneficiary_allocation!$G$5:$G$104,0,0)</f>
        <v>0</v>
      </c>
      <c r="M547" s="362">
        <f>_xlfn.XLOOKUP($A547,'Total project cost for DCs'!$A$4:$A$111,'Total project cost for DCs'!W$4:W$111,0,0)*_xlfn.XLOOKUP($A547,Drury_beneficiary_allocation!$A$5:$A$104,Drury_beneficiary_allocation!$G$5:$G$104,0,0)</f>
        <v>0</v>
      </c>
      <c r="N547" s="362">
        <f>_xlfn.XLOOKUP($A547,'Total project cost for DCs'!$A$4:$A$111,'Total project cost for DCs'!X$4:X$111,0,0)*_xlfn.XLOOKUP($A547,Drury_beneficiary_allocation!$A$5:$A$104,Drury_beneficiary_allocation!$G$5:$G$104,0,0)</f>
        <v>0</v>
      </c>
      <c r="O547" s="362">
        <f>_xlfn.XLOOKUP($A547,'Total project cost for DCs'!$A$4:$A$111,'Total project cost for DCs'!Y$4:Y$111,0,0)*_xlfn.XLOOKUP($A547,Drury_beneficiary_allocation!$A$5:$A$104,Drury_beneficiary_allocation!$G$5:$G$104,0,0)</f>
        <v>0</v>
      </c>
      <c r="P547" s="362">
        <f>_xlfn.XLOOKUP($A547,'Total project cost for DCs'!$A$4:$A$111,'Total project cost for DCs'!Z$4:Z$111,0,0)*_xlfn.XLOOKUP($A547,Drury_beneficiary_allocation!$A$5:$A$104,Drury_beneficiary_allocation!$G$5:$G$104,0,0)</f>
        <v>0</v>
      </c>
      <c r="Q547" s="362">
        <f>_xlfn.XLOOKUP($A547,'Total project cost for DCs'!$A$4:$A$111,'Total project cost for DCs'!AA$4:AA$111,0,0)*_xlfn.XLOOKUP($A547,Drury_beneficiary_allocation!$A$5:$A$104,Drury_beneficiary_allocation!$G$5:$G$104,0,0)</f>
        <v>0</v>
      </c>
      <c r="R547" s="362">
        <f>_xlfn.XLOOKUP($A547,'Total project cost for DCs'!$A$4:$A$111,'Total project cost for DCs'!AB$4:AB$111,0,0)*_xlfn.XLOOKUP($A547,Drury_beneficiary_allocation!$A$5:$A$104,Drury_beneficiary_allocation!$G$5:$G$104,0,0)</f>
        <v>0</v>
      </c>
      <c r="S547" s="362">
        <f>_xlfn.XLOOKUP($A547,'Total project cost for DCs'!$A$4:$A$111,'Total project cost for DCs'!AC$4:AC$111,0,0)*_xlfn.XLOOKUP($A547,Drury_beneficiary_allocation!$A$5:$A$104,Drury_beneficiary_allocation!$G$5:$G$104,0,0)</f>
        <v>0</v>
      </c>
      <c r="T547" s="362">
        <f>_xlfn.XLOOKUP($A547,'Total project cost for DCs'!$A$4:$A$111,'Total project cost for DCs'!AD$4:AD$111,0,0)*_xlfn.XLOOKUP($A547,Drury_beneficiary_allocation!$A$5:$A$104,Drury_beneficiary_allocation!$G$5:$G$104,0,0)</f>
        <v>0</v>
      </c>
      <c r="U547" s="362">
        <f>_xlfn.XLOOKUP($A547,'Total project cost for DCs'!$A$4:$A$111,'Total project cost for DCs'!AE$4:AE$111,0,0)*_xlfn.XLOOKUP($A547,Drury_beneficiary_allocation!$A$5:$A$104,Drury_beneficiary_allocation!$G$5:$G$104,0,0)</f>
        <v>0</v>
      </c>
      <c r="V547" s="362">
        <f>_xlfn.XLOOKUP($A547,'Total project cost for DCs'!$A$4:$A$111,'Total project cost for DCs'!AF$4:AF$111,0,0)*_xlfn.XLOOKUP($A547,Drury_beneficiary_allocation!$A$5:$A$104,Drury_beneficiary_allocation!$G$5:$G$104,0,0)</f>
        <v>0</v>
      </c>
      <c r="W547" s="362">
        <f>_xlfn.XLOOKUP($A547,'Total project cost for DCs'!$A$4:$A$111,'Total project cost for DCs'!AG$4:AG$111,0,0)*_xlfn.XLOOKUP($A547,Drury_beneficiary_allocation!$A$5:$A$104,Drury_beneficiary_allocation!$G$5:$G$104,0,0)</f>
        <v>0</v>
      </c>
      <c r="X547" s="362">
        <f>_xlfn.XLOOKUP($A547,'Total project cost for DCs'!$A$4:$A$111,'Total project cost for DCs'!AH$4:AH$111,0,0)*_xlfn.XLOOKUP($A547,Drury_beneficiary_allocation!$A$5:$A$104,Drury_beneficiary_allocation!$G$5:$G$104,0,0)</f>
        <v>0</v>
      </c>
      <c r="Y547" s="362">
        <f>_xlfn.XLOOKUP($A547,'Total project cost for DCs'!$A$4:$A$111,'Total project cost for DCs'!AI$4:AI$111,0,0)*_xlfn.XLOOKUP($A547,Drury_beneficiary_allocation!$A$5:$A$104,Drury_beneficiary_allocation!$G$5:$G$104,0,0)</f>
        <v>0</v>
      </c>
      <c r="Z547" s="362">
        <f>_xlfn.XLOOKUP($A547,'Total project cost for DCs'!$A$4:$A$111,'Total project cost for DCs'!AJ$4:AJ$111,0,0)*_xlfn.XLOOKUP($A547,Drury_beneficiary_allocation!$A$5:$A$104,Drury_beneficiary_allocation!$G$5:$G$104,0,0)</f>
        <v>0</v>
      </c>
      <c r="AA547" s="362">
        <f>_xlfn.XLOOKUP($A547,'Total project cost for DCs'!$A$4:$A$111,'Total project cost for DCs'!AK$4:AK$111,0,0)*_xlfn.XLOOKUP($A547,Drury_beneficiary_allocation!$A$5:$A$104,Drury_beneficiary_allocation!$G$5:$G$104,0,0)</f>
        <v>0</v>
      </c>
      <c r="AB547" s="362">
        <f>_xlfn.XLOOKUP($A547,'Total project cost for DCs'!$A$4:$A$111,'Total project cost for DCs'!AL$4:AL$111,0,0)*_xlfn.XLOOKUP($A547,Drury_beneficiary_allocation!$A$5:$A$104,Drury_beneficiary_allocation!$G$5:$G$104,0,0)</f>
        <v>0</v>
      </c>
      <c r="AC547" s="362">
        <f>_xlfn.XLOOKUP($A547,'Total project cost for DCs'!$A$4:$A$111,'Total project cost for DCs'!AM$4:AM$111,0,0)*_xlfn.XLOOKUP($A547,Drury_beneficiary_allocation!$A$5:$A$104,Drury_beneficiary_allocation!$G$5:$G$104,0,0)</f>
        <v>0</v>
      </c>
      <c r="AD547" s="362">
        <f>_xlfn.XLOOKUP($A547,'Total project cost for DCs'!$A$4:$A$111,'Total project cost for DCs'!AN$4:AN$111,0,0)*_xlfn.XLOOKUP($A547,Drury_beneficiary_allocation!$A$5:$A$104,Drury_beneficiary_allocation!$G$5:$G$104,0,0)</f>
        <v>0</v>
      </c>
      <c r="AE547" s="363">
        <f t="shared" si="77"/>
        <v>0</v>
      </c>
      <c r="AF547" s="349"/>
      <c r="AG547" s="349">
        <f t="shared" si="79"/>
        <v>0</v>
      </c>
      <c r="AH547" s="353">
        <v>0</v>
      </c>
      <c r="AI547" s="354" t="str">
        <f t="shared" si="78"/>
        <v>Arterial</v>
      </c>
      <c r="AJ547" s="349"/>
      <c r="AK547" s="349"/>
      <c r="AL547" s="355">
        <f>_xlfn.XLOOKUP(A547,'P1 Date Adjustment'!B:B,'P1 Date Adjustment'!F:F,"not found",0)</f>
        <v>2050</v>
      </c>
      <c r="AM547" s="349">
        <f t="shared" si="80"/>
        <v>0</v>
      </c>
    </row>
    <row r="548" spans="1:39" ht="45" x14ac:dyDescent="0.25">
      <c r="A548" s="129" t="s">
        <v>259</v>
      </c>
      <c r="B548" s="358" t="s">
        <v>260</v>
      </c>
      <c r="C548" s="358" t="str">
        <f>_xlfn.XLOOKUP($A548,'Total project cost for DCs'!A:A,'Total project cost for DCs'!C:C,"Not found",0)</f>
        <v>Active mode upgrades- existing road layout with active modes on both sides + intersection upgrades for active mode crossing</v>
      </c>
      <c r="D548" s="355" t="s">
        <v>155</v>
      </c>
      <c r="E548" s="355" t="s">
        <v>199</v>
      </c>
      <c r="H548" s="355" t="s">
        <v>832</v>
      </c>
      <c r="I548" s="359">
        <f>_xlfn.XLOOKUP($H548,DC_growth_AGS!$A$665:$A$673,DC_growth_AGS!$O$665:$O$673,"Not found",0)</f>
        <v>0.36349328388092461</v>
      </c>
      <c r="J548" s="355">
        <v>2035</v>
      </c>
      <c r="K548" s="362">
        <f>_xlfn.XLOOKUP($A548,'Total project cost for DCs'!$A$4:$A$111,'Total project cost for DCs'!U$4:U$111,0,0)*_xlfn.XLOOKUP($A548,Drury_beneficiary_allocation!$A$5:$A$104,Drury_beneficiary_allocation!$G$5:$G$104,0,0)</f>
        <v>0</v>
      </c>
      <c r="L548" s="362">
        <f>_xlfn.XLOOKUP($A548,'Total project cost for DCs'!$A$4:$A$111,'Total project cost for DCs'!V$4:V$111,0,0)*_xlfn.XLOOKUP($A548,Drury_beneficiary_allocation!$A$5:$A$104,Drury_beneficiary_allocation!$G$5:$G$104,0,0)</f>
        <v>0</v>
      </c>
      <c r="M548" s="362">
        <f>_xlfn.XLOOKUP($A548,'Total project cost for DCs'!$A$4:$A$111,'Total project cost for DCs'!W$4:W$111,0,0)*_xlfn.XLOOKUP($A548,Drury_beneficiary_allocation!$A$5:$A$104,Drury_beneficiary_allocation!$G$5:$G$104,0,0)</f>
        <v>0</v>
      </c>
      <c r="N548" s="362">
        <f>_xlfn.XLOOKUP($A548,'Total project cost for DCs'!$A$4:$A$111,'Total project cost for DCs'!X$4:X$111,0,0)*_xlfn.XLOOKUP($A548,Drury_beneficiary_allocation!$A$5:$A$104,Drury_beneficiary_allocation!$G$5:$G$104,0,0)</f>
        <v>0</v>
      </c>
      <c r="O548" s="362">
        <f>_xlfn.XLOOKUP($A548,'Total project cost for DCs'!$A$4:$A$111,'Total project cost for DCs'!Y$4:Y$111,0,0)*_xlfn.XLOOKUP($A548,Drury_beneficiary_allocation!$A$5:$A$104,Drury_beneficiary_allocation!$G$5:$G$104,0,0)</f>
        <v>0</v>
      </c>
      <c r="P548" s="362">
        <f>_xlfn.XLOOKUP($A548,'Total project cost for DCs'!$A$4:$A$111,'Total project cost for DCs'!Z$4:Z$111,0,0)*_xlfn.XLOOKUP($A548,Drury_beneficiary_allocation!$A$5:$A$104,Drury_beneficiary_allocation!$G$5:$G$104,0,0)</f>
        <v>0</v>
      </c>
      <c r="Q548" s="362">
        <f>_xlfn.XLOOKUP($A548,'Total project cost for DCs'!$A$4:$A$111,'Total project cost for DCs'!AA$4:AA$111,0,0)*_xlfn.XLOOKUP($A548,Drury_beneficiary_allocation!$A$5:$A$104,Drury_beneficiary_allocation!$G$5:$G$104,0,0)</f>
        <v>0</v>
      </c>
      <c r="R548" s="362">
        <f>_xlfn.XLOOKUP($A548,'Total project cost for DCs'!$A$4:$A$111,'Total project cost for DCs'!AB$4:AB$111,0,0)*_xlfn.XLOOKUP($A548,Drury_beneficiary_allocation!$A$5:$A$104,Drury_beneficiary_allocation!$G$5:$G$104,0,0)</f>
        <v>0</v>
      </c>
      <c r="S548" s="362">
        <f>_xlfn.XLOOKUP($A548,'Total project cost for DCs'!$A$4:$A$111,'Total project cost for DCs'!AC$4:AC$111,0,0)*_xlfn.XLOOKUP($A548,Drury_beneficiary_allocation!$A$5:$A$104,Drury_beneficiary_allocation!$G$5:$G$104,0,0)</f>
        <v>0</v>
      </c>
      <c r="T548" s="362">
        <f>_xlfn.XLOOKUP($A548,'Total project cost for DCs'!$A$4:$A$111,'Total project cost for DCs'!AD$4:AD$111,0,0)*_xlfn.XLOOKUP($A548,Drury_beneficiary_allocation!$A$5:$A$104,Drury_beneficiary_allocation!$G$5:$G$104,0,0)</f>
        <v>0</v>
      </c>
      <c r="U548" s="362">
        <f>_xlfn.XLOOKUP($A548,'Total project cost for DCs'!$A$4:$A$111,'Total project cost for DCs'!AE$4:AE$111,0,0)*_xlfn.XLOOKUP($A548,Drury_beneficiary_allocation!$A$5:$A$104,Drury_beneficiary_allocation!$G$5:$G$104,0,0)</f>
        <v>0</v>
      </c>
      <c r="V548" s="362">
        <f>_xlfn.XLOOKUP($A548,'Total project cost for DCs'!$A$4:$A$111,'Total project cost for DCs'!AF$4:AF$111,0,0)*_xlfn.XLOOKUP($A548,Drury_beneficiary_allocation!$A$5:$A$104,Drury_beneficiary_allocation!$G$5:$G$104,0,0)</f>
        <v>0</v>
      </c>
      <c r="W548" s="362">
        <f>_xlfn.XLOOKUP($A548,'Total project cost for DCs'!$A$4:$A$111,'Total project cost for DCs'!AG$4:AG$111,0,0)*_xlfn.XLOOKUP($A548,Drury_beneficiary_allocation!$A$5:$A$104,Drury_beneficiary_allocation!$G$5:$G$104,0,0)</f>
        <v>0</v>
      </c>
      <c r="X548" s="362">
        <f>_xlfn.XLOOKUP($A548,'Total project cost for DCs'!$A$4:$A$111,'Total project cost for DCs'!AH$4:AH$111,0,0)*_xlfn.XLOOKUP($A548,Drury_beneficiary_allocation!$A$5:$A$104,Drury_beneficiary_allocation!$G$5:$G$104,0,0)</f>
        <v>0</v>
      </c>
      <c r="Y548" s="362">
        <f>_xlfn.XLOOKUP($A548,'Total project cost for DCs'!$A$4:$A$111,'Total project cost for DCs'!AI$4:AI$111,0,0)*_xlfn.XLOOKUP($A548,Drury_beneficiary_allocation!$A$5:$A$104,Drury_beneficiary_allocation!$G$5:$G$104,0,0)</f>
        <v>0</v>
      </c>
      <c r="Z548" s="362">
        <f>_xlfn.XLOOKUP($A548,'Total project cost for DCs'!$A$4:$A$111,'Total project cost for DCs'!AJ$4:AJ$111,0,0)*_xlfn.XLOOKUP($A548,Drury_beneficiary_allocation!$A$5:$A$104,Drury_beneficiary_allocation!$G$5:$G$104,0,0)</f>
        <v>0</v>
      </c>
      <c r="AA548" s="362">
        <f>_xlfn.XLOOKUP($A548,'Total project cost for DCs'!$A$4:$A$111,'Total project cost for DCs'!AK$4:AK$111,0,0)*_xlfn.XLOOKUP($A548,Drury_beneficiary_allocation!$A$5:$A$104,Drury_beneficiary_allocation!$G$5:$G$104,0,0)</f>
        <v>0</v>
      </c>
      <c r="AB548" s="362">
        <f>_xlfn.XLOOKUP($A548,'Total project cost for DCs'!$A$4:$A$111,'Total project cost for DCs'!AL$4:AL$111,0,0)*_xlfn.XLOOKUP($A548,Drury_beneficiary_allocation!$A$5:$A$104,Drury_beneficiary_allocation!$G$5:$G$104,0,0)</f>
        <v>0</v>
      </c>
      <c r="AC548" s="362">
        <f>_xlfn.XLOOKUP($A548,'Total project cost for DCs'!$A$4:$A$111,'Total project cost for DCs'!AM$4:AM$111,0,0)*_xlfn.XLOOKUP($A548,Drury_beneficiary_allocation!$A$5:$A$104,Drury_beneficiary_allocation!$G$5:$G$104,0,0)</f>
        <v>0</v>
      </c>
      <c r="AD548" s="362">
        <f>_xlfn.XLOOKUP($A548,'Total project cost for DCs'!$A$4:$A$111,'Total project cost for DCs'!AN$4:AN$111,0,0)*_xlfn.XLOOKUP($A548,Drury_beneficiary_allocation!$A$5:$A$104,Drury_beneficiary_allocation!$G$5:$G$104,0,0)</f>
        <v>0</v>
      </c>
      <c r="AE548" s="363">
        <f t="shared" si="77"/>
        <v>0</v>
      </c>
      <c r="AF548" s="349"/>
      <c r="AG548" s="349">
        <f t="shared" si="79"/>
        <v>0</v>
      </c>
      <c r="AH548" s="353">
        <v>0</v>
      </c>
      <c r="AI548" s="354" t="str">
        <f t="shared" si="78"/>
        <v>Collector</v>
      </c>
      <c r="AJ548" s="349"/>
      <c r="AK548" s="349"/>
      <c r="AL548" s="355">
        <f>_xlfn.XLOOKUP(A548,'P1 Date Adjustment'!B:B,'P1 Date Adjustment'!F:F,"not found",0)</f>
        <v>2035</v>
      </c>
      <c r="AM548" s="349">
        <f t="shared" si="80"/>
        <v>0</v>
      </c>
    </row>
    <row r="549" spans="1:39" ht="45" x14ac:dyDescent="0.25">
      <c r="A549" s="129">
        <v>21</v>
      </c>
      <c r="B549" s="358" t="s">
        <v>262</v>
      </c>
      <c r="C549" s="358" t="str">
        <f>_xlfn.XLOOKUP($A549,'Total project cost for DCs'!A:A,'Total project cost for DCs'!C:C,"Not found",0)</f>
        <v>Active mode upgrades- existing road layout with active modes on both sides + intersection upgrades for active mode crossing</v>
      </c>
      <c r="D549" s="355" t="s">
        <v>155</v>
      </c>
      <c r="E549" s="355" t="s">
        <v>199</v>
      </c>
      <c r="H549" s="355" t="s">
        <v>832</v>
      </c>
      <c r="I549" s="359">
        <f>_xlfn.XLOOKUP($H549,DC_growth_AGS!$A$665:$A$673,DC_growth_AGS!$O$665:$O$673,"Not found",0)</f>
        <v>0.36349328388092461</v>
      </c>
      <c r="J549" s="355">
        <v>2035</v>
      </c>
      <c r="K549" s="362">
        <f>_xlfn.XLOOKUP($A549,'Total project cost for DCs'!$A$4:$A$111,'Total project cost for DCs'!U$4:U$111,0,0)*_xlfn.XLOOKUP($A549,Drury_beneficiary_allocation!$A$5:$A$104,Drury_beneficiary_allocation!$G$5:$G$104,0,0)</f>
        <v>0</v>
      </c>
      <c r="L549" s="362">
        <f>_xlfn.XLOOKUP($A549,'Total project cost for DCs'!$A$4:$A$111,'Total project cost for DCs'!V$4:V$111,0,0)*_xlfn.XLOOKUP($A549,Drury_beneficiary_allocation!$A$5:$A$104,Drury_beneficiary_allocation!$G$5:$G$104,0,0)</f>
        <v>0</v>
      </c>
      <c r="M549" s="362">
        <f>_xlfn.XLOOKUP($A549,'Total project cost for DCs'!$A$4:$A$111,'Total project cost for DCs'!W$4:W$111,0,0)*_xlfn.XLOOKUP($A549,Drury_beneficiary_allocation!$A$5:$A$104,Drury_beneficiary_allocation!$G$5:$G$104,0,0)</f>
        <v>0</v>
      </c>
      <c r="N549" s="362">
        <f>_xlfn.XLOOKUP($A549,'Total project cost for DCs'!$A$4:$A$111,'Total project cost for DCs'!X$4:X$111,0,0)*_xlfn.XLOOKUP($A549,Drury_beneficiary_allocation!$A$5:$A$104,Drury_beneficiary_allocation!$G$5:$G$104,0,0)</f>
        <v>0</v>
      </c>
      <c r="O549" s="362">
        <f>_xlfn.XLOOKUP($A549,'Total project cost for DCs'!$A$4:$A$111,'Total project cost for DCs'!Y$4:Y$111,0,0)*_xlfn.XLOOKUP($A549,Drury_beneficiary_allocation!$A$5:$A$104,Drury_beneficiary_allocation!$G$5:$G$104,0,0)</f>
        <v>0</v>
      </c>
      <c r="P549" s="362">
        <f>_xlfn.XLOOKUP($A549,'Total project cost for DCs'!$A$4:$A$111,'Total project cost for DCs'!Z$4:Z$111,0,0)*_xlfn.XLOOKUP($A549,Drury_beneficiary_allocation!$A$5:$A$104,Drury_beneficiary_allocation!$G$5:$G$104,0,0)</f>
        <v>0</v>
      </c>
      <c r="Q549" s="362">
        <f>_xlfn.XLOOKUP($A549,'Total project cost for DCs'!$A$4:$A$111,'Total project cost for DCs'!AA$4:AA$111,0,0)*_xlfn.XLOOKUP($A549,Drury_beneficiary_allocation!$A$5:$A$104,Drury_beneficiary_allocation!$G$5:$G$104,0,0)</f>
        <v>0</v>
      </c>
      <c r="R549" s="362">
        <f>_xlfn.XLOOKUP($A549,'Total project cost for DCs'!$A$4:$A$111,'Total project cost for DCs'!AB$4:AB$111,0,0)*_xlfn.XLOOKUP($A549,Drury_beneficiary_allocation!$A$5:$A$104,Drury_beneficiary_allocation!$G$5:$G$104,0,0)</f>
        <v>0</v>
      </c>
      <c r="S549" s="362">
        <f>_xlfn.XLOOKUP($A549,'Total project cost for DCs'!$A$4:$A$111,'Total project cost for DCs'!AC$4:AC$111,0,0)*_xlfn.XLOOKUP($A549,Drury_beneficiary_allocation!$A$5:$A$104,Drury_beneficiary_allocation!$G$5:$G$104,0,0)</f>
        <v>0</v>
      </c>
      <c r="T549" s="362">
        <f>_xlfn.XLOOKUP($A549,'Total project cost for DCs'!$A$4:$A$111,'Total project cost for DCs'!AD$4:AD$111,0,0)*_xlfn.XLOOKUP($A549,Drury_beneficiary_allocation!$A$5:$A$104,Drury_beneficiary_allocation!$G$5:$G$104,0,0)</f>
        <v>0</v>
      </c>
      <c r="U549" s="362">
        <f>_xlfn.XLOOKUP($A549,'Total project cost for DCs'!$A$4:$A$111,'Total project cost for DCs'!AE$4:AE$111,0,0)*_xlfn.XLOOKUP($A549,Drury_beneficiary_allocation!$A$5:$A$104,Drury_beneficiary_allocation!$G$5:$G$104,0,0)</f>
        <v>0</v>
      </c>
      <c r="V549" s="362">
        <f>_xlfn.XLOOKUP($A549,'Total project cost for DCs'!$A$4:$A$111,'Total project cost for DCs'!AF$4:AF$111,0,0)*_xlfn.XLOOKUP($A549,Drury_beneficiary_allocation!$A$5:$A$104,Drury_beneficiary_allocation!$G$5:$G$104,0,0)</f>
        <v>0</v>
      </c>
      <c r="W549" s="362">
        <f>_xlfn.XLOOKUP($A549,'Total project cost for DCs'!$A$4:$A$111,'Total project cost for DCs'!AG$4:AG$111,0,0)*_xlfn.XLOOKUP($A549,Drury_beneficiary_allocation!$A$5:$A$104,Drury_beneficiary_allocation!$G$5:$G$104,0,0)</f>
        <v>0</v>
      </c>
      <c r="X549" s="362">
        <f>_xlfn.XLOOKUP($A549,'Total project cost for DCs'!$A$4:$A$111,'Total project cost for DCs'!AH$4:AH$111,0,0)*_xlfn.XLOOKUP($A549,Drury_beneficiary_allocation!$A$5:$A$104,Drury_beneficiary_allocation!$G$5:$G$104,0,0)</f>
        <v>0</v>
      </c>
      <c r="Y549" s="362">
        <f>_xlfn.XLOOKUP($A549,'Total project cost for DCs'!$A$4:$A$111,'Total project cost for DCs'!AI$4:AI$111,0,0)*_xlfn.XLOOKUP($A549,Drury_beneficiary_allocation!$A$5:$A$104,Drury_beneficiary_allocation!$G$5:$G$104,0,0)</f>
        <v>0</v>
      </c>
      <c r="Z549" s="362">
        <f>_xlfn.XLOOKUP($A549,'Total project cost for DCs'!$A$4:$A$111,'Total project cost for DCs'!AJ$4:AJ$111,0,0)*_xlfn.XLOOKUP($A549,Drury_beneficiary_allocation!$A$5:$A$104,Drury_beneficiary_allocation!$G$5:$G$104,0,0)</f>
        <v>0</v>
      </c>
      <c r="AA549" s="362">
        <f>_xlfn.XLOOKUP($A549,'Total project cost for DCs'!$A$4:$A$111,'Total project cost for DCs'!AK$4:AK$111,0,0)*_xlfn.XLOOKUP($A549,Drury_beneficiary_allocation!$A$5:$A$104,Drury_beneficiary_allocation!$G$5:$G$104,0,0)</f>
        <v>0</v>
      </c>
      <c r="AB549" s="362">
        <f>_xlfn.XLOOKUP($A549,'Total project cost for DCs'!$A$4:$A$111,'Total project cost for DCs'!AL$4:AL$111,0,0)*_xlfn.XLOOKUP($A549,Drury_beneficiary_allocation!$A$5:$A$104,Drury_beneficiary_allocation!$G$5:$G$104,0,0)</f>
        <v>0</v>
      </c>
      <c r="AC549" s="362">
        <f>_xlfn.XLOOKUP($A549,'Total project cost for DCs'!$A$4:$A$111,'Total project cost for DCs'!AM$4:AM$111,0,0)*_xlfn.XLOOKUP($A549,Drury_beneficiary_allocation!$A$5:$A$104,Drury_beneficiary_allocation!$G$5:$G$104,0,0)</f>
        <v>0</v>
      </c>
      <c r="AD549" s="362">
        <f>_xlfn.XLOOKUP($A549,'Total project cost for DCs'!$A$4:$A$111,'Total project cost for DCs'!AN$4:AN$111,0,0)*_xlfn.XLOOKUP($A549,Drury_beneficiary_allocation!$A$5:$A$104,Drury_beneficiary_allocation!$G$5:$G$104,0,0)</f>
        <v>0</v>
      </c>
      <c r="AE549" s="363">
        <f t="shared" si="77"/>
        <v>0</v>
      </c>
      <c r="AF549" s="349"/>
      <c r="AG549" s="349">
        <f t="shared" si="79"/>
        <v>0</v>
      </c>
      <c r="AH549" s="353">
        <v>0</v>
      </c>
      <c r="AI549" s="354" t="str">
        <f t="shared" si="78"/>
        <v>Collector</v>
      </c>
      <c r="AJ549" s="349"/>
      <c r="AK549" s="349"/>
      <c r="AL549" s="355">
        <f>_xlfn.XLOOKUP(A549,'P1 Date Adjustment'!B:B,'P1 Date Adjustment'!F:F,"not found",0)</f>
        <v>2035</v>
      </c>
      <c r="AM549" s="349">
        <f t="shared" si="80"/>
        <v>0</v>
      </c>
    </row>
    <row r="550" spans="1:39" x14ac:dyDescent="0.25">
      <c r="A550" s="129">
        <v>22</v>
      </c>
      <c r="B550" s="358" t="s">
        <v>263</v>
      </c>
      <c r="C550" s="358" t="str">
        <f>_xlfn.XLOOKUP($A550,'Total project cost for DCs'!A:A,'Total project cost for DCs'!C:C,"Not found",0)</f>
        <v>Upgrade intersection with active modes facilities(TDM)</v>
      </c>
      <c r="D550" s="355" t="s">
        <v>155</v>
      </c>
      <c r="E550" s="355" t="s">
        <v>223</v>
      </c>
      <c r="H550" s="355" t="s">
        <v>832</v>
      </c>
      <c r="I550" s="359">
        <f>_xlfn.XLOOKUP($H550,DC_growth_AGS!$A$665:$A$673,DC_growth_AGS!$O$665:$O$673,"Not found",0)</f>
        <v>0.36349328388092461</v>
      </c>
      <c r="J550" s="355">
        <v>2033</v>
      </c>
      <c r="K550" s="362">
        <f>_xlfn.XLOOKUP($A550,'Total project cost for DCs'!$A$4:$A$111,'Total project cost for DCs'!U$4:U$111,0,0)*_xlfn.XLOOKUP($A550,Drury_beneficiary_allocation!$A$5:$A$104,Drury_beneficiary_allocation!$G$5:$G$104,0,0)</f>
        <v>0</v>
      </c>
      <c r="L550" s="362">
        <f>_xlfn.XLOOKUP($A550,'Total project cost for DCs'!$A$4:$A$111,'Total project cost for DCs'!V$4:V$111,0,0)*_xlfn.XLOOKUP($A550,Drury_beneficiary_allocation!$A$5:$A$104,Drury_beneficiary_allocation!$G$5:$G$104,0,0)</f>
        <v>0</v>
      </c>
      <c r="M550" s="362">
        <f>_xlfn.XLOOKUP($A550,'Total project cost for DCs'!$A$4:$A$111,'Total project cost for DCs'!W$4:W$111,0,0)*_xlfn.XLOOKUP($A550,Drury_beneficiary_allocation!$A$5:$A$104,Drury_beneficiary_allocation!$G$5:$G$104,0,0)</f>
        <v>0</v>
      </c>
      <c r="N550" s="362">
        <f>_xlfn.XLOOKUP($A550,'Total project cost for DCs'!$A$4:$A$111,'Total project cost for DCs'!X$4:X$111,0,0)*_xlfn.XLOOKUP($A550,Drury_beneficiary_allocation!$A$5:$A$104,Drury_beneficiary_allocation!$G$5:$G$104,0,0)</f>
        <v>0</v>
      </c>
      <c r="O550" s="362">
        <f>_xlfn.XLOOKUP($A550,'Total project cost for DCs'!$A$4:$A$111,'Total project cost for DCs'!Y$4:Y$111,0,0)*_xlfn.XLOOKUP($A550,Drury_beneficiary_allocation!$A$5:$A$104,Drury_beneficiary_allocation!$G$5:$G$104,0,0)</f>
        <v>0</v>
      </c>
      <c r="P550" s="362">
        <f>_xlfn.XLOOKUP($A550,'Total project cost for DCs'!$A$4:$A$111,'Total project cost for DCs'!Z$4:Z$111,0,0)*_xlfn.XLOOKUP($A550,Drury_beneficiary_allocation!$A$5:$A$104,Drury_beneficiary_allocation!$G$5:$G$104,0,0)</f>
        <v>0</v>
      </c>
      <c r="Q550" s="362">
        <f>_xlfn.XLOOKUP($A550,'Total project cost for DCs'!$A$4:$A$111,'Total project cost for DCs'!AA$4:AA$111,0,0)*_xlfn.XLOOKUP($A550,Drury_beneficiary_allocation!$A$5:$A$104,Drury_beneficiary_allocation!$G$5:$G$104,0,0)</f>
        <v>0</v>
      </c>
      <c r="R550" s="362">
        <f>_xlfn.XLOOKUP($A550,'Total project cost for DCs'!$A$4:$A$111,'Total project cost for DCs'!AB$4:AB$111,0,0)*_xlfn.XLOOKUP($A550,Drury_beneficiary_allocation!$A$5:$A$104,Drury_beneficiary_allocation!$G$5:$G$104,0,0)</f>
        <v>0</v>
      </c>
      <c r="S550" s="362">
        <f>_xlfn.XLOOKUP($A550,'Total project cost for DCs'!$A$4:$A$111,'Total project cost for DCs'!AC$4:AC$111,0,0)*_xlfn.XLOOKUP($A550,Drury_beneficiary_allocation!$A$5:$A$104,Drury_beneficiary_allocation!$G$5:$G$104,0,0)</f>
        <v>0</v>
      </c>
      <c r="T550" s="362">
        <f>_xlfn.XLOOKUP($A550,'Total project cost for DCs'!$A$4:$A$111,'Total project cost for DCs'!AD$4:AD$111,0,0)*_xlfn.XLOOKUP($A550,Drury_beneficiary_allocation!$A$5:$A$104,Drury_beneficiary_allocation!$G$5:$G$104,0,0)</f>
        <v>0</v>
      </c>
      <c r="U550" s="362">
        <f>_xlfn.XLOOKUP($A550,'Total project cost for DCs'!$A$4:$A$111,'Total project cost for DCs'!AE$4:AE$111,0,0)*_xlfn.XLOOKUP($A550,Drury_beneficiary_allocation!$A$5:$A$104,Drury_beneficiary_allocation!$G$5:$G$104,0,0)</f>
        <v>0</v>
      </c>
      <c r="V550" s="362">
        <f>_xlfn.XLOOKUP($A550,'Total project cost for DCs'!$A$4:$A$111,'Total project cost for DCs'!AF$4:AF$111,0,0)*_xlfn.XLOOKUP($A550,Drury_beneficiary_allocation!$A$5:$A$104,Drury_beneficiary_allocation!$G$5:$G$104,0,0)</f>
        <v>0</v>
      </c>
      <c r="W550" s="362">
        <f>_xlfn.XLOOKUP($A550,'Total project cost for DCs'!$A$4:$A$111,'Total project cost for DCs'!AG$4:AG$111,0,0)*_xlfn.XLOOKUP($A550,Drury_beneficiary_allocation!$A$5:$A$104,Drury_beneficiary_allocation!$G$5:$G$104,0,0)</f>
        <v>0</v>
      </c>
      <c r="X550" s="362">
        <f>_xlfn.XLOOKUP($A550,'Total project cost for DCs'!$A$4:$A$111,'Total project cost for DCs'!AH$4:AH$111,0,0)*_xlfn.XLOOKUP($A550,Drury_beneficiary_allocation!$A$5:$A$104,Drury_beneficiary_allocation!$G$5:$G$104,0,0)</f>
        <v>0</v>
      </c>
      <c r="Y550" s="362">
        <f>_xlfn.XLOOKUP($A550,'Total project cost for DCs'!$A$4:$A$111,'Total project cost for DCs'!AI$4:AI$111,0,0)*_xlfn.XLOOKUP($A550,Drury_beneficiary_allocation!$A$5:$A$104,Drury_beneficiary_allocation!$G$5:$G$104,0,0)</f>
        <v>0</v>
      </c>
      <c r="Z550" s="362">
        <f>_xlfn.XLOOKUP($A550,'Total project cost for DCs'!$A$4:$A$111,'Total project cost for DCs'!AJ$4:AJ$111,0,0)*_xlfn.XLOOKUP($A550,Drury_beneficiary_allocation!$A$5:$A$104,Drury_beneficiary_allocation!$G$5:$G$104,0,0)</f>
        <v>0</v>
      </c>
      <c r="AA550" s="362">
        <f>_xlfn.XLOOKUP($A550,'Total project cost for DCs'!$A$4:$A$111,'Total project cost for DCs'!AK$4:AK$111,0,0)*_xlfn.XLOOKUP($A550,Drury_beneficiary_allocation!$A$5:$A$104,Drury_beneficiary_allocation!$G$5:$G$104,0,0)</f>
        <v>0</v>
      </c>
      <c r="AB550" s="362">
        <f>_xlfn.XLOOKUP($A550,'Total project cost for DCs'!$A$4:$A$111,'Total project cost for DCs'!AL$4:AL$111,0,0)*_xlfn.XLOOKUP($A550,Drury_beneficiary_allocation!$A$5:$A$104,Drury_beneficiary_allocation!$G$5:$G$104,0,0)</f>
        <v>0</v>
      </c>
      <c r="AC550" s="362">
        <f>_xlfn.XLOOKUP($A550,'Total project cost for DCs'!$A$4:$A$111,'Total project cost for DCs'!AM$4:AM$111,0,0)*_xlfn.XLOOKUP($A550,Drury_beneficiary_allocation!$A$5:$A$104,Drury_beneficiary_allocation!$G$5:$G$104,0,0)</f>
        <v>0</v>
      </c>
      <c r="AD550" s="362">
        <f>_xlfn.XLOOKUP($A550,'Total project cost for DCs'!$A$4:$A$111,'Total project cost for DCs'!AN$4:AN$111,0,0)*_xlfn.XLOOKUP($A550,Drury_beneficiary_allocation!$A$5:$A$104,Drury_beneficiary_allocation!$G$5:$G$104,0,0)</f>
        <v>0</v>
      </c>
      <c r="AE550" s="363">
        <f t="shared" si="77"/>
        <v>0</v>
      </c>
      <c r="AF550" s="349"/>
      <c r="AG550" s="349">
        <f t="shared" si="79"/>
        <v>0</v>
      </c>
      <c r="AH550" s="353">
        <v>0</v>
      </c>
      <c r="AI550" s="354" t="str">
        <f t="shared" si="78"/>
        <v>Collector</v>
      </c>
      <c r="AJ550" s="349"/>
      <c r="AK550" s="349"/>
      <c r="AL550" s="355">
        <f>_xlfn.XLOOKUP(A550,'P1 Date Adjustment'!B:B,'P1 Date Adjustment'!F:F,"not found",0)</f>
        <v>2033</v>
      </c>
      <c r="AM550" s="349">
        <f t="shared" si="80"/>
        <v>0</v>
      </c>
    </row>
    <row r="551" spans="1:39" ht="45" x14ac:dyDescent="0.25">
      <c r="A551" s="129" t="s">
        <v>281</v>
      </c>
      <c r="B551" s="358" t="s">
        <v>282</v>
      </c>
      <c r="C551" s="358" t="str">
        <f>_xlfn.XLOOKUP($A551,'Total project cost for DCs'!A:A,'Total project cost for DCs'!C:C,"Not found",0)</f>
        <v xml:space="preserve">Interim 2-lane – install kerb and channel within existing road corridor with provision of active modes on both sides, 20m cross-section </v>
      </c>
      <c r="D551" s="355" t="s">
        <v>155</v>
      </c>
      <c r="E551" s="355" t="s">
        <v>145</v>
      </c>
      <c r="H551" s="355" t="s">
        <v>832</v>
      </c>
      <c r="I551" s="359">
        <f>_xlfn.XLOOKUP($H551,DC_growth_AGS!$A$665:$A$673,DC_growth_AGS!$O$665:$O$673,"Not found",0)</f>
        <v>0.36349328388092461</v>
      </c>
      <c r="J551" s="355">
        <v>2025</v>
      </c>
      <c r="K551" s="362">
        <f>_xlfn.XLOOKUP($A551,'Total project cost for DCs'!$A$4:$A$111,'Total project cost for DCs'!U$4:U$111,0,0)*_xlfn.XLOOKUP($A551,Drury_beneficiary_allocation!$A$5:$A$104,Drury_beneficiary_allocation!$G$5:$G$104,0,0)</f>
        <v>0</v>
      </c>
      <c r="L551" s="362">
        <f>_xlfn.XLOOKUP($A551,'Total project cost for DCs'!$A$4:$A$111,'Total project cost for DCs'!V$4:V$111,0,0)*_xlfn.XLOOKUP($A551,Drury_beneficiary_allocation!$A$5:$A$104,Drury_beneficiary_allocation!$G$5:$G$104,0,0)</f>
        <v>0</v>
      </c>
      <c r="M551" s="362">
        <f>_xlfn.XLOOKUP($A551,'Total project cost for DCs'!$A$4:$A$111,'Total project cost for DCs'!W$4:W$111,0,0)*_xlfn.XLOOKUP($A551,Drury_beneficiary_allocation!$A$5:$A$104,Drury_beneficiary_allocation!$G$5:$G$104,0,0)</f>
        <v>0</v>
      </c>
      <c r="N551" s="362">
        <f>_xlfn.XLOOKUP($A551,'Total project cost for DCs'!$A$4:$A$111,'Total project cost for DCs'!X$4:X$111,0,0)*_xlfn.XLOOKUP($A551,Drury_beneficiary_allocation!$A$5:$A$104,Drury_beneficiary_allocation!$G$5:$G$104,0,0)</f>
        <v>0</v>
      </c>
      <c r="O551" s="362">
        <f>_xlfn.XLOOKUP($A551,'Total project cost for DCs'!$A$4:$A$111,'Total project cost for DCs'!Y$4:Y$111,0,0)*_xlfn.XLOOKUP($A551,Drury_beneficiary_allocation!$A$5:$A$104,Drury_beneficiary_allocation!$G$5:$G$104,0,0)</f>
        <v>0</v>
      </c>
      <c r="P551" s="362">
        <f>_xlfn.XLOOKUP($A551,'Total project cost for DCs'!$A$4:$A$111,'Total project cost for DCs'!Z$4:Z$111,0,0)*_xlfn.XLOOKUP($A551,Drury_beneficiary_allocation!$A$5:$A$104,Drury_beneficiary_allocation!$G$5:$G$104,0,0)</f>
        <v>0</v>
      </c>
      <c r="Q551" s="362">
        <f>_xlfn.XLOOKUP($A551,'Total project cost for DCs'!$A$4:$A$111,'Total project cost for DCs'!AA$4:AA$111,0,0)*_xlfn.XLOOKUP($A551,Drury_beneficiary_allocation!$A$5:$A$104,Drury_beneficiary_allocation!$G$5:$G$104,0,0)</f>
        <v>0</v>
      </c>
      <c r="R551" s="362">
        <f>_xlfn.XLOOKUP($A551,'Total project cost for DCs'!$A$4:$A$111,'Total project cost for DCs'!AB$4:AB$111,0,0)*_xlfn.XLOOKUP($A551,Drury_beneficiary_allocation!$A$5:$A$104,Drury_beneficiary_allocation!$G$5:$G$104,0,0)</f>
        <v>0</v>
      </c>
      <c r="S551" s="362">
        <f>_xlfn.XLOOKUP($A551,'Total project cost for DCs'!$A$4:$A$111,'Total project cost for DCs'!AC$4:AC$111,0,0)*_xlfn.XLOOKUP($A551,Drury_beneficiary_allocation!$A$5:$A$104,Drury_beneficiary_allocation!$G$5:$G$104,0,0)</f>
        <v>0</v>
      </c>
      <c r="T551" s="362">
        <f>_xlfn.XLOOKUP($A551,'Total project cost for DCs'!$A$4:$A$111,'Total project cost for DCs'!AD$4:AD$111,0,0)*_xlfn.XLOOKUP($A551,Drury_beneficiary_allocation!$A$5:$A$104,Drury_beneficiary_allocation!$G$5:$G$104,0,0)</f>
        <v>0</v>
      </c>
      <c r="U551" s="362">
        <f>_xlfn.XLOOKUP($A551,'Total project cost for DCs'!$A$4:$A$111,'Total project cost for DCs'!AE$4:AE$111,0,0)*_xlfn.XLOOKUP($A551,Drury_beneficiary_allocation!$A$5:$A$104,Drury_beneficiary_allocation!$G$5:$G$104,0,0)</f>
        <v>0</v>
      </c>
      <c r="V551" s="362">
        <f>_xlfn.XLOOKUP($A551,'Total project cost for DCs'!$A$4:$A$111,'Total project cost for DCs'!AF$4:AF$111,0,0)*_xlfn.XLOOKUP($A551,Drury_beneficiary_allocation!$A$5:$A$104,Drury_beneficiary_allocation!$G$5:$G$104,0,0)</f>
        <v>0</v>
      </c>
      <c r="W551" s="362">
        <f>_xlfn.XLOOKUP($A551,'Total project cost for DCs'!$A$4:$A$111,'Total project cost for DCs'!AG$4:AG$111,0,0)*_xlfn.XLOOKUP($A551,Drury_beneficiary_allocation!$A$5:$A$104,Drury_beneficiary_allocation!$G$5:$G$104,0,0)</f>
        <v>0</v>
      </c>
      <c r="X551" s="362">
        <f>_xlfn.XLOOKUP($A551,'Total project cost for DCs'!$A$4:$A$111,'Total project cost for DCs'!AH$4:AH$111,0,0)*_xlfn.XLOOKUP($A551,Drury_beneficiary_allocation!$A$5:$A$104,Drury_beneficiary_allocation!$G$5:$G$104,0,0)</f>
        <v>0</v>
      </c>
      <c r="Y551" s="362">
        <f>_xlfn.XLOOKUP($A551,'Total project cost for DCs'!$A$4:$A$111,'Total project cost for DCs'!AI$4:AI$111,0,0)*_xlfn.XLOOKUP($A551,Drury_beneficiary_allocation!$A$5:$A$104,Drury_beneficiary_allocation!$G$5:$G$104,0,0)</f>
        <v>0</v>
      </c>
      <c r="Z551" s="362">
        <f>_xlfn.XLOOKUP($A551,'Total project cost for DCs'!$A$4:$A$111,'Total project cost for DCs'!AJ$4:AJ$111,0,0)*_xlfn.XLOOKUP($A551,Drury_beneficiary_allocation!$A$5:$A$104,Drury_beneficiary_allocation!$G$5:$G$104,0,0)</f>
        <v>0</v>
      </c>
      <c r="AA551" s="362">
        <f>_xlfn.XLOOKUP($A551,'Total project cost for DCs'!$A$4:$A$111,'Total project cost for DCs'!AK$4:AK$111,0,0)*_xlfn.XLOOKUP($A551,Drury_beneficiary_allocation!$A$5:$A$104,Drury_beneficiary_allocation!$G$5:$G$104,0,0)</f>
        <v>0</v>
      </c>
      <c r="AB551" s="362">
        <f>_xlfn.XLOOKUP($A551,'Total project cost for DCs'!$A$4:$A$111,'Total project cost for DCs'!AL$4:AL$111,0,0)*_xlfn.XLOOKUP($A551,Drury_beneficiary_allocation!$A$5:$A$104,Drury_beneficiary_allocation!$G$5:$G$104,0,0)</f>
        <v>0</v>
      </c>
      <c r="AC551" s="362">
        <f>_xlfn.XLOOKUP($A551,'Total project cost for DCs'!$A$4:$A$111,'Total project cost for DCs'!AM$4:AM$111,0,0)*_xlfn.XLOOKUP($A551,Drury_beneficiary_allocation!$A$5:$A$104,Drury_beneficiary_allocation!$G$5:$G$104,0,0)</f>
        <v>0</v>
      </c>
      <c r="AD551" s="362">
        <f>_xlfn.XLOOKUP($A551,'Total project cost for DCs'!$A$4:$A$111,'Total project cost for DCs'!AN$4:AN$111,0,0)*_xlfn.XLOOKUP($A551,Drury_beneficiary_allocation!$A$5:$A$104,Drury_beneficiary_allocation!$G$5:$G$104,0,0)</f>
        <v>0</v>
      </c>
      <c r="AE551" s="363">
        <f t="shared" si="77"/>
        <v>0</v>
      </c>
      <c r="AF551" s="349"/>
      <c r="AG551" s="349">
        <f t="shared" si="79"/>
        <v>0</v>
      </c>
      <c r="AH551" s="353">
        <v>0</v>
      </c>
      <c r="AI551" s="354" t="str">
        <f t="shared" si="78"/>
        <v>Arterial</v>
      </c>
      <c r="AJ551" s="349"/>
      <c r="AK551" s="349"/>
      <c r="AL551" s="355">
        <f>_xlfn.XLOOKUP(A551,'P1 Date Adjustment'!B:B,'P1 Date Adjustment'!F:F,"not found",0)</f>
        <v>2025</v>
      </c>
      <c r="AM551" s="349">
        <f t="shared" si="80"/>
        <v>0</v>
      </c>
    </row>
    <row r="552" spans="1:39" ht="60" x14ac:dyDescent="0.25">
      <c r="A552" s="129" t="s">
        <v>287</v>
      </c>
      <c r="B552" s="358" t="s">
        <v>282</v>
      </c>
      <c r="C552" s="358" t="str">
        <f>_xlfn.XLOOKUP($A552,'Total project cost for DCs'!A:A,'Total project cost for DCs'!C:C,"Not found",0)</f>
        <v>Final 4-lane - following interim option, upgrade Road corridor to provide four lanes with additional turning lanes at intersections where required (as indicated in SGA Design</v>
      </c>
      <c r="D552" s="355" t="s">
        <v>155</v>
      </c>
      <c r="E552" s="355" t="s">
        <v>157</v>
      </c>
      <c r="H552" s="355" t="s">
        <v>832</v>
      </c>
      <c r="I552" s="359">
        <f>_xlfn.XLOOKUP($H552,DC_growth_AGS!$A$665:$A$673,DC_growth_AGS!$O$665:$O$673,"Not found",0)</f>
        <v>0.36349328388092461</v>
      </c>
      <c r="J552" s="355">
        <v>2031</v>
      </c>
      <c r="K552" s="362">
        <f>_xlfn.XLOOKUP($A552,'Total project cost for DCs'!$A$4:$A$111,'Total project cost for DCs'!U$4:U$111,0,0)*_xlfn.XLOOKUP($A552,Drury_beneficiary_allocation!$A$5:$A$104,Drury_beneficiary_allocation!$G$5:$G$104,0,0)</f>
        <v>188493.56222564299</v>
      </c>
      <c r="L552" s="362">
        <f>_xlfn.XLOOKUP($A552,'Total project cost for DCs'!$A$4:$A$111,'Total project cost for DCs'!V$4:V$111,0,0)*_xlfn.XLOOKUP($A552,Drury_beneficiary_allocation!$A$5:$A$104,Drury_beneficiary_allocation!$G$5:$G$104,0,0)</f>
        <v>46140.537024506521</v>
      </c>
      <c r="M552" s="362">
        <f>_xlfn.XLOOKUP($A552,'Total project cost for DCs'!$A$4:$A$111,'Total project cost for DCs'!W$4:W$111,0,0)*_xlfn.XLOOKUP($A552,Drury_beneficiary_allocation!$A$5:$A$104,Drury_beneficiary_allocation!$G$5:$G$104,0,0)</f>
        <v>503025.4756513969</v>
      </c>
      <c r="N552" s="362">
        <f>_xlfn.XLOOKUP($A552,'Total project cost for DCs'!$A$4:$A$111,'Total project cost for DCs'!X$4:X$111,0,0)*_xlfn.XLOOKUP($A552,Drury_beneficiary_allocation!$A$5:$A$104,Drury_beneficiary_allocation!$G$5:$G$104,0,0)</f>
        <v>0</v>
      </c>
      <c r="O552" s="362">
        <f>_xlfn.XLOOKUP($A552,'Total project cost for DCs'!$A$4:$A$111,'Total project cost for DCs'!Y$4:Y$111,0,0)*_xlfn.XLOOKUP($A552,Drury_beneficiary_allocation!$A$5:$A$104,Drury_beneficiary_allocation!$G$5:$G$104,0,0)</f>
        <v>0</v>
      </c>
      <c r="P552" s="362">
        <f>_xlfn.XLOOKUP($A552,'Total project cost for DCs'!$A$4:$A$111,'Total project cost for DCs'!Z$4:Z$111,0,0)*_xlfn.XLOOKUP($A552,Drury_beneficiary_allocation!$A$5:$A$104,Drury_beneficiary_allocation!$G$5:$G$104,0,0)</f>
        <v>0</v>
      </c>
      <c r="Q552" s="362">
        <f>_xlfn.XLOOKUP($A552,'Total project cost for DCs'!$A$4:$A$111,'Total project cost for DCs'!AA$4:AA$111,0,0)*_xlfn.XLOOKUP($A552,Drury_beneficiary_allocation!$A$5:$A$104,Drury_beneficiary_allocation!$G$5:$G$104,0,0)</f>
        <v>0</v>
      </c>
      <c r="R552" s="362">
        <f>_xlfn.XLOOKUP($A552,'Total project cost for DCs'!$A$4:$A$111,'Total project cost for DCs'!AB$4:AB$111,0,0)*_xlfn.XLOOKUP($A552,Drury_beneficiary_allocation!$A$5:$A$104,Drury_beneficiary_allocation!$G$5:$G$104,0,0)</f>
        <v>0</v>
      </c>
      <c r="S552" s="362">
        <f>_xlfn.XLOOKUP($A552,'Total project cost for DCs'!$A$4:$A$111,'Total project cost for DCs'!AC$4:AC$111,0,0)*_xlfn.XLOOKUP($A552,Drury_beneficiary_allocation!$A$5:$A$104,Drury_beneficiary_allocation!$G$5:$G$104,0,0)</f>
        <v>0</v>
      </c>
      <c r="T552" s="362">
        <f>_xlfn.XLOOKUP($A552,'Total project cost for DCs'!$A$4:$A$111,'Total project cost for DCs'!AD$4:AD$111,0,0)*_xlfn.XLOOKUP($A552,Drury_beneficiary_allocation!$A$5:$A$104,Drury_beneficiary_allocation!$G$5:$G$104,0,0)</f>
        <v>0</v>
      </c>
      <c r="U552" s="362">
        <f>_xlfn.XLOOKUP($A552,'Total project cost for DCs'!$A$4:$A$111,'Total project cost for DCs'!AE$4:AE$111,0,0)*_xlfn.XLOOKUP($A552,Drury_beneficiary_allocation!$A$5:$A$104,Drury_beneficiary_allocation!$G$5:$G$104,0,0)</f>
        <v>0</v>
      </c>
      <c r="V552" s="362">
        <f>_xlfn.XLOOKUP($A552,'Total project cost for DCs'!$A$4:$A$111,'Total project cost for DCs'!AF$4:AF$111,0,0)*_xlfn.XLOOKUP($A552,Drury_beneficiary_allocation!$A$5:$A$104,Drury_beneficiary_allocation!$G$5:$G$104,0,0)</f>
        <v>0</v>
      </c>
      <c r="W552" s="362">
        <f>_xlfn.XLOOKUP($A552,'Total project cost for DCs'!$A$4:$A$111,'Total project cost for DCs'!AG$4:AG$111,0,0)*_xlfn.XLOOKUP($A552,Drury_beneficiary_allocation!$A$5:$A$104,Drury_beneficiary_allocation!$G$5:$G$104,0,0)</f>
        <v>0</v>
      </c>
      <c r="X552" s="362">
        <f>_xlfn.XLOOKUP($A552,'Total project cost for DCs'!$A$4:$A$111,'Total project cost for DCs'!AH$4:AH$111,0,0)*_xlfn.XLOOKUP($A552,Drury_beneficiary_allocation!$A$5:$A$104,Drury_beneficiary_allocation!$G$5:$G$104,0,0)</f>
        <v>0</v>
      </c>
      <c r="Y552" s="362">
        <f>_xlfn.XLOOKUP($A552,'Total project cost for DCs'!$A$4:$A$111,'Total project cost for DCs'!AI$4:AI$111,0,0)*_xlfn.XLOOKUP($A552,Drury_beneficiary_allocation!$A$5:$A$104,Drury_beneficiary_allocation!$G$5:$G$104,0,0)</f>
        <v>0</v>
      </c>
      <c r="Z552" s="362">
        <f>_xlfn.XLOOKUP($A552,'Total project cost for DCs'!$A$4:$A$111,'Total project cost for DCs'!AJ$4:AJ$111,0,0)*_xlfn.XLOOKUP($A552,Drury_beneficiary_allocation!$A$5:$A$104,Drury_beneficiary_allocation!$G$5:$G$104,0,0)</f>
        <v>0</v>
      </c>
      <c r="AA552" s="362">
        <f>_xlfn.XLOOKUP($A552,'Total project cost for DCs'!$A$4:$A$111,'Total project cost for DCs'!AK$4:AK$111,0,0)*_xlfn.XLOOKUP($A552,Drury_beneficiary_allocation!$A$5:$A$104,Drury_beneficiary_allocation!$G$5:$G$104,0,0)</f>
        <v>0</v>
      </c>
      <c r="AB552" s="362">
        <f>_xlfn.XLOOKUP($A552,'Total project cost for DCs'!$A$4:$A$111,'Total project cost for DCs'!AL$4:AL$111,0,0)*_xlfn.XLOOKUP($A552,Drury_beneficiary_allocation!$A$5:$A$104,Drury_beneficiary_allocation!$G$5:$G$104,0,0)</f>
        <v>0</v>
      </c>
      <c r="AC552" s="362">
        <f>_xlfn.XLOOKUP($A552,'Total project cost for DCs'!$A$4:$A$111,'Total project cost for DCs'!AM$4:AM$111,0,0)*_xlfn.XLOOKUP($A552,Drury_beneficiary_allocation!$A$5:$A$104,Drury_beneficiary_allocation!$G$5:$G$104,0,0)</f>
        <v>0</v>
      </c>
      <c r="AD552" s="362">
        <f>_xlfn.XLOOKUP($A552,'Total project cost for DCs'!$A$4:$A$111,'Total project cost for DCs'!AN$4:AN$111,0,0)*_xlfn.XLOOKUP($A552,Drury_beneficiary_allocation!$A$5:$A$104,Drury_beneficiary_allocation!$G$5:$G$104,0,0)</f>
        <v>0</v>
      </c>
      <c r="AE552" s="363">
        <f t="shared" si="77"/>
        <v>737659.57490154635</v>
      </c>
      <c r="AF552" s="349"/>
      <c r="AG552" s="349">
        <f t="shared" si="79"/>
        <v>737659.57490154635</v>
      </c>
      <c r="AH552" s="353">
        <v>0</v>
      </c>
      <c r="AI552" s="354" t="str">
        <f t="shared" si="78"/>
        <v>Arterial</v>
      </c>
      <c r="AJ552" s="349"/>
      <c r="AK552" s="349"/>
      <c r="AL552" s="355">
        <f>_xlfn.XLOOKUP(A552,'P1 Date Adjustment'!B:B,'P1 Date Adjustment'!F:F,"not found",0)</f>
        <v>2031</v>
      </c>
      <c r="AM552" s="349">
        <f t="shared" si="80"/>
        <v>268134.30126716994</v>
      </c>
    </row>
    <row r="553" spans="1:39" ht="30" x14ac:dyDescent="0.25">
      <c r="A553" s="129">
        <v>24</v>
      </c>
      <c r="B553" s="358" t="s">
        <v>295</v>
      </c>
      <c r="C553" s="358" t="str">
        <f>_xlfn.XLOOKUP($A553,'Total project cost for DCs'!A:A,'Total project cost for DCs'!C:C,"Not found",0)</f>
        <v xml:space="preserve">2-lane urban - upgrade existing road layout with active modes on both sides, 20m cross-section </v>
      </c>
      <c r="D553" s="355" t="s">
        <v>155</v>
      </c>
      <c r="E553" s="355" t="s">
        <v>190</v>
      </c>
      <c r="H553" s="355" t="s">
        <v>832</v>
      </c>
      <c r="I553" s="359">
        <f>_xlfn.XLOOKUP($H553,DC_growth_AGS!$A$665:$A$673,DC_growth_AGS!$O$665:$O$673,"Not found",0)</f>
        <v>0.36349328388092461</v>
      </c>
      <c r="J553" s="355">
        <v>2038</v>
      </c>
      <c r="K553" s="362">
        <f>_xlfn.XLOOKUP($A553,'Total project cost for DCs'!$A$4:$A$111,'Total project cost for DCs'!U$4:U$111,0,0)*_xlfn.XLOOKUP($A553,Drury_beneficiary_allocation!$A$5:$A$104,Drury_beneficiary_allocation!$G$5:$G$104,0,0)</f>
        <v>0</v>
      </c>
      <c r="L553" s="362">
        <f>_xlfn.XLOOKUP($A553,'Total project cost for DCs'!$A$4:$A$111,'Total project cost for DCs'!V$4:V$111,0,0)*_xlfn.XLOOKUP($A553,Drury_beneficiary_allocation!$A$5:$A$104,Drury_beneficiary_allocation!$G$5:$G$104,0,0)</f>
        <v>0</v>
      </c>
      <c r="M553" s="362">
        <f>_xlfn.XLOOKUP($A553,'Total project cost for DCs'!$A$4:$A$111,'Total project cost for DCs'!W$4:W$111,0,0)*_xlfn.XLOOKUP($A553,Drury_beneficiary_allocation!$A$5:$A$104,Drury_beneficiary_allocation!$G$5:$G$104,0,0)</f>
        <v>0</v>
      </c>
      <c r="N553" s="362">
        <f>_xlfn.XLOOKUP($A553,'Total project cost for DCs'!$A$4:$A$111,'Total project cost for DCs'!X$4:X$111,0,0)*_xlfn.XLOOKUP($A553,Drury_beneficiary_allocation!$A$5:$A$104,Drury_beneficiary_allocation!$G$5:$G$104,0,0)</f>
        <v>0</v>
      </c>
      <c r="O553" s="362">
        <f>_xlfn.XLOOKUP($A553,'Total project cost for DCs'!$A$4:$A$111,'Total project cost for DCs'!Y$4:Y$111,0,0)*_xlfn.XLOOKUP($A553,Drury_beneficiary_allocation!$A$5:$A$104,Drury_beneficiary_allocation!$G$5:$G$104,0,0)</f>
        <v>0</v>
      </c>
      <c r="P553" s="362">
        <f>_xlfn.XLOOKUP($A553,'Total project cost for DCs'!$A$4:$A$111,'Total project cost for DCs'!Z$4:Z$111,0,0)*_xlfn.XLOOKUP($A553,Drury_beneficiary_allocation!$A$5:$A$104,Drury_beneficiary_allocation!$G$5:$G$104,0,0)</f>
        <v>0</v>
      </c>
      <c r="Q553" s="362">
        <f>_xlfn.XLOOKUP($A553,'Total project cost for DCs'!$A$4:$A$111,'Total project cost for DCs'!AA$4:AA$111,0,0)*_xlfn.XLOOKUP($A553,Drury_beneficiary_allocation!$A$5:$A$104,Drury_beneficiary_allocation!$G$5:$G$104,0,0)</f>
        <v>0</v>
      </c>
      <c r="R553" s="362">
        <f>_xlfn.XLOOKUP($A553,'Total project cost for DCs'!$A$4:$A$111,'Total project cost for DCs'!AB$4:AB$111,0,0)*_xlfn.XLOOKUP($A553,Drury_beneficiary_allocation!$A$5:$A$104,Drury_beneficiary_allocation!$G$5:$G$104,0,0)</f>
        <v>0</v>
      </c>
      <c r="S553" s="362">
        <f>_xlfn.XLOOKUP($A553,'Total project cost for DCs'!$A$4:$A$111,'Total project cost for DCs'!AC$4:AC$111,0,0)*_xlfn.XLOOKUP($A553,Drury_beneficiary_allocation!$A$5:$A$104,Drury_beneficiary_allocation!$G$5:$G$104,0,0)</f>
        <v>0</v>
      </c>
      <c r="T553" s="362">
        <f>_xlfn.XLOOKUP($A553,'Total project cost for DCs'!$A$4:$A$111,'Total project cost for DCs'!AD$4:AD$111,0,0)*_xlfn.XLOOKUP($A553,Drury_beneficiary_allocation!$A$5:$A$104,Drury_beneficiary_allocation!$G$5:$G$104,0,0)</f>
        <v>0</v>
      </c>
      <c r="U553" s="362">
        <f>_xlfn.XLOOKUP($A553,'Total project cost for DCs'!$A$4:$A$111,'Total project cost for DCs'!AE$4:AE$111,0,0)*_xlfn.XLOOKUP($A553,Drury_beneficiary_allocation!$A$5:$A$104,Drury_beneficiary_allocation!$G$5:$G$104,0,0)</f>
        <v>0</v>
      </c>
      <c r="V553" s="362">
        <f>_xlfn.XLOOKUP($A553,'Total project cost for DCs'!$A$4:$A$111,'Total project cost for DCs'!AF$4:AF$111,0,0)*_xlfn.XLOOKUP($A553,Drury_beneficiary_allocation!$A$5:$A$104,Drury_beneficiary_allocation!$G$5:$G$104,0,0)</f>
        <v>0</v>
      </c>
      <c r="W553" s="362">
        <f>_xlfn.XLOOKUP($A553,'Total project cost for DCs'!$A$4:$A$111,'Total project cost for DCs'!AG$4:AG$111,0,0)*_xlfn.XLOOKUP($A553,Drury_beneficiary_allocation!$A$5:$A$104,Drury_beneficiary_allocation!$G$5:$G$104,0,0)</f>
        <v>0</v>
      </c>
      <c r="X553" s="362">
        <f>_xlfn.XLOOKUP($A553,'Total project cost for DCs'!$A$4:$A$111,'Total project cost for DCs'!AH$4:AH$111,0,0)*_xlfn.XLOOKUP($A553,Drury_beneficiary_allocation!$A$5:$A$104,Drury_beneficiary_allocation!$G$5:$G$104,0,0)</f>
        <v>0</v>
      </c>
      <c r="Y553" s="362">
        <f>_xlfn.XLOOKUP($A553,'Total project cost for DCs'!$A$4:$A$111,'Total project cost for DCs'!AI$4:AI$111,0,0)*_xlfn.XLOOKUP($A553,Drury_beneficiary_allocation!$A$5:$A$104,Drury_beneficiary_allocation!$G$5:$G$104,0,0)</f>
        <v>0</v>
      </c>
      <c r="Z553" s="362">
        <f>_xlfn.XLOOKUP($A553,'Total project cost for DCs'!$A$4:$A$111,'Total project cost for DCs'!AJ$4:AJ$111,0,0)*_xlfn.XLOOKUP($A553,Drury_beneficiary_allocation!$A$5:$A$104,Drury_beneficiary_allocation!$G$5:$G$104,0,0)</f>
        <v>0</v>
      </c>
      <c r="AA553" s="362">
        <f>_xlfn.XLOOKUP($A553,'Total project cost for DCs'!$A$4:$A$111,'Total project cost for DCs'!AK$4:AK$111,0,0)*_xlfn.XLOOKUP($A553,Drury_beneficiary_allocation!$A$5:$A$104,Drury_beneficiary_allocation!$G$5:$G$104,0,0)</f>
        <v>0</v>
      </c>
      <c r="AB553" s="362">
        <f>_xlfn.XLOOKUP($A553,'Total project cost for DCs'!$A$4:$A$111,'Total project cost for DCs'!AL$4:AL$111,0,0)*_xlfn.XLOOKUP($A553,Drury_beneficiary_allocation!$A$5:$A$104,Drury_beneficiary_allocation!$G$5:$G$104,0,0)</f>
        <v>0</v>
      </c>
      <c r="AC553" s="362">
        <f>_xlfn.XLOOKUP($A553,'Total project cost for DCs'!$A$4:$A$111,'Total project cost for DCs'!AM$4:AM$111,0,0)*_xlfn.XLOOKUP($A553,Drury_beneficiary_allocation!$A$5:$A$104,Drury_beneficiary_allocation!$G$5:$G$104,0,0)</f>
        <v>0</v>
      </c>
      <c r="AD553" s="362">
        <f>_xlfn.XLOOKUP($A553,'Total project cost for DCs'!$A$4:$A$111,'Total project cost for DCs'!AN$4:AN$111,0,0)*_xlfn.XLOOKUP($A553,Drury_beneficiary_allocation!$A$5:$A$104,Drury_beneficiary_allocation!$G$5:$G$104,0,0)</f>
        <v>0</v>
      </c>
      <c r="AE553" s="363">
        <f t="shared" si="77"/>
        <v>0</v>
      </c>
      <c r="AF553" s="349"/>
      <c r="AG553" s="349">
        <f t="shared" si="79"/>
        <v>0</v>
      </c>
      <c r="AH553" s="353">
        <v>0</v>
      </c>
      <c r="AI553" s="354" t="str">
        <f t="shared" si="78"/>
        <v>Arterial</v>
      </c>
      <c r="AJ553" s="349"/>
      <c r="AK553" s="349"/>
      <c r="AL553" s="355">
        <f>_xlfn.XLOOKUP(A553,'P1 Date Adjustment'!B:B,'P1 Date Adjustment'!F:F,"not found",0)</f>
        <v>2038</v>
      </c>
      <c r="AM553" s="349">
        <f t="shared" si="80"/>
        <v>0</v>
      </c>
    </row>
    <row r="554" spans="1:39" ht="30" x14ac:dyDescent="0.25">
      <c r="A554" s="129">
        <v>25</v>
      </c>
      <c r="B554" s="358" t="s">
        <v>296</v>
      </c>
      <c r="C554" s="358" t="str">
        <f>_xlfn.XLOOKUP($A554,'Total project cost for DCs'!A:A,'Total project cost for DCs'!C:C,"Not found",0)</f>
        <v>2-lane urban- upgrade existing road layout to 2-lane urban with active modes on both sides</v>
      </c>
      <c r="D554" s="355" t="s">
        <v>155</v>
      </c>
      <c r="E554" s="355" t="s">
        <v>199</v>
      </c>
      <c r="H554" s="355" t="s">
        <v>832</v>
      </c>
      <c r="I554" s="359">
        <f>_xlfn.XLOOKUP($H554,DC_growth_AGS!$A$665:$A$673,DC_growth_AGS!$O$665:$O$673,"Not found",0)</f>
        <v>0.36349328388092461</v>
      </c>
      <c r="J554" s="355">
        <v>2039</v>
      </c>
      <c r="K554" s="362">
        <f>_xlfn.XLOOKUP($A554,'Total project cost for DCs'!$A$4:$A$111,'Total project cost for DCs'!U$4:U$111,0,0)*_xlfn.XLOOKUP($A554,Drury_beneficiary_allocation!$A$5:$A$104,Drury_beneficiary_allocation!$G$5:$G$104,0,0)</f>
        <v>0</v>
      </c>
      <c r="L554" s="362">
        <f>_xlfn.XLOOKUP($A554,'Total project cost for DCs'!$A$4:$A$111,'Total project cost for DCs'!V$4:V$111,0,0)*_xlfn.XLOOKUP($A554,Drury_beneficiary_allocation!$A$5:$A$104,Drury_beneficiary_allocation!$G$5:$G$104,0,0)</f>
        <v>0</v>
      </c>
      <c r="M554" s="362">
        <f>_xlfn.XLOOKUP($A554,'Total project cost for DCs'!$A$4:$A$111,'Total project cost for DCs'!W$4:W$111,0,0)*_xlfn.XLOOKUP($A554,Drury_beneficiary_allocation!$A$5:$A$104,Drury_beneficiary_allocation!$G$5:$G$104,0,0)</f>
        <v>0</v>
      </c>
      <c r="N554" s="362">
        <f>_xlfn.XLOOKUP($A554,'Total project cost for DCs'!$A$4:$A$111,'Total project cost for DCs'!X$4:X$111,0,0)*_xlfn.XLOOKUP($A554,Drury_beneficiary_allocation!$A$5:$A$104,Drury_beneficiary_allocation!$G$5:$G$104,0,0)</f>
        <v>0</v>
      </c>
      <c r="O554" s="362">
        <f>_xlfn.XLOOKUP($A554,'Total project cost for DCs'!$A$4:$A$111,'Total project cost for DCs'!Y$4:Y$111,0,0)*_xlfn.XLOOKUP($A554,Drury_beneficiary_allocation!$A$5:$A$104,Drury_beneficiary_allocation!$G$5:$G$104,0,0)</f>
        <v>0</v>
      </c>
      <c r="P554" s="362">
        <f>_xlfn.XLOOKUP($A554,'Total project cost for DCs'!$A$4:$A$111,'Total project cost for DCs'!Z$4:Z$111,0,0)*_xlfn.XLOOKUP($A554,Drury_beneficiary_allocation!$A$5:$A$104,Drury_beneficiary_allocation!$G$5:$G$104,0,0)</f>
        <v>0</v>
      </c>
      <c r="Q554" s="362">
        <f>_xlfn.XLOOKUP($A554,'Total project cost for DCs'!$A$4:$A$111,'Total project cost for DCs'!AA$4:AA$111,0,0)*_xlfn.XLOOKUP($A554,Drury_beneficiary_allocation!$A$5:$A$104,Drury_beneficiary_allocation!$G$5:$G$104,0,0)</f>
        <v>0</v>
      </c>
      <c r="R554" s="362">
        <f>_xlfn.XLOOKUP($A554,'Total project cost for DCs'!$A$4:$A$111,'Total project cost for DCs'!AB$4:AB$111,0,0)*_xlfn.XLOOKUP($A554,Drury_beneficiary_allocation!$A$5:$A$104,Drury_beneficiary_allocation!$G$5:$G$104,0,0)</f>
        <v>0</v>
      </c>
      <c r="S554" s="362">
        <f>_xlfn.XLOOKUP($A554,'Total project cost for DCs'!$A$4:$A$111,'Total project cost for DCs'!AC$4:AC$111,0,0)*_xlfn.XLOOKUP($A554,Drury_beneficiary_allocation!$A$5:$A$104,Drury_beneficiary_allocation!$G$5:$G$104,0,0)</f>
        <v>0</v>
      </c>
      <c r="T554" s="362">
        <f>_xlfn.XLOOKUP($A554,'Total project cost for DCs'!$A$4:$A$111,'Total project cost for DCs'!AD$4:AD$111,0,0)*_xlfn.XLOOKUP($A554,Drury_beneficiary_allocation!$A$5:$A$104,Drury_beneficiary_allocation!$G$5:$G$104,0,0)</f>
        <v>0</v>
      </c>
      <c r="U554" s="362">
        <f>_xlfn.XLOOKUP($A554,'Total project cost for DCs'!$A$4:$A$111,'Total project cost for DCs'!AE$4:AE$111,0,0)*_xlfn.XLOOKUP($A554,Drury_beneficiary_allocation!$A$5:$A$104,Drury_beneficiary_allocation!$G$5:$G$104,0,0)</f>
        <v>0</v>
      </c>
      <c r="V554" s="362">
        <f>_xlfn.XLOOKUP($A554,'Total project cost for DCs'!$A$4:$A$111,'Total project cost for DCs'!AF$4:AF$111,0,0)*_xlfn.XLOOKUP($A554,Drury_beneficiary_allocation!$A$5:$A$104,Drury_beneficiary_allocation!$G$5:$G$104,0,0)</f>
        <v>0</v>
      </c>
      <c r="W554" s="362">
        <f>_xlfn.XLOOKUP($A554,'Total project cost for DCs'!$A$4:$A$111,'Total project cost for DCs'!AG$4:AG$111,0,0)*_xlfn.XLOOKUP($A554,Drury_beneficiary_allocation!$A$5:$A$104,Drury_beneficiary_allocation!$G$5:$G$104,0,0)</f>
        <v>0</v>
      </c>
      <c r="X554" s="362">
        <f>_xlfn.XLOOKUP($A554,'Total project cost for DCs'!$A$4:$A$111,'Total project cost for DCs'!AH$4:AH$111,0,0)*_xlfn.XLOOKUP($A554,Drury_beneficiary_allocation!$A$5:$A$104,Drury_beneficiary_allocation!$G$5:$G$104,0,0)</f>
        <v>0</v>
      </c>
      <c r="Y554" s="362">
        <f>_xlfn.XLOOKUP($A554,'Total project cost for DCs'!$A$4:$A$111,'Total project cost for DCs'!AI$4:AI$111,0,0)*_xlfn.XLOOKUP($A554,Drury_beneficiary_allocation!$A$5:$A$104,Drury_beneficiary_allocation!$G$5:$G$104,0,0)</f>
        <v>0</v>
      </c>
      <c r="Z554" s="362">
        <f>_xlfn.XLOOKUP($A554,'Total project cost for DCs'!$A$4:$A$111,'Total project cost for DCs'!AJ$4:AJ$111,0,0)*_xlfn.XLOOKUP($A554,Drury_beneficiary_allocation!$A$5:$A$104,Drury_beneficiary_allocation!$G$5:$G$104,0,0)</f>
        <v>0</v>
      </c>
      <c r="AA554" s="362">
        <f>_xlfn.XLOOKUP($A554,'Total project cost for DCs'!$A$4:$A$111,'Total project cost for DCs'!AK$4:AK$111,0,0)*_xlfn.XLOOKUP($A554,Drury_beneficiary_allocation!$A$5:$A$104,Drury_beneficiary_allocation!$G$5:$G$104,0,0)</f>
        <v>0</v>
      </c>
      <c r="AB554" s="362">
        <f>_xlfn.XLOOKUP($A554,'Total project cost for DCs'!$A$4:$A$111,'Total project cost for DCs'!AL$4:AL$111,0,0)*_xlfn.XLOOKUP($A554,Drury_beneficiary_allocation!$A$5:$A$104,Drury_beneficiary_allocation!$G$5:$G$104,0,0)</f>
        <v>0</v>
      </c>
      <c r="AC554" s="362">
        <f>_xlfn.XLOOKUP($A554,'Total project cost for DCs'!$A$4:$A$111,'Total project cost for DCs'!AM$4:AM$111,0,0)*_xlfn.XLOOKUP($A554,Drury_beneficiary_allocation!$A$5:$A$104,Drury_beneficiary_allocation!$G$5:$G$104,0,0)</f>
        <v>0</v>
      </c>
      <c r="AD554" s="362">
        <f>_xlfn.XLOOKUP($A554,'Total project cost for DCs'!$A$4:$A$111,'Total project cost for DCs'!AN$4:AN$111,0,0)*_xlfn.XLOOKUP($A554,Drury_beneficiary_allocation!$A$5:$A$104,Drury_beneficiary_allocation!$G$5:$G$104,0,0)</f>
        <v>0</v>
      </c>
      <c r="AE554" s="363">
        <f t="shared" si="77"/>
        <v>0</v>
      </c>
      <c r="AF554" s="349"/>
      <c r="AG554" s="349">
        <f t="shared" si="79"/>
        <v>0</v>
      </c>
      <c r="AH554" s="353">
        <v>0</v>
      </c>
      <c r="AI554" s="354" t="str">
        <f t="shared" si="78"/>
        <v>Collector</v>
      </c>
      <c r="AJ554" s="349"/>
      <c r="AK554" s="349"/>
      <c r="AL554" s="355">
        <f>_xlfn.XLOOKUP(A554,'P1 Date Adjustment'!B:B,'P1 Date Adjustment'!F:F,"not found",0)</f>
        <v>2039</v>
      </c>
      <c r="AM554" s="349">
        <f t="shared" si="80"/>
        <v>0</v>
      </c>
    </row>
    <row r="555" spans="1:39" ht="45" x14ac:dyDescent="0.25">
      <c r="A555" s="129" t="s">
        <v>298</v>
      </c>
      <c r="B555" s="358" t="s">
        <v>299</v>
      </c>
      <c r="C555" s="358" t="str">
        <f>_xlfn.XLOOKUP($A555,'Total project cost for DCs'!A:A,'Total project cost for DCs'!C:C,"Not found",0)</f>
        <v>Active mode upgrades- existing road layout with active modes on both sides + intersection upgrades for active mode crossing</v>
      </c>
      <c r="D555" s="355" t="s">
        <v>155</v>
      </c>
      <c r="E555" s="355" t="s">
        <v>199</v>
      </c>
      <c r="H555" s="355" t="s">
        <v>832</v>
      </c>
      <c r="I555" s="359">
        <f>_xlfn.XLOOKUP($H555,DC_growth_AGS!$A$665:$A$673,DC_growth_AGS!$O$665:$O$673,"Not found",0)</f>
        <v>0.36349328388092461</v>
      </c>
      <c r="J555" s="355">
        <v>2039</v>
      </c>
      <c r="K555" s="362">
        <f>_xlfn.XLOOKUP($A555,'Total project cost for DCs'!$A$4:$A$111,'Total project cost for DCs'!U$4:U$111,0,0)*_xlfn.XLOOKUP($A555,Drury_beneficiary_allocation!$A$5:$A$104,Drury_beneficiary_allocation!$G$5:$G$104,0,0)</f>
        <v>0</v>
      </c>
      <c r="L555" s="362">
        <f>_xlfn.XLOOKUP($A555,'Total project cost for DCs'!$A$4:$A$111,'Total project cost for DCs'!V$4:V$111,0,0)*_xlfn.XLOOKUP($A555,Drury_beneficiary_allocation!$A$5:$A$104,Drury_beneficiary_allocation!$G$5:$G$104,0,0)</f>
        <v>0</v>
      </c>
      <c r="M555" s="362">
        <f>_xlfn.XLOOKUP($A555,'Total project cost for DCs'!$A$4:$A$111,'Total project cost for DCs'!W$4:W$111,0,0)*_xlfn.XLOOKUP($A555,Drury_beneficiary_allocation!$A$5:$A$104,Drury_beneficiary_allocation!$G$5:$G$104,0,0)</f>
        <v>0</v>
      </c>
      <c r="N555" s="362">
        <f>_xlfn.XLOOKUP($A555,'Total project cost for DCs'!$A$4:$A$111,'Total project cost for DCs'!X$4:X$111,0,0)*_xlfn.XLOOKUP($A555,Drury_beneficiary_allocation!$A$5:$A$104,Drury_beneficiary_allocation!$G$5:$G$104,0,0)</f>
        <v>0</v>
      </c>
      <c r="O555" s="362">
        <f>_xlfn.XLOOKUP($A555,'Total project cost for DCs'!$A$4:$A$111,'Total project cost for DCs'!Y$4:Y$111,0,0)*_xlfn.XLOOKUP($A555,Drury_beneficiary_allocation!$A$5:$A$104,Drury_beneficiary_allocation!$G$5:$G$104,0,0)</f>
        <v>0</v>
      </c>
      <c r="P555" s="362">
        <f>_xlfn.XLOOKUP($A555,'Total project cost for DCs'!$A$4:$A$111,'Total project cost for DCs'!Z$4:Z$111,0,0)*_xlfn.XLOOKUP($A555,Drury_beneficiary_allocation!$A$5:$A$104,Drury_beneficiary_allocation!$G$5:$G$104,0,0)</f>
        <v>0</v>
      </c>
      <c r="Q555" s="362">
        <f>_xlfn.XLOOKUP($A555,'Total project cost for DCs'!$A$4:$A$111,'Total project cost for DCs'!AA$4:AA$111,0,0)*_xlfn.XLOOKUP($A555,Drury_beneficiary_allocation!$A$5:$A$104,Drury_beneficiary_allocation!$G$5:$G$104,0,0)</f>
        <v>0</v>
      </c>
      <c r="R555" s="362">
        <f>_xlfn.XLOOKUP($A555,'Total project cost for DCs'!$A$4:$A$111,'Total project cost for DCs'!AB$4:AB$111,0,0)*_xlfn.XLOOKUP($A555,Drury_beneficiary_allocation!$A$5:$A$104,Drury_beneficiary_allocation!$G$5:$G$104,0,0)</f>
        <v>0</v>
      </c>
      <c r="S555" s="362">
        <f>_xlfn.XLOOKUP($A555,'Total project cost for DCs'!$A$4:$A$111,'Total project cost for DCs'!AC$4:AC$111,0,0)*_xlfn.XLOOKUP($A555,Drury_beneficiary_allocation!$A$5:$A$104,Drury_beneficiary_allocation!$G$5:$G$104,0,0)</f>
        <v>0</v>
      </c>
      <c r="T555" s="362">
        <f>_xlfn.XLOOKUP($A555,'Total project cost for DCs'!$A$4:$A$111,'Total project cost for DCs'!AD$4:AD$111,0,0)*_xlfn.XLOOKUP($A555,Drury_beneficiary_allocation!$A$5:$A$104,Drury_beneficiary_allocation!$G$5:$G$104,0,0)</f>
        <v>0</v>
      </c>
      <c r="U555" s="362">
        <f>_xlfn.XLOOKUP($A555,'Total project cost for DCs'!$A$4:$A$111,'Total project cost for DCs'!AE$4:AE$111,0,0)*_xlfn.XLOOKUP($A555,Drury_beneficiary_allocation!$A$5:$A$104,Drury_beneficiary_allocation!$G$5:$G$104,0,0)</f>
        <v>0</v>
      </c>
      <c r="V555" s="362">
        <f>_xlfn.XLOOKUP($A555,'Total project cost for DCs'!$A$4:$A$111,'Total project cost for DCs'!AF$4:AF$111,0,0)*_xlfn.XLOOKUP($A555,Drury_beneficiary_allocation!$A$5:$A$104,Drury_beneficiary_allocation!$G$5:$G$104,0,0)</f>
        <v>0</v>
      </c>
      <c r="W555" s="362">
        <f>_xlfn.XLOOKUP($A555,'Total project cost for DCs'!$A$4:$A$111,'Total project cost for DCs'!AG$4:AG$111,0,0)*_xlfn.XLOOKUP($A555,Drury_beneficiary_allocation!$A$5:$A$104,Drury_beneficiary_allocation!$G$5:$G$104,0,0)</f>
        <v>0</v>
      </c>
      <c r="X555" s="362">
        <f>_xlfn.XLOOKUP($A555,'Total project cost for DCs'!$A$4:$A$111,'Total project cost for DCs'!AH$4:AH$111,0,0)*_xlfn.XLOOKUP($A555,Drury_beneficiary_allocation!$A$5:$A$104,Drury_beneficiary_allocation!$G$5:$G$104,0,0)</f>
        <v>0</v>
      </c>
      <c r="Y555" s="362">
        <f>_xlfn.XLOOKUP($A555,'Total project cost for DCs'!$A$4:$A$111,'Total project cost for DCs'!AI$4:AI$111,0,0)*_xlfn.XLOOKUP($A555,Drury_beneficiary_allocation!$A$5:$A$104,Drury_beneficiary_allocation!$G$5:$G$104,0,0)</f>
        <v>0</v>
      </c>
      <c r="Z555" s="362">
        <f>_xlfn.XLOOKUP($A555,'Total project cost for DCs'!$A$4:$A$111,'Total project cost for DCs'!AJ$4:AJ$111,0,0)*_xlfn.XLOOKUP($A555,Drury_beneficiary_allocation!$A$5:$A$104,Drury_beneficiary_allocation!$G$5:$G$104,0,0)</f>
        <v>0</v>
      </c>
      <c r="AA555" s="362">
        <f>_xlfn.XLOOKUP($A555,'Total project cost for DCs'!$A$4:$A$111,'Total project cost for DCs'!AK$4:AK$111,0,0)*_xlfn.XLOOKUP($A555,Drury_beneficiary_allocation!$A$5:$A$104,Drury_beneficiary_allocation!$G$5:$G$104,0,0)</f>
        <v>0</v>
      </c>
      <c r="AB555" s="362">
        <f>_xlfn.XLOOKUP($A555,'Total project cost for DCs'!$A$4:$A$111,'Total project cost for DCs'!AL$4:AL$111,0,0)*_xlfn.XLOOKUP($A555,Drury_beneficiary_allocation!$A$5:$A$104,Drury_beneficiary_allocation!$G$5:$G$104,0,0)</f>
        <v>0</v>
      </c>
      <c r="AC555" s="362">
        <f>_xlfn.XLOOKUP($A555,'Total project cost for DCs'!$A$4:$A$111,'Total project cost for DCs'!AM$4:AM$111,0,0)*_xlfn.XLOOKUP($A555,Drury_beneficiary_allocation!$A$5:$A$104,Drury_beneficiary_allocation!$G$5:$G$104,0,0)</f>
        <v>0</v>
      </c>
      <c r="AD555" s="362">
        <f>_xlfn.XLOOKUP($A555,'Total project cost for DCs'!$A$4:$A$111,'Total project cost for DCs'!AN$4:AN$111,0,0)*_xlfn.XLOOKUP($A555,Drury_beneficiary_allocation!$A$5:$A$104,Drury_beneficiary_allocation!$G$5:$G$104,0,0)</f>
        <v>0</v>
      </c>
      <c r="AE555" s="363">
        <f t="shared" si="77"/>
        <v>0</v>
      </c>
      <c r="AF555" s="349"/>
      <c r="AG555" s="349">
        <f t="shared" si="79"/>
        <v>0</v>
      </c>
      <c r="AH555" s="353">
        <v>0</v>
      </c>
      <c r="AI555" s="354" t="str">
        <f t="shared" si="78"/>
        <v>Collector</v>
      </c>
      <c r="AJ555" s="349"/>
      <c r="AK555" s="349"/>
      <c r="AL555" s="355">
        <f>_xlfn.XLOOKUP(A555,'P1 Date Adjustment'!B:B,'P1 Date Adjustment'!F:F,"not found",0)</f>
        <v>2039</v>
      </c>
      <c r="AM555" s="349">
        <f t="shared" si="80"/>
        <v>0</v>
      </c>
    </row>
    <row r="556" spans="1:39" ht="30" x14ac:dyDescent="0.25">
      <c r="A556" s="129" t="s">
        <v>304</v>
      </c>
      <c r="B556" s="358" t="s">
        <v>305</v>
      </c>
      <c r="C556" s="358" t="str">
        <f>_xlfn.XLOOKUP($A556,'Total project cost for DCs'!A:A,'Total project cost for DCs'!C:C,"Not found",0)</f>
        <v>2-lane collector to connect with Drury Central Station, including bridge over streamM)</v>
      </c>
      <c r="D556" s="355" t="s">
        <v>155</v>
      </c>
      <c r="E556" s="355" t="s">
        <v>223</v>
      </c>
      <c r="H556" s="355" t="s">
        <v>832</v>
      </c>
      <c r="I556" s="359">
        <f>_xlfn.XLOOKUP($H556,DC_growth_AGS!$A$665:$A$673,DC_growth_AGS!$O$665:$O$673,"Not found",0)</f>
        <v>0.36349328388092461</v>
      </c>
      <c r="J556" s="355">
        <v>2035</v>
      </c>
      <c r="K556" s="362">
        <f>_xlfn.XLOOKUP($A556,'Total project cost for DCs'!$A$4:$A$111,'Total project cost for DCs'!U$4:U$111,0,0)*_xlfn.XLOOKUP($A556,Drury_beneficiary_allocation!$A$5:$A$104,Drury_beneficiary_allocation!$G$5:$G$104,0,0)</f>
        <v>0</v>
      </c>
      <c r="L556" s="362">
        <f>_xlfn.XLOOKUP($A556,'Total project cost for DCs'!$A$4:$A$111,'Total project cost for DCs'!V$4:V$111,0,0)*_xlfn.XLOOKUP($A556,Drury_beneficiary_allocation!$A$5:$A$104,Drury_beneficiary_allocation!$G$5:$G$104,0,0)</f>
        <v>0</v>
      </c>
      <c r="M556" s="362">
        <f>_xlfn.XLOOKUP($A556,'Total project cost for DCs'!$A$4:$A$111,'Total project cost for DCs'!W$4:W$111,0,0)*_xlfn.XLOOKUP($A556,Drury_beneficiary_allocation!$A$5:$A$104,Drury_beneficiary_allocation!$G$5:$G$104,0,0)</f>
        <v>0</v>
      </c>
      <c r="N556" s="362">
        <f>_xlfn.XLOOKUP($A556,'Total project cost for DCs'!$A$4:$A$111,'Total project cost for DCs'!X$4:X$111,0,0)*_xlfn.XLOOKUP($A556,Drury_beneficiary_allocation!$A$5:$A$104,Drury_beneficiary_allocation!$G$5:$G$104,0,0)</f>
        <v>0</v>
      </c>
      <c r="O556" s="362">
        <f>_xlfn.XLOOKUP($A556,'Total project cost for DCs'!$A$4:$A$111,'Total project cost for DCs'!Y$4:Y$111,0,0)*_xlfn.XLOOKUP($A556,Drury_beneficiary_allocation!$A$5:$A$104,Drury_beneficiary_allocation!$G$5:$G$104,0,0)</f>
        <v>0</v>
      </c>
      <c r="P556" s="362">
        <f>_xlfn.XLOOKUP($A556,'Total project cost for DCs'!$A$4:$A$111,'Total project cost for DCs'!Z$4:Z$111,0,0)*_xlfn.XLOOKUP($A556,Drury_beneficiary_allocation!$A$5:$A$104,Drury_beneficiary_allocation!$G$5:$G$104,0,0)</f>
        <v>0</v>
      </c>
      <c r="Q556" s="362">
        <f>_xlfn.XLOOKUP($A556,'Total project cost for DCs'!$A$4:$A$111,'Total project cost for DCs'!AA$4:AA$111,0,0)*_xlfn.XLOOKUP($A556,Drury_beneficiary_allocation!$A$5:$A$104,Drury_beneficiary_allocation!$G$5:$G$104,0,0)</f>
        <v>0</v>
      </c>
      <c r="R556" s="362">
        <f>_xlfn.XLOOKUP($A556,'Total project cost for DCs'!$A$4:$A$111,'Total project cost for DCs'!AB$4:AB$111,0,0)*_xlfn.XLOOKUP($A556,Drury_beneficiary_allocation!$A$5:$A$104,Drury_beneficiary_allocation!$G$5:$G$104,0,0)</f>
        <v>0</v>
      </c>
      <c r="S556" s="362">
        <f>_xlfn.XLOOKUP($A556,'Total project cost for DCs'!$A$4:$A$111,'Total project cost for DCs'!AC$4:AC$111,0,0)*_xlfn.XLOOKUP($A556,Drury_beneficiary_allocation!$A$5:$A$104,Drury_beneficiary_allocation!$G$5:$G$104,0,0)</f>
        <v>0</v>
      </c>
      <c r="T556" s="362">
        <f>_xlfn.XLOOKUP($A556,'Total project cost for DCs'!$A$4:$A$111,'Total project cost for DCs'!AD$4:AD$111,0,0)*_xlfn.XLOOKUP($A556,Drury_beneficiary_allocation!$A$5:$A$104,Drury_beneficiary_allocation!$G$5:$G$104,0,0)</f>
        <v>0</v>
      </c>
      <c r="U556" s="362">
        <f>_xlfn.XLOOKUP($A556,'Total project cost for DCs'!$A$4:$A$111,'Total project cost for DCs'!AE$4:AE$111,0,0)*_xlfn.XLOOKUP($A556,Drury_beneficiary_allocation!$A$5:$A$104,Drury_beneficiary_allocation!$G$5:$G$104,0,0)</f>
        <v>0</v>
      </c>
      <c r="V556" s="362">
        <f>_xlfn.XLOOKUP($A556,'Total project cost for DCs'!$A$4:$A$111,'Total project cost for DCs'!AF$4:AF$111,0,0)*_xlfn.XLOOKUP($A556,Drury_beneficiary_allocation!$A$5:$A$104,Drury_beneficiary_allocation!$G$5:$G$104,0,0)</f>
        <v>0</v>
      </c>
      <c r="W556" s="362">
        <f>_xlfn.XLOOKUP($A556,'Total project cost for DCs'!$A$4:$A$111,'Total project cost for DCs'!AG$4:AG$111,0,0)*_xlfn.XLOOKUP($A556,Drury_beneficiary_allocation!$A$5:$A$104,Drury_beneficiary_allocation!$G$5:$G$104,0,0)</f>
        <v>0</v>
      </c>
      <c r="X556" s="362">
        <f>_xlfn.XLOOKUP($A556,'Total project cost for DCs'!$A$4:$A$111,'Total project cost for DCs'!AH$4:AH$111,0,0)*_xlfn.XLOOKUP($A556,Drury_beneficiary_allocation!$A$5:$A$104,Drury_beneficiary_allocation!$G$5:$G$104,0,0)</f>
        <v>0</v>
      </c>
      <c r="Y556" s="362">
        <f>_xlfn.XLOOKUP($A556,'Total project cost for DCs'!$A$4:$A$111,'Total project cost for DCs'!AI$4:AI$111,0,0)*_xlfn.XLOOKUP($A556,Drury_beneficiary_allocation!$A$5:$A$104,Drury_beneficiary_allocation!$G$5:$G$104,0,0)</f>
        <v>0</v>
      </c>
      <c r="Z556" s="362">
        <f>_xlfn.XLOOKUP($A556,'Total project cost for DCs'!$A$4:$A$111,'Total project cost for DCs'!AJ$4:AJ$111,0,0)*_xlfn.XLOOKUP($A556,Drury_beneficiary_allocation!$A$5:$A$104,Drury_beneficiary_allocation!$G$5:$G$104,0,0)</f>
        <v>0</v>
      </c>
      <c r="AA556" s="362">
        <f>_xlfn.XLOOKUP($A556,'Total project cost for DCs'!$A$4:$A$111,'Total project cost for DCs'!AK$4:AK$111,0,0)*_xlfn.XLOOKUP($A556,Drury_beneficiary_allocation!$A$5:$A$104,Drury_beneficiary_allocation!$G$5:$G$104,0,0)</f>
        <v>0</v>
      </c>
      <c r="AB556" s="362">
        <f>_xlfn.XLOOKUP($A556,'Total project cost for DCs'!$A$4:$A$111,'Total project cost for DCs'!AL$4:AL$111,0,0)*_xlfn.XLOOKUP($A556,Drury_beneficiary_allocation!$A$5:$A$104,Drury_beneficiary_allocation!$G$5:$G$104,0,0)</f>
        <v>0</v>
      </c>
      <c r="AC556" s="362">
        <f>_xlfn.XLOOKUP($A556,'Total project cost for DCs'!$A$4:$A$111,'Total project cost for DCs'!AM$4:AM$111,0,0)*_xlfn.XLOOKUP($A556,Drury_beneficiary_allocation!$A$5:$A$104,Drury_beneficiary_allocation!$G$5:$G$104,0,0)</f>
        <v>0</v>
      </c>
      <c r="AD556" s="362">
        <f>_xlfn.XLOOKUP($A556,'Total project cost for DCs'!$A$4:$A$111,'Total project cost for DCs'!AN$4:AN$111,0,0)*_xlfn.XLOOKUP($A556,Drury_beneficiary_allocation!$A$5:$A$104,Drury_beneficiary_allocation!$G$5:$G$104,0,0)</f>
        <v>0</v>
      </c>
      <c r="AE556" s="363">
        <f t="shared" si="77"/>
        <v>0</v>
      </c>
      <c r="AF556" s="349"/>
      <c r="AG556" s="349">
        <f t="shared" si="79"/>
        <v>0</v>
      </c>
      <c r="AH556" s="353">
        <v>0</v>
      </c>
      <c r="AI556" s="354" t="str">
        <f t="shared" si="78"/>
        <v>Collector</v>
      </c>
      <c r="AJ556" s="349"/>
      <c r="AK556" s="349"/>
      <c r="AL556" s="355">
        <f>_xlfn.XLOOKUP(A556,'P1 Date Adjustment'!B:B,'P1 Date Adjustment'!F:F,"not found",0)</f>
        <v>2035</v>
      </c>
      <c r="AM556" s="349">
        <f t="shared" si="80"/>
        <v>0</v>
      </c>
    </row>
    <row r="557" spans="1:39" ht="30" x14ac:dyDescent="0.25">
      <c r="A557" s="129">
        <v>31</v>
      </c>
      <c r="B557" s="358" t="s">
        <v>311</v>
      </c>
      <c r="C557" s="358" t="str">
        <f>_xlfn.XLOOKUP($A557,'Total project cost for DCs'!A:A,'Total project cost for DCs'!C:C,"Not found",0)</f>
        <v>2-lane urban - upgrade existing roadwith active modes on both sides / Mill Road design ?</v>
      </c>
      <c r="D557" s="355" t="s">
        <v>155</v>
      </c>
      <c r="E557" s="355" t="s">
        <v>199</v>
      </c>
      <c r="H557" s="355" t="s">
        <v>832</v>
      </c>
      <c r="I557" s="359">
        <f>_xlfn.XLOOKUP($H557,DC_growth_AGS!$A$665:$A$673,DC_growth_AGS!$O$665:$O$673,"Not found",0)</f>
        <v>0.36349328388092461</v>
      </c>
      <c r="J557" s="355">
        <v>2039</v>
      </c>
      <c r="K557" s="362">
        <f>_xlfn.XLOOKUP($A557,'Total project cost for DCs'!$A$4:$A$111,'Total project cost for DCs'!U$4:U$111,0,0)*_xlfn.XLOOKUP($A557,Drury_beneficiary_allocation!$A$5:$A$104,Drury_beneficiary_allocation!$G$5:$G$104,0,0)</f>
        <v>0</v>
      </c>
      <c r="L557" s="362">
        <f>_xlfn.XLOOKUP($A557,'Total project cost for DCs'!$A$4:$A$111,'Total project cost for DCs'!V$4:V$111,0,0)*_xlfn.XLOOKUP($A557,Drury_beneficiary_allocation!$A$5:$A$104,Drury_beneficiary_allocation!$G$5:$G$104,0,0)</f>
        <v>0</v>
      </c>
      <c r="M557" s="362">
        <f>_xlfn.XLOOKUP($A557,'Total project cost for DCs'!$A$4:$A$111,'Total project cost for DCs'!W$4:W$111,0,0)*_xlfn.XLOOKUP($A557,Drury_beneficiary_allocation!$A$5:$A$104,Drury_beneficiary_allocation!$G$5:$G$104,0,0)</f>
        <v>0</v>
      </c>
      <c r="N557" s="362">
        <f>_xlfn.XLOOKUP($A557,'Total project cost for DCs'!$A$4:$A$111,'Total project cost for DCs'!X$4:X$111,0,0)*_xlfn.XLOOKUP($A557,Drury_beneficiary_allocation!$A$5:$A$104,Drury_beneficiary_allocation!$G$5:$G$104,0,0)</f>
        <v>0</v>
      </c>
      <c r="O557" s="362">
        <f>_xlfn.XLOOKUP($A557,'Total project cost for DCs'!$A$4:$A$111,'Total project cost for DCs'!Y$4:Y$111,0,0)*_xlfn.XLOOKUP($A557,Drury_beneficiary_allocation!$A$5:$A$104,Drury_beneficiary_allocation!$G$5:$G$104,0,0)</f>
        <v>0</v>
      </c>
      <c r="P557" s="362">
        <f>_xlfn.XLOOKUP($A557,'Total project cost for DCs'!$A$4:$A$111,'Total project cost for DCs'!Z$4:Z$111,0,0)*_xlfn.XLOOKUP($A557,Drury_beneficiary_allocation!$A$5:$A$104,Drury_beneficiary_allocation!$G$5:$G$104,0,0)</f>
        <v>0</v>
      </c>
      <c r="Q557" s="362">
        <f>_xlfn.XLOOKUP($A557,'Total project cost for DCs'!$A$4:$A$111,'Total project cost for DCs'!AA$4:AA$111,0,0)*_xlfn.XLOOKUP($A557,Drury_beneficiary_allocation!$A$5:$A$104,Drury_beneficiary_allocation!$G$5:$G$104,0,0)</f>
        <v>0</v>
      </c>
      <c r="R557" s="362">
        <f>_xlfn.XLOOKUP($A557,'Total project cost for DCs'!$A$4:$A$111,'Total project cost for DCs'!AB$4:AB$111,0,0)*_xlfn.XLOOKUP($A557,Drury_beneficiary_allocation!$A$5:$A$104,Drury_beneficiary_allocation!$G$5:$G$104,0,0)</f>
        <v>0</v>
      </c>
      <c r="S557" s="362">
        <f>_xlfn.XLOOKUP($A557,'Total project cost for DCs'!$A$4:$A$111,'Total project cost for DCs'!AC$4:AC$111,0,0)*_xlfn.XLOOKUP($A557,Drury_beneficiary_allocation!$A$5:$A$104,Drury_beneficiary_allocation!$G$5:$G$104,0,0)</f>
        <v>0</v>
      </c>
      <c r="T557" s="362">
        <f>_xlfn.XLOOKUP($A557,'Total project cost for DCs'!$A$4:$A$111,'Total project cost for DCs'!AD$4:AD$111,0,0)*_xlfn.XLOOKUP($A557,Drury_beneficiary_allocation!$A$5:$A$104,Drury_beneficiary_allocation!$G$5:$G$104,0,0)</f>
        <v>0</v>
      </c>
      <c r="U557" s="362">
        <f>_xlfn.XLOOKUP($A557,'Total project cost for DCs'!$A$4:$A$111,'Total project cost for DCs'!AE$4:AE$111,0,0)*_xlfn.XLOOKUP($A557,Drury_beneficiary_allocation!$A$5:$A$104,Drury_beneficiary_allocation!$G$5:$G$104,0,0)</f>
        <v>0</v>
      </c>
      <c r="V557" s="362">
        <f>_xlfn.XLOOKUP($A557,'Total project cost for DCs'!$A$4:$A$111,'Total project cost for DCs'!AF$4:AF$111,0,0)*_xlfn.XLOOKUP($A557,Drury_beneficiary_allocation!$A$5:$A$104,Drury_beneficiary_allocation!$G$5:$G$104,0,0)</f>
        <v>0</v>
      </c>
      <c r="W557" s="362">
        <f>_xlfn.XLOOKUP($A557,'Total project cost for DCs'!$A$4:$A$111,'Total project cost for DCs'!AG$4:AG$111,0,0)*_xlfn.XLOOKUP($A557,Drury_beneficiary_allocation!$A$5:$A$104,Drury_beneficiary_allocation!$G$5:$G$104,0,0)</f>
        <v>0</v>
      </c>
      <c r="X557" s="362">
        <f>_xlfn.XLOOKUP($A557,'Total project cost for DCs'!$A$4:$A$111,'Total project cost for DCs'!AH$4:AH$111,0,0)*_xlfn.XLOOKUP($A557,Drury_beneficiary_allocation!$A$5:$A$104,Drury_beneficiary_allocation!$G$5:$G$104,0,0)</f>
        <v>0</v>
      </c>
      <c r="Y557" s="362">
        <f>_xlfn.XLOOKUP($A557,'Total project cost for DCs'!$A$4:$A$111,'Total project cost for DCs'!AI$4:AI$111,0,0)*_xlfn.XLOOKUP($A557,Drury_beneficiary_allocation!$A$5:$A$104,Drury_beneficiary_allocation!$G$5:$G$104,0,0)</f>
        <v>0</v>
      </c>
      <c r="Z557" s="362">
        <f>_xlfn.XLOOKUP($A557,'Total project cost for DCs'!$A$4:$A$111,'Total project cost for DCs'!AJ$4:AJ$111,0,0)*_xlfn.XLOOKUP($A557,Drury_beneficiary_allocation!$A$5:$A$104,Drury_beneficiary_allocation!$G$5:$G$104,0,0)</f>
        <v>0</v>
      </c>
      <c r="AA557" s="362">
        <f>_xlfn.XLOOKUP($A557,'Total project cost for DCs'!$A$4:$A$111,'Total project cost for DCs'!AK$4:AK$111,0,0)*_xlfn.XLOOKUP($A557,Drury_beneficiary_allocation!$A$5:$A$104,Drury_beneficiary_allocation!$G$5:$G$104,0,0)</f>
        <v>0</v>
      </c>
      <c r="AB557" s="362">
        <f>_xlfn.XLOOKUP($A557,'Total project cost for DCs'!$A$4:$A$111,'Total project cost for DCs'!AL$4:AL$111,0,0)*_xlfn.XLOOKUP($A557,Drury_beneficiary_allocation!$A$5:$A$104,Drury_beneficiary_allocation!$G$5:$G$104,0,0)</f>
        <v>0</v>
      </c>
      <c r="AC557" s="362">
        <f>_xlfn.XLOOKUP($A557,'Total project cost for DCs'!$A$4:$A$111,'Total project cost for DCs'!AM$4:AM$111,0,0)*_xlfn.XLOOKUP($A557,Drury_beneficiary_allocation!$A$5:$A$104,Drury_beneficiary_allocation!$G$5:$G$104,0,0)</f>
        <v>0</v>
      </c>
      <c r="AD557" s="362">
        <f>_xlfn.XLOOKUP($A557,'Total project cost for DCs'!$A$4:$A$111,'Total project cost for DCs'!AN$4:AN$111,0,0)*_xlfn.XLOOKUP($A557,Drury_beneficiary_allocation!$A$5:$A$104,Drury_beneficiary_allocation!$G$5:$G$104,0,0)</f>
        <v>0</v>
      </c>
      <c r="AE557" s="363">
        <f t="shared" si="77"/>
        <v>0</v>
      </c>
      <c r="AF557" s="349"/>
      <c r="AG557" s="349">
        <f t="shared" si="79"/>
        <v>0</v>
      </c>
      <c r="AH557" s="353">
        <v>0</v>
      </c>
      <c r="AI557" s="354" t="str">
        <f t="shared" si="78"/>
        <v>Collector</v>
      </c>
      <c r="AJ557" s="349"/>
      <c r="AK557" s="349"/>
      <c r="AL557" s="355">
        <f>_xlfn.XLOOKUP(A557,'P1 Date Adjustment'!B:B,'P1 Date Adjustment'!F:F,"not found",0)</f>
        <v>2039</v>
      </c>
      <c r="AM557" s="349">
        <f t="shared" si="80"/>
        <v>0</v>
      </c>
    </row>
    <row r="558" spans="1:39" x14ac:dyDescent="0.25">
      <c r="A558" s="129">
        <v>32</v>
      </c>
      <c r="B558" s="358" t="s">
        <v>313</v>
      </c>
      <c r="C558" s="358" t="str">
        <f>_xlfn.XLOOKUP($A558,'Total project cost for DCs'!A:A,'Total project cost for DCs'!C:C,"Not found",0)</f>
        <v>Assume 1 simple roundabout intesection</v>
      </c>
      <c r="D558" s="355" t="s">
        <v>155</v>
      </c>
      <c r="E558" s="355" t="s">
        <v>190</v>
      </c>
      <c r="H558" s="355" t="s">
        <v>832</v>
      </c>
      <c r="I558" s="359">
        <f>_xlfn.XLOOKUP($H558,DC_growth_AGS!$A$665:$A$673,DC_growth_AGS!$O$665:$O$673,"Not found",0)</f>
        <v>0.36349328388092461</v>
      </c>
      <c r="J558" s="355">
        <v>2039</v>
      </c>
      <c r="K558" s="362">
        <f>_xlfn.XLOOKUP($A558,'Total project cost for DCs'!$A$4:$A$111,'Total project cost for DCs'!U$4:U$111,0,0)*_xlfn.XLOOKUP($A558,Drury_beneficiary_allocation!$A$5:$A$104,Drury_beneficiary_allocation!$G$5:$G$104,0,0)</f>
        <v>0</v>
      </c>
      <c r="L558" s="362">
        <f>_xlfn.XLOOKUP($A558,'Total project cost for DCs'!$A$4:$A$111,'Total project cost for DCs'!V$4:V$111,0,0)*_xlfn.XLOOKUP($A558,Drury_beneficiary_allocation!$A$5:$A$104,Drury_beneficiary_allocation!$G$5:$G$104,0,0)</f>
        <v>0</v>
      </c>
      <c r="M558" s="362">
        <f>_xlfn.XLOOKUP($A558,'Total project cost for DCs'!$A$4:$A$111,'Total project cost for DCs'!W$4:W$111,0,0)*_xlfn.XLOOKUP($A558,Drury_beneficiary_allocation!$A$5:$A$104,Drury_beneficiary_allocation!$G$5:$G$104,0,0)</f>
        <v>0</v>
      </c>
      <c r="N558" s="362">
        <f>_xlfn.XLOOKUP($A558,'Total project cost for DCs'!$A$4:$A$111,'Total project cost for DCs'!X$4:X$111,0,0)*_xlfn.XLOOKUP($A558,Drury_beneficiary_allocation!$A$5:$A$104,Drury_beneficiary_allocation!$G$5:$G$104,0,0)</f>
        <v>0</v>
      </c>
      <c r="O558" s="362">
        <f>_xlfn.XLOOKUP($A558,'Total project cost for DCs'!$A$4:$A$111,'Total project cost for DCs'!Y$4:Y$111,0,0)*_xlfn.XLOOKUP($A558,Drury_beneficiary_allocation!$A$5:$A$104,Drury_beneficiary_allocation!$G$5:$G$104,0,0)</f>
        <v>0</v>
      </c>
      <c r="P558" s="362">
        <f>_xlfn.XLOOKUP($A558,'Total project cost for DCs'!$A$4:$A$111,'Total project cost for DCs'!Z$4:Z$111,0,0)*_xlfn.XLOOKUP($A558,Drury_beneficiary_allocation!$A$5:$A$104,Drury_beneficiary_allocation!$G$5:$G$104,0,0)</f>
        <v>0</v>
      </c>
      <c r="Q558" s="362">
        <f>_xlfn.XLOOKUP($A558,'Total project cost for DCs'!$A$4:$A$111,'Total project cost for DCs'!AA$4:AA$111,0,0)*_xlfn.XLOOKUP($A558,Drury_beneficiary_allocation!$A$5:$A$104,Drury_beneficiary_allocation!$G$5:$G$104,0,0)</f>
        <v>0</v>
      </c>
      <c r="R558" s="362">
        <f>_xlfn.XLOOKUP($A558,'Total project cost for DCs'!$A$4:$A$111,'Total project cost for DCs'!AB$4:AB$111,0,0)*_xlfn.XLOOKUP($A558,Drury_beneficiary_allocation!$A$5:$A$104,Drury_beneficiary_allocation!$G$5:$G$104,0,0)</f>
        <v>0</v>
      </c>
      <c r="S558" s="362">
        <f>_xlfn.XLOOKUP($A558,'Total project cost for DCs'!$A$4:$A$111,'Total project cost for DCs'!AC$4:AC$111,0,0)*_xlfn.XLOOKUP($A558,Drury_beneficiary_allocation!$A$5:$A$104,Drury_beneficiary_allocation!$G$5:$G$104,0,0)</f>
        <v>0</v>
      </c>
      <c r="T558" s="362">
        <f>_xlfn.XLOOKUP($A558,'Total project cost for DCs'!$A$4:$A$111,'Total project cost for DCs'!AD$4:AD$111,0,0)*_xlfn.XLOOKUP($A558,Drury_beneficiary_allocation!$A$5:$A$104,Drury_beneficiary_allocation!$G$5:$G$104,0,0)</f>
        <v>0</v>
      </c>
      <c r="U558" s="362">
        <f>_xlfn.XLOOKUP($A558,'Total project cost for DCs'!$A$4:$A$111,'Total project cost for DCs'!AE$4:AE$111,0,0)*_xlfn.XLOOKUP($A558,Drury_beneficiary_allocation!$A$5:$A$104,Drury_beneficiary_allocation!$G$5:$G$104,0,0)</f>
        <v>0</v>
      </c>
      <c r="V558" s="362">
        <f>_xlfn.XLOOKUP($A558,'Total project cost for DCs'!$A$4:$A$111,'Total project cost for DCs'!AF$4:AF$111,0,0)*_xlfn.XLOOKUP($A558,Drury_beneficiary_allocation!$A$5:$A$104,Drury_beneficiary_allocation!$G$5:$G$104,0,0)</f>
        <v>0</v>
      </c>
      <c r="W558" s="362">
        <f>_xlfn.XLOOKUP($A558,'Total project cost for DCs'!$A$4:$A$111,'Total project cost for DCs'!AG$4:AG$111,0,0)*_xlfn.XLOOKUP($A558,Drury_beneficiary_allocation!$A$5:$A$104,Drury_beneficiary_allocation!$G$5:$G$104,0,0)</f>
        <v>0</v>
      </c>
      <c r="X558" s="362">
        <f>_xlfn.XLOOKUP($A558,'Total project cost for DCs'!$A$4:$A$111,'Total project cost for DCs'!AH$4:AH$111,0,0)*_xlfn.XLOOKUP($A558,Drury_beneficiary_allocation!$A$5:$A$104,Drury_beneficiary_allocation!$G$5:$G$104,0,0)</f>
        <v>0</v>
      </c>
      <c r="Y558" s="362">
        <f>_xlfn.XLOOKUP($A558,'Total project cost for DCs'!$A$4:$A$111,'Total project cost for DCs'!AI$4:AI$111,0,0)*_xlfn.XLOOKUP($A558,Drury_beneficiary_allocation!$A$5:$A$104,Drury_beneficiary_allocation!$G$5:$G$104,0,0)</f>
        <v>0</v>
      </c>
      <c r="Z558" s="362">
        <f>_xlfn.XLOOKUP($A558,'Total project cost for DCs'!$A$4:$A$111,'Total project cost for DCs'!AJ$4:AJ$111,0,0)*_xlfn.XLOOKUP($A558,Drury_beneficiary_allocation!$A$5:$A$104,Drury_beneficiary_allocation!$G$5:$G$104,0,0)</f>
        <v>0</v>
      </c>
      <c r="AA558" s="362">
        <f>_xlfn.XLOOKUP($A558,'Total project cost for DCs'!$A$4:$A$111,'Total project cost for DCs'!AK$4:AK$111,0,0)*_xlfn.XLOOKUP($A558,Drury_beneficiary_allocation!$A$5:$A$104,Drury_beneficiary_allocation!$G$5:$G$104,0,0)</f>
        <v>0</v>
      </c>
      <c r="AB558" s="362">
        <f>_xlfn.XLOOKUP($A558,'Total project cost for DCs'!$A$4:$A$111,'Total project cost for DCs'!AL$4:AL$111,0,0)*_xlfn.XLOOKUP($A558,Drury_beneficiary_allocation!$A$5:$A$104,Drury_beneficiary_allocation!$G$5:$G$104,0,0)</f>
        <v>0</v>
      </c>
      <c r="AC558" s="362">
        <f>_xlfn.XLOOKUP($A558,'Total project cost for DCs'!$A$4:$A$111,'Total project cost for DCs'!AM$4:AM$111,0,0)*_xlfn.XLOOKUP($A558,Drury_beneficiary_allocation!$A$5:$A$104,Drury_beneficiary_allocation!$G$5:$G$104,0,0)</f>
        <v>0</v>
      </c>
      <c r="AD558" s="362">
        <f>_xlfn.XLOOKUP($A558,'Total project cost for DCs'!$A$4:$A$111,'Total project cost for DCs'!AN$4:AN$111,0,0)*_xlfn.XLOOKUP($A558,Drury_beneficiary_allocation!$A$5:$A$104,Drury_beneficiary_allocation!$G$5:$G$104,0,0)</f>
        <v>0</v>
      </c>
      <c r="AE558" s="363">
        <f t="shared" si="77"/>
        <v>0</v>
      </c>
      <c r="AF558" s="349"/>
      <c r="AG558" s="349">
        <f t="shared" si="79"/>
        <v>0</v>
      </c>
      <c r="AH558" s="353">
        <v>0</v>
      </c>
      <c r="AI558" s="354" t="str">
        <f t="shared" si="78"/>
        <v>Arterial</v>
      </c>
      <c r="AJ558" s="349"/>
      <c r="AK558" s="349"/>
      <c r="AL558" s="355">
        <f>_xlfn.XLOOKUP(A558,'P1 Date Adjustment'!B:B,'P1 Date Adjustment'!F:F,"not found",0)</f>
        <v>2039</v>
      </c>
      <c r="AM558" s="349">
        <f t="shared" si="80"/>
        <v>0</v>
      </c>
    </row>
    <row r="559" spans="1:39" ht="30" x14ac:dyDescent="0.25">
      <c r="A559" s="129">
        <v>33</v>
      </c>
      <c r="B559" s="358" t="s">
        <v>315</v>
      </c>
      <c r="C559" s="358" t="str">
        <f>_xlfn.XLOOKUP($A559,'Total project cost for DCs'!A:A,'Total project cost for DCs'!C:C,"Not found",0)</f>
        <v>2-lane urban- upgrade existing road layout to 2-lane urban with active modes on both sides (TDM )</v>
      </c>
      <c r="D559" s="355" t="s">
        <v>155</v>
      </c>
      <c r="E559" s="355" t="s">
        <v>199</v>
      </c>
      <c r="H559" s="355" t="s">
        <v>832</v>
      </c>
      <c r="I559" s="359">
        <f>_xlfn.XLOOKUP($H559,DC_growth_AGS!$A$665:$A$673,DC_growth_AGS!$O$665:$O$673,"Not found",0)</f>
        <v>0.36349328388092461</v>
      </c>
      <c r="J559" s="355">
        <v>2033</v>
      </c>
      <c r="K559" s="362">
        <f>_xlfn.XLOOKUP($A559,'Total project cost for DCs'!$A$4:$A$111,'Total project cost for DCs'!U$4:U$111,0,0)*_xlfn.XLOOKUP($A559,Drury_beneficiary_allocation!$A$5:$A$104,Drury_beneficiary_allocation!$G$5:$G$104,0,0)</f>
        <v>0</v>
      </c>
      <c r="L559" s="362">
        <f>_xlfn.XLOOKUP($A559,'Total project cost for DCs'!$A$4:$A$111,'Total project cost for DCs'!V$4:V$111,0,0)*_xlfn.XLOOKUP($A559,Drury_beneficiary_allocation!$A$5:$A$104,Drury_beneficiary_allocation!$G$5:$G$104,0,0)</f>
        <v>0</v>
      </c>
      <c r="M559" s="362">
        <f>_xlfn.XLOOKUP($A559,'Total project cost for DCs'!$A$4:$A$111,'Total project cost for DCs'!W$4:W$111,0,0)*_xlfn.XLOOKUP($A559,Drury_beneficiary_allocation!$A$5:$A$104,Drury_beneficiary_allocation!$G$5:$G$104,0,0)</f>
        <v>0</v>
      </c>
      <c r="N559" s="362">
        <f>_xlfn.XLOOKUP($A559,'Total project cost for DCs'!$A$4:$A$111,'Total project cost for DCs'!X$4:X$111,0,0)*_xlfn.XLOOKUP($A559,Drury_beneficiary_allocation!$A$5:$A$104,Drury_beneficiary_allocation!$G$5:$G$104,0,0)</f>
        <v>0</v>
      </c>
      <c r="O559" s="362">
        <f>_xlfn.XLOOKUP($A559,'Total project cost for DCs'!$A$4:$A$111,'Total project cost for DCs'!Y$4:Y$111,0,0)*_xlfn.XLOOKUP($A559,Drury_beneficiary_allocation!$A$5:$A$104,Drury_beneficiary_allocation!$G$5:$G$104,0,0)</f>
        <v>0</v>
      </c>
      <c r="P559" s="362">
        <f>_xlfn.XLOOKUP($A559,'Total project cost for DCs'!$A$4:$A$111,'Total project cost for DCs'!Z$4:Z$111,0,0)*_xlfn.XLOOKUP($A559,Drury_beneficiary_allocation!$A$5:$A$104,Drury_beneficiary_allocation!$G$5:$G$104,0,0)</f>
        <v>0</v>
      </c>
      <c r="Q559" s="362">
        <f>_xlfn.XLOOKUP($A559,'Total project cost for DCs'!$A$4:$A$111,'Total project cost for DCs'!AA$4:AA$111,0,0)*_xlfn.XLOOKUP($A559,Drury_beneficiary_allocation!$A$5:$A$104,Drury_beneficiary_allocation!$G$5:$G$104,0,0)</f>
        <v>0</v>
      </c>
      <c r="R559" s="362">
        <f>_xlfn.XLOOKUP($A559,'Total project cost for DCs'!$A$4:$A$111,'Total project cost for DCs'!AB$4:AB$111,0,0)*_xlfn.XLOOKUP($A559,Drury_beneficiary_allocation!$A$5:$A$104,Drury_beneficiary_allocation!$G$5:$G$104,0,0)</f>
        <v>0</v>
      </c>
      <c r="S559" s="362">
        <f>_xlfn.XLOOKUP($A559,'Total project cost for DCs'!$A$4:$A$111,'Total project cost for DCs'!AC$4:AC$111,0,0)*_xlfn.XLOOKUP($A559,Drury_beneficiary_allocation!$A$5:$A$104,Drury_beneficiary_allocation!$G$5:$G$104,0,0)</f>
        <v>0</v>
      </c>
      <c r="T559" s="362">
        <f>_xlfn.XLOOKUP($A559,'Total project cost for DCs'!$A$4:$A$111,'Total project cost for DCs'!AD$4:AD$111,0,0)*_xlfn.XLOOKUP($A559,Drury_beneficiary_allocation!$A$5:$A$104,Drury_beneficiary_allocation!$G$5:$G$104,0,0)</f>
        <v>0</v>
      </c>
      <c r="U559" s="362">
        <f>_xlfn.XLOOKUP($A559,'Total project cost for DCs'!$A$4:$A$111,'Total project cost for DCs'!AE$4:AE$111,0,0)*_xlfn.XLOOKUP($A559,Drury_beneficiary_allocation!$A$5:$A$104,Drury_beneficiary_allocation!$G$5:$G$104,0,0)</f>
        <v>0</v>
      </c>
      <c r="V559" s="362">
        <f>_xlfn.XLOOKUP($A559,'Total project cost for DCs'!$A$4:$A$111,'Total project cost for DCs'!AF$4:AF$111,0,0)*_xlfn.XLOOKUP($A559,Drury_beneficiary_allocation!$A$5:$A$104,Drury_beneficiary_allocation!$G$5:$G$104,0,0)</f>
        <v>0</v>
      </c>
      <c r="W559" s="362">
        <f>_xlfn.XLOOKUP($A559,'Total project cost for DCs'!$A$4:$A$111,'Total project cost for DCs'!AG$4:AG$111,0,0)*_xlfn.XLOOKUP($A559,Drury_beneficiary_allocation!$A$5:$A$104,Drury_beneficiary_allocation!$G$5:$G$104,0,0)</f>
        <v>0</v>
      </c>
      <c r="X559" s="362">
        <f>_xlfn.XLOOKUP($A559,'Total project cost for DCs'!$A$4:$A$111,'Total project cost for DCs'!AH$4:AH$111,0,0)*_xlfn.XLOOKUP($A559,Drury_beneficiary_allocation!$A$5:$A$104,Drury_beneficiary_allocation!$G$5:$G$104,0,0)</f>
        <v>0</v>
      </c>
      <c r="Y559" s="362">
        <f>_xlfn.XLOOKUP($A559,'Total project cost for DCs'!$A$4:$A$111,'Total project cost for DCs'!AI$4:AI$111,0,0)*_xlfn.XLOOKUP($A559,Drury_beneficiary_allocation!$A$5:$A$104,Drury_beneficiary_allocation!$G$5:$G$104,0,0)</f>
        <v>0</v>
      </c>
      <c r="Z559" s="362">
        <f>_xlfn.XLOOKUP($A559,'Total project cost for DCs'!$A$4:$A$111,'Total project cost for DCs'!AJ$4:AJ$111,0,0)*_xlfn.XLOOKUP($A559,Drury_beneficiary_allocation!$A$5:$A$104,Drury_beneficiary_allocation!$G$5:$G$104,0,0)</f>
        <v>0</v>
      </c>
      <c r="AA559" s="362">
        <f>_xlfn.XLOOKUP($A559,'Total project cost for DCs'!$A$4:$A$111,'Total project cost for DCs'!AK$4:AK$111,0,0)*_xlfn.XLOOKUP($A559,Drury_beneficiary_allocation!$A$5:$A$104,Drury_beneficiary_allocation!$G$5:$G$104,0,0)</f>
        <v>0</v>
      </c>
      <c r="AB559" s="362">
        <f>_xlfn.XLOOKUP($A559,'Total project cost for DCs'!$A$4:$A$111,'Total project cost for DCs'!AL$4:AL$111,0,0)*_xlfn.XLOOKUP($A559,Drury_beneficiary_allocation!$A$5:$A$104,Drury_beneficiary_allocation!$G$5:$G$104,0,0)</f>
        <v>0</v>
      </c>
      <c r="AC559" s="362">
        <f>_xlfn.XLOOKUP($A559,'Total project cost for DCs'!$A$4:$A$111,'Total project cost for DCs'!AM$4:AM$111,0,0)*_xlfn.XLOOKUP($A559,Drury_beneficiary_allocation!$A$5:$A$104,Drury_beneficiary_allocation!$G$5:$G$104,0,0)</f>
        <v>0</v>
      </c>
      <c r="AD559" s="362">
        <f>_xlfn.XLOOKUP($A559,'Total project cost for DCs'!$A$4:$A$111,'Total project cost for DCs'!AN$4:AN$111,0,0)*_xlfn.XLOOKUP($A559,Drury_beneficiary_allocation!$A$5:$A$104,Drury_beneficiary_allocation!$G$5:$G$104,0,0)</f>
        <v>0</v>
      </c>
      <c r="AE559" s="363">
        <f t="shared" si="77"/>
        <v>0</v>
      </c>
      <c r="AF559" s="349"/>
      <c r="AG559" s="349">
        <f t="shared" si="79"/>
        <v>0</v>
      </c>
      <c r="AH559" s="353">
        <v>0</v>
      </c>
      <c r="AI559" s="354" t="str">
        <f t="shared" si="78"/>
        <v>Collector</v>
      </c>
      <c r="AJ559" s="349"/>
      <c r="AK559" s="349"/>
      <c r="AL559" s="355">
        <f>_xlfn.XLOOKUP(A559,'P1 Date Adjustment'!B:B,'P1 Date Adjustment'!F:F,"not found",0)</f>
        <v>2033</v>
      </c>
      <c r="AM559" s="349">
        <f t="shared" si="80"/>
        <v>0</v>
      </c>
    </row>
    <row r="560" spans="1:39" ht="30" x14ac:dyDescent="0.25">
      <c r="A560" s="129" t="s">
        <v>326</v>
      </c>
      <c r="B560" s="358" t="s">
        <v>327</v>
      </c>
      <c r="C560" s="358" t="str">
        <f>_xlfn.XLOOKUP($A560,'Total project cost for DCs'!A:A,'Total project cost for DCs'!C:C,"Not found",0)</f>
        <v>2-lane urban- upgrade existing road layout with active modes on both sides (Under construction)</v>
      </c>
      <c r="D560" s="355" t="s">
        <v>155</v>
      </c>
      <c r="E560" s="355" t="s">
        <v>227</v>
      </c>
      <c r="H560" s="355" t="s">
        <v>832</v>
      </c>
      <c r="I560" s="359">
        <f>_xlfn.XLOOKUP($H560,DC_growth_AGS!$A$665:$A$673,DC_growth_AGS!$O$665:$O$673,"Not found",0)</f>
        <v>0.36349328388092461</v>
      </c>
      <c r="J560" s="355">
        <v>2033</v>
      </c>
      <c r="K560" s="362">
        <f>_xlfn.XLOOKUP($A560,'Total project cost for DCs'!$A$4:$A$111,'Total project cost for DCs'!U$4:U$111,0,0)*_xlfn.XLOOKUP($A560,Drury_beneficiary_allocation!$A$5:$A$104,Drury_beneficiary_allocation!$G$5:$G$104,0,0)</f>
        <v>0</v>
      </c>
      <c r="L560" s="362">
        <f>_xlfn.XLOOKUP($A560,'Total project cost for DCs'!$A$4:$A$111,'Total project cost for DCs'!V$4:V$111,0,0)*_xlfn.XLOOKUP($A560,Drury_beneficiary_allocation!$A$5:$A$104,Drury_beneficiary_allocation!$G$5:$G$104,0,0)</f>
        <v>0</v>
      </c>
      <c r="M560" s="362">
        <f>_xlfn.XLOOKUP($A560,'Total project cost for DCs'!$A$4:$A$111,'Total project cost for DCs'!W$4:W$111,0,0)*_xlfn.XLOOKUP($A560,Drury_beneficiary_allocation!$A$5:$A$104,Drury_beneficiary_allocation!$G$5:$G$104,0,0)</f>
        <v>0</v>
      </c>
      <c r="N560" s="362">
        <f>_xlfn.XLOOKUP($A560,'Total project cost for DCs'!$A$4:$A$111,'Total project cost for DCs'!X$4:X$111,0,0)*_xlfn.XLOOKUP($A560,Drury_beneficiary_allocation!$A$5:$A$104,Drury_beneficiary_allocation!$G$5:$G$104,0,0)</f>
        <v>0</v>
      </c>
      <c r="O560" s="362">
        <f>_xlfn.XLOOKUP($A560,'Total project cost for DCs'!$A$4:$A$111,'Total project cost for DCs'!Y$4:Y$111,0,0)*_xlfn.XLOOKUP($A560,Drury_beneficiary_allocation!$A$5:$A$104,Drury_beneficiary_allocation!$G$5:$G$104,0,0)</f>
        <v>0</v>
      </c>
      <c r="P560" s="362">
        <f>_xlfn.XLOOKUP($A560,'Total project cost for DCs'!$A$4:$A$111,'Total project cost for DCs'!Z$4:Z$111,0,0)*_xlfn.XLOOKUP($A560,Drury_beneficiary_allocation!$A$5:$A$104,Drury_beneficiary_allocation!$G$5:$G$104,0,0)</f>
        <v>0</v>
      </c>
      <c r="Q560" s="362">
        <f>_xlfn.XLOOKUP($A560,'Total project cost for DCs'!$A$4:$A$111,'Total project cost for DCs'!AA$4:AA$111,0,0)*_xlfn.XLOOKUP($A560,Drury_beneficiary_allocation!$A$5:$A$104,Drury_beneficiary_allocation!$G$5:$G$104,0,0)</f>
        <v>0</v>
      </c>
      <c r="R560" s="362">
        <f>_xlfn.XLOOKUP($A560,'Total project cost for DCs'!$A$4:$A$111,'Total project cost for DCs'!AB$4:AB$111,0,0)*_xlfn.XLOOKUP($A560,Drury_beneficiary_allocation!$A$5:$A$104,Drury_beneficiary_allocation!$G$5:$G$104,0,0)</f>
        <v>0</v>
      </c>
      <c r="S560" s="362">
        <f>_xlfn.XLOOKUP($A560,'Total project cost for DCs'!$A$4:$A$111,'Total project cost for DCs'!AC$4:AC$111,0,0)*_xlfn.XLOOKUP($A560,Drury_beneficiary_allocation!$A$5:$A$104,Drury_beneficiary_allocation!$G$5:$G$104,0,0)</f>
        <v>0</v>
      </c>
      <c r="T560" s="362">
        <f>_xlfn.XLOOKUP($A560,'Total project cost for DCs'!$A$4:$A$111,'Total project cost for DCs'!AD$4:AD$111,0,0)*_xlfn.XLOOKUP($A560,Drury_beneficiary_allocation!$A$5:$A$104,Drury_beneficiary_allocation!$G$5:$G$104,0,0)</f>
        <v>0</v>
      </c>
      <c r="U560" s="362">
        <f>_xlfn.XLOOKUP($A560,'Total project cost for DCs'!$A$4:$A$111,'Total project cost for DCs'!AE$4:AE$111,0,0)*_xlfn.XLOOKUP($A560,Drury_beneficiary_allocation!$A$5:$A$104,Drury_beneficiary_allocation!$G$5:$G$104,0,0)</f>
        <v>0</v>
      </c>
      <c r="V560" s="362">
        <f>_xlfn.XLOOKUP($A560,'Total project cost for DCs'!$A$4:$A$111,'Total project cost for DCs'!AF$4:AF$111,0,0)*_xlfn.XLOOKUP($A560,Drury_beneficiary_allocation!$A$5:$A$104,Drury_beneficiary_allocation!$G$5:$G$104,0,0)</f>
        <v>0</v>
      </c>
      <c r="W560" s="362">
        <f>_xlfn.XLOOKUP($A560,'Total project cost for DCs'!$A$4:$A$111,'Total project cost for DCs'!AG$4:AG$111,0,0)*_xlfn.XLOOKUP($A560,Drury_beneficiary_allocation!$A$5:$A$104,Drury_beneficiary_allocation!$G$5:$G$104,0,0)</f>
        <v>0</v>
      </c>
      <c r="X560" s="362">
        <f>_xlfn.XLOOKUP($A560,'Total project cost for DCs'!$A$4:$A$111,'Total project cost for DCs'!AH$4:AH$111,0,0)*_xlfn.XLOOKUP($A560,Drury_beneficiary_allocation!$A$5:$A$104,Drury_beneficiary_allocation!$G$5:$G$104,0,0)</f>
        <v>0</v>
      </c>
      <c r="Y560" s="362">
        <f>_xlfn.XLOOKUP($A560,'Total project cost for DCs'!$A$4:$A$111,'Total project cost for DCs'!AI$4:AI$111,0,0)*_xlfn.XLOOKUP($A560,Drury_beneficiary_allocation!$A$5:$A$104,Drury_beneficiary_allocation!$G$5:$G$104,0,0)</f>
        <v>0</v>
      </c>
      <c r="Z560" s="362">
        <f>_xlfn.XLOOKUP($A560,'Total project cost for DCs'!$A$4:$A$111,'Total project cost for DCs'!AJ$4:AJ$111,0,0)*_xlfn.XLOOKUP($A560,Drury_beneficiary_allocation!$A$5:$A$104,Drury_beneficiary_allocation!$G$5:$G$104,0,0)</f>
        <v>0</v>
      </c>
      <c r="AA560" s="362">
        <f>_xlfn.XLOOKUP($A560,'Total project cost for DCs'!$A$4:$A$111,'Total project cost for DCs'!AK$4:AK$111,0,0)*_xlfn.XLOOKUP($A560,Drury_beneficiary_allocation!$A$5:$A$104,Drury_beneficiary_allocation!$G$5:$G$104,0,0)</f>
        <v>0</v>
      </c>
      <c r="AB560" s="362">
        <f>_xlfn.XLOOKUP($A560,'Total project cost for DCs'!$A$4:$A$111,'Total project cost for DCs'!AL$4:AL$111,0,0)*_xlfn.XLOOKUP($A560,Drury_beneficiary_allocation!$A$5:$A$104,Drury_beneficiary_allocation!$G$5:$G$104,0,0)</f>
        <v>0</v>
      </c>
      <c r="AC560" s="362">
        <f>_xlfn.XLOOKUP($A560,'Total project cost for DCs'!$A$4:$A$111,'Total project cost for DCs'!AM$4:AM$111,0,0)*_xlfn.XLOOKUP($A560,Drury_beneficiary_allocation!$A$5:$A$104,Drury_beneficiary_allocation!$G$5:$G$104,0,0)</f>
        <v>0</v>
      </c>
      <c r="AD560" s="362">
        <f>_xlfn.XLOOKUP($A560,'Total project cost for DCs'!$A$4:$A$111,'Total project cost for DCs'!AN$4:AN$111,0,0)*_xlfn.XLOOKUP($A560,Drury_beneficiary_allocation!$A$5:$A$104,Drury_beneficiary_allocation!$G$5:$G$104,0,0)</f>
        <v>0</v>
      </c>
      <c r="AE560" s="363">
        <f t="shared" si="77"/>
        <v>0</v>
      </c>
      <c r="AF560" s="349"/>
      <c r="AG560" s="349">
        <f t="shared" si="79"/>
        <v>0</v>
      </c>
      <c r="AH560" s="353">
        <v>0</v>
      </c>
      <c r="AI560" s="354" t="str">
        <f t="shared" si="78"/>
        <v>Arterial</v>
      </c>
      <c r="AJ560" s="349"/>
      <c r="AK560" s="349"/>
      <c r="AL560" s="355">
        <f>_xlfn.XLOOKUP(A560,'P1 Date Adjustment'!B:B,'P1 Date Adjustment'!F:F,"not found",0)</f>
        <v>2033</v>
      </c>
      <c r="AM560" s="349">
        <f t="shared" si="80"/>
        <v>0</v>
      </c>
    </row>
    <row r="561" spans="1:39" ht="45" x14ac:dyDescent="0.25">
      <c r="A561" s="129" t="s">
        <v>334</v>
      </c>
      <c r="B561" s="358" t="s">
        <v>335</v>
      </c>
      <c r="C561" s="358" t="str">
        <f>_xlfn.XLOOKUP($A561,'Total project cost for DCs'!A:A,'Total project cost for DCs'!C:C,"Not found",0)</f>
        <v>4-lane urban- upgrade interim 2-lane urban corridor to a 4-lane corridor with active modes on both sides (SGA design)</v>
      </c>
      <c r="D561" s="355" t="s">
        <v>155</v>
      </c>
      <c r="E561" s="355" t="s">
        <v>157</v>
      </c>
      <c r="H561" s="355" t="s">
        <v>832</v>
      </c>
      <c r="I561" s="359">
        <f>_xlfn.XLOOKUP($H561,DC_growth_AGS!$A$665:$A$673,DC_growth_AGS!$O$665:$O$673,"Not found",0)</f>
        <v>0.36349328388092461</v>
      </c>
      <c r="J561" s="355">
        <v>2050</v>
      </c>
      <c r="K561" s="362">
        <f>_xlfn.XLOOKUP($A561,'Total project cost for DCs'!$A$4:$A$111,'Total project cost for DCs'!U$4:U$111,0,0)*_xlfn.XLOOKUP($A561,Drury_beneficiary_allocation!$A$5:$A$104,Drury_beneficiary_allocation!$G$5:$G$104,0,0)</f>
        <v>0</v>
      </c>
      <c r="L561" s="362">
        <f>_xlfn.XLOOKUP($A561,'Total project cost for DCs'!$A$4:$A$111,'Total project cost for DCs'!V$4:V$111,0,0)*_xlfn.XLOOKUP($A561,Drury_beneficiary_allocation!$A$5:$A$104,Drury_beneficiary_allocation!$G$5:$G$104,0,0)</f>
        <v>0</v>
      </c>
      <c r="M561" s="362">
        <f>_xlfn.XLOOKUP($A561,'Total project cost for DCs'!$A$4:$A$111,'Total project cost for DCs'!W$4:W$111,0,0)*_xlfn.XLOOKUP($A561,Drury_beneficiary_allocation!$A$5:$A$104,Drury_beneficiary_allocation!$G$5:$G$104,0,0)</f>
        <v>0</v>
      </c>
      <c r="N561" s="362">
        <f>_xlfn.XLOOKUP($A561,'Total project cost for DCs'!$A$4:$A$111,'Total project cost for DCs'!X$4:X$111,0,0)*_xlfn.XLOOKUP($A561,Drury_beneficiary_allocation!$A$5:$A$104,Drury_beneficiary_allocation!$G$5:$G$104,0,0)</f>
        <v>0</v>
      </c>
      <c r="O561" s="362">
        <f>_xlfn.XLOOKUP($A561,'Total project cost for DCs'!$A$4:$A$111,'Total project cost for DCs'!Y$4:Y$111,0,0)*_xlfn.XLOOKUP($A561,Drury_beneficiary_allocation!$A$5:$A$104,Drury_beneficiary_allocation!$G$5:$G$104,0,0)</f>
        <v>0</v>
      </c>
      <c r="P561" s="362">
        <f>_xlfn.XLOOKUP($A561,'Total project cost for DCs'!$A$4:$A$111,'Total project cost for DCs'!Z$4:Z$111,0,0)*_xlfn.XLOOKUP($A561,Drury_beneficiary_allocation!$A$5:$A$104,Drury_beneficiary_allocation!$G$5:$G$104,0,0)</f>
        <v>0</v>
      </c>
      <c r="Q561" s="362">
        <f>_xlfn.XLOOKUP($A561,'Total project cost for DCs'!$A$4:$A$111,'Total project cost for DCs'!AA$4:AA$111,0,0)*_xlfn.XLOOKUP($A561,Drury_beneficiary_allocation!$A$5:$A$104,Drury_beneficiary_allocation!$G$5:$G$104,0,0)</f>
        <v>0</v>
      </c>
      <c r="R561" s="362">
        <f>_xlfn.XLOOKUP($A561,'Total project cost for DCs'!$A$4:$A$111,'Total project cost for DCs'!AB$4:AB$111,0,0)*_xlfn.XLOOKUP($A561,Drury_beneficiary_allocation!$A$5:$A$104,Drury_beneficiary_allocation!$G$5:$G$104,0,0)</f>
        <v>0</v>
      </c>
      <c r="S561" s="362">
        <f>_xlfn.XLOOKUP($A561,'Total project cost for DCs'!$A$4:$A$111,'Total project cost for DCs'!AC$4:AC$111,0,0)*_xlfn.XLOOKUP($A561,Drury_beneficiary_allocation!$A$5:$A$104,Drury_beneficiary_allocation!$G$5:$G$104,0,0)</f>
        <v>0</v>
      </c>
      <c r="T561" s="362">
        <f>_xlfn.XLOOKUP($A561,'Total project cost for DCs'!$A$4:$A$111,'Total project cost for DCs'!AD$4:AD$111,0,0)*_xlfn.XLOOKUP($A561,Drury_beneficiary_allocation!$A$5:$A$104,Drury_beneficiary_allocation!$G$5:$G$104,0,0)</f>
        <v>0</v>
      </c>
      <c r="U561" s="362">
        <f>_xlfn.XLOOKUP($A561,'Total project cost for DCs'!$A$4:$A$111,'Total project cost for DCs'!AE$4:AE$111,0,0)*_xlfn.XLOOKUP($A561,Drury_beneficiary_allocation!$A$5:$A$104,Drury_beneficiary_allocation!$G$5:$G$104,0,0)</f>
        <v>0</v>
      </c>
      <c r="V561" s="362">
        <f>_xlfn.XLOOKUP($A561,'Total project cost for DCs'!$A$4:$A$111,'Total project cost for DCs'!AF$4:AF$111,0,0)*_xlfn.XLOOKUP($A561,Drury_beneficiary_allocation!$A$5:$A$104,Drury_beneficiary_allocation!$G$5:$G$104,0,0)</f>
        <v>0</v>
      </c>
      <c r="W561" s="362">
        <f>_xlfn.XLOOKUP($A561,'Total project cost for DCs'!$A$4:$A$111,'Total project cost for DCs'!AG$4:AG$111,0,0)*_xlfn.XLOOKUP($A561,Drury_beneficiary_allocation!$A$5:$A$104,Drury_beneficiary_allocation!$G$5:$G$104,0,0)</f>
        <v>0</v>
      </c>
      <c r="X561" s="362">
        <f>_xlfn.XLOOKUP($A561,'Total project cost for DCs'!$A$4:$A$111,'Total project cost for DCs'!AH$4:AH$111,0,0)*_xlfn.XLOOKUP($A561,Drury_beneficiary_allocation!$A$5:$A$104,Drury_beneficiary_allocation!$G$5:$G$104,0,0)</f>
        <v>0</v>
      </c>
      <c r="Y561" s="362">
        <f>_xlfn.XLOOKUP($A561,'Total project cost for DCs'!$A$4:$A$111,'Total project cost for DCs'!AI$4:AI$111,0,0)*_xlfn.XLOOKUP($A561,Drury_beneficiary_allocation!$A$5:$A$104,Drury_beneficiary_allocation!$G$5:$G$104,0,0)</f>
        <v>0</v>
      </c>
      <c r="Z561" s="362">
        <f>_xlfn.XLOOKUP($A561,'Total project cost for DCs'!$A$4:$A$111,'Total project cost for DCs'!AJ$4:AJ$111,0,0)*_xlfn.XLOOKUP($A561,Drury_beneficiary_allocation!$A$5:$A$104,Drury_beneficiary_allocation!$G$5:$G$104,0,0)</f>
        <v>0</v>
      </c>
      <c r="AA561" s="362">
        <f>_xlfn.XLOOKUP($A561,'Total project cost for DCs'!$A$4:$A$111,'Total project cost for DCs'!AK$4:AK$111,0,0)*_xlfn.XLOOKUP($A561,Drury_beneficiary_allocation!$A$5:$A$104,Drury_beneficiary_allocation!$G$5:$G$104,0,0)</f>
        <v>0</v>
      </c>
      <c r="AB561" s="362">
        <f>_xlfn.XLOOKUP($A561,'Total project cost for DCs'!$A$4:$A$111,'Total project cost for DCs'!AL$4:AL$111,0,0)*_xlfn.XLOOKUP($A561,Drury_beneficiary_allocation!$A$5:$A$104,Drury_beneficiary_allocation!$G$5:$G$104,0,0)</f>
        <v>0</v>
      </c>
      <c r="AC561" s="362">
        <f>_xlfn.XLOOKUP($A561,'Total project cost for DCs'!$A$4:$A$111,'Total project cost for DCs'!AM$4:AM$111,0,0)*_xlfn.XLOOKUP($A561,Drury_beneficiary_allocation!$A$5:$A$104,Drury_beneficiary_allocation!$G$5:$G$104,0,0)</f>
        <v>0</v>
      </c>
      <c r="AD561" s="362">
        <f>_xlfn.XLOOKUP($A561,'Total project cost for DCs'!$A$4:$A$111,'Total project cost for DCs'!AN$4:AN$111,0,0)*_xlfn.XLOOKUP($A561,Drury_beneficiary_allocation!$A$5:$A$104,Drury_beneficiary_allocation!$G$5:$G$104,0,0)</f>
        <v>0</v>
      </c>
      <c r="AE561" s="363">
        <f t="shared" si="77"/>
        <v>0</v>
      </c>
      <c r="AF561" s="349"/>
      <c r="AG561" s="349">
        <f t="shared" si="79"/>
        <v>0</v>
      </c>
      <c r="AH561" s="353">
        <v>0</v>
      </c>
      <c r="AI561" s="354" t="str">
        <f t="shared" si="78"/>
        <v>Arterial</v>
      </c>
      <c r="AJ561" s="349"/>
      <c r="AK561" s="349"/>
      <c r="AL561" s="355">
        <f>_xlfn.XLOOKUP(A561,'P1 Date Adjustment'!B:B,'P1 Date Adjustment'!F:F,"not found",0)</f>
        <v>2050</v>
      </c>
      <c r="AM561" s="349">
        <f t="shared" si="80"/>
        <v>0</v>
      </c>
    </row>
    <row r="562" spans="1:39" ht="30" x14ac:dyDescent="0.25">
      <c r="A562" s="129" t="s">
        <v>342</v>
      </c>
      <c r="B562" s="358" t="s">
        <v>343</v>
      </c>
      <c r="C562" s="358" t="str">
        <f>_xlfn.XLOOKUP($A562,'Total project cost for DCs'!A:A,'Total project cost for DCs'!C:C,"Not found",0)</f>
        <v>Upgrade interim 2-lane bridges (3No. to 4 lane bridges with active modes on both sides (SGA design)</v>
      </c>
      <c r="D562" s="355" t="s">
        <v>155</v>
      </c>
      <c r="E562" s="355" t="s">
        <v>345</v>
      </c>
      <c r="H562" s="355" t="s">
        <v>832</v>
      </c>
      <c r="I562" s="359">
        <f>_xlfn.XLOOKUP($H562,DC_growth_AGS!$A$665:$A$673,DC_growth_AGS!$O$665:$O$673,"Not found",0)</f>
        <v>0.36349328388092461</v>
      </c>
      <c r="J562" s="355">
        <v>2050</v>
      </c>
      <c r="K562" s="362">
        <f>_xlfn.XLOOKUP($A562,'Total project cost for DCs'!$A$4:$A$111,'Total project cost for DCs'!U$4:U$111,0,0)*_xlfn.XLOOKUP($A562,Drury_beneficiary_allocation!$A$5:$A$104,Drury_beneficiary_allocation!$G$5:$G$104,0,0)</f>
        <v>0</v>
      </c>
      <c r="L562" s="362">
        <f>_xlfn.XLOOKUP($A562,'Total project cost for DCs'!$A$4:$A$111,'Total project cost for DCs'!V$4:V$111,0,0)*_xlfn.XLOOKUP($A562,Drury_beneficiary_allocation!$A$5:$A$104,Drury_beneficiary_allocation!$G$5:$G$104,0,0)</f>
        <v>0</v>
      </c>
      <c r="M562" s="362">
        <f>_xlfn.XLOOKUP($A562,'Total project cost for DCs'!$A$4:$A$111,'Total project cost for DCs'!W$4:W$111,0,0)*_xlfn.XLOOKUP($A562,Drury_beneficiary_allocation!$A$5:$A$104,Drury_beneficiary_allocation!$G$5:$G$104,0,0)</f>
        <v>0</v>
      </c>
      <c r="N562" s="362">
        <f>_xlfn.XLOOKUP($A562,'Total project cost for DCs'!$A$4:$A$111,'Total project cost for DCs'!X$4:X$111,0,0)*_xlfn.XLOOKUP($A562,Drury_beneficiary_allocation!$A$5:$A$104,Drury_beneficiary_allocation!$G$5:$G$104,0,0)</f>
        <v>0</v>
      </c>
      <c r="O562" s="362">
        <f>_xlfn.XLOOKUP($A562,'Total project cost for DCs'!$A$4:$A$111,'Total project cost for DCs'!Y$4:Y$111,0,0)*_xlfn.XLOOKUP($A562,Drury_beneficiary_allocation!$A$5:$A$104,Drury_beneficiary_allocation!$G$5:$G$104,0,0)</f>
        <v>0</v>
      </c>
      <c r="P562" s="362">
        <f>_xlfn.XLOOKUP($A562,'Total project cost for DCs'!$A$4:$A$111,'Total project cost for DCs'!Z$4:Z$111,0,0)*_xlfn.XLOOKUP($A562,Drury_beneficiary_allocation!$A$5:$A$104,Drury_beneficiary_allocation!$G$5:$G$104,0,0)</f>
        <v>0</v>
      </c>
      <c r="Q562" s="362">
        <f>_xlfn.XLOOKUP($A562,'Total project cost for DCs'!$A$4:$A$111,'Total project cost for DCs'!AA$4:AA$111,0,0)*_xlfn.XLOOKUP($A562,Drury_beneficiary_allocation!$A$5:$A$104,Drury_beneficiary_allocation!$G$5:$G$104,0,0)</f>
        <v>0</v>
      </c>
      <c r="R562" s="362">
        <f>_xlfn.XLOOKUP($A562,'Total project cost for DCs'!$A$4:$A$111,'Total project cost for DCs'!AB$4:AB$111,0,0)*_xlfn.XLOOKUP($A562,Drury_beneficiary_allocation!$A$5:$A$104,Drury_beneficiary_allocation!$G$5:$G$104,0,0)</f>
        <v>0</v>
      </c>
      <c r="S562" s="362">
        <f>_xlfn.XLOOKUP($A562,'Total project cost for DCs'!$A$4:$A$111,'Total project cost for DCs'!AC$4:AC$111,0,0)*_xlfn.XLOOKUP($A562,Drury_beneficiary_allocation!$A$5:$A$104,Drury_beneficiary_allocation!$G$5:$G$104,0,0)</f>
        <v>0</v>
      </c>
      <c r="T562" s="362">
        <f>_xlfn.XLOOKUP($A562,'Total project cost for DCs'!$A$4:$A$111,'Total project cost for DCs'!AD$4:AD$111,0,0)*_xlfn.XLOOKUP($A562,Drury_beneficiary_allocation!$A$5:$A$104,Drury_beneficiary_allocation!$G$5:$G$104,0,0)</f>
        <v>0</v>
      </c>
      <c r="U562" s="362">
        <f>_xlfn.XLOOKUP($A562,'Total project cost for DCs'!$A$4:$A$111,'Total project cost for DCs'!AE$4:AE$111,0,0)*_xlfn.XLOOKUP($A562,Drury_beneficiary_allocation!$A$5:$A$104,Drury_beneficiary_allocation!$G$5:$G$104,0,0)</f>
        <v>0</v>
      </c>
      <c r="V562" s="362">
        <f>_xlfn.XLOOKUP($A562,'Total project cost for DCs'!$A$4:$A$111,'Total project cost for DCs'!AF$4:AF$111,0,0)*_xlfn.XLOOKUP($A562,Drury_beneficiary_allocation!$A$5:$A$104,Drury_beneficiary_allocation!$G$5:$G$104,0,0)</f>
        <v>0</v>
      </c>
      <c r="W562" s="362">
        <f>_xlfn.XLOOKUP($A562,'Total project cost for DCs'!$A$4:$A$111,'Total project cost for DCs'!AG$4:AG$111,0,0)*_xlfn.XLOOKUP($A562,Drury_beneficiary_allocation!$A$5:$A$104,Drury_beneficiary_allocation!$G$5:$G$104,0,0)</f>
        <v>0</v>
      </c>
      <c r="X562" s="362">
        <f>_xlfn.XLOOKUP($A562,'Total project cost for DCs'!$A$4:$A$111,'Total project cost for DCs'!AH$4:AH$111,0,0)*_xlfn.XLOOKUP($A562,Drury_beneficiary_allocation!$A$5:$A$104,Drury_beneficiary_allocation!$G$5:$G$104,0,0)</f>
        <v>0</v>
      </c>
      <c r="Y562" s="362">
        <f>_xlfn.XLOOKUP($A562,'Total project cost for DCs'!$A$4:$A$111,'Total project cost for DCs'!AI$4:AI$111,0,0)*_xlfn.XLOOKUP($A562,Drury_beneficiary_allocation!$A$5:$A$104,Drury_beneficiary_allocation!$G$5:$G$104,0,0)</f>
        <v>0</v>
      </c>
      <c r="Z562" s="362">
        <f>_xlfn.XLOOKUP($A562,'Total project cost for DCs'!$A$4:$A$111,'Total project cost for DCs'!AJ$4:AJ$111,0,0)*_xlfn.XLOOKUP($A562,Drury_beneficiary_allocation!$A$5:$A$104,Drury_beneficiary_allocation!$G$5:$G$104,0,0)</f>
        <v>0</v>
      </c>
      <c r="AA562" s="362">
        <f>_xlfn.XLOOKUP($A562,'Total project cost for DCs'!$A$4:$A$111,'Total project cost for DCs'!AK$4:AK$111,0,0)*_xlfn.XLOOKUP($A562,Drury_beneficiary_allocation!$A$5:$A$104,Drury_beneficiary_allocation!$G$5:$G$104,0,0)</f>
        <v>0</v>
      </c>
      <c r="AB562" s="362">
        <f>_xlfn.XLOOKUP($A562,'Total project cost for DCs'!$A$4:$A$111,'Total project cost for DCs'!AL$4:AL$111,0,0)*_xlfn.XLOOKUP($A562,Drury_beneficiary_allocation!$A$5:$A$104,Drury_beneficiary_allocation!$G$5:$G$104,0,0)</f>
        <v>0</v>
      </c>
      <c r="AC562" s="362">
        <f>_xlfn.XLOOKUP($A562,'Total project cost for DCs'!$A$4:$A$111,'Total project cost for DCs'!AM$4:AM$111,0,0)*_xlfn.XLOOKUP($A562,Drury_beneficiary_allocation!$A$5:$A$104,Drury_beneficiary_allocation!$G$5:$G$104,0,0)</f>
        <v>0</v>
      </c>
      <c r="AD562" s="362">
        <f>_xlfn.XLOOKUP($A562,'Total project cost for DCs'!$A$4:$A$111,'Total project cost for DCs'!AN$4:AN$111,0,0)*_xlfn.XLOOKUP($A562,Drury_beneficiary_allocation!$A$5:$A$104,Drury_beneficiary_allocation!$G$5:$G$104,0,0)</f>
        <v>0</v>
      </c>
      <c r="AE562" s="363">
        <f t="shared" si="77"/>
        <v>0</v>
      </c>
      <c r="AF562" s="349"/>
      <c r="AG562" s="349">
        <f t="shared" si="79"/>
        <v>0</v>
      </c>
      <c r="AH562" s="353">
        <v>0</v>
      </c>
      <c r="AI562" s="354" t="str">
        <f t="shared" si="78"/>
        <v>Arterial</v>
      </c>
      <c r="AJ562" s="349"/>
      <c r="AK562" s="349"/>
      <c r="AL562" s="355">
        <f>_xlfn.XLOOKUP(A562,'P1 Date Adjustment'!B:B,'P1 Date Adjustment'!F:F,"not found",0)</f>
        <v>2050</v>
      </c>
      <c r="AM562" s="349">
        <f t="shared" si="80"/>
        <v>0</v>
      </c>
    </row>
    <row r="563" spans="1:39" ht="30" x14ac:dyDescent="0.25">
      <c r="A563" s="129" t="s">
        <v>346</v>
      </c>
      <c r="B563" s="358" t="s">
        <v>347</v>
      </c>
      <c r="C563" s="358" t="str">
        <f>_xlfn.XLOOKUP($A563,'Total project cost for DCs'!A:A,'Total project cost for DCs'!C:C,"Not found",0)</f>
        <v>2-lane urban- new road layout with active modes on both sides (TDM)</v>
      </c>
      <c r="D563" s="355" t="s">
        <v>155</v>
      </c>
      <c r="E563" s="355" t="s">
        <v>227</v>
      </c>
      <c r="H563" s="355" t="s">
        <v>832</v>
      </c>
      <c r="I563" s="359">
        <f>_xlfn.XLOOKUP($H563,DC_growth_AGS!$A$665:$A$673,DC_growth_AGS!$O$665:$O$673,"Not found",0)</f>
        <v>0.36349328388092461</v>
      </c>
      <c r="J563" s="355">
        <v>2044</v>
      </c>
      <c r="K563" s="362">
        <f>_xlfn.XLOOKUP($A563,'Total project cost for DCs'!$A$4:$A$111,'Total project cost for DCs'!U$4:U$111,0,0)*_xlfn.XLOOKUP($A563,Drury_beneficiary_allocation!$A$5:$A$104,Drury_beneficiary_allocation!$G$5:$G$104,0,0)</f>
        <v>0</v>
      </c>
      <c r="L563" s="362">
        <f>_xlfn.XLOOKUP($A563,'Total project cost for DCs'!$A$4:$A$111,'Total project cost for DCs'!V$4:V$111,0,0)*_xlfn.XLOOKUP($A563,Drury_beneficiary_allocation!$A$5:$A$104,Drury_beneficiary_allocation!$G$5:$G$104,0,0)</f>
        <v>0</v>
      </c>
      <c r="M563" s="362">
        <f>_xlfn.XLOOKUP($A563,'Total project cost for DCs'!$A$4:$A$111,'Total project cost for DCs'!W$4:W$111,0,0)*_xlfn.XLOOKUP($A563,Drury_beneficiary_allocation!$A$5:$A$104,Drury_beneficiary_allocation!$G$5:$G$104,0,0)</f>
        <v>0</v>
      </c>
      <c r="N563" s="362">
        <f>_xlfn.XLOOKUP($A563,'Total project cost for DCs'!$A$4:$A$111,'Total project cost for DCs'!X$4:X$111,0,0)*_xlfn.XLOOKUP($A563,Drury_beneficiary_allocation!$A$5:$A$104,Drury_beneficiary_allocation!$G$5:$G$104,0,0)</f>
        <v>0</v>
      </c>
      <c r="O563" s="362">
        <f>_xlfn.XLOOKUP($A563,'Total project cost for DCs'!$A$4:$A$111,'Total project cost for DCs'!Y$4:Y$111,0,0)*_xlfn.XLOOKUP($A563,Drury_beneficiary_allocation!$A$5:$A$104,Drury_beneficiary_allocation!$G$5:$G$104,0,0)</f>
        <v>0</v>
      </c>
      <c r="P563" s="362">
        <f>_xlfn.XLOOKUP($A563,'Total project cost for DCs'!$A$4:$A$111,'Total project cost for DCs'!Z$4:Z$111,0,0)*_xlfn.XLOOKUP($A563,Drury_beneficiary_allocation!$A$5:$A$104,Drury_beneficiary_allocation!$G$5:$G$104,0,0)</f>
        <v>0</v>
      </c>
      <c r="Q563" s="362">
        <f>_xlfn.XLOOKUP($A563,'Total project cost for DCs'!$A$4:$A$111,'Total project cost for DCs'!AA$4:AA$111,0,0)*_xlfn.XLOOKUP($A563,Drury_beneficiary_allocation!$A$5:$A$104,Drury_beneficiary_allocation!$G$5:$G$104,0,0)</f>
        <v>0</v>
      </c>
      <c r="R563" s="362">
        <f>_xlfn.XLOOKUP($A563,'Total project cost for DCs'!$A$4:$A$111,'Total project cost for DCs'!AB$4:AB$111,0,0)*_xlfn.XLOOKUP($A563,Drury_beneficiary_allocation!$A$5:$A$104,Drury_beneficiary_allocation!$G$5:$G$104,0,0)</f>
        <v>0</v>
      </c>
      <c r="S563" s="362">
        <f>_xlfn.XLOOKUP($A563,'Total project cost for DCs'!$A$4:$A$111,'Total project cost for DCs'!AC$4:AC$111,0,0)*_xlfn.XLOOKUP($A563,Drury_beneficiary_allocation!$A$5:$A$104,Drury_beneficiary_allocation!$G$5:$G$104,0,0)</f>
        <v>0</v>
      </c>
      <c r="T563" s="362">
        <f>_xlfn.XLOOKUP($A563,'Total project cost for DCs'!$A$4:$A$111,'Total project cost for DCs'!AD$4:AD$111,0,0)*_xlfn.XLOOKUP($A563,Drury_beneficiary_allocation!$A$5:$A$104,Drury_beneficiary_allocation!$G$5:$G$104,0,0)</f>
        <v>0</v>
      </c>
      <c r="U563" s="362">
        <f>_xlfn.XLOOKUP($A563,'Total project cost for DCs'!$A$4:$A$111,'Total project cost for DCs'!AE$4:AE$111,0,0)*_xlfn.XLOOKUP($A563,Drury_beneficiary_allocation!$A$5:$A$104,Drury_beneficiary_allocation!$G$5:$G$104,0,0)</f>
        <v>0</v>
      </c>
      <c r="V563" s="362">
        <f>_xlfn.XLOOKUP($A563,'Total project cost for DCs'!$A$4:$A$111,'Total project cost for DCs'!AF$4:AF$111,0,0)*_xlfn.XLOOKUP($A563,Drury_beneficiary_allocation!$A$5:$A$104,Drury_beneficiary_allocation!$G$5:$G$104,0,0)</f>
        <v>0</v>
      </c>
      <c r="W563" s="362">
        <f>_xlfn.XLOOKUP($A563,'Total project cost for DCs'!$A$4:$A$111,'Total project cost for DCs'!AG$4:AG$111,0,0)*_xlfn.XLOOKUP($A563,Drury_beneficiary_allocation!$A$5:$A$104,Drury_beneficiary_allocation!$G$5:$G$104,0,0)</f>
        <v>0</v>
      </c>
      <c r="X563" s="362">
        <f>_xlfn.XLOOKUP($A563,'Total project cost for DCs'!$A$4:$A$111,'Total project cost for DCs'!AH$4:AH$111,0,0)*_xlfn.XLOOKUP($A563,Drury_beneficiary_allocation!$A$5:$A$104,Drury_beneficiary_allocation!$G$5:$G$104,0,0)</f>
        <v>0</v>
      </c>
      <c r="Y563" s="362">
        <f>_xlfn.XLOOKUP($A563,'Total project cost for DCs'!$A$4:$A$111,'Total project cost for DCs'!AI$4:AI$111,0,0)*_xlfn.XLOOKUP($A563,Drury_beneficiary_allocation!$A$5:$A$104,Drury_beneficiary_allocation!$G$5:$G$104,0,0)</f>
        <v>0</v>
      </c>
      <c r="Z563" s="362">
        <f>_xlfn.XLOOKUP($A563,'Total project cost for DCs'!$A$4:$A$111,'Total project cost for DCs'!AJ$4:AJ$111,0,0)*_xlfn.XLOOKUP($A563,Drury_beneficiary_allocation!$A$5:$A$104,Drury_beneficiary_allocation!$G$5:$G$104,0,0)</f>
        <v>0</v>
      </c>
      <c r="AA563" s="362">
        <f>_xlfn.XLOOKUP($A563,'Total project cost for DCs'!$A$4:$A$111,'Total project cost for DCs'!AK$4:AK$111,0,0)*_xlfn.XLOOKUP($A563,Drury_beneficiary_allocation!$A$5:$A$104,Drury_beneficiary_allocation!$G$5:$G$104,0,0)</f>
        <v>0</v>
      </c>
      <c r="AB563" s="362">
        <f>_xlfn.XLOOKUP($A563,'Total project cost for DCs'!$A$4:$A$111,'Total project cost for DCs'!AL$4:AL$111,0,0)*_xlfn.XLOOKUP($A563,Drury_beneficiary_allocation!$A$5:$A$104,Drury_beneficiary_allocation!$G$5:$G$104,0,0)</f>
        <v>0</v>
      </c>
      <c r="AC563" s="362">
        <f>_xlfn.XLOOKUP($A563,'Total project cost for DCs'!$A$4:$A$111,'Total project cost for DCs'!AM$4:AM$111,0,0)*_xlfn.XLOOKUP($A563,Drury_beneficiary_allocation!$A$5:$A$104,Drury_beneficiary_allocation!$G$5:$G$104,0,0)</f>
        <v>0</v>
      </c>
      <c r="AD563" s="362">
        <f>_xlfn.XLOOKUP($A563,'Total project cost for DCs'!$A$4:$A$111,'Total project cost for DCs'!AN$4:AN$111,0,0)*_xlfn.XLOOKUP($A563,Drury_beneficiary_allocation!$A$5:$A$104,Drury_beneficiary_allocation!$G$5:$G$104,0,0)</f>
        <v>0</v>
      </c>
      <c r="AE563" s="363">
        <f t="shared" si="77"/>
        <v>0</v>
      </c>
      <c r="AF563" s="349"/>
      <c r="AG563" s="349">
        <f t="shared" si="79"/>
        <v>0</v>
      </c>
      <c r="AH563" s="353">
        <v>0</v>
      </c>
      <c r="AI563" s="354" t="str">
        <f t="shared" si="78"/>
        <v>Arterial</v>
      </c>
      <c r="AJ563" s="349"/>
      <c r="AK563" s="349"/>
      <c r="AL563" s="355">
        <f>_xlfn.XLOOKUP(A563,'P1 Date Adjustment'!B:B,'P1 Date Adjustment'!F:F,"not found",0)</f>
        <v>2044</v>
      </c>
      <c r="AM563" s="349">
        <f t="shared" si="80"/>
        <v>0</v>
      </c>
    </row>
    <row r="564" spans="1:39" x14ac:dyDescent="0.25">
      <c r="A564" s="129" t="s">
        <v>348</v>
      </c>
      <c r="B564" s="358" t="s">
        <v>347</v>
      </c>
      <c r="C564" s="358" t="str">
        <f>_xlfn.XLOOKUP($A564,'Total project cost for DCs'!A:A,'Total project cost for DCs'!C:C,"Not found",0)</f>
        <v>2-lane urban- bridge construction</v>
      </c>
      <c r="D564" s="355" t="s">
        <v>155</v>
      </c>
      <c r="E564" s="355" t="s">
        <v>345</v>
      </c>
      <c r="H564" s="355" t="s">
        <v>832</v>
      </c>
      <c r="I564" s="359">
        <f>_xlfn.XLOOKUP($H564,DC_growth_AGS!$A$665:$A$673,DC_growth_AGS!$O$665:$O$673,"Not found",0)</f>
        <v>0.36349328388092461</v>
      </c>
      <c r="J564" s="355">
        <v>2044</v>
      </c>
      <c r="K564" s="362">
        <f>_xlfn.XLOOKUP($A564,'Total project cost for DCs'!$A$4:$A$111,'Total project cost for DCs'!U$4:U$111,0,0)*_xlfn.XLOOKUP($A564,Drury_beneficiary_allocation!$A$5:$A$104,Drury_beneficiary_allocation!$G$5:$G$104,0,0)</f>
        <v>0</v>
      </c>
      <c r="L564" s="362">
        <f>_xlfn.XLOOKUP($A564,'Total project cost for DCs'!$A$4:$A$111,'Total project cost for DCs'!V$4:V$111,0,0)*_xlfn.XLOOKUP($A564,Drury_beneficiary_allocation!$A$5:$A$104,Drury_beneficiary_allocation!$G$5:$G$104,0,0)</f>
        <v>0</v>
      </c>
      <c r="M564" s="362">
        <f>_xlfn.XLOOKUP($A564,'Total project cost for DCs'!$A$4:$A$111,'Total project cost for DCs'!W$4:W$111,0,0)*_xlfn.XLOOKUP($A564,Drury_beneficiary_allocation!$A$5:$A$104,Drury_beneficiary_allocation!$G$5:$G$104,0,0)</f>
        <v>0</v>
      </c>
      <c r="N564" s="362">
        <f>_xlfn.XLOOKUP($A564,'Total project cost for DCs'!$A$4:$A$111,'Total project cost for DCs'!X$4:X$111,0,0)*_xlfn.XLOOKUP($A564,Drury_beneficiary_allocation!$A$5:$A$104,Drury_beneficiary_allocation!$G$5:$G$104,0,0)</f>
        <v>0</v>
      </c>
      <c r="O564" s="362">
        <f>_xlfn.XLOOKUP($A564,'Total project cost for DCs'!$A$4:$A$111,'Total project cost for DCs'!Y$4:Y$111,0,0)*_xlfn.XLOOKUP($A564,Drury_beneficiary_allocation!$A$5:$A$104,Drury_beneficiary_allocation!$G$5:$G$104,0,0)</f>
        <v>0</v>
      </c>
      <c r="P564" s="362">
        <f>_xlfn.XLOOKUP($A564,'Total project cost for DCs'!$A$4:$A$111,'Total project cost for DCs'!Z$4:Z$111,0,0)*_xlfn.XLOOKUP($A564,Drury_beneficiary_allocation!$A$5:$A$104,Drury_beneficiary_allocation!$G$5:$G$104,0,0)</f>
        <v>0</v>
      </c>
      <c r="Q564" s="362">
        <f>_xlfn.XLOOKUP($A564,'Total project cost for DCs'!$A$4:$A$111,'Total project cost for DCs'!AA$4:AA$111,0,0)*_xlfn.XLOOKUP($A564,Drury_beneficiary_allocation!$A$5:$A$104,Drury_beneficiary_allocation!$G$5:$G$104,0,0)</f>
        <v>0</v>
      </c>
      <c r="R564" s="362">
        <f>_xlfn.XLOOKUP($A564,'Total project cost for DCs'!$A$4:$A$111,'Total project cost for DCs'!AB$4:AB$111,0,0)*_xlfn.XLOOKUP($A564,Drury_beneficiary_allocation!$A$5:$A$104,Drury_beneficiary_allocation!$G$5:$G$104,0,0)</f>
        <v>0</v>
      </c>
      <c r="S564" s="362">
        <f>_xlfn.XLOOKUP($A564,'Total project cost for DCs'!$A$4:$A$111,'Total project cost for DCs'!AC$4:AC$111,0,0)*_xlfn.XLOOKUP($A564,Drury_beneficiary_allocation!$A$5:$A$104,Drury_beneficiary_allocation!$G$5:$G$104,0,0)</f>
        <v>0</v>
      </c>
      <c r="T564" s="362">
        <f>_xlfn.XLOOKUP($A564,'Total project cost for DCs'!$A$4:$A$111,'Total project cost for DCs'!AD$4:AD$111,0,0)*_xlfn.XLOOKUP($A564,Drury_beneficiary_allocation!$A$5:$A$104,Drury_beneficiary_allocation!$G$5:$G$104,0,0)</f>
        <v>0</v>
      </c>
      <c r="U564" s="362">
        <f>_xlfn.XLOOKUP($A564,'Total project cost for DCs'!$A$4:$A$111,'Total project cost for DCs'!AE$4:AE$111,0,0)*_xlfn.XLOOKUP($A564,Drury_beneficiary_allocation!$A$5:$A$104,Drury_beneficiary_allocation!$G$5:$G$104,0,0)</f>
        <v>0</v>
      </c>
      <c r="V564" s="362">
        <f>_xlfn.XLOOKUP($A564,'Total project cost for DCs'!$A$4:$A$111,'Total project cost for DCs'!AF$4:AF$111,0,0)*_xlfn.XLOOKUP($A564,Drury_beneficiary_allocation!$A$5:$A$104,Drury_beneficiary_allocation!$G$5:$G$104,0,0)</f>
        <v>0</v>
      </c>
      <c r="W564" s="362">
        <f>_xlfn.XLOOKUP($A564,'Total project cost for DCs'!$A$4:$A$111,'Total project cost for DCs'!AG$4:AG$111,0,0)*_xlfn.XLOOKUP($A564,Drury_beneficiary_allocation!$A$5:$A$104,Drury_beneficiary_allocation!$G$5:$G$104,0,0)</f>
        <v>0</v>
      </c>
      <c r="X564" s="362">
        <f>_xlfn.XLOOKUP($A564,'Total project cost for DCs'!$A$4:$A$111,'Total project cost for DCs'!AH$4:AH$111,0,0)*_xlfn.XLOOKUP($A564,Drury_beneficiary_allocation!$A$5:$A$104,Drury_beneficiary_allocation!$G$5:$G$104,0,0)</f>
        <v>0</v>
      </c>
      <c r="Y564" s="362">
        <f>_xlfn.XLOOKUP($A564,'Total project cost for DCs'!$A$4:$A$111,'Total project cost for DCs'!AI$4:AI$111,0,0)*_xlfn.XLOOKUP($A564,Drury_beneficiary_allocation!$A$5:$A$104,Drury_beneficiary_allocation!$G$5:$G$104,0,0)</f>
        <v>0</v>
      </c>
      <c r="Z564" s="362">
        <f>_xlfn.XLOOKUP($A564,'Total project cost for DCs'!$A$4:$A$111,'Total project cost for DCs'!AJ$4:AJ$111,0,0)*_xlfn.XLOOKUP($A564,Drury_beneficiary_allocation!$A$5:$A$104,Drury_beneficiary_allocation!$G$5:$G$104,0,0)</f>
        <v>0</v>
      </c>
      <c r="AA564" s="362">
        <f>_xlfn.XLOOKUP($A564,'Total project cost for DCs'!$A$4:$A$111,'Total project cost for DCs'!AK$4:AK$111,0,0)*_xlfn.XLOOKUP($A564,Drury_beneficiary_allocation!$A$5:$A$104,Drury_beneficiary_allocation!$G$5:$G$104,0,0)</f>
        <v>0</v>
      </c>
      <c r="AB564" s="362">
        <f>_xlfn.XLOOKUP($A564,'Total project cost for DCs'!$A$4:$A$111,'Total project cost for DCs'!AL$4:AL$111,0,0)*_xlfn.XLOOKUP($A564,Drury_beneficiary_allocation!$A$5:$A$104,Drury_beneficiary_allocation!$G$5:$G$104,0,0)</f>
        <v>0</v>
      </c>
      <c r="AC564" s="362">
        <f>_xlfn.XLOOKUP($A564,'Total project cost for DCs'!$A$4:$A$111,'Total project cost for DCs'!AM$4:AM$111,0,0)*_xlfn.XLOOKUP($A564,Drury_beneficiary_allocation!$A$5:$A$104,Drury_beneficiary_allocation!$G$5:$G$104,0,0)</f>
        <v>0</v>
      </c>
      <c r="AD564" s="362">
        <f>_xlfn.XLOOKUP($A564,'Total project cost for DCs'!$A$4:$A$111,'Total project cost for DCs'!AN$4:AN$111,0,0)*_xlfn.XLOOKUP($A564,Drury_beneficiary_allocation!$A$5:$A$104,Drury_beneficiary_allocation!$G$5:$G$104,0,0)</f>
        <v>0</v>
      </c>
      <c r="AE564" s="363">
        <f t="shared" si="77"/>
        <v>0</v>
      </c>
      <c r="AF564" s="349"/>
      <c r="AG564" s="349">
        <f t="shared" si="79"/>
        <v>0</v>
      </c>
      <c r="AH564" s="353">
        <v>0</v>
      </c>
      <c r="AI564" s="354" t="str">
        <f t="shared" si="78"/>
        <v>Arterial</v>
      </c>
      <c r="AJ564" s="349"/>
      <c r="AK564" s="349"/>
      <c r="AL564" s="355">
        <f>_xlfn.XLOOKUP(A564,'P1 Date Adjustment'!B:B,'P1 Date Adjustment'!F:F,"not found",0)</f>
        <v>2044</v>
      </c>
      <c r="AM564" s="349">
        <f t="shared" si="80"/>
        <v>0</v>
      </c>
    </row>
    <row r="565" spans="1:39" ht="30" x14ac:dyDescent="0.25">
      <c r="A565" s="129" t="s">
        <v>350</v>
      </c>
      <c r="B565" s="358" t="s">
        <v>347</v>
      </c>
      <c r="C565" s="358" t="str">
        <f>_xlfn.XLOOKUP($A565,'Total project cost for DCs'!A:A,'Total project cost for DCs'!C:C,"Not found",0)</f>
        <v>4-lane urban- upgrade 2-lane urban with active modes on both sides (SGA design)</v>
      </c>
      <c r="D565" s="355" t="s">
        <v>155</v>
      </c>
      <c r="E565" s="355" t="s">
        <v>231</v>
      </c>
      <c r="H565" s="355" t="s">
        <v>832</v>
      </c>
      <c r="I565" s="359">
        <f>_xlfn.XLOOKUP($H565,DC_growth_AGS!$A$665:$A$673,DC_growth_AGS!$O$665:$O$673,"Not found",0)</f>
        <v>0.36349328388092461</v>
      </c>
      <c r="J565" s="355">
        <v>2049</v>
      </c>
      <c r="K565" s="362">
        <f>_xlfn.XLOOKUP($A565,'Total project cost for DCs'!$A$4:$A$111,'Total project cost for DCs'!U$4:U$111,0,0)*_xlfn.XLOOKUP($A565,Drury_beneficiary_allocation!$A$5:$A$104,Drury_beneficiary_allocation!$G$5:$G$104,0,0)</f>
        <v>0</v>
      </c>
      <c r="L565" s="362">
        <f>_xlfn.XLOOKUP($A565,'Total project cost for DCs'!$A$4:$A$111,'Total project cost for DCs'!V$4:V$111,0,0)*_xlfn.XLOOKUP($A565,Drury_beneficiary_allocation!$A$5:$A$104,Drury_beneficiary_allocation!$G$5:$G$104,0,0)</f>
        <v>0</v>
      </c>
      <c r="M565" s="362">
        <f>_xlfn.XLOOKUP($A565,'Total project cost for DCs'!$A$4:$A$111,'Total project cost for DCs'!W$4:W$111,0,0)*_xlfn.XLOOKUP($A565,Drury_beneficiary_allocation!$A$5:$A$104,Drury_beneficiary_allocation!$G$5:$G$104,0,0)</f>
        <v>0</v>
      </c>
      <c r="N565" s="362">
        <f>_xlfn.XLOOKUP($A565,'Total project cost for DCs'!$A$4:$A$111,'Total project cost for DCs'!X$4:X$111,0,0)*_xlfn.XLOOKUP($A565,Drury_beneficiary_allocation!$A$5:$A$104,Drury_beneficiary_allocation!$G$5:$G$104,0,0)</f>
        <v>0</v>
      </c>
      <c r="O565" s="362">
        <f>_xlfn.XLOOKUP($A565,'Total project cost for DCs'!$A$4:$A$111,'Total project cost for DCs'!Y$4:Y$111,0,0)*_xlfn.XLOOKUP($A565,Drury_beneficiary_allocation!$A$5:$A$104,Drury_beneficiary_allocation!$G$5:$G$104,0,0)</f>
        <v>0</v>
      </c>
      <c r="P565" s="362">
        <f>_xlfn.XLOOKUP($A565,'Total project cost for DCs'!$A$4:$A$111,'Total project cost for DCs'!Z$4:Z$111,0,0)*_xlfn.XLOOKUP($A565,Drury_beneficiary_allocation!$A$5:$A$104,Drury_beneficiary_allocation!$G$5:$G$104,0,0)</f>
        <v>0</v>
      </c>
      <c r="Q565" s="362">
        <f>_xlfn.XLOOKUP($A565,'Total project cost for DCs'!$A$4:$A$111,'Total project cost for DCs'!AA$4:AA$111,0,0)*_xlfn.XLOOKUP($A565,Drury_beneficiary_allocation!$A$5:$A$104,Drury_beneficiary_allocation!$G$5:$G$104,0,0)</f>
        <v>0</v>
      </c>
      <c r="R565" s="362">
        <f>_xlfn.XLOOKUP($A565,'Total project cost for DCs'!$A$4:$A$111,'Total project cost for DCs'!AB$4:AB$111,0,0)*_xlfn.XLOOKUP($A565,Drury_beneficiary_allocation!$A$5:$A$104,Drury_beneficiary_allocation!$G$5:$G$104,0,0)</f>
        <v>0</v>
      </c>
      <c r="S565" s="362">
        <f>_xlfn.XLOOKUP($A565,'Total project cost for DCs'!$A$4:$A$111,'Total project cost for DCs'!AC$4:AC$111,0,0)*_xlfn.XLOOKUP($A565,Drury_beneficiary_allocation!$A$5:$A$104,Drury_beneficiary_allocation!$G$5:$G$104,0,0)</f>
        <v>0</v>
      </c>
      <c r="T565" s="362">
        <f>_xlfn.XLOOKUP($A565,'Total project cost for DCs'!$A$4:$A$111,'Total project cost for DCs'!AD$4:AD$111,0,0)*_xlfn.XLOOKUP($A565,Drury_beneficiary_allocation!$A$5:$A$104,Drury_beneficiary_allocation!$G$5:$G$104,0,0)</f>
        <v>0</v>
      </c>
      <c r="U565" s="362">
        <f>_xlfn.XLOOKUP($A565,'Total project cost for DCs'!$A$4:$A$111,'Total project cost for DCs'!AE$4:AE$111,0,0)*_xlfn.XLOOKUP($A565,Drury_beneficiary_allocation!$A$5:$A$104,Drury_beneficiary_allocation!$G$5:$G$104,0,0)</f>
        <v>0</v>
      </c>
      <c r="V565" s="362">
        <f>_xlfn.XLOOKUP($A565,'Total project cost for DCs'!$A$4:$A$111,'Total project cost for DCs'!AF$4:AF$111,0,0)*_xlfn.XLOOKUP($A565,Drury_beneficiary_allocation!$A$5:$A$104,Drury_beneficiary_allocation!$G$5:$G$104,0,0)</f>
        <v>0</v>
      </c>
      <c r="W565" s="362">
        <f>_xlfn.XLOOKUP($A565,'Total project cost for DCs'!$A$4:$A$111,'Total project cost for DCs'!AG$4:AG$111,0,0)*_xlfn.XLOOKUP($A565,Drury_beneficiary_allocation!$A$5:$A$104,Drury_beneficiary_allocation!$G$5:$G$104,0,0)</f>
        <v>0</v>
      </c>
      <c r="X565" s="362">
        <f>_xlfn.XLOOKUP($A565,'Total project cost for DCs'!$A$4:$A$111,'Total project cost for DCs'!AH$4:AH$111,0,0)*_xlfn.XLOOKUP($A565,Drury_beneficiary_allocation!$A$5:$A$104,Drury_beneficiary_allocation!$G$5:$G$104,0,0)</f>
        <v>136990.65077186067</v>
      </c>
      <c r="Y565" s="362">
        <f>_xlfn.XLOOKUP($A565,'Total project cost for DCs'!$A$4:$A$111,'Total project cost for DCs'!AI$4:AI$111,0,0)*_xlfn.XLOOKUP($A565,Drury_beneficiary_allocation!$A$5:$A$104,Drury_beneficiary_allocation!$G$5:$G$104,0,0)</f>
        <v>1399533.8493719026</v>
      </c>
      <c r="Z565" s="362">
        <f>_xlfn.XLOOKUP($A565,'Total project cost for DCs'!$A$4:$A$111,'Total project cost for DCs'!AJ$4:AJ$111,0,0)*_xlfn.XLOOKUP($A565,Drury_beneficiary_allocation!$A$5:$A$104,Drury_beneficiary_allocation!$G$5:$G$104,0,0)</f>
        <v>0</v>
      </c>
      <c r="AA565" s="362">
        <f>_xlfn.XLOOKUP($A565,'Total project cost for DCs'!$A$4:$A$111,'Total project cost for DCs'!AK$4:AK$111,0,0)*_xlfn.XLOOKUP($A565,Drury_beneficiary_allocation!$A$5:$A$104,Drury_beneficiary_allocation!$G$5:$G$104,0,0)</f>
        <v>0</v>
      </c>
      <c r="AB565" s="362">
        <f>_xlfn.XLOOKUP($A565,'Total project cost for DCs'!$A$4:$A$111,'Total project cost for DCs'!AL$4:AL$111,0,0)*_xlfn.XLOOKUP($A565,Drury_beneficiary_allocation!$A$5:$A$104,Drury_beneficiary_allocation!$G$5:$G$104,0,0)</f>
        <v>0</v>
      </c>
      <c r="AC565" s="362">
        <f>_xlfn.XLOOKUP($A565,'Total project cost for DCs'!$A$4:$A$111,'Total project cost for DCs'!AM$4:AM$111,0,0)*_xlfn.XLOOKUP($A565,Drury_beneficiary_allocation!$A$5:$A$104,Drury_beneficiary_allocation!$G$5:$G$104,0,0)</f>
        <v>0</v>
      </c>
      <c r="AD565" s="362">
        <f>_xlfn.XLOOKUP($A565,'Total project cost for DCs'!$A$4:$A$111,'Total project cost for DCs'!AN$4:AN$111,0,0)*_xlfn.XLOOKUP($A565,Drury_beneficiary_allocation!$A$5:$A$104,Drury_beneficiary_allocation!$G$5:$G$104,0,0)</f>
        <v>0</v>
      </c>
      <c r="AE565" s="363">
        <f t="shared" si="77"/>
        <v>1536524.5001437634</v>
      </c>
      <c r="AF565" s="349"/>
      <c r="AG565" s="349">
        <f t="shared" si="79"/>
        <v>1536524.5001437634</v>
      </c>
      <c r="AH565" s="353">
        <v>0</v>
      </c>
      <c r="AI565" s="354" t="str">
        <f t="shared" si="78"/>
        <v>Arterial</v>
      </c>
      <c r="AJ565" s="349"/>
      <c r="AK565" s="349"/>
      <c r="AL565" s="355">
        <f>_xlfn.XLOOKUP(A565,'P1 Date Adjustment'!B:B,'P1 Date Adjustment'!F:F,"not found",0)</f>
        <v>2049</v>
      </c>
      <c r="AM565" s="349">
        <f t="shared" si="80"/>
        <v>558516.33632075274</v>
      </c>
    </row>
    <row r="566" spans="1:39" x14ac:dyDescent="0.25">
      <c r="A566" s="129" t="s">
        <v>352</v>
      </c>
      <c r="B566" s="358" t="s">
        <v>347</v>
      </c>
      <c r="C566" s="358" t="str">
        <f>_xlfn.XLOOKUP($A566,'Total project cost for DCs'!A:A,'Total project cost for DCs'!C:C,"Not found",0)</f>
        <v>4-lane urban- Bridge Widening</v>
      </c>
      <c r="D566" s="355" t="s">
        <v>155</v>
      </c>
      <c r="E566" s="355" t="s">
        <v>345</v>
      </c>
      <c r="H566" s="355" t="s">
        <v>832</v>
      </c>
      <c r="I566" s="359">
        <f>_xlfn.XLOOKUP($H566,DC_growth_AGS!$A$665:$A$673,DC_growth_AGS!$O$665:$O$673,"Not found",0)</f>
        <v>0.36349328388092461</v>
      </c>
      <c r="J566" s="355">
        <v>2049</v>
      </c>
      <c r="K566" s="362">
        <f>_xlfn.XLOOKUP($A566,'Total project cost for DCs'!$A$4:$A$111,'Total project cost for DCs'!U$4:U$111,0,0)*_xlfn.XLOOKUP($A566,Drury_beneficiary_allocation!$A$5:$A$104,Drury_beneficiary_allocation!$G$5:$G$104,0,0)</f>
        <v>0</v>
      </c>
      <c r="L566" s="362">
        <f>_xlfn.XLOOKUP($A566,'Total project cost for DCs'!$A$4:$A$111,'Total project cost for DCs'!V$4:V$111,0,0)*_xlfn.XLOOKUP($A566,Drury_beneficiary_allocation!$A$5:$A$104,Drury_beneficiary_allocation!$G$5:$G$104,0,0)</f>
        <v>0</v>
      </c>
      <c r="M566" s="362">
        <f>_xlfn.XLOOKUP($A566,'Total project cost for DCs'!$A$4:$A$111,'Total project cost for DCs'!W$4:W$111,0,0)*_xlfn.XLOOKUP($A566,Drury_beneficiary_allocation!$A$5:$A$104,Drury_beneficiary_allocation!$G$5:$G$104,0,0)</f>
        <v>0</v>
      </c>
      <c r="N566" s="362">
        <f>_xlfn.XLOOKUP($A566,'Total project cost for DCs'!$A$4:$A$111,'Total project cost for DCs'!X$4:X$111,0,0)*_xlfn.XLOOKUP($A566,Drury_beneficiary_allocation!$A$5:$A$104,Drury_beneficiary_allocation!$G$5:$G$104,0,0)</f>
        <v>0</v>
      </c>
      <c r="O566" s="362">
        <f>_xlfn.XLOOKUP($A566,'Total project cost for DCs'!$A$4:$A$111,'Total project cost for DCs'!Y$4:Y$111,0,0)*_xlfn.XLOOKUP($A566,Drury_beneficiary_allocation!$A$5:$A$104,Drury_beneficiary_allocation!$G$5:$G$104,0,0)</f>
        <v>0</v>
      </c>
      <c r="P566" s="362">
        <f>_xlfn.XLOOKUP($A566,'Total project cost for DCs'!$A$4:$A$111,'Total project cost for DCs'!Z$4:Z$111,0,0)*_xlfn.XLOOKUP($A566,Drury_beneficiary_allocation!$A$5:$A$104,Drury_beneficiary_allocation!$G$5:$G$104,0,0)</f>
        <v>0</v>
      </c>
      <c r="Q566" s="362">
        <f>_xlfn.XLOOKUP($A566,'Total project cost for DCs'!$A$4:$A$111,'Total project cost for DCs'!AA$4:AA$111,0,0)*_xlfn.XLOOKUP($A566,Drury_beneficiary_allocation!$A$5:$A$104,Drury_beneficiary_allocation!$G$5:$G$104,0,0)</f>
        <v>0</v>
      </c>
      <c r="R566" s="362">
        <f>_xlfn.XLOOKUP($A566,'Total project cost for DCs'!$A$4:$A$111,'Total project cost for DCs'!AB$4:AB$111,0,0)*_xlfn.XLOOKUP($A566,Drury_beneficiary_allocation!$A$5:$A$104,Drury_beneficiary_allocation!$G$5:$G$104,0,0)</f>
        <v>0</v>
      </c>
      <c r="S566" s="362">
        <f>_xlfn.XLOOKUP($A566,'Total project cost for DCs'!$A$4:$A$111,'Total project cost for DCs'!AC$4:AC$111,0,0)*_xlfn.XLOOKUP($A566,Drury_beneficiary_allocation!$A$5:$A$104,Drury_beneficiary_allocation!$G$5:$G$104,0,0)</f>
        <v>0</v>
      </c>
      <c r="T566" s="362">
        <f>_xlfn.XLOOKUP($A566,'Total project cost for DCs'!$A$4:$A$111,'Total project cost for DCs'!AD$4:AD$111,0,0)*_xlfn.XLOOKUP($A566,Drury_beneficiary_allocation!$A$5:$A$104,Drury_beneficiary_allocation!$G$5:$G$104,0,0)</f>
        <v>0</v>
      </c>
      <c r="U566" s="362">
        <f>_xlfn.XLOOKUP($A566,'Total project cost for DCs'!$A$4:$A$111,'Total project cost for DCs'!AE$4:AE$111,0,0)*_xlfn.XLOOKUP($A566,Drury_beneficiary_allocation!$A$5:$A$104,Drury_beneficiary_allocation!$G$5:$G$104,0,0)</f>
        <v>0</v>
      </c>
      <c r="V566" s="362">
        <f>_xlfn.XLOOKUP($A566,'Total project cost for DCs'!$A$4:$A$111,'Total project cost for DCs'!AF$4:AF$111,0,0)*_xlfn.XLOOKUP($A566,Drury_beneficiary_allocation!$A$5:$A$104,Drury_beneficiary_allocation!$G$5:$G$104,0,0)</f>
        <v>0</v>
      </c>
      <c r="W566" s="362">
        <f>_xlfn.XLOOKUP($A566,'Total project cost for DCs'!$A$4:$A$111,'Total project cost for DCs'!AG$4:AG$111,0,0)*_xlfn.XLOOKUP($A566,Drury_beneficiary_allocation!$A$5:$A$104,Drury_beneficiary_allocation!$G$5:$G$104,0,0)</f>
        <v>0</v>
      </c>
      <c r="X566" s="362">
        <f>_xlfn.XLOOKUP($A566,'Total project cost for DCs'!$A$4:$A$111,'Total project cost for DCs'!AH$4:AH$111,0,0)*_xlfn.XLOOKUP($A566,Drury_beneficiary_allocation!$A$5:$A$104,Drury_beneficiary_allocation!$G$5:$G$104,0,0)</f>
        <v>177231.65443609474</v>
      </c>
      <c r="Y566" s="362">
        <f>_xlfn.XLOOKUP($A566,'Total project cost for DCs'!$A$4:$A$111,'Total project cost for DCs'!AI$4:AI$111,0,0)*_xlfn.XLOOKUP($A566,Drury_beneficiary_allocation!$A$5:$A$104,Drury_beneficiary_allocation!$G$5:$G$104,0,0)</f>
        <v>1810646.9176248994</v>
      </c>
      <c r="Z566" s="362">
        <f>_xlfn.XLOOKUP($A566,'Total project cost for DCs'!$A$4:$A$111,'Total project cost for DCs'!AJ$4:AJ$111,0,0)*_xlfn.XLOOKUP($A566,Drury_beneficiary_allocation!$A$5:$A$104,Drury_beneficiary_allocation!$G$5:$G$104,0,0)</f>
        <v>0</v>
      </c>
      <c r="AA566" s="362">
        <f>_xlfn.XLOOKUP($A566,'Total project cost for DCs'!$A$4:$A$111,'Total project cost for DCs'!AK$4:AK$111,0,0)*_xlfn.XLOOKUP($A566,Drury_beneficiary_allocation!$A$5:$A$104,Drury_beneficiary_allocation!$G$5:$G$104,0,0)</f>
        <v>0</v>
      </c>
      <c r="AB566" s="362">
        <f>_xlfn.XLOOKUP($A566,'Total project cost for DCs'!$A$4:$A$111,'Total project cost for DCs'!AL$4:AL$111,0,0)*_xlfn.XLOOKUP($A566,Drury_beneficiary_allocation!$A$5:$A$104,Drury_beneficiary_allocation!$G$5:$G$104,0,0)</f>
        <v>0</v>
      </c>
      <c r="AC566" s="362">
        <f>_xlfn.XLOOKUP($A566,'Total project cost for DCs'!$A$4:$A$111,'Total project cost for DCs'!AM$4:AM$111,0,0)*_xlfn.XLOOKUP($A566,Drury_beneficiary_allocation!$A$5:$A$104,Drury_beneficiary_allocation!$G$5:$G$104,0,0)</f>
        <v>0</v>
      </c>
      <c r="AD566" s="362">
        <f>_xlfn.XLOOKUP($A566,'Total project cost for DCs'!$A$4:$A$111,'Total project cost for DCs'!AN$4:AN$111,0,0)*_xlfn.XLOOKUP($A566,Drury_beneficiary_allocation!$A$5:$A$104,Drury_beneficiary_allocation!$G$5:$G$104,0,0)</f>
        <v>0</v>
      </c>
      <c r="AE566" s="363">
        <f t="shared" si="77"/>
        <v>1987878.5720609941</v>
      </c>
      <c r="AF566" s="349"/>
      <c r="AG566" s="349">
        <f t="shared" si="79"/>
        <v>1987878.5720609941</v>
      </c>
      <c r="AH566" s="353">
        <v>0</v>
      </c>
      <c r="AI566" s="354" t="str">
        <f t="shared" si="78"/>
        <v>Arterial</v>
      </c>
      <c r="AJ566" s="349"/>
      <c r="AK566" s="349"/>
      <c r="AL566" s="355">
        <f>_xlfn.XLOOKUP(A566,'P1 Date Adjustment'!B:B,'P1 Date Adjustment'!F:F,"not found",0)</f>
        <v>2049</v>
      </c>
      <c r="AM566" s="349">
        <f t="shared" si="80"/>
        <v>722580.51011497399</v>
      </c>
    </row>
    <row r="567" spans="1:39" ht="30" x14ac:dyDescent="0.25">
      <c r="A567" s="129" t="s">
        <v>365</v>
      </c>
      <c r="B567" s="358" t="s">
        <v>363</v>
      </c>
      <c r="C567" s="358" t="str">
        <f>_xlfn.XLOOKUP($A567,'Total project cost for DCs'!A:A,'Total project cost for DCs'!C:C,"Not found",0)</f>
        <v>4-lane urban- upgrade 2-lane urban excl bridge</v>
      </c>
      <c r="D567" s="355" t="s">
        <v>155</v>
      </c>
      <c r="E567" s="355" t="s">
        <v>231</v>
      </c>
      <c r="H567" s="355" t="s">
        <v>832</v>
      </c>
      <c r="I567" s="359">
        <f>_xlfn.XLOOKUP($H567,DC_growth_AGS!$A$665:$A$673,DC_growth_AGS!$O$665:$O$673,"Not found",0)</f>
        <v>0.36349328388092461</v>
      </c>
      <c r="J567" s="355">
        <v>2047</v>
      </c>
      <c r="K567" s="362">
        <f>_xlfn.XLOOKUP($A567,'Total project cost for DCs'!$A$4:$A$111,'Total project cost for DCs'!U$4:U$111,0,0)*_xlfn.XLOOKUP($A567,Drury_beneficiary_allocation!$A$5:$A$104,Drury_beneficiary_allocation!$G$5:$G$104,0,0)</f>
        <v>0</v>
      </c>
      <c r="L567" s="362">
        <f>_xlfn.XLOOKUP($A567,'Total project cost for DCs'!$A$4:$A$111,'Total project cost for DCs'!V$4:V$111,0,0)*_xlfn.XLOOKUP($A567,Drury_beneficiary_allocation!$A$5:$A$104,Drury_beneficiary_allocation!$G$5:$G$104,0,0)</f>
        <v>0</v>
      </c>
      <c r="M567" s="362">
        <f>_xlfn.XLOOKUP($A567,'Total project cost for DCs'!$A$4:$A$111,'Total project cost for DCs'!W$4:W$111,0,0)*_xlfn.XLOOKUP($A567,Drury_beneficiary_allocation!$A$5:$A$104,Drury_beneficiary_allocation!$G$5:$G$104,0,0)</f>
        <v>0</v>
      </c>
      <c r="N567" s="362">
        <f>_xlfn.XLOOKUP($A567,'Total project cost for DCs'!$A$4:$A$111,'Total project cost for DCs'!X$4:X$111,0,0)*_xlfn.XLOOKUP($A567,Drury_beneficiary_allocation!$A$5:$A$104,Drury_beneficiary_allocation!$G$5:$G$104,0,0)</f>
        <v>0</v>
      </c>
      <c r="O567" s="362">
        <f>_xlfn.XLOOKUP($A567,'Total project cost for DCs'!$A$4:$A$111,'Total project cost for DCs'!Y$4:Y$111,0,0)*_xlfn.XLOOKUP($A567,Drury_beneficiary_allocation!$A$5:$A$104,Drury_beneficiary_allocation!$G$5:$G$104,0,0)</f>
        <v>0</v>
      </c>
      <c r="P567" s="362">
        <f>_xlfn.XLOOKUP($A567,'Total project cost for DCs'!$A$4:$A$111,'Total project cost for DCs'!Z$4:Z$111,0,0)*_xlfn.XLOOKUP($A567,Drury_beneficiary_allocation!$A$5:$A$104,Drury_beneficiary_allocation!$G$5:$G$104,0,0)</f>
        <v>0</v>
      </c>
      <c r="Q567" s="362">
        <f>_xlfn.XLOOKUP($A567,'Total project cost for DCs'!$A$4:$A$111,'Total project cost for DCs'!AA$4:AA$111,0,0)*_xlfn.XLOOKUP($A567,Drury_beneficiary_allocation!$A$5:$A$104,Drury_beneficiary_allocation!$G$5:$G$104,0,0)</f>
        <v>0</v>
      </c>
      <c r="R567" s="362">
        <f>_xlfn.XLOOKUP($A567,'Total project cost for DCs'!$A$4:$A$111,'Total project cost for DCs'!AB$4:AB$111,0,0)*_xlfn.XLOOKUP($A567,Drury_beneficiary_allocation!$A$5:$A$104,Drury_beneficiary_allocation!$G$5:$G$104,0,0)</f>
        <v>0</v>
      </c>
      <c r="S567" s="362">
        <f>_xlfn.XLOOKUP($A567,'Total project cost for DCs'!$A$4:$A$111,'Total project cost for DCs'!AC$4:AC$111,0,0)*_xlfn.XLOOKUP($A567,Drury_beneficiary_allocation!$A$5:$A$104,Drury_beneficiary_allocation!$G$5:$G$104,0,0)</f>
        <v>0</v>
      </c>
      <c r="T567" s="362">
        <f>_xlfn.XLOOKUP($A567,'Total project cost for DCs'!$A$4:$A$111,'Total project cost for DCs'!AD$4:AD$111,0,0)*_xlfn.XLOOKUP($A567,Drury_beneficiary_allocation!$A$5:$A$104,Drury_beneficiary_allocation!$G$5:$G$104,0,0)</f>
        <v>0</v>
      </c>
      <c r="U567" s="362">
        <f>_xlfn.XLOOKUP($A567,'Total project cost for DCs'!$A$4:$A$111,'Total project cost for DCs'!AE$4:AE$111,0,0)*_xlfn.XLOOKUP($A567,Drury_beneficiary_allocation!$A$5:$A$104,Drury_beneficiary_allocation!$G$5:$G$104,0,0)</f>
        <v>0</v>
      </c>
      <c r="V567" s="362">
        <f>_xlfn.XLOOKUP($A567,'Total project cost for DCs'!$A$4:$A$111,'Total project cost for DCs'!AF$4:AF$111,0,0)*_xlfn.XLOOKUP($A567,Drury_beneficiary_allocation!$A$5:$A$104,Drury_beneficiary_allocation!$G$5:$G$104,0,0)</f>
        <v>46104.395352702195</v>
      </c>
      <c r="W567" s="362">
        <f>_xlfn.XLOOKUP($A567,'Total project cost for DCs'!$A$4:$A$111,'Total project cost for DCs'!AG$4:AG$111,0,0)*_xlfn.XLOOKUP($A567,Drury_beneficiary_allocation!$A$5:$A$104,Drury_beneficiary_allocation!$G$5:$G$104,0,0)</f>
        <v>471015.07684921083</v>
      </c>
      <c r="X567" s="362">
        <f>_xlfn.XLOOKUP($A567,'Total project cost for DCs'!$A$4:$A$111,'Total project cost for DCs'!AH$4:AH$111,0,0)*_xlfn.XLOOKUP($A567,Drury_beneficiary_allocation!$A$5:$A$104,Drury_beneficiary_allocation!$G$5:$G$104,0,0)</f>
        <v>0</v>
      </c>
      <c r="Y567" s="362">
        <f>_xlfn.XLOOKUP($A567,'Total project cost for DCs'!$A$4:$A$111,'Total project cost for DCs'!AI$4:AI$111,0,0)*_xlfn.XLOOKUP($A567,Drury_beneficiary_allocation!$A$5:$A$104,Drury_beneficiary_allocation!$G$5:$G$104,0,0)</f>
        <v>0</v>
      </c>
      <c r="Z567" s="362">
        <f>_xlfn.XLOOKUP($A567,'Total project cost for DCs'!$A$4:$A$111,'Total project cost for DCs'!AJ$4:AJ$111,0,0)*_xlfn.XLOOKUP($A567,Drury_beneficiary_allocation!$A$5:$A$104,Drury_beneficiary_allocation!$G$5:$G$104,0,0)</f>
        <v>0</v>
      </c>
      <c r="AA567" s="362">
        <f>_xlfn.XLOOKUP($A567,'Total project cost for DCs'!$A$4:$A$111,'Total project cost for DCs'!AK$4:AK$111,0,0)*_xlfn.XLOOKUP($A567,Drury_beneficiary_allocation!$A$5:$A$104,Drury_beneficiary_allocation!$G$5:$G$104,0,0)</f>
        <v>0</v>
      </c>
      <c r="AB567" s="362">
        <f>_xlfn.XLOOKUP($A567,'Total project cost for DCs'!$A$4:$A$111,'Total project cost for DCs'!AL$4:AL$111,0,0)*_xlfn.XLOOKUP($A567,Drury_beneficiary_allocation!$A$5:$A$104,Drury_beneficiary_allocation!$G$5:$G$104,0,0)</f>
        <v>0</v>
      </c>
      <c r="AC567" s="362">
        <f>_xlfn.XLOOKUP($A567,'Total project cost for DCs'!$A$4:$A$111,'Total project cost for DCs'!AM$4:AM$111,0,0)*_xlfn.XLOOKUP($A567,Drury_beneficiary_allocation!$A$5:$A$104,Drury_beneficiary_allocation!$G$5:$G$104,0,0)</f>
        <v>0</v>
      </c>
      <c r="AD567" s="362">
        <f>_xlfn.XLOOKUP($A567,'Total project cost for DCs'!$A$4:$A$111,'Total project cost for DCs'!AN$4:AN$111,0,0)*_xlfn.XLOOKUP($A567,Drury_beneficiary_allocation!$A$5:$A$104,Drury_beneficiary_allocation!$G$5:$G$104,0,0)</f>
        <v>0</v>
      </c>
      <c r="AE567" s="363">
        <f t="shared" si="77"/>
        <v>517119.47220191301</v>
      </c>
      <c r="AF567" s="349"/>
      <c r="AG567" s="349">
        <f t="shared" si="79"/>
        <v>517119.47220191301</v>
      </c>
      <c r="AH567" s="353">
        <v>0</v>
      </c>
      <c r="AI567" s="354" t="str">
        <f t="shared" si="78"/>
        <v>Arterial</v>
      </c>
      <c r="AJ567" s="349"/>
      <c r="AK567" s="349"/>
      <c r="AL567" s="355">
        <f>_xlfn.XLOOKUP(A567,'P1 Date Adjustment'!B:B,'P1 Date Adjustment'!F:F,"not found",0)</f>
        <v>2047</v>
      </c>
      <c r="AM567" s="349">
        <f t="shared" si="80"/>
        <v>187969.45510944386</v>
      </c>
    </row>
    <row r="568" spans="1:39" ht="30" x14ac:dyDescent="0.25">
      <c r="A568" s="129" t="s">
        <v>367</v>
      </c>
      <c r="B568" s="358" t="s">
        <v>363</v>
      </c>
      <c r="C568" s="358" t="str">
        <f>_xlfn.XLOOKUP($A568,'Total project cost for DCs'!A:A,'Total project cost for DCs'!C:C,"Not found",0)</f>
        <v>4-lane urban- upgrade 2-lane bridge widening</v>
      </c>
      <c r="D568" s="355" t="s">
        <v>155</v>
      </c>
      <c r="E568" s="355" t="s">
        <v>345</v>
      </c>
      <c r="H568" s="355" t="s">
        <v>832</v>
      </c>
      <c r="I568" s="359">
        <f>_xlfn.XLOOKUP($H568,DC_growth_AGS!$A$665:$A$673,DC_growth_AGS!$O$665:$O$673,"Not found",0)</f>
        <v>0.36349328388092461</v>
      </c>
      <c r="J568" s="355">
        <v>2047</v>
      </c>
      <c r="K568" s="362">
        <f>_xlfn.XLOOKUP($A568,'Total project cost for DCs'!$A$4:$A$111,'Total project cost for DCs'!U$4:U$111,0,0)*_xlfn.XLOOKUP($A568,Drury_beneficiary_allocation!$A$5:$A$104,Drury_beneficiary_allocation!$G$5:$G$104,0,0)</f>
        <v>0</v>
      </c>
      <c r="L568" s="362">
        <f>_xlfn.XLOOKUP($A568,'Total project cost for DCs'!$A$4:$A$111,'Total project cost for DCs'!V$4:V$111,0,0)*_xlfn.XLOOKUP($A568,Drury_beneficiary_allocation!$A$5:$A$104,Drury_beneficiary_allocation!$G$5:$G$104,0,0)</f>
        <v>0</v>
      </c>
      <c r="M568" s="362">
        <f>_xlfn.XLOOKUP($A568,'Total project cost for DCs'!$A$4:$A$111,'Total project cost for DCs'!W$4:W$111,0,0)*_xlfn.XLOOKUP($A568,Drury_beneficiary_allocation!$A$5:$A$104,Drury_beneficiary_allocation!$G$5:$G$104,0,0)</f>
        <v>0</v>
      </c>
      <c r="N568" s="362">
        <f>_xlfn.XLOOKUP($A568,'Total project cost for DCs'!$A$4:$A$111,'Total project cost for DCs'!X$4:X$111,0,0)*_xlfn.XLOOKUP($A568,Drury_beneficiary_allocation!$A$5:$A$104,Drury_beneficiary_allocation!$G$5:$G$104,0,0)</f>
        <v>0</v>
      </c>
      <c r="O568" s="362">
        <f>_xlfn.XLOOKUP($A568,'Total project cost for DCs'!$A$4:$A$111,'Total project cost for DCs'!Y$4:Y$111,0,0)*_xlfn.XLOOKUP($A568,Drury_beneficiary_allocation!$A$5:$A$104,Drury_beneficiary_allocation!$G$5:$G$104,0,0)</f>
        <v>0</v>
      </c>
      <c r="P568" s="362">
        <f>_xlfn.XLOOKUP($A568,'Total project cost for DCs'!$A$4:$A$111,'Total project cost for DCs'!Z$4:Z$111,0,0)*_xlfn.XLOOKUP($A568,Drury_beneficiary_allocation!$A$5:$A$104,Drury_beneficiary_allocation!$G$5:$G$104,0,0)</f>
        <v>0</v>
      </c>
      <c r="Q568" s="362">
        <f>_xlfn.XLOOKUP($A568,'Total project cost for DCs'!$A$4:$A$111,'Total project cost for DCs'!AA$4:AA$111,0,0)*_xlfn.XLOOKUP($A568,Drury_beneficiary_allocation!$A$5:$A$104,Drury_beneficiary_allocation!$G$5:$G$104,0,0)</f>
        <v>0</v>
      </c>
      <c r="R568" s="362">
        <f>_xlfn.XLOOKUP($A568,'Total project cost for DCs'!$A$4:$A$111,'Total project cost for DCs'!AB$4:AB$111,0,0)*_xlfn.XLOOKUP($A568,Drury_beneficiary_allocation!$A$5:$A$104,Drury_beneficiary_allocation!$G$5:$G$104,0,0)</f>
        <v>0</v>
      </c>
      <c r="S568" s="362">
        <f>_xlfn.XLOOKUP($A568,'Total project cost for DCs'!$A$4:$A$111,'Total project cost for DCs'!AC$4:AC$111,0,0)*_xlfn.XLOOKUP($A568,Drury_beneficiary_allocation!$A$5:$A$104,Drury_beneficiary_allocation!$G$5:$G$104,0,0)</f>
        <v>0</v>
      </c>
      <c r="T568" s="362">
        <f>_xlfn.XLOOKUP($A568,'Total project cost for DCs'!$A$4:$A$111,'Total project cost for DCs'!AD$4:AD$111,0,0)*_xlfn.XLOOKUP($A568,Drury_beneficiary_allocation!$A$5:$A$104,Drury_beneficiary_allocation!$G$5:$G$104,0,0)</f>
        <v>0</v>
      </c>
      <c r="U568" s="362">
        <f>_xlfn.XLOOKUP($A568,'Total project cost for DCs'!$A$4:$A$111,'Total project cost for DCs'!AE$4:AE$111,0,0)*_xlfn.XLOOKUP($A568,Drury_beneficiary_allocation!$A$5:$A$104,Drury_beneficiary_allocation!$G$5:$G$104,0,0)</f>
        <v>0</v>
      </c>
      <c r="V568" s="362">
        <f>_xlfn.XLOOKUP($A568,'Total project cost for DCs'!$A$4:$A$111,'Total project cost for DCs'!AF$4:AF$111,0,0)*_xlfn.XLOOKUP($A568,Drury_beneficiary_allocation!$A$5:$A$104,Drury_beneficiary_allocation!$G$5:$G$104,0,0)</f>
        <v>32124.352890915081</v>
      </c>
      <c r="W568" s="362">
        <f>_xlfn.XLOOKUP($A568,'Total project cost for DCs'!$A$4:$A$111,'Total project cost for DCs'!AG$4:AG$111,0,0)*_xlfn.XLOOKUP($A568,Drury_beneficiary_allocation!$A$5:$A$104,Drury_beneficiary_allocation!$G$5:$G$104,0,0)</f>
        <v>328191.15032074053</v>
      </c>
      <c r="X568" s="362">
        <f>_xlfn.XLOOKUP($A568,'Total project cost for DCs'!$A$4:$A$111,'Total project cost for DCs'!AH$4:AH$111,0,0)*_xlfn.XLOOKUP($A568,Drury_beneficiary_allocation!$A$5:$A$104,Drury_beneficiary_allocation!$G$5:$G$104,0,0)</f>
        <v>0</v>
      </c>
      <c r="Y568" s="362">
        <f>_xlfn.XLOOKUP($A568,'Total project cost for DCs'!$A$4:$A$111,'Total project cost for DCs'!AI$4:AI$111,0,0)*_xlfn.XLOOKUP($A568,Drury_beneficiary_allocation!$A$5:$A$104,Drury_beneficiary_allocation!$G$5:$G$104,0,0)</f>
        <v>0</v>
      </c>
      <c r="Z568" s="362">
        <f>_xlfn.XLOOKUP($A568,'Total project cost for DCs'!$A$4:$A$111,'Total project cost for DCs'!AJ$4:AJ$111,0,0)*_xlfn.XLOOKUP($A568,Drury_beneficiary_allocation!$A$5:$A$104,Drury_beneficiary_allocation!$G$5:$G$104,0,0)</f>
        <v>0</v>
      </c>
      <c r="AA568" s="362">
        <f>_xlfn.XLOOKUP($A568,'Total project cost for DCs'!$A$4:$A$111,'Total project cost for DCs'!AK$4:AK$111,0,0)*_xlfn.XLOOKUP($A568,Drury_beneficiary_allocation!$A$5:$A$104,Drury_beneficiary_allocation!$G$5:$G$104,0,0)</f>
        <v>0</v>
      </c>
      <c r="AB568" s="362">
        <f>_xlfn.XLOOKUP($A568,'Total project cost for DCs'!$A$4:$A$111,'Total project cost for DCs'!AL$4:AL$111,0,0)*_xlfn.XLOOKUP($A568,Drury_beneficiary_allocation!$A$5:$A$104,Drury_beneficiary_allocation!$G$5:$G$104,0,0)</f>
        <v>0</v>
      </c>
      <c r="AC568" s="362">
        <f>_xlfn.XLOOKUP($A568,'Total project cost for DCs'!$A$4:$A$111,'Total project cost for DCs'!AM$4:AM$111,0,0)*_xlfn.XLOOKUP($A568,Drury_beneficiary_allocation!$A$5:$A$104,Drury_beneficiary_allocation!$G$5:$G$104,0,0)</f>
        <v>0</v>
      </c>
      <c r="AD568" s="362">
        <f>_xlfn.XLOOKUP($A568,'Total project cost for DCs'!$A$4:$A$111,'Total project cost for DCs'!AN$4:AN$111,0,0)*_xlfn.XLOOKUP($A568,Drury_beneficiary_allocation!$A$5:$A$104,Drury_beneficiary_allocation!$G$5:$G$104,0,0)</f>
        <v>0</v>
      </c>
      <c r="AE568" s="363">
        <f t="shared" si="77"/>
        <v>360315.5032116556</v>
      </c>
      <c r="AF568" s="349"/>
      <c r="AG568" s="349">
        <f t="shared" si="79"/>
        <v>360315.5032116556</v>
      </c>
      <c r="AH568" s="353">
        <v>0</v>
      </c>
      <c r="AI568" s="354" t="str">
        <f t="shared" si="78"/>
        <v>Arterial</v>
      </c>
      <c r="AJ568" s="349"/>
      <c r="AK568" s="349"/>
      <c r="AL568" s="355">
        <f>_xlfn.XLOOKUP(A568,'P1 Date Adjustment'!B:B,'P1 Date Adjustment'!F:F,"not found",0)</f>
        <v>2047</v>
      </c>
      <c r="AM568" s="349">
        <f t="shared" si="80"/>
        <v>130972.26549561253</v>
      </c>
    </row>
    <row r="569" spans="1:39" ht="30" x14ac:dyDescent="0.25">
      <c r="A569" s="129" t="s">
        <v>369</v>
      </c>
      <c r="B569" s="358" t="s">
        <v>370</v>
      </c>
      <c r="C569" s="358" t="str">
        <f>_xlfn.XLOOKUP($A569,'Total project cost for DCs'!A:A,'Total project cost for DCs'!C:C,"Not found",0)</f>
        <v xml:space="preserve"> 2-lane signalised intersection (new intersection with active mode crossings)</v>
      </c>
      <c r="D569" s="355" t="s">
        <v>155</v>
      </c>
      <c r="E569" s="355" t="s">
        <v>190</v>
      </c>
      <c r="H569" s="355" t="s">
        <v>832</v>
      </c>
      <c r="I569" s="359">
        <f>_xlfn.XLOOKUP($H569,DC_growth_AGS!$A$665:$A$673,DC_growth_AGS!$O$665:$O$673,"Not found",0)</f>
        <v>0.36349328388092461</v>
      </c>
      <c r="J569" s="355">
        <v>2027</v>
      </c>
      <c r="K569" s="362">
        <f>_xlfn.XLOOKUP($A569,'Total project cost for DCs'!$A$4:$A$111,'Total project cost for DCs'!U$4:U$111,0,0)*_xlfn.XLOOKUP($A569,Drury_beneficiary_allocation!$A$5:$A$104,Drury_beneficiary_allocation!$G$5:$G$104,0,0)</f>
        <v>0</v>
      </c>
      <c r="L569" s="362">
        <f>_xlfn.XLOOKUP($A569,'Total project cost for DCs'!$A$4:$A$111,'Total project cost for DCs'!V$4:V$111,0,0)*_xlfn.XLOOKUP($A569,Drury_beneficiary_allocation!$A$5:$A$104,Drury_beneficiary_allocation!$G$5:$G$104,0,0)</f>
        <v>0</v>
      </c>
      <c r="M569" s="362">
        <f>_xlfn.XLOOKUP($A569,'Total project cost for DCs'!$A$4:$A$111,'Total project cost for DCs'!W$4:W$111,0,0)*_xlfn.XLOOKUP($A569,Drury_beneficiary_allocation!$A$5:$A$104,Drury_beneficiary_allocation!$G$5:$G$104,0,0)</f>
        <v>0</v>
      </c>
      <c r="N569" s="362">
        <f>_xlfn.XLOOKUP($A569,'Total project cost for DCs'!$A$4:$A$111,'Total project cost for DCs'!X$4:X$111,0,0)*_xlfn.XLOOKUP($A569,Drury_beneficiary_allocation!$A$5:$A$104,Drury_beneficiary_allocation!$G$5:$G$104,0,0)</f>
        <v>0</v>
      </c>
      <c r="O569" s="362">
        <f>_xlfn.XLOOKUP($A569,'Total project cost for DCs'!$A$4:$A$111,'Total project cost for DCs'!Y$4:Y$111,0,0)*_xlfn.XLOOKUP($A569,Drury_beneficiary_allocation!$A$5:$A$104,Drury_beneficiary_allocation!$G$5:$G$104,0,0)</f>
        <v>0</v>
      </c>
      <c r="P569" s="362">
        <f>_xlfn.XLOOKUP($A569,'Total project cost for DCs'!$A$4:$A$111,'Total project cost for DCs'!Z$4:Z$111,0,0)*_xlfn.XLOOKUP($A569,Drury_beneficiary_allocation!$A$5:$A$104,Drury_beneficiary_allocation!$G$5:$G$104,0,0)</f>
        <v>0</v>
      </c>
      <c r="Q569" s="362">
        <f>_xlfn.XLOOKUP($A569,'Total project cost for DCs'!$A$4:$A$111,'Total project cost for DCs'!AA$4:AA$111,0,0)*_xlfn.XLOOKUP($A569,Drury_beneficiary_allocation!$A$5:$A$104,Drury_beneficiary_allocation!$G$5:$G$104,0,0)</f>
        <v>0</v>
      </c>
      <c r="R569" s="362">
        <f>_xlfn.XLOOKUP($A569,'Total project cost for DCs'!$A$4:$A$111,'Total project cost for DCs'!AB$4:AB$111,0,0)*_xlfn.XLOOKUP($A569,Drury_beneficiary_allocation!$A$5:$A$104,Drury_beneficiary_allocation!$G$5:$G$104,0,0)</f>
        <v>0</v>
      </c>
      <c r="S569" s="362">
        <f>_xlfn.XLOOKUP($A569,'Total project cost for DCs'!$A$4:$A$111,'Total project cost for DCs'!AC$4:AC$111,0,0)*_xlfn.XLOOKUP($A569,Drury_beneficiary_allocation!$A$5:$A$104,Drury_beneficiary_allocation!$G$5:$G$104,0,0)</f>
        <v>0</v>
      </c>
      <c r="T569" s="362">
        <f>_xlfn.XLOOKUP($A569,'Total project cost for DCs'!$A$4:$A$111,'Total project cost for DCs'!AD$4:AD$111,0,0)*_xlfn.XLOOKUP($A569,Drury_beneficiary_allocation!$A$5:$A$104,Drury_beneficiary_allocation!$G$5:$G$104,0,0)</f>
        <v>0</v>
      </c>
      <c r="U569" s="362">
        <f>_xlfn.XLOOKUP($A569,'Total project cost for DCs'!$A$4:$A$111,'Total project cost for DCs'!AE$4:AE$111,0,0)*_xlfn.XLOOKUP($A569,Drury_beneficiary_allocation!$A$5:$A$104,Drury_beneficiary_allocation!$G$5:$G$104,0,0)</f>
        <v>0</v>
      </c>
      <c r="V569" s="362">
        <f>_xlfn.XLOOKUP($A569,'Total project cost for DCs'!$A$4:$A$111,'Total project cost for DCs'!AF$4:AF$111,0,0)*_xlfn.XLOOKUP($A569,Drury_beneficiary_allocation!$A$5:$A$104,Drury_beneficiary_allocation!$G$5:$G$104,0,0)</f>
        <v>0</v>
      </c>
      <c r="W569" s="362">
        <f>_xlfn.XLOOKUP($A569,'Total project cost for DCs'!$A$4:$A$111,'Total project cost for DCs'!AG$4:AG$111,0,0)*_xlfn.XLOOKUP($A569,Drury_beneficiary_allocation!$A$5:$A$104,Drury_beneficiary_allocation!$G$5:$G$104,0,0)</f>
        <v>0</v>
      </c>
      <c r="X569" s="362">
        <f>_xlfn.XLOOKUP($A569,'Total project cost for DCs'!$A$4:$A$111,'Total project cost for DCs'!AH$4:AH$111,0,0)*_xlfn.XLOOKUP($A569,Drury_beneficiary_allocation!$A$5:$A$104,Drury_beneficiary_allocation!$G$5:$G$104,0,0)</f>
        <v>0</v>
      </c>
      <c r="Y569" s="362">
        <f>_xlfn.XLOOKUP($A569,'Total project cost for DCs'!$A$4:$A$111,'Total project cost for DCs'!AI$4:AI$111,0,0)*_xlfn.XLOOKUP($A569,Drury_beneficiary_allocation!$A$5:$A$104,Drury_beneficiary_allocation!$G$5:$G$104,0,0)</f>
        <v>0</v>
      </c>
      <c r="Z569" s="362">
        <f>_xlfn.XLOOKUP($A569,'Total project cost for DCs'!$A$4:$A$111,'Total project cost for DCs'!AJ$4:AJ$111,0,0)*_xlfn.XLOOKUP($A569,Drury_beneficiary_allocation!$A$5:$A$104,Drury_beneficiary_allocation!$G$5:$G$104,0,0)</f>
        <v>0</v>
      </c>
      <c r="AA569" s="362">
        <f>_xlfn.XLOOKUP($A569,'Total project cost for DCs'!$A$4:$A$111,'Total project cost for DCs'!AK$4:AK$111,0,0)*_xlfn.XLOOKUP($A569,Drury_beneficiary_allocation!$A$5:$A$104,Drury_beneficiary_allocation!$G$5:$G$104,0,0)</f>
        <v>0</v>
      </c>
      <c r="AB569" s="362">
        <f>_xlfn.XLOOKUP($A569,'Total project cost for DCs'!$A$4:$A$111,'Total project cost for DCs'!AL$4:AL$111,0,0)*_xlfn.XLOOKUP($A569,Drury_beneficiary_allocation!$A$5:$A$104,Drury_beneficiary_allocation!$G$5:$G$104,0,0)</f>
        <v>0</v>
      </c>
      <c r="AC569" s="362">
        <f>_xlfn.XLOOKUP($A569,'Total project cost for DCs'!$A$4:$A$111,'Total project cost for DCs'!AM$4:AM$111,0,0)*_xlfn.XLOOKUP($A569,Drury_beneficiary_allocation!$A$5:$A$104,Drury_beneficiary_allocation!$G$5:$G$104,0,0)</f>
        <v>0</v>
      </c>
      <c r="AD569" s="362">
        <f>_xlfn.XLOOKUP($A569,'Total project cost for DCs'!$A$4:$A$111,'Total project cost for DCs'!AN$4:AN$111,0,0)*_xlfn.XLOOKUP($A569,Drury_beneficiary_allocation!$A$5:$A$104,Drury_beneficiary_allocation!$G$5:$G$104,0,0)</f>
        <v>0</v>
      </c>
      <c r="AE569" s="363">
        <f t="shared" si="77"/>
        <v>0</v>
      </c>
      <c r="AF569" s="349"/>
      <c r="AG569" s="349">
        <f t="shared" si="79"/>
        <v>0</v>
      </c>
      <c r="AH569" s="353">
        <v>0</v>
      </c>
      <c r="AI569" s="354" t="str">
        <f t="shared" si="78"/>
        <v>Arterial</v>
      </c>
      <c r="AJ569" s="349"/>
      <c r="AK569" s="349"/>
      <c r="AL569" s="355">
        <f>_xlfn.XLOOKUP(A569,'P1 Date Adjustment'!B:B,'P1 Date Adjustment'!F:F,"not found",0)</f>
        <v>2027</v>
      </c>
      <c r="AM569" s="349">
        <f t="shared" si="80"/>
        <v>0</v>
      </c>
    </row>
    <row r="570" spans="1:39" ht="30" x14ac:dyDescent="0.25">
      <c r="A570" s="129" t="s">
        <v>372</v>
      </c>
      <c r="B570" s="358" t="s">
        <v>373</v>
      </c>
      <c r="C570" s="358" t="str">
        <f>_xlfn.XLOOKUP($A570,'Total project cost for DCs'!A:A,'Total project cost for DCs'!C:C,"Not found",0)</f>
        <v xml:space="preserve"> Multi-lane signalised intersection (upgrade intersection with active mode crossings)</v>
      </c>
      <c r="D570" s="355" t="s">
        <v>155</v>
      </c>
      <c r="E570" s="355" t="s">
        <v>157</v>
      </c>
      <c r="H570" s="355" t="s">
        <v>832</v>
      </c>
      <c r="I570" s="359">
        <f>_xlfn.XLOOKUP($H570,DC_growth_AGS!$A$665:$A$673,DC_growth_AGS!$O$665:$O$673,"Not found",0)</f>
        <v>0.36349328388092461</v>
      </c>
      <c r="J570" s="355">
        <v>2031</v>
      </c>
      <c r="K570" s="362">
        <f>_xlfn.XLOOKUP($A570,'Total project cost for DCs'!$A$4:$A$111,'Total project cost for DCs'!U$4:U$111,0,0)*_xlfn.XLOOKUP($A570,Drury_beneficiary_allocation!$A$5:$A$104,Drury_beneficiary_allocation!$G$5:$G$104,0,0)</f>
        <v>0</v>
      </c>
      <c r="L570" s="362">
        <f>_xlfn.XLOOKUP($A570,'Total project cost for DCs'!$A$4:$A$111,'Total project cost for DCs'!V$4:V$111,0,0)*_xlfn.XLOOKUP($A570,Drury_beneficiary_allocation!$A$5:$A$104,Drury_beneficiary_allocation!$G$5:$G$104,0,0)</f>
        <v>0</v>
      </c>
      <c r="M570" s="362">
        <f>_xlfn.XLOOKUP($A570,'Total project cost for DCs'!$A$4:$A$111,'Total project cost for DCs'!W$4:W$111,0,0)*_xlfn.XLOOKUP($A570,Drury_beneficiary_allocation!$A$5:$A$104,Drury_beneficiary_allocation!$G$5:$G$104,0,0)</f>
        <v>0</v>
      </c>
      <c r="N570" s="362">
        <f>_xlfn.XLOOKUP($A570,'Total project cost for DCs'!$A$4:$A$111,'Total project cost for DCs'!X$4:X$111,0,0)*_xlfn.XLOOKUP($A570,Drury_beneficiary_allocation!$A$5:$A$104,Drury_beneficiary_allocation!$G$5:$G$104,0,0)</f>
        <v>0</v>
      </c>
      <c r="O570" s="362">
        <f>_xlfn.XLOOKUP($A570,'Total project cost for DCs'!$A$4:$A$111,'Total project cost for DCs'!Y$4:Y$111,0,0)*_xlfn.XLOOKUP($A570,Drury_beneficiary_allocation!$A$5:$A$104,Drury_beneficiary_allocation!$G$5:$G$104,0,0)</f>
        <v>0</v>
      </c>
      <c r="P570" s="362">
        <f>_xlfn.XLOOKUP($A570,'Total project cost for DCs'!$A$4:$A$111,'Total project cost for DCs'!Z$4:Z$111,0,0)*_xlfn.XLOOKUP($A570,Drury_beneficiary_allocation!$A$5:$A$104,Drury_beneficiary_allocation!$G$5:$G$104,0,0)</f>
        <v>0</v>
      </c>
      <c r="Q570" s="362">
        <f>_xlfn.XLOOKUP($A570,'Total project cost for DCs'!$A$4:$A$111,'Total project cost for DCs'!AA$4:AA$111,0,0)*_xlfn.XLOOKUP($A570,Drury_beneficiary_allocation!$A$5:$A$104,Drury_beneficiary_allocation!$G$5:$G$104,0,0)</f>
        <v>0</v>
      </c>
      <c r="R570" s="362">
        <f>_xlfn.XLOOKUP($A570,'Total project cost for DCs'!$A$4:$A$111,'Total project cost for DCs'!AB$4:AB$111,0,0)*_xlfn.XLOOKUP($A570,Drury_beneficiary_allocation!$A$5:$A$104,Drury_beneficiary_allocation!$G$5:$G$104,0,0)</f>
        <v>0</v>
      </c>
      <c r="S570" s="362">
        <f>_xlfn.XLOOKUP($A570,'Total project cost for DCs'!$A$4:$A$111,'Total project cost for DCs'!AC$4:AC$111,0,0)*_xlfn.XLOOKUP($A570,Drury_beneficiary_allocation!$A$5:$A$104,Drury_beneficiary_allocation!$G$5:$G$104,0,0)</f>
        <v>0</v>
      </c>
      <c r="T570" s="362">
        <f>_xlfn.XLOOKUP($A570,'Total project cost for DCs'!$A$4:$A$111,'Total project cost for DCs'!AD$4:AD$111,0,0)*_xlfn.XLOOKUP($A570,Drury_beneficiary_allocation!$A$5:$A$104,Drury_beneficiary_allocation!$G$5:$G$104,0,0)</f>
        <v>0</v>
      </c>
      <c r="U570" s="362">
        <f>_xlfn.XLOOKUP($A570,'Total project cost for DCs'!$A$4:$A$111,'Total project cost for DCs'!AE$4:AE$111,0,0)*_xlfn.XLOOKUP($A570,Drury_beneficiary_allocation!$A$5:$A$104,Drury_beneficiary_allocation!$G$5:$G$104,0,0)</f>
        <v>0</v>
      </c>
      <c r="V570" s="362">
        <f>_xlfn.XLOOKUP($A570,'Total project cost for DCs'!$A$4:$A$111,'Total project cost for DCs'!AF$4:AF$111,0,0)*_xlfn.XLOOKUP($A570,Drury_beneficiary_allocation!$A$5:$A$104,Drury_beneficiary_allocation!$G$5:$G$104,0,0)</f>
        <v>0</v>
      </c>
      <c r="W570" s="362">
        <f>_xlfn.XLOOKUP($A570,'Total project cost for DCs'!$A$4:$A$111,'Total project cost for DCs'!AG$4:AG$111,0,0)*_xlfn.XLOOKUP($A570,Drury_beneficiary_allocation!$A$5:$A$104,Drury_beneficiary_allocation!$G$5:$G$104,0,0)</f>
        <v>0</v>
      </c>
      <c r="X570" s="362">
        <f>_xlfn.XLOOKUP($A570,'Total project cost for DCs'!$A$4:$A$111,'Total project cost for DCs'!AH$4:AH$111,0,0)*_xlfn.XLOOKUP($A570,Drury_beneficiary_allocation!$A$5:$A$104,Drury_beneficiary_allocation!$G$5:$G$104,0,0)</f>
        <v>0</v>
      </c>
      <c r="Y570" s="362">
        <f>_xlfn.XLOOKUP($A570,'Total project cost for DCs'!$A$4:$A$111,'Total project cost for DCs'!AI$4:AI$111,0,0)*_xlfn.XLOOKUP($A570,Drury_beneficiary_allocation!$A$5:$A$104,Drury_beneficiary_allocation!$G$5:$G$104,0,0)</f>
        <v>0</v>
      </c>
      <c r="Z570" s="362">
        <f>_xlfn.XLOOKUP($A570,'Total project cost for DCs'!$A$4:$A$111,'Total project cost for DCs'!AJ$4:AJ$111,0,0)*_xlfn.XLOOKUP($A570,Drury_beneficiary_allocation!$A$5:$A$104,Drury_beneficiary_allocation!$G$5:$G$104,0,0)</f>
        <v>0</v>
      </c>
      <c r="AA570" s="362">
        <f>_xlfn.XLOOKUP($A570,'Total project cost for DCs'!$A$4:$A$111,'Total project cost for DCs'!AK$4:AK$111,0,0)*_xlfn.XLOOKUP($A570,Drury_beneficiary_allocation!$A$5:$A$104,Drury_beneficiary_allocation!$G$5:$G$104,0,0)</f>
        <v>0</v>
      </c>
      <c r="AB570" s="362">
        <f>_xlfn.XLOOKUP($A570,'Total project cost for DCs'!$A$4:$A$111,'Total project cost for DCs'!AL$4:AL$111,0,0)*_xlfn.XLOOKUP($A570,Drury_beneficiary_allocation!$A$5:$A$104,Drury_beneficiary_allocation!$G$5:$G$104,0,0)</f>
        <v>0</v>
      </c>
      <c r="AC570" s="362">
        <f>_xlfn.XLOOKUP($A570,'Total project cost for DCs'!$A$4:$A$111,'Total project cost for DCs'!AM$4:AM$111,0,0)*_xlfn.XLOOKUP($A570,Drury_beneficiary_allocation!$A$5:$A$104,Drury_beneficiary_allocation!$G$5:$G$104,0,0)</f>
        <v>0</v>
      </c>
      <c r="AD570" s="362">
        <f>_xlfn.XLOOKUP($A570,'Total project cost for DCs'!$A$4:$A$111,'Total project cost for DCs'!AN$4:AN$111,0,0)*_xlfn.XLOOKUP($A570,Drury_beneficiary_allocation!$A$5:$A$104,Drury_beneficiary_allocation!$G$5:$G$104,0,0)</f>
        <v>0</v>
      </c>
      <c r="AE570" s="363">
        <f t="shared" si="77"/>
        <v>0</v>
      </c>
      <c r="AF570" s="349"/>
      <c r="AG570" s="349">
        <f t="shared" si="79"/>
        <v>0</v>
      </c>
      <c r="AH570" s="353">
        <v>0</v>
      </c>
      <c r="AI570" s="354" t="str">
        <f t="shared" si="78"/>
        <v>Arterial</v>
      </c>
      <c r="AJ570" s="349"/>
      <c r="AK570" s="349"/>
      <c r="AL570" s="355">
        <f>_xlfn.XLOOKUP(A570,'P1 Date Adjustment'!B:B,'P1 Date Adjustment'!F:F,"not found",0)</f>
        <v>2031</v>
      </c>
      <c r="AM570" s="349">
        <f t="shared" si="80"/>
        <v>0</v>
      </c>
    </row>
    <row r="571" spans="1:39" ht="30" x14ac:dyDescent="0.25">
      <c r="A571" s="129" t="s">
        <v>383</v>
      </c>
      <c r="B571" s="358" t="s">
        <v>384</v>
      </c>
      <c r="C571" s="358" t="str">
        <f>_xlfn.XLOOKUP($A571,'Total project cost for DCs'!A:A,'Total project cost for DCs'!C:C,"Not found",0)</f>
        <v>4-lane urban- upgrade 2-lane urban to 4-lane with active modes on both sides, (TDM)</v>
      </c>
      <c r="D571" s="355" t="s">
        <v>155</v>
      </c>
      <c r="E571" s="355" t="s">
        <v>157</v>
      </c>
      <c r="H571" s="355" t="s">
        <v>832</v>
      </c>
      <c r="I571" s="359">
        <f>_xlfn.XLOOKUP($H571,DC_growth_AGS!$A$665:$A$673,DC_growth_AGS!$O$665:$O$673,"Not found",0)</f>
        <v>0.36349328388092461</v>
      </c>
      <c r="J571" s="355">
        <v>2047</v>
      </c>
      <c r="K571" s="362">
        <f>_xlfn.XLOOKUP($A571,'Total project cost for DCs'!$A$4:$A$111,'Total project cost for DCs'!U$4:U$111,0,0)*_xlfn.XLOOKUP($A571,Drury_beneficiary_allocation!$A$5:$A$104,Drury_beneficiary_allocation!$G$5:$G$104,0,0)</f>
        <v>0</v>
      </c>
      <c r="L571" s="362">
        <f>_xlfn.XLOOKUP($A571,'Total project cost for DCs'!$A$4:$A$111,'Total project cost for DCs'!V$4:V$111,0,0)*_xlfn.XLOOKUP($A571,Drury_beneficiary_allocation!$A$5:$A$104,Drury_beneficiary_allocation!$G$5:$G$104,0,0)</f>
        <v>0</v>
      </c>
      <c r="M571" s="362">
        <f>_xlfn.XLOOKUP($A571,'Total project cost for DCs'!$A$4:$A$111,'Total project cost for DCs'!W$4:W$111,0,0)*_xlfn.XLOOKUP($A571,Drury_beneficiary_allocation!$A$5:$A$104,Drury_beneficiary_allocation!$G$5:$G$104,0,0)</f>
        <v>0</v>
      </c>
      <c r="N571" s="362">
        <f>_xlfn.XLOOKUP($A571,'Total project cost for DCs'!$A$4:$A$111,'Total project cost for DCs'!X$4:X$111,0,0)*_xlfn.XLOOKUP($A571,Drury_beneficiary_allocation!$A$5:$A$104,Drury_beneficiary_allocation!$G$5:$G$104,0,0)</f>
        <v>0</v>
      </c>
      <c r="O571" s="362">
        <f>_xlfn.XLOOKUP($A571,'Total project cost for DCs'!$A$4:$A$111,'Total project cost for DCs'!Y$4:Y$111,0,0)*_xlfn.XLOOKUP($A571,Drury_beneficiary_allocation!$A$5:$A$104,Drury_beneficiary_allocation!$G$5:$G$104,0,0)</f>
        <v>0</v>
      </c>
      <c r="P571" s="362">
        <f>_xlfn.XLOOKUP($A571,'Total project cost for DCs'!$A$4:$A$111,'Total project cost for DCs'!Z$4:Z$111,0,0)*_xlfn.XLOOKUP($A571,Drury_beneficiary_allocation!$A$5:$A$104,Drury_beneficiary_allocation!$G$5:$G$104,0,0)</f>
        <v>0</v>
      </c>
      <c r="Q571" s="362">
        <f>_xlfn.XLOOKUP($A571,'Total project cost for DCs'!$A$4:$A$111,'Total project cost for DCs'!AA$4:AA$111,0,0)*_xlfn.XLOOKUP($A571,Drury_beneficiary_allocation!$A$5:$A$104,Drury_beneficiary_allocation!$G$5:$G$104,0,0)</f>
        <v>0</v>
      </c>
      <c r="R571" s="362">
        <f>_xlfn.XLOOKUP($A571,'Total project cost for DCs'!$A$4:$A$111,'Total project cost for DCs'!AB$4:AB$111,0,0)*_xlfn.XLOOKUP($A571,Drury_beneficiary_allocation!$A$5:$A$104,Drury_beneficiary_allocation!$G$5:$G$104,0,0)</f>
        <v>0</v>
      </c>
      <c r="S571" s="362">
        <f>_xlfn.XLOOKUP($A571,'Total project cost for DCs'!$A$4:$A$111,'Total project cost for DCs'!AC$4:AC$111,0,0)*_xlfn.XLOOKUP($A571,Drury_beneficiary_allocation!$A$5:$A$104,Drury_beneficiary_allocation!$G$5:$G$104,0,0)</f>
        <v>0</v>
      </c>
      <c r="T571" s="362">
        <f>_xlfn.XLOOKUP($A571,'Total project cost for DCs'!$A$4:$A$111,'Total project cost for DCs'!AD$4:AD$111,0,0)*_xlfn.XLOOKUP($A571,Drury_beneficiary_allocation!$A$5:$A$104,Drury_beneficiary_allocation!$G$5:$G$104,0,0)</f>
        <v>0</v>
      </c>
      <c r="U571" s="362">
        <f>_xlfn.XLOOKUP($A571,'Total project cost for DCs'!$A$4:$A$111,'Total project cost for DCs'!AE$4:AE$111,0,0)*_xlfn.XLOOKUP($A571,Drury_beneficiary_allocation!$A$5:$A$104,Drury_beneficiary_allocation!$G$5:$G$104,0,0)</f>
        <v>0</v>
      </c>
      <c r="V571" s="362">
        <f>_xlfn.XLOOKUP($A571,'Total project cost for DCs'!$A$4:$A$111,'Total project cost for DCs'!AF$4:AF$111,0,0)*_xlfn.XLOOKUP($A571,Drury_beneficiary_allocation!$A$5:$A$104,Drury_beneficiary_allocation!$G$5:$G$104,0,0)</f>
        <v>0</v>
      </c>
      <c r="W571" s="362">
        <f>_xlfn.XLOOKUP($A571,'Total project cost for DCs'!$A$4:$A$111,'Total project cost for DCs'!AG$4:AG$111,0,0)*_xlfn.XLOOKUP($A571,Drury_beneficiary_allocation!$A$5:$A$104,Drury_beneficiary_allocation!$G$5:$G$104,0,0)</f>
        <v>0</v>
      </c>
      <c r="X571" s="362">
        <f>_xlfn.XLOOKUP($A571,'Total project cost for DCs'!$A$4:$A$111,'Total project cost for DCs'!AH$4:AH$111,0,0)*_xlfn.XLOOKUP($A571,Drury_beneficiary_allocation!$A$5:$A$104,Drury_beneficiary_allocation!$G$5:$G$104,0,0)</f>
        <v>0</v>
      </c>
      <c r="Y571" s="362">
        <f>_xlfn.XLOOKUP($A571,'Total project cost for DCs'!$A$4:$A$111,'Total project cost for DCs'!AI$4:AI$111,0,0)*_xlfn.XLOOKUP($A571,Drury_beneficiary_allocation!$A$5:$A$104,Drury_beneficiary_allocation!$G$5:$G$104,0,0)</f>
        <v>0</v>
      </c>
      <c r="Z571" s="362">
        <f>_xlfn.XLOOKUP($A571,'Total project cost for DCs'!$A$4:$A$111,'Total project cost for DCs'!AJ$4:AJ$111,0,0)*_xlfn.XLOOKUP($A571,Drury_beneficiary_allocation!$A$5:$A$104,Drury_beneficiary_allocation!$G$5:$G$104,0,0)</f>
        <v>0</v>
      </c>
      <c r="AA571" s="362">
        <f>_xlfn.XLOOKUP($A571,'Total project cost for DCs'!$A$4:$A$111,'Total project cost for DCs'!AK$4:AK$111,0,0)*_xlfn.XLOOKUP($A571,Drury_beneficiary_allocation!$A$5:$A$104,Drury_beneficiary_allocation!$G$5:$G$104,0,0)</f>
        <v>0</v>
      </c>
      <c r="AB571" s="362">
        <f>_xlfn.XLOOKUP($A571,'Total project cost for DCs'!$A$4:$A$111,'Total project cost for DCs'!AL$4:AL$111,0,0)*_xlfn.XLOOKUP($A571,Drury_beneficiary_allocation!$A$5:$A$104,Drury_beneficiary_allocation!$G$5:$G$104,0,0)</f>
        <v>0</v>
      </c>
      <c r="AC571" s="362">
        <f>_xlfn.XLOOKUP($A571,'Total project cost for DCs'!$A$4:$A$111,'Total project cost for DCs'!AM$4:AM$111,0,0)*_xlfn.XLOOKUP($A571,Drury_beneficiary_allocation!$A$5:$A$104,Drury_beneficiary_allocation!$G$5:$G$104,0,0)</f>
        <v>0</v>
      </c>
      <c r="AD571" s="362">
        <f>_xlfn.XLOOKUP($A571,'Total project cost for DCs'!$A$4:$A$111,'Total project cost for DCs'!AN$4:AN$111,0,0)*_xlfn.XLOOKUP($A571,Drury_beneficiary_allocation!$A$5:$A$104,Drury_beneficiary_allocation!$G$5:$G$104,0,0)</f>
        <v>0</v>
      </c>
      <c r="AE571" s="363">
        <f t="shared" si="77"/>
        <v>0</v>
      </c>
      <c r="AF571" s="349"/>
      <c r="AG571" s="349">
        <f t="shared" si="79"/>
        <v>0</v>
      </c>
      <c r="AH571" s="353">
        <v>0</v>
      </c>
      <c r="AI571" s="354" t="str">
        <f t="shared" si="78"/>
        <v>Arterial</v>
      </c>
      <c r="AJ571" s="349"/>
      <c r="AK571" s="349"/>
      <c r="AL571" s="355">
        <f>_xlfn.XLOOKUP(A571,'P1 Date Adjustment'!B:B,'P1 Date Adjustment'!F:F,"not found",0)</f>
        <v>2047</v>
      </c>
      <c r="AM571" s="349">
        <f t="shared" si="80"/>
        <v>0</v>
      </c>
    </row>
    <row r="572" spans="1:39" ht="30" x14ac:dyDescent="0.25">
      <c r="A572" s="129" t="s">
        <v>389</v>
      </c>
      <c r="B572" s="358" t="s">
        <v>390</v>
      </c>
      <c r="C572" s="358" t="str">
        <f>_xlfn.XLOOKUP($A572,'Total project cost for DCs'!A:A,'Total project cost for DCs'!C:C,"Not found",0)</f>
        <v>Interim active modes e.g. shared path on one side</v>
      </c>
      <c r="D572" s="355" t="s">
        <v>155</v>
      </c>
      <c r="E572" s="355" t="s">
        <v>145</v>
      </c>
      <c r="H572" s="355" t="s">
        <v>832</v>
      </c>
      <c r="I572" s="359">
        <f>_xlfn.XLOOKUP($H572,DC_growth_AGS!$A$665:$A$673,DC_growth_AGS!$O$665:$O$673,"Not found",0)</f>
        <v>0.36349328388092461</v>
      </c>
      <c r="J572" s="355">
        <v>2028</v>
      </c>
      <c r="K572" s="362">
        <f>_xlfn.XLOOKUP($A572,'Total project cost for DCs'!$A$4:$A$111,'Total project cost for DCs'!U$4:U$111,0,0)*_xlfn.XLOOKUP($A572,Drury_beneficiary_allocation!$A$5:$A$104,Drury_beneficiary_allocation!$G$5:$G$104,0,0)</f>
        <v>0</v>
      </c>
      <c r="L572" s="362">
        <f>_xlfn.XLOOKUP($A572,'Total project cost for DCs'!$A$4:$A$111,'Total project cost for DCs'!V$4:V$111,0,0)*_xlfn.XLOOKUP($A572,Drury_beneficiary_allocation!$A$5:$A$104,Drury_beneficiary_allocation!$G$5:$G$104,0,0)</f>
        <v>0</v>
      </c>
      <c r="M572" s="362">
        <f>_xlfn.XLOOKUP($A572,'Total project cost for DCs'!$A$4:$A$111,'Total project cost for DCs'!W$4:W$111,0,0)*_xlfn.XLOOKUP($A572,Drury_beneficiary_allocation!$A$5:$A$104,Drury_beneficiary_allocation!$G$5:$G$104,0,0)</f>
        <v>0</v>
      </c>
      <c r="N572" s="362">
        <f>_xlfn.XLOOKUP($A572,'Total project cost for DCs'!$A$4:$A$111,'Total project cost for DCs'!X$4:X$111,0,0)*_xlfn.XLOOKUP($A572,Drury_beneficiary_allocation!$A$5:$A$104,Drury_beneficiary_allocation!$G$5:$G$104,0,0)</f>
        <v>0</v>
      </c>
      <c r="O572" s="362">
        <f>_xlfn.XLOOKUP($A572,'Total project cost for DCs'!$A$4:$A$111,'Total project cost for DCs'!Y$4:Y$111,0,0)*_xlfn.XLOOKUP($A572,Drury_beneficiary_allocation!$A$5:$A$104,Drury_beneficiary_allocation!$G$5:$G$104,0,0)</f>
        <v>0</v>
      </c>
      <c r="P572" s="362">
        <f>_xlfn.XLOOKUP($A572,'Total project cost for DCs'!$A$4:$A$111,'Total project cost for DCs'!Z$4:Z$111,0,0)*_xlfn.XLOOKUP($A572,Drury_beneficiary_allocation!$A$5:$A$104,Drury_beneficiary_allocation!$G$5:$G$104,0,0)</f>
        <v>0</v>
      </c>
      <c r="Q572" s="362">
        <f>_xlfn.XLOOKUP($A572,'Total project cost for DCs'!$A$4:$A$111,'Total project cost for DCs'!AA$4:AA$111,0,0)*_xlfn.XLOOKUP($A572,Drury_beneficiary_allocation!$A$5:$A$104,Drury_beneficiary_allocation!$G$5:$G$104,0,0)</f>
        <v>0</v>
      </c>
      <c r="R572" s="362">
        <f>_xlfn.XLOOKUP($A572,'Total project cost for DCs'!$A$4:$A$111,'Total project cost for DCs'!AB$4:AB$111,0,0)*_xlfn.XLOOKUP($A572,Drury_beneficiary_allocation!$A$5:$A$104,Drury_beneficiary_allocation!$G$5:$G$104,0,0)</f>
        <v>0</v>
      </c>
      <c r="S572" s="362">
        <f>_xlfn.XLOOKUP($A572,'Total project cost for DCs'!$A$4:$A$111,'Total project cost for DCs'!AC$4:AC$111,0,0)*_xlfn.XLOOKUP($A572,Drury_beneficiary_allocation!$A$5:$A$104,Drury_beneficiary_allocation!$G$5:$G$104,0,0)</f>
        <v>0</v>
      </c>
      <c r="T572" s="362">
        <f>_xlfn.XLOOKUP($A572,'Total project cost for DCs'!$A$4:$A$111,'Total project cost for DCs'!AD$4:AD$111,0,0)*_xlfn.XLOOKUP($A572,Drury_beneficiary_allocation!$A$5:$A$104,Drury_beneficiary_allocation!$G$5:$G$104,0,0)</f>
        <v>0</v>
      </c>
      <c r="U572" s="362">
        <f>_xlfn.XLOOKUP($A572,'Total project cost for DCs'!$A$4:$A$111,'Total project cost for DCs'!AE$4:AE$111,0,0)*_xlfn.XLOOKUP($A572,Drury_beneficiary_allocation!$A$5:$A$104,Drury_beneficiary_allocation!$G$5:$G$104,0,0)</f>
        <v>0</v>
      </c>
      <c r="V572" s="362">
        <f>_xlfn.XLOOKUP($A572,'Total project cost for DCs'!$A$4:$A$111,'Total project cost for DCs'!AF$4:AF$111,0,0)*_xlfn.XLOOKUP($A572,Drury_beneficiary_allocation!$A$5:$A$104,Drury_beneficiary_allocation!$G$5:$G$104,0,0)</f>
        <v>0</v>
      </c>
      <c r="W572" s="362">
        <f>_xlfn.XLOOKUP($A572,'Total project cost for DCs'!$A$4:$A$111,'Total project cost for DCs'!AG$4:AG$111,0,0)*_xlfn.XLOOKUP($A572,Drury_beneficiary_allocation!$A$5:$A$104,Drury_beneficiary_allocation!$G$5:$G$104,0,0)</f>
        <v>0</v>
      </c>
      <c r="X572" s="362">
        <f>_xlfn.XLOOKUP($A572,'Total project cost for DCs'!$A$4:$A$111,'Total project cost for DCs'!AH$4:AH$111,0,0)*_xlfn.XLOOKUP($A572,Drury_beneficiary_allocation!$A$5:$A$104,Drury_beneficiary_allocation!$G$5:$G$104,0,0)</f>
        <v>0</v>
      </c>
      <c r="Y572" s="362">
        <f>_xlfn.XLOOKUP($A572,'Total project cost for DCs'!$A$4:$A$111,'Total project cost for DCs'!AI$4:AI$111,0,0)*_xlfn.XLOOKUP($A572,Drury_beneficiary_allocation!$A$5:$A$104,Drury_beneficiary_allocation!$G$5:$G$104,0,0)</f>
        <v>0</v>
      </c>
      <c r="Z572" s="362">
        <f>_xlfn.XLOOKUP($A572,'Total project cost for DCs'!$A$4:$A$111,'Total project cost for DCs'!AJ$4:AJ$111,0,0)*_xlfn.XLOOKUP($A572,Drury_beneficiary_allocation!$A$5:$A$104,Drury_beneficiary_allocation!$G$5:$G$104,0,0)</f>
        <v>0</v>
      </c>
      <c r="AA572" s="362">
        <f>_xlfn.XLOOKUP($A572,'Total project cost for DCs'!$A$4:$A$111,'Total project cost for DCs'!AK$4:AK$111,0,0)*_xlfn.XLOOKUP($A572,Drury_beneficiary_allocation!$A$5:$A$104,Drury_beneficiary_allocation!$G$5:$G$104,0,0)</f>
        <v>0</v>
      </c>
      <c r="AB572" s="362">
        <f>_xlfn.XLOOKUP($A572,'Total project cost for DCs'!$A$4:$A$111,'Total project cost for DCs'!AL$4:AL$111,0,0)*_xlfn.XLOOKUP($A572,Drury_beneficiary_allocation!$A$5:$A$104,Drury_beneficiary_allocation!$G$5:$G$104,0,0)</f>
        <v>0</v>
      </c>
      <c r="AC572" s="362">
        <f>_xlfn.XLOOKUP($A572,'Total project cost for DCs'!$A$4:$A$111,'Total project cost for DCs'!AM$4:AM$111,0,0)*_xlfn.XLOOKUP($A572,Drury_beneficiary_allocation!$A$5:$A$104,Drury_beneficiary_allocation!$G$5:$G$104,0,0)</f>
        <v>0</v>
      </c>
      <c r="AD572" s="362">
        <f>_xlfn.XLOOKUP($A572,'Total project cost for DCs'!$A$4:$A$111,'Total project cost for DCs'!AN$4:AN$111,0,0)*_xlfn.XLOOKUP($A572,Drury_beneficiary_allocation!$A$5:$A$104,Drury_beneficiary_allocation!$G$5:$G$104,0,0)</f>
        <v>0</v>
      </c>
      <c r="AE572" s="363">
        <f t="shared" si="77"/>
        <v>0</v>
      </c>
      <c r="AF572" s="349"/>
      <c r="AG572" s="349">
        <f t="shared" si="79"/>
        <v>0</v>
      </c>
      <c r="AH572" s="353">
        <v>0</v>
      </c>
      <c r="AI572" s="354" t="str">
        <f t="shared" si="78"/>
        <v>Arterial</v>
      </c>
      <c r="AJ572" s="349"/>
      <c r="AK572" s="349"/>
      <c r="AL572" s="355">
        <f>_xlfn.XLOOKUP(A572,'P1 Date Adjustment'!B:B,'P1 Date Adjustment'!F:F,"not found",0)</f>
        <v>2028</v>
      </c>
      <c r="AM572" s="349">
        <f t="shared" si="80"/>
        <v>0</v>
      </c>
    </row>
    <row r="573" spans="1:39" ht="30" x14ac:dyDescent="0.25">
      <c r="A573" s="129" t="s">
        <v>392</v>
      </c>
      <c r="B573" s="358" t="s">
        <v>390</v>
      </c>
      <c r="C573" s="358" t="str">
        <f>_xlfn.XLOOKUP($A573,'Total project cost for DCs'!A:A,'Total project cost for DCs'!C:C,"Not found",0)</f>
        <v xml:space="preserve"> 2-lane urban- upgrade existing road with active mode facility on both sides (TDM)</v>
      </c>
      <c r="D573" s="355" t="s">
        <v>155</v>
      </c>
      <c r="E573" s="355" t="s">
        <v>145</v>
      </c>
      <c r="H573" s="355" t="s">
        <v>832</v>
      </c>
      <c r="I573" s="359">
        <f>_xlfn.XLOOKUP($H573,DC_growth_AGS!$A$665:$A$673,DC_growth_AGS!$O$665:$O$673,"Not found",0)</f>
        <v>0.36349328388092461</v>
      </c>
      <c r="J573" s="355">
        <v>2031</v>
      </c>
      <c r="K573" s="362">
        <f>_xlfn.XLOOKUP($A573,'Total project cost for DCs'!$A$4:$A$111,'Total project cost for DCs'!U$4:U$111,0,0)*_xlfn.XLOOKUP($A573,Drury_beneficiary_allocation!$A$5:$A$104,Drury_beneficiary_allocation!$G$5:$G$104,0,0)</f>
        <v>0</v>
      </c>
      <c r="L573" s="362">
        <f>_xlfn.XLOOKUP($A573,'Total project cost for DCs'!$A$4:$A$111,'Total project cost for DCs'!V$4:V$111,0,0)*_xlfn.XLOOKUP($A573,Drury_beneficiary_allocation!$A$5:$A$104,Drury_beneficiary_allocation!$G$5:$G$104,0,0)</f>
        <v>0</v>
      </c>
      <c r="M573" s="362">
        <f>_xlfn.XLOOKUP($A573,'Total project cost for DCs'!$A$4:$A$111,'Total project cost for DCs'!W$4:W$111,0,0)*_xlfn.XLOOKUP($A573,Drury_beneficiary_allocation!$A$5:$A$104,Drury_beneficiary_allocation!$G$5:$G$104,0,0)</f>
        <v>0</v>
      </c>
      <c r="N573" s="362">
        <f>_xlfn.XLOOKUP($A573,'Total project cost for DCs'!$A$4:$A$111,'Total project cost for DCs'!X$4:X$111,0,0)*_xlfn.XLOOKUP($A573,Drury_beneficiary_allocation!$A$5:$A$104,Drury_beneficiary_allocation!$G$5:$G$104,0,0)</f>
        <v>0</v>
      </c>
      <c r="O573" s="362">
        <f>_xlfn.XLOOKUP($A573,'Total project cost for DCs'!$A$4:$A$111,'Total project cost for DCs'!Y$4:Y$111,0,0)*_xlfn.XLOOKUP($A573,Drury_beneficiary_allocation!$A$5:$A$104,Drury_beneficiary_allocation!$G$5:$G$104,0,0)</f>
        <v>0</v>
      </c>
      <c r="P573" s="362">
        <f>_xlfn.XLOOKUP($A573,'Total project cost for DCs'!$A$4:$A$111,'Total project cost for DCs'!Z$4:Z$111,0,0)*_xlfn.XLOOKUP($A573,Drury_beneficiary_allocation!$A$5:$A$104,Drury_beneficiary_allocation!$G$5:$G$104,0,0)</f>
        <v>0</v>
      </c>
      <c r="Q573" s="362">
        <f>_xlfn.XLOOKUP($A573,'Total project cost for DCs'!$A$4:$A$111,'Total project cost for DCs'!AA$4:AA$111,0,0)*_xlfn.XLOOKUP($A573,Drury_beneficiary_allocation!$A$5:$A$104,Drury_beneficiary_allocation!$G$5:$G$104,0,0)</f>
        <v>0</v>
      </c>
      <c r="R573" s="362">
        <f>_xlfn.XLOOKUP($A573,'Total project cost for DCs'!$A$4:$A$111,'Total project cost for DCs'!AB$4:AB$111,0,0)*_xlfn.XLOOKUP($A573,Drury_beneficiary_allocation!$A$5:$A$104,Drury_beneficiary_allocation!$G$5:$G$104,0,0)</f>
        <v>0</v>
      </c>
      <c r="S573" s="362">
        <f>_xlfn.XLOOKUP($A573,'Total project cost for DCs'!$A$4:$A$111,'Total project cost for DCs'!AC$4:AC$111,0,0)*_xlfn.XLOOKUP($A573,Drury_beneficiary_allocation!$A$5:$A$104,Drury_beneficiary_allocation!$G$5:$G$104,0,0)</f>
        <v>0</v>
      </c>
      <c r="T573" s="362">
        <f>_xlfn.XLOOKUP($A573,'Total project cost for DCs'!$A$4:$A$111,'Total project cost for DCs'!AD$4:AD$111,0,0)*_xlfn.XLOOKUP($A573,Drury_beneficiary_allocation!$A$5:$A$104,Drury_beneficiary_allocation!$G$5:$G$104,0,0)</f>
        <v>0</v>
      </c>
      <c r="U573" s="362">
        <f>_xlfn.XLOOKUP($A573,'Total project cost for DCs'!$A$4:$A$111,'Total project cost for DCs'!AE$4:AE$111,0,0)*_xlfn.XLOOKUP($A573,Drury_beneficiary_allocation!$A$5:$A$104,Drury_beneficiary_allocation!$G$5:$G$104,0,0)</f>
        <v>0</v>
      </c>
      <c r="V573" s="362">
        <f>_xlfn.XLOOKUP($A573,'Total project cost for DCs'!$A$4:$A$111,'Total project cost for DCs'!AF$4:AF$111,0,0)*_xlfn.XLOOKUP($A573,Drury_beneficiary_allocation!$A$5:$A$104,Drury_beneficiary_allocation!$G$5:$G$104,0,0)</f>
        <v>0</v>
      </c>
      <c r="W573" s="362">
        <f>_xlfn.XLOOKUP($A573,'Total project cost for DCs'!$A$4:$A$111,'Total project cost for DCs'!AG$4:AG$111,0,0)*_xlfn.XLOOKUP($A573,Drury_beneficiary_allocation!$A$5:$A$104,Drury_beneficiary_allocation!$G$5:$G$104,0,0)</f>
        <v>0</v>
      </c>
      <c r="X573" s="362">
        <f>_xlfn.XLOOKUP($A573,'Total project cost for DCs'!$A$4:$A$111,'Total project cost for DCs'!AH$4:AH$111,0,0)*_xlfn.XLOOKUP($A573,Drury_beneficiary_allocation!$A$5:$A$104,Drury_beneficiary_allocation!$G$5:$G$104,0,0)</f>
        <v>0</v>
      </c>
      <c r="Y573" s="362">
        <f>_xlfn.XLOOKUP($A573,'Total project cost for DCs'!$A$4:$A$111,'Total project cost for DCs'!AI$4:AI$111,0,0)*_xlfn.XLOOKUP($A573,Drury_beneficiary_allocation!$A$5:$A$104,Drury_beneficiary_allocation!$G$5:$G$104,0,0)</f>
        <v>0</v>
      </c>
      <c r="Z573" s="362">
        <f>_xlfn.XLOOKUP($A573,'Total project cost for DCs'!$A$4:$A$111,'Total project cost for DCs'!AJ$4:AJ$111,0,0)*_xlfn.XLOOKUP($A573,Drury_beneficiary_allocation!$A$5:$A$104,Drury_beneficiary_allocation!$G$5:$G$104,0,0)</f>
        <v>0</v>
      </c>
      <c r="AA573" s="362">
        <f>_xlfn.XLOOKUP($A573,'Total project cost for DCs'!$A$4:$A$111,'Total project cost for DCs'!AK$4:AK$111,0,0)*_xlfn.XLOOKUP($A573,Drury_beneficiary_allocation!$A$5:$A$104,Drury_beneficiary_allocation!$G$5:$G$104,0,0)</f>
        <v>0</v>
      </c>
      <c r="AB573" s="362">
        <f>_xlfn.XLOOKUP($A573,'Total project cost for DCs'!$A$4:$A$111,'Total project cost for DCs'!AL$4:AL$111,0,0)*_xlfn.XLOOKUP($A573,Drury_beneficiary_allocation!$A$5:$A$104,Drury_beneficiary_allocation!$G$5:$G$104,0,0)</f>
        <v>0</v>
      </c>
      <c r="AC573" s="362">
        <f>_xlfn.XLOOKUP($A573,'Total project cost for DCs'!$A$4:$A$111,'Total project cost for DCs'!AM$4:AM$111,0,0)*_xlfn.XLOOKUP($A573,Drury_beneficiary_allocation!$A$5:$A$104,Drury_beneficiary_allocation!$G$5:$G$104,0,0)</f>
        <v>0</v>
      </c>
      <c r="AD573" s="362">
        <f>_xlfn.XLOOKUP($A573,'Total project cost for DCs'!$A$4:$A$111,'Total project cost for DCs'!AN$4:AN$111,0,0)*_xlfn.XLOOKUP($A573,Drury_beneficiary_allocation!$A$5:$A$104,Drury_beneficiary_allocation!$G$5:$G$104,0,0)</f>
        <v>0</v>
      </c>
      <c r="AE573" s="363">
        <f t="shared" si="77"/>
        <v>0</v>
      </c>
      <c r="AF573" s="349"/>
      <c r="AG573" s="349">
        <f t="shared" si="79"/>
        <v>0</v>
      </c>
      <c r="AH573" s="353">
        <v>0</v>
      </c>
      <c r="AI573" s="354" t="str">
        <f t="shared" si="78"/>
        <v>Arterial</v>
      </c>
      <c r="AJ573" s="349"/>
      <c r="AK573" s="349"/>
      <c r="AL573" s="355">
        <f>_xlfn.XLOOKUP(A573,'P1 Date Adjustment'!B:B,'P1 Date Adjustment'!F:F,"not found",0)</f>
        <v>2031</v>
      </c>
      <c r="AM573" s="349">
        <f t="shared" si="80"/>
        <v>0</v>
      </c>
    </row>
    <row r="574" spans="1:39" ht="30" x14ac:dyDescent="0.25">
      <c r="A574" s="129" t="s">
        <v>394</v>
      </c>
      <c r="B574" s="358" t="s">
        <v>390</v>
      </c>
      <c r="C574" s="358" t="str">
        <f>_xlfn.XLOOKUP($A574,'Total project cost for DCs'!A:A,'Total project cost for DCs'!C:C,"Not found",0)</f>
        <v>4-lane urban FTN- upgrade 2-lane urban to 4-lane with active modes on both sides, (TDM)</v>
      </c>
      <c r="D574" s="355" t="s">
        <v>155</v>
      </c>
      <c r="E574" s="355" t="s">
        <v>157</v>
      </c>
      <c r="H574" s="355" t="s">
        <v>832</v>
      </c>
      <c r="I574" s="359">
        <f>_xlfn.XLOOKUP($H574,DC_growth_AGS!$A$665:$A$673,DC_growth_AGS!$O$665:$O$673,"Not found",0)</f>
        <v>0.36349328388092461</v>
      </c>
      <c r="J574" s="355">
        <v>2047</v>
      </c>
      <c r="K574" s="362">
        <f>_xlfn.XLOOKUP($A574,'Total project cost for DCs'!$A$4:$A$111,'Total project cost for DCs'!U$4:U$111,0,0)*_xlfn.XLOOKUP($A574,Drury_beneficiary_allocation!$A$5:$A$104,Drury_beneficiary_allocation!$G$5:$G$104,0,0)</f>
        <v>0</v>
      </c>
      <c r="L574" s="362">
        <f>_xlfn.XLOOKUP($A574,'Total project cost for DCs'!$A$4:$A$111,'Total project cost for DCs'!V$4:V$111,0,0)*_xlfn.XLOOKUP($A574,Drury_beneficiary_allocation!$A$5:$A$104,Drury_beneficiary_allocation!$G$5:$G$104,0,0)</f>
        <v>0</v>
      </c>
      <c r="M574" s="362">
        <f>_xlfn.XLOOKUP($A574,'Total project cost for DCs'!$A$4:$A$111,'Total project cost for DCs'!W$4:W$111,0,0)*_xlfn.XLOOKUP($A574,Drury_beneficiary_allocation!$A$5:$A$104,Drury_beneficiary_allocation!$G$5:$G$104,0,0)</f>
        <v>0</v>
      </c>
      <c r="N574" s="362">
        <f>_xlfn.XLOOKUP($A574,'Total project cost for DCs'!$A$4:$A$111,'Total project cost for DCs'!X$4:X$111,0,0)*_xlfn.XLOOKUP($A574,Drury_beneficiary_allocation!$A$5:$A$104,Drury_beneficiary_allocation!$G$5:$G$104,0,0)</f>
        <v>0</v>
      </c>
      <c r="O574" s="362">
        <f>_xlfn.XLOOKUP($A574,'Total project cost for DCs'!$A$4:$A$111,'Total project cost for DCs'!Y$4:Y$111,0,0)*_xlfn.XLOOKUP($A574,Drury_beneficiary_allocation!$A$5:$A$104,Drury_beneficiary_allocation!$G$5:$G$104,0,0)</f>
        <v>0</v>
      </c>
      <c r="P574" s="362">
        <f>_xlfn.XLOOKUP($A574,'Total project cost for DCs'!$A$4:$A$111,'Total project cost for DCs'!Z$4:Z$111,0,0)*_xlfn.XLOOKUP($A574,Drury_beneficiary_allocation!$A$5:$A$104,Drury_beneficiary_allocation!$G$5:$G$104,0,0)</f>
        <v>0</v>
      </c>
      <c r="Q574" s="362">
        <f>_xlfn.XLOOKUP($A574,'Total project cost for DCs'!$A$4:$A$111,'Total project cost for DCs'!AA$4:AA$111,0,0)*_xlfn.XLOOKUP($A574,Drury_beneficiary_allocation!$A$5:$A$104,Drury_beneficiary_allocation!$G$5:$G$104,0,0)</f>
        <v>0</v>
      </c>
      <c r="R574" s="362">
        <f>_xlfn.XLOOKUP($A574,'Total project cost for DCs'!$A$4:$A$111,'Total project cost for DCs'!AB$4:AB$111,0,0)*_xlfn.XLOOKUP($A574,Drury_beneficiary_allocation!$A$5:$A$104,Drury_beneficiary_allocation!$G$5:$G$104,0,0)</f>
        <v>0</v>
      </c>
      <c r="S574" s="362">
        <f>_xlfn.XLOOKUP($A574,'Total project cost for DCs'!$A$4:$A$111,'Total project cost for DCs'!AC$4:AC$111,0,0)*_xlfn.XLOOKUP($A574,Drury_beneficiary_allocation!$A$5:$A$104,Drury_beneficiary_allocation!$G$5:$G$104,0,0)</f>
        <v>0</v>
      </c>
      <c r="T574" s="362">
        <f>_xlfn.XLOOKUP($A574,'Total project cost for DCs'!$A$4:$A$111,'Total project cost for DCs'!AD$4:AD$111,0,0)*_xlfn.XLOOKUP($A574,Drury_beneficiary_allocation!$A$5:$A$104,Drury_beneficiary_allocation!$G$5:$G$104,0,0)</f>
        <v>0</v>
      </c>
      <c r="U574" s="362">
        <f>_xlfn.XLOOKUP($A574,'Total project cost for DCs'!$A$4:$A$111,'Total project cost for DCs'!AE$4:AE$111,0,0)*_xlfn.XLOOKUP($A574,Drury_beneficiary_allocation!$A$5:$A$104,Drury_beneficiary_allocation!$G$5:$G$104,0,0)</f>
        <v>0</v>
      </c>
      <c r="V574" s="362">
        <f>_xlfn.XLOOKUP($A574,'Total project cost for DCs'!$A$4:$A$111,'Total project cost for DCs'!AF$4:AF$111,0,0)*_xlfn.XLOOKUP($A574,Drury_beneficiary_allocation!$A$5:$A$104,Drury_beneficiary_allocation!$G$5:$G$104,0,0)</f>
        <v>0</v>
      </c>
      <c r="W574" s="362">
        <f>_xlfn.XLOOKUP($A574,'Total project cost for DCs'!$A$4:$A$111,'Total project cost for DCs'!AG$4:AG$111,0,0)*_xlfn.XLOOKUP($A574,Drury_beneficiary_allocation!$A$5:$A$104,Drury_beneficiary_allocation!$G$5:$G$104,0,0)</f>
        <v>0</v>
      </c>
      <c r="X574" s="362">
        <f>_xlfn.XLOOKUP($A574,'Total project cost for DCs'!$A$4:$A$111,'Total project cost for DCs'!AH$4:AH$111,0,0)*_xlfn.XLOOKUP($A574,Drury_beneficiary_allocation!$A$5:$A$104,Drury_beneficiary_allocation!$G$5:$G$104,0,0)</f>
        <v>0</v>
      </c>
      <c r="Y574" s="362">
        <f>_xlfn.XLOOKUP($A574,'Total project cost for DCs'!$A$4:$A$111,'Total project cost for DCs'!AI$4:AI$111,0,0)*_xlfn.XLOOKUP($A574,Drury_beneficiary_allocation!$A$5:$A$104,Drury_beneficiary_allocation!$G$5:$G$104,0,0)</f>
        <v>0</v>
      </c>
      <c r="Z574" s="362">
        <f>_xlfn.XLOOKUP($A574,'Total project cost for DCs'!$A$4:$A$111,'Total project cost for DCs'!AJ$4:AJ$111,0,0)*_xlfn.XLOOKUP($A574,Drury_beneficiary_allocation!$A$5:$A$104,Drury_beneficiary_allocation!$G$5:$G$104,0,0)</f>
        <v>0</v>
      </c>
      <c r="AA574" s="362">
        <f>_xlfn.XLOOKUP($A574,'Total project cost for DCs'!$A$4:$A$111,'Total project cost for DCs'!AK$4:AK$111,0,0)*_xlfn.XLOOKUP($A574,Drury_beneficiary_allocation!$A$5:$A$104,Drury_beneficiary_allocation!$G$5:$G$104,0,0)</f>
        <v>0</v>
      </c>
      <c r="AB574" s="362">
        <f>_xlfn.XLOOKUP($A574,'Total project cost for DCs'!$A$4:$A$111,'Total project cost for DCs'!AL$4:AL$111,0,0)*_xlfn.XLOOKUP($A574,Drury_beneficiary_allocation!$A$5:$A$104,Drury_beneficiary_allocation!$G$5:$G$104,0,0)</f>
        <v>0</v>
      </c>
      <c r="AC574" s="362">
        <f>_xlfn.XLOOKUP($A574,'Total project cost for DCs'!$A$4:$A$111,'Total project cost for DCs'!AM$4:AM$111,0,0)*_xlfn.XLOOKUP($A574,Drury_beneficiary_allocation!$A$5:$A$104,Drury_beneficiary_allocation!$G$5:$G$104,0,0)</f>
        <v>0</v>
      </c>
      <c r="AD574" s="362">
        <f>_xlfn.XLOOKUP($A574,'Total project cost for DCs'!$A$4:$A$111,'Total project cost for DCs'!AN$4:AN$111,0,0)*_xlfn.XLOOKUP($A574,Drury_beneficiary_allocation!$A$5:$A$104,Drury_beneficiary_allocation!$G$5:$G$104,0,0)</f>
        <v>0</v>
      </c>
      <c r="AE574" s="363">
        <f t="shared" si="77"/>
        <v>0</v>
      </c>
      <c r="AF574" s="349"/>
      <c r="AG574" s="349">
        <f t="shared" si="79"/>
        <v>0</v>
      </c>
      <c r="AH574" s="353">
        <v>0</v>
      </c>
      <c r="AI574" s="354" t="str">
        <f t="shared" si="78"/>
        <v>Arterial</v>
      </c>
      <c r="AJ574" s="349"/>
      <c r="AK574" s="349"/>
      <c r="AL574" s="355">
        <f>_xlfn.XLOOKUP(A574,'P1 Date Adjustment'!B:B,'P1 Date Adjustment'!F:F,"not found",0)</f>
        <v>2047</v>
      </c>
      <c r="AM574" s="349">
        <f t="shared" si="80"/>
        <v>0</v>
      </c>
    </row>
    <row r="575" spans="1:39" ht="30" x14ac:dyDescent="0.25">
      <c r="A575" s="129">
        <v>46</v>
      </c>
      <c r="B575" s="358" t="s">
        <v>408</v>
      </c>
      <c r="C575" s="358" t="str">
        <f>_xlfn.XLOOKUP($A575,'Total project cost for DCs'!A:A,'Total project cost for DCs'!C:C,"Not found",0)</f>
        <v>Possible signals(subject to Auranga assessment)</v>
      </c>
      <c r="D575" s="355" t="s">
        <v>155</v>
      </c>
      <c r="E575" s="355" t="s">
        <v>157</v>
      </c>
      <c r="H575" s="355" t="s">
        <v>832</v>
      </c>
      <c r="I575" s="359">
        <f>_xlfn.XLOOKUP($H575,DC_growth_AGS!$A$665:$A$673,DC_growth_AGS!$O$665:$O$673,"Not found",0)</f>
        <v>0.36349328388092461</v>
      </c>
      <c r="J575" s="355">
        <v>2031</v>
      </c>
      <c r="K575" s="362">
        <f>_xlfn.XLOOKUP($A575,'Total project cost for DCs'!$A$4:$A$111,'Total project cost for DCs'!U$4:U$111,0,0)*_xlfn.XLOOKUP($A575,Drury_beneficiary_allocation!$A$5:$A$104,Drury_beneficiary_allocation!$G$5:$G$104,0,0)</f>
        <v>0</v>
      </c>
      <c r="L575" s="362">
        <f>_xlfn.XLOOKUP($A575,'Total project cost for DCs'!$A$4:$A$111,'Total project cost for DCs'!V$4:V$111,0,0)*_xlfn.XLOOKUP($A575,Drury_beneficiary_allocation!$A$5:$A$104,Drury_beneficiary_allocation!$G$5:$G$104,0,0)</f>
        <v>0</v>
      </c>
      <c r="M575" s="362">
        <f>_xlfn.XLOOKUP($A575,'Total project cost for DCs'!$A$4:$A$111,'Total project cost for DCs'!W$4:W$111,0,0)*_xlfn.XLOOKUP($A575,Drury_beneficiary_allocation!$A$5:$A$104,Drury_beneficiary_allocation!$G$5:$G$104,0,0)</f>
        <v>0</v>
      </c>
      <c r="N575" s="362">
        <f>_xlfn.XLOOKUP($A575,'Total project cost for DCs'!$A$4:$A$111,'Total project cost for DCs'!X$4:X$111,0,0)*_xlfn.XLOOKUP($A575,Drury_beneficiary_allocation!$A$5:$A$104,Drury_beneficiary_allocation!$G$5:$G$104,0,0)</f>
        <v>0</v>
      </c>
      <c r="O575" s="362">
        <f>_xlfn.XLOOKUP($A575,'Total project cost for DCs'!$A$4:$A$111,'Total project cost for DCs'!Y$4:Y$111,0,0)*_xlfn.XLOOKUP($A575,Drury_beneficiary_allocation!$A$5:$A$104,Drury_beneficiary_allocation!$G$5:$G$104,0,0)</f>
        <v>0</v>
      </c>
      <c r="P575" s="362">
        <f>_xlfn.XLOOKUP($A575,'Total project cost for DCs'!$A$4:$A$111,'Total project cost for DCs'!Z$4:Z$111,0,0)*_xlfn.XLOOKUP($A575,Drury_beneficiary_allocation!$A$5:$A$104,Drury_beneficiary_allocation!$G$5:$G$104,0,0)</f>
        <v>0</v>
      </c>
      <c r="Q575" s="362">
        <f>_xlfn.XLOOKUP($A575,'Total project cost for DCs'!$A$4:$A$111,'Total project cost for DCs'!AA$4:AA$111,0,0)*_xlfn.XLOOKUP($A575,Drury_beneficiary_allocation!$A$5:$A$104,Drury_beneficiary_allocation!$G$5:$G$104,0,0)</f>
        <v>0</v>
      </c>
      <c r="R575" s="362">
        <f>_xlfn.XLOOKUP($A575,'Total project cost for DCs'!$A$4:$A$111,'Total project cost for DCs'!AB$4:AB$111,0,0)*_xlfn.XLOOKUP($A575,Drury_beneficiary_allocation!$A$5:$A$104,Drury_beneficiary_allocation!$G$5:$G$104,0,0)</f>
        <v>0</v>
      </c>
      <c r="S575" s="362">
        <f>_xlfn.XLOOKUP($A575,'Total project cost for DCs'!$A$4:$A$111,'Total project cost for DCs'!AC$4:AC$111,0,0)*_xlfn.XLOOKUP($A575,Drury_beneficiary_allocation!$A$5:$A$104,Drury_beneficiary_allocation!$G$5:$G$104,0,0)</f>
        <v>0</v>
      </c>
      <c r="T575" s="362">
        <f>_xlfn.XLOOKUP($A575,'Total project cost for DCs'!$A$4:$A$111,'Total project cost for DCs'!AD$4:AD$111,0,0)*_xlfn.XLOOKUP($A575,Drury_beneficiary_allocation!$A$5:$A$104,Drury_beneficiary_allocation!$G$5:$G$104,0,0)</f>
        <v>0</v>
      </c>
      <c r="U575" s="362">
        <f>_xlfn.XLOOKUP($A575,'Total project cost for DCs'!$A$4:$A$111,'Total project cost for DCs'!AE$4:AE$111,0,0)*_xlfn.XLOOKUP($A575,Drury_beneficiary_allocation!$A$5:$A$104,Drury_beneficiary_allocation!$G$5:$G$104,0,0)</f>
        <v>0</v>
      </c>
      <c r="V575" s="362">
        <f>_xlfn.XLOOKUP($A575,'Total project cost for DCs'!$A$4:$A$111,'Total project cost for DCs'!AF$4:AF$111,0,0)*_xlfn.XLOOKUP($A575,Drury_beneficiary_allocation!$A$5:$A$104,Drury_beneficiary_allocation!$G$5:$G$104,0,0)</f>
        <v>0</v>
      </c>
      <c r="W575" s="362">
        <f>_xlfn.XLOOKUP($A575,'Total project cost for DCs'!$A$4:$A$111,'Total project cost for DCs'!AG$4:AG$111,0,0)*_xlfn.XLOOKUP($A575,Drury_beneficiary_allocation!$A$5:$A$104,Drury_beneficiary_allocation!$G$5:$G$104,0,0)</f>
        <v>0</v>
      </c>
      <c r="X575" s="362">
        <f>_xlfn.XLOOKUP($A575,'Total project cost for DCs'!$A$4:$A$111,'Total project cost for DCs'!AH$4:AH$111,0,0)*_xlfn.XLOOKUP($A575,Drury_beneficiary_allocation!$A$5:$A$104,Drury_beneficiary_allocation!$G$5:$G$104,0,0)</f>
        <v>0</v>
      </c>
      <c r="Y575" s="362">
        <f>_xlfn.XLOOKUP($A575,'Total project cost for DCs'!$A$4:$A$111,'Total project cost for DCs'!AI$4:AI$111,0,0)*_xlfn.XLOOKUP($A575,Drury_beneficiary_allocation!$A$5:$A$104,Drury_beneficiary_allocation!$G$5:$G$104,0,0)</f>
        <v>0</v>
      </c>
      <c r="Z575" s="362">
        <f>_xlfn.XLOOKUP($A575,'Total project cost for DCs'!$A$4:$A$111,'Total project cost for DCs'!AJ$4:AJ$111,0,0)*_xlfn.XLOOKUP($A575,Drury_beneficiary_allocation!$A$5:$A$104,Drury_beneficiary_allocation!$G$5:$G$104,0,0)</f>
        <v>0</v>
      </c>
      <c r="AA575" s="362">
        <f>_xlfn.XLOOKUP($A575,'Total project cost for DCs'!$A$4:$A$111,'Total project cost for DCs'!AK$4:AK$111,0,0)*_xlfn.XLOOKUP($A575,Drury_beneficiary_allocation!$A$5:$A$104,Drury_beneficiary_allocation!$G$5:$G$104,0,0)</f>
        <v>0</v>
      </c>
      <c r="AB575" s="362">
        <f>_xlfn.XLOOKUP($A575,'Total project cost for DCs'!$A$4:$A$111,'Total project cost for DCs'!AL$4:AL$111,0,0)*_xlfn.XLOOKUP($A575,Drury_beneficiary_allocation!$A$5:$A$104,Drury_beneficiary_allocation!$G$5:$G$104,0,0)</f>
        <v>0</v>
      </c>
      <c r="AC575" s="362">
        <f>_xlfn.XLOOKUP($A575,'Total project cost for DCs'!$A$4:$A$111,'Total project cost for DCs'!AM$4:AM$111,0,0)*_xlfn.XLOOKUP($A575,Drury_beneficiary_allocation!$A$5:$A$104,Drury_beneficiary_allocation!$G$5:$G$104,0,0)</f>
        <v>0</v>
      </c>
      <c r="AD575" s="362">
        <f>_xlfn.XLOOKUP($A575,'Total project cost for DCs'!$A$4:$A$111,'Total project cost for DCs'!AN$4:AN$111,0,0)*_xlfn.XLOOKUP($A575,Drury_beneficiary_allocation!$A$5:$A$104,Drury_beneficiary_allocation!$G$5:$G$104,0,0)</f>
        <v>0</v>
      </c>
      <c r="AE575" s="363">
        <f t="shared" si="77"/>
        <v>0</v>
      </c>
      <c r="AF575" s="349"/>
      <c r="AG575" s="349">
        <f t="shared" si="79"/>
        <v>0</v>
      </c>
      <c r="AH575" s="353">
        <v>0</v>
      </c>
      <c r="AI575" s="354" t="str">
        <f t="shared" si="78"/>
        <v>Arterial</v>
      </c>
      <c r="AJ575" s="349"/>
      <c r="AK575" s="349"/>
      <c r="AL575" s="355">
        <f>_xlfn.XLOOKUP(A575,'P1 Date Adjustment'!B:B,'P1 Date Adjustment'!F:F,"not found",0)</f>
        <v>2031</v>
      </c>
      <c r="AM575" s="349">
        <f t="shared" si="80"/>
        <v>0</v>
      </c>
    </row>
    <row r="576" spans="1:39" ht="30" x14ac:dyDescent="0.25">
      <c r="A576" s="129" t="s">
        <v>430</v>
      </c>
      <c r="B576" s="358" t="s">
        <v>431</v>
      </c>
      <c r="C576" s="358" t="str">
        <f>_xlfn.XLOOKUP($A576,'Total project cost for DCs'!A:A,'Total project cost for DCs'!C:C,"Not found",0)</f>
        <v>2-lane urban- new collector with active mode on both sides + intersection improvements (TDM)</v>
      </c>
      <c r="D576" s="355" t="s">
        <v>155</v>
      </c>
      <c r="E576" s="355" t="s">
        <v>223</v>
      </c>
      <c r="H576" s="355" t="s">
        <v>832</v>
      </c>
      <c r="I576" s="359">
        <f>_xlfn.XLOOKUP($H576,DC_growth_AGS!$A$665:$A$673,DC_growth_AGS!$O$665:$O$673,"Not found",0)</f>
        <v>0.36349328388092461</v>
      </c>
      <c r="J576" s="355">
        <v>2034</v>
      </c>
      <c r="K576" s="362">
        <f>_xlfn.XLOOKUP($A576,'Total project cost for DCs'!$A$4:$A$111,'Total project cost for DCs'!U$4:U$111,0,0)*_xlfn.XLOOKUP($A576,Drury_beneficiary_allocation!$A$5:$A$104,Drury_beneficiary_allocation!$G$5:$G$104,0,0)</f>
        <v>0</v>
      </c>
      <c r="L576" s="362">
        <f>_xlfn.XLOOKUP($A576,'Total project cost for DCs'!$A$4:$A$111,'Total project cost for DCs'!V$4:V$111,0,0)*_xlfn.XLOOKUP($A576,Drury_beneficiary_allocation!$A$5:$A$104,Drury_beneficiary_allocation!$G$5:$G$104,0,0)</f>
        <v>0</v>
      </c>
      <c r="M576" s="362">
        <f>_xlfn.XLOOKUP($A576,'Total project cost for DCs'!$A$4:$A$111,'Total project cost for DCs'!W$4:W$111,0,0)*_xlfn.XLOOKUP($A576,Drury_beneficiary_allocation!$A$5:$A$104,Drury_beneficiary_allocation!$G$5:$G$104,0,0)</f>
        <v>0</v>
      </c>
      <c r="N576" s="362">
        <f>_xlfn.XLOOKUP($A576,'Total project cost for DCs'!$A$4:$A$111,'Total project cost for DCs'!X$4:X$111,0,0)*_xlfn.XLOOKUP($A576,Drury_beneficiary_allocation!$A$5:$A$104,Drury_beneficiary_allocation!$G$5:$G$104,0,0)</f>
        <v>0</v>
      </c>
      <c r="O576" s="362">
        <f>_xlfn.XLOOKUP($A576,'Total project cost for DCs'!$A$4:$A$111,'Total project cost for DCs'!Y$4:Y$111,0,0)*_xlfn.XLOOKUP($A576,Drury_beneficiary_allocation!$A$5:$A$104,Drury_beneficiary_allocation!$G$5:$G$104,0,0)</f>
        <v>0</v>
      </c>
      <c r="P576" s="362">
        <f>_xlfn.XLOOKUP($A576,'Total project cost for DCs'!$A$4:$A$111,'Total project cost for DCs'!Z$4:Z$111,0,0)*_xlfn.XLOOKUP($A576,Drury_beneficiary_allocation!$A$5:$A$104,Drury_beneficiary_allocation!$G$5:$G$104,0,0)</f>
        <v>0</v>
      </c>
      <c r="Q576" s="362">
        <f>_xlfn.XLOOKUP($A576,'Total project cost for DCs'!$A$4:$A$111,'Total project cost for DCs'!AA$4:AA$111,0,0)*_xlfn.XLOOKUP($A576,Drury_beneficiary_allocation!$A$5:$A$104,Drury_beneficiary_allocation!$G$5:$G$104,0,0)</f>
        <v>0</v>
      </c>
      <c r="R576" s="362">
        <f>_xlfn.XLOOKUP($A576,'Total project cost for DCs'!$A$4:$A$111,'Total project cost for DCs'!AB$4:AB$111,0,0)*_xlfn.XLOOKUP($A576,Drury_beneficiary_allocation!$A$5:$A$104,Drury_beneficiary_allocation!$G$5:$G$104,0,0)</f>
        <v>0</v>
      </c>
      <c r="S576" s="362">
        <f>_xlfn.XLOOKUP($A576,'Total project cost for DCs'!$A$4:$A$111,'Total project cost for DCs'!AC$4:AC$111,0,0)*_xlfn.XLOOKUP($A576,Drury_beneficiary_allocation!$A$5:$A$104,Drury_beneficiary_allocation!$G$5:$G$104,0,0)</f>
        <v>0</v>
      </c>
      <c r="T576" s="362">
        <f>_xlfn.XLOOKUP($A576,'Total project cost for DCs'!$A$4:$A$111,'Total project cost for DCs'!AD$4:AD$111,0,0)*_xlfn.XLOOKUP($A576,Drury_beneficiary_allocation!$A$5:$A$104,Drury_beneficiary_allocation!$G$5:$G$104,0,0)</f>
        <v>0</v>
      </c>
      <c r="U576" s="362">
        <f>_xlfn.XLOOKUP($A576,'Total project cost for DCs'!$A$4:$A$111,'Total project cost for DCs'!AE$4:AE$111,0,0)*_xlfn.XLOOKUP($A576,Drury_beneficiary_allocation!$A$5:$A$104,Drury_beneficiary_allocation!$G$5:$G$104,0,0)</f>
        <v>0</v>
      </c>
      <c r="V576" s="362">
        <f>_xlfn.XLOOKUP($A576,'Total project cost for DCs'!$A$4:$A$111,'Total project cost for DCs'!AF$4:AF$111,0,0)*_xlfn.XLOOKUP($A576,Drury_beneficiary_allocation!$A$5:$A$104,Drury_beneficiary_allocation!$G$5:$G$104,0,0)</f>
        <v>0</v>
      </c>
      <c r="W576" s="362">
        <f>_xlfn.XLOOKUP($A576,'Total project cost for DCs'!$A$4:$A$111,'Total project cost for DCs'!AG$4:AG$111,0,0)*_xlfn.XLOOKUP($A576,Drury_beneficiary_allocation!$A$5:$A$104,Drury_beneficiary_allocation!$G$5:$G$104,0,0)</f>
        <v>0</v>
      </c>
      <c r="X576" s="362">
        <f>_xlfn.XLOOKUP($A576,'Total project cost for DCs'!$A$4:$A$111,'Total project cost for DCs'!AH$4:AH$111,0,0)*_xlfn.XLOOKUP($A576,Drury_beneficiary_allocation!$A$5:$A$104,Drury_beneficiary_allocation!$G$5:$G$104,0,0)</f>
        <v>0</v>
      </c>
      <c r="Y576" s="362">
        <f>_xlfn.XLOOKUP($A576,'Total project cost for DCs'!$A$4:$A$111,'Total project cost for DCs'!AI$4:AI$111,0,0)*_xlfn.XLOOKUP($A576,Drury_beneficiary_allocation!$A$5:$A$104,Drury_beneficiary_allocation!$G$5:$G$104,0,0)</f>
        <v>0</v>
      </c>
      <c r="Z576" s="362">
        <f>_xlfn.XLOOKUP($A576,'Total project cost for DCs'!$A$4:$A$111,'Total project cost for DCs'!AJ$4:AJ$111,0,0)*_xlfn.XLOOKUP($A576,Drury_beneficiary_allocation!$A$5:$A$104,Drury_beneficiary_allocation!$G$5:$G$104,0,0)</f>
        <v>0</v>
      </c>
      <c r="AA576" s="362">
        <f>_xlfn.XLOOKUP($A576,'Total project cost for DCs'!$A$4:$A$111,'Total project cost for DCs'!AK$4:AK$111,0,0)*_xlfn.XLOOKUP($A576,Drury_beneficiary_allocation!$A$5:$A$104,Drury_beneficiary_allocation!$G$5:$G$104,0,0)</f>
        <v>0</v>
      </c>
      <c r="AB576" s="362">
        <f>_xlfn.XLOOKUP($A576,'Total project cost for DCs'!$A$4:$A$111,'Total project cost for DCs'!AL$4:AL$111,0,0)*_xlfn.XLOOKUP($A576,Drury_beneficiary_allocation!$A$5:$A$104,Drury_beneficiary_allocation!$G$5:$G$104,0,0)</f>
        <v>0</v>
      </c>
      <c r="AC576" s="362">
        <f>_xlfn.XLOOKUP($A576,'Total project cost for DCs'!$A$4:$A$111,'Total project cost for DCs'!AM$4:AM$111,0,0)*_xlfn.XLOOKUP($A576,Drury_beneficiary_allocation!$A$5:$A$104,Drury_beneficiary_allocation!$G$5:$G$104,0,0)</f>
        <v>0</v>
      </c>
      <c r="AD576" s="362">
        <f>_xlfn.XLOOKUP($A576,'Total project cost for DCs'!$A$4:$A$111,'Total project cost for DCs'!AN$4:AN$111,0,0)*_xlfn.XLOOKUP($A576,Drury_beneficiary_allocation!$A$5:$A$104,Drury_beneficiary_allocation!$G$5:$G$104,0,0)</f>
        <v>0</v>
      </c>
      <c r="AE576" s="363">
        <f t="shared" si="77"/>
        <v>0</v>
      </c>
      <c r="AF576" s="349"/>
      <c r="AG576" s="349">
        <f t="shared" si="79"/>
        <v>0</v>
      </c>
      <c r="AH576" s="353">
        <v>0</v>
      </c>
      <c r="AI576" s="354" t="str">
        <f t="shared" si="78"/>
        <v>Collector</v>
      </c>
      <c r="AJ576" s="349"/>
      <c r="AK576" s="349"/>
      <c r="AL576" s="355">
        <f>_xlfn.XLOOKUP(A576,'P1 Date Adjustment'!B:B,'P1 Date Adjustment'!F:F,"not found",0)</f>
        <v>2034</v>
      </c>
      <c r="AM576" s="349">
        <f t="shared" si="80"/>
        <v>0</v>
      </c>
    </row>
    <row r="577" spans="1:39" ht="45" x14ac:dyDescent="0.25">
      <c r="A577" s="129">
        <v>58</v>
      </c>
      <c r="B577" s="358" t="s">
        <v>441</v>
      </c>
      <c r="C577" s="358" t="str">
        <f>_xlfn.XLOOKUP($A577,'Total project cost for DCs'!A:A,'Total project cost for DCs'!C:C,"Not found",0)</f>
        <v>2-lane urban- upgrade existing road layout with active modes on both sides + intersection improvements (TDM)</v>
      </c>
      <c r="D577" s="355" t="s">
        <v>155</v>
      </c>
      <c r="E577" s="355" t="s">
        <v>199</v>
      </c>
      <c r="H577" s="355" t="s">
        <v>832</v>
      </c>
      <c r="I577" s="359">
        <f>_xlfn.XLOOKUP($H577,DC_growth_AGS!$A$665:$A$673,DC_growth_AGS!$O$665:$O$673,"Not found",0)</f>
        <v>0.36349328388092461</v>
      </c>
      <c r="J577" s="355">
        <v>2033</v>
      </c>
      <c r="K577" s="362">
        <f>_xlfn.XLOOKUP($A577,'Total project cost for DCs'!$A$4:$A$111,'Total project cost for DCs'!U$4:U$111,0,0)*_xlfn.XLOOKUP($A577,Drury_beneficiary_allocation!$A$5:$A$104,Drury_beneficiary_allocation!$G$5:$G$104,0,0)</f>
        <v>0</v>
      </c>
      <c r="L577" s="362">
        <f>_xlfn.XLOOKUP($A577,'Total project cost for DCs'!$A$4:$A$111,'Total project cost for DCs'!V$4:V$111,0,0)*_xlfn.XLOOKUP($A577,Drury_beneficiary_allocation!$A$5:$A$104,Drury_beneficiary_allocation!$G$5:$G$104,0,0)</f>
        <v>0</v>
      </c>
      <c r="M577" s="362">
        <f>_xlfn.XLOOKUP($A577,'Total project cost for DCs'!$A$4:$A$111,'Total project cost for DCs'!W$4:W$111,0,0)*_xlfn.XLOOKUP($A577,Drury_beneficiary_allocation!$A$5:$A$104,Drury_beneficiary_allocation!$G$5:$G$104,0,0)</f>
        <v>0</v>
      </c>
      <c r="N577" s="362">
        <f>_xlfn.XLOOKUP($A577,'Total project cost for DCs'!$A$4:$A$111,'Total project cost for DCs'!X$4:X$111,0,0)*_xlfn.XLOOKUP($A577,Drury_beneficiary_allocation!$A$5:$A$104,Drury_beneficiary_allocation!$G$5:$G$104,0,0)</f>
        <v>0</v>
      </c>
      <c r="O577" s="362">
        <f>_xlfn.XLOOKUP($A577,'Total project cost for DCs'!$A$4:$A$111,'Total project cost for DCs'!Y$4:Y$111,0,0)*_xlfn.XLOOKUP($A577,Drury_beneficiary_allocation!$A$5:$A$104,Drury_beneficiary_allocation!$G$5:$G$104,0,0)</f>
        <v>0</v>
      </c>
      <c r="P577" s="362">
        <f>_xlfn.XLOOKUP($A577,'Total project cost for DCs'!$A$4:$A$111,'Total project cost for DCs'!Z$4:Z$111,0,0)*_xlfn.XLOOKUP($A577,Drury_beneficiary_allocation!$A$5:$A$104,Drury_beneficiary_allocation!$G$5:$G$104,0,0)</f>
        <v>0</v>
      </c>
      <c r="Q577" s="362">
        <f>_xlfn.XLOOKUP($A577,'Total project cost for DCs'!$A$4:$A$111,'Total project cost for DCs'!AA$4:AA$111,0,0)*_xlfn.XLOOKUP($A577,Drury_beneficiary_allocation!$A$5:$A$104,Drury_beneficiary_allocation!$G$5:$G$104,0,0)</f>
        <v>0</v>
      </c>
      <c r="R577" s="362">
        <f>_xlfn.XLOOKUP($A577,'Total project cost for DCs'!$A$4:$A$111,'Total project cost for DCs'!AB$4:AB$111,0,0)*_xlfn.XLOOKUP($A577,Drury_beneficiary_allocation!$A$5:$A$104,Drury_beneficiary_allocation!$G$5:$G$104,0,0)</f>
        <v>0</v>
      </c>
      <c r="S577" s="362">
        <f>_xlfn.XLOOKUP($A577,'Total project cost for DCs'!$A$4:$A$111,'Total project cost for DCs'!AC$4:AC$111,0,0)*_xlfn.XLOOKUP($A577,Drury_beneficiary_allocation!$A$5:$A$104,Drury_beneficiary_allocation!$G$5:$G$104,0,0)</f>
        <v>0</v>
      </c>
      <c r="T577" s="362">
        <f>_xlfn.XLOOKUP($A577,'Total project cost for DCs'!$A$4:$A$111,'Total project cost for DCs'!AD$4:AD$111,0,0)*_xlfn.XLOOKUP($A577,Drury_beneficiary_allocation!$A$5:$A$104,Drury_beneficiary_allocation!$G$5:$G$104,0,0)</f>
        <v>0</v>
      </c>
      <c r="U577" s="362">
        <f>_xlfn.XLOOKUP($A577,'Total project cost for DCs'!$A$4:$A$111,'Total project cost for DCs'!AE$4:AE$111,0,0)*_xlfn.XLOOKUP($A577,Drury_beneficiary_allocation!$A$5:$A$104,Drury_beneficiary_allocation!$G$5:$G$104,0,0)</f>
        <v>0</v>
      </c>
      <c r="V577" s="362">
        <f>_xlfn.XLOOKUP($A577,'Total project cost for DCs'!$A$4:$A$111,'Total project cost for DCs'!AF$4:AF$111,0,0)*_xlfn.XLOOKUP($A577,Drury_beneficiary_allocation!$A$5:$A$104,Drury_beneficiary_allocation!$G$5:$G$104,0,0)</f>
        <v>0</v>
      </c>
      <c r="W577" s="362">
        <f>_xlfn.XLOOKUP($A577,'Total project cost for DCs'!$A$4:$A$111,'Total project cost for DCs'!AG$4:AG$111,0,0)*_xlfn.XLOOKUP($A577,Drury_beneficiary_allocation!$A$5:$A$104,Drury_beneficiary_allocation!$G$5:$G$104,0,0)</f>
        <v>0</v>
      </c>
      <c r="X577" s="362">
        <f>_xlfn.XLOOKUP($A577,'Total project cost for DCs'!$A$4:$A$111,'Total project cost for DCs'!AH$4:AH$111,0,0)*_xlfn.XLOOKUP($A577,Drury_beneficiary_allocation!$A$5:$A$104,Drury_beneficiary_allocation!$G$5:$G$104,0,0)</f>
        <v>0</v>
      </c>
      <c r="Y577" s="362">
        <f>_xlfn.XLOOKUP($A577,'Total project cost for DCs'!$A$4:$A$111,'Total project cost for DCs'!AI$4:AI$111,0,0)*_xlfn.XLOOKUP($A577,Drury_beneficiary_allocation!$A$5:$A$104,Drury_beneficiary_allocation!$G$5:$G$104,0,0)</f>
        <v>0</v>
      </c>
      <c r="Z577" s="362">
        <f>_xlfn.XLOOKUP($A577,'Total project cost for DCs'!$A$4:$A$111,'Total project cost for DCs'!AJ$4:AJ$111,0,0)*_xlfn.XLOOKUP($A577,Drury_beneficiary_allocation!$A$5:$A$104,Drury_beneficiary_allocation!$G$5:$G$104,0,0)</f>
        <v>0</v>
      </c>
      <c r="AA577" s="362">
        <f>_xlfn.XLOOKUP($A577,'Total project cost for DCs'!$A$4:$A$111,'Total project cost for DCs'!AK$4:AK$111,0,0)*_xlfn.XLOOKUP($A577,Drury_beneficiary_allocation!$A$5:$A$104,Drury_beneficiary_allocation!$G$5:$G$104,0,0)</f>
        <v>0</v>
      </c>
      <c r="AB577" s="362">
        <f>_xlfn.XLOOKUP($A577,'Total project cost for DCs'!$A$4:$A$111,'Total project cost for DCs'!AL$4:AL$111,0,0)*_xlfn.XLOOKUP($A577,Drury_beneficiary_allocation!$A$5:$A$104,Drury_beneficiary_allocation!$G$5:$G$104,0,0)</f>
        <v>0</v>
      </c>
      <c r="AC577" s="362">
        <f>_xlfn.XLOOKUP($A577,'Total project cost for DCs'!$A$4:$A$111,'Total project cost for DCs'!AM$4:AM$111,0,0)*_xlfn.XLOOKUP($A577,Drury_beneficiary_allocation!$A$5:$A$104,Drury_beneficiary_allocation!$G$5:$G$104,0,0)</f>
        <v>0</v>
      </c>
      <c r="AD577" s="362">
        <f>_xlfn.XLOOKUP($A577,'Total project cost for DCs'!$A$4:$A$111,'Total project cost for DCs'!AN$4:AN$111,0,0)*_xlfn.XLOOKUP($A577,Drury_beneficiary_allocation!$A$5:$A$104,Drury_beneficiary_allocation!$G$5:$G$104,0,0)</f>
        <v>0</v>
      </c>
      <c r="AE577" s="363">
        <f t="shared" si="77"/>
        <v>0</v>
      </c>
      <c r="AF577" s="349"/>
      <c r="AG577" s="349">
        <f t="shared" si="79"/>
        <v>0</v>
      </c>
      <c r="AH577" s="353">
        <v>0</v>
      </c>
      <c r="AI577" s="354" t="str">
        <f t="shared" si="78"/>
        <v>Collector</v>
      </c>
      <c r="AJ577" s="349"/>
      <c r="AK577" s="349"/>
      <c r="AL577" s="355">
        <f>_xlfn.XLOOKUP(A577,'P1 Date Adjustment'!B:B,'P1 Date Adjustment'!F:F,"not found",0)</f>
        <v>2033</v>
      </c>
      <c r="AM577" s="349">
        <f t="shared" si="80"/>
        <v>0</v>
      </c>
    </row>
    <row r="578" spans="1:39" ht="30" x14ac:dyDescent="0.25">
      <c r="A578" s="129">
        <v>59</v>
      </c>
      <c r="B578" s="358" t="s">
        <v>443</v>
      </c>
      <c r="C578" s="358" t="str">
        <f>_xlfn.XLOOKUP($A578,'Total project cost for DCs'!A:A,'Total project cost for DCs'!C:C,"Not found",0)</f>
        <v xml:space="preserve"> 2-lane intersection (new intersection + active mode crossings)</v>
      </c>
      <c r="D578" s="355" t="s">
        <v>155</v>
      </c>
      <c r="E578" s="355" t="s">
        <v>223</v>
      </c>
      <c r="H578" s="355" t="s">
        <v>832</v>
      </c>
      <c r="I578" s="359">
        <f>_xlfn.XLOOKUP($H578,DC_growth_AGS!$A$665:$A$673,DC_growth_AGS!$O$665:$O$673,"Not found",0)</f>
        <v>0.36349328388092461</v>
      </c>
      <c r="J578" s="355">
        <v>2033</v>
      </c>
      <c r="K578" s="362">
        <f>_xlfn.XLOOKUP($A578,'Total project cost for DCs'!$A$4:$A$111,'Total project cost for DCs'!U$4:U$111,0,0)*_xlfn.XLOOKUP($A578,Drury_beneficiary_allocation!$A$5:$A$104,Drury_beneficiary_allocation!$G$5:$G$104,0,0)</f>
        <v>0</v>
      </c>
      <c r="L578" s="362">
        <f>_xlfn.XLOOKUP($A578,'Total project cost for DCs'!$A$4:$A$111,'Total project cost for DCs'!V$4:V$111,0,0)*_xlfn.XLOOKUP($A578,Drury_beneficiary_allocation!$A$5:$A$104,Drury_beneficiary_allocation!$G$5:$G$104,0,0)</f>
        <v>0</v>
      </c>
      <c r="M578" s="362">
        <f>_xlfn.XLOOKUP($A578,'Total project cost for DCs'!$A$4:$A$111,'Total project cost for DCs'!W$4:W$111,0,0)*_xlfn.XLOOKUP($A578,Drury_beneficiary_allocation!$A$5:$A$104,Drury_beneficiary_allocation!$G$5:$G$104,0,0)</f>
        <v>0</v>
      </c>
      <c r="N578" s="362">
        <f>_xlfn.XLOOKUP($A578,'Total project cost for DCs'!$A$4:$A$111,'Total project cost for DCs'!X$4:X$111,0,0)*_xlfn.XLOOKUP($A578,Drury_beneficiary_allocation!$A$5:$A$104,Drury_beneficiary_allocation!$G$5:$G$104,0,0)</f>
        <v>0</v>
      </c>
      <c r="O578" s="362">
        <f>_xlfn.XLOOKUP($A578,'Total project cost for DCs'!$A$4:$A$111,'Total project cost for DCs'!Y$4:Y$111,0,0)*_xlfn.XLOOKUP($A578,Drury_beneficiary_allocation!$A$5:$A$104,Drury_beneficiary_allocation!$G$5:$G$104,0,0)</f>
        <v>0</v>
      </c>
      <c r="P578" s="362">
        <f>_xlfn.XLOOKUP($A578,'Total project cost for DCs'!$A$4:$A$111,'Total project cost for DCs'!Z$4:Z$111,0,0)*_xlfn.XLOOKUP($A578,Drury_beneficiary_allocation!$A$5:$A$104,Drury_beneficiary_allocation!$G$5:$G$104,0,0)</f>
        <v>0</v>
      </c>
      <c r="Q578" s="362">
        <f>_xlfn.XLOOKUP($A578,'Total project cost for DCs'!$A$4:$A$111,'Total project cost for DCs'!AA$4:AA$111,0,0)*_xlfn.XLOOKUP($A578,Drury_beneficiary_allocation!$A$5:$A$104,Drury_beneficiary_allocation!$G$5:$G$104,0,0)</f>
        <v>0</v>
      </c>
      <c r="R578" s="362">
        <f>_xlfn.XLOOKUP($A578,'Total project cost for DCs'!$A$4:$A$111,'Total project cost for DCs'!AB$4:AB$111,0,0)*_xlfn.XLOOKUP($A578,Drury_beneficiary_allocation!$A$5:$A$104,Drury_beneficiary_allocation!$G$5:$G$104,0,0)</f>
        <v>0</v>
      </c>
      <c r="S578" s="362">
        <f>_xlfn.XLOOKUP($A578,'Total project cost for DCs'!$A$4:$A$111,'Total project cost for DCs'!AC$4:AC$111,0,0)*_xlfn.XLOOKUP($A578,Drury_beneficiary_allocation!$A$5:$A$104,Drury_beneficiary_allocation!$G$5:$G$104,0,0)</f>
        <v>0</v>
      </c>
      <c r="T578" s="362">
        <f>_xlfn.XLOOKUP($A578,'Total project cost for DCs'!$A$4:$A$111,'Total project cost for DCs'!AD$4:AD$111,0,0)*_xlfn.XLOOKUP($A578,Drury_beneficiary_allocation!$A$5:$A$104,Drury_beneficiary_allocation!$G$5:$G$104,0,0)</f>
        <v>0</v>
      </c>
      <c r="U578" s="362">
        <f>_xlfn.XLOOKUP($A578,'Total project cost for DCs'!$A$4:$A$111,'Total project cost for DCs'!AE$4:AE$111,0,0)*_xlfn.XLOOKUP($A578,Drury_beneficiary_allocation!$A$5:$A$104,Drury_beneficiary_allocation!$G$5:$G$104,0,0)</f>
        <v>0</v>
      </c>
      <c r="V578" s="362">
        <f>_xlfn.XLOOKUP($A578,'Total project cost for DCs'!$A$4:$A$111,'Total project cost for DCs'!AF$4:AF$111,0,0)*_xlfn.XLOOKUP($A578,Drury_beneficiary_allocation!$A$5:$A$104,Drury_beneficiary_allocation!$G$5:$G$104,0,0)</f>
        <v>0</v>
      </c>
      <c r="W578" s="362">
        <f>_xlfn.XLOOKUP($A578,'Total project cost for DCs'!$A$4:$A$111,'Total project cost for DCs'!AG$4:AG$111,0,0)*_xlfn.XLOOKUP($A578,Drury_beneficiary_allocation!$A$5:$A$104,Drury_beneficiary_allocation!$G$5:$G$104,0,0)</f>
        <v>0</v>
      </c>
      <c r="X578" s="362">
        <f>_xlfn.XLOOKUP($A578,'Total project cost for DCs'!$A$4:$A$111,'Total project cost for DCs'!AH$4:AH$111,0,0)*_xlfn.XLOOKUP($A578,Drury_beneficiary_allocation!$A$5:$A$104,Drury_beneficiary_allocation!$G$5:$G$104,0,0)</f>
        <v>0</v>
      </c>
      <c r="Y578" s="362">
        <f>_xlfn.XLOOKUP($A578,'Total project cost for DCs'!$A$4:$A$111,'Total project cost for DCs'!AI$4:AI$111,0,0)*_xlfn.XLOOKUP($A578,Drury_beneficiary_allocation!$A$5:$A$104,Drury_beneficiary_allocation!$G$5:$G$104,0,0)</f>
        <v>0</v>
      </c>
      <c r="Z578" s="362">
        <f>_xlfn.XLOOKUP($A578,'Total project cost for DCs'!$A$4:$A$111,'Total project cost for DCs'!AJ$4:AJ$111,0,0)*_xlfn.XLOOKUP($A578,Drury_beneficiary_allocation!$A$5:$A$104,Drury_beneficiary_allocation!$G$5:$G$104,0,0)</f>
        <v>0</v>
      </c>
      <c r="AA578" s="362">
        <f>_xlfn.XLOOKUP($A578,'Total project cost for DCs'!$A$4:$A$111,'Total project cost for DCs'!AK$4:AK$111,0,0)*_xlfn.XLOOKUP($A578,Drury_beneficiary_allocation!$A$5:$A$104,Drury_beneficiary_allocation!$G$5:$G$104,0,0)</f>
        <v>0</v>
      </c>
      <c r="AB578" s="362">
        <f>_xlfn.XLOOKUP($A578,'Total project cost for DCs'!$A$4:$A$111,'Total project cost for DCs'!AL$4:AL$111,0,0)*_xlfn.XLOOKUP($A578,Drury_beneficiary_allocation!$A$5:$A$104,Drury_beneficiary_allocation!$G$5:$G$104,0,0)</f>
        <v>0</v>
      </c>
      <c r="AC578" s="362">
        <f>_xlfn.XLOOKUP($A578,'Total project cost for DCs'!$A$4:$A$111,'Total project cost for DCs'!AM$4:AM$111,0,0)*_xlfn.XLOOKUP($A578,Drury_beneficiary_allocation!$A$5:$A$104,Drury_beneficiary_allocation!$G$5:$G$104,0,0)</f>
        <v>0</v>
      </c>
      <c r="AD578" s="362">
        <f>_xlfn.XLOOKUP($A578,'Total project cost for DCs'!$A$4:$A$111,'Total project cost for DCs'!AN$4:AN$111,0,0)*_xlfn.XLOOKUP($A578,Drury_beneficiary_allocation!$A$5:$A$104,Drury_beneficiary_allocation!$G$5:$G$104,0,0)</f>
        <v>0</v>
      </c>
      <c r="AE578" s="363">
        <f t="shared" si="77"/>
        <v>0</v>
      </c>
      <c r="AF578" s="349"/>
      <c r="AG578" s="349">
        <f t="shared" si="79"/>
        <v>0</v>
      </c>
      <c r="AH578" s="353">
        <v>0</v>
      </c>
      <c r="AI578" s="354" t="str">
        <f t="shared" si="78"/>
        <v>Collector</v>
      </c>
      <c r="AJ578" s="349"/>
      <c r="AK578" s="349"/>
      <c r="AL578" s="355">
        <f>_xlfn.XLOOKUP(A578,'P1 Date Adjustment'!B:B,'P1 Date Adjustment'!F:F,"not found",0)</f>
        <v>2033</v>
      </c>
      <c r="AM578" s="349">
        <f t="shared" si="80"/>
        <v>0</v>
      </c>
    </row>
    <row r="579" spans="1:39" ht="30" x14ac:dyDescent="0.25">
      <c r="A579" s="129" t="s">
        <v>452</v>
      </c>
      <c r="B579" s="358" t="s">
        <v>453</v>
      </c>
      <c r="C579" s="358" t="str">
        <f>_xlfn.XLOOKUP($A579,'Total project cost for DCs'!A:A,'Total project cost for DCs'!C:C,"Not found",0)</f>
        <v>2-lane urban- new road layout with active modes on both sides (TDM)</v>
      </c>
      <c r="D579" s="355" t="s">
        <v>155</v>
      </c>
      <c r="E579" s="355" t="s">
        <v>227</v>
      </c>
      <c r="H579" s="355" t="s">
        <v>832</v>
      </c>
      <c r="I579" s="359">
        <f>_xlfn.XLOOKUP($H579,DC_growth_AGS!$A$665:$A$673,DC_growth_AGS!$O$665:$O$673,"Not found",0)</f>
        <v>0.36349328388092461</v>
      </c>
      <c r="J579" s="355">
        <v>2036</v>
      </c>
      <c r="K579" s="362">
        <f>_xlfn.XLOOKUP($A579,'Total project cost for DCs'!$A$4:$A$111,'Total project cost for DCs'!U$4:U$111,0,0)*_xlfn.XLOOKUP($A579,Drury_beneficiary_allocation!$A$5:$A$104,Drury_beneficiary_allocation!$G$5:$G$104,0,0)</f>
        <v>0</v>
      </c>
      <c r="L579" s="362">
        <f>_xlfn.XLOOKUP($A579,'Total project cost for DCs'!$A$4:$A$111,'Total project cost for DCs'!V$4:V$111,0,0)*_xlfn.XLOOKUP($A579,Drury_beneficiary_allocation!$A$5:$A$104,Drury_beneficiary_allocation!$G$5:$G$104,0,0)</f>
        <v>0</v>
      </c>
      <c r="M579" s="362">
        <f>_xlfn.XLOOKUP($A579,'Total project cost for DCs'!$A$4:$A$111,'Total project cost for DCs'!W$4:W$111,0,0)*_xlfn.XLOOKUP($A579,Drury_beneficiary_allocation!$A$5:$A$104,Drury_beneficiary_allocation!$G$5:$G$104,0,0)</f>
        <v>0</v>
      </c>
      <c r="N579" s="362">
        <f>_xlfn.XLOOKUP($A579,'Total project cost for DCs'!$A$4:$A$111,'Total project cost for DCs'!X$4:X$111,0,0)*_xlfn.XLOOKUP($A579,Drury_beneficiary_allocation!$A$5:$A$104,Drury_beneficiary_allocation!$G$5:$G$104,0,0)</f>
        <v>0</v>
      </c>
      <c r="O579" s="362">
        <f>_xlfn.XLOOKUP($A579,'Total project cost for DCs'!$A$4:$A$111,'Total project cost for DCs'!Y$4:Y$111,0,0)*_xlfn.XLOOKUP($A579,Drury_beneficiary_allocation!$A$5:$A$104,Drury_beneficiary_allocation!$G$5:$G$104,0,0)</f>
        <v>0</v>
      </c>
      <c r="P579" s="362">
        <f>_xlfn.XLOOKUP($A579,'Total project cost for DCs'!$A$4:$A$111,'Total project cost for DCs'!Z$4:Z$111,0,0)*_xlfn.XLOOKUP($A579,Drury_beneficiary_allocation!$A$5:$A$104,Drury_beneficiary_allocation!$G$5:$G$104,0,0)</f>
        <v>0</v>
      </c>
      <c r="Q579" s="362">
        <f>_xlfn.XLOOKUP($A579,'Total project cost for DCs'!$A$4:$A$111,'Total project cost for DCs'!AA$4:AA$111,0,0)*_xlfn.XLOOKUP($A579,Drury_beneficiary_allocation!$A$5:$A$104,Drury_beneficiary_allocation!$G$5:$G$104,0,0)</f>
        <v>0</v>
      </c>
      <c r="R579" s="362">
        <f>_xlfn.XLOOKUP($A579,'Total project cost for DCs'!$A$4:$A$111,'Total project cost for DCs'!AB$4:AB$111,0,0)*_xlfn.XLOOKUP($A579,Drury_beneficiary_allocation!$A$5:$A$104,Drury_beneficiary_allocation!$G$5:$G$104,0,0)</f>
        <v>0</v>
      </c>
      <c r="S579" s="362">
        <f>_xlfn.XLOOKUP($A579,'Total project cost for DCs'!$A$4:$A$111,'Total project cost for DCs'!AC$4:AC$111,0,0)*_xlfn.XLOOKUP($A579,Drury_beneficiary_allocation!$A$5:$A$104,Drury_beneficiary_allocation!$G$5:$G$104,0,0)</f>
        <v>0</v>
      </c>
      <c r="T579" s="362">
        <f>_xlfn.XLOOKUP($A579,'Total project cost for DCs'!$A$4:$A$111,'Total project cost for DCs'!AD$4:AD$111,0,0)*_xlfn.XLOOKUP($A579,Drury_beneficiary_allocation!$A$5:$A$104,Drury_beneficiary_allocation!$G$5:$G$104,0,0)</f>
        <v>0</v>
      </c>
      <c r="U579" s="362">
        <f>_xlfn.XLOOKUP($A579,'Total project cost for DCs'!$A$4:$A$111,'Total project cost for DCs'!AE$4:AE$111,0,0)*_xlfn.XLOOKUP($A579,Drury_beneficiary_allocation!$A$5:$A$104,Drury_beneficiary_allocation!$G$5:$G$104,0,0)</f>
        <v>0</v>
      </c>
      <c r="V579" s="362">
        <f>_xlfn.XLOOKUP($A579,'Total project cost for DCs'!$A$4:$A$111,'Total project cost for DCs'!AF$4:AF$111,0,0)*_xlfn.XLOOKUP($A579,Drury_beneficiary_allocation!$A$5:$A$104,Drury_beneficiary_allocation!$G$5:$G$104,0,0)</f>
        <v>0</v>
      </c>
      <c r="W579" s="362">
        <f>_xlfn.XLOOKUP($A579,'Total project cost for DCs'!$A$4:$A$111,'Total project cost for DCs'!AG$4:AG$111,0,0)*_xlfn.XLOOKUP($A579,Drury_beneficiary_allocation!$A$5:$A$104,Drury_beneficiary_allocation!$G$5:$G$104,0,0)</f>
        <v>0</v>
      </c>
      <c r="X579" s="362">
        <f>_xlfn.XLOOKUP($A579,'Total project cost for DCs'!$A$4:$A$111,'Total project cost for DCs'!AH$4:AH$111,0,0)*_xlfn.XLOOKUP($A579,Drury_beneficiary_allocation!$A$5:$A$104,Drury_beneficiary_allocation!$G$5:$G$104,0,0)</f>
        <v>0</v>
      </c>
      <c r="Y579" s="362">
        <f>_xlfn.XLOOKUP($A579,'Total project cost for DCs'!$A$4:$A$111,'Total project cost for DCs'!AI$4:AI$111,0,0)*_xlfn.XLOOKUP($A579,Drury_beneficiary_allocation!$A$5:$A$104,Drury_beneficiary_allocation!$G$5:$G$104,0,0)</f>
        <v>0</v>
      </c>
      <c r="Z579" s="362">
        <f>_xlfn.XLOOKUP($A579,'Total project cost for DCs'!$A$4:$A$111,'Total project cost for DCs'!AJ$4:AJ$111,0,0)*_xlfn.XLOOKUP($A579,Drury_beneficiary_allocation!$A$5:$A$104,Drury_beneficiary_allocation!$G$5:$G$104,0,0)</f>
        <v>0</v>
      </c>
      <c r="AA579" s="362">
        <f>_xlfn.XLOOKUP($A579,'Total project cost for DCs'!$A$4:$A$111,'Total project cost for DCs'!AK$4:AK$111,0,0)*_xlfn.XLOOKUP($A579,Drury_beneficiary_allocation!$A$5:$A$104,Drury_beneficiary_allocation!$G$5:$G$104,0,0)</f>
        <v>0</v>
      </c>
      <c r="AB579" s="362">
        <f>_xlfn.XLOOKUP($A579,'Total project cost for DCs'!$A$4:$A$111,'Total project cost for DCs'!AL$4:AL$111,0,0)*_xlfn.XLOOKUP($A579,Drury_beneficiary_allocation!$A$5:$A$104,Drury_beneficiary_allocation!$G$5:$G$104,0,0)</f>
        <v>0</v>
      </c>
      <c r="AC579" s="362">
        <f>_xlfn.XLOOKUP($A579,'Total project cost for DCs'!$A$4:$A$111,'Total project cost for DCs'!AM$4:AM$111,0,0)*_xlfn.XLOOKUP($A579,Drury_beneficiary_allocation!$A$5:$A$104,Drury_beneficiary_allocation!$G$5:$G$104,0,0)</f>
        <v>0</v>
      </c>
      <c r="AD579" s="362">
        <f>_xlfn.XLOOKUP($A579,'Total project cost for DCs'!$A$4:$A$111,'Total project cost for DCs'!AN$4:AN$111,0,0)*_xlfn.XLOOKUP($A579,Drury_beneficiary_allocation!$A$5:$A$104,Drury_beneficiary_allocation!$G$5:$G$104,0,0)</f>
        <v>0</v>
      </c>
      <c r="AE579" s="363">
        <f t="shared" si="77"/>
        <v>0</v>
      </c>
      <c r="AF579" s="349"/>
      <c r="AG579" s="349">
        <f t="shared" si="79"/>
        <v>0</v>
      </c>
      <c r="AH579" s="353">
        <v>0</v>
      </c>
      <c r="AI579" s="354" t="str">
        <f t="shared" si="78"/>
        <v>Arterial</v>
      </c>
      <c r="AJ579" s="349"/>
      <c r="AK579" s="349"/>
      <c r="AL579" s="355">
        <f>_xlfn.XLOOKUP(A579,'P1 Date Adjustment'!B:B,'P1 Date Adjustment'!F:F,"not found",0)</f>
        <v>2036</v>
      </c>
      <c r="AM579" s="349">
        <f t="shared" si="80"/>
        <v>0</v>
      </c>
    </row>
    <row r="580" spans="1:39" ht="30" x14ac:dyDescent="0.25">
      <c r="A580" s="129" t="s">
        <v>454</v>
      </c>
      <c r="B580" s="358" t="s">
        <v>455</v>
      </c>
      <c r="C580" s="358" t="str">
        <f>_xlfn.XLOOKUP($A580,'Total project cost for DCs'!A:A,'Total project cost for DCs'!C:C,"Not found",0)</f>
        <v>2-lane urban- new road layout with active modes on both sides (TDM)</v>
      </c>
      <c r="D580" s="355" t="s">
        <v>155</v>
      </c>
      <c r="E580" s="355" t="s">
        <v>345</v>
      </c>
      <c r="H580" s="355" t="s">
        <v>832</v>
      </c>
      <c r="I580" s="359">
        <f>_xlfn.XLOOKUP($H580,DC_growth_AGS!$A$665:$A$673,DC_growth_AGS!$O$665:$O$673,"Not found",0)</f>
        <v>0.36349328388092461</v>
      </c>
      <c r="J580" s="355">
        <v>2036</v>
      </c>
      <c r="K580" s="362">
        <f>_xlfn.XLOOKUP($A580,'Total project cost for DCs'!$A$4:$A$111,'Total project cost for DCs'!U$4:U$111,0,0)*_xlfn.XLOOKUP($A580,Drury_beneficiary_allocation!$A$5:$A$104,Drury_beneficiary_allocation!$G$5:$G$104,0,0)</f>
        <v>23316.497899866645</v>
      </c>
      <c r="L580" s="362">
        <f>_xlfn.XLOOKUP($A580,'Total project cost for DCs'!$A$4:$A$111,'Total project cost for DCs'!V$4:V$111,0,0)*_xlfn.XLOOKUP($A580,Drury_beneficiary_allocation!$A$5:$A$104,Drury_beneficiary_allocation!$G$5:$G$104,0,0)</f>
        <v>238207.70158991936</v>
      </c>
      <c r="M580" s="362">
        <f>_xlfn.XLOOKUP($A580,'Total project cost for DCs'!$A$4:$A$111,'Total project cost for DCs'!W$4:W$111,0,0)*_xlfn.XLOOKUP($A580,Drury_beneficiary_allocation!$A$5:$A$104,Drury_beneficiary_allocation!$G$5:$G$104,0,0)</f>
        <v>0</v>
      </c>
      <c r="N580" s="362">
        <f>_xlfn.XLOOKUP($A580,'Total project cost for DCs'!$A$4:$A$111,'Total project cost for DCs'!X$4:X$111,0,0)*_xlfn.XLOOKUP($A580,Drury_beneficiary_allocation!$A$5:$A$104,Drury_beneficiary_allocation!$G$5:$G$104,0,0)</f>
        <v>0</v>
      </c>
      <c r="O580" s="362">
        <f>_xlfn.XLOOKUP($A580,'Total project cost for DCs'!$A$4:$A$111,'Total project cost for DCs'!Y$4:Y$111,0,0)*_xlfn.XLOOKUP($A580,Drury_beneficiary_allocation!$A$5:$A$104,Drury_beneficiary_allocation!$G$5:$G$104,0,0)</f>
        <v>0</v>
      </c>
      <c r="P580" s="362">
        <f>_xlfn.XLOOKUP($A580,'Total project cost for DCs'!$A$4:$A$111,'Total project cost for DCs'!Z$4:Z$111,0,0)*_xlfn.XLOOKUP($A580,Drury_beneficiary_allocation!$A$5:$A$104,Drury_beneficiary_allocation!$G$5:$G$104,0,0)</f>
        <v>0</v>
      </c>
      <c r="Q580" s="362">
        <f>_xlfn.XLOOKUP($A580,'Total project cost for DCs'!$A$4:$A$111,'Total project cost for DCs'!AA$4:AA$111,0,0)*_xlfn.XLOOKUP($A580,Drury_beneficiary_allocation!$A$5:$A$104,Drury_beneficiary_allocation!$G$5:$G$104,0,0)</f>
        <v>0</v>
      </c>
      <c r="R580" s="362">
        <f>_xlfn.XLOOKUP($A580,'Total project cost for DCs'!$A$4:$A$111,'Total project cost for DCs'!AB$4:AB$111,0,0)*_xlfn.XLOOKUP($A580,Drury_beneficiary_allocation!$A$5:$A$104,Drury_beneficiary_allocation!$G$5:$G$104,0,0)</f>
        <v>0</v>
      </c>
      <c r="S580" s="362">
        <f>_xlfn.XLOOKUP($A580,'Total project cost for DCs'!$A$4:$A$111,'Total project cost for DCs'!AC$4:AC$111,0,0)*_xlfn.XLOOKUP($A580,Drury_beneficiary_allocation!$A$5:$A$104,Drury_beneficiary_allocation!$G$5:$G$104,0,0)</f>
        <v>0</v>
      </c>
      <c r="T580" s="362">
        <f>_xlfn.XLOOKUP($A580,'Total project cost for DCs'!$A$4:$A$111,'Total project cost for DCs'!AD$4:AD$111,0,0)*_xlfn.XLOOKUP($A580,Drury_beneficiary_allocation!$A$5:$A$104,Drury_beneficiary_allocation!$G$5:$G$104,0,0)</f>
        <v>0</v>
      </c>
      <c r="U580" s="362">
        <f>_xlfn.XLOOKUP($A580,'Total project cost for DCs'!$A$4:$A$111,'Total project cost for DCs'!AE$4:AE$111,0,0)*_xlfn.XLOOKUP($A580,Drury_beneficiary_allocation!$A$5:$A$104,Drury_beneficiary_allocation!$G$5:$G$104,0,0)</f>
        <v>0</v>
      </c>
      <c r="V580" s="362">
        <f>_xlfn.XLOOKUP($A580,'Total project cost for DCs'!$A$4:$A$111,'Total project cost for DCs'!AF$4:AF$111,0,0)*_xlfn.XLOOKUP($A580,Drury_beneficiary_allocation!$A$5:$A$104,Drury_beneficiary_allocation!$G$5:$G$104,0,0)</f>
        <v>0</v>
      </c>
      <c r="W580" s="362">
        <f>_xlfn.XLOOKUP($A580,'Total project cost for DCs'!$A$4:$A$111,'Total project cost for DCs'!AG$4:AG$111,0,0)*_xlfn.XLOOKUP($A580,Drury_beneficiary_allocation!$A$5:$A$104,Drury_beneficiary_allocation!$G$5:$G$104,0,0)</f>
        <v>0</v>
      </c>
      <c r="X580" s="362">
        <f>_xlfn.XLOOKUP($A580,'Total project cost for DCs'!$A$4:$A$111,'Total project cost for DCs'!AH$4:AH$111,0,0)*_xlfn.XLOOKUP($A580,Drury_beneficiary_allocation!$A$5:$A$104,Drury_beneficiary_allocation!$G$5:$G$104,0,0)</f>
        <v>0</v>
      </c>
      <c r="Y580" s="362">
        <f>_xlfn.XLOOKUP($A580,'Total project cost for DCs'!$A$4:$A$111,'Total project cost for DCs'!AI$4:AI$111,0,0)*_xlfn.XLOOKUP($A580,Drury_beneficiary_allocation!$A$5:$A$104,Drury_beneficiary_allocation!$G$5:$G$104,0,0)</f>
        <v>0</v>
      </c>
      <c r="Z580" s="362">
        <f>_xlfn.XLOOKUP($A580,'Total project cost for DCs'!$A$4:$A$111,'Total project cost for DCs'!AJ$4:AJ$111,0,0)*_xlfn.XLOOKUP($A580,Drury_beneficiary_allocation!$A$5:$A$104,Drury_beneficiary_allocation!$G$5:$G$104,0,0)</f>
        <v>0</v>
      </c>
      <c r="AA580" s="362">
        <f>_xlfn.XLOOKUP($A580,'Total project cost for DCs'!$A$4:$A$111,'Total project cost for DCs'!AK$4:AK$111,0,0)*_xlfn.XLOOKUP($A580,Drury_beneficiary_allocation!$A$5:$A$104,Drury_beneficiary_allocation!$G$5:$G$104,0,0)</f>
        <v>0</v>
      </c>
      <c r="AB580" s="362">
        <f>_xlfn.XLOOKUP($A580,'Total project cost for DCs'!$A$4:$A$111,'Total project cost for DCs'!AL$4:AL$111,0,0)*_xlfn.XLOOKUP($A580,Drury_beneficiary_allocation!$A$5:$A$104,Drury_beneficiary_allocation!$G$5:$G$104,0,0)</f>
        <v>0</v>
      </c>
      <c r="AC580" s="362">
        <f>_xlfn.XLOOKUP($A580,'Total project cost for DCs'!$A$4:$A$111,'Total project cost for DCs'!AM$4:AM$111,0,0)*_xlfn.XLOOKUP($A580,Drury_beneficiary_allocation!$A$5:$A$104,Drury_beneficiary_allocation!$G$5:$G$104,0,0)</f>
        <v>0</v>
      </c>
      <c r="AD580" s="362">
        <f>_xlfn.XLOOKUP($A580,'Total project cost for DCs'!$A$4:$A$111,'Total project cost for DCs'!AN$4:AN$111,0,0)*_xlfn.XLOOKUP($A580,Drury_beneficiary_allocation!$A$5:$A$104,Drury_beneficiary_allocation!$G$5:$G$104,0,0)</f>
        <v>0</v>
      </c>
      <c r="AE580" s="363">
        <f t="shared" ref="AE580:AE643" si="84">SUM(K580:AD580)</f>
        <v>261524.199489786</v>
      </c>
      <c r="AF580" s="349"/>
      <c r="AG580" s="349">
        <f t="shared" si="79"/>
        <v>261524.199489786</v>
      </c>
      <c r="AH580" s="353">
        <v>0</v>
      </c>
      <c r="AI580" s="354" t="str">
        <f t="shared" ref="AI580:AI643" si="85">IF(OR(E580="Upgrade Collector",E580="Greenfields Collector",E580="New Collector (AT)"),"Collector","Arterial")</f>
        <v>Arterial</v>
      </c>
      <c r="AJ580" s="349"/>
      <c r="AK580" s="349"/>
      <c r="AL580" s="355">
        <f>_xlfn.XLOOKUP(A580,'P1 Date Adjustment'!B:B,'P1 Date Adjustment'!F:F,"not found",0)</f>
        <v>2036</v>
      </c>
      <c r="AM580" s="349">
        <f t="shared" si="80"/>
        <v>95062.290086872337</v>
      </c>
    </row>
    <row r="581" spans="1:39" ht="30" x14ac:dyDescent="0.25">
      <c r="A581" s="129" t="s">
        <v>456</v>
      </c>
      <c r="B581" s="358" t="s">
        <v>453</v>
      </c>
      <c r="C581" s="358" t="str">
        <f>_xlfn.XLOOKUP($A581,'Total project cost for DCs'!A:A,'Total project cost for DCs'!C:C,"Not found",0)</f>
        <v>4-lane urban- upgrade 2-lane urban to 4-lane with active modes on both sides, (TDM)</v>
      </c>
      <c r="D581" s="355" t="s">
        <v>155</v>
      </c>
      <c r="E581" s="355" t="s">
        <v>231</v>
      </c>
      <c r="H581" s="355" t="s">
        <v>832</v>
      </c>
      <c r="I581" s="359">
        <f>_xlfn.XLOOKUP($H581,DC_growth_AGS!$A$665:$A$673,DC_growth_AGS!$O$665:$O$673,"Not found",0)</f>
        <v>0.36349328388092461</v>
      </c>
      <c r="J581" s="355">
        <v>2047</v>
      </c>
      <c r="K581" s="362">
        <f>_xlfn.XLOOKUP($A581,'Total project cost for DCs'!$A$4:$A$111,'Total project cost for DCs'!U$4:U$111,0,0)*_xlfn.XLOOKUP($A581,Drury_beneficiary_allocation!$A$5:$A$104,Drury_beneficiary_allocation!$G$5:$G$104,0,0)</f>
        <v>0</v>
      </c>
      <c r="L581" s="362">
        <f>_xlfn.XLOOKUP($A581,'Total project cost for DCs'!$A$4:$A$111,'Total project cost for DCs'!V$4:V$111,0,0)*_xlfn.XLOOKUP($A581,Drury_beneficiary_allocation!$A$5:$A$104,Drury_beneficiary_allocation!$G$5:$G$104,0,0)</f>
        <v>0</v>
      </c>
      <c r="M581" s="362">
        <f>_xlfn.XLOOKUP($A581,'Total project cost for DCs'!$A$4:$A$111,'Total project cost for DCs'!W$4:W$111,0,0)*_xlfn.XLOOKUP($A581,Drury_beneficiary_allocation!$A$5:$A$104,Drury_beneficiary_allocation!$G$5:$G$104,0,0)</f>
        <v>0</v>
      </c>
      <c r="N581" s="362">
        <f>_xlfn.XLOOKUP($A581,'Total project cost for DCs'!$A$4:$A$111,'Total project cost for DCs'!X$4:X$111,0,0)*_xlfn.XLOOKUP($A581,Drury_beneficiary_allocation!$A$5:$A$104,Drury_beneficiary_allocation!$G$5:$G$104,0,0)</f>
        <v>0</v>
      </c>
      <c r="O581" s="362">
        <f>_xlfn.XLOOKUP($A581,'Total project cost for DCs'!$A$4:$A$111,'Total project cost for DCs'!Y$4:Y$111,0,0)*_xlfn.XLOOKUP($A581,Drury_beneficiary_allocation!$A$5:$A$104,Drury_beneficiary_allocation!$G$5:$G$104,0,0)</f>
        <v>0</v>
      </c>
      <c r="P581" s="362">
        <f>_xlfn.XLOOKUP($A581,'Total project cost for DCs'!$A$4:$A$111,'Total project cost for DCs'!Z$4:Z$111,0,0)*_xlfn.XLOOKUP($A581,Drury_beneficiary_allocation!$A$5:$A$104,Drury_beneficiary_allocation!$G$5:$G$104,0,0)</f>
        <v>0</v>
      </c>
      <c r="Q581" s="362">
        <f>_xlfn.XLOOKUP($A581,'Total project cost for DCs'!$A$4:$A$111,'Total project cost for DCs'!AA$4:AA$111,0,0)*_xlfn.XLOOKUP($A581,Drury_beneficiary_allocation!$A$5:$A$104,Drury_beneficiary_allocation!$G$5:$G$104,0,0)</f>
        <v>0</v>
      </c>
      <c r="R581" s="362">
        <f>_xlfn.XLOOKUP($A581,'Total project cost for DCs'!$A$4:$A$111,'Total project cost for DCs'!AB$4:AB$111,0,0)*_xlfn.XLOOKUP($A581,Drury_beneficiary_allocation!$A$5:$A$104,Drury_beneficiary_allocation!$G$5:$G$104,0,0)</f>
        <v>0</v>
      </c>
      <c r="S581" s="362">
        <f>_xlfn.XLOOKUP($A581,'Total project cost for DCs'!$A$4:$A$111,'Total project cost for DCs'!AC$4:AC$111,0,0)*_xlfn.XLOOKUP($A581,Drury_beneficiary_allocation!$A$5:$A$104,Drury_beneficiary_allocation!$G$5:$G$104,0,0)</f>
        <v>0</v>
      </c>
      <c r="T581" s="362">
        <f>_xlfn.XLOOKUP($A581,'Total project cost for DCs'!$A$4:$A$111,'Total project cost for DCs'!AD$4:AD$111,0,0)*_xlfn.XLOOKUP($A581,Drury_beneficiary_allocation!$A$5:$A$104,Drury_beneficiary_allocation!$G$5:$G$104,0,0)</f>
        <v>0</v>
      </c>
      <c r="U581" s="362">
        <f>_xlfn.XLOOKUP($A581,'Total project cost for DCs'!$A$4:$A$111,'Total project cost for DCs'!AE$4:AE$111,0,0)*_xlfn.XLOOKUP($A581,Drury_beneficiary_allocation!$A$5:$A$104,Drury_beneficiary_allocation!$G$5:$G$104,0,0)</f>
        <v>0</v>
      </c>
      <c r="V581" s="362">
        <f>_xlfn.XLOOKUP($A581,'Total project cost for DCs'!$A$4:$A$111,'Total project cost for DCs'!AF$4:AF$111,0,0)*_xlfn.XLOOKUP($A581,Drury_beneficiary_allocation!$A$5:$A$104,Drury_beneficiary_allocation!$G$5:$G$104,0,0)</f>
        <v>193341.01276939633</v>
      </c>
      <c r="W581" s="362">
        <f>_xlfn.XLOOKUP($A581,'Total project cost for DCs'!$A$4:$A$111,'Total project cost for DCs'!AG$4:AG$111,0,0)*_xlfn.XLOOKUP($A581,Drury_beneficiary_allocation!$A$5:$A$104,Drury_beneficiary_allocation!$G$5:$G$104,0,0)</f>
        <v>1975224.5158192713</v>
      </c>
      <c r="X581" s="362">
        <f>_xlfn.XLOOKUP($A581,'Total project cost for DCs'!$A$4:$A$111,'Total project cost for DCs'!AH$4:AH$111,0,0)*_xlfn.XLOOKUP($A581,Drury_beneficiary_allocation!$A$5:$A$104,Drury_beneficiary_allocation!$G$5:$G$104,0,0)</f>
        <v>0</v>
      </c>
      <c r="Y581" s="362">
        <f>_xlfn.XLOOKUP($A581,'Total project cost for DCs'!$A$4:$A$111,'Total project cost for DCs'!AI$4:AI$111,0,0)*_xlfn.XLOOKUP($A581,Drury_beneficiary_allocation!$A$5:$A$104,Drury_beneficiary_allocation!$G$5:$G$104,0,0)</f>
        <v>0</v>
      </c>
      <c r="Z581" s="362">
        <f>_xlfn.XLOOKUP($A581,'Total project cost for DCs'!$A$4:$A$111,'Total project cost for DCs'!AJ$4:AJ$111,0,0)*_xlfn.XLOOKUP($A581,Drury_beneficiary_allocation!$A$5:$A$104,Drury_beneficiary_allocation!$G$5:$G$104,0,0)</f>
        <v>0</v>
      </c>
      <c r="AA581" s="362">
        <f>_xlfn.XLOOKUP($A581,'Total project cost for DCs'!$A$4:$A$111,'Total project cost for DCs'!AK$4:AK$111,0,0)*_xlfn.XLOOKUP($A581,Drury_beneficiary_allocation!$A$5:$A$104,Drury_beneficiary_allocation!$G$5:$G$104,0,0)</f>
        <v>0</v>
      </c>
      <c r="AB581" s="362">
        <f>_xlfn.XLOOKUP($A581,'Total project cost for DCs'!$A$4:$A$111,'Total project cost for DCs'!AL$4:AL$111,0,0)*_xlfn.XLOOKUP($A581,Drury_beneficiary_allocation!$A$5:$A$104,Drury_beneficiary_allocation!$G$5:$G$104,0,0)</f>
        <v>0</v>
      </c>
      <c r="AC581" s="362">
        <f>_xlfn.XLOOKUP($A581,'Total project cost for DCs'!$A$4:$A$111,'Total project cost for DCs'!AM$4:AM$111,0,0)*_xlfn.XLOOKUP($A581,Drury_beneficiary_allocation!$A$5:$A$104,Drury_beneficiary_allocation!$G$5:$G$104,0,0)</f>
        <v>0</v>
      </c>
      <c r="AD581" s="362">
        <f>_xlfn.XLOOKUP($A581,'Total project cost for DCs'!$A$4:$A$111,'Total project cost for DCs'!AN$4:AN$111,0,0)*_xlfn.XLOOKUP($A581,Drury_beneficiary_allocation!$A$5:$A$104,Drury_beneficiary_allocation!$G$5:$G$104,0,0)</f>
        <v>0</v>
      </c>
      <c r="AE581" s="363">
        <f t="shared" si="84"/>
        <v>2168565.5285886675</v>
      </c>
      <c r="AF581" s="349"/>
      <c r="AG581" s="349">
        <f t="shared" ref="AG581:AG644" si="86">SUM(K581:AD581)</f>
        <v>2168565.5285886675</v>
      </c>
      <c r="AH581" s="353">
        <v>0</v>
      </c>
      <c r="AI581" s="354" t="str">
        <f t="shared" si="85"/>
        <v>Arterial</v>
      </c>
      <c r="AJ581" s="349"/>
      <c r="AK581" s="349"/>
      <c r="AL581" s="355">
        <f>_xlfn.XLOOKUP(A581,'P1 Date Adjustment'!B:B,'P1 Date Adjustment'!F:F,"not found",0)</f>
        <v>2047</v>
      </c>
      <c r="AM581" s="349">
        <f t="shared" ref="AM581:AM644" si="87">AG581*I581</f>
        <v>788259.00529766781</v>
      </c>
    </row>
    <row r="582" spans="1:39" ht="30" x14ac:dyDescent="0.25">
      <c r="A582" s="129" t="s">
        <v>457</v>
      </c>
      <c r="B582" s="358" t="s">
        <v>458</v>
      </c>
      <c r="C582" s="358" t="str">
        <f>_xlfn.XLOOKUP($A582,'Total project cost for DCs'!A:A,'Total project cost for DCs'!C:C,"Not found",0)</f>
        <v>4-lane urban- upgrade 2-lane urban to 4-lane with active modes on both sides, (TDM)</v>
      </c>
      <c r="D582" s="355" t="s">
        <v>155</v>
      </c>
      <c r="E582" s="355" t="s">
        <v>345</v>
      </c>
      <c r="H582" s="355" t="s">
        <v>832</v>
      </c>
      <c r="I582" s="359">
        <f>_xlfn.XLOOKUP($H582,DC_growth_AGS!$A$665:$A$673,DC_growth_AGS!$O$665:$O$673,"Not found",0)</f>
        <v>0.36349328388092461</v>
      </c>
      <c r="J582" s="355">
        <v>2047</v>
      </c>
      <c r="K582" s="362">
        <f>_xlfn.XLOOKUP($A582,'Total project cost for DCs'!$A$4:$A$111,'Total project cost for DCs'!U$4:U$111,0,0)*_xlfn.XLOOKUP($A582,Drury_beneficiary_allocation!$A$5:$A$104,Drury_beneficiary_allocation!$G$5:$G$104,0,0)</f>
        <v>0</v>
      </c>
      <c r="L582" s="362">
        <f>_xlfn.XLOOKUP($A582,'Total project cost for DCs'!$A$4:$A$111,'Total project cost for DCs'!V$4:V$111,0,0)*_xlfn.XLOOKUP($A582,Drury_beneficiary_allocation!$A$5:$A$104,Drury_beneficiary_allocation!$G$5:$G$104,0,0)</f>
        <v>0</v>
      </c>
      <c r="M582" s="362">
        <f>_xlfn.XLOOKUP($A582,'Total project cost for DCs'!$A$4:$A$111,'Total project cost for DCs'!W$4:W$111,0,0)*_xlfn.XLOOKUP($A582,Drury_beneficiary_allocation!$A$5:$A$104,Drury_beneficiary_allocation!$G$5:$G$104,0,0)</f>
        <v>0</v>
      </c>
      <c r="N582" s="362">
        <f>_xlfn.XLOOKUP($A582,'Total project cost for DCs'!$A$4:$A$111,'Total project cost for DCs'!X$4:X$111,0,0)*_xlfn.XLOOKUP($A582,Drury_beneficiary_allocation!$A$5:$A$104,Drury_beneficiary_allocation!$G$5:$G$104,0,0)</f>
        <v>0</v>
      </c>
      <c r="O582" s="362">
        <f>_xlfn.XLOOKUP($A582,'Total project cost for DCs'!$A$4:$A$111,'Total project cost for DCs'!Y$4:Y$111,0,0)*_xlfn.XLOOKUP($A582,Drury_beneficiary_allocation!$A$5:$A$104,Drury_beneficiary_allocation!$G$5:$G$104,0,0)</f>
        <v>0</v>
      </c>
      <c r="P582" s="362">
        <f>_xlfn.XLOOKUP($A582,'Total project cost for DCs'!$A$4:$A$111,'Total project cost for DCs'!Z$4:Z$111,0,0)*_xlfn.XLOOKUP($A582,Drury_beneficiary_allocation!$A$5:$A$104,Drury_beneficiary_allocation!$G$5:$G$104,0,0)</f>
        <v>0</v>
      </c>
      <c r="Q582" s="362">
        <f>_xlfn.XLOOKUP($A582,'Total project cost for DCs'!$A$4:$A$111,'Total project cost for DCs'!AA$4:AA$111,0,0)*_xlfn.XLOOKUP($A582,Drury_beneficiary_allocation!$A$5:$A$104,Drury_beneficiary_allocation!$G$5:$G$104,0,0)</f>
        <v>0</v>
      </c>
      <c r="R582" s="362">
        <f>_xlfn.XLOOKUP($A582,'Total project cost for DCs'!$A$4:$A$111,'Total project cost for DCs'!AB$4:AB$111,0,0)*_xlfn.XLOOKUP($A582,Drury_beneficiary_allocation!$A$5:$A$104,Drury_beneficiary_allocation!$G$5:$G$104,0,0)</f>
        <v>0</v>
      </c>
      <c r="S582" s="362">
        <f>_xlfn.XLOOKUP($A582,'Total project cost for DCs'!$A$4:$A$111,'Total project cost for DCs'!AC$4:AC$111,0,0)*_xlfn.XLOOKUP($A582,Drury_beneficiary_allocation!$A$5:$A$104,Drury_beneficiary_allocation!$G$5:$G$104,0,0)</f>
        <v>0</v>
      </c>
      <c r="T582" s="362">
        <f>_xlfn.XLOOKUP($A582,'Total project cost for DCs'!$A$4:$A$111,'Total project cost for DCs'!AD$4:AD$111,0,0)*_xlfn.XLOOKUP($A582,Drury_beneficiary_allocation!$A$5:$A$104,Drury_beneficiary_allocation!$G$5:$G$104,0,0)</f>
        <v>0</v>
      </c>
      <c r="U582" s="362">
        <f>_xlfn.XLOOKUP($A582,'Total project cost for DCs'!$A$4:$A$111,'Total project cost for DCs'!AE$4:AE$111,0,0)*_xlfn.XLOOKUP($A582,Drury_beneficiary_allocation!$A$5:$A$104,Drury_beneficiary_allocation!$G$5:$G$104,0,0)</f>
        <v>0</v>
      </c>
      <c r="V582" s="362">
        <f>_xlfn.XLOOKUP($A582,'Total project cost for DCs'!$A$4:$A$111,'Total project cost for DCs'!AF$4:AF$111,0,0)*_xlfn.XLOOKUP($A582,Drury_beneficiary_allocation!$A$5:$A$104,Drury_beneficiary_allocation!$G$5:$G$104,0,0)</f>
        <v>48186.529336372616</v>
      </c>
      <c r="W582" s="362">
        <f>_xlfn.XLOOKUP($A582,'Total project cost for DCs'!$A$4:$A$111,'Total project cost for DCs'!AG$4:AG$111,0,0)*_xlfn.XLOOKUP($A582,Drury_beneficiary_allocation!$A$5:$A$104,Drury_beneficiary_allocation!$G$5:$G$104,0,0)</f>
        <v>492286.72548111062</v>
      </c>
      <c r="X582" s="362">
        <f>_xlfn.XLOOKUP($A582,'Total project cost for DCs'!$A$4:$A$111,'Total project cost for DCs'!AH$4:AH$111,0,0)*_xlfn.XLOOKUP($A582,Drury_beneficiary_allocation!$A$5:$A$104,Drury_beneficiary_allocation!$G$5:$G$104,0,0)</f>
        <v>0</v>
      </c>
      <c r="Y582" s="362">
        <f>_xlfn.XLOOKUP($A582,'Total project cost for DCs'!$A$4:$A$111,'Total project cost for DCs'!AI$4:AI$111,0,0)*_xlfn.XLOOKUP($A582,Drury_beneficiary_allocation!$A$5:$A$104,Drury_beneficiary_allocation!$G$5:$G$104,0,0)</f>
        <v>0</v>
      </c>
      <c r="Z582" s="362">
        <f>_xlfn.XLOOKUP($A582,'Total project cost for DCs'!$A$4:$A$111,'Total project cost for DCs'!AJ$4:AJ$111,0,0)*_xlfn.XLOOKUP($A582,Drury_beneficiary_allocation!$A$5:$A$104,Drury_beneficiary_allocation!$G$5:$G$104,0,0)</f>
        <v>0</v>
      </c>
      <c r="AA582" s="362">
        <f>_xlfn.XLOOKUP($A582,'Total project cost for DCs'!$A$4:$A$111,'Total project cost for DCs'!AK$4:AK$111,0,0)*_xlfn.XLOOKUP($A582,Drury_beneficiary_allocation!$A$5:$A$104,Drury_beneficiary_allocation!$G$5:$G$104,0,0)</f>
        <v>0</v>
      </c>
      <c r="AB582" s="362">
        <f>_xlfn.XLOOKUP($A582,'Total project cost for DCs'!$A$4:$A$111,'Total project cost for DCs'!AL$4:AL$111,0,0)*_xlfn.XLOOKUP($A582,Drury_beneficiary_allocation!$A$5:$A$104,Drury_beneficiary_allocation!$G$5:$G$104,0,0)</f>
        <v>0</v>
      </c>
      <c r="AC582" s="362">
        <f>_xlfn.XLOOKUP($A582,'Total project cost for DCs'!$A$4:$A$111,'Total project cost for DCs'!AM$4:AM$111,0,0)*_xlfn.XLOOKUP($A582,Drury_beneficiary_allocation!$A$5:$A$104,Drury_beneficiary_allocation!$G$5:$G$104,0,0)</f>
        <v>0</v>
      </c>
      <c r="AD582" s="362">
        <f>_xlfn.XLOOKUP($A582,'Total project cost for DCs'!$A$4:$A$111,'Total project cost for DCs'!AN$4:AN$111,0,0)*_xlfn.XLOOKUP($A582,Drury_beneficiary_allocation!$A$5:$A$104,Drury_beneficiary_allocation!$G$5:$G$104,0,0)</f>
        <v>0</v>
      </c>
      <c r="AE582" s="363">
        <f t="shared" si="84"/>
        <v>540473.25481748325</v>
      </c>
      <c r="AF582" s="349"/>
      <c r="AG582" s="349">
        <f t="shared" si="86"/>
        <v>540473.25481748325</v>
      </c>
      <c r="AH582" s="353">
        <v>0</v>
      </c>
      <c r="AI582" s="354" t="str">
        <f t="shared" si="85"/>
        <v>Arterial</v>
      </c>
      <c r="AJ582" s="349"/>
      <c r="AK582" s="349"/>
      <c r="AL582" s="355">
        <f>_xlfn.XLOOKUP(A582,'P1 Date Adjustment'!B:B,'P1 Date Adjustment'!F:F,"not found",0)</f>
        <v>2047</v>
      </c>
      <c r="AM582" s="349">
        <f t="shared" si="87"/>
        <v>196458.39824341875</v>
      </c>
    </row>
    <row r="583" spans="1:39" x14ac:dyDescent="0.25">
      <c r="A583" s="129">
        <v>67</v>
      </c>
      <c r="B583" s="358" t="s">
        <v>460</v>
      </c>
      <c r="C583" s="358">
        <f>_xlfn.XLOOKUP($A583,'Total project cost for DCs'!A:A,'Total project cost for DCs'!C:C,"Not found",0)</f>
        <v>0</v>
      </c>
      <c r="D583" s="355" t="s">
        <v>155</v>
      </c>
      <c r="E583" s="355" t="s">
        <v>345</v>
      </c>
      <c r="H583" s="355" t="s">
        <v>832</v>
      </c>
      <c r="I583" s="359">
        <f>_xlfn.XLOOKUP($H583,DC_growth_AGS!$A$665:$A$673,DC_growth_AGS!$O$665:$O$673,"Not found",0)</f>
        <v>0.36349328388092461</v>
      </c>
      <c r="J583" s="355">
        <v>2033</v>
      </c>
      <c r="K583" s="362">
        <f>_xlfn.XLOOKUP($A583,'Total project cost for DCs'!$A$4:$A$111,'Total project cost for DCs'!U$4:U$111,0,0)*_xlfn.XLOOKUP($A583,Drury_beneficiary_allocation!$A$5:$A$104,Drury_beneficiary_allocation!$G$5:$G$104,0,0)</f>
        <v>21376607.886642084</v>
      </c>
      <c r="L583" s="362">
        <f>_xlfn.XLOOKUP($A583,'Total project cost for DCs'!$A$4:$A$111,'Total project cost for DCs'!V$4:V$111,0,0)*_xlfn.XLOOKUP($A583,Drury_beneficiary_allocation!$A$5:$A$104,Drury_beneficiary_allocation!$G$5:$G$104,0,0)</f>
        <v>2193681.6967742341</v>
      </c>
      <c r="M583" s="362">
        <f>_xlfn.XLOOKUP($A583,'Total project cost for DCs'!$A$4:$A$111,'Total project cost for DCs'!W$4:W$111,0,0)*_xlfn.XLOOKUP($A583,Drury_beneficiary_allocation!$A$5:$A$104,Drury_beneficiary_allocation!$G$5:$G$104,0,0)</f>
        <v>22411250.491071969</v>
      </c>
      <c r="N583" s="362">
        <f>_xlfn.XLOOKUP($A583,'Total project cost for DCs'!$A$4:$A$111,'Total project cost for DCs'!X$4:X$111,0,0)*_xlfn.XLOOKUP($A583,Drury_beneficiary_allocation!$A$5:$A$104,Drury_beneficiary_allocation!$G$5:$G$104,0,0)</f>
        <v>0</v>
      </c>
      <c r="O583" s="362">
        <f>_xlfn.XLOOKUP($A583,'Total project cost for DCs'!$A$4:$A$111,'Total project cost for DCs'!Y$4:Y$111,0,0)*_xlfn.XLOOKUP($A583,Drury_beneficiary_allocation!$A$5:$A$104,Drury_beneficiary_allocation!$G$5:$G$104,0,0)</f>
        <v>0</v>
      </c>
      <c r="P583" s="362">
        <f>_xlfn.XLOOKUP($A583,'Total project cost for DCs'!$A$4:$A$111,'Total project cost for DCs'!Z$4:Z$111,0,0)*_xlfn.XLOOKUP($A583,Drury_beneficiary_allocation!$A$5:$A$104,Drury_beneficiary_allocation!$G$5:$G$104,0,0)</f>
        <v>0</v>
      </c>
      <c r="Q583" s="362">
        <f>_xlfn.XLOOKUP($A583,'Total project cost for DCs'!$A$4:$A$111,'Total project cost for DCs'!AA$4:AA$111,0,0)*_xlfn.XLOOKUP($A583,Drury_beneficiary_allocation!$A$5:$A$104,Drury_beneficiary_allocation!$G$5:$G$104,0,0)</f>
        <v>0</v>
      </c>
      <c r="R583" s="362">
        <f>_xlfn.XLOOKUP($A583,'Total project cost for DCs'!$A$4:$A$111,'Total project cost for DCs'!AB$4:AB$111,0,0)*_xlfn.XLOOKUP($A583,Drury_beneficiary_allocation!$A$5:$A$104,Drury_beneficiary_allocation!$G$5:$G$104,0,0)</f>
        <v>0</v>
      </c>
      <c r="S583" s="362">
        <f>_xlfn.XLOOKUP($A583,'Total project cost for DCs'!$A$4:$A$111,'Total project cost for DCs'!AC$4:AC$111,0,0)*_xlfn.XLOOKUP($A583,Drury_beneficiary_allocation!$A$5:$A$104,Drury_beneficiary_allocation!$G$5:$G$104,0,0)</f>
        <v>0</v>
      </c>
      <c r="T583" s="362">
        <f>_xlfn.XLOOKUP($A583,'Total project cost for DCs'!$A$4:$A$111,'Total project cost for DCs'!AD$4:AD$111,0,0)*_xlfn.XLOOKUP($A583,Drury_beneficiary_allocation!$A$5:$A$104,Drury_beneficiary_allocation!$G$5:$G$104,0,0)</f>
        <v>0</v>
      </c>
      <c r="U583" s="362">
        <f>_xlfn.XLOOKUP($A583,'Total project cost for DCs'!$A$4:$A$111,'Total project cost for DCs'!AE$4:AE$111,0,0)*_xlfn.XLOOKUP($A583,Drury_beneficiary_allocation!$A$5:$A$104,Drury_beneficiary_allocation!$G$5:$G$104,0,0)</f>
        <v>0</v>
      </c>
      <c r="V583" s="362">
        <f>_xlfn.XLOOKUP($A583,'Total project cost for DCs'!$A$4:$A$111,'Total project cost for DCs'!AF$4:AF$111,0,0)*_xlfn.XLOOKUP($A583,Drury_beneficiary_allocation!$A$5:$A$104,Drury_beneficiary_allocation!$G$5:$G$104,0,0)</f>
        <v>0</v>
      </c>
      <c r="W583" s="362">
        <f>_xlfn.XLOOKUP($A583,'Total project cost for DCs'!$A$4:$A$111,'Total project cost for DCs'!AG$4:AG$111,0,0)*_xlfn.XLOOKUP($A583,Drury_beneficiary_allocation!$A$5:$A$104,Drury_beneficiary_allocation!$G$5:$G$104,0,0)</f>
        <v>0</v>
      </c>
      <c r="X583" s="362">
        <f>_xlfn.XLOOKUP($A583,'Total project cost for DCs'!$A$4:$A$111,'Total project cost for DCs'!AH$4:AH$111,0,0)*_xlfn.XLOOKUP($A583,Drury_beneficiary_allocation!$A$5:$A$104,Drury_beneficiary_allocation!$G$5:$G$104,0,0)</f>
        <v>0</v>
      </c>
      <c r="Y583" s="362">
        <f>_xlfn.XLOOKUP($A583,'Total project cost for DCs'!$A$4:$A$111,'Total project cost for DCs'!AI$4:AI$111,0,0)*_xlfn.XLOOKUP($A583,Drury_beneficiary_allocation!$A$5:$A$104,Drury_beneficiary_allocation!$G$5:$G$104,0,0)</f>
        <v>0</v>
      </c>
      <c r="Z583" s="362">
        <f>_xlfn.XLOOKUP($A583,'Total project cost for DCs'!$A$4:$A$111,'Total project cost for DCs'!AJ$4:AJ$111,0,0)*_xlfn.XLOOKUP($A583,Drury_beneficiary_allocation!$A$5:$A$104,Drury_beneficiary_allocation!$G$5:$G$104,0,0)</f>
        <v>0</v>
      </c>
      <c r="AA583" s="362">
        <f>_xlfn.XLOOKUP($A583,'Total project cost for DCs'!$A$4:$A$111,'Total project cost for DCs'!AK$4:AK$111,0,0)*_xlfn.XLOOKUP($A583,Drury_beneficiary_allocation!$A$5:$A$104,Drury_beneficiary_allocation!$G$5:$G$104,0,0)</f>
        <v>0</v>
      </c>
      <c r="AB583" s="362">
        <f>_xlfn.XLOOKUP($A583,'Total project cost for DCs'!$A$4:$A$111,'Total project cost for DCs'!AL$4:AL$111,0,0)*_xlfn.XLOOKUP($A583,Drury_beneficiary_allocation!$A$5:$A$104,Drury_beneficiary_allocation!$G$5:$G$104,0,0)</f>
        <v>0</v>
      </c>
      <c r="AC583" s="362">
        <f>_xlfn.XLOOKUP($A583,'Total project cost for DCs'!$A$4:$A$111,'Total project cost for DCs'!AM$4:AM$111,0,0)*_xlfn.XLOOKUP($A583,Drury_beneficiary_allocation!$A$5:$A$104,Drury_beneficiary_allocation!$G$5:$G$104,0,0)</f>
        <v>0</v>
      </c>
      <c r="AD583" s="362">
        <f>_xlfn.XLOOKUP($A583,'Total project cost for DCs'!$A$4:$A$111,'Total project cost for DCs'!AN$4:AN$111,0,0)*_xlfn.XLOOKUP($A583,Drury_beneficiary_allocation!$A$5:$A$104,Drury_beneficiary_allocation!$G$5:$G$104,0,0)</f>
        <v>0</v>
      </c>
      <c r="AE583" s="363">
        <f t="shared" si="84"/>
        <v>45981540.074488282</v>
      </c>
      <c r="AF583" s="349"/>
      <c r="AG583" s="349">
        <f t="shared" si="86"/>
        <v>45981540.074488282</v>
      </c>
      <c r="AH583" s="353">
        <v>0</v>
      </c>
      <c r="AI583" s="354" t="str">
        <f t="shared" si="85"/>
        <v>Arterial</v>
      </c>
      <c r="AJ583" s="349"/>
      <c r="AK583" s="349"/>
      <c r="AL583" s="355">
        <f>_xlfn.XLOOKUP(A583,'P1 Date Adjustment'!B:B,'P1 Date Adjustment'!F:F,"not found",0)</f>
        <v>2033</v>
      </c>
      <c r="AM583" s="349">
        <f t="shared" si="87"/>
        <v>16713980.999578081</v>
      </c>
    </row>
    <row r="584" spans="1:39" x14ac:dyDescent="0.25">
      <c r="A584" s="129">
        <v>68</v>
      </c>
      <c r="B584" s="358" t="s">
        <v>461</v>
      </c>
      <c r="C584" s="358">
        <f>_xlfn.XLOOKUP($A584,'Total project cost for DCs'!A:A,'Total project cost for DCs'!C:C,"Not found",0)</f>
        <v>0</v>
      </c>
      <c r="D584" s="355" t="s">
        <v>155</v>
      </c>
      <c r="E584" s="355" t="s">
        <v>345</v>
      </c>
      <c r="H584" s="355" t="s">
        <v>832</v>
      </c>
      <c r="I584" s="359">
        <f>_xlfn.XLOOKUP($H584,DC_growth_AGS!$A$665:$A$673,DC_growth_AGS!$O$665:$O$673,"Not found",0)</f>
        <v>0.36349328388092461</v>
      </c>
      <c r="J584" s="355">
        <v>2037</v>
      </c>
      <c r="K584" s="362">
        <f>_xlfn.XLOOKUP($A584,'Total project cost for DCs'!$A$4:$A$111,'Total project cost for DCs'!U$4:U$111,0,0)*_xlfn.XLOOKUP($A584,Drury_beneficiary_allocation!$A$5:$A$104,Drury_beneficiary_allocation!$G$5:$G$104,0,0)</f>
        <v>36237355.535542823</v>
      </c>
      <c r="L584" s="362">
        <f>_xlfn.XLOOKUP($A584,'Total project cost for DCs'!$A$4:$A$111,'Total project cost for DCs'!V$4:V$111,0,0)*_xlfn.XLOOKUP($A584,Drury_beneficiary_allocation!$A$5:$A$104,Drury_beneficiary_allocation!$G$5:$G$104,0,0)</f>
        <v>1350942.8468343078</v>
      </c>
      <c r="M584" s="362">
        <f>_xlfn.XLOOKUP($A584,'Total project cost for DCs'!$A$4:$A$111,'Total project cost for DCs'!W$4:W$111,0,0)*_xlfn.XLOOKUP($A584,Drury_beneficiary_allocation!$A$5:$A$104,Drury_beneficiary_allocation!$G$5:$G$104,0,0)</f>
        <v>13801600.562217511</v>
      </c>
      <c r="N584" s="362">
        <f>_xlfn.XLOOKUP($A584,'Total project cost for DCs'!$A$4:$A$111,'Total project cost for DCs'!X$4:X$111,0,0)*_xlfn.XLOOKUP($A584,Drury_beneficiary_allocation!$A$5:$A$104,Drury_beneficiary_allocation!$G$5:$G$104,0,0)</f>
        <v>0</v>
      </c>
      <c r="O584" s="362">
        <f>_xlfn.XLOOKUP($A584,'Total project cost for DCs'!$A$4:$A$111,'Total project cost for DCs'!Y$4:Y$111,0,0)*_xlfn.XLOOKUP($A584,Drury_beneficiary_allocation!$A$5:$A$104,Drury_beneficiary_allocation!$G$5:$G$104,0,0)</f>
        <v>0</v>
      </c>
      <c r="P584" s="362">
        <f>_xlfn.XLOOKUP($A584,'Total project cost for DCs'!$A$4:$A$111,'Total project cost for DCs'!Z$4:Z$111,0,0)*_xlfn.XLOOKUP($A584,Drury_beneficiary_allocation!$A$5:$A$104,Drury_beneficiary_allocation!$G$5:$G$104,0,0)</f>
        <v>0</v>
      </c>
      <c r="Q584" s="362">
        <f>_xlfn.XLOOKUP($A584,'Total project cost for DCs'!$A$4:$A$111,'Total project cost for DCs'!AA$4:AA$111,0,0)*_xlfn.XLOOKUP($A584,Drury_beneficiary_allocation!$A$5:$A$104,Drury_beneficiary_allocation!$G$5:$G$104,0,0)</f>
        <v>0</v>
      </c>
      <c r="R584" s="362">
        <f>_xlfn.XLOOKUP($A584,'Total project cost for DCs'!$A$4:$A$111,'Total project cost for DCs'!AB$4:AB$111,0,0)*_xlfn.XLOOKUP($A584,Drury_beneficiary_allocation!$A$5:$A$104,Drury_beneficiary_allocation!$G$5:$G$104,0,0)</f>
        <v>0</v>
      </c>
      <c r="S584" s="362">
        <f>_xlfn.XLOOKUP($A584,'Total project cost for DCs'!$A$4:$A$111,'Total project cost for DCs'!AC$4:AC$111,0,0)*_xlfn.XLOOKUP($A584,Drury_beneficiary_allocation!$A$5:$A$104,Drury_beneficiary_allocation!$G$5:$G$104,0,0)</f>
        <v>0</v>
      </c>
      <c r="T584" s="362">
        <f>_xlfn.XLOOKUP($A584,'Total project cost for DCs'!$A$4:$A$111,'Total project cost for DCs'!AD$4:AD$111,0,0)*_xlfn.XLOOKUP($A584,Drury_beneficiary_allocation!$A$5:$A$104,Drury_beneficiary_allocation!$G$5:$G$104,0,0)</f>
        <v>0</v>
      </c>
      <c r="U584" s="362">
        <f>_xlfn.XLOOKUP($A584,'Total project cost for DCs'!$A$4:$A$111,'Total project cost for DCs'!AE$4:AE$111,0,0)*_xlfn.XLOOKUP($A584,Drury_beneficiary_allocation!$A$5:$A$104,Drury_beneficiary_allocation!$G$5:$G$104,0,0)</f>
        <v>0</v>
      </c>
      <c r="V584" s="362">
        <f>_xlfn.XLOOKUP($A584,'Total project cost for DCs'!$A$4:$A$111,'Total project cost for DCs'!AF$4:AF$111,0,0)*_xlfn.XLOOKUP($A584,Drury_beneficiary_allocation!$A$5:$A$104,Drury_beneficiary_allocation!$G$5:$G$104,0,0)</f>
        <v>0</v>
      </c>
      <c r="W584" s="362">
        <f>_xlfn.XLOOKUP($A584,'Total project cost for DCs'!$A$4:$A$111,'Total project cost for DCs'!AG$4:AG$111,0,0)*_xlfn.XLOOKUP($A584,Drury_beneficiary_allocation!$A$5:$A$104,Drury_beneficiary_allocation!$G$5:$G$104,0,0)</f>
        <v>0</v>
      </c>
      <c r="X584" s="362">
        <f>_xlfn.XLOOKUP($A584,'Total project cost for DCs'!$A$4:$A$111,'Total project cost for DCs'!AH$4:AH$111,0,0)*_xlfn.XLOOKUP($A584,Drury_beneficiary_allocation!$A$5:$A$104,Drury_beneficiary_allocation!$G$5:$G$104,0,0)</f>
        <v>0</v>
      </c>
      <c r="Y584" s="362">
        <f>_xlfn.XLOOKUP($A584,'Total project cost for DCs'!$A$4:$A$111,'Total project cost for DCs'!AI$4:AI$111,0,0)*_xlfn.XLOOKUP($A584,Drury_beneficiary_allocation!$A$5:$A$104,Drury_beneficiary_allocation!$G$5:$G$104,0,0)</f>
        <v>0</v>
      </c>
      <c r="Z584" s="362">
        <f>_xlfn.XLOOKUP($A584,'Total project cost for DCs'!$A$4:$A$111,'Total project cost for DCs'!AJ$4:AJ$111,0,0)*_xlfn.XLOOKUP($A584,Drury_beneficiary_allocation!$A$5:$A$104,Drury_beneficiary_allocation!$G$5:$G$104,0,0)</f>
        <v>0</v>
      </c>
      <c r="AA584" s="362">
        <f>_xlfn.XLOOKUP($A584,'Total project cost for DCs'!$A$4:$A$111,'Total project cost for DCs'!AK$4:AK$111,0,0)*_xlfn.XLOOKUP($A584,Drury_beneficiary_allocation!$A$5:$A$104,Drury_beneficiary_allocation!$G$5:$G$104,0,0)</f>
        <v>0</v>
      </c>
      <c r="AB584" s="362">
        <f>_xlfn.XLOOKUP($A584,'Total project cost for DCs'!$A$4:$A$111,'Total project cost for DCs'!AL$4:AL$111,0,0)*_xlfn.XLOOKUP($A584,Drury_beneficiary_allocation!$A$5:$A$104,Drury_beneficiary_allocation!$G$5:$G$104,0,0)</f>
        <v>0</v>
      </c>
      <c r="AC584" s="362">
        <f>_xlfn.XLOOKUP($A584,'Total project cost for DCs'!$A$4:$A$111,'Total project cost for DCs'!AM$4:AM$111,0,0)*_xlfn.XLOOKUP($A584,Drury_beneficiary_allocation!$A$5:$A$104,Drury_beneficiary_allocation!$G$5:$G$104,0,0)</f>
        <v>0</v>
      </c>
      <c r="AD584" s="362">
        <f>_xlfn.XLOOKUP($A584,'Total project cost for DCs'!$A$4:$A$111,'Total project cost for DCs'!AN$4:AN$111,0,0)*_xlfn.XLOOKUP($A584,Drury_beneficiary_allocation!$A$5:$A$104,Drury_beneficiary_allocation!$G$5:$G$104,0,0)</f>
        <v>0</v>
      </c>
      <c r="AE584" s="363">
        <f t="shared" si="84"/>
        <v>51389898.944594644</v>
      </c>
      <c r="AF584" s="349"/>
      <c r="AG584" s="349">
        <f t="shared" si="86"/>
        <v>51389898.944594644</v>
      </c>
      <c r="AH584" s="353">
        <v>0</v>
      </c>
      <c r="AI584" s="354" t="str">
        <f t="shared" si="85"/>
        <v>Arterial</v>
      </c>
      <c r="AJ584" s="349"/>
      <c r="AK584" s="349"/>
      <c r="AL584" s="355">
        <f>_xlfn.XLOOKUP(A584,'P1 Date Adjustment'!B:B,'P1 Date Adjustment'!F:F,"not found",0)</f>
        <v>2037</v>
      </c>
      <c r="AM584" s="349">
        <f t="shared" si="87"/>
        <v>18679883.125679567</v>
      </c>
    </row>
    <row r="585" spans="1:39" ht="30" x14ac:dyDescent="0.25">
      <c r="A585" s="129">
        <v>69</v>
      </c>
      <c r="B585" s="358" t="s">
        <v>462</v>
      </c>
      <c r="C585" s="358" t="str">
        <f>_xlfn.XLOOKUP($A585,'Total project cost for DCs'!A:A,'Total project cost for DCs'!C:C,"Not found",0)</f>
        <v>New cycle bridge 5m wide, 90m long, approach lengths 200m total for both sides. No property required</v>
      </c>
      <c r="D585" s="355" t="s">
        <v>155</v>
      </c>
      <c r="E585" s="355" t="s">
        <v>223</v>
      </c>
      <c r="H585" s="355" t="s">
        <v>832</v>
      </c>
      <c r="I585" s="359">
        <f>_xlfn.XLOOKUP($H585,DC_growth_AGS!$A$665:$A$673,DC_growth_AGS!$O$665:$O$673,"Not found",0)</f>
        <v>0.36349328388092461</v>
      </c>
      <c r="J585" s="355">
        <v>2035</v>
      </c>
      <c r="K585" s="362">
        <f>_xlfn.XLOOKUP($A585,'Total project cost for DCs'!$A$4:$A$111,'Total project cost for DCs'!U$4:U$111,0,0)*_xlfn.XLOOKUP($A585,Drury_beneficiary_allocation!$A$5:$A$104,Drury_beneficiary_allocation!$G$5:$G$104,0,0)</f>
        <v>0</v>
      </c>
      <c r="L585" s="362">
        <f>_xlfn.XLOOKUP($A585,'Total project cost for DCs'!$A$4:$A$111,'Total project cost for DCs'!V$4:V$111,0,0)*_xlfn.XLOOKUP($A585,Drury_beneficiary_allocation!$A$5:$A$104,Drury_beneficiary_allocation!$G$5:$G$104,0,0)</f>
        <v>0</v>
      </c>
      <c r="M585" s="362">
        <f>_xlfn.XLOOKUP($A585,'Total project cost for DCs'!$A$4:$A$111,'Total project cost for DCs'!W$4:W$111,0,0)*_xlfn.XLOOKUP($A585,Drury_beneficiary_allocation!$A$5:$A$104,Drury_beneficiary_allocation!$G$5:$G$104,0,0)</f>
        <v>0</v>
      </c>
      <c r="N585" s="362">
        <f>_xlfn.XLOOKUP($A585,'Total project cost for DCs'!$A$4:$A$111,'Total project cost for DCs'!X$4:X$111,0,0)*_xlfn.XLOOKUP($A585,Drury_beneficiary_allocation!$A$5:$A$104,Drury_beneficiary_allocation!$G$5:$G$104,0,0)</f>
        <v>0</v>
      </c>
      <c r="O585" s="362">
        <f>_xlfn.XLOOKUP($A585,'Total project cost for DCs'!$A$4:$A$111,'Total project cost for DCs'!Y$4:Y$111,0,0)*_xlfn.XLOOKUP($A585,Drury_beneficiary_allocation!$A$5:$A$104,Drury_beneficiary_allocation!$G$5:$G$104,0,0)</f>
        <v>0</v>
      </c>
      <c r="P585" s="362">
        <f>_xlfn.XLOOKUP($A585,'Total project cost for DCs'!$A$4:$A$111,'Total project cost for DCs'!Z$4:Z$111,0,0)*_xlfn.XLOOKUP($A585,Drury_beneficiary_allocation!$A$5:$A$104,Drury_beneficiary_allocation!$G$5:$G$104,0,0)</f>
        <v>0</v>
      </c>
      <c r="Q585" s="362">
        <f>_xlfn.XLOOKUP($A585,'Total project cost for DCs'!$A$4:$A$111,'Total project cost for DCs'!AA$4:AA$111,0,0)*_xlfn.XLOOKUP($A585,Drury_beneficiary_allocation!$A$5:$A$104,Drury_beneficiary_allocation!$G$5:$G$104,0,0)</f>
        <v>0</v>
      </c>
      <c r="R585" s="362">
        <f>_xlfn.XLOOKUP($A585,'Total project cost for DCs'!$A$4:$A$111,'Total project cost for DCs'!AB$4:AB$111,0,0)*_xlfn.XLOOKUP($A585,Drury_beneficiary_allocation!$A$5:$A$104,Drury_beneficiary_allocation!$G$5:$G$104,0,0)</f>
        <v>0</v>
      </c>
      <c r="S585" s="362">
        <f>_xlfn.XLOOKUP($A585,'Total project cost for DCs'!$A$4:$A$111,'Total project cost for DCs'!AC$4:AC$111,0,0)*_xlfn.XLOOKUP($A585,Drury_beneficiary_allocation!$A$5:$A$104,Drury_beneficiary_allocation!$G$5:$G$104,0,0)</f>
        <v>0</v>
      </c>
      <c r="T585" s="362">
        <f>_xlfn.XLOOKUP($A585,'Total project cost for DCs'!$A$4:$A$111,'Total project cost for DCs'!AD$4:AD$111,0,0)*_xlfn.XLOOKUP($A585,Drury_beneficiary_allocation!$A$5:$A$104,Drury_beneficiary_allocation!$G$5:$G$104,0,0)</f>
        <v>0</v>
      </c>
      <c r="U585" s="362">
        <f>_xlfn.XLOOKUP($A585,'Total project cost for DCs'!$A$4:$A$111,'Total project cost for DCs'!AE$4:AE$111,0,0)*_xlfn.XLOOKUP($A585,Drury_beneficiary_allocation!$A$5:$A$104,Drury_beneficiary_allocation!$G$5:$G$104,0,0)</f>
        <v>0</v>
      </c>
      <c r="V585" s="362">
        <f>_xlfn.XLOOKUP($A585,'Total project cost for DCs'!$A$4:$A$111,'Total project cost for DCs'!AF$4:AF$111,0,0)*_xlfn.XLOOKUP($A585,Drury_beneficiary_allocation!$A$5:$A$104,Drury_beneficiary_allocation!$G$5:$G$104,0,0)</f>
        <v>0</v>
      </c>
      <c r="W585" s="362">
        <f>_xlfn.XLOOKUP($A585,'Total project cost for DCs'!$A$4:$A$111,'Total project cost for DCs'!AG$4:AG$111,0,0)*_xlfn.XLOOKUP($A585,Drury_beneficiary_allocation!$A$5:$A$104,Drury_beneficiary_allocation!$G$5:$G$104,0,0)</f>
        <v>0</v>
      </c>
      <c r="X585" s="362">
        <f>_xlfn.XLOOKUP($A585,'Total project cost for DCs'!$A$4:$A$111,'Total project cost for DCs'!AH$4:AH$111,0,0)*_xlfn.XLOOKUP($A585,Drury_beneficiary_allocation!$A$5:$A$104,Drury_beneficiary_allocation!$G$5:$G$104,0,0)</f>
        <v>0</v>
      </c>
      <c r="Y585" s="362">
        <f>_xlfn.XLOOKUP($A585,'Total project cost for DCs'!$A$4:$A$111,'Total project cost for DCs'!AI$4:AI$111,0,0)*_xlfn.XLOOKUP($A585,Drury_beneficiary_allocation!$A$5:$A$104,Drury_beneficiary_allocation!$G$5:$G$104,0,0)</f>
        <v>0</v>
      </c>
      <c r="Z585" s="362">
        <f>_xlfn.XLOOKUP($A585,'Total project cost for DCs'!$A$4:$A$111,'Total project cost for DCs'!AJ$4:AJ$111,0,0)*_xlfn.XLOOKUP($A585,Drury_beneficiary_allocation!$A$5:$A$104,Drury_beneficiary_allocation!$G$5:$G$104,0,0)</f>
        <v>0</v>
      </c>
      <c r="AA585" s="362">
        <f>_xlfn.XLOOKUP($A585,'Total project cost for DCs'!$A$4:$A$111,'Total project cost for DCs'!AK$4:AK$111,0,0)*_xlfn.XLOOKUP($A585,Drury_beneficiary_allocation!$A$5:$A$104,Drury_beneficiary_allocation!$G$5:$G$104,0,0)</f>
        <v>0</v>
      </c>
      <c r="AB585" s="362">
        <f>_xlfn.XLOOKUP($A585,'Total project cost for DCs'!$A$4:$A$111,'Total project cost for DCs'!AL$4:AL$111,0,0)*_xlfn.XLOOKUP($A585,Drury_beneficiary_allocation!$A$5:$A$104,Drury_beneficiary_allocation!$G$5:$G$104,0,0)</f>
        <v>0</v>
      </c>
      <c r="AC585" s="362">
        <f>_xlfn.XLOOKUP($A585,'Total project cost for DCs'!$A$4:$A$111,'Total project cost for DCs'!AM$4:AM$111,0,0)*_xlfn.XLOOKUP($A585,Drury_beneficiary_allocation!$A$5:$A$104,Drury_beneficiary_allocation!$G$5:$G$104,0,0)</f>
        <v>0</v>
      </c>
      <c r="AD585" s="362">
        <f>_xlfn.XLOOKUP($A585,'Total project cost for DCs'!$A$4:$A$111,'Total project cost for DCs'!AN$4:AN$111,0,0)*_xlfn.XLOOKUP($A585,Drury_beneficiary_allocation!$A$5:$A$104,Drury_beneficiary_allocation!$G$5:$G$104,0,0)</f>
        <v>0</v>
      </c>
      <c r="AE585" s="363">
        <f t="shared" si="84"/>
        <v>0</v>
      </c>
      <c r="AF585" s="349"/>
      <c r="AG585" s="349">
        <f t="shared" si="86"/>
        <v>0</v>
      </c>
      <c r="AH585" s="353">
        <v>0</v>
      </c>
      <c r="AI585" s="354" t="str">
        <f t="shared" si="85"/>
        <v>Collector</v>
      </c>
      <c r="AJ585" s="349"/>
      <c r="AK585" s="349"/>
      <c r="AL585" s="355">
        <f>_xlfn.XLOOKUP(A585,'P1 Date Adjustment'!B:B,'P1 Date Adjustment'!F:F,"not found",0)</f>
        <v>2035</v>
      </c>
      <c r="AM585" s="349">
        <f t="shared" si="87"/>
        <v>0</v>
      </c>
    </row>
    <row r="586" spans="1:39" ht="30" x14ac:dyDescent="0.25">
      <c r="A586" s="129">
        <v>70</v>
      </c>
      <c r="B586" s="358" t="s">
        <v>464</v>
      </c>
      <c r="C586" s="358" t="str">
        <f>_xlfn.XLOOKUP($A586,'Total project cost for DCs'!A:A,'Total project cost for DCs'!C:C,"Not found",0)</f>
        <v>New cycle bridge 5m wide, 80m long, approach lengths 270m total for both sides. No property required</v>
      </c>
      <c r="D586" s="355" t="s">
        <v>155</v>
      </c>
      <c r="E586" s="355" t="s">
        <v>345</v>
      </c>
      <c r="H586" s="355" t="s">
        <v>832</v>
      </c>
      <c r="I586" s="359">
        <f>_xlfn.XLOOKUP($H586,DC_growth_AGS!$A$665:$A$673,DC_growth_AGS!$O$665:$O$673,"Not found",0)</f>
        <v>0.36349328388092461</v>
      </c>
      <c r="J586" s="355">
        <v>2031</v>
      </c>
      <c r="K586" s="362">
        <f>_xlfn.XLOOKUP($A586,'Total project cost for DCs'!$A$4:$A$111,'Total project cost for DCs'!U$4:U$111,0,0)*_xlfn.XLOOKUP($A586,Drury_beneficiary_allocation!$A$5:$A$104,Drury_beneficiary_allocation!$G$5:$G$104,0,0)</f>
        <v>0</v>
      </c>
      <c r="L586" s="362">
        <f>_xlfn.XLOOKUP($A586,'Total project cost for DCs'!$A$4:$A$111,'Total project cost for DCs'!V$4:V$111,0,0)*_xlfn.XLOOKUP($A586,Drury_beneficiary_allocation!$A$5:$A$104,Drury_beneficiary_allocation!$G$5:$G$104,0,0)</f>
        <v>0</v>
      </c>
      <c r="M586" s="362">
        <f>_xlfn.XLOOKUP($A586,'Total project cost for DCs'!$A$4:$A$111,'Total project cost for DCs'!W$4:W$111,0,0)*_xlfn.XLOOKUP($A586,Drury_beneficiary_allocation!$A$5:$A$104,Drury_beneficiary_allocation!$G$5:$G$104,0,0)</f>
        <v>0</v>
      </c>
      <c r="N586" s="362">
        <f>_xlfn.XLOOKUP($A586,'Total project cost for DCs'!$A$4:$A$111,'Total project cost for DCs'!X$4:X$111,0,0)*_xlfn.XLOOKUP($A586,Drury_beneficiary_allocation!$A$5:$A$104,Drury_beneficiary_allocation!$G$5:$G$104,0,0)</f>
        <v>0</v>
      </c>
      <c r="O586" s="362">
        <f>_xlfn.XLOOKUP($A586,'Total project cost for DCs'!$A$4:$A$111,'Total project cost for DCs'!Y$4:Y$111,0,0)*_xlfn.XLOOKUP($A586,Drury_beneficiary_allocation!$A$5:$A$104,Drury_beneficiary_allocation!$G$5:$G$104,0,0)</f>
        <v>0</v>
      </c>
      <c r="P586" s="362">
        <f>_xlfn.XLOOKUP($A586,'Total project cost for DCs'!$A$4:$A$111,'Total project cost for DCs'!Z$4:Z$111,0,0)*_xlfn.XLOOKUP($A586,Drury_beneficiary_allocation!$A$5:$A$104,Drury_beneficiary_allocation!$G$5:$G$104,0,0)</f>
        <v>0</v>
      </c>
      <c r="Q586" s="362">
        <f>_xlfn.XLOOKUP($A586,'Total project cost for DCs'!$A$4:$A$111,'Total project cost for DCs'!AA$4:AA$111,0,0)*_xlfn.XLOOKUP($A586,Drury_beneficiary_allocation!$A$5:$A$104,Drury_beneficiary_allocation!$G$5:$G$104,0,0)</f>
        <v>0</v>
      </c>
      <c r="R586" s="362">
        <f>_xlfn.XLOOKUP($A586,'Total project cost for DCs'!$A$4:$A$111,'Total project cost for DCs'!AB$4:AB$111,0,0)*_xlfn.XLOOKUP($A586,Drury_beneficiary_allocation!$A$5:$A$104,Drury_beneficiary_allocation!$G$5:$G$104,0,0)</f>
        <v>0</v>
      </c>
      <c r="S586" s="362">
        <f>_xlfn.XLOOKUP($A586,'Total project cost for DCs'!$A$4:$A$111,'Total project cost for DCs'!AC$4:AC$111,0,0)*_xlfn.XLOOKUP($A586,Drury_beneficiary_allocation!$A$5:$A$104,Drury_beneficiary_allocation!$G$5:$G$104,0,0)</f>
        <v>0</v>
      </c>
      <c r="T586" s="362">
        <f>_xlfn.XLOOKUP($A586,'Total project cost for DCs'!$A$4:$A$111,'Total project cost for DCs'!AD$4:AD$111,0,0)*_xlfn.XLOOKUP($A586,Drury_beneficiary_allocation!$A$5:$A$104,Drury_beneficiary_allocation!$G$5:$G$104,0,0)</f>
        <v>0</v>
      </c>
      <c r="U586" s="362">
        <f>_xlfn.XLOOKUP($A586,'Total project cost for DCs'!$A$4:$A$111,'Total project cost for DCs'!AE$4:AE$111,0,0)*_xlfn.XLOOKUP($A586,Drury_beneficiary_allocation!$A$5:$A$104,Drury_beneficiary_allocation!$G$5:$G$104,0,0)</f>
        <v>0</v>
      </c>
      <c r="V586" s="362">
        <f>_xlfn.XLOOKUP($A586,'Total project cost for DCs'!$A$4:$A$111,'Total project cost for DCs'!AF$4:AF$111,0,0)*_xlfn.XLOOKUP($A586,Drury_beneficiary_allocation!$A$5:$A$104,Drury_beneficiary_allocation!$G$5:$G$104,0,0)</f>
        <v>0</v>
      </c>
      <c r="W586" s="362">
        <f>_xlfn.XLOOKUP($A586,'Total project cost for DCs'!$A$4:$A$111,'Total project cost for DCs'!AG$4:AG$111,0,0)*_xlfn.XLOOKUP($A586,Drury_beneficiary_allocation!$A$5:$A$104,Drury_beneficiary_allocation!$G$5:$G$104,0,0)</f>
        <v>0</v>
      </c>
      <c r="X586" s="362">
        <f>_xlfn.XLOOKUP($A586,'Total project cost for DCs'!$A$4:$A$111,'Total project cost for DCs'!AH$4:AH$111,0,0)*_xlfn.XLOOKUP($A586,Drury_beneficiary_allocation!$A$5:$A$104,Drury_beneficiary_allocation!$G$5:$G$104,0,0)</f>
        <v>0</v>
      </c>
      <c r="Y586" s="362">
        <f>_xlfn.XLOOKUP($A586,'Total project cost for DCs'!$A$4:$A$111,'Total project cost for DCs'!AI$4:AI$111,0,0)*_xlfn.XLOOKUP($A586,Drury_beneficiary_allocation!$A$5:$A$104,Drury_beneficiary_allocation!$G$5:$G$104,0,0)</f>
        <v>0</v>
      </c>
      <c r="Z586" s="362">
        <f>_xlfn.XLOOKUP($A586,'Total project cost for DCs'!$A$4:$A$111,'Total project cost for DCs'!AJ$4:AJ$111,0,0)*_xlfn.XLOOKUP($A586,Drury_beneficiary_allocation!$A$5:$A$104,Drury_beneficiary_allocation!$G$5:$G$104,0,0)</f>
        <v>0</v>
      </c>
      <c r="AA586" s="362">
        <f>_xlfn.XLOOKUP($A586,'Total project cost for DCs'!$A$4:$A$111,'Total project cost for DCs'!AK$4:AK$111,0,0)*_xlfn.XLOOKUP($A586,Drury_beneficiary_allocation!$A$5:$A$104,Drury_beneficiary_allocation!$G$5:$G$104,0,0)</f>
        <v>0</v>
      </c>
      <c r="AB586" s="362">
        <f>_xlfn.XLOOKUP($A586,'Total project cost for DCs'!$A$4:$A$111,'Total project cost for DCs'!AL$4:AL$111,0,0)*_xlfn.XLOOKUP($A586,Drury_beneficiary_allocation!$A$5:$A$104,Drury_beneficiary_allocation!$G$5:$G$104,0,0)</f>
        <v>0</v>
      </c>
      <c r="AC586" s="362">
        <f>_xlfn.XLOOKUP($A586,'Total project cost for DCs'!$A$4:$A$111,'Total project cost for DCs'!AM$4:AM$111,0,0)*_xlfn.XLOOKUP($A586,Drury_beneficiary_allocation!$A$5:$A$104,Drury_beneficiary_allocation!$G$5:$G$104,0,0)</f>
        <v>0</v>
      </c>
      <c r="AD586" s="362">
        <f>_xlfn.XLOOKUP($A586,'Total project cost for DCs'!$A$4:$A$111,'Total project cost for DCs'!AN$4:AN$111,0,0)*_xlfn.XLOOKUP($A586,Drury_beneficiary_allocation!$A$5:$A$104,Drury_beneficiary_allocation!$G$5:$G$104,0,0)</f>
        <v>0</v>
      </c>
      <c r="AE586" s="363">
        <f t="shared" si="84"/>
        <v>0</v>
      </c>
      <c r="AF586" s="349"/>
      <c r="AG586" s="349">
        <f t="shared" si="86"/>
        <v>0</v>
      </c>
      <c r="AH586" s="353">
        <v>0</v>
      </c>
      <c r="AI586" s="354" t="str">
        <f t="shared" si="85"/>
        <v>Arterial</v>
      </c>
      <c r="AJ586" s="349"/>
      <c r="AK586" s="349"/>
      <c r="AL586" s="355">
        <f>_xlfn.XLOOKUP(A586,'P1 Date Adjustment'!B:B,'P1 Date Adjustment'!F:F,"not found",0)</f>
        <v>2031</v>
      </c>
      <c r="AM586" s="349">
        <f t="shared" si="87"/>
        <v>0</v>
      </c>
    </row>
    <row r="587" spans="1:39" ht="30" x14ac:dyDescent="0.25">
      <c r="A587" s="129" t="s">
        <v>154</v>
      </c>
      <c r="B587" s="358" t="s">
        <v>141</v>
      </c>
      <c r="C587" s="358" t="str">
        <f>_xlfn.XLOOKUP($A587,'Total project cost for DCs'!A:A,'Total project cost for DCs'!C:C,"Not found",0)</f>
        <v>4-lane urban- existing road layout with active modes on both sides + intersection improvements (TDM)</v>
      </c>
      <c r="D587" s="355" t="s">
        <v>155</v>
      </c>
      <c r="E587" s="355" t="s">
        <v>157</v>
      </c>
      <c r="F587" s="355" t="s">
        <v>826</v>
      </c>
      <c r="H587" s="355" t="s">
        <v>832</v>
      </c>
      <c r="I587" s="359">
        <f>_xlfn.XLOOKUP($H587,DC_growth_AGS!$A$665:$A$673,DC_growth_AGS!$O$665:$O$673,"Not found",0)</f>
        <v>0.36349328388092461</v>
      </c>
      <c r="J587" s="355">
        <v>2031</v>
      </c>
      <c r="K587" s="362">
        <f>IF($AI587="Arterial",-K534*$AJ$2,0)</f>
        <v>0</v>
      </c>
      <c r="L587" s="362">
        <f t="shared" ref="L587:AD587" si="88">IF($AI587="Arterial",-L534*$AJ$2,0)</f>
        <v>0</v>
      </c>
      <c r="M587" s="362">
        <f t="shared" si="88"/>
        <v>0</v>
      </c>
      <c r="N587" s="362">
        <f t="shared" si="88"/>
        <v>0</v>
      </c>
      <c r="O587" s="362">
        <f t="shared" si="88"/>
        <v>0</v>
      </c>
      <c r="P587" s="362">
        <f t="shared" si="88"/>
        <v>0</v>
      </c>
      <c r="Q587" s="362">
        <f t="shared" si="88"/>
        <v>0</v>
      </c>
      <c r="R587" s="362">
        <f t="shared" si="88"/>
        <v>0</v>
      </c>
      <c r="S587" s="362">
        <f t="shared" si="88"/>
        <v>0</v>
      </c>
      <c r="T587" s="362">
        <f t="shared" si="88"/>
        <v>0</v>
      </c>
      <c r="U587" s="362">
        <f t="shared" si="88"/>
        <v>0</v>
      </c>
      <c r="V587" s="362">
        <f t="shared" si="88"/>
        <v>0</v>
      </c>
      <c r="W587" s="362">
        <f t="shared" si="88"/>
        <v>0</v>
      </c>
      <c r="X587" s="362">
        <f t="shared" si="88"/>
        <v>0</v>
      </c>
      <c r="Y587" s="362">
        <f t="shared" si="88"/>
        <v>0</v>
      </c>
      <c r="Z587" s="362">
        <f t="shared" si="88"/>
        <v>0</v>
      </c>
      <c r="AA587" s="362">
        <f t="shared" si="88"/>
        <v>0</v>
      </c>
      <c r="AB587" s="362">
        <f t="shared" si="88"/>
        <v>0</v>
      </c>
      <c r="AC587" s="362">
        <f t="shared" si="88"/>
        <v>0</v>
      </c>
      <c r="AD587" s="362">
        <f t="shared" si="88"/>
        <v>0</v>
      </c>
      <c r="AE587" s="363">
        <f t="shared" si="84"/>
        <v>0</v>
      </c>
      <c r="AF587" s="349"/>
      <c r="AG587" s="349">
        <f t="shared" si="86"/>
        <v>0</v>
      </c>
      <c r="AH587" s="353">
        <v>0</v>
      </c>
      <c r="AI587" s="354" t="str">
        <f t="shared" si="85"/>
        <v>Arterial</v>
      </c>
      <c r="AJ587" s="349"/>
      <c r="AK587" s="349"/>
      <c r="AL587" s="355">
        <f>_xlfn.XLOOKUP(A587,'P1 Date Adjustment'!B:B,'P1 Date Adjustment'!F:F,"not found",0)</f>
        <v>2031</v>
      </c>
      <c r="AM587" s="349">
        <f t="shared" si="87"/>
        <v>0</v>
      </c>
    </row>
    <row r="588" spans="1:39" ht="30" x14ac:dyDescent="0.25">
      <c r="A588" s="129" t="s">
        <v>163</v>
      </c>
      <c r="B588" s="358" t="s">
        <v>164</v>
      </c>
      <c r="C588" s="358" t="str">
        <f>_xlfn.XLOOKUP($A588,'Total project cost for DCs'!A:A,'Total project cost for DCs'!C:C,"Not found",0)</f>
        <v>2-lane urban- existing road layout with active modes on both sides + intersection improvements (TDM)</v>
      </c>
      <c r="D588" s="355" t="s">
        <v>155</v>
      </c>
      <c r="E588" s="355" t="s">
        <v>145</v>
      </c>
      <c r="F588" s="355" t="s">
        <v>826</v>
      </c>
      <c r="H588" s="355" t="s">
        <v>832</v>
      </c>
      <c r="I588" s="359">
        <f>_xlfn.XLOOKUP($H588,DC_growth_AGS!$A$665:$A$673,DC_growth_AGS!$O$665:$O$673,"Not found",0)</f>
        <v>0.36349328388092461</v>
      </c>
      <c r="J588" s="355">
        <v>2030</v>
      </c>
      <c r="K588" s="362">
        <f t="shared" ref="K588:AD600" si="89">IF($AI588="Arterial",-K535*$AJ$2,0)</f>
        <v>0</v>
      </c>
      <c r="L588" s="362">
        <f t="shared" si="89"/>
        <v>0</v>
      </c>
      <c r="M588" s="362">
        <f t="shared" si="89"/>
        <v>0</v>
      </c>
      <c r="N588" s="362">
        <f t="shared" si="89"/>
        <v>0</v>
      </c>
      <c r="O588" s="362">
        <f t="shared" si="89"/>
        <v>0</v>
      </c>
      <c r="P588" s="362">
        <f t="shared" si="89"/>
        <v>0</v>
      </c>
      <c r="Q588" s="362">
        <f t="shared" si="89"/>
        <v>0</v>
      </c>
      <c r="R588" s="362">
        <f t="shared" si="89"/>
        <v>0</v>
      </c>
      <c r="S588" s="362">
        <f t="shared" si="89"/>
        <v>0</v>
      </c>
      <c r="T588" s="362">
        <f t="shared" si="89"/>
        <v>0</v>
      </c>
      <c r="U588" s="362">
        <f t="shared" si="89"/>
        <v>0</v>
      </c>
      <c r="V588" s="362">
        <f t="shared" si="89"/>
        <v>0</v>
      </c>
      <c r="W588" s="362">
        <f t="shared" si="89"/>
        <v>0</v>
      </c>
      <c r="X588" s="362">
        <f t="shared" si="89"/>
        <v>0</v>
      </c>
      <c r="Y588" s="362">
        <f t="shared" si="89"/>
        <v>0</v>
      </c>
      <c r="Z588" s="362">
        <f t="shared" si="89"/>
        <v>0</v>
      </c>
      <c r="AA588" s="362">
        <f t="shared" si="89"/>
        <v>0</v>
      </c>
      <c r="AB588" s="362">
        <f t="shared" si="89"/>
        <v>0</v>
      </c>
      <c r="AC588" s="362">
        <f t="shared" si="89"/>
        <v>0</v>
      </c>
      <c r="AD588" s="362">
        <f t="shared" si="89"/>
        <v>0</v>
      </c>
      <c r="AE588" s="363">
        <f t="shared" si="84"/>
        <v>0</v>
      </c>
      <c r="AF588" s="349"/>
      <c r="AG588" s="349">
        <f t="shared" si="86"/>
        <v>0</v>
      </c>
      <c r="AH588" s="353">
        <v>0</v>
      </c>
      <c r="AI588" s="354" t="str">
        <f t="shared" si="85"/>
        <v>Arterial</v>
      </c>
      <c r="AJ588" s="349"/>
      <c r="AK588" s="349"/>
      <c r="AL588" s="355">
        <f>_xlfn.XLOOKUP(A588,'P1 Date Adjustment'!B:B,'P1 Date Adjustment'!F:F,"not found",0)</f>
        <v>2030</v>
      </c>
      <c r="AM588" s="349">
        <f t="shared" si="87"/>
        <v>0</v>
      </c>
    </row>
    <row r="589" spans="1:39" ht="30" x14ac:dyDescent="0.25">
      <c r="A589" s="129" t="s">
        <v>188</v>
      </c>
      <c r="B589" s="358" t="s">
        <v>185</v>
      </c>
      <c r="C589" s="358" t="str">
        <f>_xlfn.XLOOKUP($A589,'Total project cost for DCs'!A:A,'Total project cost for DCs'!C:C,"Not found",0)</f>
        <v>Expand to 24m cross section</v>
      </c>
      <c r="D589" s="355" t="s">
        <v>155</v>
      </c>
      <c r="E589" s="355" t="s">
        <v>190</v>
      </c>
      <c r="F589" s="355" t="s">
        <v>826</v>
      </c>
      <c r="H589" s="355" t="s">
        <v>832</v>
      </c>
      <c r="I589" s="359">
        <f>_xlfn.XLOOKUP($H589,DC_growth_AGS!$A$665:$A$673,DC_growth_AGS!$O$665:$O$673,"Not found",0)</f>
        <v>0.36349328388092461</v>
      </c>
      <c r="J589" s="355">
        <v>2029</v>
      </c>
      <c r="K589" s="362">
        <f t="shared" si="89"/>
        <v>0</v>
      </c>
      <c r="L589" s="362">
        <f t="shared" si="89"/>
        <v>0</v>
      </c>
      <c r="M589" s="362">
        <f t="shared" si="89"/>
        <v>0</v>
      </c>
      <c r="N589" s="362">
        <f t="shared" si="89"/>
        <v>0</v>
      </c>
      <c r="O589" s="362">
        <f t="shared" si="89"/>
        <v>0</v>
      </c>
      <c r="P589" s="362">
        <f t="shared" si="89"/>
        <v>0</v>
      </c>
      <c r="Q589" s="362">
        <f t="shared" si="89"/>
        <v>0</v>
      </c>
      <c r="R589" s="362">
        <f t="shared" si="89"/>
        <v>0</v>
      </c>
      <c r="S589" s="362">
        <f t="shared" si="89"/>
        <v>0</v>
      </c>
      <c r="T589" s="362">
        <f t="shared" si="89"/>
        <v>0</v>
      </c>
      <c r="U589" s="362">
        <f t="shared" si="89"/>
        <v>0</v>
      </c>
      <c r="V589" s="362">
        <f t="shared" si="89"/>
        <v>0</v>
      </c>
      <c r="W589" s="362">
        <f t="shared" si="89"/>
        <v>0</v>
      </c>
      <c r="X589" s="362">
        <f t="shared" si="89"/>
        <v>0</v>
      </c>
      <c r="Y589" s="362">
        <f t="shared" si="89"/>
        <v>0</v>
      </c>
      <c r="Z589" s="362">
        <f t="shared" si="89"/>
        <v>0</v>
      </c>
      <c r="AA589" s="362">
        <f t="shared" si="89"/>
        <v>0</v>
      </c>
      <c r="AB589" s="362">
        <f t="shared" si="89"/>
        <v>0</v>
      </c>
      <c r="AC589" s="362">
        <f t="shared" si="89"/>
        <v>0</v>
      </c>
      <c r="AD589" s="362">
        <f t="shared" si="89"/>
        <v>0</v>
      </c>
      <c r="AE589" s="363">
        <f t="shared" si="84"/>
        <v>0</v>
      </c>
      <c r="AF589" s="349"/>
      <c r="AG589" s="349">
        <f t="shared" si="86"/>
        <v>0</v>
      </c>
      <c r="AH589" s="353">
        <v>0</v>
      </c>
      <c r="AI589" s="354" t="str">
        <f t="shared" si="85"/>
        <v>Arterial</v>
      </c>
      <c r="AJ589" s="349"/>
      <c r="AK589" s="349"/>
      <c r="AL589" s="355">
        <f>_xlfn.XLOOKUP(A589,'P1 Date Adjustment'!B:B,'P1 Date Adjustment'!F:F,"not found",0)</f>
        <v>2029</v>
      </c>
      <c r="AM589" s="349">
        <f t="shared" si="87"/>
        <v>0</v>
      </c>
    </row>
    <row r="590" spans="1:39" ht="30" x14ac:dyDescent="0.25">
      <c r="A590" s="129">
        <v>7</v>
      </c>
      <c r="B590" s="358" t="s">
        <v>197</v>
      </c>
      <c r="C590" s="358" t="str">
        <f>_xlfn.XLOOKUP($A590,'Total project cost for DCs'!A:A,'Total project cost for DCs'!C:C,"Not found",0)</f>
        <v>2-lane urban - upgrade existing road layout with active modes on both sides</v>
      </c>
      <c r="D590" s="355" t="s">
        <v>155</v>
      </c>
      <c r="E590" s="355" t="s">
        <v>199</v>
      </c>
      <c r="F590" s="355" t="s">
        <v>826</v>
      </c>
      <c r="H590" s="355" t="s">
        <v>832</v>
      </c>
      <c r="I590" s="359">
        <f>_xlfn.XLOOKUP($H590,DC_growth_AGS!$A$665:$A$673,DC_growth_AGS!$O$665:$O$673,"Not found",0)</f>
        <v>0.36349328388092461</v>
      </c>
      <c r="J590" s="355">
        <v>2033</v>
      </c>
      <c r="K590" s="362">
        <f t="shared" si="89"/>
        <v>0</v>
      </c>
      <c r="L590" s="362">
        <f t="shared" si="89"/>
        <v>0</v>
      </c>
      <c r="M590" s="362">
        <f t="shared" si="89"/>
        <v>0</v>
      </c>
      <c r="N590" s="362">
        <f t="shared" si="89"/>
        <v>0</v>
      </c>
      <c r="O590" s="362">
        <f t="shared" si="89"/>
        <v>0</v>
      </c>
      <c r="P590" s="362">
        <f t="shared" si="89"/>
        <v>0</v>
      </c>
      <c r="Q590" s="362">
        <f t="shared" si="89"/>
        <v>0</v>
      </c>
      <c r="R590" s="362">
        <f t="shared" si="89"/>
        <v>0</v>
      </c>
      <c r="S590" s="362">
        <f t="shared" si="89"/>
        <v>0</v>
      </c>
      <c r="T590" s="362">
        <f t="shared" si="89"/>
        <v>0</v>
      </c>
      <c r="U590" s="362">
        <f t="shared" si="89"/>
        <v>0</v>
      </c>
      <c r="V590" s="362">
        <f t="shared" si="89"/>
        <v>0</v>
      </c>
      <c r="W590" s="362">
        <f t="shared" si="89"/>
        <v>0</v>
      </c>
      <c r="X590" s="362">
        <f t="shared" si="89"/>
        <v>0</v>
      </c>
      <c r="Y590" s="362">
        <f t="shared" si="89"/>
        <v>0</v>
      </c>
      <c r="Z590" s="362">
        <f t="shared" si="89"/>
        <v>0</v>
      </c>
      <c r="AA590" s="362">
        <f t="shared" si="89"/>
        <v>0</v>
      </c>
      <c r="AB590" s="362">
        <f t="shared" si="89"/>
        <v>0</v>
      </c>
      <c r="AC590" s="362">
        <f t="shared" si="89"/>
        <v>0</v>
      </c>
      <c r="AD590" s="362">
        <f t="shared" si="89"/>
        <v>0</v>
      </c>
      <c r="AE590" s="363">
        <f t="shared" si="84"/>
        <v>0</v>
      </c>
      <c r="AF590" s="349"/>
      <c r="AG590" s="349">
        <f t="shared" si="86"/>
        <v>0</v>
      </c>
      <c r="AH590" s="353">
        <v>0</v>
      </c>
      <c r="AI590" s="354" t="str">
        <f t="shared" si="85"/>
        <v>Collector</v>
      </c>
      <c r="AJ590" s="349"/>
      <c r="AK590" s="349"/>
      <c r="AL590" s="355">
        <f>_xlfn.XLOOKUP(A590,'P1 Date Adjustment'!B:B,'P1 Date Adjustment'!F:F,"not found",0)</f>
        <v>2033</v>
      </c>
      <c r="AM590" s="349">
        <f t="shared" si="87"/>
        <v>0</v>
      </c>
    </row>
    <row r="591" spans="1:39" ht="30" x14ac:dyDescent="0.25">
      <c r="A591" s="129">
        <v>8</v>
      </c>
      <c r="B591" s="358" t="s">
        <v>200</v>
      </c>
      <c r="C591" s="358" t="str">
        <f>_xlfn.XLOOKUP($A591,'Total project cost for DCs'!A:A,'Total project cost for DCs'!C:C,"Not found",0)</f>
        <v>2-lane urban - upgrade existing road layout with active modes on both sides</v>
      </c>
      <c r="D591" s="355" t="s">
        <v>155</v>
      </c>
      <c r="E591" s="355" t="s">
        <v>199</v>
      </c>
      <c r="F591" s="355" t="s">
        <v>826</v>
      </c>
      <c r="H591" s="355" t="s">
        <v>832</v>
      </c>
      <c r="I591" s="359">
        <f>_xlfn.XLOOKUP($H591,DC_growth_AGS!$A$665:$A$673,DC_growth_AGS!$O$665:$O$673,"Not found",0)</f>
        <v>0.36349328388092461</v>
      </c>
      <c r="J591" s="355">
        <v>2033</v>
      </c>
      <c r="K591" s="362">
        <f t="shared" si="89"/>
        <v>0</v>
      </c>
      <c r="L591" s="362">
        <f t="shared" si="89"/>
        <v>0</v>
      </c>
      <c r="M591" s="362">
        <f t="shared" si="89"/>
        <v>0</v>
      </c>
      <c r="N591" s="362">
        <f t="shared" si="89"/>
        <v>0</v>
      </c>
      <c r="O591" s="362">
        <f t="shared" si="89"/>
        <v>0</v>
      </c>
      <c r="P591" s="362">
        <f t="shared" si="89"/>
        <v>0</v>
      </c>
      <c r="Q591" s="362">
        <f t="shared" si="89"/>
        <v>0</v>
      </c>
      <c r="R591" s="362">
        <f t="shared" si="89"/>
        <v>0</v>
      </c>
      <c r="S591" s="362">
        <f t="shared" si="89"/>
        <v>0</v>
      </c>
      <c r="T591" s="362">
        <f t="shared" si="89"/>
        <v>0</v>
      </c>
      <c r="U591" s="362">
        <f t="shared" si="89"/>
        <v>0</v>
      </c>
      <c r="V591" s="362">
        <f t="shared" si="89"/>
        <v>0</v>
      </c>
      <c r="W591" s="362">
        <f t="shared" si="89"/>
        <v>0</v>
      </c>
      <c r="X591" s="362">
        <f t="shared" si="89"/>
        <v>0</v>
      </c>
      <c r="Y591" s="362">
        <f t="shared" si="89"/>
        <v>0</v>
      </c>
      <c r="Z591" s="362">
        <f t="shared" si="89"/>
        <v>0</v>
      </c>
      <c r="AA591" s="362">
        <f t="shared" si="89"/>
        <v>0</v>
      </c>
      <c r="AB591" s="362">
        <f t="shared" si="89"/>
        <v>0</v>
      </c>
      <c r="AC591" s="362">
        <f t="shared" si="89"/>
        <v>0</v>
      </c>
      <c r="AD591" s="362">
        <f t="shared" si="89"/>
        <v>0</v>
      </c>
      <c r="AE591" s="363">
        <f t="shared" si="84"/>
        <v>0</v>
      </c>
      <c r="AF591" s="349"/>
      <c r="AG591" s="349">
        <f t="shared" si="86"/>
        <v>0</v>
      </c>
      <c r="AH591" s="353">
        <v>0</v>
      </c>
      <c r="AI591" s="354" t="str">
        <f t="shared" si="85"/>
        <v>Collector</v>
      </c>
      <c r="AJ591" s="349"/>
      <c r="AK591" s="349"/>
      <c r="AL591" s="355">
        <f>_xlfn.XLOOKUP(A591,'P1 Date Adjustment'!B:B,'P1 Date Adjustment'!F:F,"not found",0)</f>
        <v>2033</v>
      </c>
      <c r="AM591" s="349">
        <f t="shared" si="87"/>
        <v>0</v>
      </c>
    </row>
    <row r="592" spans="1:39" ht="30" x14ac:dyDescent="0.25">
      <c r="A592" s="129" t="s">
        <v>214</v>
      </c>
      <c r="B592" s="358" t="s">
        <v>215</v>
      </c>
      <c r="C592" s="358" t="str">
        <f>_xlfn.XLOOKUP($A592,'Total project cost for DCs'!A:A,'Total project cost for DCs'!C:C,"Not found",0)</f>
        <v xml:space="preserve"> 2-lane signalised intersection with active mode crossings</v>
      </c>
      <c r="D592" s="355" t="s">
        <v>155</v>
      </c>
      <c r="E592" s="355" t="s">
        <v>190</v>
      </c>
      <c r="F592" s="355" t="s">
        <v>826</v>
      </c>
      <c r="H592" s="355" t="s">
        <v>832</v>
      </c>
      <c r="I592" s="359">
        <f>_xlfn.XLOOKUP($H592,DC_growth_AGS!$A$665:$A$673,DC_growth_AGS!$O$665:$O$673,"Not found",0)</f>
        <v>0.36349328388092461</v>
      </c>
      <c r="J592" s="355">
        <v>2029</v>
      </c>
      <c r="K592" s="362">
        <f t="shared" si="89"/>
        <v>0</v>
      </c>
      <c r="L592" s="362">
        <f t="shared" si="89"/>
        <v>0</v>
      </c>
      <c r="M592" s="362">
        <f t="shared" si="89"/>
        <v>0</v>
      </c>
      <c r="N592" s="362">
        <f t="shared" si="89"/>
        <v>0</v>
      </c>
      <c r="O592" s="362">
        <f t="shared" si="89"/>
        <v>0</v>
      </c>
      <c r="P592" s="362">
        <f t="shared" si="89"/>
        <v>0</v>
      </c>
      <c r="Q592" s="362">
        <f t="shared" si="89"/>
        <v>0</v>
      </c>
      <c r="R592" s="362">
        <f t="shared" si="89"/>
        <v>0</v>
      </c>
      <c r="S592" s="362">
        <f t="shared" si="89"/>
        <v>0</v>
      </c>
      <c r="T592" s="362">
        <f t="shared" si="89"/>
        <v>0</v>
      </c>
      <c r="U592" s="362">
        <f t="shared" si="89"/>
        <v>0</v>
      </c>
      <c r="V592" s="362">
        <f t="shared" si="89"/>
        <v>0</v>
      </c>
      <c r="W592" s="362">
        <f t="shared" si="89"/>
        <v>0</v>
      </c>
      <c r="X592" s="362">
        <f t="shared" si="89"/>
        <v>0</v>
      </c>
      <c r="Y592" s="362">
        <f t="shared" si="89"/>
        <v>0</v>
      </c>
      <c r="Z592" s="362">
        <f t="shared" si="89"/>
        <v>0</v>
      </c>
      <c r="AA592" s="362">
        <f t="shared" si="89"/>
        <v>0</v>
      </c>
      <c r="AB592" s="362">
        <f t="shared" si="89"/>
        <v>0</v>
      </c>
      <c r="AC592" s="362">
        <f t="shared" si="89"/>
        <v>0</v>
      </c>
      <c r="AD592" s="362">
        <f t="shared" si="89"/>
        <v>0</v>
      </c>
      <c r="AE592" s="363">
        <f t="shared" si="84"/>
        <v>0</v>
      </c>
      <c r="AF592" s="349"/>
      <c r="AG592" s="349">
        <f t="shared" si="86"/>
        <v>0</v>
      </c>
      <c r="AH592" s="353">
        <v>0</v>
      </c>
      <c r="AI592" s="354" t="str">
        <f t="shared" si="85"/>
        <v>Arterial</v>
      </c>
      <c r="AJ592" s="349"/>
      <c r="AK592" s="349"/>
      <c r="AL592" s="355">
        <f>_xlfn.XLOOKUP(A592,'P1 Date Adjustment'!B:B,'P1 Date Adjustment'!F:F,"not found",0)</f>
        <v>2029</v>
      </c>
      <c r="AM592" s="349">
        <f t="shared" si="87"/>
        <v>0</v>
      </c>
    </row>
    <row r="593" spans="1:39" ht="30" x14ac:dyDescent="0.25">
      <c r="A593" s="129" t="s">
        <v>217</v>
      </c>
      <c r="B593" s="358" t="s">
        <v>215</v>
      </c>
      <c r="C593" s="358" t="str">
        <f>_xlfn.XLOOKUP($A593,'Total project cost for DCs'!A:A,'Total project cost for DCs'!C:C,"Not found",0)</f>
        <v>multi-lane roundabout with active mode crossings, SGA design</v>
      </c>
      <c r="D593" s="355" t="s">
        <v>155</v>
      </c>
      <c r="E593" s="355" t="s">
        <v>157</v>
      </c>
      <c r="F593" s="355" t="s">
        <v>826</v>
      </c>
      <c r="H593" s="355" t="s">
        <v>832</v>
      </c>
      <c r="I593" s="359">
        <f>_xlfn.XLOOKUP($H593,DC_growth_AGS!$A$665:$A$673,DC_growth_AGS!$O$665:$O$673,"Not found",0)</f>
        <v>0.36349328388092461</v>
      </c>
      <c r="J593" s="355">
        <v>2031</v>
      </c>
      <c r="K593" s="362">
        <f t="shared" si="89"/>
        <v>0</v>
      </c>
      <c r="L593" s="362">
        <f t="shared" si="89"/>
        <v>0</v>
      </c>
      <c r="M593" s="362">
        <f t="shared" si="89"/>
        <v>0</v>
      </c>
      <c r="N593" s="362">
        <f t="shared" si="89"/>
        <v>0</v>
      </c>
      <c r="O593" s="362">
        <f t="shared" si="89"/>
        <v>0</v>
      </c>
      <c r="P593" s="362">
        <f t="shared" si="89"/>
        <v>0</v>
      </c>
      <c r="Q593" s="362">
        <f t="shared" si="89"/>
        <v>0</v>
      </c>
      <c r="R593" s="362">
        <f t="shared" si="89"/>
        <v>0</v>
      </c>
      <c r="S593" s="362">
        <f t="shared" si="89"/>
        <v>0</v>
      </c>
      <c r="T593" s="362">
        <f t="shared" si="89"/>
        <v>0</v>
      </c>
      <c r="U593" s="362">
        <f t="shared" si="89"/>
        <v>0</v>
      </c>
      <c r="V593" s="362">
        <f t="shared" si="89"/>
        <v>0</v>
      </c>
      <c r="W593" s="362">
        <f t="shared" si="89"/>
        <v>0</v>
      </c>
      <c r="X593" s="362">
        <f t="shared" si="89"/>
        <v>0</v>
      </c>
      <c r="Y593" s="362">
        <f t="shared" si="89"/>
        <v>0</v>
      </c>
      <c r="Z593" s="362">
        <f t="shared" si="89"/>
        <v>0</v>
      </c>
      <c r="AA593" s="362">
        <f t="shared" si="89"/>
        <v>0</v>
      </c>
      <c r="AB593" s="362">
        <f t="shared" si="89"/>
        <v>0</v>
      </c>
      <c r="AC593" s="362">
        <f t="shared" si="89"/>
        <v>0</v>
      </c>
      <c r="AD593" s="362">
        <f t="shared" si="89"/>
        <v>0</v>
      </c>
      <c r="AE593" s="363">
        <f t="shared" si="84"/>
        <v>0</v>
      </c>
      <c r="AF593" s="349"/>
      <c r="AG593" s="349">
        <f t="shared" si="86"/>
        <v>0</v>
      </c>
      <c r="AH593" s="353">
        <v>0</v>
      </c>
      <c r="AI593" s="354" t="str">
        <f t="shared" si="85"/>
        <v>Arterial</v>
      </c>
      <c r="AJ593" s="349"/>
      <c r="AK593" s="349"/>
      <c r="AL593" s="355">
        <f>_xlfn.XLOOKUP(A593,'P1 Date Adjustment'!B:B,'P1 Date Adjustment'!F:F,"not found",0)</f>
        <v>2031</v>
      </c>
      <c r="AM593" s="349">
        <f t="shared" si="87"/>
        <v>0</v>
      </c>
    </row>
    <row r="594" spans="1:39" ht="30" x14ac:dyDescent="0.25">
      <c r="A594" s="129">
        <v>11</v>
      </c>
      <c r="B594" s="358" t="s">
        <v>219</v>
      </c>
      <c r="C594" s="358" t="str">
        <f>_xlfn.XLOOKUP($A594,'Total project cost for DCs'!A:A,'Total project cost for DCs'!C:C,"Not found",0)</f>
        <v>Roundabout as per SGA design</v>
      </c>
      <c r="D594" s="355" t="s">
        <v>155</v>
      </c>
      <c r="E594" s="355" t="s">
        <v>190</v>
      </c>
      <c r="F594" s="355" t="s">
        <v>826</v>
      </c>
      <c r="H594" s="355" t="s">
        <v>832</v>
      </c>
      <c r="I594" s="359">
        <f>_xlfn.XLOOKUP($H594,DC_growth_AGS!$A$665:$A$673,DC_growth_AGS!$O$665:$O$673,"Not found",0)</f>
        <v>0.36349328388092461</v>
      </c>
      <c r="J594" s="355">
        <v>2031</v>
      </c>
      <c r="K594" s="362">
        <f t="shared" si="89"/>
        <v>0</v>
      </c>
      <c r="L594" s="362">
        <f t="shared" si="89"/>
        <v>0</v>
      </c>
      <c r="M594" s="362">
        <f t="shared" si="89"/>
        <v>0</v>
      </c>
      <c r="N594" s="362">
        <f t="shared" si="89"/>
        <v>0</v>
      </c>
      <c r="O594" s="362">
        <f t="shared" si="89"/>
        <v>0</v>
      </c>
      <c r="P594" s="362">
        <f t="shared" si="89"/>
        <v>0</v>
      </c>
      <c r="Q594" s="362">
        <f t="shared" si="89"/>
        <v>0</v>
      </c>
      <c r="R594" s="362">
        <f t="shared" si="89"/>
        <v>0</v>
      </c>
      <c r="S594" s="362">
        <f t="shared" si="89"/>
        <v>0</v>
      </c>
      <c r="T594" s="362">
        <f t="shared" si="89"/>
        <v>0</v>
      </c>
      <c r="U594" s="362">
        <f t="shared" si="89"/>
        <v>0</v>
      </c>
      <c r="V594" s="362">
        <f t="shared" si="89"/>
        <v>0</v>
      </c>
      <c r="W594" s="362">
        <f t="shared" si="89"/>
        <v>0</v>
      </c>
      <c r="X594" s="362">
        <f t="shared" si="89"/>
        <v>0</v>
      </c>
      <c r="Y594" s="362">
        <f t="shared" si="89"/>
        <v>0</v>
      </c>
      <c r="Z594" s="362">
        <f t="shared" si="89"/>
        <v>0</v>
      </c>
      <c r="AA594" s="362">
        <f t="shared" si="89"/>
        <v>0</v>
      </c>
      <c r="AB594" s="362">
        <f t="shared" si="89"/>
        <v>0</v>
      </c>
      <c r="AC594" s="362">
        <f t="shared" si="89"/>
        <v>0</v>
      </c>
      <c r="AD594" s="362">
        <f t="shared" si="89"/>
        <v>0</v>
      </c>
      <c r="AE594" s="363">
        <f t="shared" si="84"/>
        <v>0</v>
      </c>
      <c r="AF594" s="349"/>
      <c r="AG594" s="349">
        <f t="shared" si="86"/>
        <v>0</v>
      </c>
      <c r="AH594" s="353">
        <v>0</v>
      </c>
      <c r="AI594" s="354" t="str">
        <f t="shared" si="85"/>
        <v>Arterial</v>
      </c>
      <c r="AJ594" s="349"/>
      <c r="AK594" s="349"/>
      <c r="AL594" s="355">
        <f>_xlfn.XLOOKUP(A594,'P1 Date Adjustment'!B:B,'P1 Date Adjustment'!F:F,"not found",0)</f>
        <v>2031</v>
      </c>
      <c r="AM594" s="349">
        <f t="shared" si="87"/>
        <v>0</v>
      </c>
    </row>
    <row r="595" spans="1:39" ht="60" x14ac:dyDescent="0.25">
      <c r="A595" s="129">
        <v>12</v>
      </c>
      <c r="B595" s="358" t="s">
        <v>221</v>
      </c>
      <c r="C595" s="358" t="str">
        <f>_xlfn.XLOOKUP($A595,'Total project cost for DCs'!A:A,'Total project cost for DCs'!C:C,"Not found",0)</f>
        <v>Intersection improvements on Bremner-Firth Rd, Norrie-Firth Rd, GSR-Firth Rd, Active mode facilities on both sides of Firth &amp; Norrie Rd</v>
      </c>
      <c r="D595" s="355" t="s">
        <v>155</v>
      </c>
      <c r="E595" s="355" t="s">
        <v>223</v>
      </c>
      <c r="F595" s="355" t="s">
        <v>826</v>
      </c>
      <c r="H595" s="355" t="s">
        <v>832</v>
      </c>
      <c r="I595" s="359">
        <f>_xlfn.XLOOKUP($H595,DC_growth_AGS!$A$665:$A$673,DC_growth_AGS!$O$665:$O$673,"Not found",0)</f>
        <v>0.36349328388092461</v>
      </c>
      <c r="J595" s="355">
        <v>2033</v>
      </c>
      <c r="K595" s="362">
        <f t="shared" si="89"/>
        <v>0</v>
      </c>
      <c r="L595" s="362">
        <f t="shared" si="89"/>
        <v>0</v>
      </c>
      <c r="M595" s="362">
        <f t="shared" si="89"/>
        <v>0</v>
      </c>
      <c r="N595" s="362">
        <f t="shared" si="89"/>
        <v>0</v>
      </c>
      <c r="O595" s="362">
        <f t="shared" si="89"/>
        <v>0</v>
      </c>
      <c r="P595" s="362">
        <f t="shared" si="89"/>
        <v>0</v>
      </c>
      <c r="Q595" s="362">
        <f t="shared" si="89"/>
        <v>0</v>
      </c>
      <c r="R595" s="362">
        <f t="shared" si="89"/>
        <v>0</v>
      </c>
      <c r="S595" s="362">
        <f t="shared" si="89"/>
        <v>0</v>
      </c>
      <c r="T595" s="362">
        <f t="shared" si="89"/>
        <v>0</v>
      </c>
      <c r="U595" s="362">
        <f t="shared" si="89"/>
        <v>0</v>
      </c>
      <c r="V595" s="362">
        <f t="shared" si="89"/>
        <v>0</v>
      </c>
      <c r="W595" s="362">
        <f t="shared" si="89"/>
        <v>0</v>
      </c>
      <c r="X595" s="362">
        <f t="shared" si="89"/>
        <v>0</v>
      </c>
      <c r="Y595" s="362">
        <f t="shared" si="89"/>
        <v>0</v>
      </c>
      <c r="Z595" s="362">
        <f t="shared" si="89"/>
        <v>0</v>
      </c>
      <c r="AA595" s="362">
        <f t="shared" si="89"/>
        <v>0</v>
      </c>
      <c r="AB595" s="362">
        <f t="shared" si="89"/>
        <v>0</v>
      </c>
      <c r="AC595" s="362">
        <f t="shared" si="89"/>
        <v>0</v>
      </c>
      <c r="AD595" s="362">
        <f t="shared" si="89"/>
        <v>0</v>
      </c>
      <c r="AE595" s="363">
        <f t="shared" si="84"/>
        <v>0</v>
      </c>
      <c r="AF595" s="349"/>
      <c r="AG595" s="349">
        <f t="shared" si="86"/>
        <v>0</v>
      </c>
      <c r="AH595" s="353">
        <v>0</v>
      </c>
      <c r="AI595" s="354" t="str">
        <f t="shared" si="85"/>
        <v>Collector</v>
      </c>
      <c r="AJ595" s="349"/>
      <c r="AK595" s="349"/>
      <c r="AL595" s="355">
        <f>_xlfn.XLOOKUP(A595,'P1 Date Adjustment'!B:B,'P1 Date Adjustment'!F:F,"not found",0)</f>
        <v>2033</v>
      </c>
      <c r="AM595" s="349">
        <f t="shared" si="87"/>
        <v>0</v>
      </c>
    </row>
    <row r="596" spans="1:39" ht="30" x14ac:dyDescent="0.25">
      <c r="A596" s="129" t="s">
        <v>224</v>
      </c>
      <c r="B596" s="358" t="s">
        <v>225</v>
      </c>
      <c r="C596" s="358" t="str">
        <f>_xlfn.XLOOKUP($A596,'Total project cost for DCs'!A:A,'Total project cost for DCs'!C:C,"Not found",0)</f>
        <v>2-lane urban- new 2-lane arterial with active modes on both sides + intersection improvements (TDM)</v>
      </c>
      <c r="D596" s="355" t="s">
        <v>155</v>
      </c>
      <c r="E596" s="355" t="s">
        <v>227</v>
      </c>
      <c r="F596" s="355" t="s">
        <v>826</v>
      </c>
      <c r="H596" s="355" t="s">
        <v>832</v>
      </c>
      <c r="I596" s="359">
        <f>_xlfn.XLOOKUP($H596,DC_growth_AGS!$A$665:$A$673,DC_growth_AGS!$O$665:$O$673,"Not found",0)</f>
        <v>0.36349328388092461</v>
      </c>
      <c r="J596" s="355">
        <v>2029</v>
      </c>
      <c r="K596" s="362">
        <f t="shared" si="89"/>
        <v>0</v>
      </c>
      <c r="L596" s="362">
        <f t="shared" si="89"/>
        <v>0</v>
      </c>
      <c r="M596" s="362">
        <f t="shared" si="89"/>
        <v>0</v>
      </c>
      <c r="N596" s="362">
        <f t="shared" si="89"/>
        <v>0</v>
      </c>
      <c r="O596" s="362">
        <f t="shared" si="89"/>
        <v>0</v>
      </c>
      <c r="P596" s="362">
        <f t="shared" si="89"/>
        <v>0</v>
      </c>
      <c r="Q596" s="362">
        <f t="shared" si="89"/>
        <v>0</v>
      </c>
      <c r="R596" s="362">
        <f t="shared" si="89"/>
        <v>0</v>
      </c>
      <c r="S596" s="362">
        <f t="shared" si="89"/>
        <v>0</v>
      </c>
      <c r="T596" s="362">
        <f t="shared" si="89"/>
        <v>0</v>
      </c>
      <c r="U596" s="362">
        <f t="shared" si="89"/>
        <v>0</v>
      </c>
      <c r="V596" s="362">
        <f t="shared" si="89"/>
        <v>0</v>
      </c>
      <c r="W596" s="362">
        <f t="shared" si="89"/>
        <v>0</v>
      </c>
      <c r="X596" s="362">
        <f t="shared" si="89"/>
        <v>0</v>
      </c>
      <c r="Y596" s="362">
        <f t="shared" si="89"/>
        <v>0</v>
      </c>
      <c r="Z596" s="362">
        <f t="shared" si="89"/>
        <v>0</v>
      </c>
      <c r="AA596" s="362">
        <f t="shared" si="89"/>
        <v>0</v>
      </c>
      <c r="AB596" s="362">
        <f t="shared" si="89"/>
        <v>0</v>
      </c>
      <c r="AC596" s="362">
        <f t="shared" si="89"/>
        <v>0</v>
      </c>
      <c r="AD596" s="362">
        <f t="shared" si="89"/>
        <v>0</v>
      </c>
      <c r="AE596" s="363">
        <f t="shared" si="84"/>
        <v>0</v>
      </c>
      <c r="AF596" s="349"/>
      <c r="AG596" s="349">
        <f t="shared" si="86"/>
        <v>0</v>
      </c>
      <c r="AH596" s="353">
        <v>0</v>
      </c>
      <c r="AI596" s="354" t="str">
        <f t="shared" si="85"/>
        <v>Arterial</v>
      </c>
      <c r="AJ596" s="349"/>
      <c r="AK596" s="349"/>
      <c r="AL596" s="355">
        <f>_xlfn.XLOOKUP(A596,'P1 Date Adjustment'!B:B,'P1 Date Adjustment'!F:F,"not found",0)</f>
        <v>2029</v>
      </c>
      <c r="AM596" s="349">
        <f t="shared" si="87"/>
        <v>0</v>
      </c>
    </row>
    <row r="597" spans="1:39" ht="30" x14ac:dyDescent="0.25">
      <c r="A597" s="129" t="s">
        <v>228</v>
      </c>
      <c r="B597" s="358" t="s">
        <v>229</v>
      </c>
      <c r="C597" s="358" t="str">
        <f>_xlfn.XLOOKUP($A597,'Total project cost for DCs'!A:A,'Total project cost for DCs'!C:C,"Not found",0)</f>
        <v>4-lane urban- upgrade 2-lane arterial with SGA design + intersection improvements (TDM)</v>
      </c>
      <c r="D597" s="355" t="s">
        <v>155</v>
      </c>
      <c r="E597" s="355" t="s">
        <v>231</v>
      </c>
      <c r="F597" s="355" t="s">
        <v>826</v>
      </c>
      <c r="H597" s="355" t="s">
        <v>832</v>
      </c>
      <c r="I597" s="359">
        <f>_xlfn.XLOOKUP($H597,DC_growth_AGS!$A$665:$A$673,DC_growth_AGS!$O$665:$O$673,"Not found",0)</f>
        <v>0.36349328388092461</v>
      </c>
      <c r="J597" s="355">
        <v>2050</v>
      </c>
      <c r="K597" s="362">
        <f t="shared" si="89"/>
        <v>0</v>
      </c>
      <c r="L597" s="362">
        <f t="shared" si="89"/>
        <v>0</v>
      </c>
      <c r="M597" s="362">
        <f t="shared" si="89"/>
        <v>0</v>
      </c>
      <c r="N597" s="362">
        <f t="shared" si="89"/>
        <v>0</v>
      </c>
      <c r="O597" s="362">
        <f t="shared" si="89"/>
        <v>0</v>
      </c>
      <c r="P597" s="362">
        <f t="shared" si="89"/>
        <v>0</v>
      </c>
      <c r="Q597" s="362">
        <f t="shared" si="89"/>
        <v>0</v>
      </c>
      <c r="R597" s="362">
        <f t="shared" si="89"/>
        <v>0</v>
      </c>
      <c r="S597" s="362">
        <f t="shared" si="89"/>
        <v>0</v>
      </c>
      <c r="T597" s="362">
        <f t="shared" si="89"/>
        <v>0</v>
      </c>
      <c r="U597" s="362">
        <f t="shared" si="89"/>
        <v>0</v>
      </c>
      <c r="V597" s="362">
        <f t="shared" si="89"/>
        <v>0</v>
      </c>
      <c r="W597" s="362">
        <f t="shared" si="89"/>
        <v>0</v>
      </c>
      <c r="X597" s="362">
        <f t="shared" si="89"/>
        <v>0</v>
      </c>
      <c r="Y597" s="362">
        <f t="shared" si="89"/>
        <v>0</v>
      </c>
      <c r="Z597" s="362">
        <f t="shared" si="89"/>
        <v>0</v>
      </c>
      <c r="AA597" s="362">
        <f t="shared" si="89"/>
        <v>0</v>
      </c>
      <c r="AB597" s="362">
        <f t="shared" si="89"/>
        <v>0</v>
      </c>
      <c r="AC597" s="362">
        <f t="shared" si="89"/>
        <v>0</v>
      </c>
      <c r="AD597" s="362">
        <f t="shared" si="89"/>
        <v>0</v>
      </c>
      <c r="AE597" s="363">
        <f t="shared" si="84"/>
        <v>0</v>
      </c>
      <c r="AF597" s="349"/>
      <c r="AG597" s="349">
        <f t="shared" si="86"/>
        <v>0</v>
      </c>
      <c r="AH597" s="353">
        <v>0</v>
      </c>
      <c r="AI597" s="354" t="str">
        <f t="shared" si="85"/>
        <v>Arterial</v>
      </c>
      <c r="AJ597" s="349"/>
      <c r="AK597" s="349"/>
      <c r="AL597" s="355">
        <f>_xlfn.XLOOKUP(A597,'P1 Date Adjustment'!B:B,'P1 Date Adjustment'!F:F,"not found",0)</f>
        <v>2050</v>
      </c>
      <c r="AM597" s="349">
        <f t="shared" si="87"/>
        <v>0</v>
      </c>
    </row>
    <row r="598" spans="1:39" ht="45" x14ac:dyDescent="0.25">
      <c r="A598" s="129" t="s">
        <v>234</v>
      </c>
      <c r="B598" s="358" t="s">
        <v>235</v>
      </c>
      <c r="C598" s="358" t="str">
        <f>_xlfn.XLOOKUP($A598,'Total project cost for DCs'!A:A,'Total project cost for DCs'!C:C,"Not found",0)</f>
        <v>2-lane urban (New Road connection to Quarry Road with active modes on both sides + intersection improvements)</v>
      </c>
      <c r="D598" s="355" t="s">
        <v>155</v>
      </c>
      <c r="E598" s="355" t="s">
        <v>223</v>
      </c>
      <c r="F598" s="355" t="s">
        <v>826</v>
      </c>
      <c r="H598" s="355" t="s">
        <v>832</v>
      </c>
      <c r="I598" s="359">
        <f>_xlfn.XLOOKUP($H598,DC_growth_AGS!$A$665:$A$673,DC_growth_AGS!$O$665:$O$673,"Not found",0)</f>
        <v>0.36349328388092461</v>
      </c>
      <c r="J598" s="355">
        <v>2035</v>
      </c>
      <c r="K598" s="362">
        <f t="shared" si="89"/>
        <v>0</v>
      </c>
      <c r="L598" s="362">
        <f t="shared" si="89"/>
        <v>0</v>
      </c>
      <c r="M598" s="362">
        <f t="shared" si="89"/>
        <v>0</v>
      </c>
      <c r="N598" s="362">
        <f t="shared" si="89"/>
        <v>0</v>
      </c>
      <c r="O598" s="362">
        <f t="shared" si="89"/>
        <v>0</v>
      </c>
      <c r="P598" s="362">
        <f t="shared" si="89"/>
        <v>0</v>
      </c>
      <c r="Q598" s="362">
        <f t="shared" si="89"/>
        <v>0</v>
      </c>
      <c r="R598" s="362">
        <f t="shared" si="89"/>
        <v>0</v>
      </c>
      <c r="S598" s="362">
        <f t="shared" si="89"/>
        <v>0</v>
      </c>
      <c r="T598" s="362">
        <f t="shared" si="89"/>
        <v>0</v>
      </c>
      <c r="U598" s="362">
        <f t="shared" si="89"/>
        <v>0</v>
      </c>
      <c r="V598" s="362">
        <f t="shared" si="89"/>
        <v>0</v>
      </c>
      <c r="W598" s="362">
        <f t="shared" si="89"/>
        <v>0</v>
      </c>
      <c r="X598" s="362">
        <f t="shared" si="89"/>
        <v>0</v>
      </c>
      <c r="Y598" s="362">
        <f t="shared" si="89"/>
        <v>0</v>
      </c>
      <c r="Z598" s="362">
        <f t="shared" si="89"/>
        <v>0</v>
      </c>
      <c r="AA598" s="362">
        <f t="shared" si="89"/>
        <v>0</v>
      </c>
      <c r="AB598" s="362">
        <f t="shared" si="89"/>
        <v>0</v>
      </c>
      <c r="AC598" s="362">
        <f t="shared" si="89"/>
        <v>0</v>
      </c>
      <c r="AD598" s="362">
        <f t="shared" si="89"/>
        <v>0</v>
      </c>
      <c r="AE598" s="363">
        <f t="shared" si="84"/>
        <v>0</v>
      </c>
      <c r="AF598" s="349"/>
      <c r="AG598" s="349">
        <f t="shared" si="86"/>
        <v>0</v>
      </c>
      <c r="AH598" s="353">
        <v>0</v>
      </c>
      <c r="AI598" s="354" t="str">
        <f t="shared" si="85"/>
        <v>Collector</v>
      </c>
      <c r="AJ598" s="349"/>
      <c r="AK598" s="349"/>
      <c r="AL598" s="355">
        <f>_xlfn.XLOOKUP(A598,'P1 Date Adjustment'!B:B,'P1 Date Adjustment'!F:F,"not found",0)</f>
        <v>2035</v>
      </c>
      <c r="AM598" s="349">
        <f t="shared" si="87"/>
        <v>0</v>
      </c>
    </row>
    <row r="599" spans="1:39" ht="30" x14ac:dyDescent="0.25">
      <c r="A599" s="129" t="s">
        <v>237</v>
      </c>
      <c r="B599" s="358" t="s">
        <v>238</v>
      </c>
      <c r="C599" s="358" t="str">
        <f>_xlfn.XLOOKUP($A599,'Total project cost for DCs'!A:A,'Total project cost for DCs'!C:C,"Not found",0)</f>
        <v>2-lane urban (upgrade existing road layout with active modes on both sides + intersection improvements)</v>
      </c>
      <c r="D599" s="355" t="s">
        <v>155</v>
      </c>
      <c r="E599" s="355" t="s">
        <v>199</v>
      </c>
      <c r="F599" s="355" t="s">
        <v>826</v>
      </c>
      <c r="H599" s="355" t="s">
        <v>832</v>
      </c>
      <c r="I599" s="359">
        <f>_xlfn.XLOOKUP($H599,DC_growth_AGS!$A$665:$A$673,DC_growth_AGS!$O$665:$O$673,"Not found",0)</f>
        <v>0.36349328388092461</v>
      </c>
      <c r="J599" s="355">
        <v>2033</v>
      </c>
      <c r="K599" s="362">
        <f t="shared" si="89"/>
        <v>0</v>
      </c>
      <c r="L599" s="362">
        <f t="shared" si="89"/>
        <v>0</v>
      </c>
      <c r="M599" s="362">
        <f t="shared" si="89"/>
        <v>0</v>
      </c>
      <c r="N599" s="362">
        <f t="shared" si="89"/>
        <v>0</v>
      </c>
      <c r="O599" s="362">
        <f t="shared" si="89"/>
        <v>0</v>
      </c>
      <c r="P599" s="362">
        <f t="shared" si="89"/>
        <v>0</v>
      </c>
      <c r="Q599" s="362">
        <f t="shared" si="89"/>
        <v>0</v>
      </c>
      <c r="R599" s="362">
        <f t="shared" si="89"/>
        <v>0</v>
      </c>
      <c r="S599" s="362">
        <f t="shared" si="89"/>
        <v>0</v>
      </c>
      <c r="T599" s="362">
        <f t="shared" si="89"/>
        <v>0</v>
      </c>
      <c r="U599" s="362">
        <f t="shared" si="89"/>
        <v>0</v>
      </c>
      <c r="V599" s="362">
        <f t="shared" si="89"/>
        <v>0</v>
      </c>
      <c r="W599" s="362">
        <f t="shared" si="89"/>
        <v>0</v>
      </c>
      <c r="X599" s="362">
        <f t="shared" si="89"/>
        <v>0</v>
      </c>
      <c r="Y599" s="362">
        <f t="shared" si="89"/>
        <v>0</v>
      </c>
      <c r="Z599" s="362">
        <f t="shared" si="89"/>
        <v>0</v>
      </c>
      <c r="AA599" s="362">
        <f t="shared" si="89"/>
        <v>0</v>
      </c>
      <c r="AB599" s="362">
        <f t="shared" si="89"/>
        <v>0</v>
      </c>
      <c r="AC599" s="362">
        <f t="shared" si="89"/>
        <v>0</v>
      </c>
      <c r="AD599" s="362">
        <f t="shared" si="89"/>
        <v>0</v>
      </c>
      <c r="AE599" s="363">
        <f t="shared" si="84"/>
        <v>0</v>
      </c>
      <c r="AF599" s="349"/>
      <c r="AG599" s="349">
        <f t="shared" si="86"/>
        <v>0</v>
      </c>
      <c r="AH599" s="353">
        <v>0</v>
      </c>
      <c r="AI599" s="354" t="str">
        <f t="shared" si="85"/>
        <v>Collector</v>
      </c>
      <c r="AJ599" s="349"/>
      <c r="AK599" s="349"/>
      <c r="AL599" s="355">
        <f>_xlfn.XLOOKUP(A599,'P1 Date Adjustment'!B:B,'P1 Date Adjustment'!F:F,"not found",0)</f>
        <v>2033</v>
      </c>
      <c r="AM599" s="349">
        <f t="shared" si="87"/>
        <v>0</v>
      </c>
    </row>
    <row r="600" spans="1:39" ht="30" x14ac:dyDescent="0.25">
      <c r="A600" s="129" t="s">
        <v>246</v>
      </c>
      <c r="B600" s="358" t="s">
        <v>247</v>
      </c>
      <c r="C600" s="358" t="str">
        <f>_xlfn.XLOOKUP($A600,'Total project cost for DCs'!A:A,'Total project cost for DCs'!C:C,"Not found",0)</f>
        <v>4-lane urban- upgrade 2-lane urban with active modes on both sides (SGA design)</v>
      </c>
      <c r="D600" s="355" t="s">
        <v>155</v>
      </c>
      <c r="E600" s="355" t="s">
        <v>157</v>
      </c>
      <c r="F600" s="355" t="s">
        <v>826</v>
      </c>
      <c r="H600" s="355" t="s">
        <v>832</v>
      </c>
      <c r="I600" s="359">
        <f>_xlfn.XLOOKUP($H600,DC_growth_AGS!$A$665:$A$673,DC_growth_AGS!$O$665:$O$673,"Not found",0)</f>
        <v>0.36349328388092461</v>
      </c>
      <c r="J600" s="355">
        <v>2050</v>
      </c>
      <c r="K600" s="362">
        <f t="shared" si="89"/>
        <v>0</v>
      </c>
      <c r="L600" s="362">
        <f t="shared" si="89"/>
        <v>0</v>
      </c>
      <c r="M600" s="362">
        <f t="shared" si="89"/>
        <v>0</v>
      </c>
      <c r="N600" s="362">
        <f t="shared" si="89"/>
        <v>0</v>
      </c>
      <c r="O600" s="362">
        <f t="shared" si="89"/>
        <v>0</v>
      </c>
      <c r="P600" s="362">
        <f t="shared" si="89"/>
        <v>0</v>
      </c>
      <c r="Q600" s="362">
        <f t="shared" si="89"/>
        <v>0</v>
      </c>
      <c r="R600" s="362">
        <f t="shared" si="89"/>
        <v>0</v>
      </c>
      <c r="S600" s="362">
        <f t="shared" si="89"/>
        <v>0</v>
      </c>
      <c r="T600" s="362">
        <f t="shared" si="89"/>
        <v>0</v>
      </c>
      <c r="U600" s="362">
        <f t="shared" si="89"/>
        <v>0</v>
      </c>
      <c r="V600" s="362">
        <f t="shared" si="89"/>
        <v>0</v>
      </c>
      <c r="W600" s="362">
        <f t="shared" si="89"/>
        <v>0</v>
      </c>
      <c r="X600" s="362">
        <f t="shared" si="89"/>
        <v>0</v>
      </c>
      <c r="Y600" s="362">
        <f t="shared" si="89"/>
        <v>0</v>
      </c>
      <c r="Z600" s="362">
        <f t="shared" ref="Z600:AD600" si="90">IF($AI600="Arterial",-Z547*$AJ$2,0)</f>
        <v>0</v>
      </c>
      <c r="AA600" s="362">
        <f t="shared" si="90"/>
        <v>0</v>
      </c>
      <c r="AB600" s="362">
        <f t="shared" si="90"/>
        <v>0</v>
      </c>
      <c r="AC600" s="362">
        <f t="shared" si="90"/>
        <v>0</v>
      </c>
      <c r="AD600" s="362">
        <f t="shared" si="90"/>
        <v>0</v>
      </c>
      <c r="AE600" s="363">
        <f t="shared" si="84"/>
        <v>0</v>
      </c>
      <c r="AF600" s="349"/>
      <c r="AG600" s="349">
        <f t="shared" si="86"/>
        <v>0</v>
      </c>
      <c r="AH600" s="353">
        <v>0</v>
      </c>
      <c r="AI600" s="354" t="str">
        <f t="shared" si="85"/>
        <v>Arterial</v>
      </c>
      <c r="AJ600" s="349"/>
      <c r="AK600" s="349"/>
      <c r="AL600" s="355">
        <f>_xlfn.XLOOKUP(A600,'P1 Date Adjustment'!B:B,'P1 Date Adjustment'!F:F,"not found",0)</f>
        <v>2050</v>
      </c>
      <c r="AM600" s="349">
        <f t="shared" si="87"/>
        <v>0</v>
      </c>
    </row>
    <row r="601" spans="1:39" ht="45" x14ac:dyDescent="0.25">
      <c r="A601" s="129" t="s">
        <v>259</v>
      </c>
      <c r="B601" s="358" t="s">
        <v>260</v>
      </c>
      <c r="C601" s="358" t="str">
        <f>_xlfn.XLOOKUP($A601,'Total project cost for DCs'!A:A,'Total project cost for DCs'!C:C,"Not found",0)</f>
        <v>Active mode upgrades- existing road layout with active modes on both sides + intersection upgrades for active mode crossing</v>
      </c>
      <c r="D601" s="355" t="s">
        <v>155</v>
      </c>
      <c r="E601" s="355" t="s">
        <v>199</v>
      </c>
      <c r="F601" s="355" t="s">
        <v>826</v>
      </c>
      <c r="H601" s="355" t="s">
        <v>832</v>
      </c>
      <c r="I601" s="359">
        <f>_xlfn.XLOOKUP($H601,DC_growth_AGS!$A$665:$A$673,DC_growth_AGS!$O$665:$O$673,"Not found",0)</f>
        <v>0.36349328388092461</v>
      </c>
      <c r="J601" s="355">
        <v>2035</v>
      </c>
      <c r="K601" s="362">
        <f t="shared" ref="K601:AD613" si="91">IF($AI601="Arterial",-K548*$AJ$2,0)</f>
        <v>0</v>
      </c>
      <c r="L601" s="362">
        <f t="shared" si="91"/>
        <v>0</v>
      </c>
      <c r="M601" s="362">
        <f t="shared" si="91"/>
        <v>0</v>
      </c>
      <c r="N601" s="362">
        <f t="shared" si="91"/>
        <v>0</v>
      </c>
      <c r="O601" s="362">
        <f t="shared" si="91"/>
        <v>0</v>
      </c>
      <c r="P601" s="362">
        <f t="shared" si="91"/>
        <v>0</v>
      </c>
      <c r="Q601" s="362">
        <f t="shared" si="91"/>
        <v>0</v>
      </c>
      <c r="R601" s="362">
        <f t="shared" si="91"/>
        <v>0</v>
      </c>
      <c r="S601" s="362">
        <f t="shared" si="91"/>
        <v>0</v>
      </c>
      <c r="T601" s="362">
        <f t="shared" si="91"/>
        <v>0</v>
      </c>
      <c r="U601" s="362">
        <f t="shared" si="91"/>
        <v>0</v>
      </c>
      <c r="V601" s="362">
        <f t="shared" si="91"/>
        <v>0</v>
      </c>
      <c r="W601" s="362">
        <f t="shared" si="91"/>
        <v>0</v>
      </c>
      <c r="X601" s="362">
        <f t="shared" si="91"/>
        <v>0</v>
      </c>
      <c r="Y601" s="362">
        <f t="shared" si="91"/>
        <v>0</v>
      </c>
      <c r="Z601" s="362">
        <f t="shared" si="91"/>
        <v>0</v>
      </c>
      <c r="AA601" s="362">
        <f t="shared" si="91"/>
        <v>0</v>
      </c>
      <c r="AB601" s="362">
        <f t="shared" si="91"/>
        <v>0</v>
      </c>
      <c r="AC601" s="362">
        <f t="shared" si="91"/>
        <v>0</v>
      </c>
      <c r="AD601" s="362">
        <f t="shared" si="91"/>
        <v>0</v>
      </c>
      <c r="AE601" s="363">
        <f t="shared" si="84"/>
        <v>0</v>
      </c>
      <c r="AF601" s="349"/>
      <c r="AG601" s="349">
        <f t="shared" si="86"/>
        <v>0</v>
      </c>
      <c r="AH601" s="353">
        <v>0</v>
      </c>
      <c r="AI601" s="354" t="str">
        <f t="shared" si="85"/>
        <v>Collector</v>
      </c>
      <c r="AJ601" s="349"/>
      <c r="AK601" s="349"/>
      <c r="AL601" s="355">
        <f>_xlfn.XLOOKUP(A601,'P1 Date Adjustment'!B:B,'P1 Date Adjustment'!F:F,"not found",0)</f>
        <v>2035</v>
      </c>
      <c r="AM601" s="349">
        <f t="shared" si="87"/>
        <v>0</v>
      </c>
    </row>
    <row r="602" spans="1:39" ht="45" x14ac:dyDescent="0.25">
      <c r="A602" s="129">
        <v>21</v>
      </c>
      <c r="B602" s="358" t="s">
        <v>262</v>
      </c>
      <c r="C602" s="358" t="str">
        <f>_xlfn.XLOOKUP($A602,'Total project cost for DCs'!A:A,'Total project cost for DCs'!C:C,"Not found",0)</f>
        <v>Active mode upgrades- existing road layout with active modes on both sides + intersection upgrades for active mode crossing</v>
      </c>
      <c r="D602" s="355" t="s">
        <v>155</v>
      </c>
      <c r="E602" s="355" t="s">
        <v>199</v>
      </c>
      <c r="F602" s="355" t="s">
        <v>826</v>
      </c>
      <c r="H602" s="355" t="s">
        <v>832</v>
      </c>
      <c r="I602" s="359">
        <f>_xlfn.XLOOKUP($H602,DC_growth_AGS!$A$665:$A$673,DC_growth_AGS!$O$665:$O$673,"Not found",0)</f>
        <v>0.36349328388092461</v>
      </c>
      <c r="J602" s="355">
        <v>2035</v>
      </c>
      <c r="K602" s="362">
        <f t="shared" si="91"/>
        <v>0</v>
      </c>
      <c r="L602" s="362">
        <f t="shared" si="91"/>
        <v>0</v>
      </c>
      <c r="M602" s="362">
        <f t="shared" si="91"/>
        <v>0</v>
      </c>
      <c r="N602" s="362">
        <f t="shared" si="91"/>
        <v>0</v>
      </c>
      <c r="O602" s="362">
        <f t="shared" si="91"/>
        <v>0</v>
      </c>
      <c r="P602" s="362">
        <f t="shared" si="91"/>
        <v>0</v>
      </c>
      <c r="Q602" s="362">
        <f t="shared" si="91"/>
        <v>0</v>
      </c>
      <c r="R602" s="362">
        <f t="shared" si="91"/>
        <v>0</v>
      </c>
      <c r="S602" s="362">
        <f t="shared" si="91"/>
        <v>0</v>
      </c>
      <c r="T602" s="362">
        <f t="shared" si="91"/>
        <v>0</v>
      </c>
      <c r="U602" s="362">
        <f t="shared" si="91"/>
        <v>0</v>
      </c>
      <c r="V602" s="362">
        <f t="shared" si="91"/>
        <v>0</v>
      </c>
      <c r="W602" s="362">
        <f t="shared" si="91"/>
        <v>0</v>
      </c>
      <c r="X602" s="362">
        <f t="shared" si="91"/>
        <v>0</v>
      </c>
      <c r="Y602" s="362">
        <f t="shared" si="91"/>
        <v>0</v>
      </c>
      <c r="Z602" s="362">
        <f t="shared" si="91"/>
        <v>0</v>
      </c>
      <c r="AA602" s="362">
        <f t="shared" si="91"/>
        <v>0</v>
      </c>
      <c r="AB602" s="362">
        <f t="shared" si="91"/>
        <v>0</v>
      </c>
      <c r="AC602" s="362">
        <f t="shared" si="91"/>
        <v>0</v>
      </c>
      <c r="AD602" s="362">
        <f t="shared" si="91"/>
        <v>0</v>
      </c>
      <c r="AE602" s="363">
        <f t="shared" si="84"/>
        <v>0</v>
      </c>
      <c r="AF602" s="349"/>
      <c r="AG602" s="349">
        <f t="shared" si="86"/>
        <v>0</v>
      </c>
      <c r="AH602" s="353">
        <v>0</v>
      </c>
      <c r="AI602" s="354" t="str">
        <f t="shared" si="85"/>
        <v>Collector</v>
      </c>
      <c r="AJ602" s="349"/>
      <c r="AK602" s="349"/>
      <c r="AL602" s="355">
        <f>_xlfn.XLOOKUP(A602,'P1 Date Adjustment'!B:B,'P1 Date Adjustment'!F:F,"not found",0)</f>
        <v>2035</v>
      </c>
      <c r="AM602" s="349">
        <f t="shared" si="87"/>
        <v>0</v>
      </c>
    </row>
    <row r="603" spans="1:39" x14ac:dyDescent="0.25">
      <c r="A603" s="129">
        <v>22</v>
      </c>
      <c r="B603" s="358" t="s">
        <v>263</v>
      </c>
      <c r="C603" s="358" t="str">
        <f>_xlfn.XLOOKUP($A603,'Total project cost for DCs'!A:A,'Total project cost for DCs'!C:C,"Not found",0)</f>
        <v>Upgrade intersection with active modes facilities(TDM)</v>
      </c>
      <c r="D603" s="355" t="s">
        <v>155</v>
      </c>
      <c r="E603" s="355" t="s">
        <v>223</v>
      </c>
      <c r="F603" s="355" t="s">
        <v>826</v>
      </c>
      <c r="H603" s="355" t="s">
        <v>832</v>
      </c>
      <c r="I603" s="359">
        <f>_xlfn.XLOOKUP($H603,DC_growth_AGS!$A$665:$A$673,DC_growth_AGS!$O$665:$O$673,"Not found",0)</f>
        <v>0.36349328388092461</v>
      </c>
      <c r="J603" s="355">
        <v>2033</v>
      </c>
      <c r="K603" s="362">
        <f t="shared" si="91"/>
        <v>0</v>
      </c>
      <c r="L603" s="362">
        <f t="shared" si="91"/>
        <v>0</v>
      </c>
      <c r="M603" s="362">
        <f t="shared" si="91"/>
        <v>0</v>
      </c>
      <c r="N603" s="362">
        <f t="shared" si="91"/>
        <v>0</v>
      </c>
      <c r="O603" s="362">
        <f t="shared" si="91"/>
        <v>0</v>
      </c>
      <c r="P603" s="362">
        <f t="shared" si="91"/>
        <v>0</v>
      </c>
      <c r="Q603" s="362">
        <f t="shared" si="91"/>
        <v>0</v>
      </c>
      <c r="R603" s="362">
        <f t="shared" si="91"/>
        <v>0</v>
      </c>
      <c r="S603" s="362">
        <f t="shared" si="91"/>
        <v>0</v>
      </c>
      <c r="T603" s="362">
        <f t="shared" si="91"/>
        <v>0</v>
      </c>
      <c r="U603" s="362">
        <f t="shared" si="91"/>
        <v>0</v>
      </c>
      <c r="V603" s="362">
        <f t="shared" si="91"/>
        <v>0</v>
      </c>
      <c r="W603" s="362">
        <f t="shared" si="91"/>
        <v>0</v>
      </c>
      <c r="X603" s="362">
        <f t="shared" si="91"/>
        <v>0</v>
      </c>
      <c r="Y603" s="362">
        <f t="shared" si="91"/>
        <v>0</v>
      </c>
      <c r="Z603" s="362">
        <f t="shared" si="91"/>
        <v>0</v>
      </c>
      <c r="AA603" s="362">
        <f t="shared" si="91"/>
        <v>0</v>
      </c>
      <c r="AB603" s="362">
        <f t="shared" si="91"/>
        <v>0</v>
      </c>
      <c r="AC603" s="362">
        <f t="shared" si="91"/>
        <v>0</v>
      </c>
      <c r="AD603" s="362">
        <f t="shared" si="91"/>
        <v>0</v>
      </c>
      <c r="AE603" s="363">
        <f t="shared" si="84"/>
        <v>0</v>
      </c>
      <c r="AF603" s="349"/>
      <c r="AG603" s="349">
        <f t="shared" si="86"/>
        <v>0</v>
      </c>
      <c r="AH603" s="353">
        <v>0</v>
      </c>
      <c r="AI603" s="354" t="str">
        <f t="shared" si="85"/>
        <v>Collector</v>
      </c>
      <c r="AJ603" s="349"/>
      <c r="AK603" s="349"/>
      <c r="AL603" s="355">
        <f>_xlfn.XLOOKUP(A603,'P1 Date Adjustment'!B:B,'P1 Date Adjustment'!F:F,"not found",0)</f>
        <v>2033</v>
      </c>
      <c r="AM603" s="349">
        <f t="shared" si="87"/>
        <v>0</v>
      </c>
    </row>
    <row r="604" spans="1:39" ht="45" x14ac:dyDescent="0.25">
      <c r="A604" s="129" t="s">
        <v>281</v>
      </c>
      <c r="B604" s="358" t="s">
        <v>282</v>
      </c>
      <c r="C604" s="358" t="str">
        <f>_xlfn.XLOOKUP($A604,'Total project cost for DCs'!A:A,'Total project cost for DCs'!C:C,"Not found",0)</f>
        <v xml:space="preserve">Interim 2-lane – install kerb and channel within existing road corridor with provision of active modes on both sides, 20m cross-section </v>
      </c>
      <c r="D604" s="355" t="s">
        <v>155</v>
      </c>
      <c r="E604" s="355" t="s">
        <v>145</v>
      </c>
      <c r="F604" s="355" t="s">
        <v>826</v>
      </c>
      <c r="H604" s="355" t="s">
        <v>832</v>
      </c>
      <c r="I604" s="359">
        <f>_xlfn.XLOOKUP($H604,DC_growth_AGS!$A$665:$A$673,DC_growth_AGS!$O$665:$O$673,"Not found",0)</f>
        <v>0.36349328388092461</v>
      </c>
      <c r="J604" s="355">
        <v>2025</v>
      </c>
      <c r="K604" s="362">
        <f t="shared" si="91"/>
        <v>0</v>
      </c>
      <c r="L604" s="362">
        <f t="shared" si="91"/>
        <v>0</v>
      </c>
      <c r="M604" s="362">
        <f t="shared" si="91"/>
        <v>0</v>
      </c>
      <c r="N604" s="362">
        <f t="shared" si="91"/>
        <v>0</v>
      </c>
      <c r="O604" s="362">
        <f t="shared" si="91"/>
        <v>0</v>
      </c>
      <c r="P604" s="362">
        <f t="shared" si="91"/>
        <v>0</v>
      </c>
      <c r="Q604" s="362">
        <f t="shared" si="91"/>
        <v>0</v>
      </c>
      <c r="R604" s="362">
        <f t="shared" si="91"/>
        <v>0</v>
      </c>
      <c r="S604" s="362">
        <f t="shared" si="91"/>
        <v>0</v>
      </c>
      <c r="T604" s="362">
        <f t="shared" si="91"/>
        <v>0</v>
      </c>
      <c r="U604" s="362">
        <f t="shared" si="91"/>
        <v>0</v>
      </c>
      <c r="V604" s="362">
        <f t="shared" si="91"/>
        <v>0</v>
      </c>
      <c r="W604" s="362">
        <f t="shared" si="91"/>
        <v>0</v>
      </c>
      <c r="X604" s="362">
        <f t="shared" si="91"/>
        <v>0</v>
      </c>
      <c r="Y604" s="362">
        <f t="shared" si="91"/>
        <v>0</v>
      </c>
      <c r="Z604" s="362">
        <f t="shared" si="91"/>
        <v>0</v>
      </c>
      <c r="AA604" s="362">
        <f t="shared" si="91"/>
        <v>0</v>
      </c>
      <c r="AB604" s="362">
        <f t="shared" si="91"/>
        <v>0</v>
      </c>
      <c r="AC604" s="362">
        <f t="shared" si="91"/>
        <v>0</v>
      </c>
      <c r="AD604" s="362">
        <f t="shared" si="91"/>
        <v>0</v>
      </c>
      <c r="AE604" s="363">
        <f t="shared" si="84"/>
        <v>0</v>
      </c>
      <c r="AF604" s="349"/>
      <c r="AG604" s="349">
        <f t="shared" si="86"/>
        <v>0</v>
      </c>
      <c r="AH604" s="353">
        <v>0</v>
      </c>
      <c r="AI604" s="354" t="str">
        <f t="shared" si="85"/>
        <v>Arterial</v>
      </c>
      <c r="AJ604" s="349"/>
      <c r="AK604" s="349"/>
      <c r="AL604" s="355">
        <f>_xlfn.XLOOKUP(A604,'P1 Date Adjustment'!B:B,'P1 Date Adjustment'!F:F,"not found",0)</f>
        <v>2025</v>
      </c>
      <c r="AM604" s="349">
        <f t="shared" si="87"/>
        <v>0</v>
      </c>
    </row>
    <row r="605" spans="1:39" ht="60" x14ac:dyDescent="0.25">
      <c r="A605" s="129" t="s">
        <v>287</v>
      </c>
      <c r="B605" s="358" t="s">
        <v>282</v>
      </c>
      <c r="C605" s="358" t="str">
        <f>_xlfn.XLOOKUP($A605,'Total project cost for DCs'!A:A,'Total project cost for DCs'!C:C,"Not found",0)</f>
        <v>Final 4-lane - following interim option, upgrade Road corridor to provide four lanes with additional turning lanes at intersections where required (as indicated in SGA Design</v>
      </c>
      <c r="D605" s="355" t="s">
        <v>155</v>
      </c>
      <c r="E605" s="355" t="s">
        <v>157</v>
      </c>
      <c r="F605" s="355" t="s">
        <v>826</v>
      </c>
      <c r="H605" s="355" t="s">
        <v>832</v>
      </c>
      <c r="I605" s="359">
        <f>_xlfn.XLOOKUP($H605,DC_growth_AGS!$A$665:$A$673,DC_growth_AGS!$O$665:$O$673,"Not found",0)</f>
        <v>0.36349328388092461</v>
      </c>
      <c r="J605" s="355">
        <v>2031</v>
      </c>
      <c r="K605" s="362">
        <f t="shared" si="91"/>
        <v>-96131.716735077935</v>
      </c>
      <c r="L605" s="362">
        <f t="shared" si="91"/>
        <v>-23531.673882498326</v>
      </c>
      <c r="M605" s="362">
        <f t="shared" si="91"/>
        <v>-256542.99258221244</v>
      </c>
      <c r="N605" s="362">
        <f t="shared" si="91"/>
        <v>0</v>
      </c>
      <c r="O605" s="362">
        <f t="shared" si="91"/>
        <v>0</v>
      </c>
      <c r="P605" s="362">
        <f t="shared" si="91"/>
        <v>0</v>
      </c>
      <c r="Q605" s="362">
        <f t="shared" si="91"/>
        <v>0</v>
      </c>
      <c r="R605" s="362">
        <f t="shared" si="91"/>
        <v>0</v>
      </c>
      <c r="S605" s="362">
        <f t="shared" si="91"/>
        <v>0</v>
      </c>
      <c r="T605" s="362">
        <f t="shared" si="91"/>
        <v>0</v>
      </c>
      <c r="U605" s="362">
        <f t="shared" si="91"/>
        <v>0</v>
      </c>
      <c r="V605" s="362">
        <f t="shared" si="91"/>
        <v>0</v>
      </c>
      <c r="W605" s="362">
        <f t="shared" si="91"/>
        <v>0</v>
      </c>
      <c r="X605" s="362">
        <f t="shared" si="91"/>
        <v>0</v>
      </c>
      <c r="Y605" s="362">
        <f t="shared" si="91"/>
        <v>0</v>
      </c>
      <c r="Z605" s="362">
        <f t="shared" si="91"/>
        <v>0</v>
      </c>
      <c r="AA605" s="362">
        <f t="shared" si="91"/>
        <v>0</v>
      </c>
      <c r="AB605" s="362">
        <f t="shared" si="91"/>
        <v>0</v>
      </c>
      <c r="AC605" s="362">
        <f t="shared" si="91"/>
        <v>0</v>
      </c>
      <c r="AD605" s="362">
        <f t="shared" si="91"/>
        <v>0</v>
      </c>
      <c r="AE605" s="363">
        <f t="shared" si="84"/>
        <v>-376206.38319978869</v>
      </c>
      <c r="AF605" s="349"/>
      <c r="AG605" s="349">
        <f t="shared" si="86"/>
        <v>-376206.38319978869</v>
      </c>
      <c r="AH605" s="353">
        <v>0</v>
      </c>
      <c r="AI605" s="354" t="str">
        <f t="shared" si="85"/>
        <v>Arterial</v>
      </c>
      <c r="AJ605" s="349"/>
      <c r="AK605" s="349"/>
      <c r="AL605" s="355">
        <f>_xlfn.XLOOKUP(A605,'P1 Date Adjustment'!B:B,'P1 Date Adjustment'!F:F,"not found",0)</f>
        <v>2031</v>
      </c>
      <c r="AM605" s="349">
        <f t="shared" si="87"/>
        <v>-136748.49364625668</v>
      </c>
    </row>
    <row r="606" spans="1:39" ht="30" x14ac:dyDescent="0.25">
      <c r="A606" s="129">
        <v>24</v>
      </c>
      <c r="B606" s="358" t="s">
        <v>295</v>
      </c>
      <c r="C606" s="358" t="str">
        <f>_xlfn.XLOOKUP($A606,'Total project cost for DCs'!A:A,'Total project cost for DCs'!C:C,"Not found",0)</f>
        <v xml:space="preserve">2-lane urban - upgrade existing road layout with active modes on both sides, 20m cross-section </v>
      </c>
      <c r="D606" s="355" t="s">
        <v>155</v>
      </c>
      <c r="E606" s="355" t="s">
        <v>190</v>
      </c>
      <c r="F606" s="355" t="s">
        <v>826</v>
      </c>
      <c r="H606" s="355" t="s">
        <v>832</v>
      </c>
      <c r="I606" s="359">
        <f>_xlfn.XLOOKUP($H606,DC_growth_AGS!$A$665:$A$673,DC_growth_AGS!$O$665:$O$673,"Not found",0)</f>
        <v>0.36349328388092461</v>
      </c>
      <c r="J606" s="355">
        <v>2038</v>
      </c>
      <c r="K606" s="362">
        <f t="shared" si="91"/>
        <v>0</v>
      </c>
      <c r="L606" s="362">
        <f t="shared" si="91"/>
        <v>0</v>
      </c>
      <c r="M606" s="362">
        <f t="shared" si="91"/>
        <v>0</v>
      </c>
      <c r="N606" s="362">
        <f t="shared" si="91"/>
        <v>0</v>
      </c>
      <c r="O606" s="362">
        <f t="shared" si="91"/>
        <v>0</v>
      </c>
      <c r="P606" s="362">
        <f t="shared" si="91"/>
        <v>0</v>
      </c>
      <c r="Q606" s="362">
        <f t="shared" si="91"/>
        <v>0</v>
      </c>
      <c r="R606" s="362">
        <f t="shared" si="91"/>
        <v>0</v>
      </c>
      <c r="S606" s="362">
        <f t="shared" si="91"/>
        <v>0</v>
      </c>
      <c r="T606" s="362">
        <f t="shared" si="91"/>
        <v>0</v>
      </c>
      <c r="U606" s="362">
        <f t="shared" si="91"/>
        <v>0</v>
      </c>
      <c r="V606" s="362">
        <f t="shared" si="91"/>
        <v>0</v>
      </c>
      <c r="W606" s="362">
        <f t="shared" si="91"/>
        <v>0</v>
      </c>
      <c r="X606" s="362">
        <f t="shared" si="91"/>
        <v>0</v>
      </c>
      <c r="Y606" s="362">
        <f t="shared" si="91"/>
        <v>0</v>
      </c>
      <c r="Z606" s="362">
        <f t="shared" si="91"/>
        <v>0</v>
      </c>
      <c r="AA606" s="362">
        <f t="shared" si="91"/>
        <v>0</v>
      </c>
      <c r="AB606" s="362">
        <f t="shared" si="91"/>
        <v>0</v>
      </c>
      <c r="AC606" s="362">
        <f t="shared" si="91"/>
        <v>0</v>
      </c>
      <c r="AD606" s="362">
        <f t="shared" si="91"/>
        <v>0</v>
      </c>
      <c r="AE606" s="363">
        <f t="shared" si="84"/>
        <v>0</v>
      </c>
      <c r="AF606" s="349"/>
      <c r="AG606" s="349">
        <f t="shared" si="86"/>
        <v>0</v>
      </c>
      <c r="AH606" s="353">
        <v>0</v>
      </c>
      <c r="AI606" s="354" t="str">
        <f t="shared" si="85"/>
        <v>Arterial</v>
      </c>
      <c r="AJ606" s="349"/>
      <c r="AK606" s="349"/>
      <c r="AL606" s="355">
        <f>_xlfn.XLOOKUP(A606,'P1 Date Adjustment'!B:B,'P1 Date Adjustment'!F:F,"not found",0)</f>
        <v>2038</v>
      </c>
      <c r="AM606" s="349">
        <f t="shared" si="87"/>
        <v>0</v>
      </c>
    </row>
    <row r="607" spans="1:39" ht="30" x14ac:dyDescent="0.25">
      <c r="A607" s="129">
        <v>25</v>
      </c>
      <c r="B607" s="358" t="s">
        <v>296</v>
      </c>
      <c r="C607" s="358" t="str">
        <f>_xlfn.XLOOKUP($A607,'Total project cost for DCs'!A:A,'Total project cost for DCs'!C:C,"Not found",0)</f>
        <v>2-lane urban- upgrade existing road layout to 2-lane urban with active modes on both sides</v>
      </c>
      <c r="D607" s="355" t="s">
        <v>155</v>
      </c>
      <c r="E607" s="355" t="s">
        <v>199</v>
      </c>
      <c r="F607" s="355" t="s">
        <v>826</v>
      </c>
      <c r="H607" s="355" t="s">
        <v>832</v>
      </c>
      <c r="I607" s="359">
        <f>_xlfn.XLOOKUP($H607,DC_growth_AGS!$A$665:$A$673,DC_growth_AGS!$O$665:$O$673,"Not found",0)</f>
        <v>0.36349328388092461</v>
      </c>
      <c r="J607" s="355">
        <v>2039</v>
      </c>
      <c r="K607" s="362">
        <f t="shared" si="91"/>
        <v>0</v>
      </c>
      <c r="L607" s="362">
        <f t="shared" si="91"/>
        <v>0</v>
      </c>
      <c r="M607" s="362">
        <f t="shared" si="91"/>
        <v>0</v>
      </c>
      <c r="N607" s="362">
        <f t="shared" si="91"/>
        <v>0</v>
      </c>
      <c r="O607" s="362">
        <f t="shared" si="91"/>
        <v>0</v>
      </c>
      <c r="P607" s="362">
        <f t="shared" si="91"/>
        <v>0</v>
      </c>
      <c r="Q607" s="362">
        <f t="shared" si="91"/>
        <v>0</v>
      </c>
      <c r="R607" s="362">
        <f t="shared" si="91"/>
        <v>0</v>
      </c>
      <c r="S607" s="362">
        <f t="shared" si="91"/>
        <v>0</v>
      </c>
      <c r="T607" s="362">
        <f t="shared" si="91"/>
        <v>0</v>
      </c>
      <c r="U607" s="362">
        <f t="shared" si="91"/>
        <v>0</v>
      </c>
      <c r="V607" s="362">
        <f t="shared" si="91"/>
        <v>0</v>
      </c>
      <c r="W607" s="362">
        <f t="shared" si="91"/>
        <v>0</v>
      </c>
      <c r="X607" s="362">
        <f t="shared" si="91"/>
        <v>0</v>
      </c>
      <c r="Y607" s="362">
        <f t="shared" si="91"/>
        <v>0</v>
      </c>
      <c r="Z607" s="362">
        <f t="shared" si="91"/>
        <v>0</v>
      </c>
      <c r="AA607" s="362">
        <f t="shared" si="91"/>
        <v>0</v>
      </c>
      <c r="AB607" s="362">
        <f t="shared" si="91"/>
        <v>0</v>
      </c>
      <c r="AC607" s="362">
        <f t="shared" si="91"/>
        <v>0</v>
      </c>
      <c r="AD607" s="362">
        <f t="shared" si="91"/>
        <v>0</v>
      </c>
      <c r="AE607" s="363">
        <f t="shared" si="84"/>
        <v>0</v>
      </c>
      <c r="AF607" s="349"/>
      <c r="AG607" s="349">
        <f t="shared" si="86"/>
        <v>0</v>
      </c>
      <c r="AH607" s="353">
        <v>0</v>
      </c>
      <c r="AI607" s="354" t="str">
        <f t="shared" si="85"/>
        <v>Collector</v>
      </c>
      <c r="AJ607" s="349"/>
      <c r="AK607" s="349"/>
      <c r="AL607" s="355">
        <f>_xlfn.XLOOKUP(A607,'P1 Date Adjustment'!B:B,'P1 Date Adjustment'!F:F,"not found",0)</f>
        <v>2039</v>
      </c>
      <c r="AM607" s="349">
        <f t="shared" si="87"/>
        <v>0</v>
      </c>
    </row>
    <row r="608" spans="1:39" ht="45" x14ac:dyDescent="0.25">
      <c r="A608" s="129" t="s">
        <v>298</v>
      </c>
      <c r="B608" s="358" t="s">
        <v>299</v>
      </c>
      <c r="C608" s="358" t="str">
        <f>_xlfn.XLOOKUP($A608,'Total project cost for DCs'!A:A,'Total project cost for DCs'!C:C,"Not found",0)</f>
        <v>Active mode upgrades- existing road layout with active modes on both sides + intersection upgrades for active mode crossing</v>
      </c>
      <c r="D608" s="355" t="s">
        <v>155</v>
      </c>
      <c r="E608" s="355" t="s">
        <v>199</v>
      </c>
      <c r="F608" s="355" t="s">
        <v>826</v>
      </c>
      <c r="H608" s="355" t="s">
        <v>832</v>
      </c>
      <c r="I608" s="359">
        <f>_xlfn.XLOOKUP($H608,DC_growth_AGS!$A$665:$A$673,DC_growth_AGS!$O$665:$O$673,"Not found",0)</f>
        <v>0.36349328388092461</v>
      </c>
      <c r="J608" s="355">
        <v>2039</v>
      </c>
      <c r="K608" s="362">
        <f t="shared" si="91"/>
        <v>0</v>
      </c>
      <c r="L608" s="362">
        <f t="shared" si="91"/>
        <v>0</v>
      </c>
      <c r="M608" s="362">
        <f t="shared" si="91"/>
        <v>0</v>
      </c>
      <c r="N608" s="362">
        <f t="shared" si="91"/>
        <v>0</v>
      </c>
      <c r="O608" s="362">
        <f t="shared" si="91"/>
        <v>0</v>
      </c>
      <c r="P608" s="362">
        <f t="shared" si="91"/>
        <v>0</v>
      </c>
      <c r="Q608" s="362">
        <f t="shared" si="91"/>
        <v>0</v>
      </c>
      <c r="R608" s="362">
        <f t="shared" si="91"/>
        <v>0</v>
      </c>
      <c r="S608" s="362">
        <f t="shared" si="91"/>
        <v>0</v>
      </c>
      <c r="T608" s="362">
        <f t="shared" si="91"/>
        <v>0</v>
      </c>
      <c r="U608" s="362">
        <f t="shared" si="91"/>
        <v>0</v>
      </c>
      <c r="V608" s="362">
        <f t="shared" si="91"/>
        <v>0</v>
      </c>
      <c r="W608" s="362">
        <f t="shared" si="91"/>
        <v>0</v>
      </c>
      <c r="X608" s="362">
        <f t="shared" si="91"/>
        <v>0</v>
      </c>
      <c r="Y608" s="362">
        <f t="shared" si="91"/>
        <v>0</v>
      </c>
      <c r="Z608" s="362">
        <f t="shared" si="91"/>
        <v>0</v>
      </c>
      <c r="AA608" s="362">
        <f t="shared" si="91"/>
        <v>0</v>
      </c>
      <c r="AB608" s="362">
        <f t="shared" si="91"/>
        <v>0</v>
      </c>
      <c r="AC608" s="362">
        <f t="shared" si="91"/>
        <v>0</v>
      </c>
      <c r="AD608" s="362">
        <f t="shared" si="91"/>
        <v>0</v>
      </c>
      <c r="AE608" s="363">
        <f t="shared" si="84"/>
        <v>0</v>
      </c>
      <c r="AF608" s="349"/>
      <c r="AG608" s="349">
        <f t="shared" si="86"/>
        <v>0</v>
      </c>
      <c r="AH608" s="353">
        <v>0</v>
      </c>
      <c r="AI608" s="354" t="str">
        <f t="shared" si="85"/>
        <v>Collector</v>
      </c>
      <c r="AJ608" s="349"/>
      <c r="AK608" s="349"/>
      <c r="AL608" s="355">
        <f>_xlfn.XLOOKUP(A608,'P1 Date Adjustment'!B:B,'P1 Date Adjustment'!F:F,"not found",0)</f>
        <v>2039</v>
      </c>
      <c r="AM608" s="349">
        <f t="shared" si="87"/>
        <v>0</v>
      </c>
    </row>
    <row r="609" spans="1:39" ht="30" x14ac:dyDescent="0.25">
      <c r="A609" s="129" t="s">
        <v>304</v>
      </c>
      <c r="B609" s="358" t="s">
        <v>305</v>
      </c>
      <c r="C609" s="358" t="str">
        <f>_xlfn.XLOOKUP($A609,'Total project cost for DCs'!A:A,'Total project cost for DCs'!C:C,"Not found",0)</f>
        <v>2-lane collector to connect with Drury Central Station, including bridge over streamM)</v>
      </c>
      <c r="D609" s="355" t="s">
        <v>155</v>
      </c>
      <c r="E609" s="355" t="s">
        <v>223</v>
      </c>
      <c r="F609" s="355" t="s">
        <v>826</v>
      </c>
      <c r="H609" s="355" t="s">
        <v>832</v>
      </c>
      <c r="I609" s="359">
        <f>_xlfn.XLOOKUP($H609,DC_growth_AGS!$A$665:$A$673,DC_growth_AGS!$O$665:$O$673,"Not found",0)</f>
        <v>0.36349328388092461</v>
      </c>
      <c r="J609" s="355">
        <v>2035</v>
      </c>
      <c r="K609" s="362">
        <f t="shared" si="91"/>
        <v>0</v>
      </c>
      <c r="L609" s="362">
        <f t="shared" si="91"/>
        <v>0</v>
      </c>
      <c r="M609" s="362">
        <f t="shared" si="91"/>
        <v>0</v>
      </c>
      <c r="N609" s="362">
        <f t="shared" si="91"/>
        <v>0</v>
      </c>
      <c r="O609" s="362">
        <f t="shared" si="91"/>
        <v>0</v>
      </c>
      <c r="P609" s="362">
        <f t="shared" si="91"/>
        <v>0</v>
      </c>
      <c r="Q609" s="362">
        <f t="shared" si="91"/>
        <v>0</v>
      </c>
      <c r="R609" s="362">
        <f t="shared" si="91"/>
        <v>0</v>
      </c>
      <c r="S609" s="362">
        <f t="shared" si="91"/>
        <v>0</v>
      </c>
      <c r="T609" s="362">
        <f t="shared" si="91"/>
        <v>0</v>
      </c>
      <c r="U609" s="362">
        <f t="shared" si="91"/>
        <v>0</v>
      </c>
      <c r="V609" s="362">
        <f t="shared" si="91"/>
        <v>0</v>
      </c>
      <c r="W609" s="362">
        <f t="shared" si="91"/>
        <v>0</v>
      </c>
      <c r="X609" s="362">
        <f t="shared" si="91"/>
        <v>0</v>
      </c>
      <c r="Y609" s="362">
        <f t="shared" si="91"/>
        <v>0</v>
      </c>
      <c r="Z609" s="362">
        <f t="shared" si="91"/>
        <v>0</v>
      </c>
      <c r="AA609" s="362">
        <f t="shared" si="91"/>
        <v>0</v>
      </c>
      <c r="AB609" s="362">
        <f t="shared" si="91"/>
        <v>0</v>
      </c>
      <c r="AC609" s="362">
        <f t="shared" si="91"/>
        <v>0</v>
      </c>
      <c r="AD609" s="362">
        <f t="shared" si="91"/>
        <v>0</v>
      </c>
      <c r="AE609" s="363">
        <f t="shared" si="84"/>
        <v>0</v>
      </c>
      <c r="AF609" s="349"/>
      <c r="AG609" s="349">
        <f t="shared" si="86"/>
        <v>0</v>
      </c>
      <c r="AH609" s="353">
        <v>0</v>
      </c>
      <c r="AI609" s="354" t="str">
        <f t="shared" si="85"/>
        <v>Collector</v>
      </c>
      <c r="AJ609" s="349"/>
      <c r="AK609" s="349"/>
      <c r="AL609" s="355">
        <f>_xlfn.XLOOKUP(A609,'P1 Date Adjustment'!B:B,'P1 Date Adjustment'!F:F,"not found",0)</f>
        <v>2035</v>
      </c>
      <c r="AM609" s="349">
        <f t="shared" si="87"/>
        <v>0</v>
      </c>
    </row>
    <row r="610" spans="1:39" ht="30" x14ac:dyDescent="0.25">
      <c r="A610" s="129">
        <v>31</v>
      </c>
      <c r="B610" s="358" t="s">
        <v>311</v>
      </c>
      <c r="C610" s="358" t="str">
        <f>_xlfn.XLOOKUP($A610,'Total project cost for DCs'!A:A,'Total project cost for DCs'!C:C,"Not found",0)</f>
        <v>2-lane urban - upgrade existing roadwith active modes on both sides / Mill Road design ?</v>
      </c>
      <c r="D610" s="355" t="s">
        <v>155</v>
      </c>
      <c r="E610" s="355" t="s">
        <v>199</v>
      </c>
      <c r="F610" s="355" t="s">
        <v>826</v>
      </c>
      <c r="H610" s="355" t="s">
        <v>832</v>
      </c>
      <c r="I610" s="359">
        <f>_xlfn.XLOOKUP($H610,DC_growth_AGS!$A$665:$A$673,DC_growth_AGS!$O$665:$O$673,"Not found",0)</f>
        <v>0.36349328388092461</v>
      </c>
      <c r="J610" s="355">
        <v>2039</v>
      </c>
      <c r="K610" s="362">
        <f t="shared" si="91"/>
        <v>0</v>
      </c>
      <c r="L610" s="362">
        <f t="shared" si="91"/>
        <v>0</v>
      </c>
      <c r="M610" s="362">
        <f t="shared" si="91"/>
        <v>0</v>
      </c>
      <c r="N610" s="362">
        <f t="shared" si="91"/>
        <v>0</v>
      </c>
      <c r="O610" s="362">
        <f t="shared" si="91"/>
        <v>0</v>
      </c>
      <c r="P610" s="362">
        <f t="shared" si="91"/>
        <v>0</v>
      </c>
      <c r="Q610" s="362">
        <f t="shared" si="91"/>
        <v>0</v>
      </c>
      <c r="R610" s="362">
        <f t="shared" si="91"/>
        <v>0</v>
      </c>
      <c r="S610" s="362">
        <f t="shared" si="91"/>
        <v>0</v>
      </c>
      <c r="T610" s="362">
        <f t="shared" si="91"/>
        <v>0</v>
      </c>
      <c r="U610" s="362">
        <f t="shared" si="91"/>
        <v>0</v>
      </c>
      <c r="V610" s="362">
        <f t="shared" si="91"/>
        <v>0</v>
      </c>
      <c r="W610" s="362">
        <f t="shared" si="91"/>
        <v>0</v>
      </c>
      <c r="X610" s="362">
        <f t="shared" si="91"/>
        <v>0</v>
      </c>
      <c r="Y610" s="362">
        <f t="shared" si="91"/>
        <v>0</v>
      </c>
      <c r="Z610" s="362">
        <f t="shared" si="91"/>
        <v>0</v>
      </c>
      <c r="AA610" s="362">
        <f t="shared" si="91"/>
        <v>0</v>
      </c>
      <c r="AB610" s="362">
        <f t="shared" si="91"/>
        <v>0</v>
      </c>
      <c r="AC610" s="362">
        <f t="shared" si="91"/>
        <v>0</v>
      </c>
      <c r="AD610" s="362">
        <f t="shared" si="91"/>
        <v>0</v>
      </c>
      <c r="AE610" s="363">
        <f t="shared" si="84"/>
        <v>0</v>
      </c>
      <c r="AF610" s="349"/>
      <c r="AG610" s="349">
        <f t="shared" si="86"/>
        <v>0</v>
      </c>
      <c r="AH610" s="353">
        <v>0</v>
      </c>
      <c r="AI610" s="354" t="str">
        <f t="shared" si="85"/>
        <v>Collector</v>
      </c>
      <c r="AJ610" s="349"/>
      <c r="AK610" s="349"/>
      <c r="AL610" s="355">
        <f>_xlfn.XLOOKUP(A610,'P1 Date Adjustment'!B:B,'P1 Date Adjustment'!F:F,"not found",0)</f>
        <v>2039</v>
      </c>
      <c r="AM610" s="349">
        <f t="shared" si="87"/>
        <v>0</v>
      </c>
    </row>
    <row r="611" spans="1:39" x14ac:dyDescent="0.25">
      <c r="A611" s="129">
        <v>32</v>
      </c>
      <c r="B611" s="358" t="s">
        <v>313</v>
      </c>
      <c r="C611" s="358" t="str">
        <f>_xlfn.XLOOKUP($A611,'Total project cost for DCs'!A:A,'Total project cost for DCs'!C:C,"Not found",0)</f>
        <v>Assume 1 simple roundabout intesection</v>
      </c>
      <c r="D611" s="355" t="s">
        <v>155</v>
      </c>
      <c r="E611" s="355" t="s">
        <v>190</v>
      </c>
      <c r="F611" s="355" t="s">
        <v>826</v>
      </c>
      <c r="H611" s="355" t="s">
        <v>832</v>
      </c>
      <c r="I611" s="359">
        <f>_xlfn.XLOOKUP($H611,DC_growth_AGS!$A$665:$A$673,DC_growth_AGS!$O$665:$O$673,"Not found",0)</f>
        <v>0.36349328388092461</v>
      </c>
      <c r="J611" s="355">
        <v>2039</v>
      </c>
      <c r="K611" s="362">
        <f t="shared" si="91"/>
        <v>0</v>
      </c>
      <c r="L611" s="362">
        <f t="shared" si="91"/>
        <v>0</v>
      </c>
      <c r="M611" s="362">
        <f t="shared" si="91"/>
        <v>0</v>
      </c>
      <c r="N611" s="362">
        <f t="shared" si="91"/>
        <v>0</v>
      </c>
      <c r="O611" s="362">
        <f t="shared" si="91"/>
        <v>0</v>
      </c>
      <c r="P611" s="362">
        <f t="shared" si="91"/>
        <v>0</v>
      </c>
      <c r="Q611" s="362">
        <f t="shared" si="91"/>
        <v>0</v>
      </c>
      <c r="R611" s="362">
        <f t="shared" si="91"/>
        <v>0</v>
      </c>
      <c r="S611" s="362">
        <f t="shared" si="91"/>
        <v>0</v>
      </c>
      <c r="T611" s="362">
        <f t="shared" si="91"/>
        <v>0</v>
      </c>
      <c r="U611" s="362">
        <f t="shared" si="91"/>
        <v>0</v>
      </c>
      <c r="V611" s="362">
        <f t="shared" si="91"/>
        <v>0</v>
      </c>
      <c r="W611" s="362">
        <f t="shared" si="91"/>
        <v>0</v>
      </c>
      <c r="X611" s="362">
        <f t="shared" si="91"/>
        <v>0</v>
      </c>
      <c r="Y611" s="362">
        <f t="shared" si="91"/>
        <v>0</v>
      </c>
      <c r="Z611" s="362">
        <f t="shared" si="91"/>
        <v>0</v>
      </c>
      <c r="AA611" s="362">
        <f t="shared" si="91"/>
        <v>0</v>
      </c>
      <c r="AB611" s="362">
        <f t="shared" si="91"/>
        <v>0</v>
      </c>
      <c r="AC611" s="362">
        <f t="shared" si="91"/>
        <v>0</v>
      </c>
      <c r="AD611" s="362">
        <f t="shared" si="91"/>
        <v>0</v>
      </c>
      <c r="AE611" s="363">
        <f t="shared" si="84"/>
        <v>0</v>
      </c>
      <c r="AF611" s="349"/>
      <c r="AG611" s="349">
        <f t="shared" si="86"/>
        <v>0</v>
      </c>
      <c r="AH611" s="353">
        <v>0</v>
      </c>
      <c r="AI611" s="354" t="str">
        <f t="shared" si="85"/>
        <v>Arterial</v>
      </c>
      <c r="AJ611" s="349"/>
      <c r="AK611" s="349"/>
      <c r="AL611" s="355">
        <f>_xlfn.XLOOKUP(A611,'P1 Date Adjustment'!B:B,'P1 Date Adjustment'!F:F,"not found",0)</f>
        <v>2039</v>
      </c>
      <c r="AM611" s="349">
        <f t="shared" si="87"/>
        <v>0</v>
      </c>
    </row>
    <row r="612" spans="1:39" ht="30" x14ac:dyDescent="0.25">
      <c r="A612" s="129">
        <v>33</v>
      </c>
      <c r="B612" s="358" t="s">
        <v>315</v>
      </c>
      <c r="C612" s="358" t="str">
        <f>_xlfn.XLOOKUP($A612,'Total project cost for DCs'!A:A,'Total project cost for DCs'!C:C,"Not found",0)</f>
        <v>2-lane urban- upgrade existing road layout to 2-lane urban with active modes on both sides (TDM )</v>
      </c>
      <c r="D612" s="355" t="s">
        <v>155</v>
      </c>
      <c r="E612" s="355" t="s">
        <v>199</v>
      </c>
      <c r="F612" s="355" t="s">
        <v>826</v>
      </c>
      <c r="H612" s="355" t="s">
        <v>832</v>
      </c>
      <c r="I612" s="359">
        <f>_xlfn.XLOOKUP($H612,DC_growth_AGS!$A$665:$A$673,DC_growth_AGS!$O$665:$O$673,"Not found",0)</f>
        <v>0.36349328388092461</v>
      </c>
      <c r="J612" s="355">
        <v>2033</v>
      </c>
      <c r="K612" s="362">
        <f t="shared" si="91"/>
        <v>0</v>
      </c>
      <c r="L612" s="362">
        <f t="shared" si="91"/>
        <v>0</v>
      </c>
      <c r="M612" s="362">
        <f t="shared" si="91"/>
        <v>0</v>
      </c>
      <c r="N612" s="362">
        <f t="shared" si="91"/>
        <v>0</v>
      </c>
      <c r="O612" s="362">
        <f t="shared" si="91"/>
        <v>0</v>
      </c>
      <c r="P612" s="362">
        <f t="shared" si="91"/>
        <v>0</v>
      </c>
      <c r="Q612" s="362">
        <f t="shared" si="91"/>
        <v>0</v>
      </c>
      <c r="R612" s="362">
        <f t="shared" si="91"/>
        <v>0</v>
      </c>
      <c r="S612" s="362">
        <f t="shared" si="91"/>
        <v>0</v>
      </c>
      <c r="T612" s="362">
        <f t="shared" si="91"/>
        <v>0</v>
      </c>
      <c r="U612" s="362">
        <f t="shared" si="91"/>
        <v>0</v>
      </c>
      <c r="V612" s="362">
        <f t="shared" si="91"/>
        <v>0</v>
      </c>
      <c r="W612" s="362">
        <f t="shared" si="91"/>
        <v>0</v>
      </c>
      <c r="X612" s="362">
        <f t="shared" si="91"/>
        <v>0</v>
      </c>
      <c r="Y612" s="362">
        <f t="shared" si="91"/>
        <v>0</v>
      </c>
      <c r="Z612" s="362">
        <f t="shared" si="91"/>
        <v>0</v>
      </c>
      <c r="AA612" s="362">
        <f t="shared" si="91"/>
        <v>0</v>
      </c>
      <c r="AB612" s="362">
        <f t="shared" si="91"/>
        <v>0</v>
      </c>
      <c r="AC612" s="362">
        <f t="shared" si="91"/>
        <v>0</v>
      </c>
      <c r="AD612" s="362">
        <f t="shared" si="91"/>
        <v>0</v>
      </c>
      <c r="AE612" s="363">
        <f t="shared" si="84"/>
        <v>0</v>
      </c>
      <c r="AF612" s="349"/>
      <c r="AG612" s="349">
        <f t="shared" si="86"/>
        <v>0</v>
      </c>
      <c r="AH612" s="353">
        <v>0</v>
      </c>
      <c r="AI612" s="354" t="str">
        <f t="shared" si="85"/>
        <v>Collector</v>
      </c>
      <c r="AJ612" s="349"/>
      <c r="AK612" s="349"/>
      <c r="AL612" s="355">
        <f>_xlfn.XLOOKUP(A612,'P1 Date Adjustment'!B:B,'P1 Date Adjustment'!F:F,"not found",0)</f>
        <v>2033</v>
      </c>
      <c r="AM612" s="349">
        <f t="shared" si="87"/>
        <v>0</v>
      </c>
    </row>
    <row r="613" spans="1:39" ht="30" x14ac:dyDescent="0.25">
      <c r="A613" s="129" t="s">
        <v>326</v>
      </c>
      <c r="B613" s="358" t="s">
        <v>327</v>
      </c>
      <c r="C613" s="358" t="str">
        <f>_xlfn.XLOOKUP($A613,'Total project cost for DCs'!A:A,'Total project cost for DCs'!C:C,"Not found",0)</f>
        <v>2-lane urban- upgrade existing road layout with active modes on both sides (Under construction)</v>
      </c>
      <c r="D613" s="355" t="s">
        <v>155</v>
      </c>
      <c r="E613" s="355" t="s">
        <v>227</v>
      </c>
      <c r="F613" s="355" t="s">
        <v>826</v>
      </c>
      <c r="H613" s="355" t="s">
        <v>832</v>
      </c>
      <c r="I613" s="359">
        <f>_xlfn.XLOOKUP($H613,DC_growth_AGS!$A$665:$A$673,DC_growth_AGS!$O$665:$O$673,"Not found",0)</f>
        <v>0.36349328388092461</v>
      </c>
      <c r="J613" s="355">
        <v>2033</v>
      </c>
      <c r="K613" s="362">
        <f t="shared" si="91"/>
        <v>0</v>
      </c>
      <c r="L613" s="362">
        <f t="shared" si="91"/>
        <v>0</v>
      </c>
      <c r="M613" s="362">
        <f t="shared" si="91"/>
        <v>0</v>
      </c>
      <c r="N613" s="362">
        <f t="shared" si="91"/>
        <v>0</v>
      </c>
      <c r="O613" s="362">
        <f t="shared" si="91"/>
        <v>0</v>
      </c>
      <c r="P613" s="362">
        <f t="shared" si="91"/>
        <v>0</v>
      </c>
      <c r="Q613" s="362">
        <f t="shared" si="91"/>
        <v>0</v>
      </c>
      <c r="R613" s="362">
        <f t="shared" si="91"/>
        <v>0</v>
      </c>
      <c r="S613" s="362">
        <f t="shared" si="91"/>
        <v>0</v>
      </c>
      <c r="T613" s="362">
        <f t="shared" si="91"/>
        <v>0</v>
      </c>
      <c r="U613" s="362">
        <f t="shared" si="91"/>
        <v>0</v>
      </c>
      <c r="V613" s="362">
        <f t="shared" si="91"/>
        <v>0</v>
      </c>
      <c r="W613" s="362">
        <f t="shared" si="91"/>
        <v>0</v>
      </c>
      <c r="X613" s="362">
        <f t="shared" si="91"/>
        <v>0</v>
      </c>
      <c r="Y613" s="362">
        <f t="shared" si="91"/>
        <v>0</v>
      </c>
      <c r="Z613" s="362">
        <f t="shared" ref="Z613:AD613" si="92">IF($AI613="Arterial",-Z560*$AJ$2,0)</f>
        <v>0</v>
      </c>
      <c r="AA613" s="362">
        <f t="shared" si="92"/>
        <v>0</v>
      </c>
      <c r="AB613" s="362">
        <f t="shared" si="92"/>
        <v>0</v>
      </c>
      <c r="AC613" s="362">
        <f t="shared" si="92"/>
        <v>0</v>
      </c>
      <c r="AD613" s="362">
        <f t="shared" si="92"/>
        <v>0</v>
      </c>
      <c r="AE613" s="363">
        <f t="shared" si="84"/>
        <v>0</v>
      </c>
      <c r="AF613" s="349"/>
      <c r="AG613" s="349">
        <f t="shared" si="86"/>
        <v>0</v>
      </c>
      <c r="AH613" s="353">
        <v>0</v>
      </c>
      <c r="AI613" s="354" t="str">
        <f t="shared" si="85"/>
        <v>Arterial</v>
      </c>
      <c r="AJ613" s="349"/>
      <c r="AK613" s="349"/>
      <c r="AL613" s="355">
        <f>_xlfn.XLOOKUP(A613,'P1 Date Adjustment'!B:B,'P1 Date Adjustment'!F:F,"not found",0)</f>
        <v>2033</v>
      </c>
      <c r="AM613" s="349">
        <f t="shared" si="87"/>
        <v>0</v>
      </c>
    </row>
    <row r="614" spans="1:39" ht="45" x14ac:dyDescent="0.25">
      <c r="A614" s="129" t="s">
        <v>334</v>
      </c>
      <c r="B614" s="358" t="s">
        <v>335</v>
      </c>
      <c r="C614" s="358" t="str">
        <f>_xlfn.XLOOKUP($A614,'Total project cost for DCs'!A:A,'Total project cost for DCs'!C:C,"Not found",0)</f>
        <v>4-lane urban- upgrade interim 2-lane urban corridor to a 4-lane corridor with active modes on both sides (SGA design)</v>
      </c>
      <c r="D614" s="355" t="s">
        <v>155</v>
      </c>
      <c r="E614" s="355" t="s">
        <v>157</v>
      </c>
      <c r="F614" s="355" t="s">
        <v>826</v>
      </c>
      <c r="H614" s="355" t="s">
        <v>832</v>
      </c>
      <c r="I614" s="359">
        <f>_xlfn.XLOOKUP($H614,DC_growth_AGS!$A$665:$A$673,DC_growth_AGS!$O$665:$O$673,"Not found",0)</f>
        <v>0.36349328388092461</v>
      </c>
      <c r="J614" s="355">
        <v>2050</v>
      </c>
      <c r="K614" s="362">
        <f t="shared" ref="K614:AD626" si="93">IF($AI614="Arterial",-K561*$AJ$2,0)</f>
        <v>0</v>
      </c>
      <c r="L614" s="362">
        <f t="shared" si="93"/>
        <v>0</v>
      </c>
      <c r="M614" s="362">
        <f t="shared" si="93"/>
        <v>0</v>
      </c>
      <c r="N614" s="362">
        <f t="shared" si="93"/>
        <v>0</v>
      </c>
      <c r="O614" s="362">
        <f t="shared" si="93"/>
        <v>0</v>
      </c>
      <c r="P614" s="362">
        <f t="shared" si="93"/>
        <v>0</v>
      </c>
      <c r="Q614" s="362">
        <f t="shared" si="93"/>
        <v>0</v>
      </c>
      <c r="R614" s="362">
        <f t="shared" si="93"/>
        <v>0</v>
      </c>
      <c r="S614" s="362">
        <f t="shared" si="93"/>
        <v>0</v>
      </c>
      <c r="T614" s="362">
        <f t="shared" si="93"/>
        <v>0</v>
      </c>
      <c r="U614" s="362">
        <f t="shared" si="93"/>
        <v>0</v>
      </c>
      <c r="V614" s="362">
        <f t="shared" si="93"/>
        <v>0</v>
      </c>
      <c r="W614" s="362">
        <f t="shared" si="93"/>
        <v>0</v>
      </c>
      <c r="X614" s="362">
        <f t="shared" si="93"/>
        <v>0</v>
      </c>
      <c r="Y614" s="362">
        <f t="shared" si="93"/>
        <v>0</v>
      </c>
      <c r="Z614" s="362">
        <f t="shared" si="93"/>
        <v>0</v>
      </c>
      <c r="AA614" s="362">
        <f t="shared" si="93"/>
        <v>0</v>
      </c>
      <c r="AB614" s="362">
        <f t="shared" si="93"/>
        <v>0</v>
      </c>
      <c r="AC614" s="362">
        <f t="shared" si="93"/>
        <v>0</v>
      </c>
      <c r="AD614" s="362">
        <f t="shared" si="93"/>
        <v>0</v>
      </c>
      <c r="AE614" s="363">
        <f t="shared" si="84"/>
        <v>0</v>
      </c>
      <c r="AF614" s="349"/>
      <c r="AG614" s="349">
        <f t="shared" si="86"/>
        <v>0</v>
      </c>
      <c r="AH614" s="353">
        <v>0</v>
      </c>
      <c r="AI614" s="354" t="str">
        <f t="shared" si="85"/>
        <v>Arterial</v>
      </c>
      <c r="AJ614" s="349"/>
      <c r="AK614" s="349"/>
      <c r="AL614" s="355">
        <f>_xlfn.XLOOKUP(A614,'P1 Date Adjustment'!B:B,'P1 Date Adjustment'!F:F,"not found",0)</f>
        <v>2050</v>
      </c>
      <c r="AM614" s="349">
        <f t="shared" si="87"/>
        <v>0</v>
      </c>
    </row>
    <row r="615" spans="1:39" ht="30" x14ac:dyDescent="0.25">
      <c r="A615" s="129" t="s">
        <v>342</v>
      </c>
      <c r="B615" s="358" t="s">
        <v>343</v>
      </c>
      <c r="C615" s="358" t="str">
        <f>_xlfn.XLOOKUP($A615,'Total project cost for DCs'!A:A,'Total project cost for DCs'!C:C,"Not found",0)</f>
        <v>Upgrade interim 2-lane bridges (3No. to 4 lane bridges with active modes on both sides (SGA design)</v>
      </c>
      <c r="D615" s="355" t="s">
        <v>155</v>
      </c>
      <c r="E615" s="355" t="s">
        <v>345</v>
      </c>
      <c r="F615" s="355" t="s">
        <v>826</v>
      </c>
      <c r="H615" s="355" t="s">
        <v>832</v>
      </c>
      <c r="I615" s="359">
        <f>_xlfn.XLOOKUP($H615,DC_growth_AGS!$A$665:$A$673,DC_growth_AGS!$O$665:$O$673,"Not found",0)</f>
        <v>0.36349328388092461</v>
      </c>
      <c r="J615" s="355">
        <v>2050</v>
      </c>
      <c r="K615" s="362">
        <f t="shared" si="93"/>
        <v>0</v>
      </c>
      <c r="L615" s="362">
        <f t="shared" si="93"/>
        <v>0</v>
      </c>
      <c r="M615" s="362">
        <f t="shared" si="93"/>
        <v>0</v>
      </c>
      <c r="N615" s="362">
        <f t="shared" si="93"/>
        <v>0</v>
      </c>
      <c r="O615" s="362">
        <f t="shared" si="93"/>
        <v>0</v>
      </c>
      <c r="P615" s="362">
        <f t="shared" si="93"/>
        <v>0</v>
      </c>
      <c r="Q615" s="362">
        <f t="shared" si="93"/>
        <v>0</v>
      </c>
      <c r="R615" s="362">
        <f t="shared" si="93"/>
        <v>0</v>
      </c>
      <c r="S615" s="362">
        <f t="shared" si="93"/>
        <v>0</v>
      </c>
      <c r="T615" s="362">
        <f t="shared" si="93"/>
        <v>0</v>
      </c>
      <c r="U615" s="362">
        <f t="shared" si="93"/>
        <v>0</v>
      </c>
      <c r="V615" s="362">
        <f t="shared" si="93"/>
        <v>0</v>
      </c>
      <c r="W615" s="362">
        <f t="shared" si="93"/>
        <v>0</v>
      </c>
      <c r="X615" s="362">
        <f t="shared" si="93"/>
        <v>0</v>
      </c>
      <c r="Y615" s="362">
        <f t="shared" si="93"/>
        <v>0</v>
      </c>
      <c r="Z615" s="362">
        <f t="shared" si="93"/>
        <v>0</v>
      </c>
      <c r="AA615" s="362">
        <f t="shared" si="93"/>
        <v>0</v>
      </c>
      <c r="AB615" s="362">
        <f t="shared" si="93"/>
        <v>0</v>
      </c>
      <c r="AC615" s="362">
        <f t="shared" si="93"/>
        <v>0</v>
      </c>
      <c r="AD615" s="362">
        <f t="shared" si="93"/>
        <v>0</v>
      </c>
      <c r="AE615" s="363">
        <f t="shared" si="84"/>
        <v>0</v>
      </c>
      <c r="AF615" s="349"/>
      <c r="AG615" s="349">
        <f t="shared" si="86"/>
        <v>0</v>
      </c>
      <c r="AH615" s="353">
        <v>0</v>
      </c>
      <c r="AI615" s="354" t="str">
        <f t="shared" si="85"/>
        <v>Arterial</v>
      </c>
      <c r="AJ615" s="349"/>
      <c r="AK615" s="349"/>
      <c r="AL615" s="355">
        <f>_xlfn.XLOOKUP(A615,'P1 Date Adjustment'!B:B,'P1 Date Adjustment'!F:F,"not found",0)</f>
        <v>2050</v>
      </c>
      <c r="AM615" s="349">
        <f t="shared" si="87"/>
        <v>0</v>
      </c>
    </row>
    <row r="616" spans="1:39" ht="30" x14ac:dyDescent="0.25">
      <c r="A616" s="129" t="s">
        <v>346</v>
      </c>
      <c r="B616" s="358" t="s">
        <v>347</v>
      </c>
      <c r="C616" s="358" t="str">
        <f>_xlfn.XLOOKUP($A616,'Total project cost for DCs'!A:A,'Total project cost for DCs'!C:C,"Not found",0)</f>
        <v>2-lane urban- new road layout with active modes on both sides (TDM)</v>
      </c>
      <c r="D616" s="355" t="s">
        <v>155</v>
      </c>
      <c r="E616" s="355" t="s">
        <v>227</v>
      </c>
      <c r="F616" s="355" t="s">
        <v>826</v>
      </c>
      <c r="H616" s="355" t="s">
        <v>832</v>
      </c>
      <c r="I616" s="359">
        <f>_xlfn.XLOOKUP($H616,DC_growth_AGS!$A$665:$A$673,DC_growth_AGS!$O$665:$O$673,"Not found",0)</f>
        <v>0.36349328388092461</v>
      </c>
      <c r="J616" s="355">
        <v>2044</v>
      </c>
      <c r="K616" s="362">
        <f t="shared" si="93"/>
        <v>0</v>
      </c>
      <c r="L616" s="362">
        <f t="shared" si="93"/>
        <v>0</v>
      </c>
      <c r="M616" s="362">
        <f t="shared" si="93"/>
        <v>0</v>
      </c>
      <c r="N616" s="362">
        <f t="shared" si="93"/>
        <v>0</v>
      </c>
      <c r="O616" s="362">
        <f t="shared" si="93"/>
        <v>0</v>
      </c>
      <c r="P616" s="362">
        <f t="shared" si="93"/>
        <v>0</v>
      </c>
      <c r="Q616" s="362">
        <f t="shared" si="93"/>
        <v>0</v>
      </c>
      <c r="R616" s="362">
        <f t="shared" si="93"/>
        <v>0</v>
      </c>
      <c r="S616" s="362">
        <f t="shared" si="93"/>
        <v>0</v>
      </c>
      <c r="T616" s="362">
        <f t="shared" si="93"/>
        <v>0</v>
      </c>
      <c r="U616" s="362">
        <f t="shared" si="93"/>
        <v>0</v>
      </c>
      <c r="V616" s="362">
        <f t="shared" si="93"/>
        <v>0</v>
      </c>
      <c r="W616" s="362">
        <f t="shared" si="93"/>
        <v>0</v>
      </c>
      <c r="X616" s="362">
        <f t="shared" si="93"/>
        <v>0</v>
      </c>
      <c r="Y616" s="362">
        <f t="shared" si="93"/>
        <v>0</v>
      </c>
      <c r="Z616" s="362">
        <f t="shared" si="93"/>
        <v>0</v>
      </c>
      <c r="AA616" s="362">
        <f t="shared" si="93"/>
        <v>0</v>
      </c>
      <c r="AB616" s="362">
        <f t="shared" si="93"/>
        <v>0</v>
      </c>
      <c r="AC616" s="362">
        <f t="shared" si="93"/>
        <v>0</v>
      </c>
      <c r="AD616" s="362">
        <f t="shared" si="93"/>
        <v>0</v>
      </c>
      <c r="AE616" s="363">
        <f t="shared" si="84"/>
        <v>0</v>
      </c>
      <c r="AF616" s="349"/>
      <c r="AG616" s="349">
        <f t="shared" si="86"/>
        <v>0</v>
      </c>
      <c r="AH616" s="353">
        <v>0</v>
      </c>
      <c r="AI616" s="354" t="str">
        <f t="shared" si="85"/>
        <v>Arterial</v>
      </c>
      <c r="AJ616" s="349"/>
      <c r="AK616" s="349"/>
      <c r="AL616" s="355">
        <f>_xlfn.XLOOKUP(A616,'P1 Date Adjustment'!B:B,'P1 Date Adjustment'!F:F,"not found",0)</f>
        <v>2044</v>
      </c>
      <c r="AM616" s="349">
        <f t="shared" si="87"/>
        <v>0</v>
      </c>
    </row>
    <row r="617" spans="1:39" x14ac:dyDescent="0.25">
      <c r="A617" s="129" t="s">
        <v>348</v>
      </c>
      <c r="B617" s="358" t="s">
        <v>347</v>
      </c>
      <c r="C617" s="358" t="str">
        <f>_xlfn.XLOOKUP($A617,'Total project cost for DCs'!A:A,'Total project cost for DCs'!C:C,"Not found",0)</f>
        <v>2-lane urban- bridge construction</v>
      </c>
      <c r="D617" s="355" t="s">
        <v>155</v>
      </c>
      <c r="E617" s="355" t="s">
        <v>345</v>
      </c>
      <c r="F617" s="355" t="s">
        <v>826</v>
      </c>
      <c r="H617" s="355" t="s">
        <v>832</v>
      </c>
      <c r="I617" s="359">
        <f>_xlfn.XLOOKUP($H617,DC_growth_AGS!$A$665:$A$673,DC_growth_AGS!$O$665:$O$673,"Not found",0)</f>
        <v>0.36349328388092461</v>
      </c>
      <c r="J617" s="355">
        <v>2044</v>
      </c>
      <c r="K617" s="362">
        <f t="shared" si="93"/>
        <v>0</v>
      </c>
      <c r="L617" s="362">
        <f t="shared" si="93"/>
        <v>0</v>
      </c>
      <c r="M617" s="362">
        <f t="shared" si="93"/>
        <v>0</v>
      </c>
      <c r="N617" s="362">
        <f t="shared" si="93"/>
        <v>0</v>
      </c>
      <c r="O617" s="362">
        <f t="shared" si="93"/>
        <v>0</v>
      </c>
      <c r="P617" s="362">
        <f t="shared" si="93"/>
        <v>0</v>
      </c>
      <c r="Q617" s="362">
        <f t="shared" si="93"/>
        <v>0</v>
      </c>
      <c r="R617" s="362">
        <f t="shared" si="93"/>
        <v>0</v>
      </c>
      <c r="S617" s="362">
        <f t="shared" si="93"/>
        <v>0</v>
      </c>
      <c r="T617" s="362">
        <f t="shared" si="93"/>
        <v>0</v>
      </c>
      <c r="U617" s="362">
        <f t="shared" si="93"/>
        <v>0</v>
      </c>
      <c r="V617" s="362">
        <f t="shared" si="93"/>
        <v>0</v>
      </c>
      <c r="W617" s="362">
        <f t="shared" si="93"/>
        <v>0</v>
      </c>
      <c r="X617" s="362">
        <f t="shared" si="93"/>
        <v>0</v>
      </c>
      <c r="Y617" s="362">
        <f t="shared" si="93"/>
        <v>0</v>
      </c>
      <c r="Z617" s="362">
        <f t="shared" si="93"/>
        <v>0</v>
      </c>
      <c r="AA617" s="362">
        <f t="shared" si="93"/>
        <v>0</v>
      </c>
      <c r="AB617" s="362">
        <f t="shared" si="93"/>
        <v>0</v>
      </c>
      <c r="AC617" s="362">
        <f t="shared" si="93"/>
        <v>0</v>
      </c>
      <c r="AD617" s="362">
        <f t="shared" si="93"/>
        <v>0</v>
      </c>
      <c r="AE617" s="363">
        <f t="shared" si="84"/>
        <v>0</v>
      </c>
      <c r="AF617" s="349"/>
      <c r="AG617" s="349">
        <f t="shared" si="86"/>
        <v>0</v>
      </c>
      <c r="AH617" s="353">
        <v>0</v>
      </c>
      <c r="AI617" s="354" t="str">
        <f t="shared" si="85"/>
        <v>Arterial</v>
      </c>
      <c r="AJ617" s="349"/>
      <c r="AK617" s="349"/>
      <c r="AL617" s="355">
        <f>_xlfn.XLOOKUP(A617,'P1 Date Adjustment'!B:B,'P1 Date Adjustment'!F:F,"not found",0)</f>
        <v>2044</v>
      </c>
      <c r="AM617" s="349">
        <f t="shared" si="87"/>
        <v>0</v>
      </c>
    </row>
    <row r="618" spans="1:39" ht="30" x14ac:dyDescent="0.25">
      <c r="A618" s="129" t="s">
        <v>350</v>
      </c>
      <c r="B618" s="358" t="s">
        <v>347</v>
      </c>
      <c r="C618" s="358" t="str">
        <f>_xlfn.XLOOKUP($A618,'Total project cost for DCs'!A:A,'Total project cost for DCs'!C:C,"Not found",0)</f>
        <v>4-lane urban- upgrade 2-lane urban with active modes on both sides (SGA design)</v>
      </c>
      <c r="D618" s="355" t="s">
        <v>155</v>
      </c>
      <c r="E618" s="355" t="s">
        <v>231</v>
      </c>
      <c r="F618" s="355" t="s">
        <v>826</v>
      </c>
      <c r="H618" s="355" t="s">
        <v>832</v>
      </c>
      <c r="I618" s="359">
        <f>_xlfn.XLOOKUP($H618,DC_growth_AGS!$A$665:$A$673,DC_growth_AGS!$O$665:$O$673,"Not found",0)</f>
        <v>0.36349328388092461</v>
      </c>
      <c r="J618" s="355">
        <v>2049</v>
      </c>
      <c r="K618" s="362">
        <f t="shared" si="93"/>
        <v>0</v>
      </c>
      <c r="L618" s="362">
        <f t="shared" si="93"/>
        <v>0</v>
      </c>
      <c r="M618" s="362">
        <f t="shared" si="93"/>
        <v>0</v>
      </c>
      <c r="N618" s="362">
        <f t="shared" si="93"/>
        <v>0</v>
      </c>
      <c r="O618" s="362">
        <f t="shared" si="93"/>
        <v>0</v>
      </c>
      <c r="P618" s="362">
        <f t="shared" si="93"/>
        <v>0</v>
      </c>
      <c r="Q618" s="362">
        <f t="shared" si="93"/>
        <v>0</v>
      </c>
      <c r="R618" s="362">
        <f t="shared" si="93"/>
        <v>0</v>
      </c>
      <c r="S618" s="362">
        <f t="shared" si="93"/>
        <v>0</v>
      </c>
      <c r="T618" s="362">
        <f t="shared" si="93"/>
        <v>0</v>
      </c>
      <c r="U618" s="362">
        <f t="shared" si="93"/>
        <v>0</v>
      </c>
      <c r="V618" s="362">
        <f t="shared" si="93"/>
        <v>0</v>
      </c>
      <c r="W618" s="362">
        <f t="shared" si="93"/>
        <v>0</v>
      </c>
      <c r="X618" s="362">
        <f t="shared" si="93"/>
        <v>-69865.231893648946</v>
      </c>
      <c r="Y618" s="362">
        <f t="shared" si="93"/>
        <v>-713762.26317967032</v>
      </c>
      <c r="Z618" s="362">
        <f t="shared" si="93"/>
        <v>0</v>
      </c>
      <c r="AA618" s="362">
        <f t="shared" si="93"/>
        <v>0</v>
      </c>
      <c r="AB618" s="362">
        <f t="shared" si="93"/>
        <v>0</v>
      </c>
      <c r="AC618" s="362">
        <f t="shared" si="93"/>
        <v>0</v>
      </c>
      <c r="AD618" s="362">
        <f t="shared" si="93"/>
        <v>0</v>
      </c>
      <c r="AE618" s="363">
        <f t="shared" si="84"/>
        <v>-783627.4950733193</v>
      </c>
      <c r="AF618" s="349"/>
      <c r="AG618" s="349">
        <f t="shared" si="86"/>
        <v>-783627.4950733193</v>
      </c>
      <c r="AH618" s="353">
        <v>0</v>
      </c>
      <c r="AI618" s="354" t="str">
        <f t="shared" si="85"/>
        <v>Arterial</v>
      </c>
      <c r="AJ618" s="349"/>
      <c r="AK618" s="349"/>
      <c r="AL618" s="355">
        <f>_xlfn.XLOOKUP(A618,'P1 Date Adjustment'!B:B,'P1 Date Adjustment'!F:F,"not found",0)</f>
        <v>2049</v>
      </c>
      <c r="AM618" s="349">
        <f t="shared" si="87"/>
        <v>-284843.33152358391</v>
      </c>
    </row>
    <row r="619" spans="1:39" x14ac:dyDescent="0.25">
      <c r="A619" s="129" t="s">
        <v>352</v>
      </c>
      <c r="B619" s="358" t="s">
        <v>347</v>
      </c>
      <c r="C619" s="358" t="str">
        <f>_xlfn.XLOOKUP($A619,'Total project cost for DCs'!A:A,'Total project cost for DCs'!C:C,"Not found",0)</f>
        <v>4-lane urban- Bridge Widening</v>
      </c>
      <c r="D619" s="355" t="s">
        <v>155</v>
      </c>
      <c r="E619" s="355" t="s">
        <v>345</v>
      </c>
      <c r="F619" s="355" t="s">
        <v>826</v>
      </c>
      <c r="H619" s="355" t="s">
        <v>832</v>
      </c>
      <c r="I619" s="359">
        <f>_xlfn.XLOOKUP($H619,DC_growth_AGS!$A$665:$A$673,DC_growth_AGS!$O$665:$O$673,"Not found",0)</f>
        <v>0.36349328388092461</v>
      </c>
      <c r="J619" s="355">
        <v>2049</v>
      </c>
      <c r="K619" s="362">
        <f t="shared" si="93"/>
        <v>0</v>
      </c>
      <c r="L619" s="362">
        <f t="shared" si="93"/>
        <v>0</v>
      </c>
      <c r="M619" s="362">
        <f t="shared" si="93"/>
        <v>0</v>
      </c>
      <c r="N619" s="362">
        <f t="shared" si="93"/>
        <v>0</v>
      </c>
      <c r="O619" s="362">
        <f t="shared" si="93"/>
        <v>0</v>
      </c>
      <c r="P619" s="362">
        <f t="shared" si="93"/>
        <v>0</v>
      </c>
      <c r="Q619" s="362">
        <f t="shared" si="93"/>
        <v>0</v>
      </c>
      <c r="R619" s="362">
        <f t="shared" si="93"/>
        <v>0</v>
      </c>
      <c r="S619" s="362">
        <f t="shared" si="93"/>
        <v>0</v>
      </c>
      <c r="T619" s="362">
        <f t="shared" si="93"/>
        <v>0</v>
      </c>
      <c r="U619" s="362">
        <f t="shared" si="93"/>
        <v>0</v>
      </c>
      <c r="V619" s="362">
        <f t="shared" si="93"/>
        <v>0</v>
      </c>
      <c r="W619" s="362">
        <f t="shared" si="93"/>
        <v>0</v>
      </c>
      <c r="X619" s="362">
        <f t="shared" si="93"/>
        <v>-90388.143762408319</v>
      </c>
      <c r="Y619" s="362">
        <f t="shared" si="93"/>
        <v>-923429.92798869871</v>
      </c>
      <c r="Z619" s="362">
        <f t="shared" si="93"/>
        <v>0</v>
      </c>
      <c r="AA619" s="362">
        <f t="shared" si="93"/>
        <v>0</v>
      </c>
      <c r="AB619" s="362">
        <f t="shared" si="93"/>
        <v>0</v>
      </c>
      <c r="AC619" s="362">
        <f t="shared" si="93"/>
        <v>0</v>
      </c>
      <c r="AD619" s="362">
        <f t="shared" si="93"/>
        <v>0</v>
      </c>
      <c r="AE619" s="363">
        <f t="shared" si="84"/>
        <v>-1013818.071751107</v>
      </c>
      <c r="AF619" s="349"/>
      <c r="AG619" s="349">
        <f t="shared" si="86"/>
        <v>-1013818.071751107</v>
      </c>
      <c r="AH619" s="353">
        <v>0</v>
      </c>
      <c r="AI619" s="354" t="str">
        <f t="shared" si="85"/>
        <v>Arterial</v>
      </c>
      <c r="AJ619" s="349"/>
      <c r="AK619" s="349"/>
      <c r="AL619" s="355">
        <f>_xlfn.XLOOKUP(A619,'P1 Date Adjustment'!B:B,'P1 Date Adjustment'!F:F,"not found",0)</f>
        <v>2049</v>
      </c>
      <c r="AM619" s="349">
        <f t="shared" si="87"/>
        <v>-368516.06015863671</v>
      </c>
    </row>
    <row r="620" spans="1:39" ht="30" x14ac:dyDescent="0.25">
      <c r="A620" s="129" t="s">
        <v>365</v>
      </c>
      <c r="B620" s="358" t="s">
        <v>363</v>
      </c>
      <c r="C620" s="358" t="str">
        <f>_xlfn.XLOOKUP($A620,'Total project cost for DCs'!A:A,'Total project cost for DCs'!C:C,"Not found",0)</f>
        <v>4-lane urban- upgrade 2-lane urban excl bridge</v>
      </c>
      <c r="D620" s="355" t="s">
        <v>155</v>
      </c>
      <c r="E620" s="355" t="s">
        <v>231</v>
      </c>
      <c r="F620" s="355" t="s">
        <v>826</v>
      </c>
      <c r="H620" s="355" t="s">
        <v>832</v>
      </c>
      <c r="I620" s="359">
        <f>_xlfn.XLOOKUP($H620,DC_growth_AGS!$A$665:$A$673,DC_growth_AGS!$O$665:$O$673,"Not found",0)</f>
        <v>0.36349328388092461</v>
      </c>
      <c r="J620" s="355">
        <v>2047</v>
      </c>
      <c r="K620" s="362">
        <f t="shared" si="93"/>
        <v>0</v>
      </c>
      <c r="L620" s="362">
        <f t="shared" si="93"/>
        <v>0</v>
      </c>
      <c r="M620" s="362">
        <f t="shared" si="93"/>
        <v>0</v>
      </c>
      <c r="N620" s="362">
        <f t="shared" si="93"/>
        <v>0</v>
      </c>
      <c r="O620" s="362">
        <f t="shared" si="93"/>
        <v>0</v>
      </c>
      <c r="P620" s="362">
        <f t="shared" si="93"/>
        <v>0</v>
      </c>
      <c r="Q620" s="362">
        <f t="shared" si="93"/>
        <v>0</v>
      </c>
      <c r="R620" s="362">
        <f t="shared" si="93"/>
        <v>0</v>
      </c>
      <c r="S620" s="362">
        <f t="shared" si="93"/>
        <v>0</v>
      </c>
      <c r="T620" s="362">
        <f t="shared" si="93"/>
        <v>0</v>
      </c>
      <c r="U620" s="362">
        <f t="shared" si="93"/>
        <v>0</v>
      </c>
      <c r="V620" s="362">
        <f t="shared" si="93"/>
        <v>-23513.241629878121</v>
      </c>
      <c r="W620" s="362">
        <f t="shared" si="93"/>
        <v>-240217.68919309753</v>
      </c>
      <c r="X620" s="362">
        <f t="shared" si="93"/>
        <v>0</v>
      </c>
      <c r="Y620" s="362">
        <f t="shared" si="93"/>
        <v>0</v>
      </c>
      <c r="Z620" s="362">
        <f t="shared" si="93"/>
        <v>0</v>
      </c>
      <c r="AA620" s="362">
        <f t="shared" si="93"/>
        <v>0</v>
      </c>
      <c r="AB620" s="362">
        <f t="shared" si="93"/>
        <v>0</v>
      </c>
      <c r="AC620" s="362">
        <f t="shared" si="93"/>
        <v>0</v>
      </c>
      <c r="AD620" s="362">
        <f t="shared" si="93"/>
        <v>0</v>
      </c>
      <c r="AE620" s="363">
        <f t="shared" si="84"/>
        <v>-263730.93082297564</v>
      </c>
      <c r="AF620" s="349"/>
      <c r="AG620" s="349">
        <f t="shared" si="86"/>
        <v>-263730.93082297564</v>
      </c>
      <c r="AH620" s="353">
        <v>0</v>
      </c>
      <c r="AI620" s="354" t="str">
        <f t="shared" si="85"/>
        <v>Arterial</v>
      </c>
      <c r="AJ620" s="349"/>
      <c r="AK620" s="349"/>
      <c r="AL620" s="355">
        <f>_xlfn.XLOOKUP(A620,'P1 Date Adjustment'!B:B,'P1 Date Adjustment'!F:F,"not found",0)</f>
        <v>2047</v>
      </c>
      <c r="AM620" s="349">
        <f t="shared" si="87"/>
        <v>-95864.422105816382</v>
      </c>
    </row>
    <row r="621" spans="1:39" ht="30" x14ac:dyDescent="0.25">
      <c r="A621" s="129" t="s">
        <v>367</v>
      </c>
      <c r="B621" s="358" t="s">
        <v>363</v>
      </c>
      <c r="C621" s="358" t="str">
        <f>_xlfn.XLOOKUP($A621,'Total project cost for DCs'!A:A,'Total project cost for DCs'!C:C,"Not found",0)</f>
        <v>4-lane urban- upgrade 2-lane bridge widening</v>
      </c>
      <c r="D621" s="355" t="s">
        <v>155</v>
      </c>
      <c r="E621" s="355" t="s">
        <v>345</v>
      </c>
      <c r="F621" s="355" t="s">
        <v>826</v>
      </c>
      <c r="H621" s="355" t="s">
        <v>832</v>
      </c>
      <c r="I621" s="359">
        <f>_xlfn.XLOOKUP($H621,DC_growth_AGS!$A$665:$A$673,DC_growth_AGS!$O$665:$O$673,"Not found",0)</f>
        <v>0.36349328388092461</v>
      </c>
      <c r="J621" s="355">
        <v>2047</v>
      </c>
      <c r="K621" s="362">
        <f t="shared" si="93"/>
        <v>0</v>
      </c>
      <c r="L621" s="362">
        <f t="shared" si="93"/>
        <v>0</v>
      </c>
      <c r="M621" s="362">
        <f t="shared" si="93"/>
        <v>0</v>
      </c>
      <c r="N621" s="362">
        <f t="shared" si="93"/>
        <v>0</v>
      </c>
      <c r="O621" s="362">
        <f t="shared" si="93"/>
        <v>0</v>
      </c>
      <c r="P621" s="362">
        <f t="shared" si="93"/>
        <v>0</v>
      </c>
      <c r="Q621" s="362">
        <f t="shared" si="93"/>
        <v>0</v>
      </c>
      <c r="R621" s="362">
        <f t="shared" si="93"/>
        <v>0</v>
      </c>
      <c r="S621" s="362">
        <f t="shared" si="93"/>
        <v>0</v>
      </c>
      <c r="T621" s="362">
        <f t="shared" si="93"/>
        <v>0</v>
      </c>
      <c r="U621" s="362">
        <f t="shared" si="93"/>
        <v>0</v>
      </c>
      <c r="V621" s="362">
        <f t="shared" si="93"/>
        <v>-16383.419974366692</v>
      </c>
      <c r="W621" s="362">
        <f t="shared" si="93"/>
        <v>-167377.48666357767</v>
      </c>
      <c r="X621" s="362">
        <f t="shared" si="93"/>
        <v>0</v>
      </c>
      <c r="Y621" s="362">
        <f t="shared" si="93"/>
        <v>0</v>
      </c>
      <c r="Z621" s="362">
        <f t="shared" si="93"/>
        <v>0</v>
      </c>
      <c r="AA621" s="362">
        <f t="shared" si="93"/>
        <v>0</v>
      </c>
      <c r="AB621" s="362">
        <f t="shared" si="93"/>
        <v>0</v>
      </c>
      <c r="AC621" s="362">
        <f t="shared" si="93"/>
        <v>0</v>
      </c>
      <c r="AD621" s="362">
        <f t="shared" si="93"/>
        <v>0</v>
      </c>
      <c r="AE621" s="363">
        <f t="shared" si="84"/>
        <v>-183760.90663794437</v>
      </c>
      <c r="AF621" s="349"/>
      <c r="AG621" s="349">
        <f t="shared" si="86"/>
        <v>-183760.90663794437</v>
      </c>
      <c r="AH621" s="353">
        <v>0</v>
      </c>
      <c r="AI621" s="354" t="str">
        <f t="shared" si="85"/>
        <v>Arterial</v>
      </c>
      <c r="AJ621" s="349"/>
      <c r="AK621" s="349"/>
      <c r="AL621" s="355">
        <f>_xlfn.XLOOKUP(A621,'P1 Date Adjustment'!B:B,'P1 Date Adjustment'!F:F,"not found",0)</f>
        <v>2047</v>
      </c>
      <c r="AM621" s="349">
        <f t="shared" si="87"/>
        <v>-66795.85540276239</v>
      </c>
    </row>
    <row r="622" spans="1:39" ht="30" x14ac:dyDescent="0.25">
      <c r="A622" s="129" t="s">
        <v>369</v>
      </c>
      <c r="B622" s="358" t="s">
        <v>370</v>
      </c>
      <c r="C622" s="358" t="str">
        <f>_xlfn.XLOOKUP($A622,'Total project cost for DCs'!A:A,'Total project cost for DCs'!C:C,"Not found",0)</f>
        <v xml:space="preserve"> 2-lane signalised intersection (new intersection with active mode crossings)</v>
      </c>
      <c r="D622" s="355" t="s">
        <v>155</v>
      </c>
      <c r="E622" s="355" t="s">
        <v>190</v>
      </c>
      <c r="F622" s="355" t="s">
        <v>826</v>
      </c>
      <c r="H622" s="355" t="s">
        <v>832</v>
      </c>
      <c r="I622" s="359">
        <f>_xlfn.XLOOKUP($H622,DC_growth_AGS!$A$665:$A$673,DC_growth_AGS!$O$665:$O$673,"Not found",0)</f>
        <v>0.36349328388092461</v>
      </c>
      <c r="J622" s="355">
        <v>2027</v>
      </c>
      <c r="K622" s="362">
        <f t="shared" si="93"/>
        <v>0</v>
      </c>
      <c r="L622" s="362">
        <f t="shared" si="93"/>
        <v>0</v>
      </c>
      <c r="M622" s="362">
        <f t="shared" si="93"/>
        <v>0</v>
      </c>
      <c r="N622" s="362">
        <f t="shared" si="93"/>
        <v>0</v>
      </c>
      <c r="O622" s="362">
        <f t="shared" si="93"/>
        <v>0</v>
      </c>
      <c r="P622" s="362">
        <f t="shared" si="93"/>
        <v>0</v>
      </c>
      <c r="Q622" s="362">
        <f t="shared" si="93"/>
        <v>0</v>
      </c>
      <c r="R622" s="362">
        <f t="shared" si="93"/>
        <v>0</v>
      </c>
      <c r="S622" s="362">
        <f t="shared" si="93"/>
        <v>0</v>
      </c>
      <c r="T622" s="362">
        <f t="shared" si="93"/>
        <v>0</v>
      </c>
      <c r="U622" s="362">
        <f t="shared" si="93"/>
        <v>0</v>
      </c>
      <c r="V622" s="362">
        <f t="shared" si="93"/>
        <v>0</v>
      </c>
      <c r="W622" s="362">
        <f t="shared" si="93"/>
        <v>0</v>
      </c>
      <c r="X622" s="362">
        <f t="shared" si="93"/>
        <v>0</v>
      </c>
      <c r="Y622" s="362">
        <f t="shared" si="93"/>
        <v>0</v>
      </c>
      <c r="Z622" s="362">
        <f t="shared" si="93"/>
        <v>0</v>
      </c>
      <c r="AA622" s="362">
        <f t="shared" si="93"/>
        <v>0</v>
      </c>
      <c r="AB622" s="362">
        <f t="shared" si="93"/>
        <v>0</v>
      </c>
      <c r="AC622" s="362">
        <f t="shared" si="93"/>
        <v>0</v>
      </c>
      <c r="AD622" s="362">
        <f t="shared" si="93"/>
        <v>0</v>
      </c>
      <c r="AE622" s="363">
        <f t="shared" si="84"/>
        <v>0</v>
      </c>
      <c r="AF622" s="349"/>
      <c r="AG622" s="349">
        <f t="shared" si="86"/>
        <v>0</v>
      </c>
      <c r="AH622" s="353">
        <v>0</v>
      </c>
      <c r="AI622" s="354" t="str">
        <f t="shared" si="85"/>
        <v>Arterial</v>
      </c>
      <c r="AJ622" s="349"/>
      <c r="AK622" s="349"/>
      <c r="AL622" s="355">
        <f>_xlfn.XLOOKUP(A622,'P1 Date Adjustment'!B:B,'P1 Date Adjustment'!F:F,"not found",0)</f>
        <v>2027</v>
      </c>
      <c r="AM622" s="349">
        <f t="shared" si="87"/>
        <v>0</v>
      </c>
    </row>
    <row r="623" spans="1:39" ht="30" x14ac:dyDescent="0.25">
      <c r="A623" s="129" t="s">
        <v>372</v>
      </c>
      <c r="B623" s="358" t="s">
        <v>373</v>
      </c>
      <c r="C623" s="358" t="str">
        <f>_xlfn.XLOOKUP($A623,'Total project cost for DCs'!A:A,'Total project cost for DCs'!C:C,"Not found",0)</f>
        <v xml:space="preserve"> Multi-lane signalised intersection (upgrade intersection with active mode crossings)</v>
      </c>
      <c r="D623" s="355" t="s">
        <v>155</v>
      </c>
      <c r="E623" s="355" t="s">
        <v>157</v>
      </c>
      <c r="F623" s="355" t="s">
        <v>826</v>
      </c>
      <c r="H623" s="355" t="s">
        <v>832</v>
      </c>
      <c r="I623" s="359">
        <f>_xlfn.XLOOKUP($H623,DC_growth_AGS!$A$665:$A$673,DC_growth_AGS!$O$665:$O$673,"Not found",0)</f>
        <v>0.36349328388092461</v>
      </c>
      <c r="J623" s="355">
        <v>2031</v>
      </c>
      <c r="K623" s="362">
        <f t="shared" si="93"/>
        <v>0</v>
      </c>
      <c r="L623" s="362">
        <f t="shared" si="93"/>
        <v>0</v>
      </c>
      <c r="M623" s="362">
        <f t="shared" si="93"/>
        <v>0</v>
      </c>
      <c r="N623" s="362">
        <f t="shared" si="93"/>
        <v>0</v>
      </c>
      <c r="O623" s="362">
        <f t="shared" si="93"/>
        <v>0</v>
      </c>
      <c r="P623" s="362">
        <f t="shared" si="93"/>
        <v>0</v>
      </c>
      <c r="Q623" s="362">
        <f t="shared" si="93"/>
        <v>0</v>
      </c>
      <c r="R623" s="362">
        <f t="shared" si="93"/>
        <v>0</v>
      </c>
      <c r="S623" s="362">
        <f t="shared" si="93"/>
        <v>0</v>
      </c>
      <c r="T623" s="362">
        <f t="shared" si="93"/>
        <v>0</v>
      </c>
      <c r="U623" s="362">
        <f t="shared" si="93"/>
        <v>0</v>
      </c>
      <c r="V623" s="362">
        <f t="shared" si="93"/>
        <v>0</v>
      </c>
      <c r="W623" s="362">
        <f t="shared" si="93"/>
        <v>0</v>
      </c>
      <c r="X623" s="362">
        <f t="shared" si="93"/>
        <v>0</v>
      </c>
      <c r="Y623" s="362">
        <f t="shared" si="93"/>
        <v>0</v>
      </c>
      <c r="Z623" s="362">
        <f t="shared" si="93"/>
        <v>0</v>
      </c>
      <c r="AA623" s="362">
        <f t="shared" si="93"/>
        <v>0</v>
      </c>
      <c r="AB623" s="362">
        <f t="shared" si="93"/>
        <v>0</v>
      </c>
      <c r="AC623" s="362">
        <f t="shared" si="93"/>
        <v>0</v>
      </c>
      <c r="AD623" s="362">
        <f t="shared" si="93"/>
        <v>0</v>
      </c>
      <c r="AE623" s="363">
        <f t="shared" si="84"/>
        <v>0</v>
      </c>
      <c r="AF623" s="349"/>
      <c r="AG623" s="349">
        <f t="shared" si="86"/>
        <v>0</v>
      </c>
      <c r="AH623" s="353">
        <v>0</v>
      </c>
      <c r="AI623" s="354" t="str">
        <f t="shared" si="85"/>
        <v>Arterial</v>
      </c>
      <c r="AJ623" s="349"/>
      <c r="AK623" s="349"/>
      <c r="AL623" s="355">
        <f>_xlfn.XLOOKUP(A623,'P1 Date Adjustment'!B:B,'P1 Date Adjustment'!F:F,"not found",0)</f>
        <v>2031</v>
      </c>
      <c r="AM623" s="349">
        <f t="shared" si="87"/>
        <v>0</v>
      </c>
    </row>
    <row r="624" spans="1:39" ht="30" x14ac:dyDescent="0.25">
      <c r="A624" s="129" t="s">
        <v>383</v>
      </c>
      <c r="B624" s="358" t="s">
        <v>384</v>
      </c>
      <c r="C624" s="358" t="str">
        <f>_xlfn.XLOOKUP($A624,'Total project cost for DCs'!A:A,'Total project cost for DCs'!C:C,"Not found",0)</f>
        <v>4-lane urban- upgrade 2-lane urban to 4-lane with active modes on both sides, (TDM)</v>
      </c>
      <c r="D624" s="355" t="s">
        <v>155</v>
      </c>
      <c r="E624" s="355" t="s">
        <v>157</v>
      </c>
      <c r="F624" s="355" t="s">
        <v>826</v>
      </c>
      <c r="H624" s="355" t="s">
        <v>832</v>
      </c>
      <c r="I624" s="359">
        <f>_xlfn.XLOOKUP($H624,DC_growth_AGS!$A$665:$A$673,DC_growth_AGS!$O$665:$O$673,"Not found",0)</f>
        <v>0.36349328388092461</v>
      </c>
      <c r="J624" s="355">
        <v>2047</v>
      </c>
      <c r="K624" s="362">
        <f t="shared" si="93"/>
        <v>0</v>
      </c>
      <c r="L624" s="362">
        <f t="shared" si="93"/>
        <v>0</v>
      </c>
      <c r="M624" s="362">
        <f t="shared" si="93"/>
        <v>0</v>
      </c>
      <c r="N624" s="362">
        <f t="shared" si="93"/>
        <v>0</v>
      </c>
      <c r="O624" s="362">
        <f t="shared" si="93"/>
        <v>0</v>
      </c>
      <c r="P624" s="362">
        <f t="shared" si="93"/>
        <v>0</v>
      </c>
      <c r="Q624" s="362">
        <f t="shared" si="93"/>
        <v>0</v>
      </c>
      <c r="R624" s="362">
        <f t="shared" si="93"/>
        <v>0</v>
      </c>
      <c r="S624" s="362">
        <f t="shared" si="93"/>
        <v>0</v>
      </c>
      <c r="T624" s="362">
        <f t="shared" si="93"/>
        <v>0</v>
      </c>
      <c r="U624" s="362">
        <f t="shared" si="93"/>
        <v>0</v>
      </c>
      <c r="V624" s="362">
        <f t="shared" si="93"/>
        <v>0</v>
      </c>
      <c r="W624" s="362">
        <f t="shared" si="93"/>
        <v>0</v>
      </c>
      <c r="X624" s="362">
        <f t="shared" si="93"/>
        <v>0</v>
      </c>
      <c r="Y624" s="362">
        <f t="shared" si="93"/>
        <v>0</v>
      </c>
      <c r="Z624" s="362">
        <f t="shared" si="93"/>
        <v>0</v>
      </c>
      <c r="AA624" s="362">
        <f t="shared" si="93"/>
        <v>0</v>
      </c>
      <c r="AB624" s="362">
        <f t="shared" si="93"/>
        <v>0</v>
      </c>
      <c r="AC624" s="362">
        <f t="shared" si="93"/>
        <v>0</v>
      </c>
      <c r="AD624" s="362">
        <f t="shared" si="93"/>
        <v>0</v>
      </c>
      <c r="AE624" s="363">
        <f t="shared" si="84"/>
        <v>0</v>
      </c>
      <c r="AF624" s="349"/>
      <c r="AG624" s="349">
        <f t="shared" si="86"/>
        <v>0</v>
      </c>
      <c r="AH624" s="353">
        <v>0</v>
      </c>
      <c r="AI624" s="354" t="str">
        <f t="shared" si="85"/>
        <v>Arterial</v>
      </c>
      <c r="AJ624" s="349"/>
      <c r="AK624" s="349"/>
      <c r="AL624" s="355">
        <f>_xlfn.XLOOKUP(A624,'P1 Date Adjustment'!B:B,'P1 Date Adjustment'!F:F,"not found",0)</f>
        <v>2047</v>
      </c>
      <c r="AM624" s="349">
        <f t="shared" si="87"/>
        <v>0</v>
      </c>
    </row>
    <row r="625" spans="1:39" ht="30" x14ac:dyDescent="0.25">
      <c r="A625" s="129" t="s">
        <v>389</v>
      </c>
      <c r="B625" s="358" t="s">
        <v>390</v>
      </c>
      <c r="C625" s="358" t="str">
        <f>_xlfn.XLOOKUP($A625,'Total project cost for DCs'!A:A,'Total project cost for DCs'!C:C,"Not found",0)</f>
        <v>Interim active modes e.g. shared path on one side</v>
      </c>
      <c r="D625" s="355" t="s">
        <v>155</v>
      </c>
      <c r="E625" s="355" t="s">
        <v>145</v>
      </c>
      <c r="F625" s="355" t="s">
        <v>826</v>
      </c>
      <c r="H625" s="355" t="s">
        <v>832</v>
      </c>
      <c r="I625" s="359">
        <f>_xlfn.XLOOKUP($H625,DC_growth_AGS!$A$665:$A$673,DC_growth_AGS!$O$665:$O$673,"Not found",0)</f>
        <v>0.36349328388092461</v>
      </c>
      <c r="J625" s="355">
        <v>2028</v>
      </c>
      <c r="K625" s="362">
        <f t="shared" si="93"/>
        <v>0</v>
      </c>
      <c r="L625" s="362">
        <f t="shared" si="93"/>
        <v>0</v>
      </c>
      <c r="M625" s="362">
        <f t="shared" si="93"/>
        <v>0</v>
      </c>
      <c r="N625" s="362">
        <f t="shared" si="93"/>
        <v>0</v>
      </c>
      <c r="O625" s="362">
        <f t="shared" si="93"/>
        <v>0</v>
      </c>
      <c r="P625" s="362">
        <f t="shared" si="93"/>
        <v>0</v>
      </c>
      <c r="Q625" s="362">
        <f t="shared" si="93"/>
        <v>0</v>
      </c>
      <c r="R625" s="362">
        <f t="shared" si="93"/>
        <v>0</v>
      </c>
      <c r="S625" s="362">
        <f t="shared" si="93"/>
        <v>0</v>
      </c>
      <c r="T625" s="362">
        <f t="shared" si="93"/>
        <v>0</v>
      </c>
      <c r="U625" s="362">
        <f t="shared" si="93"/>
        <v>0</v>
      </c>
      <c r="V625" s="362">
        <f t="shared" si="93"/>
        <v>0</v>
      </c>
      <c r="W625" s="362">
        <f t="shared" si="93"/>
        <v>0</v>
      </c>
      <c r="X625" s="362">
        <f t="shared" si="93"/>
        <v>0</v>
      </c>
      <c r="Y625" s="362">
        <f t="shared" si="93"/>
        <v>0</v>
      </c>
      <c r="Z625" s="362">
        <f t="shared" si="93"/>
        <v>0</v>
      </c>
      <c r="AA625" s="362">
        <f t="shared" si="93"/>
        <v>0</v>
      </c>
      <c r="AB625" s="362">
        <f t="shared" si="93"/>
        <v>0</v>
      </c>
      <c r="AC625" s="362">
        <f t="shared" si="93"/>
        <v>0</v>
      </c>
      <c r="AD625" s="362">
        <f t="shared" si="93"/>
        <v>0</v>
      </c>
      <c r="AE625" s="363">
        <f t="shared" si="84"/>
        <v>0</v>
      </c>
      <c r="AF625" s="349"/>
      <c r="AG625" s="349">
        <f t="shared" si="86"/>
        <v>0</v>
      </c>
      <c r="AH625" s="353">
        <v>0</v>
      </c>
      <c r="AI625" s="354" t="str">
        <f t="shared" si="85"/>
        <v>Arterial</v>
      </c>
      <c r="AJ625" s="349"/>
      <c r="AK625" s="349"/>
      <c r="AL625" s="355">
        <f>_xlfn.XLOOKUP(A625,'P1 Date Adjustment'!B:B,'P1 Date Adjustment'!F:F,"not found",0)</f>
        <v>2028</v>
      </c>
      <c r="AM625" s="349">
        <f t="shared" si="87"/>
        <v>0</v>
      </c>
    </row>
    <row r="626" spans="1:39" ht="30" x14ac:dyDescent="0.25">
      <c r="A626" s="129" t="s">
        <v>392</v>
      </c>
      <c r="B626" s="358" t="s">
        <v>390</v>
      </c>
      <c r="C626" s="358" t="str">
        <f>_xlfn.XLOOKUP($A626,'Total project cost for DCs'!A:A,'Total project cost for DCs'!C:C,"Not found",0)</f>
        <v xml:space="preserve"> 2-lane urban- upgrade existing road with active mode facility on both sides (TDM)</v>
      </c>
      <c r="D626" s="355" t="s">
        <v>155</v>
      </c>
      <c r="E626" s="355" t="s">
        <v>145</v>
      </c>
      <c r="F626" s="355" t="s">
        <v>826</v>
      </c>
      <c r="H626" s="355" t="s">
        <v>832</v>
      </c>
      <c r="I626" s="359">
        <f>_xlfn.XLOOKUP($H626,DC_growth_AGS!$A$665:$A$673,DC_growth_AGS!$O$665:$O$673,"Not found",0)</f>
        <v>0.36349328388092461</v>
      </c>
      <c r="J626" s="355">
        <v>2031</v>
      </c>
      <c r="K626" s="362">
        <f t="shared" si="93"/>
        <v>0</v>
      </c>
      <c r="L626" s="362">
        <f t="shared" si="93"/>
        <v>0</v>
      </c>
      <c r="M626" s="362">
        <f t="shared" si="93"/>
        <v>0</v>
      </c>
      <c r="N626" s="362">
        <f t="shared" si="93"/>
        <v>0</v>
      </c>
      <c r="O626" s="362">
        <f t="shared" si="93"/>
        <v>0</v>
      </c>
      <c r="P626" s="362">
        <f t="shared" si="93"/>
        <v>0</v>
      </c>
      <c r="Q626" s="362">
        <f t="shared" si="93"/>
        <v>0</v>
      </c>
      <c r="R626" s="362">
        <f t="shared" si="93"/>
        <v>0</v>
      </c>
      <c r="S626" s="362">
        <f t="shared" si="93"/>
        <v>0</v>
      </c>
      <c r="T626" s="362">
        <f t="shared" si="93"/>
        <v>0</v>
      </c>
      <c r="U626" s="362">
        <f t="shared" si="93"/>
        <v>0</v>
      </c>
      <c r="V626" s="362">
        <f t="shared" si="93"/>
        <v>0</v>
      </c>
      <c r="W626" s="362">
        <f t="shared" si="93"/>
        <v>0</v>
      </c>
      <c r="X626" s="362">
        <f t="shared" si="93"/>
        <v>0</v>
      </c>
      <c r="Y626" s="362">
        <f t="shared" si="93"/>
        <v>0</v>
      </c>
      <c r="Z626" s="362">
        <f t="shared" ref="Z626:AD626" si="94">IF($AI626="Arterial",-Z573*$AJ$2,0)</f>
        <v>0</v>
      </c>
      <c r="AA626" s="362">
        <f t="shared" si="94"/>
        <v>0</v>
      </c>
      <c r="AB626" s="362">
        <f t="shared" si="94"/>
        <v>0</v>
      </c>
      <c r="AC626" s="362">
        <f t="shared" si="94"/>
        <v>0</v>
      </c>
      <c r="AD626" s="362">
        <f t="shared" si="94"/>
        <v>0</v>
      </c>
      <c r="AE626" s="363">
        <f t="shared" si="84"/>
        <v>0</v>
      </c>
      <c r="AF626" s="349"/>
      <c r="AG626" s="349">
        <f t="shared" si="86"/>
        <v>0</v>
      </c>
      <c r="AH626" s="353">
        <v>0</v>
      </c>
      <c r="AI626" s="354" t="str">
        <f t="shared" si="85"/>
        <v>Arterial</v>
      </c>
      <c r="AJ626" s="349"/>
      <c r="AK626" s="349"/>
      <c r="AL626" s="355">
        <f>_xlfn.XLOOKUP(A626,'P1 Date Adjustment'!B:B,'P1 Date Adjustment'!F:F,"not found",0)</f>
        <v>2031</v>
      </c>
      <c r="AM626" s="349">
        <f t="shared" si="87"/>
        <v>0</v>
      </c>
    </row>
    <row r="627" spans="1:39" ht="30" x14ac:dyDescent="0.25">
      <c r="A627" s="129" t="s">
        <v>394</v>
      </c>
      <c r="B627" s="358" t="s">
        <v>390</v>
      </c>
      <c r="C627" s="358" t="str">
        <f>_xlfn.XLOOKUP($A627,'Total project cost for DCs'!A:A,'Total project cost for DCs'!C:C,"Not found",0)</f>
        <v>4-lane urban FTN- upgrade 2-lane urban to 4-lane with active modes on both sides, (TDM)</v>
      </c>
      <c r="D627" s="355" t="s">
        <v>155</v>
      </c>
      <c r="E627" s="355" t="s">
        <v>157</v>
      </c>
      <c r="F627" s="355" t="s">
        <v>826</v>
      </c>
      <c r="H627" s="355" t="s">
        <v>832</v>
      </c>
      <c r="I627" s="359">
        <f>_xlfn.XLOOKUP($H627,DC_growth_AGS!$A$665:$A$673,DC_growth_AGS!$O$665:$O$673,"Not found",0)</f>
        <v>0.36349328388092461</v>
      </c>
      <c r="J627" s="355">
        <v>2047</v>
      </c>
      <c r="K627" s="362">
        <f t="shared" ref="K627:AD639" si="95">IF($AI627="Arterial",-K574*$AJ$2,0)</f>
        <v>0</v>
      </c>
      <c r="L627" s="362">
        <f t="shared" si="95"/>
        <v>0</v>
      </c>
      <c r="M627" s="362">
        <f t="shared" si="95"/>
        <v>0</v>
      </c>
      <c r="N627" s="362">
        <f t="shared" si="95"/>
        <v>0</v>
      </c>
      <c r="O627" s="362">
        <f t="shared" si="95"/>
        <v>0</v>
      </c>
      <c r="P627" s="362">
        <f t="shared" si="95"/>
        <v>0</v>
      </c>
      <c r="Q627" s="362">
        <f t="shared" si="95"/>
        <v>0</v>
      </c>
      <c r="R627" s="362">
        <f t="shared" si="95"/>
        <v>0</v>
      </c>
      <c r="S627" s="362">
        <f t="shared" si="95"/>
        <v>0</v>
      </c>
      <c r="T627" s="362">
        <f t="shared" si="95"/>
        <v>0</v>
      </c>
      <c r="U627" s="362">
        <f t="shared" si="95"/>
        <v>0</v>
      </c>
      <c r="V627" s="362">
        <f t="shared" si="95"/>
        <v>0</v>
      </c>
      <c r="W627" s="362">
        <f t="shared" si="95"/>
        <v>0</v>
      </c>
      <c r="X627" s="362">
        <f t="shared" si="95"/>
        <v>0</v>
      </c>
      <c r="Y627" s="362">
        <f t="shared" si="95"/>
        <v>0</v>
      </c>
      <c r="Z627" s="362">
        <f t="shared" si="95"/>
        <v>0</v>
      </c>
      <c r="AA627" s="362">
        <f t="shared" si="95"/>
        <v>0</v>
      </c>
      <c r="AB627" s="362">
        <f t="shared" si="95"/>
        <v>0</v>
      </c>
      <c r="AC627" s="362">
        <f t="shared" si="95"/>
        <v>0</v>
      </c>
      <c r="AD627" s="362">
        <f t="shared" si="95"/>
        <v>0</v>
      </c>
      <c r="AE627" s="363">
        <f t="shared" si="84"/>
        <v>0</v>
      </c>
      <c r="AF627" s="349"/>
      <c r="AG627" s="349">
        <f t="shared" si="86"/>
        <v>0</v>
      </c>
      <c r="AH627" s="353">
        <v>0</v>
      </c>
      <c r="AI627" s="354" t="str">
        <f t="shared" si="85"/>
        <v>Arterial</v>
      </c>
      <c r="AJ627" s="349"/>
      <c r="AK627" s="349"/>
      <c r="AL627" s="355">
        <f>_xlfn.XLOOKUP(A627,'P1 Date Adjustment'!B:B,'P1 Date Adjustment'!F:F,"not found",0)</f>
        <v>2047</v>
      </c>
      <c r="AM627" s="349">
        <f t="shared" si="87"/>
        <v>0</v>
      </c>
    </row>
    <row r="628" spans="1:39" ht="30" x14ac:dyDescent="0.25">
      <c r="A628" s="129">
        <v>46</v>
      </c>
      <c r="B628" s="358" t="s">
        <v>408</v>
      </c>
      <c r="C628" s="358" t="str">
        <f>_xlfn.XLOOKUP($A628,'Total project cost for DCs'!A:A,'Total project cost for DCs'!C:C,"Not found",0)</f>
        <v>Possible signals(subject to Auranga assessment)</v>
      </c>
      <c r="D628" s="355" t="s">
        <v>155</v>
      </c>
      <c r="E628" s="355" t="s">
        <v>157</v>
      </c>
      <c r="F628" s="355" t="s">
        <v>826</v>
      </c>
      <c r="H628" s="355" t="s">
        <v>832</v>
      </c>
      <c r="I628" s="359">
        <f>_xlfn.XLOOKUP($H628,DC_growth_AGS!$A$665:$A$673,DC_growth_AGS!$O$665:$O$673,"Not found",0)</f>
        <v>0.36349328388092461</v>
      </c>
      <c r="J628" s="355">
        <v>2031</v>
      </c>
      <c r="K628" s="362">
        <f t="shared" si="95"/>
        <v>0</v>
      </c>
      <c r="L628" s="362">
        <f t="shared" si="95"/>
        <v>0</v>
      </c>
      <c r="M628" s="362">
        <f t="shared" si="95"/>
        <v>0</v>
      </c>
      <c r="N628" s="362">
        <f t="shared" si="95"/>
        <v>0</v>
      </c>
      <c r="O628" s="362">
        <f t="shared" si="95"/>
        <v>0</v>
      </c>
      <c r="P628" s="362">
        <f t="shared" si="95"/>
        <v>0</v>
      </c>
      <c r="Q628" s="362">
        <f t="shared" si="95"/>
        <v>0</v>
      </c>
      <c r="R628" s="362">
        <f t="shared" si="95"/>
        <v>0</v>
      </c>
      <c r="S628" s="362">
        <f t="shared" si="95"/>
        <v>0</v>
      </c>
      <c r="T628" s="362">
        <f t="shared" si="95"/>
        <v>0</v>
      </c>
      <c r="U628" s="362">
        <f t="shared" si="95"/>
        <v>0</v>
      </c>
      <c r="V628" s="362">
        <f t="shared" si="95"/>
        <v>0</v>
      </c>
      <c r="W628" s="362">
        <f t="shared" si="95"/>
        <v>0</v>
      </c>
      <c r="X628" s="362">
        <f t="shared" si="95"/>
        <v>0</v>
      </c>
      <c r="Y628" s="362">
        <f t="shared" si="95"/>
        <v>0</v>
      </c>
      <c r="Z628" s="362">
        <f t="shared" si="95"/>
        <v>0</v>
      </c>
      <c r="AA628" s="362">
        <f t="shared" si="95"/>
        <v>0</v>
      </c>
      <c r="AB628" s="362">
        <f t="shared" si="95"/>
        <v>0</v>
      </c>
      <c r="AC628" s="362">
        <f t="shared" si="95"/>
        <v>0</v>
      </c>
      <c r="AD628" s="362">
        <f t="shared" si="95"/>
        <v>0</v>
      </c>
      <c r="AE628" s="363">
        <f t="shared" si="84"/>
        <v>0</v>
      </c>
      <c r="AF628" s="349"/>
      <c r="AG628" s="349">
        <f t="shared" si="86"/>
        <v>0</v>
      </c>
      <c r="AH628" s="353">
        <v>0</v>
      </c>
      <c r="AI628" s="354" t="str">
        <f t="shared" si="85"/>
        <v>Arterial</v>
      </c>
      <c r="AJ628" s="349"/>
      <c r="AK628" s="349"/>
      <c r="AL628" s="355">
        <f>_xlfn.XLOOKUP(A628,'P1 Date Adjustment'!B:B,'P1 Date Adjustment'!F:F,"not found",0)</f>
        <v>2031</v>
      </c>
      <c r="AM628" s="349">
        <f t="shared" si="87"/>
        <v>0</v>
      </c>
    </row>
    <row r="629" spans="1:39" ht="30" x14ac:dyDescent="0.25">
      <c r="A629" s="129" t="s">
        <v>430</v>
      </c>
      <c r="B629" s="358" t="s">
        <v>431</v>
      </c>
      <c r="C629" s="358" t="str">
        <f>_xlfn.XLOOKUP($A629,'Total project cost for DCs'!A:A,'Total project cost for DCs'!C:C,"Not found",0)</f>
        <v>2-lane urban- new collector with active mode on both sides + intersection improvements (TDM)</v>
      </c>
      <c r="D629" s="355" t="s">
        <v>155</v>
      </c>
      <c r="E629" s="355" t="s">
        <v>223</v>
      </c>
      <c r="F629" s="355" t="s">
        <v>826</v>
      </c>
      <c r="H629" s="355" t="s">
        <v>832</v>
      </c>
      <c r="I629" s="359">
        <f>_xlfn.XLOOKUP($H629,DC_growth_AGS!$A$665:$A$673,DC_growth_AGS!$O$665:$O$673,"Not found",0)</f>
        <v>0.36349328388092461</v>
      </c>
      <c r="J629" s="355">
        <v>2034</v>
      </c>
      <c r="K629" s="362">
        <f t="shared" si="95"/>
        <v>0</v>
      </c>
      <c r="L629" s="362">
        <f t="shared" si="95"/>
        <v>0</v>
      </c>
      <c r="M629" s="362">
        <f t="shared" si="95"/>
        <v>0</v>
      </c>
      <c r="N629" s="362">
        <f t="shared" si="95"/>
        <v>0</v>
      </c>
      <c r="O629" s="362">
        <f t="shared" si="95"/>
        <v>0</v>
      </c>
      <c r="P629" s="362">
        <f t="shared" si="95"/>
        <v>0</v>
      </c>
      <c r="Q629" s="362">
        <f t="shared" si="95"/>
        <v>0</v>
      </c>
      <c r="R629" s="362">
        <f t="shared" si="95"/>
        <v>0</v>
      </c>
      <c r="S629" s="362">
        <f t="shared" si="95"/>
        <v>0</v>
      </c>
      <c r="T629" s="362">
        <f t="shared" si="95"/>
        <v>0</v>
      </c>
      <c r="U629" s="362">
        <f t="shared" si="95"/>
        <v>0</v>
      </c>
      <c r="V629" s="362">
        <f t="shared" si="95"/>
        <v>0</v>
      </c>
      <c r="W629" s="362">
        <f t="shared" si="95"/>
        <v>0</v>
      </c>
      <c r="X629" s="362">
        <f t="shared" si="95"/>
        <v>0</v>
      </c>
      <c r="Y629" s="362">
        <f t="shared" si="95"/>
        <v>0</v>
      </c>
      <c r="Z629" s="362">
        <f t="shared" si="95"/>
        <v>0</v>
      </c>
      <c r="AA629" s="362">
        <f t="shared" si="95"/>
        <v>0</v>
      </c>
      <c r="AB629" s="362">
        <f t="shared" si="95"/>
        <v>0</v>
      </c>
      <c r="AC629" s="362">
        <f t="shared" si="95"/>
        <v>0</v>
      </c>
      <c r="AD629" s="362">
        <f t="shared" si="95"/>
        <v>0</v>
      </c>
      <c r="AE629" s="363">
        <f t="shared" si="84"/>
        <v>0</v>
      </c>
      <c r="AF629" s="349"/>
      <c r="AG629" s="349">
        <f t="shared" si="86"/>
        <v>0</v>
      </c>
      <c r="AH629" s="353">
        <v>0</v>
      </c>
      <c r="AI629" s="354" t="str">
        <f t="shared" si="85"/>
        <v>Collector</v>
      </c>
      <c r="AJ629" s="349"/>
      <c r="AK629" s="349"/>
      <c r="AL629" s="355">
        <f>_xlfn.XLOOKUP(A629,'P1 Date Adjustment'!B:B,'P1 Date Adjustment'!F:F,"not found",0)</f>
        <v>2034</v>
      </c>
      <c r="AM629" s="349">
        <f t="shared" si="87"/>
        <v>0</v>
      </c>
    </row>
    <row r="630" spans="1:39" ht="45" x14ac:dyDescent="0.25">
      <c r="A630" s="129">
        <v>58</v>
      </c>
      <c r="B630" s="358" t="s">
        <v>441</v>
      </c>
      <c r="C630" s="358" t="str">
        <f>_xlfn.XLOOKUP($A630,'Total project cost for DCs'!A:A,'Total project cost for DCs'!C:C,"Not found",0)</f>
        <v>2-lane urban- upgrade existing road layout with active modes on both sides + intersection improvements (TDM)</v>
      </c>
      <c r="D630" s="355" t="s">
        <v>155</v>
      </c>
      <c r="E630" s="355" t="s">
        <v>199</v>
      </c>
      <c r="F630" s="355" t="s">
        <v>826</v>
      </c>
      <c r="H630" s="355" t="s">
        <v>832</v>
      </c>
      <c r="I630" s="359">
        <f>_xlfn.XLOOKUP($H630,DC_growth_AGS!$A$665:$A$673,DC_growth_AGS!$O$665:$O$673,"Not found",0)</f>
        <v>0.36349328388092461</v>
      </c>
      <c r="J630" s="355">
        <v>2033</v>
      </c>
      <c r="K630" s="362">
        <f t="shared" si="95"/>
        <v>0</v>
      </c>
      <c r="L630" s="362">
        <f t="shared" si="95"/>
        <v>0</v>
      </c>
      <c r="M630" s="362">
        <f t="shared" si="95"/>
        <v>0</v>
      </c>
      <c r="N630" s="362">
        <f t="shared" si="95"/>
        <v>0</v>
      </c>
      <c r="O630" s="362">
        <f t="shared" si="95"/>
        <v>0</v>
      </c>
      <c r="P630" s="362">
        <f t="shared" si="95"/>
        <v>0</v>
      </c>
      <c r="Q630" s="362">
        <f t="shared" si="95"/>
        <v>0</v>
      </c>
      <c r="R630" s="362">
        <f t="shared" si="95"/>
        <v>0</v>
      </c>
      <c r="S630" s="362">
        <f t="shared" si="95"/>
        <v>0</v>
      </c>
      <c r="T630" s="362">
        <f t="shared" si="95"/>
        <v>0</v>
      </c>
      <c r="U630" s="362">
        <f t="shared" si="95"/>
        <v>0</v>
      </c>
      <c r="V630" s="362">
        <f t="shared" si="95"/>
        <v>0</v>
      </c>
      <c r="W630" s="362">
        <f t="shared" si="95"/>
        <v>0</v>
      </c>
      <c r="X630" s="362">
        <f t="shared" si="95"/>
        <v>0</v>
      </c>
      <c r="Y630" s="362">
        <f t="shared" si="95"/>
        <v>0</v>
      </c>
      <c r="Z630" s="362">
        <f t="shared" si="95"/>
        <v>0</v>
      </c>
      <c r="AA630" s="362">
        <f t="shared" si="95"/>
        <v>0</v>
      </c>
      <c r="AB630" s="362">
        <f t="shared" si="95"/>
        <v>0</v>
      </c>
      <c r="AC630" s="362">
        <f t="shared" si="95"/>
        <v>0</v>
      </c>
      <c r="AD630" s="362">
        <f t="shared" si="95"/>
        <v>0</v>
      </c>
      <c r="AE630" s="363">
        <f t="shared" si="84"/>
        <v>0</v>
      </c>
      <c r="AF630" s="349"/>
      <c r="AG630" s="349">
        <f t="shared" si="86"/>
        <v>0</v>
      </c>
      <c r="AH630" s="353">
        <v>0</v>
      </c>
      <c r="AI630" s="354" t="str">
        <f t="shared" si="85"/>
        <v>Collector</v>
      </c>
      <c r="AJ630" s="349"/>
      <c r="AK630" s="349"/>
      <c r="AL630" s="355">
        <f>_xlfn.XLOOKUP(A630,'P1 Date Adjustment'!B:B,'P1 Date Adjustment'!F:F,"not found",0)</f>
        <v>2033</v>
      </c>
      <c r="AM630" s="349">
        <f t="shared" si="87"/>
        <v>0</v>
      </c>
    </row>
    <row r="631" spans="1:39" ht="30" x14ac:dyDescent="0.25">
      <c r="A631" s="129">
        <v>59</v>
      </c>
      <c r="B631" s="358" t="s">
        <v>443</v>
      </c>
      <c r="C631" s="358" t="str">
        <f>_xlfn.XLOOKUP($A631,'Total project cost for DCs'!A:A,'Total project cost for DCs'!C:C,"Not found",0)</f>
        <v xml:space="preserve"> 2-lane intersection (new intersection + active mode crossings)</v>
      </c>
      <c r="D631" s="355" t="s">
        <v>155</v>
      </c>
      <c r="E631" s="355" t="s">
        <v>223</v>
      </c>
      <c r="F631" s="355" t="s">
        <v>826</v>
      </c>
      <c r="H631" s="355" t="s">
        <v>832</v>
      </c>
      <c r="I631" s="359">
        <f>_xlfn.XLOOKUP($H631,DC_growth_AGS!$A$665:$A$673,DC_growth_AGS!$O$665:$O$673,"Not found",0)</f>
        <v>0.36349328388092461</v>
      </c>
      <c r="J631" s="355">
        <v>2033</v>
      </c>
      <c r="K631" s="362">
        <f t="shared" si="95"/>
        <v>0</v>
      </c>
      <c r="L631" s="362">
        <f t="shared" si="95"/>
        <v>0</v>
      </c>
      <c r="M631" s="362">
        <f t="shared" si="95"/>
        <v>0</v>
      </c>
      <c r="N631" s="362">
        <f t="shared" si="95"/>
        <v>0</v>
      </c>
      <c r="O631" s="362">
        <f t="shared" si="95"/>
        <v>0</v>
      </c>
      <c r="P631" s="362">
        <f t="shared" si="95"/>
        <v>0</v>
      </c>
      <c r="Q631" s="362">
        <f t="shared" si="95"/>
        <v>0</v>
      </c>
      <c r="R631" s="362">
        <f t="shared" si="95"/>
        <v>0</v>
      </c>
      <c r="S631" s="362">
        <f t="shared" si="95"/>
        <v>0</v>
      </c>
      <c r="T631" s="362">
        <f t="shared" si="95"/>
        <v>0</v>
      </c>
      <c r="U631" s="362">
        <f t="shared" si="95"/>
        <v>0</v>
      </c>
      <c r="V631" s="362">
        <f t="shared" si="95"/>
        <v>0</v>
      </c>
      <c r="W631" s="362">
        <f t="shared" si="95"/>
        <v>0</v>
      </c>
      <c r="X631" s="362">
        <f t="shared" si="95"/>
        <v>0</v>
      </c>
      <c r="Y631" s="362">
        <f t="shared" si="95"/>
        <v>0</v>
      </c>
      <c r="Z631" s="362">
        <f t="shared" si="95"/>
        <v>0</v>
      </c>
      <c r="AA631" s="362">
        <f t="shared" si="95"/>
        <v>0</v>
      </c>
      <c r="AB631" s="362">
        <f t="shared" si="95"/>
        <v>0</v>
      </c>
      <c r="AC631" s="362">
        <f t="shared" si="95"/>
        <v>0</v>
      </c>
      <c r="AD631" s="362">
        <f t="shared" si="95"/>
        <v>0</v>
      </c>
      <c r="AE631" s="363">
        <f t="shared" si="84"/>
        <v>0</v>
      </c>
      <c r="AF631" s="349"/>
      <c r="AG631" s="349">
        <f t="shared" si="86"/>
        <v>0</v>
      </c>
      <c r="AH631" s="353">
        <v>0</v>
      </c>
      <c r="AI631" s="354" t="str">
        <f t="shared" si="85"/>
        <v>Collector</v>
      </c>
      <c r="AJ631" s="349"/>
      <c r="AK631" s="349"/>
      <c r="AL631" s="355">
        <f>_xlfn.XLOOKUP(A631,'P1 Date Adjustment'!B:B,'P1 Date Adjustment'!F:F,"not found",0)</f>
        <v>2033</v>
      </c>
      <c r="AM631" s="349">
        <f t="shared" si="87"/>
        <v>0</v>
      </c>
    </row>
    <row r="632" spans="1:39" ht="30" x14ac:dyDescent="0.25">
      <c r="A632" s="129" t="s">
        <v>452</v>
      </c>
      <c r="B632" s="358" t="s">
        <v>453</v>
      </c>
      <c r="C632" s="358" t="str">
        <f>_xlfn.XLOOKUP($A632,'Total project cost for DCs'!A:A,'Total project cost for DCs'!C:C,"Not found",0)</f>
        <v>2-lane urban- new road layout with active modes on both sides (TDM)</v>
      </c>
      <c r="D632" s="355" t="s">
        <v>155</v>
      </c>
      <c r="E632" s="355" t="s">
        <v>227</v>
      </c>
      <c r="F632" s="355" t="s">
        <v>826</v>
      </c>
      <c r="H632" s="355" t="s">
        <v>832</v>
      </c>
      <c r="I632" s="359">
        <f>_xlfn.XLOOKUP($H632,DC_growth_AGS!$A$665:$A$673,DC_growth_AGS!$O$665:$O$673,"Not found",0)</f>
        <v>0.36349328388092461</v>
      </c>
      <c r="J632" s="355">
        <v>2036</v>
      </c>
      <c r="K632" s="362">
        <f t="shared" si="95"/>
        <v>0</v>
      </c>
      <c r="L632" s="362">
        <f t="shared" si="95"/>
        <v>0</v>
      </c>
      <c r="M632" s="362">
        <f t="shared" si="95"/>
        <v>0</v>
      </c>
      <c r="N632" s="362">
        <f t="shared" si="95"/>
        <v>0</v>
      </c>
      <c r="O632" s="362">
        <f t="shared" si="95"/>
        <v>0</v>
      </c>
      <c r="P632" s="362">
        <f t="shared" si="95"/>
        <v>0</v>
      </c>
      <c r="Q632" s="362">
        <f t="shared" si="95"/>
        <v>0</v>
      </c>
      <c r="R632" s="362">
        <f t="shared" si="95"/>
        <v>0</v>
      </c>
      <c r="S632" s="362">
        <f t="shared" si="95"/>
        <v>0</v>
      </c>
      <c r="T632" s="362">
        <f t="shared" si="95"/>
        <v>0</v>
      </c>
      <c r="U632" s="362">
        <f t="shared" si="95"/>
        <v>0</v>
      </c>
      <c r="V632" s="362">
        <f t="shared" si="95"/>
        <v>0</v>
      </c>
      <c r="W632" s="362">
        <f t="shared" si="95"/>
        <v>0</v>
      </c>
      <c r="X632" s="362">
        <f t="shared" si="95"/>
        <v>0</v>
      </c>
      <c r="Y632" s="362">
        <f t="shared" si="95"/>
        <v>0</v>
      </c>
      <c r="Z632" s="362">
        <f t="shared" si="95"/>
        <v>0</v>
      </c>
      <c r="AA632" s="362">
        <f t="shared" si="95"/>
        <v>0</v>
      </c>
      <c r="AB632" s="362">
        <f t="shared" si="95"/>
        <v>0</v>
      </c>
      <c r="AC632" s="362">
        <f t="shared" si="95"/>
        <v>0</v>
      </c>
      <c r="AD632" s="362">
        <f t="shared" si="95"/>
        <v>0</v>
      </c>
      <c r="AE632" s="363">
        <f t="shared" si="84"/>
        <v>0</v>
      </c>
      <c r="AF632" s="349"/>
      <c r="AG632" s="349">
        <f t="shared" si="86"/>
        <v>0</v>
      </c>
      <c r="AH632" s="353">
        <v>0</v>
      </c>
      <c r="AI632" s="354" t="str">
        <f t="shared" si="85"/>
        <v>Arterial</v>
      </c>
      <c r="AJ632" s="349"/>
      <c r="AK632" s="349"/>
      <c r="AL632" s="355">
        <f>_xlfn.XLOOKUP(A632,'P1 Date Adjustment'!B:B,'P1 Date Adjustment'!F:F,"not found",0)</f>
        <v>2036</v>
      </c>
      <c r="AM632" s="349">
        <f t="shared" si="87"/>
        <v>0</v>
      </c>
    </row>
    <row r="633" spans="1:39" ht="30" x14ac:dyDescent="0.25">
      <c r="A633" s="129" t="s">
        <v>454</v>
      </c>
      <c r="B633" s="358" t="s">
        <v>455</v>
      </c>
      <c r="C633" s="358" t="str">
        <f>_xlfn.XLOOKUP($A633,'Total project cost for DCs'!A:A,'Total project cost for DCs'!C:C,"Not found",0)</f>
        <v>2-lane urban- new road layout with active modes on both sides (TDM)</v>
      </c>
      <c r="D633" s="355" t="s">
        <v>155</v>
      </c>
      <c r="E633" s="355" t="s">
        <v>345</v>
      </c>
      <c r="F633" s="355" t="s">
        <v>826</v>
      </c>
      <c r="H633" s="355" t="s">
        <v>832</v>
      </c>
      <c r="I633" s="359">
        <f>_xlfn.XLOOKUP($H633,DC_growth_AGS!$A$665:$A$673,DC_growth_AGS!$O$665:$O$673,"Not found",0)</f>
        <v>0.36349328388092461</v>
      </c>
      <c r="J633" s="355">
        <v>2036</v>
      </c>
      <c r="K633" s="362">
        <f t="shared" si="95"/>
        <v>-11891.413928931988</v>
      </c>
      <c r="L633" s="362">
        <f t="shared" si="95"/>
        <v>-121485.92781085888</v>
      </c>
      <c r="M633" s="362">
        <f t="shared" si="95"/>
        <v>0</v>
      </c>
      <c r="N633" s="362">
        <f t="shared" si="95"/>
        <v>0</v>
      </c>
      <c r="O633" s="362">
        <f t="shared" si="95"/>
        <v>0</v>
      </c>
      <c r="P633" s="362">
        <f t="shared" si="95"/>
        <v>0</v>
      </c>
      <c r="Q633" s="362">
        <f t="shared" si="95"/>
        <v>0</v>
      </c>
      <c r="R633" s="362">
        <f t="shared" si="95"/>
        <v>0</v>
      </c>
      <c r="S633" s="362">
        <f t="shared" si="95"/>
        <v>0</v>
      </c>
      <c r="T633" s="362">
        <f t="shared" si="95"/>
        <v>0</v>
      </c>
      <c r="U633" s="362">
        <f t="shared" si="95"/>
        <v>0</v>
      </c>
      <c r="V633" s="362">
        <f t="shared" si="95"/>
        <v>0</v>
      </c>
      <c r="W633" s="362">
        <f t="shared" si="95"/>
        <v>0</v>
      </c>
      <c r="X633" s="362">
        <f t="shared" si="95"/>
        <v>0</v>
      </c>
      <c r="Y633" s="362">
        <f t="shared" si="95"/>
        <v>0</v>
      </c>
      <c r="Z633" s="362">
        <f t="shared" si="95"/>
        <v>0</v>
      </c>
      <c r="AA633" s="362">
        <f t="shared" si="95"/>
        <v>0</v>
      </c>
      <c r="AB633" s="362">
        <f t="shared" si="95"/>
        <v>0</v>
      </c>
      <c r="AC633" s="362">
        <f t="shared" si="95"/>
        <v>0</v>
      </c>
      <c r="AD633" s="362">
        <f t="shared" si="95"/>
        <v>0</v>
      </c>
      <c r="AE633" s="363">
        <f t="shared" si="84"/>
        <v>-133377.34173979086</v>
      </c>
      <c r="AF633" s="349"/>
      <c r="AG633" s="349">
        <f t="shared" si="86"/>
        <v>-133377.34173979086</v>
      </c>
      <c r="AH633" s="353">
        <v>0</v>
      </c>
      <c r="AI633" s="354" t="str">
        <f t="shared" si="85"/>
        <v>Arterial</v>
      </c>
      <c r="AJ633" s="349"/>
      <c r="AK633" s="349"/>
      <c r="AL633" s="355">
        <f>_xlfn.XLOOKUP(A633,'P1 Date Adjustment'!B:B,'P1 Date Adjustment'!F:F,"not found",0)</f>
        <v>2036</v>
      </c>
      <c r="AM633" s="349">
        <f t="shared" si="87"/>
        <v>-48481.767944304898</v>
      </c>
    </row>
    <row r="634" spans="1:39" ht="30" x14ac:dyDescent="0.25">
      <c r="A634" s="129" t="s">
        <v>456</v>
      </c>
      <c r="B634" s="358" t="s">
        <v>453</v>
      </c>
      <c r="C634" s="358" t="str">
        <f>_xlfn.XLOOKUP($A634,'Total project cost for DCs'!A:A,'Total project cost for DCs'!C:C,"Not found",0)</f>
        <v>4-lane urban- upgrade 2-lane urban to 4-lane with active modes on both sides, (TDM)</v>
      </c>
      <c r="D634" s="355" t="s">
        <v>155</v>
      </c>
      <c r="E634" s="355" t="s">
        <v>231</v>
      </c>
      <c r="F634" s="355" t="s">
        <v>826</v>
      </c>
      <c r="H634" s="355" t="s">
        <v>832</v>
      </c>
      <c r="I634" s="359">
        <f>_xlfn.XLOOKUP($H634,DC_growth_AGS!$A$665:$A$673,DC_growth_AGS!$O$665:$O$673,"Not found",0)</f>
        <v>0.36349328388092461</v>
      </c>
      <c r="J634" s="355">
        <v>2047</v>
      </c>
      <c r="K634" s="362">
        <f t="shared" si="95"/>
        <v>0</v>
      </c>
      <c r="L634" s="362">
        <f t="shared" si="95"/>
        <v>0</v>
      </c>
      <c r="M634" s="362">
        <f t="shared" si="95"/>
        <v>0</v>
      </c>
      <c r="N634" s="362">
        <f t="shared" si="95"/>
        <v>0</v>
      </c>
      <c r="O634" s="362">
        <f t="shared" si="95"/>
        <v>0</v>
      </c>
      <c r="P634" s="362">
        <f t="shared" si="95"/>
        <v>0</v>
      </c>
      <c r="Q634" s="362">
        <f t="shared" si="95"/>
        <v>0</v>
      </c>
      <c r="R634" s="362">
        <f t="shared" si="95"/>
        <v>0</v>
      </c>
      <c r="S634" s="362">
        <f t="shared" si="95"/>
        <v>0</v>
      </c>
      <c r="T634" s="362">
        <f t="shared" si="95"/>
        <v>0</v>
      </c>
      <c r="U634" s="362">
        <f t="shared" si="95"/>
        <v>0</v>
      </c>
      <c r="V634" s="362">
        <f t="shared" si="95"/>
        <v>-98603.916512392127</v>
      </c>
      <c r="W634" s="362">
        <f t="shared" si="95"/>
        <v>-1007364.5030678284</v>
      </c>
      <c r="X634" s="362">
        <f t="shared" si="95"/>
        <v>0</v>
      </c>
      <c r="Y634" s="362">
        <f t="shared" si="95"/>
        <v>0</v>
      </c>
      <c r="Z634" s="362">
        <f t="shared" si="95"/>
        <v>0</v>
      </c>
      <c r="AA634" s="362">
        <f t="shared" si="95"/>
        <v>0</v>
      </c>
      <c r="AB634" s="362">
        <f t="shared" si="95"/>
        <v>0</v>
      </c>
      <c r="AC634" s="362">
        <f t="shared" si="95"/>
        <v>0</v>
      </c>
      <c r="AD634" s="362">
        <f t="shared" si="95"/>
        <v>0</v>
      </c>
      <c r="AE634" s="363">
        <f t="shared" si="84"/>
        <v>-1105968.4195802205</v>
      </c>
      <c r="AF634" s="349"/>
      <c r="AG634" s="349">
        <f t="shared" si="86"/>
        <v>-1105968.4195802205</v>
      </c>
      <c r="AH634" s="353">
        <v>0</v>
      </c>
      <c r="AI634" s="354" t="str">
        <f t="shared" si="85"/>
        <v>Arterial</v>
      </c>
      <c r="AJ634" s="349"/>
      <c r="AK634" s="349"/>
      <c r="AL634" s="355">
        <f>_xlfn.XLOOKUP(A634,'P1 Date Adjustment'!B:B,'P1 Date Adjustment'!F:F,"not found",0)</f>
        <v>2047</v>
      </c>
      <c r="AM634" s="349">
        <f t="shared" si="87"/>
        <v>-402012.09270181064</v>
      </c>
    </row>
    <row r="635" spans="1:39" ht="30" x14ac:dyDescent="0.25">
      <c r="A635" s="129" t="s">
        <v>457</v>
      </c>
      <c r="B635" s="358" t="s">
        <v>458</v>
      </c>
      <c r="C635" s="358" t="str">
        <f>_xlfn.XLOOKUP($A635,'Total project cost for DCs'!A:A,'Total project cost for DCs'!C:C,"Not found",0)</f>
        <v>4-lane urban- upgrade 2-lane urban to 4-lane with active modes on both sides, (TDM)</v>
      </c>
      <c r="D635" s="355" t="s">
        <v>155</v>
      </c>
      <c r="E635" s="355" t="s">
        <v>345</v>
      </c>
      <c r="F635" s="355" t="s">
        <v>826</v>
      </c>
      <c r="H635" s="355" t="s">
        <v>832</v>
      </c>
      <c r="I635" s="359">
        <f>_xlfn.XLOOKUP($H635,DC_growth_AGS!$A$665:$A$673,DC_growth_AGS!$O$665:$O$673,"Not found",0)</f>
        <v>0.36349328388092461</v>
      </c>
      <c r="J635" s="355">
        <v>2047</v>
      </c>
      <c r="K635" s="362">
        <f t="shared" si="95"/>
        <v>0</v>
      </c>
      <c r="L635" s="362">
        <f t="shared" si="95"/>
        <v>0</v>
      </c>
      <c r="M635" s="362">
        <f t="shared" si="95"/>
        <v>0</v>
      </c>
      <c r="N635" s="362">
        <f t="shared" si="95"/>
        <v>0</v>
      </c>
      <c r="O635" s="362">
        <f t="shared" si="95"/>
        <v>0</v>
      </c>
      <c r="P635" s="362">
        <f t="shared" si="95"/>
        <v>0</v>
      </c>
      <c r="Q635" s="362">
        <f t="shared" si="95"/>
        <v>0</v>
      </c>
      <c r="R635" s="362">
        <f t="shared" si="95"/>
        <v>0</v>
      </c>
      <c r="S635" s="362">
        <f t="shared" si="95"/>
        <v>0</v>
      </c>
      <c r="T635" s="362">
        <f t="shared" si="95"/>
        <v>0</v>
      </c>
      <c r="U635" s="362">
        <f t="shared" si="95"/>
        <v>0</v>
      </c>
      <c r="V635" s="362">
        <f t="shared" si="95"/>
        <v>-24575.129961550036</v>
      </c>
      <c r="W635" s="362">
        <f t="shared" si="95"/>
        <v>-251066.22999536642</v>
      </c>
      <c r="X635" s="362">
        <f t="shared" si="95"/>
        <v>0</v>
      </c>
      <c r="Y635" s="362">
        <f t="shared" si="95"/>
        <v>0</v>
      </c>
      <c r="Z635" s="362">
        <f t="shared" si="95"/>
        <v>0</v>
      </c>
      <c r="AA635" s="362">
        <f t="shared" si="95"/>
        <v>0</v>
      </c>
      <c r="AB635" s="362">
        <f t="shared" si="95"/>
        <v>0</v>
      </c>
      <c r="AC635" s="362">
        <f t="shared" si="95"/>
        <v>0</v>
      </c>
      <c r="AD635" s="362">
        <f t="shared" si="95"/>
        <v>0</v>
      </c>
      <c r="AE635" s="363">
        <f t="shared" si="84"/>
        <v>-275641.35995691648</v>
      </c>
      <c r="AF635" s="349"/>
      <c r="AG635" s="349">
        <f t="shared" si="86"/>
        <v>-275641.35995691648</v>
      </c>
      <c r="AH635" s="353">
        <v>0</v>
      </c>
      <c r="AI635" s="354" t="str">
        <f t="shared" si="85"/>
        <v>Arterial</v>
      </c>
      <c r="AJ635" s="349"/>
      <c r="AK635" s="349"/>
      <c r="AL635" s="355">
        <f>_xlfn.XLOOKUP(A635,'P1 Date Adjustment'!B:B,'P1 Date Adjustment'!F:F,"not found",0)</f>
        <v>2047</v>
      </c>
      <c r="AM635" s="349">
        <f t="shared" si="87"/>
        <v>-100193.78310414357</v>
      </c>
    </row>
    <row r="636" spans="1:39" x14ac:dyDescent="0.25">
      <c r="A636" s="129">
        <v>67</v>
      </c>
      <c r="B636" s="358" t="s">
        <v>460</v>
      </c>
      <c r="C636" s="358">
        <f>_xlfn.XLOOKUP($A636,'Total project cost for DCs'!A:A,'Total project cost for DCs'!C:C,"Not found",0)</f>
        <v>0</v>
      </c>
      <c r="D636" s="355" t="s">
        <v>155</v>
      </c>
      <c r="E636" s="355" t="s">
        <v>345</v>
      </c>
      <c r="F636" s="355" t="s">
        <v>826</v>
      </c>
      <c r="H636" s="355" t="s">
        <v>832</v>
      </c>
      <c r="I636" s="359">
        <f>_xlfn.XLOOKUP($H636,DC_growth_AGS!$A$665:$A$673,DC_growth_AGS!$O$665:$O$673,"Not found",0)</f>
        <v>0.36349328388092461</v>
      </c>
      <c r="J636" s="355">
        <v>2033</v>
      </c>
      <c r="K636" s="362">
        <f t="shared" si="95"/>
        <v>-10902070.022187462</v>
      </c>
      <c r="L636" s="362">
        <f t="shared" si="95"/>
        <v>-1118777.6653548593</v>
      </c>
      <c r="M636" s="362">
        <f t="shared" si="95"/>
        <v>-11429737.750446705</v>
      </c>
      <c r="N636" s="362">
        <f t="shared" si="95"/>
        <v>0</v>
      </c>
      <c r="O636" s="362">
        <f t="shared" si="95"/>
        <v>0</v>
      </c>
      <c r="P636" s="362">
        <f t="shared" si="95"/>
        <v>0</v>
      </c>
      <c r="Q636" s="362">
        <f t="shared" si="95"/>
        <v>0</v>
      </c>
      <c r="R636" s="362">
        <f t="shared" si="95"/>
        <v>0</v>
      </c>
      <c r="S636" s="362">
        <f t="shared" si="95"/>
        <v>0</v>
      </c>
      <c r="T636" s="362">
        <f t="shared" si="95"/>
        <v>0</v>
      </c>
      <c r="U636" s="362">
        <f t="shared" si="95"/>
        <v>0</v>
      </c>
      <c r="V636" s="362">
        <f t="shared" si="95"/>
        <v>0</v>
      </c>
      <c r="W636" s="362">
        <f t="shared" si="95"/>
        <v>0</v>
      </c>
      <c r="X636" s="362">
        <f t="shared" si="95"/>
        <v>0</v>
      </c>
      <c r="Y636" s="362">
        <f t="shared" si="95"/>
        <v>0</v>
      </c>
      <c r="Z636" s="362">
        <f t="shared" si="95"/>
        <v>0</v>
      </c>
      <c r="AA636" s="362">
        <f t="shared" si="95"/>
        <v>0</v>
      </c>
      <c r="AB636" s="362">
        <f t="shared" si="95"/>
        <v>0</v>
      </c>
      <c r="AC636" s="362">
        <f t="shared" si="95"/>
        <v>0</v>
      </c>
      <c r="AD636" s="362">
        <f t="shared" si="95"/>
        <v>0</v>
      </c>
      <c r="AE636" s="363">
        <f t="shared" si="84"/>
        <v>-23450585.437989026</v>
      </c>
      <c r="AF636" s="349"/>
      <c r="AG636" s="349">
        <f t="shared" si="86"/>
        <v>-23450585.437989026</v>
      </c>
      <c r="AH636" s="353">
        <v>0</v>
      </c>
      <c r="AI636" s="354" t="str">
        <f t="shared" si="85"/>
        <v>Arterial</v>
      </c>
      <c r="AJ636" s="349"/>
      <c r="AK636" s="349"/>
      <c r="AL636" s="355">
        <f>_xlfn.XLOOKUP(A636,'P1 Date Adjustment'!B:B,'P1 Date Adjustment'!F:F,"not found",0)</f>
        <v>2033</v>
      </c>
      <c r="AM636" s="349">
        <f t="shared" si="87"/>
        <v>-8524130.3097848222</v>
      </c>
    </row>
    <row r="637" spans="1:39" x14ac:dyDescent="0.25">
      <c r="A637" s="129">
        <v>68</v>
      </c>
      <c r="B637" s="358" t="s">
        <v>461</v>
      </c>
      <c r="C637" s="358">
        <f>_xlfn.XLOOKUP($A637,'Total project cost for DCs'!A:A,'Total project cost for DCs'!C:C,"Not found",0)</f>
        <v>0</v>
      </c>
      <c r="D637" s="355" t="s">
        <v>155</v>
      </c>
      <c r="E637" s="355" t="s">
        <v>345</v>
      </c>
      <c r="F637" s="355" t="s">
        <v>826</v>
      </c>
      <c r="H637" s="355" t="s">
        <v>832</v>
      </c>
      <c r="I637" s="359">
        <f>_xlfn.XLOOKUP($H637,DC_growth_AGS!$A$665:$A$673,DC_growth_AGS!$O$665:$O$673,"Not found",0)</f>
        <v>0.36349328388092461</v>
      </c>
      <c r="J637" s="355">
        <v>2037</v>
      </c>
      <c r="K637" s="362">
        <f t="shared" si="95"/>
        <v>-18481051.323126841</v>
      </c>
      <c r="L637" s="362">
        <f t="shared" si="95"/>
        <v>-688980.85188549699</v>
      </c>
      <c r="M637" s="362">
        <f t="shared" si="95"/>
        <v>-7038816.2867309311</v>
      </c>
      <c r="N637" s="362">
        <f t="shared" si="95"/>
        <v>0</v>
      </c>
      <c r="O637" s="362">
        <f t="shared" si="95"/>
        <v>0</v>
      </c>
      <c r="P637" s="362">
        <f t="shared" si="95"/>
        <v>0</v>
      </c>
      <c r="Q637" s="362">
        <f t="shared" si="95"/>
        <v>0</v>
      </c>
      <c r="R637" s="362">
        <f t="shared" si="95"/>
        <v>0</v>
      </c>
      <c r="S637" s="362">
        <f t="shared" si="95"/>
        <v>0</v>
      </c>
      <c r="T637" s="362">
        <f t="shared" si="95"/>
        <v>0</v>
      </c>
      <c r="U637" s="362">
        <f t="shared" si="95"/>
        <v>0</v>
      </c>
      <c r="V637" s="362">
        <f t="shared" si="95"/>
        <v>0</v>
      </c>
      <c r="W637" s="362">
        <f t="shared" si="95"/>
        <v>0</v>
      </c>
      <c r="X637" s="362">
        <f t="shared" si="95"/>
        <v>0</v>
      </c>
      <c r="Y637" s="362">
        <f t="shared" si="95"/>
        <v>0</v>
      </c>
      <c r="Z637" s="362">
        <f t="shared" si="95"/>
        <v>0</v>
      </c>
      <c r="AA637" s="362">
        <f t="shared" si="95"/>
        <v>0</v>
      </c>
      <c r="AB637" s="362">
        <f t="shared" si="95"/>
        <v>0</v>
      </c>
      <c r="AC637" s="362">
        <f t="shared" si="95"/>
        <v>0</v>
      </c>
      <c r="AD637" s="362">
        <f t="shared" si="95"/>
        <v>0</v>
      </c>
      <c r="AE637" s="363">
        <f t="shared" si="84"/>
        <v>-26208848.461743269</v>
      </c>
      <c r="AF637" s="349"/>
      <c r="AG637" s="349">
        <f t="shared" si="86"/>
        <v>-26208848.461743269</v>
      </c>
      <c r="AH637" s="353">
        <v>0</v>
      </c>
      <c r="AI637" s="354" t="str">
        <f t="shared" si="85"/>
        <v>Arterial</v>
      </c>
      <c r="AJ637" s="349"/>
      <c r="AK637" s="349"/>
      <c r="AL637" s="355">
        <f>_xlfn.XLOOKUP(A637,'P1 Date Adjustment'!B:B,'P1 Date Adjustment'!F:F,"not found",0)</f>
        <v>2037</v>
      </c>
      <c r="AM637" s="349">
        <f t="shared" si="87"/>
        <v>-9526740.3940965813</v>
      </c>
    </row>
    <row r="638" spans="1:39" ht="30" x14ac:dyDescent="0.25">
      <c r="A638" s="129">
        <v>69</v>
      </c>
      <c r="B638" s="358" t="s">
        <v>462</v>
      </c>
      <c r="C638" s="358" t="str">
        <f>_xlfn.XLOOKUP($A638,'Total project cost for DCs'!A:A,'Total project cost for DCs'!C:C,"Not found",0)</f>
        <v>New cycle bridge 5m wide, 90m long, approach lengths 200m total for both sides. No property required</v>
      </c>
      <c r="D638" s="355" t="s">
        <v>155</v>
      </c>
      <c r="E638" s="355" t="s">
        <v>223</v>
      </c>
      <c r="F638" s="355" t="s">
        <v>826</v>
      </c>
      <c r="H638" s="355" t="s">
        <v>832</v>
      </c>
      <c r="I638" s="359">
        <f>_xlfn.XLOOKUP($H638,DC_growth_AGS!$A$665:$A$673,DC_growth_AGS!$O$665:$O$673,"Not found",0)</f>
        <v>0.36349328388092461</v>
      </c>
      <c r="J638" s="355">
        <v>2035</v>
      </c>
      <c r="K638" s="362">
        <f t="shared" si="95"/>
        <v>0</v>
      </c>
      <c r="L638" s="362">
        <f t="shared" si="95"/>
        <v>0</v>
      </c>
      <c r="M638" s="362">
        <f t="shared" si="95"/>
        <v>0</v>
      </c>
      <c r="N638" s="362">
        <f t="shared" si="95"/>
        <v>0</v>
      </c>
      <c r="O638" s="362">
        <f t="shared" si="95"/>
        <v>0</v>
      </c>
      <c r="P638" s="362">
        <f t="shared" si="95"/>
        <v>0</v>
      </c>
      <c r="Q638" s="362">
        <f t="shared" si="95"/>
        <v>0</v>
      </c>
      <c r="R638" s="362">
        <f t="shared" si="95"/>
        <v>0</v>
      </c>
      <c r="S638" s="362">
        <f t="shared" si="95"/>
        <v>0</v>
      </c>
      <c r="T638" s="362">
        <f t="shared" si="95"/>
        <v>0</v>
      </c>
      <c r="U638" s="362">
        <f t="shared" si="95"/>
        <v>0</v>
      </c>
      <c r="V638" s="362">
        <f t="shared" si="95"/>
        <v>0</v>
      </c>
      <c r="W638" s="362">
        <f t="shared" si="95"/>
        <v>0</v>
      </c>
      <c r="X638" s="362">
        <f t="shared" si="95"/>
        <v>0</v>
      </c>
      <c r="Y638" s="362">
        <f t="shared" si="95"/>
        <v>0</v>
      </c>
      <c r="Z638" s="362">
        <f t="shared" si="95"/>
        <v>0</v>
      </c>
      <c r="AA638" s="362">
        <f t="shared" si="95"/>
        <v>0</v>
      </c>
      <c r="AB638" s="362">
        <f t="shared" si="95"/>
        <v>0</v>
      </c>
      <c r="AC638" s="362">
        <f t="shared" si="95"/>
        <v>0</v>
      </c>
      <c r="AD638" s="362">
        <f t="shared" si="95"/>
        <v>0</v>
      </c>
      <c r="AE638" s="363">
        <f t="shared" si="84"/>
        <v>0</v>
      </c>
      <c r="AF638" s="349"/>
      <c r="AG638" s="349">
        <f t="shared" si="86"/>
        <v>0</v>
      </c>
      <c r="AH638" s="353">
        <v>0</v>
      </c>
      <c r="AI638" s="354" t="str">
        <f t="shared" si="85"/>
        <v>Collector</v>
      </c>
      <c r="AJ638" s="349"/>
      <c r="AK638" s="349"/>
      <c r="AL638" s="355">
        <f>_xlfn.XLOOKUP(A638,'P1 Date Adjustment'!B:B,'P1 Date Adjustment'!F:F,"not found",0)</f>
        <v>2035</v>
      </c>
      <c r="AM638" s="349">
        <f t="shared" si="87"/>
        <v>0</v>
      </c>
    </row>
    <row r="639" spans="1:39" ht="30" x14ac:dyDescent="0.25">
      <c r="A639" s="129">
        <v>70</v>
      </c>
      <c r="B639" s="358" t="s">
        <v>464</v>
      </c>
      <c r="C639" s="358" t="str">
        <f>_xlfn.XLOOKUP($A639,'Total project cost for DCs'!A:A,'Total project cost for DCs'!C:C,"Not found",0)</f>
        <v>New cycle bridge 5m wide, 80m long, approach lengths 270m total for both sides. No property required</v>
      </c>
      <c r="D639" s="355" t="s">
        <v>155</v>
      </c>
      <c r="E639" s="355" t="s">
        <v>345</v>
      </c>
      <c r="F639" s="355" t="s">
        <v>826</v>
      </c>
      <c r="H639" s="355" t="s">
        <v>832</v>
      </c>
      <c r="I639" s="359">
        <f>_xlfn.XLOOKUP($H639,DC_growth_AGS!$A$665:$A$673,DC_growth_AGS!$O$665:$O$673,"Not found",0)</f>
        <v>0.36349328388092461</v>
      </c>
      <c r="J639" s="355">
        <v>2031</v>
      </c>
      <c r="K639" s="362">
        <f t="shared" si="95"/>
        <v>0</v>
      </c>
      <c r="L639" s="362">
        <f t="shared" si="95"/>
        <v>0</v>
      </c>
      <c r="M639" s="362">
        <f t="shared" si="95"/>
        <v>0</v>
      </c>
      <c r="N639" s="362">
        <f t="shared" si="95"/>
        <v>0</v>
      </c>
      <c r="O639" s="362">
        <f t="shared" si="95"/>
        <v>0</v>
      </c>
      <c r="P639" s="362">
        <f t="shared" si="95"/>
        <v>0</v>
      </c>
      <c r="Q639" s="362">
        <f t="shared" si="95"/>
        <v>0</v>
      </c>
      <c r="R639" s="362">
        <f t="shared" si="95"/>
        <v>0</v>
      </c>
      <c r="S639" s="362">
        <f t="shared" si="95"/>
        <v>0</v>
      </c>
      <c r="T639" s="362">
        <f t="shared" si="95"/>
        <v>0</v>
      </c>
      <c r="U639" s="362">
        <f t="shared" si="95"/>
        <v>0</v>
      </c>
      <c r="V639" s="362">
        <f t="shared" si="95"/>
        <v>0</v>
      </c>
      <c r="W639" s="362">
        <f t="shared" si="95"/>
        <v>0</v>
      </c>
      <c r="X639" s="362">
        <f t="shared" si="95"/>
        <v>0</v>
      </c>
      <c r="Y639" s="362">
        <f t="shared" si="95"/>
        <v>0</v>
      </c>
      <c r="Z639" s="362">
        <f t="shared" ref="Z639:AD639" si="96">IF($AI639="Arterial",-Z586*$AJ$2,0)</f>
        <v>0</v>
      </c>
      <c r="AA639" s="362">
        <f t="shared" si="96"/>
        <v>0</v>
      </c>
      <c r="AB639" s="362">
        <f t="shared" si="96"/>
        <v>0</v>
      </c>
      <c r="AC639" s="362">
        <f t="shared" si="96"/>
        <v>0</v>
      </c>
      <c r="AD639" s="362">
        <f t="shared" si="96"/>
        <v>0</v>
      </c>
      <c r="AE639" s="363">
        <f t="shared" si="84"/>
        <v>0</v>
      </c>
      <c r="AF639" s="349"/>
      <c r="AG639" s="349">
        <f t="shared" si="86"/>
        <v>0</v>
      </c>
      <c r="AH639" s="353">
        <v>0</v>
      </c>
      <c r="AI639" s="354" t="str">
        <f t="shared" si="85"/>
        <v>Arterial</v>
      </c>
      <c r="AJ639" s="349"/>
      <c r="AK639" s="349"/>
      <c r="AL639" s="355">
        <f>_xlfn.XLOOKUP(A639,'P1 Date Adjustment'!B:B,'P1 Date Adjustment'!F:F,"not found",0)</f>
        <v>2031</v>
      </c>
      <c r="AM639" s="349">
        <f t="shared" si="87"/>
        <v>0</v>
      </c>
    </row>
    <row r="640" spans="1:39" ht="30" x14ac:dyDescent="0.25">
      <c r="A640" s="129" t="s">
        <v>154</v>
      </c>
      <c r="B640" s="358" t="s">
        <v>141</v>
      </c>
      <c r="C640" s="358" t="str">
        <f>_xlfn.XLOOKUP($A640,'Total project cost for DCs'!A:A,'Total project cost for DCs'!C:C,"Not found",0)</f>
        <v>4-lane urban- existing road layout with active modes on both sides + intersection improvements (TDM)</v>
      </c>
      <c r="D640" s="355" t="s">
        <v>155</v>
      </c>
      <c r="E640" s="355" t="s">
        <v>157</v>
      </c>
      <c r="H640" s="355" t="s">
        <v>833</v>
      </c>
      <c r="I640" s="359">
        <f>_xlfn.XLOOKUP($H640,DC_growth_AGS!$A$665:$A$673,DC_growth_AGS!$O$665:$O$673,"Not found",0)</f>
        <v>0.61047382917385584</v>
      </c>
      <c r="J640" s="355">
        <v>2031</v>
      </c>
      <c r="K640" s="362">
        <f>_xlfn.XLOOKUP($A640,'Total project cost for DCs'!$A$4:$A$111,'Total project cost for DCs'!U$4:U$111,0,0)*_xlfn.XLOOKUP($A640,Drury_beneficiary_allocation!$A$5:$A$104,Drury_beneficiary_allocation!$H$5:$H$104,0,0)</f>
        <v>0</v>
      </c>
      <c r="L640" s="362">
        <f>_xlfn.XLOOKUP($A640,'Total project cost for DCs'!$A$4:$A$111,'Total project cost for DCs'!V$4:V$111,0,0)*_xlfn.XLOOKUP($A640,Drury_beneficiary_allocation!$A$5:$A$104,Drury_beneficiary_allocation!$H$5:$H$104,0,0)</f>
        <v>0</v>
      </c>
      <c r="M640" s="362">
        <f>_xlfn.XLOOKUP($A640,'Total project cost for DCs'!$A$4:$A$111,'Total project cost for DCs'!W$4:W$111,0,0)*_xlfn.XLOOKUP($A640,Drury_beneficiary_allocation!$A$5:$A$104,Drury_beneficiary_allocation!$H$5:$H$104,0,0)</f>
        <v>0</v>
      </c>
      <c r="N640" s="362">
        <f>_xlfn.XLOOKUP($A640,'Total project cost for DCs'!$A$4:$A$111,'Total project cost for DCs'!X$4:X$111,0,0)*_xlfn.XLOOKUP($A640,Drury_beneficiary_allocation!$A$5:$A$104,Drury_beneficiary_allocation!$H$5:$H$104,0,0)</f>
        <v>0</v>
      </c>
      <c r="O640" s="362">
        <f>_xlfn.XLOOKUP($A640,'Total project cost for DCs'!$A$4:$A$111,'Total project cost for DCs'!Y$4:Y$111,0,0)*_xlfn.XLOOKUP($A640,Drury_beneficiary_allocation!$A$5:$A$104,Drury_beneficiary_allocation!$H$5:$H$104,0,0)</f>
        <v>0</v>
      </c>
      <c r="P640" s="362">
        <f>_xlfn.XLOOKUP($A640,'Total project cost for DCs'!$A$4:$A$111,'Total project cost for DCs'!Z$4:Z$111,0,0)*_xlfn.XLOOKUP($A640,Drury_beneficiary_allocation!$A$5:$A$104,Drury_beneficiary_allocation!$H$5:$H$104,0,0)</f>
        <v>0</v>
      </c>
      <c r="Q640" s="362">
        <f>_xlfn.XLOOKUP($A640,'Total project cost for DCs'!$A$4:$A$111,'Total project cost for DCs'!AA$4:AA$111,0,0)*_xlfn.XLOOKUP($A640,Drury_beneficiary_allocation!$A$5:$A$104,Drury_beneficiary_allocation!$H$5:$H$104,0,0)</f>
        <v>0</v>
      </c>
      <c r="R640" s="362">
        <f>_xlfn.XLOOKUP($A640,'Total project cost for DCs'!$A$4:$A$111,'Total project cost for DCs'!AB$4:AB$111,0,0)*_xlfn.XLOOKUP($A640,Drury_beneficiary_allocation!$A$5:$A$104,Drury_beneficiary_allocation!$H$5:$H$104,0,0)</f>
        <v>0</v>
      </c>
      <c r="S640" s="362">
        <f>_xlfn.XLOOKUP($A640,'Total project cost for DCs'!$A$4:$A$111,'Total project cost for DCs'!AC$4:AC$111,0,0)*_xlfn.XLOOKUP($A640,Drury_beneficiary_allocation!$A$5:$A$104,Drury_beneficiary_allocation!$H$5:$H$104,0,0)</f>
        <v>0</v>
      </c>
      <c r="T640" s="362">
        <f>_xlfn.XLOOKUP($A640,'Total project cost for DCs'!$A$4:$A$111,'Total project cost for DCs'!AD$4:AD$111,0,0)*_xlfn.XLOOKUP($A640,Drury_beneficiary_allocation!$A$5:$A$104,Drury_beneficiary_allocation!$H$5:$H$104,0,0)</f>
        <v>0</v>
      </c>
      <c r="U640" s="362">
        <f>_xlfn.XLOOKUP($A640,'Total project cost for DCs'!$A$4:$A$111,'Total project cost for DCs'!AE$4:AE$111,0,0)*_xlfn.XLOOKUP($A640,Drury_beneficiary_allocation!$A$5:$A$104,Drury_beneficiary_allocation!$H$5:$H$104,0,0)</f>
        <v>0</v>
      </c>
      <c r="V640" s="362">
        <f>_xlfn.XLOOKUP($A640,'Total project cost for DCs'!$A$4:$A$111,'Total project cost for DCs'!AF$4:AF$111,0,0)*_xlfn.XLOOKUP($A640,Drury_beneficiary_allocation!$A$5:$A$104,Drury_beneficiary_allocation!$H$5:$H$104,0,0)</f>
        <v>0</v>
      </c>
      <c r="W640" s="362">
        <f>_xlfn.XLOOKUP($A640,'Total project cost for DCs'!$A$4:$A$111,'Total project cost for DCs'!AG$4:AG$111,0,0)*_xlfn.XLOOKUP($A640,Drury_beneficiary_allocation!$A$5:$A$104,Drury_beneficiary_allocation!$H$5:$H$104,0,0)</f>
        <v>0</v>
      </c>
      <c r="X640" s="362">
        <f>_xlfn.XLOOKUP($A640,'Total project cost for DCs'!$A$4:$A$111,'Total project cost for DCs'!AH$4:AH$111,0,0)*_xlfn.XLOOKUP($A640,Drury_beneficiary_allocation!$A$5:$A$104,Drury_beneficiary_allocation!$H$5:$H$104,0,0)</f>
        <v>0</v>
      </c>
      <c r="Y640" s="362">
        <f>_xlfn.XLOOKUP($A640,'Total project cost for DCs'!$A$4:$A$111,'Total project cost for DCs'!AI$4:AI$111,0,0)*_xlfn.XLOOKUP($A640,Drury_beneficiary_allocation!$A$5:$A$104,Drury_beneficiary_allocation!$H$5:$H$104,0,0)</f>
        <v>0</v>
      </c>
      <c r="Z640" s="362">
        <f>_xlfn.XLOOKUP($A640,'Total project cost for DCs'!$A$4:$A$111,'Total project cost for DCs'!AJ$4:AJ$111,0,0)*_xlfn.XLOOKUP($A640,Drury_beneficiary_allocation!$A$5:$A$104,Drury_beneficiary_allocation!$H$5:$H$104,0,0)</f>
        <v>0</v>
      </c>
      <c r="AA640" s="362">
        <f>_xlfn.XLOOKUP($A640,'Total project cost for DCs'!$A$4:$A$111,'Total project cost for DCs'!AK$4:AK$111,0,0)*_xlfn.XLOOKUP($A640,Drury_beneficiary_allocation!$A$5:$A$104,Drury_beneficiary_allocation!$H$5:$H$104,0,0)</f>
        <v>0</v>
      </c>
      <c r="AB640" s="362">
        <f>_xlfn.XLOOKUP($A640,'Total project cost for DCs'!$A$4:$A$111,'Total project cost for DCs'!AL$4:AL$111,0,0)*_xlfn.XLOOKUP($A640,Drury_beneficiary_allocation!$A$5:$A$104,Drury_beneficiary_allocation!$H$5:$H$104,0,0)</f>
        <v>0</v>
      </c>
      <c r="AC640" s="362">
        <f>_xlfn.XLOOKUP($A640,'Total project cost for DCs'!$A$4:$A$111,'Total project cost for DCs'!AM$4:AM$111,0,0)*_xlfn.XLOOKUP($A640,Drury_beneficiary_allocation!$A$5:$A$104,Drury_beneficiary_allocation!$H$5:$H$104,0,0)</f>
        <v>0</v>
      </c>
      <c r="AD640" s="362">
        <f>_xlfn.XLOOKUP($A640,'Total project cost for DCs'!$A$4:$A$111,'Total project cost for DCs'!AN$4:AN$111,0,0)*_xlfn.XLOOKUP($A640,Drury_beneficiary_allocation!$A$5:$A$104,Drury_beneficiary_allocation!$H$5:$H$104,0,0)</f>
        <v>0</v>
      </c>
      <c r="AE640" s="363">
        <f t="shared" si="84"/>
        <v>0</v>
      </c>
      <c r="AF640" s="349"/>
      <c r="AG640" s="349">
        <f t="shared" si="86"/>
        <v>0</v>
      </c>
      <c r="AH640" s="353">
        <v>0</v>
      </c>
      <c r="AI640" s="354" t="str">
        <f t="shared" si="85"/>
        <v>Arterial</v>
      </c>
      <c r="AJ640" s="349"/>
      <c r="AK640" s="349"/>
      <c r="AL640" s="355">
        <f>_xlfn.XLOOKUP(A640,'P1 Date Adjustment'!B:B,'P1 Date Adjustment'!F:F,"not found",0)</f>
        <v>2031</v>
      </c>
      <c r="AM640" s="349">
        <f t="shared" si="87"/>
        <v>0</v>
      </c>
    </row>
    <row r="641" spans="1:39" ht="30" x14ac:dyDescent="0.25">
      <c r="A641" s="129" t="s">
        <v>163</v>
      </c>
      <c r="B641" s="358" t="s">
        <v>164</v>
      </c>
      <c r="C641" s="358" t="str">
        <f>_xlfn.XLOOKUP($A641,'Total project cost for DCs'!A:A,'Total project cost for DCs'!C:C,"Not found",0)</f>
        <v>2-lane urban- existing road layout with active modes on both sides + intersection improvements (TDM)</v>
      </c>
      <c r="D641" s="355" t="s">
        <v>155</v>
      </c>
      <c r="E641" s="355" t="s">
        <v>145</v>
      </c>
      <c r="H641" s="355" t="s">
        <v>833</v>
      </c>
      <c r="I641" s="359">
        <f>_xlfn.XLOOKUP($H641,DC_growth_AGS!$A$665:$A$673,DC_growth_AGS!$O$665:$O$673,"Not found",0)</f>
        <v>0.61047382917385584</v>
      </c>
      <c r="J641" s="355">
        <v>2030</v>
      </c>
      <c r="K641" s="362">
        <f>_xlfn.XLOOKUP($A641,'Total project cost for DCs'!$A$4:$A$111,'Total project cost for DCs'!U$4:U$111,0,0)*_xlfn.XLOOKUP($A641,Drury_beneficiary_allocation!$A$5:$A$104,Drury_beneficiary_allocation!$H$5:$H$104,0,0)</f>
        <v>0</v>
      </c>
      <c r="L641" s="362">
        <f>_xlfn.XLOOKUP($A641,'Total project cost for DCs'!$A$4:$A$111,'Total project cost for DCs'!V$4:V$111,0,0)*_xlfn.XLOOKUP($A641,Drury_beneficiary_allocation!$A$5:$A$104,Drury_beneficiary_allocation!$H$5:$H$104,0,0)</f>
        <v>0</v>
      </c>
      <c r="M641" s="362">
        <f>_xlfn.XLOOKUP($A641,'Total project cost for DCs'!$A$4:$A$111,'Total project cost for DCs'!W$4:W$111,0,0)*_xlfn.XLOOKUP($A641,Drury_beneficiary_allocation!$A$5:$A$104,Drury_beneficiary_allocation!$H$5:$H$104,0,0)</f>
        <v>0</v>
      </c>
      <c r="N641" s="362">
        <f>_xlfn.XLOOKUP($A641,'Total project cost for DCs'!$A$4:$A$111,'Total project cost for DCs'!X$4:X$111,0,0)*_xlfn.XLOOKUP($A641,Drury_beneficiary_allocation!$A$5:$A$104,Drury_beneficiary_allocation!$H$5:$H$104,0,0)</f>
        <v>0</v>
      </c>
      <c r="O641" s="362">
        <f>_xlfn.XLOOKUP($A641,'Total project cost for DCs'!$A$4:$A$111,'Total project cost for DCs'!Y$4:Y$111,0,0)*_xlfn.XLOOKUP($A641,Drury_beneficiary_allocation!$A$5:$A$104,Drury_beneficiary_allocation!$H$5:$H$104,0,0)</f>
        <v>0</v>
      </c>
      <c r="P641" s="362">
        <f>_xlfn.XLOOKUP($A641,'Total project cost for DCs'!$A$4:$A$111,'Total project cost for DCs'!Z$4:Z$111,0,0)*_xlfn.XLOOKUP($A641,Drury_beneficiary_allocation!$A$5:$A$104,Drury_beneficiary_allocation!$H$5:$H$104,0,0)</f>
        <v>0</v>
      </c>
      <c r="Q641" s="362">
        <f>_xlfn.XLOOKUP($A641,'Total project cost for DCs'!$A$4:$A$111,'Total project cost for DCs'!AA$4:AA$111,0,0)*_xlfn.XLOOKUP($A641,Drury_beneficiary_allocation!$A$5:$A$104,Drury_beneficiary_allocation!$H$5:$H$104,0,0)</f>
        <v>0</v>
      </c>
      <c r="R641" s="362">
        <f>_xlfn.XLOOKUP($A641,'Total project cost for DCs'!$A$4:$A$111,'Total project cost for DCs'!AB$4:AB$111,0,0)*_xlfn.XLOOKUP($A641,Drury_beneficiary_allocation!$A$5:$A$104,Drury_beneficiary_allocation!$H$5:$H$104,0,0)</f>
        <v>0</v>
      </c>
      <c r="S641" s="362">
        <f>_xlfn.XLOOKUP($A641,'Total project cost for DCs'!$A$4:$A$111,'Total project cost for DCs'!AC$4:AC$111,0,0)*_xlfn.XLOOKUP($A641,Drury_beneficiary_allocation!$A$5:$A$104,Drury_beneficiary_allocation!$H$5:$H$104,0,0)</f>
        <v>0</v>
      </c>
      <c r="T641" s="362">
        <f>_xlfn.XLOOKUP($A641,'Total project cost for DCs'!$A$4:$A$111,'Total project cost for DCs'!AD$4:AD$111,0,0)*_xlfn.XLOOKUP($A641,Drury_beneficiary_allocation!$A$5:$A$104,Drury_beneficiary_allocation!$H$5:$H$104,0,0)</f>
        <v>0</v>
      </c>
      <c r="U641" s="362">
        <f>_xlfn.XLOOKUP($A641,'Total project cost for DCs'!$A$4:$A$111,'Total project cost for DCs'!AE$4:AE$111,0,0)*_xlfn.XLOOKUP($A641,Drury_beneficiary_allocation!$A$5:$A$104,Drury_beneficiary_allocation!$H$5:$H$104,0,0)</f>
        <v>0</v>
      </c>
      <c r="V641" s="362">
        <f>_xlfn.XLOOKUP($A641,'Total project cost for DCs'!$A$4:$A$111,'Total project cost for DCs'!AF$4:AF$111,0,0)*_xlfn.XLOOKUP($A641,Drury_beneficiary_allocation!$A$5:$A$104,Drury_beneficiary_allocation!$H$5:$H$104,0,0)</f>
        <v>0</v>
      </c>
      <c r="W641" s="362">
        <f>_xlfn.XLOOKUP($A641,'Total project cost for DCs'!$A$4:$A$111,'Total project cost for DCs'!AG$4:AG$111,0,0)*_xlfn.XLOOKUP($A641,Drury_beneficiary_allocation!$A$5:$A$104,Drury_beneficiary_allocation!$H$5:$H$104,0,0)</f>
        <v>0</v>
      </c>
      <c r="X641" s="362">
        <f>_xlfn.XLOOKUP($A641,'Total project cost for DCs'!$A$4:$A$111,'Total project cost for DCs'!AH$4:AH$111,0,0)*_xlfn.XLOOKUP($A641,Drury_beneficiary_allocation!$A$5:$A$104,Drury_beneficiary_allocation!$H$5:$H$104,0,0)</f>
        <v>0</v>
      </c>
      <c r="Y641" s="362">
        <f>_xlfn.XLOOKUP($A641,'Total project cost for DCs'!$A$4:$A$111,'Total project cost for DCs'!AI$4:AI$111,0,0)*_xlfn.XLOOKUP($A641,Drury_beneficiary_allocation!$A$5:$A$104,Drury_beneficiary_allocation!$H$5:$H$104,0,0)</f>
        <v>0</v>
      </c>
      <c r="Z641" s="362">
        <f>_xlfn.XLOOKUP($A641,'Total project cost for DCs'!$A$4:$A$111,'Total project cost for DCs'!AJ$4:AJ$111,0,0)*_xlfn.XLOOKUP($A641,Drury_beneficiary_allocation!$A$5:$A$104,Drury_beneficiary_allocation!$H$5:$H$104,0,0)</f>
        <v>0</v>
      </c>
      <c r="AA641" s="362">
        <f>_xlfn.XLOOKUP($A641,'Total project cost for DCs'!$A$4:$A$111,'Total project cost for DCs'!AK$4:AK$111,0,0)*_xlfn.XLOOKUP($A641,Drury_beneficiary_allocation!$A$5:$A$104,Drury_beneficiary_allocation!$H$5:$H$104,0,0)</f>
        <v>0</v>
      </c>
      <c r="AB641" s="362">
        <f>_xlfn.XLOOKUP($A641,'Total project cost for DCs'!$A$4:$A$111,'Total project cost for DCs'!AL$4:AL$111,0,0)*_xlfn.XLOOKUP($A641,Drury_beneficiary_allocation!$A$5:$A$104,Drury_beneficiary_allocation!$H$5:$H$104,0,0)</f>
        <v>0</v>
      </c>
      <c r="AC641" s="362">
        <f>_xlfn.XLOOKUP($A641,'Total project cost for DCs'!$A$4:$A$111,'Total project cost for DCs'!AM$4:AM$111,0,0)*_xlfn.XLOOKUP($A641,Drury_beneficiary_allocation!$A$5:$A$104,Drury_beneficiary_allocation!$H$5:$H$104,0,0)</f>
        <v>0</v>
      </c>
      <c r="AD641" s="362">
        <f>_xlfn.XLOOKUP($A641,'Total project cost for DCs'!$A$4:$A$111,'Total project cost for DCs'!AN$4:AN$111,0,0)*_xlfn.XLOOKUP($A641,Drury_beneficiary_allocation!$A$5:$A$104,Drury_beneficiary_allocation!$H$5:$H$104,0,0)</f>
        <v>0</v>
      </c>
      <c r="AE641" s="363">
        <f t="shared" si="84"/>
        <v>0</v>
      </c>
      <c r="AF641" s="349"/>
      <c r="AG641" s="349">
        <f t="shared" si="86"/>
        <v>0</v>
      </c>
      <c r="AH641" s="353">
        <v>0</v>
      </c>
      <c r="AI641" s="354" t="str">
        <f t="shared" si="85"/>
        <v>Arterial</v>
      </c>
      <c r="AJ641" s="349"/>
      <c r="AK641" s="349"/>
      <c r="AL641" s="355">
        <f>_xlfn.XLOOKUP(A641,'P1 Date Adjustment'!B:B,'P1 Date Adjustment'!F:F,"not found",0)</f>
        <v>2030</v>
      </c>
      <c r="AM641" s="349">
        <f t="shared" si="87"/>
        <v>0</v>
      </c>
    </row>
    <row r="642" spans="1:39" ht="30" x14ac:dyDescent="0.25">
      <c r="A642" s="129" t="s">
        <v>188</v>
      </c>
      <c r="B642" s="358" t="s">
        <v>185</v>
      </c>
      <c r="C642" s="358" t="str">
        <f>_xlfn.XLOOKUP($A642,'Total project cost for DCs'!A:A,'Total project cost for DCs'!C:C,"Not found",0)</f>
        <v>Expand to 24m cross section</v>
      </c>
      <c r="D642" s="355" t="s">
        <v>155</v>
      </c>
      <c r="E642" s="355" t="s">
        <v>190</v>
      </c>
      <c r="H642" s="355" t="s">
        <v>833</v>
      </c>
      <c r="I642" s="359">
        <f>_xlfn.XLOOKUP($H642,DC_growth_AGS!$A$665:$A$673,DC_growth_AGS!$O$665:$O$673,"Not found",0)</f>
        <v>0.61047382917385584</v>
      </c>
      <c r="J642" s="355">
        <v>2029</v>
      </c>
      <c r="K642" s="362">
        <f>_xlfn.XLOOKUP($A642,'Total project cost for DCs'!$A$4:$A$111,'Total project cost for DCs'!U$4:U$111,0,0)*_xlfn.XLOOKUP($A642,Drury_beneficiary_allocation!$A$5:$A$104,Drury_beneficiary_allocation!$H$5:$H$104,0,0)</f>
        <v>0</v>
      </c>
      <c r="L642" s="362">
        <f>_xlfn.XLOOKUP($A642,'Total project cost for DCs'!$A$4:$A$111,'Total project cost for DCs'!V$4:V$111,0,0)*_xlfn.XLOOKUP($A642,Drury_beneficiary_allocation!$A$5:$A$104,Drury_beneficiary_allocation!$H$5:$H$104,0,0)</f>
        <v>0</v>
      </c>
      <c r="M642" s="362">
        <f>_xlfn.XLOOKUP($A642,'Total project cost for DCs'!$A$4:$A$111,'Total project cost for DCs'!W$4:W$111,0,0)*_xlfn.XLOOKUP($A642,Drury_beneficiary_allocation!$A$5:$A$104,Drury_beneficiary_allocation!$H$5:$H$104,0,0)</f>
        <v>0</v>
      </c>
      <c r="N642" s="362">
        <f>_xlfn.XLOOKUP($A642,'Total project cost for DCs'!$A$4:$A$111,'Total project cost for DCs'!X$4:X$111,0,0)*_xlfn.XLOOKUP($A642,Drury_beneficiary_allocation!$A$5:$A$104,Drury_beneficiary_allocation!$H$5:$H$104,0,0)</f>
        <v>0</v>
      </c>
      <c r="O642" s="362">
        <f>_xlfn.XLOOKUP($A642,'Total project cost for DCs'!$A$4:$A$111,'Total project cost for DCs'!Y$4:Y$111,0,0)*_xlfn.XLOOKUP($A642,Drury_beneficiary_allocation!$A$5:$A$104,Drury_beneficiary_allocation!$H$5:$H$104,0,0)</f>
        <v>0</v>
      </c>
      <c r="P642" s="362">
        <f>_xlfn.XLOOKUP($A642,'Total project cost for DCs'!$A$4:$A$111,'Total project cost for DCs'!Z$4:Z$111,0,0)*_xlfn.XLOOKUP($A642,Drury_beneficiary_allocation!$A$5:$A$104,Drury_beneficiary_allocation!$H$5:$H$104,0,0)</f>
        <v>0</v>
      </c>
      <c r="Q642" s="362">
        <f>_xlfn.XLOOKUP($A642,'Total project cost for DCs'!$A$4:$A$111,'Total project cost for DCs'!AA$4:AA$111,0,0)*_xlfn.XLOOKUP($A642,Drury_beneficiary_allocation!$A$5:$A$104,Drury_beneficiary_allocation!$H$5:$H$104,0,0)</f>
        <v>0</v>
      </c>
      <c r="R642" s="362">
        <f>_xlfn.XLOOKUP($A642,'Total project cost for DCs'!$A$4:$A$111,'Total project cost for DCs'!AB$4:AB$111,0,0)*_xlfn.XLOOKUP($A642,Drury_beneficiary_allocation!$A$5:$A$104,Drury_beneficiary_allocation!$H$5:$H$104,0,0)</f>
        <v>0</v>
      </c>
      <c r="S642" s="362">
        <f>_xlfn.XLOOKUP($A642,'Total project cost for DCs'!$A$4:$A$111,'Total project cost for DCs'!AC$4:AC$111,0,0)*_xlfn.XLOOKUP($A642,Drury_beneficiary_allocation!$A$5:$A$104,Drury_beneficiary_allocation!$H$5:$H$104,0,0)</f>
        <v>0</v>
      </c>
      <c r="T642" s="362">
        <f>_xlfn.XLOOKUP($A642,'Total project cost for DCs'!$A$4:$A$111,'Total project cost for DCs'!AD$4:AD$111,0,0)*_xlfn.XLOOKUP($A642,Drury_beneficiary_allocation!$A$5:$A$104,Drury_beneficiary_allocation!$H$5:$H$104,0,0)</f>
        <v>0</v>
      </c>
      <c r="U642" s="362">
        <f>_xlfn.XLOOKUP($A642,'Total project cost for DCs'!$A$4:$A$111,'Total project cost for DCs'!AE$4:AE$111,0,0)*_xlfn.XLOOKUP($A642,Drury_beneficiary_allocation!$A$5:$A$104,Drury_beneficiary_allocation!$H$5:$H$104,0,0)</f>
        <v>0</v>
      </c>
      <c r="V642" s="362">
        <f>_xlfn.XLOOKUP($A642,'Total project cost for DCs'!$A$4:$A$111,'Total project cost for DCs'!AF$4:AF$111,0,0)*_xlfn.XLOOKUP($A642,Drury_beneficiary_allocation!$A$5:$A$104,Drury_beneficiary_allocation!$H$5:$H$104,0,0)</f>
        <v>0</v>
      </c>
      <c r="W642" s="362">
        <f>_xlfn.XLOOKUP($A642,'Total project cost for DCs'!$A$4:$A$111,'Total project cost for DCs'!AG$4:AG$111,0,0)*_xlfn.XLOOKUP($A642,Drury_beneficiary_allocation!$A$5:$A$104,Drury_beneficiary_allocation!$H$5:$H$104,0,0)</f>
        <v>0</v>
      </c>
      <c r="X642" s="362">
        <f>_xlfn.XLOOKUP($A642,'Total project cost for DCs'!$A$4:$A$111,'Total project cost for DCs'!AH$4:AH$111,0,0)*_xlfn.XLOOKUP($A642,Drury_beneficiary_allocation!$A$5:$A$104,Drury_beneficiary_allocation!$H$5:$H$104,0,0)</f>
        <v>0</v>
      </c>
      <c r="Y642" s="362">
        <f>_xlfn.XLOOKUP($A642,'Total project cost for DCs'!$A$4:$A$111,'Total project cost for DCs'!AI$4:AI$111,0,0)*_xlfn.XLOOKUP($A642,Drury_beneficiary_allocation!$A$5:$A$104,Drury_beneficiary_allocation!$H$5:$H$104,0,0)</f>
        <v>0</v>
      </c>
      <c r="Z642" s="362">
        <f>_xlfn.XLOOKUP($A642,'Total project cost for DCs'!$A$4:$A$111,'Total project cost for DCs'!AJ$4:AJ$111,0,0)*_xlfn.XLOOKUP($A642,Drury_beneficiary_allocation!$A$5:$A$104,Drury_beneficiary_allocation!$H$5:$H$104,0,0)</f>
        <v>0</v>
      </c>
      <c r="AA642" s="362">
        <f>_xlfn.XLOOKUP($A642,'Total project cost for DCs'!$A$4:$A$111,'Total project cost for DCs'!AK$4:AK$111,0,0)*_xlfn.XLOOKUP($A642,Drury_beneficiary_allocation!$A$5:$A$104,Drury_beneficiary_allocation!$H$5:$H$104,0,0)</f>
        <v>0</v>
      </c>
      <c r="AB642" s="362">
        <f>_xlfn.XLOOKUP($A642,'Total project cost for DCs'!$A$4:$A$111,'Total project cost for DCs'!AL$4:AL$111,0,0)*_xlfn.XLOOKUP($A642,Drury_beneficiary_allocation!$A$5:$A$104,Drury_beneficiary_allocation!$H$5:$H$104,0,0)</f>
        <v>0</v>
      </c>
      <c r="AC642" s="362">
        <f>_xlfn.XLOOKUP($A642,'Total project cost for DCs'!$A$4:$A$111,'Total project cost for DCs'!AM$4:AM$111,0,0)*_xlfn.XLOOKUP($A642,Drury_beneficiary_allocation!$A$5:$A$104,Drury_beneficiary_allocation!$H$5:$H$104,0,0)</f>
        <v>0</v>
      </c>
      <c r="AD642" s="362">
        <f>_xlfn.XLOOKUP($A642,'Total project cost for DCs'!$A$4:$A$111,'Total project cost for DCs'!AN$4:AN$111,0,0)*_xlfn.XLOOKUP($A642,Drury_beneficiary_allocation!$A$5:$A$104,Drury_beneficiary_allocation!$H$5:$H$104,0,0)</f>
        <v>0</v>
      </c>
      <c r="AE642" s="363">
        <f t="shared" si="84"/>
        <v>0</v>
      </c>
      <c r="AF642" s="349"/>
      <c r="AG642" s="349">
        <f t="shared" si="86"/>
        <v>0</v>
      </c>
      <c r="AH642" s="353">
        <v>0</v>
      </c>
      <c r="AI642" s="354" t="str">
        <f t="shared" si="85"/>
        <v>Arterial</v>
      </c>
      <c r="AJ642" s="349"/>
      <c r="AK642" s="349"/>
      <c r="AL642" s="355">
        <f>_xlfn.XLOOKUP(A642,'P1 Date Adjustment'!B:B,'P1 Date Adjustment'!F:F,"not found",0)</f>
        <v>2029</v>
      </c>
      <c r="AM642" s="349">
        <f t="shared" si="87"/>
        <v>0</v>
      </c>
    </row>
    <row r="643" spans="1:39" ht="30" x14ac:dyDescent="0.25">
      <c r="A643" s="129">
        <v>7</v>
      </c>
      <c r="B643" s="358" t="s">
        <v>197</v>
      </c>
      <c r="C643" s="358" t="str">
        <f>_xlfn.XLOOKUP($A643,'Total project cost for DCs'!A:A,'Total project cost for DCs'!C:C,"Not found",0)</f>
        <v>2-lane urban - upgrade existing road layout with active modes on both sides</v>
      </c>
      <c r="D643" s="355" t="s">
        <v>155</v>
      </c>
      <c r="E643" s="355" t="s">
        <v>199</v>
      </c>
      <c r="H643" s="355" t="s">
        <v>833</v>
      </c>
      <c r="I643" s="359">
        <f>_xlfn.XLOOKUP($H643,DC_growth_AGS!$A$665:$A$673,DC_growth_AGS!$O$665:$O$673,"Not found",0)</f>
        <v>0.61047382917385584</v>
      </c>
      <c r="J643" s="355">
        <v>2033</v>
      </c>
      <c r="K643" s="362">
        <f>_xlfn.XLOOKUP($A643,'Total project cost for DCs'!$A$4:$A$111,'Total project cost for DCs'!U$4:U$111,0,0)*_xlfn.XLOOKUP($A643,Drury_beneficiary_allocation!$A$5:$A$104,Drury_beneficiary_allocation!$H$5:$H$104,0,0)</f>
        <v>0</v>
      </c>
      <c r="L643" s="362">
        <f>_xlfn.XLOOKUP($A643,'Total project cost for DCs'!$A$4:$A$111,'Total project cost for DCs'!V$4:V$111,0,0)*_xlfn.XLOOKUP($A643,Drury_beneficiary_allocation!$A$5:$A$104,Drury_beneficiary_allocation!$H$5:$H$104,0,0)</f>
        <v>0</v>
      </c>
      <c r="M643" s="362">
        <f>_xlfn.XLOOKUP($A643,'Total project cost for DCs'!$A$4:$A$111,'Total project cost for DCs'!W$4:W$111,0,0)*_xlfn.XLOOKUP($A643,Drury_beneficiary_allocation!$A$5:$A$104,Drury_beneficiary_allocation!$H$5:$H$104,0,0)</f>
        <v>0</v>
      </c>
      <c r="N643" s="362">
        <f>_xlfn.XLOOKUP($A643,'Total project cost for DCs'!$A$4:$A$111,'Total project cost for DCs'!X$4:X$111,0,0)*_xlfn.XLOOKUP($A643,Drury_beneficiary_allocation!$A$5:$A$104,Drury_beneficiary_allocation!$H$5:$H$104,0,0)</f>
        <v>0</v>
      </c>
      <c r="O643" s="362">
        <f>_xlfn.XLOOKUP($A643,'Total project cost for DCs'!$A$4:$A$111,'Total project cost for DCs'!Y$4:Y$111,0,0)*_xlfn.XLOOKUP($A643,Drury_beneficiary_allocation!$A$5:$A$104,Drury_beneficiary_allocation!$H$5:$H$104,0,0)</f>
        <v>0</v>
      </c>
      <c r="P643" s="362">
        <f>_xlfn.XLOOKUP($A643,'Total project cost for DCs'!$A$4:$A$111,'Total project cost for DCs'!Z$4:Z$111,0,0)*_xlfn.XLOOKUP($A643,Drury_beneficiary_allocation!$A$5:$A$104,Drury_beneficiary_allocation!$H$5:$H$104,0,0)</f>
        <v>0</v>
      </c>
      <c r="Q643" s="362">
        <f>_xlfn.XLOOKUP($A643,'Total project cost for DCs'!$A$4:$A$111,'Total project cost for DCs'!AA$4:AA$111,0,0)*_xlfn.XLOOKUP($A643,Drury_beneficiary_allocation!$A$5:$A$104,Drury_beneficiary_allocation!$H$5:$H$104,0,0)</f>
        <v>0</v>
      </c>
      <c r="R643" s="362">
        <f>_xlfn.XLOOKUP($A643,'Total project cost for DCs'!$A$4:$A$111,'Total project cost for DCs'!AB$4:AB$111,0,0)*_xlfn.XLOOKUP($A643,Drury_beneficiary_allocation!$A$5:$A$104,Drury_beneficiary_allocation!$H$5:$H$104,0,0)</f>
        <v>0</v>
      </c>
      <c r="S643" s="362">
        <f>_xlfn.XLOOKUP($A643,'Total project cost for DCs'!$A$4:$A$111,'Total project cost for DCs'!AC$4:AC$111,0,0)*_xlfn.XLOOKUP($A643,Drury_beneficiary_allocation!$A$5:$A$104,Drury_beneficiary_allocation!$H$5:$H$104,0,0)</f>
        <v>0</v>
      </c>
      <c r="T643" s="362">
        <f>_xlfn.XLOOKUP($A643,'Total project cost for DCs'!$A$4:$A$111,'Total project cost for DCs'!AD$4:AD$111,0,0)*_xlfn.XLOOKUP($A643,Drury_beneficiary_allocation!$A$5:$A$104,Drury_beneficiary_allocation!$H$5:$H$104,0,0)</f>
        <v>0</v>
      </c>
      <c r="U643" s="362">
        <f>_xlfn.XLOOKUP($A643,'Total project cost for DCs'!$A$4:$A$111,'Total project cost for DCs'!AE$4:AE$111,0,0)*_xlfn.XLOOKUP($A643,Drury_beneficiary_allocation!$A$5:$A$104,Drury_beneficiary_allocation!$H$5:$H$104,0,0)</f>
        <v>0</v>
      </c>
      <c r="V643" s="362">
        <f>_xlfn.XLOOKUP($A643,'Total project cost for DCs'!$A$4:$A$111,'Total project cost for DCs'!AF$4:AF$111,0,0)*_xlfn.XLOOKUP($A643,Drury_beneficiary_allocation!$A$5:$A$104,Drury_beneficiary_allocation!$H$5:$H$104,0,0)</f>
        <v>0</v>
      </c>
      <c r="W643" s="362">
        <f>_xlfn.XLOOKUP($A643,'Total project cost for DCs'!$A$4:$A$111,'Total project cost for DCs'!AG$4:AG$111,0,0)*_xlfn.XLOOKUP($A643,Drury_beneficiary_allocation!$A$5:$A$104,Drury_beneficiary_allocation!$H$5:$H$104,0,0)</f>
        <v>0</v>
      </c>
      <c r="X643" s="362">
        <f>_xlfn.XLOOKUP($A643,'Total project cost for DCs'!$A$4:$A$111,'Total project cost for DCs'!AH$4:AH$111,0,0)*_xlfn.XLOOKUP($A643,Drury_beneficiary_allocation!$A$5:$A$104,Drury_beneficiary_allocation!$H$5:$H$104,0,0)</f>
        <v>0</v>
      </c>
      <c r="Y643" s="362">
        <f>_xlfn.XLOOKUP($A643,'Total project cost for DCs'!$A$4:$A$111,'Total project cost for DCs'!AI$4:AI$111,0,0)*_xlfn.XLOOKUP($A643,Drury_beneficiary_allocation!$A$5:$A$104,Drury_beneficiary_allocation!$H$5:$H$104,0,0)</f>
        <v>0</v>
      </c>
      <c r="Z643" s="362">
        <f>_xlfn.XLOOKUP($A643,'Total project cost for DCs'!$A$4:$A$111,'Total project cost for DCs'!AJ$4:AJ$111,0,0)*_xlfn.XLOOKUP($A643,Drury_beneficiary_allocation!$A$5:$A$104,Drury_beneficiary_allocation!$H$5:$H$104,0,0)</f>
        <v>0</v>
      </c>
      <c r="AA643" s="362">
        <f>_xlfn.XLOOKUP($A643,'Total project cost for DCs'!$A$4:$A$111,'Total project cost for DCs'!AK$4:AK$111,0,0)*_xlfn.XLOOKUP($A643,Drury_beneficiary_allocation!$A$5:$A$104,Drury_beneficiary_allocation!$H$5:$H$104,0,0)</f>
        <v>0</v>
      </c>
      <c r="AB643" s="362">
        <f>_xlfn.XLOOKUP($A643,'Total project cost for DCs'!$A$4:$A$111,'Total project cost for DCs'!AL$4:AL$111,0,0)*_xlfn.XLOOKUP($A643,Drury_beneficiary_allocation!$A$5:$A$104,Drury_beneficiary_allocation!$H$5:$H$104,0,0)</f>
        <v>0</v>
      </c>
      <c r="AC643" s="362">
        <f>_xlfn.XLOOKUP($A643,'Total project cost for DCs'!$A$4:$A$111,'Total project cost for DCs'!AM$4:AM$111,0,0)*_xlfn.XLOOKUP($A643,Drury_beneficiary_allocation!$A$5:$A$104,Drury_beneficiary_allocation!$H$5:$H$104,0,0)</f>
        <v>0</v>
      </c>
      <c r="AD643" s="362">
        <f>_xlfn.XLOOKUP($A643,'Total project cost for DCs'!$A$4:$A$111,'Total project cost for DCs'!AN$4:AN$111,0,0)*_xlfn.XLOOKUP($A643,Drury_beneficiary_allocation!$A$5:$A$104,Drury_beneficiary_allocation!$H$5:$H$104,0,0)</f>
        <v>0</v>
      </c>
      <c r="AE643" s="363">
        <f t="shared" si="84"/>
        <v>0</v>
      </c>
      <c r="AF643" s="349"/>
      <c r="AG643" s="349">
        <f t="shared" si="86"/>
        <v>0</v>
      </c>
      <c r="AH643" s="353">
        <v>0</v>
      </c>
      <c r="AI643" s="354" t="str">
        <f t="shared" si="85"/>
        <v>Collector</v>
      </c>
      <c r="AJ643" s="349"/>
      <c r="AK643" s="349"/>
      <c r="AL643" s="355">
        <f>_xlfn.XLOOKUP(A643,'P1 Date Adjustment'!B:B,'P1 Date Adjustment'!F:F,"not found",0)</f>
        <v>2033</v>
      </c>
      <c r="AM643" s="349">
        <f t="shared" si="87"/>
        <v>0</v>
      </c>
    </row>
    <row r="644" spans="1:39" ht="30" x14ac:dyDescent="0.25">
      <c r="A644" s="129">
        <v>8</v>
      </c>
      <c r="B644" s="358" t="s">
        <v>200</v>
      </c>
      <c r="C644" s="358" t="str">
        <f>_xlfn.XLOOKUP($A644,'Total project cost for DCs'!A:A,'Total project cost for DCs'!C:C,"Not found",0)</f>
        <v>2-lane urban - upgrade existing road layout with active modes on both sides</v>
      </c>
      <c r="D644" s="355" t="s">
        <v>155</v>
      </c>
      <c r="E644" s="355" t="s">
        <v>199</v>
      </c>
      <c r="H644" s="355" t="s">
        <v>833</v>
      </c>
      <c r="I644" s="359">
        <f>_xlfn.XLOOKUP($H644,DC_growth_AGS!$A$665:$A$673,DC_growth_AGS!$O$665:$O$673,"Not found",0)</f>
        <v>0.61047382917385584</v>
      </c>
      <c r="J644" s="355">
        <v>2033</v>
      </c>
      <c r="K644" s="362">
        <f>_xlfn.XLOOKUP($A644,'Total project cost for DCs'!$A$4:$A$111,'Total project cost for DCs'!U$4:U$111,0,0)*_xlfn.XLOOKUP($A644,Drury_beneficiary_allocation!$A$5:$A$104,Drury_beneficiary_allocation!$H$5:$H$104,0,0)</f>
        <v>0</v>
      </c>
      <c r="L644" s="362">
        <f>_xlfn.XLOOKUP($A644,'Total project cost for DCs'!$A$4:$A$111,'Total project cost for DCs'!V$4:V$111,0,0)*_xlfn.XLOOKUP($A644,Drury_beneficiary_allocation!$A$5:$A$104,Drury_beneficiary_allocation!$H$5:$H$104,0,0)</f>
        <v>0</v>
      </c>
      <c r="M644" s="362">
        <f>_xlfn.XLOOKUP($A644,'Total project cost for DCs'!$A$4:$A$111,'Total project cost for DCs'!W$4:W$111,0,0)*_xlfn.XLOOKUP($A644,Drury_beneficiary_allocation!$A$5:$A$104,Drury_beneficiary_allocation!$H$5:$H$104,0,0)</f>
        <v>0</v>
      </c>
      <c r="N644" s="362">
        <f>_xlfn.XLOOKUP($A644,'Total project cost for DCs'!$A$4:$A$111,'Total project cost for DCs'!X$4:X$111,0,0)*_xlfn.XLOOKUP($A644,Drury_beneficiary_allocation!$A$5:$A$104,Drury_beneficiary_allocation!$H$5:$H$104,0,0)</f>
        <v>0</v>
      </c>
      <c r="O644" s="362">
        <f>_xlfn.XLOOKUP($A644,'Total project cost for DCs'!$A$4:$A$111,'Total project cost for DCs'!Y$4:Y$111,0,0)*_xlfn.XLOOKUP($A644,Drury_beneficiary_allocation!$A$5:$A$104,Drury_beneficiary_allocation!$H$5:$H$104,0,0)</f>
        <v>0</v>
      </c>
      <c r="P644" s="362">
        <f>_xlfn.XLOOKUP($A644,'Total project cost for DCs'!$A$4:$A$111,'Total project cost for DCs'!Z$4:Z$111,0,0)*_xlfn.XLOOKUP($A644,Drury_beneficiary_allocation!$A$5:$A$104,Drury_beneficiary_allocation!$H$5:$H$104,0,0)</f>
        <v>0</v>
      </c>
      <c r="Q644" s="362">
        <f>_xlfn.XLOOKUP($A644,'Total project cost for DCs'!$A$4:$A$111,'Total project cost for DCs'!AA$4:AA$111,0,0)*_xlfn.XLOOKUP($A644,Drury_beneficiary_allocation!$A$5:$A$104,Drury_beneficiary_allocation!$H$5:$H$104,0,0)</f>
        <v>0</v>
      </c>
      <c r="R644" s="362">
        <f>_xlfn.XLOOKUP($A644,'Total project cost for DCs'!$A$4:$A$111,'Total project cost for DCs'!AB$4:AB$111,0,0)*_xlfn.XLOOKUP($A644,Drury_beneficiary_allocation!$A$5:$A$104,Drury_beneficiary_allocation!$H$5:$H$104,0,0)</f>
        <v>0</v>
      </c>
      <c r="S644" s="362">
        <f>_xlfn.XLOOKUP($A644,'Total project cost for DCs'!$A$4:$A$111,'Total project cost for DCs'!AC$4:AC$111,0,0)*_xlfn.XLOOKUP($A644,Drury_beneficiary_allocation!$A$5:$A$104,Drury_beneficiary_allocation!$H$5:$H$104,0,0)</f>
        <v>0</v>
      </c>
      <c r="T644" s="362">
        <f>_xlfn.XLOOKUP($A644,'Total project cost for DCs'!$A$4:$A$111,'Total project cost for DCs'!AD$4:AD$111,0,0)*_xlfn.XLOOKUP($A644,Drury_beneficiary_allocation!$A$5:$A$104,Drury_beneficiary_allocation!$H$5:$H$104,0,0)</f>
        <v>0</v>
      </c>
      <c r="U644" s="362">
        <f>_xlfn.XLOOKUP($A644,'Total project cost for DCs'!$A$4:$A$111,'Total project cost for DCs'!AE$4:AE$111,0,0)*_xlfn.XLOOKUP($A644,Drury_beneficiary_allocation!$A$5:$A$104,Drury_beneficiary_allocation!$H$5:$H$104,0,0)</f>
        <v>0</v>
      </c>
      <c r="V644" s="362">
        <f>_xlfn.XLOOKUP($A644,'Total project cost for DCs'!$A$4:$A$111,'Total project cost for DCs'!AF$4:AF$111,0,0)*_xlfn.XLOOKUP($A644,Drury_beneficiary_allocation!$A$5:$A$104,Drury_beneficiary_allocation!$H$5:$H$104,0,0)</f>
        <v>0</v>
      </c>
      <c r="W644" s="362">
        <f>_xlfn.XLOOKUP($A644,'Total project cost for DCs'!$A$4:$A$111,'Total project cost for DCs'!AG$4:AG$111,0,0)*_xlfn.XLOOKUP($A644,Drury_beneficiary_allocation!$A$5:$A$104,Drury_beneficiary_allocation!$H$5:$H$104,0,0)</f>
        <v>0</v>
      </c>
      <c r="X644" s="362">
        <f>_xlfn.XLOOKUP($A644,'Total project cost for DCs'!$A$4:$A$111,'Total project cost for DCs'!AH$4:AH$111,0,0)*_xlfn.XLOOKUP($A644,Drury_beneficiary_allocation!$A$5:$A$104,Drury_beneficiary_allocation!$H$5:$H$104,0,0)</f>
        <v>0</v>
      </c>
      <c r="Y644" s="362">
        <f>_xlfn.XLOOKUP($A644,'Total project cost for DCs'!$A$4:$A$111,'Total project cost for DCs'!AI$4:AI$111,0,0)*_xlfn.XLOOKUP($A644,Drury_beneficiary_allocation!$A$5:$A$104,Drury_beneficiary_allocation!$H$5:$H$104,0,0)</f>
        <v>0</v>
      </c>
      <c r="Z644" s="362">
        <f>_xlfn.XLOOKUP($A644,'Total project cost for DCs'!$A$4:$A$111,'Total project cost for DCs'!AJ$4:AJ$111,0,0)*_xlfn.XLOOKUP($A644,Drury_beneficiary_allocation!$A$5:$A$104,Drury_beneficiary_allocation!$H$5:$H$104,0,0)</f>
        <v>0</v>
      </c>
      <c r="AA644" s="362">
        <f>_xlfn.XLOOKUP($A644,'Total project cost for DCs'!$A$4:$A$111,'Total project cost for DCs'!AK$4:AK$111,0,0)*_xlfn.XLOOKUP($A644,Drury_beneficiary_allocation!$A$5:$A$104,Drury_beneficiary_allocation!$H$5:$H$104,0,0)</f>
        <v>0</v>
      </c>
      <c r="AB644" s="362">
        <f>_xlfn.XLOOKUP($A644,'Total project cost for DCs'!$A$4:$A$111,'Total project cost for DCs'!AL$4:AL$111,0,0)*_xlfn.XLOOKUP($A644,Drury_beneficiary_allocation!$A$5:$A$104,Drury_beneficiary_allocation!$H$5:$H$104,0,0)</f>
        <v>0</v>
      </c>
      <c r="AC644" s="362">
        <f>_xlfn.XLOOKUP($A644,'Total project cost for DCs'!$A$4:$A$111,'Total project cost for DCs'!AM$4:AM$111,0,0)*_xlfn.XLOOKUP($A644,Drury_beneficiary_allocation!$A$5:$A$104,Drury_beneficiary_allocation!$H$5:$H$104,0,0)</f>
        <v>0</v>
      </c>
      <c r="AD644" s="362">
        <f>_xlfn.XLOOKUP($A644,'Total project cost for DCs'!$A$4:$A$111,'Total project cost for DCs'!AN$4:AN$111,0,0)*_xlfn.XLOOKUP($A644,Drury_beneficiary_allocation!$A$5:$A$104,Drury_beneficiary_allocation!$H$5:$H$104,0,0)</f>
        <v>0</v>
      </c>
      <c r="AE644" s="363">
        <f t="shared" ref="AE644:AE707" si="97">SUM(K644:AD644)</f>
        <v>0</v>
      </c>
      <c r="AF644" s="349"/>
      <c r="AG644" s="349">
        <f t="shared" si="86"/>
        <v>0</v>
      </c>
      <c r="AH644" s="353">
        <v>0</v>
      </c>
      <c r="AI644" s="354" t="str">
        <f t="shared" ref="AI644:AI707" si="98">IF(OR(E644="Upgrade Collector",E644="Greenfields Collector",E644="New Collector (AT)"),"Collector","Arterial")</f>
        <v>Collector</v>
      </c>
      <c r="AJ644" s="349"/>
      <c r="AK644" s="349"/>
      <c r="AL644" s="355">
        <f>_xlfn.XLOOKUP(A644,'P1 Date Adjustment'!B:B,'P1 Date Adjustment'!F:F,"not found",0)</f>
        <v>2033</v>
      </c>
      <c r="AM644" s="349">
        <f t="shared" si="87"/>
        <v>0</v>
      </c>
    </row>
    <row r="645" spans="1:39" ht="30" x14ac:dyDescent="0.25">
      <c r="A645" s="129" t="s">
        <v>214</v>
      </c>
      <c r="B645" s="358" t="s">
        <v>215</v>
      </c>
      <c r="C645" s="358" t="str">
        <f>_xlfn.XLOOKUP($A645,'Total project cost for DCs'!A:A,'Total project cost for DCs'!C:C,"Not found",0)</f>
        <v xml:space="preserve"> 2-lane signalised intersection with active mode crossings</v>
      </c>
      <c r="D645" s="355" t="s">
        <v>155</v>
      </c>
      <c r="E645" s="355" t="s">
        <v>190</v>
      </c>
      <c r="H645" s="355" t="s">
        <v>833</v>
      </c>
      <c r="I645" s="359">
        <f>_xlfn.XLOOKUP($H645,DC_growth_AGS!$A$665:$A$673,DC_growth_AGS!$O$665:$O$673,"Not found",0)</f>
        <v>0.61047382917385584</v>
      </c>
      <c r="J645" s="355">
        <v>2029</v>
      </c>
      <c r="K645" s="362">
        <f>_xlfn.XLOOKUP($A645,'Total project cost for DCs'!$A$4:$A$111,'Total project cost for DCs'!U$4:U$111,0,0)*_xlfn.XLOOKUP($A645,Drury_beneficiary_allocation!$A$5:$A$104,Drury_beneficiary_allocation!$H$5:$H$104,0,0)</f>
        <v>0</v>
      </c>
      <c r="L645" s="362">
        <f>_xlfn.XLOOKUP($A645,'Total project cost for DCs'!$A$4:$A$111,'Total project cost for DCs'!V$4:V$111,0,0)*_xlfn.XLOOKUP($A645,Drury_beneficiary_allocation!$A$5:$A$104,Drury_beneficiary_allocation!$H$5:$H$104,0,0)</f>
        <v>0</v>
      </c>
      <c r="M645" s="362">
        <f>_xlfn.XLOOKUP($A645,'Total project cost for DCs'!$A$4:$A$111,'Total project cost for DCs'!W$4:W$111,0,0)*_xlfn.XLOOKUP($A645,Drury_beneficiary_allocation!$A$5:$A$104,Drury_beneficiary_allocation!$H$5:$H$104,0,0)</f>
        <v>0</v>
      </c>
      <c r="N645" s="362">
        <f>_xlfn.XLOOKUP($A645,'Total project cost for DCs'!$A$4:$A$111,'Total project cost for DCs'!X$4:X$111,0,0)*_xlfn.XLOOKUP($A645,Drury_beneficiary_allocation!$A$5:$A$104,Drury_beneficiary_allocation!$H$5:$H$104,0,0)</f>
        <v>0</v>
      </c>
      <c r="O645" s="362">
        <f>_xlfn.XLOOKUP($A645,'Total project cost for DCs'!$A$4:$A$111,'Total project cost for DCs'!Y$4:Y$111,0,0)*_xlfn.XLOOKUP($A645,Drury_beneficiary_allocation!$A$5:$A$104,Drury_beneficiary_allocation!$H$5:$H$104,0,0)</f>
        <v>0</v>
      </c>
      <c r="P645" s="362">
        <f>_xlfn.XLOOKUP($A645,'Total project cost for DCs'!$A$4:$A$111,'Total project cost for DCs'!Z$4:Z$111,0,0)*_xlfn.XLOOKUP($A645,Drury_beneficiary_allocation!$A$5:$A$104,Drury_beneficiary_allocation!$H$5:$H$104,0,0)</f>
        <v>0</v>
      </c>
      <c r="Q645" s="362">
        <f>_xlfn.XLOOKUP($A645,'Total project cost for DCs'!$A$4:$A$111,'Total project cost for DCs'!AA$4:AA$111,0,0)*_xlfn.XLOOKUP($A645,Drury_beneficiary_allocation!$A$5:$A$104,Drury_beneficiary_allocation!$H$5:$H$104,0,0)</f>
        <v>0</v>
      </c>
      <c r="R645" s="362">
        <f>_xlfn.XLOOKUP($A645,'Total project cost for DCs'!$A$4:$A$111,'Total project cost for DCs'!AB$4:AB$111,0,0)*_xlfn.XLOOKUP($A645,Drury_beneficiary_allocation!$A$5:$A$104,Drury_beneficiary_allocation!$H$5:$H$104,0,0)</f>
        <v>0</v>
      </c>
      <c r="S645" s="362">
        <f>_xlfn.XLOOKUP($A645,'Total project cost for DCs'!$A$4:$A$111,'Total project cost for DCs'!AC$4:AC$111,0,0)*_xlfn.XLOOKUP($A645,Drury_beneficiary_allocation!$A$5:$A$104,Drury_beneficiary_allocation!$H$5:$H$104,0,0)</f>
        <v>0</v>
      </c>
      <c r="T645" s="362">
        <f>_xlfn.XLOOKUP($A645,'Total project cost for DCs'!$A$4:$A$111,'Total project cost for DCs'!AD$4:AD$111,0,0)*_xlfn.XLOOKUP($A645,Drury_beneficiary_allocation!$A$5:$A$104,Drury_beneficiary_allocation!$H$5:$H$104,0,0)</f>
        <v>0</v>
      </c>
      <c r="U645" s="362">
        <f>_xlfn.XLOOKUP($A645,'Total project cost for DCs'!$A$4:$A$111,'Total project cost for DCs'!AE$4:AE$111,0,0)*_xlfn.XLOOKUP($A645,Drury_beneficiary_allocation!$A$5:$A$104,Drury_beneficiary_allocation!$H$5:$H$104,0,0)</f>
        <v>0</v>
      </c>
      <c r="V645" s="362">
        <f>_xlfn.XLOOKUP($A645,'Total project cost for DCs'!$A$4:$A$111,'Total project cost for DCs'!AF$4:AF$111,0,0)*_xlfn.XLOOKUP($A645,Drury_beneficiary_allocation!$A$5:$A$104,Drury_beneficiary_allocation!$H$5:$H$104,0,0)</f>
        <v>0</v>
      </c>
      <c r="W645" s="362">
        <f>_xlfn.XLOOKUP($A645,'Total project cost for DCs'!$A$4:$A$111,'Total project cost for DCs'!AG$4:AG$111,0,0)*_xlfn.XLOOKUP($A645,Drury_beneficiary_allocation!$A$5:$A$104,Drury_beneficiary_allocation!$H$5:$H$104,0,0)</f>
        <v>0</v>
      </c>
      <c r="X645" s="362">
        <f>_xlfn.XLOOKUP($A645,'Total project cost for DCs'!$A$4:$A$111,'Total project cost for DCs'!AH$4:AH$111,0,0)*_xlfn.XLOOKUP($A645,Drury_beneficiary_allocation!$A$5:$A$104,Drury_beneficiary_allocation!$H$5:$H$104,0,0)</f>
        <v>0</v>
      </c>
      <c r="Y645" s="362">
        <f>_xlfn.XLOOKUP($A645,'Total project cost for DCs'!$A$4:$A$111,'Total project cost for DCs'!AI$4:AI$111,0,0)*_xlfn.XLOOKUP($A645,Drury_beneficiary_allocation!$A$5:$A$104,Drury_beneficiary_allocation!$H$5:$H$104,0,0)</f>
        <v>0</v>
      </c>
      <c r="Z645" s="362">
        <f>_xlfn.XLOOKUP($A645,'Total project cost for DCs'!$A$4:$A$111,'Total project cost for DCs'!AJ$4:AJ$111,0,0)*_xlfn.XLOOKUP($A645,Drury_beneficiary_allocation!$A$5:$A$104,Drury_beneficiary_allocation!$H$5:$H$104,0,0)</f>
        <v>0</v>
      </c>
      <c r="AA645" s="362">
        <f>_xlfn.XLOOKUP($A645,'Total project cost for DCs'!$A$4:$A$111,'Total project cost for DCs'!AK$4:AK$111,0,0)*_xlfn.XLOOKUP($A645,Drury_beneficiary_allocation!$A$5:$A$104,Drury_beneficiary_allocation!$H$5:$H$104,0,0)</f>
        <v>0</v>
      </c>
      <c r="AB645" s="362">
        <f>_xlfn.XLOOKUP($A645,'Total project cost for DCs'!$A$4:$A$111,'Total project cost for DCs'!AL$4:AL$111,0,0)*_xlfn.XLOOKUP($A645,Drury_beneficiary_allocation!$A$5:$A$104,Drury_beneficiary_allocation!$H$5:$H$104,0,0)</f>
        <v>0</v>
      </c>
      <c r="AC645" s="362">
        <f>_xlfn.XLOOKUP($A645,'Total project cost for DCs'!$A$4:$A$111,'Total project cost for DCs'!AM$4:AM$111,0,0)*_xlfn.XLOOKUP($A645,Drury_beneficiary_allocation!$A$5:$A$104,Drury_beneficiary_allocation!$H$5:$H$104,0,0)</f>
        <v>0</v>
      </c>
      <c r="AD645" s="362">
        <f>_xlfn.XLOOKUP($A645,'Total project cost for DCs'!$A$4:$A$111,'Total project cost for DCs'!AN$4:AN$111,0,0)*_xlfn.XLOOKUP($A645,Drury_beneficiary_allocation!$A$5:$A$104,Drury_beneficiary_allocation!$H$5:$H$104,0,0)</f>
        <v>0</v>
      </c>
      <c r="AE645" s="363">
        <f t="shared" si="97"/>
        <v>0</v>
      </c>
      <c r="AF645" s="349"/>
      <c r="AG645" s="349">
        <f t="shared" ref="AG645:AG708" si="99">SUM(K645:AD645)</f>
        <v>0</v>
      </c>
      <c r="AH645" s="353">
        <v>0</v>
      </c>
      <c r="AI645" s="354" t="str">
        <f t="shared" si="98"/>
        <v>Arterial</v>
      </c>
      <c r="AJ645" s="349"/>
      <c r="AK645" s="349"/>
      <c r="AL645" s="355">
        <f>_xlfn.XLOOKUP(A645,'P1 Date Adjustment'!B:B,'P1 Date Adjustment'!F:F,"not found",0)</f>
        <v>2029</v>
      </c>
      <c r="AM645" s="349">
        <f t="shared" ref="AM645:AM708" si="100">AG645*I645</f>
        <v>0</v>
      </c>
    </row>
    <row r="646" spans="1:39" ht="30" x14ac:dyDescent="0.25">
      <c r="A646" s="129" t="s">
        <v>217</v>
      </c>
      <c r="B646" s="358" t="s">
        <v>215</v>
      </c>
      <c r="C646" s="358" t="str">
        <f>_xlfn.XLOOKUP($A646,'Total project cost for DCs'!A:A,'Total project cost for DCs'!C:C,"Not found",0)</f>
        <v>multi-lane roundabout with active mode crossings, SGA design</v>
      </c>
      <c r="D646" s="355" t="s">
        <v>155</v>
      </c>
      <c r="E646" s="355" t="s">
        <v>157</v>
      </c>
      <c r="H646" s="355" t="s">
        <v>833</v>
      </c>
      <c r="I646" s="359">
        <f>_xlfn.XLOOKUP($H646,DC_growth_AGS!$A$665:$A$673,DC_growth_AGS!$O$665:$O$673,"Not found",0)</f>
        <v>0.61047382917385584</v>
      </c>
      <c r="J646" s="355">
        <v>2031</v>
      </c>
      <c r="K646" s="362">
        <f>_xlfn.XLOOKUP($A646,'Total project cost for DCs'!$A$4:$A$111,'Total project cost for DCs'!U$4:U$111,0,0)*_xlfn.XLOOKUP($A646,Drury_beneficiary_allocation!$A$5:$A$104,Drury_beneficiary_allocation!$H$5:$H$104,0,0)</f>
        <v>96589.529627105745</v>
      </c>
      <c r="L646" s="362">
        <f>_xlfn.XLOOKUP($A646,'Total project cost for DCs'!$A$4:$A$111,'Total project cost for DCs'!V$4:V$111,0,0)*_xlfn.XLOOKUP($A646,Drury_beneficiary_allocation!$A$5:$A$104,Drury_beneficiary_allocation!$H$5:$H$104,0,0)</f>
        <v>28248.32219224397</v>
      </c>
      <c r="M646" s="362">
        <f>_xlfn.XLOOKUP($A646,'Total project cost for DCs'!$A$4:$A$111,'Total project cost for DCs'!W$4:W$111,0,0)*_xlfn.XLOOKUP($A646,Drury_beneficiary_allocation!$A$5:$A$104,Drury_beneficiary_allocation!$H$5:$H$104,0,0)</f>
        <v>297829.76435378066</v>
      </c>
      <c r="N646" s="362">
        <f>_xlfn.XLOOKUP($A646,'Total project cost for DCs'!$A$4:$A$111,'Total project cost for DCs'!X$4:X$111,0,0)*_xlfn.XLOOKUP($A646,Drury_beneficiary_allocation!$A$5:$A$104,Drury_beneficiary_allocation!$H$5:$H$104,0,0)</f>
        <v>0</v>
      </c>
      <c r="O646" s="362">
        <f>_xlfn.XLOOKUP($A646,'Total project cost for DCs'!$A$4:$A$111,'Total project cost for DCs'!Y$4:Y$111,0,0)*_xlfn.XLOOKUP($A646,Drury_beneficiary_allocation!$A$5:$A$104,Drury_beneficiary_allocation!$H$5:$H$104,0,0)</f>
        <v>0</v>
      </c>
      <c r="P646" s="362">
        <f>_xlfn.XLOOKUP($A646,'Total project cost for DCs'!$A$4:$A$111,'Total project cost for DCs'!Z$4:Z$111,0,0)*_xlfn.XLOOKUP($A646,Drury_beneficiary_allocation!$A$5:$A$104,Drury_beneficiary_allocation!$H$5:$H$104,0,0)</f>
        <v>0</v>
      </c>
      <c r="Q646" s="362">
        <f>_xlfn.XLOOKUP($A646,'Total project cost for DCs'!$A$4:$A$111,'Total project cost for DCs'!AA$4:AA$111,0,0)*_xlfn.XLOOKUP($A646,Drury_beneficiary_allocation!$A$5:$A$104,Drury_beneficiary_allocation!$H$5:$H$104,0,0)</f>
        <v>0</v>
      </c>
      <c r="R646" s="362">
        <f>_xlfn.XLOOKUP($A646,'Total project cost for DCs'!$A$4:$A$111,'Total project cost for DCs'!AB$4:AB$111,0,0)*_xlfn.XLOOKUP($A646,Drury_beneficiary_allocation!$A$5:$A$104,Drury_beneficiary_allocation!$H$5:$H$104,0,0)</f>
        <v>0</v>
      </c>
      <c r="S646" s="362">
        <f>_xlfn.XLOOKUP($A646,'Total project cost for DCs'!$A$4:$A$111,'Total project cost for DCs'!AC$4:AC$111,0,0)*_xlfn.XLOOKUP($A646,Drury_beneficiary_allocation!$A$5:$A$104,Drury_beneficiary_allocation!$H$5:$H$104,0,0)</f>
        <v>0</v>
      </c>
      <c r="T646" s="362">
        <f>_xlfn.XLOOKUP($A646,'Total project cost for DCs'!$A$4:$A$111,'Total project cost for DCs'!AD$4:AD$111,0,0)*_xlfn.XLOOKUP($A646,Drury_beneficiary_allocation!$A$5:$A$104,Drury_beneficiary_allocation!$H$5:$H$104,0,0)</f>
        <v>0</v>
      </c>
      <c r="U646" s="362">
        <f>_xlfn.XLOOKUP($A646,'Total project cost for DCs'!$A$4:$A$111,'Total project cost for DCs'!AE$4:AE$111,0,0)*_xlfn.XLOOKUP($A646,Drury_beneficiary_allocation!$A$5:$A$104,Drury_beneficiary_allocation!$H$5:$H$104,0,0)</f>
        <v>0</v>
      </c>
      <c r="V646" s="362">
        <f>_xlfn.XLOOKUP($A646,'Total project cost for DCs'!$A$4:$A$111,'Total project cost for DCs'!AF$4:AF$111,0,0)*_xlfn.XLOOKUP($A646,Drury_beneficiary_allocation!$A$5:$A$104,Drury_beneficiary_allocation!$H$5:$H$104,0,0)</f>
        <v>0</v>
      </c>
      <c r="W646" s="362">
        <f>_xlfn.XLOOKUP($A646,'Total project cost for DCs'!$A$4:$A$111,'Total project cost for DCs'!AG$4:AG$111,0,0)*_xlfn.XLOOKUP($A646,Drury_beneficiary_allocation!$A$5:$A$104,Drury_beneficiary_allocation!$H$5:$H$104,0,0)</f>
        <v>0</v>
      </c>
      <c r="X646" s="362">
        <f>_xlfn.XLOOKUP($A646,'Total project cost for DCs'!$A$4:$A$111,'Total project cost for DCs'!AH$4:AH$111,0,0)*_xlfn.XLOOKUP($A646,Drury_beneficiary_allocation!$A$5:$A$104,Drury_beneficiary_allocation!$H$5:$H$104,0,0)</f>
        <v>0</v>
      </c>
      <c r="Y646" s="362">
        <f>_xlfn.XLOOKUP($A646,'Total project cost for DCs'!$A$4:$A$111,'Total project cost for DCs'!AI$4:AI$111,0,0)*_xlfn.XLOOKUP($A646,Drury_beneficiary_allocation!$A$5:$A$104,Drury_beneficiary_allocation!$H$5:$H$104,0,0)</f>
        <v>0</v>
      </c>
      <c r="Z646" s="362">
        <f>_xlfn.XLOOKUP($A646,'Total project cost for DCs'!$A$4:$A$111,'Total project cost for DCs'!AJ$4:AJ$111,0,0)*_xlfn.XLOOKUP($A646,Drury_beneficiary_allocation!$A$5:$A$104,Drury_beneficiary_allocation!$H$5:$H$104,0,0)</f>
        <v>0</v>
      </c>
      <c r="AA646" s="362">
        <f>_xlfn.XLOOKUP($A646,'Total project cost for DCs'!$A$4:$A$111,'Total project cost for DCs'!AK$4:AK$111,0,0)*_xlfn.XLOOKUP($A646,Drury_beneficiary_allocation!$A$5:$A$104,Drury_beneficiary_allocation!$H$5:$H$104,0,0)</f>
        <v>0</v>
      </c>
      <c r="AB646" s="362">
        <f>_xlfn.XLOOKUP($A646,'Total project cost for DCs'!$A$4:$A$111,'Total project cost for DCs'!AL$4:AL$111,0,0)*_xlfn.XLOOKUP($A646,Drury_beneficiary_allocation!$A$5:$A$104,Drury_beneficiary_allocation!$H$5:$H$104,0,0)</f>
        <v>0</v>
      </c>
      <c r="AC646" s="362">
        <f>_xlfn.XLOOKUP($A646,'Total project cost for DCs'!$A$4:$A$111,'Total project cost for DCs'!AM$4:AM$111,0,0)*_xlfn.XLOOKUP($A646,Drury_beneficiary_allocation!$A$5:$A$104,Drury_beneficiary_allocation!$H$5:$H$104,0,0)</f>
        <v>0</v>
      </c>
      <c r="AD646" s="362">
        <f>_xlfn.XLOOKUP($A646,'Total project cost for DCs'!$A$4:$A$111,'Total project cost for DCs'!AN$4:AN$111,0,0)*_xlfn.XLOOKUP($A646,Drury_beneficiary_allocation!$A$5:$A$104,Drury_beneficiary_allocation!$H$5:$H$104,0,0)</f>
        <v>0</v>
      </c>
      <c r="AE646" s="363">
        <f t="shared" si="97"/>
        <v>422667.61617313034</v>
      </c>
      <c r="AF646" s="349"/>
      <c r="AG646" s="349">
        <f t="shared" si="99"/>
        <v>422667.61617313034</v>
      </c>
      <c r="AH646" s="353">
        <v>0</v>
      </c>
      <c r="AI646" s="354" t="str">
        <f t="shared" si="98"/>
        <v>Arterial</v>
      </c>
      <c r="AJ646" s="349"/>
      <c r="AK646" s="349"/>
      <c r="AL646" s="355">
        <f>_xlfn.XLOOKUP(A646,'P1 Date Adjustment'!B:B,'P1 Date Adjustment'!F:F,"not found",0)</f>
        <v>2031</v>
      </c>
      <c r="AM646" s="349">
        <f t="shared" si="100"/>
        <v>258027.51811299645</v>
      </c>
    </row>
    <row r="647" spans="1:39" ht="30" x14ac:dyDescent="0.25">
      <c r="A647" s="129">
        <v>11</v>
      </c>
      <c r="B647" s="358" t="s">
        <v>219</v>
      </c>
      <c r="C647" s="358" t="str">
        <f>_xlfn.XLOOKUP($A647,'Total project cost for DCs'!A:A,'Total project cost for DCs'!C:C,"Not found",0)</f>
        <v>Roundabout as per SGA design</v>
      </c>
      <c r="D647" s="355" t="s">
        <v>155</v>
      </c>
      <c r="E647" s="355" t="s">
        <v>190</v>
      </c>
      <c r="H647" s="355" t="s">
        <v>833</v>
      </c>
      <c r="I647" s="359">
        <f>_xlfn.XLOOKUP($H647,DC_growth_AGS!$A$665:$A$673,DC_growth_AGS!$O$665:$O$673,"Not found",0)</f>
        <v>0.61047382917385584</v>
      </c>
      <c r="J647" s="355">
        <v>2031</v>
      </c>
      <c r="K647" s="362">
        <f>_xlfn.XLOOKUP($A647,'Total project cost for DCs'!$A$4:$A$111,'Total project cost for DCs'!U$4:U$111,0,0)*_xlfn.XLOOKUP($A647,Drury_beneficiary_allocation!$A$5:$A$104,Drury_beneficiary_allocation!$H$5:$H$104,0,0)</f>
        <v>5914.5893378865148</v>
      </c>
      <c r="L647" s="362">
        <f>_xlfn.XLOOKUP($A647,'Total project cost for DCs'!$A$4:$A$111,'Total project cost for DCs'!V$4:V$111,0,0)*_xlfn.XLOOKUP($A647,Drury_beneficiary_allocation!$A$5:$A$104,Drury_beneficiary_allocation!$H$5:$H$104,0,0)</f>
        <v>2561.9118508861111</v>
      </c>
      <c r="M647" s="362">
        <f>_xlfn.XLOOKUP($A647,'Total project cost for DCs'!$A$4:$A$111,'Total project cost for DCs'!W$4:W$111,0,0)*_xlfn.XLOOKUP($A647,Drury_beneficiary_allocation!$A$5:$A$104,Drury_beneficiary_allocation!$H$5:$H$104,0,0)</f>
        <v>26173.190171884569</v>
      </c>
      <c r="N647" s="362">
        <f>_xlfn.XLOOKUP($A647,'Total project cost for DCs'!$A$4:$A$111,'Total project cost for DCs'!X$4:X$111,0,0)*_xlfn.XLOOKUP($A647,Drury_beneficiary_allocation!$A$5:$A$104,Drury_beneficiary_allocation!$H$5:$H$104,0,0)</f>
        <v>0</v>
      </c>
      <c r="O647" s="362">
        <f>_xlfn.XLOOKUP($A647,'Total project cost for DCs'!$A$4:$A$111,'Total project cost for DCs'!Y$4:Y$111,0,0)*_xlfn.XLOOKUP($A647,Drury_beneficiary_allocation!$A$5:$A$104,Drury_beneficiary_allocation!$H$5:$H$104,0,0)</f>
        <v>0</v>
      </c>
      <c r="P647" s="362">
        <f>_xlfn.XLOOKUP($A647,'Total project cost for DCs'!$A$4:$A$111,'Total project cost for DCs'!Z$4:Z$111,0,0)*_xlfn.XLOOKUP($A647,Drury_beneficiary_allocation!$A$5:$A$104,Drury_beneficiary_allocation!$H$5:$H$104,0,0)</f>
        <v>0</v>
      </c>
      <c r="Q647" s="362">
        <f>_xlfn.XLOOKUP($A647,'Total project cost for DCs'!$A$4:$A$111,'Total project cost for DCs'!AA$4:AA$111,0,0)*_xlfn.XLOOKUP($A647,Drury_beneficiary_allocation!$A$5:$A$104,Drury_beneficiary_allocation!$H$5:$H$104,0,0)</f>
        <v>0</v>
      </c>
      <c r="R647" s="362">
        <f>_xlfn.XLOOKUP($A647,'Total project cost for DCs'!$A$4:$A$111,'Total project cost for DCs'!AB$4:AB$111,0,0)*_xlfn.XLOOKUP($A647,Drury_beneficiary_allocation!$A$5:$A$104,Drury_beneficiary_allocation!$H$5:$H$104,0,0)</f>
        <v>0</v>
      </c>
      <c r="S647" s="362">
        <f>_xlfn.XLOOKUP($A647,'Total project cost for DCs'!$A$4:$A$111,'Total project cost for DCs'!AC$4:AC$111,0,0)*_xlfn.XLOOKUP($A647,Drury_beneficiary_allocation!$A$5:$A$104,Drury_beneficiary_allocation!$H$5:$H$104,0,0)</f>
        <v>0</v>
      </c>
      <c r="T647" s="362">
        <f>_xlfn.XLOOKUP($A647,'Total project cost for DCs'!$A$4:$A$111,'Total project cost for DCs'!AD$4:AD$111,0,0)*_xlfn.XLOOKUP($A647,Drury_beneficiary_allocation!$A$5:$A$104,Drury_beneficiary_allocation!$H$5:$H$104,0,0)</f>
        <v>0</v>
      </c>
      <c r="U647" s="362">
        <f>_xlfn.XLOOKUP($A647,'Total project cost for DCs'!$A$4:$A$111,'Total project cost for DCs'!AE$4:AE$111,0,0)*_xlfn.XLOOKUP($A647,Drury_beneficiary_allocation!$A$5:$A$104,Drury_beneficiary_allocation!$H$5:$H$104,0,0)</f>
        <v>0</v>
      </c>
      <c r="V647" s="362">
        <f>_xlfn.XLOOKUP($A647,'Total project cost for DCs'!$A$4:$A$111,'Total project cost for DCs'!AF$4:AF$111,0,0)*_xlfn.XLOOKUP($A647,Drury_beneficiary_allocation!$A$5:$A$104,Drury_beneficiary_allocation!$H$5:$H$104,0,0)</f>
        <v>0</v>
      </c>
      <c r="W647" s="362">
        <f>_xlfn.XLOOKUP($A647,'Total project cost for DCs'!$A$4:$A$111,'Total project cost for DCs'!AG$4:AG$111,0,0)*_xlfn.XLOOKUP($A647,Drury_beneficiary_allocation!$A$5:$A$104,Drury_beneficiary_allocation!$H$5:$H$104,0,0)</f>
        <v>0</v>
      </c>
      <c r="X647" s="362">
        <f>_xlfn.XLOOKUP($A647,'Total project cost for DCs'!$A$4:$A$111,'Total project cost for DCs'!AH$4:AH$111,0,0)*_xlfn.XLOOKUP($A647,Drury_beneficiary_allocation!$A$5:$A$104,Drury_beneficiary_allocation!$H$5:$H$104,0,0)</f>
        <v>0</v>
      </c>
      <c r="Y647" s="362">
        <f>_xlfn.XLOOKUP($A647,'Total project cost for DCs'!$A$4:$A$111,'Total project cost for DCs'!AI$4:AI$111,0,0)*_xlfn.XLOOKUP($A647,Drury_beneficiary_allocation!$A$5:$A$104,Drury_beneficiary_allocation!$H$5:$H$104,0,0)</f>
        <v>0</v>
      </c>
      <c r="Z647" s="362">
        <f>_xlfn.XLOOKUP($A647,'Total project cost for DCs'!$A$4:$A$111,'Total project cost for DCs'!AJ$4:AJ$111,0,0)*_xlfn.XLOOKUP($A647,Drury_beneficiary_allocation!$A$5:$A$104,Drury_beneficiary_allocation!$H$5:$H$104,0,0)</f>
        <v>0</v>
      </c>
      <c r="AA647" s="362">
        <f>_xlfn.XLOOKUP($A647,'Total project cost for DCs'!$A$4:$A$111,'Total project cost for DCs'!AK$4:AK$111,0,0)*_xlfn.XLOOKUP($A647,Drury_beneficiary_allocation!$A$5:$A$104,Drury_beneficiary_allocation!$H$5:$H$104,0,0)</f>
        <v>0</v>
      </c>
      <c r="AB647" s="362">
        <f>_xlfn.XLOOKUP($A647,'Total project cost for DCs'!$A$4:$A$111,'Total project cost for DCs'!AL$4:AL$111,0,0)*_xlfn.XLOOKUP($A647,Drury_beneficiary_allocation!$A$5:$A$104,Drury_beneficiary_allocation!$H$5:$H$104,0,0)</f>
        <v>0</v>
      </c>
      <c r="AC647" s="362">
        <f>_xlfn.XLOOKUP($A647,'Total project cost for DCs'!$A$4:$A$111,'Total project cost for DCs'!AM$4:AM$111,0,0)*_xlfn.XLOOKUP($A647,Drury_beneficiary_allocation!$A$5:$A$104,Drury_beneficiary_allocation!$H$5:$H$104,0,0)</f>
        <v>0</v>
      </c>
      <c r="AD647" s="362">
        <f>_xlfn.XLOOKUP($A647,'Total project cost for DCs'!$A$4:$A$111,'Total project cost for DCs'!AN$4:AN$111,0,0)*_xlfn.XLOOKUP($A647,Drury_beneficiary_allocation!$A$5:$A$104,Drury_beneficiary_allocation!$H$5:$H$104,0,0)</f>
        <v>0</v>
      </c>
      <c r="AE647" s="363">
        <f t="shared" si="97"/>
        <v>34649.691360657191</v>
      </c>
      <c r="AF647" s="349"/>
      <c r="AG647" s="349">
        <f t="shared" si="99"/>
        <v>34649.691360657191</v>
      </c>
      <c r="AH647" s="353">
        <v>0</v>
      </c>
      <c r="AI647" s="354" t="str">
        <f t="shared" si="98"/>
        <v>Arterial</v>
      </c>
      <c r="AJ647" s="349"/>
      <c r="AK647" s="349"/>
      <c r="AL647" s="355">
        <f>_xlfn.XLOOKUP(A647,'P1 Date Adjustment'!B:B,'P1 Date Adjustment'!F:F,"not found",0)</f>
        <v>2031</v>
      </c>
      <c r="AM647" s="349">
        <f t="shared" si="100"/>
        <v>21152.729764632666</v>
      </c>
    </row>
    <row r="648" spans="1:39" ht="60" x14ac:dyDescent="0.25">
      <c r="A648" s="129">
        <v>12</v>
      </c>
      <c r="B648" s="358" t="s">
        <v>221</v>
      </c>
      <c r="C648" s="358" t="str">
        <f>_xlfn.XLOOKUP($A648,'Total project cost for DCs'!A:A,'Total project cost for DCs'!C:C,"Not found",0)</f>
        <v>Intersection improvements on Bremner-Firth Rd, Norrie-Firth Rd, GSR-Firth Rd, Active mode facilities on both sides of Firth &amp; Norrie Rd</v>
      </c>
      <c r="D648" s="355" t="s">
        <v>155</v>
      </c>
      <c r="E648" s="355" t="s">
        <v>223</v>
      </c>
      <c r="H648" s="355" t="s">
        <v>833</v>
      </c>
      <c r="I648" s="359">
        <f>_xlfn.XLOOKUP($H648,DC_growth_AGS!$A$665:$A$673,DC_growth_AGS!$O$665:$O$673,"Not found",0)</f>
        <v>0.61047382917385584</v>
      </c>
      <c r="J648" s="355">
        <v>2033</v>
      </c>
      <c r="K648" s="362">
        <f>_xlfn.XLOOKUP($A648,'Total project cost for DCs'!$A$4:$A$111,'Total project cost for DCs'!U$4:U$111,0,0)*_xlfn.XLOOKUP($A648,Drury_beneficiary_allocation!$A$5:$A$104,Drury_beneficiary_allocation!$H$5:$H$104,0,0)</f>
        <v>0</v>
      </c>
      <c r="L648" s="362">
        <f>_xlfn.XLOOKUP($A648,'Total project cost for DCs'!$A$4:$A$111,'Total project cost for DCs'!V$4:V$111,0,0)*_xlfn.XLOOKUP($A648,Drury_beneficiary_allocation!$A$5:$A$104,Drury_beneficiary_allocation!$H$5:$H$104,0,0)</f>
        <v>0</v>
      </c>
      <c r="M648" s="362">
        <f>_xlfn.XLOOKUP($A648,'Total project cost for DCs'!$A$4:$A$111,'Total project cost for DCs'!W$4:W$111,0,0)*_xlfn.XLOOKUP($A648,Drury_beneficiary_allocation!$A$5:$A$104,Drury_beneficiary_allocation!$H$5:$H$104,0,0)</f>
        <v>0</v>
      </c>
      <c r="N648" s="362">
        <f>_xlfn.XLOOKUP($A648,'Total project cost for DCs'!$A$4:$A$111,'Total project cost for DCs'!X$4:X$111,0,0)*_xlfn.XLOOKUP($A648,Drury_beneficiary_allocation!$A$5:$A$104,Drury_beneficiary_allocation!$H$5:$H$104,0,0)</f>
        <v>0</v>
      </c>
      <c r="O648" s="362">
        <f>_xlfn.XLOOKUP($A648,'Total project cost for DCs'!$A$4:$A$111,'Total project cost for DCs'!Y$4:Y$111,0,0)*_xlfn.XLOOKUP($A648,Drury_beneficiary_allocation!$A$5:$A$104,Drury_beneficiary_allocation!$H$5:$H$104,0,0)</f>
        <v>0</v>
      </c>
      <c r="P648" s="362">
        <f>_xlfn.XLOOKUP($A648,'Total project cost for DCs'!$A$4:$A$111,'Total project cost for DCs'!Z$4:Z$111,0,0)*_xlfn.XLOOKUP($A648,Drury_beneficiary_allocation!$A$5:$A$104,Drury_beneficiary_allocation!$H$5:$H$104,0,0)</f>
        <v>0</v>
      </c>
      <c r="Q648" s="362">
        <f>_xlfn.XLOOKUP($A648,'Total project cost for DCs'!$A$4:$A$111,'Total project cost for DCs'!AA$4:AA$111,0,0)*_xlfn.XLOOKUP($A648,Drury_beneficiary_allocation!$A$5:$A$104,Drury_beneficiary_allocation!$H$5:$H$104,0,0)</f>
        <v>0</v>
      </c>
      <c r="R648" s="362">
        <f>_xlfn.XLOOKUP($A648,'Total project cost for DCs'!$A$4:$A$111,'Total project cost for DCs'!AB$4:AB$111,0,0)*_xlfn.XLOOKUP($A648,Drury_beneficiary_allocation!$A$5:$A$104,Drury_beneficiary_allocation!$H$5:$H$104,0,0)</f>
        <v>0</v>
      </c>
      <c r="S648" s="362">
        <f>_xlfn.XLOOKUP($A648,'Total project cost for DCs'!$A$4:$A$111,'Total project cost for DCs'!AC$4:AC$111,0,0)*_xlfn.XLOOKUP($A648,Drury_beneficiary_allocation!$A$5:$A$104,Drury_beneficiary_allocation!$H$5:$H$104,0,0)</f>
        <v>0</v>
      </c>
      <c r="T648" s="362">
        <f>_xlfn.XLOOKUP($A648,'Total project cost for DCs'!$A$4:$A$111,'Total project cost for DCs'!AD$4:AD$111,0,0)*_xlfn.XLOOKUP($A648,Drury_beneficiary_allocation!$A$5:$A$104,Drury_beneficiary_allocation!$H$5:$H$104,0,0)</f>
        <v>0</v>
      </c>
      <c r="U648" s="362">
        <f>_xlfn.XLOOKUP($A648,'Total project cost for DCs'!$A$4:$A$111,'Total project cost for DCs'!AE$4:AE$111,0,0)*_xlfn.XLOOKUP($A648,Drury_beneficiary_allocation!$A$5:$A$104,Drury_beneficiary_allocation!$H$5:$H$104,0,0)</f>
        <v>0</v>
      </c>
      <c r="V648" s="362">
        <f>_xlfn.XLOOKUP($A648,'Total project cost for DCs'!$A$4:$A$111,'Total project cost for DCs'!AF$4:AF$111,0,0)*_xlfn.XLOOKUP($A648,Drury_beneficiary_allocation!$A$5:$A$104,Drury_beneficiary_allocation!$H$5:$H$104,0,0)</f>
        <v>0</v>
      </c>
      <c r="W648" s="362">
        <f>_xlfn.XLOOKUP($A648,'Total project cost for DCs'!$A$4:$A$111,'Total project cost for DCs'!AG$4:AG$111,0,0)*_xlfn.XLOOKUP($A648,Drury_beneficiary_allocation!$A$5:$A$104,Drury_beneficiary_allocation!$H$5:$H$104,0,0)</f>
        <v>0</v>
      </c>
      <c r="X648" s="362">
        <f>_xlfn.XLOOKUP($A648,'Total project cost for DCs'!$A$4:$A$111,'Total project cost for DCs'!AH$4:AH$111,0,0)*_xlfn.XLOOKUP($A648,Drury_beneficiary_allocation!$A$5:$A$104,Drury_beneficiary_allocation!$H$5:$H$104,0,0)</f>
        <v>0</v>
      </c>
      <c r="Y648" s="362">
        <f>_xlfn.XLOOKUP($A648,'Total project cost for DCs'!$A$4:$A$111,'Total project cost for DCs'!AI$4:AI$111,0,0)*_xlfn.XLOOKUP($A648,Drury_beneficiary_allocation!$A$5:$A$104,Drury_beneficiary_allocation!$H$5:$H$104,0,0)</f>
        <v>0</v>
      </c>
      <c r="Z648" s="362">
        <f>_xlfn.XLOOKUP($A648,'Total project cost for DCs'!$A$4:$A$111,'Total project cost for DCs'!AJ$4:AJ$111,0,0)*_xlfn.XLOOKUP($A648,Drury_beneficiary_allocation!$A$5:$A$104,Drury_beneficiary_allocation!$H$5:$H$104,0,0)</f>
        <v>0</v>
      </c>
      <c r="AA648" s="362">
        <f>_xlfn.XLOOKUP($A648,'Total project cost for DCs'!$A$4:$A$111,'Total project cost for DCs'!AK$4:AK$111,0,0)*_xlfn.XLOOKUP($A648,Drury_beneficiary_allocation!$A$5:$A$104,Drury_beneficiary_allocation!$H$5:$H$104,0,0)</f>
        <v>0</v>
      </c>
      <c r="AB648" s="362">
        <f>_xlfn.XLOOKUP($A648,'Total project cost for DCs'!$A$4:$A$111,'Total project cost for DCs'!AL$4:AL$111,0,0)*_xlfn.XLOOKUP($A648,Drury_beneficiary_allocation!$A$5:$A$104,Drury_beneficiary_allocation!$H$5:$H$104,0,0)</f>
        <v>0</v>
      </c>
      <c r="AC648" s="362">
        <f>_xlfn.XLOOKUP($A648,'Total project cost for DCs'!$A$4:$A$111,'Total project cost for DCs'!AM$4:AM$111,0,0)*_xlfn.XLOOKUP($A648,Drury_beneficiary_allocation!$A$5:$A$104,Drury_beneficiary_allocation!$H$5:$H$104,0,0)</f>
        <v>0</v>
      </c>
      <c r="AD648" s="362">
        <f>_xlfn.XLOOKUP($A648,'Total project cost for DCs'!$A$4:$A$111,'Total project cost for DCs'!AN$4:AN$111,0,0)*_xlfn.XLOOKUP($A648,Drury_beneficiary_allocation!$A$5:$A$104,Drury_beneficiary_allocation!$H$5:$H$104,0,0)</f>
        <v>0</v>
      </c>
      <c r="AE648" s="363">
        <f t="shared" si="97"/>
        <v>0</v>
      </c>
      <c r="AF648" s="349"/>
      <c r="AG648" s="349">
        <f t="shared" si="99"/>
        <v>0</v>
      </c>
      <c r="AH648" s="353">
        <v>0</v>
      </c>
      <c r="AI648" s="354" t="str">
        <f t="shared" si="98"/>
        <v>Collector</v>
      </c>
      <c r="AJ648" s="349"/>
      <c r="AK648" s="349"/>
      <c r="AL648" s="355">
        <f>_xlfn.XLOOKUP(A648,'P1 Date Adjustment'!B:B,'P1 Date Adjustment'!F:F,"not found",0)</f>
        <v>2033</v>
      </c>
      <c r="AM648" s="349">
        <f t="shared" si="100"/>
        <v>0</v>
      </c>
    </row>
    <row r="649" spans="1:39" ht="30" x14ac:dyDescent="0.25">
      <c r="A649" s="129" t="s">
        <v>224</v>
      </c>
      <c r="B649" s="358" t="s">
        <v>225</v>
      </c>
      <c r="C649" s="358" t="str">
        <f>_xlfn.XLOOKUP($A649,'Total project cost for DCs'!A:A,'Total project cost for DCs'!C:C,"Not found",0)</f>
        <v>2-lane urban- new 2-lane arterial with active modes on both sides + intersection improvements (TDM)</v>
      </c>
      <c r="D649" s="355" t="s">
        <v>155</v>
      </c>
      <c r="E649" s="355" t="s">
        <v>227</v>
      </c>
      <c r="H649" s="355" t="s">
        <v>833</v>
      </c>
      <c r="I649" s="359">
        <f>_xlfn.XLOOKUP($H649,DC_growth_AGS!$A$665:$A$673,DC_growth_AGS!$O$665:$O$673,"Not found",0)</f>
        <v>0.61047382917385584</v>
      </c>
      <c r="J649" s="355">
        <v>2029</v>
      </c>
      <c r="K649" s="362">
        <f>_xlfn.XLOOKUP($A649,'Total project cost for DCs'!$A$4:$A$111,'Total project cost for DCs'!U$4:U$111,0,0)*_xlfn.XLOOKUP($A649,Drury_beneficiary_allocation!$A$5:$A$104,Drury_beneficiary_allocation!$H$5:$H$104,0,0)</f>
        <v>59382.089973707829</v>
      </c>
      <c r="L649" s="362">
        <f>_xlfn.XLOOKUP($A649,'Total project cost for DCs'!$A$4:$A$111,'Total project cost for DCs'!V$4:V$111,0,0)*_xlfn.XLOOKUP($A649,Drury_beneficiary_allocation!$A$5:$A$104,Drury_beneficiary_allocation!$H$5:$H$104,0,0)</f>
        <v>0</v>
      </c>
      <c r="M649" s="362">
        <f>_xlfn.XLOOKUP($A649,'Total project cost for DCs'!$A$4:$A$111,'Total project cost for DCs'!W$4:W$111,0,0)*_xlfn.XLOOKUP($A649,Drury_beneficiary_allocation!$A$5:$A$104,Drury_beneficiary_allocation!$H$5:$H$104,0,0)</f>
        <v>0</v>
      </c>
      <c r="N649" s="362">
        <f>_xlfn.XLOOKUP($A649,'Total project cost for DCs'!$A$4:$A$111,'Total project cost for DCs'!X$4:X$111,0,0)*_xlfn.XLOOKUP($A649,Drury_beneficiary_allocation!$A$5:$A$104,Drury_beneficiary_allocation!$H$5:$H$104,0,0)</f>
        <v>0</v>
      </c>
      <c r="O649" s="362">
        <f>_xlfn.XLOOKUP($A649,'Total project cost for DCs'!$A$4:$A$111,'Total project cost for DCs'!Y$4:Y$111,0,0)*_xlfn.XLOOKUP($A649,Drury_beneficiary_allocation!$A$5:$A$104,Drury_beneficiary_allocation!$H$5:$H$104,0,0)</f>
        <v>0</v>
      </c>
      <c r="P649" s="362">
        <f>_xlfn.XLOOKUP($A649,'Total project cost for DCs'!$A$4:$A$111,'Total project cost for DCs'!Z$4:Z$111,0,0)*_xlfn.XLOOKUP($A649,Drury_beneficiary_allocation!$A$5:$A$104,Drury_beneficiary_allocation!$H$5:$H$104,0,0)</f>
        <v>0</v>
      </c>
      <c r="Q649" s="362">
        <f>_xlfn.XLOOKUP($A649,'Total project cost for DCs'!$A$4:$A$111,'Total project cost for DCs'!AA$4:AA$111,0,0)*_xlfn.XLOOKUP($A649,Drury_beneficiary_allocation!$A$5:$A$104,Drury_beneficiary_allocation!$H$5:$H$104,0,0)</f>
        <v>0</v>
      </c>
      <c r="R649" s="362">
        <f>_xlfn.XLOOKUP($A649,'Total project cost for DCs'!$A$4:$A$111,'Total project cost for DCs'!AB$4:AB$111,0,0)*_xlfn.XLOOKUP($A649,Drury_beneficiary_allocation!$A$5:$A$104,Drury_beneficiary_allocation!$H$5:$H$104,0,0)</f>
        <v>0</v>
      </c>
      <c r="S649" s="362">
        <f>_xlfn.XLOOKUP($A649,'Total project cost for DCs'!$A$4:$A$111,'Total project cost for DCs'!AC$4:AC$111,0,0)*_xlfn.XLOOKUP($A649,Drury_beneficiary_allocation!$A$5:$A$104,Drury_beneficiary_allocation!$H$5:$H$104,0,0)</f>
        <v>0</v>
      </c>
      <c r="T649" s="362">
        <f>_xlfn.XLOOKUP($A649,'Total project cost for DCs'!$A$4:$A$111,'Total project cost for DCs'!AD$4:AD$111,0,0)*_xlfn.XLOOKUP($A649,Drury_beneficiary_allocation!$A$5:$A$104,Drury_beneficiary_allocation!$H$5:$H$104,0,0)</f>
        <v>0</v>
      </c>
      <c r="U649" s="362">
        <f>_xlfn.XLOOKUP($A649,'Total project cost for DCs'!$A$4:$A$111,'Total project cost for DCs'!AE$4:AE$111,0,0)*_xlfn.XLOOKUP($A649,Drury_beneficiary_allocation!$A$5:$A$104,Drury_beneficiary_allocation!$H$5:$H$104,0,0)</f>
        <v>0</v>
      </c>
      <c r="V649" s="362">
        <f>_xlfn.XLOOKUP($A649,'Total project cost for DCs'!$A$4:$A$111,'Total project cost for DCs'!AF$4:AF$111,0,0)*_xlfn.XLOOKUP($A649,Drury_beneficiary_allocation!$A$5:$A$104,Drury_beneficiary_allocation!$H$5:$H$104,0,0)</f>
        <v>0</v>
      </c>
      <c r="W649" s="362">
        <f>_xlfn.XLOOKUP($A649,'Total project cost for DCs'!$A$4:$A$111,'Total project cost for DCs'!AG$4:AG$111,0,0)*_xlfn.XLOOKUP($A649,Drury_beneficiary_allocation!$A$5:$A$104,Drury_beneficiary_allocation!$H$5:$H$104,0,0)</f>
        <v>0</v>
      </c>
      <c r="X649" s="362">
        <f>_xlfn.XLOOKUP($A649,'Total project cost for DCs'!$A$4:$A$111,'Total project cost for DCs'!AH$4:AH$111,0,0)*_xlfn.XLOOKUP($A649,Drury_beneficiary_allocation!$A$5:$A$104,Drury_beneficiary_allocation!$H$5:$H$104,0,0)</f>
        <v>0</v>
      </c>
      <c r="Y649" s="362">
        <f>_xlfn.XLOOKUP($A649,'Total project cost for DCs'!$A$4:$A$111,'Total project cost for DCs'!AI$4:AI$111,0,0)*_xlfn.XLOOKUP($A649,Drury_beneficiary_allocation!$A$5:$A$104,Drury_beneficiary_allocation!$H$5:$H$104,0,0)</f>
        <v>0</v>
      </c>
      <c r="Z649" s="362">
        <f>_xlfn.XLOOKUP($A649,'Total project cost for DCs'!$A$4:$A$111,'Total project cost for DCs'!AJ$4:AJ$111,0,0)*_xlfn.XLOOKUP($A649,Drury_beneficiary_allocation!$A$5:$A$104,Drury_beneficiary_allocation!$H$5:$H$104,0,0)</f>
        <v>0</v>
      </c>
      <c r="AA649" s="362">
        <f>_xlfn.XLOOKUP($A649,'Total project cost for DCs'!$A$4:$A$111,'Total project cost for DCs'!AK$4:AK$111,0,0)*_xlfn.XLOOKUP($A649,Drury_beneficiary_allocation!$A$5:$A$104,Drury_beneficiary_allocation!$H$5:$H$104,0,0)</f>
        <v>0</v>
      </c>
      <c r="AB649" s="362">
        <f>_xlfn.XLOOKUP($A649,'Total project cost for DCs'!$A$4:$A$111,'Total project cost for DCs'!AL$4:AL$111,0,0)*_xlfn.XLOOKUP($A649,Drury_beneficiary_allocation!$A$5:$A$104,Drury_beneficiary_allocation!$H$5:$H$104,0,0)</f>
        <v>0</v>
      </c>
      <c r="AC649" s="362">
        <f>_xlfn.XLOOKUP($A649,'Total project cost for DCs'!$A$4:$A$111,'Total project cost for DCs'!AM$4:AM$111,0,0)*_xlfn.XLOOKUP($A649,Drury_beneficiary_allocation!$A$5:$A$104,Drury_beneficiary_allocation!$H$5:$H$104,0,0)</f>
        <v>0</v>
      </c>
      <c r="AD649" s="362">
        <f>_xlfn.XLOOKUP($A649,'Total project cost for DCs'!$A$4:$A$111,'Total project cost for DCs'!AN$4:AN$111,0,0)*_xlfn.XLOOKUP($A649,Drury_beneficiary_allocation!$A$5:$A$104,Drury_beneficiary_allocation!$H$5:$H$104,0,0)</f>
        <v>0</v>
      </c>
      <c r="AE649" s="363">
        <f t="shared" si="97"/>
        <v>59382.089973707829</v>
      </c>
      <c r="AF649" s="349"/>
      <c r="AG649" s="349">
        <f t="shared" si="99"/>
        <v>59382.089973707829</v>
      </c>
      <c r="AH649" s="353">
        <v>0</v>
      </c>
      <c r="AI649" s="354" t="str">
        <f t="shared" si="98"/>
        <v>Arterial</v>
      </c>
      <c r="AJ649" s="349"/>
      <c r="AK649" s="349"/>
      <c r="AL649" s="355">
        <f>_xlfn.XLOOKUP(A649,'P1 Date Adjustment'!B:B,'P1 Date Adjustment'!F:F,"not found",0)</f>
        <v>2029</v>
      </c>
      <c r="AM649" s="349">
        <f t="shared" si="100"/>
        <v>36251.21185059585</v>
      </c>
    </row>
    <row r="650" spans="1:39" ht="30" x14ac:dyDescent="0.25">
      <c r="A650" s="129" t="s">
        <v>228</v>
      </c>
      <c r="B650" s="358" t="s">
        <v>229</v>
      </c>
      <c r="C650" s="358" t="str">
        <f>_xlfn.XLOOKUP($A650,'Total project cost for DCs'!A:A,'Total project cost for DCs'!C:C,"Not found",0)</f>
        <v>4-lane urban- upgrade 2-lane arterial with SGA design + intersection improvements (TDM)</v>
      </c>
      <c r="D650" s="355" t="s">
        <v>155</v>
      </c>
      <c r="E650" s="355" t="s">
        <v>231</v>
      </c>
      <c r="H650" s="355" t="s">
        <v>833</v>
      </c>
      <c r="I650" s="359">
        <f>_xlfn.XLOOKUP($H650,DC_growth_AGS!$A$665:$A$673,DC_growth_AGS!$O$665:$O$673,"Not found",0)</f>
        <v>0.61047382917385584</v>
      </c>
      <c r="J650" s="355">
        <v>2050</v>
      </c>
      <c r="K650" s="362">
        <f>_xlfn.XLOOKUP($A650,'Total project cost for DCs'!$A$4:$A$111,'Total project cost for DCs'!U$4:U$111,0,0)*_xlfn.XLOOKUP($A650,Drury_beneficiary_allocation!$A$5:$A$104,Drury_beneficiary_allocation!$H$5:$H$104,0,0)</f>
        <v>0</v>
      </c>
      <c r="L650" s="362">
        <f>_xlfn.XLOOKUP($A650,'Total project cost for DCs'!$A$4:$A$111,'Total project cost for DCs'!V$4:V$111,0,0)*_xlfn.XLOOKUP($A650,Drury_beneficiary_allocation!$A$5:$A$104,Drury_beneficiary_allocation!$H$5:$H$104,0,0)</f>
        <v>0</v>
      </c>
      <c r="M650" s="362">
        <f>_xlfn.XLOOKUP($A650,'Total project cost for DCs'!$A$4:$A$111,'Total project cost for DCs'!W$4:W$111,0,0)*_xlfn.XLOOKUP($A650,Drury_beneficiary_allocation!$A$5:$A$104,Drury_beneficiary_allocation!$H$5:$H$104,0,0)</f>
        <v>0</v>
      </c>
      <c r="N650" s="362">
        <f>_xlfn.XLOOKUP($A650,'Total project cost for DCs'!$A$4:$A$111,'Total project cost for DCs'!X$4:X$111,0,0)*_xlfn.XLOOKUP($A650,Drury_beneficiary_allocation!$A$5:$A$104,Drury_beneficiary_allocation!$H$5:$H$104,0,0)</f>
        <v>0</v>
      </c>
      <c r="O650" s="362">
        <f>_xlfn.XLOOKUP($A650,'Total project cost for DCs'!$A$4:$A$111,'Total project cost for DCs'!Y$4:Y$111,0,0)*_xlfn.XLOOKUP($A650,Drury_beneficiary_allocation!$A$5:$A$104,Drury_beneficiary_allocation!$H$5:$H$104,0,0)</f>
        <v>0</v>
      </c>
      <c r="P650" s="362">
        <f>_xlfn.XLOOKUP($A650,'Total project cost for DCs'!$A$4:$A$111,'Total project cost for DCs'!Z$4:Z$111,0,0)*_xlfn.XLOOKUP($A650,Drury_beneficiary_allocation!$A$5:$A$104,Drury_beneficiary_allocation!$H$5:$H$104,0,0)</f>
        <v>0</v>
      </c>
      <c r="Q650" s="362">
        <f>_xlfn.XLOOKUP($A650,'Total project cost for DCs'!$A$4:$A$111,'Total project cost for DCs'!AA$4:AA$111,0,0)*_xlfn.XLOOKUP($A650,Drury_beneficiary_allocation!$A$5:$A$104,Drury_beneficiary_allocation!$H$5:$H$104,0,0)</f>
        <v>0</v>
      </c>
      <c r="R650" s="362">
        <f>_xlfn.XLOOKUP($A650,'Total project cost for DCs'!$A$4:$A$111,'Total project cost for DCs'!AB$4:AB$111,0,0)*_xlfn.XLOOKUP($A650,Drury_beneficiary_allocation!$A$5:$A$104,Drury_beneficiary_allocation!$H$5:$H$104,0,0)</f>
        <v>0</v>
      </c>
      <c r="S650" s="362">
        <f>_xlfn.XLOOKUP($A650,'Total project cost for DCs'!$A$4:$A$111,'Total project cost for DCs'!AC$4:AC$111,0,0)*_xlfn.XLOOKUP($A650,Drury_beneficiary_allocation!$A$5:$A$104,Drury_beneficiary_allocation!$H$5:$H$104,0,0)</f>
        <v>0</v>
      </c>
      <c r="T650" s="362">
        <f>_xlfn.XLOOKUP($A650,'Total project cost for DCs'!$A$4:$A$111,'Total project cost for DCs'!AD$4:AD$111,0,0)*_xlfn.XLOOKUP($A650,Drury_beneficiary_allocation!$A$5:$A$104,Drury_beneficiary_allocation!$H$5:$H$104,0,0)</f>
        <v>0</v>
      </c>
      <c r="U650" s="362">
        <f>_xlfn.XLOOKUP($A650,'Total project cost for DCs'!$A$4:$A$111,'Total project cost for DCs'!AE$4:AE$111,0,0)*_xlfn.XLOOKUP($A650,Drury_beneficiary_allocation!$A$5:$A$104,Drury_beneficiary_allocation!$H$5:$H$104,0,0)</f>
        <v>0</v>
      </c>
      <c r="V650" s="362">
        <f>_xlfn.XLOOKUP($A650,'Total project cost for DCs'!$A$4:$A$111,'Total project cost for DCs'!AF$4:AF$111,0,0)*_xlfn.XLOOKUP($A650,Drury_beneficiary_allocation!$A$5:$A$104,Drury_beneficiary_allocation!$H$5:$H$104,0,0)</f>
        <v>0</v>
      </c>
      <c r="W650" s="362">
        <f>_xlfn.XLOOKUP($A650,'Total project cost for DCs'!$A$4:$A$111,'Total project cost for DCs'!AG$4:AG$111,0,0)*_xlfn.XLOOKUP($A650,Drury_beneficiary_allocation!$A$5:$A$104,Drury_beneficiary_allocation!$H$5:$H$104,0,0)</f>
        <v>0</v>
      </c>
      <c r="X650" s="362">
        <f>_xlfn.XLOOKUP($A650,'Total project cost for DCs'!$A$4:$A$111,'Total project cost for DCs'!AH$4:AH$111,0,0)*_xlfn.XLOOKUP($A650,Drury_beneficiary_allocation!$A$5:$A$104,Drury_beneficiary_allocation!$H$5:$H$104,0,0)</f>
        <v>0</v>
      </c>
      <c r="Y650" s="362">
        <f>_xlfn.XLOOKUP($A650,'Total project cost for DCs'!$A$4:$A$111,'Total project cost for DCs'!AI$4:AI$111,0,0)*_xlfn.XLOOKUP($A650,Drury_beneficiary_allocation!$A$5:$A$104,Drury_beneficiary_allocation!$H$5:$H$104,0,0)</f>
        <v>116129.217965153</v>
      </c>
      <c r="Z650" s="362">
        <f>_xlfn.XLOOKUP($A650,'Total project cost for DCs'!$A$4:$A$111,'Total project cost for DCs'!AJ$4:AJ$111,0,0)*_xlfn.XLOOKUP($A650,Drury_beneficiary_allocation!$A$5:$A$104,Drury_beneficiary_allocation!$H$5:$H$104,0,0)</f>
        <v>1186407.7623369028</v>
      </c>
      <c r="AA650" s="362">
        <f>_xlfn.XLOOKUP($A650,'Total project cost for DCs'!$A$4:$A$111,'Total project cost for DCs'!AK$4:AK$111,0,0)*_xlfn.XLOOKUP($A650,Drury_beneficiary_allocation!$A$5:$A$104,Drury_beneficiary_allocation!$H$5:$H$104,0,0)</f>
        <v>0</v>
      </c>
      <c r="AB650" s="362">
        <f>_xlfn.XLOOKUP($A650,'Total project cost for DCs'!$A$4:$A$111,'Total project cost for DCs'!AL$4:AL$111,0,0)*_xlfn.XLOOKUP($A650,Drury_beneficiary_allocation!$A$5:$A$104,Drury_beneficiary_allocation!$H$5:$H$104,0,0)</f>
        <v>0</v>
      </c>
      <c r="AC650" s="362">
        <f>_xlfn.XLOOKUP($A650,'Total project cost for DCs'!$A$4:$A$111,'Total project cost for DCs'!AM$4:AM$111,0,0)*_xlfn.XLOOKUP($A650,Drury_beneficiary_allocation!$A$5:$A$104,Drury_beneficiary_allocation!$H$5:$H$104,0,0)</f>
        <v>0</v>
      </c>
      <c r="AD650" s="362">
        <f>_xlfn.XLOOKUP($A650,'Total project cost for DCs'!$A$4:$A$111,'Total project cost for DCs'!AN$4:AN$111,0,0)*_xlfn.XLOOKUP($A650,Drury_beneficiary_allocation!$A$5:$A$104,Drury_beneficiary_allocation!$H$5:$H$104,0,0)</f>
        <v>0</v>
      </c>
      <c r="AE650" s="363">
        <f t="shared" si="97"/>
        <v>1302536.9803020558</v>
      </c>
      <c r="AF650" s="349"/>
      <c r="AG650" s="349">
        <f t="shared" si="99"/>
        <v>1302536.9803020558</v>
      </c>
      <c r="AH650" s="353">
        <v>0</v>
      </c>
      <c r="AI650" s="354" t="str">
        <f t="shared" si="98"/>
        <v>Arterial</v>
      </c>
      <c r="AJ650" s="349"/>
      <c r="AK650" s="349"/>
      <c r="AL650" s="355">
        <f>_xlfn.XLOOKUP(A650,'P1 Date Adjustment'!B:B,'P1 Date Adjustment'!F:F,"not found",0)</f>
        <v>2050</v>
      </c>
      <c r="AM650" s="349">
        <f t="shared" si="100"/>
        <v>795164.73800554732</v>
      </c>
    </row>
    <row r="651" spans="1:39" ht="45" x14ac:dyDescent="0.25">
      <c r="A651" s="129" t="s">
        <v>234</v>
      </c>
      <c r="B651" s="358" t="s">
        <v>235</v>
      </c>
      <c r="C651" s="358" t="str">
        <f>_xlfn.XLOOKUP($A651,'Total project cost for DCs'!A:A,'Total project cost for DCs'!C:C,"Not found",0)</f>
        <v>2-lane urban (New Road connection to Quarry Road with active modes on both sides + intersection improvements)</v>
      </c>
      <c r="D651" s="355" t="s">
        <v>155</v>
      </c>
      <c r="E651" s="355" t="s">
        <v>223</v>
      </c>
      <c r="H651" s="355" t="s">
        <v>833</v>
      </c>
      <c r="I651" s="359">
        <f>_xlfn.XLOOKUP($H651,DC_growth_AGS!$A$665:$A$673,DC_growth_AGS!$O$665:$O$673,"Not found",0)</f>
        <v>0.61047382917385584</v>
      </c>
      <c r="J651" s="355">
        <v>2035</v>
      </c>
      <c r="K651" s="362">
        <f>_xlfn.XLOOKUP($A651,'Total project cost for DCs'!$A$4:$A$111,'Total project cost for DCs'!U$4:U$111,0,0)*_xlfn.XLOOKUP($A651,Drury_beneficiary_allocation!$A$5:$A$104,Drury_beneficiary_allocation!$H$5:$H$104,0,0)</f>
        <v>0</v>
      </c>
      <c r="L651" s="362">
        <f>_xlfn.XLOOKUP($A651,'Total project cost for DCs'!$A$4:$A$111,'Total project cost for DCs'!V$4:V$111,0,0)*_xlfn.XLOOKUP($A651,Drury_beneficiary_allocation!$A$5:$A$104,Drury_beneficiary_allocation!$H$5:$H$104,0,0)</f>
        <v>0</v>
      </c>
      <c r="M651" s="362">
        <f>_xlfn.XLOOKUP($A651,'Total project cost for DCs'!$A$4:$A$111,'Total project cost for DCs'!W$4:W$111,0,0)*_xlfn.XLOOKUP($A651,Drury_beneficiary_allocation!$A$5:$A$104,Drury_beneficiary_allocation!$H$5:$H$104,0,0)</f>
        <v>0</v>
      </c>
      <c r="N651" s="362">
        <f>_xlfn.XLOOKUP($A651,'Total project cost for DCs'!$A$4:$A$111,'Total project cost for DCs'!X$4:X$111,0,0)*_xlfn.XLOOKUP($A651,Drury_beneficiary_allocation!$A$5:$A$104,Drury_beneficiary_allocation!$H$5:$H$104,0,0)</f>
        <v>0</v>
      </c>
      <c r="O651" s="362">
        <f>_xlfn.XLOOKUP($A651,'Total project cost for DCs'!$A$4:$A$111,'Total project cost for DCs'!Y$4:Y$111,0,0)*_xlfn.XLOOKUP($A651,Drury_beneficiary_allocation!$A$5:$A$104,Drury_beneficiary_allocation!$H$5:$H$104,0,0)</f>
        <v>0</v>
      </c>
      <c r="P651" s="362">
        <f>_xlfn.XLOOKUP($A651,'Total project cost for DCs'!$A$4:$A$111,'Total project cost for DCs'!Z$4:Z$111,0,0)*_xlfn.XLOOKUP($A651,Drury_beneficiary_allocation!$A$5:$A$104,Drury_beneficiary_allocation!$H$5:$H$104,0,0)</f>
        <v>0</v>
      </c>
      <c r="Q651" s="362">
        <f>_xlfn.XLOOKUP($A651,'Total project cost for DCs'!$A$4:$A$111,'Total project cost for DCs'!AA$4:AA$111,0,0)*_xlfn.XLOOKUP($A651,Drury_beneficiary_allocation!$A$5:$A$104,Drury_beneficiary_allocation!$H$5:$H$104,0,0)</f>
        <v>0</v>
      </c>
      <c r="R651" s="362">
        <f>_xlfn.XLOOKUP($A651,'Total project cost for DCs'!$A$4:$A$111,'Total project cost for DCs'!AB$4:AB$111,0,0)*_xlfn.XLOOKUP($A651,Drury_beneficiary_allocation!$A$5:$A$104,Drury_beneficiary_allocation!$H$5:$H$104,0,0)</f>
        <v>0</v>
      </c>
      <c r="S651" s="362">
        <f>_xlfn.XLOOKUP($A651,'Total project cost for DCs'!$A$4:$A$111,'Total project cost for DCs'!AC$4:AC$111,0,0)*_xlfn.XLOOKUP($A651,Drury_beneficiary_allocation!$A$5:$A$104,Drury_beneficiary_allocation!$H$5:$H$104,0,0)</f>
        <v>0</v>
      </c>
      <c r="T651" s="362">
        <f>_xlfn.XLOOKUP($A651,'Total project cost for DCs'!$A$4:$A$111,'Total project cost for DCs'!AD$4:AD$111,0,0)*_xlfn.XLOOKUP($A651,Drury_beneficiary_allocation!$A$5:$A$104,Drury_beneficiary_allocation!$H$5:$H$104,0,0)</f>
        <v>0</v>
      </c>
      <c r="U651" s="362">
        <f>_xlfn.XLOOKUP($A651,'Total project cost for DCs'!$A$4:$A$111,'Total project cost for DCs'!AE$4:AE$111,0,0)*_xlfn.XLOOKUP($A651,Drury_beneficiary_allocation!$A$5:$A$104,Drury_beneficiary_allocation!$H$5:$H$104,0,0)</f>
        <v>0</v>
      </c>
      <c r="V651" s="362">
        <f>_xlfn.XLOOKUP($A651,'Total project cost for DCs'!$A$4:$A$111,'Total project cost for DCs'!AF$4:AF$111,0,0)*_xlfn.XLOOKUP($A651,Drury_beneficiary_allocation!$A$5:$A$104,Drury_beneficiary_allocation!$H$5:$H$104,0,0)</f>
        <v>0</v>
      </c>
      <c r="W651" s="362">
        <f>_xlfn.XLOOKUP($A651,'Total project cost for DCs'!$A$4:$A$111,'Total project cost for DCs'!AG$4:AG$111,0,0)*_xlfn.XLOOKUP($A651,Drury_beneficiary_allocation!$A$5:$A$104,Drury_beneficiary_allocation!$H$5:$H$104,0,0)</f>
        <v>0</v>
      </c>
      <c r="X651" s="362">
        <f>_xlfn.XLOOKUP($A651,'Total project cost for DCs'!$A$4:$A$111,'Total project cost for DCs'!AH$4:AH$111,0,0)*_xlfn.XLOOKUP($A651,Drury_beneficiary_allocation!$A$5:$A$104,Drury_beneficiary_allocation!$H$5:$H$104,0,0)</f>
        <v>0</v>
      </c>
      <c r="Y651" s="362">
        <f>_xlfn.XLOOKUP($A651,'Total project cost for DCs'!$A$4:$A$111,'Total project cost for DCs'!AI$4:AI$111,0,0)*_xlfn.XLOOKUP($A651,Drury_beneficiary_allocation!$A$5:$A$104,Drury_beneficiary_allocation!$H$5:$H$104,0,0)</f>
        <v>0</v>
      </c>
      <c r="Z651" s="362">
        <f>_xlfn.XLOOKUP($A651,'Total project cost for DCs'!$A$4:$A$111,'Total project cost for DCs'!AJ$4:AJ$111,0,0)*_xlfn.XLOOKUP($A651,Drury_beneficiary_allocation!$A$5:$A$104,Drury_beneficiary_allocation!$H$5:$H$104,0,0)</f>
        <v>0</v>
      </c>
      <c r="AA651" s="362">
        <f>_xlfn.XLOOKUP($A651,'Total project cost for DCs'!$A$4:$A$111,'Total project cost for DCs'!AK$4:AK$111,0,0)*_xlfn.XLOOKUP($A651,Drury_beneficiary_allocation!$A$5:$A$104,Drury_beneficiary_allocation!$H$5:$H$104,0,0)</f>
        <v>0</v>
      </c>
      <c r="AB651" s="362">
        <f>_xlfn.XLOOKUP($A651,'Total project cost for DCs'!$A$4:$A$111,'Total project cost for DCs'!AL$4:AL$111,0,0)*_xlfn.XLOOKUP($A651,Drury_beneficiary_allocation!$A$5:$A$104,Drury_beneficiary_allocation!$H$5:$H$104,0,0)</f>
        <v>0</v>
      </c>
      <c r="AC651" s="362">
        <f>_xlfn.XLOOKUP($A651,'Total project cost for DCs'!$A$4:$A$111,'Total project cost for DCs'!AM$4:AM$111,0,0)*_xlfn.XLOOKUP($A651,Drury_beneficiary_allocation!$A$5:$A$104,Drury_beneficiary_allocation!$H$5:$H$104,0,0)</f>
        <v>0</v>
      </c>
      <c r="AD651" s="362">
        <f>_xlfn.XLOOKUP($A651,'Total project cost for DCs'!$A$4:$A$111,'Total project cost for DCs'!AN$4:AN$111,0,0)*_xlfn.XLOOKUP($A651,Drury_beneficiary_allocation!$A$5:$A$104,Drury_beneficiary_allocation!$H$5:$H$104,0,0)</f>
        <v>0</v>
      </c>
      <c r="AE651" s="363">
        <f t="shared" si="97"/>
        <v>0</v>
      </c>
      <c r="AF651" s="349"/>
      <c r="AG651" s="349">
        <f t="shared" si="99"/>
        <v>0</v>
      </c>
      <c r="AH651" s="353">
        <v>0</v>
      </c>
      <c r="AI651" s="354" t="str">
        <f t="shared" si="98"/>
        <v>Collector</v>
      </c>
      <c r="AJ651" s="349"/>
      <c r="AK651" s="349"/>
      <c r="AL651" s="355">
        <f>_xlfn.XLOOKUP(A651,'P1 Date Adjustment'!B:B,'P1 Date Adjustment'!F:F,"not found",0)</f>
        <v>2035</v>
      </c>
      <c r="AM651" s="349">
        <f t="shared" si="100"/>
        <v>0</v>
      </c>
    </row>
    <row r="652" spans="1:39" ht="30" x14ac:dyDescent="0.25">
      <c r="A652" s="129" t="s">
        <v>237</v>
      </c>
      <c r="B652" s="358" t="s">
        <v>238</v>
      </c>
      <c r="C652" s="358" t="str">
        <f>_xlfn.XLOOKUP($A652,'Total project cost for DCs'!A:A,'Total project cost for DCs'!C:C,"Not found",0)</f>
        <v>2-lane urban (upgrade existing road layout with active modes on both sides + intersection improvements)</v>
      </c>
      <c r="D652" s="355" t="s">
        <v>155</v>
      </c>
      <c r="E652" s="355" t="s">
        <v>199</v>
      </c>
      <c r="H652" s="355" t="s">
        <v>833</v>
      </c>
      <c r="I652" s="359">
        <f>_xlfn.XLOOKUP($H652,DC_growth_AGS!$A$665:$A$673,DC_growth_AGS!$O$665:$O$673,"Not found",0)</f>
        <v>0.61047382917385584</v>
      </c>
      <c r="J652" s="355">
        <v>2033</v>
      </c>
      <c r="K652" s="362">
        <f>_xlfn.XLOOKUP($A652,'Total project cost for DCs'!$A$4:$A$111,'Total project cost for DCs'!U$4:U$111,0,0)*_xlfn.XLOOKUP($A652,Drury_beneficiary_allocation!$A$5:$A$104,Drury_beneficiary_allocation!$H$5:$H$104,0,0)</f>
        <v>0</v>
      </c>
      <c r="L652" s="362">
        <f>_xlfn.XLOOKUP($A652,'Total project cost for DCs'!$A$4:$A$111,'Total project cost for DCs'!V$4:V$111,0,0)*_xlfn.XLOOKUP($A652,Drury_beneficiary_allocation!$A$5:$A$104,Drury_beneficiary_allocation!$H$5:$H$104,0,0)</f>
        <v>0</v>
      </c>
      <c r="M652" s="362">
        <f>_xlfn.XLOOKUP($A652,'Total project cost for DCs'!$A$4:$A$111,'Total project cost for DCs'!W$4:W$111,0,0)*_xlfn.XLOOKUP($A652,Drury_beneficiary_allocation!$A$5:$A$104,Drury_beneficiary_allocation!$H$5:$H$104,0,0)</f>
        <v>0</v>
      </c>
      <c r="N652" s="362">
        <f>_xlfn.XLOOKUP($A652,'Total project cost for DCs'!$A$4:$A$111,'Total project cost for DCs'!X$4:X$111,0,0)*_xlfn.XLOOKUP($A652,Drury_beneficiary_allocation!$A$5:$A$104,Drury_beneficiary_allocation!$H$5:$H$104,0,0)</f>
        <v>0</v>
      </c>
      <c r="O652" s="362">
        <f>_xlfn.XLOOKUP($A652,'Total project cost for DCs'!$A$4:$A$111,'Total project cost for DCs'!Y$4:Y$111,0,0)*_xlfn.XLOOKUP($A652,Drury_beneficiary_allocation!$A$5:$A$104,Drury_beneficiary_allocation!$H$5:$H$104,0,0)</f>
        <v>0</v>
      </c>
      <c r="P652" s="362">
        <f>_xlfn.XLOOKUP($A652,'Total project cost for DCs'!$A$4:$A$111,'Total project cost for DCs'!Z$4:Z$111,0,0)*_xlfn.XLOOKUP($A652,Drury_beneficiary_allocation!$A$5:$A$104,Drury_beneficiary_allocation!$H$5:$H$104,0,0)</f>
        <v>0</v>
      </c>
      <c r="Q652" s="362">
        <f>_xlfn.XLOOKUP($A652,'Total project cost for DCs'!$A$4:$A$111,'Total project cost for DCs'!AA$4:AA$111,0,0)*_xlfn.XLOOKUP($A652,Drury_beneficiary_allocation!$A$5:$A$104,Drury_beneficiary_allocation!$H$5:$H$104,0,0)</f>
        <v>0</v>
      </c>
      <c r="R652" s="362">
        <f>_xlfn.XLOOKUP($A652,'Total project cost for DCs'!$A$4:$A$111,'Total project cost for DCs'!AB$4:AB$111,0,0)*_xlfn.XLOOKUP($A652,Drury_beneficiary_allocation!$A$5:$A$104,Drury_beneficiary_allocation!$H$5:$H$104,0,0)</f>
        <v>0</v>
      </c>
      <c r="S652" s="362">
        <f>_xlfn.XLOOKUP($A652,'Total project cost for DCs'!$A$4:$A$111,'Total project cost for DCs'!AC$4:AC$111,0,0)*_xlfn.XLOOKUP($A652,Drury_beneficiary_allocation!$A$5:$A$104,Drury_beneficiary_allocation!$H$5:$H$104,0,0)</f>
        <v>0</v>
      </c>
      <c r="T652" s="362">
        <f>_xlfn.XLOOKUP($A652,'Total project cost for DCs'!$A$4:$A$111,'Total project cost for DCs'!AD$4:AD$111,0,0)*_xlfn.XLOOKUP($A652,Drury_beneficiary_allocation!$A$5:$A$104,Drury_beneficiary_allocation!$H$5:$H$104,0,0)</f>
        <v>0</v>
      </c>
      <c r="U652" s="362">
        <f>_xlfn.XLOOKUP($A652,'Total project cost for DCs'!$A$4:$A$111,'Total project cost for DCs'!AE$4:AE$111,0,0)*_xlfn.XLOOKUP($A652,Drury_beneficiary_allocation!$A$5:$A$104,Drury_beneficiary_allocation!$H$5:$H$104,0,0)</f>
        <v>0</v>
      </c>
      <c r="V652" s="362">
        <f>_xlfn.XLOOKUP($A652,'Total project cost for DCs'!$A$4:$A$111,'Total project cost for DCs'!AF$4:AF$111,0,0)*_xlfn.XLOOKUP($A652,Drury_beneficiary_allocation!$A$5:$A$104,Drury_beneficiary_allocation!$H$5:$H$104,0,0)</f>
        <v>0</v>
      </c>
      <c r="W652" s="362">
        <f>_xlfn.XLOOKUP($A652,'Total project cost for DCs'!$A$4:$A$111,'Total project cost for DCs'!AG$4:AG$111,0,0)*_xlfn.XLOOKUP($A652,Drury_beneficiary_allocation!$A$5:$A$104,Drury_beneficiary_allocation!$H$5:$H$104,0,0)</f>
        <v>0</v>
      </c>
      <c r="X652" s="362">
        <f>_xlfn.XLOOKUP($A652,'Total project cost for DCs'!$A$4:$A$111,'Total project cost for DCs'!AH$4:AH$111,0,0)*_xlfn.XLOOKUP($A652,Drury_beneficiary_allocation!$A$5:$A$104,Drury_beneficiary_allocation!$H$5:$H$104,0,0)</f>
        <v>0</v>
      </c>
      <c r="Y652" s="362">
        <f>_xlfn.XLOOKUP($A652,'Total project cost for DCs'!$A$4:$A$111,'Total project cost for DCs'!AI$4:AI$111,0,0)*_xlfn.XLOOKUP($A652,Drury_beneficiary_allocation!$A$5:$A$104,Drury_beneficiary_allocation!$H$5:$H$104,0,0)</f>
        <v>0</v>
      </c>
      <c r="Z652" s="362">
        <f>_xlfn.XLOOKUP($A652,'Total project cost for DCs'!$A$4:$A$111,'Total project cost for DCs'!AJ$4:AJ$111,0,0)*_xlfn.XLOOKUP($A652,Drury_beneficiary_allocation!$A$5:$A$104,Drury_beneficiary_allocation!$H$5:$H$104,0,0)</f>
        <v>0</v>
      </c>
      <c r="AA652" s="362">
        <f>_xlfn.XLOOKUP($A652,'Total project cost for DCs'!$A$4:$A$111,'Total project cost for DCs'!AK$4:AK$111,0,0)*_xlfn.XLOOKUP($A652,Drury_beneficiary_allocation!$A$5:$A$104,Drury_beneficiary_allocation!$H$5:$H$104,0,0)</f>
        <v>0</v>
      </c>
      <c r="AB652" s="362">
        <f>_xlfn.XLOOKUP($A652,'Total project cost for DCs'!$A$4:$A$111,'Total project cost for DCs'!AL$4:AL$111,0,0)*_xlfn.XLOOKUP($A652,Drury_beneficiary_allocation!$A$5:$A$104,Drury_beneficiary_allocation!$H$5:$H$104,0,0)</f>
        <v>0</v>
      </c>
      <c r="AC652" s="362">
        <f>_xlfn.XLOOKUP($A652,'Total project cost for DCs'!$A$4:$A$111,'Total project cost for DCs'!AM$4:AM$111,0,0)*_xlfn.XLOOKUP($A652,Drury_beneficiary_allocation!$A$5:$A$104,Drury_beneficiary_allocation!$H$5:$H$104,0,0)</f>
        <v>0</v>
      </c>
      <c r="AD652" s="362">
        <f>_xlfn.XLOOKUP($A652,'Total project cost for DCs'!$A$4:$A$111,'Total project cost for DCs'!AN$4:AN$111,0,0)*_xlfn.XLOOKUP($A652,Drury_beneficiary_allocation!$A$5:$A$104,Drury_beneficiary_allocation!$H$5:$H$104,0,0)</f>
        <v>0</v>
      </c>
      <c r="AE652" s="363">
        <f t="shared" si="97"/>
        <v>0</v>
      </c>
      <c r="AF652" s="349"/>
      <c r="AG652" s="349">
        <f t="shared" si="99"/>
        <v>0</v>
      </c>
      <c r="AH652" s="353">
        <v>0</v>
      </c>
      <c r="AI652" s="354" t="str">
        <f t="shared" si="98"/>
        <v>Collector</v>
      </c>
      <c r="AJ652" s="349"/>
      <c r="AK652" s="349"/>
      <c r="AL652" s="355">
        <f>_xlfn.XLOOKUP(A652,'P1 Date Adjustment'!B:B,'P1 Date Adjustment'!F:F,"not found",0)</f>
        <v>2033</v>
      </c>
      <c r="AM652" s="349">
        <f t="shared" si="100"/>
        <v>0</v>
      </c>
    </row>
    <row r="653" spans="1:39" ht="30" x14ac:dyDescent="0.25">
      <c r="A653" s="129" t="s">
        <v>246</v>
      </c>
      <c r="B653" s="358" t="s">
        <v>247</v>
      </c>
      <c r="C653" s="358" t="str">
        <f>_xlfn.XLOOKUP($A653,'Total project cost for DCs'!A:A,'Total project cost for DCs'!C:C,"Not found",0)</f>
        <v>4-lane urban- upgrade 2-lane urban with active modes on both sides (SGA design)</v>
      </c>
      <c r="D653" s="355" t="s">
        <v>155</v>
      </c>
      <c r="E653" s="355" t="s">
        <v>157</v>
      </c>
      <c r="H653" s="355" t="s">
        <v>833</v>
      </c>
      <c r="I653" s="359">
        <f>_xlfn.XLOOKUP($H653,DC_growth_AGS!$A$665:$A$673,DC_growth_AGS!$O$665:$O$673,"Not found",0)</f>
        <v>0.61047382917385584</v>
      </c>
      <c r="J653" s="355">
        <v>2050</v>
      </c>
      <c r="K653" s="362">
        <f>_xlfn.XLOOKUP($A653,'Total project cost for DCs'!$A$4:$A$111,'Total project cost for DCs'!U$4:U$111,0,0)*_xlfn.XLOOKUP($A653,Drury_beneficiary_allocation!$A$5:$A$104,Drury_beneficiary_allocation!$H$5:$H$104,0,0)</f>
        <v>0</v>
      </c>
      <c r="L653" s="362">
        <f>_xlfn.XLOOKUP($A653,'Total project cost for DCs'!$A$4:$A$111,'Total project cost for DCs'!V$4:V$111,0,0)*_xlfn.XLOOKUP($A653,Drury_beneficiary_allocation!$A$5:$A$104,Drury_beneficiary_allocation!$H$5:$H$104,0,0)</f>
        <v>0</v>
      </c>
      <c r="M653" s="362">
        <f>_xlfn.XLOOKUP($A653,'Total project cost for DCs'!$A$4:$A$111,'Total project cost for DCs'!W$4:W$111,0,0)*_xlfn.XLOOKUP($A653,Drury_beneficiary_allocation!$A$5:$A$104,Drury_beneficiary_allocation!$H$5:$H$104,0,0)</f>
        <v>0</v>
      </c>
      <c r="N653" s="362">
        <f>_xlfn.XLOOKUP($A653,'Total project cost for DCs'!$A$4:$A$111,'Total project cost for DCs'!X$4:X$111,0,0)*_xlfn.XLOOKUP($A653,Drury_beneficiary_allocation!$A$5:$A$104,Drury_beneficiary_allocation!$H$5:$H$104,0,0)</f>
        <v>0</v>
      </c>
      <c r="O653" s="362">
        <f>_xlfn.XLOOKUP($A653,'Total project cost for DCs'!$A$4:$A$111,'Total project cost for DCs'!Y$4:Y$111,0,0)*_xlfn.XLOOKUP($A653,Drury_beneficiary_allocation!$A$5:$A$104,Drury_beneficiary_allocation!$H$5:$H$104,0,0)</f>
        <v>0</v>
      </c>
      <c r="P653" s="362">
        <f>_xlfn.XLOOKUP($A653,'Total project cost for DCs'!$A$4:$A$111,'Total project cost for DCs'!Z$4:Z$111,0,0)*_xlfn.XLOOKUP($A653,Drury_beneficiary_allocation!$A$5:$A$104,Drury_beneficiary_allocation!$H$5:$H$104,0,0)</f>
        <v>0</v>
      </c>
      <c r="Q653" s="362">
        <f>_xlfn.XLOOKUP($A653,'Total project cost for DCs'!$A$4:$A$111,'Total project cost for DCs'!AA$4:AA$111,0,0)*_xlfn.XLOOKUP($A653,Drury_beneficiary_allocation!$A$5:$A$104,Drury_beneficiary_allocation!$H$5:$H$104,0,0)</f>
        <v>0</v>
      </c>
      <c r="R653" s="362">
        <f>_xlfn.XLOOKUP($A653,'Total project cost for DCs'!$A$4:$A$111,'Total project cost for DCs'!AB$4:AB$111,0,0)*_xlfn.XLOOKUP($A653,Drury_beneficiary_allocation!$A$5:$A$104,Drury_beneficiary_allocation!$H$5:$H$104,0,0)</f>
        <v>0</v>
      </c>
      <c r="S653" s="362">
        <f>_xlfn.XLOOKUP($A653,'Total project cost for DCs'!$A$4:$A$111,'Total project cost for DCs'!AC$4:AC$111,0,0)*_xlfn.XLOOKUP($A653,Drury_beneficiary_allocation!$A$5:$A$104,Drury_beneficiary_allocation!$H$5:$H$104,0,0)</f>
        <v>0</v>
      </c>
      <c r="T653" s="362">
        <f>_xlfn.XLOOKUP($A653,'Total project cost for DCs'!$A$4:$A$111,'Total project cost for DCs'!AD$4:AD$111,0,0)*_xlfn.XLOOKUP($A653,Drury_beneficiary_allocation!$A$5:$A$104,Drury_beneficiary_allocation!$H$5:$H$104,0,0)</f>
        <v>0</v>
      </c>
      <c r="U653" s="362">
        <f>_xlfn.XLOOKUP($A653,'Total project cost for DCs'!$A$4:$A$111,'Total project cost for DCs'!AE$4:AE$111,0,0)*_xlfn.XLOOKUP($A653,Drury_beneficiary_allocation!$A$5:$A$104,Drury_beneficiary_allocation!$H$5:$H$104,0,0)</f>
        <v>0</v>
      </c>
      <c r="V653" s="362">
        <f>_xlfn.XLOOKUP($A653,'Total project cost for DCs'!$A$4:$A$111,'Total project cost for DCs'!AF$4:AF$111,0,0)*_xlfn.XLOOKUP($A653,Drury_beneficiary_allocation!$A$5:$A$104,Drury_beneficiary_allocation!$H$5:$H$104,0,0)</f>
        <v>0</v>
      </c>
      <c r="W653" s="362">
        <f>_xlfn.XLOOKUP($A653,'Total project cost for DCs'!$A$4:$A$111,'Total project cost for DCs'!AG$4:AG$111,0,0)*_xlfn.XLOOKUP($A653,Drury_beneficiary_allocation!$A$5:$A$104,Drury_beneficiary_allocation!$H$5:$H$104,0,0)</f>
        <v>0</v>
      </c>
      <c r="X653" s="362">
        <f>_xlfn.XLOOKUP($A653,'Total project cost for DCs'!$A$4:$A$111,'Total project cost for DCs'!AH$4:AH$111,0,0)*_xlfn.XLOOKUP($A653,Drury_beneficiary_allocation!$A$5:$A$104,Drury_beneficiary_allocation!$H$5:$H$104,0,0)</f>
        <v>0</v>
      </c>
      <c r="Y653" s="362">
        <f>_xlfn.XLOOKUP($A653,'Total project cost for DCs'!$A$4:$A$111,'Total project cost for DCs'!AI$4:AI$111,0,0)*_xlfn.XLOOKUP($A653,Drury_beneficiary_allocation!$A$5:$A$104,Drury_beneficiary_allocation!$H$5:$H$104,0,0)</f>
        <v>0</v>
      </c>
      <c r="Z653" s="362">
        <f>_xlfn.XLOOKUP($A653,'Total project cost for DCs'!$A$4:$A$111,'Total project cost for DCs'!AJ$4:AJ$111,0,0)*_xlfn.XLOOKUP($A653,Drury_beneficiary_allocation!$A$5:$A$104,Drury_beneficiary_allocation!$H$5:$H$104,0,0)</f>
        <v>0</v>
      </c>
      <c r="AA653" s="362">
        <f>_xlfn.XLOOKUP($A653,'Total project cost for DCs'!$A$4:$A$111,'Total project cost for DCs'!AK$4:AK$111,0,0)*_xlfn.XLOOKUP($A653,Drury_beneficiary_allocation!$A$5:$A$104,Drury_beneficiary_allocation!$H$5:$H$104,0,0)</f>
        <v>0</v>
      </c>
      <c r="AB653" s="362">
        <f>_xlfn.XLOOKUP($A653,'Total project cost for DCs'!$A$4:$A$111,'Total project cost for DCs'!AL$4:AL$111,0,0)*_xlfn.XLOOKUP($A653,Drury_beneficiary_allocation!$A$5:$A$104,Drury_beneficiary_allocation!$H$5:$H$104,0,0)</f>
        <v>0</v>
      </c>
      <c r="AC653" s="362">
        <f>_xlfn.XLOOKUP($A653,'Total project cost for DCs'!$A$4:$A$111,'Total project cost for DCs'!AM$4:AM$111,0,0)*_xlfn.XLOOKUP($A653,Drury_beneficiary_allocation!$A$5:$A$104,Drury_beneficiary_allocation!$H$5:$H$104,0,0)</f>
        <v>0</v>
      </c>
      <c r="AD653" s="362">
        <f>_xlfn.XLOOKUP($A653,'Total project cost for DCs'!$A$4:$A$111,'Total project cost for DCs'!AN$4:AN$111,0,0)*_xlfn.XLOOKUP($A653,Drury_beneficiary_allocation!$A$5:$A$104,Drury_beneficiary_allocation!$H$5:$H$104,0,0)</f>
        <v>0</v>
      </c>
      <c r="AE653" s="363">
        <f t="shared" si="97"/>
        <v>0</v>
      </c>
      <c r="AF653" s="349"/>
      <c r="AG653" s="349">
        <f t="shared" si="99"/>
        <v>0</v>
      </c>
      <c r="AH653" s="353">
        <v>0</v>
      </c>
      <c r="AI653" s="354" t="str">
        <f t="shared" si="98"/>
        <v>Arterial</v>
      </c>
      <c r="AJ653" s="349"/>
      <c r="AK653" s="349"/>
      <c r="AL653" s="355">
        <f>_xlfn.XLOOKUP(A653,'P1 Date Adjustment'!B:B,'P1 Date Adjustment'!F:F,"not found",0)</f>
        <v>2050</v>
      </c>
      <c r="AM653" s="349">
        <f t="shared" si="100"/>
        <v>0</v>
      </c>
    </row>
    <row r="654" spans="1:39" ht="45" x14ac:dyDescent="0.25">
      <c r="A654" s="129" t="s">
        <v>259</v>
      </c>
      <c r="B654" s="358" t="s">
        <v>260</v>
      </c>
      <c r="C654" s="358" t="str">
        <f>_xlfn.XLOOKUP($A654,'Total project cost for DCs'!A:A,'Total project cost for DCs'!C:C,"Not found",0)</f>
        <v>Active mode upgrades- existing road layout with active modes on both sides + intersection upgrades for active mode crossing</v>
      </c>
      <c r="D654" s="355" t="s">
        <v>155</v>
      </c>
      <c r="E654" s="355" t="s">
        <v>199</v>
      </c>
      <c r="H654" s="355" t="s">
        <v>833</v>
      </c>
      <c r="I654" s="359">
        <f>_xlfn.XLOOKUP($H654,DC_growth_AGS!$A$665:$A$673,DC_growth_AGS!$O$665:$O$673,"Not found",0)</f>
        <v>0.61047382917385584</v>
      </c>
      <c r="J654" s="355">
        <v>2035</v>
      </c>
      <c r="K654" s="362">
        <f>_xlfn.XLOOKUP($A654,'Total project cost for DCs'!$A$4:$A$111,'Total project cost for DCs'!U$4:U$111,0,0)*_xlfn.XLOOKUP($A654,Drury_beneficiary_allocation!$A$5:$A$104,Drury_beneficiary_allocation!$H$5:$H$104,0,0)</f>
        <v>0</v>
      </c>
      <c r="L654" s="362">
        <f>_xlfn.XLOOKUP($A654,'Total project cost for DCs'!$A$4:$A$111,'Total project cost for DCs'!V$4:V$111,0,0)*_xlfn.XLOOKUP($A654,Drury_beneficiary_allocation!$A$5:$A$104,Drury_beneficiary_allocation!$H$5:$H$104,0,0)</f>
        <v>0</v>
      </c>
      <c r="M654" s="362">
        <f>_xlfn.XLOOKUP($A654,'Total project cost for DCs'!$A$4:$A$111,'Total project cost for DCs'!W$4:W$111,0,0)*_xlfn.XLOOKUP($A654,Drury_beneficiary_allocation!$A$5:$A$104,Drury_beneficiary_allocation!$H$5:$H$104,0,0)</f>
        <v>0</v>
      </c>
      <c r="N654" s="362">
        <f>_xlfn.XLOOKUP($A654,'Total project cost for DCs'!$A$4:$A$111,'Total project cost for DCs'!X$4:X$111,0,0)*_xlfn.XLOOKUP($A654,Drury_beneficiary_allocation!$A$5:$A$104,Drury_beneficiary_allocation!$H$5:$H$104,0,0)</f>
        <v>0</v>
      </c>
      <c r="O654" s="362">
        <f>_xlfn.XLOOKUP($A654,'Total project cost for DCs'!$A$4:$A$111,'Total project cost for DCs'!Y$4:Y$111,0,0)*_xlfn.XLOOKUP($A654,Drury_beneficiary_allocation!$A$5:$A$104,Drury_beneficiary_allocation!$H$5:$H$104,0,0)</f>
        <v>0</v>
      </c>
      <c r="P654" s="362">
        <f>_xlfn.XLOOKUP($A654,'Total project cost for DCs'!$A$4:$A$111,'Total project cost for DCs'!Z$4:Z$111,0,0)*_xlfn.XLOOKUP($A654,Drury_beneficiary_allocation!$A$5:$A$104,Drury_beneficiary_allocation!$H$5:$H$104,0,0)</f>
        <v>0</v>
      </c>
      <c r="Q654" s="362">
        <f>_xlfn.XLOOKUP($A654,'Total project cost for DCs'!$A$4:$A$111,'Total project cost for DCs'!AA$4:AA$111,0,0)*_xlfn.XLOOKUP($A654,Drury_beneficiary_allocation!$A$5:$A$104,Drury_beneficiary_allocation!$H$5:$H$104,0,0)</f>
        <v>0</v>
      </c>
      <c r="R654" s="362">
        <f>_xlfn.XLOOKUP($A654,'Total project cost for DCs'!$A$4:$A$111,'Total project cost for DCs'!AB$4:AB$111,0,0)*_xlfn.XLOOKUP($A654,Drury_beneficiary_allocation!$A$5:$A$104,Drury_beneficiary_allocation!$H$5:$H$104,0,0)</f>
        <v>0</v>
      </c>
      <c r="S654" s="362">
        <f>_xlfn.XLOOKUP($A654,'Total project cost for DCs'!$A$4:$A$111,'Total project cost for DCs'!AC$4:AC$111,0,0)*_xlfn.XLOOKUP($A654,Drury_beneficiary_allocation!$A$5:$A$104,Drury_beneficiary_allocation!$H$5:$H$104,0,0)</f>
        <v>0</v>
      </c>
      <c r="T654" s="362">
        <f>_xlfn.XLOOKUP($A654,'Total project cost for DCs'!$A$4:$A$111,'Total project cost for DCs'!AD$4:AD$111,0,0)*_xlfn.XLOOKUP($A654,Drury_beneficiary_allocation!$A$5:$A$104,Drury_beneficiary_allocation!$H$5:$H$104,0,0)</f>
        <v>0</v>
      </c>
      <c r="U654" s="362">
        <f>_xlfn.XLOOKUP($A654,'Total project cost for DCs'!$A$4:$A$111,'Total project cost for DCs'!AE$4:AE$111,0,0)*_xlfn.XLOOKUP($A654,Drury_beneficiary_allocation!$A$5:$A$104,Drury_beneficiary_allocation!$H$5:$H$104,0,0)</f>
        <v>0</v>
      </c>
      <c r="V654" s="362">
        <f>_xlfn.XLOOKUP($A654,'Total project cost for DCs'!$A$4:$A$111,'Total project cost for DCs'!AF$4:AF$111,0,0)*_xlfn.XLOOKUP($A654,Drury_beneficiary_allocation!$A$5:$A$104,Drury_beneficiary_allocation!$H$5:$H$104,0,0)</f>
        <v>0</v>
      </c>
      <c r="W654" s="362">
        <f>_xlfn.XLOOKUP($A654,'Total project cost for DCs'!$A$4:$A$111,'Total project cost for DCs'!AG$4:AG$111,0,0)*_xlfn.XLOOKUP($A654,Drury_beneficiary_allocation!$A$5:$A$104,Drury_beneficiary_allocation!$H$5:$H$104,0,0)</f>
        <v>0</v>
      </c>
      <c r="X654" s="362">
        <f>_xlfn.XLOOKUP($A654,'Total project cost for DCs'!$A$4:$A$111,'Total project cost for DCs'!AH$4:AH$111,0,0)*_xlfn.XLOOKUP($A654,Drury_beneficiary_allocation!$A$5:$A$104,Drury_beneficiary_allocation!$H$5:$H$104,0,0)</f>
        <v>0</v>
      </c>
      <c r="Y654" s="362">
        <f>_xlfn.XLOOKUP($A654,'Total project cost for DCs'!$A$4:$A$111,'Total project cost for DCs'!AI$4:AI$111,0,0)*_xlfn.XLOOKUP($A654,Drury_beneficiary_allocation!$A$5:$A$104,Drury_beneficiary_allocation!$H$5:$H$104,0,0)</f>
        <v>0</v>
      </c>
      <c r="Z654" s="362">
        <f>_xlfn.XLOOKUP($A654,'Total project cost for DCs'!$A$4:$A$111,'Total project cost for DCs'!AJ$4:AJ$111,0,0)*_xlfn.XLOOKUP($A654,Drury_beneficiary_allocation!$A$5:$A$104,Drury_beneficiary_allocation!$H$5:$H$104,0,0)</f>
        <v>0</v>
      </c>
      <c r="AA654" s="362">
        <f>_xlfn.XLOOKUP($A654,'Total project cost for DCs'!$A$4:$A$111,'Total project cost for DCs'!AK$4:AK$111,0,0)*_xlfn.XLOOKUP($A654,Drury_beneficiary_allocation!$A$5:$A$104,Drury_beneficiary_allocation!$H$5:$H$104,0,0)</f>
        <v>0</v>
      </c>
      <c r="AB654" s="362">
        <f>_xlfn.XLOOKUP($A654,'Total project cost for DCs'!$A$4:$A$111,'Total project cost for DCs'!AL$4:AL$111,0,0)*_xlfn.XLOOKUP($A654,Drury_beneficiary_allocation!$A$5:$A$104,Drury_beneficiary_allocation!$H$5:$H$104,0,0)</f>
        <v>0</v>
      </c>
      <c r="AC654" s="362">
        <f>_xlfn.XLOOKUP($A654,'Total project cost for DCs'!$A$4:$A$111,'Total project cost for DCs'!AM$4:AM$111,0,0)*_xlfn.XLOOKUP($A654,Drury_beneficiary_allocation!$A$5:$A$104,Drury_beneficiary_allocation!$H$5:$H$104,0,0)</f>
        <v>0</v>
      </c>
      <c r="AD654" s="362">
        <f>_xlfn.XLOOKUP($A654,'Total project cost for DCs'!$A$4:$A$111,'Total project cost for DCs'!AN$4:AN$111,0,0)*_xlfn.XLOOKUP($A654,Drury_beneficiary_allocation!$A$5:$A$104,Drury_beneficiary_allocation!$H$5:$H$104,0,0)</f>
        <v>0</v>
      </c>
      <c r="AE654" s="363">
        <f t="shared" si="97"/>
        <v>0</v>
      </c>
      <c r="AF654" s="349"/>
      <c r="AG654" s="349">
        <f t="shared" si="99"/>
        <v>0</v>
      </c>
      <c r="AH654" s="353">
        <v>0</v>
      </c>
      <c r="AI654" s="354" t="str">
        <f t="shared" si="98"/>
        <v>Collector</v>
      </c>
      <c r="AJ654" s="349"/>
      <c r="AK654" s="349"/>
      <c r="AL654" s="355">
        <f>_xlfn.XLOOKUP(A654,'P1 Date Adjustment'!B:B,'P1 Date Adjustment'!F:F,"not found",0)</f>
        <v>2035</v>
      </c>
      <c r="AM654" s="349">
        <f t="shared" si="100"/>
        <v>0</v>
      </c>
    </row>
    <row r="655" spans="1:39" ht="45" x14ac:dyDescent="0.25">
      <c r="A655" s="129">
        <v>21</v>
      </c>
      <c r="B655" s="358" t="s">
        <v>262</v>
      </c>
      <c r="C655" s="358" t="str">
        <f>_xlfn.XLOOKUP($A655,'Total project cost for DCs'!A:A,'Total project cost for DCs'!C:C,"Not found",0)</f>
        <v>Active mode upgrades- existing road layout with active modes on both sides + intersection upgrades for active mode crossing</v>
      </c>
      <c r="D655" s="355" t="s">
        <v>155</v>
      </c>
      <c r="E655" s="355" t="s">
        <v>199</v>
      </c>
      <c r="H655" s="355" t="s">
        <v>833</v>
      </c>
      <c r="I655" s="359">
        <f>_xlfn.XLOOKUP($H655,DC_growth_AGS!$A$665:$A$673,DC_growth_AGS!$O$665:$O$673,"Not found",0)</f>
        <v>0.61047382917385584</v>
      </c>
      <c r="J655" s="355">
        <v>2035</v>
      </c>
      <c r="K655" s="362">
        <f>_xlfn.XLOOKUP($A655,'Total project cost for DCs'!$A$4:$A$111,'Total project cost for DCs'!U$4:U$111,0,0)*_xlfn.XLOOKUP($A655,Drury_beneficiary_allocation!$A$5:$A$104,Drury_beneficiary_allocation!$H$5:$H$104,0,0)</f>
        <v>0</v>
      </c>
      <c r="L655" s="362">
        <f>_xlfn.XLOOKUP($A655,'Total project cost for DCs'!$A$4:$A$111,'Total project cost for DCs'!V$4:V$111,0,0)*_xlfn.XLOOKUP($A655,Drury_beneficiary_allocation!$A$5:$A$104,Drury_beneficiary_allocation!$H$5:$H$104,0,0)</f>
        <v>0</v>
      </c>
      <c r="M655" s="362">
        <f>_xlfn.XLOOKUP($A655,'Total project cost for DCs'!$A$4:$A$111,'Total project cost for DCs'!W$4:W$111,0,0)*_xlfn.XLOOKUP($A655,Drury_beneficiary_allocation!$A$5:$A$104,Drury_beneficiary_allocation!$H$5:$H$104,0,0)</f>
        <v>0</v>
      </c>
      <c r="N655" s="362">
        <f>_xlfn.XLOOKUP($A655,'Total project cost for DCs'!$A$4:$A$111,'Total project cost for DCs'!X$4:X$111,0,0)*_xlfn.XLOOKUP($A655,Drury_beneficiary_allocation!$A$5:$A$104,Drury_beneficiary_allocation!$H$5:$H$104,0,0)</f>
        <v>0</v>
      </c>
      <c r="O655" s="362">
        <f>_xlfn.XLOOKUP($A655,'Total project cost for DCs'!$A$4:$A$111,'Total project cost for DCs'!Y$4:Y$111,0,0)*_xlfn.XLOOKUP($A655,Drury_beneficiary_allocation!$A$5:$A$104,Drury_beneficiary_allocation!$H$5:$H$104,0,0)</f>
        <v>0</v>
      </c>
      <c r="P655" s="362">
        <f>_xlfn.XLOOKUP($A655,'Total project cost for DCs'!$A$4:$A$111,'Total project cost for DCs'!Z$4:Z$111,0,0)*_xlfn.XLOOKUP($A655,Drury_beneficiary_allocation!$A$5:$A$104,Drury_beneficiary_allocation!$H$5:$H$104,0,0)</f>
        <v>0</v>
      </c>
      <c r="Q655" s="362">
        <f>_xlfn.XLOOKUP($A655,'Total project cost for DCs'!$A$4:$A$111,'Total project cost for DCs'!AA$4:AA$111,0,0)*_xlfn.XLOOKUP($A655,Drury_beneficiary_allocation!$A$5:$A$104,Drury_beneficiary_allocation!$H$5:$H$104,0,0)</f>
        <v>0</v>
      </c>
      <c r="R655" s="362">
        <f>_xlfn.XLOOKUP($A655,'Total project cost for DCs'!$A$4:$A$111,'Total project cost for DCs'!AB$4:AB$111,0,0)*_xlfn.XLOOKUP($A655,Drury_beneficiary_allocation!$A$5:$A$104,Drury_beneficiary_allocation!$H$5:$H$104,0,0)</f>
        <v>0</v>
      </c>
      <c r="S655" s="362">
        <f>_xlfn.XLOOKUP($A655,'Total project cost for DCs'!$A$4:$A$111,'Total project cost for DCs'!AC$4:AC$111,0,0)*_xlfn.XLOOKUP($A655,Drury_beneficiary_allocation!$A$5:$A$104,Drury_beneficiary_allocation!$H$5:$H$104,0,0)</f>
        <v>0</v>
      </c>
      <c r="T655" s="362">
        <f>_xlfn.XLOOKUP($A655,'Total project cost for DCs'!$A$4:$A$111,'Total project cost for DCs'!AD$4:AD$111,0,0)*_xlfn.XLOOKUP($A655,Drury_beneficiary_allocation!$A$5:$A$104,Drury_beneficiary_allocation!$H$5:$H$104,0,0)</f>
        <v>0</v>
      </c>
      <c r="U655" s="362">
        <f>_xlfn.XLOOKUP($A655,'Total project cost for DCs'!$A$4:$A$111,'Total project cost for DCs'!AE$4:AE$111,0,0)*_xlfn.XLOOKUP($A655,Drury_beneficiary_allocation!$A$5:$A$104,Drury_beneficiary_allocation!$H$5:$H$104,0,0)</f>
        <v>0</v>
      </c>
      <c r="V655" s="362">
        <f>_xlfn.XLOOKUP($A655,'Total project cost for DCs'!$A$4:$A$111,'Total project cost for DCs'!AF$4:AF$111,0,0)*_xlfn.XLOOKUP($A655,Drury_beneficiary_allocation!$A$5:$A$104,Drury_beneficiary_allocation!$H$5:$H$104,0,0)</f>
        <v>0</v>
      </c>
      <c r="W655" s="362">
        <f>_xlfn.XLOOKUP($A655,'Total project cost for DCs'!$A$4:$A$111,'Total project cost for DCs'!AG$4:AG$111,0,0)*_xlfn.XLOOKUP($A655,Drury_beneficiary_allocation!$A$5:$A$104,Drury_beneficiary_allocation!$H$5:$H$104,0,0)</f>
        <v>0</v>
      </c>
      <c r="X655" s="362">
        <f>_xlfn.XLOOKUP($A655,'Total project cost for DCs'!$A$4:$A$111,'Total project cost for DCs'!AH$4:AH$111,0,0)*_xlfn.XLOOKUP($A655,Drury_beneficiary_allocation!$A$5:$A$104,Drury_beneficiary_allocation!$H$5:$H$104,0,0)</f>
        <v>0</v>
      </c>
      <c r="Y655" s="362">
        <f>_xlfn.XLOOKUP($A655,'Total project cost for DCs'!$A$4:$A$111,'Total project cost for DCs'!AI$4:AI$111,0,0)*_xlfn.XLOOKUP($A655,Drury_beneficiary_allocation!$A$5:$A$104,Drury_beneficiary_allocation!$H$5:$H$104,0,0)</f>
        <v>0</v>
      </c>
      <c r="Z655" s="362">
        <f>_xlfn.XLOOKUP($A655,'Total project cost for DCs'!$A$4:$A$111,'Total project cost for DCs'!AJ$4:AJ$111,0,0)*_xlfn.XLOOKUP($A655,Drury_beneficiary_allocation!$A$5:$A$104,Drury_beneficiary_allocation!$H$5:$H$104,0,0)</f>
        <v>0</v>
      </c>
      <c r="AA655" s="362">
        <f>_xlfn.XLOOKUP($A655,'Total project cost for DCs'!$A$4:$A$111,'Total project cost for DCs'!AK$4:AK$111,0,0)*_xlfn.XLOOKUP($A655,Drury_beneficiary_allocation!$A$5:$A$104,Drury_beneficiary_allocation!$H$5:$H$104,0,0)</f>
        <v>0</v>
      </c>
      <c r="AB655" s="362">
        <f>_xlfn.XLOOKUP($A655,'Total project cost for DCs'!$A$4:$A$111,'Total project cost for DCs'!AL$4:AL$111,0,0)*_xlfn.XLOOKUP($A655,Drury_beneficiary_allocation!$A$5:$A$104,Drury_beneficiary_allocation!$H$5:$H$104,0,0)</f>
        <v>0</v>
      </c>
      <c r="AC655" s="362">
        <f>_xlfn.XLOOKUP($A655,'Total project cost for DCs'!$A$4:$A$111,'Total project cost for DCs'!AM$4:AM$111,0,0)*_xlfn.XLOOKUP($A655,Drury_beneficiary_allocation!$A$5:$A$104,Drury_beneficiary_allocation!$H$5:$H$104,0,0)</f>
        <v>0</v>
      </c>
      <c r="AD655" s="362">
        <f>_xlfn.XLOOKUP($A655,'Total project cost for DCs'!$A$4:$A$111,'Total project cost for DCs'!AN$4:AN$111,0,0)*_xlfn.XLOOKUP($A655,Drury_beneficiary_allocation!$A$5:$A$104,Drury_beneficiary_allocation!$H$5:$H$104,0,0)</f>
        <v>0</v>
      </c>
      <c r="AE655" s="363">
        <f t="shared" si="97"/>
        <v>0</v>
      </c>
      <c r="AF655" s="349"/>
      <c r="AG655" s="349">
        <f t="shared" si="99"/>
        <v>0</v>
      </c>
      <c r="AH655" s="353">
        <v>0</v>
      </c>
      <c r="AI655" s="354" t="str">
        <f t="shared" si="98"/>
        <v>Collector</v>
      </c>
      <c r="AJ655" s="349"/>
      <c r="AK655" s="349"/>
      <c r="AL655" s="355">
        <f>_xlfn.XLOOKUP(A655,'P1 Date Adjustment'!B:B,'P1 Date Adjustment'!F:F,"not found",0)</f>
        <v>2035</v>
      </c>
      <c r="AM655" s="349">
        <f t="shared" si="100"/>
        <v>0</v>
      </c>
    </row>
    <row r="656" spans="1:39" x14ac:dyDescent="0.25">
      <c r="A656" s="129">
        <v>22</v>
      </c>
      <c r="B656" s="358" t="s">
        <v>263</v>
      </c>
      <c r="C656" s="358" t="str">
        <f>_xlfn.XLOOKUP($A656,'Total project cost for DCs'!A:A,'Total project cost for DCs'!C:C,"Not found",0)</f>
        <v>Upgrade intersection with active modes facilities(TDM)</v>
      </c>
      <c r="D656" s="355" t="s">
        <v>155</v>
      </c>
      <c r="E656" s="355" t="s">
        <v>223</v>
      </c>
      <c r="H656" s="355" t="s">
        <v>833</v>
      </c>
      <c r="I656" s="359">
        <f>_xlfn.XLOOKUP($H656,DC_growth_AGS!$A$665:$A$673,DC_growth_AGS!$O$665:$O$673,"Not found",0)</f>
        <v>0.61047382917385584</v>
      </c>
      <c r="J656" s="355">
        <v>2033</v>
      </c>
      <c r="K656" s="362">
        <f>_xlfn.XLOOKUP($A656,'Total project cost for DCs'!$A$4:$A$111,'Total project cost for DCs'!U$4:U$111,0,0)*_xlfn.XLOOKUP($A656,Drury_beneficiary_allocation!$A$5:$A$104,Drury_beneficiary_allocation!$H$5:$H$104,0,0)</f>
        <v>0</v>
      </c>
      <c r="L656" s="362">
        <f>_xlfn.XLOOKUP($A656,'Total project cost for DCs'!$A$4:$A$111,'Total project cost for DCs'!V$4:V$111,0,0)*_xlfn.XLOOKUP($A656,Drury_beneficiary_allocation!$A$5:$A$104,Drury_beneficiary_allocation!$H$5:$H$104,0,0)</f>
        <v>0</v>
      </c>
      <c r="M656" s="362">
        <f>_xlfn.XLOOKUP($A656,'Total project cost for DCs'!$A$4:$A$111,'Total project cost for DCs'!W$4:W$111,0,0)*_xlfn.XLOOKUP($A656,Drury_beneficiary_allocation!$A$5:$A$104,Drury_beneficiary_allocation!$H$5:$H$104,0,0)</f>
        <v>0</v>
      </c>
      <c r="N656" s="362">
        <f>_xlfn.XLOOKUP($A656,'Total project cost for DCs'!$A$4:$A$111,'Total project cost for DCs'!X$4:X$111,0,0)*_xlfn.XLOOKUP($A656,Drury_beneficiary_allocation!$A$5:$A$104,Drury_beneficiary_allocation!$H$5:$H$104,0,0)</f>
        <v>0</v>
      </c>
      <c r="O656" s="362">
        <f>_xlfn.XLOOKUP($A656,'Total project cost for DCs'!$A$4:$A$111,'Total project cost for DCs'!Y$4:Y$111,0,0)*_xlfn.XLOOKUP($A656,Drury_beneficiary_allocation!$A$5:$A$104,Drury_beneficiary_allocation!$H$5:$H$104,0,0)</f>
        <v>0</v>
      </c>
      <c r="P656" s="362">
        <f>_xlfn.XLOOKUP($A656,'Total project cost for DCs'!$A$4:$A$111,'Total project cost for DCs'!Z$4:Z$111,0,0)*_xlfn.XLOOKUP($A656,Drury_beneficiary_allocation!$A$5:$A$104,Drury_beneficiary_allocation!$H$5:$H$104,0,0)</f>
        <v>0</v>
      </c>
      <c r="Q656" s="362">
        <f>_xlfn.XLOOKUP($A656,'Total project cost for DCs'!$A$4:$A$111,'Total project cost for DCs'!AA$4:AA$111,0,0)*_xlfn.XLOOKUP($A656,Drury_beneficiary_allocation!$A$5:$A$104,Drury_beneficiary_allocation!$H$5:$H$104,0,0)</f>
        <v>0</v>
      </c>
      <c r="R656" s="362">
        <f>_xlfn.XLOOKUP($A656,'Total project cost for DCs'!$A$4:$A$111,'Total project cost for DCs'!AB$4:AB$111,0,0)*_xlfn.XLOOKUP($A656,Drury_beneficiary_allocation!$A$5:$A$104,Drury_beneficiary_allocation!$H$5:$H$104,0,0)</f>
        <v>0</v>
      </c>
      <c r="S656" s="362">
        <f>_xlfn.XLOOKUP($A656,'Total project cost for DCs'!$A$4:$A$111,'Total project cost for DCs'!AC$4:AC$111,0,0)*_xlfn.XLOOKUP($A656,Drury_beneficiary_allocation!$A$5:$A$104,Drury_beneficiary_allocation!$H$5:$H$104,0,0)</f>
        <v>0</v>
      </c>
      <c r="T656" s="362">
        <f>_xlfn.XLOOKUP($A656,'Total project cost for DCs'!$A$4:$A$111,'Total project cost for DCs'!AD$4:AD$111,0,0)*_xlfn.XLOOKUP($A656,Drury_beneficiary_allocation!$A$5:$A$104,Drury_beneficiary_allocation!$H$5:$H$104,0,0)</f>
        <v>0</v>
      </c>
      <c r="U656" s="362">
        <f>_xlfn.XLOOKUP($A656,'Total project cost for DCs'!$A$4:$A$111,'Total project cost for DCs'!AE$4:AE$111,0,0)*_xlfn.XLOOKUP($A656,Drury_beneficiary_allocation!$A$5:$A$104,Drury_beneficiary_allocation!$H$5:$H$104,0,0)</f>
        <v>0</v>
      </c>
      <c r="V656" s="362">
        <f>_xlfn.XLOOKUP($A656,'Total project cost for DCs'!$A$4:$A$111,'Total project cost for DCs'!AF$4:AF$111,0,0)*_xlfn.XLOOKUP($A656,Drury_beneficiary_allocation!$A$5:$A$104,Drury_beneficiary_allocation!$H$5:$H$104,0,0)</f>
        <v>0</v>
      </c>
      <c r="W656" s="362">
        <f>_xlfn.XLOOKUP($A656,'Total project cost for DCs'!$A$4:$A$111,'Total project cost for DCs'!AG$4:AG$111,0,0)*_xlfn.XLOOKUP($A656,Drury_beneficiary_allocation!$A$5:$A$104,Drury_beneficiary_allocation!$H$5:$H$104,0,0)</f>
        <v>0</v>
      </c>
      <c r="X656" s="362">
        <f>_xlfn.XLOOKUP($A656,'Total project cost for DCs'!$A$4:$A$111,'Total project cost for DCs'!AH$4:AH$111,0,0)*_xlfn.XLOOKUP($A656,Drury_beneficiary_allocation!$A$5:$A$104,Drury_beneficiary_allocation!$H$5:$H$104,0,0)</f>
        <v>0</v>
      </c>
      <c r="Y656" s="362">
        <f>_xlfn.XLOOKUP($A656,'Total project cost for DCs'!$A$4:$A$111,'Total project cost for DCs'!AI$4:AI$111,0,0)*_xlfn.XLOOKUP($A656,Drury_beneficiary_allocation!$A$5:$A$104,Drury_beneficiary_allocation!$H$5:$H$104,0,0)</f>
        <v>0</v>
      </c>
      <c r="Z656" s="362">
        <f>_xlfn.XLOOKUP($A656,'Total project cost for DCs'!$A$4:$A$111,'Total project cost for DCs'!AJ$4:AJ$111,0,0)*_xlfn.XLOOKUP($A656,Drury_beneficiary_allocation!$A$5:$A$104,Drury_beneficiary_allocation!$H$5:$H$104,0,0)</f>
        <v>0</v>
      </c>
      <c r="AA656" s="362">
        <f>_xlfn.XLOOKUP($A656,'Total project cost for DCs'!$A$4:$A$111,'Total project cost for DCs'!AK$4:AK$111,0,0)*_xlfn.XLOOKUP($A656,Drury_beneficiary_allocation!$A$5:$A$104,Drury_beneficiary_allocation!$H$5:$H$104,0,0)</f>
        <v>0</v>
      </c>
      <c r="AB656" s="362">
        <f>_xlfn.XLOOKUP($A656,'Total project cost for DCs'!$A$4:$A$111,'Total project cost for DCs'!AL$4:AL$111,0,0)*_xlfn.XLOOKUP($A656,Drury_beneficiary_allocation!$A$5:$A$104,Drury_beneficiary_allocation!$H$5:$H$104,0,0)</f>
        <v>0</v>
      </c>
      <c r="AC656" s="362">
        <f>_xlfn.XLOOKUP($A656,'Total project cost for DCs'!$A$4:$A$111,'Total project cost for DCs'!AM$4:AM$111,0,0)*_xlfn.XLOOKUP($A656,Drury_beneficiary_allocation!$A$5:$A$104,Drury_beneficiary_allocation!$H$5:$H$104,0,0)</f>
        <v>0</v>
      </c>
      <c r="AD656" s="362">
        <f>_xlfn.XLOOKUP($A656,'Total project cost for DCs'!$A$4:$A$111,'Total project cost for DCs'!AN$4:AN$111,0,0)*_xlfn.XLOOKUP($A656,Drury_beneficiary_allocation!$A$5:$A$104,Drury_beneficiary_allocation!$H$5:$H$104,0,0)</f>
        <v>0</v>
      </c>
      <c r="AE656" s="363">
        <f t="shared" si="97"/>
        <v>0</v>
      </c>
      <c r="AF656" s="349"/>
      <c r="AG656" s="349">
        <f t="shared" si="99"/>
        <v>0</v>
      </c>
      <c r="AH656" s="353">
        <v>0</v>
      </c>
      <c r="AI656" s="354" t="str">
        <f t="shared" si="98"/>
        <v>Collector</v>
      </c>
      <c r="AJ656" s="349"/>
      <c r="AK656" s="349"/>
      <c r="AL656" s="355">
        <f>_xlfn.XLOOKUP(A656,'P1 Date Adjustment'!B:B,'P1 Date Adjustment'!F:F,"not found",0)</f>
        <v>2033</v>
      </c>
      <c r="AM656" s="349">
        <f t="shared" si="100"/>
        <v>0</v>
      </c>
    </row>
    <row r="657" spans="1:39" ht="45" x14ac:dyDescent="0.25">
      <c r="A657" s="129" t="s">
        <v>281</v>
      </c>
      <c r="B657" s="358" t="s">
        <v>282</v>
      </c>
      <c r="C657" s="358" t="str">
        <f>_xlfn.XLOOKUP($A657,'Total project cost for DCs'!A:A,'Total project cost for DCs'!C:C,"Not found",0)</f>
        <v xml:space="preserve">Interim 2-lane – install kerb and channel within existing road corridor with provision of active modes on both sides, 20m cross-section </v>
      </c>
      <c r="D657" s="355" t="s">
        <v>155</v>
      </c>
      <c r="E657" s="355" t="s">
        <v>145</v>
      </c>
      <c r="H657" s="355" t="s">
        <v>833</v>
      </c>
      <c r="I657" s="359">
        <f>_xlfn.XLOOKUP($H657,DC_growth_AGS!$A$665:$A$673,DC_growth_AGS!$O$665:$O$673,"Not found",0)</f>
        <v>0.61047382917385584</v>
      </c>
      <c r="J657" s="355">
        <v>2025</v>
      </c>
      <c r="K657" s="362">
        <f>_xlfn.XLOOKUP($A657,'Total project cost for DCs'!$A$4:$A$111,'Total project cost for DCs'!U$4:U$111,0,0)*_xlfn.XLOOKUP($A657,Drury_beneficiary_allocation!$A$5:$A$104,Drury_beneficiary_allocation!$H$5:$H$104,0,0)</f>
        <v>0</v>
      </c>
      <c r="L657" s="362">
        <f>_xlfn.XLOOKUP($A657,'Total project cost for DCs'!$A$4:$A$111,'Total project cost for DCs'!V$4:V$111,0,0)*_xlfn.XLOOKUP($A657,Drury_beneficiary_allocation!$A$5:$A$104,Drury_beneficiary_allocation!$H$5:$H$104,0,0)</f>
        <v>0</v>
      </c>
      <c r="M657" s="362">
        <f>_xlfn.XLOOKUP($A657,'Total project cost for DCs'!$A$4:$A$111,'Total project cost for DCs'!W$4:W$111,0,0)*_xlfn.XLOOKUP($A657,Drury_beneficiary_allocation!$A$5:$A$104,Drury_beneficiary_allocation!$H$5:$H$104,0,0)</f>
        <v>0</v>
      </c>
      <c r="N657" s="362">
        <f>_xlfn.XLOOKUP($A657,'Total project cost for DCs'!$A$4:$A$111,'Total project cost for DCs'!X$4:X$111,0,0)*_xlfn.XLOOKUP($A657,Drury_beneficiary_allocation!$A$5:$A$104,Drury_beneficiary_allocation!$H$5:$H$104,0,0)</f>
        <v>0</v>
      </c>
      <c r="O657" s="362">
        <f>_xlfn.XLOOKUP($A657,'Total project cost for DCs'!$A$4:$A$111,'Total project cost for DCs'!Y$4:Y$111,0,0)*_xlfn.XLOOKUP($A657,Drury_beneficiary_allocation!$A$5:$A$104,Drury_beneficiary_allocation!$H$5:$H$104,0,0)</f>
        <v>0</v>
      </c>
      <c r="P657" s="362">
        <f>_xlfn.XLOOKUP($A657,'Total project cost for DCs'!$A$4:$A$111,'Total project cost for DCs'!Z$4:Z$111,0,0)*_xlfn.XLOOKUP($A657,Drury_beneficiary_allocation!$A$5:$A$104,Drury_beneficiary_allocation!$H$5:$H$104,0,0)</f>
        <v>0</v>
      </c>
      <c r="Q657" s="362">
        <f>_xlfn.XLOOKUP($A657,'Total project cost for DCs'!$A$4:$A$111,'Total project cost for DCs'!AA$4:AA$111,0,0)*_xlfn.XLOOKUP($A657,Drury_beneficiary_allocation!$A$5:$A$104,Drury_beneficiary_allocation!$H$5:$H$104,0,0)</f>
        <v>0</v>
      </c>
      <c r="R657" s="362">
        <f>_xlfn.XLOOKUP($A657,'Total project cost for DCs'!$A$4:$A$111,'Total project cost for DCs'!AB$4:AB$111,0,0)*_xlfn.XLOOKUP($A657,Drury_beneficiary_allocation!$A$5:$A$104,Drury_beneficiary_allocation!$H$5:$H$104,0,0)</f>
        <v>0</v>
      </c>
      <c r="S657" s="362">
        <f>_xlfn.XLOOKUP($A657,'Total project cost for DCs'!$A$4:$A$111,'Total project cost for DCs'!AC$4:AC$111,0,0)*_xlfn.XLOOKUP($A657,Drury_beneficiary_allocation!$A$5:$A$104,Drury_beneficiary_allocation!$H$5:$H$104,0,0)</f>
        <v>0</v>
      </c>
      <c r="T657" s="362">
        <f>_xlfn.XLOOKUP($A657,'Total project cost for DCs'!$A$4:$A$111,'Total project cost for DCs'!AD$4:AD$111,0,0)*_xlfn.XLOOKUP($A657,Drury_beneficiary_allocation!$A$5:$A$104,Drury_beneficiary_allocation!$H$5:$H$104,0,0)</f>
        <v>0</v>
      </c>
      <c r="U657" s="362">
        <f>_xlfn.XLOOKUP($A657,'Total project cost for DCs'!$A$4:$A$111,'Total project cost for DCs'!AE$4:AE$111,0,0)*_xlfn.XLOOKUP($A657,Drury_beneficiary_allocation!$A$5:$A$104,Drury_beneficiary_allocation!$H$5:$H$104,0,0)</f>
        <v>0</v>
      </c>
      <c r="V657" s="362">
        <f>_xlfn.XLOOKUP($A657,'Total project cost for DCs'!$A$4:$A$111,'Total project cost for DCs'!AF$4:AF$111,0,0)*_xlfn.XLOOKUP($A657,Drury_beneficiary_allocation!$A$5:$A$104,Drury_beneficiary_allocation!$H$5:$H$104,0,0)</f>
        <v>0</v>
      </c>
      <c r="W657" s="362">
        <f>_xlfn.XLOOKUP($A657,'Total project cost for DCs'!$A$4:$A$111,'Total project cost for DCs'!AG$4:AG$111,0,0)*_xlfn.XLOOKUP($A657,Drury_beneficiary_allocation!$A$5:$A$104,Drury_beneficiary_allocation!$H$5:$H$104,0,0)</f>
        <v>0</v>
      </c>
      <c r="X657" s="362">
        <f>_xlfn.XLOOKUP($A657,'Total project cost for DCs'!$A$4:$A$111,'Total project cost for DCs'!AH$4:AH$111,0,0)*_xlfn.XLOOKUP($A657,Drury_beneficiary_allocation!$A$5:$A$104,Drury_beneficiary_allocation!$H$5:$H$104,0,0)</f>
        <v>0</v>
      </c>
      <c r="Y657" s="362">
        <f>_xlfn.XLOOKUP($A657,'Total project cost for DCs'!$A$4:$A$111,'Total project cost for DCs'!AI$4:AI$111,0,0)*_xlfn.XLOOKUP($A657,Drury_beneficiary_allocation!$A$5:$A$104,Drury_beneficiary_allocation!$H$5:$H$104,0,0)</f>
        <v>0</v>
      </c>
      <c r="Z657" s="362">
        <f>_xlfn.XLOOKUP($A657,'Total project cost for DCs'!$A$4:$A$111,'Total project cost for DCs'!AJ$4:AJ$111,0,0)*_xlfn.XLOOKUP($A657,Drury_beneficiary_allocation!$A$5:$A$104,Drury_beneficiary_allocation!$H$5:$H$104,0,0)</f>
        <v>0</v>
      </c>
      <c r="AA657" s="362">
        <f>_xlfn.XLOOKUP($A657,'Total project cost for DCs'!$A$4:$A$111,'Total project cost for DCs'!AK$4:AK$111,0,0)*_xlfn.XLOOKUP($A657,Drury_beneficiary_allocation!$A$5:$A$104,Drury_beneficiary_allocation!$H$5:$H$104,0,0)</f>
        <v>0</v>
      </c>
      <c r="AB657" s="362">
        <f>_xlfn.XLOOKUP($A657,'Total project cost for DCs'!$A$4:$A$111,'Total project cost for DCs'!AL$4:AL$111,0,0)*_xlfn.XLOOKUP($A657,Drury_beneficiary_allocation!$A$5:$A$104,Drury_beneficiary_allocation!$H$5:$H$104,0,0)</f>
        <v>0</v>
      </c>
      <c r="AC657" s="362">
        <f>_xlfn.XLOOKUP($A657,'Total project cost for DCs'!$A$4:$A$111,'Total project cost for DCs'!AM$4:AM$111,0,0)*_xlfn.XLOOKUP($A657,Drury_beneficiary_allocation!$A$5:$A$104,Drury_beneficiary_allocation!$H$5:$H$104,0,0)</f>
        <v>0</v>
      </c>
      <c r="AD657" s="362">
        <f>_xlfn.XLOOKUP($A657,'Total project cost for DCs'!$A$4:$A$111,'Total project cost for DCs'!AN$4:AN$111,0,0)*_xlfn.XLOOKUP($A657,Drury_beneficiary_allocation!$A$5:$A$104,Drury_beneficiary_allocation!$H$5:$H$104,0,0)</f>
        <v>0</v>
      </c>
      <c r="AE657" s="363">
        <f t="shared" si="97"/>
        <v>0</v>
      </c>
      <c r="AF657" s="349"/>
      <c r="AG657" s="349">
        <f t="shared" si="99"/>
        <v>0</v>
      </c>
      <c r="AH657" s="353">
        <v>0</v>
      </c>
      <c r="AI657" s="354" t="str">
        <f t="shared" si="98"/>
        <v>Arterial</v>
      </c>
      <c r="AJ657" s="349"/>
      <c r="AK657" s="349"/>
      <c r="AL657" s="355">
        <f>_xlfn.XLOOKUP(A657,'P1 Date Adjustment'!B:B,'P1 Date Adjustment'!F:F,"not found",0)</f>
        <v>2025</v>
      </c>
      <c r="AM657" s="349">
        <f t="shared" si="100"/>
        <v>0</v>
      </c>
    </row>
    <row r="658" spans="1:39" ht="60" x14ac:dyDescent="0.25">
      <c r="A658" s="129" t="s">
        <v>287</v>
      </c>
      <c r="B658" s="358" t="s">
        <v>282</v>
      </c>
      <c r="C658" s="358" t="str">
        <f>_xlfn.XLOOKUP($A658,'Total project cost for DCs'!A:A,'Total project cost for DCs'!C:C,"Not found",0)</f>
        <v>Final 4-lane - following interim option, upgrade Road corridor to provide four lanes with additional turning lanes at intersections where required (as indicated in SGA Design</v>
      </c>
      <c r="D658" s="355" t="s">
        <v>155</v>
      </c>
      <c r="E658" s="355" t="s">
        <v>157</v>
      </c>
      <c r="H658" s="355" t="s">
        <v>833</v>
      </c>
      <c r="I658" s="359">
        <f>_xlfn.XLOOKUP($H658,DC_growth_AGS!$A$665:$A$673,DC_growth_AGS!$O$665:$O$673,"Not found",0)</f>
        <v>0.61047382917385584</v>
      </c>
      <c r="J658" s="355">
        <v>2031</v>
      </c>
      <c r="K658" s="362">
        <f>_xlfn.XLOOKUP($A658,'Total project cost for DCs'!$A$4:$A$111,'Total project cost for DCs'!U$4:U$111,0,0)*_xlfn.XLOOKUP($A658,Drury_beneficiary_allocation!$A$5:$A$104,Drury_beneficiary_allocation!$H$5:$H$104,0,0)</f>
        <v>188493.56222564299</v>
      </c>
      <c r="L658" s="362">
        <f>_xlfn.XLOOKUP($A658,'Total project cost for DCs'!$A$4:$A$111,'Total project cost for DCs'!V$4:V$111,0,0)*_xlfn.XLOOKUP($A658,Drury_beneficiary_allocation!$A$5:$A$104,Drury_beneficiary_allocation!$H$5:$H$104,0,0)</f>
        <v>46140.537024506521</v>
      </c>
      <c r="M658" s="362">
        <f>_xlfn.XLOOKUP($A658,'Total project cost for DCs'!$A$4:$A$111,'Total project cost for DCs'!W$4:W$111,0,0)*_xlfn.XLOOKUP($A658,Drury_beneficiary_allocation!$A$5:$A$104,Drury_beneficiary_allocation!$H$5:$H$104,0,0)</f>
        <v>503025.4756513969</v>
      </c>
      <c r="N658" s="362">
        <f>_xlfn.XLOOKUP($A658,'Total project cost for DCs'!$A$4:$A$111,'Total project cost for DCs'!X$4:X$111,0,0)*_xlfn.XLOOKUP($A658,Drury_beneficiary_allocation!$A$5:$A$104,Drury_beneficiary_allocation!$H$5:$H$104,0,0)</f>
        <v>0</v>
      </c>
      <c r="O658" s="362">
        <f>_xlfn.XLOOKUP($A658,'Total project cost for DCs'!$A$4:$A$111,'Total project cost for DCs'!Y$4:Y$111,0,0)*_xlfn.XLOOKUP($A658,Drury_beneficiary_allocation!$A$5:$A$104,Drury_beneficiary_allocation!$H$5:$H$104,0,0)</f>
        <v>0</v>
      </c>
      <c r="P658" s="362">
        <f>_xlfn.XLOOKUP($A658,'Total project cost for DCs'!$A$4:$A$111,'Total project cost for DCs'!Z$4:Z$111,0,0)*_xlfn.XLOOKUP($A658,Drury_beneficiary_allocation!$A$5:$A$104,Drury_beneficiary_allocation!$H$5:$H$104,0,0)</f>
        <v>0</v>
      </c>
      <c r="Q658" s="362">
        <f>_xlfn.XLOOKUP($A658,'Total project cost for DCs'!$A$4:$A$111,'Total project cost for DCs'!AA$4:AA$111,0,0)*_xlfn.XLOOKUP($A658,Drury_beneficiary_allocation!$A$5:$A$104,Drury_beneficiary_allocation!$H$5:$H$104,0,0)</f>
        <v>0</v>
      </c>
      <c r="R658" s="362">
        <f>_xlfn.XLOOKUP($A658,'Total project cost for DCs'!$A$4:$A$111,'Total project cost for DCs'!AB$4:AB$111,0,0)*_xlfn.XLOOKUP($A658,Drury_beneficiary_allocation!$A$5:$A$104,Drury_beneficiary_allocation!$H$5:$H$104,0,0)</f>
        <v>0</v>
      </c>
      <c r="S658" s="362">
        <f>_xlfn.XLOOKUP($A658,'Total project cost for DCs'!$A$4:$A$111,'Total project cost for DCs'!AC$4:AC$111,0,0)*_xlfn.XLOOKUP($A658,Drury_beneficiary_allocation!$A$5:$A$104,Drury_beneficiary_allocation!$H$5:$H$104,0,0)</f>
        <v>0</v>
      </c>
      <c r="T658" s="362">
        <f>_xlfn.XLOOKUP($A658,'Total project cost for DCs'!$A$4:$A$111,'Total project cost for DCs'!AD$4:AD$111,0,0)*_xlfn.XLOOKUP($A658,Drury_beneficiary_allocation!$A$5:$A$104,Drury_beneficiary_allocation!$H$5:$H$104,0,0)</f>
        <v>0</v>
      </c>
      <c r="U658" s="362">
        <f>_xlfn.XLOOKUP($A658,'Total project cost for DCs'!$A$4:$A$111,'Total project cost for DCs'!AE$4:AE$111,0,0)*_xlfn.XLOOKUP($A658,Drury_beneficiary_allocation!$A$5:$A$104,Drury_beneficiary_allocation!$H$5:$H$104,0,0)</f>
        <v>0</v>
      </c>
      <c r="V658" s="362">
        <f>_xlfn.XLOOKUP($A658,'Total project cost for DCs'!$A$4:$A$111,'Total project cost for DCs'!AF$4:AF$111,0,0)*_xlfn.XLOOKUP($A658,Drury_beneficiary_allocation!$A$5:$A$104,Drury_beneficiary_allocation!$H$5:$H$104,0,0)</f>
        <v>0</v>
      </c>
      <c r="W658" s="362">
        <f>_xlfn.XLOOKUP($A658,'Total project cost for DCs'!$A$4:$A$111,'Total project cost for DCs'!AG$4:AG$111,0,0)*_xlfn.XLOOKUP($A658,Drury_beneficiary_allocation!$A$5:$A$104,Drury_beneficiary_allocation!$H$5:$H$104,0,0)</f>
        <v>0</v>
      </c>
      <c r="X658" s="362">
        <f>_xlfn.XLOOKUP($A658,'Total project cost for DCs'!$A$4:$A$111,'Total project cost for DCs'!AH$4:AH$111,0,0)*_xlfn.XLOOKUP($A658,Drury_beneficiary_allocation!$A$5:$A$104,Drury_beneficiary_allocation!$H$5:$H$104,0,0)</f>
        <v>0</v>
      </c>
      <c r="Y658" s="362">
        <f>_xlfn.XLOOKUP($A658,'Total project cost for DCs'!$A$4:$A$111,'Total project cost for DCs'!AI$4:AI$111,0,0)*_xlfn.XLOOKUP($A658,Drury_beneficiary_allocation!$A$5:$A$104,Drury_beneficiary_allocation!$H$5:$H$104,0,0)</f>
        <v>0</v>
      </c>
      <c r="Z658" s="362">
        <f>_xlfn.XLOOKUP($A658,'Total project cost for DCs'!$A$4:$A$111,'Total project cost for DCs'!AJ$4:AJ$111,0,0)*_xlfn.XLOOKUP($A658,Drury_beneficiary_allocation!$A$5:$A$104,Drury_beneficiary_allocation!$H$5:$H$104,0,0)</f>
        <v>0</v>
      </c>
      <c r="AA658" s="362">
        <f>_xlfn.XLOOKUP($A658,'Total project cost for DCs'!$A$4:$A$111,'Total project cost for DCs'!AK$4:AK$111,0,0)*_xlfn.XLOOKUP($A658,Drury_beneficiary_allocation!$A$5:$A$104,Drury_beneficiary_allocation!$H$5:$H$104,0,0)</f>
        <v>0</v>
      </c>
      <c r="AB658" s="362">
        <f>_xlfn.XLOOKUP($A658,'Total project cost for DCs'!$A$4:$A$111,'Total project cost for DCs'!AL$4:AL$111,0,0)*_xlfn.XLOOKUP($A658,Drury_beneficiary_allocation!$A$5:$A$104,Drury_beneficiary_allocation!$H$5:$H$104,0,0)</f>
        <v>0</v>
      </c>
      <c r="AC658" s="362">
        <f>_xlfn.XLOOKUP($A658,'Total project cost for DCs'!$A$4:$A$111,'Total project cost for DCs'!AM$4:AM$111,0,0)*_xlfn.XLOOKUP($A658,Drury_beneficiary_allocation!$A$5:$A$104,Drury_beneficiary_allocation!$H$5:$H$104,0,0)</f>
        <v>0</v>
      </c>
      <c r="AD658" s="362">
        <f>_xlfn.XLOOKUP($A658,'Total project cost for DCs'!$A$4:$A$111,'Total project cost for DCs'!AN$4:AN$111,0,0)*_xlfn.XLOOKUP($A658,Drury_beneficiary_allocation!$A$5:$A$104,Drury_beneficiary_allocation!$H$5:$H$104,0,0)</f>
        <v>0</v>
      </c>
      <c r="AE658" s="363">
        <f t="shared" si="97"/>
        <v>737659.57490154635</v>
      </c>
      <c r="AF658" s="349"/>
      <c r="AG658" s="349">
        <f t="shared" si="99"/>
        <v>737659.57490154635</v>
      </c>
      <c r="AH658" s="353">
        <v>0</v>
      </c>
      <c r="AI658" s="354" t="str">
        <f t="shared" si="98"/>
        <v>Arterial</v>
      </c>
      <c r="AJ658" s="349"/>
      <c r="AK658" s="349"/>
      <c r="AL658" s="355">
        <f>_xlfn.XLOOKUP(A658,'P1 Date Adjustment'!B:B,'P1 Date Adjustment'!F:F,"not found",0)</f>
        <v>2031</v>
      </c>
      <c r="AM658" s="349">
        <f t="shared" si="100"/>
        <v>450321.86531690572</v>
      </c>
    </row>
    <row r="659" spans="1:39" ht="30" x14ac:dyDescent="0.25">
      <c r="A659" s="129">
        <v>24</v>
      </c>
      <c r="B659" s="358" t="s">
        <v>295</v>
      </c>
      <c r="C659" s="358" t="str">
        <f>_xlfn.XLOOKUP($A659,'Total project cost for DCs'!A:A,'Total project cost for DCs'!C:C,"Not found",0)</f>
        <v xml:space="preserve">2-lane urban - upgrade existing road layout with active modes on both sides, 20m cross-section </v>
      </c>
      <c r="D659" s="355" t="s">
        <v>155</v>
      </c>
      <c r="E659" s="355" t="s">
        <v>190</v>
      </c>
      <c r="H659" s="355" t="s">
        <v>833</v>
      </c>
      <c r="I659" s="359">
        <f>_xlfn.XLOOKUP($H659,DC_growth_AGS!$A$665:$A$673,DC_growth_AGS!$O$665:$O$673,"Not found",0)</f>
        <v>0.61047382917385584</v>
      </c>
      <c r="J659" s="355">
        <v>2038</v>
      </c>
      <c r="K659" s="362">
        <f>_xlfn.XLOOKUP($A659,'Total project cost for DCs'!$A$4:$A$111,'Total project cost for DCs'!U$4:U$111,0,0)*_xlfn.XLOOKUP($A659,Drury_beneficiary_allocation!$A$5:$A$104,Drury_beneficiary_allocation!$H$5:$H$104,0,0)</f>
        <v>0</v>
      </c>
      <c r="L659" s="362">
        <f>_xlfn.XLOOKUP($A659,'Total project cost for DCs'!$A$4:$A$111,'Total project cost for DCs'!V$4:V$111,0,0)*_xlfn.XLOOKUP($A659,Drury_beneficiary_allocation!$A$5:$A$104,Drury_beneficiary_allocation!$H$5:$H$104,0,0)</f>
        <v>40060.068169536476</v>
      </c>
      <c r="M659" s="362">
        <f>_xlfn.XLOOKUP($A659,'Total project cost for DCs'!$A$4:$A$111,'Total project cost for DCs'!W$4:W$111,0,0)*_xlfn.XLOOKUP($A659,Drury_beneficiary_allocation!$A$5:$A$104,Drury_beneficiary_allocation!$H$5:$H$104,0,0)</f>
        <v>24733.427034746739</v>
      </c>
      <c r="N659" s="362">
        <f>_xlfn.XLOOKUP($A659,'Total project cost for DCs'!$A$4:$A$111,'Total project cost for DCs'!X$4:X$111,0,0)*_xlfn.XLOOKUP($A659,Drury_beneficiary_allocation!$A$5:$A$104,Drury_beneficiary_allocation!$H$5:$H$104,0,0)</f>
        <v>252683.43606707302</v>
      </c>
      <c r="O659" s="362">
        <f>_xlfn.XLOOKUP($A659,'Total project cost for DCs'!$A$4:$A$111,'Total project cost for DCs'!Y$4:Y$111,0,0)*_xlfn.XLOOKUP($A659,Drury_beneficiary_allocation!$A$5:$A$104,Drury_beneficiary_allocation!$H$5:$H$104,0,0)</f>
        <v>0</v>
      </c>
      <c r="P659" s="362">
        <f>_xlfn.XLOOKUP($A659,'Total project cost for DCs'!$A$4:$A$111,'Total project cost for DCs'!Z$4:Z$111,0,0)*_xlfn.XLOOKUP($A659,Drury_beneficiary_allocation!$A$5:$A$104,Drury_beneficiary_allocation!$H$5:$H$104,0,0)</f>
        <v>0</v>
      </c>
      <c r="Q659" s="362">
        <f>_xlfn.XLOOKUP($A659,'Total project cost for DCs'!$A$4:$A$111,'Total project cost for DCs'!AA$4:AA$111,0,0)*_xlfn.XLOOKUP($A659,Drury_beneficiary_allocation!$A$5:$A$104,Drury_beneficiary_allocation!$H$5:$H$104,0,0)</f>
        <v>0</v>
      </c>
      <c r="R659" s="362">
        <f>_xlfn.XLOOKUP($A659,'Total project cost for DCs'!$A$4:$A$111,'Total project cost for DCs'!AB$4:AB$111,0,0)*_xlfn.XLOOKUP($A659,Drury_beneficiary_allocation!$A$5:$A$104,Drury_beneficiary_allocation!$H$5:$H$104,0,0)</f>
        <v>0</v>
      </c>
      <c r="S659" s="362">
        <f>_xlfn.XLOOKUP($A659,'Total project cost for DCs'!$A$4:$A$111,'Total project cost for DCs'!AC$4:AC$111,0,0)*_xlfn.XLOOKUP($A659,Drury_beneficiary_allocation!$A$5:$A$104,Drury_beneficiary_allocation!$H$5:$H$104,0,0)</f>
        <v>0</v>
      </c>
      <c r="T659" s="362">
        <f>_xlfn.XLOOKUP($A659,'Total project cost for DCs'!$A$4:$A$111,'Total project cost for DCs'!AD$4:AD$111,0,0)*_xlfn.XLOOKUP($A659,Drury_beneficiary_allocation!$A$5:$A$104,Drury_beneficiary_allocation!$H$5:$H$104,0,0)</f>
        <v>0</v>
      </c>
      <c r="U659" s="362">
        <f>_xlfn.XLOOKUP($A659,'Total project cost for DCs'!$A$4:$A$111,'Total project cost for DCs'!AE$4:AE$111,0,0)*_xlfn.XLOOKUP($A659,Drury_beneficiary_allocation!$A$5:$A$104,Drury_beneficiary_allocation!$H$5:$H$104,0,0)</f>
        <v>0</v>
      </c>
      <c r="V659" s="362">
        <f>_xlfn.XLOOKUP($A659,'Total project cost for DCs'!$A$4:$A$111,'Total project cost for DCs'!AF$4:AF$111,0,0)*_xlfn.XLOOKUP($A659,Drury_beneficiary_allocation!$A$5:$A$104,Drury_beneficiary_allocation!$H$5:$H$104,0,0)</f>
        <v>0</v>
      </c>
      <c r="W659" s="362">
        <f>_xlfn.XLOOKUP($A659,'Total project cost for DCs'!$A$4:$A$111,'Total project cost for DCs'!AG$4:AG$111,0,0)*_xlfn.XLOOKUP($A659,Drury_beneficiary_allocation!$A$5:$A$104,Drury_beneficiary_allocation!$H$5:$H$104,0,0)</f>
        <v>0</v>
      </c>
      <c r="X659" s="362">
        <f>_xlfn.XLOOKUP($A659,'Total project cost for DCs'!$A$4:$A$111,'Total project cost for DCs'!AH$4:AH$111,0,0)*_xlfn.XLOOKUP($A659,Drury_beneficiary_allocation!$A$5:$A$104,Drury_beneficiary_allocation!$H$5:$H$104,0,0)</f>
        <v>0</v>
      </c>
      <c r="Y659" s="362">
        <f>_xlfn.XLOOKUP($A659,'Total project cost for DCs'!$A$4:$A$111,'Total project cost for DCs'!AI$4:AI$111,0,0)*_xlfn.XLOOKUP($A659,Drury_beneficiary_allocation!$A$5:$A$104,Drury_beneficiary_allocation!$H$5:$H$104,0,0)</f>
        <v>0</v>
      </c>
      <c r="Z659" s="362">
        <f>_xlfn.XLOOKUP($A659,'Total project cost for DCs'!$A$4:$A$111,'Total project cost for DCs'!AJ$4:AJ$111,0,0)*_xlfn.XLOOKUP($A659,Drury_beneficiary_allocation!$A$5:$A$104,Drury_beneficiary_allocation!$H$5:$H$104,0,0)</f>
        <v>0</v>
      </c>
      <c r="AA659" s="362">
        <f>_xlfn.XLOOKUP($A659,'Total project cost for DCs'!$A$4:$A$111,'Total project cost for DCs'!AK$4:AK$111,0,0)*_xlfn.XLOOKUP($A659,Drury_beneficiary_allocation!$A$5:$A$104,Drury_beneficiary_allocation!$H$5:$H$104,0,0)</f>
        <v>0</v>
      </c>
      <c r="AB659" s="362">
        <f>_xlfn.XLOOKUP($A659,'Total project cost for DCs'!$A$4:$A$111,'Total project cost for DCs'!AL$4:AL$111,0,0)*_xlfn.XLOOKUP($A659,Drury_beneficiary_allocation!$A$5:$A$104,Drury_beneficiary_allocation!$H$5:$H$104,0,0)</f>
        <v>0</v>
      </c>
      <c r="AC659" s="362">
        <f>_xlfn.XLOOKUP($A659,'Total project cost for DCs'!$A$4:$A$111,'Total project cost for DCs'!AM$4:AM$111,0,0)*_xlfn.XLOOKUP($A659,Drury_beneficiary_allocation!$A$5:$A$104,Drury_beneficiary_allocation!$H$5:$H$104,0,0)</f>
        <v>0</v>
      </c>
      <c r="AD659" s="362">
        <f>_xlfn.XLOOKUP($A659,'Total project cost for DCs'!$A$4:$A$111,'Total project cost for DCs'!AN$4:AN$111,0,0)*_xlfn.XLOOKUP($A659,Drury_beneficiary_allocation!$A$5:$A$104,Drury_beneficiary_allocation!$H$5:$H$104,0,0)</f>
        <v>0</v>
      </c>
      <c r="AE659" s="363">
        <f t="shared" si="97"/>
        <v>317476.93127135624</v>
      </c>
      <c r="AF659" s="349"/>
      <c r="AG659" s="349">
        <f t="shared" si="99"/>
        <v>317476.93127135624</v>
      </c>
      <c r="AH659" s="353">
        <v>0</v>
      </c>
      <c r="AI659" s="354" t="str">
        <f t="shared" si="98"/>
        <v>Arterial</v>
      </c>
      <c r="AJ659" s="349"/>
      <c r="AK659" s="349"/>
      <c r="AL659" s="355">
        <f>_xlfn.XLOOKUP(A659,'P1 Date Adjustment'!B:B,'P1 Date Adjustment'!F:F,"not found",0)</f>
        <v>2038</v>
      </c>
      <c r="AM659" s="349">
        <f t="shared" si="100"/>
        <v>193811.3579075899</v>
      </c>
    </row>
    <row r="660" spans="1:39" ht="30" x14ac:dyDescent="0.25">
      <c r="A660" s="129">
        <v>25</v>
      </c>
      <c r="B660" s="358" t="s">
        <v>296</v>
      </c>
      <c r="C660" s="358" t="str">
        <f>_xlfn.XLOOKUP($A660,'Total project cost for DCs'!A:A,'Total project cost for DCs'!C:C,"Not found",0)</f>
        <v>2-lane urban- upgrade existing road layout to 2-lane urban with active modes on both sides</v>
      </c>
      <c r="D660" s="355" t="s">
        <v>155</v>
      </c>
      <c r="E660" s="355" t="s">
        <v>199</v>
      </c>
      <c r="H660" s="355" t="s">
        <v>833</v>
      </c>
      <c r="I660" s="359">
        <f>_xlfn.XLOOKUP($H660,DC_growth_AGS!$A$665:$A$673,DC_growth_AGS!$O$665:$O$673,"Not found",0)</f>
        <v>0.61047382917385584</v>
      </c>
      <c r="J660" s="355">
        <v>2039</v>
      </c>
      <c r="K660" s="362">
        <f>_xlfn.XLOOKUP($A660,'Total project cost for DCs'!$A$4:$A$111,'Total project cost for DCs'!U$4:U$111,0,0)*_xlfn.XLOOKUP($A660,Drury_beneficiary_allocation!$A$5:$A$104,Drury_beneficiary_allocation!$H$5:$H$104,0,0)</f>
        <v>0</v>
      </c>
      <c r="L660" s="362">
        <f>_xlfn.XLOOKUP($A660,'Total project cost for DCs'!$A$4:$A$111,'Total project cost for DCs'!V$4:V$111,0,0)*_xlfn.XLOOKUP($A660,Drury_beneficiary_allocation!$A$5:$A$104,Drury_beneficiary_allocation!$H$5:$H$104,0,0)</f>
        <v>0</v>
      </c>
      <c r="M660" s="362">
        <f>_xlfn.XLOOKUP($A660,'Total project cost for DCs'!$A$4:$A$111,'Total project cost for DCs'!W$4:W$111,0,0)*_xlfn.XLOOKUP($A660,Drury_beneficiary_allocation!$A$5:$A$104,Drury_beneficiary_allocation!$H$5:$H$104,0,0)</f>
        <v>0</v>
      </c>
      <c r="N660" s="362">
        <f>_xlfn.XLOOKUP($A660,'Total project cost for DCs'!$A$4:$A$111,'Total project cost for DCs'!X$4:X$111,0,0)*_xlfn.XLOOKUP($A660,Drury_beneficiary_allocation!$A$5:$A$104,Drury_beneficiary_allocation!$H$5:$H$104,0,0)</f>
        <v>0</v>
      </c>
      <c r="O660" s="362">
        <f>_xlfn.XLOOKUP($A660,'Total project cost for DCs'!$A$4:$A$111,'Total project cost for DCs'!Y$4:Y$111,0,0)*_xlfn.XLOOKUP($A660,Drury_beneficiary_allocation!$A$5:$A$104,Drury_beneficiary_allocation!$H$5:$H$104,0,0)</f>
        <v>0</v>
      </c>
      <c r="P660" s="362">
        <f>_xlfn.XLOOKUP($A660,'Total project cost for DCs'!$A$4:$A$111,'Total project cost for DCs'!Z$4:Z$111,0,0)*_xlfn.XLOOKUP($A660,Drury_beneficiary_allocation!$A$5:$A$104,Drury_beneficiary_allocation!$H$5:$H$104,0,0)</f>
        <v>0</v>
      </c>
      <c r="Q660" s="362">
        <f>_xlfn.XLOOKUP($A660,'Total project cost for DCs'!$A$4:$A$111,'Total project cost for DCs'!AA$4:AA$111,0,0)*_xlfn.XLOOKUP($A660,Drury_beneficiary_allocation!$A$5:$A$104,Drury_beneficiary_allocation!$H$5:$H$104,0,0)</f>
        <v>0</v>
      </c>
      <c r="R660" s="362">
        <f>_xlfn.XLOOKUP($A660,'Total project cost for DCs'!$A$4:$A$111,'Total project cost for DCs'!AB$4:AB$111,0,0)*_xlfn.XLOOKUP($A660,Drury_beneficiary_allocation!$A$5:$A$104,Drury_beneficiary_allocation!$H$5:$H$104,0,0)</f>
        <v>0</v>
      </c>
      <c r="S660" s="362">
        <f>_xlfn.XLOOKUP($A660,'Total project cost for DCs'!$A$4:$A$111,'Total project cost for DCs'!AC$4:AC$111,0,0)*_xlfn.XLOOKUP($A660,Drury_beneficiary_allocation!$A$5:$A$104,Drury_beneficiary_allocation!$H$5:$H$104,0,0)</f>
        <v>0</v>
      </c>
      <c r="T660" s="362">
        <f>_xlfn.XLOOKUP($A660,'Total project cost for DCs'!$A$4:$A$111,'Total project cost for DCs'!AD$4:AD$111,0,0)*_xlfn.XLOOKUP($A660,Drury_beneficiary_allocation!$A$5:$A$104,Drury_beneficiary_allocation!$H$5:$H$104,0,0)</f>
        <v>0</v>
      </c>
      <c r="U660" s="362">
        <f>_xlfn.XLOOKUP($A660,'Total project cost for DCs'!$A$4:$A$111,'Total project cost for DCs'!AE$4:AE$111,0,0)*_xlfn.XLOOKUP($A660,Drury_beneficiary_allocation!$A$5:$A$104,Drury_beneficiary_allocation!$H$5:$H$104,0,0)</f>
        <v>0</v>
      </c>
      <c r="V660" s="362">
        <f>_xlfn.XLOOKUP($A660,'Total project cost for DCs'!$A$4:$A$111,'Total project cost for DCs'!AF$4:AF$111,0,0)*_xlfn.XLOOKUP($A660,Drury_beneficiary_allocation!$A$5:$A$104,Drury_beneficiary_allocation!$H$5:$H$104,0,0)</f>
        <v>0</v>
      </c>
      <c r="W660" s="362">
        <f>_xlfn.XLOOKUP($A660,'Total project cost for DCs'!$A$4:$A$111,'Total project cost for DCs'!AG$4:AG$111,0,0)*_xlfn.XLOOKUP($A660,Drury_beneficiary_allocation!$A$5:$A$104,Drury_beneficiary_allocation!$H$5:$H$104,0,0)</f>
        <v>0</v>
      </c>
      <c r="X660" s="362">
        <f>_xlfn.XLOOKUP($A660,'Total project cost for DCs'!$A$4:$A$111,'Total project cost for DCs'!AH$4:AH$111,0,0)*_xlfn.XLOOKUP($A660,Drury_beneficiary_allocation!$A$5:$A$104,Drury_beneficiary_allocation!$H$5:$H$104,0,0)</f>
        <v>0</v>
      </c>
      <c r="Y660" s="362">
        <f>_xlfn.XLOOKUP($A660,'Total project cost for DCs'!$A$4:$A$111,'Total project cost for DCs'!AI$4:AI$111,0,0)*_xlfn.XLOOKUP($A660,Drury_beneficiary_allocation!$A$5:$A$104,Drury_beneficiary_allocation!$H$5:$H$104,0,0)</f>
        <v>0</v>
      </c>
      <c r="Z660" s="362">
        <f>_xlfn.XLOOKUP($A660,'Total project cost for DCs'!$A$4:$A$111,'Total project cost for DCs'!AJ$4:AJ$111,0,0)*_xlfn.XLOOKUP($A660,Drury_beneficiary_allocation!$A$5:$A$104,Drury_beneficiary_allocation!$H$5:$H$104,0,0)</f>
        <v>0</v>
      </c>
      <c r="AA660" s="362">
        <f>_xlfn.XLOOKUP($A660,'Total project cost for DCs'!$A$4:$A$111,'Total project cost for DCs'!AK$4:AK$111,0,0)*_xlfn.XLOOKUP($A660,Drury_beneficiary_allocation!$A$5:$A$104,Drury_beneficiary_allocation!$H$5:$H$104,0,0)</f>
        <v>0</v>
      </c>
      <c r="AB660" s="362">
        <f>_xlfn.XLOOKUP($A660,'Total project cost for DCs'!$A$4:$A$111,'Total project cost for DCs'!AL$4:AL$111,0,0)*_xlfn.XLOOKUP($A660,Drury_beneficiary_allocation!$A$5:$A$104,Drury_beneficiary_allocation!$H$5:$H$104,0,0)</f>
        <v>0</v>
      </c>
      <c r="AC660" s="362">
        <f>_xlfn.XLOOKUP($A660,'Total project cost for DCs'!$A$4:$A$111,'Total project cost for DCs'!AM$4:AM$111,0,0)*_xlfn.XLOOKUP($A660,Drury_beneficiary_allocation!$A$5:$A$104,Drury_beneficiary_allocation!$H$5:$H$104,0,0)</f>
        <v>0</v>
      </c>
      <c r="AD660" s="362">
        <f>_xlfn.XLOOKUP($A660,'Total project cost for DCs'!$A$4:$A$111,'Total project cost for DCs'!AN$4:AN$111,0,0)*_xlfn.XLOOKUP($A660,Drury_beneficiary_allocation!$A$5:$A$104,Drury_beneficiary_allocation!$H$5:$H$104,0,0)</f>
        <v>0</v>
      </c>
      <c r="AE660" s="363">
        <f t="shared" si="97"/>
        <v>0</v>
      </c>
      <c r="AF660" s="349"/>
      <c r="AG660" s="349">
        <f t="shared" si="99"/>
        <v>0</v>
      </c>
      <c r="AH660" s="353">
        <v>0</v>
      </c>
      <c r="AI660" s="354" t="str">
        <f t="shared" si="98"/>
        <v>Collector</v>
      </c>
      <c r="AJ660" s="349"/>
      <c r="AK660" s="349"/>
      <c r="AL660" s="355">
        <f>_xlfn.XLOOKUP(A660,'P1 Date Adjustment'!B:B,'P1 Date Adjustment'!F:F,"not found",0)</f>
        <v>2039</v>
      </c>
      <c r="AM660" s="349">
        <f t="shared" si="100"/>
        <v>0</v>
      </c>
    </row>
    <row r="661" spans="1:39" ht="45" x14ac:dyDescent="0.25">
      <c r="A661" s="129" t="s">
        <v>298</v>
      </c>
      <c r="B661" s="358" t="s">
        <v>299</v>
      </c>
      <c r="C661" s="358" t="str">
        <f>_xlfn.XLOOKUP($A661,'Total project cost for DCs'!A:A,'Total project cost for DCs'!C:C,"Not found",0)</f>
        <v>Active mode upgrades- existing road layout with active modes on both sides + intersection upgrades for active mode crossing</v>
      </c>
      <c r="D661" s="355" t="s">
        <v>155</v>
      </c>
      <c r="E661" s="355" t="s">
        <v>199</v>
      </c>
      <c r="H661" s="355" t="s">
        <v>833</v>
      </c>
      <c r="I661" s="359">
        <f>_xlfn.XLOOKUP($H661,DC_growth_AGS!$A$665:$A$673,DC_growth_AGS!$O$665:$O$673,"Not found",0)</f>
        <v>0.61047382917385584</v>
      </c>
      <c r="J661" s="355">
        <v>2039</v>
      </c>
      <c r="K661" s="362">
        <f>_xlfn.XLOOKUP($A661,'Total project cost for DCs'!$A$4:$A$111,'Total project cost for DCs'!U$4:U$111,0,0)*_xlfn.XLOOKUP($A661,Drury_beneficiary_allocation!$A$5:$A$104,Drury_beneficiary_allocation!$H$5:$H$104,0,0)</f>
        <v>0</v>
      </c>
      <c r="L661" s="362">
        <f>_xlfn.XLOOKUP($A661,'Total project cost for DCs'!$A$4:$A$111,'Total project cost for DCs'!V$4:V$111,0,0)*_xlfn.XLOOKUP($A661,Drury_beneficiary_allocation!$A$5:$A$104,Drury_beneficiary_allocation!$H$5:$H$104,0,0)</f>
        <v>0</v>
      </c>
      <c r="M661" s="362">
        <f>_xlfn.XLOOKUP($A661,'Total project cost for DCs'!$A$4:$A$111,'Total project cost for DCs'!W$4:W$111,0,0)*_xlfn.XLOOKUP($A661,Drury_beneficiary_allocation!$A$5:$A$104,Drury_beneficiary_allocation!$H$5:$H$104,0,0)</f>
        <v>0</v>
      </c>
      <c r="N661" s="362">
        <f>_xlfn.XLOOKUP($A661,'Total project cost for DCs'!$A$4:$A$111,'Total project cost for DCs'!X$4:X$111,0,0)*_xlfn.XLOOKUP($A661,Drury_beneficiary_allocation!$A$5:$A$104,Drury_beneficiary_allocation!$H$5:$H$104,0,0)</f>
        <v>0</v>
      </c>
      <c r="O661" s="362">
        <f>_xlfn.XLOOKUP($A661,'Total project cost for DCs'!$A$4:$A$111,'Total project cost for DCs'!Y$4:Y$111,0,0)*_xlfn.XLOOKUP($A661,Drury_beneficiary_allocation!$A$5:$A$104,Drury_beneficiary_allocation!$H$5:$H$104,0,0)</f>
        <v>0</v>
      </c>
      <c r="P661" s="362">
        <f>_xlfn.XLOOKUP($A661,'Total project cost for DCs'!$A$4:$A$111,'Total project cost for DCs'!Z$4:Z$111,0,0)*_xlfn.XLOOKUP($A661,Drury_beneficiary_allocation!$A$5:$A$104,Drury_beneficiary_allocation!$H$5:$H$104,0,0)</f>
        <v>0</v>
      </c>
      <c r="Q661" s="362">
        <f>_xlfn.XLOOKUP($A661,'Total project cost for DCs'!$A$4:$A$111,'Total project cost for DCs'!AA$4:AA$111,0,0)*_xlfn.XLOOKUP($A661,Drury_beneficiary_allocation!$A$5:$A$104,Drury_beneficiary_allocation!$H$5:$H$104,0,0)</f>
        <v>0</v>
      </c>
      <c r="R661" s="362">
        <f>_xlfn.XLOOKUP($A661,'Total project cost for DCs'!$A$4:$A$111,'Total project cost for DCs'!AB$4:AB$111,0,0)*_xlfn.XLOOKUP($A661,Drury_beneficiary_allocation!$A$5:$A$104,Drury_beneficiary_allocation!$H$5:$H$104,0,0)</f>
        <v>0</v>
      </c>
      <c r="S661" s="362">
        <f>_xlfn.XLOOKUP($A661,'Total project cost for DCs'!$A$4:$A$111,'Total project cost for DCs'!AC$4:AC$111,0,0)*_xlfn.XLOOKUP($A661,Drury_beneficiary_allocation!$A$5:$A$104,Drury_beneficiary_allocation!$H$5:$H$104,0,0)</f>
        <v>0</v>
      </c>
      <c r="T661" s="362">
        <f>_xlfn.XLOOKUP($A661,'Total project cost for DCs'!$A$4:$A$111,'Total project cost for DCs'!AD$4:AD$111,0,0)*_xlfn.XLOOKUP($A661,Drury_beneficiary_allocation!$A$5:$A$104,Drury_beneficiary_allocation!$H$5:$H$104,0,0)</f>
        <v>0</v>
      </c>
      <c r="U661" s="362">
        <f>_xlfn.XLOOKUP($A661,'Total project cost for DCs'!$A$4:$A$111,'Total project cost for DCs'!AE$4:AE$111,0,0)*_xlfn.XLOOKUP($A661,Drury_beneficiary_allocation!$A$5:$A$104,Drury_beneficiary_allocation!$H$5:$H$104,0,0)</f>
        <v>0</v>
      </c>
      <c r="V661" s="362">
        <f>_xlfn.XLOOKUP($A661,'Total project cost for DCs'!$A$4:$A$111,'Total project cost for DCs'!AF$4:AF$111,0,0)*_xlfn.XLOOKUP($A661,Drury_beneficiary_allocation!$A$5:$A$104,Drury_beneficiary_allocation!$H$5:$H$104,0,0)</f>
        <v>0</v>
      </c>
      <c r="W661" s="362">
        <f>_xlfn.XLOOKUP($A661,'Total project cost for DCs'!$A$4:$A$111,'Total project cost for DCs'!AG$4:AG$111,0,0)*_xlfn.XLOOKUP($A661,Drury_beneficiary_allocation!$A$5:$A$104,Drury_beneficiary_allocation!$H$5:$H$104,0,0)</f>
        <v>0</v>
      </c>
      <c r="X661" s="362">
        <f>_xlfn.XLOOKUP($A661,'Total project cost for DCs'!$A$4:$A$111,'Total project cost for DCs'!AH$4:AH$111,0,0)*_xlfn.XLOOKUP($A661,Drury_beneficiary_allocation!$A$5:$A$104,Drury_beneficiary_allocation!$H$5:$H$104,0,0)</f>
        <v>0</v>
      </c>
      <c r="Y661" s="362">
        <f>_xlfn.XLOOKUP($A661,'Total project cost for DCs'!$A$4:$A$111,'Total project cost for DCs'!AI$4:AI$111,0,0)*_xlfn.XLOOKUP($A661,Drury_beneficiary_allocation!$A$5:$A$104,Drury_beneficiary_allocation!$H$5:$H$104,0,0)</f>
        <v>0</v>
      </c>
      <c r="Z661" s="362">
        <f>_xlfn.XLOOKUP($A661,'Total project cost for DCs'!$A$4:$A$111,'Total project cost for DCs'!AJ$4:AJ$111,0,0)*_xlfn.XLOOKUP($A661,Drury_beneficiary_allocation!$A$5:$A$104,Drury_beneficiary_allocation!$H$5:$H$104,0,0)</f>
        <v>0</v>
      </c>
      <c r="AA661" s="362">
        <f>_xlfn.XLOOKUP($A661,'Total project cost for DCs'!$A$4:$A$111,'Total project cost for DCs'!AK$4:AK$111,0,0)*_xlfn.XLOOKUP($A661,Drury_beneficiary_allocation!$A$5:$A$104,Drury_beneficiary_allocation!$H$5:$H$104,0,0)</f>
        <v>0</v>
      </c>
      <c r="AB661" s="362">
        <f>_xlfn.XLOOKUP($A661,'Total project cost for DCs'!$A$4:$A$111,'Total project cost for DCs'!AL$4:AL$111,0,0)*_xlfn.XLOOKUP($A661,Drury_beneficiary_allocation!$A$5:$A$104,Drury_beneficiary_allocation!$H$5:$H$104,0,0)</f>
        <v>0</v>
      </c>
      <c r="AC661" s="362">
        <f>_xlfn.XLOOKUP($A661,'Total project cost for DCs'!$A$4:$A$111,'Total project cost for DCs'!AM$4:AM$111,0,0)*_xlfn.XLOOKUP($A661,Drury_beneficiary_allocation!$A$5:$A$104,Drury_beneficiary_allocation!$H$5:$H$104,0,0)</f>
        <v>0</v>
      </c>
      <c r="AD661" s="362">
        <f>_xlfn.XLOOKUP($A661,'Total project cost for DCs'!$A$4:$A$111,'Total project cost for DCs'!AN$4:AN$111,0,0)*_xlfn.XLOOKUP($A661,Drury_beneficiary_allocation!$A$5:$A$104,Drury_beneficiary_allocation!$H$5:$H$104,0,0)</f>
        <v>0</v>
      </c>
      <c r="AE661" s="363">
        <f t="shared" si="97"/>
        <v>0</v>
      </c>
      <c r="AF661" s="349"/>
      <c r="AG661" s="349">
        <f t="shared" si="99"/>
        <v>0</v>
      </c>
      <c r="AH661" s="353">
        <v>0</v>
      </c>
      <c r="AI661" s="354" t="str">
        <f t="shared" si="98"/>
        <v>Collector</v>
      </c>
      <c r="AJ661" s="349"/>
      <c r="AK661" s="349"/>
      <c r="AL661" s="355">
        <f>_xlfn.XLOOKUP(A661,'P1 Date Adjustment'!B:B,'P1 Date Adjustment'!F:F,"not found",0)</f>
        <v>2039</v>
      </c>
      <c r="AM661" s="349">
        <f t="shared" si="100"/>
        <v>0</v>
      </c>
    </row>
    <row r="662" spans="1:39" ht="30" x14ac:dyDescent="0.25">
      <c r="A662" s="129" t="s">
        <v>304</v>
      </c>
      <c r="B662" s="358" t="s">
        <v>305</v>
      </c>
      <c r="C662" s="358" t="str">
        <f>_xlfn.XLOOKUP($A662,'Total project cost for DCs'!A:A,'Total project cost for DCs'!C:C,"Not found",0)</f>
        <v>2-lane collector to connect with Drury Central Station, including bridge over streamM)</v>
      </c>
      <c r="D662" s="355" t="s">
        <v>155</v>
      </c>
      <c r="E662" s="355" t="s">
        <v>223</v>
      </c>
      <c r="H662" s="355" t="s">
        <v>833</v>
      </c>
      <c r="I662" s="359">
        <f>_xlfn.XLOOKUP($H662,DC_growth_AGS!$A$665:$A$673,DC_growth_AGS!$O$665:$O$673,"Not found",0)</f>
        <v>0.61047382917385584</v>
      </c>
      <c r="J662" s="355">
        <v>2035</v>
      </c>
      <c r="K662" s="362">
        <f>_xlfn.XLOOKUP($A662,'Total project cost for DCs'!$A$4:$A$111,'Total project cost for DCs'!U$4:U$111,0,0)*_xlfn.XLOOKUP($A662,Drury_beneficiary_allocation!$A$5:$A$104,Drury_beneficiary_allocation!$H$5:$H$104,0,0)</f>
        <v>0</v>
      </c>
      <c r="L662" s="362">
        <f>_xlfn.XLOOKUP($A662,'Total project cost for DCs'!$A$4:$A$111,'Total project cost for DCs'!V$4:V$111,0,0)*_xlfn.XLOOKUP($A662,Drury_beneficiary_allocation!$A$5:$A$104,Drury_beneficiary_allocation!$H$5:$H$104,0,0)</f>
        <v>0</v>
      </c>
      <c r="M662" s="362">
        <f>_xlfn.XLOOKUP($A662,'Total project cost for DCs'!$A$4:$A$111,'Total project cost for DCs'!W$4:W$111,0,0)*_xlfn.XLOOKUP($A662,Drury_beneficiary_allocation!$A$5:$A$104,Drury_beneficiary_allocation!$H$5:$H$104,0,0)</f>
        <v>0</v>
      </c>
      <c r="N662" s="362">
        <f>_xlfn.XLOOKUP($A662,'Total project cost for DCs'!$A$4:$A$111,'Total project cost for DCs'!X$4:X$111,0,0)*_xlfn.XLOOKUP($A662,Drury_beneficiary_allocation!$A$5:$A$104,Drury_beneficiary_allocation!$H$5:$H$104,0,0)</f>
        <v>0</v>
      </c>
      <c r="O662" s="362">
        <f>_xlfn.XLOOKUP($A662,'Total project cost for DCs'!$A$4:$A$111,'Total project cost for DCs'!Y$4:Y$111,0,0)*_xlfn.XLOOKUP($A662,Drury_beneficiary_allocation!$A$5:$A$104,Drury_beneficiary_allocation!$H$5:$H$104,0,0)</f>
        <v>0</v>
      </c>
      <c r="P662" s="362">
        <f>_xlfn.XLOOKUP($A662,'Total project cost for DCs'!$A$4:$A$111,'Total project cost for DCs'!Z$4:Z$111,0,0)*_xlfn.XLOOKUP($A662,Drury_beneficiary_allocation!$A$5:$A$104,Drury_beneficiary_allocation!$H$5:$H$104,0,0)</f>
        <v>0</v>
      </c>
      <c r="Q662" s="362">
        <f>_xlfn.XLOOKUP($A662,'Total project cost for DCs'!$A$4:$A$111,'Total project cost for DCs'!AA$4:AA$111,0,0)*_xlfn.XLOOKUP($A662,Drury_beneficiary_allocation!$A$5:$A$104,Drury_beneficiary_allocation!$H$5:$H$104,0,0)</f>
        <v>0</v>
      </c>
      <c r="R662" s="362">
        <f>_xlfn.XLOOKUP($A662,'Total project cost for DCs'!$A$4:$A$111,'Total project cost for DCs'!AB$4:AB$111,0,0)*_xlfn.XLOOKUP($A662,Drury_beneficiary_allocation!$A$5:$A$104,Drury_beneficiary_allocation!$H$5:$H$104,0,0)</f>
        <v>0</v>
      </c>
      <c r="S662" s="362">
        <f>_xlfn.XLOOKUP($A662,'Total project cost for DCs'!$A$4:$A$111,'Total project cost for DCs'!AC$4:AC$111,0,0)*_xlfn.XLOOKUP($A662,Drury_beneficiary_allocation!$A$5:$A$104,Drury_beneficiary_allocation!$H$5:$H$104,0,0)</f>
        <v>0</v>
      </c>
      <c r="T662" s="362">
        <f>_xlfn.XLOOKUP($A662,'Total project cost for DCs'!$A$4:$A$111,'Total project cost for DCs'!AD$4:AD$111,0,0)*_xlfn.XLOOKUP($A662,Drury_beneficiary_allocation!$A$5:$A$104,Drury_beneficiary_allocation!$H$5:$H$104,0,0)</f>
        <v>0</v>
      </c>
      <c r="U662" s="362">
        <f>_xlfn.XLOOKUP($A662,'Total project cost for DCs'!$A$4:$A$111,'Total project cost for DCs'!AE$4:AE$111,0,0)*_xlfn.XLOOKUP($A662,Drury_beneficiary_allocation!$A$5:$A$104,Drury_beneficiary_allocation!$H$5:$H$104,0,0)</f>
        <v>0</v>
      </c>
      <c r="V662" s="362">
        <f>_xlfn.XLOOKUP($A662,'Total project cost for DCs'!$A$4:$A$111,'Total project cost for DCs'!AF$4:AF$111,0,0)*_xlfn.XLOOKUP($A662,Drury_beneficiary_allocation!$A$5:$A$104,Drury_beneficiary_allocation!$H$5:$H$104,0,0)</f>
        <v>0</v>
      </c>
      <c r="W662" s="362">
        <f>_xlfn.XLOOKUP($A662,'Total project cost for DCs'!$A$4:$A$111,'Total project cost for DCs'!AG$4:AG$111,0,0)*_xlfn.XLOOKUP($A662,Drury_beneficiary_allocation!$A$5:$A$104,Drury_beneficiary_allocation!$H$5:$H$104,0,0)</f>
        <v>0</v>
      </c>
      <c r="X662" s="362">
        <f>_xlfn.XLOOKUP($A662,'Total project cost for DCs'!$A$4:$A$111,'Total project cost for DCs'!AH$4:AH$111,0,0)*_xlfn.XLOOKUP($A662,Drury_beneficiary_allocation!$A$5:$A$104,Drury_beneficiary_allocation!$H$5:$H$104,0,0)</f>
        <v>0</v>
      </c>
      <c r="Y662" s="362">
        <f>_xlfn.XLOOKUP($A662,'Total project cost for DCs'!$A$4:$A$111,'Total project cost for DCs'!AI$4:AI$111,0,0)*_xlfn.XLOOKUP($A662,Drury_beneficiary_allocation!$A$5:$A$104,Drury_beneficiary_allocation!$H$5:$H$104,0,0)</f>
        <v>0</v>
      </c>
      <c r="Z662" s="362">
        <f>_xlfn.XLOOKUP($A662,'Total project cost for DCs'!$A$4:$A$111,'Total project cost for DCs'!AJ$4:AJ$111,0,0)*_xlfn.XLOOKUP($A662,Drury_beneficiary_allocation!$A$5:$A$104,Drury_beneficiary_allocation!$H$5:$H$104,0,0)</f>
        <v>0</v>
      </c>
      <c r="AA662" s="362">
        <f>_xlfn.XLOOKUP($A662,'Total project cost for DCs'!$A$4:$A$111,'Total project cost for DCs'!AK$4:AK$111,0,0)*_xlfn.XLOOKUP($A662,Drury_beneficiary_allocation!$A$5:$A$104,Drury_beneficiary_allocation!$H$5:$H$104,0,0)</f>
        <v>0</v>
      </c>
      <c r="AB662" s="362">
        <f>_xlfn.XLOOKUP($A662,'Total project cost for DCs'!$A$4:$A$111,'Total project cost for DCs'!AL$4:AL$111,0,0)*_xlfn.XLOOKUP($A662,Drury_beneficiary_allocation!$A$5:$A$104,Drury_beneficiary_allocation!$H$5:$H$104,0,0)</f>
        <v>0</v>
      </c>
      <c r="AC662" s="362">
        <f>_xlfn.XLOOKUP($A662,'Total project cost for DCs'!$A$4:$A$111,'Total project cost for DCs'!AM$4:AM$111,0,0)*_xlfn.XLOOKUP($A662,Drury_beneficiary_allocation!$A$5:$A$104,Drury_beneficiary_allocation!$H$5:$H$104,0,0)</f>
        <v>0</v>
      </c>
      <c r="AD662" s="362">
        <f>_xlfn.XLOOKUP($A662,'Total project cost for DCs'!$A$4:$A$111,'Total project cost for DCs'!AN$4:AN$111,0,0)*_xlfn.XLOOKUP($A662,Drury_beneficiary_allocation!$A$5:$A$104,Drury_beneficiary_allocation!$H$5:$H$104,0,0)</f>
        <v>0</v>
      </c>
      <c r="AE662" s="363">
        <f t="shared" si="97"/>
        <v>0</v>
      </c>
      <c r="AF662" s="349"/>
      <c r="AG662" s="349">
        <f t="shared" si="99"/>
        <v>0</v>
      </c>
      <c r="AH662" s="353">
        <v>0</v>
      </c>
      <c r="AI662" s="354" t="str">
        <f t="shared" si="98"/>
        <v>Collector</v>
      </c>
      <c r="AJ662" s="349"/>
      <c r="AK662" s="349"/>
      <c r="AL662" s="355">
        <f>_xlfn.XLOOKUP(A662,'P1 Date Adjustment'!B:B,'P1 Date Adjustment'!F:F,"not found",0)</f>
        <v>2035</v>
      </c>
      <c r="AM662" s="349">
        <f t="shared" si="100"/>
        <v>0</v>
      </c>
    </row>
    <row r="663" spans="1:39" ht="30" x14ac:dyDescent="0.25">
      <c r="A663" s="129">
        <v>31</v>
      </c>
      <c r="B663" s="358" t="s">
        <v>311</v>
      </c>
      <c r="C663" s="358" t="str">
        <f>_xlfn.XLOOKUP($A663,'Total project cost for DCs'!A:A,'Total project cost for DCs'!C:C,"Not found",0)</f>
        <v>2-lane urban - upgrade existing roadwith active modes on both sides / Mill Road design ?</v>
      </c>
      <c r="D663" s="355" t="s">
        <v>155</v>
      </c>
      <c r="E663" s="355" t="s">
        <v>199</v>
      </c>
      <c r="H663" s="355" t="s">
        <v>833</v>
      </c>
      <c r="I663" s="359">
        <f>_xlfn.XLOOKUP($H663,DC_growth_AGS!$A$665:$A$673,DC_growth_AGS!$O$665:$O$673,"Not found",0)</f>
        <v>0.61047382917385584</v>
      </c>
      <c r="J663" s="355">
        <v>2039</v>
      </c>
      <c r="K663" s="362">
        <f>_xlfn.XLOOKUP($A663,'Total project cost for DCs'!$A$4:$A$111,'Total project cost for DCs'!U$4:U$111,0,0)*_xlfn.XLOOKUP($A663,Drury_beneficiary_allocation!$A$5:$A$104,Drury_beneficiary_allocation!$H$5:$H$104,0,0)</f>
        <v>0</v>
      </c>
      <c r="L663" s="362">
        <f>_xlfn.XLOOKUP($A663,'Total project cost for DCs'!$A$4:$A$111,'Total project cost for DCs'!V$4:V$111,0,0)*_xlfn.XLOOKUP($A663,Drury_beneficiary_allocation!$A$5:$A$104,Drury_beneficiary_allocation!$H$5:$H$104,0,0)</f>
        <v>0</v>
      </c>
      <c r="M663" s="362">
        <f>_xlfn.XLOOKUP($A663,'Total project cost for DCs'!$A$4:$A$111,'Total project cost for DCs'!W$4:W$111,0,0)*_xlfn.XLOOKUP($A663,Drury_beneficiary_allocation!$A$5:$A$104,Drury_beneficiary_allocation!$H$5:$H$104,0,0)</f>
        <v>0</v>
      </c>
      <c r="N663" s="362">
        <f>_xlfn.XLOOKUP($A663,'Total project cost for DCs'!$A$4:$A$111,'Total project cost for DCs'!X$4:X$111,0,0)*_xlfn.XLOOKUP($A663,Drury_beneficiary_allocation!$A$5:$A$104,Drury_beneficiary_allocation!$H$5:$H$104,0,0)</f>
        <v>0</v>
      </c>
      <c r="O663" s="362">
        <f>_xlfn.XLOOKUP($A663,'Total project cost for DCs'!$A$4:$A$111,'Total project cost for DCs'!Y$4:Y$111,0,0)*_xlfn.XLOOKUP($A663,Drury_beneficiary_allocation!$A$5:$A$104,Drury_beneficiary_allocation!$H$5:$H$104,0,0)</f>
        <v>0</v>
      </c>
      <c r="P663" s="362">
        <f>_xlfn.XLOOKUP($A663,'Total project cost for DCs'!$A$4:$A$111,'Total project cost for DCs'!Z$4:Z$111,0,0)*_xlfn.XLOOKUP($A663,Drury_beneficiary_allocation!$A$5:$A$104,Drury_beneficiary_allocation!$H$5:$H$104,0,0)</f>
        <v>0</v>
      </c>
      <c r="Q663" s="362">
        <f>_xlfn.XLOOKUP($A663,'Total project cost for DCs'!$A$4:$A$111,'Total project cost for DCs'!AA$4:AA$111,0,0)*_xlfn.XLOOKUP($A663,Drury_beneficiary_allocation!$A$5:$A$104,Drury_beneficiary_allocation!$H$5:$H$104,0,0)</f>
        <v>0</v>
      </c>
      <c r="R663" s="362">
        <f>_xlfn.XLOOKUP($A663,'Total project cost for DCs'!$A$4:$A$111,'Total project cost for DCs'!AB$4:AB$111,0,0)*_xlfn.XLOOKUP($A663,Drury_beneficiary_allocation!$A$5:$A$104,Drury_beneficiary_allocation!$H$5:$H$104,0,0)</f>
        <v>0</v>
      </c>
      <c r="S663" s="362">
        <f>_xlfn.XLOOKUP($A663,'Total project cost for DCs'!$A$4:$A$111,'Total project cost for DCs'!AC$4:AC$111,0,0)*_xlfn.XLOOKUP($A663,Drury_beneficiary_allocation!$A$5:$A$104,Drury_beneficiary_allocation!$H$5:$H$104,0,0)</f>
        <v>0</v>
      </c>
      <c r="T663" s="362">
        <f>_xlfn.XLOOKUP($A663,'Total project cost for DCs'!$A$4:$A$111,'Total project cost for DCs'!AD$4:AD$111,0,0)*_xlfn.XLOOKUP($A663,Drury_beneficiary_allocation!$A$5:$A$104,Drury_beneficiary_allocation!$H$5:$H$104,0,0)</f>
        <v>0</v>
      </c>
      <c r="U663" s="362">
        <f>_xlfn.XLOOKUP($A663,'Total project cost for DCs'!$A$4:$A$111,'Total project cost for DCs'!AE$4:AE$111,0,0)*_xlfn.XLOOKUP($A663,Drury_beneficiary_allocation!$A$5:$A$104,Drury_beneficiary_allocation!$H$5:$H$104,0,0)</f>
        <v>0</v>
      </c>
      <c r="V663" s="362">
        <f>_xlfn.XLOOKUP($A663,'Total project cost for DCs'!$A$4:$A$111,'Total project cost for DCs'!AF$4:AF$111,0,0)*_xlfn.XLOOKUP($A663,Drury_beneficiary_allocation!$A$5:$A$104,Drury_beneficiary_allocation!$H$5:$H$104,0,0)</f>
        <v>0</v>
      </c>
      <c r="W663" s="362">
        <f>_xlfn.XLOOKUP($A663,'Total project cost for DCs'!$A$4:$A$111,'Total project cost for DCs'!AG$4:AG$111,0,0)*_xlfn.XLOOKUP($A663,Drury_beneficiary_allocation!$A$5:$A$104,Drury_beneficiary_allocation!$H$5:$H$104,0,0)</f>
        <v>0</v>
      </c>
      <c r="X663" s="362">
        <f>_xlfn.XLOOKUP($A663,'Total project cost for DCs'!$A$4:$A$111,'Total project cost for DCs'!AH$4:AH$111,0,0)*_xlfn.XLOOKUP($A663,Drury_beneficiary_allocation!$A$5:$A$104,Drury_beneficiary_allocation!$H$5:$H$104,0,0)</f>
        <v>0</v>
      </c>
      <c r="Y663" s="362">
        <f>_xlfn.XLOOKUP($A663,'Total project cost for DCs'!$A$4:$A$111,'Total project cost for DCs'!AI$4:AI$111,0,0)*_xlfn.XLOOKUP($A663,Drury_beneficiary_allocation!$A$5:$A$104,Drury_beneficiary_allocation!$H$5:$H$104,0,0)</f>
        <v>0</v>
      </c>
      <c r="Z663" s="362">
        <f>_xlfn.XLOOKUP($A663,'Total project cost for DCs'!$A$4:$A$111,'Total project cost for DCs'!AJ$4:AJ$111,0,0)*_xlfn.XLOOKUP($A663,Drury_beneficiary_allocation!$A$5:$A$104,Drury_beneficiary_allocation!$H$5:$H$104,0,0)</f>
        <v>0</v>
      </c>
      <c r="AA663" s="362">
        <f>_xlfn.XLOOKUP($A663,'Total project cost for DCs'!$A$4:$A$111,'Total project cost for DCs'!AK$4:AK$111,0,0)*_xlfn.XLOOKUP($A663,Drury_beneficiary_allocation!$A$5:$A$104,Drury_beneficiary_allocation!$H$5:$H$104,0,0)</f>
        <v>0</v>
      </c>
      <c r="AB663" s="362">
        <f>_xlfn.XLOOKUP($A663,'Total project cost for DCs'!$A$4:$A$111,'Total project cost for DCs'!AL$4:AL$111,0,0)*_xlfn.XLOOKUP($A663,Drury_beneficiary_allocation!$A$5:$A$104,Drury_beneficiary_allocation!$H$5:$H$104,0,0)</f>
        <v>0</v>
      </c>
      <c r="AC663" s="362">
        <f>_xlfn.XLOOKUP($A663,'Total project cost for DCs'!$A$4:$A$111,'Total project cost for DCs'!AM$4:AM$111,0,0)*_xlfn.XLOOKUP($A663,Drury_beneficiary_allocation!$A$5:$A$104,Drury_beneficiary_allocation!$H$5:$H$104,0,0)</f>
        <v>0</v>
      </c>
      <c r="AD663" s="362">
        <f>_xlfn.XLOOKUP($A663,'Total project cost for DCs'!$A$4:$A$111,'Total project cost for DCs'!AN$4:AN$111,0,0)*_xlfn.XLOOKUP($A663,Drury_beneficiary_allocation!$A$5:$A$104,Drury_beneficiary_allocation!$H$5:$H$104,0,0)</f>
        <v>0</v>
      </c>
      <c r="AE663" s="363">
        <f t="shared" si="97"/>
        <v>0</v>
      </c>
      <c r="AF663" s="349"/>
      <c r="AG663" s="349">
        <f t="shared" si="99"/>
        <v>0</v>
      </c>
      <c r="AH663" s="353">
        <v>0</v>
      </c>
      <c r="AI663" s="354" t="str">
        <f t="shared" si="98"/>
        <v>Collector</v>
      </c>
      <c r="AJ663" s="349"/>
      <c r="AK663" s="349"/>
      <c r="AL663" s="355">
        <f>_xlfn.XLOOKUP(A663,'P1 Date Adjustment'!B:B,'P1 Date Adjustment'!F:F,"not found",0)</f>
        <v>2039</v>
      </c>
      <c r="AM663" s="349">
        <f t="shared" si="100"/>
        <v>0</v>
      </c>
    </row>
    <row r="664" spans="1:39" x14ac:dyDescent="0.25">
      <c r="A664" s="129">
        <v>32</v>
      </c>
      <c r="B664" s="358" t="s">
        <v>313</v>
      </c>
      <c r="C664" s="358" t="str">
        <f>_xlfn.XLOOKUP($A664,'Total project cost for DCs'!A:A,'Total project cost for DCs'!C:C,"Not found",0)</f>
        <v>Assume 1 simple roundabout intesection</v>
      </c>
      <c r="D664" s="355" t="s">
        <v>155</v>
      </c>
      <c r="E664" s="355" t="s">
        <v>190</v>
      </c>
      <c r="H664" s="355" t="s">
        <v>833</v>
      </c>
      <c r="I664" s="359">
        <f>_xlfn.XLOOKUP($H664,DC_growth_AGS!$A$665:$A$673,DC_growth_AGS!$O$665:$O$673,"Not found",0)</f>
        <v>0.61047382917385584</v>
      </c>
      <c r="J664" s="355">
        <v>2039</v>
      </c>
      <c r="K664" s="362">
        <f>_xlfn.XLOOKUP($A664,'Total project cost for DCs'!$A$4:$A$111,'Total project cost for DCs'!U$4:U$111,0,0)*_xlfn.XLOOKUP($A664,Drury_beneficiary_allocation!$A$5:$A$104,Drury_beneficiary_allocation!$H$5:$H$104,0,0)</f>
        <v>0</v>
      </c>
      <c r="L664" s="362">
        <f>_xlfn.XLOOKUP($A664,'Total project cost for DCs'!$A$4:$A$111,'Total project cost for DCs'!V$4:V$111,0,0)*_xlfn.XLOOKUP($A664,Drury_beneficiary_allocation!$A$5:$A$104,Drury_beneficiary_allocation!$H$5:$H$104,0,0)</f>
        <v>6464.7587552296827</v>
      </c>
      <c r="M664" s="362">
        <f>_xlfn.XLOOKUP($A664,'Total project cost for DCs'!$A$4:$A$111,'Total project cost for DCs'!W$4:W$111,0,0)*_xlfn.XLOOKUP($A664,Drury_beneficiary_allocation!$A$5:$A$104,Drury_beneficiary_allocation!$H$5:$H$104,0,0)</f>
        <v>22820.547240660519</v>
      </c>
      <c r="N664" s="362">
        <f>_xlfn.XLOOKUP($A664,'Total project cost for DCs'!$A$4:$A$111,'Total project cost for DCs'!X$4:X$111,0,0)*_xlfn.XLOOKUP($A664,Drury_beneficiary_allocation!$A$5:$A$104,Drury_beneficiary_allocation!$H$5:$H$104,0,0)</f>
        <v>2770.5097917024013</v>
      </c>
      <c r="O664" s="362">
        <f>_xlfn.XLOOKUP($A664,'Total project cost for DCs'!$A$4:$A$111,'Total project cost for DCs'!Y$4:Y$111,0,0)*_xlfn.XLOOKUP($A664,Drury_beneficiary_allocation!$A$5:$A$104,Drury_beneficiary_allocation!$H$5:$H$104,0,0)</f>
        <v>39188.265686698047</v>
      </c>
      <c r="P664" s="362">
        <f>_xlfn.XLOOKUP($A664,'Total project cost for DCs'!$A$4:$A$111,'Total project cost for DCs'!Z$4:Z$111,0,0)*_xlfn.XLOOKUP($A664,Drury_beneficiary_allocation!$A$5:$A$104,Drury_beneficiary_allocation!$H$5:$H$104,0,0)</f>
        <v>0</v>
      </c>
      <c r="Q664" s="362">
        <f>_xlfn.XLOOKUP($A664,'Total project cost for DCs'!$A$4:$A$111,'Total project cost for DCs'!AA$4:AA$111,0,0)*_xlfn.XLOOKUP($A664,Drury_beneficiary_allocation!$A$5:$A$104,Drury_beneficiary_allocation!$H$5:$H$104,0,0)</f>
        <v>0</v>
      </c>
      <c r="R664" s="362">
        <f>_xlfn.XLOOKUP($A664,'Total project cost for DCs'!$A$4:$A$111,'Total project cost for DCs'!AB$4:AB$111,0,0)*_xlfn.XLOOKUP($A664,Drury_beneficiary_allocation!$A$5:$A$104,Drury_beneficiary_allocation!$H$5:$H$104,0,0)</f>
        <v>0</v>
      </c>
      <c r="S664" s="362">
        <f>_xlfn.XLOOKUP($A664,'Total project cost for DCs'!$A$4:$A$111,'Total project cost for DCs'!AC$4:AC$111,0,0)*_xlfn.XLOOKUP($A664,Drury_beneficiary_allocation!$A$5:$A$104,Drury_beneficiary_allocation!$H$5:$H$104,0,0)</f>
        <v>0</v>
      </c>
      <c r="T664" s="362">
        <f>_xlfn.XLOOKUP($A664,'Total project cost for DCs'!$A$4:$A$111,'Total project cost for DCs'!AD$4:AD$111,0,0)*_xlfn.XLOOKUP($A664,Drury_beneficiary_allocation!$A$5:$A$104,Drury_beneficiary_allocation!$H$5:$H$104,0,0)</f>
        <v>0</v>
      </c>
      <c r="U664" s="362">
        <f>_xlfn.XLOOKUP($A664,'Total project cost for DCs'!$A$4:$A$111,'Total project cost for DCs'!AE$4:AE$111,0,0)*_xlfn.XLOOKUP($A664,Drury_beneficiary_allocation!$A$5:$A$104,Drury_beneficiary_allocation!$H$5:$H$104,0,0)</f>
        <v>0</v>
      </c>
      <c r="V664" s="362">
        <f>_xlfn.XLOOKUP($A664,'Total project cost for DCs'!$A$4:$A$111,'Total project cost for DCs'!AF$4:AF$111,0,0)*_xlfn.XLOOKUP($A664,Drury_beneficiary_allocation!$A$5:$A$104,Drury_beneficiary_allocation!$H$5:$H$104,0,0)</f>
        <v>0</v>
      </c>
      <c r="W664" s="362">
        <f>_xlfn.XLOOKUP($A664,'Total project cost for DCs'!$A$4:$A$111,'Total project cost for DCs'!AG$4:AG$111,0,0)*_xlfn.XLOOKUP($A664,Drury_beneficiary_allocation!$A$5:$A$104,Drury_beneficiary_allocation!$H$5:$H$104,0,0)</f>
        <v>0</v>
      </c>
      <c r="X664" s="362">
        <f>_xlfn.XLOOKUP($A664,'Total project cost for DCs'!$A$4:$A$111,'Total project cost for DCs'!AH$4:AH$111,0,0)*_xlfn.XLOOKUP($A664,Drury_beneficiary_allocation!$A$5:$A$104,Drury_beneficiary_allocation!$H$5:$H$104,0,0)</f>
        <v>0</v>
      </c>
      <c r="Y664" s="362">
        <f>_xlfn.XLOOKUP($A664,'Total project cost for DCs'!$A$4:$A$111,'Total project cost for DCs'!AI$4:AI$111,0,0)*_xlfn.XLOOKUP($A664,Drury_beneficiary_allocation!$A$5:$A$104,Drury_beneficiary_allocation!$H$5:$H$104,0,0)</f>
        <v>0</v>
      </c>
      <c r="Z664" s="362">
        <f>_xlfn.XLOOKUP($A664,'Total project cost for DCs'!$A$4:$A$111,'Total project cost for DCs'!AJ$4:AJ$111,0,0)*_xlfn.XLOOKUP($A664,Drury_beneficiary_allocation!$A$5:$A$104,Drury_beneficiary_allocation!$H$5:$H$104,0,0)</f>
        <v>0</v>
      </c>
      <c r="AA664" s="362">
        <f>_xlfn.XLOOKUP($A664,'Total project cost for DCs'!$A$4:$A$111,'Total project cost for DCs'!AK$4:AK$111,0,0)*_xlfn.XLOOKUP($A664,Drury_beneficiary_allocation!$A$5:$A$104,Drury_beneficiary_allocation!$H$5:$H$104,0,0)</f>
        <v>0</v>
      </c>
      <c r="AB664" s="362">
        <f>_xlfn.XLOOKUP($A664,'Total project cost for DCs'!$A$4:$A$111,'Total project cost for DCs'!AL$4:AL$111,0,0)*_xlfn.XLOOKUP($A664,Drury_beneficiary_allocation!$A$5:$A$104,Drury_beneficiary_allocation!$H$5:$H$104,0,0)</f>
        <v>0</v>
      </c>
      <c r="AC664" s="362">
        <f>_xlfn.XLOOKUP($A664,'Total project cost for DCs'!$A$4:$A$111,'Total project cost for DCs'!AM$4:AM$111,0,0)*_xlfn.XLOOKUP($A664,Drury_beneficiary_allocation!$A$5:$A$104,Drury_beneficiary_allocation!$H$5:$H$104,0,0)</f>
        <v>0</v>
      </c>
      <c r="AD664" s="362">
        <f>_xlfn.XLOOKUP($A664,'Total project cost for DCs'!$A$4:$A$111,'Total project cost for DCs'!AN$4:AN$111,0,0)*_xlfn.XLOOKUP($A664,Drury_beneficiary_allocation!$A$5:$A$104,Drury_beneficiary_allocation!$H$5:$H$104,0,0)</f>
        <v>0</v>
      </c>
      <c r="AE664" s="363">
        <f t="shared" si="97"/>
        <v>71244.081474290651</v>
      </c>
      <c r="AF664" s="349"/>
      <c r="AG664" s="349">
        <f t="shared" si="99"/>
        <v>71244.081474290651</v>
      </c>
      <c r="AH664" s="353">
        <v>0</v>
      </c>
      <c r="AI664" s="354" t="str">
        <f t="shared" si="98"/>
        <v>Arterial</v>
      </c>
      <c r="AJ664" s="349"/>
      <c r="AK664" s="349"/>
      <c r="AL664" s="355">
        <f>_xlfn.XLOOKUP(A664,'P1 Date Adjustment'!B:B,'P1 Date Adjustment'!F:F,"not found",0)</f>
        <v>2039</v>
      </c>
      <c r="AM664" s="349">
        <f t="shared" si="100"/>
        <v>43492.647223584376</v>
      </c>
    </row>
    <row r="665" spans="1:39" ht="30" x14ac:dyDescent="0.25">
      <c r="A665" s="129">
        <v>33</v>
      </c>
      <c r="B665" s="358" t="s">
        <v>315</v>
      </c>
      <c r="C665" s="358" t="str">
        <f>_xlfn.XLOOKUP($A665,'Total project cost for DCs'!A:A,'Total project cost for DCs'!C:C,"Not found",0)</f>
        <v>2-lane urban- upgrade existing road layout to 2-lane urban with active modes on both sides (TDM )</v>
      </c>
      <c r="D665" s="355" t="s">
        <v>155</v>
      </c>
      <c r="E665" s="355" t="s">
        <v>199</v>
      </c>
      <c r="H665" s="355" t="s">
        <v>833</v>
      </c>
      <c r="I665" s="359">
        <f>_xlfn.XLOOKUP($H665,DC_growth_AGS!$A$665:$A$673,DC_growth_AGS!$O$665:$O$673,"Not found",0)</f>
        <v>0.61047382917385584</v>
      </c>
      <c r="J665" s="355">
        <v>2033</v>
      </c>
      <c r="K665" s="362">
        <f>_xlfn.XLOOKUP($A665,'Total project cost for DCs'!$A$4:$A$111,'Total project cost for DCs'!U$4:U$111,0,0)*_xlfn.XLOOKUP($A665,Drury_beneficiary_allocation!$A$5:$A$104,Drury_beneficiary_allocation!$H$5:$H$104,0,0)</f>
        <v>0</v>
      </c>
      <c r="L665" s="362">
        <f>_xlfn.XLOOKUP($A665,'Total project cost for DCs'!$A$4:$A$111,'Total project cost for DCs'!V$4:V$111,0,0)*_xlfn.XLOOKUP($A665,Drury_beneficiary_allocation!$A$5:$A$104,Drury_beneficiary_allocation!$H$5:$H$104,0,0)</f>
        <v>0</v>
      </c>
      <c r="M665" s="362">
        <f>_xlfn.XLOOKUP($A665,'Total project cost for DCs'!$A$4:$A$111,'Total project cost for DCs'!W$4:W$111,0,0)*_xlfn.XLOOKUP($A665,Drury_beneficiary_allocation!$A$5:$A$104,Drury_beneficiary_allocation!$H$5:$H$104,0,0)</f>
        <v>0</v>
      </c>
      <c r="N665" s="362">
        <f>_xlfn.XLOOKUP($A665,'Total project cost for DCs'!$A$4:$A$111,'Total project cost for DCs'!X$4:X$111,0,0)*_xlfn.XLOOKUP($A665,Drury_beneficiary_allocation!$A$5:$A$104,Drury_beneficiary_allocation!$H$5:$H$104,0,0)</f>
        <v>0</v>
      </c>
      <c r="O665" s="362">
        <f>_xlfn.XLOOKUP($A665,'Total project cost for DCs'!$A$4:$A$111,'Total project cost for DCs'!Y$4:Y$111,0,0)*_xlfn.XLOOKUP($A665,Drury_beneficiary_allocation!$A$5:$A$104,Drury_beneficiary_allocation!$H$5:$H$104,0,0)</f>
        <v>0</v>
      </c>
      <c r="P665" s="362">
        <f>_xlfn.XLOOKUP($A665,'Total project cost for DCs'!$A$4:$A$111,'Total project cost for DCs'!Z$4:Z$111,0,0)*_xlfn.XLOOKUP($A665,Drury_beneficiary_allocation!$A$5:$A$104,Drury_beneficiary_allocation!$H$5:$H$104,0,0)</f>
        <v>0</v>
      </c>
      <c r="Q665" s="362">
        <f>_xlfn.XLOOKUP($A665,'Total project cost for DCs'!$A$4:$A$111,'Total project cost for DCs'!AA$4:AA$111,0,0)*_xlfn.XLOOKUP($A665,Drury_beneficiary_allocation!$A$5:$A$104,Drury_beneficiary_allocation!$H$5:$H$104,0,0)</f>
        <v>0</v>
      </c>
      <c r="R665" s="362">
        <f>_xlfn.XLOOKUP($A665,'Total project cost for DCs'!$A$4:$A$111,'Total project cost for DCs'!AB$4:AB$111,0,0)*_xlfn.XLOOKUP($A665,Drury_beneficiary_allocation!$A$5:$A$104,Drury_beneficiary_allocation!$H$5:$H$104,0,0)</f>
        <v>0</v>
      </c>
      <c r="S665" s="362">
        <f>_xlfn.XLOOKUP($A665,'Total project cost for DCs'!$A$4:$A$111,'Total project cost for DCs'!AC$4:AC$111,0,0)*_xlfn.XLOOKUP($A665,Drury_beneficiary_allocation!$A$5:$A$104,Drury_beneficiary_allocation!$H$5:$H$104,0,0)</f>
        <v>0</v>
      </c>
      <c r="T665" s="362">
        <f>_xlfn.XLOOKUP($A665,'Total project cost for DCs'!$A$4:$A$111,'Total project cost for DCs'!AD$4:AD$111,0,0)*_xlfn.XLOOKUP($A665,Drury_beneficiary_allocation!$A$5:$A$104,Drury_beneficiary_allocation!$H$5:$H$104,0,0)</f>
        <v>0</v>
      </c>
      <c r="U665" s="362">
        <f>_xlfn.XLOOKUP($A665,'Total project cost for DCs'!$A$4:$A$111,'Total project cost for DCs'!AE$4:AE$111,0,0)*_xlfn.XLOOKUP($A665,Drury_beneficiary_allocation!$A$5:$A$104,Drury_beneficiary_allocation!$H$5:$H$104,0,0)</f>
        <v>0</v>
      </c>
      <c r="V665" s="362">
        <f>_xlfn.XLOOKUP($A665,'Total project cost for DCs'!$A$4:$A$111,'Total project cost for DCs'!AF$4:AF$111,0,0)*_xlfn.XLOOKUP($A665,Drury_beneficiary_allocation!$A$5:$A$104,Drury_beneficiary_allocation!$H$5:$H$104,0,0)</f>
        <v>0</v>
      </c>
      <c r="W665" s="362">
        <f>_xlfn.XLOOKUP($A665,'Total project cost for DCs'!$A$4:$A$111,'Total project cost for DCs'!AG$4:AG$111,0,0)*_xlfn.XLOOKUP($A665,Drury_beneficiary_allocation!$A$5:$A$104,Drury_beneficiary_allocation!$H$5:$H$104,0,0)</f>
        <v>0</v>
      </c>
      <c r="X665" s="362">
        <f>_xlfn.XLOOKUP($A665,'Total project cost for DCs'!$A$4:$A$111,'Total project cost for DCs'!AH$4:AH$111,0,0)*_xlfn.XLOOKUP($A665,Drury_beneficiary_allocation!$A$5:$A$104,Drury_beneficiary_allocation!$H$5:$H$104,0,0)</f>
        <v>0</v>
      </c>
      <c r="Y665" s="362">
        <f>_xlfn.XLOOKUP($A665,'Total project cost for DCs'!$A$4:$A$111,'Total project cost for DCs'!AI$4:AI$111,0,0)*_xlfn.XLOOKUP($A665,Drury_beneficiary_allocation!$A$5:$A$104,Drury_beneficiary_allocation!$H$5:$H$104,0,0)</f>
        <v>0</v>
      </c>
      <c r="Z665" s="362">
        <f>_xlfn.XLOOKUP($A665,'Total project cost for DCs'!$A$4:$A$111,'Total project cost for DCs'!AJ$4:AJ$111,0,0)*_xlfn.XLOOKUP($A665,Drury_beneficiary_allocation!$A$5:$A$104,Drury_beneficiary_allocation!$H$5:$H$104,0,0)</f>
        <v>0</v>
      </c>
      <c r="AA665" s="362">
        <f>_xlfn.XLOOKUP($A665,'Total project cost for DCs'!$A$4:$A$111,'Total project cost for DCs'!AK$4:AK$111,0,0)*_xlfn.XLOOKUP($A665,Drury_beneficiary_allocation!$A$5:$A$104,Drury_beneficiary_allocation!$H$5:$H$104,0,0)</f>
        <v>0</v>
      </c>
      <c r="AB665" s="362">
        <f>_xlfn.XLOOKUP($A665,'Total project cost for DCs'!$A$4:$A$111,'Total project cost for DCs'!AL$4:AL$111,0,0)*_xlfn.XLOOKUP($A665,Drury_beneficiary_allocation!$A$5:$A$104,Drury_beneficiary_allocation!$H$5:$H$104,0,0)</f>
        <v>0</v>
      </c>
      <c r="AC665" s="362">
        <f>_xlfn.XLOOKUP($A665,'Total project cost for DCs'!$A$4:$A$111,'Total project cost for DCs'!AM$4:AM$111,0,0)*_xlfn.XLOOKUP($A665,Drury_beneficiary_allocation!$A$5:$A$104,Drury_beneficiary_allocation!$H$5:$H$104,0,0)</f>
        <v>0</v>
      </c>
      <c r="AD665" s="362">
        <f>_xlfn.XLOOKUP($A665,'Total project cost for DCs'!$A$4:$A$111,'Total project cost for DCs'!AN$4:AN$111,0,0)*_xlfn.XLOOKUP($A665,Drury_beneficiary_allocation!$A$5:$A$104,Drury_beneficiary_allocation!$H$5:$H$104,0,0)</f>
        <v>0</v>
      </c>
      <c r="AE665" s="363">
        <f t="shared" si="97"/>
        <v>0</v>
      </c>
      <c r="AF665" s="349"/>
      <c r="AG665" s="349">
        <f t="shared" si="99"/>
        <v>0</v>
      </c>
      <c r="AH665" s="353">
        <v>0</v>
      </c>
      <c r="AI665" s="354" t="str">
        <f t="shared" si="98"/>
        <v>Collector</v>
      </c>
      <c r="AJ665" s="349"/>
      <c r="AK665" s="349"/>
      <c r="AL665" s="355">
        <f>_xlfn.XLOOKUP(A665,'P1 Date Adjustment'!B:B,'P1 Date Adjustment'!F:F,"not found",0)</f>
        <v>2033</v>
      </c>
      <c r="AM665" s="349">
        <f t="shared" si="100"/>
        <v>0</v>
      </c>
    </row>
    <row r="666" spans="1:39" ht="30" x14ac:dyDescent="0.25">
      <c r="A666" s="129" t="s">
        <v>326</v>
      </c>
      <c r="B666" s="358" t="s">
        <v>327</v>
      </c>
      <c r="C666" s="358" t="str">
        <f>_xlfn.XLOOKUP($A666,'Total project cost for DCs'!A:A,'Total project cost for DCs'!C:C,"Not found",0)</f>
        <v>2-lane urban- upgrade existing road layout with active modes on both sides (Under construction)</v>
      </c>
      <c r="D666" s="355" t="s">
        <v>155</v>
      </c>
      <c r="E666" s="355" t="s">
        <v>227</v>
      </c>
      <c r="H666" s="355" t="s">
        <v>833</v>
      </c>
      <c r="I666" s="359">
        <f>_xlfn.XLOOKUP($H666,DC_growth_AGS!$A$665:$A$673,DC_growth_AGS!$O$665:$O$673,"Not found",0)</f>
        <v>0.61047382917385584</v>
      </c>
      <c r="J666" s="355">
        <v>2033</v>
      </c>
      <c r="K666" s="362">
        <f>_xlfn.XLOOKUP($A666,'Total project cost for DCs'!$A$4:$A$111,'Total project cost for DCs'!U$4:U$111,0,0)*_xlfn.XLOOKUP($A666,Drury_beneficiary_allocation!$A$5:$A$104,Drury_beneficiary_allocation!$H$5:$H$104,0,0)</f>
        <v>0</v>
      </c>
      <c r="L666" s="362">
        <f>_xlfn.XLOOKUP($A666,'Total project cost for DCs'!$A$4:$A$111,'Total project cost for DCs'!V$4:V$111,0,0)*_xlfn.XLOOKUP($A666,Drury_beneficiary_allocation!$A$5:$A$104,Drury_beneficiary_allocation!$H$5:$H$104,0,0)</f>
        <v>0</v>
      </c>
      <c r="M666" s="362">
        <f>_xlfn.XLOOKUP($A666,'Total project cost for DCs'!$A$4:$A$111,'Total project cost for DCs'!W$4:W$111,0,0)*_xlfn.XLOOKUP($A666,Drury_beneficiary_allocation!$A$5:$A$104,Drury_beneficiary_allocation!$H$5:$H$104,0,0)</f>
        <v>0</v>
      </c>
      <c r="N666" s="362">
        <f>_xlfn.XLOOKUP($A666,'Total project cost for DCs'!$A$4:$A$111,'Total project cost for DCs'!X$4:X$111,0,0)*_xlfn.XLOOKUP($A666,Drury_beneficiary_allocation!$A$5:$A$104,Drury_beneficiary_allocation!$H$5:$H$104,0,0)</f>
        <v>0</v>
      </c>
      <c r="O666" s="362">
        <f>_xlfn.XLOOKUP($A666,'Total project cost for DCs'!$A$4:$A$111,'Total project cost for DCs'!Y$4:Y$111,0,0)*_xlfn.XLOOKUP($A666,Drury_beneficiary_allocation!$A$5:$A$104,Drury_beneficiary_allocation!$H$5:$H$104,0,0)</f>
        <v>0</v>
      </c>
      <c r="P666" s="362">
        <f>_xlfn.XLOOKUP($A666,'Total project cost for DCs'!$A$4:$A$111,'Total project cost for DCs'!Z$4:Z$111,0,0)*_xlfn.XLOOKUP($A666,Drury_beneficiary_allocation!$A$5:$A$104,Drury_beneficiary_allocation!$H$5:$H$104,0,0)</f>
        <v>0</v>
      </c>
      <c r="Q666" s="362">
        <f>_xlfn.XLOOKUP($A666,'Total project cost for DCs'!$A$4:$A$111,'Total project cost for DCs'!AA$4:AA$111,0,0)*_xlfn.XLOOKUP($A666,Drury_beneficiary_allocation!$A$5:$A$104,Drury_beneficiary_allocation!$H$5:$H$104,0,0)</f>
        <v>0</v>
      </c>
      <c r="R666" s="362">
        <f>_xlfn.XLOOKUP($A666,'Total project cost for DCs'!$A$4:$A$111,'Total project cost for DCs'!AB$4:AB$111,0,0)*_xlfn.XLOOKUP($A666,Drury_beneficiary_allocation!$A$5:$A$104,Drury_beneficiary_allocation!$H$5:$H$104,0,0)</f>
        <v>0</v>
      </c>
      <c r="S666" s="362">
        <f>_xlfn.XLOOKUP($A666,'Total project cost for DCs'!$A$4:$A$111,'Total project cost for DCs'!AC$4:AC$111,0,0)*_xlfn.XLOOKUP($A666,Drury_beneficiary_allocation!$A$5:$A$104,Drury_beneficiary_allocation!$H$5:$H$104,0,0)</f>
        <v>0</v>
      </c>
      <c r="T666" s="362">
        <f>_xlfn.XLOOKUP($A666,'Total project cost for DCs'!$A$4:$A$111,'Total project cost for DCs'!AD$4:AD$111,0,0)*_xlfn.XLOOKUP($A666,Drury_beneficiary_allocation!$A$5:$A$104,Drury_beneficiary_allocation!$H$5:$H$104,0,0)</f>
        <v>0</v>
      </c>
      <c r="U666" s="362">
        <f>_xlfn.XLOOKUP($A666,'Total project cost for DCs'!$A$4:$A$111,'Total project cost for DCs'!AE$4:AE$111,0,0)*_xlfn.XLOOKUP($A666,Drury_beneficiary_allocation!$A$5:$A$104,Drury_beneficiary_allocation!$H$5:$H$104,0,0)</f>
        <v>0</v>
      </c>
      <c r="V666" s="362">
        <f>_xlfn.XLOOKUP($A666,'Total project cost for DCs'!$A$4:$A$111,'Total project cost for DCs'!AF$4:AF$111,0,0)*_xlfn.XLOOKUP($A666,Drury_beneficiary_allocation!$A$5:$A$104,Drury_beneficiary_allocation!$H$5:$H$104,0,0)</f>
        <v>0</v>
      </c>
      <c r="W666" s="362">
        <f>_xlfn.XLOOKUP($A666,'Total project cost for DCs'!$A$4:$A$111,'Total project cost for DCs'!AG$4:AG$111,0,0)*_xlfn.XLOOKUP($A666,Drury_beneficiary_allocation!$A$5:$A$104,Drury_beneficiary_allocation!$H$5:$H$104,0,0)</f>
        <v>0</v>
      </c>
      <c r="X666" s="362">
        <f>_xlfn.XLOOKUP($A666,'Total project cost for DCs'!$A$4:$A$111,'Total project cost for DCs'!AH$4:AH$111,0,0)*_xlfn.XLOOKUP($A666,Drury_beneficiary_allocation!$A$5:$A$104,Drury_beneficiary_allocation!$H$5:$H$104,0,0)</f>
        <v>0</v>
      </c>
      <c r="Y666" s="362">
        <f>_xlfn.XLOOKUP($A666,'Total project cost for DCs'!$A$4:$A$111,'Total project cost for DCs'!AI$4:AI$111,0,0)*_xlfn.XLOOKUP($A666,Drury_beneficiary_allocation!$A$5:$A$104,Drury_beneficiary_allocation!$H$5:$H$104,0,0)</f>
        <v>0</v>
      </c>
      <c r="Z666" s="362">
        <f>_xlfn.XLOOKUP($A666,'Total project cost for DCs'!$A$4:$A$111,'Total project cost for DCs'!AJ$4:AJ$111,0,0)*_xlfn.XLOOKUP($A666,Drury_beneficiary_allocation!$A$5:$A$104,Drury_beneficiary_allocation!$H$5:$H$104,0,0)</f>
        <v>0</v>
      </c>
      <c r="AA666" s="362">
        <f>_xlfn.XLOOKUP($A666,'Total project cost for DCs'!$A$4:$A$111,'Total project cost for DCs'!AK$4:AK$111,0,0)*_xlfn.XLOOKUP($A666,Drury_beneficiary_allocation!$A$5:$A$104,Drury_beneficiary_allocation!$H$5:$H$104,0,0)</f>
        <v>0</v>
      </c>
      <c r="AB666" s="362">
        <f>_xlfn.XLOOKUP($A666,'Total project cost for DCs'!$A$4:$A$111,'Total project cost for DCs'!AL$4:AL$111,0,0)*_xlfn.XLOOKUP($A666,Drury_beneficiary_allocation!$A$5:$A$104,Drury_beneficiary_allocation!$H$5:$H$104,0,0)</f>
        <v>0</v>
      </c>
      <c r="AC666" s="362">
        <f>_xlfn.XLOOKUP($A666,'Total project cost for DCs'!$A$4:$A$111,'Total project cost for DCs'!AM$4:AM$111,0,0)*_xlfn.XLOOKUP($A666,Drury_beneficiary_allocation!$A$5:$A$104,Drury_beneficiary_allocation!$H$5:$H$104,0,0)</f>
        <v>0</v>
      </c>
      <c r="AD666" s="362">
        <f>_xlfn.XLOOKUP($A666,'Total project cost for DCs'!$A$4:$A$111,'Total project cost for DCs'!AN$4:AN$111,0,0)*_xlfn.XLOOKUP($A666,Drury_beneficiary_allocation!$A$5:$A$104,Drury_beneficiary_allocation!$H$5:$H$104,0,0)</f>
        <v>0</v>
      </c>
      <c r="AE666" s="363">
        <f t="shared" si="97"/>
        <v>0</v>
      </c>
      <c r="AF666" s="349"/>
      <c r="AG666" s="349">
        <f t="shared" si="99"/>
        <v>0</v>
      </c>
      <c r="AH666" s="353">
        <v>0</v>
      </c>
      <c r="AI666" s="354" t="str">
        <f t="shared" si="98"/>
        <v>Arterial</v>
      </c>
      <c r="AJ666" s="349"/>
      <c r="AK666" s="349"/>
      <c r="AL666" s="355">
        <f>_xlfn.XLOOKUP(A666,'P1 Date Adjustment'!B:B,'P1 Date Adjustment'!F:F,"not found",0)</f>
        <v>2033</v>
      </c>
      <c r="AM666" s="349">
        <f t="shared" si="100"/>
        <v>0</v>
      </c>
    </row>
    <row r="667" spans="1:39" ht="45" x14ac:dyDescent="0.25">
      <c r="A667" s="129" t="s">
        <v>334</v>
      </c>
      <c r="B667" s="358" t="s">
        <v>335</v>
      </c>
      <c r="C667" s="358" t="str">
        <f>_xlfn.XLOOKUP($A667,'Total project cost for DCs'!A:A,'Total project cost for DCs'!C:C,"Not found",0)</f>
        <v>4-lane urban- upgrade interim 2-lane urban corridor to a 4-lane corridor with active modes on both sides (SGA design)</v>
      </c>
      <c r="D667" s="355" t="s">
        <v>155</v>
      </c>
      <c r="E667" s="355" t="s">
        <v>157</v>
      </c>
      <c r="H667" s="355" t="s">
        <v>833</v>
      </c>
      <c r="I667" s="359">
        <f>_xlfn.XLOOKUP($H667,DC_growth_AGS!$A$665:$A$673,DC_growth_AGS!$O$665:$O$673,"Not found",0)</f>
        <v>0.61047382917385584</v>
      </c>
      <c r="J667" s="355">
        <v>2050</v>
      </c>
      <c r="K667" s="362">
        <f>_xlfn.XLOOKUP($A667,'Total project cost for DCs'!$A$4:$A$111,'Total project cost for DCs'!U$4:U$111,0,0)*_xlfn.XLOOKUP($A667,Drury_beneficiary_allocation!$A$5:$A$104,Drury_beneficiary_allocation!$H$5:$H$104,0,0)</f>
        <v>0</v>
      </c>
      <c r="L667" s="362">
        <f>_xlfn.XLOOKUP($A667,'Total project cost for DCs'!$A$4:$A$111,'Total project cost for DCs'!V$4:V$111,0,0)*_xlfn.XLOOKUP($A667,Drury_beneficiary_allocation!$A$5:$A$104,Drury_beneficiary_allocation!$H$5:$H$104,0,0)</f>
        <v>0</v>
      </c>
      <c r="M667" s="362">
        <f>_xlfn.XLOOKUP($A667,'Total project cost for DCs'!$A$4:$A$111,'Total project cost for DCs'!W$4:W$111,0,0)*_xlfn.XLOOKUP($A667,Drury_beneficiary_allocation!$A$5:$A$104,Drury_beneficiary_allocation!$H$5:$H$104,0,0)</f>
        <v>0</v>
      </c>
      <c r="N667" s="362">
        <f>_xlfn.XLOOKUP($A667,'Total project cost for DCs'!$A$4:$A$111,'Total project cost for DCs'!X$4:X$111,0,0)*_xlfn.XLOOKUP($A667,Drury_beneficiary_allocation!$A$5:$A$104,Drury_beneficiary_allocation!$H$5:$H$104,0,0)</f>
        <v>0</v>
      </c>
      <c r="O667" s="362">
        <f>_xlfn.XLOOKUP($A667,'Total project cost for DCs'!$A$4:$A$111,'Total project cost for DCs'!Y$4:Y$111,0,0)*_xlfn.XLOOKUP($A667,Drury_beneficiary_allocation!$A$5:$A$104,Drury_beneficiary_allocation!$H$5:$H$104,0,0)</f>
        <v>0</v>
      </c>
      <c r="P667" s="362">
        <f>_xlfn.XLOOKUP($A667,'Total project cost for DCs'!$A$4:$A$111,'Total project cost for DCs'!Z$4:Z$111,0,0)*_xlfn.XLOOKUP($A667,Drury_beneficiary_allocation!$A$5:$A$104,Drury_beneficiary_allocation!$H$5:$H$104,0,0)</f>
        <v>0</v>
      </c>
      <c r="Q667" s="362">
        <f>_xlfn.XLOOKUP($A667,'Total project cost for DCs'!$A$4:$A$111,'Total project cost for DCs'!AA$4:AA$111,0,0)*_xlfn.XLOOKUP($A667,Drury_beneficiary_allocation!$A$5:$A$104,Drury_beneficiary_allocation!$H$5:$H$104,0,0)</f>
        <v>0</v>
      </c>
      <c r="R667" s="362">
        <f>_xlfn.XLOOKUP($A667,'Total project cost for DCs'!$A$4:$A$111,'Total project cost for DCs'!AB$4:AB$111,0,0)*_xlfn.XLOOKUP($A667,Drury_beneficiary_allocation!$A$5:$A$104,Drury_beneficiary_allocation!$H$5:$H$104,0,0)</f>
        <v>0</v>
      </c>
      <c r="S667" s="362">
        <f>_xlfn.XLOOKUP($A667,'Total project cost for DCs'!$A$4:$A$111,'Total project cost for DCs'!AC$4:AC$111,0,0)*_xlfn.XLOOKUP($A667,Drury_beneficiary_allocation!$A$5:$A$104,Drury_beneficiary_allocation!$H$5:$H$104,0,0)</f>
        <v>0</v>
      </c>
      <c r="T667" s="362">
        <f>_xlfn.XLOOKUP($A667,'Total project cost for DCs'!$A$4:$A$111,'Total project cost for DCs'!AD$4:AD$111,0,0)*_xlfn.XLOOKUP($A667,Drury_beneficiary_allocation!$A$5:$A$104,Drury_beneficiary_allocation!$H$5:$H$104,0,0)</f>
        <v>0</v>
      </c>
      <c r="U667" s="362">
        <f>_xlfn.XLOOKUP($A667,'Total project cost for DCs'!$A$4:$A$111,'Total project cost for DCs'!AE$4:AE$111,0,0)*_xlfn.XLOOKUP($A667,Drury_beneficiary_allocation!$A$5:$A$104,Drury_beneficiary_allocation!$H$5:$H$104,0,0)</f>
        <v>0</v>
      </c>
      <c r="V667" s="362">
        <f>_xlfn.XLOOKUP($A667,'Total project cost for DCs'!$A$4:$A$111,'Total project cost for DCs'!AF$4:AF$111,0,0)*_xlfn.XLOOKUP($A667,Drury_beneficiary_allocation!$A$5:$A$104,Drury_beneficiary_allocation!$H$5:$H$104,0,0)</f>
        <v>0</v>
      </c>
      <c r="W667" s="362">
        <f>_xlfn.XLOOKUP($A667,'Total project cost for DCs'!$A$4:$A$111,'Total project cost for DCs'!AG$4:AG$111,0,0)*_xlfn.XLOOKUP($A667,Drury_beneficiary_allocation!$A$5:$A$104,Drury_beneficiary_allocation!$H$5:$H$104,0,0)</f>
        <v>0</v>
      </c>
      <c r="X667" s="362">
        <f>_xlfn.XLOOKUP($A667,'Total project cost for DCs'!$A$4:$A$111,'Total project cost for DCs'!AH$4:AH$111,0,0)*_xlfn.XLOOKUP($A667,Drury_beneficiary_allocation!$A$5:$A$104,Drury_beneficiary_allocation!$H$5:$H$104,0,0)</f>
        <v>0</v>
      </c>
      <c r="Y667" s="362">
        <f>_xlfn.XLOOKUP($A667,'Total project cost for DCs'!$A$4:$A$111,'Total project cost for DCs'!AI$4:AI$111,0,0)*_xlfn.XLOOKUP($A667,Drury_beneficiary_allocation!$A$5:$A$104,Drury_beneficiary_allocation!$H$5:$H$104,0,0)</f>
        <v>0</v>
      </c>
      <c r="Z667" s="362">
        <f>_xlfn.XLOOKUP($A667,'Total project cost for DCs'!$A$4:$A$111,'Total project cost for DCs'!AJ$4:AJ$111,0,0)*_xlfn.XLOOKUP($A667,Drury_beneficiary_allocation!$A$5:$A$104,Drury_beneficiary_allocation!$H$5:$H$104,0,0)</f>
        <v>0</v>
      </c>
      <c r="AA667" s="362">
        <f>_xlfn.XLOOKUP($A667,'Total project cost for DCs'!$A$4:$A$111,'Total project cost for DCs'!AK$4:AK$111,0,0)*_xlfn.XLOOKUP($A667,Drury_beneficiary_allocation!$A$5:$A$104,Drury_beneficiary_allocation!$H$5:$H$104,0,0)</f>
        <v>0</v>
      </c>
      <c r="AB667" s="362">
        <f>_xlfn.XLOOKUP($A667,'Total project cost for DCs'!$A$4:$A$111,'Total project cost for DCs'!AL$4:AL$111,0,0)*_xlfn.XLOOKUP($A667,Drury_beneficiary_allocation!$A$5:$A$104,Drury_beneficiary_allocation!$H$5:$H$104,0,0)</f>
        <v>0</v>
      </c>
      <c r="AC667" s="362">
        <f>_xlfn.XLOOKUP($A667,'Total project cost for DCs'!$A$4:$A$111,'Total project cost for DCs'!AM$4:AM$111,0,0)*_xlfn.XLOOKUP($A667,Drury_beneficiary_allocation!$A$5:$A$104,Drury_beneficiary_allocation!$H$5:$H$104,0,0)</f>
        <v>0</v>
      </c>
      <c r="AD667" s="362">
        <f>_xlfn.XLOOKUP($A667,'Total project cost for DCs'!$A$4:$A$111,'Total project cost for DCs'!AN$4:AN$111,0,0)*_xlfn.XLOOKUP($A667,Drury_beneficiary_allocation!$A$5:$A$104,Drury_beneficiary_allocation!$H$5:$H$104,0,0)</f>
        <v>0</v>
      </c>
      <c r="AE667" s="363">
        <f t="shared" si="97"/>
        <v>0</v>
      </c>
      <c r="AF667" s="349"/>
      <c r="AG667" s="349">
        <f t="shared" si="99"/>
        <v>0</v>
      </c>
      <c r="AH667" s="353">
        <v>0</v>
      </c>
      <c r="AI667" s="354" t="str">
        <f t="shared" si="98"/>
        <v>Arterial</v>
      </c>
      <c r="AJ667" s="349"/>
      <c r="AK667" s="349"/>
      <c r="AL667" s="355">
        <f>_xlfn.XLOOKUP(A667,'P1 Date Adjustment'!B:B,'P1 Date Adjustment'!F:F,"not found",0)</f>
        <v>2050</v>
      </c>
      <c r="AM667" s="349">
        <f t="shared" si="100"/>
        <v>0</v>
      </c>
    </row>
    <row r="668" spans="1:39" ht="30" x14ac:dyDescent="0.25">
      <c r="A668" s="129" t="s">
        <v>342</v>
      </c>
      <c r="B668" s="358" t="s">
        <v>343</v>
      </c>
      <c r="C668" s="358" t="str">
        <f>_xlfn.XLOOKUP($A668,'Total project cost for DCs'!A:A,'Total project cost for DCs'!C:C,"Not found",0)</f>
        <v>Upgrade interim 2-lane bridges (3No. to 4 lane bridges with active modes on both sides (SGA design)</v>
      </c>
      <c r="D668" s="355" t="s">
        <v>155</v>
      </c>
      <c r="E668" s="355" t="s">
        <v>345</v>
      </c>
      <c r="H668" s="355" t="s">
        <v>833</v>
      </c>
      <c r="I668" s="359">
        <f>_xlfn.XLOOKUP($H668,DC_growth_AGS!$A$665:$A$673,DC_growth_AGS!$O$665:$O$673,"Not found",0)</f>
        <v>0.61047382917385584</v>
      </c>
      <c r="J668" s="355">
        <v>2050</v>
      </c>
      <c r="K668" s="362">
        <f>_xlfn.XLOOKUP($A668,'Total project cost for DCs'!$A$4:$A$111,'Total project cost for DCs'!U$4:U$111,0,0)*_xlfn.XLOOKUP($A668,Drury_beneficiary_allocation!$A$5:$A$104,Drury_beneficiary_allocation!$H$5:$H$104,0,0)</f>
        <v>0</v>
      </c>
      <c r="L668" s="362">
        <f>_xlfn.XLOOKUP($A668,'Total project cost for DCs'!$A$4:$A$111,'Total project cost for DCs'!V$4:V$111,0,0)*_xlfn.XLOOKUP($A668,Drury_beneficiary_allocation!$A$5:$A$104,Drury_beneficiary_allocation!$H$5:$H$104,0,0)</f>
        <v>0</v>
      </c>
      <c r="M668" s="362">
        <f>_xlfn.XLOOKUP($A668,'Total project cost for DCs'!$A$4:$A$111,'Total project cost for DCs'!W$4:W$111,0,0)*_xlfn.XLOOKUP($A668,Drury_beneficiary_allocation!$A$5:$A$104,Drury_beneficiary_allocation!$H$5:$H$104,0,0)</f>
        <v>0</v>
      </c>
      <c r="N668" s="362">
        <f>_xlfn.XLOOKUP($A668,'Total project cost for DCs'!$A$4:$A$111,'Total project cost for DCs'!X$4:X$111,0,0)*_xlfn.XLOOKUP($A668,Drury_beneficiary_allocation!$A$5:$A$104,Drury_beneficiary_allocation!$H$5:$H$104,0,0)</f>
        <v>0</v>
      </c>
      <c r="O668" s="362">
        <f>_xlfn.XLOOKUP($A668,'Total project cost for DCs'!$A$4:$A$111,'Total project cost for DCs'!Y$4:Y$111,0,0)*_xlfn.XLOOKUP($A668,Drury_beneficiary_allocation!$A$5:$A$104,Drury_beneficiary_allocation!$H$5:$H$104,0,0)</f>
        <v>0</v>
      </c>
      <c r="P668" s="362">
        <f>_xlfn.XLOOKUP($A668,'Total project cost for DCs'!$A$4:$A$111,'Total project cost for DCs'!Z$4:Z$111,0,0)*_xlfn.XLOOKUP($A668,Drury_beneficiary_allocation!$A$5:$A$104,Drury_beneficiary_allocation!$H$5:$H$104,0,0)</f>
        <v>0</v>
      </c>
      <c r="Q668" s="362">
        <f>_xlfn.XLOOKUP($A668,'Total project cost for DCs'!$A$4:$A$111,'Total project cost for DCs'!AA$4:AA$111,0,0)*_xlfn.XLOOKUP($A668,Drury_beneficiary_allocation!$A$5:$A$104,Drury_beneficiary_allocation!$H$5:$H$104,0,0)</f>
        <v>0</v>
      </c>
      <c r="R668" s="362">
        <f>_xlfn.XLOOKUP($A668,'Total project cost for DCs'!$A$4:$A$111,'Total project cost for DCs'!AB$4:AB$111,0,0)*_xlfn.XLOOKUP($A668,Drury_beneficiary_allocation!$A$5:$A$104,Drury_beneficiary_allocation!$H$5:$H$104,0,0)</f>
        <v>0</v>
      </c>
      <c r="S668" s="362">
        <f>_xlfn.XLOOKUP($A668,'Total project cost for DCs'!$A$4:$A$111,'Total project cost for DCs'!AC$4:AC$111,0,0)*_xlfn.XLOOKUP($A668,Drury_beneficiary_allocation!$A$5:$A$104,Drury_beneficiary_allocation!$H$5:$H$104,0,0)</f>
        <v>0</v>
      </c>
      <c r="T668" s="362">
        <f>_xlfn.XLOOKUP($A668,'Total project cost for DCs'!$A$4:$A$111,'Total project cost for DCs'!AD$4:AD$111,0,0)*_xlfn.XLOOKUP($A668,Drury_beneficiary_allocation!$A$5:$A$104,Drury_beneficiary_allocation!$H$5:$H$104,0,0)</f>
        <v>0</v>
      </c>
      <c r="U668" s="362">
        <f>_xlfn.XLOOKUP($A668,'Total project cost for DCs'!$A$4:$A$111,'Total project cost for DCs'!AE$4:AE$111,0,0)*_xlfn.XLOOKUP($A668,Drury_beneficiary_allocation!$A$5:$A$104,Drury_beneficiary_allocation!$H$5:$H$104,0,0)</f>
        <v>0</v>
      </c>
      <c r="V668" s="362">
        <f>_xlfn.XLOOKUP($A668,'Total project cost for DCs'!$A$4:$A$111,'Total project cost for DCs'!AF$4:AF$111,0,0)*_xlfn.XLOOKUP($A668,Drury_beneficiary_allocation!$A$5:$A$104,Drury_beneficiary_allocation!$H$5:$H$104,0,0)</f>
        <v>0</v>
      </c>
      <c r="W668" s="362">
        <f>_xlfn.XLOOKUP($A668,'Total project cost for DCs'!$A$4:$A$111,'Total project cost for DCs'!AG$4:AG$111,0,0)*_xlfn.XLOOKUP($A668,Drury_beneficiary_allocation!$A$5:$A$104,Drury_beneficiary_allocation!$H$5:$H$104,0,0)</f>
        <v>0</v>
      </c>
      <c r="X668" s="362">
        <f>_xlfn.XLOOKUP($A668,'Total project cost for DCs'!$A$4:$A$111,'Total project cost for DCs'!AH$4:AH$111,0,0)*_xlfn.XLOOKUP($A668,Drury_beneficiary_allocation!$A$5:$A$104,Drury_beneficiary_allocation!$H$5:$H$104,0,0)</f>
        <v>0</v>
      </c>
      <c r="Y668" s="362">
        <f>_xlfn.XLOOKUP($A668,'Total project cost for DCs'!$A$4:$A$111,'Total project cost for DCs'!AI$4:AI$111,0,0)*_xlfn.XLOOKUP($A668,Drury_beneficiary_allocation!$A$5:$A$104,Drury_beneficiary_allocation!$H$5:$H$104,0,0)</f>
        <v>0</v>
      </c>
      <c r="Z668" s="362">
        <f>_xlfn.XLOOKUP($A668,'Total project cost for DCs'!$A$4:$A$111,'Total project cost for DCs'!AJ$4:AJ$111,0,0)*_xlfn.XLOOKUP($A668,Drury_beneficiary_allocation!$A$5:$A$104,Drury_beneficiary_allocation!$H$5:$H$104,0,0)</f>
        <v>0</v>
      </c>
      <c r="AA668" s="362">
        <f>_xlfn.XLOOKUP($A668,'Total project cost for DCs'!$A$4:$A$111,'Total project cost for DCs'!AK$4:AK$111,0,0)*_xlfn.XLOOKUP($A668,Drury_beneficiary_allocation!$A$5:$A$104,Drury_beneficiary_allocation!$H$5:$H$104,0,0)</f>
        <v>0</v>
      </c>
      <c r="AB668" s="362">
        <f>_xlfn.XLOOKUP($A668,'Total project cost for DCs'!$A$4:$A$111,'Total project cost for DCs'!AL$4:AL$111,0,0)*_xlfn.XLOOKUP($A668,Drury_beneficiary_allocation!$A$5:$A$104,Drury_beneficiary_allocation!$H$5:$H$104,0,0)</f>
        <v>0</v>
      </c>
      <c r="AC668" s="362">
        <f>_xlfn.XLOOKUP($A668,'Total project cost for DCs'!$A$4:$A$111,'Total project cost for DCs'!AM$4:AM$111,0,0)*_xlfn.XLOOKUP($A668,Drury_beneficiary_allocation!$A$5:$A$104,Drury_beneficiary_allocation!$H$5:$H$104,0,0)</f>
        <v>0</v>
      </c>
      <c r="AD668" s="362">
        <f>_xlfn.XLOOKUP($A668,'Total project cost for DCs'!$A$4:$A$111,'Total project cost for DCs'!AN$4:AN$111,0,0)*_xlfn.XLOOKUP($A668,Drury_beneficiary_allocation!$A$5:$A$104,Drury_beneficiary_allocation!$H$5:$H$104,0,0)</f>
        <v>0</v>
      </c>
      <c r="AE668" s="363">
        <f t="shared" si="97"/>
        <v>0</v>
      </c>
      <c r="AF668" s="349"/>
      <c r="AG668" s="349">
        <f t="shared" si="99"/>
        <v>0</v>
      </c>
      <c r="AH668" s="353">
        <v>0</v>
      </c>
      <c r="AI668" s="354" t="str">
        <f t="shared" si="98"/>
        <v>Arterial</v>
      </c>
      <c r="AJ668" s="349"/>
      <c r="AK668" s="349"/>
      <c r="AL668" s="355">
        <f>_xlfn.XLOOKUP(A668,'P1 Date Adjustment'!B:B,'P1 Date Adjustment'!F:F,"not found",0)</f>
        <v>2050</v>
      </c>
      <c r="AM668" s="349">
        <f t="shared" si="100"/>
        <v>0</v>
      </c>
    </row>
    <row r="669" spans="1:39" ht="30" x14ac:dyDescent="0.25">
      <c r="A669" s="129" t="s">
        <v>346</v>
      </c>
      <c r="B669" s="358" t="s">
        <v>347</v>
      </c>
      <c r="C669" s="358" t="str">
        <f>_xlfn.XLOOKUP($A669,'Total project cost for DCs'!A:A,'Total project cost for DCs'!C:C,"Not found",0)</f>
        <v>2-lane urban- new road layout with active modes on both sides (TDM)</v>
      </c>
      <c r="D669" s="355" t="s">
        <v>155</v>
      </c>
      <c r="E669" s="355" t="s">
        <v>227</v>
      </c>
      <c r="H669" s="355" t="s">
        <v>833</v>
      </c>
      <c r="I669" s="359">
        <f>_xlfn.XLOOKUP($H669,DC_growth_AGS!$A$665:$A$673,DC_growth_AGS!$O$665:$O$673,"Not found",0)</f>
        <v>0.61047382917385584</v>
      </c>
      <c r="J669" s="355">
        <v>2044</v>
      </c>
      <c r="K669" s="362">
        <f>_xlfn.XLOOKUP($A669,'Total project cost for DCs'!$A$4:$A$111,'Total project cost for DCs'!U$4:U$111,0,0)*_xlfn.XLOOKUP($A669,Drury_beneficiary_allocation!$A$5:$A$104,Drury_beneficiary_allocation!$H$5:$H$104,0,0)</f>
        <v>0</v>
      </c>
      <c r="L669" s="362">
        <f>_xlfn.XLOOKUP($A669,'Total project cost for DCs'!$A$4:$A$111,'Total project cost for DCs'!V$4:V$111,0,0)*_xlfn.XLOOKUP($A669,Drury_beneficiary_allocation!$A$5:$A$104,Drury_beneficiary_allocation!$H$5:$H$104,0,0)</f>
        <v>0</v>
      </c>
      <c r="M669" s="362">
        <f>_xlfn.XLOOKUP($A669,'Total project cost for DCs'!$A$4:$A$111,'Total project cost for DCs'!W$4:W$111,0,0)*_xlfn.XLOOKUP($A669,Drury_beneficiary_allocation!$A$5:$A$104,Drury_beneficiary_allocation!$H$5:$H$104,0,0)</f>
        <v>0</v>
      </c>
      <c r="N669" s="362">
        <f>_xlfn.XLOOKUP($A669,'Total project cost for DCs'!$A$4:$A$111,'Total project cost for DCs'!X$4:X$111,0,0)*_xlfn.XLOOKUP($A669,Drury_beneficiary_allocation!$A$5:$A$104,Drury_beneficiary_allocation!$H$5:$H$104,0,0)</f>
        <v>0</v>
      </c>
      <c r="O669" s="362">
        <f>_xlfn.XLOOKUP($A669,'Total project cost for DCs'!$A$4:$A$111,'Total project cost for DCs'!Y$4:Y$111,0,0)*_xlfn.XLOOKUP($A669,Drury_beneficiary_allocation!$A$5:$A$104,Drury_beneficiary_allocation!$H$5:$H$104,0,0)</f>
        <v>0</v>
      </c>
      <c r="P669" s="362">
        <f>_xlfn.XLOOKUP($A669,'Total project cost for DCs'!$A$4:$A$111,'Total project cost for DCs'!Z$4:Z$111,0,0)*_xlfn.XLOOKUP($A669,Drury_beneficiary_allocation!$A$5:$A$104,Drury_beneficiary_allocation!$H$5:$H$104,0,0)</f>
        <v>0</v>
      </c>
      <c r="Q669" s="362">
        <f>_xlfn.XLOOKUP($A669,'Total project cost for DCs'!$A$4:$A$111,'Total project cost for DCs'!AA$4:AA$111,0,0)*_xlfn.XLOOKUP($A669,Drury_beneficiary_allocation!$A$5:$A$104,Drury_beneficiary_allocation!$H$5:$H$104,0,0)</f>
        <v>0</v>
      </c>
      <c r="R669" s="362">
        <f>_xlfn.XLOOKUP($A669,'Total project cost for DCs'!$A$4:$A$111,'Total project cost for DCs'!AB$4:AB$111,0,0)*_xlfn.XLOOKUP($A669,Drury_beneficiary_allocation!$A$5:$A$104,Drury_beneficiary_allocation!$H$5:$H$104,0,0)</f>
        <v>6036455.1762512568</v>
      </c>
      <c r="S669" s="362">
        <f>_xlfn.XLOOKUP($A669,'Total project cost for DCs'!$A$4:$A$111,'Total project cost for DCs'!AC$4:AC$111,0,0)*_xlfn.XLOOKUP($A669,Drury_beneficiary_allocation!$A$5:$A$104,Drury_beneficiary_allocation!$H$5:$H$104,0,0)</f>
        <v>190148.87983115198</v>
      </c>
      <c r="T669" s="362">
        <f>_xlfn.XLOOKUP($A669,'Total project cost for DCs'!$A$4:$A$111,'Total project cost for DCs'!AD$4:AD$111,0,0)*_xlfn.XLOOKUP($A669,Drury_beneficiary_allocation!$A$5:$A$104,Drury_beneficiary_allocation!$H$5:$H$104,0,0)</f>
        <v>2260170.8593355976</v>
      </c>
      <c r="U669" s="362">
        <f>_xlfn.XLOOKUP($A669,'Total project cost for DCs'!$A$4:$A$111,'Total project cost for DCs'!AE$4:AE$111,0,0)*_xlfn.XLOOKUP($A669,Drury_beneficiary_allocation!$A$5:$A$104,Drury_beneficiary_allocation!$H$5:$H$104,0,0)</f>
        <v>0</v>
      </c>
      <c r="V669" s="362">
        <f>_xlfn.XLOOKUP($A669,'Total project cost for DCs'!$A$4:$A$111,'Total project cost for DCs'!AF$4:AF$111,0,0)*_xlfn.XLOOKUP($A669,Drury_beneficiary_allocation!$A$5:$A$104,Drury_beneficiary_allocation!$H$5:$H$104,0,0)</f>
        <v>0</v>
      </c>
      <c r="W669" s="362">
        <f>_xlfn.XLOOKUP($A669,'Total project cost for DCs'!$A$4:$A$111,'Total project cost for DCs'!AG$4:AG$111,0,0)*_xlfn.XLOOKUP($A669,Drury_beneficiary_allocation!$A$5:$A$104,Drury_beneficiary_allocation!$H$5:$H$104,0,0)</f>
        <v>0</v>
      </c>
      <c r="X669" s="362">
        <f>_xlfn.XLOOKUP($A669,'Total project cost for DCs'!$A$4:$A$111,'Total project cost for DCs'!AH$4:AH$111,0,0)*_xlfn.XLOOKUP($A669,Drury_beneficiary_allocation!$A$5:$A$104,Drury_beneficiary_allocation!$H$5:$H$104,0,0)</f>
        <v>0</v>
      </c>
      <c r="Y669" s="362">
        <f>_xlfn.XLOOKUP($A669,'Total project cost for DCs'!$A$4:$A$111,'Total project cost for DCs'!AI$4:AI$111,0,0)*_xlfn.XLOOKUP($A669,Drury_beneficiary_allocation!$A$5:$A$104,Drury_beneficiary_allocation!$H$5:$H$104,0,0)</f>
        <v>0</v>
      </c>
      <c r="Z669" s="362">
        <f>_xlfn.XLOOKUP($A669,'Total project cost for DCs'!$A$4:$A$111,'Total project cost for DCs'!AJ$4:AJ$111,0,0)*_xlfn.XLOOKUP($A669,Drury_beneficiary_allocation!$A$5:$A$104,Drury_beneficiary_allocation!$H$5:$H$104,0,0)</f>
        <v>0</v>
      </c>
      <c r="AA669" s="362">
        <f>_xlfn.XLOOKUP($A669,'Total project cost for DCs'!$A$4:$A$111,'Total project cost for DCs'!AK$4:AK$111,0,0)*_xlfn.XLOOKUP($A669,Drury_beneficiary_allocation!$A$5:$A$104,Drury_beneficiary_allocation!$H$5:$H$104,0,0)</f>
        <v>0</v>
      </c>
      <c r="AB669" s="362">
        <f>_xlfn.XLOOKUP($A669,'Total project cost for DCs'!$A$4:$A$111,'Total project cost for DCs'!AL$4:AL$111,0,0)*_xlfn.XLOOKUP($A669,Drury_beneficiary_allocation!$A$5:$A$104,Drury_beneficiary_allocation!$H$5:$H$104,0,0)</f>
        <v>0</v>
      </c>
      <c r="AC669" s="362">
        <f>_xlfn.XLOOKUP($A669,'Total project cost for DCs'!$A$4:$A$111,'Total project cost for DCs'!AM$4:AM$111,0,0)*_xlfn.XLOOKUP($A669,Drury_beneficiary_allocation!$A$5:$A$104,Drury_beneficiary_allocation!$H$5:$H$104,0,0)</f>
        <v>0</v>
      </c>
      <c r="AD669" s="362">
        <f>_xlfn.XLOOKUP($A669,'Total project cost for DCs'!$A$4:$A$111,'Total project cost for DCs'!AN$4:AN$111,0,0)*_xlfn.XLOOKUP($A669,Drury_beneficiary_allocation!$A$5:$A$104,Drury_beneficiary_allocation!$H$5:$H$104,0,0)</f>
        <v>0</v>
      </c>
      <c r="AE669" s="363">
        <f t="shared" si="97"/>
        <v>8486774.9154180065</v>
      </c>
      <c r="AF669" s="349"/>
      <c r="AG669" s="349">
        <f t="shared" si="99"/>
        <v>8486774.9154180065</v>
      </c>
      <c r="AH669" s="353">
        <v>0</v>
      </c>
      <c r="AI669" s="354" t="str">
        <f t="shared" si="98"/>
        <v>Arterial</v>
      </c>
      <c r="AJ669" s="349"/>
      <c r="AK669" s="349"/>
      <c r="AL669" s="355">
        <f>_xlfn.XLOOKUP(A669,'P1 Date Adjustment'!B:B,'P1 Date Adjustment'!F:F,"not found",0)</f>
        <v>2044</v>
      </c>
      <c r="AM669" s="349">
        <f t="shared" si="100"/>
        <v>5180953.9799518567</v>
      </c>
    </row>
    <row r="670" spans="1:39" x14ac:dyDescent="0.25">
      <c r="A670" s="129" t="s">
        <v>348</v>
      </c>
      <c r="B670" s="358" t="s">
        <v>347</v>
      </c>
      <c r="C670" s="358" t="str">
        <f>_xlfn.XLOOKUP($A670,'Total project cost for DCs'!A:A,'Total project cost for DCs'!C:C,"Not found",0)</f>
        <v>2-lane urban- bridge construction</v>
      </c>
      <c r="D670" s="355" t="s">
        <v>155</v>
      </c>
      <c r="E670" s="355" t="s">
        <v>345</v>
      </c>
      <c r="H670" s="355" t="s">
        <v>833</v>
      </c>
      <c r="I670" s="359">
        <f>_xlfn.XLOOKUP($H670,DC_growth_AGS!$A$665:$A$673,DC_growth_AGS!$O$665:$O$673,"Not found",0)</f>
        <v>0.61047382917385584</v>
      </c>
      <c r="J670" s="355">
        <v>2044</v>
      </c>
      <c r="K670" s="362">
        <f>_xlfn.XLOOKUP($A670,'Total project cost for DCs'!$A$4:$A$111,'Total project cost for DCs'!U$4:U$111,0,0)*_xlfn.XLOOKUP($A670,Drury_beneficiary_allocation!$A$5:$A$104,Drury_beneficiary_allocation!$H$5:$H$104,0,0)</f>
        <v>0</v>
      </c>
      <c r="L670" s="362">
        <f>_xlfn.XLOOKUP($A670,'Total project cost for DCs'!$A$4:$A$111,'Total project cost for DCs'!V$4:V$111,0,0)*_xlfn.XLOOKUP($A670,Drury_beneficiary_allocation!$A$5:$A$104,Drury_beneficiary_allocation!$H$5:$H$104,0,0)</f>
        <v>0</v>
      </c>
      <c r="M670" s="362">
        <f>_xlfn.XLOOKUP($A670,'Total project cost for DCs'!$A$4:$A$111,'Total project cost for DCs'!W$4:W$111,0,0)*_xlfn.XLOOKUP($A670,Drury_beneficiary_allocation!$A$5:$A$104,Drury_beneficiary_allocation!$H$5:$H$104,0,0)</f>
        <v>0</v>
      </c>
      <c r="N670" s="362">
        <f>_xlfn.XLOOKUP($A670,'Total project cost for DCs'!$A$4:$A$111,'Total project cost for DCs'!X$4:X$111,0,0)*_xlfn.XLOOKUP($A670,Drury_beneficiary_allocation!$A$5:$A$104,Drury_beneficiary_allocation!$H$5:$H$104,0,0)</f>
        <v>0</v>
      </c>
      <c r="O670" s="362">
        <f>_xlfn.XLOOKUP($A670,'Total project cost for DCs'!$A$4:$A$111,'Total project cost for DCs'!Y$4:Y$111,0,0)*_xlfn.XLOOKUP($A670,Drury_beneficiary_allocation!$A$5:$A$104,Drury_beneficiary_allocation!$H$5:$H$104,0,0)</f>
        <v>0</v>
      </c>
      <c r="P670" s="362">
        <f>_xlfn.XLOOKUP($A670,'Total project cost for DCs'!$A$4:$A$111,'Total project cost for DCs'!Z$4:Z$111,0,0)*_xlfn.XLOOKUP($A670,Drury_beneficiary_allocation!$A$5:$A$104,Drury_beneficiary_allocation!$H$5:$H$104,0,0)</f>
        <v>0</v>
      </c>
      <c r="Q670" s="362">
        <f>_xlfn.XLOOKUP($A670,'Total project cost for DCs'!$A$4:$A$111,'Total project cost for DCs'!AA$4:AA$111,0,0)*_xlfn.XLOOKUP($A670,Drury_beneficiary_allocation!$A$5:$A$104,Drury_beneficiary_allocation!$H$5:$H$104,0,0)</f>
        <v>0</v>
      </c>
      <c r="R670" s="362">
        <f>_xlfn.XLOOKUP($A670,'Total project cost for DCs'!$A$4:$A$111,'Total project cost for DCs'!AB$4:AB$111,0,0)*_xlfn.XLOOKUP($A670,Drury_beneficiary_allocation!$A$5:$A$104,Drury_beneficiary_allocation!$H$5:$H$104,0,0)</f>
        <v>0</v>
      </c>
      <c r="S670" s="362">
        <f>_xlfn.XLOOKUP($A670,'Total project cost for DCs'!$A$4:$A$111,'Total project cost for DCs'!AC$4:AC$111,0,0)*_xlfn.XLOOKUP($A670,Drury_beneficiary_allocation!$A$5:$A$104,Drury_beneficiary_allocation!$H$5:$H$104,0,0)</f>
        <v>522017.98394034524</v>
      </c>
      <c r="T670" s="362">
        <f>_xlfn.XLOOKUP($A670,'Total project cost for DCs'!$A$4:$A$111,'Total project cost for DCs'!AD$4:AD$111,0,0)*_xlfn.XLOOKUP($A670,Drury_beneficiary_allocation!$A$5:$A$104,Drury_beneficiary_allocation!$H$5:$H$104,0,0)</f>
        <v>5333078.0924756425</v>
      </c>
      <c r="U670" s="362">
        <f>_xlfn.XLOOKUP($A670,'Total project cost for DCs'!$A$4:$A$111,'Total project cost for DCs'!AE$4:AE$111,0,0)*_xlfn.XLOOKUP($A670,Drury_beneficiary_allocation!$A$5:$A$104,Drury_beneficiary_allocation!$H$5:$H$104,0,0)</f>
        <v>0</v>
      </c>
      <c r="V670" s="362">
        <f>_xlfn.XLOOKUP($A670,'Total project cost for DCs'!$A$4:$A$111,'Total project cost for DCs'!AF$4:AF$111,0,0)*_xlfn.XLOOKUP($A670,Drury_beneficiary_allocation!$A$5:$A$104,Drury_beneficiary_allocation!$H$5:$H$104,0,0)</f>
        <v>0</v>
      </c>
      <c r="W670" s="362">
        <f>_xlfn.XLOOKUP($A670,'Total project cost for DCs'!$A$4:$A$111,'Total project cost for DCs'!AG$4:AG$111,0,0)*_xlfn.XLOOKUP($A670,Drury_beneficiary_allocation!$A$5:$A$104,Drury_beneficiary_allocation!$H$5:$H$104,0,0)</f>
        <v>0</v>
      </c>
      <c r="X670" s="362">
        <f>_xlfn.XLOOKUP($A670,'Total project cost for DCs'!$A$4:$A$111,'Total project cost for DCs'!AH$4:AH$111,0,0)*_xlfn.XLOOKUP($A670,Drury_beneficiary_allocation!$A$5:$A$104,Drury_beneficiary_allocation!$H$5:$H$104,0,0)</f>
        <v>0</v>
      </c>
      <c r="Y670" s="362">
        <f>_xlfn.XLOOKUP($A670,'Total project cost for DCs'!$A$4:$A$111,'Total project cost for DCs'!AI$4:AI$111,0,0)*_xlfn.XLOOKUP($A670,Drury_beneficiary_allocation!$A$5:$A$104,Drury_beneficiary_allocation!$H$5:$H$104,0,0)</f>
        <v>0</v>
      </c>
      <c r="Z670" s="362">
        <f>_xlfn.XLOOKUP($A670,'Total project cost for DCs'!$A$4:$A$111,'Total project cost for DCs'!AJ$4:AJ$111,0,0)*_xlfn.XLOOKUP($A670,Drury_beneficiary_allocation!$A$5:$A$104,Drury_beneficiary_allocation!$H$5:$H$104,0,0)</f>
        <v>0</v>
      </c>
      <c r="AA670" s="362">
        <f>_xlfn.XLOOKUP($A670,'Total project cost for DCs'!$A$4:$A$111,'Total project cost for DCs'!AK$4:AK$111,0,0)*_xlfn.XLOOKUP($A670,Drury_beneficiary_allocation!$A$5:$A$104,Drury_beneficiary_allocation!$H$5:$H$104,0,0)</f>
        <v>0</v>
      </c>
      <c r="AB670" s="362">
        <f>_xlfn.XLOOKUP($A670,'Total project cost for DCs'!$A$4:$A$111,'Total project cost for DCs'!AL$4:AL$111,0,0)*_xlfn.XLOOKUP($A670,Drury_beneficiary_allocation!$A$5:$A$104,Drury_beneficiary_allocation!$H$5:$H$104,0,0)</f>
        <v>0</v>
      </c>
      <c r="AC670" s="362">
        <f>_xlfn.XLOOKUP($A670,'Total project cost for DCs'!$A$4:$A$111,'Total project cost for DCs'!AM$4:AM$111,0,0)*_xlfn.XLOOKUP($A670,Drury_beneficiary_allocation!$A$5:$A$104,Drury_beneficiary_allocation!$H$5:$H$104,0,0)</f>
        <v>0</v>
      </c>
      <c r="AD670" s="362">
        <f>_xlfn.XLOOKUP($A670,'Total project cost for DCs'!$A$4:$A$111,'Total project cost for DCs'!AN$4:AN$111,0,0)*_xlfn.XLOOKUP($A670,Drury_beneficiary_allocation!$A$5:$A$104,Drury_beneficiary_allocation!$H$5:$H$104,0,0)</f>
        <v>0</v>
      </c>
      <c r="AE670" s="363">
        <f t="shared" si="97"/>
        <v>5855096.0764159877</v>
      </c>
      <c r="AF670" s="349"/>
      <c r="AG670" s="349">
        <f t="shared" si="99"/>
        <v>5855096.0764159877</v>
      </c>
      <c r="AH670" s="353">
        <v>0</v>
      </c>
      <c r="AI670" s="354" t="str">
        <f t="shared" si="98"/>
        <v>Arterial</v>
      </c>
      <c r="AJ670" s="349"/>
      <c r="AK670" s="349"/>
      <c r="AL670" s="355">
        <f>_xlfn.XLOOKUP(A670,'P1 Date Adjustment'!B:B,'P1 Date Adjustment'!F:F,"not found",0)</f>
        <v>2044</v>
      </c>
      <c r="AM670" s="349">
        <f t="shared" si="100"/>
        <v>3574382.9219504874</v>
      </c>
    </row>
    <row r="671" spans="1:39" ht="30" x14ac:dyDescent="0.25">
      <c r="A671" s="129" t="s">
        <v>350</v>
      </c>
      <c r="B671" s="358" t="s">
        <v>347</v>
      </c>
      <c r="C671" s="358" t="str">
        <f>_xlfn.XLOOKUP($A671,'Total project cost for DCs'!A:A,'Total project cost for DCs'!C:C,"Not found",0)</f>
        <v>4-lane urban- upgrade 2-lane urban with active modes on both sides (SGA design)</v>
      </c>
      <c r="D671" s="355" t="s">
        <v>155</v>
      </c>
      <c r="E671" s="355" t="s">
        <v>231</v>
      </c>
      <c r="H671" s="355" t="s">
        <v>833</v>
      </c>
      <c r="I671" s="359">
        <f>_xlfn.XLOOKUP($H671,DC_growth_AGS!$A$665:$A$673,DC_growth_AGS!$O$665:$O$673,"Not found",0)</f>
        <v>0.61047382917385584</v>
      </c>
      <c r="J671" s="355">
        <v>2049</v>
      </c>
      <c r="K671" s="362">
        <f>_xlfn.XLOOKUP($A671,'Total project cost for DCs'!$A$4:$A$111,'Total project cost for DCs'!U$4:U$111,0,0)*_xlfn.XLOOKUP($A671,Drury_beneficiary_allocation!$A$5:$A$104,Drury_beneficiary_allocation!$H$5:$H$104,0,0)</f>
        <v>0</v>
      </c>
      <c r="L671" s="362">
        <f>_xlfn.XLOOKUP($A671,'Total project cost for DCs'!$A$4:$A$111,'Total project cost for DCs'!V$4:V$111,0,0)*_xlfn.XLOOKUP($A671,Drury_beneficiary_allocation!$A$5:$A$104,Drury_beneficiary_allocation!$H$5:$H$104,0,0)</f>
        <v>0</v>
      </c>
      <c r="M671" s="362">
        <f>_xlfn.XLOOKUP($A671,'Total project cost for DCs'!$A$4:$A$111,'Total project cost for DCs'!W$4:W$111,0,0)*_xlfn.XLOOKUP($A671,Drury_beneficiary_allocation!$A$5:$A$104,Drury_beneficiary_allocation!$H$5:$H$104,0,0)</f>
        <v>0</v>
      </c>
      <c r="N671" s="362">
        <f>_xlfn.XLOOKUP($A671,'Total project cost for DCs'!$A$4:$A$111,'Total project cost for DCs'!X$4:X$111,0,0)*_xlfn.XLOOKUP($A671,Drury_beneficiary_allocation!$A$5:$A$104,Drury_beneficiary_allocation!$H$5:$H$104,0,0)</f>
        <v>0</v>
      </c>
      <c r="O671" s="362">
        <f>_xlfn.XLOOKUP($A671,'Total project cost for DCs'!$A$4:$A$111,'Total project cost for DCs'!Y$4:Y$111,0,0)*_xlfn.XLOOKUP($A671,Drury_beneficiary_allocation!$A$5:$A$104,Drury_beneficiary_allocation!$H$5:$H$104,0,0)</f>
        <v>0</v>
      </c>
      <c r="P671" s="362">
        <f>_xlfn.XLOOKUP($A671,'Total project cost for DCs'!$A$4:$A$111,'Total project cost for DCs'!Z$4:Z$111,0,0)*_xlfn.XLOOKUP($A671,Drury_beneficiary_allocation!$A$5:$A$104,Drury_beneficiary_allocation!$H$5:$H$104,0,0)</f>
        <v>0</v>
      </c>
      <c r="Q671" s="362">
        <f>_xlfn.XLOOKUP($A671,'Total project cost for DCs'!$A$4:$A$111,'Total project cost for DCs'!AA$4:AA$111,0,0)*_xlfn.XLOOKUP($A671,Drury_beneficiary_allocation!$A$5:$A$104,Drury_beneficiary_allocation!$H$5:$H$104,0,0)</f>
        <v>0</v>
      </c>
      <c r="R671" s="362">
        <f>_xlfn.XLOOKUP($A671,'Total project cost for DCs'!$A$4:$A$111,'Total project cost for DCs'!AB$4:AB$111,0,0)*_xlfn.XLOOKUP($A671,Drury_beneficiary_allocation!$A$5:$A$104,Drury_beneficiary_allocation!$H$5:$H$104,0,0)</f>
        <v>0</v>
      </c>
      <c r="S671" s="362">
        <f>_xlfn.XLOOKUP($A671,'Total project cost for DCs'!$A$4:$A$111,'Total project cost for DCs'!AC$4:AC$111,0,0)*_xlfn.XLOOKUP($A671,Drury_beneficiary_allocation!$A$5:$A$104,Drury_beneficiary_allocation!$H$5:$H$104,0,0)</f>
        <v>0</v>
      </c>
      <c r="T671" s="362">
        <f>_xlfn.XLOOKUP($A671,'Total project cost for DCs'!$A$4:$A$111,'Total project cost for DCs'!AD$4:AD$111,0,0)*_xlfn.XLOOKUP($A671,Drury_beneficiary_allocation!$A$5:$A$104,Drury_beneficiary_allocation!$H$5:$H$104,0,0)</f>
        <v>0</v>
      </c>
      <c r="U671" s="362">
        <f>_xlfn.XLOOKUP($A671,'Total project cost for DCs'!$A$4:$A$111,'Total project cost for DCs'!AE$4:AE$111,0,0)*_xlfn.XLOOKUP($A671,Drury_beneficiary_allocation!$A$5:$A$104,Drury_beneficiary_allocation!$H$5:$H$104,0,0)</f>
        <v>0</v>
      </c>
      <c r="V671" s="362">
        <f>_xlfn.XLOOKUP($A671,'Total project cost for DCs'!$A$4:$A$111,'Total project cost for DCs'!AF$4:AF$111,0,0)*_xlfn.XLOOKUP($A671,Drury_beneficiary_allocation!$A$5:$A$104,Drury_beneficiary_allocation!$H$5:$H$104,0,0)</f>
        <v>0</v>
      </c>
      <c r="W671" s="362">
        <f>_xlfn.XLOOKUP($A671,'Total project cost for DCs'!$A$4:$A$111,'Total project cost for DCs'!AG$4:AG$111,0,0)*_xlfn.XLOOKUP($A671,Drury_beneficiary_allocation!$A$5:$A$104,Drury_beneficiary_allocation!$H$5:$H$104,0,0)</f>
        <v>0</v>
      </c>
      <c r="X671" s="362">
        <f>_xlfn.XLOOKUP($A671,'Total project cost for DCs'!$A$4:$A$111,'Total project cost for DCs'!AH$4:AH$111,0,0)*_xlfn.XLOOKUP($A671,Drury_beneficiary_allocation!$A$5:$A$104,Drury_beneficiary_allocation!$H$5:$H$104,0,0)</f>
        <v>273981.30154372135</v>
      </c>
      <c r="Y671" s="362">
        <f>_xlfn.XLOOKUP($A671,'Total project cost for DCs'!$A$4:$A$111,'Total project cost for DCs'!AI$4:AI$111,0,0)*_xlfn.XLOOKUP($A671,Drury_beneficiary_allocation!$A$5:$A$104,Drury_beneficiary_allocation!$H$5:$H$104,0,0)</f>
        <v>2799067.6987438053</v>
      </c>
      <c r="Z671" s="362">
        <f>_xlfn.XLOOKUP($A671,'Total project cost for DCs'!$A$4:$A$111,'Total project cost for DCs'!AJ$4:AJ$111,0,0)*_xlfn.XLOOKUP($A671,Drury_beneficiary_allocation!$A$5:$A$104,Drury_beneficiary_allocation!$H$5:$H$104,0,0)</f>
        <v>0</v>
      </c>
      <c r="AA671" s="362">
        <f>_xlfn.XLOOKUP($A671,'Total project cost for DCs'!$A$4:$A$111,'Total project cost for DCs'!AK$4:AK$111,0,0)*_xlfn.XLOOKUP($A671,Drury_beneficiary_allocation!$A$5:$A$104,Drury_beneficiary_allocation!$H$5:$H$104,0,0)</f>
        <v>0</v>
      </c>
      <c r="AB671" s="362">
        <f>_xlfn.XLOOKUP($A671,'Total project cost for DCs'!$A$4:$A$111,'Total project cost for DCs'!AL$4:AL$111,0,0)*_xlfn.XLOOKUP($A671,Drury_beneficiary_allocation!$A$5:$A$104,Drury_beneficiary_allocation!$H$5:$H$104,0,0)</f>
        <v>0</v>
      </c>
      <c r="AC671" s="362">
        <f>_xlfn.XLOOKUP($A671,'Total project cost for DCs'!$A$4:$A$111,'Total project cost for DCs'!AM$4:AM$111,0,0)*_xlfn.XLOOKUP($A671,Drury_beneficiary_allocation!$A$5:$A$104,Drury_beneficiary_allocation!$H$5:$H$104,0,0)</f>
        <v>0</v>
      </c>
      <c r="AD671" s="362">
        <f>_xlfn.XLOOKUP($A671,'Total project cost for DCs'!$A$4:$A$111,'Total project cost for DCs'!AN$4:AN$111,0,0)*_xlfn.XLOOKUP($A671,Drury_beneficiary_allocation!$A$5:$A$104,Drury_beneficiary_allocation!$H$5:$H$104,0,0)</f>
        <v>0</v>
      </c>
      <c r="AE671" s="363">
        <f t="shared" si="97"/>
        <v>3073049.0002875268</v>
      </c>
      <c r="AF671" s="349"/>
      <c r="AG671" s="349">
        <f t="shared" si="99"/>
        <v>3073049.0002875268</v>
      </c>
      <c r="AH671" s="353">
        <v>0</v>
      </c>
      <c r="AI671" s="354" t="str">
        <f t="shared" si="98"/>
        <v>Arterial</v>
      </c>
      <c r="AJ671" s="349"/>
      <c r="AK671" s="349"/>
      <c r="AL671" s="355">
        <f>_xlfn.XLOOKUP(A671,'P1 Date Adjustment'!B:B,'P1 Date Adjustment'!F:F,"not found",0)</f>
        <v>2049</v>
      </c>
      <c r="AM671" s="349">
        <f t="shared" si="100"/>
        <v>1876015.9904444162</v>
      </c>
    </row>
    <row r="672" spans="1:39" x14ac:dyDescent="0.25">
      <c r="A672" s="129" t="s">
        <v>352</v>
      </c>
      <c r="B672" s="358" t="s">
        <v>347</v>
      </c>
      <c r="C672" s="358" t="str">
        <f>_xlfn.XLOOKUP($A672,'Total project cost for DCs'!A:A,'Total project cost for DCs'!C:C,"Not found",0)</f>
        <v>4-lane urban- Bridge Widening</v>
      </c>
      <c r="D672" s="355" t="s">
        <v>155</v>
      </c>
      <c r="E672" s="355" t="s">
        <v>345</v>
      </c>
      <c r="H672" s="355" t="s">
        <v>833</v>
      </c>
      <c r="I672" s="359">
        <f>_xlfn.XLOOKUP($H672,DC_growth_AGS!$A$665:$A$673,DC_growth_AGS!$O$665:$O$673,"Not found",0)</f>
        <v>0.61047382917385584</v>
      </c>
      <c r="J672" s="355">
        <v>2049</v>
      </c>
      <c r="K672" s="362">
        <f>_xlfn.XLOOKUP($A672,'Total project cost for DCs'!$A$4:$A$111,'Total project cost for DCs'!U$4:U$111,0,0)*_xlfn.XLOOKUP($A672,Drury_beneficiary_allocation!$A$5:$A$104,Drury_beneficiary_allocation!$H$5:$H$104,0,0)</f>
        <v>0</v>
      </c>
      <c r="L672" s="362">
        <f>_xlfn.XLOOKUP($A672,'Total project cost for DCs'!$A$4:$A$111,'Total project cost for DCs'!V$4:V$111,0,0)*_xlfn.XLOOKUP($A672,Drury_beneficiary_allocation!$A$5:$A$104,Drury_beneficiary_allocation!$H$5:$H$104,0,0)</f>
        <v>0</v>
      </c>
      <c r="M672" s="362">
        <f>_xlfn.XLOOKUP($A672,'Total project cost for DCs'!$A$4:$A$111,'Total project cost for DCs'!W$4:W$111,0,0)*_xlfn.XLOOKUP($A672,Drury_beneficiary_allocation!$A$5:$A$104,Drury_beneficiary_allocation!$H$5:$H$104,0,0)</f>
        <v>0</v>
      </c>
      <c r="N672" s="362">
        <f>_xlfn.XLOOKUP($A672,'Total project cost for DCs'!$A$4:$A$111,'Total project cost for DCs'!X$4:X$111,0,0)*_xlfn.XLOOKUP($A672,Drury_beneficiary_allocation!$A$5:$A$104,Drury_beneficiary_allocation!$H$5:$H$104,0,0)</f>
        <v>0</v>
      </c>
      <c r="O672" s="362">
        <f>_xlfn.XLOOKUP($A672,'Total project cost for DCs'!$A$4:$A$111,'Total project cost for DCs'!Y$4:Y$111,0,0)*_xlfn.XLOOKUP($A672,Drury_beneficiary_allocation!$A$5:$A$104,Drury_beneficiary_allocation!$H$5:$H$104,0,0)</f>
        <v>0</v>
      </c>
      <c r="P672" s="362">
        <f>_xlfn.XLOOKUP($A672,'Total project cost for DCs'!$A$4:$A$111,'Total project cost for DCs'!Z$4:Z$111,0,0)*_xlfn.XLOOKUP($A672,Drury_beneficiary_allocation!$A$5:$A$104,Drury_beneficiary_allocation!$H$5:$H$104,0,0)</f>
        <v>0</v>
      </c>
      <c r="Q672" s="362">
        <f>_xlfn.XLOOKUP($A672,'Total project cost for DCs'!$A$4:$A$111,'Total project cost for DCs'!AA$4:AA$111,0,0)*_xlfn.XLOOKUP($A672,Drury_beneficiary_allocation!$A$5:$A$104,Drury_beneficiary_allocation!$H$5:$H$104,0,0)</f>
        <v>0</v>
      </c>
      <c r="R672" s="362">
        <f>_xlfn.XLOOKUP($A672,'Total project cost for DCs'!$A$4:$A$111,'Total project cost for DCs'!AB$4:AB$111,0,0)*_xlfn.XLOOKUP($A672,Drury_beneficiary_allocation!$A$5:$A$104,Drury_beneficiary_allocation!$H$5:$H$104,0,0)</f>
        <v>0</v>
      </c>
      <c r="S672" s="362">
        <f>_xlfn.XLOOKUP($A672,'Total project cost for DCs'!$A$4:$A$111,'Total project cost for DCs'!AC$4:AC$111,0,0)*_xlfn.XLOOKUP($A672,Drury_beneficiary_allocation!$A$5:$A$104,Drury_beneficiary_allocation!$H$5:$H$104,0,0)</f>
        <v>0</v>
      </c>
      <c r="T672" s="362">
        <f>_xlfn.XLOOKUP($A672,'Total project cost for DCs'!$A$4:$A$111,'Total project cost for DCs'!AD$4:AD$111,0,0)*_xlfn.XLOOKUP($A672,Drury_beneficiary_allocation!$A$5:$A$104,Drury_beneficiary_allocation!$H$5:$H$104,0,0)</f>
        <v>0</v>
      </c>
      <c r="U672" s="362">
        <f>_xlfn.XLOOKUP($A672,'Total project cost for DCs'!$A$4:$A$111,'Total project cost for DCs'!AE$4:AE$111,0,0)*_xlfn.XLOOKUP($A672,Drury_beneficiary_allocation!$A$5:$A$104,Drury_beneficiary_allocation!$H$5:$H$104,0,0)</f>
        <v>0</v>
      </c>
      <c r="V672" s="362">
        <f>_xlfn.XLOOKUP($A672,'Total project cost for DCs'!$A$4:$A$111,'Total project cost for DCs'!AF$4:AF$111,0,0)*_xlfn.XLOOKUP($A672,Drury_beneficiary_allocation!$A$5:$A$104,Drury_beneficiary_allocation!$H$5:$H$104,0,0)</f>
        <v>0</v>
      </c>
      <c r="W672" s="362">
        <f>_xlfn.XLOOKUP($A672,'Total project cost for DCs'!$A$4:$A$111,'Total project cost for DCs'!AG$4:AG$111,0,0)*_xlfn.XLOOKUP($A672,Drury_beneficiary_allocation!$A$5:$A$104,Drury_beneficiary_allocation!$H$5:$H$104,0,0)</f>
        <v>0</v>
      </c>
      <c r="X672" s="362">
        <f>_xlfn.XLOOKUP($A672,'Total project cost for DCs'!$A$4:$A$111,'Total project cost for DCs'!AH$4:AH$111,0,0)*_xlfn.XLOOKUP($A672,Drury_beneficiary_allocation!$A$5:$A$104,Drury_beneficiary_allocation!$H$5:$H$104,0,0)</f>
        <v>354463.30887218949</v>
      </c>
      <c r="Y672" s="362">
        <f>_xlfn.XLOOKUP($A672,'Total project cost for DCs'!$A$4:$A$111,'Total project cost for DCs'!AI$4:AI$111,0,0)*_xlfn.XLOOKUP($A672,Drury_beneficiary_allocation!$A$5:$A$104,Drury_beneficiary_allocation!$H$5:$H$104,0,0)</f>
        <v>3621293.8352497988</v>
      </c>
      <c r="Z672" s="362">
        <f>_xlfn.XLOOKUP($A672,'Total project cost for DCs'!$A$4:$A$111,'Total project cost for DCs'!AJ$4:AJ$111,0,0)*_xlfn.XLOOKUP($A672,Drury_beneficiary_allocation!$A$5:$A$104,Drury_beneficiary_allocation!$H$5:$H$104,0,0)</f>
        <v>0</v>
      </c>
      <c r="AA672" s="362">
        <f>_xlfn.XLOOKUP($A672,'Total project cost for DCs'!$A$4:$A$111,'Total project cost for DCs'!AK$4:AK$111,0,0)*_xlfn.XLOOKUP($A672,Drury_beneficiary_allocation!$A$5:$A$104,Drury_beneficiary_allocation!$H$5:$H$104,0,0)</f>
        <v>0</v>
      </c>
      <c r="AB672" s="362">
        <f>_xlfn.XLOOKUP($A672,'Total project cost for DCs'!$A$4:$A$111,'Total project cost for DCs'!AL$4:AL$111,0,0)*_xlfn.XLOOKUP($A672,Drury_beneficiary_allocation!$A$5:$A$104,Drury_beneficiary_allocation!$H$5:$H$104,0,0)</f>
        <v>0</v>
      </c>
      <c r="AC672" s="362">
        <f>_xlfn.XLOOKUP($A672,'Total project cost for DCs'!$A$4:$A$111,'Total project cost for DCs'!AM$4:AM$111,0,0)*_xlfn.XLOOKUP($A672,Drury_beneficiary_allocation!$A$5:$A$104,Drury_beneficiary_allocation!$H$5:$H$104,0,0)</f>
        <v>0</v>
      </c>
      <c r="AD672" s="362">
        <f>_xlfn.XLOOKUP($A672,'Total project cost for DCs'!$A$4:$A$111,'Total project cost for DCs'!AN$4:AN$111,0,0)*_xlfn.XLOOKUP($A672,Drury_beneficiary_allocation!$A$5:$A$104,Drury_beneficiary_allocation!$H$5:$H$104,0,0)</f>
        <v>0</v>
      </c>
      <c r="AE672" s="363">
        <f t="shared" si="97"/>
        <v>3975757.1441219882</v>
      </c>
      <c r="AF672" s="349"/>
      <c r="AG672" s="349">
        <f t="shared" si="99"/>
        <v>3975757.1441219882</v>
      </c>
      <c r="AH672" s="353">
        <v>0</v>
      </c>
      <c r="AI672" s="354" t="str">
        <f t="shared" si="98"/>
        <v>Arterial</v>
      </c>
      <c r="AJ672" s="349"/>
      <c r="AK672" s="349"/>
      <c r="AL672" s="355">
        <f>_xlfn.XLOOKUP(A672,'P1 Date Adjustment'!B:B,'P1 Date Adjustment'!F:F,"not found",0)</f>
        <v>2049</v>
      </c>
      <c r="AM672" s="349">
        <f t="shared" si="100"/>
        <v>2427095.6876374637</v>
      </c>
    </row>
    <row r="673" spans="1:39" ht="30" x14ac:dyDescent="0.25">
      <c r="A673" s="129" t="s">
        <v>365</v>
      </c>
      <c r="B673" s="358" t="s">
        <v>363</v>
      </c>
      <c r="C673" s="358" t="str">
        <f>_xlfn.XLOOKUP($A673,'Total project cost for DCs'!A:A,'Total project cost for DCs'!C:C,"Not found",0)</f>
        <v>4-lane urban- upgrade 2-lane urban excl bridge</v>
      </c>
      <c r="D673" s="355" t="s">
        <v>155</v>
      </c>
      <c r="E673" s="355" t="s">
        <v>231</v>
      </c>
      <c r="H673" s="355" t="s">
        <v>833</v>
      </c>
      <c r="I673" s="359">
        <f>_xlfn.XLOOKUP($H673,DC_growth_AGS!$A$665:$A$673,DC_growth_AGS!$O$665:$O$673,"Not found",0)</f>
        <v>0.61047382917385584</v>
      </c>
      <c r="J673" s="355">
        <v>2047</v>
      </c>
      <c r="K673" s="362">
        <f>_xlfn.XLOOKUP($A673,'Total project cost for DCs'!$A$4:$A$111,'Total project cost for DCs'!U$4:U$111,0,0)*_xlfn.XLOOKUP($A673,Drury_beneficiary_allocation!$A$5:$A$104,Drury_beneficiary_allocation!$H$5:$H$104,0,0)</f>
        <v>0</v>
      </c>
      <c r="L673" s="362">
        <f>_xlfn.XLOOKUP($A673,'Total project cost for DCs'!$A$4:$A$111,'Total project cost for DCs'!V$4:V$111,0,0)*_xlfn.XLOOKUP($A673,Drury_beneficiary_allocation!$A$5:$A$104,Drury_beneficiary_allocation!$H$5:$H$104,0,0)</f>
        <v>0</v>
      </c>
      <c r="M673" s="362">
        <f>_xlfn.XLOOKUP($A673,'Total project cost for DCs'!$A$4:$A$111,'Total project cost for DCs'!W$4:W$111,0,0)*_xlfn.XLOOKUP($A673,Drury_beneficiary_allocation!$A$5:$A$104,Drury_beneficiary_allocation!$H$5:$H$104,0,0)</f>
        <v>0</v>
      </c>
      <c r="N673" s="362">
        <f>_xlfn.XLOOKUP($A673,'Total project cost for DCs'!$A$4:$A$111,'Total project cost for DCs'!X$4:X$111,0,0)*_xlfn.XLOOKUP($A673,Drury_beneficiary_allocation!$A$5:$A$104,Drury_beneficiary_allocation!$H$5:$H$104,0,0)</f>
        <v>0</v>
      </c>
      <c r="O673" s="362">
        <f>_xlfn.XLOOKUP($A673,'Total project cost for DCs'!$A$4:$A$111,'Total project cost for DCs'!Y$4:Y$111,0,0)*_xlfn.XLOOKUP($A673,Drury_beneficiary_allocation!$A$5:$A$104,Drury_beneficiary_allocation!$H$5:$H$104,0,0)</f>
        <v>0</v>
      </c>
      <c r="P673" s="362">
        <f>_xlfn.XLOOKUP($A673,'Total project cost for DCs'!$A$4:$A$111,'Total project cost for DCs'!Z$4:Z$111,0,0)*_xlfn.XLOOKUP($A673,Drury_beneficiary_allocation!$A$5:$A$104,Drury_beneficiary_allocation!$H$5:$H$104,0,0)</f>
        <v>0</v>
      </c>
      <c r="Q673" s="362">
        <f>_xlfn.XLOOKUP($A673,'Total project cost for DCs'!$A$4:$A$111,'Total project cost for DCs'!AA$4:AA$111,0,0)*_xlfn.XLOOKUP($A673,Drury_beneficiary_allocation!$A$5:$A$104,Drury_beneficiary_allocation!$H$5:$H$104,0,0)</f>
        <v>0</v>
      </c>
      <c r="R673" s="362">
        <f>_xlfn.XLOOKUP($A673,'Total project cost for DCs'!$A$4:$A$111,'Total project cost for DCs'!AB$4:AB$111,0,0)*_xlfn.XLOOKUP($A673,Drury_beneficiary_allocation!$A$5:$A$104,Drury_beneficiary_allocation!$H$5:$H$104,0,0)</f>
        <v>0</v>
      </c>
      <c r="S673" s="362">
        <f>_xlfn.XLOOKUP($A673,'Total project cost for DCs'!$A$4:$A$111,'Total project cost for DCs'!AC$4:AC$111,0,0)*_xlfn.XLOOKUP($A673,Drury_beneficiary_allocation!$A$5:$A$104,Drury_beneficiary_allocation!$H$5:$H$104,0,0)</f>
        <v>0</v>
      </c>
      <c r="T673" s="362">
        <f>_xlfn.XLOOKUP($A673,'Total project cost for DCs'!$A$4:$A$111,'Total project cost for DCs'!AD$4:AD$111,0,0)*_xlfn.XLOOKUP($A673,Drury_beneficiary_allocation!$A$5:$A$104,Drury_beneficiary_allocation!$H$5:$H$104,0,0)</f>
        <v>0</v>
      </c>
      <c r="U673" s="362">
        <f>_xlfn.XLOOKUP($A673,'Total project cost for DCs'!$A$4:$A$111,'Total project cost for DCs'!AE$4:AE$111,0,0)*_xlfn.XLOOKUP($A673,Drury_beneficiary_allocation!$A$5:$A$104,Drury_beneficiary_allocation!$H$5:$H$104,0,0)</f>
        <v>0</v>
      </c>
      <c r="V673" s="362">
        <f>_xlfn.XLOOKUP($A673,'Total project cost for DCs'!$A$4:$A$111,'Total project cost for DCs'!AF$4:AF$111,0,0)*_xlfn.XLOOKUP($A673,Drury_beneficiary_allocation!$A$5:$A$104,Drury_beneficiary_allocation!$H$5:$H$104,0,0)</f>
        <v>46104.395352702195</v>
      </c>
      <c r="W673" s="362">
        <f>_xlfn.XLOOKUP($A673,'Total project cost for DCs'!$A$4:$A$111,'Total project cost for DCs'!AG$4:AG$111,0,0)*_xlfn.XLOOKUP($A673,Drury_beneficiary_allocation!$A$5:$A$104,Drury_beneficiary_allocation!$H$5:$H$104,0,0)</f>
        <v>471015.07684921083</v>
      </c>
      <c r="X673" s="362">
        <f>_xlfn.XLOOKUP($A673,'Total project cost for DCs'!$A$4:$A$111,'Total project cost for DCs'!AH$4:AH$111,0,0)*_xlfn.XLOOKUP($A673,Drury_beneficiary_allocation!$A$5:$A$104,Drury_beneficiary_allocation!$H$5:$H$104,0,0)</f>
        <v>0</v>
      </c>
      <c r="Y673" s="362">
        <f>_xlfn.XLOOKUP($A673,'Total project cost for DCs'!$A$4:$A$111,'Total project cost for DCs'!AI$4:AI$111,0,0)*_xlfn.XLOOKUP($A673,Drury_beneficiary_allocation!$A$5:$A$104,Drury_beneficiary_allocation!$H$5:$H$104,0,0)</f>
        <v>0</v>
      </c>
      <c r="Z673" s="362">
        <f>_xlfn.XLOOKUP($A673,'Total project cost for DCs'!$A$4:$A$111,'Total project cost for DCs'!AJ$4:AJ$111,0,0)*_xlfn.XLOOKUP($A673,Drury_beneficiary_allocation!$A$5:$A$104,Drury_beneficiary_allocation!$H$5:$H$104,0,0)</f>
        <v>0</v>
      </c>
      <c r="AA673" s="362">
        <f>_xlfn.XLOOKUP($A673,'Total project cost for DCs'!$A$4:$A$111,'Total project cost for DCs'!AK$4:AK$111,0,0)*_xlfn.XLOOKUP($A673,Drury_beneficiary_allocation!$A$5:$A$104,Drury_beneficiary_allocation!$H$5:$H$104,0,0)</f>
        <v>0</v>
      </c>
      <c r="AB673" s="362">
        <f>_xlfn.XLOOKUP($A673,'Total project cost for DCs'!$A$4:$A$111,'Total project cost for DCs'!AL$4:AL$111,0,0)*_xlfn.XLOOKUP($A673,Drury_beneficiary_allocation!$A$5:$A$104,Drury_beneficiary_allocation!$H$5:$H$104,0,0)</f>
        <v>0</v>
      </c>
      <c r="AC673" s="362">
        <f>_xlfn.XLOOKUP($A673,'Total project cost for DCs'!$A$4:$A$111,'Total project cost for DCs'!AM$4:AM$111,0,0)*_xlfn.XLOOKUP($A673,Drury_beneficiary_allocation!$A$5:$A$104,Drury_beneficiary_allocation!$H$5:$H$104,0,0)</f>
        <v>0</v>
      </c>
      <c r="AD673" s="362">
        <f>_xlfn.XLOOKUP($A673,'Total project cost for DCs'!$A$4:$A$111,'Total project cost for DCs'!AN$4:AN$111,0,0)*_xlfn.XLOOKUP($A673,Drury_beneficiary_allocation!$A$5:$A$104,Drury_beneficiary_allocation!$H$5:$H$104,0,0)</f>
        <v>0</v>
      </c>
      <c r="AE673" s="363">
        <f t="shared" si="97"/>
        <v>517119.47220191301</v>
      </c>
      <c r="AF673" s="349"/>
      <c r="AG673" s="349">
        <f t="shared" si="99"/>
        <v>517119.47220191301</v>
      </c>
      <c r="AH673" s="353">
        <v>0</v>
      </c>
      <c r="AI673" s="354" t="str">
        <f t="shared" si="98"/>
        <v>Arterial</v>
      </c>
      <c r="AJ673" s="349"/>
      <c r="AK673" s="349"/>
      <c r="AL673" s="355">
        <f>_xlfn.XLOOKUP(A673,'P1 Date Adjustment'!B:B,'P1 Date Adjustment'!F:F,"not found",0)</f>
        <v>2047</v>
      </c>
      <c r="AM673" s="349">
        <f t="shared" si="100"/>
        <v>315687.90433546517</v>
      </c>
    </row>
    <row r="674" spans="1:39" ht="30" x14ac:dyDescent="0.25">
      <c r="A674" s="129" t="s">
        <v>367</v>
      </c>
      <c r="B674" s="358" t="s">
        <v>363</v>
      </c>
      <c r="C674" s="358" t="str">
        <f>_xlfn.XLOOKUP($A674,'Total project cost for DCs'!A:A,'Total project cost for DCs'!C:C,"Not found",0)</f>
        <v>4-lane urban- upgrade 2-lane bridge widening</v>
      </c>
      <c r="D674" s="355" t="s">
        <v>155</v>
      </c>
      <c r="E674" s="355" t="s">
        <v>345</v>
      </c>
      <c r="H674" s="355" t="s">
        <v>833</v>
      </c>
      <c r="I674" s="359">
        <f>_xlfn.XLOOKUP($H674,DC_growth_AGS!$A$665:$A$673,DC_growth_AGS!$O$665:$O$673,"Not found",0)</f>
        <v>0.61047382917385584</v>
      </c>
      <c r="J674" s="355">
        <v>2047</v>
      </c>
      <c r="K674" s="362">
        <f>_xlfn.XLOOKUP($A674,'Total project cost for DCs'!$A$4:$A$111,'Total project cost for DCs'!U$4:U$111,0,0)*_xlfn.XLOOKUP($A674,Drury_beneficiary_allocation!$A$5:$A$104,Drury_beneficiary_allocation!$H$5:$H$104,0,0)</f>
        <v>0</v>
      </c>
      <c r="L674" s="362">
        <f>_xlfn.XLOOKUP($A674,'Total project cost for DCs'!$A$4:$A$111,'Total project cost for DCs'!V$4:V$111,0,0)*_xlfn.XLOOKUP($A674,Drury_beneficiary_allocation!$A$5:$A$104,Drury_beneficiary_allocation!$H$5:$H$104,0,0)</f>
        <v>0</v>
      </c>
      <c r="M674" s="362">
        <f>_xlfn.XLOOKUP($A674,'Total project cost for DCs'!$A$4:$A$111,'Total project cost for DCs'!W$4:W$111,0,0)*_xlfn.XLOOKUP($A674,Drury_beneficiary_allocation!$A$5:$A$104,Drury_beneficiary_allocation!$H$5:$H$104,0,0)</f>
        <v>0</v>
      </c>
      <c r="N674" s="362">
        <f>_xlfn.XLOOKUP($A674,'Total project cost for DCs'!$A$4:$A$111,'Total project cost for DCs'!X$4:X$111,0,0)*_xlfn.XLOOKUP($A674,Drury_beneficiary_allocation!$A$5:$A$104,Drury_beneficiary_allocation!$H$5:$H$104,0,0)</f>
        <v>0</v>
      </c>
      <c r="O674" s="362">
        <f>_xlfn.XLOOKUP($A674,'Total project cost for DCs'!$A$4:$A$111,'Total project cost for DCs'!Y$4:Y$111,0,0)*_xlfn.XLOOKUP($A674,Drury_beneficiary_allocation!$A$5:$A$104,Drury_beneficiary_allocation!$H$5:$H$104,0,0)</f>
        <v>0</v>
      </c>
      <c r="P674" s="362">
        <f>_xlfn.XLOOKUP($A674,'Total project cost for DCs'!$A$4:$A$111,'Total project cost for DCs'!Z$4:Z$111,0,0)*_xlfn.XLOOKUP($A674,Drury_beneficiary_allocation!$A$5:$A$104,Drury_beneficiary_allocation!$H$5:$H$104,0,0)</f>
        <v>0</v>
      </c>
      <c r="Q674" s="362">
        <f>_xlfn.XLOOKUP($A674,'Total project cost for DCs'!$A$4:$A$111,'Total project cost for DCs'!AA$4:AA$111,0,0)*_xlfn.XLOOKUP($A674,Drury_beneficiary_allocation!$A$5:$A$104,Drury_beneficiary_allocation!$H$5:$H$104,0,0)</f>
        <v>0</v>
      </c>
      <c r="R674" s="362">
        <f>_xlfn.XLOOKUP($A674,'Total project cost for DCs'!$A$4:$A$111,'Total project cost for DCs'!AB$4:AB$111,0,0)*_xlfn.XLOOKUP($A674,Drury_beneficiary_allocation!$A$5:$A$104,Drury_beneficiary_allocation!$H$5:$H$104,0,0)</f>
        <v>0</v>
      </c>
      <c r="S674" s="362">
        <f>_xlfn.XLOOKUP($A674,'Total project cost for DCs'!$A$4:$A$111,'Total project cost for DCs'!AC$4:AC$111,0,0)*_xlfn.XLOOKUP($A674,Drury_beneficiary_allocation!$A$5:$A$104,Drury_beneficiary_allocation!$H$5:$H$104,0,0)</f>
        <v>0</v>
      </c>
      <c r="T674" s="362">
        <f>_xlfn.XLOOKUP($A674,'Total project cost for DCs'!$A$4:$A$111,'Total project cost for DCs'!AD$4:AD$111,0,0)*_xlfn.XLOOKUP($A674,Drury_beneficiary_allocation!$A$5:$A$104,Drury_beneficiary_allocation!$H$5:$H$104,0,0)</f>
        <v>0</v>
      </c>
      <c r="U674" s="362">
        <f>_xlfn.XLOOKUP($A674,'Total project cost for DCs'!$A$4:$A$111,'Total project cost for DCs'!AE$4:AE$111,0,0)*_xlfn.XLOOKUP($A674,Drury_beneficiary_allocation!$A$5:$A$104,Drury_beneficiary_allocation!$H$5:$H$104,0,0)</f>
        <v>0</v>
      </c>
      <c r="V674" s="362">
        <f>_xlfn.XLOOKUP($A674,'Total project cost for DCs'!$A$4:$A$111,'Total project cost for DCs'!AF$4:AF$111,0,0)*_xlfn.XLOOKUP($A674,Drury_beneficiary_allocation!$A$5:$A$104,Drury_beneficiary_allocation!$H$5:$H$104,0,0)</f>
        <v>32124.352890915081</v>
      </c>
      <c r="W674" s="362">
        <f>_xlfn.XLOOKUP($A674,'Total project cost for DCs'!$A$4:$A$111,'Total project cost for DCs'!AG$4:AG$111,0,0)*_xlfn.XLOOKUP($A674,Drury_beneficiary_allocation!$A$5:$A$104,Drury_beneficiary_allocation!$H$5:$H$104,0,0)</f>
        <v>328191.15032074053</v>
      </c>
      <c r="X674" s="362">
        <f>_xlfn.XLOOKUP($A674,'Total project cost for DCs'!$A$4:$A$111,'Total project cost for DCs'!AH$4:AH$111,0,0)*_xlfn.XLOOKUP($A674,Drury_beneficiary_allocation!$A$5:$A$104,Drury_beneficiary_allocation!$H$5:$H$104,0,0)</f>
        <v>0</v>
      </c>
      <c r="Y674" s="362">
        <f>_xlfn.XLOOKUP($A674,'Total project cost for DCs'!$A$4:$A$111,'Total project cost for DCs'!AI$4:AI$111,0,0)*_xlfn.XLOOKUP($A674,Drury_beneficiary_allocation!$A$5:$A$104,Drury_beneficiary_allocation!$H$5:$H$104,0,0)</f>
        <v>0</v>
      </c>
      <c r="Z674" s="362">
        <f>_xlfn.XLOOKUP($A674,'Total project cost for DCs'!$A$4:$A$111,'Total project cost for DCs'!AJ$4:AJ$111,0,0)*_xlfn.XLOOKUP($A674,Drury_beneficiary_allocation!$A$5:$A$104,Drury_beneficiary_allocation!$H$5:$H$104,0,0)</f>
        <v>0</v>
      </c>
      <c r="AA674" s="362">
        <f>_xlfn.XLOOKUP($A674,'Total project cost for DCs'!$A$4:$A$111,'Total project cost for DCs'!AK$4:AK$111,0,0)*_xlfn.XLOOKUP($A674,Drury_beneficiary_allocation!$A$5:$A$104,Drury_beneficiary_allocation!$H$5:$H$104,0,0)</f>
        <v>0</v>
      </c>
      <c r="AB674" s="362">
        <f>_xlfn.XLOOKUP($A674,'Total project cost for DCs'!$A$4:$A$111,'Total project cost for DCs'!AL$4:AL$111,0,0)*_xlfn.XLOOKUP($A674,Drury_beneficiary_allocation!$A$5:$A$104,Drury_beneficiary_allocation!$H$5:$H$104,0,0)</f>
        <v>0</v>
      </c>
      <c r="AC674" s="362">
        <f>_xlfn.XLOOKUP($A674,'Total project cost for DCs'!$A$4:$A$111,'Total project cost for DCs'!AM$4:AM$111,0,0)*_xlfn.XLOOKUP($A674,Drury_beneficiary_allocation!$A$5:$A$104,Drury_beneficiary_allocation!$H$5:$H$104,0,0)</f>
        <v>0</v>
      </c>
      <c r="AD674" s="362">
        <f>_xlfn.XLOOKUP($A674,'Total project cost for DCs'!$A$4:$A$111,'Total project cost for DCs'!AN$4:AN$111,0,0)*_xlfn.XLOOKUP($A674,Drury_beneficiary_allocation!$A$5:$A$104,Drury_beneficiary_allocation!$H$5:$H$104,0,0)</f>
        <v>0</v>
      </c>
      <c r="AE674" s="363">
        <f t="shared" si="97"/>
        <v>360315.5032116556</v>
      </c>
      <c r="AF674" s="349"/>
      <c r="AG674" s="349">
        <f t="shared" si="99"/>
        <v>360315.5032116556</v>
      </c>
      <c r="AH674" s="353">
        <v>0</v>
      </c>
      <c r="AI674" s="354" t="str">
        <f t="shared" si="98"/>
        <v>Arterial</v>
      </c>
      <c r="AJ674" s="349"/>
      <c r="AK674" s="349"/>
      <c r="AL674" s="355">
        <f>_xlfn.XLOOKUP(A674,'P1 Date Adjustment'!B:B,'P1 Date Adjustment'!F:F,"not found",0)</f>
        <v>2047</v>
      </c>
      <c r="AM674" s="349">
        <f t="shared" si="100"/>
        <v>219963.18495632414</v>
      </c>
    </row>
    <row r="675" spans="1:39" ht="30" x14ac:dyDescent="0.25">
      <c r="A675" s="129" t="s">
        <v>369</v>
      </c>
      <c r="B675" s="358" t="s">
        <v>370</v>
      </c>
      <c r="C675" s="358" t="str">
        <f>_xlfn.XLOOKUP($A675,'Total project cost for DCs'!A:A,'Total project cost for DCs'!C:C,"Not found",0)</f>
        <v xml:space="preserve"> 2-lane signalised intersection (new intersection with active mode crossings)</v>
      </c>
      <c r="D675" s="355" t="s">
        <v>155</v>
      </c>
      <c r="E675" s="355" t="s">
        <v>190</v>
      </c>
      <c r="H675" s="355" t="s">
        <v>833</v>
      </c>
      <c r="I675" s="359">
        <f>_xlfn.XLOOKUP($H675,DC_growth_AGS!$A$665:$A$673,DC_growth_AGS!$O$665:$O$673,"Not found",0)</f>
        <v>0.61047382917385584</v>
      </c>
      <c r="J675" s="355">
        <v>2027</v>
      </c>
      <c r="K675" s="362">
        <f>_xlfn.XLOOKUP($A675,'Total project cost for DCs'!$A$4:$A$111,'Total project cost for DCs'!U$4:U$111,0,0)*_xlfn.XLOOKUP($A675,Drury_beneficiary_allocation!$A$5:$A$104,Drury_beneficiary_allocation!$H$5:$H$104,0,0)</f>
        <v>0</v>
      </c>
      <c r="L675" s="362">
        <f>_xlfn.XLOOKUP($A675,'Total project cost for DCs'!$A$4:$A$111,'Total project cost for DCs'!V$4:V$111,0,0)*_xlfn.XLOOKUP($A675,Drury_beneficiary_allocation!$A$5:$A$104,Drury_beneficiary_allocation!$H$5:$H$104,0,0)</f>
        <v>0</v>
      </c>
      <c r="M675" s="362">
        <f>_xlfn.XLOOKUP($A675,'Total project cost for DCs'!$A$4:$A$111,'Total project cost for DCs'!W$4:W$111,0,0)*_xlfn.XLOOKUP($A675,Drury_beneficiary_allocation!$A$5:$A$104,Drury_beneficiary_allocation!$H$5:$H$104,0,0)</f>
        <v>0</v>
      </c>
      <c r="N675" s="362">
        <f>_xlfn.XLOOKUP($A675,'Total project cost for DCs'!$A$4:$A$111,'Total project cost for DCs'!X$4:X$111,0,0)*_xlfn.XLOOKUP($A675,Drury_beneficiary_allocation!$A$5:$A$104,Drury_beneficiary_allocation!$H$5:$H$104,0,0)</f>
        <v>0</v>
      </c>
      <c r="O675" s="362">
        <f>_xlfn.XLOOKUP($A675,'Total project cost for DCs'!$A$4:$A$111,'Total project cost for DCs'!Y$4:Y$111,0,0)*_xlfn.XLOOKUP($A675,Drury_beneficiary_allocation!$A$5:$A$104,Drury_beneficiary_allocation!$H$5:$H$104,0,0)</f>
        <v>0</v>
      </c>
      <c r="P675" s="362">
        <f>_xlfn.XLOOKUP($A675,'Total project cost for DCs'!$A$4:$A$111,'Total project cost for DCs'!Z$4:Z$111,0,0)*_xlfn.XLOOKUP($A675,Drury_beneficiary_allocation!$A$5:$A$104,Drury_beneficiary_allocation!$H$5:$H$104,0,0)</f>
        <v>0</v>
      </c>
      <c r="Q675" s="362">
        <f>_xlfn.XLOOKUP($A675,'Total project cost for DCs'!$A$4:$A$111,'Total project cost for DCs'!AA$4:AA$111,0,0)*_xlfn.XLOOKUP($A675,Drury_beneficiary_allocation!$A$5:$A$104,Drury_beneficiary_allocation!$H$5:$H$104,0,0)</f>
        <v>0</v>
      </c>
      <c r="R675" s="362">
        <f>_xlfn.XLOOKUP($A675,'Total project cost for DCs'!$A$4:$A$111,'Total project cost for DCs'!AB$4:AB$111,0,0)*_xlfn.XLOOKUP($A675,Drury_beneficiary_allocation!$A$5:$A$104,Drury_beneficiary_allocation!$H$5:$H$104,0,0)</f>
        <v>0</v>
      </c>
      <c r="S675" s="362">
        <f>_xlfn.XLOOKUP($A675,'Total project cost for DCs'!$A$4:$A$111,'Total project cost for DCs'!AC$4:AC$111,0,0)*_xlfn.XLOOKUP($A675,Drury_beneficiary_allocation!$A$5:$A$104,Drury_beneficiary_allocation!$H$5:$H$104,0,0)</f>
        <v>0</v>
      </c>
      <c r="T675" s="362">
        <f>_xlfn.XLOOKUP($A675,'Total project cost for DCs'!$A$4:$A$111,'Total project cost for DCs'!AD$4:AD$111,0,0)*_xlfn.XLOOKUP($A675,Drury_beneficiary_allocation!$A$5:$A$104,Drury_beneficiary_allocation!$H$5:$H$104,0,0)</f>
        <v>0</v>
      </c>
      <c r="U675" s="362">
        <f>_xlfn.XLOOKUP($A675,'Total project cost for DCs'!$A$4:$A$111,'Total project cost for DCs'!AE$4:AE$111,0,0)*_xlfn.XLOOKUP($A675,Drury_beneficiary_allocation!$A$5:$A$104,Drury_beneficiary_allocation!$H$5:$H$104,0,0)</f>
        <v>0</v>
      </c>
      <c r="V675" s="362">
        <f>_xlfn.XLOOKUP($A675,'Total project cost for DCs'!$A$4:$A$111,'Total project cost for DCs'!AF$4:AF$111,0,0)*_xlfn.XLOOKUP($A675,Drury_beneficiary_allocation!$A$5:$A$104,Drury_beneficiary_allocation!$H$5:$H$104,0,0)</f>
        <v>0</v>
      </c>
      <c r="W675" s="362">
        <f>_xlfn.XLOOKUP($A675,'Total project cost for DCs'!$A$4:$A$111,'Total project cost for DCs'!AG$4:AG$111,0,0)*_xlfn.XLOOKUP($A675,Drury_beneficiary_allocation!$A$5:$A$104,Drury_beneficiary_allocation!$H$5:$H$104,0,0)</f>
        <v>0</v>
      </c>
      <c r="X675" s="362">
        <f>_xlfn.XLOOKUP($A675,'Total project cost for DCs'!$A$4:$A$111,'Total project cost for DCs'!AH$4:AH$111,0,0)*_xlfn.XLOOKUP($A675,Drury_beneficiary_allocation!$A$5:$A$104,Drury_beneficiary_allocation!$H$5:$H$104,0,0)</f>
        <v>0</v>
      </c>
      <c r="Y675" s="362">
        <f>_xlfn.XLOOKUP($A675,'Total project cost for DCs'!$A$4:$A$111,'Total project cost for DCs'!AI$4:AI$111,0,0)*_xlfn.XLOOKUP($A675,Drury_beneficiary_allocation!$A$5:$A$104,Drury_beneficiary_allocation!$H$5:$H$104,0,0)</f>
        <v>0</v>
      </c>
      <c r="Z675" s="362">
        <f>_xlfn.XLOOKUP($A675,'Total project cost for DCs'!$A$4:$A$111,'Total project cost for DCs'!AJ$4:AJ$111,0,0)*_xlfn.XLOOKUP($A675,Drury_beneficiary_allocation!$A$5:$A$104,Drury_beneficiary_allocation!$H$5:$H$104,0,0)</f>
        <v>0</v>
      </c>
      <c r="AA675" s="362">
        <f>_xlfn.XLOOKUP($A675,'Total project cost for DCs'!$A$4:$A$111,'Total project cost for DCs'!AK$4:AK$111,0,0)*_xlfn.XLOOKUP($A675,Drury_beneficiary_allocation!$A$5:$A$104,Drury_beneficiary_allocation!$H$5:$H$104,0,0)</f>
        <v>0</v>
      </c>
      <c r="AB675" s="362">
        <f>_xlfn.XLOOKUP($A675,'Total project cost for DCs'!$A$4:$A$111,'Total project cost for DCs'!AL$4:AL$111,0,0)*_xlfn.XLOOKUP($A675,Drury_beneficiary_allocation!$A$5:$A$104,Drury_beneficiary_allocation!$H$5:$H$104,0,0)</f>
        <v>0</v>
      </c>
      <c r="AC675" s="362">
        <f>_xlfn.XLOOKUP($A675,'Total project cost for DCs'!$A$4:$A$111,'Total project cost for DCs'!AM$4:AM$111,0,0)*_xlfn.XLOOKUP($A675,Drury_beneficiary_allocation!$A$5:$A$104,Drury_beneficiary_allocation!$H$5:$H$104,0,0)</f>
        <v>0</v>
      </c>
      <c r="AD675" s="362">
        <f>_xlfn.XLOOKUP($A675,'Total project cost for DCs'!$A$4:$A$111,'Total project cost for DCs'!AN$4:AN$111,0,0)*_xlfn.XLOOKUP($A675,Drury_beneficiary_allocation!$A$5:$A$104,Drury_beneficiary_allocation!$H$5:$H$104,0,0)</f>
        <v>0</v>
      </c>
      <c r="AE675" s="363">
        <f t="shared" si="97"/>
        <v>0</v>
      </c>
      <c r="AF675" s="349"/>
      <c r="AG675" s="349">
        <f t="shared" si="99"/>
        <v>0</v>
      </c>
      <c r="AH675" s="353">
        <v>0</v>
      </c>
      <c r="AI675" s="354" t="str">
        <f t="shared" si="98"/>
        <v>Arterial</v>
      </c>
      <c r="AJ675" s="349"/>
      <c r="AK675" s="349"/>
      <c r="AL675" s="355">
        <f>_xlfn.XLOOKUP(A675,'P1 Date Adjustment'!B:B,'P1 Date Adjustment'!F:F,"not found",0)</f>
        <v>2027</v>
      </c>
      <c r="AM675" s="349">
        <f t="shared" si="100"/>
        <v>0</v>
      </c>
    </row>
    <row r="676" spans="1:39" ht="30" x14ac:dyDescent="0.25">
      <c r="A676" s="129" t="s">
        <v>372</v>
      </c>
      <c r="B676" s="358" t="s">
        <v>373</v>
      </c>
      <c r="C676" s="358" t="str">
        <f>_xlfn.XLOOKUP($A676,'Total project cost for DCs'!A:A,'Total project cost for DCs'!C:C,"Not found",0)</f>
        <v xml:space="preserve"> Multi-lane signalised intersection (upgrade intersection with active mode crossings)</v>
      </c>
      <c r="D676" s="355" t="s">
        <v>155</v>
      </c>
      <c r="E676" s="355" t="s">
        <v>157</v>
      </c>
      <c r="H676" s="355" t="s">
        <v>833</v>
      </c>
      <c r="I676" s="359">
        <f>_xlfn.XLOOKUP($H676,DC_growth_AGS!$A$665:$A$673,DC_growth_AGS!$O$665:$O$673,"Not found",0)</f>
        <v>0.61047382917385584</v>
      </c>
      <c r="J676" s="355">
        <v>2031</v>
      </c>
      <c r="K676" s="362">
        <f>_xlfn.XLOOKUP($A676,'Total project cost for DCs'!$A$4:$A$111,'Total project cost for DCs'!U$4:U$111,0,0)*_xlfn.XLOOKUP($A676,Drury_beneficiary_allocation!$A$5:$A$104,Drury_beneficiary_allocation!$H$5:$H$104,0,0)</f>
        <v>0</v>
      </c>
      <c r="L676" s="362">
        <f>_xlfn.XLOOKUP($A676,'Total project cost for DCs'!$A$4:$A$111,'Total project cost for DCs'!V$4:V$111,0,0)*_xlfn.XLOOKUP($A676,Drury_beneficiary_allocation!$A$5:$A$104,Drury_beneficiary_allocation!$H$5:$H$104,0,0)</f>
        <v>0</v>
      </c>
      <c r="M676" s="362">
        <f>_xlfn.XLOOKUP($A676,'Total project cost for DCs'!$A$4:$A$111,'Total project cost for DCs'!W$4:W$111,0,0)*_xlfn.XLOOKUP($A676,Drury_beneficiary_allocation!$A$5:$A$104,Drury_beneficiary_allocation!$H$5:$H$104,0,0)</f>
        <v>0</v>
      </c>
      <c r="N676" s="362">
        <f>_xlfn.XLOOKUP($A676,'Total project cost for DCs'!$A$4:$A$111,'Total project cost for DCs'!X$4:X$111,0,0)*_xlfn.XLOOKUP($A676,Drury_beneficiary_allocation!$A$5:$A$104,Drury_beneficiary_allocation!$H$5:$H$104,0,0)</f>
        <v>0</v>
      </c>
      <c r="O676" s="362">
        <f>_xlfn.XLOOKUP($A676,'Total project cost for DCs'!$A$4:$A$111,'Total project cost for DCs'!Y$4:Y$111,0,0)*_xlfn.XLOOKUP($A676,Drury_beneficiary_allocation!$A$5:$A$104,Drury_beneficiary_allocation!$H$5:$H$104,0,0)</f>
        <v>0</v>
      </c>
      <c r="P676" s="362">
        <f>_xlfn.XLOOKUP($A676,'Total project cost for DCs'!$A$4:$A$111,'Total project cost for DCs'!Z$4:Z$111,0,0)*_xlfn.XLOOKUP($A676,Drury_beneficiary_allocation!$A$5:$A$104,Drury_beneficiary_allocation!$H$5:$H$104,0,0)</f>
        <v>0</v>
      </c>
      <c r="Q676" s="362">
        <f>_xlfn.XLOOKUP($A676,'Total project cost for DCs'!$A$4:$A$111,'Total project cost for DCs'!AA$4:AA$111,0,0)*_xlfn.XLOOKUP($A676,Drury_beneficiary_allocation!$A$5:$A$104,Drury_beneficiary_allocation!$H$5:$H$104,0,0)</f>
        <v>0</v>
      </c>
      <c r="R676" s="362">
        <f>_xlfn.XLOOKUP($A676,'Total project cost for DCs'!$A$4:$A$111,'Total project cost for DCs'!AB$4:AB$111,0,0)*_xlfn.XLOOKUP($A676,Drury_beneficiary_allocation!$A$5:$A$104,Drury_beneficiary_allocation!$H$5:$H$104,0,0)</f>
        <v>0</v>
      </c>
      <c r="S676" s="362">
        <f>_xlfn.XLOOKUP($A676,'Total project cost for DCs'!$A$4:$A$111,'Total project cost for DCs'!AC$4:AC$111,0,0)*_xlfn.XLOOKUP($A676,Drury_beneficiary_allocation!$A$5:$A$104,Drury_beneficiary_allocation!$H$5:$H$104,0,0)</f>
        <v>0</v>
      </c>
      <c r="T676" s="362">
        <f>_xlfn.XLOOKUP($A676,'Total project cost for DCs'!$A$4:$A$111,'Total project cost for DCs'!AD$4:AD$111,0,0)*_xlfn.XLOOKUP($A676,Drury_beneficiary_allocation!$A$5:$A$104,Drury_beneficiary_allocation!$H$5:$H$104,0,0)</f>
        <v>0</v>
      </c>
      <c r="U676" s="362">
        <f>_xlfn.XLOOKUP($A676,'Total project cost for DCs'!$A$4:$A$111,'Total project cost for DCs'!AE$4:AE$111,0,0)*_xlfn.XLOOKUP($A676,Drury_beneficiary_allocation!$A$5:$A$104,Drury_beneficiary_allocation!$H$5:$H$104,0,0)</f>
        <v>0</v>
      </c>
      <c r="V676" s="362">
        <f>_xlfn.XLOOKUP($A676,'Total project cost for DCs'!$A$4:$A$111,'Total project cost for DCs'!AF$4:AF$111,0,0)*_xlfn.XLOOKUP($A676,Drury_beneficiary_allocation!$A$5:$A$104,Drury_beneficiary_allocation!$H$5:$H$104,0,0)</f>
        <v>0</v>
      </c>
      <c r="W676" s="362">
        <f>_xlfn.XLOOKUP($A676,'Total project cost for DCs'!$A$4:$A$111,'Total project cost for DCs'!AG$4:AG$111,0,0)*_xlfn.XLOOKUP($A676,Drury_beneficiary_allocation!$A$5:$A$104,Drury_beneficiary_allocation!$H$5:$H$104,0,0)</f>
        <v>0</v>
      </c>
      <c r="X676" s="362">
        <f>_xlfn.XLOOKUP($A676,'Total project cost for DCs'!$A$4:$A$111,'Total project cost for DCs'!AH$4:AH$111,0,0)*_xlfn.XLOOKUP($A676,Drury_beneficiary_allocation!$A$5:$A$104,Drury_beneficiary_allocation!$H$5:$H$104,0,0)</f>
        <v>0</v>
      </c>
      <c r="Y676" s="362">
        <f>_xlfn.XLOOKUP($A676,'Total project cost for DCs'!$A$4:$A$111,'Total project cost for DCs'!AI$4:AI$111,0,0)*_xlfn.XLOOKUP($A676,Drury_beneficiary_allocation!$A$5:$A$104,Drury_beneficiary_allocation!$H$5:$H$104,0,0)</f>
        <v>0</v>
      </c>
      <c r="Z676" s="362">
        <f>_xlfn.XLOOKUP($A676,'Total project cost for DCs'!$A$4:$A$111,'Total project cost for DCs'!AJ$4:AJ$111,0,0)*_xlfn.XLOOKUP($A676,Drury_beneficiary_allocation!$A$5:$A$104,Drury_beneficiary_allocation!$H$5:$H$104,0,0)</f>
        <v>0</v>
      </c>
      <c r="AA676" s="362">
        <f>_xlfn.XLOOKUP($A676,'Total project cost for DCs'!$A$4:$A$111,'Total project cost for DCs'!AK$4:AK$111,0,0)*_xlfn.XLOOKUP($A676,Drury_beneficiary_allocation!$A$5:$A$104,Drury_beneficiary_allocation!$H$5:$H$104,0,0)</f>
        <v>0</v>
      </c>
      <c r="AB676" s="362">
        <f>_xlfn.XLOOKUP($A676,'Total project cost for DCs'!$A$4:$A$111,'Total project cost for DCs'!AL$4:AL$111,0,0)*_xlfn.XLOOKUP($A676,Drury_beneficiary_allocation!$A$5:$A$104,Drury_beneficiary_allocation!$H$5:$H$104,0,0)</f>
        <v>0</v>
      </c>
      <c r="AC676" s="362">
        <f>_xlfn.XLOOKUP($A676,'Total project cost for DCs'!$A$4:$A$111,'Total project cost for DCs'!AM$4:AM$111,0,0)*_xlfn.XLOOKUP($A676,Drury_beneficiary_allocation!$A$5:$A$104,Drury_beneficiary_allocation!$H$5:$H$104,0,0)</f>
        <v>0</v>
      </c>
      <c r="AD676" s="362">
        <f>_xlfn.XLOOKUP($A676,'Total project cost for DCs'!$A$4:$A$111,'Total project cost for DCs'!AN$4:AN$111,0,0)*_xlfn.XLOOKUP($A676,Drury_beneficiary_allocation!$A$5:$A$104,Drury_beneficiary_allocation!$H$5:$H$104,0,0)</f>
        <v>0</v>
      </c>
      <c r="AE676" s="363">
        <f t="shared" si="97"/>
        <v>0</v>
      </c>
      <c r="AF676" s="349"/>
      <c r="AG676" s="349">
        <f t="shared" si="99"/>
        <v>0</v>
      </c>
      <c r="AH676" s="353">
        <v>0</v>
      </c>
      <c r="AI676" s="354" t="str">
        <f t="shared" si="98"/>
        <v>Arterial</v>
      </c>
      <c r="AJ676" s="349"/>
      <c r="AK676" s="349"/>
      <c r="AL676" s="355">
        <f>_xlfn.XLOOKUP(A676,'P1 Date Adjustment'!B:B,'P1 Date Adjustment'!F:F,"not found",0)</f>
        <v>2031</v>
      </c>
      <c r="AM676" s="349">
        <f t="shared" si="100"/>
        <v>0</v>
      </c>
    </row>
    <row r="677" spans="1:39" ht="30" x14ac:dyDescent="0.25">
      <c r="A677" s="129" t="s">
        <v>383</v>
      </c>
      <c r="B677" s="358" t="s">
        <v>384</v>
      </c>
      <c r="C677" s="358" t="str">
        <f>_xlfn.XLOOKUP($A677,'Total project cost for DCs'!A:A,'Total project cost for DCs'!C:C,"Not found",0)</f>
        <v>4-lane urban- upgrade 2-lane urban to 4-lane with active modes on both sides, (TDM)</v>
      </c>
      <c r="D677" s="355" t="s">
        <v>155</v>
      </c>
      <c r="E677" s="355" t="s">
        <v>157</v>
      </c>
      <c r="H677" s="355" t="s">
        <v>833</v>
      </c>
      <c r="I677" s="359">
        <f>_xlfn.XLOOKUP($H677,DC_growth_AGS!$A$665:$A$673,DC_growth_AGS!$O$665:$O$673,"Not found",0)</f>
        <v>0.61047382917385584</v>
      </c>
      <c r="J677" s="355">
        <v>2047</v>
      </c>
      <c r="K677" s="362">
        <f>_xlfn.XLOOKUP($A677,'Total project cost for DCs'!$A$4:$A$111,'Total project cost for DCs'!U$4:U$111,0,0)*_xlfn.XLOOKUP($A677,Drury_beneficiary_allocation!$A$5:$A$104,Drury_beneficiary_allocation!$H$5:$H$104,0,0)</f>
        <v>0</v>
      </c>
      <c r="L677" s="362">
        <f>_xlfn.XLOOKUP($A677,'Total project cost for DCs'!$A$4:$A$111,'Total project cost for DCs'!V$4:V$111,0,0)*_xlfn.XLOOKUP($A677,Drury_beneficiary_allocation!$A$5:$A$104,Drury_beneficiary_allocation!$H$5:$H$104,0,0)</f>
        <v>0</v>
      </c>
      <c r="M677" s="362">
        <f>_xlfn.XLOOKUP($A677,'Total project cost for DCs'!$A$4:$A$111,'Total project cost for DCs'!W$4:W$111,0,0)*_xlfn.XLOOKUP($A677,Drury_beneficiary_allocation!$A$5:$A$104,Drury_beneficiary_allocation!$H$5:$H$104,0,0)</f>
        <v>0</v>
      </c>
      <c r="N677" s="362">
        <f>_xlfn.XLOOKUP($A677,'Total project cost for DCs'!$A$4:$A$111,'Total project cost for DCs'!X$4:X$111,0,0)*_xlfn.XLOOKUP($A677,Drury_beneficiary_allocation!$A$5:$A$104,Drury_beneficiary_allocation!$H$5:$H$104,0,0)</f>
        <v>0</v>
      </c>
      <c r="O677" s="362">
        <f>_xlfn.XLOOKUP($A677,'Total project cost for DCs'!$A$4:$A$111,'Total project cost for DCs'!Y$4:Y$111,0,0)*_xlfn.XLOOKUP($A677,Drury_beneficiary_allocation!$A$5:$A$104,Drury_beneficiary_allocation!$H$5:$H$104,0,0)</f>
        <v>0</v>
      </c>
      <c r="P677" s="362">
        <f>_xlfn.XLOOKUP($A677,'Total project cost for DCs'!$A$4:$A$111,'Total project cost for DCs'!Z$4:Z$111,0,0)*_xlfn.XLOOKUP($A677,Drury_beneficiary_allocation!$A$5:$A$104,Drury_beneficiary_allocation!$H$5:$H$104,0,0)</f>
        <v>0</v>
      </c>
      <c r="Q677" s="362">
        <f>_xlfn.XLOOKUP($A677,'Total project cost for DCs'!$A$4:$A$111,'Total project cost for DCs'!AA$4:AA$111,0,0)*_xlfn.XLOOKUP($A677,Drury_beneficiary_allocation!$A$5:$A$104,Drury_beneficiary_allocation!$H$5:$H$104,0,0)</f>
        <v>0</v>
      </c>
      <c r="R677" s="362">
        <f>_xlfn.XLOOKUP($A677,'Total project cost for DCs'!$A$4:$A$111,'Total project cost for DCs'!AB$4:AB$111,0,0)*_xlfn.XLOOKUP($A677,Drury_beneficiary_allocation!$A$5:$A$104,Drury_beneficiary_allocation!$H$5:$H$104,0,0)</f>
        <v>0</v>
      </c>
      <c r="S677" s="362">
        <f>_xlfn.XLOOKUP($A677,'Total project cost for DCs'!$A$4:$A$111,'Total project cost for DCs'!AC$4:AC$111,0,0)*_xlfn.XLOOKUP($A677,Drury_beneficiary_allocation!$A$5:$A$104,Drury_beneficiary_allocation!$H$5:$H$104,0,0)</f>
        <v>0</v>
      </c>
      <c r="T677" s="362">
        <f>_xlfn.XLOOKUP($A677,'Total project cost for DCs'!$A$4:$A$111,'Total project cost for DCs'!AD$4:AD$111,0,0)*_xlfn.XLOOKUP($A677,Drury_beneficiary_allocation!$A$5:$A$104,Drury_beneficiary_allocation!$H$5:$H$104,0,0)</f>
        <v>0</v>
      </c>
      <c r="U677" s="362">
        <f>_xlfn.XLOOKUP($A677,'Total project cost for DCs'!$A$4:$A$111,'Total project cost for DCs'!AE$4:AE$111,0,0)*_xlfn.XLOOKUP($A677,Drury_beneficiary_allocation!$A$5:$A$104,Drury_beneficiary_allocation!$H$5:$H$104,0,0)</f>
        <v>0</v>
      </c>
      <c r="V677" s="362">
        <f>_xlfn.XLOOKUP($A677,'Total project cost for DCs'!$A$4:$A$111,'Total project cost for DCs'!AF$4:AF$111,0,0)*_xlfn.XLOOKUP($A677,Drury_beneficiary_allocation!$A$5:$A$104,Drury_beneficiary_allocation!$H$5:$H$104,0,0)</f>
        <v>0</v>
      </c>
      <c r="W677" s="362">
        <f>_xlfn.XLOOKUP($A677,'Total project cost for DCs'!$A$4:$A$111,'Total project cost for DCs'!AG$4:AG$111,0,0)*_xlfn.XLOOKUP($A677,Drury_beneficiary_allocation!$A$5:$A$104,Drury_beneficiary_allocation!$H$5:$H$104,0,0)</f>
        <v>0</v>
      </c>
      <c r="X677" s="362">
        <f>_xlfn.XLOOKUP($A677,'Total project cost for DCs'!$A$4:$A$111,'Total project cost for DCs'!AH$4:AH$111,0,0)*_xlfn.XLOOKUP($A677,Drury_beneficiary_allocation!$A$5:$A$104,Drury_beneficiary_allocation!$H$5:$H$104,0,0)</f>
        <v>0</v>
      </c>
      <c r="Y677" s="362">
        <f>_xlfn.XLOOKUP($A677,'Total project cost for DCs'!$A$4:$A$111,'Total project cost for DCs'!AI$4:AI$111,0,0)*_xlfn.XLOOKUP($A677,Drury_beneficiary_allocation!$A$5:$A$104,Drury_beneficiary_allocation!$H$5:$H$104,0,0)</f>
        <v>0</v>
      </c>
      <c r="Z677" s="362">
        <f>_xlfn.XLOOKUP($A677,'Total project cost for DCs'!$A$4:$A$111,'Total project cost for DCs'!AJ$4:AJ$111,0,0)*_xlfn.XLOOKUP($A677,Drury_beneficiary_allocation!$A$5:$A$104,Drury_beneficiary_allocation!$H$5:$H$104,0,0)</f>
        <v>0</v>
      </c>
      <c r="AA677" s="362">
        <f>_xlfn.XLOOKUP($A677,'Total project cost for DCs'!$A$4:$A$111,'Total project cost for DCs'!AK$4:AK$111,0,0)*_xlfn.XLOOKUP($A677,Drury_beneficiary_allocation!$A$5:$A$104,Drury_beneficiary_allocation!$H$5:$H$104,0,0)</f>
        <v>0</v>
      </c>
      <c r="AB677" s="362">
        <f>_xlfn.XLOOKUP($A677,'Total project cost for DCs'!$A$4:$A$111,'Total project cost for DCs'!AL$4:AL$111,0,0)*_xlfn.XLOOKUP($A677,Drury_beneficiary_allocation!$A$5:$A$104,Drury_beneficiary_allocation!$H$5:$H$104,0,0)</f>
        <v>0</v>
      </c>
      <c r="AC677" s="362">
        <f>_xlfn.XLOOKUP($A677,'Total project cost for DCs'!$A$4:$A$111,'Total project cost for DCs'!AM$4:AM$111,0,0)*_xlfn.XLOOKUP($A677,Drury_beneficiary_allocation!$A$5:$A$104,Drury_beneficiary_allocation!$H$5:$H$104,0,0)</f>
        <v>0</v>
      </c>
      <c r="AD677" s="362">
        <f>_xlfn.XLOOKUP($A677,'Total project cost for DCs'!$A$4:$A$111,'Total project cost for DCs'!AN$4:AN$111,0,0)*_xlfn.XLOOKUP($A677,Drury_beneficiary_allocation!$A$5:$A$104,Drury_beneficiary_allocation!$H$5:$H$104,0,0)</f>
        <v>0</v>
      </c>
      <c r="AE677" s="363">
        <f t="shared" si="97"/>
        <v>0</v>
      </c>
      <c r="AF677" s="349"/>
      <c r="AG677" s="349">
        <f t="shared" si="99"/>
        <v>0</v>
      </c>
      <c r="AH677" s="353">
        <v>0</v>
      </c>
      <c r="AI677" s="354" t="str">
        <f t="shared" si="98"/>
        <v>Arterial</v>
      </c>
      <c r="AJ677" s="349"/>
      <c r="AK677" s="349"/>
      <c r="AL677" s="355">
        <f>_xlfn.XLOOKUP(A677,'P1 Date Adjustment'!B:B,'P1 Date Adjustment'!F:F,"not found",0)</f>
        <v>2047</v>
      </c>
      <c r="AM677" s="349">
        <f t="shared" si="100"/>
        <v>0</v>
      </c>
    </row>
    <row r="678" spans="1:39" ht="30" x14ac:dyDescent="0.25">
      <c r="A678" s="129" t="s">
        <v>389</v>
      </c>
      <c r="B678" s="358" t="s">
        <v>390</v>
      </c>
      <c r="C678" s="358" t="str">
        <f>_xlfn.XLOOKUP($A678,'Total project cost for DCs'!A:A,'Total project cost for DCs'!C:C,"Not found",0)</f>
        <v>Interim active modes e.g. shared path on one side</v>
      </c>
      <c r="D678" s="355" t="s">
        <v>155</v>
      </c>
      <c r="E678" s="355" t="s">
        <v>145</v>
      </c>
      <c r="H678" s="355" t="s">
        <v>833</v>
      </c>
      <c r="I678" s="359">
        <f>_xlfn.XLOOKUP($H678,DC_growth_AGS!$A$665:$A$673,DC_growth_AGS!$O$665:$O$673,"Not found",0)</f>
        <v>0.61047382917385584</v>
      </c>
      <c r="J678" s="355">
        <v>2028</v>
      </c>
      <c r="K678" s="362">
        <f>_xlfn.XLOOKUP($A678,'Total project cost for DCs'!$A$4:$A$111,'Total project cost for DCs'!U$4:U$111,0,0)*_xlfn.XLOOKUP($A678,Drury_beneficiary_allocation!$A$5:$A$104,Drury_beneficiary_allocation!$H$5:$H$104,0,0)</f>
        <v>0</v>
      </c>
      <c r="L678" s="362">
        <f>_xlfn.XLOOKUP($A678,'Total project cost for DCs'!$A$4:$A$111,'Total project cost for DCs'!V$4:V$111,0,0)*_xlfn.XLOOKUP($A678,Drury_beneficiary_allocation!$A$5:$A$104,Drury_beneficiary_allocation!$H$5:$H$104,0,0)</f>
        <v>0</v>
      </c>
      <c r="M678" s="362">
        <f>_xlfn.XLOOKUP($A678,'Total project cost for DCs'!$A$4:$A$111,'Total project cost for DCs'!W$4:W$111,0,0)*_xlfn.XLOOKUP($A678,Drury_beneficiary_allocation!$A$5:$A$104,Drury_beneficiary_allocation!$H$5:$H$104,0,0)</f>
        <v>0</v>
      </c>
      <c r="N678" s="362">
        <f>_xlfn.XLOOKUP($A678,'Total project cost for DCs'!$A$4:$A$111,'Total project cost for DCs'!X$4:X$111,0,0)*_xlfn.XLOOKUP($A678,Drury_beneficiary_allocation!$A$5:$A$104,Drury_beneficiary_allocation!$H$5:$H$104,0,0)</f>
        <v>0</v>
      </c>
      <c r="O678" s="362">
        <f>_xlfn.XLOOKUP($A678,'Total project cost for DCs'!$A$4:$A$111,'Total project cost for DCs'!Y$4:Y$111,0,0)*_xlfn.XLOOKUP($A678,Drury_beneficiary_allocation!$A$5:$A$104,Drury_beneficiary_allocation!$H$5:$H$104,0,0)</f>
        <v>0</v>
      </c>
      <c r="P678" s="362">
        <f>_xlfn.XLOOKUP($A678,'Total project cost for DCs'!$A$4:$A$111,'Total project cost for DCs'!Z$4:Z$111,0,0)*_xlfn.XLOOKUP($A678,Drury_beneficiary_allocation!$A$5:$A$104,Drury_beneficiary_allocation!$H$5:$H$104,0,0)</f>
        <v>0</v>
      </c>
      <c r="Q678" s="362">
        <f>_xlfn.XLOOKUP($A678,'Total project cost for DCs'!$A$4:$A$111,'Total project cost for DCs'!AA$4:AA$111,0,0)*_xlfn.XLOOKUP($A678,Drury_beneficiary_allocation!$A$5:$A$104,Drury_beneficiary_allocation!$H$5:$H$104,0,0)</f>
        <v>0</v>
      </c>
      <c r="R678" s="362">
        <f>_xlfn.XLOOKUP($A678,'Total project cost for DCs'!$A$4:$A$111,'Total project cost for DCs'!AB$4:AB$111,0,0)*_xlfn.XLOOKUP($A678,Drury_beneficiary_allocation!$A$5:$A$104,Drury_beneficiary_allocation!$H$5:$H$104,0,0)</f>
        <v>0</v>
      </c>
      <c r="S678" s="362">
        <f>_xlfn.XLOOKUP($A678,'Total project cost for DCs'!$A$4:$A$111,'Total project cost for DCs'!AC$4:AC$111,0,0)*_xlfn.XLOOKUP($A678,Drury_beneficiary_allocation!$A$5:$A$104,Drury_beneficiary_allocation!$H$5:$H$104,0,0)</f>
        <v>0</v>
      </c>
      <c r="T678" s="362">
        <f>_xlfn.XLOOKUP($A678,'Total project cost for DCs'!$A$4:$A$111,'Total project cost for DCs'!AD$4:AD$111,0,0)*_xlfn.XLOOKUP($A678,Drury_beneficiary_allocation!$A$5:$A$104,Drury_beneficiary_allocation!$H$5:$H$104,0,0)</f>
        <v>0</v>
      </c>
      <c r="U678" s="362">
        <f>_xlfn.XLOOKUP($A678,'Total project cost for DCs'!$A$4:$A$111,'Total project cost for DCs'!AE$4:AE$111,0,0)*_xlfn.XLOOKUP($A678,Drury_beneficiary_allocation!$A$5:$A$104,Drury_beneficiary_allocation!$H$5:$H$104,0,0)</f>
        <v>0</v>
      </c>
      <c r="V678" s="362">
        <f>_xlfn.XLOOKUP($A678,'Total project cost for DCs'!$A$4:$A$111,'Total project cost for DCs'!AF$4:AF$111,0,0)*_xlfn.XLOOKUP($A678,Drury_beneficiary_allocation!$A$5:$A$104,Drury_beneficiary_allocation!$H$5:$H$104,0,0)</f>
        <v>0</v>
      </c>
      <c r="W678" s="362">
        <f>_xlfn.XLOOKUP($A678,'Total project cost for DCs'!$A$4:$A$111,'Total project cost for DCs'!AG$4:AG$111,0,0)*_xlfn.XLOOKUP($A678,Drury_beneficiary_allocation!$A$5:$A$104,Drury_beneficiary_allocation!$H$5:$H$104,0,0)</f>
        <v>0</v>
      </c>
      <c r="X678" s="362">
        <f>_xlfn.XLOOKUP($A678,'Total project cost for DCs'!$A$4:$A$111,'Total project cost for DCs'!AH$4:AH$111,0,0)*_xlfn.XLOOKUP($A678,Drury_beneficiary_allocation!$A$5:$A$104,Drury_beneficiary_allocation!$H$5:$H$104,0,0)</f>
        <v>0</v>
      </c>
      <c r="Y678" s="362">
        <f>_xlfn.XLOOKUP($A678,'Total project cost for DCs'!$A$4:$A$111,'Total project cost for DCs'!AI$4:AI$111,0,0)*_xlfn.XLOOKUP($A678,Drury_beneficiary_allocation!$A$5:$A$104,Drury_beneficiary_allocation!$H$5:$H$104,0,0)</f>
        <v>0</v>
      </c>
      <c r="Z678" s="362">
        <f>_xlfn.XLOOKUP($A678,'Total project cost for DCs'!$A$4:$A$111,'Total project cost for DCs'!AJ$4:AJ$111,0,0)*_xlfn.XLOOKUP($A678,Drury_beneficiary_allocation!$A$5:$A$104,Drury_beneficiary_allocation!$H$5:$H$104,0,0)</f>
        <v>0</v>
      </c>
      <c r="AA678" s="362">
        <f>_xlfn.XLOOKUP($A678,'Total project cost for DCs'!$A$4:$A$111,'Total project cost for DCs'!AK$4:AK$111,0,0)*_xlfn.XLOOKUP($A678,Drury_beneficiary_allocation!$A$5:$A$104,Drury_beneficiary_allocation!$H$5:$H$104,0,0)</f>
        <v>0</v>
      </c>
      <c r="AB678" s="362">
        <f>_xlfn.XLOOKUP($A678,'Total project cost for DCs'!$A$4:$A$111,'Total project cost for DCs'!AL$4:AL$111,0,0)*_xlfn.XLOOKUP($A678,Drury_beneficiary_allocation!$A$5:$A$104,Drury_beneficiary_allocation!$H$5:$H$104,0,0)</f>
        <v>0</v>
      </c>
      <c r="AC678" s="362">
        <f>_xlfn.XLOOKUP($A678,'Total project cost for DCs'!$A$4:$A$111,'Total project cost for DCs'!AM$4:AM$111,0,0)*_xlfn.XLOOKUP($A678,Drury_beneficiary_allocation!$A$5:$A$104,Drury_beneficiary_allocation!$H$5:$H$104,0,0)</f>
        <v>0</v>
      </c>
      <c r="AD678" s="362">
        <f>_xlfn.XLOOKUP($A678,'Total project cost for DCs'!$A$4:$A$111,'Total project cost for DCs'!AN$4:AN$111,0,0)*_xlfn.XLOOKUP($A678,Drury_beneficiary_allocation!$A$5:$A$104,Drury_beneficiary_allocation!$H$5:$H$104,0,0)</f>
        <v>0</v>
      </c>
      <c r="AE678" s="363">
        <f t="shared" si="97"/>
        <v>0</v>
      </c>
      <c r="AF678" s="349"/>
      <c r="AG678" s="349">
        <f t="shared" si="99"/>
        <v>0</v>
      </c>
      <c r="AH678" s="353">
        <v>0</v>
      </c>
      <c r="AI678" s="354" t="str">
        <f t="shared" si="98"/>
        <v>Arterial</v>
      </c>
      <c r="AJ678" s="349"/>
      <c r="AK678" s="349"/>
      <c r="AL678" s="355">
        <f>_xlfn.XLOOKUP(A678,'P1 Date Adjustment'!B:B,'P1 Date Adjustment'!F:F,"not found",0)</f>
        <v>2028</v>
      </c>
      <c r="AM678" s="349">
        <f t="shared" si="100"/>
        <v>0</v>
      </c>
    </row>
    <row r="679" spans="1:39" ht="30" x14ac:dyDescent="0.25">
      <c r="A679" s="129" t="s">
        <v>392</v>
      </c>
      <c r="B679" s="358" t="s">
        <v>390</v>
      </c>
      <c r="C679" s="358" t="str">
        <f>_xlfn.XLOOKUP($A679,'Total project cost for DCs'!A:A,'Total project cost for DCs'!C:C,"Not found",0)</f>
        <v xml:space="preserve"> 2-lane urban- upgrade existing road with active mode facility on both sides (TDM)</v>
      </c>
      <c r="D679" s="355" t="s">
        <v>155</v>
      </c>
      <c r="E679" s="355" t="s">
        <v>145</v>
      </c>
      <c r="H679" s="355" t="s">
        <v>833</v>
      </c>
      <c r="I679" s="359">
        <f>_xlfn.XLOOKUP($H679,DC_growth_AGS!$A$665:$A$673,DC_growth_AGS!$O$665:$O$673,"Not found",0)</f>
        <v>0.61047382917385584</v>
      </c>
      <c r="J679" s="355">
        <v>2031</v>
      </c>
      <c r="K679" s="362">
        <f>_xlfn.XLOOKUP($A679,'Total project cost for DCs'!$A$4:$A$111,'Total project cost for DCs'!U$4:U$111,0,0)*_xlfn.XLOOKUP($A679,Drury_beneficiary_allocation!$A$5:$A$104,Drury_beneficiary_allocation!$H$5:$H$104,0,0)</f>
        <v>0</v>
      </c>
      <c r="L679" s="362">
        <f>_xlfn.XLOOKUP($A679,'Total project cost for DCs'!$A$4:$A$111,'Total project cost for DCs'!V$4:V$111,0,0)*_xlfn.XLOOKUP($A679,Drury_beneficiary_allocation!$A$5:$A$104,Drury_beneficiary_allocation!$H$5:$H$104,0,0)</f>
        <v>0</v>
      </c>
      <c r="M679" s="362">
        <f>_xlfn.XLOOKUP($A679,'Total project cost for DCs'!$A$4:$A$111,'Total project cost for DCs'!W$4:W$111,0,0)*_xlfn.XLOOKUP($A679,Drury_beneficiary_allocation!$A$5:$A$104,Drury_beneficiary_allocation!$H$5:$H$104,0,0)</f>
        <v>0</v>
      </c>
      <c r="N679" s="362">
        <f>_xlfn.XLOOKUP($A679,'Total project cost for DCs'!$A$4:$A$111,'Total project cost for DCs'!X$4:X$111,0,0)*_xlfn.XLOOKUP($A679,Drury_beneficiary_allocation!$A$5:$A$104,Drury_beneficiary_allocation!$H$5:$H$104,0,0)</f>
        <v>0</v>
      </c>
      <c r="O679" s="362">
        <f>_xlfn.XLOOKUP($A679,'Total project cost for DCs'!$A$4:$A$111,'Total project cost for DCs'!Y$4:Y$111,0,0)*_xlfn.XLOOKUP($A679,Drury_beneficiary_allocation!$A$5:$A$104,Drury_beneficiary_allocation!$H$5:$H$104,0,0)</f>
        <v>0</v>
      </c>
      <c r="P679" s="362">
        <f>_xlfn.XLOOKUP($A679,'Total project cost for DCs'!$A$4:$A$111,'Total project cost for DCs'!Z$4:Z$111,0,0)*_xlfn.XLOOKUP($A679,Drury_beneficiary_allocation!$A$5:$A$104,Drury_beneficiary_allocation!$H$5:$H$104,0,0)</f>
        <v>0</v>
      </c>
      <c r="Q679" s="362">
        <f>_xlfn.XLOOKUP($A679,'Total project cost for DCs'!$A$4:$A$111,'Total project cost for DCs'!AA$4:AA$111,0,0)*_xlfn.XLOOKUP($A679,Drury_beneficiary_allocation!$A$5:$A$104,Drury_beneficiary_allocation!$H$5:$H$104,0,0)</f>
        <v>0</v>
      </c>
      <c r="R679" s="362">
        <f>_xlfn.XLOOKUP($A679,'Total project cost for DCs'!$A$4:$A$111,'Total project cost for DCs'!AB$4:AB$111,0,0)*_xlfn.XLOOKUP($A679,Drury_beneficiary_allocation!$A$5:$A$104,Drury_beneficiary_allocation!$H$5:$H$104,0,0)</f>
        <v>0</v>
      </c>
      <c r="S679" s="362">
        <f>_xlfn.XLOOKUP($A679,'Total project cost for DCs'!$A$4:$A$111,'Total project cost for DCs'!AC$4:AC$111,0,0)*_xlfn.XLOOKUP($A679,Drury_beneficiary_allocation!$A$5:$A$104,Drury_beneficiary_allocation!$H$5:$H$104,0,0)</f>
        <v>0</v>
      </c>
      <c r="T679" s="362">
        <f>_xlfn.XLOOKUP($A679,'Total project cost for DCs'!$A$4:$A$111,'Total project cost for DCs'!AD$4:AD$111,0,0)*_xlfn.XLOOKUP($A679,Drury_beneficiary_allocation!$A$5:$A$104,Drury_beneficiary_allocation!$H$5:$H$104,0,0)</f>
        <v>0</v>
      </c>
      <c r="U679" s="362">
        <f>_xlfn.XLOOKUP($A679,'Total project cost for DCs'!$A$4:$A$111,'Total project cost for DCs'!AE$4:AE$111,0,0)*_xlfn.XLOOKUP($A679,Drury_beneficiary_allocation!$A$5:$A$104,Drury_beneficiary_allocation!$H$5:$H$104,0,0)</f>
        <v>0</v>
      </c>
      <c r="V679" s="362">
        <f>_xlfn.XLOOKUP($A679,'Total project cost for DCs'!$A$4:$A$111,'Total project cost for DCs'!AF$4:AF$111,0,0)*_xlfn.XLOOKUP($A679,Drury_beneficiary_allocation!$A$5:$A$104,Drury_beneficiary_allocation!$H$5:$H$104,0,0)</f>
        <v>0</v>
      </c>
      <c r="W679" s="362">
        <f>_xlfn.XLOOKUP($A679,'Total project cost for DCs'!$A$4:$A$111,'Total project cost for DCs'!AG$4:AG$111,0,0)*_xlfn.XLOOKUP($A679,Drury_beneficiary_allocation!$A$5:$A$104,Drury_beneficiary_allocation!$H$5:$H$104,0,0)</f>
        <v>0</v>
      </c>
      <c r="X679" s="362">
        <f>_xlfn.XLOOKUP($A679,'Total project cost for DCs'!$A$4:$A$111,'Total project cost for DCs'!AH$4:AH$111,0,0)*_xlfn.XLOOKUP($A679,Drury_beneficiary_allocation!$A$5:$A$104,Drury_beneficiary_allocation!$H$5:$H$104,0,0)</f>
        <v>0</v>
      </c>
      <c r="Y679" s="362">
        <f>_xlfn.XLOOKUP($A679,'Total project cost for DCs'!$A$4:$A$111,'Total project cost for DCs'!AI$4:AI$111,0,0)*_xlfn.XLOOKUP($A679,Drury_beneficiary_allocation!$A$5:$A$104,Drury_beneficiary_allocation!$H$5:$H$104,0,0)</f>
        <v>0</v>
      </c>
      <c r="Z679" s="362">
        <f>_xlfn.XLOOKUP($A679,'Total project cost for DCs'!$A$4:$A$111,'Total project cost for DCs'!AJ$4:AJ$111,0,0)*_xlfn.XLOOKUP($A679,Drury_beneficiary_allocation!$A$5:$A$104,Drury_beneficiary_allocation!$H$5:$H$104,0,0)</f>
        <v>0</v>
      </c>
      <c r="AA679" s="362">
        <f>_xlfn.XLOOKUP($A679,'Total project cost for DCs'!$A$4:$A$111,'Total project cost for DCs'!AK$4:AK$111,0,0)*_xlfn.XLOOKUP($A679,Drury_beneficiary_allocation!$A$5:$A$104,Drury_beneficiary_allocation!$H$5:$H$104,0,0)</f>
        <v>0</v>
      </c>
      <c r="AB679" s="362">
        <f>_xlfn.XLOOKUP($A679,'Total project cost for DCs'!$A$4:$A$111,'Total project cost for DCs'!AL$4:AL$111,0,0)*_xlfn.XLOOKUP($A679,Drury_beneficiary_allocation!$A$5:$A$104,Drury_beneficiary_allocation!$H$5:$H$104,0,0)</f>
        <v>0</v>
      </c>
      <c r="AC679" s="362">
        <f>_xlfn.XLOOKUP($A679,'Total project cost for DCs'!$A$4:$A$111,'Total project cost for DCs'!AM$4:AM$111,0,0)*_xlfn.XLOOKUP($A679,Drury_beneficiary_allocation!$A$5:$A$104,Drury_beneficiary_allocation!$H$5:$H$104,0,0)</f>
        <v>0</v>
      </c>
      <c r="AD679" s="362">
        <f>_xlfn.XLOOKUP($A679,'Total project cost for DCs'!$A$4:$A$111,'Total project cost for DCs'!AN$4:AN$111,0,0)*_xlfn.XLOOKUP($A679,Drury_beneficiary_allocation!$A$5:$A$104,Drury_beneficiary_allocation!$H$5:$H$104,0,0)</f>
        <v>0</v>
      </c>
      <c r="AE679" s="363">
        <f t="shared" si="97"/>
        <v>0</v>
      </c>
      <c r="AF679" s="349"/>
      <c r="AG679" s="349">
        <f t="shared" si="99"/>
        <v>0</v>
      </c>
      <c r="AH679" s="353">
        <v>0</v>
      </c>
      <c r="AI679" s="354" t="str">
        <f t="shared" si="98"/>
        <v>Arterial</v>
      </c>
      <c r="AJ679" s="349"/>
      <c r="AK679" s="349"/>
      <c r="AL679" s="355">
        <f>_xlfn.XLOOKUP(A679,'P1 Date Adjustment'!B:B,'P1 Date Adjustment'!F:F,"not found",0)</f>
        <v>2031</v>
      </c>
      <c r="AM679" s="349">
        <f t="shared" si="100"/>
        <v>0</v>
      </c>
    </row>
    <row r="680" spans="1:39" ht="30" x14ac:dyDescent="0.25">
      <c r="A680" s="129" t="s">
        <v>394</v>
      </c>
      <c r="B680" s="358" t="s">
        <v>390</v>
      </c>
      <c r="C680" s="358" t="str">
        <f>_xlfn.XLOOKUP($A680,'Total project cost for DCs'!A:A,'Total project cost for DCs'!C:C,"Not found",0)</f>
        <v>4-lane urban FTN- upgrade 2-lane urban to 4-lane with active modes on both sides, (TDM)</v>
      </c>
      <c r="D680" s="355" t="s">
        <v>155</v>
      </c>
      <c r="E680" s="355" t="s">
        <v>157</v>
      </c>
      <c r="H680" s="355" t="s">
        <v>833</v>
      </c>
      <c r="I680" s="359">
        <f>_xlfn.XLOOKUP($H680,DC_growth_AGS!$A$665:$A$673,DC_growth_AGS!$O$665:$O$673,"Not found",0)</f>
        <v>0.61047382917385584</v>
      </c>
      <c r="J680" s="355">
        <v>2047</v>
      </c>
      <c r="K680" s="362">
        <f>_xlfn.XLOOKUP($A680,'Total project cost for DCs'!$A$4:$A$111,'Total project cost for DCs'!U$4:U$111,0,0)*_xlfn.XLOOKUP($A680,Drury_beneficiary_allocation!$A$5:$A$104,Drury_beneficiary_allocation!$H$5:$H$104,0,0)</f>
        <v>0</v>
      </c>
      <c r="L680" s="362">
        <f>_xlfn.XLOOKUP($A680,'Total project cost for DCs'!$A$4:$A$111,'Total project cost for DCs'!V$4:V$111,0,0)*_xlfn.XLOOKUP($A680,Drury_beneficiary_allocation!$A$5:$A$104,Drury_beneficiary_allocation!$H$5:$H$104,0,0)</f>
        <v>0</v>
      </c>
      <c r="M680" s="362">
        <f>_xlfn.XLOOKUP($A680,'Total project cost for DCs'!$A$4:$A$111,'Total project cost for DCs'!W$4:W$111,0,0)*_xlfn.XLOOKUP($A680,Drury_beneficiary_allocation!$A$5:$A$104,Drury_beneficiary_allocation!$H$5:$H$104,0,0)</f>
        <v>0</v>
      </c>
      <c r="N680" s="362">
        <f>_xlfn.XLOOKUP($A680,'Total project cost for DCs'!$A$4:$A$111,'Total project cost for DCs'!X$4:X$111,0,0)*_xlfn.XLOOKUP($A680,Drury_beneficiary_allocation!$A$5:$A$104,Drury_beneficiary_allocation!$H$5:$H$104,0,0)</f>
        <v>0</v>
      </c>
      <c r="O680" s="362">
        <f>_xlfn.XLOOKUP($A680,'Total project cost for DCs'!$A$4:$A$111,'Total project cost for DCs'!Y$4:Y$111,0,0)*_xlfn.XLOOKUP($A680,Drury_beneficiary_allocation!$A$5:$A$104,Drury_beneficiary_allocation!$H$5:$H$104,0,0)</f>
        <v>0</v>
      </c>
      <c r="P680" s="362">
        <f>_xlfn.XLOOKUP($A680,'Total project cost for DCs'!$A$4:$A$111,'Total project cost for DCs'!Z$4:Z$111,0,0)*_xlfn.XLOOKUP($A680,Drury_beneficiary_allocation!$A$5:$A$104,Drury_beneficiary_allocation!$H$5:$H$104,0,0)</f>
        <v>0</v>
      </c>
      <c r="Q680" s="362">
        <f>_xlfn.XLOOKUP($A680,'Total project cost for DCs'!$A$4:$A$111,'Total project cost for DCs'!AA$4:AA$111,0,0)*_xlfn.XLOOKUP($A680,Drury_beneficiary_allocation!$A$5:$A$104,Drury_beneficiary_allocation!$H$5:$H$104,0,0)</f>
        <v>0</v>
      </c>
      <c r="R680" s="362">
        <f>_xlfn.XLOOKUP($A680,'Total project cost for DCs'!$A$4:$A$111,'Total project cost for DCs'!AB$4:AB$111,0,0)*_xlfn.XLOOKUP($A680,Drury_beneficiary_allocation!$A$5:$A$104,Drury_beneficiary_allocation!$H$5:$H$104,0,0)</f>
        <v>0</v>
      </c>
      <c r="S680" s="362">
        <f>_xlfn.XLOOKUP($A680,'Total project cost for DCs'!$A$4:$A$111,'Total project cost for DCs'!AC$4:AC$111,0,0)*_xlfn.XLOOKUP($A680,Drury_beneficiary_allocation!$A$5:$A$104,Drury_beneficiary_allocation!$H$5:$H$104,0,0)</f>
        <v>0</v>
      </c>
      <c r="T680" s="362">
        <f>_xlfn.XLOOKUP($A680,'Total project cost for DCs'!$A$4:$A$111,'Total project cost for DCs'!AD$4:AD$111,0,0)*_xlfn.XLOOKUP($A680,Drury_beneficiary_allocation!$A$5:$A$104,Drury_beneficiary_allocation!$H$5:$H$104,0,0)</f>
        <v>0</v>
      </c>
      <c r="U680" s="362">
        <f>_xlfn.XLOOKUP($A680,'Total project cost for DCs'!$A$4:$A$111,'Total project cost for DCs'!AE$4:AE$111,0,0)*_xlfn.XLOOKUP($A680,Drury_beneficiary_allocation!$A$5:$A$104,Drury_beneficiary_allocation!$H$5:$H$104,0,0)</f>
        <v>0</v>
      </c>
      <c r="V680" s="362">
        <f>_xlfn.XLOOKUP($A680,'Total project cost for DCs'!$A$4:$A$111,'Total project cost for DCs'!AF$4:AF$111,0,0)*_xlfn.XLOOKUP($A680,Drury_beneficiary_allocation!$A$5:$A$104,Drury_beneficiary_allocation!$H$5:$H$104,0,0)</f>
        <v>0</v>
      </c>
      <c r="W680" s="362">
        <f>_xlfn.XLOOKUP($A680,'Total project cost for DCs'!$A$4:$A$111,'Total project cost for DCs'!AG$4:AG$111,0,0)*_xlfn.XLOOKUP($A680,Drury_beneficiary_allocation!$A$5:$A$104,Drury_beneficiary_allocation!$H$5:$H$104,0,0)</f>
        <v>0</v>
      </c>
      <c r="X680" s="362">
        <f>_xlfn.XLOOKUP($A680,'Total project cost for DCs'!$A$4:$A$111,'Total project cost for DCs'!AH$4:AH$111,0,0)*_xlfn.XLOOKUP($A680,Drury_beneficiary_allocation!$A$5:$A$104,Drury_beneficiary_allocation!$H$5:$H$104,0,0)</f>
        <v>0</v>
      </c>
      <c r="Y680" s="362">
        <f>_xlfn.XLOOKUP($A680,'Total project cost for DCs'!$A$4:$A$111,'Total project cost for DCs'!AI$4:AI$111,0,0)*_xlfn.XLOOKUP($A680,Drury_beneficiary_allocation!$A$5:$A$104,Drury_beneficiary_allocation!$H$5:$H$104,0,0)</f>
        <v>0</v>
      </c>
      <c r="Z680" s="362">
        <f>_xlfn.XLOOKUP($A680,'Total project cost for DCs'!$A$4:$A$111,'Total project cost for DCs'!AJ$4:AJ$111,0,0)*_xlfn.XLOOKUP($A680,Drury_beneficiary_allocation!$A$5:$A$104,Drury_beneficiary_allocation!$H$5:$H$104,0,0)</f>
        <v>0</v>
      </c>
      <c r="AA680" s="362">
        <f>_xlfn.XLOOKUP($A680,'Total project cost for DCs'!$A$4:$A$111,'Total project cost for DCs'!AK$4:AK$111,0,0)*_xlfn.XLOOKUP($A680,Drury_beneficiary_allocation!$A$5:$A$104,Drury_beneficiary_allocation!$H$5:$H$104,0,0)</f>
        <v>0</v>
      </c>
      <c r="AB680" s="362">
        <f>_xlfn.XLOOKUP($A680,'Total project cost for DCs'!$A$4:$A$111,'Total project cost for DCs'!AL$4:AL$111,0,0)*_xlfn.XLOOKUP($A680,Drury_beneficiary_allocation!$A$5:$A$104,Drury_beneficiary_allocation!$H$5:$H$104,0,0)</f>
        <v>0</v>
      </c>
      <c r="AC680" s="362">
        <f>_xlfn.XLOOKUP($A680,'Total project cost for DCs'!$A$4:$A$111,'Total project cost for DCs'!AM$4:AM$111,0,0)*_xlfn.XLOOKUP($A680,Drury_beneficiary_allocation!$A$5:$A$104,Drury_beneficiary_allocation!$H$5:$H$104,0,0)</f>
        <v>0</v>
      </c>
      <c r="AD680" s="362">
        <f>_xlfn.XLOOKUP($A680,'Total project cost for DCs'!$A$4:$A$111,'Total project cost for DCs'!AN$4:AN$111,0,0)*_xlfn.XLOOKUP($A680,Drury_beneficiary_allocation!$A$5:$A$104,Drury_beneficiary_allocation!$H$5:$H$104,0,0)</f>
        <v>0</v>
      </c>
      <c r="AE680" s="363">
        <f t="shared" si="97"/>
        <v>0</v>
      </c>
      <c r="AF680" s="349"/>
      <c r="AG680" s="349">
        <f t="shared" si="99"/>
        <v>0</v>
      </c>
      <c r="AH680" s="353">
        <v>0</v>
      </c>
      <c r="AI680" s="354" t="str">
        <f t="shared" si="98"/>
        <v>Arterial</v>
      </c>
      <c r="AJ680" s="349"/>
      <c r="AK680" s="349"/>
      <c r="AL680" s="355">
        <f>_xlfn.XLOOKUP(A680,'P1 Date Adjustment'!B:B,'P1 Date Adjustment'!F:F,"not found",0)</f>
        <v>2047</v>
      </c>
      <c r="AM680" s="349">
        <f t="shared" si="100"/>
        <v>0</v>
      </c>
    </row>
    <row r="681" spans="1:39" ht="30" x14ac:dyDescent="0.25">
      <c r="A681" s="129">
        <v>46</v>
      </c>
      <c r="B681" s="358" t="s">
        <v>408</v>
      </c>
      <c r="C681" s="358" t="str">
        <f>_xlfn.XLOOKUP($A681,'Total project cost for DCs'!A:A,'Total project cost for DCs'!C:C,"Not found",0)</f>
        <v>Possible signals(subject to Auranga assessment)</v>
      </c>
      <c r="D681" s="355" t="s">
        <v>155</v>
      </c>
      <c r="E681" s="355" t="s">
        <v>157</v>
      </c>
      <c r="H681" s="355" t="s">
        <v>833</v>
      </c>
      <c r="I681" s="359">
        <f>_xlfn.XLOOKUP($H681,DC_growth_AGS!$A$665:$A$673,DC_growth_AGS!$O$665:$O$673,"Not found",0)</f>
        <v>0.61047382917385584</v>
      </c>
      <c r="J681" s="355">
        <v>2031</v>
      </c>
      <c r="K681" s="362">
        <f>_xlfn.XLOOKUP($A681,'Total project cost for DCs'!$A$4:$A$111,'Total project cost for DCs'!U$4:U$111,0,0)*_xlfn.XLOOKUP($A681,Drury_beneficiary_allocation!$A$5:$A$104,Drury_beneficiary_allocation!$H$5:$H$104,0,0)</f>
        <v>0</v>
      </c>
      <c r="L681" s="362">
        <f>_xlfn.XLOOKUP($A681,'Total project cost for DCs'!$A$4:$A$111,'Total project cost for DCs'!V$4:V$111,0,0)*_xlfn.XLOOKUP($A681,Drury_beneficiary_allocation!$A$5:$A$104,Drury_beneficiary_allocation!$H$5:$H$104,0,0)</f>
        <v>0</v>
      </c>
      <c r="M681" s="362">
        <f>_xlfn.XLOOKUP($A681,'Total project cost for DCs'!$A$4:$A$111,'Total project cost for DCs'!W$4:W$111,0,0)*_xlfn.XLOOKUP($A681,Drury_beneficiary_allocation!$A$5:$A$104,Drury_beneficiary_allocation!$H$5:$H$104,0,0)</f>
        <v>0</v>
      </c>
      <c r="N681" s="362">
        <f>_xlfn.XLOOKUP($A681,'Total project cost for DCs'!$A$4:$A$111,'Total project cost for DCs'!X$4:X$111,0,0)*_xlfn.XLOOKUP($A681,Drury_beneficiary_allocation!$A$5:$A$104,Drury_beneficiary_allocation!$H$5:$H$104,0,0)</f>
        <v>0</v>
      </c>
      <c r="O681" s="362">
        <f>_xlfn.XLOOKUP($A681,'Total project cost for DCs'!$A$4:$A$111,'Total project cost for DCs'!Y$4:Y$111,0,0)*_xlfn.XLOOKUP($A681,Drury_beneficiary_allocation!$A$5:$A$104,Drury_beneficiary_allocation!$H$5:$H$104,0,0)</f>
        <v>0</v>
      </c>
      <c r="P681" s="362">
        <f>_xlfn.XLOOKUP($A681,'Total project cost for DCs'!$A$4:$A$111,'Total project cost for DCs'!Z$4:Z$111,0,0)*_xlfn.XLOOKUP($A681,Drury_beneficiary_allocation!$A$5:$A$104,Drury_beneficiary_allocation!$H$5:$H$104,0,0)</f>
        <v>0</v>
      </c>
      <c r="Q681" s="362">
        <f>_xlfn.XLOOKUP($A681,'Total project cost for DCs'!$A$4:$A$111,'Total project cost for DCs'!AA$4:AA$111,0,0)*_xlfn.XLOOKUP($A681,Drury_beneficiary_allocation!$A$5:$A$104,Drury_beneficiary_allocation!$H$5:$H$104,0,0)</f>
        <v>0</v>
      </c>
      <c r="R681" s="362">
        <f>_xlfn.XLOOKUP($A681,'Total project cost for DCs'!$A$4:$A$111,'Total project cost for DCs'!AB$4:AB$111,0,0)*_xlfn.XLOOKUP($A681,Drury_beneficiary_allocation!$A$5:$A$104,Drury_beneficiary_allocation!$H$5:$H$104,0,0)</f>
        <v>0</v>
      </c>
      <c r="S681" s="362">
        <f>_xlfn.XLOOKUP($A681,'Total project cost for DCs'!$A$4:$A$111,'Total project cost for DCs'!AC$4:AC$111,0,0)*_xlfn.XLOOKUP($A681,Drury_beneficiary_allocation!$A$5:$A$104,Drury_beneficiary_allocation!$H$5:$H$104,0,0)</f>
        <v>0</v>
      </c>
      <c r="T681" s="362">
        <f>_xlfn.XLOOKUP($A681,'Total project cost for DCs'!$A$4:$A$111,'Total project cost for DCs'!AD$4:AD$111,0,0)*_xlfn.XLOOKUP($A681,Drury_beneficiary_allocation!$A$5:$A$104,Drury_beneficiary_allocation!$H$5:$H$104,0,0)</f>
        <v>0</v>
      </c>
      <c r="U681" s="362">
        <f>_xlfn.XLOOKUP($A681,'Total project cost for DCs'!$A$4:$A$111,'Total project cost for DCs'!AE$4:AE$111,0,0)*_xlfn.XLOOKUP($A681,Drury_beneficiary_allocation!$A$5:$A$104,Drury_beneficiary_allocation!$H$5:$H$104,0,0)</f>
        <v>0</v>
      </c>
      <c r="V681" s="362">
        <f>_xlfn.XLOOKUP($A681,'Total project cost for DCs'!$A$4:$A$111,'Total project cost for DCs'!AF$4:AF$111,0,0)*_xlfn.XLOOKUP($A681,Drury_beneficiary_allocation!$A$5:$A$104,Drury_beneficiary_allocation!$H$5:$H$104,0,0)</f>
        <v>0</v>
      </c>
      <c r="W681" s="362">
        <f>_xlfn.XLOOKUP($A681,'Total project cost for DCs'!$A$4:$A$111,'Total project cost for DCs'!AG$4:AG$111,0,0)*_xlfn.XLOOKUP($A681,Drury_beneficiary_allocation!$A$5:$A$104,Drury_beneficiary_allocation!$H$5:$H$104,0,0)</f>
        <v>0</v>
      </c>
      <c r="X681" s="362">
        <f>_xlfn.XLOOKUP($A681,'Total project cost for DCs'!$A$4:$A$111,'Total project cost for DCs'!AH$4:AH$111,0,0)*_xlfn.XLOOKUP($A681,Drury_beneficiary_allocation!$A$5:$A$104,Drury_beneficiary_allocation!$H$5:$H$104,0,0)</f>
        <v>0</v>
      </c>
      <c r="Y681" s="362">
        <f>_xlfn.XLOOKUP($A681,'Total project cost for DCs'!$A$4:$A$111,'Total project cost for DCs'!AI$4:AI$111,0,0)*_xlfn.XLOOKUP($A681,Drury_beneficiary_allocation!$A$5:$A$104,Drury_beneficiary_allocation!$H$5:$H$104,0,0)</f>
        <v>0</v>
      </c>
      <c r="Z681" s="362">
        <f>_xlfn.XLOOKUP($A681,'Total project cost for DCs'!$A$4:$A$111,'Total project cost for DCs'!AJ$4:AJ$111,0,0)*_xlfn.XLOOKUP($A681,Drury_beneficiary_allocation!$A$5:$A$104,Drury_beneficiary_allocation!$H$5:$H$104,0,0)</f>
        <v>0</v>
      </c>
      <c r="AA681" s="362">
        <f>_xlfn.XLOOKUP($A681,'Total project cost for DCs'!$A$4:$A$111,'Total project cost for DCs'!AK$4:AK$111,0,0)*_xlfn.XLOOKUP($A681,Drury_beneficiary_allocation!$A$5:$A$104,Drury_beneficiary_allocation!$H$5:$H$104,0,0)</f>
        <v>0</v>
      </c>
      <c r="AB681" s="362">
        <f>_xlfn.XLOOKUP($A681,'Total project cost for DCs'!$A$4:$A$111,'Total project cost for DCs'!AL$4:AL$111,0,0)*_xlfn.XLOOKUP($A681,Drury_beneficiary_allocation!$A$5:$A$104,Drury_beneficiary_allocation!$H$5:$H$104,0,0)</f>
        <v>0</v>
      </c>
      <c r="AC681" s="362">
        <f>_xlfn.XLOOKUP($A681,'Total project cost for DCs'!$A$4:$A$111,'Total project cost for DCs'!AM$4:AM$111,0,0)*_xlfn.XLOOKUP($A681,Drury_beneficiary_allocation!$A$5:$A$104,Drury_beneficiary_allocation!$H$5:$H$104,0,0)</f>
        <v>0</v>
      </c>
      <c r="AD681" s="362">
        <f>_xlfn.XLOOKUP($A681,'Total project cost for DCs'!$A$4:$A$111,'Total project cost for DCs'!AN$4:AN$111,0,0)*_xlfn.XLOOKUP($A681,Drury_beneficiary_allocation!$A$5:$A$104,Drury_beneficiary_allocation!$H$5:$H$104,0,0)</f>
        <v>0</v>
      </c>
      <c r="AE681" s="363">
        <f t="shared" si="97"/>
        <v>0</v>
      </c>
      <c r="AF681" s="349"/>
      <c r="AG681" s="349">
        <f t="shared" si="99"/>
        <v>0</v>
      </c>
      <c r="AH681" s="353">
        <v>0</v>
      </c>
      <c r="AI681" s="354" t="str">
        <f t="shared" si="98"/>
        <v>Arterial</v>
      </c>
      <c r="AJ681" s="349"/>
      <c r="AK681" s="349"/>
      <c r="AL681" s="355">
        <f>_xlfn.XLOOKUP(A681,'P1 Date Adjustment'!B:B,'P1 Date Adjustment'!F:F,"not found",0)</f>
        <v>2031</v>
      </c>
      <c r="AM681" s="349">
        <f t="shared" si="100"/>
        <v>0</v>
      </c>
    </row>
    <row r="682" spans="1:39" ht="30" x14ac:dyDescent="0.25">
      <c r="A682" s="129" t="s">
        <v>430</v>
      </c>
      <c r="B682" s="358" t="s">
        <v>431</v>
      </c>
      <c r="C682" s="358" t="str">
        <f>_xlfn.XLOOKUP($A682,'Total project cost for DCs'!A:A,'Total project cost for DCs'!C:C,"Not found",0)</f>
        <v>2-lane urban- new collector with active mode on both sides + intersection improvements (TDM)</v>
      </c>
      <c r="D682" s="355" t="s">
        <v>155</v>
      </c>
      <c r="E682" s="355" t="s">
        <v>223</v>
      </c>
      <c r="H682" s="355" t="s">
        <v>833</v>
      </c>
      <c r="I682" s="359">
        <f>_xlfn.XLOOKUP($H682,DC_growth_AGS!$A$665:$A$673,DC_growth_AGS!$O$665:$O$673,"Not found",0)</f>
        <v>0.61047382917385584</v>
      </c>
      <c r="J682" s="355">
        <v>2034</v>
      </c>
      <c r="K682" s="362">
        <f>_xlfn.XLOOKUP($A682,'Total project cost for DCs'!$A$4:$A$111,'Total project cost for DCs'!U$4:U$111,0,0)*_xlfn.XLOOKUP($A682,Drury_beneficiary_allocation!$A$5:$A$104,Drury_beneficiary_allocation!$H$5:$H$104,0,0)</f>
        <v>0</v>
      </c>
      <c r="L682" s="362">
        <f>_xlfn.XLOOKUP($A682,'Total project cost for DCs'!$A$4:$A$111,'Total project cost for DCs'!V$4:V$111,0,0)*_xlfn.XLOOKUP($A682,Drury_beneficiary_allocation!$A$5:$A$104,Drury_beneficiary_allocation!$H$5:$H$104,0,0)</f>
        <v>0</v>
      </c>
      <c r="M682" s="362">
        <f>_xlfn.XLOOKUP($A682,'Total project cost for DCs'!$A$4:$A$111,'Total project cost for DCs'!W$4:W$111,0,0)*_xlfn.XLOOKUP($A682,Drury_beneficiary_allocation!$A$5:$A$104,Drury_beneficiary_allocation!$H$5:$H$104,0,0)</f>
        <v>0</v>
      </c>
      <c r="N682" s="362">
        <f>_xlfn.XLOOKUP($A682,'Total project cost for DCs'!$A$4:$A$111,'Total project cost for DCs'!X$4:X$111,0,0)*_xlfn.XLOOKUP($A682,Drury_beneficiary_allocation!$A$5:$A$104,Drury_beneficiary_allocation!$H$5:$H$104,0,0)</f>
        <v>0</v>
      </c>
      <c r="O682" s="362">
        <f>_xlfn.XLOOKUP($A682,'Total project cost for DCs'!$A$4:$A$111,'Total project cost for DCs'!Y$4:Y$111,0,0)*_xlfn.XLOOKUP($A682,Drury_beneficiary_allocation!$A$5:$A$104,Drury_beneficiary_allocation!$H$5:$H$104,0,0)</f>
        <v>0</v>
      </c>
      <c r="P682" s="362">
        <f>_xlfn.XLOOKUP($A682,'Total project cost for DCs'!$A$4:$A$111,'Total project cost for DCs'!Z$4:Z$111,0,0)*_xlfn.XLOOKUP($A682,Drury_beneficiary_allocation!$A$5:$A$104,Drury_beneficiary_allocation!$H$5:$H$104,0,0)</f>
        <v>0</v>
      </c>
      <c r="Q682" s="362">
        <f>_xlfn.XLOOKUP($A682,'Total project cost for DCs'!$A$4:$A$111,'Total project cost for DCs'!AA$4:AA$111,0,0)*_xlfn.XLOOKUP($A682,Drury_beneficiary_allocation!$A$5:$A$104,Drury_beneficiary_allocation!$H$5:$H$104,0,0)</f>
        <v>0</v>
      </c>
      <c r="R682" s="362">
        <f>_xlfn.XLOOKUP($A682,'Total project cost for DCs'!$A$4:$A$111,'Total project cost for DCs'!AB$4:AB$111,0,0)*_xlfn.XLOOKUP($A682,Drury_beneficiary_allocation!$A$5:$A$104,Drury_beneficiary_allocation!$H$5:$H$104,0,0)</f>
        <v>0</v>
      </c>
      <c r="S682" s="362">
        <f>_xlfn.XLOOKUP($A682,'Total project cost for DCs'!$A$4:$A$111,'Total project cost for DCs'!AC$4:AC$111,0,0)*_xlfn.XLOOKUP($A682,Drury_beneficiary_allocation!$A$5:$A$104,Drury_beneficiary_allocation!$H$5:$H$104,0,0)</f>
        <v>0</v>
      </c>
      <c r="T682" s="362">
        <f>_xlfn.XLOOKUP($A682,'Total project cost for DCs'!$A$4:$A$111,'Total project cost for DCs'!AD$4:AD$111,0,0)*_xlfn.XLOOKUP($A682,Drury_beneficiary_allocation!$A$5:$A$104,Drury_beneficiary_allocation!$H$5:$H$104,0,0)</f>
        <v>0</v>
      </c>
      <c r="U682" s="362">
        <f>_xlfn.XLOOKUP($A682,'Total project cost for DCs'!$A$4:$A$111,'Total project cost for DCs'!AE$4:AE$111,0,0)*_xlfn.XLOOKUP($A682,Drury_beneficiary_allocation!$A$5:$A$104,Drury_beneficiary_allocation!$H$5:$H$104,0,0)</f>
        <v>0</v>
      </c>
      <c r="V682" s="362">
        <f>_xlfn.XLOOKUP($A682,'Total project cost for DCs'!$A$4:$A$111,'Total project cost for DCs'!AF$4:AF$111,0,0)*_xlfn.XLOOKUP($A682,Drury_beneficiary_allocation!$A$5:$A$104,Drury_beneficiary_allocation!$H$5:$H$104,0,0)</f>
        <v>0</v>
      </c>
      <c r="W682" s="362">
        <f>_xlfn.XLOOKUP($A682,'Total project cost for DCs'!$A$4:$A$111,'Total project cost for DCs'!AG$4:AG$111,0,0)*_xlfn.XLOOKUP($A682,Drury_beneficiary_allocation!$A$5:$A$104,Drury_beneficiary_allocation!$H$5:$H$104,0,0)</f>
        <v>0</v>
      </c>
      <c r="X682" s="362">
        <f>_xlfn.XLOOKUP($A682,'Total project cost for DCs'!$A$4:$A$111,'Total project cost for DCs'!AH$4:AH$111,0,0)*_xlfn.XLOOKUP($A682,Drury_beneficiary_allocation!$A$5:$A$104,Drury_beneficiary_allocation!$H$5:$H$104,0,0)</f>
        <v>0</v>
      </c>
      <c r="Y682" s="362">
        <f>_xlfn.XLOOKUP($A682,'Total project cost for DCs'!$A$4:$A$111,'Total project cost for DCs'!AI$4:AI$111,0,0)*_xlfn.XLOOKUP($A682,Drury_beneficiary_allocation!$A$5:$A$104,Drury_beneficiary_allocation!$H$5:$H$104,0,0)</f>
        <v>0</v>
      </c>
      <c r="Z682" s="362">
        <f>_xlfn.XLOOKUP($A682,'Total project cost for DCs'!$A$4:$A$111,'Total project cost for DCs'!AJ$4:AJ$111,0,0)*_xlfn.XLOOKUP($A682,Drury_beneficiary_allocation!$A$5:$A$104,Drury_beneficiary_allocation!$H$5:$H$104,0,0)</f>
        <v>0</v>
      </c>
      <c r="AA682" s="362">
        <f>_xlfn.XLOOKUP($A682,'Total project cost for DCs'!$A$4:$A$111,'Total project cost for DCs'!AK$4:AK$111,0,0)*_xlfn.XLOOKUP($A682,Drury_beneficiary_allocation!$A$5:$A$104,Drury_beneficiary_allocation!$H$5:$H$104,0,0)</f>
        <v>0</v>
      </c>
      <c r="AB682" s="362">
        <f>_xlfn.XLOOKUP($A682,'Total project cost for DCs'!$A$4:$A$111,'Total project cost for DCs'!AL$4:AL$111,0,0)*_xlfn.XLOOKUP($A682,Drury_beneficiary_allocation!$A$5:$A$104,Drury_beneficiary_allocation!$H$5:$H$104,0,0)</f>
        <v>0</v>
      </c>
      <c r="AC682" s="362">
        <f>_xlfn.XLOOKUP($A682,'Total project cost for DCs'!$A$4:$A$111,'Total project cost for DCs'!AM$4:AM$111,0,0)*_xlfn.XLOOKUP($A682,Drury_beneficiary_allocation!$A$5:$A$104,Drury_beneficiary_allocation!$H$5:$H$104,0,0)</f>
        <v>0</v>
      </c>
      <c r="AD682" s="362">
        <f>_xlfn.XLOOKUP($A682,'Total project cost for DCs'!$A$4:$A$111,'Total project cost for DCs'!AN$4:AN$111,0,0)*_xlfn.XLOOKUP($A682,Drury_beneficiary_allocation!$A$5:$A$104,Drury_beneficiary_allocation!$H$5:$H$104,0,0)</f>
        <v>0</v>
      </c>
      <c r="AE682" s="363">
        <f t="shared" si="97"/>
        <v>0</v>
      </c>
      <c r="AF682" s="349"/>
      <c r="AG682" s="349">
        <f t="shared" si="99"/>
        <v>0</v>
      </c>
      <c r="AH682" s="353">
        <v>0</v>
      </c>
      <c r="AI682" s="354" t="str">
        <f t="shared" si="98"/>
        <v>Collector</v>
      </c>
      <c r="AJ682" s="349"/>
      <c r="AK682" s="349"/>
      <c r="AL682" s="355">
        <f>_xlfn.XLOOKUP(A682,'P1 Date Adjustment'!B:B,'P1 Date Adjustment'!F:F,"not found",0)</f>
        <v>2034</v>
      </c>
      <c r="AM682" s="349">
        <f t="shared" si="100"/>
        <v>0</v>
      </c>
    </row>
    <row r="683" spans="1:39" ht="45" x14ac:dyDescent="0.25">
      <c r="A683" s="129">
        <v>58</v>
      </c>
      <c r="B683" s="358" t="s">
        <v>441</v>
      </c>
      <c r="C683" s="358" t="str">
        <f>_xlfn.XLOOKUP($A683,'Total project cost for DCs'!A:A,'Total project cost for DCs'!C:C,"Not found",0)</f>
        <v>2-lane urban- upgrade existing road layout with active modes on both sides + intersection improvements (TDM)</v>
      </c>
      <c r="D683" s="355" t="s">
        <v>155</v>
      </c>
      <c r="E683" s="355" t="s">
        <v>199</v>
      </c>
      <c r="H683" s="355" t="s">
        <v>833</v>
      </c>
      <c r="I683" s="359">
        <f>_xlfn.XLOOKUP($H683,DC_growth_AGS!$A$665:$A$673,DC_growth_AGS!$O$665:$O$673,"Not found",0)</f>
        <v>0.61047382917385584</v>
      </c>
      <c r="J683" s="355">
        <v>2033</v>
      </c>
      <c r="K683" s="362">
        <f>_xlfn.XLOOKUP($A683,'Total project cost for DCs'!$A$4:$A$111,'Total project cost for DCs'!U$4:U$111,0,0)*_xlfn.XLOOKUP($A683,Drury_beneficiary_allocation!$A$5:$A$104,Drury_beneficiary_allocation!$H$5:$H$104,0,0)</f>
        <v>0</v>
      </c>
      <c r="L683" s="362">
        <f>_xlfn.XLOOKUP($A683,'Total project cost for DCs'!$A$4:$A$111,'Total project cost for DCs'!V$4:V$111,0,0)*_xlfn.XLOOKUP($A683,Drury_beneficiary_allocation!$A$5:$A$104,Drury_beneficiary_allocation!$H$5:$H$104,0,0)</f>
        <v>0</v>
      </c>
      <c r="M683" s="362">
        <f>_xlfn.XLOOKUP($A683,'Total project cost for DCs'!$A$4:$A$111,'Total project cost for DCs'!W$4:W$111,0,0)*_xlfn.XLOOKUP($A683,Drury_beneficiary_allocation!$A$5:$A$104,Drury_beneficiary_allocation!$H$5:$H$104,0,0)</f>
        <v>0</v>
      </c>
      <c r="N683" s="362">
        <f>_xlfn.XLOOKUP($A683,'Total project cost for DCs'!$A$4:$A$111,'Total project cost for DCs'!X$4:X$111,0,0)*_xlfn.XLOOKUP($A683,Drury_beneficiary_allocation!$A$5:$A$104,Drury_beneficiary_allocation!$H$5:$H$104,0,0)</f>
        <v>0</v>
      </c>
      <c r="O683" s="362">
        <f>_xlfn.XLOOKUP($A683,'Total project cost for DCs'!$A$4:$A$111,'Total project cost for DCs'!Y$4:Y$111,0,0)*_xlfn.XLOOKUP($A683,Drury_beneficiary_allocation!$A$5:$A$104,Drury_beneficiary_allocation!$H$5:$H$104,0,0)</f>
        <v>0</v>
      </c>
      <c r="P683" s="362">
        <f>_xlfn.XLOOKUP($A683,'Total project cost for DCs'!$A$4:$A$111,'Total project cost for DCs'!Z$4:Z$111,0,0)*_xlfn.XLOOKUP($A683,Drury_beneficiary_allocation!$A$5:$A$104,Drury_beneficiary_allocation!$H$5:$H$104,0,0)</f>
        <v>0</v>
      </c>
      <c r="Q683" s="362">
        <f>_xlfn.XLOOKUP($A683,'Total project cost for DCs'!$A$4:$A$111,'Total project cost for DCs'!AA$4:AA$111,0,0)*_xlfn.XLOOKUP($A683,Drury_beneficiary_allocation!$A$5:$A$104,Drury_beneficiary_allocation!$H$5:$H$104,0,0)</f>
        <v>0</v>
      </c>
      <c r="R683" s="362">
        <f>_xlfn.XLOOKUP($A683,'Total project cost for DCs'!$A$4:$A$111,'Total project cost for DCs'!AB$4:AB$111,0,0)*_xlfn.XLOOKUP($A683,Drury_beneficiary_allocation!$A$5:$A$104,Drury_beneficiary_allocation!$H$5:$H$104,0,0)</f>
        <v>0</v>
      </c>
      <c r="S683" s="362">
        <f>_xlfn.XLOOKUP($A683,'Total project cost for DCs'!$A$4:$A$111,'Total project cost for DCs'!AC$4:AC$111,0,0)*_xlfn.XLOOKUP($A683,Drury_beneficiary_allocation!$A$5:$A$104,Drury_beneficiary_allocation!$H$5:$H$104,0,0)</f>
        <v>0</v>
      </c>
      <c r="T683" s="362">
        <f>_xlfn.XLOOKUP($A683,'Total project cost for DCs'!$A$4:$A$111,'Total project cost for DCs'!AD$4:AD$111,0,0)*_xlfn.XLOOKUP($A683,Drury_beneficiary_allocation!$A$5:$A$104,Drury_beneficiary_allocation!$H$5:$H$104,0,0)</f>
        <v>0</v>
      </c>
      <c r="U683" s="362">
        <f>_xlfn.XLOOKUP($A683,'Total project cost for DCs'!$A$4:$A$111,'Total project cost for DCs'!AE$4:AE$111,0,0)*_xlfn.XLOOKUP($A683,Drury_beneficiary_allocation!$A$5:$A$104,Drury_beneficiary_allocation!$H$5:$H$104,0,0)</f>
        <v>0</v>
      </c>
      <c r="V683" s="362">
        <f>_xlfn.XLOOKUP($A683,'Total project cost for DCs'!$A$4:$A$111,'Total project cost for DCs'!AF$4:AF$111,0,0)*_xlfn.XLOOKUP($A683,Drury_beneficiary_allocation!$A$5:$A$104,Drury_beneficiary_allocation!$H$5:$H$104,0,0)</f>
        <v>0</v>
      </c>
      <c r="W683" s="362">
        <f>_xlfn.XLOOKUP($A683,'Total project cost for DCs'!$A$4:$A$111,'Total project cost for DCs'!AG$4:AG$111,0,0)*_xlfn.XLOOKUP($A683,Drury_beneficiary_allocation!$A$5:$A$104,Drury_beneficiary_allocation!$H$5:$H$104,0,0)</f>
        <v>0</v>
      </c>
      <c r="X683" s="362">
        <f>_xlfn.XLOOKUP($A683,'Total project cost for DCs'!$A$4:$A$111,'Total project cost for DCs'!AH$4:AH$111,0,0)*_xlfn.XLOOKUP($A683,Drury_beneficiary_allocation!$A$5:$A$104,Drury_beneficiary_allocation!$H$5:$H$104,0,0)</f>
        <v>0</v>
      </c>
      <c r="Y683" s="362">
        <f>_xlfn.XLOOKUP($A683,'Total project cost for DCs'!$A$4:$A$111,'Total project cost for DCs'!AI$4:AI$111,0,0)*_xlfn.XLOOKUP($A683,Drury_beneficiary_allocation!$A$5:$A$104,Drury_beneficiary_allocation!$H$5:$H$104,0,0)</f>
        <v>0</v>
      </c>
      <c r="Z683" s="362">
        <f>_xlfn.XLOOKUP($A683,'Total project cost for DCs'!$A$4:$A$111,'Total project cost for DCs'!AJ$4:AJ$111,0,0)*_xlfn.XLOOKUP($A683,Drury_beneficiary_allocation!$A$5:$A$104,Drury_beneficiary_allocation!$H$5:$H$104,0,0)</f>
        <v>0</v>
      </c>
      <c r="AA683" s="362">
        <f>_xlfn.XLOOKUP($A683,'Total project cost for DCs'!$A$4:$A$111,'Total project cost for DCs'!AK$4:AK$111,0,0)*_xlfn.XLOOKUP($A683,Drury_beneficiary_allocation!$A$5:$A$104,Drury_beneficiary_allocation!$H$5:$H$104,0,0)</f>
        <v>0</v>
      </c>
      <c r="AB683" s="362">
        <f>_xlfn.XLOOKUP($A683,'Total project cost for DCs'!$A$4:$A$111,'Total project cost for DCs'!AL$4:AL$111,0,0)*_xlfn.XLOOKUP($A683,Drury_beneficiary_allocation!$A$5:$A$104,Drury_beneficiary_allocation!$H$5:$H$104,0,0)</f>
        <v>0</v>
      </c>
      <c r="AC683" s="362">
        <f>_xlfn.XLOOKUP($A683,'Total project cost for DCs'!$A$4:$A$111,'Total project cost for DCs'!AM$4:AM$111,0,0)*_xlfn.XLOOKUP($A683,Drury_beneficiary_allocation!$A$5:$A$104,Drury_beneficiary_allocation!$H$5:$H$104,0,0)</f>
        <v>0</v>
      </c>
      <c r="AD683" s="362">
        <f>_xlfn.XLOOKUP($A683,'Total project cost for DCs'!$A$4:$A$111,'Total project cost for DCs'!AN$4:AN$111,0,0)*_xlfn.XLOOKUP($A683,Drury_beneficiary_allocation!$A$5:$A$104,Drury_beneficiary_allocation!$H$5:$H$104,0,0)</f>
        <v>0</v>
      </c>
      <c r="AE683" s="363">
        <f t="shared" si="97"/>
        <v>0</v>
      </c>
      <c r="AF683" s="349"/>
      <c r="AG683" s="349">
        <f t="shared" si="99"/>
        <v>0</v>
      </c>
      <c r="AH683" s="353">
        <v>0</v>
      </c>
      <c r="AI683" s="354" t="str">
        <f t="shared" si="98"/>
        <v>Collector</v>
      </c>
      <c r="AJ683" s="349"/>
      <c r="AK683" s="349"/>
      <c r="AL683" s="355">
        <f>_xlfn.XLOOKUP(A683,'P1 Date Adjustment'!B:B,'P1 Date Adjustment'!F:F,"not found",0)</f>
        <v>2033</v>
      </c>
      <c r="AM683" s="349">
        <f t="shared" si="100"/>
        <v>0</v>
      </c>
    </row>
    <row r="684" spans="1:39" ht="30" x14ac:dyDescent="0.25">
      <c r="A684" s="129">
        <v>59</v>
      </c>
      <c r="B684" s="358" t="s">
        <v>443</v>
      </c>
      <c r="C684" s="358" t="str">
        <f>_xlfn.XLOOKUP($A684,'Total project cost for DCs'!A:A,'Total project cost for DCs'!C:C,"Not found",0)</f>
        <v xml:space="preserve"> 2-lane intersection (new intersection + active mode crossings)</v>
      </c>
      <c r="D684" s="355" t="s">
        <v>155</v>
      </c>
      <c r="E684" s="355" t="s">
        <v>223</v>
      </c>
      <c r="H684" s="355" t="s">
        <v>833</v>
      </c>
      <c r="I684" s="359">
        <f>_xlfn.XLOOKUP($H684,DC_growth_AGS!$A$665:$A$673,DC_growth_AGS!$O$665:$O$673,"Not found",0)</f>
        <v>0.61047382917385584</v>
      </c>
      <c r="J684" s="355">
        <v>2033</v>
      </c>
      <c r="K684" s="362">
        <f>_xlfn.XLOOKUP($A684,'Total project cost for DCs'!$A$4:$A$111,'Total project cost for DCs'!U$4:U$111,0,0)*_xlfn.XLOOKUP($A684,Drury_beneficiary_allocation!$A$5:$A$104,Drury_beneficiary_allocation!$H$5:$H$104,0,0)</f>
        <v>0</v>
      </c>
      <c r="L684" s="362">
        <f>_xlfn.XLOOKUP($A684,'Total project cost for DCs'!$A$4:$A$111,'Total project cost for DCs'!V$4:V$111,0,0)*_xlfn.XLOOKUP($A684,Drury_beneficiary_allocation!$A$5:$A$104,Drury_beneficiary_allocation!$H$5:$H$104,0,0)</f>
        <v>0</v>
      </c>
      <c r="M684" s="362">
        <f>_xlfn.XLOOKUP($A684,'Total project cost for DCs'!$A$4:$A$111,'Total project cost for DCs'!W$4:W$111,0,0)*_xlfn.XLOOKUP($A684,Drury_beneficiary_allocation!$A$5:$A$104,Drury_beneficiary_allocation!$H$5:$H$104,0,0)</f>
        <v>0</v>
      </c>
      <c r="N684" s="362">
        <f>_xlfn.XLOOKUP($A684,'Total project cost for DCs'!$A$4:$A$111,'Total project cost for DCs'!X$4:X$111,0,0)*_xlfn.XLOOKUP($A684,Drury_beneficiary_allocation!$A$5:$A$104,Drury_beneficiary_allocation!$H$5:$H$104,0,0)</f>
        <v>0</v>
      </c>
      <c r="O684" s="362">
        <f>_xlfn.XLOOKUP($A684,'Total project cost for DCs'!$A$4:$A$111,'Total project cost for DCs'!Y$4:Y$111,0,0)*_xlfn.XLOOKUP($A684,Drury_beneficiary_allocation!$A$5:$A$104,Drury_beneficiary_allocation!$H$5:$H$104,0,0)</f>
        <v>0</v>
      </c>
      <c r="P684" s="362">
        <f>_xlfn.XLOOKUP($A684,'Total project cost for DCs'!$A$4:$A$111,'Total project cost for DCs'!Z$4:Z$111,0,0)*_xlfn.XLOOKUP($A684,Drury_beneficiary_allocation!$A$5:$A$104,Drury_beneficiary_allocation!$H$5:$H$104,0,0)</f>
        <v>0</v>
      </c>
      <c r="Q684" s="362">
        <f>_xlfn.XLOOKUP($A684,'Total project cost for DCs'!$A$4:$A$111,'Total project cost for DCs'!AA$4:AA$111,0,0)*_xlfn.XLOOKUP($A684,Drury_beneficiary_allocation!$A$5:$A$104,Drury_beneficiary_allocation!$H$5:$H$104,0,0)</f>
        <v>0</v>
      </c>
      <c r="R684" s="362">
        <f>_xlfn.XLOOKUP($A684,'Total project cost for DCs'!$A$4:$A$111,'Total project cost for DCs'!AB$4:AB$111,0,0)*_xlfn.XLOOKUP($A684,Drury_beneficiary_allocation!$A$5:$A$104,Drury_beneficiary_allocation!$H$5:$H$104,0,0)</f>
        <v>0</v>
      </c>
      <c r="S684" s="362">
        <f>_xlfn.XLOOKUP($A684,'Total project cost for DCs'!$A$4:$A$111,'Total project cost for DCs'!AC$4:AC$111,0,0)*_xlfn.XLOOKUP($A684,Drury_beneficiary_allocation!$A$5:$A$104,Drury_beneficiary_allocation!$H$5:$H$104,0,0)</f>
        <v>0</v>
      </c>
      <c r="T684" s="362">
        <f>_xlfn.XLOOKUP($A684,'Total project cost for DCs'!$A$4:$A$111,'Total project cost for DCs'!AD$4:AD$111,0,0)*_xlfn.XLOOKUP($A684,Drury_beneficiary_allocation!$A$5:$A$104,Drury_beneficiary_allocation!$H$5:$H$104,0,0)</f>
        <v>0</v>
      </c>
      <c r="U684" s="362">
        <f>_xlfn.XLOOKUP($A684,'Total project cost for DCs'!$A$4:$A$111,'Total project cost for DCs'!AE$4:AE$111,0,0)*_xlfn.XLOOKUP($A684,Drury_beneficiary_allocation!$A$5:$A$104,Drury_beneficiary_allocation!$H$5:$H$104,0,0)</f>
        <v>0</v>
      </c>
      <c r="V684" s="362">
        <f>_xlfn.XLOOKUP($A684,'Total project cost for DCs'!$A$4:$A$111,'Total project cost for DCs'!AF$4:AF$111,0,0)*_xlfn.XLOOKUP($A684,Drury_beneficiary_allocation!$A$5:$A$104,Drury_beneficiary_allocation!$H$5:$H$104,0,0)</f>
        <v>0</v>
      </c>
      <c r="W684" s="362">
        <f>_xlfn.XLOOKUP($A684,'Total project cost for DCs'!$A$4:$A$111,'Total project cost for DCs'!AG$4:AG$111,0,0)*_xlfn.XLOOKUP($A684,Drury_beneficiary_allocation!$A$5:$A$104,Drury_beneficiary_allocation!$H$5:$H$104,0,0)</f>
        <v>0</v>
      </c>
      <c r="X684" s="362">
        <f>_xlfn.XLOOKUP($A684,'Total project cost for DCs'!$A$4:$A$111,'Total project cost for DCs'!AH$4:AH$111,0,0)*_xlfn.XLOOKUP($A684,Drury_beneficiary_allocation!$A$5:$A$104,Drury_beneficiary_allocation!$H$5:$H$104,0,0)</f>
        <v>0</v>
      </c>
      <c r="Y684" s="362">
        <f>_xlfn.XLOOKUP($A684,'Total project cost for DCs'!$A$4:$A$111,'Total project cost for DCs'!AI$4:AI$111,0,0)*_xlfn.XLOOKUP($A684,Drury_beneficiary_allocation!$A$5:$A$104,Drury_beneficiary_allocation!$H$5:$H$104,0,0)</f>
        <v>0</v>
      </c>
      <c r="Z684" s="362">
        <f>_xlfn.XLOOKUP($A684,'Total project cost for DCs'!$A$4:$A$111,'Total project cost for DCs'!AJ$4:AJ$111,0,0)*_xlfn.XLOOKUP($A684,Drury_beneficiary_allocation!$A$5:$A$104,Drury_beneficiary_allocation!$H$5:$H$104,0,0)</f>
        <v>0</v>
      </c>
      <c r="AA684" s="362">
        <f>_xlfn.XLOOKUP($A684,'Total project cost for DCs'!$A$4:$A$111,'Total project cost for DCs'!AK$4:AK$111,0,0)*_xlfn.XLOOKUP($A684,Drury_beneficiary_allocation!$A$5:$A$104,Drury_beneficiary_allocation!$H$5:$H$104,0,0)</f>
        <v>0</v>
      </c>
      <c r="AB684" s="362">
        <f>_xlfn.XLOOKUP($A684,'Total project cost for DCs'!$A$4:$A$111,'Total project cost for DCs'!AL$4:AL$111,0,0)*_xlfn.XLOOKUP($A684,Drury_beneficiary_allocation!$A$5:$A$104,Drury_beneficiary_allocation!$H$5:$H$104,0,0)</f>
        <v>0</v>
      </c>
      <c r="AC684" s="362">
        <f>_xlfn.XLOOKUP($A684,'Total project cost for DCs'!$A$4:$A$111,'Total project cost for DCs'!AM$4:AM$111,0,0)*_xlfn.XLOOKUP($A684,Drury_beneficiary_allocation!$A$5:$A$104,Drury_beneficiary_allocation!$H$5:$H$104,0,0)</f>
        <v>0</v>
      </c>
      <c r="AD684" s="362">
        <f>_xlfn.XLOOKUP($A684,'Total project cost for DCs'!$A$4:$A$111,'Total project cost for DCs'!AN$4:AN$111,0,0)*_xlfn.XLOOKUP($A684,Drury_beneficiary_allocation!$A$5:$A$104,Drury_beneficiary_allocation!$H$5:$H$104,0,0)</f>
        <v>0</v>
      </c>
      <c r="AE684" s="363">
        <f t="shared" si="97"/>
        <v>0</v>
      </c>
      <c r="AF684" s="349"/>
      <c r="AG684" s="349">
        <f t="shared" si="99"/>
        <v>0</v>
      </c>
      <c r="AH684" s="353">
        <v>0</v>
      </c>
      <c r="AI684" s="354" t="str">
        <f t="shared" si="98"/>
        <v>Collector</v>
      </c>
      <c r="AJ684" s="349"/>
      <c r="AK684" s="349"/>
      <c r="AL684" s="355">
        <f>_xlfn.XLOOKUP(A684,'P1 Date Adjustment'!B:B,'P1 Date Adjustment'!F:F,"not found",0)</f>
        <v>2033</v>
      </c>
      <c r="AM684" s="349">
        <f t="shared" si="100"/>
        <v>0</v>
      </c>
    </row>
    <row r="685" spans="1:39" ht="30" x14ac:dyDescent="0.25">
      <c r="A685" s="129" t="s">
        <v>452</v>
      </c>
      <c r="B685" s="358" t="s">
        <v>453</v>
      </c>
      <c r="C685" s="358" t="str">
        <f>_xlfn.XLOOKUP($A685,'Total project cost for DCs'!A:A,'Total project cost for DCs'!C:C,"Not found",0)</f>
        <v>2-lane urban- new road layout with active modes on both sides (TDM)</v>
      </c>
      <c r="D685" s="355" t="s">
        <v>155</v>
      </c>
      <c r="E685" s="355" t="s">
        <v>227</v>
      </c>
      <c r="H685" s="355" t="s">
        <v>833</v>
      </c>
      <c r="I685" s="359">
        <f>_xlfn.XLOOKUP($H685,DC_growth_AGS!$A$665:$A$673,DC_growth_AGS!$O$665:$O$673,"Not found",0)</f>
        <v>0.61047382917385584</v>
      </c>
      <c r="J685" s="355">
        <v>2036</v>
      </c>
      <c r="K685" s="362">
        <f>_xlfn.XLOOKUP($A685,'Total project cost for DCs'!$A$4:$A$111,'Total project cost for DCs'!U$4:U$111,0,0)*_xlfn.XLOOKUP($A685,Drury_beneficiary_allocation!$A$5:$A$104,Drury_beneficiary_allocation!$H$5:$H$104,0,0)</f>
        <v>0</v>
      </c>
      <c r="L685" s="362">
        <f>_xlfn.XLOOKUP($A685,'Total project cost for DCs'!$A$4:$A$111,'Total project cost for DCs'!V$4:V$111,0,0)*_xlfn.XLOOKUP($A685,Drury_beneficiary_allocation!$A$5:$A$104,Drury_beneficiary_allocation!$H$5:$H$104,0,0)</f>
        <v>0</v>
      </c>
      <c r="M685" s="362">
        <f>_xlfn.XLOOKUP($A685,'Total project cost for DCs'!$A$4:$A$111,'Total project cost for DCs'!W$4:W$111,0,0)*_xlfn.XLOOKUP($A685,Drury_beneficiary_allocation!$A$5:$A$104,Drury_beneficiary_allocation!$H$5:$H$104,0,0)</f>
        <v>0</v>
      </c>
      <c r="N685" s="362">
        <f>_xlfn.XLOOKUP($A685,'Total project cost for DCs'!$A$4:$A$111,'Total project cost for DCs'!X$4:X$111,0,0)*_xlfn.XLOOKUP($A685,Drury_beneficiary_allocation!$A$5:$A$104,Drury_beneficiary_allocation!$H$5:$H$104,0,0)</f>
        <v>0</v>
      </c>
      <c r="O685" s="362">
        <f>_xlfn.XLOOKUP($A685,'Total project cost for DCs'!$A$4:$A$111,'Total project cost for DCs'!Y$4:Y$111,0,0)*_xlfn.XLOOKUP($A685,Drury_beneficiary_allocation!$A$5:$A$104,Drury_beneficiary_allocation!$H$5:$H$104,0,0)</f>
        <v>0</v>
      </c>
      <c r="P685" s="362">
        <f>_xlfn.XLOOKUP($A685,'Total project cost for DCs'!$A$4:$A$111,'Total project cost for DCs'!Z$4:Z$111,0,0)*_xlfn.XLOOKUP($A685,Drury_beneficiary_allocation!$A$5:$A$104,Drury_beneficiary_allocation!$H$5:$H$104,0,0)</f>
        <v>0</v>
      </c>
      <c r="Q685" s="362">
        <f>_xlfn.XLOOKUP($A685,'Total project cost for DCs'!$A$4:$A$111,'Total project cost for DCs'!AA$4:AA$111,0,0)*_xlfn.XLOOKUP($A685,Drury_beneficiary_allocation!$A$5:$A$104,Drury_beneficiary_allocation!$H$5:$H$104,0,0)</f>
        <v>0</v>
      </c>
      <c r="R685" s="362">
        <f>_xlfn.XLOOKUP($A685,'Total project cost for DCs'!$A$4:$A$111,'Total project cost for DCs'!AB$4:AB$111,0,0)*_xlfn.XLOOKUP($A685,Drury_beneficiary_allocation!$A$5:$A$104,Drury_beneficiary_allocation!$H$5:$H$104,0,0)</f>
        <v>0</v>
      </c>
      <c r="S685" s="362">
        <f>_xlfn.XLOOKUP($A685,'Total project cost for DCs'!$A$4:$A$111,'Total project cost for DCs'!AC$4:AC$111,0,0)*_xlfn.XLOOKUP($A685,Drury_beneficiary_allocation!$A$5:$A$104,Drury_beneficiary_allocation!$H$5:$H$104,0,0)</f>
        <v>0</v>
      </c>
      <c r="T685" s="362">
        <f>_xlfn.XLOOKUP($A685,'Total project cost for DCs'!$A$4:$A$111,'Total project cost for DCs'!AD$4:AD$111,0,0)*_xlfn.XLOOKUP($A685,Drury_beneficiary_allocation!$A$5:$A$104,Drury_beneficiary_allocation!$H$5:$H$104,0,0)</f>
        <v>0</v>
      </c>
      <c r="U685" s="362">
        <f>_xlfn.XLOOKUP($A685,'Total project cost for DCs'!$A$4:$A$111,'Total project cost for DCs'!AE$4:AE$111,0,0)*_xlfn.XLOOKUP($A685,Drury_beneficiary_allocation!$A$5:$A$104,Drury_beneficiary_allocation!$H$5:$H$104,0,0)</f>
        <v>0</v>
      </c>
      <c r="V685" s="362">
        <f>_xlfn.XLOOKUP($A685,'Total project cost for DCs'!$A$4:$A$111,'Total project cost for DCs'!AF$4:AF$111,0,0)*_xlfn.XLOOKUP($A685,Drury_beneficiary_allocation!$A$5:$A$104,Drury_beneficiary_allocation!$H$5:$H$104,0,0)</f>
        <v>0</v>
      </c>
      <c r="W685" s="362">
        <f>_xlfn.XLOOKUP($A685,'Total project cost for DCs'!$A$4:$A$111,'Total project cost for DCs'!AG$4:AG$111,0,0)*_xlfn.XLOOKUP($A685,Drury_beneficiary_allocation!$A$5:$A$104,Drury_beneficiary_allocation!$H$5:$H$104,0,0)</f>
        <v>0</v>
      </c>
      <c r="X685" s="362">
        <f>_xlfn.XLOOKUP($A685,'Total project cost for DCs'!$A$4:$A$111,'Total project cost for DCs'!AH$4:AH$111,0,0)*_xlfn.XLOOKUP($A685,Drury_beneficiary_allocation!$A$5:$A$104,Drury_beneficiary_allocation!$H$5:$H$104,0,0)</f>
        <v>0</v>
      </c>
      <c r="Y685" s="362">
        <f>_xlfn.XLOOKUP($A685,'Total project cost for DCs'!$A$4:$A$111,'Total project cost for DCs'!AI$4:AI$111,0,0)*_xlfn.XLOOKUP($A685,Drury_beneficiary_allocation!$A$5:$A$104,Drury_beneficiary_allocation!$H$5:$H$104,0,0)</f>
        <v>0</v>
      </c>
      <c r="Z685" s="362">
        <f>_xlfn.XLOOKUP($A685,'Total project cost for DCs'!$A$4:$A$111,'Total project cost for DCs'!AJ$4:AJ$111,0,0)*_xlfn.XLOOKUP($A685,Drury_beneficiary_allocation!$A$5:$A$104,Drury_beneficiary_allocation!$H$5:$H$104,0,0)</f>
        <v>0</v>
      </c>
      <c r="AA685" s="362">
        <f>_xlfn.XLOOKUP($A685,'Total project cost for DCs'!$A$4:$A$111,'Total project cost for DCs'!AK$4:AK$111,0,0)*_xlfn.XLOOKUP($A685,Drury_beneficiary_allocation!$A$5:$A$104,Drury_beneficiary_allocation!$H$5:$H$104,0,0)</f>
        <v>0</v>
      </c>
      <c r="AB685" s="362">
        <f>_xlfn.XLOOKUP($A685,'Total project cost for DCs'!$A$4:$A$111,'Total project cost for DCs'!AL$4:AL$111,0,0)*_xlfn.XLOOKUP($A685,Drury_beneficiary_allocation!$A$5:$A$104,Drury_beneficiary_allocation!$H$5:$H$104,0,0)</f>
        <v>0</v>
      </c>
      <c r="AC685" s="362">
        <f>_xlfn.XLOOKUP($A685,'Total project cost for DCs'!$A$4:$A$111,'Total project cost for DCs'!AM$4:AM$111,0,0)*_xlfn.XLOOKUP($A685,Drury_beneficiary_allocation!$A$5:$A$104,Drury_beneficiary_allocation!$H$5:$H$104,0,0)</f>
        <v>0</v>
      </c>
      <c r="AD685" s="362">
        <f>_xlfn.XLOOKUP($A685,'Total project cost for DCs'!$A$4:$A$111,'Total project cost for DCs'!AN$4:AN$111,0,0)*_xlfn.XLOOKUP($A685,Drury_beneficiary_allocation!$A$5:$A$104,Drury_beneficiary_allocation!$H$5:$H$104,0,0)</f>
        <v>0</v>
      </c>
      <c r="AE685" s="363">
        <f t="shared" si="97"/>
        <v>0</v>
      </c>
      <c r="AF685" s="349"/>
      <c r="AG685" s="349">
        <f t="shared" si="99"/>
        <v>0</v>
      </c>
      <c r="AH685" s="353">
        <v>0</v>
      </c>
      <c r="AI685" s="354" t="str">
        <f t="shared" si="98"/>
        <v>Arterial</v>
      </c>
      <c r="AJ685" s="349"/>
      <c r="AK685" s="349"/>
      <c r="AL685" s="355">
        <f>_xlfn.XLOOKUP(A685,'P1 Date Adjustment'!B:B,'P1 Date Adjustment'!F:F,"not found",0)</f>
        <v>2036</v>
      </c>
      <c r="AM685" s="349">
        <f t="shared" si="100"/>
        <v>0</v>
      </c>
    </row>
    <row r="686" spans="1:39" ht="30" x14ac:dyDescent="0.25">
      <c r="A686" s="129" t="s">
        <v>454</v>
      </c>
      <c r="B686" s="358" t="s">
        <v>455</v>
      </c>
      <c r="C686" s="358" t="str">
        <f>_xlfn.XLOOKUP($A686,'Total project cost for DCs'!A:A,'Total project cost for DCs'!C:C,"Not found",0)</f>
        <v>2-lane urban- new road layout with active modes on both sides (TDM)</v>
      </c>
      <c r="D686" s="355" t="s">
        <v>155</v>
      </c>
      <c r="E686" s="355" t="s">
        <v>345</v>
      </c>
      <c r="H686" s="355" t="s">
        <v>833</v>
      </c>
      <c r="I686" s="359">
        <f>_xlfn.XLOOKUP($H686,DC_growth_AGS!$A$665:$A$673,DC_growth_AGS!$O$665:$O$673,"Not found",0)</f>
        <v>0.61047382917385584</v>
      </c>
      <c r="J686" s="355">
        <v>2036</v>
      </c>
      <c r="K686" s="362">
        <f>_xlfn.XLOOKUP($A686,'Total project cost for DCs'!$A$4:$A$111,'Total project cost for DCs'!U$4:U$111,0,0)*_xlfn.XLOOKUP($A686,Drury_beneficiary_allocation!$A$5:$A$104,Drury_beneficiary_allocation!$H$5:$H$104,0,0)</f>
        <v>0</v>
      </c>
      <c r="L686" s="362">
        <f>_xlfn.XLOOKUP($A686,'Total project cost for DCs'!$A$4:$A$111,'Total project cost for DCs'!V$4:V$111,0,0)*_xlfn.XLOOKUP($A686,Drury_beneficiary_allocation!$A$5:$A$104,Drury_beneficiary_allocation!$H$5:$H$104,0,0)</f>
        <v>0</v>
      </c>
      <c r="M686" s="362">
        <f>_xlfn.XLOOKUP($A686,'Total project cost for DCs'!$A$4:$A$111,'Total project cost for DCs'!W$4:W$111,0,0)*_xlfn.XLOOKUP($A686,Drury_beneficiary_allocation!$A$5:$A$104,Drury_beneficiary_allocation!$H$5:$H$104,0,0)</f>
        <v>0</v>
      </c>
      <c r="N686" s="362">
        <f>_xlfn.XLOOKUP($A686,'Total project cost for DCs'!$A$4:$A$111,'Total project cost for DCs'!X$4:X$111,0,0)*_xlfn.XLOOKUP($A686,Drury_beneficiary_allocation!$A$5:$A$104,Drury_beneficiary_allocation!$H$5:$H$104,0,0)</f>
        <v>0</v>
      </c>
      <c r="O686" s="362">
        <f>_xlfn.XLOOKUP($A686,'Total project cost for DCs'!$A$4:$A$111,'Total project cost for DCs'!Y$4:Y$111,0,0)*_xlfn.XLOOKUP($A686,Drury_beneficiary_allocation!$A$5:$A$104,Drury_beneficiary_allocation!$H$5:$H$104,0,0)</f>
        <v>0</v>
      </c>
      <c r="P686" s="362">
        <f>_xlfn.XLOOKUP($A686,'Total project cost for DCs'!$A$4:$A$111,'Total project cost for DCs'!Z$4:Z$111,0,0)*_xlfn.XLOOKUP($A686,Drury_beneficiary_allocation!$A$5:$A$104,Drury_beneficiary_allocation!$H$5:$H$104,0,0)</f>
        <v>0</v>
      </c>
      <c r="Q686" s="362">
        <f>_xlfn.XLOOKUP($A686,'Total project cost for DCs'!$A$4:$A$111,'Total project cost for DCs'!AA$4:AA$111,0,0)*_xlfn.XLOOKUP($A686,Drury_beneficiary_allocation!$A$5:$A$104,Drury_beneficiary_allocation!$H$5:$H$104,0,0)</f>
        <v>0</v>
      </c>
      <c r="R686" s="362">
        <f>_xlfn.XLOOKUP($A686,'Total project cost for DCs'!$A$4:$A$111,'Total project cost for DCs'!AB$4:AB$111,0,0)*_xlfn.XLOOKUP($A686,Drury_beneficiary_allocation!$A$5:$A$104,Drury_beneficiary_allocation!$H$5:$H$104,0,0)</f>
        <v>0</v>
      </c>
      <c r="S686" s="362">
        <f>_xlfn.XLOOKUP($A686,'Total project cost for DCs'!$A$4:$A$111,'Total project cost for DCs'!AC$4:AC$111,0,0)*_xlfn.XLOOKUP($A686,Drury_beneficiary_allocation!$A$5:$A$104,Drury_beneficiary_allocation!$H$5:$H$104,0,0)</f>
        <v>0</v>
      </c>
      <c r="T686" s="362">
        <f>_xlfn.XLOOKUP($A686,'Total project cost for DCs'!$A$4:$A$111,'Total project cost for DCs'!AD$4:AD$111,0,0)*_xlfn.XLOOKUP($A686,Drury_beneficiary_allocation!$A$5:$A$104,Drury_beneficiary_allocation!$H$5:$H$104,0,0)</f>
        <v>0</v>
      </c>
      <c r="U686" s="362">
        <f>_xlfn.XLOOKUP($A686,'Total project cost for DCs'!$A$4:$A$111,'Total project cost for DCs'!AE$4:AE$111,0,0)*_xlfn.XLOOKUP($A686,Drury_beneficiary_allocation!$A$5:$A$104,Drury_beneficiary_allocation!$H$5:$H$104,0,0)</f>
        <v>0</v>
      </c>
      <c r="V686" s="362">
        <f>_xlfn.XLOOKUP($A686,'Total project cost for DCs'!$A$4:$A$111,'Total project cost for DCs'!AF$4:AF$111,0,0)*_xlfn.XLOOKUP($A686,Drury_beneficiary_allocation!$A$5:$A$104,Drury_beneficiary_allocation!$H$5:$H$104,0,0)</f>
        <v>0</v>
      </c>
      <c r="W686" s="362">
        <f>_xlfn.XLOOKUP($A686,'Total project cost for DCs'!$A$4:$A$111,'Total project cost for DCs'!AG$4:AG$111,0,0)*_xlfn.XLOOKUP($A686,Drury_beneficiary_allocation!$A$5:$A$104,Drury_beneficiary_allocation!$H$5:$H$104,0,0)</f>
        <v>0</v>
      </c>
      <c r="X686" s="362">
        <f>_xlfn.XLOOKUP($A686,'Total project cost for DCs'!$A$4:$A$111,'Total project cost for DCs'!AH$4:AH$111,0,0)*_xlfn.XLOOKUP($A686,Drury_beneficiary_allocation!$A$5:$A$104,Drury_beneficiary_allocation!$H$5:$H$104,0,0)</f>
        <v>0</v>
      </c>
      <c r="Y686" s="362">
        <f>_xlfn.XLOOKUP($A686,'Total project cost for DCs'!$A$4:$A$111,'Total project cost for DCs'!AI$4:AI$111,0,0)*_xlfn.XLOOKUP($A686,Drury_beneficiary_allocation!$A$5:$A$104,Drury_beneficiary_allocation!$H$5:$H$104,0,0)</f>
        <v>0</v>
      </c>
      <c r="Z686" s="362">
        <f>_xlfn.XLOOKUP($A686,'Total project cost for DCs'!$A$4:$A$111,'Total project cost for DCs'!AJ$4:AJ$111,0,0)*_xlfn.XLOOKUP($A686,Drury_beneficiary_allocation!$A$5:$A$104,Drury_beneficiary_allocation!$H$5:$H$104,0,0)</f>
        <v>0</v>
      </c>
      <c r="AA686" s="362">
        <f>_xlfn.XLOOKUP($A686,'Total project cost for DCs'!$A$4:$A$111,'Total project cost for DCs'!AK$4:AK$111,0,0)*_xlfn.XLOOKUP($A686,Drury_beneficiary_allocation!$A$5:$A$104,Drury_beneficiary_allocation!$H$5:$H$104,0,0)</f>
        <v>0</v>
      </c>
      <c r="AB686" s="362">
        <f>_xlfn.XLOOKUP($A686,'Total project cost for DCs'!$A$4:$A$111,'Total project cost for DCs'!AL$4:AL$111,0,0)*_xlfn.XLOOKUP($A686,Drury_beneficiary_allocation!$A$5:$A$104,Drury_beneficiary_allocation!$H$5:$H$104,0,0)</f>
        <v>0</v>
      </c>
      <c r="AC686" s="362">
        <f>_xlfn.XLOOKUP($A686,'Total project cost for DCs'!$A$4:$A$111,'Total project cost for DCs'!AM$4:AM$111,0,0)*_xlfn.XLOOKUP($A686,Drury_beneficiary_allocation!$A$5:$A$104,Drury_beneficiary_allocation!$H$5:$H$104,0,0)</f>
        <v>0</v>
      </c>
      <c r="AD686" s="362">
        <f>_xlfn.XLOOKUP($A686,'Total project cost for DCs'!$A$4:$A$111,'Total project cost for DCs'!AN$4:AN$111,0,0)*_xlfn.XLOOKUP($A686,Drury_beneficiary_allocation!$A$5:$A$104,Drury_beneficiary_allocation!$H$5:$H$104,0,0)</f>
        <v>0</v>
      </c>
      <c r="AE686" s="363">
        <f t="shared" si="97"/>
        <v>0</v>
      </c>
      <c r="AF686" s="349"/>
      <c r="AG686" s="349">
        <f t="shared" si="99"/>
        <v>0</v>
      </c>
      <c r="AH686" s="353">
        <v>0</v>
      </c>
      <c r="AI686" s="354" t="str">
        <f t="shared" si="98"/>
        <v>Arterial</v>
      </c>
      <c r="AJ686" s="349"/>
      <c r="AK686" s="349"/>
      <c r="AL686" s="355">
        <f>_xlfn.XLOOKUP(A686,'P1 Date Adjustment'!B:B,'P1 Date Adjustment'!F:F,"not found",0)</f>
        <v>2036</v>
      </c>
      <c r="AM686" s="349">
        <f t="shared" si="100"/>
        <v>0</v>
      </c>
    </row>
    <row r="687" spans="1:39" ht="30" x14ac:dyDescent="0.25">
      <c r="A687" s="129" t="s">
        <v>456</v>
      </c>
      <c r="B687" s="358" t="s">
        <v>453</v>
      </c>
      <c r="C687" s="358" t="str">
        <f>_xlfn.XLOOKUP($A687,'Total project cost for DCs'!A:A,'Total project cost for DCs'!C:C,"Not found",0)</f>
        <v>4-lane urban- upgrade 2-lane urban to 4-lane with active modes on both sides, (TDM)</v>
      </c>
      <c r="D687" s="355" t="s">
        <v>155</v>
      </c>
      <c r="E687" s="355" t="s">
        <v>231</v>
      </c>
      <c r="H687" s="355" t="s">
        <v>833</v>
      </c>
      <c r="I687" s="359">
        <f>_xlfn.XLOOKUP($H687,DC_growth_AGS!$A$665:$A$673,DC_growth_AGS!$O$665:$O$673,"Not found",0)</f>
        <v>0.61047382917385584</v>
      </c>
      <c r="J687" s="355">
        <v>2047</v>
      </c>
      <c r="K687" s="362">
        <f>_xlfn.XLOOKUP($A687,'Total project cost for DCs'!$A$4:$A$111,'Total project cost for DCs'!U$4:U$111,0,0)*_xlfn.XLOOKUP($A687,Drury_beneficiary_allocation!$A$5:$A$104,Drury_beneficiary_allocation!$H$5:$H$104,0,0)</f>
        <v>0</v>
      </c>
      <c r="L687" s="362">
        <f>_xlfn.XLOOKUP($A687,'Total project cost for DCs'!$A$4:$A$111,'Total project cost for DCs'!V$4:V$111,0,0)*_xlfn.XLOOKUP($A687,Drury_beneficiary_allocation!$A$5:$A$104,Drury_beneficiary_allocation!$H$5:$H$104,0,0)</f>
        <v>0</v>
      </c>
      <c r="M687" s="362">
        <f>_xlfn.XLOOKUP($A687,'Total project cost for DCs'!$A$4:$A$111,'Total project cost for DCs'!W$4:W$111,0,0)*_xlfn.XLOOKUP($A687,Drury_beneficiary_allocation!$A$5:$A$104,Drury_beneficiary_allocation!$H$5:$H$104,0,0)</f>
        <v>0</v>
      </c>
      <c r="N687" s="362">
        <f>_xlfn.XLOOKUP($A687,'Total project cost for DCs'!$A$4:$A$111,'Total project cost for DCs'!X$4:X$111,0,0)*_xlfn.XLOOKUP($A687,Drury_beneficiary_allocation!$A$5:$A$104,Drury_beneficiary_allocation!$H$5:$H$104,0,0)</f>
        <v>0</v>
      </c>
      <c r="O687" s="362">
        <f>_xlfn.XLOOKUP($A687,'Total project cost for DCs'!$A$4:$A$111,'Total project cost for DCs'!Y$4:Y$111,0,0)*_xlfn.XLOOKUP($A687,Drury_beneficiary_allocation!$A$5:$A$104,Drury_beneficiary_allocation!$H$5:$H$104,0,0)</f>
        <v>0</v>
      </c>
      <c r="P687" s="362">
        <f>_xlfn.XLOOKUP($A687,'Total project cost for DCs'!$A$4:$A$111,'Total project cost for DCs'!Z$4:Z$111,0,0)*_xlfn.XLOOKUP($A687,Drury_beneficiary_allocation!$A$5:$A$104,Drury_beneficiary_allocation!$H$5:$H$104,0,0)</f>
        <v>0</v>
      </c>
      <c r="Q687" s="362">
        <f>_xlfn.XLOOKUP($A687,'Total project cost for DCs'!$A$4:$A$111,'Total project cost for DCs'!AA$4:AA$111,0,0)*_xlfn.XLOOKUP($A687,Drury_beneficiary_allocation!$A$5:$A$104,Drury_beneficiary_allocation!$H$5:$H$104,0,0)</f>
        <v>0</v>
      </c>
      <c r="R687" s="362">
        <f>_xlfn.XLOOKUP($A687,'Total project cost for DCs'!$A$4:$A$111,'Total project cost for DCs'!AB$4:AB$111,0,0)*_xlfn.XLOOKUP($A687,Drury_beneficiary_allocation!$A$5:$A$104,Drury_beneficiary_allocation!$H$5:$H$104,0,0)</f>
        <v>0</v>
      </c>
      <c r="S687" s="362">
        <f>_xlfn.XLOOKUP($A687,'Total project cost for DCs'!$A$4:$A$111,'Total project cost for DCs'!AC$4:AC$111,0,0)*_xlfn.XLOOKUP($A687,Drury_beneficiary_allocation!$A$5:$A$104,Drury_beneficiary_allocation!$H$5:$H$104,0,0)</f>
        <v>0</v>
      </c>
      <c r="T687" s="362">
        <f>_xlfn.XLOOKUP($A687,'Total project cost for DCs'!$A$4:$A$111,'Total project cost for DCs'!AD$4:AD$111,0,0)*_xlfn.XLOOKUP($A687,Drury_beneficiary_allocation!$A$5:$A$104,Drury_beneficiary_allocation!$H$5:$H$104,0,0)</f>
        <v>0</v>
      </c>
      <c r="U687" s="362">
        <f>_xlfn.XLOOKUP($A687,'Total project cost for DCs'!$A$4:$A$111,'Total project cost for DCs'!AE$4:AE$111,0,0)*_xlfn.XLOOKUP($A687,Drury_beneficiary_allocation!$A$5:$A$104,Drury_beneficiary_allocation!$H$5:$H$104,0,0)</f>
        <v>0</v>
      </c>
      <c r="V687" s="362">
        <f>_xlfn.XLOOKUP($A687,'Total project cost for DCs'!$A$4:$A$111,'Total project cost for DCs'!AF$4:AF$111,0,0)*_xlfn.XLOOKUP($A687,Drury_beneficiary_allocation!$A$5:$A$104,Drury_beneficiary_allocation!$H$5:$H$104,0,0)</f>
        <v>0</v>
      </c>
      <c r="W687" s="362">
        <f>_xlfn.XLOOKUP($A687,'Total project cost for DCs'!$A$4:$A$111,'Total project cost for DCs'!AG$4:AG$111,0,0)*_xlfn.XLOOKUP($A687,Drury_beneficiary_allocation!$A$5:$A$104,Drury_beneficiary_allocation!$H$5:$H$104,0,0)</f>
        <v>0</v>
      </c>
      <c r="X687" s="362">
        <f>_xlfn.XLOOKUP($A687,'Total project cost for DCs'!$A$4:$A$111,'Total project cost for DCs'!AH$4:AH$111,0,0)*_xlfn.XLOOKUP($A687,Drury_beneficiary_allocation!$A$5:$A$104,Drury_beneficiary_allocation!$H$5:$H$104,0,0)</f>
        <v>0</v>
      </c>
      <c r="Y687" s="362">
        <f>_xlfn.XLOOKUP($A687,'Total project cost for DCs'!$A$4:$A$111,'Total project cost for DCs'!AI$4:AI$111,0,0)*_xlfn.XLOOKUP($A687,Drury_beneficiary_allocation!$A$5:$A$104,Drury_beneficiary_allocation!$H$5:$H$104,0,0)</f>
        <v>0</v>
      </c>
      <c r="Z687" s="362">
        <f>_xlfn.XLOOKUP($A687,'Total project cost for DCs'!$A$4:$A$111,'Total project cost for DCs'!AJ$4:AJ$111,0,0)*_xlfn.XLOOKUP($A687,Drury_beneficiary_allocation!$A$5:$A$104,Drury_beneficiary_allocation!$H$5:$H$104,0,0)</f>
        <v>0</v>
      </c>
      <c r="AA687" s="362">
        <f>_xlfn.XLOOKUP($A687,'Total project cost for DCs'!$A$4:$A$111,'Total project cost for DCs'!AK$4:AK$111,0,0)*_xlfn.XLOOKUP($A687,Drury_beneficiary_allocation!$A$5:$A$104,Drury_beneficiary_allocation!$H$5:$H$104,0,0)</f>
        <v>0</v>
      </c>
      <c r="AB687" s="362">
        <f>_xlfn.XLOOKUP($A687,'Total project cost for DCs'!$A$4:$A$111,'Total project cost for DCs'!AL$4:AL$111,0,0)*_xlfn.XLOOKUP($A687,Drury_beneficiary_allocation!$A$5:$A$104,Drury_beneficiary_allocation!$H$5:$H$104,0,0)</f>
        <v>0</v>
      </c>
      <c r="AC687" s="362">
        <f>_xlfn.XLOOKUP($A687,'Total project cost for DCs'!$A$4:$A$111,'Total project cost for DCs'!AM$4:AM$111,0,0)*_xlfn.XLOOKUP($A687,Drury_beneficiary_allocation!$A$5:$A$104,Drury_beneficiary_allocation!$H$5:$H$104,0,0)</f>
        <v>0</v>
      </c>
      <c r="AD687" s="362">
        <f>_xlfn.XLOOKUP($A687,'Total project cost for DCs'!$A$4:$A$111,'Total project cost for DCs'!AN$4:AN$111,0,0)*_xlfn.XLOOKUP($A687,Drury_beneficiary_allocation!$A$5:$A$104,Drury_beneficiary_allocation!$H$5:$H$104,0,0)</f>
        <v>0</v>
      </c>
      <c r="AE687" s="363">
        <f t="shared" si="97"/>
        <v>0</v>
      </c>
      <c r="AF687" s="349"/>
      <c r="AG687" s="349">
        <f t="shared" si="99"/>
        <v>0</v>
      </c>
      <c r="AH687" s="353">
        <v>0</v>
      </c>
      <c r="AI687" s="354" t="str">
        <f t="shared" si="98"/>
        <v>Arterial</v>
      </c>
      <c r="AJ687" s="349"/>
      <c r="AK687" s="349"/>
      <c r="AL687" s="355">
        <f>_xlfn.XLOOKUP(A687,'P1 Date Adjustment'!B:B,'P1 Date Adjustment'!F:F,"not found",0)</f>
        <v>2047</v>
      </c>
      <c r="AM687" s="349">
        <f t="shared" si="100"/>
        <v>0</v>
      </c>
    </row>
    <row r="688" spans="1:39" ht="30" x14ac:dyDescent="0.25">
      <c r="A688" s="129" t="s">
        <v>457</v>
      </c>
      <c r="B688" s="358" t="s">
        <v>458</v>
      </c>
      <c r="C688" s="358" t="str">
        <f>_xlfn.XLOOKUP($A688,'Total project cost for DCs'!A:A,'Total project cost for DCs'!C:C,"Not found",0)</f>
        <v>4-lane urban- upgrade 2-lane urban to 4-lane with active modes on both sides, (TDM)</v>
      </c>
      <c r="D688" s="355" t="s">
        <v>155</v>
      </c>
      <c r="E688" s="355" t="s">
        <v>345</v>
      </c>
      <c r="H688" s="355" t="s">
        <v>833</v>
      </c>
      <c r="I688" s="359">
        <f>_xlfn.XLOOKUP($H688,DC_growth_AGS!$A$665:$A$673,DC_growth_AGS!$O$665:$O$673,"Not found",0)</f>
        <v>0.61047382917385584</v>
      </c>
      <c r="J688" s="355">
        <v>2047</v>
      </c>
      <c r="K688" s="362">
        <f>_xlfn.XLOOKUP($A688,'Total project cost for DCs'!$A$4:$A$111,'Total project cost for DCs'!U$4:U$111,0,0)*_xlfn.XLOOKUP($A688,Drury_beneficiary_allocation!$A$5:$A$104,Drury_beneficiary_allocation!$H$5:$H$104,0,0)</f>
        <v>0</v>
      </c>
      <c r="L688" s="362">
        <f>_xlfn.XLOOKUP($A688,'Total project cost for DCs'!$A$4:$A$111,'Total project cost for DCs'!V$4:V$111,0,0)*_xlfn.XLOOKUP($A688,Drury_beneficiary_allocation!$A$5:$A$104,Drury_beneficiary_allocation!$H$5:$H$104,0,0)</f>
        <v>0</v>
      </c>
      <c r="M688" s="362">
        <f>_xlfn.XLOOKUP($A688,'Total project cost for DCs'!$A$4:$A$111,'Total project cost for DCs'!W$4:W$111,0,0)*_xlfn.XLOOKUP($A688,Drury_beneficiary_allocation!$A$5:$A$104,Drury_beneficiary_allocation!$H$5:$H$104,0,0)</f>
        <v>0</v>
      </c>
      <c r="N688" s="362">
        <f>_xlfn.XLOOKUP($A688,'Total project cost for DCs'!$A$4:$A$111,'Total project cost for DCs'!X$4:X$111,0,0)*_xlfn.XLOOKUP($A688,Drury_beneficiary_allocation!$A$5:$A$104,Drury_beneficiary_allocation!$H$5:$H$104,0,0)</f>
        <v>0</v>
      </c>
      <c r="O688" s="362">
        <f>_xlfn.XLOOKUP($A688,'Total project cost for DCs'!$A$4:$A$111,'Total project cost for DCs'!Y$4:Y$111,0,0)*_xlfn.XLOOKUP($A688,Drury_beneficiary_allocation!$A$5:$A$104,Drury_beneficiary_allocation!$H$5:$H$104,0,0)</f>
        <v>0</v>
      </c>
      <c r="P688" s="362">
        <f>_xlfn.XLOOKUP($A688,'Total project cost for DCs'!$A$4:$A$111,'Total project cost for DCs'!Z$4:Z$111,0,0)*_xlfn.XLOOKUP($A688,Drury_beneficiary_allocation!$A$5:$A$104,Drury_beneficiary_allocation!$H$5:$H$104,0,0)</f>
        <v>0</v>
      </c>
      <c r="Q688" s="362">
        <f>_xlfn.XLOOKUP($A688,'Total project cost for DCs'!$A$4:$A$111,'Total project cost for DCs'!AA$4:AA$111,0,0)*_xlfn.XLOOKUP($A688,Drury_beneficiary_allocation!$A$5:$A$104,Drury_beneficiary_allocation!$H$5:$H$104,0,0)</f>
        <v>0</v>
      </c>
      <c r="R688" s="362">
        <f>_xlfn.XLOOKUP($A688,'Total project cost for DCs'!$A$4:$A$111,'Total project cost for DCs'!AB$4:AB$111,0,0)*_xlfn.XLOOKUP($A688,Drury_beneficiary_allocation!$A$5:$A$104,Drury_beneficiary_allocation!$H$5:$H$104,0,0)</f>
        <v>0</v>
      </c>
      <c r="S688" s="362">
        <f>_xlfn.XLOOKUP($A688,'Total project cost for DCs'!$A$4:$A$111,'Total project cost for DCs'!AC$4:AC$111,0,0)*_xlfn.XLOOKUP($A688,Drury_beneficiary_allocation!$A$5:$A$104,Drury_beneficiary_allocation!$H$5:$H$104,0,0)</f>
        <v>0</v>
      </c>
      <c r="T688" s="362">
        <f>_xlfn.XLOOKUP($A688,'Total project cost for DCs'!$A$4:$A$111,'Total project cost for DCs'!AD$4:AD$111,0,0)*_xlfn.XLOOKUP($A688,Drury_beneficiary_allocation!$A$5:$A$104,Drury_beneficiary_allocation!$H$5:$H$104,0,0)</f>
        <v>0</v>
      </c>
      <c r="U688" s="362">
        <f>_xlfn.XLOOKUP($A688,'Total project cost for DCs'!$A$4:$A$111,'Total project cost for DCs'!AE$4:AE$111,0,0)*_xlfn.XLOOKUP($A688,Drury_beneficiary_allocation!$A$5:$A$104,Drury_beneficiary_allocation!$H$5:$H$104,0,0)</f>
        <v>0</v>
      </c>
      <c r="V688" s="362">
        <f>_xlfn.XLOOKUP($A688,'Total project cost for DCs'!$A$4:$A$111,'Total project cost for DCs'!AF$4:AF$111,0,0)*_xlfn.XLOOKUP($A688,Drury_beneficiary_allocation!$A$5:$A$104,Drury_beneficiary_allocation!$H$5:$H$104,0,0)</f>
        <v>0</v>
      </c>
      <c r="W688" s="362">
        <f>_xlfn.XLOOKUP($A688,'Total project cost for DCs'!$A$4:$A$111,'Total project cost for DCs'!AG$4:AG$111,0,0)*_xlfn.XLOOKUP($A688,Drury_beneficiary_allocation!$A$5:$A$104,Drury_beneficiary_allocation!$H$5:$H$104,0,0)</f>
        <v>0</v>
      </c>
      <c r="X688" s="362">
        <f>_xlfn.XLOOKUP($A688,'Total project cost for DCs'!$A$4:$A$111,'Total project cost for DCs'!AH$4:AH$111,0,0)*_xlfn.XLOOKUP($A688,Drury_beneficiary_allocation!$A$5:$A$104,Drury_beneficiary_allocation!$H$5:$H$104,0,0)</f>
        <v>0</v>
      </c>
      <c r="Y688" s="362">
        <f>_xlfn.XLOOKUP($A688,'Total project cost for DCs'!$A$4:$A$111,'Total project cost for DCs'!AI$4:AI$111,0,0)*_xlfn.XLOOKUP($A688,Drury_beneficiary_allocation!$A$5:$A$104,Drury_beneficiary_allocation!$H$5:$H$104,0,0)</f>
        <v>0</v>
      </c>
      <c r="Z688" s="362">
        <f>_xlfn.XLOOKUP($A688,'Total project cost for DCs'!$A$4:$A$111,'Total project cost for DCs'!AJ$4:AJ$111,0,0)*_xlfn.XLOOKUP($A688,Drury_beneficiary_allocation!$A$5:$A$104,Drury_beneficiary_allocation!$H$5:$H$104,0,0)</f>
        <v>0</v>
      </c>
      <c r="AA688" s="362">
        <f>_xlfn.XLOOKUP($A688,'Total project cost for DCs'!$A$4:$A$111,'Total project cost for DCs'!AK$4:AK$111,0,0)*_xlfn.XLOOKUP($A688,Drury_beneficiary_allocation!$A$5:$A$104,Drury_beneficiary_allocation!$H$5:$H$104,0,0)</f>
        <v>0</v>
      </c>
      <c r="AB688" s="362">
        <f>_xlfn.XLOOKUP($A688,'Total project cost for DCs'!$A$4:$A$111,'Total project cost for DCs'!AL$4:AL$111,0,0)*_xlfn.XLOOKUP($A688,Drury_beneficiary_allocation!$A$5:$A$104,Drury_beneficiary_allocation!$H$5:$H$104,0,0)</f>
        <v>0</v>
      </c>
      <c r="AC688" s="362">
        <f>_xlfn.XLOOKUP($A688,'Total project cost for DCs'!$A$4:$A$111,'Total project cost for DCs'!AM$4:AM$111,0,0)*_xlfn.XLOOKUP($A688,Drury_beneficiary_allocation!$A$5:$A$104,Drury_beneficiary_allocation!$H$5:$H$104,0,0)</f>
        <v>0</v>
      </c>
      <c r="AD688" s="362">
        <f>_xlfn.XLOOKUP($A688,'Total project cost for DCs'!$A$4:$A$111,'Total project cost for DCs'!AN$4:AN$111,0,0)*_xlfn.XLOOKUP($A688,Drury_beneficiary_allocation!$A$5:$A$104,Drury_beneficiary_allocation!$H$5:$H$104,0,0)</f>
        <v>0</v>
      </c>
      <c r="AE688" s="363">
        <f t="shared" si="97"/>
        <v>0</v>
      </c>
      <c r="AF688" s="349"/>
      <c r="AG688" s="349">
        <f t="shared" si="99"/>
        <v>0</v>
      </c>
      <c r="AH688" s="353">
        <v>0</v>
      </c>
      <c r="AI688" s="354" t="str">
        <f t="shared" si="98"/>
        <v>Arterial</v>
      </c>
      <c r="AJ688" s="349"/>
      <c r="AK688" s="349"/>
      <c r="AL688" s="355">
        <f>_xlfn.XLOOKUP(A688,'P1 Date Adjustment'!B:B,'P1 Date Adjustment'!F:F,"not found",0)</f>
        <v>2047</v>
      </c>
      <c r="AM688" s="349">
        <f t="shared" si="100"/>
        <v>0</v>
      </c>
    </row>
    <row r="689" spans="1:39" x14ac:dyDescent="0.25">
      <c r="A689" s="129">
        <v>67</v>
      </c>
      <c r="B689" s="358" t="s">
        <v>460</v>
      </c>
      <c r="C689" s="358">
        <f>_xlfn.XLOOKUP($A689,'Total project cost for DCs'!A:A,'Total project cost for DCs'!C:C,"Not found",0)</f>
        <v>0</v>
      </c>
      <c r="D689" s="355" t="s">
        <v>155</v>
      </c>
      <c r="E689" s="355" t="s">
        <v>345</v>
      </c>
      <c r="H689" s="355" t="s">
        <v>833</v>
      </c>
      <c r="I689" s="359">
        <f>_xlfn.XLOOKUP($H689,DC_growth_AGS!$A$665:$A$673,DC_growth_AGS!$O$665:$O$673,"Not found",0)</f>
        <v>0.61047382917385584</v>
      </c>
      <c r="J689" s="355">
        <v>2033</v>
      </c>
      <c r="K689" s="362">
        <f>_xlfn.XLOOKUP($A689,'Total project cost for DCs'!$A$4:$A$111,'Total project cost for DCs'!U$4:U$111,0,0)*_xlfn.XLOOKUP($A689,Drury_beneficiary_allocation!$A$5:$A$104,Drury_beneficiary_allocation!$H$5:$H$104,0,0)</f>
        <v>0</v>
      </c>
      <c r="L689" s="362">
        <f>_xlfn.XLOOKUP($A689,'Total project cost for DCs'!$A$4:$A$111,'Total project cost for DCs'!V$4:V$111,0,0)*_xlfn.XLOOKUP($A689,Drury_beneficiary_allocation!$A$5:$A$104,Drury_beneficiary_allocation!$H$5:$H$104,0,0)</f>
        <v>0</v>
      </c>
      <c r="M689" s="362">
        <f>_xlfn.XLOOKUP($A689,'Total project cost for DCs'!$A$4:$A$111,'Total project cost for DCs'!W$4:W$111,0,0)*_xlfn.XLOOKUP($A689,Drury_beneficiary_allocation!$A$5:$A$104,Drury_beneficiary_allocation!$H$5:$H$104,0,0)</f>
        <v>0</v>
      </c>
      <c r="N689" s="362">
        <f>_xlfn.XLOOKUP($A689,'Total project cost for DCs'!$A$4:$A$111,'Total project cost for DCs'!X$4:X$111,0,0)*_xlfn.XLOOKUP($A689,Drury_beneficiary_allocation!$A$5:$A$104,Drury_beneficiary_allocation!$H$5:$H$104,0,0)</f>
        <v>0</v>
      </c>
      <c r="O689" s="362">
        <f>_xlfn.XLOOKUP($A689,'Total project cost for DCs'!$A$4:$A$111,'Total project cost for DCs'!Y$4:Y$111,0,0)*_xlfn.XLOOKUP($A689,Drury_beneficiary_allocation!$A$5:$A$104,Drury_beneficiary_allocation!$H$5:$H$104,0,0)</f>
        <v>0</v>
      </c>
      <c r="P689" s="362">
        <f>_xlfn.XLOOKUP($A689,'Total project cost for DCs'!$A$4:$A$111,'Total project cost for DCs'!Z$4:Z$111,0,0)*_xlfn.XLOOKUP($A689,Drury_beneficiary_allocation!$A$5:$A$104,Drury_beneficiary_allocation!$H$5:$H$104,0,0)</f>
        <v>0</v>
      </c>
      <c r="Q689" s="362">
        <f>_xlfn.XLOOKUP($A689,'Total project cost for DCs'!$A$4:$A$111,'Total project cost for DCs'!AA$4:AA$111,0,0)*_xlfn.XLOOKUP($A689,Drury_beneficiary_allocation!$A$5:$A$104,Drury_beneficiary_allocation!$H$5:$H$104,0,0)</f>
        <v>0</v>
      </c>
      <c r="R689" s="362">
        <f>_xlfn.XLOOKUP($A689,'Total project cost for DCs'!$A$4:$A$111,'Total project cost for DCs'!AB$4:AB$111,0,0)*_xlfn.XLOOKUP($A689,Drury_beneficiary_allocation!$A$5:$A$104,Drury_beneficiary_allocation!$H$5:$H$104,0,0)</f>
        <v>0</v>
      </c>
      <c r="S689" s="362">
        <f>_xlfn.XLOOKUP($A689,'Total project cost for DCs'!$A$4:$A$111,'Total project cost for DCs'!AC$4:AC$111,0,0)*_xlfn.XLOOKUP($A689,Drury_beneficiary_allocation!$A$5:$A$104,Drury_beneficiary_allocation!$H$5:$H$104,0,0)</f>
        <v>0</v>
      </c>
      <c r="T689" s="362">
        <f>_xlfn.XLOOKUP($A689,'Total project cost for DCs'!$A$4:$A$111,'Total project cost for DCs'!AD$4:AD$111,0,0)*_xlfn.XLOOKUP($A689,Drury_beneficiary_allocation!$A$5:$A$104,Drury_beneficiary_allocation!$H$5:$H$104,0,0)</f>
        <v>0</v>
      </c>
      <c r="U689" s="362">
        <f>_xlfn.XLOOKUP($A689,'Total project cost for DCs'!$A$4:$A$111,'Total project cost for DCs'!AE$4:AE$111,0,0)*_xlfn.XLOOKUP($A689,Drury_beneficiary_allocation!$A$5:$A$104,Drury_beneficiary_allocation!$H$5:$H$104,0,0)</f>
        <v>0</v>
      </c>
      <c r="V689" s="362">
        <f>_xlfn.XLOOKUP($A689,'Total project cost for DCs'!$A$4:$A$111,'Total project cost for DCs'!AF$4:AF$111,0,0)*_xlfn.XLOOKUP($A689,Drury_beneficiary_allocation!$A$5:$A$104,Drury_beneficiary_allocation!$H$5:$H$104,0,0)</f>
        <v>0</v>
      </c>
      <c r="W689" s="362">
        <f>_xlfn.XLOOKUP($A689,'Total project cost for DCs'!$A$4:$A$111,'Total project cost for DCs'!AG$4:AG$111,0,0)*_xlfn.XLOOKUP($A689,Drury_beneficiary_allocation!$A$5:$A$104,Drury_beneficiary_allocation!$H$5:$H$104,0,0)</f>
        <v>0</v>
      </c>
      <c r="X689" s="362">
        <f>_xlfn.XLOOKUP($A689,'Total project cost for DCs'!$A$4:$A$111,'Total project cost for DCs'!AH$4:AH$111,0,0)*_xlfn.XLOOKUP($A689,Drury_beneficiary_allocation!$A$5:$A$104,Drury_beneficiary_allocation!$H$5:$H$104,0,0)</f>
        <v>0</v>
      </c>
      <c r="Y689" s="362">
        <f>_xlfn.XLOOKUP($A689,'Total project cost for DCs'!$A$4:$A$111,'Total project cost for DCs'!AI$4:AI$111,0,0)*_xlfn.XLOOKUP($A689,Drury_beneficiary_allocation!$A$5:$A$104,Drury_beneficiary_allocation!$H$5:$H$104,0,0)</f>
        <v>0</v>
      </c>
      <c r="Z689" s="362">
        <f>_xlfn.XLOOKUP($A689,'Total project cost for DCs'!$A$4:$A$111,'Total project cost for DCs'!AJ$4:AJ$111,0,0)*_xlfn.XLOOKUP($A689,Drury_beneficiary_allocation!$A$5:$A$104,Drury_beneficiary_allocation!$H$5:$H$104,0,0)</f>
        <v>0</v>
      </c>
      <c r="AA689" s="362">
        <f>_xlfn.XLOOKUP($A689,'Total project cost for DCs'!$A$4:$A$111,'Total project cost for DCs'!AK$4:AK$111,0,0)*_xlfn.XLOOKUP($A689,Drury_beneficiary_allocation!$A$5:$A$104,Drury_beneficiary_allocation!$H$5:$H$104,0,0)</f>
        <v>0</v>
      </c>
      <c r="AB689" s="362">
        <f>_xlfn.XLOOKUP($A689,'Total project cost for DCs'!$A$4:$A$111,'Total project cost for DCs'!AL$4:AL$111,0,0)*_xlfn.XLOOKUP($A689,Drury_beneficiary_allocation!$A$5:$A$104,Drury_beneficiary_allocation!$H$5:$H$104,0,0)</f>
        <v>0</v>
      </c>
      <c r="AC689" s="362">
        <f>_xlfn.XLOOKUP($A689,'Total project cost for DCs'!$A$4:$A$111,'Total project cost for DCs'!AM$4:AM$111,0,0)*_xlfn.XLOOKUP($A689,Drury_beneficiary_allocation!$A$5:$A$104,Drury_beneficiary_allocation!$H$5:$H$104,0,0)</f>
        <v>0</v>
      </c>
      <c r="AD689" s="362">
        <f>_xlfn.XLOOKUP($A689,'Total project cost for DCs'!$A$4:$A$111,'Total project cost for DCs'!AN$4:AN$111,0,0)*_xlfn.XLOOKUP($A689,Drury_beneficiary_allocation!$A$5:$A$104,Drury_beneficiary_allocation!$H$5:$H$104,0,0)</f>
        <v>0</v>
      </c>
      <c r="AE689" s="363">
        <f t="shared" si="97"/>
        <v>0</v>
      </c>
      <c r="AF689" s="349"/>
      <c r="AG689" s="349">
        <f t="shared" si="99"/>
        <v>0</v>
      </c>
      <c r="AH689" s="353">
        <v>0</v>
      </c>
      <c r="AI689" s="354" t="str">
        <f t="shared" si="98"/>
        <v>Arterial</v>
      </c>
      <c r="AJ689" s="349"/>
      <c r="AK689" s="349"/>
      <c r="AL689" s="355">
        <f>_xlfn.XLOOKUP(A689,'P1 Date Adjustment'!B:B,'P1 Date Adjustment'!F:F,"not found",0)</f>
        <v>2033</v>
      </c>
      <c r="AM689" s="349">
        <f t="shared" si="100"/>
        <v>0</v>
      </c>
    </row>
    <row r="690" spans="1:39" x14ac:dyDescent="0.25">
      <c r="A690" s="129">
        <v>68</v>
      </c>
      <c r="B690" s="358" t="s">
        <v>461</v>
      </c>
      <c r="C690" s="358">
        <f>_xlfn.XLOOKUP($A690,'Total project cost for DCs'!A:A,'Total project cost for DCs'!C:C,"Not found",0)</f>
        <v>0</v>
      </c>
      <c r="D690" s="355" t="s">
        <v>155</v>
      </c>
      <c r="E690" s="355" t="s">
        <v>345</v>
      </c>
      <c r="H690" s="355" t="s">
        <v>833</v>
      </c>
      <c r="I690" s="359">
        <f>_xlfn.XLOOKUP($H690,DC_growth_AGS!$A$665:$A$673,DC_growth_AGS!$O$665:$O$673,"Not found",0)</f>
        <v>0.61047382917385584</v>
      </c>
      <c r="J690" s="355">
        <v>2037</v>
      </c>
      <c r="K690" s="362">
        <f>_xlfn.XLOOKUP($A690,'Total project cost for DCs'!$A$4:$A$111,'Total project cost for DCs'!U$4:U$111,0,0)*_xlfn.XLOOKUP($A690,Drury_beneficiary_allocation!$A$5:$A$104,Drury_beneficiary_allocation!$H$5:$H$104,0,0)</f>
        <v>0</v>
      </c>
      <c r="L690" s="362">
        <f>_xlfn.XLOOKUP($A690,'Total project cost for DCs'!$A$4:$A$111,'Total project cost for DCs'!V$4:V$111,0,0)*_xlfn.XLOOKUP($A690,Drury_beneficiary_allocation!$A$5:$A$104,Drury_beneficiary_allocation!$H$5:$H$104,0,0)</f>
        <v>0</v>
      </c>
      <c r="M690" s="362">
        <f>_xlfn.XLOOKUP($A690,'Total project cost for DCs'!$A$4:$A$111,'Total project cost for DCs'!W$4:W$111,0,0)*_xlfn.XLOOKUP($A690,Drury_beneficiary_allocation!$A$5:$A$104,Drury_beneficiary_allocation!$H$5:$H$104,0,0)</f>
        <v>0</v>
      </c>
      <c r="N690" s="362">
        <f>_xlfn.XLOOKUP($A690,'Total project cost for DCs'!$A$4:$A$111,'Total project cost for DCs'!X$4:X$111,0,0)*_xlfn.XLOOKUP($A690,Drury_beneficiary_allocation!$A$5:$A$104,Drury_beneficiary_allocation!$H$5:$H$104,0,0)</f>
        <v>0</v>
      </c>
      <c r="O690" s="362">
        <f>_xlfn.XLOOKUP($A690,'Total project cost for DCs'!$A$4:$A$111,'Total project cost for DCs'!Y$4:Y$111,0,0)*_xlfn.XLOOKUP($A690,Drury_beneficiary_allocation!$A$5:$A$104,Drury_beneficiary_allocation!$H$5:$H$104,0,0)</f>
        <v>0</v>
      </c>
      <c r="P690" s="362">
        <f>_xlfn.XLOOKUP($A690,'Total project cost for DCs'!$A$4:$A$111,'Total project cost for DCs'!Z$4:Z$111,0,0)*_xlfn.XLOOKUP($A690,Drury_beneficiary_allocation!$A$5:$A$104,Drury_beneficiary_allocation!$H$5:$H$104,0,0)</f>
        <v>0</v>
      </c>
      <c r="Q690" s="362">
        <f>_xlfn.XLOOKUP($A690,'Total project cost for DCs'!$A$4:$A$111,'Total project cost for DCs'!AA$4:AA$111,0,0)*_xlfn.XLOOKUP($A690,Drury_beneficiary_allocation!$A$5:$A$104,Drury_beneficiary_allocation!$H$5:$H$104,0,0)</f>
        <v>0</v>
      </c>
      <c r="R690" s="362">
        <f>_xlfn.XLOOKUP($A690,'Total project cost for DCs'!$A$4:$A$111,'Total project cost for DCs'!AB$4:AB$111,0,0)*_xlfn.XLOOKUP($A690,Drury_beneficiary_allocation!$A$5:$A$104,Drury_beneficiary_allocation!$H$5:$H$104,0,0)</f>
        <v>0</v>
      </c>
      <c r="S690" s="362">
        <f>_xlfn.XLOOKUP($A690,'Total project cost for DCs'!$A$4:$A$111,'Total project cost for DCs'!AC$4:AC$111,0,0)*_xlfn.XLOOKUP($A690,Drury_beneficiary_allocation!$A$5:$A$104,Drury_beneficiary_allocation!$H$5:$H$104,0,0)</f>
        <v>0</v>
      </c>
      <c r="T690" s="362">
        <f>_xlfn.XLOOKUP($A690,'Total project cost for DCs'!$A$4:$A$111,'Total project cost for DCs'!AD$4:AD$111,0,0)*_xlfn.XLOOKUP($A690,Drury_beneficiary_allocation!$A$5:$A$104,Drury_beneficiary_allocation!$H$5:$H$104,0,0)</f>
        <v>0</v>
      </c>
      <c r="U690" s="362">
        <f>_xlfn.XLOOKUP($A690,'Total project cost for DCs'!$A$4:$A$111,'Total project cost for DCs'!AE$4:AE$111,0,0)*_xlfn.XLOOKUP($A690,Drury_beneficiary_allocation!$A$5:$A$104,Drury_beneficiary_allocation!$H$5:$H$104,0,0)</f>
        <v>0</v>
      </c>
      <c r="V690" s="362">
        <f>_xlfn.XLOOKUP($A690,'Total project cost for DCs'!$A$4:$A$111,'Total project cost for DCs'!AF$4:AF$111,0,0)*_xlfn.XLOOKUP($A690,Drury_beneficiary_allocation!$A$5:$A$104,Drury_beneficiary_allocation!$H$5:$H$104,0,0)</f>
        <v>0</v>
      </c>
      <c r="W690" s="362">
        <f>_xlfn.XLOOKUP($A690,'Total project cost for DCs'!$A$4:$A$111,'Total project cost for DCs'!AG$4:AG$111,0,0)*_xlfn.XLOOKUP($A690,Drury_beneficiary_allocation!$A$5:$A$104,Drury_beneficiary_allocation!$H$5:$H$104,0,0)</f>
        <v>0</v>
      </c>
      <c r="X690" s="362">
        <f>_xlfn.XLOOKUP($A690,'Total project cost for DCs'!$A$4:$A$111,'Total project cost for DCs'!AH$4:AH$111,0,0)*_xlfn.XLOOKUP($A690,Drury_beneficiary_allocation!$A$5:$A$104,Drury_beneficiary_allocation!$H$5:$H$104,0,0)</f>
        <v>0</v>
      </c>
      <c r="Y690" s="362">
        <f>_xlfn.XLOOKUP($A690,'Total project cost for DCs'!$A$4:$A$111,'Total project cost for DCs'!AI$4:AI$111,0,0)*_xlfn.XLOOKUP($A690,Drury_beneficiary_allocation!$A$5:$A$104,Drury_beneficiary_allocation!$H$5:$H$104,0,0)</f>
        <v>0</v>
      </c>
      <c r="Z690" s="362">
        <f>_xlfn.XLOOKUP($A690,'Total project cost for DCs'!$A$4:$A$111,'Total project cost for DCs'!AJ$4:AJ$111,0,0)*_xlfn.XLOOKUP($A690,Drury_beneficiary_allocation!$A$5:$A$104,Drury_beneficiary_allocation!$H$5:$H$104,0,0)</f>
        <v>0</v>
      </c>
      <c r="AA690" s="362">
        <f>_xlfn.XLOOKUP($A690,'Total project cost for DCs'!$A$4:$A$111,'Total project cost for DCs'!AK$4:AK$111,0,0)*_xlfn.XLOOKUP($A690,Drury_beneficiary_allocation!$A$5:$A$104,Drury_beneficiary_allocation!$H$5:$H$104,0,0)</f>
        <v>0</v>
      </c>
      <c r="AB690" s="362">
        <f>_xlfn.XLOOKUP($A690,'Total project cost for DCs'!$A$4:$A$111,'Total project cost for DCs'!AL$4:AL$111,0,0)*_xlfn.XLOOKUP($A690,Drury_beneficiary_allocation!$A$5:$A$104,Drury_beneficiary_allocation!$H$5:$H$104,0,0)</f>
        <v>0</v>
      </c>
      <c r="AC690" s="362">
        <f>_xlfn.XLOOKUP($A690,'Total project cost for DCs'!$A$4:$A$111,'Total project cost for DCs'!AM$4:AM$111,0,0)*_xlfn.XLOOKUP($A690,Drury_beneficiary_allocation!$A$5:$A$104,Drury_beneficiary_allocation!$H$5:$H$104,0,0)</f>
        <v>0</v>
      </c>
      <c r="AD690" s="362">
        <f>_xlfn.XLOOKUP($A690,'Total project cost for DCs'!$A$4:$A$111,'Total project cost for DCs'!AN$4:AN$111,0,0)*_xlfn.XLOOKUP($A690,Drury_beneficiary_allocation!$A$5:$A$104,Drury_beneficiary_allocation!$H$5:$H$104,0,0)</f>
        <v>0</v>
      </c>
      <c r="AE690" s="363">
        <f t="shared" si="97"/>
        <v>0</v>
      </c>
      <c r="AF690" s="349"/>
      <c r="AG690" s="349">
        <f t="shared" si="99"/>
        <v>0</v>
      </c>
      <c r="AH690" s="353">
        <v>0</v>
      </c>
      <c r="AI690" s="354" t="str">
        <f t="shared" si="98"/>
        <v>Arterial</v>
      </c>
      <c r="AJ690" s="349"/>
      <c r="AK690" s="349"/>
      <c r="AL690" s="355">
        <f>_xlfn.XLOOKUP(A690,'P1 Date Adjustment'!B:B,'P1 Date Adjustment'!F:F,"not found",0)</f>
        <v>2037</v>
      </c>
      <c r="AM690" s="349">
        <f t="shared" si="100"/>
        <v>0</v>
      </c>
    </row>
    <row r="691" spans="1:39" ht="30" x14ac:dyDescent="0.25">
      <c r="A691" s="129">
        <v>69</v>
      </c>
      <c r="B691" s="358" t="s">
        <v>462</v>
      </c>
      <c r="C691" s="358" t="str">
        <f>_xlfn.XLOOKUP($A691,'Total project cost for DCs'!A:A,'Total project cost for DCs'!C:C,"Not found",0)</f>
        <v>New cycle bridge 5m wide, 90m long, approach lengths 200m total for both sides. No property required</v>
      </c>
      <c r="D691" s="355" t="s">
        <v>155</v>
      </c>
      <c r="E691" s="355" t="s">
        <v>223</v>
      </c>
      <c r="H691" s="355" t="s">
        <v>833</v>
      </c>
      <c r="I691" s="359">
        <f>_xlfn.XLOOKUP($H691,DC_growth_AGS!$A$665:$A$673,DC_growth_AGS!$O$665:$O$673,"Not found",0)</f>
        <v>0.61047382917385584</v>
      </c>
      <c r="J691" s="355">
        <v>2035</v>
      </c>
      <c r="K691" s="362">
        <f>_xlfn.XLOOKUP($A691,'Total project cost for DCs'!$A$4:$A$111,'Total project cost for DCs'!U$4:U$111,0,0)*_xlfn.XLOOKUP($A691,Drury_beneficiary_allocation!$A$5:$A$104,Drury_beneficiary_allocation!$H$5:$H$104,0,0)</f>
        <v>0</v>
      </c>
      <c r="L691" s="362">
        <f>_xlfn.XLOOKUP($A691,'Total project cost for DCs'!$A$4:$A$111,'Total project cost for DCs'!V$4:V$111,0,0)*_xlfn.XLOOKUP($A691,Drury_beneficiary_allocation!$A$5:$A$104,Drury_beneficiary_allocation!$H$5:$H$104,0,0)</f>
        <v>0</v>
      </c>
      <c r="M691" s="362">
        <f>_xlfn.XLOOKUP($A691,'Total project cost for DCs'!$A$4:$A$111,'Total project cost for DCs'!W$4:W$111,0,0)*_xlfn.XLOOKUP($A691,Drury_beneficiary_allocation!$A$5:$A$104,Drury_beneficiary_allocation!$H$5:$H$104,0,0)</f>
        <v>0</v>
      </c>
      <c r="N691" s="362">
        <f>_xlfn.XLOOKUP($A691,'Total project cost for DCs'!$A$4:$A$111,'Total project cost for DCs'!X$4:X$111,0,0)*_xlfn.XLOOKUP($A691,Drury_beneficiary_allocation!$A$5:$A$104,Drury_beneficiary_allocation!$H$5:$H$104,0,0)</f>
        <v>0</v>
      </c>
      <c r="O691" s="362">
        <f>_xlfn.XLOOKUP($A691,'Total project cost for DCs'!$A$4:$A$111,'Total project cost for DCs'!Y$4:Y$111,0,0)*_xlfn.XLOOKUP($A691,Drury_beneficiary_allocation!$A$5:$A$104,Drury_beneficiary_allocation!$H$5:$H$104,0,0)</f>
        <v>0</v>
      </c>
      <c r="P691" s="362">
        <f>_xlfn.XLOOKUP($A691,'Total project cost for DCs'!$A$4:$A$111,'Total project cost for DCs'!Z$4:Z$111,0,0)*_xlfn.XLOOKUP($A691,Drury_beneficiary_allocation!$A$5:$A$104,Drury_beneficiary_allocation!$H$5:$H$104,0,0)</f>
        <v>0</v>
      </c>
      <c r="Q691" s="362">
        <f>_xlfn.XLOOKUP($A691,'Total project cost for DCs'!$A$4:$A$111,'Total project cost for DCs'!AA$4:AA$111,0,0)*_xlfn.XLOOKUP($A691,Drury_beneficiary_allocation!$A$5:$A$104,Drury_beneficiary_allocation!$H$5:$H$104,0,0)</f>
        <v>0</v>
      </c>
      <c r="R691" s="362">
        <f>_xlfn.XLOOKUP($A691,'Total project cost for DCs'!$A$4:$A$111,'Total project cost for DCs'!AB$4:AB$111,0,0)*_xlfn.XLOOKUP($A691,Drury_beneficiary_allocation!$A$5:$A$104,Drury_beneficiary_allocation!$H$5:$H$104,0,0)</f>
        <v>0</v>
      </c>
      <c r="S691" s="362">
        <f>_xlfn.XLOOKUP($A691,'Total project cost for DCs'!$A$4:$A$111,'Total project cost for DCs'!AC$4:AC$111,0,0)*_xlfn.XLOOKUP($A691,Drury_beneficiary_allocation!$A$5:$A$104,Drury_beneficiary_allocation!$H$5:$H$104,0,0)</f>
        <v>0</v>
      </c>
      <c r="T691" s="362">
        <f>_xlfn.XLOOKUP($A691,'Total project cost for DCs'!$A$4:$A$111,'Total project cost for DCs'!AD$4:AD$111,0,0)*_xlfn.XLOOKUP($A691,Drury_beneficiary_allocation!$A$5:$A$104,Drury_beneficiary_allocation!$H$5:$H$104,0,0)</f>
        <v>0</v>
      </c>
      <c r="U691" s="362">
        <f>_xlfn.XLOOKUP($A691,'Total project cost for DCs'!$A$4:$A$111,'Total project cost for DCs'!AE$4:AE$111,0,0)*_xlfn.XLOOKUP($A691,Drury_beneficiary_allocation!$A$5:$A$104,Drury_beneficiary_allocation!$H$5:$H$104,0,0)</f>
        <v>0</v>
      </c>
      <c r="V691" s="362">
        <f>_xlfn.XLOOKUP($A691,'Total project cost for DCs'!$A$4:$A$111,'Total project cost for DCs'!AF$4:AF$111,0,0)*_xlfn.XLOOKUP($A691,Drury_beneficiary_allocation!$A$5:$A$104,Drury_beneficiary_allocation!$H$5:$H$104,0,0)</f>
        <v>0</v>
      </c>
      <c r="W691" s="362">
        <f>_xlfn.XLOOKUP($A691,'Total project cost for DCs'!$A$4:$A$111,'Total project cost for DCs'!AG$4:AG$111,0,0)*_xlfn.XLOOKUP($A691,Drury_beneficiary_allocation!$A$5:$A$104,Drury_beneficiary_allocation!$H$5:$H$104,0,0)</f>
        <v>0</v>
      </c>
      <c r="X691" s="362">
        <f>_xlfn.XLOOKUP($A691,'Total project cost for DCs'!$A$4:$A$111,'Total project cost for DCs'!AH$4:AH$111,0,0)*_xlfn.XLOOKUP($A691,Drury_beneficiary_allocation!$A$5:$A$104,Drury_beneficiary_allocation!$H$5:$H$104,0,0)</f>
        <v>0</v>
      </c>
      <c r="Y691" s="362">
        <f>_xlfn.XLOOKUP($A691,'Total project cost for DCs'!$A$4:$A$111,'Total project cost for DCs'!AI$4:AI$111,0,0)*_xlfn.XLOOKUP($A691,Drury_beneficiary_allocation!$A$5:$A$104,Drury_beneficiary_allocation!$H$5:$H$104,0,0)</f>
        <v>0</v>
      </c>
      <c r="Z691" s="362">
        <f>_xlfn.XLOOKUP($A691,'Total project cost for DCs'!$A$4:$A$111,'Total project cost for DCs'!AJ$4:AJ$111,0,0)*_xlfn.XLOOKUP($A691,Drury_beneficiary_allocation!$A$5:$A$104,Drury_beneficiary_allocation!$H$5:$H$104,0,0)</f>
        <v>0</v>
      </c>
      <c r="AA691" s="362">
        <f>_xlfn.XLOOKUP($A691,'Total project cost for DCs'!$A$4:$A$111,'Total project cost for DCs'!AK$4:AK$111,0,0)*_xlfn.XLOOKUP($A691,Drury_beneficiary_allocation!$A$5:$A$104,Drury_beneficiary_allocation!$H$5:$H$104,0,0)</f>
        <v>0</v>
      </c>
      <c r="AB691" s="362">
        <f>_xlfn.XLOOKUP($A691,'Total project cost for DCs'!$A$4:$A$111,'Total project cost for DCs'!AL$4:AL$111,0,0)*_xlfn.XLOOKUP($A691,Drury_beneficiary_allocation!$A$5:$A$104,Drury_beneficiary_allocation!$H$5:$H$104,0,0)</f>
        <v>0</v>
      </c>
      <c r="AC691" s="362">
        <f>_xlfn.XLOOKUP($A691,'Total project cost for DCs'!$A$4:$A$111,'Total project cost for DCs'!AM$4:AM$111,0,0)*_xlfn.XLOOKUP($A691,Drury_beneficiary_allocation!$A$5:$A$104,Drury_beneficiary_allocation!$H$5:$H$104,0,0)</f>
        <v>0</v>
      </c>
      <c r="AD691" s="362">
        <f>_xlfn.XLOOKUP($A691,'Total project cost for DCs'!$A$4:$A$111,'Total project cost for DCs'!AN$4:AN$111,0,0)*_xlfn.XLOOKUP($A691,Drury_beneficiary_allocation!$A$5:$A$104,Drury_beneficiary_allocation!$H$5:$H$104,0,0)</f>
        <v>0</v>
      </c>
      <c r="AE691" s="363">
        <f t="shared" si="97"/>
        <v>0</v>
      </c>
      <c r="AF691" s="349"/>
      <c r="AG691" s="349">
        <f t="shared" si="99"/>
        <v>0</v>
      </c>
      <c r="AH691" s="353">
        <v>0</v>
      </c>
      <c r="AI691" s="354" t="str">
        <f t="shared" si="98"/>
        <v>Collector</v>
      </c>
      <c r="AJ691" s="349"/>
      <c r="AK691" s="349"/>
      <c r="AL691" s="355">
        <f>_xlfn.XLOOKUP(A691,'P1 Date Adjustment'!B:B,'P1 Date Adjustment'!F:F,"not found",0)</f>
        <v>2035</v>
      </c>
      <c r="AM691" s="349">
        <f t="shared" si="100"/>
        <v>0</v>
      </c>
    </row>
    <row r="692" spans="1:39" ht="30" x14ac:dyDescent="0.25">
      <c r="A692" s="129">
        <v>70</v>
      </c>
      <c r="B692" s="358" t="s">
        <v>464</v>
      </c>
      <c r="C692" s="358" t="str">
        <f>_xlfn.XLOOKUP($A692,'Total project cost for DCs'!A:A,'Total project cost for DCs'!C:C,"Not found",0)</f>
        <v>New cycle bridge 5m wide, 80m long, approach lengths 270m total for both sides. No property required</v>
      </c>
      <c r="D692" s="355" t="s">
        <v>155</v>
      </c>
      <c r="E692" s="355" t="s">
        <v>345</v>
      </c>
      <c r="H692" s="355" t="s">
        <v>833</v>
      </c>
      <c r="I692" s="359">
        <f>_xlfn.XLOOKUP($H692,DC_growth_AGS!$A$665:$A$673,DC_growth_AGS!$O$665:$O$673,"Not found",0)</f>
        <v>0.61047382917385584</v>
      </c>
      <c r="J692" s="355">
        <v>2031</v>
      </c>
      <c r="K692" s="362">
        <f>_xlfn.XLOOKUP($A692,'Total project cost for DCs'!$A$4:$A$111,'Total project cost for DCs'!U$4:U$111,0,0)*_xlfn.XLOOKUP($A692,Drury_beneficiary_allocation!$A$5:$A$104,Drury_beneficiary_allocation!$H$5:$H$104,0,0)</f>
        <v>0</v>
      </c>
      <c r="L692" s="362">
        <f>_xlfn.XLOOKUP($A692,'Total project cost for DCs'!$A$4:$A$111,'Total project cost for DCs'!V$4:V$111,0,0)*_xlfn.XLOOKUP($A692,Drury_beneficiary_allocation!$A$5:$A$104,Drury_beneficiary_allocation!$H$5:$H$104,0,0)</f>
        <v>0</v>
      </c>
      <c r="M692" s="362">
        <f>_xlfn.XLOOKUP($A692,'Total project cost for DCs'!$A$4:$A$111,'Total project cost for DCs'!W$4:W$111,0,0)*_xlfn.XLOOKUP($A692,Drury_beneficiary_allocation!$A$5:$A$104,Drury_beneficiary_allocation!$H$5:$H$104,0,0)</f>
        <v>0</v>
      </c>
      <c r="N692" s="362">
        <f>_xlfn.XLOOKUP($A692,'Total project cost for DCs'!$A$4:$A$111,'Total project cost for DCs'!X$4:X$111,0,0)*_xlfn.XLOOKUP($A692,Drury_beneficiary_allocation!$A$5:$A$104,Drury_beneficiary_allocation!$H$5:$H$104,0,0)</f>
        <v>0</v>
      </c>
      <c r="O692" s="362">
        <f>_xlfn.XLOOKUP($A692,'Total project cost for DCs'!$A$4:$A$111,'Total project cost for DCs'!Y$4:Y$111,0,0)*_xlfn.XLOOKUP($A692,Drury_beneficiary_allocation!$A$5:$A$104,Drury_beneficiary_allocation!$H$5:$H$104,0,0)</f>
        <v>0</v>
      </c>
      <c r="P692" s="362">
        <f>_xlfn.XLOOKUP($A692,'Total project cost for DCs'!$A$4:$A$111,'Total project cost for DCs'!Z$4:Z$111,0,0)*_xlfn.XLOOKUP($A692,Drury_beneficiary_allocation!$A$5:$A$104,Drury_beneficiary_allocation!$H$5:$H$104,0,0)</f>
        <v>0</v>
      </c>
      <c r="Q692" s="362">
        <f>_xlfn.XLOOKUP($A692,'Total project cost for DCs'!$A$4:$A$111,'Total project cost for DCs'!AA$4:AA$111,0,0)*_xlfn.XLOOKUP($A692,Drury_beneficiary_allocation!$A$5:$A$104,Drury_beneficiary_allocation!$H$5:$H$104,0,0)</f>
        <v>0</v>
      </c>
      <c r="R692" s="362">
        <f>_xlfn.XLOOKUP($A692,'Total project cost for DCs'!$A$4:$A$111,'Total project cost for DCs'!AB$4:AB$111,0,0)*_xlfn.XLOOKUP($A692,Drury_beneficiary_allocation!$A$5:$A$104,Drury_beneficiary_allocation!$H$5:$H$104,0,0)</f>
        <v>0</v>
      </c>
      <c r="S692" s="362">
        <f>_xlfn.XLOOKUP($A692,'Total project cost for DCs'!$A$4:$A$111,'Total project cost for DCs'!AC$4:AC$111,0,0)*_xlfn.XLOOKUP($A692,Drury_beneficiary_allocation!$A$5:$A$104,Drury_beneficiary_allocation!$H$5:$H$104,0,0)</f>
        <v>0</v>
      </c>
      <c r="T692" s="362">
        <f>_xlfn.XLOOKUP($A692,'Total project cost for DCs'!$A$4:$A$111,'Total project cost for DCs'!AD$4:AD$111,0,0)*_xlfn.XLOOKUP($A692,Drury_beneficiary_allocation!$A$5:$A$104,Drury_beneficiary_allocation!$H$5:$H$104,0,0)</f>
        <v>0</v>
      </c>
      <c r="U692" s="362">
        <f>_xlfn.XLOOKUP($A692,'Total project cost for DCs'!$A$4:$A$111,'Total project cost for DCs'!AE$4:AE$111,0,0)*_xlfn.XLOOKUP($A692,Drury_beneficiary_allocation!$A$5:$A$104,Drury_beneficiary_allocation!$H$5:$H$104,0,0)</f>
        <v>0</v>
      </c>
      <c r="V692" s="362">
        <f>_xlfn.XLOOKUP($A692,'Total project cost for DCs'!$A$4:$A$111,'Total project cost for DCs'!AF$4:AF$111,0,0)*_xlfn.XLOOKUP($A692,Drury_beneficiary_allocation!$A$5:$A$104,Drury_beneficiary_allocation!$H$5:$H$104,0,0)</f>
        <v>0</v>
      </c>
      <c r="W692" s="362">
        <f>_xlfn.XLOOKUP($A692,'Total project cost for DCs'!$A$4:$A$111,'Total project cost for DCs'!AG$4:AG$111,0,0)*_xlfn.XLOOKUP($A692,Drury_beneficiary_allocation!$A$5:$A$104,Drury_beneficiary_allocation!$H$5:$H$104,0,0)</f>
        <v>0</v>
      </c>
      <c r="X692" s="362">
        <f>_xlfn.XLOOKUP($A692,'Total project cost for DCs'!$A$4:$A$111,'Total project cost for DCs'!AH$4:AH$111,0,0)*_xlfn.XLOOKUP($A692,Drury_beneficiary_allocation!$A$5:$A$104,Drury_beneficiary_allocation!$H$5:$H$104,0,0)</f>
        <v>0</v>
      </c>
      <c r="Y692" s="362">
        <f>_xlfn.XLOOKUP($A692,'Total project cost for DCs'!$A$4:$A$111,'Total project cost for DCs'!AI$4:AI$111,0,0)*_xlfn.XLOOKUP($A692,Drury_beneficiary_allocation!$A$5:$A$104,Drury_beneficiary_allocation!$H$5:$H$104,0,0)</f>
        <v>0</v>
      </c>
      <c r="Z692" s="362">
        <f>_xlfn.XLOOKUP($A692,'Total project cost for DCs'!$A$4:$A$111,'Total project cost for DCs'!AJ$4:AJ$111,0,0)*_xlfn.XLOOKUP($A692,Drury_beneficiary_allocation!$A$5:$A$104,Drury_beneficiary_allocation!$H$5:$H$104,0,0)</f>
        <v>0</v>
      </c>
      <c r="AA692" s="362">
        <f>_xlfn.XLOOKUP($A692,'Total project cost for DCs'!$A$4:$A$111,'Total project cost for DCs'!AK$4:AK$111,0,0)*_xlfn.XLOOKUP($A692,Drury_beneficiary_allocation!$A$5:$A$104,Drury_beneficiary_allocation!$H$5:$H$104,0,0)</f>
        <v>0</v>
      </c>
      <c r="AB692" s="362">
        <f>_xlfn.XLOOKUP($A692,'Total project cost for DCs'!$A$4:$A$111,'Total project cost for DCs'!AL$4:AL$111,0,0)*_xlfn.XLOOKUP($A692,Drury_beneficiary_allocation!$A$5:$A$104,Drury_beneficiary_allocation!$H$5:$H$104,0,0)</f>
        <v>0</v>
      </c>
      <c r="AC692" s="362">
        <f>_xlfn.XLOOKUP($A692,'Total project cost for DCs'!$A$4:$A$111,'Total project cost for DCs'!AM$4:AM$111,0,0)*_xlfn.XLOOKUP($A692,Drury_beneficiary_allocation!$A$5:$A$104,Drury_beneficiary_allocation!$H$5:$H$104,0,0)</f>
        <v>0</v>
      </c>
      <c r="AD692" s="362">
        <f>_xlfn.XLOOKUP($A692,'Total project cost for DCs'!$A$4:$A$111,'Total project cost for DCs'!AN$4:AN$111,0,0)*_xlfn.XLOOKUP($A692,Drury_beneficiary_allocation!$A$5:$A$104,Drury_beneficiary_allocation!$H$5:$H$104,0,0)</f>
        <v>0</v>
      </c>
      <c r="AE692" s="363">
        <f t="shared" si="97"/>
        <v>0</v>
      </c>
      <c r="AF692" s="349"/>
      <c r="AG692" s="349">
        <f t="shared" si="99"/>
        <v>0</v>
      </c>
      <c r="AH692" s="353">
        <v>0</v>
      </c>
      <c r="AI692" s="354" t="str">
        <f t="shared" si="98"/>
        <v>Arterial</v>
      </c>
      <c r="AJ692" s="349"/>
      <c r="AK692" s="349"/>
      <c r="AL692" s="355">
        <f>_xlfn.XLOOKUP(A692,'P1 Date Adjustment'!B:B,'P1 Date Adjustment'!F:F,"not found",0)</f>
        <v>2031</v>
      </c>
      <c r="AM692" s="349">
        <f t="shared" si="100"/>
        <v>0</v>
      </c>
    </row>
    <row r="693" spans="1:39" ht="30" x14ac:dyDescent="0.25">
      <c r="A693" s="129" t="s">
        <v>154</v>
      </c>
      <c r="B693" s="358" t="s">
        <v>141</v>
      </c>
      <c r="C693" s="358" t="str">
        <f>_xlfn.XLOOKUP($A693,'Total project cost for DCs'!A:A,'Total project cost for DCs'!C:C,"Not found",0)</f>
        <v>4-lane urban- existing road layout with active modes on both sides + intersection improvements (TDM)</v>
      </c>
      <c r="D693" s="355" t="s">
        <v>155</v>
      </c>
      <c r="E693" s="355" t="s">
        <v>157</v>
      </c>
      <c r="F693" s="355" t="s">
        <v>826</v>
      </c>
      <c r="H693" s="355" t="s">
        <v>833</v>
      </c>
      <c r="I693" s="359">
        <f>_xlfn.XLOOKUP($H693,DC_growth_AGS!$A$665:$A$673,DC_growth_AGS!$O$665:$O$673,"Not found",0)</f>
        <v>0.61047382917385584</v>
      </c>
      <c r="J693" s="355">
        <v>2031</v>
      </c>
      <c r="K693" s="362">
        <f>IF($AI693="Arterial",-K640*$AJ$2,0)</f>
        <v>0</v>
      </c>
      <c r="L693" s="362">
        <f t="shared" ref="L693:AD693" si="101">IF($AI693="Arterial",-L640*$AJ$2,0)</f>
        <v>0</v>
      </c>
      <c r="M693" s="362">
        <f t="shared" si="101"/>
        <v>0</v>
      </c>
      <c r="N693" s="362">
        <f t="shared" si="101"/>
        <v>0</v>
      </c>
      <c r="O693" s="362">
        <f t="shared" si="101"/>
        <v>0</v>
      </c>
      <c r="P693" s="362">
        <f t="shared" si="101"/>
        <v>0</v>
      </c>
      <c r="Q693" s="362">
        <f t="shared" si="101"/>
        <v>0</v>
      </c>
      <c r="R693" s="362">
        <f t="shared" si="101"/>
        <v>0</v>
      </c>
      <c r="S693" s="362">
        <f t="shared" si="101"/>
        <v>0</v>
      </c>
      <c r="T693" s="362">
        <f t="shared" si="101"/>
        <v>0</v>
      </c>
      <c r="U693" s="362">
        <f t="shared" si="101"/>
        <v>0</v>
      </c>
      <c r="V693" s="362">
        <f t="shared" si="101"/>
        <v>0</v>
      </c>
      <c r="W693" s="362">
        <f t="shared" si="101"/>
        <v>0</v>
      </c>
      <c r="X693" s="362">
        <f t="shared" si="101"/>
        <v>0</v>
      </c>
      <c r="Y693" s="362">
        <f t="shared" si="101"/>
        <v>0</v>
      </c>
      <c r="Z693" s="362">
        <f t="shared" si="101"/>
        <v>0</v>
      </c>
      <c r="AA693" s="362">
        <f t="shared" si="101"/>
        <v>0</v>
      </c>
      <c r="AB693" s="362">
        <f t="shared" si="101"/>
        <v>0</v>
      </c>
      <c r="AC693" s="362">
        <f t="shared" si="101"/>
        <v>0</v>
      </c>
      <c r="AD693" s="362">
        <f t="shared" si="101"/>
        <v>0</v>
      </c>
      <c r="AE693" s="363">
        <f t="shared" si="97"/>
        <v>0</v>
      </c>
      <c r="AF693" s="349"/>
      <c r="AG693" s="349">
        <f t="shared" si="99"/>
        <v>0</v>
      </c>
      <c r="AH693" s="353">
        <v>0</v>
      </c>
      <c r="AI693" s="354" t="str">
        <f t="shared" si="98"/>
        <v>Arterial</v>
      </c>
      <c r="AJ693" s="349"/>
      <c r="AK693" s="349"/>
      <c r="AL693" s="355">
        <f>_xlfn.XLOOKUP(A693,'P1 Date Adjustment'!B:B,'P1 Date Adjustment'!F:F,"not found",0)</f>
        <v>2031</v>
      </c>
      <c r="AM693" s="349">
        <f t="shared" si="100"/>
        <v>0</v>
      </c>
    </row>
    <row r="694" spans="1:39" ht="30" x14ac:dyDescent="0.25">
      <c r="A694" s="129" t="s">
        <v>163</v>
      </c>
      <c r="B694" s="358" t="s">
        <v>164</v>
      </c>
      <c r="C694" s="358" t="str">
        <f>_xlfn.XLOOKUP($A694,'Total project cost for DCs'!A:A,'Total project cost for DCs'!C:C,"Not found",0)</f>
        <v>2-lane urban- existing road layout with active modes on both sides + intersection improvements (TDM)</v>
      </c>
      <c r="D694" s="355" t="s">
        <v>155</v>
      </c>
      <c r="E694" s="355" t="s">
        <v>145</v>
      </c>
      <c r="F694" s="355" t="s">
        <v>826</v>
      </c>
      <c r="H694" s="355" t="s">
        <v>833</v>
      </c>
      <c r="I694" s="359">
        <f>_xlfn.XLOOKUP($H694,DC_growth_AGS!$A$665:$A$673,DC_growth_AGS!$O$665:$O$673,"Not found",0)</f>
        <v>0.61047382917385584</v>
      </c>
      <c r="J694" s="355">
        <v>2030</v>
      </c>
      <c r="K694" s="362">
        <f t="shared" ref="K694:AD706" si="102">IF($AI694="Arterial",-K641*$AJ$2,0)</f>
        <v>0</v>
      </c>
      <c r="L694" s="362">
        <f t="shared" si="102"/>
        <v>0</v>
      </c>
      <c r="M694" s="362">
        <f t="shared" si="102"/>
        <v>0</v>
      </c>
      <c r="N694" s="362">
        <f t="shared" si="102"/>
        <v>0</v>
      </c>
      <c r="O694" s="362">
        <f t="shared" si="102"/>
        <v>0</v>
      </c>
      <c r="P694" s="362">
        <f t="shared" si="102"/>
        <v>0</v>
      </c>
      <c r="Q694" s="362">
        <f t="shared" si="102"/>
        <v>0</v>
      </c>
      <c r="R694" s="362">
        <f t="shared" si="102"/>
        <v>0</v>
      </c>
      <c r="S694" s="362">
        <f t="shared" si="102"/>
        <v>0</v>
      </c>
      <c r="T694" s="362">
        <f t="shared" si="102"/>
        <v>0</v>
      </c>
      <c r="U694" s="362">
        <f t="shared" si="102"/>
        <v>0</v>
      </c>
      <c r="V694" s="362">
        <f t="shared" si="102"/>
        <v>0</v>
      </c>
      <c r="W694" s="362">
        <f t="shared" si="102"/>
        <v>0</v>
      </c>
      <c r="X694" s="362">
        <f t="shared" si="102"/>
        <v>0</v>
      </c>
      <c r="Y694" s="362">
        <f t="shared" si="102"/>
        <v>0</v>
      </c>
      <c r="Z694" s="362">
        <f t="shared" si="102"/>
        <v>0</v>
      </c>
      <c r="AA694" s="362">
        <f t="shared" si="102"/>
        <v>0</v>
      </c>
      <c r="AB694" s="362">
        <f t="shared" si="102"/>
        <v>0</v>
      </c>
      <c r="AC694" s="362">
        <f t="shared" si="102"/>
        <v>0</v>
      </c>
      <c r="AD694" s="362">
        <f t="shared" si="102"/>
        <v>0</v>
      </c>
      <c r="AE694" s="363">
        <f t="shared" si="97"/>
        <v>0</v>
      </c>
      <c r="AF694" s="349"/>
      <c r="AG694" s="349">
        <f t="shared" si="99"/>
        <v>0</v>
      </c>
      <c r="AH694" s="353">
        <v>0</v>
      </c>
      <c r="AI694" s="354" t="str">
        <f t="shared" si="98"/>
        <v>Arterial</v>
      </c>
      <c r="AJ694" s="349"/>
      <c r="AK694" s="349"/>
      <c r="AL694" s="355">
        <f>_xlfn.XLOOKUP(A694,'P1 Date Adjustment'!B:B,'P1 Date Adjustment'!F:F,"not found",0)</f>
        <v>2030</v>
      </c>
      <c r="AM694" s="349">
        <f t="shared" si="100"/>
        <v>0</v>
      </c>
    </row>
    <row r="695" spans="1:39" ht="30" x14ac:dyDescent="0.25">
      <c r="A695" s="129" t="s">
        <v>188</v>
      </c>
      <c r="B695" s="358" t="s">
        <v>185</v>
      </c>
      <c r="C695" s="358" t="str">
        <f>_xlfn.XLOOKUP($A695,'Total project cost for DCs'!A:A,'Total project cost for DCs'!C:C,"Not found",0)</f>
        <v>Expand to 24m cross section</v>
      </c>
      <c r="D695" s="355" t="s">
        <v>155</v>
      </c>
      <c r="E695" s="355" t="s">
        <v>190</v>
      </c>
      <c r="F695" s="355" t="s">
        <v>826</v>
      </c>
      <c r="H695" s="355" t="s">
        <v>833</v>
      </c>
      <c r="I695" s="359">
        <f>_xlfn.XLOOKUP($H695,DC_growth_AGS!$A$665:$A$673,DC_growth_AGS!$O$665:$O$673,"Not found",0)</f>
        <v>0.61047382917385584</v>
      </c>
      <c r="J695" s="355">
        <v>2029</v>
      </c>
      <c r="K695" s="362">
        <f t="shared" si="102"/>
        <v>0</v>
      </c>
      <c r="L695" s="362">
        <f t="shared" si="102"/>
        <v>0</v>
      </c>
      <c r="M695" s="362">
        <f t="shared" si="102"/>
        <v>0</v>
      </c>
      <c r="N695" s="362">
        <f t="shared" si="102"/>
        <v>0</v>
      </c>
      <c r="O695" s="362">
        <f t="shared" si="102"/>
        <v>0</v>
      </c>
      <c r="P695" s="362">
        <f t="shared" si="102"/>
        <v>0</v>
      </c>
      <c r="Q695" s="362">
        <f t="shared" si="102"/>
        <v>0</v>
      </c>
      <c r="R695" s="362">
        <f t="shared" si="102"/>
        <v>0</v>
      </c>
      <c r="S695" s="362">
        <f t="shared" si="102"/>
        <v>0</v>
      </c>
      <c r="T695" s="362">
        <f t="shared" si="102"/>
        <v>0</v>
      </c>
      <c r="U695" s="362">
        <f t="shared" si="102"/>
        <v>0</v>
      </c>
      <c r="V695" s="362">
        <f t="shared" si="102"/>
        <v>0</v>
      </c>
      <c r="W695" s="362">
        <f t="shared" si="102"/>
        <v>0</v>
      </c>
      <c r="X695" s="362">
        <f t="shared" si="102"/>
        <v>0</v>
      </c>
      <c r="Y695" s="362">
        <f t="shared" si="102"/>
        <v>0</v>
      </c>
      <c r="Z695" s="362">
        <f t="shared" si="102"/>
        <v>0</v>
      </c>
      <c r="AA695" s="362">
        <f t="shared" si="102"/>
        <v>0</v>
      </c>
      <c r="AB695" s="362">
        <f t="shared" si="102"/>
        <v>0</v>
      </c>
      <c r="AC695" s="362">
        <f t="shared" si="102"/>
        <v>0</v>
      </c>
      <c r="AD695" s="362">
        <f t="shared" si="102"/>
        <v>0</v>
      </c>
      <c r="AE695" s="363">
        <f t="shared" si="97"/>
        <v>0</v>
      </c>
      <c r="AF695" s="349"/>
      <c r="AG695" s="349">
        <f t="shared" si="99"/>
        <v>0</v>
      </c>
      <c r="AH695" s="353">
        <v>0</v>
      </c>
      <c r="AI695" s="354" t="str">
        <f t="shared" si="98"/>
        <v>Arterial</v>
      </c>
      <c r="AJ695" s="349"/>
      <c r="AK695" s="349"/>
      <c r="AL695" s="355">
        <f>_xlfn.XLOOKUP(A695,'P1 Date Adjustment'!B:B,'P1 Date Adjustment'!F:F,"not found",0)</f>
        <v>2029</v>
      </c>
      <c r="AM695" s="349">
        <f t="shared" si="100"/>
        <v>0</v>
      </c>
    </row>
    <row r="696" spans="1:39" ht="30" x14ac:dyDescent="0.25">
      <c r="A696" s="129">
        <v>7</v>
      </c>
      <c r="B696" s="358" t="s">
        <v>197</v>
      </c>
      <c r="C696" s="358" t="str">
        <f>_xlfn.XLOOKUP($A696,'Total project cost for DCs'!A:A,'Total project cost for DCs'!C:C,"Not found",0)</f>
        <v>2-lane urban - upgrade existing road layout with active modes on both sides</v>
      </c>
      <c r="D696" s="355" t="s">
        <v>155</v>
      </c>
      <c r="E696" s="355" t="s">
        <v>199</v>
      </c>
      <c r="F696" s="355" t="s">
        <v>826</v>
      </c>
      <c r="H696" s="355" t="s">
        <v>833</v>
      </c>
      <c r="I696" s="359">
        <f>_xlfn.XLOOKUP($H696,DC_growth_AGS!$A$665:$A$673,DC_growth_AGS!$O$665:$O$673,"Not found",0)</f>
        <v>0.61047382917385584</v>
      </c>
      <c r="J696" s="355">
        <v>2033</v>
      </c>
      <c r="K696" s="362">
        <f t="shared" si="102"/>
        <v>0</v>
      </c>
      <c r="L696" s="362">
        <f t="shared" si="102"/>
        <v>0</v>
      </c>
      <c r="M696" s="362">
        <f t="shared" si="102"/>
        <v>0</v>
      </c>
      <c r="N696" s="362">
        <f t="shared" si="102"/>
        <v>0</v>
      </c>
      <c r="O696" s="362">
        <f t="shared" si="102"/>
        <v>0</v>
      </c>
      <c r="P696" s="362">
        <f t="shared" si="102"/>
        <v>0</v>
      </c>
      <c r="Q696" s="362">
        <f t="shared" si="102"/>
        <v>0</v>
      </c>
      <c r="R696" s="362">
        <f t="shared" si="102"/>
        <v>0</v>
      </c>
      <c r="S696" s="362">
        <f t="shared" si="102"/>
        <v>0</v>
      </c>
      <c r="T696" s="362">
        <f t="shared" si="102"/>
        <v>0</v>
      </c>
      <c r="U696" s="362">
        <f t="shared" si="102"/>
        <v>0</v>
      </c>
      <c r="V696" s="362">
        <f t="shared" si="102"/>
        <v>0</v>
      </c>
      <c r="W696" s="362">
        <f t="shared" si="102"/>
        <v>0</v>
      </c>
      <c r="X696" s="362">
        <f t="shared" si="102"/>
        <v>0</v>
      </c>
      <c r="Y696" s="362">
        <f t="shared" si="102"/>
        <v>0</v>
      </c>
      <c r="Z696" s="362">
        <f t="shared" si="102"/>
        <v>0</v>
      </c>
      <c r="AA696" s="362">
        <f t="shared" si="102"/>
        <v>0</v>
      </c>
      <c r="AB696" s="362">
        <f t="shared" si="102"/>
        <v>0</v>
      </c>
      <c r="AC696" s="362">
        <f t="shared" si="102"/>
        <v>0</v>
      </c>
      <c r="AD696" s="362">
        <f t="shared" si="102"/>
        <v>0</v>
      </c>
      <c r="AE696" s="363">
        <f t="shared" si="97"/>
        <v>0</v>
      </c>
      <c r="AF696" s="349"/>
      <c r="AG696" s="349">
        <f t="shared" si="99"/>
        <v>0</v>
      </c>
      <c r="AH696" s="353">
        <v>0</v>
      </c>
      <c r="AI696" s="354" t="str">
        <f t="shared" si="98"/>
        <v>Collector</v>
      </c>
      <c r="AJ696" s="349"/>
      <c r="AK696" s="349"/>
      <c r="AL696" s="355">
        <f>_xlfn.XLOOKUP(A696,'P1 Date Adjustment'!B:B,'P1 Date Adjustment'!F:F,"not found",0)</f>
        <v>2033</v>
      </c>
      <c r="AM696" s="349">
        <f t="shared" si="100"/>
        <v>0</v>
      </c>
    </row>
    <row r="697" spans="1:39" ht="30" x14ac:dyDescent="0.25">
      <c r="A697" s="129">
        <v>8</v>
      </c>
      <c r="B697" s="358" t="s">
        <v>200</v>
      </c>
      <c r="C697" s="358" t="str">
        <f>_xlfn.XLOOKUP($A697,'Total project cost for DCs'!A:A,'Total project cost for DCs'!C:C,"Not found",0)</f>
        <v>2-lane urban - upgrade existing road layout with active modes on both sides</v>
      </c>
      <c r="D697" s="355" t="s">
        <v>155</v>
      </c>
      <c r="E697" s="355" t="s">
        <v>199</v>
      </c>
      <c r="F697" s="355" t="s">
        <v>826</v>
      </c>
      <c r="H697" s="355" t="s">
        <v>833</v>
      </c>
      <c r="I697" s="359">
        <f>_xlfn.XLOOKUP($H697,DC_growth_AGS!$A$665:$A$673,DC_growth_AGS!$O$665:$O$673,"Not found",0)</f>
        <v>0.61047382917385584</v>
      </c>
      <c r="J697" s="355">
        <v>2033</v>
      </c>
      <c r="K697" s="362">
        <f t="shared" si="102"/>
        <v>0</v>
      </c>
      <c r="L697" s="362">
        <f t="shared" si="102"/>
        <v>0</v>
      </c>
      <c r="M697" s="362">
        <f t="shared" si="102"/>
        <v>0</v>
      </c>
      <c r="N697" s="362">
        <f t="shared" si="102"/>
        <v>0</v>
      </c>
      <c r="O697" s="362">
        <f t="shared" si="102"/>
        <v>0</v>
      </c>
      <c r="P697" s="362">
        <f t="shared" si="102"/>
        <v>0</v>
      </c>
      <c r="Q697" s="362">
        <f t="shared" si="102"/>
        <v>0</v>
      </c>
      <c r="R697" s="362">
        <f t="shared" si="102"/>
        <v>0</v>
      </c>
      <c r="S697" s="362">
        <f t="shared" si="102"/>
        <v>0</v>
      </c>
      <c r="T697" s="362">
        <f t="shared" si="102"/>
        <v>0</v>
      </c>
      <c r="U697" s="362">
        <f t="shared" si="102"/>
        <v>0</v>
      </c>
      <c r="V697" s="362">
        <f t="shared" si="102"/>
        <v>0</v>
      </c>
      <c r="W697" s="362">
        <f t="shared" si="102"/>
        <v>0</v>
      </c>
      <c r="X697" s="362">
        <f t="shared" si="102"/>
        <v>0</v>
      </c>
      <c r="Y697" s="362">
        <f t="shared" si="102"/>
        <v>0</v>
      </c>
      <c r="Z697" s="362">
        <f t="shared" si="102"/>
        <v>0</v>
      </c>
      <c r="AA697" s="362">
        <f t="shared" si="102"/>
        <v>0</v>
      </c>
      <c r="AB697" s="362">
        <f t="shared" si="102"/>
        <v>0</v>
      </c>
      <c r="AC697" s="362">
        <f t="shared" si="102"/>
        <v>0</v>
      </c>
      <c r="AD697" s="362">
        <f t="shared" si="102"/>
        <v>0</v>
      </c>
      <c r="AE697" s="363">
        <f t="shared" si="97"/>
        <v>0</v>
      </c>
      <c r="AF697" s="349"/>
      <c r="AG697" s="349">
        <f t="shared" si="99"/>
        <v>0</v>
      </c>
      <c r="AH697" s="353">
        <v>0</v>
      </c>
      <c r="AI697" s="354" t="str">
        <f t="shared" si="98"/>
        <v>Collector</v>
      </c>
      <c r="AJ697" s="349"/>
      <c r="AK697" s="349"/>
      <c r="AL697" s="355">
        <f>_xlfn.XLOOKUP(A697,'P1 Date Adjustment'!B:B,'P1 Date Adjustment'!F:F,"not found",0)</f>
        <v>2033</v>
      </c>
      <c r="AM697" s="349">
        <f t="shared" si="100"/>
        <v>0</v>
      </c>
    </row>
    <row r="698" spans="1:39" ht="30" x14ac:dyDescent="0.25">
      <c r="A698" s="129" t="s">
        <v>214</v>
      </c>
      <c r="B698" s="358" t="s">
        <v>215</v>
      </c>
      <c r="C698" s="358" t="str">
        <f>_xlfn.XLOOKUP($A698,'Total project cost for DCs'!A:A,'Total project cost for DCs'!C:C,"Not found",0)</f>
        <v xml:space="preserve"> 2-lane signalised intersection with active mode crossings</v>
      </c>
      <c r="D698" s="355" t="s">
        <v>155</v>
      </c>
      <c r="E698" s="355" t="s">
        <v>190</v>
      </c>
      <c r="F698" s="355" t="s">
        <v>826</v>
      </c>
      <c r="H698" s="355" t="s">
        <v>833</v>
      </c>
      <c r="I698" s="359">
        <f>_xlfn.XLOOKUP($H698,DC_growth_AGS!$A$665:$A$673,DC_growth_AGS!$O$665:$O$673,"Not found",0)</f>
        <v>0.61047382917385584</v>
      </c>
      <c r="J698" s="355">
        <v>2029</v>
      </c>
      <c r="K698" s="362">
        <f t="shared" si="102"/>
        <v>0</v>
      </c>
      <c r="L698" s="362">
        <f t="shared" si="102"/>
        <v>0</v>
      </c>
      <c r="M698" s="362">
        <f t="shared" si="102"/>
        <v>0</v>
      </c>
      <c r="N698" s="362">
        <f t="shared" si="102"/>
        <v>0</v>
      </c>
      <c r="O698" s="362">
        <f t="shared" si="102"/>
        <v>0</v>
      </c>
      <c r="P698" s="362">
        <f t="shared" si="102"/>
        <v>0</v>
      </c>
      <c r="Q698" s="362">
        <f t="shared" si="102"/>
        <v>0</v>
      </c>
      <c r="R698" s="362">
        <f t="shared" si="102"/>
        <v>0</v>
      </c>
      <c r="S698" s="362">
        <f t="shared" si="102"/>
        <v>0</v>
      </c>
      <c r="T698" s="362">
        <f t="shared" si="102"/>
        <v>0</v>
      </c>
      <c r="U698" s="362">
        <f t="shared" si="102"/>
        <v>0</v>
      </c>
      <c r="V698" s="362">
        <f t="shared" si="102"/>
        <v>0</v>
      </c>
      <c r="W698" s="362">
        <f t="shared" si="102"/>
        <v>0</v>
      </c>
      <c r="X698" s="362">
        <f t="shared" si="102"/>
        <v>0</v>
      </c>
      <c r="Y698" s="362">
        <f t="shared" si="102"/>
        <v>0</v>
      </c>
      <c r="Z698" s="362">
        <f t="shared" si="102"/>
        <v>0</v>
      </c>
      <c r="AA698" s="362">
        <f t="shared" si="102"/>
        <v>0</v>
      </c>
      <c r="AB698" s="362">
        <f t="shared" si="102"/>
        <v>0</v>
      </c>
      <c r="AC698" s="362">
        <f t="shared" si="102"/>
        <v>0</v>
      </c>
      <c r="AD698" s="362">
        <f t="shared" si="102"/>
        <v>0</v>
      </c>
      <c r="AE698" s="363">
        <f t="shared" si="97"/>
        <v>0</v>
      </c>
      <c r="AF698" s="349"/>
      <c r="AG698" s="349">
        <f t="shared" si="99"/>
        <v>0</v>
      </c>
      <c r="AH698" s="353">
        <v>0</v>
      </c>
      <c r="AI698" s="354" t="str">
        <f t="shared" si="98"/>
        <v>Arterial</v>
      </c>
      <c r="AJ698" s="349"/>
      <c r="AK698" s="349"/>
      <c r="AL698" s="355">
        <f>_xlfn.XLOOKUP(A698,'P1 Date Adjustment'!B:B,'P1 Date Adjustment'!F:F,"not found",0)</f>
        <v>2029</v>
      </c>
      <c r="AM698" s="349">
        <f t="shared" si="100"/>
        <v>0</v>
      </c>
    </row>
    <row r="699" spans="1:39" ht="30" x14ac:dyDescent="0.25">
      <c r="A699" s="129" t="s">
        <v>217</v>
      </c>
      <c r="B699" s="358" t="s">
        <v>215</v>
      </c>
      <c r="C699" s="358" t="str">
        <f>_xlfn.XLOOKUP($A699,'Total project cost for DCs'!A:A,'Total project cost for DCs'!C:C,"Not found",0)</f>
        <v>multi-lane roundabout with active mode crossings, SGA design</v>
      </c>
      <c r="D699" s="355" t="s">
        <v>155</v>
      </c>
      <c r="E699" s="355" t="s">
        <v>157</v>
      </c>
      <c r="F699" s="355" t="s">
        <v>826</v>
      </c>
      <c r="H699" s="355" t="s">
        <v>833</v>
      </c>
      <c r="I699" s="359">
        <f>_xlfn.XLOOKUP($H699,DC_growth_AGS!$A$665:$A$673,DC_growth_AGS!$O$665:$O$673,"Not found",0)</f>
        <v>0.61047382917385584</v>
      </c>
      <c r="J699" s="355">
        <v>2031</v>
      </c>
      <c r="K699" s="362">
        <f t="shared" si="102"/>
        <v>-49260.660109823933</v>
      </c>
      <c r="L699" s="362">
        <f t="shared" si="102"/>
        <v>-14406.644318044424</v>
      </c>
      <c r="M699" s="362">
        <f t="shared" si="102"/>
        <v>-151893.17982042814</v>
      </c>
      <c r="N699" s="362">
        <f t="shared" si="102"/>
        <v>0</v>
      </c>
      <c r="O699" s="362">
        <f t="shared" si="102"/>
        <v>0</v>
      </c>
      <c r="P699" s="362">
        <f t="shared" si="102"/>
        <v>0</v>
      </c>
      <c r="Q699" s="362">
        <f t="shared" si="102"/>
        <v>0</v>
      </c>
      <c r="R699" s="362">
        <f t="shared" si="102"/>
        <v>0</v>
      </c>
      <c r="S699" s="362">
        <f t="shared" si="102"/>
        <v>0</v>
      </c>
      <c r="T699" s="362">
        <f t="shared" si="102"/>
        <v>0</v>
      </c>
      <c r="U699" s="362">
        <f t="shared" si="102"/>
        <v>0</v>
      </c>
      <c r="V699" s="362">
        <f t="shared" si="102"/>
        <v>0</v>
      </c>
      <c r="W699" s="362">
        <f t="shared" si="102"/>
        <v>0</v>
      </c>
      <c r="X699" s="362">
        <f t="shared" si="102"/>
        <v>0</v>
      </c>
      <c r="Y699" s="362">
        <f t="shared" si="102"/>
        <v>0</v>
      </c>
      <c r="Z699" s="362">
        <f t="shared" si="102"/>
        <v>0</v>
      </c>
      <c r="AA699" s="362">
        <f t="shared" si="102"/>
        <v>0</v>
      </c>
      <c r="AB699" s="362">
        <f t="shared" si="102"/>
        <v>0</v>
      </c>
      <c r="AC699" s="362">
        <f t="shared" si="102"/>
        <v>0</v>
      </c>
      <c r="AD699" s="362">
        <f t="shared" si="102"/>
        <v>0</v>
      </c>
      <c r="AE699" s="363">
        <f t="shared" si="97"/>
        <v>-215560.4842482965</v>
      </c>
      <c r="AF699" s="349"/>
      <c r="AG699" s="349">
        <f t="shared" si="99"/>
        <v>-215560.4842482965</v>
      </c>
      <c r="AH699" s="353">
        <v>0</v>
      </c>
      <c r="AI699" s="354" t="str">
        <f t="shared" si="98"/>
        <v>Arterial</v>
      </c>
      <c r="AJ699" s="349"/>
      <c r="AK699" s="349"/>
      <c r="AL699" s="355">
        <f>_xlfn.XLOOKUP(A699,'P1 Date Adjustment'!B:B,'P1 Date Adjustment'!F:F,"not found",0)</f>
        <v>2031</v>
      </c>
      <c r="AM699" s="349">
        <f t="shared" si="100"/>
        <v>-131594.03423762819</v>
      </c>
    </row>
    <row r="700" spans="1:39" ht="30" x14ac:dyDescent="0.25">
      <c r="A700" s="129">
        <v>11</v>
      </c>
      <c r="B700" s="358" t="s">
        <v>219</v>
      </c>
      <c r="C700" s="358" t="str">
        <f>_xlfn.XLOOKUP($A700,'Total project cost for DCs'!A:A,'Total project cost for DCs'!C:C,"Not found",0)</f>
        <v>Roundabout as per SGA design</v>
      </c>
      <c r="D700" s="355" t="s">
        <v>155</v>
      </c>
      <c r="E700" s="355" t="s">
        <v>190</v>
      </c>
      <c r="F700" s="355" t="s">
        <v>826</v>
      </c>
      <c r="H700" s="355" t="s">
        <v>833</v>
      </c>
      <c r="I700" s="359">
        <f>_xlfn.XLOOKUP($H700,DC_growth_AGS!$A$665:$A$673,DC_growth_AGS!$O$665:$O$673,"Not found",0)</f>
        <v>0.61047382917385584</v>
      </c>
      <c r="J700" s="355">
        <v>2031</v>
      </c>
      <c r="K700" s="362">
        <f t="shared" si="102"/>
        <v>-3016.4405623221228</v>
      </c>
      <c r="L700" s="362">
        <f t="shared" si="102"/>
        <v>-1306.5750439519168</v>
      </c>
      <c r="M700" s="362">
        <f t="shared" si="102"/>
        <v>-13348.32698766113</v>
      </c>
      <c r="N700" s="362">
        <f t="shared" si="102"/>
        <v>0</v>
      </c>
      <c r="O700" s="362">
        <f t="shared" si="102"/>
        <v>0</v>
      </c>
      <c r="P700" s="362">
        <f t="shared" si="102"/>
        <v>0</v>
      </c>
      <c r="Q700" s="362">
        <f t="shared" si="102"/>
        <v>0</v>
      </c>
      <c r="R700" s="362">
        <f t="shared" si="102"/>
        <v>0</v>
      </c>
      <c r="S700" s="362">
        <f t="shared" si="102"/>
        <v>0</v>
      </c>
      <c r="T700" s="362">
        <f t="shared" si="102"/>
        <v>0</v>
      </c>
      <c r="U700" s="362">
        <f t="shared" si="102"/>
        <v>0</v>
      </c>
      <c r="V700" s="362">
        <f t="shared" si="102"/>
        <v>0</v>
      </c>
      <c r="W700" s="362">
        <f t="shared" si="102"/>
        <v>0</v>
      </c>
      <c r="X700" s="362">
        <f t="shared" si="102"/>
        <v>0</v>
      </c>
      <c r="Y700" s="362">
        <f t="shared" si="102"/>
        <v>0</v>
      </c>
      <c r="Z700" s="362">
        <f t="shared" si="102"/>
        <v>0</v>
      </c>
      <c r="AA700" s="362">
        <f t="shared" si="102"/>
        <v>0</v>
      </c>
      <c r="AB700" s="362">
        <f t="shared" si="102"/>
        <v>0</v>
      </c>
      <c r="AC700" s="362">
        <f t="shared" si="102"/>
        <v>0</v>
      </c>
      <c r="AD700" s="362">
        <f t="shared" si="102"/>
        <v>0</v>
      </c>
      <c r="AE700" s="363">
        <f t="shared" si="97"/>
        <v>-17671.342593935169</v>
      </c>
      <c r="AF700" s="349"/>
      <c r="AG700" s="349">
        <f t="shared" si="99"/>
        <v>-17671.342593935169</v>
      </c>
      <c r="AH700" s="353">
        <v>0</v>
      </c>
      <c r="AI700" s="354" t="str">
        <f t="shared" si="98"/>
        <v>Arterial</v>
      </c>
      <c r="AJ700" s="349"/>
      <c r="AK700" s="349"/>
      <c r="AL700" s="355">
        <f>_xlfn.XLOOKUP(A700,'P1 Date Adjustment'!B:B,'P1 Date Adjustment'!F:F,"not found",0)</f>
        <v>2031</v>
      </c>
      <c r="AM700" s="349">
        <f t="shared" si="100"/>
        <v>-10787.892179962661</v>
      </c>
    </row>
    <row r="701" spans="1:39" ht="60" x14ac:dyDescent="0.25">
      <c r="A701" s="129">
        <v>12</v>
      </c>
      <c r="B701" s="358" t="s">
        <v>221</v>
      </c>
      <c r="C701" s="358" t="str">
        <f>_xlfn.XLOOKUP($A701,'Total project cost for DCs'!A:A,'Total project cost for DCs'!C:C,"Not found",0)</f>
        <v>Intersection improvements on Bremner-Firth Rd, Norrie-Firth Rd, GSR-Firth Rd, Active mode facilities on both sides of Firth &amp; Norrie Rd</v>
      </c>
      <c r="D701" s="355" t="s">
        <v>155</v>
      </c>
      <c r="E701" s="355" t="s">
        <v>223</v>
      </c>
      <c r="F701" s="355" t="s">
        <v>826</v>
      </c>
      <c r="H701" s="355" t="s">
        <v>833</v>
      </c>
      <c r="I701" s="359">
        <f>_xlfn.XLOOKUP($H701,DC_growth_AGS!$A$665:$A$673,DC_growth_AGS!$O$665:$O$673,"Not found",0)</f>
        <v>0.61047382917385584</v>
      </c>
      <c r="J701" s="355">
        <v>2033</v>
      </c>
      <c r="K701" s="362">
        <f t="shared" si="102"/>
        <v>0</v>
      </c>
      <c r="L701" s="362">
        <f t="shared" si="102"/>
        <v>0</v>
      </c>
      <c r="M701" s="362">
        <f t="shared" si="102"/>
        <v>0</v>
      </c>
      <c r="N701" s="362">
        <f t="shared" si="102"/>
        <v>0</v>
      </c>
      <c r="O701" s="362">
        <f t="shared" si="102"/>
        <v>0</v>
      </c>
      <c r="P701" s="362">
        <f t="shared" si="102"/>
        <v>0</v>
      </c>
      <c r="Q701" s="362">
        <f t="shared" si="102"/>
        <v>0</v>
      </c>
      <c r="R701" s="362">
        <f t="shared" si="102"/>
        <v>0</v>
      </c>
      <c r="S701" s="362">
        <f t="shared" si="102"/>
        <v>0</v>
      </c>
      <c r="T701" s="362">
        <f t="shared" si="102"/>
        <v>0</v>
      </c>
      <c r="U701" s="362">
        <f t="shared" si="102"/>
        <v>0</v>
      </c>
      <c r="V701" s="362">
        <f t="shared" si="102"/>
        <v>0</v>
      </c>
      <c r="W701" s="362">
        <f t="shared" si="102"/>
        <v>0</v>
      </c>
      <c r="X701" s="362">
        <f t="shared" si="102"/>
        <v>0</v>
      </c>
      <c r="Y701" s="362">
        <f t="shared" si="102"/>
        <v>0</v>
      </c>
      <c r="Z701" s="362">
        <f t="shared" si="102"/>
        <v>0</v>
      </c>
      <c r="AA701" s="362">
        <f t="shared" si="102"/>
        <v>0</v>
      </c>
      <c r="AB701" s="362">
        <f t="shared" si="102"/>
        <v>0</v>
      </c>
      <c r="AC701" s="362">
        <f t="shared" si="102"/>
        <v>0</v>
      </c>
      <c r="AD701" s="362">
        <f t="shared" si="102"/>
        <v>0</v>
      </c>
      <c r="AE701" s="363">
        <f t="shared" si="97"/>
        <v>0</v>
      </c>
      <c r="AF701" s="349"/>
      <c r="AG701" s="349">
        <f t="shared" si="99"/>
        <v>0</v>
      </c>
      <c r="AH701" s="353">
        <v>0</v>
      </c>
      <c r="AI701" s="354" t="str">
        <f t="shared" si="98"/>
        <v>Collector</v>
      </c>
      <c r="AJ701" s="349"/>
      <c r="AK701" s="349"/>
      <c r="AL701" s="355">
        <f>_xlfn.XLOOKUP(A701,'P1 Date Adjustment'!B:B,'P1 Date Adjustment'!F:F,"not found",0)</f>
        <v>2033</v>
      </c>
      <c r="AM701" s="349">
        <f t="shared" si="100"/>
        <v>0</v>
      </c>
    </row>
    <row r="702" spans="1:39" ht="30" x14ac:dyDescent="0.25">
      <c r="A702" s="129" t="s">
        <v>224</v>
      </c>
      <c r="B702" s="358" t="s">
        <v>225</v>
      </c>
      <c r="C702" s="358" t="str">
        <f>_xlfn.XLOOKUP($A702,'Total project cost for DCs'!A:A,'Total project cost for DCs'!C:C,"Not found",0)</f>
        <v>2-lane urban- new 2-lane arterial with active modes on both sides + intersection improvements (TDM)</v>
      </c>
      <c r="D702" s="355" t="s">
        <v>155</v>
      </c>
      <c r="E702" s="355" t="s">
        <v>227</v>
      </c>
      <c r="F702" s="355" t="s">
        <v>826</v>
      </c>
      <c r="H702" s="355" t="s">
        <v>833</v>
      </c>
      <c r="I702" s="359">
        <f>_xlfn.XLOOKUP($H702,DC_growth_AGS!$A$665:$A$673,DC_growth_AGS!$O$665:$O$673,"Not found",0)</f>
        <v>0.61047382917385584</v>
      </c>
      <c r="J702" s="355">
        <v>2029</v>
      </c>
      <c r="K702" s="362">
        <f t="shared" si="102"/>
        <v>-30284.865886590993</v>
      </c>
      <c r="L702" s="362">
        <f t="shared" si="102"/>
        <v>0</v>
      </c>
      <c r="M702" s="362">
        <f t="shared" si="102"/>
        <v>0</v>
      </c>
      <c r="N702" s="362">
        <f t="shared" si="102"/>
        <v>0</v>
      </c>
      <c r="O702" s="362">
        <f t="shared" si="102"/>
        <v>0</v>
      </c>
      <c r="P702" s="362">
        <f t="shared" si="102"/>
        <v>0</v>
      </c>
      <c r="Q702" s="362">
        <f t="shared" si="102"/>
        <v>0</v>
      </c>
      <c r="R702" s="362">
        <f t="shared" si="102"/>
        <v>0</v>
      </c>
      <c r="S702" s="362">
        <f t="shared" si="102"/>
        <v>0</v>
      </c>
      <c r="T702" s="362">
        <f t="shared" si="102"/>
        <v>0</v>
      </c>
      <c r="U702" s="362">
        <f t="shared" si="102"/>
        <v>0</v>
      </c>
      <c r="V702" s="362">
        <f t="shared" si="102"/>
        <v>0</v>
      </c>
      <c r="W702" s="362">
        <f t="shared" si="102"/>
        <v>0</v>
      </c>
      <c r="X702" s="362">
        <f t="shared" si="102"/>
        <v>0</v>
      </c>
      <c r="Y702" s="362">
        <f t="shared" si="102"/>
        <v>0</v>
      </c>
      <c r="Z702" s="362">
        <f t="shared" si="102"/>
        <v>0</v>
      </c>
      <c r="AA702" s="362">
        <f t="shared" si="102"/>
        <v>0</v>
      </c>
      <c r="AB702" s="362">
        <f t="shared" si="102"/>
        <v>0</v>
      </c>
      <c r="AC702" s="362">
        <f t="shared" si="102"/>
        <v>0</v>
      </c>
      <c r="AD702" s="362">
        <f t="shared" si="102"/>
        <v>0</v>
      </c>
      <c r="AE702" s="363">
        <f t="shared" si="97"/>
        <v>-30284.865886590993</v>
      </c>
      <c r="AF702" s="349"/>
      <c r="AG702" s="349">
        <f t="shared" si="99"/>
        <v>-30284.865886590993</v>
      </c>
      <c r="AH702" s="353">
        <v>0</v>
      </c>
      <c r="AI702" s="354" t="str">
        <f t="shared" si="98"/>
        <v>Arterial</v>
      </c>
      <c r="AJ702" s="349"/>
      <c r="AK702" s="349"/>
      <c r="AL702" s="355">
        <f>_xlfn.XLOOKUP(A702,'P1 Date Adjustment'!B:B,'P1 Date Adjustment'!F:F,"not found",0)</f>
        <v>2029</v>
      </c>
      <c r="AM702" s="349">
        <f t="shared" si="100"/>
        <v>-18488.118043803883</v>
      </c>
    </row>
    <row r="703" spans="1:39" ht="30" x14ac:dyDescent="0.25">
      <c r="A703" s="129" t="s">
        <v>228</v>
      </c>
      <c r="B703" s="358" t="s">
        <v>229</v>
      </c>
      <c r="C703" s="358" t="str">
        <f>_xlfn.XLOOKUP($A703,'Total project cost for DCs'!A:A,'Total project cost for DCs'!C:C,"Not found",0)</f>
        <v>4-lane urban- upgrade 2-lane arterial with SGA design + intersection improvements (TDM)</v>
      </c>
      <c r="D703" s="355" t="s">
        <v>155</v>
      </c>
      <c r="E703" s="355" t="s">
        <v>231</v>
      </c>
      <c r="F703" s="355" t="s">
        <v>826</v>
      </c>
      <c r="H703" s="355" t="s">
        <v>833</v>
      </c>
      <c r="I703" s="359">
        <f>_xlfn.XLOOKUP($H703,DC_growth_AGS!$A$665:$A$673,DC_growth_AGS!$O$665:$O$673,"Not found",0)</f>
        <v>0.61047382917385584</v>
      </c>
      <c r="J703" s="355">
        <v>2050</v>
      </c>
      <c r="K703" s="362">
        <f t="shared" si="102"/>
        <v>0</v>
      </c>
      <c r="L703" s="362">
        <f t="shared" si="102"/>
        <v>0</v>
      </c>
      <c r="M703" s="362">
        <f t="shared" si="102"/>
        <v>0</v>
      </c>
      <c r="N703" s="362">
        <f t="shared" si="102"/>
        <v>0</v>
      </c>
      <c r="O703" s="362">
        <f t="shared" si="102"/>
        <v>0</v>
      </c>
      <c r="P703" s="362">
        <f t="shared" si="102"/>
        <v>0</v>
      </c>
      <c r="Q703" s="362">
        <f t="shared" si="102"/>
        <v>0</v>
      </c>
      <c r="R703" s="362">
        <f t="shared" si="102"/>
        <v>0</v>
      </c>
      <c r="S703" s="362">
        <f t="shared" si="102"/>
        <v>0</v>
      </c>
      <c r="T703" s="362">
        <f t="shared" si="102"/>
        <v>0</v>
      </c>
      <c r="U703" s="362">
        <f t="shared" si="102"/>
        <v>0</v>
      </c>
      <c r="V703" s="362">
        <f t="shared" si="102"/>
        <v>0</v>
      </c>
      <c r="W703" s="362">
        <f t="shared" si="102"/>
        <v>0</v>
      </c>
      <c r="X703" s="362">
        <f t="shared" si="102"/>
        <v>0</v>
      </c>
      <c r="Y703" s="362">
        <f t="shared" si="102"/>
        <v>-59225.90116222803</v>
      </c>
      <c r="Z703" s="362">
        <f t="shared" si="102"/>
        <v>-605067.95879182045</v>
      </c>
      <c r="AA703" s="362">
        <f t="shared" si="102"/>
        <v>0</v>
      </c>
      <c r="AB703" s="362">
        <f t="shared" si="102"/>
        <v>0</v>
      </c>
      <c r="AC703" s="362">
        <f t="shared" si="102"/>
        <v>0</v>
      </c>
      <c r="AD703" s="362">
        <f t="shared" si="102"/>
        <v>0</v>
      </c>
      <c r="AE703" s="363">
        <f t="shared" si="97"/>
        <v>-664293.85995404853</v>
      </c>
      <c r="AF703" s="349"/>
      <c r="AG703" s="349">
        <f t="shared" si="99"/>
        <v>-664293.85995404853</v>
      </c>
      <c r="AH703" s="353">
        <v>0</v>
      </c>
      <c r="AI703" s="354" t="str">
        <f t="shared" si="98"/>
        <v>Arterial</v>
      </c>
      <c r="AJ703" s="349"/>
      <c r="AK703" s="349"/>
      <c r="AL703" s="355">
        <f>_xlfn.XLOOKUP(A703,'P1 Date Adjustment'!B:B,'P1 Date Adjustment'!F:F,"not found",0)</f>
        <v>2050</v>
      </c>
      <c r="AM703" s="349">
        <f t="shared" si="100"/>
        <v>-405534.01638282911</v>
      </c>
    </row>
    <row r="704" spans="1:39" ht="45" x14ac:dyDescent="0.25">
      <c r="A704" s="129" t="s">
        <v>234</v>
      </c>
      <c r="B704" s="358" t="s">
        <v>235</v>
      </c>
      <c r="C704" s="358" t="str">
        <f>_xlfn.XLOOKUP($A704,'Total project cost for DCs'!A:A,'Total project cost for DCs'!C:C,"Not found",0)</f>
        <v>2-lane urban (New Road connection to Quarry Road with active modes on both sides + intersection improvements)</v>
      </c>
      <c r="D704" s="355" t="s">
        <v>155</v>
      </c>
      <c r="E704" s="355" t="s">
        <v>223</v>
      </c>
      <c r="F704" s="355" t="s">
        <v>826</v>
      </c>
      <c r="H704" s="355" t="s">
        <v>833</v>
      </c>
      <c r="I704" s="359">
        <f>_xlfn.XLOOKUP($H704,DC_growth_AGS!$A$665:$A$673,DC_growth_AGS!$O$665:$O$673,"Not found",0)</f>
        <v>0.61047382917385584</v>
      </c>
      <c r="J704" s="355">
        <v>2035</v>
      </c>
      <c r="K704" s="362">
        <f t="shared" si="102"/>
        <v>0</v>
      </c>
      <c r="L704" s="362">
        <f t="shared" si="102"/>
        <v>0</v>
      </c>
      <c r="M704" s="362">
        <f t="shared" si="102"/>
        <v>0</v>
      </c>
      <c r="N704" s="362">
        <f t="shared" si="102"/>
        <v>0</v>
      </c>
      <c r="O704" s="362">
        <f t="shared" si="102"/>
        <v>0</v>
      </c>
      <c r="P704" s="362">
        <f t="shared" si="102"/>
        <v>0</v>
      </c>
      <c r="Q704" s="362">
        <f t="shared" si="102"/>
        <v>0</v>
      </c>
      <c r="R704" s="362">
        <f t="shared" si="102"/>
        <v>0</v>
      </c>
      <c r="S704" s="362">
        <f t="shared" si="102"/>
        <v>0</v>
      </c>
      <c r="T704" s="362">
        <f t="shared" si="102"/>
        <v>0</v>
      </c>
      <c r="U704" s="362">
        <f t="shared" si="102"/>
        <v>0</v>
      </c>
      <c r="V704" s="362">
        <f t="shared" si="102"/>
        <v>0</v>
      </c>
      <c r="W704" s="362">
        <f t="shared" si="102"/>
        <v>0</v>
      </c>
      <c r="X704" s="362">
        <f t="shared" si="102"/>
        <v>0</v>
      </c>
      <c r="Y704" s="362">
        <f t="shared" si="102"/>
        <v>0</v>
      </c>
      <c r="Z704" s="362">
        <f t="shared" si="102"/>
        <v>0</v>
      </c>
      <c r="AA704" s="362">
        <f t="shared" si="102"/>
        <v>0</v>
      </c>
      <c r="AB704" s="362">
        <f t="shared" si="102"/>
        <v>0</v>
      </c>
      <c r="AC704" s="362">
        <f t="shared" si="102"/>
        <v>0</v>
      </c>
      <c r="AD704" s="362">
        <f t="shared" si="102"/>
        <v>0</v>
      </c>
      <c r="AE704" s="363">
        <f t="shared" si="97"/>
        <v>0</v>
      </c>
      <c r="AF704" s="349"/>
      <c r="AG704" s="349">
        <f t="shared" si="99"/>
        <v>0</v>
      </c>
      <c r="AH704" s="353">
        <v>0</v>
      </c>
      <c r="AI704" s="354" t="str">
        <f t="shared" si="98"/>
        <v>Collector</v>
      </c>
      <c r="AJ704" s="349"/>
      <c r="AK704" s="349"/>
      <c r="AL704" s="355">
        <f>_xlfn.XLOOKUP(A704,'P1 Date Adjustment'!B:B,'P1 Date Adjustment'!F:F,"not found",0)</f>
        <v>2035</v>
      </c>
      <c r="AM704" s="349">
        <f t="shared" si="100"/>
        <v>0</v>
      </c>
    </row>
    <row r="705" spans="1:39" ht="30" x14ac:dyDescent="0.25">
      <c r="A705" s="129" t="s">
        <v>237</v>
      </c>
      <c r="B705" s="358" t="s">
        <v>238</v>
      </c>
      <c r="C705" s="358" t="str">
        <f>_xlfn.XLOOKUP($A705,'Total project cost for DCs'!A:A,'Total project cost for DCs'!C:C,"Not found",0)</f>
        <v>2-lane urban (upgrade existing road layout with active modes on both sides + intersection improvements)</v>
      </c>
      <c r="D705" s="355" t="s">
        <v>155</v>
      </c>
      <c r="E705" s="355" t="s">
        <v>199</v>
      </c>
      <c r="F705" s="355" t="s">
        <v>826</v>
      </c>
      <c r="H705" s="355" t="s">
        <v>833</v>
      </c>
      <c r="I705" s="359">
        <f>_xlfn.XLOOKUP($H705,DC_growth_AGS!$A$665:$A$673,DC_growth_AGS!$O$665:$O$673,"Not found",0)</f>
        <v>0.61047382917385584</v>
      </c>
      <c r="J705" s="355">
        <v>2033</v>
      </c>
      <c r="K705" s="362">
        <f t="shared" si="102"/>
        <v>0</v>
      </c>
      <c r="L705" s="362">
        <f t="shared" si="102"/>
        <v>0</v>
      </c>
      <c r="M705" s="362">
        <f t="shared" si="102"/>
        <v>0</v>
      </c>
      <c r="N705" s="362">
        <f t="shared" si="102"/>
        <v>0</v>
      </c>
      <c r="O705" s="362">
        <f t="shared" si="102"/>
        <v>0</v>
      </c>
      <c r="P705" s="362">
        <f t="shared" si="102"/>
        <v>0</v>
      </c>
      <c r="Q705" s="362">
        <f t="shared" si="102"/>
        <v>0</v>
      </c>
      <c r="R705" s="362">
        <f t="shared" si="102"/>
        <v>0</v>
      </c>
      <c r="S705" s="362">
        <f t="shared" si="102"/>
        <v>0</v>
      </c>
      <c r="T705" s="362">
        <f t="shared" si="102"/>
        <v>0</v>
      </c>
      <c r="U705" s="362">
        <f t="shared" si="102"/>
        <v>0</v>
      </c>
      <c r="V705" s="362">
        <f t="shared" si="102"/>
        <v>0</v>
      </c>
      <c r="W705" s="362">
        <f t="shared" si="102"/>
        <v>0</v>
      </c>
      <c r="X705" s="362">
        <f t="shared" si="102"/>
        <v>0</v>
      </c>
      <c r="Y705" s="362">
        <f t="shared" si="102"/>
        <v>0</v>
      </c>
      <c r="Z705" s="362">
        <f t="shared" si="102"/>
        <v>0</v>
      </c>
      <c r="AA705" s="362">
        <f t="shared" si="102"/>
        <v>0</v>
      </c>
      <c r="AB705" s="362">
        <f t="shared" si="102"/>
        <v>0</v>
      </c>
      <c r="AC705" s="362">
        <f t="shared" si="102"/>
        <v>0</v>
      </c>
      <c r="AD705" s="362">
        <f t="shared" si="102"/>
        <v>0</v>
      </c>
      <c r="AE705" s="363">
        <f t="shared" si="97"/>
        <v>0</v>
      </c>
      <c r="AF705" s="349"/>
      <c r="AG705" s="349">
        <f t="shared" si="99"/>
        <v>0</v>
      </c>
      <c r="AH705" s="353">
        <v>0</v>
      </c>
      <c r="AI705" s="354" t="str">
        <f t="shared" si="98"/>
        <v>Collector</v>
      </c>
      <c r="AJ705" s="349"/>
      <c r="AK705" s="349"/>
      <c r="AL705" s="355">
        <f>_xlfn.XLOOKUP(A705,'P1 Date Adjustment'!B:B,'P1 Date Adjustment'!F:F,"not found",0)</f>
        <v>2033</v>
      </c>
      <c r="AM705" s="349">
        <f t="shared" si="100"/>
        <v>0</v>
      </c>
    </row>
    <row r="706" spans="1:39" ht="30" x14ac:dyDescent="0.25">
      <c r="A706" s="129" t="s">
        <v>246</v>
      </c>
      <c r="B706" s="358" t="s">
        <v>247</v>
      </c>
      <c r="C706" s="358" t="str">
        <f>_xlfn.XLOOKUP($A706,'Total project cost for DCs'!A:A,'Total project cost for DCs'!C:C,"Not found",0)</f>
        <v>4-lane urban- upgrade 2-lane urban with active modes on both sides (SGA design)</v>
      </c>
      <c r="D706" s="355" t="s">
        <v>155</v>
      </c>
      <c r="E706" s="355" t="s">
        <v>157</v>
      </c>
      <c r="F706" s="355" t="s">
        <v>826</v>
      </c>
      <c r="H706" s="355" t="s">
        <v>833</v>
      </c>
      <c r="I706" s="359">
        <f>_xlfn.XLOOKUP($H706,DC_growth_AGS!$A$665:$A$673,DC_growth_AGS!$O$665:$O$673,"Not found",0)</f>
        <v>0.61047382917385584</v>
      </c>
      <c r="J706" s="355">
        <v>2050</v>
      </c>
      <c r="K706" s="362">
        <f t="shared" si="102"/>
        <v>0</v>
      </c>
      <c r="L706" s="362">
        <f t="shared" si="102"/>
        <v>0</v>
      </c>
      <c r="M706" s="362">
        <f t="shared" si="102"/>
        <v>0</v>
      </c>
      <c r="N706" s="362">
        <f t="shared" si="102"/>
        <v>0</v>
      </c>
      <c r="O706" s="362">
        <f t="shared" si="102"/>
        <v>0</v>
      </c>
      <c r="P706" s="362">
        <f t="shared" si="102"/>
        <v>0</v>
      </c>
      <c r="Q706" s="362">
        <f t="shared" si="102"/>
        <v>0</v>
      </c>
      <c r="R706" s="362">
        <f t="shared" si="102"/>
        <v>0</v>
      </c>
      <c r="S706" s="362">
        <f t="shared" si="102"/>
        <v>0</v>
      </c>
      <c r="T706" s="362">
        <f t="shared" si="102"/>
        <v>0</v>
      </c>
      <c r="U706" s="362">
        <f t="shared" si="102"/>
        <v>0</v>
      </c>
      <c r="V706" s="362">
        <f t="shared" si="102"/>
        <v>0</v>
      </c>
      <c r="W706" s="362">
        <f t="shared" si="102"/>
        <v>0</v>
      </c>
      <c r="X706" s="362">
        <f t="shared" si="102"/>
        <v>0</v>
      </c>
      <c r="Y706" s="362">
        <f t="shared" si="102"/>
        <v>0</v>
      </c>
      <c r="Z706" s="362">
        <f t="shared" ref="Z706:AD706" si="103">IF($AI706="Arterial",-Z653*$AJ$2,0)</f>
        <v>0</v>
      </c>
      <c r="AA706" s="362">
        <f t="shared" si="103"/>
        <v>0</v>
      </c>
      <c r="AB706" s="362">
        <f t="shared" si="103"/>
        <v>0</v>
      </c>
      <c r="AC706" s="362">
        <f t="shared" si="103"/>
        <v>0</v>
      </c>
      <c r="AD706" s="362">
        <f t="shared" si="103"/>
        <v>0</v>
      </c>
      <c r="AE706" s="363">
        <f t="shared" si="97"/>
        <v>0</v>
      </c>
      <c r="AF706" s="349"/>
      <c r="AG706" s="349">
        <f t="shared" si="99"/>
        <v>0</v>
      </c>
      <c r="AH706" s="353">
        <v>0</v>
      </c>
      <c r="AI706" s="354" t="str">
        <f t="shared" si="98"/>
        <v>Arterial</v>
      </c>
      <c r="AJ706" s="349"/>
      <c r="AK706" s="349"/>
      <c r="AL706" s="355">
        <f>_xlfn.XLOOKUP(A706,'P1 Date Adjustment'!B:B,'P1 Date Adjustment'!F:F,"not found",0)</f>
        <v>2050</v>
      </c>
      <c r="AM706" s="349">
        <f t="shared" si="100"/>
        <v>0</v>
      </c>
    </row>
    <row r="707" spans="1:39" ht="45" x14ac:dyDescent="0.25">
      <c r="A707" s="129" t="s">
        <v>259</v>
      </c>
      <c r="B707" s="358" t="s">
        <v>260</v>
      </c>
      <c r="C707" s="358" t="str">
        <f>_xlfn.XLOOKUP($A707,'Total project cost for DCs'!A:A,'Total project cost for DCs'!C:C,"Not found",0)</f>
        <v>Active mode upgrades- existing road layout with active modes on both sides + intersection upgrades for active mode crossing</v>
      </c>
      <c r="D707" s="355" t="s">
        <v>155</v>
      </c>
      <c r="E707" s="355" t="s">
        <v>199</v>
      </c>
      <c r="F707" s="355" t="s">
        <v>826</v>
      </c>
      <c r="H707" s="355" t="s">
        <v>833</v>
      </c>
      <c r="I707" s="359">
        <f>_xlfn.XLOOKUP($H707,DC_growth_AGS!$A$665:$A$673,DC_growth_AGS!$O$665:$O$673,"Not found",0)</f>
        <v>0.61047382917385584</v>
      </c>
      <c r="J707" s="355">
        <v>2035</v>
      </c>
      <c r="K707" s="362">
        <f t="shared" ref="K707:AD719" si="104">IF($AI707="Arterial",-K654*$AJ$2,0)</f>
        <v>0</v>
      </c>
      <c r="L707" s="362">
        <f t="shared" si="104"/>
        <v>0</v>
      </c>
      <c r="M707" s="362">
        <f t="shared" si="104"/>
        <v>0</v>
      </c>
      <c r="N707" s="362">
        <f t="shared" si="104"/>
        <v>0</v>
      </c>
      <c r="O707" s="362">
        <f t="shared" si="104"/>
        <v>0</v>
      </c>
      <c r="P707" s="362">
        <f t="shared" si="104"/>
        <v>0</v>
      </c>
      <c r="Q707" s="362">
        <f t="shared" si="104"/>
        <v>0</v>
      </c>
      <c r="R707" s="362">
        <f t="shared" si="104"/>
        <v>0</v>
      </c>
      <c r="S707" s="362">
        <f t="shared" si="104"/>
        <v>0</v>
      </c>
      <c r="T707" s="362">
        <f t="shared" si="104"/>
        <v>0</v>
      </c>
      <c r="U707" s="362">
        <f t="shared" si="104"/>
        <v>0</v>
      </c>
      <c r="V707" s="362">
        <f t="shared" si="104"/>
        <v>0</v>
      </c>
      <c r="W707" s="362">
        <f t="shared" si="104"/>
        <v>0</v>
      </c>
      <c r="X707" s="362">
        <f t="shared" si="104"/>
        <v>0</v>
      </c>
      <c r="Y707" s="362">
        <f t="shared" si="104"/>
        <v>0</v>
      </c>
      <c r="Z707" s="362">
        <f t="shared" si="104"/>
        <v>0</v>
      </c>
      <c r="AA707" s="362">
        <f t="shared" si="104"/>
        <v>0</v>
      </c>
      <c r="AB707" s="362">
        <f t="shared" si="104"/>
        <v>0</v>
      </c>
      <c r="AC707" s="362">
        <f t="shared" si="104"/>
        <v>0</v>
      </c>
      <c r="AD707" s="362">
        <f t="shared" si="104"/>
        <v>0</v>
      </c>
      <c r="AE707" s="363">
        <f t="shared" si="97"/>
        <v>0</v>
      </c>
      <c r="AF707" s="349"/>
      <c r="AG707" s="349">
        <f t="shared" si="99"/>
        <v>0</v>
      </c>
      <c r="AH707" s="353">
        <v>0</v>
      </c>
      <c r="AI707" s="354" t="str">
        <f t="shared" si="98"/>
        <v>Collector</v>
      </c>
      <c r="AJ707" s="349"/>
      <c r="AK707" s="349"/>
      <c r="AL707" s="355">
        <f>_xlfn.XLOOKUP(A707,'P1 Date Adjustment'!B:B,'P1 Date Adjustment'!F:F,"not found",0)</f>
        <v>2035</v>
      </c>
      <c r="AM707" s="349">
        <f t="shared" si="100"/>
        <v>0</v>
      </c>
    </row>
    <row r="708" spans="1:39" ht="45" x14ac:dyDescent="0.25">
      <c r="A708" s="129">
        <v>21</v>
      </c>
      <c r="B708" s="358" t="s">
        <v>262</v>
      </c>
      <c r="C708" s="358" t="str">
        <f>_xlfn.XLOOKUP($A708,'Total project cost for DCs'!A:A,'Total project cost for DCs'!C:C,"Not found",0)</f>
        <v>Active mode upgrades- existing road layout with active modes on both sides + intersection upgrades for active mode crossing</v>
      </c>
      <c r="D708" s="355" t="s">
        <v>155</v>
      </c>
      <c r="E708" s="355" t="s">
        <v>199</v>
      </c>
      <c r="F708" s="355" t="s">
        <v>826</v>
      </c>
      <c r="H708" s="355" t="s">
        <v>833</v>
      </c>
      <c r="I708" s="359">
        <f>_xlfn.XLOOKUP($H708,DC_growth_AGS!$A$665:$A$673,DC_growth_AGS!$O$665:$O$673,"Not found",0)</f>
        <v>0.61047382917385584</v>
      </c>
      <c r="J708" s="355">
        <v>2035</v>
      </c>
      <c r="K708" s="362">
        <f t="shared" si="104"/>
        <v>0</v>
      </c>
      <c r="L708" s="362">
        <f t="shared" si="104"/>
        <v>0</v>
      </c>
      <c r="M708" s="362">
        <f t="shared" si="104"/>
        <v>0</v>
      </c>
      <c r="N708" s="362">
        <f t="shared" si="104"/>
        <v>0</v>
      </c>
      <c r="O708" s="362">
        <f t="shared" si="104"/>
        <v>0</v>
      </c>
      <c r="P708" s="362">
        <f t="shared" si="104"/>
        <v>0</v>
      </c>
      <c r="Q708" s="362">
        <f t="shared" si="104"/>
        <v>0</v>
      </c>
      <c r="R708" s="362">
        <f t="shared" si="104"/>
        <v>0</v>
      </c>
      <c r="S708" s="362">
        <f t="shared" si="104"/>
        <v>0</v>
      </c>
      <c r="T708" s="362">
        <f t="shared" si="104"/>
        <v>0</v>
      </c>
      <c r="U708" s="362">
        <f t="shared" si="104"/>
        <v>0</v>
      </c>
      <c r="V708" s="362">
        <f t="shared" si="104"/>
        <v>0</v>
      </c>
      <c r="W708" s="362">
        <f t="shared" si="104"/>
        <v>0</v>
      </c>
      <c r="X708" s="362">
        <f t="shared" si="104"/>
        <v>0</v>
      </c>
      <c r="Y708" s="362">
        <f t="shared" si="104"/>
        <v>0</v>
      </c>
      <c r="Z708" s="362">
        <f t="shared" si="104"/>
        <v>0</v>
      </c>
      <c r="AA708" s="362">
        <f t="shared" si="104"/>
        <v>0</v>
      </c>
      <c r="AB708" s="362">
        <f t="shared" si="104"/>
        <v>0</v>
      </c>
      <c r="AC708" s="362">
        <f t="shared" si="104"/>
        <v>0</v>
      </c>
      <c r="AD708" s="362">
        <f t="shared" si="104"/>
        <v>0</v>
      </c>
      <c r="AE708" s="363">
        <f t="shared" ref="AE708:AE771" si="105">SUM(K708:AD708)</f>
        <v>0</v>
      </c>
      <c r="AF708" s="349"/>
      <c r="AG708" s="349">
        <f t="shared" si="99"/>
        <v>0</v>
      </c>
      <c r="AH708" s="353">
        <v>0</v>
      </c>
      <c r="AI708" s="354" t="str">
        <f t="shared" ref="AI708:AI771" si="106">IF(OR(E708="Upgrade Collector",E708="Greenfields Collector",E708="New Collector (AT)"),"Collector","Arterial")</f>
        <v>Collector</v>
      </c>
      <c r="AJ708" s="349"/>
      <c r="AK708" s="349"/>
      <c r="AL708" s="355">
        <f>_xlfn.XLOOKUP(A708,'P1 Date Adjustment'!B:B,'P1 Date Adjustment'!F:F,"not found",0)</f>
        <v>2035</v>
      </c>
      <c r="AM708" s="349">
        <f t="shared" si="100"/>
        <v>0</v>
      </c>
    </row>
    <row r="709" spans="1:39" x14ac:dyDescent="0.25">
      <c r="A709" s="129">
        <v>22</v>
      </c>
      <c r="B709" s="358" t="s">
        <v>263</v>
      </c>
      <c r="C709" s="358" t="str">
        <f>_xlfn.XLOOKUP($A709,'Total project cost for DCs'!A:A,'Total project cost for DCs'!C:C,"Not found",0)</f>
        <v>Upgrade intersection with active modes facilities(TDM)</v>
      </c>
      <c r="D709" s="355" t="s">
        <v>155</v>
      </c>
      <c r="E709" s="355" t="s">
        <v>223</v>
      </c>
      <c r="F709" s="355" t="s">
        <v>826</v>
      </c>
      <c r="H709" s="355" t="s">
        <v>833</v>
      </c>
      <c r="I709" s="359">
        <f>_xlfn.XLOOKUP($H709,DC_growth_AGS!$A$665:$A$673,DC_growth_AGS!$O$665:$O$673,"Not found",0)</f>
        <v>0.61047382917385584</v>
      </c>
      <c r="J709" s="355">
        <v>2033</v>
      </c>
      <c r="K709" s="362">
        <f t="shared" si="104"/>
        <v>0</v>
      </c>
      <c r="L709" s="362">
        <f t="shared" si="104"/>
        <v>0</v>
      </c>
      <c r="M709" s="362">
        <f t="shared" si="104"/>
        <v>0</v>
      </c>
      <c r="N709" s="362">
        <f t="shared" si="104"/>
        <v>0</v>
      </c>
      <c r="O709" s="362">
        <f t="shared" si="104"/>
        <v>0</v>
      </c>
      <c r="P709" s="362">
        <f t="shared" si="104"/>
        <v>0</v>
      </c>
      <c r="Q709" s="362">
        <f t="shared" si="104"/>
        <v>0</v>
      </c>
      <c r="R709" s="362">
        <f t="shared" si="104"/>
        <v>0</v>
      </c>
      <c r="S709" s="362">
        <f t="shared" si="104"/>
        <v>0</v>
      </c>
      <c r="T709" s="362">
        <f t="shared" si="104"/>
        <v>0</v>
      </c>
      <c r="U709" s="362">
        <f t="shared" si="104"/>
        <v>0</v>
      </c>
      <c r="V709" s="362">
        <f t="shared" si="104"/>
        <v>0</v>
      </c>
      <c r="W709" s="362">
        <f t="shared" si="104"/>
        <v>0</v>
      </c>
      <c r="X709" s="362">
        <f t="shared" si="104"/>
        <v>0</v>
      </c>
      <c r="Y709" s="362">
        <f t="shared" si="104"/>
        <v>0</v>
      </c>
      <c r="Z709" s="362">
        <f t="shared" si="104"/>
        <v>0</v>
      </c>
      <c r="AA709" s="362">
        <f t="shared" si="104"/>
        <v>0</v>
      </c>
      <c r="AB709" s="362">
        <f t="shared" si="104"/>
        <v>0</v>
      </c>
      <c r="AC709" s="362">
        <f t="shared" si="104"/>
        <v>0</v>
      </c>
      <c r="AD709" s="362">
        <f t="shared" si="104"/>
        <v>0</v>
      </c>
      <c r="AE709" s="363">
        <f t="shared" si="105"/>
        <v>0</v>
      </c>
      <c r="AF709" s="349"/>
      <c r="AG709" s="349">
        <f t="shared" ref="AG709:AG772" si="107">SUM(K709:AD709)</f>
        <v>0</v>
      </c>
      <c r="AH709" s="353">
        <v>0</v>
      </c>
      <c r="AI709" s="354" t="str">
        <f t="shared" si="106"/>
        <v>Collector</v>
      </c>
      <c r="AJ709" s="349"/>
      <c r="AK709" s="349"/>
      <c r="AL709" s="355">
        <f>_xlfn.XLOOKUP(A709,'P1 Date Adjustment'!B:B,'P1 Date Adjustment'!F:F,"not found",0)</f>
        <v>2033</v>
      </c>
      <c r="AM709" s="349">
        <f t="shared" ref="AM709:AM772" si="108">AG709*I709</f>
        <v>0</v>
      </c>
    </row>
    <row r="710" spans="1:39" ht="45" x14ac:dyDescent="0.25">
      <c r="A710" s="129" t="s">
        <v>281</v>
      </c>
      <c r="B710" s="358" t="s">
        <v>282</v>
      </c>
      <c r="C710" s="358" t="str">
        <f>_xlfn.XLOOKUP($A710,'Total project cost for DCs'!A:A,'Total project cost for DCs'!C:C,"Not found",0)</f>
        <v xml:space="preserve">Interim 2-lane – install kerb and channel within existing road corridor with provision of active modes on both sides, 20m cross-section </v>
      </c>
      <c r="D710" s="355" t="s">
        <v>155</v>
      </c>
      <c r="E710" s="355" t="s">
        <v>145</v>
      </c>
      <c r="F710" s="355" t="s">
        <v>826</v>
      </c>
      <c r="H710" s="355" t="s">
        <v>833</v>
      </c>
      <c r="I710" s="359">
        <f>_xlfn.XLOOKUP($H710,DC_growth_AGS!$A$665:$A$673,DC_growth_AGS!$O$665:$O$673,"Not found",0)</f>
        <v>0.61047382917385584</v>
      </c>
      <c r="J710" s="355">
        <v>2025</v>
      </c>
      <c r="K710" s="362">
        <f t="shared" si="104"/>
        <v>0</v>
      </c>
      <c r="L710" s="362">
        <f t="shared" si="104"/>
        <v>0</v>
      </c>
      <c r="M710" s="362">
        <f t="shared" si="104"/>
        <v>0</v>
      </c>
      <c r="N710" s="362">
        <f t="shared" si="104"/>
        <v>0</v>
      </c>
      <c r="O710" s="362">
        <f t="shared" si="104"/>
        <v>0</v>
      </c>
      <c r="P710" s="362">
        <f t="shared" si="104"/>
        <v>0</v>
      </c>
      <c r="Q710" s="362">
        <f t="shared" si="104"/>
        <v>0</v>
      </c>
      <c r="R710" s="362">
        <f t="shared" si="104"/>
        <v>0</v>
      </c>
      <c r="S710" s="362">
        <f t="shared" si="104"/>
        <v>0</v>
      </c>
      <c r="T710" s="362">
        <f t="shared" si="104"/>
        <v>0</v>
      </c>
      <c r="U710" s="362">
        <f t="shared" si="104"/>
        <v>0</v>
      </c>
      <c r="V710" s="362">
        <f t="shared" si="104"/>
        <v>0</v>
      </c>
      <c r="W710" s="362">
        <f t="shared" si="104"/>
        <v>0</v>
      </c>
      <c r="X710" s="362">
        <f t="shared" si="104"/>
        <v>0</v>
      </c>
      <c r="Y710" s="362">
        <f t="shared" si="104"/>
        <v>0</v>
      </c>
      <c r="Z710" s="362">
        <f t="shared" si="104"/>
        <v>0</v>
      </c>
      <c r="AA710" s="362">
        <f t="shared" si="104"/>
        <v>0</v>
      </c>
      <c r="AB710" s="362">
        <f t="shared" si="104"/>
        <v>0</v>
      </c>
      <c r="AC710" s="362">
        <f t="shared" si="104"/>
        <v>0</v>
      </c>
      <c r="AD710" s="362">
        <f t="shared" si="104"/>
        <v>0</v>
      </c>
      <c r="AE710" s="363">
        <f t="shared" si="105"/>
        <v>0</v>
      </c>
      <c r="AF710" s="349"/>
      <c r="AG710" s="349">
        <f t="shared" si="107"/>
        <v>0</v>
      </c>
      <c r="AH710" s="353">
        <v>0</v>
      </c>
      <c r="AI710" s="354" t="str">
        <f t="shared" si="106"/>
        <v>Arterial</v>
      </c>
      <c r="AJ710" s="349"/>
      <c r="AK710" s="349"/>
      <c r="AL710" s="355">
        <f>_xlfn.XLOOKUP(A710,'P1 Date Adjustment'!B:B,'P1 Date Adjustment'!F:F,"not found",0)</f>
        <v>2025</v>
      </c>
      <c r="AM710" s="349">
        <f t="shared" si="108"/>
        <v>0</v>
      </c>
    </row>
    <row r="711" spans="1:39" ht="60" x14ac:dyDescent="0.25">
      <c r="A711" s="129" t="s">
        <v>287</v>
      </c>
      <c r="B711" s="358" t="s">
        <v>282</v>
      </c>
      <c r="C711" s="358" t="str">
        <f>_xlfn.XLOOKUP($A711,'Total project cost for DCs'!A:A,'Total project cost for DCs'!C:C,"Not found",0)</f>
        <v>Final 4-lane - following interim option, upgrade Road corridor to provide four lanes with additional turning lanes at intersections where required (as indicated in SGA Design</v>
      </c>
      <c r="D711" s="355" t="s">
        <v>155</v>
      </c>
      <c r="E711" s="355" t="s">
        <v>157</v>
      </c>
      <c r="F711" s="355" t="s">
        <v>826</v>
      </c>
      <c r="H711" s="355" t="s">
        <v>833</v>
      </c>
      <c r="I711" s="359">
        <f>_xlfn.XLOOKUP($H711,DC_growth_AGS!$A$665:$A$673,DC_growth_AGS!$O$665:$O$673,"Not found",0)</f>
        <v>0.61047382917385584</v>
      </c>
      <c r="J711" s="355">
        <v>2031</v>
      </c>
      <c r="K711" s="362">
        <f t="shared" si="104"/>
        <v>-96131.716735077935</v>
      </c>
      <c r="L711" s="362">
        <f t="shared" si="104"/>
        <v>-23531.673882498326</v>
      </c>
      <c r="M711" s="362">
        <f t="shared" si="104"/>
        <v>-256542.99258221244</v>
      </c>
      <c r="N711" s="362">
        <f t="shared" si="104"/>
        <v>0</v>
      </c>
      <c r="O711" s="362">
        <f t="shared" si="104"/>
        <v>0</v>
      </c>
      <c r="P711" s="362">
        <f t="shared" si="104"/>
        <v>0</v>
      </c>
      <c r="Q711" s="362">
        <f t="shared" si="104"/>
        <v>0</v>
      </c>
      <c r="R711" s="362">
        <f t="shared" si="104"/>
        <v>0</v>
      </c>
      <c r="S711" s="362">
        <f t="shared" si="104"/>
        <v>0</v>
      </c>
      <c r="T711" s="362">
        <f t="shared" si="104"/>
        <v>0</v>
      </c>
      <c r="U711" s="362">
        <f t="shared" si="104"/>
        <v>0</v>
      </c>
      <c r="V711" s="362">
        <f t="shared" si="104"/>
        <v>0</v>
      </c>
      <c r="W711" s="362">
        <f t="shared" si="104"/>
        <v>0</v>
      </c>
      <c r="X711" s="362">
        <f t="shared" si="104"/>
        <v>0</v>
      </c>
      <c r="Y711" s="362">
        <f t="shared" si="104"/>
        <v>0</v>
      </c>
      <c r="Z711" s="362">
        <f t="shared" si="104"/>
        <v>0</v>
      </c>
      <c r="AA711" s="362">
        <f t="shared" si="104"/>
        <v>0</v>
      </c>
      <c r="AB711" s="362">
        <f t="shared" si="104"/>
        <v>0</v>
      </c>
      <c r="AC711" s="362">
        <f t="shared" si="104"/>
        <v>0</v>
      </c>
      <c r="AD711" s="362">
        <f t="shared" si="104"/>
        <v>0</v>
      </c>
      <c r="AE711" s="363">
        <f t="shared" si="105"/>
        <v>-376206.38319978869</v>
      </c>
      <c r="AF711" s="349"/>
      <c r="AG711" s="349">
        <f t="shared" si="107"/>
        <v>-376206.38319978869</v>
      </c>
      <c r="AH711" s="353">
        <v>0</v>
      </c>
      <c r="AI711" s="354" t="str">
        <f t="shared" si="106"/>
        <v>Arterial</v>
      </c>
      <c r="AJ711" s="349"/>
      <c r="AK711" s="349"/>
      <c r="AL711" s="355">
        <f>_xlfn.XLOOKUP(A711,'P1 Date Adjustment'!B:B,'P1 Date Adjustment'!F:F,"not found",0)</f>
        <v>2031</v>
      </c>
      <c r="AM711" s="349">
        <f t="shared" si="108"/>
        <v>-229664.15131162194</v>
      </c>
    </row>
    <row r="712" spans="1:39" ht="30" x14ac:dyDescent="0.25">
      <c r="A712" s="129">
        <v>24</v>
      </c>
      <c r="B712" s="358" t="s">
        <v>295</v>
      </c>
      <c r="C712" s="358" t="str">
        <f>_xlfn.XLOOKUP($A712,'Total project cost for DCs'!A:A,'Total project cost for DCs'!C:C,"Not found",0)</f>
        <v xml:space="preserve">2-lane urban - upgrade existing road layout with active modes on both sides, 20m cross-section </v>
      </c>
      <c r="D712" s="355" t="s">
        <v>155</v>
      </c>
      <c r="E712" s="355" t="s">
        <v>190</v>
      </c>
      <c r="F712" s="355" t="s">
        <v>826</v>
      </c>
      <c r="H712" s="355" t="s">
        <v>833</v>
      </c>
      <c r="I712" s="359">
        <f>_xlfn.XLOOKUP($H712,DC_growth_AGS!$A$665:$A$673,DC_growth_AGS!$O$665:$O$673,"Not found",0)</f>
        <v>0.61047382917385584</v>
      </c>
      <c r="J712" s="355">
        <v>2038</v>
      </c>
      <c r="K712" s="362">
        <f t="shared" si="104"/>
        <v>0</v>
      </c>
      <c r="L712" s="362">
        <f t="shared" si="104"/>
        <v>-20430.634766463605</v>
      </c>
      <c r="M712" s="362">
        <f t="shared" si="104"/>
        <v>-12614.047787720838</v>
      </c>
      <c r="N712" s="362">
        <f t="shared" si="104"/>
        <v>-128868.55239420725</v>
      </c>
      <c r="O712" s="362">
        <f t="shared" si="104"/>
        <v>0</v>
      </c>
      <c r="P712" s="362">
        <f t="shared" si="104"/>
        <v>0</v>
      </c>
      <c r="Q712" s="362">
        <f t="shared" si="104"/>
        <v>0</v>
      </c>
      <c r="R712" s="362">
        <f t="shared" si="104"/>
        <v>0</v>
      </c>
      <c r="S712" s="362">
        <f t="shared" si="104"/>
        <v>0</v>
      </c>
      <c r="T712" s="362">
        <f t="shared" si="104"/>
        <v>0</v>
      </c>
      <c r="U712" s="362">
        <f t="shared" si="104"/>
        <v>0</v>
      </c>
      <c r="V712" s="362">
        <f t="shared" si="104"/>
        <v>0</v>
      </c>
      <c r="W712" s="362">
        <f t="shared" si="104"/>
        <v>0</v>
      </c>
      <c r="X712" s="362">
        <f t="shared" si="104"/>
        <v>0</v>
      </c>
      <c r="Y712" s="362">
        <f t="shared" si="104"/>
        <v>0</v>
      </c>
      <c r="Z712" s="362">
        <f t="shared" si="104"/>
        <v>0</v>
      </c>
      <c r="AA712" s="362">
        <f t="shared" si="104"/>
        <v>0</v>
      </c>
      <c r="AB712" s="362">
        <f t="shared" si="104"/>
        <v>0</v>
      </c>
      <c r="AC712" s="362">
        <f t="shared" si="104"/>
        <v>0</v>
      </c>
      <c r="AD712" s="362">
        <f t="shared" si="104"/>
        <v>0</v>
      </c>
      <c r="AE712" s="363">
        <f t="shared" si="105"/>
        <v>-161913.23494839168</v>
      </c>
      <c r="AF712" s="349"/>
      <c r="AG712" s="349">
        <f t="shared" si="107"/>
        <v>-161913.23494839168</v>
      </c>
      <c r="AH712" s="353">
        <v>0</v>
      </c>
      <c r="AI712" s="354" t="str">
        <f t="shared" si="106"/>
        <v>Arterial</v>
      </c>
      <c r="AJ712" s="349"/>
      <c r="AK712" s="349"/>
      <c r="AL712" s="355">
        <f>_xlfn.XLOOKUP(A712,'P1 Date Adjustment'!B:B,'P1 Date Adjustment'!F:F,"not found",0)</f>
        <v>2038</v>
      </c>
      <c r="AM712" s="349">
        <f t="shared" si="108"/>
        <v>-98843.792532870852</v>
      </c>
    </row>
    <row r="713" spans="1:39" ht="30" x14ac:dyDescent="0.25">
      <c r="A713" s="129">
        <v>25</v>
      </c>
      <c r="B713" s="358" t="s">
        <v>296</v>
      </c>
      <c r="C713" s="358" t="str">
        <f>_xlfn.XLOOKUP($A713,'Total project cost for DCs'!A:A,'Total project cost for DCs'!C:C,"Not found",0)</f>
        <v>2-lane urban- upgrade existing road layout to 2-lane urban with active modes on both sides</v>
      </c>
      <c r="D713" s="355" t="s">
        <v>155</v>
      </c>
      <c r="E713" s="355" t="s">
        <v>199</v>
      </c>
      <c r="F713" s="355" t="s">
        <v>826</v>
      </c>
      <c r="H713" s="355" t="s">
        <v>833</v>
      </c>
      <c r="I713" s="359">
        <f>_xlfn.XLOOKUP($H713,DC_growth_AGS!$A$665:$A$673,DC_growth_AGS!$O$665:$O$673,"Not found",0)</f>
        <v>0.61047382917385584</v>
      </c>
      <c r="J713" s="355">
        <v>2039</v>
      </c>
      <c r="K713" s="362">
        <f t="shared" si="104"/>
        <v>0</v>
      </c>
      <c r="L713" s="362">
        <f t="shared" si="104"/>
        <v>0</v>
      </c>
      <c r="M713" s="362">
        <f t="shared" si="104"/>
        <v>0</v>
      </c>
      <c r="N713" s="362">
        <f t="shared" si="104"/>
        <v>0</v>
      </c>
      <c r="O713" s="362">
        <f t="shared" si="104"/>
        <v>0</v>
      </c>
      <c r="P713" s="362">
        <f t="shared" si="104"/>
        <v>0</v>
      </c>
      <c r="Q713" s="362">
        <f t="shared" si="104"/>
        <v>0</v>
      </c>
      <c r="R713" s="362">
        <f t="shared" si="104"/>
        <v>0</v>
      </c>
      <c r="S713" s="362">
        <f t="shared" si="104"/>
        <v>0</v>
      </c>
      <c r="T713" s="362">
        <f t="shared" si="104"/>
        <v>0</v>
      </c>
      <c r="U713" s="362">
        <f t="shared" si="104"/>
        <v>0</v>
      </c>
      <c r="V713" s="362">
        <f t="shared" si="104"/>
        <v>0</v>
      </c>
      <c r="W713" s="362">
        <f t="shared" si="104"/>
        <v>0</v>
      </c>
      <c r="X713" s="362">
        <f t="shared" si="104"/>
        <v>0</v>
      </c>
      <c r="Y713" s="362">
        <f t="shared" si="104"/>
        <v>0</v>
      </c>
      <c r="Z713" s="362">
        <f t="shared" si="104"/>
        <v>0</v>
      </c>
      <c r="AA713" s="362">
        <f t="shared" si="104"/>
        <v>0</v>
      </c>
      <c r="AB713" s="362">
        <f t="shared" si="104"/>
        <v>0</v>
      </c>
      <c r="AC713" s="362">
        <f t="shared" si="104"/>
        <v>0</v>
      </c>
      <c r="AD713" s="362">
        <f t="shared" si="104"/>
        <v>0</v>
      </c>
      <c r="AE713" s="363">
        <f t="shared" si="105"/>
        <v>0</v>
      </c>
      <c r="AF713" s="349"/>
      <c r="AG713" s="349">
        <f t="shared" si="107"/>
        <v>0</v>
      </c>
      <c r="AH713" s="353">
        <v>0</v>
      </c>
      <c r="AI713" s="354" t="str">
        <f t="shared" si="106"/>
        <v>Collector</v>
      </c>
      <c r="AJ713" s="349"/>
      <c r="AK713" s="349"/>
      <c r="AL713" s="355">
        <f>_xlfn.XLOOKUP(A713,'P1 Date Adjustment'!B:B,'P1 Date Adjustment'!F:F,"not found",0)</f>
        <v>2039</v>
      </c>
      <c r="AM713" s="349">
        <f t="shared" si="108"/>
        <v>0</v>
      </c>
    </row>
    <row r="714" spans="1:39" ht="45" x14ac:dyDescent="0.25">
      <c r="A714" s="129" t="s">
        <v>298</v>
      </c>
      <c r="B714" s="358" t="s">
        <v>299</v>
      </c>
      <c r="C714" s="358" t="str">
        <f>_xlfn.XLOOKUP($A714,'Total project cost for DCs'!A:A,'Total project cost for DCs'!C:C,"Not found",0)</f>
        <v>Active mode upgrades- existing road layout with active modes on both sides + intersection upgrades for active mode crossing</v>
      </c>
      <c r="D714" s="355" t="s">
        <v>155</v>
      </c>
      <c r="E714" s="355" t="s">
        <v>199</v>
      </c>
      <c r="F714" s="355" t="s">
        <v>826</v>
      </c>
      <c r="H714" s="355" t="s">
        <v>833</v>
      </c>
      <c r="I714" s="359">
        <f>_xlfn.XLOOKUP($H714,DC_growth_AGS!$A$665:$A$673,DC_growth_AGS!$O$665:$O$673,"Not found",0)</f>
        <v>0.61047382917385584</v>
      </c>
      <c r="J714" s="355">
        <v>2039</v>
      </c>
      <c r="K714" s="362">
        <f t="shared" si="104"/>
        <v>0</v>
      </c>
      <c r="L714" s="362">
        <f t="shared" si="104"/>
        <v>0</v>
      </c>
      <c r="M714" s="362">
        <f t="shared" si="104"/>
        <v>0</v>
      </c>
      <c r="N714" s="362">
        <f t="shared" si="104"/>
        <v>0</v>
      </c>
      <c r="O714" s="362">
        <f t="shared" si="104"/>
        <v>0</v>
      </c>
      <c r="P714" s="362">
        <f t="shared" si="104"/>
        <v>0</v>
      </c>
      <c r="Q714" s="362">
        <f t="shared" si="104"/>
        <v>0</v>
      </c>
      <c r="R714" s="362">
        <f t="shared" si="104"/>
        <v>0</v>
      </c>
      <c r="S714" s="362">
        <f t="shared" si="104"/>
        <v>0</v>
      </c>
      <c r="T714" s="362">
        <f t="shared" si="104"/>
        <v>0</v>
      </c>
      <c r="U714" s="362">
        <f t="shared" si="104"/>
        <v>0</v>
      </c>
      <c r="V714" s="362">
        <f t="shared" si="104"/>
        <v>0</v>
      </c>
      <c r="W714" s="362">
        <f t="shared" si="104"/>
        <v>0</v>
      </c>
      <c r="X714" s="362">
        <f t="shared" si="104"/>
        <v>0</v>
      </c>
      <c r="Y714" s="362">
        <f t="shared" si="104"/>
        <v>0</v>
      </c>
      <c r="Z714" s="362">
        <f t="shared" si="104"/>
        <v>0</v>
      </c>
      <c r="AA714" s="362">
        <f t="shared" si="104"/>
        <v>0</v>
      </c>
      <c r="AB714" s="362">
        <f t="shared" si="104"/>
        <v>0</v>
      </c>
      <c r="AC714" s="362">
        <f t="shared" si="104"/>
        <v>0</v>
      </c>
      <c r="AD714" s="362">
        <f t="shared" si="104"/>
        <v>0</v>
      </c>
      <c r="AE714" s="363">
        <f t="shared" si="105"/>
        <v>0</v>
      </c>
      <c r="AF714" s="349"/>
      <c r="AG714" s="349">
        <f t="shared" si="107"/>
        <v>0</v>
      </c>
      <c r="AH714" s="353">
        <v>0</v>
      </c>
      <c r="AI714" s="354" t="str">
        <f t="shared" si="106"/>
        <v>Collector</v>
      </c>
      <c r="AJ714" s="349"/>
      <c r="AK714" s="349"/>
      <c r="AL714" s="355">
        <f>_xlfn.XLOOKUP(A714,'P1 Date Adjustment'!B:B,'P1 Date Adjustment'!F:F,"not found",0)</f>
        <v>2039</v>
      </c>
      <c r="AM714" s="349">
        <f t="shared" si="108"/>
        <v>0</v>
      </c>
    </row>
    <row r="715" spans="1:39" ht="30" x14ac:dyDescent="0.25">
      <c r="A715" s="129" t="s">
        <v>304</v>
      </c>
      <c r="B715" s="358" t="s">
        <v>305</v>
      </c>
      <c r="C715" s="358" t="str">
        <f>_xlfn.XLOOKUP($A715,'Total project cost for DCs'!A:A,'Total project cost for DCs'!C:C,"Not found",0)</f>
        <v>2-lane collector to connect with Drury Central Station, including bridge over streamM)</v>
      </c>
      <c r="D715" s="355" t="s">
        <v>155</v>
      </c>
      <c r="E715" s="355" t="s">
        <v>223</v>
      </c>
      <c r="F715" s="355" t="s">
        <v>826</v>
      </c>
      <c r="H715" s="355" t="s">
        <v>833</v>
      </c>
      <c r="I715" s="359">
        <f>_xlfn.XLOOKUP($H715,DC_growth_AGS!$A$665:$A$673,DC_growth_AGS!$O$665:$O$673,"Not found",0)</f>
        <v>0.61047382917385584</v>
      </c>
      <c r="J715" s="355">
        <v>2035</v>
      </c>
      <c r="K715" s="362">
        <f t="shared" si="104"/>
        <v>0</v>
      </c>
      <c r="L715" s="362">
        <f t="shared" si="104"/>
        <v>0</v>
      </c>
      <c r="M715" s="362">
        <f t="shared" si="104"/>
        <v>0</v>
      </c>
      <c r="N715" s="362">
        <f t="shared" si="104"/>
        <v>0</v>
      </c>
      <c r="O715" s="362">
        <f t="shared" si="104"/>
        <v>0</v>
      </c>
      <c r="P715" s="362">
        <f t="shared" si="104"/>
        <v>0</v>
      </c>
      <c r="Q715" s="362">
        <f t="shared" si="104"/>
        <v>0</v>
      </c>
      <c r="R715" s="362">
        <f t="shared" si="104"/>
        <v>0</v>
      </c>
      <c r="S715" s="362">
        <f t="shared" si="104"/>
        <v>0</v>
      </c>
      <c r="T715" s="362">
        <f t="shared" si="104"/>
        <v>0</v>
      </c>
      <c r="U715" s="362">
        <f t="shared" si="104"/>
        <v>0</v>
      </c>
      <c r="V715" s="362">
        <f t="shared" si="104"/>
        <v>0</v>
      </c>
      <c r="W715" s="362">
        <f t="shared" si="104"/>
        <v>0</v>
      </c>
      <c r="X715" s="362">
        <f t="shared" si="104"/>
        <v>0</v>
      </c>
      <c r="Y715" s="362">
        <f t="shared" si="104"/>
        <v>0</v>
      </c>
      <c r="Z715" s="362">
        <f t="shared" si="104"/>
        <v>0</v>
      </c>
      <c r="AA715" s="362">
        <f t="shared" si="104"/>
        <v>0</v>
      </c>
      <c r="AB715" s="362">
        <f t="shared" si="104"/>
        <v>0</v>
      </c>
      <c r="AC715" s="362">
        <f t="shared" si="104"/>
        <v>0</v>
      </c>
      <c r="AD715" s="362">
        <f t="shared" si="104"/>
        <v>0</v>
      </c>
      <c r="AE715" s="363">
        <f t="shared" si="105"/>
        <v>0</v>
      </c>
      <c r="AF715" s="349"/>
      <c r="AG715" s="349">
        <f t="shared" si="107"/>
        <v>0</v>
      </c>
      <c r="AH715" s="353">
        <v>0</v>
      </c>
      <c r="AI715" s="354" t="str">
        <f t="shared" si="106"/>
        <v>Collector</v>
      </c>
      <c r="AJ715" s="349"/>
      <c r="AK715" s="349"/>
      <c r="AL715" s="355">
        <f>_xlfn.XLOOKUP(A715,'P1 Date Adjustment'!B:B,'P1 Date Adjustment'!F:F,"not found",0)</f>
        <v>2035</v>
      </c>
      <c r="AM715" s="349">
        <f t="shared" si="108"/>
        <v>0</v>
      </c>
    </row>
    <row r="716" spans="1:39" ht="30" x14ac:dyDescent="0.25">
      <c r="A716" s="129">
        <v>31</v>
      </c>
      <c r="B716" s="358" t="s">
        <v>311</v>
      </c>
      <c r="C716" s="358" t="str">
        <f>_xlfn.XLOOKUP($A716,'Total project cost for DCs'!A:A,'Total project cost for DCs'!C:C,"Not found",0)</f>
        <v>2-lane urban - upgrade existing roadwith active modes on both sides / Mill Road design ?</v>
      </c>
      <c r="D716" s="355" t="s">
        <v>155</v>
      </c>
      <c r="E716" s="355" t="s">
        <v>199</v>
      </c>
      <c r="F716" s="355" t="s">
        <v>826</v>
      </c>
      <c r="H716" s="355" t="s">
        <v>833</v>
      </c>
      <c r="I716" s="359">
        <f>_xlfn.XLOOKUP($H716,DC_growth_AGS!$A$665:$A$673,DC_growth_AGS!$O$665:$O$673,"Not found",0)</f>
        <v>0.61047382917385584</v>
      </c>
      <c r="J716" s="355">
        <v>2039</v>
      </c>
      <c r="K716" s="362">
        <f t="shared" si="104"/>
        <v>0</v>
      </c>
      <c r="L716" s="362">
        <f t="shared" si="104"/>
        <v>0</v>
      </c>
      <c r="M716" s="362">
        <f t="shared" si="104"/>
        <v>0</v>
      </c>
      <c r="N716" s="362">
        <f t="shared" si="104"/>
        <v>0</v>
      </c>
      <c r="O716" s="362">
        <f t="shared" si="104"/>
        <v>0</v>
      </c>
      <c r="P716" s="362">
        <f t="shared" si="104"/>
        <v>0</v>
      </c>
      <c r="Q716" s="362">
        <f t="shared" si="104"/>
        <v>0</v>
      </c>
      <c r="R716" s="362">
        <f t="shared" si="104"/>
        <v>0</v>
      </c>
      <c r="S716" s="362">
        <f t="shared" si="104"/>
        <v>0</v>
      </c>
      <c r="T716" s="362">
        <f t="shared" si="104"/>
        <v>0</v>
      </c>
      <c r="U716" s="362">
        <f t="shared" si="104"/>
        <v>0</v>
      </c>
      <c r="V716" s="362">
        <f t="shared" si="104"/>
        <v>0</v>
      </c>
      <c r="W716" s="362">
        <f t="shared" si="104"/>
        <v>0</v>
      </c>
      <c r="X716" s="362">
        <f t="shared" si="104"/>
        <v>0</v>
      </c>
      <c r="Y716" s="362">
        <f t="shared" si="104"/>
        <v>0</v>
      </c>
      <c r="Z716" s="362">
        <f t="shared" si="104"/>
        <v>0</v>
      </c>
      <c r="AA716" s="362">
        <f t="shared" si="104"/>
        <v>0</v>
      </c>
      <c r="AB716" s="362">
        <f t="shared" si="104"/>
        <v>0</v>
      </c>
      <c r="AC716" s="362">
        <f t="shared" si="104"/>
        <v>0</v>
      </c>
      <c r="AD716" s="362">
        <f t="shared" si="104"/>
        <v>0</v>
      </c>
      <c r="AE716" s="363">
        <f t="shared" si="105"/>
        <v>0</v>
      </c>
      <c r="AF716" s="349"/>
      <c r="AG716" s="349">
        <f t="shared" si="107"/>
        <v>0</v>
      </c>
      <c r="AH716" s="353">
        <v>0</v>
      </c>
      <c r="AI716" s="354" t="str">
        <f t="shared" si="106"/>
        <v>Collector</v>
      </c>
      <c r="AJ716" s="349"/>
      <c r="AK716" s="349"/>
      <c r="AL716" s="355">
        <f>_xlfn.XLOOKUP(A716,'P1 Date Adjustment'!B:B,'P1 Date Adjustment'!F:F,"not found",0)</f>
        <v>2039</v>
      </c>
      <c r="AM716" s="349">
        <f t="shared" si="108"/>
        <v>0</v>
      </c>
    </row>
    <row r="717" spans="1:39" x14ac:dyDescent="0.25">
      <c r="A717" s="129">
        <v>32</v>
      </c>
      <c r="B717" s="358" t="s">
        <v>313</v>
      </c>
      <c r="C717" s="358" t="str">
        <f>_xlfn.XLOOKUP($A717,'Total project cost for DCs'!A:A,'Total project cost for DCs'!C:C,"Not found",0)</f>
        <v>Assume 1 simple roundabout intesection</v>
      </c>
      <c r="D717" s="355" t="s">
        <v>155</v>
      </c>
      <c r="E717" s="355" t="s">
        <v>190</v>
      </c>
      <c r="F717" s="355" t="s">
        <v>826</v>
      </c>
      <c r="H717" s="355" t="s">
        <v>833</v>
      </c>
      <c r="I717" s="359">
        <f>_xlfn.XLOOKUP($H717,DC_growth_AGS!$A$665:$A$673,DC_growth_AGS!$O$665:$O$673,"Not found",0)</f>
        <v>0.61047382917385584</v>
      </c>
      <c r="J717" s="355">
        <v>2039</v>
      </c>
      <c r="K717" s="362">
        <f t="shared" si="104"/>
        <v>0</v>
      </c>
      <c r="L717" s="362">
        <f t="shared" si="104"/>
        <v>-3297.0269651671383</v>
      </c>
      <c r="M717" s="362">
        <f t="shared" si="104"/>
        <v>-11638.479092736865</v>
      </c>
      <c r="N717" s="362">
        <f t="shared" si="104"/>
        <v>-1412.9599937682246</v>
      </c>
      <c r="O717" s="362">
        <f t="shared" si="104"/>
        <v>-19986.015500216003</v>
      </c>
      <c r="P717" s="362">
        <f t="shared" si="104"/>
        <v>0</v>
      </c>
      <c r="Q717" s="362">
        <f t="shared" si="104"/>
        <v>0</v>
      </c>
      <c r="R717" s="362">
        <f t="shared" si="104"/>
        <v>0</v>
      </c>
      <c r="S717" s="362">
        <f t="shared" si="104"/>
        <v>0</v>
      </c>
      <c r="T717" s="362">
        <f t="shared" si="104"/>
        <v>0</v>
      </c>
      <c r="U717" s="362">
        <f t="shared" si="104"/>
        <v>0</v>
      </c>
      <c r="V717" s="362">
        <f t="shared" si="104"/>
        <v>0</v>
      </c>
      <c r="W717" s="362">
        <f t="shared" si="104"/>
        <v>0</v>
      </c>
      <c r="X717" s="362">
        <f t="shared" si="104"/>
        <v>0</v>
      </c>
      <c r="Y717" s="362">
        <f t="shared" si="104"/>
        <v>0</v>
      </c>
      <c r="Z717" s="362">
        <f t="shared" si="104"/>
        <v>0</v>
      </c>
      <c r="AA717" s="362">
        <f t="shared" si="104"/>
        <v>0</v>
      </c>
      <c r="AB717" s="362">
        <f t="shared" si="104"/>
        <v>0</v>
      </c>
      <c r="AC717" s="362">
        <f t="shared" si="104"/>
        <v>0</v>
      </c>
      <c r="AD717" s="362">
        <f t="shared" si="104"/>
        <v>0</v>
      </c>
      <c r="AE717" s="363">
        <f t="shared" si="105"/>
        <v>-36334.481551888231</v>
      </c>
      <c r="AF717" s="349"/>
      <c r="AG717" s="349">
        <f t="shared" si="107"/>
        <v>-36334.481551888231</v>
      </c>
      <c r="AH717" s="353">
        <v>0</v>
      </c>
      <c r="AI717" s="354" t="str">
        <f t="shared" si="106"/>
        <v>Arterial</v>
      </c>
      <c r="AJ717" s="349"/>
      <c r="AK717" s="349"/>
      <c r="AL717" s="355">
        <f>_xlfn.XLOOKUP(A717,'P1 Date Adjustment'!B:B,'P1 Date Adjustment'!F:F,"not found",0)</f>
        <v>2039</v>
      </c>
      <c r="AM717" s="349">
        <f t="shared" si="108"/>
        <v>-22181.250084028034</v>
      </c>
    </row>
    <row r="718" spans="1:39" ht="30" x14ac:dyDescent="0.25">
      <c r="A718" s="129">
        <v>33</v>
      </c>
      <c r="B718" s="358" t="s">
        <v>315</v>
      </c>
      <c r="C718" s="358" t="str">
        <f>_xlfn.XLOOKUP($A718,'Total project cost for DCs'!A:A,'Total project cost for DCs'!C:C,"Not found",0)</f>
        <v>2-lane urban- upgrade existing road layout to 2-lane urban with active modes on both sides (TDM )</v>
      </c>
      <c r="D718" s="355" t="s">
        <v>155</v>
      </c>
      <c r="E718" s="355" t="s">
        <v>199</v>
      </c>
      <c r="F718" s="355" t="s">
        <v>826</v>
      </c>
      <c r="H718" s="355" t="s">
        <v>833</v>
      </c>
      <c r="I718" s="359">
        <f>_xlfn.XLOOKUP($H718,DC_growth_AGS!$A$665:$A$673,DC_growth_AGS!$O$665:$O$673,"Not found",0)</f>
        <v>0.61047382917385584</v>
      </c>
      <c r="J718" s="355">
        <v>2033</v>
      </c>
      <c r="K718" s="362">
        <f t="shared" si="104"/>
        <v>0</v>
      </c>
      <c r="L718" s="362">
        <f t="shared" si="104"/>
        <v>0</v>
      </c>
      <c r="M718" s="362">
        <f t="shared" si="104"/>
        <v>0</v>
      </c>
      <c r="N718" s="362">
        <f t="shared" si="104"/>
        <v>0</v>
      </c>
      <c r="O718" s="362">
        <f t="shared" si="104"/>
        <v>0</v>
      </c>
      <c r="P718" s="362">
        <f t="shared" si="104"/>
        <v>0</v>
      </c>
      <c r="Q718" s="362">
        <f t="shared" si="104"/>
        <v>0</v>
      </c>
      <c r="R718" s="362">
        <f t="shared" si="104"/>
        <v>0</v>
      </c>
      <c r="S718" s="362">
        <f t="shared" si="104"/>
        <v>0</v>
      </c>
      <c r="T718" s="362">
        <f t="shared" si="104"/>
        <v>0</v>
      </c>
      <c r="U718" s="362">
        <f t="shared" si="104"/>
        <v>0</v>
      </c>
      <c r="V718" s="362">
        <f t="shared" si="104"/>
        <v>0</v>
      </c>
      <c r="W718" s="362">
        <f t="shared" si="104"/>
        <v>0</v>
      </c>
      <c r="X718" s="362">
        <f t="shared" si="104"/>
        <v>0</v>
      </c>
      <c r="Y718" s="362">
        <f t="shared" si="104"/>
        <v>0</v>
      </c>
      <c r="Z718" s="362">
        <f t="shared" si="104"/>
        <v>0</v>
      </c>
      <c r="AA718" s="362">
        <f t="shared" si="104"/>
        <v>0</v>
      </c>
      <c r="AB718" s="362">
        <f t="shared" si="104"/>
        <v>0</v>
      </c>
      <c r="AC718" s="362">
        <f t="shared" si="104"/>
        <v>0</v>
      </c>
      <c r="AD718" s="362">
        <f t="shared" si="104"/>
        <v>0</v>
      </c>
      <c r="AE718" s="363">
        <f t="shared" si="105"/>
        <v>0</v>
      </c>
      <c r="AF718" s="349"/>
      <c r="AG718" s="349">
        <f t="shared" si="107"/>
        <v>0</v>
      </c>
      <c r="AH718" s="353">
        <v>0</v>
      </c>
      <c r="AI718" s="354" t="str">
        <f t="shared" si="106"/>
        <v>Collector</v>
      </c>
      <c r="AJ718" s="349"/>
      <c r="AK718" s="349"/>
      <c r="AL718" s="355">
        <f>_xlfn.XLOOKUP(A718,'P1 Date Adjustment'!B:B,'P1 Date Adjustment'!F:F,"not found",0)</f>
        <v>2033</v>
      </c>
      <c r="AM718" s="349">
        <f t="shared" si="108"/>
        <v>0</v>
      </c>
    </row>
    <row r="719" spans="1:39" ht="30" x14ac:dyDescent="0.25">
      <c r="A719" s="129" t="s">
        <v>326</v>
      </c>
      <c r="B719" s="358" t="s">
        <v>327</v>
      </c>
      <c r="C719" s="358" t="str">
        <f>_xlfn.XLOOKUP($A719,'Total project cost for DCs'!A:A,'Total project cost for DCs'!C:C,"Not found",0)</f>
        <v>2-lane urban- upgrade existing road layout with active modes on both sides (Under construction)</v>
      </c>
      <c r="D719" s="355" t="s">
        <v>155</v>
      </c>
      <c r="E719" s="355" t="s">
        <v>227</v>
      </c>
      <c r="F719" s="355" t="s">
        <v>826</v>
      </c>
      <c r="H719" s="355" t="s">
        <v>833</v>
      </c>
      <c r="I719" s="359">
        <f>_xlfn.XLOOKUP($H719,DC_growth_AGS!$A$665:$A$673,DC_growth_AGS!$O$665:$O$673,"Not found",0)</f>
        <v>0.61047382917385584</v>
      </c>
      <c r="J719" s="355">
        <v>2033</v>
      </c>
      <c r="K719" s="362">
        <f t="shared" si="104"/>
        <v>0</v>
      </c>
      <c r="L719" s="362">
        <f t="shared" si="104"/>
        <v>0</v>
      </c>
      <c r="M719" s="362">
        <f t="shared" si="104"/>
        <v>0</v>
      </c>
      <c r="N719" s="362">
        <f t="shared" si="104"/>
        <v>0</v>
      </c>
      <c r="O719" s="362">
        <f t="shared" si="104"/>
        <v>0</v>
      </c>
      <c r="P719" s="362">
        <f t="shared" si="104"/>
        <v>0</v>
      </c>
      <c r="Q719" s="362">
        <f t="shared" si="104"/>
        <v>0</v>
      </c>
      <c r="R719" s="362">
        <f t="shared" si="104"/>
        <v>0</v>
      </c>
      <c r="S719" s="362">
        <f t="shared" si="104"/>
        <v>0</v>
      </c>
      <c r="T719" s="362">
        <f t="shared" si="104"/>
        <v>0</v>
      </c>
      <c r="U719" s="362">
        <f t="shared" si="104"/>
        <v>0</v>
      </c>
      <c r="V719" s="362">
        <f t="shared" si="104"/>
        <v>0</v>
      </c>
      <c r="W719" s="362">
        <f t="shared" si="104"/>
        <v>0</v>
      </c>
      <c r="X719" s="362">
        <f t="shared" si="104"/>
        <v>0</v>
      </c>
      <c r="Y719" s="362">
        <f t="shared" si="104"/>
        <v>0</v>
      </c>
      <c r="Z719" s="362">
        <f t="shared" ref="Z719:AD719" si="109">IF($AI719="Arterial",-Z666*$AJ$2,0)</f>
        <v>0</v>
      </c>
      <c r="AA719" s="362">
        <f t="shared" si="109"/>
        <v>0</v>
      </c>
      <c r="AB719" s="362">
        <f t="shared" si="109"/>
        <v>0</v>
      </c>
      <c r="AC719" s="362">
        <f t="shared" si="109"/>
        <v>0</v>
      </c>
      <c r="AD719" s="362">
        <f t="shared" si="109"/>
        <v>0</v>
      </c>
      <c r="AE719" s="363">
        <f t="shared" si="105"/>
        <v>0</v>
      </c>
      <c r="AF719" s="349"/>
      <c r="AG719" s="349">
        <f t="shared" si="107"/>
        <v>0</v>
      </c>
      <c r="AH719" s="353">
        <v>0</v>
      </c>
      <c r="AI719" s="354" t="str">
        <f t="shared" si="106"/>
        <v>Arterial</v>
      </c>
      <c r="AJ719" s="349"/>
      <c r="AK719" s="349"/>
      <c r="AL719" s="355">
        <f>_xlfn.XLOOKUP(A719,'P1 Date Adjustment'!B:B,'P1 Date Adjustment'!F:F,"not found",0)</f>
        <v>2033</v>
      </c>
      <c r="AM719" s="349">
        <f t="shared" si="108"/>
        <v>0</v>
      </c>
    </row>
    <row r="720" spans="1:39" ht="45" x14ac:dyDescent="0.25">
      <c r="A720" s="129" t="s">
        <v>334</v>
      </c>
      <c r="B720" s="358" t="s">
        <v>335</v>
      </c>
      <c r="C720" s="358" t="str">
        <f>_xlfn.XLOOKUP($A720,'Total project cost for DCs'!A:A,'Total project cost for DCs'!C:C,"Not found",0)</f>
        <v>4-lane urban- upgrade interim 2-lane urban corridor to a 4-lane corridor with active modes on both sides (SGA design)</v>
      </c>
      <c r="D720" s="355" t="s">
        <v>155</v>
      </c>
      <c r="E720" s="355" t="s">
        <v>157</v>
      </c>
      <c r="F720" s="355" t="s">
        <v>826</v>
      </c>
      <c r="H720" s="355" t="s">
        <v>833</v>
      </c>
      <c r="I720" s="359">
        <f>_xlfn.XLOOKUP($H720,DC_growth_AGS!$A$665:$A$673,DC_growth_AGS!$O$665:$O$673,"Not found",0)</f>
        <v>0.61047382917385584</v>
      </c>
      <c r="J720" s="355">
        <v>2050</v>
      </c>
      <c r="K720" s="362">
        <f t="shared" ref="K720:AD732" si="110">IF($AI720="Arterial",-K667*$AJ$2,0)</f>
        <v>0</v>
      </c>
      <c r="L720" s="362">
        <f t="shared" si="110"/>
        <v>0</v>
      </c>
      <c r="M720" s="362">
        <f t="shared" si="110"/>
        <v>0</v>
      </c>
      <c r="N720" s="362">
        <f t="shared" si="110"/>
        <v>0</v>
      </c>
      <c r="O720" s="362">
        <f t="shared" si="110"/>
        <v>0</v>
      </c>
      <c r="P720" s="362">
        <f t="shared" si="110"/>
        <v>0</v>
      </c>
      <c r="Q720" s="362">
        <f t="shared" si="110"/>
        <v>0</v>
      </c>
      <c r="R720" s="362">
        <f t="shared" si="110"/>
        <v>0</v>
      </c>
      <c r="S720" s="362">
        <f t="shared" si="110"/>
        <v>0</v>
      </c>
      <c r="T720" s="362">
        <f t="shared" si="110"/>
        <v>0</v>
      </c>
      <c r="U720" s="362">
        <f t="shared" si="110"/>
        <v>0</v>
      </c>
      <c r="V720" s="362">
        <f t="shared" si="110"/>
        <v>0</v>
      </c>
      <c r="W720" s="362">
        <f t="shared" si="110"/>
        <v>0</v>
      </c>
      <c r="X720" s="362">
        <f t="shared" si="110"/>
        <v>0</v>
      </c>
      <c r="Y720" s="362">
        <f t="shared" si="110"/>
        <v>0</v>
      </c>
      <c r="Z720" s="362">
        <f t="shared" si="110"/>
        <v>0</v>
      </c>
      <c r="AA720" s="362">
        <f t="shared" si="110"/>
        <v>0</v>
      </c>
      <c r="AB720" s="362">
        <f t="shared" si="110"/>
        <v>0</v>
      </c>
      <c r="AC720" s="362">
        <f t="shared" si="110"/>
        <v>0</v>
      </c>
      <c r="AD720" s="362">
        <f t="shared" si="110"/>
        <v>0</v>
      </c>
      <c r="AE720" s="363">
        <f t="shared" si="105"/>
        <v>0</v>
      </c>
      <c r="AF720" s="349"/>
      <c r="AG720" s="349">
        <f t="shared" si="107"/>
        <v>0</v>
      </c>
      <c r="AH720" s="353">
        <v>0</v>
      </c>
      <c r="AI720" s="354" t="str">
        <f t="shared" si="106"/>
        <v>Arterial</v>
      </c>
      <c r="AJ720" s="349"/>
      <c r="AK720" s="349"/>
      <c r="AL720" s="355">
        <f>_xlfn.XLOOKUP(A720,'P1 Date Adjustment'!B:B,'P1 Date Adjustment'!F:F,"not found",0)</f>
        <v>2050</v>
      </c>
      <c r="AM720" s="349">
        <f t="shared" si="108"/>
        <v>0</v>
      </c>
    </row>
    <row r="721" spans="1:39" ht="30" x14ac:dyDescent="0.25">
      <c r="A721" s="129" t="s">
        <v>342</v>
      </c>
      <c r="B721" s="358" t="s">
        <v>343</v>
      </c>
      <c r="C721" s="358" t="str">
        <f>_xlfn.XLOOKUP($A721,'Total project cost for DCs'!A:A,'Total project cost for DCs'!C:C,"Not found",0)</f>
        <v>Upgrade interim 2-lane bridges (3No. to 4 lane bridges with active modes on both sides (SGA design)</v>
      </c>
      <c r="D721" s="355" t="s">
        <v>155</v>
      </c>
      <c r="E721" s="355" t="s">
        <v>345</v>
      </c>
      <c r="F721" s="355" t="s">
        <v>826</v>
      </c>
      <c r="H721" s="355" t="s">
        <v>833</v>
      </c>
      <c r="I721" s="359">
        <f>_xlfn.XLOOKUP($H721,DC_growth_AGS!$A$665:$A$673,DC_growth_AGS!$O$665:$O$673,"Not found",0)</f>
        <v>0.61047382917385584</v>
      </c>
      <c r="J721" s="355">
        <v>2050</v>
      </c>
      <c r="K721" s="362">
        <f t="shared" si="110"/>
        <v>0</v>
      </c>
      <c r="L721" s="362">
        <f t="shared" si="110"/>
        <v>0</v>
      </c>
      <c r="M721" s="362">
        <f t="shared" si="110"/>
        <v>0</v>
      </c>
      <c r="N721" s="362">
        <f t="shared" si="110"/>
        <v>0</v>
      </c>
      <c r="O721" s="362">
        <f t="shared" si="110"/>
        <v>0</v>
      </c>
      <c r="P721" s="362">
        <f t="shared" si="110"/>
        <v>0</v>
      </c>
      <c r="Q721" s="362">
        <f t="shared" si="110"/>
        <v>0</v>
      </c>
      <c r="R721" s="362">
        <f t="shared" si="110"/>
        <v>0</v>
      </c>
      <c r="S721" s="362">
        <f t="shared" si="110"/>
        <v>0</v>
      </c>
      <c r="T721" s="362">
        <f t="shared" si="110"/>
        <v>0</v>
      </c>
      <c r="U721" s="362">
        <f t="shared" si="110"/>
        <v>0</v>
      </c>
      <c r="V721" s="362">
        <f t="shared" si="110"/>
        <v>0</v>
      </c>
      <c r="W721" s="362">
        <f t="shared" si="110"/>
        <v>0</v>
      </c>
      <c r="X721" s="362">
        <f t="shared" si="110"/>
        <v>0</v>
      </c>
      <c r="Y721" s="362">
        <f t="shared" si="110"/>
        <v>0</v>
      </c>
      <c r="Z721" s="362">
        <f t="shared" si="110"/>
        <v>0</v>
      </c>
      <c r="AA721" s="362">
        <f t="shared" si="110"/>
        <v>0</v>
      </c>
      <c r="AB721" s="362">
        <f t="shared" si="110"/>
        <v>0</v>
      </c>
      <c r="AC721" s="362">
        <f t="shared" si="110"/>
        <v>0</v>
      </c>
      <c r="AD721" s="362">
        <f t="shared" si="110"/>
        <v>0</v>
      </c>
      <c r="AE721" s="363">
        <f t="shared" si="105"/>
        <v>0</v>
      </c>
      <c r="AF721" s="349"/>
      <c r="AG721" s="349">
        <f t="shared" si="107"/>
        <v>0</v>
      </c>
      <c r="AH721" s="353">
        <v>0</v>
      </c>
      <c r="AI721" s="354" t="str">
        <f t="shared" si="106"/>
        <v>Arterial</v>
      </c>
      <c r="AJ721" s="349"/>
      <c r="AK721" s="349"/>
      <c r="AL721" s="355">
        <f>_xlfn.XLOOKUP(A721,'P1 Date Adjustment'!B:B,'P1 Date Adjustment'!F:F,"not found",0)</f>
        <v>2050</v>
      </c>
      <c r="AM721" s="349">
        <f t="shared" si="108"/>
        <v>0</v>
      </c>
    </row>
    <row r="722" spans="1:39" ht="30" x14ac:dyDescent="0.25">
      <c r="A722" s="129" t="s">
        <v>346</v>
      </c>
      <c r="B722" s="358" t="s">
        <v>347</v>
      </c>
      <c r="C722" s="358" t="str">
        <f>_xlfn.XLOOKUP($A722,'Total project cost for DCs'!A:A,'Total project cost for DCs'!C:C,"Not found",0)</f>
        <v>2-lane urban- new road layout with active modes on both sides (TDM)</v>
      </c>
      <c r="D722" s="355" t="s">
        <v>155</v>
      </c>
      <c r="E722" s="355" t="s">
        <v>227</v>
      </c>
      <c r="F722" s="355" t="s">
        <v>826</v>
      </c>
      <c r="H722" s="355" t="s">
        <v>833</v>
      </c>
      <c r="I722" s="359">
        <f>_xlfn.XLOOKUP($H722,DC_growth_AGS!$A$665:$A$673,DC_growth_AGS!$O$665:$O$673,"Not found",0)</f>
        <v>0.61047382917385584</v>
      </c>
      <c r="J722" s="355">
        <v>2044</v>
      </c>
      <c r="K722" s="362">
        <f t="shared" si="110"/>
        <v>0</v>
      </c>
      <c r="L722" s="362">
        <f t="shared" si="110"/>
        <v>0</v>
      </c>
      <c r="M722" s="362">
        <f t="shared" si="110"/>
        <v>0</v>
      </c>
      <c r="N722" s="362">
        <f t="shared" si="110"/>
        <v>0</v>
      </c>
      <c r="O722" s="362">
        <f t="shared" si="110"/>
        <v>0</v>
      </c>
      <c r="P722" s="362">
        <f t="shared" si="110"/>
        <v>0</v>
      </c>
      <c r="Q722" s="362">
        <f t="shared" si="110"/>
        <v>0</v>
      </c>
      <c r="R722" s="362">
        <f t="shared" si="110"/>
        <v>-3078592.1398881408</v>
      </c>
      <c r="S722" s="362">
        <f t="shared" si="110"/>
        <v>-96975.928713887508</v>
      </c>
      <c r="T722" s="362">
        <f t="shared" si="110"/>
        <v>-1152687.1382611548</v>
      </c>
      <c r="U722" s="362">
        <f t="shared" si="110"/>
        <v>0</v>
      </c>
      <c r="V722" s="362">
        <f t="shared" si="110"/>
        <v>0</v>
      </c>
      <c r="W722" s="362">
        <f t="shared" si="110"/>
        <v>0</v>
      </c>
      <c r="X722" s="362">
        <f t="shared" si="110"/>
        <v>0</v>
      </c>
      <c r="Y722" s="362">
        <f t="shared" si="110"/>
        <v>0</v>
      </c>
      <c r="Z722" s="362">
        <f t="shared" si="110"/>
        <v>0</v>
      </c>
      <c r="AA722" s="362">
        <f t="shared" si="110"/>
        <v>0</v>
      </c>
      <c r="AB722" s="362">
        <f t="shared" si="110"/>
        <v>0</v>
      </c>
      <c r="AC722" s="362">
        <f t="shared" si="110"/>
        <v>0</v>
      </c>
      <c r="AD722" s="362">
        <f t="shared" si="110"/>
        <v>0</v>
      </c>
      <c r="AE722" s="363">
        <f t="shared" si="105"/>
        <v>-4328255.2068631835</v>
      </c>
      <c r="AF722" s="349"/>
      <c r="AG722" s="349">
        <f t="shared" si="107"/>
        <v>-4328255.2068631835</v>
      </c>
      <c r="AH722" s="353">
        <v>0</v>
      </c>
      <c r="AI722" s="354" t="str">
        <f t="shared" si="106"/>
        <v>Arterial</v>
      </c>
      <c r="AJ722" s="349"/>
      <c r="AK722" s="349"/>
      <c r="AL722" s="355">
        <f>_xlfn.XLOOKUP(A722,'P1 Date Adjustment'!B:B,'P1 Date Adjustment'!F:F,"not found",0)</f>
        <v>2044</v>
      </c>
      <c r="AM722" s="349">
        <f t="shared" si="108"/>
        <v>-2642286.5297754472</v>
      </c>
    </row>
    <row r="723" spans="1:39" x14ac:dyDescent="0.25">
      <c r="A723" s="129" t="s">
        <v>348</v>
      </c>
      <c r="B723" s="358" t="s">
        <v>347</v>
      </c>
      <c r="C723" s="358" t="str">
        <f>_xlfn.XLOOKUP($A723,'Total project cost for DCs'!A:A,'Total project cost for DCs'!C:C,"Not found",0)</f>
        <v>2-lane urban- bridge construction</v>
      </c>
      <c r="D723" s="355" t="s">
        <v>155</v>
      </c>
      <c r="E723" s="355" t="s">
        <v>345</v>
      </c>
      <c r="F723" s="355" t="s">
        <v>826</v>
      </c>
      <c r="H723" s="355" t="s">
        <v>833</v>
      </c>
      <c r="I723" s="359">
        <f>_xlfn.XLOOKUP($H723,DC_growth_AGS!$A$665:$A$673,DC_growth_AGS!$O$665:$O$673,"Not found",0)</f>
        <v>0.61047382917385584</v>
      </c>
      <c r="J723" s="355">
        <v>2044</v>
      </c>
      <c r="K723" s="362">
        <f t="shared" si="110"/>
        <v>0</v>
      </c>
      <c r="L723" s="362">
        <f t="shared" si="110"/>
        <v>0</v>
      </c>
      <c r="M723" s="362">
        <f t="shared" si="110"/>
        <v>0</v>
      </c>
      <c r="N723" s="362">
        <f t="shared" si="110"/>
        <v>0</v>
      </c>
      <c r="O723" s="362">
        <f t="shared" si="110"/>
        <v>0</v>
      </c>
      <c r="P723" s="362">
        <f t="shared" si="110"/>
        <v>0</v>
      </c>
      <c r="Q723" s="362">
        <f t="shared" si="110"/>
        <v>0</v>
      </c>
      <c r="R723" s="362">
        <f t="shared" si="110"/>
        <v>0</v>
      </c>
      <c r="S723" s="362">
        <f t="shared" si="110"/>
        <v>-266229.1718095761</v>
      </c>
      <c r="T723" s="362">
        <f t="shared" si="110"/>
        <v>-2719869.8271625778</v>
      </c>
      <c r="U723" s="362">
        <f t="shared" si="110"/>
        <v>0</v>
      </c>
      <c r="V723" s="362">
        <f t="shared" si="110"/>
        <v>0</v>
      </c>
      <c r="W723" s="362">
        <f t="shared" si="110"/>
        <v>0</v>
      </c>
      <c r="X723" s="362">
        <f t="shared" si="110"/>
        <v>0</v>
      </c>
      <c r="Y723" s="362">
        <f t="shared" si="110"/>
        <v>0</v>
      </c>
      <c r="Z723" s="362">
        <f t="shared" si="110"/>
        <v>0</v>
      </c>
      <c r="AA723" s="362">
        <f t="shared" si="110"/>
        <v>0</v>
      </c>
      <c r="AB723" s="362">
        <f t="shared" si="110"/>
        <v>0</v>
      </c>
      <c r="AC723" s="362">
        <f t="shared" si="110"/>
        <v>0</v>
      </c>
      <c r="AD723" s="362">
        <f t="shared" si="110"/>
        <v>0</v>
      </c>
      <c r="AE723" s="363">
        <f t="shared" si="105"/>
        <v>-2986098.9989721538</v>
      </c>
      <c r="AF723" s="349"/>
      <c r="AG723" s="349">
        <f t="shared" si="107"/>
        <v>-2986098.9989721538</v>
      </c>
      <c r="AH723" s="353">
        <v>0</v>
      </c>
      <c r="AI723" s="354" t="str">
        <f t="shared" si="106"/>
        <v>Arterial</v>
      </c>
      <c r="AJ723" s="349"/>
      <c r="AK723" s="349"/>
      <c r="AL723" s="355">
        <f>_xlfn.XLOOKUP(A723,'P1 Date Adjustment'!B:B,'P1 Date Adjustment'!F:F,"not found",0)</f>
        <v>2044</v>
      </c>
      <c r="AM723" s="349">
        <f t="shared" si="108"/>
        <v>-1822935.2901947484</v>
      </c>
    </row>
    <row r="724" spans="1:39" ht="30" x14ac:dyDescent="0.25">
      <c r="A724" s="129" t="s">
        <v>350</v>
      </c>
      <c r="B724" s="358" t="s">
        <v>347</v>
      </c>
      <c r="C724" s="358" t="str">
        <f>_xlfn.XLOOKUP($A724,'Total project cost for DCs'!A:A,'Total project cost for DCs'!C:C,"Not found",0)</f>
        <v>4-lane urban- upgrade 2-lane urban with active modes on both sides (SGA design)</v>
      </c>
      <c r="D724" s="355" t="s">
        <v>155</v>
      </c>
      <c r="E724" s="355" t="s">
        <v>231</v>
      </c>
      <c r="F724" s="355" t="s">
        <v>826</v>
      </c>
      <c r="H724" s="355" t="s">
        <v>833</v>
      </c>
      <c r="I724" s="359">
        <f>_xlfn.XLOOKUP($H724,DC_growth_AGS!$A$665:$A$673,DC_growth_AGS!$O$665:$O$673,"Not found",0)</f>
        <v>0.61047382917385584</v>
      </c>
      <c r="J724" s="355">
        <v>2049</v>
      </c>
      <c r="K724" s="362">
        <f t="shared" si="110"/>
        <v>0</v>
      </c>
      <c r="L724" s="362">
        <f t="shared" si="110"/>
        <v>0</v>
      </c>
      <c r="M724" s="362">
        <f t="shared" si="110"/>
        <v>0</v>
      </c>
      <c r="N724" s="362">
        <f t="shared" si="110"/>
        <v>0</v>
      </c>
      <c r="O724" s="362">
        <f t="shared" si="110"/>
        <v>0</v>
      </c>
      <c r="P724" s="362">
        <f t="shared" si="110"/>
        <v>0</v>
      </c>
      <c r="Q724" s="362">
        <f t="shared" si="110"/>
        <v>0</v>
      </c>
      <c r="R724" s="362">
        <f t="shared" si="110"/>
        <v>0</v>
      </c>
      <c r="S724" s="362">
        <f t="shared" si="110"/>
        <v>0</v>
      </c>
      <c r="T724" s="362">
        <f t="shared" si="110"/>
        <v>0</v>
      </c>
      <c r="U724" s="362">
        <f t="shared" si="110"/>
        <v>0</v>
      </c>
      <c r="V724" s="362">
        <f t="shared" si="110"/>
        <v>0</v>
      </c>
      <c r="W724" s="362">
        <f t="shared" si="110"/>
        <v>0</v>
      </c>
      <c r="X724" s="362">
        <f t="shared" si="110"/>
        <v>-139730.46378729789</v>
      </c>
      <c r="Y724" s="362">
        <f t="shared" si="110"/>
        <v>-1427524.5263593406</v>
      </c>
      <c r="Z724" s="362">
        <f t="shared" si="110"/>
        <v>0</v>
      </c>
      <c r="AA724" s="362">
        <f t="shared" si="110"/>
        <v>0</v>
      </c>
      <c r="AB724" s="362">
        <f t="shared" si="110"/>
        <v>0</v>
      </c>
      <c r="AC724" s="362">
        <f t="shared" si="110"/>
        <v>0</v>
      </c>
      <c r="AD724" s="362">
        <f t="shared" si="110"/>
        <v>0</v>
      </c>
      <c r="AE724" s="363">
        <f t="shared" si="105"/>
        <v>-1567254.9901466386</v>
      </c>
      <c r="AF724" s="349"/>
      <c r="AG724" s="349">
        <f t="shared" si="107"/>
        <v>-1567254.9901466386</v>
      </c>
      <c r="AH724" s="353">
        <v>0</v>
      </c>
      <c r="AI724" s="354" t="str">
        <f t="shared" si="106"/>
        <v>Arterial</v>
      </c>
      <c r="AJ724" s="349"/>
      <c r="AK724" s="349"/>
      <c r="AL724" s="355">
        <f>_xlfn.XLOOKUP(A724,'P1 Date Adjustment'!B:B,'P1 Date Adjustment'!F:F,"not found",0)</f>
        <v>2049</v>
      </c>
      <c r="AM724" s="349">
        <f t="shared" si="108"/>
        <v>-956768.15512665221</v>
      </c>
    </row>
    <row r="725" spans="1:39" x14ac:dyDescent="0.25">
      <c r="A725" s="129" t="s">
        <v>352</v>
      </c>
      <c r="B725" s="358" t="s">
        <v>347</v>
      </c>
      <c r="C725" s="358" t="str">
        <f>_xlfn.XLOOKUP($A725,'Total project cost for DCs'!A:A,'Total project cost for DCs'!C:C,"Not found",0)</f>
        <v>4-lane urban- Bridge Widening</v>
      </c>
      <c r="D725" s="355" t="s">
        <v>155</v>
      </c>
      <c r="E725" s="355" t="s">
        <v>345</v>
      </c>
      <c r="F725" s="355" t="s">
        <v>826</v>
      </c>
      <c r="H725" s="355" t="s">
        <v>833</v>
      </c>
      <c r="I725" s="359">
        <f>_xlfn.XLOOKUP($H725,DC_growth_AGS!$A$665:$A$673,DC_growth_AGS!$O$665:$O$673,"Not found",0)</f>
        <v>0.61047382917385584</v>
      </c>
      <c r="J725" s="355">
        <v>2049</v>
      </c>
      <c r="K725" s="362">
        <f t="shared" si="110"/>
        <v>0</v>
      </c>
      <c r="L725" s="362">
        <f t="shared" si="110"/>
        <v>0</v>
      </c>
      <c r="M725" s="362">
        <f t="shared" si="110"/>
        <v>0</v>
      </c>
      <c r="N725" s="362">
        <f t="shared" si="110"/>
        <v>0</v>
      </c>
      <c r="O725" s="362">
        <f t="shared" si="110"/>
        <v>0</v>
      </c>
      <c r="P725" s="362">
        <f t="shared" si="110"/>
        <v>0</v>
      </c>
      <c r="Q725" s="362">
        <f t="shared" si="110"/>
        <v>0</v>
      </c>
      <c r="R725" s="362">
        <f t="shared" si="110"/>
        <v>0</v>
      </c>
      <c r="S725" s="362">
        <f t="shared" si="110"/>
        <v>0</v>
      </c>
      <c r="T725" s="362">
        <f t="shared" si="110"/>
        <v>0</v>
      </c>
      <c r="U725" s="362">
        <f t="shared" si="110"/>
        <v>0</v>
      </c>
      <c r="V725" s="362">
        <f t="shared" si="110"/>
        <v>0</v>
      </c>
      <c r="W725" s="362">
        <f t="shared" si="110"/>
        <v>0</v>
      </c>
      <c r="X725" s="362">
        <f t="shared" si="110"/>
        <v>-180776.28752481664</v>
      </c>
      <c r="Y725" s="362">
        <f t="shared" si="110"/>
        <v>-1846859.8559773974</v>
      </c>
      <c r="Z725" s="362">
        <f t="shared" si="110"/>
        <v>0</v>
      </c>
      <c r="AA725" s="362">
        <f t="shared" si="110"/>
        <v>0</v>
      </c>
      <c r="AB725" s="362">
        <f t="shared" si="110"/>
        <v>0</v>
      </c>
      <c r="AC725" s="362">
        <f t="shared" si="110"/>
        <v>0</v>
      </c>
      <c r="AD725" s="362">
        <f t="shared" si="110"/>
        <v>0</v>
      </c>
      <c r="AE725" s="363">
        <f t="shared" si="105"/>
        <v>-2027636.143502214</v>
      </c>
      <c r="AF725" s="349"/>
      <c r="AG725" s="349">
        <f t="shared" si="107"/>
        <v>-2027636.143502214</v>
      </c>
      <c r="AH725" s="353">
        <v>0</v>
      </c>
      <c r="AI725" s="354" t="str">
        <f t="shared" si="106"/>
        <v>Arterial</v>
      </c>
      <c r="AJ725" s="349"/>
      <c r="AK725" s="349"/>
      <c r="AL725" s="355">
        <f>_xlfn.XLOOKUP(A725,'P1 Date Adjustment'!B:B,'P1 Date Adjustment'!F:F,"not found",0)</f>
        <v>2049</v>
      </c>
      <c r="AM725" s="349">
        <f t="shared" si="108"/>
        <v>-1237818.8006951064</v>
      </c>
    </row>
    <row r="726" spans="1:39" ht="30" x14ac:dyDescent="0.25">
      <c r="A726" s="129" t="s">
        <v>365</v>
      </c>
      <c r="B726" s="358" t="s">
        <v>363</v>
      </c>
      <c r="C726" s="358" t="str">
        <f>_xlfn.XLOOKUP($A726,'Total project cost for DCs'!A:A,'Total project cost for DCs'!C:C,"Not found",0)</f>
        <v>4-lane urban- upgrade 2-lane urban excl bridge</v>
      </c>
      <c r="D726" s="355" t="s">
        <v>155</v>
      </c>
      <c r="E726" s="355" t="s">
        <v>231</v>
      </c>
      <c r="F726" s="355" t="s">
        <v>826</v>
      </c>
      <c r="H726" s="355" t="s">
        <v>833</v>
      </c>
      <c r="I726" s="359">
        <f>_xlfn.XLOOKUP($H726,DC_growth_AGS!$A$665:$A$673,DC_growth_AGS!$O$665:$O$673,"Not found",0)</f>
        <v>0.61047382917385584</v>
      </c>
      <c r="J726" s="355">
        <v>2047</v>
      </c>
      <c r="K726" s="362">
        <f t="shared" si="110"/>
        <v>0</v>
      </c>
      <c r="L726" s="362">
        <f t="shared" si="110"/>
        <v>0</v>
      </c>
      <c r="M726" s="362">
        <f t="shared" si="110"/>
        <v>0</v>
      </c>
      <c r="N726" s="362">
        <f t="shared" si="110"/>
        <v>0</v>
      </c>
      <c r="O726" s="362">
        <f t="shared" si="110"/>
        <v>0</v>
      </c>
      <c r="P726" s="362">
        <f t="shared" si="110"/>
        <v>0</v>
      </c>
      <c r="Q726" s="362">
        <f t="shared" si="110"/>
        <v>0</v>
      </c>
      <c r="R726" s="362">
        <f t="shared" si="110"/>
        <v>0</v>
      </c>
      <c r="S726" s="362">
        <f t="shared" si="110"/>
        <v>0</v>
      </c>
      <c r="T726" s="362">
        <f t="shared" si="110"/>
        <v>0</v>
      </c>
      <c r="U726" s="362">
        <f t="shared" si="110"/>
        <v>0</v>
      </c>
      <c r="V726" s="362">
        <f t="shared" si="110"/>
        <v>-23513.241629878121</v>
      </c>
      <c r="W726" s="362">
        <f t="shared" si="110"/>
        <v>-240217.68919309753</v>
      </c>
      <c r="X726" s="362">
        <f t="shared" si="110"/>
        <v>0</v>
      </c>
      <c r="Y726" s="362">
        <f t="shared" si="110"/>
        <v>0</v>
      </c>
      <c r="Z726" s="362">
        <f t="shared" si="110"/>
        <v>0</v>
      </c>
      <c r="AA726" s="362">
        <f t="shared" si="110"/>
        <v>0</v>
      </c>
      <c r="AB726" s="362">
        <f t="shared" si="110"/>
        <v>0</v>
      </c>
      <c r="AC726" s="362">
        <f t="shared" si="110"/>
        <v>0</v>
      </c>
      <c r="AD726" s="362">
        <f t="shared" si="110"/>
        <v>0</v>
      </c>
      <c r="AE726" s="363">
        <f t="shared" si="105"/>
        <v>-263730.93082297564</v>
      </c>
      <c r="AF726" s="349"/>
      <c r="AG726" s="349">
        <f t="shared" si="107"/>
        <v>-263730.93082297564</v>
      </c>
      <c r="AH726" s="353">
        <v>0</v>
      </c>
      <c r="AI726" s="354" t="str">
        <f t="shared" si="106"/>
        <v>Arterial</v>
      </c>
      <c r="AJ726" s="349"/>
      <c r="AK726" s="349"/>
      <c r="AL726" s="355">
        <f>_xlfn.XLOOKUP(A726,'P1 Date Adjustment'!B:B,'P1 Date Adjustment'!F:F,"not found",0)</f>
        <v>2047</v>
      </c>
      <c r="AM726" s="349">
        <f t="shared" si="108"/>
        <v>-161000.83121108724</v>
      </c>
    </row>
    <row r="727" spans="1:39" ht="30" x14ac:dyDescent="0.25">
      <c r="A727" s="129" t="s">
        <v>367</v>
      </c>
      <c r="B727" s="358" t="s">
        <v>363</v>
      </c>
      <c r="C727" s="358" t="str">
        <f>_xlfn.XLOOKUP($A727,'Total project cost for DCs'!A:A,'Total project cost for DCs'!C:C,"Not found",0)</f>
        <v>4-lane urban- upgrade 2-lane bridge widening</v>
      </c>
      <c r="D727" s="355" t="s">
        <v>155</v>
      </c>
      <c r="E727" s="355" t="s">
        <v>345</v>
      </c>
      <c r="F727" s="355" t="s">
        <v>826</v>
      </c>
      <c r="H727" s="355" t="s">
        <v>833</v>
      </c>
      <c r="I727" s="359">
        <f>_xlfn.XLOOKUP($H727,DC_growth_AGS!$A$665:$A$673,DC_growth_AGS!$O$665:$O$673,"Not found",0)</f>
        <v>0.61047382917385584</v>
      </c>
      <c r="J727" s="355">
        <v>2047</v>
      </c>
      <c r="K727" s="362">
        <f t="shared" si="110"/>
        <v>0</v>
      </c>
      <c r="L727" s="362">
        <f t="shared" si="110"/>
        <v>0</v>
      </c>
      <c r="M727" s="362">
        <f t="shared" si="110"/>
        <v>0</v>
      </c>
      <c r="N727" s="362">
        <f t="shared" si="110"/>
        <v>0</v>
      </c>
      <c r="O727" s="362">
        <f t="shared" si="110"/>
        <v>0</v>
      </c>
      <c r="P727" s="362">
        <f t="shared" si="110"/>
        <v>0</v>
      </c>
      <c r="Q727" s="362">
        <f t="shared" si="110"/>
        <v>0</v>
      </c>
      <c r="R727" s="362">
        <f t="shared" si="110"/>
        <v>0</v>
      </c>
      <c r="S727" s="362">
        <f t="shared" si="110"/>
        <v>0</v>
      </c>
      <c r="T727" s="362">
        <f t="shared" si="110"/>
        <v>0</v>
      </c>
      <c r="U727" s="362">
        <f t="shared" si="110"/>
        <v>0</v>
      </c>
      <c r="V727" s="362">
        <f t="shared" si="110"/>
        <v>-16383.419974366692</v>
      </c>
      <c r="W727" s="362">
        <f t="shared" si="110"/>
        <v>-167377.48666357767</v>
      </c>
      <c r="X727" s="362">
        <f t="shared" si="110"/>
        <v>0</v>
      </c>
      <c r="Y727" s="362">
        <f t="shared" si="110"/>
        <v>0</v>
      </c>
      <c r="Z727" s="362">
        <f t="shared" si="110"/>
        <v>0</v>
      </c>
      <c r="AA727" s="362">
        <f t="shared" si="110"/>
        <v>0</v>
      </c>
      <c r="AB727" s="362">
        <f t="shared" si="110"/>
        <v>0</v>
      </c>
      <c r="AC727" s="362">
        <f t="shared" si="110"/>
        <v>0</v>
      </c>
      <c r="AD727" s="362">
        <f t="shared" si="110"/>
        <v>0</v>
      </c>
      <c r="AE727" s="363">
        <f t="shared" si="105"/>
        <v>-183760.90663794437</v>
      </c>
      <c r="AF727" s="349"/>
      <c r="AG727" s="349">
        <f t="shared" si="107"/>
        <v>-183760.90663794437</v>
      </c>
      <c r="AH727" s="353">
        <v>0</v>
      </c>
      <c r="AI727" s="354" t="str">
        <f t="shared" si="106"/>
        <v>Arterial</v>
      </c>
      <c r="AJ727" s="349"/>
      <c r="AK727" s="349"/>
      <c r="AL727" s="355">
        <f>_xlfn.XLOOKUP(A727,'P1 Date Adjustment'!B:B,'P1 Date Adjustment'!F:F,"not found",0)</f>
        <v>2047</v>
      </c>
      <c r="AM727" s="349">
        <f t="shared" si="108"/>
        <v>-112181.22432772533</v>
      </c>
    </row>
    <row r="728" spans="1:39" ht="30" x14ac:dyDescent="0.25">
      <c r="A728" s="129" t="s">
        <v>369</v>
      </c>
      <c r="B728" s="358" t="s">
        <v>370</v>
      </c>
      <c r="C728" s="358" t="str">
        <f>_xlfn.XLOOKUP($A728,'Total project cost for DCs'!A:A,'Total project cost for DCs'!C:C,"Not found",0)</f>
        <v xml:space="preserve"> 2-lane signalised intersection (new intersection with active mode crossings)</v>
      </c>
      <c r="D728" s="355" t="s">
        <v>155</v>
      </c>
      <c r="E728" s="355" t="s">
        <v>190</v>
      </c>
      <c r="F728" s="355" t="s">
        <v>826</v>
      </c>
      <c r="H728" s="355" t="s">
        <v>833</v>
      </c>
      <c r="I728" s="359">
        <f>_xlfn.XLOOKUP($H728,DC_growth_AGS!$A$665:$A$673,DC_growth_AGS!$O$665:$O$673,"Not found",0)</f>
        <v>0.61047382917385584</v>
      </c>
      <c r="J728" s="355">
        <v>2027</v>
      </c>
      <c r="K728" s="362">
        <f t="shared" si="110"/>
        <v>0</v>
      </c>
      <c r="L728" s="362">
        <f t="shared" si="110"/>
        <v>0</v>
      </c>
      <c r="M728" s="362">
        <f t="shared" si="110"/>
        <v>0</v>
      </c>
      <c r="N728" s="362">
        <f t="shared" si="110"/>
        <v>0</v>
      </c>
      <c r="O728" s="362">
        <f t="shared" si="110"/>
        <v>0</v>
      </c>
      <c r="P728" s="362">
        <f t="shared" si="110"/>
        <v>0</v>
      </c>
      <c r="Q728" s="362">
        <f t="shared" si="110"/>
        <v>0</v>
      </c>
      <c r="R728" s="362">
        <f t="shared" si="110"/>
        <v>0</v>
      </c>
      <c r="S728" s="362">
        <f t="shared" si="110"/>
        <v>0</v>
      </c>
      <c r="T728" s="362">
        <f t="shared" si="110"/>
        <v>0</v>
      </c>
      <c r="U728" s="362">
        <f t="shared" si="110"/>
        <v>0</v>
      </c>
      <c r="V728" s="362">
        <f t="shared" si="110"/>
        <v>0</v>
      </c>
      <c r="W728" s="362">
        <f t="shared" si="110"/>
        <v>0</v>
      </c>
      <c r="X728" s="362">
        <f t="shared" si="110"/>
        <v>0</v>
      </c>
      <c r="Y728" s="362">
        <f t="shared" si="110"/>
        <v>0</v>
      </c>
      <c r="Z728" s="362">
        <f t="shared" si="110"/>
        <v>0</v>
      </c>
      <c r="AA728" s="362">
        <f t="shared" si="110"/>
        <v>0</v>
      </c>
      <c r="AB728" s="362">
        <f t="shared" si="110"/>
        <v>0</v>
      </c>
      <c r="AC728" s="362">
        <f t="shared" si="110"/>
        <v>0</v>
      </c>
      <c r="AD728" s="362">
        <f t="shared" si="110"/>
        <v>0</v>
      </c>
      <c r="AE728" s="363">
        <f t="shared" si="105"/>
        <v>0</v>
      </c>
      <c r="AF728" s="349"/>
      <c r="AG728" s="349">
        <f t="shared" si="107"/>
        <v>0</v>
      </c>
      <c r="AH728" s="353">
        <v>0</v>
      </c>
      <c r="AI728" s="354" t="str">
        <f t="shared" si="106"/>
        <v>Arterial</v>
      </c>
      <c r="AJ728" s="349"/>
      <c r="AK728" s="349"/>
      <c r="AL728" s="355">
        <f>_xlfn.XLOOKUP(A728,'P1 Date Adjustment'!B:B,'P1 Date Adjustment'!F:F,"not found",0)</f>
        <v>2027</v>
      </c>
      <c r="AM728" s="349">
        <f t="shared" si="108"/>
        <v>0</v>
      </c>
    </row>
    <row r="729" spans="1:39" ht="30" x14ac:dyDescent="0.25">
      <c r="A729" s="129" t="s">
        <v>372</v>
      </c>
      <c r="B729" s="358" t="s">
        <v>373</v>
      </c>
      <c r="C729" s="358" t="str">
        <f>_xlfn.XLOOKUP($A729,'Total project cost for DCs'!A:A,'Total project cost for DCs'!C:C,"Not found",0)</f>
        <v xml:space="preserve"> Multi-lane signalised intersection (upgrade intersection with active mode crossings)</v>
      </c>
      <c r="D729" s="355" t="s">
        <v>155</v>
      </c>
      <c r="E729" s="355" t="s">
        <v>157</v>
      </c>
      <c r="F729" s="355" t="s">
        <v>826</v>
      </c>
      <c r="H729" s="355" t="s">
        <v>833</v>
      </c>
      <c r="I729" s="359">
        <f>_xlfn.XLOOKUP($H729,DC_growth_AGS!$A$665:$A$673,DC_growth_AGS!$O$665:$O$673,"Not found",0)</f>
        <v>0.61047382917385584</v>
      </c>
      <c r="J729" s="355">
        <v>2031</v>
      </c>
      <c r="K729" s="362">
        <f t="shared" si="110"/>
        <v>0</v>
      </c>
      <c r="L729" s="362">
        <f t="shared" si="110"/>
        <v>0</v>
      </c>
      <c r="M729" s="362">
        <f t="shared" si="110"/>
        <v>0</v>
      </c>
      <c r="N729" s="362">
        <f t="shared" si="110"/>
        <v>0</v>
      </c>
      <c r="O729" s="362">
        <f t="shared" si="110"/>
        <v>0</v>
      </c>
      <c r="P729" s="362">
        <f t="shared" si="110"/>
        <v>0</v>
      </c>
      <c r="Q729" s="362">
        <f t="shared" si="110"/>
        <v>0</v>
      </c>
      <c r="R729" s="362">
        <f t="shared" si="110"/>
        <v>0</v>
      </c>
      <c r="S729" s="362">
        <f t="shared" si="110"/>
        <v>0</v>
      </c>
      <c r="T729" s="362">
        <f t="shared" si="110"/>
        <v>0</v>
      </c>
      <c r="U729" s="362">
        <f t="shared" si="110"/>
        <v>0</v>
      </c>
      <c r="V729" s="362">
        <f t="shared" si="110"/>
        <v>0</v>
      </c>
      <c r="W729" s="362">
        <f t="shared" si="110"/>
        <v>0</v>
      </c>
      <c r="X729" s="362">
        <f t="shared" si="110"/>
        <v>0</v>
      </c>
      <c r="Y729" s="362">
        <f t="shared" si="110"/>
        <v>0</v>
      </c>
      <c r="Z729" s="362">
        <f t="shared" si="110"/>
        <v>0</v>
      </c>
      <c r="AA729" s="362">
        <f t="shared" si="110"/>
        <v>0</v>
      </c>
      <c r="AB729" s="362">
        <f t="shared" si="110"/>
        <v>0</v>
      </c>
      <c r="AC729" s="362">
        <f t="shared" si="110"/>
        <v>0</v>
      </c>
      <c r="AD729" s="362">
        <f t="shared" si="110"/>
        <v>0</v>
      </c>
      <c r="AE729" s="363">
        <f t="shared" si="105"/>
        <v>0</v>
      </c>
      <c r="AF729" s="349"/>
      <c r="AG729" s="349">
        <f t="shared" si="107"/>
        <v>0</v>
      </c>
      <c r="AH729" s="353">
        <v>0</v>
      </c>
      <c r="AI729" s="354" t="str">
        <f t="shared" si="106"/>
        <v>Arterial</v>
      </c>
      <c r="AJ729" s="349"/>
      <c r="AK729" s="349"/>
      <c r="AL729" s="355">
        <f>_xlfn.XLOOKUP(A729,'P1 Date Adjustment'!B:B,'P1 Date Adjustment'!F:F,"not found",0)</f>
        <v>2031</v>
      </c>
      <c r="AM729" s="349">
        <f t="shared" si="108"/>
        <v>0</v>
      </c>
    </row>
    <row r="730" spans="1:39" ht="30" x14ac:dyDescent="0.25">
      <c r="A730" s="129" t="s">
        <v>383</v>
      </c>
      <c r="B730" s="358" t="s">
        <v>384</v>
      </c>
      <c r="C730" s="358" t="str">
        <f>_xlfn.XLOOKUP($A730,'Total project cost for DCs'!A:A,'Total project cost for DCs'!C:C,"Not found",0)</f>
        <v>4-lane urban- upgrade 2-lane urban to 4-lane with active modes on both sides, (TDM)</v>
      </c>
      <c r="D730" s="355" t="s">
        <v>155</v>
      </c>
      <c r="E730" s="355" t="s">
        <v>157</v>
      </c>
      <c r="F730" s="355" t="s">
        <v>826</v>
      </c>
      <c r="H730" s="355" t="s">
        <v>833</v>
      </c>
      <c r="I730" s="359">
        <f>_xlfn.XLOOKUP($H730,DC_growth_AGS!$A$665:$A$673,DC_growth_AGS!$O$665:$O$673,"Not found",0)</f>
        <v>0.61047382917385584</v>
      </c>
      <c r="J730" s="355">
        <v>2047</v>
      </c>
      <c r="K730" s="362">
        <f t="shared" si="110"/>
        <v>0</v>
      </c>
      <c r="L730" s="362">
        <f t="shared" si="110"/>
        <v>0</v>
      </c>
      <c r="M730" s="362">
        <f t="shared" si="110"/>
        <v>0</v>
      </c>
      <c r="N730" s="362">
        <f t="shared" si="110"/>
        <v>0</v>
      </c>
      <c r="O730" s="362">
        <f t="shared" si="110"/>
        <v>0</v>
      </c>
      <c r="P730" s="362">
        <f t="shared" si="110"/>
        <v>0</v>
      </c>
      <c r="Q730" s="362">
        <f t="shared" si="110"/>
        <v>0</v>
      </c>
      <c r="R730" s="362">
        <f t="shared" si="110"/>
        <v>0</v>
      </c>
      <c r="S730" s="362">
        <f t="shared" si="110"/>
        <v>0</v>
      </c>
      <c r="T730" s="362">
        <f t="shared" si="110"/>
        <v>0</v>
      </c>
      <c r="U730" s="362">
        <f t="shared" si="110"/>
        <v>0</v>
      </c>
      <c r="V730" s="362">
        <f t="shared" si="110"/>
        <v>0</v>
      </c>
      <c r="W730" s="362">
        <f t="shared" si="110"/>
        <v>0</v>
      </c>
      <c r="X730" s="362">
        <f t="shared" si="110"/>
        <v>0</v>
      </c>
      <c r="Y730" s="362">
        <f t="shared" si="110"/>
        <v>0</v>
      </c>
      <c r="Z730" s="362">
        <f t="shared" si="110"/>
        <v>0</v>
      </c>
      <c r="AA730" s="362">
        <f t="shared" si="110"/>
        <v>0</v>
      </c>
      <c r="AB730" s="362">
        <f t="shared" si="110"/>
        <v>0</v>
      </c>
      <c r="AC730" s="362">
        <f t="shared" si="110"/>
        <v>0</v>
      </c>
      <c r="AD730" s="362">
        <f t="shared" si="110"/>
        <v>0</v>
      </c>
      <c r="AE730" s="363">
        <f t="shared" si="105"/>
        <v>0</v>
      </c>
      <c r="AF730" s="349"/>
      <c r="AG730" s="349">
        <f t="shared" si="107"/>
        <v>0</v>
      </c>
      <c r="AH730" s="353">
        <v>0</v>
      </c>
      <c r="AI730" s="354" t="str">
        <f t="shared" si="106"/>
        <v>Arterial</v>
      </c>
      <c r="AJ730" s="349"/>
      <c r="AK730" s="349"/>
      <c r="AL730" s="355">
        <f>_xlfn.XLOOKUP(A730,'P1 Date Adjustment'!B:B,'P1 Date Adjustment'!F:F,"not found",0)</f>
        <v>2047</v>
      </c>
      <c r="AM730" s="349">
        <f t="shared" si="108"/>
        <v>0</v>
      </c>
    </row>
    <row r="731" spans="1:39" ht="30" x14ac:dyDescent="0.25">
      <c r="A731" s="129" t="s">
        <v>389</v>
      </c>
      <c r="B731" s="358" t="s">
        <v>390</v>
      </c>
      <c r="C731" s="358" t="str">
        <f>_xlfn.XLOOKUP($A731,'Total project cost for DCs'!A:A,'Total project cost for DCs'!C:C,"Not found",0)</f>
        <v>Interim active modes e.g. shared path on one side</v>
      </c>
      <c r="D731" s="355" t="s">
        <v>155</v>
      </c>
      <c r="E731" s="355" t="s">
        <v>145</v>
      </c>
      <c r="F731" s="355" t="s">
        <v>826</v>
      </c>
      <c r="H731" s="355" t="s">
        <v>833</v>
      </c>
      <c r="I731" s="359">
        <f>_xlfn.XLOOKUP($H731,DC_growth_AGS!$A$665:$A$673,DC_growth_AGS!$O$665:$O$673,"Not found",0)</f>
        <v>0.61047382917385584</v>
      </c>
      <c r="J731" s="355">
        <v>2028</v>
      </c>
      <c r="K731" s="362">
        <f t="shared" si="110"/>
        <v>0</v>
      </c>
      <c r="L731" s="362">
        <f t="shared" si="110"/>
        <v>0</v>
      </c>
      <c r="M731" s="362">
        <f t="shared" si="110"/>
        <v>0</v>
      </c>
      <c r="N731" s="362">
        <f t="shared" si="110"/>
        <v>0</v>
      </c>
      <c r="O731" s="362">
        <f t="shared" si="110"/>
        <v>0</v>
      </c>
      <c r="P731" s="362">
        <f t="shared" si="110"/>
        <v>0</v>
      </c>
      <c r="Q731" s="362">
        <f t="shared" si="110"/>
        <v>0</v>
      </c>
      <c r="R731" s="362">
        <f t="shared" si="110"/>
        <v>0</v>
      </c>
      <c r="S731" s="362">
        <f t="shared" si="110"/>
        <v>0</v>
      </c>
      <c r="T731" s="362">
        <f t="shared" si="110"/>
        <v>0</v>
      </c>
      <c r="U731" s="362">
        <f t="shared" si="110"/>
        <v>0</v>
      </c>
      <c r="V731" s="362">
        <f t="shared" si="110"/>
        <v>0</v>
      </c>
      <c r="W731" s="362">
        <f t="shared" si="110"/>
        <v>0</v>
      </c>
      <c r="X731" s="362">
        <f t="shared" si="110"/>
        <v>0</v>
      </c>
      <c r="Y731" s="362">
        <f t="shared" si="110"/>
        <v>0</v>
      </c>
      <c r="Z731" s="362">
        <f t="shared" si="110"/>
        <v>0</v>
      </c>
      <c r="AA731" s="362">
        <f t="shared" si="110"/>
        <v>0</v>
      </c>
      <c r="AB731" s="362">
        <f t="shared" si="110"/>
        <v>0</v>
      </c>
      <c r="AC731" s="362">
        <f t="shared" si="110"/>
        <v>0</v>
      </c>
      <c r="AD731" s="362">
        <f t="shared" si="110"/>
        <v>0</v>
      </c>
      <c r="AE731" s="363">
        <f t="shared" si="105"/>
        <v>0</v>
      </c>
      <c r="AF731" s="349"/>
      <c r="AG731" s="349">
        <f t="shared" si="107"/>
        <v>0</v>
      </c>
      <c r="AH731" s="353">
        <v>0</v>
      </c>
      <c r="AI731" s="354" t="str">
        <f t="shared" si="106"/>
        <v>Arterial</v>
      </c>
      <c r="AJ731" s="349"/>
      <c r="AK731" s="349"/>
      <c r="AL731" s="355">
        <f>_xlfn.XLOOKUP(A731,'P1 Date Adjustment'!B:B,'P1 Date Adjustment'!F:F,"not found",0)</f>
        <v>2028</v>
      </c>
      <c r="AM731" s="349">
        <f t="shared" si="108"/>
        <v>0</v>
      </c>
    </row>
    <row r="732" spans="1:39" ht="30" x14ac:dyDescent="0.25">
      <c r="A732" s="129" t="s">
        <v>392</v>
      </c>
      <c r="B732" s="358" t="s">
        <v>390</v>
      </c>
      <c r="C732" s="358" t="str">
        <f>_xlfn.XLOOKUP($A732,'Total project cost for DCs'!A:A,'Total project cost for DCs'!C:C,"Not found",0)</f>
        <v xml:space="preserve"> 2-lane urban- upgrade existing road with active mode facility on both sides (TDM)</v>
      </c>
      <c r="D732" s="355" t="s">
        <v>155</v>
      </c>
      <c r="E732" s="355" t="s">
        <v>145</v>
      </c>
      <c r="F732" s="355" t="s">
        <v>826</v>
      </c>
      <c r="H732" s="355" t="s">
        <v>833</v>
      </c>
      <c r="I732" s="359">
        <f>_xlfn.XLOOKUP($H732,DC_growth_AGS!$A$665:$A$673,DC_growth_AGS!$O$665:$O$673,"Not found",0)</f>
        <v>0.61047382917385584</v>
      </c>
      <c r="J732" s="355">
        <v>2031</v>
      </c>
      <c r="K732" s="362">
        <f t="shared" si="110"/>
        <v>0</v>
      </c>
      <c r="L732" s="362">
        <f t="shared" si="110"/>
        <v>0</v>
      </c>
      <c r="M732" s="362">
        <f t="shared" si="110"/>
        <v>0</v>
      </c>
      <c r="N732" s="362">
        <f t="shared" si="110"/>
        <v>0</v>
      </c>
      <c r="O732" s="362">
        <f t="shared" si="110"/>
        <v>0</v>
      </c>
      <c r="P732" s="362">
        <f t="shared" si="110"/>
        <v>0</v>
      </c>
      <c r="Q732" s="362">
        <f t="shared" si="110"/>
        <v>0</v>
      </c>
      <c r="R732" s="362">
        <f t="shared" si="110"/>
        <v>0</v>
      </c>
      <c r="S732" s="362">
        <f t="shared" si="110"/>
        <v>0</v>
      </c>
      <c r="T732" s="362">
        <f t="shared" si="110"/>
        <v>0</v>
      </c>
      <c r="U732" s="362">
        <f t="shared" si="110"/>
        <v>0</v>
      </c>
      <c r="V732" s="362">
        <f t="shared" si="110"/>
        <v>0</v>
      </c>
      <c r="W732" s="362">
        <f t="shared" si="110"/>
        <v>0</v>
      </c>
      <c r="X732" s="362">
        <f t="shared" si="110"/>
        <v>0</v>
      </c>
      <c r="Y732" s="362">
        <f t="shared" si="110"/>
        <v>0</v>
      </c>
      <c r="Z732" s="362">
        <f t="shared" ref="Z732:AD732" si="111">IF($AI732="Arterial",-Z679*$AJ$2,0)</f>
        <v>0</v>
      </c>
      <c r="AA732" s="362">
        <f t="shared" si="111"/>
        <v>0</v>
      </c>
      <c r="AB732" s="362">
        <f t="shared" si="111"/>
        <v>0</v>
      </c>
      <c r="AC732" s="362">
        <f t="shared" si="111"/>
        <v>0</v>
      </c>
      <c r="AD732" s="362">
        <f t="shared" si="111"/>
        <v>0</v>
      </c>
      <c r="AE732" s="363">
        <f t="shared" si="105"/>
        <v>0</v>
      </c>
      <c r="AF732" s="349"/>
      <c r="AG732" s="349">
        <f t="shared" si="107"/>
        <v>0</v>
      </c>
      <c r="AH732" s="353">
        <v>0</v>
      </c>
      <c r="AI732" s="354" t="str">
        <f t="shared" si="106"/>
        <v>Arterial</v>
      </c>
      <c r="AJ732" s="349"/>
      <c r="AK732" s="349"/>
      <c r="AL732" s="355">
        <f>_xlfn.XLOOKUP(A732,'P1 Date Adjustment'!B:B,'P1 Date Adjustment'!F:F,"not found",0)</f>
        <v>2031</v>
      </c>
      <c r="AM732" s="349">
        <f t="shared" si="108"/>
        <v>0</v>
      </c>
    </row>
    <row r="733" spans="1:39" ht="30" x14ac:dyDescent="0.25">
      <c r="A733" s="129" t="s">
        <v>394</v>
      </c>
      <c r="B733" s="358" t="s">
        <v>390</v>
      </c>
      <c r="C733" s="358" t="str">
        <f>_xlfn.XLOOKUP($A733,'Total project cost for DCs'!A:A,'Total project cost for DCs'!C:C,"Not found",0)</f>
        <v>4-lane urban FTN- upgrade 2-lane urban to 4-lane with active modes on both sides, (TDM)</v>
      </c>
      <c r="D733" s="355" t="s">
        <v>155</v>
      </c>
      <c r="E733" s="355" t="s">
        <v>157</v>
      </c>
      <c r="F733" s="355" t="s">
        <v>826</v>
      </c>
      <c r="H733" s="355" t="s">
        <v>833</v>
      </c>
      <c r="I733" s="359">
        <f>_xlfn.XLOOKUP($H733,DC_growth_AGS!$A$665:$A$673,DC_growth_AGS!$O$665:$O$673,"Not found",0)</f>
        <v>0.61047382917385584</v>
      </c>
      <c r="J733" s="355">
        <v>2047</v>
      </c>
      <c r="K733" s="362">
        <f t="shared" ref="K733:AD745" si="112">IF($AI733="Arterial",-K680*$AJ$2,0)</f>
        <v>0</v>
      </c>
      <c r="L733" s="362">
        <f t="shared" si="112"/>
        <v>0</v>
      </c>
      <c r="M733" s="362">
        <f t="shared" si="112"/>
        <v>0</v>
      </c>
      <c r="N733" s="362">
        <f t="shared" si="112"/>
        <v>0</v>
      </c>
      <c r="O733" s="362">
        <f t="shared" si="112"/>
        <v>0</v>
      </c>
      <c r="P733" s="362">
        <f t="shared" si="112"/>
        <v>0</v>
      </c>
      <c r="Q733" s="362">
        <f t="shared" si="112"/>
        <v>0</v>
      </c>
      <c r="R733" s="362">
        <f t="shared" si="112"/>
        <v>0</v>
      </c>
      <c r="S733" s="362">
        <f t="shared" si="112"/>
        <v>0</v>
      </c>
      <c r="T733" s="362">
        <f t="shared" si="112"/>
        <v>0</v>
      </c>
      <c r="U733" s="362">
        <f t="shared" si="112"/>
        <v>0</v>
      </c>
      <c r="V733" s="362">
        <f t="shared" si="112"/>
        <v>0</v>
      </c>
      <c r="W733" s="362">
        <f t="shared" si="112"/>
        <v>0</v>
      </c>
      <c r="X733" s="362">
        <f t="shared" si="112"/>
        <v>0</v>
      </c>
      <c r="Y733" s="362">
        <f t="shared" si="112"/>
        <v>0</v>
      </c>
      <c r="Z733" s="362">
        <f t="shared" si="112"/>
        <v>0</v>
      </c>
      <c r="AA733" s="362">
        <f t="shared" si="112"/>
        <v>0</v>
      </c>
      <c r="AB733" s="362">
        <f t="shared" si="112"/>
        <v>0</v>
      </c>
      <c r="AC733" s="362">
        <f t="shared" si="112"/>
        <v>0</v>
      </c>
      <c r="AD733" s="362">
        <f t="shared" si="112"/>
        <v>0</v>
      </c>
      <c r="AE733" s="363">
        <f t="shared" si="105"/>
        <v>0</v>
      </c>
      <c r="AF733" s="349"/>
      <c r="AG733" s="349">
        <f t="shared" si="107"/>
        <v>0</v>
      </c>
      <c r="AH733" s="353">
        <v>0</v>
      </c>
      <c r="AI733" s="354" t="str">
        <f t="shared" si="106"/>
        <v>Arterial</v>
      </c>
      <c r="AJ733" s="349"/>
      <c r="AK733" s="349"/>
      <c r="AL733" s="355">
        <f>_xlfn.XLOOKUP(A733,'P1 Date Adjustment'!B:B,'P1 Date Adjustment'!F:F,"not found",0)</f>
        <v>2047</v>
      </c>
      <c r="AM733" s="349">
        <f t="shared" si="108"/>
        <v>0</v>
      </c>
    </row>
    <row r="734" spans="1:39" ht="30" x14ac:dyDescent="0.25">
      <c r="A734" s="129">
        <v>46</v>
      </c>
      <c r="B734" s="358" t="s">
        <v>408</v>
      </c>
      <c r="C734" s="358" t="str">
        <f>_xlfn.XLOOKUP($A734,'Total project cost for DCs'!A:A,'Total project cost for DCs'!C:C,"Not found",0)</f>
        <v>Possible signals(subject to Auranga assessment)</v>
      </c>
      <c r="D734" s="355" t="s">
        <v>155</v>
      </c>
      <c r="E734" s="355" t="s">
        <v>157</v>
      </c>
      <c r="F734" s="355" t="s">
        <v>826</v>
      </c>
      <c r="H734" s="355" t="s">
        <v>833</v>
      </c>
      <c r="I734" s="359">
        <f>_xlfn.XLOOKUP($H734,DC_growth_AGS!$A$665:$A$673,DC_growth_AGS!$O$665:$O$673,"Not found",0)</f>
        <v>0.61047382917385584</v>
      </c>
      <c r="J734" s="355">
        <v>2031</v>
      </c>
      <c r="K734" s="362">
        <f t="shared" si="112"/>
        <v>0</v>
      </c>
      <c r="L734" s="362">
        <f t="shared" si="112"/>
        <v>0</v>
      </c>
      <c r="M734" s="362">
        <f t="shared" si="112"/>
        <v>0</v>
      </c>
      <c r="N734" s="362">
        <f t="shared" si="112"/>
        <v>0</v>
      </c>
      <c r="O734" s="362">
        <f t="shared" si="112"/>
        <v>0</v>
      </c>
      <c r="P734" s="362">
        <f t="shared" si="112"/>
        <v>0</v>
      </c>
      <c r="Q734" s="362">
        <f t="shared" si="112"/>
        <v>0</v>
      </c>
      <c r="R734" s="362">
        <f t="shared" si="112"/>
        <v>0</v>
      </c>
      <c r="S734" s="362">
        <f t="shared" si="112"/>
        <v>0</v>
      </c>
      <c r="T734" s="362">
        <f t="shared" si="112"/>
        <v>0</v>
      </c>
      <c r="U734" s="362">
        <f t="shared" si="112"/>
        <v>0</v>
      </c>
      <c r="V734" s="362">
        <f t="shared" si="112"/>
        <v>0</v>
      </c>
      <c r="W734" s="362">
        <f t="shared" si="112"/>
        <v>0</v>
      </c>
      <c r="X734" s="362">
        <f t="shared" si="112"/>
        <v>0</v>
      </c>
      <c r="Y734" s="362">
        <f t="shared" si="112"/>
        <v>0</v>
      </c>
      <c r="Z734" s="362">
        <f t="shared" si="112"/>
        <v>0</v>
      </c>
      <c r="AA734" s="362">
        <f t="shared" si="112"/>
        <v>0</v>
      </c>
      <c r="AB734" s="362">
        <f t="shared" si="112"/>
        <v>0</v>
      </c>
      <c r="AC734" s="362">
        <f t="shared" si="112"/>
        <v>0</v>
      </c>
      <c r="AD734" s="362">
        <f t="shared" si="112"/>
        <v>0</v>
      </c>
      <c r="AE734" s="363">
        <f t="shared" si="105"/>
        <v>0</v>
      </c>
      <c r="AF734" s="349"/>
      <c r="AG734" s="349">
        <f t="shared" si="107"/>
        <v>0</v>
      </c>
      <c r="AH734" s="353">
        <v>0</v>
      </c>
      <c r="AI734" s="354" t="str">
        <f t="shared" si="106"/>
        <v>Arterial</v>
      </c>
      <c r="AJ734" s="349"/>
      <c r="AK734" s="349"/>
      <c r="AL734" s="355">
        <f>_xlfn.XLOOKUP(A734,'P1 Date Adjustment'!B:B,'P1 Date Adjustment'!F:F,"not found",0)</f>
        <v>2031</v>
      </c>
      <c r="AM734" s="349">
        <f t="shared" si="108"/>
        <v>0</v>
      </c>
    </row>
    <row r="735" spans="1:39" ht="30" x14ac:dyDescent="0.25">
      <c r="A735" s="129" t="s">
        <v>430</v>
      </c>
      <c r="B735" s="358" t="s">
        <v>431</v>
      </c>
      <c r="C735" s="358" t="str">
        <f>_xlfn.XLOOKUP($A735,'Total project cost for DCs'!A:A,'Total project cost for DCs'!C:C,"Not found",0)</f>
        <v>2-lane urban- new collector with active mode on both sides + intersection improvements (TDM)</v>
      </c>
      <c r="D735" s="355" t="s">
        <v>155</v>
      </c>
      <c r="E735" s="355" t="s">
        <v>223</v>
      </c>
      <c r="F735" s="355" t="s">
        <v>826</v>
      </c>
      <c r="H735" s="355" t="s">
        <v>833</v>
      </c>
      <c r="I735" s="359">
        <f>_xlfn.XLOOKUP($H735,DC_growth_AGS!$A$665:$A$673,DC_growth_AGS!$O$665:$O$673,"Not found",0)</f>
        <v>0.61047382917385584</v>
      </c>
      <c r="J735" s="355">
        <v>2034</v>
      </c>
      <c r="K735" s="362">
        <f t="shared" si="112"/>
        <v>0</v>
      </c>
      <c r="L735" s="362">
        <f t="shared" si="112"/>
        <v>0</v>
      </c>
      <c r="M735" s="362">
        <f t="shared" si="112"/>
        <v>0</v>
      </c>
      <c r="N735" s="362">
        <f t="shared" si="112"/>
        <v>0</v>
      </c>
      <c r="O735" s="362">
        <f t="shared" si="112"/>
        <v>0</v>
      </c>
      <c r="P735" s="362">
        <f t="shared" si="112"/>
        <v>0</v>
      </c>
      <c r="Q735" s="362">
        <f t="shared" si="112"/>
        <v>0</v>
      </c>
      <c r="R735" s="362">
        <f t="shared" si="112"/>
        <v>0</v>
      </c>
      <c r="S735" s="362">
        <f t="shared" si="112"/>
        <v>0</v>
      </c>
      <c r="T735" s="362">
        <f t="shared" si="112"/>
        <v>0</v>
      </c>
      <c r="U735" s="362">
        <f t="shared" si="112"/>
        <v>0</v>
      </c>
      <c r="V735" s="362">
        <f t="shared" si="112"/>
        <v>0</v>
      </c>
      <c r="W735" s="362">
        <f t="shared" si="112"/>
        <v>0</v>
      </c>
      <c r="X735" s="362">
        <f t="shared" si="112"/>
        <v>0</v>
      </c>
      <c r="Y735" s="362">
        <f t="shared" si="112"/>
        <v>0</v>
      </c>
      <c r="Z735" s="362">
        <f t="shared" si="112"/>
        <v>0</v>
      </c>
      <c r="AA735" s="362">
        <f t="shared" si="112"/>
        <v>0</v>
      </c>
      <c r="AB735" s="362">
        <f t="shared" si="112"/>
        <v>0</v>
      </c>
      <c r="AC735" s="362">
        <f t="shared" si="112"/>
        <v>0</v>
      </c>
      <c r="AD735" s="362">
        <f t="shared" si="112"/>
        <v>0</v>
      </c>
      <c r="AE735" s="363">
        <f t="shared" si="105"/>
        <v>0</v>
      </c>
      <c r="AF735" s="349"/>
      <c r="AG735" s="349">
        <f t="shared" si="107"/>
        <v>0</v>
      </c>
      <c r="AH735" s="353">
        <v>0</v>
      </c>
      <c r="AI735" s="354" t="str">
        <f t="shared" si="106"/>
        <v>Collector</v>
      </c>
      <c r="AJ735" s="349"/>
      <c r="AK735" s="349"/>
      <c r="AL735" s="355">
        <f>_xlfn.XLOOKUP(A735,'P1 Date Adjustment'!B:B,'P1 Date Adjustment'!F:F,"not found",0)</f>
        <v>2034</v>
      </c>
      <c r="AM735" s="349">
        <f t="shared" si="108"/>
        <v>0</v>
      </c>
    </row>
    <row r="736" spans="1:39" ht="45" x14ac:dyDescent="0.25">
      <c r="A736" s="129">
        <v>58</v>
      </c>
      <c r="B736" s="358" t="s">
        <v>441</v>
      </c>
      <c r="C736" s="358" t="str">
        <f>_xlfn.XLOOKUP($A736,'Total project cost for DCs'!A:A,'Total project cost for DCs'!C:C,"Not found",0)</f>
        <v>2-lane urban- upgrade existing road layout with active modes on both sides + intersection improvements (TDM)</v>
      </c>
      <c r="D736" s="355" t="s">
        <v>155</v>
      </c>
      <c r="E736" s="355" t="s">
        <v>199</v>
      </c>
      <c r="F736" s="355" t="s">
        <v>826</v>
      </c>
      <c r="H736" s="355" t="s">
        <v>833</v>
      </c>
      <c r="I736" s="359">
        <f>_xlfn.XLOOKUP($H736,DC_growth_AGS!$A$665:$A$673,DC_growth_AGS!$O$665:$O$673,"Not found",0)</f>
        <v>0.61047382917385584</v>
      </c>
      <c r="J736" s="355">
        <v>2033</v>
      </c>
      <c r="K736" s="362">
        <f t="shared" si="112"/>
        <v>0</v>
      </c>
      <c r="L736" s="362">
        <f t="shared" si="112"/>
        <v>0</v>
      </c>
      <c r="M736" s="362">
        <f t="shared" si="112"/>
        <v>0</v>
      </c>
      <c r="N736" s="362">
        <f t="shared" si="112"/>
        <v>0</v>
      </c>
      <c r="O736" s="362">
        <f t="shared" si="112"/>
        <v>0</v>
      </c>
      <c r="P736" s="362">
        <f t="shared" si="112"/>
        <v>0</v>
      </c>
      <c r="Q736" s="362">
        <f t="shared" si="112"/>
        <v>0</v>
      </c>
      <c r="R736" s="362">
        <f t="shared" si="112"/>
        <v>0</v>
      </c>
      <c r="S736" s="362">
        <f t="shared" si="112"/>
        <v>0</v>
      </c>
      <c r="T736" s="362">
        <f t="shared" si="112"/>
        <v>0</v>
      </c>
      <c r="U736" s="362">
        <f t="shared" si="112"/>
        <v>0</v>
      </c>
      <c r="V736" s="362">
        <f t="shared" si="112"/>
        <v>0</v>
      </c>
      <c r="W736" s="362">
        <f t="shared" si="112"/>
        <v>0</v>
      </c>
      <c r="X736" s="362">
        <f t="shared" si="112"/>
        <v>0</v>
      </c>
      <c r="Y736" s="362">
        <f t="shared" si="112"/>
        <v>0</v>
      </c>
      <c r="Z736" s="362">
        <f t="shared" si="112"/>
        <v>0</v>
      </c>
      <c r="AA736" s="362">
        <f t="shared" si="112"/>
        <v>0</v>
      </c>
      <c r="AB736" s="362">
        <f t="shared" si="112"/>
        <v>0</v>
      </c>
      <c r="AC736" s="362">
        <f t="shared" si="112"/>
        <v>0</v>
      </c>
      <c r="AD736" s="362">
        <f t="shared" si="112"/>
        <v>0</v>
      </c>
      <c r="AE736" s="363">
        <f t="shared" si="105"/>
        <v>0</v>
      </c>
      <c r="AF736" s="349"/>
      <c r="AG736" s="349">
        <f t="shared" si="107"/>
        <v>0</v>
      </c>
      <c r="AH736" s="353">
        <v>0</v>
      </c>
      <c r="AI736" s="354" t="str">
        <f t="shared" si="106"/>
        <v>Collector</v>
      </c>
      <c r="AJ736" s="349"/>
      <c r="AK736" s="349"/>
      <c r="AL736" s="355">
        <f>_xlfn.XLOOKUP(A736,'P1 Date Adjustment'!B:B,'P1 Date Adjustment'!F:F,"not found",0)</f>
        <v>2033</v>
      </c>
      <c r="AM736" s="349">
        <f t="shared" si="108"/>
        <v>0</v>
      </c>
    </row>
    <row r="737" spans="1:39" ht="30" x14ac:dyDescent="0.25">
      <c r="A737" s="129">
        <v>59</v>
      </c>
      <c r="B737" s="358" t="s">
        <v>443</v>
      </c>
      <c r="C737" s="358" t="str">
        <f>_xlfn.XLOOKUP($A737,'Total project cost for DCs'!A:A,'Total project cost for DCs'!C:C,"Not found",0)</f>
        <v xml:space="preserve"> 2-lane intersection (new intersection + active mode crossings)</v>
      </c>
      <c r="D737" s="355" t="s">
        <v>155</v>
      </c>
      <c r="E737" s="355" t="s">
        <v>223</v>
      </c>
      <c r="F737" s="355" t="s">
        <v>826</v>
      </c>
      <c r="H737" s="355" t="s">
        <v>833</v>
      </c>
      <c r="I737" s="359">
        <f>_xlfn.XLOOKUP($H737,DC_growth_AGS!$A$665:$A$673,DC_growth_AGS!$O$665:$O$673,"Not found",0)</f>
        <v>0.61047382917385584</v>
      </c>
      <c r="J737" s="355">
        <v>2033</v>
      </c>
      <c r="K737" s="362">
        <f t="shared" si="112"/>
        <v>0</v>
      </c>
      <c r="L737" s="362">
        <f t="shared" si="112"/>
        <v>0</v>
      </c>
      <c r="M737" s="362">
        <f t="shared" si="112"/>
        <v>0</v>
      </c>
      <c r="N737" s="362">
        <f t="shared" si="112"/>
        <v>0</v>
      </c>
      <c r="O737" s="362">
        <f t="shared" si="112"/>
        <v>0</v>
      </c>
      <c r="P737" s="362">
        <f t="shared" si="112"/>
        <v>0</v>
      </c>
      <c r="Q737" s="362">
        <f t="shared" si="112"/>
        <v>0</v>
      </c>
      <c r="R737" s="362">
        <f t="shared" si="112"/>
        <v>0</v>
      </c>
      <c r="S737" s="362">
        <f t="shared" si="112"/>
        <v>0</v>
      </c>
      <c r="T737" s="362">
        <f t="shared" si="112"/>
        <v>0</v>
      </c>
      <c r="U737" s="362">
        <f t="shared" si="112"/>
        <v>0</v>
      </c>
      <c r="V737" s="362">
        <f t="shared" si="112"/>
        <v>0</v>
      </c>
      <c r="W737" s="362">
        <f t="shared" si="112"/>
        <v>0</v>
      </c>
      <c r="X737" s="362">
        <f t="shared" si="112"/>
        <v>0</v>
      </c>
      <c r="Y737" s="362">
        <f t="shared" si="112"/>
        <v>0</v>
      </c>
      <c r="Z737" s="362">
        <f t="shared" si="112"/>
        <v>0</v>
      </c>
      <c r="AA737" s="362">
        <f t="shared" si="112"/>
        <v>0</v>
      </c>
      <c r="AB737" s="362">
        <f t="shared" si="112"/>
        <v>0</v>
      </c>
      <c r="AC737" s="362">
        <f t="shared" si="112"/>
        <v>0</v>
      </c>
      <c r="AD737" s="362">
        <f t="shared" si="112"/>
        <v>0</v>
      </c>
      <c r="AE737" s="363">
        <f t="shared" si="105"/>
        <v>0</v>
      </c>
      <c r="AF737" s="349"/>
      <c r="AG737" s="349">
        <f t="shared" si="107"/>
        <v>0</v>
      </c>
      <c r="AH737" s="353">
        <v>0</v>
      </c>
      <c r="AI737" s="354" t="str">
        <f t="shared" si="106"/>
        <v>Collector</v>
      </c>
      <c r="AJ737" s="349"/>
      <c r="AK737" s="349"/>
      <c r="AL737" s="355">
        <f>_xlfn.XLOOKUP(A737,'P1 Date Adjustment'!B:B,'P1 Date Adjustment'!F:F,"not found",0)</f>
        <v>2033</v>
      </c>
      <c r="AM737" s="349">
        <f t="shared" si="108"/>
        <v>0</v>
      </c>
    </row>
    <row r="738" spans="1:39" ht="30" x14ac:dyDescent="0.25">
      <c r="A738" s="129" t="s">
        <v>452</v>
      </c>
      <c r="B738" s="358" t="s">
        <v>453</v>
      </c>
      <c r="C738" s="358" t="str">
        <f>_xlfn.XLOOKUP($A738,'Total project cost for DCs'!A:A,'Total project cost for DCs'!C:C,"Not found",0)</f>
        <v>2-lane urban- new road layout with active modes on both sides (TDM)</v>
      </c>
      <c r="D738" s="355" t="s">
        <v>155</v>
      </c>
      <c r="E738" s="355" t="s">
        <v>227</v>
      </c>
      <c r="F738" s="355" t="s">
        <v>826</v>
      </c>
      <c r="H738" s="355" t="s">
        <v>833</v>
      </c>
      <c r="I738" s="359">
        <f>_xlfn.XLOOKUP($H738,DC_growth_AGS!$A$665:$A$673,DC_growth_AGS!$O$665:$O$673,"Not found",0)</f>
        <v>0.61047382917385584</v>
      </c>
      <c r="J738" s="355">
        <v>2036</v>
      </c>
      <c r="K738" s="362">
        <f t="shared" si="112"/>
        <v>0</v>
      </c>
      <c r="L738" s="362">
        <f t="shared" si="112"/>
        <v>0</v>
      </c>
      <c r="M738" s="362">
        <f t="shared" si="112"/>
        <v>0</v>
      </c>
      <c r="N738" s="362">
        <f t="shared" si="112"/>
        <v>0</v>
      </c>
      <c r="O738" s="362">
        <f t="shared" si="112"/>
        <v>0</v>
      </c>
      <c r="P738" s="362">
        <f t="shared" si="112"/>
        <v>0</v>
      </c>
      <c r="Q738" s="362">
        <f t="shared" si="112"/>
        <v>0</v>
      </c>
      <c r="R738" s="362">
        <f t="shared" si="112"/>
        <v>0</v>
      </c>
      <c r="S738" s="362">
        <f t="shared" si="112"/>
        <v>0</v>
      </c>
      <c r="T738" s="362">
        <f t="shared" si="112"/>
        <v>0</v>
      </c>
      <c r="U738" s="362">
        <f t="shared" si="112"/>
        <v>0</v>
      </c>
      <c r="V738" s="362">
        <f t="shared" si="112"/>
        <v>0</v>
      </c>
      <c r="W738" s="362">
        <f t="shared" si="112"/>
        <v>0</v>
      </c>
      <c r="X738" s="362">
        <f t="shared" si="112"/>
        <v>0</v>
      </c>
      <c r="Y738" s="362">
        <f t="shared" si="112"/>
        <v>0</v>
      </c>
      <c r="Z738" s="362">
        <f t="shared" si="112"/>
        <v>0</v>
      </c>
      <c r="AA738" s="362">
        <f t="shared" si="112"/>
        <v>0</v>
      </c>
      <c r="AB738" s="362">
        <f t="shared" si="112"/>
        <v>0</v>
      </c>
      <c r="AC738" s="362">
        <f t="shared" si="112"/>
        <v>0</v>
      </c>
      <c r="AD738" s="362">
        <f t="shared" si="112"/>
        <v>0</v>
      </c>
      <c r="AE738" s="363">
        <f t="shared" si="105"/>
        <v>0</v>
      </c>
      <c r="AF738" s="349"/>
      <c r="AG738" s="349">
        <f t="shared" si="107"/>
        <v>0</v>
      </c>
      <c r="AH738" s="353">
        <v>0</v>
      </c>
      <c r="AI738" s="354" t="str">
        <f t="shared" si="106"/>
        <v>Arterial</v>
      </c>
      <c r="AJ738" s="349"/>
      <c r="AK738" s="349"/>
      <c r="AL738" s="355">
        <f>_xlfn.XLOOKUP(A738,'P1 Date Adjustment'!B:B,'P1 Date Adjustment'!F:F,"not found",0)</f>
        <v>2036</v>
      </c>
      <c r="AM738" s="349">
        <f t="shared" si="108"/>
        <v>0</v>
      </c>
    </row>
    <row r="739" spans="1:39" ht="30" x14ac:dyDescent="0.25">
      <c r="A739" s="129" t="s">
        <v>454</v>
      </c>
      <c r="B739" s="358" t="s">
        <v>455</v>
      </c>
      <c r="C739" s="358" t="str">
        <f>_xlfn.XLOOKUP($A739,'Total project cost for DCs'!A:A,'Total project cost for DCs'!C:C,"Not found",0)</f>
        <v>2-lane urban- new road layout with active modes on both sides (TDM)</v>
      </c>
      <c r="D739" s="355" t="s">
        <v>155</v>
      </c>
      <c r="E739" s="355" t="s">
        <v>345</v>
      </c>
      <c r="F739" s="355" t="s">
        <v>826</v>
      </c>
      <c r="H739" s="355" t="s">
        <v>833</v>
      </c>
      <c r="I739" s="359">
        <f>_xlfn.XLOOKUP($H739,DC_growth_AGS!$A$665:$A$673,DC_growth_AGS!$O$665:$O$673,"Not found",0)</f>
        <v>0.61047382917385584</v>
      </c>
      <c r="J739" s="355">
        <v>2036</v>
      </c>
      <c r="K739" s="362">
        <f t="shared" si="112"/>
        <v>0</v>
      </c>
      <c r="L739" s="362">
        <f t="shared" si="112"/>
        <v>0</v>
      </c>
      <c r="M739" s="362">
        <f t="shared" si="112"/>
        <v>0</v>
      </c>
      <c r="N739" s="362">
        <f t="shared" si="112"/>
        <v>0</v>
      </c>
      <c r="O739" s="362">
        <f t="shared" si="112"/>
        <v>0</v>
      </c>
      <c r="P739" s="362">
        <f t="shared" si="112"/>
        <v>0</v>
      </c>
      <c r="Q739" s="362">
        <f t="shared" si="112"/>
        <v>0</v>
      </c>
      <c r="R739" s="362">
        <f t="shared" si="112"/>
        <v>0</v>
      </c>
      <c r="S739" s="362">
        <f t="shared" si="112"/>
        <v>0</v>
      </c>
      <c r="T739" s="362">
        <f t="shared" si="112"/>
        <v>0</v>
      </c>
      <c r="U739" s="362">
        <f t="shared" si="112"/>
        <v>0</v>
      </c>
      <c r="V739" s="362">
        <f t="shared" si="112"/>
        <v>0</v>
      </c>
      <c r="W739" s="362">
        <f t="shared" si="112"/>
        <v>0</v>
      </c>
      <c r="X739" s="362">
        <f t="shared" si="112"/>
        <v>0</v>
      </c>
      <c r="Y739" s="362">
        <f t="shared" si="112"/>
        <v>0</v>
      </c>
      <c r="Z739" s="362">
        <f t="shared" si="112"/>
        <v>0</v>
      </c>
      <c r="AA739" s="362">
        <f t="shared" si="112"/>
        <v>0</v>
      </c>
      <c r="AB739" s="362">
        <f t="shared" si="112"/>
        <v>0</v>
      </c>
      <c r="AC739" s="362">
        <f t="shared" si="112"/>
        <v>0</v>
      </c>
      <c r="AD739" s="362">
        <f t="shared" si="112"/>
        <v>0</v>
      </c>
      <c r="AE739" s="363">
        <f t="shared" si="105"/>
        <v>0</v>
      </c>
      <c r="AF739" s="349"/>
      <c r="AG739" s="349">
        <f t="shared" si="107"/>
        <v>0</v>
      </c>
      <c r="AH739" s="353">
        <v>0</v>
      </c>
      <c r="AI739" s="354" t="str">
        <f t="shared" si="106"/>
        <v>Arterial</v>
      </c>
      <c r="AJ739" s="349"/>
      <c r="AK739" s="349"/>
      <c r="AL739" s="355">
        <f>_xlfn.XLOOKUP(A739,'P1 Date Adjustment'!B:B,'P1 Date Adjustment'!F:F,"not found",0)</f>
        <v>2036</v>
      </c>
      <c r="AM739" s="349">
        <f t="shared" si="108"/>
        <v>0</v>
      </c>
    </row>
    <row r="740" spans="1:39" ht="30" x14ac:dyDescent="0.25">
      <c r="A740" s="129" t="s">
        <v>456</v>
      </c>
      <c r="B740" s="358" t="s">
        <v>453</v>
      </c>
      <c r="C740" s="358" t="str">
        <f>_xlfn.XLOOKUP($A740,'Total project cost for DCs'!A:A,'Total project cost for DCs'!C:C,"Not found",0)</f>
        <v>4-lane urban- upgrade 2-lane urban to 4-lane with active modes on both sides, (TDM)</v>
      </c>
      <c r="D740" s="355" t="s">
        <v>155</v>
      </c>
      <c r="E740" s="355" t="s">
        <v>231</v>
      </c>
      <c r="F740" s="355" t="s">
        <v>826</v>
      </c>
      <c r="H740" s="355" t="s">
        <v>833</v>
      </c>
      <c r="I740" s="359">
        <f>_xlfn.XLOOKUP($H740,DC_growth_AGS!$A$665:$A$673,DC_growth_AGS!$O$665:$O$673,"Not found",0)</f>
        <v>0.61047382917385584</v>
      </c>
      <c r="J740" s="355">
        <v>2047</v>
      </c>
      <c r="K740" s="362">
        <f t="shared" si="112"/>
        <v>0</v>
      </c>
      <c r="L740" s="362">
        <f t="shared" si="112"/>
        <v>0</v>
      </c>
      <c r="M740" s="362">
        <f t="shared" si="112"/>
        <v>0</v>
      </c>
      <c r="N740" s="362">
        <f t="shared" si="112"/>
        <v>0</v>
      </c>
      <c r="O740" s="362">
        <f t="shared" si="112"/>
        <v>0</v>
      </c>
      <c r="P740" s="362">
        <f t="shared" si="112"/>
        <v>0</v>
      </c>
      <c r="Q740" s="362">
        <f t="shared" si="112"/>
        <v>0</v>
      </c>
      <c r="R740" s="362">
        <f t="shared" si="112"/>
        <v>0</v>
      </c>
      <c r="S740" s="362">
        <f t="shared" si="112"/>
        <v>0</v>
      </c>
      <c r="T740" s="362">
        <f t="shared" si="112"/>
        <v>0</v>
      </c>
      <c r="U740" s="362">
        <f t="shared" si="112"/>
        <v>0</v>
      </c>
      <c r="V740" s="362">
        <f t="shared" si="112"/>
        <v>0</v>
      </c>
      <c r="W740" s="362">
        <f t="shared" si="112"/>
        <v>0</v>
      </c>
      <c r="X740" s="362">
        <f t="shared" si="112"/>
        <v>0</v>
      </c>
      <c r="Y740" s="362">
        <f t="shared" si="112"/>
        <v>0</v>
      </c>
      <c r="Z740" s="362">
        <f t="shared" si="112"/>
        <v>0</v>
      </c>
      <c r="AA740" s="362">
        <f t="shared" si="112"/>
        <v>0</v>
      </c>
      <c r="AB740" s="362">
        <f t="shared" si="112"/>
        <v>0</v>
      </c>
      <c r="AC740" s="362">
        <f t="shared" si="112"/>
        <v>0</v>
      </c>
      <c r="AD740" s="362">
        <f t="shared" si="112"/>
        <v>0</v>
      </c>
      <c r="AE740" s="363">
        <f t="shared" si="105"/>
        <v>0</v>
      </c>
      <c r="AF740" s="349"/>
      <c r="AG740" s="349">
        <f t="shared" si="107"/>
        <v>0</v>
      </c>
      <c r="AH740" s="353">
        <v>0</v>
      </c>
      <c r="AI740" s="354" t="str">
        <f t="shared" si="106"/>
        <v>Arterial</v>
      </c>
      <c r="AJ740" s="349"/>
      <c r="AK740" s="349"/>
      <c r="AL740" s="355">
        <f>_xlfn.XLOOKUP(A740,'P1 Date Adjustment'!B:B,'P1 Date Adjustment'!F:F,"not found",0)</f>
        <v>2047</v>
      </c>
      <c r="AM740" s="349">
        <f t="shared" si="108"/>
        <v>0</v>
      </c>
    </row>
    <row r="741" spans="1:39" ht="30" x14ac:dyDescent="0.25">
      <c r="A741" s="129" t="s">
        <v>457</v>
      </c>
      <c r="B741" s="358" t="s">
        <v>458</v>
      </c>
      <c r="C741" s="358" t="str">
        <f>_xlfn.XLOOKUP($A741,'Total project cost for DCs'!A:A,'Total project cost for DCs'!C:C,"Not found",0)</f>
        <v>4-lane urban- upgrade 2-lane urban to 4-lane with active modes on both sides, (TDM)</v>
      </c>
      <c r="D741" s="355" t="s">
        <v>155</v>
      </c>
      <c r="E741" s="355" t="s">
        <v>345</v>
      </c>
      <c r="F741" s="355" t="s">
        <v>826</v>
      </c>
      <c r="H741" s="355" t="s">
        <v>833</v>
      </c>
      <c r="I741" s="359">
        <f>_xlfn.XLOOKUP($H741,DC_growth_AGS!$A$665:$A$673,DC_growth_AGS!$O$665:$O$673,"Not found",0)</f>
        <v>0.61047382917385584</v>
      </c>
      <c r="J741" s="355">
        <v>2047</v>
      </c>
      <c r="K741" s="362">
        <f t="shared" si="112"/>
        <v>0</v>
      </c>
      <c r="L741" s="362">
        <f t="shared" si="112"/>
        <v>0</v>
      </c>
      <c r="M741" s="362">
        <f t="shared" si="112"/>
        <v>0</v>
      </c>
      <c r="N741" s="362">
        <f t="shared" si="112"/>
        <v>0</v>
      </c>
      <c r="O741" s="362">
        <f t="shared" si="112"/>
        <v>0</v>
      </c>
      <c r="P741" s="362">
        <f t="shared" si="112"/>
        <v>0</v>
      </c>
      <c r="Q741" s="362">
        <f t="shared" si="112"/>
        <v>0</v>
      </c>
      <c r="R741" s="362">
        <f t="shared" si="112"/>
        <v>0</v>
      </c>
      <c r="S741" s="362">
        <f t="shared" si="112"/>
        <v>0</v>
      </c>
      <c r="T741" s="362">
        <f t="shared" si="112"/>
        <v>0</v>
      </c>
      <c r="U741" s="362">
        <f t="shared" si="112"/>
        <v>0</v>
      </c>
      <c r="V741" s="362">
        <f t="shared" si="112"/>
        <v>0</v>
      </c>
      <c r="W741" s="362">
        <f t="shared" si="112"/>
        <v>0</v>
      </c>
      <c r="X741" s="362">
        <f t="shared" si="112"/>
        <v>0</v>
      </c>
      <c r="Y741" s="362">
        <f t="shared" si="112"/>
        <v>0</v>
      </c>
      <c r="Z741" s="362">
        <f t="shared" si="112"/>
        <v>0</v>
      </c>
      <c r="AA741" s="362">
        <f t="shared" si="112"/>
        <v>0</v>
      </c>
      <c r="AB741" s="362">
        <f t="shared" si="112"/>
        <v>0</v>
      </c>
      <c r="AC741" s="362">
        <f t="shared" si="112"/>
        <v>0</v>
      </c>
      <c r="AD741" s="362">
        <f t="shared" si="112"/>
        <v>0</v>
      </c>
      <c r="AE741" s="363">
        <f t="shared" si="105"/>
        <v>0</v>
      </c>
      <c r="AF741" s="349"/>
      <c r="AG741" s="349">
        <f t="shared" si="107"/>
        <v>0</v>
      </c>
      <c r="AH741" s="353">
        <v>0</v>
      </c>
      <c r="AI741" s="354" t="str">
        <f t="shared" si="106"/>
        <v>Arterial</v>
      </c>
      <c r="AJ741" s="349"/>
      <c r="AK741" s="349"/>
      <c r="AL741" s="355">
        <f>_xlfn.XLOOKUP(A741,'P1 Date Adjustment'!B:B,'P1 Date Adjustment'!F:F,"not found",0)</f>
        <v>2047</v>
      </c>
      <c r="AM741" s="349">
        <f t="shared" si="108"/>
        <v>0</v>
      </c>
    </row>
    <row r="742" spans="1:39" x14ac:dyDescent="0.25">
      <c r="A742" s="129">
        <v>67</v>
      </c>
      <c r="B742" s="358" t="s">
        <v>460</v>
      </c>
      <c r="C742" s="358">
        <f>_xlfn.XLOOKUP($A742,'Total project cost for DCs'!A:A,'Total project cost for DCs'!C:C,"Not found",0)</f>
        <v>0</v>
      </c>
      <c r="D742" s="355" t="s">
        <v>155</v>
      </c>
      <c r="E742" s="355" t="s">
        <v>345</v>
      </c>
      <c r="F742" s="355" t="s">
        <v>826</v>
      </c>
      <c r="H742" s="355" t="s">
        <v>833</v>
      </c>
      <c r="I742" s="359">
        <f>_xlfn.XLOOKUP($H742,DC_growth_AGS!$A$665:$A$673,DC_growth_AGS!$O$665:$O$673,"Not found",0)</f>
        <v>0.61047382917385584</v>
      </c>
      <c r="J742" s="355">
        <v>2033</v>
      </c>
      <c r="K742" s="362">
        <f t="shared" si="112"/>
        <v>0</v>
      </c>
      <c r="L742" s="362">
        <f t="shared" si="112"/>
        <v>0</v>
      </c>
      <c r="M742" s="362">
        <f t="shared" si="112"/>
        <v>0</v>
      </c>
      <c r="N742" s="362">
        <f t="shared" si="112"/>
        <v>0</v>
      </c>
      <c r="O742" s="362">
        <f t="shared" si="112"/>
        <v>0</v>
      </c>
      <c r="P742" s="362">
        <f t="shared" si="112"/>
        <v>0</v>
      </c>
      <c r="Q742" s="362">
        <f t="shared" si="112"/>
        <v>0</v>
      </c>
      <c r="R742" s="362">
        <f t="shared" si="112"/>
        <v>0</v>
      </c>
      <c r="S742" s="362">
        <f t="shared" si="112"/>
        <v>0</v>
      </c>
      <c r="T742" s="362">
        <f t="shared" si="112"/>
        <v>0</v>
      </c>
      <c r="U742" s="362">
        <f t="shared" si="112"/>
        <v>0</v>
      </c>
      <c r="V742" s="362">
        <f t="shared" si="112"/>
        <v>0</v>
      </c>
      <c r="W742" s="362">
        <f t="shared" si="112"/>
        <v>0</v>
      </c>
      <c r="X742" s="362">
        <f t="shared" si="112"/>
        <v>0</v>
      </c>
      <c r="Y742" s="362">
        <f t="shared" si="112"/>
        <v>0</v>
      </c>
      <c r="Z742" s="362">
        <f t="shared" si="112"/>
        <v>0</v>
      </c>
      <c r="AA742" s="362">
        <f t="shared" si="112"/>
        <v>0</v>
      </c>
      <c r="AB742" s="362">
        <f t="shared" si="112"/>
        <v>0</v>
      </c>
      <c r="AC742" s="362">
        <f t="shared" si="112"/>
        <v>0</v>
      </c>
      <c r="AD742" s="362">
        <f t="shared" si="112"/>
        <v>0</v>
      </c>
      <c r="AE742" s="363">
        <f t="shared" si="105"/>
        <v>0</v>
      </c>
      <c r="AF742" s="349"/>
      <c r="AG742" s="349">
        <f t="shared" si="107"/>
        <v>0</v>
      </c>
      <c r="AH742" s="353">
        <v>0</v>
      </c>
      <c r="AI742" s="354" t="str">
        <f t="shared" si="106"/>
        <v>Arterial</v>
      </c>
      <c r="AJ742" s="349"/>
      <c r="AK742" s="349"/>
      <c r="AL742" s="355">
        <f>_xlfn.XLOOKUP(A742,'P1 Date Adjustment'!B:B,'P1 Date Adjustment'!F:F,"not found",0)</f>
        <v>2033</v>
      </c>
      <c r="AM742" s="349">
        <f t="shared" si="108"/>
        <v>0</v>
      </c>
    </row>
    <row r="743" spans="1:39" x14ac:dyDescent="0.25">
      <c r="A743" s="129">
        <v>68</v>
      </c>
      <c r="B743" s="358" t="s">
        <v>461</v>
      </c>
      <c r="C743" s="358">
        <f>_xlfn.XLOOKUP($A743,'Total project cost for DCs'!A:A,'Total project cost for DCs'!C:C,"Not found",0)</f>
        <v>0</v>
      </c>
      <c r="D743" s="355" t="s">
        <v>155</v>
      </c>
      <c r="E743" s="355" t="s">
        <v>345</v>
      </c>
      <c r="F743" s="355" t="s">
        <v>826</v>
      </c>
      <c r="H743" s="355" t="s">
        <v>833</v>
      </c>
      <c r="I743" s="359">
        <f>_xlfn.XLOOKUP($H743,DC_growth_AGS!$A$665:$A$673,DC_growth_AGS!$O$665:$O$673,"Not found",0)</f>
        <v>0.61047382917385584</v>
      </c>
      <c r="J743" s="355">
        <v>2037</v>
      </c>
      <c r="K743" s="362">
        <f t="shared" si="112"/>
        <v>0</v>
      </c>
      <c r="L743" s="362">
        <f t="shared" si="112"/>
        <v>0</v>
      </c>
      <c r="M743" s="362">
        <f t="shared" si="112"/>
        <v>0</v>
      </c>
      <c r="N743" s="362">
        <f t="shared" si="112"/>
        <v>0</v>
      </c>
      <c r="O743" s="362">
        <f t="shared" si="112"/>
        <v>0</v>
      </c>
      <c r="P743" s="362">
        <f t="shared" si="112"/>
        <v>0</v>
      </c>
      <c r="Q743" s="362">
        <f t="shared" si="112"/>
        <v>0</v>
      </c>
      <c r="R743" s="362">
        <f t="shared" si="112"/>
        <v>0</v>
      </c>
      <c r="S743" s="362">
        <f t="shared" si="112"/>
        <v>0</v>
      </c>
      <c r="T743" s="362">
        <f t="shared" si="112"/>
        <v>0</v>
      </c>
      <c r="U743" s="362">
        <f t="shared" si="112"/>
        <v>0</v>
      </c>
      <c r="V743" s="362">
        <f t="shared" si="112"/>
        <v>0</v>
      </c>
      <c r="W743" s="362">
        <f t="shared" si="112"/>
        <v>0</v>
      </c>
      <c r="X743" s="362">
        <f t="shared" si="112"/>
        <v>0</v>
      </c>
      <c r="Y743" s="362">
        <f t="shared" si="112"/>
        <v>0</v>
      </c>
      <c r="Z743" s="362">
        <f t="shared" si="112"/>
        <v>0</v>
      </c>
      <c r="AA743" s="362">
        <f t="shared" si="112"/>
        <v>0</v>
      </c>
      <c r="AB743" s="362">
        <f t="shared" si="112"/>
        <v>0</v>
      </c>
      <c r="AC743" s="362">
        <f t="shared" si="112"/>
        <v>0</v>
      </c>
      <c r="AD743" s="362">
        <f t="shared" si="112"/>
        <v>0</v>
      </c>
      <c r="AE743" s="363">
        <f t="shared" si="105"/>
        <v>0</v>
      </c>
      <c r="AF743" s="349"/>
      <c r="AG743" s="349">
        <f t="shared" si="107"/>
        <v>0</v>
      </c>
      <c r="AH743" s="353">
        <v>0</v>
      </c>
      <c r="AI743" s="354" t="str">
        <f t="shared" si="106"/>
        <v>Arterial</v>
      </c>
      <c r="AJ743" s="349"/>
      <c r="AK743" s="349"/>
      <c r="AL743" s="355">
        <f>_xlfn.XLOOKUP(A743,'P1 Date Adjustment'!B:B,'P1 Date Adjustment'!F:F,"not found",0)</f>
        <v>2037</v>
      </c>
      <c r="AM743" s="349">
        <f t="shared" si="108"/>
        <v>0</v>
      </c>
    </row>
    <row r="744" spans="1:39" ht="30" x14ac:dyDescent="0.25">
      <c r="A744" s="129">
        <v>69</v>
      </c>
      <c r="B744" s="358" t="s">
        <v>462</v>
      </c>
      <c r="C744" s="358" t="str">
        <f>_xlfn.XLOOKUP($A744,'Total project cost for DCs'!A:A,'Total project cost for DCs'!C:C,"Not found",0)</f>
        <v>New cycle bridge 5m wide, 90m long, approach lengths 200m total for both sides. No property required</v>
      </c>
      <c r="D744" s="355" t="s">
        <v>155</v>
      </c>
      <c r="E744" s="355" t="s">
        <v>223</v>
      </c>
      <c r="F744" s="355" t="s">
        <v>826</v>
      </c>
      <c r="H744" s="355" t="s">
        <v>833</v>
      </c>
      <c r="I744" s="359">
        <f>_xlfn.XLOOKUP($H744,DC_growth_AGS!$A$665:$A$673,DC_growth_AGS!$O$665:$O$673,"Not found",0)</f>
        <v>0.61047382917385584</v>
      </c>
      <c r="J744" s="355">
        <v>2035</v>
      </c>
      <c r="K744" s="362">
        <f t="shared" si="112"/>
        <v>0</v>
      </c>
      <c r="L744" s="362">
        <f t="shared" si="112"/>
        <v>0</v>
      </c>
      <c r="M744" s="362">
        <f t="shared" si="112"/>
        <v>0</v>
      </c>
      <c r="N744" s="362">
        <f t="shared" si="112"/>
        <v>0</v>
      </c>
      <c r="O744" s="362">
        <f t="shared" si="112"/>
        <v>0</v>
      </c>
      <c r="P744" s="362">
        <f t="shared" si="112"/>
        <v>0</v>
      </c>
      <c r="Q744" s="362">
        <f t="shared" si="112"/>
        <v>0</v>
      </c>
      <c r="R744" s="362">
        <f t="shared" si="112"/>
        <v>0</v>
      </c>
      <c r="S744" s="362">
        <f t="shared" si="112"/>
        <v>0</v>
      </c>
      <c r="T744" s="362">
        <f t="shared" si="112"/>
        <v>0</v>
      </c>
      <c r="U744" s="362">
        <f t="shared" si="112"/>
        <v>0</v>
      </c>
      <c r="V744" s="362">
        <f t="shared" si="112"/>
        <v>0</v>
      </c>
      <c r="W744" s="362">
        <f t="shared" si="112"/>
        <v>0</v>
      </c>
      <c r="X744" s="362">
        <f t="shared" si="112"/>
        <v>0</v>
      </c>
      <c r="Y744" s="362">
        <f t="shared" si="112"/>
        <v>0</v>
      </c>
      <c r="Z744" s="362">
        <f t="shared" si="112"/>
        <v>0</v>
      </c>
      <c r="AA744" s="362">
        <f t="shared" si="112"/>
        <v>0</v>
      </c>
      <c r="AB744" s="362">
        <f t="shared" si="112"/>
        <v>0</v>
      </c>
      <c r="AC744" s="362">
        <f t="shared" si="112"/>
        <v>0</v>
      </c>
      <c r="AD744" s="362">
        <f t="shared" si="112"/>
        <v>0</v>
      </c>
      <c r="AE744" s="363">
        <f t="shared" si="105"/>
        <v>0</v>
      </c>
      <c r="AF744" s="349"/>
      <c r="AG744" s="349">
        <f t="shared" si="107"/>
        <v>0</v>
      </c>
      <c r="AH744" s="353">
        <v>0</v>
      </c>
      <c r="AI744" s="354" t="str">
        <f t="shared" si="106"/>
        <v>Collector</v>
      </c>
      <c r="AJ744" s="349"/>
      <c r="AK744" s="349"/>
      <c r="AL744" s="355">
        <f>_xlfn.XLOOKUP(A744,'P1 Date Adjustment'!B:B,'P1 Date Adjustment'!F:F,"not found",0)</f>
        <v>2035</v>
      </c>
      <c r="AM744" s="349">
        <f t="shared" si="108"/>
        <v>0</v>
      </c>
    </row>
    <row r="745" spans="1:39" ht="30" x14ac:dyDescent="0.25">
      <c r="A745" s="129">
        <v>70</v>
      </c>
      <c r="B745" s="358" t="s">
        <v>464</v>
      </c>
      <c r="C745" s="358" t="str">
        <f>_xlfn.XLOOKUP($A745,'Total project cost for DCs'!A:A,'Total project cost for DCs'!C:C,"Not found",0)</f>
        <v>New cycle bridge 5m wide, 80m long, approach lengths 270m total for both sides. No property required</v>
      </c>
      <c r="D745" s="355" t="s">
        <v>155</v>
      </c>
      <c r="E745" s="355" t="s">
        <v>345</v>
      </c>
      <c r="F745" s="355" t="s">
        <v>826</v>
      </c>
      <c r="H745" s="355" t="s">
        <v>833</v>
      </c>
      <c r="I745" s="359">
        <f>_xlfn.XLOOKUP($H745,DC_growth_AGS!$A$665:$A$673,DC_growth_AGS!$O$665:$O$673,"Not found",0)</f>
        <v>0.61047382917385584</v>
      </c>
      <c r="J745" s="355">
        <v>2031</v>
      </c>
      <c r="K745" s="362">
        <f t="shared" si="112"/>
        <v>0</v>
      </c>
      <c r="L745" s="362">
        <f t="shared" si="112"/>
        <v>0</v>
      </c>
      <c r="M745" s="362">
        <f t="shared" si="112"/>
        <v>0</v>
      </c>
      <c r="N745" s="362">
        <f t="shared" si="112"/>
        <v>0</v>
      </c>
      <c r="O745" s="362">
        <f t="shared" si="112"/>
        <v>0</v>
      </c>
      <c r="P745" s="362">
        <f t="shared" si="112"/>
        <v>0</v>
      </c>
      <c r="Q745" s="362">
        <f t="shared" si="112"/>
        <v>0</v>
      </c>
      <c r="R745" s="362">
        <f t="shared" si="112"/>
        <v>0</v>
      </c>
      <c r="S745" s="362">
        <f t="shared" si="112"/>
        <v>0</v>
      </c>
      <c r="T745" s="362">
        <f t="shared" si="112"/>
        <v>0</v>
      </c>
      <c r="U745" s="362">
        <f t="shared" si="112"/>
        <v>0</v>
      </c>
      <c r="V745" s="362">
        <f t="shared" si="112"/>
        <v>0</v>
      </c>
      <c r="W745" s="362">
        <f t="shared" si="112"/>
        <v>0</v>
      </c>
      <c r="X745" s="362">
        <f t="shared" si="112"/>
        <v>0</v>
      </c>
      <c r="Y745" s="362">
        <f t="shared" si="112"/>
        <v>0</v>
      </c>
      <c r="Z745" s="362">
        <f t="shared" ref="Z745:AD745" si="113">IF($AI745="Arterial",-Z692*$AJ$2,0)</f>
        <v>0</v>
      </c>
      <c r="AA745" s="362">
        <f t="shared" si="113"/>
        <v>0</v>
      </c>
      <c r="AB745" s="362">
        <f t="shared" si="113"/>
        <v>0</v>
      </c>
      <c r="AC745" s="362">
        <f t="shared" si="113"/>
        <v>0</v>
      </c>
      <c r="AD745" s="362">
        <f t="shared" si="113"/>
        <v>0</v>
      </c>
      <c r="AE745" s="363">
        <f t="shared" si="105"/>
        <v>0</v>
      </c>
      <c r="AF745" s="349"/>
      <c r="AG745" s="349">
        <f t="shared" si="107"/>
        <v>0</v>
      </c>
      <c r="AH745" s="353">
        <v>0</v>
      </c>
      <c r="AI745" s="354" t="str">
        <f t="shared" si="106"/>
        <v>Arterial</v>
      </c>
      <c r="AJ745" s="349"/>
      <c r="AK745" s="349"/>
      <c r="AL745" s="355">
        <f>_xlfn.XLOOKUP(A745,'P1 Date Adjustment'!B:B,'P1 Date Adjustment'!F:F,"not found",0)</f>
        <v>2031</v>
      </c>
      <c r="AM745" s="349">
        <f t="shared" si="108"/>
        <v>0</v>
      </c>
    </row>
    <row r="746" spans="1:39" ht="30" x14ac:dyDescent="0.25">
      <c r="A746" s="129" t="s">
        <v>154</v>
      </c>
      <c r="B746" s="358" t="s">
        <v>141</v>
      </c>
      <c r="C746" s="358" t="str">
        <f>_xlfn.XLOOKUP($A746,'Total project cost for DCs'!A:A,'Total project cost for DCs'!C:C,"Not found",0)</f>
        <v>4-lane urban- existing road layout with active modes on both sides + intersection improvements (TDM)</v>
      </c>
      <c r="D746" s="355" t="s">
        <v>155</v>
      </c>
      <c r="E746" s="355" t="s">
        <v>157</v>
      </c>
      <c r="H746" s="355" t="s">
        <v>834</v>
      </c>
      <c r="I746" s="359">
        <f>_xlfn.XLOOKUP($H746,DC_growth_AGS!$A$665:$A$673,DC_growth_AGS!$O$665:$O$673,"Not found",0)</f>
        <v>0.28732391634818177</v>
      </c>
      <c r="J746" s="355">
        <v>2031</v>
      </c>
      <c r="K746" s="362">
        <f>_xlfn.XLOOKUP($A746,'Total project cost for DCs'!$A$4:$A$111,'Total project cost for DCs'!U$4:U$111,0,0)*_xlfn.XLOOKUP($A746,Drury_beneficiary_allocation!$A$5:$A$104,Drury_beneficiary_allocation!$I$5:$I$104,0,0)</f>
        <v>0</v>
      </c>
      <c r="L746" s="362">
        <f>_xlfn.XLOOKUP($A746,'Total project cost for DCs'!$A$4:$A$111,'Total project cost for DCs'!V$4:V$111,0,0)*_xlfn.XLOOKUP($A746,Drury_beneficiary_allocation!$A$5:$A$104,Drury_beneficiary_allocation!$I$5:$I$104,0,0)</f>
        <v>0</v>
      </c>
      <c r="M746" s="362">
        <f>_xlfn.XLOOKUP($A746,'Total project cost for DCs'!$A$4:$A$111,'Total project cost for DCs'!W$4:W$111,0,0)*_xlfn.XLOOKUP($A746,Drury_beneficiary_allocation!$A$5:$A$104,Drury_beneficiary_allocation!$I$5:$I$104,0,0)</f>
        <v>0</v>
      </c>
      <c r="N746" s="362">
        <f>_xlfn.XLOOKUP($A746,'Total project cost for DCs'!$A$4:$A$111,'Total project cost for DCs'!X$4:X$111,0,0)*_xlfn.XLOOKUP($A746,Drury_beneficiary_allocation!$A$5:$A$104,Drury_beneficiary_allocation!$I$5:$I$104,0,0)</f>
        <v>0</v>
      </c>
      <c r="O746" s="362">
        <f>_xlfn.XLOOKUP($A746,'Total project cost for DCs'!$A$4:$A$111,'Total project cost for DCs'!Y$4:Y$111,0,0)*_xlfn.XLOOKUP($A746,Drury_beneficiary_allocation!$A$5:$A$104,Drury_beneficiary_allocation!$I$5:$I$104,0,0)</f>
        <v>0</v>
      </c>
      <c r="P746" s="362">
        <f>_xlfn.XLOOKUP($A746,'Total project cost for DCs'!$A$4:$A$111,'Total project cost for DCs'!Z$4:Z$111,0,0)*_xlfn.XLOOKUP($A746,Drury_beneficiary_allocation!$A$5:$A$104,Drury_beneficiary_allocation!$I$5:$I$104,0,0)</f>
        <v>0</v>
      </c>
      <c r="Q746" s="362">
        <f>_xlfn.XLOOKUP($A746,'Total project cost for DCs'!$A$4:$A$111,'Total project cost for DCs'!AA$4:AA$111,0,0)*_xlfn.XLOOKUP($A746,Drury_beneficiary_allocation!$A$5:$A$104,Drury_beneficiary_allocation!$I$5:$I$104,0,0)</f>
        <v>0</v>
      </c>
      <c r="R746" s="362">
        <f>_xlfn.XLOOKUP($A746,'Total project cost for DCs'!$A$4:$A$111,'Total project cost for DCs'!AB$4:AB$111,0,0)*_xlfn.XLOOKUP($A746,Drury_beneficiary_allocation!$A$5:$A$104,Drury_beneficiary_allocation!$I$5:$I$104,0,0)</f>
        <v>0</v>
      </c>
      <c r="S746" s="362">
        <f>_xlfn.XLOOKUP($A746,'Total project cost for DCs'!$A$4:$A$111,'Total project cost for DCs'!AC$4:AC$111,0,0)*_xlfn.XLOOKUP($A746,Drury_beneficiary_allocation!$A$5:$A$104,Drury_beneficiary_allocation!$I$5:$I$104,0,0)</f>
        <v>0</v>
      </c>
      <c r="T746" s="362">
        <f>_xlfn.XLOOKUP($A746,'Total project cost for DCs'!$A$4:$A$111,'Total project cost for DCs'!AD$4:AD$111,0,0)*_xlfn.XLOOKUP($A746,Drury_beneficiary_allocation!$A$5:$A$104,Drury_beneficiary_allocation!$I$5:$I$104,0,0)</f>
        <v>0</v>
      </c>
      <c r="U746" s="362">
        <f>_xlfn.XLOOKUP($A746,'Total project cost for DCs'!$A$4:$A$111,'Total project cost for DCs'!AE$4:AE$111,0,0)*_xlfn.XLOOKUP($A746,Drury_beneficiary_allocation!$A$5:$A$104,Drury_beneficiary_allocation!$I$5:$I$104,0,0)</f>
        <v>0</v>
      </c>
      <c r="V746" s="362">
        <f>_xlfn.XLOOKUP($A746,'Total project cost for DCs'!$A$4:$A$111,'Total project cost for DCs'!AF$4:AF$111,0,0)*_xlfn.XLOOKUP($A746,Drury_beneficiary_allocation!$A$5:$A$104,Drury_beneficiary_allocation!$I$5:$I$104,0,0)</f>
        <v>0</v>
      </c>
      <c r="W746" s="362">
        <f>_xlfn.XLOOKUP($A746,'Total project cost for DCs'!$A$4:$A$111,'Total project cost for DCs'!AG$4:AG$111,0,0)*_xlfn.XLOOKUP($A746,Drury_beneficiary_allocation!$A$5:$A$104,Drury_beneficiary_allocation!$I$5:$I$104,0,0)</f>
        <v>0</v>
      </c>
      <c r="X746" s="362">
        <f>_xlfn.XLOOKUP($A746,'Total project cost for DCs'!$A$4:$A$111,'Total project cost for DCs'!AH$4:AH$111,0,0)*_xlfn.XLOOKUP($A746,Drury_beneficiary_allocation!$A$5:$A$104,Drury_beneficiary_allocation!$I$5:$I$104,0,0)</f>
        <v>0</v>
      </c>
      <c r="Y746" s="362">
        <f>_xlfn.XLOOKUP($A746,'Total project cost for DCs'!$A$4:$A$111,'Total project cost for DCs'!AI$4:AI$111,0,0)*_xlfn.XLOOKUP($A746,Drury_beneficiary_allocation!$A$5:$A$104,Drury_beneficiary_allocation!$I$5:$I$104,0,0)</f>
        <v>0</v>
      </c>
      <c r="Z746" s="362">
        <f>_xlfn.XLOOKUP($A746,'Total project cost for DCs'!$A$4:$A$111,'Total project cost for DCs'!AJ$4:AJ$111,0,0)*_xlfn.XLOOKUP($A746,Drury_beneficiary_allocation!$A$5:$A$104,Drury_beneficiary_allocation!$I$5:$I$104,0,0)</f>
        <v>0</v>
      </c>
      <c r="AA746" s="362">
        <f>_xlfn.XLOOKUP($A746,'Total project cost for DCs'!$A$4:$A$111,'Total project cost for DCs'!AK$4:AK$111,0,0)*_xlfn.XLOOKUP($A746,Drury_beneficiary_allocation!$A$5:$A$104,Drury_beneficiary_allocation!$I$5:$I$104,0,0)</f>
        <v>0</v>
      </c>
      <c r="AB746" s="362">
        <f>_xlfn.XLOOKUP($A746,'Total project cost for DCs'!$A$4:$A$111,'Total project cost for DCs'!AL$4:AL$111,0,0)*_xlfn.XLOOKUP($A746,Drury_beneficiary_allocation!$A$5:$A$104,Drury_beneficiary_allocation!$I$5:$I$104,0,0)</f>
        <v>0</v>
      </c>
      <c r="AC746" s="362">
        <f>_xlfn.XLOOKUP($A746,'Total project cost for DCs'!$A$4:$A$111,'Total project cost for DCs'!AM$4:AM$111,0,0)*_xlfn.XLOOKUP($A746,Drury_beneficiary_allocation!$A$5:$A$104,Drury_beneficiary_allocation!$I$5:$I$104,0,0)</f>
        <v>0</v>
      </c>
      <c r="AD746" s="362">
        <f>_xlfn.XLOOKUP($A746,'Total project cost for DCs'!$A$4:$A$111,'Total project cost for DCs'!AN$4:AN$111,0,0)*_xlfn.XLOOKUP($A746,Drury_beneficiary_allocation!$A$5:$A$104,Drury_beneficiary_allocation!$I$5:$I$104,0,0)</f>
        <v>0</v>
      </c>
      <c r="AE746" s="363">
        <f t="shared" si="105"/>
        <v>0</v>
      </c>
      <c r="AF746" s="349"/>
      <c r="AG746" s="349">
        <f t="shared" si="107"/>
        <v>0</v>
      </c>
      <c r="AH746" s="353">
        <v>0</v>
      </c>
      <c r="AI746" s="354" t="str">
        <f t="shared" si="106"/>
        <v>Arterial</v>
      </c>
      <c r="AJ746" s="349"/>
      <c r="AK746" s="349"/>
      <c r="AL746" s="355">
        <f>_xlfn.XLOOKUP(A746,'P1 Date Adjustment'!B:B,'P1 Date Adjustment'!F:F,"not found",0)</f>
        <v>2031</v>
      </c>
      <c r="AM746" s="349">
        <f t="shared" si="108"/>
        <v>0</v>
      </c>
    </row>
    <row r="747" spans="1:39" ht="30" x14ac:dyDescent="0.25">
      <c r="A747" s="129" t="s">
        <v>163</v>
      </c>
      <c r="B747" s="358" t="s">
        <v>164</v>
      </c>
      <c r="C747" s="358" t="str">
        <f>_xlfn.XLOOKUP($A747,'Total project cost for DCs'!A:A,'Total project cost for DCs'!C:C,"Not found",0)</f>
        <v>2-lane urban- existing road layout with active modes on both sides + intersection improvements (TDM)</v>
      </c>
      <c r="D747" s="355" t="s">
        <v>155</v>
      </c>
      <c r="E747" s="355" t="s">
        <v>145</v>
      </c>
      <c r="H747" s="355" t="s">
        <v>834</v>
      </c>
      <c r="I747" s="359">
        <f>_xlfn.XLOOKUP($H747,DC_growth_AGS!$A$665:$A$673,DC_growth_AGS!$O$665:$O$673,"Not found",0)</f>
        <v>0.28732391634818177</v>
      </c>
      <c r="J747" s="355">
        <v>2030</v>
      </c>
      <c r="K747" s="362">
        <f>_xlfn.XLOOKUP($A747,'Total project cost for DCs'!$A$4:$A$111,'Total project cost for DCs'!U$4:U$111,0,0)*_xlfn.XLOOKUP($A747,Drury_beneficiary_allocation!$A$5:$A$104,Drury_beneficiary_allocation!$I$5:$I$104,0,0)</f>
        <v>0</v>
      </c>
      <c r="L747" s="362">
        <f>_xlfn.XLOOKUP($A747,'Total project cost for DCs'!$A$4:$A$111,'Total project cost for DCs'!V$4:V$111,0,0)*_xlfn.XLOOKUP($A747,Drury_beneficiary_allocation!$A$5:$A$104,Drury_beneficiary_allocation!$I$5:$I$104,0,0)</f>
        <v>0</v>
      </c>
      <c r="M747" s="362">
        <f>_xlfn.XLOOKUP($A747,'Total project cost for DCs'!$A$4:$A$111,'Total project cost for DCs'!W$4:W$111,0,0)*_xlfn.XLOOKUP($A747,Drury_beneficiary_allocation!$A$5:$A$104,Drury_beneficiary_allocation!$I$5:$I$104,0,0)</f>
        <v>0</v>
      </c>
      <c r="N747" s="362">
        <f>_xlfn.XLOOKUP($A747,'Total project cost for DCs'!$A$4:$A$111,'Total project cost for DCs'!X$4:X$111,0,0)*_xlfn.XLOOKUP($A747,Drury_beneficiary_allocation!$A$5:$A$104,Drury_beneficiary_allocation!$I$5:$I$104,0,0)</f>
        <v>0</v>
      </c>
      <c r="O747" s="362">
        <f>_xlfn.XLOOKUP($A747,'Total project cost for DCs'!$A$4:$A$111,'Total project cost for DCs'!Y$4:Y$111,0,0)*_xlfn.XLOOKUP($A747,Drury_beneficiary_allocation!$A$5:$A$104,Drury_beneficiary_allocation!$I$5:$I$104,0,0)</f>
        <v>0</v>
      </c>
      <c r="P747" s="362">
        <f>_xlfn.XLOOKUP($A747,'Total project cost for DCs'!$A$4:$A$111,'Total project cost for DCs'!Z$4:Z$111,0,0)*_xlfn.XLOOKUP($A747,Drury_beneficiary_allocation!$A$5:$A$104,Drury_beneficiary_allocation!$I$5:$I$104,0,0)</f>
        <v>0</v>
      </c>
      <c r="Q747" s="362">
        <f>_xlfn.XLOOKUP($A747,'Total project cost for DCs'!$A$4:$A$111,'Total project cost for DCs'!AA$4:AA$111,0,0)*_xlfn.XLOOKUP($A747,Drury_beneficiary_allocation!$A$5:$A$104,Drury_beneficiary_allocation!$I$5:$I$104,0,0)</f>
        <v>0</v>
      </c>
      <c r="R747" s="362">
        <f>_xlfn.XLOOKUP($A747,'Total project cost for DCs'!$A$4:$A$111,'Total project cost for DCs'!AB$4:AB$111,0,0)*_xlfn.XLOOKUP($A747,Drury_beneficiary_allocation!$A$5:$A$104,Drury_beneficiary_allocation!$I$5:$I$104,0,0)</f>
        <v>0</v>
      </c>
      <c r="S747" s="362">
        <f>_xlfn.XLOOKUP($A747,'Total project cost for DCs'!$A$4:$A$111,'Total project cost for DCs'!AC$4:AC$111,0,0)*_xlfn.XLOOKUP($A747,Drury_beneficiary_allocation!$A$5:$A$104,Drury_beneficiary_allocation!$I$5:$I$104,0,0)</f>
        <v>0</v>
      </c>
      <c r="T747" s="362">
        <f>_xlfn.XLOOKUP($A747,'Total project cost for DCs'!$A$4:$A$111,'Total project cost for DCs'!AD$4:AD$111,0,0)*_xlfn.XLOOKUP($A747,Drury_beneficiary_allocation!$A$5:$A$104,Drury_beneficiary_allocation!$I$5:$I$104,0,0)</f>
        <v>0</v>
      </c>
      <c r="U747" s="362">
        <f>_xlfn.XLOOKUP($A747,'Total project cost for DCs'!$A$4:$A$111,'Total project cost for DCs'!AE$4:AE$111,0,0)*_xlfn.XLOOKUP($A747,Drury_beneficiary_allocation!$A$5:$A$104,Drury_beneficiary_allocation!$I$5:$I$104,0,0)</f>
        <v>0</v>
      </c>
      <c r="V747" s="362">
        <f>_xlfn.XLOOKUP($A747,'Total project cost for DCs'!$A$4:$A$111,'Total project cost for DCs'!AF$4:AF$111,0,0)*_xlfn.XLOOKUP($A747,Drury_beneficiary_allocation!$A$5:$A$104,Drury_beneficiary_allocation!$I$5:$I$104,0,0)</f>
        <v>0</v>
      </c>
      <c r="W747" s="362">
        <f>_xlfn.XLOOKUP($A747,'Total project cost for DCs'!$A$4:$A$111,'Total project cost for DCs'!AG$4:AG$111,0,0)*_xlfn.XLOOKUP($A747,Drury_beneficiary_allocation!$A$5:$A$104,Drury_beneficiary_allocation!$I$5:$I$104,0,0)</f>
        <v>0</v>
      </c>
      <c r="X747" s="362">
        <f>_xlfn.XLOOKUP($A747,'Total project cost for DCs'!$A$4:$A$111,'Total project cost for DCs'!AH$4:AH$111,0,0)*_xlfn.XLOOKUP($A747,Drury_beneficiary_allocation!$A$5:$A$104,Drury_beneficiary_allocation!$I$5:$I$104,0,0)</f>
        <v>0</v>
      </c>
      <c r="Y747" s="362">
        <f>_xlfn.XLOOKUP($A747,'Total project cost for DCs'!$A$4:$A$111,'Total project cost for DCs'!AI$4:AI$111,0,0)*_xlfn.XLOOKUP($A747,Drury_beneficiary_allocation!$A$5:$A$104,Drury_beneficiary_allocation!$I$5:$I$104,0,0)</f>
        <v>0</v>
      </c>
      <c r="Z747" s="362">
        <f>_xlfn.XLOOKUP($A747,'Total project cost for DCs'!$A$4:$A$111,'Total project cost for DCs'!AJ$4:AJ$111,0,0)*_xlfn.XLOOKUP($A747,Drury_beneficiary_allocation!$A$5:$A$104,Drury_beneficiary_allocation!$I$5:$I$104,0,0)</f>
        <v>0</v>
      </c>
      <c r="AA747" s="362">
        <f>_xlfn.XLOOKUP($A747,'Total project cost for DCs'!$A$4:$A$111,'Total project cost for DCs'!AK$4:AK$111,0,0)*_xlfn.XLOOKUP($A747,Drury_beneficiary_allocation!$A$5:$A$104,Drury_beneficiary_allocation!$I$5:$I$104,0,0)</f>
        <v>0</v>
      </c>
      <c r="AB747" s="362">
        <f>_xlfn.XLOOKUP($A747,'Total project cost for DCs'!$A$4:$A$111,'Total project cost for DCs'!AL$4:AL$111,0,0)*_xlfn.XLOOKUP($A747,Drury_beneficiary_allocation!$A$5:$A$104,Drury_beneficiary_allocation!$I$5:$I$104,0,0)</f>
        <v>0</v>
      </c>
      <c r="AC747" s="362">
        <f>_xlfn.XLOOKUP($A747,'Total project cost for DCs'!$A$4:$A$111,'Total project cost for DCs'!AM$4:AM$111,0,0)*_xlfn.XLOOKUP($A747,Drury_beneficiary_allocation!$A$5:$A$104,Drury_beneficiary_allocation!$I$5:$I$104,0,0)</f>
        <v>0</v>
      </c>
      <c r="AD747" s="362">
        <f>_xlfn.XLOOKUP($A747,'Total project cost for DCs'!$A$4:$A$111,'Total project cost for DCs'!AN$4:AN$111,0,0)*_xlfn.XLOOKUP($A747,Drury_beneficiary_allocation!$A$5:$A$104,Drury_beneficiary_allocation!$I$5:$I$104,0,0)</f>
        <v>0</v>
      </c>
      <c r="AE747" s="363">
        <f t="shared" si="105"/>
        <v>0</v>
      </c>
      <c r="AF747" s="349"/>
      <c r="AG747" s="349">
        <f t="shared" si="107"/>
        <v>0</v>
      </c>
      <c r="AH747" s="353">
        <v>0</v>
      </c>
      <c r="AI747" s="354" t="str">
        <f t="shared" si="106"/>
        <v>Arterial</v>
      </c>
      <c r="AJ747" s="349"/>
      <c r="AK747" s="349"/>
      <c r="AL747" s="355">
        <f>_xlfn.XLOOKUP(A747,'P1 Date Adjustment'!B:B,'P1 Date Adjustment'!F:F,"not found",0)</f>
        <v>2030</v>
      </c>
      <c r="AM747" s="349">
        <f t="shared" si="108"/>
        <v>0</v>
      </c>
    </row>
    <row r="748" spans="1:39" ht="30" x14ac:dyDescent="0.25">
      <c r="A748" s="129" t="s">
        <v>188</v>
      </c>
      <c r="B748" s="358" t="s">
        <v>185</v>
      </c>
      <c r="C748" s="358" t="str">
        <f>_xlfn.XLOOKUP($A748,'Total project cost for DCs'!A:A,'Total project cost for DCs'!C:C,"Not found",0)</f>
        <v>Expand to 24m cross section</v>
      </c>
      <c r="D748" s="355" t="s">
        <v>155</v>
      </c>
      <c r="E748" s="355" t="s">
        <v>190</v>
      </c>
      <c r="H748" s="355" t="s">
        <v>834</v>
      </c>
      <c r="I748" s="359">
        <f>_xlfn.XLOOKUP($H748,DC_growth_AGS!$A$665:$A$673,DC_growth_AGS!$O$665:$O$673,"Not found",0)</f>
        <v>0.28732391634818177</v>
      </c>
      <c r="J748" s="355">
        <v>2029</v>
      </c>
      <c r="K748" s="362">
        <f>_xlfn.XLOOKUP($A748,'Total project cost for DCs'!$A$4:$A$111,'Total project cost for DCs'!U$4:U$111,0,0)*_xlfn.XLOOKUP($A748,Drury_beneficiary_allocation!$A$5:$A$104,Drury_beneficiary_allocation!$I$5:$I$104,0,0)</f>
        <v>0</v>
      </c>
      <c r="L748" s="362">
        <f>_xlfn.XLOOKUP($A748,'Total project cost for DCs'!$A$4:$A$111,'Total project cost for DCs'!V$4:V$111,0,0)*_xlfn.XLOOKUP($A748,Drury_beneficiary_allocation!$A$5:$A$104,Drury_beneficiary_allocation!$I$5:$I$104,0,0)</f>
        <v>0</v>
      </c>
      <c r="M748" s="362">
        <f>_xlfn.XLOOKUP($A748,'Total project cost for DCs'!$A$4:$A$111,'Total project cost for DCs'!W$4:W$111,0,0)*_xlfn.XLOOKUP($A748,Drury_beneficiary_allocation!$A$5:$A$104,Drury_beneficiary_allocation!$I$5:$I$104,0,0)</f>
        <v>0</v>
      </c>
      <c r="N748" s="362">
        <f>_xlfn.XLOOKUP($A748,'Total project cost for DCs'!$A$4:$A$111,'Total project cost for DCs'!X$4:X$111,0,0)*_xlfn.XLOOKUP($A748,Drury_beneficiary_allocation!$A$5:$A$104,Drury_beneficiary_allocation!$I$5:$I$104,0,0)</f>
        <v>0</v>
      </c>
      <c r="O748" s="362">
        <f>_xlfn.XLOOKUP($A748,'Total project cost for DCs'!$A$4:$A$111,'Total project cost for DCs'!Y$4:Y$111,0,0)*_xlfn.XLOOKUP($A748,Drury_beneficiary_allocation!$A$5:$A$104,Drury_beneficiary_allocation!$I$5:$I$104,0,0)</f>
        <v>0</v>
      </c>
      <c r="P748" s="362">
        <f>_xlfn.XLOOKUP($A748,'Total project cost for DCs'!$A$4:$A$111,'Total project cost for DCs'!Z$4:Z$111,0,0)*_xlfn.XLOOKUP($A748,Drury_beneficiary_allocation!$A$5:$A$104,Drury_beneficiary_allocation!$I$5:$I$104,0,0)</f>
        <v>0</v>
      </c>
      <c r="Q748" s="362">
        <f>_xlfn.XLOOKUP($A748,'Total project cost for DCs'!$A$4:$A$111,'Total project cost for DCs'!AA$4:AA$111,0,0)*_xlfn.XLOOKUP($A748,Drury_beneficiary_allocation!$A$5:$A$104,Drury_beneficiary_allocation!$I$5:$I$104,0,0)</f>
        <v>0</v>
      </c>
      <c r="R748" s="362">
        <f>_xlfn.XLOOKUP($A748,'Total project cost for DCs'!$A$4:$A$111,'Total project cost for DCs'!AB$4:AB$111,0,0)*_xlfn.XLOOKUP($A748,Drury_beneficiary_allocation!$A$5:$A$104,Drury_beneficiary_allocation!$I$5:$I$104,0,0)</f>
        <v>0</v>
      </c>
      <c r="S748" s="362">
        <f>_xlfn.XLOOKUP($A748,'Total project cost for DCs'!$A$4:$A$111,'Total project cost for DCs'!AC$4:AC$111,0,0)*_xlfn.XLOOKUP($A748,Drury_beneficiary_allocation!$A$5:$A$104,Drury_beneficiary_allocation!$I$5:$I$104,0,0)</f>
        <v>0</v>
      </c>
      <c r="T748" s="362">
        <f>_xlfn.XLOOKUP($A748,'Total project cost for DCs'!$A$4:$A$111,'Total project cost for DCs'!AD$4:AD$111,0,0)*_xlfn.XLOOKUP($A748,Drury_beneficiary_allocation!$A$5:$A$104,Drury_beneficiary_allocation!$I$5:$I$104,0,0)</f>
        <v>0</v>
      </c>
      <c r="U748" s="362">
        <f>_xlfn.XLOOKUP($A748,'Total project cost for DCs'!$A$4:$A$111,'Total project cost for DCs'!AE$4:AE$111,0,0)*_xlfn.XLOOKUP($A748,Drury_beneficiary_allocation!$A$5:$A$104,Drury_beneficiary_allocation!$I$5:$I$104,0,0)</f>
        <v>0</v>
      </c>
      <c r="V748" s="362">
        <f>_xlfn.XLOOKUP($A748,'Total project cost for DCs'!$A$4:$A$111,'Total project cost for DCs'!AF$4:AF$111,0,0)*_xlfn.XLOOKUP($A748,Drury_beneficiary_allocation!$A$5:$A$104,Drury_beneficiary_allocation!$I$5:$I$104,0,0)</f>
        <v>0</v>
      </c>
      <c r="W748" s="362">
        <f>_xlfn.XLOOKUP($A748,'Total project cost for DCs'!$A$4:$A$111,'Total project cost for DCs'!AG$4:AG$111,0,0)*_xlfn.XLOOKUP($A748,Drury_beneficiary_allocation!$A$5:$A$104,Drury_beneficiary_allocation!$I$5:$I$104,0,0)</f>
        <v>0</v>
      </c>
      <c r="X748" s="362">
        <f>_xlfn.XLOOKUP($A748,'Total project cost for DCs'!$A$4:$A$111,'Total project cost for DCs'!AH$4:AH$111,0,0)*_xlfn.XLOOKUP($A748,Drury_beneficiary_allocation!$A$5:$A$104,Drury_beneficiary_allocation!$I$5:$I$104,0,0)</f>
        <v>0</v>
      </c>
      <c r="Y748" s="362">
        <f>_xlfn.XLOOKUP($A748,'Total project cost for DCs'!$A$4:$A$111,'Total project cost for DCs'!AI$4:AI$111,0,0)*_xlfn.XLOOKUP($A748,Drury_beneficiary_allocation!$A$5:$A$104,Drury_beneficiary_allocation!$I$5:$I$104,0,0)</f>
        <v>0</v>
      </c>
      <c r="Z748" s="362">
        <f>_xlfn.XLOOKUP($A748,'Total project cost for DCs'!$A$4:$A$111,'Total project cost for DCs'!AJ$4:AJ$111,0,0)*_xlfn.XLOOKUP($A748,Drury_beneficiary_allocation!$A$5:$A$104,Drury_beneficiary_allocation!$I$5:$I$104,0,0)</f>
        <v>0</v>
      </c>
      <c r="AA748" s="362">
        <f>_xlfn.XLOOKUP($A748,'Total project cost for DCs'!$A$4:$A$111,'Total project cost for DCs'!AK$4:AK$111,0,0)*_xlfn.XLOOKUP($A748,Drury_beneficiary_allocation!$A$5:$A$104,Drury_beneficiary_allocation!$I$5:$I$104,0,0)</f>
        <v>0</v>
      </c>
      <c r="AB748" s="362">
        <f>_xlfn.XLOOKUP($A748,'Total project cost for DCs'!$A$4:$A$111,'Total project cost for DCs'!AL$4:AL$111,0,0)*_xlfn.XLOOKUP($A748,Drury_beneficiary_allocation!$A$5:$A$104,Drury_beneficiary_allocation!$I$5:$I$104,0,0)</f>
        <v>0</v>
      </c>
      <c r="AC748" s="362">
        <f>_xlfn.XLOOKUP($A748,'Total project cost for DCs'!$A$4:$A$111,'Total project cost for DCs'!AM$4:AM$111,0,0)*_xlfn.XLOOKUP($A748,Drury_beneficiary_allocation!$A$5:$A$104,Drury_beneficiary_allocation!$I$5:$I$104,0,0)</f>
        <v>0</v>
      </c>
      <c r="AD748" s="362">
        <f>_xlfn.XLOOKUP($A748,'Total project cost for DCs'!$A$4:$A$111,'Total project cost for DCs'!AN$4:AN$111,0,0)*_xlfn.XLOOKUP($A748,Drury_beneficiary_allocation!$A$5:$A$104,Drury_beneficiary_allocation!$I$5:$I$104,0,0)</f>
        <v>0</v>
      </c>
      <c r="AE748" s="363">
        <f t="shared" si="105"/>
        <v>0</v>
      </c>
      <c r="AF748" s="349"/>
      <c r="AG748" s="349">
        <f t="shared" si="107"/>
        <v>0</v>
      </c>
      <c r="AH748" s="353">
        <v>0</v>
      </c>
      <c r="AI748" s="354" t="str">
        <f t="shared" si="106"/>
        <v>Arterial</v>
      </c>
      <c r="AJ748" s="349"/>
      <c r="AK748" s="349"/>
      <c r="AL748" s="355">
        <f>_xlfn.XLOOKUP(A748,'P1 Date Adjustment'!B:B,'P1 Date Adjustment'!F:F,"not found",0)</f>
        <v>2029</v>
      </c>
      <c r="AM748" s="349">
        <f t="shared" si="108"/>
        <v>0</v>
      </c>
    </row>
    <row r="749" spans="1:39" ht="30" x14ac:dyDescent="0.25">
      <c r="A749" s="129">
        <v>7</v>
      </c>
      <c r="B749" s="358" t="s">
        <v>197</v>
      </c>
      <c r="C749" s="358" t="str">
        <f>_xlfn.XLOOKUP($A749,'Total project cost for DCs'!A:A,'Total project cost for DCs'!C:C,"Not found",0)</f>
        <v>2-lane urban - upgrade existing road layout with active modes on both sides</v>
      </c>
      <c r="D749" s="355" t="s">
        <v>155</v>
      </c>
      <c r="E749" s="355" t="s">
        <v>199</v>
      </c>
      <c r="H749" s="355" t="s">
        <v>834</v>
      </c>
      <c r="I749" s="359">
        <f>_xlfn.XLOOKUP($H749,DC_growth_AGS!$A$665:$A$673,DC_growth_AGS!$O$665:$O$673,"Not found",0)</f>
        <v>0.28732391634818177</v>
      </c>
      <c r="J749" s="355">
        <v>2033</v>
      </c>
      <c r="K749" s="362">
        <f>_xlfn.XLOOKUP($A749,'Total project cost for DCs'!$A$4:$A$111,'Total project cost for DCs'!U$4:U$111,0,0)*_xlfn.XLOOKUP($A749,Drury_beneficiary_allocation!$A$5:$A$104,Drury_beneficiary_allocation!$I$5:$I$104,0,0)</f>
        <v>0</v>
      </c>
      <c r="L749" s="362">
        <f>_xlfn.XLOOKUP($A749,'Total project cost for DCs'!$A$4:$A$111,'Total project cost for DCs'!V$4:V$111,0,0)*_xlfn.XLOOKUP($A749,Drury_beneficiary_allocation!$A$5:$A$104,Drury_beneficiary_allocation!$I$5:$I$104,0,0)</f>
        <v>0</v>
      </c>
      <c r="M749" s="362">
        <f>_xlfn.XLOOKUP($A749,'Total project cost for DCs'!$A$4:$A$111,'Total project cost for DCs'!W$4:W$111,0,0)*_xlfn.XLOOKUP($A749,Drury_beneficiary_allocation!$A$5:$A$104,Drury_beneficiary_allocation!$I$5:$I$104,0,0)</f>
        <v>0</v>
      </c>
      <c r="N749" s="362">
        <f>_xlfn.XLOOKUP($A749,'Total project cost for DCs'!$A$4:$A$111,'Total project cost for DCs'!X$4:X$111,0,0)*_xlfn.XLOOKUP($A749,Drury_beneficiary_allocation!$A$5:$A$104,Drury_beneficiary_allocation!$I$5:$I$104,0,0)</f>
        <v>0</v>
      </c>
      <c r="O749" s="362">
        <f>_xlfn.XLOOKUP($A749,'Total project cost for DCs'!$A$4:$A$111,'Total project cost for DCs'!Y$4:Y$111,0,0)*_xlfn.XLOOKUP($A749,Drury_beneficiary_allocation!$A$5:$A$104,Drury_beneficiary_allocation!$I$5:$I$104,0,0)</f>
        <v>0</v>
      </c>
      <c r="P749" s="362">
        <f>_xlfn.XLOOKUP($A749,'Total project cost for DCs'!$A$4:$A$111,'Total project cost for DCs'!Z$4:Z$111,0,0)*_xlfn.XLOOKUP($A749,Drury_beneficiary_allocation!$A$5:$A$104,Drury_beneficiary_allocation!$I$5:$I$104,0,0)</f>
        <v>0</v>
      </c>
      <c r="Q749" s="362">
        <f>_xlfn.XLOOKUP($A749,'Total project cost for DCs'!$A$4:$A$111,'Total project cost for DCs'!AA$4:AA$111,0,0)*_xlfn.XLOOKUP($A749,Drury_beneficiary_allocation!$A$5:$A$104,Drury_beneficiary_allocation!$I$5:$I$104,0,0)</f>
        <v>0</v>
      </c>
      <c r="R749" s="362">
        <f>_xlfn.XLOOKUP($A749,'Total project cost for DCs'!$A$4:$A$111,'Total project cost for DCs'!AB$4:AB$111,0,0)*_xlfn.XLOOKUP($A749,Drury_beneficiary_allocation!$A$5:$A$104,Drury_beneficiary_allocation!$I$5:$I$104,0,0)</f>
        <v>0</v>
      </c>
      <c r="S749" s="362">
        <f>_xlfn.XLOOKUP($A749,'Total project cost for DCs'!$A$4:$A$111,'Total project cost for DCs'!AC$4:AC$111,0,0)*_xlfn.XLOOKUP($A749,Drury_beneficiary_allocation!$A$5:$A$104,Drury_beneficiary_allocation!$I$5:$I$104,0,0)</f>
        <v>0</v>
      </c>
      <c r="T749" s="362">
        <f>_xlfn.XLOOKUP($A749,'Total project cost for DCs'!$A$4:$A$111,'Total project cost for DCs'!AD$4:AD$111,0,0)*_xlfn.XLOOKUP($A749,Drury_beneficiary_allocation!$A$5:$A$104,Drury_beneficiary_allocation!$I$5:$I$104,0,0)</f>
        <v>0</v>
      </c>
      <c r="U749" s="362">
        <f>_xlfn.XLOOKUP($A749,'Total project cost for DCs'!$A$4:$A$111,'Total project cost for DCs'!AE$4:AE$111,0,0)*_xlfn.XLOOKUP($A749,Drury_beneficiary_allocation!$A$5:$A$104,Drury_beneficiary_allocation!$I$5:$I$104,0,0)</f>
        <v>0</v>
      </c>
      <c r="V749" s="362">
        <f>_xlfn.XLOOKUP($A749,'Total project cost for DCs'!$A$4:$A$111,'Total project cost for DCs'!AF$4:AF$111,0,0)*_xlfn.XLOOKUP($A749,Drury_beneficiary_allocation!$A$5:$A$104,Drury_beneficiary_allocation!$I$5:$I$104,0,0)</f>
        <v>0</v>
      </c>
      <c r="W749" s="362">
        <f>_xlfn.XLOOKUP($A749,'Total project cost for DCs'!$A$4:$A$111,'Total project cost for DCs'!AG$4:AG$111,0,0)*_xlfn.XLOOKUP($A749,Drury_beneficiary_allocation!$A$5:$A$104,Drury_beneficiary_allocation!$I$5:$I$104,0,0)</f>
        <v>0</v>
      </c>
      <c r="X749" s="362">
        <f>_xlfn.XLOOKUP($A749,'Total project cost for DCs'!$A$4:$A$111,'Total project cost for DCs'!AH$4:AH$111,0,0)*_xlfn.XLOOKUP($A749,Drury_beneficiary_allocation!$A$5:$A$104,Drury_beneficiary_allocation!$I$5:$I$104,0,0)</f>
        <v>0</v>
      </c>
      <c r="Y749" s="362">
        <f>_xlfn.XLOOKUP($A749,'Total project cost for DCs'!$A$4:$A$111,'Total project cost for DCs'!AI$4:AI$111,0,0)*_xlfn.XLOOKUP($A749,Drury_beneficiary_allocation!$A$5:$A$104,Drury_beneficiary_allocation!$I$5:$I$104,0,0)</f>
        <v>0</v>
      </c>
      <c r="Z749" s="362">
        <f>_xlfn.XLOOKUP($A749,'Total project cost for DCs'!$A$4:$A$111,'Total project cost for DCs'!AJ$4:AJ$111,0,0)*_xlfn.XLOOKUP($A749,Drury_beneficiary_allocation!$A$5:$A$104,Drury_beneficiary_allocation!$I$5:$I$104,0,0)</f>
        <v>0</v>
      </c>
      <c r="AA749" s="362">
        <f>_xlfn.XLOOKUP($A749,'Total project cost for DCs'!$A$4:$A$111,'Total project cost for DCs'!AK$4:AK$111,0,0)*_xlfn.XLOOKUP($A749,Drury_beneficiary_allocation!$A$5:$A$104,Drury_beneficiary_allocation!$I$5:$I$104,0,0)</f>
        <v>0</v>
      </c>
      <c r="AB749" s="362">
        <f>_xlfn.XLOOKUP($A749,'Total project cost for DCs'!$A$4:$A$111,'Total project cost for DCs'!AL$4:AL$111,0,0)*_xlfn.XLOOKUP($A749,Drury_beneficiary_allocation!$A$5:$A$104,Drury_beneficiary_allocation!$I$5:$I$104,0,0)</f>
        <v>0</v>
      </c>
      <c r="AC749" s="362">
        <f>_xlfn.XLOOKUP($A749,'Total project cost for DCs'!$A$4:$A$111,'Total project cost for DCs'!AM$4:AM$111,0,0)*_xlfn.XLOOKUP($A749,Drury_beneficiary_allocation!$A$5:$A$104,Drury_beneficiary_allocation!$I$5:$I$104,0,0)</f>
        <v>0</v>
      </c>
      <c r="AD749" s="362">
        <f>_xlfn.XLOOKUP($A749,'Total project cost for DCs'!$A$4:$A$111,'Total project cost for DCs'!AN$4:AN$111,0,0)*_xlfn.XLOOKUP($A749,Drury_beneficiary_allocation!$A$5:$A$104,Drury_beneficiary_allocation!$I$5:$I$104,0,0)</f>
        <v>0</v>
      </c>
      <c r="AE749" s="363">
        <f t="shared" si="105"/>
        <v>0</v>
      </c>
      <c r="AF749" s="349"/>
      <c r="AG749" s="349">
        <f t="shared" si="107"/>
        <v>0</v>
      </c>
      <c r="AH749" s="353">
        <v>0</v>
      </c>
      <c r="AI749" s="354" t="str">
        <f t="shared" si="106"/>
        <v>Collector</v>
      </c>
      <c r="AJ749" s="349"/>
      <c r="AK749" s="349"/>
      <c r="AL749" s="355">
        <f>_xlfn.XLOOKUP(A749,'P1 Date Adjustment'!B:B,'P1 Date Adjustment'!F:F,"not found",0)</f>
        <v>2033</v>
      </c>
      <c r="AM749" s="349">
        <f t="shared" si="108"/>
        <v>0</v>
      </c>
    </row>
    <row r="750" spans="1:39" ht="30" x14ac:dyDescent="0.25">
      <c r="A750" s="129">
        <v>8</v>
      </c>
      <c r="B750" s="358" t="s">
        <v>200</v>
      </c>
      <c r="C750" s="358" t="str">
        <f>_xlfn.XLOOKUP($A750,'Total project cost for DCs'!A:A,'Total project cost for DCs'!C:C,"Not found",0)</f>
        <v>2-lane urban - upgrade existing road layout with active modes on both sides</v>
      </c>
      <c r="D750" s="355" t="s">
        <v>155</v>
      </c>
      <c r="E750" s="355" t="s">
        <v>199</v>
      </c>
      <c r="H750" s="355" t="s">
        <v>834</v>
      </c>
      <c r="I750" s="359">
        <f>_xlfn.XLOOKUP($H750,DC_growth_AGS!$A$665:$A$673,DC_growth_AGS!$O$665:$O$673,"Not found",0)</f>
        <v>0.28732391634818177</v>
      </c>
      <c r="J750" s="355">
        <v>2033</v>
      </c>
      <c r="K750" s="362">
        <f>_xlfn.XLOOKUP($A750,'Total project cost for DCs'!$A$4:$A$111,'Total project cost for DCs'!U$4:U$111,0,0)*_xlfn.XLOOKUP($A750,Drury_beneficiary_allocation!$A$5:$A$104,Drury_beneficiary_allocation!$I$5:$I$104,0,0)</f>
        <v>0</v>
      </c>
      <c r="L750" s="362">
        <f>_xlfn.XLOOKUP($A750,'Total project cost for DCs'!$A$4:$A$111,'Total project cost for DCs'!V$4:V$111,0,0)*_xlfn.XLOOKUP($A750,Drury_beneficiary_allocation!$A$5:$A$104,Drury_beneficiary_allocation!$I$5:$I$104,0,0)</f>
        <v>0</v>
      </c>
      <c r="M750" s="362">
        <f>_xlfn.XLOOKUP($A750,'Total project cost for DCs'!$A$4:$A$111,'Total project cost for DCs'!W$4:W$111,0,0)*_xlfn.XLOOKUP($A750,Drury_beneficiary_allocation!$A$5:$A$104,Drury_beneficiary_allocation!$I$5:$I$104,0,0)</f>
        <v>0</v>
      </c>
      <c r="N750" s="362">
        <f>_xlfn.XLOOKUP($A750,'Total project cost for DCs'!$A$4:$A$111,'Total project cost for DCs'!X$4:X$111,0,0)*_xlfn.XLOOKUP($A750,Drury_beneficiary_allocation!$A$5:$A$104,Drury_beneficiary_allocation!$I$5:$I$104,0,0)</f>
        <v>0</v>
      </c>
      <c r="O750" s="362">
        <f>_xlfn.XLOOKUP($A750,'Total project cost for DCs'!$A$4:$A$111,'Total project cost for DCs'!Y$4:Y$111,0,0)*_xlfn.XLOOKUP($A750,Drury_beneficiary_allocation!$A$5:$A$104,Drury_beneficiary_allocation!$I$5:$I$104,0,0)</f>
        <v>0</v>
      </c>
      <c r="P750" s="362">
        <f>_xlfn.XLOOKUP($A750,'Total project cost for DCs'!$A$4:$A$111,'Total project cost for DCs'!Z$4:Z$111,0,0)*_xlfn.XLOOKUP($A750,Drury_beneficiary_allocation!$A$5:$A$104,Drury_beneficiary_allocation!$I$5:$I$104,0,0)</f>
        <v>0</v>
      </c>
      <c r="Q750" s="362">
        <f>_xlfn.XLOOKUP($A750,'Total project cost for DCs'!$A$4:$A$111,'Total project cost for DCs'!AA$4:AA$111,0,0)*_xlfn.XLOOKUP($A750,Drury_beneficiary_allocation!$A$5:$A$104,Drury_beneficiary_allocation!$I$5:$I$104,0,0)</f>
        <v>0</v>
      </c>
      <c r="R750" s="362">
        <f>_xlfn.XLOOKUP($A750,'Total project cost for DCs'!$A$4:$A$111,'Total project cost for DCs'!AB$4:AB$111,0,0)*_xlfn.XLOOKUP($A750,Drury_beneficiary_allocation!$A$5:$A$104,Drury_beneficiary_allocation!$I$5:$I$104,0,0)</f>
        <v>0</v>
      </c>
      <c r="S750" s="362">
        <f>_xlfn.XLOOKUP($A750,'Total project cost for DCs'!$A$4:$A$111,'Total project cost for DCs'!AC$4:AC$111,0,0)*_xlfn.XLOOKUP($A750,Drury_beneficiary_allocation!$A$5:$A$104,Drury_beneficiary_allocation!$I$5:$I$104,0,0)</f>
        <v>0</v>
      </c>
      <c r="T750" s="362">
        <f>_xlfn.XLOOKUP($A750,'Total project cost for DCs'!$A$4:$A$111,'Total project cost for DCs'!AD$4:AD$111,0,0)*_xlfn.XLOOKUP($A750,Drury_beneficiary_allocation!$A$5:$A$104,Drury_beneficiary_allocation!$I$5:$I$104,0,0)</f>
        <v>0</v>
      </c>
      <c r="U750" s="362">
        <f>_xlfn.XLOOKUP($A750,'Total project cost for DCs'!$A$4:$A$111,'Total project cost for DCs'!AE$4:AE$111,0,0)*_xlfn.XLOOKUP($A750,Drury_beneficiary_allocation!$A$5:$A$104,Drury_beneficiary_allocation!$I$5:$I$104,0,0)</f>
        <v>0</v>
      </c>
      <c r="V750" s="362">
        <f>_xlfn.XLOOKUP($A750,'Total project cost for DCs'!$A$4:$A$111,'Total project cost for DCs'!AF$4:AF$111,0,0)*_xlfn.XLOOKUP($A750,Drury_beneficiary_allocation!$A$5:$A$104,Drury_beneficiary_allocation!$I$5:$I$104,0,0)</f>
        <v>0</v>
      </c>
      <c r="W750" s="362">
        <f>_xlfn.XLOOKUP($A750,'Total project cost for DCs'!$A$4:$A$111,'Total project cost for DCs'!AG$4:AG$111,0,0)*_xlfn.XLOOKUP($A750,Drury_beneficiary_allocation!$A$5:$A$104,Drury_beneficiary_allocation!$I$5:$I$104,0,0)</f>
        <v>0</v>
      </c>
      <c r="X750" s="362">
        <f>_xlfn.XLOOKUP($A750,'Total project cost for DCs'!$A$4:$A$111,'Total project cost for DCs'!AH$4:AH$111,0,0)*_xlfn.XLOOKUP($A750,Drury_beneficiary_allocation!$A$5:$A$104,Drury_beneficiary_allocation!$I$5:$I$104,0,0)</f>
        <v>0</v>
      </c>
      <c r="Y750" s="362">
        <f>_xlfn.XLOOKUP($A750,'Total project cost for DCs'!$A$4:$A$111,'Total project cost for DCs'!AI$4:AI$111,0,0)*_xlfn.XLOOKUP($A750,Drury_beneficiary_allocation!$A$5:$A$104,Drury_beneficiary_allocation!$I$5:$I$104,0,0)</f>
        <v>0</v>
      </c>
      <c r="Z750" s="362">
        <f>_xlfn.XLOOKUP($A750,'Total project cost for DCs'!$A$4:$A$111,'Total project cost for DCs'!AJ$4:AJ$111,0,0)*_xlfn.XLOOKUP($A750,Drury_beneficiary_allocation!$A$5:$A$104,Drury_beneficiary_allocation!$I$5:$I$104,0,0)</f>
        <v>0</v>
      </c>
      <c r="AA750" s="362">
        <f>_xlfn.XLOOKUP($A750,'Total project cost for DCs'!$A$4:$A$111,'Total project cost for DCs'!AK$4:AK$111,0,0)*_xlfn.XLOOKUP($A750,Drury_beneficiary_allocation!$A$5:$A$104,Drury_beneficiary_allocation!$I$5:$I$104,0,0)</f>
        <v>0</v>
      </c>
      <c r="AB750" s="362">
        <f>_xlfn.XLOOKUP($A750,'Total project cost for DCs'!$A$4:$A$111,'Total project cost for DCs'!AL$4:AL$111,0,0)*_xlfn.XLOOKUP($A750,Drury_beneficiary_allocation!$A$5:$A$104,Drury_beneficiary_allocation!$I$5:$I$104,0,0)</f>
        <v>0</v>
      </c>
      <c r="AC750" s="362">
        <f>_xlfn.XLOOKUP($A750,'Total project cost for DCs'!$A$4:$A$111,'Total project cost for DCs'!AM$4:AM$111,0,0)*_xlfn.XLOOKUP($A750,Drury_beneficiary_allocation!$A$5:$A$104,Drury_beneficiary_allocation!$I$5:$I$104,0,0)</f>
        <v>0</v>
      </c>
      <c r="AD750" s="362">
        <f>_xlfn.XLOOKUP($A750,'Total project cost for DCs'!$A$4:$A$111,'Total project cost for DCs'!AN$4:AN$111,0,0)*_xlfn.XLOOKUP($A750,Drury_beneficiary_allocation!$A$5:$A$104,Drury_beneficiary_allocation!$I$5:$I$104,0,0)</f>
        <v>0</v>
      </c>
      <c r="AE750" s="363">
        <f t="shared" si="105"/>
        <v>0</v>
      </c>
      <c r="AF750" s="349"/>
      <c r="AG750" s="349">
        <f t="shared" si="107"/>
        <v>0</v>
      </c>
      <c r="AH750" s="353">
        <v>0</v>
      </c>
      <c r="AI750" s="354" t="str">
        <f t="shared" si="106"/>
        <v>Collector</v>
      </c>
      <c r="AJ750" s="349"/>
      <c r="AK750" s="349"/>
      <c r="AL750" s="355">
        <f>_xlfn.XLOOKUP(A750,'P1 Date Adjustment'!B:B,'P1 Date Adjustment'!F:F,"not found",0)</f>
        <v>2033</v>
      </c>
      <c r="AM750" s="349">
        <f t="shared" si="108"/>
        <v>0</v>
      </c>
    </row>
    <row r="751" spans="1:39" ht="30" x14ac:dyDescent="0.25">
      <c r="A751" s="129" t="s">
        <v>214</v>
      </c>
      <c r="B751" s="358" t="s">
        <v>215</v>
      </c>
      <c r="C751" s="358" t="str">
        <f>_xlfn.XLOOKUP($A751,'Total project cost for DCs'!A:A,'Total project cost for DCs'!C:C,"Not found",0)</f>
        <v xml:space="preserve"> 2-lane signalised intersection with active mode crossings</v>
      </c>
      <c r="D751" s="355" t="s">
        <v>155</v>
      </c>
      <c r="E751" s="355" t="s">
        <v>190</v>
      </c>
      <c r="H751" s="355" t="s">
        <v>834</v>
      </c>
      <c r="I751" s="359">
        <f>_xlfn.XLOOKUP($H751,DC_growth_AGS!$A$665:$A$673,DC_growth_AGS!$O$665:$O$673,"Not found",0)</f>
        <v>0.28732391634818177</v>
      </c>
      <c r="J751" s="355">
        <v>2029</v>
      </c>
      <c r="K751" s="362">
        <f>_xlfn.XLOOKUP($A751,'Total project cost for DCs'!$A$4:$A$111,'Total project cost for DCs'!U$4:U$111,0,0)*_xlfn.XLOOKUP($A751,Drury_beneficiary_allocation!$A$5:$A$104,Drury_beneficiary_allocation!$I$5:$I$104,0,0)</f>
        <v>0</v>
      </c>
      <c r="L751" s="362">
        <f>_xlfn.XLOOKUP($A751,'Total project cost for DCs'!$A$4:$A$111,'Total project cost for DCs'!V$4:V$111,0,0)*_xlfn.XLOOKUP($A751,Drury_beneficiary_allocation!$A$5:$A$104,Drury_beneficiary_allocation!$I$5:$I$104,0,0)</f>
        <v>0</v>
      </c>
      <c r="M751" s="362">
        <f>_xlfn.XLOOKUP($A751,'Total project cost for DCs'!$A$4:$A$111,'Total project cost for DCs'!W$4:W$111,0,0)*_xlfn.XLOOKUP($A751,Drury_beneficiary_allocation!$A$5:$A$104,Drury_beneficiary_allocation!$I$5:$I$104,0,0)</f>
        <v>0</v>
      </c>
      <c r="N751" s="362">
        <f>_xlfn.XLOOKUP($A751,'Total project cost for DCs'!$A$4:$A$111,'Total project cost for DCs'!X$4:X$111,0,0)*_xlfn.XLOOKUP($A751,Drury_beneficiary_allocation!$A$5:$A$104,Drury_beneficiary_allocation!$I$5:$I$104,0,0)</f>
        <v>0</v>
      </c>
      <c r="O751" s="362">
        <f>_xlfn.XLOOKUP($A751,'Total project cost for DCs'!$A$4:$A$111,'Total project cost for DCs'!Y$4:Y$111,0,0)*_xlfn.XLOOKUP($A751,Drury_beneficiary_allocation!$A$5:$A$104,Drury_beneficiary_allocation!$I$5:$I$104,0,0)</f>
        <v>0</v>
      </c>
      <c r="P751" s="362">
        <f>_xlfn.XLOOKUP($A751,'Total project cost for DCs'!$A$4:$A$111,'Total project cost for DCs'!Z$4:Z$111,0,0)*_xlfn.XLOOKUP($A751,Drury_beneficiary_allocation!$A$5:$A$104,Drury_beneficiary_allocation!$I$5:$I$104,0,0)</f>
        <v>0</v>
      </c>
      <c r="Q751" s="362">
        <f>_xlfn.XLOOKUP($A751,'Total project cost for DCs'!$A$4:$A$111,'Total project cost for DCs'!AA$4:AA$111,0,0)*_xlfn.XLOOKUP($A751,Drury_beneficiary_allocation!$A$5:$A$104,Drury_beneficiary_allocation!$I$5:$I$104,0,0)</f>
        <v>0</v>
      </c>
      <c r="R751" s="362">
        <f>_xlfn.XLOOKUP($A751,'Total project cost for DCs'!$A$4:$A$111,'Total project cost for DCs'!AB$4:AB$111,0,0)*_xlfn.XLOOKUP($A751,Drury_beneficiary_allocation!$A$5:$A$104,Drury_beneficiary_allocation!$I$5:$I$104,0,0)</f>
        <v>0</v>
      </c>
      <c r="S751" s="362">
        <f>_xlfn.XLOOKUP($A751,'Total project cost for DCs'!$A$4:$A$111,'Total project cost for DCs'!AC$4:AC$111,0,0)*_xlfn.XLOOKUP($A751,Drury_beneficiary_allocation!$A$5:$A$104,Drury_beneficiary_allocation!$I$5:$I$104,0,0)</f>
        <v>0</v>
      </c>
      <c r="T751" s="362">
        <f>_xlfn.XLOOKUP($A751,'Total project cost for DCs'!$A$4:$A$111,'Total project cost for DCs'!AD$4:AD$111,0,0)*_xlfn.XLOOKUP($A751,Drury_beneficiary_allocation!$A$5:$A$104,Drury_beneficiary_allocation!$I$5:$I$104,0,0)</f>
        <v>0</v>
      </c>
      <c r="U751" s="362">
        <f>_xlfn.XLOOKUP($A751,'Total project cost for DCs'!$A$4:$A$111,'Total project cost for DCs'!AE$4:AE$111,0,0)*_xlfn.XLOOKUP($A751,Drury_beneficiary_allocation!$A$5:$A$104,Drury_beneficiary_allocation!$I$5:$I$104,0,0)</f>
        <v>0</v>
      </c>
      <c r="V751" s="362">
        <f>_xlfn.XLOOKUP($A751,'Total project cost for DCs'!$A$4:$A$111,'Total project cost for DCs'!AF$4:AF$111,0,0)*_xlfn.XLOOKUP($A751,Drury_beneficiary_allocation!$A$5:$A$104,Drury_beneficiary_allocation!$I$5:$I$104,0,0)</f>
        <v>0</v>
      </c>
      <c r="W751" s="362">
        <f>_xlfn.XLOOKUP($A751,'Total project cost for DCs'!$A$4:$A$111,'Total project cost for DCs'!AG$4:AG$111,0,0)*_xlfn.XLOOKUP($A751,Drury_beneficiary_allocation!$A$5:$A$104,Drury_beneficiary_allocation!$I$5:$I$104,0,0)</f>
        <v>0</v>
      </c>
      <c r="X751" s="362">
        <f>_xlfn.XLOOKUP($A751,'Total project cost for DCs'!$A$4:$A$111,'Total project cost for DCs'!AH$4:AH$111,0,0)*_xlfn.XLOOKUP($A751,Drury_beneficiary_allocation!$A$5:$A$104,Drury_beneficiary_allocation!$I$5:$I$104,0,0)</f>
        <v>0</v>
      </c>
      <c r="Y751" s="362">
        <f>_xlfn.XLOOKUP($A751,'Total project cost for DCs'!$A$4:$A$111,'Total project cost for DCs'!AI$4:AI$111,0,0)*_xlfn.XLOOKUP($A751,Drury_beneficiary_allocation!$A$5:$A$104,Drury_beneficiary_allocation!$I$5:$I$104,0,0)</f>
        <v>0</v>
      </c>
      <c r="Z751" s="362">
        <f>_xlfn.XLOOKUP($A751,'Total project cost for DCs'!$A$4:$A$111,'Total project cost for DCs'!AJ$4:AJ$111,0,0)*_xlfn.XLOOKUP($A751,Drury_beneficiary_allocation!$A$5:$A$104,Drury_beneficiary_allocation!$I$5:$I$104,0,0)</f>
        <v>0</v>
      </c>
      <c r="AA751" s="362">
        <f>_xlfn.XLOOKUP($A751,'Total project cost for DCs'!$A$4:$A$111,'Total project cost for DCs'!AK$4:AK$111,0,0)*_xlfn.XLOOKUP($A751,Drury_beneficiary_allocation!$A$5:$A$104,Drury_beneficiary_allocation!$I$5:$I$104,0,0)</f>
        <v>0</v>
      </c>
      <c r="AB751" s="362">
        <f>_xlfn.XLOOKUP($A751,'Total project cost for DCs'!$A$4:$A$111,'Total project cost for DCs'!AL$4:AL$111,0,0)*_xlfn.XLOOKUP($A751,Drury_beneficiary_allocation!$A$5:$A$104,Drury_beneficiary_allocation!$I$5:$I$104,0,0)</f>
        <v>0</v>
      </c>
      <c r="AC751" s="362">
        <f>_xlfn.XLOOKUP($A751,'Total project cost for DCs'!$A$4:$A$111,'Total project cost for DCs'!AM$4:AM$111,0,0)*_xlfn.XLOOKUP($A751,Drury_beneficiary_allocation!$A$5:$A$104,Drury_beneficiary_allocation!$I$5:$I$104,0,0)</f>
        <v>0</v>
      </c>
      <c r="AD751" s="362">
        <f>_xlfn.XLOOKUP($A751,'Total project cost for DCs'!$A$4:$A$111,'Total project cost for DCs'!AN$4:AN$111,0,0)*_xlfn.XLOOKUP($A751,Drury_beneficiary_allocation!$A$5:$A$104,Drury_beneficiary_allocation!$I$5:$I$104,0,0)</f>
        <v>0</v>
      </c>
      <c r="AE751" s="363">
        <f t="shared" si="105"/>
        <v>0</v>
      </c>
      <c r="AF751" s="349"/>
      <c r="AG751" s="349">
        <f t="shared" si="107"/>
        <v>0</v>
      </c>
      <c r="AH751" s="353">
        <v>0</v>
      </c>
      <c r="AI751" s="354" t="str">
        <f t="shared" si="106"/>
        <v>Arterial</v>
      </c>
      <c r="AJ751" s="349"/>
      <c r="AK751" s="349"/>
      <c r="AL751" s="355">
        <f>_xlfn.XLOOKUP(A751,'P1 Date Adjustment'!B:B,'P1 Date Adjustment'!F:F,"not found",0)</f>
        <v>2029</v>
      </c>
      <c r="AM751" s="349">
        <f t="shared" si="108"/>
        <v>0</v>
      </c>
    </row>
    <row r="752" spans="1:39" ht="30" x14ac:dyDescent="0.25">
      <c r="A752" s="129" t="s">
        <v>217</v>
      </c>
      <c r="B752" s="358" t="s">
        <v>215</v>
      </c>
      <c r="C752" s="358" t="str">
        <f>_xlfn.XLOOKUP($A752,'Total project cost for DCs'!A:A,'Total project cost for DCs'!C:C,"Not found",0)</f>
        <v>multi-lane roundabout with active mode crossings, SGA design</v>
      </c>
      <c r="D752" s="355" t="s">
        <v>155</v>
      </c>
      <c r="E752" s="355" t="s">
        <v>157</v>
      </c>
      <c r="H752" s="355" t="s">
        <v>834</v>
      </c>
      <c r="I752" s="359">
        <f>_xlfn.XLOOKUP($H752,DC_growth_AGS!$A$665:$A$673,DC_growth_AGS!$O$665:$O$673,"Not found",0)</f>
        <v>0.28732391634818177</v>
      </c>
      <c r="J752" s="355">
        <v>2031</v>
      </c>
      <c r="K752" s="362">
        <f>_xlfn.XLOOKUP($A752,'Total project cost for DCs'!$A$4:$A$111,'Total project cost for DCs'!U$4:U$111,0,0)*_xlfn.XLOOKUP($A752,Drury_beneficiary_allocation!$A$5:$A$104,Drury_beneficiary_allocation!$I$5:$I$104,0,0)</f>
        <v>0</v>
      </c>
      <c r="L752" s="362">
        <f>_xlfn.XLOOKUP($A752,'Total project cost for DCs'!$A$4:$A$111,'Total project cost for DCs'!V$4:V$111,0,0)*_xlfn.XLOOKUP($A752,Drury_beneficiary_allocation!$A$5:$A$104,Drury_beneficiary_allocation!$I$5:$I$104,0,0)</f>
        <v>0</v>
      </c>
      <c r="M752" s="362">
        <f>_xlfn.XLOOKUP($A752,'Total project cost for DCs'!$A$4:$A$111,'Total project cost for DCs'!W$4:W$111,0,0)*_xlfn.XLOOKUP($A752,Drury_beneficiary_allocation!$A$5:$A$104,Drury_beneficiary_allocation!$I$5:$I$104,0,0)</f>
        <v>0</v>
      </c>
      <c r="N752" s="362">
        <f>_xlfn.XLOOKUP($A752,'Total project cost for DCs'!$A$4:$A$111,'Total project cost for DCs'!X$4:X$111,0,0)*_xlfn.XLOOKUP($A752,Drury_beneficiary_allocation!$A$5:$A$104,Drury_beneficiary_allocation!$I$5:$I$104,0,0)</f>
        <v>0</v>
      </c>
      <c r="O752" s="362">
        <f>_xlfn.XLOOKUP($A752,'Total project cost for DCs'!$A$4:$A$111,'Total project cost for DCs'!Y$4:Y$111,0,0)*_xlfn.XLOOKUP($A752,Drury_beneficiary_allocation!$A$5:$A$104,Drury_beneficiary_allocation!$I$5:$I$104,0,0)</f>
        <v>0</v>
      </c>
      <c r="P752" s="362">
        <f>_xlfn.XLOOKUP($A752,'Total project cost for DCs'!$A$4:$A$111,'Total project cost for DCs'!Z$4:Z$111,0,0)*_xlfn.XLOOKUP($A752,Drury_beneficiary_allocation!$A$5:$A$104,Drury_beneficiary_allocation!$I$5:$I$104,0,0)</f>
        <v>0</v>
      </c>
      <c r="Q752" s="362">
        <f>_xlfn.XLOOKUP($A752,'Total project cost for DCs'!$A$4:$A$111,'Total project cost for DCs'!AA$4:AA$111,0,0)*_xlfn.XLOOKUP($A752,Drury_beneficiary_allocation!$A$5:$A$104,Drury_beneficiary_allocation!$I$5:$I$104,0,0)</f>
        <v>0</v>
      </c>
      <c r="R752" s="362">
        <f>_xlfn.XLOOKUP($A752,'Total project cost for DCs'!$A$4:$A$111,'Total project cost for DCs'!AB$4:AB$111,0,0)*_xlfn.XLOOKUP($A752,Drury_beneficiary_allocation!$A$5:$A$104,Drury_beneficiary_allocation!$I$5:$I$104,0,0)</f>
        <v>0</v>
      </c>
      <c r="S752" s="362">
        <f>_xlfn.XLOOKUP($A752,'Total project cost for DCs'!$A$4:$A$111,'Total project cost for DCs'!AC$4:AC$111,0,0)*_xlfn.XLOOKUP($A752,Drury_beneficiary_allocation!$A$5:$A$104,Drury_beneficiary_allocation!$I$5:$I$104,0,0)</f>
        <v>0</v>
      </c>
      <c r="T752" s="362">
        <f>_xlfn.XLOOKUP($A752,'Total project cost for DCs'!$A$4:$A$111,'Total project cost for DCs'!AD$4:AD$111,0,0)*_xlfn.XLOOKUP($A752,Drury_beneficiary_allocation!$A$5:$A$104,Drury_beneficiary_allocation!$I$5:$I$104,0,0)</f>
        <v>0</v>
      </c>
      <c r="U752" s="362">
        <f>_xlfn.XLOOKUP($A752,'Total project cost for DCs'!$A$4:$A$111,'Total project cost for DCs'!AE$4:AE$111,0,0)*_xlfn.XLOOKUP($A752,Drury_beneficiary_allocation!$A$5:$A$104,Drury_beneficiary_allocation!$I$5:$I$104,0,0)</f>
        <v>0</v>
      </c>
      <c r="V752" s="362">
        <f>_xlfn.XLOOKUP($A752,'Total project cost for DCs'!$A$4:$A$111,'Total project cost for DCs'!AF$4:AF$111,0,0)*_xlfn.XLOOKUP($A752,Drury_beneficiary_allocation!$A$5:$A$104,Drury_beneficiary_allocation!$I$5:$I$104,0,0)</f>
        <v>0</v>
      </c>
      <c r="W752" s="362">
        <f>_xlfn.XLOOKUP($A752,'Total project cost for DCs'!$A$4:$A$111,'Total project cost for DCs'!AG$4:AG$111,0,0)*_xlfn.XLOOKUP($A752,Drury_beneficiary_allocation!$A$5:$A$104,Drury_beneficiary_allocation!$I$5:$I$104,0,0)</f>
        <v>0</v>
      </c>
      <c r="X752" s="362">
        <f>_xlfn.XLOOKUP($A752,'Total project cost for DCs'!$A$4:$A$111,'Total project cost for DCs'!AH$4:AH$111,0,0)*_xlfn.XLOOKUP($A752,Drury_beneficiary_allocation!$A$5:$A$104,Drury_beneficiary_allocation!$I$5:$I$104,0,0)</f>
        <v>0</v>
      </c>
      <c r="Y752" s="362">
        <f>_xlfn.XLOOKUP($A752,'Total project cost for DCs'!$A$4:$A$111,'Total project cost for DCs'!AI$4:AI$111,0,0)*_xlfn.XLOOKUP($A752,Drury_beneficiary_allocation!$A$5:$A$104,Drury_beneficiary_allocation!$I$5:$I$104,0,0)</f>
        <v>0</v>
      </c>
      <c r="Z752" s="362">
        <f>_xlfn.XLOOKUP($A752,'Total project cost for DCs'!$A$4:$A$111,'Total project cost for DCs'!AJ$4:AJ$111,0,0)*_xlfn.XLOOKUP($A752,Drury_beneficiary_allocation!$A$5:$A$104,Drury_beneficiary_allocation!$I$5:$I$104,0,0)</f>
        <v>0</v>
      </c>
      <c r="AA752" s="362">
        <f>_xlfn.XLOOKUP($A752,'Total project cost for DCs'!$A$4:$A$111,'Total project cost for DCs'!AK$4:AK$111,0,0)*_xlfn.XLOOKUP($A752,Drury_beneficiary_allocation!$A$5:$A$104,Drury_beneficiary_allocation!$I$5:$I$104,0,0)</f>
        <v>0</v>
      </c>
      <c r="AB752" s="362">
        <f>_xlfn.XLOOKUP($A752,'Total project cost for DCs'!$A$4:$A$111,'Total project cost for DCs'!AL$4:AL$111,0,0)*_xlfn.XLOOKUP($A752,Drury_beneficiary_allocation!$A$5:$A$104,Drury_beneficiary_allocation!$I$5:$I$104,0,0)</f>
        <v>0</v>
      </c>
      <c r="AC752" s="362">
        <f>_xlfn.XLOOKUP($A752,'Total project cost for DCs'!$A$4:$A$111,'Total project cost for DCs'!AM$4:AM$111,0,0)*_xlfn.XLOOKUP($A752,Drury_beneficiary_allocation!$A$5:$A$104,Drury_beneficiary_allocation!$I$5:$I$104,0,0)</f>
        <v>0</v>
      </c>
      <c r="AD752" s="362">
        <f>_xlfn.XLOOKUP($A752,'Total project cost for DCs'!$A$4:$A$111,'Total project cost for DCs'!AN$4:AN$111,0,0)*_xlfn.XLOOKUP($A752,Drury_beneficiary_allocation!$A$5:$A$104,Drury_beneficiary_allocation!$I$5:$I$104,0,0)</f>
        <v>0</v>
      </c>
      <c r="AE752" s="363">
        <f t="shared" si="105"/>
        <v>0</v>
      </c>
      <c r="AF752" s="349"/>
      <c r="AG752" s="349">
        <f t="shared" si="107"/>
        <v>0</v>
      </c>
      <c r="AH752" s="353">
        <v>0</v>
      </c>
      <c r="AI752" s="354" t="str">
        <f t="shared" si="106"/>
        <v>Arterial</v>
      </c>
      <c r="AJ752" s="349"/>
      <c r="AK752" s="349"/>
      <c r="AL752" s="355">
        <f>_xlfn.XLOOKUP(A752,'P1 Date Adjustment'!B:B,'P1 Date Adjustment'!F:F,"not found",0)</f>
        <v>2031</v>
      </c>
      <c r="AM752" s="349">
        <f t="shared" si="108"/>
        <v>0</v>
      </c>
    </row>
    <row r="753" spans="1:39" ht="30" x14ac:dyDescent="0.25">
      <c r="A753" s="129">
        <v>11</v>
      </c>
      <c r="B753" s="358" t="s">
        <v>219</v>
      </c>
      <c r="C753" s="358" t="str">
        <f>_xlfn.XLOOKUP($A753,'Total project cost for DCs'!A:A,'Total project cost for DCs'!C:C,"Not found",0)</f>
        <v>Roundabout as per SGA design</v>
      </c>
      <c r="D753" s="355" t="s">
        <v>155</v>
      </c>
      <c r="E753" s="355" t="s">
        <v>190</v>
      </c>
      <c r="H753" s="355" t="s">
        <v>834</v>
      </c>
      <c r="I753" s="359">
        <f>_xlfn.XLOOKUP($H753,DC_growth_AGS!$A$665:$A$673,DC_growth_AGS!$O$665:$O$673,"Not found",0)</f>
        <v>0.28732391634818177</v>
      </c>
      <c r="J753" s="355">
        <v>2031</v>
      </c>
      <c r="K753" s="362">
        <f>_xlfn.XLOOKUP($A753,'Total project cost for DCs'!$A$4:$A$111,'Total project cost for DCs'!U$4:U$111,0,0)*_xlfn.XLOOKUP($A753,Drury_beneficiary_allocation!$A$5:$A$104,Drury_beneficiary_allocation!$I$5:$I$104,0,0)</f>
        <v>0</v>
      </c>
      <c r="L753" s="362">
        <f>_xlfn.XLOOKUP($A753,'Total project cost for DCs'!$A$4:$A$111,'Total project cost for DCs'!V$4:V$111,0,0)*_xlfn.XLOOKUP($A753,Drury_beneficiary_allocation!$A$5:$A$104,Drury_beneficiary_allocation!$I$5:$I$104,0,0)</f>
        <v>0</v>
      </c>
      <c r="M753" s="362">
        <f>_xlfn.XLOOKUP($A753,'Total project cost for DCs'!$A$4:$A$111,'Total project cost for DCs'!W$4:W$111,0,0)*_xlfn.XLOOKUP($A753,Drury_beneficiary_allocation!$A$5:$A$104,Drury_beneficiary_allocation!$I$5:$I$104,0,0)</f>
        <v>0</v>
      </c>
      <c r="N753" s="362">
        <f>_xlfn.XLOOKUP($A753,'Total project cost for DCs'!$A$4:$A$111,'Total project cost for DCs'!X$4:X$111,0,0)*_xlfn.XLOOKUP($A753,Drury_beneficiary_allocation!$A$5:$A$104,Drury_beneficiary_allocation!$I$5:$I$104,0,0)</f>
        <v>0</v>
      </c>
      <c r="O753" s="362">
        <f>_xlfn.XLOOKUP($A753,'Total project cost for DCs'!$A$4:$A$111,'Total project cost for DCs'!Y$4:Y$111,0,0)*_xlfn.XLOOKUP($A753,Drury_beneficiary_allocation!$A$5:$A$104,Drury_beneficiary_allocation!$I$5:$I$104,0,0)</f>
        <v>0</v>
      </c>
      <c r="P753" s="362">
        <f>_xlfn.XLOOKUP($A753,'Total project cost for DCs'!$A$4:$A$111,'Total project cost for DCs'!Z$4:Z$111,0,0)*_xlfn.XLOOKUP($A753,Drury_beneficiary_allocation!$A$5:$A$104,Drury_beneficiary_allocation!$I$5:$I$104,0,0)</f>
        <v>0</v>
      </c>
      <c r="Q753" s="362">
        <f>_xlfn.XLOOKUP($A753,'Total project cost for DCs'!$A$4:$A$111,'Total project cost for DCs'!AA$4:AA$111,0,0)*_xlfn.XLOOKUP($A753,Drury_beneficiary_allocation!$A$5:$A$104,Drury_beneficiary_allocation!$I$5:$I$104,0,0)</f>
        <v>0</v>
      </c>
      <c r="R753" s="362">
        <f>_xlfn.XLOOKUP($A753,'Total project cost for DCs'!$A$4:$A$111,'Total project cost for DCs'!AB$4:AB$111,0,0)*_xlfn.XLOOKUP($A753,Drury_beneficiary_allocation!$A$5:$A$104,Drury_beneficiary_allocation!$I$5:$I$104,0,0)</f>
        <v>0</v>
      </c>
      <c r="S753" s="362">
        <f>_xlfn.XLOOKUP($A753,'Total project cost for DCs'!$A$4:$A$111,'Total project cost for DCs'!AC$4:AC$111,0,0)*_xlfn.XLOOKUP($A753,Drury_beneficiary_allocation!$A$5:$A$104,Drury_beneficiary_allocation!$I$5:$I$104,0,0)</f>
        <v>0</v>
      </c>
      <c r="T753" s="362">
        <f>_xlfn.XLOOKUP($A753,'Total project cost for DCs'!$A$4:$A$111,'Total project cost for DCs'!AD$4:AD$111,0,0)*_xlfn.XLOOKUP($A753,Drury_beneficiary_allocation!$A$5:$A$104,Drury_beneficiary_allocation!$I$5:$I$104,0,0)</f>
        <v>0</v>
      </c>
      <c r="U753" s="362">
        <f>_xlfn.XLOOKUP($A753,'Total project cost for DCs'!$A$4:$A$111,'Total project cost for DCs'!AE$4:AE$111,0,0)*_xlfn.XLOOKUP($A753,Drury_beneficiary_allocation!$A$5:$A$104,Drury_beneficiary_allocation!$I$5:$I$104,0,0)</f>
        <v>0</v>
      </c>
      <c r="V753" s="362">
        <f>_xlfn.XLOOKUP($A753,'Total project cost for DCs'!$A$4:$A$111,'Total project cost for DCs'!AF$4:AF$111,0,0)*_xlfn.XLOOKUP($A753,Drury_beneficiary_allocation!$A$5:$A$104,Drury_beneficiary_allocation!$I$5:$I$104,0,0)</f>
        <v>0</v>
      </c>
      <c r="W753" s="362">
        <f>_xlfn.XLOOKUP($A753,'Total project cost for DCs'!$A$4:$A$111,'Total project cost for DCs'!AG$4:AG$111,0,0)*_xlfn.XLOOKUP($A753,Drury_beneficiary_allocation!$A$5:$A$104,Drury_beneficiary_allocation!$I$5:$I$104,0,0)</f>
        <v>0</v>
      </c>
      <c r="X753" s="362">
        <f>_xlfn.XLOOKUP($A753,'Total project cost for DCs'!$A$4:$A$111,'Total project cost for DCs'!AH$4:AH$111,0,0)*_xlfn.XLOOKUP($A753,Drury_beneficiary_allocation!$A$5:$A$104,Drury_beneficiary_allocation!$I$5:$I$104,0,0)</f>
        <v>0</v>
      </c>
      <c r="Y753" s="362">
        <f>_xlfn.XLOOKUP($A753,'Total project cost for DCs'!$A$4:$A$111,'Total project cost for DCs'!AI$4:AI$111,0,0)*_xlfn.XLOOKUP($A753,Drury_beneficiary_allocation!$A$5:$A$104,Drury_beneficiary_allocation!$I$5:$I$104,0,0)</f>
        <v>0</v>
      </c>
      <c r="Z753" s="362">
        <f>_xlfn.XLOOKUP($A753,'Total project cost for DCs'!$A$4:$A$111,'Total project cost for DCs'!AJ$4:AJ$111,0,0)*_xlfn.XLOOKUP($A753,Drury_beneficiary_allocation!$A$5:$A$104,Drury_beneficiary_allocation!$I$5:$I$104,0,0)</f>
        <v>0</v>
      </c>
      <c r="AA753" s="362">
        <f>_xlfn.XLOOKUP($A753,'Total project cost for DCs'!$A$4:$A$111,'Total project cost for DCs'!AK$4:AK$111,0,0)*_xlfn.XLOOKUP($A753,Drury_beneficiary_allocation!$A$5:$A$104,Drury_beneficiary_allocation!$I$5:$I$104,0,0)</f>
        <v>0</v>
      </c>
      <c r="AB753" s="362">
        <f>_xlfn.XLOOKUP($A753,'Total project cost for DCs'!$A$4:$A$111,'Total project cost for DCs'!AL$4:AL$111,0,0)*_xlfn.XLOOKUP($A753,Drury_beneficiary_allocation!$A$5:$A$104,Drury_beneficiary_allocation!$I$5:$I$104,0,0)</f>
        <v>0</v>
      </c>
      <c r="AC753" s="362">
        <f>_xlfn.XLOOKUP($A753,'Total project cost for DCs'!$A$4:$A$111,'Total project cost for DCs'!AM$4:AM$111,0,0)*_xlfn.XLOOKUP($A753,Drury_beneficiary_allocation!$A$5:$A$104,Drury_beneficiary_allocation!$I$5:$I$104,0,0)</f>
        <v>0</v>
      </c>
      <c r="AD753" s="362">
        <f>_xlfn.XLOOKUP($A753,'Total project cost for DCs'!$A$4:$A$111,'Total project cost for DCs'!AN$4:AN$111,0,0)*_xlfn.XLOOKUP($A753,Drury_beneficiary_allocation!$A$5:$A$104,Drury_beneficiary_allocation!$I$5:$I$104,0,0)</f>
        <v>0</v>
      </c>
      <c r="AE753" s="363">
        <f t="shared" si="105"/>
        <v>0</v>
      </c>
      <c r="AF753" s="349"/>
      <c r="AG753" s="349">
        <f t="shared" si="107"/>
        <v>0</v>
      </c>
      <c r="AH753" s="353">
        <v>0</v>
      </c>
      <c r="AI753" s="354" t="str">
        <f t="shared" si="106"/>
        <v>Arterial</v>
      </c>
      <c r="AJ753" s="349"/>
      <c r="AK753" s="349"/>
      <c r="AL753" s="355">
        <f>_xlfn.XLOOKUP(A753,'P1 Date Adjustment'!B:B,'P1 Date Adjustment'!F:F,"not found",0)</f>
        <v>2031</v>
      </c>
      <c r="AM753" s="349">
        <f t="shared" si="108"/>
        <v>0</v>
      </c>
    </row>
    <row r="754" spans="1:39" ht="60" x14ac:dyDescent="0.25">
      <c r="A754" s="129">
        <v>12</v>
      </c>
      <c r="B754" s="358" t="s">
        <v>221</v>
      </c>
      <c r="C754" s="358" t="str">
        <f>_xlfn.XLOOKUP($A754,'Total project cost for DCs'!A:A,'Total project cost for DCs'!C:C,"Not found",0)</f>
        <v>Intersection improvements on Bremner-Firth Rd, Norrie-Firth Rd, GSR-Firth Rd, Active mode facilities on both sides of Firth &amp; Norrie Rd</v>
      </c>
      <c r="D754" s="355" t="s">
        <v>155</v>
      </c>
      <c r="E754" s="355" t="s">
        <v>223</v>
      </c>
      <c r="H754" s="355" t="s">
        <v>834</v>
      </c>
      <c r="I754" s="359">
        <f>_xlfn.XLOOKUP($H754,DC_growth_AGS!$A$665:$A$673,DC_growth_AGS!$O$665:$O$673,"Not found",0)</f>
        <v>0.28732391634818177</v>
      </c>
      <c r="J754" s="355">
        <v>2033</v>
      </c>
      <c r="K754" s="362">
        <f>_xlfn.XLOOKUP($A754,'Total project cost for DCs'!$A$4:$A$111,'Total project cost for DCs'!U$4:U$111,0,0)*_xlfn.XLOOKUP($A754,Drury_beneficiary_allocation!$A$5:$A$104,Drury_beneficiary_allocation!$I$5:$I$104,0,0)</f>
        <v>0</v>
      </c>
      <c r="L754" s="362">
        <f>_xlfn.XLOOKUP($A754,'Total project cost for DCs'!$A$4:$A$111,'Total project cost for DCs'!V$4:V$111,0,0)*_xlfn.XLOOKUP($A754,Drury_beneficiary_allocation!$A$5:$A$104,Drury_beneficiary_allocation!$I$5:$I$104,0,0)</f>
        <v>0</v>
      </c>
      <c r="M754" s="362">
        <f>_xlfn.XLOOKUP($A754,'Total project cost for DCs'!$A$4:$A$111,'Total project cost for DCs'!W$4:W$111,0,0)*_xlfn.XLOOKUP($A754,Drury_beneficiary_allocation!$A$5:$A$104,Drury_beneficiary_allocation!$I$5:$I$104,0,0)</f>
        <v>0</v>
      </c>
      <c r="N754" s="362">
        <f>_xlfn.XLOOKUP($A754,'Total project cost for DCs'!$A$4:$A$111,'Total project cost for DCs'!X$4:X$111,0,0)*_xlfn.XLOOKUP($A754,Drury_beneficiary_allocation!$A$5:$A$104,Drury_beneficiary_allocation!$I$5:$I$104,0,0)</f>
        <v>0</v>
      </c>
      <c r="O754" s="362">
        <f>_xlfn.XLOOKUP($A754,'Total project cost for DCs'!$A$4:$A$111,'Total project cost for DCs'!Y$4:Y$111,0,0)*_xlfn.XLOOKUP($A754,Drury_beneficiary_allocation!$A$5:$A$104,Drury_beneficiary_allocation!$I$5:$I$104,0,0)</f>
        <v>0</v>
      </c>
      <c r="P754" s="362">
        <f>_xlfn.XLOOKUP($A754,'Total project cost for DCs'!$A$4:$A$111,'Total project cost for DCs'!Z$4:Z$111,0,0)*_xlfn.XLOOKUP($A754,Drury_beneficiary_allocation!$A$5:$A$104,Drury_beneficiary_allocation!$I$5:$I$104,0,0)</f>
        <v>0</v>
      </c>
      <c r="Q754" s="362">
        <f>_xlfn.XLOOKUP($A754,'Total project cost for DCs'!$A$4:$A$111,'Total project cost for DCs'!AA$4:AA$111,0,0)*_xlfn.XLOOKUP($A754,Drury_beneficiary_allocation!$A$5:$A$104,Drury_beneficiary_allocation!$I$5:$I$104,0,0)</f>
        <v>0</v>
      </c>
      <c r="R754" s="362">
        <f>_xlfn.XLOOKUP($A754,'Total project cost for DCs'!$A$4:$A$111,'Total project cost for DCs'!AB$4:AB$111,0,0)*_xlfn.XLOOKUP($A754,Drury_beneficiary_allocation!$A$5:$A$104,Drury_beneficiary_allocation!$I$5:$I$104,0,0)</f>
        <v>0</v>
      </c>
      <c r="S754" s="362">
        <f>_xlfn.XLOOKUP($A754,'Total project cost for DCs'!$A$4:$A$111,'Total project cost for DCs'!AC$4:AC$111,0,0)*_xlfn.XLOOKUP($A754,Drury_beneficiary_allocation!$A$5:$A$104,Drury_beneficiary_allocation!$I$5:$I$104,0,0)</f>
        <v>0</v>
      </c>
      <c r="T754" s="362">
        <f>_xlfn.XLOOKUP($A754,'Total project cost for DCs'!$A$4:$A$111,'Total project cost for DCs'!AD$4:AD$111,0,0)*_xlfn.XLOOKUP($A754,Drury_beneficiary_allocation!$A$5:$A$104,Drury_beneficiary_allocation!$I$5:$I$104,0,0)</f>
        <v>0</v>
      </c>
      <c r="U754" s="362">
        <f>_xlfn.XLOOKUP($A754,'Total project cost for DCs'!$A$4:$A$111,'Total project cost for DCs'!AE$4:AE$111,0,0)*_xlfn.XLOOKUP($A754,Drury_beneficiary_allocation!$A$5:$A$104,Drury_beneficiary_allocation!$I$5:$I$104,0,0)</f>
        <v>0</v>
      </c>
      <c r="V754" s="362">
        <f>_xlfn.XLOOKUP($A754,'Total project cost for DCs'!$A$4:$A$111,'Total project cost for DCs'!AF$4:AF$111,0,0)*_xlfn.XLOOKUP($A754,Drury_beneficiary_allocation!$A$5:$A$104,Drury_beneficiary_allocation!$I$5:$I$104,0,0)</f>
        <v>0</v>
      </c>
      <c r="W754" s="362">
        <f>_xlfn.XLOOKUP($A754,'Total project cost for DCs'!$A$4:$A$111,'Total project cost for DCs'!AG$4:AG$111,0,0)*_xlfn.XLOOKUP($A754,Drury_beneficiary_allocation!$A$5:$A$104,Drury_beneficiary_allocation!$I$5:$I$104,0,0)</f>
        <v>0</v>
      </c>
      <c r="X754" s="362">
        <f>_xlfn.XLOOKUP($A754,'Total project cost for DCs'!$A$4:$A$111,'Total project cost for DCs'!AH$4:AH$111,0,0)*_xlfn.XLOOKUP($A754,Drury_beneficiary_allocation!$A$5:$A$104,Drury_beneficiary_allocation!$I$5:$I$104,0,0)</f>
        <v>0</v>
      </c>
      <c r="Y754" s="362">
        <f>_xlfn.XLOOKUP($A754,'Total project cost for DCs'!$A$4:$A$111,'Total project cost for DCs'!AI$4:AI$111,0,0)*_xlfn.XLOOKUP($A754,Drury_beneficiary_allocation!$A$5:$A$104,Drury_beneficiary_allocation!$I$5:$I$104,0,0)</f>
        <v>0</v>
      </c>
      <c r="Z754" s="362">
        <f>_xlfn.XLOOKUP($A754,'Total project cost for DCs'!$A$4:$A$111,'Total project cost for DCs'!AJ$4:AJ$111,0,0)*_xlfn.XLOOKUP($A754,Drury_beneficiary_allocation!$A$5:$A$104,Drury_beneficiary_allocation!$I$5:$I$104,0,0)</f>
        <v>0</v>
      </c>
      <c r="AA754" s="362">
        <f>_xlfn.XLOOKUP($A754,'Total project cost for DCs'!$A$4:$A$111,'Total project cost for DCs'!AK$4:AK$111,0,0)*_xlfn.XLOOKUP($A754,Drury_beneficiary_allocation!$A$5:$A$104,Drury_beneficiary_allocation!$I$5:$I$104,0,0)</f>
        <v>0</v>
      </c>
      <c r="AB754" s="362">
        <f>_xlfn.XLOOKUP($A754,'Total project cost for DCs'!$A$4:$A$111,'Total project cost for DCs'!AL$4:AL$111,0,0)*_xlfn.XLOOKUP($A754,Drury_beneficiary_allocation!$A$5:$A$104,Drury_beneficiary_allocation!$I$5:$I$104,0,0)</f>
        <v>0</v>
      </c>
      <c r="AC754" s="362">
        <f>_xlfn.XLOOKUP($A754,'Total project cost for DCs'!$A$4:$A$111,'Total project cost for DCs'!AM$4:AM$111,0,0)*_xlfn.XLOOKUP($A754,Drury_beneficiary_allocation!$A$5:$A$104,Drury_beneficiary_allocation!$I$5:$I$104,0,0)</f>
        <v>0</v>
      </c>
      <c r="AD754" s="362">
        <f>_xlfn.XLOOKUP($A754,'Total project cost for DCs'!$A$4:$A$111,'Total project cost for DCs'!AN$4:AN$111,0,0)*_xlfn.XLOOKUP($A754,Drury_beneficiary_allocation!$A$5:$A$104,Drury_beneficiary_allocation!$I$5:$I$104,0,0)</f>
        <v>0</v>
      </c>
      <c r="AE754" s="363">
        <f t="shared" si="105"/>
        <v>0</v>
      </c>
      <c r="AF754" s="349"/>
      <c r="AG754" s="349">
        <f t="shared" si="107"/>
        <v>0</v>
      </c>
      <c r="AH754" s="353">
        <v>0</v>
      </c>
      <c r="AI754" s="354" t="str">
        <f t="shared" si="106"/>
        <v>Collector</v>
      </c>
      <c r="AJ754" s="349"/>
      <c r="AK754" s="349"/>
      <c r="AL754" s="355">
        <f>_xlfn.XLOOKUP(A754,'P1 Date Adjustment'!B:B,'P1 Date Adjustment'!F:F,"not found",0)</f>
        <v>2033</v>
      </c>
      <c r="AM754" s="349">
        <f t="shared" si="108"/>
        <v>0</v>
      </c>
    </row>
    <row r="755" spans="1:39" ht="30" x14ac:dyDescent="0.25">
      <c r="A755" s="129" t="s">
        <v>224</v>
      </c>
      <c r="B755" s="358" t="s">
        <v>225</v>
      </c>
      <c r="C755" s="358" t="str">
        <f>_xlfn.XLOOKUP($A755,'Total project cost for DCs'!A:A,'Total project cost for DCs'!C:C,"Not found",0)</f>
        <v>2-lane urban- new 2-lane arterial with active modes on both sides + intersection improvements (TDM)</v>
      </c>
      <c r="D755" s="355" t="s">
        <v>155</v>
      </c>
      <c r="E755" s="355" t="s">
        <v>227</v>
      </c>
      <c r="H755" s="355" t="s">
        <v>834</v>
      </c>
      <c r="I755" s="359">
        <f>_xlfn.XLOOKUP($H755,DC_growth_AGS!$A$665:$A$673,DC_growth_AGS!$O$665:$O$673,"Not found",0)</f>
        <v>0.28732391634818177</v>
      </c>
      <c r="J755" s="355">
        <v>2029</v>
      </c>
      <c r="K755" s="362">
        <f>_xlfn.XLOOKUP($A755,'Total project cost for DCs'!$A$4:$A$111,'Total project cost for DCs'!U$4:U$111,0,0)*_xlfn.XLOOKUP($A755,Drury_beneficiary_allocation!$A$5:$A$104,Drury_beneficiary_allocation!$I$5:$I$104,0,0)</f>
        <v>0</v>
      </c>
      <c r="L755" s="362">
        <f>_xlfn.XLOOKUP($A755,'Total project cost for DCs'!$A$4:$A$111,'Total project cost for DCs'!V$4:V$111,0,0)*_xlfn.XLOOKUP($A755,Drury_beneficiary_allocation!$A$5:$A$104,Drury_beneficiary_allocation!$I$5:$I$104,0,0)</f>
        <v>0</v>
      </c>
      <c r="M755" s="362">
        <f>_xlfn.XLOOKUP($A755,'Total project cost for DCs'!$A$4:$A$111,'Total project cost for DCs'!W$4:W$111,0,0)*_xlfn.XLOOKUP($A755,Drury_beneficiary_allocation!$A$5:$A$104,Drury_beneficiary_allocation!$I$5:$I$104,0,0)</f>
        <v>0</v>
      </c>
      <c r="N755" s="362">
        <f>_xlfn.XLOOKUP($A755,'Total project cost for DCs'!$A$4:$A$111,'Total project cost for DCs'!X$4:X$111,0,0)*_xlfn.XLOOKUP($A755,Drury_beneficiary_allocation!$A$5:$A$104,Drury_beneficiary_allocation!$I$5:$I$104,0,0)</f>
        <v>0</v>
      </c>
      <c r="O755" s="362">
        <f>_xlfn.XLOOKUP($A755,'Total project cost for DCs'!$A$4:$A$111,'Total project cost for DCs'!Y$4:Y$111,0,0)*_xlfn.XLOOKUP($A755,Drury_beneficiary_allocation!$A$5:$A$104,Drury_beneficiary_allocation!$I$5:$I$104,0,0)</f>
        <v>0</v>
      </c>
      <c r="P755" s="362">
        <f>_xlfn.XLOOKUP($A755,'Total project cost for DCs'!$A$4:$A$111,'Total project cost for DCs'!Z$4:Z$111,0,0)*_xlfn.XLOOKUP($A755,Drury_beneficiary_allocation!$A$5:$A$104,Drury_beneficiary_allocation!$I$5:$I$104,0,0)</f>
        <v>0</v>
      </c>
      <c r="Q755" s="362">
        <f>_xlfn.XLOOKUP($A755,'Total project cost for DCs'!$A$4:$A$111,'Total project cost for DCs'!AA$4:AA$111,0,0)*_xlfn.XLOOKUP($A755,Drury_beneficiary_allocation!$A$5:$A$104,Drury_beneficiary_allocation!$I$5:$I$104,0,0)</f>
        <v>0</v>
      </c>
      <c r="R755" s="362">
        <f>_xlfn.XLOOKUP($A755,'Total project cost for DCs'!$A$4:$A$111,'Total project cost for DCs'!AB$4:AB$111,0,0)*_xlfn.XLOOKUP($A755,Drury_beneficiary_allocation!$A$5:$A$104,Drury_beneficiary_allocation!$I$5:$I$104,0,0)</f>
        <v>0</v>
      </c>
      <c r="S755" s="362">
        <f>_xlfn.XLOOKUP($A755,'Total project cost for DCs'!$A$4:$A$111,'Total project cost for DCs'!AC$4:AC$111,0,0)*_xlfn.XLOOKUP($A755,Drury_beneficiary_allocation!$A$5:$A$104,Drury_beneficiary_allocation!$I$5:$I$104,0,0)</f>
        <v>0</v>
      </c>
      <c r="T755" s="362">
        <f>_xlfn.XLOOKUP($A755,'Total project cost for DCs'!$A$4:$A$111,'Total project cost for DCs'!AD$4:AD$111,0,0)*_xlfn.XLOOKUP($A755,Drury_beneficiary_allocation!$A$5:$A$104,Drury_beneficiary_allocation!$I$5:$I$104,0,0)</f>
        <v>0</v>
      </c>
      <c r="U755" s="362">
        <f>_xlfn.XLOOKUP($A755,'Total project cost for DCs'!$A$4:$A$111,'Total project cost for DCs'!AE$4:AE$111,0,0)*_xlfn.XLOOKUP($A755,Drury_beneficiary_allocation!$A$5:$A$104,Drury_beneficiary_allocation!$I$5:$I$104,0,0)</f>
        <v>0</v>
      </c>
      <c r="V755" s="362">
        <f>_xlfn.XLOOKUP($A755,'Total project cost for DCs'!$A$4:$A$111,'Total project cost for DCs'!AF$4:AF$111,0,0)*_xlfn.XLOOKUP($A755,Drury_beneficiary_allocation!$A$5:$A$104,Drury_beneficiary_allocation!$I$5:$I$104,0,0)</f>
        <v>0</v>
      </c>
      <c r="W755" s="362">
        <f>_xlfn.XLOOKUP($A755,'Total project cost for DCs'!$A$4:$A$111,'Total project cost for DCs'!AG$4:AG$111,0,0)*_xlfn.XLOOKUP($A755,Drury_beneficiary_allocation!$A$5:$A$104,Drury_beneficiary_allocation!$I$5:$I$104,0,0)</f>
        <v>0</v>
      </c>
      <c r="X755" s="362">
        <f>_xlfn.XLOOKUP($A755,'Total project cost for DCs'!$A$4:$A$111,'Total project cost for DCs'!AH$4:AH$111,0,0)*_xlfn.XLOOKUP($A755,Drury_beneficiary_allocation!$A$5:$A$104,Drury_beneficiary_allocation!$I$5:$I$104,0,0)</f>
        <v>0</v>
      </c>
      <c r="Y755" s="362">
        <f>_xlfn.XLOOKUP($A755,'Total project cost for DCs'!$A$4:$A$111,'Total project cost for DCs'!AI$4:AI$111,0,0)*_xlfn.XLOOKUP($A755,Drury_beneficiary_allocation!$A$5:$A$104,Drury_beneficiary_allocation!$I$5:$I$104,0,0)</f>
        <v>0</v>
      </c>
      <c r="Z755" s="362">
        <f>_xlfn.XLOOKUP($A755,'Total project cost for DCs'!$A$4:$A$111,'Total project cost for DCs'!AJ$4:AJ$111,0,0)*_xlfn.XLOOKUP($A755,Drury_beneficiary_allocation!$A$5:$A$104,Drury_beneficiary_allocation!$I$5:$I$104,0,0)</f>
        <v>0</v>
      </c>
      <c r="AA755" s="362">
        <f>_xlfn.XLOOKUP($A755,'Total project cost for DCs'!$A$4:$A$111,'Total project cost for DCs'!AK$4:AK$111,0,0)*_xlfn.XLOOKUP($A755,Drury_beneficiary_allocation!$A$5:$A$104,Drury_beneficiary_allocation!$I$5:$I$104,0,0)</f>
        <v>0</v>
      </c>
      <c r="AB755" s="362">
        <f>_xlfn.XLOOKUP($A755,'Total project cost for DCs'!$A$4:$A$111,'Total project cost for DCs'!AL$4:AL$111,0,0)*_xlfn.XLOOKUP($A755,Drury_beneficiary_allocation!$A$5:$A$104,Drury_beneficiary_allocation!$I$5:$I$104,0,0)</f>
        <v>0</v>
      </c>
      <c r="AC755" s="362">
        <f>_xlfn.XLOOKUP($A755,'Total project cost for DCs'!$A$4:$A$111,'Total project cost for DCs'!AM$4:AM$111,0,0)*_xlfn.XLOOKUP($A755,Drury_beneficiary_allocation!$A$5:$A$104,Drury_beneficiary_allocation!$I$5:$I$104,0,0)</f>
        <v>0</v>
      </c>
      <c r="AD755" s="362">
        <f>_xlfn.XLOOKUP($A755,'Total project cost for DCs'!$A$4:$A$111,'Total project cost for DCs'!AN$4:AN$111,0,0)*_xlfn.XLOOKUP($A755,Drury_beneficiary_allocation!$A$5:$A$104,Drury_beneficiary_allocation!$I$5:$I$104,0,0)</f>
        <v>0</v>
      </c>
      <c r="AE755" s="363">
        <f t="shared" si="105"/>
        <v>0</v>
      </c>
      <c r="AF755" s="349"/>
      <c r="AG755" s="349">
        <f t="shared" si="107"/>
        <v>0</v>
      </c>
      <c r="AH755" s="353">
        <v>0</v>
      </c>
      <c r="AI755" s="354" t="str">
        <f t="shared" si="106"/>
        <v>Arterial</v>
      </c>
      <c r="AJ755" s="349"/>
      <c r="AK755" s="349"/>
      <c r="AL755" s="355">
        <f>_xlfn.XLOOKUP(A755,'P1 Date Adjustment'!B:B,'P1 Date Adjustment'!F:F,"not found",0)</f>
        <v>2029</v>
      </c>
      <c r="AM755" s="349">
        <f t="shared" si="108"/>
        <v>0</v>
      </c>
    </row>
    <row r="756" spans="1:39" ht="30" x14ac:dyDescent="0.25">
      <c r="A756" s="129" t="s">
        <v>228</v>
      </c>
      <c r="B756" s="358" t="s">
        <v>229</v>
      </c>
      <c r="C756" s="358" t="str">
        <f>_xlfn.XLOOKUP($A756,'Total project cost for DCs'!A:A,'Total project cost for DCs'!C:C,"Not found",0)</f>
        <v>4-lane urban- upgrade 2-lane arterial with SGA design + intersection improvements (TDM)</v>
      </c>
      <c r="D756" s="355" t="s">
        <v>155</v>
      </c>
      <c r="E756" s="355" t="s">
        <v>231</v>
      </c>
      <c r="H756" s="355" t="s">
        <v>834</v>
      </c>
      <c r="I756" s="359">
        <f>_xlfn.XLOOKUP($H756,DC_growth_AGS!$A$665:$A$673,DC_growth_AGS!$O$665:$O$673,"Not found",0)</f>
        <v>0.28732391634818177</v>
      </c>
      <c r="J756" s="355">
        <v>2050</v>
      </c>
      <c r="K756" s="362">
        <f>_xlfn.XLOOKUP($A756,'Total project cost for DCs'!$A$4:$A$111,'Total project cost for DCs'!U$4:U$111,0,0)*_xlfn.XLOOKUP($A756,Drury_beneficiary_allocation!$A$5:$A$104,Drury_beneficiary_allocation!$I$5:$I$104,0,0)</f>
        <v>0</v>
      </c>
      <c r="L756" s="362">
        <f>_xlfn.XLOOKUP($A756,'Total project cost for DCs'!$A$4:$A$111,'Total project cost for DCs'!V$4:V$111,0,0)*_xlfn.XLOOKUP($A756,Drury_beneficiary_allocation!$A$5:$A$104,Drury_beneficiary_allocation!$I$5:$I$104,0,0)</f>
        <v>0</v>
      </c>
      <c r="M756" s="362">
        <f>_xlfn.XLOOKUP($A756,'Total project cost for DCs'!$A$4:$A$111,'Total project cost for DCs'!W$4:W$111,0,0)*_xlfn.XLOOKUP($A756,Drury_beneficiary_allocation!$A$5:$A$104,Drury_beneficiary_allocation!$I$5:$I$104,0,0)</f>
        <v>0</v>
      </c>
      <c r="N756" s="362">
        <f>_xlfn.XLOOKUP($A756,'Total project cost for DCs'!$A$4:$A$111,'Total project cost for DCs'!X$4:X$111,0,0)*_xlfn.XLOOKUP($A756,Drury_beneficiary_allocation!$A$5:$A$104,Drury_beneficiary_allocation!$I$5:$I$104,0,0)</f>
        <v>0</v>
      </c>
      <c r="O756" s="362">
        <f>_xlfn.XLOOKUP($A756,'Total project cost for DCs'!$A$4:$A$111,'Total project cost for DCs'!Y$4:Y$111,0,0)*_xlfn.XLOOKUP($A756,Drury_beneficiary_allocation!$A$5:$A$104,Drury_beneficiary_allocation!$I$5:$I$104,0,0)</f>
        <v>0</v>
      </c>
      <c r="P756" s="362">
        <f>_xlfn.XLOOKUP($A756,'Total project cost for DCs'!$A$4:$A$111,'Total project cost for DCs'!Z$4:Z$111,0,0)*_xlfn.XLOOKUP($A756,Drury_beneficiary_allocation!$A$5:$A$104,Drury_beneficiary_allocation!$I$5:$I$104,0,0)</f>
        <v>0</v>
      </c>
      <c r="Q756" s="362">
        <f>_xlfn.XLOOKUP($A756,'Total project cost for DCs'!$A$4:$A$111,'Total project cost for DCs'!AA$4:AA$111,0,0)*_xlfn.XLOOKUP($A756,Drury_beneficiary_allocation!$A$5:$A$104,Drury_beneficiary_allocation!$I$5:$I$104,0,0)</f>
        <v>0</v>
      </c>
      <c r="R756" s="362">
        <f>_xlfn.XLOOKUP($A756,'Total project cost for DCs'!$A$4:$A$111,'Total project cost for DCs'!AB$4:AB$111,0,0)*_xlfn.XLOOKUP($A756,Drury_beneficiary_allocation!$A$5:$A$104,Drury_beneficiary_allocation!$I$5:$I$104,0,0)</f>
        <v>0</v>
      </c>
      <c r="S756" s="362">
        <f>_xlfn.XLOOKUP($A756,'Total project cost for DCs'!$A$4:$A$111,'Total project cost for DCs'!AC$4:AC$111,0,0)*_xlfn.XLOOKUP($A756,Drury_beneficiary_allocation!$A$5:$A$104,Drury_beneficiary_allocation!$I$5:$I$104,0,0)</f>
        <v>0</v>
      </c>
      <c r="T756" s="362">
        <f>_xlfn.XLOOKUP($A756,'Total project cost for DCs'!$A$4:$A$111,'Total project cost for DCs'!AD$4:AD$111,0,0)*_xlfn.XLOOKUP($A756,Drury_beneficiary_allocation!$A$5:$A$104,Drury_beneficiary_allocation!$I$5:$I$104,0,0)</f>
        <v>0</v>
      </c>
      <c r="U756" s="362">
        <f>_xlfn.XLOOKUP($A756,'Total project cost for DCs'!$A$4:$A$111,'Total project cost for DCs'!AE$4:AE$111,0,0)*_xlfn.XLOOKUP($A756,Drury_beneficiary_allocation!$A$5:$A$104,Drury_beneficiary_allocation!$I$5:$I$104,0,0)</f>
        <v>0</v>
      </c>
      <c r="V756" s="362">
        <f>_xlfn.XLOOKUP($A756,'Total project cost for DCs'!$A$4:$A$111,'Total project cost for DCs'!AF$4:AF$111,0,0)*_xlfn.XLOOKUP($A756,Drury_beneficiary_allocation!$A$5:$A$104,Drury_beneficiary_allocation!$I$5:$I$104,0,0)</f>
        <v>0</v>
      </c>
      <c r="W756" s="362">
        <f>_xlfn.XLOOKUP($A756,'Total project cost for DCs'!$A$4:$A$111,'Total project cost for DCs'!AG$4:AG$111,0,0)*_xlfn.XLOOKUP($A756,Drury_beneficiary_allocation!$A$5:$A$104,Drury_beneficiary_allocation!$I$5:$I$104,0,0)</f>
        <v>0</v>
      </c>
      <c r="X756" s="362">
        <f>_xlfn.XLOOKUP($A756,'Total project cost for DCs'!$A$4:$A$111,'Total project cost for DCs'!AH$4:AH$111,0,0)*_xlfn.XLOOKUP($A756,Drury_beneficiary_allocation!$A$5:$A$104,Drury_beneficiary_allocation!$I$5:$I$104,0,0)</f>
        <v>0</v>
      </c>
      <c r="Y756" s="362">
        <f>_xlfn.XLOOKUP($A756,'Total project cost for DCs'!$A$4:$A$111,'Total project cost for DCs'!AI$4:AI$111,0,0)*_xlfn.XLOOKUP($A756,Drury_beneficiary_allocation!$A$5:$A$104,Drury_beneficiary_allocation!$I$5:$I$104,0,0)</f>
        <v>58064.608982576501</v>
      </c>
      <c r="Z756" s="362">
        <f>_xlfn.XLOOKUP($A756,'Total project cost for DCs'!$A$4:$A$111,'Total project cost for DCs'!AJ$4:AJ$111,0,0)*_xlfn.XLOOKUP($A756,Drury_beneficiary_allocation!$A$5:$A$104,Drury_beneficiary_allocation!$I$5:$I$104,0,0)</f>
        <v>593203.88116845139</v>
      </c>
      <c r="AA756" s="362">
        <f>_xlfn.XLOOKUP($A756,'Total project cost for DCs'!$A$4:$A$111,'Total project cost for DCs'!AK$4:AK$111,0,0)*_xlfn.XLOOKUP($A756,Drury_beneficiary_allocation!$A$5:$A$104,Drury_beneficiary_allocation!$I$5:$I$104,0,0)</f>
        <v>0</v>
      </c>
      <c r="AB756" s="362">
        <f>_xlfn.XLOOKUP($A756,'Total project cost for DCs'!$A$4:$A$111,'Total project cost for DCs'!AL$4:AL$111,0,0)*_xlfn.XLOOKUP($A756,Drury_beneficiary_allocation!$A$5:$A$104,Drury_beneficiary_allocation!$I$5:$I$104,0,0)</f>
        <v>0</v>
      </c>
      <c r="AC756" s="362">
        <f>_xlfn.XLOOKUP($A756,'Total project cost for DCs'!$A$4:$A$111,'Total project cost for DCs'!AM$4:AM$111,0,0)*_xlfn.XLOOKUP($A756,Drury_beneficiary_allocation!$A$5:$A$104,Drury_beneficiary_allocation!$I$5:$I$104,0,0)</f>
        <v>0</v>
      </c>
      <c r="AD756" s="362">
        <f>_xlfn.XLOOKUP($A756,'Total project cost for DCs'!$A$4:$A$111,'Total project cost for DCs'!AN$4:AN$111,0,0)*_xlfn.XLOOKUP($A756,Drury_beneficiary_allocation!$A$5:$A$104,Drury_beneficiary_allocation!$I$5:$I$104,0,0)</f>
        <v>0</v>
      </c>
      <c r="AE756" s="363">
        <f t="shared" si="105"/>
        <v>651268.49015102792</v>
      </c>
      <c r="AF756" s="349"/>
      <c r="AG756" s="349">
        <f t="shared" si="107"/>
        <v>651268.49015102792</v>
      </c>
      <c r="AH756" s="353">
        <v>0</v>
      </c>
      <c r="AI756" s="354" t="str">
        <f t="shared" si="106"/>
        <v>Arterial</v>
      </c>
      <c r="AJ756" s="349"/>
      <c r="AK756" s="349"/>
      <c r="AL756" s="355">
        <f>_xlfn.XLOOKUP(A756,'P1 Date Adjustment'!B:B,'P1 Date Adjustment'!F:F,"not found",0)</f>
        <v>2050</v>
      </c>
      <c r="AM756" s="349">
        <f t="shared" si="108"/>
        <v>187125.01318436058</v>
      </c>
    </row>
    <row r="757" spans="1:39" ht="45" x14ac:dyDescent="0.25">
      <c r="A757" s="129" t="s">
        <v>234</v>
      </c>
      <c r="B757" s="358" t="s">
        <v>235</v>
      </c>
      <c r="C757" s="358" t="str">
        <f>_xlfn.XLOOKUP($A757,'Total project cost for DCs'!A:A,'Total project cost for DCs'!C:C,"Not found",0)</f>
        <v>2-lane urban (New Road connection to Quarry Road with active modes on both sides + intersection improvements)</v>
      </c>
      <c r="D757" s="355" t="s">
        <v>155</v>
      </c>
      <c r="E757" s="355" t="s">
        <v>223</v>
      </c>
      <c r="H757" s="355" t="s">
        <v>834</v>
      </c>
      <c r="I757" s="359">
        <f>_xlfn.XLOOKUP($H757,DC_growth_AGS!$A$665:$A$673,DC_growth_AGS!$O$665:$O$673,"Not found",0)</f>
        <v>0.28732391634818177</v>
      </c>
      <c r="J757" s="355">
        <v>2035</v>
      </c>
      <c r="K757" s="362">
        <f>_xlfn.XLOOKUP($A757,'Total project cost for DCs'!$A$4:$A$111,'Total project cost for DCs'!U$4:U$111,0,0)*_xlfn.XLOOKUP($A757,Drury_beneficiary_allocation!$A$5:$A$104,Drury_beneficiary_allocation!$I$5:$I$104,0,0)</f>
        <v>1536047.5553564411</v>
      </c>
      <c r="L757" s="362">
        <f>_xlfn.XLOOKUP($A757,'Total project cost for DCs'!$A$4:$A$111,'Total project cost for DCs'!V$4:V$111,0,0)*_xlfn.XLOOKUP($A757,Drury_beneficiary_allocation!$A$5:$A$104,Drury_beneficiary_allocation!$I$5:$I$104,0,0)</f>
        <v>85345.80796964356</v>
      </c>
      <c r="M757" s="362">
        <f>_xlfn.XLOOKUP($A757,'Total project cost for DCs'!$A$4:$A$111,'Total project cost for DCs'!W$4:W$111,0,0)*_xlfn.XLOOKUP($A757,Drury_beneficiary_allocation!$A$5:$A$104,Drury_beneficiary_allocation!$I$5:$I$104,0,0)</f>
        <v>871916.05034732493</v>
      </c>
      <c r="N757" s="362">
        <f>_xlfn.XLOOKUP($A757,'Total project cost for DCs'!$A$4:$A$111,'Total project cost for DCs'!X$4:X$111,0,0)*_xlfn.XLOOKUP($A757,Drury_beneficiary_allocation!$A$5:$A$104,Drury_beneficiary_allocation!$I$5:$I$104,0,0)</f>
        <v>0</v>
      </c>
      <c r="O757" s="362">
        <f>_xlfn.XLOOKUP($A757,'Total project cost for DCs'!$A$4:$A$111,'Total project cost for DCs'!Y$4:Y$111,0,0)*_xlfn.XLOOKUP($A757,Drury_beneficiary_allocation!$A$5:$A$104,Drury_beneficiary_allocation!$I$5:$I$104,0,0)</f>
        <v>0</v>
      </c>
      <c r="P757" s="362">
        <f>_xlfn.XLOOKUP($A757,'Total project cost for DCs'!$A$4:$A$111,'Total project cost for DCs'!Z$4:Z$111,0,0)*_xlfn.XLOOKUP($A757,Drury_beneficiary_allocation!$A$5:$A$104,Drury_beneficiary_allocation!$I$5:$I$104,0,0)</f>
        <v>0</v>
      </c>
      <c r="Q757" s="362">
        <f>_xlfn.XLOOKUP($A757,'Total project cost for DCs'!$A$4:$A$111,'Total project cost for DCs'!AA$4:AA$111,0,0)*_xlfn.XLOOKUP($A757,Drury_beneficiary_allocation!$A$5:$A$104,Drury_beneficiary_allocation!$I$5:$I$104,0,0)</f>
        <v>0</v>
      </c>
      <c r="R757" s="362">
        <f>_xlfn.XLOOKUP($A757,'Total project cost for DCs'!$A$4:$A$111,'Total project cost for DCs'!AB$4:AB$111,0,0)*_xlfn.XLOOKUP($A757,Drury_beneficiary_allocation!$A$5:$A$104,Drury_beneficiary_allocation!$I$5:$I$104,0,0)</f>
        <v>0</v>
      </c>
      <c r="S757" s="362">
        <f>_xlfn.XLOOKUP($A757,'Total project cost for DCs'!$A$4:$A$111,'Total project cost for DCs'!AC$4:AC$111,0,0)*_xlfn.XLOOKUP($A757,Drury_beneficiary_allocation!$A$5:$A$104,Drury_beneficiary_allocation!$I$5:$I$104,0,0)</f>
        <v>0</v>
      </c>
      <c r="T757" s="362">
        <f>_xlfn.XLOOKUP($A757,'Total project cost for DCs'!$A$4:$A$111,'Total project cost for DCs'!AD$4:AD$111,0,0)*_xlfn.XLOOKUP($A757,Drury_beneficiary_allocation!$A$5:$A$104,Drury_beneficiary_allocation!$I$5:$I$104,0,0)</f>
        <v>0</v>
      </c>
      <c r="U757" s="362">
        <f>_xlfn.XLOOKUP($A757,'Total project cost for DCs'!$A$4:$A$111,'Total project cost for DCs'!AE$4:AE$111,0,0)*_xlfn.XLOOKUP($A757,Drury_beneficiary_allocation!$A$5:$A$104,Drury_beneficiary_allocation!$I$5:$I$104,0,0)</f>
        <v>0</v>
      </c>
      <c r="V757" s="362">
        <f>_xlfn.XLOOKUP($A757,'Total project cost for DCs'!$A$4:$A$111,'Total project cost for DCs'!AF$4:AF$111,0,0)*_xlfn.XLOOKUP($A757,Drury_beneficiary_allocation!$A$5:$A$104,Drury_beneficiary_allocation!$I$5:$I$104,0,0)</f>
        <v>0</v>
      </c>
      <c r="W757" s="362">
        <f>_xlfn.XLOOKUP($A757,'Total project cost for DCs'!$A$4:$A$111,'Total project cost for DCs'!AG$4:AG$111,0,0)*_xlfn.XLOOKUP($A757,Drury_beneficiary_allocation!$A$5:$A$104,Drury_beneficiary_allocation!$I$5:$I$104,0,0)</f>
        <v>0</v>
      </c>
      <c r="X757" s="362">
        <f>_xlfn.XLOOKUP($A757,'Total project cost for DCs'!$A$4:$A$111,'Total project cost for DCs'!AH$4:AH$111,0,0)*_xlfn.XLOOKUP($A757,Drury_beneficiary_allocation!$A$5:$A$104,Drury_beneficiary_allocation!$I$5:$I$104,0,0)</f>
        <v>0</v>
      </c>
      <c r="Y757" s="362">
        <f>_xlfn.XLOOKUP($A757,'Total project cost for DCs'!$A$4:$A$111,'Total project cost for DCs'!AI$4:AI$111,0,0)*_xlfn.XLOOKUP($A757,Drury_beneficiary_allocation!$A$5:$A$104,Drury_beneficiary_allocation!$I$5:$I$104,0,0)</f>
        <v>0</v>
      </c>
      <c r="Z757" s="362">
        <f>_xlfn.XLOOKUP($A757,'Total project cost for DCs'!$A$4:$A$111,'Total project cost for DCs'!AJ$4:AJ$111,0,0)*_xlfn.XLOOKUP($A757,Drury_beneficiary_allocation!$A$5:$A$104,Drury_beneficiary_allocation!$I$5:$I$104,0,0)</f>
        <v>0</v>
      </c>
      <c r="AA757" s="362">
        <f>_xlfn.XLOOKUP($A757,'Total project cost for DCs'!$A$4:$A$111,'Total project cost for DCs'!AK$4:AK$111,0,0)*_xlfn.XLOOKUP($A757,Drury_beneficiary_allocation!$A$5:$A$104,Drury_beneficiary_allocation!$I$5:$I$104,0,0)</f>
        <v>0</v>
      </c>
      <c r="AB757" s="362">
        <f>_xlfn.XLOOKUP($A757,'Total project cost for DCs'!$A$4:$A$111,'Total project cost for DCs'!AL$4:AL$111,0,0)*_xlfn.XLOOKUP($A757,Drury_beneficiary_allocation!$A$5:$A$104,Drury_beneficiary_allocation!$I$5:$I$104,0,0)</f>
        <v>0</v>
      </c>
      <c r="AC757" s="362">
        <f>_xlfn.XLOOKUP($A757,'Total project cost for DCs'!$A$4:$A$111,'Total project cost for DCs'!AM$4:AM$111,0,0)*_xlfn.XLOOKUP($A757,Drury_beneficiary_allocation!$A$5:$A$104,Drury_beneficiary_allocation!$I$5:$I$104,0,0)</f>
        <v>0</v>
      </c>
      <c r="AD757" s="362">
        <f>_xlfn.XLOOKUP($A757,'Total project cost for DCs'!$A$4:$A$111,'Total project cost for DCs'!AN$4:AN$111,0,0)*_xlfn.XLOOKUP($A757,Drury_beneficiary_allocation!$A$5:$A$104,Drury_beneficiary_allocation!$I$5:$I$104,0,0)</f>
        <v>0</v>
      </c>
      <c r="AE757" s="363">
        <f t="shared" si="105"/>
        <v>2493309.4136734093</v>
      </c>
      <c r="AF757" s="349"/>
      <c r="AG757" s="349">
        <f t="shared" si="107"/>
        <v>2493309.4136734093</v>
      </c>
      <c r="AH757" s="353">
        <v>0</v>
      </c>
      <c r="AI757" s="354" t="str">
        <f t="shared" si="106"/>
        <v>Collector</v>
      </c>
      <c r="AJ757" s="349"/>
      <c r="AK757" s="349"/>
      <c r="AL757" s="355">
        <f>_xlfn.XLOOKUP(A757,'P1 Date Adjustment'!B:B,'P1 Date Adjustment'!F:F,"not found",0)</f>
        <v>2035</v>
      </c>
      <c r="AM757" s="349">
        <f t="shared" si="108"/>
        <v>716387.42540443281</v>
      </c>
    </row>
    <row r="758" spans="1:39" ht="30" x14ac:dyDescent="0.25">
      <c r="A758" s="129" t="s">
        <v>237</v>
      </c>
      <c r="B758" s="358" t="s">
        <v>238</v>
      </c>
      <c r="C758" s="358" t="str">
        <f>_xlfn.XLOOKUP($A758,'Total project cost for DCs'!A:A,'Total project cost for DCs'!C:C,"Not found",0)</f>
        <v>2-lane urban (upgrade existing road layout with active modes on both sides + intersection improvements)</v>
      </c>
      <c r="D758" s="355" t="s">
        <v>155</v>
      </c>
      <c r="E758" s="355" t="s">
        <v>199</v>
      </c>
      <c r="H758" s="355" t="s">
        <v>834</v>
      </c>
      <c r="I758" s="359">
        <f>_xlfn.XLOOKUP($H758,DC_growth_AGS!$A$665:$A$673,DC_growth_AGS!$O$665:$O$673,"Not found",0)</f>
        <v>0.28732391634818177</v>
      </c>
      <c r="J758" s="355">
        <v>2033</v>
      </c>
      <c r="K758" s="362">
        <f>_xlfn.XLOOKUP($A758,'Total project cost for DCs'!$A$4:$A$111,'Total project cost for DCs'!U$4:U$111,0,0)*_xlfn.XLOOKUP($A758,Drury_beneficiary_allocation!$A$5:$A$104,Drury_beneficiary_allocation!$I$5:$I$104,0,0)</f>
        <v>7681.3983889499141</v>
      </c>
      <c r="L758" s="362">
        <f>_xlfn.XLOOKUP($A758,'Total project cost for DCs'!$A$4:$A$111,'Total project cost for DCs'!V$4:V$111,0,0)*_xlfn.XLOOKUP($A758,Drury_beneficiary_allocation!$A$5:$A$104,Drury_beneficiary_allocation!$I$5:$I$104,0,0)</f>
        <v>78475.260868345664</v>
      </c>
      <c r="M758" s="362">
        <f>_xlfn.XLOOKUP($A758,'Total project cost for DCs'!$A$4:$A$111,'Total project cost for DCs'!W$4:W$111,0,0)*_xlfn.XLOOKUP($A758,Drury_beneficiary_allocation!$A$5:$A$104,Drury_beneficiary_allocation!$I$5:$I$104,0,0)</f>
        <v>0</v>
      </c>
      <c r="N758" s="362">
        <f>_xlfn.XLOOKUP($A758,'Total project cost for DCs'!$A$4:$A$111,'Total project cost for DCs'!X$4:X$111,0,0)*_xlfn.XLOOKUP($A758,Drury_beneficiary_allocation!$A$5:$A$104,Drury_beneficiary_allocation!$I$5:$I$104,0,0)</f>
        <v>0</v>
      </c>
      <c r="O758" s="362">
        <f>_xlfn.XLOOKUP($A758,'Total project cost for DCs'!$A$4:$A$111,'Total project cost for DCs'!Y$4:Y$111,0,0)*_xlfn.XLOOKUP($A758,Drury_beneficiary_allocation!$A$5:$A$104,Drury_beneficiary_allocation!$I$5:$I$104,0,0)</f>
        <v>0</v>
      </c>
      <c r="P758" s="362">
        <f>_xlfn.XLOOKUP($A758,'Total project cost for DCs'!$A$4:$A$111,'Total project cost for DCs'!Z$4:Z$111,0,0)*_xlfn.XLOOKUP($A758,Drury_beneficiary_allocation!$A$5:$A$104,Drury_beneficiary_allocation!$I$5:$I$104,0,0)</f>
        <v>0</v>
      </c>
      <c r="Q758" s="362">
        <f>_xlfn.XLOOKUP($A758,'Total project cost for DCs'!$A$4:$A$111,'Total project cost for DCs'!AA$4:AA$111,0,0)*_xlfn.XLOOKUP($A758,Drury_beneficiary_allocation!$A$5:$A$104,Drury_beneficiary_allocation!$I$5:$I$104,0,0)</f>
        <v>0</v>
      </c>
      <c r="R758" s="362">
        <f>_xlfn.XLOOKUP($A758,'Total project cost for DCs'!$A$4:$A$111,'Total project cost for DCs'!AB$4:AB$111,0,0)*_xlfn.XLOOKUP($A758,Drury_beneficiary_allocation!$A$5:$A$104,Drury_beneficiary_allocation!$I$5:$I$104,0,0)</f>
        <v>0</v>
      </c>
      <c r="S758" s="362">
        <f>_xlfn.XLOOKUP($A758,'Total project cost for DCs'!$A$4:$A$111,'Total project cost for DCs'!AC$4:AC$111,0,0)*_xlfn.XLOOKUP($A758,Drury_beneficiary_allocation!$A$5:$A$104,Drury_beneficiary_allocation!$I$5:$I$104,0,0)</f>
        <v>0</v>
      </c>
      <c r="T758" s="362">
        <f>_xlfn.XLOOKUP($A758,'Total project cost for DCs'!$A$4:$A$111,'Total project cost for DCs'!AD$4:AD$111,0,0)*_xlfn.XLOOKUP($A758,Drury_beneficiary_allocation!$A$5:$A$104,Drury_beneficiary_allocation!$I$5:$I$104,0,0)</f>
        <v>0</v>
      </c>
      <c r="U758" s="362">
        <f>_xlfn.XLOOKUP($A758,'Total project cost for DCs'!$A$4:$A$111,'Total project cost for DCs'!AE$4:AE$111,0,0)*_xlfn.XLOOKUP($A758,Drury_beneficiary_allocation!$A$5:$A$104,Drury_beneficiary_allocation!$I$5:$I$104,0,0)</f>
        <v>0</v>
      </c>
      <c r="V758" s="362">
        <f>_xlfn.XLOOKUP($A758,'Total project cost for DCs'!$A$4:$A$111,'Total project cost for DCs'!AF$4:AF$111,0,0)*_xlfn.XLOOKUP($A758,Drury_beneficiary_allocation!$A$5:$A$104,Drury_beneficiary_allocation!$I$5:$I$104,0,0)</f>
        <v>0</v>
      </c>
      <c r="W758" s="362">
        <f>_xlfn.XLOOKUP($A758,'Total project cost for DCs'!$A$4:$A$111,'Total project cost for DCs'!AG$4:AG$111,0,0)*_xlfn.XLOOKUP($A758,Drury_beneficiary_allocation!$A$5:$A$104,Drury_beneficiary_allocation!$I$5:$I$104,0,0)</f>
        <v>0</v>
      </c>
      <c r="X758" s="362">
        <f>_xlfn.XLOOKUP($A758,'Total project cost for DCs'!$A$4:$A$111,'Total project cost for DCs'!AH$4:AH$111,0,0)*_xlfn.XLOOKUP($A758,Drury_beneficiary_allocation!$A$5:$A$104,Drury_beneficiary_allocation!$I$5:$I$104,0,0)</f>
        <v>0</v>
      </c>
      <c r="Y758" s="362">
        <f>_xlfn.XLOOKUP($A758,'Total project cost for DCs'!$A$4:$A$111,'Total project cost for DCs'!AI$4:AI$111,0,0)*_xlfn.XLOOKUP($A758,Drury_beneficiary_allocation!$A$5:$A$104,Drury_beneficiary_allocation!$I$5:$I$104,0,0)</f>
        <v>0</v>
      </c>
      <c r="Z758" s="362">
        <f>_xlfn.XLOOKUP($A758,'Total project cost for DCs'!$A$4:$A$111,'Total project cost for DCs'!AJ$4:AJ$111,0,0)*_xlfn.XLOOKUP($A758,Drury_beneficiary_allocation!$A$5:$A$104,Drury_beneficiary_allocation!$I$5:$I$104,0,0)</f>
        <v>0</v>
      </c>
      <c r="AA758" s="362">
        <f>_xlfn.XLOOKUP($A758,'Total project cost for DCs'!$A$4:$A$111,'Total project cost for DCs'!AK$4:AK$111,0,0)*_xlfn.XLOOKUP($A758,Drury_beneficiary_allocation!$A$5:$A$104,Drury_beneficiary_allocation!$I$5:$I$104,0,0)</f>
        <v>0</v>
      </c>
      <c r="AB758" s="362">
        <f>_xlfn.XLOOKUP($A758,'Total project cost for DCs'!$A$4:$A$111,'Total project cost for DCs'!AL$4:AL$111,0,0)*_xlfn.XLOOKUP($A758,Drury_beneficiary_allocation!$A$5:$A$104,Drury_beneficiary_allocation!$I$5:$I$104,0,0)</f>
        <v>0</v>
      </c>
      <c r="AC758" s="362">
        <f>_xlfn.XLOOKUP($A758,'Total project cost for DCs'!$A$4:$A$111,'Total project cost for DCs'!AM$4:AM$111,0,0)*_xlfn.XLOOKUP($A758,Drury_beneficiary_allocation!$A$5:$A$104,Drury_beneficiary_allocation!$I$5:$I$104,0,0)</f>
        <v>0</v>
      </c>
      <c r="AD758" s="362">
        <f>_xlfn.XLOOKUP($A758,'Total project cost for DCs'!$A$4:$A$111,'Total project cost for DCs'!AN$4:AN$111,0,0)*_xlfn.XLOOKUP($A758,Drury_beneficiary_allocation!$A$5:$A$104,Drury_beneficiary_allocation!$I$5:$I$104,0,0)</f>
        <v>0</v>
      </c>
      <c r="AE758" s="363">
        <f t="shared" si="105"/>
        <v>86156.659257295571</v>
      </c>
      <c r="AF758" s="349"/>
      <c r="AG758" s="349">
        <f t="shared" si="107"/>
        <v>86156.659257295571</v>
      </c>
      <c r="AH758" s="353">
        <v>0</v>
      </c>
      <c r="AI758" s="354" t="str">
        <f t="shared" si="106"/>
        <v>Collector</v>
      </c>
      <c r="AJ758" s="349"/>
      <c r="AK758" s="349"/>
      <c r="AL758" s="355">
        <f>_xlfn.XLOOKUP(A758,'P1 Date Adjustment'!B:B,'P1 Date Adjustment'!F:F,"not found",0)</f>
        <v>2033</v>
      </c>
      <c r="AM758" s="349">
        <f t="shared" si="108"/>
        <v>24754.868757281994</v>
      </c>
    </row>
    <row r="759" spans="1:39" ht="30" x14ac:dyDescent="0.25">
      <c r="A759" s="129" t="s">
        <v>246</v>
      </c>
      <c r="B759" s="358" t="s">
        <v>247</v>
      </c>
      <c r="C759" s="358" t="str">
        <f>_xlfn.XLOOKUP($A759,'Total project cost for DCs'!A:A,'Total project cost for DCs'!C:C,"Not found",0)</f>
        <v>4-lane urban- upgrade 2-lane urban with active modes on both sides (SGA design)</v>
      </c>
      <c r="D759" s="355" t="s">
        <v>155</v>
      </c>
      <c r="E759" s="355" t="s">
        <v>157</v>
      </c>
      <c r="H759" s="355" t="s">
        <v>834</v>
      </c>
      <c r="I759" s="359">
        <f>_xlfn.XLOOKUP($H759,DC_growth_AGS!$A$665:$A$673,DC_growth_AGS!$O$665:$O$673,"Not found",0)</f>
        <v>0.28732391634818177</v>
      </c>
      <c r="J759" s="355">
        <v>2050</v>
      </c>
      <c r="K759" s="362">
        <f>_xlfn.XLOOKUP($A759,'Total project cost for DCs'!$A$4:$A$111,'Total project cost for DCs'!U$4:U$111,0,0)*_xlfn.XLOOKUP($A759,Drury_beneficiary_allocation!$A$5:$A$104,Drury_beneficiary_allocation!$I$5:$I$104,0,0)</f>
        <v>0</v>
      </c>
      <c r="L759" s="362">
        <f>_xlfn.XLOOKUP($A759,'Total project cost for DCs'!$A$4:$A$111,'Total project cost for DCs'!V$4:V$111,0,0)*_xlfn.XLOOKUP($A759,Drury_beneficiary_allocation!$A$5:$A$104,Drury_beneficiary_allocation!$I$5:$I$104,0,0)</f>
        <v>0</v>
      </c>
      <c r="M759" s="362">
        <f>_xlfn.XLOOKUP($A759,'Total project cost for DCs'!$A$4:$A$111,'Total project cost for DCs'!W$4:W$111,0,0)*_xlfn.XLOOKUP($A759,Drury_beneficiary_allocation!$A$5:$A$104,Drury_beneficiary_allocation!$I$5:$I$104,0,0)</f>
        <v>0</v>
      </c>
      <c r="N759" s="362">
        <f>_xlfn.XLOOKUP($A759,'Total project cost for DCs'!$A$4:$A$111,'Total project cost for DCs'!X$4:X$111,0,0)*_xlfn.XLOOKUP($A759,Drury_beneficiary_allocation!$A$5:$A$104,Drury_beneficiary_allocation!$I$5:$I$104,0,0)</f>
        <v>0</v>
      </c>
      <c r="O759" s="362">
        <f>_xlfn.XLOOKUP($A759,'Total project cost for DCs'!$A$4:$A$111,'Total project cost for DCs'!Y$4:Y$111,0,0)*_xlfn.XLOOKUP($A759,Drury_beneficiary_allocation!$A$5:$A$104,Drury_beneficiary_allocation!$I$5:$I$104,0,0)</f>
        <v>0</v>
      </c>
      <c r="P759" s="362">
        <f>_xlfn.XLOOKUP($A759,'Total project cost for DCs'!$A$4:$A$111,'Total project cost for DCs'!Z$4:Z$111,0,0)*_xlfn.XLOOKUP($A759,Drury_beneficiary_allocation!$A$5:$A$104,Drury_beneficiary_allocation!$I$5:$I$104,0,0)</f>
        <v>0</v>
      </c>
      <c r="Q759" s="362">
        <f>_xlfn.XLOOKUP($A759,'Total project cost for DCs'!$A$4:$A$111,'Total project cost for DCs'!AA$4:AA$111,0,0)*_xlfn.XLOOKUP($A759,Drury_beneficiary_allocation!$A$5:$A$104,Drury_beneficiary_allocation!$I$5:$I$104,0,0)</f>
        <v>0</v>
      </c>
      <c r="R759" s="362">
        <f>_xlfn.XLOOKUP($A759,'Total project cost for DCs'!$A$4:$A$111,'Total project cost for DCs'!AB$4:AB$111,0,0)*_xlfn.XLOOKUP($A759,Drury_beneficiary_allocation!$A$5:$A$104,Drury_beneficiary_allocation!$I$5:$I$104,0,0)</f>
        <v>0</v>
      </c>
      <c r="S759" s="362">
        <f>_xlfn.XLOOKUP($A759,'Total project cost for DCs'!$A$4:$A$111,'Total project cost for DCs'!AC$4:AC$111,0,0)*_xlfn.XLOOKUP($A759,Drury_beneficiary_allocation!$A$5:$A$104,Drury_beneficiary_allocation!$I$5:$I$104,0,0)</f>
        <v>0</v>
      </c>
      <c r="T759" s="362">
        <f>_xlfn.XLOOKUP($A759,'Total project cost for DCs'!$A$4:$A$111,'Total project cost for DCs'!AD$4:AD$111,0,0)*_xlfn.XLOOKUP($A759,Drury_beneficiary_allocation!$A$5:$A$104,Drury_beneficiary_allocation!$I$5:$I$104,0,0)</f>
        <v>0</v>
      </c>
      <c r="U759" s="362">
        <f>_xlfn.XLOOKUP($A759,'Total project cost for DCs'!$A$4:$A$111,'Total project cost for DCs'!AE$4:AE$111,0,0)*_xlfn.XLOOKUP($A759,Drury_beneficiary_allocation!$A$5:$A$104,Drury_beneficiary_allocation!$I$5:$I$104,0,0)</f>
        <v>0</v>
      </c>
      <c r="V759" s="362">
        <f>_xlfn.XLOOKUP($A759,'Total project cost for DCs'!$A$4:$A$111,'Total project cost for DCs'!AF$4:AF$111,0,0)*_xlfn.XLOOKUP($A759,Drury_beneficiary_allocation!$A$5:$A$104,Drury_beneficiary_allocation!$I$5:$I$104,0,0)</f>
        <v>0</v>
      </c>
      <c r="W759" s="362">
        <f>_xlfn.XLOOKUP($A759,'Total project cost for DCs'!$A$4:$A$111,'Total project cost for DCs'!AG$4:AG$111,0,0)*_xlfn.XLOOKUP($A759,Drury_beneficiary_allocation!$A$5:$A$104,Drury_beneficiary_allocation!$I$5:$I$104,0,0)</f>
        <v>0</v>
      </c>
      <c r="X759" s="362">
        <f>_xlfn.XLOOKUP($A759,'Total project cost for DCs'!$A$4:$A$111,'Total project cost for DCs'!AH$4:AH$111,0,0)*_xlfn.XLOOKUP($A759,Drury_beneficiary_allocation!$A$5:$A$104,Drury_beneficiary_allocation!$I$5:$I$104,0,0)</f>
        <v>0</v>
      </c>
      <c r="Y759" s="362">
        <f>_xlfn.XLOOKUP($A759,'Total project cost for DCs'!$A$4:$A$111,'Total project cost for DCs'!AI$4:AI$111,0,0)*_xlfn.XLOOKUP($A759,Drury_beneficiary_allocation!$A$5:$A$104,Drury_beneficiary_allocation!$I$5:$I$104,0,0)</f>
        <v>68660.962070658978</v>
      </c>
      <c r="Z759" s="362">
        <f>_xlfn.XLOOKUP($A759,'Total project cost for DCs'!$A$4:$A$111,'Total project cost for DCs'!AJ$4:AJ$111,0,0)*_xlfn.XLOOKUP($A759,Drury_beneficiary_allocation!$A$5:$A$104,Drury_beneficiary_allocation!$I$5:$I$104,0,0)</f>
        <v>701459.1142307804</v>
      </c>
      <c r="AA759" s="362">
        <f>_xlfn.XLOOKUP($A759,'Total project cost for DCs'!$A$4:$A$111,'Total project cost for DCs'!AK$4:AK$111,0,0)*_xlfn.XLOOKUP($A759,Drury_beneficiary_allocation!$A$5:$A$104,Drury_beneficiary_allocation!$I$5:$I$104,0,0)</f>
        <v>0</v>
      </c>
      <c r="AB759" s="362">
        <f>_xlfn.XLOOKUP($A759,'Total project cost for DCs'!$A$4:$A$111,'Total project cost for DCs'!AL$4:AL$111,0,0)*_xlfn.XLOOKUP($A759,Drury_beneficiary_allocation!$A$5:$A$104,Drury_beneficiary_allocation!$I$5:$I$104,0,0)</f>
        <v>0</v>
      </c>
      <c r="AC759" s="362">
        <f>_xlfn.XLOOKUP($A759,'Total project cost for DCs'!$A$4:$A$111,'Total project cost for DCs'!AM$4:AM$111,0,0)*_xlfn.XLOOKUP($A759,Drury_beneficiary_allocation!$A$5:$A$104,Drury_beneficiary_allocation!$I$5:$I$104,0,0)</f>
        <v>0</v>
      </c>
      <c r="AD759" s="362">
        <f>_xlfn.XLOOKUP($A759,'Total project cost for DCs'!$A$4:$A$111,'Total project cost for DCs'!AN$4:AN$111,0,0)*_xlfn.XLOOKUP($A759,Drury_beneficiary_allocation!$A$5:$A$104,Drury_beneficiary_allocation!$I$5:$I$104,0,0)</f>
        <v>0</v>
      </c>
      <c r="AE759" s="363">
        <f t="shared" si="105"/>
        <v>770120.07630143943</v>
      </c>
      <c r="AF759" s="349"/>
      <c r="AG759" s="349">
        <f t="shared" si="107"/>
        <v>770120.07630143943</v>
      </c>
      <c r="AH759" s="353">
        <v>0</v>
      </c>
      <c r="AI759" s="354" t="str">
        <f t="shared" si="106"/>
        <v>Arterial</v>
      </c>
      <c r="AJ759" s="349"/>
      <c r="AK759" s="349"/>
      <c r="AL759" s="355">
        <f>_xlfn.XLOOKUP(A759,'P1 Date Adjustment'!B:B,'P1 Date Adjustment'!F:F,"not found",0)</f>
        <v>2050</v>
      </c>
      <c r="AM759" s="349">
        <f t="shared" si="108"/>
        <v>221273.91638129015</v>
      </c>
    </row>
    <row r="760" spans="1:39" ht="45" x14ac:dyDescent="0.25">
      <c r="A760" s="129" t="s">
        <v>259</v>
      </c>
      <c r="B760" s="358" t="s">
        <v>260</v>
      </c>
      <c r="C760" s="358" t="str">
        <f>_xlfn.XLOOKUP($A760,'Total project cost for DCs'!A:A,'Total project cost for DCs'!C:C,"Not found",0)</f>
        <v>Active mode upgrades- existing road layout with active modes on both sides + intersection upgrades for active mode crossing</v>
      </c>
      <c r="D760" s="355" t="s">
        <v>155</v>
      </c>
      <c r="E760" s="355" t="s">
        <v>199</v>
      </c>
      <c r="H760" s="355" t="s">
        <v>834</v>
      </c>
      <c r="I760" s="359">
        <f>_xlfn.XLOOKUP($H760,DC_growth_AGS!$A$665:$A$673,DC_growth_AGS!$O$665:$O$673,"Not found",0)</f>
        <v>0.28732391634818177</v>
      </c>
      <c r="J760" s="355">
        <v>2035</v>
      </c>
      <c r="K760" s="362">
        <f>_xlfn.XLOOKUP($A760,'Total project cost for DCs'!$A$4:$A$111,'Total project cost for DCs'!U$4:U$111,0,0)*_xlfn.XLOOKUP($A760,Drury_beneficiary_allocation!$A$5:$A$104,Drury_beneficiary_allocation!$I$5:$I$104,0,0)</f>
        <v>0</v>
      </c>
      <c r="L760" s="362">
        <f>_xlfn.XLOOKUP($A760,'Total project cost for DCs'!$A$4:$A$111,'Total project cost for DCs'!V$4:V$111,0,0)*_xlfn.XLOOKUP($A760,Drury_beneficiary_allocation!$A$5:$A$104,Drury_beneficiary_allocation!$I$5:$I$104,0,0)</f>
        <v>0</v>
      </c>
      <c r="M760" s="362">
        <f>_xlfn.XLOOKUP($A760,'Total project cost for DCs'!$A$4:$A$111,'Total project cost for DCs'!W$4:W$111,0,0)*_xlfn.XLOOKUP($A760,Drury_beneficiary_allocation!$A$5:$A$104,Drury_beneficiary_allocation!$I$5:$I$104,0,0)</f>
        <v>0</v>
      </c>
      <c r="N760" s="362">
        <f>_xlfn.XLOOKUP($A760,'Total project cost for DCs'!$A$4:$A$111,'Total project cost for DCs'!X$4:X$111,0,0)*_xlfn.XLOOKUP($A760,Drury_beneficiary_allocation!$A$5:$A$104,Drury_beneficiary_allocation!$I$5:$I$104,0,0)</f>
        <v>0</v>
      </c>
      <c r="O760" s="362">
        <f>_xlfn.XLOOKUP($A760,'Total project cost for DCs'!$A$4:$A$111,'Total project cost for DCs'!Y$4:Y$111,0,0)*_xlfn.XLOOKUP($A760,Drury_beneficiary_allocation!$A$5:$A$104,Drury_beneficiary_allocation!$I$5:$I$104,0,0)</f>
        <v>0</v>
      </c>
      <c r="P760" s="362">
        <f>_xlfn.XLOOKUP($A760,'Total project cost for DCs'!$A$4:$A$111,'Total project cost for DCs'!Z$4:Z$111,0,0)*_xlfn.XLOOKUP($A760,Drury_beneficiary_allocation!$A$5:$A$104,Drury_beneficiary_allocation!$I$5:$I$104,0,0)</f>
        <v>0</v>
      </c>
      <c r="Q760" s="362">
        <f>_xlfn.XLOOKUP($A760,'Total project cost for DCs'!$A$4:$A$111,'Total project cost for DCs'!AA$4:AA$111,0,0)*_xlfn.XLOOKUP($A760,Drury_beneficiary_allocation!$A$5:$A$104,Drury_beneficiary_allocation!$I$5:$I$104,0,0)</f>
        <v>0</v>
      </c>
      <c r="R760" s="362">
        <f>_xlfn.XLOOKUP($A760,'Total project cost for DCs'!$A$4:$A$111,'Total project cost for DCs'!AB$4:AB$111,0,0)*_xlfn.XLOOKUP($A760,Drury_beneficiary_allocation!$A$5:$A$104,Drury_beneficiary_allocation!$I$5:$I$104,0,0)</f>
        <v>0</v>
      </c>
      <c r="S760" s="362">
        <f>_xlfn.XLOOKUP($A760,'Total project cost for DCs'!$A$4:$A$111,'Total project cost for DCs'!AC$4:AC$111,0,0)*_xlfn.XLOOKUP($A760,Drury_beneficiary_allocation!$A$5:$A$104,Drury_beneficiary_allocation!$I$5:$I$104,0,0)</f>
        <v>0</v>
      </c>
      <c r="T760" s="362">
        <f>_xlfn.XLOOKUP($A760,'Total project cost for DCs'!$A$4:$A$111,'Total project cost for DCs'!AD$4:AD$111,0,0)*_xlfn.XLOOKUP($A760,Drury_beneficiary_allocation!$A$5:$A$104,Drury_beneficiary_allocation!$I$5:$I$104,0,0)</f>
        <v>0</v>
      </c>
      <c r="U760" s="362">
        <f>_xlfn.XLOOKUP($A760,'Total project cost for DCs'!$A$4:$A$111,'Total project cost for DCs'!AE$4:AE$111,0,0)*_xlfn.XLOOKUP($A760,Drury_beneficiary_allocation!$A$5:$A$104,Drury_beneficiary_allocation!$I$5:$I$104,0,0)</f>
        <v>0</v>
      </c>
      <c r="V760" s="362">
        <f>_xlfn.XLOOKUP($A760,'Total project cost for DCs'!$A$4:$A$111,'Total project cost for DCs'!AF$4:AF$111,0,0)*_xlfn.XLOOKUP($A760,Drury_beneficiary_allocation!$A$5:$A$104,Drury_beneficiary_allocation!$I$5:$I$104,0,0)</f>
        <v>0</v>
      </c>
      <c r="W760" s="362">
        <f>_xlfn.XLOOKUP($A760,'Total project cost for DCs'!$A$4:$A$111,'Total project cost for DCs'!AG$4:AG$111,0,0)*_xlfn.XLOOKUP($A760,Drury_beneficiary_allocation!$A$5:$A$104,Drury_beneficiary_allocation!$I$5:$I$104,0,0)</f>
        <v>0</v>
      </c>
      <c r="X760" s="362">
        <f>_xlfn.XLOOKUP($A760,'Total project cost for DCs'!$A$4:$A$111,'Total project cost for DCs'!AH$4:AH$111,0,0)*_xlfn.XLOOKUP($A760,Drury_beneficiary_allocation!$A$5:$A$104,Drury_beneficiary_allocation!$I$5:$I$104,0,0)</f>
        <v>0</v>
      </c>
      <c r="Y760" s="362">
        <f>_xlfn.XLOOKUP($A760,'Total project cost for DCs'!$A$4:$A$111,'Total project cost for DCs'!AI$4:AI$111,0,0)*_xlfn.XLOOKUP($A760,Drury_beneficiary_allocation!$A$5:$A$104,Drury_beneficiary_allocation!$I$5:$I$104,0,0)</f>
        <v>0</v>
      </c>
      <c r="Z760" s="362">
        <f>_xlfn.XLOOKUP($A760,'Total project cost for DCs'!$A$4:$A$111,'Total project cost for DCs'!AJ$4:AJ$111,0,0)*_xlfn.XLOOKUP($A760,Drury_beneficiary_allocation!$A$5:$A$104,Drury_beneficiary_allocation!$I$5:$I$104,0,0)</f>
        <v>0</v>
      </c>
      <c r="AA760" s="362">
        <f>_xlfn.XLOOKUP($A760,'Total project cost for DCs'!$A$4:$A$111,'Total project cost for DCs'!AK$4:AK$111,0,0)*_xlfn.XLOOKUP($A760,Drury_beneficiary_allocation!$A$5:$A$104,Drury_beneficiary_allocation!$I$5:$I$104,0,0)</f>
        <v>0</v>
      </c>
      <c r="AB760" s="362">
        <f>_xlfn.XLOOKUP($A760,'Total project cost for DCs'!$A$4:$A$111,'Total project cost for DCs'!AL$4:AL$111,0,0)*_xlfn.XLOOKUP($A760,Drury_beneficiary_allocation!$A$5:$A$104,Drury_beneficiary_allocation!$I$5:$I$104,0,0)</f>
        <v>0</v>
      </c>
      <c r="AC760" s="362">
        <f>_xlfn.XLOOKUP($A760,'Total project cost for DCs'!$A$4:$A$111,'Total project cost for DCs'!AM$4:AM$111,0,0)*_xlfn.XLOOKUP($A760,Drury_beneficiary_allocation!$A$5:$A$104,Drury_beneficiary_allocation!$I$5:$I$104,0,0)</f>
        <v>0</v>
      </c>
      <c r="AD760" s="362">
        <f>_xlfn.XLOOKUP($A760,'Total project cost for DCs'!$A$4:$A$111,'Total project cost for DCs'!AN$4:AN$111,0,0)*_xlfn.XLOOKUP($A760,Drury_beneficiary_allocation!$A$5:$A$104,Drury_beneficiary_allocation!$I$5:$I$104,0,0)</f>
        <v>0</v>
      </c>
      <c r="AE760" s="363">
        <f t="shared" si="105"/>
        <v>0</v>
      </c>
      <c r="AF760" s="349"/>
      <c r="AG760" s="349">
        <f t="shared" si="107"/>
        <v>0</v>
      </c>
      <c r="AH760" s="353">
        <v>0</v>
      </c>
      <c r="AI760" s="354" t="str">
        <f t="shared" si="106"/>
        <v>Collector</v>
      </c>
      <c r="AJ760" s="349"/>
      <c r="AK760" s="349"/>
      <c r="AL760" s="355">
        <f>_xlfn.XLOOKUP(A760,'P1 Date Adjustment'!B:B,'P1 Date Adjustment'!F:F,"not found",0)</f>
        <v>2035</v>
      </c>
      <c r="AM760" s="349">
        <f t="shared" si="108"/>
        <v>0</v>
      </c>
    </row>
    <row r="761" spans="1:39" ht="45" x14ac:dyDescent="0.25">
      <c r="A761" s="129">
        <v>21</v>
      </c>
      <c r="B761" s="358" t="s">
        <v>262</v>
      </c>
      <c r="C761" s="358" t="str">
        <f>_xlfn.XLOOKUP($A761,'Total project cost for DCs'!A:A,'Total project cost for DCs'!C:C,"Not found",0)</f>
        <v>Active mode upgrades- existing road layout with active modes on both sides + intersection upgrades for active mode crossing</v>
      </c>
      <c r="D761" s="355" t="s">
        <v>155</v>
      </c>
      <c r="E761" s="355" t="s">
        <v>199</v>
      </c>
      <c r="H761" s="355" t="s">
        <v>834</v>
      </c>
      <c r="I761" s="359">
        <f>_xlfn.XLOOKUP($H761,DC_growth_AGS!$A$665:$A$673,DC_growth_AGS!$O$665:$O$673,"Not found",0)</f>
        <v>0.28732391634818177</v>
      </c>
      <c r="J761" s="355">
        <v>2035</v>
      </c>
      <c r="K761" s="362">
        <f>_xlfn.XLOOKUP($A761,'Total project cost for DCs'!$A$4:$A$111,'Total project cost for DCs'!U$4:U$111,0,0)*_xlfn.XLOOKUP($A761,Drury_beneficiary_allocation!$A$5:$A$104,Drury_beneficiary_allocation!$I$5:$I$104,0,0)</f>
        <v>0</v>
      </c>
      <c r="L761" s="362">
        <f>_xlfn.XLOOKUP($A761,'Total project cost for DCs'!$A$4:$A$111,'Total project cost for DCs'!V$4:V$111,0,0)*_xlfn.XLOOKUP($A761,Drury_beneficiary_allocation!$A$5:$A$104,Drury_beneficiary_allocation!$I$5:$I$104,0,0)</f>
        <v>0</v>
      </c>
      <c r="M761" s="362">
        <f>_xlfn.XLOOKUP($A761,'Total project cost for DCs'!$A$4:$A$111,'Total project cost for DCs'!W$4:W$111,0,0)*_xlfn.XLOOKUP($A761,Drury_beneficiary_allocation!$A$5:$A$104,Drury_beneficiary_allocation!$I$5:$I$104,0,0)</f>
        <v>0</v>
      </c>
      <c r="N761" s="362">
        <f>_xlfn.XLOOKUP($A761,'Total project cost for DCs'!$A$4:$A$111,'Total project cost for DCs'!X$4:X$111,0,0)*_xlfn.XLOOKUP($A761,Drury_beneficiary_allocation!$A$5:$A$104,Drury_beneficiary_allocation!$I$5:$I$104,0,0)</f>
        <v>0</v>
      </c>
      <c r="O761" s="362">
        <f>_xlfn.XLOOKUP($A761,'Total project cost for DCs'!$A$4:$A$111,'Total project cost for DCs'!Y$4:Y$111,0,0)*_xlfn.XLOOKUP($A761,Drury_beneficiary_allocation!$A$5:$A$104,Drury_beneficiary_allocation!$I$5:$I$104,0,0)</f>
        <v>0</v>
      </c>
      <c r="P761" s="362">
        <f>_xlfn.XLOOKUP($A761,'Total project cost for DCs'!$A$4:$A$111,'Total project cost for DCs'!Z$4:Z$111,0,0)*_xlfn.XLOOKUP($A761,Drury_beneficiary_allocation!$A$5:$A$104,Drury_beneficiary_allocation!$I$5:$I$104,0,0)</f>
        <v>0</v>
      </c>
      <c r="Q761" s="362">
        <f>_xlfn.XLOOKUP($A761,'Total project cost for DCs'!$A$4:$A$111,'Total project cost for DCs'!AA$4:AA$111,0,0)*_xlfn.XLOOKUP($A761,Drury_beneficiary_allocation!$A$5:$A$104,Drury_beneficiary_allocation!$I$5:$I$104,0,0)</f>
        <v>0</v>
      </c>
      <c r="R761" s="362">
        <f>_xlfn.XLOOKUP($A761,'Total project cost for DCs'!$A$4:$A$111,'Total project cost for DCs'!AB$4:AB$111,0,0)*_xlfn.XLOOKUP($A761,Drury_beneficiary_allocation!$A$5:$A$104,Drury_beneficiary_allocation!$I$5:$I$104,0,0)</f>
        <v>0</v>
      </c>
      <c r="S761" s="362">
        <f>_xlfn.XLOOKUP($A761,'Total project cost for DCs'!$A$4:$A$111,'Total project cost for DCs'!AC$4:AC$111,0,0)*_xlfn.XLOOKUP($A761,Drury_beneficiary_allocation!$A$5:$A$104,Drury_beneficiary_allocation!$I$5:$I$104,0,0)</f>
        <v>0</v>
      </c>
      <c r="T761" s="362">
        <f>_xlfn.XLOOKUP($A761,'Total project cost for DCs'!$A$4:$A$111,'Total project cost for DCs'!AD$4:AD$111,0,0)*_xlfn.XLOOKUP($A761,Drury_beneficiary_allocation!$A$5:$A$104,Drury_beneficiary_allocation!$I$5:$I$104,0,0)</f>
        <v>0</v>
      </c>
      <c r="U761" s="362">
        <f>_xlfn.XLOOKUP($A761,'Total project cost for DCs'!$A$4:$A$111,'Total project cost for DCs'!AE$4:AE$111,0,0)*_xlfn.XLOOKUP($A761,Drury_beneficiary_allocation!$A$5:$A$104,Drury_beneficiary_allocation!$I$5:$I$104,0,0)</f>
        <v>0</v>
      </c>
      <c r="V761" s="362">
        <f>_xlfn.XLOOKUP($A761,'Total project cost for DCs'!$A$4:$A$111,'Total project cost for DCs'!AF$4:AF$111,0,0)*_xlfn.XLOOKUP($A761,Drury_beneficiary_allocation!$A$5:$A$104,Drury_beneficiary_allocation!$I$5:$I$104,0,0)</f>
        <v>0</v>
      </c>
      <c r="W761" s="362">
        <f>_xlfn.XLOOKUP($A761,'Total project cost for DCs'!$A$4:$A$111,'Total project cost for DCs'!AG$4:AG$111,0,0)*_xlfn.XLOOKUP($A761,Drury_beneficiary_allocation!$A$5:$A$104,Drury_beneficiary_allocation!$I$5:$I$104,0,0)</f>
        <v>0</v>
      </c>
      <c r="X761" s="362">
        <f>_xlfn.XLOOKUP($A761,'Total project cost for DCs'!$A$4:$A$111,'Total project cost for DCs'!AH$4:AH$111,0,0)*_xlfn.XLOOKUP($A761,Drury_beneficiary_allocation!$A$5:$A$104,Drury_beneficiary_allocation!$I$5:$I$104,0,0)</f>
        <v>0</v>
      </c>
      <c r="Y761" s="362">
        <f>_xlfn.XLOOKUP($A761,'Total project cost for DCs'!$A$4:$A$111,'Total project cost for DCs'!AI$4:AI$111,0,0)*_xlfn.XLOOKUP($A761,Drury_beneficiary_allocation!$A$5:$A$104,Drury_beneficiary_allocation!$I$5:$I$104,0,0)</f>
        <v>0</v>
      </c>
      <c r="Z761" s="362">
        <f>_xlfn.XLOOKUP($A761,'Total project cost for DCs'!$A$4:$A$111,'Total project cost for DCs'!AJ$4:AJ$111,0,0)*_xlfn.XLOOKUP($A761,Drury_beneficiary_allocation!$A$5:$A$104,Drury_beneficiary_allocation!$I$5:$I$104,0,0)</f>
        <v>0</v>
      </c>
      <c r="AA761" s="362">
        <f>_xlfn.XLOOKUP($A761,'Total project cost for DCs'!$A$4:$A$111,'Total project cost for DCs'!AK$4:AK$111,0,0)*_xlfn.XLOOKUP($A761,Drury_beneficiary_allocation!$A$5:$A$104,Drury_beneficiary_allocation!$I$5:$I$104,0,0)</f>
        <v>0</v>
      </c>
      <c r="AB761" s="362">
        <f>_xlfn.XLOOKUP($A761,'Total project cost for DCs'!$A$4:$A$111,'Total project cost for DCs'!AL$4:AL$111,0,0)*_xlfn.XLOOKUP($A761,Drury_beneficiary_allocation!$A$5:$A$104,Drury_beneficiary_allocation!$I$5:$I$104,0,0)</f>
        <v>0</v>
      </c>
      <c r="AC761" s="362">
        <f>_xlfn.XLOOKUP($A761,'Total project cost for DCs'!$A$4:$A$111,'Total project cost for DCs'!AM$4:AM$111,0,0)*_xlfn.XLOOKUP($A761,Drury_beneficiary_allocation!$A$5:$A$104,Drury_beneficiary_allocation!$I$5:$I$104,0,0)</f>
        <v>0</v>
      </c>
      <c r="AD761" s="362">
        <f>_xlfn.XLOOKUP($A761,'Total project cost for DCs'!$A$4:$A$111,'Total project cost for DCs'!AN$4:AN$111,0,0)*_xlfn.XLOOKUP($A761,Drury_beneficiary_allocation!$A$5:$A$104,Drury_beneficiary_allocation!$I$5:$I$104,0,0)</f>
        <v>0</v>
      </c>
      <c r="AE761" s="363">
        <f t="shared" si="105"/>
        <v>0</v>
      </c>
      <c r="AF761" s="349"/>
      <c r="AG761" s="349">
        <f t="shared" si="107"/>
        <v>0</v>
      </c>
      <c r="AH761" s="353">
        <v>0</v>
      </c>
      <c r="AI761" s="354" t="str">
        <f t="shared" si="106"/>
        <v>Collector</v>
      </c>
      <c r="AJ761" s="349"/>
      <c r="AK761" s="349"/>
      <c r="AL761" s="355">
        <f>_xlfn.XLOOKUP(A761,'P1 Date Adjustment'!B:B,'P1 Date Adjustment'!F:F,"not found",0)</f>
        <v>2035</v>
      </c>
      <c r="AM761" s="349">
        <f t="shared" si="108"/>
        <v>0</v>
      </c>
    </row>
    <row r="762" spans="1:39" x14ac:dyDescent="0.25">
      <c r="A762" s="129">
        <v>22</v>
      </c>
      <c r="B762" s="358" t="s">
        <v>263</v>
      </c>
      <c r="C762" s="358" t="str">
        <f>_xlfn.XLOOKUP($A762,'Total project cost for DCs'!A:A,'Total project cost for DCs'!C:C,"Not found",0)</f>
        <v>Upgrade intersection with active modes facilities(TDM)</v>
      </c>
      <c r="D762" s="355" t="s">
        <v>155</v>
      </c>
      <c r="E762" s="355" t="s">
        <v>223</v>
      </c>
      <c r="H762" s="355" t="s">
        <v>834</v>
      </c>
      <c r="I762" s="359">
        <f>_xlfn.XLOOKUP($H762,DC_growth_AGS!$A$665:$A$673,DC_growth_AGS!$O$665:$O$673,"Not found",0)</f>
        <v>0.28732391634818177</v>
      </c>
      <c r="J762" s="355">
        <v>2033</v>
      </c>
      <c r="K762" s="362">
        <f>_xlfn.XLOOKUP($A762,'Total project cost for DCs'!$A$4:$A$111,'Total project cost for DCs'!U$4:U$111,0,0)*_xlfn.XLOOKUP($A762,Drury_beneficiary_allocation!$A$5:$A$104,Drury_beneficiary_allocation!$I$5:$I$104,0,0)</f>
        <v>0</v>
      </c>
      <c r="L762" s="362">
        <f>_xlfn.XLOOKUP($A762,'Total project cost for DCs'!$A$4:$A$111,'Total project cost for DCs'!V$4:V$111,0,0)*_xlfn.XLOOKUP($A762,Drury_beneficiary_allocation!$A$5:$A$104,Drury_beneficiary_allocation!$I$5:$I$104,0,0)</f>
        <v>0</v>
      </c>
      <c r="M762" s="362">
        <f>_xlfn.XLOOKUP($A762,'Total project cost for DCs'!$A$4:$A$111,'Total project cost for DCs'!W$4:W$111,0,0)*_xlfn.XLOOKUP($A762,Drury_beneficiary_allocation!$A$5:$A$104,Drury_beneficiary_allocation!$I$5:$I$104,0,0)</f>
        <v>0</v>
      </c>
      <c r="N762" s="362">
        <f>_xlfn.XLOOKUP($A762,'Total project cost for DCs'!$A$4:$A$111,'Total project cost for DCs'!X$4:X$111,0,0)*_xlfn.XLOOKUP($A762,Drury_beneficiary_allocation!$A$5:$A$104,Drury_beneficiary_allocation!$I$5:$I$104,0,0)</f>
        <v>0</v>
      </c>
      <c r="O762" s="362">
        <f>_xlfn.XLOOKUP($A762,'Total project cost for DCs'!$A$4:$A$111,'Total project cost for DCs'!Y$4:Y$111,0,0)*_xlfn.XLOOKUP($A762,Drury_beneficiary_allocation!$A$5:$A$104,Drury_beneficiary_allocation!$I$5:$I$104,0,0)</f>
        <v>0</v>
      </c>
      <c r="P762" s="362">
        <f>_xlfn.XLOOKUP($A762,'Total project cost for DCs'!$A$4:$A$111,'Total project cost for DCs'!Z$4:Z$111,0,0)*_xlfn.XLOOKUP($A762,Drury_beneficiary_allocation!$A$5:$A$104,Drury_beneficiary_allocation!$I$5:$I$104,0,0)</f>
        <v>0</v>
      </c>
      <c r="Q762" s="362">
        <f>_xlfn.XLOOKUP($A762,'Total project cost for DCs'!$A$4:$A$111,'Total project cost for DCs'!AA$4:AA$111,0,0)*_xlfn.XLOOKUP($A762,Drury_beneficiary_allocation!$A$5:$A$104,Drury_beneficiary_allocation!$I$5:$I$104,0,0)</f>
        <v>0</v>
      </c>
      <c r="R762" s="362">
        <f>_xlfn.XLOOKUP($A762,'Total project cost for DCs'!$A$4:$A$111,'Total project cost for DCs'!AB$4:AB$111,0,0)*_xlfn.XLOOKUP($A762,Drury_beneficiary_allocation!$A$5:$A$104,Drury_beneficiary_allocation!$I$5:$I$104,0,0)</f>
        <v>0</v>
      </c>
      <c r="S762" s="362">
        <f>_xlfn.XLOOKUP($A762,'Total project cost for DCs'!$A$4:$A$111,'Total project cost for DCs'!AC$4:AC$111,0,0)*_xlfn.XLOOKUP($A762,Drury_beneficiary_allocation!$A$5:$A$104,Drury_beneficiary_allocation!$I$5:$I$104,0,0)</f>
        <v>0</v>
      </c>
      <c r="T762" s="362">
        <f>_xlfn.XLOOKUP($A762,'Total project cost for DCs'!$A$4:$A$111,'Total project cost for DCs'!AD$4:AD$111,0,0)*_xlfn.XLOOKUP($A762,Drury_beneficiary_allocation!$A$5:$A$104,Drury_beneficiary_allocation!$I$5:$I$104,0,0)</f>
        <v>0</v>
      </c>
      <c r="U762" s="362">
        <f>_xlfn.XLOOKUP($A762,'Total project cost for DCs'!$A$4:$A$111,'Total project cost for DCs'!AE$4:AE$111,0,0)*_xlfn.XLOOKUP($A762,Drury_beneficiary_allocation!$A$5:$A$104,Drury_beneficiary_allocation!$I$5:$I$104,0,0)</f>
        <v>0</v>
      </c>
      <c r="V762" s="362">
        <f>_xlfn.XLOOKUP($A762,'Total project cost for DCs'!$A$4:$A$111,'Total project cost for DCs'!AF$4:AF$111,0,0)*_xlfn.XLOOKUP($A762,Drury_beneficiary_allocation!$A$5:$A$104,Drury_beneficiary_allocation!$I$5:$I$104,0,0)</f>
        <v>0</v>
      </c>
      <c r="W762" s="362">
        <f>_xlfn.XLOOKUP($A762,'Total project cost for DCs'!$A$4:$A$111,'Total project cost for DCs'!AG$4:AG$111,0,0)*_xlfn.XLOOKUP($A762,Drury_beneficiary_allocation!$A$5:$A$104,Drury_beneficiary_allocation!$I$5:$I$104,0,0)</f>
        <v>0</v>
      </c>
      <c r="X762" s="362">
        <f>_xlfn.XLOOKUP($A762,'Total project cost for DCs'!$A$4:$A$111,'Total project cost for DCs'!AH$4:AH$111,0,0)*_xlfn.XLOOKUP($A762,Drury_beneficiary_allocation!$A$5:$A$104,Drury_beneficiary_allocation!$I$5:$I$104,0,0)</f>
        <v>0</v>
      </c>
      <c r="Y762" s="362">
        <f>_xlfn.XLOOKUP($A762,'Total project cost for DCs'!$A$4:$A$111,'Total project cost for DCs'!AI$4:AI$111,0,0)*_xlfn.XLOOKUP($A762,Drury_beneficiary_allocation!$A$5:$A$104,Drury_beneficiary_allocation!$I$5:$I$104,0,0)</f>
        <v>0</v>
      </c>
      <c r="Z762" s="362">
        <f>_xlfn.XLOOKUP($A762,'Total project cost for DCs'!$A$4:$A$111,'Total project cost for DCs'!AJ$4:AJ$111,0,0)*_xlfn.XLOOKUP($A762,Drury_beneficiary_allocation!$A$5:$A$104,Drury_beneficiary_allocation!$I$5:$I$104,0,0)</f>
        <v>0</v>
      </c>
      <c r="AA762" s="362">
        <f>_xlfn.XLOOKUP($A762,'Total project cost for DCs'!$A$4:$A$111,'Total project cost for DCs'!AK$4:AK$111,0,0)*_xlfn.XLOOKUP($A762,Drury_beneficiary_allocation!$A$5:$A$104,Drury_beneficiary_allocation!$I$5:$I$104,0,0)</f>
        <v>0</v>
      </c>
      <c r="AB762" s="362">
        <f>_xlfn.XLOOKUP($A762,'Total project cost for DCs'!$A$4:$A$111,'Total project cost for DCs'!AL$4:AL$111,0,0)*_xlfn.XLOOKUP($A762,Drury_beneficiary_allocation!$A$5:$A$104,Drury_beneficiary_allocation!$I$5:$I$104,0,0)</f>
        <v>0</v>
      </c>
      <c r="AC762" s="362">
        <f>_xlfn.XLOOKUP($A762,'Total project cost for DCs'!$A$4:$A$111,'Total project cost for DCs'!AM$4:AM$111,0,0)*_xlfn.XLOOKUP($A762,Drury_beneficiary_allocation!$A$5:$A$104,Drury_beneficiary_allocation!$I$5:$I$104,0,0)</f>
        <v>0</v>
      </c>
      <c r="AD762" s="362">
        <f>_xlfn.XLOOKUP($A762,'Total project cost for DCs'!$A$4:$A$111,'Total project cost for DCs'!AN$4:AN$111,0,0)*_xlfn.XLOOKUP($A762,Drury_beneficiary_allocation!$A$5:$A$104,Drury_beneficiary_allocation!$I$5:$I$104,0,0)</f>
        <v>0</v>
      </c>
      <c r="AE762" s="363">
        <f t="shared" si="105"/>
        <v>0</v>
      </c>
      <c r="AF762" s="349"/>
      <c r="AG762" s="349">
        <f t="shared" si="107"/>
        <v>0</v>
      </c>
      <c r="AH762" s="353">
        <v>0</v>
      </c>
      <c r="AI762" s="354" t="str">
        <f t="shared" si="106"/>
        <v>Collector</v>
      </c>
      <c r="AJ762" s="349"/>
      <c r="AK762" s="349"/>
      <c r="AL762" s="355">
        <f>_xlfn.XLOOKUP(A762,'P1 Date Adjustment'!B:B,'P1 Date Adjustment'!F:F,"not found",0)</f>
        <v>2033</v>
      </c>
      <c r="AM762" s="349">
        <f t="shared" si="108"/>
        <v>0</v>
      </c>
    </row>
    <row r="763" spans="1:39" ht="45" x14ac:dyDescent="0.25">
      <c r="A763" s="129" t="s">
        <v>281</v>
      </c>
      <c r="B763" s="358" t="s">
        <v>282</v>
      </c>
      <c r="C763" s="358" t="str">
        <f>_xlfn.XLOOKUP($A763,'Total project cost for DCs'!A:A,'Total project cost for DCs'!C:C,"Not found",0)</f>
        <v xml:space="preserve">Interim 2-lane – install kerb and channel within existing road corridor with provision of active modes on both sides, 20m cross-section </v>
      </c>
      <c r="D763" s="355" t="s">
        <v>155</v>
      </c>
      <c r="E763" s="355" t="s">
        <v>145</v>
      </c>
      <c r="H763" s="355" t="s">
        <v>834</v>
      </c>
      <c r="I763" s="359">
        <f>_xlfn.XLOOKUP($H763,DC_growth_AGS!$A$665:$A$673,DC_growth_AGS!$O$665:$O$673,"Not found",0)</f>
        <v>0.28732391634818177</v>
      </c>
      <c r="J763" s="355">
        <v>2025</v>
      </c>
      <c r="K763" s="362">
        <f>_xlfn.XLOOKUP($A763,'Total project cost for DCs'!$A$4:$A$111,'Total project cost for DCs'!U$4:U$111,0,0)*_xlfn.XLOOKUP($A763,Drury_beneficiary_allocation!$A$5:$A$104,Drury_beneficiary_allocation!$I$5:$I$104,0,0)</f>
        <v>0</v>
      </c>
      <c r="L763" s="362">
        <f>_xlfn.XLOOKUP($A763,'Total project cost for DCs'!$A$4:$A$111,'Total project cost for DCs'!V$4:V$111,0,0)*_xlfn.XLOOKUP($A763,Drury_beneficiary_allocation!$A$5:$A$104,Drury_beneficiary_allocation!$I$5:$I$104,0,0)</f>
        <v>0</v>
      </c>
      <c r="M763" s="362">
        <f>_xlfn.XLOOKUP($A763,'Total project cost for DCs'!$A$4:$A$111,'Total project cost for DCs'!W$4:W$111,0,0)*_xlfn.XLOOKUP($A763,Drury_beneficiary_allocation!$A$5:$A$104,Drury_beneficiary_allocation!$I$5:$I$104,0,0)</f>
        <v>0</v>
      </c>
      <c r="N763" s="362">
        <f>_xlfn.XLOOKUP($A763,'Total project cost for DCs'!$A$4:$A$111,'Total project cost for DCs'!X$4:X$111,0,0)*_xlfn.XLOOKUP($A763,Drury_beneficiary_allocation!$A$5:$A$104,Drury_beneficiary_allocation!$I$5:$I$104,0,0)</f>
        <v>0</v>
      </c>
      <c r="O763" s="362">
        <f>_xlfn.XLOOKUP($A763,'Total project cost for DCs'!$A$4:$A$111,'Total project cost for DCs'!Y$4:Y$111,0,0)*_xlfn.XLOOKUP($A763,Drury_beneficiary_allocation!$A$5:$A$104,Drury_beneficiary_allocation!$I$5:$I$104,0,0)</f>
        <v>0</v>
      </c>
      <c r="P763" s="362">
        <f>_xlfn.XLOOKUP($A763,'Total project cost for DCs'!$A$4:$A$111,'Total project cost for DCs'!Z$4:Z$111,0,0)*_xlfn.XLOOKUP($A763,Drury_beneficiary_allocation!$A$5:$A$104,Drury_beneficiary_allocation!$I$5:$I$104,0,0)</f>
        <v>0</v>
      </c>
      <c r="Q763" s="362">
        <f>_xlfn.XLOOKUP($A763,'Total project cost for DCs'!$A$4:$A$111,'Total project cost for DCs'!AA$4:AA$111,0,0)*_xlfn.XLOOKUP($A763,Drury_beneficiary_allocation!$A$5:$A$104,Drury_beneficiary_allocation!$I$5:$I$104,0,0)</f>
        <v>0</v>
      </c>
      <c r="R763" s="362">
        <f>_xlfn.XLOOKUP($A763,'Total project cost for DCs'!$A$4:$A$111,'Total project cost for DCs'!AB$4:AB$111,0,0)*_xlfn.XLOOKUP($A763,Drury_beneficiary_allocation!$A$5:$A$104,Drury_beneficiary_allocation!$I$5:$I$104,0,0)</f>
        <v>0</v>
      </c>
      <c r="S763" s="362">
        <f>_xlfn.XLOOKUP($A763,'Total project cost for DCs'!$A$4:$A$111,'Total project cost for DCs'!AC$4:AC$111,0,0)*_xlfn.XLOOKUP($A763,Drury_beneficiary_allocation!$A$5:$A$104,Drury_beneficiary_allocation!$I$5:$I$104,0,0)</f>
        <v>0</v>
      </c>
      <c r="T763" s="362">
        <f>_xlfn.XLOOKUP($A763,'Total project cost for DCs'!$A$4:$A$111,'Total project cost for DCs'!AD$4:AD$111,0,0)*_xlfn.XLOOKUP($A763,Drury_beneficiary_allocation!$A$5:$A$104,Drury_beneficiary_allocation!$I$5:$I$104,0,0)</f>
        <v>0</v>
      </c>
      <c r="U763" s="362">
        <f>_xlfn.XLOOKUP($A763,'Total project cost for DCs'!$A$4:$A$111,'Total project cost for DCs'!AE$4:AE$111,0,0)*_xlfn.XLOOKUP($A763,Drury_beneficiary_allocation!$A$5:$A$104,Drury_beneficiary_allocation!$I$5:$I$104,0,0)</f>
        <v>0</v>
      </c>
      <c r="V763" s="362">
        <f>_xlfn.XLOOKUP($A763,'Total project cost for DCs'!$A$4:$A$111,'Total project cost for DCs'!AF$4:AF$111,0,0)*_xlfn.XLOOKUP($A763,Drury_beneficiary_allocation!$A$5:$A$104,Drury_beneficiary_allocation!$I$5:$I$104,0,0)</f>
        <v>0</v>
      </c>
      <c r="W763" s="362">
        <f>_xlfn.XLOOKUP($A763,'Total project cost for DCs'!$A$4:$A$111,'Total project cost for DCs'!AG$4:AG$111,0,0)*_xlfn.XLOOKUP($A763,Drury_beneficiary_allocation!$A$5:$A$104,Drury_beneficiary_allocation!$I$5:$I$104,0,0)</f>
        <v>0</v>
      </c>
      <c r="X763" s="362">
        <f>_xlfn.XLOOKUP($A763,'Total project cost for DCs'!$A$4:$A$111,'Total project cost for DCs'!AH$4:AH$111,0,0)*_xlfn.XLOOKUP($A763,Drury_beneficiary_allocation!$A$5:$A$104,Drury_beneficiary_allocation!$I$5:$I$104,0,0)</f>
        <v>0</v>
      </c>
      <c r="Y763" s="362">
        <f>_xlfn.XLOOKUP($A763,'Total project cost for DCs'!$A$4:$A$111,'Total project cost for DCs'!AI$4:AI$111,0,0)*_xlfn.XLOOKUP($A763,Drury_beneficiary_allocation!$A$5:$A$104,Drury_beneficiary_allocation!$I$5:$I$104,0,0)</f>
        <v>0</v>
      </c>
      <c r="Z763" s="362">
        <f>_xlfn.XLOOKUP($A763,'Total project cost for DCs'!$A$4:$A$111,'Total project cost for DCs'!AJ$4:AJ$111,0,0)*_xlfn.XLOOKUP($A763,Drury_beneficiary_allocation!$A$5:$A$104,Drury_beneficiary_allocation!$I$5:$I$104,0,0)</f>
        <v>0</v>
      </c>
      <c r="AA763" s="362">
        <f>_xlfn.XLOOKUP($A763,'Total project cost for DCs'!$A$4:$A$111,'Total project cost for DCs'!AK$4:AK$111,0,0)*_xlfn.XLOOKUP($A763,Drury_beneficiary_allocation!$A$5:$A$104,Drury_beneficiary_allocation!$I$5:$I$104,0,0)</f>
        <v>0</v>
      </c>
      <c r="AB763" s="362">
        <f>_xlfn.XLOOKUP($A763,'Total project cost for DCs'!$A$4:$A$111,'Total project cost for DCs'!AL$4:AL$111,0,0)*_xlfn.XLOOKUP($A763,Drury_beneficiary_allocation!$A$5:$A$104,Drury_beneficiary_allocation!$I$5:$I$104,0,0)</f>
        <v>0</v>
      </c>
      <c r="AC763" s="362">
        <f>_xlfn.XLOOKUP($A763,'Total project cost for DCs'!$A$4:$A$111,'Total project cost for DCs'!AM$4:AM$111,0,0)*_xlfn.XLOOKUP($A763,Drury_beneficiary_allocation!$A$5:$A$104,Drury_beneficiary_allocation!$I$5:$I$104,0,0)</f>
        <v>0</v>
      </c>
      <c r="AD763" s="362">
        <f>_xlfn.XLOOKUP($A763,'Total project cost for DCs'!$A$4:$A$111,'Total project cost for DCs'!AN$4:AN$111,0,0)*_xlfn.XLOOKUP($A763,Drury_beneficiary_allocation!$A$5:$A$104,Drury_beneficiary_allocation!$I$5:$I$104,0,0)</f>
        <v>0</v>
      </c>
      <c r="AE763" s="363">
        <f t="shared" si="105"/>
        <v>0</v>
      </c>
      <c r="AF763" s="349"/>
      <c r="AG763" s="349">
        <f t="shared" si="107"/>
        <v>0</v>
      </c>
      <c r="AH763" s="353">
        <v>0</v>
      </c>
      <c r="AI763" s="354" t="str">
        <f t="shared" si="106"/>
        <v>Arterial</v>
      </c>
      <c r="AJ763" s="349"/>
      <c r="AK763" s="349"/>
      <c r="AL763" s="355">
        <f>_xlfn.XLOOKUP(A763,'P1 Date Adjustment'!B:B,'P1 Date Adjustment'!F:F,"not found",0)</f>
        <v>2025</v>
      </c>
      <c r="AM763" s="349">
        <f t="shared" si="108"/>
        <v>0</v>
      </c>
    </row>
    <row r="764" spans="1:39" ht="60" x14ac:dyDescent="0.25">
      <c r="A764" s="129" t="s">
        <v>287</v>
      </c>
      <c r="B764" s="358" t="s">
        <v>282</v>
      </c>
      <c r="C764" s="358" t="str">
        <f>_xlfn.XLOOKUP($A764,'Total project cost for DCs'!A:A,'Total project cost for DCs'!C:C,"Not found",0)</f>
        <v>Final 4-lane - following interim option, upgrade Road corridor to provide four lanes with additional turning lanes at intersections where required (as indicated in SGA Design</v>
      </c>
      <c r="D764" s="355" t="s">
        <v>155</v>
      </c>
      <c r="E764" s="355" t="s">
        <v>157</v>
      </c>
      <c r="H764" s="355" t="s">
        <v>834</v>
      </c>
      <c r="I764" s="359">
        <f>_xlfn.XLOOKUP($H764,DC_growth_AGS!$A$665:$A$673,DC_growth_AGS!$O$665:$O$673,"Not found",0)</f>
        <v>0.28732391634818177</v>
      </c>
      <c r="J764" s="355">
        <v>2031</v>
      </c>
      <c r="K764" s="362">
        <f>_xlfn.XLOOKUP($A764,'Total project cost for DCs'!$A$4:$A$111,'Total project cost for DCs'!U$4:U$111,0,0)*_xlfn.XLOOKUP($A764,Drury_beneficiary_allocation!$A$5:$A$104,Drury_beneficiary_allocation!$I$5:$I$104,0,0)</f>
        <v>0</v>
      </c>
      <c r="L764" s="362">
        <f>_xlfn.XLOOKUP($A764,'Total project cost for DCs'!$A$4:$A$111,'Total project cost for DCs'!V$4:V$111,0,0)*_xlfn.XLOOKUP($A764,Drury_beneficiary_allocation!$A$5:$A$104,Drury_beneficiary_allocation!$I$5:$I$104,0,0)</f>
        <v>0</v>
      </c>
      <c r="M764" s="362">
        <f>_xlfn.XLOOKUP($A764,'Total project cost for DCs'!$A$4:$A$111,'Total project cost for DCs'!W$4:W$111,0,0)*_xlfn.XLOOKUP($A764,Drury_beneficiary_allocation!$A$5:$A$104,Drury_beneficiary_allocation!$I$5:$I$104,0,0)</f>
        <v>0</v>
      </c>
      <c r="N764" s="362">
        <f>_xlfn.XLOOKUP($A764,'Total project cost for DCs'!$A$4:$A$111,'Total project cost for DCs'!X$4:X$111,0,0)*_xlfn.XLOOKUP($A764,Drury_beneficiary_allocation!$A$5:$A$104,Drury_beneficiary_allocation!$I$5:$I$104,0,0)</f>
        <v>0</v>
      </c>
      <c r="O764" s="362">
        <f>_xlfn.XLOOKUP($A764,'Total project cost for DCs'!$A$4:$A$111,'Total project cost for DCs'!Y$4:Y$111,0,0)*_xlfn.XLOOKUP($A764,Drury_beneficiary_allocation!$A$5:$A$104,Drury_beneficiary_allocation!$I$5:$I$104,0,0)</f>
        <v>0</v>
      </c>
      <c r="P764" s="362">
        <f>_xlfn.XLOOKUP($A764,'Total project cost for DCs'!$A$4:$A$111,'Total project cost for DCs'!Z$4:Z$111,0,0)*_xlfn.XLOOKUP($A764,Drury_beneficiary_allocation!$A$5:$A$104,Drury_beneficiary_allocation!$I$5:$I$104,0,0)</f>
        <v>0</v>
      </c>
      <c r="Q764" s="362">
        <f>_xlfn.XLOOKUP($A764,'Total project cost for DCs'!$A$4:$A$111,'Total project cost for DCs'!AA$4:AA$111,0,0)*_xlfn.XLOOKUP($A764,Drury_beneficiary_allocation!$A$5:$A$104,Drury_beneficiary_allocation!$I$5:$I$104,0,0)</f>
        <v>0</v>
      </c>
      <c r="R764" s="362">
        <f>_xlfn.XLOOKUP($A764,'Total project cost for DCs'!$A$4:$A$111,'Total project cost for DCs'!AB$4:AB$111,0,0)*_xlfn.XLOOKUP($A764,Drury_beneficiary_allocation!$A$5:$A$104,Drury_beneficiary_allocation!$I$5:$I$104,0,0)</f>
        <v>0</v>
      </c>
      <c r="S764" s="362">
        <f>_xlfn.XLOOKUP($A764,'Total project cost for DCs'!$A$4:$A$111,'Total project cost for DCs'!AC$4:AC$111,0,0)*_xlfn.XLOOKUP($A764,Drury_beneficiary_allocation!$A$5:$A$104,Drury_beneficiary_allocation!$I$5:$I$104,0,0)</f>
        <v>0</v>
      </c>
      <c r="T764" s="362">
        <f>_xlfn.XLOOKUP($A764,'Total project cost for DCs'!$A$4:$A$111,'Total project cost for DCs'!AD$4:AD$111,0,0)*_xlfn.XLOOKUP($A764,Drury_beneficiary_allocation!$A$5:$A$104,Drury_beneficiary_allocation!$I$5:$I$104,0,0)</f>
        <v>0</v>
      </c>
      <c r="U764" s="362">
        <f>_xlfn.XLOOKUP($A764,'Total project cost for DCs'!$A$4:$A$111,'Total project cost for DCs'!AE$4:AE$111,0,0)*_xlfn.XLOOKUP($A764,Drury_beneficiary_allocation!$A$5:$A$104,Drury_beneficiary_allocation!$I$5:$I$104,0,0)</f>
        <v>0</v>
      </c>
      <c r="V764" s="362">
        <f>_xlfn.XLOOKUP($A764,'Total project cost for DCs'!$A$4:$A$111,'Total project cost for DCs'!AF$4:AF$111,0,0)*_xlfn.XLOOKUP($A764,Drury_beneficiary_allocation!$A$5:$A$104,Drury_beneficiary_allocation!$I$5:$I$104,0,0)</f>
        <v>0</v>
      </c>
      <c r="W764" s="362">
        <f>_xlfn.XLOOKUP($A764,'Total project cost for DCs'!$A$4:$A$111,'Total project cost for DCs'!AG$4:AG$111,0,0)*_xlfn.XLOOKUP($A764,Drury_beneficiary_allocation!$A$5:$A$104,Drury_beneficiary_allocation!$I$5:$I$104,0,0)</f>
        <v>0</v>
      </c>
      <c r="X764" s="362">
        <f>_xlfn.XLOOKUP($A764,'Total project cost for DCs'!$A$4:$A$111,'Total project cost for DCs'!AH$4:AH$111,0,0)*_xlfn.XLOOKUP($A764,Drury_beneficiary_allocation!$A$5:$A$104,Drury_beneficiary_allocation!$I$5:$I$104,0,0)</f>
        <v>0</v>
      </c>
      <c r="Y764" s="362">
        <f>_xlfn.XLOOKUP($A764,'Total project cost for DCs'!$A$4:$A$111,'Total project cost for DCs'!AI$4:AI$111,0,0)*_xlfn.XLOOKUP($A764,Drury_beneficiary_allocation!$A$5:$A$104,Drury_beneficiary_allocation!$I$5:$I$104,0,0)</f>
        <v>0</v>
      </c>
      <c r="Z764" s="362">
        <f>_xlfn.XLOOKUP($A764,'Total project cost for DCs'!$A$4:$A$111,'Total project cost for DCs'!AJ$4:AJ$111,0,0)*_xlfn.XLOOKUP($A764,Drury_beneficiary_allocation!$A$5:$A$104,Drury_beneficiary_allocation!$I$5:$I$104,0,0)</f>
        <v>0</v>
      </c>
      <c r="AA764" s="362">
        <f>_xlfn.XLOOKUP($A764,'Total project cost for DCs'!$A$4:$A$111,'Total project cost for DCs'!AK$4:AK$111,0,0)*_xlfn.XLOOKUP($A764,Drury_beneficiary_allocation!$A$5:$A$104,Drury_beneficiary_allocation!$I$5:$I$104,0,0)</f>
        <v>0</v>
      </c>
      <c r="AB764" s="362">
        <f>_xlfn.XLOOKUP($A764,'Total project cost for DCs'!$A$4:$A$111,'Total project cost for DCs'!AL$4:AL$111,0,0)*_xlfn.XLOOKUP($A764,Drury_beneficiary_allocation!$A$5:$A$104,Drury_beneficiary_allocation!$I$5:$I$104,0,0)</f>
        <v>0</v>
      </c>
      <c r="AC764" s="362">
        <f>_xlfn.XLOOKUP($A764,'Total project cost for DCs'!$A$4:$A$111,'Total project cost for DCs'!AM$4:AM$111,0,0)*_xlfn.XLOOKUP($A764,Drury_beneficiary_allocation!$A$5:$A$104,Drury_beneficiary_allocation!$I$5:$I$104,0,0)</f>
        <v>0</v>
      </c>
      <c r="AD764" s="362">
        <f>_xlfn.XLOOKUP($A764,'Total project cost for DCs'!$A$4:$A$111,'Total project cost for DCs'!AN$4:AN$111,0,0)*_xlfn.XLOOKUP($A764,Drury_beneficiary_allocation!$A$5:$A$104,Drury_beneficiary_allocation!$I$5:$I$104,0,0)</f>
        <v>0</v>
      </c>
      <c r="AE764" s="363">
        <f t="shared" si="105"/>
        <v>0</v>
      </c>
      <c r="AF764" s="349"/>
      <c r="AG764" s="349">
        <f t="shared" si="107"/>
        <v>0</v>
      </c>
      <c r="AH764" s="353">
        <v>0</v>
      </c>
      <c r="AI764" s="354" t="str">
        <f t="shared" si="106"/>
        <v>Arterial</v>
      </c>
      <c r="AJ764" s="349"/>
      <c r="AK764" s="349"/>
      <c r="AL764" s="355">
        <f>_xlfn.XLOOKUP(A764,'P1 Date Adjustment'!B:B,'P1 Date Adjustment'!F:F,"not found",0)</f>
        <v>2031</v>
      </c>
      <c r="AM764" s="349">
        <f t="shared" si="108"/>
        <v>0</v>
      </c>
    </row>
    <row r="765" spans="1:39" ht="30" x14ac:dyDescent="0.25">
      <c r="A765" s="129">
        <v>24</v>
      </c>
      <c r="B765" s="358" t="s">
        <v>295</v>
      </c>
      <c r="C765" s="358" t="str">
        <f>_xlfn.XLOOKUP($A765,'Total project cost for DCs'!A:A,'Total project cost for DCs'!C:C,"Not found",0)</f>
        <v xml:space="preserve">2-lane urban - upgrade existing road layout with active modes on both sides, 20m cross-section </v>
      </c>
      <c r="D765" s="355" t="s">
        <v>155</v>
      </c>
      <c r="E765" s="355" t="s">
        <v>190</v>
      </c>
      <c r="H765" s="355" t="s">
        <v>834</v>
      </c>
      <c r="I765" s="359">
        <f>_xlfn.XLOOKUP($H765,DC_growth_AGS!$A$665:$A$673,DC_growth_AGS!$O$665:$O$673,"Not found",0)</f>
        <v>0.28732391634818177</v>
      </c>
      <c r="J765" s="355">
        <v>2038</v>
      </c>
      <c r="K765" s="362">
        <f>_xlfn.XLOOKUP($A765,'Total project cost for DCs'!$A$4:$A$111,'Total project cost for DCs'!U$4:U$111,0,0)*_xlfn.XLOOKUP($A765,Drury_beneficiary_allocation!$A$5:$A$104,Drury_beneficiary_allocation!$I$5:$I$104,0,0)</f>
        <v>0</v>
      </c>
      <c r="L765" s="362">
        <f>_xlfn.XLOOKUP($A765,'Total project cost for DCs'!$A$4:$A$111,'Total project cost for DCs'!V$4:V$111,0,0)*_xlfn.XLOOKUP($A765,Drury_beneficiary_allocation!$A$5:$A$104,Drury_beneficiary_allocation!$I$5:$I$104,0,0)</f>
        <v>0</v>
      </c>
      <c r="M765" s="362">
        <f>_xlfn.XLOOKUP($A765,'Total project cost for DCs'!$A$4:$A$111,'Total project cost for DCs'!W$4:W$111,0,0)*_xlfn.XLOOKUP($A765,Drury_beneficiary_allocation!$A$5:$A$104,Drury_beneficiary_allocation!$I$5:$I$104,0,0)</f>
        <v>0</v>
      </c>
      <c r="N765" s="362">
        <f>_xlfn.XLOOKUP($A765,'Total project cost for DCs'!$A$4:$A$111,'Total project cost for DCs'!X$4:X$111,0,0)*_xlfn.XLOOKUP($A765,Drury_beneficiary_allocation!$A$5:$A$104,Drury_beneficiary_allocation!$I$5:$I$104,0,0)</f>
        <v>0</v>
      </c>
      <c r="O765" s="362">
        <f>_xlfn.XLOOKUP($A765,'Total project cost for DCs'!$A$4:$A$111,'Total project cost for DCs'!Y$4:Y$111,0,0)*_xlfn.XLOOKUP($A765,Drury_beneficiary_allocation!$A$5:$A$104,Drury_beneficiary_allocation!$I$5:$I$104,0,0)</f>
        <v>0</v>
      </c>
      <c r="P765" s="362">
        <f>_xlfn.XLOOKUP($A765,'Total project cost for DCs'!$A$4:$A$111,'Total project cost for DCs'!Z$4:Z$111,0,0)*_xlfn.XLOOKUP($A765,Drury_beneficiary_allocation!$A$5:$A$104,Drury_beneficiary_allocation!$I$5:$I$104,0,0)</f>
        <v>0</v>
      </c>
      <c r="Q765" s="362">
        <f>_xlfn.XLOOKUP($A765,'Total project cost for DCs'!$A$4:$A$111,'Total project cost for DCs'!AA$4:AA$111,0,0)*_xlfn.XLOOKUP($A765,Drury_beneficiary_allocation!$A$5:$A$104,Drury_beneficiary_allocation!$I$5:$I$104,0,0)</f>
        <v>0</v>
      </c>
      <c r="R765" s="362">
        <f>_xlfn.XLOOKUP($A765,'Total project cost for DCs'!$A$4:$A$111,'Total project cost for DCs'!AB$4:AB$111,0,0)*_xlfn.XLOOKUP($A765,Drury_beneficiary_allocation!$A$5:$A$104,Drury_beneficiary_allocation!$I$5:$I$104,0,0)</f>
        <v>0</v>
      </c>
      <c r="S765" s="362">
        <f>_xlfn.XLOOKUP($A765,'Total project cost for DCs'!$A$4:$A$111,'Total project cost for DCs'!AC$4:AC$111,0,0)*_xlfn.XLOOKUP($A765,Drury_beneficiary_allocation!$A$5:$A$104,Drury_beneficiary_allocation!$I$5:$I$104,0,0)</f>
        <v>0</v>
      </c>
      <c r="T765" s="362">
        <f>_xlfn.XLOOKUP($A765,'Total project cost for DCs'!$A$4:$A$111,'Total project cost for DCs'!AD$4:AD$111,0,0)*_xlfn.XLOOKUP($A765,Drury_beneficiary_allocation!$A$5:$A$104,Drury_beneficiary_allocation!$I$5:$I$104,0,0)</f>
        <v>0</v>
      </c>
      <c r="U765" s="362">
        <f>_xlfn.XLOOKUP($A765,'Total project cost for DCs'!$A$4:$A$111,'Total project cost for DCs'!AE$4:AE$111,0,0)*_xlfn.XLOOKUP($A765,Drury_beneficiary_allocation!$A$5:$A$104,Drury_beneficiary_allocation!$I$5:$I$104,0,0)</f>
        <v>0</v>
      </c>
      <c r="V765" s="362">
        <f>_xlfn.XLOOKUP($A765,'Total project cost for DCs'!$A$4:$A$111,'Total project cost for DCs'!AF$4:AF$111,0,0)*_xlfn.XLOOKUP($A765,Drury_beneficiary_allocation!$A$5:$A$104,Drury_beneficiary_allocation!$I$5:$I$104,0,0)</f>
        <v>0</v>
      </c>
      <c r="W765" s="362">
        <f>_xlfn.XLOOKUP($A765,'Total project cost for DCs'!$A$4:$A$111,'Total project cost for DCs'!AG$4:AG$111,0,0)*_xlfn.XLOOKUP($A765,Drury_beneficiary_allocation!$A$5:$A$104,Drury_beneficiary_allocation!$I$5:$I$104,0,0)</f>
        <v>0</v>
      </c>
      <c r="X765" s="362">
        <f>_xlfn.XLOOKUP($A765,'Total project cost for DCs'!$A$4:$A$111,'Total project cost for DCs'!AH$4:AH$111,0,0)*_xlfn.XLOOKUP($A765,Drury_beneficiary_allocation!$A$5:$A$104,Drury_beneficiary_allocation!$I$5:$I$104,0,0)</f>
        <v>0</v>
      </c>
      <c r="Y765" s="362">
        <f>_xlfn.XLOOKUP($A765,'Total project cost for DCs'!$A$4:$A$111,'Total project cost for DCs'!AI$4:AI$111,0,0)*_xlfn.XLOOKUP($A765,Drury_beneficiary_allocation!$A$5:$A$104,Drury_beneficiary_allocation!$I$5:$I$104,0,0)</f>
        <v>0</v>
      </c>
      <c r="Z765" s="362">
        <f>_xlfn.XLOOKUP($A765,'Total project cost for DCs'!$A$4:$A$111,'Total project cost for DCs'!AJ$4:AJ$111,0,0)*_xlfn.XLOOKUP($A765,Drury_beneficiary_allocation!$A$5:$A$104,Drury_beneficiary_allocation!$I$5:$I$104,0,0)</f>
        <v>0</v>
      </c>
      <c r="AA765" s="362">
        <f>_xlfn.XLOOKUP($A765,'Total project cost for DCs'!$A$4:$A$111,'Total project cost for DCs'!AK$4:AK$111,0,0)*_xlfn.XLOOKUP($A765,Drury_beneficiary_allocation!$A$5:$A$104,Drury_beneficiary_allocation!$I$5:$I$104,0,0)</f>
        <v>0</v>
      </c>
      <c r="AB765" s="362">
        <f>_xlfn.XLOOKUP($A765,'Total project cost for DCs'!$A$4:$A$111,'Total project cost for DCs'!AL$4:AL$111,0,0)*_xlfn.XLOOKUP($A765,Drury_beneficiary_allocation!$A$5:$A$104,Drury_beneficiary_allocation!$I$5:$I$104,0,0)</f>
        <v>0</v>
      </c>
      <c r="AC765" s="362">
        <f>_xlfn.XLOOKUP($A765,'Total project cost for DCs'!$A$4:$A$111,'Total project cost for DCs'!AM$4:AM$111,0,0)*_xlfn.XLOOKUP($A765,Drury_beneficiary_allocation!$A$5:$A$104,Drury_beneficiary_allocation!$I$5:$I$104,0,0)</f>
        <v>0</v>
      </c>
      <c r="AD765" s="362">
        <f>_xlfn.XLOOKUP($A765,'Total project cost for DCs'!$A$4:$A$111,'Total project cost for DCs'!AN$4:AN$111,0,0)*_xlfn.XLOOKUP($A765,Drury_beneficiary_allocation!$A$5:$A$104,Drury_beneficiary_allocation!$I$5:$I$104,0,0)</f>
        <v>0</v>
      </c>
      <c r="AE765" s="363">
        <f t="shared" si="105"/>
        <v>0</v>
      </c>
      <c r="AF765" s="349"/>
      <c r="AG765" s="349">
        <f t="shared" si="107"/>
        <v>0</v>
      </c>
      <c r="AH765" s="353">
        <v>0</v>
      </c>
      <c r="AI765" s="354" t="str">
        <f t="shared" si="106"/>
        <v>Arterial</v>
      </c>
      <c r="AJ765" s="349"/>
      <c r="AK765" s="349"/>
      <c r="AL765" s="355">
        <f>_xlfn.XLOOKUP(A765,'P1 Date Adjustment'!B:B,'P1 Date Adjustment'!F:F,"not found",0)</f>
        <v>2038</v>
      </c>
      <c r="AM765" s="349">
        <f t="shared" si="108"/>
        <v>0</v>
      </c>
    </row>
    <row r="766" spans="1:39" ht="30" x14ac:dyDescent="0.25">
      <c r="A766" s="129">
        <v>25</v>
      </c>
      <c r="B766" s="358" t="s">
        <v>296</v>
      </c>
      <c r="C766" s="358" t="str">
        <f>_xlfn.XLOOKUP($A766,'Total project cost for DCs'!A:A,'Total project cost for DCs'!C:C,"Not found",0)</f>
        <v>2-lane urban- upgrade existing road layout to 2-lane urban with active modes on both sides</v>
      </c>
      <c r="D766" s="355" t="s">
        <v>155</v>
      </c>
      <c r="E766" s="355" t="s">
        <v>199</v>
      </c>
      <c r="H766" s="355" t="s">
        <v>834</v>
      </c>
      <c r="I766" s="359">
        <f>_xlfn.XLOOKUP($H766,DC_growth_AGS!$A$665:$A$673,DC_growth_AGS!$O$665:$O$673,"Not found",0)</f>
        <v>0.28732391634818177</v>
      </c>
      <c r="J766" s="355">
        <v>2039</v>
      </c>
      <c r="K766" s="362">
        <f>_xlfn.XLOOKUP($A766,'Total project cost for DCs'!$A$4:$A$111,'Total project cost for DCs'!U$4:U$111,0,0)*_xlfn.XLOOKUP($A766,Drury_beneficiary_allocation!$A$5:$A$104,Drury_beneficiary_allocation!$I$5:$I$104,0,0)</f>
        <v>0</v>
      </c>
      <c r="L766" s="362">
        <f>_xlfn.XLOOKUP($A766,'Total project cost for DCs'!$A$4:$A$111,'Total project cost for DCs'!V$4:V$111,0,0)*_xlfn.XLOOKUP($A766,Drury_beneficiary_allocation!$A$5:$A$104,Drury_beneficiary_allocation!$I$5:$I$104,0,0)</f>
        <v>0</v>
      </c>
      <c r="M766" s="362">
        <f>_xlfn.XLOOKUP($A766,'Total project cost for DCs'!$A$4:$A$111,'Total project cost for DCs'!W$4:W$111,0,0)*_xlfn.XLOOKUP($A766,Drury_beneficiary_allocation!$A$5:$A$104,Drury_beneficiary_allocation!$I$5:$I$104,0,0)</f>
        <v>0</v>
      </c>
      <c r="N766" s="362">
        <f>_xlfn.XLOOKUP($A766,'Total project cost for DCs'!$A$4:$A$111,'Total project cost for DCs'!X$4:X$111,0,0)*_xlfn.XLOOKUP($A766,Drury_beneficiary_allocation!$A$5:$A$104,Drury_beneficiary_allocation!$I$5:$I$104,0,0)</f>
        <v>0</v>
      </c>
      <c r="O766" s="362">
        <f>_xlfn.XLOOKUP($A766,'Total project cost for DCs'!$A$4:$A$111,'Total project cost for DCs'!Y$4:Y$111,0,0)*_xlfn.XLOOKUP($A766,Drury_beneficiary_allocation!$A$5:$A$104,Drury_beneficiary_allocation!$I$5:$I$104,0,0)</f>
        <v>0</v>
      </c>
      <c r="P766" s="362">
        <f>_xlfn.XLOOKUP($A766,'Total project cost for DCs'!$A$4:$A$111,'Total project cost for DCs'!Z$4:Z$111,0,0)*_xlfn.XLOOKUP($A766,Drury_beneficiary_allocation!$A$5:$A$104,Drury_beneficiary_allocation!$I$5:$I$104,0,0)</f>
        <v>0</v>
      </c>
      <c r="Q766" s="362">
        <f>_xlfn.XLOOKUP($A766,'Total project cost for DCs'!$A$4:$A$111,'Total project cost for DCs'!AA$4:AA$111,0,0)*_xlfn.XLOOKUP($A766,Drury_beneficiary_allocation!$A$5:$A$104,Drury_beneficiary_allocation!$I$5:$I$104,0,0)</f>
        <v>0</v>
      </c>
      <c r="R766" s="362">
        <f>_xlfn.XLOOKUP($A766,'Total project cost for DCs'!$A$4:$A$111,'Total project cost for DCs'!AB$4:AB$111,0,0)*_xlfn.XLOOKUP($A766,Drury_beneficiary_allocation!$A$5:$A$104,Drury_beneficiary_allocation!$I$5:$I$104,0,0)</f>
        <v>0</v>
      </c>
      <c r="S766" s="362">
        <f>_xlfn.XLOOKUP($A766,'Total project cost for DCs'!$A$4:$A$111,'Total project cost for DCs'!AC$4:AC$111,0,0)*_xlfn.XLOOKUP($A766,Drury_beneficiary_allocation!$A$5:$A$104,Drury_beneficiary_allocation!$I$5:$I$104,0,0)</f>
        <v>0</v>
      </c>
      <c r="T766" s="362">
        <f>_xlfn.XLOOKUP($A766,'Total project cost for DCs'!$A$4:$A$111,'Total project cost for DCs'!AD$4:AD$111,0,0)*_xlfn.XLOOKUP($A766,Drury_beneficiary_allocation!$A$5:$A$104,Drury_beneficiary_allocation!$I$5:$I$104,0,0)</f>
        <v>0</v>
      </c>
      <c r="U766" s="362">
        <f>_xlfn.XLOOKUP($A766,'Total project cost for DCs'!$A$4:$A$111,'Total project cost for DCs'!AE$4:AE$111,0,0)*_xlfn.XLOOKUP($A766,Drury_beneficiary_allocation!$A$5:$A$104,Drury_beneficiary_allocation!$I$5:$I$104,0,0)</f>
        <v>0</v>
      </c>
      <c r="V766" s="362">
        <f>_xlfn.XLOOKUP($A766,'Total project cost for DCs'!$A$4:$A$111,'Total project cost for DCs'!AF$4:AF$111,0,0)*_xlfn.XLOOKUP($A766,Drury_beneficiary_allocation!$A$5:$A$104,Drury_beneficiary_allocation!$I$5:$I$104,0,0)</f>
        <v>0</v>
      </c>
      <c r="W766" s="362">
        <f>_xlfn.XLOOKUP($A766,'Total project cost for DCs'!$A$4:$A$111,'Total project cost for DCs'!AG$4:AG$111,0,0)*_xlfn.XLOOKUP($A766,Drury_beneficiary_allocation!$A$5:$A$104,Drury_beneficiary_allocation!$I$5:$I$104,0,0)</f>
        <v>0</v>
      </c>
      <c r="X766" s="362">
        <f>_xlfn.XLOOKUP($A766,'Total project cost for DCs'!$A$4:$A$111,'Total project cost for DCs'!AH$4:AH$111,0,0)*_xlfn.XLOOKUP($A766,Drury_beneficiary_allocation!$A$5:$A$104,Drury_beneficiary_allocation!$I$5:$I$104,0,0)</f>
        <v>0</v>
      </c>
      <c r="Y766" s="362">
        <f>_xlfn.XLOOKUP($A766,'Total project cost for DCs'!$A$4:$A$111,'Total project cost for DCs'!AI$4:AI$111,0,0)*_xlfn.XLOOKUP($A766,Drury_beneficiary_allocation!$A$5:$A$104,Drury_beneficiary_allocation!$I$5:$I$104,0,0)</f>
        <v>0</v>
      </c>
      <c r="Z766" s="362">
        <f>_xlfn.XLOOKUP($A766,'Total project cost for DCs'!$A$4:$A$111,'Total project cost for DCs'!AJ$4:AJ$111,0,0)*_xlfn.XLOOKUP($A766,Drury_beneficiary_allocation!$A$5:$A$104,Drury_beneficiary_allocation!$I$5:$I$104,0,0)</f>
        <v>0</v>
      </c>
      <c r="AA766" s="362">
        <f>_xlfn.XLOOKUP($A766,'Total project cost for DCs'!$A$4:$A$111,'Total project cost for DCs'!AK$4:AK$111,0,0)*_xlfn.XLOOKUP($A766,Drury_beneficiary_allocation!$A$5:$A$104,Drury_beneficiary_allocation!$I$5:$I$104,0,0)</f>
        <v>0</v>
      </c>
      <c r="AB766" s="362">
        <f>_xlfn.XLOOKUP($A766,'Total project cost for DCs'!$A$4:$A$111,'Total project cost for DCs'!AL$4:AL$111,0,0)*_xlfn.XLOOKUP($A766,Drury_beneficiary_allocation!$A$5:$A$104,Drury_beneficiary_allocation!$I$5:$I$104,0,0)</f>
        <v>0</v>
      </c>
      <c r="AC766" s="362">
        <f>_xlfn.XLOOKUP($A766,'Total project cost for DCs'!$A$4:$A$111,'Total project cost for DCs'!AM$4:AM$111,0,0)*_xlfn.XLOOKUP($A766,Drury_beneficiary_allocation!$A$5:$A$104,Drury_beneficiary_allocation!$I$5:$I$104,0,0)</f>
        <v>0</v>
      </c>
      <c r="AD766" s="362">
        <f>_xlfn.XLOOKUP($A766,'Total project cost for DCs'!$A$4:$A$111,'Total project cost for DCs'!AN$4:AN$111,0,0)*_xlfn.XLOOKUP($A766,Drury_beneficiary_allocation!$A$5:$A$104,Drury_beneficiary_allocation!$I$5:$I$104,0,0)</f>
        <v>0</v>
      </c>
      <c r="AE766" s="363">
        <f t="shared" si="105"/>
        <v>0</v>
      </c>
      <c r="AF766" s="349"/>
      <c r="AG766" s="349">
        <f t="shared" si="107"/>
        <v>0</v>
      </c>
      <c r="AH766" s="353">
        <v>0</v>
      </c>
      <c r="AI766" s="354" t="str">
        <f t="shared" si="106"/>
        <v>Collector</v>
      </c>
      <c r="AJ766" s="349"/>
      <c r="AK766" s="349"/>
      <c r="AL766" s="355">
        <f>_xlfn.XLOOKUP(A766,'P1 Date Adjustment'!B:B,'P1 Date Adjustment'!F:F,"not found",0)</f>
        <v>2039</v>
      </c>
      <c r="AM766" s="349">
        <f t="shared" si="108"/>
        <v>0</v>
      </c>
    </row>
    <row r="767" spans="1:39" ht="45" x14ac:dyDescent="0.25">
      <c r="A767" s="129" t="s">
        <v>298</v>
      </c>
      <c r="B767" s="358" t="s">
        <v>299</v>
      </c>
      <c r="C767" s="358" t="str">
        <f>_xlfn.XLOOKUP($A767,'Total project cost for DCs'!A:A,'Total project cost for DCs'!C:C,"Not found",0)</f>
        <v>Active mode upgrades- existing road layout with active modes on both sides + intersection upgrades for active mode crossing</v>
      </c>
      <c r="D767" s="355" t="s">
        <v>155</v>
      </c>
      <c r="E767" s="355" t="s">
        <v>199</v>
      </c>
      <c r="H767" s="355" t="s">
        <v>834</v>
      </c>
      <c r="I767" s="359">
        <f>_xlfn.XLOOKUP($H767,DC_growth_AGS!$A$665:$A$673,DC_growth_AGS!$O$665:$O$673,"Not found",0)</f>
        <v>0.28732391634818177</v>
      </c>
      <c r="J767" s="355">
        <v>2039</v>
      </c>
      <c r="K767" s="362">
        <f>_xlfn.XLOOKUP($A767,'Total project cost for DCs'!$A$4:$A$111,'Total project cost for DCs'!U$4:U$111,0,0)*_xlfn.XLOOKUP($A767,Drury_beneficiary_allocation!$A$5:$A$104,Drury_beneficiary_allocation!$I$5:$I$104,0,0)</f>
        <v>0</v>
      </c>
      <c r="L767" s="362">
        <f>_xlfn.XLOOKUP($A767,'Total project cost for DCs'!$A$4:$A$111,'Total project cost for DCs'!V$4:V$111,0,0)*_xlfn.XLOOKUP($A767,Drury_beneficiary_allocation!$A$5:$A$104,Drury_beneficiary_allocation!$I$5:$I$104,0,0)</f>
        <v>0</v>
      </c>
      <c r="M767" s="362">
        <f>_xlfn.XLOOKUP($A767,'Total project cost for DCs'!$A$4:$A$111,'Total project cost for DCs'!W$4:W$111,0,0)*_xlfn.XLOOKUP($A767,Drury_beneficiary_allocation!$A$5:$A$104,Drury_beneficiary_allocation!$I$5:$I$104,0,0)</f>
        <v>0</v>
      </c>
      <c r="N767" s="362">
        <f>_xlfn.XLOOKUP($A767,'Total project cost for DCs'!$A$4:$A$111,'Total project cost for DCs'!X$4:X$111,0,0)*_xlfn.XLOOKUP($A767,Drury_beneficiary_allocation!$A$5:$A$104,Drury_beneficiary_allocation!$I$5:$I$104,0,0)</f>
        <v>0</v>
      </c>
      <c r="O767" s="362">
        <f>_xlfn.XLOOKUP($A767,'Total project cost for DCs'!$A$4:$A$111,'Total project cost for DCs'!Y$4:Y$111,0,0)*_xlfn.XLOOKUP($A767,Drury_beneficiary_allocation!$A$5:$A$104,Drury_beneficiary_allocation!$I$5:$I$104,0,0)</f>
        <v>0</v>
      </c>
      <c r="P767" s="362">
        <f>_xlfn.XLOOKUP($A767,'Total project cost for DCs'!$A$4:$A$111,'Total project cost for DCs'!Z$4:Z$111,0,0)*_xlfn.XLOOKUP($A767,Drury_beneficiary_allocation!$A$5:$A$104,Drury_beneficiary_allocation!$I$5:$I$104,0,0)</f>
        <v>0</v>
      </c>
      <c r="Q767" s="362">
        <f>_xlfn.XLOOKUP($A767,'Total project cost for DCs'!$A$4:$A$111,'Total project cost for DCs'!AA$4:AA$111,0,0)*_xlfn.XLOOKUP($A767,Drury_beneficiary_allocation!$A$5:$A$104,Drury_beneficiary_allocation!$I$5:$I$104,0,0)</f>
        <v>0</v>
      </c>
      <c r="R767" s="362">
        <f>_xlfn.XLOOKUP($A767,'Total project cost for DCs'!$A$4:$A$111,'Total project cost for DCs'!AB$4:AB$111,0,0)*_xlfn.XLOOKUP($A767,Drury_beneficiary_allocation!$A$5:$A$104,Drury_beneficiary_allocation!$I$5:$I$104,0,0)</f>
        <v>0</v>
      </c>
      <c r="S767" s="362">
        <f>_xlfn.XLOOKUP($A767,'Total project cost for DCs'!$A$4:$A$111,'Total project cost for DCs'!AC$4:AC$111,0,0)*_xlfn.XLOOKUP($A767,Drury_beneficiary_allocation!$A$5:$A$104,Drury_beneficiary_allocation!$I$5:$I$104,0,0)</f>
        <v>0</v>
      </c>
      <c r="T767" s="362">
        <f>_xlfn.XLOOKUP($A767,'Total project cost for DCs'!$A$4:$A$111,'Total project cost for DCs'!AD$4:AD$111,0,0)*_xlfn.XLOOKUP($A767,Drury_beneficiary_allocation!$A$5:$A$104,Drury_beneficiary_allocation!$I$5:$I$104,0,0)</f>
        <v>0</v>
      </c>
      <c r="U767" s="362">
        <f>_xlfn.XLOOKUP($A767,'Total project cost for DCs'!$A$4:$A$111,'Total project cost for DCs'!AE$4:AE$111,0,0)*_xlfn.XLOOKUP($A767,Drury_beneficiary_allocation!$A$5:$A$104,Drury_beneficiary_allocation!$I$5:$I$104,0,0)</f>
        <v>0</v>
      </c>
      <c r="V767" s="362">
        <f>_xlfn.XLOOKUP($A767,'Total project cost for DCs'!$A$4:$A$111,'Total project cost for DCs'!AF$4:AF$111,0,0)*_xlfn.XLOOKUP($A767,Drury_beneficiary_allocation!$A$5:$A$104,Drury_beneficiary_allocation!$I$5:$I$104,0,0)</f>
        <v>0</v>
      </c>
      <c r="W767" s="362">
        <f>_xlfn.XLOOKUP($A767,'Total project cost for DCs'!$A$4:$A$111,'Total project cost for DCs'!AG$4:AG$111,0,0)*_xlfn.XLOOKUP($A767,Drury_beneficiary_allocation!$A$5:$A$104,Drury_beneficiary_allocation!$I$5:$I$104,0,0)</f>
        <v>0</v>
      </c>
      <c r="X767" s="362">
        <f>_xlfn.XLOOKUP($A767,'Total project cost for DCs'!$A$4:$A$111,'Total project cost for DCs'!AH$4:AH$111,0,0)*_xlfn.XLOOKUP($A767,Drury_beneficiary_allocation!$A$5:$A$104,Drury_beneficiary_allocation!$I$5:$I$104,0,0)</f>
        <v>0</v>
      </c>
      <c r="Y767" s="362">
        <f>_xlfn.XLOOKUP($A767,'Total project cost for DCs'!$A$4:$A$111,'Total project cost for DCs'!AI$4:AI$111,0,0)*_xlfn.XLOOKUP($A767,Drury_beneficiary_allocation!$A$5:$A$104,Drury_beneficiary_allocation!$I$5:$I$104,0,0)</f>
        <v>0</v>
      </c>
      <c r="Z767" s="362">
        <f>_xlfn.XLOOKUP($A767,'Total project cost for DCs'!$A$4:$A$111,'Total project cost for DCs'!AJ$4:AJ$111,0,0)*_xlfn.XLOOKUP($A767,Drury_beneficiary_allocation!$A$5:$A$104,Drury_beneficiary_allocation!$I$5:$I$104,0,0)</f>
        <v>0</v>
      </c>
      <c r="AA767" s="362">
        <f>_xlfn.XLOOKUP($A767,'Total project cost for DCs'!$A$4:$A$111,'Total project cost for DCs'!AK$4:AK$111,0,0)*_xlfn.XLOOKUP($A767,Drury_beneficiary_allocation!$A$5:$A$104,Drury_beneficiary_allocation!$I$5:$I$104,0,0)</f>
        <v>0</v>
      </c>
      <c r="AB767" s="362">
        <f>_xlfn.XLOOKUP($A767,'Total project cost for DCs'!$A$4:$A$111,'Total project cost for DCs'!AL$4:AL$111,0,0)*_xlfn.XLOOKUP($A767,Drury_beneficiary_allocation!$A$5:$A$104,Drury_beneficiary_allocation!$I$5:$I$104,0,0)</f>
        <v>0</v>
      </c>
      <c r="AC767" s="362">
        <f>_xlfn.XLOOKUP($A767,'Total project cost for DCs'!$A$4:$A$111,'Total project cost for DCs'!AM$4:AM$111,0,0)*_xlfn.XLOOKUP($A767,Drury_beneficiary_allocation!$A$5:$A$104,Drury_beneficiary_allocation!$I$5:$I$104,0,0)</f>
        <v>0</v>
      </c>
      <c r="AD767" s="362">
        <f>_xlfn.XLOOKUP($A767,'Total project cost for DCs'!$A$4:$A$111,'Total project cost for DCs'!AN$4:AN$111,0,0)*_xlfn.XLOOKUP($A767,Drury_beneficiary_allocation!$A$5:$A$104,Drury_beneficiary_allocation!$I$5:$I$104,0,0)</f>
        <v>0</v>
      </c>
      <c r="AE767" s="363">
        <f t="shared" si="105"/>
        <v>0</v>
      </c>
      <c r="AF767" s="349"/>
      <c r="AG767" s="349">
        <f t="shared" si="107"/>
        <v>0</v>
      </c>
      <c r="AH767" s="353">
        <v>0</v>
      </c>
      <c r="AI767" s="354" t="str">
        <f t="shared" si="106"/>
        <v>Collector</v>
      </c>
      <c r="AJ767" s="349"/>
      <c r="AK767" s="349"/>
      <c r="AL767" s="355">
        <f>_xlfn.XLOOKUP(A767,'P1 Date Adjustment'!B:B,'P1 Date Adjustment'!F:F,"not found",0)</f>
        <v>2039</v>
      </c>
      <c r="AM767" s="349">
        <f t="shared" si="108"/>
        <v>0</v>
      </c>
    </row>
    <row r="768" spans="1:39" ht="30" x14ac:dyDescent="0.25">
      <c r="A768" s="129" t="s">
        <v>304</v>
      </c>
      <c r="B768" s="358" t="s">
        <v>305</v>
      </c>
      <c r="C768" s="358" t="str">
        <f>_xlfn.XLOOKUP($A768,'Total project cost for DCs'!A:A,'Total project cost for DCs'!C:C,"Not found",0)</f>
        <v>2-lane collector to connect with Drury Central Station, including bridge over streamM)</v>
      </c>
      <c r="D768" s="355" t="s">
        <v>155</v>
      </c>
      <c r="E768" s="355" t="s">
        <v>223</v>
      </c>
      <c r="H768" s="355" t="s">
        <v>834</v>
      </c>
      <c r="I768" s="359">
        <f>_xlfn.XLOOKUP($H768,DC_growth_AGS!$A$665:$A$673,DC_growth_AGS!$O$665:$O$673,"Not found",0)</f>
        <v>0.28732391634818177</v>
      </c>
      <c r="J768" s="355">
        <v>2035</v>
      </c>
      <c r="K768" s="362">
        <f>_xlfn.XLOOKUP($A768,'Total project cost for DCs'!$A$4:$A$111,'Total project cost for DCs'!U$4:U$111,0,0)*_xlfn.XLOOKUP($A768,Drury_beneficiary_allocation!$A$5:$A$104,Drury_beneficiary_allocation!$I$5:$I$104,0,0)</f>
        <v>393609.85632135137</v>
      </c>
      <c r="L768" s="362">
        <f>_xlfn.XLOOKUP($A768,'Total project cost for DCs'!$A$4:$A$111,'Total project cost for DCs'!V$4:V$111,0,0)*_xlfn.XLOOKUP($A768,Drury_beneficiary_allocation!$A$5:$A$104,Drury_beneficiary_allocation!$I$5:$I$104,0,0)</f>
        <v>0</v>
      </c>
      <c r="M768" s="362">
        <f>_xlfn.XLOOKUP($A768,'Total project cost for DCs'!$A$4:$A$111,'Total project cost for DCs'!W$4:W$111,0,0)*_xlfn.XLOOKUP($A768,Drury_beneficiary_allocation!$A$5:$A$104,Drury_beneficiary_allocation!$I$5:$I$104,0,0)</f>
        <v>0</v>
      </c>
      <c r="N768" s="362">
        <f>_xlfn.XLOOKUP($A768,'Total project cost for DCs'!$A$4:$A$111,'Total project cost for DCs'!X$4:X$111,0,0)*_xlfn.XLOOKUP($A768,Drury_beneficiary_allocation!$A$5:$A$104,Drury_beneficiary_allocation!$I$5:$I$104,0,0)</f>
        <v>0</v>
      </c>
      <c r="O768" s="362">
        <f>_xlfn.XLOOKUP($A768,'Total project cost for DCs'!$A$4:$A$111,'Total project cost for DCs'!Y$4:Y$111,0,0)*_xlfn.XLOOKUP($A768,Drury_beneficiary_allocation!$A$5:$A$104,Drury_beneficiary_allocation!$I$5:$I$104,0,0)</f>
        <v>0</v>
      </c>
      <c r="P768" s="362">
        <f>_xlfn.XLOOKUP($A768,'Total project cost for DCs'!$A$4:$A$111,'Total project cost for DCs'!Z$4:Z$111,0,0)*_xlfn.XLOOKUP($A768,Drury_beneficiary_allocation!$A$5:$A$104,Drury_beneficiary_allocation!$I$5:$I$104,0,0)</f>
        <v>0</v>
      </c>
      <c r="Q768" s="362">
        <f>_xlfn.XLOOKUP($A768,'Total project cost for DCs'!$A$4:$A$111,'Total project cost for DCs'!AA$4:AA$111,0,0)*_xlfn.XLOOKUP($A768,Drury_beneficiary_allocation!$A$5:$A$104,Drury_beneficiary_allocation!$I$5:$I$104,0,0)</f>
        <v>0</v>
      </c>
      <c r="R768" s="362">
        <f>_xlfn.XLOOKUP($A768,'Total project cost for DCs'!$A$4:$A$111,'Total project cost for DCs'!AB$4:AB$111,0,0)*_xlfn.XLOOKUP($A768,Drury_beneficiary_allocation!$A$5:$A$104,Drury_beneficiary_allocation!$I$5:$I$104,0,0)</f>
        <v>0</v>
      </c>
      <c r="S768" s="362">
        <f>_xlfn.XLOOKUP($A768,'Total project cost for DCs'!$A$4:$A$111,'Total project cost for DCs'!AC$4:AC$111,0,0)*_xlfn.XLOOKUP($A768,Drury_beneficiary_allocation!$A$5:$A$104,Drury_beneficiary_allocation!$I$5:$I$104,0,0)</f>
        <v>0</v>
      </c>
      <c r="T768" s="362">
        <f>_xlfn.XLOOKUP($A768,'Total project cost for DCs'!$A$4:$A$111,'Total project cost for DCs'!AD$4:AD$111,0,0)*_xlfn.XLOOKUP($A768,Drury_beneficiary_allocation!$A$5:$A$104,Drury_beneficiary_allocation!$I$5:$I$104,0,0)</f>
        <v>0</v>
      </c>
      <c r="U768" s="362">
        <f>_xlfn.XLOOKUP($A768,'Total project cost for DCs'!$A$4:$A$111,'Total project cost for DCs'!AE$4:AE$111,0,0)*_xlfn.XLOOKUP($A768,Drury_beneficiary_allocation!$A$5:$A$104,Drury_beneficiary_allocation!$I$5:$I$104,0,0)</f>
        <v>0</v>
      </c>
      <c r="V768" s="362">
        <f>_xlfn.XLOOKUP($A768,'Total project cost for DCs'!$A$4:$A$111,'Total project cost for DCs'!AF$4:AF$111,0,0)*_xlfn.XLOOKUP($A768,Drury_beneficiary_allocation!$A$5:$A$104,Drury_beneficiary_allocation!$I$5:$I$104,0,0)</f>
        <v>0</v>
      </c>
      <c r="W768" s="362">
        <f>_xlfn.XLOOKUP($A768,'Total project cost for DCs'!$A$4:$A$111,'Total project cost for DCs'!AG$4:AG$111,0,0)*_xlfn.XLOOKUP($A768,Drury_beneficiary_allocation!$A$5:$A$104,Drury_beneficiary_allocation!$I$5:$I$104,0,0)</f>
        <v>0</v>
      </c>
      <c r="X768" s="362">
        <f>_xlfn.XLOOKUP($A768,'Total project cost for DCs'!$A$4:$A$111,'Total project cost for DCs'!AH$4:AH$111,0,0)*_xlfn.XLOOKUP($A768,Drury_beneficiary_allocation!$A$5:$A$104,Drury_beneficiary_allocation!$I$5:$I$104,0,0)</f>
        <v>0</v>
      </c>
      <c r="Y768" s="362">
        <f>_xlfn.XLOOKUP($A768,'Total project cost for DCs'!$A$4:$A$111,'Total project cost for DCs'!AI$4:AI$111,0,0)*_xlfn.XLOOKUP($A768,Drury_beneficiary_allocation!$A$5:$A$104,Drury_beneficiary_allocation!$I$5:$I$104,0,0)</f>
        <v>0</v>
      </c>
      <c r="Z768" s="362">
        <f>_xlfn.XLOOKUP($A768,'Total project cost for DCs'!$A$4:$A$111,'Total project cost for DCs'!AJ$4:AJ$111,0,0)*_xlfn.XLOOKUP($A768,Drury_beneficiary_allocation!$A$5:$A$104,Drury_beneficiary_allocation!$I$5:$I$104,0,0)</f>
        <v>0</v>
      </c>
      <c r="AA768" s="362">
        <f>_xlfn.XLOOKUP($A768,'Total project cost for DCs'!$A$4:$A$111,'Total project cost for DCs'!AK$4:AK$111,0,0)*_xlfn.XLOOKUP($A768,Drury_beneficiary_allocation!$A$5:$A$104,Drury_beneficiary_allocation!$I$5:$I$104,0,0)</f>
        <v>0</v>
      </c>
      <c r="AB768" s="362">
        <f>_xlfn.XLOOKUP($A768,'Total project cost for DCs'!$A$4:$A$111,'Total project cost for DCs'!AL$4:AL$111,0,0)*_xlfn.XLOOKUP($A768,Drury_beneficiary_allocation!$A$5:$A$104,Drury_beneficiary_allocation!$I$5:$I$104,0,0)</f>
        <v>0</v>
      </c>
      <c r="AC768" s="362">
        <f>_xlfn.XLOOKUP($A768,'Total project cost for DCs'!$A$4:$A$111,'Total project cost for DCs'!AM$4:AM$111,0,0)*_xlfn.XLOOKUP($A768,Drury_beneficiary_allocation!$A$5:$A$104,Drury_beneficiary_allocation!$I$5:$I$104,0,0)</f>
        <v>0</v>
      </c>
      <c r="AD768" s="362">
        <f>_xlfn.XLOOKUP($A768,'Total project cost for DCs'!$A$4:$A$111,'Total project cost for DCs'!AN$4:AN$111,0,0)*_xlfn.XLOOKUP($A768,Drury_beneficiary_allocation!$A$5:$A$104,Drury_beneficiary_allocation!$I$5:$I$104,0,0)</f>
        <v>0</v>
      </c>
      <c r="AE768" s="363">
        <f t="shared" si="105"/>
        <v>393609.85632135137</v>
      </c>
      <c r="AF768" s="349"/>
      <c r="AG768" s="349">
        <f t="shared" si="107"/>
        <v>393609.85632135137</v>
      </c>
      <c r="AH768" s="353">
        <v>0</v>
      </c>
      <c r="AI768" s="354" t="str">
        <f t="shared" si="106"/>
        <v>Collector</v>
      </c>
      <c r="AJ768" s="349"/>
      <c r="AK768" s="349"/>
      <c r="AL768" s="355">
        <f>_xlfn.XLOOKUP(A768,'P1 Date Adjustment'!B:B,'P1 Date Adjustment'!F:F,"not found",0)</f>
        <v>2035</v>
      </c>
      <c r="AM768" s="349">
        <f t="shared" si="108"/>
        <v>113093.52543149581</v>
      </c>
    </row>
    <row r="769" spans="1:39" ht="30" x14ac:dyDescent="0.25">
      <c r="A769" s="129">
        <v>31</v>
      </c>
      <c r="B769" s="358" t="s">
        <v>311</v>
      </c>
      <c r="C769" s="358" t="str">
        <f>_xlfn.XLOOKUP($A769,'Total project cost for DCs'!A:A,'Total project cost for DCs'!C:C,"Not found",0)</f>
        <v>2-lane urban - upgrade existing roadwith active modes on both sides / Mill Road design ?</v>
      </c>
      <c r="D769" s="355" t="s">
        <v>155</v>
      </c>
      <c r="E769" s="355" t="s">
        <v>199</v>
      </c>
      <c r="H769" s="355" t="s">
        <v>834</v>
      </c>
      <c r="I769" s="359">
        <f>_xlfn.XLOOKUP($H769,DC_growth_AGS!$A$665:$A$673,DC_growth_AGS!$O$665:$O$673,"Not found",0)</f>
        <v>0.28732391634818177</v>
      </c>
      <c r="J769" s="355">
        <v>2039</v>
      </c>
      <c r="K769" s="362">
        <f>_xlfn.XLOOKUP($A769,'Total project cost for DCs'!$A$4:$A$111,'Total project cost for DCs'!U$4:U$111,0,0)*_xlfn.XLOOKUP($A769,Drury_beneficiary_allocation!$A$5:$A$104,Drury_beneficiary_allocation!$I$5:$I$104,0,0)</f>
        <v>0</v>
      </c>
      <c r="L769" s="362">
        <f>_xlfn.XLOOKUP($A769,'Total project cost for DCs'!$A$4:$A$111,'Total project cost for DCs'!V$4:V$111,0,0)*_xlfn.XLOOKUP($A769,Drury_beneficiary_allocation!$A$5:$A$104,Drury_beneficiary_allocation!$I$5:$I$104,0,0)</f>
        <v>0</v>
      </c>
      <c r="M769" s="362">
        <f>_xlfn.XLOOKUP($A769,'Total project cost for DCs'!$A$4:$A$111,'Total project cost for DCs'!W$4:W$111,0,0)*_xlfn.XLOOKUP($A769,Drury_beneficiary_allocation!$A$5:$A$104,Drury_beneficiary_allocation!$I$5:$I$104,0,0)</f>
        <v>0</v>
      </c>
      <c r="N769" s="362">
        <f>_xlfn.XLOOKUP($A769,'Total project cost for DCs'!$A$4:$A$111,'Total project cost for DCs'!X$4:X$111,0,0)*_xlfn.XLOOKUP($A769,Drury_beneficiary_allocation!$A$5:$A$104,Drury_beneficiary_allocation!$I$5:$I$104,0,0)</f>
        <v>0</v>
      </c>
      <c r="O769" s="362">
        <f>_xlfn.XLOOKUP($A769,'Total project cost for DCs'!$A$4:$A$111,'Total project cost for DCs'!Y$4:Y$111,0,0)*_xlfn.XLOOKUP($A769,Drury_beneficiary_allocation!$A$5:$A$104,Drury_beneficiary_allocation!$I$5:$I$104,0,0)</f>
        <v>0</v>
      </c>
      <c r="P769" s="362">
        <f>_xlfn.XLOOKUP($A769,'Total project cost for DCs'!$A$4:$A$111,'Total project cost for DCs'!Z$4:Z$111,0,0)*_xlfn.XLOOKUP($A769,Drury_beneficiary_allocation!$A$5:$A$104,Drury_beneficiary_allocation!$I$5:$I$104,0,0)</f>
        <v>0</v>
      </c>
      <c r="Q769" s="362">
        <f>_xlfn.XLOOKUP($A769,'Total project cost for DCs'!$A$4:$A$111,'Total project cost for DCs'!AA$4:AA$111,0,0)*_xlfn.XLOOKUP($A769,Drury_beneficiary_allocation!$A$5:$A$104,Drury_beneficiary_allocation!$I$5:$I$104,0,0)</f>
        <v>0</v>
      </c>
      <c r="R769" s="362">
        <f>_xlfn.XLOOKUP($A769,'Total project cost for DCs'!$A$4:$A$111,'Total project cost for DCs'!AB$4:AB$111,0,0)*_xlfn.XLOOKUP($A769,Drury_beneficiary_allocation!$A$5:$A$104,Drury_beneficiary_allocation!$I$5:$I$104,0,0)</f>
        <v>0</v>
      </c>
      <c r="S769" s="362">
        <f>_xlfn.XLOOKUP($A769,'Total project cost for DCs'!$A$4:$A$111,'Total project cost for DCs'!AC$4:AC$111,0,0)*_xlfn.XLOOKUP($A769,Drury_beneficiary_allocation!$A$5:$A$104,Drury_beneficiary_allocation!$I$5:$I$104,0,0)</f>
        <v>0</v>
      </c>
      <c r="T769" s="362">
        <f>_xlfn.XLOOKUP($A769,'Total project cost for DCs'!$A$4:$A$111,'Total project cost for DCs'!AD$4:AD$111,0,0)*_xlfn.XLOOKUP($A769,Drury_beneficiary_allocation!$A$5:$A$104,Drury_beneficiary_allocation!$I$5:$I$104,0,0)</f>
        <v>0</v>
      </c>
      <c r="U769" s="362">
        <f>_xlfn.XLOOKUP($A769,'Total project cost for DCs'!$A$4:$A$111,'Total project cost for DCs'!AE$4:AE$111,0,0)*_xlfn.XLOOKUP($A769,Drury_beneficiary_allocation!$A$5:$A$104,Drury_beneficiary_allocation!$I$5:$I$104,0,0)</f>
        <v>0</v>
      </c>
      <c r="V769" s="362">
        <f>_xlfn.XLOOKUP($A769,'Total project cost for DCs'!$A$4:$A$111,'Total project cost for DCs'!AF$4:AF$111,0,0)*_xlfn.XLOOKUP($A769,Drury_beneficiary_allocation!$A$5:$A$104,Drury_beneficiary_allocation!$I$5:$I$104,0,0)</f>
        <v>0</v>
      </c>
      <c r="W769" s="362">
        <f>_xlfn.XLOOKUP($A769,'Total project cost for DCs'!$A$4:$A$111,'Total project cost for DCs'!AG$4:AG$111,0,0)*_xlfn.XLOOKUP($A769,Drury_beneficiary_allocation!$A$5:$A$104,Drury_beneficiary_allocation!$I$5:$I$104,0,0)</f>
        <v>0</v>
      </c>
      <c r="X769" s="362">
        <f>_xlfn.XLOOKUP($A769,'Total project cost for DCs'!$A$4:$A$111,'Total project cost for DCs'!AH$4:AH$111,0,0)*_xlfn.XLOOKUP($A769,Drury_beneficiary_allocation!$A$5:$A$104,Drury_beneficiary_allocation!$I$5:$I$104,0,0)</f>
        <v>0</v>
      </c>
      <c r="Y769" s="362">
        <f>_xlfn.XLOOKUP($A769,'Total project cost for DCs'!$A$4:$A$111,'Total project cost for DCs'!AI$4:AI$111,0,0)*_xlfn.XLOOKUP($A769,Drury_beneficiary_allocation!$A$5:$A$104,Drury_beneficiary_allocation!$I$5:$I$104,0,0)</f>
        <v>0</v>
      </c>
      <c r="Z769" s="362">
        <f>_xlfn.XLOOKUP($A769,'Total project cost for DCs'!$A$4:$A$111,'Total project cost for DCs'!AJ$4:AJ$111,0,0)*_xlfn.XLOOKUP($A769,Drury_beneficiary_allocation!$A$5:$A$104,Drury_beneficiary_allocation!$I$5:$I$104,0,0)</f>
        <v>0</v>
      </c>
      <c r="AA769" s="362">
        <f>_xlfn.XLOOKUP($A769,'Total project cost for DCs'!$A$4:$A$111,'Total project cost for DCs'!AK$4:AK$111,0,0)*_xlfn.XLOOKUP($A769,Drury_beneficiary_allocation!$A$5:$A$104,Drury_beneficiary_allocation!$I$5:$I$104,0,0)</f>
        <v>0</v>
      </c>
      <c r="AB769" s="362">
        <f>_xlfn.XLOOKUP($A769,'Total project cost for DCs'!$A$4:$A$111,'Total project cost for DCs'!AL$4:AL$111,0,0)*_xlfn.XLOOKUP($A769,Drury_beneficiary_allocation!$A$5:$A$104,Drury_beneficiary_allocation!$I$5:$I$104,0,0)</f>
        <v>0</v>
      </c>
      <c r="AC769" s="362">
        <f>_xlfn.XLOOKUP($A769,'Total project cost for DCs'!$A$4:$A$111,'Total project cost for DCs'!AM$4:AM$111,0,0)*_xlfn.XLOOKUP($A769,Drury_beneficiary_allocation!$A$5:$A$104,Drury_beneficiary_allocation!$I$5:$I$104,0,0)</f>
        <v>0</v>
      </c>
      <c r="AD769" s="362">
        <f>_xlfn.XLOOKUP($A769,'Total project cost for DCs'!$A$4:$A$111,'Total project cost for DCs'!AN$4:AN$111,0,0)*_xlfn.XLOOKUP($A769,Drury_beneficiary_allocation!$A$5:$A$104,Drury_beneficiary_allocation!$I$5:$I$104,0,0)</f>
        <v>0</v>
      </c>
      <c r="AE769" s="363">
        <f t="shared" si="105"/>
        <v>0</v>
      </c>
      <c r="AF769" s="349"/>
      <c r="AG769" s="349">
        <f t="shared" si="107"/>
        <v>0</v>
      </c>
      <c r="AH769" s="353">
        <v>0</v>
      </c>
      <c r="AI769" s="354" t="str">
        <f t="shared" si="106"/>
        <v>Collector</v>
      </c>
      <c r="AJ769" s="349"/>
      <c r="AK769" s="349"/>
      <c r="AL769" s="355">
        <f>_xlfn.XLOOKUP(A769,'P1 Date Adjustment'!B:B,'P1 Date Adjustment'!F:F,"not found",0)</f>
        <v>2039</v>
      </c>
      <c r="AM769" s="349">
        <f t="shared" si="108"/>
        <v>0</v>
      </c>
    </row>
    <row r="770" spans="1:39" x14ac:dyDescent="0.25">
      <c r="A770" s="129">
        <v>32</v>
      </c>
      <c r="B770" s="358" t="s">
        <v>313</v>
      </c>
      <c r="C770" s="358" t="str">
        <f>_xlfn.XLOOKUP($A770,'Total project cost for DCs'!A:A,'Total project cost for DCs'!C:C,"Not found",0)</f>
        <v>Assume 1 simple roundabout intesection</v>
      </c>
      <c r="D770" s="355" t="s">
        <v>155</v>
      </c>
      <c r="E770" s="355" t="s">
        <v>190</v>
      </c>
      <c r="H770" s="355" t="s">
        <v>834</v>
      </c>
      <c r="I770" s="359">
        <f>_xlfn.XLOOKUP($H770,DC_growth_AGS!$A$665:$A$673,DC_growth_AGS!$O$665:$O$673,"Not found",0)</f>
        <v>0.28732391634818177</v>
      </c>
      <c r="J770" s="355">
        <v>2039</v>
      </c>
      <c r="K770" s="362">
        <f>_xlfn.XLOOKUP($A770,'Total project cost for DCs'!$A$4:$A$111,'Total project cost for DCs'!U$4:U$111,0,0)*_xlfn.XLOOKUP($A770,Drury_beneficiary_allocation!$A$5:$A$104,Drury_beneficiary_allocation!$I$5:$I$104,0,0)</f>
        <v>0</v>
      </c>
      <c r="L770" s="362">
        <f>_xlfn.XLOOKUP($A770,'Total project cost for DCs'!$A$4:$A$111,'Total project cost for DCs'!V$4:V$111,0,0)*_xlfn.XLOOKUP($A770,Drury_beneficiary_allocation!$A$5:$A$104,Drury_beneficiary_allocation!$I$5:$I$104,0,0)</f>
        <v>0</v>
      </c>
      <c r="M770" s="362">
        <f>_xlfn.XLOOKUP($A770,'Total project cost for DCs'!$A$4:$A$111,'Total project cost for DCs'!W$4:W$111,0,0)*_xlfn.XLOOKUP($A770,Drury_beneficiary_allocation!$A$5:$A$104,Drury_beneficiary_allocation!$I$5:$I$104,0,0)</f>
        <v>0</v>
      </c>
      <c r="N770" s="362">
        <f>_xlfn.XLOOKUP($A770,'Total project cost for DCs'!$A$4:$A$111,'Total project cost for DCs'!X$4:X$111,0,0)*_xlfn.XLOOKUP($A770,Drury_beneficiary_allocation!$A$5:$A$104,Drury_beneficiary_allocation!$I$5:$I$104,0,0)</f>
        <v>0</v>
      </c>
      <c r="O770" s="362">
        <f>_xlfn.XLOOKUP($A770,'Total project cost for DCs'!$A$4:$A$111,'Total project cost for DCs'!Y$4:Y$111,0,0)*_xlfn.XLOOKUP($A770,Drury_beneficiary_allocation!$A$5:$A$104,Drury_beneficiary_allocation!$I$5:$I$104,0,0)</f>
        <v>0</v>
      </c>
      <c r="P770" s="362">
        <f>_xlfn.XLOOKUP($A770,'Total project cost for DCs'!$A$4:$A$111,'Total project cost for DCs'!Z$4:Z$111,0,0)*_xlfn.XLOOKUP($A770,Drury_beneficiary_allocation!$A$5:$A$104,Drury_beneficiary_allocation!$I$5:$I$104,0,0)</f>
        <v>0</v>
      </c>
      <c r="Q770" s="362">
        <f>_xlfn.XLOOKUP($A770,'Total project cost for DCs'!$A$4:$A$111,'Total project cost for DCs'!AA$4:AA$111,0,0)*_xlfn.XLOOKUP($A770,Drury_beneficiary_allocation!$A$5:$A$104,Drury_beneficiary_allocation!$I$5:$I$104,0,0)</f>
        <v>0</v>
      </c>
      <c r="R770" s="362">
        <f>_xlfn.XLOOKUP($A770,'Total project cost for DCs'!$A$4:$A$111,'Total project cost for DCs'!AB$4:AB$111,0,0)*_xlfn.XLOOKUP($A770,Drury_beneficiary_allocation!$A$5:$A$104,Drury_beneficiary_allocation!$I$5:$I$104,0,0)</f>
        <v>0</v>
      </c>
      <c r="S770" s="362">
        <f>_xlfn.XLOOKUP($A770,'Total project cost for DCs'!$A$4:$A$111,'Total project cost for DCs'!AC$4:AC$111,0,0)*_xlfn.XLOOKUP($A770,Drury_beneficiary_allocation!$A$5:$A$104,Drury_beneficiary_allocation!$I$5:$I$104,0,0)</f>
        <v>0</v>
      </c>
      <c r="T770" s="362">
        <f>_xlfn.XLOOKUP($A770,'Total project cost for DCs'!$A$4:$A$111,'Total project cost for DCs'!AD$4:AD$111,0,0)*_xlfn.XLOOKUP($A770,Drury_beneficiary_allocation!$A$5:$A$104,Drury_beneficiary_allocation!$I$5:$I$104,0,0)</f>
        <v>0</v>
      </c>
      <c r="U770" s="362">
        <f>_xlfn.XLOOKUP($A770,'Total project cost for DCs'!$A$4:$A$111,'Total project cost for DCs'!AE$4:AE$111,0,0)*_xlfn.XLOOKUP($A770,Drury_beneficiary_allocation!$A$5:$A$104,Drury_beneficiary_allocation!$I$5:$I$104,0,0)</f>
        <v>0</v>
      </c>
      <c r="V770" s="362">
        <f>_xlfn.XLOOKUP($A770,'Total project cost for DCs'!$A$4:$A$111,'Total project cost for DCs'!AF$4:AF$111,0,0)*_xlfn.XLOOKUP($A770,Drury_beneficiary_allocation!$A$5:$A$104,Drury_beneficiary_allocation!$I$5:$I$104,0,0)</f>
        <v>0</v>
      </c>
      <c r="W770" s="362">
        <f>_xlfn.XLOOKUP($A770,'Total project cost for DCs'!$A$4:$A$111,'Total project cost for DCs'!AG$4:AG$111,0,0)*_xlfn.XLOOKUP($A770,Drury_beneficiary_allocation!$A$5:$A$104,Drury_beneficiary_allocation!$I$5:$I$104,0,0)</f>
        <v>0</v>
      </c>
      <c r="X770" s="362">
        <f>_xlfn.XLOOKUP($A770,'Total project cost for DCs'!$A$4:$A$111,'Total project cost for DCs'!AH$4:AH$111,0,0)*_xlfn.XLOOKUP($A770,Drury_beneficiary_allocation!$A$5:$A$104,Drury_beneficiary_allocation!$I$5:$I$104,0,0)</f>
        <v>0</v>
      </c>
      <c r="Y770" s="362">
        <f>_xlfn.XLOOKUP($A770,'Total project cost for DCs'!$A$4:$A$111,'Total project cost for DCs'!AI$4:AI$111,0,0)*_xlfn.XLOOKUP($A770,Drury_beneficiary_allocation!$A$5:$A$104,Drury_beneficiary_allocation!$I$5:$I$104,0,0)</f>
        <v>0</v>
      </c>
      <c r="Z770" s="362">
        <f>_xlfn.XLOOKUP($A770,'Total project cost for DCs'!$A$4:$A$111,'Total project cost for DCs'!AJ$4:AJ$111,0,0)*_xlfn.XLOOKUP($A770,Drury_beneficiary_allocation!$A$5:$A$104,Drury_beneficiary_allocation!$I$5:$I$104,0,0)</f>
        <v>0</v>
      </c>
      <c r="AA770" s="362">
        <f>_xlfn.XLOOKUP($A770,'Total project cost for DCs'!$A$4:$A$111,'Total project cost for DCs'!AK$4:AK$111,0,0)*_xlfn.XLOOKUP($A770,Drury_beneficiary_allocation!$A$5:$A$104,Drury_beneficiary_allocation!$I$5:$I$104,0,0)</f>
        <v>0</v>
      </c>
      <c r="AB770" s="362">
        <f>_xlfn.XLOOKUP($A770,'Total project cost for DCs'!$A$4:$A$111,'Total project cost for DCs'!AL$4:AL$111,0,0)*_xlfn.XLOOKUP($A770,Drury_beneficiary_allocation!$A$5:$A$104,Drury_beneficiary_allocation!$I$5:$I$104,0,0)</f>
        <v>0</v>
      </c>
      <c r="AC770" s="362">
        <f>_xlfn.XLOOKUP($A770,'Total project cost for DCs'!$A$4:$A$111,'Total project cost for DCs'!AM$4:AM$111,0,0)*_xlfn.XLOOKUP($A770,Drury_beneficiary_allocation!$A$5:$A$104,Drury_beneficiary_allocation!$I$5:$I$104,0,0)</f>
        <v>0</v>
      </c>
      <c r="AD770" s="362">
        <f>_xlfn.XLOOKUP($A770,'Total project cost for DCs'!$A$4:$A$111,'Total project cost for DCs'!AN$4:AN$111,0,0)*_xlfn.XLOOKUP($A770,Drury_beneficiary_allocation!$A$5:$A$104,Drury_beneficiary_allocation!$I$5:$I$104,0,0)</f>
        <v>0</v>
      </c>
      <c r="AE770" s="363">
        <f t="shared" si="105"/>
        <v>0</v>
      </c>
      <c r="AF770" s="349"/>
      <c r="AG770" s="349">
        <f t="shared" si="107"/>
        <v>0</v>
      </c>
      <c r="AH770" s="353">
        <v>0</v>
      </c>
      <c r="AI770" s="354" t="str">
        <f t="shared" si="106"/>
        <v>Arterial</v>
      </c>
      <c r="AJ770" s="349"/>
      <c r="AK770" s="349"/>
      <c r="AL770" s="355">
        <f>_xlfn.XLOOKUP(A770,'P1 Date Adjustment'!B:B,'P1 Date Adjustment'!F:F,"not found",0)</f>
        <v>2039</v>
      </c>
      <c r="AM770" s="349">
        <f t="shared" si="108"/>
        <v>0</v>
      </c>
    </row>
    <row r="771" spans="1:39" ht="30" x14ac:dyDescent="0.25">
      <c r="A771" s="129">
        <v>33</v>
      </c>
      <c r="B771" s="358" t="s">
        <v>315</v>
      </c>
      <c r="C771" s="358" t="str">
        <f>_xlfn.XLOOKUP($A771,'Total project cost for DCs'!A:A,'Total project cost for DCs'!C:C,"Not found",0)</f>
        <v>2-lane urban- upgrade existing road layout to 2-lane urban with active modes on both sides (TDM )</v>
      </c>
      <c r="D771" s="355" t="s">
        <v>155</v>
      </c>
      <c r="E771" s="355" t="s">
        <v>199</v>
      </c>
      <c r="H771" s="355" t="s">
        <v>834</v>
      </c>
      <c r="I771" s="359">
        <f>_xlfn.XLOOKUP($H771,DC_growth_AGS!$A$665:$A$673,DC_growth_AGS!$O$665:$O$673,"Not found",0)</f>
        <v>0.28732391634818177</v>
      </c>
      <c r="J771" s="355">
        <v>2033</v>
      </c>
      <c r="K771" s="362">
        <f>_xlfn.XLOOKUP($A771,'Total project cost for DCs'!$A$4:$A$111,'Total project cost for DCs'!U$4:U$111,0,0)*_xlfn.XLOOKUP($A771,Drury_beneficiary_allocation!$A$5:$A$104,Drury_beneficiary_allocation!$I$5:$I$104,0,0)</f>
        <v>0</v>
      </c>
      <c r="L771" s="362">
        <f>_xlfn.XLOOKUP($A771,'Total project cost for DCs'!$A$4:$A$111,'Total project cost for DCs'!V$4:V$111,0,0)*_xlfn.XLOOKUP($A771,Drury_beneficiary_allocation!$A$5:$A$104,Drury_beneficiary_allocation!$I$5:$I$104,0,0)</f>
        <v>0</v>
      </c>
      <c r="M771" s="362">
        <f>_xlfn.XLOOKUP($A771,'Total project cost for DCs'!$A$4:$A$111,'Total project cost for DCs'!W$4:W$111,0,0)*_xlfn.XLOOKUP($A771,Drury_beneficiary_allocation!$A$5:$A$104,Drury_beneficiary_allocation!$I$5:$I$104,0,0)</f>
        <v>0</v>
      </c>
      <c r="N771" s="362">
        <f>_xlfn.XLOOKUP($A771,'Total project cost for DCs'!$A$4:$A$111,'Total project cost for DCs'!X$4:X$111,0,0)*_xlfn.XLOOKUP($A771,Drury_beneficiary_allocation!$A$5:$A$104,Drury_beneficiary_allocation!$I$5:$I$104,0,0)</f>
        <v>0</v>
      </c>
      <c r="O771" s="362">
        <f>_xlfn.XLOOKUP($A771,'Total project cost for DCs'!$A$4:$A$111,'Total project cost for DCs'!Y$4:Y$111,0,0)*_xlfn.XLOOKUP($A771,Drury_beneficiary_allocation!$A$5:$A$104,Drury_beneficiary_allocation!$I$5:$I$104,0,0)</f>
        <v>0</v>
      </c>
      <c r="P771" s="362">
        <f>_xlfn.XLOOKUP($A771,'Total project cost for DCs'!$A$4:$A$111,'Total project cost for DCs'!Z$4:Z$111,0,0)*_xlfn.XLOOKUP($A771,Drury_beneficiary_allocation!$A$5:$A$104,Drury_beneficiary_allocation!$I$5:$I$104,0,0)</f>
        <v>0</v>
      </c>
      <c r="Q771" s="362">
        <f>_xlfn.XLOOKUP($A771,'Total project cost for DCs'!$A$4:$A$111,'Total project cost for DCs'!AA$4:AA$111,0,0)*_xlfn.XLOOKUP($A771,Drury_beneficiary_allocation!$A$5:$A$104,Drury_beneficiary_allocation!$I$5:$I$104,0,0)</f>
        <v>0</v>
      </c>
      <c r="R771" s="362">
        <f>_xlfn.XLOOKUP($A771,'Total project cost for DCs'!$A$4:$A$111,'Total project cost for DCs'!AB$4:AB$111,0,0)*_xlfn.XLOOKUP($A771,Drury_beneficiary_allocation!$A$5:$A$104,Drury_beneficiary_allocation!$I$5:$I$104,0,0)</f>
        <v>0</v>
      </c>
      <c r="S771" s="362">
        <f>_xlfn.XLOOKUP($A771,'Total project cost for DCs'!$A$4:$A$111,'Total project cost for DCs'!AC$4:AC$111,0,0)*_xlfn.XLOOKUP($A771,Drury_beneficiary_allocation!$A$5:$A$104,Drury_beneficiary_allocation!$I$5:$I$104,0,0)</f>
        <v>0</v>
      </c>
      <c r="T771" s="362">
        <f>_xlfn.XLOOKUP($A771,'Total project cost for DCs'!$A$4:$A$111,'Total project cost for DCs'!AD$4:AD$111,0,0)*_xlfn.XLOOKUP($A771,Drury_beneficiary_allocation!$A$5:$A$104,Drury_beneficiary_allocation!$I$5:$I$104,0,0)</f>
        <v>0</v>
      </c>
      <c r="U771" s="362">
        <f>_xlfn.XLOOKUP($A771,'Total project cost for DCs'!$A$4:$A$111,'Total project cost for DCs'!AE$4:AE$111,0,0)*_xlfn.XLOOKUP($A771,Drury_beneficiary_allocation!$A$5:$A$104,Drury_beneficiary_allocation!$I$5:$I$104,0,0)</f>
        <v>0</v>
      </c>
      <c r="V771" s="362">
        <f>_xlfn.XLOOKUP($A771,'Total project cost for DCs'!$A$4:$A$111,'Total project cost for DCs'!AF$4:AF$111,0,0)*_xlfn.XLOOKUP($A771,Drury_beneficiary_allocation!$A$5:$A$104,Drury_beneficiary_allocation!$I$5:$I$104,0,0)</f>
        <v>0</v>
      </c>
      <c r="W771" s="362">
        <f>_xlfn.XLOOKUP($A771,'Total project cost for DCs'!$A$4:$A$111,'Total project cost for DCs'!AG$4:AG$111,0,0)*_xlfn.XLOOKUP($A771,Drury_beneficiary_allocation!$A$5:$A$104,Drury_beneficiary_allocation!$I$5:$I$104,0,0)</f>
        <v>0</v>
      </c>
      <c r="X771" s="362">
        <f>_xlfn.XLOOKUP($A771,'Total project cost for DCs'!$A$4:$A$111,'Total project cost for DCs'!AH$4:AH$111,0,0)*_xlfn.XLOOKUP($A771,Drury_beneficiary_allocation!$A$5:$A$104,Drury_beneficiary_allocation!$I$5:$I$104,0,0)</f>
        <v>0</v>
      </c>
      <c r="Y771" s="362">
        <f>_xlfn.XLOOKUP($A771,'Total project cost for DCs'!$A$4:$A$111,'Total project cost for DCs'!AI$4:AI$111,0,0)*_xlfn.XLOOKUP($A771,Drury_beneficiary_allocation!$A$5:$A$104,Drury_beneficiary_allocation!$I$5:$I$104,0,0)</f>
        <v>0</v>
      </c>
      <c r="Z771" s="362">
        <f>_xlfn.XLOOKUP($A771,'Total project cost for DCs'!$A$4:$A$111,'Total project cost for DCs'!AJ$4:AJ$111,0,0)*_xlfn.XLOOKUP($A771,Drury_beneficiary_allocation!$A$5:$A$104,Drury_beneficiary_allocation!$I$5:$I$104,0,0)</f>
        <v>0</v>
      </c>
      <c r="AA771" s="362">
        <f>_xlfn.XLOOKUP($A771,'Total project cost for DCs'!$A$4:$A$111,'Total project cost for DCs'!AK$4:AK$111,0,0)*_xlfn.XLOOKUP($A771,Drury_beneficiary_allocation!$A$5:$A$104,Drury_beneficiary_allocation!$I$5:$I$104,0,0)</f>
        <v>0</v>
      </c>
      <c r="AB771" s="362">
        <f>_xlfn.XLOOKUP($A771,'Total project cost for DCs'!$A$4:$A$111,'Total project cost for DCs'!AL$4:AL$111,0,0)*_xlfn.XLOOKUP($A771,Drury_beneficiary_allocation!$A$5:$A$104,Drury_beneficiary_allocation!$I$5:$I$104,0,0)</f>
        <v>0</v>
      </c>
      <c r="AC771" s="362">
        <f>_xlfn.XLOOKUP($A771,'Total project cost for DCs'!$A$4:$A$111,'Total project cost for DCs'!AM$4:AM$111,0,0)*_xlfn.XLOOKUP($A771,Drury_beneficiary_allocation!$A$5:$A$104,Drury_beneficiary_allocation!$I$5:$I$104,0,0)</f>
        <v>0</v>
      </c>
      <c r="AD771" s="362">
        <f>_xlfn.XLOOKUP($A771,'Total project cost for DCs'!$A$4:$A$111,'Total project cost for DCs'!AN$4:AN$111,0,0)*_xlfn.XLOOKUP($A771,Drury_beneficiary_allocation!$A$5:$A$104,Drury_beneficiary_allocation!$I$5:$I$104,0,0)</f>
        <v>0</v>
      </c>
      <c r="AE771" s="363">
        <f t="shared" si="105"/>
        <v>0</v>
      </c>
      <c r="AF771" s="349"/>
      <c r="AG771" s="349">
        <f t="shared" si="107"/>
        <v>0</v>
      </c>
      <c r="AH771" s="353">
        <v>0</v>
      </c>
      <c r="AI771" s="354" t="str">
        <f t="shared" si="106"/>
        <v>Collector</v>
      </c>
      <c r="AJ771" s="349"/>
      <c r="AK771" s="349"/>
      <c r="AL771" s="355">
        <f>_xlfn.XLOOKUP(A771,'P1 Date Adjustment'!B:B,'P1 Date Adjustment'!F:F,"not found",0)</f>
        <v>2033</v>
      </c>
      <c r="AM771" s="349">
        <f t="shared" si="108"/>
        <v>0</v>
      </c>
    </row>
    <row r="772" spans="1:39" ht="30" x14ac:dyDescent="0.25">
      <c r="A772" s="129" t="s">
        <v>326</v>
      </c>
      <c r="B772" s="358" t="s">
        <v>327</v>
      </c>
      <c r="C772" s="358" t="str">
        <f>_xlfn.XLOOKUP($A772,'Total project cost for DCs'!A:A,'Total project cost for DCs'!C:C,"Not found",0)</f>
        <v>2-lane urban- upgrade existing road layout with active modes on both sides (Under construction)</v>
      </c>
      <c r="D772" s="355" t="s">
        <v>155</v>
      </c>
      <c r="E772" s="355" t="s">
        <v>227</v>
      </c>
      <c r="H772" s="355" t="s">
        <v>834</v>
      </c>
      <c r="I772" s="359">
        <f>_xlfn.XLOOKUP($H772,DC_growth_AGS!$A$665:$A$673,DC_growth_AGS!$O$665:$O$673,"Not found",0)</f>
        <v>0.28732391634818177</v>
      </c>
      <c r="J772" s="355">
        <v>2033</v>
      </c>
      <c r="K772" s="362">
        <f>_xlfn.XLOOKUP($A772,'Total project cost for DCs'!$A$4:$A$111,'Total project cost for DCs'!U$4:U$111,0,0)*_xlfn.XLOOKUP($A772,Drury_beneficiary_allocation!$A$5:$A$104,Drury_beneficiary_allocation!$I$5:$I$104,0,0)</f>
        <v>0</v>
      </c>
      <c r="L772" s="362">
        <f>_xlfn.XLOOKUP($A772,'Total project cost for DCs'!$A$4:$A$111,'Total project cost for DCs'!V$4:V$111,0,0)*_xlfn.XLOOKUP($A772,Drury_beneficiary_allocation!$A$5:$A$104,Drury_beneficiary_allocation!$I$5:$I$104,0,0)</f>
        <v>0</v>
      </c>
      <c r="M772" s="362">
        <f>_xlfn.XLOOKUP($A772,'Total project cost for DCs'!$A$4:$A$111,'Total project cost for DCs'!W$4:W$111,0,0)*_xlfn.XLOOKUP($A772,Drury_beneficiary_allocation!$A$5:$A$104,Drury_beneficiary_allocation!$I$5:$I$104,0,0)</f>
        <v>1257169.2130024442</v>
      </c>
      <c r="N772" s="362">
        <f>_xlfn.XLOOKUP($A772,'Total project cost for DCs'!$A$4:$A$111,'Total project cost for DCs'!X$4:X$111,0,0)*_xlfn.XLOOKUP($A772,Drury_beneficiary_allocation!$A$5:$A$104,Drury_beneficiary_allocation!$I$5:$I$104,0,0)</f>
        <v>108065.7647276934</v>
      </c>
      <c r="O772" s="362">
        <f>_xlfn.XLOOKUP($A772,'Total project cost for DCs'!$A$4:$A$111,'Total project cost for DCs'!Y$4:Y$111,0,0)*_xlfn.XLOOKUP($A772,Drury_beneficiary_allocation!$A$5:$A$104,Drury_beneficiary_allocation!$I$5:$I$104,0,0)</f>
        <v>1160460.2646484897</v>
      </c>
      <c r="P772" s="362">
        <f>_xlfn.XLOOKUP($A772,'Total project cost for DCs'!$A$4:$A$111,'Total project cost for DCs'!Z$4:Z$111,0,0)*_xlfn.XLOOKUP($A772,Drury_beneficiary_allocation!$A$5:$A$104,Drury_beneficiary_allocation!$I$5:$I$104,0,0)</f>
        <v>0</v>
      </c>
      <c r="Q772" s="362">
        <f>_xlfn.XLOOKUP($A772,'Total project cost for DCs'!$A$4:$A$111,'Total project cost for DCs'!AA$4:AA$111,0,0)*_xlfn.XLOOKUP($A772,Drury_beneficiary_allocation!$A$5:$A$104,Drury_beneficiary_allocation!$I$5:$I$104,0,0)</f>
        <v>0</v>
      </c>
      <c r="R772" s="362">
        <f>_xlfn.XLOOKUP($A772,'Total project cost for DCs'!$A$4:$A$111,'Total project cost for DCs'!AB$4:AB$111,0,0)*_xlfn.XLOOKUP($A772,Drury_beneficiary_allocation!$A$5:$A$104,Drury_beneficiary_allocation!$I$5:$I$104,0,0)</f>
        <v>0</v>
      </c>
      <c r="S772" s="362">
        <f>_xlfn.XLOOKUP($A772,'Total project cost for DCs'!$A$4:$A$111,'Total project cost for DCs'!AC$4:AC$111,0,0)*_xlfn.XLOOKUP($A772,Drury_beneficiary_allocation!$A$5:$A$104,Drury_beneficiary_allocation!$I$5:$I$104,0,0)</f>
        <v>0</v>
      </c>
      <c r="T772" s="362">
        <f>_xlfn.XLOOKUP($A772,'Total project cost for DCs'!$A$4:$A$111,'Total project cost for DCs'!AD$4:AD$111,0,0)*_xlfn.XLOOKUP($A772,Drury_beneficiary_allocation!$A$5:$A$104,Drury_beneficiary_allocation!$I$5:$I$104,0,0)</f>
        <v>0</v>
      </c>
      <c r="U772" s="362">
        <f>_xlfn.XLOOKUP($A772,'Total project cost for DCs'!$A$4:$A$111,'Total project cost for DCs'!AE$4:AE$111,0,0)*_xlfn.XLOOKUP($A772,Drury_beneficiary_allocation!$A$5:$A$104,Drury_beneficiary_allocation!$I$5:$I$104,0,0)</f>
        <v>0</v>
      </c>
      <c r="V772" s="362">
        <f>_xlfn.XLOOKUP($A772,'Total project cost for DCs'!$A$4:$A$111,'Total project cost for DCs'!AF$4:AF$111,0,0)*_xlfn.XLOOKUP($A772,Drury_beneficiary_allocation!$A$5:$A$104,Drury_beneficiary_allocation!$I$5:$I$104,0,0)</f>
        <v>0</v>
      </c>
      <c r="W772" s="362">
        <f>_xlfn.XLOOKUP($A772,'Total project cost for DCs'!$A$4:$A$111,'Total project cost for DCs'!AG$4:AG$111,0,0)*_xlfn.XLOOKUP($A772,Drury_beneficiary_allocation!$A$5:$A$104,Drury_beneficiary_allocation!$I$5:$I$104,0,0)</f>
        <v>0</v>
      </c>
      <c r="X772" s="362">
        <f>_xlfn.XLOOKUP($A772,'Total project cost for DCs'!$A$4:$A$111,'Total project cost for DCs'!AH$4:AH$111,0,0)*_xlfn.XLOOKUP($A772,Drury_beneficiary_allocation!$A$5:$A$104,Drury_beneficiary_allocation!$I$5:$I$104,0,0)</f>
        <v>0</v>
      </c>
      <c r="Y772" s="362">
        <f>_xlfn.XLOOKUP($A772,'Total project cost for DCs'!$A$4:$A$111,'Total project cost for DCs'!AI$4:AI$111,0,0)*_xlfn.XLOOKUP($A772,Drury_beneficiary_allocation!$A$5:$A$104,Drury_beneficiary_allocation!$I$5:$I$104,0,0)</f>
        <v>0</v>
      </c>
      <c r="Z772" s="362">
        <f>_xlfn.XLOOKUP($A772,'Total project cost for DCs'!$A$4:$A$111,'Total project cost for DCs'!AJ$4:AJ$111,0,0)*_xlfn.XLOOKUP($A772,Drury_beneficiary_allocation!$A$5:$A$104,Drury_beneficiary_allocation!$I$5:$I$104,0,0)</f>
        <v>0</v>
      </c>
      <c r="AA772" s="362">
        <f>_xlfn.XLOOKUP($A772,'Total project cost for DCs'!$A$4:$A$111,'Total project cost for DCs'!AK$4:AK$111,0,0)*_xlfn.XLOOKUP($A772,Drury_beneficiary_allocation!$A$5:$A$104,Drury_beneficiary_allocation!$I$5:$I$104,0,0)</f>
        <v>0</v>
      </c>
      <c r="AB772" s="362">
        <f>_xlfn.XLOOKUP($A772,'Total project cost for DCs'!$A$4:$A$111,'Total project cost for DCs'!AL$4:AL$111,0,0)*_xlfn.XLOOKUP($A772,Drury_beneficiary_allocation!$A$5:$A$104,Drury_beneficiary_allocation!$I$5:$I$104,0,0)</f>
        <v>0</v>
      </c>
      <c r="AC772" s="362">
        <f>_xlfn.XLOOKUP($A772,'Total project cost for DCs'!$A$4:$A$111,'Total project cost for DCs'!AM$4:AM$111,0,0)*_xlfn.XLOOKUP($A772,Drury_beneficiary_allocation!$A$5:$A$104,Drury_beneficiary_allocation!$I$5:$I$104,0,0)</f>
        <v>0</v>
      </c>
      <c r="AD772" s="362">
        <f>_xlfn.XLOOKUP($A772,'Total project cost for DCs'!$A$4:$A$111,'Total project cost for DCs'!AN$4:AN$111,0,0)*_xlfn.XLOOKUP($A772,Drury_beneficiary_allocation!$A$5:$A$104,Drury_beneficiary_allocation!$I$5:$I$104,0,0)</f>
        <v>0</v>
      </c>
      <c r="AE772" s="363">
        <f t="shared" ref="AE772:AE835" si="114">SUM(K772:AD772)</f>
        <v>2525695.2423786274</v>
      </c>
      <c r="AF772" s="349"/>
      <c r="AG772" s="349">
        <f t="shared" si="107"/>
        <v>2525695.2423786274</v>
      </c>
      <c r="AH772" s="353">
        <v>0</v>
      </c>
      <c r="AI772" s="354" t="str">
        <f t="shared" ref="AI772:AI835" si="115">IF(OR(E772="Upgrade Collector",E772="Greenfields Collector",E772="New Collector (AT)"),"Collector","Arterial")</f>
        <v>Arterial</v>
      </c>
      <c r="AJ772" s="349"/>
      <c r="AK772" s="349"/>
      <c r="AL772" s="355">
        <f>_xlfn.XLOOKUP(A772,'P1 Date Adjustment'!B:B,'P1 Date Adjustment'!F:F,"not found",0)</f>
        <v>2033</v>
      </c>
      <c r="AM772" s="349">
        <f t="shared" si="108"/>
        <v>725692.64854219742</v>
      </c>
    </row>
    <row r="773" spans="1:39" ht="45" x14ac:dyDescent="0.25">
      <c r="A773" s="129" t="s">
        <v>334</v>
      </c>
      <c r="B773" s="358" t="s">
        <v>335</v>
      </c>
      <c r="C773" s="358" t="str">
        <f>_xlfn.XLOOKUP($A773,'Total project cost for DCs'!A:A,'Total project cost for DCs'!C:C,"Not found",0)</f>
        <v>4-lane urban- upgrade interim 2-lane urban corridor to a 4-lane corridor with active modes on both sides (SGA design)</v>
      </c>
      <c r="D773" s="355" t="s">
        <v>155</v>
      </c>
      <c r="E773" s="355" t="s">
        <v>157</v>
      </c>
      <c r="H773" s="355" t="s">
        <v>834</v>
      </c>
      <c r="I773" s="359">
        <f>_xlfn.XLOOKUP($H773,DC_growth_AGS!$A$665:$A$673,DC_growth_AGS!$O$665:$O$673,"Not found",0)</f>
        <v>0.28732391634818177</v>
      </c>
      <c r="J773" s="355">
        <v>2050</v>
      </c>
      <c r="K773" s="362">
        <f>_xlfn.XLOOKUP($A773,'Total project cost for DCs'!$A$4:$A$111,'Total project cost for DCs'!U$4:U$111,0,0)*_xlfn.XLOOKUP($A773,Drury_beneficiary_allocation!$A$5:$A$104,Drury_beneficiary_allocation!$I$5:$I$104,0,0)</f>
        <v>0</v>
      </c>
      <c r="L773" s="362">
        <f>_xlfn.XLOOKUP($A773,'Total project cost for DCs'!$A$4:$A$111,'Total project cost for DCs'!V$4:V$111,0,0)*_xlfn.XLOOKUP($A773,Drury_beneficiary_allocation!$A$5:$A$104,Drury_beneficiary_allocation!$I$5:$I$104,0,0)</f>
        <v>0</v>
      </c>
      <c r="M773" s="362">
        <f>_xlfn.XLOOKUP($A773,'Total project cost for DCs'!$A$4:$A$111,'Total project cost for DCs'!W$4:W$111,0,0)*_xlfn.XLOOKUP($A773,Drury_beneficiary_allocation!$A$5:$A$104,Drury_beneficiary_allocation!$I$5:$I$104,0,0)</f>
        <v>0</v>
      </c>
      <c r="N773" s="362">
        <f>_xlfn.XLOOKUP($A773,'Total project cost for DCs'!$A$4:$A$111,'Total project cost for DCs'!X$4:X$111,0,0)*_xlfn.XLOOKUP($A773,Drury_beneficiary_allocation!$A$5:$A$104,Drury_beneficiary_allocation!$I$5:$I$104,0,0)</f>
        <v>0</v>
      </c>
      <c r="O773" s="362">
        <f>_xlfn.XLOOKUP($A773,'Total project cost for DCs'!$A$4:$A$111,'Total project cost for DCs'!Y$4:Y$111,0,0)*_xlfn.XLOOKUP($A773,Drury_beneficiary_allocation!$A$5:$A$104,Drury_beneficiary_allocation!$I$5:$I$104,0,0)</f>
        <v>0</v>
      </c>
      <c r="P773" s="362">
        <f>_xlfn.XLOOKUP($A773,'Total project cost for DCs'!$A$4:$A$111,'Total project cost for DCs'!Z$4:Z$111,0,0)*_xlfn.XLOOKUP($A773,Drury_beneficiary_allocation!$A$5:$A$104,Drury_beneficiary_allocation!$I$5:$I$104,0,0)</f>
        <v>0</v>
      </c>
      <c r="Q773" s="362">
        <f>_xlfn.XLOOKUP($A773,'Total project cost for DCs'!$A$4:$A$111,'Total project cost for DCs'!AA$4:AA$111,0,0)*_xlfn.XLOOKUP($A773,Drury_beneficiary_allocation!$A$5:$A$104,Drury_beneficiary_allocation!$I$5:$I$104,0,0)</f>
        <v>0</v>
      </c>
      <c r="R773" s="362">
        <f>_xlfn.XLOOKUP($A773,'Total project cost for DCs'!$A$4:$A$111,'Total project cost for DCs'!AB$4:AB$111,0,0)*_xlfn.XLOOKUP($A773,Drury_beneficiary_allocation!$A$5:$A$104,Drury_beneficiary_allocation!$I$5:$I$104,0,0)</f>
        <v>0</v>
      </c>
      <c r="S773" s="362">
        <f>_xlfn.XLOOKUP($A773,'Total project cost for DCs'!$A$4:$A$111,'Total project cost for DCs'!AC$4:AC$111,0,0)*_xlfn.XLOOKUP($A773,Drury_beneficiary_allocation!$A$5:$A$104,Drury_beneficiary_allocation!$I$5:$I$104,0,0)</f>
        <v>0</v>
      </c>
      <c r="T773" s="362">
        <f>_xlfn.XLOOKUP($A773,'Total project cost for DCs'!$A$4:$A$111,'Total project cost for DCs'!AD$4:AD$111,0,0)*_xlfn.XLOOKUP($A773,Drury_beneficiary_allocation!$A$5:$A$104,Drury_beneficiary_allocation!$I$5:$I$104,0,0)</f>
        <v>0</v>
      </c>
      <c r="U773" s="362">
        <f>_xlfn.XLOOKUP($A773,'Total project cost for DCs'!$A$4:$A$111,'Total project cost for DCs'!AE$4:AE$111,0,0)*_xlfn.XLOOKUP($A773,Drury_beneficiary_allocation!$A$5:$A$104,Drury_beneficiary_allocation!$I$5:$I$104,0,0)</f>
        <v>0</v>
      </c>
      <c r="V773" s="362">
        <f>_xlfn.XLOOKUP($A773,'Total project cost for DCs'!$A$4:$A$111,'Total project cost for DCs'!AF$4:AF$111,0,0)*_xlfn.XLOOKUP($A773,Drury_beneficiary_allocation!$A$5:$A$104,Drury_beneficiary_allocation!$I$5:$I$104,0,0)</f>
        <v>0</v>
      </c>
      <c r="W773" s="362">
        <f>_xlfn.XLOOKUP($A773,'Total project cost for DCs'!$A$4:$A$111,'Total project cost for DCs'!AG$4:AG$111,0,0)*_xlfn.XLOOKUP($A773,Drury_beneficiary_allocation!$A$5:$A$104,Drury_beneficiary_allocation!$I$5:$I$104,0,0)</f>
        <v>0</v>
      </c>
      <c r="X773" s="362">
        <f>_xlfn.XLOOKUP($A773,'Total project cost for DCs'!$A$4:$A$111,'Total project cost for DCs'!AH$4:AH$111,0,0)*_xlfn.XLOOKUP($A773,Drury_beneficiary_allocation!$A$5:$A$104,Drury_beneficiary_allocation!$I$5:$I$104,0,0)</f>
        <v>2483107.0182906054</v>
      </c>
      <c r="Y773" s="362">
        <f>_xlfn.XLOOKUP($A773,'Total project cost for DCs'!$A$4:$A$111,'Total project cost for DCs'!AI$4:AI$111,0,0)*_xlfn.XLOOKUP($A773,Drury_beneficiary_allocation!$A$5:$A$104,Drury_beneficiary_allocation!$I$5:$I$104,0,0)</f>
        <v>148895.78575752125</v>
      </c>
      <c r="Z773" s="362">
        <f>_xlfn.XLOOKUP($A773,'Total project cost for DCs'!$A$4:$A$111,'Total project cost for DCs'!AJ$4:AJ$111,0,0)*_xlfn.XLOOKUP($A773,Drury_beneficiary_allocation!$A$5:$A$104,Drury_beneficiary_allocation!$I$5:$I$104,0,0)</f>
        <v>1521159.9552404077</v>
      </c>
      <c r="AA773" s="362">
        <f>_xlfn.XLOOKUP($A773,'Total project cost for DCs'!$A$4:$A$111,'Total project cost for DCs'!AK$4:AK$111,0,0)*_xlfn.XLOOKUP($A773,Drury_beneficiary_allocation!$A$5:$A$104,Drury_beneficiary_allocation!$I$5:$I$104,0,0)</f>
        <v>0</v>
      </c>
      <c r="AB773" s="362">
        <f>_xlfn.XLOOKUP($A773,'Total project cost for DCs'!$A$4:$A$111,'Total project cost for DCs'!AL$4:AL$111,0,0)*_xlfn.XLOOKUP($A773,Drury_beneficiary_allocation!$A$5:$A$104,Drury_beneficiary_allocation!$I$5:$I$104,0,0)</f>
        <v>0</v>
      </c>
      <c r="AC773" s="362">
        <f>_xlfn.XLOOKUP($A773,'Total project cost for DCs'!$A$4:$A$111,'Total project cost for DCs'!AM$4:AM$111,0,0)*_xlfn.XLOOKUP($A773,Drury_beneficiary_allocation!$A$5:$A$104,Drury_beneficiary_allocation!$I$5:$I$104,0,0)</f>
        <v>0</v>
      </c>
      <c r="AD773" s="362">
        <f>_xlfn.XLOOKUP($A773,'Total project cost for DCs'!$A$4:$A$111,'Total project cost for DCs'!AN$4:AN$111,0,0)*_xlfn.XLOOKUP($A773,Drury_beneficiary_allocation!$A$5:$A$104,Drury_beneficiary_allocation!$I$5:$I$104,0,0)</f>
        <v>0</v>
      </c>
      <c r="AE773" s="363">
        <f t="shared" si="114"/>
        <v>4153162.7592885345</v>
      </c>
      <c r="AF773" s="349"/>
      <c r="AG773" s="349">
        <f t="shared" ref="AG773:AG836" si="116">SUM(K773:AD773)</f>
        <v>4153162.7592885345</v>
      </c>
      <c r="AH773" s="353">
        <v>0</v>
      </c>
      <c r="AI773" s="354" t="str">
        <f t="shared" si="115"/>
        <v>Arterial</v>
      </c>
      <c r="AJ773" s="349"/>
      <c r="AK773" s="349"/>
      <c r="AL773" s="355">
        <f>_xlfn.XLOOKUP(A773,'P1 Date Adjustment'!B:B,'P1 Date Adjustment'!F:F,"not found",0)</f>
        <v>2050</v>
      </c>
      <c r="AM773" s="349">
        <f t="shared" ref="AM773:AM836" si="117">AG773*I773</f>
        <v>1193302.9892302027</v>
      </c>
    </row>
    <row r="774" spans="1:39" ht="30" x14ac:dyDescent="0.25">
      <c r="A774" s="129" t="s">
        <v>342</v>
      </c>
      <c r="B774" s="358" t="s">
        <v>343</v>
      </c>
      <c r="C774" s="358" t="str">
        <f>_xlfn.XLOOKUP($A774,'Total project cost for DCs'!A:A,'Total project cost for DCs'!C:C,"Not found",0)</f>
        <v>Upgrade interim 2-lane bridges (3No. to 4 lane bridges with active modes on both sides (SGA design)</v>
      </c>
      <c r="D774" s="355" t="s">
        <v>155</v>
      </c>
      <c r="E774" s="355" t="s">
        <v>345</v>
      </c>
      <c r="H774" s="355" t="s">
        <v>834</v>
      </c>
      <c r="I774" s="359">
        <f>_xlfn.XLOOKUP($H774,DC_growth_AGS!$A$665:$A$673,DC_growth_AGS!$O$665:$O$673,"Not found",0)</f>
        <v>0.28732391634818177</v>
      </c>
      <c r="J774" s="355">
        <v>2050</v>
      </c>
      <c r="K774" s="362">
        <f>_xlfn.XLOOKUP($A774,'Total project cost for DCs'!$A$4:$A$111,'Total project cost for DCs'!U$4:U$111,0,0)*_xlfn.XLOOKUP($A774,Drury_beneficiary_allocation!$A$5:$A$104,Drury_beneficiary_allocation!$I$5:$I$104,0,0)</f>
        <v>0</v>
      </c>
      <c r="L774" s="362">
        <f>_xlfn.XLOOKUP($A774,'Total project cost for DCs'!$A$4:$A$111,'Total project cost for DCs'!V$4:V$111,0,0)*_xlfn.XLOOKUP($A774,Drury_beneficiary_allocation!$A$5:$A$104,Drury_beneficiary_allocation!$I$5:$I$104,0,0)</f>
        <v>0</v>
      </c>
      <c r="M774" s="362">
        <f>_xlfn.XLOOKUP($A774,'Total project cost for DCs'!$A$4:$A$111,'Total project cost for DCs'!W$4:W$111,0,0)*_xlfn.XLOOKUP($A774,Drury_beneficiary_allocation!$A$5:$A$104,Drury_beneficiary_allocation!$I$5:$I$104,0,0)</f>
        <v>0</v>
      </c>
      <c r="N774" s="362">
        <f>_xlfn.XLOOKUP($A774,'Total project cost for DCs'!$A$4:$A$111,'Total project cost for DCs'!X$4:X$111,0,0)*_xlfn.XLOOKUP($A774,Drury_beneficiary_allocation!$A$5:$A$104,Drury_beneficiary_allocation!$I$5:$I$104,0,0)</f>
        <v>0</v>
      </c>
      <c r="O774" s="362">
        <f>_xlfn.XLOOKUP($A774,'Total project cost for DCs'!$A$4:$A$111,'Total project cost for DCs'!Y$4:Y$111,0,0)*_xlfn.XLOOKUP($A774,Drury_beneficiary_allocation!$A$5:$A$104,Drury_beneficiary_allocation!$I$5:$I$104,0,0)</f>
        <v>0</v>
      </c>
      <c r="P774" s="362">
        <f>_xlfn.XLOOKUP($A774,'Total project cost for DCs'!$A$4:$A$111,'Total project cost for DCs'!Z$4:Z$111,0,0)*_xlfn.XLOOKUP($A774,Drury_beneficiary_allocation!$A$5:$A$104,Drury_beneficiary_allocation!$I$5:$I$104,0,0)</f>
        <v>0</v>
      </c>
      <c r="Q774" s="362">
        <f>_xlfn.XLOOKUP($A774,'Total project cost for DCs'!$A$4:$A$111,'Total project cost for DCs'!AA$4:AA$111,0,0)*_xlfn.XLOOKUP($A774,Drury_beneficiary_allocation!$A$5:$A$104,Drury_beneficiary_allocation!$I$5:$I$104,0,0)</f>
        <v>0</v>
      </c>
      <c r="R774" s="362">
        <f>_xlfn.XLOOKUP($A774,'Total project cost for DCs'!$A$4:$A$111,'Total project cost for DCs'!AB$4:AB$111,0,0)*_xlfn.XLOOKUP($A774,Drury_beneficiary_allocation!$A$5:$A$104,Drury_beneficiary_allocation!$I$5:$I$104,0,0)</f>
        <v>0</v>
      </c>
      <c r="S774" s="362">
        <f>_xlfn.XLOOKUP($A774,'Total project cost for DCs'!$A$4:$A$111,'Total project cost for DCs'!AC$4:AC$111,0,0)*_xlfn.XLOOKUP($A774,Drury_beneficiary_allocation!$A$5:$A$104,Drury_beneficiary_allocation!$I$5:$I$104,0,0)</f>
        <v>0</v>
      </c>
      <c r="T774" s="362">
        <f>_xlfn.XLOOKUP($A774,'Total project cost for DCs'!$A$4:$A$111,'Total project cost for DCs'!AD$4:AD$111,0,0)*_xlfn.XLOOKUP($A774,Drury_beneficiary_allocation!$A$5:$A$104,Drury_beneficiary_allocation!$I$5:$I$104,0,0)</f>
        <v>0</v>
      </c>
      <c r="U774" s="362">
        <f>_xlfn.XLOOKUP($A774,'Total project cost for DCs'!$A$4:$A$111,'Total project cost for DCs'!AE$4:AE$111,0,0)*_xlfn.XLOOKUP($A774,Drury_beneficiary_allocation!$A$5:$A$104,Drury_beneficiary_allocation!$I$5:$I$104,0,0)</f>
        <v>0</v>
      </c>
      <c r="V774" s="362">
        <f>_xlfn.XLOOKUP($A774,'Total project cost for DCs'!$A$4:$A$111,'Total project cost for DCs'!AF$4:AF$111,0,0)*_xlfn.XLOOKUP($A774,Drury_beneficiary_allocation!$A$5:$A$104,Drury_beneficiary_allocation!$I$5:$I$104,0,0)</f>
        <v>0</v>
      </c>
      <c r="W774" s="362">
        <f>_xlfn.XLOOKUP($A774,'Total project cost for DCs'!$A$4:$A$111,'Total project cost for DCs'!AG$4:AG$111,0,0)*_xlfn.XLOOKUP($A774,Drury_beneficiary_allocation!$A$5:$A$104,Drury_beneficiary_allocation!$I$5:$I$104,0,0)</f>
        <v>0</v>
      </c>
      <c r="X774" s="362">
        <f>_xlfn.XLOOKUP($A774,'Total project cost for DCs'!$A$4:$A$111,'Total project cost for DCs'!AH$4:AH$111,0,0)*_xlfn.XLOOKUP($A774,Drury_beneficiary_allocation!$A$5:$A$104,Drury_beneficiary_allocation!$I$5:$I$104,0,0)</f>
        <v>0</v>
      </c>
      <c r="Y774" s="362">
        <f>_xlfn.XLOOKUP($A774,'Total project cost for DCs'!$A$4:$A$111,'Total project cost for DCs'!AI$4:AI$111,0,0)*_xlfn.XLOOKUP($A774,Drury_beneficiary_allocation!$A$5:$A$104,Drury_beneficiary_allocation!$I$5:$I$104,0,0)</f>
        <v>158424.70156088241</v>
      </c>
      <c r="Z774" s="362">
        <f>_xlfn.XLOOKUP($A774,'Total project cost for DCs'!$A$4:$A$111,'Total project cost for DCs'!AJ$4:AJ$111,0,0)*_xlfn.XLOOKUP($A774,Drury_beneficiary_allocation!$A$5:$A$104,Drury_beneficiary_allocation!$I$5:$I$104,0,0)</f>
        <v>1618509.9578827641</v>
      </c>
      <c r="AA774" s="362">
        <f>_xlfn.XLOOKUP($A774,'Total project cost for DCs'!$A$4:$A$111,'Total project cost for DCs'!AK$4:AK$111,0,0)*_xlfn.XLOOKUP($A774,Drury_beneficiary_allocation!$A$5:$A$104,Drury_beneficiary_allocation!$I$5:$I$104,0,0)</f>
        <v>0</v>
      </c>
      <c r="AB774" s="362">
        <f>_xlfn.XLOOKUP($A774,'Total project cost for DCs'!$A$4:$A$111,'Total project cost for DCs'!AL$4:AL$111,0,0)*_xlfn.XLOOKUP($A774,Drury_beneficiary_allocation!$A$5:$A$104,Drury_beneficiary_allocation!$I$5:$I$104,0,0)</f>
        <v>0</v>
      </c>
      <c r="AC774" s="362">
        <f>_xlfn.XLOOKUP($A774,'Total project cost for DCs'!$A$4:$A$111,'Total project cost for DCs'!AM$4:AM$111,0,0)*_xlfn.XLOOKUP($A774,Drury_beneficiary_allocation!$A$5:$A$104,Drury_beneficiary_allocation!$I$5:$I$104,0,0)</f>
        <v>0</v>
      </c>
      <c r="AD774" s="362">
        <f>_xlfn.XLOOKUP($A774,'Total project cost for DCs'!$A$4:$A$111,'Total project cost for DCs'!AN$4:AN$111,0,0)*_xlfn.XLOOKUP($A774,Drury_beneficiary_allocation!$A$5:$A$104,Drury_beneficiary_allocation!$I$5:$I$104,0,0)</f>
        <v>0</v>
      </c>
      <c r="AE774" s="363">
        <f t="shared" si="114"/>
        <v>1776934.6594436464</v>
      </c>
      <c r="AF774" s="349"/>
      <c r="AG774" s="349">
        <f t="shared" si="116"/>
        <v>1776934.6594436464</v>
      </c>
      <c r="AH774" s="353">
        <v>0</v>
      </c>
      <c r="AI774" s="354" t="str">
        <f t="shared" si="115"/>
        <v>Arterial</v>
      </c>
      <c r="AJ774" s="349"/>
      <c r="AK774" s="349"/>
      <c r="AL774" s="355">
        <f>_xlfn.XLOOKUP(A774,'P1 Date Adjustment'!B:B,'P1 Date Adjustment'!F:F,"not found",0)</f>
        <v>2050</v>
      </c>
      <c r="AM774" s="349">
        <f t="shared" si="117"/>
        <v>510555.82544617116</v>
      </c>
    </row>
    <row r="775" spans="1:39" ht="30" x14ac:dyDescent="0.25">
      <c r="A775" s="129" t="s">
        <v>346</v>
      </c>
      <c r="B775" s="358" t="s">
        <v>347</v>
      </c>
      <c r="C775" s="358" t="str">
        <f>_xlfn.XLOOKUP($A775,'Total project cost for DCs'!A:A,'Total project cost for DCs'!C:C,"Not found",0)</f>
        <v>2-lane urban- new road layout with active modes on both sides (TDM)</v>
      </c>
      <c r="D775" s="355" t="s">
        <v>155</v>
      </c>
      <c r="E775" s="355" t="s">
        <v>227</v>
      </c>
      <c r="H775" s="355" t="s">
        <v>834</v>
      </c>
      <c r="I775" s="359">
        <f>_xlfn.XLOOKUP($H775,DC_growth_AGS!$A$665:$A$673,DC_growth_AGS!$O$665:$O$673,"Not found",0)</f>
        <v>0.28732391634818177</v>
      </c>
      <c r="J775" s="355">
        <v>2044</v>
      </c>
      <c r="K775" s="362">
        <f>_xlfn.XLOOKUP($A775,'Total project cost for DCs'!$A$4:$A$111,'Total project cost for DCs'!U$4:U$111,0,0)*_xlfn.XLOOKUP($A775,Drury_beneficiary_allocation!$A$5:$A$104,Drury_beneficiary_allocation!$I$5:$I$104,0,0)</f>
        <v>0</v>
      </c>
      <c r="L775" s="362">
        <f>_xlfn.XLOOKUP($A775,'Total project cost for DCs'!$A$4:$A$111,'Total project cost for DCs'!V$4:V$111,0,0)*_xlfn.XLOOKUP($A775,Drury_beneficiary_allocation!$A$5:$A$104,Drury_beneficiary_allocation!$I$5:$I$104,0,0)</f>
        <v>0</v>
      </c>
      <c r="M775" s="362">
        <f>_xlfn.XLOOKUP($A775,'Total project cost for DCs'!$A$4:$A$111,'Total project cost for DCs'!W$4:W$111,0,0)*_xlfn.XLOOKUP($A775,Drury_beneficiary_allocation!$A$5:$A$104,Drury_beneficiary_allocation!$I$5:$I$104,0,0)</f>
        <v>0</v>
      </c>
      <c r="N775" s="362">
        <f>_xlfn.XLOOKUP($A775,'Total project cost for DCs'!$A$4:$A$111,'Total project cost for DCs'!X$4:X$111,0,0)*_xlfn.XLOOKUP($A775,Drury_beneficiary_allocation!$A$5:$A$104,Drury_beneficiary_allocation!$I$5:$I$104,0,0)</f>
        <v>0</v>
      </c>
      <c r="O775" s="362">
        <f>_xlfn.XLOOKUP($A775,'Total project cost for DCs'!$A$4:$A$111,'Total project cost for DCs'!Y$4:Y$111,0,0)*_xlfn.XLOOKUP($A775,Drury_beneficiary_allocation!$A$5:$A$104,Drury_beneficiary_allocation!$I$5:$I$104,0,0)</f>
        <v>0</v>
      </c>
      <c r="P775" s="362">
        <f>_xlfn.XLOOKUP($A775,'Total project cost for DCs'!$A$4:$A$111,'Total project cost for DCs'!Z$4:Z$111,0,0)*_xlfn.XLOOKUP($A775,Drury_beneficiary_allocation!$A$5:$A$104,Drury_beneficiary_allocation!$I$5:$I$104,0,0)</f>
        <v>0</v>
      </c>
      <c r="Q775" s="362">
        <f>_xlfn.XLOOKUP($A775,'Total project cost for DCs'!$A$4:$A$111,'Total project cost for DCs'!AA$4:AA$111,0,0)*_xlfn.XLOOKUP($A775,Drury_beneficiary_allocation!$A$5:$A$104,Drury_beneficiary_allocation!$I$5:$I$104,0,0)</f>
        <v>0</v>
      </c>
      <c r="R775" s="362">
        <f>_xlfn.XLOOKUP($A775,'Total project cost for DCs'!$A$4:$A$111,'Total project cost for DCs'!AB$4:AB$111,0,0)*_xlfn.XLOOKUP($A775,Drury_beneficiary_allocation!$A$5:$A$104,Drury_beneficiary_allocation!$I$5:$I$104,0,0)</f>
        <v>6036455.1762512568</v>
      </c>
      <c r="S775" s="362">
        <f>_xlfn.XLOOKUP($A775,'Total project cost for DCs'!$A$4:$A$111,'Total project cost for DCs'!AC$4:AC$111,0,0)*_xlfn.XLOOKUP($A775,Drury_beneficiary_allocation!$A$5:$A$104,Drury_beneficiary_allocation!$I$5:$I$104,0,0)</f>
        <v>190148.87983115198</v>
      </c>
      <c r="T775" s="362">
        <f>_xlfn.XLOOKUP($A775,'Total project cost for DCs'!$A$4:$A$111,'Total project cost for DCs'!AD$4:AD$111,0,0)*_xlfn.XLOOKUP($A775,Drury_beneficiary_allocation!$A$5:$A$104,Drury_beneficiary_allocation!$I$5:$I$104,0,0)</f>
        <v>2260170.8593355976</v>
      </c>
      <c r="U775" s="362">
        <f>_xlfn.XLOOKUP($A775,'Total project cost for DCs'!$A$4:$A$111,'Total project cost for DCs'!AE$4:AE$111,0,0)*_xlfn.XLOOKUP($A775,Drury_beneficiary_allocation!$A$5:$A$104,Drury_beneficiary_allocation!$I$5:$I$104,0,0)</f>
        <v>0</v>
      </c>
      <c r="V775" s="362">
        <f>_xlfn.XLOOKUP($A775,'Total project cost for DCs'!$A$4:$A$111,'Total project cost for DCs'!AF$4:AF$111,0,0)*_xlfn.XLOOKUP($A775,Drury_beneficiary_allocation!$A$5:$A$104,Drury_beneficiary_allocation!$I$5:$I$104,0,0)</f>
        <v>0</v>
      </c>
      <c r="W775" s="362">
        <f>_xlfn.XLOOKUP($A775,'Total project cost for DCs'!$A$4:$A$111,'Total project cost for DCs'!AG$4:AG$111,0,0)*_xlfn.XLOOKUP($A775,Drury_beneficiary_allocation!$A$5:$A$104,Drury_beneficiary_allocation!$I$5:$I$104,0,0)</f>
        <v>0</v>
      </c>
      <c r="X775" s="362">
        <f>_xlfn.XLOOKUP($A775,'Total project cost for DCs'!$A$4:$A$111,'Total project cost for DCs'!AH$4:AH$111,0,0)*_xlfn.XLOOKUP($A775,Drury_beneficiary_allocation!$A$5:$A$104,Drury_beneficiary_allocation!$I$5:$I$104,0,0)</f>
        <v>0</v>
      </c>
      <c r="Y775" s="362">
        <f>_xlfn.XLOOKUP($A775,'Total project cost for DCs'!$A$4:$A$111,'Total project cost for DCs'!AI$4:AI$111,0,0)*_xlfn.XLOOKUP($A775,Drury_beneficiary_allocation!$A$5:$A$104,Drury_beneficiary_allocation!$I$5:$I$104,0,0)</f>
        <v>0</v>
      </c>
      <c r="Z775" s="362">
        <f>_xlfn.XLOOKUP($A775,'Total project cost for DCs'!$A$4:$A$111,'Total project cost for DCs'!AJ$4:AJ$111,0,0)*_xlfn.XLOOKUP($A775,Drury_beneficiary_allocation!$A$5:$A$104,Drury_beneficiary_allocation!$I$5:$I$104,0,0)</f>
        <v>0</v>
      </c>
      <c r="AA775" s="362">
        <f>_xlfn.XLOOKUP($A775,'Total project cost for DCs'!$A$4:$A$111,'Total project cost for DCs'!AK$4:AK$111,0,0)*_xlfn.XLOOKUP($A775,Drury_beneficiary_allocation!$A$5:$A$104,Drury_beneficiary_allocation!$I$5:$I$104,0,0)</f>
        <v>0</v>
      </c>
      <c r="AB775" s="362">
        <f>_xlfn.XLOOKUP($A775,'Total project cost for DCs'!$A$4:$A$111,'Total project cost for DCs'!AL$4:AL$111,0,0)*_xlfn.XLOOKUP($A775,Drury_beneficiary_allocation!$A$5:$A$104,Drury_beneficiary_allocation!$I$5:$I$104,0,0)</f>
        <v>0</v>
      </c>
      <c r="AC775" s="362">
        <f>_xlfn.XLOOKUP($A775,'Total project cost for DCs'!$A$4:$A$111,'Total project cost for DCs'!AM$4:AM$111,0,0)*_xlfn.XLOOKUP($A775,Drury_beneficiary_allocation!$A$5:$A$104,Drury_beneficiary_allocation!$I$5:$I$104,0,0)</f>
        <v>0</v>
      </c>
      <c r="AD775" s="362">
        <f>_xlfn.XLOOKUP($A775,'Total project cost for DCs'!$A$4:$A$111,'Total project cost for DCs'!AN$4:AN$111,0,0)*_xlfn.XLOOKUP($A775,Drury_beneficiary_allocation!$A$5:$A$104,Drury_beneficiary_allocation!$I$5:$I$104,0,0)</f>
        <v>0</v>
      </c>
      <c r="AE775" s="363">
        <f t="shared" si="114"/>
        <v>8486774.9154180065</v>
      </c>
      <c r="AF775" s="349"/>
      <c r="AG775" s="349">
        <f t="shared" si="116"/>
        <v>8486774.9154180065</v>
      </c>
      <c r="AH775" s="353">
        <v>0</v>
      </c>
      <c r="AI775" s="354" t="str">
        <f t="shared" si="115"/>
        <v>Arterial</v>
      </c>
      <c r="AJ775" s="349"/>
      <c r="AK775" s="349"/>
      <c r="AL775" s="355">
        <f>_xlfn.XLOOKUP(A775,'P1 Date Adjustment'!B:B,'P1 Date Adjustment'!F:F,"not found",0)</f>
        <v>2044</v>
      </c>
      <c r="AM775" s="349">
        <f t="shared" si="117"/>
        <v>2438453.4058634108</v>
      </c>
    </row>
    <row r="776" spans="1:39" x14ac:dyDescent="0.25">
      <c r="A776" s="129" t="s">
        <v>348</v>
      </c>
      <c r="B776" s="358" t="s">
        <v>347</v>
      </c>
      <c r="C776" s="358" t="str">
        <f>_xlfn.XLOOKUP($A776,'Total project cost for DCs'!A:A,'Total project cost for DCs'!C:C,"Not found",0)</f>
        <v>2-lane urban- bridge construction</v>
      </c>
      <c r="D776" s="355" t="s">
        <v>155</v>
      </c>
      <c r="E776" s="355" t="s">
        <v>345</v>
      </c>
      <c r="H776" s="355" t="s">
        <v>834</v>
      </c>
      <c r="I776" s="359">
        <f>_xlfn.XLOOKUP($H776,DC_growth_AGS!$A$665:$A$673,DC_growth_AGS!$O$665:$O$673,"Not found",0)</f>
        <v>0.28732391634818177</v>
      </c>
      <c r="J776" s="355">
        <v>2044</v>
      </c>
      <c r="K776" s="362">
        <f>_xlfn.XLOOKUP($A776,'Total project cost for DCs'!$A$4:$A$111,'Total project cost for DCs'!U$4:U$111,0,0)*_xlfn.XLOOKUP($A776,Drury_beneficiary_allocation!$A$5:$A$104,Drury_beneficiary_allocation!$I$5:$I$104,0,0)</f>
        <v>0</v>
      </c>
      <c r="L776" s="362">
        <f>_xlfn.XLOOKUP($A776,'Total project cost for DCs'!$A$4:$A$111,'Total project cost for DCs'!V$4:V$111,0,0)*_xlfn.XLOOKUP($A776,Drury_beneficiary_allocation!$A$5:$A$104,Drury_beneficiary_allocation!$I$5:$I$104,0,0)</f>
        <v>0</v>
      </c>
      <c r="M776" s="362">
        <f>_xlfn.XLOOKUP($A776,'Total project cost for DCs'!$A$4:$A$111,'Total project cost for DCs'!W$4:W$111,0,0)*_xlfn.XLOOKUP($A776,Drury_beneficiary_allocation!$A$5:$A$104,Drury_beneficiary_allocation!$I$5:$I$104,0,0)</f>
        <v>0</v>
      </c>
      <c r="N776" s="362">
        <f>_xlfn.XLOOKUP($A776,'Total project cost for DCs'!$A$4:$A$111,'Total project cost for DCs'!X$4:X$111,0,0)*_xlfn.XLOOKUP($A776,Drury_beneficiary_allocation!$A$5:$A$104,Drury_beneficiary_allocation!$I$5:$I$104,0,0)</f>
        <v>0</v>
      </c>
      <c r="O776" s="362">
        <f>_xlfn.XLOOKUP($A776,'Total project cost for DCs'!$A$4:$A$111,'Total project cost for DCs'!Y$4:Y$111,0,0)*_xlfn.XLOOKUP($A776,Drury_beneficiary_allocation!$A$5:$A$104,Drury_beneficiary_allocation!$I$5:$I$104,0,0)</f>
        <v>0</v>
      </c>
      <c r="P776" s="362">
        <f>_xlfn.XLOOKUP($A776,'Total project cost for DCs'!$A$4:$A$111,'Total project cost for DCs'!Z$4:Z$111,0,0)*_xlfn.XLOOKUP($A776,Drury_beneficiary_allocation!$A$5:$A$104,Drury_beneficiary_allocation!$I$5:$I$104,0,0)</f>
        <v>0</v>
      </c>
      <c r="Q776" s="362">
        <f>_xlfn.XLOOKUP($A776,'Total project cost for DCs'!$A$4:$A$111,'Total project cost for DCs'!AA$4:AA$111,0,0)*_xlfn.XLOOKUP($A776,Drury_beneficiary_allocation!$A$5:$A$104,Drury_beneficiary_allocation!$I$5:$I$104,0,0)</f>
        <v>0</v>
      </c>
      <c r="R776" s="362">
        <f>_xlfn.XLOOKUP($A776,'Total project cost for DCs'!$A$4:$A$111,'Total project cost for DCs'!AB$4:AB$111,0,0)*_xlfn.XLOOKUP($A776,Drury_beneficiary_allocation!$A$5:$A$104,Drury_beneficiary_allocation!$I$5:$I$104,0,0)</f>
        <v>0</v>
      </c>
      <c r="S776" s="362">
        <f>_xlfn.XLOOKUP($A776,'Total project cost for DCs'!$A$4:$A$111,'Total project cost for DCs'!AC$4:AC$111,0,0)*_xlfn.XLOOKUP($A776,Drury_beneficiary_allocation!$A$5:$A$104,Drury_beneficiary_allocation!$I$5:$I$104,0,0)</f>
        <v>522017.98394034524</v>
      </c>
      <c r="T776" s="362">
        <f>_xlfn.XLOOKUP($A776,'Total project cost for DCs'!$A$4:$A$111,'Total project cost for DCs'!AD$4:AD$111,0,0)*_xlfn.XLOOKUP($A776,Drury_beneficiary_allocation!$A$5:$A$104,Drury_beneficiary_allocation!$I$5:$I$104,0,0)</f>
        <v>5333078.0924756425</v>
      </c>
      <c r="U776" s="362">
        <f>_xlfn.XLOOKUP($A776,'Total project cost for DCs'!$A$4:$A$111,'Total project cost for DCs'!AE$4:AE$111,0,0)*_xlfn.XLOOKUP($A776,Drury_beneficiary_allocation!$A$5:$A$104,Drury_beneficiary_allocation!$I$5:$I$104,0,0)</f>
        <v>0</v>
      </c>
      <c r="V776" s="362">
        <f>_xlfn.XLOOKUP($A776,'Total project cost for DCs'!$A$4:$A$111,'Total project cost for DCs'!AF$4:AF$111,0,0)*_xlfn.XLOOKUP($A776,Drury_beneficiary_allocation!$A$5:$A$104,Drury_beneficiary_allocation!$I$5:$I$104,0,0)</f>
        <v>0</v>
      </c>
      <c r="W776" s="362">
        <f>_xlfn.XLOOKUP($A776,'Total project cost for DCs'!$A$4:$A$111,'Total project cost for DCs'!AG$4:AG$111,0,0)*_xlfn.XLOOKUP($A776,Drury_beneficiary_allocation!$A$5:$A$104,Drury_beneficiary_allocation!$I$5:$I$104,0,0)</f>
        <v>0</v>
      </c>
      <c r="X776" s="362">
        <f>_xlfn.XLOOKUP($A776,'Total project cost for DCs'!$A$4:$A$111,'Total project cost for DCs'!AH$4:AH$111,0,0)*_xlfn.XLOOKUP($A776,Drury_beneficiary_allocation!$A$5:$A$104,Drury_beneficiary_allocation!$I$5:$I$104,0,0)</f>
        <v>0</v>
      </c>
      <c r="Y776" s="362">
        <f>_xlfn.XLOOKUP($A776,'Total project cost for DCs'!$A$4:$A$111,'Total project cost for DCs'!AI$4:AI$111,0,0)*_xlfn.XLOOKUP($A776,Drury_beneficiary_allocation!$A$5:$A$104,Drury_beneficiary_allocation!$I$5:$I$104,0,0)</f>
        <v>0</v>
      </c>
      <c r="Z776" s="362">
        <f>_xlfn.XLOOKUP($A776,'Total project cost for DCs'!$A$4:$A$111,'Total project cost for DCs'!AJ$4:AJ$111,0,0)*_xlfn.XLOOKUP($A776,Drury_beneficiary_allocation!$A$5:$A$104,Drury_beneficiary_allocation!$I$5:$I$104,0,0)</f>
        <v>0</v>
      </c>
      <c r="AA776" s="362">
        <f>_xlfn.XLOOKUP($A776,'Total project cost for DCs'!$A$4:$A$111,'Total project cost for DCs'!AK$4:AK$111,0,0)*_xlfn.XLOOKUP($A776,Drury_beneficiary_allocation!$A$5:$A$104,Drury_beneficiary_allocation!$I$5:$I$104,0,0)</f>
        <v>0</v>
      </c>
      <c r="AB776" s="362">
        <f>_xlfn.XLOOKUP($A776,'Total project cost for DCs'!$A$4:$A$111,'Total project cost for DCs'!AL$4:AL$111,0,0)*_xlfn.XLOOKUP($A776,Drury_beneficiary_allocation!$A$5:$A$104,Drury_beneficiary_allocation!$I$5:$I$104,0,0)</f>
        <v>0</v>
      </c>
      <c r="AC776" s="362">
        <f>_xlfn.XLOOKUP($A776,'Total project cost for DCs'!$A$4:$A$111,'Total project cost for DCs'!AM$4:AM$111,0,0)*_xlfn.XLOOKUP($A776,Drury_beneficiary_allocation!$A$5:$A$104,Drury_beneficiary_allocation!$I$5:$I$104,0,0)</f>
        <v>0</v>
      </c>
      <c r="AD776" s="362">
        <f>_xlfn.XLOOKUP($A776,'Total project cost for DCs'!$A$4:$A$111,'Total project cost for DCs'!AN$4:AN$111,0,0)*_xlfn.XLOOKUP($A776,Drury_beneficiary_allocation!$A$5:$A$104,Drury_beneficiary_allocation!$I$5:$I$104,0,0)</f>
        <v>0</v>
      </c>
      <c r="AE776" s="363">
        <f t="shared" si="114"/>
        <v>5855096.0764159877</v>
      </c>
      <c r="AF776" s="349"/>
      <c r="AG776" s="349">
        <f t="shared" si="116"/>
        <v>5855096.0764159877</v>
      </c>
      <c r="AH776" s="353">
        <v>0</v>
      </c>
      <c r="AI776" s="354" t="str">
        <f t="shared" si="115"/>
        <v>Arterial</v>
      </c>
      <c r="AJ776" s="349"/>
      <c r="AK776" s="349"/>
      <c r="AL776" s="355">
        <f>_xlfn.XLOOKUP(A776,'P1 Date Adjustment'!B:B,'P1 Date Adjustment'!F:F,"not found",0)</f>
        <v>2044</v>
      </c>
      <c r="AM776" s="349">
        <f t="shared" si="117"/>
        <v>1682309.1352707145</v>
      </c>
    </row>
    <row r="777" spans="1:39" ht="30" x14ac:dyDescent="0.25">
      <c r="A777" s="129" t="s">
        <v>350</v>
      </c>
      <c r="B777" s="358" t="s">
        <v>347</v>
      </c>
      <c r="C777" s="358" t="str">
        <f>_xlfn.XLOOKUP($A777,'Total project cost for DCs'!A:A,'Total project cost for DCs'!C:C,"Not found",0)</f>
        <v>4-lane urban- upgrade 2-lane urban with active modes on both sides (SGA design)</v>
      </c>
      <c r="D777" s="355" t="s">
        <v>155</v>
      </c>
      <c r="E777" s="355" t="s">
        <v>231</v>
      </c>
      <c r="H777" s="355" t="s">
        <v>834</v>
      </c>
      <c r="I777" s="359">
        <f>_xlfn.XLOOKUP($H777,DC_growth_AGS!$A$665:$A$673,DC_growth_AGS!$O$665:$O$673,"Not found",0)</f>
        <v>0.28732391634818177</v>
      </c>
      <c r="J777" s="355">
        <v>2049</v>
      </c>
      <c r="K777" s="362">
        <f>_xlfn.XLOOKUP($A777,'Total project cost for DCs'!$A$4:$A$111,'Total project cost for DCs'!U$4:U$111,0,0)*_xlfn.XLOOKUP($A777,Drury_beneficiary_allocation!$A$5:$A$104,Drury_beneficiary_allocation!$I$5:$I$104,0,0)</f>
        <v>0</v>
      </c>
      <c r="L777" s="362">
        <f>_xlfn.XLOOKUP($A777,'Total project cost for DCs'!$A$4:$A$111,'Total project cost for DCs'!V$4:V$111,0,0)*_xlfn.XLOOKUP($A777,Drury_beneficiary_allocation!$A$5:$A$104,Drury_beneficiary_allocation!$I$5:$I$104,0,0)</f>
        <v>0</v>
      </c>
      <c r="M777" s="362">
        <f>_xlfn.XLOOKUP($A777,'Total project cost for DCs'!$A$4:$A$111,'Total project cost for DCs'!W$4:W$111,0,0)*_xlfn.XLOOKUP($A777,Drury_beneficiary_allocation!$A$5:$A$104,Drury_beneficiary_allocation!$I$5:$I$104,0,0)</f>
        <v>0</v>
      </c>
      <c r="N777" s="362">
        <f>_xlfn.XLOOKUP($A777,'Total project cost for DCs'!$A$4:$A$111,'Total project cost for DCs'!X$4:X$111,0,0)*_xlfn.XLOOKUP($A777,Drury_beneficiary_allocation!$A$5:$A$104,Drury_beneficiary_allocation!$I$5:$I$104,0,0)</f>
        <v>0</v>
      </c>
      <c r="O777" s="362">
        <f>_xlfn.XLOOKUP($A777,'Total project cost for DCs'!$A$4:$A$111,'Total project cost for DCs'!Y$4:Y$111,0,0)*_xlfn.XLOOKUP($A777,Drury_beneficiary_allocation!$A$5:$A$104,Drury_beneficiary_allocation!$I$5:$I$104,0,0)</f>
        <v>0</v>
      </c>
      <c r="P777" s="362">
        <f>_xlfn.XLOOKUP($A777,'Total project cost for DCs'!$A$4:$A$111,'Total project cost for DCs'!Z$4:Z$111,0,0)*_xlfn.XLOOKUP($A777,Drury_beneficiary_allocation!$A$5:$A$104,Drury_beneficiary_allocation!$I$5:$I$104,0,0)</f>
        <v>0</v>
      </c>
      <c r="Q777" s="362">
        <f>_xlfn.XLOOKUP($A777,'Total project cost for DCs'!$A$4:$A$111,'Total project cost for DCs'!AA$4:AA$111,0,0)*_xlfn.XLOOKUP($A777,Drury_beneficiary_allocation!$A$5:$A$104,Drury_beneficiary_allocation!$I$5:$I$104,0,0)</f>
        <v>0</v>
      </c>
      <c r="R777" s="362">
        <f>_xlfn.XLOOKUP($A777,'Total project cost for DCs'!$A$4:$A$111,'Total project cost for DCs'!AB$4:AB$111,0,0)*_xlfn.XLOOKUP($A777,Drury_beneficiary_allocation!$A$5:$A$104,Drury_beneficiary_allocation!$I$5:$I$104,0,0)</f>
        <v>0</v>
      </c>
      <c r="S777" s="362">
        <f>_xlfn.XLOOKUP($A777,'Total project cost for DCs'!$A$4:$A$111,'Total project cost for DCs'!AC$4:AC$111,0,0)*_xlfn.XLOOKUP($A777,Drury_beneficiary_allocation!$A$5:$A$104,Drury_beneficiary_allocation!$I$5:$I$104,0,0)</f>
        <v>0</v>
      </c>
      <c r="T777" s="362">
        <f>_xlfn.XLOOKUP($A777,'Total project cost for DCs'!$A$4:$A$111,'Total project cost for DCs'!AD$4:AD$111,0,0)*_xlfn.XLOOKUP($A777,Drury_beneficiary_allocation!$A$5:$A$104,Drury_beneficiary_allocation!$I$5:$I$104,0,0)</f>
        <v>0</v>
      </c>
      <c r="U777" s="362">
        <f>_xlfn.XLOOKUP($A777,'Total project cost for DCs'!$A$4:$A$111,'Total project cost for DCs'!AE$4:AE$111,0,0)*_xlfn.XLOOKUP($A777,Drury_beneficiary_allocation!$A$5:$A$104,Drury_beneficiary_allocation!$I$5:$I$104,0,0)</f>
        <v>0</v>
      </c>
      <c r="V777" s="362">
        <f>_xlfn.XLOOKUP($A777,'Total project cost for DCs'!$A$4:$A$111,'Total project cost for DCs'!AF$4:AF$111,0,0)*_xlfn.XLOOKUP($A777,Drury_beneficiary_allocation!$A$5:$A$104,Drury_beneficiary_allocation!$I$5:$I$104,0,0)</f>
        <v>0</v>
      </c>
      <c r="W777" s="362">
        <f>_xlfn.XLOOKUP($A777,'Total project cost for DCs'!$A$4:$A$111,'Total project cost for DCs'!AG$4:AG$111,0,0)*_xlfn.XLOOKUP($A777,Drury_beneficiary_allocation!$A$5:$A$104,Drury_beneficiary_allocation!$I$5:$I$104,0,0)</f>
        <v>0</v>
      </c>
      <c r="X777" s="362">
        <f>_xlfn.XLOOKUP($A777,'Total project cost for DCs'!$A$4:$A$111,'Total project cost for DCs'!AH$4:AH$111,0,0)*_xlfn.XLOOKUP($A777,Drury_beneficiary_allocation!$A$5:$A$104,Drury_beneficiary_allocation!$I$5:$I$104,0,0)</f>
        <v>0</v>
      </c>
      <c r="Y777" s="362">
        <f>_xlfn.XLOOKUP($A777,'Total project cost for DCs'!$A$4:$A$111,'Total project cost for DCs'!AI$4:AI$111,0,0)*_xlfn.XLOOKUP($A777,Drury_beneficiary_allocation!$A$5:$A$104,Drury_beneficiary_allocation!$I$5:$I$104,0,0)</f>
        <v>0</v>
      </c>
      <c r="Z777" s="362">
        <f>_xlfn.XLOOKUP($A777,'Total project cost for DCs'!$A$4:$A$111,'Total project cost for DCs'!AJ$4:AJ$111,0,0)*_xlfn.XLOOKUP($A777,Drury_beneficiary_allocation!$A$5:$A$104,Drury_beneficiary_allocation!$I$5:$I$104,0,0)</f>
        <v>0</v>
      </c>
      <c r="AA777" s="362">
        <f>_xlfn.XLOOKUP($A777,'Total project cost for DCs'!$A$4:$A$111,'Total project cost for DCs'!AK$4:AK$111,0,0)*_xlfn.XLOOKUP($A777,Drury_beneficiary_allocation!$A$5:$A$104,Drury_beneficiary_allocation!$I$5:$I$104,0,0)</f>
        <v>0</v>
      </c>
      <c r="AB777" s="362">
        <f>_xlfn.XLOOKUP($A777,'Total project cost for DCs'!$A$4:$A$111,'Total project cost for DCs'!AL$4:AL$111,0,0)*_xlfn.XLOOKUP($A777,Drury_beneficiary_allocation!$A$5:$A$104,Drury_beneficiary_allocation!$I$5:$I$104,0,0)</f>
        <v>0</v>
      </c>
      <c r="AC777" s="362">
        <f>_xlfn.XLOOKUP($A777,'Total project cost for DCs'!$A$4:$A$111,'Total project cost for DCs'!AM$4:AM$111,0,0)*_xlfn.XLOOKUP($A777,Drury_beneficiary_allocation!$A$5:$A$104,Drury_beneficiary_allocation!$I$5:$I$104,0,0)</f>
        <v>0</v>
      </c>
      <c r="AD777" s="362">
        <f>_xlfn.XLOOKUP($A777,'Total project cost for DCs'!$A$4:$A$111,'Total project cost for DCs'!AN$4:AN$111,0,0)*_xlfn.XLOOKUP($A777,Drury_beneficiary_allocation!$A$5:$A$104,Drury_beneficiary_allocation!$I$5:$I$104,0,0)</f>
        <v>0</v>
      </c>
      <c r="AE777" s="363">
        <f t="shared" si="114"/>
        <v>0</v>
      </c>
      <c r="AF777" s="349"/>
      <c r="AG777" s="349">
        <f t="shared" si="116"/>
        <v>0</v>
      </c>
      <c r="AH777" s="353">
        <v>0</v>
      </c>
      <c r="AI777" s="354" t="str">
        <f t="shared" si="115"/>
        <v>Arterial</v>
      </c>
      <c r="AJ777" s="349"/>
      <c r="AK777" s="349"/>
      <c r="AL777" s="355">
        <f>_xlfn.XLOOKUP(A777,'P1 Date Adjustment'!B:B,'P1 Date Adjustment'!F:F,"not found",0)</f>
        <v>2049</v>
      </c>
      <c r="AM777" s="349">
        <f t="shared" si="117"/>
        <v>0</v>
      </c>
    </row>
    <row r="778" spans="1:39" x14ac:dyDescent="0.25">
      <c r="A778" s="129" t="s">
        <v>352</v>
      </c>
      <c r="B778" s="358" t="s">
        <v>347</v>
      </c>
      <c r="C778" s="358" t="str">
        <f>_xlfn.XLOOKUP($A778,'Total project cost for DCs'!A:A,'Total project cost for DCs'!C:C,"Not found",0)</f>
        <v>4-lane urban- Bridge Widening</v>
      </c>
      <c r="D778" s="355" t="s">
        <v>155</v>
      </c>
      <c r="E778" s="355" t="s">
        <v>345</v>
      </c>
      <c r="H778" s="355" t="s">
        <v>834</v>
      </c>
      <c r="I778" s="359">
        <f>_xlfn.XLOOKUP($H778,DC_growth_AGS!$A$665:$A$673,DC_growth_AGS!$O$665:$O$673,"Not found",0)</f>
        <v>0.28732391634818177</v>
      </c>
      <c r="J778" s="355">
        <v>2049</v>
      </c>
      <c r="K778" s="362">
        <f>_xlfn.XLOOKUP($A778,'Total project cost for DCs'!$A$4:$A$111,'Total project cost for DCs'!U$4:U$111,0,0)*_xlfn.XLOOKUP($A778,Drury_beneficiary_allocation!$A$5:$A$104,Drury_beneficiary_allocation!$I$5:$I$104,0,0)</f>
        <v>0</v>
      </c>
      <c r="L778" s="362">
        <f>_xlfn.XLOOKUP($A778,'Total project cost for DCs'!$A$4:$A$111,'Total project cost for DCs'!V$4:V$111,0,0)*_xlfn.XLOOKUP($A778,Drury_beneficiary_allocation!$A$5:$A$104,Drury_beneficiary_allocation!$I$5:$I$104,0,0)</f>
        <v>0</v>
      </c>
      <c r="M778" s="362">
        <f>_xlfn.XLOOKUP($A778,'Total project cost for DCs'!$A$4:$A$111,'Total project cost for DCs'!W$4:W$111,0,0)*_xlfn.XLOOKUP($A778,Drury_beneficiary_allocation!$A$5:$A$104,Drury_beneficiary_allocation!$I$5:$I$104,0,0)</f>
        <v>0</v>
      </c>
      <c r="N778" s="362">
        <f>_xlfn.XLOOKUP($A778,'Total project cost for DCs'!$A$4:$A$111,'Total project cost for DCs'!X$4:X$111,0,0)*_xlfn.XLOOKUP($A778,Drury_beneficiary_allocation!$A$5:$A$104,Drury_beneficiary_allocation!$I$5:$I$104,0,0)</f>
        <v>0</v>
      </c>
      <c r="O778" s="362">
        <f>_xlfn.XLOOKUP($A778,'Total project cost for DCs'!$A$4:$A$111,'Total project cost for DCs'!Y$4:Y$111,0,0)*_xlfn.XLOOKUP($A778,Drury_beneficiary_allocation!$A$5:$A$104,Drury_beneficiary_allocation!$I$5:$I$104,0,0)</f>
        <v>0</v>
      </c>
      <c r="P778" s="362">
        <f>_xlfn.XLOOKUP($A778,'Total project cost for DCs'!$A$4:$A$111,'Total project cost for DCs'!Z$4:Z$111,0,0)*_xlfn.XLOOKUP($A778,Drury_beneficiary_allocation!$A$5:$A$104,Drury_beneficiary_allocation!$I$5:$I$104,0,0)</f>
        <v>0</v>
      </c>
      <c r="Q778" s="362">
        <f>_xlfn.XLOOKUP($A778,'Total project cost for DCs'!$A$4:$A$111,'Total project cost for DCs'!AA$4:AA$111,0,0)*_xlfn.XLOOKUP($A778,Drury_beneficiary_allocation!$A$5:$A$104,Drury_beneficiary_allocation!$I$5:$I$104,0,0)</f>
        <v>0</v>
      </c>
      <c r="R778" s="362">
        <f>_xlfn.XLOOKUP($A778,'Total project cost for DCs'!$A$4:$A$111,'Total project cost for DCs'!AB$4:AB$111,0,0)*_xlfn.XLOOKUP($A778,Drury_beneficiary_allocation!$A$5:$A$104,Drury_beneficiary_allocation!$I$5:$I$104,0,0)</f>
        <v>0</v>
      </c>
      <c r="S778" s="362">
        <f>_xlfn.XLOOKUP($A778,'Total project cost for DCs'!$A$4:$A$111,'Total project cost for DCs'!AC$4:AC$111,0,0)*_xlfn.XLOOKUP($A778,Drury_beneficiary_allocation!$A$5:$A$104,Drury_beneficiary_allocation!$I$5:$I$104,0,0)</f>
        <v>0</v>
      </c>
      <c r="T778" s="362">
        <f>_xlfn.XLOOKUP($A778,'Total project cost for DCs'!$A$4:$A$111,'Total project cost for DCs'!AD$4:AD$111,0,0)*_xlfn.XLOOKUP($A778,Drury_beneficiary_allocation!$A$5:$A$104,Drury_beneficiary_allocation!$I$5:$I$104,0,0)</f>
        <v>0</v>
      </c>
      <c r="U778" s="362">
        <f>_xlfn.XLOOKUP($A778,'Total project cost for DCs'!$A$4:$A$111,'Total project cost for DCs'!AE$4:AE$111,0,0)*_xlfn.XLOOKUP($A778,Drury_beneficiary_allocation!$A$5:$A$104,Drury_beneficiary_allocation!$I$5:$I$104,0,0)</f>
        <v>0</v>
      </c>
      <c r="V778" s="362">
        <f>_xlfn.XLOOKUP($A778,'Total project cost for DCs'!$A$4:$A$111,'Total project cost for DCs'!AF$4:AF$111,0,0)*_xlfn.XLOOKUP($A778,Drury_beneficiary_allocation!$A$5:$A$104,Drury_beneficiary_allocation!$I$5:$I$104,0,0)</f>
        <v>0</v>
      </c>
      <c r="W778" s="362">
        <f>_xlfn.XLOOKUP($A778,'Total project cost for DCs'!$A$4:$A$111,'Total project cost for DCs'!AG$4:AG$111,0,0)*_xlfn.XLOOKUP($A778,Drury_beneficiary_allocation!$A$5:$A$104,Drury_beneficiary_allocation!$I$5:$I$104,0,0)</f>
        <v>0</v>
      </c>
      <c r="X778" s="362">
        <f>_xlfn.XLOOKUP($A778,'Total project cost for DCs'!$A$4:$A$111,'Total project cost for DCs'!AH$4:AH$111,0,0)*_xlfn.XLOOKUP($A778,Drury_beneficiary_allocation!$A$5:$A$104,Drury_beneficiary_allocation!$I$5:$I$104,0,0)</f>
        <v>0</v>
      </c>
      <c r="Y778" s="362">
        <f>_xlfn.XLOOKUP($A778,'Total project cost for DCs'!$A$4:$A$111,'Total project cost for DCs'!AI$4:AI$111,0,0)*_xlfn.XLOOKUP($A778,Drury_beneficiary_allocation!$A$5:$A$104,Drury_beneficiary_allocation!$I$5:$I$104,0,0)</f>
        <v>0</v>
      </c>
      <c r="Z778" s="362">
        <f>_xlfn.XLOOKUP($A778,'Total project cost for DCs'!$A$4:$A$111,'Total project cost for DCs'!AJ$4:AJ$111,0,0)*_xlfn.XLOOKUP($A778,Drury_beneficiary_allocation!$A$5:$A$104,Drury_beneficiary_allocation!$I$5:$I$104,0,0)</f>
        <v>0</v>
      </c>
      <c r="AA778" s="362">
        <f>_xlfn.XLOOKUP($A778,'Total project cost for DCs'!$A$4:$A$111,'Total project cost for DCs'!AK$4:AK$111,0,0)*_xlfn.XLOOKUP($A778,Drury_beneficiary_allocation!$A$5:$A$104,Drury_beneficiary_allocation!$I$5:$I$104,0,0)</f>
        <v>0</v>
      </c>
      <c r="AB778" s="362">
        <f>_xlfn.XLOOKUP($A778,'Total project cost for DCs'!$A$4:$A$111,'Total project cost for DCs'!AL$4:AL$111,0,0)*_xlfn.XLOOKUP($A778,Drury_beneficiary_allocation!$A$5:$A$104,Drury_beneficiary_allocation!$I$5:$I$104,0,0)</f>
        <v>0</v>
      </c>
      <c r="AC778" s="362">
        <f>_xlfn.XLOOKUP($A778,'Total project cost for DCs'!$A$4:$A$111,'Total project cost for DCs'!AM$4:AM$111,0,0)*_xlfn.XLOOKUP($A778,Drury_beneficiary_allocation!$A$5:$A$104,Drury_beneficiary_allocation!$I$5:$I$104,0,0)</f>
        <v>0</v>
      </c>
      <c r="AD778" s="362">
        <f>_xlfn.XLOOKUP($A778,'Total project cost for DCs'!$A$4:$A$111,'Total project cost for DCs'!AN$4:AN$111,0,0)*_xlfn.XLOOKUP($A778,Drury_beneficiary_allocation!$A$5:$A$104,Drury_beneficiary_allocation!$I$5:$I$104,0,0)</f>
        <v>0</v>
      </c>
      <c r="AE778" s="363">
        <f t="shared" si="114"/>
        <v>0</v>
      </c>
      <c r="AF778" s="349"/>
      <c r="AG778" s="349">
        <f t="shared" si="116"/>
        <v>0</v>
      </c>
      <c r="AH778" s="353">
        <v>0</v>
      </c>
      <c r="AI778" s="354" t="str">
        <f t="shared" si="115"/>
        <v>Arterial</v>
      </c>
      <c r="AJ778" s="349"/>
      <c r="AK778" s="349"/>
      <c r="AL778" s="355">
        <f>_xlfn.XLOOKUP(A778,'P1 Date Adjustment'!B:B,'P1 Date Adjustment'!F:F,"not found",0)</f>
        <v>2049</v>
      </c>
      <c r="AM778" s="349">
        <f t="shared" si="117"/>
        <v>0</v>
      </c>
    </row>
    <row r="779" spans="1:39" ht="30" x14ac:dyDescent="0.25">
      <c r="A779" s="129" t="s">
        <v>365</v>
      </c>
      <c r="B779" s="358" t="s">
        <v>363</v>
      </c>
      <c r="C779" s="358" t="str">
        <f>_xlfn.XLOOKUP($A779,'Total project cost for DCs'!A:A,'Total project cost for DCs'!C:C,"Not found",0)</f>
        <v>4-lane urban- upgrade 2-lane urban excl bridge</v>
      </c>
      <c r="D779" s="355" t="s">
        <v>155</v>
      </c>
      <c r="E779" s="355" t="s">
        <v>231</v>
      </c>
      <c r="H779" s="355" t="s">
        <v>834</v>
      </c>
      <c r="I779" s="359">
        <f>_xlfn.XLOOKUP($H779,DC_growth_AGS!$A$665:$A$673,DC_growth_AGS!$O$665:$O$673,"Not found",0)</f>
        <v>0.28732391634818177</v>
      </c>
      <c r="J779" s="355">
        <v>2047</v>
      </c>
      <c r="K779" s="362">
        <f>_xlfn.XLOOKUP($A779,'Total project cost for DCs'!$A$4:$A$111,'Total project cost for DCs'!U$4:U$111,0,0)*_xlfn.XLOOKUP($A779,Drury_beneficiary_allocation!$A$5:$A$104,Drury_beneficiary_allocation!$I$5:$I$104,0,0)</f>
        <v>0</v>
      </c>
      <c r="L779" s="362">
        <f>_xlfn.XLOOKUP($A779,'Total project cost for DCs'!$A$4:$A$111,'Total project cost for DCs'!V$4:V$111,0,0)*_xlfn.XLOOKUP($A779,Drury_beneficiary_allocation!$A$5:$A$104,Drury_beneficiary_allocation!$I$5:$I$104,0,0)</f>
        <v>0</v>
      </c>
      <c r="M779" s="362">
        <f>_xlfn.XLOOKUP($A779,'Total project cost for DCs'!$A$4:$A$111,'Total project cost for DCs'!W$4:W$111,0,0)*_xlfn.XLOOKUP($A779,Drury_beneficiary_allocation!$A$5:$A$104,Drury_beneficiary_allocation!$I$5:$I$104,0,0)</f>
        <v>0</v>
      </c>
      <c r="N779" s="362">
        <f>_xlfn.XLOOKUP($A779,'Total project cost for DCs'!$A$4:$A$111,'Total project cost for DCs'!X$4:X$111,0,0)*_xlfn.XLOOKUP($A779,Drury_beneficiary_allocation!$A$5:$A$104,Drury_beneficiary_allocation!$I$5:$I$104,0,0)</f>
        <v>0</v>
      </c>
      <c r="O779" s="362">
        <f>_xlfn.XLOOKUP($A779,'Total project cost for DCs'!$A$4:$A$111,'Total project cost for DCs'!Y$4:Y$111,0,0)*_xlfn.XLOOKUP($A779,Drury_beneficiary_allocation!$A$5:$A$104,Drury_beneficiary_allocation!$I$5:$I$104,0,0)</f>
        <v>0</v>
      </c>
      <c r="P779" s="362">
        <f>_xlfn.XLOOKUP($A779,'Total project cost for DCs'!$A$4:$A$111,'Total project cost for DCs'!Z$4:Z$111,0,0)*_xlfn.XLOOKUP($A779,Drury_beneficiary_allocation!$A$5:$A$104,Drury_beneficiary_allocation!$I$5:$I$104,0,0)</f>
        <v>0</v>
      </c>
      <c r="Q779" s="362">
        <f>_xlfn.XLOOKUP($A779,'Total project cost for DCs'!$A$4:$A$111,'Total project cost for DCs'!AA$4:AA$111,0,0)*_xlfn.XLOOKUP($A779,Drury_beneficiary_allocation!$A$5:$A$104,Drury_beneficiary_allocation!$I$5:$I$104,0,0)</f>
        <v>0</v>
      </c>
      <c r="R779" s="362">
        <f>_xlfn.XLOOKUP($A779,'Total project cost for DCs'!$A$4:$A$111,'Total project cost for DCs'!AB$4:AB$111,0,0)*_xlfn.XLOOKUP($A779,Drury_beneficiary_allocation!$A$5:$A$104,Drury_beneficiary_allocation!$I$5:$I$104,0,0)</f>
        <v>0</v>
      </c>
      <c r="S779" s="362">
        <f>_xlfn.XLOOKUP($A779,'Total project cost for DCs'!$A$4:$A$111,'Total project cost for DCs'!AC$4:AC$111,0,0)*_xlfn.XLOOKUP($A779,Drury_beneficiary_allocation!$A$5:$A$104,Drury_beneficiary_allocation!$I$5:$I$104,0,0)</f>
        <v>0</v>
      </c>
      <c r="T779" s="362">
        <f>_xlfn.XLOOKUP($A779,'Total project cost for DCs'!$A$4:$A$111,'Total project cost for DCs'!AD$4:AD$111,0,0)*_xlfn.XLOOKUP($A779,Drury_beneficiary_allocation!$A$5:$A$104,Drury_beneficiary_allocation!$I$5:$I$104,0,0)</f>
        <v>0</v>
      </c>
      <c r="U779" s="362">
        <f>_xlfn.XLOOKUP($A779,'Total project cost for DCs'!$A$4:$A$111,'Total project cost for DCs'!AE$4:AE$111,0,0)*_xlfn.XLOOKUP($A779,Drury_beneficiary_allocation!$A$5:$A$104,Drury_beneficiary_allocation!$I$5:$I$104,0,0)</f>
        <v>0</v>
      </c>
      <c r="V779" s="362">
        <f>_xlfn.XLOOKUP($A779,'Total project cost for DCs'!$A$4:$A$111,'Total project cost for DCs'!AF$4:AF$111,0,0)*_xlfn.XLOOKUP($A779,Drury_beneficiary_allocation!$A$5:$A$104,Drury_beneficiary_allocation!$I$5:$I$104,0,0)</f>
        <v>92208.79070540439</v>
      </c>
      <c r="W779" s="362">
        <f>_xlfn.XLOOKUP($A779,'Total project cost for DCs'!$A$4:$A$111,'Total project cost for DCs'!AG$4:AG$111,0,0)*_xlfn.XLOOKUP($A779,Drury_beneficiary_allocation!$A$5:$A$104,Drury_beneficiary_allocation!$I$5:$I$104,0,0)</f>
        <v>942030.15369842167</v>
      </c>
      <c r="X779" s="362">
        <f>_xlfn.XLOOKUP($A779,'Total project cost for DCs'!$A$4:$A$111,'Total project cost for DCs'!AH$4:AH$111,0,0)*_xlfn.XLOOKUP($A779,Drury_beneficiary_allocation!$A$5:$A$104,Drury_beneficiary_allocation!$I$5:$I$104,0,0)</f>
        <v>0</v>
      </c>
      <c r="Y779" s="362">
        <f>_xlfn.XLOOKUP($A779,'Total project cost for DCs'!$A$4:$A$111,'Total project cost for DCs'!AI$4:AI$111,0,0)*_xlfn.XLOOKUP($A779,Drury_beneficiary_allocation!$A$5:$A$104,Drury_beneficiary_allocation!$I$5:$I$104,0,0)</f>
        <v>0</v>
      </c>
      <c r="Z779" s="362">
        <f>_xlfn.XLOOKUP($A779,'Total project cost for DCs'!$A$4:$A$111,'Total project cost for DCs'!AJ$4:AJ$111,0,0)*_xlfn.XLOOKUP($A779,Drury_beneficiary_allocation!$A$5:$A$104,Drury_beneficiary_allocation!$I$5:$I$104,0,0)</f>
        <v>0</v>
      </c>
      <c r="AA779" s="362">
        <f>_xlfn.XLOOKUP($A779,'Total project cost for DCs'!$A$4:$A$111,'Total project cost for DCs'!AK$4:AK$111,0,0)*_xlfn.XLOOKUP($A779,Drury_beneficiary_allocation!$A$5:$A$104,Drury_beneficiary_allocation!$I$5:$I$104,0,0)</f>
        <v>0</v>
      </c>
      <c r="AB779" s="362">
        <f>_xlfn.XLOOKUP($A779,'Total project cost for DCs'!$A$4:$A$111,'Total project cost for DCs'!AL$4:AL$111,0,0)*_xlfn.XLOOKUP($A779,Drury_beneficiary_allocation!$A$5:$A$104,Drury_beneficiary_allocation!$I$5:$I$104,0,0)</f>
        <v>0</v>
      </c>
      <c r="AC779" s="362">
        <f>_xlfn.XLOOKUP($A779,'Total project cost for DCs'!$A$4:$A$111,'Total project cost for DCs'!AM$4:AM$111,0,0)*_xlfn.XLOOKUP($A779,Drury_beneficiary_allocation!$A$5:$A$104,Drury_beneficiary_allocation!$I$5:$I$104,0,0)</f>
        <v>0</v>
      </c>
      <c r="AD779" s="362">
        <f>_xlfn.XLOOKUP($A779,'Total project cost for DCs'!$A$4:$A$111,'Total project cost for DCs'!AN$4:AN$111,0,0)*_xlfn.XLOOKUP($A779,Drury_beneficiary_allocation!$A$5:$A$104,Drury_beneficiary_allocation!$I$5:$I$104,0,0)</f>
        <v>0</v>
      </c>
      <c r="AE779" s="363">
        <f t="shared" si="114"/>
        <v>1034238.944403826</v>
      </c>
      <c r="AF779" s="349"/>
      <c r="AG779" s="349">
        <f t="shared" si="116"/>
        <v>1034238.944403826</v>
      </c>
      <c r="AH779" s="353">
        <v>0</v>
      </c>
      <c r="AI779" s="354" t="str">
        <f t="shared" si="115"/>
        <v>Arterial</v>
      </c>
      <c r="AJ779" s="349"/>
      <c r="AK779" s="349"/>
      <c r="AL779" s="355">
        <f>_xlfn.XLOOKUP(A779,'P1 Date Adjustment'!B:B,'P1 Date Adjustment'!F:F,"not found",0)</f>
        <v>2047</v>
      </c>
      <c r="AM779" s="349">
        <f t="shared" si="117"/>
        <v>297161.58394591673</v>
      </c>
    </row>
    <row r="780" spans="1:39" ht="30" x14ac:dyDescent="0.25">
      <c r="A780" s="129" t="s">
        <v>367</v>
      </c>
      <c r="B780" s="358" t="s">
        <v>363</v>
      </c>
      <c r="C780" s="358" t="str">
        <f>_xlfn.XLOOKUP($A780,'Total project cost for DCs'!A:A,'Total project cost for DCs'!C:C,"Not found",0)</f>
        <v>4-lane urban- upgrade 2-lane bridge widening</v>
      </c>
      <c r="D780" s="355" t="s">
        <v>155</v>
      </c>
      <c r="E780" s="355" t="s">
        <v>345</v>
      </c>
      <c r="H780" s="355" t="s">
        <v>834</v>
      </c>
      <c r="I780" s="359">
        <f>_xlfn.XLOOKUP($H780,DC_growth_AGS!$A$665:$A$673,DC_growth_AGS!$O$665:$O$673,"Not found",0)</f>
        <v>0.28732391634818177</v>
      </c>
      <c r="J780" s="355">
        <v>2047</v>
      </c>
      <c r="K780" s="362">
        <f>_xlfn.XLOOKUP($A780,'Total project cost for DCs'!$A$4:$A$111,'Total project cost for DCs'!U$4:U$111,0,0)*_xlfn.XLOOKUP($A780,Drury_beneficiary_allocation!$A$5:$A$104,Drury_beneficiary_allocation!$I$5:$I$104,0,0)</f>
        <v>0</v>
      </c>
      <c r="L780" s="362">
        <f>_xlfn.XLOOKUP($A780,'Total project cost for DCs'!$A$4:$A$111,'Total project cost for DCs'!V$4:V$111,0,0)*_xlfn.XLOOKUP($A780,Drury_beneficiary_allocation!$A$5:$A$104,Drury_beneficiary_allocation!$I$5:$I$104,0,0)</f>
        <v>0</v>
      </c>
      <c r="M780" s="362">
        <f>_xlfn.XLOOKUP($A780,'Total project cost for DCs'!$A$4:$A$111,'Total project cost for DCs'!W$4:W$111,0,0)*_xlfn.XLOOKUP($A780,Drury_beneficiary_allocation!$A$5:$A$104,Drury_beneficiary_allocation!$I$5:$I$104,0,0)</f>
        <v>0</v>
      </c>
      <c r="N780" s="362">
        <f>_xlfn.XLOOKUP($A780,'Total project cost for DCs'!$A$4:$A$111,'Total project cost for DCs'!X$4:X$111,0,0)*_xlfn.XLOOKUP($A780,Drury_beneficiary_allocation!$A$5:$A$104,Drury_beneficiary_allocation!$I$5:$I$104,0,0)</f>
        <v>0</v>
      </c>
      <c r="O780" s="362">
        <f>_xlfn.XLOOKUP($A780,'Total project cost for DCs'!$A$4:$A$111,'Total project cost for DCs'!Y$4:Y$111,0,0)*_xlfn.XLOOKUP($A780,Drury_beneficiary_allocation!$A$5:$A$104,Drury_beneficiary_allocation!$I$5:$I$104,0,0)</f>
        <v>0</v>
      </c>
      <c r="P780" s="362">
        <f>_xlfn.XLOOKUP($A780,'Total project cost for DCs'!$A$4:$A$111,'Total project cost for DCs'!Z$4:Z$111,0,0)*_xlfn.XLOOKUP($A780,Drury_beneficiary_allocation!$A$5:$A$104,Drury_beneficiary_allocation!$I$5:$I$104,0,0)</f>
        <v>0</v>
      </c>
      <c r="Q780" s="362">
        <f>_xlfn.XLOOKUP($A780,'Total project cost for DCs'!$A$4:$A$111,'Total project cost for DCs'!AA$4:AA$111,0,0)*_xlfn.XLOOKUP($A780,Drury_beneficiary_allocation!$A$5:$A$104,Drury_beneficiary_allocation!$I$5:$I$104,0,0)</f>
        <v>0</v>
      </c>
      <c r="R780" s="362">
        <f>_xlfn.XLOOKUP($A780,'Total project cost for DCs'!$A$4:$A$111,'Total project cost for DCs'!AB$4:AB$111,0,0)*_xlfn.XLOOKUP($A780,Drury_beneficiary_allocation!$A$5:$A$104,Drury_beneficiary_allocation!$I$5:$I$104,0,0)</f>
        <v>0</v>
      </c>
      <c r="S780" s="362">
        <f>_xlfn.XLOOKUP($A780,'Total project cost for DCs'!$A$4:$A$111,'Total project cost for DCs'!AC$4:AC$111,0,0)*_xlfn.XLOOKUP($A780,Drury_beneficiary_allocation!$A$5:$A$104,Drury_beneficiary_allocation!$I$5:$I$104,0,0)</f>
        <v>0</v>
      </c>
      <c r="T780" s="362">
        <f>_xlfn.XLOOKUP($A780,'Total project cost for DCs'!$A$4:$A$111,'Total project cost for DCs'!AD$4:AD$111,0,0)*_xlfn.XLOOKUP($A780,Drury_beneficiary_allocation!$A$5:$A$104,Drury_beneficiary_allocation!$I$5:$I$104,0,0)</f>
        <v>0</v>
      </c>
      <c r="U780" s="362">
        <f>_xlfn.XLOOKUP($A780,'Total project cost for DCs'!$A$4:$A$111,'Total project cost for DCs'!AE$4:AE$111,0,0)*_xlfn.XLOOKUP($A780,Drury_beneficiary_allocation!$A$5:$A$104,Drury_beneficiary_allocation!$I$5:$I$104,0,0)</f>
        <v>0</v>
      </c>
      <c r="V780" s="362">
        <f>_xlfn.XLOOKUP($A780,'Total project cost for DCs'!$A$4:$A$111,'Total project cost for DCs'!AF$4:AF$111,0,0)*_xlfn.XLOOKUP($A780,Drury_beneficiary_allocation!$A$5:$A$104,Drury_beneficiary_allocation!$I$5:$I$104,0,0)</f>
        <v>64248.705781830162</v>
      </c>
      <c r="W780" s="362">
        <f>_xlfn.XLOOKUP($A780,'Total project cost for DCs'!$A$4:$A$111,'Total project cost for DCs'!AG$4:AG$111,0,0)*_xlfn.XLOOKUP($A780,Drury_beneficiary_allocation!$A$5:$A$104,Drury_beneficiary_allocation!$I$5:$I$104,0,0)</f>
        <v>656382.30064148107</v>
      </c>
      <c r="X780" s="362">
        <f>_xlfn.XLOOKUP($A780,'Total project cost for DCs'!$A$4:$A$111,'Total project cost for DCs'!AH$4:AH$111,0,0)*_xlfn.XLOOKUP($A780,Drury_beneficiary_allocation!$A$5:$A$104,Drury_beneficiary_allocation!$I$5:$I$104,0,0)</f>
        <v>0</v>
      </c>
      <c r="Y780" s="362">
        <f>_xlfn.XLOOKUP($A780,'Total project cost for DCs'!$A$4:$A$111,'Total project cost for DCs'!AI$4:AI$111,0,0)*_xlfn.XLOOKUP($A780,Drury_beneficiary_allocation!$A$5:$A$104,Drury_beneficiary_allocation!$I$5:$I$104,0,0)</f>
        <v>0</v>
      </c>
      <c r="Z780" s="362">
        <f>_xlfn.XLOOKUP($A780,'Total project cost for DCs'!$A$4:$A$111,'Total project cost for DCs'!AJ$4:AJ$111,0,0)*_xlfn.XLOOKUP($A780,Drury_beneficiary_allocation!$A$5:$A$104,Drury_beneficiary_allocation!$I$5:$I$104,0,0)</f>
        <v>0</v>
      </c>
      <c r="AA780" s="362">
        <f>_xlfn.XLOOKUP($A780,'Total project cost for DCs'!$A$4:$A$111,'Total project cost for DCs'!AK$4:AK$111,0,0)*_xlfn.XLOOKUP($A780,Drury_beneficiary_allocation!$A$5:$A$104,Drury_beneficiary_allocation!$I$5:$I$104,0,0)</f>
        <v>0</v>
      </c>
      <c r="AB780" s="362">
        <f>_xlfn.XLOOKUP($A780,'Total project cost for DCs'!$A$4:$A$111,'Total project cost for DCs'!AL$4:AL$111,0,0)*_xlfn.XLOOKUP($A780,Drury_beneficiary_allocation!$A$5:$A$104,Drury_beneficiary_allocation!$I$5:$I$104,0,0)</f>
        <v>0</v>
      </c>
      <c r="AC780" s="362">
        <f>_xlfn.XLOOKUP($A780,'Total project cost for DCs'!$A$4:$A$111,'Total project cost for DCs'!AM$4:AM$111,0,0)*_xlfn.XLOOKUP($A780,Drury_beneficiary_allocation!$A$5:$A$104,Drury_beneficiary_allocation!$I$5:$I$104,0,0)</f>
        <v>0</v>
      </c>
      <c r="AD780" s="362">
        <f>_xlfn.XLOOKUP($A780,'Total project cost for DCs'!$A$4:$A$111,'Total project cost for DCs'!AN$4:AN$111,0,0)*_xlfn.XLOOKUP($A780,Drury_beneficiary_allocation!$A$5:$A$104,Drury_beneficiary_allocation!$I$5:$I$104,0,0)</f>
        <v>0</v>
      </c>
      <c r="AE780" s="363">
        <f t="shared" si="114"/>
        <v>720631.00642331119</v>
      </c>
      <c r="AF780" s="349"/>
      <c r="AG780" s="349">
        <f t="shared" si="116"/>
        <v>720631.00642331119</v>
      </c>
      <c r="AH780" s="353">
        <v>0</v>
      </c>
      <c r="AI780" s="354" t="str">
        <f t="shared" si="115"/>
        <v>Arterial</v>
      </c>
      <c r="AJ780" s="349"/>
      <c r="AK780" s="349"/>
      <c r="AL780" s="355">
        <f>_xlfn.XLOOKUP(A780,'P1 Date Adjustment'!B:B,'P1 Date Adjustment'!F:F,"not found",0)</f>
        <v>2047</v>
      </c>
      <c r="AM780" s="349">
        <f t="shared" si="117"/>
        <v>207054.52300747752</v>
      </c>
    </row>
    <row r="781" spans="1:39" ht="30" x14ac:dyDescent="0.25">
      <c r="A781" s="129" t="s">
        <v>369</v>
      </c>
      <c r="B781" s="358" t="s">
        <v>370</v>
      </c>
      <c r="C781" s="358" t="str">
        <f>_xlfn.XLOOKUP($A781,'Total project cost for DCs'!A:A,'Total project cost for DCs'!C:C,"Not found",0)</f>
        <v xml:space="preserve"> 2-lane signalised intersection (new intersection with active mode crossings)</v>
      </c>
      <c r="D781" s="355" t="s">
        <v>155</v>
      </c>
      <c r="E781" s="355" t="s">
        <v>190</v>
      </c>
      <c r="H781" s="355" t="s">
        <v>834</v>
      </c>
      <c r="I781" s="359">
        <f>_xlfn.XLOOKUP($H781,DC_growth_AGS!$A$665:$A$673,DC_growth_AGS!$O$665:$O$673,"Not found",0)</f>
        <v>0.28732391634818177</v>
      </c>
      <c r="J781" s="355">
        <v>2027</v>
      </c>
      <c r="K781" s="362">
        <f>_xlfn.XLOOKUP($A781,'Total project cost for DCs'!$A$4:$A$111,'Total project cost for DCs'!U$4:U$111,0,0)*_xlfn.XLOOKUP($A781,Drury_beneficiary_allocation!$A$5:$A$104,Drury_beneficiary_allocation!$I$5:$I$104,0,0)</f>
        <v>0</v>
      </c>
      <c r="L781" s="362">
        <f>_xlfn.XLOOKUP($A781,'Total project cost for DCs'!$A$4:$A$111,'Total project cost for DCs'!V$4:V$111,0,0)*_xlfn.XLOOKUP($A781,Drury_beneficiary_allocation!$A$5:$A$104,Drury_beneficiary_allocation!$I$5:$I$104,0,0)</f>
        <v>0</v>
      </c>
      <c r="M781" s="362">
        <f>_xlfn.XLOOKUP($A781,'Total project cost for DCs'!$A$4:$A$111,'Total project cost for DCs'!W$4:W$111,0,0)*_xlfn.XLOOKUP($A781,Drury_beneficiary_allocation!$A$5:$A$104,Drury_beneficiary_allocation!$I$5:$I$104,0,0)</f>
        <v>0</v>
      </c>
      <c r="N781" s="362">
        <f>_xlfn.XLOOKUP($A781,'Total project cost for DCs'!$A$4:$A$111,'Total project cost for DCs'!X$4:X$111,0,0)*_xlfn.XLOOKUP($A781,Drury_beneficiary_allocation!$A$5:$A$104,Drury_beneficiary_allocation!$I$5:$I$104,0,0)</f>
        <v>0</v>
      </c>
      <c r="O781" s="362">
        <f>_xlfn.XLOOKUP($A781,'Total project cost for DCs'!$A$4:$A$111,'Total project cost for DCs'!Y$4:Y$111,0,0)*_xlfn.XLOOKUP($A781,Drury_beneficiary_allocation!$A$5:$A$104,Drury_beneficiary_allocation!$I$5:$I$104,0,0)</f>
        <v>0</v>
      </c>
      <c r="P781" s="362">
        <f>_xlfn.XLOOKUP($A781,'Total project cost for DCs'!$A$4:$A$111,'Total project cost for DCs'!Z$4:Z$111,0,0)*_xlfn.XLOOKUP($A781,Drury_beneficiary_allocation!$A$5:$A$104,Drury_beneficiary_allocation!$I$5:$I$104,0,0)</f>
        <v>0</v>
      </c>
      <c r="Q781" s="362">
        <f>_xlfn.XLOOKUP($A781,'Total project cost for DCs'!$A$4:$A$111,'Total project cost for DCs'!AA$4:AA$111,0,0)*_xlfn.XLOOKUP($A781,Drury_beneficiary_allocation!$A$5:$A$104,Drury_beneficiary_allocation!$I$5:$I$104,0,0)</f>
        <v>0</v>
      </c>
      <c r="R781" s="362">
        <f>_xlfn.XLOOKUP($A781,'Total project cost for DCs'!$A$4:$A$111,'Total project cost for DCs'!AB$4:AB$111,0,0)*_xlfn.XLOOKUP($A781,Drury_beneficiary_allocation!$A$5:$A$104,Drury_beneficiary_allocation!$I$5:$I$104,0,0)</f>
        <v>0</v>
      </c>
      <c r="S781" s="362">
        <f>_xlfn.XLOOKUP($A781,'Total project cost for DCs'!$A$4:$A$111,'Total project cost for DCs'!AC$4:AC$111,0,0)*_xlfn.XLOOKUP($A781,Drury_beneficiary_allocation!$A$5:$A$104,Drury_beneficiary_allocation!$I$5:$I$104,0,0)</f>
        <v>0</v>
      </c>
      <c r="T781" s="362">
        <f>_xlfn.XLOOKUP($A781,'Total project cost for DCs'!$A$4:$A$111,'Total project cost for DCs'!AD$4:AD$111,0,0)*_xlfn.XLOOKUP($A781,Drury_beneficiary_allocation!$A$5:$A$104,Drury_beneficiary_allocation!$I$5:$I$104,0,0)</f>
        <v>0</v>
      </c>
      <c r="U781" s="362">
        <f>_xlfn.XLOOKUP($A781,'Total project cost for DCs'!$A$4:$A$111,'Total project cost for DCs'!AE$4:AE$111,0,0)*_xlfn.XLOOKUP($A781,Drury_beneficiary_allocation!$A$5:$A$104,Drury_beneficiary_allocation!$I$5:$I$104,0,0)</f>
        <v>0</v>
      </c>
      <c r="V781" s="362">
        <f>_xlfn.XLOOKUP($A781,'Total project cost for DCs'!$A$4:$A$111,'Total project cost for DCs'!AF$4:AF$111,0,0)*_xlfn.XLOOKUP($A781,Drury_beneficiary_allocation!$A$5:$A$104,Drury_beneficiary_allocation!$I$5:$I$104,0,0)</f>
        <v>0</v>
      </c>
      <c r="W781" s="362">
        <f>_xlfn.XLOOKUP($A781,'Total project cost for DCs'!$A$4:$A$111,'Total project cost for DCs'!AG$4:AG$111,0,0)*_xlfn.XLOOKUP($A781,Drury_beneficiary_allocation!$A$5:$A$104,Drury_beneficiary_allocation!$I$5:$I$104,0,0)</f>
        <v>0</v>
      </c>
      <c r="X781" s="362">
        <f>_xlfn.XLOOKUP($A781,'Total project cost for DCs'!$A$4:$A$111,'Total project cost for DCs'!AH$4:AH$111,0,0)*_xlfn.XLOOKUP($A781,Drury_beneficiary_allocation!$A$5:$A$104,Drury_beneficiary_allocation!$I$5:$I$104,0,0)</f>
        <v>0</v>
      </c>
      <c r="Y781" s="362">
        <f>_xlfn.XLOOKUP($A781,'Total project cost for DCs'!$A$4:$A$111,'Total project cost for DCs'!AI$4:AI$111,0,0)*_xlfn.XLOOKUP($A781,Drury_beneficiary_allocation!$A$5:$A$104,Drury_beneficiary_allocation!$I$5:$I$104,0,0)</f>
        <v>0</v>
      </c>
      <c r="Z781" s="362">
        <f>_xlfn.XLOOKUP($A781,'Total project cost for DCs'!$A$4:$A$111,'Total project cost for DCs'!AJ$4:AJ$111,0,0)*_xlfn.XLOOKUP($A781,Drury_beneficiary_allocation!$A$5:$A$104,Drury_beneficiary_allocation!$I$5:$I$104,0,0)</f>
        <v>0</v>
      </c>
      <c r="AA781" s="362">
        <f>_xlfn.XLOOKUP($A781,'Total project cost for DCs'!$A$4:$A$111,'Total project cost for DCs'!AK$4:AK$111,0,0)*_xlfn.XLOOKUP($A781,Drury_beneficiary_allocation!$A$5:$A$104,Drury_beneficiary_allocation!$I$5:$I$104,0,0)</f>
        <v>0</v>
      </c>
      <c r="AB781" s="362">
        <f>_xlfn.XLOOKUP($A781,'Total project cost for DCs'!$A$4:$A$111,'Total project cost for DCs'!AL$4:AL$111,0,0)*_xlfn.XLOOKUP($A781,Drury_beneficiary_allocation!$A$5:$A$104,Drury_beneficiary_allocation!$I$5:$I$104,0,0)</f>
        <v>0</v>
      </c>
      <c r="AC781" s="362">
        <f>_xlfn.XLOOKUP($A781,'Total project cost for DCs'!$A$4:$A$111,'Total project cost for DCs'!AM$4:AM$111,0,0)*_xlfn.XLOOKUP($A781,Drury_beneficiary_allocation!$A$5:$A$104,Drury_beneficiary_allocation!$I$5:$I$104,0,0)</f>
        <v>0</v>
      </c>
      <c r="AD781" s="362">
        <f>_xlfn.XLOOKUP($A781,'Total project cost for DCs'!$A$4:$A$111,'Total project cost for DCs'!AN$4:AN$111,0,0)*_xlfn.XLOOKUP($A781,Drury_beneficiary_allocation!$A$5:$A$104,Drury_beneficiary_allocation!$I$5:$I$104,0,0)</f>
        <v>0</v>
      </c>
      <c r="AE781" s="363">
        <f t="shared" si="114"/>
        <v>0</v>
      </c>
      <c r="AF781" s="349"/>
      <c r="AG781" s="349">
        <f t="shared" si="116"/>
        <v>0</v>
      </c>
      <c r="AH781" s="353">
        <v>0</v>
      </c>
      <c r="AI781" s="354" t="str">
        <f t="shared" si="115"/>
        <v>Arterial</v>
      </c>
      <c r="AJ781" s="349"/>
      <c r="AK781" s="349"/>
      <c r="AL781" s="355">
        <f>_xlfn.XLOOKUP(A781,'P1 Date Adjustment'!B:B,'P1 Date Adjustment'!F:F,"not found",0)</f>
        <v>2027</v>
      </c>
      <c r="AM781" s="349">
        <f t="shared" si="117"/>
        <v>0</v>
      </c>
    </row>
    <row r="782" spans="1:39" ht="30" x14ac:dyDescent="0.25">
      <c r="A782" s="129" t="s">
        <v>372</v>
      </c>
      <c r="B782" s="358" t="s">
        <v>373</v>
      </c>
      <c r="C782" s="358" t="str">
        <f>_xlfn.XLOOKUP($A782,'Total project cost for DCs'!A:A,'Total project cost for DCs'!C:C,"Not found",0)</f>
        <v xml:space="preserve"> Multi-lane signalised intersection (upgrade intersection with active mode crossings)</v>
      </c>
      <c r="D782" s="355" t="s">
        <v>155</v>
      </c>
      <c r="E782" s="355" t="s">
        <v>157</v>
      </c>
      <c r="H782" s="355" t="s">
        <v>834</v>
      </c>
      <c r="I782" s="359">
        <f>_xlfn.XLOOKUP($H782,DC_growth_AGS!$A$665:$A$673,DC_growth_AGS!$O$665:$O$673,"Not found",0)</f>
        <v>0.28732391634818177</v>
      </c>
      <c r="J782" s="355">
        <v>2031</v>
      </c>
      <c r="K782" s="362">
        <f>_xlfn.XLOOKUP($A782,'Total project cost for DCs'!$A$4:$A$111,'Total project cost for DCs'!U$4:U$111,0,0)*_xlfn.XLOOKUP($A782,Drury_beneficiary_allocation!$A$5:$A$104,Drury_beneficiary_allocation!$I$5:$I$104,0,0)</f>
        <v>0</v>
      </c>
      <c r="L782" s="362">
        <f>_xlfn.XLOOKUP($A782,'Total project cost for DCs'!$A$4:$A$111,'Total project cost for DCs'!V$4:V$111,0,0)*_xlfn.XLOOKUP($A782,Drury_beneficiary_allocation!$A$5:$A$104,Drury_beneficiary_allocation!$I$5:$I$104,0,0)</f>
        <v>0</v>
      </c>
      <c r="M782" s="362">
        <f>_xlfn.XLOOKUP($A782,'Total project cost for DCs'!$A$4:$A$111,'Total project cost for DCs'!W$4:W$111,0,0)*_xlfn.XLOOKUP($A782,Drury_beneficiary_allocation!$A$5:$A$104,Drury_beneficiary_allocation!$I$5:$I$104,0,0)</f>
        <v>0</v>
      </c>
      <c r="N782" s="362">
        <f>_xlfn.XLOOKUP($A782,'Total project cost for DCs'!$A$4:$A$111,'Total project cost for DCs'!X$4:X$111,0,0)*_xlfn.XLOOKUP($A782,Drury_beneficiary_allocation!$A$5:$A$104,Drury_beneficiary_allocation!$I$5:$I$104,0,0)</f>
        <v>0</v>
      </c>
      <c r="O782" s="362">
        <f>_xlfn.XLOOKUP($A782,'Total project cost for DCs'!$A$4:$A$111,'Total project cost for DCs'!Y$4:Y$111,0,0)*_xlfn.XLOOKUP($A782,Drury_beneficiary_allocation!$A$5:$A$104,Drury_beneficiary_allocation!$I$5:$I$104,0,0)</f>
        <v>0</v>
      </c>
      <c r="P782" s="362">
        <f>_xlfn.XLOOKUP($A782,'Total project cost for DCs'!$A$4:$A$111,'Total project cost for DCs'!Z$4:Z$111,0,0)*_xlfn.XLOOKUP($A782,Drury_beneficiary_allocation!$A$5:$A$104,Drury_beneficiary_allocation!$I$5:$I$104,0,0)</f>
        <v>0</v>
      </c>
      <c r="Q782" s="362">
        <f>_xlfn.XLOOKUP($A782,'Total project cost for DCs'!$A$4:$A$111,'Total project cost for DCs'!AA$4:AA$111,0,0)*_xlfn.XLOOKUP($A782,Drury_beneficiary_allocation!$A$5:$A$104,Drury_beneficiary_allocation!$I$5:$I$104,0,0)</f>
        <v>0</v>
      </c>
      <c r="R782" s="362">
        <f>_xlfn.XLOOKUP($A782,'Total project cost for DCs'!$A$4:$A$111,'Total project cost for DCs'!AB$4:AB$111,0,0)*_xlfn.XLOOKUP($A782,Drury_beneficiary_allocation!$A$5:$A$104,Drury_beneficiary_allocation!$I$5:$I$104,0,0)</f>
        <v>0</v>
      </c>
      <c r="S782" s="362">
        <f>_xlfn.XLOOKUP($A782,'Total project cost for DCs'!$A$4:$A$111,'Total project cost for DCs'!AC$4:AC$111,0,0)*_xlfn.XLOOKUP($A782,Drury_beneficiary_allocation!$A$5:$A$104,Drury_beneficiary_allocation!$I$5:$I$104,0,0)</f>
        <v>0</v>
      </c>
      <c r="T782" s="362">
        <f>_xlfn.XLOOKUP($A782,'Total project cost for DCs'!$A$4:$A$111,'Total project cost for DCs'!AD$4:AD$111,0,0)*_xlfn.XLOOKUP($A782,Drury_beneficiary_allocation!$A$5:$A$104,Drury_beneficiary_allocation!$I$5:$I$104,0,0)</f>
        <v>0</v>
      </c>
      <c r="U782" s="362">
        <f>_xlfn.XLOOKUP($A782,'Total project cost for DCs'!$A$4:$A$111,'Total project cost for DCs'!AE$4:AE$111,0,0)*_xlfn.XLOOKUP($A782,Drury_beneficiary_allocation!$A$5:$A$104,Drury_beneficiary_allocation!$I$5:$I$104,0,0)</f>
        <v>0</v>
      </c>
      <c r="V782" s="362">
        <f>_xlfn.XLOOKUP($A782,'Total project cost for DCs'!$A$4:$A$111,'Total project cost for DCs'!AF$4:AF$111,0,0)*_xlfn.XLOOKUP($A782,Drury_beneficiary_allocation!$A$5:$A$104,Drury_beneficiary_allocation!$I$5:$I$104,0,0)</f>
        <v>0</v>
      </c>
      <c r="W782" s="362">
        <f>_xlfn.XLOOKUP($A782,'Total project cost for DCs'!$A$4:$A$111,'Total project cost for DCs'!AG$4:AG$111,0,0)*_xlfn.XLOOKUP($A782,Drury_beneficiary_allocation!$A$5:$A$104,Drury_beneficiary_allocation!$I$5:$I$104,0,0)</f>
        <v>0</v>
      </c>
      <c r="X782" s="362">
        <f>_xlfn.XLOOKUP($A782,'Total project cost for DCs'!$A$4:$A$111,'Total project cost for DCs'!AH$4:AH$111,0,0)*_xlfn.XLOOKUP($A782,Drury_beneficiary_allocation!$A$5:$A$104,Drury_beneficiary_allocation!$I$5:$I$104,0,0)</f>
        <v>0</v>
      </c>
      <c r="Y782" s="362">
        <f>_xlfn.XLOOKUP($A782,'Total project cost for DCs'!$A$4:$A$111,'Total project cost for DCs'!AI$4:AI$111,0,0)*_xlfn.XLOOKUP($A782,Drury_beneficiary_allocation!$A$5:$A$104,Drury_beneficiary_allocation!$I$5:$I$104,0,0)</f>
        <v>0</v>
      </c>
      <c r="Z782" s="362">
        <f>_xlfn.XLOOKUP($A782,'Total project cost for DCs'!$A$4:$A$111,'Total project cost for DCs'!AJ$4:AJ$111,0,0)*_xlfn.XLOOKUP($A782,Drury_beneficiary_allocation!$A$5:$A$104,Drury_beneficiary_allocation!$I$5:$I$104,0,0)</f>
        <v>0</v>
      </c>
      <c r="AA782" s="362">
        <f>_xlfn.XLOOKUP($A782,'Total project cost for DCs'!$A$4:$A$111,'Total project cost for DCs'!AK$4:AK$111,0,0)*_xlfn.XLOOKUP($A782,Drury_beneficiary_allocation!$A$5:$A$104,Drury_beneficiary_allocation!$I$5:$I$104,0,0)</f>
        <v>0</v>
      </c>
      <c r="AB782" s="362">
        <f>_xlfn.XLOOKUP($A782,'Total project cost for DCs'!$A$4:$A$111,'Total project cost for DCs'!AL$4:AL$111,0,0)*_xlfn.XLOOKUP($A782,Drury_beneficiary_allocation!$A$5:$A$104,Drury_beneficiary_allocation!$I$5:$I$104,0,0)</f>
        <v>0</v>
      </c>
      <c r="AC782" s="362">
        <f>_xlfn.XLOOKUP($A782,'Total project cost for DCs'!$A$4:$A$111,'Total project cost for DCs'!AM$4:AM$111,0,0)*_xlfn.XLOOKUP($A782,Drury_beneficiary_allocation!$A$5:$A$104,Drury_beneficiary_allocation!$I$5:$I$104,0,0)</f>
        <v>0</v>
      </c>
      <c r="AD782" s="362">
        <f>_xlfn.XLOOKUP($A782,'Total project cost for DCs'!$A$4:$A$111,'Total project cost for DCs'!AN$4:AN$111,0,0)*_xlfn.XLOOKUP($A782,Drury_beneficiary_allocation!$A$5:$A$104,Drury_beneficiary_allocation!$I$5:$I$104,0,0)</f>
        <v>0</v>
      </c>
      <c r="AE782" s="363">
        <f t="shared" si="114"/>
        <v>0</v>
      </c>
      <c r="AF782" s="349"/>
      <c r="AG782" s="349">
        <f t="shared" si="116"/>
        <v>0</v>
      </c>
      <c r="AH782" s="353">
        <v>0</v>
      </c>
      <c r="AI782" s="354" t="str">
        <f t="shared" si="115"/>
        <v>Arterial</v>
      </c>
      <c r="AJ782" s="349"/>
      <c r="AK782" s="349"/>
      <c r="AL782" s="355">
        <f>_xlfn.XLOOKUP(A782,'P1 Date Adjustment'!B:B,'P1 Date Adjustment'!F:F,"not found",0)</f>
        <v>2031</v>
      </c>
      <c r="AM782" s="349">
        <f t="shared" si="117"/>
        <v>0</v>
      </c>
    </row>
    <row r="783" spans="1:39" ht="30" x14ac:dyDescent="0.25">
      <c r="A783" s="129" t="s">
        <v>383</v>
      </c>
      <c r="B783" s="358" t="s">
        <v>384</v>
      </c>
      <c r="C783" s="358" t="str">
        <f>_xlfn.XLOOKUP($A783,'Total project cost for DCs'!A:A,'Total project cost for DCs'!C:C,"Not found",0)</f>
        <v>4-lane urban- upgrade 2-lane urban to 4-lane with active modes on both sides, (TDM)</v>
      </c>
      <c r="D783" s="355" t="s">
        <v>155</v>
      </c>
      <c r="E783" s="355" t="s">
        <v>157</v>
      </c>
      <c r="H783" s="355" t="s">
        <v>834</v>
      </c>
      <c r="I783" s="359">
        <f>_xlfn.XLOOKUP($H783,DC_growth_AGS!$A$665:$A$673,DC_growth_AGS!$O$665:$O$673,"Not found",0)</f>
        <v>0.28732391634818177</v>
      </c>
      <c r="J783" s="355">
        <v>2047</v>
      </c>
      <c r="K783" s="362">
        <f>_xlfn.XLOOKUP($A783,'Total project cost for DCs'!$A$4:$A$111,'Total project cost for DCs'!U$4:U$111,0,0)*_xlfn.XLOOKUP($A783,Drury_beneficiary_allocation!$A$5:$A$104,Drury_beneficiary_allocation!$I$5:$I$104,0,0)</f>
        <v>0</v>
      </c>
      <c r="L783" s="362">
        <f>_xlfn.XLOOKUP($A783,'Total project cost for DCs'!$A$4:$A$111,'Total project cost for DCs'!V$4:V$111,0,0)*_xlfn.XLOOKUP($A783,Drury_beneficiary_allocation!$A$5:$A$104,Drury_beneficiary_allocation!$I$5:$I$104,0,0)</f>
        <v>0</v>
      </c>
      <c r="M783" s="362">
        <f>_xlfn.XLOOKUP($A783,'Total project cost for DCs'!$A$4:$A$111,'Total project cost for DCs'!W$4:W$111,0,0)*_xlfn.XLOOKUP($A783,Drury_beneficiary_allocation!$A$5:$A$104,Drury_beneficiary_allocation!$I$5:$I$104,0,0)</f>
        <v>0</v>
      </c>
      <c r="N783" s="362">
        <f>_xlfn.XLOOKUP($A783,'Total project cost for DCs'!$A$4:$A$111,'Total project cost for DCs'!X$4:X$111,0,0)*_xlfn.XLOOKUP($A783,Drury_beneficiary_allocation!$A$5:$A$104,Drury_beneficiary_allocation!$I$5:$I$104,0,0)</f>
        <v>0</v>
      </c>
      <c r="O783" s="362">
        <f>_xlfn.XLOOKUP($A783,'Total project cost for DCs'!$A$4:$A$111,'Total project cost for DCs'!Y$4:Y$111,0,0)*_xlfn.XLOOKUP($A783,Drury_beneficiary_allocation!$A$5:$A$104,Drury_beneficiary_allocation!$I$5:$I$104,0,0)</f>
        <v>0</v>
      </c>
      <c r="P783" s="362">
        <f>_xlfn.XLOOKUP($A783,'Total project cost for DCs'!$A$4:$A$111,'Total project cost for DCs'!Z$4:Z$111,0,0)*_xlfn.XLOOKUP($A783,Drury_beneficiary_allocation!$A$5:$A$104,Drury_beneficiary_allocation!$I$5:$I$104,0,0)</f>
        <v>0</v>
      </c>
      <c r="Q783" s="362">
        <f>_xlfn.XLOOKUP($A783,'Total project cost for DCs'!$A$4:$A$111,'Total project cost for DCs'!AA$4:AA$111,0,0)*_xlfn.XLOOKUP($A783,Drury_beneficiary_allocation!$A$5:$A$104,Drury_beneficiary_allocation!$I$5:$I$104,0,0)</f>
        <v>0</v>
      </c>
      <c r="R783" s="362">
        <f>_xlfn.XLOOKUP($A783,'Total project cost for DCs'!$A$4:$A$111,'Total project cost for DCs'!AB$4:AB$111,0,0)*_xlfn.XLOOKUP($A783,Drury_beneficiary_allocation!$A$5:$A$104,Drury_beneficiary_allocation!$I$5:$I$104,0,0)</f>
        <v>0</v>
      </c>
      <c r="S783" s="362">
        <f>_xlfn.XLOOKUP($A783,'Total project cost for DCs'!$A$4:$A$111,'Total project cost for DCs'!AC$4:AC$111,0,0)*_xlfn.XLOOKUP($A783,Drury_beneficiary_allocation!$A$5:$A$104,Drury_beneficiary_allocation!$I$5:$I$104,0,0)</f>
        <v>0</v>
      </c>
      <c r="T783" s="362">
        <f>_xlfn.XLOOKUP($A783,'Total project cost for DCs'!$A$4:$A$111,'Total project cost for DCs'!AD$4:AD$111,0,0)*_xlfn.XLOOKUP($A783,Drury_beneficiary_allocation!$A$5:$A$104,Drury_beneficiary_allocation!$I$5:$I$104,0,0)</f>
        <v>0</v>
      </c>
      <c r="U783" s="362">
        <f>_xlfn.XLOOKUP($A783,'Total project cost for DCs'!$A$4:$A$111,'Total project cost for DCs'!AE$4:AE$111,0,0)*_xlfn.XLOOKUP($A783,Drury_beneficiary_allocation!$A$5:$A$104,Drury_beneficiary_allocation!$I$5:$I$104,0,0)</f>
        <v>887804.0707781422</v>
      </c>
      <c r="V783" s="362">
        <f>_xlfn.XLOOKUP($A783,'Total project cost for DCs'!$A$4:$A$111,'Total project cost for DCs'!AF$4:AF$111,0,0)*_xlfn.XLOOKUP($A783,Drury_beneficiary_allocation!$A$5:$A$104,Drury_beneficiary_allocation!$I$5:$I$104,0,0)</f>
        <v>42735.800014835404</v>
      </c>
      <c r="W783" s="362">
        <f>_xlfn.XLOOKUP($A783,'Total project cost for DCs'!$A$4:$A$111,'Total project cost for DCs'!AG$4:AG$111,0,0)*_xlfn.XLOOKUP($A783,Drury_beneficiary_allocation!$A$5:$A$104,Drury_beneficiary_allocation!$I$5:$I$104,0,0)</f>
        <v>522408.65174499369</v>
      </c>
      <c r="X783" s="362">
        <f>_xlfn.XLOOKUP($A783,'Total project cost for DCs'!$A$4:$A$111,'Total project cost for DCs'!AH$4:AH$111,0,0)*_xlfn.XLOOKUP($A783,Drury_beneficiary_allocation!$A$5:$A$104,Drury_beneficiary_allocation!$I$5:$I$104,0,0)</f>
        <v>0</v>
      </c>
      <c r="Y783" s="362">
        <f>_xlfn.XLOOKUP($A783,'Total project cost for DCs'!$A$4:$A$111,'Total project cost for DCs'!AI$4:AI$111,0,0)*_xlfn.XLOOKUP($A783,Drury_beneficiary_allocation!$A$5:$A$104,Drury_beneficiary_allocation!$I$5:$I$104,0,0)</f>
        <v>0</v>
      </c>
      <c r="Z783" s="362">
        <f>_xlfn.XLOOKUP($A783,'Total project cost for DCs'!$A$4:$A$111,'Total project cost for DCs'!AJ$4:AJ$111,0,0)*_xlfn.XLOOKUP($A783,Drury_beneficiary_allocation!$A$5:$A$104,Drury_beneficiary_allocation!$I$5:$I$104,0,0)</f>
        <v>0</v>
      </c>
      <c r="AA783" s="362">
        <f>_xlfn.XLOOKUP($A783,'Total project cost for DCs'!$A$4:$A$111,'Total project cost for DCs'!AK$4:AK$111,0,0)*_xlfn.XLOOKUP($A783,Drury_beneficiary_allocation!$A$5:$A$104,Drury_beneficiary_allocation!$I$5:$I$104,0,0)</f>
        <v>0</v>
      </c>
      <c r="AB783" s="362">
        <f>_xlfn.XLOOKUP($A783,'Total project cost for DCs'!$A$4:$A$111,'Total project cost for DCs'!AL$4:AL$111,0,0)*_xlfn.XLOOKUP($A783,Drury_beneficiary_allocation!$A$5:$A$104,Drury_beneficiary_allocation!$I$5:$I$104,0,0)</f>
        <v>0</v>
      </c>
      <c r="AC783" s="362">
        <f>_xlfn.XLOOKUP($A783,'Total project cost for DCs'!$A$4:$A$111,'Total project cost for DCs'!AM$4:AM$111,0,0)*_xlfn.XLOOKUP($A783,Drury_beneficiary_allocation!$A$5:$A$104,Drury_beneficiary_allocation!$I$5:$I$104,0,0)</f>
        <v>0</v>
      </c>
      <c r="AD783" s="362">
        <f>_xlfn.XLOOKUP($A783,'Total project cost for DCs'!$A$4:$A$111,'Total project cost for DCs'!AN$4:AN$111,0,0)*_xlfn.XLOOKUP($A783,Drury_beneficiary_allocation!$A$5:$A$104,Drury_beneficiary_allocation!$I$5:$I$104,0,0)</f>
        <v>0</v>
      </c>
      <c r="AE783" s="363">
        <f t="shared" si="114"/>
        <v>1452948.5225379714</v>
      </c>
      <c r="AF783" s="349"/>
      <c r="AG783" s="349">
        <f t="shared" si="116"/>
        <v>1452948.5225379714</v>
      </c>
      <c r="AH783" s="353">
        <v>0</v>
      </c>
      <c r="AI783" s="354" t="str">
        <f t="shared" si="115"/>
        <v>Arterial</v>
      </c>
      <c r="AJ783" s="349"/>
      <c r="AK783" s="349"/>
      <c r="AL783" s="355">
        <f>_xlfn.XLOOKUP(A783,'P1 Date Adjustment'!B:B,'P1 Date Adjustment'!F:F,"not found",0)</f>
        <v>2047</v>
      </c>
      <c r="AM783" s="349">
        <f t="shared" si="117"/>
        <v>417466.85974791436</v>
      </c>
    </row>
    <row r="784" spans="1:39" ht="30" x14ac:dyDescent="0.25">
      <c r="A784" s="129" t="s">
        <v>389</v>
      </c>
      <c r="B784" s="358" t="s">
        <v>390</v>
      </c>
      <c r="C784" s="358" t="str">
        <f>_xlfn.XLOOKUP($A784,'Total project cost for DCs'!A:A,'Total project cost for DCs'!C:C,"Not found",0)</f>
        <v>Interim active modes e.g. shared path on one side</v>
      </c>
      <c r="D784" s="355" t="s">
        <v>155</v>
      </c>
      <c r="E784" s="355" t="s">
        <v>145</v>
      </c>
      <c r="H784" s="355" t="s">
        <v>834</v>
      </c>
      <c r="I784" s="359">
        <f>_xlfn.XLOOKUP($H784,DC_growth_AGS!$A$665:$A$673,DC_growth_AGS!$O$665:$O$673,"Not found",0)</f>
        <v>0.28732391634818177</v>
      </c>
      <c r="J784" s="355">
        <v>2028</v>
      </c>
      <c r="K784" s="362">
        <f>_xlfn.XLOOKUP($A784,'Total project cost for DCs'!$A$4:$A$111,'Total project cost for DCs'!U$4:U$111,0,0)*_xlfn.XLOOKUP($A784,Drury_beneficiary_allocation!$A$5:$A$104,Drury_beneficiary_allocation!$I$5:$I$104,0,0)</f>
        <v>0</v>
      </c>
      <c r="L784" s="362">
        <f>_xlfn.XLOOKUP($A784,'Total project cost for DCs'!$A$4:$A$111,'Total project cost for DCs'!V$4:V$111,0,0)*_xlfn.XLOOKUP($A784,Drury_beneficiary_allocation!$A$5:$A$104,Drury_beneficiary_allocation!$I$5:$I$104,0,0)</f>
        <v>0</v>
      </c>
      <c r="M784" s="362">
        <f>_xlfn.XLOOKUP($A784,'Total project cost for DCs'!$A$4:$A$111,'Total project cost for DCs'!W$4:W$111,0,0)*_xlfn.XLOOKUP($A784,Drury_beneficiary_allocation!$A$5:$A$104,Drury_beneficiary_allocation!$I$5:$I$104,0,0)</f>
        <v>0</v>
      </c>
      <c r="N784" s="362">
        <f>_xlfn.XLOOKUP($A784,'Total project cost for DCs'!$A$4:$A$111,'Total project cost for DCs'!X$4:X$111,0,0)*_xlfn.XLOOKUP($A784,Drury_beneficiary_allocation!$A$5:$A$104,Drury_beneficiary_allocation!$I$5:$I$104,0,0)</f>
        <v>0</v>
      </c>
      <c r="O784" s="362">
        <f>_xlfn.XLOOKUP($A784,'Total project cost for DCs'!$A$4:$A$111,'Total project cost for DCs'!Y$4:Y$111,0,0)*_xlfn.XLOOKUP($A784,Drury_beneficiary_allocation!$A$5:$A$104,Drury_beneficiary_allocation!$I$5:$I$104,0,0)</f>
        <v>0</v>
      </c>
      <c r="P784" s="362">
        <f>_xlfn.XLOOKUP($A784,'Total project cost for DCs'!$A$4:$A$111,'Total project cost for DCs'!Z$4:Z$111,0,0)*_xlfn.XLOOKUP($A784,Drury_beneficiary_allocation!$A$5:$A$104,Drury_beneficiary_allocation!$I$5:$I$104,0,0)</f>
        <v>0</v>
      </c>
      <c r="Q784" s="362">
        <f>_xlfn.XLOOKUP($A784,'Total project cost for DCs'!$A$4:$A$111,'Total project cost for DCs'!AA$4:AA$111,0,0)*_xlfn.XLOOKUP($A784,Drury_beneficiary_allocation!$A$5:$A$104,Drury_beneficiary_allocation!$I$5:$I$104,0,0)</f>
        <v>0</v>
      </c>
      <c r="R784" s="362">
        <f>_xlfn.XLOOKUP($A784,'Total project cost for DCs'!$A$4:$A$111,'Total project cost for DCs'!AB$4:AB$111,0,0)*_xlfn.XLOOKUP($A784,Drury_beneficiary_allocation!$A$5:$A$104,Drury_beneficiary_allocation!$I$5:$I$104,0,0)</f>
        <v>0</v>
      </c>
      <c r="S784" s="362">
        <f>_xlfn.XLOOKUP($A784,'Total project cost for DCs'!$A$4:$A$111,'Total project cost for DCs'!AC$4:AC$111,0,0)*_xlfn.XLOOKUP($A784,Drury_beneficiary_allocation!$A$5:$A$104,Drury_beneficiary_allocation!$I$5:$I$104,0,0)</f>
        <v>0</v>
      </c>
      <c r="T784" s="362">
        <f>_xlfn.XLOOKUP($A784,'Total project cost for DCs'!$A$4:$A$111,'Total project cost for DCs'!AD$4:AD$111,0,0)*_xlfn.XLOOKUP($A784,Drury_beneficiary_allocation!$A$5:$A$104,Drury_beneficiary_allocation!$I$5:$I$104,0,0)</f>
        <v>0</v>
      </c>
      <c r="U784" s="362">
        <f>_xlfn.XLOOKUP($A784,'Total project cost for DCs'!$A$4:$A$111,'Total project cost for DCs'!AE$4:AE$111,0,0)*_xlfn.XLOOKUP($A784,Drury_beneficiary_allocation!$A$5:$A$104,Drury_beneficiary_allocation!$I$5:$I$104,0,0)</f>
        <v>0</v>
      </c>
      <c r="V784" s="362">
        <f>_xlfn.XLOOKUP($A784,'Total project cost for DCs'!$A$4:$A$111,'Total project cost for DCs'!AF$4:AF$111,0,0)*_xlfn.XLOOKUP($A784,Drury_beneficiary_allocation!$A$5:$A$104,Drury_beneficiary_allocation!$I$5:$I$104,0,0)</f>
        <v>0</v>
      </c>
      <c r="W784" s="362">
        <f>_xlfn.XLOOKUP($A784,'Total project cost for DCs'!$A$4:$A$111,'Total project cost for DCs'!AG$4:AG$111,0,0)*_xlfn.XLOOKUP($A784,Drury_beneficiary_allocation!$A$5:$A$104,Drury_beneficiary_allocation!$I$5:$I$104,0,0)</f>
        <v>0</v>
      </c>
      <c r="X784" s="362">
        <f>_xlfn.XLOOKUP($A784,'Total project cost for DCs'!$A$4:$A$111,'Total project cost for DCs'!AH$4:AH$111,0,0)*_xlfn.XLOOKUP($A784,Drury_beneficiary_allocation!$A$5:$A$104,Drury_beneficiary_allocation!$I$5:$I$104,0,0)</f>
        <v>0</v>
      </c>
      <c r="Y784" s="362">
        <f>_xlfn.XLOOKUP($A784,'Total project cost for DCs'!$A$4:$A$111,'Total project cost for DCs'!AI$4:AI$111,0,0)*_xlfn.XLOOKUP($A784,Drury_beneficiary_allocation!$A$5:$A$104,Drury_beneficiary_allocation!$I$5:$I$104,0,0)</f>
        <v>0</v>
      </c>
      <c r="Z784" s="362">
        <f>_xlfn.XLOOKUP($A784,'Total project cost for DCs'!$A$4:$A$111,'Total project cost for DCs'!AJ$4:AJ$111,0,0)*_xlfn.XLOOKUP($A784,Drury_beneficiary_allocation!$A$5:$A$104,Drury_beneficiary_allocation!$I$5:$I$104,0,0)</f>
        <v>0</v>
      </c>
      <c r="AA784" s="362">
        <f>_xlfn.XLOOKUP($A784,'Total project cost for DCs'!$A$4:$A$111,'Total project cost for DCs'!AK$4:AK$111,0,0)*_xlfn.XLOOKUP($A784,Drury_beneficiary_allocation!$A$5:$A$104,Drury_beneficiary_allocation!$I$5:$I$104,0,0)</f>
        <v>0</v>
      </c>
      <c r="AB784" s="362">
        <f>_xlfn.XLOOKUP($A784,'Total project cost for DCs'!$A$4:$A$111,'Total project cost for DCs'!AL$4:AL$111,0,0)*_xlfn.XLOOKUP($A784,Drury_beneficiary_allocation!$A$5:$A$104,Drury_beneficiary_allocation!$I$5:$I$104,0,0)</f>
        <v>0</v>
      </c>
      <c r="AC784" s="362">
        <f>_xlfn.XLOOKUP($A784,'Total project cost for DCs'!$A$4:$A$111,'Total project cost for DCs'!AM$4:AM$111,0,0)*_xlfn.XLOOKUP($A784,Drury_beneficiary_allocation!$A$5:$A$104,Drury_beneficiary_allocation!$I$5:$I$104,0,0)</f>
        <v>0</v>
      </c>
      <c r="AD784" s="362">
        <f>_xlfn.XLOOKUP($A784,'Total project cost for DCs'!$A$4:$A$111,'Total project cost for DCs'!AN$4:AN$111,0,0)*_xlfn.XLOOKUP($A784,Drury_beneficiary_allocation!$A$5:$A$104,Drury_beneficiary_allocation!$I$5:$I$104,0,0)</f>
        <v>0</v>
      </c>
      <c r="AE784" s="363">
        <f t="shared" si="114"/>
        <v>0</v>
      </c>
      <c r="AF784" s="349"/>
      <c r="AG784" s="349">
        <f t="shared" si="116"/>
        <v>0</v>
      </c>
      <c r="AH784" s="353">
        <v>0</v>
      </c>
      <c r="AI784" s="354" t="str">
        <f t="shared" si="115"/>
        <v>Arterial</v>
      </c>
      <c r="AJ784" s="349"/>
      <c r="AK784" s="349"/>
      <c r="AL784" s="355">
        <f>_xlfn.XLOOKUP(A784,'P1 Date Adjustment'!B:B,'P1 Date Adjustment'!F:F,"not found",0)</f>
        <v>2028</v>
      </c>
      <c r="AM784" s="349">
        <f t="shared" si="117"/>
        <v>0</v>
      </c>
    </row>
    <row r="785" spans="1:39" ht="30" x14ac:dyDescent="0.25">
      <c r="A785" s="129" t="s">
        <v>392</v>
      </c>
      <c r="B785" s="358" t="s">
        <v>390</v>
      </c>
      <c r="C785" s="358" t="str">
        <f>_xlfn.XLOOKUP($A785,'Total project cost for DCs'!A:A,'Total project cost for DCs'!C:C,"Not found",0)</f>
        <v xml:space="preserve"> 2-lane urban- upgrade existing road with active mode facility on both sides (TDM)</v>
      </c>
      <c r="D785" s="355" t="s">
        <v>155</v>
      </c>
      <c r="E785" s="355" t="s">
        <v>145</v>
      </c>
      <c r="H785" s="355" t="s">
        <v>834</v>
      </c>
      <c r="I785" s="359">
        <f>_xlfn.XLOOKUP($H785,DC_growth_AGS!$A$665:$A$673,DC_growth_AGS!$O$665:$O$673,"Not found",0)</f>
        <v>0.28732391634818177</v>
      </c>
      <c r="J785" s="355">
        <v>2031</v>
      </c>
      <c r="K785" s="362">
        <f>_xlfn.XLOOKUP($A785,'Total project cost for DCs'!$A$4:$A$111,'Total project cost for DCs'!U$4:U$111,0,0)*_xlfn.XLOOKUP($A785,Drury_beneficiary_allocation!$A$5:$A$104,Drury_beneficiary_allocation!$I$5:$I$104,0,0)</f>
        <v>0</v>
      </c>
      <c r="L785" s="362">
        <f>_xlfn.XLOOKUP($A785,'Total project cost for DCs'!$A$4:$A$111,'Total project cost for DCs'!V$4:V$111,0,0)*_xlfn.XLOOKUP($A785,Drury_beneficiary_allocation!$A$5:$A$104,Drury_beneficiary_allocation!$I$5:$I$104,0,0)</f>
        <v>0</v>
      </c>
      <c r="M785" s="362">
        <f>_xlfn.XLOOKUP($A785,'Total project cost for DCs'!$A$4:$A$111,'Total project cost for DCs'!W$4:W$111,0,0)*_xlfn.XLOOKUP($A785,Drury_beneficiary_allocation!$A$5:$A$104,Drury_beneficiary_allocation!$I$5:$I$104,0,0)</f>
        <v>0</v>
      </c>
      <c r="N785" s="362">
        <f>_xlfn.XLOOKUP($A785,'Total project cost for DCs'!$A$4:$A$111,'Total project cost for DCs'!X$4:X$111,0,0)*_xlfn.XLOOKUP($A785,Drury_beneficiary_allocation!$A$5:$A$104,Drury_beneficiary_allocation!$I$5:$I$104,0,0)</f>
        <v>0</v>
      </c>
      <c r="O785" s="362">
        <f>_xlfn.XLOOKUP($A785,'Total project cost for DCs'!$A$4:$A$111,'Total project cost for DCs'!Y$4:Y$111,0,0)*_xlfn.XLOOKUP($A785,Drury_beneficiary_allocation!$A$5:$A$104,Drury_beneficiary_allocation!$I$5:$I$104,0,0)</f>
        <v>0</v>
      </c>
      <c r="P785" s="362">
        <f>_xlfn.XLOOKUP($A785,'Total project cost for DCs'!$A$4:$A$111,'Total project cost for DCs'!Z$4:Z$111,0,0)*_xlfn.XLOOKUP($A785,Drury_beneficiary_allocation!$A$5:$A$104,Drury_beneficiary_allocation!$I$5:$I$104,0,0)</f>
        <v>0</v>
      </c>
      <c r="Q785" s="362">
        <f>_xlfn.XLOOKUP($A785,'Total project cost for DCs'!$A$4:$A$111,'Total project cost for DCs'!AA$4:AA$111,0,0)*_xlfn.XLOOKUP($A785,Drury_beneficiary_allocation!$A$5:$A$104,Drury_beneficiary_allocation!$I$5:$I$104,0,0)</f>
        <v>0</v>
      </c>
      <c r="R785" s="362">
        <f>_xlfn.XLOOKUP($A785,'Total project cost for DCs'!$A$4:$A$111,'Total project cost for DCs'!AB$4:AB$111,0,0)*_xlfn.XLOOKUP($A785,Drury_beneficiary_allocation!$A$5:$A$104,Drury_beneficiary_allocation!$I$5:$I$104,0,0)</f>
        <v>0</v>
      </c>
      <c r="S785" s="362">
        <f>_xlfn.XLOOKUP($A785,'Total project cost for DCs'!$A$4:$A$111,'Total project cost for DCs'!AC$4:AC$111,0,0)*_xlfn.XLOOKUP($A785,Drury_beneficiary_allocation!$A$5:$A$104,Drury_beneficiary_allocation!$I$5:$I$104,0,0)</f>
        <v>0</v>
      </c>
      <c r="T785" s="362">
        <f>_xlfn.XLOOKUP($A785,'Total project cost for DCs'!$A$4:$A$111,'Total project cost for DCs'!AD$4:AD$111,0,0)*_xlfn.XLOOKUP($A785,Drury_beneficiary_allocation!$A$5:$A$104,Drury_beneficiary_allocation!$I$5:$I$104,0,0)</f>
        <v>0</v>
      </c>
      <c r="U785" s="362">
        <f>_xlfn.XLOOKUP($A785,'Total project cost for DCs'!$A$4:$A$111,'Total project cost for DCs'!AE$4:AE$111,0,0)*_xlfn.XLOOKUP($A785,Drury_beneficiary_allocation!$A$5:$A$104,Drury_beneficiary_allocation!$I$5:$I$104,0,0)</f>
        <v>0</v>
      </c>
      <c r="V785" s="362">
        <f>_xlfn.XLOOKUP($A785,'Total project cost for DCs'!$A$4:$A$111,'Total project cost for DCs'!AF$4:AF$111,0,0)*_xlfn.XLOOKUP($A785,Drury_beneficiary_allocation!$A$5:$A$104,Drury_beneficiary_allocation!$I$5:$I$104,0,0)</f>
        <v>0</v>
      </c>
      <c r="W785" s="362">
        <f>_xlfn.XLOOKUP($A785,'Total project cost for DCs'!$A$4:$A$111,'Total project cost for DCs'!AG$4:AG$111,0,0)*_xlfn.XLOOKUP($A785,Drury_beneficiary_allocation!$A$5:$A$104,Drury_beneficiary_allocation!$I$5:$I$104,0,0)</f>
        <v>0</v>
      </c>
      <c r="X785" s="362">
        <f>_xlfn.XLOOKUP($A785,'Total project cost for DCs'!$A$4:$A$111,'Total project cost for DCs'!AH$4:AH$111,0,0)*_xlfn.XLOOKUP($A785,Drury_beneficiary_allocation!$A$5:$A$104,Drury_beneficiary_allocation!$I$5:$I$104,0,0)</f>
        <v>0</v>
      </c>
      <c r="Y785" s="362">
        <f>_xlfn.XLOOKUP($A785,'Total project cost for DCs'!$A$4:$A$111,'Total project cost for DCs'!AI$4:AI$111,0,0)*_xlfn.XLOOKUP($A785,Drury_beneficiary_allocation!$A$5:$A$104,Drury_beneficiary_allocation!$I$5:$I$104,0,0)</f>
        <v>0</v>
      </c>
      <c r="Z785" s="362">
        <f>_xlfn.XLOOKUP($A785,'Total project cost for DCs'!$A$4:$A$111,'Total project cost for DCs'!AJ$4:AJ$111,0,0)*_xlfn.XLOOKUP($A785,Drury_beneficiary_allocation!$A$5:$A$104,Drury_beneficiary_allocation!$I$5:$I$104,0,0)</f>
        <v>0</v>
      </c>
      <c r="AA785" s="362">
        <f>_xlfn.XLOOKUP($A785,'Total project cost for DCs'!$A$4:$A$111,'Total project cost for DCs'!AK$4:AK$111,0,0)*_xlfn.XLOOKUP($A785,Drury_beneficiary_allocation!$A$5:$A$104,Drury_beneficiary_allocation!$I$5:$I$104,0,0)</f>
        <v>0</v>
      </c>
      <c r="AB785" s="362">
        <f>_xlfn.XLOOKUP($A785,'Total project cost for DCs'!$A$4:$A$111,'Total project cost for DCs'!AL$4:AL$111,0,0)*_xlfn.XLOOKUP($A785,Drury_beneficiary_allocation!$A$5:$A$104,Drury_beneficiary_allocation!$I$5:$I$104,0,0)</f>
        <v>0</v>
      </c>
      <c r="AC785" s="362">
        <f>_xlfn.XLOOKUP($A785,'Total project cost for DCs'!$A$4:$A$111,'Total project cost for DCs'!AM$4:AM$111,0,0)*_xlfn.XLOOKUP($A785,Drury_beneficiary_allocation!$A$5:$A$104,Drury_beneficiary_allocation!$I$5:$I$104,0,0)</f>
        <v>0</v>
      </c>
      <c r="AD785" s="362">
        <f>_xlfn.XLOOKUP($A785,'Total project cost for DCs'!$A$4:$A$111,'Total project cost for DCs'!AN$4:AN$111,0,0)*_xlfn.XLOOKUP($A785,Drury_beneficiary_allocation!$A$5:$A$104,Drury_beneficiary_allocation!$I$5:$I$104,0,0)</f>
        <v>0</v>
      </c>
      <c r="AE785" s="363">
        <f t="shared" si="114"/>
        <v>0</v>
      </c>
      <c r="AF785" s="349"/>
      <c r="AG785" s="349">
        <f t="shared" si="116"/>
        <v>0</v>
      </c>
      <c r="AH785" s="353">
        <v>0</v>
      </c>
      <c r="AI785" s="354" t="str">
        <f t="shared" si="115"/>
        <v>Arterial</v>
      </c>
      <c r="AJ785" s="349"/>
      <c r="AK785" s="349"/>
      <c r="AL785" s="355">
        <f>_xlfn.XLOOKUP(A785,'P1 Date Adjustment'!B:B,'P1 Date Adjustment'!F:F,"not found",0)</f>
        <v>2031</v>
      </c>
      <c r="AM785" s="349">
        <f t="shared" si="117"/>
        <v>0</v>
      </c>
    </row>
    <row r="786" spans="1:39" ht="30" x14ac:dyDescent="0.25">
      <c r="A786" s="129" t="s">
        <v>394</v>
      </c>
      <c r="B786" s="358" t="s">
        <v>390</v>
      </c>
      <c r="C786" s="358" t="str">
        <f>_xlfn.XLOOKUP($A786,'Total project cost for DCs'!A:A,'Total project cost for DCs'!C:C,"Not found",0)</f>
        <v>4-lane urban FTN- upgrade 2-lane urban to 4-lane with active modes on both sides, (TDM)</v>
      </c>
      <c r="D786" s="355" t="s">
        <v>155</v>
      </c>
      <c r="E786" s="355" t="s">
        <v>157</v>
      </c>
      <c r="H786" s="355" t="s">
        <v>834</v>
      </c>
      <c r="I786" s="359">
        <f>_xlfn.XLOOKUP($H786,DC_growth_AGS!$A$665:$A$673,DC_growth_AGS!$O$665:$O$673,"Not found",0)</f>
        <v>0.28732391634818177</v>
      </c>
      <c r="J786" s="355">
        <v>2047</v>
      </c>
      <c r="K786" s="362">
        <f>_xlfn.XLOOKUP($A786,'Total project cost for DCs'!$A$4:$A$111,'Total project cost for DCs'!U$4:U$111,0,0)*_xlfn.XLOOKUP($A786,Drury_beneficiary_allocation!$A$5:$A$104,Drury_beneficiary_allocation!$I$5:$I$104,0,0)</f>
        <v>0</v>
      </c>
      <c r="L786" s="362">
        <f>_xlfn.XLOOKUP($A786,'Total project cost for DCs'!$A$4:$A$111,'Total project cost for DCs'!V$4:V$111,0,0)*_xlfn.XLOOKUP($A786,Drury_beneficiary_allocation!$A$5:$A$104,Drury_beneficiary_allocation!$I$5:$I$104,0,0)</f>
        <v>0</v>
      </c>
      <c r="M786" s="362">
        <f>_xlfn.XLOOKUP($A786,'Total project cost for DCs'!$A$4:$A$111,'Total project cost for DCs'!W$4:W$111,0,0)*_xlfn.XLOOKUP($A786,Drury_beneficiary_allocation!$A$5:$A$104,Drury_beneficiary_allocation!$I$5:$I$104,0,0)</f>
        <v>0</v>
      </c>
      <c r="N786" s="362">
        <f>_xlfn.XLOOKUP($A786,'Total project cost for DCs'!$A$4:$A$111,'Total project cost for DCs'!X$4:X$111,0,0)*_xlfn.XLOOKUP($A786,Drury_beneficiary_allocation!$A$5:$A$104,Drury_beneficiary_allocation!$I$5:$I$104,0,0)</f>
        <v>0</v>
      </c>
      <c r="O786" s="362">
        <f>_xlfn.XLOOKUP($A786,'Total project cost for DCs'!$A$4:$A$111,'Total project cost for DCs'!Y$4:Y$111,0,0)*_xlfn.XLOOKUP($A786,Drury_beneficiary_allocation!$A$5:$A$104,Drury_beneficiary_allocation!$I$5:$I$104,0,0)</f>
        <v>0</v>
      </c>
      <c r="P786" s="362">
        <f>_xlfn.XLOOKUP($A786,'Total project cost for DCs'!$A$4:$A$111,'Total project cost for DCs'!Z$4:Z$111,0,0)*_xlfn.XLOOKUP($A786,Drury_beneficiary_allocation!$A$5:$A$104,Drury_beneficiary_allocation!$I$5:$I$104,0,0)</f>
        <v>0</v>
      </c>
      <c r="Q786" s="362">
        <f>_xlfn.XLOOKUP($A786,'Total project cost for DCs'!$A$4:$A$111,'Total project cost for DCs'!AA$4:AA$111,0,0)*_xlfn.XLOOKUP($A786,Drury_beneficiary_allocation!$A$5:$A$104,Drury_beneficiary_allocation!$I$5:$I$104,0,0)</f>
        <v>0</v>
      </c>
      <c r="R786" s="362">
        <f>_xlfn.XLOOKUP($A786,'Total project cost for DCs'!$A$4:$A$111,'Total project cost for DCs'!AB$4:AB$111,0,0)*_xlfn.XLOOKUP($A786,Drury_beneficiary_allocation!$A$5:$A$104,Drury_beneficiary_allocation!$I$5:$I$104,0,0)</f>
        <v>0</v>
      </c>
      <c r="S786" s="362">
        <f>_xlfn.XLOOKUP($A786,'Total project cost for DCs'!$A$4:$A$111,'Total project cost for DCs'!AC$4:AC$111,0,0)*_xlfn.XLOOKUP($A786,Drury_beneficiary_allocation!$A$5:$A$104,Drury_beneficiary_allocation!$I$5:$I$104,0,0)</f>
        <v>0</v>
      </c>
      <c r="T786" s="362">
        <f>_xlfn.XLOOKUP($A786,'Total project cost for DCs'!$A$4:$A$111,'Total project cost for DCs'!AD$4:AD$111,0,0)*_xlfn.XLOOKUP($A786,Drury_beneficiary_allocation!$A$5:$A$104,Drury_beneficiary_allocation!$I$5:$I$104,0,0)</f>
        <v>0</v>
      </c>
      <c r="U786" s="362">
        <f>_xlfn.XLOOKUP($A786,'Total project cost for DCs'!$A$4:$A$111,'Total project cost for DCs'!AE$4:AE$111,0,0)*_xlfn.XLOOKUP($A786,Drury_beneficiary_allocation!$A$5:$A$104,Drury_beneficiary_allocation!$I$5:$I$104,0,0)</f>
        <v>2263739.3521240191</v>
      </c>
      <c r="V786" s="362">
        <f>_xlfn.XLOOKUP($A786,'Total project cost for DCs'!$A$4:$A$111,'Total project cost for DCs'!AF$4:AF$111,0,0)*_xlfn.XLOOKUP($A786,Drury_beneficiary_allocation!$A$5:$A$104,Drury_beneficiary_allocation!$I$5:$I$104,0,0)</f>
        <v>34801.382298491328</v>
      </c>
      <c r="W786" s="362">
        <f>_xlfn.XLOOKUP($A786,'Total project cost for DCs'!$A$4:$A$111,'Total project cost for DCs'!AG$4:AG$111,0,0)*_xlfn.XLOOKUP($A786,Drury_beneficiary_allocation!$A$5:$A$104,Drury_beneficiary_allocation!$I$5:$I$104,0,0)</f>
        <v>570370.69967710937</v>
      </c>
      <c r="X786" s="362">
        <f>_xlfn.XLOOKUP($A786,'Total project cost for DCs'!$A$4:$A$111,'Total project cost for DCs'!AH$4:AH$111,0,0)*_xlfn.XLOOKUP($A786,Drury_beneficiary_allocation!$A$5:$A$104,Drury_beneficiary_allocation!$I$5:$I$104,0,0)</f>
        <v>0</v>
      </c>
      <c r="Y786" s="362">
        <f>_xlfn.XLOOKUP($A786,'Total project cost for DCs'!$A$4:$A$111,'Total project cost for DCs'!AI$4:AI$111,0,0)*_xlfn.XLOOKUP($A786,Drury_beneficiary_allocation!$A$5:$A$104,Drury_beneficiary_allocation!$I$5:$I$104,0,0)</f>
        <v>0</v>
      </c>
      <c r="Z786" s="362">
        <f>_xlfn.XLOOKUP($A786,'Total project cost for DCs'!$A$4:$A$111,'Total project cost for DCs'!AJ$4:AJ$111,0,0)*_xlfn.XLOOKUP($A786,Drury_beneficiary_allocation!$A$5:$A$104,Drury_beneficiary_allocation!$I$5:$I$104,0,0)</f>
        <v>0</v>
      </c>
      <c r="AA786" s="362">
        <f>_xlfn.XLOOKUP($A786,'Total project cost for DCs'!$A$4:$A$111,'Total project cost for DCs'!AK$4:AK$111,0,0)*_xlfn.XLOOKUP($A786,Drury_beneficiary_allocation!$A$5:$A$104,Drury_beneficiary_allocation!$I$5:$I$104,0,0)</f>
        <v>0</v>
      </c>
      <c r="AB786" s="362">
        <f>_xlfn.XLOOKUP($A786,'Total project cost for DCs'!$A$4:$A$111,'Total project cost for DCs'!AL$4:AL$111,0,0)*_xlfn.XLOOKUP($A786,Drury_beneficiary_allocation!$A$5:$A$104,Drury_beneficiary_allocation!$I$5:$I$104,0,0)</f>
        <v>0</v>
      </c>
      <c r="AC786" s="362">
        <f>_xlfn.XLOOKUP($A786,'Total project cost for DCs'!$A$4:$A$111,'Total project cost for DCs'!AM$4:AM$111,0,0)*_xlfn.XLOOKUP($A786,Drury_beneficiary_allocation!$A$5:$A$104,Drury_beneficiary_allocation!$I$5:$I$104,0,0)</f>
        <v>0</v>
      </c>
      <c r="AD786" s="362">
        <f>_xlfn.XLOOKUP($A786,'Total project cost for DCs'!$A$4:$A$111,'Total project cost for DCs'!AN$4:AN$111,0,0)*_xlfn.XLOOKUP($A786,Drury_beneficiary_allocation!$A$5:$A$104,Drury_beneficiary_allocation!$I$5:$I$104,0,0)</f>
        <v>0</v>
      </c>
      <c r="AE786" s="363">
        <f t="shared" si="114"/>
        <v>2868911.4340996197</v>
      </c>
      <c r="AF786" s="349"/>
      <c r="AG786" s="349">
        <f t="shared" si="116"/>
        <v>2868911.4340996197</v>
      </c>
      <c r="AH786" s="353">
        <v>0</v>
      </c>
      <c r="AI786" s="354" t="str">
        <f t="shared" si="115"/>
        <v>Arterial</v>
      </c>
      <c r="AJ786" s="349"/>
      <c r="AK786" s="349"/>
      <c r="AL786" s="355">
        <f>_xlfn.XLOOKUP(A786,'P1 Date Adjustment'!B:B,'P1 Date Adjustment'!F:F,"not found",0)</f>
        <v>2047</v>
      </c>
      <c r="AM786" s="349">
        <f t="shared" si="117"/>
        <v>824306.86890158139</v>
      </c>
    </row>
    <row r="787" spans="1:39" ht="30" x14ac:dyDescent="0.25">
      <c r="A787" s="129">
        <v>46</v>
      </c>
      <c r="B787" s="358" t="s">
        <v>408</v>
      </c>
      <c r="C787" s="358" t="str">
        <f>_xlfn.XLOOKUP($A787,'Total project cost for DCs'!A:A,'Total project cost for DCs'!C:C,"Not found",0)</f>
        <v>Possible signals(subject to Auranga assessment)</v>
      </c>
      <c r="D787" s="355" t="s">
        <v>155</v>
      </c>
      <c r="E787" s="355" t="s">
        <v>157</v>
      </c>
      <c r="H787" s="355" t="s">
        <v>834</v>
      </c>
      <c r="I787" s="359">
        <f>_xlfn.XLOOKUP($H787,DC_growth_AGS!$A$665:$A$673,DC_growth_AGS!$O$665:$O$673,"Not found",0)</f>
        <v>0.28732391634818177</v>
      </c>
      <c r="J787" s="355">
        <v>2031</v>
      </c>
      <c r="K787" s="362">
        <f>_xlfn.XLOOKUP($A787,'Total project cost for DCs'!$A$4:$A$111,'Total project cost for DCs'!U$4:U$111,0,0)*_xlfn.XLOOKUP($A787,Drury_beneficiary_allocation!$A$5:$A$104,Drury_beneficiary_allocation!$I$5:$I$104,0,0)</f>
        <v>0</v>
      </c>
      <c r="L787" s="362">
        <f>_xlfn.XLOOKUP($A787,'Total project cost for DCs'!$A$4:$A$111,'Total project cost for DCs'!V$4:V$111,0,0)*_xlfn.XLOOKUP($A787,Drury_beneficiary_allocation!$A$5:$A$104,Drury_beneficiary_allocation!$I$5:$I$104,0,0)</f>
        <v>0</v>
      </c>
      <c r="M787" s="362">
        <f>_xlfn.XLOOKUP($A787,'Total project cost for DCs'!$A$4:$A$111,'Total project cost for DCs'!W$4:W$111,0,0)*_xlfn.XLOOKUP($A787,Drury_beneficiary_allocation!$A$5:$A$104,Drury_beneficiary_allocation!$I$5:$I$104,0,0)</f>
        <v>0</v>
      </c>
      <c r="N787" s="362">
        <f>_xlfn.XLOOKUP($A787,'Total project cost for DCs'!$A$4:$A$111,'Total project cost for DCs'!X$4:X$111,0,0)*_xlfn.XLOOKUP($A787,Drury_beneficiary_allocation!$A$5:$A$104,Drury_beneficiary_allocation!$I$5:$I$104,0,0)</f>
        <v>0</v>
      </c>
      <c r="O787" s="362">
        <f>_xlfn.XLOOKUP($A787,'Total project cost for DCs'!$A$4:$A$111,'Total project cost for DCs'!Y$4:Y$111,0,0)*_xlfn.XLOOKUP($A787,Drury_beneficiary_allocation!$A$5:$A$104,Drury_beneficiary_allocation!$I$5:$I$104,0,0)</f>
        <v>0</v>
      </c>
      <c r="P787" s="362">
        <f>_xlfn.XLOOKUP($A787,'Total project cost for DCs'!$A$4:$A$111,'Total project cost for DCs'!Z$4:Z$111,0,0)*_xlfn.XLOOKUP($A787,Drury_beneficiary_allocation!$A$5:$A$104,Drury_beneficiary_allocation!$I$5:$I$104,0,0)</f>
        <v>0</v>
      </c>
      <c r="Q787" s="362">
        <f>_xlfn.XLOOKUP($A787,'Total project cost for DCs'!$A$4:$A$111,'Total project cost for DCs'!AA$4:AA$111,0,0)*_xlfn.XLOOKUP($A787,Drury_beneficiary_allocation!$A$5:$A$104,Drury_beneficiary_allocation!$I$5:$I$104,0,0)</f>
        <v>0</v>
      </c>
      <c r="R787" s="362">
        <f>_xlfn.XLOOKUP($A787,'Total project cost for DCs'!$A$4:$A$111,'Total project cost for DCs'!AB$4:AB$111,0,0)*_xlfn.XLOOKUP($A787,Drury_beneficiary_allocation!$A$5:$A$104,Drury_beneficiary_allocation!$I$5:$I$104,0,0)</f>
        <v>0</v>
      </c>
      <c r="S787" s="362">
        <f>_xlfn.XLOOKUP($A787,'Total project cost for DCs'!$A$4:$A$111,'Total project cost for DCs'!AC$4:AC$111,0,0)*_xlfn.XLOOKUP($A787,Drury_beneficiary_allocation!$A$5:$A$104,Drury_beneficiary_allocation!$I$5:$I$104,0,0)</f>
        <v>0</v>
      </c>
      <c r="T787" s="362">
        <f>_xlfn.XLOOKUP($A787,'Total project cost for DCs'!$A$4:$A$111,'Total project cost for DCs'!AD$4:AD$111,0,0)*_xlfn.XLOOKUP($A787,Drury_beneficiary_allocation!$A$5:$A$104,Drury_beneficiary_allocation!$I$5:$I$104,0,0)</f>
        <v>0</v>
      </c>
      <c r="U787" s="362">
        <f>_xlfn.XLOOKUP($A787,'Total project cost for DCs'!$A$4:$A$111,'Total project cost for DCs'!AE$4:AE$111,0,0)*_xlfn.XLOOKUP($A787,Drury_beneficiary_allocation!$A$5:$A$104,Drury_beneficiary_allocation!$I$5:$I$104,0,0)</f>
        <v>0</v>
      </c>
      <c r="V787" s="362">
        <f>_xlfn.XLOOKUP($A787,'Total project cost for DCs'!$A$4:$A$111,'Total project cost for DCs'!AF$4:AF$111,0,0)*_xlfn.XLOOKUP($A787,Drury_beneficiary_allocation!$A$5:$A$104,Drury_beneficiary_allocation!$I$5:$I$104,0,0)</f>
        <v>0</v>
      </c>
      <c r="W787" s="362">
        <f>_xlfn.XLOOKUP($A787,'Total project cost for DCs'!$A$4:$A$111,'Total project cost for DCs'!AG$4:AG$111,0,0)*_xlfn.XLOOKUP($A787,Drury_beneficiary_allocation!$A$5:$A$104,Drury_beneficiary_allocation!$I$5:$I$104,0,0)</f>
        <v>0</v>
      </c>
      <c r="X787" s="362">
        <f>_xlfn.XLOOKUP($A787,'Total project cost for DCs'!$A$4:$A$111,'Total project cost for DCs'!AH$4:AH$111,0,0)*_xlfn.XLOOKUP($A787,Drury_beneficiary_allocation!$A$5:$A$104,Drury_beneficiary_allocation!$I$5:$I$104,0,0)</f>
        <v>0</v>
      </c>
      <c r="Y787" s="362">
        <f>_xlfn.XLOOKUP($A787,'Total project cost for DCs'!$A$4:$A$111,'Total project cost for DCs'!AI$4:AI$111,0,0)*_xlfn.XLOOKUP($A787,Drury_beneficiary_allocation!$A$5:$A$104,Drury_beneficiary_allocation!$I$5:$I$104,0,0)</f>
        <v>0</v>
      </c>
      <c r="Z787" s="362">
        <f>_xlfn.XLOOKUP($A787,'Total project cost for DCs'!$A$4:$A$111,'Total project cost for DCs'!AJ$4:AJ$111,0,0)*_xlfn.XLOOKUP($A787,Drury_beneficiary_allocation!$A$5:$A$104,Drury_beneficiary_allocation!$I$5:$I$104,0,0)</f>
        <v>0</v>
      </c>
      <c r="AA787" s="362">
        <f>_xlfn.XLOOKUP($A787,'Total project cost for DCs'!$A$4:$A$111,'Total project cost for DCs'!AK$4:AK$111,0,0)*_xlfn.XLOOKUP($A787,Drury_beneficiary_allocation!$A$5:$A$104,Drury_beneficiary_allocation!$I$5:$I$104,0,0)</f>
        <v>0</v>
      </c>
      <c r="AB787" s="362">
        <f>_xlfn.XLOOKUP($A787,'Total project cost for DCs'!$A$4:$A$111,'Total project cost for DCs'!AL$4:AL$111,0,0)*_xlfn.XLOOKUP($A787,Drury_beneficiary_allocation!$A$5:$A$104,Drury_beneficiary_allocation!$I$5:$I$104,0,0)</f>
        <v>0</v>
      </c>
      <c r="AC787" s="362">
        <f>_xlfn.XLOOKUP($A787,'Total project cost for DCs'!$A$4:$A$111,'Total project cost for DCs'!AM$4:AM$111,0,0)*_xlfn.XLOOKUP($A787,Drury_beneficiary_allocation!$A$5:$A$104,Drury_beneficiary_allocation!$I$5:$I$104,0,0)</f>
        <v>0</v>
      </c>
      <c r="AD787" s="362">
        <f>_xlfn.XLOOKUP($A787,'Total project cost for DCs'!$A$4:$A$111,'Total project cost for DCs'!AN$4:AN$111,0,0)*_xlfn.XLOOKUP($A787,Drury_beneficiary_allocation!$A$5:$A$104,Drury_beneficiary_allocation!$I$5:$I$104,0,0)</f>
        <v>0</v>
      </c>
      <c r="AE787" s="363">
        <f t="shared" si="114"/>
        <v>0</v>
      </c>
      <c r="AF787" s="349"/>
      <c r="AG787" s="349">
        <f t="shared" si="116"/>
        <v>0</v>
      </c>
      <c r="AH787" s="353">
        <v>0</v>
      </c>
      <c r="AI787" s="354" t="str">
        <f t="shared" si="115"/>
        <v>Arterial</v>
      </c>
      <c r="AJ787" s="349"/>
      <c r="AK787" s="349"/>
      <c r="AL787" s="355">
        <f>_xlfn.XLOOKUP(A787,'P1 Date Adjustment'!B:B,'P1 Date Adjustment'!F:F,"not found",0)</f>
        <v>2031</v>
      </c>
      <c r="AM787" s="349">
        <f t="shared" si="117"/>
        <v>0</v>
      </c>
    </row>
    <row r="788" spans="1:39" ht="30" x14ac:dyDescent="0.25">
      <c r="A788" s="129" t="s">
        <v>430</v>
      </c>
      <c r="B788" s="358" t="s">
        <v>431</v>
      </c>
      <c r="C788" s="358" t="str">
        <f>_xlfn.XLOOKUP($A788,'Total project cost for DCs'!A:A,'Total project cost for DCs'!C:C,"Not found",0)</f>
        <v>2-lane urban- new collector with active mode on both sides + intersection improvements (TDM)</v>
      </c>
      <c r="D788" s="355" t="s">
        <v>155</v>
      </c>
      <c r="E788" s="355" t="s">
        <v>223</v>
      </c>
      <c r="H788" s="355" t="s">
        <v>834</v>
      </c>
      <c r="I788" s="359">
        <f>_xlfn.XLOOKUP($H788,DC_growth_AGS!$A$665:$A$673,DC_growth_AGS!$O$665:$O$673,"Not found",0)</f>
        <v>0.28732391634818177</v>
      </c>
      <c r="J788" s="355">
        <v>2034</v>
      </c>
      <c r="K788" s="362">
        <f>_xlfn.XLOOKUP($A788,'Total project cost for DCs'!$A$4:$A$111,'Total project cost for DCs'!U$4:U$111,0,0)*_xlfn.XLOOKUP($A788,Drury_beneficiary_allocation!$A$5:$A$104,Drury_beneficiary_allocation!$I$5:$I$104,0,0)</f>
        <v>332120.98105006816</v>
      </c>
      <c r="L788" s="362">
        <f>_xlfn.XLOOKUP($A788,'Total project cost for DCs'!$A$4:$A$111,'Total project cost for DCs'!V$4:V$111,0,0)*_xlfn.XLOOKUP($A788,Drury_beneficiary_allocation!$A$5:$A$104,Drury_beneficiary_allocation!$I$5:$I$104,0,0)</f>
        <v>92702.226021640003</v>
      </c>
      <c r="M788" s="362">
        <f>_xlfn.XLOOKUP($A788,'Total project cost for DCs'!$A$4:$A$111,'Total project cost for DCs'!W$4:W$111,0,0)*_xlfn.XLOOKUP($A788,Drury_beneficiary_allocation!$A$5:$A$104,Drury_beneficiary_allocation!$I$5:$I$104,0,0)</f>
        <v>947071.22346235299</v>
      </c>
      <c r="N788" s="362">
        <f>_xlfn.XLOOKUP($A788,'Total project cost for DCs'!$A$4:$A$111,'Total project cost for DCs'!X$4:X$111,0,0)*_xlfn.XLOOKUP($A788,Drury_beneficiary_allocation!$A$5:$A$104,Drury_beneficiary_allocation!$I$5:$I$104,0,0)</f>
        <v>0</v>
      </c>
      <c r="O788" s="362">
        <f>_xlfn.XLOOKUP($A788,'Total project cost for DCs'!$A$4:$A$111,'Total project cost for DCs'!Y$4:Y$111,0,0)*_xlfn.XLOOKUP($A788,Drury_beneficiary_allocation!$A$5:$A$104,Drury_beneficiary_allocation!$I$5:$I$104,0,0)</f>
        <v>0</v>
      </c>
      <c r="P788" s="362">
        <f>_xlfn.XLOOKUP($A788,'Total project cost for DCs'!$A$4:$A$111,'Total project cost for DCs'!Z$4:Z$111,0,0)*_xlfn.XLOOKUP($A788,Drury_beneficiary_allocation!$A$5:$A$104,Drury_beneficiary_allocation!$I$5:$I$104,0,0)</f>
        <v>0</v>
      </c>
      <c r="Q788" s="362">
        <f>_xlfn.XLOOKUP($A788,'Total project cost for DCs'!$A$4:$A$111,'Total project cost for DCs'!AA$4:AA$111,0,0)*_xlfn.XLOOKUP($A788,Drury_beneficiary_allocation!$A$5:$A$104,Drury_beneficiary_allocation!$I$5:$I$104,0,0)</f>
        <v>0</v>
      </c>
      <c r="R788" s="362">
        <f>_xlfn.XLOOKUP($A788,'Total project cost for DCs'!$A$4:$A$111,'Total project cost for DCs'!AB$4:AB$111,0,0)*_xlfn.XLOOKUP($A788,Drury_beneficiary_allocation!$A$5:$A$104,Drury_beneficiary_allocation!$I$5:$I$104,0,0)</f>
        <v>0</v>
      </c>
      <c r="S788" s="362">
        <f>_xlfn.XLOOKUP($A788,'Total project cost for DCs'!$A$4:$A$111,'Total project cost for DCs'!AC$4:AC$111,0,0)*_xlfn.XLOOKUP($A788,Drury_beneficiary_allocation!$A$5:$A$104,Drury_beneficiary_allocation!$I$5:$I$104,0,0)</f>
        <v>0</v>
      </c>
      <c r="T788" s="362">
        <f>_xlfn.XLOOKUP($A788,'Total project cost for DCs'!$A$4:$A$111,'Total project cost for DCs'!AD$4:AD$111,0,0)*_xlfn.XLOOKUP($A788,Drury_beneficiary_allocation!$A$5:$A$104,Drury_beneficiary_allocation!$I$5:$I$104,0,0)</f>
        <v>0</v>
      </c>
      <c r="U788" s="362">
        <f>_xlfn.XLOOKUP($A788,'Total project cost for DCs'!$A$4:$A$111,'Total project cost for DCs'!AE$4:AE$111,0,0)*_xlfn.XLOOKUP($A788,Drury_beneficiary_allocation!$A$5:$A$104,Drury_beneficiary_allocation!$I$5:$I$104,0,0)</f>
        <v>0</v>
      </c>
      <c r="V788" s="362">
        <f>_xlfn.XLOOKUP($A788,'Total project cost for DCs'!$A$4:$A$111,'Total project cost for DCs'!AF$4:AF$111,0,0)*_xlfn.XLOOKUP($A788,Drury_beneficiary_allocation!$A$5:$A$104,Drury_beneficiary_allocation!$I$5:$I$104,0,0)</f>
        <v>0</v>
      </c>
      <c r="W788" s="362">
        <f>_xlfn.XLOOKUP($A788,'Total project cost for DCs'!$A$4:$A$111,'Total project cost for DCs'!AG$4:AG$111,0,0)*_xlfn.XLOOKUP($A788,Drury_beneficiary_allocation!$A$5:$A$104,Drury_beneficiary_allocation!$I$5:$I$104,0,0)</f>
        <v>0</v>
      </c>
      <c r="X788" s="362">
        <f>_xlfn.XLOOKUP($A788,'Total project cost for DCs'!$A$4:$A$111,'Total project cost for DCs'!AH$4:AH$111,0,0)*_xlfn.XLOOKUP($A788,Drury_beneficiary_allocation!$A$5:$A$104,Drury_beneficiary_allocation!$I$5:$I$104,0,0)</f>
        <v>0</v>
      </c>
      <c r="Y788" s="362">
        <f>_xlfn.XLOOKUP($A788,'Total project cost for DCs'!$A$4:$A$111,'Total project cost for DCs'!AI$4:AI$111,0,0)*_xlfn.XLOOKUP($A788,Drury_beneficiary_allocation!$A$5:$A$104,Drury_beneficiary_allocation!$I$5:$I$104,0,0)</f>
        <v>0</v>
      </c>
      <c r="Z788" s="362">
        <f>_xlfn.XLOOKUP($A788,'Total project cost for DCs'!$A$4:$A$111,'Total project cost for DCs'!AJ$4:AJ$111,0,0)*_xlfn.XLOOKUP($A788,Drury_beneficiary_allocation!$A$5:$A$104,Drury_beneficiary_allocation!$I$5:$I$104,0,0)</f>
        <v>0</v>
      </c>
      <c r="AA788" s="362">
        <f>_xlfn.XLOOKUP($A788,'Total project cost for DCs'!$A$4:$A$111,'Total project cost for DCs'!AK$4:AK$111,0,0)*_xlfn.XLOOKUP($A788,Drury_beneficiary_allocation!$A$5:$A$104,Drury_beneficiary_allocation!$I$5:$I$104,0,0)</f>
        <v>0</v>
      </c>
      <c r="AB788" s="362">
        <f>_xlfn.XLOOKUP($A788,'Total project cost for DCs'!$A$4:$A$111,'Total project cost for DCs'!AL$4:AL$111,0,0)*_xlfn.XLOOKUP($A788,Drury_beneficiary_allocation!$A$5:$A$104,Drury_beneficiary_allocation!$I$5:$I$104,0,0)</f>
        <v>0</v>
      </c>
      <c r="AC788" s="362">
        <f>_xlfn.XLOOKUP($A788,'Total project cost for DCs'!$A$4:$A$111,'Total project cost for DCs'!AM$4:AM$111,0,0)*_xlfn.XLOOKUP($A788,Drury_beneficiary_allocation!$A$5:$A$104,Drury_beneficiary_allocation!$I$5:$I$104,0,0)</f>
        <v>0</v>
      </c>
      <c r="AD788" s="362">
        <f>_xlfn.XLOOKUP($A788,'Total project cost for DCs'!$A$4:$A$111,'Total project cost for DCs'!AN$4:AN$111,0,0)*_xlfn.XLOOKUP($A788,Drury_beneficiary_allocation!$A$5:$A$104,Drury_beneficiary_allocation!$I$5:$I$104,0,0)</f>
        <v>0</v>
      </c>
      <c r="AE788" s="363">
        <f t="shared" si="114"/>
        <v>1371894.430534061</v>
      </c>
      <c r="AF788" s="349"/>
      <c r="AG788" s="349">
        <f t="shared" si="116"/>
        <v>1371894.430534061</v>
      </c>
      <c r="AH788" s="353">
        <v>0</v>
      </c>
      <c r="AI788" s="354" t="str">
        <f t="shared" si="115"/>
        <v>Collector</v>
      </c>
      <c r="AJ788" s="349"/>
      <c r="AK788" s="349"/>
      <c r="AL788" s="355">
        <f>_xlfn.XLOOKUP(A788,'P1 Date Adjustment'!B:B,'P1 Date Adjustment'!F:F,"not found",0)</f>
        <v>2034</v>
      </c>
      <c r="AM788" s="349">
        <f t="shared" si="117"/>
        <v>394178.08059730503</v>
      </c>
    </row>
    <row r="789" spans="1:39" ht="45" x14ac:dyDescent="0.25">
      <c r="A789" s="129">
        <v>58</v>
      </c>
      <c r="B789" s="358" t="s">
        <v>441</v>
      </c>
      <c r="C789" s="358" t="str">
        <f>_xlfn.XLOOKUP($A789,'Total project cost for DCs'!A:A,'Total project cost for DCs'!C:C,"Not found",0)</f>
        <v>2-lane urban- upgrade existing road layout with active modes on both sides + intersection improvements (TDM)</v>
      </c>
      <c r="D789" s="355" t="s">
        <v>155</v>
      </c>
      <c r="E789" s="355" t="s">
        <v>199</v>
      </c>
      <c r="H789" s="355" t="s">
        <v>834</v>
      </c>
      <c r="I789" s="359">
        <f>_xlfn.XLOOKUP($H789,DC_growth_AGS!$A$665:$A$673,DC_growth_AGS!$O$665:$O$673,"Not found",0)</f>
        <v>0.28732391634818177</v>
      </c>
      <c r="J789" s="355">
        <v>2033</v>
      </c>
      <c r="K789" s="362">
        <f>_xlfn.XLOOKUP($A789,'Total project cost for DCs'!$A$4:$A$111,'Total project cost for DCs'!U$4:U$111,0,0)*_xlfn.XLOOKUP($A789,Drury_beneficiary_allocation!$A$5:$A$104,Drury_beneficiary_allocation!$I$5:$I$104,0,0)</f>
        <v>0</v>
      </c>
      <c r="L789" s="362">
        <f>_xlfn.XLOOKUP($A789,'Total project cost for DCs'!$A$4:$A$111,'Total project cost for DCs'!V$4:V$111,0,0)*_xlfn.XLOOKUP($A789,Drury_beneficiary_allocation!$A$5:$A$104,Drury_beneficiary_allocation!$I$5:$I$104,0,0)</f>
        <v>0</v>
      </c>
      <c r="M789" s="362">
        <f>_xlfn.XLOOKUP($A789,'Total project cost for DCs'!$A$4:$A$111,'Total project cost for DCs'!W$4:W$111,0,0)*_xlfn.XLOOKUP($A789,Drury_beneficiary_allocation!$A$5:$A$104,Drury_beneficiary_allocation!$I$5:$I$104,0,0)</f>
        <v>0</v>
      </c>
      <c r="N789" s="362">
        <f>_xlfn.XLOOKUP($A789,'Total project cost for DCs'!$A$4:$A$111,'Total project cost for DCs'!X$4:X$111,0,0)*_xlfn.XLOOKUP($A789,Drury_beneficiary_allocation!$A$5:$A$104,Drury_beneficiary_allocation!$I$5:$I$104,0,0)</f>
        <v>0</v>
      </c>
      <c r="O789" s="362">
        <f>_xlfn.XLOOKUP($A789,'Total project cost for DCs'!$A$4:$A$111,'Total project cost for DCs'!Y$4:Y$111,0,0)*_xlfn.XLOOKUP($A789,Drury_beneficiary_allocation!$A$5:$A$104,Drury_beneficiary_allocation!$I$5:$I$104,0,0)</f>
        <v>0</v>
      </c>
      <c r="P789" s="362">
        <f>_xlfn.XLOOKUP($A789,'Total project cost for DCs'!$A$4:$A$111,'Total project cost for DCs'!Z$4:Z$111,0,0)*_xlfn.XLOOKUP($A789,Drury_beneficiary_allocation!$A$5:$A$104,Drury_beneficiary_allocation!$I$5:$I$104,0,0)</f>
        <v>0</v>
      </c>
      <c r="Q789" s="362">
        <f>_xlfn.XLOOKUP($A789,'Total project cost for DCs'!$A$4:$A$111,'Total project cost for DCs'!AA$4:AA$111,0,0)*_xlfn.XLOOKUP($A789,Drury_beneficiary_allocation!$A$5:$A$104,Drury_beneficiary_allocation!$I$5:$I$104,0,0)</f>
        <v>0</v>
      </c>
      <c r="R789" s="362">
        <f>_xlfn.XLOOKUP($A789,'Total project cost for DCs'!$A$4:$A$111,'Total project cost for DCs'!AB$4:AB$111,0,0)*_xlfn.XLOOKUP($A789,Drury_beneficiary_allocation!$A$5:$A$104,Drury_beneficiary_allocation!$I$5:$I$104,0,0)</f>
        <v>0</v>
      </c>
      <c r="S789" s="362">
        <f>_xlfn.XLOOKUP($A789,'Total project cost for DCs'!$A$4:$A$111,'Total project cost for DCs'!AC$4:AC$111,0,0)*_xlfn.XLOOKUP($A789,Drury_beneficiary_allocation!$A$5:$A$104,Drury_beneficiary_allocation!$I$5:$I$104,0,0)</f>
        <v>0</v>
      </c>
      <c r="T789" s="362">
        <f>_xlfn.XLOOKUP($A789,'Total project cost for DCs'!$A$4:$A$111,'Total project cost for DCs'!AD$4:AD$111,0,0)*_xlfn.XLOOKUP($A789,Drury_beneficiary_allocation!$A$5:$A$104,Drury_beneficiary_allocation!$I$5:$I$104,0,0)</f>
        <v>0</v>
      </c>
      <c r="U789" s="362">
        <f>_xlfn.XLOOKUP($A789,'Total project cost for DCs'!$A$4:$A$111,'Total project cost for DCs'!AE$4:AE$111,0,0)*_xlfn.XLOOKUP($A789,Drury_beneficiary_allocation!$A$5:$A$104,Drury_beneficiary_allocation!$I$5:$I$104,0,0)</f>
        <v>0</v>
      </c>
      <c r="V789" s="362">
        <f>_xlfn.XLOOKUP($A789,'Total project cost for DCs'!$A$4:$A$111,'Total project cost for DCs'!AF$4:AF$111,0,0)*_xlfn.XLOOKUP($A789,Drury_beneficiary_allocation!$A$5:$A$104,Drury_beneficiary_allocation!$I$5:$I$104,0,0)</f>
        <v>0</v>
      </c>
      <c r="W789" s="362">
        <f>_xlfn.XLOOKUP($A789,'Total project cost for DCs'!$A$4:$A$111,'Total project cost for DCs'!AG$4:AG$111,0,0)*_xlfn.XLOOKUP($A789,Drury_beneficiary_allocation!$A$5:$A$104,Drury_beneficiary_allocation!$I$5:$I$104,0,0)</f>
        <v>0</v>
      </c>
      <c r="X789" s="362">
        <f>_xlfn.XLOOKUP($A789,'Total project cost for DCs'!$A$4:$A$111,'Total project cost for DCs'!AH$4:AH$111,0,0)*_xlfn.XLOOKUP($A789,Drury_beneficiary_allocation!$A$5:$A$104,Drury_beneficiary_allocation!$I$5:$I$104,0,0)</f>
        <v>0</v>
      </c>
      <c r="Y789" s="362">
        <f>_xlfn.XLOOKUP($A789,'Total project cost for DCs'!$A$4:$A$111,'Total project cost for DCs'!AI$4:AI$111,0,0)*_xlfn.XLOOKUP($A789,Drury_beneficiary_allocation!$A$5:$A$104,Drury_beneficiary_allocation!$I$5:$I$104,0,0)</f>
        <v>0</v>
      </c>
      <c r="Z789" s="362">
        <f>_xlfn.XLOOKUP($A789,'Total project cost for DCs'!$A$4:$A$111,'Total project cost for DCs'!AJ$4:AJ$111,0,0)*_xlfn.XLOOKUP($A789,Drury_beneficiary_allocation!$A$5:$A$104,Drury_beneficiary_allocation!$I$5:$I$104,0,0)</f>
        <v>0</v>
      </c>
      <c r="AA789" s="362">
        <f>_xlfn.XLOOKUP($A789,'Total project cost for DCs'!$A$4:$A$111,'Total project cost for DCs'!AK$4:AK$111,0,0)*_xlfn.XLOOKUP($A789,Drury_beneficiary_allocation!$A$5:$A$104,Drury_beneficiary_allocation!$I$5:$I$104,0,0)</f>
        <v>0</v>
      </c>
      <c r="AB789" s="362">
        <f>_xlfn.XLOOKUP($A789,'Total project cost for DCs'!$A$4:$A$111,'Total project cost for DCs'!AL$4:AL$111,0,0)*_xlfn.XLOOKUP($A789,Drury_beneficiary_allocation!$A$5:$A$104,Drury_beneficiary_allocation!$I$5:$I$104,0,0)</f>
        <v>0</v>
      </c>
      <c r="AC789" s="362">
        <f>_xlfn.XLOOKUP($A789,'Total project cost for DCs'!$A$4:$A$111,'Total project cost for DCs'!AM$4:AM$111,0,0)*_xlfn.XLOOKUP($A789,Drury_beneficiary_allocation!$A$5:$A$104,Drury_beneficiary_allocation!$I$5:$I$104,0,0)</f>
        <v>0</v>
      </c>
      <c r="AD789" s="362">
        <f>_xlfn.XLOOKUP($A789,'Total project cost for DCs'!$A$4:$A$111,'Total project cost for DCs'!AN$4:AN$111,0,0)*_xlfn.XLOOKUP($A789,Drury_beneficiary_allocation!$A$5:$A$104,Drury_beneficiary_allocation!$I$5:$I$104,0,0)</f>
        <v>0</v>
      </c>
      <c r="AE789" s="363">
        <f t="shared" si="114"/>
        <v>0</v>
      </c>
      <c r="AF789" s="349"/>
      <c r="AG789" s="349">
        <f t="shared" si="116"/>
        <v>0</v>
      </c>
      <c r="AH789" s="353">
        <v>0</v>
      </c>
      <c r="AI789" s="354" t="str">
        <f t="shared" si="115"/>
        <v>Collector</v>
      </c>
      <c r="AJ789" s="349"/>
      <c r="AK789" s="349"/>
      <c r="AL789" s="355">
        <f>_xlfn.XLOOKUP(A789,'P1 Date Adjustment'!B:B,'P1 Date Adjustment'!F:F,"not found",0)</f>
        <v>2033</v>
      </c>
      <c r="AM789" s="349">
        <f t="shared" si="117"/>
        <v>0</v>
      </c>
    </row>
    <row r="790" spans="1:39" ht="30" x14ac:dyDescent="0.25">
      <c r="A790" s="129">
        <v>59</v>
      </c>
      <c r="B790" s="358" t="s">
        <v>443</v>
      </c>
      <c r="C790" s="358" t="str">
        <f>_xlfn.XLOOKUP($A790,'Total project cost for DCs'!A:A,'Total project cost for DCs'!C:C,"Not found",0)</f>
        <v xml:space="preserve"> 2-lane intersection (new intersection + active mode crossings)</v>
      </c>
      <c r="D790" s="355" t="s">
        <v>155</v>
      </c>
      <c r="E790" s="355" t="s">
        <v>223</v>
      </c>
      <c r="H790" s="355" t="s">
        <v>834</v>
      </c>
      <c r="I790" s="359">
        <f>_xlfn.XLOOKUP($H790,DC_growth_AGS!$A$665:$A$673,DC_growth_AGS!$O$665:$O$673,"Not found",0)</f>
        <v>0.28732391634818177</v>
      </c>
      <c r="J790" s="355">
        <v>2033</v>
      </c>
      <c r="K790" s="362">
        <f>_xlfn.XLOOKUP($A790,'Total project cost for DCs'!$A$4:$A$111,'Total project cost for DCs'!U$4:U$111,0,0)*_xlfn.XLOOKUP($A790,Drury_beneficiary_allocation!$A$5:$A$104,Drury_beneficiary_allocation!$I$5:$I$104,0,0)</f>
        <v>0</v>
      </c>
      <c r="L790" s="362">
        <f>_xlfn.XLOOKUP($A790,'Total project cost for DCs'!$A$4:$A$111,'Total project cost for DCs'!V$4:V$111,0,0)*_xlfn.XLOOKUP($A790,Drury_beneficiary_allocation!$A$5:$A$104,Drury_beneficiary_allocation!$I$5:$I$104,0,0)</f>
        <v>0</v>
      </c>
      <c r="M790" s="362">
        <f>_xlfn.XLOOKUP($A790,'Total project cost for DCs'!$A$4:$A$111,'Total project cost for DCs'!W$4:W$111,0,0)*_xlfn.XLOOKUP($A790,Drury_beneficiary_allocation!$A$5:$A$104,Drury_beneficiary_allocation!$I$5:$I$104,0,0)</f>
        <v>0</v>
      </c>
      <c r="N790" s="362">
        <f>_xlfn.XLOOKUP($A790,'Total project cost for DCs'!$A$4:$A$111,'Total project cost for DCs'!X$4:X$111,0,0)*_xlfn.XLOOKUP($A790,Drury_beneficiary_allocation!$A$5:$A$104,Drury_beneficiary_allocation!$I$5:$I$104,0,0)</f>
        <v>0</v>
      </c>
      <c r="O790" s="362">
        <f>_xlfn.XLOOKUP($A790,'Total project cost for DCs'!$A$4:$A$111,'Total project cost for DCs'!Y$4:Y$111,0,0)*_xlfn.XLOOKUP($A790,Drury_beneficiary_allocation!$A$5:$A$104,Drury_beneficiary_allocation!$I$5:$I$104,0,0)</f>
        <v>0</v>
      </c>
      <c r="P790" s="362">
        <f>_xlfn.XLOOKUP($A790,'Total project cost for DCs'!$A$4:$A$111,'Total project cost for DCs'!Z$4:Z$111,0,0)*_xlfn.XLOOKUP($A790,Drury_beneficiary_allocation!$A$5:$A$104,Drury_beneficiary_allocation!$I$5:$I$104,0,0)</f>
        <v>0</v>
      </c>
      <c r="Q790" s="362">
        <f>_xlfn.XLOOKUP($A790,'Total project cost for DCs'!$A$4:$A$111,'Total project cost for DCs'!AA$4:AA$111,0,0)*_xlfn.XLOOKUP($A790,Drury_beneficiary_allocation!$A$5:$A$104,Drury_beneficiary_allocation!$I$5:$I$104,0,0)</f>
        <v>0</v>
      </c>
      <c r="R790" s="362">
        <f>_xlfn.XLOOKUP($A790,'Total project cost for DCs'!$A$4:$A$111,'Total project cost for DCs'!AB$4:AB$111,0,0)*_xlfn.XLOOKUP($A790,Drury_beneficiary_allocation!$A$5:$A$104,Drury_beneficiary_allocation!$I$5:$I$104,0,0)</f>
        <v>0</v>
      </c>
      <c r="S790" s="362">
        <f>_xlfn.XLOOKUP($A790,'Total project cost for DCs'!$A$4:$A$111,'Total project cost for DCs'!AC$4:AC$111,0,0)*_xlfn.XLOOKUP($A790,Drury_beneficiary_allocation!$A$5:$A$104,Drury_beneficiary_allocation!$I$5:$I$104,0,0)</f>
        <v>0</v>
      </c>
      <c r="T790" s="362">
        <f>_xlfn.XLOOKUP($A790,'Total project cost for DCs'!$A$4:$A$111,'Total project cost for DCs'!AD$4:AD$111,0,0)*_xlfn.XLOOKUP($A790,Drury_beneficiary_allocation!$A$5:$A$104,Drury_beneficiary_allocation!$I$5:$I$104,0,0)</f>
        <v>0</v>
      </c>
      <c r="U790" s="362">
        <f>_xlfn.XLOOKUP($A790,'Total project cost for DCs'!$A$4:$A$111,'Total project cost for DCs'!AE$4:AE$111,0,0)*_xlfn.XLOOKUP($A790,Drury_beneficiary_allocation!$A$5:$A$104,Drury_beneficiary_allocation!$I$5:$I$104,0,0)</f>
        <v>0</v>
      </c>
      <c r="V790" s="362">
        <f>_xlfn.XLOOKUP($A790,'Total project cost for DCs'!$A$4:$A$111,'Total project cost for DCs'!AF$4:AF$111,0,0)*_xlfn.XLOOKUP($A790,Drury_beneficiary_allocation!$A$5:$A$104,Drury_beneficiary_allocation!$I$5:$I$104,0,0)</f>
        <v>0</v>
      </c>
      <c r="W790" s="362">
        <f>_xlfn.XLOOKUP($A790,'Total project cost for DCs'!$A$4:$A$111,'Total project cost for DCs'!AG$4:AG$111,0,0)*_xlfn.XLOOKUP($A790,Drury_beneficiary_allocation!$A$5:$A$104,Drury_beneficiary_allocation!$I$5:$I$104,0,0)</f>
        <v>0</v>
      </c>
      <c r="X790" s="362">
        <f>_xlfn.XLOOKUP($A790,'Total project cost for DCs'!$A$4:$A$111,'Total project cost for DCs'!AH$4:AH$111,0,0)*_xlfn.XLOOKUP($A790,Drury_beneficiary_allocation!$A$5:$A$104,Drury_beneficiary_allocation!$I$5:$I$104,0,0)</f>
        <v>0</v>
      </c>
      <c r="Y790" s="362">
        <f>_xlfn.XLOOKUP($A790,'Total project cost for DCs'!$A$4:$A$111,'Total project cost for DCs'!AI$4:AI$111,0,0)*_xlfn.XLOOKUP($A790,Drury_beneficiary_allocation!$A$5:$A$104,Drury_beneficiary_allocation!$I$5:$I$104,0,0)</f>
        <v>0</v>
      </c>
      <c r="Z790" s="362">
        <f>_xlfn.XLOOKUP($A790,'Total project cost for DCs'!$A$4:$A$111,'Total project cost for DCs'!AJ$4:AJ$111,0,0)*_xlfn.XLOOKUP($A790,Drury_beneficiary_allocation!$A$5:$A$104,Drury_beneficiary_allocation!$I$5:$I$104,0,0)</f>
        <v>0</v>
      </c>
      <c r="AA790" s="362">
        <f>_xlfn.XLOOKUP($A790,'Total project cost for DCs'!$A$4:$A$111,'Total project cost for DCs'!AK$4:AK$111,0,0)*_xlfn.XLOOKUP($A790,Drury_beneficiary_allocation!$A$5:$A$104,Drury_beneficiary_allocation!$I$5:$I$104,0,0)</f>
        <v>0</v>
      </c>
      <c r="AB790" s="362">
        <f>_xlfn.XLOOKUP($A790,'Total project cost for DCs'!$A$4:$A$111,'Total project cost for DCs'!AL$4:AL$111,0,0)*_xlfn.XLOOKUP($A790,Drury_beneficiary_allocation!$A$5:$A$104,Drury_beneficiary_allocation!$I$5:$I$104,0,0)</f>
        <v>0</v>
      </c>
      <c r="AC790" s="362">
        <f>_xlfn.XLOOKUP($A790,'Total project cost for DCs'!$A$4:$A$111,'Total project cost for DCs'!AM$4:AM$111,0,0)*_xlfn.XLOOKUP($A790,Drury_beneficiary_allocation!$A$5:$A$104,Drury_beneficiary_allocation!$I$5:$I$104,0,0)</f>
        <v>0</v>
      </c>
      <c r="AD790" s="362">
        <f>_xlfn.XLOOKUP($A790,'Total project cost for DCs'!$A$4:$A$111,'Total project cost for DCs'!AN$4:AN$111,0,0)*_xlfn.XLOOKUP($A790,Drury_beneficiary_allocation!$A$5:$A$104,Drury_beneficiary_allocation!$I$5:$I$104,0,0)</f>
        <v>0</v>
      </c>
      <c r="AE790" s="363">
        <f t="shared" si="114"/>
        <v>0</v>
      </c>
      <c r="AF790" s="349"/>
      <c r="AG790" s="349">
        <f t="shared" si="116"/>
        <v>0</v>
      </c>
      <c r="AH790" s="353">
        <v>0</v>
      </c>
      <c r="AI790" s="354" t="str">
        <f t="shared" si="115"/>
        <v>Collector</v>
      </c>
      <c r="AJ790" s="349"/>
      <c r="AK790" s="349"/>
      <c r="AL790" s="355">
        <f>_xlfn.XLOOKUP(A790,'P1 Date Adjustment'!B:B,'P1 Date Adjustment'!F:F,"not found",0)</f>
        <v>2033</v>
      </c>
      <c r="AM790" s="349">
        <f t="shared" si="117"/>
        <v>0</v>
      </c>
    </row>
    <row r="791" spans="1:39" ht="30" x14ac:dyDescent="0.25">
      <c r="A791" s="129" t="s">
        <v>452</v>
      </c>
      <c r="B791" s="358" t="s">
        <v>453</v>
      </c>
      <c r="C791" s="358" t="str">
        <f>_xlfn.XLOOKUP($A791,'Total project cost for DCs'!A:A,'Total project cost for DCs'!C:C,"Not found",0)</f>
        <v>2-lane urban- new road layout with active modes on both sides (TDM)</v>
      </c>
      <c r="D791" s="355" t="s">
        <v>155</v>
      </c>
      <c r="E791" s="355" t="s">
        <v>227</v>
      </c>
      <c r="H791" s="355" t="s">
        <v>834</v>
      </c>
      <c r="I791" s="359">
        <f>_xlfn.XLOOKUP($H791,DC_growth_AGS!$A$665:$A$673,DC_growth_AGS!$O$665:$O$673,"Not found",0)</f>
        <v>0.28732391634818177</v>
      </c>
      <c r="J791" s="355">
        <v>2036</v>
      </c>
      <c r="K791" s="362">
        <f>_xlfn.XLOOKUP($A791,'Total project cost for DCs'!$A$4:$A$111,'Total project cost for DCs'!U$4:U$111,0,0)*_xlfn.XLOOKUP($A791,Drury_beneficiary_allocation!$A$5:$A$104,Drury_beneficiary_allocation!$I$5:$I$104,0,0)</f>
        <v>0</v>
      </c>
      <c r="L791" s="362">
        <f>_xlfn.XLOOKUP($A791,'Total project cost for DCs'!$A$4:$A$111,'Total project cost for DCs'!V$4:V$111,0,0)*_xlfn.XLOOKUP($A791,Drury_beneficiary_allocation!$A$5:$A$104,Drury_beneficiary_allocation!$I$5:$I$104,0,0)</f>
        <v>0</v>
      </c>
      <c r="M791" s="362">
        <f>_xlfn.XLOOKUP($A791,'Total project cost for DCs'!$A$4:$A$111,'Total project cost for DCs'!W$4:W$111,0,0)*_xlfn.XLOOKUP($A791,Drury_beneficiary_allocation!$A$5:$A$104,Drury_beneficiary_allocation!$I$5:$I$104,0,0)</f>
        <v>0</v>
      </c>
      <c r="N791" s="362">
        <f>_xlfn.XLOOKUP($A791,'Total project cost for DCs'!$A$4:$A$111,'Total project cost for DCs'!X$4:X$111,0,0)*_xlfn.XLOOKUP($A791,Drury_beneficiary_allocation!$A$5:$A$104,Drury_beneficiary_allocation!$I$5:$I$104,0,0)</f>
        <v>0</v>
      </c>
      <c r="O791" s="362">
        <f>_xlfn.XLOOKUP($A791,'Total project cost for DCs'!$A$4:$A$111,'Total project cost for DCs'!Y$4:Y$111,0,0)*_xlfn.XLOOKUP($A791,Drury_beneficiary_allocation!$A$5:$A$104,Drury_beneficiary_allocation!$I$5:$I$104,0,0)</f>
        <v>0</v>
      </c>
      <c r="P791" s="362">
        <f>_xlfn.XLOOKUP($A791,'Total project cost for DCs'!$A$4:$A$111,'Total project cost for DCs'!Z$4:Z$111,0,0)*_xlfn.XLOOKUP($A791,Drury_beneficiary_allocation!$A$5:$A$104,Drury_beneficiary_allocation!$I$5:$I$104,0,0)</f>
        <v>0</v>
      </c>
      <c r="Q791" s="362">
        <f>_xlfn.XLOOKUP($A791,'Total project cost for DCs'!$A$4:$A$111,'Total project cost for DCs'!AA$4:AA$111,0,0)*_xlfn.XLOOKUP($A791,Drury_beneficiary_allocation!$A$5:$A$104,Drury_beneficiary_allocation!$I$5:$I$104,0,0)</f>
        <v>0</v>
      </c>
      <c r="R791" s="362">
        <f>_xlfn.XLOOKUP($A791,'Total project cost for DCs'!$A$4:$A$111,'Total project cost for DCs'!AB$4:AB$111,0,0)*_xlfn.XLOOKUP($A791,Drury_beneficiary_allocation!$A$5:$A$104,Drury_beneficiary_allocation!$I$5:$I$104,0,0)</f>
        <v>0</v>
      </c>
      <c r="S791" s="362">
        <f>_xlfn.XLOOKUP($A791,'Total project cost for DCs'!$A$4:$A$111,'Total project cost for DCs'!AC$4:AC$111,0,0)*_xlfn.XLOOKUP($A791,Drury_beneficiary_allocation!$A$5:$A$104,Drury_beneficiary_allocation!$I$5:$I$104,0,0)</f>
        <v>0</v>
      </c>
      <c r="T791" s="362">
        <f>_xlfn.XLOOKUP($A791,'Total project cost for DCs'!$A$4:$A$111,'Total project cost for DCs'!AD$4:AD$111,0,0)*_xlfn.XLOOKUP($A791,Drury_beneficiary_allocation!$A$5:$A$104,Drury_beneficiary_allocation!$I$5:$I$104,0,0)</f>
        <v>0</v>
      </c>
      <c r="U791" s="362">
        <f>_xlfn.XLOOKUP($A791,'Total project cost for DCs'!$A$4:$A$111,'Total project cost for DCs'!AE$4:AE$111,0,0)*_xlfn.XLOOKUP($A791,Drury_beneficiary_allocation!$A$5:$A$104,Drury_beneficiary_allocation!$I$5:$I$104,0,0)</f>
        <v>0</v>
      </c>
      <c r="V791" s="362">
        <f>_xlfn.XLOOKUP($A791,'Total project cost for DCs'!$A$4:$A$111,'Total project cost for DCs'!AF$4:AF$111,0,0)*_xlfn.XLOOKUP($A791,Drury_beneficiary_allocation!$A$5:$A$104,Drury_beneficiary_allocation!$I$5:$I$104,0,0)</f>
        <v>0</v>
      </c>
      <c r="W791" s="362">
        <f>_xlfn.XLOOKUP($A791,'Total project cost for DCs'!$A$4:$A$111,'Total project cost for DCs'!AG$4:AG$111,0,0)*_xlfn.XLOOKUP($A791,Drury_beneficiary_allocation!$A$5:$A$104,Drury_beneficiary_allocation!$I$5:$I$104,0,0)</f>
        <v>0</v>
      </c>
      <c r="X791" s="362">
        <f>_xlfn.XLOOKUP($A791,'Total project cost for DCs'!$A$4:$A$111,'Total project cost for DCs'!AH$4:AH$111,0,0)*_xlfn.XLOOKUP($A791,Drury_beneficiary_allocation!$A$5:$A$104,Drury_beneficiary_allocation!$I$5:$I$104,0,0)</f>
        <v>0</v>
      </c>
      <c r="Y791" s="362">
        <f>_xlfn.XLOOKUP($A791,'Total project cost for DCs'!$A$4:$A$111,'Total project cost for DCs'!AI$4:AI$111,0,0)*_xlfn.XLOOKUP($A791,Drury_beneficiary_allocation!$A$5:$A$104,Drury_beneficiary_allocation!$I$5:$I$104,0,0)</f>
        <v>0</v>
      </c>
      <c r="Z791" s="362">
        <f>_xlfn.XLOOKUP($A791,'Total project cost for DCs'!$A$4:$A$111,'Total project cost for DCs'!AJ$4:AJ$111,0,0)*_xlfn.XLOOKUP($A791,Drury_beneficiary_allocation!$A$5:$A$104,Drury_beneficiary_allocation!$I$5:$I$104,0,0)</f>
        <v>0</v>
      </c>
      <c r="AA791" s="362">
        <f>_xlfn.XLOOKUP($A791,'Total project cost for DCs'!$A$4:$A$111,'Total project cost for DCs'!AK$4:AK$111,0,0)*_xlfn.XLOOKUP($A791,Drury_beneficiary_allocation!$A$5:$A$104,Drury_beneficiary_allocation!$I$5:$I$104,0,0)</f>
        <v>0</v>
      </c>
      <c r="AB791" s="362">
        <f>_xlfn.XLOOKUP($A791,'Total project cost for DCs'!$A$4:$A$111,'Total project cost for DCs'!AL$4:AL$111,0,0)*_xlfn.XLOOKUP($A791,Drury_beneficiary_allocation!$A$5:$A$104,Drury_beneficiary_allocation!$I$5:$I$104,0,0)</f>
        <v>0</v>
      </c>
      <c r="AC791" s="362">
        <f>_xlfn.XLOOKUP($A791,'Total project cost for DCs'!$A$4:$A$111,'Total project cost for DCs'!AM$4:AM$111,0,0)*_xlfn.XLOOKUP($A791,Drury_beneficiary_allocation!$A$5:$A$104,Drury_beneficiary_allocation!$I$5:$I$104,0,0)</f>
        <v>0</v>
      </c>
      <c r="AD791" s="362">
        <f>_xlfn.XLOOKUP($A791,'Total project cost for DCs'!$A$4:$A$111,'Total project cost for DCs'!AN$4:AN$111,0,0)*_xlfn.XLOOKUP($A791,Drury_beneficiary_allocation!$A$5:$A$104,Drury_beneficiary_allocation!$I$5:$I$104,0,0)</f>
        <v>0</v>
      </c>
      <c r="AE791" s="363">
        <f t="shared" si="114"/>
        <v>0</v>
      </c>
      <c r="AF791" s="349"/>
      <c r="AG791" s="349">
        <f t="shared" si="116"/>
        <v>0</v>
      </c>
      <c r="AH791" s="353">
        <v>0</v>
      </c>
      <c r="AI791" s="354" t="str">
        <f t="shared" si="115"/>
        <v>Arterial</v>
      </c>
      <c r="AJ791" s="349"/>
      <c r="AK791" s="349"/>
      <c r="AL791" s="355">
        <f>_xlfn.XLOOKUP(A791,'P1 Date Adjustment'!B:B,'P1 Date Adjustment'!F:F,"not found",0)</f>
        <v>2036</v>
      </c>
      <c r="AM791" s="349">
        <f t="shared" si="117"/>
        <v>0</v>
      </c>
    </row>
    <row r="792" spans="1:39" ht="30" x14ac:dyDescent="0.25">
      <c r="A792" s="129" t="s">
        <v>454</v>
      </c>
      <c r="B792" s="358" t="s">
        <v>455</v>
      </c>
      <c r="C792" s="358" t="str">
        <f>_xlfn.XLOOKUP($A792,'Total project cost for DCs'!A:A,'Total project cost for DCs'!C:C,"Not found",0)</f>
        <v>2-lane urban- new road layout with active modes on both sides (TDM)</v>
      </c>
      <c r="D792" s="355" t="s">
        <v>155</v>
      </c>
      <c r="E792" s="355" t="s">
        <v>345</v>
      </c>
      <c r="H792" s="355" t="s">
        <v>834</v>
      </c>
      <c r="I792" s="359">
        <f>_xlfn.XLOOKUP($H792,DC_growth_AGS!$A$665:$A$673,DC_growth_AGS!$O$665:$O$673,"Not found",0)</f>
        <v>0.28732391634818177</v>
      </c>
      <c r="J792" s="355">
        <v>2036</v>
      </c>
      <c r="K792" s="362">
        <f>_xlfn.XLOOKUP($A792,'Total project cost for DCs'!$A$4:$A$111,'Total project cost for DCs'!U$4:U$111,0,0)*_xlfn.XLOOKUP($A792,Drury_beneficiary_allocation!$A$5:$A$104,Drury_beneficiary_allocation!$I$5:$I$104,0,0)</f>
        <v>0</v>
      </c>
      <c r="L792" s="362">
        <f>_xlfn.XLOOKUP($A792,'Total project cost for DCs'!$A$4:$A$111,'Total project cost for DCs'!V$4:V$111,0,0)*_xlfn.XLOOKUP($A792,Drury_beneficiary_allocation!$A$5:$A$104,Drury_beneficiary_allocation!$I$5:$I$104,0,0)</f>
        <v>0</v>
      </c>
      <c r="M792" s="362">
        <f>_xlfn.XLOOKUP($A792,'Total project cost for DCs'!$A$4:$A$111,'Total project cost for DCs'!W$4:W$111,0,0)*_xlfn.XLOOKUP($A792,Drury_beneficiary_allocation!$A$5:$A$104,Drury_beneficiary_allocation!$I$5:$I$104,0,0)</f>
        <v>0</v>
      </c>
      <c r="N792" s="362">
        <f>_xlfn.XLOOKUP($A792,'Total project cost for DCs'!$A$4:$A$111,'Total project cost for DCs'!X$4:X$111,0,0)*_xlfn.XLOOKUP($A792,Drury_beneficiary_allocation!$A$5:$A$104,Drury_beneficiary_allocation!$I$5:$I$104,0,0)</f>
        <v>0</v>
      </c>
      <c r="O792" s="362">
        <f>_xlfn.XLOOKUP($A792,'Total project cost for DCs'!$A$4:$A$111,'Total project cost for DCs'!Y$4:Y$111,0,0)*_xlfn.XLOOKUP($A792,Drury_beneficiary_allocation!$A$5:$A$104,Drury_beneficiary_allocation!$I$5:$I$104,0,0)</f>
        <v>0</v>
      </c>
      <c r="P792" s="362">
        <f>_xlfn.XLOOKUP($A792,'Total project cost for DCs'!$A$4:$A$111,'Total project cost for DCs'!Z$4:Z$111,0,0)*_xlfn.XLOOKUP($A792,Drury_beneficiary_allocation!$A$5:$A$104,Drury_beneficiary_allocation!$I$5:$I$104,0,0)</f>
        <v>0</v>
      </c>
      <c r="Q792" s="362">
        <f>_xlfn.XLOOKUP($A792,'Total project cost for DCs'!$A$4:$A$111,'Total project cost for DCs'!AA$4:AA$111,0,0)*_xlfn.XLOOKUP($A792,Drury_beneficiary_allocation!$A$5:$A$104,Drury_beneficiary_allocation!$I$5:$I$104,0,0)</f>
        <v>0</v>
      </c>
      <c r="R792" s="362">
        <f>_xlfn.XLOOKUP($A792,'Total project cost for DCs'!$A$4:$A$111,'Total project cost for DCs'!AB$4:AB$111,0,0)*_xlfn.XLOOKUP($A792,Drury_beneficiary_allocation!$A$5:$A$104,Drury_beneficiary_allocation!$I$5:$I$104,0,0)</f>
        <v>0</v>
      </c>
      <c r="S792" s="362">
        <f>_xlfn.XLOOKUP($A792,'Total project cost for DCs'!$A$4:$A$111,'Total project cost for DCs'!AC$4:AC$111,0,0)*_xlfn.XLOOKUP($A792,Drury_beneficiary_allocation!$A$5:$A$104,Drury_beneficiary_allocation!$I$5:$I$104,0,0)</f>
        <v>0</v>
      </c>
      <c r="T792" s="362">
        <f>_xlfn.XLOOKUP($A792,'Total project cost for DCs'!$A$4:$A$111,'Total project cost for DCs'!AD$4:AD$111,0,0)*_xlfn.XLOOKUP($A792,Drury_beneficiary_allocation!$A$5:$A$104,Drury_beneficiary_allocation!$I$5:$I$104,0,0)</f>
        <v>0</v>
      </c>
      <c r="U792" s="362">
        <f>_xlfn.XLOOKUP($A792,'Total project cost for DCs'!$A$4:$A$111,'Total project cost for DCs'!AE$4:AE$111,0,0)*_xlfn.XLOOKUP($A792,Drury_beneficiary_allocation!$A$5:$A$104,Drury_beneficiary_allocation!$I$5:$I$104,0,0)</f>
        <v>0</v>
      </c>
      <c r="V792" s="362">
        <f>_xlfn.XLOOKUP($A792,'Total project cost for DCs'!$A$4:$A$111,'Total project cost for DCs'!AF$4:AF$111,0,0)*_xlfn.XLOOKUP($A792,Drury_beneficiary_allocation!$A$5:$A$104,Drury_beneficiary_allocation!$I$5:$I$104,0,0)</f>
        <v>0</v>
      </c>
      <c r="W792" s="362">
        <f>_xlfn.XLOOKUP($A792,'Total project cost for DCs'!$A$4:$A$111,'Total project cost for DCs'!AG$4:AG$111,0,0)*_xlfn.XLOOKUP($A792,Drury_beneficiary_allocation!$A$5:$A$104,Drury_beneficiary_allocation!$I$5:$I$104,0,0)</f>
        <v>0</v>
      </c>
      <c r="X792" s="362">
        <f>_xlfn.XLOOKUP($A792,'Total project cost for DCs'!$A$4:$A$111,'Total project cost for DCs'!AH$4:AH$111,0,0)*_xlfn.XLOOKUP($A792,Drury_beneficiary_allocation!$A$5:$A$104,Drury_beneficiary_allocation!$I$5:$I$104,0,0)</f>
        <v>0</v>
      </c>
      <c r="Y792" s="362">
        <f>_xlfn.XLOOKUP($A792,'Total project cost for DCs'!$A$4:$A$111,'Total project cost for DCs'!AI$4:AI$111,0,0)*_xlfn.XLOOKUP($A792,Drury_beneficiary_allocation!$A$5:$A$104,Drury_beneficiary_allocation!$I$5:$I$104,0,0)</f>
        <v>0</v>
      </c>
      <c r="Z792" s="362">
        <f>_xlfn.XLOOKUP($A792,'Total project cost for DCs'!$A$4:$A$111,'Total project cost for DCs'!AJ$4:AJ$111,0,0)*_xlfn.XLOOKUP($A792,Drury_beneficiary_allocation!$A$5:$A$104,Drury_beneficiary_allocation!$I$5:$I$104,0,0)</f>
        <v>0</v>
      </c>
      <c r="AA792" s="362">
        <f>_xlfn.XLOOKUP($A792,'Total project cost for DCs'!$A$4:$A$111,'Total project cost for DCs'!AK$4:AK$111,0,0)*_xlfn.XLOOKUP($A792,Drury_beneficiary_allocation!$A$5:$A$104,Drury_beneficiary_allocation!$I$5:$I$104,0,0)</f>
        <v>0</v>
      </c>
      <c r="AB792" s="362">
        <f>_xlfn.XLOOKUP($A792,'Total project cost for DCs'!$A$4:$A$111,'Total project cost for DCs'!AL$4:AL$111,0,0)*_xlfn.XLOOKUP($A792,Drury_beneficiary_allocation!$A$5:$A$104,Drury_beneficiary_allocation!$I$5:$I$104,0,0)</f>
        <v>0</v>
      </c>
      <c r="AC792" s="362">
        <f>_xlfn.XLOOKUP($A792,'Total project cost for DCs'!$A$4:$A$111,'Total project cost for DCs'!AM$4:AM$111,0,0)*_xlfn.XLOOKUP($A792,Drury_beneficiary_allocation!$A$5:$A$104,Drury_beneficiary_allocation!$I$5:$I$104,0,0)</f>
        <v>0</v>
      </c>
      <c r="AD792" s="362">
        <f>_xlfn.XLOOKUP($A792,'Total project cost for DCs'!$A$4:$A$111,'Total project cost for DCs'!AN$4:AN$111,0,0)*_xlfn.XLOOKUP($A792,Drury_beneficiary_allocation!$A$5:$A$104,Drury_beneficiary_allocation!$I$5:$I$104,0,0)</f>
        <v>0</v>
      </c>
      <c r="AE792" s="363">
        <f t="shared" si="114"/>
        <v>0</v>
      </c>
      <c r="AF792" s="349"/>
      <c r="AG792" s="349">
        <f t="shared" si="116"/>
        <v>0</v>
      </c>
      <c r="AH792" s="353">
        <v>0</v>
      </c>
      <c r="AI792" s="354" t="str">
        <f t="shared" si="115"/>
        <v>Arterial</v>
      </c>
      <c r="AJ792" s="349"/>
      <c r="AK792" s="349"/>
      <c r="AL792" s="355">
        <f>_xlfn.XLOOKUP(A792,'P1 Date Adjustment'!B:B,'P1 Date Adjustment'!F:F,"not found",0)</f>
        <v>2036</v>
      </c>
      <c r="AM792" s="349">
        <f t="shared" si="117"/>
        <v>0</v>
      </c>
    </row>
    <row r="793" spans="1:39" ht="30" x14ac:dyDescent="0.25">
      <c r="A793" s="129" t="s">
        <v>456</v>
      </c>
      <c r="B793" s="358" t="s">
        <v>453</v>
      </c>
      <c r="C793" s="358" t="str">
        <f>_xlfn.XLOOKUP($A793,'Total project cost for DCs'!A:A,'Total project cost for DCs'!C:C,"Not found",0)</f>
        <v>4-lane urban- upgrade 2-lane urban to 4-lane with active modes on both sides, (TDM)</v>
      </c>
      <c r="D793" s="355" t="s">
        <v>155</v>
      </c>
      <c r="E793" s="355" t="s">
        <v>231</v>
      </c>
      <c r="H793" s="355" t="s">
        <v>834</v>
      </c>
      <c r="I793" s="359">
        <f>_xlfn.XLOOKUP($H793,DC_growth_AGS!$A$665:$A$673,DC_growth_AGS!$O$665:$O$673,"Not found",0)</f>
        <v>0.28732391634818177</v>
      </c>
      <c r="J793" s="355">
        <v>2047</v>
      </c>
      <c r="K793" s="362">
        <f>_xlfn.XLOOKUP($A793,'Total project cost for DCs'!$A$4:$A$111,'Total project cost for DCs'!U$4:U$111,0,0)*_xlfn.XLOOKUP($A793,Drury_beneficiary_allocation!$A$5:$A$104,Drury_beneficiary_allocation!$I$5:$I$104,0,0)</f>
        <v>0</v>
      </c>
      <c r="L793" s="362">
        <f>_xlfn.XLOOKUP($A793,'Total project cost for DCs'!$A$4:$A$111,'Total project cost for DCs'!V$4:V$111,0,0)*_xlfn.XLOOKUP($A793,Drury_beneficiary_allocation!$A$5:$A$104,Drury_beneficiary_allocation!$I$5:$I$104,0,0)</f>
        <v>0</v>
      </c>
      <c r="M793" s="362">
        <f>_xlfn.XLOOKUP($A793,'Total project cost for DCs'!$A$4:$A$111,'Total project cost for DCs'!W$4:W$111,0,0)*_xlfn.XLOOKUP($A793,Drury_beneficiary_allocation!$A$5:$A$104,Drury_beneficiary_allocation!$I$5:$I$104,0,0)</f>
        <v>0</v>
      </c>
      <c r="N793" s="362">
        <f>_xlfn.XLOOKUP($A793,'Total project cost for DCs'!$A$4:$A$111,'Total project cost for DCs'!X$4:X$111,0,0)*_xlfn.XLOOKUP($A793,Drury_beneficiary_allocation!$A$5:$A$104,Drury_beneficiary_allocation!$I$5:$I$104,0,0)</f>
        <v>0</v>
      </c>
      <c r="O793" s="362">
        <f>_xlfn.XLOOKUP($A793,'Total project cost for DCs'!$A$4:$A$111,'Total project cost for DCs'!Y$4:Y$111,0,0)*_xlfn.XLOOKUP($A793,Drury_beneficiary_allocation!$A$5:$A$104,Drury_beneficiary_allocation!$I$5:$I$104,0,0)</f>
        <v>0</v>
      </c>
      <c r="P793" s="362">
        <f>_xlfn.XLOOKUP($A793,'Total project cost for DCs'!$A$4:$A$111,'Total project cost for DCs'!Z$4:Z$111,0,0)*_xlfn.XLOOKUP($A793,Drury_beneficiary_allocation!$A$5:$A$104,Drury_beneficiary_allocation!$I$5:$I$104,0,0)</f>
        <v>0</v>
      </c>
      <c r="Q793" s="362">
        <f>_xlfn.XLOOKUP($A793,'Total project cost for DCs'!$A$4:$A$111,'Total project cost for DCs'!AA$4:AA$111,0,0)*_xlfn.XLOOKUP($A793,Drury_beneficiary_allocation!$A$5:$A$104,Drury_beneficiary_allocation!$I$5:$I$104,0,0)</f>
        <v>0</v>
      </c>
      <c r="R793" s="362">
        <f>_xlfn.XLOOKUP($A793,'Total project cost for DCs'!$A$4:$A$111,'Total project cost for DCs'!AB$4:AB$111,0,0)*_xlfn.XLOOKUP($A793,Drury_beneficiary_allocation!$A$5:$A$104,Drury_beneficiary_allocation!$I$5:$I$104,0,0)</f>
        <v>0</v>
      </c>
      <c r="S793" s="362">
        <f>_xlfn.XLOOKUP($A793,'Total project cost for DCs'!$A$4:$A$111,'Total project cost for DCs'!AC$4:AC$111,0,0)*_xlfn.XLOOKUP($A793,Drury_beneficiary_allocation!$A$5:$A$104,Drury_beneficiary_allocation!$I$5:$I$104,0,0)</f>
        <v>0</v>
      </c>
      <c r="T793" s="362">
        <f>_xlfn.XLOOKUP($A793,'Total project cost for DCs'!$A$4:$A$111,'Total project cost for DCs'!AD$4:AD$111,0,0)*_xlfn.XLOOKUP($A793,Drury_beneficiary_allocation!$A$5:$A$104,Drury_beneficiary_allocation!$I$5:$I$104,0,0)</f>
        <v>0</v>
      </c>
      <c r="U793" s="362">
        <f>_xlfn.XLOOKUP($A793,'Total project cost for DCs'!$A$4:$A$111,'Total project cost for DCs'!AE$4:AE$111,0,0)*_xlfn.XLOOKUP($A793,Drury_beneficiary_allocation!$A$5:$A$104,Drury_beneficiary_allocation!$I$5:$I$104,0,0)</f>
        <v>0</v>
      </c>
      <c r="V793" s="362">
        <f>_xlfn.XLOOKUP($A793,'Total project cost for DCs'!$A$4:$A$111,'Total project cost for DCs'!AF$4:AF$111,0,0)*_xlfn.XLOOKUP($A793,Drury_beneficiary_allocation!$A$5:$A$104,Drury_beneficiary_allocation!$I$5:$I$104,0,0)</f>
        <v>0</v>
      </c>
      <c r="W793" s="362">
        <f>_xlfn.XLOOKUP($A793,'Total project cost for DCs'!$A$4:$A$111,'Total project cost for DCs'!AG$4:AG$111,0,0)*_xlfn.XLOOKUP($A793,Drury_beneficiary_allocation!$A$5:$A$104,Drury_beneficiary_allocation!$I$5:$I$104,0,0)</f>
        <v>0</v>
      </c>
      <c r="X793" s="362">
        <f>_xlfn.XLOOKUP($A793,'Total project cost for DCs'!$A$4:$A$111,'Total project cost for DCs'!AH$4:AH$111,0,0)*_xlfn.XLOOKUP($A793,Drury_beneficiary_allocation!$A$5:$A$104,Drury_beneficiary_allocation!$I$5:$I$104,0,0)</f>
        <v>0</v>
      </c>
      <c r="Y793" s="362">
        <f>_xlfn.XLOOKUP($A793,'Total project cost for DCs'!$A$4:$A$111,'Total project cost for DCs'!AI$4:AI$111,0,0)*_xlfn.XLOOKUP($A793,Drury_beneficiary_allocation!$A$5:$A$104,Drury_beneficiary_allocation!$I$5:$I$104,0,0)</f>
        <v>0</v>
      </c>
      <c r="Z793" s="362">
        <f>_xlfn.XLOOKUP($A793,'Total project cost for DCs'!$A$4:$A$111,'Total project cost for DCs'!AJ$4:AJ$111,0,0)*_xlfn.XLOOKUP($A793,Drury_beneficiary_allocation!$A$5:$A$104,Drury_beneficiary_allocation!$I$5:$I$104,0,0)</f>
        <v>0</v>
      </c>
      <c r="AA793" s="362">
        <f>_xlfn.XLOOKUP($A793,'Total project cost for DCs'!$A$4:$A$111,'Total project cost for DCs'!AK$4:AK$111,0,0)*_xlfn.XLOOKUP($A793,Drury_beneficiary_allocation!$A$5:$A$104,Drury_beneficiary_allocation!$I$5:$I$104,0,0)</f>
        <v>0</v>
      </c>
      <c r="AB793" s="362">
        <f>_xlfn.XLOOKUP($A793,'Total project cost for DCs'!$A$4:$A$111,'Total project cost for DCs'!AL$4:AL$111,0,0)*_xlfn.XLOOKUP($A793,Drury_beneficiary_allocation!$A$5:$A$104,Drury_beneficiary_allocation!$I$5:$I$104,0,0)</f>
        <v>0</v>
      </c>
      <c r="AC793" s="362">
        <f>_xlfn.XLOOKUP($A793,'Total project cost for DCs'!$A$4:$A$111,'Total project cost for DCs'!AM$4:AM$111,0,0)*_xlfn.XLOOKUP($A793,Drury_beneficiary_allocation!$A$5:$A$104,Drury_beneficiary_allocation!$I$5:$I$104,0,0)</f>
        <v>0</v>
      </c>
      <c r="AD793" s="362">
        <f>_xlfn.XLOOKUP($A793,'Total project cost for DCs'!$A$4:$A$111,'Total project cost for DCs'!AN$4:AN$111,0,0)*_xlfn.XLOOKUP($A793,Drury_beneficiary_allocation!$A$5:$A$104,Drury_beneficiary_allocation!$I$5:$I$104,0,0)</f>
        <v>0</v>
      </c>
      <c r="AE793" s="363">
        <f t="shared" si="114"/>
        <v>0</v>
      </c>
      <c r="AF793" s="349"/>
      <c r="AG793" s="349">
        <f t="shared" si="116"/>
        <v>0</v>
      </c>
      <c r="AH793" s="353">
        <v>0</v>
      </c>
      <c r="AI793" s="354" t="str">
        <f t="shared" si="115"/>
        <v>Arterial</v>
      </c>
      <c r="AJ793" s="349"/>
      <c r="AK793" s="349"/>
      <c r="AL793" s="355">
        <f>_xlfn.XLOOKUP(A793,'P1 Date Adjustment'!B:B,'P1 Date Adjustment'!F:F,"not found",0)</f>
        <v>2047</v>
      </c>
      <c r="AM793" s="349">
        <f t="shared" si="117"/>
        <v>0</v>
      </c>
    </row>
    <row r="794" spans="1:39" ht="30" x14ac:dyDescent="0.25">
      <c r="A794" s="129" t="s">
        <v>457</v>
      </c>
      <c r="B794" s="358" t="s">
        <v>458</v>
      </c>
      <c r="C794" s="358" t="str">
        <f>_xlfn.XLOOKUP($A794,'Total project cost for DCs'!A:A,'Total project cost for DCs'!C:C,"Not found",0)</f>
        <v>4-lane urban- upgrade 2-lane urban to 4-lane with active modes on both sides, (TDM)</v>
      </c>
      <c r="D794" s="355" t="s">
        <v>155</v>
      </c>
      <c r="E794" s="355" t="s">
        <v>345</v>
      </c>
      <c r="H794" s="355" t="s">
        <v>834</v>
      </c>
      <c r="I794" s="359">
        <f>_xlfn.XLOOKUP($H794,DC_growth_AGS!$A$665:$A$673,DC_growth_AGS!$O$665:$O$673,"Not found",0)</f>
        <v>0.28732391634818177</v>
      </c>
      <c r="J794" s="355">
        <v>2047</v>
      </c>
      <c r="K794" s="362">
        <f>_xlfn.XLOOKUP($A794,'Total project cost for DCs'!$A$4:$A$111,'Total project cost for DCs'!U$4:U$111,0,0)*_xlfn.XLOOKUP($A794,Drury_beneficiary_allocation!$A$5:$A$104,Drury_beneficiary_allocation!$I$5:$I$104,0,0)</f>
        <v>0</v>
      </c>
      <c r="L794" s="362">
        <f>_xlfn.XLOOKUP($A794,'Total project cost for DCs'!$A$4:$A$111,'Total project cost for DCs'!V$4:V$111,0,0)*_xlfn.XLOOKUP($A794,Drury_beneficiary_allocation!$A$5:$A$104,Drury_beneficiary_allocation!$I$5:$I$104,0,0)</f>
        <v>0</v>
      </c>
      <c r="M794" s="362">
        <f>_xlfn.XLOOKUP($A794,'Total project cost for DCs'!$A$4:$A$111,'Total project cost for DCs'!W$4:W$111,0,0)*_xlfn.XLOOKUP($A794,Drury_beneficiary_allocation!$A$5:$A$104,Drury_beneficiary_allocation!$I$5:$I$104,0,0)</f>
        <v>0</v>
      </c>
      <c r="N794" s="362">
        <f>_xlfn.XLOOKUP($A794,'Total project cost for DCs'!$A$4:$A$111,'Total project cost for DCs'!X$4:X$111,0,0)*_xlfn.XLOOKUP($A794,Drury_beneficiary_allocation!$A$5:$A$104,Drury_beneficiary_allocation!$I$5:$I$104,0,0)</f>
        <v>0</v>
      </c>
      <c r="O794" s="362">
        <f>_xlfn.XLOOKUP($A794,'Total project cost for DCs'!$A$4:$A$111,'Total project cost for DCs'!Y$4:Y$111,0,0)*_xlfn.XLOOKUP($A794,Drury_beneficiary_allocation!$A$5:$A$104,Drury_beneficiary_allocation!$I$5:$I$104,0,0)</f>
        <v>0</v>
      </c>
      <c r="P794" s="362">
        <f>_xlfn.XLOOKUP($A794,'Total project cost for DCs'!$A$4:$A$111,'Total project cost for DCs'!Z$4:Z$111,0,0)*_xlfn.XLOOKUP($A794,Drury_beneficiary_allocation!$A$5:$A$104,Drury_beneficiary_allocation!$I$5:$I$104,0,0)</f>
        <v>0</v>
      </c>
      <c r="Q794" s="362">
        <f>_xlfn.XLOOKUP($A794,'Total project cost for DCs'!$A$4:$A$111,'Total project cost for DCs'!AA$4:AA$111,0,0)*_xlfn.XLOOKUP($A794,Drury_beneficiary_allocation!$A$5:$A$104,Drury_beneficiary_allocation!$I$5:$I$104,0,0)</f>
        <v>0</v>
      </c>
      <c r="R794" s="362">
        <f>_xlfn.XLOOKUP($A794,'Total project cost for DCs'!$A$4:$A$111,'Total project cost for DCs'!AB$4:AB$111,0,0)*_xlfn.XLOOKUP($A794,Drury_beneficiary_allocation!$A$5:$A$104,Drury_beneficiary_allocation!$I$5:$I$104,0,0)</f>
        <v>0</v>
      </c>
      <c r="S794" s="362">
        <f>_xlfn.XLOOKUP($A794,'Total project cost for DCs'!$A$4:$A$111,'Total project cost for DCs'!AC$4:AC$111,0,0)*_xlfn.XLOOKUP($A794,Drury_beneficiary_allocation!$A$5:$A$104,Drury_beneficiary_allocation!$I$5:$I$104,0,0)</f>
        <v>0</v>
      </c>
      <c r="T794" s="362">
        <f>_xlfn.XLOOKUP($A794,'Total project cost for DCs'!$A$4:$A$111,'Total project cost for DCs'!AD$4:AD$111,0,0)*_xlfn.XLOOKUP($A794,Drury_beneficiary_allocation!$A$5:$A$104,Drury_beneficiary_allocation!$I$5:$I$104,0,0)</f>
        <v>0</v>
      </c>
      <c r="U794" s="362">
        <f>_xlfn.XLOOKUP($A794,'Total project cost for DCs'!$A$4:$A$111,'Total project cost for DCs'!AE$4:AE$111,0,0)*_xlfn.XLOOKUP($A794,Drury_beneficiary_allocation!$A$5:$A$104,Drury_beneficiary_allocation!$I$5:$I$104,0,0)</f>
        <v>0</v>
      </c>
      <c r="V794" s="362">
        <f>_xlfn.XLOOKUP($A794,'Total project cost for DCs'!$A$4:$A$111,'Total project cost for DCs'!AF$4:AF$111,0,0)*_xlfn.XLOOKUP($A794,Drury_beneficiary_allocation!$A$5:$A$104,Drury_beneficiary_allocation!$I$5:$I$104,0,0)</f>
        <v>0</v>
      </c>
      <c r="W794" s="362">
        <f>_xlfn.XLOOKUP($A794,'Total project cost for DCs'!$A$4:$A$111,'Total project cost for DCs'!AG$4:AG$111,0,0)*_xlfn.XLOOKUP($A794,Drury_beneficiary_allocation!$A$5:$A$104,Drury_beneficiary_allocation!$I$5:$I$104,0,0)</f>
        <v>0</v>
      </c>
      <c r="X794" s="362">
        <f>_xlfn.XLOOKUP($A794,'Total project cost for DCs'!$A$4:$A$111,'Total project cost for DCs'!AH$4:AH$111,0,0)*_xlfn.XLOOKUP($A794,Drury_beneficiary_allocation!$A$5:$A$104,Drury_beneficiary_allocation!$I$5:$I$104,0,0)</f>
        <v>0</v>
      </c>
      <c r="Y794" s="362">
        <f>_xlfn.XLOOKUP($A794,'Total project cost for DCs'!$A$4:$A$111,'Total project cost for DCs'!AI$4:AI$111,0,0)*_xlfn.XLOOKUP($A794,Drury_beneficiary_allocation!$A$5:$A$104,Drury_beneficiary_allocation!$I$5:$I$104,0,0)</f>
        <v>0</v>
      </c>
      <c r="Z794" s="362">
        <f>_xlfn.XLOOKUP($A794,'Total project cost for DCs'!$A$4:$A$111,'Total project cost for DCs'!AJ$4:AJ$111,0,0)*_xlfn.XLOOKUP($A794,Drury_beneficiary_allocation!$A$5:$A$104,Drury_beneficiary_allocation!$I$5:$I$104,0,0)</f>
        <v>0</v>
      </c>
      <c r="AA794" s="362">
        <f>_xlfn.XLOOKUP($A794,'Total project cost for DCs'!$A$4:$A$111,'Total project cost for DCs'!AK$4:AK$111,0,0)*_xlfn.XLOOKUP($A794,Drury_beneficiary_allocation!$A$5:$A$104,Drury_beneficiary_allocation!$I$5:$I$104,0,0)</f>
        <v>0</v>
      </c>
      <c r="AB794" s="362">
        <f>_xlfn.XLOOKUP($A794,'Total project cost for DCs'!$A$4:$A$111,'Total project cost for DCs'!AL$4:AL$111,0,0)*_xlfn.XLOOKUP($A794,Drury_beneficiary_allocation!$A$5:$A$104,Drury_beneficiary_allocation!$I$5:$I$104,0,0)</f>
        <v>0</v>
      </c>
      <c r="AC794" s="362">
        <f>_xlfn.XLOOKUP($A794,'Total project cost for DCs'!$A$4:$A$111,'Total project cost for DCs'!AM$4:AM$111,0,0)*_xlfn.XLOOKUP($A794,Drury_beneficiary_allocation!$A$5:$A$104,Drury_beneficiary_allocation!$I$5:$I$104,0,0)</f>
        <v>0</v>
      </c>
      <c r="AD794" s="362">
        <f>_xlfn.XLOOKUP($A794,'Total project cost for DCs'!$A$4:$A$111,'Total project cost for DCs'!AN$4:AN$111,0,0)*_xlfn.XLOOKUP($A794,Drury_beneficiary_allocation!$A$5:$A$104,Drury_beneficiary_allocation!$I$5:$I$104,0,0)</f>
        <v>0</v>
      </c>
      <c r="AE794" s="363">
        <f t="shared" si="114"/>
        <v>0</v>
      </c>
      <c r="AF794" s="349"/>
      <c r="AG794" s="349">
        <f t="shared" si="116"/>
        <v>0</v>
      </c>
      <c r="AH794" s="353">
        <v>0</v>
      </c>
      <c r="AI794" s="354" t="str">
        <f t="shared" si="115"/>
        <v>Arterial</v>
      </c>
      <c r="AJ794" s="349"/>
      <c r="AK794" s="349"/>
      <c r="AL794" s="355">
        <f>_xlfn.XLOOKUP(A794,'P1 Date Adjustment'!B:B,'P1 Date Adjustment'!F:F,"not found",0)</f>
        <v>2047</v>
      </c>
      <c r="AM794" s="349">
        <f t="shared" si="117"/>
        <v>0</v>
      </c>
    </row>
    <row r="795" spans="1:39" x14ac:dyDescent="0.25">
      <c r="A795" s="129">
        <v>67</v>
      </c>
      <c r="B795" s="358" t="s">
        <v>460</v>
      </c>
      <c r="C795" s="358">
        <f>_xlfn.XLOOKUP($A795,'Total project cost for DCs'!A:A,'Total project cost for DCs'!C:C,"Not found",0)</f>
        <v>0</v>
      </c>
      <c r="D795" s="355" t="s">
        <v>155</v>
      </c>
      <c r="E795" s="355" t="s">
        <v>345</v>
      </c>
      <c r="H795" s="355" t="s">
        <v>834</v>
      </c>
      <c r="I795" s="359">
        <f>_xlfn.XLOOKUP($H795,DC_growth_AGS!$A$665:$A$673,DC_growth_AGS!$O$665:$O$673,"Not found",0)</f>
        <v>0.28732391634818177</v>
      </c>
      <c r="J795" s="355">
        <v>2033</v>
      </c>
      <c r="K795" s="362">
        <f>_xlfn.XLOOKUP($A795,'Total project cost for DCs'!$A$4:$A$111,'Total project cost for DCs'!U$4:U$111,0,0)*_xlfn.XLOOKUP($A795,Drury_beneficiary_allocation!$A$5:$A$104,Drury_beneficiary_allocation!$I$5:$I$104,0,0)</f>
        <v>0</v>
      </c>
      <c r="L795" s="362">
        <f>_xlfn.XLOOKUP($A795,'Total project cost for DCs'!$A$4:$A$111,'Total project cost for DCs'!V$4:V$111,0,0)*_xlfn.XLOOKUP($A795,Drury_beneficiary_allocation!$A$5:$A$104,Drury_beneficiary_allocation!$I$5:$I$104,0,0)</f>
        <v>0</v>
      </c>
      <c r="M795" s="362">
        <f>_xlfn.XLOOKUP($A795,'Total project cost for DCs'!$A$4:$A$111,'Total project cost for DCs'!W$4:W$111,0,0)*_xlfn.XLOOKUP($A795,Drury_beneficiary_allocation!$A$5:$A$104,Drury_beneficiary_allocation!$I$5:$I$104,0,0)</f>
        <v>0</v>
      </c>
      <c r="N795" s="362">
        <f>_xlfn.XLOOKUP($A795,'Total project cost for DCs'!$A$4:$A$111,'Total project cost for DCs'!X$4:X$111,0,0)*_xlfn.XLOOKUP($A795,Drury_beneficiary_allocation!$A$5:$A$104,Drury_beneficiary_allocation!$I$5:$I$104,0,0)</f>
        <v>0</v>
      </c>
      <c r="O795" s="362">
        <f>_xlfn.XLOOKUP($A795,'Total project cost for DCs'!$A$4:$A$111,'Total project cost for DCs'!Y$4:Y$111,0,0)*_xlfn.XLOOKUP($A795,Drury_beneficiary_allocation!$A$5:$A$104,Drury_beneficiary_allocation!$I$5:$I$104,0,0)</f>
        <v>0</v>
      </c>
      <c r="P795" s="362">
        <f>_xlfn.XLOOKUP($A795,'Total project cost for DCs'!$A$4:$A$111,'Total project cost for DCs'!Z$4:Z$111,0,0)*_xlfn.XLOOKUP($A795,Drury_beneficiary_allocation!$A$5:$A$104,Drury_beneficiary_allocation!$I$5:$I$104,0,0)</f>
        <v>0</v>
      </c>
      <c r="Q795" s="362">
        <f>_xlfn.XLOOKUP($A795,'Total project cost for DCs'!$A$4:$A$111,'Total project cost for DCs'!AA$4:AA$111,0,0)*_xlfn.XLOOKUP($A795,Drury_beneficiary_allocation!$A$5:$A$104,Drury_beneficiary_allocation!$I$5:$I$104,0,0)</f>
        <v>0</v>
      </c>
      <c r="R795" s="362">
        <f>_xlfn.XLOOKUP($A795,'Total project cost for DCs'!$A$4:$A$111,'Total project cost for DCs'!AB$4:AB$111,0,0)*_xlfn.XLOOKUP($A795,Drury_beneficiary_allocation!$A$5:$A$104,Drury_beneficiary_allocation!$I$5:$I$104,0,0)</f>
        <v>0</v>
      </c>
      <c r="S795" s="362">
        <f>_xlfn.XLOOKUP($A795,'Total project cost for DCs'!$A$4:$A$111,'Total project cost for DCs'!AC$4:AC$111,0,0)*_xlfn.XLOOKUP($A795,Drury_beneficiary_allocation!$A$5:$A$104,Drury_beneficiary_allocation!$I$5:$I$104,0,0)</f>
        <v>0</v>
      </c>
      <c r="T795" s="362">
        <f>_xlfn.XLOOKUP($A795,'Total project cost for DCs'!$A$4:$A$111,'Total project cost for DCs'!AD$4:AD$111,0,0)*_xlfn.XLOOKUP($A795,Drury_beneficiary_allocation!$A$5:$A$104,Drury_beneficiary_allocation!$I$5:$I$104,0,0)</f>
        <v>0</v>
      </c>
      <c r="U795" s="362">
        <f>_xlfn.XLOOKUP($A795,'Total project cost for DCs'!$A$4:$A$111,'Total project cost for DCs'!AE$4:AE$111,0,0)*_xlfn.XLOOKUP($A795,Drury_beneficiary_allocation!$A$5:$A$104,Drury_beneficiary_allocation!$I$5:$I$104,0,0)</f>
        <v>0</v>
      </c>
      <c r="V795" s="362">
        <f>_xlfn.XLOOKUP($A795,'Total project cost for DCs'!$A$4:$A$111,'Total project cost for DCs'!AF$4:AF$111,0,0)*_xlfn.XLOOKUP($A795,Drury_beneficiary_allocation!$A$5:$A$104,Drury_beneficiary_allocation!$I$5:$I$104,0,0)</f>
        <v>0</v>
      </c>
      <c r="W795" s="362">
        <f>_xlfn.XLOOKUP($A795,'Total project cost for DCs'!$A$4:$A$111,'Total project cost for DCs'!AG$4:AG$111,0,0)*_xlfn.XLOOKUP($A795,Drury_beneficiary_allocation!$A$5:$A$104,Drury_beneficiary_allocation!$I$5:$I$104,0,0)</f>
        <v>0</v>
      </c>
      <c r="X795" s="362">
        <f>_xlfn.XLOOKUP($A795,'Total project cost for DCs'!$A$4:$A$111,'Total project cost for DCs'!AH$4:AH$111,0,0)*_xlfn.XLOOKUP($A795,Drury_beneficiary_allocation!$A$5:$A$104,Drury_beneficiary_allocation!$I$5:$I$104,0,0)</f>
        <v>0</v>
      </c>
      <c r="Y795" s="362">
        <f>_xlfn.XLOOKUP($A795,'Total project cost for DCs'!$A$4:$A$111,'Total project cost for DCs'!AI$4:AI$111,0,0)*_xlfn.XLOOKUP($A795,Drury_beneficiary_allocation!$A$5:$A$104,Drury_beneficiary_allocation!$I$5:$I$104,0,0)</f>
        <v>0</v>
      </c>
      <c r="Z795" s="362">
        <f>_xlfn.XLOOKUP($A795,'Total project cost for DCs'!$A$4:$A$111,'Total project cost for DCs'!AJ$4:AJ$111,0,0)*_xlfn.XLOOKUP($A795,Drury_beneficiary_allocation!$A$5:$A$104,Drury_beneficiary_allocation!$I$5:$I$104,0,0)</f>
        <v>0</v>
      </c>
      <c r="AA795" s="362">
        <f>_xlfn.XLOOKUP($A795,'Total project cost for DCs'!$A$4:$A$111,'Total project cost for DCs'!AK$4:AK$111,0,0)*_xlfn.XLOOKUP($A795,Drury_beneficiary_allocation!$A$5:$A$104,Drury_beneficiary_allocation!$I$5:$I$104,0,0)</f>
        <v>0</v>
      </c>
      <c r="AB795" s="362">
        <f>_xlfn.XLOOKUP($A795,'Total project cost for DCs'!$A$4:$A$111,'Total project cost for DCs'!AL$4:AL$111,0,0)*_xlfn.XLOOKUP($A795,Drury_beneficiary_allocation!$A$5:$A$104,Drury_beneficiary_allocation!$I$5:$I$104,0,0)</f>
        <v>0</v>
      </c>
      <c r="AC795" s="362">
        <f>_xlfn.XLOOKUP($A795,'Total project cost for DCs'!$A$4:$A$111,'Total project cost for DCs'!AM$4:AM$111,0,0)*_xlfn.XLOOKUP($A795,Drury_beneficiary_allocation!$A$5:$A$104,Drury_beneficiary_allocation!$I$5:$I$104,0,0)</f>
        <v>0</v>
      </c>
      <c r="AD795" s="362">
        <f>_xlfn.XLOOKUP($A795,'Total project cost for DCs'!$A$4:$A$111,'Total project cost for DCs'!AN$4:AN$111,0,0)*_xlfn.XLOOKUP($A795,Drury_beneficiary_allocation!$A$5:$A$104,Drury_beneficiary_allocation!$I$5:$I$104,0,0)</f>
        <v>0</v>
      </c>
      <c r="AE795" s="363">
        <f t="shared" si="114"/>
        <v>0</v>
      </c>
      <c r="AF795" s="349"/>
      <c r="AG795" s="349">
        <f t="shared" si="116"/>
        <v>0</v>
      </c>
      <c r="AH795" s="353">
        <v>0</v>
      </c>
      <c r="AI795" s="354" t="str">
        <f t="shared" si="115"/>
        <v>Arterial</v>
      </c>
      <c r="AJ795" s="349"/>
      <c r="AK795" s="349"/>
      <c r="AL795" s="355">
        <f>_xlfn.XLOOKUP(A795,'P1 Date Adjustment'!B:B,'P1 Date Adjustment'!F:F,"not found",0)</f>
        <v>2033</v>
      </c>
      <c r="AM795" s="349">
        <f t="shared" si="117"/>
        <v>0</v>
      </c>
    </row>
    <row r="796" spans="1:39" x14ac:dyDescent="0.25">
      <c r="A796" s="129">
        <v>68</v>
      </c>
      <c r="B796" s="358" t="s">
        <v>461</v>
      </c>
      <c r="C796" s="358">
        <f>_xlfn.XLOOKUP($A796,'Total project cost for DCs'!A:A,'Total project cost for DCs'!C:C,"Not found",0)</f>
        <v>0</v>
      </c>
      <c r="D796" s="355" t="s">
        <v>155</v>
      </c>
      <c r="E796" s="355" t="s">
        <v>345</v>
      </c>
      <c r="H796" s="355" t="s">
        <v>834</v>
      </c>
      <c r="I796" s="359">
        <f>_xlfn.XLOOKUP($H796,DC_growth_AGS!$A$665:$A$673,DC_growth_AGS!$O$665:$O$673,"Not found",0)</f>
        <v>0.28732391634818177</v>
      </c>
      <c r="J796" s="355">
        <v>2037</v>
      </c>
      <c r="K796" s="362">
        <f>_xlfn.XLOOKUP($A796,'Total project cost for DCs'!$A$4:$A$111,'Total project cost for DCs'!U$4:U$111,0,0)*_xlfn.XLOOKUP($A796,Drury_beneficiary_allocation!$A$5:$A$104,Drury_beneficiary_allocation!$I$5:$I$104,0,0)</f>
        <v>0</v>
      </c>
      <c r="L796" s="362">
        <f>_xlfn.XLOOKUP($A796,'Total project cost for DCs'!$A$4:$A$111,'Total project cost for DCs'!V$4:V$111,0,0)*_xlfn.XLOOKUP($A796,Drury_beneficiary_allocation!$A$5:$A$104,Drury_beneficiary_allocation!$I$5:$I$104,0,0)</f>
        <v>0</v>
      </c>
      <c r="M796" s="362">
        <f>_xlfn.XLOOKUP($A796,'Total project cost for DCs'!$A$4:$A$111,'Total project cost for DCs'!W$4:W$111,0,0)*_xlfn.XLOOKUP($A796,Drury_beneficiary_allocation!$A$5:$A$104,Drury_beneficiary_allocation!$I$5:$I$104,0,0)</f>
        <v>0</v>
      </c>
      <c r="N796" s="362">
        <f>_xlfn.XLOOKUP($A796,'Total project cost for DCs'!$A$4:$A$111,'Total project cost for DCs'!X$4:X$111,0,0)*_xlfn.XLOOKUP($A796,Drury_beneficiary_allocation!$A$5:$A$104,Drury_beneficiary_allocation!$I$5:$I$104,0,0)</f>
        <v>0</v>
      </c>
      <c r="O796" s="362">
        <f>_xlfn.XLOOKUP($A796,'Total project cost for DCs'!$A$4:$A$111,'Total project cost for DCs'!Y$4:Y$111,0,0)*_xlfn.XLOOKUP($A796,Drury_beneficiary_allocation!$A$5:$A$104,Drury_beneficiary_allocation!$I$5:$I$104,0,0)</f>
        <v>0</v>
      </c>
      <c r="P796" s="362">
        <f>_xlfn.XLOOKUP($A796,'Total project cost for DCs'!$A$4:$A$111,'Total project cost for DCs'!Z$4:Z$111,0,0)*_xlfn.XLOOKUP($A796,Drury_beneficiary_allocation!$A$5:$A$104,Drury_beneficiary_allocation!$I$5:$I$104,0,0)</f>
        <v>0</v>
      </c>
      <c r="Q796" s="362">
        <f>_xlfn.XLOOKUP($A796,'Total project cost for DCs'!$A$4:$A$111,'Total project cost for DCs'!AA$4:AA$111,0,0)*_xlfn.XLOOKUP($A796,Drury_beneficiary_allocation!$A$5:$A$104,Drury_beneficiary_allocation!$I$5:$I$104,0,0)</f>
        <v>0</v>
      </c>
      <c r="R796" s="362">
        <f>_xlfn.XLOOKUP($A796,'Total project cost for DCs'!$A$4:$A$111,'Total project cost for DCs'!AB$4:AB$111,0,0)*_xlfn.XLOOKUP($A796,Drury_beneficiary_allocation!$A$5:$A$104,Drury_beneficiary_allocation!$I$5:$I$104,0,0)</f>
        <v>0</v>
      </c>
      <c r="S796" s="362">
        <f>_xlfn.XLOOKUP($A796,'Total project cost for DCs'!$A$4:$A$111,'Total project cost for DCs'!AC$4:AC$111,0,0)*_xlfn.XLOOKUP($A796,Drury_beneficiary_allocation!$A$5:$A$104,Drury_beneficiary_allocation!$I$5:$I$104,0,0)</f>
        <v>0</v>
      </c>
      <c r="T796" s="362">
        <f>_xlfn.XLOOKUP($A796,'Total project cost for DCs'!$A$4:$A$111,'Total project cost for DCs'!AD$4:AD$111,0,0)*_xlfn.XLOOKUP($A796,Drury_beneficiary_allocation!$A$5:$A$104,Drury_beneficiary_allocation!$I$5:$I$104,0,0)</f>
        <v>0</v>
      </c>
      <c r="U796" s="362">
        <f>_xlfn.XLOOKUP($A796,'Total project cost for DCs'!$A$4:$A$111,'Total project cost for DCs'!AE$4:AE$111,0,0)*_xlfn.XLOOKUP($A796,Drury_beneficiary_allocation!$A$5:$A$104,Drury_beneficiary_allocation!$I$5:$I$104,0,0)</f>
        <v>0</v>
      </c>
      <c r="V796" s="362">
        <f>_xlfn.XLOOKUP($A796,'Total project cost for DCs'!$A$4:$A$111,'Total project cost for DCs'!AF$4:AF$111,0,0)*_xlfn.XLOOKUP($A796,Drury_beneficiary_allocation!$A$5:$A$104,Drury_beneficiary_allocation!$I$5:$I$104,0,0)</f>
        <v>0</v>
      </c>
      <c r="W796" s="362">
        <f>_xlfn.XLOOKUP($A796,'Total project cost for DCs'!$A$4:$A$111,'Total project cost for DCs'!AG$4:AG$111,0,0)*_xlfn.XLOOKUP($A796,Drury_beneficiary_allocation!$A$5:$A$104,Drury_beneficiary_allocation!$I$5:$I$104,0,0)</f>
        <v>0</v>
      </c>
      <c r="X796" s="362">
        <f>_xlfn.XLOOKUP($A796,'Total project cost for DCs'!$A$4:$A$111,'Total project cost for DCs'!AH$4:AH$111,0,0)*_xlfn.XLOOKUP($A796,Drury_beneficiary_allocation!$A$5:$A$104,Drury_beneficiary_allocation!$I$5:$I$104,0,0)</f>
        <v>0</v>
      </c>
      <c r="Y796" s="362">
        <f>_xlfn.XLOOKUP($A796,'Total project cost for DCs'!$A$4:$A$111,'Total project cost for DCs'!AI$4:AI$111,0,0)*_xlfn.XLOOKUP($A796,Drury_beneficiary_allocation!$A$5:$A$104,Drury_beneficiary_allocation!$I$5:$I$104,0,0)</f>
        <v>0</v>
      </c>
      <c r="Z796" s="362">
        <f>_xlfn.XLOOKUP($A796,'Total project cost for DCs'!$A$4:$A$111,'Total project cost for DCs'!AJ$4:AJ$111,0,0)*_xlfn.XLOOKUP($A796,Drury_beneficiary_allocation!$A$5:$A$104,Drury_beneficiary_allocation!$I$5:$I$104,0,0)</f>
        <v>0</v>
      </c>
      <c r="AA796" s="362">
        <f>_xlfn.XLOOKUP($A796,'Total project cost for DCs'!$A$4:$A$111,'Total project cost for DCs'!AK$4:AK$111,0,0)*_xlfn.XLOOKUP($A796,Drury_beneficiary_allocation!$A$5:$A$104,Drury_beneficiary_allocation!$I$5:$I$104,0,0)</f>
        <v>0</v>
      </c>
      <c r="AB796" s="362">
        <f>_xlfn.XLOOKUP($A796,'Total project cost for DCs'!$A$4:$A$111,'Total project cost for DCs'!AL$4:AL$111,0,0)*_xlfn.XLOOKUP($A796,Drury_beneficiary_allocation!$A$5:$A$104,Drury_beneficiary_allocation!$I$5:$I$104,0,0)</f>
        <v>0</v>
      </c>
      <c r="AC796" s="362">
        <f>_xlfn.XLOOKUP($A796,'Total project cost for DCs'!$A$4:$A$111,'Total project cost for DCs'!AM$4:AM$111,0,0)*_xlfn.XLOOKUP($A796,Drury_beneficiary_allocation!$A$5:$A$104,Drury_beneficiary_allocation!$I$5:$I$104,0,0)</f>
        <v>0</v>
      </c>
      <c r="AD796" s="362">
        <f>_xlfn.XLOOKUP($A796,'Total project cost for DCs'!$A$4:$A$111,'Total project cost for DCs'!AN$4:AN$111,0,0)*_xlfn.XLOOKUP($A796,Drury_beneficiary_allocation!$A$5:$A$104,Drury_beneficiary_allocation!$I$5:$I$104,0,0)</f>
        <v>0</v>
      </c>
      <c r="AE796" s="363">
        <f t="shared" si="114"/>
        <v>0</v>
      </c>
      <c r="AF796" s="349"/>
      <c r="AG796" s="349">
        <f t="shared" si="116"/>
        <v>0</v>
      </c>
      <c r="AH796" s="353">
        <v>0</v>
      </c>
      <c r="AI796" s="354" t="str">
        <f t="shared" si="115"/>
        <v>Arterial</v>
      </c>
      <c r="AJ796" s="349"/>
      <c r="AK796" s="349"/>
      <c r="AL796" s="355">
        <f>_xlfn.XLOOKUP(A796,'P1 Date Adjustment'!B:B,'P1 Date Adjustment'!F:F,"not found",0)</f>
        <v>2037</v>
      </c>
      <c r="AM796" s="349">
        <f t="shared" si="117"/>
        <v>0</v>
      </c>
    </row>
    <row r="797" spans="1:39" ht="30" x14ac:dyDescent="0.25">
      <c r="A797" s="129">
        <v>69</v>
      </c>
      <c r="B797" s="358" t="s">
        <v>462</v>
      </c>
      <c r="C797" s="358" t="str">
        <f>_xlfn.XLOOKUP($A797,'Total project cost for DCs'!A:A,'Total project cost for DCs'!C:C,"Not found",0)</f>
        <v>New cycle bridge 5m wide, 90m long, approach lengths 200m total for both sides. No property required</v>
      </c>
      <c r="D797" s="355" t="s">
        <v>155</v>
      </c>
      <c r="E797" s="355" t="s">
        <v>223</v>
      </c>
      <c r="H797" s="355" t="s">
        <v>834</v>
      </c>
      <c r="I797" s="359">
        <f>_xlfn.XLOOKUP($H797,DC_growth_AGS!$A$665:$A$673,DC_growth_AGS!$O$665:$O$673,"Not found",0)</f>
        <v>0.28732391634818177</v>
      </c>
      <c r="J797" s="355">
        <v>2035</v>
      </c>
      <c r="K797" s="362">
        <f>_xlfn.XLOOKUP($A797,'Total project cost for DCs'!$A$4:$A$111,'Total project cost for DCs'!U$4:U$111,0,0)*_xlfn.XLOOKUP($A797,Drury_beneficiary_allocation!$A$5:$A$104,Drury_beneficiary_allocation!$I$5:$I$104,0,0)</f>
        <v>0</v>
      </c>
      <c r="L797" s="362">
        <f>_xlfn.XLOOKUP($A797,'Total project cost for DCs'!$A$4:$A$111,'Total project cost for DCs'!V$4:V$111,0,0)*_xlfn.XLOOKUP($A797,Drury_beneficiary_allocation!$A$5:$A$104,Drury_beneficiary_allocation!$I$5:$I$104,0,0)</f>
        <v>0</v>
      </c>
      <c r="M797" s="362">
        <f>_xlfn.XLOOKUP($A797,'Total project cost for DCs'!$A$4:$A$111,'Total project cost for DCs'!W$4:W$111,0,0)*_xlfn.XLOOKUP($A797,Drury_beneficiary_allocation!$A$5:$A$104,Drury_beneficiary_allocation!$I$5:$I$104,0,0)</f>
        <v>0</v>
      </c>
      <c r="N797" s="362">
        <f>_xlfn.XLOOKUP($A797,'Total project cost for DCs'!$A$4:$A$111,'Total project cost for DCs'!X$4:X$111,0,0)*_xlfn.XLOOKUP($A797,Drury_beneficiary_allocation!$A$5:$A$104,Drury_beneficiary_allocation!$I$5:$I$104,0,0)</f>
        <v>0</v>
      </c>
      <c r="O797" s="362">
        <f>_xlfn.XLOOKUP($A797,'Total project cost for DCs'!$A$4:$A$111,'Total project cost for DCs'!Y$4:Y$111,0,0)*_xlfn.XLOOKUP($A797,Drury_beneficiary_allocation!$A$5:$A$104,Drury_beneficiary_allocation!$I$5:$I$104,0,0)</f>
        <v>0</v>
      </c>
      <c r="P797" s="362">
        <f>_xlfn.XLOOKUP($A797,'Total project cost for DCs'!$A$4:$A$111,'Total project cost for DCs'!Z$4:Z$111,0,0)*_xlfn.XLOOKUP($A797,Drury_beneficiary_allocation!$A$5:$A$104,Drury_beneficiary_allocation!$I$5:$I$104,0,0)</f>
        <v>0</v>
      </c>
      <c r="Q797" s="362">
        <f>_xlfn.XLOOKUP($A797,'Total project cost for DCs'!$A$4:$A$111,'Total project cost for DCs'!AA$4:AA$111,0,0)*_xlfn.XLOOKUP($A797,Drury_beneficiary_allocation!$A$5:$A$104,Drury_beneficiary_allocation!$I$5:$I$104,0,0)</f>
        <v>0</v>
      </c>
      <c r="R797" s="362">
        <f>_xlfn.XLOOKUP($A797,'Total project cost for DCs'!$A$4:$A$111,'Total project cost for DCs'!AB$4:AB$111,0,0)*_xlfn.XLOOKUP($A797,Drury_beneficiary_allocation!$A$5:$A$104,Drury_beneficiary_allocation!$I$5:$I$104,0,0)</f>
        <v>0</v>
      </c>
      <c r="S797" s="362">
        <f>_xlfn.XLOOKUP($A797,'Total project cost for DCs'!$A$4:$A$111,'Total project cost for DCs'!AC$4:AC$111,0,0)*_xlfn.XLOOKUP($A797,Drury_beneficiary_allocation!$A$5:$A$104,Drury_beneficiary_allocation!$I$5:$I$104,0,0)</f>
        <v>0</v>
      </c>
      <c r="T797" s="362">
        <f>_xlfn.XLOOKUP($A797,'Total project cost for DCs'!$A$4:$A$111,'Total project cost for DCs'!AD$4:AD$111,0,0)*_xlfn.XLOOKUP($A797,Drury_beneficiary_allocation!$A$5:$A$104,Drury_beneficiary_allocation!$I$5:$I$104,0,0)</f>
        <v>0</v>
      </c>
      <c r="U797" s="362">
        <f>_xlfn.XLOOKUP($A797,'Total project cost for DCs'!$A$4:$A$111,'Total project cost for DCs'!AE$4:AE$111,0,0)*_xlfn.XLOOKUP($A797,Drury_beneficiary_allocation!$A$5:$A$104,Drury_beneficiary_allocation!$I$5:$I$104,0,0)</f>
        <v>0</v>
      </c>
      <c r="V797" s="362">
        <f>_xlfn.XLOOKUP($A797,'Total project cost for DCs'!$A$4:$A$111,'Total project cost for DCs'!AF$4:AF$111,0,0)*_xlfn.XLOOKUP($A797,Drury_beneficiary_allocation!$A$5:$A$104,Drury_beneficiary_allocation!$I$5:$I$104,0,0)</f>
        <v>0</v>
      </c>
      <c r="W797" s="362">
        <f>_xlfn.XLOOKUP($A797,'Total project cost for DCs'!$A$4:$A$111,'Total project cost for DCs'!AG$4:AG$111,0,0)*_xlfn.XLOOKUP($A797,Drury_beneficiary_allocation!$A$5:$A$104,Drury_beneficiary_allocation!$I$5:$I$104,0,0)</f>
        <v>0</v>
      </c>
      <c r="X797" s="362">
        <f>_xlfn.XLOOKUP($A797,'Total project cost for DCs'!$A$4:$A$111,'Total project cost for DCs'!AH$4:AH$111,0,0)*_xlfn.XLOOKUP($A797,Drury_beneficiary_allocation!$A$5:$A$104,Drury_beneficiary_allocation!$I$5:$I$104,0,0)</f>
        <v>0</v>
      </c>
      <c r="Y797" s="362">
        <f>_xlfn.XLOOKUP($A797,'Total project cost for DCs'!$A$4:$A$111,'Total project cost for DCs'!AI$4:AI$111,0,0)*_xlfn.XLOOKUP($A797,Drury_beneficiary_allocation!$A$5:$A$104,Drury_beneficiary_allocation!$I$5:$I$104,0,0)</f>
        <v>0</v>
      </c>
      <c r="Z797" s="362">
        <f>_xlfn.XLOOKUP($A797,'Total project cost for DCs'!$A$4:$A$111,'Total project cost for DCs'!AJ$4:AJ$111,0,0)*_xlfn.XLOOKUP($A797,Drury_beneficiary_allocation!$A$5:$A$104,Drury_beneficiary_allocation!$I$5:$I$104,0,0)</f>
        <v>0</v>
      </c>
      <c r="AA797" s="362">
        <f>_xlfn.XLOOKUP($A797,'Total project cost for DCs'!$A$4:$A$111,'Total project cost for DCs'!AK$4:AK$111,0,0)*_xlfn.XLOOKUP($A797,Drury_beneficiary_allocation!$A$5:$A$104,Drury_beneficiary_allocation!$I$5:$I$104,0,0)</f>
        <v>0</v>
      </c>
      <c r="AB797" s="362">
        <f>_xlfn.XLOOKUP($A797,'Total project cost for DCs'!$A$4:$A$111,'Total project cost for DCs'!AL$4:AL$111,0,0)*_xlfn.XLOOKUP($A797,Drury_beneficiary_allocation!$A$5:$A$104,Drury_beneficiary_allocation!$I$5:$I$104,0,0)</f>
        <v>0</v>
      </c>
      <c r="AC797" s="362">
        <f>_xlfn.XLOOKUP($A797,'Total project cost for DCs'!$A$4:$A$111,'Total project cost for DCs'!AM$4:AM$111,0,0)*_xlfn.XLOOKUP($A797,Drury_beneficiary_allocation!$A$5:$A$104,Drury_beneficiary_allocation!$I$5:$I$104,0,0)</f>
        <v>0</v>
      </c>
      <c r="AD797" s="362">
        <f>_xlfn.XLOOKUP($A797,'Total project cost for DCs'!$A$4:$A$111,'Total project cost for DCs'!AN$4:AN$111,0,0)*_xlfn.XLOOKUP($A797,Drury_beneficiary_allocation!$A$5:$A$104,Drury_beneficiary_allocation!$I$5:$I$104,0,0)</f>
        <v>0</v>
      </c>
      <c r="AE797" s="363">
        <f t="shared" si="114"/>
        <v>0</v>
      </c>
      <c r="AF797" s="349"/>
      <c r="AG797" s="349">
        <f t="shared" si="116"/>
        <v>0</v>
      </c>
      <c r="AH797" s="353">
        <v>0</v>
      </c>
      <c r="AI797" s="354" t="str">
        <f t="shared" si="115"/>
        <v>Collector</v>
      </c>
      <c r="AJ797" s="349"/>
      <c r="AK797" s="349"/>
      <c r="AL797" s="355">
        <f>_xlfn.XLOOKUP(A797,'P1 Date Adjustment'!B:B,'P1 Date Adjustment'!F:F,"not found",0)</f>
        <v>2035</v>
      </c>
      <c r="AM797" s="349">
        <f t="shared" si="117"/>
        <v>0</v>
      </c>
    </row>
    <row r="798" spans="1:39" ht="30" x14ac:dyDescent="0.25">
      <c r="A798" s="129">
        <v>70</v>
      </c>
      <c r="B798" s="358" t="s">
        <v>464</v>
      </c>
      <c r="C798" s="358" t="str">
        <f>_xlfn.XLOOKUP($A798,'Total project cost for DCs'!A:A,'Total project cost for DCs'!C:C,"Not found",0)</f>
        <v>New cycle bridge 5m wide, 80m long, approach lengths 270m total for both sides. No property required</v>
      </c>
      <c r="D798" s="355" t="s">
        <v>155</v>
      </c>
      <c r="E798" s="355" t="s">
        <v>345</v>
      </c>
      <c r="H798" s="355" t="s">
        <v>834</v>
      </c>
      <c r="I798" s="359">
        <f>_xlfn.XLOOKUP($H798,DC_growth_AGS!$A$665:$A$673,DC_growth_AGS!$O$665:$O$673,"Not found",0)</f>
        <v>0.28732391634818177</v>
      </c>
      <c r="J798" s="355">
        <v>2031</v>
      </c>
      <c r="K798" s="362">
        <f>_xlfn.XLOOKUP($A798,'Total project cost for DCs'!$A$4:$A$111,'Total project cost for DCs'!U$4:U$111,0,0)*_xlfn.XLOOKUP($A798,Drury_beneficiary_allocation!$A$5:$A$104,Drury_beneficiary_allocation!$I$5:$I$104,0,0)</f>
        <v>0</v>
      </c>
      <c r="L798" s="362">
        <f>_xlfn.XLOOKUP($A798,'Total project cost for DCs'!$A$4:$A$111,'Total project cost for DCs'!V$4:V$111,0,0)*_xlfn.XLOOKUP($A798,Drury_beneficiary_allocation!$A$5:$A$104,Drury_beneficiary_allocation!$I$5:$I$104,0,0)</f>
        <v>0</v>
      </c>
      <c r="M798" s="362">
        <f>_xlfn.XLOOKUP($A798,'Total project cost for DCs'!$A$4:$A$111,'Total project cost for DCs'!W$4:W$111,0,0)*_xlfn.XLOOKUP($A798,Drury_beneficiary_allocation!$A$5:$A$104,Drury_beneficiary_allocation!$I$5:$I$104,0,0)</f>
        <v>0</v>
      </c>
      <c r="N798" s="362">
        <f>_xlfn.XLOOKUP($A798,'Total project cost for DCs'!$A$4:$A$111,'Total project cost for DCs'!X$4:X$111,0,0)*_xlfn.XLOOKUP($A798,Drury_beneficiary_allocation!$A$5:$A$104,Drury_beneficiary_allocation!$I$5:$I$104,0,0)</f>
        <v>0</v>
      </c>
      <c r="O798" s="362">
        <f>_xlfn.XLOOKUP($A798,'Total project cost for DCs'!$A$4:$A$111,'Total project cost for DCs'!Y$4:Y$111,0,0)*_xlfn.XLOOKUP($A798,Drury_beneficiary_allocation!$A$5:$A$104,Drury_beneficiary_allocation!$I$5:$I$104,0,0)</f>
        <v>0</v>
      </c>
      <c r="P798" s="362">
        <f>_xlfn.XLOOKUP($A798,'Total project cost for DCs'!$A$4:$A$111,'Total project cost for DCs'!Z$4:Z$111,0,0)*_xlfn.XLOOKUP($A798,Drury_beneficiary_allocation!$A$5:$A$104,Drury_beneficiary_allocation!$I$5:$I$104,0,0)</f>
        <v>0</v>
      </c>
      <c r="Q798" s="362">
        <f>_xlfn.XLOOKUP($A798,'Total project cost for DCs'!$A$4:$A$111,'Total project cost for DCs'!AA$4:AA$111,0,0)*_xlfn.XLOOKUP($A798,Drury_beneficiary_allocation!$A$5:$A$104,Drury_beneficiary_allocation!$I$5:$I$104,0,0)</f>
        <v>0</v>
      </c>
      <c r="R798" s="362">
        <f>_xlfn.XLOOKUP($A798,'Total project cost for DCs'!$A$4:$A$111,'Total project cost for DCs'!AB$4:AB$111,0,0)*_xlfn.XLOOKUP($A798,Drury_beneficiary_allocation!$A$5:$A$104,Drury_beneficiary_allocation!$I$5:$I$104,0,0)</f>
        <v>0</v>
      </c>
      <c r="S798" s="362">
        <f>_xlfn.XLOOKUP($A798,'Total project cost for DCs'!$A$4:$A$111,'Total project cost for DCs'!AC$4:AC$111,0,0)*_xlfn.XLOOKUP($A798,Drury_beneficiary_allocation!$A$5:$A$104,Drury_beneficiary_allocation!$I$5:$I$104,0,0)</f>
        <v>0</v>
      </c>
      <c r="T798" s="362">
        <f>_xlfn.XLOOKUP($A798,'Total project cost for DCs'!$A$4:$A$111,'Total project cost for DCs'!AD$4:AD$111,0,0)*_xlfn.XLOOKUP($A798,Drury_beneficiary_allocation!$A$5:$A$104,Drury_beneficiary_allocation!$I$5:$I$104,0,0)</f>
        <v>0</v>
      </c>
      <c r="U798" s="362">
        <f>_xlfn.XLOOKUP($A798,'Total project cost for DCs'!$A$4:$A$111,'Total project cost for DCs'!AE$4:AE$111,0,0)*_xlfn.XLOOKUP($A798,Drury_beneficiary_allocation!$A$5:$A$104,Drury_beneficiary_allocation!$I$5:$I$104,0,0)</f>
        <v>0</v>
      </c>
      <c r="V798" s="362">
        <f>_xlfn.XLOOKUP($A798,'Total project cost for DCs'!$A$4:$A$111,'Total project cost for DCs'!AF$4:AF$111,0,0)*_xlfn.XLOOKUP($A798,Drury_beneficiary_allocation!$A$5:$A$104,Drury_beneficiary_allocation!$I$5:$I$104,0,0)</f>
        <v>0</v>
      </c>
      <c r="W798" s="362">
        <f>_xlfn.XLOOKUP($A798,'Total project cost for DCs'!$A$4:$A$111,'Total project cost for DCs'!AG$4:AG$111,0,0)*_xlfn.XLOOKUP($A798,Drury_beneficiary_allocation!$A$5:$A$104,Drury_beneficiary_allocation!$I$5:$I$104,0,0)</f>
        <v>0</v>
      </c>
      <c r="X798" s="362">
        <f>_xlfn.XLOOKUP($A798,'Total project cost for DCs'!$A$4:$A$111,'Total project cost for DCs'!AH$4:AH$111,0,0)*_xlfn.XLOOKUP($A798,Drury_beneficiary_allocation!$A$5:$A$104,Drury_beneficiary_allocation!$I$5:$I$104,0,0)</f>
        <v>0</v>
      </c>
      <c r="Y798" s="362">
        <f>_xlfn.XLOOKUP($A798,'Total project cost for DCs'!$A$4:$A$111,'Total project cost for DCs'!AI$4:AI$111,0,0)*_xlfn.XLOOKUP($A798,Drury_beneficiary_allocation!$A$5:$A$104,Drury_beneficiary_allocation!$I$5:$I$104,0,0)</f>
        <v>0</v>
      </c>
      <c r="Z798" s="362">
        <f>_xlfn.XLOOKUP($A798,'Total project cost for DCs'!$A$4:$A$111,'Total project cost for DCs'!AJ$4:AJ$111,0,0)*_xlfn.XLOOKUP($A798,Drury_beneficiary_allocation!$A$5:$A$104,Drury_beneficiary_allocation!$I$5:$I$104,0,0)</f>
        <v>0</v>
      </c>
      <c r="AA798" s="362">
        <f>_xlfn.XLOOKUP($A798,'Total project cost for DCs'!$A$4:$A$111,'Total project cost for DCs'!AK$4:AK$111,0,0)*_xlfn.XLOOKUP($A798,Drury_beneficiary_allocation!$A$5:$A$104,Drury_beneficiary_allocation!$I$5:$I$104,0,0)</f>
        <v>0</v>
      </c>
      <c r="AB798" s="362">
        <f>_xlfn.XLOOKUP($A798,'Total project cost for DCs'!$A$4:$A$111,'Total project cost for DCs'!AL$4:AL$111,0,0)*_xlfn.XLOOKUP($A798,Drury_beneficiary_allocation!$A$5:$A$104,Drury_beneficiary_allocation!$I$5:$I$104,0,0)</f>
        <v>0</v>
      </c>
      <c r="AC798" s="362">
        <f>_xlfn.XLOOKUP($A798,'Total project cost for DCs'!$A$4:$A$111,'Total project cost for DCs'!AM$4:AM$111,0,0)*_xlfn.XLOOKUP($A798,Drury_beneficiary_allocation!$A$5:$A$104,Drury_beneficiary_allocation!$I$5:$I$104,0,0)</f>
        <v>0</v>
      </c>
      <c r="AD798" s="362">
        <f>_xlfn.XLOOKUP($A798,'Total project cost for DCs'!$A$4:$A$111,'Total project cost for DCs'!AN$4:AN$111,0,0)*_xlfn.XLOOKUP($A798,Drury_beneficiary_allocation!$A$5:$A$104,Drury_beneficiary_allocation!$I$5:$I$104,0,0)</f>
        <v>0</v>
      </c>
      <c r="AE798" s="363">
        <f t="shared" si="114"/>
        <v>0</v>
      </c>
      <c r="AF798" s="349"/>
      <c r="AG798" s="349">
        <f t="shared" si="116"/>
        <v>0</v>
      </c>
      <c r="AH798" s="353">
        <v>0</v>
      </c>
      <c r="AI798" s="354" t="str">
        <f t="shared" si="115"/>
        <v>Arterial</v>
      </c>
      <c r="AJ798" s="349"/>
      <c r="AK798" s="349"/>
      <c r="AL798" s="355">
        <f>_xlfn.XLOOKUP(A798,'P1 Date Adjustment'!B:B,'P1 Date Adjustment'!F:F,"not found",0)</f>
        <v>2031</v>
      </c>
      <c r="AM798" s="349">
        <f t="shared" si="117"/>
        <v>0</v>
      </c>
    </row>
    <row r="799" spans="1:39" ht="30" x14ac:dyDescent="0.25">
      <c r="A799" s="129" t="s">
        <v>154</v>
      </c>
      <c r="B799" s="358" t="s">
        <v>141</v>
      </c>
      <c r="C799" s="358" t="str">
        <f>_xlfn.XLOOKUP($A799,'Total project cost for DCs'!A:A,'Total project cost for DCs'!C:C,"Not found",0)</f>
        <v>4-lane urban- existing road layout with active modes on both sides + intersection improvements (TDM)</v>
      </c>
      <c r="D799" s="355" t="s">
        <v>155</v>
      </c>
      <c r="E799" s="355" t="s">
        <v>157</v>
      </c>
      <c r="F799" s="355" t="s">
        <v>826</v>
      </c>
      <c r="H799" s="355" t="s">
        <v>834</v>
      </c>
      <c r="I799" s="359">
        <f>_xlfn.XLOOKUP($H799,DC_growth_AGS!$A$665:$A$673,DC_growth_AGS!$O$665:$O$673,"Not found",0)</f>
        <v>0.28732391634818177</v>
      </c>
      <c r="J799" s="355">
        <v>2031</v>
      </c>
      <c r="K799" s="362">
        <f>IF($AI799="Arterial",-K746*$AJ$2,0)</f>
        <v>0</v>
      </c>
      <c r="L799" s="362">
        <f t="shared" ref="L799:AD799" si="118">IF($AI799="Arterial",-L746*$AJ$2,0)</f>
        <v>0</v>
      </c>
      <c r="M799" s="362">
        <f t="shared" si="118"/>
        <v>0</v>
      </c>
      <c r="N799" s="362">
        <f t="shared" si="118"/>
        <v>0</v>
      </c>
      <c r="O799" s="362">
        <f t="shared" si="118"/>
        <v>0</v>
      </c>
      <c r="P799" s="362">
        <f t="shared" si="118"/>
        <v>0</v>
      </c>
      <c r="Q799" s="362">
        <f t="shared" si="118"/>
        <v>0</v>
      </c>
      <c r="R799" s="362">
        <f t="shared" si="118"/>
        <v>0</v>
      </c>
      <c r="S799" s="362">
        <f t="shared" si="118"/>
        <v>0</v>
      </c>
      <c r="T799" s="362">
        <f t="shared" si="118"/>
        <v>0</v>
      </c>
      <c r="U799" s="362">
        <f t="shared" si="118"/>
        <v>0</v>
      </c>
      <c r="V799" s="362">
        <f t="shared" si="118"/>
        <v>0</v>
      </c>
      <c r="W799" s="362">
        <f t="shared" si="118"/>
        <v>0</v>
      </c>
      <c r="X799" s="362">
        <f t="shared" si="118"/>
        <v>0</v>
      </c>
      <c r="Y799" s="362">
        <f t="shared" si="118"/>
        <v>0</v>
      </c>
      <c r="Z799" s="362">
        <f t="shared" si="118"/>
        <v>0</v>
      </c>
      <c r="AA799" s="362">
        <f t="shared" si="118"/>
        <v>0</v>
      </c>
      <c r="AB799" s="362">
        <f t="shared" si="118"/>
        <v>0</v>
      </c>
      <c r="AC799" s="362">
        <f t="shared" si="118"/>
        <v>0</v>
      </c>
      <c r="AD799" s="362">
        <f t="shared" si="118"/>
        <v>0</v>
      </c>
      <c r="AE799" s="363">
        <f t="shared" si="114"/>
        <v>0</v>
      </c>
      <c r="AF799" s="349"/>
      <c r="AG799" s="349">
        <f t="shared" si="116"/>
        <v>0</v>
      </c>
      <c r="AH799" s="353">
        <v>0</v>
      </c>
      <c r="AI799" s="354" t="str">
        <f t="shared" si="115"/>
        <v>Arterial</v>
      </c>
      <c r="AJ799" s="349"/>
      <c r="AK799" s="349"/>
      <c r="AL799" s="355">
        <f>_xlfn.XLOOKUP(A799,'P1 Date Adjustment'!B:B,'P1 Date Adjustment'!F:F,"not found",0)</f>
        <v>2031</v>
      </c>
      <c r="AM799" s="349">
        <f t="shared" si="117"/>
        <v>0</v>
      </c>
    </row>
    <row r="800" spans="1:39" ht="30" x14ac:dyDescent="0.25">
      <c r="A800" s="129" t="s">
        <v>163</v>
      </c>
      <c r="B800" s="358" t="s">
        <v>164</v>
      </c>
      <c r="C800" s="358" t="str">
        <f>_xlfn.XLOOKUP($A800,'Total project cost for DCs'!A:A,'Total project cost for DCs'!C:C,"Not found",0)</f>
        <v>2-lane urban- existing road layout with active modes on both sides + intersection improvements (TDM)</v>
      </c>
      <c r="D800" s="355" t="s">
        <v>155</v>
      </c>
      <c r="E800" s="355" t="s">
        <v>145</v>
      </c>
      <c r="F800" s="355" t="s">
        <v>826</v>
      </c>
      <c r="H800" s="355" t="s">
        <v>834</v>
      </c>
      <c r="I800" s="359">
        <f>_xlfn.XLOOKUP($H800,DC_growth_AGS!$A$665:$A$673,DC_growth_AGS!$O$665:$O$673,"Not found",0)</f>
        <v>0.28732391634818177</v>
      </c>
      <c r="J800" s="355">
        <v>2030</v>
      </c>
      <c r="K800" s="362">
        <f t="shared" ref="K800:AD812" si="119">IF($AI800="Arterial",-K747*$AJ$2,0)</f>
        <v>0</v>
      </c>
      <c r="L800" s="362">
        <f t="shared" si="119"/>
        <v>0</v>
      </c>
      <c r="M800" s="362">
        <f t="shared" si="119"/>
        <v>0</v>
      </c>
      <c r="N800" s="362">
        <f t="shared" si="119"/>
        <v>0</v>
      </c>
      <c r="O800" s="362">
        <f t="shared" si="119"/>
        <v>0</v>
      </c>
      <c r="P800" s="362">
        <f t="shared" si="119"/>
        <v>0</v>
      </c>
      <c r="Q800" s="362">
        <f t="shared" si="119"/>
        <v>0</v>
      </c>
      <c r="R800" s="362">
        <f t="shared" si="119"/>
        <v>0</v>
      </c>
      <c r="S800" s="362">
        <f t="shared" si="119"/>
        <v>0</v>
      </c>
      <c r="T800" s="362">
        <f t="shared" si="119"/>
        <v>0</v>
      </c>
      <c r="U800" s="362">
        <f t="shared" si="119"/>
        <v>0</v>
      </c>
      <c r="V800" s="362">
        <f t="shared" si="119"/>
        <v>0</v>
      </c>
      <c r="W800" s="362">
        <f t="shared" si="119"/>
        <v>0</v>
      </c>
      <c r="X800" s="362">
        <f t="shared" si="119"/>
        <v>0</v>
      </c>
      <c r="Y800" s="362">
        <f t="shared" si="119"/>
        <v>0</v>
      </c>
      <c r="Z800" s="362">
        <f t="shared" si="119"/>
        <v>0</v>
      </c>
      <c r="AA800" s="362">
        <f t="shared" si="119"/>
        <v>0</v>
      </c>
      <c r="AB800" s="362">
        <f t="shared" si="119"/>
        <v>0</v>
      </c>
      <c r="AC800" s="362">
        <f t="shared" si="119"/>
        <v>0</v>
      </c>
      <c r="AD800" s="362">
        <f t="shared" si="119"/>
        <v>0</v>
      </c>
      <c r="AE800" s="363">
        <f t="shared" si="114"/>
        <v>0</v>
      </c>
      <c r="AF800" s="349"/>
      <c r="AG800" s="349">
        <f t="shared" si="116"/>
        <v>0</v>
      </c>
      <c r="AH800" s="353">
        <v>0</v>
      </c>
      <c r="AI800" s="354" t="str">
        <f t="shared" si="115"/>
        <v>Arterial</v>
      </c>
      <c r="AJ800" s="349"/>
      <c r="AK800" s="349"/>
      <c r="AL800" s="355">
        <f>_xlfn.XLOOKUP(A800,'P1 Date Adjustment'!B:B,'P1 Date Adjustment'!F:F,"not found",0)</f>
        <v>2030</v>
      </c>
      <c r="AM800" s="349">
        <f t="shared" si="117"/>
        <v>0</v>
      </c>
    </row>
    <row r="801" spans="1:39" ht="30" x14ac:dyDescent="0.25">
      <c r="A801" s="129" t="s">
        <v>188</v>
      </c>
      <c r="B801" s="358" t="s">
        <v>185</v>
      </c>
      <c r="C801" s="358" t="str">
        <f>_xlfn.XLOOKUP($A801,'Total project cost for DCs'!A:A,'Total project cost for DCs'!C:C,"Not found",0)</f>
        <v>Expand to 24m cross section</v>
      </c>
      <c r="D801" s="355" t="s">
        <v>155</v>
      </c>
      <c r="E801" s="355" t="s">
        <v>190</v>
      </c>
      <c r="F801" s="355" t="s">
        <v>826</v>
      </c>
      <c r="H801" s="355" t="s">
        <v>834</v>
      </c>
      <c r="I801" s="359">
        <f>_xlfn.XLOOKUP($H801,DC_growth_AGS!$A$665:$A$673,DC_growth_AGS!$O$665:$O$673,"Not found",0)</f>
        <v>0.28732391634818177</v>
      </c>
      <c r="J801" s="355">
        <v>2029</v>
      </c>
      <c r="K801" s="362">
        <f t="shared" si="119"/>
        <v>0</v>
      </c>
      <c r="L801" s="362">
        <f t="shared" si="119"/>
        <v>0</v>
      </c>
      <c r="M801" s="362">
        <f t="shared" si="119"/>
        <v>0</v>
      </c>
      <c r="N801" s="362">
        <f t="shared" si="119"/>
        <v>0</v>
      </c>
      <c r="O801" s="362">
        <f t="shared" si="119"/>
        <v>0</v>
      </c>
      <c r="P801" s="362">
        <f t="shared" si="119"/>
        <v>0</v>
      </c>
      <c r="Q801" s="362">
        <f t="shared" si="119"/>
        <v>0</v>
      </c>
      <c r="R801" s="362">
        <f t="shared" si="119"/>
        <v>0</v>
      </c>
      <c r="S801" s="362">
        <f t="shared" si="119"/>
        <v>0</v>
      </c>
      <c r="T801" s="362">
        <f t="shared" si="119"/>
        <v>0</v>
      </c>
      <c r="U801" s="362">
        <f t="shared" si="119"/>
        <v>0</v>
      </c>
      <c r="V801" s="362">
        <f t="shared" si="119"/>
        <v>0</v>
      </c>
      <c r="W801" s="362">
        <f t="shared" si="119"/>
        <v>0</v>
      </c>
      <c r="X801" s="362">
        <f t="shared" si="119"/>
        <v>0</v>
      </c>
      <c r="Y801" s="362">
        <f t="shared" si="119"/>
        <v>0</v>
      </c>
      <c r="Z801" s="362">
        <f t="shared" si="119"/>
        <v>0</v>
      </c>
      <c r="AA801" s="362">
        <f t="shared" si="119"/>
        <v>0</v>
      </c>
      <c r="AB801" s="362">
        <f t="shared" si="119"/>
        <v>0</v>
      </c>
      <c r="AC801" s="362">
        <f t="shared" si="119"/>
        <v>0</v>
      </c>
      <c r="AD801" s="362">
        <f t="shared" si="119"/>
        <v>0</v>
      </c>
      <c r="AE801" s="363">
        <f t="shared" si="114"/>
        <v>0</v>
      </c>
      <c r="AF801" s="349"/>
      <c r="AG801" s="349">
        <f t="shared" si="116"/>
        <v>0</v>
      </c>
      <c r="AH801" s="353">
        <v>0</v>
      </c>
      <c r="AI801" s="354" t="str">
        <f t="shared" si="115"/>
        <v>Arterial</v>
      </c>
      <c r="AJ801" s="349"/>
      <c r="AK801" s="349"/>
      <c r="AL801" s="355">
        <f>_xlfn.XLOOKUP(A801,'P1 Date Adjustment'!B:B,'P1 Date Adjustment'!F:F,"not found",0)</f>
        <v>2029</v>
      </c>
      <c r="AM801" s="349">
        <f t="shared" si="117"/>
        <v>0</v>
      </c>
    </row>
    <row r="802" spans="1:39" ht="30" x14ac:dyDescent="0.25">
      <c r="A802" s="129">
        <v>7</v>
      </c>
      <c r="B802" s="358" t="s">
        <v>197</v>
      </c>
      <c r="C802" s="358" t="str">
        <f>_xlfn.XLOOKUP($A802,'Total project cost for DCs'!A:A,'Total project cost for DCs'!C:C,"Not found",0)</f>
        <v>2-lane urban - upgrade existing road layout with active modes on both sides</v>
      </c>
      <c r="D802" s="355" t="s">
        <v>155</v>
      </c>
      <c r="E802" s="355" t="s">
        <v>199</v>
      </c>
      <c r="F802" s="355" t="s">
        <v>826</v>
      </c>
      <c r="H802" s="355" t="s">
        <v>834</v>
      </c>
      <c r="I802" s="359">
        <f>_xlfn.XLOOKUP($H802,DC_growth_AGS!$A$665:$A$673,DC_growth_AGS!$O$665:$O$673,"Not found",0)</f>
        <v>0.28732391634818177</v>
      </c>
      <c r="J802" s="355">
        <v>2033</v>
      </c>
      <c r="K802" s="362">
        <f t="shared" si="119"/>
        <v>0</v>
      </c>
      <c r="L802" s="362">
        <f t="shared" si="119"/>
        <v>0</v>
      </c>
      <c r="M802" s="362">
        <f t="shared" si="119"/>
        <v>0</v>
      </c>
      <c r="N802" s="362">
        <f t="shared" si="119"/>
        <v>0</v>
      </c>
      <c r="O802" s="362">
        <f t="shared" si="119"/>
        <v>0</v>
      </c>
      <c r="P802" s="362">
        <f t="shared" si="119"/>
        <v>0</v>
      </c>
      <c r="Q802" s="362">
        <f t="shared" si="119"/>
        <v>0</v>
      </c>
      <c r="R802" s="362">
        <f t="shared" si="119"/>
        <v>0</v>
      </c>
      <c r="S802" s="362">
        <f t="shared" si="119"/>
        <v>0</v>
      </c>
      <c r="T802" s="362">
        <f t="shared" si="119"/>
        <v>0</v>
      </c>
      <c r="U802" s="362">
        <f t="shared" si="119"/>
        <v>0</v>
      </c>
      <c r="V802" s="362">
        <f t="shared" si="119"/>
        <v>0</v>
      </c>
      <c r="W802" s="362">
        <f t="shared" si="119"/>
        <v>0</v>
      </c>
      <c r="X802" s="362">
        <f t="shared" si="119"/>
        <v>0</v>
      </c>
      <c r="Y802" s="362">
        <f t="shared" si="119"/>
        <v>0</v>
      </c>
      <c r="Z802" s="362">
        <f t="shared" si="119"/>
        <v>0</v>
      </c>
      <c r="AA802" s="362">
        <f t="shared" si="119"/>
        <v>0</v>
      </c>
      <c r="AB802" s="362">
        <f t="shared" si="119"/>
        <v>0</v>
      </c>
      <c r="AC802" s="362">
        <f t="shared" si="119"/>
        <v>0</v>
      </c>
      <c r="AD802" s="362">
        <f t="shared" si="119"/>
        <v>0</v>
      </c>
      <c r="AE802" s="363">
        <f t="shared" si="114"/>
        <v>0</v>
      </c>
      <c r="AF802" s="349"/>
      <c r="AG802" s="349">
        <f t="shared" si="116"/>
        <v>0</v>
      </c>
      <c r="AH802" s="353">
        <v>0</v>
      </c>
      <c r="AI802" s="354" t="str">
        <f t="shared" si="115"/>
        <v>Collector</v>
      </c>
      <c r="AJ802" s="349"/>
      <c r="AK802" s="349"/>
      <c r="AL802" s="355">
        <f>_xlfn.XLOOKUP(A802,'P1 Date Adjustment'!B:B,'P1 Date Adjustment'!F:F,"not found",0)</f>
        <v>2033</v>
      </c>
      <c r="AM802" s="349">
        <f t="shared" si="117"/>
        <v>0</v>
      </c>
    </row>
    <row r="803" spans="1:39" ht="30" x14ac:dyDescent="0.25">
      <c r="A803" s="129">
        <v>8</v>
      </c>
      <c r="B803" s="358" t="s">
        <v>200</v>
      </c>
      <c r="C803" s="358" t="str">
        <f>_xlfn.XLOOKUP($A803,'Total project cost for DCs'!A:A,'Total project cost for DCs'!C:C,"Not found",0)</f>
        <v>2-lane urban - upgrade existing road layout with active modes on both sides</v>
      </c>
      <c r="D803" s="355" t="s">
        <v>155</v>
      </c>
      <c r="E803" s="355" t="s">
        <v>199</v>
      </c>
      <c r="F803" s="355" t="s">
        <v>826</v>
      </c>
      <c r="H803" s="355" t="s">
        <v>834</v>
      </c>
      <c r="I803" s="359">
        <f>_xlfn.XLOOKUP($H803,DC_growth_AGS!$A$665:$A$673,DC_growth_AGS!$O$665:$O$673,"Not found",0)</f>
        <v>0.28732391634818177</v>
      </c>
      <c r="J803" s="355">
        <v>2033</v>
      </c>
      <c r="K803" s="362">
        <f t="shared" si="119"/>
        <v>0</v>
      </c>
      <c r="L803" s="362">
        <f t="shared" si="119"/>
        <v>0</v>
      </c>
      <c r="M803" s="362">
        <f t="shared" si="119"/>
        <v>0</v>
      </c>
      <c r="N803" s="362">
        <f t="shared" si="119"/>
        <v>0</v>
      </c>
      <c r="O803" s="362">
        <f t="shared" si="119"/>
        <v>0</v>
      </c>
      <c r="P803" s="362">
        <f t="shared" si="119"/>
        <v>0</v>
      </c>
      <c r="Q803" s="362">
        <f t="shared" si="119"/>
        <v>0</v>
      </c>
      <c r="R803" s="362">
        <f t="shared" si="119"/>
        <v>0</v>
      </c>
      <c r="S803" s="362">
        <f t="shared" si="119"/>
        <v>0</v>
      </c>
      <c r="T803" s="362">
        <f t="shared" si="119"/>
        <v>0</v>
      </c>
      <c r="U803" s="362">
        <f t="shared" si="119"/>
        <v>0</v>
      </c>
      <c r="V803" s="362">
        <f t="shared" si="119"/>
        <v>0</v>
      </c>
      <c r="W803" s="362">
        <f t="shared" si="119"/>
        <v>0</v>
      </c>
      <c r="X803" s="362">
        <f t="shared" si="119"/>
        <v>0</v>
      </c>
      <c r="Y803" s="362">
        <f t="shared" si="119"/>
        <v>0</v>
      </c>
      <c r="Z803" s="362">
        <f t="shared" si="119"/>
        <v>0</v>
      </c>
      <c r="AA803" s="362">
        <f t="shared" si="119"/>
        <v>0</v>
      </c>
      <c r="AB803" s="362">
        <f t="shared" si="119"/>
        <v>0</v>
      </c>
      <c r="AC803" s="362">
        <f t="shared" si="119"/>
        <v>0</v>
      </c>
      <c r="AD803" s="362">
        <f t="shared" si="119"/>
        <v>0</v>
      </c>
      <c r="AE803" s="363">
        <f t="shared" si="114"/>
        <v>0</v>
      </c>
      <c r="AF803" s="349"/>
      <c r="AG803" s="349">
        <f t="shared" si="116"/>
        <v>0</v>
      </c>
      <c r="AH803" s="353">
        <v>0</v>
      </c>
      <c r="AI803" s="354" t="str">
        <f t="shared" si="115"/>
        <v>Collector</v>
      </c>
      <c r="AJ803" s="349"/>
      <c r="AK803" s="349"/>
      <c r="AL803" s="355">
        <f>_xlfn.XLOOKUP(A803,'P1 Date Adjustment'!B:B,'P1 Date Adjustment'!F:F,"not found",0)</f>
        <v>2033</v>
      </c>
      <c r="AM803" s="349">
        <f t="shared" si="117"/>
        <v>0</v>
      </c>
    </row>
    <row r="804" spans="1:39" ht="30" x14ac:dyDescent="0.25">
      <c r="A804" s="129" t="s">
        <v>214</v>
      </c>
      <c r="B804" s="358" t="s">
        <v>215</v>
      </c>
      <c r="C804" s="358" t="str">
        <f>_xlfn.XLOOKUP($A804,'Total project cost for DCs'!A:A,'Total project cost for DCs'!C:C,"Not found",0)</f>
        <v xml:space="preserve"> 2-lane signalised intersection with active mode crossings</v>
      </c>
      <c r="D804" s="355" t="s">
        <v>155</v>
      </c>
      <c r="E804" s="355" t="s">
        <v>190</v>
      </c>
      <c r="F804" s="355" t="s">
        <v>826</v>
      </c>
      <c r="H804" s="355" t="s">
        <v>834</v>
      </c>
      <c r="I804" s="359">
        <f>_xlfn.XLOOKUP($H804,DC_growth_AGS!$A$665:$A$673,DC_growth_AGS!$O$665:$O$673,"Not found",0)</f>
        <v>0.28732391634818177</v>
      </c>
      <c r="J804" s="355">
        <v>2029</v>
      </c>
      <c r="K804" s="362">
        <f t="shared" si="119"/>
        <v>0</v>
      </c>
      <c r="L804" s="362">
        <f t="shared" si="119"/>
        <v>0</v>
      </c>
      <c r="M804" s="362">
        <f t="shared" si="119"/>
        <v>0</v>
      </c>
      <c r="N804" s="362">
        <f t="shared" si="119"/>
        <v>0</v>
      </c>
      <c r="O804" s="362">
        <f t="shared" si="119"/>
        <v>0</v>
      </c>
      <c r="P804" s="362">
        <f t="shared" si="119"/>
        <v>0</v>
      </c>
      <c r="Q804" s="362">
        <f t="shared" si="119"/>
        <v>0</v>
      </c>
      <c r="R804" s="362">
        <f t="shared" si="119"/>
        <v>0</v>
      </c>
      <c r="S804" s="362">
        <f t="shared" si="119"/>
        <v>0</v>
      </c>
      <c r="T804" s="362">
        <f t="shared" si="119"/>
        <v>0</v>
      </c>
      <c r="U804" s="362">
        <f t="shared" si="119"/>
        <v>0</v>
      </c>
      <c r="V804" s="362">
        <f t="shared" si="119"/>
        <v>0</v>
      </c>
      <c r="W804" s="362">
        <f t="shared" si="119"/>
        <v>0</v>
      </c>
      <c r="X804" s="362">
        <f t="shared" si="119"/>
        <v>0</v>
      </c>
      <c r="Y804" s="362">
        <f t="shared" si="119"/>
        <v>0</v>
      </c>
      <c r="Z804" s="362">
        <f t="shared" si="119"/>
        <v>0</v>
      </c>
      <c r="AA804" s="362">
        <f t="shared" si="119"/>
        <v>0</v>
      </c>
      <c r="AB804" s="362">
        <f t="shared" si="119"/>
        <v>0</v>
      </c>
      <c r="AC804" s="362">
        <f t="shared" si="119"/>
        <v>0</v>
      </c>
      <c r="AD804" s="362">
        <f t="shared" si="119"/>
        <v>0</v>
      </c>
      <c r="AE804" s="363">
        <f t="shared" si="114"/>
        <v>0</v>
      </c>
      <c r="AF804" s="349"/>
      <c r="AG804" s="349">
        <f t="shared" si="116"/>
        <v>0</v>
      </c>
      <c r="AH804" s="353">
        <v>0</v>
      </c>
      <c r="AI804" s="354" t="str">
        <f t="shared" si="115"/>
        <v>Arterial</v>
      </c>
      <c r="AJ804" s="349"/>
      <c r="AK804" s="349"/>
      <c r="AL804" s="355">
        <f>_xlfn.XLOOKUP(A804,'P1 Date Adjustment'!B:B,'P1 Date Adjustment'!F:F,"not found",0)</f>
        <v>2029</v>
      </c>
      <c r="AM804" s="349">
        <f t="shared" si="117"/>
        <v>0</v>
      </c>
    </row>
    <row r="805" spans="1:39" ht="30" x14ac:dyDescent="0.25">
      <c r="A805" s="129" t="s">
        <v>217</v>
      </c>
      <c r="B805" s="358" t="s">
        <v>215</v>
      </c>
      <c r="C805" s="358" t="str">
        <f>_xlfn.XLOOKUP($A805,'Total project cost for DCs'!A:A,'Total project cost for DCs'!C:C,"Not found",0)</f>
        <v>multi-lane roundabout with active mode crossings, SGA design</v>
      </c>
      <c r="D805" s="355" t="s">
        <v>155</v>
      </c>
      <c r="E805" s="355" t="s">
        <v>157</v>
      </c>
      <c r="F805" s="355" t="s">
        <v>826</v>
      </c>
      <c r="H805" s="355" t="s">
        <v>834</v>
      </c>
      <c r="I805" s="359">
        <f>_xlfn.XLOOKUP($H805,DC_growth_AGS!$A$665:$A$673,DC_growth_AGS!$O$665:$O$673,"Not found",0)</f>
        <v>0.28732391634818177</v>
      </c>
      <c r="J805" s="355">
        <v>2031</v>
      </c>
      <c r="K805" s="362">
        <f t="shared" si="119"/>
        <v>0</v>
      </c>
      <c r="L805" s="362">
        <f t="shared" si="119"/>
        <v>0</v>
      </c>
      <c r="M805" s="362">
        <f t="shared" si="119"/>
        <v>0</v>
      </c>
      <c r="N805" s="362">
        <f t="shared" si="119"/>
        <v>0</v>
      </c>
      <c r="O805" s="362">
        <f t="shared" si="119"/>
        <v>0</v>
      </c>
      <c r="P805" s="362">
        <f t="shared" si="119"/>
        <v>0</v>
      </c>
      <c r="Q805" s="362">
        <f t="shared" si="119"/>
        <v>0</v>
      </c>
      <c r="R805" s="362">
        <f t="shared" si="119"/>
        <v>0</v>
      </c>
      <c r="S805" s="362">
        <f t="shared" si="119"/>
        <v>0</v>
      </c>
      <c r="T805" s="362">
        <f t="shared" si="119"/>
        <v>0</v>
      </c>
      <c r="U805" s="362">
        <f t="shared" si="119"/>
        <v>0</v>
      </c>
      <c r="V805" s="362">
        <f t="shared" si="119"/>
        <v>0</v>
      </c>
      <c r="W805" s="362">
        <f t="shared" si="119"/>
        <v>0</v>
      </c>
      <c r="X805" s="362">
        <f t="shared" si="119"/>
        <v>0</v>
      </c>
      <c r="Y805" s="362">
        <f t="shared" si="119"/>
        <v>0</v>
      </c>
      <c r="Z805" s="362">
        <f t="shared" si="119"/>
        <v>0</v>
      </c>
      <c r="AA805" s="362">
        <f t="shared" si="119"/>
        <v>0</v>
      </c>
      <c r="AB805" s="362">
        <f t="shared" si="119"/>
        <v>0</v>
      </c>
      <c r="AC805" s="362">
        <f t="shared" si="119"/>
        <v>0</v>
      </c>
      <c r="AD805" s="362">
        <f t="shared" si="119"/>
        <v>0</v>
      </c>
      <c r="AE805" s="363">
        <f t="shared" si="114"/>
        <v>0</v>
      </c>
      <c r="AF805" s="349"/>
      <c r="AG805" s="349">
        <f t="shared" si="116"/>
        <v>0</v>
      </c>
      <c r="AH805" s="353">
        <v>0</v>
      </c>
      <c r="AI805" s="354" t="str">
        <f t="shared" si="115"/>
        <v>Arterial</v>
      </c>
      <c r="AJ805" s="349"/>
      <c r="AK805" s="349"/>
      <c r="AL805" s="355">
        <f>_xlfn.XLOOKUP(A805,'P1 Date Adjustment'!B:B,'P1 Date Adjustment'!F:F,"not found",0)</f>
        <v>2031</v>
      </c>
      <c r="AM805" s="349">
        <f t="shared" si="117"/>
        <v>0</v>
      </c>
    </row>
    <row r="806" spans="1:39" ht="30" x14ac:dyDescent="0.25">
      <c r="A806" s="129">
        <v>11</v>
      </c>
      <c r="B806" s="358" t="s">
        <v>219</v>
      </c>
      <c r="C806" s="358" t="str">
        <f>_xlfn.XLOOKUP($A806,'Total project cost for DCs'!A:A,'Total project cost for DCs'!C:C,"Not found",0)</f>
        <v>Roundabout as per SGA design</v>
      </c>
      <c r="D806" s="355" t="s">
        <v>155</v>
      </c>
      <c r="E806" s="355" t="s">
        <v>190</v>
      </c>
      <c r="F806" s="355" t="s">
        <v>826</v>
      </c>
      <c r="H806" s="355" t="s">
        <v>834</v>
      </c>
      <c r="I806" s="359">
        <f>_xlfn.XLOOKUP($H806,DC_growth_AGS!$A$665:$A$673,DC_growth_AGS!$O$665:$O$673,"Not found",0)</f>
        <v>0.28732391634818177</v>
      </c>
      <c r="J806" s="355">
        <v>2031</v>
      </c>
      <c r="K806" s="362">
        <f t="shared" si="119"/>
        <v>0</v>
      </c>
      <c r="L806" s="362">
        <f t="shared" si="119"/>
        <v>0</v>
      </c>
      <c r="M806" s="362">
        <f t="shared" si="119"/>
        <v>0</v>
      </c>
      <c r="N806" s="362">
        <f t="shared" si="119"/>
        <v>0</v>
      </c>
      <c r="O806" s="362">
        <f t="shared" si="119"/>
        <v>0</v>
      </c>
      <c r="P806" s="362">
        <f t="shared" si="119"/>
        <v>0</v>
      </c>
      <c r="Q806" s="362">
        <f t="shared" si="119"/>
        <v>0</v>
      </c>
      <c r="R806" s="362">
        <f t="shared" si="119"/>
        <v>0</v>
      </c>
      <c r="S806" s="362">
        <f t="shared" si="119"/>
        <v>0</v>
      </c>
      <c r="T806" s="362">
        <f t="shared" si="119"/>
        <v>0</v>
      </c>
      <c r="U806" s="362">
        <f t="shared" si="119"/>
        <v>0</v>
      </c>
      <c r="V806" s="362">
        <f t="shared" si="119"/>
        <v>0</v>
      </c>
      <c r="W806" s="362">
        <f t="shared" si="119"/>
        <v>0</v>
      </c>
      <c r="X806" s="362">
        <f t="shared" si="119"/>
        <v>0</v>
      </c>
      <c r="Y806" s="362">
        <f t="shared" si="119"/>
        <v>0</v>
      </c>
      <c r="Z806" s="362">
        <f t="shared" si="119"/>
        <v>0</v>
      </c>
      <c r="AA806" s="362">
        <f t="shared" si="119"/>
        <v>0</v>
      </c>
      <c r="AB806" s="362">
        <f t="shared" si="119"/>
        <v>0</v>
      </c>
      <c r="AC806" s="362">
        <f t="shared" si="119"/>
        <v>0</v>
      </c>
      <c r="AD806" s="362">
        <f t="shared" si="119"/>
        <v>0</v>
      </c>
      <c r="AE806" s="363">
        <f t="shared" si="114"/>
        <v>0</v>
      </c>
      <c r="AF806" s="349"/>
      <c r="AG806" s="349">
        <f t="shared" si="116"/>
        <v>0</v>
      </c>
      <c r="AH806" s="353">
        <v>0</v>
      </c>
      <c r="AI806" s="354" t="str">
        <f t="shared" si="115"/>
        <v>Arterial</v>
      </c>
      <c r="AJ806" s="349"/>
      <c r="AK806" s="349"/>
      <c r="AL806" s="355">
        <f>_xlfn.XLOOKUP(A806,'P1 Date Adjustment'!B:B,'P1 Date Adjustment'!F:F,"not found",0)</f>
        <v>2031</v>
      </c>
      <c r="AM806" s="349">
        <f t="shared" si="117"/>
        <v>0</v>
      </c>
    </row>
    <row r="807" spans="1:39" ht="60" x14ac:dyDescent="0.25">
      <c r="A807" s="129">
        <v>12</v>
      </c>
      <c r="B807" s="358" t="s">
        <v>221</v>
      </c>
      <c r="C807" s="358" t="str">
        <f>_xlfn.XLOOKUP($A807,'Total project cost for DCs'!A:A,'Total project cost for DCs'!C:C,"Not found",0)</f>
        <v>Intersection improvements on Bremner-Firth Rd, Norrie-Firth Rd, GSR-Firth Rd, Active mode facilities on both sides of Firth &amp; Norrie Rd</v>
      </c>
      <c r="D807" s="355" t="s">
        <v>155</v>
      </c>
      <c r="E807" s="355" t="s">
        <v>223</v>
      </c>
      <c r="F807" s="355" t="s">
        <v>826</v>
      </c>
      <c r="H807" s="355" t="s">
        <v>834</v>
      </c>
      <c r="I807" s="359">
        <f>_xlfn.XLOOKUP($H807,DC_growth_AGS!$A$665:$A$673,DC_growth_AGS!$O$665:$O$673,"Not found",0)</f>
        <v>0.28732391634818177</v>
      </c>
      <c r="J807" s="355">
        <v>2033</v>
      </c>
      <c r="K807" s="362">
        <f t="shared" si="119"/>
        <v>0</v>
      </c>
      <c r="L807" s="362">
        <f t="shared" si="119"/>
        <v>0</v>
      </c>
      <c r="M807" s="362">
        <f t="shared" si="119"/>
        <v>0</v>
      </c>
      <c r="N807" s="362">
        <f t="shared" si="119"/>
        <v>0</v>
      </c>
      <c r="O807" s="362">
        <f t="shared" si="119"/>
        <v>0</v>
      </c>
      <c r="P807" s="362">
        <f t="shared" si="119"/>
        <v>0</v>
      </c>
      <c r="Q807" s="362">
        <f t="shared" si="119"/>
        <v>0</v>
      </c>
      <c r="R807" s="362">
        <f t="shared" si="119"/>
        <v>0</v>
      </c>
      <c r="S807" s="362">
        <f t="shared" si="119"/>
        <v>0</v>
      </c>
      <c r="T807" s="362">
        <f t="shared" si="119"/>
        <v>0</v>
      </c>
      <c r="U807" s="362">
        <f t="shared" si="119"/>
        <v>0</v>
      </c>
      <c r="V807" s="362">
        <f t="shared" si="119"/>
        <v>0</v>
      </c>
      <c r="W807" s="362">
        <f t="shared" si="119"/>
        <v>0</v>
      </c>
      <c r="X807" s="362">
        <f t="shared" si="119"/>
        <v>0</v>
      </c>
      <c r="Y807" s="362">
        <f t="shared" si="119"/>
        <v>0</v>
      </c>
      <c r="Z807" s="362">
        <f t="shared" si="119"/>
        <v>0</v>
      </c>
      <c r="AA807" s="362">
        <f t="shared" si="119"/>
        <v>0</v>
      </c>
      <c r="AB807" s="362">
        <f t="shared" si="119"/>
        <v>0</v>
      </c>
      <c r="AC807" s="362">
        <f t="shared" si="119"/>
        <v>0</v>
      </c>
      <c r="AD807" s="362">
        <f t="shared" si="119"/>
        <v>0</v>
      </c>
      <c r="AE807" s="363">
        <f t="shared" si="114"/>
        <v>0</v>
      </c>
      <c r="AF807" s="349"/>
      <c r="AG807" s="349">
        <f t="shared" si="116"/>
        <v>0</v>
      </c>
      <c r="AH807" s="353">
        <v>0</v>
      </c>
      <c r="AI807" s="354" t="str">
        <f t="shared" si="115"/>
        <v>Collector</v>
      </c>
      <c r="AJ807" s="349"/>
      <c r="AK807" s="349"/>
      <c r="AL807" s="355">
        <f>_xlfn.XLOOKUP(A807,'P1 Date Adjustment'!B:B,'P1 Date Adjustment'!F:F,"not found",0)</f>
        <v>2033</v>
      </c>
      <c r="AM807" s="349">
        <f t="shared" si="117"/>
        <v>0</v>
      </c>
    </row>
    <row r="808" spans="1:39" ht="30" x14ac:dyDescent="0.25">
      <c r="A808" s="129" t="s">
        <v>224</v>
      </c>
      <c r="B808" s="358" t="s">
        <v>225</v>
      </c>
      <c r="C808" s="358" t="str">
        <f>_xlfn.XLOOKUP($A808,'Total project cost for DCs'!A:A,'Total project cost for DCs'!C:C,"Not found",0)</f>
        <v>2-lane urban- new 2-lane arterial with active modes on both sides + intersection improvements (TDM)</v>
      </c>
      <c r="D808" s="355" t="s">
        <v>155</v>
      </c>
      <c r="E808" s="355" t="s">
        <v>227</v>
      </c>
      <c r="F808" s="355" t="s">
        <v>826</v>
      </c>
      <c r="H808" s="355" t="s">
        <v>834</v>
      </c>
      <c r="I808" s="359">
        <f>_xlfn.XLOOKUP($H808,DC_growth_AGS!$A$665:$A$673,DC_growth_AGS!$O$665:$O$673,"Not found",0)</f>
        <v>0.28732391634818177</v>
      </c>
      <c r="J808" s="355">
        <v>2029</v>
      </c>
      <c r="K808" s="362">
        <f t="shared" si="119"/>
        <v>0</v>
      </c>
      <c r="L808" s="362">
        <f t="shared" si="119"/>
        <v>0</v>
      </c>
      <c r="M808" s="362">
        <f t="shared" si="119"/>
        <v>0</v>
      </c>
      <c r="N808" s="362">
        <f t="shared" si="119"/>
        <v>0</v>
      </c>
      <c r="O808" s="362">
        <f t="shared" si="119"/>
        <v>0</v>
      </c>
      <c r="P808" s="362">
        <f t="shared" si="119"/>
        <v>0</v>
      </c>
      <c r="Q808" s="362">
        <f t="shared" si="119"/>
        <v>0</v>
      </c>
      <c r="R808" s="362">
        <f t="shared" si="119"/>
        <v>0</v>
      </c>
      <c r="S808" s="362">
        <f t="shared" si="119"/>
        <v>0</v>
      </c>
      <c r="T808" s="362">
        <f t="shared" si="119"/>
        <v>0</v>
      </c>
      <c r="U808" s="362">
        <f t="shared" si="119"/>
        <v>0</v>
      </c>
      <c r="V808" s="362">
        <f t="shared" si="119"/>
        <v>0</v>
      </c>
      <c r="W808" s="362">
        <f t="shared" si="119"/>
        <v>0</v>
      </c>
      <c r="X808" s="362">
        <f t="shared" si="119"/>
        <v>0</v>
      </c>
      <c r="Y808" s="362">
        <f t="shared" si="119"/>
        <v>0</v>
      </c>
      <c r="Z808" s="362">
        <f t="shared" si="119"/>
        <v>0</v>
      </c>
      <c r="AA808" s="362">
        <f t="shared" si="119"/>
        <v>0</v>
      </c>
      <c r="AB808" s="362">
        <f t="shared" si="119"/>
        <v>0</v>
      </c>
      <c r="AC808" s="362">
        <f t="shared" si="119"/>
        <v>0</v>
      </c>
      <c r="AD808" s="362">
        <f t="shared" si="119"/>
        <v>0</v>
      </c>
      <c r="AE808" s="363">
        <f t="shared" si="114"/>
        <v>0</v>
      </c>
      <c r="AF808" s="349"/>
      <c r="AG808" s="349">
        <f t="shared" si="116"/>
        <v>0</v>
      </c>
      <c r="AH808" s="353">
        <v>0</v>
      </c>
      <c r="AI808" s="354" t="str">
        <f t="shared" si="115"/>
        <v>Arterial</v>
      </c>
      <c r="AJ808" s="349"/>
      <c r="AK808" s="349"/>
      <c r="AL808" s="355">
        <f>_xlfn.XLOOKUP(A808,'P1 Date Adjustment'!B:B,'P1 Date Adjustment'!F:F,"not found",0)</f>
        <v>2029</v>
      </c>
      <c r="AM808" s="349">
        <f t="shared" si="117"/>
        <v>0</v>
      </c>
    </row>
    <row r="809" spans="1:39" ht="30" x14ac:dyDescent="0.25">
      <c r="A809" s="129" t="s">
        <v>228</v>
      </c>
      <c r="B809" s="358" t="s">
        <v>229</v>
      </c>
      <c r="C809" s="358" t="str">
        <f>_xlfn.XLOOKUP($A809,'Total project cost for DCs'!A:A,'Total project cost for DCs'!C:C,"Not found",0)</f>
        <v>4-lane urban- upgrade 2-lane arterial with SGA design + intersection improvements (TDM)</v>
      </c>
      <c r="D809" s="355" t="s">
        <v>155</v>
      </c>
      <c r="E809" s="355" t="s">
        <v>231</v>
      </c>
      <c r="F809" s="355" t="s">
        <v>826</v>
      </c>
      <c r="H809" s="355" t="s">
        <v>834</v>
      </c>
      <c r="I809" s="359">
        <f>_xlfn.XLOOKUP($H809,DC_growth_AGS!$A$665:$A$673,DC_growth_AGS!$O$665:$O$673,"Not found",0)</f>
        <v>0.28732391634818177</v>
      </c>
      <c r="J809" s="355">
        <v>2050</v>
      </c>
      <c r="K809" s="362">
        <f t="shared" si="119"/>
        <v>0</v>
      </c>
      <c r="L809" s="362">
        <f t="shared" si="119"/>
        <v>0</v>
      </c>
      <c r="M809" s="362">
        <f t="shared" si="119"/>
        <v>0</v>
      </c>
      <c r="N809" s="362">
        <f t="shared" si="119"/>
        <v>0</v>
      </c>
      <c r="O809" s="362">
        <f t="shared" si="119"/>
        <v>0</v>
      </c>
      <c r="P809" s="362">
        <f t="shared" si="119"/>
        <v>0</v>
      </c>
      <c r="Q809" s="362">
        <f t="shared" si="119"/>
        <v>0</v>
      </c>
      <c r="R809" s="362">
        <f t="shared" si="119"/>
        <v>0</v>
      </c>
      <c r="S809" s="362">
        <f t="shared" si="119"/>
        <v>0</v>
      </c>
      <c r="T809" s="362">
        <f t="shared" si="119"/>
        <v>0</v>
      </c>
      <c r="U809" s="362">
        <f t="shared" si="119"/>
        <v>0</v>
      </c>
      <c r="V809" s="362">
        <f t="shared" si="119"/>
        <v>0</v>
      </c>
      <c r="W809" s="362">
        <f t="shared" si="119"/>
        <v>0</v>
      </c>
      <c r="X809" s="362">
        <f t="shared" si="119"/>
        <v>0</v>
      </c>
      <c r="Y809" s="362">
        <f t="shared" si="119"/>
        <v>-29612.950581114015</v>
      </c>
      <c r="Z809" s="362">
        <f t="shared" si="119"/>
        <v>-302533.97939591022</v>
      </c>
      <c r="AA809" s="362">
        <f t="shared" si="119"/>
        <v>0</v>
      </c>
      <c r="AB809" s="362">
        <f t="shared" si="119"/>
        <v>0</v>
      </c>
      <c r="AC809" s="362">
        <f t="shared" si="119"/>
        <v>0</v>
      </c>
      <c r="AD809" s="362">
        <f t="shared" si="119"/>
        <v>0</v>
      </c>
      <c r="AE809" s="363">
        <f t="shared" si="114"/>
        <v>-332146.92997702427</v>
      </c>
      <c r="AF809" s="349"/>
      <c r="AG809" s="349">
        <f t="shared" si="116"/>
        <v>-332146.92997702427</v>
      </c>
      <c r="AH809" s="353">
        <v>0</v>
      </c>
      <c r="AI809" s="354" t="str">
        <f t="shared" si="115"/>
        <v>Arterial</v>
      </c>
      <c r="AJ809" s="349"/>
      <c r="AK809" s="349"/>
      <c r="AL809" s="355">
        <f>_xlfn.XLOOKUP(A809,'P1 Date Adjustment'!B:B,'P1 Date Adjustment'!F:F,"not found",0)</f>
        <v>2050</v>
      </c>
      <c r="AM809" s="349">
        <f t="shared" si="117"/>
        <v>-95433.756724023915</v>
      </c>
    </row>
    <row r="810" spans="1:39" ht="45" x14ac:dyDescent="0.25">
      <c r="A810" s="129" t="s">
        <v>234</v>
      </c>
      <c r="B810" s="358" t="s">
        <v>235</v>
      </c>
      <c r="C810" s="358" t="str">
        <f>_xlfn.XLOOKUP($A810,'Total project cost for DCs'!A:A,'Total project cost for DCs'!C:C,"Not found",0)</f>
        <v>2-lane urban (New Road connection to Quarry Road with active modes on both sides + intersection improvements)</v>
      </c>
      <c r="D810" s="355" t="s">
        <v>155</v>
      </c>
      <c r="E810" s="355" t="s">
        <v>223</v>
      </c>
      <c r="F810" s="355" t="s">
        <v>826</v>
      </c>
      <c r="H810" s="355" t="s">
        <v>834</v>
      </c>
      <c r="I810" s="359">
        <f>_xlfn.XLOOKUP($H810,DC_growth_AGS!$A$665:$A$673,DC_growth_AGS!$O$665:$O$673,"Not found",0)</f>
        <v>0.28732391634818177</v>
      </c>
      <c r="J810" s="355">
        <v>2035</v>
      </c>
      <c r="K810" s="362">
        <f t="shared" si="119"/>
        <v>0</v>
      </c>
      <c r="L810" s="362">
        <f t="shared" si="119"/>
        <v>0</v>
      </c>
      <c r="M810" s="362">
        <f t="shared" si="119"/>
        <v>0</v>
      </c>
      <c r="N810" s="362">
        <f t="shared" si="119"/>
        <v>0</v>
      </c>
      <c r="O810" s="362">
        <f t="shared" si="119"/>
        <v>0</v>
      </c>
      <c r="P810" s="362">
        <f t="shared" si="119"/>
        <v>0</v>
      </c>
      <c r="Q810" s="362">
        <f t="shared" si="119"/>
        <v>0</v>
      </c>
      <c r="R810" s="362">
        <f t="shared" si="119"/>
        <v>0</v>
      </c>
      <c r="S810" s="362">
        <f t="shared" si="119"/>
        <v>0</v>
      </c>
      <c r="T810" s="362">
        <f t="shared" si="119"/>
        <v>0</v>
      </c>
      <c r="U810" s="362">
        <f t="shared" si="119"/>
        <v>0</v>
      </c>
      <c r="V810" s="362">
        <f t="shared" si="119"/>
        <v>0</v>
      </c>
      <c r="W810" s="362">
        <f t="shared" si="119"/>
        <v>0</v>
      </c>
      <c r="X810" s="362">
        <f t="shared" si="119"/>
        <v>0</v>
      </c>
      <c r="Y810" s="362">
        <f t="shared" si="119"/>
        <v>0</v>
      </c>
      <c r="Z810" s="362">
        <f t="shared" si="119"/>
        <v>0</v>
      </c>
      <c r="AA810" s="362">
        <f t="shared" si="119"/>
        <v>0</v>
      </c>
      <c r="AB810" s="362">
        <f t="shared" si="119"/>
        <v>0</v>
      </c>
      <c r="AC810" s="362">
        <f t="shared" si="119"/>
        <v>0</v>
      </c>
      <c r="AD810" s="362">
        <f t="shared" si="119"/>
        <v>0</v>
      </c>
      <c r="AE810" s="363">
        <f t="shared" si="114"/>
        <v>0</v>
      </c>
      <c r="AF810" s="349"/>
      <c r="AG810" s="349">
        <f t="shared" si="116"/>
        <v>0</v>
      </c>
      <c r="AH810" s="353">
        <v>0</v>
      </c>
      <c r="AI810" s="354" t="str">
        <f t="shared" si="115"/>
        <v>Collector</v>
      </c>
      <c r="AJ810" s="349"/>
      <c r="AK810" s="349"/>
      <c r="AL810" s="355">
        <f>_xlfn.XLOOKUP(A810,'P1 Date Adjustment'!B:B,'P1 Date Adjustment'!F:F,"not found",0)</f>
        <v>2035</v>
      </c>
      <c r="AM810" s="349">
        <f t="shared" si="117"/>
        <v>0</v>
      </c>
    </row>
    <row r="811" spans="1:39" ht="30" x14ac:dyDescent="0.25">
      <c r="A811" s="129" t="s">
        <v>237</v>
      </c>
      <c r="B811" s="358" t="s">
        <v>238</v>
      </c>
      <c r="C811" s="358" t="str">
        <f>_xlfn.XLOOKUP($A811,'Total project cost for DCs'!A:A,'Total project cost for DCs'!C:C,"Not found",0)</f>
        <v>2-lane urban (upgrade existing road layout with active modes on both sides + intersection improvements)</v>
      </c>
      <c r="D811" s="355" t="s">
        <v>155</v>
      </c>
      <c r="E811" s="355" t="s">
        <v>199</v>
      </c>
      <c r="F811" s="355" t="s">
        <v>826</v>
      </c>
      <c r="H811" s="355" t="s">
        <v>834</v>
      </c>
      <c r="I811" s="359">
        <f>_xlfn.XLOOKUP($H811,DC_growth_AGS!$A$665:$A$673,DC_growth_AGS!$O$665:$O$673,"Not found",0)</f>
        <v>0.28732391634818177</v>
      </c>
      <c r="J811" s="355">
        <v>2033</v>
      </c>
      <c r="K811" s="362">
        <f t="shared" si="119"/>
        <v>0</v>
      </c>
      <c r="L811" s="362">
        <f t="shared" si="119"/>
        <v>0</v>
      </c>
      <c r="M811" s="362">
        <f t="shared" si="119"/>
        <v>0</v>
      </c>
      <c r="N811" s="362">
        <f t="shared" si="119"/>
        <v>0</v>
      </c>
      <c r="O811" s="362">
        <f t="shared" si="119"/>
        <v>0</v>
      </c>
      <c r="P811" s="362">
        <f t="shared" si="119"/>
        <v>0</v>
      </c>
      <c r="Q811" s="362">
        <f t="shared" si="119"/>
        <v>0</v>
      </c>
      <c r="R811" s="362">
        <f t="shared" si="119"/>
        <v>0</v>
      </c>
      <c r="S811" s="362">
        <f t="shared" si="119"/>
        <v>0</v>
      </c>
      <c r="T811" s="362">
        <f t="shared" si="119"/>
        <v>0</v>
      </c>
      <c r="U811" s="362">
        <f t="shared" si="119"/>
        <v>0</v>
      </c>
      <c r="V811" s="362">
        <f t="shared" si="119"/>
        <v>0</v>
      </c>
      <c r="W811" s="362">
        <f t="shared" si="119"/>
        <v>0</v>
      </c>
      <c r="X811" s="362">
        <f t="shared" si="119"/>
        <v>0</v>
      </c>
      <c r="Y811" s="362">
        <f t="shared" si="119"/>
        <v>0</v>
      </c>
      <c r="Z811" s="362">
        <f t="shared" si="119"/>
        <v>0</v>
      </c>
      <c r="AA811" s="362">
        <f t="shared" si="119"/>
        <v>0</v>
      </c>
      <c r="AB811" s="362">
        <f t="shared" si="119"/>
        <v>0</v>
      </c>
      <c r="AC811" s="362">
        <f t="shared" si="119"/>
        <v>0</v>
      </c>
      <c r="AD811" s="362">
        <f t="shared" si="119"/>
        <v>0</v>
      </c>
      <c r="AE811" s="363">
        <f t="shared" si="114"/>
        <v>0</v>
      </c>
      <c r="AF811" s="349"/>
      <c r="AG811" s="349">
        <f t="shared" si="116"/>
        <v>0</v>
      </c>
      <c r="AH811" s="353">
        <v>0</v>
      </c>
      <c r="AI811" s="354" t="str">
        <f t="shared" si="115"/>
        <v>Collector</v>
      </c>
      <c r="AJ811" s="349"/>
      <c r="AK811" s="349"/>
      <c r="AL811" s="355">
        <f>_xlfn.XLOOKUP(A811,'P1 Date Adjustment'!B:B,'P1 Date Adjustment'!F:F,"not found",0)</f>
        <v>2033</v>
      </c>
      <c r="AM811" s="349">
        <f t="shared" si="117"/>
        <v>0</v>
      </c>
    </row>
    <row r="812" spans="1:39" ht="30" x14ac:dyDescent="0.25">
      <c r="A812" s="129" t="s">
        <v>246</v>
      </c>
      <c r="B812" s="358" t="s">
        <v>247</v>
      </c>
      <c r="C812" s="358" t="str">
        <f>_xlfn.XLOOKUP($A812,'Total project cost for DCs'!A:A,'Total project cost for DCs'!C:C,"Not found",0)</f>
        <v>4-lane urban- upgrade 2-lane urban with active modes on both sides (SGA design)</v>
      </c>
      <c r="D812" s="355" t="s">
        <v>155</v>
      </c>
      <c r="E812" s="355" t="s">
        <v>157</v>
      </c>
      <c r="F812" s="355" t="s">
        <v>826</v>
      </c>
      <c r="H812" s="355" t="s">
        <v>834</v>
      </c>
      <c r="I812" s="359">
        <f>_xlfn.XLOOKUP($H812,DC_growth_AGS!$A$665:$A$673,DC_growth_AGS!$O$665:$O$673,"Not found",0)</f>
        <v>0.28732391634818177</v>
      </c>
      <c r="J812" s="355">
        <v>2050</v>
      </c>
      <c r="K812" s="362">
        <f t="shared" si="119"/>
        <v>0</v>
      </c>
      <c r="L812" s="362">
        <f t="shared" si="119"/>
        <v>0</v>
      </c>
      <c r="M812" s="362">
        <f t="shared" si="119"/>
        <v>0</v>
      </c>
      <c r="N812" s="362">
        <f t="shared" si="119"/>
        <v>0</v>
      </c>
      <c r="O812" s="362">
        <f t="shared" si="119"/>
        <v>0</v>
      </c>
      <c r="P812" s="362">
        <f t="shared" si="119"/>
        <v>0</v>
      </c>
      <c r="Q812" s="362">
        <f t="shared" si="119"/>
        <v>0</v>
      </c>
      <c r="R812" s="362">
        <f t="shared" si="119"/>
        <v>0</v>
      </c>
      <c r="S812" s="362">
        <f t="shared" si="119"/>
        <v>0</v>
      </c>
      <c r="T812" s="362">
        <f t="shared" si="119"/>
        <v>0</v>
      </c>
      <c r="U812" s="362">
        <f t="shared" si="119"/>
        <v>0</v>
      </c>
      <c r="V812" s="362">
        <f t="shared" si="119"/>
        <v>0</v>
      </c>
      <c r="W812" s="362">
        <f t="shared" si="119"/>
        <v>0</v>
      </c>
      <c r="X812" s="362">
        <f t="shared" si="119"/>
        <v>0</v>
      </c>
      <c r="Y812" s="362">
        <f t="shared" si="119"/>
        <v>-35017.090656036082</v>
      </c>
      <c r="Z812" s="362">
        <f t="shared" ref="Z812:AD812" si="120">IF($AI812="Arterial",-Z759*$AJ$2,0)</f>
        <v>-357744.14825769799</v>
      </c>
      <c r="AA812" s="362">
        <f t="shared" si="120"/>
        <v>0</v>
      </c>
      <c r="AB812" s="362">
        <f t="shared" si="120"/>
        <v>0</v>
      </c>
      <c r="AC812" s="362">
        <f t="shared" si="120"/>
        <v>0</v>
      </c>
      <c r="AD812" s="362">
        <f t="shared" si="120"/>
        <v>0</v>
      </c>
      <c r="AE812" s="363">
        <f t="shared" si="114"/>
        <v>-392761.23891373409</v>
      </c>
      <c r="AF812" s="349"/>
      <c r="AG812" s="349">
        <f t="shared" si="116"/>
        <v>-392761.23891373409</v>
      </c>
      <c r="AH812" s="353">
        <v>0</v>
      </c>
      <c r="AI812" s="354" t="str">
        <f t="shared" si="115"/>
        <v>Arterial</v>
      </c>
      <c r="AJ812" s="349"/>
      <c r="AK812" s="349"/>
      <c r="AL812" s="355">
        <f>_xlfn.XLOOKUP(A812,'P1 Date Adjustment'!B:B,'P1 Date Adjustment'!F:F,"not found",0)</f>
        <v>2050</v>
      </c>
      <c r="AM812" s="349">
        <f t="shared" si="117"/>
        <v>-112849.69735445797</v>
      </c>
    </row>
    <row r="813" spans="1:39" ht="45" x14ac:dyDescent="0.25">
      <c r="A813" s="129" t="s">
        <v>259</v>
      </c>
      <c r="B813" s="358" t="s">
        <v>260</v>
      </c>
      <c r="C813" s="358" t="str">
        <f>_xlfn.XLOOKUP($A813,'Total project cost for DCs'!A:A,'Total project cost for DCs'!C:C,"Not found",0)</f>
        <v>Active mode upgrades- existing road layout with active modes on both sides + intersection upgrades for active mode crossing</v>
      </c>
      <c r="D813" s="355" t="s">
        <v>155</v>
      </c>
      <c r="E813" s="355" t="s">
        <v>199</v>
      </c>
      <c r="F813" s="355" t="s">
        <v>826</v>
      </c>
      <c r="H813" s="355" t="s">
        <v>834</v>
      </c>
      <c r="I813" s="359">
        <f>_xlfn.XLOOKUP($H813,DC_growth_AGS!$A$665:$A$673,DC_growth_AGS!$O$665:$O$673,"Not found",0)</f>
        <v>0.28732391634818177</v>
      </c>
      <c r="J813" s="355">
        <v>2035</v>
      </c>
      <c r="K813" s="362">
        <f t="shared" ref="K813:AD825" si="121">IF($AI813="Arterial",-K760*$AJ$2,0)</f>
        <v>0</v>
      </c>
      <c r="L813" s="362">
        <f t="shared" si="121"/>
        <v>0</v>
      </c>
      <c r="M813" s="362">
        <f t="shared" si="121"/>
        <v>0</v>
      </c>
      <c r="N813" s="362">
        <f t="shared" si="121"/>
        <v>0</v>
      </c>
      <c r="O813" s="362">
        <f t="shared" si="121"/>
        <v>0</v>
      </c>
      <c r="P813" s="362">
        <f t="shared" si="121"/>
        <v>0</v>
      </c>
      <c r="Q813" s="362">
        <f t="shared" si="121"/>
        <v>0</v>
      </c>
      <c r="R813" s="362">
        <f t="shared" si="121"/>
        <v>0</v>
      </c>
      <c r="S813" s="362">
        <f t="shared" si="121"/>
        <v>0</v>
      </c>
      <c r="T813" s="362">
        <f t="shared" si="121"/>
        <v>0</v>
      </c>
      <c r="U813" s="362">
        <f t="shared" si="121"/>
        <v>0</v>
      </c>
      <c r="V813" s="362">
        <f t="shared" si="121"/>
        <v>0</v>
      </c>
      <c r="W813" s="362">
        <f t="shared" si="121"/>
        <v>0</v>
      </c>
      <c r="X813" s="362">
        <f t="shared" si="121"/>
        <v>0</v>
      </c>
      <c r="Y813" s="362">
        <f t="shared" si="121"/>
        <v>0</v>
      </c>
      <c r="Z813" s="362">
        <f t="shared" si="121"/>
        <v>0</v>
      </c>
      <c r="AA813" s="362">
        <f t="shared" si="121"/>
        <v>0</v>
      </c>
      <c r="AB813" s="362">
        <f t="shared" si="121"/>
        <v>0</v>
      </c>
      <c r="AC813" s="362">
        <f t="shared" si="121"/>
        <v>0</v>
      </c>
      <c r="AD813" s="362">
        <f t="shared" si="121"/>
        <v>0</v>
      </c>
      <c r="AE813" s="363">
        <f t="shared" si="114"/>
        <v>0</v>
      </c>
      <c r="AF813" s="349"/>
      <c r="AG813" s="349">
        <f t="shared" si="116"/>
        <v>0</v>
      </c>
      <c r="AH813" s="353">
        <v>0</v>
      </c>
      <c r="AI813" s="354" t="str">
        <f t="shared" si="115"/>
        <v>Collector</v>
      </c>
      <c r="AJ813" s="349"/>
      <c r="AK813" s="349"/>
      <c r="AL813" s="355">
        <f>_xlfn.XLOOKUP(A813,'P1 Date Adjustment'!B:B,'P1 Date Adjustment'!F:F,"not found",0)</f>
        <v>2035</v>
      </c>
      <c r="AM813" s="349">
        <f t="shared" si="117"/>
        <v>0</v>
      </c>
    </row>
    <row r="814" spans="1:39" ht="45" x14ac:dyDescent="0.25">
      <c r="A814" s="129">
        <v>21</v>
      </c>
      <c r="B814" s="358" t="s">
        <v>262</v>
      </c>
      <c r="C814" s="358" t="str">
        <f>_xlfn.XLOOKUP($A814,'Total project cost for DCs'!A:A,'Total project cost for DCs'!C:C,"Not found",0)</f>
        <v>Active mode upgrades- existing road layout with active modes on both sides + intersection upgrades for active mode crossing</v>
      </c>
      <c r="D814" s="355" t="s">
        <v>155</v>
      </c>
      <c r="E814" s="355" t="s">
        <v>199</v>
      </c>
      <c r="F814" s="355" t="s">
        <v>826</v>
      </c>
      <c r="H814" s="355" t="s">
        <v>834</v>
      </c>
      <c r="I814" s="359">
        <f>_xlfn.XLOOKUP($H814,DC_growth_AGS!$A$665:$A$673,DC_growth_AGS!$O$665:$O$673,"Not found",0)</f>
        <v>0.28732391634818177</v>
      </c>
      <c r="J814" s="355">
        <v>2035</v>
      </c>
      <c r="K814" s="362">
        <f t="shared" si="121"/>
        <v>0</v>
      </c>
      <c r="L814" s="362">
        <f t="shared" si="121"/>
        <v>0</v>
      </c>
      <c r="M814" s="362">
        <f t="shared" si="121"/>
        <v>0</v>
      </c>
      <c r="N814" s="362">
        <f t="shared" si="121"/>
        <v>0</v>
      </c>
      <c r="O814" s="362">
        <f t="shared" si="121"/>
        <v>0</v>
      </c>
      <c r="P814" s="362">
        <f t="shared" si="121"/>
        <v>0</v>
      </c>
      <c r="Q814" s="362">
        <f t="shared" si="121"/>
        <v>0</v>
      </c>
      <c r="R814" s="362">
        <f t="shared" si="121"/>
        <v>0</v>
      </c>
      <c r="S814" s="362">
        <f t="shared" si="121"/>
        <v>0</v>
      </c>
      <c r="T814" s="362">
        <f t="shared" si="121"/>
        <v>0</v>
      </c>
      <c r="U814" s="362">
        <f t="shared" si="121"/>
        <v>0</v>
      </c>
      <c r="V814" s="362">
        <f t="shared" si="121"/>
        <v>0</v>
      </c>
      <c r="W814" s="362">
        <f t="shared" si="121"/>
        <v>0</v>
      </c>
      <c r="X814" s="362">
        <f t="shared" si="121"/>
        <v>0</v>
      </c>
      <c r="Y814" s="362">
        <f t="shared" si="121"/>
        <v>0</v>
      </c>
      <c r="Z814" s="362">
        <f t="shared" si="121"/>
        <v>0</v>
      </c>
      <c r="AA814" s="362">
        <f t="shared" si="121"/>
        <v>0</v>
      </c>
      <c r="AB814" s="362">
        <f t="shared" si="121"/>
        <v>0</v>
      </c>
      <c r="AC814" s="362">
        <f t="shared" si="121"/>
        <v>0</v>
      </c>
      <c r="AD814" s="362">
        <f t="shared" si="121"/>
        <v>0</v>
      </c>
      <c r="AE814" s="363">
        <f t="shared" si="114"/>
        <v>0</v>
      </c>
      <c r="AF814" s="349"/>
      <c r="AG814" s="349">
        <f t="shared" si="116"/>
        <v>0</v>
      </c>
      <c r="AH814" s="353">
        <v>0</v>
      </c>
      <c r="AI814" s="354" t="str">
        <f t="shared" si="115"/>
        <v>Collector</v>
      </c>
      <c r="AJ814" s="349"/>
      <c r="AK814" s="349"/>
      <c r="AL814" s="355">
        <f>_xlfn.XLOOKUP(A814,'P1 Date Adjustment'!B:B,'P1 Date Adjustment'!F:F,"not found",0)</f>
        <v>2035</v>
      </c>
      <c r="AM814" s="349">
        <f t="shared" si="117"/>
        <v>0</v>
      </c>
    </row>
    <row r="815" spans="1:39" x14ac:dyDescent="0.25">
      <c r="A815" s="129">
        <v>22</v>
      </c>
      <c r="B815" s="358" t="s">
        <v>263</v>
      </c>
      <c r="C815" s="358" t="str">
        <f>_xlfn.XLOOKUP($A815,'Total project cost for DCs'!A:A,'Total project cost for DCs'!C:C,"Not found",0)</f>
        <v>Upgrade intersection with active modes facilities(TDM)</v>
      </c>
      <c r="D815" s="355" t="s">
        <v>155</v>
      </c>
      <c r="E815" s="355" t="s">
        <v>223</v>
      </c>
      <c r="F815" s="355" t="s">
        <v>826</v>
      </c>
      <c r="H815" s="355" t="s">
        <v>834</v>
      </c>
      <c r="I815" s="359">
        <f>_xlfn.XLOOKUP($H815,DC_growth_AGS!$A$665:$A$673,DC_growth_AGS!$O$665:$O$673,"Not found",0)</f>
        <v>0.28732391634818177</v>
      </c>
      <c r="J815" s="355">
        <v>2033</v>
      </c>
      <c r="K815" s="362">
        <f t="shared" si="121"/>
        <v>0</v>
      </c>
      <c r="L815" s="362">
        <f t="shared" si="121"/>
        <v>0</v>
      </c>
      <c r="M815" s="362">
        <f t="shared" si="121"/>
        <v>0</v>
      </c>
      <c r="N815" s="362">
        <f t="shared" si="121"/>
        <v>0</v>
      </c>
      <c r="O815" s="362">
        <f t="shared" si="121"/>
        <v>0</v>
      </c>
      <c r="P815" s="362">
        <f t="shared" si="121"/>
        <v>0</v>
      </c>
      <c r="Q815" s="362">
        <f t="shared" si="121"/>
        <v>0</v>
      </c>
      <c r="R815" s="362">
        <f t="shared" si="121"/>
        <v>0</v>
      </c>
      <c r="S815" s="362">
        <f t="shared" si="121"/>
        <v>0</v>
      </c>
      <c r="T815" s="362">
        <f t="shared" si="121"/>
        <v>0</v>
      </c>
      <c r="U815" s="362">
        <f t="shared" si="121"/>
        <v>0</v>
      </c>
      <c r="V815" s="362">
        <f t="shared" si="121"/>
        <v>0</v>
      </c>
      <c r="W815" s="362">
        <f t="shared" si="121"/>
        <v>0</v>
      </c>
      <c r="X815" s="362">
        <f t="shared" si="121"/>
        <v>0</v>
      </c>
      <c r="Y815" s="362">
        <f t="shared" si="121"/>
        <v>0</v>
      </c>
      <c r="Z815" s="362">
        <f t="shared" si="121"/>
        <v>0</v>
      </c>
      <c r="AA815" s="362">
        <f t="shared" si="121"/>
        <v>0</v>
      </c>
      <c r="AB815" s="362">
        <f t="shared" si="121"/>
        <v>0</v>
      </c>
      <c r="AC815" s="362">
        <f t="shared" si="121"/>
        <v>0</v>
      </c>
      <c r="AD815" s="362">
        <f t="shared" si="121"/>
        <v>0</v>
      </c>
      <c r="AE815" s="363">
        <f t="shared" si="114"/>
        <v>0</v>
      </c>
      <c r="AF815" s="349"/>
      <c r="AG815" s="349">
        <f t="shared" si="116"/>
        <v>0</v>
      </c>
      <c r="AH815" s="353">
        <v>0</v>
      </c>
      <c r="AI815" s="354" t="str">
        <f t="shared" si="115"/>
        <v>Collector</v>
      </c>
      <c r="AJ815" s="349"/>
      <c r="AK815" s="349"/>
      <c r="AL815" s="355">
        <f>_xlfn.XLOOKUP(A815,'P1 Date Adjustment'!B:B,'P1 Date Adjustment'!F:F,"not found",0)</f>
        <v>2033</v>
      </c>
      <c r="AM815" s="349">
        <f t="shared" si="117"/>
        <v>0</v>
      </c>
    </row>
    <row r="816" spans="1:39" ht="45" x14ac:dyDescent="0.25">
      <c r="A816" s="129" t="s">
        <v>281</v>
      </c>
      <c r="B816" s="358" t="s">
        <v>282</v>
      </c>
      <c r="C816" s="358" t="str">
        <f>_xlfn.XLOOKUP($A816,'Total project cost for DCs'!A:A,'Total project cost for DCs'!C:C,"Not found",0)</f>
        <v xml:space="preserve">Interim 2-lane – install kerb and channel within existing road corridor with provision of active modes on both sides, 20m cross-section </v>
      </c>
      <c r="D816" s="355" t="s">
        <v>155</v>
      </c>
      <c r="E816" s="355" t="s">
        <v>145</v>
      </c>
      <c r="F816" s="355" t="s">
        <v>826</v>
      </c>
      <c r="H816" s="355" t="s">
        <v>834</v>
      </c>
      <c r="I816" s="359">
        <f>_xlfn.XLOOKUP($H816,DC_growth_AGS!$A$665:$A$673,DC_growth_AGS!$O$665:$O$673,"Not found",0)</f>
        <v>0.28732391634818177</v>
      </c>
      <c r="J816" s="355">
        <v>2025</v>
      </c>
      <c r="K816" s="362">
        <f t="shared" si="121"/>
        <v>0</v>
      </c>
      <c r="L816" s="362">
        <f t="shared" si="121"/>
        <v>0</v>
      </c>
      <c r="M816" s="362">
        <f t="shared" si="121"/>
        <v>0</v>
      </c>
      <c r="N816" s="362">
        <f t="shared" si="121"/>
        <v>0</v>
      </c>
      <c r="O816" s="362">
        <f t="shared" si="121"/>
        <v>0</v>
      </c>
      <c r="P816" s="362">
        <f t="shared" si="121"/>
        <v>0</v>
      </c>
      <c r="Q816" s="362">
        <f t="shared" si="121"/>
        <v>0</v>
      </c>
      <c r="R816" s="362">
        <f t="shared" si="121"/>
        <v>0</v>
      </c>
      <c r="S816" s="362">
        <f t="shared" si="121"/>
        <v>0</v>
      </c>
      <c r="T816" s="362">
        <f t="shared" si="121"/>
        <v>0</v>
      </c>
      <c r="U816" s="362">
        <f t="shared" si="121"/>
        <v>0</v>
      </c>
      <c r="V816" s="362">
        <f t="shared" si="121"/>
        <v>0</v>
      </c>
      <c r="W816" s="362">
        <f t="shared" si="121"/>
        <v>0</v>
      </c>
      <c r="X816" s="362">
        <f t="shared" si="121"/>
        <v>0</v>
      </c>
      <c r="Y816" s="362">
        <f t="shared" si="121"/>
        <v>0</v>
      </c>
      <c r="Z816" s="362">
        <f t="shared" si="121"/>
        <v>0</v>
      </c>
      <c r="AA816" s="362">
        <f t="shared" si="121"/>
        <v>0</v>
      </c>
      <c r="AB816" s="362">
        <f t="shared" si="121"/>
        <v>0</v>
      </c>
      <c r="AC816" s="362">
        <f t="shared" si="121"/>
        <v>0</v>
      </c>
      <c r="AD816" s="362">
        <f t="shared" si="121"/>
        <v>0</v>
      </c>
      <c r="AE816" s="363">
        <f t="shared" si="114"/>
        <v>0</v>
      </c>
      <c r="AF816" s="349"/>
      <c r="AG816" s="349">
        <f t="shared" si="116"/>
        <v>0</v>
      </c>
      <c r="AH816" s="353">
        <v>0</v>
      </c>
      <c r="AI816" s="354" t="str">
        <f t="shared" si="115"/>
        <v>Arterial</v>
      </c>
      <c r="AJ816" s="349"/>
      <c r="AK816" s="349"/>
      <c r="AL816" s="355">
        <f>_xlfn.XLOOKUP(A816,'P1 Date Adjustment'!B:B,'P1 Date Adjustment'!F:F,"not found",0)</f>
        <v>2025</v>
      </c>
      <c r="AM816" s="349">
        <f t="shared" si="117"/>
        <v>0</v>
      </c>
    </row>
    <row r="817" spans="1:39" ht="60" x14ac:dyDescent="0.25">
      <c r="A817" s="129" t="s">
        <v>287</v>
      </c>
      <c r="B817" s="358" t="s">
        <v>282</v>
      </c>
      <c r="C817" s="358" t="str">
        <f>_xlfn.XLOOKUP($A817,'Total project cost for DCs'!A:A,'Total project cost for DCs'!C:C,"Not found",0)</f>
        <v>Final 4-lane - following interim option, upgrade Road corridor to provide four lanes with additional turning lanes at intersections where required (as indicated in SGA Design</v>
      </c>
      <c r="D817" s="355" t="s">
        <v>155</v>
      </c>
      <c r="E817" s="355" t="s">
        <v>157</v>
      </c>
      <c r="F817" s="355" t="s">
        <v>826</v>
      </c>
      <c r="H817" s="355" t="s">
        <v>834</v>
      </c>
      <c r="I817" s="359">
        <f>_xlfn.XLOOKUP($H817,DC_growth_AGS!$A$665:$A$673,DC_growth_AGS!$O$665:$O$673,"Not found",0)</f>
        <v>0.28732391634818177</v>
      </c>
      <c r="J817" s="355">
        <v>2031</v>
      </c>
      <c r="K817" s="362">
        <f t="shared" si="121"/>
        <v>0</v>
      </c>
      <c r="L817" s="362">
        <f t="shared" si="121"/>
        <v>0</v>
      </c>
      <c r="M817" s="362">
        <f t="shared" si="121"/>
        <v>0</v>
      </c>
      <c r="N817" s="362">
        <f t="shared" si="121"/>
        <v>0</v>
      </c>
      <c r="O817" s="362">
        <f t="shared" si="121"/>
        <v>0</v>
      </c>
      <c r="P817" s="362">
        <f t="shared" si="121"/>
        <v>0</v>
      </c>
      <c r="Q817" s="362">
        <f t="shared" si="121"/>
        <v>0</v>
      </c>
      <c r="R817" s="362">
        <f t="shared" si="121"/>
        <v>0</v>
      </c>
      <c r="S817" s="362">
        <f t="shared" si="121"/>
        <v>0</v>
      </c>
      <c r="T817" s="362">
        <f t="shared" si="121"/>
        <v>0</v>
      </c>
      <c r="U817" s="362">
        <f t="shared" si="121"/>
        <v>0</v>
      </c>
      <c r="V817" s="362">
        <f t="shared" si="121"/>
        <v>0</v>
      </c>
      <c r="W817" s="362">
        <f t="shared" si="121"/>
        <v>0</v>
      </c>
      <c r="X817" s="362">
        <f t="shared" si="121"/>
        <v>0</v>
      </c>
      <c r="Y817" s="362">
        <f t="shared" si="121"/>
        <v>0</v>
      </c>
      <c r="Z817" s="362">
        <f t="shared" si="121"/>
        <v>0</v>
      </c>
      <c r="AA817" s="362">
        <f t="shared" si="121"/>
        <v>0</v>
      </c>
      <c r="AB817" s="362">
        <f t="shared" si="121"/>
        <v>0</v>
      </c>
      <c r="AC817" s="362">
        <f t="shared" si="121"/>
        <v>0</v>
      </c>
      <c r="AD817" s="362">
        <f t="shared" si="121"/>
        <v>0</v>
      </c>
      <c r="AE817" s="363">
        <f t="shared" si="114"/>
        <v>0</v>
      </c>
      <c r="AF817" s="349"/>
      <c r="AG817" s="349">
        <f t="shared" si="116"/>
        <v>0</v>
      </c>
      <c r="AH817" s="353">
        <v>0</v>
      </c>
      <c r="AI817" s="354" t="str">
        <f t="shared" si="115"/>
        <v>Arterial</v>
      </c>
      <c r="AJ817" s="349"/>
      <c r="AK817" s="349"/>
      <c r="AL817" s="355">
        <f>_xlfn.XLOOKUP(A817,'P1 Date Adjustment'!B:B,'P1 Date Adjustment'!F:F,"not found",0)</f>
        <v>2031</v>
      </c>
      <c r="AM817" s="349">
        <f t="shared" si="117"/>
        <v>0</v>
      </c>
    </row>
    <row r="818" spans="1:39" ht="30" x14ac:dyDescent="0.25">
      <c r="A818" s="129">
        <v>24</v>
      </c>
      <c r="B818" s="358" t="s">
        <v>295</v>
      </c>
      <c r="C818" s="358" t="str">
        <f>_xlfn.XLOOKUP($A818,'Total project cost for DCs'!A:A,'Total project cost for DCs'!C:C,"Not found",0)</f>
        <v xml:space="preserve">2-lane urban - upgrade existing road layout with active modes on both sides, 20m cross-section </v>
      </c>
      <c r="D818" s="355" t="s">
        <v>155</v>
      </c>
      <c r="E818" s="355" t="s">
        <v>190</v>
      </c>
      <c r="F818" s="355" t="s">
        <v>826</v>
      </c>
      <c r="H818" s="355" t="s">
        <v>834</v>
      </c>
      <c r="I818" s="359">
        <f>_xlfn.XLOOKUP($H818,DC_growth_AGS!$A$665:$A$673,DC_growth_AGS!$O$665:$O$673,"Not found",0)</f>
        <v>0.28732391634818177</v>
      </c>
      <c r="J818" s="355">
        <v>2038</v>
      </c>
      <c r="K818" s="362">
        <f t="shared" si="121"/>
        <v>0</v>
      </c>
      <c r="L818" s="362">
        <f t="shared" si="121"/>
        <v>0</v>
      </c>
      <c r="M818" s="362">
        <f t="shared" si="121"/>
        <v>0</v>
      </c>
      <c r="N818" s="362">
        <f t="shared" si="121"/>
        <v>0</v>
      </c>
      <c r="O818" s="362">
        <f t="shared" si="121"/>
        <v>0</v>
      </c>
      <c r="P818" s="362">
        <f t="shared" si="121"/>
        <v>0</v>
      </c>
      <c r="Q818" s="362">
        <f t="shared" si="121"/>
        <v>0</v>
      </c>
      <c r="R818" s="362">
        <f t="shared" si="121"/>
        <v>0</v>
      </c>
      <c r="S818" s="362">
        <f t="shared" si="121"/>
        <v>0</v>
      </c>
      <c r="T818" s="362">
        <f t="shared" si="121"/>
        <v>0</v>
      </c>
      <c r="U818" s="362">
        <f t="shared" si="121"/>
        <v>0</v>
      </c>
      <c r="V818" s="362">
        <f t="shared" si="121"/>
        <v>0</v>
      </c>
      <c r="W818" s="362">
        <f t="shared" si="121"/>
        <v>0</v>
      </c>
      <c r="X818" s="362">
        <f t="shared" si="121"/>
        <v>0</v>
      </c>
      <c r="Y818" s="362">
        <f t="shared" si="121"/>
        <v>0</v>
      </c>
      <c r="Z818" s="362">
        <f t="shared" si="121"/>
        <v>0</v>
      </c>
      <c r="AA818" s="362">
        <f t="shared" si="121"/>
        <v>0</v>
      </c>
      <c r="AB818" s="362">
        <f t="shared" si="121"/>
        <v>0</v>
      </c>
      <c r="AC818" s="362">
        <f t="shared" si="121"/>
        <v>0</v>
      </c>
      <c r="AD818" s="362">
        <f t="shared" si="121"/>
        <v>0</v>
      </c>
      <c r="AE818" s="363">
        <f t="shared" si="114"/>
        <v>0</v>
      </c>
      <c r="AF818" s="349"/>
      <c r="AG818" s="349">
        <f t="shared" si="116"/>
        <v>0</v>
      </c>
      <c r="AH818" s="353">
        <v>0</v>
      </c>
      <c r="AI818" s="354" t="str">
        <f t="shared" si="115"/>
        <v>Arterial</v>
      </c>
      <c r="AJ818" s="349"/>
      <c r="AK818" s="349"/>
      <c r="AL818" s="355">
        <f>_xlfn.XLOOKUP(A818,'P1 Date Adjustment'!B:B,'P1 Date Adjustment'!F:F,"not found",0)</f>
        <v>2038</v>
      </c>
      <c r="AM818" s="349">
        <f t="shared" si="117"/>
        <v>0</v>
      </c>
    </row>
    <row r="819" spans="1:39" ht="30" x14ac:dyDescent="0.25">
      <c r="A819" s="129">
        <v>25</v>
      </c>
      <c r="B819" s="358" t="s">
        <v>296</v>
      </c>
      <c r="C819" s="358" t="str">
        <f>_xlfn.XLOOKUP($A819,'Total project cost for DCs'!A:A,'Total project cost for DCs'!C:C,"Not found",0)</f>
        <v>2-lane urban- upgrade existing road layout to 2-lane urban with active modes on both sides</v>
      </c>
      <c r="D819" s="355" t="s">
        <v>155</v>
      </c>
      <c r="E819" s="355" t="s">
        <v>199</v>
      </c>
      <c r="F819" s="355" t="s">
        <v>826</v>
      </c>
      <c r="H819" s="355" t="s">
        <v>834</v>
      </c>
      <c r="I819" s="359">
        <f>_xlfn.XLOOKUP($H819,DC_growth_AGS!$A$665:$A$673,DC_growth_AGS!$O$665:$O$673,"Not found",0)</f>
        <v>0.28732391634818177</v>
      </c>
      <c r="J819" s="355">
        <v>2039</v>
      </c>
      <c r="K819" s="362">
        <f t="shared" si="121"/>
        <v>0</v>
      </c>
      <c r="L819" s="362">
        <f t="shared" si="121"/>
        <v>0</v>
      </c>
      <c r="M819" s="362">
        <f t="shared" si="121"/>
        <v>0</v>
      </c>
      <c r="N819" s="362">
        <f t="shared" si="121"/>
        <v>0</v>
      </c>
      <c r="O819" s="362">
        <f t="shared" si="121"/>
        <v>0</v>
      </c>
      <c r="P819" s="362">
        <f t="shared" si="121"/>
        <v>0</v>
      </c>
      <c r="Q819" s="362">
        <f t="shared" si="121"/>
        <v>0</v>
      </c>
      <c r="R819" s="362">
        <f t="shared" si="121"/>
        <v>0</v>
      </c>
      <c r="S819" s="362">
        <f t="shared" si="121"/>
        <v>0</v>
      </c>
      <c r="T819" s="362">
        <f t="shared" si="121"/>
        <v>0</v>
      </c>
      <c r="U819" s="362">
        <f t="shared" si="121"/>
        <v>0</v>
      </c>
      <c r="V819" s="362">
        <f t="shared" si="121"/>
        <v>0</v>
      </c>
      <c r="W819" s="362">
        <f t="shared" si="121"/>
        <v>0</v>
      </c>
      <c r="X819" s="362">
        <f t="shared" si="121"/>
        <v>0</v>
      </c>
      <c r="Y819" s="362">
        <f t="shared" si="121"/>
        <v>0</v>
      </c>
      <c r="Z819" s="362">
        <f t="shared" si="121"/>
        <v>0</v>
      </c>
      <c r="AA819" s="362">
        <f t="shared" si="121"/>
        <v>0</v>
      </c>
      <c r="AB819" s="362">
        <f t="shared" si="121"/>
        <v>0</v>
      </c>
      <c r="AC819" s="362">
        <f t="shared" si="121"/>
        <v>0</v>
      </c>
      <c r="AD819" s="362">
        <f t="shared" si="121"/>
        <v>0</v>
      </c>
      <c r="AE819" s="363">
        <f t="shared" si="114"/>
        <v>0</v>
      </c>
      <c r="AF819" s="349"/>
      <c r="AG819" s="349">
        <f t="shared" si="116"/>
        <v>0</v>
      </c>
      <c r="AH819" s="353">
        <v>0</v>
      </c>
      <c r="AI819" s="354" t="str">
        <f t="shared" si="115"/>
        <v>Collector</v>
      </c>
      <c r="AJ819" s="349"/>
      <c r="AK819" s="349"/>
      <c r="AL819" s="355">
        <f>_xlfn.XLOOKUP(A819,'P1 Date Adjustment'!B:B,'P1 Date Adjustment'!F:F,"not found",0)</f>
        <v>2039</v>
      </c>
      <c r="AM819" s="349">
        <f t="shared" si="117"/>
        <v>0</v>
      </c>
    </row>
    <row r="820" spans="1:39" ht="45" x14ac:dyDescent="0.25">
      <c r="A820" s="129" t="s">
        <v>298</v>
      </c>
      <c r="B820" s="358" t="s">
        <v>299</v>
      </c>
      <c r="C820" s="358" t="str">
        <f>_xlfn.XLOOKUP($A820,'Total project cost for DCs'!A:A,'Total project cost for DCs'!C:C,"Not found",0)</f>
        <v>Active mode upgrades- existing road layout with active modes on both sides + intersection upgrades for active mode crossing</v>
      </c>
      <c r="D820" s="355" t="s">
        <v>155</v>
      </c>
      <c r="E820" s="355" t="s">
        <v>199</v>
      </c>
      <c r="F820" s="355" t="s">
        <v>826</v>
      </c>
      <c r="H820" s="355" t="s">
        <v>834</v>
      </c>
      <c r="I820" s="359">
        <f>_xlfn.XLOOKUP($H820,DC_growth_AGS!$A$665:$A$673,DC_growth_AGS!$O$665:$O$673,"Not found",0)</f>
        <v>0.28732391634818177</v>
      </c>
      <c r="J820" s="355">
        <v>2039</v>
      </c>
      <c r="K820" s="362">
        <f t="shared" si="121"/>
        <v>0</v>
      </c>
      <c r="L820" s="362">
        <f t="shared" si="121"/>
        <v>0</v>
      </c>
      <c r="M820" s="362">
        <f t="shared" si="121"/>
        <v>0</v>
      </c>
      <c r="N820" s="362">
        <f t="shared" si="121"/>
        <v>0</v>
      </c>
      <c r="O820" s="362">
        <f t="shared" si="121"/>
        <v>0</v>
      </c>
      <c r="P820" s="362">
        <f t="shared" si="121"/>
        <v>0</v>
      </c>
      <c r="Q820" s="362">
        <f t="shared" si="121"/>
        <v>0</v>
      </c>
      <c r="R820" s="362">
        <f t="shared" si="121"/>
        <v>0</v>
      </c>
      <c r="S820" s="362">
        <f t="shared" si="121"/>
        <v>0</v>
      </c>
      <c r="T820" s="362">
        <f t="shared" si="121"/>
        <v>0</v>
      </c>
      <c r="U820" s="362">
        <f t="shared" si="121"/>
        <v>0</v>
      </c>
      <c r="V820" s="362">
        <f t="shared" si="121"/>
        <v>0</v>
      </c>
      <c r="W820" s="362">
        <f t="shared" si="121"/>
        <v>0</v>
      </c>
      <c r="X820" s="362">
        <f t="shared" si="121"/>
        <v>0</v>
      </c>
      <c r="Y820" s="362">
        <f t="shared" si="121"/>
        <v>0</v>
      </c>
      <c r="Z820" s="362">
        <f t="shared" si="121"/>
        <v>0</v>
      </c>
      <c r="AA820" s="362">
        <f t="shared" si="121"/>
        <v>0</v>
      </c>
      <c r="AB820" s="362">
        <f t="shared" si="121"/>
        <v>0</v>
      </c>
      <c r="AC820" s="362">
        <f t="shared" si="121"/>
        <v>0</v>
      </c>
      <c r="AD820" s="362">
        <f t="shared" si="121"/>
        <v>0</v>
      </c>
      <c r="AE820" s="363">
        <f t="shared" si="114"/>
        <v>0</v>
      </c>
      <c r="AF820" s="349"/>
      <c r="AG820" s="349">
        <f t="shared" si="116"/>
        <v>0</v>
      </c>
      <c r="AH820" s="353">
        <v>0</v>
      </c>
      <c r="AI820" s="354" t="str">
        <f t="shared" si="115"/>
        <v>Collector</v>
      </c>
      <c r="AJ820" s="349"/>
      <c r="AK820" s="349"/>
      <c r="AL820" s="355">
        <f>_xlfn.XLOOKUP(A820,'P1 Date Adjustment'!B:B,'P1 Date Adjustment'!F:F,"not found",0)</f>
        <v>2039</v>
      </c>
      <c r="AM820" s="349">
        <f t="shared" si="117"/>
        <v>0</v>
      </c>
    </row>
    <row r="821" spans="1:39" ht="30" x14ac:dyDescent="0.25">
      <c r="A821" s="129" t="s">
        <v>304</v>
      </c>
      <c r="B821" s="358" t="s">
        <v>305</v>
      </c>
      <c r="C821" s="358" t="str">
        <f>_xlfn.XLOOKUP($A821,'Total project cost for DCs'!A:A,'Total project cost for DCs'!C:C,"Not found",0)</f>
        <v>2-lane collector to connect with Drury Central Station, including bridge over streamM)</v>
      </c>
      <c r="D821" s="355" t="s">
        <v>155</v>
      </c>
      <c r="E821" s="355" t="s">
        <v>223</v>
      </c>
      <c r="F821" s="355" t="s">
        <v>826</v>
      </c>
      <c r="H821" s="355" t="s">
        <v>834</v>
      </c>
      <c r="I821" s="359">
        <f>_xlfn.XLOOKUP($H821,DC_growth_AGS!$A$665:$A$673,DC_growth_AGS!$O$665:$O$673,"Not found",0)</f>
        <v>0.28732391634818177</v>
      </c>
      <c r="J821" s="355">
        <v>2035</v>
      </c>
      <c r="K821" s="362">
        <f t="shared" si="121"/>
        <v>0</v>
      </c>
      <c r="L821" s="362">
        <f t="shared" si="121"/>
        <v>0</v>
      </c>
      <c r="M821" s="362">
        <f t="shared" si="121"/>
        <v>0</v>
      </c>
      <c r="N821" s="362">
        <f t="shared" si="121"/>
        <v>0</v>
      </c>
      <c r="O821" s="362">
        <f t="shared" si="121"/>
        <v>0</v>
      </c>
      <c r="P821" s="362">
        <f t="shared" si="121"/>
        <v>0</v>
      </c>
      <c r="Q821" s="362">
        <f t="shared" si="121"/>
        <v>0</v>
      </c>
      <c r="R821" s="362">
        <f t="shared" si="121"/>
        <v>0</v>
      </c>
      <c r="S821" s="362">
        <f t="shared" si="121"/>
        <v>0</v>
      </c>
      <c r="T821" s="362">
        <f t="shared" si="121"/>
        <v>0</v>
      </c>
      <c r="U821" s="362">
        <f t="shared" si="121"/>
        <v>0</v>
      </c>
      <c r="V821" s="362">
        <f t="shared" si="121"/>
        <v>0</v>
      </c>
      <c r="W821" s="362">
        <f t="shared" si="121"/>
        <v>0</v>
      </c>
      <c r="X821" s="362">
        <f t="shared" si="121"/>
        <v>0</v>
      </c>
      <c r="Y821" s="362">
        <f t="shared" si="121"/>
        <v>0</v>
      </c>
      <c r="Z821" s="362">
        <f t="shared" si="121"/>
        <v>0</v>
      </c>
      <c r="AA821" s="362">
        <f t="shared" si="121"/>
        <v>0</v>
      </c>
      <c r="AB821" s="362">
        <f t="shared" si="121"/>
        <v>0</v>
      </c>
      <c r="AC821" s="362">
        <f t="shared" si="121"/>
        <v>0</v>
      </c>
      <c r="AD821" s="362">
        <f t="shared" si="121"/>
        <v>0</v>
      </c>
      <c r="AE821" s="363">
        <f t="shared" si="114"/>
        <v>0</v>
      </c>
      <c r="AF821" s="349"/>
      <c r="AG821" s="349">
        <f t="shared" si="116"/>
        <v>0</v>
      </c>
      <c r="AH821" s="353">
        <v>0</v>
      </c>
      <c r="AI821" s="354" t="str">
        <f t="shared" si="115"/>
        <v>Collector</v>
      </c>
      <c r="AJ821" s="349"/>
      <c r="AK821" s="349"/>
      <c r="AL821" s="355">
        <f>_xlfn.XLOOKUP(A821,'P1 Date Adjustment'!B:B,'P1 Date Adjustment'!F:F,"not found",0)</f>
        <v>2035</v>
      </c>
      <c r="AM821" s="349">
        <f t="shared" si="117"/>
        <v>0</v>
      </c>
    </row>
    <row r="822" spans="1:39" ht="30" x14ac:dyDescent="0.25">
      <c r="A822" s="129">
        <v>31</v>
      </c>
      <c r="B822" s="358" t="s">
        <v>311</v>
      </c>
      <c r="C822" s="358" t="str">
        <f>_xlfn.XLOOKUP($A822,'Total project cost for DCs'!A:A,'Total project cost for DCs'!C:C,"Not found",0)</f>
        <v>2-lane urban - upgrade existing roadwith active modes on both sides / Mill Road design ?</v>
      </c>
      <c r="D822" s="355" t="s">
        <v>155</v>
      </c>
      <c r="E822" s="355" t="s">
        <v>199</v>
      </c>
      <c r="F822" s="355" t="s">
        <v>826</v>
      </c>
      <c r="H822" s="355" t="s">
        <v>834</v>
      </c>
      <c r="I822" s="359">
        <f>_xlfn.XLOOKUP($H822,DC_growth_AGS!$A$665:$A$673,DC_growth_AGS!$O$665:$O$673,"Not found",0)</f>
        <v>0.28732391634818177</v>
      </c>
      <c r="J822" s="355">
        <v>2039</v>
      </c>
      <c r="K822" s="362">
        <f t="shared" si="121"/>
        <v>0</v>
      </c>
      <c r="L822" s="362">
        <f t="shared" si="121"/>
        <v>0</v>
      </c>
      <c r="M822" s="362">
        <f t="shared" si="121"/>
        <v>0</v>
      </c>
      <c r="N822" s="362">
        <f t="shared" si="121"/>
        <v>0</v>
      </c>
      <c r="O822" s="362">
        <f t="shared" si="121"/>
        <v>0</v>
      </c>
      <c r="P822" s="362">
        <f t="shared" si="121"/>
        <v>0</v>
      </c>
      <c r="Q822" s="362">
        <f t="shared" si="121"/>
        <v>0</v>
      </c>
      <c r="R822" s="362">
        <f t="shared" si="121"/>
        <v>0</v>
      </c>
      <c r="S822" s="362">
        <f t="shared" si="121"/>
        <v>0</v>
      </c>
      <c r="T822" s="362">
        <f t="shared" si="121"/>
        <v>0</v>
      </c>
      <c r="U822" s="362">
        <f t="shared" si="121"/>
        <v>0</v>
      </c>
      <c r="V822" s="362">
        <f t="shared" si="121"/>
        <v>0</v>
      </c>
      <c r="W822" s="362">
        <f t="shared" si="121"/>
        <v>0</v>
      </c>
      <c r="X822" s="362">
        <f t="shared" si="121"/>
        <v>0</v>
      </c>
      <c r="Y822" s="362">
        <f t="shared" si="121"/>
        <v>0</v>
      </c>
      <c r="Z822" s="362">
        <f t="shared" si="121"/>
        <v>0</v>
      </c>
      <c r="AA822" s="362">
        <f t="shared" si="121"/>
        <v>0</v>
      </c>
      <c r="AB822" s="362">
        <f t="shared" si="121"/>
        <v>0</v>
      </c>
      <c r="AC822" s="362">
        <f t="shared" si="121"/>
        <v>0</v>
      </c>
      <c r="AD822" s="362">
        <f t="shared" si="121"/>
        <v>0</v>
      </c>
      <c r="AE822" s="363">
        <f t="shared" si="114"/>
        <v>0</v>
      </c>
      <c r="AF822" s="349"/>
      <c r="AG822" s="349">
        <f t="shared" si="116"/>
        <v>0</v>
      </c>
      <c r="AH822" s="353">
        <v>0</v>
      </c>
      <c r="AI822" s="354" t="str">
        <f t="shared" si="115"/>
        <v>Collector</v>
      </c>
      <c r="AJ822" s="349"/>
      <c r="AK822" s="349"/>
      <c r="AL822" s="355">
        <f>_xlfn.XLOOKUP(A822,'P1 Date Adjustment'!B:B,'P1 Date Adjustment'!F:F,"not found",0)</f>
        <v>2039</v>
      </c>
      <c r="AM822" s="349">
        <f t="shared" si="117"/>
        <v>0</v>
      </c>
    </row>
    <row r="823" spans="1:39" x14ac:dyDescent="0.25">
      <c r="A823" s="129">
        <v>32</v>
      </c>
      <c r="B823" s="358" t="s">
        <v>313</v>
      </c>
      <c r="C823" s="358" t="str">
        <f>_xlfn.XLOOKUP($A823,'Total project cost for DCs'!A:A,'Total project cost for DCs'!C:C,"Not found",0)</f>
        <v>Assume 1 simple roundabout intesection</v>
      </c>
      <c r="D823" s="355" t="s">
        <v>155</v>
      </c>
      <c r="E823" s="355" t="s">
        <v>190</v>
      </c>
      <c r="F823" s="355" t="s">
        <v>826</v>
      </c>
      <c r="H823" s="355" t="s">
        <v>834</v>
      </c>
      <c r="I823" s="359">
        <f>_xlfn.XLOOKUP($H823,DC_growth_AGS!$A$665:$A$673,DC_growth_AGS!$O$665:$O$673,"Not found",0)</f>
        <v>0.28732391634818177</v>
      </c>
      <c r="J823" s="355">
        <v>2039</v>
      </c>
      <c r="K823" s="362">
        <f t="shared" si="121"/>
        <v>0</v>
      </c>
      <c r="L823" s="362">
        <f t="shared" si="121"/>
        <v>0</v>
      </c>
      <c r="M823" s="362">
        <f t="shared" si="121"/>
        <v>0</v>
      </c>
      <c r="N823" s="362">
        <f t="shared" si="121"/>
        <v>0</v>
      </c>
      <c r="O823" s="362">
        <f t="shared" si="121"/>
        <v>0</v>
      </c>
      <c r="P823" s="362">
        <f t="shared" si="121"/>
        <v>0</v>
      </c>
      <c r="Q823" s="362">
        <f t="shared" si="121"/>
        <v>0</v>
      </c>
      <c r="R823" s="362">
        <f t="shared" si="121"/>
        <v>0</v>
      </c>
      <c r="S823" s="362">
        <f t="shared" si="121"/>
        <v>0</v>
      </c>
      <c r="T823" s="362">
        <f t="shared" si="121"/>
        <v>0</v>
      </c>
      <c r="U823" s="362">
        <f t="shared" si="121"/>
        <v>0</v>
      </c>
      <c r="V823" s="362">
        <f t="shared" si="121"/>
        <v>0</v>
      </c>
      <c r="W823" s="362">
        <f t="shared" si="121"/>
        <v>0</v>
      </c>
      <c r="X823" s="362">
        <f t="shared" si="121"/>
        <v>0</v>
      </c>
      <c r="Y823" s="362">
        <f t="shared" si="121"/>
        <v>0</v>
      </c>
      <c r="Z823" s="362">
        <f t="shared" si="121"/>
        <v>0</v>
      </c>
      <c r="AA823" s="362">
        <f t="shared" si="121"/>
        <v>0</v>
      </c>
      <c r="AB823" s="362">
        <f t="shared" si="121"/>
        <v>0</v>
      </c>
      <c r="AC823" s="362">
        <f t="shared" si="121"/>
        <v>0</v>
      </c>
      <c r="AD823" s="362">
        <f t="shared" si="121"/>
        <v>0</v>
      </c>
      <c r="AE823" s="363">
        <f t="shared" si="114"/>
        <v>0</v>
      </c>
      <c r="AF823" s="349"/>
      <c r="AG823" s="349">
        <f t="shared" si="116"/>
        <v>0</v>
      </c>
      <c r="AH823" s="353">
        <v>0</v>
      </c>
      <c r="AI823" s="354" t="str">
        <f t="shared" si="115"/>
        <v>Arterial</v>
      </c>
      <c r="AJ823" s="349"/>
      <c r="AK823" s="349"/>
      <c r="AL823" s="355">
        <f>_xlfn.XLOOKUP(A823,'P1 Date Adjustment'!B:B,'P1 Date Adjustment'!F:F,"not found",0)</f>
        <v>2039</v>
      </c>
      <c r="AM823" s="349">
        <f t="shared" si="117"/>
        <v>0</v>
      </c>
    </row>
    <row r="824" spans="1:39" ht="30" x14ac:dyDescent="0.25">
      <c r="A824" s="129">
        <v>33</v>
      </c>
      <c r="B824" s="358" t="s">
        <v>315</v>
      </c>
      <c r="C824" s="358" t="str">
        <f>_xlfn.XLOOKUP($A824,'Total project cost for DCs'!A:A,'Total project cost for DCs'!C:C,"Not found",0)</f>
        <v>2-lane urban- upgrade existing road layout to 2-lane urban with active modes on both sides (TDM )</v>
      </c>
      <c r="D824" s="355" t="s">
        <v>155</v>
      </c>
      <c r="E824" s="355" t="s">
        <v>199</v>
      </c>
      <c r="F824" s="355" t="s">
        <v>826</v>
      </c>
      <c r="H824" s="355" t="s">
        <v>834</v>
      </c>
      <c r="I824" s="359">
        <f>_xlfn.XLOOKUP($H824,DC_growth_AGS!$A$665:$A$673,DC_growth_AGS!$O$665:$O$673,"Not found",0)</f>
        <v>0.28732391634818177</v>
      </c>
      <c r="J824" s="355">
        <v>2033</v>
      </c>
      <c r="K824" s="362">
        <f t="shared" si="121"/>
        <v>0</v>
      </c>
      <c r="L824" s="362">
        <f t="shared" si="121"/>
        <v>0</v>
      </c>
      <c r="M824" s="362">
        <f t="shared" si="121"/>
        <v>0</v>
      </c>
      <c r="N824" s="362">
        <f t="shared" si="121"/>
        <v>0</v>
      </c>
      <c r="O824" s="362">
        <f t="shared" si="121"/>
        <v>0</v>
      </c>
      <c r="P824" s="362">
        <f t="shared" si="121"/>
        <v>0</v>
      </c>
      <c r="Q824" s="362">
        <f t="shared" si="121"/>
        <v>0</v>
      </c>
      <c r="R824" s="362">
        <f t="shared" si="121"/>
        <v>0</v>
      </c>
      <c r="S824" s="362">
        <f t="shared" si="121"/>
        <v>0</v>
      </c>
      <c r="T824" s="362">
        <f t="shared" si="121"/>
        <v>0</v>
      </c>
      <c r="U824" s="362">
        <f t="shared" si="121"/>
        <v>0</v>
      </c>
      <c r="V824" s="362">
        <f t="shared" si="121"/>
        <v>0</v>
      </c>
      <c r="W824" s="362">
        <f t="shared" si="121"/>
        <v>0</v>
      </c>
      <c r="X824" s="362">
        <f t="shared" si="121"/>
        <v>0</v>
      </c>
      <c r="Y824" s="362">
        <f t="shared" si="121"/>
        <v>0</v>
      </c>
      <c r="Z824" s="362">
        <f t="shared" si="121"/>
        <v>0</v>
      </c>
      <c r="AA824" s="362">
        <f t="shared" si="121"/>
        <v>0</v>
      </c>
      <c r="AB824" s="362">
        <f t="shared" si="121"/>
        <v>0</v>
      </c>
      <c r="AC824" s="362">
        <f t="shared" si="121"/>
        <v>0</v>
      </c>
      <c r="AD824" s="362">
        <f t="shared" si="121"/>
        <v>0</v>
      </c>
      <c r="AE824" s="363">
        <f t="shared" si="114"/>
        <v>0</v>
      </c>
      <c r="AF824" s="349"/>
      <c r="AG824" s="349">
        <f t="shared" si="116"/>
        <v>0</v>
      </c>
      <c r="AH824" s="353">
        <v>0</v>
      </c>
      <c r="AI824" s="354" t="str">
        <f t="shared" si="115"/>
        <v>Collector</v>
      </c>
      <c r="AJ824" s="349"/>
      <c r="AK824" s="349"/>
      <c r="AL824" s="355">
        <f>_xlfn.XLOOKUP(A824,'P1 Date Adjustment'!B:B,'P1 Date Adjustment'!F:F,"not found",0)</f>
        <v>2033</v>
      </c>
      <c r="AM824" s="349">
        <f t="shared" si="117"/>
        <v>0</v>
      </c>
    </row>
    <row r="825" spans="1:39" ht="30" x14ac:dyDescent="0.25">
      <c r="A825" s="129" t="s">
        <v>326</v>
      </c>
      <c r="B825" s="358" t="s">
        <v>327</v>
      </c>
      <c r="C825" s="358" t="str">
        <f>_xlfn.XLOOKUP($A825,'Total project cost for DCs'!A:A,'Total project cost for DCs'!C:C,"Not found",0)</f>
        <v>2-lane urban- upgrade existing road layout with active modes on both sides (Under construction)</v>
      </c>
      <c r="D825" s="355" t="s">
        <v>155</v>
      </c>
      <c r="E825" s="355" t="s">
        <v>227</v>
      </c>
      <c r="F825" s="355" t="s">
        <v>826</v>
      </c>
      <c r="H825" s="355" t="s">
        <v>834</v>
      </c>
      <c r="I825" s="359">
        <f>_xlfn.XLOOKUP($H825,DC_growth_AGS!$A$665:$A$673,DC_growth_AGS!$O$665:$O$673,"Not found",0)</f>
        <v>0.28732391634818177</v>
      </c>
      <c r="J825" s="355">
        <v>2033</v>
      </c>
      <c r="K825" s="362">
        <f t="shared" si="121"/>
        <v>0</v>
      </c>
      <c r="L825" s="362">
        <f t="shared" si="121"/>
        <v>0</v>
      </c>
      <c r="M825" s="362">
        <f t="shared" si="121"/>
        <v>-641156.29863124655</v>
      </c>
      <c r="N825" s="362">
        <f t="shared" si="121"/>
        <v>-55113.540011123638</v>
      </c>
      <c r="O825" s="362">
        <f t="shared" si="121"/>
        <v>-591834.73497072968</v>
      </c>
      <c r="P825" s="362">
        <f t="shared" si="121"/>
        <v>0</v>
      </c>
      <c r="Q825" s="362">
        <f t="shared" si="121"/>
        <v>0</v>
      </c>
      <c r="R825" s="362">
        <f t="shared" si="121"/>
        <v>0</v>
      </c>
      <c r="S825" s="362">
        <f t="shared" si="121"/>
        <v>0</v>
      </c>
      <c r="T825" s="362">
        <f t="shared" si="121"/>
        <v>0</v>
      </c>
      <c r="U825" s="362">
        <f t="shared" si="121"/>
        <v>0</v>
      </c>
      <c r="V825" s="362">
        <f t="shared" si="121"/>
        <v>0</v>
      </c>
      <c r="W825" s="362">
        <f t="shared" si="121"/>
        <v>0</v>
      </c>
      <c r="X825" s="362">
        <f t="shared" si="121"/>
        <v>0</v>
      </c>
      <c r="Y825" s="362">
        <f t="shared" si="121"/>
        <v>0</v>
      </c>
      <c r="Z825" s="362">
        <f t="shared" ref="Z825:AD825" si="122">IF($AI825="Arterial",-Z772*$AJ$2,0)</f>
        <v>0</v>
      </c>
      <c r="AA825" s="362">
        <f t="shared" si="122"/>
        <v>0</v>
      </c>
      <c r="AB825" s="362">
        <f t="shared" si="122"/>
        <v>0</v>
      </c>
      <c r="AC825" s="362">
        <f t="shared" si="122"/>
        <v>0</v>
      </c>
      <c r="AD825" s="362">
        <f t="shared" si="122"/>
        <v>0</v>
      </c>
      <c r="AE825" s="363">
        <f t="shared" si="114"/>
        <v>-1288104.5736130998</v>
      </c>
      <c r="AF825" s="349"/>
      <c r="AG825" s="349">
        <f t="shared" si="116"/>
        <v>-1288104.5736130998</v>
      </c>
      <c r="AH825" s="353">
        <v>0</v>
      </c>
      <c r="AI825" s="354" t="str">
        <f t="shared" si="115"/>
        <v>Arterial</v>
      </c>
      <c r="AJ825" s="349"/>
      <c r="AK825" s="349"/>
      <c r="AL825" s="355">
        <f>_xlfn.XLOOKUP(A825,'P1 Date Adjustment'!B:B,'P1 Date Adjustment'!F:F,"not found",0)</f>
        <v>2033</v>
      </c>
      <c r="AM825" s="349">
        <f t="shared" si="117"/>
        <v>-370103.2507565206</v>
      </c>
    </row>
    <row r="826" spans="1:39" ht="45" x14ac:dyDescent="0.25">
      <c r="A826" s="129" t="s">
        <v>334</v>
      </c>
      <c r="B826" s="358" t="s">
        <v>335</v>
      </c>
      <c r="C826" s="358" t="str">
        <f>_xlfn.XLOOKUP($A826,'Total project cost for DCs'!A:A,'Total project cost for DCs'!C:C,"Not found",0)</f>
        <v>4-lane urban- upgrade interim 2-lane urban corridor to a 4-lane corridor with active modes on both sides (SGA design)</v>
      </c>
      <c r="D826" s="355" t="s">
        <v>155</v>
      </c>
      <c r="E826" s="355" t="s">
        <v>157</v>
      </c>
      <c r="F826" s="355" t="s">
        <v>826</v>
      </c>
      <c r="H826" s="355" t="s">
        <v>834</v>
      </c>
      <c r="I826" s="359">
        <f>_xlfn.XLOOKUP($H826,DC_growth_AGS!$A$665:$A$673,DC_growth_AGS!$O$665:$O$673,"Not found",0)</f>
        <v>0.28732391634818177</v>
      </c>
      <c r="J826" s="355">
        <v>2050</v>
      </c>
      <c r="K826" s="362">
        <f t="shared" ref="K826:AD838" si="123">IF($AI826="Arterial",-K773*$AJ$2,0)</f>
        <v>0</v>
      </c>
      <c r="L826" s="362">
        <f t="shared" si="123"/>
        <v>0</v>
      </c>
      <c r="M826" s="362">
        <f t="shared" si="123"/>
        <v>0</v>
      </c>
      <c r="N826" s="362">
        <f t="shared" si="123"/>
        <v>0</v>
      </c>
      <c r="O826" s="362">
        <f t="shared" si="123"/>
        <v>0</v>
      </c>
      <c r="P826" s="362">
        <f t="shared" si="123"/>
        <v>0</v>
      </c>
      <c r="Q826" s="362">
        <f t="shared" si="123"/>
        <v>0</v>
      </c>
      <c r="R826" s="362">
        <f t="shared" si="123"/>
        <v>0</v>
      </c>
      <c r="S826" s="362">
        <f t="shared" si="123"/>
        <v>0</v>
      </c>
      <c r="T826" s="362">
        <f t="shared" si="123"/>
        <v>0</v>
      </c>
      <c r="U826" s="362">
        <f t="shared" si="123"/>
        <v>0</v>
      </c>
      <c r="V826" s="362">
        <f t="shared" si="123"/>
        <v>0</v>
      </c>
      <c r="W826" s="362">
        <f t="shared" si="123"/>
        <v>0</v>
      </c>
      <c r="X826" s="362">
        <f t="shared" si="123"/>
        <v>-1266384.5793282087</v>
      </c>
      <c r="Y826" s="362">
        <f t="shared" si="123"/>
        <v>-75936.850736335837</v>
      </c>
      <c r="Z826" s="362">
        <f t="shared" si="123"/>
        <v>-775791.577172608</v>
      </c>
      <c r="AA826" s="362">
        <f t="shared" si="123"/>
        <v>0</v>
      </c>
      <c r="AB826" s="362">
        <f t="shared" si="123"/>
        <v>0</v>
      </c>
      <c r="AC826" s="362">
        <f t="shared" si="123"/>
        <v>0</v>
      </c>
      <c r="AD826" s="362">
        <f t="shared" si="123"/>
        <v>0</v>
      </c>
      <c r="AE826" s="363">
        <f t="shared" si="114"/>
        <v>-2118113.0072371527</v>
      </c>
      <c r="AF826" s="349"/>
      <c r="AG826" s="349">
        <f t="shared" si="116"/>
        <v>-2118113.0072371527</v>
      </c>
      <c r="AH826" s="353">
        <v>0</v>
      </c>
      <c r="AI826" s="354" t="str">
        <f t="shared" si="115"/>
        <v>Arterial</v>
      </c>
      <c r="AJ826" s="349"/>
      <c r="AK826" s="349"/>
      <c r="AL826" s="355">
        <f>_xlfn.XLOOKUP(A826,'P1 Date Adjustment'!B:B,'P1 Date Adjustment'!F:F,"not found",0)</f>
        <v>2050</v>
      </c>
      <c r="AM826" s="349">
        <f t="shared" si="117"/>
        <v>-608584.52450740337</v>
      </c>
    </row>
    <row r="827" spans="1:39" ht="30" x14ac:dyDescent="0.25">
      <c r="A827" s="129" t="s">
        <v>342</v>
      </c>
      <c r="B827" s="358" t="s">
        <v>343</v>
      </c>
      <c r="C827" s="358" t="str">
        <f>_xlfn.XLOOKUP($A827,'Total project cost for DCs'!A:A,'Total project cost for DCs'!C:C,"Not found",0)</f>
        <v>Upgrade interim 2-lane bridges (3No. to 4 lane bridges with active modes on both sides (SGA design)</v>
      </c>
      <c r="D827" s="355" t="s">
        <v>155</v>
      </c>
      <c r="E827" s="355" t="s">
        <v>345</v>
      </c>
      <c r="F827" s="355" t="s">
        <v>826</v>
      </c>
      <c r="H827" s="355" t="s">
        <v>834</v>
      </c>
      <c r="I827" s="359">
        <f>_xlfn.XLOOKUP($H827,DC_growth_AGS!$A$665:$A$673,DC_growth_AGS!$O$665:$O$673,"Not found",0)</f>
        <v>0.28732391634818177</v>
      </c>
      <c r="J827" s="355">
        <v>2050</v>
      </c>
      <c r="K827" s="362">
        <f t="shared" si="123"/>
        <v>0</v>
      </c>
      <c r="L827" s="362">
        <f t="shared" si="123"/>
        <v>0</v>
      </c>
      <c r="M827" s="362">
        <f t="shared" si="123"/>
        <v>0</v>
      </c>
      <c r="N827" s="362">
        <f t="shared" si="123"/>
        <v>0</v>
      </c>
      <c r="O827" s="362">
        <f t="shared" si="123"/>
        <v>0</v>
      </c>
      <c r="P827" s="362">
        <f t="shared" si="123"/>
        <v>0</v>
      </c>
      <c r="Q827" s="362">
        <f t="shared" si="123"/>
        <v>0</v>
      </c>
      <c r="R827" s="362">
        <f t="shared" si="123"/>
        <v>0</v>
      </c>
      <c r="S827" s="362">
        <f t="shared" si="123"/>
        <v>0</v>
      </c>
      <c r="T827" s="362">
        <f t="shared" si="123"/>
        <v>0</v>
      </c>
      <c r="U827" s="362">
        <f t="shared" si="123"/>
        <v>0</v>
      </c>
      <c r="V827" s="362">
        <f t="shared" si="123"/>
        <v>0</v>
      </c>
      <c r="W827" s="362">
        <f t="shared" si="123"/>
        <v>0</v>
      </c>
      <c r="X827" s="362">
        <f t="shared" si="123"/>
        <v>0</v>
      </c>
      <c r="Y827" s="362">
        <f t="shared" si="123"/>
        <v>-80796.597796050031</v>
      </c>
      <c r="Z827" s="362">
        <f t="shared" si="123"/>
        <v>-825440.07852020964</v>
      </c>
      <c r="AA827" s="362">
        <f t="shared" si="123"/>
        <v>0</v>
      </c>
      <c r="AB827" s="362">
        <f t="shared" si="123"/>
        <v>0</v>
      </c>
      <c r="AC827" s="362">
        <f t="shared" si="123"/>
        <v>0</v>
      </c>
      <c r="AD827" s="362">
        <f t="shared" si="123"/>
        <v>0</v>
      </c>
      <c r="AE827" s="363">
        <f t="shared" si="114"/>
        <v>-906236.67631625966</v>
      </c>
      <c r="AF827" s="349"/>
      <c r="AG827" s="349">
        <f t="shared" si="116"/>
        <v>-906236.67631625966</v>
      </c>
      <c r="AH827" s="353">
        <v>0</v>
      </c>
      <c r="AI827" s="354" t="str">
        <f t="shared" si="115"/>
        <v>Arterial</v>
      </c>
      <c r="AJ827" s="349"/>
      <c r="AK827" s="349"/>
      <c r="AL827" s="355">
        <f>_xlfn.XLOOKUP(A827,'P1 Date Adjustment'!B:B,'P1 Date Adjustment'!F:F,"not found",0)</f>
        <v>2050</v>
      </c>
      <c r="AM827" s="349">
        <f t="shared" si="117"/>
        <v>-260383.47097754729</v>
      </c>
    </row>
    <row r="828" spans="1:39" ht="30" x14ac:dyDescent="0.25">
      <c r="A828" s="129" t="s">
        <v>346</v>
      </c>
      <c r="B828" s="358" t="s">
        <v>347</v>
      </c>
      <c r="C828" s="358" t="str">
        <f>_xlfn.XLOOKUP($A828,'Total project cost for DCs'!A:A,'Total project cost for DCs'!C:C,"Not found",0)</f>
        <v>2-lane urban- new road layout with active modes on both sides (TDM)</v>
      </c>
      <c r="D828" s="355" t="s">
        <v>155</v>
      </c>
      <c r="E828" s="355" t="s">
        <v>227</v>
      </c>
      <c r="F828" s="355" t="s">
        <v>826</v>
      </c>
      <c r="H828" s="355" t="s">
        <v>834</v>
      </c>
      <c r="I828" s="359">
        <f>_xlfn.XLOOKUP($H828,DC_growth_AGS!$A$665:$A$673,DC_growth_AGS!$O$665:$O$673,"Not found",0)</f>
        <v>0.28732391634818177</v>
      </c>
      <c r="J828" s="355">
        <v>2044</v>
      </c>
      <c r="K828" s="362">
        <f t="shared" si="123"/>
        <v>0</v>
      </c>
      <c r="L828" s="362">
        <f t="shared" si="123"/>
        <v>0</v>
      </c>
      <c r="M828" s="362">
        <f t="shared" si="123"/>
        <v>0</v>
      </c>
      <c r="N828" s="362">
        <f t="shared" si="123"/>
        <v>0</v>
      </c>
      <c r="O828" s="362">
        <f t="shared" si="123"/>
        <v>0</v>
      </c>
      <c r="P828" s="362">
        <f t="shared" si="123"/>
        <v>0</v>
      </c>
      <c r="Q828" s="362">
        <f t="shared" si="123"/>
        <v>0</v>
      </c>
      <c r="R828" s="362">
        <f t="shared" si="123"/>
        <v>-3078592.1398881408</v>
      </c>
      <c r="S828" s="362">
        <f t="shared" si="123"/>
        <v>-96975.928713887508</v>
      </c>
      <c r="T828" s="362">
        <f t="shared" si="123"/>
        <v>-1152687.1382611548</v>
      </c>
      <c r="U828" s="362">
        <f t="shared" si="123"/>
        <v>0</v>
      </c>
      <c r="V828" s="362">
        <f t="shared" si="123"/>
        <v>0</v>
      </c>
      <c r="W828" s="362">
        <f t="shared" si="123"/>
        <v>0</v>
      </c>
      <c r="X828" s="362">
        <f t="shared" si="123"/>
        <v>0</v>
      </c>
      <c r="Y828" s="362">
        <f t="shared" si="123"/>
        <v>0</v>
      </c>
      <c r="Z828" s="362">
        <f t="shared" si="123"/>
        <v>0</v>
      </c>
      <c r="AA828" s="362">
        <f t="shared" si="123"/>
        <v>0</v>
      </c>
      <c r="AB828" s="362">
        <f t="shared" si="123"/>
        <v>0</v>
      </c>
      <c r="AC828" s="362">
        <f t="shared" si="123"/>
        <v>0</v>
      </c>
      <c r="AD828" s="362">
        <f t="shared" si="123"/>
        <v>0</v>
      </c>
      <c r="AE828" s="363">
        <f t="shared" si="114"/>
        <v>-4328255.2068631835</v>
      </c>
      <c r="AF828" s="349"/>
      <c r="AG828" s="349">
        <f t="shared" si="116"/>
        <v>-4328255.2068631835</v>
      </c>
      <c r="AH828" s="353">
        <v>0</v>
      </c>
      <c r="AI828" s="354" t="str">
        <f t="shared" si="115"/>
        <v>Arterial</v>
      </c>
      <c r="AJ828" s="349"/>
      <c r="AK828" s="349"/>
      <c r="AL828" s="355">
        <f>_xlfn.XLOOKUP(A828,'P1 Date Adjustment'!B:B,'P1 Date Adjustment'!F:F,"not found",0)</f>
        <v>2044</v>
      </c>
      <c r="AM828" s="349">
        <f t="shared" si="117"/>
        <v>-1243611.2369903396</v>
      </c>
    </row>
    <row r="829" spans="1:39" x14ac:dyDescent="0.25">
      <c r="A829" s="129" t="s">
        <v>348</v>
      </c>
      <c r="B829" s="358" t="s">
        <v>347</v>
      </c>
      <c r="C829" s="358" t="str">
        <f>_xlfn.XLOOKUP($A829,'Total project cost for DCs'!A:A,'Total project cost for DCs'!C:C,"Not found",0)</f>
        <v>2-lane urban- bridge construction</v>
      </c>
      <c r="D829" s="355" t="s">
        <v>155</v>
      </c>
      <c r="E829" s="355" t="s">
        <v>345</v>
      </c>
      <c r="F829" s="355" t="s">
        <v>826</v>
      </c>
      <c r="H829" s="355" t="s">
        <v>834</v>
      </c>
      <c r="I829" s="359">
        <f>_xlfn.XLOOKUP($H829,DC_growth_AGS!$A$665:$A$673,DC_growth_AGS!$O$665:$O$673,"Not found",0)</f>
        <v>0.28732391634818177</v>
      </c>
      <c r="J829" s="355">
        <v>2044</v>
      </c>
      <c r="K829" s="362">
        <f t="shared" si="123"/>
        <v>0</v>
      </c>
      <c r="L829" s="362">
        <f t="shared" si="123"/>
        <v>0</v>
      </c>
      <c r="M829" s="362">
        <f t="shared" si="123"/>
        <v>0</v>
      </c>
      <c r="N829" s="362">
        <f t="shared" si="123"/>
        <v>0</v>
      </c>
      <c r="O829" s="362">
        <f t="shared" si="123"/>
        <v>0</v>
      </c>
      <c r="P829" s="362">
        <f t="shared" si="123"/>
        <v>0</v>
      </c>
      <c r="Q829" s="362">
        <f t="shared" si="123"/>
        <v>0</v>
      </c>
      <c r="R829" s="362">
        <f t="shared" si="123"/>
        <v>0</v>
      </c>
      <c r="S829" s="362">
        <f t="shared" si="123"/>
        <v>-266229.1718095761</v>
      </c>
      <c r="T829" s="362">
        <f t="shared" si="123"/>
        <v>-2719869.8271625778</v>
      </c>
      <c r="U829" s="362">
        <f t="shared" si="123"/>
        <v>0</v>
      </c>
      <c r="V829" s="362">
        <f t="shared" si="123"/>
        <v>0</v>
      </c>
      <c r="W829" s="362">
        <f t="shared" si="123"/>
        <v>0</v>
      </c>
      <c r="X829" s="362">
        <f t="shared" si="123"/>
        <v>0</v>
      </c>
      <c r="Y829" s="362">
        <f t="shared" si="123"/>
        <v>0</v>
      </c>
      <c r="Z829" s="362">
        <f t="shared" si="123"/>
        <v>0</v>
      </c>
      <c r="AA829" s="362">
        <f t="shared" si="123"/>
        <v>0</v>
      </c>
      <c r="AB829" s="362">
        <f t="shared" si="123"/>
        <v>0</v>
      </c>
      <c r="AC829" s="362">
        <f t="shared" si="123"/>
        <v>0</v>
      </c>
      <c r="AD829" s="362">
        <f t="shared" si="123"/>
        <v>0</v>
      </c>
      <c r="AE829" s="363">
        <f t="shared" si="114"/>
        <v>-2986098.9989721538</v>
      </c>
      <c r="AF829" s="349"/>
      <c r="AG829" s="349">
        <f t="shared" si="116"/>
        <v>-2986098.9989721538</v>
      </c>
      <c r="AH829" s="353">
        <v>0</v>
      </c>
      <c r="AI829" s="354" t="str">
        <f t="shared" si="115"/>
        <v>Arterial</v>
      </c>
      <c r="AJ829" s="349"/>
      <c r="AK829" s="349"/>
      <c r="AL829" s="355">
        <f>_xlfn.XLOOKUP(A829,'P1 Date Adjustment'!B:B,'P1 Date Adjustment'!F:F,"not found",0)</f>
        <v>2044</v>
      </c>
      <c r="AM829" s="349">
        <f t="shared" si="117"/>
        <v>-857977.65898806439</v>
      </c>
    </row>
    <row r="830" spans="1:39" ht="30" x14ac:dyDescent="0.25">
      <c r="A830" s="129" t="s">
        <v>350</v>
      </c>
      <c r="B830" s="358" t="s">
        <v>347</v>
      </c>
      <c r="C830" s="358" t="str">
        <f>_xlfn.XLOOKUP($A830,'Total project cost for DCs'!A:A,'Total project cost for DCs'!C:C,"Not found",0)</f>
        <v>4-lane urban- upgrade 2-lane urban with active modes on both sides (SGA design)</v>
      </c>
      <c r="D830" s="355" t="s">
        <v>155</v>
      </c>
      <c r="E830" s="355" t="s">
        <v>231</v>
      </c>
      <c r="F830" s="355" t="s">
        <v>826</v>
      </c>
      <c r="H830" s="355" t="s">
        <v>834</v>
      </c>
      <c r="I830" s="359">
        <f>_xlfn.XLOOKUP($H830,DC_growth_AGS!$A$665:$A$673,DC_growth_AGS!$O$665:$O$673,"Not found",0)</f>
        <v>0.28732391634818177</v>
      </c>
      <c r="J830" s="355">
        <v>2049</v>
      </c>
      <c r="K830" s="362">
        <f t="shared" si="123"/>
        <v>0</v>
      </c>
      <c r="L830" s="362">
        <f t="shared" si="123"/>
        <v>0</v>
      </c>
      <c r="M830" s="362">
        <f t="shared" si="123"/>
        <v>0</v>
      </c>
      <c r="N830" s="362">
        <f t="shared" si="123"/>
        <v>0</v>
      </c>
      <c r="O830" s="362">
        <f t="shared" si="123"/>
        <v>0</v>
      </c>
      <c r="P830" s="362">
        <f t="shared" si="123"/>
        <v>0</v>
      </c>
      <c r="Q830" s="362">
        <f t="shared" si="123"/>
        <v>0</v>
      </c>
      <c r="R830" s="362">
        <f t="shared" si="123"/>
        <v>0</v>
      </c>
      <c r="S830" s="362">
        <f t="shared" si="123"/>
        <v>0</v>
      </c>
      <c r="T830" s="362">
        <f t="shared" si="123"/>
        <v>0</v>
      </c>
      <c r="U830" s="362">
        <f t="shared" si="123"/>
        <v>0</v>
      </c>
      <c r="V830" s="362">
        <f t="shared" si="123"/>
        <v>0</v>
      </c>
      <c r="W830" s="362">
        <f t="shared" si="123"/>
        <v>0</v>
      </c>
      <c r="X830" s="362">
        <f t="shared" si="123"/>
        <v>0</v>
      </c>
      <c r="Y830" s="362">
        <f t="shared" si="123"/>
        <v>0</v>
      </c>
      <c r="Z830" s="362">
        <f t="shared" si="123"/>
        <v>0</v>
      </c>
      <c r="AA830" s="362">
        <f t="shared" si="123"/>
        <v>0</v>
      </c>
      <c r="AB830" s="362">
        <f t="shared" si="123"/>
        <v>0</v>
      </c>
      <c r="AC830" s="362">
        <f t="shared" si="123"/>
        <v>0</v>
      </c>
      <c r="AD830" s="362">
        <f t="shared" si="123"/>
        <v>0</v>
      </c>
      <c r="AE830" s="363">
        <f t="shared" si="114"/>
        <v>0</v>
      </c>
      <c r="AF830" s="349"/>
      <c r="AG830" s="349">
        <f t="shared" si="116"/>
        <v>0</v>
      </c>
      <c r="AH830" s="353">
        <v>0</v>
      </c>
      <c r="AI830" s="354" t="str">
        <f t="shared" si="115"/>
        <v>Arterial</v>
      </c>
      <c r="AJ830" s="349"/>
      <c r="AK830" s="349"/>
      <c r="AL830" s="355">
        <f>_xlfn.XLOOKUP(A830,'P1 Date Adjustment'!B:B,'P1 Date Adjustment'!F:F,"not found",0)</f>
        <v>2049</v>
      </c>
      <c r="AM830" s="349">
        <f t="shared" si="117"/>
        <v>0</v>
      </c>
    </row>
    <row r="831" spans="1:39" x14ac:dyDescent="0.25">
      <c r="A831" s="129" t="s">
        <v>352</v>
      </c>
      <c r="B831" s="358" t="s">
        <v>347</v>
      </c>
      <c r="C831" s="358" t="str">
        <f>_xlfn.XLOOKUP($A831,'Total project cost for DCs'!A:A,'Total project cost for DCs'!C:C,"Not found",0)</f>
        <v>4-lane urban- Bridge Widening</v>
      </c>
      <c r="D831" s="355" t="s">
        <v>155</v>
      </c>
      <c r="E831" s="355" t="s">
        <v>345</v>
      </c>
      <c r="F831" s="355" t="s">
        <v>826</v>
      </c>
      <c r="H831" s="355" t="s">
        <v>834</v>
      </c>
      <c r="I831" s="359">
        <f>_xlfn.XLOOKUP($H831,DC_growth_AGS!$A$665:$A$673,DC_growth_AGS!$O$665:$O$673,"Not found",0)</f>
        <v>0.28732391634818177</v>
      </c>
      <c r="J831" s="355">
        <v>2049</v>
      </c>
      <c r="K831" s="362">
        <f t="shared" si="123"/>
        <v>0</v>
      </c>
      <c r="L831" s="362">
        <f t="shared" si="123"/>
        <v>0</v>
      </c>
      <c r="M831" s="362">
        <f t="shared" si="123"/>
        <v>0</v>
      </c>
      <c r="N831" s="362">
        <f t="shared" si="123"/>
        <v>0</v>
      </c>
      <c r="O831" s="362">
        <f t="shared" si="123"/>
        <v>0</v>
      </c>
      <c r="P831" s="362">
        <f t="shared" si="123"/>
        <v>0</v>
      </c>
      <c r="Q831" s="362">
        <f t="shared" si="123"/>
        <v>0</v>
      </c>
      <c r="R831" s="362">
        <f t="shared" si="123"/>
        <v>0</v>
      </c>
      <c r="S831" s="362">
        <f t="shared" si="123"/>
        <v>0</v>
      </c>
      <c r="T831" s="362">
        <f t="shared" si="123"/>
        <v>0</v>
      </c>
      <c r="U831" s="362">
        <f t="shared" si="123"/>
        <v>0</v>
      </c>
      <c r="V831" s="362">
        <f t="shared" si="123"/>
        <v>0</v>
      </c>
      <c r="W831" s="362">
        <f t="shared" si="123"/>
        <v>0</v>
      </c>
      <c r="X831" s="362">
        <f t="shared" si="123"/>
        <v>0</v>
      </c>
      <c r="Y831" s="362">
        <f t="shared" si="123"/>
        <v>0</v>
      </c>
      <c r="Z831" s="362">
        <f t="shared" si="123"/>
        <v>0</v>
      </c>
      <c r="AA831" s="362">
        <f t="shared" si="123"/>
        <v>0</v>
      </c>
      <c r="AB831" s="362">
        <f t="shared" si="123"/>
        <v>0</v>
      </c>
      <c r="AC831" s="362">
        <f t="shared" si="123"/>
        <v>0</v>
      </c>
      <c r="AD831" s="362">
        <f t="shared" si="123"/>
        <v>0</v>
      </c>
      <c r="AE831" s="363">
        <f t="shared" si="114"/>
        <v>0</v>
      </c>
      <c r="AF831" s="349"/>
      <c r="AG831" s="349">
        <f t="shared" si="116"/>
        <v>0</v>
      </c>
      <c r="AH831" s="353">
        <v>0</v>
      </c>
      <c r="AI831" s="354" t="str">
        <f t="shared" si="115"/>
        <v>Arterial</v>
      </c>
      <c r="AJ831" s="349"/>
      <c r="AK831" s="349"/>
      <c r="AL831" s="355">
        <f>_xlfn.XLOOKUP(A831,'P1 Date Adjustment'!B:B,'P1 Date Adjustment'!F:F,"not found",0)</f>
        <v>2049</v>
      </c>
      <c r="AM831" s="349">
        <f t="shared" si="117"/>
        <v>0</v>
      </c>
    </row>
    <row r="832" spans="1:39" ht="30" x14ac:dyDescent="0.25">
      <c r="A832" s="129" t="s">
        <v>365</v>
      </c>
      <c r="B832" s="358" t="s">
        <v>363</v>
      </c>
      <c r="C832" s="358" t="str">
        <f>_xlfn.XLOOKUP($A832,'Total project cost for DCs'!A:A,'Total project cost for DCs'!C:C,"Not found",0)</f>
        <v>4-lane urban- upgrade 2-lane urban excl bridge</v>
      </c>
      <c r="D832" s="355" t="s">
        <v>155</v>
      </c>
      <c r="E832" s="355" t="s">
        <v>231</v>
      </c>
      <c r="F832" s="355" t="s">
        <v>826</v>
      </c>
      <c r="H832" s="355" t="s">
        <v>834</v>
      </c>
      <c r="I832" s="359">
        <f>_xlfn.XLOOKUP($H832,DC_growth_AGS!$A$665:$A$673,DC_growth_AGS!$O$665:$O$673,"Not found",0)</f>
        <v>0.28732391634818177</v>
      </c>
      <c r="J832" s="355">
        <v>2047</v>
      </c>
      <c r="K832" s="362">
        <f t="shared" si="123"/>
        <v>0</v>
      </c>
      <c r="L832" s="362">
        <f t="shared" si="123"/>
        <v>0</v>
      </c>
      <c r="M832" s="362">
        <f t="shared" si="123"/>
        <v>0</v>
      </c>
      <c r="N832" s="362">
        <f t="shared" si="123"/>
        <v>0</v>
      </c>
      <c r="O832" s="362">
        <f t="shared" si="123"/>
        <v>0</v>
      </c>
      <c r="P832" s="362">
        <f t="shared" si="123"/>
        <v>0</v>
      </c>
      <c r="Q832" s="362">
        <f t="shared" si="123"/>
        <v>0</v>
      </c>
      <c r="R832" s="362">
        <f t="shared" si="123"/>
        <v>0</v>
      </c>
      <c r="S832" s="362">
        <f t="shared" si="123"/>
        <v>0</v>
      </c>
      <c r="T832" s="362">
        <f t="shared" si="123"/>
        <v>0</v>
      </c>
      <c r="U832" s="362">
        <f t="shared" si="123"/>
        <v>0</v>
      </c>
      <c r="V832" s="362">
        <f t="shared" si="123"/>
        <v>-47026.483259756242</v>
      </c>
      <c r="W832" s="362">
        <f t="shared" si="123"/>
        <v>-480435.37838619505</v>
      </c>
      <c r="X832" s="362">
        <f t="shared" si="123"/>
        <v>0</v>
      </c>
      <c r="Y832" s="362">
        <f t="shared" si="123"/>
        <v>0</v>
      </c>
      <c r="Z832" s="362">
        <f t="shared" si="123"/>
        <v>0</v>
      </c>
      <c r="AA832" s="362">
        <f t="shared" si="123"/>
        <v>0</v>
      </c>
      <c r="AB832" s="362">
        <f t="shared" si="123"/>
        <v>0</v>
      </c>
      <c r="AC832" s="362">
        <f t="shared" si="123"/>
        <v>0</v>
      </c>
      <c r="AD832" s="362">
        <f t="shared" si="123"/>
        <v>0</v>
      </c>
      <c r="AE832" s="363">
        <f t="shared" si="114"/>
        <v>-527461.86164595129</v>
      </c>
      <c r="AF832" s="349"/>
      <c r="AG832" s="349">
        <f t="shared" si="116"/>
        <v>-527461.86164595129</v>
      </c>
      <c r="AH832" s="353">
        <v>0</v>
      </c>
      <c r="AI832" s="354" t="str">
        <f t="shared" si="115"/>
        <v>Arterial</v>
      </c>
      <c r="AJ832" s="349"/>
      <c r="AK832" s="349"/>
      <c r="AL832" s="355">
        <f>_xlfn.XLOOKUP(A832,'P1 Date Adjustment'!B:B,'P1 Date Adjustment'!F:F,"not found",0)</f>
        <v>2047</v>
      </c>
      <c r="AM832" s="349">
        <f t="shared" si="117"/>
        <v>-151552.40781241754</v>
      </c>
    </row>
    <row r="833" spans="1:39" ht="30" x14ac:dyDescent="0.25">
      <c r="A833" s="129" t="s">
        <v>367</v>
      </c>
      <c r="B833" s="358" t="s">
        <v>363</v>
      </c>
      <c r="C833" s="358" t="str">
        <f>_xlfn.XLOOKUP($A833,'Total project cost for DCs'!A:A,'Total project cost for DCs'!C:C,"Not found",0)</f>
        <v>4-lane urban- upgrade 2-lane bridge widening</v>
      </c>
      <c r="D833" s="355" t="s">
        <v>155</v>
      </c>
      <c r="E833" s="355" t="s">
        <v>345</v>
      </c>
      <c r="F833" s="355" t="s">
        <v>826</v>
      </c>
      <c r="H833" s="355" t="s">
        <v>834</v>
      </c>
      <c r="I833" s="359">
        <f>_xlfn.XLOOKUP($H833,DC_growth_AGS!$A$665:$A$673,DC_growth_AGS!$O$665:$O$673,"Not found",0)</f>
        <v>0.28732391634818177</v>
      </c>
      <c r="J833" s="355">
        <v>2047</v>
      </c>
      <c r="K833" s="362">
        <f t="shared" si="123"/>
        <v>0</v>
      </c>
      <c r="L833" s="362">
        <f t="shared" si="123"/>
        <v>0</v>
      </c>
      <c r="M833" s="362">
        <f t="shared" si="123"/>
        <v>0</v>
      </c>
      <c r="N833" s="362">
        <f t="shared" si="123"/>
        <v>0</v>
      </c>
      <c r="O833" s="362">
        <f t="shared" si="123"/>
        <v>0</v>
      </c>
      <c r="P833" s="362">
        <f t="shared" si="123"/>
        <v>0</v>
      </c>
      <c r="Q833" s="362">
        <f t="shared" si="123"/>
        <v>0</v>
      </c>
      <c r="R833" s="362">
        <f t="shared" si="123"/>
        <v>0</v>
      </c>
      <c r="S833" s="362">
        <f t="shared" si="123"/>
        <v>0</v>
      </c>
      <c r="T833" s="362">
        <f t="shared" si="123"/>
        <v>0</v>
      </c>
      <c r="U833" s="362">
        <f t="shared" si="123"/>
        <v>0</v>
      </c>
      <c r="V833" s="362">
        <f t="shared" si="123"/>
        <v>-32766.839948733385</v>
      </c>
      <c r="W833" s="362">
        <f t="shared" si="123"/>
        <v>-334754.97332715534</v>
      </c>
      <c r="X833" s="362">
        <f t="shared" si="123"/>
        <v>0</v>
      </c>
      <c r="Y833" s="362">
        <f t="shared" si="123"/>
        <v>0</v>
      </c>
      <c r="Z833" s="362">
        <f t="shared" si="123"/>
        <v>0</v>
      </c>
      <c r="AA833" s="362">
        <f t="shared" si="123"/>
        <v>0</v>
      </c>
      <c r="AB833" s="362">
        <f t="shared" si="123"/>
        <v>0</v>
      </c>
      <c r="AC833" s="362">
        <f t="shared" si="123"/>
        <v>0</v>
      </c>
      <c r="AD833" s="362">
        <f t="shared" si="123"/>
        <v>0</v>
      </c>
      <c r="AE833" s="363">
        <f t="shared" si="114"/>
        <v>-367521.81327588874</v>
      </c>
      <c r="AF833" s="349"/>
      <c r="AG833" s="349">
        <f t="shared" si="116"/>
        <v>-367521.81327588874</v>
      </c>
      <c r="AH833" s="353">
        <v>0</v>
      </c>
      <c r="AI833" s="354" t="str">
        <f t="shared" si="115"/>
        <v>Arterial</v>
      </c>
      <c r="AJ833" s="349"/>
      <c r="AK833" s="349"/>
      <c r="AL833" s="355">
        <f>_xlfn.XLOOKUP(A833,'P1 Date Adjustment'!B:B,'P1 Date Adjustment'!F:F,"not found",0)</f>
        <v>2047</v>
      </c>
      <c r="AM833" s="349">
        <f t="shared" si="117"/>
        <v>-105597.80673381354</v>
      </c>
    </row>
    <row r="834" spans="1:39" ht="30" x14ac:dyDescent="0.25">
      <c r="A834" s="129" t="s">
        <v>369</v>
      </c>
      <c r="B834" s="358" t="s">
        <v>370</v>
      </c>
      <c r="C834" s="358" t="str">
        <f>_xlfn.XLOOKUP($A834,'Total project cost for DCs'!A:A,'Total project cost for DCs'!C:C,"Not found",0)</f>
        <v xml:space="preserve"> 2-lane signalised intersection (new intersection with active mode crossings)</v>
      </c>
      <c r="D834" s="355" t="s">
        <v>155</v>
      </c>
      <c r="E834" s="355" t="s">
        <v>190</v>
      </c>
      <c r="F834" s="355" t="s">
        <v>826</v>
      </c>
      <c r="H834" s="355" t="s">
        <v>834</v>
      </c>
      <c r="I834" s="359">
        <f>_xlfn.XLOOKUP($H834,DC_growth_AGS!$A$665:$A$673,DC_growth_AGS!$O$665:$O$673,"Not found",0)</f>
        <v>0.28732391634818177</v>
      </c>
      <c r="J834" s="355">
        <v>2027</v>
      </c>
      <c r="K834" s="362">
        <f t="shared" si="123"/>
        <v>0</v>
      </c>
      <c r="L834" s="362">
        <f t="shared" si="123"/>
        <v>0</v>
      </c>
      <c r="M834" s="362">
        <f t="shared" si="123"/>
        <v>0</v>
      </c>
      <c r="N834" s="362">
        <f t="shared" si="123"/>
        <v>0</v>
      </c>
      <c r="O834" s="362">
        <f t="shared" si="123"/>
        <v>0</v>
      </c>
      <c r="P834" s="362">
        <f t="shared" si="123"/>
        <v>0</v>
      </c>
      <c r="Q834" s="362">
        <f t="shared" si="123"/>
        <v>0</v>
      </c>
      <c r="R834" s="362">
        <f t="shared" si="123"/>
        <v>0</v>
      </c>
      <c r="S834" s="362">
        <f t="shared" si="123"/>
        <v>0</v>
      </c>
      <c r="T834" s="362">
        <f t="shared" si="123"/>
        <v>0</v>
      </c>
      <c r="U834" s="362">
        <f t="shared" si="123"/>
        <v>0</v>
      </c>
      <c r="V834" s="362">
        <f t="shared" si="123"/>
        <v>0</v>
      </c>
      <c r="W834" s="362">
        <f t="shared" si="123"/>
        <v>0</v>
      </c>
      <c r="X834" s="362">
        <f t="shared" si="123"/>
        <v>0</v>
      </c>
      <c r="Y834" s="362">
        <f t="shared" si="123"/>
        <v>0</v>
      </c>
      <c r="Z834" s="362">
        <f t="shared" si="123"/>
        <v>0</v>
      </c>
      <c r="AA834" s="362">
        <f t="shared" si="123"/>
        <v>0</v>
      </c>
      <c r="AB834" s="362">
        <f t="shared" si="123"/>
        <v>0</v>
      </c>
      <c r="AC834" s="362">
        <f t="shared" si="123"/>
        <v>0</v>
      </c>
      <c r="AD834" s="362">
        <f t="shared" si="123"/>
        <v>0</v>
      </c>
      <c r="AE834" s="363">
        <f t="shared" si="114"/>
        <v>0</v>
      </c>
      <c r="AF834" s="349"/>
      <c r="AG834" s="349">
        <f t="shared" si="116"/>
        <v>0</v>
      </c>
      <c r="AH834" s="353">
        <v>0</v>
      </c>
      <c r="AI834" s="354" t="str">
        <f t="shared" si="115"/>
        <v>Arterial</v>
      </c>
      <c r="AJ834" s="349"/>
      <c r="AK834" s="349"/>
      <c r="AL834" s="355">
        <f>_xlfn.XLOOKUP(A834,'P1 Date Adjustment'!B:B,'P1 Date Adjustment'!F:F,"not found",0)</f>
        <v>2027</v>
      </c>
      <c r="AM834" s="349">
        <f t="shared" si="117"/>
        <v>0</v>
      </c>
    </row>
    <row r="835" spans="1:39" ht="30" x14ac:dyDescent="0.25">
      <c r="A835" s="129" t="s">
        <v>372</v>
      </c>
      <c r="B835" s="358" t="s">
        <v>373</v>
      </c>
      <c r="C835" s="358" t="str">
        <f>_xlfn.XLOOKUP($A835,'Total project cost for DCs'!A:A,'Total project cost for DCs'!C:C,"Not found",0)</f>
        <v xml:space="preserve"> Multi-lane signalised intersection (upgrade intersection with active mode crossings)</v>
      </c>
      <c r="D835" s="355" t="s">
        <v>155</v>
      </c>
      <c r="E835" s="355" t="s">
        <v>157</v>
      </c>
      <c r="F835" s="355" t="s">
        <v>826</v>
      </c>
      <c r="H835" s="355" t="s">
        <v>834</v>
      </c>
      <c r="I835" s="359">
        <f>_xlfn.XLOOKUP($H835,DC_growth_AGS!$A$665:$A$673,DC_growth_AGS!$O$665:$O$673,"Not found",0)</f>
        <v>0.28732391634818177</v>
      </c>
      <c r="J835" s="355">
        <v>2031</v>
      </c>
      <c r="K835" s="362">
        <f t="shared" si="123"/>
        <v>0</v>
      </c>
      <c r="L835" s="362">
        <f t="shared" si="123"/>
        <v>0</v>
      </c>
      <c r="M835" s="362">
        <f t="shared" si="123"/>
        <v>0</v>
      </c>
      <c r="N835" s="362">
        <f t="shared" si="123"/>
        <v>0</v>
      </c>
      <c r="O835" s="362">
        <f t="shared" si="123"/>
        <v>0</v>
      </c>
      <c r="P835" s="362">
        <f t="shared" si="123"/>
        <v>0</v>
      </c>
      <c r="Q835" s="362">
        <f t="shared" si="123"/>
        <v>0</v>
      </c>
      <c r="R835" s="362">
        <f t="shared" si="123"/>
        <v>0</v>
      </c>
      <c r="S835" s="362">
        <f t="shared" si="123"/>
        <v>0</v>
      </c>
      <c r="T835" s="362">
        <f t="shared" si="123"/>
        <v>0</v>
      </c>
      <c r="U835" s="362">
        <f t="shared" si="123"/>
        <v>0</v>
      </c>
      <c r="V835" s="362">
        <f t="shared" si="123"/>
        <v>0</v>
      </c>
      <c r="W835" s="362">
        <f t="shared" si="123"/>
        <v>0</v>
      </c>
      <c r="X835" s="362">
        <f t="shared" si="123"/>
        <v>0</v>
      </c>
      <c r="Y835" s="362">
        <f t="shared" si="123"/>
        <v>0</v>
      </c>
      <c r="Z835" s="362">
        <f t="shared" si="123"/>
        <v>0</v>
      </c>
      <c r="AA835" s="362">
        <f t="shared" si="123"/>
        <v>0</v>
      </c>
      <c r="AB835" s="362">
        <f t="shared" si="123"/>
        <v>0</v>
      </c>
      <c r="AC835" s="362">
        <f t="shared" si="123"/>
        <v>0</v>
      </c>
      <c r="AD835" s="362">
        <f t="shared" si="123"/>
        <v>0</v>
      </c>
      <c r="AE835" s="363">
        <f t="shared" si="114"/>
        <v>0</v>
      </c>
      <c r="AF835" s="349"/>
      <c r="AG835" s="349">
        <f t="shared" si="116"/>
        <v>0</v>
      </c>
      <c r="AH835" s="353">
        <v>0</v>
      </c>
      <c r="AI835" s="354" t="str">
        <f t="shared" si="115"/>
        <v>Arterial</v>
      </c>
      <c r="AJ835" s="349"/>
      <c r="AK835" s="349"/>
      <c r="AL835" s="355">
        <f>_xlfn.XLOOKUP(A835,'P1 Date Adjustment'!B:B,'P1 Date Adjustment'!F:F,"not found",0)</f>
        <v>2031</v>
      </c>
      <c r="AM835" s="349">
        <f t="shared" si="117"/>
        <v>0</v>
      </c>
    </row>
    <row r="836" spans="1:39" ht="30" x14ac:dyDescent="0.25">
      <c r="A836" s="129" t="s">
        <v>383</v>
      </c>
      <c r="B836" s="358" t="s">
        <v>384</v>
      </c>
      <c r="C836" s="358" t="str">
        <f>_xlfn.XLOOKUP($A836,'Total project cost for DCs'!A:A,'Total project cost for DCs'!C:C,"Not found",0)</f>
        <v>4-lane urban- upgrade 2-lane urban to 4-lane with active modes on both sides, (TDM)</v>
      </c>
      <c r="D836" s="355" t="s">
        <v>155</v>
      </c>
      <c r="E836" s="355" t="s">
        <v>157</v>
      </c>
      <c r="F836" s="355" t="s">
        <v>826</v>
      </c>
      <c r="H836" s="355" t="s">
        <v>834</v>
      </c>
      <c r="I836" s="359">
        <f>_xlfn.XLOOKUP($H836,DC_growth_AGS!$A$665:$A$673,DC_growth_AGS!$O$665:$O$673,"Not found",0)</f>
        <v>0.28732391634818177</v>
      </c>
      <c r="J836" s="355">
        <v>2047</v>
      </c>
      <c r="K836" s="362">
        <f t="shared" si="123"/>
        <v>0</v>
      </c>
      <c r="L836" s="362">
        <f t="shared" si="123"/>
        <v>0</v>
      </c>
      <c r="M836" s="362">
        <f t="shared" si="123"/>
        <v>0</v>
      </c>
      <c r="N836" s="362">
        <f t="shared" si="123"/>
        <v>0</v>
      </c>
      <c r="O836" s="362">
        <f t="shared" si="123"/>
        <v>0</v>
      </c>
      <c r="P836" s="362">
        <f t="shared" si="123"/>
        <v>0</v>
      </c>
      <c r="Q836" s="362">
        <f t="shared" si="123"/>
        <v>0</v>
      </c>
      <c r="R836" s="362">
        <f t="shared" si="123"/>
        <v>0</v>
      </c>
      <c r="S836" s="362">
        <f t="shared" si="123"/>
        <v>0</v>
      </c>
      <c r="T836" s="362">
        <f t="shared" si="123"/>
        <v>0</v>
      </c>
      <c r="U836" s="362">
        <f t="shared" si="123"/>
        <v>-452780.07609685254</v>
      </c>
      <c r="V836" s="362">
        <f t="shared" si="123"/>
        <v>-21795.258007566055</v>
      </c>
      <c r="W836" s="362">
        <f t="shared" si="123"/>
        <v>-266428.41238994681</v>
      </c>
      <c r="X836" s="362">
        <f t="shared" si="123"/>
        <v>0</v>
      </c>
      <c r="Y836" s="362">
        <f t="shared" si="123"/>
        <v>0</v>
      </c>
      <c r="Z836" s="362">
        <f t="shared" si="123"/>
        <v>0</v>
      </c>
      <c r="AA836" s="362">
        <f t="shared" si="123"/>
        <v>0</v>
      </c>
      <c r="AB836" s="362">
        <f t="shared" si="123"/>
        <v>0</v>
      </c>
      <c r="AC836" s="362">
        <f t="shared" si="123"/>
        <v>0</v>
      </c>
      <c r="AD836" s="362">
        <f t="shared" si="123"/>
        <v>0</v>
      </c>
      <c r="AE836" s="363">
        <f t="shared" ref="AE836:AE851" si="124">SUM(K836:AD836)</f>
        <v>-741003.74649436539</v>
      </c>
      <c r="AF836" s="349"/>
      <c r="AG836" s="349">
        <f t="shared" si="116"/>
        <v>-741003.74649436539</v>
      </c>
      <c r="AH836" s="353">
        <v>0</v>
      </c>
      <c r="AI836" s="354" t="str">
        <f t="shared" ref="AI836:AI851" si="125">IF(OR(E836="Upgrade Collector",E836="Greenfields Collector",E836="New Collector (AT)"),"Collector","Arterial")</f>
        <v>Arterial</v>
      </c>
      <c r="AJ836" s="349"/>
      <c r="AK836" s="349"/>
      <c r="AL836" s="355">
        <f>_xlfn.XLOOKUP(A836,'P1 Date Adjustment'!B:B,'P1 Date Adjustment'!F:F,"not found",0)</f>
        <v>2047</v>
      </c>
      <c r="AM836" s="349">
        <f t="shared" si="117"/>
        <v>-212908.09847143633</v>
      </c>
    </row>
    <row r="837" spans="1:39" ht="30" x14ac:dyDescent="0.25">
      <c r="A837" s="129" t="s">
        <v>389</v>
      </c>
      <c r="B837" s="358" t="s">
        <v>390</v>
      </c>
      <c r="C837" s="358" t="str">
        <f>_xlfn.XLOOKUP($A837,'Total project cost for DCs'!A:A,'Total project cost for DCs'!C:C,"Not found",0)</f>
        <v>Interim active modes e.g. shared path on one side</v>
      </c>
      <c r="D837" s="355" t="s">
        <v>155</v>
      </c>
      <c r="E837" s="355" t="s">
        <v>145</v>
      </c>
      <c r="F837" s="355" t="s">
        <v>826</v>
      </c>
      <c r="H837" s="355" t="s">
        <v>834</v>
      </c>
      <c r="I837" s="359">
        <f>_xlfn.XLOOKUP($H837,DC_growth_AGS!$A$665:$A$673,DC_growth_AGS!$O$665:$O$673,"Not found",0)</f>
        <v>0.28732391634818177</v>
      </c>
      <c r="J837" s="355">
        <v>2028</v>
      </c>
      <c r="K837" s="362">
        <f t="shared" si="123"/>
        <v>0</v>
      </c>
      <c r="L837" s="362">
        <f t="shared" si="123"/>
        <v>0</v>
      </c>
      <c r="M837" s="362">
        <f t="shared" si="123"/>
        <v>0</v>
      </c>
      <c r="N837" s="362">
        <f t="shared" si="123"/>
        <v>0</v>
      </c>
      <c r="O837" s="362">
        <f t="shared" si="123"/>
        <v>0</v>
      </c>
      <c r="P837" s="362">
        <f t="shared" si="123"/>
        <v>0</v>
      </c>
      <c r="Q837" s="362">
        <f t="shared" si="123"/>
        <v>0</v>
      </c>
      <c r="R837" s="362">
        <f t="shared" si="123"/>
        <v>0</v>
      </c>
      <c r="S837" s="362">
        <f t="shared" si="123"/>
        <v>0</v>
      </c>
      <c r="T837" s="362">
        <f t="shared" si="123"/>
        <v>0</v>
      </c>
      <c r="U837" s="362">
        <f t="shared" si="123"/>
        <v>0</v>
      </c>
      <c r="V837" s="362">
        <f t="shared" si="123"/>
        <v>0</v>
      </c>
      <c r="W837" s="362">
        <f t="shared" si="123"/>
        <v>0</v>
      </c>
      <c r="X837" s="362">
        <f t="shared" si="123"/>
        <v>0</v>
      </c>
      <c r="Y837" s="362">
        <f t="shared" si="123"/>
        <v>0</v>
      </c>
      <c r="Z837" s="362">
        <f t="shared" si="123"/>
        <v>0</v>
      </c>
      <c r="AA837" s="362">
        <f t="shared" si="123"/>
        <v>0</v>
      </c>
      <c r="AB837" s="362">
        <f t="shared" si="123"/>
        <v>0</v>
      </c>
      <c r="AC837" s="362">
        <f t="shared" si="123"/>
        <v>0</v>
      </c>
      <c r="AD837" s="362">
        <f t="shared" si="123"/>
        <v>0</v>
      </c>
      <c r="AE837" s="363">
        <f t="shared" si="124"/>
        <v>0</v>
      </c>
      <c r="AF837" s="349"/>
      <c r="AG837" s="349">
        <f t="shared" ref="AG837:AG851" si="126">SUM(K837:AD837)</f>
        <v>0</v>
      </c>
      <c r="AH837" s="353">
        <v>0</v>
      </c>
      <c r="AI837" s="354" t="str">
        <f t="shared" si="125"/>
        <v>Arterial</v>
      </c>
      <c r="AJ837" s="349"/>
      <c r="AK837" s="349"/>
      <c r="AL837" s="355">
        <f>_xlfn.XLOOKUP(A837,'P1 Date Adjustment'!B:B,'P1 Date Adjustment'!F:F,"not found",0)</f>
        <v>2028</v>
      </c>
      <c r="AM837" s="349">
        <f t="shared" ref="AM837:AM851" si="127">AG837*I837</f>
        <v>0</v>
      </c>
    </row>
    <row r="838" spans="1:39" ht="30" x14ac:dyDescent="0.25">
      <c r="A838" s="129" t="s">
        <v>392</v>
      </c>
      <c r="B838" s="358" t="s">
        <v>390</v>
      </c>
      <c r="C838" s="358" t="str">
        <f>_xlfn.XLOOKUP($A838,'Total project cost for DCs'!A:A,'Total project cost for DCs'!C:C,"Not found",0)</f>
        <v xml:space="preserve"> 2-lane urban- upgrade existing road with active mode facility on both sides (TDM)</v>
      </c>
      <c r="D838" s="355" t="s">
        <v>155</v>
      </c>
      <c r="E838" s="355" t="s">
        <v>145</v>
      </c>
      <c r="F838" s="355" t="s">
        <v>826</v>
      </c>
      <c r="H838" s="355" t="s">
        <v>834</v>
      </c>
      <c r="I838" s="359">
        <f>_xlfn.XLOOKUP($H838,DC_growth_AGS!$A$665:$A$673,DC_growth_AGS!$O$665:$O$673,"Not found",0)</f>
        <v>0.28732391634818177</v>
      </c>
      <c r="J838" s="355">
        <v>2031</v>
      </c>
      <c r="K838" s="362">
        <f t="shared" si="123"/>
        <v>0</v>
      </c>
      <c r="L838" s="362">
        <f t="shared" si="123"/>
        <v>0</v>
      </c>
      <c r="M838" s="362">
        <f t="shared" si="123"/>
        <v>0</v>
      </c>
      <c r="N838" s="362">
        <f t="shared" si="123"/>
        <v>0</v>
      </c>
      <c r="O838" s="362">
        <f t="shared" si="123"/>
        <v>0</v>
      </c>
      <c r="P838" s="362">
        <f t="shared" si="123"/>
        <v>0</v>
      </c>
      <c r="Q838" s="362">
        <f t="shared" si="123"/>
        <v>0</v>
      </c>
      <c r="R838" s="362">
        <f t="shared" si="123"/>
        <v>0</v>
      </c>
      <c r="S838" s="362">
        <f t="shared" si="123"/>
        <v>0</v>
      </c>
      <c r="T838" s="362">
        <f t="shared" si="123"/>
        <v>0</v>
      </c>
      <c r="U838" s="362">
        <f t="shared" si="123"/>
        <v>0</v>
      </c>
      <c r="V838" s="362">
        <f t="shared" si="123"/>
        <v>0</v>
      </c>
      <c r="W838" s="362">
        <f t="shared" si="123"/>
        <v>0</v>
      </c>
      <c r="X838" s="362">
        <f t="shared" si="123"/>
        <v>0</v>
      </c>
      <c r="Y838" s="362">
        <f t="shared" si="123"/>
        <v>0</v>
      </c>
      <c r="Z838" s="362">
        <f t="shared" ref="Z838:AD838" si="128">IF($AI838="Arterial",-Z785*$AJ$2,0)</f>
        <v>0</v>
      </c>
      <c r="AA838" s="362">
        <f t="shared" si="128"/>
        <v>0</v>
      </c>
      <c r="AB838" s="362">
        <f t="shared" si="128"/>
        <v>0</v>
      </c>
      <c r="AC838" s="362">
        <f t="shared" si="128"/>
        <v>0</v>
      </c>
      <c r="AD838" s="362">
        <f t="shared" si="128"/>
        <v>0</v>
      </c>
      <c r="AE838" s="363">
        <f t="shared" si="124"/>
        <v>0</v>
      </c>
      <c r="AF838" s="349"/>
      <c r="AG838" s="349">
        <f t="shared" si="126"/>
        <v>0</v>
      </c>
      <c r="AH838" s="353">
        <v>0</v>
      </c>
      <c r="AI838" s="354" t="str">
        <f t="shared" si="125"/>
        <v>Arterial</v>
      </c>
      <c r="AJ838" s="349"/>
      <c r="AK838" s="349"/>
      <c r="AL838" s="355">
        <f>_xlfn.XLOOKUP(A838,'P1 Date Adjustment'!B:B,'P1 Date Adjustment'!F:F,"not found",0)</f>
        <v>2031</v>
      </c>
      <c r="AM838" s="349">
        <f t="shared" si="127"/>
        <v>0</v>
      </c>
    </row>
    <row r="839" spans="1:39" ht="30" x14ac:dyDescent="0.25">
      <c r="A839" s="129" t="s">
        <v>394</v>
      </c>
      <c r="B839" s="358" t="s">
        <v>390</v>
      </c>
      <c r="C839" s="358" t="str">
        <f>_xlfn.XLOOKUP($A839,'Total project cost for DCs'!A:A,'Total project cost for DCs'!C:C,"Not found",0)</f>
        <v>4-lane urban FTN- upgrade 2-lane urban to 4-lane with active modes on both sides, (TDM)</v>
      </c>
      <c r="D839" s="355" t="s">
        <v>155</v>
      </c>
      <c r="E839" s="355" t="s">
        <v>157</v>
      </c>
      <c r="F839" s="355" t="s">
        <v>826</v>
      </c>
      <c r="H839" s="355" t="s">
        <v>834</v>
      </c>
      <c r="I839" s="359">
        <f>_xlfn.XLOOKUP($H839,DC_growth_AGS!$A$665:$A$673,DC_growth_AGS!$O$665:$O$673,"Not found",0)</f>
        <v>0.28732391634818177</v>
      </c>
      <c r="J839" s="355">
        <v>2047</v>
      </c>
      <c r="K839" s="362">
        <f t="shared" ref="K839:AD851" si="129">IF($AI839="Arterial",-K786*$AJ$2,0)</f>
        <v>0</v>
      </c>
      <c r="L839" s="362">
        <f t="shared" si="129"/>
        <v>0</v>
      </c>
      <c r="M839" s="362">
        <f t="shared" si="129"/>
        <v>0</v>
      </c>
      <c r="N839" s="362">
        <f t="shared" si="129"/>
        <v>0</v>
      </c>
      <c r="O839" s="362">
        <f t="shared" si="129"/>
        <v>0</v>
      </c>
      <c r="P839" s="362">
        <f t="shared" si="129"/>
        <v>0</v>
      </c>
      <c r="Q839" s="362">
        <f t="shared" si="129"/>
        <v>0</v>
      </c>
      <c r="R839" s="362">
        <f t="shared" si="129"/>
        <v>0</v>
      </c>
      <c r="S839" s="362">
        <f t="shared" si="129"/>
        <v>0</v>
      </c>
      <c r="T839" s="362">
        <f t="shared" si="129"/>
        <v>0</v>
      </c>
      <c r="U839" s="362">
        <f t="shared" si="129"/>
        <v>-1154507.0695832497</v>
      </c>
      <c r="V839" s="362">
        <f t="shared" si="129"/>
        <v>-17748.704972230578</v>
      </c>
      <c r="W839" s="362">
        <f t="shared" si="129"/>
        <v>-290889.05683532578</v>
      </c>
      <c r="X839" s="362">
        <f t="shared" si="129"/>
        <v>0</v>
      </c>
      <c r="Y839" s="362">
        <f t="shared" si="129"/>
        <v>0</v>
      </c>
      <c r="Z839" s="362">
        <f t="shared" si="129"/>
        <v>0</v>
      </c>
      <c r="AA839" s="362">
        <f t="shared" si="129"/>
        <v>0</v>
      </c>
      <c r="AB839" s="362">
        <f t="shared" si="129"/>
        <v>0</v>
      </c>
      <c r="AC839" s="362">
        <f t="shared" si="129"/>
        <v>0</v>
      </c>
      <c r="AD839" s="362">
        <f t="shared" si="129"/>
        <v>0</v>
      </c>
      <c r="AE839" s="363">
        <f t="shared" si="124"/>
        <v>-1463144.831390806</v>
      </c>
      <c r="AF839" s="349"/>
      <c r="AG839" s="349">
        <f t="shared" si="126"/>
        <v>-1463144.831390806</v>
      </c>
      <c r="AH839" s="353">
        <v>0</v>
      </c>
      <c r="AI839" s="354" t="str">
        <f t="shared" si="125"/>
        <v>Arterial</v>
      </c>
      <c r="AJ839" s="349"/>
      <c r="AK839" s="349"/>
      <c r="AL839" s="355">
        <f>_xlfn.XLOOKUP(A839,'P1 Date Adjustment'!B:B,'P1 Date Adjustment'!F:F,"not found",0)</f>
        <v>2047</v>
      </c>
      <c r="AM839" s="349">
        <f t="shared" si="127"/>
        <v>-420396.50313980645</v>
      </c>
    </row>
    <row r="840" spans="1:39" ht="30" x14ac:dyDescent="0.25">
      <c r="A840" s="129">
        <v>46</v>
      </c>
      <c r="B840" s="358" t="s">
        <v>408</v>
      </c>
      <c r="C840" s="358" t="str">
        <f>_xlfn.XLOOKUP($A840,'Total project cost for DCs'!A:A,'Total project cost for DCs'!C:C,"Not found",0)</f>
        <v>Possible signals(subject to Auranga assessment)</v>
      </c>
      <c r="D840" s="355" t="s">
        <v>155</v>
      </c>
      <c r="E840" s="355" t="s">
        <v>157</v>
      </c>
      <c r="F840" s="355" t="s">
        <v>826</v>
      </c>
      <c r="H840" s="355" t="s">
        <v>834</v>
      </c>
      <c r="I840" s="359">
        <f>_xlfn.XLOOKUP($H840,DC_growth_AGS!$A$665:$A$673,DC_growth_AGS!$O$665:$O$673,"Not found",0)</f>
        <v>0.28732391634818177</v>
      </c>
      <c r="J840" s="355">
        <v>2031</v>
      </c>
      <c r="K840" s="362">
        <f t="shared" si="129"/>
        <v>0</v>
      </c>
      <c r="L840" s="362">
        <f t="shared" si="129"/>
        <v>0</v>
      </c>
      <c r="M840" s="362">
        <f t="shared" si="129"/>
        <v>0</v>
      </c>
      <c r="N840" s="362">
        <f t="shared" si="129"/>
        <v>0</v>
      </c>
      <c r="O840" s="362">
        <f t="shared" si="129"/>
        <v>0</v>
      </c>
      <c r="P840" s="362">
        <f t="shared" si="129"/>
        <v>0</v>
      </c>
      <c r="Q840" s="362">
        <f t="shared" si="129"/>
        <v>0</v>
      </c>
      <c r="R840" s="362">
        <f t="shared" si="129"/>
        <v>0</v>
      </c>
      <c r="S840" s="362">
        <f t="shared" si="129"/>
        <v>0</v>
      </c>
      <c r="T840" s="362">
        <f t="shared" si="129"/>
        <v>0</v>
      </c>
      <c r="U840" s="362">
        <f t="shared" si="129"/>
        <v>0</v>
      </c>
      <c r="V840" s="362">
        <f t="shared" si="129"/>
        <v>0</v>
      </c>
      <c r="W840" s="362">
        <f t="shared" si="129"/>
        <v>0</v>
      </c>
      <c r="X840" s="362">
        <f t="shared" si="129"/>
        <v>0</v>
      </c>
      <c r="Y840" s="362">
        <f t="shared" si="129"/>
        <v>0</v>
      </c>
      <c r="Z840" s="362">
        <f t="shared" si="129"/>
        <v>0</v>
      </c>
      <c r="AA840" s="362">
        <f t="shared" si="129"/>
        <v>0</v>
      </c>
      <c r="AB840" s="362">
        <f t="shared" si="129"/>
        <v>0</v>
      </c>
      <c r="AC840" s="362">
        <f t="shared" si="129"/>
        <v>0</v>
      </c>
      <c r="AD840" s="362">
        <f t="shared" si="129"/>
        <v>0</v>
      </c>
      <c r="AE840" s="363">
        <f t="shared" si="124"/>
        <v>0</v>
      </c>
      <c r="AF840" s="349"/>
      <c r="AG840" s="349">
        <f t="shared" si="126"/>
        <v>0</v>
      </c>
      <c r="AH840" s="353">
        <v>0</v>
      </c>
      <c r="AI840" s="354" t="str">
        <f t="shared" si="125"/>
        <v>Arterial</v>
      </c>
      <c r="AJ840" s="349"/>
      <c r="AK840" s="349"/>
      <c r="AL840" s="355">
        <f>_xlfn.XLOOKUP(A840,'P1 Date Adjustment'!B:B,'P1 Date Adjustment'!F:F,"not found",0)</f>
        <v>2031</v>
      </c>
      <c r="AM840" s="349">
        <f t="shared" si="127"/>
        <v>0</v>
      </c>
    </row>
    <row r="841" spans="1:39" ht="30" x14ac:dyDescent="0.25">
      <c r="A841" s="129" t="s">
        <v>430</v>
      </c>
      <c r="B841" s="358" t="s">
        <v>431</v>
      </c>
      <c r="C841" s="358" t="str">
        <f>_xlfn.XLOOKUP($A841,'Total project cost for DCs'!A:A,'Total project cost for DCs'!C:C,"Not found",0)</f>
        <v>2-lane urban- new collector with active mode on both sides + intersection improvements (TDM)</v>
      </c>
      <c r="D841" s="355" t="s">
        <v>155</v>
      </c>
      <c r="E841" s="355" t="s">
        <v>223</v>
      </c>
      <c r="F841" s="355" t="s">
        <v>826</v>
      </c>
      <c r="H841" s="355" t="s">
        <v>834</v>
      </c>
      <c r="I841" s="359">
        <f>_xlfn.XLOOKUP($H841,DC_growth_AGS!$A$665:$A$673,DC_growth_AGS!$O$665:$O$673,"Not found",0)</f>
        <v>0.28732391634818177</v>
      </c>
      <c r="J841" s="355">
        <v>2034</v>
      </c>
      <c r="K841" s="362">
        <f t="shared" si="129"/>
        <v>0</v>
      </c>
      <c r="L841" s="362">
        <f t="shared" si="129"/>
        <v>0</v>
      </c>
      <c r="M841" s="362">
        <f t="shared" si="129"/>
        <v>0</v>
      </c>
      <c r="N841" s="362">
        <f t="shared" si="129"/>
        <v>0</v>
      </c>
      <c r="O841" s="362">
        <f t="shared" si="129"/>
        <v>0</v>
      </c>
      <c r="P841" s="362">
        <f t="shared" si="129"/>
        <v>0</v>
      </c>
      <c r="Q841" s="362">
        <f t="shared" si="129"/>
        <v>0</v>
      </c>
      <c r="R841" s="362">
        <f t="shared" si="129"/>
        <v>0</v>
      </c>
      <c r="S841" s="362">
        <f t="shared" si="129"/>
        <v>0</v>
      </c>
      <c r="T841" s="362">
        <f t="shared" si="129"/>
        <v>0</v>
      </c>
      <c r="U841" s="362">
        <f t="shared" si="129"/>
        <v>0</v>
      </c>
      <c r="V841" s="362">
        <f t="shared" si="129"/>
        <v>0</v>
      </c>
      <c r="W841" s="362">
        <f t="shared" si="129"/>
        <v>0</v>
      </c>
      <c r="X841" s="362">
        <f t="shared" si="129"/>
        <v>0</v>
      </c>
      <c r="Y841" s="362">
        <f t="shared" si="129"/>
        <v>0</v>
      </c>
      <c r="Z841" s="362">
        <f t="shared" si="129"/>
        <v>0</v>
      </c>
      <c r="AA841" s="362">
        <f t="shared" si="129"/>
        <v>0</v>
      </c>
      <c r="AB841" s="362">
        <f t="shared" si="129"/>
        <v>0</v>
      </c>
      <c r="AC841" s="362">
        <f t="shared" si="129"/>
        <v>0</v>
      </c>
      <c r="AD841" s="362">
        <f t="shared" si="129"/>
        <v>0</v>
      </c>
      <c r="AE841" s="363">
        <f t="shared" si="124"/>
        <v>0</v>
      </c>
      <c r="AF841" s="349"/>
      <c r="AG841" s="349">
        <f t="shared" si="126"/>
        <v>0</v>
      </c>
      <c r="AH841" s="353">
        <v>0</v>
      </c>
      <c r="AI841" s="354" t="str">
        <f t="shared" si="125"/>
        <v>Collector</v>
      </c>
      <c r="AJ841" s="349"/>
      <c r="AK841" s="349"/>
      <c r="AL841" s="355">
        <f>_xlfn.XLOOKUP(A841,'P1 Date Adjustment'!B:B,'P1 Date Adjustment'!F:F,"not found",0)</f>
        <v>2034</v>
      </c>
      <c r="AM841" s="349">
        <f t="shared" si="127"/>
        <v>0</v>
      </c>
    </row>
    <row r="842" spans="1:39" ht="45" x14ac:dyDescent="0.25">
      <c r="A842" s="129">
        <v>58</v>
      </c>
      <c r="B842" s="358" t="s">
        <v>441</v>
      </c>
      <c r="C842" s="358" t="str">
        <f>_xlfn.XLOOKUP($A842,'Total project cost for DCs'!A:A,'Total project cost for DCs'!C:C,"Not found",0)</f>
        <v>2-lane urban- upgrade existing road layout with active modes on both sides + intersection improvements (TDM)</v>
      </c>
      <c r="D842" s="355" t="s">
        <v>155</v>
      </c>
      <c r="E842" s="355" t="s">
        <v>199</v>
      </c>
      <c r="F842" s="355" t="s">
        <v>826</v>
      </c>
      <c r="H842" s="355" t="s">
        <v>834</v>
      </c>
      <c r="I842" s="359">
        <f>_xlfn.XLOOKUP($H842,DC_growth_AGS!$A$665:$A$673,DC_growth_AGS!$O$665:$O$673,"Not found",0)</f>
        <v>0.28732391634818177</v>
      </c>
      <c r="J842" s="355">
        <v>2033</v>
      </c>
      <c r="K842" s="362">
        <f t="shared" si="129"/>
        <v>0</v>
      </c>
      <c r="L842" s="362">
        <f t="shared" si="129"/>
        <v>0</v>
      </c>
      <c r="M842" s="362">
        <f t="shared" si="129"/>
        <v>0</v>
      </c>
      <c r="N842" s="362">
        <f t="shared" si="129"/>
        <v>0</v>
      </c>
      <c r="O842" s="362">
        <f t="shared" si="129"/>
        <v>0</v>
      </c>
      <c r="P842" s="362">
        <f t="shared" si="129"/>
        <v>0</v>
      </c>
      <c r="Q842" s="362">
        <f t="shared" si="129"/>
        <v>0</v>
      </c>
      <c r="R842" s="362">
        <f t="shared" si="129"/>
        <v>0</v>
      </c>
      <c r="S842" s="362">
        <f t="shared" si="129"/>
        <v>0</v>
      </c>
      <c r="T842" s="362">
        <f t="shared" si="129"/>
        <v>0</v>
      </c>
      <c r="U842" s="362">
        <f t="shared" si="129"/>
        <v>0</v>
      </c>
      <c r="V842" s="362">
        <f t="shared" si="129"/>
        <v>0</v>
      </c>
      <c r="W842" s="362">
        <f t="shared" si="129"/>
        <v>0</v>
      </c>
      <c r="X842" s="362">
        <f t="shared" si="129"/>
        <v>0</v>
      </c>
      <c r="Y842" s="362">
        <f t="shared" si="129"/>
        <v>0</v>
      </c>
      <c r="Z842" s="362">
        <f t="shared" si="129"/>
        <v>0</v>
      </c>
      <c r="AA842" s="362">
        <f t="shared" si="129"/>
        <v>0</v>
      </c>
      <c r="AB842" s="362">
        <f t="shared" si="129"/>
        <v>0</v>
      </c>
      <c r="AC842" s="362">
        <f t="shared" si="129"/>
        <v>0</v>
      </c>
      <c r="AD842" s="362">
        <f t="shared" si="129"/>
        <v>0</v>
      </c>
      <c r="AE842" s="363">
        <f t="shared" si="124"/>
        <v>0</v>
      </c>
      <c r="AF842" s="349"/>
      <c r="AG842" s="349">
        <f t="shared" si="126"/>
        <v>0</v>
      </c>
      <c r="AH842" s="353">
        <v>0</v>
      </c>
      <c r="AI842" s="354" t="str">
        <f t="shared" si="125"/>
        <v>Collector</v>
      </c>
      <c r="AJ842" s="349"/>
      <c r="AK842" s="349"/>
      <c r="AL842" s="355">
        <f>_xlfn.XLOOKUP(A842,'P1 Date Adjustment'!B:B,'P1 Date Adjustment'!F:F,"not found",0)</f>
        <v>2033</v>
      </c>
      <c r="AM842" s="349">
        <f t="shared" si="127"/>
        <v>0</v>
      </c>
    </row>
    <row r="843" spans="1:39" ht="30" x14ac:dyDescent="0.25">
      <c r="A843" s="129">
        <v>59</v>
      </c>
      <c r="B843" s="358" t="s">
        <v>443</v>
      </c>
      <c r="C843" s="358" t="str">
        <f>_xlfn.XLOOKUP($A843,'Total project cost for DCs'!A:A,'Total project cost for DCs'!C:C,"Not found",0)</f>
        <v xml:space="preserve"> 2-lane intersection (new intersection + active mode crossings)</v>
      </c>
      <c r="D843" s="355" t="s">
        <v>155</v>
      </c>
      <c r="E843" s="355" t="s">
        <v>223</v>
      </c>
      <c r="F843" s="355" t="s">
        <v>826</v>
      </c>
      <c r="H843" s="355" t="s">
        <v>834</v>
      </c>
      <c r="I843" s="359">
        <f>_xlfn.XLOOKUP($H843,DC_growth_AGS!$A$665:$A$673,DC_growth_AGS!$O$665:$O$673,"Not found",0)</f>
        <v>0.28732391634818177</v>
      </c>
      <c r="J843" s="355">
        <v>2033</v>
      </c>
      <c r="K843" s="362">
        <f t="shared" si="129"/>
        <v>0</v>
      </c>
      <c r="L843" s="362">
        <f t="shared" si="129"/>
        <v>0</v>
      </c>
      <c r="M843" s="362">
        <f t="shared" si="129"/>
        <v>0</v>
      </c>
      <c r="N843" s="362">
        <f t="shared" si="129"/>
        <v>0</v>
      </c>
      <c r="O843" s="362">
        <f t="shared" si="129"/>
        <v>0</v>
      </c>
      <c r="P843" s="362">
        <f t="shared" si="129"/>
        <v>0</v>
      </c>
      <c r="Q843" s="362">
        <f t="shared" si="129"/>
        <v>0</v>
      </c>
      <c r="R843" s="362">
        <f t="shared" si="129"/>
        <v>0</v>
      </c>
      <c r="S843" s="362">
        <f t="shared" si="129"/>
        <v>0</v>
      </c>
      <c r="T843" s="362">
        <f t="shared" si="129"/>
        <v>0</v>
      </c>
      <c r="U843" s="362">
        <f t="shared" si="129"/>
        <v>0</v>
      </c>
      <c r="V843" s="362">
        <f t="shared" si="129"/>
        <v>0</v>
      </c>
      <c r="W843" s="362">
        <f t="shared" si="129"/>
        <v>0</v>
      </c>
      <c r="X843" s="362">
        <f t="shared" si="129"/>
        <v>0</v>
      </c>
      <c r="Y843" s="362">
        <f t="shared" si="129"/>
        <v>0</v>
      </c>
      <c r="Z843" s="362">
        <f t="shared" si="129"/>
        <v>0</v>
      </c>
      <c r="AA843" s="362">
        <f t="shared" si="129"/>
        <v>0</v>
      </c>
      <c r="AB843" s="362">
        <f t="shared" si="129"/>
        <v>0</v>
      </c>
      <c r="AC843" s="362">
        <f t="shared" si="129"/>
        <v>0</v>
      </c>
      <c r="AD843" s="362">
        <f t="shared" si="129"/>
        <v>0</v>
      </c>
      <c r="AE843" s="363">
        <f t="shared" si="124"/>
        <v>0</v>
      </c>
      <c r="AF843" s="349"/>
      <c r="AG843" s="349">
        <f t="shared" si="126"/>
        <v>0</v>
      </c>
      <c r="AH843" s="353">
        <v>0</v>
      </c>
      <c r="AI843" s="354" t="str">
        <f t="shared" si="125"/>
        <v>Collector</v>
      </c>
      <c r="AJ843" s="349"/>
      <c r="AK843" s="349"/>
      <c r="AL843" s="355">
        <f>_xlfn.XLOOKUP(A843,'P1 Date Adjustment'!B:B,'P1 Date Adjustment'!F:F,"not found",0)</f>
        <v>2033</v>
      </c>
      <c r="AM843" s="349">
        <f t="shared" si="127"/>
        <v>0</v>
      </c>
    </row>
    <row r="844" spans="1:39" ht="30" x14ac:dyDescent="0.25">
      <c r="A844" s="129" t="s">
        <v>452</v>
      </c>
      <c r="B844" s="358" t="s">
        <v>453</v>
      </c>
      <c r="C844" s="358" t="str">
        <f>_xlfn.XLOOKUP($A844,'Total project cost for DCs'!A:A,'Total project cost for DCs'!C:C,"Not found",0)</f>
        <v>2-lane urban- new road layout with active modes on both sides (TDM)</v>
      </c>
      <c r="D844" s="355" t="s">
        <v>155</v>
      </c>
      <c r="E844" s="355" t="s">
        <v>227</v>
      </c>
      <c r="F844" s="355" t="s">
        <v>826</v>
      </c>
      <c r="H844" s="355" t="s">
        <v>834</v>
      </c>
      <c r="I844" s="359">
        <f>_xlfn.XLOOKUP($H844,DC_growth_AGS!$A$665:$A$673,DC_growth_AGS!$O$665:$O$673,"Not found",0)</f>
        <v>0.28732391634818177</v>
      </c>
      <c r="J844" s="355">
        <v>2036</v>
      </c>
      <c r="K844" s="362">
        <f t="shared" si="129"/>
        <v>0</v>
      </c>
      <c r="L844" s="362">
        <f t="shared" si="129"/>
        <v>0</v>
      </c>
      <c r="M844" s="362">
        <f t="shared" si="129"/>
        <v>0</v>
      </c>
      <c r="N844" s="362">
        <f t="shared" si="129"/>
        <v>0</v>
      </c>
      <c r="O844" s="362">
        <f t="shared" si="129"/>
        <v>0</v>
      </c>
      <c r="P844" s="362">
        <f t="shared" si="129"/>
        <v>0</v>
      </c>
      <c r="Q844" s="362">
        <f t="shared" si="129"/>
        <v>0</v>
      </c>
      <c r="R844" s="362">
        <f t="shared" si="129"/>
        <v>0</v>
      </c>
      <c r="S844" s="362">
        <f t="shared" si="129"/>
        <v>0</v>
      </c>
      <c r="T844" s="362">
        <f t="shared" si="129"/>
        <v>0</v>
      </c>
      <c r="U844" s="362">
        <f t="shared" si="129"/>
        <v>0</v>
      </c>
      <c r="V844" s="362">
        <f t="shared" si="129"/>
        <v>0</v>
      </c>
      <c r="W844" s="362">
        <f t="shared" si="129"/>
        <v>0</v>
      </c>
      <c r="X844" s="362">
        <f t="shared" si="129"/>
        <v>0</v>
      </c>
      <c r="Y844" s="362">
        <f t="shared" si="129"/>
        <v>0</v>
      </c>
      <c r="Z844" s="362">
        <f t="shared" si="129"/>
        <v>0</v>
      </c>
      <c r="AA844" s="362">
        <f t="shared" si="129"/>
        <v>0</v>
      </c>
      <c r="AB844" s="362">
        <f t="shared" si="129"/>
        <v>0</v>
      </c>
      <c r="AC844" s="362">
        <f t="shared" si="129"/>
        <v>0</v>
      </c>
      <c r="AD844" s="362">
        <f t="shared" si="129"/>
        <v>0</v>
      </c>
      <c r="AE844" s="363">
        <f t="shared" si="124"/>
        <v>0</v>
      </c>
      <c r="AF844" s="349"/>
      <c r="AG844" s="349">
        <f t="shared" si="126"/>
        <v>0</v>
      </c>
      <c r="AH844" s="353">
        <v>0</v>
      </c>
      <c r="AI844" s="354" t="str">
        <f t="shared" si="125"/>
        <v>Arterial</v>
      </c>
      <c r="AJ844" s="349"/>
      <c r="AK844" s="349"/>
      <c r="AL844" s="355">
        <f>_xlfn.XLOOKUP(A844,'P1 Date Adjustment'!B:B,'P1 Date Adjustment'!F:F,"not found",0)</f>
        <v>2036</v>
      </c>
      <c r="AM844" s="349">
        <f t="shared" si="127"/>
        <v>0</v>
      </c>
    </row>
    <row r="845" spans="1:39" ht="30" x14ac:dyDescent="0.25">
      <c r="A845" s="129" t="s">
        <v>454</v>
      </c>
      <c r="B845" s="358" t="s">
        <v>455</v>
      </c>
      <c r="C845" s="358" t="str">
        <f>_xlfn.XLOOKUP($A845,'Total project cost for DCs'!A:A,'Total project cost for DCs'!C:C,"Not found",0)</f>
        <v>2-lane urban- new road layout with active modes on both sides (TDM)</v>
      </c>
      <c r="D845" s="355" t="s">
        <v>155</v>
      </c>
      <c r="E845" s="355" t="s">
        <v>345</v>
      </c>
      <c r="F845" s="355" t="s">
        <v>826</v>
      </c>
      <c r="H845" s="355" t="s">
        <v>834</v>
      </c>
      <c r="I845" s="359">
        <f>_xlfn.XLOOKUP($H845,DC_growth_AGS!$A$665:$A$673,DC_growth_AGS!$O$665:$O$673,"Not found",0)</f>
        <v>0.28732391634818177</v>
      </c>
      <c r="J845" s="355">
        <v>2036</v>
      </c>
      <c r="K845" s="362">
        <f t="shared" si="129"/>
        <v>0</v>
      </c>
      <c r="L845" s="362">
        <f t="shared" si="129"/>
        <v>0</v>
      </c>
      <c r="M845" s="362">
        <f t="shared" si="129"/>
        <v>0</v>
      </c>
      <c r="N845" s="362">
        <f t="shared" si="129"/>
        <v>0</v>
      </c>
      <c r="O845" s="362">
        <f t="shared" si="129"/>
        <v>0</v>
      </c>
      <c r="P845" s="362">
        <f t="shared" si="129"/>
        <v>0</v>
      </c>
      <c r="Q845" s="362">
        <f t="shared" si="129"/>
        <v>0</v>
      </c>
      <c r="R845" s="362">
        <f t="shared" si="129"/>
        <v>0</v>
      </c>
      <c r="S845" s="362">
        <f t="shared" si="129"/>
        <v>0</v>
      </c>
      <c r="T845" s="362">
        <f t="shared" si="129"/>
        <v>0</v>
      </c>
      <c r="U845" s="362">
        <f t="shared" si="129"/>
        <v>0</v>
      </c>
      <c r="V845" s="362">
        <f t="shared" si="129"/>
        <v>0</v>
      </c>
      <c r="W845" s="362">
        <f t="shared" si="129"/>
        <v>0</v>
      </c>
      <c r="X845" s="362">
        <f t="shared" si="129"/>
        <v>0</v>
      </c>
      <c r="Y845" s="362">
        <f t="shared" si="129"/>
        <v>0</v>
      </c>
      <c r="Z845" s="362">
        <f t="shared" si="129"/>
        <v>0</v>
      </c>
      <c r="AA845" s="362">
        <f t="shared" si="129"/>
        <v>0</v>
      </c>
      <c r="AB845" s="362">
        <f t="shared" si="129"/>
        <v>0</v>
      </c>
      <c r="AC845" s="362">
        <f t="shared" si="129"/>
        <v>0</v>
      </c>
      <c r="AD845" s="362">
        <f t="shared" si="129"/>
        <v>0</v>
      </c>
      <c r="AE845" s="363">
        <f t="shared" si="124"/>
        <v>0</v>
      </c>
      <c r="AF845" s="349"/>
      <c r="AG845" s="349">
        <f t="shared" si="126"/>
        <v>0</v>
      </c>
      <c r="AH845" s="353">
        <v>0</v>
      </c>
      <c r="AI845" s="354" t="str">
        <f t="shared" si="125"/>
        <v>Arterial</v>
      </c>
      <c r="AJ845" s="349"/>
      <c r="AK845" s="349"/>
      <c r="AL845" s="355">
        <f>_xlfn.XLOOKUP(A845,'P1 Date Adjustment'!B:B,'P1 Date Adjustment'!F:F,"not found",0)</f>
        <v>2036</v>
      </c>
      <c r="AM845" s="349">
        <f t="shared" si="127"/>
        <v>0</v>
      </c>
    </row>
    <row r="846" spans="1:39" ht="30" x14ac:dyDescent="0.25">
      <c r="A846" s="129" t="s">
        <v>456</v>
      </c>
      <c r="B846" s="358" t="s">
        <v>453</v>
      </c>
      <c r="C846" s="358" t="str">
        <f>_xlfn.XLOOKUP($A846,'Total project cost for DCs'!A:A,'Total project cost for DCs'!C:C,"Not found",0)</f>
        <v>4-lane urban- upgrade 2-lane urban to 4-lane with active modes on both sides, (TDM)</v>
      </c>
      <c r="D846" s="355" t="s">
        <v>155</v>
      </c>
      <c r="E846" s="355" t="s">
        <v>231</v>
      </c>
      <c r="F846" s="355" t="s">
        <v>826</v>
      </c>
      <c r="H846" s="355" t="s">
        <v>834</v>
      </c>
      <c r="I846" s="359">
        <f>_xlfn.XLOOKUP($H846,DC_growth_AGS!$A$665:$A$673,DC_growth_AGS!$O$665:$O$673,"Not found",0)</f>
        <v>0.28732391634818177</v>
      </c>
      <c r="J846" s="355">
        <v>2047</v>
      </c>
      <c r="K846" s="362">
        <f t="shared" si="129"/>
        <v>0</v>
      </c>
      <c r="L846" s="362">
        <f t="shared" si="129"/>
        <v>0</v>
      </c>
      <c r="M846" s="362">
        <f t="shared" si="129"/>
        <v>0</v>
      </c>
      <c r="N846" s="362">
        <f t="shared" si="129"/>
        <v>0</v>
      </c>
      <c r="O846" s="362">
        <f t="shared" si="129"/>
        <v>0</v>
      </c>
      <c r="P846" s="362">
        <f t="shared" si="129"/>
        <v>0</v>
      </c>
      <c r="Q846" s="362">
        <f t="shared" si="129"/>
        <v>0</v>
      </c>
      <c r="R846" s="362">
        <f t="shared" si="129"/>
        <v>0</v>
      </c>
      <c r="S846" s="362">
        <f t="shared" si="129"/>
        <v>0</v>
      </c>
      <c r="T846" s="362">
        <f t="shared" si="129"/>
        <v>0</v>
      </c>
      <c r="U846" s="362">
        <f t="shared" si="129"/>
        <v>0</v>
      </c>
      <c r="V846" s="362">
        <f t="shared" si="129"/>
        <v>0</v>
      </c>
      <c r="W846" s="362">
        <f t="shared" si="129"/>
        <v>0</v>
      </c>
      <c r="X846" s="362">
        <f t="shared" si="129"/>
        <v>0</v>
      </c>
      <c r="Y846" s="362">
        <f t="shared" si="129"/>
        <v>0</v>
      </c>
      <c r="Z846" s="362">
        <f t="shared" si="129"/>
        <v>0</v>
      </c>
      <c r="AA846" s="362">
        <f t="shared" si="129"/>
        <v>0</v>
      </c>
      <c r="AB846" s="362">
        <f t="shared" si="129"/>
        <v>0</v>
      </c>
      <c r="AC846" s="362">
        <f t="shared" si="129"/>
        <v>0</v>
      </c>
      <c r="AD846" s="362">
        <f t="shared" si="129"/>
        <v>0</v>
      </c>
      <c r="AE846" s="363">
        <f t="shared" si="124"/>
        <v>0</v>
      </c>
      <c r="AF846" s="349"/>
      <c r="AG846" s="349">
        <f t="shared" si="126"/>
        <v>0</v>
      </c>
      <c r="AH846" s="353">
        <v>0</v>
      </c>
      <c r="AI846" s="354" t="str">
        <f t="shared" si="125"/>
        <v>Arterial</v>
      </c>
      <c r="AJ846" s="349"/>
      <c r="AK846" s="349"/>
      <c r="AL846" s="355">
        <f>_xlfn.XLOOKUP(A846,'P1 Date Adjustment'!B:B,'P1 Date Adjustment'!F:F,"not found",0)</f>
        <v>2047</v>
      </c>
      <c r="AM846" s="349">
        <f t="shared" si="127"/>
        <v>0</v>
      </c>
    </row>
    <row r="847" spans="1:39" ht="30" x14ac:dyDescent="0.25">
      <c r="A847" s="129" t="s">
        <v>457</v>
      </c>
      <c r="B847" s="358" t="s">
        <v>458</v>
      </c>
      <c r="C847" s="358" t="str">
        <f>_xlfn.XLOOKUP($A847,'Total project cost for DCs'!A:A,'Total project cost for DCs'!C:C,"Not found",0)</f>
        <v>4-lane urban- upgrade 2-lane urban to 4-lane with active modes on both sides, (TDM)</v>
      </c>
      <c r="D847" s="355" t="s">
        <v>155</v>
      </c>
      <c r="E847" s="355" t="s">
        <v>345</v>
      </c>
      <c r="F847" s="355" t="s">
        <v>826</v>
      </c>
      <c r="H847" s="355" t="s">
        <v>834</v>
      </c>
      <c r="I847" s="359">
        <f>_xlfn.XLOOKUP($H847,DC_growth_AGS!$A$665:$A$673,DC_growth_AGS!$O$665:$O$673,"Not found",0)</f>
        <v>0.28732391634818177</v>
      </c>
      <c r="J847" s="355">
        <v>2047</v>
      </c>
      <c r="K847" s="362">
        <f t="shared" si="129"/>
        <v>0</v>
      </c>
      <c r="L847" s="362">
        <f t="shared" si="129"/>
        <v>0</v>
      </c>
      <c r="M847" s="362">
        <f t="shared" si="129"/>
        <v>0</v>
      </c>
      <c r="N847" s="362">
        <f t="shared" si="129"/>
        <v>0</v>
      </c>
      <c r="O847" s="362">
        <f t="shared" si="129"/>
        <v>0</v>
      </c>
      <c r="P847" s="362">
        <f t="shared" si="129"/>
        <v>0</v>
      </c>
      <c r="Q847" s="362">
        <f t="shared" si="129"/>
        <v>0</v>
      </c>
      <c r="R847" s="362">
        <f t="shared" si="129"/>
        <v>0</v>
      </c>
      <c r="S847" s="362">
        <f t="shared" si="129"/>
        <v>0</v>
      </c>
      <c r="T847" s="362">
        <f t="shared" si="129"/>
        <v>0</v>
      </c>
      <c r="U847" s="362">
        <f t="shared" si="129"/>
        <v>0</v>
      </c>
      <c r="V847" s="362">
        <f t="shared" si="129"/>
        <v>0</v>
      </c>
      <c r="W847" s="362">
        <f t="shared" si="129"/>
        <v>0</v>
      </c>
      <c r="X847" s="362">
        <f t="shared" si="129"/>
        <v>0</v>
      </c>
      <c r="Y847" s="362">
        <f t="shared" si="129"/>
        <v>0</v>
      </c>
      <c r="Z847" s="362">
        <f t="shared" si="129"/>
        <v>0</v>
      </c>
      <c r="AA847" s="362">
        <f t="shared" si="129"/>
        <v>0</v>
      </c>
      <c r="AB847" s="362">
        <f t="shared" si="129"/>
        <v>0</v>
      </c>
      <c r="AC847" s="362">
        <f t="shared" si="129"/>
        <v>0</v>
      </c>
      <c r="AD847" s="362">
        <f t="shared" si="129"/>
        <v>0</v>
      </c>
      <c r="AE847" s="363">
        <f t="shared" si="124"/>
        <v>0</v>
      </c>
      <c r="AF847" s="349"/>
      <c r="AG847" s="349">
        <f t="shared" si="126"/>
        <v>0</v>
      </c>
      <c r="AH847" s="353">
        <v>0</v>
      </c>
      <c r="AI847" s="354" t="str">
        <f t="shared" si="125"/>
        <v>Arterial</v>
      </c>
      <c r="AJ847" s="349"/>
      <c r="AK847" s="349"/>
      <c r="AL847" s="355">
        <f>_xlfn.XLOOKUP(A847,'P1 Date Adjustment'!B:B,'P1 Date Adjustment'!F:F,"not found",0)</f>
        <v>2047</v>
      </c>
      <c r="AM847" s="349">
        <f t="shared" si="127"/>
        <v>0</v>
      </c>
    </row>
    <row r="848" spans="1:39" x14ac:dyDescent="0.25">
      <c r="A848" s="129">
        <v>67</v>
      </c>
      <c r="B848" s="358" t="s">
        <v>460</v>
      </c>
      <c r="C848" s="358">
        <f>_xlfn.XLOOKUP($A848,'Total project cost for DCs'!A:A,'Total project cost for DCs'!C:C,"Not found",0)</f>
        <v>0</v>
      </c>
      <c r="D848" s="355" t="s">
        <v>155</v>
      </c>
      <c r="E848" s="355" t="s">
        <v>345</v>
      </c>
      <c r="F848" s="355" t="s">
        <v>826</v>
      </c>
      <c r="H848" s="355" t="s">
        <v>834</v>
      </c>
      <c r="I848" s="359">
        <f>_xlfn.XLOOKUP($H848,DC_growth_AGS!$A$665:$A$673,DC_growth_AGS!$O$665:$O$673,"Not found",0)</f>
        <v>0.28732391634818177</v>
      </c>
      <c r="J848" s="355">
        <v>2033</v>
      </c>
      <c r="K848" s="362">
        <f t="shared" si="129"/>
        <v>0</v>
      </c>
      <c r="L848" s="362">
        <f t="shared" si="129"/>
        <v>0</v>
      </c>
      <c r="M848" s="362">
        <f t="shared" si="129"/>
        <v>0</v>
      </c>
      <c r="N848" s="362">
        <f t="shared" si="129"/>
        <v>0</v>
      </c>
      <c r="O848" s="362">
        <f t="shared" si="129"/>
        <v>0</v>
      </c>
      <c r="P848" s="362">
        <f t="shared" si="129"/>
        <v>0</v>
      </c>
      <c r="Q848" s="362">
        <f t="shared" si="129"/>
        <v>0</v>
      </c>
      <c r="R848" s="362">
        <f t="shared" si="129"/>
        <v>0</v>
      </c>
      <c r="S848" s="362">
        <f t="shared" si="129"/>
        <v>0</v>
      </c>
      <c r="T848" s="362">
        <f t="shared" si="129"/>
        <v>0</v>
      </c>
      <c r="U848" s="362">
        <f t="shared" si="129"/>
        <v>0</v>
      </c>
      <c r="V848" s="362">
        <f t="shared" si="129"/>
        <v>0</v>
      </c>
      <c r="W848" s="362">
        <f t="shared" si="129"/>
        <v>0</v>
      </c>
      <c r="X848" s="362">
        <f t="shared" si="129"/>
        <v>0</v>
      </c>
      <c r="Y848" s="362">
        <f t="shared" si="129"/>
        <v>0</v>
      </c>
      <c r="Z848" s="362">
        <f t="shared" si="129"/>
        <v>0</v>
      </c>
      <c r="AA848" s="362">
        <f t="shared" si="129"/>
        <v>0</v>
      </c>
      <c r="AB848" s="362">
        <f t="shared" si="129"/>
        <v>0</v>
      </c>
      <c r="AC848" s="362">
        <f t="shared" si="129"/>
        <v>0</v>
      </c>
      <c r="AD848" s="362">
        <f t="shared" si="129"/>
        <v>0</v>
      </c>
      <c r="AE848" s="363">
        <f t="shared" si="124"/>
        <v>0</v>
      </c>
      <c r="AF848" s="349"/>
      <c r="AG848" s="349">
        <f t="shared" si="126"/>
        <v>0</v>
      </c>
      <c r="AH848" s="353">
        <v>0</v>
      </c>
      <c r="AI848" s="354" t="str">
        <f t="shared" si="125"/>
        <v>Arterial</v>
      </c>
      <c r="AJ848" s="349"/>
      <c r="AK848" s="349"/>
      <c r="AL848" s="355">
        <f>_xlfn.XLOOKUP(A848,'P1 Date Adjustment'!B:B,'P1 Date Adjustment'!F:F,"not found",0)</f>
        <v>2033</v>
      </c>
      <c r="AM848" s="349">
        <f t="shared" si="127"/>
        <v>0</v>
      </c>
    </row>
    <row r="849" spans="1:39" x14ac:dyDescent="0.25">
      <c r="A849" s="129">
        <v>68</v>
      </c>
      <c r="B849" s="358" t="s">
        <v>461</v>
      </c>
      <c r="C849" s="358">
        <f>_xlfn.XLOOKUP($A849,'Total project cost for DCs'!A:A,'Total project cost for DCs'!C:C,"Not found",0)</f>
        <v>0</v>
      </c>
      <c r="D849" s="355" t="s">
        <v>155</v>
      </c>
      <c r="E849" s="355" t="s">
        <v>345</v>
      </c>
      <c r="F849" s="355" t="s">
        <v>826</v>
      </c>
      <c r="H849" s="355" t="s">
        <v>834</v>
      </c>
      <c r="I849" s="359">
        <f>_xlfn.XLOOKUP($H849,DC_growth_AGS!$A$665:$A$673,DC_growth_AGS!$O$665:$O$673,"Not found",0)</f>
        <v>0.28732391634818177</v>
      </c>
      <c r="J849" s="355">
        <v>2037</v>
      </c>
      <c r="K849" s="362">
        <f t="shared" si="129"/>
        <v>0</v>
      </c>
      <c r="L849" s="362">
        <f t="shared" si="129"/>
        <v>0</v>
      </c>
      <c r="M849" s="362">
        <f t="shared" si="129"/>
        <v>0</v>
      </c>
      <c r="N849" s="362">
        <f t="shared" si="129"/>
        <v>0</v>
      </c>
      <c r="O849" s="362">
        <f t="shared" si="129"/>
        <v>0</v>
      </c>
      <c r="P849" s="362">
        <f t="shared" si="129"/>
        <v>0</v>
      </c>
      <c r="Q849" s="362">
        <f t="shared" si="129"/>
        <v>0</v>
      </c>
      <c r="R849" s="362">
        <f t="shared" si="129"/>
        <v>0</v>
      </c>
      <c r="S849" s="362">
        <f t="shared" si="129"/>
        <v>0</v>
      </c>
      <c r="T849" s="362">
        <f t="shared" si="129"/>
        <v>0</v>
      </c>
      <c r="U849" s="362">
        <f t="shared" si="129"/>
        <v>0</v>
      </c>
      <c r="V849" s="362">
        <f t="shared" si="129"/>
        <v>0</v>
      </c>
      <c r="W849" s="362">
        <f t="shared" si="129"/>
        <v>0</v>
      </c>
      <c r="X849" s="362">
        <f t="shared" si="129"/>
        <v>0</v>
      </c>
      <c r="Y849" s="362">
        <f t="shared" si="129"/>
        <v>0</v>
      </c>
      <c r="Z849" s="362">
        <f t="shared" si="129"/>
        <v>0</v>
      </c>
      <c r="AA849" s="362">
        <f t="shared" si="129"/>
        <v>0</v>
      </c>
      <c r="AB849" s="362">
        <f t="shared" si="129"/>
        <v>0</v>
      </c>
      <c r="AC849" s="362">
        <f t="shared" si="129"/>
        <v>0</v>
      </c>
      <c r="AD849" s="362">
        <f t="shared" si="129"/>
        <v>0</v>
      </c>
      <c r="AE849" s="363">
        <f t="shared" si="124"/>
        <v>0</v>
      </c>
      <c r="AF849" s="349"/>
      <c r="AG849" s="349">
        <f t="shared" si="126"/>
        <v>0</v>
      </c>
      <c r="AH849" s="353">
        <v>0</v>
      </c>
      <c r="AI849" s="354" t="str">
        <f t="shared" si="125"/>
        <v>Arterial</v>
      </c>
      <c r="AJ849" s="349"/>
      <c r="AK849" s="349"/>
      <c r="AL849" s="355">
        <f>_xlfn.XLOOKUP(A849,'P1 Date Adjustment'!B:B,'P1 Date Adjustment'!F:F,"not found",0)</f>
        <v>2037</v>
      </c>
      <c r="AM849" s="349">
        <f t="shared" si="127"/>
        <v>0</v>
      </c>
    </row>
    <row r="850" spans="1:39" ht="30" x14ac:dyDescent="0.25">
      <c r="A850" s="129">
        <v>69</v>
      </c>
      <c r="B850" s="358" t="s">
        <v>462</v>
      </c>
      <c r="C850" s="358" t="str">
        <f>_xlfn.XLOOKUP($A850,'Total project cost for DCs'!A:A,'Total project cost for DCs'!C:C,"Not found",0)</f>
        <v>New cycle bridge 5m wide, 90m long, approach lengths 200m total for both sides. No property required</v>
      </c>
      <c r="D850" s="355" t="s">
        <v>155</v>
      </c>
      <c r="E850" s="355" t="s">
        <v>223</v>
      </c>
      <c r="F850" s="355" t="s">
        <v>826</v>
      </c>
      <c r="H850" s="355" t="s">
        <v>834</v>
      </c>
      <c r="I850" s="359">
        <f>_xlfn.XLOOKUP($H850,DC_growth_AGS!$A$665:$A$673,DC_growth_AGS!$O$665:$O$673,"Not found",0)</f>
        <v>0.28732391634818177</v>
      </c>
      <c r="J850" s="355">
        <v>2035</v>
      </c>
      <c r="K850" s="362">
        <f t="shared" si="129"/>
        <v>0</v>
      </c>
      <c r="L850" s="362">
        <f t="shared" si="129"/>
        <v>0</v>
      </c>
      <c r="M850" s="362">
        <f t="shared" si="129"/>
        <v>0</v>
      </c>
      <c r="N850" s="362">
        <f t="shared" si="129"/>
        <v>0</v>
      </c>
      <c r="O850" s="362">
        <f t="shared" si="129"/>
        <v>0</v>
      </c>
      <c r="P850" s="362">
        <f t="shared" si="129"/>
        <v>0</v>
      </c>
      <c r="Q850" s="362">
        <f t="shared" si="129"/>
        <v>0</v>
      </c>
      <c r="R850" s="362">
        <f t="shared" si="129"/>
        <v>0</v>
      </c>
      <c r="S850" s="362">
        <f t="shared" si="129"/>
        <v>0</v>
      </c>
      <c r="T850" s="362">
        <f t="shared" si="129"/>
        <v>0</v>
      </c>
      <c r="U850" s="362">
        <f t="shared" si="129"/>
        <v>0</v>
      </c>
      <c r="V850" s="362">
        <f t="shared" si="129"/>
        <v>0</v>
      </c>
      <c r="W850" s="362">
        <f t="shared" si="129"/>
        <v>0</v>
      </c>
      <c r="X850" s="362">
        <f t="shared" si="129"/>
        <v>0</v>
      </c>
      <c r="Y850" s="362">
        <f t="shared" si="129"/>
        <v>0</v>
      </c>
      <c r="Z850" s="362">
        <f t="shared" si="129"/>
        <v>0</v>
      </c>
      <c r="AA850" s="362">
        <f t="shared" si="129"/>
        <v>0</v>
      </c>
      <c r="AB850" s="362">
        <f t="shared" si="129"/>
        <v>0</v>
      </c>
      <c r="AC850" s="362">
        <f t="shared" si="129"/>
        <v>0</v>
      </c>
      <c r="AD850" s="362">
        <f t="shared" si="129"/>
        <v>0</v>
      </c>
      <c r="AE850" s="363">
        <f t="shared" si="124"/>
        <v>0</v>
      </c>
      <c r="AF850" s="349"/>
      <c r="AG850" s="349">
        <f t="shared" si="126"/>
        <v>0</v>
      </c>
      <c r="AH850" s="353">
        <v>0</v>
      </c>
      <c r="AI850" s="354" t="str">
        <f t="shared" si="125"/>
        <v>Collector</v>
      </c>
      <c r="AJ850" s="349"/>
      <c r="AK850" s="349"/>
      <c r="AL850" s="355">
        <f>_xlfn.XLOOKUP(A850,'P1 Date Adjustment'!B:B,'P1 Date Adjustment'!F:F,"not found",0)</f>
        <v>2035</v>
      </c>
      <c r="AM850" s="349">
        <f t="shared" si="127"/>
        <v>0</v>
      </c>
    </row>
    <row r="851" spans="1:39" ht="30" x14ac:dyDescent="0.25">
      <c r="A851" s="129">
        <v>70</v>
      </c>
      <c r="B851" s="358" t="s">
        <v>464</v>
      </c>
      <c r="C851" s="358" t="str">
        <f>_xlfn.XLOOKUP($A851,'Total project cost for DCs'!A:A,'Total project cost for DCs'!C:C,"Not found",0)</f>
        <v>New cycle bridge 5m wide, 80m long, approach lengths 270m total for both sides. No property required</v>
      </c>
      <c r="D851" s="355" t="s">
        <v>155</v>
      </c>
      <c r="E851" s="355" t="s">
        <v>345</v>
      </c>
      <c r="F851" s="355" t="s">
        <v>826</v>
      </c>
      <c r="H851" s="355" t="s">
        <v>834</v>
      </c>
      <c r="I851" s="359">
        <f>_xlfn.XLOOKUP($H851,DC_growth_AGS!$A$665:$A$673,DC_growth_AGS!$O$665:$O$673,"Not found",0)</f>
        <v>0.28732391634818177</v>
      </c>
      <c r="J851" s="355">
        <v>2031</v>
      </c>
      <c r="K851" s="362">
        <f t="shared" si="129"/>
        <v>0</v>
      </c>
      <c r="L851" s="362">
        <f t="shared" si="129"/>
        <v>0</v>
      </c>
      <c r="M851" s="362">
        <f t="shared" si="129"/>
        <v>0</v>
      </c>
      <c r="N851" s="362">
        <f t="shared" si="129"/>
        <v>0</v>
      </c>
      <c r="O851" s="362">
        <f t="shared" si="129"/>
        <v>0</v>
      </c>
      <c r="P851" s="362">
        <f t="shared" si="129"/>
        <v>0</v>
      </c>
      <c r="Q851" s="362">
        <f t="shared" si="129"/>
        <v>0</v>
      </c>
      <c r="R851" s="362">
        <f t="shared" si="129"/>
        <v>0</v>
      </c>
      <c r="S851" s="362">
        <f t="shared" si="129"/>
        <v>0</v>
      </c>
      <c r="T851" s="362">
        <f t="shared" si="129"/>
        <v>0</v>
      </c>
      <c r="U851" s="362">
        <f t="shared" si="129"/>
        <v>0</v>
      </c>
      <c r="V851" s="362">
        <f t="shared" si="129"/>
        <v>0</v>
      </c>
      <c r="W851" s="362">
        <f t="shared" si="129"/>
        <v>0</v>
      </c>
      <c r="X851" s="362">
        <f t="shared" si="129"/>
        <v>0</v>
      </c>
      <c r="Y851" s="362">
        <f t="shared" si="129"/>
        <v>0</v>
      </c>
      <c r="Z851" s="362">
        <f t="shared" ref="Z851:AD851" si="130">IF($AI851="Arterial",-Z798*$AJ$2,0)</f>
        <v>0</v>
      </c>
      <c r="AA851" s="362">
        <f t="shared" si="130"/>
        <v>0</v>
      </c>
      <c r="AB851" s="362">
        <f t="shared" si="130"/>
        <v>0</v>
      </c>
      <c r="AC851" s="362">
        <f t="shared" si="130"/>
        <v>0</v>
      </c>
      <c r="AD851" s="362">
        <f t="shared" si="130"/>
        <v>0</v>
      </c>
      <c r="AE851" s="363">
        <f t="shared" si="124"/>
        <v>0</v>
      </c>
      <c r="AF851" s="349"/>
      <c r="AG851" s="349">
        <f t="shared" si="126"/>
        <v>0</v>
      </c>
      <c r="AH851" s="353">
        <v>0</v>
      </c>
      <c r="AI851" s="354" t="str">
        <f t="shared" si="125"/>
        <v>Arterial</v>
      </c>
      <c r="AJ851" s="349"/>
      <c r="AK851" s="349"/>
      <c r="AL851" s="355">
        <f>_xlfn.XLOOKUP(A851,'P1 Date Adjustment'!B:B,'P1 Date Adjustment'!F:F,"not found",0)</f>
        <v>2031</v>
      </c>
      <c r="AM851" s="349">
        <f t="shared" si="127"/>
        <v>0</v>
      </c>
    </row>
    <row r="862" spans="1:39" ht="30" x14ac:dyDescent="0.25">
      <c r="H862" s="358" t="s">
        <v>825</v>
      </c>
      <c r="K862" s="362">
        <f t="shared" ref="K862:Z870" si="131">SUMIFS(K$4:K$851,$H$4:$H$851,$H862,K$4:K$851,"&gt;0")</f>
        <v>100361848.98464985</v>
      </c>
      <c r="L862" s="362">
        <f t="shared" si="131"/>
        <v>35142216.70136141</v>
      </c>
      <c r="M862" s="362">
        <f t="shared" si="131"/>
        <v>83255448.349175259</v>
      </c>
      <c r="N862" s="362">
        <f t="shared" si="131"/>
        <v>12697918.114287699</v>
      </c>
      <c r="O862" s="362">
        <f t="shared" si="131"/>
        <v>38199590.518180832</v>
      </c>
      <c r="P862" s="362">
        <f t="shared" si="131"/>
        <v>0</v>
      </c>
      <c r="Q862" s="362">
        <f t="shared" si="131"/>
        <v>0</v>
      </c>
      <c r="R862" s="362">
        <f t="shared" si="131"/>
        <v>36218731.057507537</v>
      </c>
      <c r="S862" s="362">
        <f t="shared" si="131"/>
        <v>4273001.1826289836</v>
      </c>
      <c r="T862" s="362">
        <f t="shared" si="131"/>
        <v>45559493.710867435</v>
      </c>
      <c r="U862" s="362">
        <f t="shared" si="131"/>
        <v>0</v>
      </c>
      <c r="V862" s="362">
        <f t="shared" si="131"/>
        <v>138610.6337700595</v>
      </c>
      <c r="W862" s="362">
        <f t="shared" si="131"/>
        <v>1416084.0374950469</v>
      </c>
      <c r="X862" s="362">
        <f t="shared" si="131"/>
        <v>48152371.686518401</v>
      </c>
      <c r="Y862" s="362">
        <f t="shared" si="131"/>
        <v>42485676.122842237</v>
      </c>
      <c r="Z862" s="362">
        <f t="shared" si="131"/>
        <v>73288349.85920158</v>
      </c>
      <c r="AA862" s="362">
        <f t="shared" ref="AA862:AG870" si="132">SUMIFS(AA$4:AA$851,$H$4:$H$851,$H862,AA$4:AA$851,"&gt;0")</f>
        <v>0</v>
      </c>
      <c r="AB862" s="362">
        <f t="shared" si="132"/>
        <v>0</v>
      </c>
      <c r="AC862" s="362">
        <f t="shared" si="132"/>
        <v>0</v>
      </c>
      <c r="AD862" s="362">
        <f t="shared" si="132"/>
        <v>0</v>
      </c>
      <c r="AE862" s="362">
        <f t="shared" si="132"/>
        <v>521189340.95848638</v>
      </c>
      <c r="AF862" s="362">
        <f t="shared" si="132"/>
        <v>0</v>
      </c>
      <c r="AG862" s="362">
        <f t="shared" si="132"/>
        <v>521189340.95848638</v>
      </c>
    </row>
    <row r="863" spans="1:39" ht="30" x14ac:dyDescent="0.25">
      <c r="H863" s="358" t="s">
        <v>827</v>
      </c>
      <c r="K863" s="362">
        <f t="shared" si="131"/>
        <v>43326039.704479374</v>
      </c>
      <c r="L863" s="362">
        <f t="shared" si="131"/>
        <v>34481872.445264846</v>
      </c>
      <c r="M863" s="362">
        <f t="shared" si="131"/>
        <v>88246771.254045844</v>
      </c>
      <c r="N863" s="362">
        <f t="shared" si="131"/>
        <v>21033058.517038584</v>
      </c>
      <c r="O863" s="362">
        <f t="shared" si="131"/>
        <v>22048745.028321303</v>
      </c>
      <c r="P863" s="362">
        <f t="shared" si="131"/>
        <v>0</v>
      </c>
      <c r="Q863" s="362">
        <f t="shared" si="131"/>
        <v>0</v>
      </c>
      <c r="R863" s="362">
        <f t="shared" si="131"/>
        <v>3018227.5881256284</v>
      </c>
      <c r="S863" s="362">
        <f t="shared" si="131"/>
        <v>356083.43188574864</v>
      </c>
      <c r="T863" s="362">
        <f t="shared" si="131"/>
        <v>3796624.47590562</v>
      </c>
      <c r="U863" s="362">
        <f t="shared" si="131"/>
        <v>94546302.687064826</v>
      </c>
      <c r="V863" s="362">
        <f t="shared" si="131"/>
        <v>5730999.4281248469</v>
      </c>
      <c r="W863" s="362">
        <f t="shared" si="131"/>
        <v>67568603.669714168</v>
      </c>
      <c r="X863" s="362">
        <f t="shared" si="131"/>
        <v>37875049.88477499</v>
      </c>
      <c r="Y863" s="362">
        <f t="shared" si="131"/>
        <v>12588178.265218651</v>
      </c>
      <c r="Z863" s="362">
        <f t="shared" si="131"/>
        <v>63012097.858030863</v>
      </c>
      <c r="AA863" s="362">
        <f t="shared" si="132"/>
        <v>0</v>
      </c>
      <c r="AB863" s="362">
        <f t="shared" si="132"/>
        <v>0</v>
      </c>
      <c r="AC863" s="362">
        <f t="shared" si="132"/>
        <v>0</v>
      </c>
      <c r="AD863" s="362">
        <f t="shared" si="132"/>
        <v>0</v>
      </c>
      <c r="AE863" s="362">
        <f t="shared" si="132"/>
        <v>497628654.23799533</v>
      </c>
      <c r="AF863" s="362">
        <f t="shared" si="132"/>
        <v>0</v>
      </c>
      <c r="AG863" s="362">
        <f t="shared" si="132"/>
        <v>497628654.23799533</v>
      </c>
    </row>
    <row r="864" spans="1:39" ht="30" x14ac:dyDescent="0.25">
      <c r="H864" s="358" t="s">
        <v>828</v>
      </c>
      <c r="K864" s="362">
        <f t="shared" si="131"/>
        <v>51063136.026674062</v>
      </c>
      <c r="L864" s="362">
        <f t="shared" si="131"/>
        <v>8177994.9853960741</v>
      </c>
      <c r="M864" s="362">
        <f t="shared" si="131"/>
        <v>26181297.50705792</v>
      </c>
      <c r="N864" s="362">
        <f t="shared" si="131"/>
        <v>955129.78388058941</v>
      </c>
      <c r="O864" s="362">
        <f t="shared" si="131"/>
        <v>1160460.2646484897</v>
      </c>
      <c r="P864" s="362">
        <f t="shared" si="131"/>
        <v>0</v>
      </c>
      <c r="Q864" s="362">
        <f t="shared" si="131"/>
        <v>0</v>
      </c>
      <c r="R864" s="362">
        <f t="shared" si="131"/>
        <v>3018227.5881256284</v>
      </c>
      <c r="S864" s="362">
        <f t="shared" si="131"/>
        <v>356083.43188574864</v>
      </c>
      <c r="T864" s="362">
        <f t="shared" si="131"/>
        <v>3796624.47590562</v>
      </c>
      <c r="U864" s="362">
        <f t="shared" si="131"/>
        <v>28363890.806119453</v>
      </c>
      <c r="V864" s="362">
        <f t="shared" si="131"/>
        <v>1945330.3447504761</v>
      </c>
      <c r="W864" s="362">
        <f t="shared" si="131"/>
        <v>22579770.500254352</v>
      </c>
      <c r="X864" s="362">
        <f t="shared" si="131"/>
        <v>5594658.6469971212</v>
      </c>
      <c r="Y864" s="362">
        <f t="shared" si="131"/>
        <v>7700419.4231608361</v>
      </c>
      <c r="Z864" s="362">
        <f t="shared" si="131"/>
        <v>13077420.502429489</v>
      </c>
      <c r="AA864" s="362">
        <f t="shared" si="132"/>
        <v>0</v>
      </c>
      <c r="AB864" s="362">
        <f t="shared" si="132"/>
        <v>0</v>
      </c>
      <c r="AC864" s="362">
        <f t="shared" si="132"/>
        <v>0</v>
      </c>
      <c r="AD864" s="362">
        <f t="shared" si="132"/>
        <v>0</v>
      </c>
      <c r="AE864" s="362">
        <f t="shared" si="132"/>
        <v>173970444.28728586</v>
      </c>
      <c r="AF864" s="362">
        <f t="shared" si="132"/>
        <v>0</v>
      </c>
      <c r="AG864" s="362">
        <f t="shared" si="132"/>
        <v>173970444.28728586</v>
      </c>
    </row>
    <row r="865" spans="8:33" x14ac:dyDescent="0.25">
      <c r="H865" s="358" t="s">
        <v>829</v>
      </c>
      <c r="K865" s="362">
        <f t="shared" si="131"/>
        <v>1763272.5596014401</v>
      </c>
      <c r="L865" s="362">
        <f t="shared" si="131"/>
        <v>857691.34161733266</v>
      </c>
      <c r="M865" s="362">
        <f t="shared" si="131"/>
        <v>6515067.2790157963</v>
      </c>
      <c r="N865" s="362">
        <f t="shared" si="131"/>
        <v>874427.60230401962</v>
      </c>
      <c r="O865" s="362">
        <f t="shared" si="131"/>
        <v>1278025.0617085837</v>
      </c>
      <c r="P865" s="362">
        <f t="shared" si="131"/>
        <v>0</v>
      </c>
      <c r="Q865" s="362">
        <f t="shared" si="131"/>
        <v>0</v>
      </c>
      <c r="R865" s="362">
        <f t="shared" si="131"/>
        <v>66401006.938763827</v>
      </c>
      <c r="S865" s="362">
        <f t="shared" si="131"/>
        <v>7833835.5014864691</v>
      </c>
      <c r="T865" s="362">
        <f t="shared" si="131"/>
        <v>83525738.469923645</v>
      </c>
      <c r="U865" s="362">
        <f t="shared" si="131"/>
        <v>0</v>
      </c>
      <c r="V865" s="362">
        <f t="shared" si="131"/>
        <v>198992.51929650176</v>
      </c>
      <c r="W865" s="362">
        <f t="shared" si="131"/>
        <v>2032961.8478201423</v>
      </c>
      <c r="X865" s="362">
        <f t="shared" si="131"/>
        <v>16845318.78773744</v>
      </c>
      <c r="Y865" s="362">
        <f t="shared" si="131"/>
        <v>72814081.62618874</v>
      </c>
      <c r="Z865" s="362">
        <f t="shared" si="131"/>
        <v>22374707.450374894</v>
      </c>
      <c r="AA865" s="362">
        <f t="shared" si="132"/>
        <v>0</v>
      </c>
      <c r="AB865" s="362">
        <f t="shared" si="132"/>
        <v>0</v>
      </c>
      <c r="AC865" s="362">
        <f t="shared" si="132"/>
        <v>0</v>
      </c>
      <c r="AD865" s="362">
        <f t="shared" si="132"/>
        <v>0</v>
      </c>
      <c r="AE865" s="362">
        <f t="shared" si="132"/>
        <v>283315126.98583883</v>
      </c>
      <c r="AF865" s="362">
        <f t="shared" si="132"/>
        <v>0</v>
      </c>
      <c r="AG865" s="362">
        <f t="shared" si="132"/>
        <v>283315126.98583883</v>
      </c>
    </row>
    <row r="866" spans="8:33" ht="30" x14ac:dyDescent="0.25">
      <c r="H866" s="358" t="s">
        <v>830</v>
      </c>
      <c r="K866" s="362">
        <f t="shared" si="131"/>
        <v>231994.46935585001</v>
      </c>
      <c r="L866" s="362">
        <f t="shared" si="131"/>
        <v>2370118.7701582788</v>
      </c>
      <c r="M866" s="362">
        <f t="shared" si="131"/>
        <v>0</v>
      </c>
      <c r="N866" s="362">
        <f t="shared" si="131"/>
        <v>0</v>
      </c>
      <c r="O866" s="362">
        <f t="shared" si="131"/>
        <v>0</v>
      </c>
      <c r="P866" s="362">
        <f t="shared" si="131"/>
        <v>0</v>
      </c>
      <c r="Q866" s="362">
        <f t="shared" si="131"/>
        <v>0</v>
      </c>
      <c r="R866" s="362">
        <f t="shared" si="131"/>
        <v>0</v>
      </c>
      <c r="S866" s="362">
        <f t="shared" si="131"/>
        <v>0</v>
      </c>
      <c r="T866" s="362">
        <f t="shared" si="131"/>
        <v>0</v>
      </c>
      <c r="U866" s="362">
        <f t="shared" si="131"/>
        <v>0</v>
      </c>
      <c r="V866" s="362">
        <f t="shared" si="131"/>
        <v>0</v>
      </c>
      <c r="W866" s="362">
        <f t="shared" si="131"/>
        <v>0</v>
      </c>
      <c r="X866" s="362">
        <f t="shared" si="131"/>
        <v>0</v>
      </c>
      <c r="Y866" s="362">
        <f t="shared" si="131"/>
        <v>0</v>
      </c>
      <c r="Z866" s="362">
        <f t="shared" si="131"/>
        <v>0</v>
      </c>
      <c r="AA866" s="362">
        <f t="shared" si="132"/>
        <v>0</v>
      </c>
      <c r="AB866" s="362">
        <f t="shared" si="132"/>
        <v>0</v>
      </c>
      <c r="AC866" s="362">
        <f t="shared" si="132"/>
        <v>0</v>
      </c>
      <c r="AD866" s="362">
        <f t="shared" si="132"/>
        <v>0</v>
      </c>
      <c r="AE866" s="362">
        <f t="shared" si="132"/>
        <v>2602113.2395141288</v>
      </c>
      <c r="AF866" s="362">
        <f t="shared" si="132"/>
        <v>0</v>
      </c>
      <c r="AG866" s="362">
        <f t="shared" si="132"/>
        <v>2602113.2395141288</v>
      </c>
    </row>
    <row r="867" spans="8:33" ht="30" x14ac:dyDescent="0.25">
      <c r="H867" s="358" t="s">
        <v>833</v>
      </c>
      <c r="K867" s="362">
        <f t="shared" si="131"/>
        <v>350379.77116434311</v>
      </c>
      <c r="L867" s="362">
        <f t="shared" si="131"/>
        <v>123475.59799240276</v>
      </c>
      <c r="M867" s="362">
        <f t="shared" si="131"/>
        <v>874582.40445246932</v>
      </c>
      <c r="N867" s="362">
        <f t="shared" si="131"/>
        <v>255453.94585877543</v>
      </c>
      <c r="O867" s="362">
        <f t="shared" si="131"/>
        <v>39188.265686698047</v>
      </c>
      <c r="P867" s="362">
        <f t="shared" si="131"/>
        <v>0</v>
      </c>
      <c r="Q867" s="362">
        <f t="shared" si="131"/>
        <v>0</v>
      </c>
      <c r="R867" s="362">
        <f t="shared" si="131"/>
        <v>6036455.1762512568</v>
      </c>
      <c r="S867" s="362">
        <f t="shared" si="131"/>
        <v>712166.86377149727</v>
      </c>
      <c r="T867" s="362">
        <f t="shared" si="131"/>
        <v>7593248.9518112401</v>
      </c>
      <c r="U867" s="362">
        <f t="shared" si="131"/>
        <v>0</v>
      </c>
      <c r="V867" s="362">
        <f t="shared" si="131"/>
        <v>78228.748243617272</v>
      </c>
      <c r="W867" s="362">
        <f t="shared" si="131"/>
        <v>799206.22716995142</v>
      </c>
      <c r="X867" s="362">
        <f t="shared" si="131"/>
        <v>628444.61041591084</v>
      </c>
      <c r="Y867" s="362">
        <f t="shared" si="131"/>
        <v>6536490.7519587576</v>
      </c>
      <c r="Z867" s="362">
        <f t="shared" si="131"/>
        <v>1186407.7623369028</v>
      </c>
      <c r="AA867" s="362">
        <f t="shared" si="132"/>
        <v>0</v>
      </c>
      <c r="AB867" s="362">
        <f t="shared" si="132"/>
        <v>0</v>
      </c>
      <c r="AC867" s="362">
        <f t="shared" si="132"/>
        <v>0</v>
      </c>
      <c r="AD867" s="362">
        <f t="shared" si="132"/>
        <v>0</v>
      </c>
      <c r="AE867" s="362">
        <f t="shared" si="132"/>
        <v>25213729.077113822</v>
      </c>
      <c r="AF867" s="362">
        <f t="shared" si="132"/>
        <v>0</v>
      </c>
      <c r="AG867" s="362">
        <f t="shared" si="132"/>
        <v>25213729.077113822</v>
      </c>
    </row>
    <row r="868" spans="8:33" ht="30" x14ac:dyDescent="0.25">
      <c r="H868" s="358" t="s">
        <v>832</v>
      </c>
      <c r="K868" s="362">
        <f t="shared" si="131"/>
        <v>57825773.482310414</v>
      </c>
      <c r="L868" s="362">
        <f t="shared" si="131"/>
        <v>3828972.7822229676</v>
      </c>
      <c r="M868" s="362">
        <f t="shared" si="131"/>
        <v>36715876.528940879</v>
      </c>
      <c r="N868" s="362">
        <f t="shared" si="131"/>
        <v>0</v>
      </c>
      <c r="O868" s="362">
        <f t="shared" si="131"/>
        <v>0</v>
      </c>
      <c r="P868" s="362">
        <f t="shared" si="131"/>
        <v>0</v>
      </c>
      <c r="Q868" s="362">
        <f t="shared" si="131"/>
        <v>0</v>
      </c>
      <c r="R868" s="362">
        <f t="shared" si="131"/>
        <v>0</v>
      </c>
      <c r="S868" s="362">
        <f t="shared" si="131"/>
        <v>0</v>
      </c>
      <c r="T868" s="362">
        <f t="shared" si="131"/>
        <v>0</v>
      </c>
      <c r="U868" s="362">
        <f t="shared" si="131"/>
        <v>0</v>
      </c>
      <c r="V868" s="362">
        <f t="shared" si="131"/>
        <v>319756.29034938622</v>
      </c>
      <c r="W868" s="362">
        <f t="shared" si="131"/>
        <v>3266717.4684703331</v>
      </c>
      <c r="X868" s="362">
        <f t="shared" si="131"/>
        <v>314222.30520795542</v>
      </c>
      <c r="Y868" s="362">
        <f t="shared" si="131"/>
        <v>3210180.7669968018</v>
      </c>
      <c r="Z868" s="362">
        <f t="shared" si="131"/>
        <v>0</v>
      </c>
      <c r="AA868" s="362">
        <f t="shared" si="132"/>
        <v>0</v>
      </c>
      <c r="AB868" s="362">
        <f t="shared" si="132"/>
        <v>0</v>
      </c>
      <c r="AC868" s="362">
        <f t="shared" si="132"/>
        <v>0</v>
      </c>
      <c r="AD868" s="362">
        <f t="shared" si="132"/>
        <v>0</v>
      </c>
      <c r="AE868" s="362">
        <f t="shared" si="132"/>
        <v>105481499.62449872</v>
      </c>
      <c r="AF868" s="362">
        <f t="shared" si="132"/>
        <v>0</v>
      </c>
      <c r="AG868" s="362">
        <f t="shared" si="132"/>
        <v>105481499.62449872</v>
      </c>
    </row>
    <row r="869" spans="8:33" ht="30" x14ac:dyDescent="0.25">
      <c r="H869" s="358" t="s">
        <v>835</v>
      </c>
      <c r="K869" s="362">
        <f t="shared" si="131"/>
        <v>2269459.7911168104</v>
      </c>
      <c r="L869" s="362">
        <f t="shared" si="131"/>
        <v>256523.29485962924</v>
      </c>
      <c r="M869" s="362">
        <f t="shared" si="131"/>
        <v>3076156.4868121222</v>
      </c>
      <c r="N869" s="362">
        <f t="shared" si="131"/>
        <v>108065.7647276934</v>
      </c>
      <c r="O869" s="362">
        <f t="shared" si="131"/>
        <v>1160460.2646484897</v>
      </c>
      <c r="P869" s="362">
        <f t="shared" si="131"/>
        <v>0</v>
      </c>
      <c r="Q869" s="362">
        <f t="shared" si="131"/>
        <v>0</v>
      </c>
      <c r="R869" s="362">
        <f t="shared" si="131"/>
        <v>6036455.1762512568</v>
      </c>
      <c r="S869" s="362">
        <f t="shared" si="131"/>
        <v>712166.86377149727</v>
      </c>
      <c r="T869" s="362">
        <f t="shared" si="131"/>
        <v>7593248.9518112401</v>
      </c>
      <c r="U869" s="362">
        <f t="shared" si="131"/>
        <v>3151543.4229021613</v>
      </c>
      <c r="V869" s="362">
        <f t="shared" si="131"/>
        <v>233994.67880056129</v>
      </c>
      <c r="W869" s="362">
        <f t="shared" si="131"/>
        <v>2691191.805762006</v>
      </c>
      <c r="X869" s="362">
        <f t="shared" si="131"/>
        <v>2483107.0182906054</v>
      </c>
      <c r="Y869" s="362">
        <f t="shared" si="131"/>
        <v>434046.05837163911</v>
      </c>
      <c r="Z869" s="362">
        <f t="shared" si="131"/>
        <v>4434332.9085224038</v>
      </c>
      <c r="AA869" s="362">
        <f t="shared" si="132"/>
        <v>0</v>
      </c>
      <c r="AB869" s="362">
        <f t="shared" si="132"/>
        <v>0</v>
      </c>
      <c r="AC869" s="362">
        <f t="shared" si="132"/>
        <v>0</v>
      </c>
      <c r="AD869" s="362">
        <f t="shared" si="132"/>
        <v>0</v>
      </c>
      <c r="AE869" s="362">
        <f t="shared" si="132"/>
        <v>34640752.486648113</v>
      </c>
      <c r="AF869" s="362">
        <f t="shared" si="132"/>
        <v>0</v>
      </c>
      <c r="AG869" s="362">
        <f t="shared" si="132"/>
        <v>34640752.486648113</v>
      </c>
    </row>
    <row r="870" spans="8:33" x14ac:dyDescent="0.25">
      <c r="H870" s="358" t="s">
        <v>836</v>
      </c>
      <c r="K870" s="362">
        <f t="shared" si="131"/>
        <v>0</v>
      </c>
      <c r="L870" s="362">
        <f t="shared" si="131"/>
        <v>0</v>
      </c>
      <c r="M870" s="362">
        <f t="shared" si="131"/>
        <v>0</v>
      </c>
      <c r="N870" s="362">
        <f t="shared" si="131"/>
        <v>0</v>
      </c>
      <c r="O870" s="362">
        <f t="shared" si="131"/>
        <v>0</v>
      </c>
      <c r="P870" s="362">
        <f t="shared" si="131"/>
        <v>0</v>
      </c>
      <c r="Q870" s="362">
        <f t="shared" si="131"/>
        <v>0</v>
      </c>
      <c r="R870" s="362">
        <f t="shared" si="131"/>
        <v>0</v>
      </c>
      <c r="S870" s="362">
        <f t="shared" si="131"/>
        <v>0</v>
      </c>
      <c r="T870" s="362">
        <f t="shared" si="131"/>
        <v>0</v>
      </c>
      <c r="U870" s="362">
        <f t="shared" si="131"/>
        <v>0</v>
      </c>
      <c r="V870" s="362">
        <f t="shared" si="131"/>
        <v>0</v>
      </c>
      <c r="W870" s="362">
        <f t="shared" si="131"/>
        <v>0</v>
      </c>
      <c r="X870" s="362">
        <f t="shared" si="131"/>
        <v>0</v>
      </c>
      <c r="Y870" s="362">
        <f t="shared" si="131"/>
        <v>0</v>
      </c>
      <c r="Z870" s="362">
        <f t="shared" si="131"/>
        <v>0</v>
      </c>
      <c r="AA870" s="362">
        <f t="shared" si="132"/>
        <v>0</v>
      </c>
      <c r="AB870" s="362">
        <f t="shared" si="132"/>
        <v>0</v>
      </c>
      <c r="AC870" s="362">
        <f t="shared" si="132"/>
        <v>0</v>
      </c>
      <c r="AD870" s="362">
        <f t="shared" si="132"/>
        <v>0</v>
      </c>
      <c r="AE870" s="362">
        <f t="shared" si="132"/>
        <v>0</v>
      </c>
      <c r="AF870" s="362">
        <f t="shared" si="132"/>
        <v>0</v>
      </c>
      <c r="AG870" s="362">
        <f t="shared" si="132"/>
        <v>0</v>
      </c>
    </row>
    <row r="871" spans="8:33" ht="15.75" thickBot="1" x14ac:dyDescent="0.3">
      <c r="H871" s="364" t="s">
        <v>740</v>
      </c>
      <c r="I871" s="364"/>
      <c r="J871" s="364"/>
      <c r="K871" s="365">
        <f t="shared" ref="K871:AG871" si="133">SUM(K862:K870)</f>
        <v>257191904.78935215</v>
      </c>
      <c r="L871" s="365">
        <f t="shared" si="133"/>
        <v>85238865.918872952</v>
      </c>
      <c r="M871" s="365">
        <f t="shared" si="133"/>
        <v>244865199.80950031</v>
      </c>
      <c r="N871" s="365">
        <f t="shared" si="133"/>
        <v>35924053.728097364</v>
      </c>
      <c r="O871" s="365">
        <f t="shared" si="133"/>
        <v>63886469.403194398</v>
      </c>
      <c r="P871" s="365">
        <f t="shared" si="133"/>
        <v>0</v>
      </c>
      <c r="Q871" s="365">
        <f t="shared" si="133"/>
        <v>0</v>
      </c>
      <c r="R871" s="365">
        <f t="shared" si="133"/>
        <v>120729103.52502516</v>
      </c>
      <c r="S871" s="365">
        <f t="shared" si="133"/>
        <v>14243337.275429945</v>
      </c>
      <c r="T871" s="365">
        <f t="shared" si="133"/>
        <v>151864979.03622484</v>
      </c>
      <c r="U871" s="365">
        <f t="shared" si="133"/>
        <v>126061736.91608645</v>
      </c>
      <c r="V871" s="365">
        <f t="shared" si="133"/>
        <v>8645912.6433354486</v>
      </c>
      <c r="W871" s="365">
        <f t="shared" si="133"/>
        <v>100354535.556686</v>
      </c>
      <c r="X871" s="365">
        <f t="shared" si="133"/>
        <v>111893172.93994242</v>
      </c>
      <c r="Y871" s="365">
        <f t="shared" si="133"/>
        <v>145769073.01473767</v>
      </c>
      <c r="Z871" s="365">
        <f t="shared" si="133"/>
        <v>177373316.34089613</v>
      </c>
      <c r="AA871" s="365">
        <f t="shared" si="133"/>
        <v>0</v>
      </c>
      <c r="AB871" s="365">
        <f t="shared" si="133"/>
        <v>0</v>
      </c>
      <c r="AC871" s="365">
        <f t="shared" si="133"/>
        <v>0</v>
      </c>
      <c r="AD871" s="365">
        <f t="shared" si="133"/>
        <v>0</v>
      </c>
      <c r="AE871" s="365">
        <f t="shared" si="133"/>
        <v>1644041660.8973813</v>
      </c>
      <c r="AF871" s="365">
        <f t="shared" si="133"/>
        <v>0</v>
      </c>
      <c r="AG871" s="365">
        <f t="shared" si="133"/>
        <v>1644041660.8973813</v>
      </c>
    </row>
    <row r="872" spans="8:33" x14ac:dyDescent="0.25">
      <c r="K872" s="362">
        <f>+K871-'Total project cost for DCs'!U121</f>
        <v>0</v>
      </c>
      <c r="L872" s="362">
        <f>+L871-'Total project cost for DCs'!V121</f>
        <v>0</v>
      </c>
      <c r="M872" s="362">
        <f>+M871-'Total project cost for DCs'!W121</f>
        <v>0</v>
      </c>
      <c r="N872" s="362">
        <f>+N871-'Total project cost for DCs'!X121</f>
        <v>0</v>
      </c>
      <c r="O872" s="362">
        <f>+O871-'Total project cost for DCs'!Y121</f>
        <v>0</v>
      </c>
      <c r="P872" s="362">
        <f>+P871-'Total project cost for DCs'!Z121</f>
        <v>0</v>
      </c>
      <c r="Q872" s="362">
        <f>+Q871-'Total project cost for DCs'!AA121</f>
        <v>0</v>
      </c>
      <c r="R872" s="362">
        <f>+R871-'Total project cost for DCs'!AB121</f>
        <v>0</v>
      </c>
      <c r="S872" s="362">
        <f>+S871-'Total project cost for DCs'!AC121</f>
        <v>0</v>
      </c>
      <c r="T872" s="362">
        <f>+T871-'Total project cost for DCs'!AD121</f>
        <v>0</v>
      </c>
      <c r="U872" s="362">
        <f>+U871-'Total project cost for DCs'!AE121</f>
        <v>0</v>
      </c>
      <c r="V872" s="362">
        <f>+V871-'Total project cost for DCs'!AF121</f>
        <v>0</v>
      </c>
      <c r="W872" s="362">
        <f>+W871-'Total project cost for DCs'!AG121</f>
        <v>0</v>
      </c>
      <c r="X872" s="362">
        <f>+X871-'Total project cost for DCs'!AH121</f>
        <v>0</v>
      </c>
      <c r="Y872" s="362">
        <f>+Y871-'Total project cost for DCs'!AI121</f>
        <v>0</v>
      </c>
      <c r="Z872" s="362">
        <f>+Z871-'Total project cost for DCs'!AJ121</f>
        <v>0</v>
      </c>
      <c r="AA872" s="362">
        <f>+AA871-'Total project cost for DCs'!AK121</f>
        <v>0</v>
      </c>
      <c r="AB872" s="362">
        <f>+AB871-'Total project cost for DCs'!AL121</f>
        <v>0</v>
      </c>
      <c r="AC872" s="362">
        <f>+AC871-'Total project cost for DCs'!AM121</f>
        <v>0</v>
      </c>
      <c r="AD872" s="362">
        <f>+AD871-'Total project cost for DCs'!AN121</f>
        <v>0</v>
      </c>
      <c r="AE872" s="362"/>
      <c r="AF872" s="362"/>
      <c r="AG872" s="362"/>
    </row>
  </sheetData>
  <autoFilter ref="A3:AO851" xr:uid="{C30AE468-48E0-4EC2-A986-07D2A711CA3D}"/>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3FB51-3FF5-4A17-8E19-CE26D5BA1FF3}">
  <sheetPr>
    <tabColor rgb="FF92D050"/>
  </sheetPr>
  <dimension ref="A1:KT701"/>
  <sheetViews>
    <sheetView topLeftCell="A658" workbookViewId="0">
      <selection activeCell="B682" sqref="B682"/>
    </sheetView>
  </sheetViews>
  <sheetFormatPr defaultRowHeight="15" x14ac:dyDescent="0.25"/>
  <cols>
    <col min="1" max="1" width="22" customWidth="1"/>
    <col min="2" max="2" width="23.28515625" customWidth="1"/>
    <col min="3" max="3" width="15.140625" customWidth="1"/>
    <col min="9" max="9" width="9.7109375" bestFit="1" customWidth="1"/>
    <col min="13" max="13" width="10.5703125" customWidth="1"/>
  </cols>
  <sheetData>
    <row r="1" spans="1:306" ht="26.25" x14ac:dyDescent="0.4">
      <c r="A1" s="366" t="s">
        <v>837</v>
      </c>
    </row>
    <row r="6" spans="1:306" ht="18" x14ac:dyDescent="0.25">
      <c r="A6" s="530" t="s">
        <v>838</v>
      </c>
      <c r="B6" s="530"/>
      <c r="C6" s="530"/>
      <c r="D6" s="530"/>
      <c r="E6" s="367"/>
      <c r="F6" s="368" t="s">
        <v>839</v>
      </c>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9"/>
      <c r="BT6" s="369"/>
      <c r="BU6" s="369"/>
      <c r="BV6" s="369"/>
      <c r="BW6" s="369"/>
      <c r="BX6" s="369"/>
      <c r="BY6" s="369"/>
      <c r="BZ6" s="369"/>
      <c r="CA6" s="370" t="s">
        <v>840</v>
      </c>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c r="DF6" s="370"/>
      <c r="DG6" s="370"/>
      <c r="DH6" s="370"/>
      <c r="DI6" s="370"/>
      <c r="DJ6" s="370"/>
      <c r="DK6" s="370"/>
      <c r="DL6" s="370"/>
      <c r="DM6" s="370"/>
      <c r="DN6" s="370"/>
      <c r="DO6" s="370"/>
      <c r="DP6" s="370"/>
      <c r="DQ6" s="370"/>
      <c r="DR6" s="370"/>
      <c r="DS6" s="370"/>
      <c r="DT6" s="370"/>
      <c r="DU6" s="370"/>
      <c r="DV6" s="370"/>
      <c r="DW6" s="370"/>
      <c r="DX6" s="370"/>
      <c r="DY6" s="370"/>
      <c r="DZ6" s="370"/>
      <c r="EA6" s="370"/>
      <c r="EB6" s="370"/>
      <c r="EC6" s="370"/>
      <c r="ED6" s="370"/>
      <c r="EE6" s="370"/>
      <c r="EF6" s="370"/>
      <c r="EG6" s="370"/>
      <c r="EH6" s="370"/>
      <c r="EI6" s="370"/>
      <c r="EJ6" s="370"/>
      <c r="EK6" s="370"/>
      <c r="EL6" s="370"/>
      <c r="EM6" s="370"/>
      <c r="EN6" s="370"/>
      <c r="EO6" s="370"/>
      <c r="EP6" s="370"/>
      <c r="EQ6" s="370"/>
      <c r="ER6" s="370"/>
      <c r="ES6" s="370"/>
      <c r="ET6" s="370"/>
      <c r="EU6" s="370"/>
      <c r="EV6" s="370"/>
      <c r="EW6" s="370"/>
      <c r="EX6" s="369"/>
      <c r="EY6" s="371" t="s">
        <v>841</v>
      </c>
      <c r="EZ6" s="372"/>
      <c r="FA6" s="372"/>
      <c r="FB6" s="372"/>
      <c r="FC6" s="372"/>
      <c r="FD6" s="372"/>
      <c r="FE6" s="372"/>
      <c r="FF6" s="372"/>
      <c r="FG6" s="372"/>
      <c r="FH6" s="372"/>
      <c r="FI6" s="372"/>
      <c r="FJ6" s="372"/>
      <c r="FK6" s="372"/>
      <c r="FL6" s="372"/>
      <c r="FM6" s="372"/>
      <c r="FN6" s="372"/>
      <c r="FO6" s="372"/>
      <c r="FP6" s="372"/>
      <c r="FQ6" s="372"/>
      <c r="FR6" s="372"/>
      <c r="FS6" s="372"/>
      <c r="FT6" s="372"/>
      <c r="FU6" s="372"/>
      <c r="FV6" s="372"/>
      <c r="FW6" s="372"/>
      <c r="FX6" s="372"/>
      <c r="FY6" s="372"/>
      <c r="FZ6" s="372"/>
      <c r="GA6" s="372"/>
      <c r="GB6" s="372"/>
      <c r="GC6" s="372"/>
      <c r="GD6" s="372"/>
      <c r="GE6" s="372"/>
      <c r="GF6" s="372"/>
      <c r="GG6" s="372"/>
      <c r="GH6" s="372"/>
      <c r="GI6" s="372"/>
      <c r="GJ6" s="372"/>
      <c r="GK6" s="372"/>
      <c r="GL6" s="372"/>
      <c r="GM6" s="372"/>
      <c r="GN6" s="372"/>
      <c r="GO6" s="372"/>
      <c r="GP6" s="372"/>
      <c r="GQ6" s="372"/>
      <c r="GR6" s="372"/>
      <c r="GS6" s="372"/>
      <c r="GT6" s="372"/>
      <c r="GU6" s="372"/>
      <c r="GV6" s="372"/>
      <c r="GW6" s="372"/>
      <c r="GX6" s="372"/>
      <c r="GY6" s="372"/>
      <c r="GZ6" s="372"/>
      <c r="HA6" s="372"/>
      <c r="HB6" s="372"/>
      <c r="HC6" s="372"/>
      <c r="HD6" s="372"/>
      <c r="HE6" s="372"/>
      <c r="HF6" s="372"/>
      <c r="HG6" s="372"/>
      <c r="HH6" s="373"/>
      <c r="HI6" s="373"/>
      <c r="HJ6" s="373"/>
      <c r="HK6" s="373"/>
      <c r="HL6" s="373"/>
      <c r="HM6" s="373"/>
      <c r="HN6" s="373"/>
      <c r="HO6" s="373"/>
      <c r="HP6" s="373"/>
      <c r="HQ6" s="373"/>
      <c r="HR6" s="373"/>
      <c r="HS6" s="374" t="s">
        <v>842</v>
      </c>
      <c r="HT6" s="374"/>
      <c r="HU6" s="374"/>
      <c r="HV6" s="374"/>
      <c r="HW6" s="374"/>
      <c r="HX6" s="374"/>
      <c r="HY6" s="374"/>
      <c r="HZ6" s="374"/>
      <c r="IA6" s="374"/>
      <c r="IB6" s="374"/>
      <c r="IC6" s="374"/>
      <c r="ID6" s="374"/>
      <c r="IE6" s="374"/>
      <c r="IF6" s="374"/>
      <c r="IG6" s="374"/>
      <c r="IH6" s="374"/>
      <c r="II6" s="374"/>
      <c r="IJ6" s="374"/>
      <c r="IK6" s="374"/>
      <c r="IL6" s="374"/>
      <c r="IM6" s="374"/>
      <c r="IN6" s="374"/>
      <c r="IO6" s="374"/>
      <c r="IP6" s="374"/>
      <c r="IQ6" s="374"/>
      <c r="IR6" s="374"/>
      <c r="IS6" s="374"/>
      <c r="IT6" s="374"/>
      <c r="IU6" s="374"/>
      <c r="IV6" s="374"/>
      <c r="IW6" s="374"/>
      <c r="IX6" s="374"/>
      <c r="IY6" s="374"/>
      <c r="IZ6" s="374"/>
      <c r="JA6" s="374"/>
      <c r="JB6" s="374"/>
      <c r="JC6" s="374"/>
      <c r="JD6" s="374"/>
      <c r="JE6" s="374"/>
      <c r="JF6" s="374"/>
      <c r="JG6" s="374"/>
      <c r="JH6" s="374"/>
      <c r="JI6" s="374"/>
      <c r="JJ6" s="374"/>
      <c r="JK6" s="374"/>
      <c r="JL6" s="374"/>
      <c r="JM6" s="374"/>
      <c r="JN6" s="374"/>
      <c r="JO6" s="374"/>
      <c r="JP6" s="374"/>
      <c r="JQ6" s="374"/>
      <c r="JR6" s="374"/>
      <c r="JS6" s="374"/>
      <c r="JT6" s="374"/>
      <c r="JU6" s="374"/>
      <c r="JV6" s="374"/>
      <c r="JW6" s="374"/>
      <c r="JX6" s="374"/>
      <c r="JY6" s="374"/>
      <c r="JZ6" s="374"/>
      <c r="KA6" s="374"/>
      <c r="KB6" s="374"/>
      <c r="KC6" s="374"/>
    </row>
    <row r="7" spans="1:306" x14ac:dyDescent="0.25">
      <c r="A7" s="375"/>
      <c r="B7" s="376"/>
      <c r="C7" s="376"/>
      <c r="D7" s="376"/>
      <c r="E7" s="376"/>
      <c r="F7" s="377"/>
      <c r="G7" s="377"/>
      <c r="H7" s="377"/>
      <c r="I7" s="377"/>
      <c r="J7" s="377"/>
      <c r="K7" s="377"/>
      <c r="L7" s="377"/>
      <c r="M7" s="377"/>
      <c r="N7" s="377"/>
      <c r="O7" s="377"/>
      <c r="P7" s="377"/>
      <c r="Q7" s="377"/>
      <c r="R7" s="377"/>
      <c r="S7" s="377"/>
      <c r="T7" s="377"/>
      <c r="U7" s="377"/>
      <c r="V7" s="377"/>
      <c r="W7" s="377"/>
      <c r="X7" s="377"/>
      <c r="Y7" s="377"/>
      <c r="Z7" s="377"/>
      <c r="AA7" s="377"/>
      <c r="AB7" s="377"/>
      <c r="AC7" s="377"/>
      <c r="AD7" s="377"/>
      <c r="AE7" s="377"/>
      <c r="AF7" s="377"/>
      <c r="AG7" s="377"/>
      <c r="AH7" s="377"/>
      <c r="AI7" s="377"/>
      <c r="AJ7" s="377"/>
      <c r="AK7" s="377"/>
      <c r="AL7" s="377"/>
      <c r="AM7" s="377"/>
      <c r="AN7" s="377"/>
      <c r="AO7" s="377"/>
      <c r="AP7" s="377"/>
      <c r="AQ7" s="377"/>
      <c r="AR7" s="377"/>
      <c r="AS7" s="377"/>
      <c r="AT7" s="377"/>
      <c r="AU7" s="377"/>
      <c r="AV7" s="377"/>
      <c r="AW7" s="377"/>
      <c r="AX7" s="377"/>
      <c r="AY7" s="377"/>
      <c r="AZ7" s="377"/>
      <c r="BA7" s="377"/>
      <c r="BB7" s="377"/>
      <c r="BC7" s="377"/>
      <c r="BD7" s="377"/>
      <c r="BE7" s="377"/>
      <c r="BF7" s="377"/>
      <c r="BG7" s="377"/>
      <c r="BH7" s="377"/>
      <c r="BI7" s="377"/>
      <c r="BJ7" s="377"/>
      <c r="BK7" s="377"/>
      <c r="BL7" s="377"/>
      <c r="BM7" s="377"/>
      <c r="BN7" s="377"/>
      <c r="BO7" s="377"/>
      <c r="BP7" s="377"/>
      <c r="BQ7" s="377"/>
      <c r="BR7" s="377"/>
      <c r="BS7" s="376"/>
      <c r="BT7" s="376"/>
      <c r="BU7" s="376"/>
      <c r="BV7" s="376"/>
      <c r="BW7" s="376"/>
      <c r="BX7" s="376"/>
      <c r="BY7" s="376"/>
      <c r="BZ7" s="376"/>
      <c r="CA7" s="377"/>
      <c r="CB7" s="377"/>
      <c r="CC7" s="377"/>
      <c r="CD7" s="377"/>
      <c r="CE7" s="377"/>
      <c r="CF7" s="377"/>
      <c r="CG7" s="377"/>
      <c r="CH7" s="377"/>
      <c r="CI7" s="377"/>
      <c r="CJ7" s="377"/>
      <c r="CK7" s="377"/>
      <c r="CL7" s="377"/>
      <c r="CM7" s="377"/>
      <c r="CN7" s="377"/>
      <c r="CO7" s="377"/>
      <c r="CP7" s="377"/>
      <c r="CQ7" s="377"/>
      <c r="CR7" s="377"/>
      <c r="CS7" s="377"/>
      <c r="CT7" s="377"/>
      <c r="CU7" s="377"/>
      <c r="CV7" s="377"/>
      <c r="CW7" s="377"/>
      <c r="CX7" s="377"/>
      <c r="CY7" s="377"/>
      <c r="CZ7" s="377"/>
      <c r="DA7" s="377"/>
      <c r="DB7" s="377"/>
      <c r="DC7" s="377"/>
      <c r="DD7" s="377"/>
      <c r="DE7" s="377"/>
      <c r="DF7" s="377"/>
      <c r="DG7" s="377"/>
      <c r="DH7" s="377"/>
      <c r="DI7" s="377"/>
      <c r="DJ7" s="377"/>
      <c r="DK7" s="377"/>
      <c r="DL7" s="377"/>
      <c r="DM7" s="377"/>
      <c r="DN7" s="377"/>
      <c r="DO7" s="377"/>
      <c r="DP7" s="377"/>
      <c r="DQ7" s="377"/>
      <c r="DR7" s="377"/>
      <c r="DS7" s="377"/>
      <c r="DT7" s="377"/>
      <c r="DU7" s="377"/>
      <c r="DV7" s="377"/>
      <c r="DW7" s="377"/>
      <c r="DX7" s="377"/>
      <c r="DY7" s="377"/>
      <c r="DZ7" s="377"/>
      <c r="EA7" s="377"/>
      <c r="EB7" s="377"/>
      <c r="EC7" s="377"/>
      <c r="ED7" s="377"/>
      <c r="EE7" s="377"/>
      <c r="EF7" s="377"/>
      <c r="EG7" s="377"/>
      <c r="EH7" s="377"/>
      <c r="EI7" s="377"/>
      <c r="EJ7" s="377"/>
      <c r="EK7" s="377"/>
      <c r="EL7" s="377"/>
      <c r="EM7" s="377"/>
      <c r="EN7" s="377"/>
      <c r="EO7" s="377"/>
      <c r="EP7" s="377"/>
      <c r="EQ7" s="377"/>
      <c r="ER7" s="377"/>
      <c r="ES7" s="377"/>
      <c r="ET7" s="377"/>
      <c r="EU7" s="377"/>
      <c r="EV7" s="377"/>
      <c r="EW7" s="377"/>
      <c r="EX7" s="376"/>
      <c r="EY7" s="377"/>
      <c r="EZ7" s="377"/>
      <c r="FA7" s="377"/>
      <c r="FB7" s="377"/>
      <c r="FC7" s="377"/>
      <c r="FD7" s="377"/>
      <c r="FE7" s="377"/>
      <c r="FF7" s="377"/>
      <c r="FG7" s="377"/>
      <c r="FH7" s="377"/>
      <c r="FI7" s="377"/>
      <c r="FJ7" s="377"/>
      <c r="FK7" s="377"/>
      <c r="FL7" s="377"/>
      <c r="FM7" s="377"/>
      <c r="FN7" s="377"/>
      <c r="FO7" s="377"/>
      <c r="FP7" s="377"/>
      <c r="FQ7" s="377"/>
      <c r="FR7" s="377"/>
      <c r="FS7" s="377"/>
      <c r="FT7" s="377"/>
      <c r="FU7" s="377"/>
      <c r="FV7" s="377"/>
      <c r="FW7" s="377"/>
      <c r="FX7" s="377"/>
      <c r="FY7" s="377"/>
      <c r="FZ7" s="377"/>
      <c r="GA7" s="377"/>
      <c r="GB7" s="377"/>
      <c r="GC7" s="377"/>
      <c r="GD7" s="377"/>
      <c r="GE7" s="377"/>
      <c r="GF7" s="377"/>
      <c r="GG7" s="377"/>
      <c r="GH7" s="377"/>
      <c r="GI7" s="377"/>
      <c r="GJ7" s="377"/>
      <c r="GK7" s="377"/>
      <c r="GL7" s="377"/>
      <c r="GM7" s="377"/>
      <c r="GN7" s="377"/>
      <c r="GO7" s="377"/>
      <c r="GP7" s="377"/>
      <c r="GQ7" s="377"/>
      <c r="GR7" s="377"/>
      <c r="GS7" s="377"/>
      <c r="GT7" s="377"/>
      <c r="GU7" s="377"/>
      <c r="GV7" s="377"/>
      <c r="GW7" s="377"/>
      <c r="GX7" s="377"/>
      <c r="GY7" s="377"/>
      <c r="GZ7" s="377"/>
      <c r="HA7" s="377"/>
      <c r="HB7" s="377"/>
      <c r="HC7" s="377"/>
      <c r="HD7" s="377"/>
      <c r="HE7" s="377"/>
      <c r="HF7" s="377"/>
      <c r="HG7" s="377"/>
      <c r="HH7" s="378"/>
      <c r="HI7" s="378"/>
      <c r="HJ7" s="378"/>
      <c r="HK7" s="378"/>
      <c r="HL7" s="378"/>
      <c r="HM7" s="378"/>
      <c r="HN7" s="378"/>
      <c r="HO7" s="378"/>
      <c r="HP7" s="378"/>
      <c r="HQ7" s="378"/>
      <c r="HR7" s="378"/>
      <c r="HS7" s="377"/>
      <c r="HT7" s="377"/>
      <c r="HU7" s="377"/>
      <c r="HV7" s="377"/>
      <c r="HW7" s="377"/>
      <c r="HX7" s="377"/>
      <c r="HY7" s="377"/>
      <c r="HZ7" s="377"/>
      <c r="IA7" s="377"/>
      <c r="IB7" s="377"/>
      <c r="IC7" s="377"/>
      <c r="ID7" s="377"/>
      <c r="IE7" s="377"/>
      <c r="IF7" s="377"/>
      <c r="IG7" s="377"/>
      <c r="IH7" s="377"/>
      <c r="II7" s="377"/>
      <c r="IJ7" s="377"/>
      <c r="IK7" s="377"/>
      <c r="IL7" s="377"/>
      <c r="IM7" s="377"/>
      <c r="IN7" s="377"/>
      <c r="IO7" s="377"/>
      <c r="IP7" s="377"/>
      <c r="IQ7" s="377"/>
      <c r="IR7" s="377"/>
      <c r="IS7" s="377"/>
      <c r="IT7" s="377"/>
      <c r="IU7" s="377"/>
      <c r="IV7" s="377"/>
      <c r="IW7" s="377"/>
      <c r="IX7" s="377"/>
      <c r="IY7" s="377"/>
      <c r="IZ7" s="377"/>
      <c r="JA7" s="377"/>
      <c r="JB7" s="377"/>
      <c r="JC7" s="377"/>
      <c r="JD7" s="377"/>
      <c r="JE7" s="377"/>
      <c r="JF7" s="377"/>
      <c r="JG7" s="377"/>
      <c r="JH7" s="377"/>
      <c r="JI7" s="377"/>
      <c r="JJ7" s="377"/>
      <c r="JK7" s="377"/>
      <c r="JL7" s="377"/>
      <c r="JM7" s="377"/>
      <c r="JN7" s="377"/>
      <c r="JO7" s="377"/>
      <c r="JP7" s="377"/>
      <c r="JQ7" s="377"/>
      <c r="JR7" s="377"/>
      <c r="JS7" s="377"/>
      <c r="JT7" s="377"/>
      <c r="JU7" s="377"/>
      <c r="JV7" s="377"/>
      <c r="JW7" s="377"/>
      <c r="JX7" s="377"/>
      <c r="JY7" s="377"/>
      <c r="JZ7" s="377"/>
      <c r="KA7" s="377"/>
      <c r="KB7" s="377"/>
      <c r="KC7" s="377"/>
    </row>
    <row r="8" spans="1:306" ht="76.5" x14ac:dyDescent="0.25">
      <c r="A8" s="379" t="s">
        <v>843</v>
      </c>
      <c r="B8" s="379" t="s">
        <v>844</v>
      </c>
      <c r="C8" s="379" t="s">
        <v>845</v>
      </c>
      <c r="D8" s="379" t="s">
        <v>846</v>
      </c>
      <c r="E8" s="379" t="s">
        <v>847</v>
      </c>
      <c r="F8" s="380">
        <v>2018</v>
      </c>
      <c r="G8" s="380">
        <v>2019</v>
      </c>
      <c r="H8" s="380">
        <v>2020</v>
      </c>
      <c r="I8" s="380">
        <v>2021</v>
      </c>
      <c r="J8" s="380">
        <v>2022</v>
      </c>
      <c r="K8" s="380">
        <v>2023</v>
      </c>
      <c r="L8" s="380">
        <v>2024</v>
      </c>
      <c r="M8" s="380">
        <v>2025</v>
      </c>
      <c r="N8" s="380">
        <v>2026</v>
      </c>
      <c r="O8" s="380">
        <v>2027</v>
      </c>
      <c r="P8" s="380">
        <v>2028</v>
      </c>
      <c r="Q8" s="380">
        <v>2029</v>
      </c>
      <c r="R8" s="380">
        <v>2030</v>
      </c>
      <c r="S8" s="380">
        <v>2031</v>
      </c>
      <c r="T8" s="380">
        <v>2032</v>
      </c>
      <c r="U8" s="380">
        <v>2033</v>
      </c>
      <c r="V8" s="380">
        <v>2034</v>
      </c>
      <c r="W8" s="380">
        <v>2035</v>
      </c>
      <c r="X8" s="380">
        <v>2036</v>
      </c>
      <c r="Y8" s="380">
        <v>2037</v>
      </c>
      <c r="Z8" s="380">
        <v>2038</v>
      </c>
      <c r="AA8" s="380">
        <v>2039</v>
      </c>
      <c r="AB8" s="380">
        <v>2040</v>
      </c>
      <c r="AC8" s="380">
        <v>2041</v>
      </c>
      <c r="AD8" s="380">
        <v>2042</v>
      </c>
      <c r="AE8" s="380">
        <v>2043</v>
      </c>
      <c r="AF8" s="380">
        <v>2044</v>
      </c>
      <c r="AG8" s="380">
        <v>2045</v>
      </c>
      <c r="AH8" s="380">
        <v>2046</v>
      </c>
      <c r="AI8" s="380">
        <v>2047</v>
      </c>
      <c r="AJ8" s="380">
        <v>2048</v>
      </c>
      <c r="AK8" s="380">
        <v>2049</v>
      </c>
      <c r="AL8" s="380">
        <v>2050</v>
      </c>
      <c r="AM8" s="380">
        <v>2051</v>
      </c>
      <c r="AN8" s="380">
        <v>2052</v>
      </c>
      <c r="AO8" s="380">
        <v>2053</v>
      </c>
      <c r="AP8" s="380">
        <v>2054</v>
      </c>
      <c r="AQ8" s="380">
        <v>2055</v>
      </c>
      <c r="AR8" s="380">
        <v>2056</v>
      </c>
      <c r="AS8" s="380">
        <v>2057</v>
      </c>
      <c r="AT8" s="380">
        <v>2058</v>
      </c>
      <c r="AU8" s="380">
        <v>2059</v>
      </c>
      <c r="AV8" s="380">
        <v>2060</v>
      </c>
      <c r="AW8" s="380">
        <v>2061</v>
      </c>
      <c r="AX8" s="380">
        <v>2062</v>
      </c>
      <c r="AY8" s="380">
        <v>2063</v>
      </c>
      <c r="AZ8" s="380">
        <v>2064</v>
      </c>
      <c r="BA8" s="380">
        <v>2065</v>
      </c>
      <c r="BB8" s="380">
        <v>2066</v>
      </c>
      <c r="BC8" s="380">
        <v>2067</v>
      </c>
      <c r="BD8" s="380">
        <v>2068</v>
      </c>
      <c r="BE8" s="380">
        <v>2069</v>
      </c>
      <c r="BF8" s="380">
        <v>2070</v>
      </c>
      <c r="BG8" s="380">
        <v>2071</v>
      </c>
      <c r="BH8" s="380">
        <v>2072</v>
      </c>
      <c r="BI8" s="380">
        <v>2073</v>
      </c>
      <c r="BJ8" s="380">
        <v>2074</v>
      </c>
      <c r="BK8" s="380">
        <v>2075</v>
      </c>
      <c r="BL8" s="380">
        <v>2076</v>
      </c>
      <c r="BM8" s="380">
        <v>2077</v>
      </c>
      <c r="BN8" s="380">
        <v>2078</v>
      </c>
      <c r="BO8" s="380">
        <v>2079</v>
      </c>
      <c r="BP8" s="380">
        <v>2080</v>
      </c>
      <c r="BQ8" s="380"/>
      <c r="BR8" s="380"/>
      <c r="BS8" s="381"/>
      <c r="BT8" s="381"/>
      <c r="BU8" s="381"/>
      <c r="BV8" s="381"/>
      <c r="BW8" s="381"/>
      <c r="BX8" s="381"/>
      <c r="BY8" s="381"/>
      <c r="BZ8" s="381"/>
      <c r="CA8" s="380">
        <v>2018</v>
      </c>
      <c r="CB8" s="380">
        <v>2019</v>
      </c>
      <c r="CC8" s="380">
        <v>2020</v>
      </c>
      <c r="CD8" s="380">
        <v>2021</v>
      </c>
      <c r="CE8" s="380">
        <v>2022</v>
      </c>
      <c r="CF8" s="380">
        <v>2023</v>
      </c>
      <c r="CG8" s="380">
        <v>2024</v>
      </c>
      <c r="CH8" s="380">
        <v>2025</v>
      </c>
      <c r="CI8" s="380">
        <v>2026</v>
      </c>
      <c r="CJ8" s="380">
        <v>2027</v>
      </c>
      <c r="CK8" s="380">
        <v>2028</v>
      </c>
      <c r="CL8" s="380">
        <v>2029</v>
      </c>
      <c r="CM8" s="380">
        <v>2030</v>
      </c>
      <c r="CN8" s="380">
        <v>2031</v>
      </c>
      <c r="CO8" s="380">
        <v>2032</v>
      </c>
      <c r="CP8" s="380">
        <v>2033</v>
      </c>
      <c r="CQ8" s="380">
        <v>2034</v>
      </c>
      <c r="CR8" s="380">
        <v>2035</v>
      </c>
      <c r="CS8" s="380">
        <v>2036</v>
      </c>
      <c r="CT8" s="380">
        <v>2037</v>
      </c>
      <c r="CU8" s="380">
        <v>2038</v>
      </c>
      <c r="CV8" s="380">
        <v>2039</v>
      </c>
      <c r="CW8" s="380">
        <v>2040</v>
      </c>
      <c r="CX8" s="380">
        <v>2041</v>
      </c>
      <c r="CY8" s="380">
        <v>2042</v>
      </c>
      <c r="CZ8" s="380">
        <v>2043</v>
      </c>
      <c r="DA8" s="380">
        <v>2044</v>
      </c>
      <c r="DB8" s="380">
        <v>2045</v>
      </c>
      <c r="DC8" s="380">
        <v>2046</v>
      </c>
      <c r="DD8" s="380">
        <v>2047</v>
      </c>
      <c r="DE8" s="380">
        <v>2048</v>
      </c>
      <c r="DF8" s="380">
        <v>2049</v>
      </c>
      <c r="DG8" s="380">
        <v>2050</v>
      </c>
      <c r="DH8" s="380">
        <v>2051</v>
      </c>
      <c r="DI8" s="380">
        <v>2052</v>
      </c>
      <c r="DJ8" s="380">
        <v>2053</v>
      </c>
      <c r="DK8" s="380">
        <v>2054</v>
      </c>
      <c r="DL8" s="380">
        <v>2055</v>
      </c>
      <c r="DM8" s="380">
        <v>2056</v>
      </c>
      <c r="DN8" s="380">
        <v>2057</v>
      </c>
      <c r="DO8" s="380">
        <v>2058</v>
      </c>
      <c r="DP8" s="380">
        <v>2059</v>
      </c>
      <c r="DQ8" s="380">
        <v>2060</v>
      </c>
      <c r="DR8" s="380">
        <v>2061</v>
      </c>
      <c r="DS8" s="380">
        <v>2062</v>
      </c>
      <c r="DT8" s="380">
        <v>2063</v>
      </c>
      <c r="DU8" s="380">
        <v>2064</v>
      </c>
      <c r="DV8" s="380">
        <v>2065</v>
      </c>
      <c r="DW8" s="380">
        <v>2066</v>
      </c>
      <c r="DX8" s="380">
        <v>2067</v>
      </c>
      <c r="DY8" s="380">
        <v>2068</v>
      </c>
      <c r="DZ8" s="380">
        <v>2069</v>
      </c>
      <c r="EA8" s="380">
        <v>2070</v>
      </c>
      <c r="EB8" s="380">
        <v>2071</v>
      </c>
      <c r="EC8" s="380">
        <v>2072</v>
      </c>
      <c r="ED8" s="380">
        <v>2073</v>
      </c>
      <c r="EE8" s="380">
        <v>2074</v>
      </c>
      <c r="EF8" s="380">
        <v>2075</v>
      </c>
      <c r="EG8" s="380">
        <v>2076</v>
      </c>
      <c r="EH8" s="380">
        <v>2077</v>
      </c>
      <c r="EI8" s="380">
        <v>2078</v>
      </c>
      <c r="EJ8" s="380">
        <v>2079</v>
      </c>
      <c r="EK8" s="380">
        <v>2080</v>
      </c>
      <c r="EL8" s="380" t="s">
        <v>848</v>
      </c>
      <c r="EM8" s="380" t="s">
        <v>849</v>
      </c>
      <c r="EN8" s="380"/>
      <c r="EO8" s="380"/>
      <c r="EP8" s="380"/>
      <c r="EQ8" s="380"/>
      <c r="ER8" s="380"/>
      <c r="ES8" s="380"/>
      <c r="ET8" s="380"/>
      <c r="EU8" s="380"/>
      <c r="EV8" s="380"/>
      <c r="EW8" s="380"/>
      <c r="EX8" s="381"/>
      <c r="EY8" s="380">
        <v>2022</v>
      </c>
      <c r="EZ8" s="380">
        <v>2023</v>
      </c>
      <c r="FA8" s="380">
        <v>2024</v>
      </c>
      <c r="FB8" s="380">
        <v>2025</v>
      </c>
      <c r="FC8" s="380">
        <v>2026</v>
      </c>
      <c r="FD8" s="380">
        <v>2027</v>
      </c>
      <c r="FE8" s="380">
        <v>2028</v>
      </c>
      <c r="FF8" s="380">
        <v>2029</v>
      </c>
      <c r="FG8" s="380">
        <v>2030</v>
      </c>
      <c r="FH8" s="380">
        <v>2031</v>
      </c>
      <c r="FI8" s="380">
        <v>2032</v>
      </c>
      <c r="FJ8" s="380">
        <v>2033</v>
      </c>
      <c r="FK8" s="380">
        <v>2034</v>
      </c>
      <c r="FL8" s="380">
        <v>2035</v>
      </c>
      <c r="FM8" s="380">
        <v>2036</v>
      </c>
      <c r="FN8" s="380">
        <v>2037</v>
      </c>
      <c r="FO8" s="380">
        <v>2038</v>
      </c>
      <c r="FP8" s="380">
        <v>2039</v>
      </c>
      <c r="FQ8" s="380">
        <v>2040</v>
      </c>
      <c r="FR8" s="380">
        <v>2041</v>
      </c>
      <c r="FS8" s="380">
        <v>2042</v>
      </c>
      <c r="FT8" s="380">
        <v>2043</v>
      </c>
      <c r="FU8" s="380">
        <v>2044</v>
      </c>
      <c r="FV8" s="380">
        <v>2045</v>
      </c>
      <c r="FW8" s="380">
        <v>2046</v>
      </c>
      <c r="FX8" s="380">
        <v>2047</v>
      </c>
      <c r="FY8" s="380">
        <v>2048</v>
      </c>
      <c r="FZ8" s="380">
        <v>2049</v>
      </c>
      <c r="GA8" s="380">
        <v>2050</v>
      </c>
      <c r="GB8" s="380">
        <v>2051</v>
      </c>
      <c r="GC8" s="380">
        <v>2052</v>
      </c>
      <c r="GD8" s="380">
        <v>2053</v>
      </c>
      <c r="GE8" s="380">
        <v>2054</v>
      </c>
      <c r="GF8" s="380">
        <v>2055</v>
      </c>
      <c r="GG8" s="380">
        <v>2056</v>
      </c>
      <c r="GH8" s="380">
        <v>2057</v>
      </c>
      <c r="GI8" s="380">
        <v>2058</v>
      </c>
      <c r="GJ8" s="380">
        <v>2059</v>
      </c>
      <c r="GK8" s="380">
        <v>2060</v>
      </c>
      <c r="GL8" s="380">
        <v>2061</v>
      </c>
      <c r="GM8" s="380">
        <v>2062</v>
      </c>
      <c r="GN8" s="380">
        <v>2063</v>
      </c>
      <c r="GO8" s="380">
        <v>2064</v>
      </c>
      <c r="GP8" s="380">
        <v>2065</v>
      </c>
      <c r="GQ8" s="380">
        <v>2066</v>
      </c>
      <c r="GR8" s="380">
        <v>2067</v>
      </c>
      <c r="GS8" s="380">
        <v>2068</v>
      </c>
      <c r="GT8" s="380">
        <v>2069</v>
      </c>
      <c r="GU8" s="380">
        <v>2070</v>
      </c>
      <c r="GV8" s="380">
        <v>2071</v>
      </c>
      <c r="GW8" s="380">
        <v>2072</v>
      </c>
      <c r="GX8" s="380">
        <v>2073</v>
      </c>
      <c r="GY8" s="380">
        <v>2074</v>
      </c>
      <c r="GZ8" s="380">
        <v>2075</v>
      </c>
      <c r="HA8" s="380">
        <v>2076</v>
      </c>
      <c r="HB8" s="380">
        <v>2077</v>
      </c>
      <c r="HC8" s="380">
        <v>2078</v>
      </c>
      <c r="HD8" s="380">
        <v>2079</v>
      </c>
      <c r="HE8" s="380">
        <v>2080</v>
      </c>
      <c r="HF8" s="380" t="s">
        <v>848</v>
      </c>
      <c r="HG8" s="380" t="s">
        <v>849</v>
      </c>
      <c r="HH8" s="382"/>
      <c r="HI8" s="382"/>
      <c r="HJ8" s="382"/>
      <c r="HK8" s="382"/>
      <c r="HL8" s="382"/>
      <c r="HM8" s="382"/>
      <c r="HN8" s="382"/>
      <c r="HO8" s="382"/>
      <c r="HP8" s="382"/>
      <c r="HQ8" s="382"/>
      <c r="HR8" s="382"/>
      <c r="HS8" s="380">
        <v>2018</v>
      </c>
      <c r="HT8" s="380">
        <v>2019</v>
      </c>
      <c r="HU8" s="380">
        <v>2020</v>
      </c>
      <c r="HV8" s="380">
        <v>2021</v>
      </c>
      <c r="HW8" s="380">
        <v>2022</v>
      </c>
      <c r="HX8" s="380">
        <v>2023</v>
      </c>
      <c r="HY8" s="380">
        <v>2024</v>
      </c>
      <c r="HZ8" s="380">
        <v>2025</v>
      </c>
      <c r="IA8" s="380">
        <v>2026</v>
      </c>
      <c r="IB8" s="380">
        <v>2027</v>
      </c>
      <c r="IC8" s="380">
        <v>2028</v>
      </c>
      <c r="ID8" s="380">
        <v>2029</v>
      </c>
      <c r="IE8" s="380">
        <v>2030</v>
      </c>
      <c r="IF8" s="380">
        <v>2031</v>
      </c>
      <c r="IG8" s="380">
        <v>2032</v>
      </c>
      <c r="IH8" s="380">
        <v>2033</v>
      </c>
      <c r="II8" s="380">
        <v>2034</v>
      </c>
      <c r="IJ8" s="380">
        <v>2035</v>
      </c>
      <c r="IK8" s="380">
        <v>2036</v>
      </c>
      <c r="IL8" s="380">
        <v>2037</v>
      </c>
      <c r="IM8" s="380">
        <v>2038</v>
      </c>
      <c r="IN8" s="380">
        <v>2039</v>
      </c>
      <c r="IO8" s="380">
        <v>2040</v>
      </c>
      <c r="IP8" s="380">
        <v>2041</v>
      </c>
      <c r="IQ8" s="380">
        <v>2042</v>
      </c>
      <c r="IR8" s="380">
        <v>2043</v>
      </c>
      <c r="IS8" s="380">
        <v>2044</v>
      </c>
      <c r="IT8" s="380">
        <v>2045</v>
      </c>
      <c r="IU8" s="380">
        <v>2046</v>
      </c>
      <c r="IV8" s="380">
        <v>2047</v>
      </c>
      <c r="IW8" s="380">
        <v>2048</v>
      </c>
      <c r="IX8" s="380">
        <v>2049</v>
      </c>
      <c r="IY8" s="380">
        <v>2050</v>
      </c>
      <c r="IZ8" s="380">
        <v>2051</v>
      </c>
      <c r="JA8" s="380">
        <v>2052</v>
      </c>
      <c r="JB8" s="380">
        <v>2053</v>
      </c>
      <c r="JC8" s="380">
        <v>2054</v>
      </c>
      <c r="JD8" s="380">
        <v>2055</v>
      </c>
      <c r="JE8" s="380">
        <v>2056</v>
      </c>
      <c r="JF8" s="380">
        <v>2057</v>
      </c>
      <c r="JG8" s="380">
        <v>2058</v>
      </c>
      <c r="JH8" s="380">
        <v>2059</v>
      </c>
      <c r="JI8" s="380">
        <v>2060</v>
      </c>
      <c r="JJ8" s="380">
        <v>2061</v>
      </c>
      <c r="JK8" s="380">
        <v>2062</v>
      </c>
      <c r="JL8" s="380">
        <v>2063</v>
      </c>
      <c r="JM8" s="380">
        <v>2064</v>
      </c>
      <c r="JN8" s="380">
        <v>2065</v>
      </c>
      <c r="JO8" s="380">
        <v>2066</v>
      </c>
      <c r="JP8" s="380">
        <v>2067</v>
      </c>
      <c r="JQ8" s="380">
        <v>2068</v>
      </c>
      <c r="JR8" s="380">
        <v>2069</v>
      </c>
      <c r="JS8" s="380">
        <v>2070</v>
      </c>
      <c r="JT8" s="380">
        <v>2071</v>
      </c>
      <c r="JU8" s="380">
        <v>2072</v>
      </c>
      <c r="JV8" s="380">
        <v>2073</v>
      </c>
      <c r="JW8" s="380">
        <v>2074</v>
      </c>
      <c r="JX8" s="380">
        <v>2075</v>
      </c>
      <c r="JY8" s="380">
        <v>2076</v>
      </c>
      <c r="JZ8" s="380">
        <v>2077</v>
      </c>
      <c r="KA8" s="380">
        <v>2078</v>
      </c>
      <c r="KB8" s="380">
        <v>2079</v>
      </c>
      <c r="KC8" s="380">
        <v>2080</v>
      </c>
      <c r="KD8" s="2"/>
      <c r="KE8" s="2"/>
      <c r="KF8" s="2"/>
    </row>
    <row r="9" spans="1:306" x14ac:dyDescent="0.25">
      <c r="A9" s="383" t="s">
        <v>831</v>
      </c>
      <c r="B9" s="384" t="s">
        <v>831</v>
      </c>
      <c r="C9" s="384" t="s">
        <v>831</v>
      </c>
      <c r="D9" s="384" t="s">
        <v>831</v>
      </c>
      <c r="E9" s="384" t="s">
        <v>831</v>
      </c>
      <c r="F9" s="384" t="s">
        <v>831</v>
      </c>
      <c r="G9" s="384" t="s">
        <v>831</v>
      </c>
      <c r="H9" s="384" t="s">
        <v>831</v>
      </c>
      <c r="I9" s="384" t="s">
        <v>831</v>
      </c>
      <c r="J9" s="384" t="s">
        <v>831</v>
      </c>
      <c r="K9" s="384" t="s">
        <v>831</v>
      </c>
      <c r="L9" s="384" t="s">
        <v>831</v>
      </c>
      <c r="M9" s="384" t="s">
        <v>831</v>
      </c>
      <c r="N9" s="384" t="s">
        <v>831</v>
      </c>
      <c r="O9" s="384" t="s">
        <v>831</v>
      </c>
      <c r="P9" s="384" t="s">
        <v>831</v>
      </c>
      <c r="Q9" s="384" t="s">
        <v>831</v>
      </c>
      <c r="R9" s="384" t="s">
        <v>831</v>
      </c>
      <c r="S9" s="384" t="s">
        <v>831</v>
      </c>
      <c r="T9" s="384" t="s">
        <v>831</v>
      </c>
      <c r="U9" s="384" t="s">
        <v>831</v>
      </c>
      <c r="V9" s="384" t="s">
        <v>831</v>
      </c>
      <c r="W9" s="384" t="s">
        <v>831</v>
      </c>
      <c r="X9" s="384" t="s">
        <v>831</v>
      </c>
      <c r="Y9" s="384" t="s">
        <v>831</v>
      </c>
      <c r="Z9" s="384" t="s">
        <v>831</v>
      </c>
      <c r="AA9" s="384" t="s">
        <v>831</v>
      </c>
      <c r="AB9" s="384" t="s">
        <v>831</v>
      </c>
      <c r="AC9" s="384" t="s">
        <v>831</v>
      </c>
      <c r="AD9" s="384" t="s">
        <v>831</v>
      </c>
      <c r="AE9" s="384" t="s">
        <v>831</v>
      </c>
      <c r="AF9" s="384" t="s">
        <v>831</v>
      </c>
      <c r="AG9" s="384" t="s">
        <v>831</v>
      </c>
      <c r="AH9" s="384" t="s">
        <v>831</v>
      </c>
      <c r="AI9" s="384" t="s">
        <v>831</v>
      </c>
      <c r="AJ9" s="384" t="s">
        <v>831</v>
      </c>
      <c r="AK9" s="384" t="s">
        <v>831</v>
      </c>
      <c r="AL9" s="384" t="s">
        <v>831</v>
      </c>
      <c r="AM9" s="384" t="s">
        <v>831</v>
      </c>
      <c r="AN9" s="384" t="s">
        <v>831</v>
      </c>
      <c r="AO9" s="384" t="s">
        <v>831</v>
      </c>
      <c r="AP9" s="384" t="s">
        <v>831</v>
      </c>
      <c r="AQ9" s="384" t="s">
        <v>831</v>
      </c>
      <c r="AR9" s="384" t="s">
        <v>831</v>
      </c>
      <c r="AS9" s="384" t="s">
        <v>831</v>
      </c>
      <c r="AT9" s="384" t="s">
        <v>831</v>
      </c>
      <c r="AU9" s="384" t="s">
        <v>831</v>
      </c>
      <c r="AV9" s="384" t="s">
        <v>831</v>
      </c>
      <c r="AW9" s="384" t="s">
        <v>831</v>
      </c>
      <c r="AX9" s="384" t="s">
        <v>831</v>
      </c>
      <c r="AY9" s="384" t="s">
        <v>831</v>
      </c>
      <c r="AZ9" s="384" t="s">
        <v>831</v>
      </c>
      <c r="BA9" s="384" t="s">
        <v>831</v>
      </c>
      <c r="BB9" s="384" t="s">
        <v>831</v>
      </c>
      <c r="BC9" s="384" t="s">
        <v>831</v>
      </c>
      <c r="BD9" s="384" t="s">
        <v>831</v>
      </c>
      <c r="BE9" s="384" t="s">
        <v>831</v>
      </c>
      <c r="BF9" s="384" t="s">
        <v>831</v>
      </c>
      <c r="BG9" s="384" t="s">
        <v>831</v>
      </c>
      <c r="BH9" s="384" t="s">
        <v>831</v>
      </c>
      <c r="BI9" s="384" t="s">
        <v>831</v>
      </c>
      <c r="BJ9" s="384" t="s">
        <v>831</v>
      </c>
      <c r="BK9" s="384" t="s">
        <v>831</v>
      </c>
      <c r="BL9" s="384" t="s">
        <v>831</v>
      </c>
      <c r="BM9" s="384" t="s">
        <v>831</v>
      </c>
      <c r="BN9" s="384" t="s">
        <v>831</v>
      </c>
      <c r="BO9" s="384" t="s">
        <v>831</v>
      </c>
      <c r="BP9" s="384" t="s">
        <v>831</v>
      </c>
      <c r="BQ9" s="384" t="s">
        <v>831</v>
      </c>
      <c r="BR9" s="384" t="s">
        <v>831</v>
      </c>
      <c r="BS9" s="384" t="s">
        <v>831</v>
      </c>
      <c r="BT9" s="384" t="s">
        <v>831</v>
      </c>
      <c r="BU9" s="384" t="s">
        <v>831</v>
      </c>
      <c r="BV9" s="384" t="s">
        <v>831</v>
      </c>
      <c r="BW9" s="384" t="s">
        <v>831</v>
      </c>
      <c r="BX9" s="384" t="s">
        <v>831</v>
      </c>
      <c r="BY9" s="384" t="s">
        <v>831</v>
      </c>
      <c r="BZ9" s="384" t="s">
        <v>831</v>
      </c>
      <c r="CA9" s="384" t="s">
        <v>831</v>
      </c>
      <c r="CB9" s="384" t="s">
        <v>831</v>
      </c>
      <c r="CC9" s="384" t="s">
        <v>831</v>
      </c>
      <c r="CD9" s="384" t="s">
        <v>831</v>
      </c>
      <c r="CE9" s="384" t="s">
        <v>831</v>
      </c>
      <c r="CF9" s="384" t="s">
        <v>831</v>
      </c>
      <c r="CG9" s="384" t="s">
        <v>831</v>
      </c>
      <c r="CH9" s="384" t="s">
        <v>831</v>
      </c>
      <c r="CI9" s="384" t="s">
        <v>831</v>
      </c>
      <c r="CJ9" s="384" t="s">
        <v>831</v>
      </c>
      <c r="CK9" s="384" t="s">
        <v>831</v>
      </c>
      <c r="CL9" s="384" t="s">
        <v>831</v>
      </c>
      <c r="CM9" s="384" t="s">
        <v>831</v>
      </c>
      <c r="CN9" s="384" t="s">
        <v>831</v>
      </c>
      <c r="CO9" s="384" t="s">
        <v>831</v>
      </c>
      <c r="CP9" s="384" t="s">
        <v>831</v>
      </c>
      <c r="CQ9" s="384" t="s">
        <v>831</v>
      </c>
      <c r="CR9" s="384" t="s">
        <v>831</v>
      </c>
      <c r="CS9" s="384" t="s">
        <v>831</v>
      </c>
      <c r="CT9" s="384" t="s">
        <v>831</v>
      </c>
      <c r="CU9" s="384" t="s">
        <v>831</v>
      </c>
      <c r="CV9" s="384" t="s">
        <v>831</v>
      </c>
      <c r="CW9" s="384" t="s">
        <v>831</v>
      </c>
      <c r="CX9" s="384" t="s">
        <v>831</v>
      </c>
      <c r="CY9" s="384" t="s">
        <v>831</v>
      </c>
      <c r="CZ9" s="384" t="s">
        <v>831</v>
      </c>
      <c r="DA9" s="384" t="s">
        <v>831</v>
      </c>
      <c r="DB9" s="384" t="s">
        <v>831</v>
      </c>
      <c r="DC9" s="384" t="s">
        <v>831</v>
      </c>
      <c r="DD9" s="384" t="s">
        <v>831</v>
      </c>
      <c r="DE9" s="384" t="s">
        <v>831</v>
      </c>
      <c r="DF9" s="384" t="s">
        <v>831</v>
      </c>
      <c r="DG9" s="384" t="s">
        <v>831</v>
      </c>
      <c r="DH9" s="384" t="s">
        <v>831</v>
      </c>
      <c r="DI9" s="384" t="s">
        <v>831</v>
      </c>
      <c r="DJ9" s="384" t="s">
        <v>831</v>
      </c>
      <c r="DK9" s="384" t="s">
        <v>831</v>
      </c>
      <c r="DL9" s="384" t="s">
        <v>831</v>
      </c>
      <c r="DM9" s="384" t="s">
        <v>831</v>
      </c>
      <c r="DN9" s="384" t="s">
        <v>831</v>
      </c>
      <c r="DO9" s="384" t="s">
        <v>831</v>
      </c>
      <c r="DP9" s="384" t="s">
        <v>831</v>
      </c>
      <c r="DQ9" s="384" t="s">
        <v>831</v>
      </c>
      <c r="DR9" s="384" t="s">
        <v>831</v>
      </c>
      <c r="DS9" s="384" t="s">
        <v>831</v>
      </c>
      <c r="DT9" s="384" t="s">
        <v>831</v>
      </c>
      <c r="DU9" s="384" t="s">
        <v>831</v>
      </c>
      <c r="DV9" s="384" t="s">
        <v>831</v>
      </c>
      <c r="DW9" s="384" t="s">
        <v>831</v>
      </c>
      <c r="DX9" s="384" t="s">
        <v>831</v>
      </c>
      <c r="DY9" s="384" t="s">
        <v>831</v>
      </c>
      <c r="DZ9" s="384" t="s">
        <v>831</v>
      </c>
      <c r="EA9" s="384" t="s">
        <v>831</v>
      </c>
      <c r="EB9" s="384" t="s">
        <v>831</v>
      </c>
      <c r="EC9" s="384" t="s">
        <v>831</v>
      </c>
      <c r="ED9" s="384" t="s">
        <v>831</v>
      </c>
      <c r="EE9" s="384" t="s">
        <v>831</v>
      </c>
      <c r="EF9" s="384" t="s">
        <v>831</v>
      </c>
      <c r="EG9" s="384" t="s">
        <v>831</v>
      </c>
      <c r="EH9" s="384" t="s">
        <v>831</v>
      </c>
      <c r="EI9" s="384" t="s">
        <v>831</v>
      </c>
      <c r="EJ9" s="384" t="s">
        <v>831</v>
      </c>
      <c r="EK9" s="384" t="s">
        <v>831</v>
      </c>
      <c r="EL9" s="384" t="s">
        <v>831</v>
      </c>
      <c r="EM9" s="384" t="s">
        <v>831</v>
      </c>
      <c r="EN9" s="384" t="s">
        <v>831</v>
      </c>
      <c r="EO9" s="384" t="s">
        <v>831</v>
      </c>
      <c r="EP9" s="384" t="s">
        <v>831</v>
      </c>
      <c r="EQ9" s="384" t="s">
        <v>831</v>
      </c>
      <c r="ER9" s="384" t="s">
        <v>831</v>
      </c>
      <c r="ES9" s="384" t="s">
        <v>831</v>
      </c>
      <c r="ET9" s="384" t="s">
        <v>831</v>
      </c>
      <c r="EU9" s="384" t="s">
        <v>831</v>
      </c>
      <c r="EV9" s="384" t="s">
        <v>831</v>
      </c>
      <c r="EW9" s="384" t="s">
        <v>831</v>
      </c>
      <c r="EX9" s="384" t="s">
        <v>831</v>
      </c>
      <c r="EY9" s="384" t="s">
        <v>831</v>
      </c>
      <c r="EZ9" s="384" t="s">
        <v>831</v>
      </c>
      <c r="FA9" s="384" t="s">
        <v>831</v>
      </c>
      <c r="FB9" s="384" t="s">
        <v>831</v>
      </c>
      <c r="FC9" s="384" t="s">
        <v>831</v>
      </c>
      <c r="FD9" s="384" t="s">
        <v>831</v>
      </c>
      <c r="FE9" s="384" t="s">
        <v>831</v>
      </c>
      <c r="FF9" s="384" t="s">
        <v>831</v>
      </c>
      <c r="FG9" s="384" t="s">
        <v>831</v>
      </c>
      <c r="FH9" s="384" t="s">
        <v>831</v>
      </c>
      <c r="FI9" s="384" t="s">
        <v>831</v>
      </c>
      <c r="FJ9" s="384" t="s">
        <v>831</v>
      </c>
      <c r="FK9" s="384" t="s">
        <v>831</v>
      </c>
      <c r="FL9" s="384" t="s">
        <v>831</v>
      </c>
      <c r="FM9" s="384" t="s">
        <v>831</v>
      </c>
      <c r="FN9" s="384" t="s">
        <v>831</v>
      </c>
      <c r="FO9" s="384" t="s">
        <v>831</v>
      </c>
      <c r="FP9" s="384" t="s">
        <v>831</v>
      </c>
      <c r="FQ9" s="384" t="s">
        <v>831</v>
      </c>
      <c r="FR9" s="384" t="s">
        <v>831</v>
      </c>
      <c r="FS9" s="384" t="s">
        <v>831</v>
      </c>
      <c r="FT9" s="384" t="s">
        <v>831</v>
      </c>
      <c r="FU9" s="384" t="s">
        <v>831</v>
      </c>
      <c r="FV9" s="384" t="s">
        <v>831</v>
      </c>
      <c r="FW9" s="384" t="s">
        <v>831</v>
      </c>
      <c r="FX9" s="384" t="s">
        <v>831</v>
      </c>
      <c r="FY9" s="384" t="s">
        <v>831</v>
      </c>
      <c r="FZ9" s="384" t="s">
        <v>831</v>
      </c>
      <c r="GA9" s="384" t="s">
        <v>831</v>
      </c>
      <c r="GB9" s="384" t="s">
        <v>831</v>
      </c>
      <c r="GC9" s="384" t="s">
        <v>831</v>
      </c>
      <c r="GD9" s="384" t="s">
        <v>831</v>
      </c>
      <c r="GE9" s="384" t="s">
        <v>831</v>
      </c>
      <c r="GF9" s="384" t="s">
        <v>831</v>
      </c>
      <c r="GG9" s="384" t="s">
        <v>831</v>
      </c>
      <c r="GH9" s="384" t="s">
        <v>831</v>
      </c>
      <c r="GI9" s="384" t="s">
        <v>831</v>
      </c>
      <c r="GJ9" s="384" t="s">
        <v>831</v>
      </c>
      <c r="GK9" s="384" t="s">
        <v>831</v>
      </c>
      <c r="GL9" s="384" t="s">
        <v>831</v>
      </c>
      <c r="GM9" s="384" t="s">
        <v>831</v>
      </c>
      <c r="GN9" s="384" t="s">
        <v>831</v>
      </c>
      <c r="GO9" s="384" t="s">
        <v>831</v>
      </c>
      <c r="GP9" s="384" t="s">
        <v>831</v>
      </c>
      <c r="GQ9" s="384" t="s">
        <v>831</v>
      </c>
      <c r="GR9" s="384" t="s">
        <v>831</v>
      </c>
      <c r="GS9" s="384" t="s">
        <v>831</v>
      </c>
      <c r="GT9" s="384" t="s">
        <v>831</v>
      </c>
      <c r="GU9" s="384" t="s">
        <v>831</v>
      </c>
      <c r="GV9" s="384" t="s">
        <v>831</v>
      </c>
      <c r="GW9" s="384" t="s">
        <v>831</v>
      </c>
      <c r="GX9" s="384" t="s">
        <v>831</v>
      </c>
      <c r="GY9" s="384" t="s">
        <v>831</v>
      </c>
      <c r="GZ9" s="384" t="s">
        <v>831</v>
      </c>
      <c r="HA9" s="384" t="s">
        <v>831</v>
      </c>
      <c r="HB9" s="384" t="s">
        <v>831</v>
      </c>
      <c r="HC9" s="384" t="s">
        <v>831</v>
      </c>
      <c r="HD9" s="384" t="s">
        <v>831</v>
      </c>
      <c r="HE9" s="384" t="s">
        <v>831</v>
      </c>
      <c r="HF9" s="384" t="s">
        <v>831</v>
      </c>
      <c r="HG9" s="384" t="s">
        <v>831</v>
      </c>
      <c r="HH9" s="384" t="s">
        <v>831</v>
      </c>
      <c r="HI9" s="384" t="s">
        <v>831</v>
      </c>
      <c r="HJ9" s="384" t="s">
        <v>831</v>
      </c>
      <c r="HK9" s="384" t="s">
        <v>831</v>
      </c>
      <c r="HL9" s="384" t="s">
        <v>831</v>
      </c>
      <c r="HM9" s="384" t="s">
        <v>831</v>
      </c>
      <c r="HN9" s="384" t="s">
        <v>831</v>
      </c>
      <c r="HO9" s="384" t="s">
        <v>831</v>
      </c>
      <c r="HP9" s="384" t="s">
        <v>831</v>
      </c>
      <c r="HQ9" s="384" t="s">
        <v>831</v>
      </c>
      <c r="HR9" s="384" t="s">
        <v>831</v>
      </c>
      <c r="HS9" s="384" t="s">
        <v>831</v>
      </c>
      <c r="HT9" s="384" t="s">
        <v>831</v>
      </c>
      <c r="HU9" s="384" t="s">
        <v>831</v>
      </c>
      <c r="HV9" s="384" t="s">
        <v>831</v>
      </c>
      <c r="HW9" s="384" t="s">
        <v>831</v>
      </c>
      <c r="HX9" s="384" t="s">
        <v>831</v>
      </c>
      <c r="HY9" s="384" t="s">
        <v>831</v>
      </c>
      <c r="HZ9" s="384" t="s">
        <v>831</v>
      </c>
      <c r="IA9" s="384" t="s">
        <v>831</v>
      </c>
      <c r="IB9" s="384" t="s">
        <v>831</v>
      </c>
      <c r="IC9" s="384" t="s">
        <v>831</v>
      </c>
      <c r="ID9" s="384" t="s">
        <v>831</v>
      </c>
      <c r="IE9" s="384" t="s">
        <v>831</v>
      </c>
      <c r="IF9" s="384" t="s">
        <v>831</v>
      </c>
      <c r="IG9" s="384" t="s">
        <v>831</v>
      </c>
      <c r="IH9" s="384" t="s">
        <v>831</v>
      </c>
      <c r="II9" s="384" t="s">
        <v>831</v>
      </c>
      <c r="IJ9" s="384" t="s">
        <v>831</v>
      </c>
      <c r="IK9" s="384" t="s">
        <v>831</v>
      </c>
      <c r="IL9" s="384" t="s">
        <v>831</v>
      </c>
      <c r="IM9" s="384" t="s">
        <v>831</v>
      </c>
      <c r="IN9" s="384" t="s">
        <v>831</v>
      </c>
      <c r="IO9" s="384" t="s">
        <v>831</v>
      </c>
      <c r="IP9" s="384" t="s">
        <v>831</v>
      </c>
      <c r="IQ9" s="384" t="s">
        <v>831</v>
      </c>
      <c r="IR9" s="384" t="s">
        <v>831</v>
      </c>
      <c r="IS9" s="384" t="s">
        <v>831</v>
      </c>
      <c r="IT9" s="384" t="s">
        <v>831</v>
      </c>
      <c r="IU9" s="384" t="s">
        <v>831</v>
      </c>
      <c r="IV9" s="384" t="s">
        <v>831</v>
      </c>
      <c r="IW9" s="384" t="s">
        <v>831</v>
      </c>
      <c r="IX9" s="384" t="s">
        <v>831</v>
      </c>
      <c r="IY9" s="384" t="s">
        <v>831</v>
      </c>
      <c r="IZ9" s="384" t="s">
        <v>831</v>
      </c>
      <c r="JA9" s="384" t="s">
        <v>831</v>
      </c>
      <c r="JB9" s="384" t="s">
        <v>831</v>
      </c>
      <c r="JC9" s="384" t="s">
        <v>831</v>
      </c>
      <c r="JD9" s="384" t="s">
        <v>831</v>
      </c>
      <c r="JE9" s="384" t="s">
        <v>831</v>
      </c>
      <c r="JF9" s="384" t="s">
        <v>831</v>
      </c>
      <c r="JG9" s="384" t="s">
        <v>831</v>
      </c>
      <c r="JH9" s="384" t="s">
        <v>831</v>
      </c>
      <c r="JI9" s="384" t="s">
        <v>831</v>
      </c>
      <c r="JJ9" s="384" t="s">
        <v>831</v>
      </c>
      <c r="JK9" s="384" t="s">
        <v>831</v>
      </c>
      <c r="JL9" s="384" t="s">
        <v>831</v>
      </c>
      <c r="JM9" s="384" t="s">
        <v>831</v>
      </c>
      <c r="JN9" s="384" t="s">
        <v>831</v>
      </c>
      <c r="JO9" s="384" t="s">
        <v>831</v>
      </c>
      <c r="JP9" s="384" t="s">
        <v>831</v>
      </c>
      <c r="JQ9" s="384" t="s">
        <v>831</v>
      </c>
      <c r="JR9" s="384" t="s">
        <v>831</v>
      </c>
      <c r="JS9" s="384" t="s">
        <v>831</v>
      </c>
      <c r="JT9" s="384" t="s">
        <v>831</v>
      </c>
      <c r="JU9" s="384" t="s">
        <v>831</v>
      </c>
      <c r="JV9" s="384" t="s">
        <v>831</v>
      </c>
      <c r="JW9" s="384" t="s">
        <v>831</v>
      </c>
      <c r="JX9" s="384" t="s">
        <v>831</v>
      </c>
      <c r="JY9" s="384" t="s">
        <v>831</v>
      </c>
      <c r="JZ9" s="384" t="s">
        <v>831</v>
      </c>
      <c r="KA9" s="384" t="s">
        <v>831</v>
      </c>
      <c r="KB9" s="384" t="s">
        <v>831</v>
      </c>
      <c r="KC9" s="384" t="s">
        <v>831</v>
      </c>
      <c r="KD9" s="384" t="s">
        <v>831</v>
      </c>
      <c r="KE9" s="384" t="s">
        <v>831</v>
      </c>
      <c r="KF9" s="384" t="s">
        <v>831</v>
      </c>
      <c r="KG9" s="384" t="s">
        <v>831</v>
      </c>
      <c r="KH9" s="384" t="s">
        <v>831</v>
      </c>
      <c r="KI9" s="384" t="s">
        <v>831</v>
      </c>
      <c r="KJ9" s="384" t="s">
        <v>831</v>
      </c>
      <c r="KK9" s="384" t="s">
        <v>831</v>
      </c>
      <c r="KL9" s="384" t="s">
        <v>831</v>
      </c>
      <c r="KM9" s="384" t="s">
        <v>831</v>
      </c>
      <c r="KN9" s="384" t="s">
        <v>831</v>
      </c>
      <c r="KO9" s="384" t="s">
        <v>831</v>
      </c>
      <c r="KP9" s="384" t="s">
        <v>831</v>
      </c>
      <c r="KQ9" s="384" t="s">
        <v>831</v>
      </c>
      <c r="KR9" s="384" t="s">
        <v>831</v>
      </c>
      <c r="KS9" s="384" t="s">
        <v>831</v>
      </c>
      <c r="KT9" s="384" t="s">
        <v>831</v>
      </c>
    </row>
    <row r="10" spans="1:306" x14ac:dyDescent="0.25">
      <c r="A10" s="383">
        <v>1</v>
      </c>
      <c r="B10" s="384" t="s">
        <v>850</v>
      </c>
      <c r="C10" s="385" t="s">
        <v>142</v>
      </c>
      <c r="D10" s="385" t="s">
        <v>142</v>
      </c>
      <c r="E10" s="129">
        <v>2052</v>
      </c>
      <c r="F10" s="386">
        <v>1224.66984</v>
      </c>
      <c r="G10" s="386">
        <v>1259.9517152304968</v>
      </c>
      <c r="H10" s="386">
        <v>1296.2500364279983</v>
      </c>
      <c r="I10" s="386">
        <v>1333.5940866846613</v>
      </c>
      <c r="J10" s="386">
        <v>1372.0139927178955</v>
      </c>
      <c r="K10" s="386">
        <v>1373.0125381860887</v>
      </c>
      <c r="L10" s="386">
        <v>1374.0118103910772</v>
      </c>
      <c r="M10" s="386">
        <v>1375.0118098617768</v>
      </c>
      <c r="N10" s="386">
        <v>1376.0125371274878</v>
      </c>
      <c r="O10" s="386">
        <v>1377.0139927178955</v>
      </c>
      <c r="P10" s="386">
        <v>1378.0125434560864</v>
      </c>
      <c r="Q10" s="386">
        <v>1379.0118182999015</v>
      </c>
      <c r="R10" s="386">
        <v>1380.0118177744307</v>
      </c>
      <c r="S10" s="386">
        <v>1381.0125424051448</v>
      </c>
      <c r="T10" s="386">
        <v>1382.0139927178955</v>
      </c>
      <c r="U10" s="386">
        <v>1383.0125486880338</v>
      </c>
      <c r="V10" s="386">
        <v>1384.0118261516091</v>
      </c>
      <c r="W10" s="386">
        <v>1385.011825629927</v>
      </c>
      <c r="X10" s="386">
        <v>1386.0125476446694</v>
      </c>
      <c r="Y10" s="386">
        <v>1387.0139927178955</v>
      </c>
      <c r="Z10" s="386">
        <v>1388.0125538823415</v>
      </c>
      <c r="AA10" s="386">
        <v>1389.0118339468163</v>
      </c>
      <c r="AB10" s="386">
        <v>1390.0118334288818</v>
      </c>
      <c r="AC10" s="386">
        <v>1391.0125528464723</v>
      </c>
      <c r="AD10" s="386">
        <v>1392.0139927178955</v>
      </c>
      <c r="AE10" s="386">
        <v>1393.0125590394143</v>
      </c>
      <c r="AF10" s="386">
        <v>1394.011841686131</v>
      </c>
      <c r="AG10" s="386">
        <v>1395.0118411719038</v>
      </c>
      <c r="AH10" s="386">
        <v>1396.0125580109598</v>
      </c>
      <c r="AI10" s="386">
        <v>1397.0139927178955</v>
      </c>
      <c r="AJ10" s="386">
        <v>1398.0125641596514</v>
      </c>
      <c r="AK10" s="386">
        <v>1399.0118493701523</v>
      </c>
      <c r="AL10" s="386">
        <v>1400.0118488595929</v>
      </c>
      <c r="AM10" s="386">
        <v>1401.0125631385324</v>
      </c>
      <c r="AN10" s="386">
        <v>1402.0139927178955</v>
      </c>
      <c r="AO10" s="387">
        <v>1402.0139927178955</v>
      </c>
      <c r="AP10" s="387">
        <v>1402.0139927178955</v>
      </c>
      <c r="AQ10" s="387">
        <v>1402.0139927178955</v>
      </c>
      <c r="AR10" s="387">
        <v>1402.0139927178955</v>
      </c>
      <c r="AS10" s="387">
        <v>1402.0139927178955</v>
      </c>
      <c r="AT10" s="387">
        <v>1402.0139927178955</v>
      </c>
      <c r="AU10" s="387">
        <v>1402.0139927178955</v>
      </c>
      <c r="AV10" s="387">
        <v>1402.0139927178955</v>
      </c>
      <c r="AW10" s="387">
        <v>1402.0139927178955</v>
      </c>
      <c r="AX10" s="387">
        <v>1402.0139927178955</v>
      </c>
      <c r="AY10" s="387">
        <v>1402.0139927178955</v>
      </c>
      <c r="AZ10" s="387">
        <v>1402.0139927178955</v>
      </c>
      <c r="BA10" s="387">
        <v>1402.0139927178955</v>
      </c>
      <c r="BB10" s="387">
        <v>1402.0139927178955</v>
      </c>
      <c r="BC10" s="387">
        <v>1402.0139927178955</v>
      </c>
      <c r="BD10" s="387">
        <v>1402.0139927178955</v>
      </c>
      <c r="BE10" s="387">
        <v>1402.0139927178955</v>
      </c>
      <c r="BF10" s="387">
        <v>1402.0139927178955</v>
      </c>
      <c r="BG10" s="387">
        <v>1402.0139927178955</v>
      </c>
      <c r="BH10" s="387">
        <v>1402.0139927178955</v>
      </c>
      <c r="BI10" s="387">
        <v>1402.0139927178955</v>
      </c>
      <c r="BJ10" s="387">
        <v>1402.0139927178955</v>
      </c>
      <c r="BK10" s="387">
        <v>1402.0139927178955</v>
      </c>
      <c r="BL10" s="387">
        <v>1402.0139927178955</v>
      </c>
      <c r="BM10" s="387">
        <v>1402.0139927178955</v>
      </c>
      <c r="BN10" s="387">
        <v>1402.0139927178955</v>
      </c>
      <c r="BO10" s="387">
        <v>1402.0139927178955</v>
      </c>
      <c r="BP10" s="387">
        <v>1402.0139927178955</v>
      </c>
      <c r="BQ10" s="388"/>
      <c r="BR10" s="386"/>
      <c r="BS10" s="388"/>
      <c r="BT10" s="389"/>
      <c r="BU10" s="388"/>
      <c r="BV10" s="390"/>
      <c r="BW10" s="388"/>
      <c r="BX10" s="355"/>
      <c r="BY10" s="355"/>
      <c r="BZ10" s="355"/>
      <c r="CA10" s="386">
        <v>3180</v>
      </c>
      <c r="CB10" s="386">
        <v>3271.0172881108729</v>
      </c>
      <c r="CC10" s="386">
        <v>3364.6396538113863</v>
      </c>
      <c r="CD10" s="386">
        <v>3460.9416590818951</v>
      </c>
      <c r="CE10" s="386">
        <v>3560.0000000000005</v>
      </c>
      <c r="CF10" s="386">
        <v>3549.0839460081156</v>
      </c>
      <c r="CG10" s="386">
        <v>3538.2013639922852</v>
      </c>
      <c r="CH10" s="386">
        <v>3527.3521513171445</v>
      </c>
      <c r="CI10" s="386">
        <v>3516.5362056620406</v>
      </c>
      <c r="CJ10" s="386">
        <v>3505.7534250200683</v>
      </c>
      <c r="CK10" s="386">
        <v>3494.7374655484055</v>
      </c>
      <c r="CL10" s="386">
        <v>3483.7561209935293</v>
      </c>
      <c r="CM10" s="386">
        <v>3472.8092825866602</v>
      </c>
      <c r="CN10" s="386">
        <v>3461.8968419007983</v>
      </c>
      <c r="CO10" s="386">
        <v>3451.0186908496471</v>
      </c>
      <c r="CP10" s="386">
        <v>3441.8773229758276</v>
      </c>
      <c r="CQ10" s="386">
        <v>3432.7601695772373</v>
      </c>
      <c r="CR10" s="386">
        <v>3423.6671665124018</v>
      </c>
      <c r="CS10" s="386">
        <v>3414.598249809751</v>
      </c>
      <c r="CT10" s="386">
        <v>3405.553355667168</v>
      </c>
      <c r="CU10" s="386">
        <v>3396.5329669156067</v>
      </c>
      <c r="CV10" s="386">
        <v>3387.536470731488</v>
      </c>
      <c r="CW10" s="386">
        <v>3378.5638038298698</v>
      </c>
      <c r="CX10" s="386">
        <v>3369.6149030934348</v>
      </c>
      <c r="CY10" s="386">
        <v>3360.6897055720469</v>
      </c>
      <c r="CZ10" s="386">
        <v>3351.2410144697037</v>
      </c>
      <c r="DA10" s="386">
        <v>3341.8188886772728</v>
      </c>
      <c r="DB10" s="386">
        <v>3332.4232535054998</v>
      </c>
      <c r="DC10" s="386">
        <v>3323.0540344751221</v>
      </c>
      <c r="DD10" s="386">
        <v>3313.7111573162779</v>
      </c>
      <c r="DE10" s="386">
        <v>3316.0797644635009</v>
      </c>
      <c r="DF10" s="386">
        <v>3318.450064667104</v>
      </c>
      <c r="DG10" s="386">
        <v>3320.8220591372674</v>
      </c>
      <c r="DH10" s="386">
        <v>3323.195749085035</v>
      </c>
      <c r="DI10" s="386">
        <v>3325.5711357223186</v>
      </c>
      <c r="DJ10" s="387">
        <v>3325.5711357223186</v>
      </c>
      <c r="DK10" s="387">
        <v>3325.5711357223186</v>
      </c>
      <c r="DL10" s="387">
        <v>3325.5711357223186</v>
      </c>
      <c r="DM10" s="387">
        <v>3325.5711357223186</v>
      </c>
      <c r="DN10" s="387">
        <v>3325.5711357223186</v>
      </c>
      <c r="DO10" s="387">
        <v>3325.5711357223186</v>
      </c>
      <c r="DP10" s="387">
        <v>3325.5711357223186</v>
      </c>
      <c r="DQ10" s="387">
        <v>3325.5711357223186</v>
      </c>
      <c r="DR10" s="387">
        <v>3325.5711357223186</v>
      </c>
      <c r="DS10" s="387">
        <v>3325.5711357223186</v>
      </c>
      <c r="DT10" s="387">
        <v>3325.5711357223186</v>
      </c>
      <c r="DU10" s="387">
        <v>3325.5711357223186</v>
      </c>
      <c r="DV10" s="387">
        <v>3325.5711357223186</v>
      </c>
      <c r="DW10" s="387">
        <v>3325.5711357223186</v>
      </c>
      <c r="DX10" s="387">
        <v>3325.5711357223186</v>
      </c>
      <c r="DY10" s="387">
        <v>3325.5711357223186</v>
      </c>
      <c r="DZ10" s="387">
        <v>3325.5711357223186</v>
      </c>
      <c r="EA10" s="387">
        <v>3325.5711357223186</v>
      </c>
      <c r="EB10" s="387">
        <v>3325.5711357223186</v>
      </c>
      <c r="EC10" s="387">
        <v>3325.5711357223186</v>
      </c>
      <c r="ED10" s="387">
        <v>3325.5711357223186</v>
      </c>
      <c r="EE10" s="387">
        <v>3325.5711357223186</v>
      </c>
      <c r="EF10" s="387">
        <v>3325.5711357223186</v>
      </c>
      <c r="EG10" s="387">
        <v>3325.5711357223186</v>
      </c>
      <c r="EH10" s="387">
        <v>3325.5711357223186</v>
      </c>
      <c r="EI10" s="387">
        <v>3325.5711357223186</v>
      </c>
      <c r="EJ10" s="387">
        <v>3325.5711357223186</v>
      </c>
      <c r="EK10" s="387">
        <v>3325.5711357223186</v>
      </c>
      <c r="EL10" s="388">
        <v>26.836557979968433</v>
      </c>
      <c r="EM10" s="386">
        <v>46.179603547388638</v>
      </c>
      <c r="EN10" s="391">
        <v>166.17960354738864</v>
      </c>
      <c r="EO10" s="392">
        <v>-0.15795760394721209</v>
      </c>
      <c r="EP10" s="391">
        <v>0</v>
      </c>
      <c r="EQ10" s="393">
        <v>2065</v>
      </c>
      <c r="ER10" s="391"/>
      <c r="ES10" s="391"/>
      <c r="ET10" s="391"/>
      <c r="EU10" s="388"/>
      <c r="EV10" s="389"/>
      <c r="EW10" s="388"/>
      <c r="EX10" s="355"/>
      <c r="EY10" s="386">
        <v>1005</v>
      </c>
      <c r="EZ10" s="386">
        <v>1005</v>
      </c>
      <c r="FA10" s="386">
        <v>1005</v>
      </c>
      <c r="FB10" s="386">
        <v>1005</v>
      </c>
      <c r="FC10" s="386">
        <v>1004.2</v>
      </c>
      <c r="FD10" s="386">
        <v>1013</v>
      </c>
      <c r="FE10" s="386">
        <v>1022</v>
      </c>
      <c r="FF10" s="386">
        <v>1031</v>
      </c>
      <c r="FG10" s="386">
        <v>1040</v>
      </c>
      <c r="FH10" s="386">
        <v>1049</v>
      </c>
      <c r="FI10" s="386">
        <v>1056.5000000000002</v>
      </c>
      <c r="FJ10" s="386">
        <v>1050</v>
      </c>
      <c r="FK10" s="386">
        <v>1044</v>
      </c>
      <c r="FL10" s="386">
        <v>1038</v>
      </c>
      <c r="FM10" s="386">
        <v>1032</v>
      </c>
      <c r="FN10" s="386">
        <v>1026</v>
      </c>
      <c r="FO10" s="386">
        <v>1020</v>
      </c>
      <c r="FP10" s="386">
        <v>1014</v>
      </c>
      <c r="FQ10" s="386">
        <v>1008</v>
      </c>
      <c r="FR10" s="386">
        <v>1002</v>
      </c>
      <c r="FS10" s="386">
        <v>996</v>
      </c>
      <c r="FT10" s="386">
        <v>990</v>
      </c>
      <c r="FU10" s="386">
        <v>984</v>
      </c>
      <c r="FV10" s="386">
        <v>978</v>
      </c>
      <c r="FW10" s="386">
        <v>972</v>
      </c>
      <c r="FX10" s="386">
        <v>966</v>
      </c>
      <c r="FY10" s="386">
        <v>960</v>
      </c>
      <c r="FZ10" s="386">
        <v>954</v>
      </c>
      <c r="GA10" s="386">
        <v>948</v>
      </c>
      <c r="GB10" s="386">
        <v>942</v>
      </c>
      <c r="GC10" s="386">
        <v>935.09999999999991</v>
      </c>
      <c r="GD10" s="387">
        <v>935.09999999999991</v>
      </c>
      <c r="GE10" s="387">
        <v>935.09999999999991</v>
      </c>
      <c r="GF10" s="387">
        <v>935.09999999999991</v>
      </c>
      <c r="GG10" s="387">
        <v>935.09999999999991</v>
      </c>
      <c r="GH10" s="387">
        <v>935.09999999999991</v>
      </c>
      <c r="GI10" s="387">
        <v>935.09999999999991</v>
      </c>
      <c r="GJ10" s="387">
        <v>935.09999999999991</v>
      </c>
      <c r="GK10" s="387">
        <v>935.09999999999991</v>
      </c>
      <c r="GL10" s="387">
        <v>935.09999999999991</v>
      </c>
      <c r="GM10" s="387">
        <v>935.09999999999991</v>
      </c>
      <c r="GN10" s="387">
        <v>935.09999999999991</v>
      </c>
      <c r="GO10" s="387">
        <v>935.09999999999991</v>
      </c>
      <c r="GP10" s="387">
        <v>935.09999999999991</v>
      </c>
      <c r="GQ10" s="387">
        <v>935.09999999999991</v>
      </c>
      <c r="GR10" s="387">
        <v>935.09999999999991</v>
      </c>
      <c r="GS10" s="387">
        <v>935.09999999999991</v>
      </c>
      <c r="GT10" s="387">
        <v>935.09999999999991</v>
      </c>
      <c r="GU10" s="387">
        <v>935.09999999999991</v>
      </c>
      <c r="GV10" s="387">
        <v>935.09999999999991</v>
      </c>
      <c r="GW10" s="387">
        <v>935.09999999999991</v>
      </c>
      <c r="GX10" s="387">
        <v>935.09999999999991</v>
      </c>
      <c r="GY10" s="387">
        <v>935.09999999999991</v>
      </c>
      <c r="GZ10" s="387">
        <v>935.09999999999991</v>
      </c>
      <c r="HA10" s="387">
        <v>935.09999999999991</v>
      </c>
      <c r="HB10" s="387">
        <v>935.09999999999991</v>
      </c>
      <c r="HC10" s="387">
        <v>935.09999999999991</v>
      </c>
      <c r="HD10" s="387">
        <v>935.09999999999991</v>
      </c>
      <c r="HE10" s="387">
        <v>935.09999999999991</v>
      </c>
      <c r="HF10" s="388">
        <v>18</v>
      </c>
      <c r="HG10" s="386">
        <v>54.800000000000011</v>
      </c>
      <c r="HH10" s="391">
        <v>212.8</v>
      </c>
      <c r="HI10" s="392">
        <v>-8.4605118442071164E-2</v>
      </c>
      <c r="HJ10" s="391">
        <v>0</v>
      </c>
      <c r="HK10" s="393">
        <v>2065</v>
      </c>
      <c r="HL10" s="391"/>
      <c r="HM10" s="391"/>
      <c r="HN10" s="388"/>
      <c r="HO10" s="388"/>
      <c r="HP10" s="389"/>
      <c r="HQ10" s="388"/>
      <c r="HR10" s="376"/>
      <c r="HS10" s="394">
        <v>2.5966182036458085</v>
      </c>
      <c r="HT10" s="394">
        <v>2.5961449542631638</v>
      </c>
      <c r="HU10" s="394">
        <v>2.5956717911330829</v>
      </c>
      <c r="HV10" s="394">
        <v>2.5951987142398463</v>
      </c>
      <c r="HW10" s="394">
        <v>2.5947257235677363</v>
      </c>
      <c r="HX10" s="394">
        <v>2.5848882273841967</v>
      </c>
      <c r="HY10" s="394">
        <v>2.5750880285266446</v>
      </c>
      <c r="HZ10" s="394">
        <v>2.5653249855881106</v>
      </c>
      <c r="IA10" s="394">
        <v>2.5555989576977471</v>
      </c>
      <c r="IB10" s="394">
        <v>2.5459098045187991</v>
      </c>
      <c r="IC10" s="394">
        <v>2.5360708668032332</v>
      </c>
      <c r="ID10" s="394">
        <v>2.5262699527031152</v>
      </c>
      <c r="IE10" s="394">
        <v>2.5165069152721609</v>
      </c>
      <c r="IF10" s="394">
        <v>2.5067816081319765</v>
      </c>
      <c r="IG10" s="394">
        <v>2.4970938854698619</v>
      </c>
      <c r="IH10" s="394">
        <v>2.4886811954388217</v>
      </c>
      <c r="II10" s="394">
        <v>2.4802968476955787</v>
      </c>
      <c r="IJ10" s="394">
        <v>2.4719407467551835</v>
      </c>
      <c r="IK10" s="394">
        <v>2.4636127974543762</v>
      </c>
      <c r="IL10" s="394">
        <v>2.4553129049505005</v>
      </c>
      <c r="IM10" s="394">
        <v>2.447047728361917</v>
      </c>
      <c r="IN10" s="394">
        <v>2.438810374355092</v>
      </c>
      <c r="IO10" s="394">
        <v>2.4306007492724917</v>
      </c>
      <c r="IP10" s="394">
        <v>2.4224187597718561</v>
      </c>
      <c r="IQ10" s="394">
        <v>2.4142643128251384</v>
      </c>
      <c r="IR10" s="394">
        <v>2.4057507541645089</v>
      </c>
      <c r="IS10" s="394">
        <v>2.3972672173538827</v>
      </c>
      <c r="IT10" s="394">
        <v>2.3888135965254889</v>
      </c>
      <c r="IU10" s="394">
        <v>2.3803897861848844</v>
      </c>
      <c r="IV10" s="394">
        <v>2.3719956812096359</v>
      </c>
      <c r="IW10" s="394">
        <v>2.371995681209635</v>
      </c>
      <c r="IX10" s="394">
        <v>2.3719956812096337</v>
      </c>
      <c r="IY10" s="394">
        <v>2.3719956812096328</v>
      </c>
      <c r="IZ10" s="394">
        <v>2.3719956812096314</v>
      </c>
      <c r="JA10" s="394">
        <v>2.3719956812096306</v>
      </c>
      <c r="JB10" s="394">
        <v>2.3719956812096306</v>
      </c>
      <c r="JC10" s="394">
        <v>2.3719956812096306</v>
      </c>
      <c r="JD10" s="394">
        <v>2.3719956812096306</v>
      </c>
      <c r="JE10" s="394">
        <v>2.3719956812096306</v>
      </c>
      <c r="JF10" s="394">
        <v>2.3719956812096306</v>
      </c>
      <c r="JG10" s="394">
        <v>2.3719956812096306</v>
      </c>
      <c r="JH10" s="394">
        <v>2.3719956812096306</v>
      </c>
      <c r="JI10" s="394">
        <v>2.3719956812096306</v>
      </c>
      <c r="JJ10" s="394">
        <v>2.3719956812096306</v>
      </c>
      <c r="JK10" s="394">
        <v>2.3719956812096306</v>
      </c>
      <c r="JL10" s="394">
        <v>2.3719956812096306</v>
      </c>
      <c r="JM10" s="394">
        <v>2.3719956812096306</v>
      </c>
      <c r="JN10" s="394">
        <v>2.3719956812096306</v>
      </c>
      <c r="JO10" s="394">
        <v>2.3719956812096306</v>
      </c>
      <c r="JP10" s="394">
        <v>2.3719956812096306</v>
      </c>
      <c r="JQ10" s="394">
        <v>2.3719956812096306</v>
      </c>
      <c r="JR10" s="394">
        <v>2.3719956812096306</v>
      </c>
      <c r="JS10" s="394">
        <v>2.3719956812096306</v>
      </c>
      <c r="JT10" s="394">
        <v>2.3719956812096306</v>
      </c>
      <c r="JU10" s="394">
        <v>2.3719956812096306</v>
      </c>
      <c r="JV10" s="394">
        <v>2.3719956812096306</v>
      </c>
      <c r="JW10" s="394">
        <v>2.3719956812096306</v>
      </c>
      <c r="JX10" s="394">
        <v>2.3719956812096306</v>
      </c>
      <c r="JY10" s="394">
        <v>2.3719956812096306</v>
      </c>
      <c r="JZ10" s="394">
        <v>2.3719956812096306</v>
      </c>
      <c r="KA10" s="394">
        <v>2.3719956812096306</v>
      </c>
      <c r="KB10" s="394">
        <v>2.3719956812096306</v>
      </c>
      <c r="KC10" s="394">
        <v>2.3719956812096306</v>
      </c>
    </row>
    <row r="11" spans="1:306" x14ac:dyDescent="0.25">
      <c r="A11" s="383">
        <v>2</v>
      </c>
      <c r="B11" s="384" t="s">
        <v>850</v>
      </c>
      <c r="C11" s="385" t="s">
        <v>142</v>
      </c>
      <c r="D11" s="385" t="s">
        <v>142</v>
      </c>
      <c r="E11" s="129">
        <v>2052</v>
      </c>
      <c r="F11" s="386">
        <v>428.71420999999998</v>
      </c>
      <c r="G11" s="386">
        <v>443.34071590805632</v>
      </c>
      <c r="H11" s="386">
        <v>458.46623647456875</v>
      </c>
      <c r="I11" s="386">
        <v>474.10779665620964</v>
      </c>
      <c r="J11" s="386">
        <v>490.28300225260847</v>
      </c>
      <c r="K11" s="386">
        <v>494.00509873958765</v>
      </c>
      <c r="L11" s="386">
        <v>497.75545238048551</v>
      </c>
      <c r="M11" s="386">
        <v>501.53427769600307</v>
      </c>
      <c r="N11" s="386">
        <v>505.34179083542477</v>
      </c>
      <c r="O11" s="386">
        <v>509.17820958898204</v>
      </c>
      <c r="P11" s="386">
        <v>512.97398047369802</v>
      </c>
      <c r="Q11" s="386">
        <v>516.79804769226712</v>
      </c>
      <c r="R11" s="386">
        <v>520.65062218537412</v>
      </c>
      <c r="S11" s="386">
        <v>524.53191646620326</v>
      </c>
      <c r="T11" s="386">
        <v>528.44214463216065</v>
      </c>
      <c r="U11" s="386">
        <v>530.74948697282468</v>
      </c>
      <c r="V11" s="386">
        <v>533.0669038859487</v>
      </c>
      <c r="W11" s="386">
        <v>535.39443936024156</v>
      </c>
      <c r="X11" s="386">
        <v>537.73213757648023</v>
      </c>
      <c r="Y11" s="386">
        <v>540.08004290834913</v>
      </c>
      <c r="Z11" s="386">
        <v>541.46922801083042</v>
      </c>
      <c r="AA11" s="386">
        <v>542.8619863526385</v>
      </c>
      <c r="AB11" s="386">
        <v>544.25832712480144</v>
      </c>
      <c r="AC11" s="386">
        <v>545.6582595419884</v>
      </c>
      <c r="AD11" s="386">
        <v>547.06179284257018</v>
      </c>
      <c r="AE11" s="386">
        <v>548.92976357500618</v>
      </c>
      <c r="AF11" s="386">
        <v>550.80411258993763</v>
      </c>
      <c r="AG11" s="386">
        <v>552.68486166633943</v>
      </c>
      <c r="AH11" s="386">
        <v>554.57203265755174</v>
      </c>
      <c r="AI11" s="386">
        <v>556.46564749153401</v>
      </c>
      <c r="AJ11" s="386">
        <v>558.21804646412158</v>
      </c>
      <c r="AK11" s="386">
        <v>559.97596402024249</v>
      </c>
      <c r="AL11" s="386">
        <v>561.73941753879546</v>
      </c>
      <c r="AM11" s="386">
        <v>563.50842445340811</v>
      </c>
      <c r="AN11" s="386">
        <v>565.28300225260898</v>
      </c>
      <c r="AO11" s="387">
        <v>565.28300225260898</v>
      </c>
      <c r="AP11" s="387">
        <v>565.28300225260898</v>
      </c>
      <c r="AQ11" s="387">
        <v>565.28300225260898</v>
      </c>
      <c r="AR11" s="387">
        <v>565.28300225260898</v>
      </c>
      <c r="AS11" s="387">
        <v>565.28300225260898</v>
      </c>
      <c r="AT11" s="387">
        <v>565.28300225260898</v>
      </c>
      <c r="AU11" s="387">
        <v>565.28300225260898</v>
      </c>
      <c r="AV11" s="387">
        <v>565.28300225260898</v>
      </c>
      <c r="AW11" s="387">
        <v>565.28300225260898</v>
      </c>
      <c r="AX11" s="387">
        <v>565.28300225260898</v>
      </c>
      <c r="AY11" s="387">
        <v>565.28300225260898</v>
      </c>
      <c r="AZ11" s="387">
        <v>565.28300225260898</v>
      </c>
      <c r="BA11" s="387">
        <v>565.28300225260898</v>
      </c>
      <c r="BB11" s="387">
        <v>565.28300225260898</v>
      </c>
      <c r="BC11" s="387">
        <v>565.28300225260898</v>
      </c>
      <c r="BD11" s="387">
        <v>565.28300225260898</v>
      </c>
      <c r="BE11" s="387">
        <v>565.28300225260898</v>
      </c>
      <c r="BF11" s="387">
        <v>565.28300225260898</v>
      </c>
      <c r="BG11" s="387">
        <v>565.28300225260898</v>
      </c>
      <c r="BH11" s="387">
        <v>565.28300225260898</v>
      </c>
      <c r="BI11" s="387">
        <v>565.28300225260898</v>
      </c>
      <c r="BJ11" s="387">
        <v>565.28300225260898</v>
      </c>
      <c r="BK11" s="387">
        <v>565.28300225260898</v>
      </c>
      <c r="BL11" s="387">
        <v>565.28300225260898</v>
      </c>
      <c r="BM11" s="387">
        <v>565.28300225260898</v>
      </c>
      <c r="BN11" s="387">
        <v>565.28300225260898</v>
      </c>
      <c r="BO11" s="387">
        <v>565.28300225260898</v>
      </c>
      <c r="BP11" s="387">
        <v>565.28300225260898</v>
      </c>
      <c r="BQ11" s="388"/>
      <c r="BR11" s="386"/>
      <c r="BS11" s="388"/>
      <c r="BT11" s="389"/>
      <c r="BU11" s="388"/>
      <c r="BV11" s="390"/>
      <c r="BW11" s="388"/>
      <c r="BX11" s="355"/>
      <c r="BY11" s="355"/>
      <c r="BZ11" s="355"/>
      <c r="CA11" s="386">
        <v>1230</v>
      </c>
      <c r="CB11" s="386">
        <v>1268.1847709625943</v>
      </c>
      <c r="CC11" s="386">
        <v>1307.5549701637788</v>
      </c>
      <c r="CD11" s="386">
        <v>1348.1473986651656</v>
      </c>
      <c r="CE11" s="386">
        <v>1390</v>
      </c>
      <c r="CF11" s="386">
        <v>1393.5024681175971</v>
      </c>
      <c r="CG11" s="386">
        <v>1397.0137616185862</v>
      </c>
      <c r="CH11" s="386">
        <v>1400.5339027408261</v>
      </c>
      <c r="CI11" s="386">
        <v>1404.0629137782098</v>
      </c>
      <c r="CJ11" s="386">
        <v>1407.6008170808054</v>
      </c>
      <c r="CK11" s="386">
        <v>1410.8211171502951</v>
      </c>
      <c r="CL11" s="386">
        <v>1414.048784601511</v>
      </c>
      <c r="CM11" s="386">
        <v>1417.2838362895016</v>
      </c>
      <c r="CN11" s="386">
        <v>1420.526289107876</v>
      </c>
      <c r="CO11" s="386">
        <v>1423.7761599888918</v>
      </c>
      <c r="CP11" s="386">
        <v>1424.1212033672646</v>
      </c>
      <c r="CQ11" s="386">
        <v>1424.4663303647737</v>
      </c>
      <c r="CR11" s="386">
        <v>1424.811541001684</v>
      </c>
      <c r="CS11" s="386">
        <v>1425.1568352982647</v>
      </c>
      <c r="CT11" s="386">
        <v>1425.5022132747899</v>
      </c>
      <c r="CU11" s="386">
        <v>1423.4931351820569</v>
      </c>
      <c r="CV11" s="386">
        <v>1421.4868886491383</v>
      </c>
      <c r="CW11" s="386">
        <v>1419.4834696852831</v>
      </c>
      <c r="CX11" s="386">
        <v>1417.4828743053645</v>
      </c>
      <c r="CY11" s="386">
        <v>1415.4850985298722</v>
      </c>
      <c r="CZ11" s="386">
        <v>1414.3061404239247</v>
      </c>
      <c r="DA11" s="386">
        <v>1413.1281642726562</v>
      </c>
      <c r="DB11" s="386">
        <v>1411.9511692581964</v>
      </c>
      <c r="DC11" s="386">
        <v>1410.775154563356</v>
      </c>
      <c r="DD11" s="386">
        <v>1409.6001193716265</v>
      </c>
      <c r="DE11" s="386">
        <v>1413.6763098722893</v>
      </c>
      <c r="DF11" s="386">
        <v>1417.7642876371337</v>
      </c>
      <c r="DG11" s="386">
        <v>1421.8640867518086</v>
      </c>
      <c r="DH11" s="386">
        <v>1425.9757414005289</v>
      </c>
      <c r="DI11" s="386">
        <v>1430.0992858663622</v>
      </c>
      <c r="DJ11" s="387">
        <v>1430.0992858663622</v>
      </c>
      <c r="DK11" s="387">
        <v>1430.0992858663622</v>
      </c>
      <c r="DL11" s="387">
        <v>1430.0992858663622</v>
      </c>
      <c r="DM11" s="387">
        <v>1430.0992858663622</v>
      </c>
      <c r="DN11" s="387">
        <v>1430.0992858663622</v>
      </c>
      <c r="DO11" s="387">
        <v>1430.0992858663622</v>
      </c>
      <c r="DP11" s="387">
        <v>1430.0992858663622</v>
      </c>
      <c r="DQ11" s="387">
        <v>1430.0992858663622</v>
      </c>
      <c r="DR11" s="387">
        <v>1430.0992858663622</v>
      </c>
      <c r="DS11" s="387">
        <v>1430.0992858663622</v>
      </c>
      <c r="DT11" s="387">
        <v>1430.0992858663622</v>
      </c>
      <c r="DU11" s="387">
        <v>1430.0992858663622</v>
      </c>
      <c r="DV11" s="387">
        <v>1430.0992858663622</v>
      </c>
      <c r="DW11" s="387">
        <v>1430.0992858663622</v>
      </c>
      <c r="DX11" s="387">
        <v>1430.0992858663622</v>
      </c>
      <c r="DY11" s="387">
        <v>1430.0992858663622</v>
      </c>
      <c r="DZ11" s="387">
        <v>1430.0992858663622</v>
      </c>
      <c r="EA11" s="387">
        <v>1430.0992858663622</v>
      </c>
      <c r="EB11" s="387">
        <v>1430.0992858663622</v>
      </c>
      <c r="EC11" s="387">
        <v>1430.0992858663622</v>
      </c>
      <c r="ED11" s="387">
        <v>1430.0992858663622</v>
      </c>
      <c r="EE11" s="387">
        <v>1430.0992858663622</v>
      </c>
      <c r="EF11" s="387">
        <v>1430.0992858663622</v>
      </c>
      <c r="EG11" s="387">
        <v>1430.0992858663622</v>
      </c>
      <c r="EH11" s="387">
        <v>1430.0992858663622</v>
      </c>
      <c r="EI11" s="387">
        <v>1430.0992858663622</v>
      </c>
      <c r="EJ11" s="387">
        <v>1430.0992858663622</v>
      </c>
      <c r="EK11" s="387">
        <v>1430.0992858663622</v>
      </c>
      <c r="EL11" s="388">
        <v>5674.7005030309701</v>
      </c>
      <c r="EM11" s="386">
        <v>6146.2486326723892</v>
      </c>
      <c r="EN11" s="391">
        <v>7592</v>
      </c>
      <c r="EO11" s="395">
        <v>2.5305950449522798E-2</v>
      </c>
      <c r="EP11" s="391">
        <v>0</v>
      </c>
      <c r="EQ11" s="393">
        <v>2065</v>
      </c>
      <c r="ER11" s="391"/>
      <c r="ES11" s="391"/>
      <c r="ET11" s="391"/>
      <c r="EU11" s="388"/>
      <c r="EV11" s="389"/>
      <c r="EW11" s="388"/>
      <c r="EX11" s="355"/>
      <c r="EY11" s="386">
        <v>660</v>
      </c>
      <c r="EZ11" s="386">
        <v>663</v>
      </c>
      <c r="FA11" s="386">
        <v>666</v>
      </c>
      <c r="FB11" s="386">
        <v>669</v>
      </c>
      <c r="FC11" s="386">
        <v>672.9</v>
      </c>
      <c r="FD11" s="386">
        <v>680</v>
      </c>
      <c r="FE11" s="386">
        <v>687</v>
      </c>
      <c r="FF11" s="386">
        <v>694</v>
      </c>
      <c r="FG11" s="386">
        <v>701</v>
      </c>
      <c r="FH11" s="386">
        <v>708</v>
      </c>
      <c r="FI11" s="386">
        <v>712.59999999999991</v>
      </c>
      <c r="FJ11" s="386">
        <v>707</v>
      </c>
      <c r="FK11" s="386">
        <v>702</v>
      </c>
      <c r="FL11" s="386">
        <v>697</v>
      </c>
      <c r="FM11" s="386">
        <v>692</v>
      </c>
      <c r="FN11" s="386">
        <v>687</v>
      </c>
      <c r="FO11" s="386">
        <v>682</v>
      </c>
      <c r="FP11" s="386">
        <v>677</v>
      </c>
      <c r="FQ11" s="386">
        <v>672</v>
      </c>
      <c r="FR11" s="386">
        <v>667</v>
      </c>
      <c r="FS11" s="386">
        <v>662</v>
      </c>
      <c r="FT11" s="386">
        <v>657</v>
      </c>
      <c r="FU11" s="386">
        <v>652</v>
      </c>
      <c r="FV11" s="386">
        <v>647</v>
      </c>
      <c r="FW11" s="386">
        <v>642</v>
      </c>
      <c r="FX11" s="386">
        <v>637</v>
      </c>
      <c r="FY11" s="386">
        <v>632</v>
      </c>
      <c r="FZ11" s="386">
        <v>627</v>
      </c>
      <c r="GA11" s="386">
        <v>622</v>
      </c>
      <c r="GB11" s="386">
        <v>617</v>
      </c>
      <c r="GC11" s="386">
        <v>603.9</v>
      </c>
      <c r="GD11" s="387">
        <v>603.9</v>
      </c>
      <c r="GE11" s="387">
        <v>603.9</v>
      </c>
      <c r="GF11" s="387">
        <v>603.9</v>
      </c>
      <c r="GG11" s="387">
        <v>603.9</v>
      </c>
      <c r="GH11" s="387">
        <v>603.9</v>
      </c>
      <c r="GI11" s="387">
        <v>603.9</v>
      </c>
      <c r="GJ11" s="387">
        <v>603.9</v>
      </c>
      <c r="GK11" s="387">
        <v>603.9</v>
      </c>
      <c r="GL11" s="387">
        <v>603.9</v>
      </c>
      <c r="GM11" s="387">
        <v>603.9</v>
      </c>
      <c r="GN11" s="387">
        <v>603.9</v>
      </c>
      <c r="GO11" s="387">
        <v>603.9</v>
      </c>
      <c r="GP11" s="387">
        <v>603.9</v>
      </c>
      <c r="GQ11" s="387">
        <v>603.9</v>
      </c>
      <c r="GR11" s="387">
        <v>603.9</v>
      </c>
      <c r="GS11" s="387">
        <v>603.9</v>
      </c>
      <c r="GT11" s="387">
        <v>603.9</v>
      </c>
      <c r="GU11" s="387">
        <v>603.9</v>
      </c>
      <c r="GV11" s="387">
        <v>603.9</v>
      </c>
      <c r="GW11" s="387">
        <v>603.9</v>
      </c>
      <c r="GX11" s="387">
        <v>603.9</v>
      </c>
      <c r="GY11" s="387">
        <v>603.9</v>
      </c>
      <c r="GZ11" s="387">
        <v>603.9</v>
      </c>
      <c r="HA11" s="387">
        <v>603.9</v>
      </c>
      <c r="HB11" s="387">
        <v>603.9</v>
      </c>
      <c r="HC11" s="387">
        <v>603.9</v>
      </c>
      <c r="HD11" s="387">
        <v>603.9</v>
      </c>
      <c r="HE11" s="387">
        <v>603.9</v>
      </c>
      <c r="HF11" s="388">
        <v>0</v>
      </c>
      <c r="HG11" s="386">
        <v>-1.0999999999999996</v>
      </c>
      <c r="HH11" s="391">
        <v>664</v>
      </c>
      <c r="HI11" s="392">
        <v>0.61996266480673057</v>
      </c>
      <c r="HJ11" s="391">
        <v>0</v>
      </c>
      <c r="HK11" s="393">
        <v>2065</v>
      </c>
      <c r="HL11" s="391"/>
      <c r="HM11" s="391"/>
      <c r="HN11" s="388"/>
      <c r="HO11" s="388"/>
      <c r="HP11" s="389"/>
      <c r="HQ11" s="388"/>
      <c r="HR11" s="376"/>
      <c r="HS11" s="394">
        <v>2.8690441588115312</v>
      </c>
      <c r="HT11" s="394">
        <v>2.8605195179627962</v>
      </c>
      <c r="HU11" s="394">
        <v>2.8520202059335489</v>
      </c>
      <c r="HV11" s="394">
        <v>2.843546147465593</v>
      </c>
      <c r="HW11" s="394">
        <v>2.8350972675243398</v>
      </c>
      <c r="HX11" s="394">
        <v>2.8208260839270709</v>
      </c>
      <c r="HY11" s="394">
        <v>2.8066267379642995</v>
      </c>
      <c r="HZ11" s="394">
        <v>2.7924988680230092</v>
      </c>
      <c r="IA11" s="394">
        <v>2.7784421143104558</v>
      </c>
      <c r="IB11" s="394">
        <v>2.7644561188450041</v>
      </c>
      <c r="IC11" s="394">
        <v>2.7502781249206709</v>
      </c>
      <c r="ID11" s="394">
        <v>2.7361728453036287</v>
      </c>
      <c r="IE11" s="394">
        <v>2.722139907065908</v>
      </c>
      <c r="IF11" s="394">
        <v>2.7081789391921656</v>
      </c>
      <c r="IG11" s="394">
        <v>2.6942895725698741</v>
      </c>
      <c r="IH11" s="394">
        <v>2.683226716788484</v>
      </c>
      <c r="II11" s="394">
        <v>2.6722092855150179</v>
      </c>
      <c r="IJ11" s="394">
        <v>2.6612370922347135</v>
      </c>
      <c r="IK11" s="394">
        <v>2.6503099511986457</v>
      </c>
      <c r="IL11" s="394">
        <v>2.6394276774205778</v>
      </c>
      <c r="IM11" s="394">
        <v>2.6289455827646484</v>
      </c>
      <c r="IN11" s="394">
        <v>2.6185051161894259</v>
      </c>
      <c r="IO11" s="394">
        <v>2.608106112375177</v>
      </c>
      <c r="IP11" s="394">
        <v>2.5977484066587087</v>
      </c>
      <c r="IQ11" s="394">
        <v>2.5874318350307659</v>
      </c>
      <c r="IR11" s="394">
        <v>2.5764792406463726</v>
      </c>
      <c r="IS11" s="394">
        <v>2.5655730085746495</v>
      </c>
      <c r="IT11" s="394">
        <v>2.5547129425640094</v>
      </c>
      <c r="IU11" s="394">
        <v>2.5438988471935975</v>
      </c>
      <c r="IV11" s="394">
        <v>2.5331305278697767</v>
      </c>
      <c r="IW11" s="394">
        <v>2.5324804864816399</v>
      </c>
      <c r="IX11" s="394">
        <v>2.5318306119044123</v>
      </c>
      <c r="IY11" s="394">
        <v>2.5311809040952875</v>
      </c>
      <c r="IZ11" s="394">
        <v>2.5305313630114701</v>
      </c>
      <c r="JA11" s="394">
        <v>2.5298819886101782</v>
      </c>
      <c r="JB11" s="394">
        <v>2.5298819886101782</v>
      </c>
      <c r="JC11" s="394">
        <v>2.5298819886101782</v>
      </c>
      <c r="JD11" s="394">
        <v>2.5298819886101782</v>
      </c>
      <c r="JE11" s="394">
        <v>2.5298819886101782</v>
      </c>
      <c r="JF11" s="394">
        <v>2.5298819886101782</v>
      </c>
      <c r="JG11" s="394">
        <v>2.5298819886101782</v>
      </c>
      <c r="JH11" s="394">
        <v>2.5298819886101782</v>
      </c>
      <c r="JI11" s="394">
        <v>2.5298819886101782</v>
      </c>
      <c r="JJ11" s="394">
        <v>2.5298819886101782</v>
      </c>
      <c r="JK11" s="394">
        <v>2.5298819886101782</v>
      </c>
      <c r="JL11" s="394">
        <v>2.5298819886101782</v>
      </c>
      <c r="JM11" s="394">
        <v>2.5298819886101782</v>
      </c>
      <c r="JN11" s="394">
        <v>2.5298819886101782</v>
      </c>
      <c r="JO11" s="394">
        <v>2.5298819886101782</v>
      </c>
      <c r="JP11" s="394">
        <v>2.5298819886101782</v>
      </c>
      <c r="JQ11" s="394">
        <v>2.5298819886101782</v>
      </c>
      <c r="JR11" s="394">
        <v>2.5298819886101782</v>
      </c>
      <c r="JS11" s="394">
        <v>2.5298819886101782</v>
      </c>
      <c r="JT11" s="394">
        <v>2.5298819886101782</v>
      </c>
      <c r="JU11" s="394">
        <v>2.5298819886101782</v>
      </c>
      <c r="JV11" s="394">
        <v>2.5298819886101782</v>
      </c>
      <c r="JW11" s="394">
        <v>2.5298819886101782</v>
      </c>
      <c r="JX11" s="394">
        <v>2.5298819886101782</v>
      </c>
      <c r="JY11" s="394">
        <v>2.5298819886101782</v>
      </c>
      <c r="JZ11" s="394">
        <v>2.5298819886101782</v>
      </c>
      <c r="KA11" s="394">
        <v>2.5298819886101782</v>
      </c>
      <c r="KB11" s="394">
        <v>2.5298819886101782</v>
      </c>
      <c r="KC11" s="394">
        <v>2.5298819886101782</v>
      </c>
    </row>
    <row r="12" spans="1:306" x14ac:dyDescent="0.25">
      <c r="A12" s="383">
        <v>3</v>
      </c>
      <c r="B12" s="384" t="s">
        <v>850</v>
      </c>
      <c r="C12" s="385" t="s">
        <v>142</v>
      </c>
      <c r="D12" s="385" t="s">
        <v>142</v>
      </c>
      <c r="E12" s="129">
        <v>2052</v>
      </c>
      <c r="F12" s="386">
        <v>290.45094999999998</v>
      </c>
      <c r="G12" s="386">
        <v>296.82936052455449</v>
      </c>
      <c r="H12" s="386">
        <v>303.34784330853785</v>
      </c>
      <c r="I12" s="386">
        <v>310.00947439068818</v>
      </c>
      <c r="J12" s="386">
        <v>316.81739736069454</v>
      </c>
      <c r="K12" s="386">
        <v>332.07173725076444</v>
      </c>
      <c r="L12" s="386">
        <v>348.06055349036654</v>
      </c>
      <c r="M12" s="386">
        <v>364.81921014716357</v>
      </c>
      <c r="N12" s="386">
        <v>382.38477402204092</v>
      </c>
      <c r="O12" s="386">
        <v>400.79609663346599</v>
      </c>
      <c r="P12" s="386">
        <v>416.61981900182167</v>
      </c>
      <c r="Q12" s="386">
        <v>433.06827347633805</v>
      </c>
      <c r="R12" s="386">
        <v>450.1661249364526</v>
      </c>
      <c r="S12" s="386">
        <v>467.93901204904171</v>
      </c>
      <c r="T12" s="386">
        <v>486.41358571425963</v>
      </c>
      <c r="U12" s="386">
        <v>492.34777780571829</v>
      </c>
      <c r="V12" s="386">
        <v>498.35436638611679</v>
      </c>
      <c r="W12" s="386">
        <v>504.43423468463436</v>
      </c>
      <c r="X12" s="386">
        <v>510.58827670574891</v>
      </c>
      <c r="Y12" s="386">
        <v>516.81739736069449</v>
      </c>
      <c r="Z12" s="386">
        <v>516.81739736069449</v>
      </c>
      <c r="AA12" s="386">
        <v>516.81739736069449</v>
      </c>
      <c r="AB12" s="386">
        <v>516.81739736069449</v>
      </c>
      <c r="AC12" s="386">
        <v>516.81739736069449</v>
      </c>
      <c r="AD12" s="386">
        <v>516.81739736069449</v>
      </c>
      <c r="AE12" s="386">
        <v>516.81739736069449</v>
      </c>
      <c r="AF12" s="386">
        <v>516.81739736069449</v>
      </c>
      <c r="AG12" s="386">
        <v>516.81739736069449</v>
      </c>
      <c r="AH12" s="386">
        <v>516.81739736069449</v>
      </c>
      <c r="AI12" s="386">
        <v>516.81739736069449</v>
      </c>
      <c r="AJ12" s="386">
        <v>516.81739736069449</v>
      </c>
      <c r="AK12" s="386">
        <v>516.81739736069449</v>
      </c>
      <c r="AL12" s="386">
        <v>516.81739736069449</v>
      </c>
      <c r="AM12" s="386">
        <v>516.81739736069449</v>
      </c>
      <c r="AN12" s="386">
        <v>516.81739736069449</v>
      </c>
      <c r="AO12" s="387">
        <v>516.81739736069449</v>
      </c>
      <c r="AP12" s="387">
        <v>516.81739736069449</v>
      </c>
      <c r="AQ12" s="387">
        <v>516.81739736069449</v>
      </c>
      <c r="AR12" s="387">
        <v>516.81739736069449</v>
      </c>
      <c r="AS12" s="387">
        <v>516.81739736069449</v>
      </c>
      <c r="AT12" s="387">
        <v>516.81739736069449</v>
      </c>
      <c r="AU12" s="387">
        <v>516.81739736069449</v>
      </c>
      <c r="AV12" s="387">
        <v>516.81739736069449</v>
      </c>
      <c r="AW12" s="387">
        <v>516.81739736069449</v>
      </c>
      <c r="AX12" s="387">
        <v>516.81739736069449</v>
      </c>
      <c r="AY12" s="387">
        <v>516.81739736069449</v>
      </c>
      <c r="AZ12" s="387">
        <v>516.81739736069449</v>
      </c>
      <c r="BA12" s="387">
        <v>516.81739736069449</v>
      </c>
      <c r="BB12" s="387">
        <v>516.81739736069449</v>
      </c>
      <c r="BC12" s="387">
        <v>516.81739736069449</v>
      </c>
      <c r="BD12" s="387">
        <v>516.81739736069449</v>
      </c>
      <c r="BE12" s="387">
        <v>516.81739736069449</v>
      </c>
      <c r="BF12" s="387">
        <v>516.81739736069449</v>
      </c>
      <c r="BG12" s="387">
        <v>516.81739736069449</v>
      </c>
      <c r="BH12" s="387">
        <v>516.81739736069449</v>
      </c>
      <c r="BI12" s="387">
        <v>516.81739736069449</v>
      </c>
      <c r="BJ12" s="387">
        <v>516.81739736069449</v>
      </c>
      <c r="BK12" s="387">
        <v>516.81739736069449</v>
      </c>
      <c r="BL12" s="387">
        <v>516.81739736069449</v>
      </c>
      <c r="BM12" s="387">
        <v>516.81739736069449</v>
      </c>
      <c r="BN12" s="387">
        <v>516.81739736069449</v>
      </c>
      <c r="BO12" s="387">
        <v>516.81739736069449</v>
      </c>
      <c r="BP12" s="387">
        <v>516.81739736069449</v>
      </c>
      <c r="BQ12" s="388"/>
      <c r="BR12" s="386"/>
      <c r="BS12" s="388"/>
      <c r="BT12" s="389"/>
      <c r="BU12" s="388"/>
      <c r="BV12" s="390"/>
      <c r="BW12" s="388"/>
      <c r="BX12" s="355"/>
      <c r="BY12" s="355"/>
      <c r="BZ12" s="355"/>
      <c r="CA12" s="386">
        <v>760</v>
      </c>
      <c r="CB12" s="386">
        <v>776.92611065056201</v>
      </c>
      <c r="CC12" s="386">
        <v>794.22918606659118</v>
      </c>
      <c r="CD12" s="386">
        <v>811.91762170510287</v>
      </c>
      <c r="CE12" s="386">
        <v>830</v>
      </c>
      <c r="CF12" s="386">
        <v>865.99706995884003</v>
      </c>
      <c r="CG12" s="386">
        <v>903.55533153891088</v>
      </c>
      <c r="CH12" s="386">
        <v>942.74249356431937</v>
      </c>
      <c r="CI12" s="386">
        <v>983.6292013884231</v>
      </c>
      <c r="CJ12" s="386">
        <v>1026.2891642509981</v>
      </c>
      <c r="CK12" s="386">
        <v>1061.6208062033068</v>
      </c>
      <c r="CL12" s="386">
        <v>1098.1687963024433</v>
      </c>
      <c r="CM12" s="386">
        <v>1135.9750092740794</v>
      </c>
      <c r="CN12" s="386">
        <v>1175.0827614481307</v>
      </c>
      <c r="CO12" s="386">
        <v>1215.5368603882825</v>
      </c>
      <c r="CP12" s="386">
        <v>1225.204541737259</v>
      </c>
      <c r="CQ12" s="386">
        <v>1234.9491142655252</v>
      </c>
      <c r="CR12" s="386">
        <v>1244.7711895213147</v>
      </c>
      <c r="CS12" s="386">
        <v>1254.6713839167642</v>
      </c>
      <c r="CT12" s="386">
        <v>1264.6503187665985</v>
      </c>
      <c r="CU12" s="386">
        <v>1259.1880040170111</v>
      </c>
      <c r="CV12" s="386">
        <v>1253.7492822575023</v>
      </c>
      <c r="CW12" s="386">
        <v>1248.3340515845373</v>
      </c>
      <c r="CX12" s="386">
        <v>1242.9422105347262</v>
      </c>
      <c r="CY12" s="386">
        <v>1237.5736580829225</v>
      </c>
      <c r="CZ12" s="386">
        <v>1231.9464306708087</v>
      </c>
      <c r="DA12" s="386">
        <v>1226.3447901707473</v>
      </c>
      <c r="DB12" s="386">
        <v>1220.7686202394627</v>
      </c>
      <c r="DC12" s="386">
        <v>1215.2178050626908</v>
      </c>
      <c r="DD12" s="386">
        <v>1209.6922293527723</v>
      </c>
      <c r="DE12" s="386">
        <v>1209.6922293527716</v>
      </c>
      <c r="DF12" s="386">
        <v>1209.6922293527709</v>
      </c>
      <c r="DG12" s="386">
        <v>1209.6922293527703</v>
      </c>
      <c r="DH12" s="386">
        <v>1209.6922293527696</v>
      </c>
      <c r="DI12" s="386">
        <v>1209.6922293527687</v>
      </c>
      <c r="DJ12" s="387">
        <v>1209.6922293527687</v>
      </c>
      <c r="DK12" s="387">
        <v>1209.6922293527687</v>
      </c>
      <c r="DL12" s="387">
        <v>1209.6922293527687</v>
      </c>
      <c r="DM12" s="387">
        <v>1209.6922293527687</v>
      </c>
      <c r="DN12" s="387">
        <v>1209.6922293527687</v>
      </c>
      <c r="DO12" s="387">
        <v>1209.6922293527687</v>
      </c>
      <c r="DP12" s="387">
        <v>1209.6922293527687</v>
      </c>
      <c r="DQ12" s="387">
        <v>1209.6922293527687</v>
      </c>
      <c r="DR12" s="387">
        <v>1209.6922293527687</v>
      </c>
      <c r="DS12" s="387">
        <v>1209.6922293527687</v>
      </c>
      <c r="DT12" s="387">
        <v>1209.6922293527687</v>
      </c>
      <c r="DU12" s="387">
        <v>1209.6922293527687</v>
      </c>
      <c r="DV12" s="387">
        <v>1209.6922293527687</v>
      </c>
      <c r="DW12" s="387">
        <v>1209.6922293527687</v>
      </c>
      <c r="DX12" s="387">
        <v>1209.6922293527687</v>
      </c>
      <c r="DY12" s="387">
        <v>1209.6922293527687</v>
      </c>
      <c r="DZ12" s="387">
        <v>1209.6922293527687</v>
      </c>
      <c r="EA12" s="387">
        <v>1209.6922293527687</v>
      </c>
      <c r="EB12" s="387">
        <v>1209.6922293527687</v>
      </c>
      <c r="EC12" s="387">
        <v>1209.6922293527687</v>
      </c>
      <c r="ED12" s="387">
        <v>1209.6922293527687</v>
      </c>
      <c r="EE12" s="387">
        <v>1209.6922293527687</v>
      </c>
      <c r="EF12" s="387">
        <v>1209.6922293527687</v>
      </c>
      <c r="EG12" s="387">
        <v>1209.6922293527687</v>
      </c>
      <c r="EH12" s="387">
        <v>1209.6922293527687</v>
      </c>
      <c r="EI12" s="387">
        <v>1209.6922293527687</v>
      </c>
      <c r="EJ12" s="387">
        <v>1209.6922293527687</v>
      </c>
      <c r="EK12" s="387">
        <v>1209.6922293527687</v>
      </c>
      <c r="EL12" s="388">
        <v>10198.320192803007</v>
      </c>
      <c r="EM12" s="386">
        <v>9934.880121327742</v>
      </c>
      <c r="EN12" s="391">
        <v>10987</v>
      </c>
      <c r="EO12" s="395">
        <v>1.0766985860599416E-2</v>
      </c>
      <c r="EP12" s="391">
        <v>0</v>
      </c>
      <c r="EQ12" s="393">
        <v>2065</v>
      </c>
      <c r="ER12" s="391"/>
      <c r="ES12" s="391"/>
      <c r="ET12" s="391"/>
      <c r="EU12" s="388"/>
      <c r="EV12" s="389"/>
      <c r="EW12" s="388"/>
      <c r="EX12" s="355"/>
      <c r="EY12" s="386">
        <v>73</v>
      </c>
      <c r="EZ12" s="386">
        <v>73</v>
      </c>
      <c r="FA12" s="386">
        <v>73</v>
      </c>
      <c r="FB12" s="386">
        <v>73</v>
      </c>
      <c r="FC12" s="386">
        <v>72.3</v>
      </c>
      <c r="FD12" s="386">
        <v>73</v>
      </c>
      <c r="FE12" s="386">
        <v>74</v>
      </c>
      <c r="FF12" s="386">
        <v>75</v>
      </c>
      <c r="FG12" s="386">
        <v>76</v>
      </c>
      <c r="FH12" s="386">
        <v>77</v>
      </c>
      <c r="FI12" s="386">
        <v>77.599999999999994</v>
      </c>
      <c r="FJ12" s="386">
        <v>77</v>
      </c>
      <c r="FK12" s="386">
        <v>76</v>
      </c>
      <c r="FL12" s="386">
        <v>75</v>
      </c>
      <c r="FM12" s="386">
        <v>74</v>
      </c>
      <c r="FN12" s="386">
        <v>73</v>
      </c>
      <c r="FO12" s="386">
        <v>72</v>
      </c>
      <c r="FP12" s="386">
        <v>71</v>
      </c>
      <c r="FQ12" s="386">
        <v>70</v>
      </c>
      <c r="FR12" s="386">
        <v>69</v>
      </c>
      <c r="FS12" s="386">
        <v>68</v>
      </c>
      <c r="FT12" s="386">
        <v>67</v>
      </c>
      <c r="FU12" s="386">
        <v>66</v>
      </c>
      <c r="FV12" s="386">
        <v>65</v>
      </c>
      <c r="FW12" s="386">
        <v>64</v>
      </c>
      <c r="FX12" s="386">
        <v>63</v>
      </c>
      <c r="FY12" s="386">
        <v>62</v>
      </c>
      <c r="FZ12" s="386">
        <v>61</v>
      </c>
      <c r="GA12" s="386">
        <v>60</v>
      </c>
      <c r="GB12" s="386">
        <v>59</v>
      </c>
      <c r="GC12" s="386">
        <v>64.5</v>
      </c>
      <c r="GD12" s="387">
        <v>64.5</v>
      </c>
      <c r="GE12" s="387">
        <v>64.5</v>
      </c>
      <c r="GF12" s="387">
        <v>64.5</v>
      </c>
      <c r="GG12" s="387">
        <v>64.5</v>
      </c>
      <c r="GH12" s="387">
        <v>64.5</v>
      </c>
      <c r="GI12" s="387">
        <v>64.5</v>
      </c>
      <c r="GJ12" s="387">
        <v>64.5</v>
      </c>
      <c r="GK12" s="387">
        <v>64.5</v>
      </c>
      <c r="GL12" s="387">
        <v>64.5</v>
      </c>
      <c r="GM12" s="387">
        <v>64.5</v>
      </c>
      <c r="GN12" s="387">
        <v>64.5</v>
      </c>
      <c r="GO12" s="387">
        <v>64.5</v>
      </c>
      <c r="GP12" s="387">
        <v>64.5</v>
      </c>
      <c r="GQ12" s="387">
        <v>64.5</v>
      </c>
      <c r="GR12" s="387">
        <v>64.5</v>
      </c>
      <c r="GS12" s="387">
        <v>64.5</v>
      </c>
      <c r="GT12" s="387">
        <v>64.5</v>
      </c>
      <c r="GU12" s="387">
        <v>64.5</v>
      </c>
      <c r="GV12" s="387">
        <v>64.5</v>
      </c>
      <c r="GW12" s="387">
        <v>64.5</v>
      </c>
      <c r="GX12" s="387">
        <v>64.5</v>
      </c>
      <c r="GY12" s="387">
        <v>64.5</v>
      </c>
      <c r="GZ12" s="387">
        <v>64.5</v>
      </c>
      <c r="HA12" s="387">
        <v>64.5</v>
      </c>
      <c r="HB12" s="387">
        <v>64.5</v>
      </c>
      <c r="HC12" s="387">
        <v>64.5</v>
      </c>
      <c r="HD12" s="387">
        <v>64.5</v>
      </c>
      <c r="HE12" s="387">
        <v>64.5</v>
      </c>
      <c r="HF12" s="388">
        <v>78</v>
      </c>
      <c r="HG12" s="386">
        <v>391.3</v>
      </c>
      <c r="HH12" s="391">
        <v>968</v>
      </c>
      <c r="HI12" s="392">
        <v>0.11820781122722034</v>
      </c>
      <c r="HJ12" s="391">
        <v>0</v>
      </c>
      <c r="HK12" s="393">
        <v>2065</v>
      </c>
      <c r="HL12" s="391"/>
      <c r="HM12" s="391"/>
      <c r="HN12" s="388"/>
      <c r="HO12" s="388"/>
      <c r="HP12" s="389"/>
      <c r="HQ12" s="388"/>
      <c r="HR12" s="376"/>
      <c r="HS12" s="394">
        <v>2.6166208098131545</v>
      </c>
      <c r="HT12" s="394">
        <v>2.6174166506897576</v>
      </c>
      <c r="HU12" s="394">
        <v>2.6182127336200423</v>
      </c>
      <c r="HV12" s="394">
        <v>2.6190090586776291</v>
      </c>
      <c r="HW12" s="394">
        <v>2.6198056259361615</v>
      </c>
      <c r="HX12" s="394">
        <v>2.6078614131044855</v>
      </c>
      <c r="HY12" s="394">
        <v>2.5959716563052555</v>
      </c>
      <c r="HZ12" s="394">
        <v>2.5841361072626321</v>
      </c>
      <c r="IA12" s="394">
        <v>2.5723545188327139</v>
      </c>
      <c r="IB12" s="394">
        <v>2.5606266449983788</v>
      </c>
      <c r="IC12" s="394">
        <v>2.5481764375656475</v>
      </c>
      <c r="ID12" s="394">
        <v>2.535786765184139</v>
      </c>
      <c r="IE12" s="394">
        <v>2.5234573335220158</v>
      </c>
      <c r="IF12" s="394">
        <v>2.5111878496785338</v>
      </c>
      <c r="IG12" s="394">
        <v>2.4989780221770808</v>
      </c>
      <c r="IH12" s="394">
        <v>2.4884941030864729</v>
      </c>
      <c r="II12" s="394">
        <v>2.478054166999526</v>
      </c>
      <c r="IJ12" s="394">
        <v>2.4676580293951087</v>
      </c>
      <c r="IK12" s="394">
        <v>2.4573055065262084</v>
      </c>
      <c r="IL12" s="394">
        <v>2.4469964154166823</v>
      </c>
      <c r="IM12" s="394">
        <v>2.4364272767276933</v>
      </c>
      <c r="IN12" s="394">
        <v>2.4259037885725276</v>
      </c>
      <c r="IO12" s="394">
        <v>2.4154257537760606</v>
      </c>
      <c r="IP12" s="394">
        <v>2.4049929760148117</v>
      </c>
      <c r="IQ12" s="394">
        <v>2.3946052598132677</v>
      </c>
      <c r="IR12" s="394">
        <v>2.3837170284169344</v>
      </c>
      <c r="IS12" s="394">
        <v>2.3728783056327014</v>
      </c>
      <c r="IT12" s="394">
        <v>2.3620888663457094</v>
      </c>
      <c r="IU12" s="394">
        <v>2.3513484864646932</v>
      </c>
      <c r="IV12" s="394">
        <v>2.3406569429173265</v>
      </c>
      <c r="IW12" s="394">
        <v>2.3406569429173252</v>
      </c>
      <c r="IX12" s="394">
        <v>2.3406569429173238</v>
      </c>
      <c r="IY12" s="394">
        <v>2.3406569429173225</v>
      </c>
      <c r="IZ12" s="394">
        <v>2.3406569429173212</v>
      </c>
      <c r="JA12" s="394">
        <v>2.3406569429173194</v>
      </c>
      <c r="JB12" s="394">
        <v>2.3406569429173194</v>
      </c>
      <c r="JC12" s="394">
        <v>2.3406569429173194</v>
      </c>
      <c r="JD12" s="394">
        <v>2.3406569429173194</v>
      </c>
      <c r="JE12" s="394">
        <v>2.3406569429173194</v>
      </c>
      <c r="JF12" s="394">
        <v>2.3406569429173194</v>
      </c>
      <c r="JG12" s="394">
        <v>2.3406569429173194</v>
      </c>
      <c r="JH12" s="394">
        <v>2.3406569429173194</v>
      </c>
      <c r="JI12" s="394">
        <v>2.3406569429173194</v>
      </c>
      <c r="JJ12" s="394">
        <v>2.3406569429173194</v>
      </c>
      <c r="JK12" s="394">
        <v>2.3406569429173194</v>
      </c>
      <c r="JL12" s="394">
        <v>2.3406569429173194</v>
      </c>
      <c r="JM12" s="394">
        <v>2.3406569429173194</v>
      </c>
      <c r="JN12" s="394">
        <v>2.3406569429173194</v>
      </c>
      <c r="JO12" s="394">
        <v>2.3406569429173194</v>
      </c>
      <c r="JP12" s="394">
        <v>2.3406569429173194</v>
      </c>
      <c r="JQ12" s="394">
        <v>2.3406569429173194</v>
      </c>
      <c r="JR12" s="394">
        <v>2.3406569429173194</v>
      </c>
      <c r="JS12" s="394">
        <v>2.3406569429173194</v>
      </c>
      <c r="JT12" s="394">
        <v>2.3406569429173194</v>
      </c>
      <c r="JU12" s="394">
        <v>2.3406569429173194</v>
      </c>
      <c r="JV12" s="394">
        <v>2.3406569429173194</v>
      </c>
      <c r="JW12" s="394">
        <v>2.3406569429173194</v>
      </c>
      <c r="JX12" s="394">
        <v>2.3406569429173194</v>
      </c>
      <c r="JY12" s="394">
        <v>2.3406569429173194</v>
      </c>
      <c r="JZ12" s="394">
        <v>2.3406569429173194</v>
      </c>
      <c r="KA12" s="394">
        <v>2.3406569429173194</v>
      </c>
      <c r="KB12" s="394">
        <v>2.3406569429173194</v>
      </c>
      <c r="KC12" s="394">
        <v>2.3406569429173194</v>
      </c>
    </row>
    <row r="13" spans="1:306" x14ac:dyDescent="0.25">
      <c r="A13" s="383">
        <v>4</v>
      </c>
      <c r="B13" s="384" t="s">
        <v>850</v>
      </c>
      <c r="C13" s="385" t="s">
        <v>142</v>
      </c>
      <c r="D13" s="385" t="s">
        <v>142</v>
      </c>
      <c r="E13" s="129">
        <v>2052</v>
      </c>
      <c r="F13" s="386">
        <v>111.19481999999999</v>
      </c>
      <c r="G13" s="386">
        <v>113.25296794115692</v>
      </c>
      <c r="H13" s="386">
        <v>115.3492109387894</v>
      </c>
      <c r="I13" s="386">
        <v>117.4842541090355</v>
      </c>
      <c r="J13" s="386">
        <v>119.65881561930068</v>
      </c>
      <c r="K13" s="386">
        <v>123.59072011692356</v>
      </c>
      <c r="L13" s="386">
        <v>127.65182423012357</v>
      </c>
      <c r="M13" s="386">
        <v>131.84637336737268</v>
      </c>
      <c r="N13" s="386">
        <v>136.17875243827851</v>
      </c>
      <c r="O13" s="386">
        <v>140.65349043749353</v>
      </c>
      <c r="P13" s="386">
        <v>144.69530267726384</v>
      </c>
      <c r="Q13" s="386">
        <v>148.85326024788048</v>
      </c>
      <c r="R13" s="386">
        <v>153.13070069623512</v>
      </c>
      <c r="S13" s="386">
        <v>157.53105747681354</v>
      </c>
      <c r="T13" s="386">
        <v>162.05786270769195</v>
      </c>
      <c r="U13" s="386">
        <v>163.55031003212471</v>
      </c>
      <c r="V13" s="386">
        <v>165.05650182399023</v>
      </c>
      <c r="W13" s="386">
        <v>166.57656466087815</v>
      </c>
      <c r="X13" s="386">
        <v>168.11062628607525</v>
      </c>
      <c r="Y13" s="386">
        <v>169.65881561930067</v>
      </c>
      <c r="Z13" s="386">
        <v>169.65881561930067</v>
      </c>
      <c r="AA13" s="386">
        <v>169.65881561930067</v>
      </c>
      <c r="AB13" s="386">
        <v>169.65881561930067</v>
      </c>
      <c r="AC13" s="386">
        <v>169.65881561930067</v>
      </c>
      <c r="AD13" s="386">
        <v>169.65881561930067</v>
      </c>
      <c r="AE13" s="386">
        <v>169.65881561930067</v>
      </c>
      <c r="AF13" s="386">
        <v>169.65881561930067</v>
      </c>
      <c r="AG13" s="386">
        <v>169.65881561930067</v>
      </c>
      <c r="AH13" s="386">
        <v>169.65881561930067</v>
      </c>
      <c r="AI13" s="386">
        <v>169.65881561930067</v>
      </c>
      <c r="AJ13" s="386">
        <v>169.65881561930067</v>
      </c>
      <c r="AK13" s="386">
        <v>169.65881561930067</v>
      </c>
      <c r="AL13" s="386">
        <v>169.65881561930067</v>
      </c>
      <c r="AM13" s="386">
        <v>169.65881561930067</v>
      </c>
      <c r="AN13" s="386">
        <v>169.65881561930067</v>
      </c>
      <c r="AO13" s="387">
        <v>169.65881561930067</v>
      </c>
      <c r="AP13" s="387">
        <v>169.65881561930067</v>
      </c>
      <c r="AQ13" s="387">
        <v>169.65881561930067</v>
      </c>
      <c r="AR13" s="387">
        <v>169.65881561930067</v>
      </c>
      <c r="AS13" s="387">
        <v>169.65881561930067</v>
      </c>
      <c r="AT13" s="387">
        <v>169.65881561930067</v>
      </c>
      <c r="AU13" s="387">
        <v>169.65881561930067</v>
      </c>
      <c r="AV13" s="387">
        <v>169.65881561930067</v>
      </c>
      <c r="AW13" s="387">
        <v>169.65881561930067</v>
      </c>
      <c r="AX13" s="387">
        <v>169.65881561930067</v>
      </c>
      <c r="AY13" s="387">
        <v>169.65881561930067</v>
      </c>
      <c r="AZ13" s="387">
        <v>169.65881561930067</v>
      </c>
      <c r="BA13" s="387">
        <v>169.65881561930067</v>
      </c>
      <c r="BB13" s="387">
        <v>169.65881561930067</v>
      </c>
      <c r="BC13" s="387">
        <v>169.65881561930067</v>
      </c>
      <c r="BD13" s="387">
        <v>169.65881561930067</v>
      </c>
      <c r="BE13" s="387">
        <v>169.65881561930067</v>
      </c>
      <c r="BF13" s="387">
        <v>169.65881561930067</v>
      </c>
      <c r="BG13" s="387">
        <v>169.65881561930067</v>
      </c>
      <c r="BH13" s="387">
        <v>169.65881561930067</v>
      </c>
      <c r="BI13" s="387">
        <v>169.65881561930067</v>
      </c>
      <c r="BJ13" s="387">
        <v>169.65881561930067</v>
      </c>
      <c r="BK13" s="387">
        <v>169.65881561930067</v>
      </c>
      <c r="BL13" s="387">
        <v>169.65881561930067</v>
      </c>
      <c r="BM13" s="387">
        <v>169.65881561930067</v>
      </c>
      <c r="BN13" s="387">
        <v>169.65881561930067</v>
      </c>
      <c r="BO13" s="387">
        <v>169.65881561930067</v>
      </c>
      <c r="BP13" s="387">
        <v>169.65881561930067</v>
      </c>
      <c r="BQ13" s="388"/>
      <c r="BR13" s="386"/>
      <c r="BS13" s="388"/>
      <c r="BT13" s="389"/>
      <c r="BU13" s="388"/>
      <c r="BV13" s="390"/>
      <c r="BW13" s="388"/>
      <c r="BX13" s="355"/>
      <c r="BY13" s="355"/>
      <c r="BZ13" s="355"/>
      <c r="CA13" s="386">
        <v>300</v>
      </c>
      <c r="CB13" s="386">
        <v>304.87964889276884</v>
      </c>
      <c r="CC13" s="386">
        <v>309.83866769659335</v>
      </c>
      <c r="CD13" s="386">
        <v>314.87834740246888</v>
      </c>
      <c r="CE13" s="386">
        <v>320</v>
      </c>
      <c r="CF13" s="386">
        <v>329.60681960634616</v>
      </c>
      <c r="CG13" s="386">
        <v>339.50204853440755</v>
      </c>
      <c r="CH13" s="386">
        <v>349.69434521020452</v>
      </c>
      <c r="CI13" s="386">
        <v>360.19262799706007</v>
      </c>
      <c r="CJ13" s="386">
        <v>371.00608299925852</v>
      </c>
      <c r="CK13" s="386">
        <v>380.93957619194771</v>
      </c>
      <c r="CL13" s="386">
        <v>391.13903345242659</v>
      </c>
      <c r="CM13" s="386">
        <v>401.6115758290498</v>
      </c>
      <c r="CN13" s="386">
        <v>412.36451503250493</v>
      </c>
      <c r="CO13" s="386">
        <v>423.40535854069668</v>
      </c>
      <c r="CP13" s="386">
        <v>426.84761158972822</v>
      </c>
      <c r="CQ13" s="386">
        <v>430.3178498916966</v>
      </c>
      <c r="CR13" s="386">
        <v>433.81630096455899</v>
      </c>
      <c r="CS13" s="386">
        <v>437.34319417597618</v>
      </c>
      <c r="CT13" s="386">
        <v>440.89876075835019</v>
      </c>
      <c r="CU13" s="386">
        <v>440.77721551913982</v>
      </c>
      <c r="CV13" s="386">
        <v>440.65570378704376</v>
      </c>
      <c r="CW13" s="386">
        <v>440.53422555282492</v>
      </c>
      <c r="CX13" s="386">
        <v>440.41278080724868</v>
      </c>
      <c r="CY13" s="386">
        <v>440.29136954108321</v>
      </c>
      <c r="CZ13" s="386">
        <v>440.16620960405351</v>
      </c>
      <c r="DA13" s="386">
        <v>440.0410852457585</v>
      </c>
      <c r="DB13" s="386">
        <v>439.91599645608437</v>
      </c>
      <c r="DC13" s="386">
        <v>439.79094322492017</v>
      </c>
      <c r="DD13" s="386">
        <v>439.66592554215782</v>
      </c>
      <c r="DE13" s="386">
        <v>439.66592554215777</v>
      </c>
      <c r="DF13" s="386">
        <v>439.66592554215771</v>
      </c>
      <c r="DG13" s="386">
        <v>439.66592554215765</v>
      </c>
      <c r="DH13" s="386">
        <v>439.66592554215759</v>
      </c>
      <c r="DI13" s="386">
        <v>439.66592554215765</v>
      </c>
      <c r="DJ13" s="387">
        <v>439.66592554215765</v>
      </c>
      <c r="DK13" s="387">
        <v>439.66592554215765</v>
      </c>
      <c r="DL13" s="387">
        <v>439.66592554215765</v>
      </c>
      <c r="DM13" s="387">
        <v>439.66592554215765</v>
      </c>
      <c r="DN13" s="387">
        <v>439.66592554215765</v>
      </c>
      <c r="DO13" s="387">
        <v>439.66592554215765</v>
      </c>
      <c r="DP13" s="387">
        <v>439.66592554215765</v>
      </c>
      <c r="DQ13" s="387">
        <v>439.66592554215765</v>
      </c>
      <c r="DR13" s="387">
        <v>439.66592554215765</v>
      </c>
      <c r="DS13" s="387">
        <v>439.66592554215765</v>
      </c>
      <c r="DT13" s="387">
        <v>439.66592554215765</v>
      </c>
      <c r="DU13" s="387">
        <v>439.66592554215765</v>
      </c>
      <c r="DV13" s="387">
        <v>439.66592554215765</v>
      </c>
      <c r="DW13" s="387">
        <v>439.66592554215765</v>
      </c>
      <c r="DX13" s="387">
        <v>439.66592554215765</v>
      </c>
      <c r="DY13" s="387">
        <v>439.66592554215765</v>
      </c>
      <c r="DZ13" s="387">
        <v>439.66592554215765</v>
      </c>
      <c r="EA13" s="387">
        <v>439.66592554215765</v>
      </c>
      <c r="EB13" s="387">
        <v>439.66592554215765</v>
      </c>
      <c r="EC13" s="387">
        <v>439.66592554215765</v>
      </c>
      <c r="ED13" s="387">
        <v>439.66592554215765</v>
      </c>
      <c r="EE13" s="387">
        <v>439.66592554215765</v>
      </c>
      <c r="EF13" s="387">
        <v>439.66592554215765</v>
      </c>
      <c r="EG13" s="387">
        <v>439.66592554215765</v>
      </c>
      <c r="EH13" s="387">
        <v>439.66592554215765</v>
      </c>
      <c r="EI13" s="387">
        <v>439.66592554215765</v>
      </c>
      <c r="EJ13" s="387">
        <v>439.66592554215765</v>
      </c>
      <c r="EK13" s="387">
        <v>439.66592554215765</v>
      </c>
      <c r="EL13" s="388">
        <v>2218.7301425848264</v>
      </c>
      <c r="EM13" s="386">
        <v>3157.8084863415443</v>
      </c>
      <c r="EN13" s="391">
        <v>3367.8084863415443</v>
      </c>
      <c r="EO13" s="395">
        <v>-2.2206647555821048E-2</v>
      </c>
      <c r="EP13" s="391">
        <v>0</v>
      </c>
      <c r="EQ13" s="393">
        <v>2065</v>
      </c>
      <c r="ER13" s="391"/>
      <c r="ES13" s="391"/>
      <c r="ET13" s="391"/>
      <c r="EU13" s="388"/>
      <c r="EV13" s="389"/>
      <c r="EW13" s="388"/>
      <c r="EX13" s="355"/>
      <c r="EY13" s="386">
        <v>422</v>
      </c>
      <c r="EZ13" s="386">
        <v>425</v>
      </c>
      <c r="FA13" s="386">
        <v>428</v>
      </c>
      <c r="FB13" s="386">
        <v>431</v>
      </c>
      <c r="FC13" s="386">
        <v>432.6</v>
      </c>
      <c r="FD13" s="386">
        <v>437</v>
      </c>
      <c r="FE13" s="386">
        <v>441</v>
      </c>
      <c r="FF13" s="386">
        <v>445</v>
      </c>
      <c r="FG13" s="386">
        <v>449</v>
      </c>
      <c r="FH13" s="386">
        <v>453</v>
      </c>
      <c r="FI13" s="386">
        <v>459</v>
      </c>
      <c r="FJ13" s="386">
        <v>456</v>
      </c>
      <c r="FK13" s="386">
        <v>453</v>
      </c>
      <c r="FL13" s="386">
        <v>450</v>
      </c>
      <c r="FM13" s="386">
        <v>447</v>
      </c>
      <c r="FN13" s="386">
        <v>444</v>
      </c>
      <c r="FO13" s="386">
        <v>441</v>
      </c>
      <c r="FP13" s="386">
        <v>438</v>
      </c>
      <c r="FQ13" s="386">
        <v>435</v>
      </c>
      <c r="FR13" s="386">
        <v>432</v>
      </c>
      <c r="FS13" s="386">
        <v>429</v>
      </c>
      <c r="FT13" s="386">
        <v>426</v>
      </c>
      <c r="FU13" s="386">
        <v>423</v>
      </c>
      <c r="FV13" s="386">
        <v>420</v>
      </c>
      <c r="FW13" s="386">
        <v>417</v>
      </c>
      <c r="FX13" s="386">
        <v>414</v>
      </c>
      <c r="FY13" s="386">
        <v>411</v>
      </c>
      <c r="FZ13" s="386">
        <v>408</v>
      </c>
      <c r="GA13" s="386">
        <v>405</v>
      </c>
      <c r="GB13" s="386">
        <v>402</v>
      </c>
      <c r="GC13" s="386">
        <v>399</v>
      </c>
      <c r="GD13" s="387">
        <v>399</v>
      </c>
      <c r="GE13" s="387">
        <v>399</v>
      </c>
      <c r="GF13" s="387">
        <v>399</v>
      </c>
      <c r="GG13" s="387">
        <v>399</v>
      </c>
      <c r="GH13" s="387">
        <v>399</v>
      </c>
      <c r="GI13" s="387">
        <v>399</v>
      </c>
      <c r="GJ13" s="387">
        <v>399</v>
      </c>
      <c r="GK13" s="387">
        <v>399</v>
      </c>
      <c r="GL13" s="387">
        <v>399</v>
      </c>
      <c r="GM13" s="387">
        <v>399</v>
      </c>
      <c r="GN13" s="387">
        <v>399</v>
      </c>
      <c r="GO13" s="387">
        <v>399</v>
      </c>
      <c r="GP13" s="387">
        <v>399</v>
      </c>
      <c r="GQ13" s="387">
        <v>399</v>
      </c>
      <c r="GR13" s="387">
        <v>399</v>
      </c>
      <c r="GS13" s="387">
        <v>399</v>
      </c>
      <c r="GT13" s="387">
        <v>399</v>
      </c>
      <c r="GU13" s="387">
        <v>399</v>
      </c>
      <c r="GV13" s="387">
        <v>399</v>
      </c>
      <c r="GW13" s="387">
        <v>399</v>
      </c>
      <c r="GX13" s="387">
        <v>399</v>
      </c>
      <c r="GY13" s="387">
        <v>399</v>
      </c>
      <c r="GZ13" s="387">
        <v>399</v>
      </c>
      <c r="HA13" s="387">
        <v>399</v>
      </c>
      <c r="HB13" s="387">
        <v>399</v>
      </c>
      <c r="HC13" s="387">
        <v>399</v>
      </c>
      <c r="HD13" s="387">
        <v>399</v>
      </c>
      <c r="HE13" s="387">
        <v>399</v>
      </c>
      <c r="HF13" s="388">
        <v>18</v>
      </c>
      <c r="HG13" s="386">
        <v>48.800000000000011</v>
      </c>
      <c r="HH13" s="391">
        <v>317</v>
      </c>
      <c r="HI13" s="392">
        <v>6.2620247900675607E-2</v>
      </c>
      <c r="HJ13" s="391">
        <v>0</v>
      </c>
      <c r="HK13" s="393">
        <v>2065</v>
      </c>
      <c r="HL13" s="391"/>
      <c r="HM13" s="391"/>
      <c r="HN13" s="388"/>
      <c r="HO13" s="388"/>
      <c r="HP13" s="389"/>
      <c r="HQ13" s="388"/>
      <c r="HR13" s="376"/>
      <c r="HS13" s="394">
        <v>2.6979674053161831</v>
      </c>
      <c r="HT13" s="394">
        <v>2.6920234801367484</v>
      </c>
      <c r="HU13" s="394">
        <v>2.6860926500919948</v>
      </c>
      <c r="HV13" s="394">
        <v>2.6801748863318711</v>
      </c>
      <c r="HW13" s="394">
        <v>2.6742701600698844</v>
      </c>
      <c r="HX13" s="394">
        <v>2.6669220738783634</v>
      </c>
      <c r="HY13" s="394">
        <v>2.6595941780069845</v>
      </c>
      <c r="HZ13" s="394">
        <v>2.6522864169788498</v>
      </c>
      <c r="IA13" s="394">
        <v>2.6449987354694953</v>
      </c>
      <c r="IB13" s="394">
        <v>2.6377310783064698</v>
      </c>
      <c r="IC13" s="394">
        <v>2.6327017473512306</v>
      </c>
      <c r="ID13" s="394">
        <v>2.6276820057624235</v>
      </c>
      <c r="IE13" s="394">
        <v>2.6226718352561149</v>
      </c>
      <c r="IF13" s="394">
        <v>2.6176712175832342</v>
      </c>
      <c r="IG13" s="394">
        <v>2.612680134529505</v>
      </c>
      <c r="IH13" s="394">
        <v>2.6098856768041978</v>
      </c>
      <c r="II13" s="394">
        <v>2.6070942079614086</v>
      </c>
      <c r="IJ13" s="394">
        <v>2.6043057248043024</v>
      </c>
      <c r="IK13" s="394">
        <v>2.6015202241394642</v>
      </c>
      <c r="IL13" s="394">
        <v>2.5987377027768948</v>
      </c>
      <c r="IM13" s="394">
        <v>2.5980212929707394</v>
      </c>
      <c r="IN13" s="394">
        <v>2.5973050806616267</v>
      </c>
      <c r="IO13" s="394">
        <v>2.596589065795111</v>
      </c>
      <c r="IP13" s="394">
        <v>2.5958732483167624</v>
      </c>
      <c r="IQ13" s="394">
        <v>2.5951576281721662</v>
      </c>
      <c r="IR13" s="394">
        <v>2.59441991267785</v>
      </c>
      <c r="IS13" s="394">
        <v>2.5936824068910846</v>
      </c>
      <c r="IT13" s="394">
        <v>2.5929451107522574</v>
      </c>
      <c r="IU13" s="394">
        <v>2.5922080242017724</v>
      </c>
      <c r="IV13" s="394">
        <v>2.5914711471800507</v>
      </c>
      <c r="IW13" s="394">
        <v>2.5914711471800507</v>
      </c>
      <c r="IX13" s="394">
        <v>2.5914711471800502</v>
      </c>
      <c r="IY13" s="394">
        <v>2.5914711471800498</v>
      </c>
      <c r="IZ13" s="394">
        <v>2.5914711471800493</v>
      </c>
      <c r="JA13" s="394">
        <v>2.5914711471800498</v>
      </c>
      <c r="JB13" s="394">
        <v>2.5914711471800498</v>
      </c>
      <c r="JC13" s="394">
        <v>2.5914711471800498</v>
      </c>
      <c r="JD13" s="394">
        <v>2.5914711471800498</v>
      </c>
      <c r="JE13" s="394">
        <v>2.5914711471800498</v>
      </c>
      <c r="JF13" s="394">
        <v>2.5914711471800498</v>
      </c>
      <c r="JG13" s="394">
        <v>2.5914711471800498</v>
      </c>
      <c r="JH13" s="394">
        <v>2.5914711471800498</v>
      </c>
      <c r="JI13" s="394">
        <v>2.5914711471800498</v>
      </c>
      <c r="JJ13" s="394">
        <v>2.5914711471800498</v>
      </c>
      <c r="JK13" s="394">
        <v>2.5914711471800498</v>
      </c>
      <c r="JL13" s="394">
        <v>2.5914711471800498</v>
      </c>
      <c r="JM13" s="394">
        <v>2.5914711471800498</v>
      </c>
      <c r="JN13" s="394">
        <v>2.5914711471800498</v>
      </c>
      <c r="JO13" s="394">
        <v>2.5914711471800498</v>
      </c>
      <c r="JP13" s="394">
        <v>2.5914711471800498</v>
      </c>
      <c r="JQ13" s="394">
        <v>2.5914711471800498</v>
      </c>
      <c r="JR13" s="394">
        <v>2.5914711471800498</v>
      </c>
      <c r="JS13" s="394">
        <v>2.5914711471800498</v>
      </c>
      <c r="JT13" s="394">
        <v>2.5914711471800498</v>
      </c>
      <c r="JU13" s="394">
        <v>2.5914711471800498</v>
      </c>
      <c r="JV13" s="394">
        <v>2.5914711471800498</v>
      </c>
      <c r="JW13" s="394">
        <v>2.5914711471800498</v>
      </c>
      <c r="JX13" s="394">
        <v>2.5914711471800498</v>
      </c>
      <c r="JY13" s="394">
        <v>2.5914711471800498</v>
      </c>
      <c r="JZ13" s="394">
        <v>2.5914711471800498</v>
      </c>
      <c r="KA13" s="394">
        <v>2.5914711471800498</v>
      </c>
      <c r="KB13" s="394">
        <v>2.5914711471800498</v>
      </c>
      <c r="KC13" s="394">
        <v>2.5914711471800498</v>
      </c>
    </row>
    <row r="14" spans="1:306" x14ac:dyDescent="0.25">
      <c r="A14" s="383">
        <v>5</v>
      </c>
      <c r="B14" s="384" t="s">
        <v>850</v>
      </c>
      <c r="C14" s="385" t="s">
        <v>142</v>
      </c>
      <c r="D14" s="385" t="s">
        <v>142</v>
      </c>
      <c r="E14" s="129">
        <v>2052</v>
      </c>
      <c r="F14" s="386">
        <v>1653.5697700000001</v>
      </c>
      <c r="G14" s="386">
        <v>1689.2811904655155</v>
      </c>
      <c r="H14" s="386">
        <v>1725.763854802806</v>
      </c>
      <c r="I14" s="386">
        <v>1763.0344192272221</v>
      </c>
      <c r="J14" s="386">
        <v>1801.1098996710857</v>
      </c>
      <c r="K14" s="386">
        <v>1801.6134901800599</v>
      </c>
      <c r="L14" s="386">
        <v>1802.1172214929909</v>
      </c>
      <c r="M14" s="386">
        <v>1802.6210936492478</v>
      </c>
      <c r="N14" s="386">
        <v>1803.1251066882101</v>
      </c>
      <c r="O14" s="386">
        <v>1803.6292606492689</v>
      </c>
      <c r="P14" s="386">
        <v>1804.1426732093657</v>
      </c>
      <c r="Q14" s="386">
        <v>1804.6562319150496</v>
      </c>
      <c r="R14" s="386">
        <v>1805.1699368079214</v>
      </c>
      <c r="S14" s="386">
        <v>1805.6837879295942</v>
      </c>
      <c r="T14" s="386">
        <v>1806.1977853216927</v>
      </c>
      <c r="U14" s="386">
        <v>1806.6358378288412</v>
      </c>
      <c r="V14" s="386">
        <v>1807.0739965757386</v>
      </c>
      <c r="W14" s="386">
        <v>1807.512261588151</v>
      </c>
      <c r="X14" s="386">
        <v>1807.9506328918505</v>
      </c>
      <c r="Y14" s="386">
        <v>1808.3891105126165</v>
      </c>
      <c r="Z14" s="386">
        <v>1808.7613172606955</v>
      </c>
      <c r="AA14" s="386">
        <v>1809.1336006172114</v>
      </c>
      <c r="AB14" s="386">
        <v>1809.5059605979322</v>
      </c>
      <c r="AC14" s="386">
        <v>1809.8783972186288</v>
      </c>
      <c r="AD14" s="386">
        <v>1810.2509104950755</v>
      </c>
      <c r="AE14" s="386">
        <v>1810.5874537134134</v>
      </c>
      <c r="AF14" s="386">
        <v>1810.9240594984028</v>
      </c>
      <c r="AG14" s="386">
        <v>1811.2607278616754</v>
      </c>
      <c r="AH14" s="386">
        <v>1811.5974588148651</v>
      </c>
      <c r="AI14" s="386">
        <v>1811.9342523696091</v>
      </c>
      <c r="AJ14" s="386">
        <v>1812.1693208295123</v>
      </c>
      <c r="AK14" s="386">
        <v>1812.4044197856551</v>
      </c>
      <c r="AL14" s="386">
        <v>1812.6395492419938</v>
      </c>
      <c r="AM14" s="386">
        <v>1812.8747092024851</v>
      </c>
      <c r="AN14" s="386">
        <v>1813.1098996710857</v>
      </c>
      <c r="AO14" s="387">
        <v>1813.1098996710857</v>
      </c>
      <c r="AP14" s="387">
        <v>1813.1098996710857</v>
      </c>
      <c r="AQ14" s="387">
        <v>1813.1098996710857</v>
      </c>
      <c r="AR14" s="387">
        <v>1813.1098996710857</v>
      </c>
      <c r="AS14" s="387">
        <v>1813.1098996710857</v>
      </c>
      <c r="AT14" s="387">
        <v>1813.1098996710857</v>
      </c>
      <c r="AU14" s="387">
        <v>1813.1098996710857</v>
      </c>
      <c r="AV14" s="387">
        <v>1813.1098996710857</v>
      </c>
      <c r="AW14" s="387">
        <v>1813.1098996710857</v>
      </c>
      <c r="AX14" s="387">
        <v>1813.1098996710857</v>
      </c>
      <c r="AY14" s="387">
        <v>1813.1098996710857</v>
      </c>
      <c r="AZ14" s="387">
        <v>1813.1098996710857</v>
      </c>
      <c r="BA14" s="387">
        <v>1813.1098996710857</v>
      </c>
      <c r="BB14" s="387">
        <v>1813.1098996710857</v>
      </c>
      <c r="BC14" s="387">
        <v>1813.1098996710857</v>
      </c>
      <c r="BD14" s="387">
        <v>1813.1098996710857</v>
      </c>
      <c r="BE14" s="387">
        <v>1813.1098996710857</v>
      </c>
      <c r="BF14" s="387">
        <v>1813.1098996710857</v>
      </c>
      <c r="BG14" s="387">
        <v>1813.1098996710857</v>
      </c>
      <c r="BH14" s="387">
        <v>1813.1098996710857</v>
      </c>
      <c r="BI14" s="387">
        <v>1813.1098996710857</v>
      </c>
      <c r="BJ14" s="387">
        <v>1813.1098996710857</v>
      </c>
      <c r="BK14" s="387">
        <v>1813.1098996710857</v>
      </c>
      <c r="BL14" s="387">
        <v>1813.1098996710857</v>
      </c>
      <c r="BM14" s="387">
        <v>1813.1098996710857</v>
      </c>
      <c r="BN14" s="387">
        <v>1813.1098996710857</v>
      </c>
      <c r="BO14" s="387">
        <v>1813.1098996710857</v>
      </c>
      <c r="BP14" s="387">
        <v>1813.1098996710857</v>
      </c>
      <c r="BQ14" s="388"/>
      <c r="BR14" s="386"/>
      <c r="BS14" s="388"/>
      <c r="BT14" s="389"/>
      <c r="BU14" s="388"/>
      <c r="BV14" s="390"/>
      <c r="BW14" s="388"/>
      <c r="BX14" s="355"/>
      <c r="BY14" s="355"/>
      <c r="BZ14" s="355"/>
      <c r="CA14" s="386">
        <v>4450</v>
      </c>
      <c r="CB14" s="386">
        <v>4546.7957239209436</v>
      </c>
      <c r="CC14" s="386">
        <v>4645.6969337226465</v>
      </c>
      <c r="CD14" s="386">
        <v>4746.7494276141051</v>
      </c>
      <c r="CE14" s="386">
        <v>4850</v>
      </c>
      <c r="CF14" s="386">
        <v>4826.6409482108629</v>
      </c>
      <c r="CG14" s="386">
        <v>4803.3944006073934</v>
      </c>
      <c r="CH14" s="386">
        <v>4780.2598153357567</v>
      </c>
      <c r="CI14" s="386">
        <v>4757.2366531518473</v>
      </c>
      <c r="CJ14" s="386">
        <v>4734.3243774087205</v>
      </c>
      <c r="CK14" s="386">
        <v>4710.9157839193349</v>
      </c>
      <c r="CL14" s="386">
        <v>4687.6229328686732</v>
      </c>
      <c r="CM14" s="386">
        <v>4664.4452519749311</v>
      </c>
      <c r="CN14" s="386">
        <v>4641.3821717859182</v>
      </c>
      <c r="CO14" s="386">
        <v>4618.4331256650676</v>
      </c>
      <c r="CP14" s="386">
        <v>4599.7193913710062</v>
      </c>
      <c r="CQ14" s="386">
        <v>4581.0814844932347</v>
      </c>
      <c r="CR14" s="386">
        <v>4562.5190977816364</v>
      </c>
      <c r="CS14" s="386">
        <v>4544.0319252310601</v>
      </c>
      <c r="CT14" s="386">
        <v>4525.6196620762785</v>
      </c>
      <c r="CU14" s="386">
        <v>4507.0403034867231</v>
      </c>
      <c r="CV14" s="386">
        <v>4488.5372201017526</v>
      </c>
      <c r="CW14" s="386">
        <v>4470.1100987831715</v>
      </c>
      <c r="CX14" s="386">
        <v>4451.7586276783322</v>
      </c>
      <c r="CY14" s="386">
        <v>4433.4824962148596</v>
      </c>
      <c r="CZ14" s="386">
        <v>4414.1856925839656</v>
      </c>
      <c r="DA14" s="386">
        <v>4394.9728786001915</v>
      </c>
      <c r="DB14" s="386">
        <v>4375.8436886972513</v>
      </c>
      <c r="DC14" s="386">
        <v>4356.7977588999938</v>
      </c>
      <c r="DD14" s="386">
        <v>4337.8347268174748</v>
      </c>
      <c r="DE14" s="386">
        <v>4338.4017739551209</v>
      </c>
      <c r="DF14" s="386">
        <v>4338.9688952178731</v>
      </c>
      <c r="DG14" s="386">
        <v>4339.5360906154201</v>
      </c>
      <c r="DH14" s="386">
        <v>4340.1033601574527</v>
      </c>
      <c r="DI14" s="386">
        <v>4340.6707038536642</v>
      </c>
      <c r="DJ14" s="387">
        <v>4340.6707038536642</v>
      </c>
      <c r="DK14" s="387">
        <v>4340.6707038536642</v>
      </c>
      <c r="DL14" s="387">
        <v>4340.6707038536642</v>
      </c>
      <c r="DM14" s="387">
        <v>4340.6707038536642</v>
      </c>
      <c r="DN14" s="387">
        <v>4340.6707038536642</v>
      </c>
      <c r="DO14" s="387">
        <v>4340.6707038536642</v>
      </c>
      <c r="DP14" s="387">
        <v>4340.6707038536642</v>
      </c>
      <c r="DQ14" s="387">
        <v>4340.6707038536642</v>
      </c>
      <c r="DR14" s="387">
        <v>4340.6707038536642</v>
      </c>
      <c r="DS14" s="387">
        <v>4340.6707038536642</v>
      </c>
      <c r="DT14" s="387">
        <v>4340.6707038536642</v>
      </c>
      <c r="DU14" s="387">
        <v>4340.6707038536642</v>
      </c>
      <c r="DV14" s="387">
        <v>4340.6707038536642</v>
      </c>
      <c r="DW14" s="387">
        <v>4340.6707038536642</v>
      </c>
      <c r="DX14" s="387">
        <v>4340.6707038536642</v>
      </c>
      <c r="DY14" s="387">
        <v>4340.6707038536642</v>
      </c>
      <c r="DZ14" s="387">
        <v>4340.6707038536642</v>
      </c>
      <c r="EA14" s="387">
        <v>4340.6707038536642</v>
      </c>
      <c r="EB14" s="387">
        <v>4340.6707038536642</v>
      </c>
      <c r="EC14" s="387">
        <v>4340.6707038536642</v>
      </c>
      <c r="ED14" s="387">
        <v>4340.6707038536642</v>
      </c>
      <c r="EE14" s="387">
        <v>4340.6707038536642</v>
      </c>
      <c r="EF14" s="387">
        <v>4340.6707038536642</v>
      </c>
      <c r="EG14" s="387">
        <v>4340.6707038536642</v>
      </c>
      <c r="EH14" s="387">
        <v>4340.6707038536642</v>
      </c>
      <c r="EI14" s="387">
        <v>4340.6707038536642</v>
      </c>
      <c r="EJ14" s="387">
        <v>4340.6707038536642</v>
      </c>
      <c r="EK14" s="387">
        <v>4340.6707038536642</v>
      </c>
      <c r="EL14" s="388">
        <v>4230.592164468083</v>
      </c>
      <c r="EM14" s="386">
        <v>4868.2067779596218</v>
      </c>
      <c r="EN14" s="391">
        <v>5828.2067779596218</v>
      </c>
      <c r="EO14" s="395">
        <v>-1.318804691978717E-3</v>
      </c>
      <c r="EP14" s="391">
        <v>0</v>
      </c>
      <c r="EQ14" s="393">
        <v>2065</v>
      </c>
      <c r="ER14" s="391"/>
      <c r="ES14" s="391"/>
      <c r="ET14" s="391"/>
      <c r="EU14" s="388"/>
      <c r="EV14" s="389"/>
      <c r="EW14" s="388"/>
      <c r="EX14" s="355"/>
      <c r="EY14" s="386">
        <v>1089</v>
      </c>
      <c r="EZ14" s="386">
        <v>1111</v>
      </c>
      <c r="FA14" s="386">
        <v>1133</v>
      </c>
      <c r="FB14" s="386">
        <v>1155</v>
      </c>
      <c r="FC14" s="386">
        <v>1176.1999999999998</v>
      </c>
      <c r="FD14" s="386">
        <v>1207</v>
      </c>
      <c r="FE14" s="386">
        <v>1238</v>
      </c>
      <c r="FF14" s="386">
        <v>1269</v>
      </c>
      <c r="FG14" s="386">
        <v>1300</v>
      </c>
      <c r="FH14" s="386">
        <v>1331</v>
      </c>
      <c r="FI14" s="386">
        <v>1361.8</v>
      </c>
      <c r="FJ14" s="386">
        <v>1372</v>
      </c>
      <c r="FK14" s="386">
        <v>1382</v>
      </c>
      <c r="FL14" s="386">
        <v>1392</v>
      </c>
      <c r="FM14" s="386">
        <v>1402</v>
      </c>
      <c r="FN14" s="386">
        <v>1412</v>
      </c>
      <c r="FO14" s="386">
        <v>1422</v>
      </c>
      <c r="FP14" s="386">
        <v>1432</v>
      </c>
      <c r="FQ14" s="386">
        <v>1442</v>
      </c>
      <c r="FR14" s="386">
        <v>1452</v>
      </c>
      <c r="FS14" s="386">
        <v>1462</v>
      </c>
      <c r="FT14" s="386">
        <v>1472</v>
      </c>
      <c r="FU14" s="386">
        <v>1482</v>
      </c>
      <c r="FV14" s="386">
        <v>1492</v>
      </c>
      <c r="FW14" s="386">
        <v>1502</v>
      </c>
      <c r="FX14" s="386">
        <v>1512</v>
      </c>
      <c r="FY14" s="386">
        <v>1522</v>
      </c>
      <c r="FZ14" s="386">
        <v>1532</v>
      </c>
      <c r="GA14" s="386">
        <v>1542</v>
      </c>
      <c r="GB14" s="386">
        <v>1552</v>
      </c>
      <c r="GC14" s="386">
        <v>1568.8999999999999</v>
      </c>
      <c r="GD14" s="387">
        <v>1568.8999999999999</v>
      </c>
      <c r="GE14" s="387">
        <v>1568.8999999999999</v>
      </c>
      <c r="GF14" s="387">
        <v>1568.8999999999999</v>
      </c>
      <c r="GG14" s="387">
        <v>1568.8999999999999</v>
      </c>
      <c r="GH14" s="387">
        <v>1568.8999999999999</v>
      </c>
      <c r="GI14" s="387">
        <v>1568.8999999999999</v>
      </c>
      <c r="GJ14" s="387">
        <v>1568.8999999999999</v>
      </c>
      <c r="GK14" s="387">
        <v>1568.8999999999999</v>
      </c>
      <c r="GL14" s="387">
        <v>1568.8999999999999</v>
      </c>
      <c r="GM14" s="387">
        <v>1568.8999999999999</v>
      </c>
      <c r="GN14" s="387">
        <v>1568.8999999999999</v>
      </c>
      <c r="GO14" s="387">
        <v>1568.8999999999999</v>
      </c>
      <c r="GP14" s="387">
        <v>1568.8999999999999</v>
      </c>
      <c r="GQ14" s="387">
        <v>1568.8999999999999</v>
      </c>
      <c r="GR14" s="387">
        <v>1568.8999999999999</v>
      </c>
      <c r="GS14" s="387">
        <v>1568.8999999999999</v>
      </c>
      <c r="GT14" s="387">
        <v>1568.8999999999999</v>
      </c>
      <c r="GU14" s="387">
        <v>1568.8999999999999</v>
      </c>
      <c r="GV14" s="387">
        <v>1568.8999999999999</v>
      </c>
      <c r="GW14" s="387">
        <v>1568.8999999999999</v>
      </c>
      <c r="GX14" s="387">
        <v>1568.8999999999999</v>
      </c>
      <c r="GY14" s="387">
        <v>1568.8999999999999</v>
      </c>
      <c r="GZ14" s="387">
        <v>1568.8999999999999</v>
      </c>
      <c r="HA14" s="387">
        <v>1568.8999999999999</v>
      </c>
      <c r="HB14" s="387">
        <v>1568.8999999999999</v>
      </c>
      <c r="HC14" s="387">
        <v>1568.8999999999999</v>
      </c>
      <c r="HD14" s="387">
        <v>1568.8999999999999</v>
      </c>
      <c r="HE14" s="387">
        <v>1568.8999999999999</v>
      </c>
      <c r="HF14" s="388">
        <v>13</v>
      </c>
      <c r="HG14" s="386">
        <v>46.2</v>
      </c>
      <c r="HH14" s="391">
        <v>538</v>
      </c>
      <c r="HI14" s="392">
        <v>0.2265892006272146</v>
      </c>
      <c r="HJ14" s="391">
        <v>0</v>
      </c>
      <c r="HK14" s="393">
        <v>2065</v>
      </c>
      <c r="HL14" s="391"/>
      <c r="HM14" s="391"/>
      <c r="HN14" s="388"/>
      <c r="HO14" s="388"/>
      <c r="HP14" s="389"/>
      <c r="HQ14" s="388"/>
      <c r="HR14" s="376"/>
      <c r="HS14" s="394">
        <v>2.6911474077081126</v>
      </c>
      <c r="HT14" s="394">
        <v>2.6915564735957207</v>
      </c>
      <c r="HU14" s="394">
        <v>2.6919656016630884</v>
      </c>
      <c r="HV14" s="394">
        <v>2.6923747919196681</v>
      </c>
      <c r="HW14" s="394">
        <v>2.6927840443749131</v>
      </c>
      <c r="HX14" s="394">
        <v>2.6790657233191957</v>
      </c>
      <c r="HY14" s="394">
        <v>2.6654172899074511</v>
      </c>
      <c r="HZ14" s="394">
        <v>2.6518383880988221</v>
      </c>
      <c r="IA14" s="394">
        <v>2.638328663666293</v>
      </c>
      <c r="IB14" s="394">
        <v>2.6248877641874486</v>
      </c>
      <c r="IC14" s="394">
        <v>2.6111658761106451</v>
      </c>
      <c r="ID14" s="394">
        <v>2.5975157207056006</v>
      </c>
      <c r="IE14" s="394">
        <v>2.583936922981922</v>
      </c>
      <c r="IF14" s="394">
        <v>2.5704291099095204</v>
      </c>
      <c r="IG14" s="394">
        <v>2.556991910408362</v>
      </c>
      <c r="IH14" s="394">
        <v>2.5460135878289707</v>
      </c>
      <c r="II14" s="394">
        <v>2.535082400152965</v>
      </c>
      <c r="IJ14" s="394">
        <v>2.5241981450088913</v>
      </c>
      <c r="IK14" s="394">
        <v>2.513360620894165</v>
      </c>
      <c r="IL14" s="394">
        <v>2.5025696271713449</v>
      </c>
      <c r="IM14" s="394">
        <v>2.4917827800035415</v>
      </c>
      <c r="IN14" s="394">
        <v>2.481042427474911</v>
      </c>
      <c r="IO14" s="394">
        <v>2.4703483691792152</v>
      </c>
      <c r="IP14" s="394">
        <v>2.4597004055740275</v>
      </c>
      <c r="IQ14" s="394">
        <v>2.4490983379770106</v>
      </c>
      <c r="IR14" s="394">
        <v>2.4379853530580466</v>
      </c>
      <c r="IS14" s="394">
        <v>2.4269227942211606</v>
      </c>
      <c r="IT14" s="394">
        <v>2.4159104326538632</v>
      </c>
      <c r="IU14" s="394">
        <v>2.4049480405819192</v>
      </c>
      <c r="IV14" s="394">
        <v>2.3940353912646373</v>
      </c>
      <c r="IW14" s="394">
        <v>2.3940377557927297</v>
      </c>
      <c r="IX14" s="394">
        <v>2.394040120323158</v>
      </c>
      <c r="IY14" s="394">
        <v>2.3940424848559214</v>
      </c>
      <c r="IZ14" s="394">
        <v>2.3940448493910202</v>
      </c>
      <c r="JA14" s="394">
        <v>2.3940472139284554</v>
      </c>
      <c r="JB14" s="394">
        <v>2.3940472139284554</v>
      </c>
      <c r="JC14" s="394">
        <v>2.3940472139284554</v>
      </c>
      <c r="JD14" s="394">
        <v>2.3940472139284554</v>
      </c>
      <c r="JE14" s="394">
        <v>2.3940472139284554</v>
      </c>
      <c r="JF14" s="394">
        <v>2.3940472139284554</v>
      </c>
      <c r="JG14" s="394">
        <v>2.3940472139284554</v>
      </c>
      <c r="JH14" s="394">
        <v>2.3940472139284554</v>
      </c>
      <c r="JI14" s="394">
        <v>2.3940472139284554</v>
      </c>
      <c r="JJ14" s="394">
        <v>2.3940472139284554</v>
      </c>
      <c r="JK14" s="394">
        <v>2.3940472139284554</v>
      </c>
      <c r="JL14" s="394">
        <v>2.3940472139284554</v>
      </c>
      <c r="JM14" s="394">
        <v>2.3940472139284554</v>
      </c>
      <c r="JN14" s="394">
        <v>2.3940472139284554</v>
      </c>
      <c r="JO14" s="394">
        <v>2.3940472139284554</v>
      </c>
      <c r="JP14" s="394">
        <v>2.3940472139284554</v>
      </c>
      <c r="JQ14" s="394">
        <v>2.3940472139284554</v>
      </c>
      <c r="JR14" s="394">
        <v>2.3940472139284554</v>
      </c>
      <c r="JS14" s="394">
        <v>2.3940472139284554</v>
      </c>
      <c r="JT14" s="394">
        <v>2.3940472139284554</v>
      </c>
      <c r="JU14" s="394">
        <v>2.3940472139284554</v>
      </c>
      <c r="JV14" s="394">
        <v>2.3940472139284554</v>
      </c>
      <c r="JW14" s="394">
        <v>2.3940472139284554</v>
      </c>
      <c r="JX14" s="394">
        <v>2.3940472139284554</v>
      </c>
      <c r="JY14" s="394">
        <v>2.3940472139284554</v>
      </c>
      <c r="JZ14" s="394">
        <v>2.3940472139284554</v>
      </c>
      <c r="KA14" s="394">
        <v>2.3940472139284554</v>
      </c>
      <c r="KB14" s="394">
        <v>2.3940472139284554</v>
      </c>
      <c r="KC14" s="394">
        <v>2.3940472139284554</v>
      </c>
    </row>
    <row r="15" spans="1:306" x14ac:dyDescent="0.25">
      <c r="A15" s="383">
        <v>6</v>
      </c>
      <c r="B15" s="384" t="s">
        <v>850</v>
      </c>
      <c r="C15" s="385" t="s">
        <v>142</v>
      </c>
      <c r="D15" s="385" t="s">
        <v>142</v>
      </c>
      <c r="E15" s="129">
        <v>2052</v>
      </c>
      <c r="F15" s="386">
        <v>1680.0458999999998</v>
      </c>
      <c r="G15" s="386">
        <v>1721.574471359063</v>
      </c>
      <c r="H15" s="386">
        <v>1764.129575528405</v>
      </c>
      <c r="I15" s="386">
        <v>1807.7365870772949</v>
      </c>
      <c r="J15" s="386">
        <v>1852.4215078016803</v>
      </c>
      <c r="K15" s="386">
        <v>1861.8976314442821</v>
      </c>
      <c r="L15" s="386">
        <v>1871.4222305115709</v>
      </c>
      <c r="M15" s="386">
        <v>1880.9955529811889</v>
      </c>
      <c r="N15" s="386">
        <v>1890.6178480993162</v>
      </c>
      <c r="O15" s="386">
        <v>1900.28936638716</v>
      </c>
      <c r="P15" s="386">
        <v>1909.9510138691646</v>
      </c>
      <c r="Q15" s="386">
        <v>1919.6617840972717</v>
      </c>
      <c r="R15" s="386">
        <v>1929.4219268264212</v>
      </c>
      <c r="S15" s="386">
        <v>1939.2316930813827</v>
      </c>
      <c r="T15" s="386">
        <v>1949.0913351632125</v>
      </c>
      <c r="U15" s="386">
        <v>1957.9137848076273</v>
      </c>
      <c r="V15" s="386">
        <v>1966.7761687621096</v>
      </c>
      <c r="W15" s="386">
        <v>1975.6786677870132</v>
      </c>
      <c r="X15" s="386">
        <v>1984.6214634608937</v>
      </c>
      <c r="Y15" s="386">
        <v>1993.6047381842106</v>
      </c>
      <c r="Z15" s="386">
        <v>2001.4553148918637</v>
      </c>
      <c r="AA15" s="386">
        <v>2009.3368062304176</v>
      </c>
      <c r="AB15" s="386">
        <v>2017.2493339379862</v>
      </c>
      <c r="AC15" s="386">
        <v>2025.1930202320741</v>
      </c>
      <c r="AD15" s="386">
        <v>2033.1679878114633</v>
      </c>
      <c r="AE15" s="386">
        <v>2043.7156816138931</v>
      </c>
      <c r="AF15" s="386">
        <v>2054.3180948714867</v>
      </c>
      <c r="AG15" s="386">
        <v>2064.9755114585046</v>
      </c>
      <c r="AH15" s="386">
        <v>2075.6882167218928</v>
      </c>
      <c r="AI15" s="386">
        <v>2086.4564974889249</v>
      </c>
      <c r="AJ15" s="386">
        <v>2096.3551300930458</v>
      </c>
      <c r="AK15" s="386">
        <v>2106.3007241016098</v>
      </c>
      <c r="AL15" s="386">
        <v>2116.2935023103905</v>
      </c>
      <c r="AM15" s="386">
        <v>2126.3336885721556</v>
      </c>
      <c r="AN15" s="386">
        <v>2136.4215078016828</v>
      </c>
      <c r="AO15" s="387">
        <v>2136.4215078016828</v>
      </c>
      <c r="AP15" s="387">
        <v>2136.4215078016828</v>
      </c>
      <c r="AQ15" s="387">
        <v>2136.4215078016828</v>
      </c>
      <c r="AR15" s="387">
        <v>2136.4215078016828</v>
      </c>
      <c r="AS15" s="387">
        <v>2136.4215078016828</v>
      </c>
      <c r="AT15" s="387">
        <v>2136.4215078016828</v>
      </c>
      <c r="AU15" s="387">
        <v>2136.4215078016828</v>
      </c>
      <c r="AV15" s="387">
        <v>2136.4215078016828</v>
      </c>
      <c r="AW15" s="387">
        <v>2136.4215078016828</v>
      </c>
      <c r="AX15" s="387">
        <v>2136.4215078016828</v>
      </c>
      <c r="AY15" s="387">
        <v>2136.4215078016828</v>
      </c>
      <c r="AZ15" s="387">
        <v>2136.4215078016828</v>
      </c>
      <c r="BA15" s="387">
        <v>2136.4215078016828</v>
      </c>
      <c r="BB15" s="387">
        <v>2136.4215078016828</v>
      </c>
      <c r="BC15" s="387">
        <v>2136.4215078016828</v>
      </c>
      <c r="BD15" s="387">
        <v>2136.4215078016828</v>
      </c>
      <c r="BE15" s="387">
        <v>2136.4215078016828</v>
      </c>
      <c r="BF15" s="387">
        <v>2136.4215078016828</v>
      </c>
      <c r="BG15" s="387">
        <v>2136.4215078016828</v>
      </c>
      <c r="BH15" s="387">
        <v>2136.4215078016828</v>
      </c>
      <c r="BI15" s="387">
        <v>2136.4215078016828</v>
      </c>
      <c r="BJ15" s="387">
        <v>2136.4215078016828</v>
      </c>
      <c r="BK15" s="387">
        <v>2136.4215078016828</v>
      </c>
      <c r="BL15" s="387">
        <v>2136.4215078016828</v>
      </c>
      <c r="BM15" s="387">
        <v>2136.4215078016828</v>
      </c>
      <c r="BN15" s="387">
        <v>2136.4215078016828</v>
      </c>
      <c r="BO15" s="387">
        <v>2136.4215078016828</v>
      </c>
      <c r="BP15" s="387">
        <v>2136.4215078016828</v>
      </c>
      <c r="BQ15" s="388"/>
      <c r="BR15" s="386"/>
      <c r="BS15" s="388"/>
      <c r="BT15" s="389"/>
      <c r="BU15" s="388"/>
      <c r="BV15" s="390"/>
      <c r="BW15" s="388"/>
      <c r="BX15" s="355"/>
      <c r="BY15" s="355"/>
      <c r="BZ15" s="355"/>
      <c r="CA15" s="386">
        <v>3940.0000000000005</v>
      </c>
      <c r="CB15" s="386">
        <v>4036.4037292406579</v>
      </c>
      <c r="CC15" s="386">
        <v>4135.1662602608858</v>
      </c>
      <c r="CD15" s="386">
        <v>4236.3453081084217</v>
      </c>
      <c r="CE15" s="386">
        <v>4340</v>
      </c>
      <c r="CF15" s="386">
        <v>4342.9138348609331</v>
      </c>
      <c r="CG15" s="386">
        <v>4345.8296260429715</v>
      </c>
      <c r="CH15" s="386">
        <v>4348.7473748595703</v>
      </c>
      <c r="CI15" s="386">
        <v>4351.6670826250675</v>
      </c>
      <c r="CJ15" s="386">
        <v>4354.5887506546842</v>
      </c>
      <c r="CK15" s="386">
        <v>4356.9462804091772</v>
      </c>
      <c r="CL15" s="386">
        <v>4359.3050865061368</v>
      </c>
      <c r="CM15" s="386">
        <v>4361.6651696365607</v>
      </c>
      <c r="CN15" s="386">
        <v>4364.0265304918221</v>
      </c>
      <c r="CO15" s="386">
        <v>4366.3891697636664</v>
      </c>
      <c r="CP15" s="386">
        <v>4369.20480986435</v>
      </c>
      <c r="CQ15" s="386">
        <v>4372.0222656138149</v>
      </c>
      <c r="CR15" s="386">
        <v>4374.8415381828718</v>
      </c>
      <c r="CS15" s="386">
        <v>4377.6626287430863</v>
      </c>
      <c r="CT15" s="386">
        <v>4380.4855384667771</v>
      </c>
      <c r="CU15" s="386">
        <v>4380.7568655248306</v>
      </c>
      <c r="CV15" s="386">
        <v>4381.0282093888691</v>
      </c>
      <c r="CW15" s="386">
        <v>4381.2995700599331</v>
      </c>
      <c r="CX15" s="386">
        <v>4381.5709475390631</v>
      </c>
      <c r="CY15" s="386">
        <v>4381.8423418273014</v>
      </c>
      <c r="CZ15" s="386">
        <v>4386.6441446656045</v>
      </c>
      <c r="DA15" s="386">
        <v>4391.4512095167092</v>
      </c>
      <c r="DB15" s="386">
        <v>4396.2635421469458</v>
      </c>
      <c r="DC15" s="386">
        <v>4401.0811483289626</v>
      </c>
      <c r="DD15" s="386">
        <v>4405.9040338417308</v>
      </c>
      <c r="DE15" s="386">
        <v>4426.6119389093928</v>
      </c>
      <c r="DF15" s="386">
        <v>4447.4171718645894</v>
      </c>
      <c r="DG15" s="386">
        <v>4468.3201901518396</v>
      </c>
      <c r="DH15" s="386">
        <v>4489.3214533656692</v>
      </c>
      <c r="DI15" s="386">
        <v>4510.4214232607155</v>
      </c>
      <c r="DJ15" s="387">
        <v>4510.4214232607155</v>
      </c>
      <c r="DK15" s="387">
        <v>4510.4214232607155</v>
      </c>
      <c r="DL15" s="387">
        <v>4510.4214232607155</v>
      </c>
      <c r="DM15" s="387">
        <v>4510.4214232607155</v>
      </c>
      <c r="DN15" s="387">
        <v>4510.4214232607155</v>
      </c>
      <c r="DO15" s="387">
        <v>4510.4214232607155</v>
      </c>
      <c r="DP15" s="387">
        <v>4510.4214232607155</v>
      </c>
      <c r="DQ15" s="387">
        <v>4510.4214232607155</v>
      </c>
      <c r="DR15" s="387">
        <v>4510.4214232607155</v>
      </c>
      <c r="DS15" s="387">
        <v>4510.4214232607155</v>
      </c>
      <c r="DT15" s="387">
        <v>4510.4214232607155</v>
      </c>
      <c r="DU15" s="387">
        <v>4510.4214232607155</v>
      </c>
      <c r="DV15" s="387">
        <v>4510.4214232607155</v>
      </c>
      <c r="DW15" s="387">
        <v>4510.4214232607155</v>
      </c>
      <c r="DX15" s="387">
        <v>4510.4214232607155</v>
      </c>
      <c r="DY15" s="387">
        <v>4510.4214232607155</v>
      </c>
      <c r="DZ15" s="387">
        <v>4510.4214232607155</v>
      </c>
      <c r="EA15" s="387">
        <v>4510.4214232607155</v>
      </c>
      <c r="EB15" s="387">
        <v>4510.4214232607155</v>
      </c>
      <c r="EC15" s="387">
        <v>4510.4214232607155</v>
      </c>
      <c r="ED15" s="387">
        <v>4510.4214232607155</v>
      </c>
      <c r="EE15" s="387">
        <v>4510.4214232607155</v>
      </c>
      <c r="EF15" s="387">
        <v>4510.4214232607155</v>
      </c>
      <c r="EG15" s="387">
        <v>4510.4214232607155</v>
      </c>
      <c r="EH15" s="387">
        <v>4510.4214232607155</v>
      </c>
      <c r="EI15" s="387">
        <v>4510.4214232607155</v>
      </c>
      <c r="EJ15" s="387">
        <v>4510.4214232607155</v>
      </c>
      <c r="EK15" s="387">
        <v>4510.4214232607155</v>
      </c>
      <c r="EL15" s="388">
        <v>-4.5162696487628864</v>
      </c>
      <c r="EM15" s="386">
        <v>5190.2057331178303</v>
      </c>
      <c r="EN15" s="391">
        <v>8774</v>
      </c>
      <c r="EO15" s="395">
        <v>5.9153650089989428E-2</v>
      </c>
      <c r="EP15" s="391">
        <v>0</v>
      </c>
      <c r="EQ15" s="393">
        <v>2065</v>
      </c>
      <c r="ER15" s="391"/>
      <c r="ES15" s="391"/>
      <c r="ET15" s="391"/>
      <c r="EU15" s="388"/>
      <c r="EV15" s="389"/>
      <c r="EW15" s="388"/>
      <c r="EX15" s="355"/>
      <c r="EY15" s="386">
        <v>1528</v>
      </c>
      <c r="EZ15" s="386">
        <v>1533</v>
      </c>
      <c r="FA15" s="386">
        <v>1538</v>
      </c>
      <c r="FB15" s="386">
        <v>1543</v>
      </c>
      <c r="FC15" s="386">
        <v>1547.8</v>
      </c>
      <c r="FD15" s="386">
        <v>1560</v>
      </c>
      <c r="FE15" s="386">
        <v>1572</v>
      </c>
      <c r="FF15" s="386">
        <v>1584</v>
      </c>
      <c r="FG15" s="386">
        <v>1596</v>
      </c>
      <c r="FH15" s="386">
        <v>1608</v>
      </c>
      <c r="FI15" s="386">
        <v>1622.3999999999999</v>
      </c>
      <c r="FJ15" s="386">
        <v>1611</v>
      </c>
      <c r="FK15" s="386">
        <v>1599</v>
      </c>
      <c r="FL15" s="386">
        <v>1587</v>
      </c>
      <c r="FM15" s="386">
        <v>1575</v>
      </c>
      <c r="FN15" s="386">
        <v>1563</v>
      </c>
      <c r="FO15" s="386">
        <v>1551</v>
      </c>
      <c r="FP15" s="386">
        <v>1539</v>
      </c>
      <c r="FQ15" s="386">
        <v>1527</v>
      </c>
      <c r="FR15" s="386">
        <v>1515</v>
      </c>
      <c r="FS15" s="386">
        <v>1503</v>
      </c>
      <c r="FT15" s="386">
        <v>1491</v>
      </c>
      <c r="FU15" s="386">
        <v>1479</v>
      </c>
      <c r="FV15" s="386">
        <v>1467</v>
      </c>
      <c r="FW15" s="386">
        <v>1455</v>
      </c>
      <c r="FX15" s="386">
        <v>1443</v>
      </c>
      <c r="FY15" s="386">
        <v>1431</v>
      </c>
      <c r="FZ15" s="386">
        <v>1419</v>
      </c>
      <c r="GA15" s="386">
        <v>1407</v>
      </c>
      <c r="GB15" s="386">
        <v>1395</v>
      </c>
      <c r="GC15" s="386">
        <v>1388.8</v>
      </c>
      <c r="GD15" s="387">
        <v>1388.8</v>
      </c>
      <c r="GE15" s="387">
        <v>1388.8</v>
      </c>
      <c r="GF15" s="387">
        <v>1388.8</v>
      </c>
      <c r="GG15" s="387">
        <v>1388.8</v>
      </c>
      <c r="GH15" s="387">
        <v>1388.8</v>
      </c>
      <c r="GI15" s="387">
        <v>1388.8</v>
      </c>
      <c r="GJ15" s="387">
        <v>1388.8</v>
      </c>
      <c r="GK15" s="387">
        <v>1388.8</v>
      </c>
      <c r="GL15" s="387">
        <v>1388.8</v>
      </c>
      <c r="GM15" s="387">
        <v>1388.8</v>
      </c>
      <c r="GN15" s="387">
        <v>1388.8</v>
      </c>
      <c r="GO15" s="387">
        <v>1388.8</v>
      </c>
      <c r="GP15" s="387">
        <v>1388.8</v>
      </c>
      <c r="GQ15" s="387">
        <v>1388.8</v>
      </c>
      <c r="GR15" s="387">
        <v>1388.8</v>
      </c>
      <c r="GS15" s="387">
        <v>1388.8</v>
      </c>
      <c r="GT15" s="387">
        <v>1388.8</v>
      </c>
      <c r="GU15" s="387">
        <v>1388.8</v>
      </c>
      <c r="GV15" s="387">
        <v>1388.8</v>
      </c>
      <c r="GW15" s="387">
        <v>1388.8</v>
      </c>
      <c r="GX15" s="387">
        <v>1388.8</v>
      </c>
      <c r="GY15" s="387">
        <v>1388.8</v>
      </c>
      <c r="GZ15" s="387">
        <v>1388.8</v>
      </c>
      <c r="HA15" s="387">
        <v>1388.8</v>
      </c>
      <c r="HB15" s="387">
        <v>1388.8</v>
      </c>
      <c r="HC15" s="387">
        <v>1388.8</v>
      </c>
      <c r="HD15" s="387">
        <v>1388.8</v>
      </c>
      <c r="HE15" s="387">
        <v>1388.8</v>
      </c>
      <c r="HF15" s="388">
        <v>-103</v>
      </c>
      <c r="HG15" s="386">
        <v>100</v>
      </c>
      <c r="HH15" s="391">
        <v>1699</v>
      </c>
      <c r="HI15" s="392">
        <v>-7.4047176267871273E-2</v>
      </c>
      <c r="HJ15" s="391">
        <v>0</v>
      </c>
      <c r="HK15" s="393">
        <v>2065</v>
      </c>
      <c r="HL15" s="391"/>
      <c r="HM15" s="391"/>
      <c r="HN15" s="388"/>
      <c r="HO15" s="388"/>
      <c r="HP15" s="389"/>
      <c r="HQ15" s="388"/>
      <c r="HR15" s="376"/>
      <c r="HS15" s="394">
        <v>2.3451740217335733</v>
      </c>
      <c r="HT15" s="394">
        <v>2.3446001299346633</v>
      </c>
      <c r="HU15" s="394">
        <v>2.3440263785738589</v>
      </c>
      <c r="HV15" s="394">
        <v>2.3434527676167924</v>
      </c>
      <c r="HW15" s="394">
        <v>2.3428792970291075</v>
      </c>
      <c r="HX15" s="394">
        <v>2.3325201995622691</v>
      </c>
      <c r="HY15" s="394">
        <v>2.3222069050953822</v>
      </c>
      <c r="HZ15" s="394">
        <v>2.3119392111093737</v>
      </c>
      <c r="IA15" s="394">
        <v>2.3017169159806161</v>
      </c>
      <c r="IB15" s="394">
        <v>2.2915398189769651</v>
      </c>
      <c r="IC15" s="394">
        <v>2.2811822129316854</v>
      </c>
      <c r="ID15" s="394">
        <v>2.2708714225699485</v>
      </c>
      <c r="IE15" s="394">
        <v>2.2606072362880085</v>
      </c>
      <c r="IF15" s="394">
        <v>2.2503894434385563</v>
      </c>
      <c r="IG15" s="394">
        <v>2.2402178343263914</v>
      </c>
      <c r="IH15" s="394">
        <v>2.231561391398877</v>
      </c>
      <c r="II15" s="394">
        <v>2.2229383978989175</v>
      </c>
      <c r="IJ15" s="394">
        <v>2.2143487245743239</v>
      </c>
      <c r="IK15" s="394">
        <v>2.20579224267235</v>
      </c>
      <c r="IL15" s="394">
        <v>2.1972688239377653</v>
      </c>
      <c r="IM15" s="394">
        <v>2.1887857465164129</v>
      </c>
      <c r="IN15" s="394">
        <v>2.1803354200273786</v>
      </c>
      <c r="IO15" s="394">
        <v>2.1719177180279203</v>
      </c>
      <c r="IP15" s="394">
        <v>2.1635325145634581</v>
      </c>
      <c r="IQ15" s="394">
        <v>2.1551796841656903</v>
      </c>
      <c r="IR15" s="394">
        <v>2.1464062658664607</v>
      </c>
      <c r="IS15" s="394">
        <v>2.1376685628578023</v>
      </c>
      <c r="IT15" s="394">
        <v>2.1289664297480404</v>
      </c>
      <c r="IU15" s="394">
        <v>2.1202997217373678</v>
      </c>
      <c r="IV15" s="394">
        <v>2.1116682946154346</v>
      </c>
      <c r="IW15" s="394">
        <v>2.1115754078904176</v>
      </c>
      <c r="IX15" s="394">
        <v>2.1114825252512435</v>
      </c>
      <c r="IY15" s="394">
        <v>2.1113896466977313</v>
      </c>
      <c r="IZ15" s="394">
        <v>2.1112967722297022</v>
      </c>
      <c r="JA15" s="394">
        <v>2.1112039018469777</v>
      </c>
      <c r="JB15" s="394">
        <v>2.1112039018469777</v>
      </c>
      <c r="JC15" s="394">
        <v>2.1112039018469777</v>
      </c>
      <c r="JD15" s="394">
        <v>2.1112039018469777</v>
      </c>
      <c r="JE15" s="394">
        <v>2.1112039018469777</v>
      </c>
      <c r="JF15" s="394">
        <v>2.1112039018469777</v>
      </c>
      <c r="JG15" s="394">
        <v>2.1112039018469777</v>
      </c>
      <c r="JH15" s="394">
        <v>2.1112039018469777</v>
      </c>
      <c r="JI15" s="394">
        <v>2.1112039018469777</v>
      </c>
      <c r="JJ15" s="394">
        <v>2.1112039018469777</v>
      </c>
      <c r="JK15" s="394">
        <v>2.1112039018469777</v>
      </c>
      <c r="JL15" s="394">
        <v>2.1112039018469777</v>
      </c>
      <c r="JM15" s="394">
        <v>2.1112039018469777</v>
      </c>
      <c r="JN15" s="394">
        <v>2.1112039018469777</v>
      </c>
      <c r="JO15" s="394">
        <v>2.1112039018469777</v>
      </c>
      <c r="JP15" s="394">
        <v>2.1112039018469777</v>
      </c>
      <c r="JQ15" s="394">
        <v>2.1112039018469777</v>
      </c>
      <c r="JR15" s="394">
        <v>2.1112039018469777</v>
      </c>
      <c r="JS15" s="394">
        <v>2.1112039018469777</v>
      </c>
      <c r="JT15" s="394">
        <v>2.1112039018469777</v>
      </c>
      <c r="JU15" s="394">
        <v>2.1112039018469777</v>
      </c>
      <c r="JV15" s="394">
        <v>2.1112039018469777</v>
      </c>
      <c r="JW15" s="394">
        <v>2.1112039018469777</v>
      </c>
      <c r="JX15" s="394">
        <v>2.1112039018469777</v>
      </c>
      <c r="JY15" s="394">
        <v>2.1112039018469777</v>
      </c>
      <c r="JZ15" s="394">
        <v>2.1112039018469777</v>
      </c>
      <c r="KA15" s="394">
        <v>2.1112039018469777</v>
      </c>
      <c r="KB15" s="394">
        <v>2.1112039018469777</v>
      </c>
      <c r="KC15" s="394">
        <v>2.1112039018469777</v>
      </c>
    </row>
    <row r="16" spans="1:306" x14ac:dyDescent="0.25">
      <c r="A16" s="383">
        <v>7</v>
      </c>
      <c r="B16" s="384" t="s">
        <v>850</v>
      </c>
      <c r="C16" s="385" t="s">
        <v>142</v>
      </c>
      <c r="D16" s="385" t="s">
        <v>142</v>
      </c>
      <c r="E16" s="129">
        <v>2052</v>
      </c>
      <c r="F16" s="386">
        <v>2395.8239600000002</v>
      </c>
      <c r="G16" s="386">
        <v>2438.452365001127</v>
      </c>
      <c r="H16" s="386">
        <v>2481.8392484811734</v>
      </c>
      <c r="I16" s="386">
        <v>2525.9981058923613</v>
      </c>
      <c r="J16" s="386">
        <v>2570.9426728087287</v>
      </c>
      <c r="K16" s="386">
        <v>2611.1506692130888</v>
      </c>
      <c r="L16" s="386">
        <v>2651.9874944870894</v>
      </c>
      <c r="M16" s="386">
        <v>2693.4629831358702</v>
      </c>
      <c r="N16" s="386">
        <v>2735.5871234703136</v>
      </c>
      <c r="O16" s="386">
        <v>2778.3700600124744</v>
      </c>
      <c r="P16" s="386">
        <v>2819.4332334553183</v>
      </c>
      <c r="Q16" s="386">
        <v>2861.1033038113796</v>
      </c>
      <c r="R16" s="386">
        <v>2903.3892407688822</v>
      </c>
      <c r="S16" s="386">
        <v>2946.3001465843749</v>
      </c>
      <c r="T16" s="386">
        <v>2989.8452580420349</v>
      </c>
      <c r="U16" s="386">
        <v>3004.7160752092473</v>
      </c>
      <c r="V16" s="386">
        <v>3019.6608564729713</v>
      </c>
      <c r="W16" s="386">
        <v>3034.6799697139704</v>
      </c>
      <c r="X16" s="386">
        <v>3049.7737846427644</v>
      </c>
      <c r="Y16" s="386">
        <v>3064.9426728087287</v>
      </c>
      <c r="Z16" s="386">
        <v>3064.9426728087287</v>
      </c>
      <c r="AA16" s="386">
        <v>3064.9426728087287</v>
      </c>
      <c r="AB16" s="386">
        <v>3064.9426728087287</v>
      </c>
      <c r="AC16" s="386">
        <v>3064.9426728087287</v>
      </c>
      <c r="AD16" s="386">
        <v>3064.9426728087287</v>
      </c>
      <c r="AE16" s="386">
        <v>3064.9426728087287</v>
      </c>
      <c r="AF16" s="386">
        <v>3064.9426728087287</v>
      </c>
      <c r="AG16" s="386">
        <v>3064.9426728087287</v>
      </c>
      <c r="AH16" s="386">
        <v>3064.9426728087287</v>
      </c>
      <c r="AI16" s="386">
        <v>3064.9426728087287</v>
      </c>
      <c r="AJ16" s="386">
        <v>3064.9426728087287</v>
      </c>
      <c r="AK16" s="386">
        <v>3064.9426728087287</v>
      </c>
      <c r="AL16" s="386">
        <v>3064.9426728087287</v>
      </c>
      <c r="AM16" s="386">
        <v>3064.9426728087287</v>
      </c>
      <c r="AN16" s="386">
        <v>3064.9426728087287</v>
      </c>
      <c r="AO16" s="387">
        <v>3064.9426728087287</v>
      </c>
      <c r="AP16" s="387">
        <v>3064.9426728087287</v>
      </c>
      <c r="AQ16" s="387">
        <v>3064.9426728087287</v>
      </c>
      <c r="AR16" s="387">
        <v>3064.9426728087287</v>
      </c>
      <c r="AS16" s="387">
        <v>3064.9426728087287</v>
      </c>
      <c r="AT16" s="387">
        <v>3064.9426728087287</v>
      </c>
      <c r="AU16" s="387">
        <v>3064.9426728087287</v>
      </c>
      <c r="AV16" s="387">
        <v>3064.9426728087287</v>
      </c>
      <c r="AW16" s="387">
        <v>3064.9426728087287</v>
      </c>
      <c r="AX16" s="387">
        <v>3064.9426728087287</v>
      </c>
      <c r="AY16" s="387">
        <v>3064.9426728087287</v>
      </c>
      <c r="AZ16" s="387">
        <v>3064.9426728087287</v>
      </c>
      <c r="BA16" s="387">
        <v>3064.9426728087287</v>
      </c>
      <c r="BB16" s="387">
        <v>3064.9426728087287</v>
      </c>
      <c r="BC16" s="387">
        <v>3064.9426728087287</v>
      </c>
      <c r="BD16" s="387">
        <v>3064.9426728087287</v>
      </c>
      <c r="BE16" s="387">
        <v>3064.9426728087287</v>
      </c>
      <c r="BF16" s="387">
        <v>3064.9426728087287</v>
      </c>
      <c r="BG16" s="387">
        <v>3064.9426728087287</v>
      </c>
      <c r="BH16" s="387">
        <v>3064.9426728087287</v>
      </c>
      <c r="BI16" s="387">
        <v>3064.9426728087287</v>
      </c>
      <c r="BJ16" s="387">
        <v>3064.9426728087287</v>
      </c>
      <c r="BK16" s="387">
        <v>3064.9426728087287</v>
      </c>
      <c r="BL16" s="387">
        <v>3064.9426728087287</v>
      </c>
      <c r="BM16" s="387">
        <v>3064.9426728087287</v>
      </c>
      <c r="BN16" s="387">
        <v>3064.9426728087287</v>
      </c>
      <c r="BO16" s="387">
        <v>3064.9426728087287</v>
      </c>
      <c r="BP16" s="387">
        <v>3064.9426728087287</v>
      </c>
      <c r="BQ16" s="388"/>
      <c r="BR16" s="386"/>
      <c r="BS16" s="388"/>
      <c r="BT16" s="389"/>
      <c r="BU16" s="388"/>
      <c r="BV16" s="390"/>
      <c r="BW16" s="388"/>
      <c r="BX16" s="355"/>
      <c r="BY16" s="355"/>
      <c r="BZ16" s="355"/>
      <c r="CA16" s="386">
        <v>5370</v>
      </c>
      <c r="CB16" s="386">
        <v>5464.9517903819306</v>
      </c>
      <c r="CC16" s="386">
        <v>5561.5825086031036</v>
      </c>
      <c r="CD16" s="386">
        <v>5659.9218412937353</v>
      </c>
      <c r="CE16" s="386">
        <v>5759.9999999999991</v>
      </c>
      <c r="CF16" s="386">
        <v>5837.1976118080538</v>
      </c>
      <c r="CG16" s="386">
        <v>5915.4298540447317</v>
      </c>
      <c r="CH16" s="386">
        <v>5994.7105932027744</v>
      </c>
      <c r="CI16" s="386">
        <v>6075.0538816186945</v>
      </c>
      <c r="CJ16" s="386">
        <v>6156.4739599635232</v>
      </c>
      <c r="CK16" s="386">
        <v>6233.6203031007444</v>
      </c>
      <c r="CL16" s="386">
        <v>6311.7333616497663</v>
      </c>
      <c r="CM16" s="386">
        <v>6390.8252494535709</v>
      </c>
      <c r="CN16" s="386">
        <v>6470.9082321528567</v>
      </c>
      <c r="CO16" s="386">
        <v>6551.9947290882101</v>
      </c>
      <c r="CP16" s="386">
        <v>6570.3670682014717</v>
      </c>
      <c r="CQ16" s="386">
        <v>6588.7909248843362</v>
      </c>
      <c r="CR16" s="386">
        <v>6607.2664435963607</v>
      </c>
      <c r="CS16" s="386">
        <v>6625.7937692021796</v>
      </c>
      <c r="CT16" s="386">
        <v>6644.3730469726379</v>
      </c>
      <c r="CU16" s="386">
        <v>6630.422461929903</v>
      </c>
      <c r="CV16" s="386">
        <v>6616.5011676602262</v>
      </c>
      <c r="CW16" s="386">
        <v>6602.609102664439</v>
      </c>
      <c r="CX16" s="386">
        <v>6588.7462055724964</v>
      </c>
      <c r="CY16" s="386">
        <v>6574.9124151432061</v>
      </c>
      <c r="CZ16" s="386">
        <v>6560.3589624747638</v>
      </c>
      <c r="DA16" s="386">
        <v>6545.8377236171218</v>
      </c>
      <c r="DB16" s="386">
        <v>6531.3486272655782</v>
      </c>
      <c r="DC16" s="386">
        <v>6516.8916022732637</v>
      </c>
      <c r="DD16" s="386">
        <v>6502.4665776507882</v>
      </c>
      <c r="DE16" s="386">
        <v>6502.4665776508054</v>
      </c>
      <c r="DF16" s="386">
        <v>6502.4665776508227</v>
      </c>
      <c r="DG16" s="386">
        <v>6502.46657765084</v>
      </c>
      <c r="DH16" s="386">
        <v>6502.4665776508573</v>
      </c>
      <c r="DI16" s="386">
        <v>6502.4665776508728</v>
      </c>
      <c r="DJ16" s="387">
        <v>6502.4665776508728</v>
      </c>
      <c r="DK16" s="387">
        <v>6502.4665776508728</v>
      </c>
      <c r="DL16" s="387">
        <v>6502.4665776508728</v>
      </c>
      <c r="DM16" s="387">
        <v>6502.4665776508728</v>
      </c>
      <c r="DN16" s="387">
        <v>6502.4665776508728</v>
      </c>
      <c r="DO16" s="387">
        <v>6502.4665776508728</v>
      </c>
      <c r="DP16" s="387">
        <v>6502.4665776508728</v>
      </c>
      <c r="DQ16" s="387">
        <v>6502.4665776508728</v>
      </c>
      <c r="DR16" s="387">
        <v>6502.4665776508728</v>
      </c>
      <c r="DS16" s="387">
        <v>6502.4665776508728</v>
      </c>
      <c r="DT16" s="387">
        <v>6502.4665776508728</v>
      </c>
      <c r="DU16" s="387">
        <v>6502.4665776508728</v>
      </c>
      <c r="DV16" s="387">
        <v>6502.4665776508728</v>
      </c>
      <c r="DW16" s="387">
        <v>6502.4665776508728</v>
      </c>
      <c r="DX16" s="387">
        <v>6502.4665776508728</v>
      </c>
      <c r="DY16" s="387">
        <v>6502.4665776508728</v>
      </c>
      <c r="DZ16" s="387">
        <v>6502.4665776508728</v>
      </c>
      <c r="EA16" s="387">
        <v>6502.4665776508728</v>
      </c>
      <c r="EB16" s="387">
        <v>6502.4665776508728</v>
      </c>
      <c r="EC16" s="387">
        <v>6502.4665776508728</v>
      </c>
      <c r="ED16" s="387">
        <v>6502.4665776508728</v>
      </c>
      <c r="EE16" s="387">
        <v>6502.4665776508728</v>
      </c>
      <c r="EF16" s="387">
        <v>6502.4665776508728</v>
      </c>
      <c r="EG16" s="387">
        <v>6502.4665776508728</v>
      </c>
      <c r="EH16" s="387">
        <v>6502.4665776508728</v>
      </c>
      <c r="EI16" s="387">
        <v>6502.4665776508728</v>
      </c>
      <c r="EJ16" s="387">
        <v>6502.4665776508728</v>
      </c>
      <c r="EK16" s="387">
        <v>6502.4665776508728</v>
      </c>
      <c r="EL16" s="388">
        <v>843.40960249079114</v>
      </c>
      <c r="EM16" s="386">
        <v>4707.442786285801</v>
      </c>
      <c r="EN16" s="391">
        <v>7158</v>
      </c>
      <c r="EO16" s="395">
        <v>5.2945664490269204E-2</v>
      </c>
      <c r="EP16" s="391">
        <v>0</v>
      </c>
      <c r="EQ16" s="393">
        <v>2060</v>
      </c>
      <c r="ER16" s="391"/>
      <c r="ES16" s="391"/>
      <c r="ET16" s="391"/>
      <c r="EU16" s="388"/>
      <c r="EV16" s="389"/>
      <c r="EW16" s="388"/>
      <c r="EX16" s="355"/>
      <c r="EY16" s="386">
        <v>1062</v>
      </c>
      <c r="EZ16" s="386">
        <v>1068</v>
      </c>
      <c r="FA16" s="386">
        <v>1074</v>
      </c>
      <c r="FB16" s="386">
        <v>1080</v>
      </c>
      <c r="FC16" s="386">
        <v>1087.7</v>
      </c>
      <c r="FD16" s="386">
        <v>1098</v>
      </c>
      <c r="FE16" s="386">
        <v>1108</v>
      </c>
      <c r="FF16" s="386">
        <v>1118</v>
      </c>
      <c r="FG16" s="386">
        <v>1128</v>
      </c>
      <c r="FH16" s="386">
        <v>1138</v>
      </c>
      <c r="FI16" s="386">
        <v>1147.1000000000001</v>
      </c>
      <c r="FJ16" s="386">
        <v>1140</v>
      </c>
      <c r="FK16" s="386">
        <v>1133</v>
      </c>
      <c r="FL16" s="386">
        <v>1126</v>
      </c>
      <c r="FM16" s="386">
        <v>1119</v>
      </c>
      <c r="FN16" s="386">
        <v>1112</v>
      </c>
      <c r="FO16" s="386">
        <v>1105</v>
      </c>
      <c r="FP16" s="386">
        <v>1098</v>
      </c>
      <c r="FQ16" s="386">
        <v>1091</v>
      </c>
      <c r="FR16" s="386">
        <v>1084</v>
      </c>
      <c r="FS16" s="386">
        <v>1077</v>
      </c>
      <c r="FT16" s="386">
        <v>1070</v>
      </c>
      <c r="FU16" s="386">
        <v>1063</v>
      </c>
      <c r="FV16" s="386">
        <v>1056</v>
      </c>
      <c r="FW16" s="386">
        <v>1049</v>
      </c>
      <c r="FX16" s="386">
        <v>1042</v>
      </c>
      <c r="FY16" s="386">
        <v>1035</v>
      </c>
      <c r="FZ16" s="386">
        <v>1028</v>
      </c>
      <c r="GA16" s="386">
        <v>1021</v>
      </c>
      <c r="GB16" s="386">
        <v>1014</v>
      </c>
      <c r="GC16" s="386">
        <v>1003.4000000000001</v>
      </c>
      <c r="GD16" s="387">
        <v>1003.4000000000001</v>
      </c>
      <c r="GE16" s="387">
        <v>1003.4000000000001</v>
      </c>
      <c r="GF16" s="387">
        <v>1003.4000000000001</v>
      </c>
      <c r="GG16" s="387">
        <v>1003.4000000000001</v>
      </c>
      <c r="GH16" s="387">
        <v>1003.4000000000001</v>
      </c>
      <c r="GI16" s="387">
        <v>1003.4000000000001</v>
      </c>
      <c r="GJ16" s="387">
        <v>1003.4000000000001</v>
      </c>
      <c r="GK16" s="387">
        <v>1003.4000000000001</v>
      </c>
      <c r="GL16" s="387">
        <v>1003.4000000000001</v>
      </c>
      <c r="GM16" s="387">
        <v>1003.4000000000001</v>
      </c>
      <c r="GN16" s="387">
        <v>1003.4000000000001</v>
      </c>
      <c r="GO16" s="387">
        <v>1003.4000000000001</v>
      </c>
      <c r="GP16" s="387">
        <v>1003.4000000000001</v>
      </c>
      <c r="GQ16" s="387">
        <v>1003.4000000000001</v>
      </c>
      <c r="GR16" s="387">
        <v>1003.4000000000001</v>
      </c>
      <c r="GS16" s="387">
        <v>1003.4000000000001</v>
      </c>
      <c r="GT16" s="387">
        <v>1003.4000000000001</v>
      </c>
      <c r="GU16" s="387">
        <v>1003.4000000000001</v>
      </c>
      <c r="GV16" s="387">
        <v>1003.4000000000001</v>
      </c>
      <c r="GW16" s="387">
        <v>1003.4000000000001</v>
      </c>
      <c r="GX16" s="387">
        <v>1003.4000000000001</v>
      </c>
      <c r="GY16" s="387">
        <v>1003.4000000000001</v>
      </c>
      <c r="GZ16" s="387">
        <v>1003.4000000000001</v>
      </c>
      <c r="HA16" s="387">
        <v>1003.4000000000001</v>
      </c>
      <c r="HB16" s="387">
        <v>1003.4000000000001</v>
      </c>
      <c r="HC16" s="387">
        <v>1003.4000000000001</v>
      </c>
      <c r="HD16" s="387">
        <v>1003.4000000000001</v>
      </c>
      <c r="HE16" s="387">
        <v>1003.4000000000001</v>
      </c>
      <c r="HF16" s="388">
        <v>310</v>
      </c>
      <c r="HG16" s="386">
        <v>853.40000000000055</v>
      </c>
      <c r="HH16" s="391">
        <v>10680</v>
      </c>
      <c r="HI16" s="392">
        <v>0.1511294632381712</v>
      </c>
      <c r="HJ16" s="391">
        <v>0</v>
      </c>
      <c r="HK16" s="393">
        <v>2060</v>
      </c>
      <c r="HL16" s="391"/>
      <c r="HM16" s="391"/>
      <c r="HN16" s="388"/>
      <c r="HO16" s="388"/>
      <c r="HP16" s="389"/>
      <c r="HQ16" s="388"/>
      <c r="HR16" s="376"/>
      <c r="HS16" s="394">
        <v>2.241400073484531</v>
      </c>
      <c r="HT16" s="394">
        <v>2.2411558531221933</v>
      </c>
      <c r="HU16" s="394">
        <v>2.2409116593698242</v>
      </c>
      <c r="HV16" s="394">
        <v>2.240667492224524</v>
      </c>
      <c r="HW16" s="394">
        <v>2.2404233516833956</v>
      </c>
      <c r="HX16" s="394">
        <v>2.2354886221740644</v>
      </c>
      <c r="HY16" s="394">
        <v>2.2305647618405575</v>
      </c>
      <c r="HZ16" s="394">
        <v>2.2256517467425594</v>
      </c>
      <c r="IA16" s="394">
        <v>2.2207495529924843</v>
      </c>
      <c r="IB16" s="394">
        <v>2.215858156755361</v>
      </c>
      <c r="IC16" s="394">
        <v>2.2109480122220222</v>
      </c>
      <c r="ID16" s="394">
        <v>2.2060487481321198</v>
      </c>
      <c r="IE16" s="394">
        <v>2.20116034037556</v>
      </c>
      <c r="IF16" s="394">
        <v>2.1962827648956726</v>
      </c>
      <c r="IG16" s="394">
        <v>2.1914159976890999</v>
      </c>
      <c r="IH16" s="394">
        <v>2.1866848326905277</v>
      </c>
      <c r="II16" s="394">
        <v>2.1819638820566709</v>
      </c>
      <c r="IJ16" s="394">
        <v>2.1772531237351922</v>
      </c>
      <c r="IK16" s="394">
        <v>2.1725525357213642</v>
      </c>
      <c r="IL16" s="394">
        <v>2.1678620960579669</v>
      </c>
      <c r="IM16" s="394">
        <v>2.1633104334228057</v>
      </c>
      <c r="IN16" s="394">
        <v>2.1587683274991996</v>
      </c>
      <c r="IO16" s="394">
        <v>2.1542357582217924</v>
      </c>
      <c r="IP16" s="394">
        <v>2.1497127055673562</v>
      </c>
      <c r="IQ16" s="394">
        <v>2.145199149554704</v>
      </c>
      <c r="IR16" s="394">
        <v>2.1404507890722857</v>
      </c>
      <c r="IS16" s="394">
        <v>2.1357129390020479</v>
      </c>
      <c r="IT16" s="394">
        <v>2.1309855760793783</v>
      </c>
      <c r="IU16" s="394">
        <v>2.1262686770911614</v>
      </c>
      <c r="IV16" s="394">
        <v>2.121562218875662</v>
      </c>
      <c r="IW16" s="394">
        <v>2.1215622188756673</v>
      </c>
      <c r="IX16" s="394">
        <v>2.1215622188756731</v>
      </c>
      <c r="IY16" s="394">
        <v>2.1215622188756789</v>
      </c>
      <c r="IZ16" s="394">
        <v>2.1215622188756842</v>
      </c>
      <c r="JA16" s="394">
        <v>2.1215622188756895</v>
      </c>
      <c r="JB16" s="394">
        <v>2.1215622188756895</v>
      </c>
      <c r="JC16" s="394">
        <v>2.1215622188756895</v>
      </c>
      <c r="JD16" s="394">
        <v>2.1215622188756895</v>
      </c>
      <c r="JE16" s="394">
        <v>2.1215622188756895</v>
      </c>
      <c r="JF16" s="394">
        <v>2.1215622188756895</v>
      </c>
      <c r="JG16" s="394">
        <v>2.1215622188756895</v>
      </c>
      <c r="JH16" s="394">
        <v>2.1215622188756895</v>
      </c>
      <c r="JI16" s="394">
        <v>2.1215622188756895</v>
      </c>
      <c r="JJ16" s="394">
        <v>2.1215622188756895</v>
      </c>
      <c r="JK16" s="394">
        <v>2.1215622188756895</v>
      </c>
      <c r="JL16" s="394">
        <v>2.1215622188756895</v>
      </c>
      <c r="JM16" s="394">
        <v>2.1215622188756895</v>
      </c>
      <c r="JN16" s="394">
        <v>2.1215622188756895</v>
      </c>
      <c r="JO16" s="394">
        <v>2.1215622188756895</v>
      </c>
      <c r="JP16" s="394">
        <v>2.1215622188756895</v>
      </c>
      <c r="JQ16" s="394">
        <v>2.1215622188756895</v>
      </c>
      <c r="JR16" s="394">
        <v>2.1215622188756895</v>
      </c>
      <c r="JS16" s="394">
        <v>2.1215622188756895</v>
      </c>
      <c r="JT16" s="394">
        <v>2.1215622188756895</v>
      </c>
      <c r="JU16" s="394">
        <v>2.1215622188756895</v>
      </c>
      <c r="JV16" s="394">
        <v>2.1215622188756895</v>
      </c>
      <c r="JW16" s="394">
        <v>2.1215622188756895</v>
      </c>
      <c r="JX16" s="394">
        <v>2.1215622188756895</v>
      </c>
      <c r="JY16" s="394">
        <v>2.1215622188756895</v>
      </c>
      <c r="JZ16" s="394">
        <v>2.1215622188756895</v>
      </c>
      <c r="KA16" s="394">
        <v>2.1215622188756895</v>
      </c>
      <c r="KB16" s="394">
        <v>2.1215622188756895</v>
      </c>
      <c r="KC16" s="394">
        <v>2.1215622188756895</v>
      </c>
    </row>
    <row r="17" spans="1:289" x14ac:dyDescent="0.25">
      <c r="A17" s="383">
        <v>8</v>
      </c>
      <c r="B17" s="384" t="s">
        <v>850</v>
      </c>
      <c r="C17" s="385" t="s">
        <v>142</v>
      </c>
      <c r="D17" s="385" t="s">
        <v>142</v>
      </c>
      <c r="E17" s="129">
        <v>2052</v>
      </c>
      <c r="F17" s="386">
        <v>1218.4319399999999</v>
      </c>
      <c r="G17" s="386">
        <v>1273.8021131886312</v>
      </c>
      <c r="H17" s="386">
        <v>1331.68851726246</v>
      </c>
      <c r="I17" s="386">
        <v>1392.2054993059</v>
      </c>
      <c r="J17" s="386">
        <v>1455.4726027690058</v>
      </c>
      <c r="K17" s="386">
        <v>1455.4726027690058</v>
      </c>
      <c r="L17" s="386">
        <v>1455.4726027690058</v>
      </c>
      <c r="M17" s="386">
        <v>1455.4726027690058</v>
      </c>
      <c r="N17" s="386">
        <v>1455.4726027690058</v>
      </c>
      <c r="O17" s="386">
        <v>1455.4726027690058</v>
      </c>
      <c r="P17" s="386">
        <v>1455.4726027690058</v>
      </c>
      <c r="Q17" s="386">
        <v>1455.4726027690058</v>
      </c>
      <c r="R17" s="386">
        <v>1455.4726027690058</v>
      </c>
      <c r="S17" s="386">
        <v>1455.4726027690058</v>
      </c>
      <c r="T17" s="386">
        <v>1455.4726027690058</v>
      </c>
      <c r="U17" s="386">
        <v>1455.4726027690058</v>
      </c>
      <c r="V17" s="386">
        <v>1455.4726027690058</v>
      </c>
      <c r="W17" s="386">
        <v>1455.4726027690058</v>
      </c>
      <c r="X17" s="386">
        <v>1455.4726027690058</v>
      </c>
      <c r="Y17" s="386">
        <v>1455.4726027690058</v>
      </c>
      <c r="Z17" s="386">
        <v>1455.4726027690058</v>
      </c>
      <c r="AA17" s="386">
        <v>1455.4726027690058</v>
      </c>
      <c r="AB17" s="386">
        <v>1455.4726027690058</v>
      </c>
      <c r="AC17" s="386">
        <v>1455.4726027690058</v>
      </c>
      <c r="AD17" s="386">
        <v>1455.4726027690058</v>
      </c>
      <c r="AE17" s="386">
        <v>1494.9068814919956</v>
      </c>
      <c r="AF17" s="386">
        <v>1535.4095845435806</v>
      </c>
      <c r="AG17" s="386">
        <v>1577.0096595952516</v>
      </c>
      <c r="AH17" s="386">
        <v>1619.7368386208234</v>
      </c>
      <c r="AI17" s="386">
        <v>1663.6216591461643</v>
      </c>
      <c r="AJ17" s="386">
        <v>1719.1580621022624</v>
      </c>
      <c r="AK17" s="386">
        <v>1776.5484274880664</v>
      </c>
      <c r="AL17" s="386">
        <v>1835.8546458205672</v>
      </c>
      <c r="AM17" s="386">
        <v>1897.1406736975089</v>
      </c>
      <c r="AN17" s="386">
        <v>1960.4726027690172</v>
      </c>
      <c r="AO17" s="387">
        <v>1960.4726027690172</v>
      </c>
      <c r="AP17" s="387">
        <v>1960.4726027690172</v>
      </c>
      <c r="AQ17" s="387">
        <v>1960.4726027690172</v>
      </c>
      <c r="AR17" s="387">
        <v>1960.4726027690172</v>
      </c>
      <c r="AS17" s="387">
        <v>1960.4726027690172</v>
      </c>
      <c r="AT17" s="387">
        <v>1960.4726027690172</v>
      </c>
      <c r="AU17" s="387">
        <v>1960.4726027690172</v>
      </c>
      <c r="AV17" s="387">
        <v>1960.4726027690172</v>
      </c>
      <c r="AW17" s="387">
        <v>1960.4726027690172</v>
      </c>
      <c r="AX17" s="387">
        <v>1960.4726027690172</v>
      </c>
      <c r="AY17" s="387">
        <v>1960.4726027690172</v>
      </c>
      <c r="AZ17" s="387">
        <v>1960.4726027690172</v>
      </c>
      <c r="BA17" s="387">
        <v>1960.4726027690172</v>
      </c>
      <c r="BB17" s="387">
        <v>1960.4726027690172</v>
      </c>
      <c r="BC17" s="387">
        <v>1960.4726027690172</v>
      </c>
      <c r="BD17" s="387">
        <v>1960.4726027690172</v>
      </c>
      <c r="BE17" s="387">
        <v>1960.4726027690172</v>
      </c>
      <c r="BF17" s="387">
        <v>1960.4726027690172</v>
      </c>
      <c r="BG17" s="387">
        <v>1960.4726027690172</v>
      </c>
      <c r="BH17" s="387">
        <v>1960.4726027690172</v>
      </c>
      <c r="BI17" s="387">
        <v>1960.4726027690172</v>
      </c>
      <c r="BJ17" s="387">
        <v>1960.4726027690172</v>
      </c>
      <c r="BK17" s="387">
        <v>1960.4726027690172</v>
      </c>
      <c r="BL17" s="387">
        <v>1960.4726027690172</v>
      </c>
      <c r="BM17" s="387">
        <v>1960.4726027690172</v>
      </c>
      <c r="BN17" s="387">
        <v>1960.4726027690172</v>
      </c>
      <c r="BO17" s="387">
        <v>1960.4726027690172</v>
      </c>
      <c r="BP17" s="387">
        <v>1960.4726027690172</v>
      </c>
      <c r="BQ17" s="388"/>
      <c r="BR17" s="386"/>
      <c r="BS17" s="388"/>
      <c r="BT17" s="389"/>
      <c r="BU17" s="388"/>
      <c r="BV17" s="390"/>
      <c r="BW17" s="388"/>
      <c r="BX17" s="355"/>
      <c r="BY17" s="355"/>
      <c r="BZ17" s="355"/>
      <c r="CA17" s="386">
        <v>3100</v>
      </c>
      <c r="CB17" s="386">
        <v>3238.007586241346</v>
      </c>
      <c r="CC17" s="386">
        <v>3382.1590737279057</v>
      </c>
      <c r="CD17" s="386">
        <v>3532.7279801954719</v>
      </c>
      <c r="CE17" s="386">
        <v>3690.0000000000005</v>
      </c>
      <c r="CF17" s="386">
        <v>3673.7211001254973</v>
      </c>
      <c r="CG17" s="386">
        <v>3657.5140166686429</v>
      </c>
      <c r="CH17" s="386">
        <v>3641.378432802263</v>
      </c>
      <c r="CI17" s="386">
        <v>3625.3140330969072</v>
      </c>
      <c r="CJ17" s="386">
        <v>3609.3205035146802</v>
      </c>
      <c r="CK17" s="386">
        <v>3593.038363483447</v>
      </c>
      <c r="CL17" s="386">
        <v>3576.8296744199897</v>
      </c>
      <c r="CM17" s="386">
        <v>3560.6941049769143</v>
      </c>
      <c r="CN17" s="386">
        <v>3544.6313253015805</v>
      </c>
      <c r="CO17" s="386">
        <v>3528.6410070293582</v>
      </c>
      <c r="CP17" s="386">
        <v>3515.1734634092104</v>
      </c>
      <c r="CQ17" s="386">
        <v>3501.7573205211856</v>
      </c>
      <c r="CR17" s="386">
        <v>3488.3923821873213</v>
      </c>
      <c r="CS17" s="386">
        <v>3475.0784529783959</v>
      </c>
      <c r="CT17" s="386">
        <v>3461.8153382110704</v>
      </c>
      <c r="CU17" s="386">
        <v>3448.5310017312881</v>
      </c>
      <c r="CV17" s="386">
        <v>3435.2976424349972</v>
      </c>
      <c r="CW17" s="386">
        <v>3422.1150647028494</v>
      </c>
      <c r="CX17" s="386">
        <v>3408.9830736661652</v>
      </c>
      <c r="CY17" s="386">
        <v>3395.9014752040512</v>
      </c>
      <c r="CZ17" s="386">
        <v>3472.0658592279501</v>
      </c>
      <c r="DA17" s="386">
        <v>3549.9384828565894</v>
      </c>
      <c r="DB17" s="386">
        <v>3629.5576590440432</v>
      </c>
      <c r="DC17" s="386">
        <v>3710.9625600397953</v>
      </c>
      <c r="DD17" s="386">
        <v>3794.1932366612969</v>
      </c>
      <c r="DE17" s="386">
        <v>3919.181054059321</v>
      </c>
      <c r="DF17" s="386">
        <v>4048.2862037921814</v>
      </c>
      <c r="DG17" s="386">
        <v>4181.6443184831878</v>
      </c>
      <c r="DH17" s="386">
        <v>4319.3954987477891</v>
      </c>
      <c r="DI17" s="386">
        <v>4461.6844603775853</v>
      </c>
      <c r="DJ17" s="387">
        <v>4461.6844603775853</v>
      </c>
      <c r="DK17" s="387">
        <v>4461.6844603775853</v>
      </c>
      <c r="DL17" s="387">
        <v>4461.6844603775853</v>
      </c>
      <c r="DM17" s="387">
        <v>4461.6844603775853</v>
      </c>
      <c r="DN17" s="387">
        <v>4461.6844603775853</v>
      </c>
      <c r="DO17" s="387">
        <v>4461.6844603775853</v>
      </c>
      <c r="DP17" s="387">
        <v>4461.6844603775853</v>
      </c>
      <c r="DQ17" s="387">
        <v>4461.6844603775853</v>
      </c>
      <c r="DR17" s="387">
        <v>4461.6844603775853</v>
      </c>
      <c r="DS17" s="387">
        <v>4461.6844603775853</v>
      </c>
      <c r="DT17" s="387">
        <v>4461.6844603775853</v>
      </c>
      <c r="DU17" s="387">
        <v>4461.6844603775853</v>
      </c>
      <c r="DV17" s="387">
        <v>4461.6844603775853</v>
      </c>
      <c r="DW17" s="387">
        <v>4461.6844603775853</v>
      </c>
      <c r="DX17" s="387">
        <v>4461.6844603775853</v>
      </c>
      <c r="DY17" s="387">
        <v>4461.6844603775853</v>
      </c>
      <c r="DZ17" s="387">
        <v>4461.6844603775853</v>
      </c>
      <c r="EA17" s="387">
        <v>4461.6844603775853</v>
      </c>
      <c r="EB17" s="387">
        <v>4461.6844603775853</v>
      </c>
      <c r="EC17" s="387">
        <v>4461.6844603775853</v>
      </c>
      <c r="ED17" s="387">
        <v>4461.6844603775853</v>
      </c>
      <c r="EE17" s="387">
        <v>4461.6844603775853</v>
      </c>
      <c r="EF17" s="387">
        <v>4461.6844603775853</v>
      </c>
      <c r="EG17" s="387">
        <v>4461.6844603775853</v>
      </c>
      <c r="EH17" s="387">
        <v>4461.6844603775853</v>
      </c>
      <c r="EI17" s="387">
        <v>4461.6844603775853</v>
      </c>
      <c r="EJ17" s="387">
        <v>4461.6844603775853</v>
      </c>
      <c r="EK17" s="387">
        <v>4461.6844603775853</v>
      </c>
      <c r="EL17" s="388">
        <v>64.802089552703933</v>
      </c>
      <c r="EM17" s="386">
        <v>1548.8235417710832</v>
      </c>
      <c r="EN17" s="391">
        <v>2964</v>
      </c>
      <c r="EO17" s="395">
        <v>7.048565078936006E-2</v>
      </c>
      <c r="EP17" s="391">
        <v>0</v>
      </c>
      <c r="EQ17" s="393">
        <v>2080</v>
      </c>
      <c r="ER17" s="391"/>
      <c r="ES17" s="391"/>
      <c r="ET17" s="391"/>
      <c r="EU17" s="388"/>
      <c r="EV17" s="389"/>
      <c r="EW17" s="388"/>
      <c r="EX17" s="355"/>
      <c r="EY17" s="386">
        <v>1868</v>
      </c>
      <c r="EZ17" s="386">
        <v>1883</v>
      </c>
      <c r="FA17" s="386">
        <v>1898</v>
      </c>
      <c r="FB17" s="386">
        <v>1913</v>
      </c>
      <c r="FC17" s="386">
        <v>1926.5</v>
      </c>
      <c r="FD17" s="386">
        <v>1947</v>
      </c>
      <c r="FE17" s="386">
        <v>1967</v>
      </c>
      <c r="FF17" s="386">
        <v>1987</v>
      </c>
      <c r="FG17" s="386">
        <v>2007</v>
      </c>
      <c r="FH17" s="386">
        <v>2027</v>
      </c>
      <c r="FI17" s="386">
        <v>2048.2999999999997</v>
      </c>
      <c r="FJ17" s="386">
        <v>2036</v>
      </c>
      <c r="FK17" s="386">
        <v>2024</v>
      </c>
      <c r="FL17" s="386">
        <v>2012</v>
      </c>
      <c r="FM17" s="386">
        <v>2000</v>
      </c>
      <c r="FN17" s="386">
        <v>1988</v>
      </c>
      <c r="FO17" s="386">
        <v>1976</v>
      </c>
      <c r="FP17" s="386">
        <v>1964</v>
      </c>
      <c r="FQ17" s="386">
        <v>1952</v>
      </c>
      <c r="FR17" s="386">
        <v>1940</v>
      </c>
      <c r="FS17" s="386">
        <v>1928</v>
      </c>
      <c r="FT17" s="386">
        <v>1916</v>
      </c>
      <c r="FU17" s="386">
        <v>1904</v>
      </c>
      <c r="FV17" s="386">
        <v>1892</v>
      </c>
      <c r="FW17" s="386">
        <v>1880</v>
      </c>
      <c r="FX17" s="386">
        <v>1868</v>
      </c>
      <c r="FY17" s="386">
        <v>1856</v>
      </c>
      <c r="FZ17" s="386">
        <v>1844</v>
      </c>
      <c r="GA17" s="386">
        <v>1832</v>
      </c>
      <c r="GB17" s="386">
        <v>1820</v>
      </c>
      <c r="GC17" s="386">
        <v>1807.3999999999999</v>
      </c>
      <c r="GD17" s="387">
        <v>1807.3999999999999</v>
      </c>
      <c r="GE17" s="387">
        <v>1807.3999999999999</v>
      </c>
      <c r="GF17" s="387">
        <v>1807.3999999999999</v>
      </c>
      <c r="GG17" s="387">
        <v>1807.3999999999999</v>
      </c>
      <c r="GH17" s="387">
        <v>1807.3999999999999</v>
      </c>
      <c r="GI17" s="387">
        <v>1807.3999999999999</v>
      </c>
      <c r="GJ17" s="387">
        <v>1807.3999999999999</v>
      </c>
      <c r="GK17" s="387">
        <v>1807.3999999999999</v>
      </c>
      <c r="GL17" s="387">
        <v>1807.3999999999999</v>
      </c>
      <c r="GM17" s="387">
        <v>1807.3999999999999</v>
      </c>
      <c r="GN17" s="387">
        <v>1807.3999999999999</v>
      </c>
      <c r="GO17" s="387">
        <v>1807.3999999999999</v>
      </c>
      <c r="GP17" s="387">
        <v>1807.3999999999999</v>
      </c>
      <c r="GQ17" s="387">
        <v>1807.3999999999999</v>
      </c>
      <c r="GR17" s="387">
        <v>1807.3999999999999</v>
      </c>
      <c r="GS17" s="387">
        <v>1807.3999999999999</v>
      </c>
      <c r="GT17" s="387">
        <v>1807.3999999999999</v>
      </c>
      <c r="GU17" s="387">
        <v>1807.3999999999999</v>
      </c>
      <c r="GV17" s="387">
        <v>1807.3999999999999</v>
      </c>
      <c r="GW17" s="387">
        <v>1807.3999999999999</v>
      </c>
      <c r="GX17" s="387">
        <v>1807.3999999999999</v>
      </c>
      <c r="GY17" s="387">
        <v>1807.3999999999999</v>
      </c>
      <c r="GZ17" s="387">
        <v>1807.3999999999999</v>
      </c>
      <c r="HA17" s="387">
        <v>1807.3999999999999</v>
      </c>
      <c r="HB17" s="387">
        <v>1807.3999999999999</v>
      </c>
      <c r="HC17" s="387">
        <v>1807.3999999999999</v>
      </c>
      <c r="HD17" s="387">
        <v>1807.3999999999999</v>
      </c>
      <c r="HE17" s="387">
        <v>1807.3999999999999</v>
      </c>
      <c r="HF17" s="388">
        <v>1081</v>
      </c>
      <c r="HG17" s="386">
        <v>8487.1999999999989</v>
      </c>
      <c r="HH17" s="391">
        <v>8728.1999999999989</v>
      </c>
      <c r="HI17" s="392">
        <v>0.26684397683764022</v>
      </c>
      <c r="HJ17" s="391">
        <v>0</v>
      </c>
      <c r="HK17" s="393">
        <v>2080</v>
      </c>
      <c r="HL17" s="391"/>
      <c r="HM17" s="391"/>
      <c r="HN17" s="388"/>
      <c r="HO17" s="388"/>
      <c r="HP17" s="389"/>
      <c r="HQ17" s="388"/>
      <c r="HR17" s="376"/>
      <c r="HS17" s="394">
        <v>2.5442537233552827</v>
      </c>
      <c r="HT17" s="394">
        <v>2.5420020525290532</v>
      </c>
      <c r="HU17" s="394">
        <v>2.539752374437064</v>
      </c>
      <c r="HV17" s="394">
        <v>2.5375046873157401</v>
      </c>
      <c r="HW17" s="394">
        <v>2.5352589894030664</v>
      </c>
      <c r="HX17" s="394">
        <v>2.5240743749736825</v>
      </c>
      <c r="HY17" s="394">
        <v>2.5129391028799168</v>
      </c>
      <c r="HZ17" s="394">
        <v>2.5018529554418389</v>
      </c>
      <c r="IA17" s="394">
        <v>2.4908157159398425</v>
      </c>
      <c r="IB17" s="394">
        <v>2.479827168610405</v>
      </c>
      <c r="IC17" s="394">
        <v>2.468640327992274</v>
      </c>
      <c r="ID17" s="394">
        <v>2.4575039527471332</v>
      </c>
      <c r="IE17" s="394">
        <v>2.4464178152187608</v>
      </c>
      <c r="IF17" s="394">
        <v>2.4353816887779232</v>
      </c>
      <c r="IG17" s="394">
        <v>2.4243953478177422</v>
      </c>
      <c r="IH17" s="394">
        <v>2.4151423095987292</v>
      </c>
      <c r="II17" s="394">
        <v>2.4059245868724473</v>
      </c>
      <c r="IJ17" s="394">
        <v>2.3967420448524615</v>
      </c>
      <c r="IK17" s="394">
        <v>2.3875945492667694</v>
      </c>
      <c r="IL17" s="394">
        <v>2.3784819663558352</v>
      </c>
      <c r="IM17" s="394">
        <v>2.3693548028114928</v>
      </c>
      <c r="IN17" s="394">
        <v>2.3602626637556874</v>
      </c>
      <c r="IO17" s="394">
        <v>2.3512054147857873</v>
      </c>
      <c r="IP17" s="394">
        <v>2.3421829220149162</v>
      </c>
      <c r="IQ17" s="394">
        <v>2.333195052069974</v>
      </c>
      <c r="IR17" s="394">
        <v>2.3225967464693493</v>
      </c>
      <c r="IS17" s="394">
        <v>2.3120465826138843</v>
      </c>
      <c r="IT17" s="394">
        <v>2.3015443418245072</v>
      </c>
      <c r="IU17" s="394">
        <v>2.2910898064154748</v>
      </c>
      <c r="IV17" s="394">
        <v>2.2806827596898596</v>
      </c>
      <c r="IW17" s="394">
        <v>2.2797095511199088</v>
      </c>
      <c r="IX17" s="394">
        <v>2.2787367578356514</v>
      </c>
      <c r="IY17" s="394">
        <v>2.2777643796598772</v>
      </c>
      <c r="IZ17" s="394">
        <v>2.2767924164154518</v>
      </c>
      <c r="JA17" s="394">
        <v>2.2758208679253147</v>
      </c>
      <c r="JB17" s="394">
        <v>2.2758208679253147</v>
      </c>
      <c r="JC17" s="394">
        <v>2.2758208679253147</v>
      </c>
      <c r="JD17" s="394">
        <v>2.2758208679253147</v>
      </c>
      <c r="JE17" s="394">
        <v>2.2758208679253147</v>
      </c>
      <c r="JF17" s="394">
        <v>2.2758208679253147</v>
      </c>
      <c r="JG17" s="394">
        <v>2.2758208679253147</v>
      </c>
      <c r="JH17" s="394">
        <v>2.2758208679253147</v>
      </c>
      <c r="JI17" s="394">
        <v>2.2758208679253147</v>
      </c>
      <c r="JJ17" s="394">
        <v>2.2758208679253147</v>
      </c>
      <c r="JK17" s="394">
        <v>2.2758208679253147</v>
      </c>
      <c r="JL17" s="394">
        <v>2.2758208679253147</v>
      </c>
      <c r="JM17" s="394">
        <v>2.2758208679253147</v>
      </c>
      <c r="JN17" s="394">
        <v>2.2758208679253147</v>
      </c>
      <c r="JO17" s="394">
        <v>2.2758208679253147</v>
      </c>
      <c r="JP17" s="394">
        <v>2.2758208679253147</v>
      </c>
      <c r="JQ17" s="394">
        <v>2.2758208679253147</v>
      </c>
      <c r="JR17" s="394">
        <v>2.2758208679253147</v>
      </c>
      <c r="JS17" s="394">
        <v>2.2758208679253147</v>
      </c>
      <c r="JT17" s="394">
        <v>2.2758208679253147</v>
      </c>
      <c r="JU17" s="394">
        <v>2.2758208679253147</v>
      </c>
      <c r="JV17" s="394">
        <v>2.2758208679253147</v>
      </c>
      <c r="JW17" s="394">
        <v>2.2758208679253147</v>
      </c>
      <c r="JX17" s="394">
        <v>2.2758208679253147</v>
      </c>
      <c r="JY17" s="394">
        <v>2.2758208679253147</v>
      </c>
      <c r="JZ17" s="394">
        <v>2.2758208679253147</v>
      </c>
      <c r="KA17" s="394">
        <v>2.2758208679253147</v>
      </c>
      <c r="KB17" s="394">
        <v>2.2758208679253147</v>
      </c>
      <c r="KC17" s="394">
        <v>2.2758208679253147</v>
      </c>
    </row>
    <row r="18" spans="1:289" x14ac:dyDescent="0.25">
      <c r="A18" s="383">
        <v>9</v>
      </c>
      <c r="B18" s="384" t="s">
        <v>850</v>
      </c>
      <c r="C18" s="385" t="s">
        <v>142</v>
      </c>
      <c r="D18" s="385" t="s">
        <v>142</v>
      </c>
      <c r="E18" s="129">
        <v>2052</v>
      </c>
      <c r="F18" s="386">
        <v>206.1602</v>
      </c>
      <c r="G18" s="386">
        <v>204.97871754753194</v>
      </c>
      <c r="H18" s="386">
        <v>203.80400604690371</v>
      </c>
      <c r="I18" s="386">
        <v>202.63602669450148</v>
      </c>
      <c r="J18" s="386">
        <v>201.47474090909091</v>
      </c>
      <c r="K18" s="386">
        <v>201.47474090909091</v>
      </c>
      <c r="L18" s="386">
        <v>201.47474090909091</v>
      </c>
      <c r="M18" s="386">
        <v>201.47474090909091</v>
      </c>
      <c r="N18" s="386">
        <v>201.47474090909091</v>
      </c>
      <c r="O18" s="386">
        <v>201.47474090909091</v>
      </c>
      <c r="P18" s="386">
        <v>201.47474090909091</v>
      </c>
      <c r="Q18" s="386">
        <v>201.47474090909091</v>
      </c>
      <c r="R18" s="386">
        <v>201.47474090909091</v>
      </c>
      <c r="S18" s="386">
        <v>201.47474090909091</v>
      </c>
      <c r="T18" s="386">
        <v>201.47474090909091</v>
      </c>
      <c r="U18" s="386">
        <v>216.32392743805138</v>
      </c>
      <c r="V18" s="386">
        <v>232.26753572716368</v>
      </c>
      <c r="W18" s="386">
        <v>249.38622736598745</v>
      </c>
      <c r="X18" s="386">
        <v>267.76660890265975</v>
      </c>
      <c r="Y18" s="386">
        <v>287.50167000204027</v>
      </c>
      <c r="Z18" s="386">
        <v>309.05858769035592</v>
      </c>
      <c r="AA18" s="386">
        <v>332.23184625146553</v>
      </c>
      <c r="AB18" s="386">
        <v>357.14263916278725</v>
      </c>
      <c r="AC18" s="386">
        <v>383.92124700657951</v>
      </c>
      <c r="AD18" s="386">
        <v>412.70771882240439</v>
      </c>
      <c r="AE18" s="386">
        <v>423.66377884519613</v>
      </c>
      <c r="AF18" s="386">
        <v>434.9106869567164</v>
      </c>
      <c r="AG18" s="386">
        <v>446.45616423649028</v>
      </c>
      <c r="AH18" s="386">
        <v>458.30813673382374</v>
      </c>
      <c r="AI18" s="386">
        <v>470.47474090909094</v>
      </c>
      <c r="AJ18" s="386">
        <v>470.47474090909094</v>
      </c>
      <c r="AK18" s="386">
        <v>470.47474090909094</v>
      </c>
      <c r="AL18" s="386">
        <v>470.47474090909094</v>
      </c>
      <c r="AM18" s="386">
        <v>470.47474090909094</v>
      </c>
      <c r="AN18" s="386">
        <v>470.47474090909094</v>
      </c>
      <c r="AO18" s="387">
        <v>470.47474090909094</v>
      </c>
      <c r="AP18" s="387">
        <v>470.47474090909094</v>
      </c>
      <c r="AQ18" s="387">
        <v>470.47474090909094</v>
      </c>
      <c r="AR18" s="387">
        <v>470.47474090909094</v>
      </c>
      <c r="AS18" s="387">
        <v>470.47474090909094</v>
      </c>
      <c r="AT18" s="387">
        <v>470.47474090909094</v>
      </c>
      <c r="AU18" s="387">
        <v>470.47474090909094</v>
      </c>
      <c r="AV18" s="387">
        <v>470.47474090909094</v>
      </c>
      <c r="AW18" s="387">
        <v>470.47474090909094</v>
      </c>
      <c r="AX18" s="387">
        <v>470.47474090909094</v>
      </c>
      <c r="AY18" s="387">
        <v>470.47474090909094</v>
      </c>
      <c r="AZ18" s="387">
        <v>470.47474090909094</v>
      </c>
      <c r="BA18" s="387">
        <v>470.47474090909094</v>
      </c>
      <c r="BB18" s="387">
        <v>470.47474090909094</v>
      </c>
      <c r="BC18" s="387">
        <v>470.47474090909094</v>
      </c>
      <c r="BD18" s="387">
        <v>470.47474090909094</v>
      </c>
      <c r="BE18" s="387">
        <v>470.47474090909094</v>
      </c>
      <c r="BF18" s="387">
        <v>470.47474090909094</v>
      </c>
      <c r="BG18" s="387">
        <v>470.47474090909094</v>
      </c>
      <c r="BH18" s="387">
        <v>470.47474090909094</v>
      </c>
      <c r="BI18" s="387">
        <v>470.47474090909094</v>
      </c>
      <c r="BJ18" s="387">
        <v>470.47474090909094</v>
      </c>
      <c r="BK18" s="387">
        <v>470.47474090909094</v>
      </c>
      <c r="BL18" s="387">
        <v>470.47474090909094</v>
      </c>
      <c r="BM18" s="387">
        <v>470.47474090909094</v>
      </c>
      <c r="BN18" s="387">
        <v>470.47474090909094</v>
      </c>
      <c r="BO18" s="387">
        <v>470.47474090909094</v>
      </c>
      <c r="BP18" s="387">
        <v>470.47474090909094</v>
      </c>
      <c r="BQ18" s="388"/>
      <c r="BR18" s="386"/>
      <c r="BS18" s="388"/>
      <c r="BT18" s="389"/>
      <c r="BU18" s="388"/>
      <c r="BV18" s="390"/>
      <c r="BW18" s="388"/>
      <c r="BX18" s="355"/>
      <c r="BY18" s="355"/>
      <c r="BZ18" s="355"/>
      <c r="CA18" s="386">
        <v>439.99999999999994</v>
      </c>
      <c r="CB18" s="386">
        <v>437.47840621474973</v>
      </c>
      <c r="CC18" s="386">
        <v>434.97126341863088</v>
      </c>
      <c r="CD18" s="386">
        <v>432.47848879454256</v>
      </c>
      <c r="CE18" s="386">
        <v>429.99999999999994</v>
      </c>
      <c r="CF18" s="386">
        <v>431.93023109911178</v>
      </c>
      <c r="CG18" s="386">
        <v>433.86912683100496</v>
      </c>
      <c r="CH18" s="386">
        <v>435.81672609043216</v>
      </c>
      <c r="CI18" s="386">
        <v>437.77306794674115</v>
      </c>
      <c r="CJ18" s="386">
        <v>439.73819164465846</v>
      </c>
      <c r="CK18" s="386">
        <v>441.66880320153462</v>
      </c>
      <c r="CL18" s="386">
        <v>443.60789084953581</v>
      </c>
      <c r="CM18" s="386">
        <v>445.55549180180338</v>
      </c>
      <c r="CN18" s="386">
        <v>447.511643434858</v>
      </c>
      <c r="CO18" s="386">
        <v>449.47638328931708</v>
      </c>
      <c r="CP18" s="386">
        <v>479.00230895747819</v>
      </c>
      <c r="CQ18" s="386">
        <v>510.46778099330822</v>
      </c>
      <c r="CR18" s="386">
        <v>544.00020742982258</v>
      </c>
      <c r="CS18" s="386">
        <v>579.73536568328382</v>
      </c>
      <c r="CT18" s="386">
        <v>617.81795233467426</v>
      </c>
      <c r="CU18" s="386">
        <v>659.91466442589478</v>
      </c>
      <c r="CV18" s="386">
        <v>704.87975086945391</v>
      </c>
      <c r="CW18" s="386">
        <v>752.90865617910185</v>
      </c>
      <c r="CX18" s="386">
        <v>804.21014201386458</v>
      </c>
      <c r="CY18" s="386">
        <v>859.00719457807691</v>
      </c>
      <c r="CZ18" s="386">
        <v>877.17387623605441</v>
      </c>
      <c r="DA18" s="386">
        <v>895.7247552843977</v>
      </c>
      <c r="DB18" s="386">
        <v>914.66795690730623</v>
      </c>
      <c r="DC18" s="386">
        <v>934.01177812413482</v>
      </c>
      <c r="DD18" s="386">
        <v>953.76469142344274</v>
      </c>
      <c r="DE18" s="386">
        <v>953.81165807743912</v>
      </c>
      <c r="DF18" s="386">
        <v>953.85862704423505</v>
      </c>
      <c r="DG18" s="386">
        <v>953.90559832394445</v>
      </c>
      <c r="DH18" s="386">
        <v>953.95257191668122</v>
      </c>
      <c r="DI18" s="386">
        <v>953.99954782255907</v>
      </c>
      <c r="DJ18" s="387">
        <v>953.99954782255907</v>
      </c>
      <c r="DK18" s="387">
        <v>953.99954782255907</v>
      </c>
      <c r="DL18" s="387">
        <v>953.99954782255907</v>
      </c>
      <c r="DM18" s="387">
        <v>953.99954782255907</v>
      </c>
      <c r="DN18" s="387">
        <v>953.99954782255907</v>
      </c>
      <c r="DO18" s="387">
        <v>953.99954782255907</v>
      </c>
      <c r="DP18" s="387">
        <v>953.99954782255907</v>
      </c>
      <c r="DQ18" s="387">
        <v>953.99954782255907</v>
      </c>
      <c r="DR18" s="387">
        <v>953.99954782255907</v>
      </c>
      <c r="DS18" s="387">
        <v>953.99954782255907</v>
      </c>
      <c r="DT18" s="387">
        <v>953.99954782255907</v>
      </c>
      <c r="DU18" s="387">
        <v>953.99954782255907</v>
      </c>
      <c r="DV18" s="387">
        <v>953.99954782255907</v>
      </c>
      <c r="DW18" s="387">
        <v>953.99954782255907</v>
      </c>
      <c r="DX18" s="387">
        <v>953.99954782255907</v>
      </c>
      <c r="DY18" s="387">
        <v>953.99954782255907</v>
      </c>
      <c r="DZ18" s="387">
        <v>953.99954782255907</v>
      </c>
      <c r="EA18" s="387">
        <v>953.99954782255907</v>
      </c>
      <c r="EB18" s="387">
        <v>953.99954782255907</v>
      </c>
      <c r="EC18" s="387">
        <v>953.99954782255907</v>
      </c>
      <c r="ED18" s="387">
        <v>953.99954782255907</v>
      </c>
      <c r="EE18" s="387">
        <v>953.99954782255907</v>
      </c>
      <c r="EF18" s="387">
        <v>953.99954782255907</v>
      </c>
      <c r="EG18" s="387">
        <v>953.99954782255907</v>
      </c>
      <c r="EH18" s="387">
        <v>953.99954782255907</v>
      </c>
      <c r="EI18" s="387">
        <v>953.99954782255907</v>
      </c>
      <c r="EJ18" s="387">
        <v>953.99954782255907</v>
      </c>
      <c r="EK18" s="387">
        <v>953.99954782255907</v>
      </c>
      <c r="EL18" s="388">
        <v>36.056015297513802</v>
      </c>
      <c r="EM18" s="386">
        <v>286.75822626652666</v>
      </c>
      <c r="EN18" s="391">
        <v>597</v>
      </c>
      <c r="EO18" s="395">
        <v>7.8247538185094473E-2</v>
      </c>
      <c r="EP18" s="391">
        <v>0</v>
      </c>
      <c r="EQ18" s="393">
        <v>2080</v>
      </c>
      <c r="ER18" s="391"/>
      <c r="ES18" s="391"/>
      <c r="ET18" s="391"/>
      <c r="EU18" s="388"/>
      <c r="EV18" s="389"/>
      <c r="EW18" s="388"/>
      <c r="EX18" s="355"/>
      <c r="EY18" s="386">
        <v>33</v>
      </c>
      <c r="EZ18" s="386">
        <v>33</v>
      </c>
      <c r="FA18" s="386">
        <v>33</v>
      </c>
      <c r="FB18" s="386">
        <v>33</v>
      </c>
      <c r="FC18" s="386">
        <v>33.5</v>
      </c>
      <c r="FD18" s="386">
        <v>34</v>
      </c>
      <c r="FE18" s="386">
        <v>34</v>
      </c>
      <c r="FF18" s="386">
        <v>34</v>
      </c>
      <c r="FG18" s="386">
        <v>34</v>
      </c>
      <c r="FH18" s="386">
        <v>34</v>
      </c>
      <c r="FI18" s="386">
        <v>34.9</v>
      </c>
      <c r="FJ18" s="386">
        <v>35</v>
      </c>
      <c r="FK18" s="386">
        <v>35</v>
      </c>
      <c r="FL18" s="386">
        <v>35</v>
      </c>
      <c r="FM18" s="386">
        <v>35</v>
      </c>
      <c r="FN18" s="386">
        <v>35</v>
      </c>
      <c r="FO18" s="386">
        <v>35</v>
      </c>
      <c r="FP18" s="386">
        <v>35</v>
      </c>
      <c r="FQ18" s="386">
        <v>35</v>
      </c>
      <c r="FR18" s="386">
        <v>35</v>
      </c>
      <c r="FS18" s="386">
        <v>35</v>
      </c>
      <c r="FT18" s="386">
        <v>35</v>
      </c>
      <c r="FU18" s="386">
        <v>35</v>
      </c>
      <c r="FV18" s="386">
        <v>35</v>
      </c>
      <c r="FW18" s="386">
        <v>35</v>
      </c>
      <c r="FX18" s="386">
        <v>35</v>
      </c>
      <c r="FY18" s="386">
        <v>35</v>
      </c>
      <c r="FZ18" s="386">
        <v>35</v>
      </c>
      <c r="GA18" s="386">
        <v>35</v>
      </c>
      <c r="GB18" s="386">
        <v>35</v>
      </c>
      <c r="GC18" s="386">
        <v>34.9</v>
      </c>
      <c r="GD18" s="387">
        <v>34.9</v>
      </c>
      <c r="GE18" s="387">
        <v>34.9</v>
      </c>
      <c r="GF18" s="387">
        <v>34.9</v>
      </c>
      <c r="GG18" s="387">
        <v>34.9</v>
      </c>
      <c r="GH18" s="387">
        <v>34.9</v>
      </c>
      <c r="GI18" s="387">
        <v>34.9</v>
      </c>
      <c r="GJ18" s="387">
        <v>34.9</v>
      </c>
      <c r="GK18" s="387">
        <v>34.9</v>
      </c>
      <c r="GL18" s="387">
        <v>34.9</v>
      </c>
      <c r="GM18" s="387">
        <v>34.9</v>
      </c>
      <c r="GN18" s="387">
        <v>34.9</v>
      </c>
      <c r="GO18" s="387">
        <v>34.9</v>
      </c>
      <c r="GP18" s="387">
        <v>34.9</v>
      </c>
      <c r="GQ18" s="387">
        <v>34.9</v>
      </c>
      <c r="GR18" s="387">
        <v>34.9</v>
      </c>
      <c r="GS18" s="387">
        <v>34.9</v>
      </c>
      <c r="GT18" s="387">
        <v>34.9</v>
      </c>
      <c r="GU18" s="387">
        <v>34.9</v>
      </c>
      <c r="GV18" s="387">
        <v>34.9</v>
      </c>
      <c r="GW18" s="387">
        <v>34.9</v>
      </c>
      <c r="GX18" s="387">
        <v>34.9</v>
      </c>
      <c r="GY18" s="387">
        <v>34.9</v>
      </c>
      <c r="GZ18" s="387">
        <v>34.9</v>
      </c>
      <c r="HA18" s="387">
        <v>34.9</v>
      </c>
      <c r="HB18" s="387">
        <v>34.9</v>
      </c>
      <c r="HC18" s="387">
        <v>34.9</v>
      </c>
      <c r="HD18" s="387">
        <v>34.9</v>
      </c>
      <c r="HE18" s="387">
        <v>34.9</v>
      </c>
      <c r="HF18" s="388">
        <v>349</v>
      </c>
      <c r="HG18" s="386">
        <v>2408.3000000000002</v>
      </c>
      <c r="HH18" s="391">
        <v>2624</v>
      </c>
      <c r="HI18" s="392">
        <v>0.61751000431169278</v>
      </c>
      <c r="HJ18" s="391">
        <v>4.5474735088646412E-12</v>
      </c>
      <c r="HK18" s="393">
        <v>2080</v>
      </c>
      <c r="HL18" s="391"/>
      <c r="HM18" s="391"/>
      <c r="HN18" s="388"/>
      <c r="HO18" s="388"/>
      <c r="HP18" s="389"/>
      <c r="HQ18" s="388"/>
      <c r="HR18" s="376"/>
      <c r="HS18" s="394">
        <v>2.1342625783250111</v>
      </c>
      <c r="HT18" s="394">
        <v>2.1342625783250111</v>
      </c>
      <c r="HU18" s="394">
        <v>2.1342625783250111</v>
      </c>
      <c r="HV18" s="394">
        <v>2.1342625783250115</v>
      </c>
      <c r="HW18" s="394">
        <v>2.1342625783250111</v>
      </c>
      <c r="HX18" s="394">
        <v>2.1438430899583913</v>
      </c>
      <c r="HY18" s="394">
        <v>2.1534666076417719</v>
      </c>
      <c r="HZ18" s="394">
        <v>2.1631333244254209</v>
      </c>
      <c r="IA18" s="394">
        <v>2.1728434342261909</v>
      </c>
      <c r="IB18" s="394">
        <v>2.182597131831411</v>
      </c>
      <c r="IC18" s="394">
        <v>2.1921795318293702</v>
      </c>
      <c r="ID18" s="394">
        <v>2.2018040020694198</v>
      </c>
      <c r="IE18" s="394">
        <v>2.2114707272553149</v>
      </c>
      <c r="IF18" s="394">
        <v>2.2211798929017283</v>
      </c>
      <c r="IG18" s="394">
        <v>2.2309316853378114</v>
      </c>
      <c r="IH18" s="394">
        <v>2.2142826021622133</v>
      </c>
      <c r="II18" s="394">
        <v>2.1977577684077914</v>
      </c>
      <c r="IJ18" s="394">
        <v>2.1813562568211657</v>
      </c>
      <c r="IK18" s="394">
        <v>2.1650771470688976</v>
      </c>
      <c r="IL18" s="394">
        <v>2.1489195256858502</v>
      </c>
      <c r="IM18" s="394">
        <v>2.1352413125211704</v>
      </c>
      <c r="IN18" s="394">
        <v>2.1216501633498797</v>
      </c>
      <c r="IO18" s="394">
        <v>2.1081455239958693</v>
      </c>
      <c r="IP18" s="394">
        <v>2.0947268438104505</v>
      </c>
      <c r="IQ18" s="394">
        <v>2.0813935756498978</v>
      </c>
      <c r="IR18" s="394">
        <v>2.0704481242815138</v>
      </c>
      <c r="IS18" s="394">
        <v>2.0595602319000794</v>
      </c>
      <c r="IT18" s="394">
        <v>2.0487295958194043</v>
      </c>
      <c r="IU18" s="394">
        <v>2.0379559149450368</v>
      </c>
      <c r="IV18" s="394">
        <v>2.0272388897658953</v>
      </c>
      <c r="IW18" s="394">
        <v>2.0273387179817641</v>
      </c>
      <c r="IX18" s="394">
        <v>2.027438551113518</v>
      </c>
      <c r="IY18" s="394">
        <v>2.0275383891613981</v>
      </c>
      <c r="IZ18" s="394">
        <v>2.0276382321256476</v>
      </c>
      <c r="JA18" s="394">
        <v>2.0277380800065075</v>
      </c>
      <c r="JB18" s="394">
        <v>2.0277380800065075</v>
      </c>
      <c r="JC18" s="394">
        <v>2.0277380800065075</v>
      </c>
      <c r="JD18" s="394">
        <v>2.0277380800065075</v>
      </c>
      <c r="JE18" s="394">
        <v>2.0277380800065075</v>
      </c>
      <c r="JF18" s="394">
        <v>2.0277380800065075</v>
      </c>
      <c r="JG18" s="394">
        <v>2.0277380800065075</v>
      </c>
      <c r="JH18" s="394">
        <v>2.0277380800065075</v>
      </c>
      <c r="JI18" s="394">
        <v>2.0277380800065075</v>
      </c>
      <c r="JJ18" s="394">
        <v>2.0277380800065075</v>
      </c>
      <c r="JK18" s="394">
        <v>2.0277380800065075</v>
      </c>
      <c r="JL18" s="394">
        <v>2.0277380800065075</v>
      </c>
      <c r="JM18" s="394">
        <v>2.0277380800065075</v>
      </c>
      <c r="JN18" s="394">
        <v>2.0277380800065075</v>
      </c>
      <c r="JO18" s="394">
        <v>2.0277380800065075</v>
      </c>
      <c r="JP18" s="394">
        <v>2.0277380800065075</v>
      </c>
      <c r="JQ18" s="394">
        <v>2.0277380800065075</v>
      </c>
      <c r="JR18" s="394">
        <v>2.0277380800065075</v>
      </c>
      <c r="JS18" s="394">
        <v>2.0277380800065075</v>
      </c>
      <c r="JT18" s="394">
        <v>2.0277380800065075</v>
      </c>
      <c r="JU18" s="394">
        <v>2.0277380800065075</v>
      </c>
      <c r="JV18" s="394">
        <v>2.0277380800065075</v>
      </c>
      <c r="JW18" s="394">
        <v>2.0277380800065075</v>
      </c>
      <c r="JX18" s="394">
        <v>2.0277380800065075</v>
      </c>
      <c r="JY18" s="394">
        <v>2.0277380800065075</v>
      </c>
      <c r="JZ18" s="394">
        <v>2.0277380800065075</v>
      </c>
      <c r="KA18" s="394">
        <v>2.0277380800065075</v>
      </c>
      <c r="KB18" s="394">
        <v>2.0277380800065075</v>
      </c>
      <c r="KC18" s="394">
        <v>2.0277380800065075</v>
      </c>
    </row>
    <row r="19" spans="1:289" x14ac:dyDescent="0.25">
      <c r="A19" s="383">
        <v>10</v>
      </c>
      <c r="B19" s="384" t="s">
        <v>850</v>
      </c>
      <c r="C19" s="385" t="s">
        <v>142</v>
      </c>
      <c r="D19" s="385" t="s">
        <v>142</v>
      </c>
      <c r="E19" s="129">
        <v>2052</v>
      </c>
      <c r="F19" s="386">
        <v>292.97420999999991</v>
      </c>
      <c r="G19" s="386">
        <v>304.16439388439687</v>
      </c>
      <c r="H19" s="386">
        <v>315.7819881383503</v>
      </c>
      <c r="I19" s="386">
        <v>327.84331775042978</v>
      </c>
      <c r="J19" s="386">
        <v>340.36533124403411</v>
      </c>
      <c r="K19" s="386">
        <v>340.36533124403411</v>
      </c>
      <c r="L19" s="386">
        <v>340.36533124403411</v>
      </c>
      <c r="M19" s="386">
        <v>340.36533124403411</v>
      </c>
      <c r="N19" s="386">
        <v>340.36533124403411</v>
      </c>
      <c r="O19" s="386">
        <v>340.36533124403411</v>
      </c>
      <c r="P19" s="386">
        <v>340.36533124403411</v>
      </c>
      <c r="Q19" s="386">
        <v>340.36533124403411</v>
      </c>
      <c r="R19" s="386">
        <v>340.36533124403411</v>
      </c>
      <c r="S19" s="386">
        <v>340.36533124403411</v>
      </c>
      <c r="T19" s="386">
        <v>340.36533124403411</v>
      </c>
      <c r="U19" s="386">
        <v>383.72207478573546</v>
      </c>
      <c r="V19" s="386">
        <v>432.60172867694325</v>
      </c>
      <c r="W19" s="386">
        <v>487.70781758849324</v>
      </c>
      <c r="X19" s="386">
        <v>549.83348324656924</v>
      </c>
      <c r="Y19" s="386">
        <v>619.87290011852383</v>
      </c>
      <c r="Z19" s="386">
        <v>685.69158332569896</v>
      </c>
      <c r="AA19" s="386">
        <v>758.49895575980781</v>
      </c>
      <c r="AB19" s="386">
        <v>839.03708296714694</v>
      </c>
      <c r="AC19" s="386">
        <v>928.12682370646246</v>
      </c>
      <c r="AD19" s="386">
        <v>1026.6761962858036</v>
      </c>
      <c r="AE19" s="386">
        <v>1061.7363013103679</v>
      </c>
      <c r="AF19" s="386">
        <v>1097.9936786285537</v>
      </c>
      <c r="AG19" s="386">
        <v>1135.489214054709</v>
      </c>
      <c r="AH19" s="386">
        <v>1174.2651896184161</v>
      </c>
      <c r="AI19" s="386">
        <v>1214.3653312440342</v>
      </c>
      <c r="AJ19" s="386">
        <v>1214.3653312440342</v>
      </c>
      <c r="AK19" s="386">
        <v>1214.3653312440342</v>
      </c>
      <c r="AL19" s="386">
        <v>1214.3653312440342</v>
      </c>
      <c r="AM19" s="386">
        <v>1214.3653312440342</v>
      </c>
      <c r="AN19" s="386">
        <v>1214.3653312440342</v>
      </c>
      <c r="AO19" s="387">
        <v>1214.3653312440342</v>
      </c>
      <c r="AP19" s="387">
        <v>1214.3653312440342</v>
      </c>
      <c r="AQ19" s="387">
        <v>1214.3653312440342</v>
      </c>
      <c r="AR19" s="387">
        <v>1214.3653312440342</v>
      </c>
      <c r="AS19" s="387">
        <v>1214.3653312440342</v>
      </c>
      <c r="AT19" s="387">
        <v>1214.3653312440342</v>
      </c>
      <c r="AU19" s="387">
        <v>1214.3653312440342</v>
      </c>
      <c r="AV19" s="387">
        <v>1214.3653312440342</v>
      </c>
      <c r="AW19" s="387">
        <v>1214.3653312440342</v>
      </c>
      <c r="AX19" s="387">
        <v>1214.3653312440342</v>
      </c>
      <c r="AY19" s="387">
        <v>1214.3653312440342</v>
      </c>
      <c r="AZ19" s="387">
        <v>1214.3653312440342</v>
      </c>
      <c r="BA19" s="387">
        <v>1214.3653312440342</v>
      </c>
      <c r="BB19" s="387">
        <v>1214.3653312440342</v>
      </c>
      <c r="BC19" s="387">
        <v>1214.3653312440342</v>
      </c>
      <c r="BD19" s="387">
        <v>1214.3653312440342</v>
      </c>
      <c r="BE19" s="387">
        <v>1214.3653312440342</v>
      </c>
      <c r="BF19" s="387">
        <v>1214.3653312440342</v>
      </c>
      <c r="BG19" s="387">
        <v>1214.3653312440342</v>
      </c>
      <c r="BH19" s="387">
        <v>1214.3653312440342</v>
      </c>
      <c r="BI19" s="387">
        <v>1214.3653312440342</v>
      </c>
      <c r="BJ19" s="387">
        <v>1214.3653312440342</v>
      </c>
      <c r="BK19" s="387">
        <v>1214.3653312440342</v>
      </c>
      <c r="BL19" s="387">
        <v>1214.3653312440342</v>
      </c>
      <c r="BM19" s="387">
        <v>1214.3653312440342</v>
      </c>
      <c r="BN19" s="387">
        <v>1214.3653312440342</v>
      </c>
      <c r="BO19" s="387">
        <v>1214.3653312440342</v>
      </c>
      <c r="BP19" s="387">
        <v>1214.3653312440342</v>
      </c>
      <c r="BQ19" s="388"/>
      <c r="BR19" s="386"/>
      <c r="BS19" s="388"/>
      <c r="BT19" s="389"/>
      <c r="BU19" s="388"/>
      <c r="BV19" s="390"/>
      <c r="BW19" s="388"/>
      <c r="BX19" s="355"/>
      <c r="BY19" s="355"/>
      <c r="BZ19" s="355"/>
      <c r="CA19" s="386">
        <v>900</v>
      </c>
      <c r="CB19" s="386">
        <v>933.12584189713834</v>
      </c>
      <c r="CC19" s="386">
        <v>967.4709297958259</v>
      </c>
      <c r="CD19" s="386">
        <v>1003.0801398630415</v>
      </c>
      <c r="CE19" s="386">
        <v>1040</v>
      </c>
      <c r="CF19" s="386">
        <v>1026.0055910351564</v>
      </c>
      <c r="CG19" s="386">
        <v>1012.1994931109621</v>
      </c>
      <c r="CH19" s="386">
        <v>998.57917228345991</v>
      </c>
      <c r="CI19" s="386">
        <v>985.14212870585425</v>
      </c>
      <c r="CJ19" s="386">
        <v>971.88589616969432</v>
      </c>
      <c r="CK19" s="386">
        <v>957.86428472587158</v>
      </c>
      <c r="CL19" s="386">
        <v>944.04496615228845</v>
      </c>
      <c r="CM19" s="386">
        <v>930.42502192524216</v>
      </c>
      <c r="CN19" s="386">
        <v>917.0015756272129</v>
      </c>
      <c r="CO19" s="386">
        <v>903.77179233938841</v>
      </c>
      <c r="CP19" s="386">
        <v>1008.9028718475024</v>
      </c>
      <c r="CQ19" s="386">
        <v>1126.263303911456</v>
      </c>
      <c r="CR19" s="386">
        <v>1257.2756656096428</v>
      </c>
      <c r="CS19" s="386">
        <v>1403.5280150248457</v>
      </c>
      <c r="CT19" s="386">
        <v>1566.7931407901701</v>
      </c>
      <c r="CU19" s="386">
        <v>1722.8581518598226</v>
      </c>
      <c r="CV19" s="386">
        <v>1894.468474589371</v>
      </c>
      <c r="CW19" s="386">
        <v>2083.172545191052</v>
      </c>
      <c r="CX19" s="386">
        <v>2290.673036392639</v>
      </c>
      <c r="CY19" s="386">
        <v>2518.8422206164587</v>
      </c>
      <c r="CZ19" s="386">
        <v>2592.2397559745273</v>
      </c>
      <c r="DA19" s="386">
        <v>2667.7760510185121</v>
      </c>
      <c r="DB19" s="386">
        <v>2745.5134279091208</v>
      </c>
      <c r="DC19" s="386">
        <v>2825.516024837043</v>
      </c>
      <c r="DD19" s="386">
        <v>2907.8498489409653</v>
      </c>
      <c r="DE19" s="386">
        <v>2907.7206845836999</v>
      </c>
      <c r="DF19" s="386">
        <v>2907.5915259638118</v>
      </c>
      <c r="DG19" s="386">
        <v>2907.4623730810458</v>
      </c>
      <c r="DH19" s="386">
        <v>2907.3332259351473</v>
      </c>
      <c r="DI19" s="386">
        <v>2907.2040845258607</v>
      </c>
      <c r="DJ19" s="387">
        <v>2907.2040845258607</v>
      </c>
      <c r="DK19" s="387">
        <v>2907.2040845258607</v>
      </c>
      <c r="DL19" s="387">
        <v>2907.2040845258607</v>
      </c>
      <c r="DM19" s="387">
        <v>2907.2040845258607</v>
      </c>
      <c r="DN19" s="387">
        <v>2907.2040845258607</v>
      </c>
      <c r="DO19" s="387">
        <v>2907.2040845258607</v>
      </c>
      <c r="DP19" s="387">
        <v>2907.2040845258607</v>
      </c>
      <c r="DQ19" s="387">
        <v>2907.2040845258607</v>
      </c>
      <c r="DR19" s="387">
        <v>2907.2040845258607</v>
      </c>
      <c r="DS19" s="387">
        <v>2907.2040845258607</v>
      </c>
      <c r="DT19" s="387">
        <v>2907.2040845258607</v>
      </c>
      <c r="DU19" s="387">
        <v>2907.2040845258607</v>
      </c>
      <c r="DV19" s="387">
        <v>2907.2040845258607</v>
      </c>
      <c r="DW19" s="387">
        <v>2907.2040845258607</v>
      </c>
      <c r="DX19" s="387">
        <v>2907.2040845258607</v>
      </c>
      <c r="DY19" s="387">
        <v>2907.2040845258607</v>
      </c>
      <c r="DZ19" s="387">
        <v>2907.2040845258607</v>
      </c>
      <c r="EA19" s="387">
        <v>2907.2040845258607</v>
      </c>
      <c r="EB19" s="387">
        <v>2907.2040845258607</v>
      </c>
      <c r="EC19" s="387">
        <v>2907.2040845258607</v>
      </c>
      <c r="ED19" s="387">
        <v>2907.2040845258607</v>
      </c>
      <c r="EE19" s="387">
        <v>2907.2040845258607</v>
      </c>
      <c r="EF19" s="387">
        <v>2907.2040845258607</v>
      </c>
      <c r="EG19" s="387">
        <v>2907.2040845258607</v>
      </c>
      <c r="EH19" s="387">
        <v>2907.2040845258607</v>
      </c>
      <c r="EI19" s="387">
        <v>2907.2040845258607</v>
      </c>
      <c r="EJ19" s="387">
        <v>2907.2040845258607</v>
      </c>
      <c r="EK19" s="387">
        <v>2907.2040845258607</v>
      </c>
      <c r="EL19" s="388">
        <v>2.9438922673635943</v>
      </c>
      <c r="EM19" s="386">
        <v>-1.969109059513471</v>
      </c>
      <c r="EN19" s="391">
        <v>784</v>
      </c>
      <c r="EO19" s="395">
        <v>3.4425137952768796E-2</v>
      </c>
      <c r="EP19" s="391">
        <v>1.4779288903810084E-12</v>
      </c>
      <c r="EQ19" s="393">
        <v>2080</v>
      </c>
      <c r="ER19" s="391"/>
      <c r="ES19" s="391"/>
      <c r="ET19" s="391"/>
      <c r="EU19" s="388"/>
      <c r="EV19" s="389"/>
      <c r="EW19" s="388"/>
      <c r="EX19" s="355"/>
      <c r="EY19" s="386">
        <v>424</v>
      </c>
      <c r="EZ19" s="386">
        <v>426</v>
      </c>
      <c r="FA19" s="386">
        <v>428</v>
      </c>
      <c r="FB19" s="386">
        <v>430</v>
      </c>
      <c r="FC19" s="386">
        <v>433.3</v>
      </c>
      <c r="FD19" s="386">
        <v>454</v>
      </c>
      <c r="FE19" s="386">
        <v>475</v>
      </c>
      <c r="FF19" s="386">
        <v>496</v>
      </c>
      <c r="FG19" s="386">
        <v>517</v>
      </c>
      <c r="FH19" s="386">
        <v>538</v>
      </c>
      <c r="FI19" s="386">
        <v>558.29999999999995</v>
      </c>
      <c r="FJ19" s="386">
        <v>574</v>
      </c>
      <c r="FK19" s="386">
        <v>590</v>
      </c>
      <c r="FL19" s="386">
        <v>606</v>
      </c>
      <c r="FM19" s="386">
        <v>622</v>
      </c>
      <c r="FN19" s="386">
        <v>638</v>
      </c>
      <c r="FO19" s="386">
        <v>654</v>
      </c>
      <c r="FP19" s="386">
        <v>670</v>
      </c>
      <c r="FQ19" s="386">
        <v>686</v>
      </c>
      <c r="FR19" s="386">
        <v>702</v>
      </c>
      <c r="FS19" s="386">
        <v>718</v>
      </c>
      <c r="FT19" s="386">
        <v>734</v>
      </c>
      <c r="FU19" s="386">
        <v>750</v>
      </c>
      <c r="FV19" s="386">
        <v>766</v>
      </c>
      <c r="FW19" s="386">
        <v>782</v>
      </c>
      <c r="FX19" s="386">
        <v>798</v>
      </c>
      <c r="FY19" s="386">
        <v>814</v>
      </c>
      <c r="FZ19" s="386">
        <v>830</v>
      </c>
      <c r="GA19" s="386">
        <v>846</v>
      </c>
      <c r="GB19" s="386">
        <v>862</v>
      </c>
      <c r="GC19" s="386">
        <v>876.9</v>
      </c>
      <c r="GD19" s="387">
        <v>876.9</v>
      </c>
      <c r="GE19" s="387">
        <v>876.9</v>
      </c>
      <c r="GF19" s="387">
        <v>876.9</v>
      </c>
      <c r="GG19" s="387">
        <v>876.9</v>
      </c>
      <c r="GH19" s="387">
        <v>876.9</v>
      </c>
      <c r="GI19" s="387">
        <v>876.9</v>
      </c>
      <c r="GJ19" s="387">
        <v>876.9</v>
      </c>
      <c r="GK19" s="387">
        <v>876.9</v>
      </c>
      <c r="GL19" s="387">
        <v>876.9</v>
      </c>
      <c r="GM19" s="387">
        <v>876.9</v>
      </c>
      <c r="GN19" s="387">
        <v>876.9</v>
      </c>
      <c r="GO19" s="387">
        <v>876.9</v>
      </c>
      <c r="GP19" s="387">
        <v>876.9</v>
      </c>
      <c r="GQ19" s="387">
        <v>876.9</v>
      </c>
      <c r="GR19" s="387">
        <v>876.9</v>
      </c>
      <c r="GS19" s="387">
        <v>876.9</v>
      </c>
      <c r="GT19" s="387">
        <v>876.9</v>
      </c>
      <c r="GU19" s="387">
        <v>876.9</v>
      </c>
      <c r="GV19" s="387">
        <v>876.9</v>
      </c>
      <c r="GW19" s="387">
        <v>876.9</v>
      </c>
      <c r="GX19" s="387">
        <v>876.9</v>
      </c>
      <c r="GY19" s="387">
        <v>876.9</v>
      </c>
      <c r="GZ19" s="387">
        <v>876.9</v>
      </c>
      <c r="HA19" s="387">
        <v>876.9</v>
      </c>
      <c r="HB19" s="387">
        <v>876.9</v>
      </c>
      <c r="HC19" s="387">
        <v>876.9</v>
      </c>
      <c r="HD19" s="387">
        <v>876.9</v>
      </c>
      <c r="HE19" s="387">
        <v>876.9</v>
      </c>
      <c r="HF19" s="388">
        <v>15</v>
      </c>
      <c r="HG19" s="386">
        <v>33.199999999999989</v>
      </c>
      <c r="HH19" s="391">
        <v>214.2</v>
      </c>
      <c r="HI19" s="392">
        <v>-3.2041810283500789E-2</v>
      </c>
      <c r="HJ19" s="391">
        <v>0</v>
      </c>
      <c r="HK19" s="393">
        <v>2080</v>
      </c>
      <c r="HL19" s="391"/>
      <c r="HM19" s="391"/>
      <c r="HN19" s="388"/>
      <c r="HO19" s="388"/>
      <c r="HP19" s="389"/>
      <c r="HQ19" s="388"/>
      <c r="HR19" s="376"/>
      <c r="HS19" s="394">
        <v>3.0719427488173796</v>
      </c>
      <c r="HT19" s="394">
        <v>3.067833910407638</v>
      </c>
      <c r="HU19" s="394">
        <v>3.0637305677230642</v>
      </c>
      <c r="HV19" s="394">
        <v>3.0596327134129195</v>
      </c>
      <c r="HW19" s="394">
        <v>3.0555403401362988</v>
      </c>
      <c r="HX19" s="394">
        <v>3.0144244928974095</v>
      </c>
      <c r="HY19" s="394">
        <v>2.9738619071789021</v>
      </c>
      <c r="HZ19" s="394">
        <v>2.9338451382038722</v>
      </c>
      <c r="IA19" s="394">
        <v>2.8943668413735417</v>
      </c>
      <c r="IB19" s="394">
        <v>2.8554197709192493</v>
      </c>
      <c r="IC19" s="394">
        <v>2.8142240022650982</v>
      </c>
      <c r="ID19" s="394">
        <v>2.7736225740201195</v>
      </c>
      <c r="IE19" s="394">
        <v>2.733606911504594</v>
      </c>
      <c r="IF19" s="394">
        <v>2.6941685637475925</v>
      </c>
      <c r="IG19" s="394">
        <v>2.6552992017021992</v>
      </c>
      <c r="IH19" s="394">
        <v>2.6292541871896695</v>
      </c>
      <c r="II19" s="394">
        <v>2.6034646402269068</v>
      </c>
      <c r="IJ19" s="394">
        <v>2.5779280550111618</v>
      </c>
      <c r="IK19" s="394">
        <v>2.5526419503183342</v>
      </c>
      <c r="IL19" s="394">
        <v>2.5276038692618905</v>
      </c>
      <c r="IM19" s="394">
        <v>2.5125846572357244</v>
      </c>
      <c r="IN19" s="394">
        <v>2.4976546904954318</v>
      </c>
      <c r="IO19" s="394">
        <v>2.4828134387388214</v>
      </c>
      <c r="IP19" s="394">
        <v>2.4680603748147973</v>
      </c>
      <c r="IQ19" s="394">
        <v>2.4533949747046337</v>
      </c>
      <c r="IR19" s="394">
        <v>2.4415099613484541</v>
      </c>
      <c r="IS19" s="394">
        <v>2.4296825227178824</v>
      </c>
      <c r="IT19" s="394">
        <v>2.4179123799029227</v>
      </c>
      <c r="IU19" s="394">
        <v>2.4061992553447062</v>
      </c>
      <c r="IV19" s="394">
        <v>2.3945428728289468</v>
      </c>
      <c r="IW19" s="394">
        <v>2.394436509155724</v>
      </c>
      <c r="IX19" s="394">
        <v>2.3943301502070908</v>
      </c>
      <c r="IY19" s="394">
        <v>2.3942237959828363</v>
      </c>
      <c r="IZ19" s="394">
        <v>2.3941174464827508</v>
      </c>
      <c r="JA19" s="394">
        <v>2.3940111017066248</v>
      </c>
      <c r="JB19" s="394">
        <v>2.3940111017066248</v>
      </c>
      <c r="JC19" s="394">
        <v>2.3940111017066248</v>
      </c>
      <c r="JD19" s="394">
        <v>2.3940111017066248</v>
      </c>
      <c r="JE19" s="394">
        <v>2.3940111017066248</v>
      </c>
      <c r="JF19" s="394">
        <v>2.3940111017066248</v>
      </c>
      <c r="JG19" s="394">
        <v>2.3940111017066248</v>
      </c>
      <c r="JH19" s="394">
        <v>2.3940111017066248</v>
      </c>
      <c r="JI19" s="394">
        <v>2.3940111017066248</v>
      </c>
      <c r="JJ19" s="394">
        <v>2.3940111017066248</v>
      </c>
      <c r="JK19" s="394">
        <v>2.3940111017066248</v>
      </c>
      <c r="JL19" s="394">
        <v>2.3940111017066248</v>
      </c>
      <c r="JM19" s="394">
        <v>2.3940111017066248</v>
      </c>
      <c r="JN19" s="394">
        <v>2.3940111017066248</v>
      </c>
      <c r="JO19" s="394">
        <v>2.3940111017066248</v>
      </c>
      <c r="JP19" s="394">
        <v>2.3940111017066248</v>
      </c>
      <c r="JQ19" s="394">
        <v>2.3940111017066248</v>
      </c>
      <c r="JR19" s="394">
        <v>2.3940111017066248</v>
      </c>
      <c r="JS19" s="394">
        <v>2.3940111017066248</v>
      </c>
      <c r="JT19" s="394">
        <v>2.3940111017066248</v>
      </c>
      <c r="JU19" s="394">
        <v>2.3940111017066248</v>
      </c>
      <c r="JV19" s="394">
        <v>2.3940111017066248</v>
      </c>
      <c r="JW19" s="394">
        <v>2.3940111017066248</v>
      </c>
      <c r="JX19" s="394">
        <v>2.3940111017066248</v>
      </c>
      <c r="JY19" s="394">
        <v>2.3940111017066248</v>
      </c>
      <c r="JZ19" s="394">
        <v>2.3940111017066248</v>
      </c>
      <c r="KA19" s="394">
        <v>2.3940111017066248</v>
      </c>
      <c r="KB19" s="394">
        <v>2.3940111017066248</v>
      </c>
      <c r="KC19" s="394">
        <v>2.3940111017066248</v>
      </c>
    </row>
    <row r="20" spans="1:289" x14ac:dyDescent="0.25">
      <c r="A20" s="383">
        <v>11</v>
      </c>
      <c r="B20" s="384" t="s">
        <v>850</v>
      </c>
      <c r="C20" s="385" t="s">
        <v>142</v>
      </c>
      <c r="D20" s="385" t="s">
        <v>142</v>
      </c>
      <c r="E20" s="129">
        <v>2052</v>
      </c>
      <c r="F20" s="386">
        <v>66.698880000000003</v>
      </c>
      <c r="G20" s="386">
        <v>68.221806063121036</v>
      </c>
      <c r="H20" s="386">
        <v>69.779504880952985</v>
      </c>
      <c r="I20" s="386">
        <v>71.37277041487026</v>
      </c>
      <c r="J20" s="386">
        <v>73.002414754654652</v>
      </c>
      <c r="K20" s="386">
        <v>73.002414754654652</v>
      </c>
      <c r="L20" s="386">
        <v>73.002414754654652</v>
      </c>
      <c r="M20" s="386">
        <v>73.002414754654652</v>
      </c>
      <c r="N20" s="386">
        <v>73.002414754654652</v>
      </c>
      <c r="O20" s="386">
        <v>73.002414754654652</v>
      </c>
      <c r="P20" s="386">
        <v>73.002414754654652</v>
      </c>
      <c r="Q20" s="386">
        <v>73.002414754654652</v>
      </c>
      <c r="R20" s="386">
        <v>73.002414754654652</v>
      </c>
      <c r="S20" s="386">
        <v>73.002414754654652</v>
      </c>
      <c r="T20" s="386">
        <v>73.002414754654652</v>
      </c>
      <c r="U20" s="386">
        <v>78.930089784364924</v>
      </c>
      <c r="V20" s="386">
        <v>85.339082197560927</v>
      </c>
      <c r="W20" s="386">
        <v>92.268474167689149</v>
      </c>
      <c r="X20" s="386">
        <v>99.760521275876144</v>
      </c>
      <c r="Y20" s="386">
        <v>107.86091018637018</v>
      </c>
      <c r="Z20" s="386">
        <v>116.50622773514003</v>
      </c>
      <c r="AA20" s="386">
        <v>125.84448877372398</v>
      </c>
      <c r="AB20" s="386">
        <v>135.9312344291387</v>
      </c>
      <c r="AC20" s="386">
        <v>146.82645758649605</v>
      </c>
      <c r="AD20" s="386">
        <v>158.59495970837645</v>
      </c>
      <c r="AE20" s="386">
        <v>163.02226947381718</v>
      </c>
      <c r="AF20" s="386">
        <v>167.57317126131969</v>
      </c>
      <c r="AG20" s="386">
        <v>172.2511152446298</v>
      </c>
      <c r="AH20" s="386">
        <v>177.05964791195345</v>
      </c>
      <c r="AI20" s="386">
        <v>182.00241475465464</v>
      </c>
      <c r="AJ20" s="386">
        <v>182.00241475465464</v>
      </c>
      <c r="AK20" s="386">
        <v>182.00241475465464</v>
      </c>
      <c r="AL20" s="386">
        <v>182.00241475465464</v>
      </c>
      <c r="AM20" s="386">
        <v>182.00241475465464</v>
      </c>
      <c r="AN20" s="386">
        <v>182.00241475465464</v>
      </c>
      <c r="AO20" s="387">
        <v>182.00241475465464</v>
      </c>
      <c r="AP20" s="387">
        <v>182.00241475465464</v>
      </c>
      <c r="AQ20" s="387">
        <v>182.00241475465464</v>
      </c>
      <c r="AR20" s="387">
        <v>182.00241475465464</v>
      </c>
      <c r="AS20" s="387">
        <v>182.00241475465464</v>
      </c>
      <c r="AT20" s="387">
        <v>182.00241475465464</v>
      </c>
      <c r="AU20" s="387">
        <v>182.00241475465464</v>
      </c>
      <c r="AV20" s="387">
        <v>182.00241475465464</v>
      </c>
      <c r="AW20" s="387">
        <v>182.00241475465464</v>
      </c>
      <c r="AX20" s="387">
        <v>182.00241475465464</v>
      </c>
      <c r="AY20" s="387">
        <v>182.00241475465464</v>
      </c>
      <c r="AZ20" s="387">
        <v>182.00241475465464</v>
      </c>
      <c r="BA20" s="387">
        <v>182.00241475465464</v>
      </c>
      <c r="BB20" s="387">
        <v>182.00241475465464</v>
      </c>
      <c r="BC20" s="387">
        <v>182.00241475465464</v>
      </c>
      <c r="BD20" s="387">
        <v>182.00241475465464</v>
      </c>
      <c r="BE20" s="387">
        <v>182.00241475465464</v>
      </c>
      <c r="BF20" s="387">
        <v>182.00241475465464</v>
      </c>
      <c r="BG20" s="387">
        <v>182.00241475465464</v>
      </c>
      <c r="BH20" s="387">
        <v>182.00241475465464</v>
      </c>
      <c r="BI20" s="387">
        <v>182.00241475465464</v>
      </c>
      <c r="BJ20" s="387">
        <v>182.00241475465464</v>
      </c>
      <c r="BK20" s="387">
        <v>182.00241475465464</v>
      </c>
      <c r="BL20" s="387">
        <v>182.00241475465464</v>
      </c>
      <c r="BM20" s="387">
        <v>182.00241475465464</v>
      </c>
      <c r="BN20" s="387">
        <v>182.00241475465464</v>
      </c>
      <c r="BO20" s="387">
        <v>182.00241475465464</v>
      </c>
      <c r="BP20" s="387">
        <v>182.00241475465464</v>
      </c>
      <c r="BQ20" s="388"/>
      <c r="BR20" s="386"/>
      <c r="BS20" s="388"/>
      <c r="BT20" s="389"/>
      <c r="BU20" s="388"/>
      <c r="BV20" s="390"/>
      <c r="BW20" s="388"/>
      <c r="BX20" s="355"/>
      <c r="BY20" s="355"/>
      <c r="BZ20" s="355"/>
      <c r="CA20" s="386">
        <v>220</v>
      </c>
      <c r="CB20" s="386">
        <v>224.8380556968385</v>
      </c>
      <c r="CC20" s="386">
        <v>229.78250586152114</v>
      </c>
      <c r="CD20" s="386">
        <v>234.83569023205368</v>
      </c>
      <c r="CE20" s="386">
        <v>240</v>
      </c>
      <c r="CF20" s="386">
        <v>239.26377197389954</v>
      </c>
      <c r="CG20" s="386">
        <v>238.52980241324249</v>
      </c>
      <c r="CH20" s="386">
        <v>237.79808438992237</v>
      </c>
      <c r="CI20" s="386">
        <v>237.06861099708544</v>
      </c>
      <c r="CJ20" s="386">
        <v>236.34137534906557</v>
      </c>
      <c r="CK20" s="386">
        <v>235.60507695831353</v>
      </c>
      <c r="CL20" s="386">
        <v>234.87107243303223</v>
      </c>
      <c r="CM20" s="386">
        <v>234.13935462690864</v>
      </c>
      <c r="CN20" s="386">
        <v>233.40991641589335</v>
      </c>
      <c r="CO20" s="386">
        <v>232.6827506981312</v>
      </c>
      <c r="CP20" s="386">
        <v>250.18910940007137</v>
      </c>
      <c r="CQ20" s="386">
        <v>269.01259450730572</v>
      </c>
      <c r="CR20" s="386">
        <v>289.2523026964796</v>
      </c>
      <c r="CS20" s="386">
        <v>311.01478638370469</v>
      </c>
      <c r="CT20" s="386">
        <v>334.41461467224053</v>
      </c>
      <c r="CU20" s="386">
        <v>359.42324719129562</v>
      </c>
      <c r="CV20" s="386">
        <v>386.30210808265468</v>
      </c>
      <c r="CW20" s="386">
        <v>415.19105921848956</v>
      </c>
      <c r="CX20" s="386">
        <v>446.24042180501755</v>
      </c>
      <c r="CY20" s="386">
        <v>479.6117585661442</v>
      </c>
      <c r="CZ20" s="386">
        <v>491.09833556619355</v>
      </c>
      <c r="DA20" s="386">
        <v>502.86001310083469</v>
      </c>
      <c r="DB20" s="386">
        <v>514.9033797563917</v>
      </c>
      <c r="DC20" s="386">
        <v>527.23518191411915</v>
      </c>
      <c r="DD20" s="386">
        <v>539.86232752934973</v>
      </c>
      <c r="DE20" s="386">
        <v>539.86289303032049</v>
      </c>
      <c r="DF20" s="386">
        <v>539.86345853188357</v>
      </c>
      <c r="DG20" s="386">
        <v>539.86402403403906</v>
      </c>
      <c r="DH20" s="386">
        <v>539.86458953678687</v>
      </c>
      <c r="DI20" s="386">
        <v>539.86515504012721</v>
      </c>
      <c r="DJ20" s="387">
        <v>539.86515504012721</v>
      </c>
      <c r="DK20" s="387">
        <v>539.86515504012721</v>
      </c>
      <c r="DL20" s="387">
        <v>539.86515504012721</v>
      </c>
      <c r="DM20" s="387">
        <v>539.86515504012721</v>
      </c>
      <c r="DN20" s="387">
        <v>539.86515504012721</v>
      </c>
      <c r="DO20" s="387">
        <v>539.86515504012721</v>
      </c>
      <c r="DP20" s="387">
        <v>539.86515504012721</v>
      </c>
      <c r="DQ20" s="387">
        <v>539.86515504012721</v>
      </c>
      <c r="DR20" s="387">
        <v>539.86515504012721</v>
      </c>
      <c r="DS20" s="387">
        <v>539.86515504012721</v>
      </c>
      <c r="DT20" s="387">
        <v>539.86515504012721</v>
      </c>
      <c r="DU20" s="387">
        <v>539.86515504012721</v>
      </c>
      <c r="DV20" s="387">
        <v>539.86515504012721</v>
      </c>
      <c r="DW20" s="387">
        <v>539.86515504012721</v>
      </c>
      <c r="DX20" s="387">
        <v>539.86515504012721</v>
      </c>
      <c r="DY20" s="387">
        <v>539.86515504012721</v>
      </c>
      <c r="DZ20" s="387">
        <v>539.86515504012721</v>
      </c>
      <c r="EA20" s="387">
        <v>539.86515504012721</v>
      </c>
      <c r="EB20" s="387">
        <v>539.86515504012721</v>
      </c>
      <c r="EC20" s="387">
        <v>539.86515504012721</v>
      </c>
      <c r="ED20" s="387">
        <v>539.86515504012721</v>
      </c>
      <c r="EE20" s="387">
        <v>539.86515504012721</v>
      </c>
      <c r="EF20" s="387">
        <v>539.86515504012721</v>
      </c>
      <c r="EG20" s="387">
        <v>539.86515504012721</v>
      </c>
      <c r="EH20" s="387">
        <v>539.86515504012721</v>
      </c>
      <c r="EI20" s="387">
        <v>539.86515504012721</v>
      </c>
      <c r="EJ20" s="387">
        <v>539.86515504012721</v>
      </c>
      <c r="EK20" s="387">
        <v>539.86515504012721</v>
      </c>
      <c r="EL20" s="388">
        <v>688.31354846743045</v>
      </c>
      <c r="EM20" s="386">
        <v>5073.3806399787536</v>
      </c>
      <c r="EN20" s="391">
        <v>8352</v>
      </c>
      <c r="EO20" s="395">
        <v>4.3664796107933487E-2</v>
      </c>
      <c r="EP20" s="391">
        <v>0</v>
      </c>
      <c r="EQ20" s="393">
        <v>2080</v>
      </c>
      <c r="ER20" s="391"/>
      <c r="ES20" s="391"/>
      <c r="ET20" s="391"/>
      <c r="EU20" s="388"/>
      <c r="EV20" s="389"/>
      <c r="EW20" s="388"/>
      <c r="EX20" s="355"/>
      <c r="EY20" s="386">
        <v>102</v>
      </c>
      <c r="EZ20" s="386">
        <v>94</v>
      </c>
      <c r="FA20" s="386">
        <v>86</v>
      </c>
      <c r="FB20" s="386">
        <v>78</v>
      </c>
      <c r="FC20" s="386">
        <v>69.7</v>
      </c>
      <c r="FD20" s="386">
        <v>116</v>
      </c>
      <c r="FE20" s="386">
        <v>162</v>
      </c>
      <c r="FF20" s="386">
        <v>208</v>
      </c>
      <c r="FG20" s="386">
        <v>254</v>
      </c>
      <c r="FH20" s="386">
        <v>300</v>
      </c>
      <c r="FI20" s="386">
        <v>347.09999999999997</v>
      </c>
      <c r="FJ20" s="386">
        <v>417</v>
      </c>
      <c r="FK20" s="386">
        <v>487</v>
      </c>
      <c r="FL20" s="386">
        <v>557</v>
      </c>
      <c r="FM20" s="386">
        <v>627</v>
      </c>
      <c r="FN20" s="386">
        <v>697</v>
      </c>
      <c r="FO20" s="386">
        <v>767</v>
      </c>
      <c r="FP20" s="386">
        <v>837</v>
      </c>
      <c r="FQ20" s="386">
        <v>907</v>
      </c>
      <c r="FR20" s="386">
        <v>977</v>
      </c>
      <c r="FS20" s="386">
        <v>1047</v>
      </c>
      <c r="FT20" s="386">
        <v>1117</v>
      </c>
      <c r="FU20" s="386">
        <v>1187</v>
      </c>
      <c r="FV20" s="386">
        <v>1257</v>
      </c>
      <c r="FW20" s="386">
        <v>1327</v>
      </c>
      <c r="FX20" s="386">
        <v>1397</v>
      </c>
      <c r="FY20" s="386">
        <v>1467</v>
      </c>
      <c r="FZ20" s="386">
        <v>1537</v>
      </c>
      <c r="GA20" s="386">
        <v>1607</v>
      </c>
      <c r="GB20" s="386">
        <v>1677</v>
      </c>
      <c r="GC20" s="386">
        <v>1749.7999999999997</v>
      </c>
      <c r="GD20" s="387">
        <v>1749.7999999999997</v>
      </c>
      <c r="GE20" s="387">
        <v>1749.7999999999997</v>
      </c>
      <c r="GF20" s="387">
        <v>1749.7999999999997</v>
      </c>
      <c r="GG20" s="387">
        <v>1749.7999999999997</v>
      </c>
      <c r="GH20" s="387">
        <v>1749.7999999999997</v>
      </c>
      <c r="GI20" s="387">
        <v>1749.7999999999997</v>
      </c>
      <c r="GJ20" s="387">
        <v>1749.7999999999997</v>
      </c>
      <c r="GK20" s="387">
        <v>1749.7999999999997</v>
      </c>
      <c r="GL20" s="387">
        <v>1749.7999999999997</v>
      </c>
      <c r="GM20" s="387">
        <v>1749.7999999999997</v>
      </c>
      <c r="GN20" s="387">
        <v>1749.7999999999997</v>
      </c>
      <c r="GO20" s="387">
        <v>1749.7999999999997</v>
      </c>
      <c r="GP20" s="387">
        <v>1749.7999999999997</v>
      </c>
      <c r="GQ20" s="387">
        <v>1749.7999999999997</v>
      </c>
      <c r="GR20" s="387">
        <v>1749.7999999999997</v>
      </c>
      <c r="GS20" s="387">
        <v>1749.7999999999997</v>
      </c>
      <c r="GT20" s="387">
        <v>1749.7999999999997</v>
      </c>
      <c r="GU20" s="387">
        <v>1749.7999999999997</v>
      </c>
      <c r="GV20" s="387">
        <v>1749.7999999999997</v>
      </c>
      <c r="GW20" s="387">
        <v>1749.7999999999997</v>
      </c>
      <c r="GX20" s="387">
        <v>1749.7999999999997</v>
      </c>
      <c r="GY20" s="387">
        <v>1749.7999999999997</v>
      </c>
      <c r="GZ20" s="387">
        <v>1749.7999999999997</v>
      </c>
      <c r="HA20" s="387">
        <v>1749.7999999999997</v>
      </c>
      <c r="HB20" s="387">
        <v>1749.7999999999997</v>
      </c>
      <c r="HC20" s="387">
        <v>1749.7999999999997</v>
      </c>
      <c r="HD20" s="387">
        <v>1749.7999999999997</v>
      </c>
      <c r="HE20" s="387">
        <v>1749.7999999999997</v>
      </c>
      <c r="HF20" s="388">
        <v>3</v>
      </c>
      <c r="HG20" s="386">
        <v>8.6000000000000014</v>
      </c>
      <c r="HH20" s="391">
        <v>764</v>
      </c>
      <c r="HI20" s="392">
        <v>0.39263542268032786</v>
      </c>
      <c r="HJ20" s="391">
        <v>0</v>
      </c>
      <c r="HK20" s="393">
        <v>2080</v>
      </c>
      <c r="HL20" s="391"/>
      <c r="HM20" s="391"/>
      <c r="HN20" s="388"/>
      <c r="HO20" s="388"/>
      <c r="HP20" s="389"/>
      <c r="HQ20" s="388"/>
      <c r="HR20" s="376"/>
      <c r="HS20" s="394">
        <v>3.2984062101192704</v>
      </c>
      <c r="HT20" s="394">
        <v>3.2956919300672136</v>
      </c>
      <c r="HU20" s="394">
        <v>3.2929798836139721</v>
      </c>
      <c r="HV20" s="394">
        <v>3.2902700689215014</v>
      </c>
      <c r="HW20" s="394">
        <v>3.2875624841532729</v>
      </c>
      <c r="HX20" s="394">
        <v>3.2774775023266476</v>
      </c>
      <c r="HY20" s="394">
        <v>3.2674234573594538</v>
      </c>
      <c r="HZ20" s="394">
        <v>3.2574002543492617</v>
      </c>
      <c r="IA20" s="394">
        <v>3.2474077986847671</v>
      </c>
      <c r="IB20" s="394">
        <v>3.2374459960448965</v>
      </c>
      <c r="IC20" s="394">
        <v>3.2273600503508177</v>
      </c>
      <c r="ID20" s="394">
        <v>3.2173055264320114</v>
      </c>
      <c r="IE20" s="394">
        <v>3.2072823263970163</v>
      </c>
      <c r="IF20" s="394">
        <v>3.1972903526593424</v>
      </c>
      <c r="IG20" s="394">
        <v>3.1873295079365205</v>
      </c>
      <c r="IH20" s="394">
        <v>3.1697557938117376</v>
      </c>
      <c r="II20" s="394">
        <v>3.1522789744157147</v>
      </c>
      <c r="IJ20" s="394">
        <v>3.1348985155080284</v>
      </c>
      <c r="IK20" s="394">
        <v>3.1176138857938542</v>
      </c>
      <c r="IL20" s="394">
        <v>3.1004245569077238</v>
      </c>
      <c r="IM20" s="394">
        <v>3.0850131720717293</v>
      </c>
      <c r="IN20" s="394">
        <v>3.0696783931257356</v>
      </c>
      <c r="IO20" s="394">
        <v>3.0544198392822639</v>
      </c>
      <c r="IP20" s="394">
        <v>3.0392371316466282</v>
      </c>
      <c r="IQ20" s="394">
        <v>3.0241298932075251</v>
      </c>
      <c r="IR20" s="394">
        <v>3.0124616541733786</v>
      </c>
      <c r="IS20" s="394">
        <v>3.0008384356267661</v>
      </c>
      <c r="IT20" s="394">
        <v>2.9892600638615874</v>
      </c>
      <c r="IU20" s="394">
        <v>2.9777263658419657</v>
      </c>
      <c r="IV20" s="394">
        <v>2.9662371691996627</v>
      </c>
      <c r="IW20" s="394">
        <v>2.9662402763066291</v>
      </c>
      <c r="IX20" s="394">
        <v>2.9662433834168498</v>
      </c>
      <c r="IY20" s="394">
        <v>2.9662464905303256</v>
      </c>
      <c r="IZ20" s="394">
        <v>2.9662495976470558</v>
      </c>
      <c r="JA20" s="394">
        <v>2.9662527047670415</v>
      </c>
      <c r="JB20" s="394">
        <v>2.9662527047670415</v>
      </c>
      <c r="JC20" s="394">
        <v>2.9662527047670415</v>
      </c>
      <c r="JD20" s="394">
        <v>2.9662527047670415</v>
      </c>
      <c r="JE20" s="394">
        <v>2.9662527047670415</v>
      </c>
      <c r="JF20" s="394">
        <v>2.9662527047670415</v>
      </c>
      <c r="JG20" s="394">
        <v>2.9662527047670415</v>
      </c>
      <c r="JH20" s="394">
        <v>2.9662527047670415</v>
      </c>
      <c r="JI20" s="394">
        <v>2.9662527047670415</v>
      </c>
      <c r="JJ20" s="394">
        <v>2.9662527047670415</v>
      </c>
      <c r="JK20" s="394">
        <v>2.9662527047670415</v>
      </c>
      <c r="JL20" s="394">
        <v>2.9662527047670415</v>
      </c>
      <c r="JM20" s="394">
        <v>2.9662527047670415</v>
      </c>
      <c r="JN20" s="394">
        <v>2.9662527047670415</v>
      </c>
      <c r="JO20" s="394">
        <v>2.9662527047670415</v>
      </c>
      <c r="JP20" s="394">
        <v>2.9662527047670415</v>
      </c>
      <c r="JQ20" s="394">
        <v>2.9662527047670415</v>
      </c>
      <c r="JR20" s="394">
        <v>2.9662527047670415</v>
      </c>
      <c r="JS20" s="394">
        <v>2.9662527047670415</v>
      </c>
      <c r="JT20" s="394">
        <v>2.9662527047670415</v>
      </c>
      <c r="JU20" s="394">
        <v>2.9662527047670415</v>
      </c>
      <c r="JV20" s="394">
        <v>2.9662527047670415</v>
      </c>
      <c r="JW20" s="394">
        <v>2.9662527047670415</v>
      </c>
      <c r="JX20" s="394">
        <v>2.9662527047670415</v>
      </c>
      <c r="JY20" s="394">
        <v>2.9662527047670415</v>
      </c>
      <c r="JZ20" s="394">
        <v>2.9662527047670415</v>
      </c>
      <c r="KA20" s="394">
        <v>2.9662527047670415</v>
      </c>
      <c r="KB20" s="394">
        <v>2.9662527047670415</v>
      </c>
      <c r="KC20" s="394">
        <v>2.9662527047670415</v>
      </c>
    </row>
    <row r="21" spans="1:289" x14ac:dyDescent="0.25">
      <c r="A21" s="383">
        <v>12</v>
      </c>
      <c r="B21" s="384" t="s">
        <v>850</v>
      </c>
      <c r="C21" s="385" t="s">
        <v>142</v>
      </c>
      <c r="D21" s="385" t="s">
        <v>142</v>
      </c>
      <c r="E21" s="129">
        <v>2052</v>
      </c>
      <c r="F21" s="386">
        <v>486.86271999999997</v>
      </c>
      <c r="G21" s="386">
        <v>493.9882861017021</v>
      </c>
      <c r="H21" s="386">
        <v>501.21813969592313</v>
      </c>
      <c r="I21" s="386">
        <v>508.55380710084478</v>
      </c>
      <c r="J21" s="386">
        <v>515.99683697335024</v>
      </c>
      <c r="K21" s="386">
        <v>515.99683697335024</v>
      </c>
      <c r="L21" s="386">
        <v>515.99683697335024</v>
      </c>
      <c r="M21" s="386">
        <v>515.99683697335024</v>
      </c>
      <c r="N21" s="386">
        <v>515.99683697335024</v>
      </c>
      <c r="O21" s="386">
        <v>515.99683697335024</v>
      </c>
      <c r="P21" s="386">
        <v>515.99683697335024</v>
      </c>
      <c r="Q21" s="386">
        <v>515.99683697335024</v>
      </c>
      <c r="R21" s="386">
        <v>515.99683697335024</v>
      </c>
      <c r="S21" s="386">
        <v>515.99683697335024</v>
      </c>
      <c r="T21" s="386">
        <v>515.99683697335024</v>
      </c>
      <c r="U21" s="386">
        <v>521.93483963744109</v>
      </c>
      <c r="V21" s="386">
        <v>527.94117581273247</v>
      </c>
      <c r="W21" s="386">
        <v>534.01663186949349</v>
      </c>
      <c r="X21" s="386">
        <v>540.16200322740679</v>
      </c>
      <c r="Y21" s="386">
        <v>546.37809445970777</v>
      </c>
      <c r="Z21" s="386">
        <v>554.94852401269713</v>
      </c>
      <c r="AA21" s="386">
        <v>563.65338842584572</v>
      </c>
      <c r="AB21" s="386">
        <v>572.49479643028701</v>
      </c>
      <c r="AC21" s="386">
        <v>581.47488983449023</v>
      </c>
      <c r="AD21" s="386">
        <v>590.59584404310772</v>
      </c>
      <c r="AE21" s="386">
        <v>594.62080652647285</v>
      </c>
      <c r="AF21" s="386">
        <v>598.67319948222598</v>
      </c>
      <c r="AG21" s="386">
        <v>602.75320985144265</v>
      </c>
      <c r="AH21" s="386">
        <v>606.86102584921809</v>
      </c>
      <c r="AI21" s="386">
        <v>610.99683697335024</v>
      </c>
      <c r="AJ21" s="386">
        <v>610.99683697335024</v>
      </c>
      <c r="AK21" s="386">
        <v>610.99683697335024</v>
      </c>
      <c r="AL21" s="386">
        <v>610.99683697335024</v>
      </c>
      <c r="AM21" s="386">
        <v>610.99683697335024</v>
      </c>
      <c r="AN21" s="386">
        <v>610.99683697335024</v>
      </c>
      <c r="AO21" s="387">
        <v>610.99683697335024</v>
      </c>
      <c r="AP21" s="387">
        <v>610.99683697335024</v>
      </c>
      <c r="AQ21" s="387">
        <v>610.99683697335024</v>
      </c>
      <c r="AR21" s="387">
        <v>610.99683697335024</v>
      </c>
      <c r="AS21" s="387">
        <v>610.99683697335024</v>
      </c>
      <c r="AT21" s="387">
        <v>610.99683697335024</v>
      </c>
      <c r="AU21" s="387">
        <v>610.99683697335024</v>
      </c>
      <c r="AV21" s="387">
        <v>610.99683697335024</v>
      </c>
      <c r="AW21" s="387">
        <v>610.99683697335024</v>
      </c>
      <c r="AX21" s="387">
        <v>610.99683697335024</v>
      </c>
      <c r="AY21" s="387">
        <v>610.99683697335024</v>
      </c>
      <c r="AZ21" s="387">
        <v>610.99683697335024</v>
      </c>
      <c r="BA21" s="387">
        <v>610.99683697335024</v>
      </c>
      <c r="BB21" s="387">
        <v>610.99683697335024</v>
      </c>
      <c r="BC21" s="387">
        <v>610.99683697335024</v>
      </c>
      <c r="BD21" s="387">
        <v>610.99683697335024</v>
      </c>
      <c r="BE21" s="387">
        <v>610.99683697335024</v>
      </c>
      <c r="BF21" s="387">
        <v>610.99683697335024</v>
      </c>
      <c r="BG21" s="387">
        <v>610.99683697335024</v>
      </c>
      <c r="BH21" s="387">
        <v>610.99683697335024</v>
      </c>
      <c r="BI21" s="387">
        <v>610.99683697335024</v>
      </c>
      <c r="BJ21" s="387">
        <v>610.99683697335024</v>
      </c>
      <c r="BK21" s="387">
        <v>610.99683697335024</v>
      </c>
      <c r="BL21" s="387">
        <v>610.99683697335024</v>
      </c>
      <c r="BM21" s="387">
        <v>610.99683697335024</v>
      </c>
      <c r="BN21" s="387">
        <v>610.99683697335024</v>
      </c>
      <c r="BO21" s="387">
        <v>610.99683697335024</v>
      </c>
      <c r="BP21" s="387">
        <v>610.99683697335024</v>
      </c>
      <c r="BQ21" s="388"/>
      <c r="BR21" s="386"/>
      <c r="BS21" s="388"/>
      <c r="BT21" s="389"/>
      <c r="BU21" s="388"/>
      <c r="BV21" s="390"/>
      <c r="BW21" s="388"/>
      <c r="BX21" s="355"/>
      <c r="BY21" s="355"/>
      <c r="BZ21" s="355"/>
      <c r="CA21" s="386">
        <v>1130</v>
      </c>
      <c r="CB21" s="386">
        <v>1144.7102535608149</v>
      </c>
      <c r="CC21" s="386">
        <v>1159.6120040772257</v>
      </c>
      <c r="CD21" s="386">
        <v>1174.7077444419519</v>
      </c>
      <c r="CE21" s="386">
        <v>1190</v>
      </c>
      <c r="CF21" s="386">
        <v>1191.4070140326519</v>
      </c>
      <c r="CG21" s="386">
        <v>1192.8156916690752</v>
      </c>
      <c r="CH21" s="386">
        <v>1194.2260348762566</v>
      </c>
      <c r="CI21" s="386">
        <v>1195.6380456235079</v>
      </c>
      <c r="CJ21" s="386">
        <v>1197.0517258824702</v>
      </c>
      <c r="CK21" s="386">
        <v>1198.4587594695615</v>
      </c>
      <c r="CL21" s="386">
        <v>1199.8674469062505</v>
      </c>
      <c r="CM21" s="386">
        <v>1201.2777901364982</v>
      </c>
      <c r="CN21" s="386">
        <v>1202.6897911065507</v>
      </c>
      <c r="CO21" s="386">
        <v>1204.1034517649414</v>
      </c>
      <c r="CP21" s="386">
        <v>1216.5243030399256</v>
      </c>
      <c r="CQ21" s="386">
        <v>1229.0732808028533</v>
      </c>
      <c r="CR21" s="386">
        <v>1241.7517067342237</v>
      </c>
      <c r="CS21" s="386">
        <v>1254.5609161482457</v>
      </c>
      <c r="CT21" s="386">
        <v>1267.5022581334752</v>
      </c>
      <c r="CU21" s="386">
        <v>1285.4416990786115</v>
      </c>
      <c r="CV21" s="386">
        <v>1303.6350437460953</v>
      </c>
      <c r="CW21" s="386">
        <v>1322.0858857317594</v>
      </c>
      <c r="CX21" s="386">
        <v>1340.7978694929634</v>
      </c>
      <c r="CY21" s="386">
        <v>1359.7746910684557</v>
      </c>
      <c r="CZ21" s="386">
        <v>1368.1844727119189</v>
      </c>
      <c r="DA21" s="386">
        <v>1376.6462662274632</v>
      </c>
      <c r="DB21" s="386">
        <v>1385.1603932922676</v>
      </c>
      <c r="DC21" s="386">
        <v>1393.7271775729844</v>
      </c>
      <c r="DD21" s="386">
        <v>1402.3469447380435</v>
      </c>
      <c r="DE21" s="386">
        <v>1402.3469447380435</v>
      </c>
      <c r="DF21" s="386">
        <v>1402.3469447380435</v>
      </c>
      <c r="DG21" s="386">
        <v>1402.3469447380435</v>
      </c>
      <c r="DH21" s="386">
        <v>1402.3469447380435</v>
      </c>
      <c r="DI21" s="386">
        <v>1402.3469447380435</v>
      </c>
      <c r="DJ21" s="387">
        <v>1402.3469447380435</v>
      </c>
      <c r="DK21" s="387">
        <v>1402.3469447380435</v>
      </c>
      <c r="DL21" s="387">
        <v>1402.3469447380435</v>
      </c>
      <c r="DM21" s="387">
        <v>1402.3469447380435</v>
      </c>
      <c r="DN21" s="387">
        <v>1402.3469447380435</v>
      </c>
      <c r="DO21" s="387">
        <v>1402.3469447380435</v>
      </c>
      <c r="DP21" s="387">
        <v>1402.3469447380435</v>
      </c>
      <c r="DQ21" s="387">
        <v>1402.3469447380435</v>
      </c>
      <c r="DR21" s="387">
        <v>1402.3469447380435</v>
      </c>
      <c r="DS21" s="387">
        <v>1402.3469447380435</v>
      </c>
      <c r="DT21" s="387">
        <v>1402.3469447380435</v>
      </c>
      <c r="DU21" s="387">
        <v>1402.3469447380435</v>
      </c>
      <c r="DV21" s="387">
        <v>1402.3469447380435</v>
      </c>
      <c r="DW21" s="387">
        <v>1402.3469447380435</v>
      </c>
      <c r="DX21" s="387">
        <v>1402.3469447380435</v>
      </c>
      <c r="DY21" s="387">
        <v>1402.3469447380435</v>
      </c>
      <c r="DZ21" s="387">
        <v>1402.3469447380435</v>
      </c>
      <c r="EA21" s="387">
        <v>1402.3469447380435</v>
      </c>
      <c r="EB21" s="387">
        <v>1402.3469447380435</v>
      </c>
      <c r="EC21" s="387">
        <v>1402.3469447380435</v>
      </c>
      <c r="ED21" s="387">
        <v>1402.3469447380435</v>
      </c>
      <c r="EE21" s="387">
        <v>1402.3469447380435</v>
      </c>
      <c r="EF21" s="387">
        <v>1402.3469447380435</v>
      </c>
      <c r="EG21" s="387">
        <v>1402.3469447380435</v>
      </c>
      <c r="EH21" s="387">
        <v>1402.3469447380435</v>
      </c>
      <c r="EI21" s="387">
        <v>1402.3469447380435</v>
      </c>
      <c r="EJ21" s="387">
        <v>1402.3469447380435</v>
      </c>
      <c r="EK21" s="387">
        <v>1402.3469447380435</v>
      </c>
      <c r="EL21" s="388">
        <v>138.96144948617064</v>
      </c>
      <c r="EM21" s="386">
        <v>1517.4368532102108</v>
      </c>
      <c r="EN21" s="391">
        <v>11036</v>
      </c>
      <c r="EO21" s="395">
        <v>0.25639786266429065</v>
      </c>
      <c r="EP21" s="391">
        <v>0</v>
      </c>
      <c r="EQ21" s="393">
        <v>2080</v>
      </c>
      <c r="ER21" s="391"/>
      <c r="ES21" s="391"/>
      <c r="ET21" s="391"/>
      <c r="EU21" s="388"/>
      <c r="EV21" s="389"/>
      <c r="EW21" s="388"/>
      <c r="EX21" s="355"/>
      <c r="EY21" s="386">
        <v>1227</v>
      </c>
      <c r="EZ21" s="386">
        <v>1235</v>
      </c>
      <c r="FA21" s="386">
        <v>1243</v>
      </c>
      <c r="FB21" s="386">
        <v>1251</v>
      </c>
      <c r="FC21" s="386">
        <v>1258.8</v>
      </c>
      <c r="FD21" s="386">
        <v>1276</v>
      </c>
      <c r="FE21" s="386">
        <v>1293</v>
      </c>
      <c r="FF21" s="386">
        <v>1310</v>
      </c>
      <c r="FG21" s="386">
        <v>1327</v>
      </c>
      <c r="FH21" s="386">
        <v>1344</v>
      </c>
      <c r="FI21" s="386">
        <v>1359.1000000000001</v>
      </c>
      <c r="FJ21" s="386">
        <v>1348</v>
      </c>
      <c r="FK21" s="386">
        <v>1337</v>
      </c>
      <c r="FL21" s="386">
        <v>1326</v>
      </c>
      <c r="FM21" s="386">
        <v>1315</v>
      </c>
      <c r="FN21" s="386">
        <v>1304</v>
      </c>
      <c r="FO21" s="386">
        <v>1293</v>
      </c>
      <c r="FP21" s="386">
        <v>1282</v>
      </c>
      <c r="FQ21" s="386">
        <v>1271</v>
      </c>
      <c r="FR21" s="386">
        <v>1260</v>
      </c>
      <c r="FS21" s="386">
        <v>1249</v>
      </c>
      <c r="FT21" s="386">
        <v>1238</v>
      </c>
      <c r="FU21" s="386">
        <v>1227</v>
      </c>
      <c r="FV21" s="386">
        <v>1216</v>
      </c>
      <c r="FW21" s="386">
        <v>1205</v>
      </c>
      <c r="FX21" s="386">
        <v>1194</v>
      </c>
      <c r="FY21" s="386">
        <v>1183</v>
      </c>
      <c r="FZ21" s="386">
        <v>1172</v>
      </c>
      <c r="GA21" s="386">
        <v>1161</v>
      </c>
      <c r="GB21" s="386">
        <v>1150</v>
      </c>
      <c r="GC21" s="386">
        <v>1138.2</v>
      </c>
      <c r="GD21" s="387">
        <v>1138.2</v>
      </c>
      <c r="GE21" s="387">
        <v>1138.2</v>
      </c>
      <c r="GF21" s="387">
        <v>1138.2</v>
      </c>
      <c r="GG21" s="387">
        <v>1138.2</v>
      </c>
      <c r="GH21" s="387">
        <v>1138.2</v>
      </c>
      <c r="GI21" s="387">
        <v>1138.2</v>
      </c>
      <c r="GJ21" s="387">
        <v>1138.2</v>
      </c>
      <c r="GK21" s="387">
        <v>1138.2</v>
      </c>
      <c r="GL21" s="387">
        <v>1138.2</v>
      </c>
      <c r="GM21" s="387">
        <v>1138.2</v>
      </c>
      <c r="GN21" s="387">
        <v>1138.2</v>
      </c>
      <c r="GO21" s="387">
        <v>1138.2</v>
      </c>
      <c r="GP21" s="387">
        <v>1138.2</v>
      </c>
      <c r="GQ21" s="387">
        <v>1138.2</v>
      </c>
      <c r="GR21" s="387">
        <v>1138.2</v>
      </c>
      <c r="GS21" s="387">
        <v>1138.2</v>
      </c>
      <c r="GT21" s="387">
        <v>1138.2</v>
      </c>
      <c r="GU21" s="387">
        <v>1138.2</v>
      </c>
      <c r="GV21" s="387">
        <v>1138.2</v>
      </c>
      <c r="GW21" s="387">
        <v>1138.2</v>
      </c>
      <c r="GX21" s="387">
        <v>1138.2</v>
      </c>
      <c r="GY21" s="387">
        <v>1138.2</v>
      </c>
      <c r="GZ21" s="387">
        <v>1138.2</v>
      </c>
      <c r="HA21" s="387">
        <v>1138.2</v>
      </c>
      <c r="HB21" s="387">
        <v>1138.2</v>
      </c>
      <c r="HC21" s="387">
        <v>1138.2</v>
      </c>
      <c r="HD21" s="387">
        <v>1138.2</v>
      </c>
      <c r="HE21" s="387">
        <v>1138.2</v>
      </c>
      <c r="HF21" s="388">
        <v>11</v>
      </c>
      <c r="HG21" s="386">
        <v>24.699999999999989</v>
      </c>
      <c r="HH21" s="391">
        <v>1149</v>
      </c>
      <c r="HI21" s="392">
        <v>0.27648746012718806</v>
      </c>
      <c r="HJ21" s="391">
        <v>0</v>
      </c>
      <c r="HK21" s="393">
        <v>2080</v>
      </c>
      <c r="HL21" s="391"/>
      <c r="HM21" s="391"/>
      <c r="HN21" s="388"/>
      <c r="HO21" s="388"/>
      <c r="HP21" s="389"/>
      <c r="HQ21" s="388"/>
      <c r="HR21" s="376"/>
      <c r="HS21" s="394">
        <v>2.3209828018871521</v>
      </c>
      <c r="HT21" s="394">
        <v>2.3172821821227201</v>
      </c>
      <c r="HU21" s="394">
        <v>2.3135874626978468</v>
      </c>
      <c r="HV21" s="394">
        <v>2.3098986342049166</v>
      </c>
      <c r="HW21" s="394">
        <v>2.3062156872513158</v>
      </c>
      <c r="HX21" s="394">
        <v>2.3089424753473531</v>
      </c>
      <c r="HY21" s="394">
        <v>2.3116724875014705</v>
      </c>
      <c r="HZ21" s="394">
        <v>2.3144057275256804</v>
      </c>
      <c r="IA21" s="394">
        <v>2.3171421992365024</v>
      </c>
      <c r="IB21" s="394">
        <v>2.3198819064549703</v>
      </c>
      <c r="IC21" s="394">
        <v>2.3226087324474403</v>
      </c>
      <c r="ID21" s="394">
        <v>2.3253387635944369</v>
      </c>
      <c r="IE21" s="394">
        <v>2.3280720036633493</v>
      </c>
      <c r="IF21" s="394">
        <v>2.3308084564259959</v>
      </c>
      <c r="IG21" s="394">
        <v>2.3335481256586266</v>
      </c>
      <c r="IH21" s="394">
        <v>2.3307972770796006</v>
      </c>
      <c r="II21" s="394">
        <v>2.3280496712740235</v>
      </c>
      <c r="IJ21" s="394">
        <v>2.3253053044192287</v>
      </c>
      <c r="IK21" s="394">
        <v>2.3225641726970543</v>
      </c>
      <c r="IL21" s="394">
        <v>2.3198262722938394</v>
      </c>
      <c r="IM21" s="394">
        <v>2.3163260076518388</v>
      </c>
      <c r="IN21" s="394">
        <v>2.312831024376254</v>
      </c>
      <c r="IO21" s="394">
        <v>2.3093413144983064</v>
      </c>
      <c r="IP21" s="394">
        <v>2.3058568700612425</v>
      </c>
      <c r="IQ21" s="394">
        <v>2.3023776831203122</v>
      </c>
      <c r="IR21" s="394">
        <v>2.3009360885036685</v>
      </c>
      <c r="IS21" s="394">
        <v>2.299495396516968</v>
      </c>
      <c r="IT21" s="394">
        <v>2.298055606595045</v>
      </c>
      <c r="IU21" s="394">
        <v>2.2966167181730874</v>
      </c>
      <c r="IV21" s="394">
        <v>2.295178730686636</v>
      </c>
      <c r="IW21" s="394">
        <v>2.295178730686636</v>
      </c>
      <c r="IX21" s="394">
        <v>2.295178730686636</v>
      </c>
      <c r="IY21" s="394">
        <v>2.295178730686636</v>
      </c>
      <c r="IZ21" s="394">
        <v>2.295178730686636</v>
      </c>
      <c r="JA21" s="394">
        <v>2.295178730686636</v>
      </c>
      <c r="JB21" s="394">
        <v>2.295178730686636</v>
      </c>
      <c r="JC21" s="394">
        <v>2.295178730686636</v>
      </c>
      <c r="JD21" s="394">
        <v>2.295178730686636</v>
      </c>
      <c r="JE21" s="394">
        <v>2.295178730686636</v>
      </c>
      <c r="JF21" s="394">
        <v>2.295178730686636</v>
      </c>
      <c r="JG21" s="394">
        <v>2.295178730686636</v>
      </c>
      <c r="JH21" s="394">
        <v>2.295178730686636</v>
      </c>
      <c r="JI21" s="394">
        <v>2.295178730686636</v>
      </c>
      <c r="JJ21" s="394">
        <v>2.295178730686636</v>
      </c>
      <c r="JK21" s="394">
        <v>2.295178730686636</v>
      </c>
      <c r="JL21" s="394">
        <v>2.295178730686636</v>
      </c>
      <c r="JM21" s="394">
        <v>2.295178730686636</v>
      </c>
      <c r="JN21" s="394">
        <v>2.295178730686636</v>
      </c>
      <c r="JO21" s="394">
        <v>2.295178730686636</v>
      </c>
      <c r="JP21" s="394">
        <v>2.295178730686636</v>
      </c>
      <c r="JQ21" s="394">
        <v>2.295178730686636</v>
      </c>
      <c r="JR21" s="394">
        <v>2.295178730686636</v>
      </c>
      <c r="JS21" s="394">
        <v>2.295178730686636</v>
      </c>
      <c r="JT21" s="394">
        <v>2.295178730686636</v>
      </c>
      <c r="JU21" s="394">
        <v>2.295178730686636</v>
      </c>
      <c r="JV21" s="394">
        <v>2.295178730686636</v>
      </c>
      <c r="JW21" s="394">
        <v>2.295178730686636</v>
      </c>
      <c r="JX21" s="394">
        <v>2.295178730686636</v>
      </c>
      <c r="JY21" s="394">
        <v>2.295178730686636</v>
      </c>
      <c r="JZ21" s="394">
        <v>2.295178730686636</v>
      </c>
      <c r="KA21" s="394">
        <v>2.295178730686636</v>
      </c>
      <c r="KB21" s="394">
        <v>2.295178730686636</v>
      </c>
      <c r="KC21" s="394">
        <v>2.295178730686636</v>
      </c>
    </row>
    <row r="22" spans="1:289" x14ac:dyDescent="0.25">
      <c r="A22" s="383">
        <v>13</v>
      </c>
      <c r="B22" s="384" t="s">
        <v>850</v>
      </c>
      <c r="C22" s="385" t="s">
        <v>142</v>
      </c>
      <c r="D22" s="385" t="s">
        <v>142</v>
      </c>
      <c r="E22" s="129">
        <v>2052</v>
      </c>
      <c r="F22" s="386">
        <v>45.476509999999998</v>
      </c>
      <c r="G22" s="386">
        <v>45.476509999999998</v>
      </c>
      <c r="H22" s="386">
        <v>45.476509999999998</v>
      </c>
      <c r="I22" s="386">
        <v>45.476509999999998</v>
      </c>
      <c r="J22" s="386">
        <v>45.476509999999998</v>
      </c>
      <c r="K22" s="386">
        <v>45.476509999999998</v>
      </c>
      <c r="L22" s="386">
        <v>45.476509999999998</v>
      </c>
      <c r="M22" s="386">
        <v>45.476509999999998</v>
      </c>
      <c r="N22" s="386">
        <v>45.476509999999998</v>
      </c>
      <c r="O22" s="386">
        <v>45.476509999999998</v>
      </c>
      <c r="P22" s="386">
        <v>45.476509999999998</v>
      </c>
      <c r="Q22" s="386">
        <v>45.476509999999998</v>
      </c>
      <c r="R22" s="386">
        <v>45.476509999999998</v>
      </c>
      <c r="S22" s="386">
        <v>45.476509999999998</v>
      </c>
      <c r="T22" s="386">
        <v>45.476509999999998</v>
      </c>
      <c r="U22" s="386">
        <v>55.932203702912133</v>
      </c>
      <c r="V22" s="386">
        <v>68.791809465239481</v>
      </c>
      <c r="W22" s="386">
        <v>84.608020714467614</v>
      </c>
      <c r="X22" s="386">
        <v>104.06060292449469</v>
      </c>
      <c r="Y22" s="386">
        <v>127.9856092787395</v>
      </c>
      <c r="Z22" s="386">
        <v>146.09802990445235</v>
      </c>
      <c r="AA22" s="386">
        <v>166.77370574902551</v>
      </c>
      <c r="AB22" s="386">
        <v>190.37538663219803</v>
      </c>
      <c r="AC22" s="386">
        <v>217.31715843683384</v>
      </c>
      <c r="AD22" s="386">
        <v>248.07170814734155</v>
      </c>
      <c r="AE22" s="386">
        <v>258.27763789461289</v>
      </c>
      <c r="AF22" s="386">
        <v>268.9034502749509</v>
      </c>
      <c r="AG22" s="386">
        <v>279.96641969940049</v>
      </c>
      <c r="AH22" s="386">
        <v>291.48453126635951</v>
      </c>
      <c r="AI22" s="386">
        <v>303.47650999999996</v>
      </c>
      <c r="AJ22" s="386">
        <v>303.47650999999996</v>
      </c>
      <c r="AK22" s="386">
        <v>303.47650999999996</v>
      </c>
      <c r="AL22" s="386">
        <v>303.47650999999996</v>
      </c>
      <c r="AM22" s="386">
        <v>303.47650999999996</v>
      </c>
      <c r="AN22" s="386">
        <v>303.47650999999996</v>
      </c>
      <c r="AO22" s="387">
        <v>303.47650999999996</v>
      </c>
      <c r="AP22" s="387">
        <v>303.47650999999996</v>
      </c>
      <c r="AQ22" s="387">
        <v>303.47650999999996</v>
      </c>
      <c r="AR22" s="387">
        <v>303.47650999999996</v>
      </c>
      <c r="AS22" s="387">
        <v>303.47650999999996</v>
      </c>
      <c r="AT22" s="387">
        <v>303.47650999999996</v>
      </c>
      <c r="AU22" s="387">
        <v>303.47650999999996</v>
      </c>
      <c r="AV22" s="387">
        <v>303.47650999999996</v>
      </c>
      <c r="AW22" s="387">
        <v>303.47650999999996</v>
      </c>
      <c r="AX22" s="387">
        <v>303.47650999999996</v>
      </c>
      <c r="AY22" s="387">
        <v>303.47650999999996</v>
      </c>
      <c r="AZ22" s="387">
        <v>303.47650999999996</v>
      </c>
      <c r="BA22" s="387">
        <v>303.47650999999996</v>
      </c>
      <c r="BB22" s="387">
        <v>303.47650999999996</v>
      </c>
      <c r="BC22" s="387">
        <v>303.47650999999996</v>
      </c>
      <c r="BD22" s="387">
        <v>303.47650999999996</v>
      </c>
      <c r="BE22" s="387">
        <v>303.47650999999996</v>
      </c>
      <c r="BF22" s="387">
        <v>303.47650999999996</v>
      </c>
      <c r="BG22" s="387">
        <v>303.47650999999996</v>
      </c>
      <c r="BH22" s="387">
        <v>303.47650999999996</v>
      </c>
      <c r="BI22" s="387">
        <v>303.47650999999996</v>
      </c>
      <c r="BJ22" s="387">
        <v>303.47650999999996</v>
      </c>
      <c r="BK22" s="387">
        <v>303.47650999999996</v>
      </c>
      <c r="BL22" s="387">
        <v>303.47650999999996</v>
      </c>
      <c r="BM22" s="387">
        <v>303.47650999999996</v>
      </c>
      <c r="BN22" s="387">
        <v>303.47650999999996</v>
      </c>
      <c r="BO22" s="387">
        <v>303.47650999999996</v>
      </c>
      <c r="BP22" s="387">
        <v>303.47650999999996</v>
      </c>
      <c r="BQ22" s="388"/>
      <c r="BR22" s="386"/>
      <c r="BS22" s="388"/>
      <c r="BT22" s="389"/>
      <c r="BU22" s="388"/>
      <c r="BV22" s="390"/>
      <c r="BW22" s="388"/>
      <c r="BX22" s="355"/>
      <c r="BY22" s="355"/>
      <c r="BZ22" s="355"/>
      <c r="CA22" s="386">
        <v>110</v>
      </c>
      <c r="CB22" s="386">
        <v>110</v>
      </c>
      <c r="CC22" s="386">
        <v>110</v>
      </c>
      <c r="CD22" s="386">
        <v>110</v>
      </c>
      <c r="CE22" s="386">
        <v>110</v>
      </c>
      <c r="CF22" s="386">
        <v>109.68791208877536</v>
      </c>
      <c r="CG22" s="386">
        <v>109.37670962177192</v>
      </c>
      <c r="CH22" s="386">
        <v>109.06639008684026</v>
      </c>
      <c r="CI22" s="386">
        <v>108.75695097895832</v>
      </c>
      <c r="CJ22" s="386">
        <v>108.44838980021119</v>
      </c>
      <c r="CK22" s="386">
        <v>108.13627640463574</v>
      </c>
      <c r="CL22" s="386">
        <v>107.82506126833253</v>
      </c>
      <c r="CM22" s="386">
        <v>107.51474180612026</v>
      </c>
      <c r="CN22" s="386">
        <v>107.20531544025769</v>
      </c>
      <c r="CO22" s="386">
        <v>106.89677960042238</v>
      </c>
      <c r="CP22" s="386">
        <v>130.62744150942706</v>
      </c>
      <c r="CQ22" s="386">
        <v>159.62621642187773</v>
      </c>
      <c r="CR22" s="386">
        <v>195.0626045701529</v>
      </c>
      <c r="CS22" s="386">
        <v>238.36573060862787</v>
      </c>
      <c r="CT22" s="386">
        <v>291.28197920760704</v>
      </c>
      <c r="CU22" s="386">
        <v>330.54398241489145</v>
      </c>
      <c r="CV22" s="386">
        <v>375.09812521846072</v>
      </c>
      <c r="CW22" s="386">
        <v>425.65773702636125</v>
      </c>
      <c r="CX22" s="386">
        <v>483.03229717525068</v>
      </c>
      <c r="CY22" s="386">
        <v>548.14039501401089</v>
      </c>
      <c r="CZ22" s="386">
        <v>567.05337705293675</v>
      </c>
      <c r="DA22" s="386">
        <v>586.6189307557255</v>
      </c>
      <c r="DB22" s="386">
        <v>606.85957239059962</v>
      </c>
      <c r="DC22" s="386">
        <v>627.7985951248761</v>
      </c>
      <c r="DD22" s="386">
        <v>649.46009583101579</v>
      </c>
      <c r="DE22" s="386">
        <v>649.46009583101579</v>
      </c>
      <c r="DF22" s="386">
        <v>649.46009583101579</v>
      </c>
      <c r="DG22" s="386">
        <v>649.46009583101579</v>
      </c>
      <c r="DH22" s="386">
        <v>649.46009583101579</v>
      </c>
      <c r="DI22" s="386">
        <v>649.46009583101579</v>
      </c>
      <c r="DJ22" s="387">
        <v>649.46009583101579</v>
      </c>
      <c r="DK22" s="387">
        <v>649.46009583101579</v>
      </c>
      <c r="DL22" s="387">
        <v>649.46009583101579</v>
      </c>
      <c r="DM22" s="387">
        <v>649.46009583101579</v>
      </c>
      <c r="DN22" s="387">
        <v>649.46009583101579</v>
      </c>
      <c r="DO22" s="387">
        <v>649.46009583101579</v>
      </c>
      <c r="DP22" s="387">
        <v>649.46009583101579</v>
      </c>
      <c r="DQ22" s="387">
        <v>649.46009583101579</v>
      </c>
      <c r="DR22" s="387">
        <v>649.46009583101579</v>
      </c>
      <c r="DS22" s="387">
        <v>649.46009583101579</v>
      </c>
      <c r="DT22" s="387">
        <v>649.46009583101579</v>
      </c>
      <c r="DU22" s="387">
        <v>649.46009583101579</v>
      </c>
      <c r="DV22" s="387">
        <v>649.46009583101579</v>
      </c>
      <c r="DW22" s="387">
        <v>649.46009583101579</v>
      </c>
      <c r="DX22" s="387">
        <v>649.46009583101579</v>
      </c>
      <c r="DY22" s="387">
        <v>649.46009583101579</v>
      </c>
      <c r="DZ22" s="387">
        <v>649.46009583101579</v>
      </c>
      <c r="EA22" s="387">
        <v>649.46009583101579</v>
      </c>
      <c r="EB22" s="387">
        <v>649.46009583101579</v>
      </c>
      <c r="EC22" s="387">
        <v>649.46009583101579</v>
      </c>
      <c r="ED22" s="387">
        <v>649.46009583101579</v>
      </c>
      <c r="EE22" s="387">
        <v>649.46009583101579</v>
      </c>
      <c r="EF22" s="387">
        <v>649.46009583101579</v>
      </c>
      <c r="EG22" s="387">
        <v>649.46009583101579</v>
      </c>
      <c r="EH22" s="387">
        <v>649.46009583101579</v>
      </c>
      <c r="EI22" s="387">
        <v>649.46009583101579</v>
      </c>
      <c r="EJ22" s="387">
        <v>649.46009583101579</v>
      </c>
      <c r="EK22" s="387">
        <v>649.46009583101579</v>
      </c>
      <c r="EL22" s="388">
        <v>-10.648808524559257</v>
      </c>
      <c r="EM22" s="386">
        <v>-21.255708143170153</v>
      </c>
      <c r="EN22" s="391">
        <v>3729</v>
      </c>
      <c r="EO22" s="395">
        <v>0.47246646138128928</v>
      </c>
      <c r="EP22" s="391">
        <v>0</v>
      </c>
      <c r="EQ22" s="393">
        <v>2080</v>
      </c>
      <c r="ER22" s="391"/>
      <c r="ES22" s="391"/>
      <c r="ET22" s="391"/>
      <c r="EU22" s="388"/>
      <c r="EV22" s="389"/>
      <c r="EW22" s="388"/>
      <c r="EX22" s="355"/>
      <c r="EY22" s="386">
        <v>57</v>
      </c>
      <c r="EZ22" s="386">
        <v>57</v>
      </c>
      <c r="FA22" s="386">
        <v>57</v>
      </c>
      <c r="FB22" s="386">
        <v>57</v>
      </c>
      <c r="FC22" s="386">
        <v>56.9</v>
      </c>
      <c r="FD22" s="386">
        <v>57</v>
      </c>
      <c r="FE22" s="386">
        <v>57</v>
      </c>
      <c r="FF22" s="386">
        <v>57</v>
      </c>
      <c r="FG22" s="386">
        <v>57</v>
      </c>
      <c r="FH22" s="386">
        <v>57</v>
      </c>
      <c r="FI22" s="386">
        <v>59.699999999999996</v>
      </c>
      <c r="FJ22" s="386">
        <v>59</v>
      </c>
      <c r="FK22" s="386">
        <v>59</v>
      </c>
      <c r="FL22" s="386">
        <v>59</v>
      </c>
      <c r="FM22" s="386">
        <v>59</v>
      </c>
      <c r="FN22" s="386">
        <v>59</v>
      </c>
      <c r="FO22" s="386">
        <v>59</v>
      </c>
      <c r="FP22" s="386">
        <v>59</v>
      </c>
      <c r="FQ22" s="386">
        <v>59</v>
      </c>
      <c r="FR22" s="386">
        <v>59</v>
      </c>
      <c r="FS22" s="386">
        <v>59</v>
      </c>
      <c r="FT22" s="386">
        <v>59</v>
      </c>
      <c r="FU22" s="386">
        <v>59</v>
      </c>
      <c r="FV22" s="386">
        <v>59</v>
      </c>
      <c r="FW22" s="386">
        <v>59</v>
      </c>
      <c r="FX22" s="386">
        <v>59</v>
      </c>
      <c r="FY22" s="386">
        <v>59</v>
      </c>
      <c r="FZ22" s="386">
        <v>59</v>
      </c>
      <c r="GA22" s="386">
        <v>59</v>
      </c>
      <c r="GB22" s="386">
        <v>59</v>
      </c>
      <c r="GC22" s="386">
        <v>50.5</v>
      </c>
      <c r="GD22" s="387">
        <v>50.5</v>
      </c>
      <c r="GE22" s="387">
        <v>50.5</v>
      </c>
      <c r="GF22" s="387">
        <v>50.5</v>
      </c>
      <c r="GG22" s="387">
        <v>50.5</v>
      </c>
      <c r="GH22" s="387">
        <v>50.5</v>
      </c>
      <c r="GI22" s="387">
        <v>50.5</v>
      </c>
      <c r="GJ22" s="387">
        <v>50.5</v>
      </c>
      <c r="GK22" s="387">
        <v>50.5</v>
      </c>
      <c r="GL22" s="387">
        <v>50.5</v>
      </c>
      <c r="GM22" s="387">
        <v>50.5</v>
      </c>
      <c r="GN22" s="387">
        <v>50.5</v>
      </c>
      <c r="GO22" s="387">
        <v>50.5</v>
      </c>
      <c r="GP22" s="387">
        <v>50.5</v>
      </c>
      <c r="GQ22" s="387">
        <v>50.5</v>
      </c>
      <c r="GR22" s="387">
        <v>50.5</v>
      </c>
      <c r="GS22" s="387">
        <v>50.5</v>
      </c>
      <c r="GT22" s="387">
        <v>50.5</v>
      </c>
      <c r="GU22" s="387">
        <v>50.5</v>
      </c>
      <c r="GV22" s="387">
        <v>50.5</v>
      </c>
      <c r="GW22" s="387">
        <v>50.5</v>
      </c>
      <c r="GX22" s="387">
        <v>50.5</v>
      </c>
      <c r="GY22" s="387">
        <v>50.5</v>
      </c>
      <c r="GZ22" s="387">
        <v>50.5</v>
      </c>
      <c r="HA22" s="387">
        <v>50.5</v>
      </c>
      <c r="HB22" s="387">
        <v>50.5</v>
      </c>
      <c r="HC22" s="387">
        <v>50.5</v>
      </c>
      <c r="HD22" s="387">
        <v>50.5</v>
      </c>
      <c r="HE22" s="387">
        <v>50.5</v>
      </c>
      <c r="HF22" s="388">
        <v>1</v>
      </c>
      <c r="HG22" s="386">
        <v>2.8999999999999986</v>
      </c>
      <c r="HH22" s="391">
        <v>348</v>
      </c>
      <c r="HI22" s="392">
        <v>0.40436961750257866</v>
      </c>
      <c r="HJ22" s="391">
        <v>0</v>
      </c>
      <c r="HK22" s="393">
        <v>2080</v>
      </c>
      <c r="HL22" s="391"/>
      <c r="HM22" s="391"/>
      <c r="HN22" s="388"/>
      <c r="HO22" s="388"/>
      <c r="HP22" s="389"/>
      <c r="HQ22" s="388"/>
      <c r="HR22" s="376"/>
      <c r="HS22" s="394">
        <v>2.4188311724008726</v>
      </c>
      <c r="HT22" s="394">
        <v>2.4188311724008726</v>
      </c>
      <c r="HU22" s="394">
        <v>2.4188311724008726</v>
      </c>
      <c r="HV22" s="394">
        <v>2.4188311724008726</v>
      </c>
      <c r="HW22" s="394">
        <v>2.4188311724008726</v>
      </c>
      <c r="HX22" s="394">
        <v>2.4119685545081486</v>
      </c>
      <c r="HY22" s="394">
        <v>2.4051254069798218</v>
      </c>
      <c r="HZ22" s="394">
        <v>2.3983016745752974</v>
      </c>
      <c r="IA22" s="394">
        <v>2.3914973022107087</v>
      </c>
      <c r="IB22" s="394">
        <v>2.3847122349584695</v>
      </c>
      <c r="IC22" s="394">
        <v>2.3778490566808173</v>
      </c>
      <c r="ID22" s="394">
        <v>2.3710056305625153</v>
      </c>
      <c r="IE22" s="394">
        <v>2.3641818997570452</v>
      </c>
      <c r="IF22" s="394">
        <v>2.3573778075814897</v>
      </c>
      <c r="IG22" s="394">
        <v>2.3505932975160668</v>
      </c>
      <c r="IH22" s="394">
        <v>2.3354603048230316</v>
      </c>
      <c r="II22" s="394">
        <v>2.3204247375196156</v>
      </c>
      <c r="IJ22" s="394">
        <v>2.3054859683864231</v>
      </c>
      <c r="IK22" s="394">
        <v>2.2906433742420615</v>
      </c>
      <c r="IL22" s="394">
        <v>2.2758963359171487</v>
      </c>
      <c r="IM22" s="394">
        <v>2.2624807646692169</v>
      </c>
      <c r="IN22" s="394">
        <v>2.2491442732761397</v>
      </c>
      <c r="IO22" s="394">
        <v>2.2358863955912782</v>
      </c>
      <c r="IP22" s="394">
        <v>2.2227066682157566</v>
      </c>
      <c r="IQ22" s="394">
        <v>2.2096046304822647</v>
      </c>
      <c r="IR22" s="394">
        <v>2.1955186739175465</v>
      </c>
      <c r="IS22" s="394">
        <v>2.1815225135858758</v>
      </c>
      <c r="IT22" s="394">
        <v>2.1676155770473611</v>
      </c>
      <c r="IU22" s="394">
        <v>2.1537972955113411</v>
      </c>
      <c r="IV22" s="394">
        <v>2.1400671038131285</v>
      </c>
      <c r="IW22" s="394">
        <v>2.1400671038131285</v>
      </c>
      <c r="IX22" s="394">
        <v>2.1400671038131285</v>
      </c>
      <c r="IY22" s="394">
        <v>2.1400671038131285</v>
      </c>
      <c r="IZ22" s="394">
        <v>2.1400671038131285</v>
      </c>
      <c r="JA22" s="394">
        <v>2.1400671038131285</v>
      </c>
      <c r="JB22" s="394">
        <v>2.1400671038131285</v>
      </c>
      <c r="JC22" s="394">
        <v>2.1400671038131285</v>
      </c>
      <c r="JD22" s="394">
        <v>2.1400671038131285</v>
      </c>
      <c r="JE22" s="394">
        <v>2.1400671038131285</v>
      </c>
      <c r="JF22" s="394">
        <v>2.1400671038131285</v>
      </c>
      <c r="JG22" s="394">
        <v>2.1400671038131285</v>
      </c>
      <c r="JH22" s="394">
        <v>2.1400671038131285</v>
      </c>
      <c r="JI22" s="394">
        <v>2.1400671038131285</v>
      </c>
      <c r="JJ22" s="394">
        <v>2.1400671038131285</v>
      </c>
      <c r="JK22" s="394">
        <v>2.1400671038131285</v>
      </c>
      <c r="JL22" s="394">
        <v>2.1400671038131285</v>
      </c>
      <c r="JM22" s="394">
        <v>2.1400671038131285</v>
      </c>
      <c r="JN22" s="394">
        <v>2.1400671038131285</v>
      </c>
      <c r="JO22" s="394">
        <v>2.1400671038131285</v>
      </c>
      <c r="JP22" s="394">
        <v>2.1400671038131285</v>
      </c>
      <c r="JQ22" s="394">
        <v>2.1400671038131285</v>
      </c>
      <c r="JR22" s="394">
        <v>2.1400671038131285</v>
      </c>
      <c r="JS22" s="394">
        <v>2.1400671038131285</v>
      </c>
      <c r="JT22" s="394">
        <v>2.1400671038131285</v>
      </c>
      <c r="JU22" s="394">
        <v>2.1400671038131285</v>
      </c>
      <c r="JV22" s="394">
        <v>2.1400671038131285</v>
      </c>
      <c r="JW22" s="394">
        <v>2.1400671038131285</v>
      </c>
      <c r="JX22" s="394">
        <v>2.1400671038131285</v>
      </c>
      <c r="JY22" s="394">
        <v>2.1400671038131285</v>
      </c>
      <c r="JZ22" s="394">
        <v>2.1400671038131285</v>
      </c>
      <c r="KA22" s="394">
        <v>2.1400671038131285</v>
      </c>
      <c r="KB22" s="394">
        <v>2.1400671038131285</v>
      </c>
      <c r="KC22" s="394">
        <v>2.1400671038131285</v>
      </c>
    </row>
    <row r="23" spans="1:289" x14ac:dyDescent="0.25">
      <c r="A23" s="383">
        <v>14</v>
      </c>
      <c r="B23" s="384" t="s">
        <v>850</v>
      </c>
      <c r="C23" s="385" t="s">
        <v>142</v>
      </c>
      <c r="D23" s="385" t="s">
        <v>142</v>
      </c>
      <c r="E23" s="129">
        <v>2052</v>
      </c>
      <c r="F23" s="386">
        <v>42.44473</v>
      </c>
      <c r="G23" s="386">
        <v>42.44473</v>
      </c>
      <c r="H23" s="386">
        <v>42.44473</v>
      </c>
      <c r="I23" s="386">
        <v>42.44473</v>
      </c>
      <c r="J23" s="386">
        <v>42.444729999999993</v>
      </c>
      <c r="K23" s="386">
        <v>42.444729999999993</v>
      </c>
      <c r="L23" s="386">
        <v>42.444729999999993</v>
      </c>
      <c r="M23" s="386">
        <v>42.444729999999993</v>
      </c>
      <c r="N23" s="386">
        <v>42.444729999999993</v>
      </c>
      <c r="O23" s="386">
        <v>42.444729999999993</v>
      </c>
      <c r="P23" s="386">
        <v>42.444729999999993</v>
      </c>
      <c r="Q23" s="386">
        <v>42.444729999999993</v>
      </c>
      <c r="R23" s="386">
        <v>42.444729999999993</v>
      </c>
      <c r="S23" s="386">
        <v>42.444729999999993</v>
      </c>
      <c r="T23" s="386">
        <v>42.444729999999993</v>
      </c>
      <c r="U23" s="386">
        <v>42.444729999999993</v>
      </c>
      <c r="V23" s="386">
        <v>42.444729999999993</v>
      </c>
      <c r="W23" s="386">
        <v>42.444729999999993</v>
      </c>
      <c r="X23" s="386">
        <v>42.444729999999993</v>
      </c>
      <c r="Y23" s="386">
        <v>42.444729999999993</v>
      </c>
      <c r="Z23" s="386">
        <v>42.444729999999993</v>
      </c>
      <c r="AA23" s="386">
        <v>42.444729999999993</v>
      </c>
      <c r="AB23" s="386">
        <v>42.444729999999993</v>
      </c>
      <c r="AC23" s="386">
        <v>42.444729999999993</v>
      </c>
      <c r="AD23" s="386">
        <v>42.444729999999993</v>
      </c>
      <c r="AE23" s="386">
        <v>72.516132561295734</v>
      </c>
      <c r="AF23" s="386">
        <v>123.89263594437793</v>
      </c>
      <c r="AG23" s="386">
        <v>211.6685584172844</v>
      </c>
      <c r="AH23" s="386">
        <v>361.63229784348181</v>
      </c>
      <c r="AI23" s="386">
        <v>617.84291356933863</v>
      </c>
      <c r="AJ23" s="386">
        <v>731.6124574455074</v>
      </c>
      <c r="AK23" s="386">
        <v>866.33151588196404</v>
      </c>
      <c r="AL23" s="386">
        <v>1025.857730786717</v>
      </c>
      <c r="AM23" s="386">
        <v>1214.7590899351021</v>
      </c>
      <c r="AN23" s="386">
        <v>1438.4447300000443</v>
      </c>
      <c r="AO23" s="387">
        <v>1438.4447300000443</v>
      </c>
      <c r="AP23" s="387">
        <v>1438.4447300000443</v>
      </c>
      <c r="AQ23" s="387">
        <v>1438.4447300000443</v>
      </c>
      <c r="AR23" s="387">
        <v>1438.4447300000443</v>
      </c>
      <c r="AS23" s="387">
        <v>1438.4447300000443</v>
      </c>
      <c r="AT23" s="387">
        <v>1438.4447300000443</v>
      </c>
      <c r="AU23" s="387">
        <v>1438.4447300000443</v>
      </c>
      <c r="AV23" s="387">
        <v>1438.4447300000443</v>
      </c>
      <c r="AW23" s="387">
        <v>1438.4447300000443</v>
      </c>
      <c r="AX23" s="387">
        <v>1438.4447300000443</v>
      </c>
      <c r="AY23" s="387">
        <v>1438.4447300000443</v>
      </c>
      <c r="AZ23" s="387">
        <v>1438.4447300000443</v>
      </c>
      <c r="BA23" s="387">
        <v>1438.4447300000443</v>
      </c>
      <c r="BB23" s="387">
        <v>1438.4447300000443</v>
      </c>
      <c r="BC23" s="387">
        <v>1438.4447300000443</v>
      </c>
      <c r="BD23" s="387">
        <v>1438.4447300000443</v>
      </c>
      <c r="BE23" s="387">
        <v>1438.4447300000443</v>
      </c>
      <c r="BF23" s="387">
        <v>1438.4447300000443</v>
      </c>
      <c r="BG23" s="387">
        <v>1438.4447300000443</v>
      </c>
      <c r="BH23" s="387">
        <v>1438.4447300000443</v>
      </c>
      <c r="BI23" s="387">
        <v>1438.4447300000443</v>
      </c>
      <c r="BJ23" s="387">
        <v>1438.4447300000443</v>
      </c>
      <c r="BK23" s="387">
        <v>1438.4447300000443</v>
      </c>
      <c r="BL23" s="387">
        <v>1438.4447300000443</v>
      </c>
      <c r="BM23" s="387">
        <v>1438.4447300000443</v>
      </c>
      <c r="BN23" s="387">
        <v>1438.4447300000443</v>
      </c>
      <c r="BO23" s="387">
        <v>1438.4447300000443</v>
      </c>
      <c r="BP23" s="387">
        <v>1438.4447300000443</v>
      </c>
      <c r="BQ23" s="388"/>
      <c r="BR23" s="386"/>
      <c r="BS23" s="388"/>
      <c r="BT23" s="389"/>
      <c r="BU23" s="388"/>
      <c r="BV23" s="390"/>
      <c r="BW23" s="388"/>
      <c r="BX23" s="355"/>
      <c r="BY23" s="355"/>
      <c r="BZ23" s="355"/>
      <c r="CA23" s="386">
        <v>120</v>
      </c>
      <c r="CB23" s="386">
        <v>120</v>
      </c>
      <c r="CC23" s="386">
        <v>120</v>
      </c>
      <c r="CD23" s="386">
        <v>120</v>
      </c>
      <c r="CE23" s="386">
        <v>120</v>
      </c>
      <c r="CF23" s="386">
        <v>119.33410811138206</v>
      </c>
      <c r="CG23" s="386">
        <v>118.6719113228252</v>
      </c>
      <c r="CH23" s="386">
        <v>118.01338912985307</v>
      </c>
      <c r="CI23" s="386">
        <v>117.35852114177072</v>
      </c>
      <c r="CJ23" s="386">
        <v>116.7072870810332</v>
      </c>
      <c r="CK23" s="386">
        <v>116.04118425236726</v>
      </c>
      <c r="CL23" s="386">
        <v>115.37888318269557</v>
      </c>
      <c r="CM23" s="386">
        <v>114.7203621736094</v>
      </c>
      <c r="CN23" s="386">
        <v>114.06559965054291</v>
      </c>
      <c r="CO23" s="386">
        <v>113.41457416206637</v>
      </c>
      <c r="CP23" s="386">
        <v>113.54857822975022</v>
      </c>
      <c r="CQ23" s="386">
        <v>113.68274062885035</v>
      </c>
      <c r="CR23" s="386">
        <v>113.81706154644199</v>
      </c>
      <c r="CS23" s="386">
        <v>113.95154116982135</v>
      </c>
      <c r="CT23" s="386">
        <v>114.08617968650601</v>
      </c>
      <c r="CU23" s="386">
        <v>113.80312383078009</v>
      </c>
      <c r="CV23" s="386">
        <v>113.52077025658978</v>
      </c>
      <c r="CW23" s="386">
        <v>113.23911722152506</v>
      </c>
      <c r="CX23" s="386">
        <v>112.95816298749897</v>
      </c>
      <c r="CY23" s="386">
        <v>112.67790582073688</v>
      </c>
      <c r="CZ23" s="386">
        <v>187.10244017218753</v>
      </c>
      <c r="DA23" s="386">
        <v>310.68489304443904</v>
      </c>
      <c r="DB23" s="386">
        <v>515.89440884471594</v>
      </c>
      <c r="DC23" s="386">
        <v>856.64622592116314</v>
      </c>
      <c r="DD23" s="386">
        <v>1422.4669696039662</v>
      </c>
      <c r="DE23" s="386">
        <v>1682.4612726986691</v>
      </c>
      <c r="DF23" s="386">
        <v>1989.9765650930533</v>
      </c>
      <c r="DG23" s="386">
        <v>2353.6985925790095</v>
      </c>
      <c r="DH23" s="386">
        <v>2783.9006558599144</v>
      </c>
      <c r="DI23" s="386">
        <v>3292.7337791391838</v>
      </c>
      <c r="DJ23" s="387">
        <v>3292.7337791391838</v>
      </c>
      <c r="DK23" s="387">
        <v>3292.7337791391838</v>
      </c>
      <c r="DL23" s="387">
        <v>3292.7337791391838</v>
      </c>
      <c r="DM23" s="387">
        <v>3292.7337791391838</v>
      </c>
      <c r="DN23" s="387">
        <v>3292.7337791391838</v>
      </c>
      <c r="DO23" s="387">
        <v>3292.7337791391838</v>
      </c>
      <c r="DP23" s="387">
        <v>3292.7337791391838</v>
      </c>
      <c r="DQ23" s="387">
        <v>3292.7337791391838</v>
      </c>
      <c r="DR23" s="387">
        <v>3292.7337791391838</v>
      </c>
      <c r="DS23" s="387">
        <v>3292.7337791391838</v>
      </c>
      <c r="DT23" s="387">
        <v>3292.7337791391838</v>
      </c>
      <c r="DU23" s="387">
        <v>3292.7337791391838</v>
      </c>
      <c r="DV23" s="387">
        <v>3292.7337791391838</v>
      </c>
      <c r="DW23" s="387">
        <v>3292.7337791391838</v>
      </c>
      <c r="DX23" s="387">
        <v>3292.7337791391838</v>
      </c>
      <c r="DY23" s="387">
        <v>3292.7337791391838</v>
      </c>
      <c r="DZ23" s="387">
        <v>3292.7337791391838</v>
      </c>
      <c r="EA23" s="387">
        <v>3292.7337791391838</v>
      </c>
      <c r="EB23" s="387">
        <v>3292.7337791391838</v>
      </c>
      <c r="EC23" s="387">
        <v>3292.7337791391838</v>
      </c>
      <c r="ED23" s="387">
        <v>3292.7337791391838</v>
      </c>
      <c r="EE23" s="387">
        <v>3292.7337791391838</v>
      </c>
      <c r="EF23" s="387">
        <v>3292.7337791391838</v>
      </c>
      <c r="EG23" s="387">
        <v>3292.7337791391838</v>
      </c>
      <c r="EH23" s="387">
        <v>3292.7337791391838</v>
      </c>
      <c r="EI23" s="387">
        <v>3292.7337791391838</v>
      </c>
      <c r="EJ23" s="387">
        <v>3292.7337791391838</v>
      </c>
      <c r="EK23" s="387">
        <v>3292.7337791391838</v>
      </c>
      <c r="EL23" s="388">
        <v>-29.720141633145317</v>
      </c>
      <c r="EM23" s="386">
        <v>-67.738530175056781</v>
      </c>
      <c r="EN23" s="391">
        <v>4751</v>
      </c>
      <c r="EO23" s="395">
        <v>0.28929267412967891</v>
      </c>
      <c r="EP23" s="391">
        <v>0</v>
      </c>
      <c r="EQ23" s="393">
        <v>2080</v>
      </c>
      <c r="ER23" s="391"/>
      <c r="ES23" s="391"/>
      <c r="ET23" s="391"/>
      <c r="EU23" s="388"/>
      <c r="EV23" s="389"/>
      <c r="EW23" s="388"/>
      <c r="EX23" s="355"/>
      <c r="EY23" s="386">
        <v>17</v>
      </c>
      <c r="EZ23" s="386">
        <v>17</v>
      </c>
      <c r="FA23" s="386">
        <v>17</v>
      </c>
      <c r="FB23" s="386">
        <v>17</v>
      </c>
      <c r="FC23" s="386">
        <v>18.5</v>
      </c>
      <c r="FD23" s="386">
        <v>19</v>
      </c>
      <c r="FE23" s="386">
        <v>19</v>
      </c>
      <c r="FF23" s="386">
        <v>19</v>
      </c>
      <c r="FG23" s="386">
        <v>19</v>
      </c>
      <c r="FH23" s="386">
        <v>19</v>
      </c>
      <c r="FI23" s="386">
        <v>18.899999999999999</v>
      </c>
      <c r="FJ23" s="386">
        <v>19</v>
      </c>
      <c r="FK23" s="386">
        <v>19</v>
      </c>
      <c r="FL23" s="386">
        <v>19</v>
      </c>
      <c r="FM23" s="386">
        <v>19</v>
      </c>
      <c r="FN23" s="386">
        <v>19</v>
      </c>
      <c r="FO23" s="386">
        <v>19</v>
      </c>
      <c r="FP23" s="386">
        <v>19</v>
      </c>
      <c r="FQ23" s="386">
        <v>19</v>
      </c>
      <c r="FR23" s="386">
        <v>19</v>
      </c>
      <c r="FS23" s="386">
        <v>19</v>
      </c>
      <c r="FT23" s="386">
        <v>19</v>
      </c>
      <c r="FU23" s="386">
        <v>19</v>
      </c>
      <c r="FV23" s="386">
        <v>19</v>
      </c>
      <c r="FW23" s="386">
        <v>19</v>
      </c>
      <c r="FX23" s="386">
        <v>19</v>
      </c>
      <c r="FY23" s="386">
        <v>19</v>
      </c>
      <c r="FZ23" s="386">
        <v>19</v>
      </c>
      <c r="GA23" s="386">
        <v>19</v>
      </c>
      <c r="GB23" s="386">
        <v>19</v>
      </c>
      <c r="GC23" s="386">
        <v>15.9</v>
      </c>
      <c r="GD23" s="387">
        <v>15.9</v>
      </c>
      <c r="GE23" s="387">
        <v>15.9</v>
      </c>
      <c r="GF23" s="387">
        <v>15.9</v>
      </c>
      <c r="GG23" s="387">
        <v>15.9</v>
      </c>
      <c r="GH23" s="387">
        <v>15.9</v>
      </c>
      <c r="GI23" s="387">
        <v>15.9</v>
      </c>
      <c r="GJ23" s="387">
        <v>15.9</v>
      </c>
      <c r="GK23" s="387">
        <v>15.9</v>
      </c>
      <c r="GL23" s="387">
        <v>15.9</v>
      </c>
      <c r="GM23" s="387">
        <v>15.9</v>
      </c>
      <c r="GN23" s="387">
        <v>15.9</v>
      </c>
      <c r="GO23" s="387">
        <v>15.9</v>
      </c>
      <c r="GP23" s="387">
        <v>15.9</v>
      </c>
      <c r="GQ23" s="387">
        <v>15.9</v>
      </c>
      <c r="GR23" s="387">
        <v>15.9</v>
      </c>
      <c r="GS23" s="387">
        <v>15.9</v>
      </c>
      <c r="GT23" s="387">
        <v>15.9</v>
      </c>
      <c r="GU23" s="387">
        <v>15.9</v>
      </c>
      <c r="GV23" s="387">
        <v>15.9</v>
      </c>
      <c r="GW23" s="387">
        <v>15.9</v>
      </c>
      <c r="GX23" s="387">
        <v>15.9</v>
      </c>
      <c r="GY23" s="387">
        <v>15.9</v>
      </c>
      <c r="GZ23" s="387">
        <v>15.9</v>
      </c>
      <c r="HA23" s="387">
        <v>15.9</v>
      </c>
      <c r="HB23" s="387">
        <v>15.9</v>
      </c>
      <c r="HC23" s="387">
        <v>15.9</v>
      </c>
      <c r="HD23" s="387">
        <v>15.9</v>
      </c>
      <c r="HE23" s="387">
        <v>15.9</v>
      </c>
      <c r="HF23" s="388">
        <v>246</v>
      </c>
      <c r="HG23" s="386">
        <v>725.4</v>
      </c>
      <c r="HH23" s="391">
        <v>873.4</v>
      </c>
      <c r="HI23" s="392">
        <v>-7.7791521206497669E-2</v>
      </c>
      <c r="HJ23" s="391">
        <v>0</v>
      </c>
      <c r="HK23" s="393">
        <v>2080</v>
      </c>
      <c r="HL23" s="391"/>
      <c r="HM23" s="391"/>
      <c r="HN23" s="388"/>
      <c r="HO23" s="388"/>
      <c r="HP23" s="389"/>
      <c r="HQ23" s="388"/>
      <c r="HR23" s="376"/>
      <c r="HS23" s="394">
        <v>2.8272061101578454</v>
      </c>
      <c r="HT23" s="394">
        <v>2.8272061101578454</v>
      </c>
      <c r="HU23" s="394">
        <v>2.8272061101578454</v>
      </c>
      <c r="HV23" s="394">
        <v>2.8272061101578454</v>
      </c>
      <c r="HW23" s="394">
        <v>2.8272061101578458</v>
      </c>
      <c r="HX23" s="394">
        <v>2.8115176633561361</v>
      </c>
      <c r="HY23" s="394">
        <v>2.795916273300012</v>
      </c>
      <c r="HZ23" s="394">
        <v>2.7804014569029674</v>
      </c>
      <c r="IA23" s="394">
        <v>2.7649727337591909</v>
      </c>
      <c r="IB23" s="394">
        <v>2.7496296261286908</v>
      </c>
      <c r="IC23" s="394">
        <v>2.7339362095687094</v>
      </c>
      <c r="ID23" s="394">
        <v>2.7183323626442104</v>
      </c>
      <c r="IE23" s="394">
        <v>2.702817574139579</v>
      </c>
      <c r="IF23" s="394">
        <v>2.6873913357569461</v>
      </c>
      <c r="IG23" s="394">
        <v>2.6720531420995348</v>
      </c>
      <c r="IH23" s="394">
        <v>2.6752102847573829</v>
      </c>
      <c r="II23" s="394">
        <v>2.6783711577114611</v>
      </c>
      <c r="IJ23" s="394">
        <v>2.68153576536927</v>
      </c>
      <c r="IK23" s="394">
        <v>2.6847041121435189</v>
      </c>
      <c r="IL23" s="394">
        <v>2.6878762024521308</v>
      </c>
      <c r="IM23" s="394">
        <v>2.681207392078595</v>
      </c>
      <c r="IN23" s="394">
        <v>2.6745551274937975</v>
      </c>
      <c r="IO23" s="394">
        <v>2.6679193676464683</v>
      </c>
      <c r="IP23" s="394">
        <v>2.6613000715871906</v>
      </c>
      <c r="IQ23" s="394">
        <v>2.6546971984681469</v>
      </c>
      <c r="IR23" s="394">
        <v>2.5801491828599019</v>
      </c>
      <c r="IS23" s="394">
        <v>2.5076945911774948</v>
      </c>
      <c r="IT23" s="394">
        <v>2.4372746368295251</v>
      </c>
      <c r="IU23" s="394">
        <v>2.3688321840432751</v>
      </c>
      <c r="IV23" s="394">
        <v>2.3023117015071617</v>
      </c>
      <c r="IW23" s="394">
        <v>2.2996618709489152</v>
      </c>
      <c r="IX23" s="394">
        <v>2.2970150901957762</v>
      </c>
      <c r="IY23" s="394">
        <v>2.2943713557375922</v>
      </c>
      <c r="IZ23" s="394">
        <v>2.29173066406825</v>
      </c>
      <c r="JA23" s="394">
        <v>2.2890930116856714</v>
      </c>
      <c r="JB23" s="394">
        <v>2.2890930116856714</v>
      </c>
      <c r="JC23" s="394">
        <v>2.2890930116856714</v>
      </c>
      <c r="JD23" s="394">
        <v>2.2890930116856714</v>
      </c>
      <c r="JE23" s="394">
        <v>2.2890930116856714</v>
      </c>
      <c r="JF23" s="394">
        <v>2.2890930116856714</v>
      </c>
      <c r="JG23" s="394">
        <v>2.2890930116856714</v>
      </c>
      <c r="JH23" s="394">
        <v>2.2890930116856714</v>
      </c>
      <c r="JI23" s="394">
        <v>2.2890930116856714</v>
      </c>
      <c r="JJ23" s="394">
        <v>2.2890930116856714</v>
      </c>
      <c r="JK23" s="394">
        <v>2.2890930116856714</v>
      </c>
      <c r="JL23" s="394">
        <v>2.2890930116856714</v>
      </c>
      <c r="JM23" s="394">
        <v>2.2890930116856714</v>
      </c>
      <c r="JN23" s="394">
        <v>2.2890930116856714</v>
      </c>
      <c r="JO23" s="394">
        <v>2.2890930116856714</v>
      </c>
      <c r="JP23" s="394">
        <v>2.2890930116856714</v>
      </c>
      <c r="JQ23" s="394">
        <v>2.2890930116856714</v>
      </c>
      <c r="JR23" s="394">
        <v>2.2890930116856714</v>
      </c>
      <c r="JS23" s="394">
        <v>2.2890930116856714</v>
      </c>
      <c r="JT23" s="394">
        <v>2.2890930116856714</v>
      </c>
      <c r="JU23" s="394">
        <v>2.2890930116856714</v>
      </c>
      <c r="JV23" s="394">
        <v>2.2890930116856714</v>
      </c>
      <c r="JW23" s="394">
        <v>2.2890930116856714</v>
      </c>
      <c r="JX23" s="394">
        <v>2.2890930116856714</v>
      </c>
      <c r="JY23" s="394">
        <v>2.2890930116856714</v>
      </c>
      <c r="JZ23" s="394">
        <v>2.2890930116856714</v>
      </c>
      <c r="KA23" s="394">
        <v>2.2890930116856714</v>
      </c>
      <c r="KB23" s="394">
        <v>2.2890930116856714</v>
      </c>
      <c r="KC23" s="394">
        <v>2.2890930116856714</v>
      </c>
    </row>
    <row r="24" spans="1:289" x14ac:dyDescent="0.25">
      <c r="A24" s="383">
        <v>15</v>
      </c>
      <c r="B24" s="384" t="s">
        <v>850</v>
      </c>
      <c r="C24" s="385" t="s">
        <v>142</v>
      </c>
      <c r="D24" s="385" t="s">
        <v>142</v>
      </c>
      <c r="E24" s="129">
        <v>2052</v>
      </c>
      <c r="F24" s="386">
        <v>60.635319999999993</v>
      </c>
      <c r="G24" s="386">
        <v>62.353077248992307</v>
      </c>
      <c r="H24" s="386">
        <v>64.119497388960795</v>
      </c>
      <c r="I24" s="386">
        <v>65.935959006408041</v>
      </c>
      <c r="J24" s="386">
        <v>67.803879742251752</v>
      </c>
      <c r="K24" s="386">
        <v>67.803879742251752</v>
      </c>
      <c r="L24" s="386">
        <v>67.803879742251752</v>
      </c>
      <c r="M24" s="386">
        <v>67.803879742251752</v>
      </c>
      <c r="N24" s="386">
        <v>67.803879742251752</v>
      </c>
      <c r="O24" s="386">
        <v>67.803879742251752</v>
      </c>
      <c r="P24" s="386">
        <v>67.803879742251752</v>
      </c>
      <c r="Q24" s="386">
        <v>67.803879742251752</v>
      </c>
      <c r="R24" s="386">
        <v>67.803879742251752</v>
      </c>
      <c r="S24" s="386">
        <v>67.803879742251752</v>
      </c>
      <c r="T24" s="386">
        <v>67.803879742251752</v>
      </c>
      <c r="U24" s="386">
        <v>85.092483442361896</v>
      </c>
      <c r="V24" s="386">
        <v>106.78932777760498</v>
      </c>
      <c r="W24" s="386">
        <v>134.01842402351934</v>
      </c>
      <c r="X24" s="386">
        <v>168.19038336070932</v>
      </c>
      <c r="Y24" s="386">
        <v>211.0754939937064</v>
      </c>
      <c r="Z24" s="386">
        <v>242.16799462221221</v>
      </c>
      <c r="AA24" s="386">
        <v>277.84057973633082</v>
      </c>
      <c r="AB24" s="386">
        <v>318.76791922337645</v>
      </c>
      <c r="AC24" s="386">
        <v>365.7240652982772</v>
      </c>
      <c r="AD24" s="386">
        <v>419.59709202910835</v>
      </c>
      <c r="AE24" s="386">
        <v>463.78235530485932</v>
      </c>
      <c r="AF24" s="386">
        <v>512.62050471312909</v>
      </c>
      <c r="AG24" s="386">
        <v>566.60150789826719</v>
      </c>
      <c r="AH24" s="386">
        <v>626.26692807040149</v>
      </c>
      <c r="AI24" s="386">
        <v>692.21535722626106</v>
      </c>
      <c r="AJ24" s="386">
        <v>736.49420801055396</v>
      </c>
      <c r="AK24" s="386">
        <v>783.60543835174371</v>
      </c>
      <c r="AL24" s="386">
        <v>833.73022670889657</v>
      </c>
      <c r="AM24" s="386">
        <v>887.06134096028291</v>
      </c>
      <c r="AN24" s="386">
        <v>943.80387974226539</v>
      </c>
      <c r="AO24" s="387">
        <v>943.80387974226539</v>
      </c>
      <c r="AP24" s="387">
        <v>943.80387974226539</v>
      </c>
      <c r="AQ24" s="387">
        <v>943.80387974226539</v>
      </c>
      <c r="AR24" s="387">
        <v>943.80387974226539</v>
      </c>
      <c r="AS24" s="387">
        <v>943.80387974226539</v>
      </c>
      <c r="AT24" s="387">
        <v>943.80387974226539</v>
      </c>
      <c r="AU24" s="387">
        <v>943.80387974226539</v>
      </c>
      <c r="AV24" s="387">
        <v>943.80387974226539</v>
      </c>
      <c r="AW24" s="387">
        <v>943.80387974226539</v>
      </c>
      <c r="AX24" s="387">
        <v>943.80387974226539</v>
      </c>
      <c r="AY24" s="387">
        <v>943.80387974226539</v>
      </c>
      <c r="AZ24" s="387">
        <v>943.80387974226539</v>
      </c>
      <c r="BA24" s="387">
        <v>943.80387974226539</v>
      </c>
      <c r="BB24" s="387">
        <v>943.80387974226539</v>
      </c>
      <c r="BC24" s="387">
        <v>943.80387974226539</v>
      </c>
      <c r="BD24" s="387">
        <v>943.80387974226539</v>
      </c>
      <c r="BE24" s="387">
        <v>943.80387974226539</v>
      </c>
      <c r="BF24" s="387">
        <v>943.80387974226539</v>
      </c>
      <c r="BG24" s="387">
        <v>943.80387974226539</v>
      </c>
      <c r="BH24" s="387">
        <v>943.80387974226539</v>
      </c>
      <c r="BI24" s="387">
        <v>943.80387974226539</v>
      </c>
      <c r="BJ24" s="387">
        <v>943.80387974226539</v>
      </c>
      <c r="BK24" s="387">
        <v>943.80387974226539</v>
      </c>
      <c r="BL24" s="387">
        <v>943.80387974226539</v>
      </c>
      <c r="BM24" s="387">
        <v>943.80387974226539</v>
      </c>
      <c r="BN24" s="387">
        <v>943.80387974226539</v>
      </c>
      <c r="BO24" s="387">
        <v>943.80387974226539</v>
      </c>
      <c r="BP24" s="387">
        <v>943.80387974226539</v>
      </c>
      <c r="BQ24" s="388"/>
      <c r="BR24" s="386"/>
      <c r="BS24" s="388"/>
      <c r="BT24" s="389"/>
      <c r="BU24" s="388"/>
      <c r="BV24" s="390"/>
      <c r="BW24" s="388"/>
      <c r="BX24" s="355"/>
      <c r="BY24" s="355"/>
      <c r="BZ24" s="355"/>
      <c r="CA24" s="386">
        <v>200</v>
      </c>
      <c r="CB24" s="386">
        <v>204.82273781688903</v>
      </c>
      <c r="CC24" s="386">
        <v>209.76176963403032</v>
      </c>
      <c r="CD24" s="386">
        <v>214.81989972878833</v>
      </c>
      <c r="CE24" s="386">
        <v>220</v>
      </c>
      <c r="CF24" s="386">
        <v>219.13478871308104</v>
      </c>
      <c r="CG24" s="386">
        <v>218.27298011057576</v>
      </c>
      <c r="CH24" s="386">
        <v>217.4145608104798</v>
      </c>
      <c r="CI24" s="386">
        <v>216.55951748341727</v>
      </c>
      <c r="CJ24" s="386">
        <v>215.70783685243373</v>
      </c>
      <c r="CK24" s="386">
        <v>214.84248904716614</v>
      </c>
      <c r="CL24" s="386">
        <v>213.98061272830819</v>
      </c>
      <c r="CM24" s="386">
        <v>213.12219396941569</v>
      </c>
      <c r="CN24" s="386">
        <v>212.26721889991271</v>
      </c>
      <c r="CO24" s="386">
        <v>211.41567370486749</v>
      </c>
      <c r="CP24" s="386">
        <v>259.71606639414955</v>
      </c>
      <c r="CQ24" s="386">
        <v>319.05125084251182</v>
      </c>
      <c r="CR24" s="386">
        <v>391.94225477636616</v>
      </c>
      <c r="CS24" s="386">
        <v>481.48606430322474</v>
      </c>
      <c r="CT24" s="386">
        <v>591.48720836564451</v>
      </c>
      <c r="CU24" s="386">
        <v>672.54629168746101</v>
      </c>
      <c r="CV24" s="386">
        <v>764.71394151087372</v>
      </c>
      <c r="CW24" s="386">
        <v>869.5125072711761</v>
      </c>
      <c r="CX24" s="386">
        <v>988.67296548464526</v>
      </c>
      <c r="CY24" s="386">
        <v>1124.1635105949736</v>
      </c>
      <c r="CZ24" s="386">
        <v>1234.749591958521</v>
      </c>
      <c r="DA24" s="386">
        <v>1356.2142343819917</v>
      </c>
      <c r="DB24" s="386">
        <v>1489.6275824014365</v>
      </c>
      <c r="DC24" s="386">
        <v>1636.1650526860251</v>
      </c>
      <c r="DD24" s="386">
        <v>1797.1176898560109</v>
      </c>
      <c r="DE24" s="386">
        <v>1910.3216853012671</v>
      </c>
      <c r="DF24" s="386">
        <v>2030.6566241772769</v>
      </c>
      <c r="DG24" s="386">
        <v>2158.5716987056803</v>
      </c>
      <c r="DH24" s="386">
        <v>2294.5443966140269</v>
      </c>
      <c r="DI24" s="386">
        <v>2439.082283525619</v>
      </c>
      <c r="DJ24" s="387">
        <v>2439.082283525619</v>
      </c>
      <c r="DK24" s="387">
        <v>2439.082283525619</v>
      </c>
      <c r="DL24" s="387">
        <v>2439.082283525619</v>
      </c>
      <c r="DM24" s="387">
        <v>2439.082283525619</v>
      </c>
      <c r="DN24" s="387">
        <v>2439.082283525619</v>
      </c>
      <c r="DO24" s="387">
        <v>2439.082283525619</v>
      </c>
      <c r="DP24" s="387">
        <v>2439.082283525619</v>
      </c>
      <c r="DQ24" s="387">
        <v>2439.082283525619</v>
      </c>
      <c r="DR24" s="387">
        <v>2439.082283525619</v>
      </c>
      <c r="DS24" s="387">
        <v>2439.082283525619</v>
      </c>
      <c r="DT24" s="387">
        <v>2439.082283525619</v>
      </c>
      <c r="DU24" s="387">
        <v>2439.082283525619</v>
      </c>
      <c r="DV24" s="387">
        <v>2439.082283525619</v>
      </c>
      <c r="DW24" s="387">
        <v>2439.082283525619</v>
      </c>
      <c r="DX24" s="387">
        <v>2439.082283525619</v>
      </c>
      <c r="DY24" s="387">
        <v>2439.082283525619</v>
      </c>
      <c r="DZ24" s="387">
        <v>2439.082283525619</v>
      </c>
      <c r="EA24" s="387">
        <v>2439.082283525619</v>
      </c>
      <c r="EB24" s="387">
        <v>2439.082283525619</v>
      </c>
      <c r="EC24" s="387">
        <v>2439.082283525619</v>
      </c>
      <c r="ED24" s="387">
        <v>2439.082283525619</v>
      </c>
      <c r="EE24" s="387">
        <v>2439.082283525619</v>
      </c>
      <c r="EF24" s="387">
        <v>2439.082283525619</v>
      </c>
      <c r="EG24" s="387">
        <v>2439.082283525619</v>
      </c>
      <c r="EH24" s="387">
        <v>2439.082283525619</v>
      </c>
      <c r="EI24" s="387">
        <v>2439.082283525619</v>
      </c>
      <c r="EJ24" s="387">
        <v>2439.082283525619</v>
      </c>
      <c r="EK24" s="387">
        <v>2439.082283525619</v>
      </c>
      <c r="EL24" s="388">
        <v>151.02977587412147</v>
      </c>
      <c r="EM24" s="386">
        <v>1464.7849452283904</v>
      </c>
      <c r="EN24" s="391">
        <v>2914</v>
      </c>
      <c r="EO24" s="395">
        <v>2.1148289764448644E-2</v>
      </c>
      <c r="EP24" s="391">
        <v>0</v>
      </c>
      <c r="EQ24" s="393">
        <v>2080</v>
      </c>
      <c r="ER24" s="391"/>
      <c r="ES24" s="391"/>
      <c r="ET24" s="391"/>
      <c r="EU24" s="388"/>
      <c r="EV24" s="389"/>
      <c r="EW24" s="388"/>
      <c r="EX24" s="355"/>
      <c r="EY24" s="386">
        <v>31</v>
      </c>
      <c r="EZ24" s="386">
        <v>31</v>
      </c>
      <c r="FA24" s="386">
        <v>31</v>
      </c>
      <c r="FB24" s="386">
        <v>31</v>
      </c>
      <c r="FC24" s="386">
        <v>30.9</v>
      </c>
      <c r="FD24" s="386">
        <v>31</v>
      </c>
      <c r="FE24" s="386">
        <v>32</v>
      </c>
      <c r="FF24" s="386">
        <v>33</v>
      </c>
      <c r="FG24" s="386">
        <v>34</v>
      </c>
      <c r="FH24" s="386">
        <v>35</v>
      </c>
      <c r="FI24" s="386">
        <v>33.9</v>
      </c>
      <c r="FJ24" s="386">
        <v>46</v>
      </c>
      <c r="FK24" s="386">
        <v>58</v>
      </c>
      <c r="FL24" s="386">
        <v>70</v>
      </c>
      <c r="FM24" s="386">
        <v>82</v>
      </c>
      <c r="FN24" s="386">
        <v>94</v>
      </c>
      <c r="FO24" s="386">
        <v>106</v>
      </c>
      <c r="FP24" s="386">
        <v>118</v>
      </c>
      <c r="FQ24" s="386">
        <v>130</v>
      </c>
      <c r="FR24" s="386">
        <v>142</v>
      </c>
      <c r="FS24" s="386">
        <v>154</v>
      </c>
      <c r="FT24" s="386">
        <v>166</v>
      </c>
      <c r="FU24" s="386">
        <v>178</v>
      </c>
      <c r="FV24" s="386">
        <v>190</v>
      </c>
      <c r="FW24" s="386">
        <v>202</v>
      </c>
      <c r="FX24" s="386">
        <v>214</v>
      </c>
      <c r="FY24" s="386">
        <v>226</v>
      </c>
      <c r="FZ24" s="386">
        <v>238</v>
      </c>
      <c r="GA24" s="386">
        <v>250</v>
      </c>
      <c r="GB24" s="386">
        <v>262</v>
      </c>
      <c r="GC24" s="386">
        <v>277.39999999999998</v>
      </c>
      <c r="GD24" s="387">
        <v>277.39999999999998</v>
      </c>
      <c r="GE24" s="387">
        <v>277.39999999999998</v>
      </c>
      <c r="GF24" s="387">
        <v>277.39999999999998</v>
      </c>
      <c r="GG24" s="387">
        <v>277.39999999999998</v>
      </c>
      <c r="GH24" s="387">
        <v>277.39999999999998</v>
      </c>
      <c r="GI24" s="387">
        <v>277.39999999999998</v>
      </c>
      <c r="GJ24" s="387">
        <v>277.39999999999998</v>
      </c>
      <c r="GK24" s="387">
        <v>277.39999999999998</v>
      </c>
      <c r="GL24" s="387">
        <v>277.39999999999998</v>
      </c>
      <c r="GM24" s="387">
        <v>277.39999999999998</v>
      </c>
      <c r="GN24" s="387">
        <v>277.39999999999998</v>
      </c>
      <c r="GO24" s="387">
        <v>277.39999999999998</v>
      </c>
      <c r="GP24" s="387">
        <v>277.39999999999998</v>
      </c>
      <c r="GQ24" s="387">
        <v>277.39999999999998</v>
      </c>
      <c r="GR24" s="387">
        <v>277.39999999999998</v>
      </c>
      <c r="GS24" s="387">
        <v>277.39999999999998</v>
      </c>
      <c r="GT24" s="387">
        <v>277.39999999999998</v>
      </c>
      <c r="GU24" s="387">
        <v>277.39999999999998</v>
      </c>
      <c r="GV24" s="387">
        <v>277.39999999999998</v>
      </c>
      <c r="GW24" s="387">
        <v>277.39999999999998</v>
      </c>
      <c r="GX24" s="387">
        <v>277.39999999999998</v>
      </c>
      <c r="GY24" s="387">
        <v>277.39999999999998</v>
      </c>
      <c r="GZ24" s="387">
        <v>277.39999999999998</v>
      </c>
      <c r="HA24" s="387">
        <v>277.39999999999998</v>
      </c>
      <c r="HB24" s="387">
        <v>277.39999999999998</v>
      </c>
      <c r="HC24" s="387">
        <v>277.39999999999998</v>
      </c>
      <c r="HD24" s="387">
        <v>277.39999999999998</v>
      </c>
      <c r="HE24" s="387">
        <v>277.39999999999998</v>
      </c>
      <c r="HF24" s="388">
        <v>245</v>
      </c>
      <c r="HG24" s="386">
        <v>925.60000000000036</v>
      </c>
      <c r="HH24" s="391">
        <v>2591.6000000000004</v>
      </c>
      <c r="HI24" s="392">
        <v>-0.16970351072354539</v>
      </c>
      <c r="HJ24" s="391">
        <v>0</v>
      </c>
      <c r="HK24" s="393">
        <v>2080</v>
      </c>
      <c r="HL24" s="391"/>
      <c r="HM24" s="391"/>
      <c r="HN24" s="388"/>
      <c r="HO24" s="388"/>
      <c r="HP24" s="389"/>
      <c r="HQ24" s="388"/>
      <c r="HR24" s="376"/>
      <c r="HS24" s="394">
        <v>3.2984075947813918</v>
      </c>
      <c r="HT24" s="394">
        <v>3.2848857963974694</v>
      </c>
      <c r="HU24" s="394">
        <v>3.2714194305294755</v>
      </c>
      <c r="HV24" s="394">
        <v>3.2580082699322062</v>
      </c>
      <c r="HW24" s="394">
        <v>3.2446520882920473</v>
      </c>
      <c r="HX24" s="394">
        <v>3.2318915900697043</v>
      </c>
      <c r="HY24" s="394">
        <v>3.2191812760614007</v>
      </c>
      <c r="HZ24" s="394">
        <v>3.2065209489037345</v>
      </c>
      <c r="IA24" s="394">
        <v>3.1939104120094908</v>
      </c>
      <c r="IB24" s="394">
        <v>3.1813494695645881</v>
      </c>
      <c r="IC24" s="394">
        <v>3.1685869579124954</v>
      </c>
      <c r="ID24" s="394">
        <v>3.1558756451950774</v>
      </c>
      <c r="IE24" s="394">
        <v>3.1432153260193063</v>
      </c>
      <c r="IF24" s="394">
        <v>3.1306057958161224</v>
      </c>
      <c r="IG24" s="394">
        <v>3.1180468508371293</v>
      </c>
      <c r="IH24" s="394">
        <v>3.0521622579046057</v>
      </c>
      <c r="II24" s="394">
        <v>2.9876698119774168</v>
      </c>
      <c r="IJ24" s="394">
        <v>2.9245400968719264</v>
      </c>
      <c r="IK24" s="394">
        <v>2.86274431797094</v>
      </c>
      <c r="IL24" s="394">
        <v>2.8022542890899538</v>
      </c>
      <c r="IM24" s="394">
        <v>2.7771890035950006</v>
      </c>
      <c r="IN24" s="394">
        <v>2.7523479192153393</v>
      </c>
      <c r="IO24" s="394">
        <v>2.7277290305423292</v>
      </c>
      <c r="IP24" s="394">
        <v>2.7033303501050812</v>
      </c>
      <c r="IQ24" s="394">
        <v>2.6791499082100119</v>
      </c>
      <c r="IR24" s="394">
        <v>2.6623470639517532</v>
      </c>
      <c r="IS24" s="394">
        <v>2.645649602215876</v>
      </c>
      <c r="IT24" s="394">
        <v>2.6290568620740378</v>
      </c>
      <c r="IU24" s="394">
        <v>2.6125681867430437</v>
      </c>
      <c r="IV24" s="394">
        <v>2.596182923558854</v>
      </c>
      <c r="IW24" s="394">
        <v>2.5938040849791615</v>
      </c>
      <c r="IX24" s="394">
        <v>2.5914274260890959</v>
      </c>
      <c r="IY24" s="394">
        <v>2.5890529448914443</v>
      </c>
      <c r="IZ24" s="394">
        <v>2.5866806393908246</v>
      </c>
      <c r="JA24" s="394">
        <v>2.5843105075936808</v>
      </c>
      <c r="JB24" s="394">
        <v>2.5843105075936808</v>
      </c>
      <c r="JC24" s="394">
        <v>2.5843105075936808</v>
      </c>
      <c r="JD24" s="394">
        <v>2.5843105075936808</v>
      </c>
      <c r="JE24" s="394">
        <v>2.5843105075936808</v>
      </c>
      <c r="JF24" s="394">
        <v>2.5843105075936808</v>
      </c>
      <c r="JG24" s="394">
        <v>2.5843105075936808</v>
      </c>
      <c r="JH24" s="394">
        <v>2.5843105075936808</v>
      </c>
      <c r="JI24" s="394">
        <v>2.5843105075936808</v>
      </c>
      <c r="JJ24" s="394">
        <v>2.5843105075936808</v>
      </c>
      <c r="JK24" s="394">
        <v>2.5843105075936808</v>
      </c>
      <c r="JL24" s="394">
        <v>2.5843105075936808</v>
      </c>
      <c r="JM24" s="394">
        <v>2.5843105075936808</v>
      </c>
      <c r="JN24" s="394">
        <v>2.5843105075936808</v>
      </c>
      <c r="JO24" s="394">
        <v>2.5843105075936808</v>
      </c>
      <c r="JP24" s="394">
        <v>2.5843105075936808</v>
      </c>
      <c r="JQ24" s="394">
        <v>2.5843105075936808</v>
      </c>
      <c r="JR24" s="394">
        <v>2.5843105075936808</v>
      </c>
      <c r="JS24" s="394">
        <v>2.5843105075936808</v>
      </c>
      <c r="JT24" s="394">
        <v>2.5843105075936808</v>
      </c>
      <c r="JU24" s="394">
        <v>2.5843105075936808</v>
      </c>
      <c r="JV24" s="394">
        <v>2.5843105075936808</v>
      </c>
      <c r="JW24" s="394">
        <v>2.5843105075936808</v>
      </c>
      <c r="JX24" s="394">
        <v>2.5843105075936808</v>
      </c>
      <c r="JY24" s="394">
        <v>2.5843105075936808</v>
      </c>
      <c r="JZ24" s="394">
        <v>2.5843105075936808</v>
      </c>
      <c r="KA24" s="394">
        <v>2.5843105075936808</v>
      </c>
      <c r="KB24" s="394">
        <v>2.5843105075936808</v>
      </c>
      <c r="KC24" s="394">
        <v>2.5843105075936808</v>
      </c>
    </row>
    <row r="25" spans="1:289" x14ac:dyDescent="0.25">
      <c r="A25" s="383">
        <v>16</v>
      </c>
      <c r="B25" s="384" t="s">
        <v>850</v>
      </c>
      <c r="C25" s="385" t="s">
        <v>142</v>
      </c>
      <c r="D25" s="385" t="s">
        <v>142</v>
      </c>
      <c r="E25" s="129">
        <v>2052</v>
      </c>
      <c r="F25" s="386">
        <v>832.11926999999991</v>
      </c>
      <c r="G25" s="386">
        <v>857.453205899517</v>
      </c>
      <c r="H25" s="386">
        <v>883.55843544803326</v>
      </c>
      <c r="I25" s="386">
        <v>910.45844074068566</v>
      </c>
      <c r="J25" s="386">
        <v>938.17741878682375</v>
      </c>
      <c r="K25" s="386">
        <v>943.1249604855027</v>
      </c>
      <c r="L25" s="386">
        <v>948.09859337799003</v>
      </c>
      <c r="M25" s="386">
        <v>953.09845505795056</v>
      </c>
      <c r="N25" s="386">
        <v>958.12468384465853</v>
      </c>
      <c r="O25" s="386">
        <v>963.17741878682375</v>
      </c>
      <c r="P25" s="386">
        <v>968.12630130771981</v>
      </c>
      <c r="Q25" s="386">
        <v>973.10061158234839</v>
      </c>
      <c r="R25" s="386">
        <v>978.10048026053948</v>
      </c>
      <c r="S25" s="386">
        <v>983.12603866341226</v>
      </c>
      <c r="T25" s="386">
        <v>988.17741878682375</v>
      </c>
      <c r="U25" s="386">
        <v>993.1275752934713</v>
      </c>
      <c r="V25" s="386">
        <v>998.1025290166657</v>
      </c>
      <c r="W25" s="386">
        <v>1003.1024041750952</v>
      </c>
      <c r="X25" s="386">
        <v>1008.1273256097069</v>
      </c>
      <c r="Y25" s="386">
        <v>1013.1774187868238</v>
      </c>
      <c r="Z25" s="386">
        <v>1018.1287873188396</v>
      </c>
      <c r="AA25" s="386">
        <v>1023.1043530446394</v>
      </c>
      <c r="AB25" s="386">
        <v>1028.1042342152043</v>
      </c>
      <c r="AC25" s="386">
        <v>1033.1285496594044</v>
      </c>
      <c r="AD25" s="386">
        <v>1038.1774187868236</v>
      </c>
      <c r="AE25" s="386">
        <v>1043.1299417968364</v>
      </c>
      <c r="AF25" s="386">
        <v>1048.1060903295399</v>
      </c>
      <c r="AG25" s="386">
        <v>1053.1059770881609</v>
      </c>
      <c r="AH25" s="386">
        <v>1058.1297153135654</v>
      </c>
      <c r="AI25" s="386">
        <v>1063.1774187868236</v>
      </c>
      <c r="AJ25" s="386">
        <v>1068.1310427311005</v>
      </c>
      <c r="AK25" s="386">
        <v>1073.1077469155589</v>
      </c>
      <c r="AL25" s="386">
        <v>1078.1076388771241</v>
      </c>
      <c r="AM25" s="386">
        <v>1083.130826653764</v>
      </c>
      <c r="AN25" s="386">
        <v>1088.1774187868236</v>
      </c>
      <c r="AO25" s="387">
        <v>1088.1774187868236</v>
      </c>
      <c r="AP25" s="387">
        <v>1088.1774187868236</v>
      </c>
      <c r="AQ25" s="387">
        <v>1088.1774187868236</v>
      </c>
      <c r="AR25" s="387">
        <v>1088.1774187868236</v>
      </c>
      <c r="AS25" s="387">
        <v>1088.1774187868236</v>
      </c>
      <c r="AT25" s="387">
        <v>1088.1774187868236</v>
      </c>
      <c r="AU25" s="387">
        <v>1088.1774187868236</v>
      </c>
      <c r="AV25" s="387">
        <v>1088.1774187868236</v>
      </c>
      <c r="AW25" s="387">
        <v>1088.1774187868236</v>
      </c>
      <c r="AX25" s="387">
        <v>1088.1774187868236</v>
      </c>
      <c r="AY25" s="387">
        <v>1088.1774187868236</v>
      </c>
      <c r="AZ25" s="387">
        <v>1088.1774187868236</v>
      </c>
      <c r="BA25" s="387">
        <v>1088.1774187868236</v>
      </c>
      <c r="BB25" s="387">
        <v>1088.1774187868236</v>
      </c>
      <c r="BC25" s="387">
        <v>1088.1774187868236</v>
      </c>
      <c r="BD25" s="387">
        <v>1088.1774187868236</v>
      </c>
      <c r="BE25" s="387">
        <v>1088.1774187868236</v>
      </c>
      <c r="BF25" s="387">
        <v>1088.1774187868236</v>
      </c>
      <c r="BG25" s="387">
        <v>1088.1774187868236</v>
      </c>
      <c r="BH25" s="387">
        <v>1088.1774187868236</v>
      </c>
      <c r="BI25" s="387">
        <v>1088.1774187868236</v>
      </c>
      <c r="BJ25" s="387">
        <v>1088.1774187868236</v>
      </c>
      <c r="BK25" s="387">
        <v>1088.1774187868236</v>
      </c>
      <c r="BL25" s="387">
        <v>1088.1774187868236</v>
      </c>
      <c r="BM25" s="387">
        <v>1088.1774187868236</v>
      </c>
      <c r="BN25" s="387">
        <v>1088.1774187868236</v>
      </c>
      <c r="BO25" s="387">
        <v>1088.1774187868236</v>
      </c>
      <c r="BP25" s="387">
        <v>1088.1774187868236</v>
      </c>
      <c r="BQ25" s="388"/>
      <c r="BR25" s="386"/>
      <c r="BS25" s="388"/>
      <c r="BT25" s="389"/>
      <c r="BU25" s="388"/>
      <c r="BV25" s="390"/>
      <c r="BW25" s="388"/>
      <c r="BX25" s="355"/>
      <c r="BY25" s="355"/>
      <c r="BZ25" s="355"/>
      <c r="CA25" s="386">
        <v>2200</v>
      </c>
      <c r="CB25" s="386">
        <v>2266.8873074926032</v>
      </c>
      <c r="CC25" s="386">
        <v>2335.8082113050295</v>
      </c>
      <c r="CD25" s="386">
        <v>2406.8245395201693</v>
      </c>
      <c r="CE25" s="386">
        <v>2480</v>
      </c>
      <c r="CF25" s="386">
        <v>2480.2765478979027</v>
      </c>
      <c r="CG25" s="386">
        <v>2480.5531266340067</v>
      </c>
      <c r="CH25" s="386">
        <v>2480.8297362117514</v>
      </c>
      <c r="CI25" s="386">
        <v>2481.1063766345756</v>
      </c>
      <c r="CJ25" s="386">
        <v>2481.3830479059202</v>
      </c>
      <c r="CK25" s="386">
        <v>2480.9877702550561</v>
      </c>
      <c r="CL25" s="386">
        <v>2480.5925555708595</v>
      </c>
      <c r="CM25" s="386">
        <v>2480.1974038433</v>
      </c>
      <c r="CN25" s="386">
        <v>2479.802315062349</v>
      </c>
      <c r="CO25" s="386">
        <v>2479.4072892179793</v>
      </c>
      <c r="CP25" s="386">
        <v>2481.0470464440532</v>
      </c>
      <c r="CQ25" s="386">
        <v>2482.6878881243724</v>
      </c>
      <c r="CR25" s="386">
        <v>2484.3298149761413</v>
      </c>
      <c r="CS25" s="386">
        <v>2485.9728277170384</v>
      </c>
      <c r="CT25" s="386">
        <v>2487.616927065219</v>
      </c>
      <c r="CU25" s="386">
        <v>2488.9152625743759</v>
      </c>
      <c r="CV25" s="386">
        <v>2490.21427571001</v>
      </c>
      <c r="CW25" s="386">
        <v>2491.5139668257875</v>
      </c>
      <c r="CX25" s="386">
        <v>2492.8143362755595</v>
      </c>
      <c r="CY25" s="386">
        <v>2494.115384413361</v>
      </c>
      <c r="CZ25" s="386">
        <v>2494.5521725751828</v>
      </c>
      <c r="DA25" s="386">
        <v>2494.9890372306181</v>
      </c>
      <c r="DB25" s="386">
        <v>2495.4259783930629</v>
      </c>
      <c r="DC25" s="386">
        <v>2495.8629960759158</v>
      </c>
      <c r="DD25" s="386">
        <v>2496.3000902925769</v>
      </c>
      <c r="DE25" s="386">
        <v>2507.9310106647631</v>
      </c>
      <c r="DF25" s="386">
        <v>2519.6161225619308</v>
      </c>
      <c r="DG25" s="386">
        <v>2531.3556784766847</v>
      </c>
      <c r="DH25" s="386">
        <v>2543.149932078059</v>
      </c>
      <c r="DI25" s="386">
        <v>2554.9991382169987</v>
      </c>
      <c r="DJ25" s="387">
        <v>2554.9991382169987</v>
      </c>
      <c r="DK25" s="387">
        <v>2554.9991382169987</v>
      </c>
      <c r="DL25" s="387">
        <v>2554.9991382169987</v>
      </c>
      <c r="DM25" s="387">
        <v>2554.9991382169987</v>
      </c>
      <c r="DN25" s="387">
        <v>2554.9991382169987</v>
      </c>
      <c r="DO25" s="387">
        <v>2554.9991382169987</v>
      </c>
      <c r="DP25" s="387">
        <v>2554.9991382169987</v>
      </c>
      <c r="DQ25" s="387">
        <v>2554.9991382169987</v>
      </c>
      <c r="DR25" s="387">
        <v>2554.9991382169987</v>
      </c>
      <c r="DS25" s="387">
        <v>2554.9991382169987</v>
      </c>
      <c r="DT25" s="387">
        <v>2554.9991382169987</v>
      </c>
      <c r="DU25" s="387">
        <v>2554.9991382169987</v>
      </c>
      <c r="DV25" s="387">
        <v>2554.9991382169987</v>
      </c>
      <c r="DW25" s="387">
        <v>2554.9991382169987</v>
      </c>
      <c r="DX25" s="387">
        <v>2554.9991382169987</v>
      </c>
      <c r="DY25" s="387">
        <v>2554.9991382169987</v>
      </c>
      <c r="DZ25" s="387">
        <v>2554.9991382169987</v>
      </c>
      <c r="EA25" s="387">
        <v>2554.9991382169987</v>
      </c>
      <c r="EB25" s="387">
        <v>2554.9991382169987</v>
      </c>
      <c r="EC25" s="387">
        <v>2554.9991382169987</v>
      </c>
      <c r="ED25" s="387">
        <v>2554.9991382169987</v>
      </c>
      <c r="EE25" s="387">
        <v>2554.9991382169987</v>
      </c>
      <c r="EF25" s="387">
        <v>2554.9991382169987</v>
      </c>
      <c r="EG25" s="387">
        <v>2554.9991382169987</v>
      </c>
      <c r="EH25" s="387">
        <v>2554.9991382169987</v>
      </c>
      <c r="EI25" s="387">
        <v>2554.9991382169987</v>
      </c>
      <c r="EJ25" s="387">
        <v>2554.9991382169987</v>
      </c>
      <c r="EK25" s="387">
        <v>2554.9991382169987</v>
      </c>
      <c r="EL25" s="388">
        <v>62.931389424817496</v>
      </c>
      <c r="EM25" s="386">
        <v>183.10865466158276</v>
      </c>
      <c r="EN25" s="391">
        <v>333.10865466158276</v>
      </c>
      <c r="EO25" s="395">
        <v>-7.2138254913516164E-2</v>
      </c>
      <c r="EP25" s="391">
        <v>0</v>
      </c>
      <c r="EQ25" s="393">
        <v>2080</v>
      </c>
      <c r="ER25" s="391"/>
      <c r="ES25" s="391"/>
      <c r="ET25" s="391"/>
      <c r="EU25" s="388"/>
      <c r="EV25" s="389"/>
      <c r="EW25" s="388"/>
      <c r="EX25" s="355"/>
      <c r="EY25" s="386">
        <v>473</v>
      </c>
      <c r="EZ25" s="386">
        <v>474</v>
      </c>
      <c r="FA25" s="386">
        <v>475</v>
      </c>
      <c r="FB25" s="386">
        <v>476</v>
      </c>
      <c r="FC25" s="386">
        <v>474.99999999999994</v>
      </c>
      <c r="FD25" s="386">
        <v>479</v>
      </c>
      <c r="FE25" s="386">
        <v>483</v>
      </c>
      <c r="FF25" s="386">
        <v>487</v>
      </c>
      <c r="FG25" s="386">
        <v>491</v>
      </c>
      <c r="FH25" s="386">
        <v>495</v>
      </c>
      <c r="FI25" s="386">
        <v>501.00000000000006</v>
      </c>
      <c r="FJ25" s="386">
        <v>498</v>
      </c>
      <c r="FK25" s="386">
        <v>495</v>
      </c>
      <c r="FL25" s="386">
        <v>492</v>
      </c>
      <c r="FM25" s="386">
        <v>489</v>
      </c>
      <c r="FN25" s="386">
        <v>486</v>
      </c>
      <c r="FO25" s="386">
        <v>483</v>
      </c>
      <c r="FP25" s="386">
        <v>480</v>
      </c>
      <c r="FQ25" s="386">
        <v>477</v>
      </c>
      <c r="FR25" s="386">
        <v>474</v>
      </c>
      <c r="FS25" s="386">
        <v>471</v>
      </c>
      <c r="FT25" s="386">
        <v>468</v>
      </c>
      <c r="FU25" s="386">
        <v>465</v>
      </c>
      <c r="FV25" s="386">
        <v>462</v>
      </c>
      <c r="FW25" s="386">
        <v>459</v>
      </c>
      <c r="FX25" s="386">
        <v>456</v>
      </c>
      <c r="FY25" s="386">
        <v>453</v>
      </c>
      <c r="FZ25" s="386">
        <v>450</v>
      </c>
      <c r="GA25" s="386">
        <v>447</v>
      </c>
      <c r="GB25" s="386">
        <v>444</v>
      </c>
      <c r="GC25" s="386">
        <v>435.90000000000003</v>
      </c>
      <c r="GD25" s="387">
        <v>435.90000000000003</v>
      </c>
      <c r="GE25" s="387">
        <v>435.90000000000003</v>
      </c>
      <c r="GF25" s="387">
        <v>435.90000000000003</v>
      </c>
      <c r="GG25" s="387">
        <v>435.90000000000003</v>
      </c>
      <c r="GH25" s="387">
        <v>435.90000000000003</v>
      </c>
      <c r="GI25" s="387">
        <v>435.90000000000003</v>
      </c>
      <c r="GJ25" s="387">
        <v>435.90000000000003</v>
      </c>
      <c r="GK25" s="387">
        <v>435.90000000000003</v>
      </c>
      <c r="GL25" s="387">
        <v>435.90000000000003</v>
      </c>
      <c r="GM25" s="387">
        <v>435.90000000000003</v>
      </c>
      <c r="GN25" s="387">
        <v>435.90000000000003</v>
      </c>
      <c r="GO25" s="387">
        <v>435.90000000000003</v>
      </c>
      <c r="GP25" s="387">
        <v>435.90000000000003</v>
      </c>
      <c r="GQ25" s="387">
        <v>435.90000000000003</v>
      </c>
      <c r="GR25" s="387">
        <v>435.90000000000003</v>
      </c>
      <c r="GS25" s="387">
        <v>435.90000000000003</v>
      </c>
      <c r="GT25" s="387">
        <v>435.90000000000003</v>
      </c>
      <c r="GU25" s="387">
        <v>435.90000000000003</v>
      </c>
      <c r="GV25" s="387">
        <v>435.90000000000003</v>
      </c>
      <c r="GW25" s="387">
        <v>435.90000000000003</v>
      </c>
      <c r="GX25" s="387">
        <v>435.90000000000003</v>
      </c>
      <c r="GY25" s="387">
        <v>435.90000000000003</v>
      </c>
      <c r="GZ25" s="387">
        <v>435.90000000000003</v>
      </c>
      <c r="HA25" s="387">
        <v>435.90000000000003</v>
      </c>
      <c r="HB25" s="387">
        <v>435.90000000000003</v>
      </c>
      <c r="HC25" s="387">
        <v>435.90000000000003</v>
      </c>
      <c r="HD25" s="387">
        <v>435.90000000000003</v>
      </c>
      <c r="HE25" s="387">
        <v>435.90000000000003</v>
      </c>
      <c r="HF25" s="388">
        <v>44</v>
      </c>
      <c r="HG25" s="386">
        <v>128</v>
      </c>
      <c r="HH25" s="391">
        <v>1194</v>
      </c>
      <c r="HI25" s="392">
        <v>0.29930429472859182</v>
      </c>
      <c r="HJ25" s="391">
        <v>0</v>
      </c>
      <c r="HK25" s="393">
        <v>2080</v>
      </c>
      <c r="HL25" s="391"/>
      <c r="HM25" s="391"/>
      <c r="HN25" s="388"/>
      <c r="HO25" s="388"/>
      <c r="HP25" s="389"/>
      <c r="HQ25" s="388"/>
      <c r="HR25" s="376"/>
      <c r="HS25" s="394">
        <v>2.6438517641827959</v>
      </c>
      <c r="HT25" s="394">
        <v>2.6437446287398387</v>
      </c>
      <c r="HU25" s="394">
        <v>2.6436374976382768</v>
      </c>
      <c r="HV25" s="394">
        <v>2.643530370877933</v>
      </c>
      <c r="HW25" s="394">
        <v>2.6434232484586317</v>
      </c>
      <c r="HX25" s="394">
        <v>2.6298493326071064</v>
      </c>
      <c r="HY25" s="394">
        <v>2.6163451184923914</v>
      </c>
      <c r="HZ25" s="394">
        <v>2.6029102481977175</v>
      </c>
      <c r="IA25" s="394">
        <v>2.5895443656442101</v>
      </c>
      <c r="IB25" s="394">
        <v>2.576247116581452</v>
      </c>
      <c r="IC25" s="394">
        <v>2.5626695265935884</v>
      </c>
      <c r="ID25" s="394">
        <v>2.5491634945508816</v>
      </c>
      <c r="IE25" s="394">
        <v>2.5357286433216375</v>
      </c>
      <c r="IF25" s="394">
        <v>2.5223645977617584</v>
      </c>
      <c r="IG25" s="394">
        <v>2.5090709847042696</v>
      </c>
      <c r="IH25" s="394">
        <v>2.4982158467515099</v>
      </c>
      <c r="II25" s="394">
        <v>2.4874076720057263</v>
      </c>
      <c r="IJ25" s="394">
        <v>2.4766462572872991</v>
      </c>
      <c r="IK25" s="394">
        <v>2.4659314002956352</v>
      </c>
      <c r="IL25" s="394">
        <v>2.4552628996053678</v>
      </c>
      <c r="IM25" s="394">
        <v>2.4445976713110475</v>
      </c>
      <c r="IN25" s="394">
        <v>2.4339787708843406</v>
      </c>
      <c r="IO25" s="394">
        <v>2.4234059970851751</v>
      </c>
      <c r="IP25" s="394">
        <v>2.4128791495476296</v>
      </c>
      <c r="IQ25" s="394">
        <v>2.4023980287761351</v>
      </c>
      <c r="IR25" s="394">
        <v>2.391410765449038</v>
      </c>
      <c r="IS25" s="394">
        <v>2.3804737518948649</v>
      </c>
      <c r="IT25" s="394">
        <v>2.3695867582984556</v>
      </c>
      <c r="IU25" s="394">
        <v>2.3587495558957001</v>
      </c>
      <c r="IV25" s="394">
        <v>2.34796191696873</v>
      </c>
      <c r="IW25" s="394">
        <v>2.3479619169687673</v>
      </c>
      <c r="IX25" s="394">
        <v>2.3479619169688051</v>
      </c>
      <c r="IY25" s="394">
        <v>2.3479619169688424</v>
      </c>
      <c r="IZ25" s="394">
        <v>2.3479619169688797</v>
      </c>
      <c r="JA25" s="394">
        <v>2.3479619169689174</v>
      </c>
      <c r="JB25" s="394">
        <v>2.3479619169689174</v>
      </c>
      <c r="JC25" s="394">
        <v>2.3479619169689174</v>
      </c>
      <c r="JD25" s="394">
        <v>2.3479619169689174</v>
      </c>
      <c r="JE25" s="394">
        <v>2.3479619169689174</v>
      </c>
      <c r="JF25" s="394">
        <v>2.3479619169689174</v>
      </c>
      <c r="JG25" s="394">
        <v>2.3479619169689174</v>
      </c>
      <c r="JH25" s="394">
        <v>2.3479619169689174</v>
      </c>
      <c r="JI25" s="394">
        <v>2.3479619169689174</v>
      </c>
      <c r="JJ25" s="394">
        <v>2.3479619169689174</v>
      </c>
      <c r="JK25" s="394">
        <v>2.3479619169689174</v>
      </c>
      <c r="JL25" s="394">
        <v>2.3479619169689174</v>
      </c>
      <c r="JM25" s="394">
        <v>2.3479619169689174</v>
      </c>
      <c r="JN25" s="394">
        <v>2.3479619169689174</v>
      </c>
      <c r="JO25" s="394">
        <v>2.3479619169689174</v>
      </c>
      <c r="JP25" s="394">
        <v>2.3479619169689174</v>
      </c>
      <c r="JQ25" s="394">
        <v>2.3479619169689174</v>
      </c>
      <c r="JR25" s="394">
        <v>2.3479619169689174</v>
      </c>
      <c r="JS25" s="394">
        <v>2.3479619169689174</v>
      </c>
      <c r="JT25" s="394">
        <v>2.3479619169689174</v>
      </c>
      <c r="JU25" s="394">
        <v>2.3479619169689174</v>
      </c>
      <c r="JV25" s="394">
        <v>2.3479619169689174</v>
      </c>
      <c r="JW25" s="394">
        <v>2.3479619169689174</v>
      </c>
      <c r="JX25" s="394">
        <v>2.3479619169689174</v>
      </c>
      <c r="JY25" s="394">
        <v>2.3479619169689174</v>
      </c>
      <c r="JZ25" s="394">
        <v>2.3479619169689174</v>
      </c>
      <c r="KA25" s="394">
        <v>2.3479619169689174</v>
      </c>
      <c r="KB25" s="394">
        <v>2.3479619169689174</v>
      </c>
      <c r="KC25" s="394">
        <v>2.3479619169689174</v>
      </c>
    </row>
    <row r="26" spans="1:289" x14ac:dyDescent="0.25">
      <c r="A26" s="383">
        <v>17</v>
      </c>
      <c r="B26" s="384" t="s">
        <v>850</v>
      </c>
      <c r="C26" s="385" t="s">
        <v>142</v>
      </c>
      <c r="D26" s="385" t="s">
        <v>142</v>
      </c>
      <c r="E26" s="129">
        <v>2052</v>
      </c>
      <c r="F26" s="386">
        <v>2391.0213700000004</v>
      </c>
      <c r="G26" s="386">
        <v>2456.3570906244904</v>
      </c>
      <c r="H26" s="386">
        <v>2523.4781388261745</v>
      </c>
      <c r="I26" s="386">
        <v>2592.4332994738415</v>
      </c>
      <c r="J26" s="386">
        <v>2663.2726905044824</v>
      </c>
      <c r="K26" s="386">
        <v>2663.2726905044824</v>
      </c>
      <c r="L26" s="386">
        <v>2663.2726905044824</v>
      </c>
      <c r="M26" s="386">
        <v>2663.2726905044824</v>
      </c>
      <c r="N26" s="386">
        <v>2663.2726905044824</v>
      </c>
      <c r="O26" s="386">
        <v>2663.2726905044824</v>
      </c>
      <c r="P26" s="386">
        <v>2663.2726905044824</v>
      </c>
      <c r="Q26" s="386">
        <v>2663.2726905044824</v>
      </c>
      <c r="R26" s="386">
        <v>2663.2726905044824</v>
      </c>
      <c r="S26" s="386">
        <v>2663.2726905044824</v>
      </c>
      <c r="T26" s="386">
        <v>2663.2726905044824</v>
      </c>
      <c r="U26" s="386">
        <v>2705.8315027900471</v>
      </c>
      <c r="V26" s="386">
        <v>2749.0704003367327</v>
      </c>
      <c r="W26" s="386">
        <v>2793.0002508341563</v>
      </c>
      <c r="X26" s="386">
        <v>2837.6320956364511</v>
      </c>
      <c r="Y26" s="386">
        <v>2882.9771525374053</v>
      </c>
      <c r="Z26" s="386">
        <v>2944.2679572840266</v>
      </c>
      <c r="AA26" s="386">
        <v>3006.8617771250206</v>
      </c>
      <c r="AB26" s="386">
        <v>3070.7863135784728</v>
      </c>
      <c r="AC26" s="386">
        <v>3136.0698570843529</v>
      </c>
      <c r="AD26" s="386">
        <v>3202.7412995247291</v>
      </c>
      <c r="AE26" s="386">
        <v>3231.7184637756782</v>
      </c>
      <c r="AF26" s="386">
        <v>3260.9578021985317</v>
      </c>
      <c r="AG26" s="386">
        <v>3290.4616868437711</v>
      </c>
      <c r="AH26" s="386">
        <v>3320.2325112232725</v>
      </c>
      <c r="AI26" s="386">
        <v>3350.2726905044824</v>
      </c>
      <c r="AJ26" s="386">
        <v>3350.2726905044824</v>
      </c>
      <c r="AK26" s="386">
        <v>3350.2726905044824</v>
      </c>
      <c r="AL26" s="386">
        <v>3350.2726905044824</v>
      </c>
      <c r="AM26" s="386">
        <v>3350.2726905044824</v>
      </c>
      <c r="AN26" s="386">
        <v>3350.2726905044824</v>
      </c>
      <c r="AO26" s="387">
        <v>3350.2726905044824</v>
      </c>
      <c r="AP26" s="387">
        <v>3350.2726905044824</v>
      </c>
      <c r="AQ26" s="387">
        <v>3350.2726905044824</v>
      </c>
      <c r="AR26" s="387">
        <v>3350.2726905044824</v>
      </c>
      <c r="AS26" s="387">
        <v>3350.2726905044824</v>
      </c>
      <c r="AT26" s="387">
        <v>3350.2726905044824</v>
      </c>
      <c r="AU26" s="387">
        <v>3350.2726905044824</v>
      </c>
      <c r="AV26" s="387">
        <v>3350.2726905044824</v>
      </c>
      <c r="AW26" s="387">
        <v>3350.2726905044824</v>
      </c>
      <c r="AX26" s="387">
        <v>3350.2726905044824</v>
      </c>
      <c r="AY26" s="387">
        <v>3350.2726905044824</v>
      </c>
      <c r="AZ26" s="387">
        <v>3350.2726905044824</v>
      </c>
      <c r="BA26" s="387">
        <v>3350.2726905044824</v>
      </c>
      <c r="BB26" s="387">
        <v>3350.2726905044824</v>
      </c>
      <c r="BC26" s="387">
        <v>3350.2726905044824</v>
      </c>
      <c r="BD26" s="387">
        <v>3350.2726905044824</v>
      </c>
      <c r="BE26" s="387">
        <v>3350.2726905044824</v>
      </c>
      <c r="BF26" s="387">
        <v>3350.2726905044824</v>
      </c>
      <c r="BG26" s="387">
        <v>3350.2726905044824</v>
      </c>
      <c r="BH26" s="387">
        <v>3350.2726905044824</v>
      </c>
      <c r="BI26" s="387">
        <v>3350.2726905044824</v>
      </c>
      <c r="BJ26" s="387">
        <v>3350.2726905044824</v>
      </c>
      <c r="BK26" s="387">
        <v>3350.2726905044824</v>
      </c>
      <c r="BL26" s="387">
        <v>3350.2726905044824</v>
      </c>
      <c r="BM26" s="387">
        <v>3350.2726905044824</v>
      </c>
      <c r="BN26" s="387">
        <v>3350.2726905044824</v>
      </c>
      <c r="BO26" s="387">
        <v>3350.2726905044824</v>
      </c>
      <c r="BP26" s="387">
        <v>3350.2726905044824</v>
      </c>
      <c r="BQ26" s="388"/>
      <c r="BR26" s="386"/>
      <c r="BS26" s="388"/>
      <c r="BT26" s="389"/>
      <c r="BU26" s="388"/>
      <c r="BV26" s="390"/>
      <c r="BW26" s="388"/>
      <c r="BX26" s="355"/>
      <c r="BY26" s="355"/>
      <c r="BZ26" s="355"/>
      <c r="CA26" s="386">
        <v>6890</v>
      </c>
      <c r="CB26" s="386">
        <v>7079.5348086857348</v>
      </c>
      <c r="CC26" s="386">
        <v>7274.2834698683546</v>
      </c>
      <c r="CD26" s="386">
        <v>7474.3894097504008</v>
      </c>
      <c r="CE26" s="386">
        <v>7680</v>
      </c>
      <c r="CF26" s="386">
        <v>7640.8025777868497</v>
      </c>
      <c r="CG26" s="386">
        <v>7601.8052125929908</v>
      </c>
      <c r="CH26" s="386">
        <v>7563.0068833612031</v>
      </c>
      <c r="CI26" s="386">
        <v>7524.4065742455687</v>
      </c>
      <c r="CJ26" s="386">
        <v>7486.0032745848803</v>
      </c>
      <c r="CK26" s="386">
        <v>7446.7953725729467</v>
      </c>
      <c r="CL26" s="386">
        <v>7407.7928217375747</v>
      </c>
      <c r="CM26" s="386">
        <v>7368.9945465530782</v>
      </c>
      <c r="CN26" s="386">
        <v>7330.3994771268299</v>
      </c>
      <c r="CO26" s="386">
        <v>7292.0065491697605</v>
      </c>
      <c r="CP26" s="386">
        <v>7376.9140427653438</v>
      </c>
      <c r="CQ26" s="386">
        <v>7462.810191872969</v>
      </c>
      <c r="CR26" s="386">
        <v>7549.7065083119123</v>
      </c>
      <c r="CS26" s="386">
        <v>7637.6146379440788</v>
      </c>
      <c r="CT26" s="386">
        <v>7726.5463622347834</v>
      </c>
      <c r="CU26" s="386">
        <v>7857.1867086753691</v>
      </c>
      <c r="CV26" s="386">
        <v>7990.0359204120377</v>
      </c>
      <c r="CW26" s="386">
        <v>8125.1313449107847</v>
      </c>
      <c r="CX26" s="386">
        <v>8262.5109611080788</v>
      </c>
      <c r="CY26" s="386">
        <v>8402.2133900877543</v>
      </c>
      <c r="CZ26" s="386">
        <v>8439.6524939931442</v>
      </c>
      <c r="DA26" s="386">
        <v>8477.2584213813661</v>
      </c>
      <c r="DB26" s="386">
        <v>8515.0319155948491</v>
      </c>
      <c r="DC26" s="386">
        <v>8552.9737232882544</v>
      </c>
      <c r="DD26" s="386">
        <v>8591.0845944432331</v>
      </c>
      <c r="DE26" s="386">
        <v>8591.0845944431785</v>
      </c>
      <c r="DF26" s="386">
        <v>8591.0845944431239</v>
      </c>
      <c r="DG26" s="386">
        <v>8591.0845944430694</v>
      </c>
      <c r="DH26" s="386">
        <v>8591.0845944430148</v>
      </c>
      <c r="DI26" s="386">
        <v>8591.0845944429602</v>
      </c>
      <c r="DJ26" s="387">
        <v>8591.0845944429602</v>
      </c>
      <c r="DK26" s="387">
        <v>8591.0845944429602</v>
      </c>
      <c r="DL26" s="387">
        <v>8591.0845944429602</v>
      </c>
      <c r="DM26" s="387">
        <v>8591.0845944429602</v>
      </c>
      <c r="DN26" s="387">
        <v>8591.0845944429602</v>
      </c>
      <c r="DO26" s="387">
        <v>8591.0845944429602</v>
      </c>
      <c r="DP26" s="387">
        <v>8591.0845944429602</v>
      </c>
      <c r="DQ26" s="387">
        <v>8591.0845944429602</v>
      </c>
      <c r="DR26" s="387">
        <v>8591.0845944429602</v>
      </c>
      <c r="DS26" s="387">
        <v>8591.0845944429602</v>
      </c>
      <c r="DT26" s="387">
        <v>8591.0845944429602</v>
      </c>
      <c r="DU26" s="387">
        <v>8591.0845944429602</v>
      </c>
      <c r="DV26" s="387">
        <v>8591.0845944429602</v>
      </c>
      <c r="DW26" s="387">
        <v>8591.0845944429602</v>
      </c>
      <c r="DX26" s="387">
        <v>8591.0845944429602</v>
      </c>
      <c r="DY26" s="387">
        <v>8591.0845944429602</v>
      </c>
      <c r="DZ26" s="387">
        <v>8591.0845944429602</v>
      </c>
      <c r="EA26" s="387">
        <v>8591.0845944429602</v>
      </c>
      <c r="EB26" s="387">
        <v>8591.0845944429602</v>
      </c>
      <c r="EC26" s="387">
        <v>8591.0845944429602</v>
      </c>
      <c r="ED26" s="387">
        <v>8591.0845944429602</v>
      </c>
      <c r="EE26" s="387">
        <v>8591.0845944429602</v>
      </c>
      <c r="EF26" s="387">
        <v>8591.0845944429602</v>
      </c>
      <c r="EG26" s="387">
        <v>8591.0845944429602</v>
      </c>
      <c r="EH26" s="387">
        <v>8591.0845944429602</v>
      </c>
      <c r="EI26" s="387">
        <v>8591.0845944429602</v>
      </c>
      <c r="EJ26" s="387">
        <v>8591.0845944429602</v>
      </c>
      <c r="EK26" s="387">
        <v>8591.0845944429602</v>
      </c>
      <c r="EL26" s="388">
        <v>210.68201170688087</v>
      </c>
      <c r="EM26" s="386">
        <v>3287.9606048081828</v>
      </c>
      <c r="EN26" s="391">
        <v>9473</v>
      </c>
      <c r="EO26" s="395">
        <v>0.13343171447254629</v>
      </c>
      <c r="EP26" s="391">
        <v>0</v>
      </c>
      <c r="EQ26" s="393">
        <v>2080</v>
      </c>
      <c r="ER26" s="391"/>
      <c r="ES26" s="391"/>
      <c r="ET26" s="391"/>
      <c r="EU26" s="388"/>
      <c r="EV26" s="389"/>
      <c r="EW26" s="388"/>
      <c r="EX26" s="355"/>
      <c r="EY26" s="386">
        <v>1621</v>
      </c>
      <c r="EZ26" s="386">
        <v>1624</v>
      </c>
      <c r="FA26" s="386">
        <v>1627</v>
      </c>
      <c r="FB26" s="386">
        <v>1630</v>
      </c>
      <c r="FC26" s="386">
        <v>1634.9000000000003</v>
      </c>
      <c r="FD26" s="386">
        <v>1651</v>
      </c>
      <c r="FE26" s="386">
        <v>1667</v>
      </c>
      <c r="FF26" s="386">
        <v>1683</v>
      </c>
      <c r="FG26" s="386">
        <v>1699</v>
      </c>
      <c r="FH26" s="386">
        <v>1715</v>
      </c>
      <c r="FI26" s="386">
        <v>1728.5</v>
      </c>
      <c r="FJ26" s="386">
        <v>1716</v>
      </c>
      <c r="FK26" s="386">
        <v>1704</v>
      </c>
      <c r="FL26" s="386">
        <v>1692</v>
      </c>
      <c r="FM26" s="386">
        <v>1680</v>
      </c>
      <c r="FN26" s="386">
        <v>1668</v>
      </c>
      <c r="FO26" s="386">
        <v>1656</v>
      </c>
      <c r="FP26" s="386">
        <v>1644</v>
      </c>
      <c r="FQ26" s="386">
        <v>1632</v>
      </c>
      <c r="FR26" s="386">
        <v>1620</v>
      </c>
      <c r="FS26" s="386">
        <v>1608</v>
      </c>
      <c r="FT26" s="386">
        <v>1596</v>
      </c>
      <c r="FU26" s="386">
        <v>1584</v>
      </c>
      <c r="FV26" s="386">
        <v>1572</v>
      </c>
      <c r="FW26" s="386">
        <v>1560</v>
      </c>
      <c r="FX26" s="386">
        <v>1548</v>
      </c>
      <c r="FY26" s="386">
        <v>1536</v>
      </c>
      <c r="FZ26" s="386">
        <v>1524</v>
      </c>
      <c r="GA26" s="386">
        <v>1512</v>
      </c>
      <c r="GB26" s="386">
        <v>1500</v>
      </c>
      <c r="GC26" s="386">
        <v>1482.3000000000002</v>
      </c>
      <c r="GD26" s="387">
        <v>1482.3000000000002</v>
      </c>
      <c r="GE26" s="387">
        <v>1482.3000000000002</v>
      </c>
      <c r="GF26" s="387">
        <v>1482.3000000000002</v>
      </c>
      <c r="GG26" s="387">
        <v>1482.3000000000002</v>
      </c>
      <c r="GH26" s="387">
        <v>1482.3000000000002</v>
      </c>
      <c r="GI26" s="387">
        <v>1482.3000000000002</v>
      </c>
      <c r="GJ26" s="387">
        <v>1482.3000000000002</v>
      </c>
      <c r="GK26" s="387">
        <v>1482.3000000000002</v>
      </c>
      <c r="GL26" s="387">
        <v>1482.3000000000002</v>
      </c>
      <c r="GM26" s="387">
        <v>1482.3000000000002</v>
      </c>
      <c r="GN26" s="387">
        <v>1482.3000000000002</v>
      </c>
      <c r="GO26" s="387">
        <v>1482.3000000000002</v>
      </c>
      <c r="GP26" s="387">
        <v>1482.3000000000002</v>
      </c>
      <c r="GQ26" s="387">
        <v>1482.3000000000002</v>
      </c>
      <c r="GR26" s="387">
        <v>1482.3000000000002</v>
      </c>
      <c r="GS26" s="387">
        <v>1482.3000000000002</v>
      </c>
      <c r="GT26" s="387">
        <v>1482.3000000000002</v>
      </c>
      <c r="GU26" s="387">
        <v>1482.3000000000002</v>
      </c>
      <c r="GV26" s="387">
        <v>1482.3000000000002</v>
      </c>
      <c r="GW26" s="387">
        <v>1482.3000000000002</v>
      </c>
      <c r="GX26" s="387">
        <v>1482.3000000000002</v>
      </c>
      <c r="GY26" s="387">
        <v>1482.3000000000002</v>
      </c>
      <c r="GZ26" s="387">
        <v>1482.3000000000002</v>
      </c>
      <c r="HA26" s="387">
        <v>1482.3000000000002</v>
      </c>
      <c r="HB26" s="387">
        <v>1482.3000000000002</v>
      </c>
      <c r="HC26" s="387">
        <v>1482.3000000000002</v>
      </c>
      <c r="HD26" s="387">
        <v>1482.3000000000002</v>
      </c>
      <c r="HE26" s="387">
        <v>1482.3000000000002</v>
      </c>
      <c r="HF26" s="388">
        <v>10</v>
      </c>
      <c r="HG26" s="386">
        <v>21.299999999999997</v>
      </c>
      <c r="HH26" s="391">
        <v>889</v>
      </c>
      <c r="HI26" s="392">
        <v>0.34300554619985396</v>
      </c>
      <c r="HJ26" s="391">
        <v>0</v>
      </c>
      <c r="HK26" s="393">
        <v>2080</v>
      </c>
      <c r="HL26" s="391"/>
      <c r="HM26" s="391"/>
      <c r="HN26" s="388"/>
      <c r="HO26" s="388"/>
      <c r="HP26" s="389"/>
      <c r="HQ26" s="388"/>
      <c r="HR26" s="376"/>
      <c r="HS26" s="394">
        <v>2.8816137264385886</v>
      </c>
      <c r="HT26" s="394">
        <v>2.8821276986587785</v>
      </c>
      <c r="HU26" s="394">
        <v>2.8826417625524083</v>
      </c>
      <c r="HV26" s="394">
        <v>2.8831559181358291</v>
      </c>
      <c r="HW26" s="394">
        <v>2.883670165425396</v>
      </c>
      <c r="HX26" s="394">
        <v>2.8689524001913278</v>
      </c>
      <c r="HY26" s="394">
        <v>2.8543097519439669</v>
      </c>
      <c r="HZ26" s="394">
        <v>2.8397418372989072</v>
      </c>
      <c r="IA26" s="394">
        <v>2.8252482748284709</v>
      </c>
      <c r="IB26" s="394">
        <v>2.8108286850517237</v>
      </c>
      <c r="IC26" s="394">
        <v>2.7961069848849611</v>
      </c>
      <c r="ID26" s="394">
        <v>2.7814623895438872</v>
      </c>
      <c r="IE26" s="394">
        <v>2.7668944951923899</v>
      </c>
      <c r="IF26" s="394">
        <v>2.7524029001094479</v>
      </c>
      <c r="IG26" s="394">
        <v>2.7379872046780513</v>
      </c>
      <c r="IH26" s="394">
        <v>2.7263020757792318</v>
      </c>
      <c r="II26" s="394">
        <v>2.7146668164477896</v>
      </c>
      <c r="IJ26" s="394">
        <v>2.7030812138513487</v>
      </c>
      <c r="IK26" s="394">
        <v>2.6915450560658543</v>
      </c>
      <c r="IL26" s="394">
        <v>2.6800581320716987</v>
      </c>
      <c r="IM26" s="394">
        <v>2.6686384604488649</v>
      </c>
      <c r="IN26" s="394">
        <v>2.6572674478078695</v>
      </c>
      <c r="IO26" s="394">
        <v>2.6459448868138087</v>
      </c>
      <c r="IP26" s="394">
        <v>2.6346705710152287</v>
      </c>
      <c r="IQ26" s="394">
        <v>2.6234442948403611</v>
      </c>
      <c r="IR26" s="394">
        <v>2.6115061038246932</v>
      </c>
      <c r="IS26" s="394">
        <v>2.5996222384926337</v>
      </c>
      <c r="IT26" s="394">
        <v>2.5877924516308575</v>
      </c>
      <c r="IU26" s="394">
        <v>2.5760164971510036</v>
      </c>
      <c r="IV26" s="394">
        <v>2.564294130084555</v>
      </c>
      <c r="IW26" s="394">
        <v>2.5642941300845385</v>
      </c>
      <c r="IX26" s="394">
        <v>2.5642941300845226</v>
      </c>
      <c r="IY26" s="394">
        <v>2.5642941300845061</v>
      </c>
      <c r="IZ26" s="394">
        <v>2.5642941300844897</v>
      </c>
      <c r="JA26" s="394">
        <v>2.5642941300844737</v>
      </c>
      <c r="JB26" s="394">
        <v>2.5642941300844737</v>
      </c>
      <c r="JC26" s="394">
        <v>2.5642941300844737</v>
      </c>
      <c r="JD26" s="394">
        <v>2.5642941300844737</v>
      </c>
      <c r="JE26" s="394">
        <v>2.5642941300844737</v>
      </c>
      <c r="JF26" s="394">
        <v>2.5642941300844737</v>
      </c>
      <c r="JG26" s="394">
        <v>2.5642941300844737</v>
      </c>
      <c r="JH26" s="394">
        <v>2.5642941300844737</v>
      </c>
      <c r="JI26" s="394">
        <v>2.5642941300844737</v>
      </c>
      <c r="JJ26" s="394">
        <v>2.5642941300844737</v>
      </c>
      <c r="JK26" s="394">
        <v>2.5642941300844737</v>
      </c>
      <c r="JL26" s="394">
        <v>2.5642941300844737</v>
      </c>
      <c r="JM26" s="394">
        <v>2.5642941300844737</v>
      </c>
      <c r="JN26" s="394">
        <v>2.5642941300844737</v>
      </c>
      <c r="JO26" s="394">
        <v>2.5642941300844737</v>
      </c>
      <c r="JP26" s="394">
        <v>2.5642941300844737</v>
      </c>
      <c r="JQ26" s="394">
        <v>2.5642941300844737</v>
      </c>
      <c r="JR26" s="394">
        <v>2.5642941300844737</v>
      </c>
      <c r="JS26" s="394">
        <v>2.5642941300844737</v>
      </c>
      <c r="JT26" s="394">
        <v>2.5642941300844737</v>
      </c>
      <c r="JU26" s="394">
        <v>2.5642941300844737</v>
      </c>
      <c r="JV26" s="394">
        <v>2.5642941300844737</v>
      </c>
      <c r="JW26" s="394">
        <v>2.5642941300844737</v>
      </c>
      <c r="JX26" s="394">
        <v>2.5642941300844737</v>
      </c>
      <c r="JY26" s="394">
        <v>2.5642941300844737</v>
      </c>
      <c r="JZ26" s="394">
        <v>2.5642941300844737</v>
      </c>
      <c r="KA26" s="394">
        <v>2.5642941300844737</v>
      </c>
      <c r="KB26" s="394">
        <v>2.5642941300844737</v>
      </c>
      <c r="KC26" s="394">
        <v>2.5642941300844737</v>
      </c>
    </row>
    <row r="27" spans="1:289" x14ac:dyDescent="0.25">
      <c r="A27" s="383">
        <v>18</v>
      </c>
      <c r="B27" s="384" t="s">
        <v>851</v>
      </c>
      <c r="C27" s="385" t="s">
        <v>142</v>
      </c>
      <c r="D27" s="385" t="s">
        <v>142</v>
      </c>
      <c r="E27" s="129">
        <v>2052</v>
      </c>
      <c r="F27" s="386">
        <v>826.39571000000001</v>
      </c>
      <c r="G27" s="386">
        <v>821.15514320897694</v>
      </c>
      <c r="H27" s="386">
        <v>815.94780933525828</v>
      </c>
      <c r="I27" s="386">
        <v>810.77349763316772</v>
      </c>
      <c r="J27" s="386">
        <v>805.63199869346738</v>
      </c>
      <c r="K27" s="386">
        <v>805.63199869346738</v>
      </c>
      <c r="L27" s="386">
        <v>805.63199869346738</v>
      </c>
      <c r="M27" s="386">
        <v>805.63199869346738</v>
      </c>
      <c r="N27" s="386">
        <v>805.63199869346738</v>
      </c>
      <c r="O27" s="386">
        <v>805.63199869346738</v>
      </c>
      <c r="P27" s="386">
        <v>805.63199869346738</v>
      </c>
      <c r="Q27" s="386">
        <v>805.63199869346738</v>
      </c>
      <c r="R27" s="386">
        <v>805.63199869346738</v>
      </c>
      <c r="S27" s="386">
        <v>805.63199869346738</v>
      </c>
      <c r="T27" s="386">
        <v>805.63199869346738</v>
      </c>
      <c r="U27" s="386">
        <v>805.63199869346738</v>
      </c>
      <c r="V27" s="386">
        <v>805.63199869346738</v>
      </c>
      <c r="W27" s="386">
        <v>805.63199869346738</v>
      </c>
      <c r="X27" s="386">
        <v>805.63199869346738</v>
      </c>
      <c r="Y27" s="386">
        <v>805.63199869346738</v>
      </c>
      <c r="Z27" s="386">
        <v>805.63199869346738</v>
      </c>
      <c r="AA27" s="386">
        <v>805.63199869346738</v>
      </c>
      <c r="AB27" s="386">
        <v>805.63199869346738</v>
      </c>
      <c r="AC27" s="386">
        <v>805.63199869346738</v>
      </c>
      <c r="AD27" s="386">
        <v>805.63199869346738</v>
      </c>
      <c r="AE27" s="386">
        <v>805.63199869346738</v>
      </c>
      <c r="AF27" s="386">
        <v>805.63199869346738</v>
      </c>
      <c r="AG27" s="386">
        <v>805.63199869346738</v>
      </c>
      <c r="AH27" s="386">
        <v>805.63199869346738</v>
      </c>
      <c r="AI27" s="386">
        <v>805.63199869346738</v>
      </c>
      <c r="AJ27" s="386">
        <v>805.63199869346738</v>
      </c>
      <c r="AK27" s="386">
        <v>805.63199869346738</v>
      </c>
      <c r="AL27" s="386">
        <v>805.63199869346738</v>
      </c>
      <c r="AM27" s="386">
        <v>805.63199869346738</v>
      </c>
      <c r="AN27" s="386">
        <v>805.63199869346738</v>
      </c>
      <c r="AO27" s="387">
        <v>805.63199869346738</v>
      </c>
      <c r="AP27" s="387">
        <v>805.63199869346738</v>
      </c>
      <c r="AQ27" s="387">
        <v>805.63199869346738</v>
      </c>
      <c r="AR27" s="387">
        <v>805.63199869346738</v>
      </c>
      <c r="AS27" s="387">
        <v>805.63199869346738</v>
      </c>
      <c r="AT27" s="387">
        <v>805.63199869346738</v>
      </c>
      <c r="AU27" s="387">
        <v>805.63199869346738</v>
      </c>
      <c r="AV27" s="387">
        <v>805.63199869346738</v>
      </c>
      <c r="AW27" s="387">
        <v>805.63199869346738</v>
      </c>
      <c r="AX27" s="387">
        <v>805.63199869346738</v>
      </c>
      <c r="AY27" s="387">
        <v>805.63199869346738</v>
      </c>
      <c r="AZ27" s="387">
        <v>805.63199869346738</v>
      </c>
      <c r="BA27" s="387">
        <v>805.63199869346738</v>
      </c>
      <c r="BB27" s="387">
        <v>805.63199869346738</v>
      </c>
      <c r="BC27" s="387">
        <v>805.63199869346738</v>
      </c>
      <c r="BD27" s="387">
        <v>805.63199869346738</v>
      </c>
      <c r="BE27" s="387">
        <v>805.63199869346738</v>
      </c>
      <c r="BF27" s="387">
        <v>805.63199869346738</v>
      </c>
      <c r="BG27" s="387">
        <v>805.63199869346738</v>
      </c>
      <c r="BH27" s="387">
        <v>805.63199869346738</v>
      </c>
      <c r="BI27" s="387">
        <v>805.63199869346738</v>
      </c>
      <c r="BJ27" s="387">
        <v>805.63199869346738</v>
      </c>
      <c r="BK27" s="387">
        <v>805.63199869346738</v>
      </c>
      <c r="BL27" s="387">
        <v>805.63199869346738</v>
      </c>
      <c r="BM27" s="387">
        <v>805.63199869346738</v>
      </c>
      <c r="BN27" s="387">
        <v>805.63199869346738</v>
      </c>
      <c r="BO27" s="387">
        <v>805.63199869346738</v>
      </c>
      <c r="BP27" s="387">
        <v>805.63199869346738</v>
      </c>
      <c r="BQ27" s="388"/>
      <c r="BR27" s="386"/>
      <c r="BS27" s="388"/>
      <c r="BT27" s="389"/>
      <c r="BU27" s="388"/>
      <c r="BV27" s="390"/>
      <c r="BW27" s="388"/>
      <c r="BX27" s="355"/>
      <c r="BY27" s="355"/>
      <c r="BZ27" s="355"/>
      <c r="CA27" s="386">
        <v>1989.9999999999998</v>
      </c>
      <c r="CB27" s="386">
        <v>1977.3804670233148</v>
      </c>
      <c r="CC27" s="386">
        <v>1964.8409604850972</v>
      </c>
      <c r="CD27" s="386">
        <v>1952.3809728997792</v>
      </c>
      <c r="CE27" s="386">
        <v>1940</v>
      </c>
      <c r="CF27" s="386">
        <v>1938.1304886294381</v>
      </c>
      <c r="CG27" s="386">
        <v>1936.2627788427756</v>
      </c>
      <c r="CH27" s="386">
        <v>1934.3968689038877</v>
      </c>
      <c r="CI27" s="386">
        <v>1932.5327570783234</v>
      </c>
      <c r="CJ27" s="386">
        <v>1930.6704416333021</v>
      </c>
      <c r="CK27" s="386">
        <v>1928.8009128173317</v>
      </c>
      <c r="CL27" s="386">
        <v>1926.9331943248212</v>
      </c>
      <c r="CM27" s="386">
        <v>1925.0672844027774</v>
      </c>
      <c r="CN27" s="386">
        <v>1923.2031812999051</v>
      </c>
      <c r="CO27" s="386">
        <v>1921.3408832666044</v>
      </c>
      <c r="CP27" s="386">
        <v>1917.8239705272772</v>
      </c>
      <c r="CQ27" s="386">
        <v>1914.3134953104759</v>
      </c>
      <c r="CR27" s="386">
        <v>1910.8094458326566</v>
      </c>
      <c r="CS27" s="386">
        <v>1907.3118103318441</v>
      </c>
      <c r="CT27" s="386">
        <v>1903.8205770675931</v>
      </c>
      <c r="CU27" s="386">
        <v>1900.3058009981969</v>
      </c>
      <c r="CV27" s="386">
        <v>1896.7975138022623</v>
      </c>
      <c r="CW27" s="386">
        <v>1893.2957035002269</v>
      </c>
      <c r="CX27" s="386">
        <v>1889.8003581346447</v>
      </c>
      <c r="CY27" s="386">
        <v>1886.3114657701451</v>
      </c>
      <c r="CZ27" s="386">
        <v>1882.7790850903184</v>
      </c>
      <c r="DA27" s="386">
        <v>1879.2533192848077</v>
      </c>
      <c r="DB27" s="386">
        <v>1875.7341559663407</v>
      </c>
      <c r="DC27" s="386">
        <v>1872.2215827708417</v>
      </c>
      <c r="DD27" s="386">
        <v>1868.7155873573881</v>
      </c>
      <c r="DE27" s="386">
        <v>1868.7237630215066</v>
      </c>
      <c r="DF27" s="386">
        <v>1868.7319387213938</v>
      </c>
      <c r="DG27" s="386">
        <v>1868.7401144570499</v>
      </c>
      <c r="DH27" s="386">
        <v>1868.7482902284748</v>
      </c>
      <c r="DI27" s="386">
        <v>1868.7564660356691</v>
      </c>
      <c r="DJ27" s="387">
        <v>1868.7564660356691</v>
      </c>
      <c r="DK27" s="387">
        <v>1868.7564660356691</v>
      </c>
      <c r="DL27" s="387">
        <v>1868.7564660356691</v>
      </c>
      <c r="DM27" s="387">
        <v>1868.7564660356691</v>
      </c>
      <c r="DN27" s="387">
        <v>1868.7564660356691</v>
      </c>
      <c r="DO27" s="387">
        <v>1868.7564660356691</v>
      </c>
      <c r="DP27" s="387">
        <v>1868.7564660356691</v>
      </c>
      <c r="DQ27" s="387">
        <v>1868.7564660356691</v>
      </c>
      <c r="DR27" s="387">
        <v>1868.7564660356691</v>
      </c>
      <c r="DS27" s="387">
        <v>1868.7564660356691</v>
      </c>
      <c r="DT27" s="387">
        <v>1868.7564660356691</v>
      </c>
      <c r="DU27" s="387">
        <v>1868.7564660356691</v>
      </c>
      <c r="DV27" s="387">
        <v>1868.7564660356691</v>
      </c>
      <c r="DW27" s="387">
        <v>1868.7564660356691</v>
      </c>
      <c r="DX27" s="387">
        <v>1868.7564660356691</v>
      </c>
      <c r="DY27" s="387">
        <v>1868.7564660356691</v>
      </c>
      <c r="DZ27" s="387">
        <v>1868.7564660356691</v>
      </c>
      <c r="EA27" s="387">
        <v>1868.7564660356691</v>
      </c>
      <c r="EB27" s="387">
        <v>1868.7564660356691</v>
      </c>
      <c r="EC27" s="387">
        <v>1868.7564660356691</v>
      </c>
      <c r="ED27" s="387">
        <v>1868.7564660356691</v>
      </c>
      <c r="EE27" s="387">
        <v>1868.7564660356691</v>
      </c>
      <c r="EF27" s="387">
        <v>1868.7564660356691</v>
      </c>
      <c r="EG27" s="387">
        <v>1868.7564660356691</v>
      </c>
      <c r="EH27" s="387">
        <v>1868.7564660356691</v>
      </c>
      <c r="EI27" s="387">
        <v>1868.7564660356691</v>
      </c>
      <c r="EJ27" s="387">
        <v>1868.7564660356691</v>
      </c>
      <c r="EK27" s="387">
        <v>1868.7564660356691</v>
      </c>
      <c r="EL27" s="388">
        <v>62.182653482627813</v>
      </c>
      <c r="EM27" s="386">
        <v>571.57058832175301</v>
      </c>
      <c r="EN27" s="391">
        <v>901.57058832175301</v>
      </c>
      <c r="EO27" s="395">
        <v>-1.684525452384264E-2</v>
      </c>
      <c r="EP27" s="391">
        <v>0</v>
      </c>
      <c r="EQ27" s="393">
        <v>2080</v>
      </c>
      <c r="ER27" s="391"/>
      <c r="ES27" s="391"/>
      <c r="ET27" s="391"/>
      <c r="EU27" s="388"/>
      <c r="EV27" s="389"/>
      <c r="EW27" s="388"/>
      <c r="EX27" s="355"/>
      <c r="EY27" s="386">
        <v>267</v>
      </c>
      <c r="EZ27" s="386">
        <v>267</v>
      </c>
      <c r="FA27" s="386">
        <v>267</v>
      </c>
      <c r="FB27" s="386">
        <v>267</v>
      </c>
      <c r="FC27" s="386">
        <v>268.60000000000002</v>
      </c>
      <c r="FD27" s="386">
        <v>271</v>
      </c>
      <c r="FE27" s="386">
        <v>274</v>
      </c>
      <c r="FF27" s="386">
        <v>277</v>
      </c>
      <c r="FG27" s="386">
        <v>280</v>
      </c>
      <c r="FH27" s="386">
        <v>283</v>
      </c>
      <c r="FI27" s="386">
        <v>285.5</v>
      </c>
      <c r="FJ27" s="386">
        <v>286</v>
      </c>
      <c r="FK27" s="386">
        <v>287</v>
      </c>
      <c r="FL27" s="386">
        <v>288</v>
      </c>
      <c r="FM27" s="386">
        <v>289</v>
      </c>
      <c r="FN27" s="386">
        <v>290</v>
      </c>
      <c r="FO27" s="386">
        <v>291</v>
      </c>
      <c r="FP27" s="386">
        <v>292</v>
      </c>
      <c r="FQ27" s="386">
        <v>293</v>
      </c>
      <c r="FR27" s="386">
        <v>294</v>
      </c>
      <c r="FS27" s="386">
        <v>295</v>
      </c>
      <c r="FT27" s="386">
        <v>296</v>
      </c>
      <c r="FU27" s="386">
        <v>297</v>
      </c>
      <c r="FV27" s="386">
        <v>298</v>
      </c>
      <c r="FW27" s="386">
        <v>299</v>
      </c>
      <c r="FX27" s="386">
        <v>300</v>
      </c>
      <c r="FY27" s="386">
        <v>301</v>
      </c>
      <c r="FZ27" s="386">
        <v>302</v>
      </c>
      <c r="GA27" s="386">
        <v>303</v>
      </c>
      <c r="GB27" s="386">
        <v>304</v>
      </c>
      <c r="GC27" s="386">
        <v>301</v>
      </c>
      <c r="GD27" s="387">
        <v>301</v>
      </c>
      <c r="GE27" s="387">
        <v>301</v>
      </c>
      <c r="GF27" s="387">
        <v>301</v>
      </c>
      <c r="GG27" s="387">
        <v>301</v>
      </c>
      <c r="GH27" s="387">
        <v>301</v>
      </c>
      <c r="GI27" s="387">
        <v>301</v>
      </c>
      <c r="GJ27" s="387">
        <v>301</v>
      </c>
      <c r="GK27" s="387">
        <v>301</v>
      </c>
      <c r="GL27" s="387">
        <v>301</v>
      </c>
      <c r="GM27" s="387">
        <v>301</v>
      </c>
      <c r="GN27" s="387">
        <v>301</v>
      </c>
      <c r="GO27" s="387">
        <v>301</v>
      </c>
      <c r="GP27" s="387">
        <v>301</v>
      </c>
      <c r="GQ27" s="387">
        <v>301</v>
      </c>
      <c r="GR27" s="387">
        <v>301</v>
      </c>
      <c r="GS27" s="387">
        <v>301</v>
      </c>
      <c r="GT27" s="387">
        <v>301</v>
      </c>
      <c r="GU27" s="387">
        <v>301</v>
      </c>
      <c r="GV27" s="387">
        <v>301</v>
      </c>
      <c r="GW27" s="387">
        <v>301</v>
      </c>
      <c r="GX27" s="387">
        <v>301</v>
      </c>
      <c r="GY27" s="387">
        <v>301</v>
      </c>
      <c r="GZ27" s="387">
        <v>301</v>
      </c>
      <c r="HA27" s="387">
        <v>301</v>
      </c>
      <c r="HB27" s="387">
        <v>301</v>
      </c>
      <c r="HC27" s="387">
        <v>301</v>
      </c>
      <c r="HD27" s="387">
        <v>301</v>
      </c>
      <c r="HE27" s="387">
        <v>301</v>
      </c>
      <c r="HF27" s="388">
        <v>40</v>
      </c>
      <c r="HG27" s="386">
        <v>-1015.3999999999999</v>
      </c>
      <c r="HH27" s="391">
        <v>2008</v>
      </c>
      <c r="HI27" s="392">
        <v>-1.4396708272153098E-2</v>
      </c>
      <c r="HJ27" s="391">
        <v>-1.8189894035458565E-12</v>
      </c>
      <c r="HK27" s="393">
        <v>2080</v>
      </c>
      <c r="HL27" s="391"/>
      <c r="HM27" s="391"/>
      <c r="HN27" s="388"/>
      <c r="HO27" s="388"/>
      <c r="HP27" s="389"/>
      <c r="HQ27" s="388"/>
      <c r="HR27" s="376"/>
      <c r="HS27" s="394">
        <v>2.4080473505846247</v>
      </c>
      <c r="HT27" s="394">
        <v>2.4080473505846247</v>
      </c>
      <c r="HU27" s="394">
        <v>2.4080473505846247</v>
      </c>
      <c r="HV27" s="394">
        <v>2.4080473505846247</v>
      </c>
      <c r="HW27" s="394">
        <v>2.4080473505846247</v>
      </c>
      <c r="HX27" s="394">
        <v>2.4057267980574242</v>
      </c>
      <c r="HY27" s="394">
        <v>2.4034084817669941</v>
      </c>
      <c r="HZ27" s="394">
        <v>2.4010923995583506</v>
      </c>
      <c r="IA27" s="394">
        <v>2.3987785492785858</v>
      </c>
      <c r="IB27" s="394">
        <v>2.3964669287768663</v>
      </c>
      <c r="IC27" s="394">
        <v>2.3941463545953514</v>
      </c>
      <c r="ID27" s="394">
        <v>2.3918280274986876</v>
      </c>
      <c r="IE27" s="394">
        <v>2.3895119453109519</v>
      </c>
      <c r="IF27" s="394">
        <v>2.3871981058583289</v>
      </c>
      <c r="IG27" s="394">
        <v>2.3848865069691079</v>
      </c>
      <c r="IH27" s="394">
        <v>2.380521098513348</v>
      </c>
      <c r="II27" s="394">
        <v>2.3761636807065898</v>
      </c>
      <c r="IJ27" s="394">
        <v>2.3718142389223731</v>
      </c>
      <c r="IK27" s="394">
        <v>2.3674727585610111</v>
      </c>
      <c r="IL27" s="394">
        <v>2.3631392250495407</v>
      </c>
      <c r="IM27" s="394">
        <v>2.3587764687599493</v>
      </c>
      <c r="IN27" s="394">
        <v>2.3544217668592995</v>
      </c>
      <c r="IO27" s="394">
        <v>2.3500751044778219</v>
      </c>
      <c r="IP27" s="394">
        <v>2.3457364667731992</v>
      </c>
      <c r="IQ27" s="394">
        <v>2.3414058389305143</v>
      </c>
      <c r="IR27" s="394">
        <v>2.3370212307154046</v>
      </c>
      <c r="IS27" s="394">
        <v>2.3326448332892489</v>
      </c>
      <c r="IT27" s="394">
        <v>2.3282766312762031</v>
      </c>
      <c r="IU27" s="394">
        <v>2.3239166093292156</v>
      </c>
      <c r="IV27" s="394">
        <v>2.319564752129974</v>
      </c>
      <c r="IW27" s="394">
        <v>2.3195749002672521</v>
      </c>
      <c r="IX27" s="394">
        <v>2.3195850484489289</v>
      </c>
      <c r="IY27" s="394">
        <v>2.3195951966750039</v>
      </c>
      <c r="IZ27" s="394">
        <v>2.3196053449454777</v>
      </c>
      <c r="JA27" s="394">
        <v>2.3196154932603501</v>
      </c>
      <c r="JB27" s="394">
        <v>2.3196154932603501</v>
      </c>
      <c r="JC27" s="394">
        <v>2.3196154932603501</v>
      </c>
      <c r="JD27" s="394">
        <v>2.3196154932603501</v>
      </c>
      <c r="JE27" s="394">
        <v>2.3196154932603501</v>
      </c>
      <c r="JF27" s="394">
        <v>2.3196154932603501</v>
      </c>
      <c r="JG27" s="394">
        <v>2.3196154932603501</v>
      </c>
      <c r="JH27" s="394">
        <v>2.3196154932603501</v>
      </c>
      <c r="JI27" s="394">
        <v>2.3196154932603501</v>
      </c>
      <c r="JJ27" s="394">
        <v>2.3196154932603501</v>
      </c>
      <c r="JK27" s="394">
        <v>2.3196154932603501</v>
      </c>
      <c r="JL27" s="394">
        <v>2.3196154932603501</v>
      </c>
      <c r="JM27" s="394">
        <v>2.3196154932603501</v>
      </c>
      <c r="JN27" s="394">
        <v>2.3196154932603501</v>
      </c>
      <c r="JO27" s="394">
        <v>2.3196154932603501</v>
      </c>
      <c r="JP27" s="394">
        <v>2.3196154932603501</v>
      </c>
      <c r="JQ27" s="394">
        <v>2.3196154932603501</v>
      </c>
      <c r="JR27" s="394">
        <v>2.3196154932603501</v>
      </c>
      <c r="JS27" s="394">
        <v>2.3196154932603501</v>
      </c>
      <c r="JT27" s="394">
        <v>2.3196154932603501</v>
      </c>
      <c r="JU27" s="394">
        <v>2.3196154932603501</v>
      </c>
      <c r="JV27" s="394">
        <v>2.3196154932603501</v>
      </c>
      <c r="JW27" s="394">
        <v>2.3196154932603501</v>
      </c>
      <c r="JX27" s="394">
        <v>2.3196154932603501</v>
      </c>
      <c r="JY27" s="394">
        <v>2.3196154932603501</v>
      </c>
      <c r="JZ27" s="394">
        <v>2.3196154932603501</v>
      </c>
      <c r="KA27" s="394">
        <v>2.3196154932603501</v>
      </c>
      <c r="KB27" s="394">
        <v>2.3196154932603501</v>
      </c>
      <c r="KC27" s="394">
        <v>2.3196154932603501</v>
      </c>
    </row>
    <row r="28" spans="1:289" x14ac:dyDescent="0.25">
      <c r="A28" s="383">
        <v>19</v>
      </c>
      <c r="B28" s="384" t="s">
        <v>851</v>
      </c>
      <c r="C28" s="385" t="s">
        <v>142</v>
      </c>
      <c r="D28" s="385" t="s">
        <v>142</v>
      </c>
      <c r="E28" s="129">
        <v>2052</v>
      </c>
      <c r="F28" s="386">
        <v>1419.6764600000001</v>
      </c>
      <c r="G28" s="386">
        <v>1409.6190868916101</v>
      </c>
      <c r="H28" s="386">
        <v>1399.6329629422301</v>
      </c>
      <c r="I28" s="386">
        <v>1389.7175834034924</v>
      </c>
      <c r="J28" s="386">
        <v>1379.8724471028038</v>
      </c>
      <c r="K28" s="386">
        <v>1382.5493590501105</v>
      </c>
      <c r="L28" s="386">
        <v>1385.2314641278319</v>
      </c>
      <c r="M28" s="386">
        <v>1387.9187724104884</v>
      </c>
      <c r="N28" s="386">
        <v>1390.6112939921445</v>
      </c>
      <c r="O28" s="386">
        <v>1393.3090389864471</v>
      </c>
      <c r="P28" s="386">
        <v>1396.038087007581</v>
      </c>
      <c r="Q28" s="386">
        <v>1398.7724803633773</v>
      </c>
      <c r="R28" s="386">
        <v>1401.512229523642</v>
      </c>
      <c r="S28" s="386">
        <v>1404.2573449786876</v>
      </c>
      <c r="T28" s="386">
        <v>1407.0078372393741</v>
      </c>
      <c r="U28" s="386">
        <v>1409.5069188645875</v>
      </c>
      <c r="V28" s="386">
        <v>1412.0104392774213</v>
      </c>
      <c r="W28" s="386">
        <v>1414.5184063619056</v>
      </c>
      <c r="X28" s="386">
        <v>1417.0308280160743</v>
      </c>
      <c r="Y28" s="386">
        <v>1419.5477121519889</v>
      </c>
      <c r="Z28" s="386">
        <v>1421.774872672888</v>
      </c>
      <c r="AA28" s="386">
        <v>1424.0055274363149</v>
      </c>
      <c r="AB28" s="386">
        <v>1426.2396819244655</v>
      </c>
      <c r="AC28" s="386">
        <v>1428.4773416281371</v>
      </c>
      <c r="AD28" s="386">
        <v>1430.7185120467425</v>
      </c>
      <c r="AE28" s="386">
        <v>1433.7151661707783</v>
      </c>
      <c r="AF28" s="386">
        <v>1436.7180968166199</v>
      </c>
      <c r="AG28" s="386">
        <v>1439.7273171305048</v>
      </c>
      <c r="AH28" s="386">
        <v>1442.7428402862051</v>
      </c>
      <c r="AI28" s="386">
        <v>1445.7646794850848</v>
      </c>
      <c r="AJ28" s="386">
        <v>1448.5752839663321</v>
      </c>
      <c r="AK28" s="386">
        <v>1451.3913523364556</v>
      </c>
      <c r="AL28" s="386">
        <v>1454.2128952173989</v>
      </c>
      <c r="AM28" s="386">
        <v>1457.0399232517545</v>
      </c>
      <c r="AN28" s="386">
        <v>1459.8724471028047</v>
      </c>
      <c r="AO28" s="387">
        <v>1459.8724471028047</v>
      </c>
      <c r="AP28" s="387">
        <v>1459.8724471028047</v>
      </c>
      <c r="AQ28" s="387">
        <v>1459.8724471028047</v>
      </c>
      <c r="AR28" s="387">
        <v>1459.8724471028047</v>
      </c>
      <c r="AS28" s="387">
        <v>1459.8724471028047</v>
      </c>
      <c r="AT28" s="387">
        <v>1459.8724471028047</v>
      </c>
      <c r="AU28" s="387">
        <v>1459.8724471028047</v>
      </c>
      <c r="AV28" s="387">
        <v>1459.8724471028047</v>
      </c>
      <c r="AW28" s="387">
        <v>1459.8724471028047</v>
      </c>
      <c r="AX28" s="387">
        <v>1459.8724471028047</v>
      </c>
      <c r="AY28" s="387">
        <v>1459.8724471028047</v>
      </c>
      <c r="AZ28" s="387">
        <v>1459.8724471028047</v>
      </c>
      <c r="BA28" s="387">
        <v>1459.8724471028047</v>
      </c>
      <c r="BB28" s="387">
        <v>1459.8724471028047</v>
      </c>
      <c r="BC28" s="387">
        <v>1459.8724471028047</v>
      </c>
      <c r="BD28" s="387">
        <v>1459.8724471028047</v>
      </c>
      <c r="BE28" s="387">
        <v>1459.8724471028047</v>
      </c>
      <c r="BF28" s="387">
        <v>1459.8724471028047</v>
      </c>
      <c r="BG28" s="387">
        <v>1459.8724471028047</v>
      </c>
      <c r="BH28" s="387">
        <v>1459.8724471028047</v>
      </c>
      <c r="BI28" s="387">
        <v>1459.8724471028047</v>
      </c>
      <c r="BJ28" s="387">
        <v>1459.8724471028047</v>
      </c>
      <c r="BK28" s="387">
        <v>1459.8724471028047</v>
      </c>
      <c r="BL28" s="387">
        <v>1459.8724471028047</v>
      </c>
      <c r="BM28" s="387">
        <v>1459.8724471028047</v>
      </c>
      <c r="BN28" s="387">
        <v>1459.8724471028047</v>
      </c>
      <c r="BO28" s="387">
        <v>1459.8724471028047</v>
      </c>
      <c r="BP28" s="387">
        <v>1459.8724471028047</v>
      </c>
      <c r="BQ28" s="388"/>
      <c r="BR28" s="386"/>
      <c r="BS28" s="388"/>
      <c r="BT28" s="389"/>
      <c r="BU28" s="388"/>
      <c r="BV28" s="390"/>
      <c r="BW28" s="388"/>
      <c r="BX28" s="355"/>
      <c r="BY28" s="355"/>
      <c r="BZ28" s="355"/>
      <c r="CA28" s="386">
        <v>3210</v>
      </c>
      <c r="CB28" s="386">
        <v>3187.2594893360897</v>
      </c>
      <c r="CC28" s="386">
        <v>3164.6800786177419</v>
      </c>
      <c r="CD28" s="386">
        <v>3142.2606265692461</v>
      </c>
      <c r="CE28" s="386">
        <v>3120</v>
      </c>
      <c r="CF28" s="386">
        <v>3121.812540916867</v>
      </c>
      <c r="CG28" s="386">
        <v>3123.6261348159696</v>
      </c>
      <c r="CH28" s="386">
        <v>3125.4407823090301</v>
      </c>
      <c r="CI28" s="386">
        <v>3127.2564840081263</v>
      </c>
      <c r="CJ28" s="386">
        <v>3129.0732405256908</v>
      </c>
      <c r="CK28" s="386">
        <v>3130.9204881207961</v>
      </c>
      <c r="CL28" s="386">
        <v>3132.7688262380516</v>
      </c>
      <c r="CM28" s="386">
        <v>3134.6182555212463</v>
      </c>
      <c r="CN28" s="386">
        <v>3136.4687766145503</v>
      </c>
      <c r="CO28" s="386">
        <v>3138.3203901625138</v>
      </c>
      <c r="CP28" s="386">
        <v>3137.1690607714163</v>
      </c>
      <c r="CQ28" s="386">
        <v>3136.0181537589169</v>
      </c>
      <c r="CR28" s="386">
        <v>3134.867668970061</v>
      </c>
      <c r="CS28" s="386">
        <v>3133.7176062499511</v>
      </c>
      <c r="CT28" s="386">
        <v>3132.5679654437463</v>
      </c>
      <c r="CU28" s="386">
        <v>3130.7066332206123</v>
      </c>
      <c r="CV28" s="386">
        <v>3128.8464069775187</v>
      </c>
      <c r="CW28" s="386">
        <v>3126.9872860573059</v>
      </c>
      <c r="CX28" s="386">
        <v>3125.1292698032053</v>
      </c>
      <c r="CY28" s="386">
        <v>3123.2723575588379</v>
      </c>
      <c r="CZ28" s="386">
        <v>3122.9706834450367</v>
      </c>
      <c r="DA28" s="386">
        <v>3122.6690384696712</v>
      </c>
      <c r="DB28" s="386">
        <v>3122.3674226299272</v>
      </c>
      <c r="DC28" s="386">
        <v>3122.0658359229901</v>
      </c>
      <c r="DD28" s="386">
        <v>3121.764278346046</v>
      </c>
      <c r="DE28" s="386">
        <v>3127.7899347492375</v>
      </c>
      <c r="DF28" s="386">
        <v>3133.8272219265209</v>
      </c>
      <c r="DG28" s="386">
        <v>3139.8761623277169</v>
      </c>
      <c r="DH28" s="386">
        <v>3145.9367784459787</v>
      </c>
      <c r="DI28" s="386">
        <v>3152.0090928178761</v>
      </c>
      <c r="DJ28" s="387">
        <v>3152.0090928178761</v>
      </c>
      <c r="DK28" s="387">
        <v>3152.0090928178761</v>
      </c>
      <c r="DL28" s="387">
        <v>3152.0090928178761</v>
      </c>
      <c r="DM28" s="387">
        <v>3152.0090928178761</v>
      </c>
      <c r="DN28" s="387">
        <v>3152.0090928178761</v>
      </c>
      <c r="DO28" s="387">
        <v>3152.0090928178761</v>
      </c>
      <c r="DP28" s="387">
        <v>3152.0090928178761</v>
      </c>
      <c r="DQ28" s="387">
        <v>3152.0090928178761</v>
      </c>
      <c r="DR28" s="387">
        <v>3152.0090928178761</v>
      </c>
      <c r="DS28" s="387">
        <v>3152.0090928178761</v>
      </c>
      <c r="DT28" s="387">
        <v>3152.0090928178761</v>
      </c>
      <c r="DU28" s="387">
        <v>3152.0090928178761</v>
      </c>
      <c r="DV28" s="387">
        <v>3152.0090928178761</v>
      </c>
      <c r="DW28" s="387">
        <v>3152.0090928178761</v>
      </c>
      <c r="DX28" s="387">
        <v>3152.0090928178761</v>
      </c>
      <c r="DY28" s="387">
        <v>3152.0090928178761</v>
      </c>
      <c r="DZ28" s="387">
        <v>3152.0090928178761</v>
      </c>
      <c r="EA28" s="387">
        <v>3152.0090928178761</v>
      </c>
      <c r="EB28" s="387">
        <v>3152.0090928178761</v>
      </c>
      <c r="EC28" s="387">
        <v>3152.0090928178761</v>
      </c>
      <c r="ED28" s="387">
        <v>3152.0090928178761</v>
      </c>
      <c r="EE28" s="387">
        <v>3152.0090928178761</v>
      </c>
      <c r="EF28" s="387">
        <v>3152.0090928178761</v>
      </c>
      <c r="EG28" s="387">
        <v>3152.0090928178761</v>
      </c>
      <c r="EH28" s="387">
        <v>3152.0090928178761</v>
      </c>
      <c r="EI28" s="387">
        <v>3152.0090928178761</v>
      </c>
      <c r="EJ28" s="387">
        <v>3152.0090928178761</v>
      </c>
      <c r="EK28" s="387">
        <v>3152.0090928178761</v>
      </c>
      <c r="EL28" s="388">
        <v>115.48521300409925</v>
      </c>
      <c r="EM28" s="386">
        <v>1406.7633939096481</v>
      </c>
      <c r="EN28" s="391">
        <v>1536.7633939096481</v>
      </c>
      <c r="EO28" s="395">
        <v>-2.9540502492497015E-2</v>
      </c>
      <c r="EP28" s="391">
        <v>0</v>
      </c>
      <c r="EQ28" s="393">
        <v>2080</v>
      </c>
      <c r="ER28" s="391"/>
      <c r="ES28" s="391"/>
      <c r="ET28" s="391"/>
      <c r="EU28" s="388"/>
      <c r="EV28" s="389"/>
      <c r="EW28" s="388"/>
      <c r="EX28" s="355"/>
      <c r="EY28" s="386">
        <v>427</v>
      </c>
      <c r="EZ28" s="386">
        <v>430</v>
      </c>
      <c r="FA28" s="386">
        <v>433</v>
      </c>
      <c r="FB28" s="386">
        <v>436</v>
      </c>
      <c r="FC28" s="386">
        <v>439.29999999999995</v>
      </c>
      <c r="FD28" s="386">
        <v>444</v>
      </c>
      <c r="FE28" s="386">
        <v>449</v>
      </c>
      <c r="FF28" s="386">
        <v>454</v>
      </c>
      <c r="FG28" s="386">
        <v>459</v>
      </c>
      <c r="FH28" s="386">
        <v>464</v>
      </c>
      <c r="FI28" s="386">
        <v>469.4</v>
      </c>
      <c r="FJ28" s="386">
        <v>473</v>
      </c>
      <c r="FK28" s="386">
        <v>477</v>
      </c>
      <c r="FL28" s="386">
        <v>481</v>
      </c>
      <c r="FM28" s="386">
        <v>485</v>
      </c>
      <c r="FN28" s="386">
        <v>489</v>
      </c>
      <c r="FO28" s="386">
        <v>493</v>
      </c>
      <c r="FP28" s="386">
        <v>497</v>
      </c>
      <c r="FQ28" s="386">
        <v>501</v>
      </c>
      <c r="FR28" s="386">
        <v>505</v>
      </c>
      <c r="FS28" s="386">
        <v>509</v>
      </c>
      <c r="FT28" s="386">
        <v>513</v>
      </c>
      <c r="FU28" s="386">
        <v>517</v>
      </c>
      <c r="FV28" s="386">
        <v>521</v>
      </c>
      <c r="FW28" s="386">
        <v>525</v>
      </c>
      <c r="FX28" s="386">
        <v>529</v>
      </c>
      <c r="FY28" s="386">
        <v>533</v>
      </c>
      <c r="FZ28" s="386">
        <v>537</v>
      </c>
      <c r="GA28" s="386">
        <v>541</v>
      </c>
      <c r="GB28" s="386">
        <v>545</v>
      </c>
      <c r="GC28" s="386">
        <v>542.1</v>
      </c>
      <c r="GD28" s="387">
        <v>542.1</v>
      </c>
      <c r="GE28" s="387">
        <v>542.1</v>
      </c>
      <c r="GF28" s="387">
        <v>542.1</v>
      </c>
      <c r="GG28" s="387">
        <v>542.1</v>
      </c>
      <c r="GH28" s="387">
        <v>542.1</v>
      </c>
      <c r="GI28" s="387">
        <v>542.1</v>
      </c>
      <c r="GJ28" s="387">
        <v>542.1</v>
      </c>
      <c r="GK28" s="387">
        <v>542.1</v>
      </c>
      <c r="GL28" s="387">
        <v>542.1</v>
      </c>
      <c r="GM28" s="387">
        <v>542.1</v>
      </c>
      <c r="GN28" s="387">
        <v>542.1</v>
      </c>
      <c r="GO28" s="387">
        <v>542.1</v>
      </c>
      <c r="GP28" s="387">
        <v>542.1</v>
      </c>
      <c r="GQ28" s="387">
        <v>542.1</v>
      </c>
      <c r="GR28" s="387">
        <v>542.1</v>
      </c>
      <c r="GS28" s="387">
        <v>542.1</v>
      </c>
      <c r="GT28" s="387">
        <v>542.1</v>
      </c>
      <c r="GU28" s="387">
        <v>542.1</v>
      </c>
      <c r="GV28" s="387">
        <v>542.1</v>
      </c>
      <c r="GW28" s="387">
        <v>542.1</v>
      </c>
      <c r="GX28" s="387">
        <v>542.1</v>
      </c>
      <c r="GY28" s="387">
        <v>542.1</v>
      </c>
      <c r="GZ28" s="387">
        <v>542.1</v>
      </c>
      <c r="HA28" s="387">
        <v>542.1</v>
      </c>
      <c r="HB28" s="387">
        <v>542.1</v>
      </c>
      <c r="HC28" s="387">
        <v>542.1</v>
      </c>
      <c r="HD28" s="387">
        <v>542.1</v>
      </c>
      <c r="HE28" s="387">
        <v>542.1</v>
      </c>
      <c r="HF28" s="388">
        <v>10</v>
      </c>
      <c r="HG28" s="386">
        <v>25.5</v>
      </c>
      <c r="HH28" s="391">
        <v>807</v>
      </c>
      <c r="HI28" s="392">
        <v>0.35503931935195177</v>
      </c>
      <c r="HJ28" s="391">
        <v>0</v>
      </c>
      <c r="HK28" s="393">
        <v>2080</v>
      </c>
      <c r="HL28" s="391"/>
      <c r="HM28" s="391"/>
      <c r="HN28" s="388"/>
      <c r="HO28" s="388"/>
      <c r="HP28" s="389"/>
      <c r="HQ28" s="388"/>
      <c r="HR28" s="376"/>
      <c r="HS28" s="394">
        <v>2.2610785558844864</v>
      </c>
      <c r="HT28" s="394">
        <v>2.2610785558844859</v>
      </c>
      <c r="HU28" s="394">
        <v>2.2610785558844859</v>
      </c>
      <c r="HV28" s="394">
        <v>2.2610785558844859</v>
      </c>
      <c r="HW28" s="394">
        <v>2.2610785558844864</v>
      </c>
      <c r="HX28" s="394">
        <v>2.2580116366056751</v>
      </c>
      <c r="HY28" s="394">
        <v>2.2549488772857638</v>
      </c>
      <c r="HZ28" s="394">
        <v>2.251890272282199</v>
      </c>
      <c r="IA28" s="394">
        <v>2.2488358159600796</v>
      </c>
      <c r="IB28" s="394">
        <v>2.2457855026921472</v>
      </c>
      <c r="IC28" s="394">
        <v>2.2427185312916138</v>
      </c>
      <c r="ID28" s="394">
        <v>2.2396557483202781</v>
      </c>
      <c r="IE28" s="394">
        <v>2.236597148058185</v>
      </c>
      <c r="IF28" s="394">
        <v>2.2335427247931912</v>
      </c>
      <c r="IG28" s="394">
        <v>2.2304924728209539</v>
      </c>
      <c r="IH28" s="394">
        <v>2.2257209374314582</v>
      </c>
      <c r="II28" s="394">
        <v>2.2209596094514255</v>
      </c>
      <c r="IJ28" s="394">
        <v>2.2162084670448627</v>
      </c>
      <c r="IK28" s="394">
        <v>2.2114674884224912</v>
      </c>
      <c r="IL28" s="394">
        <v>2.2067366518416445</v>
      </c>
      <c r="IM28" s="394">
        <v>2.2019707151913517</v>
      </c>
      <c r="IN28" s="394">
        <v>2.1972150716370367</v>
      </c>
      <c r="IO28" s="394">
        <v>2.1924696989484782</v>
      </c>
      <c r="IP28" s="394">
        <v>2.1877345749434665</v>
      </c>
      <c r="IQ28" s="394">
        <v>2.1830096774876977</v>
      </c>
      <c r="IR28" s="394">
        <v>2.1782364845773285</v>
      </c>
      <c r="IS28" s="394">
        <v>2.1734737283456402</v>
      </c>
      <c r="IT28" s="394">
        <v>2.1687213859726318</v>
      </c>
      <c r="IU28" s="394">
        <v>2.1639794346882</v>
      </c>
      <c r="IV28" s="394">
        <v>2.1592478517720295</v>
      </c>
      <c r="IW28" s="394">
        <v>2.1592180740410409</v>
      </c>
      <c r="IX28" s="394">
        <v>2.159188296720711</v>
      </c>
      <c r="IY28" s="394">
        <v>2.1591585198110339</v>
      </c>
      <c r="IZ28" s="394">
        <v>2.1591287433120034</v>
      </c>
      <c r="JA28" s="394">
        <v>2.1590989672236143</v>
      </c>
      <c r="JB28" s="394">
        <v>2.1590989672236143</v>
      </c>
      <c r="JC28" s="394">
        <v>2.1590989672236143</v>
      </c>
      <c r="JD28" s="394">
        <v>2.1590989672236143</v>
      </c>
      <c r="JE28" s="394">
        <v>2.1590989672236143</v>
      </c>
      <c r="JF28" s="394">
        <v>2.1590989672236143</v>
      </c>
      <c r="JG28" s="394">
        <v>2.1590989672236143</v>
      </c>
      <c r="JH28" s="394">
        <v>2.1590989672236143</v>
      </c>
      <c r="JI28" s="394">
        <v>2.1590989672236143</v>
      </c>
      <c r="JJ28" s="394">
        <v>2.1590989672236143</v>
      </c>
      <c r="JK28" s="394">
        <v>2.1590989672236143</v>
      </c>
      <c r="JL28" s="394">
        <v>2.1590989672236143</v>
      </c>
      <c r="JM28" s="394">
        <v>2.1590989672236143</v>
      </c>
      <c r="JN28" s="394">
        <v>2.1590989672236143</v>
      </c>
      <c r="JO28" s="394">
        <v>2.1590989672236143</v>
      </c>
      <c r="JP28" s="394">
        <v>2.1590989672236143</v>
      </c>
      <c r="JQ28" s="394">
        <v>2.1590989672236143</v>
      </c>
      <c r="JR28" s="394">
        <v>2.1590989672236143</v>
      </c>
      <c r="JS28" s="394">
        <v>2.1590989672236143</v>
      </c>
      <c r="JT28" s="394">
        <v>2.1590989672236143</v>
      </c>
      <c r="JU28" s="394">
        <v>2.1590989672236143</v>
      </c>
      <c r="JV28" s="394">
        <v>2.1590989672236143</v>
      </c>
      <c r="JW28" s="394">
        <v>2.1590989672236143</v>
      </c>
      <c r="JX28" s="394">
        <v>2.1590989672236143</v>
      </c>
      <c r="JY28" s="394">
        <v>2.1590989672236143</v>
      </c>
      <c r="JZ28" s="394">
        <v>2.1590989672236143</v>
      </c>
      <c r="KA28" s="394">
        <v>2.1590989672236143</v>
      </c>
      <c r="KB28" s="394">
        <v>2.1590989672236143</v>
      </c>
      <c r="KC28" s="394">
        <v>2.1590989672236143</v>
      </c>
    </row>
    <row r="29" spans="1:289" x14ac:dyDescent="0.25">
      <c r="A29" s="383">
        <v>20</v>
      </c>
      <c r="B29" s="384" t="s">
        <v>851</v>
      </c>
      <c r="C29" s="385" t="s">
        <v>142</v>
      </c>
      <c r="D29" s="385" t="s">
        <v>142</v>
      </c>
      <c r="E29" s="129">
        <v>2052</v>
      </c>
      <c r="F29" s="386">
        <v>1127.0745199999999</v>
      </c>
      <c r="G29" s="386">
        <v>1138.4861700448737</v>
      </c>
      <c r="H29" s="386">
        <v>1150.013363254317</v>
      </c>
      <c r="I29" s="386">
        <v>1161.6572695049761</v>
      </c>
      <c r="J29" s="386">
        <v>1173.419070518519</v>
      </c>
      <c r="K29" s="386">
        <v>1176.7591495501181</v>
      </c>
      <c r="L29" s="386">
        <v>1180.1087359505827</v>
      </c>
      <c r="M29" s="386">
        <v>1183.4678567821657</v>
      </c>
      <c r="N29" s="386">
        <v>1186.836539184151</v>
      </c>
      <c r="O29" s="386">
        <v>1190.2148103730733</v>
      </c>
      <c r="P29" s="386">
        <v>1193.6199700465963</v>
      </c>
      <c r="Q29" s="386">
        <v>1197.0348717534912</v>
      </c>
      <c r="R29" s="386">
        <v>1200.4595433653476</v>
      </c>
      <c r="S29" s="386">
        <v>1203.8940128334953</v>
      </c>
      <c r="T29" s="386">
        <v>1207.3383081892321</v>
      </c>
      <c r="U29" s="386">
        <v>1210.2671508102637</v>
      </c>
      <c r="V29" s="386">
        <v>1213.2030984150772</v>
      </c>
      <c r="W29" s="386">
        <v>1216.1461682394208</v>
      </c>
      <c r="X29" s="386">
        <v>1219.0963775608548</v>
      </c>
      <c r="Y29" s="386">
        <v>1222.0537436988523</v>
      </c>
      <c r="Z29" s="386">
        <v>1224.5568981375545</v>
      </c>
      <c r="AA29" s="386">
        <v>1227.0651798320557</v>
      </c>
      <c r="AB29" s="386">
        <v>1229.5785992846052</v>
      </c>
      <c r="AC29" s="386">
        <v>1232.0971670189642</v>
      </c>
      <c r="AD29" s="386">
        <v>1234.6208935804502</v>
      </c>
      <c r="AE29" s="386">
        <v>1236.8441658257209</v>
      </c>
      <c r="AF29" s="386">
        <v>1239.0714416801175</v>
      </c>
      <c r="AG29" s="386">
        <v>1241.3027283532319</v>
      </c>
      <c r="AH29" s="386">
        <v>1243.5380330676396</v>
      </c>
      <c r="AI29" s="386">
        <v>1245.7773630589211</v>
      </c>
      <c r="AJ29" s="386">
        <v>1247.3019683012917</v>
      </c>
      <c r="AK29" s="386">
        <v>1248.82843938359</v>
      </c>
      <c r="AL29" s="386">
        <v>1250.3567785892651</v>
      </c>
      <c r="AM29" s="386">
        <v>1251.886988204561</v>
      </c>
      <c r="AN29" s="386">
        <v>1253.4190705185194</v>
      </c>
      <c r="AO29" s="387">
        <v>1253.4190705185194</v>
      </c>
      <c r="AP29" s="387">
        <v>1253.4190705185194</v>
      </c>
      <c r="AQ29" s="387">
        <v>1253.4190705185194</v>
      </c>
      <c r="AR29" s="387">
        <v>1253.4190705185194</v>
      </c>
      <c r="AS29" s="387">
        <v>1253.4190705185194</v>
      </c>
      <c r="AT29" s="387">
        <v>1253.4190705185194</v>
      </c>
      <c r="AU29" s="387">
        <v>1253.4190705185194</v>
      </c>
      <c r="AV29" s="387">
        <v>1253.4190705185194</v>
      </c>
      <c r="AW29" s="387">
        <v>1253.4190705185194</v>
      </c>
      <c r="AX29" s="387">
        <v>1253.4190705185194</v>
      </c>
      <c r="AY29" s="387">
        <v>1253.4190705185194</v>
      </c>
      <c r="AZ29" s="387">
        <v>1253.4190705185194</v>
      </c>
      <c r="BA29" s="387">
        <v>1253.4190705185194</v>
      </c>
      <c r="BB29" s="387">
        <v>1253.4190705185194</v>
      </c>
      <c r="BC29" s="387">
        <v>1253.4190705185194</v>
      </c>
      <c r="BD29" s="387">
        <v>1253.4190705185194</v>
      </c>
      <c r="BE29" s="387">
        <v>1253.4190705185194</v>
      </c>
      <c r="BF29" s="387">
        <v>1253.4190705185194</v>
      </c>
      <c r="BG29" s="387">
        <v>1253.4190705185194</v>
      </c>
      <c r="BH29" s="387">
        <v>1253.4190705185194</v>
      </c>
      <c r="BI29" s="387">
        <v>1253.4190705185194</v>
      </c>
      <c r="BJ29" s="387">
        <v>1253.4190705185194</v>
      </c>
      <c r="BK29" s="387">
        <v>1253.4190705185194</v>
      </c>
      <c r="BL29" s="387">
        <v>1253.4190705185194</v>
      </c>
      <c r="BM29" s="387">
        <v>1253.4190705185194</v>
      </c>
      <c r="BN29" s="387">
        <v>1253.4190705185194</v>
      </c>
      <c r="BO29" s="387">
        <v>1253.4190705185194</v>
      </c>
      <c r="BP29" s="387">
        <v>1253.4190705185194</v>
      </c>
      <c r="BQ29" s="388"/>
      <c r="BR29" s="386"/>
      <c r="BS29" s="388"/>
      <c r="BT29" s="389"/>
      <c r="BU29" s="388"/>
      <c r="BV29" s="390"/>
      <c r="BW29" s="388"/>
      <c r="BX29" s="355"/>
      <c r="BY29" s="355"/>
      <c r="BZ29" s="355"/>
      <c r="CA29" s="386">
        <v>2300</v>
      </c>
      <c r="CB29" s="386">
        <v>2322.1771763146903</v>
      </c>
      <c r="CC29" s="386">
        <v>2344.5681905203774</v>
      </c>
      <c r="CD29" s="386">
        <v>2367.1751044955881</v>
      </c>
      <c r="CE29" s="386">
        <v>2390</v>
      </c>
      <c r="CF29" s="386">
        <v>2401.086399962232</v>
      </c>
      <c r="CG29" s="386">
        <v>2412.2242259763984</v>
      </c>
      <c r="CH29" s="386">
        <v>2423.413716590524</v>
      </c>
      <c r="CI29" s="386">
        <v>2434.6551114591775</v>
      </c>
      <c r="CJ29" s="386">
        <v>2445.9486513486036</v>
      </c>
      <c r="CK29" s="386">
        <v>2457.2942074156754</v>
      </c>
      <c r="CL29" s="386">
        <v>2468.6923899523995</v>
      </c>
      <c r="CM29" s="386">
        <v>2480.1434430671552</v>
      </c>
      <c r="CN29" s="386">
        <v>2491.6476120006218</v>
      </c>
      <c r="CO29" s="386">
        <v>2503.2051431310292</v>
      </c>
      <c r="CP29" s="386">
        <v>2510.3224792376122</v>
      </c>
      <c r="CQ29" s="386">
        <v>2517.46005198896</v>
      </c>
      <c r="CR29" s="386">
        <v>2524.6179189237055</v>
      </c>
      <c r="CS29" s="386">
        <v>2531.7961377440806</v>
      </c>
      <c r="CT29" s="386">
        <v>2538.9947663163821</v>
      </c>
      <c r="CU29" s="386">
        <v>2545.3014662064406</v>
      </c>
      <c r="CV29" s="386">
        <v>2551.6238315338724</v>
      </c>
      <c r="CW29" s="386">
        <v>2557.9619012106177</v>
      </c>
      <c r="CX29" s="386">
        <v>2564.3157142452715</v>
      </c>
      <c r="CY29" s="386">
        <v>2570.6853097433236</v>
      </c>
      <c r="CZ29" s="386">
        <v>2576.462517103826</v>
      </c>
      <c r="DA29" s="386">
        <v>2582.2527078212406</v>
      </c>
      <c r="DB29" s="386">
        <v>2588.0559110736026</v>
      </c>
      <c r="DC29" s="386">
        <v>2593.8721561045195</v>
      </c>
      <c r="DD29" s="386">
        <v>2599.7014722233207</v>
      </c>
      <c r="DE29" s="386">
        <v>2602.7479674491078</v>
      </c>
      <c r="DF29" s="386">
        <v>2605.7980327514056</v>
      </c>
      <c r="DG29" s="386">
        <v>2608.8516723138564</v>
      </c>
      <c r="DH29" s="386">
        <v>2611.9088903250054</v>
      </c>
      <c r="DI29" s="386">
        <v>2614.9696909783061</v>
      </c>
      <c r="DJ29" s="387">
        <v>2614.9696909783061</v>
      </c>
      <c r="DK29" s="387">
        <v>2614.9696909783061</v>
      </c>
      <c r="DL29" s="387">
        <v>2614.9696909783061</v>
      </c>
      <c r="DM29" s="387">
        <v>2614.9696909783061</v>
      </c>
      <c r="DN29" s="387">
        <v>2614.9696909783061</v>
      </c>
      <c r="DO29" s="387">
        <v>2614.9696909783061</v>
      </c>
      <c r="DP29" s="387">
        <v>2614.9696909783061</v>
      </c>
      <c r="DQ29" s="387">
        <v>2614.9696909783061</v>
      </c>
      <c r="DR29" s="387">
        <v>2614.9696909783061</v>
      </c>
      <c r="DS29" s="387">
        <v>2614.9696909783061</v>
      </c>
      <c r="DT29" s="387">
        <v>2614.9696909783061</v>
      </c>
      <c r="DU29" s="387">
        <v>2614.9696909783061</v>
      </c>
      <c r="DV29" s="387">
        <v>2614.9696909783061</v>
      </c>
      <c r="DW29" s="387">
        <v>2614.9696909783061</v>
      </c>
      <c r="DX29" s="387">
        <v>2614.9696909783061</v>
      </c>
      <c r="DY29" s="387">
        <v>2614.9696909783061</v>
      </c>
      <c r="DZ29" s="387">
        <v>2614.9696909783061</v>
      </c>
      <c r="EA29" s="387">
        <v>2614.9696909783061</v>
      </c>
      <c r="EB29" s="387">
        <v>2614.9696909783061</v>
      </c>
      <c r="EC29" s="387">
        <v>2614.9696909783061</v>
      </c>
      <c r="ED29" s="387">
        <v>2614.9696909783061</v>
      </c>
      <c r="EE29" s="387">
        <v>2614.9696909783061</v>
      </c>
      <c r="EF29" s="387">
        <v>2614.9696909783061</v>
      </c>
      <c r="EG29" s="387">
        <v>2614.9696909783061</v>
      </c>
      <c r="EH29" s="387">
        <v>2614.9696909783061</v>
      </c>
      <c r="EI29" s="387">
        <v>2614.9696909783061</v>
      </c>
      <c r="EJ29" s="387">
        <v>2614.9696909783061</v>
      </c>
      <c r="EK29" s="387">
        <v>2614.9696909783061</v>
      </c>
      <c r="EL29" s="388">
        <v>140.08511415187405</v>
      </c>
      <c r="EM29" s="386">
        <v>2361.9094604383445</v>
      </c>
      <c r="EN29" s="391">
        <v>4567</v>
      </c>
      <c r="EO29" s="395">
        <v>6.9805229677714548E-2</v>
      </c>
      <c r="EP29" s="391">
        <v>0</v>
      </c>
      <c r="EQ29" s="393">
        <v>2080</v>
      </c>
      <c r="ER29" s="391"/>
      <c r="ES29" s="391"/>
      <c r="ET29" s="391"/>
      <c r="EU29" s="388"/>
      <c r="EV29" s="389"/>
      <c r="EW29" s="388"/>
      <c r="EX29" s="355"/>
      <c r="EY29" s="386">
        <v>2034</v>
      </c>
      <c r="EZ29" s="386">
        <v>2056</v>
      </c>
      <c r="FA29" s="386">
        <v>2078</v>
      </c>
      <c r="FB29" s="386">
        <v>2100</v>
      </c>
      <c r="FC29" s="386">
        <v>2122.1</v>
      </c>
      <c r="FD29" s="386">
        <v>2149</v>
      </c>
      <c r="FE29" s="386">
        <v>2176</v>
      </c>
      <c r="FF29" s="386">
        <v>2203</v>
      </c>
      <c r="FG29" s="386">
        <v>2230</v>
      </c>
      <c r="FH29" s="386">
        <v>2257</v>
      </c>
      <c r="FI29" s="386">
        <v>2282.6999999999998</v>
      </c>
      <c r="FJ29" s="386">
        <v>2306</v>
      </c>
      <c r="FK29" s="386">
        <v>2330</v>
      </c>
      <c r="FL29" s="386">
        <v>2354</v>
      </c>
      <c r="FM29" s="386">
        <v>2378</v>
      </c>
      <c r="FN29" s="386">
        <v>2402</v>
      </c>
      <c r="FO29" s="386">
        <v>2426</v>
      </c>
      <c r="FP29" s="386">
        <v>2450</v>
      </c>
      <c r="FQ29" s="386">
        <v>2474</v>
      </c>
      <c r="FR29" s="386">
        <v>2498</v>
      </c>
      <c r="FS29" s="386">
        <v>2522</v>
      </c>
      <c r="FT29" s="386">
        <v>2546</v>
      </c>
      <c r="FU29" s="386">
        <v>2570</v>
      </c>
      <c r="FV29" s="386">
        <v>2594</v>
      </c>
      <c r="FW29" s="386">
        <v>2618</v>
      </c>
      <c r="FX29" s="386">
        <v>2642</v>
      </c>
      <c r="FY29" s="386">
        <v>2666</v>
      </c>
      <c r="FZ29" s="386">
        <v>2690</v>
      </c>
      <c r="GA29" s="386">
        <v>2714</v>
      </c>
      <c r="GB29" s="386">
        <v>2738</v>
      </c>
      <c r="GC29" s="386">
        <v>2753.5</v>
      </c>
      <c r="GD29" s="387">
        <v>2753.5</v>
      </c>
      <c r="GE29" s="387">
        <v>2753.5</v>
      </c>
      <c r="GF29" s="387">
        <v>2753.5</v>
      </c>
      <c r="GG29" s="387">
        <v>2753.5</v>
      </c>
      <c r="GH29" s="387">
        <v>2753.5</v>
      </c>
      <c r="GI29" s="387">
        <v>2753.5</v>
      </c>
      <c r="GJ29" s="387">
        <v>2753.5</v>
      </c>
      <c r="GK29" s="387">
        <v>2753.5</v>
      </c>
      <c r="GL29" s="387">
        <v>2753.5</v>
      </c>
      <c r="GM29" s="387">
        <v>2753.5</v>
      </c>
      <c r="GN29" s="387">
        <v>2753.5</v>
      </c>
      <c r="GO29" s="387">
        <v>2753.5</v>
      </c>
      <c r="GP29" s="387">
        <v>2753.5</v>
      </c>
      <c r="GQ29" s="387">
        <v>2753.5</v>
      </c>
      <c r="GR29" s="387">
        <v>2753.5</v>
      </c>
      <c r="GS29" s="387">
        <v>2753.5</v>
      </c>
      <c r="GT29" s="387">
        <v>2753.5</v>
      </c>
      <c r="GU29" s="387">
        <v>2753.5</v>
      </c>
      <c r="GV29" s="387">
        <v>2753.5</v>
      </c>
      <c r="GW29" s="387">
        <v>2753.5</v>
      </c>
      <c r="GX29" s="387">
        <v>2753.5</v>
      </c>
      <c r="GY29" s="387">
        <v>2753.5</v>
      </c>
      <c r="GZ29" s="387">
        <v>2753.5</v>
      </c>
      <c r="HA29" s="387">
        <v>2753.5</v>
      </c>
      <c r="HB29" s="387">
        <v>2753.5</v>
      </c>
      <c r="HC29" s="387">
        <v>2753.5</v>
      </c>
      <c r="HD29" s="387">
        <v>2753.5</v>
      </c>
      <c r="HE29" s="387">
        <v>2753.5</v>
      </c>
      <c r="HF29" s="388">
        <v>2</v>
      </c>
      <c r="HG29" s="386">
        <v>5.7999999999999972</v>
      </c>
      <c r="HH29" s="391">
        <v>407</v>
      </c>
      <c r="HI29" s="392">
        <v>0.35413352017250815</v>
      </c>
      <c r="HJ29" s="391">
        <v>0</v>
      </c>
      <c r="HK29" s="393">
        <v>2080</v>
      </c>
      <c r="HL29" s="391"/>
      <c r="HM29" s="391"/>
      <c r="HN29" s="388"/>
      <c r="HO29" s="388"/>
      <c r="HP29" s="389"/>
      <c r="HQ29" s="388"/>
      <c r="HR29" s="376"/>
      <c r="HS29" s="394">
        <v>2.0406813916794073</v>
      </c>
      <c r="HT29" s="394">
        <v>2.0397060916630734</v>
      </c>
      <c r="HU29" s="394">
        <v>2.0387312577705181</v>
      </c>
      <c r="HV29" s="394">
        <v>2.0377568897789677</v>
      </c>
      <c r="HW29" s="394">
        <v>2.0367829874657564</v>
      </c>
      <c r="HX29" s="394">
        <v>2.0404229709029087</v>
      </c>
      <c r="HY29" s="394">
        <v>2.044069459441245</v>
      </c>
      <c r="HZ29" s="394">
        <v>2.0477224647061862</v>
      </c>
      <c r="IA29" s="394">
        <v>2.0513819983439299</v>
      </c>
      <c r="IB29" s="394">
        <v>2.0550480720214868</v>
      </c>
      <c r="IC29" s="394">
        <v>2.0586905959019335</v>
      </c>
      <c r="ID29" s="394">
        <v>2.0623395760694132</v>
      </c>
      <c r="IE29" s="394">
        <v>2.0659950239675413</v>
      </c>
      <c r="IF29" s="394">
        <v>2.0696569510602174</v>
      </c>
      <c r="IG29" s="394">
        <v>2.0733253688316577</v>
      </c>
      <c r="IH29" s="394">
        <v>2.0741887256519953</v>
      </c>
      <c r="II29" s="394">
        <v>2.0750524419841638</v>
      </c>
      <c r="IJ29" s="394">
        <v>2.0759165179778685</v>
      </c>
      <c r="IK29" s="394">
        <v>2.0767809537828756</v>
      </c>
      <c r="IL29" s="394">
        <v>2.0776457495490153</v>
      </c>
      <c r="IM29" s="394">
        <v>2.0785489592828434</v>
      </c>
      <c r="IN29" s="394">
        <v>2.0794525616667769</v>
      </c>
      <c r="IO29" s="394">
        <v>2.0803565568715121</v>
      </c>
      <c r="IP29" s="394">
        <v>2.0812609450678186</v>
      </c>
      <c r="IQ29" s="394">
        <v>2.0821657264265414</v>
      </c>
      <c r="IR29" s="394">
        <v>2.0830938838473414</v>
      </c>
      <c r="IS29" s="394">
        <v>2.0840224550085975</v>
      </c>
      <c r="IT29" s="394">
        <v>2.0849514400947413</v>
      </c>
      <c r="IU29" s="394">
        <v>2.0858808392902861</v>
      </c>
      <c r="IV29" s="394">
        <v>2.0868106527798287</v>
      </c>
      <c r="IW29" s="394">
        <v>2.0867023652610812</v>
      </c>
      <c r="IX29" s="394">
        <v>2.0865940833615251</v>
      </c>
      <c r="IY29" s="394">
        <v>2.0864858070808676</v>
      </c>
      <c r="IZ29" s="394">
        <v>2.0863775364188175</v>
      </c>
      <c r="JA29" s="394">
        <v>2.0862692713750834</v>
      </c>
      <c r="JB29" s="394">
        <v>2.0862692713750834</v>
      </c>
      <c r="JC29" s="394">
        <v>2.0862692713750834</v>
      </c>
      <c r="JD29" s="394">
        <v>2.0862692713750834</v>
      </c>
      <c r="JE29" s="394">
        <v>2.0862692713750834</v>
      </c>
      <c r="JF29" s="394">
        <v>2.0862692713750834</v>
      </c>
      <c r="JG29" s="394">
        <v>2.0862692713750834</v>
      </c>
      <c r="JH29" s="394">
        <v>2.0862692713750834</v>
      </c>
      <c r="JI29" s="394">
        <v>2.0862692713750834</v>
      </c>
      <c r="JJ29" s="394">
        <v>2.0862692713750834</v>
      </c>
      <c r="JK29" s="394">
        <v>2.0862692713750834</v>
      </c>
      <c r="JL29" s="394">
        <v>2.0862692713750834</v>
      </c>
      <c r="JM29" s="394">
        <v>2.0862692713750834</v>
      </c>
      <c r="JN29" s="394">
        <v>2.0862692713750834</v>
      </c>
      <c r="JO29" s="394">
        <v>2.0862692713750834</v>
      </c>
      <c r="JP29" s="394">
        <v>2.0862692713750834</v>
      </c>
      <c r="JQ29" s="394">
        <v>2.0862692713750834</v>
      </c>
      <c r="JR29" s="394">
        <v>2.0862692713750834</v>
      </c>
      <c r="JS29" s="394">
        <v>2.0862692713750834</v>
      </c>
      <c r="JT29" s="394">
        <v>2.0862692713750834</v>
      </c>
      <c r="JU29" s="394">
        <v>2.0862692713750834</v>
      </c>
      <c r="JV29" s="394">
        <v>2.0862692713750834</v>
      </c>
      <c r="JW29" s="394">
        <v>2.0862692713750834</v>
      </c>
      <c r="JX29" s="394">
        <v>2.0862692713750834</v>
      </c>
      <c r="JY29" s="394">
        <v>2.0862692713750834</v>
      </c>
      <c r="JZ29" s="394">
        <v>2.0862692713750834</v>
      </c>
      <c r="KA29" s="394">
        <v>2.0862692713750834</v>
      </c>
      <c r="KB29" s="394">
        <v>2.0862692713750834</v>
      </c>
      <c r="KC29" s="394">
        <v>2.0862692713750834</v>
      </c>
    </row>
    <row r="30" spans="1:289" x14ac:dyDescent="0.25">
      <c r="A30" s="383">
        <v>21</v>
      </c>
      <c r="B30" s="384" t="s">
        <v>851</v>
      </c>
      <c r="C30" s="385" t="s">
        <v>142</v>
      </c>
      <c r="D30" s="385" t="s">
        <v>142</v>
      </c>
      <c r="E30" s="129">
        <v>2052</v>
      </c>
      <c r="F30" s="386">
        <v>1652.7378199999998</v>
      </c>
      <c r="G30" s="386">
        <v>1677.9211313929259</v>
      </c>
      <c r="H30" s="386">
        <v>1703.4881692093888</v>
      </c>
      <c r="I30" s="386">
        <v>1729.4447804154938</v>
      </c>
      <c r="J30" s="386">
        <v>1755.7969010694969</v>
      </c>
      <c r="K30" s="386">
        <v>1757.9749369113538</v>
      </c>
      <c r="L30" s="386">
        <v>1760.1556745691926</v>
      </c>
      <c r="M30" s="386">
        <v>1762.3391173945697</v>
      </c>
      <c r="N30" s="386">
        <v>1764.5252687431987</v>
      </c>
      <c r="O30" s="386">
        <v>1766.7141319749571</v>
      </c>
      <c r="P30" s="386">
        <v>1768.9345981573447</v>
      </c>
      <c r="Q30" s="386">
        <v>1771.1578550968659</v>
      </c>
      <c r="R30" s="386">
        <v>1773.3839063010389</v>
      </c>
      <c r="S30" s="386">
        <v>1775.6127552817904</v>
      </c>
      <c r="T30" s="386">
        <v>1777.8444055554603</v>
      </c>
      <c r="U30" s="386">
        <v>1779.9093132807834</v>
      </c>
      <c r="V30" s="386">
        <v>1781.9766193284236</v>
      </c>
      <c r="W30" s="386">
        <v>1784.0463264839532</v>
      </c>
      <c r="X30" s="386">
        <v>1786.11843753618</v>
      </c>
      <c r="Y30" s="386">
        <v>1788.1929552771512</v>
      </c>
      <c r="Z30" s="386">
        <v>1790.0508904512651</v>
      </c>
      <c r="AA30" s="386">
        <v>1791.9107560228235</v>
      </c>
      <c r="AB30" s="386">
        <v>1793.7725539975122</v>
      </c>
      <c r="AC30" s="386">
        <v>1795.6362863831012</v>
      </c>
      <c r="AD30" s="386">
        <v>1797.5019551894459</v>
      </c>
      <c r="AE30" s="386">
        <v>1800.002681936403</v>
      </c>
      <c r="AF30" s="386">
        <v>1802.5068877528793</v>
      </c>
      <c r="AG30" s="386">
        <v>1805.0145774790376</v>
      </c>
      <c r="AH30" s="386">
        <v>1807.5257559617746</v>
      </c>
      <c r="AI30" s="386">
        <v>1810.0404280547309</v>
      </c>
      <c r="AJ30" s="386">
        <v>1812.3856375577896</v>
      </c>
      <c r="AK30" s="386">
        <v>1814.7338856712174</v>
      </c>
      <c r="AL30" s="386">
        <v>1817.0851763320413</v>
      </c>
      <c r="AM30" s="386">
        <v>1819.4395134823894</v>
      </c>
      <c r="AN30" s="386">
        <v>1821.7969010694974</v>
      </c>
      <c r="AO30" s="387">
        <v>1821.7969010694974</v>
      </c>
      <c r="AP30" s="387">
        <v>1821.7969010694974</v>
      </c>
      <c r="AQ30" s="387">
        <v>1821.7969010694974</v>
      </c>
      <c r="AR30" s="387">
        <v>1821.7969010694974</v>
      </c>
      <c r="AS30" s="387">
        <v>1821.7969010694974</v>
      </c>
      <c r="AT30" s="387">
        <v>1821.7969010694974</v>
      </c>
      <c r="AU30" s="387">
        <v>1821.7969010694974</v>
      </c>
      <c r="AV30" s="387">
        <v>1821.7969010694974</v>
      </c>
      <c r="AW30" s="387">
        <v>1821.7969010694974</v>
      </c>
      <c r="AX30" s="387">
        <v>1821.7969010694974</v>
      </c>
      <c r="AY30" s="387">
        <v>1821.7969010694974</v>
      </c>
      <c r="AZ30" s="387">
        <v>1821.7969010694974</v>
      </c>
      <c r="BA30" s="387">
        <v>1821.7969010694974</v>
      </c>
      <c r="BB30" s="387">
        <v>1821.7969010694974</v>
      </c>
      <c r="BC30" s="387">
        <v>1821.7969010694974</v>
      </c>
      <c r="BD30" s="387">
        <v>1821.7969010694974</v>
      </c>
      <c r="BE30" s="387">
        <v>1821.7969010694974</v>
      </c>
      <c r="BF30" s="387">
        <v>1821.7969010694974</v>
      </c>
      <c r="BG30" s="387">
        <v>1821.7969010694974</v>
      </c>
      <c r="BH30" s="387">
        <v>1821.7969010694974</v>
      </c>
      <c r="BI30" s="387">
        <v>1821.7969010694974</v>
      </c>
      <c r="BJ30" s="387">
        <v>1821.7969010694974</v>
      </c>
      <c r="BK30" s="387">
        <v>1821.7969010694974</v>
      </c>
      <c r="BL30" s="387">
        <v>1821.7969010694974</v>
      </c>
      <c r="BM30" s="387">
        <v>1821.7969010694974</v>
      </c>
      <c r="BN30" s="387">
        <v>1821.7969010694974</v>
      </c>
      <c r="BO30" s="387">
        <v>1821.7969010694974</v>
      </c>
      <c r="BP30" s="387">
        <v>1821.7969010694974</v>
      </c>
      <c r="BQ30" s="388"/>
      <c r="BR30" s="386"/>
      <c r="BS30" s="388"/>
      <c r="BT30" s="389"/>
      <c r="BU30" s="388"/>
      <c r="BV30" s="390"/>
      <c r="BW30" s="388"/>
      <c r="BX30" s="355"/>
      <c r="BY30" s="355"/>
      <c r="BZ30" s="355"/>
      <c r="CA30" s="386">
        <v>3730.0000000000005</v>
      </c>
      <c r="CB30" s="386">
        <v>3783.8237407703223</v>
      </c>
      <c r="CC30" s="386">
        <v>3838.4241558222825</v>
      </c>
      <c r="CD30" s="386">
        <v>3893.8124525326093</v>
      </c>
      <c r="CE30" s="386">
        <v>3949.9999999999995</v>
      </c>
      <c r="CF30" s="386">
        <v>3953.2429006664443</v>
      </c>
      <c r="CG30" s="386">
        <v>3956.4884637138339</v>
      </c>
      <c r="CH30" s="386">
        <v>3959.7366913279498</v>
      </c>
      <c r="CI30" s="386">
        <v>3962.9875856963681</v>
      </c>
      <c r="CJ30" s="386">
        <v>3966.2411490084601</v>
      </c>
      <c r="CK30" s="386">
        <v>3969.55698550741</v>
      </c>
      <c r="CL30" s="386">
        <v>3972.8755940949131</v>
      </c>
      <c r="CM30" s="386">
        <v>3976.1969770884762</v>
      </c>
      <c r="CN30" s="386">
        <v>3979.5211368075443</v>
      </c>
      <c r="CO30" s="386">
        <v>3982.8480755735018</v>
      </c>
      <c r="CP30" s="386">
        <v>3982.1008522937091</v>
      </c>
      <c r="CQ30" s="386">
        <v>3981.3537692006921</v>
      </c>
      <c r="CR30" s="386">
        <v>3980.6068262681501</v>
      </c>
      <c r="CS30" s="386">
        <v>3979.8600234697878</v>
      </c>
      <c r="CT30" s="386">
        <v>3979.1133607793145</v>
      </c>
      <c r="CU30" s="386">
        <v>3977.8732079402339</v>
      </c>
      <c r="CV30" s="386">
        <v>3976.633441614159</v>
      </c>
      <c r="CW30" s="386">
        <v>3975.3940616806267</v>
      </c>
      <c r="CX30" s="386">
        <v>3974.1550680192117</v>
      </c>
      <c r="CY30" s="386">
        <v>3972.9164605095266</v>
      </c>
      <c r="CZ30" s="386">
        <v>3972.971471809989</v>
      </c>
      <c r="DA30" s="386">
        <v>3973.0264838721696</v>
      </c>
      <c r="DB30" s="386">
        <v>3973.0814966960788</v>
      </c>
      <c r="DC30" s="386">
        <v>3973.1365102817276</v>
      </c>
      <c r="DD30" s="386">
        <v>3973.1915246291269</v>
      </c>
      <c r="DE30" s="386">
        <v>3978.0792646345676</v>
      </c>
      <c r="DF30" s="386">
        <v>3982.9730174390929</v>
      </c>
      <c r="DG30" s="386">
        <v>3987.8727904395264</v>
      </c>
      <c r="DH30" s="386">
        <v>3992.7785910417915</v>
      </c>
      <c r="DI30" s="386">
        <v>3997.6904266609235</v>
      </c>
      <c r="DJ30" s="387">
        <v>3997.6904266609235</v>
      </c>
      <c r="DK30" s="387">
        <v>3997.6904266609235</v>
      </c>
      <c r="DL30" s="387">
        <v>3997.6904266609235</v>
      </c>
      <c r="DM30" s="387">
        <v>3997.6904266609235</v>
      </c>
      <c r="DN30" s="387">
        <v>3997.6904266609235</v>
      </c>
      <c r="DO30" s="387">
        <v>3997.6904266609235</v>
      </c>
      <c r="DP30" s="387">
        <v>3997.6904266609235</v>
      </c>
      <c r="DQ30" s="387">
        <v>3997.6904266609235</v>
      </c>
      <c r="DR30" s="387">
        <v>3997.6904266609235</v>
      </c>
      <c r="DS30" s="387">
        <v>3997.6904266609235</v>
      </c>
      <c r="DT30" s="387">
        <v>3997.6904266609235</v>
      </c>
      <c r="DU30" s="387">
        <v>3997.6904266609235</v>
      </c>
      <c r="DV30" s="387">
        <v>3997.6904266609235</v>
      </c>
      <c r="DW30" s="387">
        <v>3997.6904266609235</v>
      </c>
      <c r="DX30" s="387">
        <v>3997.6904266609235</v>
      </c>
      <c r="DY30" s="387">
        <v>3997.6904266609235</v>
      </c>
      <c r="DZ30" s="387">
        <v>3997.6904266609235</v>
      </c>
      <c r="EA30" s="387">
        <v>3997.6904266609235</v>
      </c>
      <c r="EB30" s="387">
        <v>3997.6904266609235</v>
      </c>
      <c r="EC30" s="387">
        <v>3997.6904266609235</v>
      </c>
      <c r="ED30" s="387">
        <v>3997.6904266609235</v>
      </c>
      <c r="EE30" s="387">
        <v>3997.6904266609235</v>
      </c>
      <c r="EF30" s="387">
        <v>3997.6904266609235</v>
      </c>
      <c r="EG30" s="387">
        <v>3997.6904266609235</v>
      </c>
      <c r="EH30" s="387">
        <v>3997.6904266609235</v>
      </c>
      <c r="EI30" s="387">
        <v>3997.6904266609235</v>
      </c>
      <c r="EJ30" s="387">
        <v>3997.6904266609235</v>
      </c>
      <c r="EK30" s="387">
        <v>3997.6904266609235</v>
      </c>
      <c r="EL30" s="388">
        <v>-20.250433154069071</v>
      </c>
      <c r="EM30" s="386">
        <v>-34.036368363426448</v>
      </c>
      <c r="EN30" s="391">
        <v>3438</v>
      </c>
      <c r="EO30" s="395">
        <v>0.37441855452289657</v>
      </c>
      <c r="EP30" s="391">
        <v>0</v>
      </c>
      <c r="EQ30" s="393">
        <v>2080</v>
      </c>
      <c r="ER30" s="391"/>
      <c r="ES30" s="391"/>
      <c r="ET30" s="391"/>
      <c r="EU30" s="388"/>
      <c r="EV30" s="389"/>
      <c r="EW30" s="388"/>
      <c r="EX30" s="355"/>
      <c r="EY30" s="386">
        <v>831</v>
      </c>
      <c r="EZ30" s="386">
        <v>842</v>
      </c>
      <c r="FA30" s="386">
        <v>853</v>
      </c>
      <c r="FB30" s="386">
        <v>864</v>
      </c>
      <c r="FC30" s="386">
        <v>875</v>
      </c>
      <c r="FD30" s="386">
        <v>886</v>
      </c>
      <c r="FE30" s="386">
        <v>897</v>
      </c>
      <c r="FF30" s="386">
        <v>908</v>
      </c>
      <c r="FG30" s="386">
        <v>919</v>
      </c>
      <c r="FH30" s="386">
        <v>930</v>
      </c>
      <c r="FI30" s="386">
        <v>939.39999999999986</v>
      </c>
      <c r="FJ30" s="386">
        <v>950</v>
      </c>
      <c r="FK30" s="386">
        <v>960</v>
      </c>
      <c r="FL30" s="386">
        <v>970</v>
      </c>
      <c r="FM30" s="386">
        <v>980</v>
      </c>
      <c r="FN30" s="386">
        <v>990</v>
      </c>
      <c r="FO30" s="386">
        <v>1000</v>
      </c>
      <c r="FP30" s="386">
        <v>1010</v>
      </c>
      <c r="FQ30" s="386">
        <v>1020</v>
      </c>
      <c r="FR30" s="386">
        <v>1030</v>
      </c>
      <c r="FS30" s="386">
        <v>1040</v>
      </c>
      <c r="FT30" s="386">
        <v>1050</v>
      </c>
      <c r="FU30" s="386">
        <v>1060</v>
      </c>
      <c r="FV30" s="386">
        <v>1070</v>
      </c>
      <c r="FW30" s="386">
        <v>1080</v>
      </c>
      <c r="FX30" s="386">
        <v>1090</v>
      </c>
      <c r="FY30" s="386">
        <v>1100</v>
      </c>
      <c r="FZ30" s="386">
        <v>1110</v>
      </c>
      <c r="GA30" s="386">
        <v>1120</v>
      </c>
      <c r="GB30" s="386">
        <v>1130</v>
      </c>
      <c r="GC30" s="386">
        <v>1144.4000000000001</v>
      </c>
      <c r="GD30" s="387">
        <v>1144.4000000000001</v>
      </c>
      <c r="GE30" s="387">
        <v>1144.4000000000001</v>
      </c>
      <c r="GF30" s="387">
        <v>1144.4000000000001</v>
      </c>
      <c r="GG30" s="387">
        <v>1144.4000000000001</v>
      </c>
      <c r="GH30" s="387">
        <v>1144.4000000000001</v>
      </c>
      <c r="GI30" s="387">
        <v>1144.4000000000001</v>
      </c>
      <c r="GJ30" s="387">
        <v>1144.4000000000001</v>
      </c>
      <c r="GK30" s="387">
        <v>1144.4000000000001</v>
      </c>
      <c r="GL30" s="387">
        <v>1144.4000000000001</v>
      </c>
      <c r="GM30" s="387">
        <v>1144.4000000000001</v>
      </c>
      <c r="GN30" s="387">
        <v>1144.4000000000001</v>
      </c>
      <c r="GO30" s="387">
        <v>1144.4000000000001</v>
      </c>
      <c r="GP30" s="387">
        <v>1144.4000000000001</v>
      </c>
      <c r="GQ30" s="387">
        <v>1144.4000000000001</v>
      </c>
      <c r="GR30" s="387">
        <v>1144.4000000000001</v>
      </c>
      <c r="GS30" s="387">
        <v>1144.4000000000001</v>
      </c>
      <c r="GT30" s="387">
        <v>1144.4000000000001</v>
      </c>
      <c r="GU30" s="387">
        <v>1144.4000000000001</v>
      </c>
      <c r="GV30" s="387">
        <v>1144.4000000000001</v>
      </c>
      <c r="GW30" s="387">
        <v>1144.4000000000001</v>
      </c>
      <c r="GX30" s="387">
        <v>1144.4000000000001</v>
      </c>
      <c r="GY30" s="387">
        <v>1144.4000000000001</v>
      </c>
      <c r="GZ30" s="387">
        <v>1144.4000000000001</v>
      </c>
      <c r="HA30" s="387">
        <v>1144.4000000000001</v>
      </c>
      <c r="HB30" s="387">
        <v>1144.4000000000001</v>
      </c>
      <c r="HC30" s="387">
        <v>1144.4000000000001</v>
      </c>
      <c r="HD30" s="387">
        <v>1144.4000000000001</v>
      </c>
      <c r="HE30" s="387">
        <v>1144.4000000000001</v>
      </c>
      <c r="HF30" s="388">
        <v>2</v>
      </c>
      <c r="HG30" s="386">
        <v>-8.3999999999999986</v>
      </c>
      <c r="HH30" s="391">
        <v>405</v>
      </c>
      <c r="HI30" s="392">
        <v>0.25103340830919352</v>
      </c>
      <c r="HJ30" s="391">
        <v>0</v>
      </c>
      <c r="HK30" s="393">
        <v>2080</v>
      </c>
      <c r="HL30" s="391"/>
      <c r="HM30" s="391"/>
      <c r="HN30" s="388"/>
      <c r="HO30" s="388"/>
      <c r="HP30" s="389"/>
      <c r="HQ30" s="388"/>
      <c r="HR30" s="376"/>
      <c r="HS30" s="394">
        <v>2.2568612848709426</v>
      </c>
      <c r="HT30" s="394">
        <v>2.2550665046033371</v>
      </c>
      <c r="HU30" s="394">
        <v>2.2532731516437505</v>
      </c>
      <c r="HV30" s="394">
        <v>2.2514812248571086</v>
      </c>
      <c r="HW30" s="394">
        <v>2.2496907231092402</v>
      </c>
      <c r="HX30" s="394">
        <v>2.2487481577024253</v>
      </c>
      <c r="HY30" s="394">
        <v>2.2478059872074696</v>
      </c>
      <c r="HZ30" s="394">
        <v>2.2468642114589148</v>
      </c>
      <c r="IA30" s="394">
        <v>2.2459228302913719</v>
      </c>
      <c r="IB30" s="394">
        <v>2.2449818435395188</v>
      </c>
      <c r="IC30" s="394">
        <v>2.2440382983307576</v>
      </c>
      <c r="ID30" s="394">
        <v>2.2430951496853644</v>
      </c>
      <c r="IE30" s="394">
        <v>2.2421523974366671</v>
      </c>
      <c r="IF30" s="394">
        <v>2.2412100414180638</v>
      </c>
      <c r="IG30" s="394">
        <v>2.2402680814630243</v>
      </c>
      <c r="IH30" s="394">
        <v>2.237249292748392</v>
      </c>
      <c r="II30" s="394">
        <v>2.2342345718885759</v>
      </c>
      <c r="IJ30" s="394">
        <v>2.2312239134020908</v>
      </c>
      <c r="IK30" s="394">
        <v>2.2282173118148392</v>
      </c>
      <c r="IL30" s="394">
        <v>2.2252147616600992</v>
      </c>
      <c r="IM30" s="394">
        <v>2.2222123567321748</v>
      </c>
      <c r="IN30" s="394">
        <v>2.2192140028448541</v>
      </c>
      <c r="IO30" s="394">
        <v>2.2162196945322088</v>
      </c>
      <c r="IP30" s="394">
        <v>2.2132294263356855</v>
      </c>
      <c r="IQ30" s="394">
        <v>2.2102431928040964</v>
      </c>
      <c r="IR30" s="394">
        <v>2.2072030845731598</v>
      </c>
      <c r="IS30" s="394">
        <v>2.2041671578992963</v>
      </c>
      <c r="IT30" s="394">
        <v>2.2011354070309275</v>
      </c>
      <c r="IU30" s="394">
        <v>2.1981078262243865</v>
      </c>
      <c r="IV30" s="394">
        <v>2.1950844097439064</v>
      </c>
      <c r="IW30" s="394">
        <v>2.19494084603047</v>
      </c>
      <c r="IX30" s="394">
        <v>2.1947972917064402</v>
      </c>
      <c r="IY30" s="394">
        <v>2.1946537467712028</v>
      </c>
      <c r="IZ30" s="394">
        <v>2.1945102112241437</v>
      </c>
      <c r="JA30" s="394">
        <v>2.194366685064649</v>
      </c>
      <c r="JB30" s="394">
        <v>2.194366685064649</v>
      </c>
      <c r="JC30" s="394">
        <v>2.194366685064649</v>
      </c>
      <c r="JD30" s="394">
        <v>2.194366685064649</v>
      </c>
      <c r="JE30" s="394">
        <v>2.194366685064649</v>
      </c>
      <c r="JF30" s="394">
        <v>2.194366685064649</v>
      </c>
      <c r="JG30" s="394">
        <v>2.194366685064649</v>
      </c>
      <c r="JH30" s="394">
        <v>2.194366685064649</v>
      </c>
      <c r="JI30" s="394">
        <v>2.194366685064649</v>
      </c>
      <c r="JJ30" s="394">
        <v>2.194366685064649</v>
      </c>
      <c r="JK30" s="394">
        <v>2.194366685064649</v>
      </c>
      <c r="JL30" s="394">
        <v>2.194366685064649</v>
      </c>
      <c r="JM30" s="394">
        <v>2.194366685064649</v>
      </c>
      <c r="JN30" s="394">
        <v>2.194366685064649</v>
      </c>
      <c r="JO30" s="394">
        <v>2.194366685064649</v>
      </c>
      <c r="JP30" s="394">
        <v>2.194366685064649</v>
      </c>
      <c r="JQ30" s="394">
        <v>2.194366685064649</v>
      </c>
      <c r="JR30" s="394">
        <v>2.194366685064649</v>
      </c>
      <c r="JS30" s="394">
        <v>2.194366685064649</v>
      </c>
      <c r="JT30" s="394">
        <v>2.194366685064649</v>
      </c>
      <c r="JU30" s="394">
        <v>2.194366685064649</v>
      </c>
      <c r="JV30" s="394">
        <v>2.194366685064649</v>
      </c>
      <c r="JW30" s="394">
        <v>2.194366685064649</v>
      </c>
      <c r="JX30" s="394">
        <v>2.194366685064649</v>
      </c>
      <c r="JY30" s="394">
        <v>2.194366685064649</v>
      </c>
      <c r="JZ30" s="394">
        <v>2.194366685064649</v>
      </c>
      <c r="KA30" s="394">
        <v>2.194366685064649</v>
      </c>
      <c r="KB30" s="394">
        <v>2.194366685064649</v>
      </c>
      <c r="KC30" s="394">
        <v>2.194366685064649</v>
      </c>
    </row>
    <row r="31" spans="1:289" x14ac:dyDescent="0.25">
      <c r="A31" s="383">
        <v>22</v>
      </c>
      <c r="B31" s="384" t="s">
        <v>851</v>
      </c>
      <c r="C31" s="385" t="s">
        <v>142</v>
      </c>
      <c r="D31" s="385" t="s">
        <v>142</v>
      </c>
      <c r="E31" s="129">
        <v>2052</v>
      </c>
      <c r="F31" s="386">
        <v>461.28334999999998</v>
      </c>
      <c r="G31" s="386">
        <v>539.53602930098941</v>
      </c>
      <c r="H31" s="386">
        <v>631.06359012064513</v>
      </c>
      <c r="I31" s="386">
        <v>738.11799981534114</v>
      </c>
      <c r="J31" s="386">
        <v>863.33325227532634</v>
      </c>
      <c r="K31" s="386">
        <v>900.33282183265567</v>
      </c>
      <c r="L31" s="386">
        <v>938.91806892970635</v>
      </c>
      <c r="M31" s="386">
        <v>979.15695039111347</v>
      </c>
      <c r="N31" s="386">
        <v>1021.1203354432448</v>
      </c>
      <c r="O31" s="386">
        <v>1064.8821305299778</v>
      </c>
      <c r="P31" s="386">
        <v>1103.1304538440934</v>
      </c>
      <c r="Q31" s="386">
        <v>1142.7525763744782</v>
      </c>
      <c r="R31" s="386">
        <v>1183.7978420955367</v>
      </c>
      <c r="S31" s="386">
        <v>1226.3173673133072</v>
      </c>
      <c r="T31" s="386">
        <v>1270.3641043238827</v>
      </c>
      <c r="U31" s="386">
        <v>1305.9351406051931</v>
      </c>
      <c r="V31" s="386">
        <v>1342.502189461024</v>
      </c>
      <c r="W31" s="386">
        <v>1380.0931399031201</v>
      </c>
      <c r="X31" s="386">
        <v>1418.736661854025</v>
      </c>
      <c r="Y31" s="386">
        <v>1458.4622280131023</v>
      </c>
      <c r="Z31" s="386">
        <v>1490.5328475170991</v>
      </c>
      <c r="AA31" s="386">
        <v>1523.3086787266957</v>
      </c>
      <c r="AB31" s="386">
        <v>1556.8052287807441</v>
      </c>
      <c r="AC31" s="386">
        <v>1591.0383458098204</v>
      </c>
      <c r="AD31" s="386">
        <v>1626.0242264344074</v>
      </c>
      <c r="AE31" s="386">
        <v>1668.8469909483988</v>
      </c>
      <c r="AF31" s="386">
        <v>1712.7975302709131</v>
      </c>
      <c r="AG31" s="386">
        <v>1757.9055453339936</v>
      </c>
      <c r="AH31" s="386">
        <v>1804.2015192696031</v>
      </c>
      <c r="AI31" s="386">
        <v>1851.7167380095398</v>
      </c>
      <c r="AJ31" s="386">
        <v>1892.2282293561641</v>
      </c>
      <c r="AK31" s="386">
        <v>1933.6260230715252</v>
      </c>
      <c r="AL31" s="386">
        <v>1975.929509502972</v>
      </c>
      <c r="AM31" s="386">
        <v>2019.1585032160249</v>
      </c>
      <c r="AN31" s="386">
        <v>2063.3332522753376</v>
      </c>
      <c r="AO31" s="387">
        <v>2063.3332522753376</v>
      </c>
      <c r="AP31" s="387">
        <v>2063.3332522753376</v>
      </c>
      <c r="AQ31" s="387">
        <v>2063.3332522753376</v>
      </c>
      <c r="AR31" s="387">
        <v>2063.3332522753376</v>
      </c>
      <c r="AS31" s="387">
        <v>2063.3332522753376</v>
      </c>
      <c r="AT31" s="387">
        <v>2063.3332522753376</v>
      </c>
      <c r="AU31" s="387">
        <v>2063.3332522753376</v>
      </c>
      <c r="AV31" s="387">
        <v>2063.3332522753376</v>
      </c>
      <c r="AW31" s="387">
        <v>2063.3332522753376</v>
      </c>
      <c r="AX31" s="387">
        <v>2063.3332522753376</v>
      </c>
      <c r="AY31" s="387">
        <v>2063.3332522753376</v>
      </c>
      <c r="AZ31" s="387">
        <v>2063.3332522753376</v>
      </c>
      <c r="BA31" s="387">
        <v>2063.3332522753376</v>
      </c>
      <c r="BB31" s="387">
        <v>2063.3332522753376</v>
      </c>
      <c r="BC31" s="387">
        <v>2063.3332522753376</v>
      </c>
      <c r="BD31" s="387">
        <v>2063.3332522753376</v>
      </c>
      <c r="BE31" s="387">
        <v>2063.3332522753376</v>
      </c>
      <c r="BF31" s="387">
        <v>2063.3332522753376</v>
      </c>
      <c r="BG31" s="387">
        <v>2063.3332522753376</v>
      </c>
      <c r="BH31" s="387">
        <v>2063.3332522753376</v>
      </c>
      <c r="BI31" s="387">
        <v>2063.3332522753376</v>
      </c>
      <c r="BJ31" s="387">
        <v>2063.3332522753376</v>
      </c>
      <c r="BK31" s="387">
        <v>2063.3332522753376</v>
      </c>
      <c r="BL31" s="387">
        <v>2063.3332522753376</v>
      </c>
      <c r="BM31" s="387">
        <v>2063.3332522753376</v>
      </c>
      <c r="BN31" s="387">
        <v>2063.3332522753376</v>
      </c>
      <c r="BO31" s="387">
        <v>2063.3332522753376</v>
      </c>
      <c r="BP31" s="387">
        <v>2063.3332522753376</v>
      </c>
      <c r="BQ31" s="388"/>
      <c r="BR31" s="386"/>
      <c r="BS31" s="388"/>
      <c r="BT31" s="389"/>
      <c r="BU31" s="388"/>
      <c r="BV31" s="390"/>
      <c r="BW31" s="388"/>
      <c r="BX31" s="355"/>
      <c r="BY31" s="355"/>
      <c r="BZ31" s="355"/>
      <c r="CA31" s="386">
        <v>1290</v>
      </c>
      <c r="CB31" s="386">
        <v>1495.48225089327</v>
      </c>
      <c r="CC31" s="386">
        <v>1733.6954749897686</v>
      </c>
      <c r="CD31" s="386">
        <v>2009.853342093935</v>
      </c>
      <c r="CE31" s="386">
        <v>2330</v>
      </c>
      <c r="CF31" s="386">
        <v>2429.1260342448518</v>
      </c>
      <c r="CG31" s="386">
        <v>2532.4692232815969</v>
      </c>
      <c r="CH31" s="386">
        <v>2640.2089790545774</v>
      </c>
      <c r="CI31" s="386">
        <v>2752.5323462954912</v>
      </c>
      <c r="CJ31" s="386">
        <v>2869.6343272478316</v>
      </c>
      <c r="CK31" s="386">
        <v>2973.2492342041264</v>
      </c>
      <c r="CL31" s="386">
        <v>3080.605401446312</v>
      </c>
      <c r="CM31" s="386">
        <v>3191.8379159897413</v>
      </c>
      <c r="CN31" s="386">
        <v>3307.086742484661</v>
      </c>
      <c r="CO31" s="386">
        <v>3426.4968993347088</v>
      </c>
      <c r="CP31" s="386">
        <v>3519.8711347276667</v>
      </c>
      <c r="CQ31" s="386">
        <v>3615.7898778471344</v>
      </c>
      <c r="CR31" s="386">
        <v>3714.3224681585762</v>
      </c>
      <c r="CS31" s="386">
        <v>3815.5401346723065</v>
      </c>
      <c r="CT31" s="386">
        <v>3919.5160474347949</v>
      </c>
      <c r="CU31" s="386">
        <v>4003.6630720382873</v>
      </c>
      <c r="CV31" s="386">
        <v>4089.6166262398037</v>
      </c>
      <c r="CW31" s="386">
        <v>4177.4154939322261</v>
      </c>
      <c r="CX31" s="386">
        <v>4267.0992916492896</v>
      </c>
      <c r="CY31" s="386">
        <v>4358.7084864413227</v>
      </c>
      <c r="CZ31" s="386">
        <v>4471.0749947429131</v>
      </c>
      <c r="DA31" s="386">
        <v>4586.3382859395206</v>
      </c>
      <c r="DB31" s="386">
        <v>4704.5730384319231</v>
      </c>
      <c r="DC31" s="386">
        <v>4825.8558558129962</v>
      </c>
      <c r="DD31" s="386">
        <v>4950.2653164987287</v>
      </c>
      <c r="DE31" s="386">
        <v>5056.5360541073214</v>
      </c>
      <c r="DF31" s="386">
        <v>5165.0881784598196</v>
      </c>
      <c r="DG31" s="386">
        <v>5275.9706656487233</v>
      </c>
      <c r="DH31" s="386">
        <v>5389.2335431698721</v>
      </c>
      <c r="DI31" s="386">
        <v>5504.9279124936338</v>
      </c>
      <c r="DJ31" s="387">
        <v>5504.9279124936338</v>
      </c>
      <c r="DK31" s="387">
        <v>5504.9279124936338</v>
      </c>
      <c r="DL31" s="387">
        <v>5504.9279124936338</v>
      </c>
      <c r="DM31" s="387">
        <v>5504.9279124936338</v>
      </c>
      <c r="DN31" s="387">
        <v>5504.9279124936338</v>
      </c>
      <c r="DO31" s="387">
        <v>5504.9279124936338</v>
      </c>
      <c r="DP31" s="387">
        <v>5504.9279124936338</v>
      </c>
      <c r="DQ31" s="387">
        <v>5504.9279124936338</v>
      </c>
      <c r="DR31" s="387">
        <v>5504.9279124936338</v>
      </c>
      <c r="DS31" s="387">
        <v>5504.9279124936338</v>
      </c>
      <c r="DT31" s="387">
        <v>5504.9279124936338</v>
      </c>
      <c r="DU31" s="387">
        <v>5504.9279124936338</v>
      </c>
      <c r="DV31" s="387">
        <v>5504.9279124936338</v>
      </c>
      <c r="DW31" s="387">
        <v>5504.9279124936338</v>
      </c>
      <c r="DX31" s="387">
        <v>5504.9279124936338</v>
      </c>
      <c r="DY31" s="387">
        <v>5504.9279124936338</v>
      </c>
      <c r="DZ31" s="387">
        <v>5504.9279124936338</v>
      </c>
      <c r="EA31" s="387">
        <v>5504.9279124936338</v>
      </c>
      <c r="EB31" s="387">
        <v>5504.9279124936338</v>
      </c>
      <c r="EC31" s="387">
        <v>5504.9279124936338</v>
      </c>
      <c r="ED31" s="387">
        <v>5504.9279124936338</v>
      </c>
      <c r="EE31" s="387">
        <v>5504.9279124936338</v>
      </c>
      <c r="EF31" s="387">
        <v>5504.9279124936338</v>
      </c>
      <c r="EG31" s="387">
        <v>5504.9279124936338</v>
      </c>
      <c r="EH31" s="387">
        <v>5504.9279124936338</v>
      </c>
      <c r="EI31" s="387">
        <v>5504.9279124936338</v>
      </c>
      <c r="EJ31" s="387">
        <v>5504.9279124936338</v>
      </c>
      <c r="EK31" s="387">
        <v>5504.9279124936338</v>
      </c>
      <c r="EL31" s="388">
        <v>-15.230803802143924</v>
      </c>
      <c r="EM31" s="386">
        <v>-27.962976094620103</v>
      </c>
      <c r="EN31" s="391">
        <v>4333</v>
      </c>
      <c r="EO31" s="395">
        <v>0.46648217316312857</v>
      </c>
      <c r="EP31" s="391">
        <v>0</v>
      </c>
      <c r="EQ31" s="393">
        <v>2080</v>
      </c>
      <c r="ER31" s="391"/>
      <c r="ES31" s="391"/>
      <c r="ET31" s="391"/>
      <c r="EU31" s="388"/>
      <c r="EV31" s="389"/>
      <c r="EW31" s="388"/>
      <c r="EX31" s="355"/>
      <c r="EY31" s="386">
        <v>244</v>
      </c>
      <c r="EZ31" s="386">
        <v>246</v>
      </c>
      <c r="FA31" s="386">
        <v>248</v>
      </c>
      <c r="FB31" s="386">
        <v>250</v>
      </c>
      <c r="FC31" s="386">
        <v>253.1</v>
      </c>
      <c r="FD31" s="386">
        <v>257</v>
      </c>
      <c r="FE31" s="386">
        <v>261</v>
      </c>
      <c r="FF31" s="386">
        <v>265</v>
      </c>
      <c r="FG31" s="386">
        <v>269</v>
      </c>
      <c r="FH31" s="386">
        <v>273</v>
      </c>
      <c r="FI31" s="386">
        <v>274.10000000000002</v>
      </c>
      <c r="FJ31" s="386">
        <v>277</v>
      </c>
      <c r="FK31" s="386">
        <v>280</v>
      </c>
      <c r="FL31" s="386">
        <v>283</v>
      </c>
      <c r="FM31" s="386">
        <v>286</v>
      </c>
      <c r="FN31" s="386">
        <v>289</v>
      </c>
      <c r="FO31" s="386">
        <v>292</v>
      </c>
      <c r="FP31" s="386">
        <v>295</v>
      </c>
      <c r="FQ31" s="386">
        <v>298</v>
      </c>
      <c r="FR31" s="386">
        <v>301</v>
      </c>
      <c r="FS31" s="386">
        <v>304</v>
      </c>
      <c r="FT31" s="386">
        <v>307</v>
      </c>
      <c r="FU31" s="386">
        <v>310</v>
      </c>
      <c r="FV31" s="386">
        <v>313</v>
      </c>
      <c r="FW31" s="386">
        <v>316</v>
      </c>
      <c r="FX31" s="386">
        <v>319</v>
      </c>
      <c r="FY31" s="386">
        <v>322</v>
      </c>
      <c r="FZ31" s="386">
        <v>325</v>
      </c>
      <c r="GA31" s="386">
        <v>328</v>
      </c>
      <c r="GB31" s="386">
        <v>331</v>
      </c>
      <c r="GC31" s="386">
        <v>327.8</v>
      </c>
      <c r="GD31" s="387">
        <v>327.8</v>
      </c>
      <c r="GE31" s="387">
        <v>327.8</v>
      </c>
      <c r="GF31" s="387">
        <v>327.8</v>
      </c>
      <c r="GG31" s="387">
        <v>327.8</v>
      </c>
      <c r="GH31" s="387">
        <v>327.8</v>
      </c>
      <c r="GI31" s="387">
        <v>327.8</v>
      </c>
      <c r="GJ31" s="387">
        <v>327.8</v>
      </c>
      <c r="GK31" s="387">
        <v>327.8</v>
      </c>
      <c r="GL31" s="387">
        <v>327.8</v>
      </c>
      <c r="GM31" s="387">
        <v>327.8</v>
      </c>
      <c r="GN31" s="387">
        <v>327.8</v>
      </c>
      <c r="GO31" s="387">
        <v>327.8</v>
      </c>
      <c r="GP31" s="387">
        <v>327.8</v>
      </c>
      <c r="GQ31" s="387">
        <v>327.8</v>
      </c>
      <c r="GR31" s="387">
        <v>327.8</v>
      </c>
      <c r="GS31" s="387">
        <v>327.8</v>
      </c>
      <c r="GT31" s="387">
        <v>327.8</v>
      </c>
      <c r="GU31" s="387">
        <v>327.8</v>
      </c>
      <c r="GV31" s="387">
        <v>327.8</v>
      </c>
      <c r="GW31" s="387">
        <v>327.8</v>
      </c>
      <c r="GX31" s="387">
        <v>327.8</v>
      </c>
      <c r="GY31" s="387">
        <v>327.8</v>
      </c>
      <c r="GZ31" s="387">
        <v>327.8</v>
      </c>
      <c r="HA31" s="387">
        <v>327.8</v>
      </c>
      <c r="HB31" s="387">
        <v>327.8</v>
      </c>
      <c r="HC31" s="387">
        <v>327.8</v>
      </c>
      <c r="HD31" s="387">
        <v>327.8</v>
      </c>
      <c r="HE31" s="387">
        <v>327.8</v>
      </c>
      <c r="HF31" s="388">
        <v>1</v>
      </c>
      <c r="HG31" s="386">
        <v>-1.1999999999999993</v>
      </c>
      <c r="HH31" s="391">
        <v>419</v>
      </c>
      <c r="HI31" s="392">
        <v>0.34651250068672651</v>
      </c>
      <c r="HJ31" s="391">
        <v>0</v>
      </c>
      <c r="HK31" s="393">
        <v>2080</v>
      </c>
      <c r="HL31" s="391"/>
      <c r="HM31" s="391"/>
      <c r="HN31" s="388"/>
      <c r="HO31" s="388"/>
      <c r="HP31" s="389"/>
      <c r="HQ31" s="388"/>
      <c r="HR31" s="376"/>
      <c r="HS31" s="394">
        <v>2.7965457673683649</v>
      </c>
      <c r="HT31" s="394">
        <v>2.7717931142259076</v>
      </c>
      <c r="HU31" s="394">
        <v>2.7472595505919224</v>
      </c>
      <c r="HV31" s="394">
        <v>2.7229431372717512</v>
      </c>
      <c r="HW31" s="394">
        <v>2.6988419522348455</v>
      </c>
      <c r="HX31" s="394">
        <v>2.6980311895108851</v>
      </c>
      <c r="HY31" s="394">
        <v>2.6972206703492403</v>
      </c>
      <c r="HZ31" s="394">
        <v>2.6964103946767422</v>
      </c>
      <c r="IA31" s="394">
        <v>2.6956003624202434</v>
      </c>
      <c r="IB31" s="394">
        <v>2.6947905735066215</v>
      </c>
      <c r="IC31" s="394">
        <v>2.695283430752188</v>
      </c>
      <c r="ID31" s="394">
        <v>2.6957763781376962</v>
      </c>
      <c r="IE31" s="394">
        <v>2.6962694156796316</v>
      </c>
      <c r="IF31" s="394">
        <v>2.6967625433944833</v>
      </c>
      <c r="IG31" s="394">
        <v>2.697255761298742</v>
      </c>
      <c r="IH31" s="394">
        <v>2.6952878632980939</v>
      </c>
      <c r="II31" s="394">
        <v>2.6933214010613793</v>
      </c>
      <c r="IJ31" s="394">
        <v>2.6913563735410744</v>
      </c>
      <c r="IK31" s="394">
        <v>2.6893927796904218</v>
      </c>
      <c r="IL31" s="394">
        <v>2.687430618463424</v>
      </c>
      <c r="IM31" s="394">
        <v>2.6860616179693806</v>
      </c>
      <c r="IN31" s="394">
        <v>2.684693314856077</v>
      </c>
      <c r="IO31" s="394">
        <v>2.6833257087682618</v>
      </c>
      <c r="IP31" s="394">
        <v>2.6819587993508636</v>
      </c>
      <c r="IQ31" s="394">
        <v>2.680592586248991</v>
      </c>
      <c r="IR31" s="394">
        <v>2.679140160238429</v>
      </c>
      <c r="IS31" s="394">
        <v>2.677688521196139</v>
      </c>
      <c r="IT31" s="394">
        <v>2.6762376686957188</v>
      </c>
      <c r="IU31" s="394">
        <v>2.6747876023109951</v>
      </c>
      <c r="IV31" s="394">
        <v>2.6733383216160278</v>
      </c>
      <c r="IW31" s="394">
        <v>2.6722654147421858</v>
      </c>
      <c r="IX31" s="394">
        <v>2.671192938464483</v>
      </c>
      <c r="IY31" s="394">
        <v>2.6701208926101052</v>
      </c>
      <c r="IZ31" s="394">
        <v>2.6690492770063088</v>
      </c>
      <c r="JA31" s="394">
        <v>2.6679780914804154</v>
      </c>
      <c r="JB31" s="394">
        <v>2.6679780914804154</v>
      </c>
      <c r="JC31" s="394">
        <v>2.6679780914804154</v>
      </c>
      <c r="JD31" s="394">
        <v>2.6679780914804154</v>
      </c>
      <c r="JE31" s="394">
        <v>2.6679780914804154</v>
      </c>
      <c r="JF31" s="394">
        <v>2.6679780914804154</v>
      </c>
      <c r="JG31" s="394">
        <v>2.6679780914804154</v>
      </c>
      <c r="JH31" s="394">
        <v>2.6679780914804154</v>
      </c>
      <c r="JI31" s="394">
        <v>2.6679780914804154</v>
      </c>
      <c r="JJ31" s="394">
        <v>2.6679780914804154</v>
      </c>
      <c r="JK31" s="394">
        <v>2.6679780914804154</v>
      </c>
      <c r="JL31" s="394">
        <v>2.6679780914804154</v>
      </c>
      <c r="JM31" s="394">
        <v>2.6679780914804154</v>
      </c>
      <c r="JN31" s="394">
        <v>2.6679780914804154</v>
      </c>
      <c r="JO31" s="394">
        <v>2.6679780914804154</v>
      </c>
      <c r="JP31" s="394">
        <v>2.6679780914804154</v>
      </c>
      <c r="JQ31" s="394">
        <v>2.6679780914804154</v>
      </c>
      <c r="JR31" s="394">
        <v>2.6679780914804154</v>
      </c>
      <c r="JS31" s="394">
        <v>2.6679780914804154</v>
      </c>
      <c r="JT31" s="394">
        <v>2.6679780914804154</v>
      </c>
      <c r="JU31" s="394">
        <v>2.6679780914804154</v>
      </c>
      <c r="JV31" s="394">
        <v>2.6679780914804154</v>
      </c>
      <c r="JW31" s="394">
        <v>2.6679780914804154</v>
      </c>
      <c r="JX31" s="394">
        <v>2.6679780914804154</v>
      </c>
      <c r="JY31" s="394">
        <v>2.6679780914804154</v>
      </c>
      <c r="JZ31" s="394">
        <v>2.6679780914804154</v>
      </c>
      <c r="KA31" s="394">
        <v>2.6679780914804154</v>
      </c>
      <c r="KB31" s="394">
        <v>2.6679780914804154</v>
      </c>
      <c r="KC31" s="394">
        <v>2.6679780914804154</v>
      </c>
    </row>
    <row r="32" spans="1:289" x14ac:dyDescent="0.25">
      <c r="A32" s="383">
        <v>23</v>
      </c>
      <c r="B32" s="384" t="s">
        <v>851</v>
      </c>
      <c r="C32" s="385" t="s">
        <v>142</v>
      </c>
      <c r="D32" s="385" t="s">
        <v>142</v>
      </c>
      <c r="E32" s="129">
        <v>2052</v>
      </c>
      <c r="F32" s="386">
        <v>2195.9433199999999</v>
      </c>
      <c r="G32" s="386">
        <v>2288.826989118817</v>
      </c>
      <c r="H32" s="386">
        <v>2385.6394372322461</v>
      </c>
      <c r="I32" s="386">
        <v>2486.5468432233447</v>
      </c>
      <c r="J32" s="386">
        <v>2591.722414983728</v>
      </c>
      <c r="K32" s="386">
        <v>2607.4854542528678</v>
      </c>
      <c r="L32" s="386">
        <v>2623.344365443153</v>
      </c>
      <c r="M32" s="386">
        <v>2639.2997316543979</v>
      </c>
      <c r="N32" s="386">
        <v>2655.3521395328703</v>
      </c>
      <c r="O32" s="386">
        <v>2671.502179292861</v>
      </c>
      <c r="P32" s="386">
        <v>2687.5749357206</v>
      </c>
      <c r="Q32" s="386">
        <v>2703.7443918632739</v>
      </c>
      <c r="R32" s="386">
        <v>2720.0111295025399</v>
      </c>
      <c r="S32" s="386">
        <v>2736.3757339202707</v>
      </c>
      <c r="T32" s="386">
        <v>2752.838793919615</v>
      </c>
      <c r="U32" s="386">
        <v>2767.6026625706818</v>
      </c>
      <c r="V32" s="386">
        <v>2782.4457119634712</v>
      </c>
      <c r="W32" s="386">
        <v>2797.3683667556402</v>
      </c>
      <c r="X32" s="386">
        <v>2812.3710538823443</v>
      </c>
      <c r="Y32" s="386">
        <v>2827.4542025684555</v>
      </c>
      <c r="Z32" s="386">
        <v>2840.6424676099746</v>
      </c>
      <c r="AA32" s="386">
        <v>2853.8922474709548</v>
      </c>
      <c r="AB32" s="386">
        <v>2867.2038290786759</v>
      </c>
      <c r="AC32" s="386">
        <v>2880.5775006987496</v>
      </c>
      <c r="AD32" s="386">
        <v>2894.0135519413629</v>
      </c>
      <c r="AE32" s="386">
        <v>2911.6449852023902</v>
      </c>
      <c r="AF32" s="386">
        <v>2929.3838358729281</v>
      </c>
      <c r="AG32" s="386">
        <v>2947.2307583807642</v>
      </c>
      <c r="AH32" s="386">
        <v>2965.1864111407103</v>
      </c>
      <c r="AI32" s="386">
        <v>2983.2514565788897</v>
      </c>
      <c r="AJ32" s="386">
        <v>2999.7618843061505</v>
      </c>
      <c r="AK32" s="386">
        <v>3016.3636869066681</v>
      </c>
      <c r="AL32" s="386">
        <v>3033.0573700831169</v>
      </c>
      <c r="AM32" s="386">
        <v>3049.843442336919</v>
      </c>
      <c r="AN32" s="386">
        <v>3066.7224149837321</v>
      </c>
      <c r="AO32" s="387">
        <v>3066.7224149837321</v>
      </c>
      <c r="AP32" s="387">
        <v>3066.7224149837321</v>
      </c>
      <c r="AQ32" s="387">
        <v>3066.7224149837321</v>
      </c>
      <c r="AR32" s="387">
        <v>3066.7224149837321</v>
      </c>
      <c r="AS32" s="387">
        <v>3066.7224149837321</v>
      </c>
      <c r="AT32" s="387">
        <v>3066.7224149837321</v>
      </c>
      <c r="AU32" s="387">
        <v>3066.7224149837321</v>
      </c>
      <c r="AV32" s="387">
        <v>3066.7224149837321</v>
      </c>
      <c r="AW32" s="387">
        <v>3066.7224149837321</v>
      </c>
      <c r="AX32" s="387">
        <v>3066.7224149837321</v>
      </c>
      <c r="AY32" s="387">
        <v>3066.7224149837321</v>
      </c>
      <c r="AZ32" s="387">
        <v>3066.7224149837321</v>
      </c>
      <c r="BA32" s="387">
        <v>3066.7224149837321</v>
      </c>
      <c r="BB32" s="387">
        <v>3066.7224149837321</v>
      </c>
      <c r="BC32" s="387">
        <v>3066.7224149837321</v>
      </c>
      <c r="BD32" s="387">
        <v>3066.7224149837321</v>
      </c>
      <c r="BE32" s="387">
        <v>3066.7224149837321</v>
      </c>
      <c r="BF32" s="387">
        <v>3066.7224149837321</v>
      </c>
      <c r="BG32" s="387">
        <v>3066.7224149837321</v>
      </c>
      <c r="BH32" s="387">
        <v>3066.7224149837321</v>
      </c>
      <c r="BI32" s="387">
        <v>3066.7224149837321</v>
      </c>
      <c r="BJ32" s="387">
        <v>3066.7224149837321</v>
      </c>
      <c r="BK32" s="387">
        <v>3066.7224149837321</v>
      </c>
      <c r="BL32" s="387">
        <v>3066.7224149837321</v>
      </c>
      <c r="BM32" s="387">
        <v>3066.7224149837321</v>
      </c>
      <c r="BN32" s="387">
        <v>3066.7224149837321</v>
      </c>
      <c r="BO32" s="387">
        <v>3066.7224149837321</v>
      </c>
      <c r="BP32" s="387">
        <v>3066.7224149837321</v>
      </c>
      <c r="BQ32" s="388"/>
      <c r="BR32" s="386"/>
      <c r="BS32" s="388"/>
      <c r="BT32" s="389"/>
      <c r="BU32" s="388"/>
      <c r="BV32" s="390"/>
      <c r="BW32" s="388"/>
      <c r="BX32" s="355"/>
      <c r="BY32" s="355"/>
      <c r="BZ32" s="355"/>
      <c r="CA32" s="386">
        <v>7170</v>
      </c>
      <c r="CB32" s="386">
        <v>7477.1885079529102</v>
      </c>
      <c r="CC32" s="386">
        <v>7797.5380730074012</v>
      </c>
      <c r="CD32" s="386">
        <v>8131.6125620385246</v>
      </c>
      <c r="CE32" s="386">
        <v>8480</v>
      </c>
      <c r="CF32" s="386">
        <v>8497.1598046262334</v>
      </c>
      <c r="CG32" s="386">
        <v>8514.3543331787423</v>
      </c>
      <c r="CH32" s="386">
        <v>8531.5836559235395</v>
      </c>
      <c r="CI32" s="386">
        <v>8548.8478432688244</v>
      </c>
      <c r="CJ32" s="386">
        <v>8566.1469657652742</v>
      </c>
      <c r="CK32" s="386">
        <v>8582.1800797372834</v>
      </c>
      <c r="CL32" s="386">
        <v>8598.2432026204951</v>
      </c>
      <c r="CM32" s="386">
        <v>8614.3363905820861</v>
      </c>
      <c r="CN32" s="386">
        <v>8630.4596998943598</v>
      </c>
      <c r="CO32" s="386">
        <v>8646.613186934952</v>
      </c>
      <c r="CP32" s="386">
        <v>8654.5975110829386</v>
      </c>
      <c r="CQ32" s="386">
        <v>8662.5892079941932</v>
      </c>
      <c r="CR32" s="386">
        <v>8670.5882844767621</v>
      </c>
      <c r="CS32" s="386">
        <v>8678.594747344976</v>
      </c>
      <c r="CT32" s="386">
        <v>8686.6086034194559</v>
      </c>
      <c r="CU32" s="386">
        <v>8687.6577233041589</v>
      </c>
      <c r="CV32" s="386">
        <v>8688.7069698956802</v>
      </c>
      <c r="CW32" s="386">
        <v>8689.7563432093229</v>
      </c>
      <c r="CX32" s="386">
        <v>8690.8058432603902</v>
      </c>
      <c r="CY32" s="386">
        <v>8691.8554700641871</v>
      </c>
      <c r="CZ32" s="386">
        <v>8704.4888678007464</v>
      </c>
      <c r="DA32" s="386">
        <v>8717.1406278695977</v>
      </c>
      <c r="DB32" s="386">
        <v>8729.8107769599374</v>
      </c>
      <c r="DC32" s="386">
        <v>8742.4993417997557</v>
      </c>
      <c r="DD32" s="386">
        <v>8755.2063491558947</v>
      </c>
      <c r="DE32" s="386">
        <v>8804.2040115190375</v>
      </c>
      <c r="DF32" s="386">
        <v>8853.4758845428223</v>
      </c>
      <c r="DG32" s="386">
        <v>8903.0235028205898</v>
      </c>
      <c r="DH32" s="386">
        <v>8952.8484095338827</v>
      </c>
      <c r="DI32" s="386">
        <v>9002.9521565005125</v>
      </c>
      <c r="DJ32" s="387">
        <v>9002.9521565005125</v>
      </c>
      <c r="DK32" s="387">
        <v>9002.9521565005125</v>
      </c>
      <c r="DL32" s="387">
        <v>9002.9521565005125</v>
      </c>
      <c r="DM32" s="387">
        <v>9002.9521565005125</v>
      </c>
      <c r="DN32" s="387">
        <v>9002.9521565005125</v>
      </c>
      <c r="DO32" s="387">
        <v>9002.9521565005125</v>
      </c>
      <c r="DP32" s="387">
        <v>9002.9521565005125</v>
      </c>
      <c r="DQ32" s="387">
        <v>9002.9521565005125</v>
      </c>
      <c r="DR32" s="387">
        <v>9002.9521565005125</v>
      </c>
      <c r="DS32" s="387">
        <v>9002.9521565005125</v>
      </c>
      <c r="DT32" s="387">
        <v>9002.9521565005125</v>
      </c>
      <c r="DU32" s="387">
        <v>9002.9521565005125</v>
      </c>
      <c r="DV32" s="387">
        <v>9002.9521565005125</v>
      </c>
      <c r="DW32" s="387">
        <v>9002.9521565005125</v>
      </c>
      <c r="DX32" s="387">
        <v>9002.9521565005125</v>
      </c>
      <c r="DY32" s="387">
        <v>9002.9521565005125</v>
      </c>
      <c r="DZ32" s="387">
        <v>9002.9521565005125</v>
      </c>
      <c r="EA32" s="387">
        <v>9002.9521565005125</v>
      </c>
      <c r="EB32" s="387">
        <v>9002.9521565005125</v>
      </c>
      <c r="EC32" s="387">
        <v>9002.9521565005125</v>
      </c>
      <c r="ED32" s="387">
        <v>9002.9521565005125</v>
      </c>
      <c r="EE32" s="387">
        <v>9002.9521565005125</v>
      </c>
      <c r="EF32" s="387">
        <v>9002.9521565005125</v>
      </c>
      <c r="EG32" s="387">
        <v>9002.9521565005125</v>
      </c>
      <c r="EH32" s="387">
        <v>9002.9521565005125</v>
      </c>
      <c r="EI32" s="387">
        <v>9002.9521565005125</v>
      </c>
      <c r="EJ32" s="387">
        <v>9002.9521565005125</v>
      </c>
      <c r="EK32" s="387">
        <v>9002.9521565005125</v>
      </c>
      <c r="EL32" s="388">
        <v>-145.92973794255249</v>
      </c>
      <c r="EM32" s="386">
        <v>-341.55525136418055</v>
      </c>
      <c r="EN32" s="391">
        <v>4005</v>
      </c>
      <c r="EO32" s="395">
        <v>-1.0929639023053439E-2</v>
      </c>
      <c r="EP32" s="391">
        <v>4.5474735088646412E-12</v>
      </c>
      <c r="EQ32" s="393">
        <v>2080</v>
      </c>
      <c r="ER32" s="391"/>
      <c r="ES32" s="391"/>
      <c r="ET32" s="391"/>
      <c r="EU32" s="388"/>
      <c r="EV32" s="389"/>
      <c r="EW32" s="388"/>
      <c r="EX32" s="355"/>
      <c r="EY32" s="386">
        <v>2458</v>
      </c>
      <c r="EZ32" s="386">
        <v>2479</v>
      </c>
      <c r="FA32" s="386">
        <v>2500</v>
      </c>
      <c r="FB32" s="386">
        <v>2521</v>
      </c>
      <c r="FC32" s="386">
        <v>2541.1000000000004</v>
      </c>
      <c r="FD32" s="386">
        <v>2573</v>
      </c>
      <c r="FE32" s="386">
        <v>2604</v>
      </c>
      <c r="FF32" s="386">
        <v>2635</v>
      </c>
      <c r="FG32" s="386">
        <v>2666</v>
      </c>
      <c r="FH32" s="386">
        <v>2697</v>
      </c>
      <c r="FI32" s="386">
        <v>2729.9</v>
      </c>
      <c r="FJ32" s="386">
        <v>2755</v>
      </c>
      <c r="FK32" s="386">
        <v>2780</v>
      </c>
      <c r="FL32" s="386">
        <v>2805</v>
      </c>
      <c r="FM32" s="386">
        <v>2830</v>
      </c>
      <c r="FN32" s="386">
        <v>2855</v>
      </c>
      <c r="FO32" s="386">
        <v>2880</v>
      </c>
      <c r="FP32" s="386">
        <v>2905</v>
      </c>
      <c r="FQ32" s="386">
        <v>2930</v>
      </c>
      <c r="FR32" s="386">
        <v>2955</v>
      </c>
      <c r="FS32" s="386">
        <v>2980</v>
      </c>
      <c r="FT32" s="386">
        <v>3005</v>
      </c>
      <c r="FU32" s="386">
        <v>3030</v>
      </c>
      <c r="FV32" s="386">
        <v>3055</v>
      </c>
      <c r="FW32" s="386">
        <v>3080</v>
      </c>
      <c r="FX32" s="386">
        <v>3105</v>
      </c>
      <c r="FY32" s="386">
        <v>3130</v>
      </c>
      <c r="FZ32" s="386">
        <v>3155</v>
      </c>
      <c r="GA32" s="386">
        <v>3180</v>
      </c>
      <c r="GB32" s="386">
        <v>3205</v>
      </c>
      <c r="GC32" s="386">
        <v>3224.7999999999997</v>
      </c>
      <c r="GD32" s="387">
        <v>3224.7999999999997</v>
      </c>
      <c r="GE32" s="387">
        <v>3224.7999999999997</v>
      </c>
      <c r="GF32" s="387">
        <v>3224.7999999999997</v>
      </c>
      <c r="GG32" s="387">
        <v>3224.7999999999997</v>
      </c>
      <c r="GH32" s="387">
        <v>3224.7999999999997</v>
      </c>
      <c r="GI32" s="387">
        <v>3224.7999999999997</v>
      </c>
      <c r="GJ32" s="387">
        <v>3224.7999999999997</v>
      </c>
      <c r="GK32" s="387">
        <v>3224.7999999999997</v>
      </c>
      <c r="GL32" s="387">
        <v>3224.7999999999997</v>
      </c>
      <c r="GM32" s="387">
        <v>3224.7999999999997</v>
      </c>
      <c r="GN32" s="387">
        <v>3224.7999999999997</v>
      </c>
      <c r="GO32" s="387">
        <v>3224.7999999999997</v>
      </c>
      <c r="GP32" s="387">
        <v>3224.7999999999997</v>
      </c>
      <c r="GQ32" s="387">
        <v>3224.7999999999997</v>
      </c>
      <c r="GR32" s="387">
        <v>3224.7999999999997</v>
      </c>
      <c r="GS32" s="387">
        <v>3224.7999999999997</v>
      </c>
      <c r="GT32" s="387">
        <v>3224.7999999999997</v>
      </c>
      <c r="GU32" s="387">
        <v>3224.7999999999997</v>
      </c>
      <c r="GV32" s="387">
        <v>3224.7999999999997</v>
      </c>
      <c r="GW32" s="387">
        <v>3224.7999999999997</v>
      </c>
      <c r="GX32" s="387">
        <v>3224.7999999999997</v>
      </c>
      <c r="GY32" s="387">
        <v>3224.7999999999997</v>
      </c>
      <c r="GZ32" s="387">
        <v>3224.7999999999997</v>
      </c>
      <c r="HA32" s="387">
        <v>3224.7999999999997</v>
      </c>
      <c r="HB32" s="387">
        <v>3224.7999999999997</v>
      </c>
      <c r="HC32" s="387">
        <v>3224.7999999999997</v>
      </c>
      <c r="HD32" s="387">
        <v>3224.7999999999997</v>
      </c>
      <c r="HE32" s="387">
        <v>3224.7999999999997</v>
      </c>
      <c r="HF32" s="388">
        <v>37</v>
      </c>
      <c r="HG32" s="386">
        <v>-20.200000000000045</v>
      </c>
      <c r="HH32" s="391">
        <v>538.79999999999995</v>
      </c>
      <c r="HI32" s="392">
        <v>-4.1098056578516569E-2</v>
      </c>
      <c r="HJ32" s="391">
        <v>0</v>
      </c>
      <c r="HK32" s="393">
        <v>2080</v>
      </c>
      <c r="HL32" s="391"/>
      <c r="HM32" s="391"/>
      <c r="HN32" s="388"/>
      <c r="HO32" s="388"/>
      <c r="HP32" s="389"/>
      <c r="HQ32" s="388"/>
      <c r="HR32" s="376"/>
      <c r="HS32" s="394">
        <v>3.2651115967783726</v>
      </c>
      <c r="HT32" s="394">
        <v>3.2668211898495558</v>
      </c>
      <c r="HU32" s="394">
        <v>3.2685316780535336</v>
      </c>
      <c r="HV32" s="394">
        <v>3.2702430618589933</v>
      </c>
      <c r="HW32" s="394">
        <v>3.2719553417348677</v>
      </c>
      <c r="HX32" s="394">
        <v>3.2587563588388089</v>
      </c>
      <c r="HY32" s="394">
        <v>3.2456106202970574</v>
      </c>
      <c r="HZ32" s="394">
        <v>3.2325179113232694</v>
      </c>
      <c r="IA32" s="394">
        <v>3.2194780179975444</v>
      </c>
      <c r="IB32" s="394">
        <v>3.2064907272629322</v>
      </c>
      <c r="IC32" s="394">
        <v>3.1932802935729887</v>
      </c>
      <c r="ID32" s="394">
        <v>3.180124285600479</v>
      </c>
      <c r="IE32" s="394">
        <v>3.1670224791166768</v>
      </c>
      <c r="IF32" s="394">
        <v>3.1539746508166573</v>
      </c>
      <c r="IG32" s="394">
        <v>3.1409805783154914</v>
      </c>
      <c r="IH32" s="394">
        <v>3.1271098370183434</v>
      </c>
      <c r="II32" s="394">
        <v>3.113300349670189</v>
      </c>
      <c r="IJ32" s="394">
        <v>3.0995518457702529</v>
      </c>
      <c r="IK32" s="394">
        <v>3.0858640560123063</v>
      </c>
      <c r="IL32" s="394">
        <v>3.0722367122793899</v>
      </c>
      <c r="IM32" s="394">
        <v>3.0583425483368472</v>
      </c>
      <c r="IN32" s="394">
        <v>3.0445112206304867</v>
      </c>
      <c r="IO32" s="394">
        <v>3.0307424449839755</v>
      </c>
      <c r="IP32" s="394">
        <v>3.0170359385061634</v>
      </c>
      <c r="IQ32" s="394">
        <v>3.0033914195852724</v>
      </c>
      <c r="IR32" s="394">
        <v>2.9895433378859173</v>
      </c>
      <c r="IS32" s="394">
        <v>2.9757591071270366</v>
      </c>
      <c r="IT32" s="394">
        <v>2.9620384329037663</v>
      </c>
      <c r="IU32" s="394">
        <v>2.9483810221686895</v>
      </c>
      <c r="IV32" s="394">
        <v>2.9347865832255802</v>
      </c>
      <c r="IW32" s="394">
        <v>2.9349676244571201</v>
      </c>
      <c r="IX32" s="394">
        <v>2.935148676856739</v>
      </c>
      <c r="IY32" s="394">
        <v>2.9353297404251255</v>
      </c>
      <c r="IZ32" s="394">
        <v>2.9355108151629685</v>
      </c>
      <c r="JA32" s="394">
        <v>2.9356919010709581</v>
      </c>
      <c r="JB32" s="394">
        <v>2.9356919010709581</v>
      </c>
      <c r="JC32" s="394">
        <v>2.9356919010709581</v>
      </c>
      <c r="JD32" s="394">
        <v>2.9356919010709581</v>
      </c>
      <c r="JE32" s="394">
        <v>2.9356919010709581</v>
      </c>
      <c r="JF32" s="394">
        <v>2.9356919010709581</v>
      </c>
      <c r="JG32" s="394">
        <v>2.9356919010709581</v>
      </c>
      <c r="JH32" s="394">
        <v>2.9356919010709581</v>
      </c>
      <c r="JI32" s="394">
        <v>2.9356919010709581</v>
      </c>
      <c r="JJ32" s="394">
        <v>2.9356919010709581</v>
      </c>
      <c r="JK32" s="394">
        <v>2.9356919010709581</v>
      </c>
      <c r="JL32" s="394">
        <v>2.9356919010709581</v>
      </c>
      <c r="JM32" s="394">
        <v>2.9356919010709581</v>
      </c>
      <c r="JN32" s="394">
        <v>2.9356919010709581</v>
      </c>
      <c r="JO32" s="394">
        <v>2.9356919010709581</v>
      </c>
      <c r="JP32" s="394">
        <v>2.9356919010709581</v>
      </c>
      <c r="JQ32" s="394">
        <v>2.9356919010709581</v>
      </c>
      <c r="JR32" s="394">
        <v>2.9356919010709581</v>
      </c>
      <c r="JS32" s="394">
        <v>2.9356919010709581</v>
      </c>
      <c r="JT32" s="394">
        <v>2.9356919010709581</v>
      </c>
      <c r="JU32" s="394">
        <v>2.9356919010709581</v>
      </c>
      <c r="JV32" s="394">
        <v>2.9356919010709581</v>
      </c>
      <c r="JW32" s="394">
        <v>2.9356919010709581</v>
      </c>
      <c r="JX32" s="394">
        <v>2.9356919010709581</v>
      </c>
      <c r="JY32" s="394">
        <v>2.9356919010709581</v>
      </c>
      <c r="JZ32" s="394">
        <v>2.9356919010709581</v>
      </c>
      <c r="KA32" s="394">
        <v>2.9356919010709581</v>
      </c>
      <c r="KB32" s="394">
        <v>2.9356919010709581</v>
      </c>
      <c r="KC32" s="394">
        <v>2.9356919010709581</v>
      </c>
    </row>
    <row r="33" spans="1:289" x14ac:dyDescent="0.25">
      <c r="A33" s="383">
        <v>24</v>
      </c>
      <c r="B33" s="384" t="s">
        <v>851</v>
      </c>
      <c r="C33" s="385" t="s">
        <v>142</v>
      </c>
      <c r="D33" s="385" t="s">
        <v>142</v>
      </c>
      <c r="E33" s="129">
        <v>2052</v>
      </c>
      <c r="F33" s="386">
        <v>1124.41767</v>
      </c>
      <c r="G33" s="386">
        <v>1206.8056694576765</v>
      </c>
      <c r="H33" s="386">
        <v>1295.2303780811187</v>
      </c>
      <c r="I33" s="386">
        <v>1390.1341158415837</v>
      </c>
      <c r="J33" s="386">
        <v>1491.9916122486386</v>
      </c>
      <c r="K33" s="386">
        <v>1510.6654244377485</v>
      </c>
      <c r="L33" s="386">
        <v>1529.5729586255688</v>
      </c>
      <c r="M33" s="386">
        <v>1548.7171400837115</v>
      </c>
      <c r="N33" s="386">
        <v>1568.1009306965764</v>
      </c>
      <c r="O33" s="386">
        <v>1587.7273294195982</v>
      </c>
      <c r="P33" s="386">
        <v>1606.7850855086613</v>
      </c>
      <c r="Q33" s="386">
        <v>1626.0715950243491</v>
      </c>
      <c r="R33" s="386">
        <v>1645.5896037322148</v>
      </c>
      <c r="S33" s="386">
        <v>1665.3418903556937</v>
      </c>
      <c r="T33" s="386">
        <v>1685.3312669717029</v>
      </c>
      <c r="U33" s="386">
        <v>1702.8332803582482</v>
      </c>
      <c r="V33" s="386">
        <v>1720.5170505771657</v>
      </c>
      <c r="W33" s="386">
        <v>1738.3844651567865</v>
      </c>
      <c r="X33" s="386">
        <v>1756.437431227253</v>
      </c>
      <c r="Y33" s="386">
        <v>1774.6778757240825</v>
      </c>
      <c r="Z33" s="386">
        <v>1790.3181491915639</v>
      </c>
      <c r="AA33" s="386">
        <v>1806.0962607182694</v>
      </c>
      <c r="AB33" s="386">
        <v>1822.0134250739156</v>
      </c>
      <c r="AC33" s="386">
        <v>1838.0708677340106</v>
      </c>
      <c r="AD33" s="386">
        <v>1854.2698249742025</v>
      </c>
      <c r="AE33" s="386">
        <v>1875.2313100983379</v>
      </c>
      <c r="AF33" s="386">
        <v>1896.4297531089101</v>
      </c>
      <c r="AG33" s="386">
        <v>1917.8678326825304</v>
      </c>
      <c r="AH33" s="386">
        <v>1939.5482577767543</v>
      </c>
      <c r="AI33" s="386">
        <v>1961.4737679723903</v>
      </c>
      <c r="AJ33" s="386">
        <v>1981.1774785014725</v>
      </c>
      <c r="AK33" s="386">
        <v>2001.0791199001658</v>
      </c>
      <c r="AL33" s="386">
        <v>2021.1806804553505</v>
      </c>
      <c r="AM33" s="386">
        <v>2041.4841684269654</v>
      </c>
      <c r="AN33" s="386">
        <v>2061.9916122486443</v>
      </c>
      <c r="AO33" s="387">
        <v>2061.9916122486443</v>
      </c>
      <c r="AP33" s="387">
        <v>2061.9916122486443</v>
      </c>
      <c r="AQ33" s="387">
        <v>2061.9916122486443</v>
      </c>
      <c r="AR33" s="387">
        <v>2061.9916122486443</v>
      </c>
      <c r="AS33" s="387">
        <v>2061.9916122486443</v>
      </c>
      <c r="AT33" s="387">
        <v>2061.9916122486443</v>
      </c>
      <c r="AU33" s="387">
        <v>2061.9916122486443</v>
      </c>
      <c r="AV33" s="387">
        <v>2061.9916122486443</v>
      </c>
      <c r="AW33" s="387">
        <v>2061.9916122486443</v>
      </c>
      <c r="AX33" s="387">
        <v>2061.9916122486443</v>
      </c>
      <c r="AY33" s="387">
        <v>2061.9916122486443</v>
      </c>
      <c r="AZ33" s="387">
        <v>2061.9916122486443</v>
      </c>
      <c r="BA33" s="387">
        <v>2061.9916122486443</v>
      </c>
      <c r="BB33" s="387">
        <v>2061.9916122486443</v>
      </c>
      <c r="BC33" s="387">
        <v>2061.9916122486443</v>
      </c>
      <c r="BD33" s="387">
        <v>2061.9916122486443</v>
      </c>
      <c r="BE33" s="387">
        <v>2061.9916122486443</v>
      </c>
      <c r="BF33" s="387">
        <v>2061.9916122486443</v>
      </c>
      <c r="BG33" s="387">
        <v>2061.9916122486443</v>
      </c>
      <c r="BH33" s="387">
        <v>2061.9916122486443</v>
      </c>
      <c r="BI33" s="387">
        <v>2061.9916122486443</v>
      </c>
      <c r="BJ33" s="387">
        <v>2061.9916122486443</v>
      </c>
      <c r="BK33" s="387">
        <v>2061.9916122486443</v>
      </c>
      <c r="BL33" s="387">
        <v>2061.9916122486443</v>
      </c>
      <c r="BM33" s="387">
        <v>2061.9916122486443</v>
      </c>
      <c r="BN33" s="387">
        <v>2061.9916122486443</v>
      </c>
      <c r="BO33" s="387">
        <v>2061.9916122486443</v>
      </c>
      <c r="BP33" s="387">
        <v>2061.9916122486443</v>
      </c>
      <c r="BQ33" s="388"/>
      <c r="BR33" s="386"/>
      <c r="BS33" s="388"/>
      <c r="BT33" s="389"/>
      <c r="BU33" s="388"/>
      <c r="BV33" s="390"/>
      <c r="BW33" s="388"/>
      <c r="BX33" s="355"/>
      <c r="BY33" s="355"/>
      <c r="BZ33" s="355"/>
      <c r="CA33" s="386">
        <v>2970.0000000000005</v>
      </c>
      <c r="CB33" s="386">
        <v>3179.3144853058593</v>
      </c>
      <c r="CC33" s="386">
        <v>3403.3806722140266</v>
      </c>
      <c r="CD33" s="386">
        <v>3643.2382054478267</v>
      </c>
      <c r="CE33" s="386">
        <v>3900</v>
      </c>
      <c r="CF33" s="386">
        <v>3932.6486340748011</v>
      </c>
      <c r="CG33" s="386">
        <v>3965.5705843821538</v>
      </c>
      <c r="CH33" s="386">
        <v>3998.7681389737663</v>
      </c>
      <c r="CI33" s="386">
        <v>4032.2436050556453</v>
      </c>
      <c r="CJ33" s="386">
        <v>4065.9993091484448</v>
      </c>
      <c r="CK33" s="386">
        <v>4097.7698753973382</v>
      </c>
      <c r="CL33" s="386">
        <v>4129.7886878467425</v>
      </c>
      <c r="CM33" s="386">
        <v>4162.0576862221124</v>
      </c>
      <c r="CN33" s="386">
        <v>4194.5788254053678</v>
      </c>
      <c r="CO33" s="386">
        <v>4227.3540755533213</v>
      </c>
      <c r="CP33" s="386">
        <v>4251.972538645472</v>
      </c>
      <c r="CQ33" s="386">
        <v>4276.7343700749298</v>
      </c>
      <c r="CR33" s="386">
        <v>4301.6404047630322</v>
      </c>
      <c r="CS33" s="386">
        <v>4326.6914824933738</v>
      </c>
      <c r="CT33" s="386">
        <v>4351.8884479401249</v>
      </c>
      <c r="CU33" s="386">
        <v>4370.2328840192567</v>
      </c>
      <c r="CV33" s="386">
        <v>4388.6546470655394</v>
      </c>
      <c r="CW33" s="386">
        <v>4407.1540630339296</v>
      </c>
      <c r="CX33" s="386">
        <v>4425.7314592533749</v>
      </c>
      <c r="CY33" s="386">
        <v>4444.3871644326045</v>
      </c>
      <c r="CZ33" s="386">
        <v>4473.4173676836945</v>
      </c>
      <c r="DA33" s="386">
        <v>4502.6371927363107</v>
      </c>
      <c r="DB33" s="386">
        <v>4532.0478781772899</v>
      </c>
      <c r="DC33" s="386">
        <v>4561.650670683769</v>
      </c>
      <c r="DD33" s="386">
        <v>4591.4468250760328</v>
      </c>
      <c r="DE33" s="386">
        <v>4636.3385442370773</v>
      </c>
      <c r="DF33" s="386">
        <v>4681.6691809171543</v>
      </c>
      <c r="DG33" s="386">
        <v>4727.4430265221654</v>
      </c>
      <c r="DH33" s="386">
        <v>4773.6644144161555</v>
      </c>
      <c r="DI33" s="386">
        <v>4820.3377203315467</v>
      </c>
      <c r="DJ33" s="387">
        <v>4820.3377203315467</v>
      </c>
      <c r="DK33" s="387">
        <v>4820.3377203315467</v>
      </c>
      <c r="DL33" s="387">
        <v>4820.3377203315467</v>
      </c>
      <c r="DM33" s="387">
        <v>4820.3377203315467</v>
      </c>
      <c r="DN33" s="387">
        <v>4820.3377203315467</v>
      </c>
      <c r="DO33" s="387">
        <v>4820.3377203315467</v>
      </c>
      <c r="DP33" s="387">
        <v>4820.3377203315467</v>
      </c>
      <c r="DQ33" s="387">
        <v>4820.3377203315467</v>
      </c>
      <c r="DR33" s="387">
        <v>4820.3377203315467</v>
      </c>
      <c r="DS33" s="387">
        <v>4820.3377203315467</v>
      </c>
      <c r="DT33" s="387">
        <v>4820.3377203315467</v>
      </c>
      <c r="DU33" s="387">
        <v>4820.3377203315467</v>
      </c>
      <c r="DV33" s="387">
        <v>4820.3377203315467</v>
      </c>
      <c r="DW33" s="387">
        <v>4820.3377203315467</v>
      </c>
      <c r="DX33" s="387">
        <v>4820.3377203315467</v>
      </c>
      <c r="DY33" s="387">
        <v>4820.3377203315467</v>
      </c>
      <c r="DZ33" s="387">
        <v>4820.3377203315467</v>
      </c>
      <c r="EA33" s="387">
        <v>4820.3377203315467</v>
      </c>
      <c r="EB33" s="387">
        <v>4820.3377203315467</v>
      </c>
      <c r="EC33" s="387">
        <v>4820.3377203315467</v>
      </c>
      <c r="ED33" s="387">
        <v>4820.3377203315467</v>
      </c>
      <c r="EE33" s="387">
        <v>4820.3377203315467</v>
      </c>
      <c r="EF33" s="387">
        <v>4820.3377203315467</v>
      </c>
      <c r="EG33" s="387">
        <v>4820.3377203315467</v>
      </c>
      <c r="EH33" s="387">
        <v>4820.3377203315467</v>
      </c>
      <c r="EI33" s="387">
        <v>4820.3377203315467</v>
      </c>
      <c r="EJ33" s="387">
        <v>4820.3377203315467</v>
      </c>
      <c r="EK33" s="387">
        <v>4820.3377203315467</v>
      </c>
      <c r="EL33" s="388">
        <v>-60.296692597185711</v>
      </c>
      <c r="EM33" s="386">
        <v>-129.69566337526953</v>
      </c>
      <c r="EN33" s="391">
        <v>4788</v>
      </c>
      <c r="EO33" s="395">
        <v>0.12150863211328394</v>
      </c>
      <c r="EP33" s="391">
        <v>0</v>
      </c>
      <c r="EQ33" s="393">
        <v>2080</v>
      </c>
      <c r="ER33" s="391"/>
      <c r="ES33" s="391"/>
      <c r="ET33" s="391"/>
      <c r="EU33" s="388"/>
      <c r="EV33" s="389"/>
      <c r="EW33" s="388"/>
      <c r="EX33" s="355"/>
      <c r="EY33" s="386">
        <v>913</v>
      </c>
      <c r="EZ33" s="386">
        <v>922</v>
      </c>
      <c r="FA33" s="386">
        <v>931</v>
      </c>
      <c r="FB33" s="386">
        <v>940</v>
      </c>
      <c r="FC33" s="386">
        <v>948.7</v>
      </c>
      <c r="FD33" s="386">
        <v>961</v>
      </c>
      <c r="FE33" s="386">
        <v>973</v>
      </c>
      <c r="FF33" s="386">
        <v>985</v>
      </c>
      <c r="FG33" s="386">
        <v>997</v>
      </c>
      <c r="FH33" s="386">
        <v>1009</v>
      </c>
      <c r="FI33" s="386">
        <v>1021.8</v>
      </c>
      <c r="FJ33" s="386">
        <v>1032</v>
      </c>
      <c r="FK33" s="386">
        <v>1042</v>
      </c>
      <c r="FL33" s="386">
        <v>1052</v>
      </c>
      <c r="FM33" s="386">
        <v>1062</v>
      </c>
      <c r="FN33" s="386">
        <v>1072</v>
      </c>
      <c r="FO33" s="386">
        <v>1082</v>
      </c>
      <c r="FP33" s="386">
        <v>1092</v>
      </c>
      <c r="FQ33" s="386">
        <v>1102</v>
      </c>
      <c r="FR33" s="386">
        <v>1112</v>
      </c>
      <c r="FS33" s="386">
        <v>1122</v>
      </c>
      <c r="FT33" s="386">
        <v>1132</v>
      </c>
      <c r="FU33" s="386">
        <v>1142</v>
      </c>
      <c r="FV33" s="386">
        <v>1152</v>
      </c>
      <c r="FW33" s="386">
        <v>1162</v>
      </c>
      <c r="FX33" s="386">
        <v>1172</v>
      </c>
      <c r="FY33" s="386">
        <v>1182</v>
      </c>
      <c r="FZ33" s="386">
        <v>1192</v>
      </c>
      <c r="GA33" s="386">
        <v>1202</v>
      </c>
      <c r="GB33" s="386">
        <v>1212</v>
      </c>
      <c r="GC33" s="386">
        <v>1229.0999999999999</v>
      </c>
      <c r="GD33" s="387">
        <v>1229.0999999999999</v>
      </c>
      <c r="GE33" s="387">
        <v>1229.0999999999999</v>
      </c>
      <c r="GF33" s="387">
        <v>1229.0999999999999</v>
      </c>
      <c r="GG33" s="387">
        <v>1229.0999999999999</v>
      </c>
      <c r="GH33" s="387">
        <v>1229.0999999999999</v>
      </c>
      <c r="GI33" s="387">
        <v>1229.0999999999999</v>
      </c>
      <c r="GJ33" s="387">
        <v>1229.0999999999999</v>
      </c>
      <c r="GK33" s="387">
        <v>1229.0999999999999</v>
      </c>
      <c r="GL33" s="387">
        <v>1229.0999999999999</v>
      </c>
      <c r="GM33" s="387">
        <v>1229.0999999999999</v>
      </c>
      <c r="GN33" s="387">
        <v>1229.0999999999999</v>
      </c>
      <c r="GO33" s="387">
        <v>1229.0999999999999</v>
      </c>
      <c r="GP33" s="387">
        <v>1229.0999999999999</v>
      </c>
      <c r="GQ33" s="387">
        <v>1229.0999999999999</v>
      </c>
      <c r="GR33" s="387">
        <v>1229.0999999999999</v>
      </c>
      <c r="GS33" s="387">
        <v>1229.0999999999999</v>
      </c>
      <c r="GT33" s="387">
        <v>1229.0999999999999</v>
      </c>
      <c r="GU33" s="387">
        <v>1229.0999999999999</v>
      </c>
      <c r="GV33" s="387">
        <v>1229.0999999999999</v>
      </c>
      <c r="GW33" s="387">
        <v>1229.0999999999999</v>
      </c>
      <c r="GX33" s="387">
        <v>1229.0999999999999</v>
      </c>
      <c r="GY33" s="387">
        <v>1229.0999999999999</v>
      </c>
      <c r="GZ33" s="387">
        <v>1229.0999999999999</v>
      </c>
      <c r="HA33" s="387">
        <v>1229.0999999999999</v>
      </c>
      <c r="HB33" s="387">
        <v>1229.0999999999999</v>
      </c>
      <c r="HC33" s="387">
        <v>1229.0999999999999</v>
      </c>
      <c r="HD33" s="387">
        <v>1229.0999999999999</v>
      </c>
      <c r="HE33" s="387">
        <v>1229.0999999999999</v>
      </c>
      <c r="HF33" s="388">
        <v>57</v>
      </c>
      <c r="HG33" s="386">
        <v>-45.500000000000114</v>
      </c>
      <c r="HH33" s="391">
        <v>1014</v>
      </c>
      <c r="HI33" s="392">
        <v>-1.1967625034420943E-2</v>
      </c>
      <c r="HJ33" s="391">
        <v>0</v>
      </c>
      <c r="HK33" s="393">
        <v>2080</v>
      </c>
      <c r="HL33" s="391"/>
      <c r="HM33" s="391"/>
      <c r="HN33" s="388"/>
      <c r="HO33" s="388"/>
      <c r="HP33" s="389"/>
      <c r="HQ33" s="388"/>
      <c r="HR33" s="376"/>
      <c r="HS33" s="394">
        <v>2.6413672421209817</v>
      </c>
      <c r="HT33" s="394">
        <v>2.6344875283313876</v>
      </c>
      <c r="HU33" s="394">
        <v>2.6276257334669131</v>
      </c>
      <c r="HV33" s="394">
        <v>2.6207818108558678</v>
      </c>
      <c r="HW33" s="394">
        <v>2.6139557139481222</v>
      </c>
      <c r="HX33" s="394">
        <v>2.6032558701993764</v>
      </c>
      <c r="HY33" s="394">
        <v>2.5925998246893065</v>
      </c>
      <c r="HZ33" s="394">
        <v>2.5819873981362562</v>
      </c>
      <c r="IA33" s="394">
        <v>2.5714184119924322</v>
      </c>
      <c r="IB33" s="394">
        <v>2.5608926884408998</v>
      </c>
      <c r="IC33" s="394">
        <v>2.5502912071779056</v>
      </c>
      <c r="ID33" s="394">
        <v>2.5397336135035937</v>
      </c>
      <c r="IE33" s="394">
        <v>2.5292197257338773</v>
      </c>
      <c r="IF33" s="394">
        <v>2.5187493629367985</v>
      </c>
      <c r="IG33" s="394">
        <v>2.5083223449294136</v>
      </c>
      <c r="IH33" s="394">
        <v>2.4969987301111045</v>
      </c>
      <c r="II33" s="394">
        <v>2.4857262348200813</v>
      </c>
      <c r="IJ33" s="394">
        <v>2.4745046282814447</v>
      </c>
      <c r="IK33" s="394">
        <v>2.4633336807621093</v>
      </c>
      <c r="IL33" s="394">
        <v>2.4522131635661037</v>
      </c>
      <c r="IM33" s="394">
        <v>2.4410370223821274</v>
      </c>
      <c r="IN33" s="394">
        <v>2.4299118172805518</v>
      </c>
      <c r="IO33" s="394">
        <v>2.4188373161164494</v>
      </c>
      <c r="IP33" s="394">
        <v>2.4078132878029095</v>
      </c>
      <c r="IQ33" s="394">
        <v>2.3968395023062175</v>
      </c>
      <c r="IR33" s="394">
        <v>2.3855283044783988</v>
      </c>
      <c r="IS33" s="394">
        <v>2.3742704866103885</v>
      </c>
      <c r="IT33" s="394">
        <v>2.3630657967907487</v>
      </c>
      <c r="IU33" s="394">
        <v>2.351913984296865</v>
      </c>
      <c r="IV33" s="394">
        <v>2.3408147995893374</v>
      </c>
      <c r="IW33" s="394">
        <v>2.340193442812565</v>
      </c>
      <c r="IX33" s="394">
        <v>2.3395722509716275</v>
      </c>
      <c r="IY33" s="394">
        <v>2.3389512240227441</v>
      </c>
      <c r="IZ33" s="394">
        <v>2.3383303619221452</v>
      </c>
      <c r="JA33" s="394">
        <v>2.3377096646260696</v>
      </c>
      <c r="JB33" s="394">
        <v>2.3377096646260696</v>
      </c>
      <c r="JC33" s="394">
        <v>2.3377096646260696</v>
      </c>
      <c r="JD33" s="394">
        <v>2.3377096646260696</v>
      </c>
      <c r="JE33" s="394">
        <v>2.3377096646260696</v>
      </c>
      <c r="JF33" s="394">
        <v>2.3377096646260696</v>
      </c>
      <c r="JG33" s="394">
        <v>2.3377096646260696</v>
      </c>
      <c r="JH33" s="394">
        <v>2.3377096646260696</v>
      </c>
      <c r="JI33" s="394">
        <v>2.3377096646260696</v>
      </c>
      <c r="JJ33" s="394">
        <v>2.3377096646260696</v>
      </c>
      <c r="JK33" s="394">
        <v>2.3377096646260696</v>
      </c>
      <c r="JL33" s="394">
        <v>2.3377096646260696</v>
      </c>
      <c r="JM33" s="394">
        <v>2.3377096646260696</v>
      </c>
      <c r="JN33" s="394">
        <v>2.3377096646260696</v>
      </c>
      <c r="JO33" s="394">
        <v>2.3377096646260696</v>
      </c>
      <c r="JP33" s="394">
        <v>2.3377096646260696</v>
      </c>
      <c r="JQ33" s="394">
        <v>2.3377096646260696</v>
      </c>
      <c r="JR33" s="394">
        <v>2.3377096646260696</v>
      </c>
      <c r="JS33" s="394">
        <v>2.3377096646260696</v>
      </c>
      <c r="JT33" s="394">
        <v>2.3377096646260696</v>
      </c>
      <c r="JU33" s="394">
        <v>2.3377096646260696</v>
      </c>
      <c r="JV33" s="394">
        <v>2.3377096646260696</v>
      </c>
      <c r="JW33" s="394">
        <v>2.3377096646260696</v>
      </c>
      <c r="JX33" s="394">
        <v>2.3377096646260696</v>
      </c>
      <c r="JY33" s="394">
        <v>2.3377096646260696</v>
      </c>
      <c r="JZ33" s="394">
        <v>2.3377096646260696</v>
      </c>
      <c r="KA33" s="394">
        <v>2.3377096646260696</v>
      </c>
      <c r="KB33" s="394">
        <v>2.3377096646260696</v>
      </c>
      <c r="KC33" s="394">
        <v>2.3377096646260696</v>
      </c>
    </row>
    <row r="34" spans="1:289" x14ac:dyDescent="0.25">
      <c r="A34" s="383">
        <v>25</v>
      </c>
      <c r="B34" s="384" t="s">
        <v>851</v>
      </c>
      <c r="C34" s="385" t="s">
        <v>142</v>
      </c>
      <c r="D34" s="385" t="s">
        <v>142</v>
      </c>
      <c r="E34" s="129">
        <v>2052</v>
      </c>
      <c r="F34" s="386">
        <v>1550.5923599999999</v>
      </c>
      <c r="G34" s="386">
        <v>1544.7150880144077</v>
      </c>
      <c r="H34" s="386">
        <v>1538.8600928869271</v>
      </c>
      <c r="I34" s="386">
        <v>1533.0272901806954</v>
      </c>
      <c r="J34" s="386">
        <v>1527.2165957788943</v>
      </c>
      <c r="K34" s="386">
        <v>1539.6952961905065</v>
      </c>
      <c r="L34" s="386">
        <v>1552.2759585401918</v>
      </c>
      <c r="M34" s="386">
        <v>1564.9594159465018</v>
      </c>
      <c r="N34" s="386">
        <v>1577.7465083352984</v>
      </c>
      <c r="O34" s="386">
        <v>1590.6380824953753</v>
      </c>
      <c r="P34" s="386">
        <v>1603.364622177312</v>
      </c>
      <c r="Q34" s="386">
        <v>1616.1929856581744</v>
      </c>
      <c r="R34" s="386">
        <v>1629.1239876202162</v>
      </c>
      <c r="S34" s="386">
        <v>1642.158449263884</v>
      </c>
      <c r="T34" s="386">
        <v>1655.2971983599689</v>
      </c>
      <c r="U34" s="386">
        <v>1667.0060955209553</v>
      </c>
      <c r="V34" s="386">
        <v>1678.7978166442263</v>
      </c>
      <c r="W34" s="386">
        <v>1690.6729475927059</v>
      </c>
      <c r="X34" s="386">
        <v>1702.6320783734734</v>
      </c>
      <c r="Y34" s="386">
        <v>1714.6758031670784</v>
      </c>
      <c r="Z34" s="386">
        <v>1725.1476866198511</v>
      </c>
      <c r="AA34" s="386">
        <v>1735.6835240532223</v>
      </c>
      <c r="AB34" s="386">
        <v>1746.2837060475163</v>
      </c>
      <c r="AC34" s="386">
        <v>1756.9486255684128</v>
      </c>
      <c r="AD34" s="386">
        <v>1767.6786779815163</v>
      </c>
      <c r="AE34" s="386">
        <v>1781.6684148174377</v>
      </c>
      <c r="AF34" s="386">
        <v>1795.7688690247774</v>
      </c>
      <c r="AG34" s="386">
        <v>1809.9809168413431</v>
      </c>
      <c r="AH34" s="386">
        <v>1824.3054414396506</v>
      </c>
      <c r="AI34" s="386">
        <v>1838.7433329818075</v>
      </c>
      <c r="AJ34" s="386">
        <v>1851.8498044104249</v>
      </c>
      <c r="AK34" s="386">
        <v>1865.0496981183937</v>
      </c>
      <c r="AL34" s="386">
        <v>1878.3436800150951</v>
      </c>
      <c r="AM34" s="386">
        <v>1891.7324207564791</v>
      </c>
      <c r="AN34" s="386">
        <v>1905.2165957788989</v>
      </c>
      <c r="AO34" s="387">
        <v>1905.2165957788989</v>
      </c>
      <c r="AP34" s="387">
        <v>1905.2165957788989</v>
      </c>
      <c r="AQ34" s="387">
        <v>1905.2165957788989</v>
      </c>
      <c r="AR34" s="387">
        <v>1905.2165957788989</v>
      </c>
      <c r="AS34" s="387">
        <v>1905.2165957788989</v>
      </c>
      <c r="AT34" s="387">
        <v>1905.2165957788989</v>
      </c>
      <c r="AU34" s="387">
        <v>1905.2165957788989</v>
      </c>
      <c r="AV34" s="387">
        <v>1905.2165957788989</v>
      </c>
      <c r="AW34" s="387">
        <v>1905.2165957788989</v>
      </c>
      <c r="AX34" s="387">
        <v>1905.2165957788989</v>
      </c>
      <c r="AY34" s="387">
        <v>1905.2165957788989</v>
      </c>
      <c r="AZ34" s="387">
        <v>1905.2165957788989</v>
      </c>
      <c r="BA34" s="387">
        <v>1905.2165957788989</v>
      </c>
      <c r="BB34" s="387">
        <v>1905.2165957788989</v>
      </c>
      <c r="BC34" s="387">
        <v>1905.2165957788989</v>
      </c>
      <c r="BD34" s="387">
        <v>1905.2165957788989</v>
      </c>
      <c r="BE34" s="387">
        <v>1905.2165957788989</v>
      </c>
      <c r="BF34" s="387">
        <v>1905.2165957788989</v>
      </c>
      <c r="BG34" s="387">
        <v>1905.2165957788989</v>
      </c>
      <c r="BH34" s="387">
        <v>1905.2165957788989</v>
      </c>
      <c r="BI34" s="387">
        <v>1905.2165957788989</v>
      </c>
      <c r="BJ34" s="387">
        <v>1905.2165957788989</v>
      </c>
      <c r="BK34" s="387">
        <v>1905.2165957788989</v>
      </c>
      <c r="BL34" s="387">
        <v>1905.2165957788989</v>
      </c>
      <c r="BM34" s="387">
        <v>1905.2165957788989</v>
      </c>
      <c r="BN34" s="387">
        <v>1905.2165957788989</v>
      </c>
      <c r="BO34" s="387">
        <v>1905.2165957788989</v>
      </c>
      <c r="BP34" s="387">
        <v>1905.2165957788989</v>
      </c>
      <c r="BQ34" s="388"/>
      <c r="BR34" s="386"/>
      <c r="BS34" s="388"/>
      <c r="BT34" s="389"/>
      <c r="BU34" s="388"/>
      <c r="BV34" s="390"/>
      <c r="BW34" s="388"/>
      <c r="BX34" s="355"/>
      <c r="BY34" s="355"/>
      <c r="BZ34" s="355"/>
      <c r="CA34" s="386">
        <v>3980</v>
      </c>
      <c r="CB34" s="386">
        <v>3964.9144474678974</v>
      </c>
      <c r="CC34" s="386">
        <v>3949.8860743064479</v>
      </c>
      <c r="CD34" s="386">
        <v>3934.9146637864051</v>
      </c>
      <c r="CE34" s="386">
        <v>3920</v>
      </c>
      <c r="CF34" s="386">
        <v>3935.4420631313965</v>
      </c>
      <c r="CG34" s="386">
        <v>3950.9449572101789</v>
      </c>
      <c r="CH34" s="386">
        <v>3966.5089218678095</v>
      </c>
      <c r="CI34" s="386">
        <v>3982.1341976797303</v>
      </c>
      <c r="CJ34" s="386">
        <v>3997.8210261690829</v>
      </c>
      <c r="CK34" s="386">
        <v>4012.5845970127957</v>
      </c>
      <c r="CL34" s="386">
        <v>4027.4026883121846</v>
      </c>
      <c r="CM34" s="386">
        <v>4042.2755014060799</v>
      </c>
      <c r="CN34" s="386">
        <v>4057.2032383768369</v>
      </c>
      <c r="CO34" s="386">
        <v>4072.1861020530796</v>
      </c>
      <c r="CP34" s="386">
        <v>4082.2300298363189</v>
      </c>
      <c r="CQ34" s="386">
        <v>4092.2987306733398</v>
      </c>
      <c r="CR34" s="386">
        <v>4102.3922656661543</v>
      </c>
      <c r="CS34" s="386">
        <v>4112.5106960674802</v>
      </c>
      <c r="CT34" s="386">
        <v>4122.6540832811124</v>
      </c>
      <c r="CU34" s="386">
        <v>4128.5241561440207</v>
      </c>
      <c r="CV34" s="386">
        <v>4134.4025871555195</v>
      </c>
      <c r="CW34" s="386">
        <v>4140.2893882164235</v>
      </c>
      <c r="CX34" s="386">
        <v>4146.184571244492</v>
      </c>
      <c r="CY34" s="386">
        <v>4152.0881481744527</v>
      </c>
      <c r="CZ34" s="386">
        <v>4164.8956502687561</v>
      </c>
      <c r="DA34" s="386">
        <v>4177.7426582945427</v>
      </c>
      <c r="DB34" s="386">
        <v>4190.6292941115335</v>
      </c>
      <c r="DC34" s="386">
        <v>4203.555679955336</v>
      </c>
      <c r="DD34" s="386">
        <v>4216.5219384386055</v>
      </c>
      <c r="DE34" s="386">
        <v>4246.0533257500874</v>
      </c>
      <c r="DF34" s="386">
        <v>4275.7915429676559</v>
      </c>
      <c r="DG34" s="386">
        <v>4305.7380386724299</v>
      </c>
      <c r="DH34" s="386">
        <v>4335.8942715909998</v>
      </c>
      <c r="DI34" s="386">
        <v>4366.2617106664875</v>
      </c>
      <c r="DJ34" s="387">
        <v>4366.2617106664875</v>
      </c>
      <c r="DK34" s="387">
        <v>4366.2617106664875</v>
      </c>
      <c r="DL34" s="387">
        <v>4366.2617106664875</v>
      </c>
      <c r="DM34" s="387">
        <v>4366.2617106664875</v>
      </c>
      <c r="DN34" s="387">
        <v>4366.2617106664875</v>
      </c>
      <c r="DO34" s="387">
        <v>4366.2617106664875</v>
      </c>
      <c r="DP34" s="387">
        <v>4366.2617106664875</v>
      </c>
      <c r="DQ34" s="387">
        <v>4366.2617106664875</v>
      </c>
      <c r="DR34" s="387">
        <v>4366.2617106664875</v>
      </c>
      <c r="DS34" s="387">
        <v>4366.2617106664875</v>
      </c>
      <c r="DT34" s="387">
        <v>4366.2617106664875</v>
      </c>
      <c r="DU34" s="387">
        <v>4366.2617106664875</v>
      </c>
      <c r="DV34" s="387">
        <v>4366.2617106664875</v>
      </c>
      <c r="DW34" s="387">
        <v>4366.2617106664875</v>
      </c>
      <c r="DX34" s="387">
        <v>4366.2617106664875</v>
      </c>
      <c r="DY34" s="387">
        <v>4366.2617106664875</v>
      </c>
      <c r="DZ34" s="387">
        <v>4366.2617106664875</v>
      </c>
      <c r="EA34" s="387">
        <v>4366.2617106664875</v>
      </c>
      <c r="EB34" s="387">
        <v>4366.2617106664875</v>
      </c>
      <c r="EC34" s="387">
        <v>4366.2617106664875</v>
      </c>
      <c r="ED34" s="387">
        <v>4366.2617106664875</v>
      </c>
      <c r="EE34" s="387">
        <v>4366.2617106664875</v>
      </c>
      <c r="EF34" s="387">
        <v>4366.2617106664875</v>
      </c>
      <c r="EG34" s="387">
        <v>4366.2617106664875</v>
      </c>
      <c r="EH34" s="387">
        <v>4366.2617106664875</v>
      </c>
      <c r="EI34" s="387">
        <v>4366.2617106664875</v>
      </c>
      <c r="EJ34" s="387">
        <v>4366.2617106664875</v>
      </c>
      <c r="EK34" s="387">
        <v>4366.2617106664875</v>
      </c>
      <c r="EL34" s="388">
        <v>-23.334914611021304</v>
      </c>
      <c r="EM34" s="386">
        <v>-45.044463478690886</v>
      </c>
      <c r="EN34" s="391">
        <v>5754</v>
      </c>
      <c r="EO34" s="395">
        <v>0.38757583295574832</v>
      </c>
      <c r="EP34" s="391">
        <v>0</v>
      </c>
      <c r="EQ34" s="393">
        <v>2080</v>
      </c>
      <c r="ER34" s="391"/>
      <c r="ES34" s="391"/>
      <c r="ET34" s="391"/>
      <c r="EU34" s="388"/>
      <c r="EV34" s="389"/>
      <c r="EW34" s="388"/>
      <c r="EX34" s="355"/>
      <c r="EY34" s="386">
        <v>875</v>
      </c>
      <c r="EZ34" s="386">
        <v>882</v>
      </c>
      <c r="FA34" s="386">
        <v>889</v>
      </c>
      <c r="FB34" s="386">
        <v>896</v>
      </c>
      <c r="FC34" s="386">
        <v>902.8</v>
      </c>
      <c r="FD34" s="386">
        <v>913</v>
      </c>
      <c r="FE34" s="386">
        <v>923</v>
      </c>
      <c r="FF34" s="386">
        <v>933</v>
      </c>
      <c r="FG34" s="386">
        <v>943</v>
      </c>
      <c r="FH34" s="386">
        <v>953</v>
      </c>
      <c r="FI34" s="386">
        <v>965.7</v>
      </c>
      <c r="FJ34" s="386">
        <v>974</v>
      </c>
      <c r="FK34" s="386">
        <v>982</v>
      </c>
      <c r="FL34" s="386">
        <v>990</v>
      </c>
      <c r="FM34" s="386">
        <v>998</v>
      </c>
      <c r="FN34" s="386">
        <v>1006</v>
      </c>
      <c r="FO34" s="386">
        <v>1014</v>
      </c>
      <c r="FP34" s="386">
        <v>1022</v>
      </c>
      <c r="FQ34" s="386">
        <v>1030</v>
      </c>
      <c r="FR34" s="386">
        <v>1038</v>
      </c>
      <c r="FS34" s="386">
        <v>1046</v>
      </c>
      <c r="FT34" s="386">
        <v>1054</v>
      </c>
      <c r="FU34" s="386">
        <v>1062</v>
      </c>
      <c r="FV34" s="386">
        <v>1070</v>
      </c>
      <c r="FW34" s="386">
        <v>1078</v>
      </c>
      <c r="FX34" s="386">
        <v>1086</v>
      </c>
      <c r="FY34" s="386">
        <v>1094</v>
      </c>
      <c r="FZ34" s="386">
        <v>1102</v>
      </c>
      <c r="GA34" s="386">
        <v>1110</v>
      </c>
      <c r="GB34" s="386">
        <v>1118</v>
      </c>
      <c r="GC34" s="386">
        <v>1130.0999999999999</v>
      </c>
      <c r="GD34" s="387">
        <v>1130.0999999999999</v>
      </c>
      <c r="GE34" s="387">
        <v>1130.0999999999999</v>
      </c>
      <c r="GF34" s="387">
        <v>1130.0999999999999</v>
      </c>
      <c r="GG34" s="387">
        <v>1130.0999999999999</v>
      </c>
      <c r="GH34" s="387">
        <v>1130.0999999999999</v>
      </c>
      <c r="GI34" s="387">
        <v>1130.0999999999999</v>
      </c>
      <c r="GJ34" s="387">
        <v>1130.0999999999999</v>
      </c>
      <c r="GK34" s="387">
        <v>1130.0999999999999</v>
      </c>
      <c r="GL34" s="387">
        <v>1130.0999999999999</v>
      </c>
      <c r="GM34" s="387">
        <v>1130.0999999999999</v>
      </c>
      <c r="GN34" s="387">
        <v>1130.0999999999999</v>
      </c>
      <c r="GO34" s="387">
        <v>1130.0999999999999</v>
      </c>
      <c r="GP34" s="387">
        <v>1130.0999999999999</v>
      </c>
      <c r="GQ34" s="387">
        <v>1130.0999999999999</v>
      </c>
      <c r="GR34" s="387">
        <v>1130.0999999999999</v>
      </c>
      <c r="GS34" s="387">
        <v>1130.0999999999999</v>
      </c>
      <c r="GT34" s="387">
        <v>1130.0999999999999</v>
      </c>
      <c r="GU34" s="387">
        <v>1130.0999999999999</v>
      </c>
      <c r="GV34" s="387">
        <v>1130.0999999999999</v>
      </c>
      <c r="GW34" s="387">
        <v>1130.0999999999999</v>
      </c>
      <c r="GX34" s="387">
        <v>1130.0999999999999</v>
      </c>
      <c r="GY34" s="387">
        <v>1130.0999999999999</v>
      </c>
      <c r="GZ34" s="387">
        <v>1130.0999999999999</v>
      </c>
      <c r="HA34" s="387">
        <v>1130.0999999999999</v>
      </c>
      <c r="HB34" s="387">
        <v>1130.0999999999999</v>
      </c>
      <c r="HC34" s="387">
        <v>1130.0999999999999</v>
      </c>
      <c r="HD34" s="387">
        <v>1130.0999999999999</v>
      </c>
      <c r="HE34" s="387">
        <v>1130.0999999999999</v>
      </c>
      <c r="HF34" s="388">
        <v>5</v>
      </c>
      <c r="HG34" s="386">
        <v>1.3999999999999986</v>
      </c>
      <c r="HH34" s="391">
        <v>567</v>
      </c>
      <c r="HI34" s="392">
        <v>0.29331252327485119</v>
      </c>
      <c r="HJ34" s="391">
        <v>0</v>
      </c>
      <c r="HK34" s="393">
        <v>2080</v>
      </c>
      <c r="HL34" s="391"/>
      <c r="HM34" s="391"/>
      <c r="HN34" s="388"/>
      <c r="HO34" s="388"/>
      <c r="HP34" s="389"/>
      <c r="HQ34" s="388"/>
      <c r="HR34" s="376"/>
      <c r="HS34" s="394">
        <v>2.5667610022275618</v>
      </c>
      <c r="HT34" s="394">
        <v>2.5667610022275618</v>
      </c>
      <c r="HU34" s="394">
        <v>2.5667610022275618</v>
      </c>
      <c r="HV34" s="394">
        <v>2.5667610022275618</v>
      </c>
      <c r="HW34" s="394">
        <v>2.5667610022275618</v>
      </c>
      <c r="HX34" s="394">
        <v>2.5559875858998948</v>
      </c>
      <c r="HY34" s="394">
        <v>2.5452593886242814</v>
      </c>
      <c r="HZ34" s="394">
        <v>2.5345762206036686</v>
      </c>
      <c r="IA34" s="394">
        <v>2.5239378928376359</v>
      </c>
      <c r="IB34" s="394">
        <v>2.5133442171190481</v>
      </c>
      <c r="IC34" s="394">
        <v>2.5026026778387123</v>
      </c>
      <c r="ID34" s="394">
        <v>2.4919070457864136</v>
      </c>
      <c r="IE34" s="394">
        <v>2.4812571247636805</v>
      </c>
      <c r="IF34" s="394">
        <v>2.4706527194105563</v>
      </c>
      <c r="IG34" s="394">
        <v>2.4600936352020106</v>
      </c>
      <c r="IH34" s="394">
        <v>2.4488392938722776</v>
      </c>
      <c r="II34" s="394">
        <v>2.4376364384685085</v>
      </c>
      <c r="IJ34" s="394">
        <v>2.4264848334548779</v>
      </c>
      <c r="IK34" s="394">
        <v>2.4153842443730809</v>
      </c>
      <c r="IL34" s="394">
        <v>2.4043344378374014</v>
      </c>
      <c r="IM34" s="394">
        <v>2.3931424469711335</v>
      </c>
      <c r="IN34" s="394">
        <v>2.382002553956803</v>
      </c>
      <c r="IO34" s="394">
        <v>2.3709145162829381</v>
      </c>
      <c r="IP34" s="394">
        <v>2.3598780925669396</v>
      </c>
      <c r="IQ34" s="394">
        <v>2.3488930425498231</v>
      </c>
      <c r="IR34" s="394">
        <v>2.3376379216418455</v>
      </c>
      <c r="IS34" s="394">
        <v>2.326436731561861</v>
      </c>
      <c r="IT34" s="394">
        <v>2.3152892138911265</v>
      </c>
      <c r="IU34" s="394">
        <v>2.3041951114491552</v>
      </c>
      <c r="IV34" s="394">
        <v>2.2931541682877845</v>
      </c>
      <c r="IW34" s="394">
        <v>2.292871330945712</v>
      </c>
      <c r="IX34" s="394">
        <v>2.292588528488761</v>
      </c>
      <c r="IY34" s="394">
        <v>2.2923057609126287</v>
      </c>
      <c r="IZ34" s="394">
        <v>2.2920230282130136</v>
      </c>
      <c r="JA34" s="394">
        <v>2.2917403303856134</v>
      </c>
      <c r="JB34" s="394">
        <v>2.2917403303856134</v>
      </c>
      <c r="JC34" s="394">
        <v>2.2917403303856134</v>
      </c>
      <c r="JD34" s="394">
        <v>2.2917403303856134</v>
      </c>
      <c r="JE34" s="394">
        <v>2.2917403303856134</v>
      </c>
      <c r="JF34" s="394">
        <v>2.2917403303856134</v>
      </c>
      <c r="JG34" s="394">
        <v>2.2917403303856134</v>
      </c>
      <c r="JH34" s="394">
        <v>2.2917403303856134</v>
      </c>
      <c r="JI34" s="394">
        <v>2.2917403303856134</v>
      </c>
      <c r="JJ34" s="394">
        <v>2.2917403303856134</v>
      </c>
      <c r="JK34" s="394">
        <v>2.2917403303856134</v>
      </c>
      <c r="JL34" s="394">
        <v>2.2917403303856134</v>
      </c>
      <c r="JM34" s="394">
        <v>2.2917403303856134</v>
      </c>
      <c r="JN34" s="394">
        <v>2.2917403303856134</v>
      </c>
      <c r="JO34" s="394">
        <v>2.2917403303856134</v>
      </c>
      <c r="JP34" s="394">
        <v>2.2917403303856134</v>
      </c>
      <c r="JQ34" s="394">
        <v>2.2917403303856134</v>
      </c>
      <c r="JR34" s="394">
        <v>2.2917403303856134</v>
      </c>
      <c r="JS34" s="394">
        <v>2.2917403303856134</v>
      </c>
      <c r="JT34" s="394">
        <v>2.2917403303856134</v>
      </c>
      <c r="JU34" s="394">
        <v>2.2917403303856134</v>
      </c>
      <c r="JV34" s="394">
        <v>2.2917403303856134</v>
      </c>
      <c r="JW34" s="394">
        <v>2.2917403303856134</v>
      </c>
      <c r="JX34" s="394">
        <v>2.2917403303856134</v>
      </c>
      <c r="JY34" s="394">
        <v>2.2917403303856134</v>
      </c>
      <c r="JZ34" s="394">
        <v>2.2917403303856134</v>
      </c>
      <c r="KA34" s="394">
        <v>2.2917403303856134</v>
      </c>
      <c r="KB34" s="394">
        <v>2.2917403303856134</v>
      </c>
      <c r="KC34" s="394">
        <v>2.2917403303856134</v>
      </c>
    </row>
    <row r="35" spans="1:289" x14ac:dyDescent="0.25">
      <c r="A35" s="383">
        <v>26</v>
      </c>
      <c r="B35" s="384" t="s">
        <v>851</v>
      </c>
      <c r="C35" s="385" t="s">
        <v>142</v>
      </c>
      <c r="D35" s="385" t="s">
        <v>142</v>
      </c>
      <c r="E35" s="129">
        <v>2052</v>
      </c>
      <c r="F35" s="386">
        <v>1585.7026699999999</v>
      </c>
      <c r="G35" s="386">
        <v>1586.6629249110904</v>
      </c>
      <c r="H35" s="386">
        <v>1587.6237613243197</v>
      </c>
      <c r="I35" s="386">
        <v>1588.5851795918286</v>
      </c>
      <c r="J35" s="386">
        <v>1589.5471800659702</v>
      </c>
      <c r="K35" s="386">
        <v>1589.9668519005206</v>
      </c>
      <c r="L35" s="386">
        <v>1590.3866345367201</v>
      </c>
      <c r="M35" s="386">
        <v>1590.8065280038222</v>
      </c>
      <c r="N35" s="386">
        <v>1591.2265323310887</v>
      </c>
      <c r="O35" s="386">
        <v>1591.6466475477896</v>
      </c>
      <c r="P35" s="386">
        <v>1592.0745049030124</v>
      </c>
      <c r="Q35" s="386">
        <v>1592.5024772724043</v>
      </c>
      <c r="R35" s="386">
        <v>1592.9305646868827</v>
      </c>
      <c r="S35" s="386">
        <v>1593.3587671773732</v>
      </c>
      <c r="T35" s="386">
        <v>1593.7870847748095</v>
      </c>
      <c r="U35" s="386">
        <v>1594.1947374124027</v>
      </c>
      <c r="V35" s="386">
        <v>1594.6024943177958</v>
      </c>
      <c r="W35" s="386">
        <v>1595.0103555176581</v>
      </c>
      <c r="X35" s="386">
        <v>1595.4183210386657</v>
      </c>
      <c r="Y35" s="386">
        <v>1595.826390907501</v>
      </c>
      <c r="Z35" s="386">
        <v>1596.1985772572973</v>
      </c>
      <c r="AA35" s="386">
        <v>1596.5708504101945</v>
      </c>
      <c r="AB35" s="386">
        <v>1596.9432103864369</v>
      </c>
      <c r="AC35" s="386">
        <v>1597.3156572062742</v>
      </c>
      <c r="AD35" s="386">
        <v>1597.68819088996</v>
      </c>
      <c r="AE35" s="386">
        <v>1598.1070748300663</v>
      </c>
      <c r="AF35" s="386">
        <v>1598.5260685937014</v>
      </c>
      <c r="AG35" s="386">
        <v>1598.9451722096592</v>
      </c>
      <c r="AH35" s="386">
        <v>1599.3643857067409</v>
      </c>
      <c r="AI35" s="386">
        <v>1599.7837091137553</v>
      </c>
      <c r="AJ35" s="386">
        <v>1600.1362478944611</v>
      </c>
      <c r="AK35" s="386">
        <v>1600.4888643629138</v>
      </c>
      <c r="AL35" s="386">
        <v>1600.8415585362332</v>
      </c>
      <c r="AM35" s="386">
        <v>1601.1943304315428</v>
      </c>
      <c r="AN35" s="386">
        <v>1601.5471800659702</v>
      </c>
      <c r="AO35" s="387">
        <v>1601.5471800659702</v>
      </c>
      <c r="AP35" s="387">
        <v>1601.5471800659702</v>
      </c>
      <c r="AQ35" s="387">
        <v>1601.5471800659702</v>
      </c>
      <c r="AR35" s="387">
        <v>1601.5471800659702</v>
      </c>
      <c r="AS35" s="387">
        <v>1601.5471800659702</v>
      </c>
      <c r="AT35" s="387">
        <v>1601.5471800659702</v>
      </c>
      <c r="AU35" s="387">
        <v>1601.5471800659702</v>
      </c>
      <c r="AV35" s="387">
        <v>1601.5471800659702</v>
      </c>
      <c r="AW35" s="387">
        <v>1601.5471800659702</v>
      </c>
      <c r="AX35" s="387">
        <v>1601.5471800659702</v>
      </c>
      <c r="AY35" s="387">
        <v>1601.5471800659702</v>
      </c>
      <c r="AZ35" s="387">
        <v>1601.5471800659702</v>
      </c>
      <c r="BA35" s="387">
        <v>1601.5471800659702</v>
      </c>
      <c r="BB35" s="387">
        <v>1601.5471800659702</v>
      </c>
      <c r="BC35" s="387">
        <v>1601.5471800659702</v>
      </c>
      <c r="BD35" s="387">
        <v>1601.5471800659702</v>
      </c>
      <c r="BE35" s="387">
        <v>1601.5471800659702</v>
      </c>
      <c r="BF35" s="387">
        <v>1601.5471800659702</v>
      </c>
      <c r="BG35" s="387">
        <v>1601.5471800659702</v>
      </c>
      <c r="BH35" s="387">
        <v>1601.5471800659702</v>
      </c>
      <c r="BI35" s="387">
        <v>1601.5471800659702</v>
      </c>
      <c r="BJ35" s="387">
        <v>1601.5471800659702</v>
      </c>
      <c r="BK35" s="387">
        <v>1601.5471800659702</v>
      </c>
      <c r="BL35" s="387">
        <v>1601.5471800659702</v>
      </c>
      <c r="BM35" s="387">
        <v>1601.5471800659702</v>
      </c>
      <c r="BN35" s="387">
        <v>1601.5471800659702</v>
      </c>
      <c r="BO35" s="387">
        <v>1601.5471800659702</v>
      </c>
      <c r="BP35" s="387">
        <v>1601.5471800659702</v>
      </c>
      <c r="BQ35" s="388"/>
      <c r="BR35" s="386"/>
      <c r="BS35" s="388"/>
      <c r="BT35" s="389"/>
      <c r="BU35" s="388"/>
      <c r="BV35" s="390"/>
      <c r="BW35" s="388"/>
      <c r="BX35" s="355"/>
      <c r="BY35" s="355"/>
      <c r="BZ35" s="355"/>
      <c r="CA35" s="386">
        <v>4130</v>
      </c>
      <c r="CB35" s="386">
        <v>4132.4977332250664</v>
      </c>
      <c r="CC35" s="386">
        <v>4134.9969770242888</v>
      </c>
      <c r="CD35" s="386">
        <v>4137.4977323112289</v>
      </c>
      <c r="CE35" s="386">
        <v>4140</v>
      </c>
      <c r="CF35" s="386">
        <v>4123.7581896285028</v>
      </c>
      <c r="CG35" s="386">
        <v>4107.5800981952052</v>
      </c>
      <c r="CH35" s="386">
        <v>4091.4654757216254</v>
      </c>
      <c r="CI35" s="386">
        <v>4075.4140732099836</v>
      </c>
      <c r="CJ35" s="386">
        <v>4059.4256426393549</v>
      </c>
      <c r="CK35" s="386">
        <v>4043.1559116907579</v>
      </c>
      <c r="CL35" s="386">
        <v>4026.9513880321674</v>
      </c>
      <c r="CM35" s="386">
        <v>4010.8118103199458</v>
      </c>
      <c r="CN35" s="386">
        <v>3994.7369182578923</v>
      </c>
      <c r="CO35" s="386">
        <v>3978.7264525930445</v>
      </c>
      <c r="CP35" s="386">
        <v>3961.700185509625</v>
      </c>
      <c r="CQ35" s="386">
        <v>3944.7467793715987</v>
      </c>
      <c r="CR35" s="386">
        <v>3927.8659223832356</v>
      </c>
      <c r="CS35" s="386">
        <v>3911.0573040830823</v>
      </c>
      <c r="CT35" s="386">
        <v>3894.3206153382516</v>
      </c>
      <c r="CU35" s="386">
        <v>3877.1682761295624</v>
      </c>
      <c r="CV35" s="386">
        <v>3860.0914835359031</v>
      </c>
      <c r="CW35" s="386">
        <v>3843.0899048160086</v>
      </c>
      <c r="CX35" s="386">
        <v>3826.1632086941568</v>
      </c>
      <c r="CY35" s="386">
        <v>3809.311065353711</v>
      </c>
      <c r="CZ35" s="386">
        <v>3792.2284882949925</v>
      </c>
      <c r="DA35" s="386">
        <v>3775.222516804567</v>
      </c>
      <c r="DB35" s="386">
        <v>3758.2928073503626</v>
      </c>
      <c r="DC35" s="386">
        <v>3741.439017940852</v>
      </c>
      <c r="DD35" s="386">
        <v>3724.6608081181421</v>
      </c>
      <c r="DE35" s="386">
        <v>3725.4820813608749</v>
      </c>
      <c r="DF35" s="386">
        <v>3726.3035356911682</v>
      </c>
      <c r="DG35" s="386">
        <v>3727.1251711489513</v>
      </c>
      <c r="DH35" s="386">
        <v>3727.9469877741617</v>
      </c>
      <c r="DI35" s="386">
        <v>3728.7689856067464</v>
      </c>
      <c r="DJ35" s="387">
        <v>3728.7689856067464</v>
      </c>
      <c r="DK35" s="387">
        <v>3728.7689856067464</v>
      </c>
      <c r="DL35" s="387">
        <v>3728.7689856067464</v>
      </c>
      <c r="DM35" s="387">
        <v>3728.7689856067464</v>
      </c>
      <c r="DN35" s="387">
        <v>3728.7689856067464</v>
      </c>
      <c r="DO35" s="387">
        <v>3728.7689856067464</v>
      </c>
      <c r="DP35" s="387">
        <v>3728.7689856067464</v>
      </c>
      <c r="DQ35" s="387">
        <v>3728.7689856067464</v>
      </c>
      <c r="DR35" s="387">
        <v>3728.7689856067464</v>
      </c>
      <c r="DS35" s="387">
        <v>3728.7689856067464</v>
      </c>
      <c r="DT35" s="387">
        <v>3728.7689856067464</v>
      </c>
      <c r="DU35" s="387">
        <v>3728.7689856067464</v>
      </c>
      <c r="DV35" s="387">
        <v>3728.7689856067464</v>
      </c>
      <c r="DW35" s="387">
        <v>3728.7689856067464</v>
      </c>
      <c r="DX35" s="387">
        <v>3728.7689856067464</v>
      </c>
      <c r="DY35" s="387">
        <v>3728.7689856067464</v>
      </c>
      <c r="DZ35" s="387">
        <v>3728.7689856067464</v>
      </c>
      <c r="EA35" s="387">
        <v>3728.7689856067464</v>
      </c>
      <c r="EB35" s="387">
        <v>3728.7689856067464</v>
      </c>
      <c r="EC35" s="387">
        <v>3728.7689856067464</v>
      </c>
      <c r="ED35" s="387">
        <v>3728.7689856067464</v>
      </c>
      <c r="EE35" s="387">
        <v>3728.7689856067464</v>
      </c>
      <c r="EF35" s="387">
        <v>3728.7689856067464</v>
      </c>
      <c r="EG35" s="387">
        <v>3728.7689856067464</v>
      </c>
      <c r="EH35" s="387">
        <v>3728.7689856067464</v>
      </c>
      <c r="EI35" s="387">
        <v>3728.7689856067464</v>
      </c>
      <c r="EJ35" s="387">
        <v>3728.7689856067464</v>
      </c>
      <c r="EK35" s="387">
        <v>3728.7689856067464</v>
      </c>
      <c r="EL35" s="388">
        <v>151.35899547325425</v>
      </c>
      <c r="EM35" s="386">
        <v>132.40212095570132</v>
      </c>
      <c r="EN35" s="391">
        <v>3615</v>
      </c>
      <c r="EO35" s="395">
        <v>7.5760555316575023E-2</v>
      </c>
      <c r="EP35" s="391">
        <v>0</v>
      </c>
      <c r="EQ35" s="393">
        <v>2080</v>
      </c>
      <c r="ER35" s="391"/>
      <c r="ES35" s="391"/>
      <c r="ET35" s="391"/>
      <c r="EU35" s="388"/>
      <c r="EV35" s="389"/>
      <c r="EW35" s="388"/>
      <c r="EX35" s="355"/>
      <c r="EY35" s="386">
        <v>514</v>
      </c>
      <c r="EZ35" s="386">
        <v>518</v>
      </c>
      <c r="FA35" s="386">
        <v>522</v>
      </c>
      <c r="FB35" s="386">
        <v>526</v>
      </c>
      <c r="FC35" s="386">
        <v>528.20000000000005</v>
      </c>
      <c r="FD35" s="386">
        <v>535</v>
      </c>
      <c r="FE35" s="386">
        <v>542</v>
      </c>
      <c r="FF35" s="386">
        <v>549</v>
      </c>
      <c r="FG35" s="386">
        <v>556</v>
      </c>
      <c r="FH35" s="386">
        <v>563</v>
      </c>
      <c r="FI35" s="386">
        <v>567.6</v>
      </c>
      <c r="FJ35" s="386">
        <v>572</v>
      </c>
      <c r="FK35" s="386">
        <v>576</v>
      </c>
      <c r="FL35" s="386">
        <v>580</v>
      </c>
      <c r="FM35" s="386">
        <v>584</v>
      </c>
      <c r="FN35" s="386">
        <v>588</v>
      </c>
      <c r="FO35" s="386">
        <v>592</v>
      </c>
      <c r="FP35" s="386">
        <v>596</v>
      </c>
      <c r="FQ35" s="386">
        <v>600</v>
      </c>
      <c r="FR35" s="386">
        <v>604</v>
      </c>
      <c r="FS35" s="386">
        <v>608</v>
      </c>
      <c r="FT35" s="386">
        <v>612</v>
      </c>
      <c r="FU35" s="386">
        <v>616</v>
      </c>
      <c r="FV35" s="386">
        <v>620</v>
      </c>
      <c r="FW35" s="386">
        <v>624</v>
      </c>
      <c r="FX35" s="386">
        <v>628</v>
      </c>
      <c r="FY35" s="386">
        <v>632</v>
      </c>
      <c r="FZ35" s="386">
        <v>636</v>
      </c>
      <c r="GA35" s="386">
        <v>640</v>
      </c>
      <c r="GB35" s="386">
        <v>644</v>
      </c>
      <c r="GC35" s="386">
        <v>655.8</v>
      </c>
      <c r="GD35" s="387">
        <v>655.8</v>
      </c>
      <c r="GE35" s="387">
        <v>655.8</v>
      </c>
      <c r="GF35" s="387">
        <v>655.8</v>
      </c>
      <c r="GG35" s="387">
        <v>655.8</v>
      </c>
      <c r="GH35" s="387">
        <v>655.8</v>
      </c>
      <c r="GI35" s="387">
        <v>655.8</v>
      </c>
      <c r="GJ35" s="387">
        <v>655.8</v>
      </c>
      <c r="GK35" s="387">
        <v>655.8</v>
      </c>
      <c r="GL35" s="387">
        <v>655.8</v>
      </c>
      <c r="GM35" s="387">
        <v>655.8</v>
      </c>
      <c r="GN35" s="387">
        <v>655.8</v>
      </c>
      <c r="GO35" s="387">
        <v>655.8</v>
      </c>
      <c r="GP35" s="387">
        <v>655.8</v>
      </c>
      <c r="GQ35" s="387">
        <v>655.8</v>
      </c>
      <c r="GR35" s="387">
        <v>655.8</v>
      </c>
      <c r="GS35" s="387">
        <v>655.8</v>
      </c>
      <c r="GT35" s="387">
        <v>655.8</v>
      </c>
      <c r="GU35" s="387">
        <v>655.8</v>
      </c>
      <c r="GV35" s="387">
        <v>655.8</v>
      </c>
      <c r="GW35" s="387">
        <v>655.8</v>
      </c>
      <c r="GX35" s="387">
        <v>655.8</v>
      </c>
      <c r="GY35" s="387">
        <v>655.8</v>
      </c>
      <c r="GZ35" s="387">
        <v>655.8</v>
      </c>
      <c r="HA35" s="387">
        <v>655.8</v>
      </c>
      <c r="HB35" s="387">
        <v>655.8</v>
      </c>
      <c r="HC35" s="387">
        <v>655.8</v>
      </c>
      <c r="HD35" s="387">
        <v>655.8</v>
      </c>
      <c r="HE35" s="387">
        <v>655.8</v>
      </c>
      <c r="HF35" s="388">
        <v>946</v>
      </c>
      <c r="HG35" s="386">
        <v>707.19999999999982</v>
      </c>
      <c r="HH35" s="391">
        <v>2807</v>
      </c>
      <c r="HI35" s="392">
        <v>9.0023169857663787E-2</v>
      </c>
      <c r="HJ35" s="391">
        <v>3.637978807091713E-12</v>
      </c>
      <c r="HK35" s="393">
        <v>2080</v>
      </c>
      <c r="HL35" s="391"/>
      <c r="HM35" s="391"/>
      <c r="HN35" s="388"/>
      <c r="HO35" s="388"/>
      <c r="HP35" s="389"/>
      <c r="HQ35" s="388"/>
      <c r="HR35" s="376"/>
      <c r="HS35" s="394">
        <v>2.604523583226356</v>
      </c>
      <c r="HT35" s="394">
        <v>2.6045215201941101</v>
      </c>
      <c r="HU35" s="394">
        <v>2.6045194571634984</v>
      </c>
      <c r="HV35" s="394">
        <v>2.6045173941345205</v>
      </c>
      <c r="HW35" s="394">
        <v>2.6045153311071769</v>
      </c>
      <c r="HX35" s="394">
        <v>2.5936126811067091</v>
      </c>
      <c r="HY35" s="394">
        <v>2.5827556702221308</v>
      </c>
      <c r="HZ35" s="394">
        <v>2.571944107405495</v>
      </c>
      <c r="IA35" s="394">
        <v>2.5611778024085927</v>
      </c>
      <c r="IB35" s="394">
        <v>2.5504565657796037</v>
      </c>
      <c r="IC35" s="394">
        <v>2.5395519488813516</v>
      </c>
      <c r="ID35" s="394">
        <v>2.5286939552705889</v>
      </c>
      <c r="IE35" s="394">
        <v>2.5178823856068946</v>
      </c>
      <c r="IF35" s="394">
        <v>2.5071170414021369</v>
      </c>
      <c r="IG35" s="394">
        <v>2.4963977250168328</v>
      </c>
      <c r="IH35" s="394">
        <v>2.4850792017667862</v>
      </c>
      <c r="II35" s="394">
        <v>2.4738119960481084</v>
      </c>
      <c r="IJ35" s="394">
        <v>2.4625958751900723</v>
      </c>
      <c r="IK35" s="394">
        <v>2.4514306075768677</v>
      </c>
      <c r="IL35" s="394">
        <v>2.4403159626428175</v>
      </c>
      <c r="IM35" s="394">
        <v>2.4290012103579182</v>
      </c>
      <c r="IN35" s="394">
        <v>2.4177389199759971</v>
      </c>
      <c r="IO35" s="394">
        <v>2.4065288482525542</v>
      </c>
      <c r="IP35" s="394">
        <v>2.3953707530709152</v>
      </c>
      <c r="IQ35" s="394">
        <v>2.3842643934370016</v>
      </c>
      <c r="IR35" s="394">
        <v>2.372950190898965</v>
      </c>
      <c r="IS35" s="394">
        <v>2.3616896783709058</v>
      </c>
      <c r="IT35" s="394">
        <v>2.3504826010741802</v>
      </c>
      <c r="IU35" s="394">
        <v>2.3393287054391627</v>
      </c>
      <c r="IV35" s="394">
        <v>2.328227739099507</v>
      </c>
      <c r="IW35" s="394">
        <v>2.3282280407453113</v>
      </c>
      <c r="IX35" s="394">
        <v>2.3282283423911547</v>
      </c>
      <c r="IY35" s="394">
        <v>2.3282286440370372</v>
      </c>
      <c r="IZ35" s="394">
        <v>2.3282289456829588</v>
      </c>
      <c r="JA35" s="394">
        <v>2.328229247328919</v>
      </c>
      <c r="JB35" s="394">
        <v>2.328229247328919</v>
      </c>
      <c r="JC35" s="394">
        <v>2.328229247328919</v>
      </c>
      <c r="JD35" s="394">
        <v>2.328229247328919</v>
      </c>
      <c r="JE35" s="394">
        <v>2.328229247328919</v>
      </c>
      <c r="JF35" s="394">
        <v>2.328229247328919</v>
      </c>
      <c r="JG35" s="394">
        <v>2.328229247328919</v>
      </c>
      <c r="JH35" s="394">
        <v>2.328229247328919</v>
      </c>
      <c r="JI35" s="394">
        <v>2.328229247328919</v>
      </c>
      <c r="JJ35" s="394">
        <v>2.328229247328919</v>
      </c>
      <c r="JK35" s="394">
        <v>2.328229247328919</v>
      </c>
      <c r="JL35" s="394">
        <v>2.328229247328919</v>
      </c>
      <c r="JM35" s="394">
        <v>2.328229247328919</v>
      </c>
      <c r="JN35" s="394">
        <v>2.328229247328919</v>
      </c>
      <c r="JO35" s="394">
        <v>2.328229247328919</v>
      </c>
      <c r="JP35" s="394">
        <v>2.328229247328919</v>
      </c>
      <c r="JQ35" s="394">
        <v>2.328229247328919</v>
      </c>
      <c r="JR35" s="394">
        <v>2.328229247328919</v>
      </c>
      <c r="JS35" s="394">
        <v>2.328229247328919</v>
      </c>
      <c r="JT35" s="394">
        <v>2.328229247328919</v>
      </c>
      <c r="JU35" s="394">
        <v>2.328229247328919</v>
      </c>
      <c r="JV35" s="394">
        <v>2.328229247328919</v>
      </c>
      <c r="JW35" s="394">
        <v>2.328229247328919</v>
      </c>
      <c r="JX35" s="394">
        <v>2.328229247328919</v>
      </c>
      <c r="JY35" s="394">
        <v>2.328229247328919</v>
      </c>
      <c r="JZ35" s="394">
        <v>2.328229247328919</v>
      </c>
      <c r="KA35" s="394">
        <v>2.328229247328919</v>
      </c>
      <c r="KB35" s="394">
        <v>2.328229247328919</v>
      </c>
      <c r="KC35" s="394">
        <v>2.328229247328919</v>
      </c>
    </row>
    <row r="36" spans="1:289" x14ac:dyDescent="0.25">
      <c r="A36" s="383">
        <v>27</v>
      </c>
      <c r="B36" s="384" t="s">
        <v>851</v>
      </c>
      <c r="C36" s="385" t="s">
        <v>142</v>
      </c>
      <c r="D36" s="385" t="s">
        <v>142</v>
      </c>
      <c r="E36" s="129">
        <v>2052</v>
      </c>
      <c r="F36" s="386">
        <v>3284.2533000000003</v>
      </c>
      <c r="G36" s="386">
        <v>3317.6799828828935</v>
      </c>
      <c r="H36" s="386">
        <v>3351.4468779925819</v>
      </c>
      <c r="I36" s="386">
        <v>3385.5574479627849</v>
      </c>
      <c r="J36" s="386">
        <v>3420.015190669435</v>
      </c>
      <c r="K36" s="386">
        <v>3422.698295788171</v>
      </c>
      <c r="L36" s="386">
        <v>3425.3835058838376</v>
      </c>
      <c r="M36" s="386">
        <v>3428.0708226078523</v>
      </c>
      <c r="N36" s="386">
        <v>3430.7602476129291</v>
      </c>
      <c r="O36" s="386">
        <v>3433.4517825530784</v>
      </c>
      <c r="P36" s="386">
        <v>3436.1871802004703</v>
      </c>
      <c r="Q36" s="386">
        <v>3438.9247571125679</v>
      </c>
      <c r="R36" s="386">
        <v>3441.6645150255708</v>
      </c>
      <c r="S36" s="386">
        <v>3444.4064556770609</v>
      </c>
      <c r="T36" s="386">
        <v>3447.1505808060056</v>
      </c>
      <c r="U36" s="386">
        <v>3449.6549143783309</v>
      </c>
      <c r="V36" s="386">
        <v>3452.1610673335044</v>
      </c>
      <c r="W36" s="386">
        <v>3454.6690409932962</v>
      </c>
      <c r="X36" s="386">
        <v>3457.1788366804371</v>
      </c>
      <c r="Y36" s="386">
        <v>3459.6904557186199</v>
      </c>
      <c r="Z36" s="386">
        <v>3461.9217357736757</v>
      </c>
      <c r="AA36" s="386">
        <v>3464.1544548622946</v>
      </c>
      <c r="AB36" s="386">
        <v>3466.3886139125621</v>
      </c>
      <c r="AC36" s="386">
        <v>3468.6242138531611</v>
      </c>
      <c r="AD36" s="386">
        <v>3470.8612556133735</v>
      </c>
      <c r="AE36" s="386">
        <v>3473.8652846267278</v>
      </c>
      <c r="AF36" s="386">
        <v>3476.8719136259783</v>
      </c>
      <c r="AG36" s="386">
        <v>3479.8811448614119</v>
      </c>
      <c r="AH36" s="386">
        <v>3482.8929805852631</v>
      </c>
      <c r="AI36" s="386">
        <v>3485.9074230517158</v>
      </c>
      <c r="AJ36" s="386">
        <v>3488.7244200072219</v>
      </c>
      <c r="AK36" s="386">
        <v>3491.5436934063864</v>
      </c>
      <c r="AL36" s="386">
        <v>3494.3652450888262</v>
      </c>
      <c r="AM36" s="386">
        <v>3497.1890768956455</v>
      </c>
      <c r="AN36" s="386">
        <v>3500.0151906694355</v>
      </c>
      <c r="AO36" s="387">
        <v>3500.0151906694355</v>
      </c>
      <c r="AP36" s="387">
        <v>3500.0151906694355</v>
      </c>
      <c r="AQ36" s="387">
        <v>3500.0151906694355</v>
      </c>
      <c r="AR36" s="387">
        <v>3500.0151906694355</v>
      </c>
      <c r="AS36" s="387">
        <v>3500.0151906694355</v>
      </c>
      <c r="AT36" s="387">
        <v>3500.0151906694355</v>
      </c>
      <c r="AU36" s="387">
        <v>3500.0151906694355</v>
      </c>
      <c r="AV36" s="387">
        <v>3500.0151906694355</v>
      </c>
      <c r="AW36" s="387">
        <v>3500.0151906694355</v>
      </c>
      <c r="AX36" s="387">
        <v>3500.0151906694355</v>
      </c>
      <c r="AY36" s="387">
        <v>3500.0151906694355</v>
      </c>
      <c r="AZ36" s="387">
        <v>3500.0151906694355</v>
      </c>
      <c r="BA36" s="387">
        <v>3500.0151906694355</v>
      </c>
      <c r="BB36" s="387">
        <v>3500.0151906694355</v>
      </c>
      <c r="BC36" s="387">
        <v>3500.0151906694355</v>
      </c>
      <c r="BD36" s="387">
        <v>3500.0151906694355</v>
      </c>
      <c r="BE36" s="387">
        <v>3500.0151906694355</v>
      </c>
      <c r="BF36" s="387">
        <v>3500.0151906694355</v>
      </c>
      <c r="BG36" s="387">
        <v>3500.0151906694355</v>
      </c>
      <c r="BH36" s="387">
        <v>3500.0151906694355</v>
      </c>
      <c r="BI36" s="387">
        <v>3500.0151906694355</v>
      </c>
      <c r="BJ36" s="387">
        <v>3500.0151906694355</v>
      </c>
      <c r="BK36" s="387">
        <v>3500.0151906694355</v>
      </c>
      <c r="BL36" s="387">
        <v>3500.0151906694355</v>
      </c>
      <c r="BM36" s="387">
        <v>3500.0151906694355</v>
      </c>
      <c r="BN36" s="387">
        <v>3500.0151906694355</v>
      </c>
      <c r="BO36" s="387">
        <v>3500.0151906694355</v>
      </c>
      <c r="BP36" s="387">
        <v>3500.0151906694355</v>
      </c>
      <c r="BQ36" s="388"/>
      <c r="BR36" s="386"/>
      <c r="BS36" s="388"/>
      <c r="BT36" s="389"/>
      <c r="BU36" s="388"/>
      <c r="BV36" s="390"/>
      <c r="BW36" s="388"/>
      <c r="BX36" s="355"/>
      <c r="BY36" s="355"/>
      <c r="BZ36" s="355"/>
      <c r="CA36" s="386">
        <v>8710</v>
      </c>
      <c r="CB36" s="386">
        <v>8798.6377571726971</v>
      </c>
      <c r="CC36" s="386">
        <v>8888.1775409810543</v>
      </c>
      <c r="CD36" s="386">
        <v>8978.6285309449231</v>
      </c>
      <c r="CE36" s="386">
        <v>9070</v>
      </c>
      <c r="CF36" s="386">
        <v>9040.0136648949774</v>
      </c>
      <c r="CG36" s="386">
        <v>9010.1264676392402</v>
      </c>
      <c r="CH36" s="386">
        <v>8980.3380804730587</v>
      </c>
      <c r="CI36" s="386">
        <v>8950.6481767203059</v>
      </c>
      <c r="CJ36" s="386">
        <v>8921.0564307848836</v>
      </c>
      <c r="CK36" s="386">
        <v>8890.909142383749</v>
      </c>
      <c r="CL36" s="386">
        <v>8860.8637319389982</v>
      </c>
      <c r="CM36" s="386">
        <v>8830.9198551703121</v>
      </c>
      <c r="CN36" s="386">
        <v>8801.0771689608155</v>
      </c>
      <c r="CO36" s="386">
        <v>8771.3353313531443</v>
      </c>
      <c r="CP36" s="386">
        <v>8738.6491514676363</v>
      </c>
      <c r="CQ36" s="386">
        <v>8706.0847758816035</v>
      </c>
      <c r="CR36" s="386">
        <v>8673.6417506941198</v>
      </c>
      <c r="CS36" s="386">
        <v>8641.3196236957083</v>
      </c>
      <c r="CT36" s="386">
        <v>8609.1179443620422</v>
      </c>
      <c r="CU36" s="386">
        <v>8575.4873118288779</v>
      </c>
      <c r="CV36" s="386">
        <v>8541.9880538978377</v>
      </c>
      <c r="CW36" s="386">
        <v>8508.6196573675697</v>
      </c>
      <c r="CX36" s="386">
        <v>8475.38161104149</v>
      </c>
      <c r="CY36" s="386">
        <v>8442.2734057199523</v>
      </c>
      <c r="CZ36" s="386">
        <v>8410.2656641345111</v>
      </c>
      <c r="DA36" s="386">
        <v>8378.3792755865961</v>
      </c>
      <c r="DB36" s="386">
        <v>8346.6137799825228</v>
      </c>
      <c r="DC36" s="386">
        <v>8314.9687189729902</v>
      </c>
      <c r="DD36" s="386">
        <v>8283.4436359464671</v>
      </c>
      <c r="DE36" s="386">
        <v>8290.1405588882717</v>
      </c>
      <c r="DF36" s="386">
        <v>8296.8428960972415</v>
      </c>
      <c r="DG36" s="386">
        <v>8303.5506519506544</v>
      </c>
      <c r="DH36" s="386">
        <v>8310.2638308293244</v>
      </c>
      <c r="DI36" s="386">
        <v>8316.9824371176146</v>
      </c>
      <c r="DJ36" s="387">
        <v>8316.9824371176146</v>
      </c>
      <c r="DK36" s="387">
        <v>8316.9824371176146</v>
      </c>
      <c r="DL36" s="387">
        <v>8316.9824371176146</v>
      </c>
      <c r="DM36" s="387">
        <v>8316.9824371176146</v>
      </c>
      <c r="DN36" s="387">
        <v>8316.9824371176146</v>
      </c>
      <c r="DO36" s="387">
        <v>8316.9824371176146</v>
      </c>
      <c r="DP36" s="387">
        <v>8316.9824371176146</v>
      </c>
      <c r="DQ36" s="387">
        <v>8316.9824371176146</v>
      </c>
      <c r="DR36" s="387">
        <v>8316.9824371176146</v>
      </c>
      <c r="DS36" s="387">
        <v>8316.9824371176146</v>
      </c>
      <c r="DT36" s="387">
        <v>8316.9824371176146</v>
      </c>
      <c r="DU36" s="387">
        <v>8316.9824371176146</v>
      </c>
      <c r="DV36" s="387">
        <v>8316.9824371176146</v>
      </c>
      <c r="DW36" s="387">
        <v>8316.9824371176146</v>
      </c>
      <c r="DX36" s="387">
        <v>8316.9824371176146</v>
      </c>
      <c r="DY36" s="387">
        <v>8316.9824371176146</v>
      </c>
      <c r="DZ36" s="387">
        <v>8316.9824371176146</v>
      </c>
      <c r="EA36" s="387">
        <v>8316.9824371176146</v>
      </c>
      <c r="EB36" s="387">
        <v>8316.9824371176146</v>
      </c>
      <c r="EC36" s="387">
        <v>8316.9824371176146</v>
      </c>
      <c r="ED36" s="387">
        <v>8316.9824371176146</v>
      </c>
      <c r="EE36" s="387">
        <v>8316.9824371176146</v>
      </c>
      <c r="EF36" s="387">
        <v>8316.9824371176146</v>
      </c>
      <c r="EG36" s="387">
        <v>8316.9824371176146</v>
      </c>
      <c r="EH36" s="387">
        <v>8316.9824371176146</v>
      </c>
      <c r="EI36" s="387">
        <v>8316.9824371176146</v>
      </c>
      <c r="EJ36" s="387">
        <v>8316.9824371176146</v>
      </c>
      <c r="EK36" s="387">
        <v>8316.9824371176146</v>
      </c>
      <c r="EL36" s="388">
        <v>-183.64510312930588</v>
      </c>
      <c r="EM36" s="386">
        <v>-420.68917614086604</v>
      </c>
      <c r="EN36" s="391">
        <v>4737</v>
      </c>
      <c r="EO36" s="395">
        <v>4.3894597163991966E-2</v>
      </c>
      <c r="EP36" s="391">
        <v>0</v>
      </c>
      <c r="EQ36" s="393">
        <v>2080</v>
      </c>
      <c r="ER36" s="391"/>
      <c r="ES36" s="391"/>
      <c r="ET36" s="391"/>
      <c r="EU36" s="388"/>
      <c r="EV36" s="389"/>
      <c r="EW36" s="388"/>
      <c r="EX36" s="355"/>
      <c r="EY36" s="386">
        <v>2882</v>
      </c>
      <c r="EZ36" s="386">
        <v>2904</v>
      </c>
      <c r="FA36" s="386">
        <v>2926</v>
      </c>
      <c r="FB36" s="386">
        <v>2948</v>
      </c>
      <c r="FC36" s="386">
        <v>2970.6</v>
      </c>
      <c r="FD36" s="386">
        <v>3004</v>
      </c>
      <c r="FE36" s="386">
        <v>3037</v>
      </c>
      <c r="FF36" s="386">
        <v>3070</v>
      </c>
      <c r="FG36" s="386">
        <v>3103</v>
      </c>
      <c r="FH36" s="386">
        <v>3136</v>
      </c>
      <c r="FI36" s="386">
        <v>3168.9</v>
      </c>
      <c r="FJ36" s="386">
        <v>3196</v>
      </c>
      <c r="FK36" s="386">
        <v>3223</v>
      </c>
      <c r="FL36" s="386">
        <v>3250</v>
      </c>
      <c r="FM36" s="386">
        <v>3277</v>
      </c>
      <c r="FN36" s="386">
        <v>3304</v>
      </c>
      <c r="FO36" s="386">
        <v>3331</v>
      </c>
      <c r="FP36" s="386">
        <v>3358</v>
      </c>
      <c r="FQ36" s="386">
        <v>3385</v>
      </c>
      <c r="FR36" s="386">
        <v>3412</v>
      </c>
      <c r="FS36" s="386">
        <v>3439</v>
      </c>
      <c r="FT36" s="386">
        <v>3466</v>
      </c>
      <c r="FU36" s="386">
        <v>3493</v>
      </c>
      <c r="FV36" s="386">
        <v>3520</v>
      </c>
      <c r="FW36" s="386">
        <v>3547</v>
      </c>
      <c r="FX36" s="386">
        <v>3574</v>
      </c>
      <c r="FY36" s="386">
        <v>3601</v>
      </c>
      <c r="FZ36" s="386">
        <v>3628</v>
      </c>
      <c r="GA36" s="386">
        <v>3655</v>
      </c>
      <c r="GB36" s="386">
        <v>3682</v>
      </c>
      <c r="GC36" s="386">
        <v>3705.2000000000003</v>
      </c>
      <c r="GD36" s="387">
        <v>3705.2000000000003</v>
      </c>
      <c r="GE36" s="387">
        <v>3705.2000000000003</v>
      </c>
      <c r="GF36" s="387">
        <v>3705.2000000000003</v>
      </c>
      <c r="GG36" s="387">
        <v>3705.2000000000003</v>
      </c>
      <c r="GH36" s="387">
        <v>3705.2000000000003</v>
      </c>
      <c r="GI36" s="387">
        <v>3705.2000000000003</v>
      </c>
      <c r="GJ36" s="387">
        <v>3705.2000000000003</v>
      </c>
      <c r="GK36" s="387">
        <v>3705.2000000000003</v>
      </c>
      <c r="GL36" s="387">
        <v>3705.2000000000003</v>
      </c>
      <c r="GM36" s="387">
        <v>3705.2000000000003</v>
      </c>
      <c r="GN36" s="387">
        <v>3705.2000000000003</v>
      </c>
      <c r="GO36" s="387">
        <v>3705.2000000000003</v>
      </c>
      <c r="GP36" s="387">
        <v>3705.2000000000003</v>
      </c>
      <c r="GQ36" s="387">
        <v>3705.2000000000003</v>
      </c>
      <c r="GR36" s="387">
        <v>3705.2000000000003</v>
      </c>
      <c r="GS36" s="387">
        <v>3705.2000000000003</v>
      </c>
      <c r="GT36" s="387">
        <v>3705.2000000000003</v>
      </c>
      <c r="GU36" s="387">
        <v>3705.2000000000003</v>
      </c>
      <c r="GV36" s="387">
        <v>3705.2000000000003</v>
      </c>
      <c r="GW36" s="387">
        <v>3705.2000000000003</v>
      </c>
      <c r="GX36" s="387">
        <v>3705.2000000000003</v>
      </c>
      <c r="GY36" s="387">
        <v>3705.2000000000003</v>
      </c>
      <c r="GZ36" s="387">
        <v>3705.2000000000003</v>
      </c>
      <c r="HA36" s="387">
        <v>3705.2000000000003</v>
      </c>
      <c r="HB36" s="387">
        <v>3705.2000000000003</v>
      </c>
      <c r="HC36" s="387">
        <v>3705.2000000000003</v>
      </c>
      <c r="HD36" s="387">
        <v>3705.2000000000003</v>
      </c>
      <c r="HE36" s="387">
        <v>3705.2000000000003</v>
      </c>
      <c r="HF36" s="388">
        <v>47</v>
      </c>
      <c r="HG36" s="386">
        <v>-41.699999999999932</v>
      </c>
      <c r="HH36" s="391">
        <v>706.30000000000007</v>
      </c>
      <c r="HI36" s="396">
        <v>-7.7789636372612879E-3</v>
      </c>
      <c r="HJ36" s="391">
        <v>0</v>
      </c>
      <c r="HK36" s="393">
        <v>2080</v>
      </c>
      <c r="HL36" s="391"/>
      <c r="HM36" s="391"/>
      <c r="HN36" s="388"/>
      <c r="HO36" s="388"/>
      <c r="HP36" s="389"/>
      <c r="HQ36" s="388"/>
      <c r="HR36" s="376"/>
      <c r="HS36" s="394">
        <v>2.652048792947852</v>
      </c>
      <c r="HT36" s="394">
        <v>2.6520453457138844</v>
      </c>
      <c r="HU36" s="394">
        <v>2.6520418984843976</v>
      </c>
      <c r="HV36" s="394">
        <v>2.6520384512593917</v>
      </c>
      <c r="HW36" s="394">
        <v>2.6520350040388667</v>
      </c>
      <c r="HX36" s="394">
        <v>2.6411950115554266</v>
      </c>
      <c r="HY36" s="394">
        <v>2.630399326721343</v>
      </c>
      <c r="HZ36" s="394">
        <v>2.6196477684324515</v>
      </c>
      <c r="IA36" s="394">
        <v>2.6089401563248353</v>
      </c>
      <c r="IB36" s="394">
        <v>2.5982763107718032</v>
      </c>
      <c r="IC36" s="394">
        <v>2.587434466205373</v>
      </c>
      <c r="ID36" s="394">
        <v>2.5766378614747198</v>
      </c>
      <c r="IE36" s="394">
        <v>2.5658863078072849</v>
      </c>
      <c r="IF36" s="394">
        <v>2.5551796172182017</v>
      </c>
      <c r="IG36" s="394">
        <v>2.54451760250701</v>
      </c>
      <c r="IH36" s="394">
        <v>2.5331951654191607</v>
      </c>
      <c r="II36" s="394">
        <v>2.5219231102117434</v>
      </c>
      <c r="IJ36" s="394">
        <v>2.5107012126985833</v>
      </c>
      <c r="IK36" s="394">
        <v>2.4995292496910726</v>
      </c>
      <c r="IL36" s="394">
        <v>2.4884069989937361</v>
      </c>
      <c r="IM36" s="394">
        <v>2.477088728845112</v>
      </c>
      <c r="IN36" s="394">
        <v>2.4658219387153149</v>
      </c>
      <c r="IO36" s="394">
        <v>2.454606394452632</v>
      </c>
      <c r="IP36" s="394">
        <v>2.4434418629703663</v>
      </c>
      <c r="IQ36" s="394">
        <v>2.4323281122419935</v>
      </c>
      <c r="IR36" s="394">
        <v>2.4210108841449238</v>
      </c>
      <c r="IS36" s="394">
        <v>2.4097463132741375</v>
      </c>
      <c r="IT36" s="394">
        <v>2.398534154624103</v>
      </c>
      <c r="IU36" s="394">
        <v>2.3873741643292608</v>
      </c>
      <c r="IV36" s="394">
        <v>2.3762660996587162</v>
      </c>
      <c r="IW36" s="394">
        <v>2.3762669562966257</v>
      </c>
      <c r="IX36" s="394">
        <v>2.3762678129348442</v>
      </c>
      <c r="IY36" s="394">
        <v>2.3762686695733719</v>
      </c>
      <c r="IZ36" s="394">
        <v>2.3762695262122078</v>
      </c>
      <c r="JA36" s="394">
        <v>2.3762703828513541</v>
      </c>
      <c r="JB36" s="394">
        <v>2.3762703828513541</v>
      </c>
      <c r="JC36" s="394">
        <v>2.3762703828513541</v>
      </c>
      <c r="JD36" s="394">
        <v>2.3762703828513541</v>
      </c>
      <c r="JE36" s="394">
        <v>2.3762703828513541</v>
      </c>
      <c r="JF36" s="394">
        <v>2.3762703828513541</v>
      </c>
      <c r="JG36" s="394">
        <v>2.3762703828513541</v>
      </c>
      <c r="JH36" s="394">
        <v>2.3762703828513541</v>
      </c>
      <c r="JI36" s="394">
        <v>2.3762703828513541</v>
      </c>
      <c r="JJ36" s="394">
        <v>2.3762703828513541</v>
      </c>
      <c r="JK36" s="394">
        <v>2.3762703828513541</v>
      </c>
      <c r="JL36" s="394">
        <v>2.3762703828513541</v>
      </c>
      <c r="JM36" s="394">
        <v>2.3762703828513541</v>
      </c>
      <c r="JN36" s="394">
        <v>2.3762703828513541</v>
      </c>
      <c r="JO36" s="394">
        <v>2.3762703828513541</v>
      </c>
      <c r="JP36" s="394">
        <v>2.3762703828513541</v>
      </c>
      <c r="JQ36" s="394">
        <v>2.3762703828513541</v>
      </c>
      <c r="JR36" s="394">
        <v>2.3762703828513541</v>
      </c>
      <c r="JS36" s="394">
        <v>2.3762703828513541</v>
      </c>
      <c r="JT36" s="394">
        <v>2.3762703828513541</v>
      </c>
      <c r="JU36" s="394">
        <v>2.3762703828513541</v>
      </c>
      <c r="JV36" s="394">
        <v>2.3762703828513541</v>
      </c>
      <c r="JW36" s="394">
        <v>2.3762703828513541</v>
      </c>
      <c r="JX36" s="394">
        <v>2.3762703828513541</v>
      </c>
      <c r="JY36" s="394">
        <v>2.3762703828513541</v>
      </c>
      <c r="JZ36" s="394">
        <v>2.3762703828513541</v>
      </c>
      <c r="KA36" s="394">
        <v>2.3762703828513541</v>
      </c>
      <c r="KB36" s="394">
        <v>2.3762703828513541</v>
      </c>
      <c r="KC36" s="394">
        <v>2.3762703828513541</v>
      </c>
    </row>
    <row r="37" spans="1:289" x14ac:dyDescent="0.25">
      <c r="A37" s="383">
        <v>28</v>
      </c>
      <c r="B37" s="384" t="s">
        <v>851</v>
      </c>
      <c r="C37" s="385" t="s">
        <v>142</v>
      </c>
      <c r="D37" s="385" t="s">
        <v>142</v>
      </c>
      <c r="E37" s="129">
        <v>2052</v>
      </c>
      <c r="F37" s="386">
        <v>2825.4387000000002</v>
      </c>
      <c r="G37" s="386">
        <v>2821.4842624589937</v>
      </c>
      <c r="H37" s="386">
        <v>2817.5353594837397</v>
      </c>
      <c r="I37" s="386">
        <v>2813.5919833281514</v>
      </c>
      <c r="J37" s="386">
        <v>2809.6541262569831</v>
      </c>
      <c r="K37" s="386">
        <v>2810.3256347927882</v>
      </c>
      <c r="L37" s="386">
        <v>2810.9973038194198</v>
      </c>
      <c r="M37" s="386">
        <v>2811.6691333752356</v>
      </c>
      <c r="N37" s="386">
        <v>2812.341123498602</v>
      </c>
      <c r="O37" s="386">
        <v>2813.0132742278943</v>
      </c>
      <c r="P37" s="386">
        <v>2813.6978808322792</v>
      </c>
      <c r="Q37" s="386">
        <v>2814.3826540502409</v>
      </c>
      <c r="R37" s="386">
        <v>2815.0675939223283</v>
      </c>
      <c r="S37" s="386">
        <v>2815.7527004890999</v>
      </c>
      <c r="T37" s="386">
        <v>2816.4379737911263</v>
      </c>
      <c r="U37" s="386">
        <v>2817.0902495546948</v>
      </c>
      <c r="V37" s="386">
        <v>2817.7426763827198</v>
      </c>
      <c r="W37" s="386">
        <v>2818.3952543101868</v>
      </c>
      <c r="X37" s="386">
        <v>2819.0479833720906</v>
      </c>
      <c r="Y37" s="386">
        <v>2819.7008636034329</v>
      </c>
      <c r="Z37" s="386">
        <v>2820.2963879936765</v>
      </c>
      <c r="AA37" s="386">
        <v>2820.8920381594248</v>
      </c>
      <c r="AB37" s="386">
        <v>2821.487814127242</v>
      </c>
      <c r="AC37" s="386">
        <v>2822.0837159236976</v>
      </c>
      <c r="AD37" s="386">
        <v>2822.6797435753674</v>
      </c>
      <c r="AE37" s="386">
        <v>2823.4158735702918</v>
      </c>
      <c r="AF37" s="386">
        <v>2824.15219554143</v>
      </c>
      <c r="AG37" s="386">
        <v>2824.8887095388477</v>
      </c>
      <c r="AH37" s="386">
        <v>2825.6254156126233</v>
      </c>
      <c r="AI37" s="386">
        <v>2826.3623138128492</v>
      </c>
      <c r="AJ37" s="386">
        <v>2827.0203698027403</v>
      </c>
      <c r="AK37" s="386">
        <v>2827.6785790064228</v>
      </c>
      <c r="AL37" s="386">
        <v>2828.3369414595691</v>
      </c>
      <c r="AM37" s="386">
        <v>2828.9954571978597</v>
      </c>
      <c r="AN37" s="386">
        <v>2829.6541262569835</v>
      </c>
      <c r="AO37" s="387">
        <v>2829.6541262569835</v>
      </c>
      <c r="AP37" s="387">
        <v>2829.6541262569835</v>
      </c>
      <c r="AQ37" s="387">
        <v>2829.6541262569835</v>
      </c>
      <c r="AR37" s="387">
        <v>2829.6541262569835</v>
      </c>
      <c r="AS37" s="387">
        <v>2829.6541262569835</v>
      </c>
      <c r="AT37" s="387">
        <v>2829.6541262569835</v>
      </c>
      <c r="AU37" s="387">
        <v>2829.6541262569835</v>
      </c>
      <c r="AV37" s="387">
        <v>2829.6541262569835</v>
      </c>
      <c r="AW37" s="387">
        <v>2829.6541262569835</v>
      </c>
      <c r="AX37" s="387">
        <v>2829.6541262569835</v>
      </c>
      <c r="AY37" s="387">
        <v>2829.6541262569835</v>
      </c>
      <c r="AZ37" s="387">
        <v>2829.6541262569835</v>
      </c>
      <c r="BA37" s="387">
        <v>2829.6541262569835</v>
      </c>
      <c r="BB37" s="387">
        <v>2829.6541262569835</v>
      </c>
      <c r="BC37" s="387">
        <v>2829.6541262569835</v>
      </c>
      <c r="BD37" s="387">
        <v>2829.6541262569835</v>
      </c>
      <c r="BE37" s="387">
        <v>2829.6541262569835</v>
      </c>
      <c r="BF37" s="387">
        <v>2829.6541262569835</v>
      </c>
      <c r="BG37" s="387">
        <v>2829.6541262569835</v>
      </c>
      <c r="BH37" s="387">
        <v>2829.6541262569835</v>
      </c>
      <c r="BI37" s="387">
        <v>2829.6541262569835</v>
      </c>
      <c r="BJ37" s="387">
        <v>2829.6541262569835</v>
      </c>
      <c r="BK37" s="387">
        <v>2829.6541262569835</v>
      </c>
      <c r="BL37" s="387">
        <v>2829.6541262569835</v>
      </c>
      <c r="BM37" s="387">
        <v>2829.6541262569835</v>
      </c>
      <c r="BN37" s="387">
        <v>2829.6541262569835</v>
      </c>
      <c r="BO37" s="387">
        <v>2829.6541262569835</v>
      </c>
      <c r="BP37" s="387">
        <v>2829.6541262569835</v>
      </c>
      <c r="BQ37" s="386"/>
      <c r="BR37" s="386"/>
      <c r="BS37" s="386"/>
      <c r="BT37" s="386"/>
      <c r="BU37" s="386"/>
      <c r="BV37" s="386"/>
      <c r="BW37" s="386"/>
      <c r="BX37" s="386"/>
      <c r="BY37" s="386">
        <v>0</v>
      </c>
      <c r="BZ37" s="386"/>
      <c r="CA37" s="386">
        <v>7160</v>
      </c>
      <c r="CB37" s="386">
        <v>7149.9789817441078</v>
      </c>
      <c r="CC37" s="386">
        <v>7139.9719887405736</v>
      </c>
      <c r="CD37" s="386">
        <v>7129.9790013598849</v>
      </c>
      <c r="CE37" s="386">
        <v>7120.0000000000009</v>
      </c>
      <c r="CF37" s="386">
        <v>7091.7522780491827</v>
      </c>
      <c r="CG37" s="386">
        <v>7063.6166254516529</v>
      </c>
      <c r="CH37" s="386">
        <v>7035.5925975860719</v>
      </c>
      <c r="CI37" s="386">
        <v>7007.6797515950821</v>
      </c>
      <c r="CJ37" s="386">
        <v>6979.877646378307</v>
      </c>
      <c r="CK37" s="386">
        <v>6951.5857317818909</v>
      </c>
      <c r="CL37" s="386">
        <v>6923.4084943291273</v>
      </c>
      <c r="CM37" s="386">
        <v>6895.3454691929637</v>
      </c>
      <c r="CN37" s="386">
        <v>6867.3961934304562</v>
      </c>
      <c r="CO37" s="386">
        <v>6839.56020597513</v>
      </c>
      <c r="CP37" s="386">
        <v>6809.9845982043189</v>
      </c>
      <c r="CQ37" s="386">
        <v>6780.5368811967546</v>
      </c>
      <c r="CR37" s="386">
        <v>6751.2165019275435</v>
      </c>
      <c r="CS37" s="386">
        <v>6722.0229097631818</v>
      </c>
      <c r="CT37" s="386">
        <v>6692.9555564512139</v>
      </c>
      <c r="CU37" s="386">
        <v>6663.1830643405447</v>
      </c>
      <c r="CV37" s="386">
        <v>6633.543010175862</v>
      </c>
      <c r="CW37" s="386">
        <v>6604.0348048291398</v>
      </c>
      <c r="CX37" s="386">
        <v>6574.6578617929881</v>
      </c>
      <c r="CY37" s="386">
        <v>6545.4115971689953</v>
      </c>
      <c r="CZ37" s="386">
        <v>6515.9012196203812</v>
      </c>
      <c r="DA37" s="386">
        <v>6486.5238913644098</v>
      </c>
      <c r="DB37" s="386">
        <v>6457.2790125404308</v>
      </c>
      <c r="DC37" s="386">
        <v>6428.165985992302</v>
      </c>
      <c r="DD37" s="386">
        <v>6399.1842172561937</v>
      </c>
      <c r="DE37" s="386">
        <v>6400.685297623686</v>
      </c>
      <c r="DF37" s="386">
        <v>6402.1867301051652</v>
      </c>
      <c r="DG37" s="386">
        <v>6403.688514783229</v>
      </c>
      <c r="DH37" s="386">
        <v>6405.1906517404923</v>
      </c>
      <c r="DI37" s="386">
        <v>6406.6931410595907</v>
      </c>
      <c r="DJ37" s="387">
        <v>6406.6931410595907</v>
      </c>
      <c r="DK37" s="387">
        <v>6406.6931410595907</v>
      </c>
      <c r="DL37" s="387">
        <v>6406.6931410595907</v>
      </c>
      <c r="DM37" s="387">
        <v>6406.6931410595907</v>
      </c>
      <c r="DN37" s="387">
        <v>6406.6931410595907</v>
      </c>
      <c r="DO37" s="387">
        <v>6406.6931410595907</v>
      </c>
      <c r="DP37" s="387">
        <v>6406.6931410595907</v>
      </c>
      <c r="DQ37" s="387">
        <v>6406.6931410595907</v>
      </c>
      <c r="DR37" s="387">
        <v>6406.6931410595907</v>
      </c>
      <c r="DS37" s="387">
        <v>6406.6931410595907</v>
      </c>
      <c r="DT37" s="387">
        <v>6406.6931410595907</v>
      </c>
      <c r="DU37" s="387">
        <v>6406.6931410595907</v>
      </c>
      <c r="DV37" s="387">
        <v>6406.6931410595907</v>
      </c>
      <c r="DW37" s="387">
        <v>6406.6931410595907</v>
      </c>
      <c r="DX37" s="387">
        <v>6406.6931410595907</v>
      </c>
      <c r="DY37" s="387">
        <v>6406.6931410595907</v>
      </c>
      <c r="DZ37" s="387">
        <v>6406.6931410595907</v>
      </c>
      <c r="EA37" s="387">
        <v>6406.6931410595907</v>
      </c>
      <c r="EB37" s="387">
        <v>6406.6931410595907</v>
      </c>
      <c r="EC37" s="387">
        <v>6406.6931410595907</v>
      </c>
      <c r="ED37" s="387">
        <v>6406.6931410595907</v>
      </c>
      <c r="EE37" s="387">
        <v>6406.6931410595907</v>
      </c>
      <c r="EF37" s="387">
        <v>6406.6931410595907</v>
      </c>
      <c r="EG37" s="387">
        <v>6406.6931410595907</v>
      </c>
      <c r="EH37" s="387">
        <v>6406.6931410595907</v>
      </c>
      <c r="EI37" s="387">
        <v>6406.6931410595907</v>
      </c>
      <c r="EJ37" s="387">
        <v>6406.6931410595907</v>
      </c>
      <c r="EK37" s="387">
        <v>6406.6931410595907</v>
      </c>
      <c r="EL37" s="386">
        <v>12501.921733248564</v>
      </c>
      <c r="EM37" s="386">
        <v>55190.497659123808</v>
      </c>
      <c r="EN37" s="386">
        <v>62265</v>
      </c>
      <c r="EO37" s="386"/>
      <c r="EP37" s="386">
        <v>0</v>
      </c>
      <c r="EQ37" s="386"/>
      <c r="ER37" s="386"/>
      <c r="ES37" s="386"/>
      <c r="ET37" s="386"/>
      <c r="EU37" s="386"/>
      <c r="EV37" s="386"/>
      <c r="EW37" s="386"/>
      <c r="EX37" s="376"/>
      <c r="EY37" s="386">
        <v>1225</v>
      </c>
      <c r="EZ37" s="386">
        <v>1231</v>
      </c>
      <c r="FA37" s="386">
        <v>1237</v>
      </c>
      <c r="FB37" s="386">
        <v>1243</v>
      </c>
      <c r="FC37" s="386">
        <v>1249.4999999999998</v>
      </c>
      <c r="FD37" s="386">
        <v>1264</v>
      </c>
      <c r="FE37" s="386">
        <v>1279</v>
      </c>
      <c r="FF37" s="386">
        <v>1294</v>
      </c>
      <c r="FG37" s="386">
        <v>1309</v>
      </c>
      <c r="FH37" s="386">
        <v>1324</v>
      </c>
      <c r="FI37" s="386">
        <v>1337.3</v>
      </c>
      <c r="FJ37" s="386">
        <v>1346</v>
      </c>
      <c r="FK37" s="386">
        <v>1355</v>
      </c>
      <c r="FL37" s="386">
        <v>1364</v>
      </c>
      <c r="FM37" s="386">
        <v>1373</v>
      </c>
      <c r="FN37" s="386">
        <v>1382</v>
      </c>
      <c r="FO37" s="386">
        <v>1391</v>
      </c>
      <c r="FP37" s="386">
        <v>1400</v>
      </c>
      <c r="FQ37" s="386">
        <v>1409</v>
      </c>
      <c r="FR37" s="386">
        <v>1418</v>
      </c>
      <c r="FS37" s="386">
        <v>1427</v>
      </c>
      <c r="FT37" s="386">
        <v>1436</v>
      </c>
      <c r="FU37" s="386">
        <v>1445</v>
      </c>
      <c r="FV37" s="386">
        <v>1454</v>
      </c>
      <c r="FW37" s="386">
        <v>1463</v>
      </c>
      <c r="FX37" s="386">
        <v>1472</v>
      </c>
      <c r="FY37" s="386">
        <v>1481</v>
      </c>
      <c r="FZ37" s="386">
        <v>1490</v>
      </c>
      <c r="GA37" s="386">
        <v>1499</v>
      </c>
      <c r="GB37" s="386">
        <v>1508</v>
      </c>
      <c r="GC37" s="386">
        <v>1514.7999999999997</v>
      </c>
      <c r="GD37" s="387">
        <v>1514.7999999999997</v>
      </c>
      <c r="GE37" s="387">
        <v>1514.7999999999997</v>
      </c>
      <c r="GF37" s="387">
        <v>1514.7999999999997</v>
      </c>
      <c r="GG37" s="387">
        <v>1514.7999999999997</v>
      </c>
      <c r="GH37" s="387">
        <v>1514.7999999999997</v>
      </c>
      <c r="GI37" s="387">
        <v>1514.7999999999997</v>
      </c>
      <c r="GJ37" s="387">
        <v>1514.7999999999997</v>
      </c>
      <c r="GK37" s="387">
        <v>1514.7999999999997</v>
      </c>
      <c r="GL37" s="387">
        <v>1514.7999999999997</v>
      </c>
      <c r="GM37" s="387">
        <v>1514.7999999999997</v>
      </c>
      <c r="GN37" s="387">
        <v>1514.7999999999997</v>
      </c>
      <c r="GO37" s="387">
        <v>1514.7999999999997</v>
      </c>
      <c r="GP37" s="387">
        <v>1514.7999999999997</v>
      </c>
      <c r="GQ37" s="387">
        <v>1514.7999999999997</v>
      </c>
      <c r="GR37" s="387">
        <v>1514.7999999999997</v>
      </c>
      <c r="GS37" s="387">
        <v>1514.7999999999997</v>
      </c>
      <c r="GT37" s="387">
        <v>1514.7999999999997</v>
      </c>
      <c r="GU37" s="387">
        <v>1514.7999999999997</v>
      </c>
      <c r="GV37" s="387">
        <v>1514.7999999999997</v>
      </c>
      <c r="GW37" s="387">
        <v>1514.7999999999997</v>
      </c>
      <c r="GX37" s="387">
        <v>1514.7999999999997</v>
      </c>
      <c r="GY37" s="387">
        <v>1514.7999999999997</v>
      </c>
      <c r="GZ37" s="387">
        <v>1514.7999999999997</v>
      </c>
      <c r="HA37" s="387">
        <v>1514.7999999999997</v>
      </c>
      <c r="HB37" s="387">
        <v>1514.7999999999997</v>
      </c>
      <c r="HC37" s="387">
        <v>1514.7999999999997</v>
      </c>
      <c r="HD37" s="387">
        <v>1514.7999999999997</v>
      </c>
      <c r="HE37" s="387">
        <v>1514.7999999999997</v>
      </c>
      <c r="HF37" s="386">
        <v>1150</v>
      </c>
      <c r="HG37" s="386">
        <v>6081.6999999999989</v>
      </c>
      <c r="HH37" s="386">
        <v>12511.9</v>
      </c>
      <c r="HI37" s="386"/>
      <c r="HJ37" s="386">
        <v>0</v>
      </c>
      <c r="HK37" s="386"/>
      <c r="HL37" s="386"/>
      <c r="HM37" s="386"/>
      <c r="HN37" s="386"/>
      <c r="HO37" s="386"/>
      <c r="HP37" s="376"/>
      <c r="HQ37" s="386"/>
      <c r="HR37" s="376"/>
      <c r="HS37" s="394">
        <v>2.5341197457230269</v>
      </c>
      <c r="HT37" s="394">
        <v>2.5341197457230269</v>
      </c>
      <c r="HU37" s="394">
        <v>2.5341197457230273</v>
      </c>
      <c r="HV37" s="394">
        <v>2.5341197457230278</v>
      </c>
      <c r="HW37" s="394">
        <v>2.5341197457230273</v>
      </c>
      <c r="HX37" s="394">
        <v>2.5234628294496821</v>
      </c>
      <c r="HY37" s="394">
        <v>2.5128507294738496</v>
      </c>
      <c r="HZ37" s="394">
        <v>2.5022832573263258</v>
      </c>
      <c r="IA37" s="394">
        <v>2.4917602253304909</v>
      </c>
      <c r="IB37" s="394">
        <v>2.4812814465989743</v>
      </c>
      <c r="IC37" s="394">
        <v>2.4706226560918627</v>
      </c>
      <c r="ID37" s="394">
        <v>2.4600096523354757</v>
      </c>
      <c r="IE37" s="394">
        <v>2.4494422386445955</v>
      </c>
      <c r="IF37" s="394">
        <v>2.4389202191789003</v>
      </c>
      <c r="IG37" s="394">
        <v>2.4284433989393328</v>
      </c>
      <c r="IH37" s="394">
        <v>2.4173824744453225</v>
      </c>
      <c r="II37" s="394">
        <v>2.4063719295692665</v>
      </c>
      <c r="IJ37" s="394">
        <v>2.3954115348451825</v>
      </c>
      <c r="IK37" s="394">
        <v>2.3845010618522458</v>
      </c>
      <c r="IL37" s="394">
        <v>2.3736402832100283</v>
      </c>
      <c r="IM37" s="394">
        <v>2.3625825614309459</v>
      </c>
      <c r="IN37" s="394">
        <v>2.351576352600901</v>
      </c>
      <c r="IO37" s="394">
        <v>2.340621416744249</v>
      </c>
      <c r="IP37" s="394">
        <v>2.3297175150032832</v>
      </c>
      <c r="IQ37" s="394">
        <v>2.3188644096330258</v>
      </c>
      <c r="IR37" s="394">
        <v>2.3078078155666222</v>
      </c>
      <c r="IS37" s="394">
        <v>2.2968039405258933</v>
      </c>
      <c r="IT37" s="394">
        <v>2.2858525331408743</v>
      </c>
      <c r="IU37" s="394">
        <v>2.2749533432401594</v>
      </c>
      <c r="IV37" s="394">
        <v>2.264106121845185</v>
      </c>
      <c r="IW37" s="394">
        <v>2.2641100736286184</v>
      </c>
      <c r="IX37" s="394">
        <v>2.2641140254189489</v>
      </c>
      <c r="IY37" s="394">
        <v>2.2641179772161775</v>
      </c>
      <c r="IZ37" s="394">
        <v>2.2641219290203032</v>
      </c>
      <c r="JA37" s="394">
        <v>2.2641258808313265</v>
      </c>
      <c r="JB37" s="394">
        <v>2.2641258808313265</v>
      </c>
      <c r="JC37" s="394">
        <v>2.2641258808313265</v>
      </c>
      <c r="JD37" s="394">
        <v>2.2641258808313265</v>
      </c>
      <c r="JE37" s="394">
        <v>2.2641258808313265</v>
      </c>
      <c r="JF37" s="394">
        <v>2.2641258808313265</v>
      </c>
      <c r="JG37" s="394">
        <v>2.2641258808313265</v>
      </c>
      <c r="JH37" s="394">
        <v>2.2641258808313265</v>
      </c>
      <c r="JI37" s="394">
        <v>2.2641258808313265</v>
      </c>
      <c r="JJ37" s="394">
        <v>2.2641258808313265</v>
      </c>
      <c r="JK37" s="394">
        <v>2.2641258808313265</v>
      </c>
      <c r="JL37" s="394">
        <v>2.2641258808313265</v>
      </c>
      <c r="JM37" s="394">
        <v>2.2641258808313265</v>
      </c>
      <c r="JN37" s="394">
        <v>2.2641258808313265</v>
      </c>
      <c r="JO37" s="394">
        <v>2.2641258808313265</v>
      </c>
      <c r="JP37" s="394">
        <v>2.2641258808313265</v>
      </c>
      <c r="JQ37" s="394">
        <v>2.2641258808313265</v>
      </c>
      <c r="JR37" s="394">
        <v>2.2641258808313265</v>
      </c>
      <c r="JS37" s="394">
        <v>2.2641258808313265</v>
      </c>
      <c r="JT37" s="394">
        <v>2.2641258808313265</v>
      </c>
      <c r="JU37" s="394">
        <v>2.2641258808313265</v>
      </c>
      <c r="JV37" s="394">
        <v>2.2641258808313265</v>
      </c>
      <c r="JW37" s="394">
        <v>2.2641258808313265</v>
      </c>
      <c r="JX37" s="394">
        <v>2.2641258808313265</v>
      </c>
      <c r="JY37" s="394">
        <v>2.2641258808313265</v>
      </c>
      <c r="JZ37" s="394">
        <v>2.2641258808313265</v>
      </c>
      <c r="KA37" s="394">
        <v>2.2641258808313265</v>
      </c>
      <c r="KB37" s="394">
        <v>2.2641258808313265</v>
      </c>
      <c r="KC37" s="394">
        <v>2.2641258808313265</v>
      </c>
    </row>
    <row r="38" spans="1:289" x14ac:dyDescent="0.25">
      <c r="A38" s="383">
        <v>29</v>
      </c>
      <c r="B38" s="384" t="s">
        <v>851</v>
      </c>
      <c r="C38" s="385" t="s">
        <v>142</v>
      </c>
      <c r="D38" s="385" t="s">
        <v>142</v>
      </c>
      <c r="E38" s="129">
        <v>2052</v>
      </c>
      <c r="F38" s="386">
        <v>3165.7179999999998</v>
      </c>
      <c r="G38" s="386">
        <v>3181.1958538985914</v>
      </c>
      <c r="H38" s="386">
        <v>3196.7493822449087</v>
      </c>
      <c r="I38" s="386">
        <v>3212.3789550270703</v>
      </c>
      <c r="J38" s="386">
        <v>3228.0849440421439</v>
      </c>
      <c r="K38" s="386">
        <v>3242.6449867035799</v>
      </c>
      <c r="L38" s="386">
        <v>3257.2707013798413</v>
      </c>
      <c r="M38" s="386">
        <v>3271.962384279781</v>
      </c>
      <c r="N38" s="386">
        <v>3286.72033294828</v>
      </c>
      <c r="O38" s="386">
        <v>3301.5448462722743</v>
      </c>
      <c r="P38" s="386">
        <v>3316.3894394208419</v>
      </c>
      <c r="Q38" s="386">
        <v>3331.3007776708719</v>
      </c>
      <c r="R38" s="386">
        <v>3346.2791611254738</v>
      </c>
      <c r="S38" s="386">
        <v>3361.3248912370987</v>
      </c>
      <c r="T38" s="386">
        <v>3376.4382708136045</v>
      </c>
      <c r="U38" s="386">
        <v>3390.0280142000765</v>
      </c>
      <c r="V38" s="386">
        <v>3403.6724546106011</v>
      </c>
      <c r="W38" s="386">
        <v>3417.3718121938855</v>
      </c>
      <c r="X38" s="386">
        <v>3431.1263079847081</v>
      </c>
      <c r="Y38" s="386">
        <v>3444.9361639074859</v>
      </c>
      <c r="Z38" s="386">
        <v>3457.0478679935031</v>
      </c>
      <c r="AA38" s="386">
        <v>3469.2021544000304</v>
      </c>
      <c r="AB38" s="386">
        <v>3481.3991728379592</v>
      </c>
      <c r="AC38" s="386">
        <v>3493.6390735445348</v>
      </c>
      <c r="AD38" s="386">
        <v>3505.9220072852045</v>
      </c>
      <c r="AE38" s="386">
        <v>3522.198772861077</v>
      </c>
      <c r="AF38" s="386">
        <v>3538.5511057476488</v>
      </c>
      <c r="AG38" s="386">
        <v>3554.979356777425</v>
      </c>
      <c r="AH38" s="386">
        <v>3571.4838784117037</v>
      </c>
      <c r="AI38" s="386">
        <v>3588.0650247481358</v>
      </c>
      <c r="AJ38" s="386">
        <v>3603.3384246554701</v>
      </c>
      <c r="AK38" s="386">
        <v>3618.6768391996966</v>
      </c>
      <c r="AL38" s="386">
        <v>3634.0805451301335</v>
      </c>
      <c r="AM38" s="386">
        <v>3649.549820374144</v>
      </c>
      <c r="AN38" s="386">
        <v>3665.0849440421503</v>
      </c>
      <c r="AO38" s="387">
        <v>3665.0849440421503</v>
      </c>
      <c r="AP38" s="387">
        <v>3665.0849440421503</v>
      </c>
      <c r="AQ38" s="387">
        <v>3665.0849440421503</v>
      </c>
      <c r="AR38" s="387">
        <v>3665.0849440421503</v>
      </c>
      <c r="AS38" s="387">
        <v>3665.0849440421503</v>
      </c>
      <c r="AT38" s="387">
        <v>3665.0849440421503</v>
      </c>
      <c r="AU38" s="387">
        <v>3665.0849440421503</v>
      </c>
      <c r="AV38" s="387">
        <v>3665.0849440421503</v>
      </c>
      <c r="AW38" s="387">
        <v>3665.0849440421503</v>
      </c>
      <c r="AX38" s="387">
        <v>3665.0849440421503</v>
      </c>
      <c r="AY38" s="387">
        <v>3665.0849440421503</v>
      </c>
      <c r="AZ38" s="387">
        <v>3665.0849440421503</v>
      </c>
      <c r="BA38" s="387">
        <v>3665.0849440421503</v>
      </c>
      <c r="BB38" s="387">
        <v>3665.0849440421503</v>
      </c>
      <c r="BC38" s="387">
        <v>3665.0849440421503</v>
      </c>
      <c r="BD38" s="387">
        <v>3665.0849440421503</v>
      </c>
      <c r="BE38" s="387">
        <v>3665.0849440421503</v>
      </c>
      <c r="BF38" s="387">
        <v>3665.0849440421503</v>
      </c>
      <c r="BG38" s="387">
        <v>3665.0849440421503</v>
      </c>
      <c r="BH38" s="387">
        <v>3665.0849440421503</v>
      </c>
      <c r="BI38" s="387">
        <v>3665.0849440421503</v>
      </c>
      <c r="BJ38" s="387">
        <v>3665.0849440421503</v>
      </c>
      <c r="BK38" s="387">
        <v>3665.0849440421503</v>
      </c>
      <c r="BL38" s="387">
        <v>3665.0849440421503</v>
      </c>
      <c r="BM38" s="387">
        <v>3665.0849440421503</v>
      </c>
      <c r="BN38" s="387">
        <v>3665.0849440421503</v>
      </c>
      <c r="BO38" s="387">
        <v>3665.0849440421503</v>
      </c>
      <c r="BP38" s="387">
        <v>3665.0849440421503</v>
      </c>
      <c r="BQ38" s="386"/>
      <c r="BR38" s="386"/>
      <c r="BS38" s="376"/>
      <c r="BT38" s="376"/>
      <c r="BU38" s="376"/>
      <c r="BV38" s="376"/>
      <c r="BW38" s="376"/>
      <c r="BX38" s="376"/>
      <c r="BY38" s="376"/>
      <c r="BZ38" s="376"/>
      <c r="CA38" s="386">
        <v>8550</v>
      </c>
      <c r="CB38" s="386">
        <v>8592.1867399147341</v>
      </c>
      <c r="CC38" s="386">
        <v>8634.5816343352744</v>
      </c>
      <c r="CD38" s="386">
        <v>8677.1857103212678</v>
      </c>
      <c r="CE38" s="386">
        <v>8720</v>
      </c>
      <c r="CF38" s="386">
        <v>8727.2106260637156</v>
      </c>
      <c r="CG38" s="386">
        <v>8734.4272146421372</v>
      </c>
      <c r="CH38" s="386">
        <v>8741.6497706657065</v>
      </c>
      <c r="CI38" s="386">
        <v>8748.8782990689451</v>
      </c>
      <c r="CJ38" s="386">
        <v>8756.1128047904549</v>
      </c>
      <c r="CK38" s="386">
        <v>8762.6077892770973</v>
      </c>
      <c r="CL38" s="386">
        <v>8769.1075915207075</v>
      </c>
      <c r="CM38" s="386">
        <v>8775.6122150949341</v>
      </c>
      <c r="CN38" s="386">
        <v>8782.1216635760738</v>
      </c>
      <c r="CO38" s="386">
        <v>8788.6359405430776</v>
      </c>
      <c r="CP38" s="386">
        <v>8787.7477961834811</v>
      </c>
      <c r="CQ38" s="386">
        <v>8786.859741576196</v>
      </c>
      <c r="CR38" s="386">
        <v>8785.9717767121547</v>
      </c>
      <c r="CS38" s="386">
        <v>8785.0839015822876</v>
      </c>
      <c r="CT38" s="386">
        <v>8784.1961161775271</v>
      </c>
      <c r="CU38" s="386">
        <v>8778.0508835414221</v>
      </c>
      <c r="CV38" s="386">
        <v>8771.9099499764725</v>
      </c>
      <c r="CW38" s="386">
        <v>8765.773312475143</v>
      </c>
      <c r="CX38" s="386">
        <v>8759.6409680319994</v>
      </c>
      <c r="CY38" s="386">
        <v>8753.5129136437135</v>
      </c>
      <c r="CZ38" s="386">
        <v>8756.5318278549894</v>
      </c>
      <c r="DA38" s="386">
        <v>8759.5517832303212</v>
      </c>
      <c r="DB38" s="386">
        <v>8762.5727801287867</v>
      </c>
      <c r="DC38" s="386">
        <v>8765.594818909587</v>
      </c>
      <c r="DD38" s="386">
        <v>8768.6178999320473</v>
      </c>
      <c r="DE38" s="386">
        <v>8806.3637866470362</v>
      </c>
      <c r="DF38" s="386">
        <v>8844.2721564329204</v>
      </c>
      <c r="DG38" s="386">
        <v>8882.3437087234852</v>
      </c>
      <c r="DH38" s="386">
        <v>8920.5791459633347</v>
      </c>
      <c r="DI38" s="386">
        <v>8958.9791736208517</v>
      </c>
      <c r="DJ38" s="387">
        <v>8958.9791736208517</v>
      </c>
      <c r="DK38" s="387">
        <v>8958.9791736208517</v>
      </c>
      <c r="DL38" s="387">
        <v>8958.9791736208517</v>
      </c>
      <c r="DM38" s="387">
        <v>8958.9791736208517</v>
      </c>
      <c r="DN38" s="387">
        <v>8958.9791736208517</v>
      </c>
      <c r="DO38" s="387">
        <v>8958.9791736208517</v>
      </c>
      <c r="DP38" s="387">
        <v>8958.9791736208517</v>
      </c>
      <c r="DQ38" s="387">
        <v>8958.9791736208517</v>
      </c>
      <c r="DR38" s="387">
        <v>8958.9791736208517</v>
      </c>
      <c r="DS38" s="387">
        <v>8958.9791736208517</v>
      </c>
      <c r="DT38" s="387">
        <v>8958.9791736208517</v>
      </c>
      <c r="DU38" s="387">
        <v>8958.9791736208517</v>
      </c>
      <c r="DV38" s="387">
        <v>8958.9791736208517</v>
      </c>
      <c r="DW38" s="387">
        <v>8958.9791736208517</v>
      </c>
      <c r="DX38" s="387">
        <v>8958.9791736208517</v>
      </c>
      <c r="DY38" s="387">
        <v>8958.9791736208517</v>
      </c>
      <c r="DZ38" s="387">
        <v>8958.9791736208517</v>
      </c>
      <c r="EA38" s="387">
        <v>8958.9791736208517</v>
      </c>
      <c r="EB38" s="387">
        <v>8958.9791736208517</v>
      </c>
      <c r="EC38" s="387">
        <v>8958.9791736208517</v>
      </c>
      <c r="ED38" s="387">
        <v>8958.9791736208517</v>
      </c>
      <c r="EE38" s="387">
        <v>8958.9791736208517</v>
      </c>
      <c r="EF38" s="387">
        <v>8958.9791736208517</v>
      </c>
      <c r="EG38" s="387">
        <v>8958.9791736208517</v>
      </c>
      <c r="EH38" s="387">
        <v>8958.9791736208517</v>
      </c>
      <c r="EI38" s="387">
        <v>8958.9791736208517</v>
      </c>
      <c r="EJ38" s="387">
        <v>8958.9791736208517</v>
      </c>
      <c r="EK38" s="387">
        <v>8958.9791736208517</v>
      </c>
      <c r="EL38" s="386"/>
      <c r="EM38" s="386"/>
      <c r="EN38" s="386"/>
      <c r="EO38" s="386"/>
      <c r="EP38" s="386"/>
      <c r="EQ38" s="386"/>
      <c r="ER38" s="386"/>
      <c r="ES38" s="386"/>
      <c r="ET38" s="386"/>
      <c r="EU38" s="386"/>
      <c r="EV38" s="386"/>
      <c r="EW38" s="386"/>
      <c r="EX38" s="376"/>
      <c r="EY38" s="386">
        <v>1216</v>
      </c>
      <c r="EZ38" s="386">
        <v>1224</v>
      </c>
      <c r="FA38" s="386">
        <v>1232</v>
      </c>
      <c r="FB38" s="386">
        <v>1240</v>
      </c>
      <c r="FC38" s="386">
        <v>1246.0999999999999</v>
      </c>
      <c r="FD38" s="386">
        <v>1260</v>
      </c>
      <c r="FE38" s="386">
        <v>1274</v>
      </c>
      <c r="FF38" s="386">
        <v>1288</v>
      </c>
      <c r="FG38" s="386">
        <v>1302</v>
      </c>
      <c r="FH38" s="386">
        <v>1316</v>
      </c>
      <c r="FI38" s="386">
        <v>1327.3</v>
      </c>
      <c r="FJ38" s="386">
        <v>1334</v>
      </c>
      <c r="FK38" s="386">
        <v>1341</v>
      </c>
      <c r="FL38" s="386">
        <v>1348</v>
      </c>
      <c r="FM38" s="386">
        <v>1355</v>
      </c>
      <c r="FN38" s="386">
        <v>1362</v>
      </c>
      <c r="FO38" s="386">
        <v>1369</v>
      </c>
      <c r="FP38" s="386">
        <v>1376</v>
      </c>
      <c r="FQ38" s="386">
        <v>1383</v>
      </c>
      <c r="FR38" s="386">
        <v>1390</v>
      </c>
      <c r="FS38" s="386">
        <v>1397</v>
      </c>
      <c r="FT38" s="386">
        <v>1404</v>
      </c>
      <c r="FU38" s="386">
        <v>1411</v>
      </c>
      <c r="FV38" s="386">
        <v>1418</v>
      </c>
      <c r="FW38" s="386">
        <v>1425</v>
      </c>
      <c r="FX38" s="386">
        <v>1432</v>
      </c>
      <c r="FY38" s="386">
        <v>1439</v>
      </c>
      <c r="FZ38" s="386">
        <v>1446</v>
      </c>
      <c r="GA38" s="386">
        <v>1453</v>
      </c>
      <c r="GB38" s="386">
        <v>1460</v>
      </c>
      <c r="GC38" s="386">
        <v>1458</v>
      </c>
      <c r="GD38" s="387">
        <v>1458</v>
      </c>
      <c r="GE38" s="387">
        <v>1458</v>
      </c>
      <c r="GF38" s="387">
        <v>1458</v>
      </c>
      <c r="GG38" s="387">
        <v>1458</v>
      </c>
      <c r="GH38" s="387">
        <v>1458</v>
      </c>
      <c r="GI38" s="387">
        <v>1458</v>
      </c>
      <c r="GJ38" s="387">
        <v>1458</v>
      </c>
      <c r="GK38" s="387">
        <v>1458</v>
      </c>
      <c r="GL38" s="387">
        <v>1458</v>
      </c>
      <c r="GM38" s="387">
        <v>1458</v>
      </c>
      <c r="GN38" s="387">
        <v>1458</v>
      </c>
      <c r="GO38" s="387">
        <v>1458</v>
      </c>
      <c r="GP38" s="387">
        <v>1458</v>
      </c>
      <c r="GQ38" s="387">
        <v>1458</v>
      </c>
      <c r="GR38" s="387">
        <v>1458</v>
      </c>
      <c r="GS38" s="387">
        <v>1458</v>
      </c>
      <c r="GT38" s="387">
        <v>1458</v>
      </c>
      <c r="GU38" s="387">
        <v>1458</v>
      </c>
      <c r="GV38" s="387">
        <v>1458</v>
      </c>
      <c r="GW38" s="387">
        <v>1458</v>
      </c>
      <c r="GX38" s="387">
        <v>1458</v>
      </c>
      <c r="GY38" s="387">
        <v>1458</v>
      </c>
      <c r="GZ38" s="387">
        <v>1458</v>
      </c>
      <c r="HA38" s="387">
        <v>1458</v>
      </c>
      <c r="HB38" s="387">
        <v>1458</v>
      </c>
      <c r="HC38" s="387">
        <v>1458</v>
      </c>
      <c r="HD38" s="387">
        <v>1458</v>
      </c>
      <c r="HE38" s="387">
        <v>1458</v>
      </c>
      <c r="HF38" s="386"/>
      <c r="HG38" s="386"/>
      <c r="HH38" s="376"/>
      <c r="HI38" s="376"/>
      <c r="HJ38" s="376"/>
      <c r="HK38" s="376"/>
      <c r="HL38" s="376"/>
      <c r="HM38" s="376"/>
      <c r="HN38" s="376"/>
      <c r="HO38" s="376"/>
      <c r="HP38" s="376"/>
      <c r="HQ38" s="376"/>
      <c r="HR38" s="376"/>
      <c r="HS38" s="394">
        <v>2.7008091055488834</v>
      </c>
      <c r="HT38" s="394">
        <v>2.7009298183841501</v>
      </c>
      <c r="HU38" s="394">
        <v>2.7010505366146855</v>
      </c>
      <c r="HV38" s="394">
        <v>2.701171260240729</v>
      </c>
      <c r="HW38" s="394">
        <v>2.701291989262522</v>
      </c>
      <c r="HX38" s="394">
        <v>2.6913864027204704</v>
      </c>
      <c r="HY38" s="394">
        <v>2.6815171397765831</v>
      </c>
      <c r="HZ38" s="394">
        <v>2.6716840672329134</v>
      </c>
      <c r="IA38" s="394">
        <v>2.6618870523799503</v>
      </c>
      <c r="IB38" s="394">
        <v>2.6521259629948242</v>
      </c>
      <c r="IC38" s="394">
        <v>2.6422131505784061</v>
      </c>
      <c r="ID38" s="394">
        <v>2.6323373891359516</v>
      </c>
      <c r="IE38" s="394">
        <v>2.6224985401825771</v>
      </c>
      <c r="IF38" s="394">
        <v>2.6126964657510126</v>
      </c>
      <c r="IG38" s="394">
        <v>2.6029310283896647</v>
      </c>
      <c r="IH38" s="394">
        <v>2.5922345654294161</v>
      </c>
      <c r="II38" s="394">
        <v>2.5815820584244382</v>
      </c>
      <c r="IJ38" s="394">
        <v>2.5709733267424983</v>
      </c>
      <c r="IK38" s="394">
        <v>2.5604081904936509</v>
      </c>
      <c r="IL38" s="394">
        <v>2.5498864705271873</v>
      </c>
      <c r="IM38" s="394">
        <v>2.5391753943622049</v>
      </c>
      <c r="IN38" s="394">
        <v>2.5285093112406134</v>
      </c>
      <c r="IO38" s="394">
        <v>2.5178880321642287</v>
      </c>
      <c r="IP38" s="394">
        <v>2.5073113689287734</v>
      </c>
      <c r="IQ38" s="394">
        <v>2.4967791341205445</v>
      </c>
      <c r="IR38" s="394">
        <v>2.4860981428206199</v>
      </c>
      <c r="IS38" s="394">
        <v>2.4754628438182595</v>
      </c>
      <c r="IT38" s="394">
        <v>2.4648730416460212</v>
      </c>
      <c r="IU38" s="394">
        <v>2.4543285416726528</v>
      </c>
      <c r="IV38" s="394">
        <v>2.4438291500995191</v>
      </c>
      <c r="IW38" s="394">
        <v>2.4439457938200873</v>
      </c>
      <c r="IX38" s="394">
        <v>2.4440624431080482</v>
      </c>
      <c r="IY38" s="394">
        <v>2.4441790979636684</v>
      </c>
      <c r="IZ38" s="394">
        <v>2.4442957583872129</v>
      </c>
      <c r="JA38" s="394">
        <v>2.4444124243789473</v>
      </c>
      <c r="JB38" s="394">
        <v>2.4444124243789473</v>
      </c>
      <c r="JC38" s="394">
        <v>2.4444124243789473</v>
      </c>
      <c r="JD38" s="394">
        <v>2.4444124243789473</v>
      </c>
      <c r="JE38" s="394">
        <v>2.4444124243789473</v>
      </c>
      <c r="JF38" s="394">
        <v>2.4444124243789473</v>
      </c>
      <c r="JG38" s="394">
        <v>2.4444124243789473</v>
      </c>
      <c r="JH38" s="394">
        <v>2.4444124243789473</v>
      </c>
      <c r="JI38" s="394">
        <v>2.4444124243789473</v>
      </c>
      <c r="JJ38" s="394">
        <v>2.4444124243789473</v>
      </c>
      <c r="JK38" s="394">
        <v>2.4444124243789473</v>
      </c>
      <c r="JL38" s="394">
        <v>2.4444124243789473</v>
      </c>
      <c r="JM38" s="394">
        <v>2.4444124243789473</v>
      </c>
      <c r="JN38" s="394">
        <v>2.4444124243789473</v>
      </c>
      <c r="JO38" s="394">
        <v>2.4444124243789473</v>
      </c>
      <c r="JP38" s="394">
        <v>2.4444124243789473</v>
      </c>
      <c r="JQ38" s="394">
        <v>2.4444124243789473</v>
      </c>
      <c r="JR38" s="394">
        <v>2.4444124243789473</v>
      </c>
      <c r="JS38" s="394">
        <v>2.4444124243789473</v>
      </c>
      <c r="JT38" s="394">
        <v>2.4444124243789473</v>
      </c>
      <c r="JU38" s="394">
        <v>2.4444124243789473</v>
      </c>
      <c r="JV38" s="394">
        <v>2.4444124243789473</v>
      </c>
      <c r="JW38" s="394">
        <v>2.4444124243789473</v>
      </c>
      <c r="JX38" s="394">
        <v>2.4444124243789473</v>
      </c>
      <c r="JY38" s="394">
        <v>2.4444124243789473</v>
      </c>
      <c r="JZ38" s="394">
        <v>2.4444124243789473</v>
      </c>
      <c r="KA38" s="394">
        <v>2.4444124243789473</v>
      </c>
      <c r="KB38" s="394">
        <v>2.4444124243789473</v>
      </c>
      <c r="KC38" s="394">
        <v>2.4444124243789473</v>
      </c>
    </row>
    <row r="39" spans="1:289" x14ac:dyDescent="0.25">
      <c r="A39" s="383">
        <v>30</v>
      </c>
      <c r="B39" s="384" t="s">
        <v>851</v>
      </c>
      <c r="C39" s="385" t="s">
        <v>142</v>
      </c>
      <c r="D39" s="385" t="s">
        <v>142</v>
      </c>
      <c r="E39" s="129">
        <v>2052</v>
      </c>
      <c r="F39" s="386">
        <v>274.02244999999999</v>
      </c>
      <c r="G39" s="386">
        <v>300.59138773026615</v>
      </c>
      <c r="H39" s="386">
        <v>329.7364226091957</v>
      </c>
      <c r="I39" s="386">
        <v>361.70733039322744</v>
      </c>
      <c r="J39" s="386">
        <v>396.77810484181157</v>
      </c>
      <c r="K39" s="386">
        <v>403.57683765150273</v>
      </c>
      <c r="L39" s="386">
        <v>410.49206571950958</v>
      </c>
      <c r="M39" s="386">
        <v>417.52578517446233</v>
      </c>
      <c r="N39" s="386">
        <v>424.68002634835318</v>
      </c>
      <c r="O39" s="386">
        <v>431.95685436260595</v>
      </c>
      <c r="P39" s="386">
        <v>438.90289115558267</v>
      </c>
      <c r="Q39" s="386">
        <v>445.960622963101</v>
      </c>
      <c r="R39" s="386">
        <v>453.13184588510188</v>
      </c>
      <c r="S39" s="386">
        <v>460.41838490352256</v>
      </c>
      <c r="T39" s="386">
        <v>467.82209434673069</v>
      </c>
      <c r="U39" s="386">
        <v>474.22502001632631</v>
      </c>
      <c r="V39" s="386">
        <v>480.71558040353318</v>
      </c>
      <c r="W39" s="386">
        <v>487.29497493563298</v>
      </c>
      <c r="X39" s="386">
        <v>493.96441945607035</v>
      </c>
      <c r="Y39" s="386">
        <v>500.7251464491352</v>
      </c>
      <c r="Z39" s="386">
        <v>506.46244318212194</v>
      </c>
      <c r="AA39" s="386">
        <v>512.26547772363654</v>
      </c>
      <c r="AB39" s="386">
        <v>518.13500329591432</v>
      </c>
      <c r="AC39" s="386">
        <v>524.07178175159288</v>
      </c>
      <c r="AD39" s="386">
        <v>530.07658367259899</v>
      </c>
      <c r="AE39" s="386">
        <v>537.68741228962756</v>
      </c>
      <c r="AF39" s="386">
        <v>545.40751702641307</v>
      </c>
      <c r="AG39" s="386">
        <v>553.23846686722129</v>
      </c>
      <c r="AH39" s="386">
        <v>561.18185332376152</v>
      </c>
      <c r="AI39" s="386">
        <v>569.23929075863509</v>
      </c>
      <c r="AJ39" s="386">
        <v>576.36633948136409</v>
      </c>
      <c r="AK39" s="386">
        <v>583.58262101764058</v>
      </c>
      <c r="AL39" s="386">
        <v>590.88925258937832</v>
      </c>
      <c r="AM39" s="386">
        <v>598.28736540644854</v>
      </c>
      <c r="AN39" s="386">
        <v>605.77810484181362</v>
      </c>
      <c r="AO39" s="387">
        <v>605.77810484181362</v>
      </c>
      <c r="AP39" s="387">
        <v>605.77810484181362</v>
      </c>
      <c r="AQ39" s="387">
        <v>605.77810484181362</v>
      </c>
      <c r="AR39" s="387">
        <v>605.77810484181362</v>
      </c>
      <c r="AS39" s="387">
        <v>605.77810484181362</v>
      </c>
      <c r="AT39" s="387">
        <v>605.77810484181362</v>
      </c>
      <c r="AU39" s="387">
        <v>605.77810484181362</v>
      </c>
      <c r="AV39" s="387">
        <v>605.77810484181362</v>
      </c>
      <c r="AW39" s="387">
        <v>605.77810484181362</v>
      </c>
      <c r="AX39" s="387">
        <v>605.77810484181362</v>
      </c>
      <c r="AY39" s="387">
        <v>605.77810484181362</v>
      </c>
      <c r="AZ39" s="387">
        <v>605.77810484181362</v>
      </c>
      <c r="BA39" s="387">
        <v>605.77810484181362</v>
      </c>
      <c r="BB39" s="387">
        <v>605.77810484181362</v>
      </c>
      <c r="BC39" s="387">
        <v>605.77810484181362</v>
      </c>
      <c r="BD39" s="387">
        <v>605.77810484181362</v>
      </c>
      <c r="BE39" s="387">
        <v>605.77810484181362</v>
      </c>
      <c r="BF39" s="387">
        <v>605.77810484181362</v>
      </c>
      <c r="BG39" s="387">
        <v>605.77810484181362</v>
      </c>
      <c r="BH39" s="387">
        <v>605.77810484181362</v>
      </c>
      <c r="BI39" s="387">
        <v>605.77810484181362</v>
      </c>
      <c r="BJ39" s="387">
        <v>605.77810484181362</v>
      </c>
      <c r="BK39" s="387">
        <v>605.77810484181362</v>
      </c>
      <c r="BL39" s="387">
        <v>605.77810484181362</v>
      </c>
      <c r="BM39" s="387">
        <v>605.77810484181362</v>
      </c>
      <c r="BN39" s="387">
        <v>605.77810484181362</v>
      </c>
      <c r="BO39" s="387">
        <v>605.77810484181362</v>
      </c>
      <c r="BP39" s="387">
        <v>605.77810484181362</v>
      </c>
      <c r="CA39" s="386">
        <v>820</v>
      </c>
      <c r="CB39" s="386">
        <v>890.40297445697649</v>
      </c>
      <c r="CC39" s="386">
        <v>966.85055722174536</v>
      </c>
      <c r="CD39" s="386">
        <v>1049.8617219580819</v>
      </c>
      <c r="CE39" s="386">
        <v>1140</v>
      </c>
      <c r="CF39" s="386">
        <v>1153.9536029902274</v>
      </c>
      <c r="CG39" s="386">
        <v>1168.0779981176556</v>
      </c>
      <c r="CH39" s="386">
        <v>1182.3752758784919</v>
      </c>
      <c r="CI39" s="386">
        <v>1196.8475523566228</v>
      </c>
      <c r="CJ39" s="386">
        <v>1211.4969695368063</v>
      </c>
      <c r="CK39" s="386">
        <v>1225.2276193653595</v>
      </c>
      <c r="CL39" s="386">
        <v>1239.1138872015965</v>
      </c>
      <c r="CM39" s="386">
        <v>1253.1575367613368</v>
      </c>
      <c r="CN39" s="386">
        <v>1267.3603517496902</v>
      </c>
      <c r="CO39" s="386">
        <v>1281.7241360876076</v>
      </c>
      <c r="CP39" s="386">
        <v>1292.5580812432472</v>
      </c>
      <c r="CQ39" s="386">
        <v>1303.4836017732835</v>
      </c>
      <c r="CR39" s="386">
        <v>1314.5014717308497</v>
      </c>
      <c r="CS39" s="386">
        <v>1325.6124717118676</v>
      </c>
      <c r="CT39" s="386">
        <v>1336.8173889103502</v>
      </c>
      <c r="CU39" s="386">
        <v>1345.3335367425098</v>
      </c>
      <c r="CV39" s="386">
        <v>1353.9039363928314</v>
      </c>
      <c r="CW39" s="386">
        <v>1362.5289334706015</v>
      </c>
      <c r="CX39" s="386">
        <v>1371.208875786798</v>
      </c>
      <c r="CY39" s="386">
        <v>1379.9441133681159</v>
      </c>
      <c r="CZ39" s="386">
        <v>1392.3177662588087</v>
      </c>
      <c r="DA39" s="386">
        <v>1404.8023709513723</v>
      </c>
      <c r="DB39" s="386">
        <v>1417.398922326013</v>
      </c>
      <c r="DC39" s="386">
        <v>1430.1084241838071</v>
      </c>
      <c r="DD39" s="386">
        <v>1442.9318893266932</v>
      </c>
      <c r="DE39" s="386">
        <v>1459.6601445501574</v>
      </c>
      <c r="DF39" s="386">
        <v>1476.5823344457231</v>
      </c>
      <c r="DG39" s="386">
        <v>1493.7007073445247</v>
      </c>
      <c r="DH39" s="386">
        <v>1511.0175376431384</v>
      </c>
      <c r="DI39" s="386">
        <v>1528.5351261057647</v>
      </c>
      <c r="DJ39" s="387">
        <v>1528.5351261057647</v>
      </c>
      <c r="DK39" s="387">
        <v>1528.5351261057647</v>
      </c>
      <c r="DL39" s="387">
        <v>1528.5351261057647</v>
      </c>
      <c r="DM39" s="387">
        <v>1528.5351261057647</v>
      </c>
      <c r="DN39" s="387">
        <v>1528.5351261057647</v>
      </c>
      <c r="DO39" s="387">
        <v>1528.5351261057647</v>
      </c>
      <c r="DP39" s="387">
        <v>1528.5351261057647</v>
      </c>
      <c r="DQ39" s="387">
        <v>1528.5351261057647</v>
      </c>
      <c r="DR39" s="387">
        <v>1528.5351261057647</v>
      </c>
      <c r="DS39" s="387">
        <v>1528.5351261057647</v>
      </c>
      <c r="DT39" s="387">
        <v>1528.5351261057647</v>
      </c>
      <c r="DU39" s="387">
        <v>1528.5351261057647</v>
      </c>
      <c r="DV39" s="387">
        <v>1528.5351261057647</v>
      </c>
      <c r="DW39" s="387">
        <v>1528.5351261057647</v>
      </c>
      <c r="DX39" s="387">
        <v>1528.5351261057647</v>
      </c>
      <c r="DY39" s="387">
        <v>1528.5351261057647</v>
      </c>
      <c r="DZ39" s="387">
        <v>1528.5351261057647</v>
      </c>
      <c r="EA39" s="387">
        <v>1528.5351261057647</v>
      </c>
      <c r="EB39" s="387">
        <v>1528.5351261057647</v>
      </c>
      <c r="EC39" s="387">
        <v>1528.5351261057647</v>
      </c>
      <c r="ED39" s="387">
        <v>1528.5351261057647</v>
      </c>
      <c r="EE39" s="387">
        <v>1528.5351261057647</v>
      </c>
      <c r="EF39" s="387">
        <v>1528.5351261057647</v>
      </c>
      <c r="EG39" s="387">
        <v>1528.5351261057647</v>
      </c>
      <c r="EH39" s="387">
        <v>1528.5351261057647</v>
      </c>
      <c r="EI39" s="387">
        <v>1528.5351261057647</v>
      </c>
      <c r="EJ39" s="387">
        <v>1528.5351261057647</v>
      </c>
      <c r="EK39" s="387">
        <v>1528.5351261057647</v>
      </c>
      <c r="EY39" s="386">
        <v>4906</v>
      </c>
      <c r="EZ39" s="386">
        <v>4924</v>
      </c>
      <c r="FA39" s="386">
        <v>4942</v>
      </c>
      <c r="FB39" s="386">
        <v>4960</v>
      </c>
      <c r="FC39" s="386">
        <v>4976.2</v>
      </c>
      <c r="FD39" s="386">
        <v>5037</v>
      </c>
      <c r="FE39" s="386">
        <v>5098</v>
      </c>
      <c r="FF39" s="386">
        <v>5159</v>
      </c>
      <c r="FG39" s="386">
        <v>5220</v>
      </c>
      <c r="FH39" s="386">
        <v>5281</v>
      </c>
      <c r="FI39" s="386">
        <v>5339.5</v>
      </c>
      <c r="FJ39" s="386">
        <v>5370</v>
      </c>
      <c r="FK39" s="386">
        <v>5401</v>
      </c>
      <c r="FL39" s="386">
        <v>5432</v>
      </c>
      <c r="FM39" s="386">
        <v>5463</v>
      </c>
      <c r="FN39" s="386">
        <v>5494</v>
      </c>
      <c r="FO39" s="386">
        <v>5525</v>
      </c>
      <c r="FP39" s="386">
        <v>5556</v>
      </c>
      <c r="FQ39" s="386">
        <v>5587</v>
      </c>
      <c r="FR39" s="386">
        <v>5618</v>
      </c>
      <c r="FS39" s="386">
        <v>5649</v>
      </c>
      <c r="FT39" s="386">
        <v>5680</v>
      </c>
      <c r="FU39" s="386">
        <v>5711</v>
      </c>
      <c r="FV39" s="386">
        <v>5742</v>
      </c>
      <c r="FW39" s="386">
        <v>5773</v>
      </c>
      <c r="FX39" s="386">
        <v>5804</v>
      </c>
      <c r="FY39" s="386">
        <v>5835</v>
      </c>
      <c r="FZ39" s="386">
        <v>5866</v>
      </c>
      <c r="GA39" s="386">
        <v>5897</v>
      </c>
      <c r="GB39" s="386">
        <v>5928</v>
      </c>
      <c r="GC39" s="386">
        <v>5958</v>
      </c>
      <c r="GD39" s="387">
        <v>5958</v>
      </c>
      <c r="GE39" s="387">
        <v>5958</v>
      </c>
      <c r="GF39" s="387">
        <v>5958</v>
      </c>
      <c r="GG39" s="387">
        <v>5958</v>
      </c>
      <c r="GH39" s="387">
        <v>5958</v>
      </c>
      <c r="GI39" s="387">
        <v>5958</v>
      </c>
      <c r="GJ39" s="387">
        <v>5958</v>
      </c>
      <c r="GK39" s="387">
        <v>5958</v>
      </c>
      <c r="GL39" s="387">
        <v>5958</v>
      </c>
      <c r="GM39" s="387">
        <v>5958</v>
      </c>
      <c r="GN39" s="387">
        <v>5958</v>
      </c>
      <c r="GO39" s="387">
        <v>5958</v>
      </c>
      <c r="GP39" s="387">
        <v>5958</v>
      </c>
      <c r="GQ39" s="387">
        <v>5958</v>
      </c>
      <c r="GR39" s="387">
        <v>5958</v>
      </c>
      <c r="GS39" s="387">
        <v>5958</v>
      </c>
      <c r="GT39" s="387">
        <v>5958</v>
      </c>
      <c r="GU39" s="387">
        <v>5958</v>
      </c>
      <c r="GV39" s="387">
        <v>5958</v>
      </c>
      <c r="GW39" s="387">
        <v>5958</v>
      </c>
      <c r="GX39" s="387">
        <v>5958</v>
      </c>
      <c r="GY39" s="387">
        <v>5958</v>
      </c>
      <c r="GZ39" s="387">
        <v>5958</v>
      </c>
      <c r="HA39" s="387">
        <v>5958</v>
      </c>
      <c r="HB39" s="387">
        <v>5958</v>
      </c>
      <c r="HC39" s="387">
        <v>5958</v>
      </c>
      <c r="HD39" s="387">
        <v>5958</v>
      </c>
      <c r="HE39" s="387">
        <v>5958</v>
      </c>
      <c r="HS39" s="394">
        <v>2.9924555451569752</v>
      </c>
      <c r="HT39" s="394">
        <v>2.9621706103435477</v>
      </c>
      <c r="HU39" s="394">
        <v>2.9321921720721118</v>
      </c>
      <c r="HV39" s="394">
        <v>2.9025171284660796</v>
      </c>
      <c r="HW39" s="394">
        <v>2.873142409041189</v>
      </c>
      <c r="HX39" s="394">
        <v>2.8593157370113773</v>
      </c>
      <c r="HY39" s="394">
        <v>2.8455556042727674</v>
      </c>
      <c r="HZ39" s="394">
        <v>2.8318616906125662</v>
      </c>
      <c r="IA39" s="394">
        <v>2.8182336773589682</v>
      </c>
      <c r="IB39" s="394">
        <v>2.8046712473737383</v>
      </c>
      <c r="IC39" s="394">
        <v>2.7915688049797782</v>
      </c>
      <c r="ID39" s="394">
        <v>2.778527572610646</v>
      </c>
      <c r="IE39" s="394">
        <v>2.76554726431453</v>
      </c>
      <c r="IF39" s="394">
        <v>2.7526275954754862</v>
      </c>
      <c r="IG39" s="394">
        <v>2.7397682828071943</v>
      </c>
      <c r="IH39" s="394">
        <v>2.7256218602695146</v>
      </c>
      <c r="II39" s="394">
        <v>2.7115484808690486</v>
      </c>
      <c r="IJ39" s="394">
        <v>2.697547767457448</v>
      </c>
      <c r="IK39" s="394">
        <v>2.6836193448337182</v>
      </c>
      <c r="IL39" s="394">
        <v>2.6697628397341679</v>
      </c>
      <c r="IM39" s="394">
        <v>2.6563342550925007</v>
      </c>
      <c r="IN39" s="394">
        <v>2.6429732146097353</v>
      </c>
      <c r="IO39" s="394">
        <v>2.6296793785469106</v>
      </c>
      <c r="IP39" s="394">
        <v>2.6164524088739114</v>
      </c>
      <c r="IQ39" s="394">
        <v>2.6032919692608725</v>
      </c>
      <c r="IR39" s="394">
        <v>2.5894557589323495</v>
      </c>
      <c r="IS39" s="394">
        <v>2.5756930865390699</v>
      </c>
      <c r="IT39" s="394">
        <v>2.5620035612350009</v>
      </c>
      <c r="IU39" s="394">
        <v>2.5483867942514125</v>
      </c>
      <c r="IV39" s="394">
        <v>2.5348423988858406</v>
      </c>
      <c r="IW39" s="394">
        <v>2.5325214964212068</v>
      </c>
      <c r="IX39" s="394">
        <v>2.5302027189755689</v>
      </c>
      <c r="IY39" s="394">
        <v>2.5278860646032593</v>
      </c>
      <c r="IZ39" s="394">
        <v>2.5255715313603915</v>
      </c>
      <c r="JA39" s="394">
        <v>2.5232591173048586</v>
      </c>
      <c r="JB39" s="394">
        <v>2.5232591173048586</v>
      </c>
      <c r="JC39" s="394">
        <v>2.5232591173048586</v>
      </c>
      <c r="JD39" s="394">
        <v>2.5232591173048586</v>
      </c>
      <c r="JE39" s="394">
        <v>2.5232591173048586</v>
      </c>
      <c r="JF39" s="394">
        <v>2.5232591173048586</v>
      </c>
      <c r="JG39" s="394">
        <v>2.5232591173048586</v>
      </c>
      <c r="JH39" s="394">
        <v>2.5232591173048586</v>
      </c>
      <c r="JI39" s="394">
        <v>2.5232591173048586</v>
      </c>
      <c r="JJ39" s="394">
        <v>2.5232591173048586</v>
      </c>
      <c r="JK39" s="394">
        <v>2.5232591173048586</v>
      </c>
      <c r="JL39" s="394">
        <v>2.5232591173048586</v>
      </c>
      <c r="JM39" s="394">
        <v>2.5232591173048586</v>
      </c>
      <c r="JN39" s="394">
        <v>2.5232591173048586</v>
      </c>
      <c r="JO39" s="394">
        <v>2.5232591173048586</v>
      </c>
      <c r="JP39" s="394">
        <v>2.5232591173048586</v>
      </c>
      <c r="JQ39" s="394">
        <v>2.5232591173048586</v>
      </c>
      <c r="JR39" s="394">
        <v>2.5232591173048586</v>
      </c>
      <c r="JS39" s="394">
        <v>2.5232591173048586</v>
      </c>
      <c r="JT39" s="394">
        <v>2.5232591173048586</v>
      </c>
      <c r="JU39" s="394">
        <v>2.5232591173048586</v>
      </c>
      <c r="JV39" s="394">
        <v>2.5232591173048586</v>
      </c>
      <c r="JW39" s="394">
        <v>2.5232591173048586</v>
      </c>
      <c r="JX39" s="394">
        <v>2.5232591173048586</v>
      </c>
      <c r="JY39" s="394">
        <v>2.5232591173048586</v>
      </c>
      <c r="JZ39" s="394">
        <v>2.5232591173048586</v>
      </c>
      <c r="KA39" s="394">
        <v>2.5232591173048586</v>
      </c>
      <c r="KB39" s="394">
        <v>2.5232591173048586</v>
      </c>
      <c r="KC39" s="394">
        <v>2.5232591173048586</v>
      </c>
    </row>
    <row r="40" spans="1:289" x14ac:dyDescent="0.25">
      <c r="A40" s="383">
        <v>31</v>
      </c>
      <c r="B40" s="384" t="s">
        <v>850</v>
      </c>
      <c r="C40" s="385" t="s">
        <v>142</v>
      </c>
      <c r="D40" s="385" t="s">
        <v>142</v>
      </c>
      <c r="E40" s="129">
        <v>2052</v>
      </c>
      <c r="F40" s="386">
        <v>63.667059999999999</v>
      </c>
      <c r="G40" s="386">
        <v>69.959194346988482</v>
      </c>
      <c r="H40" s="386">
        <v>76.873172307307811</v>
      </c>
      <c r="I40" s="386">
        <v>84.470449892243806</v>
      </c>
      <c r="J40" s="386">
        <v>92.818556732304543</v>
      </c>
      <c r="K40" s="386">
        <v>108.22157447898766</v>
      </c>
      <c r="L40" s="386">
        <v>126.18068622300463</v>
      </c>
      <c r="M40" s="386">
        <v>147.1200696567179</v>
      </c>
      <c r="N40" s="386">
        <v>171.53429374717925</v>
      </c>
      <c r="O40" s="386">
        <v>200</v>
      </c>
      <c r="P40" s="386">
        <v>223.68538294402893</v>
      </c>
      <c r="Q40" s="386">
        <v>250.17575271408435</v>
      </c>
      <c r="R40" s="386">
        <v>279.80329524580321</v>
      </c>
      <c r="S40" s="386">
        <v>312.93953623029341</v>
      </c>
      <c r="T40" s="386">
        <v>350</v>
      </c>
      <c r="U40" s="386">
        <v>375.87932332502277</v>
      </c>
      <c r="V40" s="386">
        <v>403.67218772364856</v>
      </c>
      <c r="W40" s="386">
        <v>433.52008219056165</v>
      </c>
      <c r="X40" s="386">
        <v>465.57495754741876</v>
      </c>
      <c r="Y40" s="386">
        <v>500</v>
      </c>
      <c r="Z40" s="386">
        <v>534.80518786253435</v>
      </c>
      <c r="AA40" s="386">
        <v>572.03317792936139</v>
      </c>
      <c r="AB40" s="386">
        <v>611.85262237222935</v>
      </c>
      <c r="AC40" s="386">
        <v>654.44391330392887</v>
      </c>
      <c r="AD40" s="386">
        <v>700</v>
      </c>
      <c r="AE40" s="386">
        <v>700</v>
      </c>
      <c r="AF40" s="386">
        <v>700</v>
      </c>
      <c r="AG40" s="386">
        <v>700</v>
      </c>
      <c r="AH40" s="386">
        <v>700</v>
      </c>
      <c r="AI40" s="386">
        <v>700</v>
      </c>
      <c r="AJ40" s="386">
        <v>709.72594981026521</v>
      </c>
      <c r="AK40" s="386">
        <v>719.58703404869004</v>
      </c>
      <c r="AL40" s="386">
        <v>729.58513030194024</v>
      </c>
      <c r="AM40" s="386">
        <v>739.72214224427228</v>
      </c>
      <c r="AN40" s="386">
        <v>750</v>
      </c>
      <c r="AO40" s="387">
        <v>750</v>
      </c>
      <c r="AP40" s="387">
        <v>750</v>
      </c>
      <c r="AQ40" s="387">
        <v>750</v>
      </c>
      <c r="AR40" s="387">
        <v>750</v>
      </c>
      <c r="AS40" s="387">
        <v>750</v>
      </c>
      <c r="AT40" s="387">
        <v>750</v>
      </c>
      <c r="AU40" s="387">
        <v>750</v>
      </c>
      <c r="AV40" s="387">
        <v>750</v>
      </c>
      <c r="AW40" s="387">
        <v>750</v>
      </c>
      <c r="AX40" s="387">
        <v>750</v>
      </c>
      <c r="AY40" s="387">
        <v>750</v>
      </c>
      <c r="AZ40" s="387">
        <v>750</v>
      </c>
      <c r="BA40" s="387">
        <v>750</v>
      </c>
      <c r="BB40" s="387">
        <v>750</v>
      </c>
      <c r="BC40" s="387">
        <v>750</v>
      </c>
      <c r="BD40" s="387">
        <v>750</v>
      </c>
      <c r="BE40" s="387">
        <v>750</v>
      </c>
      <c r="BF40" s="387">
        <v>750</v>
      </c>
      <c r="BG40" s="387">
        <v>750</v>
      </c>
      <c r="BH40" s="387">
        <v>750</v>
      </c>
      <c r="BI40" s="387">
        <v>750</v>
      </c>
      <c r="BJ40" s="387">
        <v>750</v>
      </c>
      <c r="BK40" s="387">
        <v>750</v>
      </c>
      <c r="BL40" s="387">
        <v>750</v>
      </c>
      <c r="BM40" s="387">
        <v>750</v>
      </c>
      <c r="BN40" s="387">
        <v>750</v>
      </c>
      <c r="BO40" s="387">
        <v>750</v>
      </c>
      <c r="BP40" s="387">
        <v>750</v>
      </c>
      <c r="CA40" s="386">
        <v>210</v>
      </c>
      <c r="CB40" s="386">
        <v>229.58567392510963</v>
      </c>
      <c r="CC40" s="386">
        <v>250.99800796022268</v>
      </c>
      <c r="CD40" s="386">
        <v>274.40736576860837</v>
      </c>
      <c r="CE40" s="386">
        <v>300</v>
      </c>
      <c r="CF40" s="386">
        <v>347.77521807693819</v>
      </c>
      <c r="CG40" s="386">
        <v>403.15867436153974</v>
      </c>
      <c r="CH40" s="386">
        <v>467.36198631897935</v>
      </c>
      <c r="CI40" s="386">
        <v>541.78972237651351</v>
      </c>
      <c r="CJ40" s="386">
        <v>628.07012950445289</v>
      </c>
      <c r="CK40" s="386">
        <v>698.29654844438448</v>
      </c>
      <c r="CL40" s="386">
        <v>776.37519548027399</v>
      </c>
      <c r="CM40" s="386">
        <v>863.1840519616145</v>
      </c>
      <c r="CN40" s="386">
        <v>959.69926898547112</v>
      </c>
      <c r="CO40" s="386">
        <v>1067.0061440525835</v>
      </c>
      <c r="CP40" s="386">
        <v>1139.7727405575965</v>
      </c>
      <c r="CQ40" s="386">
        <v>1217.5017991781626</v>
      </c>
      <c r="CR40" s="386">
        <v>1300.531744843179</v>
      </c>
      <c r="CS40" s="386">
        <v>1389.2240820395996</v>
      </c>
      <c r="CT40" s="386">
        <v>1483.9649687685908</v>
      </c>
      <c r="CU40" s="386">
        <v>1578.6709002439763</v>
      </c>
      <c r="CV40" s="386">
        <v>1679.4209187735619</v>
      </c>
      <c r="CW40" s="386">
        <v>1786.600755089833</v>
      </c>
      <c r="CX40" s="386">
        <v>1900.6207570753347</v>
      </c>
      <c r="CY40" s="386">
        <v>2021.917460817363</v>
      </c>
      <c r="CZ40" s="386">
        <v>2010.4180656105486</v>
      </c>
      <c r="DA40" s="386">
        <v>1998.984071733257</v>
      </c>
      <c r="DB40" s="386">
        <v>1987.6151072238476</v>
      </c>
      <c r="DC40" s="386">
        <v>1976.3108022361644</v>
      </c>
      <c r="DD40" s="386">
        <v>1965.070789027503</v>
      </c>
      <c r="DE40" s="386">
        <v>1992.3738517185764</v>
      </c>
      <c r="DF40" s="386">
        <v>2020.0562682916957</v>
      </c>
      <c r="DG40" s="386">
        <v>2048.1233095609614</v>
      </c>
      <c r="DH40" s="386">
        <v>2076.580319574156</v>
      </c>
      <c r="DI40" s="386">
        <v>2105.4327166302637</v>
      </c>
      <c r="DJ40" s="387">
        <v>2105.4327166302637</v>
      </c>
      <c r="DK40" s="387">
        <v>2105.4327166302637</v>
      </c>
      <c r="DL40" s="387">
        <v>2105.4327166302637</v>
      </c>
      <c r="DM40" s="387">
        <v>2105.4327166302637</v>
      </c>
      <c r="DN40" s="387">
        <v>2105.4327166302637</v>
      </c>
      <c r="DO40" s="387">
        <v>2105.4327166302637</v>
      </c>
      <c r="DP40" s="387">
        <v>2105.4327166302637</v>
      </c>
      <c r="DQ40" s="387">
        <v>2105.4327166302637</v>
      </c>
      <c r="DR40" s="387">
        <v>2105.4327166302637</v>
      </c>
      <c r="DS40" s="387">
        <v>2105.4327166302637</v>
      </c>
      <c r="DT40" s="387">
        <v>2105.4327166302637</v>
      </c>
      <c r="DU40" s="387">
        <v>2105.4327166302637</v>
      </c>
      <c r="DV40" s="387">
        <v>2105.4327166302637</v>
      </c>
      <c r="DW40" s="387">
        <v>2105.4327166302637</v>
      </c>
      <c r="DX40" s="387">
        <v>2105.4327166302637</v>
      </c>
      <c r="DY40" s="387">
        <v>2105.4327166302637</v>
      </c>
      <c r="DZ40" s="387">
        <v>2105.4327166302637</v>
      </c>
      <c r="EA40" s="387">
        <v>2105.4327166302637</v>
      </c>
      <c r="EB40" s="387">
        <v>2105.4327166302637</v>
      </c>
      <c r="EC40" s="387">
        <v>2105.4327166302637</v>
      </c>
      <c r="ED40" s="387">
        <v>2105.4327166302637</v>
      </c>
      <c r="EE40" s="387">
        <v>2105.4327166302637</v>
      </c>
      <c r="EF40" s="387">
        <v>2105.4327166302637</v>
      </c>
      <c r="EG40" s="387">
        <v>2105.4327166302637</v>
      </c>
      <c r="EH40" s="387">
        <v>2105.4327166302637</v>
      </c>
      <c r="EI40" s="387">
        <v>2105.4327166302637</v>
      </c>
      <c r="EJ40" s="387">
        <v>2105.4327166302637</v>
      </c>
      <c r="EK40" s="387">
        <v>2105.4327166302637</v>
      </c>
      <c r="EY40" s="386">
        <v>33</v>
      </c>
      <c r="EZ40" s="386">
        <v>33</v>
      </c>
      <c r="FA40" s="386">
        <v>33</v>
      </c>
      <c r="FB40" s="386">
        <v>33</v>
      </c>
      <c r="FC40" s="386">
        <v>32.9</v>
      </c>
      <c r="FD40" s="386">
        <v>33</v>
      </c>
      <c r="FE40" s="386">
        <v>33</v>
      </c>
      <c r="FF40" s="386">
        <v>33</v>
      </c>
      <c r="FG40" s="386">
        <v>33</v>
      </c>
      <c r="FH40" s="386">
        <v>33</v>
      </c>
      <c r="FI40" s="386">
        <v>33.9</v>
      </c>
      <c r="FJ40" s="386">
        <v>34</v>
      </c>
      <c r="FK40" s="386">
        <v>34</v>
      </c>
      <c r="FL40" s="386">
        <v>34</v>
      </c>
      <c r="FM40" s="386">
        <v>34</v>
      </c>
      <c r="FN40" s="386">
        <v>34</v>
      </c>
      <c r="FO40" s="386">
        <v>34</v>
      </c>
      <c r="FP40" s="386">
        <v>34</v>
      </c>
      <c r="FQ40" s="386">
        <v>34</v>
      </c>
      <c r="FR40" s="386">
        <v>34</v>
      </c>
      <c r="FS40" s="386">
        <v>34</v>
      </c>
      <c r="FT40" s="386">
        <v>34</v>
      </c>
      <c r="FU40" s="386">
        <v>34</v>
      </c>
      <c r="FV40" s="386">
        <v>34</v>
      </c>
      <c r="FW40" s="386">
        <v>34</v>
      </c>
      <c r="FX40" s="386">
        <v>34</v>
      </c>
      <c r="FY40" s="386">
        <v>34</v>
      </c>
      <c r="FZ40" s="386">
        <v>34</v>
      </c>
      <c r="GA40" s="386">
        <v>34</v>
      </c>
      <c r="GB40" s="386">
        <v>34</v>
      </c>
      <c r="GC40" s="386">
        <v>27.8</v>
      </c>
      <c r="GD40" s="387">
        <v>27.8</v>
      </c>
      <c r="GE40" s="387">
        <v>27.8</v>
      </c>
      <c r="GF40" s="387">
        <v>27.8</v>
      </c>
      <c r="GG40" s="387">
        <v>27.8</v>
      </c>
      <c r="GH40" s="387">
        <v>27.8</v>
      </c>
      <c r="GI40" s="387">
        <v>27.8</v>
      </c>
      <c r="GJ40" s="387">
        <v>27.8</v>
      </c>
      <c r="GK40" s="387">
        <v>27.8</v>
      </c>
      <c r="GL40" s="387">
        <v>27.8</v>
      </c>
      <c r="GM40" s="387">
        <v>27.8</v>
      </c>
      <c r="GN40" s="387">
        <v>27.8</v>
      </c>
      <c r="GO40" s="387">
        <v>27.8</v>
      </c>
      <c r="GP40" s="387">
        <v>27.8</v>
      </c>
      <c r="GQ40" s="387">
        <v>27.8</v>
      </c>
      <c r="GR40" s="387">
        <v>27.8</v>
      </c>
      <c r="GS40" s="387">
        <v>27.8</v>
      </c>
      <c r="GT40" s="387">
        <v>27.8</v>
      </c>
      <c r="GU40" s="387">
        <v>27.8</v>
      </c>
      <c r="GV40" s="387">
        <v>27.8</v>
      </c>
      <c r="GW40" s="387">
        <v>27.8</v>
      </c>
      <c r="GX40" s="387">
        <v>27.8</v>
      </c>
      <c r="GY40" s="387">
        <v>27.8</v>
      </c>
      <c r="GZ40" s="387">
        <v>27.8</v>
      </c>
      <c r="HA40" s="387">
        <v>27.8</v>
      </c>
      <c r="HB40" s="387">
        <v>27.8</v>
      </c>
      <c r="HC40" s="387">
        <v>27.8</v>
      </c>
      <c r="HD40" s="387">
        <v>27.8</v>
      </c>
      <c r="HE40" s="387">
        <v>27.8</v>
      </c>
      <c r="HS40" s="394">
        <v>3.298408941766747</v>
      </c>
      <c r="HT40" s="394">
        <v>3.2817083739757584</v>
      </c>
      <c r="HU40" s="394">
        <v>3.2650923648218169</v>
      </c>
      <c r="HV40" s="394">
        <v>3.2485604861660011</v>
      </c>
      <c r="HW40" s="394">
        <v>3.2321123120371476</v>
      </c>
      <c r="HX40" s="394">
        <v>3.2135479432011254</v>
      </c>
      <c r="HY40" s="394">
        <v>3.1950902030206101</v>
      </c>
      <c r="HZ40" s="394">
        <v>3.1767384790497775</v>
      </c>
      <c r="IA40" s="394">
        <v>3.158492162360524</v>
      </c>
      <c r="IB40" s="394">
        <v>3.1403506475222644</v>
      </c>
      <c r="IC40" s="394">
        <v>3.12177997173429</v>
      </c>
      <c r="ID40" s="394">
        <v>3.1033191148926469</v>
      </c>
      <c r="IE40" s="394">
        <v>3.0849674275755743</v>
      </c>
      <c r="IF40" s="394">
        <v>3.0667242642017105</v>
      </c>
      <c r="IG40" s="394">
        <v>3.0485889830073813</v>
      </c>
      <c r="IH40" s="394">
        <v>3.0322836874217614</v>
      </c>
      <c r="II40" s="394">
        <v>3.0160656002678508</v>
      </c>
      <c r="IJ40" s="394">
        <v>2.9999342551137147</v>
      </c>
      <c r="IK40" s="394">
        <v>2.9838891880221183</v>
      </c>
      <c r="IL40" s="394">
        <v>2.9679299375371815</v>
      </c>
      <c r="IM40" s="394">
        <v>2.9518616050705848</v>
      </c>
      <c r="IN40" s="394">
        <v>2.9358802663382373</v>
      </c>
      <c r="IO40" s="394">
        <v>2.9199854503572409</v>
      </c>
      <c r="IP40" s="394">
        <v>2.9041766886945921</v>
      </c>
      <c r="IQ40" s="394">
        <v>2.8884535154533757</v>
      </c>
      <c r="IR40" s="394">
        <v>2.8720258080150693</v>
      </c>
      <c r="IS40" s="394">
        <v>2.8556915310475102</v>
      </c>
      <c r="IT40" s="394">
        <v>2.8394501531769252</v>
      </c>
      <c r="IU40" s="394">
        <v>2.8233011460516635</v>
      </c>
      <c r="IV40" s="394">
        <v>2.8072439843250043</v>
      </c>
      <c r="IW40" s="394">
        <v>2.8072439118947368</v>
      </c>
      <c r="IX40" s="394">
        <v>2.807243839464471</v>
      </c>
      <c r="IY40" s="394">
        <v>2.807243767034207</v>
      </c>
      <c r="IZ40" s="394">
        <v>2.8072436946039452</v>
      </c>
      <c r="JA40" s="394">
        <v>2.8072436221736852</v>
      </c>
      <c r="JB40" s="394">
        <v>2.8072436221736852</v>
      </c>
      <c r="JC40" s="394">
        <v>2.8072436221736852</v>
      </c>
      <c r="JD40" s="394">
        <v>2.8072436221736852</v>
      </c>
      <c r="JE40" s="394">
        <v>2.8072436221736852</v>
      </c>
      <c r="JF40" s="394">
        <v>2.8072436221736852</v>
      </c>
      <c r="JG40" s="394">
        <v>2.8072436221736852</v>
      </c>
      <c r="JH40" s="394">
        <v>2.8072436221736852</v>
      </c>
      <c r="JI40" s="394">
        <v>2.8072436221736852</v>
      </c>
      <c r="JJ40" s="394">
        <v>2.8072436221736852</v>
      </c>
      <c r="JK40" s="394">
        <v>2.8072436221736852</v>
      </c>
      <c r="JL40" s="394">
        <v>2.8072436221736852</v>
      </c>
      <c r="JM40" s="394">
        <v>2.8072436221736852</v>
      </c>
      <c r="JN40" s="394">
        <v>2.8072436221736852</v>
      </c>
      <c r="JO40" s="394">
        <v>2.8072436221736852</v>
      </c>
      <c r="JP40" s="394">
        <v>2.8072436221736852</v>
      </c>
      <c r="JQ40" s="394">
        <v>2.8072436221736852</v>
      </c>
      <c r="JR40" s="394">
        <v>2.8072436221736852</v>
      </c>
      <c r="JS40" s="394">
        <v>2.8072436221736852</v>
      </c>
      <c r="JT40" s="394">
        <v>2.8072436221736852</v>
      </c>
      <c r="JU40" s="394">
        <v>2.8072436221736852</v>
      </c>
      <c r="JV40" s="394">
        <v>2.8072436221736852</v>
      </c>
      <c r="JW40" s="394">
        <v>2.8072436221736852</v>
      </c>
      <c r="JX40" s="394">
        <v>2.8072436221736852</v>
      </c>
      <c r="JY40" s="394">
        <v>2.8072436221736852</v>
      </c>
      <c r="JZ40" s="394">
        <v>2.8072436221736852</v>
      </c>
      <c r="KA40" s="394">
        <v>2.8072436221736852</v>
      </c>
      <c r="KB40" s="394">
        <v>2.8072436221736852</v>
      </c>
      <c r="KC40" s="394">
        <v>2.8072436221736852</v>
      </c>
    </row>
    <row r="41" spans="1:289" x14ac:dyDescent="0.25">
      <c r="A41" s="383">
        <v>32</v>
      </c>
      <c r="B41" s="384" t="s">
        <v>850</v>
      </c>
      <c r="C41" s="385" t="s">
        <v>142</v>
      </c>
      <c r="D41" s="385" t="s">
        <v>142</v>
      </c>
      <c r="E41" s="129">
        <v>2052</v>
      </c>
      <c r="F41" s="386">
        <v>93.984820000000013</v>
      </c>
      <c r="G41" s="386">
        <v>93.984820000000013</v>
      </c>
      <c r="H41" s="386">
        <v>93.984820000000013</v>
      </c>
      <c r="I41" s="386">
        <v>93.984820000000013</v>
      </c>
      <c r="J41" s="386">
        <v>93.984819999999999</v>
      </c>
      <c r="K41" s="386">
        <v>93.984819999999999</v>
      </c>
      <c r="L41" s="386">
        <v>93.984819999999999</v>
      </c>
      <c r="M41" s="386">
        <v>93.984819999999999</v>
      </c>
      <c r="N41" s="386">
        <v>93.984819999999999</v>
      </c>
      <c r="O41" s="386">
        <v>93.984819999999999</v>
      </c>
      <c r="P41" s="386">
        <v>93.984819999999999</v>
      </c>
      <c r="Q41" s="386">
        <v>93.984819999999999</v>
      </c>
      <c r="R41" s="386">
        <v>93.984819999999999</v>
      </c>
      <c r="S41" s="386">
        <v>93.984819999999999</v>
      </c>
      <c r="T41" s="386">
        <v>93.984819999999999</v>
      </c>
      <c r="U41" s="386">
        <v>93.984819999999999</v>
      </c>
      <c r="V41" s="386">
        <v>93.984819999999999</v>
      </c>
      <c r="W41" s="386">
        <v>93.984819999999999</v>
      </c>
      <c r="X41" s="386">
        <v>93.984819999999999</v>
      </c>
      <c r="Y41" s="386">
        <v>93.984819999999999</v>
      </c>
      <c r="Z41" s="386">
        <v>93.984819999999999</v>
      </c>
      <c r="AA41" s="386">
        <v>93.984819999999999</v>
      </c>
      <c r="AB41" s="386">
        <v>93.984819999999999</v>
      </c>
      <c r="AC41" s="386">
        <v>93.984819999999999</v>
      </c>
      <c r="AD41" s="386">
        <v>93.984819999999999</v>
      </c>
      <c r="AE41" s="386">
        <v>93.984819999999999</v>
      </c>
      <c r="AF41" s="386">
        <v>93.984819999999999</v>
      </c>
      <c r="AG41" s="386">
        <v>93.984819999999999</v>
      </c>
      <c r="AH41" s="386">
        <v>93.984819999999999</v>
      </c>
      <c r="AI41" s="386">
        <v>93.984819999999999</v>
      </c>
      <c r="AJ41" s="386">
        <v>93.984819999999999</v>
      </c>
      <c r="AK41" s="386">
        <v>93.984819999999999</v>
      </c>
      <c r="AL41" s="386">
        <v>93.984819999999999</v>
      </c>
      <c r="AM41" s="386">
        <v>93.984819999999999</v>
      </c>
      <c r="AN41" s="386">
        <v>93.984819999999999</v>
      </c>
      <c r="AO41" s="387">
        <v>93.984819999999999</v>
      </c>
      <c r="AP41" s="387">
        <v>93.984819999999999</v>
      </c>
      <c r="AQ41" s="387">
        <v>93.984819999999999</v>
      </c>
      <c r="AR41" s="387">
        <v>93.984819999999999</v>
      </c>
      <c r="AS41" s="387">
        <v>93.984819999999999</v>
      </c>
      <c r="AT41" s="387">
        <v>93.984819999999999</v>
      </c>
      <c r="AU41" s="387">
        <v>93.984819999999999</v>
      </c>
      <c r="AV41" s="387">
        <v>93.984819999999999</v>
      </c>
      <c r="AW41" s="387">
        <v>93.984819999999999</v>
      </c>
      <c r="AX41" s="387">
        <v>93.984819999999999</v>
      </c>
      <c r="AY41" s="387">
        <v>93.984819999999999</v>
      </c>
      <c r="AZ41" s="387">
        <v>93.984819999999999</v>
      </c>
      <c r="BA41" s="387">
        <v>93.984819999999999</v>
      </c>
      <c r="BB41" s="387">
        <v>93.984819999999999</v>
      </c>
      <c r="BC41" s="387">
        <v>93.984819999999999</v>
      </c>
      <c r="BD41" s="387">
        <v>93.984819999999999</v>
      </c>
      <c r="BE41" s="387">
        <v>93.984819999999999</v>
      </c>
      <c r="BF41" s="387">
        <v>93.984819999999999</v>
      </c>
      <c r="BG41" s="387">
        <v>93.984819999999999</v>
      </c>
      <c r="BH41" s="387">
        <v>93.984819999999999</v>
      </c>
      <c r="BI41" s="387">
        <v>93.984819999999999</v>
      </c>
      <c r="BJ41" s="387">
        <v>93.984819999999999</v>
      </c>
      <c r="BK41" s="387">
        <v>93.984819999999999</v>
      </c>
      <c r="BL41" s="387">
        <v>93.984819999999999</v>
      </c>
      <c r="BM41" s="387">
        <v>93.984819999999999</v>
      </c>
      <c r="BN41" s="387">
        <v>93.984819999999999</v>
      </c>
      <c r="BO41" s="387">
        <v>93.984819999999999</v>
      </c>
      <c r="BP41" s="387">
        <v>93.984819999999999</v>
      </c>
      <c r="CA41" s="386">
        <v>280</v>
      </c>
      <c r="CB41" s="386">
        <v>280</v>
      </c>
      <c r="CC41" s="386">
        <v>280</v>
      </c>
      <c r="CD41" s="386">
        <v>280</v>
      </c>
      <c r="CE41" s="386">
        <v>280</v>
      </c>
      <c r="CF41" s="386">
        <v>279.60742354342659</v>
      </c>
      <c r="CG41" s="386">
        <v>279.21539750211838</v>
      </c>
      <c r="CH41" s="386">
        <v>278.82392110436081</v>
      </c>
      <c r="CI41" s="386">
        <v>278.43299357952134</v>
      </c>
      <c r="CJ41" s="386">
        <v>278.04261415804785</v>
      </c>
      <c r="CK41" s="386">
        <v>277.65002992974729</v>
      </c>
      <c r="CL41" s="386">
        <v>277.25800001351422</v>
      </c>
      <c r="CM41" s="386">
        <v>276.86652362668383</v>
      </c>
      <c r="CN41" s="386">
        <v>276.4755999876964</v>
      </c>
      <c r="CO41" s="386">
        <v>276.08522831609571</v>
      </c>
      <c r="CP41" s="386">
        <v>275.46156735726777</v>
      </c>
      <c r="CQ41" s="386">
        <v>274.83931521336967</v>
      </c>
      <c r="CR41" s="386">
        <v>274.21846870196799</v>
      </c>
      <c r="CS41" s="386">
        <v>273.59902464781817</v>
      </c>
      <c r="CT41" s="386">
        <v>272.98097988284826</v>
      </c>
      <c r="CU41" s="386">
        <v>272.36399310477816</v>
      </c>
      <c r="CV41" s="386">
        <v>271.74840082930115</v>
      </c>
      <c r="CW41" s="386">
        <v>271.13419990458721</v>
      </c>
      <c r="CX41" s="386">
        <v>270.52138718592988</v>
      </c>
      <c r="CY41" s="386">
        <v>269.90995953573054</v>
      </c>
      <c r="CZ41" s="386">
        <v>269.27788770852737</v>
      </c>
      <c r="DA41" s="386">
        <v>268.64729605936373</v>
      </c>
      <c r="DB41" s="386">
        <v>268.0181811219768</v>
      </c>
      <c r="DC41" s="386">
        <v>267.39053943822114</v>
      </c>
      <c r="DD41" s="386">
        <v>266.76436755804946</v>
      </c>
      <c r="DE41" s="386">
        <v>266.76433567873966</v>
      </c>
      <c r="DF41" s="386">
        <v>266.76430379943366</v>
      </c>
      <c r="DG41" s="386">
        <v>266.76427192013148</v>
      </c>
      <c r="DH41" s="386">
        <v>266.7642400408331</v>
      </c>
      <c r="DI41" s="386">
        <v>266.76420816153859</v>
      </c>
      <c r="DJ41" s="387">
        <v>266.76420816153859</v>
      </c>
      <c r="DK41" s="387">
        <v>266.76420816153859</v>
      </c>
      <c r="DL41" s="387">
        <v>266.76420816153859</v>
      </c>
      <c r="DM41" s="387">
        <v>266.76420816153859</v>
      </c>
      <c r="DN41" s="387">
        <v>266.76420816153859</v>
      </c>
      <c r="DO41" s="387">
        <v>266.76420816153859</v>
      </c>
      <c r="DP41" s="387">
        <v>266.76420816153859</v>
      </c>
      <c r="DQ41" s="387">
        <v>266.76420816153859</v>
      </c>
      <c r="DR41" s="387">
        <v>266.76420816153859</v>
      </c>
      <c r="DS41" s="387">
        <v>266.76420816153859</v>
      </c>
      <c r="DT41" s="387">
        <v>266.76420816153859</v>
      </c>
      <c r="DU41" s="387">
        <v>266.76420816153859</v>
      </c>
      <c r="DV41" s="387">
        <v>266.76420816153859</v>
      </c>
      <c r="DW41" s="387">
        <v>266.76420816153859</v>
      </c>
      <c r="DX41" s="387">
        <v>266.76420816153859</v>
      </c>
      <c r="DY41" s="387">
        <v>266.76420816153859</v>
      </c>
      <c r="DZ41" s="387">
        <v>266.76420816153859</v>
      </c>
      <c r="EA41" s="387">
        <v>266.76420816153859</v>
      </c>
      <c r="EB41" s="387">
        <v>266.76420816153859</v>
      </c>
      <c r="EC41" s="387">
        <v>266.76420816153859</v>
      </c>
      <c r="ED41" s="387">
        <v>266.76420816153859</v>
      </c>
      <c r="EE41" s="387">
        <v>266.76420816153859</v>
      </c>
      <c r="EF41" s="387">
        <v>266.76420816153859</v>
      </c>
      <c r="EG41" s="387">
        <v>266.76420816153859</v>
      </c>
      <c r="EH41" s="387">
        <v>266.76420816153859</v>
      </c>
      <c r="EI41" s="387">
        <v>266.76420816153859</v>
      </c>
      <c r="EJ41" s="387">
        <v>266.76420816153859</v>
      </c>
      <c r="EK41" s="387">
        <v>266.76420816153859</v>
      </c>
      <c r="EY41" s="386">
        <v>48</v>
      </c>
      <c r="EZ41" s="386">
        <v>49</v>
      </c>
      <c r="FA41" s="386">
        <v>50</v>
      </c>
      <c r="FB41" s="386">
        <v>51</v>
      </c>
      <c r="FC41" s="386">
        <v>50.3</v>
      </c>
      <c r="FD41" s="386">
        <v>51</v>
      </c>
      <c r="FE41" s="386">
        <v>51</v>
      </c>
      <c r="FF41" s="386">
        <v>51</v>
      </c>
      <c r="FG41" s="386">
        <v>51</v>
      </c>
      <c r="FH41" s="386">
        <v>51</v>
      </c>
      <c r="FI41" s="386">
        <v>51.7</v>
      </c>
      <c r="FJ41" s="386">
        <v>51</v>
      </c>
      <c r="FK41" s="386">
        <v>51</v>
      </c>
      <c r="FL41" s="386">
        <v>51</v>
      </c>
      <c r="FM41" s="386">
        <v>51</v>
      </c>
      <c r="FN41" s="386">
        <v>51</v>
      </c>
      <c r="FO41" s="386">
        <v>51</v>
      </c>
      <c r="FP41" s="386">
        <v>51</v>
      </c>
      <c r="FQ41" s="386">
        <v>51</v>
      </c>
      <c r="FR41" s="386">
        <v>51</v>
      </c>
      <c r="FS41" s="386">
        <v>51</v>
      </c>
      <c r="FT41" s="386">
        <v>51</v>
      </c>
      <c r="FU41" s="386">
        <v>51</v>
      </c>
      <c r="FV41" s="386">
        <v>51</v>
      </c>
      <c r="FW41" s="386">
        <v>51</v>
      </c>
      <c r="FX41" s="386">
        <v>51</v>
      </c>
      <c r="FY41" s="386">
        <v>51</v>
      </c>
      <c r="FZ41" s="386">
        <v>51</v>
      </c>
      <c r="GA41" s="386">
        <v>51</v>
      </c>
      <c r="GB41" s="386">
        <v>51</v>
      </c>
      <c r="GC41" s="386">
        <v>43.7</v>
      </c>
      <c r="GD41" s="387">
        <v>43.7</v>
      </c>
      <c r="GE41" s="387">
        <v>43.7</v>
      </c>
      <c r="GF41" s="387">
        <v>43.7</v>
      </c>
      <c r="GG41" s="387">
        <v>43.7</v>
      </c>
      <c r="GH41" s="387">
        <v>43.7</v>
      </c>
      <c r="GI41" s="387">
        <v>43.7</v>
      </c>
      <c r="GJ41" s="387">
        <v>43.7</v>
      </c>
      <c r="GK41" s="387">
        <v>43.7</v>
      </c>
      <c r="GL41" s="387">
        <v>43.7</v>
      </c>
      <c r="GM41" s="387">
        <v>43.7</v>
      </c>
      <c r="GN41" s="387">
        <v>43.7</v>
      </c>
      <c r="GO41" s="387">
        <v>43.7</v>
      </c>
      <c r="GP41" s="387">
        <v>43.7</v>
      </c>
      <c r="GQ41" s="387">
        <v>43.7</v>
      </c>
      <c r="GR41" s="387">
        <v>43.7</v>
      </c>
      <c r="GS41" s="387">
        <v>43.7</v>
      </c>
      <c r="GT41" s="387">
        <v>43.7</v>
      </c>
      <c r="GU41" s="387">
        <v>43.7</v>
      </c>
      <c r="GV41" s="387">
        <v>43.7</v>
      </c>
      <c r="GW41" s="387">
        <v>43.7</v>
      </c>
      <c r="GX41" s="387">
        <v>43.7</v>
      </c>
      <c r="GY41" s="387">
        <v>43.7</v>
      </c>
      <c r="GZ41" s="387">
        <v>43.7</v>
      </c>
      <c r="HA41" s="387">
        <v>43.7</v>
      </c>
      <c r="HB41" s="387">
        <v>43.7</v>
      </c>
      <c r="HC41" s="387">
        <v>43.7</v>
      </c>
      <c r="HD41" s="387">
        <v>43.7</v>
      </c>
      <c r="HE41" s="387">
        <v>43.7</v>
      </c>
      <c r="HS41" s="394">
        <v>2.9792045140906795</v>
      </c>
      <c r="HT41" s="394">
        <v>2.9792045140906795</v>
      </c>
      <c r="HU41" s="394">
        <v>2.9792045140906795</v>
      </c>
      <c r="HV41" s="394">
        <v>2.9792045140906795</v>
      </c>
      <c r="HW41" s="394">
        <v>2.97920451409068</v>
      </c>
      <c r="HX41" s="394">
        <v>2.9750274942637183</v>
      </c>
      <c r="HY41" s="394">
        <v>2.9708563308640521</v>
      </c>
      <c r="HZ41" s="394">
        <v>2.9666910156806261</v>
      </c>
      <c r="IA41" s="394">
        <v>2.9625315405138974</v>
      </c>
      <c r="IB41" s="394">
        <v>2.958377897175819</v>
      </c>
      <c r="IC41" s="394">
        <v>2.9542007946575555</v>
      </c>
      <c r="ID41" s="394">
        <v>2.9500295900286262</v>
      </c>
      <c r="IE41" s="394">
        <v>2.9458642749614654</v>
      </c>
      <c r="IF41" s="394">
        <v>2.9417048411402651</v>
      </c>
      <c r="IG41" s="394">
        <v>2.937551280260958</v>
      </c>
      <c r="IH41" s="394">
        <v>2.9309155176045212</v>
      </c>
      <c r="II41" s="394">
        <v>2.9242947447616507</v>
      </c>
      <c r="IJ41" s="394">
        <v>2.917688927871203</v>
      </c>
      <c r="IK41" s="394">
        <v>2.9110980331485252</v>
      </c>
      <c r="IL41" s="394">
        <v>2.9045220268852807</v>
      </c>
      <c r="IM41" s="394">
        <v>2.8979572776197067</v>
      </c>
      <c r="IN41" s="394">
        <v>2.8914073658842052</v>
      </c>
      <c r="IO41" s="394">
        <v>2.8848722581432535</v>
      </c>
      <c r="IP41" s="394">
        <v>2.8783519209371247</v>
      </c>
      <c r="IQ41" s="394">
        <v>2.8718463208817182</v>
      </c>
      <c r="IR41" s="394">
        <v>2.865121066450171</v>
      </c>
      <c r="IS41" s="394">
        <v>2.8584115611368275</v>
      </c>
      <c r="IT41" s="394">
        <v>2.8517177680605954</v>
      </c>
      <c r="IU41" s="394">
        <v>2.8450396504267514</v>
      </c>
      <c r="IV41" s="394">
        <v>2.8383771715267367</v>
      </c>
      <c r="IW41" s="394">
        <v>2.8383768323303662</v>
      </c>
      <c r="IX41" s="394">
        <v>2.8383764931340365</v>
      </c>
      <c r="IY41" s="394">
        <v>2.8383761539377472</v>
      </c>
      <c r="IZ41" s="394">
        <v>2.8383758147414988</v>
      </c>
      <c r="JA41" s="394">
        <v>2.8383754755452912</v>
      </c>
      <c r="JB41" s="394">
        <v>2.8383754755452912</v>
      </c>
      <c r="JC41" s="394">
        <v>2.8383754755452912</v>
      </c>
      <c r="JD41" s="394">
        <v>2.8383754755452912</v>
      </c>
      <c r="JE41" s="394">
        <v>2.8383754755452912</v>
      </c>
      <c r="JF41" s="394">
        <v>2.8383754755452912</v>
      </c>
      <c r="JG41" s="394">
        <v>2.8383754755452912</v>
      </c>
      <c r="JH41" s="394">
        <v>2.8383754755452912</v>
      </c>
      <c r="JI41" s="394">
        <v>2.8383754755452912</v>
      </c>
      <c r="JJ41" s="394">
        <v>2.8383754755452912</v>
      </c>
      <c r="JK41" s="394">
        <v>2.8383754755452912</v>
      </c>
      <c r="JL41" s="394">
        <v>2.8383754755452912</v>
      </c>
      <c r="JM41" s="394">
        <v>2.8383754755452912</v>
      </c>
      <c r="JN41" s="394">
        <v>2.8383754755452912</v>
      </c>
      <c r="JO41" s="394">
        <v>2.8383754755452912</v>
      </c>
      <c r="JP41" s="394">
        <v>2.8383754755452912</v>
      </c>
      <c r="JQ41" s="394">
        <v>2.8383754755452912</v>
      </c>
      <c r="JR41" s="394">
        <v>2.8383754755452912</v>
      </c>
      <c r="JS41" s="394">
        <v>2.8383754755452912</v>
      </c>
      <c r="JT41" s="394">
        <v>2.8383754755452912</v>
      </c>
      <c r="JU41" s="394">
        <v>2.8383754755452912</v>
      </c>
      <c r="JV41" s="394">
        <v>2.8383754755452912</v>
      </c>
      <c r="JW41" s="394">
        <v>2.8383754755452912</v>
      </c>
      <c r="JX41" s="394">
        <v>2.8383754755452912</v>
      </c>
      <c r="JY41" s="394">
        <v>2.8383754755452912</v>
      </c>
      <c r="JZ41" s="394">
        <v>2.8383754755452912</v>
      </c>
      <c r="KA41" s="394">
        <v>2.8383754755452912</v>
      </c>
      <c r="KB41" s="394">
        <v>2.8383754755452912</v>
      </c>
      <c r="KC41" s="394">
        <v>2.8383754755452912</v>
      </c>
    </row>
    <row r="42" spans="1:289" x14ac:dyDescent="0.25">
      <c r="A42" s="383">
        <v>33</v>
      </c>
      <c r="B42" s="384" t="s">
        <v>850</v>
      </c>
      <c r="C42" s="385" t="s">
        <v>142</v>
      </c>
      <c r="D42" s="385" t="s">
        <v>142</v>
      </c>
      <c r="E42" s="129">
        <v>2052</v>
      </c>
      <c r="F42" s="386">
        <v>97.36121</v>
      </c>
      <c r="G42" s="386">
        <v>141.36689179636426</v>
      </c>
      <c r="H42" s="386">
        <v>205.26242531460895</v>
      </c>
      <c r="I42" s="386">
        <v>298.03769970925401</v>
      </c>
      <c r="J42" s="386">
        <v>432.74588766959056</v>
      </c>
      <c r="K42" s="386">
        <v>521.82424488895606</v>
      </c>
      <c r="L42" s="386">
        <v>629.23889125859387</v>
      </c>
      <c r="M42" s="386">
        <v>758.76425089562622</v>
      </c>
      <c r="N42" s="386">
        <v>914.95169233047272</v>
      </c>
      <c r="O42" s="386">
        <v>1103.2894582345718</v>
      </c>
      <c r="P42" s="386">
        <v>1214.9894637549476</v>
      </c>
      <c r="Q42" s="386">
        <v>1337.9982796152833</v>
      </c>
      <c r="R42" s="386">
        <v>1473.4608403275281</v>
      </c>
      <c r="S42" s="386">
        <v>1622.6379966669026</v>
      </c>
      <c r="T42" s="386">
        <v>1786.9182513475639</v>
      </c>
      <c r="U42" s="386">
        <v>1890.7427262024225</v>
      </c>
      <c r="V42" s="386">
        <v>2000.5996659284401</v>
      </c>
      <c r="W42" s="386">
        <v>2116.8395720087465</v>
      </c>
      <c r="X42" s="386">
        <v>2239.8333109501054</v>
      </c>
      <c r="Y42" s="386">
        <v>2369.9732975423517</v>
      </c>
      <c r="Z42" s="386">
        <v>2461.6539567549903</v>
      </c>
      <c r="AA42" s="386">
        <v>2556.8812142699726</v>
      </c>
      <c r="AB42" s="386">
        <v>2655.7922676121225</v>
      </c>
      <c r="AC42" s="386">
        <v>2758.5296216907527</v>
      </c>
      <c r="AD42" s="386">
        <v>2865.2412941118978</v>
      </c>
      <c r="AE42" s="386">
        <v>2909.5504304084047</v>
      </c>
      <c r="AF42" s="386">
        <v>2954.5447793476924</v>
      </c>
      <c r="AG42" s="386">
        <v>3000.2349373079587</v>
      </c>
      <c r="AH42" s="386">
        <v>3046.6316645336583</v>
      </c>
      <c r="AI42" s="386">
        <v>3093.7458876695905</v>
      </c>
      <c r="AJ42" s="386">
        <v>3093.7458876695905</v>
      </c>
      <c r="AK42" s="386">
        <v>3093.7458876695905</v>
      </c>
      <c r="AL42" s="386">
        <v>3093.7458876695905</v>
      </c>
      <c r="AM42" s="386">
        <v>3093.7458876695905</v>
      </c>
      <c r="AN42" s="386">
        <v>3093.7458876695905</v>
      </c>
      <c r="AO42" s="387">
        <v>3093.7458876695905</v>
      </c>
      <c r="AP42" s="387">
        <v>3093.7458876695905</v>
      </c>
      <c r="AQ42" s="387">
        <v>3093.7458876695905</v>
      </c>
      <c r="AR42" s="387">
        <v>3093.7458876695905</v>
      </c>
      <c r="AS42" s="387">
        <v>3093.7458876695905</v>
      </c>
      <c r="AT42" s="387">
        <v>3093.7458876695905</v>
      </c>
      <c r="AU42" s="387">
        <v>3093.7458876695905</v>
      </c>
      <c r="AV42" s="387">
        <v>3093.7458876695905</v>
      </c>
      <c r="AW42" s="387">
        <v>3093.7458876695905</v>
      </c>
      <c r="AX42" s="387">
        <v>3093.7458876695905</v>
      </c>
      <c r="AY42" s="387">
        <v>3093.7458876695905</v>
      </c>
      <c r="AZ42" s="387">
        <v>3093.7458876695905</v>
      </c>
      <c r="BA42" s="387">
        <v>3093.7458876695905</v>
      </c>
      <c r="BB42" s="387">
        <v>3093.7458876695905</v>
      </c>
      <c r="BC42" s="387">
        <v>3093.7458876695905</v>
      </c>
      <c r="BD42" s="387">
        <v>3093.7458876695905</v>
      </c>
      <c r="BE42" s="387">
        <v>3093.7458876695905</v>
      </c>
      <c r="BF42" s="387">
        <v>3093.7458876695905</v>
      </c>
      <c r="BG42" s="387">
        <v>3093.7458876695905</v>
      </c>
      <c r="BH42" s="387">
        <v>3093.7458876695905</v>
      </c>
      <c r="BI42" s="387">
        <v>3093.7458876695905</v>
      </c>
      <c r="BJ42" s="387">
        <v>3093.7458876695905</v>
      </c>
      <c r="BK42" s="387">
        <v>3093.7458876695905</v>
      </c>
      <c r="BL42" s="387">
        <v>3093.7458876695905</v>
      </c>
      <c r="BM42" s="387">
        <v>3093.7458876695905</v>
      </c>
      <c r="BN42" s="387">
        <v>3093.7458876695905</v>
      </c>
      <c r="BO42" s="387">
        <v>3093.7458876695905</v>
      </c>
      <c r="BP42" s="387">
        <v>3093.7458876695905</v>
      </c>
      <c r="CA42" s="386">
        <v>270</v>
      </c>
      <c r="CB42" s="386">
        <v>390.38518228800251</v>
      </c>
      <c r="CC42" s="386">
        <v>564.44663166680346</v>
      </c>
      <c r="CD42" s="386">
        <v>816.11704146331135</v>
      </c>
      <c r="CE42" s="386">
        <v>1180</v>
      </c>
      <c r="CF42" s="386">
        <v>1421.0933219446545</v>
      </c>
      <c r="CG42" s="386">
        <v>1711.4459573522824</v>
      </c>
      <c r="CH42" s="386">
        <v>2061.1223905614443</v>
      </c>
      <c r="CI42" s="386">
        <v>2482.243444862263</v>
      </c>
      <c r="CJ42" s="386">
        <v>2989.4064262158086</v>
      </c>
      <c r="CK42" s="386">
        <v>3288.8759544973313</v>
      </c>
      <c r="CL42" s="386">
        <v>3618.3454177434296</v>
      </c>
      <c r="CM42" s="386">
        <v>3980.8201170378002</v>
      </c>
      <c r="CN42" s="386">
        <v>4379.606415270252</v>
      </c>
      <c r="CO42" s="386">
        <v>4818.3418965811579</v>
      </c>
      <c r="CP42" s="386">
        <v>5089.125982382966</v>
      </c>
      <c r="CQ42" s="386">
        <v>5375.1277556584555</v>
      </c>
      <c r="CR42" s="386">
        <v>5677.2024291922371</v>
      </c>
      <c r="CS42" s="386">
        <v>5996.2532775331165</v>
      </c>
      <c r="CT42" s="386">
        <v>6333.234337998123</v>
      </c>
      <c r="CU42" s="386">
        <v>6566.7027189995633</v>
      </c>
      <c r="CV42" s="386">
        <v>6808.7776795176342</v>
      </c>
      <c r="CW42" s="386">
        <v>7059.776492540901</v>
      </c>
      <c r="CX42" s="386">
        <v>7320.0281270109026</v>
      </c>
      <c r="CY42" s="386">
        <v>7589.8736789818158</v>
      </c>
      <c r="CZ42" s="386">
        <v>7693.4331845217421</v>
      </c>
      <c r="DA42" s="386">
        <v>7798.4057005597706</v>
      </c>
      <c r="DB42" s="386">
        <v>7904.810506819741</v>
      </c>
      <c r="DC42" s="386">
        <v>8012.667146086349</v>
      </c>
      <c r="DD42" s="386">
        <v>8121.995427794458</v>
      </c>
      <c r="DE42" s="386">
        <v>8121.8466822985374</v>
      </c>
      <c r="DF42" s="386">
        <v>8121.697939526729</v>
      </c>
      <c r="DG42" s="386">
        <v>8121.5491994789818</v>
      </c>
      <c r="DH42" s="386">
        <v>8121.4004621552467</v>
      </c>
      <c r="DI42" s="386">
        <v>8121.2517275554756</v>
      </c>
      <c r="DJ42" s="387">
        <v>8121.2517275554756</v>
      </c>
      <c r="DK42" s="387">
        <v>8121.2517275554756</v>
      </c>
      <c r="DL42" s="387">
        <v>8121.2517275554756</v>
      </c>
      <c r="DM42" s="387">
        <v>8121.2517275554756</v>
      </c>
      <c r="DN42" s="387">
        <v>8121.2517275554756</v>
      </c>
      <c r="DO42" s="387">
        <v>8121.2517275554756</v>
      </c>
      <c r="DP42" s="387">
        <v>8121.2517275554756</v>
      </c>
      <c r="DQ42" s="387">
        <v>8121.2517275554756</v>
      </c>
      <c r="DR42" s="387">
        <v>8121.2517275554756</v>
      </c>
      <c r="DS42" s="387">
        <v>8121.2517275554756</v>
      </c>
      <c r="DT42" s="387">
        <v>8121.2517275554756</v>
      </c>
      <c r="DU42" s="387">
        <v>8121.2517275554756</v>
      </c>
      <c r="DV42" s="387">
        <v>8121.2517275554756</v>
      </c>
      <c r="DW42" s="387">
        <v>8121.2517275554756</v>
      </c>
      <c r="DX42" s="387">
        <v>8121.2517275554756</v>
      </c>
      <c r="DY42" s="387">
        <v>8121.2517275554756</v>
      </c>
      <c r="DZ42" s="387">
        <v>8121.2517275554756</v>
      </c>
      <c r="EA42" s="387">
        <v>8121.2517275554756</v>
      </c>
      <c r="EB42" s="387">
        <v>8121.2517275554756</v>
      </c>
      <c r="EC42" s="387">
        <v>8121.2517275554756</v>
      </c>
      <c r="ED42" s="387">
        <v>8121.2517275554756</v>
      </c>
      <c r="EE42" s="387">
        <v>8121.2517275554756</v>
      </c>
      <c r="EF42" s="387">
        <v>8121.2517275554756</v>
      </c>
      <c r="EG42" s="387">
        <v>8121.2517275554756</v>
      </c>
      <c r="EH42" s="387">
        <v>8121.2517275554756</v>
      </c>
      <c r="EI42" s="387">
        <v>8121.2517275554756</v>
      </c>
      <c r="EJ42" s="387">
        <v>8121.2517275554756</v>
      </c>
      <c r="EK42" s="387">
        <v>8121.2517275554756</v>
      </c>
      <c r="EY42" s="386">
        <v>148</v>
      </c>
      <c r="EZ42" s="386">
        <v>151</v>
      </c>
      <c r="FA42" s="386">
        <v>154</v>
      </c>
      <c r="FB42" s="386">
        <v>157</v>
      </c>
      <c r="FC42" s="386">
        <v>159.19999999999999</v>
      </c>
      <c r="FD42" s="386">
        <v>172</v>
      </c>
      <c r="FE42" s="386">
        <v>184</v>
      </c>
      <c r="FF42" s="386">
        <v>196</v>
      </c>
      <c r="FG42" s="386">
        <v>208</v>
      </c>
      <c r="FH42" s="386">
        <v>220</v>
      </c>
      <c r="FI42" s="386">
        <v>233.70000000000002</v>
      </c>
      <c r="FJ42" s="386">
        <v>281</v>
      </c>
      <c r="FK42" s="386">
        <v>328</v>
      </c>
      <c r="FL42" s="386">
        <v>375</v>
      </c>
      <c r="FM42" s="386">
        <v>422</v>
      </c>
      <c r="FN42" s="386">
        <v>469</v>
      </c>
      <c r="FO42" s="386">
        <v>516</v>
      </c>
      <c r="FP42" s="386">
        <v>563</v>
      </c>
      <c r="FQ42" s="386">
        <v>610</v>
      </c>
      <c r="FR42" s="386">
        <v>657</v>
      </c>
      <c r="FS42" s="386">
        <v>704</v>
      </c>
      <c r="FT42" s="386">
        <v>751</v>
      </c>
      <c r="FU42" s="386">
        <v>798</v>
      </c>
      <c r="FV42" s="386">
        <v>845</v>
      </c>
      <c r="FW42" s="386">
        <v>892</v>
      </c>
      <c r="FX42" s="386">
        <v>939</v>
      </c>
      <c r="FY42" s="386">
        <v>986</v>
      </c>
      <c r="FZ42" s="386">
        <v>1033</v>
      </c>
      <c r="GA42" s="386">
        <v>1080</v>
      </c>
      <c r="GB42" s="386">
        <v>1127</v>
      </c>
      <c r="GC42" s="386">
        <v>1177.4000000000001</v>
      </c>
      <c r="GD42" s="387">
        <v>1177.4000000000001</v>
      </c>
      <c r="GE42" s="387">
        <v>1177.4000000000001</v>
      </c>
      <c r="GF42" s="387">
        <v>1177.4000000000001</v>
      </c>
      <c r="GG42" s="387">
        <v>1177.4000000000001</v>
      </c>
      <c r="GH42" s="387">
        <v>1177.4000000000001</v>
      </c>
      <c r="GI42" s="387">
        <v>1177.4000000000001</v>
      </c>
      <c r="GJ42" s="387">
        <v>1177.4000000000001</v>
      </c>
      <c r="GK42" s="387">
        <v>1177.4000000000001</v>
      </c>
      <c r="GL42" s="387">
        <v>1177.4000000000001</v>
      </c>
      <c r="GM42" s="387">
        <v>1177.4000000000001</v>
      </c>
      <c r="GN42" s="387">
        <v>1177.4000000000001</v>
      </c>
      <c r="GO42" s="387">
        <v>1177.4000000000001</v>
      </c>
      <c r="GP42" s="387">
        <v>1177.4000000000001</v>
      </c>
      <c r="GQ42" s="387">
        <v>1177.4000000000001</v>
      </c>
      <c r="GR42" s="387">
        <v>1177.4000000000001</v>
      </c>
      <c r="GS42" s="387">
        <v>1177.4000000000001</v>
      </c>
      <c r="GT42" s="387">
        <v>1177.4000000000001</v>
      </c>
      <c r="GU42" s="387">
        <v>1177.4000000000001</v>
      </c>
      <c r="GV42" s="387">
        <v>1177.4000000000001</v>
      </c>
      <c r="GW42" s="387">
        <v>1177.4000000000001</v>
      </c>
      <c r="GX42" s="387">
        <v>1177.4000000000001</v>
      </c>
      <c r="GY42" s="387">
        <v>1177.4000000000001</v>
      </c>
      <c r="GZ42" s="387">
        <v>1177.4000000000001</v>
      </c>
      <c r="HA42" s="387">
        <v>1177.4000000000001</v>
      </c>
      <c r="HB42" s="387">
        <v>1177.4000000000001</v>
      </c>
      <c r="HC42" s="387">
        <v>1177.4000000000001</v>
      </c>
      <c r="HD42" s="387">
        <v>1177.4000000000001</v>
      </c>
      <c r="HE42" s="387">
        <v>1177.4000000000001</v>
      </c>
      <c r="HS42" s="394">
        <v>2.7731783530627854</v>
      </c>
      <c r="HT42" s="394">
        <v>2.7615036118240708</v>
      </c>
      <c r="HU42" s="394">
        <v>2.7498780198161805</v>
      </c>
      <c r="HV42" s="394">
        <v>2.7383013701268717</v>
      </c>
      <c r="HW42" s="394">
        <v>2.7267734567149757</v>
      </c>
      <c r="HX42" s="394">
        <v>2.7233179290990255</v>
      </c>
      <c r="HY42" s="394">
        <v>2.719866780530801</v>
      </c>
      <c r="HZ42" s="394">
        <v>2.7164200054609151</v>
      </c>
      <c r="IA42" s="394">
        <v>2.712977598347015</v>
      </c>
      <c r="IB42" s="394">
        <v>2.7095395536537672</v>
      </c>
      <c r="IC42" s="394">
        <v>2.7069172635728043</v>
      </c>
      <c r="ID42" s="394">
        <v>2.7042975113419563</v>
      </c>
      <c r="IE42" s="394">
        <v>2.7016802945050946</v>
      </c>
      <c r="IF42" s="394">
        <v>2.6990656106084665</v>
      </c>
      <c r="IG42" s="394">
        <v>2.6964534572006942</v>
      </c>
      <c r="IH42" s="394">
        <v>2.691601512916848</v>
      </c>
      <c r="II42" s="394">
        <v>2.6867582991242585</v>
      </c>
      <c r="IJ42" s="394">
        <v>2.6819238001134549</v>
      </c>
      <c r="IK42" s="394">
        <v>2.6770980002032343</v>
      </c>
      <c r="IL42" s="394">
        <v>2.6722808837406098</v>
      </c>
      <c r="IM42" s="394">
        <v>2.6675978160861993</v>
      </c>
      <c r="IN42" s="394">
        <v>2.6629229553245559</v>
      </c>
      <c r="IO42" s="394">
        <v>2.6582562870734208</v>
      </c>
      <c r="IP42" s="394">
        <v>2.6535977969757401</v>
      </c>
      <c r="IQ42" s="394">
        <v>2.6489474706996194</v>
      </c>
      <c r="IR42" s="394">
        <v>2.6441999781532703</v>
      </c>
      <c r="IS42" s="394">
        <v>2.6394609941506832</v>
      </c>
      <c r="IT42" s="394">
        <v>2.6347305034426887</v>
      </c>
      <c r="IU42" s="394">
        <v>2.6300084908074477</v>
      </c>
      <c r="IV42" s="394">
        <v>2.625294941050401</v>
      </c>
      <c r="IW42" s="394">
        <v>2.6252468616342752</v>
      </c>
      <c r="IX42" s="394">
        <v>2.6251987830986718</v>
      </c>
      <c r="IY42" s="394">
        <v>2.6251507054435739</v>
      </c>
      <c r="IZ42" s="394">
        <v>2.6251026286689663</v>
      </c>
      <c r="JA42" s="394">
        <v>2.625054552774833</v>
      </c>
      <c r="JB42" s="394">
        <v>2.625054552774833</v>
      </c>
      <c r="JC42" s="394">
        <v>2.625054552774833</v>
      </c>
      <c r="JD42" s="394">
        <v>2.625054552774833</v>
      </c>
      <c r="JE42" s="394">
        <v>2.625054552774833</v>
      </c>
      <c r="JF42" s="394">
        <v>2.625054552774833</v>
      </c>
      <c r="JG42" s="394">
        <v>2.625054552774833</v>
      </c>
      <c r="JH42" s="394">
        <v>2.625054552774833</v>
      </c>
      <c r="JI42" s="394">
        <v>2.625054552774833</v>
      </c>
      <c r="JJ42" s="394">
        <v>2.625054552774833</v>
      </c>
      <c r="JK42" s="394">
        <v>2.625054552774833</v>
      </c>
      <c r="JL42" s="394">
        <v>2.625054552774833</v>
      </c>
      <c r="JM42" s="394">
        <v>2.625054552774833</v>
      </c>
      <c r="JN42" s="394">
        <v>2.625054552774833</v>
      </c>
      <c r="JO42" s="394">
        <v>2.625054552774833</v>
      </c>
      <c r="JP42" s="394">
        <v>2.625054552774833</v>
      </c>
      <c r="JQ42" s="394">
        <v>2.625054552774833</v>
      </c>
      <c r="JR42" s="394">
        <v>2.625054552774833</v>
      </c>
      <c r="JS42" s="394">
        <v>2.625054552774833</v>
      </c>
      <c r="JT42" s="394">
        <v>2.625054552774833</v>
      </c>
      <c r="JU42" s="394">
        <v>2.625054552774833</v>
      </c>
      <c r="JV42" s="394">
        <v>2.625054552774833</v>
      </c>
      <c r="JW42" s="394">
        <v>2.625054552774833</v>
      </c>
      <c r="JX42" s="394">
        <v>2.625054552774833</v>
      </c>
      <c r="JY42" s="394">
        <v>2.625054552774833</v>
      </c>
      <c r="JZ42" s="394">
        <v>2.625054552774833</v>
      </c>
      <c r="KA42" s="394">
        <v>2.625054552774833</v>
      </c>
      <c r="KB42" s="394">
        <v>2.625054552774833</v>
      </c>
      <c r="KC42" s="394">
        <v>2.625054552774833</v>
      </c>
    </row>
    <row r="43" spans="1:289" x14ac:dyDescent="0.25">
      <c r="A43" s="383">
        <v>34</v>
      </c>
      <c r="B43" s="384" t="s">
        <v>850</v>
      </c>
      <c r="C43" s="385" t="s">
        <v>142</v>
      </c>
      <c r="D43" s="385" t="s">
        <v>142</v>
      </c>
      <c r="E43" s="129">
        <v>2052</v>
      </c>
      <c r="F43" s="386">
        <v>30.317669999999996</v>
      </c>
      <c r="G43" s="386">
        <v>30.317669999999996</v>
      </c>
      <c r="H43" s="386">
        <v>30.317669999999996</v>
      </c>
      <c r="I43" s="386">
        <v>30.317669999999996</v>
      </c>
      <c r="J43" s="386">
        <v>30.317669999999989</v>
      </c>
      <c r="K43" s="386">
        <v>30.317669999999989</v>
      </c>
      <c r="L43" s="386">
        <v>30.317669999999989</v>
      </c>
      <c r="M43" s="386">
        <v>30.317669999999989</v>
      </c>
      <c r="N43" s="386">
        <v>30.317669999999989</v>
      </c>
      <c r="O43" s="386">
        <v>30.317669999999989</v>
      </c>
      <c r="P43" s="386">
        <v>30.317669999999989</v>
      </c>
      <c r="Q43" s="386">
        <v>30.317669999999989</v>
      </c>
      <c r="R43" s="386">
        <v>30.317669999999989</v>
      </c>
      <c r="S43" s="386">
        <v>30.317669999999989</v>
      </c>
      <c r="T43" s="386">
        <v>30.317669999999989</v>
      </c>
      <c r="U43" s="386">
        <v>30.317669999999989</v>
      </c>
      <c r="V43" s="386">
        <v>30.317669999999989</v>
      </c>
      <c r="W43" s="386">
        <v>30.317669999999989</v>
      </c>
      <c r="X43" s="386">
        <v>30.317669999999989</v>
      </c>
      <c r="Y43" s="386">
        <v>30.317669999999989</v>
      </c>
      <c r="Z43" s="386">
        <v>30.317669999999989</v>
      </c>
      <c r="AA43" s="386">
        <v>30.317669999999989</v>
      </c>
      <c r="AB43" s="386">
        <v>30.317669999999989</v>
      </c>
      <c r="AC43" s="386">
        <v>30.317669999999989</v>
      </c>
      <c r="AD43" s="386">
        <v>30.317669999999989</v>
      </c>
      <c r="AE43" s="386">
        <v>30.317669999999989</v>
      </c>
      <c r="AF43" s="386">
        <v>30.317669999999989</v>
      </c>
      <c r="AG43" s="386">
        <v>30.317669999999989</v>
      </c>
      <c r="AH43" s="386">
        <v>30.317669999999989</v>
      </c>
      <c r="AI43" s="386">
        <v>30.317669999999989</v>
      </c>
      <c r="AJ43" s="386">
        <v>30.317669999999989</v>
      </c>
      <c r="AK43" s="386">
        <v>30.317669999999989</v>
      </c>
      <c r="AL43" s="386">
        <v>30.317669999999989</v>
      </c>
      <c r="AM43" s="386">
        <v>30.317669999999989</v>
      </c>
      <c r="AN43" s="386">
        <v>30.317669999999989</v>
      </c>
      <c r="AO43" s="387">
        <v>30.317669999999989</v>
      </c>
      <c r="AP43" s="387">
        <v>30.317669999999989</v>
      </c>
      <c r="AQ43" s="387">
        <v>30.317669999999989</v>
      </c>
      <c r="AR43" s="387">
        <v>30.317669999999989</v>
      </c>
      <c r="AS43" s="387">
        <v>30.317669999999989</v>
      </c>
      <c r="AT43" s="387">
        <v>30.317669999999989</v>
      </c>
      <c r="AU43" s="387">
        <v>30.317669999999989</v>
      </c>
      <c r="AV43" s="387">
        <v>30.317669999999989</v>
      </c>
      <c r="AW43" s="387">
        <v>30.317669999999989</v>
      </c>
      <c r="AX43" s="387">
        <v>30.317669999999989</v>
      </c>
      <c r="AY43" s="387">
        <v>30.317669999999989</v>
      </c>
      <c r="AZ43" s="387">
        <v>30.317669999999989</v>
      </c>
      <c r="BA43" s="387">
        <v>30.317669999999989</v>
      </c>
      <c r="BB43" s="387">
        <v>30.317669999999989</v>
      </c>
      <c r="BC43" s="387">
        <v>30.317669999999989</v>
      </c>
      <c r="BD43" s="387">
        <v>30.317669999999989</v>
      </c>
      <c r="BE43" s="387">
        <v>30.317669999999989</v>
      </c>
      <c r="BF43" s="387">
        <v>30.317669999999989</v>
      </c>
      <c r="BG43" s="387">
        <v>30.317669999999989</v>
      </c>
      <c r="BH43" s="387">
        <v>30.317669999999989</v>
      </c>
      <c r="BI43" s="387">
        <v>30.317669999999989</v>
      </c>
      <c r="BJ43" s="387">
        <v>30.317669999999989</v>
      </c>
      <c r="BK43" s="387">
        <v>30.317669999999989</v>
      </c>
      <c r="BL43" s="387">
        <v>30.317669999999989</v>
      </c>
      <c r="BM43" s="387">
        <v>30.317669999999989</v>
      </c>
      <c r="BN43" s="387">
        <v>30.317669999999989</v>
      </c>
      <c r="BO43" s="387">
        <v>30.317669999999989</v>
      </c>
      <c r="BP43" s="387">
        <v>30.317669999999989</v>
      </c>
      <c r="CA43" s="386">
        <v>70</v>
      </c>
      <c r="CB43" s="386">
        <v>70</v>
      </c>
      <c r="CC43" s="386">
        <v>70</v>
      </c>
      <c r="CD43" s="386">
        <v>70</v>
      </c>
      <c r="CE43" s="386">
        <v>70</v>
      </c>
      <c r="CF43" s="386">
        <v>70.090007250184897</v>
      </c>
      <c r="CG43" s="386">
        <v>70.180130233299593</v>
      </c>
      <c r="CH43" s="386">
        <v>70.270369098155555</v>
      </c>
      <c r="CI43" s="386">
        <v>70.360723993755599</v>
      </c>
      <c r="CJ43" s="386">
        <v>70.451195069294101</v>
      </c>
      <c r="CK43" s="386">
        <v>70.541203798103311</v>
      </c>
      <c r="CL43" s="386">
        <v>70.631327522424726</v>
      </c>
      <c r="CM43" s="386">
        <v>70.721566389177056</v>
      </c>
      <c r="CN43" s="386">
        <v>70.811920545466748</v>
      </c>
      <c r="CO43" s="386">
        <v>70.902390138588174</v>
      </c>
      <c r="CP43" s="386">
        <v>70.902390138588174</v>
      </c>
      <c r="CQ43" s="386">
        <v>70.902390138588174</v>
      </c>
      <c r="CR43" s="386">
        <v>70.902390138588174</v>
      </c>
      <c r="CS43" s="386">
        <v>70.902390138588174</v>
      </c>
      <c r="CT43" s="386">
        <v>70.902390138588174</v>
      </c>
      <c r="CU43" s="386">
        <v>70.902390138588174</v>
      </c>
      <c r="CV43" s="386">
        <v>70.902390138588174</v>
      </c>
      <c r="CW43" s="386">
        <v>70.902390138588174</v>
      </c>
      <c r="CX43" s="386">
        <v>70.902390138588174</v>
      </c>
      <c r="CY43" s="386">
        <v>70.902390138588174</v>
      </c>
      <c r="CZ43" s="386">
        <v>70.902390138588174</v>
      </c>
      <c r="DA43" s="386">
        <v>70.902390138588174</v>
      </c>
      <c r="DB43" s="386">
        <v>70.902390138588174</v>
      </c>
      <c r="DC43" s="386">
        <v>70.902390138588174</v>
      </c>
      <c r="DD43" s="386">
        <v>70.902390138588174</v>
      </c>
      <c r="DE43" s="386">
        <v>70.902390138588174</v>
      </c>
      <c r="DF43" s="386">
        <v>70.902390138588174</v>
      </c>
      <c r="DG43" s="386">
        <v>70.902390138588174</v>
      </c>
      <c r="DH43" s="386">
        <v>70.902390138588174</v>
      </c>
      <c r="DI43" s="386">
        <v>70.902390138588174</v>
      </c>
      <c r="DJ43" s="387">
        <v>70.902390138588174</v>
      </c>
      <c r="DK43" s="387">
        <v>70.902390138588174</v>
      </c>
      <c r="DL43" s="387">
        <v>70.902390138588174</v>
      </c>
      <c r="DM43" s="387">
        <v>70.902390138588174</v>
      </c>
      <c r="DN43" s="387">
        <v>70.902390138588174</v>
      </c>
      <c r="DO43" s="387">
        <v>70.902390138588174</v>
      </c>
      <c r="DP43" s="387">
        <v>70.902390138588174</v>
      </c>
      <c r="DQ43" s="387">
        <v>70.902390138588174</v>
      </c>
      <c r="DR43" s="387">
        <v>70.902390138588174</v>
      </c>
      <c r="DS43" s="387">
        <v>70.902390138588174</v>
      </c>
      <c r="DT43" s="387">
        <v>70.902390138588174</v>
      </c>
      <c r="DU43" s="387">
        <v>70.902390138588174</v>
      </c>
      <c r="DV43" s="387">
        <v>70.902390138588174</v>
      </c>
      <c r="DW43" s="387">
        <v>70.902390138588174</v>
      </c>
      <c r="DX43" s="387">
        <v>70.902390138588174</v>
      </c>
      <c r="DY43" s="387">
        <v>70.902390138588174</v>
      </c>
      <c r="DZ43" s="387">
        <v>70.902390138588174</v>
      </c>
      <c r="EA43" s="387">
        <v>70.902390138588174</v>
      </c>
      <c r="EB43" s="387">
        <v>70.902390138588174</v>
      </c>
      <c r="EC43" s="387">
        <v>70.902390138588174</v>
      </c>
      <c r="ED43" s="387">
        <v>70.902390138588174</v>
      </c>
      <c r="EE43" s="387">
        <v>70.902390138588174</v>
      </c>
      <c r="EF43" s="387">
        <v>70.902390138588174</v>
      </c>
      <c r="EG43" s="387">
        <v>70.902390138588174</v>
      </c>
      <c r="EH43" s="387">
        <v>70.902390138588174</v>
      </c>
      <c r="EI43" s="387">
        <v>70.902390138588174</v>
      </c>
      <c r="EJ43" s="387">
        <v>70.902390138588174</v>
      </c>
      <c r="EK43" s="387">
        <v>70.902390138588174</v>
      </c>
      <c r="EY43" s="386">
        <v>128</v>
      </c>
      <c r="EZ43" s="386">
        <v>128</v>
      </c>
      <c r="FA43" s="386">
        <v>128</v>
      </c>
      <c r="FB43" s="386">
        <v>128</v>
      </c>
      <c r="FC43" s="386">
        <v>128</v>
      </c>
      <c r="FD43" s="386">
        <v>136</v>
      </c>
      <c r="FE43" s="386">
        <v>144</v>
      </c>
      <c r="FF43" s="386">
        <v>152</v>
      </c>
      <c r="FG43" s="386">
        <v>160</v>
      </c>
      <c r="FH43" s="386">
        <v>168</v>
      </c>
      <c r="FI43" s="386">
        <v>173.9</v>
      </c>
      <c r="FJ43" s="386">
        <v>393</v>
      </c>
      <c r="FK43" s="386">
        <v>612</v>
      </c>
      <c r="FL43" s="386">
        <v>831</v>
      </c>
      <c r="FM43" s="386">
        <v>1050</v>
      </c>
      <c r="FN43" s="386">
        <v>1269</v>
      </c>
      <c r="FO43" s="386">
        <v>1488</v>
      </c>
      <c r="FP43" s="386">
        <v>1707</v>
      </c>
      <c r="FQ43" s="386">
        <v>1926</v>
      </c>
      <c r="FR43" s="386">
        <v>2145</v>
      </c>
      <c r="FS43" s="386">
        <v>2364</v>
      </c>
      <c r="FT43" s="386">
        <v>2583</v>
      </c>
      <c r="FU43" s="386">
        <v>2802</v>
      </c>
      <c r="FV43" s="386">
        <v>3021</v>
      </c>
      <c r="FW43" s="386">
        <v>3240</v>
      </c>
      <c r="FX43" s="386">
        <v>3459</v>
      </c>
      <c r="FY43" s="386">
        <v>3678</v>
      </c>
      <c r="FZ43" s="386">
        <v>3897</v>
      </c>
      <c r="GA43" s="386">
        <v>4116</v>
      </c>
      <c r="GB43" s="386">
        <v>4335</v>
      </c>
      <c r="GC43" s="386">
        <v>4552.3999999999996</v>
      </c>
      <c r="GD43" s="387">
        <v>4552.3999999999996</v>
      </c>
      <c r="GE43" s="387">
        <v>4552.3999999999996</v>
      </c>
      <c r="GF43" s="387">
        <v>4552.3999999999996</v>
      </c>
      <c r="GG43" s="387">
        <v>4552.3999999999996</v>
      </c>
      <c r="GH43" s="387">
        <v>4552.3999999999996</v>
      </c>
      <c r="GI43" s="387">
        <v>4552.3999999999996</v>
      </c>
      <c r="GJ43" s="387">
        <v>4552.3999999999996</v>
      </c>
      <c r="GK43" s="387">
        <v>4552.3999999999996</v>
      </c>
      <c r="GL43" s="387">
        <v>4552.3999999999996</v>
      </c>
      <c r="GM43" s="387">
        <v>4552.3999999999996</v>
      </c>
      <c r="GN43" s="387">
        <v>4552.3999999999996</v>
      </c>
      <c r="GO43" s="387">
        <v>4552.3999999999996</v>
      </c>
      <c r="GP43" s="387">
        <v>4552.3999999999996</v>
      </c>
      <c r="GQ43" s="387">
        <v>4552.3999999999996</v>
      </c>
      <c r="GR43" s="387">
        <v>4552.3999999999996</v>
      </c>
      <c r="GS43" s="387">
        <v>4552.3999999999996</v>
      </c>
      <c r="GT43" s="387">
        <v>4552.3999999999996</v>
      </c>
      <c r="GU43" s="387">
        <v>4552.3999999999996</v>
      </c>
      <c r="GV43" s="387">
        <v>4552.3999999999996</v>
      </c>
      <c r="GW43" s="387">
        <v>4552.3999999999996</v>
      </c>
      <c r="GX43" s="387">
        <v>4552.3999999999996</v>
      </c>
      <c r="GY43" s="387">
        <v>4552.3999999999996</v>
      </c>
      <c r="GZ43" s="387">
        <v>4552.3999999999996</v>
      </c>
      <c r="HA43" s="387">
        <v>4552.3999999999996</v>
      </c>
      <c r="HB43" s="387">
        <v>4552.3999999999996</v>
      </c>
      <c r="HC43" s="387">
        <v>4552.3999999999996</v>
      </c>
      <c r="HD43" s="387">
        <v>4552.3999999999996</v>
      </c>
      <c r="HE43" s="387">
        <v>4552.3999999999996</v>
      </c>
      <c r="HS43" s="394">
        <v>2.3088845547827392</v>
      </c>
      <c r="HT43" s="394">
        <v>2.3088845547827392</v>
      </c>
      <c r="HU43" s="394">
        <v>2.3088845547827392</v>
      </c>
      <c r="HV43" s="394">
        <v>2.3088845547827392</v>
      </c>
      <c r="HW43" s="394">
        <v>2.3088845547827397</v>
      </c>
      <c r="HX43" s="394">
        <v>2.3118533597794593</v>
      </c>
      <c r="HY43" s="394">
        <v>2.3148259821186659</v>
      </c>
      <c r="HZ43" s="394">
        <v>2.3178024267087669</v>
      </c>
      <c r="IA43" s="394">
        <v>2.3207826984644804</v>
      </c>
      <c r="IB43" s="394">
        <v>2.3237668023068436</v>
      </c>
      <c r="IC43" s="394">
        <v>2.3267356560746038</v>
      </c>
      <c r="ID43" s="394">
        <v>2.3297083028618211</v>
      </c>
      <c r="IE43" s="394">
        <v>2.3326847475144721</v>
      </c>
      <c r="IF43" s="394">
        <v>2.3356649948847248</v>
      </c>
      <c r="IG43" s="394">
        <v>2.3386490498309467</v>
      </c>
      <c r="IH43" s="394">
        <v>2.3386490498309467</v>
      </c>
      <c r="II43" s="394">
        <v>2.3386490498309467</v>
      </c>
      <c r="IJ43" s="394">
        <v>2.3386490498309467</v>
      </c>
      <c r="IK43" s="394">
        <v>2.3386490498309467</v>
      </c>
      <c r="IL43" s="394">
        <v>2.3386490498309467</v>
      </c>
      <c r="IM43" s="394">
        <v>2.3386490498309467</v>
      </c>
      <c r="IN43" s="394">
        <v>2.3386490498309467</v>
      </c>
      <c r="IO43" s="394">
        <v>2.3386490498309467</v>
      </c>
      <c r="IP43" s="394">
        <v>2.3386490498309467</v>
      </c>
      <c r="IQ43" s="394">
        <v>2.3386490498309467</v>
      </c>
      <c r="IR43" s="394">
        <v>2.3386490498309467</v>
      </c>
      <c r="IS43" s="394">
        <v>2.3386490498309467</v>
      </c>
      <c r="IT43" s="394">
        <v>2.3386490498309467</v>
      </c>
      <c r="IU43" s="394">
        <v>2.3386490498309467</v>
      </c>
      <c r="IV43" s="394">
        <v>2.3386490498309467</v>
      </c>
      <c r="IW43" s="394">
        <v>2.3386490498309467</v>
      </c>
      <c r="IX43" s="394">
        <v>2.3386490498309467</v>
      </c>
      <c r="IY43" s="394">
        <v>2.3386490498309467</v>
      </c>
      <c r="IZ43" s="394">
        <v>2.3386490498309467</v>
      </c>
      <c r="JA43" s="394">
        <v>2.3386490498309467</v>
      </c>
      <c r="JB43" s="394">
        <v>2.3386490498309467</v>
      </c>
      <c r="JC43" s="394">
        <v>2.3386490498309467</v>
      </c>
      <c r="JD43" s="394">
        <v>2.3386490498309467</v>
      </c>
      <c r="JE43" s="394">
        <v>2.3386490498309467</v>
      </c>
      <c r="JF43" s="394">
        <v>2.3386490498309467</v>
      </c>
      <c r="JG43" s="394">
        <v>2.3386490498309467</v>
      </c>
      <c r="JH43" s="394">
        <v>2.3386490498309467</v>
      </c>
      <c r="JI43" s="394">
        <v>2.3386490498309467</v>
      </c>
      <c r="JJ43" s="394">
        <v>2.3386490498309467</v>
      </c>
      <c r="JK43" s="394">
        <v>2.3386490498309467</v>
      </c>
      <c r="JL43" s="394">
        <v>2.3386490498309467</v>
      </c>
      <c r="JM43" s="394">
        <v>2.3386490498309467</v>
      </c>
      <c r="JN43" s="394">
        <v>2.3386490498309467</v>
      </c>
      <c r="JO43" s="394">
        <v>2.3386490498309467</v>
      </c>
      <c r="JP43" s="394">
        <v>2.3386490498309467</v>
      </c>
      <c r="JQ43" s="394">
        <v>2.3386490498309467</v>
      </c>
      <c r="JR43" s="394">
        <v>2.3386490498309467</v>
      </c>
      <c r="JS43" s="394">
        <v>2.3386490498309467</v>
      </c>
      <c r="JT43" s="394">
        <v>2.3386490498309467</v>
      </c>
      <c r="JU43" s="394">
        <v>2.3386490498309467</v>
      </c>
      <c r="JV43" s="394">
        <v>2.3386490498309467</v>
      </c>
      <c r="JW43" s="394">
        <v>2.3386490498309467</v>
      </c>
      <c r="JX43" s="394">
        <v>2.3386490498309467</v>
      </c>
      <c r="JY43" s="394">
        <v>2.3386490498309467</v>
      </c>
      <c r="JZ43" s="394">
        <v>2.3386490498309467</v>
      </c>
      <c r="KA43" s="394">
        <v>2.3386490498309467</v>
      </c>
      <c r="KB43" s="394">
        <v>2.3386490498309467</v>
      </c>
      <c r="KC43" s="394">
        <v>2.3386490498309467</v>
      </c>
    </row>
    <row r="44" spans="1:289" x14ac:dyDescent="0.25">
      <c r="A44" s="383">
        <v>35</v>
      </c>
      <c r="B44" s="384" t="s">
        <v>851</v>
      </c>
      <c r="C44" s="385" t="s">
        <v>142</v>
      </c>
      <c r="D44" s="385" t="s">
        <v>142</v>
      </c>
      <c r="E44" s="129">
        <v>2052</v>
      </c>
      <c r="F44" s="386">
        <v>21.222360000000005</v>
      </c>
      <c r="G44" s="386">
        <v>30.035230793718274</v>
      </c>
      <c r="H44" s="386">
        <v>42.507764868371012</v>
      </c>
      <c r="I44" s="386">
        <v>60.159686686430376</v>
      </c>
      <c r="J44" s="386">
        <v>85.141806759696678</v>
      </c>
      <c r="K44" s="386">
        <v>94.621659135436715</v>
      </c>
      <c r="L44" s="386">
        <v>105.15701649146763</v>
      </c>
      <c r="M44" s="386">
        <v>116.86540078058586</v>
      </c>
      <c r="N44" s="386">
        <v>129.877419075646</v>
      </c>
      <c r="O44" s="386">
        <v>144.33822049197278</v>
      </c>
      <c r="P44" s="386">
        <v>154.7833790892542</v>
      </c>
      <c r="Q44" s="386">
        <v>165.98441050906658</v>
      </c>
      <c r="R44" s="386">
        <v>177.996014133762</v>
      </c>
      <c r="S44" s="386">
        <v>190.87684771321221</v>
      </c>
      <c r="T44" s="386">
        <v>204.68981381545476</v>
      </c>
      <c r="U44" s="386">
        <v>214.72081029914281</v>
      </c>
      <c r="V44" s="386">
        <v>225.24338420224501</v>
      </c>
      <c r="W44" s="386">
        <v>236.28162568964885</v>
      </c>
      <c r="X44" s="386">
        <v>247.86080548503352</v>
      </c>
      <c r="Y44" s="386">
        <v>260.0074327251466</v>
      </c>
      <c r="Z44" s="386">
        <v>269.19806469083807</v>
      </c>
      <c r="AA44" s="386">
        <v>278.71356319993362</v>
      </c>
      <c r="AB44" s="386">
        <v>288.56541149661246</v>
      </c>
      <c r="AC44" s="386">
        <v>298.76549872987709</v>
      </c>
      <c r="AD44" s="386">
        <v>309.32613430130408</v>
      </c>
      <c r="AE44" s="386">
        <v>321.53519707643386</v>
      </c>
      <c r="AF44" s="386">
        <v>334.2261499905386</v>
      </c>
      <c r="AG44" s="386">
        <v>347.41801318548499</v>
      </c>
      <c r="AH44" s="386">
        <v>361.13055752569517</v>
      </c>
      <c r="AI44" s="386">
        <v>375.38433422906951</v>
      </c>
      <c r="AJ44" s="386">
        <v>386.99502689029424</v>
      </c>
      <c r="AK44" s="386">
        <v>398.96483998298362</v>
      </c>
      <c r="AL44" s="386">
        <v>411.30488115489464</v>
      </c>
      <c r="AM44" s="386">
        <v>424.02660161496289</v>
      </c>
      <c r="AN44" s="386">
        <v>437.14180675970044</v>
      </c>
      <c r="AO44" s="387">
        <v>437.14180675970044</v>
      </c>
      <c r="AP44" s="387">
        <v>437.14180675970044</v>
      </c>
      <c r="AQ44" s="387">
        <v>437.14180675970044</v>
      </c>
      <c r="AR44" s="387">
        <v>437.14180675970044</v>
      </c>
      <c r="AS44" s="387">
        <v>437.14180675970044</v>
      </c>
      <c r="AT44" s="387">
        <v>437.14180675970044</v>
      </c>
      <c r="AU44" s="387">
        <v>437.14180675970044</v>
      </c>
      <c r="AV44" s="387">
        <v>437.14180675970044</v>
      </c>
      <c r="AW44" s="387">
        <v>437.14180675970044</v>
      </c>
      <c r="AX44" s="387">
        <v>437.14180675970044</v>
      </c>
      <c r="AY44" s="387">
        <v>437.14180675970044</v>
      </c>
      <c r="AZ44" s="387">
        <v>437.14180675970044</v>
      </c>
      <c r="BA44" s="387">
        <v>437.14180675970044</v>
      </c>
      <c r="BB44" s="387">
        <v>437.14180675970044</v>
      </c>
      <c r="BC44" s="387">
        <v>437.14180675970044</v>
      </c>
      <c r="BD44" s="387">
        <v>437.14180675970044</v>
      </c>
      <c r="BE44" s="387">
        <v>437.14180675970044</v>
      </c>
      <c r="BF44" s="387">
        <v>437.14180675970044</v>
      </c>
      <c r="BG44" s="387">
        <v>437.14180675970044</v>
      </c>
      <c r="BH44" s="387">
        <v>437.14180675970044</v>
      </c>
      <c r="BI44" s="387">
        <v>437.14180675970044</v>
      </c>
      <c r="BJ44" s="387">
        <v>437.14180675970044</v>
      </c>
      <c r="BK44" s="387">
        <v>437.14180675970044</v>
      </c>
      <c r="BL44" s="387">
        <v>437.14180675970044</v>
      </c>
      <c r="BM44" s="387">
        <v>437.14180675970044</v>
      </c>
      <c r="BN44" s="387">
        <v>437.14180675970044</v>
      </c>
      <c r="BO44" s="387">
        <v>437.14180675970044</v>
      </c>
      <c r="BP44" s="387">
        <v>437.14180675970044</v>
      </c>
      <c r="CA44" s="386">
        <v>60.000000000000007</v>
      </c>
      <c r="CB44" s="386">
        <v>82.066943992042837</v>
      </c>
      <c r="CC44" s="386">
        <v>112.24972160321825</v>
      </c>
      <c r="CD44" s="386">
        <v>153.5331935988952</v>
      </c>
      <c r="CE44" s="386">
        <v>210</v>
      </c>
      <c r="CF44" s="386">
        <v>237.29198630005493</v>
      </c>
      <c r="CG44" s="386">
        <v>268.13088934393073</v>
      </c>
      <c r="CH44" s="386">
        <v>302.97767295629313</v>
      </c>
      <c r="CI44" s="386">
        <v>342.35320866841539</v>
      </c>
      <c r="CJ44" s="386">
        <v>386.84606143393074</v>
      </c>
      <c r="CK44" s="386">
        <v>422.16601578945063</v>
      </c>
      <c r="CL44" s="386">
        <v>460.71076496658992</v>
      </c>
      <c r="CM44" s="386">
        <v>502.77474030964959</v>
      </c>
      <c r="CN44" s="386">
        <v>548.67925543647107</v>
      </c>
      <c r="CO44" s="386">
        <v>598.77496065317439</v>
      </c>
      <c r="CP44" s="386">
        <v>624.85303009588938</v>
      </c>
      <c r="CQ44" s="386">
        <v>652.06686130311971</v>
      </c>
      <c r="CR44" s="386">
        <v>680.46591939300117</v>
      </c>
      <c r="CS44" s="386">
        <v>710.10182380686342</v>
      </c>
      <c r="CT44" s="386">
        <v>741.02844213511401</v>
      </c>
      <c r="CU44" s="386">
        <v>763.36595910450092</v>
      </c>
      <c r="CV44" s="386">
        <v>786.37681684731342</v>
      </c>
      <c r="CW44" s="386">
        <v>810.08131250749011</v>
      </c>
      <c r="CX44" s="386">
        <v>834.50035506486051</v>
      </c>
      <c r="CY44" s="386">
        <v>859.65548377828964</v>
      </c>
      <c r="CZ44" s="386">
        <v>889.01286177390432</v>
      </c>
      <c r="DA44" s="386">
        <v>919.3727991192128</v>
      </c>
      <c r="DB44" s="386">
        <v>950.76953338304043</v>
      </c>
      <c r="DC44" s="386">
        <v>983.23847135289213</v>
      </c>
      <c r="DD44" s="386">
        <v>1016.8162289639648</v>
      </c>
      <c r="DE44" s="386">
        <v>1047.9883472268614</v>
      </c>
      <c r="DF44" s="386">
        <v>1080.1160963395785</v>
      </c>
      <c r="DG44" s="386">
        <v>1113.2287726852949</v>
      </c>
      <c r="DH44" s="386">
        <v>1147.3565707743978</v>
      </c>
      <c r="DI44" s="386">
        <v>1182.5306107780011</v>
      </c>
      <c r="DJ44" s="387">
        <v>1182.5306107780011</v>
      </c>
      <c r="DK44" s="387">
        <v>1182.5306107780011</v>
      </c>
      <c r="DL44" s="387">
        <v>1182.5306107780011</v>
      </c>
      <c r="DM44" s="387">
        <v>1182.5306107780011</v>
      </c>
      <c r="DN44" s="387">
        <v>1182.5306107780011</v>
      </c>
      <c r="DO44" s="387">
        <v>1182.5306107780011</v>
      </c>
      <c r="DP44" s="387">
        <v>1182.5306107780011</v>
      </c>
      <c r="DQ44" s="387">
        <v>1182.5306107780011</v>
      </c>
      <c r="DR44" s="387">
        <v>1182.5306107780011</v>
      </c>
      <c r="DS44" s="387">
        <v>1182.5306107780011</v>
      </c>
      <c r="DT44" s="387">
        <v>1182.5306107780011</v>
      </c>
      <c r="DU44" s="387">
        <v>1182.5306107780011</v>
      </c>
      <c r="DV44" s="387">
        <v>1182.5306107780011</v>
      </c>
      <c r="DW44" s="387">
        <v>1182.5306107780011</v>
      </c>
      <c r="DX44" s="387">
        <v>1182.5306107780011</v>
      </c>
      <c r="DY44" s="387">
        <v>1182.5306107780011</v>
      </c>
      <c r="DZ44" s="387">
        <v>1182.5306107780011</v>
      </c>
      <c r="EA44" s="387">
        <v>1182.5306107780011</v>
      </c>
      <c r="EB44" s="387">
        <v>1182.5306107780011</v>
      </c>
      <c r="EC44" s="387">
        <v>1182.5306107780011</v>
      </c>
      <c r="ED44" s="387">
        <v>1182.5306107780011</v>
      </c>
      <c r="EE44" s="387">
        <v>1182.5306107780011</v>
      </c>
      <c r="EF44" s="387">
        <v>1182.5306107780011</v>
      </c>
      <c r="EG44" s="387">
        <v>1182.5306107780011</v>
      </c>
      <c r="EH44" s="387">
        <v>1182.5306107780011</v>
      </c>
      <c r="EI44" s="387">
        <v>1182.5306107780011</v>
      </c>
      <c r="EJ44" s="387">
        <v>1182.5306107780011</v>
      </c>
      <c r="EK44" s="387">
        <v>1182.5306107780011</v>
      </c>
      <c r="EY44" s="386">
        <v>424</v>
      </c>
      <c r="EZ44" s="386">
        <v>429</v>
      </c>
      <c r="FA44" s="386">
        <v>434</v>
      </c>
      <c r="FB44" s="386">
        <v>439</v>
      </c>
      <c r="FC44" s="386">
        <v>445.79999999999995</v>
      </c>
      <c r="FD44" s="386">
        <v>453</v>
      </c>
      <c r="FE44" s="386">
        <v>460</v>
      </c>
      <c r="FF44" s="386">
        <v>467</v>
      </c>
      <c r="FG44" s="386">
        <v>474</v>
      </c>
      <c r="FH44" s="386">
        <v>481</v>
      </c>
      <c r="FI44" s="386">
        <v>490.3</v>
      </c>
      <c r="FJ44" s="386">
        <v>506</v>
      </c>
      <c r="FK44" s="386">
        <v>522</v>
      </c>
      <c r="FL44" s="386">
        <v>538</v>
      </c>
      <c r="FM44" s="386">
        <v>554</v>
      </c>
      <c r="FN44" s="386">
        <v>570</v>
      </c>
      <c r="FO44" s="386">
        <v>586</v>
      </c>
      <c r="FP44" s="386">
        <v>602</v>
      </c>
      <c r="FQ44" s="386">
        <v>618</v>
      </c>
      <c r="FR44" s="386">
        <v>634</v>
      </c>
      <c r="FS44" s="386">
        <v>650</v>
      </c>
      <c r="FT44" s="386">
        <v>666</v>
      </c>
      <c r="FU44" s="386">
        <v>682</v>
      </c>
      <c r="FV44" s="386">
        <v>698</v>
      </c>
      <c r="FW44" s="386">
        <v>714</v>
      </c>
      <c r="FX44" s="386">
        <v>730</v>
      </c>
      <c r="FY44" s="386">
        <v>746</v>
      </c>
      <c r="FZ44" s="386">
        <v>762</v>
      </c>
      <c r="GA44" s="386">
        <v>778</v>
      </c>
      <c r="GB44" s="386">
        <v>794</v>
      </c>
      <c r="GC44" s="386">
        <v>808.1</v>
      </c>
      <c r="GD44" s="387">
        <v>808.1</v>
      </c>
      <c r="GE44" s="387">
        <v>808.1</v>
      </c>
      <c r="GF44" s="387">
        <v>808.1</v>
      </c>
      <c r="GG44" s="387">
        <v>808.1</v>
      </c>
      <c r="GH44" s="387">
        <v>808.1</v>
      </c>
      <c r="GI44" s="387">
        <v>808.1</v>
      </c>
      <c r="GJ44" s="387">
        <v>808.1</v>
      </c>
      <c r="GK44" s="387">
        <v>808.1</v>
      </c>
      <c r="GL44" s="387">
        <v>808.1</v>
      </c>
      <c r="GM44" s="387">
        <v>808.1</v>
      </c>
      <c r="GN44" s="387">
        <v>808.1</v>
      </c>
      <c r="GO44" s="387">
        <v>808.1</v>
      </c>
      <c r="GP44" s="387">
        <v>808.1</v>
      </c>
      <c r="GQ44" s="387">
        <v>808.1</v>
      </c>
      <c r="GR44" s="387">
        <v>808.1</v>
      </c>
      <c r="GS44" s="387">
        <v>808.1</v>
      </c>
      <c r="GT44" s="387">
        <v>808.1</v>
      </c>
      <c r="GU44" s="387">
        <v>808.1</v>
      </c>
      <c r="GV44" s="387">
        <v>808.1</v>
      </c>
      <c r="GW44" s="387">
        <v>808.1</v>
      </c>
      <c r="GX44" s="387">
        <v>808.1</v>
      </c>
      <c r="GY44" s="387">
        <v>808.1</v>
      </c>
      <c r="GZ44" s="387">
        <v>808.1</v>
      </c>
      <c r="HA44" s="387">
        <v>808.1</v>
      </c>
      <c r="HB44" s="387">
        <v>808.1</v>
      </c>
      <c r="HC44" s="387">
        <v>808.1</v>
      </c>
      <c r="HD44" s="387">
        <v>808.1</v>
      </c>
      <c r="HE44" s="387">
        <v>808.1</v>
      </c>
      <c r="HS44" s="394">
        <v>2.8272067762492008</v>
      </c>
      <c r="HT44" s="394">
        <v>2.7323560306787038</v>
      </c>
      <c r="HU44" s="394">
        <v>2.6406874591220983</v>
      </c>
      <c r="HV44" s="394">
        <v>2.5520943019393445</v>
      </c>
      <c r="HW44" s="394">
        <v>2.4664733811992239</v>
      </c>
      <c r="HX44" s="394">
        <v>2.507797775564335</v>
      </c>
      <c r="HY44" s="394">
        <v>2.5498145372514127</v>
      </c>
      <c r="HZ44" s="394">
        <v>2.5925352664911663</v>
      </c>
      <c r="IA44" s="394">
        <v>2.635971757869739</v>
      </c>
      <c r="IB44" s="394">
        <v>2.6801360035850297</v>
      </c>
      <c r="IC44" s="394">
        <v>2.7274634930021335</v>
      </c>
      <c r="ID44" s="394">
        <v>2.7756267203263918</v>
      </c>
      <c r="IE44" s="394">
        <v>2.8246404435316177</v>
      </c>
      <c r="IF44" s="394">
        <v>2.874519681197</v>
      </c>
      <c r="IG44" s="394">
        <v>2.9252797171090341</v>
      </c>
      <c r="IH44" s="394">
        <v>2.9100720569439087</v>
      </c>
      <c r="II44" s="394">
        <v>2.8949434568858718</v>
      </c>
      <c r="IJ44" s="394">
        <v>2.8798935059249144</v>
      </c>
      <c r="IK44" s="394">
        <v>2.8649217951877479</v>
      </c>
      <c r="IL44" s="394">
        <v>2.8500279179266919</v>
      </c>
      <c r="IM44" s="394">
        <v>2.8357037409655694</v>
      </c>
      <c r="IN44" s="394">
        <v>2.8214515569994361</v>
      </c>
      <c r="IO44" s="394">
        <v>2.8072710041930993</v>
      </c>
      <c r="IP44" s="394">
        <v>2.7931617225299412</v>
      </c>
      <c r="IQ44" s="394">
        <v>2.7791233538027811</v>
      </c>
      <c r="IR44" s="394">
        <v>2.7649006076388343</v>
      </c>
      <c r="IS44" s="394">
        <v>2.7507506493589409</v>
      </c>
      <c r="IT44" s="394">
        <v>2.7366731064558492</v>
      </c>
      <c r="IU44" s="394">
        <v>2.7226676083286936</v>
      </c>
      <c r="IV44" s="394">
        <v>2.7087337862732346</v>
      </c>
      <c r="IW44" s="394">
        <v>2.7080150245030055</v>
      </c>
      <c r="IX44" s="394">
        <v>2.7072964534560158</v>
      </c>
      <c r="IY44" s="394">
        <v>2.7065780730816575</v>
      </c>
      <c r="IZ44" s="394">
        <v>2.7058598833293348</v>
      </c>
      <c r="JA44" s="394">
        <v>2.7051418841484671</v>
      </c>
      <c r="JB44" s="394">
        <v>2.7051418841484671</v>
      </c>
      <c r="JC44" s="394">
        <v>2.7051418841484671</v>
      </c>
      <c r="JD44" s="394">
        <v>2.7051418841484671</v>
      </c>
      <c r="JE44" s="394">
        <v>2.7051418841484671</v>
      </c>
      <c r="JF44" s="394">
        <v>2.7051418841484671</v>
      </c>
      <c r="JG44" s="394">
        <v>2.7051418841484671</v>
      </c>
      <c r="JH44" s="394">
        <v>2.7051418841484671</v>
      </c>
      <c r="JI44" s="394">
        <v>2.7051418841484671</v>
      </c>
      <c r="JJ44" s="394">
        <v>2.7051418841484671</v>
      </c>
      <c r="JK44" s="394">
        <v>2.7051418841484671</v>
      </c>
      <c r="JL44" s="394">
        <v>2.7051418841484671</v>
      </c>
      <c r="JM44" s="394">
        <v>2.7051418841484671</v>
      </c>
      <c r="JN44" s="394">
        <v>2.7051418841484671</v>
      </c>
      <c r="JO44" s="394">
        <v>2.7051418841484671</v>
      </c>
      <c r="JP44" s="394">
        <v>2.7051418841484671</v>
      </c>
      <c r="JQ44" s="394">
        <v>2.7051418841484671</v>
      </c>
      <c r="JR44" s="394">
        <v>2.7051418841484671</v>
      </c>
      <c r="JS44" s="394">
        <v>2.7051418841484671</v>
      </c>
      <c r="JT44" s="394">
        <v>2.7051418841484671</v>
      </c>
      <c r="JU44" s="394">
        <v>2.7051418841484671</v>
      </c>
      <c r="JV44" s="394">
        <v>2.7051418841484671</v>
      </c>
      <c r="JW44" s="394">
        <v>2.7051418841484671</v>
      </c>
      <c r="JX44" s="394">
        <v>2.7051418841484671</v>
      </c>
      <c r="JY44" s="394">
        <v>2.7051418841484671</v>
      </c>
      <c r="JZ44" s="394">
        <v>2.7051418841484671</v>
      </c>
      <c r="KA44" s="394">
        <v>2.7051418841484671</v>
      </c>
      <c r="KB44" s="394">
        <v>2.7051418841484671</v>
      </c>
      <c r="KC44" s="394">
        <v>2.7051418841484671</v>
      </c>
    </row>
    <row r="45" spans="1:289" x14ac:dyDescent="0.25">
      <c r="A45" s="383">
        <v>36</v>
      </c>
      <c r="B45" s="384" t="s">
        <v>851</v>
      </c>
      <c r="C45" s="385" t="s">
        <v>142</v>
      </c>
      <c r="D45" s="385" t="s">
        <v>142</v>
      </c>
      <c r="E45" s="129">
        <v>2052</v>
      </c>
      <c r="F45" s="386">
        <v>162.67641999999998</v>
      </c>
      <c r="G45" s="386">
        <v>165.97700181327576</v>
      </c>
      <c r="H45" s="386">
        <v>169.34454994106798</v>
      </c>
      <c r="I45" s="386">
        <v>172.78042307936832</v>
      </c>
      <c r="J45" s="386">
        <v>176.28600749108489</v>
      </c>
      <c r="K45" s="386">
        <v>189.04372896653462</v>
      </c>
      <c r="L45" s="386">
        <v>202.72471973352683</v>
      </c>
      <c r="M45" s="386">
        <v>217.39579628326226</v>
      </c>
      <c r="N45" s="386">
        <v>233.12861057968749</v>
      </c>
      <c r="O45" s="386">
        <v>250</v>
      </c>
      <c r="P45" s="386">
        <v>267.40259393126718</v>
      </c>
      <c r="Q45" s="386">
        <v>286.01658896468069</v>
      </c>
      <c r="R45" s="386">
        <v>305.92631118611467</v>
      </c>
      <c r="S45" s="386">
        <v>327.22195665196443</v>
      </c>
      <c r="T45" s="386">
        <v>350</v>
      </c>
      <c r="U45" s="386">
        <v>375.87932332502277</v>
      </c>
      <c r="V45" s="386">
        <v>403.67218772364856</v>
      </c>
      <c r="W45" s="386">
        <v>433.52008219056165</v>
      </c>
      <c r="X45" s="386">
        <v>465.57495754741876</v>
      </c>
      <c r="Y45" s="386">
        <v>500</v>
      </c>
      <c r="Z45" s="386">
        <v>549.28027165305889</v>
      </c>
      <c r="AA45" s="386">
        <v>603.41763365451641</v>
      </c>
      <c r="AB45" s="386">
        <v>662.89080346799756</v>
      </c>
      <c r="AC45" s="386">
        <v>728.22568121043241</v>
      </c>
      <c r="AD45" s="386">
        <v>800</v>
      </c>
      <c r="AE45" s="386">
        <v>867.57741695815889</v>
      </c>
      <c r="AF45" s="386">
        <v>940.86321801973884</v>
      </c>
      <c r="AG45" s="386">
        <v>1020.3396005006326</v>
      </c>
      <c r="AH45" s="386">
        <v>1106.5294937780732</v>
      </c>
      <c r="AI45" s="386">
        <v>1200</v>
      </c>
      <c r="AJ45" s="386">
        <v>1294.0546169375389</v>
      </c>
      <c r="AK45" s="386">
        <v>1395.4811263478002</v>
      </c>
      <c r="AL45" s="386">
        <v>1504.8573286663066</v>
      </c>
      <c r="AM45" s="386">
        <v>1622.8063116607709</v>
      </c>
      <c r="AN45" s="386">
        <v>1750</v>
      </c>
      <c r="AO45" s="387">
        <v>1750</v>
      </c>
      <c r="AP45" s="387">
        <v>1750</v>
      </c>
      <c r="AQ45" s="387">
        <v>1750</v>
      </c>
      <c r="AR45" s="387">
        <v>1750</v>
      </c>
      <c r="AS45" s="387">
        <v>1750</v>
      </c>
      <c r="AT45" s="387">
        <v>1750</v>
      </c>
      <c r="AU45" s="387">
        <v>1750</v>
      </c>
      <c r="AV45" s="387">
        <v>1750</v>
      </c>
      <c r="AW45" s="387">
        <v>1750</v>
      </c>
      <c r="AX45" s="387">
        <v>1750</v>
      </c>
      <c r="AY45" s="387">
        <v>1750</v>
      </c>
      <c r="AZ45" s="387">
        <v>1750</v>
      </c>
      <c r="BA45" s="387">
        <v>1750</v>
      </c>
      <c r="BB45" s="387">
        <v>1750</v>
      </c>
      <c r="BC45" s="387">
        <v>1750</v>
      </c>
      <c r="BD45" s="387">
        <v>1750</v>
      </c>
      <c r="BE45" s="387">
        <v>1750</v>
      </c>
      <c r="BF45" s="387">
        <v>1750</v>
      </c>
      <c r="BG45" s="387">
        <v>1750</v>
      </c>
      <c r="BH45" s="387">
        <v>1750</v>
      </c>
      <c r="BI45" s="387">
        <v>1750</v>
      </c>
      <c r="BJ45" s="387">
        <v>1750</v>
      </c>
      <c r="BK45" s="387">
        <v>1750</v>
      </c>
      <c r="BL45" s="387">
        <v>1750</v>
      </c>
      <c r="BM45" s="387">
        <v>1750</v>
      </c>
      <c r="BN45" s="387">
        <v>1750</v>
      </c>
      <c r="BO45" s="387">
        <v>1750</v>
      </c>
      <c r="BP45" s="387">
        <v>1750</v>
      </c>
      <c r="CA45" s="386">
        <v>470</v>
      </c>
      <c r="CB45" s="386">
        <v>479.69582372582789</v>
      </c>
      <c r="CC45" s="386">
        <v>489.59166659574583</v>
      </c>
      <c r="CD45" s="386">
        <v>499.69165488712167</v>
      </c>
      <c r="CE45" s="386">
        <v>510</v>
      </c>
      <c r="CF45" s="386">
        <v>545.76186669058029</v>
      </c>
      <c r="CG45" s="386">
        <v>584.03140222271907</v>
      </c>
      <c r="CH45" s="386">
        <v>624.98444761370251</v>
      </c>
      <c r="CI45" s="386">
        <v>668.80917408281471</v>
      </c>
      <c r="CJ45" s="386">
        <v>715.70694766122017</v>
      </c>
      <c r="CK45" s="386">
        <v>763.90570447230266</v>
      </c>
      <c r="CL45" s="386">
        <v>815.35037103139769</v>
      </c>
      <c r="CM45" s="386">
        <v>870.259540737782</v>
      </c>
      <c r="CN45" s="386">
        <v>928.86652800207162</v>
      </c>
      <c r="CO45" s="386">
        <v>991.42035962187867</v>
      </c>
      <c r="CP45" s="386">
        <v>1050.5125329438085</v>
      </c>
      <c r="CQ45" s="386">
        <v>1113.126809593575</v>
      </c>
      <c r="CR45" s="386">
        <v>1179.4731194342135</v>
      </c>
      <c r="CS45" s="386">
        <v>1249.7739048939211</v>
      </c>
      <c r="CT45" s="386">
        <v>1324.2648667593635</v>
      </c>
      <c r="CU45" s="386">
        <v>1448.7899796643612</v>
      </c>
      <c r="CV45" s="386">
        <v>1585.0246109091067</v>
      </c>
      <c r="CW45" s="386">
        <v>1734.0698461826651</v>
      </c>
      <c r="CX45" s="386">
        <v>1897.130309992649</v>
      </c>
      <c r="CY45" s="386">
        <v>2075.5239017711847</v>
      </c>
      <c r="CZ45" s="386">
        <v>2243.4362357947757</v>
      </c>
      <c r="DA45" s="386">
        <v>2424.9328758787256</v>
      </c>
      <c r="DB45" s="386">
        <v>2621.1128084209936</v>
      </c>
      <c r="DC45" s="386">
        <v>2833.1639291166007</v>
      </c>
      <c r="DD45" s="386">
        <v>3062.3702358247269</v>
      </c>
      <c r="DE45" s="386">
        <v>3301.3903677722537</v>
      </c>
      <c r="DF45" s="386">
        <v>3559.0661876597555</v>
      </c>
      <c r="DG45" s="386">
        <v>3836.8537849374302</v>
      </c>
      <c r="DH45" s="386">
        <v>4136.3228978522284</v>
      </c>
      <c r="DI45" s="386">
        <v>4459.1657838156743</v>
      </c>
      <c r="DJ45" s="387">
        <v>4459.1657838156743</v>
      </c>
      <c r="DK45" s="387">
        <v>4459.1657838156743</v>
      </c>
      <c r="DL45" s="387">
        <v>4459.1657838156743</v>
      </c>
      <c r="DM45" s="387">
        <v>4459.1657838156743</v>
      </c>
      <c r="DN45" s="387">
        <v>4459.1657838156743</v>
      </c>
      <c r="DO45" s="387">
        <v>4459.1657838156743</v>
      </c>
      <c r="DP45" s="387">
        <v>4459.1657838156743</v>
      </c>
      <c r="DQ45" s="387">
        <v>4459.1657838156743</v>
      </c>
      <c r="DR45" s="387">
        <v>4459.1657838156743</v>
      </c>
      <c r="DS45" s="387">
        <v>4459.1657838156743</v>
      </c>
      <c r="DT45" s="387">
        <v>4459.1657838156743</v>
      </c>
      <c r="DU45" s="387">
        <v>4459.1657838156743</v>
      </c>
      <c r="DV45" s="387">
        <v>4459.1657838156743</v>
      </c>
      <c r="DW45" s="387">
        <v>4459.1657838156743</v>
      </c>
      <c r="DX45" s="387">
        <v>4459.1657838156743</v>
      </c>
      <c r="DY45" s="387">
        <v>4459.1657838156743</v>
      </c>
      <c r="DZ45" s="387">
        <v>4459.1657838156743</v>
      </c>
      <c r="EA45" s="387">
        <v>4459.1657838156743</v>
      </c>
      <c r="EB45" s="387">
        <v>4459.1657838156743</v>
      </c>
      <c r="EC45" s="387">
        <v>4459.1657838156743</v>
      </c>
      <c r="ED45" s="387">
        <v>4459.1657838156743</v>
      </c>
      <c r="EE45" s="387">
        <v>4459.1657838156743</v>
      </c>
      <c r="EF45" s="387">
        <v>4459.1657838156743</v>
      </c>
      <c r="EG45" s="387">
        <v>4459.1657838156743</v>
      </c>
      <c r="EH45" s="387">
        <v>4459.1657838156743</v>
      </c>
      <c r="EI45" s="387">
        <v>4459.1657838156743</v>
      </c>
      <c r="EJ45" s="387">
        <v>4459.1657838156743</v>
      </c>
      <c r="EK45" s="387">
        <v>4459.1657838156743</v>
      </c>
      <c r="EY45" s="386">
        <v>87</v>
      </c>
      <c r="EZ45" s="386">
        <v>87</v>
      </c>
      <c r="FA45" s="386">
        <v>87</v>
      </c>
      <c r="FB45" s="386">
        <v>87</v>
      </c>
      <c r="FC45" s="386">
        <v>87.100000000000009</v>
      </c>
      <c r="FD45" s="386">
        <v>88</v>
      </c>
      <c r="FE45" s="386">
        <v>89</v>
      </c>
      <c r="FF45" s="386">
        <v>90</v>
      </c>
      <c r="FG45" s="386">
        <v>91</v>
      </c>
      <c r="FH45" s="386">
        <v>92</v>
      </c>
      <c r="FI45" s="386">
        <v>93.6</v>
      </c>
      <c r="FJ45" s="386">
        <v>98</v>
      </c>
      <c r="FK45" s="386">
        <v>102</v>
      </c>
      <c r="FL45" s="386">
        <v>106</v>
      </c>
      <c r="FM45" s="386">
        <v>110</v>
      </c>
      <c r="FN45" s="386">
        <v>114</v>
      </c>
      <c r="FO45" s="386">
        <v>118</v>
      </c>
      <c r="FP45" s="386">
        <v>122</v>
      </c>
      <c r="FQ45" s="386">
        <v>126</v>
      </c>
      <c r="FR45" s="386">
        <v>130</v>
      </c>
      <c r="FS45" s="386">
        <v>134</v>
      </c>
      <c r="FT45" s="386">
        <v>138</v>
      </c>
      <c r="FU45" s="386">
        <v>142</v>
      </c>
      <c r="FV45" s="386">
        <v>146</v>
      </c>
      <c r="FW45" s="386">
        <v>150</v>
      </c>
      <c r="FX45" s="386">
        <v>154</v>
      </c>
      <c r="FY45" s="386">
        <v>158</v>
      </c>
      <c r="FZ45" s="386">
        <v>162</v>
      </c>
      <c r="GA45" s="386">
        <v>166</v>
      </c>
      <c r="GB45" s="386">
        <v>170</v>
      </c>
      <c r="GC45" s="386">
        <v>180.4</v>
      </c>
      <c r="GD45" s="387">
        <v>180.4</v>
      </c>
      <c r="GE45" s="387">
        <v>180.4</v>
      </c>
      <c r="GF45" s="387">
        <v>180.4</v>
      </c>
      <c r="GG45" s="387">
        <v>180.4</v>
      </c>
      <c r="GH45" s="387">
        <v>180.4</v>
      </c>
      <c r="GI45" s="387">
        <v>180.4</v>
      </c>
      <c r="GJ45" s="387">
        <v>180.4</v>
      </c>
      <c r="GK45" s="387">
        <v>180.4</v>
      </c>
      <c r="GL45" s="387">
        <v>180.4</v>
      </c>
      <c r="GM45" s="387">
        <v>180.4</v>
      </c>
      <c r="GN45" s="387">
        <v>180.4</v>
      </c>
      <c r="GO45" s="387">
        <v>180.4</v>
      </c>
      <c r="GP45" s="387">
        <v>180.4</v>
      </c>
      <c r="GQ45" s="387">
        <v>180.4</v>
      </c>
      <c r="GR45" s="387">
        <v>180.4</v>
      </c>
      <c r="GS45" s="387">
        <v>180.4</v>
      </c>
      <c r="GT45" s="387">
        <v>180.4</v>
      </c>
      <c r="GU45" s="387">
        <v>180.4</v>
      </c>
      <c r="GV45" s="387">
        <v>180.4</v>
      </c>
      <c r="GW45" s="387">
        <v>180.4</v>
      </c>
      <c r="GX45" s="387">
        <v>180.4</v>
      </c>
      <c r="GY45" s="387">
        <v>180.4</v>
      </c>
      <c r="GZ45" s="387">
        <v>180.4</v>
      </c>
      <c r="HA45" s="387">
        <v>180.4</v>
      </c>
      <c r="HB45" s="387">
        <v>180.4</v>
      </c>
      <c r="HC45" s="387">
        <v>180.4</v>
      </c>
      <c r="HD45" s="387">
        <v>180.4</v>
      </c>
      <c r="HE45" s="387">
        <v>180.4</v>
      </c>
      <c r="HS45" s="394">
        <v>2.8891710304419047</v>
      </c>
      <c r="HT45" s="394">
        <v>2.8901342865892108</v>
      </c>
      <c r="HU45" s="394">
        <v>2.8910978638882923</v>
      </c>
      <c r="HV45" s="394">
        <v>2.8920617624462213</v>
      </c>
      <c r="HW45" s="394">
        <v>2.8930259823701077</v>
      </c>
      <c r="HX45" s="394">
        <v>2.8869609675716541</v>
      </c>
      <c r="HY45" s="394">
        <v>2.8809086676277267</v>
      </c>
      <c r="HZ45" s="394">
        <v>2.874869055882574</v>
      </c>
      <c r="IA45" s="394">
        <v>2.8688421057363267</v>
      </c>
      <c r="IB45" s="394">
        <v>2.8628277906448805</v>
      </c>
      <c r="IC45" s="394">
        <v>2.8567625064574207</v>
      </c>
      <c r="ID45" s="394">
        <v>2.8507100723870349</v>
      </c>
      <c r="IE45" s="394">
        <v>2.8446704612090299</v>
      </c>
      <c r="IF45" s="394">
        <v>2.8386436457563895</v>
      </c>
      <c r="IG45" s="394">
        <v>2.8326295989196533</v>
      </c>
      <c r="IH45" s="394">
        <v>2.7948133024476864</v>
      </c>
      <c r="II45" s="394">
        <v>2.7575018627629966</v>
      </c>
      <c r="IJ45" s="394">
        <v>2.7206885399042586</v>
      </c>
      <c r="IK45" s="394">
        <v>2.6843666838902771</v>
      </c>
      <c r="IL45" s="394">
        <v>2.648529733518727</v>
      </c>
      <c r="IM45" s="394">
        <v>2.6376151746798189</v>
      </c>
      <c r="IN45" s="394">
        <v>2.6267455946052185</v>
      </c>
      <c r="IO45" s="394">
        <v>2.6159208079379863</v>
      </c>
      <c r="IP45" s="394">
        <v>2.6051406300850339</v>
      </c>
      <c r="IQ45" s="394">
        <v>2.5944048772139809</v>
      </c>
      <c r="IR45" s="394">
        <v>2.5858628774139372</v>
      </c>
      <c r="IS45" s="394">
        <v>2.577349001890572</v>
      </c>
      <c r="IT45" s="394">
        <v>2.5688631580455534</v>
      </c>
      <c r="IU45" s="394">
        <v>2.5604052535854263</v>
      </c>
      <c r="IV45" s="394">
        <v>2.5519751965206057</v>
      </c>
      <c r="IW45" s="394">
        <v>2.5511986314651853</v>
      </c>
      <c r="IX45" s="394">
        <v>2.550422302718208</v>
      </c>
      <c r="IY45" s="394">
        <v>2.5496462102077655</v>
      </c>
      <c r="IZ45" s="394">
        <v>2.5488703538619704</v>
      </c>
      <c r="JA45" s="394">
        <v>2.5480947336089566</v>
      </c>
      <c r="JB45" s="394">
        <v>2.5480947336089566</v>
      </c>
      <c r="JC45" s="394">
        <v>2.5480947336089566</v>
      </c>
      <c r="JD45" s="394">
        <v>2.5480947336089566</v>
      </c>
      <c r="JE45" s="394">
        <v>2.5480947336089566</v>
      </c>
      <c r="JF45" s="394">
        <v>2.5480947336089566</v>
      </c>
      <c r="JG45" s="394">
        <v>2.5480947336089566</v>
      </c>
      <c r="JH45" s="394">
        <v>2.5480947336089566</v>
      </c>
      <c r="JI45" s="394">
        <v>2.5480947336089566</v>
      </c>
      <c r="JJ45" s="394">
        <v>2.5480947336089566</v>
      </c>
      <c r="JK45" s="394">
        <v>2.5480947336089566</v>
      </c>
      <c r="JL45" s="394">
        <v>2.5480947336089566</v>
      </c>
      <c r="JM45" s="394">
        <v>2.5480947336089566</v>
      </c>
      <c r="JN45" s="394">
        <v>2.5480947336089566</v>
      </c>
      <c r="JO45" s="394">
        <v>2.5480947336089566</v>
      </c>
      <c r="JP45" s="394">
        <v>2.5480947336089566</v>
      </c>
      <c r="JQ45" s="394">
        <v>2.5480947336089566</v>
      </c>
      <c r="JR45" s="394">
        <v>2.5480947336089566</v>
      </c>
      <c r="JS45" s="394">
        <v>2.5480947336089566</v>
      </c>
      <c r="JT45" s="394">
        <v>2.5480947336089566</v>
      </c>
      <c r="JU45" s="394">
        <v>2.5480947336089566</v>
      </c>
      <c r="JV45" s="394">
        <v>2.5480947336089566</v>
      </c>
      <c r="JW45" s="394">
        <v>2.5480947336089566</v>
      </c>
      <c r="JX45" s="394">
        <v>2.5480947336089566</v>
      </c>
      <c r="JY45" s="394">
        <v>2.5480947336089566</v>
      </c>
      <c r="JZ45" s="394">
        <v>2.5480947336089566</v>
      </c>
      <c r="KA45" s="394">
        <v>2.5480947336089566</v>
      </c>
      <c r="KB45" s="394">
        <v>2.5480947336089566</v>
      </c>
      <c r="KC45" s="394">
        <v>2.5480947336089566</v>
      </c>
    </row>
    <row r="46" spans="1:289" x14ac:dyDescent="0.25">
      <c r="A46" s="383">
        <v>37</v>
      </c>
      <c r="B46" s="384" t="s">
        <v>851</v>
      </c>
      <c r="C46" s="385" t="s">
        <v>142</v>
      </c>
      <c r="D46" s="385" t="s">
        <v>142</v>
      </c>
      <c r="E46" s="129">
        <v>2052</v>
      </c>
      <c r="F46" s="386">
        <v>654.90846999999997</v>
      </c>
      <c r="G46" s="386">
        <v>659.36931814658897</v>
      </c>
      <c r="H46" s="386">
        <v>663.86055094553546</v>
      </c>
      <c r="I46" s="386">
        <v>668.38237535907365</v>
      </c>
      <c r="J46" s="386">
        <v>672.93499975914153</v>
      </c>
      <c r="K46" s="386">
        <v>672.93499975914153</v>
      </c>
      <c r="L46" s="386">
        <v>672.93499975914153</v>
      </c>
      <c r="M46" s="386">
        <v>672.93499975914153</v>
      </c>
      <c r="N46" s="386">
        <v>672.93499975914153</v>
      </c>
      <c r="O46" s="386">
        <v>672.93499975914153</v>
      </c>
      <c r="P46" s="386">
        <v>672.93499975914153</v>
      </c>
      <c r="Q46" s="386">
        <v>672.93499975914153</v>
      </c>
      <c r="R46" s="386">
        <v>672.93499975914153</v>
      </c>
      <c r="S46" s="386">
        <v>672.93499975914153</v>
      </c>
      <c r="T46" s="386">
        <v>672.93499975914153</v>
      </c>
      <c r="U46" s="386">
        <v>672.93499975914153</v>
      </c>
      <c r="V46" s="386">
        <v>672.93499975914153</v>
      </c>
      <c r="W46" s="386">
        <v>672.93499975914153</v>
      </c>
      <c r="X46" s="386">
        <v>672.93499975914153</v>
      </c>
      <c r="Y46" s="386">
        <v>672.93499975914153</v>
      </c>
      <c r="Z46" s="386">
        <v>672.93499975914153</v>
      </c>
      <c r="AA46" s="386">
        <v>672.93499975914153</v>
      </c>
      <c r="AB46" s="386">
        <v>672.93499975914153</v>
      </c>
      <c r="AC46" s="386">
        <v>672.93499975914153</v>
      </c>
      <c r="AD46" s="386">
        <v>672.93499975914153</v>
      </c>
      <c r="AE46" s="386">
        <v>672.93499975914153</v>
      </c>
      <c r="AF46" s="386">
        <v>672.93499975914153</v>
      </c>
      <c r="AG46" s="386">
        <v>672.93499975914153</v>
      </c>
      <c r="AH46" s="386">
        <v>672.93499975914153</v>
      </c>
      <c r="AI46" s="386">
        <v>672.93499975914153</v>
      </c>
      <c r="AJ46" s="386">
        <v>672.93499975914153</v>
      </c>
      <c r="AK46" s="386">
        <v>672.93499975914153</v>
      </c>
      <c r="AL46" s="386">
        <v>672.93499975914153</v>
      </c>
      <c r="AM46" s="386">
        <v>672.93499975914153</v>
      </c>
      <c r="AN46" s="386">
        <v>672.93499975914153</v>
      </c>
      <c r="AO46" s="387">
        <v>672.93499975914153</v>
      </c>
      <c r="AP46" s="387">
        <v>672.93499975914153</v>
      </c>
      <c r="AQ46" s="387">
        <v>672.93499975914153</v>
      </c>
      <c r="AR46" s="387">
        <v>672.93499975914153</v>
      </c>
      <c r="AS46" s="387">
        <v>672.93499975914153</v>
      </c>
      <c r="AT46" s="387">
        <v>672.93499975914153</v>
      </c>
      <c r="AU46" s="387">
        <v>672.93499975914153</v>
      </c>
      <c r="AV46" s="387">
        <v>672.93499975914153</v>
      </c>
      <c r="AW46" s="387">
        <v>672.93499975914153</v>
      </c>
      <c r="AX46" s="387">
        <v>672.93499975914153</v>
      </c>
      <c r="AY46" s="387">
        <v>672.93499975914153</v>
      </c>
      <c r="AZ46" s="387">
        <v>672.93499975914153</v>
      </c>
      <c r="BA46" s="387">
        <v>672.93499975914153</v>
      </c>
      <c r="BB46" s="387">
        <v>672.93499975914153</v>
      </c>
      <c r="BC46" s="387">
        <v>672.93499975914153</v>
      </c>
      <c r="BD46" s="387">
        <v>672.93499975914153</v>
      </c>
      <c r="BE46" s="387">
        <v>672.93499975914153</v>
      </c>
      <c r="BF46" s="387">
        <v>672.93499975914153</v>
      </c>
      <c r="BG46" s="387">
        <v>672.93499975914153</v>
      </c>
      <c r="BH46" s="387">
        <v>672.93499975914153</v>
      </c>
      <c r="BI46" s="387">
        <v>672.93499975914153</v>
      </c>
      <c r="BJ46" s="387">
        <v>672.93499975914153</v>
      </c>
      <c r="BK46" s="387">
        <v>672.93499975914153</v>
      </c>
      <c r="BL46" s="387">
        <v>672.93499975914153</v>
      </c>
      <c r="BM46" s="387">
        <v>672.93499975914153</v>
      </c>
      <c r="BN46" s="387">
        <v>672.93499975914153</v>
      </c>
      <c r="BO46" s="387">
        <v>672.93499975914153</v>
      </c>
      <c r="BP46" s="387">
        <v>672.93499975914153</v>
      </c>
      <c r="CA46" s="386">
        <v>1840</v>
      </c>
      <c r="CB46" s="386">
        <v>1852.3746044352765</v>
      </c>
      <c r="CC46" s="386">
        <v>1864.832432150406</v>
      </c>
      <c r="CD46" s="386">
        <v>1877.3740428492843</v>
      </c>
      <c r="CE46" s="386">
        <v>1890</v>
      </c>
      <c r="CF46" s="386">
        <v>1882.6330044577205</v>
      </c>
      <c r="CG46" s="386">
        <v>1875.2947245891553</v>
      </c>
      <c r="CH46" s="386">
        <v>1867.9850484640185</v>
      </c>
      <c r="CI46" s="386">
        <v>1860.7038645883151</v>
      </c>
      <c r="CJ46" s="386">
        <v>1853.4510619026405</v>
      </c>
      <c r="CK46" s="386">
        <v>1846.0829246935477</v>
      </c>
      <c r="CL46" s="386">
        <v>1838.744078490324</v>
      </c>
      <c r="CM46" s="386">
        <v>1831.4344068506446</v>
      </c>
      <c r="CN46" s="386">
        <v>1824.153793795085</v>
      </c>
      <c r="CO46" s="386">
        <v>1816.902123805281</v>
      </c>
      <c r="CP46" s="386">
        <v>1809.1434540201221</v>
      </c>
      <c r="CQ46" s="386">
        <v>1801.4179158803317</v>
      </c>
      <c r="CR46" s="386">
        <v>1793.7253679047083</v>
      </c>
      <c r="CS46" s="386">
        <v>1786.0656692162133</v>
      </c>
      <c r="CT46" s="386">
        <v>1778.4386795393921</v>
      </c>
      <c r="CU46" s="386">
        <v>1770.6833068044602</v>
      </c>
      <c r="CV46" s="386">
        <v>1762.9617535129255</v>
      </c>
      <c r="CW46" s="386">
        <v>1755.2738721857702</v>
      </c>
      <c r="CX46" s="386">
        <v>1747.6195159870997</v>
      </c>
      <c r="CY46" s="386">
        <v>1739.9985387213378</v>
      </c>
      <c r="CZ46" s="386">
        <v>1732.2444134061507</v>
      </c>
      <c r="DA46" s="386">
        <v>1724.5248435564226</v>
      </c>
      <c r="DB46" s="386">
        <v>1716.8396751792602</v>
      </c>
      <c r="DC46" s="386">
        <v>1709.1887549680237</v>
      </c>
      <c r="DD46" s="386">
        <v>1701.5719302992688</v>
      </c>
      <c r="DE46" s="386">
        <v>1701.5727675796149</v>
      </c>
      <c r="DF46" s="386">
        <v>1701.5736048603731</v>
      </c>
      <c r="DG46" s="386">
        <v>1701.5744421415432</v>
      </c>
      <c r="DH46" s="386">
        <v>1701.575279423125</v>
      </c>
      <c r="DI46" s="386">
        <v>1701.5761167051178</v>
      </c>
      <c r="DJ46" s="387">
        <v>1701.5761167051178</v>
      </c>
      <c r="DK46" s="387">
        <v>1701.5761167051178</v>
      </c>
      <c r="DL46" s="387">
        <v>1701.5761167051178</v>
      </c>
      <c r="DM46" s="387">
        <v>1701.5761167051178</v>
      </c>
      <c r="DN46" s="387">
        <v>1701.5761167051178</v>
      </c>
      <c r="DO46" s="387">
        <v>1701.5761167051178</v>
      </c>
      <c r="DP46" s="387">
        <v>1701.5761167051178</v>
      </c>
      <c r="DQ46" s="387">
        <v>1701.5761167051178</v>
      </c>
      <c r="DR46" s="387">
        <v>1701.5761167051178</v>
      </c>
      <c r="DS46" s="387">
        <v>1701.5761167051178</v>
      </c>
      <c r="DT46" s="387">
        <v>1701.5761167051178</v>
      </c>
      <c r="DU46" s="387">
        <v>1701.5761167051178</v>
      </c>
      <c r="DV46" s="387">
        <v>1701.5761167051178</v>
      </c>
      <c r="DW46" s="387">
        <v>1701.5761167051178</v>
      </c>
      <c r="DX46" s="387">
        <v>1701.5761167051178</v>
      </c>
      <c r="DY46" s="387">
        <v>1701.5761167051178</v>
      </c>
      <c r="DZ46" s="387">
        <v>1701.5761167051178</v>
      </c>
      <c r="EA46" s="387">
        <v>1701.5761167051178</v>
      </c>
      <c r="EB46" s="387">
        <v>1701.5761167051178</v>
      </c>
      <c r="EC46" s="387">
        <v>1701.5761167051178</v>
      </c>
      <c r="ED46" s="387">
        <v>1701.5761167051178</v>
      </c>
      <c r="EE46" s="387">
        <v>1701.5761167051178</v>
      </c>
      <c r="EF46" s="387">
        <v>1701.5761167051178</v>
      </c>
      <c r="EG46" s="387">
        <v>1701.5761167051178</v>
      </c>
      <c r="EH46" s="387">
        <v>1701.5761167051178</v>
      </c>
      <c r="EI46" s="387">
        <v>1701.5761167051178</v>
      </c>
      <c r="EJ46" s="387">
        <v>1701.5761167051178</v>
      </c>
      <c r="EK46" s="387">
        <v>1701.5761167051178</v>
      </c>
      <c r="EY46" s="386">
        <v>398</v>
      </c>
      <c r="EZ46" s="386">
        <v>399</v>
      </c>
      <c r="FA46" s="386">
        <v>400</v>
      </c>
      <c r="FB46" s="386">
        <v>401</v>
      </c>
      <c r="FC46" s="386">
        <v>401.99999999999989</v>
      </c>
      <c r="FD46" s="386">
        <v>407</v>
      </c>
      <c r="FE46" s="386">
        <v>412</v>
      </c>
      <c r="FF46" s="386">
        <v>417</v>
      </c>
      <c r="FG46" s="386">
        <v>422</v>
      </c>
      <c r="FH46" s="386">
        <v>427</v>
      </c>
      <c r="FI46" s="386">
        <v>431.59999999999997</v>
      </c>
      <c r="FJ46" s="386">
        <v>434</v>
      </c>
      <c r="FK46" s="386">
        <v>436</v>
      </c>
      <c r="FL46" s="386">
        <v>438</v>
      </c>
      <c r="FM46" s="386">
        <v>440</v>
      </c>
      <c r="FN46" s="386">
        <v>442</v>
      </c>
      <c r="FO46" s="386">
        <v>444</v>
      </c>
      <c r="FP46" s="386">
        <v>446</v>
      </c>
      <c r="FQ46" s="386">
        <v>448</v>
      </c>
      <c r="FR46" s="386">
        <v>450</v>
      </c>
      <c r="FS46" s="386">
        <v>452</v>
      </c>
      <c r="FT46" s="386">
        <v>454</v>
      </c>
      <c r="FU46" s="386">
        <v>456</v>
      </c>
      <c r="FV46" s="386">
        <v>458</v>
      </c>
      <c r="FW46" s="386">
        <v>460</v>
      </c>
      <c r="FX46" s="386">
        <v>462</v>
      </c>
      <c r="FY46" s="386">
        <v>464</v>
      </c>
      <c r="FZ46" s="386">
        <v>466</v>
      </c>
      <c r="GA46" s="386">
        <v>468</v>
      </c>
      <c r="GB46" s="386">
        <v>470</v>
      </c>
      <c r="GC46" s="386">
        <v>473.19999999999993</v>
      </c>
      <c r="GD46" s="387">
        <v>473.19999999999993</v>
      </c>
      <c r="GE46" s="387">
        <v>473.19999999999993</v>
      </c>
      <c r="GF46" s="387">
        <v>473.19999999999993</v>
      </c>
      <c r="GG46" s="387">
        <v>473.19999999999993</v>
      </c>
      <c r="GH46" s="387">
        <v>473.19999999999993</v>
      </c>
      <c r="GI46" s="387">
        <v>473.19999999999993</v>
      </c>
      <c r="GJ46" s="387">
        <v>473.19999999999993</v>
      </c>
      <c r="GK46" s="387">
        <v>473.19999999999993</v>
      </c>
      <c r="GL46" s="387">
        <v>473.19999999999993</v>
      </c>
      <c r="GM46" s="387">
        <v>473.19999999999993</v>
      </c>
      <c r="GN46" s="387">
        <v>473.19999999999993</v>
      </c>
      <c r="GO46" s="387">
        <v>473.19999999999993</v>
      </c>
      <c r="GP46" s="387">
        <v>473.19999999999993</v>
      </c>
      <c r="GQ46" s="387">
        <v>473.19999999999993</v>
      </c>
      <c r="GR46" s="387">
        <v>473.19999999999993</v>
      </c>
      <c r="GS46" s="387">
        <v>473.19999999999993</v>
      </c>
      <c r="GT46" s="387">
        <v>473.19999999999993</v>
      </c>
      <c r="GU46" s="387">
        <v>473.19999999999993</v>
      </c>
      <c r="GV46" s="387">
        <v>473.19999999999993</v>
      </c>
      <c r="GW46" s="387">
        <v>473.19999999999993</v>
      </c>
      <c r="GX46" s="387">
        <v>473.19999999999993</v>
      </c>
      <c r="GY46" s="387">
        <v>473.19999999999993</v>
      </c>
      <c r="GZ46" s="387">
        <v>473.19999999999993</v>
      </c>
      <c r="HA46" s="387">
        <v>473.19999999999993</v>
      </c>
      <c r="HB46" s="387">
        <v>473.19999999999993</v>
      </c>
      <c r="HC46" s="387">
        <v>473.19999999999993</v>
      </c>
      <c r="HD46" s="387">
        <v>473.19999999999993</v>
      </c>
      <c r="HE46" s="387">
        <v>473.19999999999993</v>
      </c>
      <c r="HS46" s="394">
        <v>2.8095529135544699</v>
      </c>
      <c r="HT46" s="394">
        <v>2.8093127075461863</v>
      </c>
      <c r="HU46" s="394">
        <v>2.809072522074596</v>
      </c>
      <c r="HV46" s="394">
        <v>2.808832357137943</v>
      </c>
      <c r="HW46" s="394">
        <v>2.808592212734474</v>
      </c>
      <c r="HX46" s="394">
        <v>2.7976446538396083</v>
      </c>
      <c r="HY46" s="394">
        <v>2.7867397672291756</v>
      </c>
      <c r="HZ46" s="394">
        <v>2.7758773865716782</v>
      </c>
      <c r="IA46" s="394">
        <v>2.7650573461839594</v>
      </c>
      <c r="IB46" s="394">
        <v>2.7542794810286759</v>
      </c>
      <c r="IC46" s="394">
        <v>2.7433302255853866</v>
      </c>
      <c r="ID46" s="394">
        <v>2.7324244973860052</v>
      </c>
      <c r="IE46" s="394">
        <v>2.7215621233940213</v>
      </c>
      <c r="IF46" s="394">
        <v>2.710742931260806</v>
      </c>
      <c r="IG46" s="394">
        <v>2.6999667493228778</v>
      </c>
      <c r="IH46" s="394">
        <v>2.688437151682785</v>
      </c>
      <c r="II46" s="394">
        <v>2.6769567885829977</v>
      </c>
      <c r="IJ46" s="394">
        <v>2.6655254497785412</v>
      </c>
      <c r="IK46" s="394">
        <v>2.6541429259222453</v>
      </c>
      <c r="IL46" s="394">
        <v>2.6428090085609086</v>
      </c>
      <c r="IM46" s="394">
        <v>2.6312843104285366</v>
      </c>
      <c r="IN46" s="394">
        <v>2.6198098689233418</v>
      </c>
      <c r="IO46" s="394">
        <v>2.6083854648874287</v>
      </c>
      <c r="IP46" s="394">
        <v>2.5970108801186025</v>
      </c>
      <c r="IQ46" s="394">
        <v>2.5856858973661976</v>
      </c>
      <c r="IR46" s="394">
        <v>2.5741630529340274</v>
      </c>
      <c r="IS46" s="394">
        <v>2.5626915588781509</v>
      </c>
      <c r="IT46" s="394">
        <v>2.551271186360875</v>
      </c>
      <c r="IU46" s="394">
        <v>2.5399017075642973</v>
      </c>
      <c r="IV46" s="394">
        <v>2.5285828956857639</v>
      </c>
      <c r="IW46" s="394">
        <v>2.5285841399074886</v>
      </c>
      <c r="IX46" s="394">
        <v>2.5285853841298258</v>
      </c>
      <c r="IY46" s="394">
        <v>2.5285866283527749</v>
      </c>
      <c r="IZ46" s="394">
        <v>2.5285878725763364</v>
      </c>
      <c r="JA46" s="394">
        <v>2.5285891168005081</v>
      </c>
      <c r="JB46" s="394">
        <v>2.5285891168005081</v>
      </c>
      <c r="JC46" s="394">
        <v>2.5285891168005081</v>
      </c>
      <c r="JD46" s="394">
        <v>2.5285891168005081</v>
      </c>
      <c r="JE46" s="394">
        <v>2.5285891168005081</v>
      </c>
      <c r="JF46" s="394">
        <v>2.5285891168005081</v>
      </c>
      <c r="JG46" s="394">
        <v>2.5285891168005081</v>
      </c>
      <c r="JH46" s="394">
        <v>2.5285891168005081</v>
      </c>
      <c r="JI46" s="394">
        <v>2.5285891168005081</v>
      </c>
      <c r="JJ46" s="394">
        <v>2.5285891168005081</v>
      </c>
      <c r="JK46" s="394">
        <v>2.5285891168005081</v>
      </c>
      <c r="JL46" s="394">
        <v>2.5285891168005081</v>
      </c>
      <c r="JM46" s="394">
        <v>2.5285891168005081</v>
      </c>
      <c r="JN46" s="394">
        <v>2.5285891168005081</v>
      </c>
      <c r="JO46" s="394">
        <v>2.5285891168005081</v>
      </c>
      <c r="JP46" s="394">
        <v>2.5285891168005081</v>
      </c>
      <c r="JQ46" s="394">
        <v>2.5285891168005081</v>
      </c>
      <c r="JR46" s="394">
        <v>2.5285891168005081</v>
      </c>
      <c r="JS46" s="394">
        <v>2.5285891168005081</v>
      </c>
      <c r="JT46" s="394">
        <v>2.5285891168005081</v>
      </c>
      <c r="JU46" s="394">
        <v>2.5285891168005081</v>
      </c>
      <c r="JV46" s="394">
        <v>2.5285891168005081</v>
      </c>
      <c r="JW46" s="394">
        <v>2.5285891168005081</v>
      </c>
      <c r="JX46" s="394">
        <v>2.5285891168005081</v>
      </c>
      <c r="JY46" s="394">
        <v>2.5285891168005081</v>
      </c>
      <c r="JZ46" s="394">
        <v>2.5285891168005081</v>
      </c>
      <c r="KA46" s="394">
        <v>2.5285891168005081</v>
      </c>
      <c r="KB46" s="394">
        <v>2.5285891168005081</v>
      </c>
      <c r="KC46" s="394">
        <v>2.5285891168005081</v>
      </c>
    </row>
    <row r="47" spans="1:289" x14ac:dyDescent="0.25">
      <c r="A47" s="383">
        <v>38</v>
      </c>
      <c r="B47" s="384" t="s">
        <v>850</v>
      </c>
      <c r="C47" s="385" t="s">
        <v>142</v>
      </c>
      <c r="D47" s="385" t="s">
        <v>142</v>
      </c>
      <c r="E47" s="129">
        <v>2052</v>
      </c>
      <c r="F47" s="386">
        <v>284.82851000000005</v>
      </c>
      <c r="G47" s="386">
        <v>292.54952718458406</v>
      </c>
      <c r="H47" s="386">
        <v>300.4798426109931</v>
      </c>
      <c r="I47" s="386">
        <v>308.62512985214948</v>
      </c>
      <c r="J47" s="386">
        <v>316.99121627791828</v>
      </c>
      <c r="K47" s="386">
        <v>317.32385077877672</v>
      </c>
      <c r="L47" s="386">
        <v>317.65683432940523</v>
      </c>
      <c r="M47" s="386">
        <v>317.99016729607899</v>
      </c>
      <c r="N47" s="386">
        <v>318.32385004545745</v>
      </c>
      <c r="O47" s="386">
        <v>318.65788294458497</v>
      </c>
      <c r="P47" s="386">
        <v>318.99052108910337</v>
      </c>
      <c r="Q47" s="386">
        <v>319.32350646537441</v>
      </c>
      <c r="R47" s="386">
        <v>319.65683943586373</v>
      </c>
      <c r="S47" s="386">
        <v>319.99052036341527</v>
      </c>
      <c r="T47" s="386">
        <v>320.32454961125165</v>
      </c>
      <c r="U47" s="386">
        <v>320.65719136163136</v>
      </c>
      <c r="V47" s="386">
        <v>320.99017854458634</v>
      </c>
      <c r="W47" s="386">
        <v>321.32351151883182</v>
      </c>
      <c r="X47" s="386">
        <v>321.65719064345558</v>
      </c>
      <c r="Y47" s="386">
        <v>321.99121627791834</v>
      </c>
      <c r="Z47" s="386">
        <v>322.32386159694607</v>
      </c>
      <c r="AA47" s="386">
        <v>322.6568505679204</v>
      </c>
      <c r="AB47" s="386">
        <v>322.99018354586417</v>
      </c>
      <c r="AC47" s="386">
        <v>323.32386088616681</v>
      </c>
      <c r="AD47" s="386">
        <v>323.65788294458503</v>
      </c>
      <c r="AE47" s="386">
        <v>323.99053179562043</v>
      </c>
      <c r="AF47" s="386">
        <v>324.32352253623714</v>
      </c>
      <c r="AG47" s="386">
        <v>324.65685551782218</v>
      </c>
      <c r="AH47" s="386">
        <v>324.99053109212377</v>
      </c>
      <c r="AI47" s="386">
        <v>325.32454961125171</v>
      </c>
      <c r="AJ47" s="386">
        <v>325.65720195821598</v>
      </c>
      <c r="AK47" s="386">
        <v>325.99019445038005</v>
      </c>
      <c r="AL47" s="386">
        <v>326.32352743555083</v>
      </c>
      <c r="AM47" s="386">
        <v>326.65720126189075</v>
      </c>
      <c r="AN47" s="386">
        <v>326.9912162779184</v>
      </c>
      <c r="AO47" s="387">
        <v>326.9912162779184</v>
      </c>
      <c r="AP47" s="387">
        <v>326.9912162779184</v>
      </c>
      <c r="AQ47" s="387">
        <v>326.9912162779184</v>
      </c>
      <c r="AR47" s="387">
        <v>326.9912162779184</v>
      </c>
      <c r="AS47" s="387">
        <v>326.9912162779184</v>
      </c>
      <c r="AT47" s="387">
        <v>326.9912162779184</v>
      </c>
      <c r="AU47" s="387">
        <v>326.9912162779184</v>
      </c>
      <c r="AV47" s="387">
        <v>326.9912162779184</v>
      </c>
      <c r="AW47" s="387">
        <v>326.9912162779184</v>
      </c>
      <c r="AX47" s="387">
        <v>326.9912162779184</v>
      </c>
      <c r="AY47" s="387">
        <v>326.9912162779184</v>
      </c>
      <c r="AZ47" s="387">
        <v>326.9912162779184</v>
      </c>
      <c r="BA47" s="387">
        <v>326.9912162779184</v>
      </c>
      <c r="BB47" s="387">
        <v>326.9912162779184</v>
      </c>
      <c r="BC47" s="387">
        <v>326.9912162779184</v>
      </c>
      <c r="BD47" s="387">
        <v>326.9912162779184</v>
      </c>
      <c r="BE47" s="387">
        <v>326.9912162779184</v>
      </c>
      <c r="BF47" s="387">
        <v>326.9912162779184</v>
      </c>
      <c r="BG47" s="387">
        <v>326.9912162779184</v>
      </c>
      <c r="BH47" s="387">
        <v>326.9912162779184</v>
      </c>
      <c r="BI47" s="387">
        <v>326.9912162779184</v>
      </c>
      <c r="BJ47" s="387">
        <v>326.9912162779184</v>
      </c>
      <c r="BK47" s="387">
        <v>326.9912162779184</v>
      </c>
      <c r="BL47" s="387">
        <v>326.9912162779184</v>
      </c>
      <c r="BM47" s="387">
        <v>326.9912162779184</v>
      </c>
      <c r="BN47" s="387">
        <v>326.9912162779184</v>
      </c>
      <c r="BO47" s="387">
        <v>326.9912162779184</v>
      </c>
      <c r="BP47" s="387">
        <v>326.9912162779184</v>
      </c>
      <c r="CA47" s="386">
        <v>819.99999999999989</v>
      </c>
      <c r="CB47" s="386">
        <v>841.62908879755935</v>
      </c>
      <c r="CC47" s="386">
        <v>863.82868671976848</v>
      </c>
      <c r="CD47" s="386">
        <v>886.61384205018442</v>
      </c>
      <c r="CE47" s="386">
        <v>910</v>
      </c>
      <c r="CF47" s="386">
        <v>907.0174098823278</v>
      </c>
      <c r="CG47" s="386">
        <v>904.04459541719405</v>
      </c>
      <c r="CH47" s="386">
        <v>901.08152456419816</v>
      </c>
      <c r="CI47" s="386">
        <v>898.12816538795403</v>
      </c>
      <c r="CJ47" s="386">
        <v>895.18448605774586</v>
      </c>
      <c r="CK47" s="386">
        <v>892.16000967858474</v>
      </c>
      <c r="CL47" s="386">
        <v>889.14575181584189</v>
      </c>
      <c r="CM47" s="386">
        <v>886.14167794516834</v>
      </c>
      <c r="CN47" s="386">
        <v>883.1477536588593</v>
      </c>
      <c r="CO47" s="386">
        <v>880.16394466546035</v>
      </c>
      <c r="CP47" s="386">
        <v>877.8456100688519</v>
      </c>
      <c r="CQ47" s="386">
        <v>875.53338192017782</v>
      </c>
      <c r="CR47" s="386">
        <v>873.22724413517381</v>
      </c>
      <c r="CS47" s="386">
        <v>870.9271806719413</v>
      </c>
      <c r="CT47" s="386">
        <v>868.63317553083584</v>
      </c>
      <c r="CU47" s="386">
        <v>866.29080806538684</v>
      </c>
      <c r="CV47" s="386">
        <v>863.95475705836668</v>
      </c>
      <c r="CW47" s="386">
        <v>861.62500547673187</v>
      </c>
      <c r="CX47" s="386">
        <v>859.30153633337034</v>
      </c>
      <c r="CY47" s="386">
        <v>856.9843326869775</v>
      </c>
      <c r="CZ47" s="386">
        <v>854.50883107337756</v>
      </c>
      <c r="DA47" s="386">
        <v>852.04048024189251</v>
      </c>
      <c r="DB47" s="386">
        <v>849.57925953663403</v>
      </c>
      <c r="DC47" s="386">
        <v>847.12514836138087</v>
      </c>
      <c r="DD47" s="386">
        <v>844.67812617940604</v>
      </c>
      <c r="DE47" s="386">
        <v>845.5526181884793</v>
      </c>
      <c r="DF47" s="386">
        <v>846.42801555575966</v>
      </c>
      <c r="DG47" s="386">
        <v>847.30431921856109</v>
      </c>
      <c r="DH47" s="386">
        <v>848.18153011516779</v>
      </c>
      <c r="DI47" s="386">
        <v>849.05964918483562</v>
      </c>
      <c r="DJ47" s="387">
        <v>849.05964918483562</v>
      </c>
      <c r="DK47" s="387">
        <v>849.05964918483562</v>
      </c>
      <c r="DL47" s="387">
        <v>849.05964918483562</v>
      </c>
      <c r="DM47" s="387">
        <v>849.05964918483562</v>
      </c>
      <c r="DN47" s="387">
        <v>849.05964918483562</v>
      </c>
      <c r="DO47" s="387">
        <v>849.05964918483562</v>
      </c>
      <c r="DP47" s="387">
        <v>849.05964918483562</v>
      </c>
      <c r="DQ47" s="387">
        <v>849.05964918483562</v>
      </c>
      <c r="DR47" s="387">
        <v>849.05964918483562</v>
      </c>
      <c r="DS47" s="387">
        <v>849.05964918483562</v>
      </c>
      <c r="DT47" s="387">
        <v>849.05964918483562</v>
      </c>
      <c r="DU47" s="387">
        <v>849.05964918483562</v>
      </c>
      <c r="DV47" s="387">
        <v>849.05964918483562</v>
      </c>
      <c r="DW47" s="387">
        <v>849.05964918483562</v>
      </c>
      <c r="DX47" s="387">
        <v>849.05964918483562</v>
      </c>
      <c r="DY47" s="387">
        <v>849.05964918483562</v>
      </c>
      <c r="DZ47" s="387">
        <v>849.05964918483562</v>
      </c>
      <c r="EA47" s="387">
        <v>849.05964918483562</v>
      </c>
      <c r="EB47" s="387">
        <v>849.05964918483562</v>
      </c>
      <c r="EC47" s="387">
        <v>849.05964918483562</v>
      </c>
      <c r="ED47" s="387">
        <v>849.05964918483562</v>
      </c>
      <c r="EE47" s="387">
        <v>849.05964918483562</v>
      </c>
      <c r="EF47" s="387">
        <v>849.05964918483562</v>
      </c>
      <c r="EG47" s="387">
        <v>849.05964918483562</v>
      </c>
      <c r="EH47" s="387">
        <v>849.05964918483562</v>
      </c>
      <c r="EI47" s="387">
        <v>849.05964918483562</v>
      </c>
      <c r="EJ47" s="387">
        <v>849.05964918483562</v>
      </c>
      <c r="EK47" s="387">
        <v>849.05964918483562</v>
      </c>
      <c r="EY47" s="386">
        <v>386</v>
      </c>
      <c r="EZ47" s="386">
        <v>388</v>
      </c>
      <c r="FA47" s="386">
        <v>390</v>
      </c>
      <c r="FB47" s="386">
        <v>392</v>
      </c>
      <c r="FC47" s="386">
        <v>393.49999999999994</v>
      </c>
      <c r="FD47" s="386">
        <v>402</v>
      </c>
      <c r="FE47" s="386">
        <v>410</v>
      </c>
      <c r="FF47" s="386">
        <v>418</v>
      </c>
      <c r="FG47" s="386">
        <v>426</v>
      </c>
      <c r="FH47" s="386">
        <v>434</v>
      </c>
      <c r="FI47" s="386">
        <v>441.7</v>
      </c>
      <c r="FJ47" s="386">
        <v>451</v>
      </c>
      <c r="FK47" s="386">
        <v>461</v>
      </c>
      <c r="FL47" s="386">
        <v>471</v>
      </c>
      <c r="FM47" s="386">
        <v>481</v>
      </c>
      <c r="FN47" s="386">
        <v>491</v>
      </c>
      <c r="FO47" s="386">
        <v>501</v>
      </c>
      <c r="FP47" s="386">
        <v>511</v>
      </c>
      <c r="FQ47" s="386">
        <v>521</v>
      </c>
      <c r="FR47" s="386">
        <v>531</v>
      </c>
      <c r="FS47" s="386">
        <v>541</v>
      </c>
      <c r="FT47" s="386">
        <v>551</v>
      </c>
      <c r="FU47" s="386">
        <v>561</v>
      </c>
      <c r="FV47" s="386">
        <v>571</v>
      </c>
      <c r="FW47" s="386">
        <v>581</v>
      </c>
      <c r="FX47" s="386">
        <v>591</v>
      </c>
      <c r="FY47" s="386">
        <v>601</v>
      </c>
      <c r="FZ47" s="386">
        <v>611</v>
      </c>
      <c r="GA47" s="386">
        <v>621</v>
      </c>
      <c r="GB47" s="386">
        <v>631</v>
      </c>
      <c r="GC47" s="386">
        <v>632.99999999999989</v>
      </c>
      <c r="GD47" s="387">
        <v>632.99999999999989</v>
      </c>
      <c r="GE47" s="387">
        <v>632.99999999999989</v>
      </c>
      <c r="GF47" s="387">
        <v>632.99999999999989</v>
      </c>
      <c r="GG47" s="387">
        <v>632.99999999999989</v>
      </c>
      <c r="GH47" s="387">
        <v>632.99999999999989</v>
      </c>
      <c r="GI47" s="387">
        <v>632.99999999999989</v>
      </c>
      <c r="GJ47" s="387">
        <v>632.99999999999989</v>
      </c>
      <c r="GK47" s="387">
        <v>632.99999999999989</v>
      </c>
      <c r="GL47" s="387">
        <v>632.99999999999989</v>
      </c>
      <c r="GM47" s="387">
        <v>632.99999999999989</v>
      </c>
      <c r="GN47" s="387">
        <v>632.99999999999989</v>
      </c>
      <c r="GO47" s="387">
        <v>632.99999999999989</v>
      </c>
      <c r="GP47" s="387">
        <v>632.99999999999989</v>
      </c>
      <c r="GQ47" s="387">
        <v>632.99999999999989</v>
      </c>
      <c r="GR47" s="387">
        <v>632.99999999999989</v>
      </c>
      <c r="GS47" s="387">
        <v>632.99999999999989</v>
      </c>
      <c r="GT47" s="387">
        <v>632.99999999999989</v>
      </c>
      <c r="GU47" s="387">
        <v>632.99999999999989</v>
      </c>
      <c r="GV47" s="387">
        <v>632.99999999999989</v>
      </c>
      <c r="GW47" s="387">
        <v>632.99999999999989</v>
      </c>
      <c r="GX47" s="387">
        <v>632.99999999999989</v>
      </c>
      <c r="GY47" s="387">
        <v>632.99999999999989</v>
      </c>
      <c r="GZ47" s="387">
        <v>632.99999999999989</v>
      </c>
      <c r="HA47" s="387">
        <v>632.99999999999989</v>
      </c>
      <c r="HB47" s="387">
        <v>632.99999999999989</v>
      </c>
      <c r="HC47" s="387">
        <v>632.99999999999989</v>
      </c>
      <c r="HD47" s="387">
        <v>632.99999999999989</v>
      </c>
      <c r="HE47" s="387">
        <v>632.99999999999989</v>
      </c>
      <c r="HS47" s="394">
        <v>2.8789252873597513</v>
      </c>
      <c r="HT47" s="394">
        <v>2.8768772826166069</v>
      </c>
      <c r="HU47" s="394">
        <v>2.8748307347794291</v>
      </c>
      <c r="HV47" s="394">
        <v>2.8727856428118064</v>
      </c>
      <c r="HW47" s="394">
        <v>2.8707420056780637</v>
      </c>
      <c r="HX47" s="394">
        <v>2.8583335531077294</v>
      </c>
      <c r="HY47" s="394">
        <v>2.8459787346483272</v>
      </c>
      <c r="HZ47" s="394">
        <v>2.8336773184725734</v>
      </c>
      <c r="IA47" s="394">
        <v>2.821429073755231</v>
      </c>
      <c r="IB47" s="394">
        <v>2.8092337706687758</v>
      </c>
      <c r="IC47" s="394">
        <v>2.7968229483200799</v>
      </c>
      <c r="ID47" s="394">
        <v>2.7844669553390857</v>
      </c>
      <c r="IE47" s="394">
        <v>2.7721655494969153</v>
      </c>
      <c r="IF47" s="394">
        <v>2.7599184896348268</v>
      </c>
      <c r="IG47" s="394">
        <v>2.747725535659487</v>
      </c>
      <c r="IH47" s="394">
        <v>2.7376451666067068</v>
      </c>
      <c r="II47" s="394">
        <v>2.7276017786275166</v>
      </c>
      <c r="IJ47" s="394">
        <v>2.7175952360523001</v>
      </c>
      <c r="IK47" s="394">
        <v>2.7076254037091618</v>
      </c>
      <c r="IL47" s="394">
        <v>2.6976921469221002</v>
      </c>
      <c r="IM47" s="394">
        <v>2.6876409452696715</v>
      </c>
      <c r="IN47" s="394">
        <v>2.6776271929069151</v>
      </c>
      <c r="IO47" s="394">
        <v>2.6676507503033209</v>
      </c>
      <c r="IP47" s="394">
        <v>2.657711478448249</v>
      </c>
      <c r="IQ47" s="394">
        <v>2.6478092388489909</v>
      </c>
      <c r="IR47" s="394">
        <v>2.6374500092256352</v>
      </c>
      <c r="IS47" s="394">
        <v>2.627131308820478</v>
      </c>
      <c r="IT47" s="394">
        <v>2.6168529790679131</v>
      </c>
      <c r="IU47" s="394">
        <v>2.6066148620227021</v>
      </c>
      <c r="IV47" s="394">
        <v>2.5964168003575465</v>
      </c>
      <c r="IW47" s="394">
        <v>2.5964499268066836</v>
      </c>
      <c r="IX47" s="394">
        <v>2.5964830536784658</v>
      </c>
      <c r="IY47" s="394">
        <v>2.5965161809728978</v>
      </c>
      <c r="IZ47" s="394">
        <v>2.5965493086899851</v>
      </c>
      <c r="JA47" s="394">
        <v>2.596582436829733</v>
      </c>
      <c r="JB47" s="394">
        <v>2.596582436829733</v>
      </c>
      <c r="JC47" s="394">
        <v>2.596582436829733</v>
      </c>
      <c r="JD47" s="394">
        <v>2.596582436829733</v>
      </c>
      <c r="JE47" s="394">
        <v>2.596582436829733</v>
      </c>
      <c r="JF47" s="394">
        <v>2.596582436829733</v>
      </c>
      <c r="JG47" s="394">
        <v>2.596582436829733</v>
      </c>
      <c r="JH47" s="394">
        <v>2.596582436829733</v>
      </c>
      <c r="JI47" s="394">
        <v>2.596582436829733</v>
      </c>
      <c r="JJ47" s="394">
        <v>2.596582436829733</v>
      </c>
      <c r="JK47" s="394">
        <v>2.596582436829733</v>
      </c>
      <c r="JL47" s="394">
        <v>2.596582436829733</v>
      </c>
      <c r="JM47" s="394">
        <v>2.596582436829733</v>
      </c>
      <c r="JN47" s="394">
        <v>2.596582436829733</v>
      </c>
      <c r="JO47" s="394">
        <v>2.596582436829733</v>
      </c>
      <c r="JP47" s="394">
        <v>2.596582436829733</v>
      </c>
      <c r="JQ47" s="394">
        <v>2.596582436829733</v>
      </c>
      <c r="JR47" s="394">
        <v>2.596582436829733</v>
      </c>
      <c r="JS47" s="394">
        <v>2.596582436829733</v>
      </c>
      <c r="JT47" s="394">
        <v>2.596582436829733</v>
      </c>
      <c r="JU47" s="394">
        <v>2.596582436829733</v>
      </c>
      <c r="JV47" s="394">
        <v>2.596582436829733</v>
      </c>
      <c r="JW47" s="394">
        <v>2.596582436829733</v>
      </c>
      <c r="JX47" s="394">
        <v>2.596582436829733</v>
      </c>
      <c r="JY47" s="394">
        <v>2.596582436829733</v>
      </c>
      <c r="JZ47" s="394">
        <v>2.596582436829733</v>
      </c>
      <c r="KA47" s="394">
        <v>2.596582436829733</v>
      </c>
      <c r="KB47" s="394">
        <v>2.596582436829733</v>
      </c>
      <c r="KC47" s="394">
        <v>2.596582436829733</v>
      </c>
    </row>
    <row r="48" spans="1:289" x14ac:dyDescent="0.25">
      <c r="A48" s="383">
        <v>39</v>
      </c>
      <c r="B48" s="384" t="s">
        <v>850</v>
      </c>
      <c r="C48" s="385" t="s">
        <v>142</v>
      </c>
      <c r="D48" s="385" t="s">
        <v>142</v>
      </c>
      <c r="E48" s="129">
        <v>2052</v>
      </c>
      <c r="F48" s="386">
        <v>57.603570000000005</v>
      </c>
      <c r="G48" s="386">
        <v>57.603570000000005</v>
      </c>
      <c r="H48" s="386">
        <v>57.603570000000005</v>
      </c>
      <c r="I48" s="386">
        <v>57.603570000000005</v>
      </c>
      <c r="J48" s="386">
        <v>57.603570000000019</v>
      </c>
      <c r="K48" s="386">
        <v>57.603570000000019</v>
      </c>
      <c r="L48" s="386">
        <v>57.603570000000019</v>
      </c>
      <c r="M48" s="386">
        <v>57.603570000000019</v>
      </c>
      <c r="N48" s="386">
        <v>57.603570000000019</v>
      </c>
      <c r="O48" s="386">
        <v>57.603570000000019</v>
      </c>
      <c r="P48" s="386">
        <v>57.603570000000019</v>
      </c>
      <c r="Q48" s="386">
        <v>57.603570000000019</v>
      </c>
      <c r="R48" s="386">
        <v>57.603570000000019</v>
      </c>
      <c r="S48" s="386">
        <v>57.603570000000019</v>
      </c>
      <c r="T48" s="386">
        <v>57.603570000000019</v>
      </c>
      <c r="U48" s="386">
        <v>57.603570000000019</v>
      </c>
      <c r="V48" s="386">
        <v>57.603570000000019</v>
      </c>
      <c r="W48" s="386">
        <v>57.603570000000019</v>
      </c>
      <c r="X48" s="386">
        <v>57.603570000000019</v>
      </c>
      <c r="Y48" s="386">
        <v>57.603570000000019</v>
      </c>
      <c r="Z48" s="386">
        <v>57.603570000000019</v>
      </c>
      <c r="AA48" s="386">
        <v>57.603570000000019</v>
      </c>
      <c r="AB48" s="386">
        <v>57.603570000000019</v>
      </c>
      <c r="AC48" s="386">
        <v>57.603570000000019</v>
      </c>
      <c r="AD48" s="386">
        <v>57.603570000000019</v>
      </c>
      <c r="AE48" s="386">
        <v>57.603570000000019</v>
      </c>
      <c r="AF48" s="386">
        <v>57.603570000000019</v>
      </c>
      <c r="AG48" s="386">
        <v>57.603570000000019</v>
      </c>
      <c r="AH48" s="386">
        <v>57.603570000000019</v>
      </c>
      <c r="AI48" s="386">
        <v>57.603570000000019</v>
      </c>
      <c r="AJ48" s="386">
        <v>57.603570000000019</v>
      </c>
      <c r="AK48" s="386">
        <v>57.603570000000019</v>
      </c>
      <c r="AL48" s="386">
        <v>57.603570000000019</v>
      </c>
      <c r="AM48" s="386">
        <v>57.603570000000019</v>
      </c>
      <c r="AN48" s="386">
        <v>57.603570000000019</v>
      </c>
      <c r="AO48" s="387">
        <v>57.603570000000019</v>
      </c>
      <c r="AP48" s="387">
        <v>57.603570000000019</v>
      </c>
      <c r="AQ48" s="387">
        <v>57.603570000000019</v>
      </c>
      <c r="AR48" s="387">
        <v>57.603570000000019</v>
      </c>
      <c r="AS48" s="387">
        <v>57.603570000000019</v>
      </c>
      <c r="AT48" s="387">
        <v>57.603570000000019</v>
      </c>
      <c r="AU48" s="387">
        <v>57.603570000000019</v>
      </c>
      <c r="AV48" s="387">
        <v>57.603570000000019</v>
      </c>
      <c r="AW48" s="387">
        <v>57.603570000000019</v>
      </c>
      <c r="AX48" s="387">
        <v>57.603570000000019</v>
      </c>
      <c r="AY48" s="387">
        <v>57.603570000000019</v>
      </c>
      <c r="AZ48" s="387">
        <v>57.603570000000019</v>
      </c>
      <c r="BA48" s="387">
        <v>57.603570000000019</v>
      </c>
      <c r="BB48" s="387">
        <v>57.603570000000019</v>
      </c>
      <c r="BC48" s="387">
        <v>57.603570000000019</v>
      </c>
      <c r="BD48" s="387">
        <v>57.603570000000019</v>
      </c>
      <c r="BE48" s="387">
        <v>57.603570000000019</v>
      </c>
      <c r="BF48" s="387">
        <v>57.603570000000019</v>
      </c>
      <c r="BG48" s="387">
        <v>57.603570000000019</v>
      </c>
      <c r="BH48" s="387">
        <v>57.603570000000019</v>
      </c>
      <c r="BI48" s="387">
        <v>57.603570000000019</v>
      </c>
      <c r="BJ48" s="387">
        <v>57.603570000000019</v>
      </c>
      <c r="BK48" s="387">
        <v>57.603570000000019</v>
      </c>
      <c r="BL48" s="387">
        <v>57.603570000000019</v>
      </c>
      <c r="BM48" s="387">
        <v>57.603570000000019</v>
      </c>
      <c r="BN48" s="387">
        <v>57.603570000000019</v>
      </c>
      <c r="BO48" s="387">
        <v>57.603570000000019</v>
      </c>
      <c r="BP48" s="387">
        <v>57.603570000000019</v>
      </c>
      <c r="CA48" s="386">
        <v>180</v>
      </c>
      <c r="CB48" s="386">
        <v>180</v>
      </c>
      <c r="CC48" s="386">
        <v>180</v>
      </c>
      <c r="CD48" s="386">
        <v>180</v>
      </c>
      <c r="CE48" s="386">
        <v>180</v>
      </c>
      <c r="CF48" s="386">
        <v>179.88550133440606</v>
      </c>
      <c r="CG48" s="386">
        <v>179.77107550183669</v>
      </c>
      <c r="CH48" s="386">
        <v>179.65672245596252</v>
      </c>
      <c r="CI48" s="386">
        <v>179.54244215048368</v>
      </c>
      <c r="CJ48" s="386">
        <v>179.42823453912979</v>
      </c>
      <c r="CK48" s="386">
        <v>179.31373540876285</v>
      </c>
      <c r="CL48" s="386">
        <v>179.19930934410314</v>
      </c>
      <c r="CM48" s="386">
        <v>179.08495629852501</v>
      </c>
      <c r="CN48" s="386">
        <v>178.97067622543256</v>
      </c>
      <c r="CO48" s="386">
        <v>178.85646907825958</v>
      </c>
      <c r="CP48" s="386">
        <v>178.41462919114889</v>
      </c>
      <c r="CQ48" s="386">
        <v>177.97388080767155</v>
      </c>
      <c r="CR48" s="386">
        <v>177.53422123142047</v>
      </c>
      <c r="CS48" s="386">
        <v>177.09564777264976</v>
      </c>
      <c r="CT48" s="386">
        <v>176.65815774825808</v>
      </c>
      <c r="CU48" s="386">
        <v>176.45306425627456</v>
      </c>
      <c r="CV48" s="386">
        <v>176.24820887013902</v>
      </c>
      <c r="CW48" s="386">
        <v>176.04359131341951</v>
      </c>
      <c r="CX48" s="386">
        <v>175.83921131000503</v>
      </c>
      <c r="CY48" s="386">
        <v>175.63506858410506</v>
      </c>
      <c r="CZ48" s="386">
        <v>175.43394470346468</v>
      </c>
      <c r="DA48" s="386">
        <v>175.23305113454785</v>
      </c>
      <c r="DB48" s="386">
        <v>175.03238761361916</v>
      </c>
      <c r="DC48" s="386">
        <v>174.83195387724524</v>
      </c>
      <c r="DD48" s="386">
        <v>174.63174966229434</v>
      </c>
      <c r="DE48" s="386">
        <v>174.61060819930196</v>
      </c>
      <c r="DF48" s="386">
        <v>174.58946929576089</v>
      </c>
      <c r="DG48" s="386">
        <v>174.56833295136124</v>
      </c>
      <c r="DH48" s="386">
        <v>174.54719916579322</v>
      </c>
      <c r="DI48" s="386">
        <v>174.52606793874702</v>
      </c>
      <c r="DJ48" s="387">
        <v>174.52606793874702</v>
      </c>
      <c r="DK48" s="387">
        <v>174.52606793874702</v>
      </c>
      <c r="DL48" s="387">
        <v>174.52606793874702</v>
      </c>
      <c r="DM48" s="387">
        <v>174.52606793874702</v>
      </c>
      <c r="DN48" s="387">
        <v>174.52606793874702</v>
      </c>
      <c r="DO48" s="387">
        <v>174.52606793874702</v>
      </c>
      <c r="DP48" s="387">
        <v>174.52606793874702</v>
      </c>
      <c r="DQ48" s="387">
        <v>174.52606793874702</v>
      </c>
      <c r="DR48" s="387">
        <v>174.52606793874702</v>
      </c>
      <c r="DS48" s="387">
        <v>174.52606793874702</v>
      </c>
      <c r="DT48" s="387">
        <v>174.52606793874702</v>
      </c>
      <c r="DU48" s="387">
        <v>174.52606793874702</v>
      </c>
      <c r="DV48" s="387">
        <v>174.52606793874702</v>
      </c>
      <c r="DW48" s="387">
        <v>174.52606793874702</v>
      </c>
      <c r="DX48" s="387">
        <v>174.52606793874702</v>
      </c>
      <c r="DY48" s="387">
        <v>174.52606793874702</v>
      </c>
      <c r="DZ48" s="387">
        <v>174.52606793874702</v>
      </c>
      <c r="EA48" s="387">
        <v>174.52606793874702</v>
      </c>
      <c r="EB48" s="387">
        <v>174.52606793874702</v>
      </c>
      <c r="EC48" s="387">
        <v>174.52606793874702</v>
      </c>
      <c r="ED48" s="387">
        <v>174.52606793874702</v>
      </c>
      <c r="EE48" s="387">
        <v>174.52606793874702</v>
      </c>
      <c r="EF48" s="387">
        <v>174.52606793874702</v>
      </c>
      <c r="EG48" s="387">
        <v>174.52606793874702</v>
      </c>
      <c r="EH48" s="387">
        <v>174.52606793874702</v>
      </c>
      <c r="EI48" s="387">
        <v>174.52606793874702</v>
      </c>
      <c r="EJ48" s="387">
        <v>174.52606793874702</v>
      </c>
      <c r="EK48" s="387">
        <v>174.52606793874702</v>
      </c>
      <c r="EY48" s="386">
        <v>86</v>
      </c>
      <c r="EZ48" s="386">
        <v>87</v>
      </c>
      <c r="FA48" s="386">
        <v>88</v>
      </c>
      <c r="FB48" s="386">
        <v>89</v>
      </c>
      <c r="FC48" s="386">
        <v>88.5</v>
      </c>
      <c r="FD48" s="386">
        <v>91</v>
      </c>
      <c r="FE48" s="386">
        <v>93</v>
      </c>
      <c r="FF48" s="386">
        <v>95</v>
      </c>
      <c r="FG48" s="386">
        <v>97</v>
      </c>
      <c r="FH48" s="386">
        <v>99</v>
      </c>
      <c r="FI48" s="386">
        <v>100.69999999999999</v>
      </c>
      <c r="FJ48" s="386">
        <v>133</v>
      </c>
      <c r="FK48" s="386">
        <v>165</v>
      </c>
      <c r="FL48" s="386">
        <v>197</v>
      </c>
      <c r="FM48" s="386">
        <v>229</v>
      </c>
      <c r="FN48" s="386">
        <v>261</v>
      </c>
      <c r="FO48" s="386">
        <v>293</v>
      </c>
      <c r="FP48" s="386">
        <v>325</v>
      </c>
      <c r="FQ48" s="386">
        <v>357</v>
      </c>
      <c r="FR48" s="386">
        <v>389</v>
      </c>
      <c r="FS48" s="386">
        <v>421</v>
      </c>
      <c r="FT48" s="386">
        <v>453</v>
      </c>
      <c r="FU48" s="386">
        <v>485</v>
      </c>
      <c r="FV48" s="386">
        <v>517</v>
      </c>
      <c r="FW48" s="386">
        <v>549</v>
      </c>
      <c r="FX48" s="386">
        <v>581</v>
      </c>
      <c r="FY48" s="386">
        <v>613</v>
      </c>
      <c r="FZ48" s="386">
        <v>645</v>
      </c>
      <c r="GA48" s="386">
        <v>677</v>
      </c>
      <c r="GB48" s="386">
        <v>709</v>
      </c>
      <c r="GC48" s="386">
        <v>741.4</v>
      </c>
      <c r="GD48" s="387">
        <v>741.4</v>
      </c>
      <c r="GE48" s="387">
        <v>741.4</v>
      </c>
      <c r="GF48" s="387">
        <v>741.4</v>
      </c>
      <c r="GG48" s="387">
        <v>741.4</v>
      </c>
      <c r="GH48" s="387">
        <v>741.4</v>
      </c>
      <c r="GI48" s="387">
        <v>741.4</v>
      </c>
      <c r="GJ48" s="387">
        <v>741.4</v>
      </c>
      <c r="GK48" s="387">
        <v>741.4</v>
      </c>
      <c r="GL48" s="387">
        <v>741.4</v>
      </c>
      <c r="GM48" s="387">
        <v>741.4</v>
      </c>
      <c r="GN48" s="387">
        <v>741.4</v>
      </c>
      <c r="GO48" s="387">
        <v>741.4</v>
      </c>
      <c r="GP48" s="387">
        <v>741.4</v>
      </c>
      <c r="GQ48" s="387">
        <v>741.4</v>
      </c>
      <c r="GR48" s="387">
        <v>741.4</v>
      </c>
      <c r="GS48" s="387">
        <v>741.4</v>
      </c>
      <c r="GT48" s="387">
        <v>741.4</v>
      </c>
      <c r="GU48" s="387">
        <v>741.4</v>
      </c>
      <c r="GV48" s="387">
        <v>741.4</v>
      </c>
      <c r="GW48" s="387">
        <v>741.4</v>
      </c>
      <c r="GX48" s="387">
        <v>741.4</v>
      </c>
      <c r="GY48" s="387">
        <v>741.4</v>
      </c>
      <c r="GZ48" s="387">
        <v>741.4</v>
      </c>
      <c r="HA48" s="387">
        <v>741.4</v>
      </c>
      <c r="HB48" s="387">
        <v>741.4</v>
      </c>
      <c r="HC48" s="387">
        <v>741.4</v>
      </c>
      <c r="HD48" s="387">
        <v>741.4</v>
      </c>
      <c r="HE48" s="387">
        <v>741.4</v>
      </c>
      <c r="HS48" s="394">
        <v>3.124806327107851</v>
      </c>
      <c r="HT48" s="394">
        <v>3.124806327107851</v>
      </c>
      <c r="HU48" s="394">
        <v>3.124806327107851</v>
      </c>
      <c r="HV48" s="394">
        <v>3.124806327107851</v>
      </c>
      <c r="HW48" s="394">
        <v>3.1248063271078501</v>
      </c>
      <c r="HX48" s="394">
        <v>3.1228186262484425</v>
      </c>
      <c r="HY48" s="394">
        <v>3.1208321897729019</v>
      </c>
      <c r="HZ48" s="394">
        <v>3.118847016876948</v>
      </c>
      <c r="IA48" s="394">
        <v>3.1168631067568144</v>
      </c>
      <c r="IB48" s="394">
        <v>3.1148804586092447</v>
      </c>
      <c r="IC48" s="394">
        <v>3.1128927496813614</v>
      </c>
      <c r="ID48" s="394">
        <v>3.1109063091767242</v>
      </c>
      <c r="IE48" s="394">
        <v>3.1089211362859102</v>
      </c>
      <c r="IF48" s="394">
        <v>3.1069372302000118</v>
      </c>
      <c r="IG48" s="394">
        <v>3.1049545901106392</v>
      </c>
      <c r="IH48" s="394">
        <v>3.0972842341394609</v>
      </c>
      <c r="II48" s="394">
        <v>3.0896328267097246</v>
      </c>
      <c r="IJ48" s="394">
        <v>3.0820003210117086</v>
      </c>
      <c r="IK48" s="394">
        <v>3.0743866703513287</v>
      </c>
      <c r="IL48" s="394">
        <v>3.066791828149853</v>
      </c>
      <c r="IM48" s="394">
        <v>3.0632313979198598</v>
      </c>
      <c r="IN48" s="394">
        <v>3.0596751012157575</v>
      </c>
      <c r="IO48" s="394">
        <v>3.0561229332386768</v>
      </c>
      <c r="IP48" s="394">
        <v>3.0525748891953217</v>
      </c>
      <c r="IQ48" s="394">
        <v>3.0490309642979594</v>
      </c>
      <c r="IR48" s="394">
        <v>3.0455394466604173</v>
      </c>
      <c r="IS48" s="394">
        <v>3.042051927242492</v>
      </c>
      <c r="IT48" s="394">
        <v>3.038568401465727</v>
      </c>
      <c r="IU48" s="394">
        <v>3.0350888647569096</v>
      </c>
      <c r="IV48" s="394">
        <v>3.031613312548064</v>
      </c>
      <c r="IW48" s="394">
        <v>3.0312462960073812</v>
      </c>
      <c r="IX48" s="394">
        <v>3.0308793238988629</v>
      </c>
      <c r="IY48" s="394">
        <v>3.0305123962171301</v>
      </c>
      <c r="IZ48" s="394">
        <v>3.0301455129568038</v>
      </c>
      <c r="JA48" s="394">
        <v>3.0297786741125066</v>
      </c>
      <c r="JB48" s="394">
        <v>3.0297786741125066</v>
      </c>
      <c r="JC48" s="394">
        <v>3.0297786741125066</v>
      </c>
      <c r="JD48" s="394">
        <v>3.0297786741125066</v>
      </c>
      <c r="JE48" s="394">
        <v>3.0297786741125066</v>
      </c>
      <c r="JF48" s="394">
        <v>3.0297786741125066</v>
      </c>
      <c r="JG48" s="394">
        <v>3.0297786741125066</v>
      </c>
      <c r="JH48" s="394">
        <v>3.0297786741125066</v>
      </c>
      <c r="JI48" s="394">
        <v>3.0297786741125066</v>
      </c>
      <c r="JJ48" s="394">
        <v>3.0297786741125066</v>
      </c>
      <c r="JK48" s="394">
        <v>3.0297786741125066</v>
      </c>
      <c r="JL48" s="394">
        <v>3.0297786741125066</v>
      </c>
      <c r="JM48" s="394">
        <v>3.0297786741125066</v>
      </c>
      <c r="JN48" s="394">
        <v>3.0297786741125066</v>
      </c>
      <c r="JO48" s="394">
        <v>3.0297786741125066</v>
      </c>
      <c r="JP48" s="394">
        <v>3.0297786741125066</v>
      </c>
      <c r="JQ48" s="394">
        <v>3.0297786741125066</v>
      </c>
      <c r="JR48" s="394">
        <v>3.0297786741125066</v>
      </c>
      <c r="JS48" s="394">
        <v>3.0297786741125066</v>
      </c>
      <c r="JT48" s="394">
        <v>3.0297786741125066</v>
      </c>
      <c r="JU48" s="394">
        <v>3.0297786741125066</v>
      </c>
      <c r="JV48" s="394">
        <v>3.0297786741125066</v>
      </c>
      <c r="JW48" s="394">
        <v>3.0297786741125066</v>
      </c>
      <c r="JX48" s="394">
        <v>3.0297786741125066</v>
      </c>
      <c r="JY48" s="394">
        <v>3.0297786741125066</v>
      </c>
      <c r="JZ48" s="394">
        <v>3.0297786741125066</v>
      </c>
      <c r="KA48" s="394">
        <v>3.0297786741125066</v>
      </c>
      <c r="KB48" s="394">
        <v>3.0297786741125066</v>
      </c>
      <c r="KC48" s="394">
        <v>3.0297786741125066</v>
      </c>
    </row>
    <row r="49" spans="1:289" x14ac:dyDescent="0.25">
      <c r="A49" s="383">
        <v>40</v>
      </c>
      <c r="B49" s="384" t="s">
        <v>850</v>
      </c>
      <c r="C49" s="385" t="s">
        <v>142</v>
      </c>
      <c r="D49" s="385" t="s">
        <v>142</v>
      </c>
      <c r="E49" s="129">
        <v>2052</v>
      </c>
      <c r="F49" s="386">
        <v>96.057240000000007</v>
      </c>
      <c r="G49" s="386">
        <v>98.52903447789808</v>
      </c>
      <c r="H49" s="386">
        <v>101.06443444707372</v>
      </c>
      <c r="I49" s="386">
        <v>103.66507663685732</v>
      </c>
      <c r="J49" s="386">
        <v>106.33263989374315</v>
      </c>
      <c r="K49" s="386">
        <v>106.41648625813659</v>
      </c>
      <c r="L49" s="386">
        <v>106.50039873781532</v>
      </c>
      <c r="M49" s="386">
        <v>106.58437738491315</v>
      </c>
      <c r="N49" s="386">
        <v>106.66842225160501</v>
      </c>
      <c r="O49" s="386">
        <v>106.752533390107</v>
      </c>
      <c r="P49" s="386">
        <v>106.83801387510317</v>
      </c>
      <c r="Q49" s="386">
        <v>106.92356280731163</v>
      </c>
      <c r="R49" s="386">
        <v>107.00918024154045</v>
      </c>
      <c r="S49" s="386">
        <v>107.09486623264159</v>
      </c>
      <c r="T49" s="386">
        <v>107.18062083551098</v>
      </c>
      <c r="U49" s="386">
        <v>109.62996207627917</v>
      </c>
      <c r="V49" s="386">
        <v>112.13527679869881</v>
      </c>
      <c r="W49" s="386">
        <v>114.69784413472426</v>
      </c>
      <c r="X49" s="386">
        <v>117.31897244762636</v>
      </c>
      <c r="Y49" s="386">
        <v>120</v>
      </c>
      <c r="Z49" s="386">
        <v>121.93648376899148</v>
      </c>
      <c r="AA49" s="386">
        <v>123.90421728287936</v>
      </c>
      <c r="AB49" s="386">
        <v>125.90370483019511</v>
      </c>
      <c r="AC49" s="386">
        <v>127.93545883735817</v>
      </c>
      <c r="AD49" s="386">
        <v>130</v>
      </c>
      <c r="AE49" s="386">
        <v>131.94115726290119</v>
      </c>
      <c r="AF49" s="386">
        <v>133.9112998451817</v>
      </c>
      <c r="AG49" s="386">
        <v>135.91086055502026</v>
      </c>
      <c r="AH49" s="386">
        <v>137.94027866327815</v>
      </c>
      <c r="AI49" s="386">
        <v>140</v>
      </c>
      <c r="AJ49" s="386">
        <v>141.94518996205304</v>
      </c>
      <c r="AK49" s="386">
        <v>143.917406809738</v>
      </c>
      <c r="AL49" s="386">
        <v>145.91702606038803</v>
      </c>
      <c r="AM49" s="386">
        <v>147.94442844885444</v>
      </c>
      <c r="AN49" s="386">
        <v>150</v>
      </c>
      <c r="AO49" s="387">
        <v>150</v>
      </c>
      <c r="AP49" s="387">
        <v>150</v>
      </c>
      <c r="AQ49" s="387">
        <v>150</v>
      </c>
      <c r="AR49" s="387">
        <v>150</v>
      </c>
      <c r="AS49" s="387">
        <v>150</v>
      </c>
      <c r="AT49" s="387">
        <v>150</v>
      </c>
      <c r="AU49" s="387">
        <v>150</v>
      </c>
      <c r="AV49" s="387">
        <v>150</v>
      </c>
      <c r="AW49" s="387">
        <v>150</v>
      </c>
      <c r="AX49" s="387">
        <v>150</v>
      </c>
      <c r="AY49" s="387">
        <v>150</v>
      </c>
      <c r="AZ49" s="387">
        <v>150</v>
      </c>
      <c r="BA49" s="387">
        <v>150</v>
      </c>
      <c r="BB49" s="387">
        <v>150</v>
      </c>
      <c r="BC49" s="387">
        <v>150</v>
      </c>
      <c r="BD49" s="387">
        <v>150</v>
      </c>
      <c r="BE49" s="387">
        <v>150</v>
      </c>
      <c r="BF49" s="387">
        <v>150</v>
      </c>
      <c r="BG49" s="387">
        <v>150</v>
      </c>
      <c r="BH49" s="387">
        <v>150</v>
      </c>
      <c r="BI49" s="387">
        <v>150</v>
      </c>
      <c r="BJ49" s="387">
        <v>150</v>
      </c>
      <c r="BK49" s="387">
        <v>150</v>
      </c>
      <c r="BL49" s="387">
        <v>150</v>
      </c>
      <c r="BM49" s="387">
        <v>150</v>
      </c>
      <c r="BN49" s="387">
        <v>150</v>
      </c>
      <c r="BO49" s="387">
        <v>150</v>
      </c>
      <c r="BP49" s="387">
        <v>150</v>
      </c>
      <c r="CA49" s="386">
        <v>270</v>
      </c>
      <c r="CB49" s="386">
        <v>277.20632594169206</v>
      </c>
      <c r="CC49" s="386">
        <v>284.60498941515414</v>
      </c>
      <c r="CD49" s="386">
        <v>292.20112392758898</v>
      </c>
      <c r="CE49" s="386">
        <v>300</v>
      </c>
      <c r="CF49" s="386">
        <v>299.93227714060117</v>
      </c>
      <c r="CG49" s="386">
        <v>299.86456956915464</v>
      </c>
      <c r="CH49" s="386">
        <v>299.79687728220921</v>
      </c>
      <c r="CI49" s="386">
        <v>299.72920027631454</v>
      </c>
      <c r="CJ49" s="386">
        <v>299.66153854802099</v>
      </c>
      <c r="CK49" s="386">
        <v>299.5960929558633</v>
      </c>
      <c r="CL49" s="386">
        <v>299.53066165691638</v>
      </c>
      <c r="CM49" s="386">
        <v>299.46524464805861</v>
      </c>
      <c r="CN49" s="386">
        <v>299.39984192616907</v>
      </c>
      <c r="CO49" s="386">
        <v>299.33445348812756</v>
      </c>
      <c r="CP49" s="386">
        <v>305.65456369655391</v>
      </c>
      <c r="CQ49" s="386">
        <v>312.10811592136423</v>
      </c>
      <c r="CR49" s="386">
        <v>318.69792764060077</v>
      </c>
      <c r="CS49" s="386">
        <v>325.4268758201847</v>
      </c>
      <c r="CT49" s="386">
        <v>332.29789816993565</v>
      </c>
      <c r="CU49" s="386">
        <v>336.99202967060995</v>
      </c>
      <c r="CV49" s="386">
        <v>341.75247176387893</v>
      </c>
      <c r="CW49" s="386">
        <v>346.58016117141085</v>
      </c>
      <c r="CX49" s="386">
        <v>351.4760478472619</v>
      </c>
      <c r="CY49" s="386">
        <v>356.44109516480029</v>
      </c>
      <c r="CZ49" s="386">
        <v>361.00327384692338</v>
      </c>
      <c r="DA49" s="386">
        <v>365.62384499447757</v>
      </c>
      <c r="DB49" s="386">
        <v>370.30355598722508</v>
      </c>
      <c r="DC49" s="386">
        <v>375.04316377082876</v>
      </c>
      <c r="DD49" s="386">
        <v>379.84343497928796</v>
      </c>
      <c r="DE49" s="386">
        <v>385.10693268140938</v>
      </c>
      <c r="DF49" s="386">
        <v>390.44336677128683</v>
      </c>
      <c r="DG49" s="386">
        <v>395.85374792983254</v>
      </c>
      <c r="DH49" s="386">
        <v>401.33910084298327</v>
      </c>
      <c r="DI49" s="386">
        <v>406.90046439576832</v>
      </c>
      <c r="DJ49" s="387">
        <v>406.90046439576832</v>
      </c>
      <c r="DK49" s="387">
        <v>406.90046439576832</v>
      </c>
      <c r="DL49" s="387">
        <v>406.90046439576832</v>
      </c>
      <c r="DM49" s="387">
        <v>406.90046439576832</v>
      </c>
      <c r="DN49" s="387">
        <v>406.90046439576832</v>
      </c>
      <c r="DO49" s="387">
        <v>406.90046439576832</v>
      </c>
      <c r="DP49" s="387">
        <v>406.90046439576832</v>
      </c>
      <c r="DQ49" s="387">
        <v>406.90046439576832</v>
      </c>
      <c r="DR49" s="387">
        <v>406.90046439576832</v>
      </c>
      <c r="DS49" s="387">
        <v>406.90046439576832</v>
      </c>
      <c r="DT49" s="387">
        <v>406.90046439576832</v>
      </c>
      <c r="DU49" s="387">
        <v>406.90046439576832</v>
      </c>
      <c r="DV49" s="387">
        <v>406.90046439576832</v>
      </c>
      <c r="DW49" s="387">
        <v>406.90046439576832</v>
      </c>
      <c r="DX49" s="387">
        <v>406.90046439576832</v>
      </c>
      <c r="DY49" s="387">
        <v>406.90046439576832</v>
      </c>
      <c r="DZ49" s="387">
        <v>406.90046439576832</v>
      </c>
      <c r="EA49" s="387">
        <v>406.90046439576832</v>
      </c>
      <c r="EB49" s="387">
        <v>406.90046439576832</v>
      </c>
      <c r="EC49" s="387">
        <v>406.90046439576832</v>
      </c>
      <c r="ED49" s="387">
        <v>406.90046439576832</v>
      </c>
      <c r="EE49" s="387">
        <v>406.90046439576832</v>
      </c>
      <c r="EF49" s="387">
        <v>406.90046439576832</v>
      </c>
      <c r="EG49" s="387">
        <v>406.90046439576832</v>
      </c>
      <c r="EH49" s="387">
        <v>406.90046439576832</v>
      </c>
      <c r="EI49" s="387">
        <v>406.90046439576832</v>
      </c>
      <c r="EJ49" s="387">
        <v>406.90046439576832</v>
      </c>
      <c r="EK49" s="387">
        <v>406.90046439576832</v>
      </c>
      <c r="EY49" s="386">
        <v>173</v>
      </c>
      <c r="EZ49" s="386">
        <v>214</v>
      </c>
      <c r="FA49" s="386">
        <v>255</v>
      </c>
      <c r="FB49" s="386">
        <v>296</v>
      </c>
      <c r="FC49" s="386">
        <v>335.5</v>
      </c>
      <c r="FD49" s="386">
        <v>362</v>
      </c>
      <c r="FE49" s="386">
        <v>388</v>
      </c>
      <c r="FF49" s="386">
        <v>414</v>
      </c>
      <c r="FG49" s="386">
        <v>440</v>
      </c>
      <c r="FH49" s="386">
        <v>466</v>
      </c>
      <c r="FI49" s="386">
        <v>494</v>
      </c>
      <c r="FJ49" s="386">
        <v>572</v>
      </c>
      <c r="FK49" s="386">
        <v>650</v>
      </c>
      <c r="FL49" s="386">
        <v>728</v>
      </c>
      <c r="FM49" s="386">
        <v>806</v>
      </c>
      <c r="FN49" s="386">
        <v>884</v>
      </c>
      <c r="FO49" s="386">
        <v>962</v>
      </c>
      <c r="FP49" s="386">
        <v>1040</v>
      </c>
      <c r="FQ49" s="386">
        <v>1118</v>
      </c>
      <c r="FR49" s="386">
        <v>1196</v>
      </c>
      <c r="FS49" s="386">
        <v>1274</v>
      </c>
      <c r="FT49" s="386">
        <v>1352</v>
      </c>
      <c r="FU49" s="386">
        <v>1430</v>
      </c>
      <c r="FV49" s="386">
        <v>1508</v>
      </c>
      <c r="FW49" s="386">
        <v>1586</v>
      </c>
      <c r="FX49" s="386">
        <v>1664</v>
      </c>
      <c r="FY49" s="386">
        <v>1742</v>
      </c>
      <c r="FZ49" s="386">
        <v>1820</v>
      </c>
      <c r="GA49" s="386">
        <v>1898</v>
      </c>
      <c r="GB49" s="386">
        <v>1976</v>
      </c>
      <c r="GC49" s="386">
        <v>2055.9</v>
      </c>
      <c r="GD49" s="387">
        <v>2055.9</v>
      </c>
      <c r="GE49" s="387">
        <v>2055.9</v>
      </c>
      <c r="GF49" s="387">
        <v>2055.9</v>
      </c>
      <c r="GG49" s="387">
        <v>2055.9</v>
      </c>
      <c r="GH49" s="387">
        <v>2055.9</v>
      </c>
      <c r="GI49" s="387">
        <v>2055.9</v>
      </c>
      <c r="GJ49" s="387">
        <v>2055.9</v>
      </c>
      <c r="GK49" s="387">
        <v>2055.9</v>
      </c>
      <c r="GL49" s="387">
        <v>2055.9</v>
      </c>
      <c r="GM49" s="387">
        <v>2055.9</v>
      </c>
      <c r="GN49" s="387">
        <v>2055.9</v>
      </c>
      <c r="GO49" s="387">
        <v>2055.9</v>
      </c>
      <c r="GP49" s="387">
        <v>2055.9</v>
      </c>
      <c r="GQ49" s="387">
        <v>2055.9</v>
      </c>
      <c r="GR49" s="387">
        <v>2055.9</v>
      </c>
      <c r="GS49" s="387">
        <v>2055.9</v>
      </c>
      <c r="GT49" s="387">
        <v>2055.9</v>
      </c>
      <c r="GU49" s="387">
        <v>2055.9</v>
      </c>
      <c r="GV49" s="387">
        <v>2055.9</v>
      </c>
      <c r="GW49" s="387">
        <v>2055.9</v>
      </c>
      <c r="GX49" s="387">
        <v>2055.9</v>
      </c>
      <c r="GY49" s="387">
        <v>2055.9</v>
      </c>
      <c r="GZ49" s="387">
        <v>2055.9</v>
      </c>
      <c r="HA49" s="387">
        <v>2055.9</v>
      </c>
      <c r="HB49" s="387">
        <v>2055.9</v>
      </c>
      <c r="HC49" s="387">
        <v>2055.9</v>
      </c>
      <c r="HD49" s="387">
        <v>2055.9</v>
      </c>
      <c r="HE49" s="387">
        <v>2055.9</v>
      </c>
      <c r="HS49" s="394">
        <v>2.8108240461624754</v>
      </c>
      <c r="HT49" s="394">
        <v>2.8134481111136296</v>
      </c>
      <c r="HU49" s="394">
        <v>2.8160746257794425</v>
      </c>
      <c r="HV49" s="394">
        <v>2.818703592446862</v>
      </c>
      <c r="HW49" s="394">
        <v>2.8213350134049731</v>
      </c>
      <c r="HX49" s="394">
        <v>2.8184756675112301</v>
      </c>
      <c r="HY49" s="394">
        <v>2.815619219486369</v>
      </c>
      <c r="HZ49" s="394">
        <v>2.8127656663934784</v>
      </c>
      <c r="IA49" s="394">
        <v>2.8099150052986239</v>
      </c>
      <c r="IB49" s="394">
        <v>2.8070672332708435</v>
      </c>
      <c r="IC49" s="394">
        <v>2.804208746393396</v>
      </c>
      <c r="ID49" s="394">
        <v>2.8013531703643713</v>
      </c>
      <c r="IE49" s="394">
        <v>2.7985005022195999</v>
      </c>
      <c r="IF49" s="394">
        <v>2.7956507389979315</v>
      </c>
      <c r="IG49" s="394">
        <v>2.7928038777412305</v>
      </c>
      <c r="IH49" s="394">
        <v>2.7880568223117987</v>
      </c>
      <c r="II49" s="394">
        <v>2.7833178356678019</v>
      </c>
      <c r="IJ49" s="394">
        <v>2.7785869040943587</v>
      </c>
      <c r="IK49" s="394">
        <v>2.7738640138999004</v>
      </c>
      <c r="IL49" s="394">
        <v>2.7691491514161304</v>
      </c>
      <c r="IM49" s="394">
        <v>2.7636685859257755</v>
      </c>
      <c r="IN49" s="394">
        <v>2.7581988673044227</v>
      </c>
      <c r="IO49" s="394">
        <v>2.7527399740844762</v>
      </c>
      <c r="IP49" s="394">
        <v>2.7472918848408279</v>
      </c>
      <c r="IQ49" s="394">
        <v>2.7418545781907713</v>
      </c>
      <c r="IR49" s="394">
        <v>2.736092977626392</v>
      </c>
      <c r="IS49" s="394">
        <v>2.7303434842107031</v>
      </c>
      <c r="IT49" s="394">
        <v>2.724606072502326</v>
      </c>
      <c r="IU49" s="394">
        <v>2.7188807171133482</v>
      </c>
      <c r="IV49" s="394">
        <v>2.7131673927091997</v>
      </c>
      <c r="IW49" s="394">
        <v>2.7130678593925026</v>
      </c>
      <c r="IX49" s="394">
        <v>2.7129683297272136</v>
      </c>
      <c r="IY49" s="394">
        <v>2.7128688037131989</v>
      </c>
      <c r="IZ49" s="394">
        <v>2.7127692813503237</v>
      </c>
      <c r="JA49" s="394">
        <v>2.7126697626384555</v>
      </c>
      <c r="JB49" s="394">
        <v>2.7126697626384555</v>
      </c>
      <c r="JC49" s="394">
        <v>2.7126697626384555</v>
      </c>
      <c r="JD49" s="394">
        <v>2.7126697626384555</v>
      </c>
      <c r="JE49" s="394">
        <v>2.7126697626384555</v>
      </c>
      <c r="JF49" s="394">
        <v>2.7126697626384555</v>
      </c>
      <c r="JG49" s="394">
        <v>2.7126697626384555</v>
      </c>
      <c r="JH49" s="394">
        <v>2.7126697626384555</v>
      </c>
      <c r="JI49" s="394">
        <v>2.7126697626384555</v>
      </c>
      <c r="JJ49" s="394">
        <v>2.7126697626384555</v>
      </c>
      <c r="JK49" s="394">
        <v>2.7126697626384555</v>
      </c>
      <c r="JL49" s="394">
        <v>2.7126697626384555</v>
      </c>
      <c r="JM49" s="394">
        <v>2.7126697626384555</v>
      </c>
      <c r="JN49" s="394">
        <v>2.7126697626384555</v>
      </c>
      <c r="JO49" s="394">
        <v>2.7126697626384555</v>
      </c>
      <c r="JP49" s="394">
        <v>2.7126697626384555</v>
      </c>
      <c r="JQ49" s="394">
        <v>2.7126697626384555</v>
      </c>
      <c r="JR49" s="394">
        <v>2.7126697626384555</v>
      </c>
      <c r="JS49" s="394">
        <v>2.7126697626384555</v>
      </c>
      <c r="JT49" s="394">
        <v>2.7126697626384555</v>
      </c>
      <c r="JU49" s="394">
        <v>2.7126697626384555</v>
      </c>
      <c r="JV49" s="394">
        <v>2.7126697626384555</v>
      </c>
      <c r="JW49" s="394">
        <v>2.7126697626384555</v>
      </c>
      <c r="JX49" s="394">
        <v>2.7126697626384555</v>
      </c>
      <c r="JY49" s="394">
        <v>2.7126697626384555</v>
      </c>
      <c r="JZ49" s="394">
        <v>2.7126697626384555</v>
      </c>
      <c r="KA49" s="394">
        <v>2.7126697626384555</v>
      </c>
      <c r="KB49" s="394">
        <v>2.7126697626384555</v>
      </c>
      <c r="KC49" s="394">
        <v>2.7126697626384555</v>
      </c>
    </row>
    <row r="50" spans="1:289" x14ac:dyDescent="0.25">
      <c r="A50" s="383">
        <v>41</v>
      </c>
      <c r="B50" s="384" t="s">
        <v>850</v>
      </c>
      <c r="C50" s="385" t="s">
        <v>142</v>
      </c>
      <c r="D50" s="385" t="s">
        <v>142</v>
      </c>
      <c r="E50" s="129">
        <v>2052</v>
      </c>
      <c r="F50" s="386">
        <v>60.635339999999992</v>
      </c>
      <c r="G50" s="386">
        <v>60.635339999999992</v>
      </c>
      <c r="H50" s="386">
        <v>60.635339999999992</v>
      </c>
      <c r="I50" s="386">
        <v>60.635339999999992</v>
      </c>
      <c r="J50" s="386">
        <v>60.635339999999985</v>
      </c>
      <c r="K50" s="386">
        <v>60.635339999999985</v>
      </c>
      <c r="L50" s="386">
        <v>60.635339999999985</v>
      </c>
      <c r="M50" s="386">
        <v>60.635339999999985</v>
      </c>
      <c r="N50" s="386">
        <v>60.635339999999985</v>
      </c>
      <c r="O50" s="386">
        <v>60.635339999999985</v>
      </c>
      <c r="P50" s="386">
        <v>60.635339999999985</v>
      </c>
      <c r="Q50" s="386">
        <v>60.635339999999985</v>
      </c>
      <c r="R50" s="386">
        <v>60.635339999999985</v>
      </c>
      <c r="S50" s="386">
        <v>60.635339999999985</v>
      </c>
      <c r="T50" s="386">
        <v>60.635339999999985</v>
      </c>
      <c r="U50" s="386">
        <v>60.635339999999985</v>
      </c>
      <c r="V50" s="386">
        <v>60.635339999999985</v>
      </c>
      <c r="W50" s="386">
        <v>60.635339999999985</v>
      </c>
      <c r="X50" s="386">
        <v>60.635339999999985</v>
      </c>
      <c r="Y50" s="386">
        <v>60.635339999999985</v>
      </c>
      <c r="Z50" s="386">
        <v>60.635339999999985</v>
      </c>
      <c r="AA50" s="386">
        <v>60.635339999999985</v>
      </c>
      <c r="AB50" s="386">
        <v>60.635339999999985</v>
      </c>
      <c r="AC50" s="386">
        <v>60.635339999999985</v>
      </c>
      <c r="AD50" s="386">
        <v>60.635339999999985</v>
      </c>
      <c r="AE50" s="386">
        <v>60.635339999999985</v>
      </c>
      <c r="AF50" s="386">
        <v>60.635339999999985</v>
      </c>
      <c r="AG50" s="386">
        <v>60.635339999999985</v>
      </c>
      <c r="AH50" s="386">
        <v>60.635339999999985</v>
      </c>
      <c r="AI50" s="386">
        <v>60.635339999999985</v>
      </c>
      <c r="AJ50" s="386">
        <v>60.635339999999985</v>
      </c>
      <c r="AK50" s="386">
        <v>60.635339999999985</v>
      </c>
      <c r="AL50" s="386">
        <v>60.635339999999985</v>
      </c>
      <c r="AM50" s="386">
        <v>60.635339999999985</v>
      </c>
      <c r="AN50" s="386">
        <v>60.635339999999985</v>
      </c>
      <c r="AO50" s="387">
        <v>60.635339999999985</v>
      </c>
      <c r="AP50" s="387">
        <v>60.635339999999985</v>
      </c>
      <c r="AQ50" s="387">
        <v>60.635339999999985</v>
      </c>
      <c r="AR50" s="387">
        <v>60.635339999999985</v>
      </c>
      <c r="AS50" s="387">
        <v>60.635339999999985</v>
      </c>
      <c r="AT50" s="387">
        <v>60.635339999999985</v>
      </c>
      <c r="AU50" s="387">
        <v>60.635339999999985</v>
      </c>
      <c r="AV50" s="387">
        <v>60.635339999999985</v>
      </c>
      <c r="AW50" s="387">
        <v>60.635339999999985</v>
      </c>
      <c r="AX50" s="387">
        <v>60.635339999999985</v>
      </c>
      <c r="AY50" s="387">
        <v>60.635339999999985</v>
      </c>
      <c r="AZ50" s="387">
        <v>60.635339999999985</v>
      </c>
      <c r="BA50" s="387">
        <v>60.635339999999985</v>
      </c>
      <c r="BB50" s="387">
        <v>60.635339999999985</v>
      </c>
      <c r="BC50" s="387">
        <v>60.635339999999985</v>
      </c>
      <c r="BD50" s="387">
        <v>60.635339999999985</v>
      </c>
      <c r="BE50" s="387">
        <v>60.635339999999985</v>
      </c>
      <c r="BF50" s="387">
        <v>60.635339999999985</v>
      </c>
      <c r="BG50" s="387">
        <v>60.635339999999985</v>
      </c>
      <c r="BH50" s="387">
        <v>60.635339999999985</v>
      </c>
      <c r="BI50" s="387">
        <v>60.635339999999985</v>
      </c>
      <c r="BJ50" s="387">
        <v>60.635339999999985</v>
      </c>
      <c r="BK50" s="387">
        <v>60.635339999999985</v>
      </c>
      <c r="BL50" s="387">
        <v>60.635339999999985</v>
      </c>
      <c r="BM50" s="387">
        <v>60.635339999999985</v>
      </c>
      <c r="BN50" s="387">
        <v>60.635339999999985</v>
      </c>
      <c r="BO50" s="387">
        <v>60.635339999999985</v>
      </c>
      <c r="BP50" s="387">
        <v>60.635339999999985</v>
      </c>
      <c r="CA50" s="386">
        <v>200</v>
      </c>
      <c r="CB50" s="386">
        <v>200</v>
      </c>
      <c r="CC50" s="386">
        <v>200</v>
      </c>
      <c r="CD50" s="386">
        <v>200</v>
      </c>
      <c r="CE50" s="386">
        <v>200</v>
      </c>
      <c r="CF50" s="386">
        <v>199.06333103988288</v>
      </c>
      <c r="CG50" s="386">
        <v>198.13104882347</v>
      </c>
      <c r="CH50" s="386">
        <v>197.20313280612802</v>
      </c>
      <c r="CI50" s="386">
        <v>196.27956253944126</v>
      </c>
      <c r="CJ50" s="386">
        <v>195.36031767076088</v>
      </c>
      <c r="CK50" s="386">
        <v>194.42343830709558</v>
      </c>
      <c r="CL50" s="386">
        <v>193.49105188730201</v>
      </c>
      <c r="CM50" s="386">
        <v>192.56313686480183</v>
      </c>
      <c r="CN50" s="386">
        <v>191.63967179634648</v>
      </c>
      <c r="CO50" s="386">
        <v>190.72063534152164</v>
      </c>
      <c r="CP50" s="386">
        <v>192.50032841486885</v>
      </c>
      <c r="CQ50" s="386">
        <v>194.29662853983186</v>
      </c>
      <c r="CR50" s="386">
        <v>196.10969068367302</v>
      </c>
      <c r="CS50" s="386">
        <v>197.93967125971827</v>
      </c>
      <c r="CT50" s="386">
        <v>199.78672814085098</v>
      </c>
      <c r="CU50" s="386">
        <v>198.9098587082249</v>
      </c>
      <c r="CV50" s="386">
        <v>198.03683787960284</v>
      </c>
      <c r="CW50" s="386">
        <v>197.16764876335623</v>
      </c>
      <c r="CX50" s="386">
        <v>196.30227454199425</v>
      </c>
      <c r="CY50" s="386">
        <v>195.44069847183857</v>
      </c>
      <c r="CZ50" s="386">
        <v>194.38928155750131</v>
      </c>
      <c r="DA50" s="386">
        <v>193.34352097542441</v>
      </c>
      <c r="DB50" s="386">
        <v>192.30338629610441</v>
      </c>
      <c r="DC50" s="386">
        <v>191.26884725374015</v>
      </c>
      <c r="DD50" s="386">
        <v>190.23987374535216</v>
      </c>
      <c r="DE50" s="386">
        <v>190.27026318180157</v>
      </c>
      <c r="DF50" s="386">
        <v>190.30065747274247</v>
      </c>
      <c r="DG50" s="386">
        <v>190.33105661895033</v>
      </c>
      <c r="DH50" s="386">
        <v>190.36146062120073</v>
      </c>
      <c r="DI50" s="386">
        <v>190.39186948026952</v>
      </c>
      <c r="DJ50" s="387">
        <v>190.39186948026952</v>
      </c>
      <c r="DK50" s="387">
        <v>190.39186948026952</v>
      </c>
      <c r="DL50" s="387">
        <v>190.39186948026952</v>
      </c>
      <c r="DM50" s="387">
        <v>190.39186948026952</v>
      </c>
      <c r="DN50" s="387">
        <v>190.39186948026952</v>
      </c>
      <c r="DO50" s="387">
        <v>190.39186948026952</v>
      </c>
      <c r="DP50" s="387">
        <v>190.39186948026952</v>
      </c>
      <c r="DQ50" s="387">
        <v>190.39186948026952</v>
      </c>
      <c r="DR50" s="387">
        <v>190.39186948026952</v>
      </c>
      <c r="DS50" s="387">
        <v>190.39186948026952</v>
      </c>
      <c r="DT50" s="387">
        <v>190.39186948026952</v>
      </c>
      <c r="DU50" s="387">
        <v>190.39186948026952</v>
      </c>
      <c r="DV50" s="387">
        <v>190.39186948026952</v>
      </c>
      <c r="DW50" s="387">
        <v>190.39186948026952</v>
      </c>
      <c r="DX50" s="387">
        <v>190.39186948026952</v>
      </c>
      <c r="DY50" s="387">
        <v>190.39186948026952</v>
      </c>
      <c r="DZ50" s="387">
        <v>190.39186948026952</v>
      </c>
      <c r="EA50" s="387">
        <v>190.39186948026952</v>
      </c>
      <c r="EB50" s="387">
        <v>190.39186948026952</v>
      </c>
      <c r="EC50" s="387">
        <v>190.39186948026952</v>
      </c>
      <c r="ED50" s="387">
        <v>190.39186948026952</v>
      </c>
      <c r="EE50" s="387">
        <v>190.39186948026952</v>
      </c>
      <c r="EF50" s="387">
        <v>190.39186948026952</v>
      </c>
      <c r="EG50" s="387">
        <v>190.39186948026952</v>
      </c>
      <c r="EH50" s="387">
        <v>190.39186948026952</v>
      </c>
      <c r="EI50" s="387">
        <v>190.39186948026952</v>
      </c>
      <c r="EJ50" s="387">
        <v>190.39186948026952</v>
      </c>
      <c r="EK50" s="387">
        <v>190.39186948026952</v>
      </c>
      <c r="EY50" s="386">
        <v>35</v>
      </c>
      <c r="EZ50" s="386">
        <v>36</v>
      </c>
      <c r="FA50" s="386">
        <v>37</v>
      </c>
      <c r="FB50" s="386">
        <v>38</v>
      </c>
      <c r="FC50" s="386">
        <v>38.9</v>
      </c>
      <c r="FD50" s="386">
        <v>39</v>
      </c>
      <c r="FE50" s="386">
        <v>40</v>
      </c>
      <c r="FF50" s="386">
        <v>41</v>
      </c>
      <c r="FG50" s="386">
        <v>42</v>
      </c>
      <c r="FH50" s="386">
        <v>43</v>
      </c>
      <c r="FI50" s="386">
        <v>41.9</v>
      </c>
      <c r="FJ50" s="386">
        <v>43</v>
      </c>
      <c r="FK50" s="386">
        <v>44</v>
      </c>
      <c r="FL50" s="386">
        <v>45</v>
      </c>
      <c r="FM50" s="386">
        <v>46</v>
      </c>
      <c r="FN50" s="386">
        <v>47</v>
      </c>
      <c r="FO50" s="386">
        <v>48</v>
      </c>
      <c r="FP50" s="386">
        <v>49</v>
      </c>
      <c r="FQ50" s="386">
        <v>50</v>
      </c>
      <c r="FR50" s="386">
        <v>51</v>
      </c>
      <c r="FS50" s="386">
        <v>52</v>
      </c>
      <c r="FT50" s="386">
        <v>53</v>
      </c>
      <c r="FU50" s="386">
        <v>54</v>
      </c>
      <c r="FV50" s="386">
        <v>55</v>
      </c>
      <c r="FW50" s="386">
        <v>56</v>
      </c>
      <c r="FX50" s="386">
        <v>57</v>
      </c>
      <c r="FY50" s="386">
        <v>58</v>
      </c>
      <c r="FZ50" s="386">
        <v>59</v>
      </c>
      <c r="GA50" s="386">
        <v>60</v>
      </c>
      <c r="GB50" s="386">
        <v>61</v>
      </c>
      <c r="GC50" s="386">
        <v>65.400000000000006</v>
      </c>
      <c r="GD50" s="387">
        <v>65.400000000000006</v>
      </c>
      <c r="GE50" s="387">
        <v>65.400000000000006</v>
      </c>
      <c r="GF50" s="387">
        <v>65.400000000000006</v>
      </c>
      <c r="GG50" s="387">
        <v>65.400000000000006</v>
      </c>
      <c r="GH50" s="387">
        <v>65.400000000000006</v>
      </c>
      <c r="GI50" s="387">
        <v>65.400000000000006</v>
      </c>
      <c r="GJ50" s="387">
        <v>65.400000000000006</v>
      </c>
      <c r="GK50" s="387">
        <v>65.400000000000006</v>
      </c>
      <c r="GL50" s="387">
        <v>65.400000000000006</v>
      </c>
      <c r="GM50" s="387">
        <v>65.400000000000006</v>
      </c>
      <c r="GN50" s="387">
        <v>65.400000000000006</v>
      </c>
      <c r="GO50" s="387">
        <v>65.400000000000006</v>
      </c>
      <c r="GP50" s="387">
        <v>65.400000000000006</v>
      </c>
      <c r="GQ50" s="387">
        <v>65.400000000000006</v>
      </c>
      <c r="GR50" s="387">
        <v>65.400000000000006</v>
      </c>
      <c r="GS50" s="387">
        <v>65.400000000000006</v>
      </c>
      <c r="GT50" s="387">
        <v>65.400000000000006</v>
      </c>
      <c r="GU50" s="387">
        <v>65.400000000000006</v>
      </c>
      <c r="GV50" s="387">
        <v>65.400000000000006</v>
      </c>
      <c r="GW50" s="387">
        <v>65.400000000000006</v>
      </c>
      <c r="GX50" s="387">
        <v>65.400000000000006</v>
      </c>
      <c r="GY50" s="387">
        <v>65.400000000000006</v>
      </c>
      <c r="GZ50" s="387">
        <v>65.400000000000006</v>
      </c>
      <c r="HA50" s="387">
        <v>65.400000000000006</v>
      </c>
      <c r="HB50" s="387">
        <v>65.400000000000006</v>
      </c>
      <c r="HC50" s="387">
        <v>65.400000000000006</v>
      </c>
      <c r="HD50" s="387">
        <v>65.400000000000006</v>
      </c>
      <c r="HE50" s="387">
        <v>65.400000000000006</v>
      </c>
      <c r="HS50" s="394">
        <v>3.2984065068324844</v>
      </c>
      <c r="HT50" s="394">
        <v>3.2984065068324844</v>
      </c>
      <c r="HU50" s="394">
        <v>3.2984065068324844</v>
      </c>
      <c r="HV50" s="394">
        <v>3.2984065068324844</v>
      </c>
      <c r="HW50" s="394">
        <v>3.2984065068324848</v>
      </c>
      <c r="HX50" s="394">
        <v>3.2829589318684933</v>
      </c>
      <c r="HY50" s="394">
        <v>3.2675837032243908</v>
      </c>
      <c r="HZ50" s="394">
        <v>3.2522804820774169</v>
      </c>
      <c r="IA50" s="394">
        <v>3.2370489311916337</v>
      </c>
      <c r="IB50" s="394">
        <v>3.2218887149104947</v>
      </c>
      <c r="IC50" s="394">
        <v>3.2064376699643415</v>
      </c>
      <c r="ID50" s="394">
        <v>3.1910607227946945</v>
      </c>
      <c r="IE50" s="394">
        <v>3.1757575180546835</v>
      </c>
      <c r="IF50" s="394">
        <v>3.1605277021015552</v>
      </c>
      <c r="IG50" s="394">
        <v>3.1453709229885027</v>
      </c>
      <c r="IH50" s="394">
        <v>3.1747216790549686</v>
      </c>
      <c r="II50" s="394">
        <v>3.2043463191569783</v>
      </c>
      <c r="IJ50" s="394">
        <v>3.2342473990196652</v>
      </c>
      <c r="IK50" s="394">
        <v>3.2644274982166888</v>
      </c>
      <c r="IL50" s="394">
        <v>3.2948892203927782</v>
      </c>
      <c r="IM50" s="394">
        <v>3.2804278611816962</v>
      </c>
      <c r="IN50" s="394">
        <v>3.2660299732730596</v>
      </c>
      <c r="IO50" s="394">
        <v>3.2516952780895805</v>
      </c>
      <c r="IP50" s="394">
        <v>3.2374234982766534</v>
      </c>
      <c r="IQ50" s="394">
        <v>3.2232143576969903</v>
      </c>
      <c r="IR50" s="394">
        <v>3.2058743557387714</v>
      </c>
      <c r="IS50" s="394">
        <v>3.1886276381962144</v>
      </c>
      <c r="IT50" s="394">
        <v>3.1714737032249585</v>
      </c>
      <c r="IU50" s="394">
        <v>3.1544120516804259</v>
      </c>
      <c r="IV50" s="394">
        <v>3.1374421871033</v>
      </c>
      <c r="IW50" s="394">
        <v>3.1379433706779185</v>
      </c>
      <c r="IX50" s="394">
        <v>3.1384446343129686</v>
      </c>
      <c r="IY50" s="394">
        <v>3.1389459780212392</v>
      </c>
      <c r="IZ50" s="394">
        <v>3.1394474018155218</v>
      </c>
      <c r="JA50" s="394">
        <v>3.1399489057086112</v>
      </c>
      <c r="JB50" s="394">
        <v>3.1399489057086112</v>
      </c>
      <c r="JC50" s="394">
        <v>3.1399489057086112</v>
      </c>
      <c r="JD50" s="394">
        <v>3.1399489057086112</v>
      </c>
      <c r="JE50" s="394">
        <v>3.1399489057086112</v>
      </c>
      <c r="JF50" s="394">
        <v>3.1399489057086112</v>
      </c>
      <c r="JG50" s="394">
        <v>3.1399489057086112</v>
      </c>
      <c r="JH50" s="394">
        <v>3.1399489057086112</v>
      </c>
      <c r="JI50" s="394">
        <v>3.1399489057086112</v>
      </c>
      <c r="JJ50" s="394">
        <v>3.1399489057086112</v>
      </c>
      <c r="JK50" s="394">
        <v>3.1399489057086112</v>
      </c>
      <c r="JL50" s="394">
        <v>3.1399489057086112</v>
      </c>
      <c r="JM50" s="394">
        <v>3.1399489057086112</v>
      </c>
      <c r="JN50" s="394">
        <v>3.1399489057086112</v>
      </c>
      <c r="JO50" s="394">
        <v>3.1399489057086112</v>
      </c>
      <c r="JP50" s="394">
        <v>3.1399489057086112</v>
      </c>
      <c r="JQ50" s="394">
        <v>3.1399489057086112</v>
      </c>
      <c r="JR50" s="394">
        <v>3.1399489057086112</v>
      </c>
      <c r="JS50" s="394">
        <v>3.1399489057086112</v>
      </c>
      <c r="JT50" s="394">
        <v>3.1399489057086112</v>
      </c>
      <c r="JU50" s="394">
        <v>3.1399489057086112</v>
      </c>
      <c r="JV50" s="394">
        <v>3.1399489057086112</v>
      </c>
      <c r="JW50" s="394">
        <v>3.1399489057086112</v>
      </c>
      <c r="JX50" s="394">
        <v>3.1399489057086112</v>
      </c>
      <c r="JY50" s="394">
        <v>3.1399489057086112</v>
      </c>
      <c r="JZ50" s="394">
        <v>3.1399489057086112</v>
      </c>
      <c r="KA50" s="394">
        <v>3.1399489057086112</v>
      </c>
      <c r="KB50" s="394">
        <v>3.1399489057086112</v>
      </c>
      <c r="KC50" s="394">
        <v>3.1399489057086112</v>
      </c>
    </row>
    <row r="51" spans="1:289" x14ac:dyDescent="0.25">
      <c r="A51" s="383">
        <v>42</v>
      </c>
      <c r="B51" s="384" t="s">
        <v>850</v>
      </c>
      <c r="C51" s="385" t="s">
        <v>142</v>
      </c>
      <c r="D51" s="385" t="s">
        <v>142</v>
      </c>
      <c r="E51" s="129">
        <v>2052</v>
      </c>
      <c r="F51" s="386">
        <v>112.17529999999999</v>
      </c>
      <c r="G51" s="386">
        <v>110.78154744151881</v>
      </c>
      <c r="H51" s="386">
        <v>109.40511194119814</v>
      </c>
      <c r="I51" s="386">
        <v>108.04577833853369</v>
      </c>
      <c r="J51" s="386">
        <v>106.70333414634145</v>
      </c>
      <c r="K51" s="386">
        <v>106.70333414634145</v>
      </c>
      <c r="L51" s="386">
        <v>106.70333414634145</v>
      </c>
      <c r="M51" s="386">
        <v>106.70333414634145</v>
      </c>
      <c r="N51" s="386">
        <v>106.70333414634145</v>
      </c>
      <c r="O51" s="386">
        <v>106.70333414634145</v>
      </c>
      <c r="P51" s="386">
        <v>106.70333414634145</v>
      </c>
      <c r="Q51" s="386">
        <v>106.70333414634145</v>
      </c>
      <c r="R51" s="386">
        <v>106.70333414634145</v>
      </c>
      <c r="S51" s="386">
        <v>106.70333414634145</v>
      </c>
      <c r="T51" s="386">
        <v>106.70333414634145</v>
      </c>
      <c r="U51" s="386">
        <v>106.70333414634145</v>
      </c>
      <c r="V51" s="386">
        <v>106.70333414634145</v>
      </c>
      <c r="W51" s="386">
        <v>106.70333414634145</v>
      </c>
      <c r="X51" s="386">
        <v>106.70333414634145</v>
      </c>
      <c r="Y51" s="386">
        <v>106.70333414634145</v>
      </c>
      <c r="Z51" s="386">
        <v>106.70333414634145</v>
      </c>
      <c r="AA51" s="386">
        <v>106.70333414634145</v>
      </c>
      <c r="AB51" s="386">
        <v>106.70333414634145</v>
      </c>
      <c r="AC51" s="386">
        <v>106.70333414634145</v>
      </c>
      <c r="AD51" s="386">
        <v>106.70333414634145</v>
      </c>
      <c r="AE51" s="386">
        <v>106.70333414634145</v>
      </c>
      <c r="AF51" s="386">
        <v>106.70333414634145</v>
      </c>
      <c r="AG51" s="386">
        <v>106.70333414634145</v>
      </c>
      <c r="AH51" s="386">
        <v>106.70333414634145</v>
      </c>
      <c r="AI51" s="386">
        <v>106.70333414634145</v>
      </c>
      <c r="AJ51" s="386">
        <v>106.70333414634145</v>
      </c>
      <c r="AK51" s="386">
        <v>106.70333414634145</v>
      </c>
      <c r="AL51" s="386">
        <v>106.70333414634145</v>
      </c>
      <c r="AM51" s="386">
        <v>106.70333414634145</v>
      </c>
      <c r="AN51" s="386">
        <v>106.70333414634145</v>
      </c>
      <c r="AO51" s="387">
        <v>106.70333414634145</v>
      </c>
      <c r="AP51" s="387">
        <v>106.70333414634145</v>
      </c>
      <c r="AQ51" s="387">
        <v>106.70333414634145</v>
      </c>
      <c r="AR51" s="387">
        <v>106.70333414634145</v>
      </c>
      <c r="AS51" s="387">
        <v>106.70333414634145</v>
      </c>
      <c r="AT51" s="387">
        <v>106.70333414634145</v>
      </c>
      <c r="AU51" s="387">
        <v>106.70333414634145</v>
      </c>
      <c r="AV51" s="387">
        <v>106.70333414634145</v>
      </c>
      <c r="AW51" s="387">
        <v>106.70333414634145</v>
      </c>
      <c r="AX51" s="387">
        <v>106.70333414634145</v>
      </c>
      <c r="AY51" s="387">
        <v>106.70333414634145</v>
      </c>
      <c r="AZ51" s="387">
        <v>106.70333414634145</v>
      </c>
      <c r="BA51" s="387">
        <v>106.70333414634145</v>
      </c>
      <c r="BB51" s="387">
        <v>106.70333414634145</v>
      </c>
      <c r="BC51" s="387">
        <v>106.70333414634145</v>
      </c>
      <c r="BD51" s="387">
        <v>106.70333414634145</v>
      </c>
      <c r="BE51" s="387">
        <v>106.70333414634145</v>
      </c>
      <c r="BF51" s="387">
        <v>106.70333414634145</v>
      </c>
      <c r="BG51" s="387">
        <v>106.70333414634145</v>
      </c>
      <c r="BH51" s="387">
        <v>106.70333414634145</v>
      </c>
      <c r="BI51" s="387">
        <v>106.70333414634145</v>
      </c>
      <c r="BJ51" s="387">
        <v>106.70333414634145</v>
      </c>
      <c r="BK51" s="387">
        <v>106.70333414634145</v>
      </c>
      <c r="BL51" s="387">
        <v>106.70333414634145</v>
      </c>
      <c r="BM51" s="387">
        <v>106.70333414634145</v>
      </c>
      <c r="BN51" s="387">
        <v>106.70333414634145</v>
      </c>
      <c r="BO51" s="387">
        <v>106.70333414634145</v>
      </c>
      <c r="BP51" s="387">
        <v>106.70333414634145</v>
      </c>
      <c r="CA51" s="386">
        <v>410</v>
      </c>
      <c r="CB51" s="386">
        <v>404.90584336322451</v>
      </c>
      <c r="CC51" s="386">
        <v>399.87498046264415</v>
      </c>
      <c r="CD51" s="386">
        <v>394.90662488799961</v>
      </c>
      <c r="CE51" s="386">
        <v>390</v>
      </c>
      <c r="CF51" s="386">
        <v>387.8489468705688</v>
      </c>
      <c r="CG51" s="386">
        <v>385.70975791951099</v>
      </c>
      <c r="CH51" s="386">
        <v>383.58236770970348</v>
      </c>
      <c r="CI51" s="386">
        <v>381.46671116494298</v>
      </c>
      <c r="CJ51" s="386">
        <v>379.36272356795536</v>
      </c>
      <c r="CK51" s="386">
        <v>377.2109973712777</v>
      </c>
      <c r="CL51" s="386">
        <v>375.07147565684841</v>
      </c>
      <c r="CM51" s="386">
        <v>372.94408920146094</v>
      </c>
      <c r="CN51" s="386">
        <v>370.82876917453922</v>
      </c>
      <c r="CO51" s="386">
        <v>368.72544713591077</v>
      </c>
      <c r="CP51" s="386">
        <v>365.87907555491807</v>
      </c>
      <c r="CQ51" s="386">
        <v>363.05467650454403</v>
      </c>
      <c r="CR51" s="386">
        <v>360.25208036810722</v>
      </c>
      <c r="CS51" s="386">
        <v>357.47111883828006</v>
      </c>
      <c r="CT51" s="386">
        <v>354.71162490698129</v>
      </c>
      <c r="CU51" s="386">
        <v>352.69703850779831</v>
      </c>
      <c r="CV51" s="386">
        <v>350.69389396186966</v>
      </c>
      <c r="CW51" s="386">
        <v>348.70212628513406</v>
      </c>
      <c r="CX51" s="386">
        <v>346.7216708626076</v>
      </c>
      <c r="CY51" s="386">
        <v>344.75246344628744</v>
      </c>
      <c r="CZ51" s="386">
        <v>342.86830184274896</v>
      </c>
      <c r="DA51" s="386">
        <v>340.9944376709177</v>
      </c>
      <c r="DB51" s="386">
        <v>339.13081465265941</v>
      </c>
      <c r="DC51" s="386">
        <v>337.27737681741439</v>
      </c>
      <c r="DD51" s="386">
        <v>335.4340685005165</v>
      </c>
      <c r="DE51" s="386">
        <v>335.35085383899514</v>
      </c>
      <c r="DF51" s="386">
        <v>335.26765982141114</v>
      </c>
      <c r="DG51" s="386">
        <v>335.18448644264311</v>
      </c>
      <c r="DH51" s="386">
        <v>335.10133369757096</v>
      </c>
      <c r="DI51" s="386">
        <v>335.01820158107597</v>
      </c>
      <c r="DJ51" s="387">
        <v>335.01820158107597</v>
      </c>
      <c r="DK51" s="387">
        <v>335.01820158107597</v>
      </c>
      <c r="DL51" s="387">
        <v>335.01820158107597</v>
      </c>
      <c r="DM51" s="387">
        <v>335.01820158107597</v>
      </c>
      <c r="DN51" s="387">
        <v>335.01820158107597</v>
      </c>
      <c r="DO51" s="387">
        <v>335.01820158107597</v>
      </c>
      <c r="DP51" s="387">
        <v>335.01820158107597</v>
      </c>
      <c r="DQ51" s="387">
        <v>335.01820158107597</v>
      </c>
      <c r="DR51" s="387">
        <v>335.01820158107597</v>
      </c>
      <c r="DS51" s="387">
        <v>335.01820158107597</v>
      </c>
      <c r="DT51" s="387">
        <v>335.01820158107597</v>
      </c>
      <c r="DU51" s="387">
        <v>335.01820158107597</v>
      </c>
      <c r="DV51" s="387">
        <v>335.01820158107597</v>
      </c>
      <c r="DW51" s="387">
        <v>335.01820158107597</v>
      </c>
      <c r="DX51" s="387">
        <v>335.01820158107597</v>
      </c>
      <c r="DY51" s="387">
        <v>335.01820158107597</v>
      </c>
      <c r="DZ51" s="387">
        <v>335.01820158107597</v>
      </c>
      <c r="EA51" s="387">
        <v>335.01820158107597</v>
      </c>
      <c r="EB51" s="387">
        <v>335.01820158107597</v>
      </c>
      <c r="EC51" s="387">
        <v>335.01820158107597</v>
      </c>
      <c r="ED51" s="387">
        <v>335.01820158107597</v>
      </c>
      <c r="EE51" s="387">
        <v>335.01820158107597</v>
      </c>
      <c r="EF51" s="387">
        <v>335.01820158107597</v>
      </c>
      <c r="EG51" s="387">
        <v>335.01820158107597</v>
      </c>
      <c r="EH51" s="387">
        <v>335.01820158107597</v>
      </c>
      <c r="EI51" s="387">
        <v>335.01820158107597</v>
      </c>
      <c r="EJ51" s="387">
        <v>335.01820158107597</v>
      </c>
      <c r="EK51" s="387">
        <v>335.01820158107597</v>
      </c>
      <c r="EY51" s="386">
        <v>167</v>
      </c>
      <c r="EZ51" s="386">
        <v>168</v>
      </c>
      <c r="FA51" s="386">
        <v>169</v>
      </c>
      <c r="FB51" s="386">
        <v>170</v>
      </c>
      <c r="FC51" s="386">
        <v>169.60000000000002</v>
      </c>
      <c r="FD51" s="386">
        <v>174</v>
      </c>
      <c r="FE51" s="386">
        <v>179</v>
      </c>
      <c r="FF51" s="386">
        <v>184</v>
      </c>
      <c r="FG51" s="386">
        <v>189</v>
      </c>
      <c r="FH51" s="386">
        <v>194</v>
      </c>
      <c r="FI51" s="386">
        <v>198.2</v>
      </c>
      <c r="FJ51" s="386">
        <v>358</v>
      </c>
      <c r="FK51" s="386">
        <v>517</v>
      </c>
      <c r="FL51" s="386">
        <v>676</v>
      </c>
      <c r="FM51" s="386">
        <v>835</v>
      </c>
      <c r="FN51" s="386">
        <v>994</v>
      </c>
      <c r="FO51" s="386">
        <v>1153</v>
      </c>
      <c r="FP51" s="386">
        <v>1312</v>
      </c>
      <c r="FQ51" s="386">
        <v>1471</v>
      </c>
      <c r="FR51" s="386">
        <v>1630</v>
      </c>
      <c r="FS51" s="386">
        <v>1789</v>
      </c>
      <c r="FT51" s="386">
        <v>1948</v>
      </c>
      <c r="FU51" s="386">
        <v>2107</v>
      </c>
      <c r="FV51" s="386">
        <v>2266</v>
      </c>
      <c r="FW51" s="386">
        <v>2425</v>
      </c>
      <c r="FX51" s="386">
        <v>2584</v>
      </c>
      <c r="FY51" s="386">
        <v>2743</v>
      </c>
      <c r="FZ51" s="386">
        <v>2902</v>
      </c>
      <c r="GA51" s="386">
        <v>3061</v>
      </c>
      <c r="GB51" s="386">
        <v>3220</v>
      </c>
      <c r="GC51" s="386">
        <v>3384.6</v>
      </c>
      <c r="GD51" s="387">
        <v>3384.6</v>
      </c>
      <c r="GE51" s="387">
        <v>3384.6</v>
      </c>
      <c r="GF51" s="387">
        <v>3384.6</v>
      </c>
      <c r="GG51" s="387">
        <v>3384.6</v>
      </c>
      <c r="GH51" s="387">
        <v>3384.6</v>
      </c>
      <c r="GI51" s="387">
        <v>3384.6</v>
      </c>
      <c r="GJ51" s="387">
        <v>3384.6</v>
      </c>
      <c r="GK51" s="387">
        <v>3384.6</v>
      </c>
      <c r="GL51" s="387">
        <v>3384.6</v>
      </c>
      <c r="GM51" s="387">
        <v>3384.6</v>
      </c>
      <c r="GN51" s="387">
        <v>3384.6</v>
      </c>
      <c r="GO51" s="387">
        <v>3384.6</v>
      </c>
      <c r="GP51" s="387">
        <v>3384.6</v>
      </c>
      <c r="GQ51" s="387">
        <v>3384.6</v>
      </c>
      <c r="GR51" s="387">
        <v>3384.6</v>
      </c>
      <c r="GS51" s="387">
        <v>3384.6</v>
      </c>
      <c r="GT51" s="387">
        <v>3384.6</v>
      </c>
      <c r="GU51" s="387">
        <v>3384.6</v>
      </c>
      <c r="GV51" s="387">
        <v>3384.6</v>
      </c>
      <c r="GW51" s="387">
        <v>3384.6</v>
      </c>
      <c r="GX51" s="387">
        <v>3384.6</v>
      </c>
      <c r="GY51" s="387">
        <v>3384.6</v>
      </c>
      <c r="GZ51" s="387">
        <v>3384.6</v>
      </c>
      <c r="HA51" s="387">
        <v>3384.6</v>
      </c>
      <c r="HB51" s="387">
        <v>3384.6</v>
      </c>
      <c r="HC51" s="387">
        <v>3384.6</v>
      </c>
      <c r="HD51" s="387">
        <v>3384.6</v>
      </c>
      <c r="HE51" s="387">
        <v>3384.6</v>
      </c>
      <c r="HS51" s="394">
        <v>3.6549935681027823</v>
      </c>
      <c r="HT51" s="394">
        <v>3.6549935681027823</v>
      </c>
      <c r="HU51" s="394">
        <v>3.6549935681027828</v>
      </c>
      <c r="HV51" s="394">
        <v>3.6549935681027828</v>
      </c>
      <c r="HW51" s="394">
        <v>3.6549935681027828</v>
      </c>
      <c r="HX51" s="394">
        <v>3.634834374890684</v>
      </c>
      <c r="HY51" s="394">
        <v>3.6147863701289591</v>
      </c>
      <c r="HZ51" s="394">
        <v>3.5948489405553916</v>
      </c>
      <c r="IA51" s="394">
        <v>3.5750214762902268</v>
      </c>
      <c r="IB51" s="394">
        <v>3.5553033708175148</v>
      </c>
      <c r="IC51" s="394">
        <v>3.5351378697683478</v>
      </c>
      <c r="ID51" s="394">
        <v>3.5150867464220519</v>
      </c>
      <c r="IE51" s="394">
        <v>3.4951493520340771</v>
      </c>
      <c r="IF51" s="394">
        <v>3.4753250415395187</v>
      </c>
      <c r="IG51" s="394">
        <v>3.4556131735322473</v>
      </c>
      <c r="IH51" s="394">
        <v>3.4289376098887629</v>
      </c>
      <c r="II51" s="394">
        <v>3.402467967932679</v>
      </c>
      <c r="IJ51" s="394">
        <v>3.3762026580540474</v>
      </c>
      <c r="IK51" s="394">
        <v>3.3501401029138949</v>
      </c>
      <c r="IL51" s="394">
        <v>3.3242787373494957</v>
      </c>
      <c r="IM51" s="394">
        <v>3.3053984800894929</v>
      </c>
      <c r="IN51" s="394">
        <v>3.286625453342443</v>
      </c>
      <c r="IO51" s="394">
        <v>3.2679590480921261</v>
      </c>
      <c r="IP51" s="394">
        <v>3.2493986587812325</v>
      </c>
      <c r="IQ51" s="394">
        <v>3.2309436832917187</v>
      </c>
      <c r="IR51" s="394">
        <v>3.2132857383117202</v>
      </c>
      <c r="IS51" s="394">
        <v>3.1957242985795626</v>
      </c>
      <c r="IT51" s="394">
        <v>3.1782588366690439</v>
      </c>
      <c r="IU51" s="394">
        <v>3.1608888280364824</v>
      </c>
      <c r="IV51" s="394">
        <v>3.1436137510049642</v>
      </c>
      <c r="IW51" s="394">
        <v>3.1428338816392398</v>
      </c>
      <c r="IX51" s="394">
        <v>3.1420542057439218</v>
      </c>
      <c r="IY51" s="394">
        <v>3.1412747232710125</v>
      </c>
      <c r="IZ51" s="394">
        <v>3.1404954341725286</v>
      </c>
      <c r="JA51" s="394">
        <v>3.1397163384004978</v>
      </c>
      <c r="JB51" s="394">
        <v>3.1397163384004978</v>
      </c>
      <c r="JC51" s="394">
        <v>3.1397163384004978</v>
      </c>
      <c r="JD51" s="394">
        <v>3.1397163384004978</v>
      </c>
      <c r="JE51" s="394">
        <v>3.1397163384004978</v>
      </c>
      <c r="JF51" s="394">
        <v>3.1397163384004978</v>
      </c>
      <c r="JG51" s="394">
        <v>3.1397163384004978</v>
      </c>
      <c r="JH51" s="394">
        <v>3.1397163384004978</v>
      </c>
      <c r="JI51" s="394">
        <v>3.1397163384004978</v>
      </c>
      <c r="JJ51" s="394">
        <v>3.1397163384004978</v>
      </c>
      <c r="JK51" s="394">
        <v>3.1397163384004978</v>
      </c>
      <c r="JL51" s="394">
        <v>3.1397163384004978</v>
      </c>
      <c r="JM51" s="394">
        <v>3.1397163384004978</v>
      </c>
      <c r="JN51" s="394">
        <v>3.1397163384004978</v>
      </c>
      <c r="JO51" s="394">
        <v>3.1397163384004978</v>
      </c>
      <c r="JP51" s="394">
        <v>3.1397163384004978</v>
      </c>
      <c r="JQ51" s="394">
        <v>3.1397163384004978</v>
      </c>
      <c r="JR51" s="394">
        <v>3.1397163384004978</v>
      </c>
      <c r="JS51" s="394">
        <v>3.1397163384004978</v>
      </c>
      <c r="JT51" s="394">
        <v>3.1397163384004978</v>
      </c>
      <c r="JU51" s="394">
        <v>3.1397163384004978</v>
      </c>
      <c r="JV51" s="394">
        <v>3.1397163384004978</v>
      </c>
      <c r="JW51" s="394">
        <v>3.1397163384004978</v>
      </c>
      <c r="JX51" s="394">
        <v>3.1397163384004978</v>
      </c>
      <c r="JY51" s="394">
        <v>3.1397163384004978</v>
      </c>
      <c r="JZ51" s="394">
        <v>3.1397163384004978</v>
      </c>
      <c r="KA51" s="394">
        <v>3.1397163384004978</v>
      </c>
      <c r="KB51" s="394">
        <v>3.1397163384004978</v>
      </c>
      <c r="KC51" s="394">
        <v>3.1397163384004978</v>
      </c>
    </row>
    <row r="52" spans="1:289" x14ac:dyDescent="0.25">
      <c r="A52" s="383">
        <v>43</v>
      </c>
      <c r="B52" s="384" t="s">
        <v>850</v>
      </c>
      <c r="C52" s="385" t="s">
        <v>142</v>
      </c>
      <c r="D52" s="385" t="s">
        <v>142</v>
      </c>
      <c r="E52" s="129">
        <v>2052</v>
      </c>
      <c r="F52" s="386">
        <v>72.762419999999992</v>
      </c>
      <c r="G52" s="386">
        <v>72.762419999999992</v>
      </c>
      <c r="H52" s="386">
        <v>72.762419999999992</v>
      </c>
      <c r="I52" s="386">
        <v>72.762419999999992</v>
      </c>
      <c r="J52" s="386">
        <v>72.762419999999992</v>
      </c>
      <c r="K52" s="386">
        <v>72.762419999999992</v>
      </c>
      <c r="L52" s="386">
        <v>72.762419999999992</v>
      </c>
      <c r="M52" s="386">
        <v>72.762419999999992</v>
      </c>
      <c r="N52" s="386">
        <v>72.762419999999992</v>
      </c>
      <c r="O52" s="386">
        <v>72.762419999999992</v>
      </c>
      <c r="P52" s="386">
        <v>72.762419999999992</v>
      </c>
      <c r="Q52" s="386">
        <v>72.762419999999992</v>
      </c>
      <c r="R52" s="386">
        <v>72.762419999999992</v>
      </c>
      <c r="S52" s="386">
        <v>72.762419999999992</v>
      </c>
      <c r="T52" s="386">
        <v>72.762419999999992</v>
      </c>
      <c r="U52" s="386">
        <v>72.762419999999992</v>
      </c>
      <c r="V52" s="386">
        <v>72.762419999999992</v>
      </c>
      <c r="W52" s="386">
        <v>72.762419999999992</v>
      </c>
      <c r="X52" s="386">
        <v>72.762419999999992</v>
      </c>
      <c r="Y52" s="386">
        <v>72.762419999999992</v>
      </c>
      <c r="Z52" s="386">
        <v>72.762419999999992</v>
      </c>
      <c r="AA52" s="386">
        <v>72.762419999999992</v>
      </c>
      <c r="AB52" s="386">
        <v>72.762419999999992</v>
      </c>
      <c r="AC52" s="386">
        <v>72.762419999999992</v>
      </c>
      <c r="AD52" s="386">
        <v>72.762419999999992</v>
      </c>
      <c r="AE52" s="386">
        <v>72.762419999999992</v>
      </c>
      <c r="AF52" s="386">
        <v>72.762419999999992</v>
      </c>
      <c r="AG52" s="386">
        <v>72.762419999999992</v>
      </c>
      <c r="AH52" s="386">
        <v>72.762419999999992</v>
      </c>
      <c r="AI52" s="386">
        <v>72.762419999999992</v>
      </c>
      <c r="AJ52" s="386">
        <v>72.762419999999992</v>
      </c>
      <c r="AK52" s="386">
        <v>72.762419999999992</v>
      </c>
      <c r="AL52" s="386">
        <v>72.762419999999992</v>
      </c>
      <c r="AM52" s="386">
        <v>72.762419999999992</v>
      </c>
      <c r="AN52" s="386">
        <v>72.762419999999992</v>
      </c>
      <c r="AO52" s="387">
        <v>72.762419999999992</v>
      </c>
      <c r="AP52" s="387">
        <v>72.762419999999992</v>
      </c>
      <c r="AQ52" s="387">
        <v>72.762419999999992</v>
      </c>
      <c r="AR52" s="387">
        <v>72.762419999999992</v>
      </c>
      <c r="AS52" s="387">
        <v>72.762419999999992</v>
      </c>
      <c r="AT52" s="387">
        <v>72.762419999999992</v>
      </c>
      <c r="AU52" s="387">
        <v>72.762419999999992</v>
      </c>
      <c r="AV52" s="387">
        <v>72.762419999999992</v>
      </c>
      <c r="AW52" s="387">
        <v>72.762419999999992</v>
      </c>
      <c r="AX52" s="387">
        <v>72.762419999999992</v>
      </c>
      <c r="AY52" s="387">
        <v>72.762419999999992</v>
      </c>
      <c r="AZ52" s="387">
        <v>72.762419999999992</v>
      </c>
      <c r="BA52" s="387">
        <v>72.762419999999992</v>
      </c>
      <c r="BB52" s="387">
        <v>72.762419999999992</v>
      </c>
      <c r="BC52" s="387">
        <v>72.762419999999992</v>
      </c>
      <c r="BD52" s="387">
        <v>72.762419999999992</v>
      </c>
      <c r="BE52" s="387">
        <v>72.762419999999992</v>
      </c>
      <c r="BF52" s="387">
        <v>72.762419999999992</v>
      </c>
      <c r="BG52" s="387">
        <v>72.762419999999992</v>
      </c>
      <c r="BH52" s="387">
        <v>72.762419999999992</v>
      </c>
      <c r="BI52" s="387">
        <v>72.762419999999992</v>
      </c>
      <c r="BJ52" s="387">
        <v>72.762419999999992</v>
      </c>
      <c r="BK52" s="387">
        <v>72.762419999999992</v>
      </c>
      <c r="BL52" s="387">
        <v>72.762419999999992</v>
      </c>
      <c r="BM52" s="387">
        <v>72.762419999999992</v>
      </c>
      <c r="BN52" s="387">
        <v>72.762419999999992</v>
      </c>
      <c r="BO52" s="387">
        <v>72.762419999999992</v>
      </c>
      <c r="BP52" s="387">
        <v>72.762419999999992</v>
      </c>
      <c r="CA52" s="386">
        <v>230</v>
      </c>
      <c r="CB52" s="386">
        <v>230</v>
      </c>
      <c r="CC52" s="386">
        <v>230</v>
      </c>
      <c r="CD52" s="386">
        <v>230</v>
      </c>
      <c r="CE52" s="386">
        <v>230</v>
      </c>
      <c r="CF52" s="386">
        <v>229.24754793068311</v>
      </c>
      <c r="CG52" s="386">
        <v>228.49755753143847</v>
      </c>
      <c r="CH52" s="386">
        <v>227.75002074883679</v>
      </c>
      <c r="CI52" s="386">
        <v>227.0049295557958</v>
      </c>
      <c r="CJ52" s="386">
        <v>226.26227595149413</v>
      </c>
      <c r="CK52" s="386">
        <v>225.50974200279973</v>
      </c>
      <c r="CL52" s="386">
        <v>224.75971093418798</v>
      </c>
      <c r="CM52" s="386">
        <v>224.01217442123883</v>
      </c>
      <c r="CN52" s="386">
        <v>223.26712416721867</v>
      </c>
      <c r="CO52" s="386">
        <v>222.52455190298832</v>
      </c>
      <c r="CP52" s="386">
        <v>222.43398460191415</v>
      </c>
      <c r="CQ52" s="386">
        <v>222.34345416165357</v>
      </c>
      <c r="CR52" s="386">
        <v>222.25296056720424</v>
      </c>
      <c r="CS52" s="386">
        <v>222.16250380356996</v>
      </c>
      <c r="CT52" s="386">
        <v>222.07208385576058</v>
      </c>
      <c r="CU52" s="386">
        <v>221.56029369155723</v>
      </c>
      <c r="CV52" s="386">
        <v>221.04968300551081</v>
      </c>
      <c r="CW52" s="386">
        <v>220.54024907938091</v>
      </c>
      <c r="CX52" s="386">
        <v>220.03198920119155</v>
      </c>
      <c r="CY52" s="386">
        <v>219.52490066521688</v>
      </c>
      <c r="CZ52" s="386">
        <v>218.89154672881494</v>
      </c>
      <c r="DA52" s="386">
        <v>218.26002008948745</v>
      </c>
      <c r="DB52" s="386">
        <v>217.63031547527763</v>
      </c>
      <c r="DC52" s="386">
        <v>217.00242762943881</v>
      </c>
      <c r="DD52" s="386">
        <v>216.3763513103907</v>
      </c>
      <c r="DE52" s="386">
        <v>216.4370035309114</v>
      </c>
      <c r="DF52" s="386">
        <v>216.49767275279029</v>
      </c>
      <c r="DG52" s="386">
        <v>216.558358980793</v>
      </c>
      <c r="DH52" s="386">
        <v>216.61906221968653</v>
      </c>
      <c r="DI52" s="386">
        <v>216.67978247423923</v>
      </c>
      <c r="DJ52" s="387">
        <v>216.67978247423923</v>
      </c>
      <c r="DK52" s="387">
        <v>216.67978247423923</v>
      </c>
      <c r="DL52" s="387">
        <v>216.67978247423923</v>
      </c>
      <c r="DM52" s="387">
        <v>216.67978247423923</v>
      </c>
      <c r="DN52" s="387">
        <v>216.67978247423923</v>
      </c>
      <c r="DO52" s="387">
        <v>216.67978247423923</v>
      </c>
      <c r="DP52" s="387">
        <v>216.67978247423923</v>
      </c>
      <c r="DQ52" s="387">
        <v>216.67978247423923</v>
      </c>
      <c r="DR52" s="387">
        <v>216.67978247423923</v>
      </c>
      <c r="DS52" s="387">
        <v>216.67978247423923</v>
      </c>
      <c r="DT52" s="387">
        <v>216.67978247423923</v>
      </c>
      <c r="DU52" s="387">
        <v>216.67978247423923</v>
      </c>
      <c r="DV52" s="387">
        <v>216.67978247423923</v>
      </c>
      <c r="DW52" s="387">
        <v>216.67978247423923</v>
      </c>
      <c r="DX52" s="387">
        <v>216.67978247423923</v>
      </c>
      <c r="DY52" s="387">
        <v>216.67978247423923</v>
      </c>
      <c r="DZ52" s="387">
        <v>216.67978247423923</v>
      </c>
      <c r="EA52" s="387">
        <v>216.67978247423923</v>
      </c>
      <c r="EB52" s="387">
        <v>216.67978247423923</v>
      </c>
      <c r="EC52" s="387">
        <v>216.67978247423923</v>
      </c>
      <c r="ED52" s="387">
        <v>216.67978247423923</v>
      </c>
      <c r="EE52" s="387">
        <v>216.67978247423923</v>
      </c>
      <c r="EF52" s="387">
        <v>216.67978247423923</v>
      </c>
      <c r="EG52" s="387">
        <v>216.67978247423923</v>
      </c>
      <c r="EH52" s="387">
        <v>216.67978247423923</v>
      </c>
      <c r="EI52" s="387">
        <v>216.67978247423923</v>
      </c>
      <c r="EJ52" s="387">
        <v>216.67978247423923</v>
      </c>
      <c r="EK52" s="387">
        <v>216.67978247423923</v>
      </c>
      <c r="EY52" s="386">
        <v>98</v>
      </c>
      <c r="EZ52" s="386">
        <v>98</v>
      </c>
      <c r="FA52" s="386">
        <v>98</v>
      </c>
      <c r="FB52" s="386">
        <v>98</v>
      </c>
      <c r="FC52" s="386">
        <v>97.600000000000009</v>
      </c>
      <c r="FD52" s="386">
        <v>99</v>
      </c>
      <c r="FE52" s="386">
        <v>100</v>
      </c>
      <c r="FF52" s="386">
        <v>101</v>
      </c>
      <c r="FG52" s="386">
        <v>102</v>
      </c>
      <c r="FH52" s="386">
        <v>103</v>
      </c>
      <c r="FI52" s="386">
        <v>103.5</v>
      </c>
      <c r="FJ52" s="386">
        <v>103</v>
      </c>
      <c r="FK52" s="386">
        <v>102</v>
      </c>
      <c r="FL52" s="386">
        <v>101</v>
      </c>
      <c r="FM52" s="386">
        <v>100</v>
      </c>
      <c r="FN52" s="386">
        <v>99</v>
      </c>
      <c r="FO52" s="386">
        <v>98</v>
      </c>
      <c r="FP52" s="386">
        <v>97</v>
      </c>
      <c r="FQ52" s="386">
        <v>96</v>
      </c>
      <c r="FR52" s="386">
        <v>95</v>
      </c>
      <c r="FS52" s="386">
        <v>94</v>
      </c>
      <c r="FT52" s="386">
        <v>93</v>
      </c>
      <c r="FU52" s="386">
        <v>92</v>
      </c>
      <c r="FV52" s="386">
        <v>91</v>
      </c>
      <c r="FW52" s="386">
        <v>90</v>
      </c>
      <c r="FX52" s="386">
        <v>89</v>
      </c>
      <c r="FY52" s="386">
        <v>88</v>
      </c>
      <c r="FZ52" s="386">
        <v>87</v>
      </c>
      <c r="GA52" s="386">
        <v>86</v>
      </c>
      <c r="GB52" s="386">
        <v>85</v>
      </c>
      <c r="GC52" s="386">
        <v>85.100000000000009</v>
      </c>
      <c r="GD52" s="387">
        <v>85.100000000000009</v>
      </c>
      <c r="GE52" s="387">
        <v>85.100000000000009</v>
      </c>
      <c r="GF52" s="387">
        <v>85.100000000000009</v>
      </c>
      <c r="GG52" s="387">
        <v>85.100000000000009</v>
      </c>
      <c r="GH52" s="387">
        <v>85.100000000000009</v>
      </c>
      <c r="GI52" s="387">
        <v>85.100000000000009</v>
      </c>
      <c r="GJ52" s="387">
        <v>85.100000000000009</v>
      </c>
      <c r="GK52" s="387">
        <v>85.100000000000009</v>
      </c>
      <c r="GL52" s="387">
        <v>85.100000000000009</v>
      </c>
      <c r="GM52" s="387">
        <v>85.100000000000009</v>
      </c>
      <c r="GN52" s="387">
        <v>85.100000000000009</v>
      </c>
      <c r="GO52" s="387">
        <v>85.100000000000009</v>
      </c>
      <c r="GP52" s="387">
        <v>85.100000000000009</v>
      </c>
      <c r="GQ52" s="387">
        <v>85.100000000000009</v>
      </c>
      <c r="GR52" s="387">
        <v>85.100000000000009</v>
      </c>
      <c r="GS52" s="387">
        <v>85.100000000000009</v>
      </c>
      <c r="GT52" s="387">
        <v>85.100000000000009</v>
      </c>
      <c r="GU52" s="387">
        <v>85.100000000000009</v>
      </c>
      <c r="GV52" s="387">
        <v>85.100000000000009</v>
      </c>
      <c r="GW52" s="387">
        <v>85.100000000000009</v>
      </c>
      <c r="GX52" s="387">
        <v>85.100000000000009</v>
      </c>
      <c r="GY52" s="387">
        <v>85.100000000000009</v>
      </c>
      <c r="GZ52" s="387">
        <v>85.100000000000009</v>
      </c>
      <c r="HA52" s="387">
        <v>85.100000000000009</v>
      </c>
      <c r="HB52" s="387">
        <v>85.100000000000009</v>
      </c>
      <c r="HC52" s="387">
        <v>85.100000000000009</v>
      </c>
      <c r="HD52" s="387">
        <v>85.100000000000009</v>
      </c>
      <c r="HE52" s="387">
        <v>85.100000000000009</v>
      </c>
      <c r="HS52" s="394">
        <v>3.1609723810725376</v>
      </c>
      <c r="HT52" s="394">
        <v>3.1609723810725376</v>
      </c>
      <c r="HU52" s="394">
        <v>3.1609723810725376</v>
      </c>
      <c r="HV52" s="394">
        <v>3.1609723810725376</v>
      </c>
      <c r="HW52" s="394">
        <v>3.1609723810725376</v>
      </c>
      <c r="HX52" s="394">
        <v>3.1506311627717047</v>
      </c>
      <c r="HY52" s="394">
        <v>3.1403237760843923</v>
      </c>
      <c r="HZ52" s="394">
        <v>3.1300501103294369</v>
      </c>
      <c r="IA52" s="394">
        <v>3.1198100551877719</v>
      </c>
      <c r="IB52" s="394">
        <v>3.1096035007012435</v>
      </c>
      <c r="IC52" s="394">
        <v>3.0992611571027977</v>
      </c>
      <c r="ID52" s="394">
        <v>3.0889532114818063</v>
      </c>
      <c r="IE52" s="394">
        <v>3.0786795494327821</v>
      </c>
      <c r="IF52" s="394">
        <v>3.068440056930744</v>
      </c>
      <c r="IG52" s="394">
        <v>3.0582346203299497</v>
      </c>
      <c r="IH52" s="394">
        <v>3.0569899214720206</v>
      </c>
      <c r="II52" s="394">
        <v>3.0557457292054551</v>
      </c>
      <c r="IJ52" s="394">
        <v>3.0545020433240713</v>
      </c>
      <c r="IK52" s="394">
        <v>3.0532588636217706</v>
      </c>
      <c r="IL52" s="394">
        <v>3.0520161898925382</v>
      </c>
      <c r="IM52" s="394">
        <v>3.0449824743536191</v>
      </c>
      <c r="IN52" s="394">
        <v>3.0379649688054746</v>
      </c>
      <c r="IO52" s="394">
        <v>3.0309636358903531</v>
      </c>
      <c r="IP52" s="394">
        <v>3.0239784383365969</v>
      </c>
      <c r="IQ52" s="394">
        <v>3.0170093389584474</v>
      </c>
      <c r="IR52" s="394">
        <v>3.0083049289566643</v>
      </c>
      <c r="IS52" s="394">
        <v>2.9996256321530739</v>
      </c>
      <c r="IT52" s="394">
        <v>2.9909713760932863</v>
      </c>
      <c r="IU52" s="394">
        <v>2.9823420885319489</v>
      </c>
      <c r="IV52" s="394">
        <v>2.9737376974321461</v>
      </c>
      <c r="IW52" s="394">
        <v>2.9745712626230878</v>
      </c>
      <c r="IX52" s="394">
        <v>2.9754050614697851</v>
      </c>
      <c r="IY52" s="394">
        <v>2.9762390940377332</v>
      </c>
      <c r="IZ52" s="394">
        <v>2.9770733603924464</v>
      </c>
      <c r="JA52" s="394">
        <v>2.9779078605994584</v>
      </c>
      <c r="JB52" s="394">
        <v>2.9779078605994584</v>
      </c>
      <c r="JC52" s="394">
        <v>2.9779078605994584</v>
      </c>
      <c r="JD52" s="394">
        <v>2.9779078605994584</v>
      </c>
      <c r="JE52" s="394">
        <v>2.9779078605994584</v>
      </c>
      <c r="JF52" s="394">
        <v>2.9779078605994584</v>
      </c>
      <c r="JG52" s="394">
        <v>2.9779078605994584</v>
      </c>
      <c r="JH52" s="394">
        <v>2.9779078605994584</v>
      </c>
      <c r="JI52" s="394">
        <v>2.9779078605994584</v>
      </c>
      <c r="JJ52" s="394">
        <v>2.9779078605994584</v>
      </c>
      <c r="JK52" s="394">
        <v>2.9779078605994584</v>
      </c>
      <c r="JL52" s="394">
        <v>2.9779078605994584</v>
      </c>
      <c r="JM52" s="394">
        <v>2.9779078605994584</v>
      </c>
      <c r="JN52" s="394">
        <v>2.9779078605994584</v>
      </c>
      <c r="JO52" s="394">
        <v>2.9779078605994584</v>
      </c>
      <c r="JP52" s="394">
        <v>2.9779078605994584</v>
      </c>
      <c r="JQ52" s="394">
        <v>2.9779078605994584</v>
      </c>
      <c r="JR52" s="394">
        <v>2.9779078605994584</v>
      </c>
      <c r="JS52" s="394">
        <v>2.9779078605994584</v>
      </c>
      <c r="JT52" s="394">
        <v>2.9779078605994584</v>
      </c>
      <c r="JU52" s="394">
        <v>2.9779078605994584</v>
      </c>
      <c r="JV52" s="394">
        <v>2.9779078605994584</v>
      </c>
      <c r="JW52" s="394">
        <v>2.9779078605994584</v>
      </c>
      <c r="JX52" s="394">
        <v>2.9779078605994584</v>
      </c>
      <c r="JY52" s="394">
        <v>2.9779078605994584</v>
      </c>
      <c r="JZ52" s="394">
        <v>2.9779078605994584</v>
      </c>
      <c r="KA52" s="394">
        <v>2.9779078605994584</v>
      </c>
      <c r="KB52" s="394">
        <v>2.9779078605994584</v>
      </c>
      <c r="KC52" s="394">
        <v>2.9779078605994584</v>
      </c>
    </row>
    <row r="53" spans="1:289" x14ac:dyDescent="0.25">
      <c r="A53" s="383">
        <v>44</v>
      </c>
      <c r="B53" s="384" t="s">
        <v>850</v>
      </c>
      <c r="C53" s="385" t="s">
        <v>142</v>
      </c>
      <c r="D53" s="385" t="s">
        <v>142</v>
      </c>
      <c r="E53" s="129">
        <v>2052</v>
      </c>
      <c r="F53" s="386">
        <v>93.984769999999997</v>
      </c>
      <c r="G53" s="386">
        <v>96.562965333469691</v>
      </c>
      <c r="H53" s="386">
        <v>99.211885861856857</v>
      </c>
      <c r="I53" s="386">
        <v>101.93347172256351</v>
      </c>
      <c r="J53" s="386">
        <v>104.72971627494658</v>
      </c>
      <c r="K53" s="386">
        <v>104.72971627494658</v>
      </c>
      <c r="L53" s="386">
        <v>104.72971627494658</v>
      </c>
      <c r="M53" s="386">
        <v>104.72971627494658</v>
      </c>
      <c r="N53" s="386">
        <v>104.72971627494658</v>
      </c>
      <c r="O53" s="386">
        <v>104.72971627494658</v>
      </c>
      <c r="P53" s="386">
        <v>104.72971627494658</v>
      </c>
      <c r="Q53" s="386">
        <v>104.72971627494658</v>
      </c>
      <c r="R53" s="386">
        <v>104.72971627494658</v>
      </c>
      <c r="S53" s="386">
        <v>104.72971627494658</v>
      </c>
      <c r="T53" s="386">
        <v>104.72971627494658</v>
      </c>
      <c r="U53" s="386">
        <v>104.72971627494658</v>
      </c>
      <c r="V53" s="386">
        <v>104.72971627494658</v>
      </c>
      <c r="W53" s="386">
        <v>104.72971627494658</v>
      </c>
      <c r="X53" s="386">
        <v>104.72971627494658</v>
      </c>
      <c r="Y53" s="386">
        <v>104.72971627494658</v>
      </c>
      <c r="Z53" s="386">
        <v>104.72971627494658</v>
      </c>
      <c r="AA53" s="386">
        <v>104.72971627494658</v>
      </c>
      <c r="AB53" s="386">
        <v>104.72971627494658</v>
      </c>
      <c r="AC53" s="386">
        <v>104.72971627494658</v>
      </c>
      <c r="AD53" s="386">
        <v>104.72971627494658</v>
      </c>
      <c r="AE53" s="386">
        <v>104.72971627494658</v>
      </c>
      <c r="AF53" s="386">
        <v>104.72971627494658</v>
      </c>
      <c r="AG53" s="386">
        <v>104.72971627494658</v>
      </c>
      <c r="AH53" s="386">
        <v>104.72971627494658</v>
      </c>
      <c r="AI53" s="386">
        <v>104.72971627494658</v>
      </c>
      <c r="AJ53" s="386">
        <v>104.72971627494658</v>
      </c>
      <c r="AK53" s="386">
        <v>104.72971627494658</v>
      </c>
      <c r="AL53" s="386">
        <v>104.72971627494658</v>
      </c>
      <c r="AM53" s="386">
        <v>104.72971627494658</v>
      </c>
      <c r="AN53" s="386">
        <v>104.72971627494658</v>
      </c>
      <c r="AO53" s="387">
        <v>104.72971627494658</v>
      </c>
      <c r="AP53" s="387">
        <v>104.72971627494658</v>
      </c>
      <c r="AQ53" s="387">
        <v>104.72971627494658</v>
      </c>
      <c r="AR53" s="387">
        <v>104.72971627494658</v>
      </c>
      <c r="AS53" s="387">
        <v>104.72971627494658</v>
      </c>
      <c r="AT53" s="387">
        <v>104.72971627494658</v>
      </c>
      <c r="AU53" s="387">
        <v>104.72971627494658</v>
      </c>
      <c r="AV53" s="387">
        <v>104.72971627494658</v>
      </c>
      <c r="AW53" s="387">
        <v>104.72971627494658</v>
      </c>
      <c r="AX53" s="387">
        <v>104.72971627494658</v>
      </c>
      <c r="AY53" s="387">
        <v>104.72971627494658</v>
      </c>
      <c r="AZ53" s="387">
        <v>104.72971627494658</v>
      </c>
      <c r="BA53" s="387">
        <v>104.72971627494658</v>
      </c>
      <c r="BB53" s="387">
        <v>104.72971627494658</v>
      </c>
      <c r="BC53" s="387">
        <v>104.72971627494658</v>
      </c>
      <c r="BD53" s="387">
        <v>104.72971627494658</v>
      </c>
      <c r="BE53" s="387">
        <v>104.72971627494658</v>
      </c>
      <c r="BF53" s="387">
        <v>104.72971627494658</v>
      </c>
      <c r="BG53" s="387">
        <v>104.72971627494658</v>
      </c>
      <c r="BH53" s="387">
        <v>104.72971627494658</v>
      </c>
      <c r="BI53" s="387">
        <v>104.72971627494658</v>
      </c>
      <c r="BJ53" s="387">
        <v>104.72971627494658</v>
      </c>
      <c r="BK53" s="387">
        <v>104.72971627494658</v>
      </c>
      <c r="BL53" s="387">
        <v>104.72971627494658</v>
      </c>
      <c r="BM53" s="387">
        <v>104.72971627494658</v>
      </c>
      <c r="BN53" s="387">
        <v>104.72971627494658</v>
      </c>
      <c r="BO53" s="387">
        <v>104.72971627494658</v>
      </c>
      <c r="BP53" s="387">
        <v>104.72971627494658</v>
      </c>
      <c r="CA53" s="386">
        <v>310</v>
      </c>
      <c r="CB53" s="386">
        <v>317.24223410611199</v>
      </c>
      <c r="CC53" s="386">
        <v>324.65366161495859</v>
      </c>
      <c r="CD53" s="386">
        <v>332.2382352305134</v>
      </c>
      <c r="CE53" s="386">
        <v>340</v>
      </c>
      <c r="CF53" s="386">
        <v>340.21194956275008</v>
      </c>
      <c r="CG53" s="386">
        <v>340.42403125084473</v>
      </c>
      <c r="CH53" s="386">
        <v>340.63624514664838</v>
      </c>
      <c r="CI53" s="386">
        <v>340.8485913325768</v>
      </c>
      <c r="CJ53" s="386">
        <v>341.06106989109708</v>
      </c>
      <c r="CK53" s="386">
        <v>341.27302027493431</v>
      </c>
      <c r="CL53" s="386">
        <v>341.48510237408351</v>
      </c>
      <c r="CM53" s="386">
        <v>341.69731627039835</v>
      </c>
      <c r="CN53" s="386">
        <v>341.90966204578336</v>
      </c>
      <c r="CO53" s="386">
        <v>342.12213978219415</v>
      </c>
      <c r="CP53" s="386">
        <v>341.91972243990944</v>
      </c>
      <c r="CQ53" s="386">
        <v>341.71742485830578</v>
      </c>
      <c r="CR53" s="386">
        <v>341.51524696652649</v>
      </c>
      <c r="CS53" s="386">
        <v>341.31318869375679</v>
      </c>
      <c r="CT53" s="386">
        <v>341.11124996922376</v>
      </c>
      <c r="CU53" s="386">
        <v>340.99133190080755</v>
      </c>
      <c r="CV53" s="386">
        <v>340.87145598973188</v>
      </c>
      <c r="CW53" s="386">
        <v>340.75162222117632</v>
      </c>
      <c r="CX53" s="386">
        <v>340.63183058032558</v>
      </c>
      <c r="CY53" s="386">
        <v>340.51208105236969</v>
      </c>
      <c r="CZ53" s="386">
        <v>340.39699327323444</v>
      </c>
      <c r="DA53" s="386">
        <v>340.2819443919758</v>
      </c>
      <c r="DB53" s="386">
        <v>340.16693439544684</v>
      </c>
      <c r="DC53" s="386">
        <v>340.05196327050515</v>
      </c>
      <c r="DD53" s="386">
        <v>339.93703100401285</v>
      </c>
      <c r="DE53" s="386">
        <v>339.9444743914749</v>
      </c>
      <c r="DF53" s="386">
        <v>339.9519179419201</v>
      </c>
      <c r="DG53" s="386">
        <v>339.9593616553521</v>
      </c>
      <c r="DH53" s="386">
        <v>339.96680553177441</v>
      </c>
      <c r="DI53" s="386">
        <v>339.97424957119074</v>
      </c>
      <c r="DJ53" s="387">
        <v>339.97424957119074</v>
      </c>
      <c r="DK53" s="387">
        <v>339.97424957119074</v>
      </c>
      <c r="DL53" s="387">
        <v>339.97424957119074</v>
      </c>
      <c r="DM53" s="387">
        <v>339.97424957119074</v>
      </c>
      <c r="DN53" s="387">
        <v>339.97424957119074</v>
      </c>
      <c r="DO53" s="387">
        <v>339.97424957119074</v>
      </c>
      <c r="DP53" s="387">
        <v>339.97424957119074</v>
      </c>
      <c r="DQ53" s="387">
        <v>339.97424957119074</v>
      </c>
      <c r="DR53" s="387">
        <v>339.97424957119074</v>
      </c>
      <c r="DS53" s="387">
        <v>339.97424957119074</v>
      </c>
      <c r="DT53" s="387">
        <v>339.97424957119074</v>
      </c>
      <c r="DU53" s="387">
        <v>339.97424957119074</v>
      </c>
      <c r="DV53" s="387">
        <v>339.97424957119074</v>
      </c>
      <c r="DW53" s="387">
        <v>339.97424957119074</v>
      </c>
      <c r="DX53" s="387">
        <v>339.97424957119074</v>
      </c>
      <c r="DY53" s="387">
        <v>339.97424957119074</v>
      </c>
      <c r="DZ53" s="387">
        <v>339.97424957119074</v>
      </c>
      <c r="EA53" s="387">
        <v>339.97424957119074</v>
      </c>
      <c r="EB53" s="387">
        <v>339.97424957119074</v>
      </c>
      <c r="EC53" s="387">
        <v>339.97424957119074</v>
      </c>
      <c r="ED53" s="387">
        <v>339.97424957119074</v>
      </c>
      <c r="EE53" s="387">
        <v>339.97424957119074</v>
      </c>
      <c r="EF53" s="387">
        <v>339.97424957119074</v>
      </c>
      <c r="EG53" s="387">
        <v>339.97424957119074</v>
      </c>
      <c r="EH53" s="387">
        <v>339.97424957119074</v>
      </c>
      <c r="EI53" s="387">
        <v>339.97424957119074</v>
      </c>
      <c r="EJ53" s="387">
        <v>339.97424957119074</v>
      </c>
      <c r="EK53" s="387">
        <v>339.97424957119074</v>
      </c>
      <c r="EY53" s="386">
        <v>43</v>
      </c>
      <c r="EZ53" s="386">
        <v>43</v>
      </c>
      <c r="FA53" s="386">
        <v>43</v>
      </c>
      <c r="FB53" s="386">
        <v>43</v>
      </c>
      <c r="FC53" s="386">
        <v>44.4</v>
      </c>
      <c r="FD53" s="386">
        <v>44</v>
      </c>
      <c r="FE53" s="386">
        <v>44</v>
      </c>
      <c r="FF53" s="386">
        <v>44</v>
      </c>
      <c r="FG53" s="386">
        <v>44</v>
      </c>
      <c r="FH53" s="386">
        <v>44</v>
      </c>
      <c r="FI53" s="386">
        <v>44.8</v>
      </c>
      <c r="FJ53" s="386">
        <v>44</v>
      </c>
      <c r="FK53" s="386">
        <v>44</v>
      </c>
      <c r="FL53" s="386">
        <v>44</v>
      </c>
      <c r="FM53" s="386">
        <v>44</v>
      </c>
      <c r="FN53" s="386">
        <v>44</v>
      </c>
      <c r="FO53" s="386">
        <v>44</v>
      </c>
      <c r="FP53" s="386">
        <v>44</v>
      </c>
      <c r="FQ53" s="386">
        <v>44</v>
      </c>
      <c r="FR53" s="386">
        <v>44</v>
      </c>
      <c r="FS53" s="386">
        <v>44</v>
      </c>
      <c r="FT53" s="386">
        <v>44</v>
      </c>
      <c r="FU53" s="386">
        <v>44</v>
      </c>
      <c r="FV53" s="386">
        <v>44</v>
      </c>
      <c r="FW53" s="386">
        <v>44</v>
      </c>
      <c r="FX53" s="386">
        <v>44</v>
      </c>
      <c r="FY53" s="386">
        <v>44</v>
      </c>
      <c r="FZ53" s="386">
        <v>44</v>
      </c>
      <c r="GA53" s="386">
        <v>44</v>
      </c>
      <c r="GB53" s="386">
        <v>44</v>
      </c>
      <c r="GC53" s="386">
        <v>36.799999999999997</v>
      </c>
      <c r="GD53" s="387">
        <v>36.799999999999997</v>
      </c>
      <c r="GE53" s="387">
        <v>36.799999999999997</v>
      </c>
      <c r="GF53" s="387">
        <v>36.799999999999997</v>
      </c>
      <c r="GG53" s="387">
        <v>36.799999999999997</v>
      </c>
      <c r="GH53" s="387">
        <v>36.799999999999997</v>
      </c>
      <c r="GI53" s="387">
        <v>36.799999999999997</v>
      </c>
      <c r="GJ53" s="387">
        <v>36.799999999999997</v>
      </c>
      <c r="GK53" s="387">
        <v>36.799999999999997</v>
      </c>
      <c r="GL53" s="387">
        <v>36.799999999999997</v>
      </c>
      <c r="GM53" s="387">
        <v>36.799999999999997</v>
      </c>
      <c r="GN53" s="387">
        <v>36.799999999999997</v>
      </c>
      <c r="GO53" s="387">
        <v>36.799999999999997</v>
      </c>
      <c r="GP53" s="387">
        <v>36.799999999999997</v>
      </c>
      <c r="GQ53" s="387">
        <v>36.799999999999997</v>
      </c>
      <c r="GR53" s="387">
        <v>36.799999999999997</v>
      </c>
      <c r="GS53" s="387">
        <v>36.799999999999997</v>
      </c>
      <c r="GT53" s="387">
        <v>36.799999999999997</v>
      </c>
      <c r="GU53" s="387">
        <v>36.799999999999997</v>
      </c>
      <c r="GV53" s="387">
        <v>36.799999999999997</v>
      </c>
      <c r="GW53" s="387">
        <v>36.799999999999997</v>
      </c>
      <c r="GX53" s="387">
        <v>36.799999999999997</v>
      </c>
      <c r="GY53" s="387">
        <v>36.799999999999997</v>
      </c>
      <c r="GZ53" s="387">
        <v>36.799999999999997</v>
      </c>
      <c r="HA53" s="387">
        <v>36.799999999999997</v>
      </c>
      <c r="HB53" s="387">
        <v>36.799999999999997</v>
      </c>
      <c r="HC53" s="387">
        <v>36.799999999999997</v>
      </c>
      <c r="HD53" s="387">
        <v>36.799999999999997</v>
      </c>
      <c r="HE53" s="387">
        <v>36.799999999999997</v>
      </c>
      <c r="HS53" s="394">
        <v>3.2984067524983036</v>
      </c>
      <c r="HT53" s="394">
        <v>3.285340637692209</v>
      </c>
      <c r="HU53" s="394">
        <v>3.2723262822259827</v>
      </c>
      <c r="HV53" s="394">
        <v>3.2593634810632151</v>
      </c>
      <c r="HW53" s="394">
        <v>3.2464520299797157</v>
      </c>
      <c r="HX53" s="394">
        <v>3.2484758067098429</v>
      </c>
      <c r="HY53" s="394">
        <v>3.2505008450240678</v>
      </c>
      <c r="HZ53" s="394">
        <v>3.2525271457088372</v>
      </c>
      <c r="IA53" s="394">
        <v>3.2545547095510896</v>
      </c>
      <c r="IB53" s="394">
        <v>3.2565835373382521</v>
      </c>
      <c r="IC53" s="394">
        <v>3.2586073219084386</v>
      </c>
      <c r="ID53" s="394">
        <v>3.2606323641475718</v>
      </c>
      <c r="IE53" s="394">
        <v>3.2626586648372227</v>
      </c>
      <c r="IF53" s="394">
        <v>3.2646862247594468</v>
      </c>
      <c r="IG53" s="394">
        <v>3.266715044696789</v>
      </c>
      <c r="IH53" s="394">
        <v>3.2647822853092499</v>
      </c>
      <c r="II53" s="394">
        <v>3.2628506694431993</v>
      </c>
      <c r="IJ53" s="394">
        <v>3.2609201964220702</v>
      </c>
      <c r="IK53" s="394">
        <v>3.2589908655696953</v>
      </c>
      <c r="IL53" s="394">
        <v>3.2570626762103081</v>
      </c>
      <c r="IM53" s="394">
        <v>3.2559176519260697</v>
      </c>
      <c r="IN53" s="394">
        <v>3.2547730301764894</v>
      </c>
      <c r="IO53" s="394">
        <v>3.2536288108200559</v>
      </c>
      <c r="IP53" s="394">
        <v>3.2524849937153077</v>
      </c>
      <c r="IQ53" s="394">
        <v>3.2513415787208326</v>
      </c>
      <c r="IR53" s="394">
        <v>3.2502426759143637</v>
      </c>
      <c r="IS53" s="394">
        <v>3.2491441445199252</v>
      </c>
      <c r="IT53" s="394">
        <v>3.248045984411986</v>
      </c>
      <c r="IU53" s="394">
        <v>3.2469481954650563</v>
      </c>
      <c r="IV53" s="394">
        <v>3.2458507775536916</v>
      </c>
      <c r="IW53" s="394">
        <v>3.2459218499076212</v>
      </c>
      <c r="IX53" s="394">
        <v>3.2459929238177772</v>
      </c>
      <c r="IY53" s="394">
        <v>3.2460639992841944</v>
      </c>
      <c r="IZ53" s="394">
        <v>3.2461350763069068</v>
      </c>
      <c r="JA53" s="394">
        <v>3.2462061548859489</v>
      </c>
      <c r="JB53" s="394">
        <v>3.2462061548859489</v>
      </c>
      <c r="JC53" s="394">
        <v>3.2462061548859489</v>
      </c>
      <c r="JD53" s="394">
        <v>3.2462061548859489</v>
      </c>
      <c r="JE53" s="394">
        <v>3.2462061548859489</v>
      </c>
      <c r="JF53" s="394">
        <v>3.2462061548859489</v>
      </c>
      <c r="JG53" s="394">
        <v>3.2462061548859489</v>
      </c>
      <c r="JH53" s="394">
        <v>3.2462061548859489</v>
      </c>
      <c r="JI53" s="394">
        <v>3.2462061548859489</v>
      </c>
      <c r="JJ53" s="394">
        <v>3.2462061548859489</v>
      </c>
      <c r="JK53" s="394">
        <v>3.2462061548859489</v>
      </c>
      <c r="JL53" s="394">
        <v>3.2462061548859489</v>
      </c>
      <c r="JM53" s="394">
        <v>3.2462061548859489</v>
      </c>
      <c r="JN53" s="394">
        <v>3.2462061548859489</v>
      </c>
      <c r="JO53" s="394">
        <v>3.2462061548859489</v>
      </c>
      <c r="JP53" s="394">
        <v>3.2462061548859489</v>
      </c>
      <c r="JQ53" s="394">
        <v>3.2462061548859489</v>
      </c>
      <c r="JR53" s="394">
        <v>3.2462061548859489</v>
      </c>
      <c r="JS53" s="394">
        <v>3.2462061548859489</v>
      </c>
      <c r="JT53" s="394">
        <v>3.2462061548859489</v>
      </c>
      <c r="JU53" s="394">
        <v>3.2462061548859489</v>
      </c>
      <c r="JV53" s="394">
        <v>3.2462061548859489</v>
      </c>
      <c r="JW53" s="394">
        <v>3.2462061548859489</v>
      </c>
      <c r="JX53" s="394">
        <v>3.2462061548859489</v>
      </c>
      <c r="JY53" s="394">
        <v>3.2462061548859489</v>
      </c>
      <c r="JZ53" s="394">
        <v>3.2462061548859489</v>
      </c>
      <c r="KA53" s="394">
        <v>3.2462061548859489</v>
      </c>
      <c r="KB53" s="394">
        <v>3.2462061548859489</v>
      </c>
      <c r="KC53" s="394">
        <v>3.2462061548859489</v>
      </c>
    </row>
    <row r="54" spans="1:289" x14ac:dyDescent="0.25">
      <c r="A54" s="383">
        <v>45</v>
      </c>
      <c r="B54" s="384" t="s">
        <v>850</v>
      </c>
      <c r="C54" s="385" t="s">
        <v>142</v>
      </c>
      <c r="D54" s="385" t="s">
        <v>142</v>
      </c>
      <c r="E54" s="129">
        <v>2052</v>
      </c>
      <c r="F54" s="386">
        <v>169.77895000000001</v>
      </c>
      <c r="G54" s="386">
        <v>173.44398714223271</v>
      </c>
      <c r="H54" s="386">
        <v>177.18814185029996</v>
      </c>
      <c r="I54" s="386">
        <v>181.01312204392553</v>
      </c>
      <c r="J54" s="386">
        <v>184.92067251188695</v>
      </c>
      <c r="K54" s="386">
        <v>184.92067251188695</v>
      </c>
      <c r="L54" s="386">
        <v>184.92067251188695</v>
      </c>
      <c r="M54" s="386">
        <v>184.92067251188695</v>
      </c>
      <c r="N54" s="386">
        <v>184.92067251188695</v>
      </c>
      <c r="O54" s="386">
        <v>184.92067251188695</v>
      </c>
      <c r="P54" s="386">
        <v>184.92067251188695</v>
      </c>
      <c r="Q54" s="386">
        <v>184.92067251188695</v>
      </c>
      <c r="R54" s="386">
        <v>184.92067251188695</v>
      </c>
      <c r="S54" s="386">
        <v>184.92067251188695</v>
      </c>
      <c r="T54" s="386">
        <v>184.92067251188695</v>
      </c>
      <c r="U54" s="386">
        <v>184.92067251188695</v>
      </c>
      <c r="V54" s="386">
        <v>184.92067251188695</v>
      </c>
      <c r="W54" s="386">
        <v>184.92067251188695</v>
      </c>
      <c r="X54" s="386">
        <v>184.92067251188695</v>
      </c>
      <c r="Y54" s="386">
        <v>184.92067251188695</v>
      </c>
      <c r="Z54" s="386">
        <v>184.92067251188695</v>
      </c>
      <c r="AA54" s="386">
        <v>184.92067251188695</v>
      </c>
      <c r="AB54" s="386">
        <v>184.92067251188695</v>
      </c>
      <c r="AC54" s="386">
        <v>184.92067251188695</v>
      </c>
      <c r="AD54" s="386">
        <v>184.92067251188695</v>
      </c>
      <c r="AE54" s="386">
        <v>184.92067251188695</v>
      </c>
      <c r="AF54" s="386">
        <v>184.92067251188695</v>
      </c>
      <c r="AG54" s="386">
        <v>184.92067251188695</v>
      </c>
      <c r="AH54" s="386">
        <v>184.92067251188695</v>
      </c>
      <c r="AI54" s="386">
        <v>184.92067251188695</v>
      </c>
      <c r="AJ54" s="386">
        <v>184.92067251188695</v>
      </c>
      <c r="AK54" s="386">
        <v>184.92067251188695</v>
      </c>
      <c r="AL54" s="386">
        <v>184.92067251188695</v>
      </c>
      <c r="AM54" s="386">
        <v>184.92067251188695</v>
      </c>
      <c r="AN54" s="386">
        <v>184.92067251188695</v>
      </c>
      <c r="AO54" s="387">
        <v>184.92067251188695</v>
      </c>
      <c r="AP54" s="387">
        <v>184.92067251188695</v>
      </c>
      <c r="AQ54" s="387">
        <v>184.92067251188695</v>
      </c>
      <c r="AR54" s="387">
        <v>184.92067251188695</v>
      </c>
      <c r="AS54" s="387">
        <v>184.92067251188695</v>
      </c>
      <c r="AT54" s="387">
        <v>184.92067251188695</v>
      </c>
      <c r="AU54" s="387">
        <v>184.92067251188695</v>
      </c>
      <c r="AV54" s="387">
        <v>184.92067251188695</v>
      </c>
      <c r="AW54" s="387">
        <v>184.92067251188695</v>
      </c>
      <c r="AX54" s="387">
        <v>184.92067251188695</v>
      </c>
      <c r="AY54" s="387">
        <v>184.92067251188695</v>
      </c>
      <c r="AZ54" s="387">
        <v>184.92067251188695</v>
      </c>
      <c r="BA54" s="387">
        <v>184.92067251188695</v>
      </c>
      <c r="BB54" s="387">
        <v>184.92067251188695</v>
      </c>
      <c r="BC54" s="387">
        <v>184.92067251188695</v>
      </c>
      <c r="BD54" s="387">
        <v>184.92067251188695</v>
      </c>
      <c r="BE54" s="387">
        <v>184.92067251188695</v>
      </c>
      <c r="BF54" s="387">
        <v>184.92067251188695</v>
      </c>
      <c r="BG54" s="387">
        <v>184.92067251188695</v>
      </c>
      <c r="BH54" s="387">
        <v>184.92067251188695</v>
      </c>
      <c r="BI54" s="387">
        <v>184.92067251188695</v>
      </c>
      <c r="BJ54" s="387">
        <v>184.92067251188695</v>
      </c>
      <c r="BK54" s="387">
        <v>184.92067251188695</v>
      </c>
      <c r="BL54" s="387">
        <v>184.92067251188695</v>
      </c>
      <c r="BM54" s="387">
        <v>184.92067251188695</v>
      </c>
      <c r="BN54" s="387">
        <v>184.92067251188695</v>
      </c>
      <c r="BO54" s="387">
        <v>184.92067251188695</v>
      </c>
      <c r="BP54" s="387">
        <v>184.92067251188695</v>
      </c>
      <c r="CA54" s="386">
        <v>610</v>
      </c>
      <c r="CB54" s="386">
        <v>622.13317443522772</v>
      </c>
      <c r="CC54" s="386">
        <v>634.50768316861229</v>
      </c>
      <c r="CD54" s="386">
        <v>647.12832644791877</v>
      </c>
      <c r="CE54" s="386">
        <v>660</v>
      </c>
      <c r="CF54" s="386">
        <v>656.87926782855891</v>
      </c>
      <c r="CG54" s="386">
        <v>653.77329167118728</v>
      </c>
      <c r="CH54" s="386">
        <v>650.68200175581262</v>
      </c>
      <c r="CI54" s="386">
        <v>647.60532864027152</v>
      </c>
      <c r="CJ54" s="386">
        <v>644.54320321074965</v>
      </c>
      <c r="CK54" s="386">
        <v>641.42175631640691</v>
      </c>
      <c r="CL54" s="386">
        <v>638.31542622209508</v>
      </c>
      <c r="CM54" s="386">
        <v>635.22413971893025</v>
      </c>
      <c r="CN54" s="386">
        <v>632.14782395257066</v>
      </c>
      <c r="CO54" s="386">
        <v>629.0864064214993</v>
      </c>
      <c r="CP54" s="386">
        <v>622.19256984360345</v>
      </c>
      <c r="CQ54" s="386">
        <v>615.37427929925343</v>
      </c>
      <c r="CR54" s="386">
        <v>608.63070691805808</v>
      </c>
      <c r="CS54" s="386">
        <v>601.96103390183487</v>
      </c>
      <c r="CT54" s="386">
        <v>595.36445042519244</v>
      </c>
      <c r="CU54" s="386">
        <v>592.69325169790022</v>
      </c>
      <c r="CV54" s="386">
        <v>590.03403773495791</v>
      </c>
      <c r="CW54" s="386">
        <v>587.38675476478534</v>
      </c>
      <c r="CX54" s="386">
        <v>584.75134925705731</v>
      </c>
      <c r="CY54" s="386">
        <v>582.12776792162094</v>
      </c>
      <c r="CZ54" s="386">
        <v>579.79439326777435</v>
      </c>
      <c r="DA54" s="386">
        <v>577.47037160750619</v>
      </c>
      <c r="DB54" s="386">
        <v>575.15566545069942</v>
      </c>
      <c r="DC54" s="386">
        <v>572.85023745751073</v>
      </c>
      <c r="DD54" s="386">
        <v>570.55405043776796</v>
      </c>
      <c r="DE54" s="386">
        <v>570.46490025026935</v>
      </c>
      <c r="DF54" s="386">
        <v>570.37576399266209</v>
      </c>
      <c r="DG54" s="386">
        <v>570.28664166276951</v>
      </c>
      <c r="DH54" s="386">
        <v>570.19753325841555</v>
      </c>
      <c r="DI54" s="386">
        <v>570.108438777424</v>
      </c>
      <c r="DJ54" s="387">
        <v>570.108438777424</v>
      </c>
      <c r="DK54" s="387">
        <v>570.108438777424</v>
      </c>
      <c r="DL54" s="387">
        <v>570.108438777424</v>
      </c>
      <c r="DM54" s="387">
        <v>570.108438777424</v>
      </c>
      <c r="DN54" s="387">
        <v>570.108438777424</v>
      </c>
      <c r="DO54" s="387">
        <v>570.108438777424</v>
      </c>
      <c r="DP54" s="387">
        <v>570.108438777424</v>
      </c>
      <c r="DQ54" s="387">
        <v>570.108438777424</v>
      </c>
      <c r="DR54" s="387">
        <v>570.108438777424</v>
      </c>
      <c r="DS54" s="387">
        <v>570.108438777424</v>
      </c>
      <c r="DT54" s="387">
        <v>570.108438777424</v>
      </c>
      <c r="DU54" s="387">
        <v>570.108438777424</v>
      </c>
      <c r="DV54" s="387">
        <v>570.108438777424</v>
      </c>
      <c r="DW54" s="387">
        <v>570.108438777424</v>
      </c>
      <c r="DX54" s="387">
        <v>570.108438777424</v>
      </c>
      <c r="DY54" s="387">
        <v>570.108438777424</v>
      </c>
      <c r="DZ54" s="387">
        <v>570.108438777424</v>
      </c>
      <c r="EA54" s="387">
        <v>570.108438777424</v>
      </c>
      <c r="EB54" s="387">
        <v>570.108438777424</v>
      </c>
      <c r="EC54" s="387">
        <v>570.108438777424</v>
      </c>
      <c r="ED54" s="387">
        <v>570.108438777424</v>
      </c>
      <c r="EE54" s="387">
        <v>570.108438777424</v>
      </c>
      <c r="EF54" s="387">
        <v>570.108438777424</v>
      </c>
      <c r="EG54" s="387">
        <v>570.108438777424</v>
      </c>
      <c r="EH54" s="387">
        <v>570.108438777424</v>
      </c>
      <c r="EI54" s="387">
        <v>570.108438777424</v>
      </c>
      <c r="EJ54" s="387">
        <v>570.108438777424</v>
      </c>
      <c r="EK54" s="387">
        <v>570.108438777424</v>
      </c>
      <c r="EY54" s="386">
        <v>142</v>
      </c>
      <c r="EZ54" s="386">
        <v>143</v>
      </c>
      <c r="FA54" s="386">
        <v>144</v>
      </c>
      <c r="FB54" s="386">
        <v>145</v>
      </c>
      <c r="FC54" s="386">
        <v>146.80000000000001</v>
      </c>
      <c r="FD54" s="386">
        <v>148</v>
      </c>
      <c r="FE54" s="386">
        <v>149</v>
      </c>
      <c r="FF54" s="386">
        <v>150</v>
      </c>
      <c r="FG54" s="386">
        <v>151</v>
      </c>
      <c r="FH54" s="386">
        <v>152</v>
      </c>
      <c r="FI54" s="386">
        <v>155.4</v>
      </c>
      <c r="FJ54" s="386">
        <v>156</v>
      </c>
      <c r="FK54" s="386">
        <v>157</v>
      </c>
      <c r="FL54" s="386">
        <v>158</v>
      </c>
      <c r="FM54" s="386">
        <v>159</v>
      </c>
      <c r="FN54" s="386">
        <v>160</v>
      </c>
      <c r="FO54" s="386">
        <v>161</v>
      </c>
      <c r="FP54" s="386">
        <v>162</v>
      </c>
      <c r="FQ54" s="386">
        <v>163</v>
      </c>
      <c r="FR54" s="386">
        <v>164</v>
      </c>
      <c r="FS54" s="386">
        <v>165</v>
      </c>
      <c r="FT54" s="386">
        <v>166</v>
      </c>
      <c r="FU54" s="386">
        <v>167</v>
      </c>
      <c r="FV54" s="386">
        <v>168</v>
      </c>
      <c r="FW54" s="386">
        <v>169</v>
      </c>
      <c r="FX54" s="386">
        <v>170</v>
      </c>
      <c r="FY54" s="386">
        <v>171</v>
      </c>
      <c r="FZ54" s="386">
        <v>172</v>
      </c>
      <c r="GA54" s="386">
        <v>173</v>
      </c>
      <c r="GB54" s="386">
        <v>174</v>
      </c>
      <c r="GC54" s="386">
        <v>166.70000000000002</v>
      </c>
      <c r="GD54" s="387">
        <v>166.70000000000002</v>
      </c>
      <c r="GE54" s="387">
        <v>166.70000000000002</v>
      </c>
      <c r="GF54" s="387">
        <v>166.70000000000002</v>
      </c>
      <c r="GG54" s="387">
        <v>166.70000000000002</v>
      </c>
      <c r="GH54" s="387">
        <v>166.70000000000002</v>
      </c>
      <c r="GI54" s="387">
        <v>166.70000000000002</v>
      </c>
      <c r="GJ54" s="387">
        <v>166.70000000000002</v>
      </c>
      <c r="GK54" s="387">
        <v>166.70000000000002</v>
      </c>
      <c r="GL54" s="387">
        <v>166.70000000000002</v>
      </c>
      <c r="GM54" s="387">
        <v>166.70000000000002</v>
      </c>
      <c r="GN54" s="387">
        <v>166.70000000000002</v>
      </c>
      <c r="GO54" s="387">
        <v>166.70000000000002</v>
      </c>
      <c r="GP54" s="387">
        <v>166.70000000000002</v>
      </c>
      <c r="GQ54" s="387">
        <v>166.70000000000002</v>
      </c>
      <c r="GR54" s="387">
        <v>166.70000000000002</v>
      </c>
      <c r="GS54" s="387">
        <v>166.70000000000002</v>
      </c>
      <c r="GT54" s="387">
        <v>166.70000000000002</v>
      </c>
      <c r="GU54" s="387">
        <v>166.70000000000002</v>
      </c>
      <c r="GV54" s="387">
        <v>166.70000000000002</v>
      </c>
      <c r="GW54" s="387">
        <v>166.70000000000002</v>
      </c>
      <c r="GX54" s="387">
        <v>166.70000000000002</v>
      </c>
      <c r="GY54" s="387">
        <v>166.70000000000002</v>
      </c>
      <c r="GZ54" s="387">
        <v>166.70000000000002</v>
      </c>
      <c r="HA54" s="387">
        <v>166.70000000000002</v>
      </c>
      <c r="HB54" s="387">
        <v>166.70000000000002</v>
      </c>
      <c r="HC54" s="387">
        <v>166.70000000000002</v>
      </c>
      <c r="HD54" s="387">
        <v>166.70000000000002</v>
      </c>
      <c r="HE54" s="387">
        <v>166.70000000000002</v>
      </c>
      <c r="HS54" s="394">
        <v>3.5929071301241997</v>
      </c>
      <c r="HT54" s="394">
        <v>3.5869399953602743</v>
      </c>
      <c r="HU54" s="394">
        <v>3.5809827708712332</v>
      </c>
      <c r="HV54" s="394">
        <v>3.5750354401979951</v>
      </c>
      <c r="HW54" s="394">
        <v>3.5690979869088153</v>
      </c>
      <c r="HX54" s="394">
        <v>3.5522219279531</v>
      </c>
      <c r="HY54" s="394">
        <v>3.5354256654520975</v>
      </c>
      <c r="HZ54" s="394">
        <v>3.5187088220976803</v>
      </c>
      <c r="IA54" s="394">
        <v>3.5020710223657798</v>
      </c>
      <c r="IB54" s="394">
        <v>3.4855118925079487</v>
      </c>
      <c r="IC54" s="394">
        <v>3.4686319685278857</v>
      </c>
      <c r="ID54" s="394">
        <v>3.451833792033518</v>
      </c>
      <c r="IE54" s="394">
        <v>3.4351169671313908</v>
      </c>
      <c r="IF54" s="394">
        <v>3.4184810998453155</v>
      </c>
      <c r="IG54" s="394">
        <v>3.4019257981070816</v>
      </c>
      <c r="IH54" s="394">
        <v>3.3646458310582235</v>
      </c>
      <c r="II54" s="394">
        <v>3.3277743961248918</v>
      </c>
      <c r="IJ54" s="394">
        <v>3.2913070164123184</v>
      </c>
      <c r="IK54" s="394">
        <v>3.2552392640857395</v>
      </c>
      <c r="IL54" s="394">
        <v>3.2195667598327691</v>
      </c>
      <c r="IM54" s="394">
        <v>3.2051216537718417</v>
      </c>
      <c r="IN54" s="394">
        <v>3.1907413580113912</v>
      </c>
      <c r="IO54" s="394">
        <v>3.1764255817695415</v>
      </c>
      <c r="IP54" s="394">
        <v>3.162174035569056</v>
      </c>
      <c r="IQ54" s="394">
        <v>3.1479864312314838</v>
      </c>
      <c r="IR54" s="394">
        <v>3.1353681845955022</v>
      </c>
      <c r="IS54" s="394">
        <v>3.1228005163694483</v>
      </c>
      <c r="IT54" s="394">
        <v>3.1102832238171079</v>
      </c>
      <c r="IU54" s="394">
        <v>3.0978161050149065</v>
      </c>
      <c r="IV54" s="394">
        <v>3.085398958848649</v>
      </c>
      <c r="IW54" s="394">
        <v>3.0849168592202645</v>
      </c>
      <c r="IX54" s="394">
        <v>3.0844348349208905</v>
      </c>
      <c r="IY54" s="394">
        <v>3.083952885938757</v>
      </c>
      <c r="IZ54" s="394">
        <v>3.0834710122620956</v>
      </c>
      <c r="JA54" s="394">
        <v>3.0829892138791388</v>
      </c>
      <c r="JB54" s="394">
        <v>3.0829892138791388</v>
      </c>
      <c r="JC54" s="394">
        <v>3.0829892138791388</v>
      </c>
      <c r="JD54" s="394">
        <v>3.0829892138791388</v>
      </c>
      <c r="JE54" s="394">
        <v>3.0829892138791388</v>
      </c>
      <c r="JF54" s="394">
        <v>3.0829892138791388</v>
      </c>
      <c r="JG54" s="394">
        <v>3.0829892138791388</v>
      </c>
      <c r="JH54" s="394">
        <v>3.0829892138791388</v>
      </c>
      <c r="JI54" s="394">
        <v>3.0829892138791388</v>
      </c>
      <c r="JJ54" s="394">
        <v>3.0829892138791388</v>
      </c>
      <c r="JK54" s="394">
        <v>3.0829892138791388</v>
      </c>
      <c r="JL54" s="394">
        <v>3.0829892138791388</v>
      </c>
      <c r="JM54" s="394">
        <v>3.0829892138791388</v>
      </c>
      <c r="JN54" s="394">
        <v>3.0829892138791388</v>
      </c>
      <c r="JO54" s="394">
        <v>3.0829892138791388</v>
      </c>
      <c r="JP54" s="394">
        <v>3.0829892138791388</v>
      </c>
      <c r="JQ54" s="394">
        <v>3.0829892138791388</v>
      </c>
      <c r="JR54" s="394">
        <v>3.0829892138791388</v>
      </c>
      <c r="JS54" s="394">
        <v>3.0829892138791388</v>
      </c>
      <c r="JT54" s="394">
        <v>3.0829892138791388</v>
      </c>
      <c r="JU54" s="394">
        <v>3.0829892138791388</v>
      </c>
      <c r="JV54" s="394">
        <v>3.0829892138791388</v>
      </c>
      <c r="JW54" s="394">
        <v>3.0829892138791388</v>
      </c>
      <c r="JX54" s="394">
        <v>3.0829892138791388</v>
      </c>
      <c r="JY54" s="394">
        <v>3.0829892138791388</v>
      </c>
      <c r="JZ54" s="394">
        <v>3.0829892138791388</v>
      </c>
      <c r="KA54" s="394">
        <v>3.0829892138791388</v>
      </c>
      <c r="KB54" s="394">
        <v>3.0829892138791388</v>
      </c>
      <c r="KC54" s="394">
        <v>3.0829892138791388</v>
      </c>
    </row>
    <row r="55" spans="1:289" x14ac:dyDescent="0.25">
      <c r="A55" s="383">
        <v>46</v>
      </c>
      <c r="B55" s="384" t="s">
        <v>850</v>
      </c>
      <c r="C55" s="385" t="s">
        <v>142</v>
      </c>
      <c r="D55" s="385" t="s">
        <v>142</v>
      </c>
      <c r="E55" s="129">
        <v>2052</v>
      </c>
      <c r="F55" s="386">
        <v>186.35154</v>
      </c>
      <c r="G55" s="386">
        <v>187.98915885682678</v>
      </c>
      <c r="H55" s="386">
        <v>189.6411687700421</v>
      </c>
      <c r="I55" s="386">
        <v>191.30769620527815</v>
      </c>
      <c r="J55" s="386">
        <v>192.98886873952105</v>
      </c>
      <c r="K55" s="386">
        <v>192.98886873952105</v>
      </c>
      <c r="L55" s="386">
        <v>192.98886873952105</v>
      </c>
      <c r="M55" s="386">
        <v>192.98886873952105</v>
      </c>
      <c r="N55" s="386">
        <v>192.98886873952105</v>
      </c>
      <c r="O55" s="386">
        <v>192.98886873952105</v>
      </c>
      <c r="P55" s="386">
        <v>192.98886873952105</v>
      </c>
      <c r="Q55" s="386">
        <v>192.98886873952105</v>
      </c>
      <c r="R55" s="386">
        <v>192.98886873952105</v>
      </c>
      <c r="S55" s="386">
        <v>192.98886873952105</v>
      </c>
      <c r="T55" s="386">
        <v>192.98886873952105</v>
      </c>
      <c r="U55" s="386">
        <v>192.98886873952105</v>
      </c>
      <c r="V55" s="386">
        <v>192.98886873952105</v>
      </c>
      <c r="W55" s="386">
        <v>192.98886873952105</v>
      </c>
      <c r="X55" s="386">
        <v>192.98886873952105</v>
      </c>
      <c r="Y55" s="386">
        <v>192.98886873952105</v>
      </c>
      <c r="Z55" s="386">
        <v>192.98886873952105</v>
      </c>
      <c r="AA55" s="386">
        <v>192.98886873952105</v>
      </c>
      <c r="AB55" s="386">
        <v>192.98886873952105</v>
      </c>
      <c r="AC55" s="386">
        <v>192.98886873952105</v>
      </c>
      <c r="AD55" s="386">
        <v>192.98886873952105</v>
      </c>
      <c r="AE55" s="386">
        <v>192.98886873952105</v>
      </c>
      <c r="AF55" s="386">
        <v>192.98886873952105</v>
      </c>
      <c r="AG55" s="386">
        <v>192.98886873952105</v>
      </c>
      <c r="AH55" s="386">
        <v>192.98886873952105</v>
      </c>
      <c r="AI55" s="386">
        <v>192.98886873952105</v>
      </c>
      <c r="AJ55" s="386">
        <v>192.98886873952105</v>
      </c>
      <c r="AK55" s="386">
        <v>192.98886873952105</v>
      </c>
      <c r="AL55" s="386">
        <v>192.98886873952105</v>
      </c>
      <c r="AM55" s="386">
        <v>192.98886873952105</v>
      </c>
      <c r="AN55" s="386">
        <v>192.98886873952105</v>
      </c>
      <c r="AO55" s="387">
        <v>192.98886873952105</v>
      </c>
      <c r="AP55" s="387">
        <v>192.98886873952105</v>
      </c>
      <c r="AQ55" s="387">
        <v>192.98886873952105</v>
      </c>
      <c r="AR55" s="387">
        <v>192.98886873952105</v>
      </c>
      <c r="AS55" s="387">
        <v>192.98886873952105</v>
      </c>
      <c r="AT55" s="387">
        <v>192.98886873952105</v>
      </c>
      <c r="AU55" s="387">
        <v>192.98886873952105</v>
      </c>
      <c r="AV55" s="387">
        <v>192.98886873952105</v>
      </c>
      <c r="AW55" s="387">
        <v>192.98886873952105</v>
      </c>
      <c r="AX55" s="387">
        <v>192.98886873952105</v>
      </c>
      <c r="AY55" s="387">
        <v>192.98886873952105</v>
      </c>
      <c r="AZ55" s="387">
        <v>192.98886873952105</v>
      </c>
      <c r="BA55" s="387">
        <v>192.98886873952105</v>
      </c>
      <c r="BB55" s="387">
        <v>192.98886873952105</v>
      </c>
      <c r="BC55" s="387">
        <v>192.98886873952105</v>
      </c>
      <c r="BD55" s="387">
        <v>192.98886873952105</v>
      </c>
      <c r="BE55" s="387">
        <v>192.98886873952105</v>
      </c>
      <c r="BF55" s="387">
        <v>192.98886873952105</v>
      </c>
      <c r="BG55" s="387">
        <v>192.98886873952105</v>
      </c>
      <c r="BH55" s="387">
        <v>192.98886873952105</v>
      </c>
      <c r="BI55" s="387">
        <v>192.98886873952105</v>
      </c>
      <c r="BJ55" s="387">
        <v>192.98886873952105</v>
      </c>
      <c r="BK55" s="387">
        <v>192.98886873952105</v>
      </c>
      <c r="BL55" s="387">
        <v>192.98886873952105</v>
      </c>
      <c r="BM55" s="387">
        <v>192.98886873952105</v>
      </c>
      <c r="BN55" s="387">
        <v>192.98886873952105</v>
      </c>
      <c r="BO55" s="387">
        <v>192.98886873952105</v>
      </c>
      <c r="BP55" s="387">
        <v>192.98886873952105</v>
      </c>
      <c r="CA55" s="386">
        <v>580</v>
      </c>
      <c r="CB55" s="386">
        <v>584.93661530721511</v>
      </c>
      <c r="CC55" s="386">
        <v>589.91524815010507</v>
      </c>
      <c r="CD55" s="386">
        <v>594.9362561569626</v>
      </c>
      <c r="CE55" s="386">
        <v>600</v>
      </c>
      <c r="CF55" s="386">
        <v>597.32547042502529</v>
      </c>
      <c r="CG55" s="386">
        <v>594.66286269746286</v>
      </c>
      <c r="CH55" s="386">
        <v>592.01212367509038</v>
      </c>
      <c r="CI55" s="386">
        <v>589.37320045256934</v>
      </c>
      <c r="CJ55" s="386">
        <v>586.74604036038954</v>
      </c>
      <c r="CK55" s="386">
        <v>584.07096717659556</v>
      </c>
      <c r="CL55" s="386">
        <v>581.40809009818008</v>
      </c>
      <c r="CM55" s="386">
        <v>578.75735352106199</v>
      </c>
      <c r="CN55" s="386">
        <v>576.11870209466838</v>
      </c>
      <c r="CO55" s="386">
        <v>573.49208072077886</v>
      </c>
      <c r="CP55" s="386">
        <v>574.13154030643796</v>
      </c>
      <c r="CQ55" s="386">
        <v>574.77171290728143</v>
      </c>
      <c r="CR55" s="386">
        <v>575.41259931834099</v>
      </c>
      <c r="CS55" s="386">
        <v>576.05420033553492</v>
      </c>
      <c r="CT55" s="386">
        <v>576.69651675566865</v>
      </c>
      <c r="CU55" s="386">
        <v>574.63565006123702</v>
      </c>
      <c r="CV55" s="386">
        <v>572.58214802292662</v>
      </c>
      <c r="CW55" s="386">
        <v>570.53598432260628</v>
      </c>
      <c r="CX55" s="386">
        <v>568.49713273619477</v>
      </c>
      <c r="CY55" s="386">
        <v>566.46556713332438</v>
      </c>
      <c r="CZ55" s="386">
        <v>564.18165485276404</v>
      </c>
      <c r="DA55" s="386">
        <v>561.90695099652442</v>
      </c>
      <c r="DB55" s="386">
        <v>559.6414184374886</v>
      </c>
      <c r="DC55" s="386">
        <v>557.38502019823113</v>
      </c>
      <c r="DD55" s="386">
        <v>555.13771945041435</v>
      </c>
      <c r="DE55" s="386">
        <v>555.32343356463662</v>
      </c>
      <c r="DF55" s="386">
        <v>555.50920980710384</v>
      </c>
      <c r="DG55" s="386">
        <v>555.69504819860015</v>
      </c>
      <c r="DH55" s="386">
        <v>555.88094875991681</v>
      </c>
      <c r="DI55" s="386">
        <v>556.06691151185191</v>
      </c>
      <c r="DJ55" s="387">
        <v>556.06691151185191</v>
      </c>
      <c r="DK55" s="387">
        <v>556.06691151185191</v>
      </c>
      <c r="DL55" s="387">
        <v>556.06691151185191</v>
      </c>
      <c r="DM55" s="387">
        <v>556.06691151185191</v>
      </c>
      <c r="DN55" s="387">
        <v>556.06691151185191</v>
      </c>
      <c r="DO55" s="387">
        <v>556.06691151185191</v>
      </c>
      <c r="DP55" s="387">
        <v>556.06691151185191</v>
      </c>
      <c r="DQ55" s="387">
        <v>556.06691151185191</v>
      </c>
      <c r="DR55" s="387">
        <v>556.06691151185191</v>
      </c>
      <c r="DS55" s="387">
        <v>556.06691151185191</v>
      </c>
      <c r="DT55" s="387">
        <v>556.06691151185191</v>
      </c>
      <c r="DU55" s="387">
        <v>556.06691151185191</v>
      </c>
      <c r="DV55" s="387">
        <v>556.06691151185191</v>
      </c>
      <c r="DW55" s="387">
        <v>556.06691151185191</v>
      </c>
      <c r="DX55" s="387">
        <v>556.06691151185191</v>
      </c>
      <c r="DY55" s="387">
        <v>556.06691151185191</v>
      </c>
      <c r="DZ55" s="387">
        <v>556.06691151185191</v>
      </c>
      <c r="EA55" s="387">
        <v>556.06691151185191</v>
      </c>
      <c r="EB55" s="387">
        <v>556.06691151185191</v>
      </c>
      <c r="EC55" s="387">
        <v>556.06691151185191</v>
      </c>
      <c r="ED55" s="387">
        <v>556.06691151185191</v>
      </c>
      <c r="EE55" s="387">
        <v>556.06691151185191</v>
      </c>
      <c r="EF55" s="387">
        <v>556.06691151185191</v>
      </c>
      <c r="EG55" s="387">
        <v>556.06691151185191</v>
      </c>
      <c r="EH55" s="387">
        <v>556.06691151185191</v>
      </c>
      <c r="EI55" s="387">
        <v>556.06691151185191</v>
      </c>
      <c r="EJ55" s="387">
        <v>556.06691151185191</v>
      </c>
      <c r="EK55" s="387">
        <v>556.06691151185191</v>
      </c>
      <c r="EY55" s="386">
        <v>181</v>
      </c>
      <c r="EZ55" s="386">
        <v>183</v>
      </c>
      <c r="FA55" s="386">
        <v>185</v>
      </c>
      <c r="FB55" s="386">
        <v>187</v>
      </c>
      <c r="FC55" s="386">
        <v>187</v>
      </c>
      <c r="FD55" s="386">
        <v>189</v>
      </c>
      <c r="FE55" s="386">
        <v>191</v>
      </c>
      <c r="FF55" s="386">
        <v>193</v>
      </c>
      <c r="FG55" s="386">
        <v>195</v>
      </c>
      <c r="FH55" s="386">
        <v>197</v>
      </c>
      <c r="FI55" s="386">
        <v>197.20000000000002</v>
      </c>
      <c r="FJ55" s="386">
        <v>197</v>
      </c>
      <c r="FK55" s="386">
        <v>197</v>
      </c>
      <c r="FL55" s="386">
        <v>197</v>
      </c>
      <c r="FM55" s="386">
        <v>197</v>
      </c>
      <c r="FN55" s="386">
        <v>197</v>
      </c>
      <c r="FO55" s="386">
        <v>197</v>
      </c>
      <c r="FP55" s="386">
        <v>197</v>
      </c>
      <c r="FQ55" s="386">
        <v>197</v>
      </c>
      <c r="FR55" s="386">
        <v>197</v>
      </c>
      <c r="FS55" s="386">
        <v>197</v>
      </c>
      <c r="FT55" s="386">
        <v>197</v>
      </c>
      <c r="FU55" s="386">
        <v>197</v>
      </c>
      <c r="FV55" s="386">
        <v>197</v>
      </c>
      <c r="FW55" s="386">
        <v>197</v>
      </c>
      <c r="FX55" s="386">
        <v>197</v>
      </c>
      <c r="FY55" s="386">
        <v>197</v>
      </c>
      <c r="FZ55" s="386">
        <v>197</v>
      </c>
      <c r="GA55" s="386">
        <v>197</v>
      </c>
      <c r="GB55" s="386">
        <v>197</v>
      </c>
      <c r="GC55" s="386">
        <v>190.7</v>
      </c>
      <c r="GD55" s="387">
        <v>190.7</v>
      </c>
      <c r="GE55" s="387">
        <v>190.7</v>
      </c>
      <c r="GF55" s="387">
        <v>190.7</v>
      </c>
      <c r="GG55" s="387">
        <v>190.7</v>
      </c>
      <c r="GH55" s="387">
        <v>190.7</v>
      </c>
      <c r="GI55" s="387">
        <v>190.7</v>
      </c>
      <c r="GJ55" s="387">
        <v>190.7</v>
      </c>
      <c r="GK55" s="387">
        <v>190.7</v>
      </c>
      <c r="GL55" s="387">
        <v>190.7</v>
      </c>
      <c r="GM55" s="387">
        <v>190.7</v>
      </c>
      <c r="GN55" s="387">
        <v>190.7</v>
      </c>
      <c r="GO55" s="387">
        <v>190.7</v>
      </c>
      <c r="GP55" s="387">
        <v>190.7</v>
      </c>
      <c r="GQ55" s="387">
        <v>190.7</v>
      </c>
      <c r="GR55" s="387">
        <v>190.7</v>
      </c>
      <c r="GS55" s="387">
        <v>190.7</v>
      </c>
      <c r="GT55" s="387">
        <v>190.7</v>
      </c>
      <c r="GU55" s="387">
        <v>190.7</v>
      </c>
      <c r="GV55" s="387">
        <v>190.7</v>
      </c>
      <c r="GW55" s="387">
        <v>190.7</v>
      </c>
      <c r="GX55" s="387">
        <v>190.7</v>
      </c>
      <c r="GY55" s="387">
        <v>190.7</v>
      </c>
      <c r="GZ55" s="387">
        <v>190.7</v>
      </c>
      <c r="HA55" s="387">
        <v>190.7</v>
      </c>
      <c r="HB55" s="387">
        <v>190.7</v>
      </c>
      <c r="HC55" s="387">
        <v>190.7</v>
      </c>
      <c r="HD55" s="387">
        <v>190.7</v>
      </c>
      <c r="HE55" s="387">
        <v>190.7</v>
      </c>
      <c r="HS55" s="394">
        <v>3.1123971392991976</v>
      </c>
      <c r="HT55" s="394">
        <v>3.1115444042850626</v>
      </c>
      <c r="HU55" s="394">
        <v>3.1106919029033895</v>
      </c>
      <c r="HV55" s="394">
        <v>3.1098396350901663</v>
      </c>
      <c r="HW55" s="394">
        <v>3.1089876007813997</v>
      </c>
      <c r="HX55" s="394">
        <v>3.0951291353038668</v>
      </c>
      <c r="HY55" s="394">
        <v>3.0813324446193064</v>
      </c>
      <c r="HZ55" s="394">
        <v>3.0675972533635338</v>
      </c>
      <c r="IA55" s="394">
        <v>3.0539232873998139</v>
      </c>
      <c r="IB55" s="394">
        <v>3.0403102738133896</v>
      </c>
      <c r="IC55" s="394">
        <v>3.0264489915473924</v>
      </c>
      <c r="ID55" s="394">
        <v>3.0126509051820611</v>
      </c>
      <c r="IE55" s="394">
        <v>2.9989157265967314</v>
      </c>
      <c r="IF55" s="394">
        <v>2.9852431689843284</v>
      </c>
      <c r="IG55" s="394">
        <v>2.9716329468453782</v>
      </c>
      <c r="IH55" s="394">
        <v>2.9749464000504031</v>
      </c>
      <c r="II55" s="394">
        <v>2.9782635478477073</v>
      </c>
      <c r="IJ55" s="394">
        <v>2.981584394356863</v>
      </c>
      <c r="IK55" s="394">
        <v>2.9849089437020373</v>
      </c>
      <c r="IL55" s="394">
        <v>2.9882372000119943</v>
      </c>
      <c r="IM55" s="394">
        <v>2.9775585183455755</v>
      </c>
      <c r="IN55" s="394">
        <v>2.9669179977200981</v>
      </c>
      <c r="IO55" s="394">
        <v>2.956315501764323</v>
      </c>
      <c r="IP55" s="394">
        <v>2.9457508945943451</v>
      </c>
      <c r="IQ55" s="394">
        <v>2.9352240408118484</v>
      </c>
      <c r="IR55" s="394">
        <v>2.9233896158759576</v>
      </c>
      <c r="IS55" s="394">
        <v>2.9116029057351267</v>
      </c>
      <c r="IT55" s="394">
        <v>2.8998637180097782</v>
      </c>
      <c r="IU55" s="394">
        <v>2.8881718610959841</v>
      </c>
      <c r="IV55" s="394">
        <v>2.8765271441623357</v>
      </c>
      <c r="IW55" s="394">
        <v>2.8774894489596807</v>
      </c>
      <c r="IX55" s="394">
        <v>2.8784520756835983</v>
      </c>
      <c r="IY55" s="394">
        <v>2.8794150244417835</v>
      </c>
      <c r="IZ55" s="394">
        <v>2.8803782953419699</v>
      </c>
      <c r="JA55" s="394">
        <v>2.8813418884919253</v>
      </c>
      <c r="JB55" s="394">
        <v>2.8813418884919253</v>
      </c>
      <c r="JC55" s="394">
        <v>2.8813418884919253</v>
      </c>
      <c r="JD55" s="394">
        <v>2.8813418884919253</v>
      </c>
      <c r="JE55" s="394">
        <v>2.8813418884919253</v>
      </c>
      <c r="JF55" s="394">
        <v>2.8813418884919253</v>
      </c>
      <c r="JG55" s="394">
        <v>2.8813418884919253</v>
      </c>
      <c r="JH55" s="394">
        <v>2.8813418884919253</v>
      </c>
      <c r="JI55" s="394">
        <v>2.8813418884919253</v>
      </c>
      <c r="JJ55" s="394">
        <v>2.8813418884919253</v>
      </c>
      <c r="JK55" s="394">
        <v>2.8813418884919253</v>
      </c>
      <c r="JL55" s="394">
        <v>2.8813418884919253</v>
      </c>
      <c r="JM55" s="394">
        <v>2.8813418884919253</v>
      </c>
      <c r="JN55" s="394">
        <v>2.8813418884919253</v>
      </c>
      <c r="JO55" s="394">
        <v>2.8813418884919253</v>
      </c>
      <c r="JP55" s="394">
        <v>2.8813418884919253</v>
      </c>
      <c r="JQ55" s="394">
        <v>2.8813418884919253</v>
      </c>
      <c r="JR55" s="394">
        <v>2.8813418884919253</v>
      </c>
      <c r="JS55" s="394">
        <v>2.8813418884919253</v>
      </c>
      <c r="JT55" s="394">
        <v>2.8813418884919253</v>
      </c>
      <c r="JU55" s="394">
        <v>2.8813418884919253</v>
      </c>
      <c r="JV55" s="394">
        <v>2.8813418884919253</v>
      </c>
      <c r="JW55" s="394">
        <v>2.8813418884919253</v>
      </c>
      <c r="JX55" s="394">
        <v>2.8813418884919253</v>
      </c>
      <c r="JY55" s="394">
        <v>2.8813418884919253</v>
      </c>
      <c r="JZ55" s="394">
        <v>2.8813418884919253</v>
      </c>
      <c r="KA55" s="394">
        <v>2.8813418884919253</v>
      </c>
      <c r="KB55" s="394">
        <v>2.8813418884919253</v>
      </c>
      <c r="KC55" s="394">
        <v>2.8813418884919253</v>
      </c>
    </row>
    <row r="56" spans="1:289" x14ac:dyDescent="0.25">
      <c r="A56" s="383">
        <v>47</v>
      </c>
      <c r="B56" s="384" t="s">
        <v>850</v>
      </c>
      <c r="C56" s="385" t="s">
        <v>142</v>
      </c>
      <c r="D56" s="385" t="s">
        <v>142</v>
      </c>
      <c r="E56" s="129">
        <v>2052</v>
      </c>
      <c r="F56" s="386">
        <v>504.83127999999999</v>
      </c>
      <c r="G56" s="386">
        <v>511.36114371448667</v>
      </c>
      <c r="H56" s="386">
        <v>517.97546954893107</v>
      </c>
      <c r="I56" s="386">
        <v>524.67534999929023</v>
      </c>
      <c r="J56" s="386">
        <v>531.46189169267745</v>
      </c>
      <c r="K56" s="386">
        <v>531.79480767717075</v>
      </c>
      <c r="L56" s="386">
        <v>532.12793220540811</v>
      </c>
      <c r="M56" s="386">
        <v>532.46126540802459</v>
      </c>
      <c r="N56" s="386">
        <v>532.79480741573707</v>
      </c>
      <c r="O56" s="386">
        <v>533.12855835934408</v>
      </c>
      <c r="P56" s="386">
        <v>533.46147564611215</v>
      </c>
      <c r="Q56" s="386">
        <v>533.79460082630123</v>
      </c>
      <c r="R56" s="386">
        <v>534.12793402973239</v>
      </c>
      <c r="S56" s="386">
        <v>534.46147538630771</v>
      </c>
      <c r="T56" s="386">
        <v>534.79522502601071</v>
      </c>
      <c r="U56" s="386">
        <v>535.12814360695188</v>
      </c>
      <c r="V56" s="386">
        <v>535.4612694350343</v>
      </c>
      <c r="W56" s="386">
        <v>535.79460263927263</v>
      </c>
      <c r="X56" s="386">
        <v>536.12814334876191</v>
      </c>
      <c r="Y56" s="386">
        <v>536.46189169267734</v>
      </c>
      <c r="Z56" s="386">
        <v>536.79481155976521</v>
      </c>
      <c r="AA56" s="386">
        <v>537.1279380317203</v>
      </c>
      <c r="AB56" s="386">
        <v>537.46127123675831</v>
      </c>
      <c r="AC56" s="386">
        <v>537.7948113031747</v>
      </c>
      <c r="AD56" s="386">
        <v>538.12855835934397</v>
      </c>
      <c r="AE56" s="386">
        <v>538.46147950462637</v>
      </c>
      <c r="AF56" s="386">
        <v>538.79460661647056</v>
      </c>
      <c r="AG56" s="386">
        <v>539.12793982230073</v>
      </c>
      <c r="AH56" s="386">
        <v>539.46147924962008</v>
      </c>
      <c r="AI56" s="386">
        <v>539.7952250260106</v>
      </c>
      <c r="AJ56" s="386">
        <v>540.12814744160903</v>
      </c>
      <c r="AK56" s="386">
        <v>540.46127518939591</v>
      </c>
      <c r="AL56" s="386">
        <v>540.79460839601109</v>
      </c>
      <c r="AM56" s="386">
        <v>541.12814718817276</v>
      </c>
      <c r="AN56" s="386">
        <v>541.46189169267723</v>
      </c>
      <c r="AO56" s="387">
        <v>541.46189169267723</v>
      </c>
      <c r="AP56" s="387">
        <v>541.46189169267723</v>
      </c>
      <c r="AQ56" s="387">
        <v>541.46189169267723</v>
      </c>
      <c r="AR56" s="387">
        <v>541.46189169267723</v>
      </c>
      <c r="AS56" s="387">
        <v>541.46189169267723</v>
      </c>
      <c r="AT56" s="387">
        <v>541.46189169267723</v>
      </c>
      <c r="AU56" s="387">
        <v>541.46189169267723</v>
      </c>
      <c r="AV56" s="387">
        <v>541.46189169267723</v>
      </c>
      <c r="AW56" s="387">
        <v>541.46189169267723</v>
      </c>
      <c r="AX56" s="387">
        <v>541.46189169267723</v>
      </c>
      <c r="AY56" s="387">
        <v>541.46189169267723</v>
      </c>
      <c r="AZ56" s="387">
        <v>541.46189169267723</v>
      </c>
      <c r="BA56" s="387">
        <v>541.46189169267723</v>
      </c>
      <c r="BB56" s="387">
        <v>541.46189169267723</v>
      </c>
      <c r="BC56" s="387">
        <v>541.46189169267723</v>
      </c>
      <c r="BD56" s="387">
        <v>541.46189169267723</v>
      </c>
      <c r="BE56" s="387">
        <v>541.46189169267723</v>
      </c>
      <c r="BF56" s="387">
        <v>541.46189169267723</v>
      </c>
      <c r="BG56" s="387">
        <v>541.46189169267723</v>
      </c>
      <c r="BH56" s="387">
        <v>541.46189169267723</v>
      </c>
      <c r="BI56" s="387">
        <v>541.46189169267723</v>
      </c>
      <c r="BJ56" s="387">
        <v>541.46189169267723</v>
      </c>
      <c r="BK56" s="387">
        <v>541.46189169267723</v>
      </c>
      <c r="BL56" s="387">
        <v>541.46189169267723</v>
      </c>
      <c r="BM56" s="387">
        <v>541.46189169267723</v>
      </c>
      <c r="BN56" s="387">
        <v>541.46189169267723</v>
      </c>
      <c r="BO56" s="387">
        <v>541.46189169267723</v>
      </c>
      <c r="BP56" s="387">
        <v>541.46189169267723</v>
      </c>
      <c r="CA56" s="386">
        <v>1590</v>
      </c>
      <c r="CB56" s="386">
        <v>1609.633347809664</v>
      </c>
      <c r="CC56" s="386">
        <v>1629.509128541476</v>
      </c>
      <c r="CD56" s="386">
        <v>1649.6303357613988</v>
      </c>
      <c r="CE56" s="386">
        <v>1670</v>
      </c>
      <c r="CF56" s="386">
        <v>1664.3641551870182</v>
      </c>
      <c r="CG56" s="386">
        <v>1658.7473299828725</v>
      </c>
      <c r="CH56" s="386">
        <v>1653.1494602009975</v>
      </c>
      <c r="CI56" s="386">
        <v>1647.5704818714423</v>
      </c>
      <c r="CJ56" s="386">
        <v>1642.0103312401386</v>
      </c>
      <c r="CK56" s="386">
        <v>1636.331706445206</v>
      </c>
      <c r="CL56" s="386">
        <v>1630.6727202475149</v>
      </c>
      <c r="CM56" s="386">
        <v>1625.0333047301813</v>
      </c>
      <c r="CN56" s="386">
        <v>1619.4133922112005</v>
      </c>
      <c r="CO56" s="386">
        <v>1613.8129152426352</v>
      </c>
      <c r="CP56" s="386">
        <v>1609.1994516331258</v>
      </c>
      <c r="CQ56" s="386">
        <v>1604.5991766939235</v>
      </c>
      <c r="CR56" s="386">
        <v>1600.0120527221134</v>
      </c>
      <c r="CS56" s="386">
        <v>1595.4380421225637</v>
      </c>
      <c r="CT56" s="386">
        <v>1590.8771074076169</v>
      </c>
      <c r="CU56" s="386">
        <v>1586.3275927840846</v>
      </c>
      <c r="CV56" s="386">
        <v>1581.7910886459088</v>
      </c>
      <c r="CW56" s="386">
        <v>1577.2675577863224</v>
      </c>
      <c r="CX56" s="386">
        <v>1572.7569631049612</v>
      </c>
      <c r="CY56" s="386">
        <v>1568.2592676075583</v>
      </c>
      <c r="CZ56" s="386">
        <v>1563.5085241552295</v>
      </c>
      <c r="DA56" s="386">
        <v>1558.7721721774585</v>
      </c>
      <c r="DB56" s="386">
        <v>1554.0501680780078</v>
      </c>
      <c r="DC56" s="386">
        <v>1549.3424683927065</v>
      </c>
      <c r="DD56" s="386">
        <v>1544.6490297890502</v>
      </c>
      <c r="DE56" s="386">
        <v>1545.6017026960926</v>
      </c>
      <c r="DF56" s="386">
        <v>1546.554963170699</v>
      </c>
      <c r="DG56" s="386">
        <v>1547.508811575256</v>
      </c>
      <c r="DH56" s="386">
        <v>1548.4632482723732</v>
      </c>
      <c r="DI56" s="386">
        <v>1549.4182736248843</v>
      </c>
      <c r="DJ56" s="387">
        <v>1549.4182736248843</v>
      </c>
      <c r="DK56" s="387">
        <v>1549.4182736248843</v>
      </c>
      <c r="DL56" s="387">
        <v>1549.4182736248843</v>
      </c>
      <c r="DM56" s="387">
        <v>1549.4182736248843</v>
      </c>
      <c r="DN56" s="387">
        <v>1549.4182736248843</v>
      </c>
      <c r="DO56" s="387">
        <v>1549.4182736248843</v>
      </c>
      <c r="DP56" s="387">
        <v>1549.4182736248843</v>
      </c>
      <c r="DQ56" s="387">
        <v>1549.4182736248843</v>
      </c>
      <c r="DR56" s="387">
        <v>1549.4182736248843</v>
      </c>
      <c r="DS56" s="387">
        <v>1549.4182736248843</v>
      </c>
      <c r="DT56" s="387">
        <v>1549.4182736248843</v>
      </c>
      <c r="DU56" s="387">
        <v>1549.4182736248843</v>
      </c>
      <c r="DV56" s="387">
        <v>1549.4182736248843</v>
      </c>
      <c r="DW56" s="387">
        <v>1549.4182736248843</v>
      </c>
      <c r="DX56" s="387">
        <v>1549.4182736248843</v>
      </c>
      <c r="DY56" s="387">
        <v>1549.4182736248843</v>
      </c>
      <c r="DZ56" s="387">
        <v>1549.4182736248843</v>
      </c>
      <c r="EA56" s="387">
        <v>1549.4182736248843</v>
      </c>
      <c r="EB56" s="387">
        <v>1549.4182736248843</v>
      </c>
      <c r="EC56" s="387">
        <v>1549.4182736248843</v>
      </c>
      <c r="ED56" s="387">
        <v>1549.4182736248843</v>
      </c>
      <c r="EE56" s="387">
        <v>1549.4182736248843</v>
      </c>
      <c r="EF56" s="387">
        <v>1549.4182736248843</v>
      </c>
      <c r="EG56" s="387">
        <v>1549.4182736248843</v>
      </c>
      <c r="EH56" s="387">
        <v>1549.4182736248843</v>
      </c>
      <c r="EI56" s="387">
        <v>1549.4182736248843</v>
      </c>
      <c r="EJ56" s="387">
        <v>1549.4182736248843</v>
      </c>
      <c r="EK56" s="387">
        <v>1549.4182736248843</v>
      </c>
      <c r="EY56" s="386">
        <v>438</v>
      </c>
      <c r="EZ56" s="386">
        <v>440</v>
      </c>
      <c r="FA56" s="386">
        <v>442</v>
      </c>
      <c r="FB56" s="386">
        <v>444</v>
      </c>
      <c r="FC56" s="386">
        <v>447.6</v>
      </c>
      <c r="FD56" s="386">
        <v>452</v>
      </c>
      <c r="FE56" s="386">
        <v>456</v>
      </c>
      <c r="FF56" s="386">
        <v>460</v>
      </c>
      <c r="FG56" s="386">
        <v>464</v>
      </c>
      <c r="FH56" s="386">
        <v>468</v>
      </c>
      <c r="FI56" s="386">
        <v>472.9</v>
      </c>
      <c r="FJ56" s="386">
        <v>470</v>
      </c>
      <c r="FK56" s="386">
        <v>467</v>
      </c>
      <c r="FL56" s="386">
        <v>464</v>
      </c>
      <c r="FM56" s="386">
        <v>461</v>
      </c>
      <c r="FN56" s="386">
        <v>458</v>
      </c>
      <c r="FO56" s="386">
        <v>455</v>
      </c>
      <c r="FP56" s="386">
        <v>452</v>
      </c>
      <c r="FQ56" s="386">
        <v>449</v>
      </c>
      <c r="FR56" s="386">
        <v>446</v>
      </c>
      <c r="FS56" s="386">
        <v>443</v>
      </c>
      <c r="FT56" s="386">
        <v>440</v>
      </c>
      <c r="FU56" s="386">
        <v>437</v>
      </c>
      <c r="FV56" s="386">
        <v>434</v>
      </c>
      <c r="FW56" s="386">
        <v>431</v>
      </c>
      <c r="FX56" s="386">
        <v>428</v>
      </c>
      <c r="FY56" s="386">
        <v>425</v>
      </c>
      <c r="FZ56" s="386">
        <v>422</v>
      </c>
      <c r="GA56" s="386">
        <v>419</v>
      </c>
      <c r="GB56" s="386">
        <v>416</v>
      </c>
      <c r="GC56" s="386">
        <v>406.7</v>
      </c>
      <c r="GD56" s="387">
        <v>406.7</v>
      </c>
      <c r="GE56" s="387">
        <v>406.7</v>
      </c>
      <c r="GF56" s="387">
        <v>406.7</v>
      </c>
      <c r="GG56" s="387">
        <v>406.7</v>
      </c>
      <c r="GH56" s="387">
        <v>406.7</v>
      </c>
      <c r="GI56" s="387">
        <v>406.7</v>
      </c>
      <c r="GJ56" s="387">
        <v>406.7</v>
      </c>
      <c r="GK56" s="387">
        <v>406.7</v>
      </c>
      <c r="GL56" s="387">
        <v>406.7</v>
      </c>
      <c r="GM56" s="387">
        <v>406.7</v>
      </c>
      <c r="GN56" s="387">
        <v>406.7</v>
      </c>
      <c r="GO56" s="387">
        <v>406.7</v>
      </c>
      <c r="GP56" s="387">
        <v>406.7</v>
      </c>
      <c r="GQ56" s="387">
        <v>406.7</v>
      </c>
      <c r="GR56" s="387">
        <v>406.7</v>
      </c>
      <c r="GS56" s="387">
        <v>406.7</v>
      </c>
      <c r="GT56" s="387">
        <v>406.7</v>
      </c>
      <c r="GU56" s="387">
        <v>406.7</v>
      </c>
      <c r="GV56" s="387">
        <v>406.7</v>
      </c>
      <c r="GW56" s="387">
        <v>406.7</v>
      </c>
      <c r="GX56" s="387">
        <v>406.7</v>
      </c>
      <c r="GY56" s="387">
        <v>406.7</v>
      </c>
      <c r="GZ56" s="387">
        <v>406.7</v>
      </c>
      <c r="HA56" s="387">
        <v>406.7</v>
      </c>
      <c r="HB56" s="387">
        <v>406.7</v>
      </c>
      <c r="HC56" s="387">
        <v>406.7</v>
      </c>
      <c r="HD56" s="387">
        <v>406.7</v>
      </c>
      <c r="HE56" s="387">
        <v>406.7</v>
      </c>
      <c r="HS56" s="394">
        <v>3.1495671187411367</v>
      </c>
      <c r="HT56" s="394">
        <v>3.1477427794325852</v>
      </c>
      <c r="HU56" s="394">
        <v>3.1459194968450968</v>
      </c>
      <c r="HV56" s="394">
        <v>3.1440972703665806</v>
      </c>
      <c r="HW56" s="394">
        <v>3.1422760993853012</v>
      </c>
      <c r="HX56" s="394">
        <v>3.1297111802516517</v>
      </c>
      <c r="HY56" s="394">
        <v>3.1171965040590561</v>
      </c>
      <c r="HZ56" s="394">
        <v>3.1047318699026691</v>
      </c>
      <c r="IA56" s="394">
        <v>3.0923170776809985</v>
      </c>
      <c r="IB56" s="394">
        <v>3.079951928092691</v>
      </c>
      <c r="IC56" s="394">
        <v>3.0673849587045274</v>
      </c>
      <c r="ID56" s="394">
        <v>3.0548692656749856</v>
      </c>
      <c r="IE56" s="394">
        <v>3.0424046397837774</v>
      </c>
      <c r="IF56" s="394">
        <v>3.0299908726642863</v>
      </c>
      <c r="IG56" s="394">
        <v>3.0176277568000809</v>
      </c>
      <c r="IH56" s="394">
        <v>3.0071291724381295</v>
      </c>
      <c r="II56" s="394">
        <v>2.9966671135466765</v>
      </c>
      <c r="IJ56" s="394">
        <v>2.9862414530504937</v>
      </c>
      <c r="IK56" s="394">
        <v>2.9758520643164594</v>
      </c>
      <c r="IL56" s="394">
        <v>2.9654988211520195</v>
      </c>
      <c r="IM56" s="394">
        <v>2.9551842875952747</v>
      </c>
      <c r="IN56" s="394">
        <v>2.9449056298250036</v>
      </c>
      <c r="IO56" s="394">
        <v>2.9346627230588243</v>
      </c>
      <c r="IP56" s="394">
        <v>2.9244554429483709</v>
      </c>
      <c r="IQ56" s="394">
        <v>2.9142836655777855</v>
      </c>
      <c r="IR56" s="394">
        <v>2.903659005642568</v>
      </c>
      <c r="IS56" s="394">
        <v>2.893073080234148</v>
      </c>
      <c r="IT56" s="394">
        <v>2.8825257481373168</v>
      </c>
      <c r="IU56" s="394">
        <v>2.8720168686516971</v>
      </c>
      <c r="IV56" s="394">
        <v>2.8615463015898661</v>
      </c>
      <c r="IW56" s="394">
        <v>2.8615463015898115</v>
      </c>
      <c r="IX56" s="394">
        <v>2.8615463015897555</v>
      </c>
      <c r="IY56" s="394">
        <v>2.8615463015897005</v>
      </c>
      <c r="IZ56" s="394">
        <v>2.8615463015896458</v>
      </c>
      <c r="JA56" s="394">
        <v>2.8615463015895912</v>
      </c>
      <c r="JB56" s="394">
        <v>2.8615463015895912</v>
      </c>
      <c r="JC56" s="394">
        <v>2.8615463015895912</v>
      </c>
      <c r="JD56" s="394">
        <v>2.8615463015895912</v>
      </c>
      <c r="JE56" s="394">
        <v>2.8615463015895912</v>
      </c>
      <c r="JF56" s="394">
        <v>2.8615463015895912</v>
      </c>
      <c r="JG56" s="394">
        <v>2.8615463015895912</v>
      </c>
      <c r="JH56" s="394">
        <v>2.8615463015895912</v>
      </c>
      <c r="JI56" s="394">
        <v>2.8615463015895912</v>
      </c>
      <c r="JJ56" s="394">
        <v>2.8615463015895912</v>
      </c>
      <c r="JK56" s="394">
        <v>2.8615463015895912</v>
      </c>
      <c r="JL56" s="394">
        <v>2.8615463015895912</v>
      </c>
      <c r="JM56" s="394">
        <v>2.8615463015895912</v>
      </c>
      <c r="JN56" s="394">
        <v>2.8615463015895912</v>
      </c>
      <c r="JO56" s="394">
        <v>2.8615463015895912</v>
      </c>
      <c r="JP56" s="394">
        <v>2.8615463015895912</v>
      </c>
      <c r="JQ56" s="394">
        <v>2.8615463015895912</v>
      </c>
      <c r="JR56" s="394">
        <v>2.8615463015895912</v>
      </c>
      <c r="JS56" s="394">
        <v>2.8615463015895912</v>
      </c>
      <c r="JT56" s="394">
        <v>2.8615463015895912</v>
      </c>
      <c r="JU56" s="394">
        <v>2.8615463015895912</v>
      </c>
      <c r="JV56" s="394">
        <v>2.8615463015895912</v>
      </c>
      <c r="JW56" s="394">
        <v>2.8615463015895912</v>
      </c>
      <c r="JX56" s="394">
        <v>2.8615463015895912</v>
      </c>
      <c r="JY56" s="394">
        <v>2.8615463015895912</v>
      </c>
      <c r="JZ56" s="394">
        <v>2.8615463015895912</v>
      </c>
      <c r="KA56" s="394">
        <v>2.8615463015895912</v>
      </c>
      <c r="KB56" s="394">
        <v>2.8615463015895912</v>
      </c>
      <c r="KC56" s="394">
        <v>2.8615463015895912</v>
      </c>
    </row>
    <row r="57" spans="1:289" x14ac:dyDescent="0.25">
      <c r="A57" s="383">
        <v>48</v>
      </c>
      <c r="B57" s="384" t="s">
        <v>851</v>
      </c>
      <c r="C57" s="385" t="s">
        <v>142</v>
      </c>
      <c r="D57" s="385" t="s">
        <v>142</v>
      </c>
      <c r="E57" s="129">
        <v>2052</v>
      </c>
      <c r="F57" s="386">
        <v>294.08139</v>
      </c>
      <c r="G57" s="386">
        <v>299.02853324984386</v>
      </c>
      <c r="H57" s="386">
        <v>304.05889912841127</v>
      </c>
      <c r="I57" s="386">
        <v>309.17388763679014</v>
      </c>
      <c r="J57" s="386">
        <v>314.37492232739163</v>
      </c>
      <c r="K57" s="386">
        <v>314.37492232739163</v>
      </c>
      <c r="L57" s="386">
        <v>314.37492232739163</v>
      </c>
      <c r="M57" s="386">
        <v>314.37492232739163</v>
      </c>
      <c r="N57" s="386">
        <v>314.37492232739163</v>
      </c>
      <c r="O57" s="386">
        <v>314.37492232739163</v>
      </c>
      <c r="P57" s="386">
        <v>314.37492232739163</v>
      </c>
      <c r="Q57" s="386">
        <v>314.37492232739163</v>
      </c>
      <c r="R57" s="386">
        <v>314.37492232739163</v>
      </c>
      <c r="S57" s="386">
        <v>314.37492232739163</v>
      </c>
      <c r="T57" s="386">
        <v>314.37492232739163</v>
      </c>
      <c r="U57" s="386">
        <v>314.37492232739163</v>
      </c>
      <c r="V57" s="386">
        <v>314.37492232739163</v>
      </c>
      <c r="W57" s="386">
        <v>314.37492232739163</v>
      </c>
      <c r="X57" s="386">
        <v>314.37492232739163</v>
      </c>
      <c r="Y57" s="386">
        <v>314.37492232739163</v>
      </c>
      <c r="Z57" s="386">
        <v>314.37492232739163</v>
      </c>
      <c r="AA57" s="386">
        <v>314.37492232739163</v>
      </c>
      <c r="AB57" s="386">
        <v>314.37492232739163</v>
      </c>
      <c r="AC57" s="386">
        <v>314.37492232739163</v>
      </c>
      <c r="AD57" s="386">
        <v>314.37492232739163</v>
      </c>
      <c r="AE57" s="386">
        <v>314.37492232739163</v>
      </c>
      <c r="AF57" s="386">
        <v>314.37492232739163</v>
      </c>
      <c r="AG57" s="386">
        <v>314.37492232739163</v>
      </c>
      <c r="AH57" s="386">
        <v>314.37492232739163</v>
      </c>
      <c r="AI57" s="386">
        <v>314.37492232739163</v>
      </c>
      <c r="AJ57" s="386">
        <v>314.37492232739163</v>
      </c>
      <c r="AK57" s="386">
        <v>314.37492232739163</v>
      </c>
      <c r="AL57" s="386">
        <v>314.37492232739163</v>
      </c>
      <c r="AM57" s="386">
        <v>314.37492232739163</v>
      </c>
      <c r="AN57" s="386">
        <v>314.37492232739163</v>
      </c>
      <c r="AO57" s="387">
        <v>314.37492232739163</v>
      </c>
      <c r="AP57" s="387">
        <v>314.37492232739163</v>
      </c>
      <c r="AQ57" s="387">
        <v>314.37492232739163</v>
      </c>
      <c r="AR57" s="387">
        <v>314.37492232739163</v>
      </c>
      <c r="AS57" s="387">
        <v>314.37492232739163</v>
      </c>
      <c r="AT57" s="387">
        <v>314.37492232739163</v>
      </c>
      <c r="AU57" s="387">
        <v>314.37492232739163</v>
      </c>
      <c r="AV57" s="387">
        <v>314.37492232739163</v>
      </c>
      <c r="AW57" s="387">
        <v>314.37492232739163</v>
      </c>
      <c r="AX57" s="387">
        <v>314.37492232739163</v>
      </c>
      <c r="AY57" s="387">
        <v>314.37492232739163</v>
      </c>
      <c r="AZ57" s="387">
        <v>314.37492232739163</v>
      </c>
      <c r="BA57" s="387">
        <v>314.37492232739163</v>
      </c>
      <c r="BB57" s="387">
        <v>314.37492232739163</v>
      </c>
      <c r="BC57" s="387">
        <v>314.37492232739163</v>
      </c>
      <c r="BD57" s="387">
        <v>314.37492232739163</v>
      </c>
      <c r="BE57" s="387">
        <v>314.37492232739163</v>
      </c>
      <c r="BF57" s="387">
        <v>314.37492232739163</v>
      </c>
      <c r="BG57" s="387">
        <v>314.37492232739163</v>
      </c>
      <c r="BH57" s="387">
        <v>314.37492232739163</v>
      </c>
      <c r="BI57" s="387">
        <v>314.37492232739163</v>
      </c>
      <c r="BJ57" s="387">
        <v>314.37492232739163</v>
      </c>
      <c r="BK57" s="387">
        <v>314.37492232739163</v>
      </c>
      <c r="BL57" s="387">
        <v>314.37492232739163</v>
      </c>
      <c r="BM57" s="387">
        <v>314.37492232739163</v>
      </c>
      <c r="BN57" s="387">
        <v>314.37492232739163</v>
      </c>
      <c r="BO57" s="387">
        <v>314.37492232739163</v>
      </c>
      <c r="BP57" s="387">
        <v>314.37492232739163</v>
      </c>
      <c r="CA57" s="386">
        <v>910</v>
      </c>
      <c r="CB57" s="386">
        <v>924.64276924367562</v>
      </c>
      <c r="CC57" s="386">
        <v>939.52115463144298</v>
      </c>
      <c r="CD57" s="386">
        <v>954.63894745212417</v>
      </c>
      <c r="CE57" s="386">
        <v>970</v>
      </c>
      <c r="CF57" s="386">
        <v>966.24106590284157</v>
      </c>
      <c r="CG57" s="386">
        <v>962.49669838872103</v>
      </c>
      <c r="CH57" s="386">
        <v>958.76684100936461</v>
      </c>
      <c r="CI57" s="386">
        <v>955.05143753524612</v>
      </c>
      <c r="CJ57" s="386">
        <v>951.35043195473963</v>
      </c>
      <c r="CK57" s="386">
        <v>947.59092216363626</v>
      </c>
      <c r="CL57" s="386">
        <v>943.84626905771927</v>
      </c>
      <c r="CM57" s="386">
        <v>940.11641392691547</v>
      </c>
      <c r="CN57" s="386">
        <v>936.40129829315993</v>
      </c>
      <c r="CO57" s="386">
        <v>932.70086390947893</v>
      </c>
      <c r="CP57" s="386">
        <v>928.65912876493098</v>
      </c>
      <c r="CQ57" s="386">
        <v>924.63490794208121</v>
      </c>
      <c r="CR57" s="386">
        <v>920.62812554494587</v>
      </c>
      <c r="CS57" s="386">
        <v>916.63870600642656</v>
      </c>
      <c r="CT57" s="386">
        <v>912.66657408688434</v>
      </c>
      <c r="CU57" s="386">
        <v>908.62643619642654</v>
      </c>
      <c r="CV57" s="386">
        <v>904.60418294712611</v>
      </c>
      <c r="CW57" s="386">
        <v>900.59973516832156</v>
      </c>
      <c r="CX57" s="386">
        <v>896.6130140398194</v>
      </c>
      <c r="CY57" s="386">
        <v>892.64394109034265</v>
      </c>
      <c r="CZ57" s="386">
        <v>888.60432722083635</v>
      </c>
      <c r="DA57" s="386">
        <v>884.58299441443205</v>
      </c>
      <c r="DB57" s="386">
        <v>880.57985994112664</v>
      </c>
      <c r="DC57" s="386">
        <v>876.59484144530734</v>
      </c>
      <c r="DD57" s="386">
        <v>872.62785694405716</v>
      </c>
      <c r="DE57" s="386">
        <v>872.62827296051921</v>
      </c>
      <c r="DF57" s="386">
        <v>872.62868897717954</v>
      </c>
      <c r="DG57" s="386">
        <v>872.62910499403824</v>
      </c>
      <c r="DH57" s="386">
        <v>872.62952101109522</v>
      </c>
      <c r="DI57" s="386">
        <v>872.62993702835047</v>
      </c>
      <c r="DJ57" s="387">
        <v>872.62993702835047</v>
      </c>
      <c r="DK57" s="387">
        <v>872.62993702835047</v>
      </c>
      <c r="DL57" s="387">
        <v>872.62993702835047</v>
      </c>
      <c r="DM57" s="387">
        <v>872.62993702835047</v>
      </c>
      <c r="DN57" s="387">
        <v>872.62993702835047</v>
      </c>
      <c r="DO57" s="387">
        <v>872.62993702835047</v>
      </c>
      <c r="DP57" s="387">
        <v>872.62993702835047</v>
      </c>
      <c r="DQ57" s="387">
        <v>872.62993702835047</v>
      </c>
      <c r="DR57" s="387">
        <v>872.62993702835047</v>
      </c>
      <c r="DS57" s="387">
        <v>872.62993702835047</v>
      </c>
      <c r="DT57" s="387">
        <v>872.62993702835047</v>
      </c>
      <c r="DU57" s="387">
        <v>872.62993702835047</v>
      </c>
      <c r="DV57" s="387">
        <v>872.62993702835047</v>
      </c>
      <c r="DW57" s="387">
        <v>872.62993702835047</v>
      </c>
      <c r="DX57" s="387">
        <v>872.62993702835047</v>
      </c>
      <c r="DY57" s="387">
        <v>872.62993702835047</v>
      </c>
      <c r="DZ57" s="387">
        <v>872.62993702835047</v>
      </c>
      <c r="EA57" s="387">
        <v>872.62993702835047</v>
      </c>
      <c r="EB57" s="387">
        <v>872.62993702835047</v>
      </c>
      <c r="EC57" s="387">
        <v>872.62993702835047</v>
      </c>
      <c r="ED57" s="387">
        <v>872.62993702835047</v>
      </c>
      <c r="EE57" s="387">
        <v>872.62993702835047</v>
      </c>
      <c r="EF57" s="387">
        <v>872.62993702835047</v>
      </c>
      <c r="EG57" s="387">
        <v>872.62993702835047</v>
      </c>
      <c r="EH57" s="387">
        <v>872.62993702835047</v>
      </c>
      <c r="EI57" s="387">
        <v>872.62993702835047</v>
      </c>
      <c r="EJ57" s="387">
        <v>872.62993702835047</v>
      </c>
      <c r="EK57" s="387">
        <v>872.62993702835047</v>
      </c>
      <c r="EY57" s="386">
        <v>207</v>
      </c>
      <c r="EZ57" s="386">
        <v>208</v>
      </c>
      <c r="FA57" s="386">
        <v>209</v>
      </c>
      <c r="FB57" s="386">
        <v>210</v>
      </c>
      <c r="FC57" s="386">
        <v>209.2</v>
      </c>
      <c r="FD57" s="386">
        <v>212</v>
      </c>
      <c r="FE57" s="386">
        <v>215</v>
      </c>
      <c r="FF57" s="386">
        <v>218</v>
      </c>
      <c r="FG57" s="386">
        <v>221</v>
      </c>
      <c r="FH57" s="386">
        <v>224</v>
      </c>
      <c r="FI57" s="386">
        <v>224.8</v>
      </c>
      <c r="FJ57" s="386">
        <v>226</v>
      </c>
      <c r="FK57" s="386">
        <v>227</v>
      </c>
      <c r="FL57" s="386">
        <v>228</v>
      </c>
      <c r="FM57" s="386">
        <v>229</v>
      </c>
      <c r="FN57" s="386">
        <v>230</v>
      </c>
      <c r="FO57" s="386">
        <v>231</v>
      </c>
      <c r="FP57" s="386">
        <v>232</v>
      </c>
      <c r="FQ57" s="386">
        <v>233</v>
      </c>
      <c r="FR57" s="386">
        <v>234</v>
      </c>
      <c r="FS57" s="386">
        <v>235</v>
      </c>
      <c r="FT57" s="386">
        <v>236</v>
      </c>
      <c r="FU57" s="386">
        <v>237</v>
      </c>
      <c r="FV57" s="386">
        <v>238</v>
      </c>
      <c r="FW57" s="386">
        <v>239</v>
      </c>
      <c r="FX57" s="386">
        <v>240</v>
      </c>
      <c r="FY57" s="386">
        <v>241</v>
      </c>
      <c r="FZ57" s="386">
        <v>242</v>
      </c>
      <c r="GA57" s="386">
        <v>243</v>
      </c>
      <c r="GB57" s="386">
        <v>244</v>
      </c>
      <c r="GC57" s="386">
        <v>249.8</v>
      </c>
      <c r="GD57" s="387">
        <v>249.8</v>
      </c>
      <c r="GE57" s="387">
        <v>249.8</v>
      </c>
      <c r="GF57" s="387">
        <v>249.8</v>
      </c>
      <c r="GG57" s="387">
        <v>249.8</v>
      </c>
      <c r="GH57" s="387">
        <v>249.8</v>
      </c>
      <c r="GI57" s="387">
        <v>249.8</v>
      </c>
      <c r="GJ57" s="387">
        <v>249.8</v>
      </c>
      <c r="GK57" s="387">
        <v>249.8</v>
      </c>
      <c r="GL57" s="387">
        <v>249.8</v>
      </c>
      <c r="GM57" s="387">
        <v>249.8</v>
      </c>
      <c r="GN57" s="387">
        <v>249.8</v>
      </c>
      <c r="GO57" s="387">
        <v>249.8</v>
      </c>
      <c r="GP57" s="387">
        <v>249.8</v>
      </c>
      <c r="GQ57" s="387">
        <v>249.8</v>
      </c>
      <c r="GR57" s="387">
        <v>249.8</v>
      </c>
      <c r="GS57" s="387">
        <v>249.8</v>
      </c>
      <c r="GT57" s="387">
        <v>249.8</v>
      </c>
      <c r="GU57" s="387">
        <v>249.8</v>
      </c>
      <c r="GV57" s="387">
        <v>249.8</v>
      </c>
      <c r="GW57" s="387">
        <v>249.8</v>
      </c>
      <c r="GX57" s="387">
        <v>249.8</v>
      </c>
      <c r="GY57" s="387">
        <v>249.8</v>
      </c>
      <c r="GZ57" s="387">
        <v>249.8</v>
      </c>
      <c r="HA57" s="387">
        <v>249.8</v>
      </c>
      <c r="HB57" s="387">
        <v>249.8</v>
      </c>
      <c r="HC57" s="387">
        <v>249.8</v>
      </c>
      <c r="HD57" s="387">
        <v>249.8</v>
      </c>
      <c r="HE57" s="387">
        <v>249.8</v>
      </c>
      <c r="HS57" s="394">
        <v>3.0943814567797032</v>
      </c>
      <c r="HT57" s="394">
        <v>3.0921556521535005</v>
      </c>
      <c r="HU57" s="394">
        <v>3.0899314485601059</v>
      </c>
      <c r="HV57" s="394">
        <v>3.0877088448478887</v>
      </c>
      <c r="HW57" s="394">
        <v>3.0854878398660475</v>
      </c>
      <c r="HX57" s="394">
        <v>3.0735309888890985</v>
      </c>
      <c r="HY57" s="394">
        <v>3.0616204729789871</v>
      </c>
      <c r="HZ57" s="394">
        <v>3.0497561125785344</v>
      </c>
      <c r="IA57" s="394">
        <v>3.0379377288263814</v>
      </c>
      <c r="IB57" s="394">
        <v>3.0261651435542891</v>
      </c>
      <c r="IC57" s="394">
        <v>3.0142064613436639</v>
      </c>
      <c r="ID57" s="394">
        <v>3.0022950369902373</v>
      </c>
      <c r="IE57" s="394">
        <v>2.9904306837422405</v>
      </c>
      <c r="IF57" s="394">
        <v>2.9786132155859013</v>
      </c>
      <c r="IG57" s="394">
        <v>2.9668424472425303</v>
      </c>
      <c r="IH57" s="394">
        <v>2.9539860300874148</v>
      </c>
      <c r="II57" s="394">
        <v>2.9411853245061379</v>
      </c>
      <c r="IJ57" s="394">
        <v>2.9284400890800035</v>
      </c>
      <c r="IK57" s="394">
        <v>2.915750083436472</v>
      </c>
      <c r="IL57" s="394">
        <v>2.9031150682446252</v>
      </c>
      <c r="IM57" s="394">
        <v>2.8902637318194815</v>
      </c>
      <c r="IN57" s="394">
        <v>2.8774692849230092</v>
      </c>
      <c r="IO57" s="394">
        <v>2.8647314757200397</v>
      </c>
      <c r="IP57" s="394">
        <v>2.8520500534902147</v>
      </c>
      <c r="IQ57" s="394">
        <v>2.839424768623048</v>
      </c>
      <c r="IR57" s="394">
        <v>2.8265750990641654</v>
      </c>
      <c r="IS57" s="394">
        <v>2.8137835800185833</v>
      </c>
      <c r="IT57" s="394">
        <v>2.8010499483291684</v>
      </c>
      <c r="IU57" s="394">
        <v>2.7883739420296925</v>
      </c>
      <c r="IV57" s="394">
        <v>2.7757553003394402</v>
      </c>
      <c r="IW57" s="394">
        <v>2.775756623652569</v>
      </c>
      <c r="IX57" s="394">
        <v>2.7757579469663285</v>
      </c>
      <c r="IY57" s="394">
        <v>2.775759270280719</v>
      </c>
      <c r="IZ57" s="394">
        <v>2.7757605935957401</v>
      </c>
      <c r="JA57" s="394">
        <v>2.7757619169113918</v>
      </c>
      <c r="JB57" s="394">
        <v>2.7757619169113918</v>
      </c>
      <c r="JC57" s="394">
        <v>2.7757619169113918</v>
      </c>
      <c r="JD57" s="394">
        <v>2.7757619169113918</v>
      </c>
      <c r="JE57" s="394">
        <v>2.7757619169113918</v>
      </c>
      <c r="JF57" s="394">
        <v>2.7757619169113918</v>
      </c>
      <c r="JG57" s="394">
        <v>2.7757619169113918</v>
      </c>
      <c r="JH57" s="394">
        <v>2.7757619169113918</v>
      </c>
      <c r="JI57" s="394">
        <v>2.7757619169113918</v>
      </c>
      <c r="JJ57" s="394">
        <v>2.7757619169113918</v>
      </c>
      <c r="JK57" s="394">
        <v>2.7757619169113918</v>
      </c>
      <c r="JL57" s="394">
        <v>2.7757619169113918</v>
      </c>
      <c r="JM57" s="394">
        <v>2.7757619169113918</v>
      </c>
      <c r="JN57" s="394">
        <v>2.7757619169113918</v>
      </c>
      <c r="JO57" s="394">
        <v>2.7757619169113918</v>
      </c>
      <c r="JP57" s="394">
        <v>2.7757619169113918</v>
      </c>
      <c r="JQ57" s="394">
        <v>2.7757619169113918</v>
      </c>
      <c r="JR57" s="394">
        <v>2.7757619169113918</v>
      </c>
      <c r="JS57" s="394">
        <v>2.7757619169113918</v>
      </c>
      <c r="JT57" s="394">
        <v>2.7757619169113918</v>
      </c>
      <c r="JU57" s="394">
        <v>2.7757619169113918</v>
      </c>
      <c r="JV57" s="394">
        <v>2.7757619169113918</v>
      </c>
      <c r="JW57" s="394">
        <v>2.7757619169113918</v>
      </c>
      <c r="JX57" s="394">
        <v>2.7757619169113918</v>
      </c>
      <c r="JY57" s="394">
        <v>2.7757619169113918</v>
      </c>
      <c r="JZ57" s="394">
        <v>2.7757619169113918</v>
      </c>
      <c r="KA57" s="394">
        <v>2.7757619169113918</v>
      </c>
      <c r="KB57" s="394">
        <v>2.7757619169113918</v>
      </c>
      <c r="KC57" s="394">
        <v>2.7757619169113918</v>
      </c>
    </row>
    <row r="58" spans="1:289" x14ac:dyDescent="0.25">
      <c r="A58" s="383">
        <v>49</v>
      </c>
      <c r="B58" s="384" t="s">
        <v>851</v>
      </c>
      <c r="C58" s="385" t="s">
        <v>142</v>
      </c>
      <c r="D58" s="385" t="s">
        <v>142</v>
      </c>
      <c r="E58" s="129">
        <v>2052</v>
      </c>
      <c r="F58" s="386">
        <v>583.37527</v>
      </c>
      <c r="G58" s="386">
        <v>650.94048988752388</v>
      </c>
      <c r="H58" s="386">
        <v>726.33096252950452</v>
      </c>
      <c r="I58" s="386">
        <v>810.4529912099847</v>
      </c>
      <c r="J58" s="386">
        <v>904.31784523371493</v>
      </c>
      <c r="K58" s="386">
        <v>918.47148040871843</v>
      </c>
      <c r="L58" s="386">
        <v>932.84663657849489</v>
      </c>
      <c r="M58" s="386">
        <v>947.44678080648896</v>
      </c>
      <c r="N58" s="386">
        <v>962.2754344197557</v>
      </c>
      <c r="O58" s="386">
        <v>977.33617385824925</v>
      </c>
      <c r="P58" s="386">
        <v>991.79088253464613</v>
      </c>
      <c r="Q58" s="386">
        <v>1006.4593749719517</v>
      </c>
      <c r="R58" s="386">
        <v>1021.3448130115735</v>
      </c>
      <c r="S58" s="386">
        <v>1036.4504052582517</v>
      </c>
      <c r="T58" s="386">
        <v>1051.7794077716835</v>
      </c>
      <c r="U58" s="386">
        <v>1065.0457904611856</v>
      </c>
      <c r="V58" s="386">
        <v>1078.4795056810299</v>
      </c>
      <c r="W58" s="386">
        <v>1092.0826640424032</v>
      </c>
      <c r="X58" s="386">
        <v>1105.8574027782108</v>
      </c>
      <c r="Y58" s="386">
        <v>1119.8058860788644</v>
      </c>
      <c r="Z58" s="386">
        <v>1131.6587776224203</v>
      </c>
      <c r="AA58" s="386">
        <v>1143.6371293369664</v>
      </c>
      <c r="AB58" s="386">
        <v>1155.7422691899819</v>
      </c>
      <c r="AC58" s="386">
        <v>1167.9755392051811</v>
      </c>
      <c r="AD58" s="386">
        <v>1180.3382956112948</v>
      </c>
      <c r="AE58" s="386">
        <v>1196.2120168397544</v>
      </c>
      <c r="AF58" s="386">
        <v>1212.2992150235714</v>
      </c>
      <c r="AG58" s="386">
        <v>1228.6027610970284</v>
      </c>
      <c r="AH58" s="386">
        <v>1245.1255646040261</v>
      </c>
      <c r="AI58" s="386">
        <v>1261.8705742173229</v>
      </c>
      <c r="AJ58" s="386">
        <v>1276.8024408628826</v>
      </c>
      <c r="AK58" s="386">
        <v>1291.9109980867602</v>
      </c>
      <c r="AL58" s="386">
        <v>1307.1983366898719</v>
      </c>
      <c r="AM58" s="386">
        <v>1322.6665722138337</v>
      </c>
      <c r="AN58" s="386">
        <v>1338.3178452337204</v>
      </c>
      <c r="AO58" s="387">
        <v>1338.3178452337204</v>
      </c>
      <c r="AP58" s="387">
        <v>1338.3178452337204</v>
      </c>
      <c r="AQ58" s="387">
        <v>1338.3178452337204</v>
      </c>
      <c r="AR58" s="387">
        <v>1338.3178452337204</v>
      </c>
      <c r="AS58" s="387">
        <v>1338.3178452337204</v>
      </c>
      <c r="AT58" s="387">
        <v>1338.3178452337204</v>
      </c>
      <c r="AU58" s="387">
        <v>1338.3178452337204</v>
      </c>
      <c r="AV58" s="387">
        <v>1338.3178452337204</v>
      </c>
      <c r="AW58" s="387">
        <v>1338.3178452337204</v>
      </c>
      <c r="AX58" s="387">
        <v>1338.3178452337204</v>
      </c>
      <c r="AY58" s="387">
        <v>1338.3178452337204</v>
      </c>
      <c r="AZ58" s="387">
        <v>1338.3178452337204</v>
      </c>
      <c r="BA58" s="387">
        <v>1338.3178452337204</v>
      </c>
      <c r="BB58" s="387">
        <v>1338.3178452337204</v>
      </c>
      <c r="BC58" s="387">
        <v>1338.3178452337204</v>
      </c>
      <c r="BD58" s="387">
        <v>1338.3178452337204</v>
      </c>
      <c r="BE58" s="387">
        <v>1338.3178452337204</v>
      </c>
      <c r="BF58" s="387">
        <v>1338.3178452337204</v>
      </c>
      <c r="BG58" s="387">
        <v>1338.3178452337204</v>
      </c>
      <c r="BH58" s="387">
        <v>1338.3178452337204</v>
      </c>
      <c r="BI58" s="387">
        <v>1338.3178452337204</v>
      </c>
      <c r="BJ58" s="387">
        <v>1338.3178452337204</v>
      </c>
      <c r="BK58" s="387">
        <v>1338.3178452337204</v>
      </c>
      <c r="BL58" s="387">
        <v>1338.3178452337204</v>
      </c>
      <c r="BM58" s="387">
        <v>1338.3178452337204</v>
      </c>
      <c r="BN58" s="387">
        <v>1338.3178452337204</v>
      </c>
      <c r="BO58" s="387">
        <v>1338.3178452337204</v>
      </c>
      <c r="BP58" s="387">
        <v>1338.3178452337204</v>
      </c>
      <c r="CA58" s="386">
        <v>1860</v>
      </c>
      <c r="CB58" s="386">
        <v>2078.4242823129762</v>
      </c>
      <c r="CC58" s="386">
        <v>2322.4986544667795</v>
      </c>
      <c r="CD58" s="386">
        <v>2595.2352683241766</v>
      </c>
      <c r="CE58" s="386">
        <v>2900</v>
      </c>
      <c r="CF58" s="386">
        <v>2935.8309385559724</v>
      </c>
      <c r="CG58" s="386">
        <v>2972.1045861318762</v>
      </c>
      <c r="CH58" s="386">
        <v>3008.8264126172603</v>
      </c>
      <c r="CI58" s="386">
        <v>3046.0019554848723</v>
      </c>
      <c r="CJ58" s="386">
        <v>3083.636820625683</v>
      </c>
      <c r="CK58" s="386">
        <v>3118.8134275964412</v>
      </c>
      <c r="CL58" s="386">
        <v>3154.391311938678</v>
      </c>
      <c r="CM58" s="386">
        <v>3190.3750512266033</v>
      </c>
      <c r="CN58" s="386">
        <v>3226.7692752531343</v>
      </c>
      <c r="CO58" s="386">
        <v>3263.5786666255813</v>
      </c>
      <c r="CP58" s="386">
        <v>3290.0299601905422</v>
      </c>
      <c r="CQ58" s="386">
        <v>3316.6956413964122</v>
      </c>
      <c r="CR58" s="386">
        <v>3343.5774478542639</v>
      </c>
      <c r="CS58" s="386">
        <v>3370.677131258501</v>
      </c>
      <c r="CT58" s="386">
        <v>3397.996457501004</v>
      </c>
      <c r="CU58" s="386">
        <v>3418.2241154661942</v>
      </c>
      <c r="CV58" s="386">
        <v>3438.5721850185873</v>
      </c>
      <c r="CW58" s="386">
        <v>3459.0413829465701</v>
      </c>
      <c r="CX58" s="386">
        <v>3479.6324303054421</v>
      </c>
      <c r="CY58" s="386">
        <v>3500.3460524428124</v>
      </c>
      <c r="CZ58" s="386">
        <v>3530.849096266375</v>
      </c>
      <c r="DA58" s="386">
        <v>3561.6179525749212</v>
      </c>
      <c r="DB58" s="386">
        <v>3592.6549377365345</v>
      </c>
      <c r="DC58" s="386">
        <v>3623.9623883048112</v>
      </c>
      <c r="DD58" s="386">
        <v>3655.5426611947601</v>
      </c>
      <c r="DE58" s="386">
        <v>3699.1882541557184</v>
      </c>
      <c r="DF58" s="386">
        <v>3743.3549565555395</v>
      </c>
      <c r="DG58" s="386">
        <v>3788.0489902147747</v>
      </c>
      <c r="DH58" s="386">
        <v>3833.276651239813</v>
      </c>
      <c r="DI58" s="386">
        <v>3879.0443109098219</v>
      </c>
      <c r="DJ58" s="387">
        <v>3879.0443109098219</v>
      </c>
      <c r="DK58" s="387">
        <v>3879.0443109098219</v>
      </c>
      <c r="DL58" s="387">
        <v>3879.0443109098219</v>
      </c>
      <c r="DM58" s="387">
        <v>3879.0443109098219</v>
      </c>
      <c r="DN58" s="387">
        <v>3879.0443109098219</v>
      </c>
      <c r="DO58" s="387">
        <v>3879.0443109098219</v>
      </c>
      <c r="DP58" s="387">
        <v>3879.0443109098219</v>
      </c>
      <c r="DQ58" s="387">
        <v>3879.0443109098219</v>
      </c>
      <c r="DR58" s="387">
        <v>3879.0443109098219</v>
      </c>
      <c r="DS58" s="387">
        <v>3879.0443109098219</v>
      </c>
      <c r="DT58" s="387">
        <v>3879.0443109098219</v>
      </c>
      <c r="DU58" s="387">
        <v>3879.0443109098219</v>
      </c>
      <c r="DV58" s="387">
        <v>3879.0443109098219</v>
      </c>
      <c r="DW58" s="387">
        <v>3879.0443109098219</v>
      </c>
      <c r="DX58" s="387">
        <v>3879.0443109098219</v>
      </c>
      <c r="DY58" s="387">
        <v>3879.0443109098219</v>
      </c>
      <c r="DZ58" s="387">
        <v>3879.0443109098219</v>
      </c>
      <c r="EA58" s="387">
        <v>3879.0443109098219</v>
      </c>
      <c r="EB58" s="387">
        <v>3879.0443109098219</v>
      </c>
      <c r="EC58" s="387">
        <v>3879.0443109098219</v>
      </c>
      <c r="ED58" s="387">
        <v>3879.0443109098219</v>
      </c>
      <c r="EE58" s="387">
        <v>3879.0443109098219</v>
      </c>
      <c r="EF58" s="387">
        <v>3879.0443109098219</v>
      </c>
      <c r="EG58" s="387">
        <v>3879.0443109098219</v>
      </c>
      <c r="EH58" s="387">
        <v>3879.0443109098219</v>
      </c>
      <c r="EI58" s="387">
        <v>3879.0443109098219</v>
      </c>
      <c r="EJ58" s="387">
        <v>3879.0443109098219</v>
      </c>
      <c r="EK58" s="387">
        <v>3879.0443109098219</v>
      </c>
      <c r="EY58" s="386">
        <v>827</v>
      </c>
      <c r="EZ58" s="386">
        <v>833</v>
      </c>
      <c r="FA58" s="386">
        <v>839</v>
      </c>
      <c r="FB58" s="386">
        <v>845</v>
      </c>
      <c r="FC58" s="386">
        <v>849.1</v>
      </c>
      <c r="FD58" s="386">
        <v>860</v>
      </c>
      <c r="FE58" s="386">
        <v>870</v>
      </c>
      <c r="FF58" s="386">
        <v>880</v>
      </c>
      <c r="FG58" s="386">
        <v>890</v>
      </c>
      <c r="FH58" s="386">
        <v>900</v>
      </c>
      <c r="FI58" s="386">
        <v>911.5</v>
      </c>
      <c r="FJ58" s="386">
        <v>919</v>
      </c>
      <c r="FK58" s="386">
        <v>926</v>
      </c>
      <c r="FL58" s="386">
        <v>933</v>
      </c>
      <c r="FM58" s="386">
        <v>940</v>
      </c>
      <c r="FN58" s="386">
        <v>947</v>
      </c>
      <c r="FO58" s="386">
        <v>954</v>
      </c>
      <c r="FP58" s="386">
        <v>961</v>
      </c>
      <c r="FQ58" s="386">
        <v>968</v>
      </c>
      <c r="FR58" s="386">
        <v>975</v>
      </c>
      <c r="FS58" s="386">
        <v>982</v>
      </c>
      <c r="FT58" s="386">
        <v>989</v>
      </c>
      <c r="FU58" s="386">
        <v>996</v>
      </c>
      <c r="FV58" s="386">
        <v>1003</v>
      </c>
      <c r="FW58" s="386">
        <v>1010</v>
      </c>
      <c r="FX58" s="386">
        <v>1017</v>
      </c>
      <c r="FY58" s="386">
        <v>1024</v>
      </c>
      <c r="FZ58" s="386">
        <v>1031</v>
      </c>
      <c r="GA58" s="386">
        <v>1038</v>
      </c>
      <c r="GB58" s="386">
        <v>1045</v>
      </c>
      <c r="GC58" s="386">
        <v>1059.3</v>
      </c>
      <c r="GD58" s="387">
        <v>1059.3</v>
      </c>
      <c r="GE58" s="387">
        <v>1059.3</v>
      </c>
      <c r="GF58" s="387">
        <v>1059.3</v>
      </c>
      <c r="GG58" s="387">
        <v>1059.3</v>
      </c>
      <c r="GH58" s="387">
        <v>1059.3</v>
      </c>
      <c r="GI58" s="387">
        <v>1059.3</v>
      </c>
      <c r="GJ58" s="387">
        <v>1059.3</v>
      </c>
      <c r="GK58" s="387">
        <v>1059.3</v>
      </c>
      <c r="GL58" s="387">
        <v>1059.3</v>
      </c>
      <c r="GM58" s="387">
        <v>1059.3</v>
      </c>
      <c r="GN58" s="387">
        <v>1059.3</v>
      </c>
      <c r="GO58" s="387">
        <v>1059.3</v>
      </c>
      <c r="GP58" s="387">
        <v>1059.3</v>
      </c>
      <c r="GQ58" s="387">
        <v>1059.3</v>
      </c>
      <c r="GR58" s="387">
        <v>1059.3</v>
      </c>
      <c r="GS58" s="387">
        <v>1059.3</v>
      </c>
      <c r="GT58" s="387">
        <v>1059.3</v>
      </c>
      <c r="GU58" s="387">
        <v>1059.3</v>
      </c>
      <c r="GV58" s="387">
        <v>1059.3</v>
      </c>
      <c r="GW58" s="387">
        <v>1059.3</v>
      </c>
      <c r="GX58" s="387">
        <v>1059.3</v>
      </c>
      <c r="GY58" s="387">
        <v>1059.3</v>
      </c>
      <c r="GZ58" s="387">
        <v>1059.3</v>
      </c>
      <c r="HA58" s="387">
        <v>1059.3</v>
      </c>
      <c r="HB58" s="387">
        <v>1059.3</v>
      </c>
      <c r="HC58" s="387">
        <v>1059.3</v>
      </c>
      <c r="HD58" s="387">
        <v>1059.3</v>
      </c>
      <c r="HE58" s="387">
        <v>1059.3</v>
      </c>
      <c r="HS58" s="394">
        <v>3.1883422140948827</v>
      </c>
      <c r="HT58" s="394">
        <v>3.1929559070324656</v>
      </c>
      <c r="HU58" s="394">
        <v>3.1975762762177946</v>
      </c>
      <c r="HV58" s="394">
        <v>3.2022033313117388</v>
      </c>
      <c r="HW58" s="394">
        <v>3.2068370819891476</v>
      </c>
      <c r="HX58" s="394">
        <v>3.1964312460192361</v>
      </c>
      <c r="HY58" s="394">
        <v>3.1860591758501631</v>
      </c>
      <c r="HZ58" s="394">
        <v>3.1757207619155943</v>
      </c>
      <c r="IA58" s="394">
        <v>3.1654158950047258</v>
      </c>
      <c r="IB58" s="394">
        <v>3.1551444662611323</v>
      </c>
      <c r="IC58" s="394">
        <v>3.1446280486325122</v>
      </c>
      <c r="ID58" s="394">
        <v>3.1341466832941824</v>
      </c>
      <c r="IE58" s="394">
        <v>3.123700253413292</v>
      </c>
      <c r="IF58" s="394">
        <v>3.1132886425464052</v>
      </c>
      <c r="IG58" s="394">
        <v>3.1029117346382078</v>
      </c>
      <c r="IH58" s="394">
        <v>3.0890971915544543</v>
      </c>
      <c r="II58" s="394">
        <v>3.0753441525084995</v>
      </c>
      <c r="IJ58" s="394">
        <v>3.0616523436768337</v>
      </c>
      <c r="IK58" s="394">
        <v>3.0480214924550442</v>
      </c>
      <c r="IL58" s="394">
        <v>3.0344513274523846</v>
      </c>
      <c r="IM58" s="394">
        <v>3.0205431027962124</v>
      </c>
      <c r="IN58" s="394">
        <v>3.0066986256489674</v>
      </c>
      <c r="IO58" s="394">
        <v>2.9929176038277872</v>
      </c>
      <c r="IP58" s="394">
        <v>2.9791997464890114</v>
      </c>
      <c r="IQ58" s="394">
        <v>2.9655447641220438</v>
      </c>
      <c r="IR58" s="394">
        <v>2.9516917123056881</v>
      </c>
      <c r="IS58" s="394">
        <v>2.9379033727293726</v>
      </c>
      <c r="IT58" s="394">
        <v>2.9241794431005728</v>
      </c>
      <c r="IU58" s="394">
        <v>2.9105196225388732</v>
      </c>
      <c r="IV58" s="394">
        <v>2.8969236115693686</v>
      </c>
      <c r="IW58" s="394">
        <v>2.8972283696886971</v>
      </c>
      <c r="IX58" s="394">
        <v>2.8975331598687646</v>
      </c>
      <c r="IY58" s="394">
        <v>2.8978379821129439</v>
      </c>
      <c r="IZ58" s="394">
        <v>2.8981428364246078</v>
      </c>
      <c r="JA58" s="394">
        <v>2.8984477228071301</v>
      </c>
      <c r="JB58" s="394">
        <v>2.8984477228071301</v>
      </c>
      <c r="JC58" s="394">
        <v>2.8984477228071301</v>
      </c>
      <c r="JD58" s="394">
        <v>2.8984477228071301</v>
      </c>
      <c r="JE58" s="394">
        <v>2.8984477228071301</v>
      </c>
      <c r="JF58" s="394">
        <v>2.8984477228071301</v>
      </c>
      <c r="JG58" s="394">
        <v>2.8984477228071301</v>
      </c>
      <c r="JH58" s="394">
        <v>2.8984477228071301</v>
      </c>
      <c r="JI58" s="394">
        <v>2.8984477228071301</v>
      </c>
      <c r="JJ58" s="394">
        <v>2.8984477228071301</v>
      </c>
      <c r="JK58" s="394">
        <v>2.8984477228071301</v>
      </c>
      <c r="JL58" s="394">
        <v>2.8984477228071301</v>
      </c>
      <c r="JM58" s="394">
        <v>2.8984477228071301</v>
      </c>
      <c r="JN58" s="394">
        <v>2.8984477228071301</v>
      </c>
      <c r="JO58" s="394">
        <v>2.8984477228071301</v>
      </c>
      <c r="JP58" s="394">
        <v>2.8984477228071301</v>
      </c>
      <c r="JQ58" s="394">
        <v>2.8984477228071301</v>
      </c>
      <c r="JR58" s="394">
        <v>2.8984477228071301</v>
      </c>
      <c r="JS58" s="394">
        <v>2.8984477228071301</v>
      </c>
      <c r="JT58" s="394">
        <v>2.8984477228071301</v>
      </c>
      <c r="JU58" s="394">
        <v>2.8984477228071301</v>
      </c>
      <c r="JV58" s="394">
        <v>2.8984477228071301</v>
      </c>
      <c r="JW58" s="394">
        <v>2.8984477228071301</v>
      </c>
      <c r="JX58" s="394">
        <v>2.8984477228071301</v>
      </c>
      <c r="JY58" s="394">
        <v>2.8984477228071301</v>
      </c>
      <c r="JZ58" s="394">
        <v>2.8984477228071301</v>
      </c>
      <c r="KA58" s="394">
        <v>2.8984477228071301</v>
      </c>
      <c r="KB58" s="394">
        <v>2.8984477228071301</v>
      </c>
      <c r="KC58" s="394">
        <v>2.8984477228071301</v>
      </c>
    </row>
    <row r="59" spans="1:289" x14ac:dyDescent="0.25">
      <c r="A59" s="383">
        <v>50</v>
      </c>
      <c r="B59" s="384" t="s">
        <v>851</v>
      </c>
      <c r="C59" s="385" t="s">
        <v>142</v>
      </c>
      <c r="D59" s="385" t="s">
        <v>142</v>
      </c>
      <c r="E59" s="129">
        <v>2052</v>
      </c>
      <c r="F59" s="386">
        <v>746.35670000000005</v>
      </c>
      <c r="G59" s="386">
        <v>745.44036101024346</v>
      </c>
      <c r="H59" s="386">
        <v>744.52514705513079</v>
      </c>
      <c r="I59" s="386">
        <v>743.61105675340127</v>
      </c>
      <c r="J59" s="386">
        <v>742.69808872549027</v>
      </c>
      <c r="K59" s="386">
        <v>743.03370007253307</v>
      </c>
      <c r="L59" s="386">
        <v>743.36946307605376</v>
      </c>
      <c r="M59" s="386">
        <v>743.70537780458312</v>
      </c>
      <c r="N59" s="386">
        <v>744.04144432668272</v>
      </c>
      <c r="O59" s="386">
        <v>744.37766271094574</v>
      </c>
      <c r="P59" s="386">
        <v>744.71981797741125</v>
      </c>
      <c r="Q59" s="386">
        <v>745.0621305164982</v>
      </c>
      <c r="R59" s="386">
        <v>745.40460040049743</v>
      </c>
      <c r="S59" s="386">
        <v>745.74722770173287</v>
      </c>
      <c r="T59" s="386">
        <v>746.09001249256164</v>
      </c>
      <c r="U59" s="386">
        <v>746.46708856407429</v>
      </c>
      <c r="V59" s="386">
        <v>746.84435521093485</v>
      </c>
      <c r="W59" s="386">
        <v>747.22181252946075</v>
      </c>
      <c r="X59" s="386">
        <v>747.59946061601784</v>
      </c>
      <c r="Y59" s="386">
        <v>747.97729956702108</v>
      </c>
      <c r="Z59" s="386">
        <v>748.34928937780012</v>
      </c>
      <c r="AA59" s="386">
        <v>748.72146418940667</v>
      </c>
      <c r="AB59" s="386">
        <v>749.09382409384671</v>
      </c>
      <c r="AC59" s="386">
        <v>749.46636918317199</v>
      </c>
      <c r="AD59" s="386">
        <v>749.83909954948001</v>
      </c>
      <c r="AE59" s="386">
        <v>750.2577354834508</v>
      </c>
      <c r="AF59" s="386">
        <v>750.67660514229044</v>
      </c>
      <c r="AG59" s="386">
        <v>751.09570865648777</v>
      </c>
      <c r="AH59" s="386">
        <v>751.51504615660451</v>
      </c>
      <c r="AI59" s="386">
        <v>751.93461777327536</v>
      </c>
      <c r="AJ59" s="386">
        <v>752.28698156680252</v>
      </c>
      <c r="AK59" s="386">
        <v>752.63951048139222</v>
      </c>
      <c r="AL59" s="386">
        <v>752.99220459442165</v>
      </c>
      <c r="AM59" s="386">
        <v>753.3450639833045</v>
      </c>
      <c r="AN59" s="386">
        <v>753.69808872549038</v>
      </c>
      <c r="AO59" s="387">
        <v>753.69808872549038</v>
      </c>
      <c r="AP59" s="387">
        <v>753.69808872549038</v>
      </c>
      <c r="AQ59" s="387">
        <v>753.69808872549038</v>
      </c>
      <c r="AR59" s="387">
        <v>753.69808872549038</v>
      </c>
      <c r="AS59" s="387">
        <v>753.69808872549038</v>
      </c>
      <c r="AT59" s="387">
        <v>753.69808872549038</v>
      </c>
      <c r="AU59" s="387">
        <v>753.69808872549038</v>
      </c>
      <c r="AV59" s="387">
        <v>753.69808872549038</v>
      </c>
      <c r="AW59" s="387">
        <v>753.69808872549038</v>
      </c>
      <c r="AX59" s="387">
        <v>753.69808872549038</v>
      </c>
      <c r="AY59" s="387">
        <v>753.69808872549038</v>
      </c>
      <c r="AZ59" s="387">
        <v>753.69808872549038</v>
      </c>
      <c r="BA59" s="387">
        <v>753.69808872549038</v>
      </c>
      <c r="BB59" s="387">
        <v>753.69808872549038</v>
      </c>
      <c r="BC59" s="387">
        <v>753.69808872549038</v>
      </c>
      <c r="BD59" s="387">
        <v>753.69808872549038</v>
      </c>
      <c r="BE59" s="387">
        <v>753.69808872549038</v>
      </c>
      <c r="BF59" s="387">
        <v>753.69808872549038</v>
      </c>
      <c r="BG59" s="387">
        <v>753.69808872549038</v>
      </c>
      <c r="BH59" s="387">
        <v>753.69808872549038</v>
      </c>
      <c r="BI59" s="387">
        <v>753.69808872549038</v>
      </c>
      <c r="BJ59" s="387">
        <v>753.69808872549038</v>
      </c>
      <c r="BK59" s="387">
        <v>753.69808872549038</v>
      </c>
      <c r="BL59" s="387">
        <v>753.69808872549038</v>
      </c>
      <c r="BM59" s="387">
        <v>753.69808872549038</v>
      </c>
      <c r="BN59" s="387">
        <v>753.69808872549038</v>
      </c>
      <c r="BO59" s="387">
        <v>753.69808872549038</v>
      </c>
      <c r="BP59" s="387">
        <v>753.69808872549038</v>
      </c>
      <c r="CA59" s="386">
        <v>2040</v>
      </c>
      <c r="CB59" s="386">
        <v>2037.4953912263354</v>
      </c>
      <c r="CC59" s="386">
        <v>2034.9938574845871</v>
      </c>
      <c r="CD59" s="386">
        <v>2032.4953949993865</v>
      </c>
      <c r="CE59" s="386">
        <v>2030</v>
      </c>
      <c r="CF59" s="386">
        <v>2022.6179377423234</v>
      </c>
      <c r="CG59" s="386">
        <v>2015.26272023498</v>
      </c>
      <c r="CH59" s="386">
        <v>2007.9342498574679</v>
      </c>
      <c r="CI59" s="386">
        <v>2000.6324293442813</v>
      </c>
      <c r="CJ59" s="386">
        <v>1993.3571617836185</v>
      </c>
      <c r="CK59" s="386">
        <v>1985.9535914483927</v>
      </c>
      <c r="CL59" s="386">
        <v>1978.5775188716013</v>
      </c>
      <c r="CM59" s="386">
        <v>1971.2288419232339</v>
      </c>
      <c r="CN59" s="386">
        <v>1963.9074588526023</v>
      </c>
      <c r="CO59" s="386">
        <v>1956.6132682869336</v>
      </c>
      <c r="CP59" s="386">
        <v>1948.9163758898339</v>
      </c>
      <c r="CQ59" s="386">
        <v>1941.2497613987123</v>
      </c>
      <c r="CR59" s="386">
        <v>1933.613305706851</v>
      </c>
      <c r="CS59" s="386">
        <v>1926.0068901760719</v>
      </c>
      <c r="CT59" s="386">
        <v>1918.4303966348941</v>
      </c>
      <c r="CU59" s="386">
        <v>1910.6800562172521</v>
      </c>
      <c r="CV59" s="386">
        <v>1902.9610266966301</v>
      </c>
      <c r="CW59" s="386">
        <v>1895.2731815789366</v>
      </c>
      <c r="CX59" s="386">
        <v>1887.6163948811079</v>
      </c>
      <c r="CY59" s="386">
        <v>1879.9905411290442</v>
      </c>
      <c r="CZ59" s="386">
        <v>1872.3124835128538</v>
      </c>
      <c r="DA59" s="386">
        <v>1864.6657838037738</v>
      </c>
      <c r="DB59" s="386">
        <v>1857.0503139331722</v>
      </c>
      <c r="DC59" s="386">
        <v>1849.4659463554606</v>
      </c>
      <c r="DD59" s="386">
        <v>1841.912554045959</v>
      </c>
      <c r="DE59" s="386">
        <v>1842.7635348098231</v>
      </c>
      <c r="DF59" s="386">
        <v>1843.6149087347299</v>
      </c>
      <c r="DG59" s="386">
        <v>1844.4666760023235</v>
      </c>
      <c r="DH59" s="386">
        <v>1845.3188367943319</v>
      </c>
      <c r="DI59" s="386">
        <v>1846.1713912925677</v>
      </c>
      <c r="DJ59" s="387">
        <v>1846.1713912925677</v>
      </c>
      <c r="DK59" s="387">
        <v>1846.1713912925677</v>
      </c>
      <c r="DL59" s="387">
        <v>1846.1713912925677</v>
      </c>
      <c r="DM59" s="387">
        <v>1846.1713912925677</v>
      </c>
      <c r="DN59" s="387">
        <v>1846.1713912925677</v>
      </c>
      <c r="DO59" s="387">
        <v>1846.1713912925677</v>
      </c>
      <c r="DP59" s="387">
        <v>1846.1713912925677</v>
      </c>
      <c r="DQ59" s="387">
        <v>1846.1713912925677</v>
      </c>
      <c r="DR59" s="387">
        <v>1846.1713912925677</v>
      </c>
      <c r="DS59" s="387">
        <v>1846.1713912925677</v>
      </c>
      <c r="DT59" s="387">
        <v>1846.1713912925677</v>
      </c>
      <c r="DU59" s="387">
        <v>1846.1713912925677</v>
      </c>
      <c r="DV59" s="387">
        <v>1846.1713912925677</v>
      </c>
      <c r="DW59" s="387">
        <v>1846.1713912925677</v>
      </c>
      <c r="DX59" s="387">
        <v>1846.1713912925677</v>
      </c>
      <c r="DY59" s="387">
        <v>1846.1713912925677</v>
      </c>
      <c r="DZ59" s="387">
        <v>1846.1713912925677</v>
      </c>
      <c r="EA59" s="387">
        <v>1846.1713912925677</v>
      </c>
      <c r="EB59" s="387">
        <v>1846.1713912925677</v>
      </c>
      <c r="EC59" s="387">
        <v>1846.1713912925677</v>
      </c>
      <c r="ED59" s="387">
        <v>1846.1713912925677</v>
      </c>
      <c r="EE59" s="387">
        <v>1846.1713912925677</v>
      </c>
      <c r="EF59" s="387">
        <v>1846.1713912925677</v>
      </c>
      <c r="EG59" s="387">
        <v>1846.1713912925677</v>
      </c>
      <c r="EH59" s="387">
        <v>1846.1713912925677</v>
      </c>
      <c r="EI59" s="387">
        <v>1846.1713912925677</v>
      </c>
      <c r="EJ59" s="387">
        <v>1846.1713912925677</v>
      </c>
      <c r="EK59" s="387">
        <v>1846.1713912925677</v>
      </c>
      <c r="EY59" s="386">
        <v>546</v>
      </c>
      <c r="EZ59" s="386">
        <v>550</v>
      </c>
      <c r="FA59" s="386">
        <v>554</v>
      </c>
      <c r="FB59" s="386">
        <v>558</v>
      </c>
      <c r="FC59" s="386">
        <v>562.19999999999993</v>
      </c>
      <c r="FD59" s="386">
        <v>569</v>
      </c>
      <c r="FE59" s="386">
        <v>576</v>
      </c>
      <c r="FF59" s="386">
        <v>583</v>
      </c>
      <c r="FG59" s="386">
        <v>590</v>
      </c>
      <c r="FH59" s="386">
        <v>597</v>
      </c>
      <c r="FI59" s="386">
        <v>605.29999999999995</v>
      </c>
      <c r="FJ59" s="386">
        <v>610</v>
      </c>
      <c r="FK59" s="386">
        <v>615</v>
      </c>
      <c r="FL59" s="386">
        <v>620</v>
      </c>
      <c r="FM59" s="386">
        <v>625</v>
      </c>
      <c r="FN59" s="386">
        <v>630</v>
      </c>
      <c r="FO59" s="386">
        <v>635</v>
      </c>
      <c r="FP59" s="386">
        <v>640</v>
      </c>
      <c r="FQ59" s="386">
        <v>645</v>
      </c>
      <c r="FR59" s="386">
        <v>650</v>
      </c>
      <c r="FS59" s="386">
        <v>655</v>
      </c>
      <c r="FT59" s="386">
        <v>660</v>
      </c>
      <c r="FU59" s="386">
        <v>665</v>
      </c>
      <c r="FV59" s="386">
        <v>670</v>
      </c>
      <c r="FW59" s="386">
        <v>675</v>
      </c>
      <c r="FX59" s="386">
        <v>680</v>
      </c>
      <c r="FY59" s="386">
        <v>685</v>
      </c>
      <c r="FZ59" s="386">
        <v>690</v>
      </c>
      <c r="GA59" s="386">
        <v>695</v>
      </c>
      <c r="GB59" s="386">
        <v>700</v>
      </c>
      <c r="GC59" s="386">
        <v>704.1</v>
      </c>
      <c r="GD59" s="387">
        <v>704.1</v>
      </c>
      <c r="GE59" s="387">
        <v>704.1</v>
      </c>
      <c r="GF59" s="387">
        <v>704.1</v>
      </c>
      <c r="GG59" s="387">
        <v>704.1</v>
      </c>
      <c r="GH59" s="387">
        <v>704.1</v>
      </c>
      <c r="GI59" s="387">
        <v>704.1</v>
      </c>
      <c r="GJ59" s="387">
        <v>704.1</v>
      </c>
      <c r="GK59" s="387">
        <v>704.1</v>
      </c>
      <c r="GL59" s="387">
        <v>704.1</v>
      </c>
      <c r="GM59" s="387">
        <v>704.1</v>
      </c>
      <c r="GN59" s="387">
        <v>704.1</v>
      </c>
      <c r="GO59" s="387">
        <v>704.1</v>
      </c>
      <c r="GP59" s="387">
        <v>704.1</v>
      </c>
      <c r="GQ59" s="387">
        <v>704.1</v>
      </c>
      <c r="GR59" s="387">
        <v>704.1</v>
      </c>
      <c r="GS59" s="387">
        <v>704.1</v>
      </c>
      <c r="GT59" s="387">
        <v>704.1</v>
      </c>
      <c r="GU59" s="387">
        <v>704.1</v>
      </c>
      <c r="GV59" s="387">
        <v>704.1</v>
      </c>
      <c r="GW59" s="387">
        <v>704.1</v>
      </c>
      <c r="GX59" s="387">
        <v>704.1</v>
      </c>
      <c r="GY59" s="387">
        <v>704.1</v>
      </c>
      <c r="GZ59" s="387">
        <v>704.1</v>
      </c>
      <c r="HA59" s="387">
        <v>704.1</v>
      </c>
      <c r="HB59" s="387">
        <v>704.1</v>
      </c>
      <c r="HC59" s="387">
        <v>704.1</v>
      </c>
      <c r="HD59" s="387">
        <v>704.1</v>
      </c>
      <c r="HE59" s="387">
        <v>704.1</v>
      </c>
      <c r="HS59" s="394">
        <v>2.7332775333831663</v>
      </c>
      <c r="HT59" s="394">
        <v>2.7332775333831667</v>
      </c>
      <c r="HU59" s="394">
        <v>2.7332775333831663</v>
      </c>
      <c r="HV59" s="394">
        <v>2.7332775333831667</v>
      </c>
      <c r="HW59" s="394">
        <v>2.7332775333831663</v>
      </c>
      <c r="HX59" s="394">
        <v>2.7221079441549967</v>
      </c>
      <c r="HY59" s="394">
        <v>2.7109839996599367</v>
      </c>
      <c r="HZ59" s="394">
        <v>2.6999055133699397</v>
      </c>
      <c r="IA59" s="394">
        <v>2.6888722995192094</v>
      </c>
      <c r="IB59" s="394">
        <v>2.6778841731010838</v>
      </c>
      <c r="IC59" s="394">
        <v>2.666712424602927</v>
      </c>
      <c r="ID59" s="394">
        <v>2.6555872830363763</v>
      </c>
      <c r="IE59" s="394">
        <v>2.6445085539640014</v>
      </c>
      <c r="IF59" s="394">
        <v>2.6334760437595373</v>
      </c>
      <c r="IG59" s="394">
        <v>2.6224895596044995</v>
      </c>
      <c r="IH59" s="394">
        <v>2.610853721145062</v>
      </c>
      <c r="II59" s="394">
        <v>2.5992695102454593</v>
      </c>
      <c r="IJ59" s="394">
        <v>2.5877366978371157</v>
      </c>
      <c r="IK59" s="394">
        <v>2.5762550558678212</v>
      </c>
      <c r="IL59" s="394">
        <v>2.5648243572972187</v>
      </c>
      <c r="IM59" s="394">
        <v>2.5531928517041131</v>
      </c>
      <c r="IN59" s="394">
        <v>2.5416140951119193</v>
      </c>
      <c r="IO59" s="394">
        <v>2.5300878483033604</v>
      </c>
      <c r="IP59" s="394">
        <v>2.5186138731460121</v>
      </c>
      <c r="IQ59" s="394">
        <v>2.5071919325873835</v>
      </c>
      <c r="IR59" s="394">
        <v>2.4955590525252949</v>
      </c>
      <c r="IS59" s="394">
        <v>2.4839801467508464</v>
      </c>
      <c r="IT59" s="394">
        <v>2.4724549648339034</v>
      </c>
      <c r="IU59" s="394">
        <v>2.4609832575062769</v>
      </c>
      <c r="IV59" s="394">
        <v>2.449564776656334</v>
      </c>
      <c r="IW59" s="394">
        <v>2.449548616369599</v>
      </c>
      <c r="IX59" s="394">
        <v>2.4495324561894765</v>
      </c>
      <c r="IY59" s="394">
        <v>2.449516296115966</v>
      </c>
      <c r="IZ59" s="394">
        <v>2.4495001361490671</v>
      </c>
      <c r="JA59" s="394">
        <v>2.4494839762887799</v>
      </c>
      <c r="JB59" s="394">
        <v>2.4494839762887799</v>
      </c>
      <c r="JC59" s="394">
        <v>2.4494839762887799</v>
      </c>
      <c r="JD59" s="394">
        <v>2.4494839762887799</v>
      </c>
      <c r="JE59" s="394">
        <v>2.4494839762887799</v>
      </c>
      <c r="JF59" s="394">
        <v>2.4494839762887799</v>
      </c>
      <c r="JG59" s="394">
        <v>2.4494839762887799</v>
      </c>
      <c r="JH59" s="394">
        <v>2.4494839762887799</v>
      </c>
      <c r="JI59" s="394">
        <v>2.4494839762887799</v>
      </c>
      <c r="JJ59" s="394">
        <v>2.4494839762887799</v>
      </c>
      <c r="JK59" s="394">
        <v>2.4494839762887799</v>
      </c>
      <c r="JL59" s="394">
        <v>2.4494839762887799</v>
      </c>
      <c r="JM59" s="394">
        <v>2.4494839762887799</v>
      </c>
      <c r="JN59" s="394">
        <v>2.4494839762887799</v>
      </c>
      <c r="JO59" s="394">
        <v>2.4494839762887799</v>
      </c>
      <c r="JP59" s="394">
        <v>2.4494839762887799</v>
      </c>
      <c r="JQ59" s="394">
        <v>2.4494839762887799</v>
      </c>
      <c r="JR59" s="394">
        <v>2.4494839762887799</v>
      </c>
      <c r="JS59" s="394">
        <v>2.4494839762887799</v>
      </c>
      <c r="JT59" s="394">
        <v>2.4494839762887799</v>
      </c>
      <c r="JU59" s="394">
        <v>2.4494839762887799</v>
      </c>
      <c r="JV59" s="394">
        <v>2.4494839762887799</v>
      </c>
      <c r="JW59" s="394">
        <v>2.4494839762887799</v>
      </c>
      <c r="JX59" s="394">
        <v>2.4494839762887799</v>
      </c>
      <c r="JY59" s="394">
        <v>2.4494839762887799</v>
      </c>
      <c r="JZ59" s="394">
        <v>2.4494839762887799</v>
      </c>
      <c r="KA59" s="394">
        <v>2.4494839762887799</v>
      </c>
      <c r="KB59" s="394">
        <v>2.4494839762887799</v>
      </c>
      <c r="KC59" s="394">
        <v>2.4494839762887799</v>
      </c>
    </row>
    <row r="60" spans="1:289" x14ac:dyDescent="0.25">
      <c r="A60" s="383">
        <v>51</v>
      </c>
      <c r="B60" s="384" t="s">
        <v>851</v>
      </c>
      <c r="C60" s="385" t="s">
        <v>142</v>
      </c>
      <c r="D60" s="385" t="s">
        <v>142</v>
      </c>
      <c r="E60" s="129">
        <v>2052</v>
      </c>
      <c r="F60" s="386">
        <v>1483.7481599999999</v>
      </c>
      <c r="G60" s="386">
        <v>1480.3254194211158</v>
      </c>
      <c r="H60" s="386">
        <v>1476.9105744901499</v>
      </c>
      <c r="I60" s="386">
        <v>1473.5036069932598</v>
      </c>
      <c r="J60" s="386">
        <v>1470.1044987586204</v>
      </c>
      <c r="K60" s="386">
        <v>1470.7757151485141</v>
      </c>
      <c r="L60" s="386">
        <v>1471.4472380005966</v>
      </c>
      <c r="M60" s="386">
        <v>1472.1190674547911</v>
      </c>
      <c r="N60" s="386">
        <v>1472.7912036510854</v>
      </c>
      <c r="O60" s="386">
        <v>1473.4636467295311</v>
      </c>
      <c r="P60" s="386">
        <v>1474.1479507398199</v>
      </c>
      <c r="Q60" s="386">
        <v>1474.8325725536592</v>
      </c>
      <c r="R60" s="386">
        <v>1475.517512318643</v>
      </c>
      <c r="S60" s="386">
        <v>1476.2027701824336</v>
      </c>
      <c r="T60" s="386">
        <v>1476.8883462927627</v>
      </c>
      <c r="U60" s="386">
        <v>1477.5403483222351</v>
      </c>
      <c r="V60" s="386">
        <v>1478.1926381911014</v>
      </c>
      <c r="W60" s="386">
        <v>1478.8452160264342</v>
      </c>
      <c r="X60" s="386">
        <v>1479.4980819553618</v>
      </c>
      <c r="Y60" s="386">
        <v>1480.1512361050695</v>
      </c>
      <c r="Z60" s="386">
        <v>1480.7465330659388</v>
      </c>
      <c r="AA60" s="386">
        <v>1481.3420694472559</v>
      </c>
      <c r="AB60" s="386">
        <v>1481.9378453453123</v>
      </c>
      <c r="AC60" s="386">
        <v>1482.5338608564384</v>
      </c>
      <c r="AD60" s="386">
        <v>1483.1301160770038</v>
      </c>
      <c r="AE60" s="386">
        <v>1483.8658997149414</v>
      </c>
      <c r="AF60" s="386">
        <v>1484.6020483765244</v>
      </c>
      <c r="AG60" s="386">
        <v>1485.338562242842</v>
      </c>
      <c r="AH60" s="386">
        <v>1486.0754414950729</v>
      </c>
      <c r="AI60" s="386">
        <v>1486.8126863144857</v>
      </c>
      <c r="AJ60" s="386">
        <v>1487.4704665291947</v>
      </c>
      <c r="AK60" s="386">
        <v>1488.1285377521892</v>
      </c>
      <c r="AL60" s="386">
        <v>1488.7869001122142</v>
      </c>
      <c r="AM60" s="386">
        <v>1489.4455537380716</v>
      </c>
      <c r="AN60" s="386">
        <v>1490.1044987586204</v>
      </c>
      <c r="AO60" s="387">
        <v>1490.1044987586204</v>
      </c>
      <c r="AP60" s="387">
        <v>1490.1044987586204</v>
      </c>
      <c r="AQ60" s="387">
        <v>1490.1044987586204</v>
      </c>
      <c r="AR60" s="387">
        <v>1490.1044987586204</v>
      </c>
      <c r="AS60" s="387">
        <v>1490.1044987586204</v>
      </c>
      <c r="AT60" s="387">
        <v>1490.1044987586204</v>
      </c>
      <c r="AU60" s="387">
        <v>1490.1044987586204</v>
      </c>
      <c r="AV60" s="387">
        <v>1490.1044987586204</v>
      </c>
      <c r="AW60" s="387">
        <v>1490.1044987586204</v>
      </c>
      <c r="AX60" s="387">
        <v>1490.1044987586204</v>
      </c>
      <c r="AY60" s="387">
        <v>1490.1044987586204</v>
      </c>
      <c r="AZ60" s="387">
        <v>1490.1044987586204</v>
      </c>
      <c r="BA60" s="387">
        <v>1490.1044987586204</v>
      </c>
      <c r="BB60" s="387">
        <v>1490.1044987586204</v>
      </c>
      <c r="BC60" s="387">
        <v>1490.1044987586204</v>
      </c>
      <c r="BD60" s="387">
        <v>1490.1044987586204</v>
      </c>
      <c r="BE60" s="387">
        <v>1490.1044987586204</v>
      </c>
      <c r="BF60" s="387">
        <v>1490.1044987586204</v>
      </c>
      <c r="BG60" s="387">
        <v>1490.1044987586204</v>
      </c>
      <c r="BH60" s="387">
        <v>1490.1044987586204</v>
      </c>
      <c r="BI60" s="387">
        <v>1490.1044987586204</v>
      </c>
      <c r="BJ60" s="387">
        <v>1490.1044987586204</v>
      </c>
      <c r="BK60" s="387">
        <v>1490.1044987586204</v>
      </c>
      <c r="BL60" s="387">
        <v>1490.1044987586204</v>
      </c>
      <c r="BM60" s="387">
        <v>1490.1044987586204</v>
      </c>
      <c r="BN60" s="387">
        <v>1490.1044987586204</v>
      </c>
      <c r="BO60" s="387">
        <v>1490.1044987586204</v>
      </c>
      <c r="BP60" s="387">
        <v>1490.1044987586204</v>
      </c>
      <c r="CA60" s="386">
        <v>4350</v>
      </c>
      <c r="CB60" s="386">
        <v>4339.9653310989479</v>
      </c>
      <c r="CC60" s="386">
        <v>4329.9538103771956</v>
      </c>
      <c r="CD60" s="386">
        <v>4319.96538443605</v>
      </c>
      <c r="CE60" s="386">
        <v>4310</v>
      </c>
      <c r="CF60" s="386">
        <v>4294.4624753923181</v>
      </c>
      <c r="CG60" s="386">
        <v>4278.9809634693074</v>
      </c>
      <c r="CH60" s="386">
        <v>4263.5552623055701</v>
      </c>
      <c r="CI60" s="386">
        <v>4248.1851707036476</v>
      </c>
      <c r="CJ60" s="386">
        <v>4232.8704881913982</v>
      </c>
      <c r="CK60" s="386">
        <v>4217.2868740405938</v>
      </c>
      <c r="CL60" s="386">
        <v>4201.7606320750901</v>
      </c>
      <c r="CM60" s="386">
        <v>4186.2915510751009</v>
      </c>
      <c r="CN60" s="386">
        <v>4170.8794205984605</v>
      </c>
      <c r="CO60" s="386">
        <v>4155.5240309777628</v>
      </c>
      <c r="CP60" s="386">
        <v>4139.0798996778294</v>
      </c>
      <c r="CQ60" s="386">
        <v>4122.7008406653367</v>
      </c>
      <c r="CR60" s="386">
        <v>4106.3865964379265</v>
      </c>
      <c r="CS60" s="386">
        <v>4090.1369105122212</v>
      </c>
      <c r="CT60" s="386">
        <v>4073.9515274197943</v>
      </c>
      <c r="CU60" s="386">
        <v>4057.2849544767523</v>
      </c>
      <c r="CV60" s="386">
        <v>4040.6865646359875</v>
      </c>
      <c r="CW60" s="386">
        <v>4024.1560789598047</v>
      </c>
      <c r="CX60" s="386">
        <v>4007.6932196516464</v>
      </c>
      <c r="CY60" s="386">
        <v>3991.2977100514236</v>
      </c>
      <c r="CZ60" s="386">
        <v>3974.9218496889275</v>
      </c>
      <c r="DA60" s="386">
        <v>3958.613177700262</v>
      </c>
      <c r="DB60" s="386">
        <v>3942.3714184188375</v>
      </c>
      <c r="DC60" s="386">
        <v>3926.196297309094</v>
      </c>
      <c r="DD60" s="386">
        <v>3910.087540961862</v>
      </c>
      <c r="DE60" s="386">
        <v>3911.7516946954911</v>
      </c>
      <c r="DF60" s="386">
        <v>3913.4165567016644</v>
      </c>
      <c r="DG60" s="386">
        <v>3915.0821272818257</v>
      </c>
      <c r="DH60" s="386">
        <v>3916.7484067375481</v>
      </c>
      <c r="DI60" s="386">
        <v>3918.4153953705331</v>
      </c>
      <c r="DJ60" s="387">
        <v>3918.4153953705331</v>
      </c>
      <c r="DK60" s="387">
        <v>3918.4153953705331</v>
      </c>
      <c r="DL60" s="387">
        <v>3918.4153953705331</v>
      </c>
      <c r="DM60" s="387">
        <v>3918.4153953705331</v>
      </c>
      <c r="DN60" s="387">
        <v>3918.4153953705331</v>
      </c>
      <c r="DO60" s="387">
        <v>3918.4153953705331</v>
      </c>
      <c r="DP60" s="387">
        <v>3918.4153953705331</v>
      </c>
      <c r="DQ60" s="387">
        <v>3918.4153953705331</v>
      </c>
      <c r="DR60" s="387">
        <v>3918.4153953705331</v>
      </c>
      <c r="DS60" s="387">
        <v>3918.4153953705331</v>
      </c>
      <c r="DT60" s="387">
        <v>3918.4153953705331</v>
      </c>
      <c r="DU60" s="387">
        <v>3918.4153953705331</v>
      </c>
      <c r="DV60" s="387">
        <v>3918.4153953705331</v>
      </c>
      <c r="DW60" s="387">
        <v>3918.4153953705331</v>
      </c>
      <c r="DX60" s="387">
        <v>3918.4153953705331</v>
      </c>
      <c r="DY60" s="387">
        <v>3918.4153953705331</v>
      </c>
      <c r="DZ60" s="387">
        <v>3918.4153953705331</v>
      </c>
      <c r="EA60" s="387">
        <v>3918.4153953705331</v>
      </c>
      <c r="EB60" s="387">
        <v>3918.4153953705331</v>
      </c>
      <c r="EC60" s="387">
        <v>3918.4153953705331</v>
      </c>
      <c r="ED60" s="387">
        <v>3918.4153953705331</v>
      </c>
      <c r="EE60" s="387">
        <v>3918.4153953705331</v>
      </c>
      <c r="EF60" s="387">
        <v>3918.4153953705331</v>
      </c>
      <c r="EG60" s="387">
        <v>3918.4153953705331</v>
      </c>
      <c r="EH60" s="387">
        <v>3918.4153953705331</v>
      </c>
      <c r="EI60" s="387">
        <v>3918.4153953705331</v>
      </c>
      <c r="EJ60" s="387">
        <v>3918.4153953705331</v>
      </c>
      <c r="EK60" s="387">
        <v>3918.4153953705331</v>
      </c>
      <c r="EY60" s="386">
        <v>510</v>
      </c>
      <c r="EZ60" s="386">
        <v>512</v>
      </c>
      <c r="FA60" s="386">
        <v>514</v>
      </c>
      <c r="FB60" s="386">
        <v>516</v>
      </c>
      <c r="FC60" s="386">
        <v>519.29999999999995</v>
      </c>
      <c r="FD60" s="386">
        <v>526</v>
      </c>
      <c r="FE60" s="386">
        <v>532</v>
      </c>
      <c r="FF60" s="386">
        <v>538</v>
      </c>
      <c r="FG60" s="386">
        <v>544</v>
      </c>
      <c r="FH60" s="386">
        <v>550</v>
      </c>
      <c r="FI60" s="386">
        <v>556.5</v>
      </c>
      <c r="FJ60" s="386">
        <v>560</v>
      </c>
      <c r="FK60" s="386">
        <v>564</v>
      </c>
      <c r="FL60" s="386">
        <v>568</v>
      </c>
      <c r="FM60" s="386">
        <v>572</v>
      </c>
      <c r="FN60" s="386">
        <v>576</v>
      </c>
      <c r="FO60" s="386">
        <v>580</v>
      </c>
      <c r="FP60" s="386">
        <v>584</v>
      </c>
      <c r="FQ60" s="386">
        <v>588</v>
      </c>
      <c r="FR60" s="386">
        <v>592</v>
      </c>
      <c r="FS60" s="386">
        <v>596</v>
      </c>
      <c r="FT60" s="386">
        <v>600</v>
      </c>
      <c r="FU60" s="386">
        <v>604</v>
      </c>
      <c r="FV60" s="386">
        <v>608</v>
      </c>
      <c r="FW60" s="386">
        <v>612</v>
      </c>
      <c r="FX60" s="386">
        <v>616</v>
      </c>
      <c r="FY60" s="386">
        <v>620</v>
      </c>
      <c r="FZ60" s="386">
        <v>624</v>
      </c>
      <c r="GA60" s="386">
        <v>628</v>
      </c>
      <c r="GB60" s="386">
        <v>632</v>
      </c>
      <c r="GC60" s="386">
        <v>633.60000000000014</v>
      </c>
      <c r="GD60" s="387">
        <v>633.60000000000014</v>
      </c>
      <c r="GE60" s="387">
        <v>633.60000000000014</v>
      </c>
      <c r="GF60" s="387">
        <v>633.60000000000014</v>
      </c>
      <c r="GG60" s="387">
        <v>633.60000000000014</v>
      </c>
      <c r="GH60" s="387">
        <v>633.60000000000014</v>
      </c>
      <c r="GI60" s="387">
        <v>633.60000000000014</v>
      </c>
      <c r="GJ60" s="387">
        <v>633.60000000000014</v>
      </c>
      <c r="GK60" s="387">
        <v>633.60000000000014</v>
      </c>
      <c r="GL60" s="387">
        <v>633.60000000000014</v>
      </c>
      <c r="GM60" s="387">
        <v>633.60000000000014</v>
      </c>
      <c r="GN60" s="387">
        <v>633.60000000000014</v>
      </c>
      <c r="GO60" s="387">
        <v>633.60000000000014</v>
      </c>
      <c r="GP60" s="387">
        <v>633.60000000000014</v>
      </c>
      <c r="GQ60" s="387">
        <v>633.60000000000014</v>
      </c>
      <c r="GR60" s="387">
        <v>633.60000000000014</v>
      </c>
      <c r="GS60" s="387">
        <v>633.60000000000014</v>
      </c>
      <c r="GT60" s="387">
        <v>633.60000000000014</v>
      </c>
      <c r="GU60" s="387">
        <v>633.60000000000014</v>
      </c>
      <c r="GV60" s="387">
        <v>633.60000000000014</v>
      </c>
      <c r="GW60" s="387">
        <v>633.60000000000014</v>
      </c>
      <c r="GX60" s="387">
        <v>633.60000000000014</v>
      </c>
      <c r="GY60" s="387">
        <v>633.60000000000014</v>
      </c>
      <c r="GZ60" s="387">
        <v>633.60000000000014</v>
      </c>
      <c r="HA60" s="387">
        <v>633.60000000000014</v>
      </c>
      <c r="HB60" s="387">
        <v>633.60000000000014</v>
      </c>
      <c r="HC60" s="387">
        <v>633.60000000000014</v>
      </c>
      <c r="HD60" s="387">
        <v>633.60000000000014</v>
      </c>
      <c r="HE60" s="387">
        <v>633.60000000000014</v>
      </c>
      <c r="HS60" s="394">
        <v>2.9317643770490003</v>
      </c>
      <c r="HT60" s="394">
        <v>2.9317643770490003</v>
      </c>
      <c r="HU60" s="394">
        <v>2.9317643770490003</v>
      </c>
      <c r="HV60" s="394">
        <v>2.9317643770490007</v>
      </c>
      <c r="HW60" s="394">
        <v>2.9317643770490007</v>
      </c>
      <c r="HX60" s="394">
        <v>2.9198622408302937</v>
      </c>
      <c r="HY60" s="394">
        <v>2.9080084239266299</v>
      </c>
      <c r="HZ60" s="394">
        <v>2.8962027301752236</v>
      </c>
      <c r="IA60" s="394">
        <v>2.8844449642096537</v>
      </c>
      <c r="IB60" s="394">
        <v>2.8727349314566317</v>
      </c>
      <c r="IC60" s="394">
        <v>2.8608301303299273</v>
      </c>
      <c r="ID60" s="394">
        <v>2.8489746634763971</v>
      </c>
      <c r="IE60" s="394">
        <v>2.8371683264515921</v>
      </c>
      <c r="IF60" s="394">
        <v>2.8254109156582943</v>
      </c>
      <c r="IG60" s="394">
        <v>2.8137022283430055</v>
      </c>
      <c r="IH60" s="394">
        <v>2.8013312153389278</v>
      </c>
      <c r="II60" s="394">
        <v>2.7890145940047311</v>
      </c>
      <c r="IJ60" s="394">
        <v>2.7767521251963974</v>
      </c>
      <c r="IK60" s="394">
        <v>2.7645435708213548</v>
      </c>
      <c r="IL60" s="394">
        <v>2.7523886938338524</v>
      </c>
      <c r="IM60" s="394">
        <v>2.7400266445844705</v>
      </c>
      <c r="IN60" s="394">
        <v>2.7277201181113546</v>
      </c>
      <c r="IO60" s="394">
        <v>2.7154688650400987</v>
      </c>
      <c r="IP60" s="394">
        <v>2.7032726371163354</v>
      </c>
      <c r="IQ60" s="394">
        <v>2.6911311872007029</v>
      </c>
      <c r="IR60" s="394">
        <v>2.6787608303772807</v>
      </c>
      <c r="IS60" s="394">
        <v>2.6664473365297954</v>
      </c>
      <c r="IT60" s="394">
        <v>2.6541904442754838</v>
      </c>
      <c r="IU60" s="394">
        <v>2.6419898934330859</v>
      </c>
      <c r="IV60" s="394">
        <v>2.62984542501732</v>
      </c>
      <c r="IW60" s="394">
        <v>2.6298012516665419</v>
      </c>
      <c r="IX60" s="394">
        <v>2.6297570790577409</v>
      </c>
      <c r="IY60" s="394">
        <v>2.6297129071909047</v>
      </c>
      <c r="IZ60" s="394">
        <v>2.6296687360660203</v>
      </c>
      <c r="JA60" s="394">
        <v>2.6296245656830748</v>
      </c>
      <c r="JB60" s="394">
        <v>2.6296245656830748</v>
      </c>
      <c r="JC60" s="394">
        <v>2.6296245656830748</v>
      </c>
      <c r="JD60" s="394">
        <v>2.6296245656830748</v>
      </c>
      <c r="JE60" s="394">
        <v>2.6296245656830748</v>
      </c>
      <c r="JF60" s="394">
        <v>2.6296245656830748</v>
      </c>
      <c r="JG60" s="394">
        <v>2.6296245656830748</v>
      </c>
      <c r="JH60" s="394">
        <v>2.6296245656830748</v>
      </c>
      <c r="JI60" s="394">
        <v>2.6296245656830748</v>
      </c>
      <c r="JJ60" s="394">
        <v>2.6296245656830748</v>
      </c>
      <c r="JK60" s="394">
        <v>2.6296245656830748</v>
      </c>
      <c r="JL60" s="394">
        <v>2.6296245656830748</v>
      </c>
      <c r="JM60" s="394">
        <v>2.6296245656830748</v>
      </c>
      <c r="JN60" s="394">
        <v>2.6296245656830748</v>
      </c>
      <c r="JO60" s="394">
        <v>2.6296245656830748</v>
      </c>
      <c r="JP60" s="394">
        <v>2.6296245656830748</v>
      </c>
      <c r="JQ60" s="394">
        <v>2.6296245656830748</v>
      </c>
      <c r="JR60" s="394">
        <v>2.6296245656830748</v>
      </c>
      <c r="JS60" s="394">
        <v>2.6296245656830748</v>
      </c>
      <c r="JT60" s="394">
        <v>2.6296245656830748</v>
      </c>
      <c r="JU60" s="394">
        <v>2.6296245656830748</v>
      </c>
      <c r="JV60" s="394">
        <v>2.6296245656830748</v>
      </c>
      <c r="JW60" s="394">
        <v>2.6296245656830748</v>
      </c>
      <c r="JX60" s="394">
        <v>2.6296245656830748</v>
      </c>
      <c r="JY60" s="394">
        <v>2.6296245656830748</v>
      </c>
      <c r="JZ60" s="394">
        <v>2.6296245656830748</v>
      </c>
      <c r="KA60" s="394">
        <v>2.6296245656830748</v>
      </c>
      <c r="KB60" s="394">
        <v>2.6296245656830748</v>
      </c>
      <c r="KC60" s="394">
        <v>2.6296245656830748</v>
      </c>
    </row>
    <row r="61" spans="1:289" x14ac:dyDescent="0.25">
      <c r="A61" s="383">
        <v>52</v>
      </c>
      <c r="B61" s="384" t="s">
        <v>851</v>
      </c>
      <c r="C61" s="385" t="s">
        <v>142</v>
      </c>
      <c r="D61" s="385" t="s">
        <v>142</v>
      </c>
      <c r="E61" s="129">
        <v>2052</v>
      </c>
      <c r="F61" s="386">
        <v>1887.7731400000002</v>
      </c>
      <c r="G61" s="386">
        <v>1880.3424433204566</v>
      </c>
      <c r="H61" s="386">
        <v>1872.9409955225574</v>
      </c>
      <c r="I61" s="386">
        <v>1865.5686814761721</v>
      </c>
      <c r="J61" s="386">
        <v>1858.2253865043481</v>
      </c>
      <c r="K61" s="386">
        <v>1858.8967308333176</v>
      </c>
      <c r="L61" s="386">
        <v>1859.5683177072503</v>
      </c>
      <c r="M61" s="386">
        <v>1860.2401472137735</v>
      </c>
      <c r="N61" s="386">
        <v>1860.9122194405461</v>
      </c>
      <c r="O61" s="386">
        <v>1861.5845344752588</v>
      </c>
      <c r="P61" s="386">
        <v>1862.2689709184137</v>
      </c>
      <c r="Q61" s="386">
        <v>1862.9536590037778</v>
      </c>
      <c r="R61" s="386">
        <v>1863.6385988238706</v>
      </c>
      <c r="S61" s="386">
        <v>1864.3237904712457</v>
      </c>
      <c r="T61" s="386">
        <v>1865.0092340384904</v>
      </c>
      <c r="U61" s="386">
        <v>1865.6613557978346</v>
      </c>
      <c r="V61" s="386">
        <v>1866.3137055789932</v>
      </c>
      <c r="W61" s="386">
        <v>1866.9662834616963</v>
      </c>
      <c r="X61" s="386">
        <v>1867.6190895257023</v>
      </c>
      <c r="Y61" s="386">
        <v>1868.2721238507972</v>
      </c>
      <c r="Z61" s="386">
        <v>1868.8675202325583</v>
      </c>
      <c r="AA61" s="386">
        <v>1869.4631063601528</v>
      </c>
      <c r="AB61" s="386">
        <v>1870.0588822940506</v>
      </c>
      <c r="AC61" s="386">
        <v>1870.6548480947408</v>
      </c>
      <c r="AD61" s="386">
        <v>1871.2510038227315</v>
      </c>
      <c r="AE61" s="386">
        <v>1871.9869387781632</v>
      </c>
      <c r="AF61" s="386">
        <v>1872.7231631657758</v>
      </c>
      <c r="AG61" s="386">
        <v>1873.4596770993983</v>
      </c>
      <c r="AH61" s="386">
        <v>1874.1964806929047</v>
      </c>
      <c r="AI61" s="386">
        <v>1874.9335740602135</v>
      </c>
      <c r="AJ61" s="386">
        <v>1875.5914746818696</v>
      </c>
      <c r="AK61" s="386">
        <v>1876.2496061560923</v>
      </c>
      <c r="AL61" s="386">
        <v>1876.9079685638865</v>
      </c>
      <c r="AM61" s="386">
        <v>1877.5665619862846</v>
      </c>
      <c r="AN61" s="386">
        <v>1878.2253865043481</v>
      </c>
      <c r="AO61" s="387">
        <v>1878.2253865043481</v>
      </c>
      <c r="AP61" s="387">
        <v>1878.2253865043481</v>
      </c>
      <c r="AQ61" s="387">
        <v>1878.2253865043481</v>
      </c>
      <c r="AR61" s="387">
        <v>1878.2253865043481</v>
      </c>
      <c r="AS61" s="387">
        <v>1878.2253865043481</v>
      </c>
      <c r="AT61" s="387">
        <v>1878.2253865043481</v>
      </c>
      <c r="AU61" s="387">
        <v>1878.2253865043481</v>
      </c>
      <c r="AV61" s="387">
        <v>1878.2253865043481</v>
      </c>
      <c r="AW61" s="387">
        <v>1878.2253865043481</v>
      </c>
      <c r="AX61" s="387">
        <v>1878.2253865043481</v>
      </c>
      <c r="AY61" s="387">
        <v>1878.2253865043481</v>
      </c>
      <c r="AZ61" s="387">
        <v>1878.2253865043481</v>
      </c>
      <c r="BA61" s="387">
        <v>1878.2253865043481</v>
      </c>
      <c r="BB61" s="387">
        <v>1878.2253865043481</v>
      </c>
      <c r="BC61" s="387">
        <v>1878.2253865043481</v>
      </c>
      <c r="BD61" s="387">
        <v>1878.2253865043481</v>
      </c>
      <c r="BE61" s="387">
        <v>1878.2253865043481</v>
      </c>
      <c r="BF61" s="387">
        <v>1878.2253865043481</v>
      </c>
      <c r="BG61" s="387">
        <v>1878.2253865043481</v>
      </c>
      <c r="BH61" s="387">
        <v>1878.2253865043481</v>
      </c>
      <c r="BI61" s="387">
        <v>1878.2253865043481</v>
      </c>
      <c r="BJ61" s="387">
        <v>1878.2253865043481</v>
      </c>
      <c r="BK61" s="387">
        <v>1878.2253865043481</v>
      </c>
      <c r="BL61" s="387">
        <v>1878.2253865043481</v>
      </c>
      <c r="BM61" s="387">
        <v>1878.2253865043481</v>
      </c>
      <c r="BN61" s="387">
        <v>1878.2253865043481</v>
      </c>
      <c r="BO61" s="387">
        <v>1878.2253865043481</v>
      </c>
      <c r="BP61" s="387">
        <v>1878.2253865043481</v>
      </c>
      <c r="CA61" s="386">
        <v>5750</v>
      </c>
      <c r="CB61" s="386">
        <v>5727.3667158399257</v>
      </c>
      <c r="CC61" s="386">
        <v>5704.822521341046</v>
      </c>
      <c r="CD61" s="386">
        <v>5682.3670658265582</v>
      </c>
      <c r="CE61" s="386">
        <v>5660</v>
      </c>
      <c r="CF61" s="386">
        <v>5638.7752950678505</v>
      </c>
      <c r="CG61" s="386">
        <v>5617.6301816727082</v>
      </c>
      <c r="CH61" s="386">
        <v>5596.5643613504581</v>
      </c>
      <c r="CI61" s="386">
        <v>5575.5775367562101</v>
      </c>
      <c r="CJ61" s="386">
        <v>5554.6694116601029</v>
      </c>
      <c r="CK61" s="386">
        <v>5533.3953923650952</v>
      </c>
      <c r="CL61" s="386">
        <v>5512.2028511677781</v>
      </c>
      <c r="CM61" s="386">
        <v>5491.0914760123851</v>
      </c>
      <c r="CN61" s="386">
        <v>5470.0609560383027</v>
      </c>
      <c r="CO61" s="386">
        <v>5449.1109815754953</v>
      </c>
      <c r="CP61" s="386">
        <v>5426.73229543039</v>
      </c>
      <c r="CQ61" s="386">
        <v>5404.4455152118244</v>
      </c>
      <c r="CR61" s="386">
        <v>5382.2502634758648</v>
      </c>
      <c r="CS61" s="386">
        <v>5360.1461643286839</v>
      </c>
      <c r="CT61" s="386">
        <v>5338.1328434201951</v>
      </c>
      <c r="CU61" s="386">
        <v>5315.5207803159701</v>
      </c>
      <c r="CV61" s="386">
        <v>5293.004500777427</v>
      </c>
      <c r="CW61" s="386">
        <v>5270.5835990701844</v>
      </c>
      <c r="CX61" s="386">
        <v>5248.2576711785305</v>
      </c>
      <c r="CY61" s="386">
        <v>5226.0263147981441</v>
      </c>
      <c r="CZ61" s="386">
        <v>5203.909913499464</v>
      </c>
      <c r="DA61" s="386">
        <v>5181.8871082098622</v>
      </c>
      <c r="DB61" s="386">
        <v>5159.957502833573</v>
      </c>
      <c r="DC61" s="386">
        <v>5138.120702951097</v>
      </c>
      <c r="DD61" s="386">
        <v>5116.3763158121074</v>
      </c>
      <c r="DE61" s="386">
        <v>5117.9725294615673</v>
      </c>
      <c r="DF61" s="386">
        <v>5119.5692410998099</v>
      </c>
      <c r="DG61" s="386">
        <v>5121.1664508821987</v>
      </c>
      <c r="DH61" s="386">
        <v>5122.7641589641453</v>
      </c>
      <c r="DI61" s="386">
        <v>5124.3623655011088</v>
      </c>
      <c r="DJ61" s="387">
        <v>5124.3623655011088</v>
      </c>
      <c r="DK61" s="387">
        <v>5124.3623655011088</v>
      </c>
      <c r="DL61" s="387">
        <v>5124.3623655011088</v>
      </c>
      <c r="DM61" s="387">
        <v>5124.3623655011088</v>
      </c>
      <c r="DN61" s="387">
        <v>5124.3623655011088</v>
      </c>
      <c r="DO61" s="387">
        <v>5124.3623655011088</v>
      </c>
      <c r="DP61" s="387">
        <v>5124.3623655011088</v>
      </c>
      <c r="DQ61" s="387">
        <v>5124.3623655011088</v>
      </c>
      <c r="DR61" s="387">
        <v>5124.3623655011088</v>
      </c>
      <c r="DS61" s="387">
        <v>5124.3623655011088</v>
      </c>
      <c r="DT61" s="387">
        <v>5124.3623655011088</v>
      </c>
      <c r="DU61" s="387">
        <v>5124.3623655011088</v>
      </c>
      <c r="DV61" s="387">
        <v>5124.3623655011088</v>
      </c>
      <c r="DW61" s="387">
        <v>5124.3623655011088</v>
      </c>
      <c r="DX61" s="387">
        <v>5124.3623655011088</v>
      </c>
      <c r="DY61" s="387">
        <v>5124.3623655011088</v>
      </c>
      <c r="DZ61" s="387">
        <v>5124.3623655011088</v>
      </c>
      <c r="EA61" s="387">
        <v>5124.3623655011088</v>
      </c>
      <c r="EB61" s="387">
        <v>5124.3623655011088</v>
      </c>
      <c r="EC61" s="387">
        <v>5124.3623655011088</v>
      </c>
      <c r="ED61" s="387">
        <v>5124.3623655011088</v>
      </c>
      <c r="EE61" s="387">
        <v>5124.3623655011088</v>
      </c>
      <c r="EF61" s="387">
        <v>5124.3623655011088</v>
      </c>
      <c r="EG61" s="387">
        <v>5124.3623655011088</v>
      </c>
      <c r="EH61" s="387">
        <v>5124.3623655011088</v>
      </c>
      <c r="EI61" s="387">
        <v>5124.3623655011088</v>
      </c>
      <c r="EJ61" s="387">
        <v>5124.3623655011088</v>
      </c>
      <c r="EK61" s="387">
        <v>5124.3623655011088</v>
      </c>
      <c r="EY61" s="386">
        <v>767</v>
      </c>
      <c r="EZ61" s="386">
        <v>772</v>
      </c>
      <c r="FA61" s="386">
        <v>777</v>
      </c>
      <c r="FB61" s="386">
        <v>782</v>
      </c>
      <c r="FC61" s="386">
        <v>785</v>
      </c>
      <c r="FD61" s="386">
        <v>795</v>
      </c>
      <c r="FE61" s="386">
        <v>805</v>
      </c>
      <c r="FF61" s="386">
        <v>815</v>
      </c>
      <c r="FG61" s="386">
        <v>825</v>
      </c>
      <c r="FH61" s="386">
        <v>835</v>
      </c>
      <c r="FI61" s="386">
        <v>843.7</v>
      </c>
      <c r="FJ61" s="386">
        <v>850</v>
      </c>
      <c r="FK61" s="386">
        <v>856</v>
      </c>
      <c r="FL61" s="386">
        <v>862</v>
      </c>
      <c r="FM61" s="386">
        <v>868</v>
      </c>
      <c r="FN61" s="386">
        <v>874</v>
      </c>
      <c r="FO61" s="386">
        <v>880</v>
      </c>
      <c r="FP61" s="386">
        <v>886</v>
      </c>
      <c r="FQ61" s="386">
        <v>892</v>
      </c>
      <c r="FR61" s="386">
        <v>898</v>
      </c>
      <c r="FS61" s="386">
        <v>904</v>
      </c>
      <c r="FT61" s="386">
        <v>910</v>
      </c>
      <c r="FU61" s="386">
        <v>916</v>
      </c>
      <c r="FV61" s="386">
        <v>922</v>
      </c>
      <c r="FW61" s="386">
        <v>928</v>
      </c>
      <c r="FX61" s="386">
        <v>934</v>
      </c>
      <c r="FY61" s="386">
        <v>940</v>
      </c>
      <c r="FZ61" s="386">
        <v>946</v>
      </c>
      <c r="GA61" s="386">
        <v>952</v>
      </c>
      <c r="GB61" s="386">
        <v>958</v>
      </c>
      <c r="GC61" s="386">
        <v>971.49999999999989</v>
      </c>
      <c r="GD61" s="387">
        <v>971.49999999999989</v>
      </c>
      <c r="GE61" s="387">
        <v>971.49999999999989</v>
      </c>
      <c r="GF61" s="387">
        <v>971.49999999999989</v>
      </c>
      <c r="GG61" s="387">
        <v>971.49999999999989</v>
      </c>
      <c r="GH61" s="387">
        <v>971.49999999999989</v>
      </c>
      <c r="GI61" s="387">
        <v>971.49999999999989</v>
      </c>
      <c r="GJ61" s="387">
        <v>971.49999999999989</v>
      </c>
      <c r="GK61" s="387">
        <v>971.49999999999989</v>
      </c>
      <c r="GL61" s="387">
        <v>971.49999999999989</v>
      </c>
      <c r="GM61" s="387">
        <v>971.49999999999989</v>
      </c>
      <c r="GN61" s="387">
        <v>971.49999999999989</v>
      </c>
      <c r="GO61" s="387">
        <v>971.49999999999989</v>
      </c>
      <c r="GP61" s="387">
        <v>971.49999999999989</v>
      </c>
      <c r="GQ61" s="387">
        <v>971.49999999999989</v>
      </c>
      <c r="GR61" s="387">
        <v>971.49999999999989</v>
      </c>
      <c r="GS61" s="387">
        <v>971.49999999999989</v>
      </c>
      <c r="GT61" s="387">
        <v>971.49999999999989</v>
      </c>
      <c r="GU61" s="387">
        <v>971.49999999999989</v>
      </c>
      <c r="GV61" s="387">
        <v>971.49999999999989</v>
      </c>
      <c r="GW61" s="387">
        <v>971.49999999999989</v>
      </c>
      <c r="GX61" s="387">
        <v>971.49999999999989</v>
      </c>
      <c r="GY61" s="387">
        <v>971.49999999999989</v>
      </c>
      <c r="GZ61" s="387">
        <v>971.49999999999989</v>
      </c>
      <c r="HA61" s="387">
        <v>971.49999999999989</v>
      </c>
      <c r="HB61" s="387">
        <v>971.49999999999989</v>
      </c>
      <c r="HC61" s="387">
        <v>971.49999999999989</v>
      </c>
      <c r="HD61" s="387">
        <v>971.49999999999989</v>
      </c>
      <c r="HE61" s="387">
        <v>971.49999999999989</v>
      </c>
      <c r="HS61" s="394">
        <v>3.0459168414696265</v>
      </c>
      <c r="HT61" s="394">
        <v>3.0459168414696269</v>
      </c>
      <c r="HU61" s="394">
        <v>3.0459168414696265</v>
      </c>
      <c r="HV61" s="394">
        <v>3.0459168414696269</v>
      </c>
      <c r="HW61" s="394">
        <v>3.0459168414696265</v>
      </c>
      <c r="HX61" s="394">
        <v>3.0333988981410847</v>
      </c>
      <c r="HY61" s="394">
        <v>3.0209324003750235</v>
      </c>
      <c r="HZ61" s="394">
        <v>3.0085171367432686</v>
      </c>
      <c r="IA61" s="394">
        <v>2.9961528966865614</v>
      </c>
      <c r="IB61" s="394">
        <v>2.9838394705109894</v>
      </c>
      <c r="IC61" s="394">
        <v>2.9713191159686212</v>
      </c>
      <c r="ID61" s="394">
        <v>2.9588512975225867</v>
      </c>
      <c r="IE61" s="394">
        <v>2.9464357947285356</v>
      </c>
      <c r="IF61" s="394">
        <v>2.9340723880671145</v>
      </c>
      <c r="IG61" s="394">
        <v>2.9217608589400879</v>
      </c>
      <c r="IH61" s="394">
        <v>2.9087445471097797</v>
      </c>
      <c r="II61" s="394">
        <v>2.8957862223570734</v>
      </c>
      <c r="IJ61" s="394">
        <v>2.8828856263521749</v>
      </c>
      <c r="IK61" s="394">
        <v>2.8700425019161369</v>
      </c>
      <c r="IL61" s="394">
        <v>2.8572565930157321</v>
      </c>
      <c r="IM61" s="394">
        <v>2.8442469692311398</v>
      </c>
      <c r="IN61" s="394">
        <v>2.8312965806973929</v>
      </c>
      <c r="IO61" s="394">
        <v>2.8184051577053126</v>
      </c>
      <c r="IP61" s="394">
        <v>2.8055724317737574</v>
      </c>
      <c r="IQ61" s="394">
        <v>2.7927981356440301</v>
      </c>
      <c r="IR61" s="394">
        <v>2.7798858024597282</v>
      </c>
      <c r="IS61" s="394">
        <v>2.7670331686665612</v>
      </c>
      <c r="IT61" s="394">
        <v>2.7542399582480077</v>
      </c>
      <c r="IU61" s="394">
        <v>2.7415058964636914</v>
      </c>
      <c r="IV61" s="394">
        <v>2.7288307098434812</v>
      </c>
      <c r="IW61" s="394">
        <v>2.7287245642496094</v>
      </c>
      <c r="IX61" s="394">
        <v>2.7286184227845713</v>
      </c>
      <c r="IY61" s="394">
        <v>2.7285122854482058</v>
      </c>
      <c r="IZ61" s="394">
        <v>2.728406152240352</v>
      </c>
      <c r="JA61" s="394">
        <v>2.7283000231608496</v>
      </c>
      <c r="JB61" s="394">
        <v>2.7283000231608496</v>
      </c>
      <c r="JC61" s="394">
        <v>2.7283000231608496</v>
      </c>
      <c r="JD61" s="394">
        <v>2.7283000231608496</v>
      </c>
      <c r="JE61" s="394">
        <v>2.7283000231608496</v>
      </c>
      <c r="JF61" s="394">
        <v>2.7283000231608496</v>
      </c>
      <c r="JG61" s="394">
        <v>2.7283000231608496</v>
      </c>
      <c r="JH61" s="394">
        <v>2.7283000231608496</v>
      </c>
      <c r="JI61" s="394">
        <v>2.7283000231608496</v>
      </c>
      <c r="JJ61" s="394">
        <v>2.7283000231608496</v>
      </c>
      <c r="JK61" s="394">
        <v>2.7283000231608496</v>
      </c>
      <c r="JL61" s="394">
        <v>2.7283000231608496</v>
      </c>
      <c r="JM61" s="394">
        <v>2.7283000231608496</v>
      </c>
      <c r="JN61" s="394">
        <v>2.7283000231608496</v>
      </c>
      <c r="JO61" s="394">
        <v>2.7283000231608496</v>
      </c>
      <c r="JP61" s="394">
        <v>2.7283000231608496</v>
      </c>
      <c r="JQ61" s="394">
        <v>2.7283000231608496</v>
      </c>
      <c r="JR61" s="394">
        <v>2.7283000231608496</v>
      </c>
      <c r="JS61" s="394">
        <v>2.7283000231608496</v>
      </c>
      <c r="JT61" s="394">
        <v>2.7283000231608496</v>
      </c>
      <c r="JU61" s="394">
        <v>2.7283000231608496</v>
      </c>
      <c r="JV61" s="394">
        <v>2.7283000231608496</v>
      </c>
      <c r="JW61" s="394">
        <v>2.7283000231608496</v>
      </c>
      <c r="JX61" s="394">
        <v>2.7283000231608496</v>
      </c>
      <c r="JY61" s="394">
        <v>2.7283000231608496</v>
      </c>
      <c r="JZ61" s="394">
        <v>2.7283000231608496</v>
      </c>
      <c r="KA61" s="394">
        <v>2.7283000231608496</v>
      </c>
      <c r="KB61" s="394">
        <v>2.7283000231608496</v>
      </c>
      <c r="KC61" s="394">
        <v>2.7283000231608496</v>
      </c>
    </row>
    <row r="62" spans="1:289" x14ac:dyDescent="0.25">
      <c r="A62" s="383">
        <v>53</v>
      </c>
      <c r="B62" s="384" t="s">
        <v>852</v>
      </c>
      <c r="C62" s="385" t="s">
        <v>142</v>
      </c>
      <c r="D62" s="385" t="s">
        <v>142</v>
      </c>
      <c r="E62" s="129">
        <v>2052</v>
      </c>
      <c r="F62" s="386">
        <v>1215.5031200000001</v>
      </c>
      <c r="G62" s="386">
        <v>1220.6243621131082</v>
      </c>
      <c r="H62" s="386">
        <v>1225.7671813989521</v>
      </c>
      <c r="I62" s="386">
        <v>1230.9316687679734</v>
      </c>
      <c r="J62" s="386">
        <v>1236.1179155136444</v>
      </c>
      <c r="K62" s="386">
        <v>1252.0763567554154</v>
      </c>
      <c r="L62" s="386">
        <v>1268.2408235257146</v>
      </c>
      <c r="M62" s="386">
        <v>1284.6139756406083</v>
      </c>
      <c r="N62" s="386">
        <v>1301.19850725473</v>
      </c>
      <c r="O62" s="386">
        <v>1317.9971473045966</v>
      </c>
      <c r="P62" s="386">
        <v>1334.2849811601197</v>
      </c>
      <c r="Q62" s="386">
        <v>1350.7741003767285</v>
      </c>
      <c r="R62" s="386">
        <v>1367.4669924427499</v>
      </c>
      <c r="S62" s="386">
        <v>1384.3661755869391</v>
      </c>
      <c r="T62" s="386">
        <v>1401.4741991583705</v>
      </c>
      <c r="U62" s="386">
        <v>1416.4190315854837</v>
      </c>
      <c r="V62" s="386">
        <v>1431.5232304971234</v>
      </c>
      <c r="W62" s="386">
        <v>1446.7884953219393</v>
      </c>
      <c r="X62" s="386">
        <v>1462.2165436106957</v>
      </c>
      <c r="Y62" s="386">
        <v>1477.8091112295203</v>
      </c>
      <c r="Z62" s="386">
        <v>1491.1569434661133</v>
      </c>
      <c r="AA62" s="386">
        <v>1504.6253356749396</v>
      </c>
      <c r="AB62" s="386">
        <v>1518.2153767749076</v>
      </c>
      <c r="AC62" s="386">
        <v>1531.9281655202328</v>
      </c>
      <c r="AD62" s="386">
        <v>1545.764810589272</v>
      </c>
      <c r="AE62" s="386">
        <v>1563.6521823953497</v>
      </c>
      <c r="AF62" s="386">
        <v>1581.7465443385665</v>
      </c>
      <c r="AG62" s="386">
        <v>1600.0502916795199</v>
      </c>
      <c r="AH62" s="386">
        <v>1618.5658473964236</v>
      </c>
      <c r="AI62" s="386">
        <v>1637.2956625058532</v>
      </c>
      <c r="AJ62" s="386">
        <v>1654.1111480030247</v>
      </c>
      <c r="AK62" s="386">
        <v>1671.0993332507551</v>
      </c>
      <c r="AL62" s="386">
        <v>1688.2619919239016</v>
      </c>
      <c r="AM62" s="386">
        <v>1705.6009159134599</v>
      </c>
      <c r="AN62" s="386">
        <v>1723.117915513649</v>
      </c>
      <c r="AO62" s="387">
        <v>1723.117915513649</v>
      </c>
      <c r="AP62" s="387">
        <v>1723.117915513649</v>
      </c>
      <c r="AQ62" s="387">
        <v>1723.117915513649</v>
      </c>
      <c r="AR62" s="387">
        <v>1723.117915513649</v>
      </c>
      <c r="AS62" s="387">
        <v>1723.117915513649</v>
      </c>
      <c r="AT62" s="387">
        <v>1723.117915513649</v>
      </c>
      <c r="AU62" s="387">
        <v>1723.117915513649</v>
      </c>
      <c r="AV62" s="387">
        <v>1723.117915513649</v>
      </c>
      <c r="AW62" s="387">
        <v>1723.117915513649</v>
      </c>
      <c r="AX62" s="387">
        <v>1723.117915513649</v>
      </c>
      <c r="AY62" s="387">
        <v>1723.117915513649</v>
      </c>
      <c r="AZ62" s="387">
        <v>1723.117915513649</v>
      </c>
      <c r="BA62" s="387">
        <v>1723.117915513649</v>
      </c>
      <c r="BB62" s="387">
        <v>1723.117915513649</v>
      </c>
      <c r="BC62" s="387">
        <v>1723.117915513649</v>
      </c>
      <c r="BD62" s="387">
        <v>1723.117915513649</v>
      </c>
      <c r="BE62" s="387">
        <v>1723.117915513649</v>
      </c>
      <c r="BF62" s="387">
        <v>1723.117915513649</v>
      </c>
      <c r="BG62" s="387">
        <v>1723.117915513649</v>
      </c>
      <c r="BH62" s="387">
        <v>1723.117915513649</v>
      </c>
      <c r="BI62" s="387">
        <v>1723.117915513649</v>
      </c>
      <c r="BJ62" s="387">
        <v>1723.117915513649</v>
      </c>
      <c r="BK62" s="387">
        <v>1723.117915513649</v>
      </c>
      <c r="BL62" s="387">
        <v>1723.117915513649</v>
      </c>
      <c r="BM62" s="387">
        <v>1723.117915513649</v>
      </c>
      <c r="BN62" s="387">
        <v>1723.117915513649</v>
      </c>
      <c r="BO62" s="387">
        <v>1723.117915513649</v>
      </c>
      <c r="BP62" s="387">
        <v>1723.117915513649</v>
      </c>
      <c r="CA62" s="386">
        <v>4210</v>
      </c>
      <c r="CB62" s="386">
        <v>4227.3919311716227</v>
      </c>
      <c r="CC62" s="386">
        <v>4244.8557101508177</v>
      </c>
      <c r="CD62" s="386">
        <v>4262.3916337480659</v>
      </c>
      <c r="CE62" s="386">
        <v>4280</v>
      </c>
      <c r="CF62" s="386">
        <v>4318.4562772649497</v>
      </c>
      <c r="CG62" s="386">
        <v>4357.2580884694034</v>
      </c>
      <c r="CH62" s="386">
        <v>4396.4085382743388</v>
      </c>
      <c r="CI62" s="386">
        <v>4435.910759236458</v>
      </c>
      <c r="CJ62" s="386">
        <v>4475.7679120588309</v>
      </c>
      <c r="CK62" s="386">
        <v>4513.2881657113739</v>
      </c>
      <c r="CL62" s="386">
        <v>4551.1229507386024</v>
      </c>
      <c r="CM62" s="386">
        <v>4589.2749038493866</v>
      </c>
      <c r="CN62" s="386">
        <v>4627.7466838560649</v>
      </c>
      <c r="CO62" s="386">
        <v>4666.540971859733</v>
      </c>
      <c r="CP62" s="386">
        <v>4696.301346910569</v>
      </c>
      <c r="CQ62" s="386">
        <v>4726.2515156283862</v>
      </c>
      <c r="CR62" s="386">
        <v>4756.3926884023667</v>
      </c>
      <c r="CS62" s="386">
        <v>4786.7260833408227</v>
      </c>
      <c r="CT62" s="386">
        <v>4817.2529263204233</v>
      </c>
      <c r="CU62" s="386">
        <v>4839.8798342182126</v>
      </c>
      <c r="CV62" s="386">
        <v>4862.6130219748438</v>
      </c>
      <c r="CW62" s="386">
        <v>4885.4529887927911</v>
      </c>
      <c r="CX62" s="386">
        <v>4908.4002362193096</v>
      </c>
      <c r="CY62" s="386">
        <v>4931.4552681574532</v>
      </c>
      <c r="CZ62" s="386">
        <v>4966.4496674226993</v>
      </c>
      <c r="DA62" s="386">
        <v>5001.692392570134</v>
      </c>
      <c r="DB62" s="386">
        <v>5037.1852057601318</v>
      </c>
      <c r="DC62" s="386">
        <v>5072.9298816576429</v>
      </c>
      <c r="DD62" s="386">
        <v>5108.928207520923</v>
      </c>
      <c r="DE62" s="386">
        <v>5160.5673932738482</v>
      </c>
      <c r="DF62" s="386">
        <v>5212.7285291104135</v>
      </c>
      <c r="DG62" s="386">
        <v>5265.4168907119802</v>
      </c>
      <c r="DH62" s="386">
        <v>5318.6378070845758</v>
      </c>
      <c r="DI62" s="386">
        <v>5372.3966610978805</v>
      </c>
      <c r="DJ62" s="387">
        <v>5372.3966610978805</v>
      </c>
      <c r="DK62" s="387">
        <v>5372.3966610978805</v>
      </c>
      <c r="DL62" s="387">
        <v>5372.3966610978805</v>
      </c>
      <c r="DM62" s="387">
        <v>5372.3966610978805</v>
      </c>
      <c r="DN62" s="387">
        <v>5372.3966610978805</v>
      </c>
      <c r="DO62" s="387">
        <v>5372.3966610978805</v>
      </c>
      <c r="DP62" s="387">
        <v>5372.3966610978805</v>
      </c>
      <c r="DQ62" s="387">
        <v>5372.3966610978805</v>
      </c>
      <c r="DR62" s="387">
        <v>5372.3966610978805</v>
      </c>
      <c r="DS62" s="387">
        <v>5372.3966610978805</v>
      </c>
      <c r="DT62" s="387">
        <v>5372.3966610978805</v>
      </c>
      <c r="DU62" s="387">
        <v>5372.3966610978805</v>
      </c>
      <c r="DV62" s="387">
        <v>5372.3966610978805</v>
      </c>
      <c r="DW62" s="387">
        <v>5372.3966610978805</v>
      </c>
      <c r="DX62" s="387">
        <v>5372.3966610978805</v>
      </c>
      <c r="DY62" s="387">
        <v>5372.3966610978805</v>
      </c>
      <c r="DZ62" s="387">
        <v>5372.3966610978805</v>
      </c>
      <c r="EA62" s="387">
        <v>5372.3966610978805</v>
      </c>
      <c r="EB62" s="387">
        <v>5372.3966610978805</v>
      </c>
      <c r="EC62" s="387">
        <v>5372.3966610978805</v>
      </c>
      <c r="ED62" s="387">
        <v>5372.3966610978805</v>
      </c>
      <c r="EE62" s="387">
        <v>5372.3966610978805</v>
      </c>
      <c r="EF62" s="387">
        <v>5372.3966610978805</v>
      </c>
      <c r="EG62" s="387">
        <v>5372.3966610978805</v>
      </c>
      <c r="EH62" s="387">
        <v>5372.3966610978805</v>
      </c>
      <c r="EI62" s="387">
        <v>5372.3966610978805</v>
      </c>
      <c r="EJ62" s="387">
        <v>5372.3966610978805</v>
      </c>
      <c r="EK62" s="387">
        <v>5372.3966610978805</v>
      </c>
      <c r="EY62" s="386">
        <v>918</v>
      </c>
      <c r="EZ62" s="386">
        <v>923</v>
      </c>
      <c r="FA62" s="386">
        <v>928</v>
      </c>
      <c r="FB62" s="386">
        <v>933</v>
      </c>
      <c r="FC62" s="386">
        <v>939.30000000000007</v>
      </c>
      <c r="FD62" s="386">
        <v>949</v>
      </c>
      <c r="FE62" s="386">
        <v>959</v>
      </c>
      <c r="FF62" s="386">
        <v>969</v>
      </c>
      <c r="FG62" s="386">
        <v>979</v>
      </c>
      <c r="FH62" s="386">
        <v>989</v>
      </c>
      <c r="FI62" s="386">
        <v>997.59999999999991</v>
      </c>
      <c r="FJ62" s="386">
        <v>1001</v>
      </c>
      <c r="FK62" s="386">
        <v>1005</v>
      </c>
      <c r="FL62" s="386">
        <v>1009</v>
      </c>
      <c r="FM62" s="386">
        <v>1013</v>
      </c>
      <c r="FN62" s="386">
        <v>1017</v>
      </c>
      <c r="FO62" s="386">
        <v>1021</v>
      </c>
      <c r="FP62" s="386">
        <v>1025</v>
      </c>
      <c r="FQ62" s="386">
        <v>1029</v>
      </c>
      <c r="FR62" s="386">
        <v>1033</v>
      </c>
      <c r="FS62" s="386">
        <v>1037</v>
      </c>
      <c r="FT62" s="386">
        <v>1041</v>
      </c>
      <c r="FU62" s="386">
        <v>1045</v>
      </c>
      <c r="FV62" s="386">
        <v>1049</v>
      </c>
      <c r="FW62" s="386">
        <v>1053</v>
      </c>
      <c r="FX62" s="386">
        <v>1057</v>
      </c>
      <c r="FY62" s="386">
        <v>1061</v>
      </c>
      <c r="FZ62" s="386">
        <v>1065</v>
      </c>
      <c r="GA62" s="386">
        <v>1069</v>
      </c>
      <c r="GB62" s="386">
        <v>1073</v>
      </c>
      <c r="GC62" s="386">
        <v>1068.1999999999998</v>
      </c>
      <c r="GD62" s="387">
        <v>1068.1999999999998</v>
      </c>
      <c r="GE62" s="387">
        <v>1068.1999999999998</v>
      </c>
      <c r="GF62" s="387">
        <v>1068.1999999999998</v>
      </c>
      <c r="GG62" s="387">
        <v>1068.1999999999998</v>
      </c>
      <c r="GH62" s="387">
        <v>1068.1999999999998</v>
      </c>
      <c r="GI62" s="387">
        <v>1068.1999999999998</v>
      </c>
      <c r="GJ62" s="387">
        <v>1068.1999999999998</v>
      </c>
      <c r="GK62" s="387">
        <v>1068.1999999999998</v>
      </c>
      <c r="GL62" s="387">
        <v>1068.1999999999998</v>
      </c>
      <c r="GM62" s="387">
        <v>1068.1999999999998</v>
      </c>
      <c r="GN62" s="387">
        <v>1068.1999999999998</v>
      </c>
      <c r="GO62" s="387">
        <v>1068.1999999999998</v>
      </c>
      <c r="GP62" s="387">
        <v>1068.1999999999998</v>
      </c>
      <c r="GQ62" s="387">
        <v>1068.1999999999998</v>
      </c>
      <c r="GR62" s="387">
        <v>1068.1999999999998</v>
      </c>
      <c r="GS62" s="387">
        <v>1068.1999999999998</v>
      </c>
      <c r="GT62" s="387">
        <v>1068.1999999999998</v>
      </c>
      <c r="GU62" s="387">
        <v>1068.1999999999998</v>
      </c>
      <c r="GV62" s="387">
        <v>1068.1999999999998</v>
      </c>
      <c r="GW62" s="387">
        <v>1068.1999999999998</v>
      </c>
      <c r="GX62" s="387">
        <v>1068.1999999999998</v>
      </c>
      <c r="GY62" s="387">
        <v>1068.1999999999998</v>
      </c>
      <c r="GZ62" s="387">
        <v>1068.1999999999998</v>
      </c>
      <c r="HA62" s="387">
        <v>1068.1999999999998</v>
      </c>
      <c r="HB62" s="387">
        <v>1068.1999999999998</v>
      </c>
      <c r="HC62" s="387">
        <v>1068.1999999999998</v>
      </c>
      <c r="HD62" s="387">
        <v>1068.1999999999998</v>
      </c>
      <c r="HE62" s="387">
        <v>1068.1999999999998</v>
      </c>
      <c r="HS62" s="394">
        <v>3.463586337812115</v>
      </c>
      <c r="HT62" s="394">
        <v>3.4633029311763766</v>
      </c>
      <c r="HU62" s="394">
        <v>3.463019547730279</v>
      </c>
      <c r="HV62" s="394">
        <v>3.4627361874719242</v>
      </c>
      <c r="HW62" s="394">
        <v>3.4624528503994139</v>
      </c>
      <c r="HX62" s="394">
        <v>3.4490358786549073</v>
      </c>
      <c r="HY62" s="394">
        <v>3.4356708975478396</v>
      </c>
      <c r="HZ62" s="394">
        <v>3.4223577056149868</v>
      </c>
      <c r="IA62" s="394">
        <v>3.4090961021737933</v>
      </c>
      <c r="IB62" s="394">
        <v>3.3958858873193414</v>
      </c>
      <c r="IC62" s="394">
        <v>3.3825518756774198</v>
      </c>
      <c r="ID62" s="394">
        <v>3.3692702202902041</v>
      </c>
      <c r="IE62" s="394">
        <v>3.3560407155798462</v>
      </c>
      <c r="IF62" s="394">
        <v>3.3428631567757048</v>
      </c>
      <c r="IG62" s="394">
        <v>3.3297373399111723</v>
      </c>
      <c r="IH62" s="394">
        <v>3.3156158186138702</v>
      </c>
      <c r="II62" s="394">
        <v>3.3015541871347112</v>
      </c>
      <c r="IJ62" s="394">
        <v>3.2875521914790831</v>
      </c>
      <c r="IK62" s="394">
        <v>3.2736095787295736</v>
      </c>
      <c r="IL62" s="394">
        <v>3.259726097041399</v>
      </c>
      <c r="IM62" s="394">
        <v>3.2457212873704462</v>
      </c>
      <c r="IN62" s="394">
        <v>3.2317766467713969</v>
      </c>
      <c r="IO62" s="394">
        <v>3.2178919167389743</v>
      </c>
      <c r="IP62" s="394">
        <v>3.2040668398785193</v>
      </c>
      <c r="IQ62" s="394">
        <v>3.1903011599012259</v>
      </c>
      <c r="IR62" s="394">
        <v>3.1761856782079403</v>
      </c>
      <c r="IS62" s="394">
        <v>3.1621326504377945</v>
      </c>
      <c r="IT62" s="394">
        <v>3.1481418002635184</v>
      </c>
      <c r="IU62" s="394">
        <v>3.1342128525804531</v>
      </c>
      <c r="IV62" s="394">
        <v>3.1203455335011365</v>
      </c>
      <c r="IW62" s="394">
        <v>3.1198431855707507</v>
      </c>
      <c r="IX62" s="394">
        <v>3.1193409185139225</v>
      </c>
      <c r="IY62" s="394">
        <v>3.1188387323176312</v>
      </c>
      <c r="IZ62" s="394">
        <v>3.1183366269688597</v>
      </c>
      <c r="JA62" s="394">
        <v>3.1178346024545904</v>
      </c>
      <c r="JB62" s="394">
        <v>3.1178346024545904</v>
      </c>
      <c r="JC62" s="394">
        <v>3.1178346024545904</v>
      </c>
      <c r="JD62" s="394">
        <v>3.1178346024545904</v>
      </c>
      <c r="JE62" s="394">
        <v>3.1178346024545904</v>
      </c>
      <c r="JF62" s="394">
        <v>3.1178346024545904</v>
      </c>
      <c r="JG62" s="394">
        <v>3.1178346024545904</v>
      </c>
      <c r="JH62" s="394">
        <v>3.1178346024545904</v>
      </c>
      <c r="JI62" s="394">
        <v>3.1178346024545904</v>
      </c>
      <c r="JJ62" s="394">
        <v>3.1178346024545904</v>
      </c>
      <c r="JK62" s="394">
        <v>3.1178346024545904</v>
      </c>
      <c r="JL62" s="394">
        <v>3.1178346024545904</v>
      </c>
      <c r="JM62" s="394">
        <v>3.1178346024545904</v>
      </c>
      <c r="JN62" s="394">
        <v>3.1178346024545904</v>
      </c>
      <c r="JO62" s="394">
        <v>3.1178346024545904</v>
      </c>
      <c r="JP62" s="394">
        <v>3.1178346024545904</v>
      </c>
      <c r="JQ62" s="394">
        <v>3.1178346024545904</v>
      </c>
      <c r="JR62" s="394">
        <v>3.1178346024545904</v>
      </c>
      <c r="JS62" s="394">
        <v>3.1178346024545904</v>
      </c>
      <c r="JT62" s="394">
        <v>3.1178346024545904</v>
      </c>
      <c r="JU62" s="394">
        <v>3.1178346024545904</v>
      </c>
      <c r="JV62" s="394">
        <v>3.1178346024545904</v>
      </c>
      <c r="JW62" s="394">
        <v>3.1178346024545904</v>
      </c>
      <c r="JX62" s="394">
        <v>3.1178346024545904</v>
      </c>
      <c r="JY62" s="394">
        <v>3.1178346024545904</v>
      </c>
      <c r="JZ62" s="394">
        <v>3.1178346024545904</v>
      </c>
      <c r="KA62" s="394">
        <v>3.1178346024545904</v>
      </c>
      <c r="KB62" s="394">
        <v>3.1178346024545904</v>
      </c>
      <c r="KC62" s="394">
        <v>3.1178346024545904</v>
      </c>
    </row>
    <row r="63" spans="1:289" x14ac:dyDescent="0.25">
      <c r="A63" s="383">
        <v>54</v>
      </c>
      <c r="B63" s="384" t="s">
        <v>852</v>
      </c>
      <c r="C63" s="385" t="s">
        <v>142</v>
      </c>
      <c r="D63" s="385" t="s">
        <v>142</v>
      </c>
      <c r="E63" s="129">
        <v>2052</v>
      </c>
      <c r="F63" s="386">
        <v>1834.3045</v>
      </c>
      <c r="G63" s="386">
        <v>1823.3277317124016</v>
      </c>
      <c r="H63" s="386">
        <v>1812.4166501425971</v>
      </c>
      <c r="I63" s="386">
        <v>1801.5708622108766</v>
      </c>
      <c r="J63" s="386">
        <v>1790.789977189781</v>
      </c>
      <c r="K63" s="386">
        <v>1793.4692663295075</v>
      </c>
      <c r="L63" s="386">
        <v>1796.1525640857585</v>
      </c>
      <c r="M63" s="386">
        <v>1798.8398764560225</v>
      </c>
      <c r="N63" s="386">
        <v>1801.5312094467615</v>
      </c>
      <c r="O63" s="386">
        <v>1804.2265690734243</v>
      </c>
      <c r="P63" s="386">
        <v>1806.9580456531583</v>
      </c>
      <c r="Q63" s="386">
        <v>1809.6936575030591</v>
      </c>
      <c r="R63" s="386">
        <v>1812.4334108836454</v>
      </c>
      <c r="S63" s="386">
        <v>1815.1773120649134</v>
      </c>
      <c r="T63" s="386">
        <v>1817.9253673263513</v>
      </c>
      <c r="U63" s="386">
        <v>1820.4264509026227</v>
      </c>
      <c r="V63" s="386">
        <v>1822.9309754447161</v>
      </c>
      <c r="W63" s="386">
        <v>1825.4389456866775</v>
      </c>
      <c r="X63" s="386">
        <v>1827.9503663690666</v>
      </c>
      <c r="Y63" s="386">
        <v>1830.4652422389661</v>
      </c>
      <c r="Z63" s="386">
        <v>1832.6939683298406</v>
      </c>
      <c r="AA63" s="386">
        <v>1834.9254080586873</v>
      </c>
      <c r="AB63" s="386">
        <v>1837.1595647295601</v>
      </c>
      <c r="AC63" s="386">
        <v>1839.3964416505357</v>
      </c>
      <c r="AD63" s="386">
        <v>1841.6360421337197</v>
      </c>
      <c r="AE63" s="386">
        <v>1844.6354893788503</v>
      </c>
      <c r="AF63" s="386">
        <v>1847.6398217823782</v>
      </c>
      <c r="AG63" s="386">
        <v>1850.6490473006938</v>
      </c>
      <c r="AH63" s="386">
        <v>1853.6631739031457</v>
      </c>
      <c r="AI63" s="386">
        <v>1856.6822095720618</v>
      </c>
      <c r="AJ63" s="386">
        <v>1859.4952262969662</v>
      </c>
      <c r="AK63" s="386">
        <v>1862.3125049591335</v>
      </c>
      <c r="AL63" s="386">
        <v>1865.1340520157275</v>
      </c>
      <c r="AM63" s="386">
        <v>1867.959873933695</v>
      </c>
      <c r="AN63" s="386">
        <v>1870.7899771897817</v>
      </c>
      <c r="AO63" s="387">
        <v>1870.7899771897817</v>
      </c>
      <c r="AP63" s="387">
        <v>1870.7899771897817</v>
      </c>
      <c r="AQ63" s="387">
        <v>1870.7899771897817</v>
      </c>
      <c r="AR63" s="387">
        <v>1870.7899771897817</v>
      </c>
      <c r="AS63" s="387">
        <v>1870.7899771897817</v>
      </c>
      <c r="AT63" s="387">
        <v>1870.7899771897817</v>
      </c>
      <c r="AU63" s="387">
        <v>1870.7899771897817</v>
      </c>
      <c r="AV63" s="387">
        <v>1870.7899771897817</v>
      </c>
      <c r="AW63" s="387">
        <v>1870.7899771897817</v>
      </c>
      <c r="AX63" s="387">
        <v>1870.7899771897817</v>
      </c>
      <c r="AY63" s="387">
        <v>1870.7899771897817</v>
      </c>
      <c r="AZ63" s="387">
        <v>1870.7899771897817</v>
      </c>
      <c r="BA63" s="387">
        <v>1870.7899771897817</v>
      </c>
      <c r="BB63" s="387">
        <v>1870.7899771897817</v>
      </c>
      <c r="BC63" s="387">
        <v>1870.7899771897817</v>
      </c>
      <c r="BD63" s="387">
        <v>1870.7899771897817</v>
      </c>
      <c r="BE63" s="387">
        <v>1870.7899771897817</v>
      </c>
      <c r="BF63" s="387">
        <v>1870.7899771897817</v>
      </c>
      <c r="BG63" s="387">
        <v>1870.7899771897817</v>
      </c>
      <c r="BH63" s="387">
        <v>1870.7899771897817</v>
      </c>
      <c r="BI63" s="387">
        <v>1870.7899771897817</v>
      </c>
      <c r="BJ63" s="387">
        <v>1870.7899771897817</v>
      </c>
      <c r="BK63" s="387">
        <v>1870.7899771897817</v>
      </c>
      <c r="BL63" s="387">
        <v>1870.7899771897817</v>
      </c>
      <c r="BM63" s="387">
        <v>1870.7899771897817</v>
      </c>
      <c r="BN63" s="387">
        <v>1870.7899771897817</v>
      </c>
      <c r="BO63" s="387">
        <v>1870.7899771897817</v>
      </c>
      <c r="BP63" s="387">
        <v>1870.7899771897817</v>
      </c>
      <c r="CA63" s="386">
        <v>5480</v>
      </c>
      <c r="CB63" s="386">
        <v>5447.2068131457781</v>
      </c>
      <c r="CC63" s="386">
        <v>5414.6098659090849</v>
      </c>
      <c r="CD63" s="386">
        <v>5382.2079839610069</v>
      </c>
      <c r="CE63" s="386">
        <v>5350</v>
      </c>
      <c r="CF63" s="386">
        <v>5348.3243916829852</v>
      </c>
      <c r="CG63" s="386">
        <v>5346.6493081628369</v>
      </c>
      <c r="CH63" s="386">
        <v>5344.9747492751885</v>
      </c>
      <c r="CI63" s="386">
        <v>5343.3007148557272</v>
      </c>
      <c r="CJ63" s="386">
        <v>5341.6272047401908</v>
      </c>
      <c r="CK63" s="386">
        <v>5339.961052678098</v>
      </c>
      <c r="CL63" s="386">
        <v>5338.2954203195686</v>
      </c>
      <c r="CM63" s="386">
        <v>5336.630307502498</v>
      </c>
      <c r="CN63" s="386">
        <v>5334.9657140648314</v>
      </c>
      <c r="CO63" s="386">
        <v>5333.3016398445634</v>
      </c>
      <c r="CP63" s="386">
        <v>5327.1958895801463</v>
      </c>
      <c r="CQ63" s="386">
        <v>5321.0971293921975</v>
      </c>
      <c r="CR63" s="386">
        <v>5315.0053512782333</v>
      </c>
      <c r="CS63" s="386">
        <v>5308.9205472449312</v>
      </c>
      <c r="CT63" s="386">
        <v>5302.8427093081209</v>
      </c>
      <c r="CU63" s="386">
        <v>5295.7612053840421</v>
      </c>
      <c r="CV63" s="386">
        <v>5288.6891582175131</v>
      </c>
      <c r="CW63" s="386">
        <v>5281.6265551798233</v>
      </c>
      <c r="CX63" s="386">
        <v>5274.5733836591271</v>
      </c>
      <c r="CY63" s="386">
        <v>5267.5296310604208</v>
      </c>
      <c r="CZ63" s="386">
        <v>5262.4888733643093</v>
      </c>
      <c r="DA63" s="386">
        <v>5257.4529394166966</v>
      </c>
      <c r="DB63" s="386">
        <v>5252.4218246015016</v>
      </c>
      <c r="DC63" s="386">
        <v>5247.3955243070595</v>
      </c>
      <c r="DD63" s="386">
        <v>5242.3740339261167</v>
      </c>
      <c r="DE63" s="386">
        <v>5250.3451463358324</v>
      </c>
      <c r="DF63" s="386">
        <v>5258.3283789477</v>
      </c>
      <c r="DG63" s="386">
        <v>5266.3237501906788</v>
      </c>
      <c r="DH63" s="386">
        <v>5274.3312785217477</v>
      </c>
      <c r="DI63" s="386">
        <v>5282.3509824259509</v>
      </c>
      <c r="DJ63" s="387">
        <v>5282.3509824259509</v>
      </c>
      <c r="DK63" s="387">
        <v>5282.3509824259509</v>
      </c>
      <c r="DL63" s="387">
        <v>5282.3509824259509</v>
      </c>
      <c r="DM63" s="387">
        <v>5282.3509824259509</v>
      </c>
      <c r="DN63" s="387">
        <v>5282.3509824259509</v>
      </c>
      <c r="DO63" s="387">
        <v>5282.3509824259509</v>
      </c>
      <c r="DP63" s="387">
        <v>5282.3509824259509</v>
      </c>
      <c r="DQ63" s="387">
        <v>5282.3509824259509</v>
      </c>
      <c r="DR63" s="387">
        <v>5282.3509824259509</v>
      </c>
      <c r="DS63" s="387">
        <v>5282.3509824259509</v>
      </c>
      <c r="DT63" s="387">
        <v>5282.3509824259509</v>
      </c>
      <c r="DU63" s="387">
        <v>5282.3509824259509</v>
      </c>
      <c r="DV63" s="387">
        <v>5282.3509824259509</v>
      </c>
      <c r="DW63" s="387">
        <v>5282.3509824259509</v>
      </c>
      <c r="DX63" s="387">
        <v>5282.3509824259509</v>
      </c>
      <c r="DY63" s="387">
        <v>5282.3509824259509</v>
      </c>
      <c r="DZ63" s="387">
        <v>5282.3509824259509</v>
      </c>
      <c r="EA63" s="387">
        <v>5282.3509824259509</v>
      </c>
      <c r="EB63" s="387">
        <v>5282.3509824259509</v>
      </c>
      <c r="EC63" s="387">
        <v>5282.3509824259509</v>
      </c>
      <c r="ED63" s="387">
        <v>5282.3509824259509</v>
      </c>
      <c r="EE63" s="387">
        <v>5282.3509824259509</v>
      </c>
      <c r="EF63" s="387">
        <v>5282.3509824259509</v>
      </c>
      <c r="EG63" s="387">
        <v>5282.3509824259509</v>
      </c>
      <c r="EH63" s="387">
        <v>5282.3509824259509</v>
      </c>
      <c r="EI63" s="387">
        <v>5282.3509824259509</v>
      </c>
      <c r="EJ63" s="387">
        <v>5282.3509824259509</v>
      </c>
      <c r="EK63" s="387">
        <v>5282.3509824259509</v>
      </c>
      <c r="EY63" s="386">
        <v>979</v>
      </c>
      <c r="EZ63" s="386">
        <v>985</v>
      </c>
      <c r="FA63" s="386">
        <v>991</v>
      </c>
      <c r="FB63" s="386">
        <v>997</v>
      </c>
      <c r="FC63" s="386">
        <v>1001.8</v>
      </c>
      <c r="FD63" s="386">
        <v>1013</v>
      </c>
      <c r="FE63" s="386">
        <v>1024</v>
      </c>
      <c r="FF63" s="386">
        <v>1035</v>
      </c>
      <c r="FG63" s="386">
        <v>1046</v>
      </c>
      <c r="FH63" s="386">
        <v>1057</v>
      </c>
      <c r="FI63" s="386">
        <v>1068.4000000000001</v>
      </c>
      <c r="FJ63" s="386">
        <v>1073</v>
      </c>
      <c r="FK63" s="386">
        <v>1078</v>
      </c>
      <c r="FL63" s="386">
        <v>1083</v>
      </c>
      <c r="FM63" s="386">
        <v>1088</v>
      </c>
      <c r="FN63" s="386">
        <v>1093</v>
      </c>
      <c r="FO63" s="386">
        <v>1098</v>
      </c>
      <c r="FP63" s="386">
        <v>1103</v>
      </c>
      <c r="FQ63" s="386">
        <v>1108</v>
      </c>
      <c r="FR63" s="386">
        <v>1113</v>
      </c>
      <c r="FS63" s="386">
        <v>1118</v>
      </c>
      <c r="FT63" s="386">
        <v>1123</v>
      </c>
      <c r="FU63" s="386">
        <v>1128</v>
      </c>
      <c r="FV63" s="386">
        <v>1133</v>
      </c>
      <c r="FW63" s="386">
        <v>1138</v>
      </c>
      <c r="FX63" s="386">
        <v>1143</v>
      </c>
      <c r="FY63" s="386">
        <v>1148</v>
      </c>
      <c r="FZ63" s="386">
        <v>1153</v>
      </c>
      <c r="GA63" s="386">
        <v>1158</v>
      </c>
      <c r="GB63" s="386">
        <v>1163</v>
      </c>
      <c r="GC63" s="386">
        <v>1170.3</v>
      </c>
      <c r="GD63" s="387">
        <v>1170.3</v>
      </c>
      <c r="GE63" s="387">
        <v>1170.3</v>
      </c>
      <c r="GF63" s="387">
        <v>1170.3</v>
      </c>
      <c r="GG63" s="387">
        <v>1170.3</v>
      </c>
      <c r="GH63" s="387">
        <v>1170.3</v>
      </c>
      <c r="GI63" s="387">
        <v>1170.3</v>
      </c>
      <c r="GJ63" s="387">
        <v>1170.3</v>
      </c>
      <c r="GK63" s="387">
        <v>1170.3</v>
      </c>
      <c r="GL63" s="387">
        <v>1170.3</v>
      </c>
      <c r="GM63" s="387">
        <v>1170.3</v>
      </c>
      <c r="GN63" s="387">
        <v>1170.3</v>
      </c>
      <c r="GO63" s="387">
        <v>1170.3</v>
      </c>
      <c r="GP63" s="387">
        <v>1170.3</v>
      </c>
      <c r="GQ63" s="387">
        <v>1170.3</v>
      </c>
      <c r="GR63" s="387">
        <v>1170.3</v>
      </c>
      <c r="GS63" s="387">
        <v>1170.3</v>
      </c>
      <c r="GT63" s="387">
        <v>1170.3</v>
      </c>
      <c r="GU63" s="387">
        <v>1170.3</v>
      </c>
      <c r="GV63" s="387">
        <v>1170.3</v>
      </c>
      <c r="GW63" s="387">
        <v>1170.3</v>
      </c>
      <c r="GX63" s="387">
        <v>1170.3</v>
      </c>
      <c r="GY63" s="387">
        <v>1170.3</v>
      </c>
      <c r="GZ63" s="387">
        <v>1170.3</v>
      </c>
      <c r="HA63" s="387">
        <v>1170.3</v>
      </c>
      <c r="HB63" s="387">
        <v>1170.3</v>
      </c>
      <c r="HC63" s="387">
        <v>1170.3</v>
      </c>
      <c r="HD63" s="387">
        <v>1170.3</v>
      </c>
      <c r="HE63" s="387">
        <v>1170.3</v>
      </c>
      <c r="HS63" s="394">
        <v>2.987508344443357</v>
      </c>
      <c r="HT63" s="394">
        <v>2.987508344443357</v>
      </c>
      <c r="HU63" s="394">
        <v>2.987508344443357</v>
      </c>
      <c r="HV63" s="394">
        <v>2.987508344443357</v>
      </c>
      <c r="HW63" s="394">
        <v>2.987508344443357</v>
      </c>
      <c r="HX63" s="394">
        <v>2.9821109801501096</v>
      </c>
      <c r="HY63" s="394">
        <v>2.9767233669731619</v>
      </c>
      <c r="HZ63" s="394">
        <v>2.9713454872957175</v>
      </c>
      <c r="IA63" s="394">
        <v>2.9659773235328073</v>
      </c>
      <c r="IB63" s="394">
        <v>2.9606188581312312</v>
      </c>
      <c r="IC63" s="394">
        <v>2.955221381882096</v>
      </c>
      <c r="ID63" s="394">
        <v>2.9498337457208805</v>
      </c>
      <c r="IE63" s="394">
        <v>2.9444559317082128</v>
      </c>
      <c r="IF63" s="394">
        <v>2.9390879219374275</v>
      </c>
      <c r="IG63" s="394">
        <v>2.9337296985345036</v>
      </c>
      <c r="IH63" s="394">
        <v>2.9263450258804804</v>
      </c>
      <c r="II63" s="394">
        <v>2.9189789416431857</v>
      </c>
      <c r="IJ63" s="394">
        <v>2.9116313990325664</v>
      </c>
      <c r="IK63" s="394">
        <v>2.9043023513763448</v>
      </c>
      <c r="IL63" s="394">
        <v>2.8969917521197259</v>
      </c>
      <c r="IM63" s="394">
        <v>2.8896047550209065</v>
      </c>
      <c r="IN63" s="394">
        <v>2.8822365939184609</v>
      </c>
      <c r="IO63" s="394">
        <v>2.8748872207827563</v>
      </c>
      <c r="IP63" s="394">
        <v>2.8675565877066296</v>
      </c>
      <c r="IQ63" s="394">
        <v>2.8602446469050751</v>
      </c>
      <c r="IR63" s="394">
        <v>2.8528611227882008</v>
      </c>
      <c r="IS63" s="394">
        <v>2.8454966587291595</v>
      </c>
      <c r="IT63" s="394">
        <v>2.8381512055257265</v>
      </c>
      <c r="IU63" s="394">
        <v>2.8308247141026914</v>
      </c>
      <c r="IV63" s="394">
        <v>2.8235171355115249</v>
      </c>
      <c r="IW63" s="394">
        <v>2.823532468427719</v>
      </c>
      <c r="IX63" s="394">
        <v>2.8235478014271771</v>
      </c>
      <c r="IY63" s="394">
        <v>2.8235631345099002</v>
      </c>
      <c r="IZ63" s="394">
        <v>2.8235784676758882</v>
      </c>
      <c r="JA63" s="394">
        <v>2.8235938009251398</v>
      </c>
      <c r="JB63" s="394">
        <v>2.8235938009251398</v>
      </c>
      <c r="JC63" s="394">
        <v>2.8235938009251398</v>
      </c>
      <c r="JD63" s="394">
        <v>2.8235938009251398</v>
      </c>
      <c r="JE63" s="394">
        <v>2.8235938009251398</v>
      </c>
      <c r="JF63" s="394">
        <v>2.8235938009251398</v>
      </c>
      <c r="JG63" s="394">
        <v>2.8235938009251398</v>
      </c>
      <c r="JH63" s="394">
        <v>2.8235938009251398</v>
      </c>
      <c r="JI63" s="394">
        <v>2.8235938009251398</v>
      </c>
      <c r="JJ63" s="394">
        <v>2.8235938009251398</v>
      </c>
      <c r="JK63" s="394">
        <v>2.8235938009251398</v>
      </c>
      <c r="JL63" s="394">
        <v>2.8235938009251398</v>
      </c>
      <c r="JM63" s="394">
        <v>2.8235938009251398</v>
      </c>
      <c r="JN63" s="394">
        <v>2.8235938009251398</v>
      </c>
      <c r="JO63" s="394">
        <v>2.8235938009251398</v>
      </c>
      <c r="JP63" s="394">
        <v>2.8235938009251398</v>
      </c>
      <c r="JQ63" s="394">
        <v>2.8235938009251398</v>
      </c>
      <c r="JR63" s="394">
        <v>2.8235938009251398</v>
      </c>
      <c r="JS63" s="394">
        <v>2.8235938009251398</v>
      </c>
      <c r="JT63" s="394">
        <v>2.8235938009251398</v>
      </c>
      <c r="JU63" s="394">
        <v>2.8235938009251398</v>
      </c>
      <c r="JV63" s="394">
        <v>2.8235938009251398</v>
      </c>
      <c r="JW63" s="394">
        <v>2.8235938009251398</v>
      </c>
      <c r="JX63" s="394">
        <v>2.8235938009251398</v>
      </c>
      <c r="JY63" s="394">
        <v>2.8235938009251398</v>
      </c>
      <c r="JZ63" s="394">
        <v>2.8235938009251398</v>
      </c>
      <c r="KA63" s="394">
        <v>2.8235938009251398</v>
      </c>
      <c r="KB63" s="394">
        <v>2.8235938009251398</v>
      </c>
      <c r="KC63" s="394">
        <v>2.8235938009251398</v>
      </c>
    </row>
    <row r="64" spans="1:289" x14ac:dyDescent="0.25">
      <c r="A64" s="383">
        <v>55</v>
      </c>
      <c r="B64" s="384" t="s">
        <v>851</v>
      </c>
      <c r="C64" s="385" t="s">
        <v>142</v>
      </c>
      <c r="D64" s="385" t="s">
        <v>142</v>
      </c>
      <c r="E64" s="129">
        <v>2052</v>
      </c>
      <c r="F64" s="386">
        <v>1322.4726800000001</v>
      </c>
      <c r="G64" s="386">
        <v>1310.8591647038306</v>
      </c>
      <c r="H64" s="386">
        <v>1299.3476354369941</v>
      </c>
      <c r="I64" s="386">
        <v>1287.9371965920955</v>
      </c>
      <c r="J64" s="386">
        <v>1276.6269604266668</v>
      </c>
      <c r="K64" s="386">
        <v>1285.7337607457471</v>
      </c>
      <c r="L64" s="386">
        <v>1294.9055242957652</v>
      </c>
      <c r="M64" s="386">
        <v>1304.1427144910078</v>
      </c>
      <c r="N64" s="386">
        <v>1313.4457980515208</v>
      </c>
      <c r="O64" s="386">
        <v>1322.8152450266909</v>
      </c>
      <c r="P64" s="386">
        <v>1332.1018598080991</v>
      </c>
      <c r="Q64" s="386">
        <v>1341.4536697967915</v>
      </c>
      <c r="R64" s="386">
        <v>1350.8711326853884</v>
      </c>
      <c r="S64" s="386">
        <v>1360.3547093796685</v>
      </c>
      <c r="T64" s="386">
        <v>1369.9048640211274</v>
      </c>
      <c r="U64" s="386">
        <v>1378.447649830732</v>
      </c>
      <c r="V64" s="386">
        <v>1387.0437088210554</v>
      </c>
      <c r="W64" s="386">
        <v>1395.6933732059501</v>
      </c>
      <c r="X64" s="386">
        <v>1404.3969772709686</v>
      </c>
      <c r="Y64" s="386">
        <v>1413.1548573862817</v>
      </c>
      <c r="Z64" s="386">
        <v>1420.793717228757</v>
      </c>
      <c r="AA64" s="386">
        <v>1428.4738692052033</v>
      </c>
      <c r="AB64" s="386">
        <v>1436.1955365217486</v>
      </c>
      <c r="AC64" s="386">
        <v>1443.9589435910698</v>
      </c>
      <c r="AD64" s="386">
        <v>1451.7643160389139</v>
      </c>
      <c r="AE64" s="386">
        <v>1461.9469095016852</v>
      </c>
      <c r="AF64" s="386">
        <v>1472.2009231037193</v>
      </c>
      <c r="AG64" s="386">
        <v>1482.5268577818661</v>
      </c>
      <c r="AH64" s="386">
        <v>1492.925217986518</v>
      </c>
      <c r="AI64" s="386">
        <v>1503.3965117062542</v>
      </c>
      <c r="AJ64" s="386">
        <v>1512.9211494100182</v>
      </c>
      <c r="AK64" s="386">
        <v>1522.5061296266731</v>
      </c>
      <c r="AL64" s="386">
        <v>1532.1518346509558</v>
      </c>
      <c r="AM64" s="386">
        <v>1541.8586491995977</v>
      </c>
      <c r="AN64" s="386">
        <v>1551.6269604266695</v>
      </c>
      <c r="AO64" s="387">
        <v>1551.6269604266695</v>
      </c>
      <c r="AP64" s="387">
        <v>1551.6269604266695</v>
      </c>
      <c r="AQ64" s="387">
        <v>1551.6269604266695</v>
      </c>
      <c r="AR64" s="387">
        <v>1551.6269604266695</v>
      </c>
      <c r="AS64" s="387">
        <v>1551.6269604266695</v>
      </c>
      <c r="AT64" s="387">
        <v>1551.6269604266695</v>
      </c>
      <c r="AU64" s="387">
        <v>1551.6269604266695</v>
      </c>
      <c r="AV64" s="387">
        <v>1551.6269604266695</v>
      </c>
      <c r="AW64" s="387">
        <v>1551.6269604266695</v>
      </c>
      <c r="AX64" s="387">
        <v>1551.6269604266695</v>
      </c>
      <c r="AY64" s="387">
        <v>1551.6269604266695</v>
      </c>
      <c r="AZ64" s="387">
        <v>1551.6269604266695</v>
      </c>
      <c r="BA64" s="387">
        <v>1551.6269604266695</v>
      </c>
      <c r="BB64" s="387">
        <v>1551.6269604266695</v>
      </c>
      <c r="BC64" s="387">
        <v>1551.6269604266695</v>
      </c>
      <c r="BD64" s="387">
        <v>1551.6269604266695</v>
      </c>
      <c r="BE64" s="387">
        <v>1551.6269604266695</v>
      </c>
      <c r="BF64" s="387">
        <v>1551.6269604266695</v>
      </c>
      <c r="BG64" s="387">
        <v>1551.6269604266695</v>
      </c>
      <c r="BH64" s="387">
        <v>1551.6269604266695</v>
      </c>
      <c r="BI64" s="387">
        <v>1551.6269604266695</v>
      </c>
      <c r="BJ64" s="387">
        <v>1551.6269604266695</v>
      </c>
      <c r="BK64" s="387">
        <v>1551.6269604266695</v>
      </c>
      <c r="BL64" s="387">
        <v>1551.6269604266695</v>
      </c>
      <c r="BM64" s="387">
        <v>1551.6269604266695</v>
      </c>
      <c r="BN64" s="387">
        <v>1551.6269604266695</v>
      </c>
      <c r="BO64" s="387">
        <v>1551.6269604266695</v>
      </c>
      <c r="BP64" s="387">
        <v>1551.6269604266695</v>
      </c>
      <c r="CA64" s="386">
        <v>3750</v>
      </c>
      <c r="CB64" s="386">
        <v>3717.068747037833</v>
      </c>
      <c r="CC64" s="386">
        <v>3684.4266853881081</v>
      </c>
      <c r="CD64" s="386">
        <v>3652.071275468888</v>
      </c>
      <c r="CE64" s="386">
        <v>3620</v>
      </c>
      <c r="CF64" s="386">
        <v>3637.3252370736591</v>
      </c>
      <c r="CG64" s="386">
        <v>3654.7333923350689</v>
      </c>
      <c r="CH64" s="386">
        <v>3672.2248626287769</v>
      </c>
      <c r="CI64" s="386">
        <v>3689.8000466986191</v>
      </c>
      <c r="CJ64" s="386">
        <v>3707.4593451968108</v>
      </c>
      <c r="CK64" s="386">
        <v>3724.6459467028235</v>
      </c>
      <c r="CL64" s="386">
        <v>3741.912219823229</v>
      </c>
      <c r="CM64" s="386">
        <v>3759.2585338902732</v>
      </c>
      <c r="CN64" s="386">
        <v>3776.6852599483091</v>
      </c>
      <c r="CO64" s="386">
        <v>3794.1927707617324</v>
      </c>
      <c r="CP64" s="386">
        <v>3806.4039915307076</v>
      </c>
      <c r="CQ64" s="386">
        <v>3818.6545128628536</v>
      </c>
      <c r="CR64" s="386">
        <v>3830.9444612430066</v>
      </c>
      <c r="CS64" s="386">
        <v>3843.2739635630824</v>
      </c>
      <c r="CT64" s="386">
        <v>3855.6431471233836</v>
      </c>
      <c r="CU64" s="386">
        <v>3864.6029759529156</v>
      </c>
      <c r="CV64" s="386">
        <v>3873.5836258308668</v>
      </c>
      <c r="CW64" s="386">
        <v>3882.5851451416506</v>
      </c>
      <c r="CX64" s="386">
        <v>3891.6075823821166</v>
      </c>
      <c r="CY64" s="386">
        <v>3900.6509861618101</v>
      </c>
      <c r="CZ64" s="386">
        <v>3915.9055755169697</v>
      </c>
      <c r="DA64" s="386">
        <v>3931.2198222209204</v>
      </c>
      <c r="DB64" s="386">
        <v>3946.5939595804516</v>
      </c>
      <c r="DC64" s="386">
        <v>3962.0282218147645</v>
      </c>
      <c r="DD64" s="386">
        <v>3977.5228440590417</v>
      </c>
      <c r="DE64" s="386">
        <v>4003.2463171241129</v>
      </c>
      <c r="DF64" s="386">
        <v>4029.1361492755987</v>
      </c>
      <c r="DG64" s="386">
        <v>4055.1934163925434</v>
      </c>
      <c r="DH64" s="386">
        <v>4081.4192013119273</v>
      </c>
      <c r="DI64" s="386">
        <v>4107.8145938736643</v>
      </c>
      <c r="DJ64" s="387">
        <v>4107.8145938736643</v>
      </c>
      <c r="DK64" s="387">
        <v>4107.8145938736643</v>
      </c>
      <c r="DL64" s="387">
        <v>4107.8145938736643</v>
      </c>
      <c r="DM64" s="387">
        <v>4107.8145938736643</v>
      </c>
      <c r="DN64" s="387">
        <v>4107.8145938736643</v>
      </c>
      <c r="DO64" s="387">
        <v>4107.8145938736643</v>
      </c>
      <c r="DP64" s="387">
        <v>4107.8145938736643</v>
      </c>
      <c r="DQ64" s="387">
        <v>4107.8145938736643</v>
      </c>
      <c r="DR64" s="387">
        <v>4107.8145938736643</v>
      </c>
      <c r="DS64" s="387">
        <v>4107.8145938736643</v>
      </c>
      <c r="DT64" s="387">
        <v>4107.8145938736643</v>
      </c>
      <c r="DU64" s="387">
        <v>4107.8145938736643</v>
      </c>
      <c r="DV64" s="387">
        <v>4107.8145938736643</v>
      </c>
      <c r="DW64" s="387">
        <v>4107.8145938736643</v>
      </c>
      <c r="DX64" s="387">
        <v>4107.8145938736643</v>
      </c>
      <c r="DY64" s="387">
        <v>4107.8145938736643</v>
      </c>
      <c r="DZ64" s="387">
        <v>4107.8145938736643</v>
      </c>
      <c r="EA64" s="387">
        <v>4107.8145938736643</v>
      </c>
      <c r="EB64" s="387">
        <v>4107.8145938736643</v>
      </c>
      <c r="EC64" s="387">
        <v>4107.8145938736643</v>
      </c>
      <c r="ED64" s="387">
        <v>4107.8145938736643</v>
      </c>
      <c r="EE64" s="387">
        <v>4107.8145938736643</v>
      </c>
      <c r="EF64" s="387">
        <v>4107.8145938736643</v>
      </c>
      <c r="EG64" s="387">
        <v>4107.8145938736643</v>
      </c>
      <c r="EH64" s="387">
        <v>4107.8145938736643</v>
      </c>
      <c r="EI64" s="387">
        <v>4107.8145938736643</v>
      </c>
      <c r="EJ64" s="387">
        <v>4107.8145938736643</v>
      </c>
      <c r="EK64" s="387">
        <v>4107.8145938736643</v>
      </c>
      <c r="EY64" s="386">
        <v>779</v>
      </c>
      <c r="EZ64" s="386">
        <v>785</v>
      </c>
      <c r="FA64" s="386">
        <v>791</v>
      </c>
      <c r="FB64" s="386">
        <v>797</v>
      </c>
      <c r="FC64" s="386">
        <v>804.2</v>
      </c>
      <c r="FD64" s="386">
        <v>813</v>
      </c>
      <c r="FE64" s="386">
        <v>822</v>
      </c>
      <c r="FF64" s="386">
        <v>831</v>
      </c>
      <c r="FG64" s="386">
        <v>840</v>
      </c>
      <c r="FH64" s="386">
        <v>849</v>
      </c>
      <c r="FI64" s="386">
        <v>858.8</v>
      </c>
      <c r="FJ64" s="386">
        <v>866</v>
      </c>
      <c r="FK64" s="386">
        <v>873</v>
      </c>
      <c r="FL64" s="386">
        <v>880</v>
      </c>
      <c r="FM64" s="386">
        <v>887</v>
      </c>
      <c r="FN64" s="386">
        <v>894</v>
      </c>
      <c r="FO64" s="386">
        <v>901</v>
      </c>
      <c r="FP64" s="386">
        <v>908</v>
      </c>
      <c r="FQ64" s="386">
        <v>915</v>
      </c>
      <c r="FR64" s="386">
        <v>922</v>
      </c>
      <c r="FS64" s="386">
        <v>929</v>
      </c>
      <c r="FT64" s="386">
        <v>936</v>
      </c>
      <c r="FU64" s="386">
        <v>943</v>
      </c>
      <c r="FV64" s="386">
        <v>950</v>
      </c>
      <c r="FW64" s="386">
        <v>957</v>
      </c>
      <c r="FX64" s="386">
        <v>964</v>
      </c>
      <c r="FY64" s="386">
        <v>971</v>
      </c>
      <c r="FZ64" s="386">
        <v>978</v>
      </c>
      <c r="GA64" s="386">
        <v>985</v>
      </c>
      <c r="GB64" s="386">
        <v>992</v>
      </c>
      <c r="GC64" s="386">
        <v>997.8</v>
      </c>
      <c r="GD64" s="387">
        <v>997.8</v>
      </c>
      <c r="GE64" s="387">
        <v>997.8</v>
      </c>
      <c r="GF64" s="387">
        <v>997.8</v>
      </c>
      <c r="GG64" s="387">
        <v>997.8</v>
      </c>
      <c r="GH64" s="387">
        <v>997.8</v>
      </c>
      <c r="GI64" s="387">
        <v>997.8</v>
      </c>
      <c r="GJ64" s="387">
        <v>997.8</v>
      </c>
      <c r="GK64" s="387">
        <v>997.8</v>
      </c>
      <c r="GL64" s="387">
        <v>997.8</v>
      </c>
      <c r="GM64" s="387">
        <v>997.8</v>
      </c>
      <c r="GN64" s="387">
        <v>997.8</v>
      </c>
      <c r="GO64" s="387">
        <v>997.8</v>
      </c>
      <c r="GP64" s="387">
        <v>997.8</v>
      </c>
      <c r="GQ64" s="387">
        <v>997.8</v>
      </c>
      <c r="GR64" s="387">
        <v>997.8</v>
      </c>
      <c r="GS64" s="387">
        <v>997.8</v>
      </c>
      <c r="GT64" s="387">
        <v>997.8</v>
      </c>
      <c r="GU64" s="387">
        <v>997.8</v>
      </c>
      <c r="GV64" s="387">
        <v>997.8</v>
      </c>
      <c r="GW64" s="387">
        <v>997.8</v>
      </c>
      <c r="GX64" s="387">
        <v>997.8</v>
      </c>
      <c r="GY64" s="387">
        <v>997.8</v>
      </c>
      <c r="GZ64" s="387">
        <v>997.8</v>
      </c>
      <c r="HA64" s="387">
        <v>997.8</v>
      </c>
      <c r="HB64" s="387">
        <v>997.8</v>
      </c>
      <c r="HC64" s="387">
        <v>997.8</v>
      </c>
      <c r="HD64" s="387">
        <v>997.8</v>
      </c>
      <c r="HE64" s="387">
        <v>997.8</v>
      </c>
      <c r="HS64" s="394">
        <v>2.8355973296930412</v>
      </c>
      <c r="HT64" s="394">
        <v>2.8355973296930417</v>
      </c>
      <c r="HU64" s="394">
        <v>2.8355973296930417</v>
      </c>
      <c r="HV64" s="394">
        <v>2.8355973296930417</v>
      </c>
      <c r="HW64" s="394">
        <v>2.8355973296930412</v>
      </c>
      <c r="HX64" s="394">
        <v>2.8289878885687418</v>
      </c>
      <c r="HY64" s="394">
        <v>2.8223938532679416</v>
      </c>
      <c r="HZ64" s="394">
        <v>2.8158151878814923</v>
      </c>
      <c r="IA64" s="394">
        <v>2.8092518565839475</v>
      </c>
      <c r="IB64" s="394">
        <v>2.802703823633363</v>
      </c>
      <c r="IC64" s="394">
        <v>2.7960669218188698</v>
      </c>
      <c r="ID64" s="394">
        <v>2.7894457364226883</v>
      </c>
      <c r="IE64" s="394">
        <v>2.7828402302277837</v>
      </c>
      <c r="IF64" s="394">
        <v>2.7762503661052524</v>
      </c>
      <c r="IG64" s="394">
        <v>2.7696761070141118</v>
      </c>
      <c r="IH64" s="394">
        <v>2.7613700034224147</v>
      </c>
      <c r="II64" s="394">
        <v>2.7530888093703934</v>
      </c>
      <c r="IJ64" s="394">
        <v>2.744832450155732</v>
      </c>
      <c r="IK64" s="394">
        <v>2.7366008513001443</v>
      </c>
      <c r="IL64" s="394">
        <v>2.7283939385487002</v>
      </c>
      <c r="IM64" s="394">
        <v>2.7200310144183226</v>
      </c>
      <c r="IN64" s="394">
        <v>2.7116937238663752</v>
      </c>
      <c r="IO64" s="394">
        <v>2.7033819883222119</v>
      </c>
      <c r="IP64" s="394">
        <v>2.6950957294560189</v>
      </c>
      <c r="IQ64" s="394">
        <v>2.6868348691780732</v>
      </c>
      <c r="IR64" s="394">
        <v>2.6785552540014832</v>
      </c>
      <c r="IS64" s="394">
        <v>2.6703011528705303</v>
      </c>
      <c r="IT64" s="394">
        <v>2.6620724871624146</v>
      </c>
      <c r="IU64" s="394">
        <v>2.6538691784966177</v>
      </c>
      <c r="IV64" s="394">
        <v>2.6456911487341555</v>
      </c>
      <c r="IW64" s="394">
        <v>2.6460376462350514</v>
      </c>
      <c r="IX64" s="394">
        <v>2.6463841891155901</v>
      </c>
      <c r="IY64" s="394">
        <v>2.6467307773817139</v>
      </c>
      <c r="IZ64" s="394">
        <v>2.6470774110393673</v>
      </c>
      <c r="JA64" s="394">
        <v>2.6474240900944963</v>
      </c>
      <c r="JB64" s="394">
        <v>2.6474240900944963</v>
      </c>
      <c r="JC64" s="394">
        <v>2.6474240900944963</v>
      </c>
      <c r="JD64" s="394">
        <v>2.6474240900944963</v>
      </c>
      <c r="JE64" s="394">
        <v>2.6474240900944963</v>
      </c>
      <c r="JF64" s="394">
        <v>2.6474240900944963</v>
      </c>
      <c r="JG64" s="394">
        <v>2.6474240900944963</v>
      </c>
      <c r="JH64" s="394">
        <v>2.6474240900944963</v>
      </c>
      <c r="JI64" s="394">
        <v>2.6474240900944963</v>
      </c>
      <c r="JJ64" s="394">
        <v>2.6474240900944963</v>
      </c>
      <c r="JK64" s="394">
        <v>2.6474240900944963</v>
      </c>
      <c r="JL64" s="394">
        <v>2.6474240900944963</v>
      </c>
      <c r="JM64" s="394">
        <v>2.6474240900944963</v>
      </c>
      <c r="JN64" s="394">
        <v>2.6474240900944963</v>
      </c>
      <c r="JO64" s="394">
        <v>2.6474240900944963</v>
      </c>
      <c r="JP64" s="394">
        <v>2.6474240900944963</v>
      </c>
      <c r="JQ64" s="394">
        <v>2.6474240900944963</v>
      </c>
      <c r="JR64" s="394">
        <v>2.6474240900944963</v>
      </c>
      <c r="JS64" s="394">
        <v>2.6474240900944963</v>
      </c>
      <c r="JT64" s="394">
        <v>2.6474240900944963</v>
      </c>
      <c r="JU64" s="394">
        <v>2.6474240900944963</v>
      </c>
      <c r="JV64" s="394">
        <v>2.6474240900944963</v>
      </c>
      <c r="JW64" s="394">
        <v>2.6474240900944963</v>
      </c>
      <c r="JX64" s="394">
        <v>2.6474240900944963</v>
      </c>
      <c r="JY64" s="394">
        <v>2.6474240900944963</v>
      </c>
      <c r="JZ64" s="394">
        <v>2.6474240900944963</v>
      </c>
      <c r="KA64" s="394">
        <v>2.6474240900944963</v>
      </c>
      <c r="KB64" s="394">
        <v>2.6474240900944963</v>
      </c>
      <c r="KC64" s="394">
        <v>2.6474240900944963</v>
      </c>
    </row>
    <row r="65" spans="1:289" x14ac:dyDescent="0.25">
      <c r="A65" s="383">
        <v>56</v>
      </c>
      <c r="B65" s="384" t="s">
        <v>851</v>
      </c>
      <c r="C65" s="385" t="s">
        <v>142</v>
      </c>
      <c r="D65" s="385" t="s">
        <v>142</v>
      </c>
      <c r="E65" s="129">
        <v>2052</v>
      </c>
      <c r="F65" s="386">
        <v>522.45086000000003</v>
      </c>
      <c r="G65" s="386">
        <v>522.45086000000003</v>
      </c>
      <c r="H65" s="386">
        <v>522.45086000000003</v>
      </c>
      <c r="I65" s="386">
        <v>522.45086000000003</v>
      </c>
      <c r="J65" s="386">
        <v>522.45086000000015</v>
      </c>
      <c r="K65" s="386">
        <v>523.53804891511641</v>
      </c>
      <c r="L65" s="386">
        <v>524.62750020518047</v>
      </c>
      <c r="M65" s="386">
        <v>525.71921857805899</v>
      </c>
      <c r="N65" s="386">
        <v>526.81320875141546</v>
      </c>
      <c r="O65" s="386">
        <v>527.90947545273025</v>
      </c>
      <c r="P65" s="386">
        <v>529.01783893717209</v>
      </c>
      <c r="Q65" s="386">
        <v>530.12852946757687</v>
      </c>
      <c r="R65" s="386">
        <v>531.24155192965486</v>
      </c>
      <c r="S65" s="386">
        <v>532.35691121937407</v>
      </c>
      <c r="T65" s="386">
        <v>533.47461224298183</v>
      </c>
      <c r="U65" s="386">
        <v>534.50547551797467</v>
      </c>
      <c r="V65" s="386">
        <v>535.53833078858884</v>
      </c>
      <c r="W65" s="386">
        <v>536.57318190407068</v>
      </c>
      <c r="X65" s="386">
        <v>537.61003272110452</v>
      </c>
      <c r="Y65" s="386">
        <v>538.64888710382729</v>
      </c>
      <c r="Z65" s="386">
        <v>539.57658608996439</v>
      </c>
      <c r="AA65" s="386">
        <v>540.50588282452259</v>
      </c>
      <c r="AB65" s="386">
        <v>541.43678005925653</v>
      </c>
      <c r="AC65" s="386">
        <v>542.36928055066016</v>
      </c>
      <c r="AD65" s="386">
        <v>543.30338705997463</v>
      </c>
      <c r="AE65" s="386">
        <v>544.55148678224111</v>
      </c>
      <c r="AF65" s="386">
        <v>545.80245369244312</v>
      </c>
      <c r="AG65" s="386">
        <v>547.05629437720711</v>
      </c>
      <c r="AH65" s="386">
        <v>548.31301543829068</v>
      </c>
      <c r="AI65" s="386">
        <v>549.57262349261714</v>
      </c>
      <c r="AJ65" s="386">
        <v>550.74327293823251</v>
      </c>
      <c r="AK65" s="386">
        <v>551.91641599445711</v>
      </c>
      <c r="AL65" s="386">
        <v>553.09205797295283</v>
      </c>
      <c r="AM65" s="386">
        <v>554.27020419669566</v>
      </c>
      <c r="AN65" s="386">
        <v>555.45086000000038</v>
      </c>
      <c r="AO65" s="387">
        <v>555.45086000000038</v>
      </c>
      <c r="AP65" s="387">
        <v>555.45086000000038</v>
      </c>
      <c r="AQ65" s="387">
        <v>555.45086000000038</v>
      </c>
      <c r="AR65" s="387">
        <v>555.45086000000038</v>
      </c>
      <c r="AS65" s="387">
        <v>555.45086000000038</v>
      </c>
      <c r="AT65" s="387">
        <v>555.45086000000038</v>
      </c>
      <c r="AU65" s="387">
        <v>555.45086000000038</v>
      </c>
      <c r="AV65" s="387">
        <v>555.45086000000038</v>
      </c>
      <c r="AW65" s="387">
        <v>555.45086000000038</v>
      </c>
      <c r="AX65" s="387">
        <v>555.45086000000038</v>
      </c>
      <c r="AY65" s="387">
        <v>555.45086000000038</v>
      </c>
      <c r="AZ65" s="387">
        <v>555.45086000000038</v>
      </c>
      <c r="BA65" s="387">
        <v>555.45086000000038</v>
      </c>
      <c r="BB65" s="387">
        <v>555.45086000000038</v>
      </c>
      <c r="BC65" s="387">
        <v>555.45086000000038</v>
      </c>
      <c r="BD65" s="387">
        <v>555.45086000000038</v>
      </c>
      <c r="BE65" s="387">
        <v>555.45086000000038</v>
      </c>
      <c r="BF65" s="387">
        <v>555.45086000000038</v>
      </c>
      <c r="BG65" s="387">
        <v>555.45086000000038</v>
      </c>
      <c r="BH65" s="387">
        <v>555.45086000000038</v>
      </c>
      <c r="BI65" s="387">
        <v>555.45086000000038</v>
      </c>
      <c r="BJ65" s="387">
        <v>555.45086000000038</v>
      </c>
      <c r="BK65" s="387">
        <v>555.45086000000038</v>
      </c>
      <c r="BL65" s="387">
        <v>555.45086000000038</v>
      </c>
      <c r="BM65" s="387">
        <v>555.45086000000038</v>
      </c>
      <c r="BN65" s="387">
        <v>555.45086000000038</v>
      </c>
      <c r="BO65" s="387">
        <v>555.45086000000038</v>
      </c>
      <c r="BP65" s="387">
        <v>555.45086000000038</v>
      </c>
      <c r="CA65" s="386">
        <v>1680</v>
      </c>
      <c r="CB65" s="386">
        <v>1680</v>
      </c>
      <c r="CC65" s="386">
        <v>1680</v>
      </c>
      <c r="CD65" s="386">
        <v>1680</v>
      </c>
      <c r="CE65" s="386">
        <v>1680</v>
      </c>
      <c r="CF65" s="386">
        <v>1677.6627948321259</v>
      </c>
      <c r="CG65" s="386">
        <v>1675.3288411690119</v>
      </c>
      <c r="CH65" s="386">
        <v>1672.9981344871853</v>
      </c>
      <c r="CI65" s="386">
        <v>1670.6706702694669</v>
      </c>
      <c r="CJ65" s="386">
        <v>1668.3464440049611</v>
      </c>
      <c r="CK65" s="386">
        <v>1665.9545155405449</v>
      </c>
      <c r="CL65" s="386">
        <v>1663.5660164128828</v>
      </c>
      <c r="CM65" s="386">
        <v>1661.1809417052932</v>
      </c>
      <c r="CN65" s="386">
        <v>1658.7992865081435</v>
      </c>
      <c r="CO65" s="386">
        <v>1656.42104591884</v>
      </c>
      <c r="CP65" s="386">
        <v>1653.1876921676699</v>
      </c>
      <c r="CQ65" s="386">
        <v>1649.9606499618076</v>
      </c>
      <c r="CR65" s="386">
        <v>1646.7399069810408</v>
      </c>
      <c r="CS65" s="386">
        <v>1643.525450929207</v>
      </c>
      <c r="CT65" s="386">
        <v>1640.317269534145</v>
      </c>
      <c r="CU65" s="386">
        <v>1636.6699827436262</v>
      </c>
      <c r="CV65" s="386">
        <v>1633.0308057872103</v>
      </c>
      <c r="CW65" s="386">
        <v>1629.3997206324771</v>
      </c>
      <c r="CX65" s="386">
        <v>1625.7767092871013</v>
      </c>
      <c r="CY65" s="386">
        <v>1622.1617537987645</v>
      </c>
      <c r="CZ65" s="386">
        <v>1619.3092820816044</v>
      </c>
      <c r="DA65" s="386">
        <v>1616.4618262605952</v>
      </c>
      <c r="DB65" s="386">
        <v>1613.6193775155921</v>
      </c>
      <c r="DC65" s="386">
        <v>1610.7819270419595</v>
      </c>
      <c r="DD65" s="386">
        <v>1607.9494660505447</v>
      </c>
      <c r="DE65" s="386">
        <v>1611.1936771935973</v>
      </c>
      <c r="DF65" s="386">
        <v>1614.4444338818694</v>
      </c>
      <c r="DG65" s="386">
        <v>1617.7017493217031</v>
      </c>
      <c r="DH65" s="386">
        <v>1620.9656367460857</v>
      </c>
      <c r="DI65" s="386">
        <v>1624.2361094147032</v>
      </c>
      <c r="DJ65" s="387">
        <v>1624.2361094147032</v>
      </c>
      <c r="DK65" s="387">
        <v>1624.2361094147032</v>
      </c>
      <c r="DL65" s="387">
        <v>1624.2361094147032</v>
      </c>
      <c r="DM65" s="387">
        <v>1624.2361094147032</v>
      </c>
      <c r="DN65" s="387">
        <v>1624.2361094147032</v>
      </c>
      <c r="DO65" s="387">
        <v>1624.2361094147032</v>
      </c>
      <c r="DP65" s="387">
        <v>1624.2361094147032</v>
      </c>
      <c r="DQ65" s="387">
        <v>1624.2361094147032</v>
      </c>
      <c r="DR65" s="387">
        <v>1624.2361094147032</v>
      </c>
      <c r="DS65" s="387">
        <v>1624.2361094147032</v>
      </c>
      <c r="DT65" s="387">
        <v>1624.2361094147032</v>
      </c>
      <c r="DU65" s="387">
        <v>1624.2361094147032</v>
      </c>
      <c r="DV65" s="387">
        <v>1624.2361094147032</v>
      </c>
      <c r="DW65" s="387">
        <v>1624.2361094147032</v>
      </c>
      <c r="DX65" s="387">
        <v>1624.2361094147032</v>
      </c>
      <c r="DY65" s="387">
        <v>1624.2361094147032</v>
      </c>
      <c r="DZ65" s="387">
        <v>1624.2361094147032</v>
      </c>
      <c r="EA65" s="387">
        <v>1624.2361094147032</v>
      </c>
      <c r="EB65" s="387">
        <v>1624.2361094147032</v>
      </c>
      <c r="EC65" s="387">
        <v>1624.2361094147032</v>
      </c>
      <c r="ED65" s="387">
        <v>1624.2361094147032</v>
      </c>
      <c r="EE65" s="387">
        <v>1624.2361094147032</v>
      </c>
      <c r="EF65" s="387">
        <v>1624.2361094147032</v>
      </c>
      <c r="EG65" s="387">
        <v>1624.2361094147032</v>
      </c>
      <c r="EH65" s="387">
        <v>1624.2361094147032</v>
      </c>
      <c r="EI65" s="387">
        <v>1624.2361094147032</v>
      </c>
      <c r="EJ65" s="387">
        <v>1624.2361094147032</v>
      </c>
      <c r="EK65" s="387">
        <v>1624.2361094147032</v>
      </c>
      <c r="EY65" s="386">
        <v>322</v>
      </c>
      <c r="EZ65" s="386">
        <v>324</v>
      </c>
      <c r="FA65" s="386">
        <v>326</v>
      </c>
      <c r="FB65" s="386">
        <v>328</v>
      </c>
      <c r="FC65" s="386">
        <v>329.90000000000003</v>
      </c>
      <c r="FD65" s="386">
        <v>334</v>
      </c>
      <c r="FE65" s="386">
        <v>338</v>
      </c>
      <c r="FF65" s="386">
        <v>342</v>
      </c>
      <c r="FG65" s="386">
        <v>346</v>
      </c>
      <c r="FH65" s="386">
        <v>350</v>
      </c>
      <c r="FI65" s="386">
        <v>353.5</v>
      </c>
      <c r="FJ65" s="386">
        <v>356</v>
      </c>
      <c r="FK65" s="386">
        <v>359</v>
      </c>
      <c r="FL65" s="386">
        <v>362</v>
      </c>
      <c r="FM65" s="386">
        <v>365</v>
      </c>
      <c r="FN65" s="386">
        <v>368</v>
      </c>
      <c r="FO65" s="386">
        <v>371</v>
      </c>
      <c r="FP65" s="386">
        <v>374</v>
      </c>
      <c r="FQ65" s="386">
        <v>377</v>
      </c>
      <c r="FR65" s="386">
        <v>380</v>
      </c>
      <c r="FS65" s="386">
        <v>383</v>
      </c>
      <c r="FT65" s="386">
        <v>386</v>
      </c>
      <c r="FU65" s="386">
        <v>389</v>
      </c>
      <c r="FV65" s="386">
        <v>392</v>
      </c>
      <c r="FW65" s="386">
        <v>395</v>
      </c>
      <c r="FX65" s="386">
        <v>398</v>
      </c>
      <c r="FY65" s="386">
        <v>401</v>
      </c>
      <c r="FZ65" s="386">
        <v>404</v>
      </c>
      <c r="GA65" s="386">
        <v>407</v>
      </c>
      <c r="GB65" s="386">
        <v>410</v>
      </c>
      <c r="GC65" s="386">
        <v>403.8</v>
      </c>
      <c r="GD65" s="387">
        <v>403.8</v>
      </c>
      <c r="GE65" s="387">
        <v>403.8</v>
      </c>
      <c r="GF65" s="387">
        <v>403.8</v>
      </c>
      <c r="GG65" s="387">
        <v>403.8</v>
      </c>
      <c r="GH65" s="387">
        <v>403.8</v>
      </c>
      <c r="GI65" s="387">
        <v>403.8</v>
      </c>
      <c r="GJ65" s="387">
        <v>403.8</v>
      </c>
      <c r="GK65" s="387">
        <v>403.8</v>
      </c>
      <c r="GL65" s="387">
        <v>403.8</v>
      </c>
      <c r="GM65" s="387">
        <v>403.8</v>
      </c>
      <c r="GN65" s="387">
        <v>403.8</v>
      </c>
      <c r="GO65" s="387">
        <v>403.8</v>
      </c>
      <c r="GP65" s="387">
        <v>403.8</v>
      </c>
      <c r="GQ65" s="387">
        <v>403.8</v>
      </c>
      <c r="GR65" s="387">
        <v>403.8</v>
      </c>
      <c r="GS65" s="387">
        <v>403.8</v>
      </c>
      <c r="GT65" s="387">
        <v>403.8</v>
      </c>
      <c r="GU65" s="387">
        <v>403.8</v>
      </c>
      <c r="GV65" s="387">
        <v>403.8</v>
      </c>
      <c r="GW65" s="387">
        <v>403.8</v>
      </c>
      <c r="GX65" s="387">
        <v>403.8</v>
      </c>
      <c r="GY65" s="387">
        <v>403.8</v>
      </c>
      <c r="GZ65" s="387">
        <v>403.8</v>
      </c>
      <c r="HA65" s="387">
        <v>403.8</v>
      </c>
      <c r="HB65" s="387">
        <v>403.8</v>
      </c>
      <c r="HC65" s="387">
        <v>403.8</v>
      </c>
      <c r="HD65" s="387">
        <v>403.8</v>
      </c>
      <c r="HE65" s="387">
        <v>403.8</v>
      </c>
      <c r="HS65" s="394">
        <v>3.2156134263038632</v>
      </c>
      <c r="HT65" s="394">
        <v>3.2156134263038632</v>
      </c>
      <c r="HU65" s="394">
        <v>3.2156134263038632</v>
      </c>
      <c r="HV65" s="394">
        <v>3.2156134263038632</v>
      </c>
      <c r="HW65" s="394">
        <v>3.2156134263038623</v>
      </c>
      <c r="HX65" s="394">
        <v>3.2044715724265016</v>
      </c>
      <c r="HY65" s="394">
        <v>3.1933683242182216</v>
      </c>
      <c r="HZ65" s="394">
        <v>3.1823035479133392</v>
      </c>
      <c r="IA65" s="394">
        <v>3.1712771102096595</v>
      </c>
      <c r="IB65" s="394">
        <v>3.1602888782668708</v>
      </c>
      <c r="IC65" s="394">
        <v>3.1491461968230512</v>
      </c>
      <c r="ID65" s="394">
        <v>3.1380428027211615</v>
      </c>
      <c r="IE65" s="394">
        <v>3.1269785574402151</v>
      </c>
      <c r="IF65" s="394">
        <v>3.1159533229476271</v>
      </c>
      <c r="IG65" s="394">
        <v>3.1049669616974942</v>
      </c>
      <c r="IH65" s="394">
        <v>3.0929293859255806</v>
      </c>
      <c r="II65" s="394">
        <v>3.0809384783573082</v>
      </c>
      <c r="IJ65" s="394">
        <v>3.068994058065778</v>
      </c>
      <c r="IK65" s="394">
        <v>3.0570959448255262</v>
      </c>
      <c r="IL65" s="394">
        <v>3.0452439591097966</v>
      </c>
      <c r="IM65" s="394">
        <v>3.033248708220897</v>
      </c>
      <c r="IN65" s="394">
        <v>3.0213007067628537</v>
      </c>
      <c r="IO65" s="394">
        <v>3.009399768619617</v>
      </c>
      <c r="IP65" s="394">
        <v>2.9975457084082495</v>
      </c>
      <c r="IQ65" s="394">
        <v>2.9857383414760417</v>
      </c>
      <c r="IR65" s="394">
        <v>2.9736568926661375</v>
      </c>
      <c r="IS65" s="394">
        <v>2.9616243300574516</v>
      </c>
      <c r="IT65" s="394">
        <v>2.9496404558375611</v>
      </c>
      <c r="IU65" s="394">
        <v>2.9377050729944663</v>
      </c>
      <c r="IV65" s="394">
        <v>2.9258179853133561</v>
      </c>
      <c r="IW65" s="394">
        <v>2.9254895272670858</v>
      </c>
      <c r="IX65" s="394">
        <v>2.9251611060941576</v>
      </c>
      <c r="IY65" s="394">
        <v>2.9248327217904322</v>
      </c>
      <c r="IZ65" s="394">
        <v>2.9245043743517707</v>
      </c>
      <c r="JA65" s="394">
        <v>2.9241760637740342</v>
      </c>
      <c r="JB65" s="394">
        <v>2.9241760637740342</v>
      </c>
      <c r="JC65" s="394">
        <v>2.9241760637740342</v>
      </c>
      <c r="JD65" s="394">
        <v>2.9241760637740342</v>
      </c>
      <c r="JE65" s="394">
        <v>2.9241760637740342</v>
      </c>
      <c r="JF65" s="394">
        <v>2.9241760637740342</v>
      </c>
      <c r="JG65" s="394">
        <v>2.9241760637740342</v>
      </c>
      <c r="JH65" s="394">
        <v>2.9241760637740342</v>
      </c>
      <c r="JI65" s="394">
        <v>2.9241760637740342</v>
      </c>
      <c r="JJ65" s="394">
        <v>2.9241760637740342</v>
      </c>
      <c r="JK65" s="394">
        <v>2.9241760637740342</v>
      </c>
      <c r="JL65" s="394">
        <v>2.9241760637740342</v>
      </c>
      <c r="JM65" s="394">
        <v>2.9241760637740342</v>
      </c>
      <c r="JN65" s="394">
        <v>2.9241760637740342</v>
      </c>
      <c r="JO65" s="394">
        <v>2.9241760637740342</v>
      </c>
      <c r="JP65" s="394">
        <v>2.9241760637740342</v>
      </c>
      <c r="JQ65" s="394">
        <v>2.9241760637740342</v>
      </c>
      <c r="JR65" s="394">
        <v>2.9241760637740342</v>
      </c>
      <c r="JS65" s="394">
        <v>2.9241760637740342</v>
      </c>
      <c r="JT65" s="394">
        <v>2.9241760637740342</v>
      </c>
      <c r="JU65" s="394">
        <v>2.9241760637740342</v>
      </c>
      <c r="JV65" s="394">
        <v>2.9241760637740342</v>
      </c>
      <c r="JW65" s="394">
        <v>2.9241760637740342</v>
      </c>
      <c r="JX65" s="394">
        <v>2.9241760637740342</v>
      </c>
      <c r="JY65" s="394">
        <v>2.9241760637740342</v>
      </c>
      <c r="JZ65" s="394">
        <v>2.9241760637740342</v>
      </c>
      <c r="KA65" s="394">
        <v>2.9241760637740342</v>
      </c>
      <c r="KB65" s="394">
        <v>2.9241760637740342</v>
      </c>
      <c r="KC65" s="394">
        <v>2.9241760637740342</v>
      </c>
    </row>
    <row r="66" spans="1:289" x14ac:dyDescent="0.25">
      <c r="A66" s="383">
        <v>57</v>
      </c>
      <c r="B66" s="384" t="s">
        <v>851</v>
      </c>
      <c r="C66" s="385" t="s">
        <v>142</v>
      </c>
      <c r="D66" s="385" t="s">
        <v>142</v>
      </c>
      <c r="E66" s="129">
        <v>2052</v>
      </c>
      <c r="F66" s="386">
        <v>1095.1720399999999</v>
      </c>
      <c r="G66" s="386">
        <v>1094.2490117548771</v>
      </c>
      <c r="H66" s="386">
        <v>1093.3267614524977</v>
      </c>
      <c r="I66" s="386">
        <v>1092.4052884371995</v>
      </c>
      <c r="J66" s="386">
        <v>1091.4845920538721</v>
      </c>
      <c r="K66" s="386">
        <v>1094.7402811151078</v>
      </c>
      <c r="L66" s="386">
        <v>1098.0056812719838</v>
      </c>
      <c r="M66" s="386">
        <v>1101.2808214908348</v>
      </c>
      <c r="N66" s="386">
        <v>1104.5657308243963</v>
      </c>
      <c r="O66" s="386">
        <v>1107.8604384120626</v>
      </c>
      <c r="P66" s="386">
        <v>1111.1795726535515</v>
      </c>
      <c r="Q66" s="386">
        <v>1114.5086509743946</v>
      </c>
      <c r="R66" s="386">
        <v>1117.8477031669133</v>
      </c>
      <c r="S66" s="386">
        <v>1121.1967591126865</v>
      </c>
      <c r="T66" s="386">
        <v>1124.5558487828175</v>
      </c>
      <c r="U66" s="386">
        <v>1127.5801427453193</v>
      </c>
      <c r="V66" s="386">
        <v>1130.6125700112775</v>
      </c>
      <c r="W66" s="386">
        <v>1133.6531524537722</v>
      </c>
      <c r="X66" s="386">
        <v>1136.701912004708</v>
      </c>
      <c r="Y66" s="386">
        <v>1139.7588706549707</v>
      </c>
      <c r="Z66" s="386">
        <v>1142.4457822706086</v>
      </c>
      <c r="AA66" s="386">
        <v>1145.1390281155436</v>
      </c>
      <c r="AB66" s="386">
        <v>1147.8386231223328</v>
      </c>
      <c r="AC66" s="386">
        <v>1150.5445822587358</v>
      </c>
      <c r="AD66" s="386">
        <v>1153.256920527798</v>
      </c>
      <c r="AE66" s="386">
        <v>1156.8703629611477</v>
      </c>
      <c r="AF66" s="386">
        <v>1160.4951272135881</v>
      </c>
      <c r="AG66" s="386">
        <v>1164.1312487592104</v>
      </c>
      <c r="AH66" s="386">
        <v>1167.7787631832555</v>
      </c>
      <c r="AI66" s="386">
        <v>1171.4377061824616</v>
      </c>
      <c r="AJ66" s="386">
        <v>1174.8274094393605</v>
      </c>
      <c r="AK66" s="386">
        <v>1178.2269212316251</v>
      </c>
      <c r="AL66" s="386">
        <v>1181.6362699414938</v>
      </c>
      <c r="AM66" s="386">
        <v>1185.0554840333327</v>
      </c>
      <c r="AN66" s="386">
        <v>1188.484592053873</v>
      </c>
      <c r="AO66" s="387">
        <v>1188.484592053873</v>
      </c>
      <c r="AP66" s="387">
        <v>1188.484592053873</v>
      </c>
      <c r="AQ66" s="387">
        <v>1188.484592053873</v>
      </c>
      <c r="AR66" s="387">
        <v>1188.484592053873</v>
      </c>
      <c r="AS66" s="387">
        <v>1188.484592053873</v>
      </c>
      <c r="AT66" s="387">
        <v>1188.484592053873</v>
      </c>
      <c r="AU66" s="387">
        <v>1188.484592053873</v>
      </c>
      <c r="AV66" s="387">
        <v>1188.484592053873</v>
      </c>
      <c r="AW66" s="387">
        <v>1188.484592053873</v>
      </c>
      <c r="AX66" s="387">
        <v>1188.484592053873</v>
      </c>
      <c r="AY66" s="387">
        <v>1188.484592053873</v>
      </c>
      <c r="AZ66" s="387">
        <v>1188.484592053873</v>
      </c>
      <c r="BA66" s="387">
        <v>1188.484592053873</v>
      </c>
      <c r="BB66" s="387">
        <v>1188.484592053873</v>
      </c>
      <c r="BC66" s="387">
        <v>1188.484592053873</v>
      </c>
      <c r="BD66" s="387">
        <v>1188.484592053873</v>
      </c>
      <c r="BE66" s="387">
        <v>1188.484592053873</v>
      </c>
      <c r="BF66" s="387">
        <v>1188.484592053873</v>
      </c>
      <c r="BG66" s="387">
        <v>1188.484592053873</v>
      </c>
      <c r="BH66" s="387">
        <v>1188.484592053873</v>
      </c>
      <c r="BI66" s="387">
        <v>1188.484592053873</v>
      </c>
      <c r="BJ66" s="387">
        <v>1188.484592053873</v>
      </c>
      <c r="BK66" s="387">
        <v>1188.484592053873</v>
      </c>
      <c r="BL66" s="387">
        <v>1188.484592053873</v>
      </c>
      <c r="BM66" s="387">
        <v>1188.484592053873</v>
      </c>
      <c r="BN66" s="387">
        <v>1188.484592053873</v>
      </c>
      <c r="BO66" s="387">
        <v>1188.484592053873</v>
      </c>
      <c r="BP66" s="387">
        <v>1188.484592053873</v>
      </c>
      <c r="CA66" s="386">
        <v>2970</v>
      </c>
      <c r="CB66" s="386">
        <v>2967.4968372201915</v>
      </c>
      <c r="CC66" s="386">
        <v>2964.9957841454006</v>
      </c>
      <c r="CD66" s="386">
        <v>2962.4968389975347</v>
      </c>
      <c r="CE66" s="386">
        <v>2960</v>
      </c>
      <c r="CF66" s="386">
        <v>2956.8331157977259</v>
      </c>
      <c r="CG66" s="386">
        <v>2953.6696198236782</v>
      </c>
      <c r="CH66" s="386">
        <v>2950.5095084528143</v>
      </c>
      <c r="CI66" s="386">
        <v>2947.3527780639702</v>
      </c>
      <c r="CJ66" s="386">
        <v>2944.1994250398548</v>
      </c>
      <c r="CK66" s="386">
        <v>2940.8410078683501</v>
      </c>
      <c r="CL66" s="386">
        <v>2937.4864216078231</v>
      </c>
      <c r="CM66" s="386">
        <v>2934.1356618883938</v>
      </c>
      <c r="CN66" s="386">
        <v>2930.7887243451678</v>
      </c>
      <c r="CO66" s="386">
        <v>2927.445604618229</v>
      </c>
      <c r="CP66" s="386">
        <v>2922.2729600447101</v>
      </c>
      <c r="CQ66" s="386">
        <v>2917.1094552659124</v>
      </c>
      <c r="CR66" s="386">
        <v>2911.9550741322928</v>
      </c>
      <c r="CS66" s="386">
        <v>2906.809800522843</v>
      </c>
      <c r="CT66" s="386">
        <v>2901.6736183450407</v>
      </c>
      <c r="CU66" s="386">
        <v>2895.2889470054347</v>
      </c>
      <c r="CV66" s="386">
        <v>2888.9183241197475</v>
      </c>
      <c r="CW66" s="386">
        <v>2882.5617187765902</v>
      </c>
      <c r="CX66" s="386">
        <v>2876.21910013259</v>
      </c>
      <c r="CY66" s="386">
        <v>2869.8904374122408</v>
      </c>
      <c r="CZ66" s="386">
        <v>2865.5152385654974</v>
      </c>
      <c r="DA66" s="386">
        <v>2861.1467097869559</v>
      </c>
      <c r="DB66" s="386">
        <v>2856.7848409079784</v>
      </c>
      <c r="DC66" s="386">
        <v>2852.4296217754304</v>
      </c>
      <c r="DD66" s="386">
        <v>2848.0810422516556</v>
      </c>
      <c r="DE66" s="386">
        <v>2856.416282013864</v>
      </c>
      <c r="DF66" s="386">
        <v>2864.7759158227527</v>
      </c>
      <c r="DG66" s="386">
        <v>2873.1600150703307</v>
      </c>
      <c r="DH66" s="386">
        <v>2881.5686513575442</v>
      </c>
      <c r="DI66" s="386">
        <v>2890.0018964948881</v>
      </c>
      <c r="DJ66" s="387">
        <v>2890.0018964948881</v>
      </c>
      <c r="DK66" s="387">
        <v>2890.0018964948881</v>
      </c>
      <c r="DL66" s="387">
        <v>2890.0018964948881</v>
      </c>
      <c r="DM66" s="387">
        <v>2890.0018964948881</v>
      </c>
      <c r="DN66" s="387">
        <v>2890.0018964948881</v>
      </c>
      <c r="DO66" s="387">
        <v>2890.0018964948881</v>
      </c>
      <c r="DP66" s="387">
        <v>2890.0018964948881</v>
      </c>
      <c r="DQ66" s="387">
        <v>2890.0018964948881</v>
      </c>
      <c r="DR66" s="387">
        <v>2890.0018964948881</v>
      </c>
      <c r="DS66" s="387">
        <v>2890.0018964948881</v>
      </c>
      <c r="DT66" s="387">
        <v>2890.0018964948881</v>
      </c>
      <c r="DU66" s="387">
        <v>2890.0018964948881</v>
      </c>
      <c r="DV66" s="387">
        <v>2890.0018964948881</v>
      </c>
      <c r="DW66" s="387">
        <v>2890.0018964948881</v>
      </c>
      <c r="DX66" s="387">
        <v>2890.0018964948881</v>
      </c>
      <c r="DY66" s="387">
        <v>2890.0018964948881</v>
      </c>
      <c r="DZ66" s="387">
        <v>2890.0018964948881</v>
      </c>
      <c r="EA66" s="387">
        <v>2890.0018964948881</v>
      </c>
      <c r="EB66" s="387">
        <v>2890.0018964948881</v>
      </c>
      <c r="EC66" s="387">
        <v>2890.0018964948881</v>
      </c>
      <c r="ED66" s="387">
        <v>2890.0018964948881</v>
      </c>
      <c r="EE66" s="387">
        <v>2890.0018964948881</v>
      </c>
      <c r="EF66" s="387">
        <v>2890.0018964948881</v>
      </c>
      <c r="EG66" s="387">
        <v>2890.0018964948881</v>
      </c>
      <c r="EH66" s="387">
        <v>2890.0018964948881</v>
      </c>
      <c r="EI66" s="387">
        <v>2890.0018964948881</v>
      </c>
      <c r="EJ66" s="387">
        <v>2890.0018964948881</v>
      </c>
      <c r="EK66" s="387">
        <v>2890.0018964948881</v>
      </c>
      <c r="EY66" s="386">
        <v>638</v>
      </c>
      <c r="EZ66" s="386">
        <v>642</v>
      </c>
      <c r="FA66" s="386">
        <v>646</v>
      </c>
      <c r="FB66" s="386">
        <v>650</v>
      </c>
      <c r="FC66" s="386">
        <v>655.1</v>
      </c>
      <c r="FD66" s="386">
        <v>663</v>
      </c>
      <c r="FE66" s="386">
        <v>671</v>
      </c>
      <c r="FF66" s="386">
        <v>679</v>
      </c>
      <c r="FG66" s="386">
        <v>687</v>
      </c>
      <c r="FH66" s="386">
        <v>695</v>
      </c>
      <c r="FI66" s="386">
        <v>703.2</v>
      </c>
      <c r="FJ66" s="386">
        <v>709</v>
      </c>
      <c r="FK66" s="386">
        <v>715</v>
      </c>
      <c r="FL66" s="386">
        <v>721</v>
      </c>
      <c r="FM66" s="386">
        <v>727</v>
      </c>
      <c r="FN66" s="386">
        <v>733</v>
      </c>
      <c r="FO66" s="386">
        <v>739</v>
      </c>
      <c r="FP66" s="386">
        <v>745</v>
      </c>
      <c r="FQ66" s="386">
        <v>751</v>
      </c>
      <c r="FR66" s="386">
        <v>757</v>
      </c>
      <c r="FS66" s="386">
        <v>763</v>
      </c>
      <c r="FT66" s="386">
        <v>769</v>
      </c>
      <c r="FU66" s="386">
        <v>775</v>
      </c>
      <c r="FV66" s="386">
        <v>781</v>
      </c>
      <c r="FW66" s="386">
        <v>787</v>
      </c>
      <c r="FX66" s="386">
        <v>793</v>
      </c>
      <c r="FY66" s="386">
        <v>799</v>
      </c>
      <c r="FZ66" s="386">
        <v>805</v>
      </c>
      <c r="GA66" s="386">
        <v>811</v>
      </c>
      <c r="GB66" s="386">
        <v>817</v>
      </c>
      <c r="GC66" s="386">
        <v>818.7</v>
      </c>
      <c r="GD66" s="387">
        <v>818.7</v>
      </c>
      <c r="GE66" s="387">
        <v>818.7</v>
      </c>
      <c r="GF66" s="387">
        <v>818.7</v>
      </c>
      <c r="GG66" s="387">
        <v>818.7</v>
      </c>
      <c r="GH66" s="387">
        <v>818.7</v>
      </c>
      <c r="GI66" s="387">
        <v>818.7</v>
      </c>
      <c r="GJ66" s="387">
        <v>818.7</v>
      </c>
      <c r="GK66" s="387">
        <v>818.7</v>
      </c>
      <c r="GL66" s="387">
        <v>818.7</v>
      </c>
      <c r="GM66" s="387">
        <v>818.7</v>
      </c>
      <c r="GN66" s="387">
        <v>818.7</v>
      </c>
      <c r="GO66" s="387">
        <v>818.7</v>
      </c>
      <c r="GP66" s="387">
        <v>818.7</v>
      </c>
      <c r="GQ66" s="387">
        <v>818.7</v>
      </c>
      <c r="GR66" s="387">
        <v>818.7</v>
      </c>
      <c r="GS66" s="387">
        <v>818.7</v>
      </c>
      <c r="GT66" s="387">
        <v>818.7</v>
      </c>
      <c r="GU66" s="387">
        <v>818.7</v>
      </c>
      <c r="GV66" s="387">
        <v>818.7</v>
      </c>
      <c r="GW66" s="387">
        <v>818.7</v>
      </c>
      <c r="GX66" s="387">
        <v>818.7</v>
      </c>
      <c r="GY66" s="387">
        <v>818.7</v>
      </c>
      <c r="GZ66" s="387">
        <v>818.7</v>
      </c>
      <c r="HA66" s="387">
        <v>818.7</v>
      </c>
      <c r="HB66" s="387">
        <v>818.7</v>
      </c>
      <c r="HC66" s="387">
        <v>818.7</v>
      </c>
      <c r="HD66" s="387">
        <v>818.7</v>
      </c>
      <c r="HE66" s="387">
        <v>818.7</v>
      </c>
      <c r="HS66" s="394">
        <v>2.7119026888232103</v>
      </c>
      <c r="HT66" s="394">
        <v>2.7119026888232103</v>
      </c>
      <c r="HU66" s="394">
        <v>2.7119026888232098</v>
      </c>
      <c r="HV66" s="394">
        <v>2.7119026888232094</v>
      </c>
      <c r="HW66" s="394">
        <v>2.7119026888232098</v>
      </c>
      <c r="HX66" s="394">
        <v>2.7009448421737816</v>
      </c>
      <c r="HY66" s="394">
        <v>2.6900312723354967</v>
      </c>
      <c r="HZ66" s="394">
        <v>2.6791618004013062</v>
      </c>
      <c r="IA66" s="394">
        <v>2.6683362481870625</v>
      </c>
      <c r="IB66" s="394">
        <v>2.6575544382285954</v>
      </c>
      <c r="IC66" s="394">
        <v>2.6465938361749011</v>
      </c>
      <c r="ID66" s="394">
        <v>2.6356784391396442</v>
      </c>
      <c r="IE66" s="394">
        <v>2.6248080606829123</v>
      </c>
      <c r="IF66" s="394">
        <v>2.6139825151337304</v>
      </c>
      <c r="IG66" s="394">
        <v>2.6032016175868904</v>
      </c>
      <c r="IH66" s="394">
        <v>2.5916321592271503</v>
      </c>
      <c r="II66" s="394">
        <v>2.5801141192307946</v>
      </c>
      <c r="IJ66" s="394">
        <v>2.5686472690782161</v>
      </c>
      <c r="IK66" s="394">
        <v>2.5572313812654199</v>
      </c>
      <c r="IL66" s="394">
        <v>2.5458662292995125</v>
      </c>
      <c r="IM66" s="394">
        <v>2.5342900222810174</v>
      </c>
      <c r="IN66" s="394">
        <v>2.5227664529727809</v>
      </c>
      <c r="IO66" s="394">
        <v>2.5112952820279655</v>
      </c>
      <c r="IP66" s="394">
        <v>2.4998762711880578</v>
      </c>
      <c r="IQ66" s="394">
        <v>2.4885091832779209</v>
      </c>
      <c r="IR66" s="394">
        <v>2.4769544888598141</v>
      </c>
      <c r="IS66" s="394">
        <v>2.4654534454243895</v>
      </c>
      <c r="IT66" s="394">
        <v>2.4540058038583563</v>
      </c>
      <c r="IU66" s="394">
        <v>2.4426113162051126</v>
      </c>
      <c r="IV66" s="394">
        <v>2.4312697356593729</v>
      </c>
      <c r="IW66" s="394">
        <v>2.4313497106583295</v>
      </c>
      <c r="IX66" s="394">
        <v>2.4314296882880106</v>
      </c>
      <c r="IY66" s="394">
        <v>2.4315096685485029</v>
      </c>
      <c r="IZ66" s="394">
        <v>2.431589651439892</v>
      </c>
      <c r="JA66" s="394">
        <v>2.4316696369622659</v>
      </c>
      <c r="JB66" s="394">
        <v>2.4316696369622659</v>
      </c>
      <c r="JC66" s="394">
        <v>2.4316696369622659</v>
      </c>
      <c r="JD66" s="394">
        <v>2.4316696369622659</v>
      </c>
      <c r="JE66" s="394">
        <v>2.4316696369622659</v>
      </c>
      <c r="JF66" s="394">
        <v>2.4316696369622659</v>
      </c>
      <c r="JG66" s="394">
        <v>2.4316696369622659</v>
      </c>
      <c r="JH66" s="394">
        <v>2.4316696369622659</v>
      </c>
      <c r="JI66" s="394">
        <v>2.4316696369622659</v>
      </c>
      <c r="JJ66" s="394">
        <v>2.4316696369622659</v>
      </c>
      <c r="JK66" s="394">
        <v>2.4316696369622659</v>
      </c>
      <c r="JL66" s="394">
        <v>2.4316696369622659</v>
      </c>
      <c r="JM66" s="394">
        <v>2.4316696369622659</v>
      </c>
      <c r="JN66" s="394">
        <v>2.4316696369622659</v>
      </c>
      <c r="JO66" s="394">
        <v>2.4316696369622659</v>
      </c>
      <c r="JP66" s="394">
        <v>2.4316696369622659</v>
      </c>
      <c r="JQ66" s="394">
        <v>2.4316696369622659</v>
      </c>
      <c r="JR66" s="394">
        <v>2.4316696369622659</v>
      </c>
      <c r="JS66" s="394">
        <v>2.4316696369622659</v>
      </c>
      <c r="JT66" s="394">
        <v>2.4316696369622659</v>
      </c>
      <c r="JU66" s="394">
        <v>2.4316696369622659</v>
      </c>
      <c r="JV66" s="394">
        <v>2.4316696369622659</v>
      </c>
      <c r="JW66" s="394">
        <v>2.4316696369622659</v>
      </c>
      <c r="JX66" s="394">
        <v>2.4316696369622659</v>
      </c>
      <c r="JY66" s="394">
        <v>2.4316696369622659</v>
      </c>
      <c r="JZ66" s="394">
        <v>2.4316696369622659</v>
      </c>
      <c r="KA66" s="394">
        <v>2.4316696369622659</v>
      </c>
      <c r="KB66" s="394">
        <v>2.4316696369622659</v>
      </c>
      <c r="KC66" s="394">
        <v>2.4316696369622659</v>
      </c>
    </row>
    <row r="67" spans="1:289" x14ac:dyDescent="0.25">
      <c r="A67" s="383">
        <v>58</v>
      </c>
      <c r="B67" s="384" t="s">
        <v>851</v>
      </c>
      <c r="C67" s="385" t="s">
        <v>142</v>
      </c>
      <c r="D67" s="385" t="s">
        <v>142</v>
      </c>
      <c r="E67" s="129">
        <v>2052</v>
      </c>
      <c r="F67" s="386">
        <v>444.61158999999992</v>
      </c>
      <c r="G67" s="386">
        <v>455.78105737318305</v>
      </c>
      <c r="H67" s="386">
        <v>467.23112247302595</v>
      </c>
      <c r="I67" s="386">
        <v>478.96883443460166</v>
      </c>
      <c r="J67" s="386">
        <v>491.00141948032422</v>
      </c>
      <c r="K67" s="386">
        <v>506.00403904502468</v>
      </c>
      <c r="L67" s="386">
        <v>521.46506582582117</v>
      </c>
      <c r="M67" s="386">
        <v>537.39850652166785</v>
      </c>
      <c r="N67" s="386">
        <v>553.81879580823659</v>
      </c>
      <c r="O67" s="386">
        <v>570.7408094148069</v>
      </c>
      <c r="P67" s="386">
        <v>586.1455757056284</v>
      </c>
      <c r="Q67" s="386">
        <v>601.96612937411817</v>
      </c>
      <c r="R67" s="386">
        <v>618.21369286534048</v>
      </c>
      <c r="S67" s="386">
        <v>634.8997915274299</v>
      </c>
      <c r="T67" s="386">
        <v>652.03626178719537</v>
      </c>
      <c r="U67" s="386">
        <v>666.26117990337207</v>
      </c>
      <c r="V67" s="386">
        <v>680.7964309063384</v>
      </c>
      <c r="W67" s="386">
        <v>695.64878506358104</v>
      </c>
      <c r="X67" s="386">
        <v>710.82516034372895</v>
      </c>
      <c r="Y67" s="386">
        <v>726.33262563882283</v>
      </c>
      <c r="Z67" s="386">
        <v>739.09913762258952</v>
      </c>
      <c r="AA67" s="386">
        <v>752.09004242925641</v>
      </c>
      <c r="AB67" s="386">
        <v>765.30928413838376</v>
      </c>
      <c r="AC67" s="386">
        <v>778.76087615333336</v>
      </c>
      <c r="AD67" s="386">
        <v>792.44890241975099</v>
      </c>
      <c r="AE67" s="386">
        <v>809.50902456383824</v>
      </c>
      <c r="AF67" s="386">
        <v>826.93642309215977</v>
      </c>
      <c r="AG67" s="386">
        <v>844.7390048614941</v>
      </c>
      <c r="AH67" s="386">
        <v>862.9248469502478</v>
      </c>
      <c r="AI67" s="386">
        <v>881.50220032304799</v>
      </c>
      <c r="AJ67" s="386">
        <v>897.60303214253349</v>
      </c>
      <c r="AK67" s="386">
        <v>913.99794920103977</v>
      </c>
      <c r="AL67" s="386">
        <v>930.69232303022306</v>
      </c>
      <c r="AM67" s="386">
        <v>947.69162327394827</v>
      </c>
      <c r="AN67" s="386">
        <v>965.00141948033013</v>
      </c>
      <c r="AO67" s="387">
        <v>965.00141948033013</v>
      </c>
      <c r="AP67" s="387">
        <v>965.00141948033013</v>
      </c>
      <c r="AQ67" s="387">
        <v>965.00141948033013</v>
      </c>
      <c r="AR67" s="387">
        <v>965.00141948033013</v>
      </c>
      <c r="AS67" s="387">
        <v>965.00141948033013</v>
      </c>
      <c r="AT67" s="387">
        <v>965.00141948033013</v>
      </c>
      <c r="AU67" s="387">
        <v>965.00141948033013</v>
      </c>
      <c r="AV67" s="387">
        <v>965.00141948033013</v>
      </c>
      <c r="AW67" s="387">
        <v>965.00141948033013</v>
      </c>
      <c r="AX67" s="387">
        <v>965.00141948033013</v>
      </c>
      <c r="AY67" s="387">
        <v>965.00141948033013</v>
      </c>
      <c r="AZ67" s="387">
        <v>965.00141948033013</v>
      </c>
      <c r="BA67" s="387">
        <v>965.00141948033013</v>
      </c>
      <c r="BB67" s="387">
        <v>965.00141948033013</v>
      </c>
      <c r="BC67" s="387">
        <v>965.00141948033013</v>
      </c>
      <c r="BD67" s="387">
        <v>965.00141948033013</v>
      </c>
      <c r="BE67" s="387">
        <v>965.00141948033013</v>
      </c>
      <c r="BF67" s="387">
        <v>965.00141948033013</v>
      </c>
      <c r="BG67" s="387">
        <v>965.00141948033013</v>
      </c>
      <c r="BH67" s="387">
        <v>965.00141948033013</v>
      </c>
      <c r="BI67" s="387">
        <v>965.00141948033013</v>
      </c>
      <c r="BJ67" s="387">
        <v>965.00141948033013</v>
      </c>
      <c r="BK67" s="387">
        <v>965.00141948033013</v>
      </c>
      <c r="BL67" s="387">
        <v>965.00141948033013</v>
      </c>
      <c r="BM67" s="387">
        <v>965.00141948033013</v>
      </c>
      <c r="BN67" s="387">
        <v>965.00141948033013</v>
      </c>
      <c r="BO67" s="387">
        <v>965.00141948033013</v>
      </c>
      <c r="BP67" s="387">
        <v>965.00141948033013</v>
      </c>
      <c r="CA67" s="386">
        <v>780</v>
      </c>
      <c r="CB67" s="386">
        <v>799.27377734955758</v>
      </c>
      <c r="CC67" s="386">
        <v>819.02380917773098</v>
      </c>
      <c r="CD67" s="386">
        <v>839.26186371885683</v>
      </c>
      <c r="CE67" s="386">
        <v>860</v>
      </c>
      <c r="CF67" s="386">
        <v>890.70055990956712</v>
      </c>
      <c r="CG67" s="386">
        <v>922.49707839908876</v>
      </c>
      <c r="CH67" s="386">
        <v>955.42867935466074</v>
      </c>
      <c r="CI67" s="386">
        <v>989.53588331959838</v>
      </c>
      <c r="CJ67" s="386">
        <v>1024.8606573527613</v>
      </c>
      <c r="CK67" s="386">
        <v>1057.8048410010888</v>
      </c>
      <c r="CL67" s="386">
        <v>1091.8080166484438</v>
      </c>
      <c r="CM67" s="386">
        <v>1126.9042256317123</v>
      </c>
      <c r="CN67" s="386">
        <v>1163.1286035478106</v>
      </c>
      <c r="CO67" s="386">
        <v>1200.5174154287142</v>
      </c>
      <c r="CP67" s="386">
        <v>1230.3399580669206</v>
      </c>
      <c r="CQ67" s="386">
        <v>1260.903334647207</v>
      </c>
      <c r="CR67" s="386">
        <v>1292.2259485276099</v>
      </c>
      <c r="CS67" s="386">
        <v>1324.3266602314875</v>
      </c>
      <c r="CT67" s="386">
        <v>1357.2247988041483</v>
      </c>
      <c r="CU67" s="386">
        <v>1385.211847257852</v>
      </c>
      <c r="CV67" s="386">
        <v>1413.7760107788904</v>
      </c>
      <c r="CW67" s="386">
        <v>1442.9291899362531</v>
      </c>
      <c r="CX67" s="386">
        <v>1472.6835306980718</v>
      </c>
      <c r="CY67" s="386">
        <v>1503.0514294919446</v>
      </c>
      <c r="CZ67" s="386">
        <v>1539.9172968588502</v>
      </c>
      <c r="DA67" s="386">
        <v>1577.6873862304371</v>
      </c>
      <c r="DB67" s="386">
        <v>1616.3838757756228</v>
      </c>
      <c r="DC67" s="386">
        <v>1656.0294876350194</v>
      </c>
      <c r="DD67" s="386">
        <v>1696.6475012631172</v>
      </c>
      <c r="DE67" s="386">
        <v>1727.4042704477035</v>
      </c>
      <c r="DF67" s="386">
        <v>1758.7185973158805</v>
      </c>
      <c r="DG67" s="386">
        <v>1790.6005892546971</v>
      </c>
      <c r="DH67" s="386">
        <v>1823.0605368775771</v>
      </c>
      <c r="DI67" s="386">
        <v>1856.1089173458411</v>
      </c>
      <c r="DJ67" s="387">
        <v>1856.1089173458411</v>
      </c>
      <c r="DK67" s="387">
        <v>1856.1089173458411</v>
      </c>
      <c r="DL67" s="387">
        <v>1856.1089173458411</v>
      </c>
      <c r="DM67" s="387">
        <v>1856.1089173458411</v>
      </c>
      <c r="DN67" s="387">
        <v>1856.1089173458411</v>
      </c>
      <c r="DO67" s="387">
        <v>1856.1089173458411</v>
      </c>
      <c r="DP67" s="387">
        <v>1856.1089173458411</v>
      </c>
      <c r="DQ67" s="387">
        <v>1856.1089173458411</v>
      </c>
      <c r="DR67" s="387">
        <v>1856.1089173458411</v>
      </c>
      <c r="DS67" s="387">
        <v>1856.1089173458411</v>
      </c>
      <c r="DT67" s="387">
        <v>1856.1089173458411</v>
      </c>
      <c r="DU67" s="387">
        <v>1856.1089173458411</v>
      </c>
      <c r="DV67" s="387">
        <v>1856.1089173458411</v>
      </c>
      <c r="DW67" s="387">
        <v>1856.1089173458411</v>
      </c>
      <c r="DX67" s="387">
        <v>1856.1089173458411</v>
      </c>
      <c r="DY67" s="387">
        <v>1856.1089173458411</v>
      </c>
      <c r="DZ67" s="387">
        <v>1856.1089173458411</v>
      </c>
      <c r="EA67" s="387">
        <v>1856.1089173458411</v>
      </c>
      <c r="EB67" s="387">
        <v>1856.1089173458411</v>
      </c>
      <c r="EC67" s="387">
        <v>1856.1089173458411</v>
      </c>
      <c r="ED67" s="387">
        <v>1856.1089173458411</v>
      </c>
      <c r="EE67" s="387">
        <v>1856.1089173458411</v>
      </c>
      <c r="EF67" s="387">
        <v>1856.1089173458411</v>
      </c>
      <c r="EG67" s="387">
        <v>1856.1089173458411</v>
      </c>
      <c r="EH67" s="387">
        <v>1856.1089173458411</v>
      </c>
      <c r="EI67" s="387">
        <v>1856.1089173458411</v>
      </c>
      <c r="EJ67" s="387">
        <v>1856.1089173458411</v>
      </c>
      <c r="EK67" s="387">
        <v>1856.1089173458411</v>
      </c>
      <c r="EY67" s="386">
        <v>1466</v>
      </c>
      <c r="EZ67" s="386">
        <v>1481</v>
      </c>
      <c r="FA67" s="386">
        <v>1496</v>
      </c>
      <c r="FB67" s="386">
        <v>1511</v>
      </c>
      <c r="FC67" s="386">
        <v>1526.4999999999998</v>
      </c>
      <c r="FD67" s="386">
        <v>1546</v>
      </c>
      <c r="FE67" s="386">
        <v>1566</v>
      </c>
      <c r="FF67" s="386">
        <v>1586</v>
      </c>
      <c r="FG67" s="386">
        <v>1606</v>
      </c>
      <c r="FH67" s="386">
        <v>1626</v>
      </c>
      <c r="FI67" s="386">
        <v>1646.3999999999999</v>
      </c>
      <c r="FJ67" s="386">
        <v>1663</v>
      </c>
      <c r="FK67" s="386">
        <v>1680</v>
      </c>
      <c r="FL67" s="386">
        <v>1697</v>
      </c>
      <c r="FM67" s="386">
        <v>1714</v>
      </c>
      <c r="FN67" s="386">
        <v>1731</v>
      </c>
      <c r="FO67" s="386">
        <v>1748</v>
      </c>
      <c r="FP67" s="386">
        <v>1765</v>
      </c>
      <c r="FQ67" s="386">
        <v>1782</v>
      </c>
      <c r="FR67" s="386">
        <v>1799</v>
      </c>
      <c r="FS67" s="386">
        <v>1816</v>
      </c>
      <c r="FT67" s="386">
        <v>1833</v>
      </c>
      <c r="FU67" s="386">
        <v>1850</v>
      </c>
      <c r="FV67" s="386">
        <v>1867</v>
      </c>
      <c r="FW67" s="386">
        <v>1884</v>
      </c>
      <c r="FX67" s="386">
        <v>1901</v>
      </c>
      <c r="FY67" s="386">
        <v>1918</v>
      </c>
      <c r="FZ67" s="386">
        <v>1935</v>
      </c>
      <c r="GA67" s="386">
        <v>1952</v>
      </c>
      <c r="GB67" s="386">
        <v>1969</v>
      </c>
      <c r="GC67" s="386">
        <v>1986</v>
      </c>
      <c r="GD67" s="387">
        <v>1986</v>
      </c>
      <c r="GE67" s="387">
        <v>1986</v>
      </c>
      <c r="GF67" s="387">
        <v>1986</v>
      </c>
      <c r="GG67" s="387">
        <v>1986</v>
      </c>
      <c r="GH67" s="387">
        <v>1986</v>
      </c>
      <c r="GI67" s="387">
        <v>1986</v>
      </c>
      <c r="GJ67" s="387">
        <v>1986</v>
      </c>
      <c r="GK67" s="387">
        <v>1986</v>
      </c>
      <c r="GL67" s="387">
        <v>1986</v>
      </c>
      <c r="GM67" s="387">
        <v>1986</v>
      </c>
      <c r="GN67" s="387">
        <v>1986</v>
      </c>
      <c r="GO67" s="387">
        <v>1986</v>
      </c>
      <c r="GP67" s="387">
        <v>1986</v>
      </c>
      <c r="GQ67" s="387">
        <v>1986</v>
      </c>
      <c r="GR67" s="387">
        <v>1986</v>
      </c>
      <c r="GS67" s="387">
        <v>1986</v>
      </c>
      <c r="GT67" s="387">
        <v>1986</v>
      </c>
      <c r="GU67" s="387">
        <v>1986</v>
      </c>
      <c r="GV67" s="387">
        <v>1986</v>
      </c>
      <c r="GW67" s="387">
        <v>1986</v>
      </c>
      <c r="GX67" s="387">
        <v>1986</v>
      </c>
      <c r="GY67" s="387">
        <v>1986</v>
      </c>
      <c r="GZ67" s="387">
        <v>1986</v>
      </c>
      <c r="HA67" s="387">
        <v>1986</v>
      </c>
      <c r="HB67" s="387">
        <v>1986</v>
      </c>
      <c r="HC67" s="387">
        <v>1986</v>
      </c>
      <c r="HD67" s="387">
        <v>1986</v>
      </c>
      <c r="HE67" s="387">
        <v>1986</v>
      </c>
      <c r="HS67" s="394">
        <v>1.7543402321113584</v>
      </c>
      <c r="HT67" s="394">
        <v>1.7536353571954848</v>
      </c>
      <c r="HU67" s="394">
        <v>1.7529307654907227</v>
      </c>
      <c r="HV67" s="394">
        <v>1.7522264568832808</v>
      </c>
      <c r="HW67" s="394">
        <v>1.7515224312594122</v>
      </c>
      <c r="HX67" s="394">
        <v>1.7602637354250681</v>
      </c>
      <c r="HY67" s="394">
        <v>1.7690486647234382</v>
      </c>
      <c r="HZ67" s="394">
        <v>1.7778774368740042</v>
      </c>
      <c r="IA67" s="394">
        <v>1.7867502706828169</v>
      </c>
      <c r="IB67" s="394">
        <v>1.7956673860479215</v>
      </c>
      <c r="IC67" s="394">
        <v>1.8046793916812487</v>
      </c>
      <c r="ID67" s="394">
        <v>1.8137366263175447</v>
      </c>
      <c r="IE67" s="394">
        <v>1.8228393169498673</v>
      </c>
      <c r="IF67" s="394">
        <v>1.8319876917104947</v>
      </c>
      <c r="IG67" s="394">
        <v>1.8411819798766442</v>
      </c>
      <c r="IH67" s="394">
        <v>1.8466331150275888</v>
      </c>
      <c r="II67" s="394">
        <v>1.8521003891994223</v>
      </c>
      <c r="IJ67" s="394">
        <v>1.8575838501744855</v>
      </c>
      <c r="IK67" s="394">
        <v>1.8630835458765862</v>
      </c>
      <c r="IL67" s="394">
        <v>1.8685995243714191</v>
      </c>
      <c r="IM67" s="394">
        <v>1.8741895055020221</v>
      </c>
      <c r="IN67" s="394">
        <v>1.8797962092575822</v>
      </c>
      <c r="IO67" s="394">
        <v>1.8854196856644192</v>
      </c>
      <c r="IP67" s="394">
        <v>1.8910599848985084</v>
      </c>
      <c r="IQ67" s="394">
        <v>1.8967171572859289</v>
      </c>
      <c r="IR67" s="394">
        <v>1.9022855213856997</v>
      </c>
      <c r="IS67" s="394">
        <v>1.907870233035567</v>
      </c>
      <c r="IT67" s="394">
        <v>1.9134713402285122</v>
      </c>
      <c r="IU67" s="394">
        <v>1.9190888910984139</v>
      </c>
      <c r="IV67" s="394">
        <v>1.924722933920459</v>
      </c>
      <c r="IW67" s="394">
        <v>1.9244634973262913</v>
      </c>
      <c r="IX67" s="394">
        <v>1.9242040957020123</v>
      </c>
      <c r="IY67" s="394">
        <v>1.9239447290429079</v>
      </c>
      <c r="IZ67" s="394">
        <v>1.9236853973442654</v>
      </c>
      <c r="JA67" s="394">
        <v>1.9234261006013729</v>
      </c>
      <c r="JB67" s="394">
        <v>1.9234261006013729</v>
      </c>
      <c r="JC67" s="394">
        <v>1.9234261006013729</v>
      </c>
      <c r="JD67" s="394">
        <v>1.9234261006013729</v>
      </c>
      <c r="JE67" s="394">
        <v>1.9234261006013729</v>
      </c>
      <c r="JF67" s="394">
        <v>1.9234261006013729</v>
      </c>
      <c r="JG67" s="394">
        <v>1.9234261006013729</v>
      </c>
      <c r="JH67" s="394">
        <v>1.9234261006013729</v>
      </c>
      <c r="JI67" s="394">
        <v>1.9234261006013729</v>
      </c>
      <c r="JJ67" s="394">
        <v>1.9234261006013729</v>
      </c>
      <c r="JK67" s="394">
        <v>1.9234261006013729</v>
      </c>
      <c r="JL67" s="394">
        <v>1.9234261006013729</v>
      </c>
      <c r="JM67" s="394">
        <v>1.9234261006013729</v>
      </c>
      <c r="JN67" s="394">
        <v>1.9234261006013729</v>
      </c>
      <c r="JO67" s="394">
        <v>1.9234261006013729</v>
      </c>
      <c r="JP67" s="394">
        <v>1.9234261006013729</v>
      </c>
      <c r="JQ67" s="394">
        <v>1.9234261006013729</v>
      </c>
      <c r="JR67" s="394">
        <v>1.9234261006013729</v>
      </c>
      <c r="JS67" s="394">
        <v>1.9234261006013729</v>
      </c>
      <c r="JT67" s="394">
        <v>1.9234261006013729</v>
      </c>
      <c r="JU67" s="394">
        <v>1.9234261006013729</v>
      </c>
      <c r="JV67" s="394">
        <v>1.9234261006013729</v>
      </c>
      <c r="JW67" s="394">
        <v>1.9234261006013729</v>
      </c>
      <c r="JX67" s="394">
        <v>1.9234261006013729</v>
      </c>
      <c r="JY67" s="394">
        <v>1.9234261006013729</v>
      </c>
      <c r="JZ67" s="394">
        <v>1.9234261006013729</v>
      </c>
      <c r="KA67" s="394">
        <v>1.9234261006013729</v>
      </c>
      <c r="KB67" s="394">
        <v>1.9234261006013729</v>
      </c>
      <c r="KC67" s="394">
        <v>1.9234261006013729</v>
      </c>
    </row>
    <row r="68" spans="1:289" x14ac:dyDescent="0.25">
      <c r="A68" s="383">
        <v>59</v>
      </c>
      <c r="B68" s="384" t="s">
        <v>851</v>
      </c>
      <c r="C68" s="385" t="s">
        <v>142</v>
      </c>
      <c r="D68" s="385" t="s">
        <v>142</v>
      </c>
      <c r="E68" s="129">
        <v>2052</v>
      </c>
      <c r="F68" s="386">
        <v>478.69334000000003</v>
      </c>
      <c r="G68" s="386">
        <v>476.16271388364549</v>
      </c>
      <c r="H68" s="386">
        <v>473.64546599507406</v>
      </c>
      <c r="I68" s="386">
        <v>471.14152560989959</v>
      </c>
      <c r="J68" s="386">
        <v>468.65082237762243</v>
      </c>
      <c r="K68" s="386">
        <v>474.04915343299018</v>
      </c>
      <c r="L68" s="386">
        <v>479.50966719836686</v>
      </c>
      <c r="M68" s="386">
        <v>485.03307994872415</v>
      </c>
      <c r="N68" s="386">
        <v>490.62011620971697</v>
      </c>
      <c r="O68" s="386">
        <v>496.27150885272192</v>
      </c>
      <c r="P68" s="386">
        <v>501.77980426401916</v>
      </c>
      <c r="Q68" s="386">
        <v>507.34923822104571</v>
      </c>
      <c r="R68" s="386">
        <v>512.98048932244126</v>
      </c>
      <c r="S68" s="386">
        <v>518.67424369885543</v>
      </c>
      <c r="T68" s="386">
        <v>524.43119509654775</v>
      </c>
      <c r="U68" s="386">
        <v>529.50206116509355</v>
      </c>
      <c r="V68" s="386">
        <v>534.62195879950639</v>
      </c>
      <c r="W68" s="386">
        <v>539.79136209916487</v>
      </c>
      <c r="X68" s="386">
        <v>545.01074974764151</v>
      </c>
      <c r="Y68" s="386">
        <v>550.28060505702933</v>
      </c>
      <c r="Z68" s="386">
        <v>554.81871577907737</v>
      </c>
      <c r="AA68" s="386">
        <v>559.3942518596358</v>
      </c>
      <c r="AB68" s="386">
        <v>564.00752194200254</v>
      </c>
      <c r="AC68" s="386">
        <v>568.6588372148268</v>
      </c>
      <c r="AD68" s="386">
        <v>573.34851143310038</v>
      </c>
      <c r="AE68" s="386">
        <v>579.36092390677015</v>
      </c>
      <c r="AF68" s="386">
        <v>585.43638547367505</v>
      </c>
      <c r="AG68" s="386">
        <v>591.57555729739545</v>
      </c>
      <c r="AH68" s="386">
        <v>597.77910747479575</v>
      </c>
      <c r="AI68" s="386">
        <v>604.04771110873037</v>
      </c>
      <c r="AJ68" s="386">
        <v>609.6629592683712</v>
      </c>
      <c r="AK68" s="386">
        <v>615.330406966748</v>
      </c>
      <c r="AL68" s="386">
        <v>621.05053945255611</v>
      </c>
      <c r="AM68" s="386">
        <v>626.82384648537959</v>
      </c>
      <c r="AN68" s="386">
        <v>632.65082237762397</v>
      </c>
      <c r="AO68" s="387">
        <v>632.65082237762397</v>
      </c>
      <c r="AP68" s="387">
        <v>632.65082237762397</v>
      </c>
      <c r="AQ68" s="387">
        <v>632.65082237762397</v>
      </c>
      <c r="AR68" s="387">
        <v>632.65082237762397</v>
      </c>
      <c r="AS68" s="387">
        <v>632.65082237762397</v>
      </c>
      <c r="AT68" s="387">
        <v>632.65082237762397</v>
      </c>
      <c r="AU68" s="387">
        <v>632.65082237762397</v>
      </c>
      <c r="AV68" s="387">
        <v>632.65082237762397</v>
      </c>
      <c r="AW68" s="387">
        <v>632.65082237762397</v>
      </c>
      <c r="AX68" s="387">
        <v>632.65082237762397</v>
      </c>
      <c r="AY68" s="387">
        <v>632.65082237762397</v>
      </c>
      <c r="AZ68" s="387">
        <v>632.65082237762397</v>
      </c>
      <c r="BA68" s="387">
        <v>632.65082237762397</v>
      </c>
      <c r="BB68" s="387">
        <v>632.65082237762397</v>
      </c>
      <c r="BC68" s="387">
        <v>632.65082237762397</v>
      </c>
      <c r="BD68" s="387">
        <v>632.65082237762397</v>
      </c>
      <c r="BE68" s="387">
        <v>632.65082237762397</v>
      </c>
      <c r="BF68" s="387">
        <v>632.65082237762397</v>
      </c>
      <c r="BG68" s="387">
        <v>632.65082237762397</v>
      </c>
      <c r="BH68" s="387">
        <v>632.65082237762397</v>
      </c>
      <c r="BI68" s="387">
        <v>632.65082237762397</v>
      </c>
      <c r="BJ68" s="387">
        <v>632.65082237762397</v>
      </c>
      <c r="BK68" s="387">
        <v>632.65082237762397</v>
      </c>
      <c r="BL68" s="387">
        <v>632.65082237762397</v>
      </c>
      <c r="BM68" s="387">
        <v>632.65082237762397</v>
      </c>
      <c r="BN68" s="387">
        <v>632.65082237762397</v>
      </c>
      <c r="BO68" s="387">
        <v>632.65082237762397</v>
      </c>
      <c r="BP68" s="387">
        <v>632.65082237762397</v>
      </c>
      <c r="CA68" s="386">
        <v>1430</v>
      </c>
      <c r="CB68" s="386">
        <v>1422.4402638516194</v>
      </c>
      <c r="CC68" s="386">
        <v>1414.9204924659193</v>
      </c>
      <c r="CD68" s="386">
        <v>1407.440474568032</v>
      </c>
      <c r="CE68" s="386">
        <v>1400</v>
      </c>
      <c r="CF68" s="386">
        <v>1415.2013393368509</v>
      </c>
      <c r="CG68" s="386">
        <v>1430.5677363291547</v>
      </c>
      <c r="CH68" s="386">
        <v>1446.1009831893621</v>
      </c>
      <c r="CI68" s="386">
        <v>1461.8028915899445</v>
      </c>
      <c r="CJ68" s="386">
        <v>1477.6752928746935</v>
      </c>
      <c r="CK68" s="386">
        <v>1493.2878062064833</v>
      </c>
      <c r="CL68" s="386">
        <v>1509.0652749744984</v>
      </c>
      <c r="CM68" s="386">
        <v>1525.0094420304731</v>
      </c>
      <c r="CN68" s="386">
        <v>1541.1220686404013</v>
      </c>
      <c r="CO68" s="386">
        <v>1557.4049346790932</v>
      </c>
      <c r="CP68" s="386">
        <v>1570.251596421723</v>
      </c>
      <c r="CQ68" s="386">
        <v>1583.2042272121287</v>
      </c>
      <c r="CR68" s="386">
        <v>1596.2637011637034</v>
      </c>
      <c r="CS68" s="386">
        <v>1609.4308996001935</v>
      </c>
      <c r="CT68" s="386">
        <v>1622.7067111151739</v>
      </c>
      <c r="CU68" s="386">
        <v>1634.0716778258422</v>
      </c>
      <c r="CV68" s="386">
        <v>1645.5162414639465</v>
      </c>
      <c r="CW68" s="386">
        <v>1657.0409595032586</v>
      </c>
      <c r="CX68" s="386">
        <v>1668.6463933219345</v>
      </c>
      <c r="CY68" s="386">
        <v>1680.3331082298594</v>
      </c>
      <c r="CZ68" s="386">
        <v>1695.5801844962853</v>
      </c>
      <c r="DA68" s="386">
        <v>1710.9656103158654</v>
      </c>
      <c r="DB68" s="386">
        <v>1726.490641050515</v>
      </c>
      <c r="DC68" s="386">
        <v>1742.1565434531037</v>
      </c>
      <c r="DD68" s="386">
        <v>1757.9645957708171</v>
      </c>
      <c r="DE68" s="386">
        <v>1772.9077997022328</v>
      </c>
      <c r="DF68" s="386">
        <v>1787.978025158583</v>
      </c>
      <c r="DG68" s="386">
        <v>1803.1763518593091</v>
      </c>
      <c r="DH68" s="386">
        <v>1818.5038687017773</v>
      </c>
      <c r="DI68" s="386">
        <v>1833.9616738392933</v>
      </c>
      <c r="DJ68" s="387">
        <v>1833.9616738392933</v>
      </c>
      <c r="DK68" s="387">
        <v>1833.9616738392933</v>
      </c>
      <c r="DL68" s="387">
        <v>1833.9616738392933</v>
      </c>
      <c r="DM68" s="387">
        <v>1833.9616738392933</v>
      </c>
      <c r="DN68" s="387">
        <v>1833.9616738392933</v>
      </c>
      <c r="DO68" s="387">
        <v>1833.9616738392933</v>
      </c>
      <c r="DP68" s="387">
        <v>1833.9616738392933</v>
      </c>
      <c r="DQ68" s="387">
        <v>1833.9616738392933</v>
      </c>
      <c r="DR68" s="387">
        <v>1833.9616738392933</v>
      </c>
      <c r="DS68" s="387">
        <v>1833.9616738392933</v>
      </c>
      <c r="DT68" s="387">
        <v>1833.9616738392933</v>
      </c>
      <c r="DU68" s="387">
        <v>1833.9616738392933</v>
      </c>
      <c r="DV68" s="387">
        <v>1833.9616738392933</v>
      </c>
      <c r="DW68" s="387">
        <v>1833.9616738392933</v>
      </c>
      <c r="DX68" s="387">
        <v>1833.9616738392933</v>
      </c>
      <c r="DY68" s="387">
        <v>1833.9616738392933</v>
      </c>
      <c r="DZ68" s="387">
        <v>1833.9616738392933</v>
      </c>
      <c r="EA68" s="387">
        <v>1833.9616738392933</v>
      </c>
      <c r="EB68" s="387">
        <v>1833.9616738392933</v>
      </c>
      <c r="EC68" s="387">
        <v>1833.9616738392933</v>
      </c>
      <c r="ED68" s="387">
        <v>1833.9616738392933</v>
      </c>
      <c r="EE68" s="387">
        <v>1833.9616738392933</v>
      </c>
      <c r="EF68" s="387">
        <v>1833.9616738392933</v>
      </c>
      <c r="EG68" s="387">
        <v>1833.9616738392933</v>
      </c>
      <c r="EH68" s="387">
        <v>1833.9616738392933</v>
      </c>
      <c r="EI68" s="387">
        <v>1833.9616738392933</v>
      </c>
      <c r="EJ68" s="387">
        <v>1833.9616738392933</v>
      </c>
      <c r="EK68" s="387">
        <v>1833.9616738392933</v>
      </c>
      <c r="EY68" s="386">
        <v>307</v>
      </c>
      <c r="EZ68" s="386">
        <v>310</v>
      </c>
      <c r="FA68" s="386">
        <v>313</v>
      </c>
      <c r="FB68" s="386">
        <v>316</v>
      </c>
      <c r="FC68" s="386">
        <v>319.5</v>
      </c>
      <c r="FD68" s="386">
        <v>323</v>
      </c>
      <c r="FE68" s="386">
        <v>327</v>
      </c>
      <c r="FF68" s="386">
        <v>331</v>
      </c>
      <c r="FG68" s="386">
        <v>335</v>
      </c>
      <c r="FH68" s="386">
        <v>339</v>
      </c>
      <c r="FI68" s="386">
        <v>342.70000000000005</v>
      </c>
      <c r="FJ68" s="386">
        <v>346</v>
      </c>
      <c r="FK68" s="386">
        <v>349</v>
      </c>
      <c r="FL68" s="386">
        <v>352</v>
      </c>
      <c r="FM68" s="386">
        <v>355</v>
      </c>
      <c r="FN68" s="386">
        <v>358</v>
      </c>
      <c r="FO68" s="386">
        <v>361</v>
      </c>
      <c r="FP68" s="386">
        <v>364</v>
      </c>
      <c r="FQ68" s="386">
        <v>367</v>
      </c>
      <c r="FR68" s="386">
        <v>370</v>
      </c>
      <c r="FS68" s="386">
        <v>373</v>
      </c>
      <c r="FT68" s="386">
        <v>376</v>
      </c>
      <c r="FU68" s="386">
        <v>379</v>
      </c>
      <c r="FV68" s="386">
        <v>382</v>
      </c>
      <c r="FW68" s="386">
        <v>385</v>
      </c>
      <c r="FX68" s="386">
        <v>388</v>
      </c>
      <c r="FY68" s="386">
        <v>391</v>
      </c>
      <c r="FZ68" s="386">
        <v>394</v>
      </c>
      <c r="GA68" s="386">
        <v>397</v>
      </c>
      <c r="GB68" s="386">
        <v>400</v>
      </c>
      <c r="GC68" s="386">
        <v>411</v>
      </c>
      <c r="GD68" s="387">
        <v>411</v>
      </c>
      <c r="GE68" s="387">
        <v>411</v>
      </c>
      <c r="GF68" s="387">
        <v>411</v>
      </c>
      <c r="GG68" s="387">
        <v>411</v>
      </c>
      <c r="GH68" s="387">
        <v>411</v>
      </c>
      <c r="GI68" s="387">
        <v>411</v>
      </c>
      <c r="GJ68" s="387">
        <v>411</v>
      </c>
      <c r="GK68" s="387">
        <v>411</v>
      </c>
      <c r="GL68" s="387">
        <v>411</v>
      </c>
      <c r="GM68" s="387">
        <v>411</v>
      </c>
      <c r="GN68" s="387">
        <v>411</v>
      </c>
      <c r="GO68" s="387">
        <v>411</v>
      </c>
      <c r="GP68" s="387">
        <v>411</v>
      </c>
      <c r="GQ68" s="387">
        <v>411</v>
      </c>
      <c r="GR68" s="387">
        <v>411</v>
      </c>
      <c r="GS68" s="387">
        <v>411</v>
      </c>
      <c r="GT68" s="387">
        <v>411</v>
      </c>
      <c r="GU68" s="387">
        <v>411</v>
      </c>
      <c r="GV68" s="387">
        <v>411</v>
      </c>
      <c r="GW68" s="387">
        <v>411</v>
      </c>
      <c r="GX68" s="387">
        <v>411</v>
      </c>
      <c r="GY68" s="387">
        <v>411</v>
      </c>
      <c r="GZ68" s="387">
        <v>411</v>
      </c>
      <c r="HA68" s="387">
        <v>411</v>
      </c>
      <c r="HB68" s="387">
        <v>411</v>
      </c>
      <c r="HC68" s="387">
        <v>411</v>
      </c>
      <c r="HD68" s="387">
        <v>411</v>
      </c>
      <c r="HE68" s="387">
        <v>411</v>
      </c>
      <c r="HS68" s="394">
        <v>2.9872987161258604</v>
      </c>
      <c r="HT68" s="394">
        <v>2.98729871612586</v>
      </c>
      <c r="HU68" s="394">
        <v>2.98729871612586</v>
      </c>
      <c r="HV68" s="394">
        <v>2.98729871612586</v>
      </c>
      <c r="HW68" s="394">
        <v>2.98729871612586</v>
      </c>
      <c r="HX68" s="394">
        <v>2.9853472558450598</v>
      </c>
      <c r="HY68" s="394">
        <v>2.9833970703605184</v>
      </c>
      <c r="HZ68" s="394">
        <v>2.9814481588394721</v>
      </c>
      <c r="IA68" s="394">
        <v>2.9795005204497009</v>
      </c>
      <c r="IB68" s="394">
        <v>2.9775541543595279</v>
      </c>
      <c r="IC68" s="394">
        <v>2.9759822805079796</v>
      </c>
      <c r="ID68" s="394">
        <v>2.974411236460786</v>
      </c>
      <c r="IE68" s="394">
        <v>2.972841021779888</v>
      </c>
      <c r="IF68" s="394">
        <v>2.9712716360274554</v>
      </c>
      <c r="IG68" s="394">
        <v>2.9697030787658907</v>
      </c>
      <c r="IH68" s="394">
        <v>2.9655249933618935</v>
      </c>
      <c r="II68" s="394">
        <v>2.9613527861205209</v>
      </c>
      <c r="IJ68" s="394">
        <v>2.9571864487717652</v>
      </c>
      <c r="IK68" s="394">
        <v>2.9530259730572554</v>
      </c>
      <c r="IL68" s="394">
        <v>2.9488713507302364</v>
      </c>
      <c r="IM68" s="394">
        <v>2.9452353198490719</v>
      </c>
      <c r="IN68" s="394">
        <v>2.9416037722833845</v>
      </c>
      <c r="IO68" s="394">
        <v>2.9379767025051375</v>
      </c>
      <c r="IP68" s="394">
        <v>2.9343541049931079</v>
      </c>
      <c r="IQ68" s="394">
        <v>2.9307359742328805</v>
      </c>
      <c r="IR68" s="394">
        <v>2.9266388438187718</v>
      </c>
      <c r="IS68" s="394">
        <v>2.9225474411391898</v>
      </c>
      <c r="IT68" s="394">
        <v>2.9184617581868375</v>
      </c>
      <c r="IU68" s="394">
        <v>2.9143817869656119</v>
      </c>
      <c r="IV68" s="394">
        <v>2.9103075194905892</v>
      </c>
      <c r="IW68" s="394">
        <v>2.9080129811885223</v>
      </c>
      <c r="IX68" s="394">
        <v>2.9057202519413345</v>
      </c>
      <c r="IY68" s="394">
        <v>2.9034293303227363</v>
      </c>
      <c r="IZ68" s="394">
        <v>2.9011402149075596</v>
      </c>
      <c r="JA68" s="394">
        <v>2.8988529042717612</v>
      </c>
      <c r="JB68" s="394">
        <v>2.8988529042717612</v>
      </c>
      <c r="JC68" s="394">
        <v>2.8988529042717612</v>
      </c>
      <c r="JD68" s="394">
        <v>2.8988529042717612</v>
      </c>
      <c r="JE68" s="394">
        <v>2.8988529042717612</v>
      </c>
      <c r="JF68" s="394">
        <v>2.8988529042717612</v>
      </c>
      <c r="JG68" s="394">
        <v>2.8988529042717612</v>
      </c>
      <c r="JH68" s="394">
        <v>2.8988529042717612</v>
      </c>
      <c r="JI68" s="394">
        <v>2.8988529042717612</v>
      </c>
      <c r="JJ68" s="394">
        <v>2.8988529042717612</v>
      </c>
      <c r="JK68" s="394">
        <v>2.8988529042717612</v>
      </c>
      <c r="JL68" s="394">
        <v>2.8988529042717612</v>
      </c>
      <c r="JM68" s="394">
        <v>2.8988529042717612</v>
      </c>
      <c r="JN68" s="394">
        <v>2.8988529042717612</v>
      </c>
      <c r="JO68" s="394">
        <v>2.8988529042717612</v>
      </c>
      <c r="JP68" s="394">
        <v>2.8988529042717612</v>
      </c>
      <c r="JQ68" s="394">
        <v>2.8988529042717612</v>
      </c>
      <c r="JR68" s="394">
        <v>2.8988529042717612</v>
      </c>
      <c r="JS68" s="394">
        <v>2.8988529042717612</v>
      </c>
      <c r="JT68" s="394">
        <v>2.8988529042717612</v>
      </c>
      <c r="JU68" s="394">
        <v>2.8988529042717612</v>
      </c>
      <c r="JV68" s="394">
        <v>2.8988529042717612</v>
      </c>
      <c r="JW68" s="394">
        <v>2.8988529042717612</v>
      </c>
      <c r="JX68" s="394">
        <v>2.8988529042717612</v>
      </c>
      <c r="JY68" s="394">
        <v>2.8988529042717612</v>
      </c>
      <c r="JZ68" s="394">
        <v>2.8988529042717612</v>
      </c>
      <c r="KA68" s="394">
        <v>2.8988529042717612</v>
      </c>
      <c r="KB68" s="394">
        <v>2.8988529042717612</v>
      </c>
      <c r="KC68" s="394">
        <v>2.8988529042717612</v>
      </c>
    </row>
    <row r="69" spans="1:289" x14ac:dyDescent="0.25">
      <c r="A69" s="383">
        <v>60</v>
      </c>
      <c r="B69" s="384" t="s">
        <v>851</v>
      </c>
      <c r="C69" s="385" t="s">
        <v>142</v>
      </c>
      <c r="D69" s="385" t="s">
        <v>142</v>
      </c>
      <c r="E69" s="129">
        <v>2052</v>
      </c>
      <c r="F69" s="386">
        <v>1473.5213200000003</v>
      </c>
      <c r="G69" s="386">
        <v>1466.8836678408322</v>
      </c>
      <c r="H69" s="386">
        <v>1460.2759157758046</v>
      </c>
      <c r="I69" s="386">
        <v>1453.6979291163848</v>
      </c>
      <c r="J69" s="386">
        <v>1447.1495737807606</v>
      </c>
      <c r="K69" s="386">
        <v>1450.5447753631197</v>
      </c>
      <c r="L69" s="386">
        <v>1453.947942531064</v>
      </c>
      <c r="M69" s="386">
        <v>1457.3590939728961</v>
      </c>
      <c r="N69" s="386">
        <v>1460.7782484207635</v>
      </c>
      <c r="O69" s="386">
        <v>1464.2054246507616</v>
      </c>
      <c r="P69" s="386">
        <v>1467.666757909667</v>
      </c>
      <c r="Q69" s="386">
        <v>1471.1362736460633</v>
      </c>
      <c r="R69" s="386">
        <v>1474.6139912030569</v>
      </c>
      <c r="S69" s="386">
        <v>1478.0999299694809</v>
      </c>
      <c r="T69" s="386">
        <v>1481.5941093800025</v>
      </c>
      <c r="U69" s="386">
        <v>1484.7783455392491</v>
      </c>
      <c r="V69" s="386">
        <v>1487.9694252461677</v>
      </c>
      <c r="W69" s="386">
        <v>1491.1673632088834</v>
      </c>
      <c r="X69" s="386">
        <v>1494.3721741671325</v>
      </c>
      <c r="Y69" s="386">
        <v>1497.5838728923291</v>
      </c>
      <c r="Z69" s="386">
        <v>1500.4299911568942</v>
      </c>
      <c r="AA69" s="386">
        <v>1503.281518393419</v>
      </c>
      <c r="AB69" s="386">
        <v>1506.1384648815108</v>
      </c>
      <c r="AC69" s="386">
        <v>1509.0008409203128</v>
      </c>
      <c r="AD69" s="386">
        <v>1511.8686568285407</v>
      </c>
      <c r="AE69" s="386">
        <v>1515.697306953721</v>
      </c>
      <c r="AF69" s="386">
        <v>1519.5356527371287</v>
      </c>
      <c r="AG69" s="386">
        <v>1523.3837187320096</v>
      </c>
      <c r="AH69" s="386">
        <v>1527.2415295537883</v>
      </c>
      <c r="AI69" s="386">
        <v>1531.109109880226</v>
      </c>
      <c r="AJ69" s="386">
        <v>1534.700316794012</v>
      </c>
      <c r="AK69" s="386">
        <v>1538.2999468613241</v>
      </c>
      <c r="AL69" s="386">
        <v>1541.9080198386164</v>
      </c>
      <c r="AM69" s="386">
        <v>1545.524555528682</v>
      </c>
      <c r="AN69" s="386">
        <v>1549.1495737807616</v>
      </c>
      <c r="AO69" s="387">
        <v>1549.1495737807616</v>
      </c>
      <c r="AP69" s="387">
        <v>1549.1495737807616</v>
      </c>
      <c r="AQ69" s="387">
        <v>1549.1495737807616</v>
      </c>
      <c r="AR69" s="387">
        <v>1549.1495737807616</v>
      </c>
      <c r="AS69" s="387">
        <v>1549.1495737807616</v>
      </c>
      <c r="AT69" s="387">
        <v>1549.1495737807616</v>
      </c>
      <c r="AU69" s="387">
        <v>1549.1495737807616</v>
      </c>
      <c r="AV69" s="387">
        <v>1549.1495737807616</v>
      </c>
      <c r="AW69" s="387">
        <v>1549.1495737807616</v>
      </c>
      <c r="AX69" s="387">
        <v>1549.1495737807616</v>
      </c>
      <c r="AY69" s="387">
        <v>1549.1495737807616</v>
      </c>
      <c r="AZ69" s="387">
        <v>1549.1495737807616</v>
      </c>
      <c r="BA69" s="387">
        <v>1549.1495737807616</v>
      </c>
      <c r="BB69" s="387">
        <v>1549.1495737807616</v>
      </c>
      <c r="BC69" s="387">
        <v>1549.1495737807616</v>
      </c>
      <c r="BD69" s="387">
        <v>1549.1495737807616</v>
      </c>
      <c r="BE69" s="387">
        <v>1549.1495737807616</v>
      </c>
      <c r="BF69" s="387">
        <v>1549.1495737807616</v>
      </c>
      <c r="BG69" s="387">
        <v>1549.1495737807616</v>
      </c>
      <c r="BH69" s="387">
        <v>1549.1495737807616</v>
      </c>
      <c r="BI69" s="387">
        <v>1549.1495737807616</v>
      </c>
      <c r="BJ69" s="387">
        <v>1549.1495737807616</v>
      </c>
      <c r="BK69" s="387">
        <v>1549.1495737807616</v>
      </c>
      <c r="BL69" s="387">
        <v>1549.1495737807616</v>
      </c>
      <c r="BM69" s="387">
        <v>1549.1495737807616</v>
      </c>
      <c r="BN69" s="387">
        <v>1549.1495737807616</v>
      </c>
      <c r="BO69" s="387">
        <v>1549.1495737807616</v>
      </c>
      <c r="BP69" s="387">
        <v>1549.1495737807616</v>
      </c>
      <c r="CA69" s="386">
        <v>4470</v>
      </c>
      <c r="CB69" s="386">
        <v>4449.8643529966148</v>
      </c>
      <c r="CC69" s="386">
        <v>4429.8194094116288</v>
      </c>
      <c r="CD69" s="386">
        <v>4409.8647606606992</v>
      </c>
      <c r="CE69" s="386">
        <v>4390</v>
      </c>
      <c r="CF69" s="386">
        <v>4388.2542014855371</v>
      </c>
      <c r="CG69" s="386">
        <v>4386.5090972335929</v>
      </c>
      <c r="CH69" s="386">
        <v>4384.7646869680748</v>
      </c>
      <c r="CI69" s="386">
        <v>4383.0209704130002</v>
      </c>
      <c r="CJ69" s="386">
        <v>4381.2779472924976</v>
      </c>
      <c r="CK69" s="386">
        <v>4379.445865273854</v>
      </c>
      <c r="CL69" s="386">
        <v>4377.614549361484</v>
      </c>
      <c r="CM69" s="386">
        <v>4375.7839992350318</v>
      </c>
      <c r="CN69" s="386">
        <v>4373.9542145742744</v>
      </c>
      <c r="CO69" s="386">
        <v>4372.1251950591231</v>
      </c>
      <c r="CP69" s="386">
        <v>4367.03629407277</v>
      </c>
      <c r="CQ69" s="386">
        <v>4361.9533162729895</v>
      </c>
      <c r="CR69" s="386">
        <v>4356.8762547655342</v>
      </c>
      <c r="CS69" s="386">
        <v>4351.8051026641824</v>
      </c>
      <c r="CT69" s="386">
        <v>4346.7398530907267</v>
      </c>
      <c r="CU69" s="386">
        <v>4340.3580270378143</v>
      </c>
      <c r="CV69" s="386">
        <v>4333.9855706976396</v>
      </c>
      <c r="CW69" s="386">
        <v>4327.6224703137141</v>
      </c>
      <c r="CX69" s="386">
        <v>4321.2687121497465</v>
      </c>
      <c r="CY69" s="386">
        <v>4314.9242824896146</v>
      </c>
      <c r="CZ69" s="386">
        <v>4311.0976233929596</v>
      </c>
      <c r="DA69" s="386">
        <v>4307.2743579409853</v>
      </c>
      <c r="DB69" s="386">
        <v>4303.4544831240637</v>
      </c>
      <c r="DC69" s="386">
        <v>4299.6379959352344</v>
      </c>
      <c r="DD69" s="386">
        <v>4295.8248933702052</v>
      </c>
      <c r="DE69" s="386">
        <v>4306.0274251642732</v>
      </c>
      <c r="DF69" s="386">
        <v>4316.2541878470747</v>
      </c>
      <c r="DG69" s="386">
        <v>4326.5052389666753</v>
      </c>
      <c r="DH69" s="386">
        <v>4336.7806362078163</v>
      </c>
      <c r="DI69" s="386">
        <v>4347.080437392241</v>
      </c>
      <c r="DJ69" s="387">
        <v>4347.080437392241</v>
      </c>
      <c r="DK69" s="387">
        <v>4347.080437392241</v>
      </c>
      <c r="DL69" s="387">
        <v>4347.080437392241</v>
      </c>
      <c r="DM69" s="387">
        <v>4347.080437392241</v>
      </c>
      <c r="DN69" s="387">
        <v>4347.080437392241</v>
      </c>
      <c r="DO69" s="387">
        <v>4347.080437392241</v>
      </c>
      <c r="DP69" s="387">
        <v>4347.080437392241</v>
      </c>
      <c r="DQ69" s="387">
        <v>4347.080437392241</v>
      </c>
      <c r="DR69" s="387">
        <v>4347.080437392241</v>
      </c>
      <c r="DS69" s="387">
        <v>4347.080437392241</v>
      </c>
      <c r="DT69" s="387">
        <v>4347.080437392241</v>
      </c>
      <c r="DU69" s="387">
        <v>4347.080437392241</v>
      </c>
      <c r="DV69" s="387">
        <v>4347.080437392241</v>
      </c>
      <c r="DW69" s="387">
        <v>4347.080437392241</v>
      </c>
      <c r="DX69" s="387">
        <v>4347.080437392241</v>
      </c>
      <c r="DY69" s="387">
        <v>4347.080437392241</v>
      </c>
      <c r="DZ69" s="387">
        <v>4347.080437392241</v>
      </c>
      <c r="EA69" s="387">
        <v>4347.080437392241</v>
      </c>
      <c r="EB69" s="387">
        <v>4347.080437392241</v>
      </c>
      <c r="EC69" s="387">
        <v>4347.080437392241</v>
      </c>
      <c r="ED69" s="387">
        <v>4347.080437392241</v>
      </c>
      <c r="EE69" s="387">
        <v>4347.080437392241</v>
      </c>
      <c r="EF69" s="387">
        <v>4347.080437392241</v>
      </c>
      <c r="EG69" s="387">
        <v>4347.080437392241</v>
      </c>
      <c r="EH69" s="387">
        <v>4347.080437392241</v>
      </c>
      <c r="EI69" s="387">
        <v>4347.080437392241</v>
      </c>
      <c r="EJ69" s="387">
        <v>4347.080437392241</v>
      </c>
      <c r="EK69" s="387">
        <v>4347.080437392241</v>
      </c>
      <c r="EY69" s="386">
        <v>499</v>
      </c>
      <c r="EZ69" s="386">
        <v>501</v>
      </c>
      <c r="FA69" s="386">
        <v>503</v>
      </c>
      <c r="FB69" s="386">
        <v>505</v>
      </c>
      <c r="FC69" s="386">
        <v>508.80000000000007</v>
      </c>
      <c r="FD69" s="386">
        <v>515</v>
      </c>
      <c r="FE69" s="386">
        <v>521</v>
      </c>
      <c r="FF69" s="386">
        <v>527</v>
      </c>
      <c r="FG69" s="386">
        <v>533</v>
      </c>
      <c r="FH69" s="386">
        <v>539</v>
      </c>
      <c r="FI69" s="386">
        <v>544.5</v>
      </c>
      <c r="FJ69" s="386">
        <v>548</v>
      </c>
      <c r="FK69" s="386">
        <v>552</v>
      </c>
      <c r="FL69" s="386">
        <v>556</v>
      </c>
      <c r="FM69" s="386">
        <v>560</v>
      </c>
      <c r="FN69" s="386">
        <v>564</v>
      </c>
      <c r="FO69" s="386">
        <v>568</v>
      </c>
      <c r="FP69" s="386">
        <v>572</v>
      </c>
      <c r="FQ69" s="386">
        <v>576</v>
      </c>
      <c r="FR69" s="386">
        <v>580</v>
      </c>
      <c r="FS69" s="386">
        <v>584</v>
      </c>
      <c r="FT69" s="386">
        <v>588</v>
      </c>
      <c r="FU69" s="386">
        <v>592</v>
      </c>
      <c r="FV69" s="386">
        <v>596</v>
      </c>
      <c r="FW69" s="386">
        <v>600</v>
      </c>
      <c r="FX69" s="386">
        <v>604</v>
      </c>
      <c r="FY69" s="386">
        <v>608</v>
      </c>
      <c r="FZ69" s="386">
        <v>612</v>
      </c>
      <c r="GA69" s="386">
        <v>616</v>
      </c>
      <c r="GB69" s="386">
        <v>620</v>
      </c>
      <c r="GC69" s="386">
        <v>616.49999999999989</v>
      </c>
      <c r="GD69" s="387">
        <v>616.49999999999989</v>
      </c>
      <c r="GE69" s="387">
        <v>616.49999999999989</v>
      </c>
      <c r="GF69" s="387">
        <v>616.49999999999989</v>
      </c>
      <c r="GG69" s="387">
        <v>616.49999999999989</v>
      </c>
      <c r="GH69" s="387">
        <v>616.49999999999989</v>
      </c>
      <c r="GI69" s="387">
        <v>616.49999999999989</v>
      </c>
      <c r="GJ69" s="387">
        <v>616.49999999999989</v>
      </c>
      <c r="GK69" s="387">
        <v>616.49999999999989</v>
      </c>
      <c r="GL69" s="387">
        <v>616.49999999999989</v>
      </c>
      <c r="GM69" s="387">
        <v>616.49999999999989</v>
      </c>
      <c r="GN69" s="387">
        <v>616.49999999999989</v>
      </c>
      <c r="GO69" s="387">
        <v>616.49999999999989</v>
      </c>
      <c r="GP69" s="387">
        <v>616.49999999999989</v>
      </c>
      <c r="GQ69" s="387">
        <v>616.49999999999989</v>
      </c>
      <c r="GR69" s="387">
        <v>616.49999999999989</v>
      </c>
      <c r="GS69" s="387">
        <v>616.49999999999989</v>
      </c>
      <c r="GT69" s="387">
        <v>616.49999999999989</v>
      </c>
      <c r="GU69" s="387">
        <v>616.49999999999989</v>
      </c>
      <c r="GV69" s="387">
        <v>616.49999999999989</v>
      </c>
      <c r="GW69" s="387">
        <v>616.49999999999989</v>
      </c>
      <c r="GX69" s="387">
        <v>616.49999999999989</v>
      </c>
      <c r="GY69" s="387">
        <v>616.49999999999989</v>
      </c>
      <c r="GZ69" s="387">
        <v>616.49999999999989</v>
      </c>
      <c r="HA69" s="387">
        <v>616.49999999999989</v>
      </c>
      <c r="HB69" s="387">
        <v>616.49999999999989</v>
      </c>
      <c r="HC69" s="387">
        <v>616.49999999999989</v>
      </c>
      <c r="HD69" s="387">
        <v>616.49999999999989</v>
      </c>
      <c r="HE69" s="387">
        <v>616.49999999999989</v>
      </c>
      <c r="HS69" s="394">
        <v>3.0335495926180416</v>
      </c>
      <c r="HT69" s="394">
        <v>3.0335495926180411</v>
      </c>
      <c r="HU69" s="394">
        <v>3.0335495926180411</v>
      </c>
      <c r="HV69" s="394">
        <v>3.0335495926180411</v>
      </c>
      <c r="HW69" s="394">
        <v>3.0335495926180425</v>
      </c>
      <c r="HX69" s="394">
        <v>3.0252456015271991</v>
      </c>
      <c r="HY69" s="394">
        <v>3.0169643416513683</v>
      </c>
      <c r="HZ69" s="394">
        <v>3.0087057507664769</v>
      </c>
      <c r="IA69" s="394">
        <v>3.0004697668187843</v>
      </c>
      <c r="IB69" s="394">
        <v>2.9922563279244154</v>
      </c>
      <c r="IC69" s="394">
        <v>2.9839511194702708</v>
      </c>
      <c r="ID69" s="394">
        <v>2.9756689626801238</v>
      </c>
      <c r="IE69" s="394">
        <v>2.967409793572533</v>
      </c>
      <c r="IF69" s="394">
        <v>2.9591735483436401</v>
      </c>
      <c r="IG69" s="394">
        <v>2.9509601633666804</v>
      </c>
      <c r="IH69" s="394">
        <v>2.9412041919878136</v>
      </c>
      <c r="II69" s="394">
        <v>2.9314804741712712</v>
      </c>
      <c r="IJ69" s="394">
        <v>2.9217889032857145</v>
      </c>
      <c r="IK69" s="394">
        <v>2.9121293730523323</v>
      </c>
      <c r="IL69" s="394">
        <v>2.9025017775436752</v>
      </c>
      <c r="IM69" s="394">
        <v>2.8927427821482139</v>
      </c>
      <c r="IN69" s="394">
        <v>2.8830165991327021</v>
      </c>
      <c r="IO69" s="394">
        <v>2.8733231181730505</v>
      </c>
      <c r="IP69" s="394">
        <v>2.8636622293161094</v>
      </c>
      <c r="IQ69" s="394">
        <v>2.8540338229784239</v>
      </c>
      <c r="IR69" s="394">
        <v>2.8442998503820598</v>
      </c>
      <c r="IS69" s="394">
        <v>2.8345990764891384</v>
      </c>
      <c r="IT69" s="394">
        <v>2.8249313880721068</v>
      </c>
      <c r="IU69" s="394">
        <v>2.815296672289584</v>
      </c>
      <c r="IV69" s="394">
        <v>2.8056948166850462</v>
      </c>
      <c r="IW69" s="394">
        <v>2.8057773742821412</v>
      </c>
      <c r="IX69" s="394">
        <v>2.805859934308494</v>
      </c>
      <c r="IY69" s="394">
        <v>2.8059424967641768</v>
      </c>
      <c r="IZ69" s="394">
        <v>2.8060250616492608</v>
      </c>
      <c r="JA69" s="394">
        <v>2.8061076289638174</v>
      </c>
      <c r="JB69" s="394">
        <v>2.8061076289638174</v>
      </c>
      <c r="JC69" s="394">
        <v>2.8061076289638174</v>
      </c>
      <c r="JD69" s="394">
        <v>2.8061076289638174</v>
      </c>
      <c r="JE69" s="394">
        <v>2.8061076289638174</v>
      </c>
      <c r="JF69" s="394">
        <v>2.8061076289638174</v>
      </c>
      <c r="JG69" s="394">
        <v>2.8061076289638174</v>
      </c>
      <c r="JH69" s="394">
        <v>2.8061076289638174</v>
      </c>
      <c r="JI69" s="394">
        <v>2.8061076289638174</v>
      </c>
      <c r="JJ69" s="394">
        <v>2.8061076289638174</v>
      </c>
      <c r="JK69" s="394">
        <v>2.8061076289638174</v>
      </c>
      <c r="JL69" s="394">
        <v>2.8061076289638174</v>
      </c>
      <c r="JM69" s="394">
        <v>2.8061076289638174</v>
      </c>
      <c r="JN69" s="394">
        <v>2.8061076289638174</v>
      </c>
      <c r="JO69" s="394">
        <v>2.8061076289638174</v>
      </c>
      <c r="JP69" s="394">
        <v>2.8061076289638174</v>
      </c>
      <c r="JQ69" s="394">
        <v>2.8061076289638174</v>
      </c>
      <c r="JR69" s="394">
        <v>2.8061076289638174</v>
      </c>
      <c r="JS69" s="394">
        <v>2.8061076289638174</v>
      </c>
      <c r="JT69" s="394">
        <v>2.8061076289638174</v>
      </c>
      <c r="JU69" s="394">
        <v>2.8061076289638174</v>
      </c>
      <c r="JV69" s="394">
        <v>2.8061076289638174</v>
      </c>
      <c r="JW69" s="394">
        <v>2.8061076289638174</v>
      </c>
      <c r="JX69" s="394">
        <v>2.8061076289638174</v>
      </c>
      <c r="JY69" s="394">
        <v>2.8061076289638174</v>
      </c>
      <c r="JZ69" s="394">
        <v>2.8061076289638174</v>
      </c>
      <c r="KA69" s="394">
        <v>2.8061076289638174</v>
      </c>
      <c r="KB69" s="394">
        <v>2.8061076289638174</v>
      </c>
      <c r="KC69" s="394">
        <v>2.8061076289638174</v>
      </c>
    </row>
    <row r="70" spans="1:289" x14ac:dyDescent="0.25">
      <c r="A70" s="383">
        <v>61</v>
      </c>
      <c r="B70" s="384" t="s">
        <v>852</v>
      </c>
      <c r="C70" s="385" t="s">
        <v>142</v>
      </c>
      <c r="D70" s="385" t="s">
        <v>142</v>
      </c>
      <c r="E70" s="129">
        <v>2052</v>
      </c>
      <c r="F70" s="386">
        <v>545.67578000000003</v>
      </c>
      <c r="G70" s="386">
        <v>550.84035849404358</v>
      </c>
      <c r="H70" s="386">
        <v>556.05381742588327</v>
      </c>
      <c r="I70" s="386">
        <v>561.31661942711651</v>
      </c>
      <c r="J70" s="386">
        <v>566.62923150794302</v>
      </c>
      <c r="K70" s="386">
        <v>569.29141667382976</v>
      </c>
      <c r="L70" s="386">
        <v>571.9661095422199</v>
      </c>
      <c r="M70" s="386">
        <v>574.65336887785463</v>
      </c>
      <c r="N70" s="386">
        <v>577.35325372156842</v>
      </c>
      <c r="O70" s="386">
        <v>580.06582339158649</v>
      </c>
      <c r="P70" s="386">
        <v>582.78006300912614</v>
      </c>
      <c r="Q70" s="386">
        <v>585.50700307617399</v>
      </c>
      <c r="R70" s="386">
        <v>588.24670302057746</v>
      </c>
      <c r="S70" s="386">
        <v>590.9992225482581</v>
      </c>
      <c r="T70" s="386">
        <v>593.76462164451345</v>
      </c>
      <c r="U70" s="386">
        <v>596.25167454903215</v>
      </c>
      <c r="V70" s="386">
        <v>598.74914476695153</v>
      </c>
      <c r="W70" s="386">
        <v>601.25707593241304</v>
      </c>
      <c r="X70" s="386">
        <v>603.77551186232506</v>
      </c>
      <c r="Y70" s="386">
        <v>606.30449655712812</v>
      </c>
      <c r="Z70" s="386">
        <v>608.5223710104483</v>
      </c>
      <c r="AA70" s="386">
        <v>610.74835849462784</v>
      </c>
      <c r="AB70" s="386">
        <v>612.98248868730218</v>
      </c>
      <c r="AC70" s="386">
        <v>615.22479137466826</v>
      </c>
      <c r="AD70" s="386">
        <v>617.47529645188183</v>
      </c>
      <c r="AE70" s="386">
        <v>620.45562089927034</v>
      </c>
      <c r="AF70" s="386">
        <v>623.45033026839212</v>
      </c>
      <c r="AG70" s="386">
        <v>626.459493989934</v>
      </c>
      <c r="AH70" s="386">
        <v>629.48318182969899</v>
      </c>
      <c r="AI70" s="386">
        <v>632.52146389022391</v>
      </c>
      <c r="AJ70" s="386">
        <v>635.31817632658795</v>
      </c>
      <c r="AK70" s="386">
        <v>638.12725451004235</v>
      </c>
      <c r="AL70" s="386">
        <v>640.94875311610508</v>
      </c>
      <c r="AM70" s="386">
        <v>643.78272706204359</v>
      </c>
      <c r="AN70" s="386">
        <v>646.62923150794381</v>
      </c>
      <c r="AO70" s="387">
        <v>646.62923150794381</v>
      </c>
      <c r="AP70" s="387">
        <v>646.62923150794381</v>
      </c>
      <c r="AQ70" s="387">
        <v>646.62923150794381</v>
      </c>
      <c r="AR70" s="387">
        <v>646.62923150794381</v>
      </c>
      <c r="AS70" s="387">
        <v>646.62923150794381</v>
      </c>
      <c r="AT70" s="387">
        <v>646.62923150794381</v>
      </c>
      <c r="AU70" s="387">
        <v>646.62923150794381</v>
      </c>
      <c r="AV70" s="387">
        <v>646.62923150794381</v>
      </c>
      <c r="AW70" s="387">
        <v>646.62923150794381</v>
      </c>
      <c r="AX70" s="387">
        <v>646.62923150794381</v>
      </c>
      <c r="AY70" s="387">
        <v>646.62923150794381</v>
      </c>
      <c r="AZ70" s="387">
        <v>646.62923150794381</v>
      </c>
      <c r="BA70" s="387">
        <v>646.62923150794381</v>
      </c>
      <c r="BB70" s="387">
        <v>646.62923150794381</v>
      </c>
      <c r="BC70" s="387">
        <v>646.62923150794381</v>
      </c>
      <c r="BD70" s="387">
        <v>646.62923150794381</v>
      </c>
      <c r="BE70" s="387">
        <v>646.62923150794381</v>
      </c>
      <c r="BF70" s="387">
        <v>646.62923150794381</v>
      </c>
      <c r="BG70" s="387">
        <v>646.62923150794381</v>
      </c>
      <c r="BH70" s="387">
        <v>646.62923150794381</v>
      </c>
      <c r="BI70" s="387">
        <v>646.62923150794381</v>
      </c>
      <c r="BJ70" s="387">
        <v>646.62923150794381</v>
      </c>
      <c r="BK70" s="387">
        <v>646.62923150794381</v>
      </c>
      <c r="BL70" s="387">
        <v>646.62923150794381</v>
      </c>
      <c r="BM70" s="387">
        <v>646.62923150794381</v>
      </c>
      <c r="BN70" s="387">
        <v>646.62923150794381</v>
      </c>
      <c r="BO70" s="387">
        <v>646.62923150794381</v>
      </c>
      <c r="BP70" s="387">
        <v>646.62923150794381</v>
      </c>
      <c r="CA70" s="386">
        <v>1940</v>
      </c>
      <c r="CB70" s="386">
        <v>1957.2680723871033</v>
      </c>
      <c r="CC70" s="386">
        <v>1974.6898490649107</v>
      </c>
      <c r="CD70" s="386">
        <v>1992.2666981658028</v>
      </c>
      <c r="CE70" s="386">
        <v>2010</v>
      </c>
      <c r="CF70" s="386">
        <v>2014.2667811228096</v>
      </c>
      <c r="CG70" s="386">
        <v>2018.5426196690769</v>
      </c>
      <c r="CH70" s="386">
        <v>2022.8275348656891</v>
      </c>
      <c r="CI70" s="386">
        <v>2027.1215459803482</v>
      </c>
      <c r="CJ70" s="386">
        <v>2031.4246723216561</v>
      </c>
      <c r="CK70" s="386">
        <v>2035.6455777384056</v>
      </c>
      <c r="CL70" s="386">
        <v>2039.8752533757693</v>
      </c>
      <c r="CM70" s="386">
        <v>2044.1137174565599</v>
      </c>
      <c r="CN70" s="386">
        <v>2048.3609882414539</v>
      </c>
      <c r="CO70" s="386">
        <v>2052.6170840290697</v>
      </c>
      <c r="CP70" s="386">
        <v>2054.8118705465963</v>
      </c>
      <c r="CQ70" s="386">
        <v>2057.0090038670874</v>
      </c>
      <c r="CR70" s="386">
        <v>2059.208486499891</v>
      </c>
      <c r="CS70" s="386">
        <v>2061.4103209570389</v>
      </c>
      <c r="CT70" s="386">
        <v>2063.6145097532499</v>
      </c>
      <c r="CU70" s="386">
        <v>2064.6999843599187</v>
      </c>
      <c r="CV70" s="386">
        <v>2065.7860299332656</v>
      </c>
      <c r="CW70" s="386">
        <v>2066.8726467736228</v>
      </c>
      <c r="CX70" s="386">
        <v>2067.9598351814807</v>
      </c>
      <c r="CY70" s="386">
        <v>2069.0475954574863</v>
      </c>
      <c r="CZ70" s="386">
        <v>2072.3156562791423</v>
      </c>
      <c r="DA70" s="386">
        <v>2075.5888790030945</v>
      </c>
      <c r="DB70" s="386">
        <v>2078.867271782568</v>
      </c>
      <c r="DC70" s="386">
        <v>2082.1508427836657</v>
      </c>
      <c r="DD70" s="386">
        <v>2085.4396001853902</v>
      </c>
      <c r="DE70" s="386">
        <v>2094.1473823809238</v>
      </c>
      <c r="DF70" s="386">
        <v>2102.89152404271</v>
      </c>
      <c r="DG70" s="386">
        <v>2111.6721769902083</v>
      </c>
      <c r="DH70" s="386">
        <v>2120.4894936768028</v>
      </c>
      <c r="DI70" s="386">
        <v>2129.3436271924488</v>
      </c>
      <c r="DJ70" s="387">
        <v>2129.3436271924488</v>
      </c>
      <c r="DK70" s="387">
        <v>2129.3436271924488</v>
      </c>
      <c r="DL70" s="387">
        <v>2129.3436271924488</v>
      </c>
      <c r="DM70" s="387">
        <v>2129.3436271924488</v>
      </c>
      <c r="DN70" s="387">
        <v>2129.3436271924488</v>
      </c>
      <c r="DO70" s="387">
        <v>2129.3436271924488</v>
      </c>
      <c r="DP70" s="387">
        <v>2129.3436271924488</v>
      </c>
      <c r="DQ70" s="387">
        <v>2129.3436271924488</v>
      </c>
      <c r="DR70" s="387">
        <v>2129.3436271924488</v>
      </c>
      <c r="DS70" s="387">
        <v>2129.3436271924488</v>
      </c>
      <c r="DT70" s="387">
        <v>2129.3436271924488</v>
      </c>
      <c r="DU70" s="387">
        <v>2129.3436271924488</v>
      </c>
      <c r="DV70" s="387">
        <v>2129.3436271924488</v>
      </c>
      <c r="DW70" s="387">
        <v>2129.3436271924488</v>
      </c>
      <c r="DX70" s="387">
        <v>2129.3436271924488</v>
      </c>
      <c r="DY70" s="387">
        <v>2129.3436271924488</v>
      </c>
      <c r="DZ70" s="387">
        <v>2129.3436271924488</v>
      </c>
      <c r="EA70" s="387">
        <v>2129.3436271924488</v>
      </c>
      <c r="EB70" s="387">
        <v>2129.3436271924488</v>
      </c>
      <c r="EC70" s="387">
        <v>2129.3436271924488</v>
      </c>
      <c r="ED70" s="387">
        <v>2129.3436271924488</v>
      </c>
      <c r="EE70" s="387">
        <v>2129.3436271924488</v>
      </c>
      <c r="EF70" s="387">
        <v>2129.3436271924488</v>
      </c>
      <c r="EG70" s="387">
        <v>2129.3436271924488</v>
      </c>
      <c r="EH70" s="387">
        <v>2129.3436271924488</v>
      </c>
      <c r="EI70" s="387">
        <v>2129.3436271924488</v>
      </c>
      <c r="EJ70" s="387">
        <v>2129.3436271924488</v>
      </c>
      <c r="EK70" s="387">
        <v>2129.3436271924488</v>
      </c>
      <c r="EY70" s="386">
        <v>478</v>
      </c>
      <c r="EZ70" s="386">
        <v>481</v>
      </c>
      <c r="FA70" s="386">
        <v>484</v>
      </c>
      <c r="FB70" s="386">
        <v>487</v>
      </c>
      <c r="FC70" s="386">
        <v>490.29999999999995</v>
      </c>
      <c r="FD70" s="386">
        <v>496</v>
      </c>
      <c r="FE70" s="386">
        <v>501</v>
      </c>
      <c r="FF70" s="386">
        <v>506</v>
      </c>
      <c r="FG70" s="386">
        <v>511</v>
      </c>
      <c r="FH70" s="386">
        <v>516</v>
      </c>
      <c r="FI70" s="386">
        <v>521.6</v>
      </c>
      <c r="FJ70" s="386">
        <v>524</v>
      </c>
      <c r="FK70" s="386">
        <v>526</v>
      </c>
      <c r="FL70" s="386">
        <v>528</v>
      </c>
      <c r="FM70" s="386">
        <v>530</v>
      </c>
      <c r="FN70" s="386">
        <v>532</v>
      </c>
      <c r="FO70" s="386">
        <v>534</v>
      </c>
      <c r="FP70" s="386">
        <v>536</v>
      </c>
      <c r="FQ70" s="386">
        <v>538</v>
      </c>
      <c r="FR70" s="386">
        <v>540</v>
      </c>
      <c r="FS70" s="386">
        <v>542</v>
      </c>
      <c r="FT70" s="386">
        <v>544</v>
      </c>
      <c r="FU70" s="386">
        <v>546</v>
      </c>
      <c r="FV70" s="386">
        <v>548</v>
      </c>
      <c r="FW70" s="386">
        <v>550</v>
      </c>
      <c r="FX70" s="386">
        <v>552</v>
      </c>
      <c r="FY70" s="386">
        <v>554</v>
      </c>
      <c r="FZ70" s="386">
        <v>556</v>
      </c>
      <c r="GA70" s="386">
        <v>558</v>
      </c>
      <c r="GB70" s="386">
        <v>560</v>
      </c>
      <c r="GC70" s="386">
        <v>564.19999999999993</v>
      </c>
      <c r="GD70" s="387">
        <v>564.19999999999993</v>
      </c>
      <c r="GE70" s="387">
        <v>564.19999999999993</v>
      </c>
      <c r="GF70" s="387">
        <v>564.19999999999993</v>
      </c>
      <c r="GG70" s="387">
        <v>564.19999999999993</v>
      </c>
      <c r="GH70" s="387">
        <v>564.19999999999993</v>
      </c>
      <c r="GI70" s="387">
        <v>564.19999999999993</v>
      </c>
      <c r="GJ70" s="387">
        <v>564.19999999999993</v>
      </c>
      <c r="GK70" s="387">
        <v>564.19999999999993</v>
      </c>
      <c r="GL70" s="387">
        <v>564.19999999999993</v>
      </c>
      <c r="GM70" s="387">
        <v>564.19999999999993</v>
      </c>
      <c r="GN70" s="387">
        <v>564.19999999999993</v>
      </c>
      <c r="GO70" s="387">
        <v>564.19999999999993</v>
      </c>
      <c r="GP70" s="387">
        <v>564.19999999999993</v>
      </c>
      <c r="GQ70" s="387">
        <v>564.19999999999993</v>
      </c>
      <c r="GR70" s="387">
        <v>564.19999999999993</v>
      </c>
      <c r="GS70" s="387">
        <v>564.19999999999993</v>
      </c>
      <c r="GT70" s="387">
        <v>564.19999999999993</v>
      </c>
      <c r="GU70" s="387">
        <v>564.19999999999993</v>
      </c>
      <c r="GV70" s="387">
        <v>564.19999999999993</v>
      </c>
      <c r="GW70" s="387">
        <v>564.19999999999993</v>
      </c>
      <c r="GX70" s="387">
        <v>564.19999999999993</v>
      </c>
      <c r="GY70" s="387">
        <v>564.19999999999993</v>
      </c>
      <c r="GZ70" s="387">
        <v>564.19999999999993</v>
      </c>
      <c r="HA70" s="387">
        <v>564.19999999999993</v>
      </c>
      <c r="HB70" s="387">
        <v>564.19999999999993</v>
      </c>
      <c r="HC70" s="387">
        <v>564.19999999999993</v>
      </c>
      <c r="HD70" s="387">
        <v>564.19999999999993</v>
      </c>
      <c r="HE70" s="387">
        <v>564.19999999999993</v>
      </c>
      <c r="HS70" s="394">
        <v>3.555224679387456</v>
      </c>
      <c r="HT70" s="394">
        <v>3.5532401397350917</v>
      </c>
      <c r="HU70" s="394">
        <v>3.5512567078601491</v>
      </c>
      <c r="HV70" s="394">
        <v>3.5492743831442644</v>
      </c>
      <c r="HW70" s="394">
        <v>3.5472931649694175</v>
      </c>
      <c r="HX70" s="394">
        <v>3.5381998079146606</v>
      </c>
      <c r="HY70" s="394">
        <v>3.5291297613500952</v>
      </c>
      <c r="HZ70" s="394">
        <v>3.5200829655201256</v>
      </c>
      <c r="IA70" s="394">
        <v>3.5110593608223399</v>
      </c>
      <c r="IB70" s="394">
        <v>3.5020588878071122</v>
      </c>
      <c r="IC70" s="394">
        <v>3.4929911075330113</v>
      </c>
      <c r="ID70" s="394">
        <v>3.4839468062013652</v>
      </c>
      <c r="IE70" s="394">
        <v>3.4749259230188234</v>
      </c>
      <c r="IF70" s="394">
        <v>3.4659283973494479</v>
      </c>
      <c r="IG70" s="394">
        <v>3.4569541687142995</v>
      </c>
      <c r="IH70" s="394">
        <v>3.4462156808209032</v>
      </c>
      <c r="II70" s="394">
        <v>3.4355105503620016</v>
      </c>
      <c r="IJ70" s="394">
        <v>3.4248386737179382</v>
      </c>
      <c r="IK70" s="394">
        <v>3.4141999475909328</v>
      </c>
      <c r="IL70" s="394">
        <v>3.4035942690040879</v>
      </c>
      <c r="IM70" s="394">
        <v>3.3929730158177995</v>
      </c>
      <c r="IN70" s="394">
        <v>3.3823849073045626</v>
      </c>
      <c r="IO70" s="394">
        <v>3.3718298400331412</v>
      </c>
      <c r="IP70" s="394">
        <v>3.361307710895066</v>
      </c>
      <c r="IQ70" s="394">
        <v>3.3508184171036248</v>
      </c>
      <c r="IR70" s="394">
        <v>3.3399901402707712</v>
      </c>
      <c r="IS70" s="394">
        <v>3.3291968553606575</v>
      </c>
      <c r="IT70" s="394">
        <v>3.3184384492957677</v>
      </c>
      <c r="IU70" s="394">
        <v>3.3077148093639979</v>
      </c>
      <c r="IV70" s="394">
        <v>3.2970258232174787</v>
      </c>
      <c r="IW70" s="394">
        <v>3.2962182736361987</v>
      </c>
      <c r="IX70" s="394">
        <v>3.2954109218502534</v>
      </c>
      <c r="IY70" s="394">
        <v>3.2946037678111968</v>
      </c>
      <c r="IZ70" s="394">
        <v>3.2937968114705938</v>
      </c>
      <c r="JA70" s="394">
        <v>3.2929900527800218</v>
      </c>
      <c r="JB70" s="394">
        <v>3.2929900527800218</v>
      </c>
      <c r="JC70" s="394">
        <v>3.2929900527800218</v>
      </c>
      <c r="JD70" s="394">
        <v>3.2929900527800218</v>
      </c>
      <c r="JE70" s="394">
        <v>3.2929900527800218</v>
      </c>
      <c r="JF70" s="394">
        <v>3.2929900527800218</v>
      </c>
      <c r="JG70" s="394">
        <v>3.2929900527800218</v>
      </c>
      <c r="JH70" s="394">
        <v>3.2929900527800218</v>
      </c>
      <c r="JI70" s="394">
        <v>3.2929900527800218</v>
      </c>
      <c r="JJ70" s="394">
        <v>3.2929900527800218</v>
      </c>
      <c r="JK70" s="394">
        <v>3.2929900527800218</v>
      </c>
      <c r="JL70" s="394">
        <v>3.2929900527800218</v>
      </c>
      <c r="JM70" s="394">
        <v>3.2929900527800218</v>
      </c>
      <c r="JN70" s="394">
        <v>3.2929900527800218</v>
      </c>
      <c r="JO70" s="394">
        <v>3.2929900527800218</v>
      </c>
      <c r="JP70" s="394">
        <v>3.2929900527800218</v>
      </c>
      <c r="JQ70" s="394">
        <v>3.2929900527800218</v>
      </c>
      <c r="JR70" s="394">
        <v>3.2929900527800218</v>
      </c>
      <c r="JS70" s="394">
        <v>3.2929900527800218</v>
      </c>
      <c r="JT70" s="394">
        <v>3.2929900527800218</v>
      </c>
      <c r="JU70" s="394">
        <v>3.2929900527800218</v>
      </c>
      <c r="JV70" s="394">
        <v>3.2929900527800218</v>
      </c>
      <c r="JW70" s="394">
        <v>3.2929900527800218</v>
      </c>
      <c r="JX70" s="394">
        <v>3.2929900527800218</v>
      </c>
      <c r="JY70" s="394">
        <v>3.2929900527800218</v>
      </c>
      <c r="JZ70" s="394">
        <v>3.2929900527800218</v>
      </c>
      <c r="KA70" s="394">
        <v>3.2929900527800218</v>
      </c>
      <c r="KB70" s="394">
        <v>3.2929900527800218</v>
      </c>
      <c r="KC70" s="394">
        <v>3.2929900527800218</v>
      </c>
    </row>
    <row r="71" spans="1:289" x14ac:dyDescent="0.25">
      <c r="A71" s="383">
        <v>62</v>
      </c>
      <c r="B71" s="384" t="s">
        <v>852</v>
      </c>
      <c r="C71" s="385" t="s">
        <v>142</v>
      </c>
      <c r="D71" s="385" t="s">
        <v>142</v>
      </c>
      <c r="E71" s="129">
        <v>2052</v>
      </c>
      <c r="F71" s="386">
        <v>700.91274999999996</v>
      </c>
      <c r="G71" s="386">
        <v>694.30586061342387</v>
      </c>
      <c r="H71" s="386">
        <v>687.76124857501486</v>
      </c>
      <c r="I71" s="386">
        <v>681.27832685086503</v>
      </c>
      <c r="J71" s="386">
        <v>674.85651394052036</v>
      </c>
      <c r="K71" s="386">
        <v>674.85651394052036</v>
      </c>
      <c r="L71" s="386">
        <v>674.85651394052036</v>
      </c>
      <c r="M71" s="386">
        <v>674.85651394052036</v>
      </c>
      <c r="N71" s="386">
        <v>674.85651394052036</v>
      </c>
      <c r="O71" s="386">
        <v>674.85651394052036</v>
      </c>
      <c r="P71" s="386">
        <v>674.85651394052036</v>
      </c>
      <c r="Q71" s="386">
        <v>674.85651394052036</v>
      </c>
      <c r="R71" s="386">
        <v>674.85651394052036</v>
      </c>
      <c r="S71" s="386">
        <v>674.85651394052036</v>
      </c>
      <c r="T71" s="386">
        <v>674.85651394052036</v>
      </c>
      <c r="U71" s="386">
        <v>674.85651394052036</v>
      </c>
      <c r="V71" s="386">
        <v>674.85651394052036</v>
      </c>
      <c r="W71" s="386">
        <v>674.85651394052036</v>
      </c>
      <c r="X71" s="386">
        <v>674.85651394052036</v>
      </c>
      <c r="Y71" s="386">
        <v>674.85651394052036</v>
      </c>
      <c r="Z71" s="386">
        <v>674.85651394052036</v>
      </c>
      <c r="AA71" s="386">
        <v>674.85651394052036</v>
      </c>
      <c r="AB71" s="386">
        <v>674.85651394052036</v>
      </c>
      <c r="AC71" s="386">
        <v>674.85651394052036</v>
      </c>
      <c r="AD71" s="386">
        <v>674.85651394052036</v>
      </c>
      <c r="AE71" s="386">
        <v>674.85651394052036</v>
      </c>
      <c r="AF71" s="386">
        <v>674.85651394052036</v>
      </c>
      <c r="AG71" s="386">
        <v>674.85651394052036</v>
      </c>
      <c r="AH71" s="386">
        <v>674.85651394052036</v>
      </c>
      <c r="AI71" s="386">
        <v>674.85651394052036</v>
      </c>
      <c r="AJ71" s="386">
        <v>674.85651394052036</v>
      </c>
      <c r="AK71" s="386">
        <v>674.85651394052036</v>
      </c>
      <c r="AL71" s="386">
        <v>674.85651394052036</v>
      </c>
      <c r="AM71" s="386">
        <v>674.85651394052036</v>
      </c>
      <c r="AN71" s="386">
        <v>674.85651394052036</v>
      </c>
      <c r="AO71" s="387">
        <v>674.85651394052036</v>
      </c>
      <c r="AP71" s="387">
        <v>674.85651394052036</v>
      </c>
      <c r="AQ71" s="387">
        <v>674.85651394052036</v>
      </c>
      <c r="AR71" s="387">
        <v>674.85651394052036</v>
      </c>
      <c r="AS71" s="387">
        <v>674.85651394052036</v>
      </c>
      <c r="AT71" s="387">
        <v>674.85651394052036</v>
      </c>
      <c r="AU71" s="387">
        <v>674.85651394052036</v>
      </c>
      <c r="AV71" s="387">
        <v>674.85651394052036</v>
      </c>
      <c r="AW71" s="387">
        <v>674.85651394052036</v>
      </c>
      <c r="AX71" s="387">
        <v>674.85651394052036</v>
      </c>
      <c r="AY71" s="387">
        <v>674.85651394052036</v>
      </c>
      <c r="AZ71" s="387">
        <v>674.85651394052036</v>
      </c>
      <c r="BA71" s="387">
        <v>674.85651394052036</v>
      </c>
      <c r="BB71" s="387">
        <v>674.85651394052036</v>
      </c>
      <c r="BC71" s="387">
        <v>674.85651394052036</v>
      </c>
      <c r="BD71" s="387">
        <v>674.85651394052036</v>
      </c>
      <c r="BE71" s="387">
        <v>674.85651394052036</v>
      </c>
      <c r="BF71" s="387">
        <v>674.85651394052036</v>
      </c>
      <c r="BG71" s="387">
        <v>674.85651394052036</v>
      </c>
      <c r="BH71" s="387">
        <v>674.85651394052036</v>
      </c>
      <c r="BI71" s="387">
        <v>674.85651394052036</v>
      </c>
      <c r="BJ71" s="387">
        <v>674.85651394052036</v>
      </c>
      <c r="BK71" s="387">
        <v>674.85651394052036</v>
      </c>
      <c r="BL71" s="387">
        <v>674.85651394052036</v>
      </c>
      <c r="BM71" s="387">
        <v>674.85651394052036</v>
      </c>
      <c r="BN71" s="387">
        <v>674.85651394052036</v>
      </c>
      <c r="BO71" s="387">
        <v>674.85651394052036</v>
      </c>
      <c r="BP71" s="387">
        <v>674.85651394052036</v>
      </c>
      <c r="CA71" s="386">
        <v>2690</v>
      </c>
      <c r="CB71" s="386">
        <v>2664.6437306927437</v>
      </c>
      <c r="CC71" s="386">
        <v>2639.5264726840683</v>
      </c>
      <c r="CD71" s="386">
        <v>2614.6459730242136</v>
      </c>
      <c r="CE71" s="386">
        <v>2590</v>
      </c>
      <c r="CF71" s="386">
        <v>2593.3293675305936</v>
      </c>
      <c r="CG71" s="386">
        <v>2596.6630148635631</v>
      </c>
      <c r="CH71" s="386">
        <v>2600.0009475004667</v>
      </c>
      <c r="CI71" s="386">
        <v>2603.3431709499346</v>
      </c>
      <c r="CJ71" s="386">
        <v>2606.6896907276769</v>
      </c>
      <c r="CK71" s="386">
        <v>2610.0191129230861</v>
      </c>
      <c r="CL71" s="386">
        <v>2613.3527876584872</v>
      </c>
      <c r="CM71" s="386">
        <v>2616.6907203654814</v>
      </c>
      <c r="CN71" s="386">
        <v>2620.0329164826089</v>
      </c>
      <c r="CO71" s="386">
        <v>2623.3793814553546</v>
      </c>
      <c r="CP71" s="386">
        <v>2623.3793814553546</v>
      </c>
      <c r="CQ71" s="386">
        <v>2623.3793814553546</v>
      </c>
      <c r="CR71" s="386">
        <v>2623.3793814553546</v>
      </c>
      <c r="CS71" s="386">
        <v>2623.3793814553546</v>
      </c>
      <c r="CT71" s="386">
        <v>2623.3793814553546</v>
      </c>
      <c r="CU71" s="386">
        <v>2623.3793814553546</v>
      </c>
      <c r="CV71" s="386">
        <v>2623.3793814553546</v>
      </c>
      <c r="CW71" s="386">
        <v>2623.3793814553546</v>
      </c>
      <c r="CX71" s="386">
        <v>2623.3793814553546</v>
      </c>
      <c r="CY71" s="386">
        <v>2623.3793814553546</v>
      </c>
      <c r="CZ71" s="386">
        <v>2623.3793814553546</v>
      </c>
      <c r="DA71" s="386">
        <v>2623.3793814553546</v>
      </c>
      <c r="DB71" s="386">
        <v>2623.3793814553546</v>
      </c>
      <c r="DC71" s="386">
        <v>2623.3793814553546</v>
      </c>
      <c r="DD71" s="386">
        <v>2623.3793814553546</v>
      </c>
      <c r="DE71" s="386">
        <v>2623.3793814553546</v>
      </c>
      <c r="DF71" s="386">
        <v>2623.3793814553546</v>
      </c>
      <c r="DG71" s="386">
        <v>2623.3793814553546</v>
      </c>
      <c r="DH71" s="386">
        <v>2623.3793814553546</v>
      </c>
      <c r="DI71" s="386">
        <v>2623.3793814553546</v>
      </c>
      <c r="DJ71" s="387">
        <v>2623.3793814553546</v>
      </c>
      <c r="DK71" s="387">
        <v>2623.3793814553546</v>
      </c>
      <c r="DL71" s="387">
        <v>2623.3793814553546</v>
      </c>
      <c r="DM71" s="387">
        <v>2623.3793814553546</v>
      </c>
      <c r="DN71" s="387">
        <v>2623.3793814553546</v>
      </c>
      <c r="DO71" s="387">
        <v>2623.3793814553546</v>
      </c>
      <c r="DP71" s="387">
        <v>2623.3793814553546</v>
      </c>
      <c r="DQ71" s="387">
        <v>2623.3793814553546</v>
      </c>
      <c r="DR71" s="387">
        <v>2623.3793814553546</v>
      </c>
      <c r="DS71" s="387">
        <v>2623.3793814553546</v>
      </c>
      <c r="DT71" s="387">
        <v>2623.3793814553546</v>
      </c>
      <c r="DU71" s="387">
        <v>2623.3793814553546</v>
      </c>
      <c r="DV71" s="387">
        <v>2623.3793814553546</v>
      </c>
      <c r="DW71" s="387">
        <v>2623.3793814553546</v>
      </c>
      <c r="DX71" s="387">
        <v>2623.3793814553546</v>
      </c>
      <c r="DY71" s="387">
        <v>2623.3793814553546</v>
      </c>
      <c r="DZ71" s="387">
        <v>2623.3793814553546</v>
      </c>
      <c r="EA71" s="387">
        <v>2623.3793814553546</v>
      </c>
      <c r="EB71" s="387">
        <v>2623.3793814553546</v>
      </c>
      <c r="EC71" s="387">
        <v>2623.3793814553546</v>
      </c>
      <c r="ED71" s="387">
        <v>2623.3793814553546</v>
      </c>
      <c r="EE71" s="387">
        <v>2623.3793814553546</v>
      </c>
      <c r="EF71" s="387">
        <v>2623.3793814553546</v>
      </c>
      <c r="EG71" s="387">
        <v>2623.3793814553546</v>
      </c>
      <c r="EH71" s="387">
        <v>2623.3793814553546</v>
      </c>
      <c r="EI71" s="387">
        <v>2623.3793814553546</v>
      </c>
      <c r="EJ71" s="387">
        <v>2623.3793814553546</v>
      </c>
      <c r="EK71" s="387">
        <v>2623.3793814553546</v>
      </c>
      <c r="EY71" s="386">
        <v>719</v>
      </c>
      <c r="EZ71" s="386">
        <v>722</v>
      </c>
      <c r="FA71" s="386">
        <v>725</v>
      </c>
      <c r="FB71" s="386">
        <v>728</v>
      </c>
      <c r="FC71" s="386">
        <v>730.80000000000007</v>
      </c>
      <c r="FD71" s="386">
        <v>739</v>
      </c>
      <c r="FE71" s="386">
        <v>747</v>
      </c>
      <c r="FF71" s="386">
        <v>755</v>
      </c>
      <c r="FG71" s="386">
        <v>763</v>
      </c>
      <c r="FH71" s="386">
        <v>771</v>
      </c>
      <c r="FI71" s="386">
        <v>781.4</v>
      </c>
      <c r="FJ71" s="386">
        <v>784</v>
      </c>
      <c r="FK71" s="386">
        <v>787</v>
      </c>
      <c r="FL71" s="386">
        <v>790</v>
      </c>
      <c r="FM71" s="386">
        <v>793</v>
      </c>
      <c r="FN71" s="386">
        <v>796</v>
      </c>
      <c r="FO71" s="386">
        <v>799</v>
      </c>
      <c r="FP71" s="386">
        <v>802</v>
      </c>
      <c r="FQ71" s="386">
        <v>805</v>
      </c>
      <c r="FR71" s="386">
        <v>808</v>
      </c>
      <c r="FS71" s="386">
        <v>811</v>
      </c>
      <c r="FT71" s="386">
        <v>814</v>
      </c>
      <c r="FU71" s="386">
        <v>817</v>
      </c>
      <c r="FV71" s="386">
        <v>820</v>
      </c>
      <c r="FW71" s="386">
        <v>823</v>
      </c>
      <c r="FX71" s="386">
        <v>826</v>
      </c>
      <c r="FY71" s="386">
        <v>829</v>
      </c>
      <c r="FZ71" s="386">
        <v>832</v>
      </c>
      <c r="GA71" s="386">
        <v>835</v>
      </c>
      <c r="GB71" s="386">
        <v>838</v>
      </c>
      <c r="GC71" s="386">
        <v>832.2</v>
      </c>
      <c r="GD71" s="387">
        <v>832.2</v>
      </c>
      <c r="GE71" s="387">
        <v>832.2</v>
      </c>
      <c r="GF71" s="387">
        <v>832.2</v>
      </c>
      <c r="GG71" s="387">
        <v>832.2</v>
      </c>
      <c r="GH71" s="387">
        <v>832.2</v>
      </c>
      <c r="GI71" s="387">
        <v>832.2</v>
      </c>
      <c r="GJ71" s="387">
        <v>832.2</v>
      </c>
      <c r="GK71" s="387">
        <v>832.2</v>
      </c>
      <c r="GL71" s="387">
        <v>832.2</v>
      </c>
      <c r="GM71" s="387">
        <v>832.2</v>
      </c>
      <c r="GN71" s="387">
        <v>832.2</v>
      </c>
      <c r="GO71" s="387">
        <v>832.2</v>
      </c>
      <c r="GP71" s="387">
        <v>832.2</v>
      </c>
      <c r="GQ71" s="387">
        <v>832.2</v>
      </c>
      <c r="GR71" s="387">
        <v>832.2</v>
      </c>
      <c r="GS71" s="387">
        <v>832.2</v>
      </c>
      <c r="GT71" s="387">
        <v>832.2</v>
      </c>
      <c r="GU71" s="387">
        <v>832.2</v>
      </c>
      <c r="GV71" s="387">
        <v>832.2</v>
      </c>
      <c r="GW71" s="387">
        <v>832.2</v>
      </c>
      <c r="GX71" s="387">
        <v>832.2</v>
      </c>
      <c r="GY71" s="387">
        <v>832.2</v>
      </c>
      <c r="GZ71" s="387">
        <v>832.2</v>
      </c>
      <c r="HA71" s="387">
        <v>832.2</v>
      </c>
      <c r="HB71" s="387">
        <v>832.2</v>
      </c>
      <c r="HC71" s="387">
        <v>832.2</v>
      </c>
      <c r="HD71" s="387">
        <v>832.2</v>
      </c>
      <c r="HE71" s="387">
        <v>832.2</v>
      </c>
      <c r="HS71" s="394">
        <v>3.837852856864139</v>
      </c>
      <c r="HT71" s="394">
        <v>3.8378528568641395</v>
      </c>
      <c r="HU71" s="394">
        <v>3.8378528568641395</v>
      </c>
      <c r="HV71" s="394">
        <v>3.8378528568641399</v>
      </c>
      <c r="HW71" s="394">
        <v>3.8378528568641395</v>
      </c>
      <c r="HX71" s="394">
        <v>3.8427863019177453</v>
      </c>
      <c r="HY71" s="394">
        <v>3.8477260887674034</v>
      </c>
      <c r="HZ71" s="394">
        <v>3.8526722255653034</v>
      </c>
      <c r="IA71" s="394">
        <v>3.8576247204741136</v>
      </c>
      <c r="IB71" s="394">
        <v>3.862583581666994</v>
      </c>
      <c r="IC71" s="394">
        <v>3.8675171077227311</v>
      </c>
      <c r="ID71" s="394">
        <v>3.8724569351772153</v>
      </c>
      <c r="IE71" s="394">
        <v>3.8774030720789754</v>
      </c>
      <c r="IF71" s="394">
        <v>3.8823555264868199</v>
      </c>
      <c r="IG71" s="394">
        <v>3.8873143064698503</v>
      </c>
      <c r="IH71" s="394">
        <v>3.8873143064698503</v>
      </c>
      <c r="II71" s="394">
        <v>3.8873143064698503</v>
      </c>
      <c r="IJ71" s="394">
        <v>3.8873143064698503</v>
      </c>
      <c r="IK71" s="394">
        <v>3.8873143064698503</v>
      </c>
      <c r="IL71" s="394">
        <v>3.8873143064698503</v>
      </c>
      <c r="IM71" s="394">
        <v>3.8873143064698503</v>
      </c>
      <c r="IN71" s="394">
        <v>3.8873143064698503</v>
      </c>
      <c r="IO71" s="394">
        <v>3.8873143064698503</v>
      </c>
      <c r="IP71" s="394">
        <v>3.8873143064698503</v>
      </c>
      <c r="IQ71" s="394">
        <v>3.8873143064698503</v>
      </c>
      <c r="IR71" s="394">
        <v>3.8873143064698503</v>
      </c>
      <c r="IS71" s="394">
        <v>3.8873143064698503</v>
      </c>
      <c r="IT71" s="394">
        <v>3.8873143064698503</v>
      </c>
      <c r="IU71" s="394">
        <v>3.8873143064698503</v>
      </c>
      <c r="IV71" s="394">
        <v>3.8873143064698503</v>
      </c>
      <c r="IW71" s="394">
        <v>3.8873143064698503</v>
      </c>
      <c r="IX71" s="394">
        <v>3.8873143064698503</v>
      </c>
      <c r="IY71" s="394">
        <v>3.8873143064698503</v>
      </c>
      <c r="IZ71" s="394">
        <v>3.8873143064698503</v>
      </c>
      <c r="JA71" s="394">
        <v>3.8873143064698503</v>
      </c>
      <c r="JB71" s="394">
        <v>3.8873143064698503</v>
      </c>
      <c r="JC71" s="394">
        <v>3.8873143064698503</v>
      </c>
      <c r="JD71" s="394">
        <v>3.8873143064698503</v>
      </c>
      <c r="JE71" s="394">
        <v>3.8873143064698503</v>
      </c>
      <c r="JF71" s="394">
        <v>3.8873143064698503</v>
      </c>
      <c r="JG71" s="394">
        <v>3.8873143064698503</v>
      </c>
      <c r="JH71" s="394">
        <v>3.8873143064698503</v>
      </c>
      <c r="JI71" s="394">
        <v>3.8873143064698503</v>
      </c>
      <c r="JJ71" s="394">
        <v>3.8873143064698503</v>
      </c>
      <c r="JK71" s="394">
        <v>3.8873143064698503</v>
      </c>
      <c r="JL71" s="394">
        <v>3.8873143064698503</v>
      </c>
      <c r="JM71" s="394">
        <v>3.8873143064698503</v>
      </c>
      <c r="JN71" s="394">
        <v>3.8873143064698503</v>
      </c>
      <c r="JO71" s="394">
        <v>3.8873143064698503</v>
      </c>
      <c r="JP71" s="394">
        <v>3.8873143064698503</v>
      </c>
      <c r="JQ71" s="394">
        <v>3.8873143064698503</v>
      </c>
      <c r="JR71" s="394">
        <v>3.8873143064698503</v>
      </c>
      <c r="JS71" s="394">
        <v>3.8873143064698503</v>
      </c>
      <c r="JT71" s="394">
        <v>3.8873143064698503</v>
      </c>
      <c r="JU71" s="394">
        <v>3.8873143064698503</v>
      </c>
      <c r="JV71" s="394">
        <v>3.8873143064698503</v>
      </c>
      <c r="JW71" s="394">
        <v>3.8873143064698503</v>
      </c>
      <c r="JX71" s="394">
        <v>3.8873143064698503</v>
      </c>
      <c r="JY71" s="394">
        <v>3.8873143064698503</v>
      </c>
      <c r="JZ71" s="394">
        <v>3.8873143064698503</v>
      </c>
      <c r="KA71" s="394">
        <v>3.8873143064698503</v>
      </c>
      <c r="KB71" s="394">
        <v>3.8873143064698503</v>
      </c>
      <c r="KC71" s="394">
        <v>3.8873143064698503</v>
      </c>
    </row>
    <row r="72" spans="1:289" x14ac:dyDescent="0.25">
      <c r="A72" s="383">
        <v>63</v>
      </c>
      <c r="B72" s="384" t="s">
        <v>851</v>
      </c>
      <c r="C72" s="385" t="s">
        <v>142</v>
      </c>
      <c r="D72" s="385" t="s">
        <v>142</v>
      </c>
      <c r="E72" s="129">
        <v>2052</v>
      </c>
      <c r="F72" s="386">
        <v>1023.4630500000001</v>
      </c>
      <c r="G72" s="386">
        <v>1017.616836708787</v>
      </c>
      <c r="H72" s="386">
        <v>1011.8040180866304</v>
      </c>
      <c r="I72" s="386">
        <v>1006.0244033769046</v>
      </c>
      <c r="J72" s="386">
        <v>1000.2778029126216</v>
      </c>
      <c r="K72" s="386">
        <v>1007.7209167831202</v>
      </c>
      <c r="L72" s="386">
        <v>1015.2194152117163</v>
      </c>
      <c r="M72" s="386">
        <v>1022.7737103174949</v>
      </c>
      <c r="N72" s="386">
        <v>1030.3842172861378</v>
      </c>
      <c r="O72" s="386">
        <v>1038.0513543927436</v>
      </c>
      <c r="P72" s="386">
        <v>1045.6416732283415</v>
      </c>
      <c r="Q72" s="386">
        <v>1053.2874931138463</v>
      </c>
      <c r="R72" s="386">
        <v>1060.9892198776042</v>
      </c>
      <c r="S72" s="386">
        <v>1068.7472623154126</v>
      </c>
      <c r="T72" s="386">
        <v>1076.5620322122172</v>
      </c>
      <c r="U72" s="386">
        <v>1083.5219885973056</v>
      </c>
      <c r="V72" s="386">
        <v>1090.5269409895286</v>
      </c>
      <c r="W72" s="386">
        <v>1097.5771802873555</v>
      </c>
      <c r="X72" s="386">
        <v>1104.6729992699095</v>
      </c>
      <c r="Y72" s="386">
        <v>1111.8146926091258</v>
      </c>
      <c r="Z72" s="386">
        <v>1118.0256813490703</v>
      </c>
      <c r="AA72" s="386">
        <v>1124.2713668612234</v>
      </c>
      <c r="AB72" s="386">
        <v>1130.5519429739841</v>
      </c>
      <c r="AC72" s="386">
        <v>1136.8676045985444</v>
      </c>
      <c r="AD72" s="386">
        <v>1143.2185477349394</v>
      </c>
      <c r="AE72" s="386">
        <v>1151.483704838407</v>
      </c>
      <c r="AF72" s="386">
        <v>1159.8086167648526</v>
      </c>
      <c r="AG72" s="386">
        <v>1168.1937155252861</v>
      </c>
      <c r="AH72" s="386">
        <v>1176.6394362540391</v>
      </c>
      <c r="AI72" s="386">
        <v>1185.146217231345</v>
      </c>
      <c r="AJ72" s="386">
        <v>1192.871171092266</v>
      </c>
      <c r="AK72" s="386">
        <v>1200.6464773158623</v>
      </c>
      <c r="AL72" s="386">
        <v>1208.4724641060914</v>
      </c>
      <c r="AM72" s="386">
        <v>1216.3494618061909</v>
      </c>
      <c r="AN72" s="386">
        <v>1224.2778029126243</v>
      </c>
      <c r="AO72" s="387">
        <v>1224.2778029126243</v>
      </c>
      <c r="AP72" s="387">
        <v>1224.2778029126243</v>
      </c>
      <c r="AQ72" s="387">
        <v>1224.2778029126243</v>
      </c>
      <c r="AR72" s="387">
        <v>1224.2778029126243</v>
      </c>
      <c r="AS72" s="387">
        <v>1224.2778029126243</v>
      </c>
      <c r="AT72" s="387">
        <v>1224.2778029126243</v>
      </c>
      <c r="AU72" s="387">
        <v>1224.2778029126243</v>
      </c>
      <c r="AV72" s="387">
        <v>1224.2778029126243</v>
      </c>
      <c r="AW72" s="387">
        <v>1224.2778029126243</v>
      </c>
      <c r="AX72" s="387">
        <v>1224.2778029126243</v>
      </c>
      <c r="AY72" s="387">
        <v>1224.2778029126243</v>
      </c>
      <c r="AZ72" s="387">
        <v>1224.2778029126243</v>
      </c>
      <c r="BA72" s="387">
        <v>1224.2778029126243</v>
      </c>
      <c r="BB72" s="387">
        <v>1224.2778029126243</v>
      </c>
      <c r="BC72" s="387">
        <v>1224.2778029126243</v>
      </c>
      <c r="BD72" s="387">
        <v>1224.2778029126243</v>
      </c>
      <c r="BE72" s="387">
        <v>1224.2778029126243</v>
      </c>
      <c r="BF72" s="387">
        <v>1224.2778029126243</v>
      </c>
      <c r="BG72" s="387">
        <v>1224.2778029126243</v>
      </c>
      <c r="BH72" s="387">
        <v>1224.2778029126243</v>
      </c>
      <c r="BI72" s="387">
        <v>1224.2778029126243</v>
      </c>
      <c r="BJ72" s="387">
        <v>1224.2778029126243</v>
      </c>
      <c r="BK72" s="387">
        <v>1224.2778029126243</v>
      </c>
      <c r="BL72" s="387">
        <v>1224.2778029126243</v>
      </c>
      <c r="BM72" s="387">
        <v>1224.2778029126243</v>
      </c>
      <c r="BN72" s="387">
        <v>1224.2778029126243</v>
      </c>
      <c r="BO72" s="387">
        <v>1224.2778029126243</v>
      </c>
      <c r="BP72" s="387">
        <v>1224.2778029126243</v>
      </c>
      <c r="CA72" s="386">
        <v>3090</v>
      </c>
      <c r="CB72" s="386">
        <v>3072.3493392654982</v>
      </c>
      <c r="CC72" s="386">
        <v>3054.7995024223765</v>
      </c>
      <c r="CD72" s="386">
        <v>3037.3499135456186</v>
      </c>
      <c r="CE72" s="386">
        <v>3020</v>
      </c>
      <c r="CF72" s="386">
        <v>3042.2272254934492</v>
      </c>
      <c r="CG72" s="386">
        <v>3064.6180435541623</v>
      </c>
      <c r="CH72" s="386">
        <v>3087.1736582248154</v>
      </c>
      <c r="CI72" s="386">
        <v>3109.8952824098483</v>
      </c>
      <c r="CJ72" s="386">
        <v>3132.7841379406896</v>
      </c>
      <c r="CK72" s="386">
        <v>3155.4366993009944</v>
      </c>
      <c r="CL72" s="386">
        <v>3178.2530569886512</v>
      </c>
      <c r="CM72" s="386">
        <v>3201.2343953834943</v>
      </c>
      <c r="CN72" s="386">
        <v>3224.3819074293801</v>
      </c>
      <c r="CO72" s="386">
        <v>3247.6967946961131</v>
      </c>
      <c r="CP72" s="386">
        <v>3265.0478408719541</v>
      </c>
      <c r="CQ72" s="386">
        <v>3282.4915862196785</v>
      </c>
      <c r="CR72" s="386">
        <v>3300.0285259910643</v>
      </c>
      <c r="CS72" s="386">
        <v>3317.6591580838062</v>
      </c>
      <c r="CT72" s="386">
        <v>3335.3839830556522</v>
      </c>
      <c r="CU72" s="386">
        <v>3350.2622967079633</v>
      </c>
      <c r="CV72" s="386">
        <v>3365.2069787958912</v>
      </c>
      <c r="CW72" s="386">
        <v>3380.2183253724261</v>
      </c>
      <c r="CX72" s="386">
        <v>3395.2966338111764</v>
      </c>
      <c r="CY72" s="386">
        <v>3410.4422028122622</v>
      </c>
      <c r="CZ72" s="386">
        <v>3431.2392784740682</v>
      </c>
      <c r="DA72" s="386">
        <v>3452.1631759174388</v>
      </c>
      <c r="DB72" s="386">
        <v>3473.214668509002</v>
      </c>
      <c r="DC72" s="386">
        <v>3494.3945343314203</v>
      </c>
      <c r="DD72" s="386">
        <v>3515.7035562121519</v>
      </c>
      <c r="DE72" s="386">
        <v>3538.6303927537147</v>
      </c>
      <c r="DF72" s="386">
        <v>3561.7067412849547</v>
      </c>
      <c r="DG72" s="386">
        <v>3584.9335768132614</v>
      </c>
      <c r="DH72" s="386">
        <v>3608.311880704307</v>
      </c>
      <c r="DI72" s="386">
        <v>3631.8426407235106</v>
      </c>
      <c r="DJ72" s="387">
        <v>3631.8426407235106</v>
      </c>
      <c r="DK72" s="387">
        <v>3631.8426407235106</v>
      </c>
      <c r="DL72" s="387">
        <v>3631.8426407235106</v>
      </c>
      <c r="DM72" s="387">
        <v>3631.8426407235106</v>
      </c>
      <c r="DN72" s="387">
        <v>3631.8426407235106</v>
      </c>
      <c r="DO72" s="387">
        <v>3631.8426407235106</v>
      </c>
      <c r="DP72" s="387">
        <v>3631.8426407235106</v>
      </c>
      <c r="DQ72" s="387">
        <v>3631.8426407235106</v>
      </c>
      <c r="DR72" s="387">
        <v>3631.8426407235106</v>
      </c>
      <c r="DS72" s="387">
        <v>3631.8426407235106</v>
      </c>
      <c r="DT72" s="387">
        <v>3631.8426407235106</v>
      </c>
      <c r="DU72" s="387">
        <v>3631.8426407235106</v>
      </c>
      <c r="DV72" s="387">
        <v>3631.8426407235106</v>
      </c>
      <c r="DW72" s="387">
        <v>3631.8426407235106</v>
      </c>
      <c r="DX72" s="387">
        <v>3631.8426407235106</v>
      </c>
      <c r="DY72" s="387">
        <v>3631.8426407235106</v>
      </c>
      <c r="DZ72" s="387">
        <v>3631.8426407235106</v>
      </c>
      <c r="EA72" s="387">
        <v>3631.8426407235106</v>
      </c>
      <c r="EB72" s="387">
        <v>3631.8426407235106</v>
      </c>
      <c r="EC72" s="387">
        <v>3631.8426407235106</v>
      </c>
      <c r="ED72" s="387">
        <v>3631.8426407235106</v>
      </c>
      <c r="EE72" s="387">
        <v>3631.8426407235106</v>
      </c>
      <c r="EF72" s="387">
        <v>3631.8426407235106</v>
      </c>
      <c r="EG72" s="387">
        <v>3631.8426407235106</v>
      </c>
      <c r="EH72" s="387">
        <v>3631.8426407235106</v>
      </c>
      <c r="EI72" s="387">
        <v>3631.8426407235106</v>
      </c>
      <c r="EJ72" s="387">
        <v>3631.8426407235106</v>
      </c>
      <c r="EK72" s="387">
        <v>3631.8426407235106</v>
      </c>
      <c r="EY72" s="386">
        <v>462</v>
      </c>
      <c r="EZ72" s="386">
        <v>466</v>
      </c>
      <c r="FA72" s="386">
        <v>470</v>
      </c>
      <c r="FB72" s="386">
        <v>474</v>
      </c>
      <c r="FC72" s="386">
        <v>476.6</v>
      </c>
      <c r="FD72" s="386">
        <v>483</v>
      </c>
      <c r="FE72" s="386">
        <v>489</v>
      </c>
      <c r="FF72" s="386">
        <v>495</v>
      </c>
      <c r="FG72" s="386">
        <v>501</v>
      </c>
      <c r="FH72" s="386">
        <v>507</v>
      </c>
      <c r="FI72" s="386">
        <v>514.9</v>
      </c>
      <c r="FJ72" s="386">
        <v>520</v>
      </c>
      <c r="FK72" s="386">
        <v>525</v>
      </c>
      <c r="FL72" s="386">
        <v>530</v>
      </c>
      <c r="FM72" s="386">
        <v>535</v>
      </c>
      <c r="FN72" s="386">
        <v>540</v>
      </c>
      <c r="FO72" s="386">
        <v>545</v>
      </c>
      <c r="FP72" s="386">
        <v>550</v>
      </c>
      <c r="FQ72" s="386">
        <v>555</v>
      </c>
      <c r="FR72" s="386">
        <v>560</v>
      </c>
      <c r="FS72" s="386">
        <v>565</v>
      </c>
      <c r="FT72" s="386">
        <v>570</v>
      </c>
      <c r="FU72" s="386">
        <v>575</v>
      </c>
      <c r="FV72" s="386">
        <v>580</v>
      </c>
      <c r="FW72" s="386">
        <v>585</v>
      </c>
      <c r="FX72" s="386">
        <v>590</v>
      </c>
      <c r="FY72" s="386">
        <v>595</v>
      </c>
      <c r="FZ72" s="386">
        <v>600</v>
      </c>
      <c r="GA72" s="386">
        <v>605</v>
      </c>
      <c r="GB72" s="386">
        <v>610</v>
      </c>
      <c r="GC72" s="386">
        <v>615.19999999999993</v>
      </c>
      <c r="GD72" s="387">
        <v>615.19999999999993</v>
      </c>
      <c r="GE72" s="387">
        <v>615.19999999999993</v>
      </c>
      <c r="GF72" s="387">
        <v>615.19999999999993</v>
      </c>
      <c r="GG72" s="387">
        <v>615.19999999999993</v>
      </c>
      <c r="GH72" s="387">
        <v>615.19999999999993</v>
      </c>
      <c r="GI72" s="387">
        <v>615.19999999999993</v>
      </c>
      <c r="GJ72" s="387">
        <v>615.19999999999993</v>
      </c>
      <c r="GK72" s="387">
        <v>615.19999999999993</v>
      </c>
      <c r="GL72" s="387">
        <v>615.19999999999993</v>
      </c>
      <c r="GM72" s="387">
        <v>615.19999999999993</v>
      </c>
      <c r="GN72" s="387">
        <v>615.19999999999993</v>
      </c>
      <c r="GO72" s="387">
        <v>615.19999999999993</v>
      </c>
      <c r="GP72" s="387">
        <v>615.19999999999993</v>
      </c>
      <c r="GQ72" s="387">
        <v>615.19999999999993</v>
      </c>
      <c r="GR72" s="387">
        <v>615.19999999999993</v>
      </c>
      <c r="GS72" s="387">
        <v>615.19999999999993</v>
      </c>
      <c r="GT72" s="387">
        <v>615.19999999999993</v>
      </c>
      <c r="GU72" s="387">
        <v>615.19999999999993</v>
      </c>
      <c r="GV72" s="387">
        <v>615.19999999999993</v>
      </c>
      <c r="GW72" s="387">
        <v>615.19999999999993</v>
      </c>
      <c r="GX72" s="387">
        <v>615.19999999999993</v>
      </c>
      <c r="GY72" s="387">
        <v>615.19999999999993</v>
      </c>
      <c r="GZ72" s="387">
        <v>615.19999999999993</v>
      </c>
      <c r="HA72" s="387">
        <v>615.19999999999993</v>
      </c>
      <c r="HB72" s="387">
        <v>615.19999999999993</v>
      </c>
      <c r="HC72" s="387">
        <v>615.19999999999993</v>
      </c>
      <c r="HD72" s="387">
        <v>615.19999999999993</v>
      </c>
      <c r="HE72" s="387">
        <v>615.19999999999993</v>
      </c>
      <c r="HS72" s="394">
        <v>3.0191612682060187</v>
      </c>
      <c r="HT72" s="394">
        <v>3.0191612682060187</v>
      </c>
      <c r="HU72" s="394">
        <v>3.0191612682060187</v>
      </c>
      <c r="HV72" s="394">
        <v>3.0191612682060187</v>
      </c>
      <c r="HW72" s="394">
        <v>3.0191612682060178</v>
      </c>
      <c r="HX72" s="394">
        <v>3.0189184076926248</v>
      </c>
      <c r="HY72" s="394">
        <v>3.0186755667148657</v>
      </c>
      <c r="HZ72" s="394">
        <v>3.018432745271169</v>
      </c>
      <c r="IA72" s="394">
        <v>3.0181899433599635</v>
      </c>
      <c r="IB72" s="394">
        <v>3.0179471609796775</v>
      </c>
      <c r="IC72" s="394">
        <v>3.0177036551716769</v>
      </c>
      <c r="ID72" s="394">
        <v>3.0174601690111635</v>
      </c>
      <c r="IE72" s="394">
        <v>3.0172167024965519</v>
      </c>
      <c r="IF72" s="394">
        <v>3.0169732556262572</v>
      </c>
      <c r="IG72" s="394">
        <v>3.0167298283986956</v>
      </c>
      <c r="IH72" s="394">
        <v>3.0133655571667588</v>
      </c>
      <c r="II72" s="394">
        <v>3.0100050377858545</v>
      </c>
      <c r="IJ72" s="394">
        <v>3.0066482660719016</v>
      </c>
      <c r="IK72" s="394">
        <v>3.0032952378454834</v>
      </c>
      <c r="IL72" s="394">
        <v>2.9999459489318454</v>
      </c>
      <c r="IM72" s="394">
        <v>2.9965879609002859</v>
      </c>
      <c r="IN72" s="394">
        <v>2.9932337316309878</v>
      </c>
      <c r="IO72" s="394">
        <v>2.9898832569165825</v>
      </c>
      <c r="IP72" s="394">
        <v>2.9865365325544113</v>
      </c>
      <c r="IQ72" s="394">
        <v>2.9831935543465211</v>
      </c>
      <c r="IR72" s="394">
        <v>2.979841802412297</v>
      </c>
      <c r="IS72" s="394">
        <v>2.976493816321899</v>
      </c>
      <c r="IT72" s="394">
        <v>2.9731495918442326</v>
      </c>
      <c r="IU72" s="394">
        <v>2.969809124752957</v>
      </c>
      <c r="IV72" s="394">
        <v>2.9664724108264808</v>
      </c>
      <c r="IW72" s="394">
        <v>2.9664816105108214</v>
      </c>
      <c r="IX72" s="394">
        <v>2.9664908102236924</v>
      </c>
      <c r="IY72" s="394">
        <v>2.9665000099650936</v>
      </c>
      <c r="IZ72" s="394">
        <v>2.9665092097350256</v>
      </c>
      <c r="JA72" s="394">
        <v>2.9665184095334873</v>
      </c>
      <c r="JB72" s="394">
        <v>2.9665184095334873</v>
      </c>
      <c r="JC72" s="394">
        <v>2.9665184095334873</v>
      </c>
      <c r="JD72" s="394">
        <v>2.9665184095334873</v>
      </c>
      <c r="JE72" s="394">
        <v>2.9665184095334873</v>
      </c>
      <c r="JF72" s="394">
        <v>2.9665184095334873</v>
      </c>
      <c r="JG72" s="394">
        <v>2.9665184095334873</v>
      </c>
      <c r="JH72" s="394">
        <v>2.9665184095334873</v>
      </c>
      <c r="JI72" s="394">
        <v>2.9665184095334873</v>
      </c>
      <c r="JJ72" s="394">
        <v>2.9665184095334873</v>
      </c>
      <c r="JK72" s="394">
        <v>2.9665184095334873</v>
      </c>
      <c r="JL72" s="394">
        <v>2.9665184095334873</v>
      </c>
      <c r="JM72" s="394">
        <v>2.9665184095334873</v>
      </c>
      <c r="JN72" s="394">
        <v>2.9665184095334873</v>
      </c>
      <c r="JO72" s="394">
        <v>2.9665184095334873</v>
      </c>
      <c r="JP72" s="394">
        <v>2.9665184095334873</v>
      </c>
      <c r="JQ72" s="394">
        <v>2.9665184095334873</v>
      </c>
      <c r="JR72" s="394">
        <v>2.9665184095334873</v>
      </c>
      <c r="JS72" s="394">
        <v>2.9665184095334873</v>
      </c>
      <c r="JT72" s="394">
        <v>2.9665184095334873</v>
      </c>
      <c r="JU72" s="394">
        <v>2.9665184095334873</v>
      </c>
      <c r="JV72" s="394">
        <v>2.9665184095334873</v>
      </c>
      <c r="JW72" s="394">
        <v>2.9665184095334873</v>
      </c>
      <c r="JX72" s="394">
        <v>2.9665184095334873</v>
      </c>
      <c r="JY72" s="394">
        <v>2.9665184095334873</v>
      </c>
      <c r="JZ72" s="394">
        <v>2.9665184095334873</v>
      </c>
      <c r="KA72" s="394">
        <v>2.9665184095334873</v>
      </c>
      <c r="KB72" s="394">
        <v>2.9665184095334873</v>
      </c>
      <c r="KC72" s="394">
        <v>2.9665184095334873</v>
      </c>
    </row>
    <row r="73" spans="1:289" x14ac:dyDescent="0.25">
      <c r="A73" s="383">
        <v>64</v>
      </c>
      <c r="B73" s="384" t="s">
        <v>851</v>
      </c>
      <c r="C73" s="385" t="s">
        <v>142</v>
      </c>
      <c r="D73" s="385" t="s">
        <v>142</v>
      </c>
      <c r="E73" s="129">
        <v>2052</v>
      </c>
      <c r="F73" s="386">
        <v>1699.1031599999999</v>
      </c>
      <c r="G73" s="386">
        <v>1692.2101044774993</v>
      </c>
      <c r="H73" s="386">
        <v>1685.3450132455462</v>
      </c>
      <c r="I73" s="386">
        <v>1678.507772856404</v>
      </c>
      <c r="J73" s="386">
        <v>1671.6982703225804</v>
      </c>
      <c r="K73" s="386">
        <v>1676.2087148717253</v>
      </c>
      <c r="L73" s="386">
        <v>1680.7313291469459</v>
      </c>
      <c r="M73" s="386">
        <v>1685.2661459836379</v>
      </c>
      <c r="N73" s="386">
        <v>1689.8131983057915</v>
      </c>
      <c r="O73" s="386">
        <v>1694.3725191262286</v>
      </c>
      <c r="P73" s="386">
        <v>1698.9708371741099</v>
      </c>
      <c r="Q73" s="386">
        <v>1703.581634490057</v>
      </c>
      <c r="R73" s="386">
        <v>1708.2049449412643</v>
      </c>
      <c r="S73" s="386">
        <v>1712.8408024868377</v>
      </c>
      <c r="T73" s="386">
        <v>1717.4892411780429</v>
      </c>
      <c r="U73" s="386">
        <v>1721.7007439674373</v>
      </c>
      <c r="V73" s="386">
        <v>1725.9225738991042</v>
      </c>
      <c r="W73" s="386">
        <v>1730.1547562965143</v>
      </c>
      <c r="X73" s="386">
        <v>1734.3973165452346</v>
      </c>
      <c r="Y73" s="386">
        <v>1738.6502800930803</v>
      </c>
      <c r="Z73" s="386">
        <v>1742.404180016194</v>
      </c>
      <c r="AA73" s="386">
        <v>1746.166184941673</v>
      </c>
      <c r="AB73" s="386">
        <v>1749.9363123689354</v>
      </c>
      <c r="AC73" s="386">
        <v>1753.7145798351817</v>
      </c>
      <c r="AD73" s="386">
        <v>1757.5010049154771</v>
      </c>
      <c r="AE73" s="386">
        <v>1762.5499932721564</v>
      </c>
      <c r="AF73" s="386">
        <v>1767.6134864759763</v>
      </c>
      <c r="AG73" s="386">
        <v>1772.6915261967874</v>
      </c>
      <c r="AH73" s="386">
        <v>1777.7841542241506</v>
      </c>
      <c r="AI73" s="386">
        <v>1782.8914124676796</v>
      </c>
      <c r="AJ73" s="386">
        <v>1787.6275545629135</v>
      </c>
      <c r="AK73" s="386">
        <v>1792.3762779302256</v>
      </c>
      <c r="AL73" s="386">
        <v>1797.1376159909964</v>
      </c>
      <c r="AM73" s="386">
        <v>1801.9116022553885</v>
      </c>
      <c r="AN73" s="386">
        <v>1806.6982703225819</v>
      </c>
      <c r="AO73" s="387">
        <v>1806.6982703225819</v>
      </c>
      <c r="AP73" s="387">
        <v>1806.6982703225819</v>
      </c>
      <c r="AQ73" s="387">
        <v>1806.6982703225819</v>
      </c>
      <c r="AR73" s="387">
        <v>1806.6982703225819</v>
      </c>
      <c r="AS73" s="387">
        <v>1806.6982703225819</v>
      </c>
      <c r="AT73" s="387">
        <v>1806.6982703225819</v>
      </c>
      <c r="AU73" s="387">
        <v>1806.6982703225819</v>
      </c>
      <c r="AV73" s="387">
        <v>1806.6982703225819</v>
      </c>
      <c r="AW73" s="387">
        <v>1806.6982703225819</v>
      </c>
      <c r="AX73" s="387">
        <v>1806.6982703225819</v>
      </c>
      <c r="AY73" s="387">
        <v>1806.6982703225819</v>
      </c>
      <c r="AZ73" s="387">
        <v>1806.6982703225819</v>
      </c>
      <c r="BA73" s="387">
        <v>1806.6982703225819</v>
      </c>
      <c r="BB73" s="387">
        <v>1806.6982703225819</v>
      </c>
      <c r="BC73" s="387">
        <v>1806.6982703225819</v>
      </c>
      <c r="BD73" s="387">
        <v>1806.6982703225819</v>
      </c>
      <c r="BE73" s="387">
        <v>1806.6982703225819</v>
      </c>
      <c r="BF73" s="387">
        <v>1806.6982703225819</v>
      </c>
      <c r="BG73" s="387">
        <v>1806.6982703225819</v>
      </c>
      <c r="BH73" s="387">
        <v>1806.6982703225819</v>
      </c>
      <c r="BI73" s="387">
        <v>1806.6982703225819</v>
      </c>
      <c r="BJ73" s="387">
        <v>1806.6982703225819</v>
      </c>
      <c r="BK73" s="387">
        <v>1806.6982703225819</v>
      </c>
      <c r="BL73" s="387">
        <v>1806.6982703225819</v>
      </c>
      <c r="BM73" s="387">
        <v>1806.6982703225819</v>
      </c>
      <c r="BN73" s="387">
        <v>1806.6982703225819</v>
      </c>
      <c r="BO73" s="387">
        <v>1806.6982703225819</v>
      </c>
      <c r="BP73" s="387">
        <v>1806.6982703225819</v>
      </c>
      <c r="CA73" s="386">
        <v>4960</v>
      </c>
      <c r="CB73" s="386">
        <v>4939.8778813455901</v>
      </c>
      <c r="CC73" s="386">
        <v>4919.8373956869755</v>
      </c>
      <c r="CD73" s="386">
        <v>4899.878211848988</v>
      </c>
      <c r="CE73" s="386">
        <v>4880</v>
      </c>
      <c r="CF73" s="386">
        <v>4874.4663037056316</v>
      </c>
      <c r="CG73" s="386">
        <v>4868.9388823691897</v>
      </c>
      <c r="CH73" s="386">
        <v>4863.4177288751589</v>
      </c>
      <c r="CI73" s="386">
        <v>4857.9028361160936</v>
      </c>
      <c r="CJ73" s="386">
        <v>4852.3941969926054</v>
      </c>
      <c r="CK73" s="386">
        <v>4846.6051018827748</v>
      </c>
      <c r="CL73" s="386">
        <v>4840.8229133886953</v>
      </c>
      <c r="CM73" s="386">
        <v>4835.047623270505</v>
      </c>
      <c r="CN73" s="386">
        <v>4829.2792232981737</v>
      </c>
      <c r="CO73" s="386">
        <v>4823.5177052514873</v>
      </c>
      <c r="CP73" s="386">
        <v>4814.8886762419124</v>
      </c>
      <c r="CQ73" s="386">
        <v>4806.2750841284369</v>
      </c>
      <c r="CR73" s="386">
        <v>4797.6769012952345</v>
      </c>
      <c r="CS73" s="386">
        <v>4789.0941001758829</v>
      </c>
      <c r="CT73" s="386">
        <v>4780.5266532532769</v>
      </c>
      <c r="CU73" s="386">
        <v>4770.1473644745884</v>
      </c>
      <c r="CV73" s="386">
        <v>4759.790610793676</v>
      </c>
      <c r="CW73" s="386">
        <v>4749.4563432832338</v>
      </c>
      <c r="CX73" s="386">
        <v>4739.1445131221863</v>
      </c>
      <c r="CY73" s="386">
        <v>4728.8550715954552</v>
      </c>
      <c r="CZ73" s="386">
        <v>4721.5169170209156</v>
      </c>
      <c r="DA73" s="386">
        <v>4714.1901496662722</v>
      </c>
      <c r="DB73" s="386">
        <v>4706.8747518610371</v>
      </c>
      <c r="DC73" s="386">
        <v>4699.5707059621418</v>
      </c>
      <c r="DD73" s="386">
        <v>4692.2779943538962</v>
      </c>
      <c r="DE73" s="386">
        <v>4704.7983892930151</v>
      </c>
      <c r="DF73" s="386">
        <v>4717.3521923741109</v>
      </c>
      <c r="DG73" s="386">
        <v>4729.9394927400554</v>
      </c>
      <c r="DH73" s="386">
        <v>4742.5603797715785</v>
      </c>
      <c r="DI73" s="386">
        <v>4755.2149430879072</v>
      </c>
      <c r="DJ73" s="387">
        <v>4755.2149430879072</v>
      </c>
      <c r="DK73" s="387">
        <v>4755.2149430879072</v>
      </c>
      <c r="DL73" s="387">
        <v>4755.2149430879072</v>
      </c>
      <c r="DM73" s="387">
        <v>4755.2149430879072</v>
      </c>
      <c r="DN73" s="387">
        <v>4755.2149430879072</v>
      </c>
      <c r="DO73" s="387">
        <v>4755.2149430879072</v>
      </c>
      <c r="DP73" s="387">
        <v>4755.2149430879072</v>
      </c>
      <c r="DQ73" s="387">
        <v>4755.2149430879072</v>
      </c>
      <c r="DR73" s="387">
        <v>4755.2149430879072</v>
      </c>
      <c r="DS73" s="387">
        <v>4755.2149430879072</v>
      </c>
      <c r="DT73" s="387">
        <v>4755.2149430879072</v>
      </c>
      <c r="DU73" s="387">
        <v>4755.2149430879072</v>
      </c>
      <c r="DV73" s="387">
        <v>4755.2149430879072</v>
      </c>
      <c r="DW73" s="387">
        <v>4755.2149430879072</v>
      </c>
      <c r="DX73" s="387">
        <v>4755.2149430879072</v>
      </c>
      <c r="DY73" s="387">
        <v>4755.2149430879072</v>
      </c>
      <c r="DZ73" s="387">
        <v>4755.2149430879072</v>
      </c>
      <c r="EA73" s="387">
        <v>4755.2149430879072</v>
      </c>
      <c r="EB73" s="387">
        <v>4755.2149430879072</v>
      </c>
      <c r="EC73" s="387">
        <v>4755.2149430879072</v>
      </c>
      <c r="ED73" s="387">
        <v>4755.2149430879072</v>
      </c>
      <c r="EE73" s="387">
        <v>4755.2149430879072</v>
      </c>
      <c r="EF73" s="387">
        <v>4755.2149430879072</v>
      </c>
      <c r="EG73" s="387">
        <v>4755.2149430879072</v>
      </c>
      <c r="EH73" s="387">
        <v>4755.2149430879072</v>
      </c>
      <c r="EI73" s="387">
        <v>4755.2149430879072</v>
      </c>
      <c r="EJ73" s="387">
        <v>4755.2149430879072</v>
      </c>
      <c r="EK73" s="387">
        <v>4755.2149430879072</v>
      </c>
      <c r="EY73" s="386">
        <v>1125</v>
      </c>
      <c r="EZ73" s="386">
        <v>1134</v>
      </c>
      <c r="FA73" s="386">
        <v>1143</v>
      </c>
      <c r="FB73" s="386">
        <v>1152</v>
      </c>
      <c r="FC73" s="386">
        <v>1160.5</v>
      </c>
      <c r="FD73" s="386">
        <v>1174</v>
      </c>
      <c r="FE73" s="386">
        <v>1188</v>
      </c>
      <c r="FF73" s="386">
        <v>1202</v>
      </c>
      <c r="FG73" s="386">
        <v>1216</v>
      </c>
      <c r="FH73" s="386">
        <v>1230</v>
      </c>
      <c r="FI73" s="386">
        <v>1242.3999999999999</v>
      </c>
      <c r="FJ73" s="386">
        <v>1253</v>
      </c>
      <c r="FK73" s="386">
        <v>1263</v>
      </c>
      <c r="FL73" s="386">
        <v>1273</v>
      </c>
      <c r="FM73" s="386">
        <v>1283</v>
      </c>
      <c r="FN73" s="386">
        <v>1293</v>
      </c>
      <c r="FO73" s="386">
        <v>1303</v>
      </c>
      <c r="FP73" s="386">
        <v>1313</v>
      </c>
      <c r="FQ73" s="386">
        <v>1323</v>
      </c>
      <c r="FR73" s="386">
        <v>1333</v>
      </c>
      <c r="FS73" s="386">
        <v>1343</v>
      </c>
      <c r="FT73" s="386">
        <v>1353</v>
      </c>
      <c r="FU73" s="386">
        <v>1363</v>
      </c>
      <c r="FV73" s="386">
        <v>1373</v>
      </c>
      <c r="FW73" s="386">
        <v>1383</v>
      </c>
      <c r="FX73" s="386">
        <v>1393</v>
      </c>
      <c r="FY73" s="386">
        <v>1403</v>
      </c>
      <c r="FZ73" s="386">
        <v>1413</v>
      </c>
      <c r="GA73" s="386">
        <v>1423</v>
      </c>
      <c r="GB73" s="386">
        <v>1433</v>
      </c>
      <c r="GC73" s="386">
        <v>1449.4</v>
      </c>
      <c r="GD73" s="387">
        <v>1449.4</v>
      </c>
      <c r="GE73" s="387">
        <v>1449.4</v>
      </c>
      <c r="GF73" s="387">
        <v>1449.4</v>
      </c>
      <c r="GG73" s="387">
        <v>1449.4</v>
      </c>
      <c r="GH73" s="387">
        <v>1449.4</v>
      </c>
      <c r="GI73" s="387">
        <v>1449.4</v>
      </c>
      <c r="GJ73" s="387">
        <v>1449.4</v>
      </c>
      <c r="GK73" s="387">
        <v>1449.4</v>
      </c>
      <c r="GL73" s="387">
        <v>1449.4</v>
      </c>
      <c r="GM73" s="387">
        <v>1449.4</v>
      </c>
      <c r="GN73" s="387">
        <v>1449.4</v>
      </c>
      <c r="GO73" s="387">
        <v>1449.4</v>
      </c>
      <c r="GP73" s="387">
        <v>1449.4</v>
      </c>
      <c r="GQ73" s="387">
        <v>1449.4</v>
      </c>
      <c r="GR73" s="387">
        <v>1449.4</v>
      </c>
      <c r="GS73" s="387">
        <v>1449.4</v>
      </c>
      <c r="GT73" s="387">
        <v>1449.4</v>
      </c>
      <c r="GU73" s="387">
        <v>1449.4</v>
      </c>
      <c r="GV73" s="387">
        <v>1449.4</v>
      </c>
      <c r="GW73" s="387">
        <v>1449.4</v>
      </c>
      <c r="GX73" s="387">
        <v>1449.4</v>
      </c>
      <c r="GY73" s="387">
        <v>1449.4</v>
      </c>
      <c r="GZ73" s="387">
        <v>1449.4</v>
      </c>
      <c r="HA73" s="387">
        <v>1449.4</v>
      </c>
      <c r="HB73" s="387">
        <v>1449.4</v>
      </c>
      <c r="HC73" s="387">
        <v>1449.4</v>
      </c>
      <c r="HD73" s="387">
        <v>1449.4</v>
      </c>
      <c r="HE73" s="387">
        <v>1449.4</v>
      </c>
      <c r="HS73" s="394">
        <v>2.9191870845558312</v>
      </c>
      <c r="HT73" s="394">
        <v>2.9191870845558316</v>
      </c>
      <c r="HU73" s="394">
        <v>2.9191870845558316</v>
      </c>
      <c r="HV73" s="394">
        <v>2.9191870845558316</v>
      </c>
      <c r="HW73" s="394">
        <v>2.9191870845558316</v>
      </c>
      <c r="HX73" s="394">
        <v>2.9080306410879495</v>
      </c>
      <c r="HY73" s="394">
        <v>2.8969168349116314</v>
      </c>
      <c r="HZ73" s="394">
        <v>2.8858455030772197</v>
      </c>
      <c r="IA73" s="394">
        <v>2.8748164832578134</v>
      </c>
      <c r="IB73" s="394">
        <v>2.8638296137468862</v>
      </c>
      <c r="IC73" s="394">
        <v>2.8526711558769957</v>
      </c>
      <c r="ID73" s="394">
        <v>2.8415561751683986</v>
      </c>
      <c r="IE73" s="394">
        <v>2.8304845022192318</v>
      </c>
      <c r="IF73" s="394">
        <v>2.8194559682876799</v>
      </c>
      <c r="IG73" s="394">
        <v>2.8084704052894032</v>
      </c>
      <c r="IH73" s="394">
        <v>2.7965886017721187</v>
      </c>
      <c r="II73" s="394">
        <v>2.7847570666338632</v>
      </c>
      <c r="IJ73" s="394">
        <v>2.772975587204066</v>
      </c>
      <c r="IK73" s="394">
        <v>2.7612439517119025</v>
      </c>
      <c r="IL73" s="394">
        <v>2.7495619492824899</v>
      </c>
      <c r="IM73" s="394">
        <v>2.7376813136606768</v>
      </c>
      <c r="IN73" s="394">
        <v>2.7258520133080384</v>
      </c>
      <c r="IO73" s="394">
        <v>2.7140738264090127</v>
      </c>
      <c r="IP73" s="394">
        <v>2.7023465321064859</v>
      </c>
      <c r="IQ73" s="394">
        <v>2.690669910497649</v>
      </c>
      <c r="IR73" s="394">
        <v>2.6787988624682737</v>
      </c>
      <c r="IS73" s="394">
        <v>2.6669801886750557</v>
      </c>
      <c r="IT73" s="394">
        <v>2.655213658046518</v>
      </c>
      <c r="IU73" s="394">
        <v>2.6434990405306538</v>
      </c>
      <c r="IV73" s="394">
        <v>2.6318361070904301</v>
      </c>
      <c r="IW73" s="394">
        <v>2.6318672350311632</v>
      </c>
      <c r="IX73" s="394">
        <v>2.6318983633400608</v>
      </c>
      <c r="IY73" s="394">
        <v>2.6319294920171279</v>
      </c>
      <c r="IZ73" s="394">
        <v>2.6319606210623676</v>
      </c>
      <c r="JA73" s="394">
        <v>2.6319917504757862</v>
      </c>
      <c r="JB73" s="394">
        <v>2.6319917504757862</v>
      </c>
      <c r="JC73" s="394">
        <v>2.6319917504757862</v>
      </c>
      <c r="JD73" s="394">
        <v>2.6319917504757862</v>
      </c>
      <c r="JE73" s="394">
        <v>2.6319917504757862</v>
      </c>
      <c r="JF73" s="394">
        <v>2.6319917504757862</v>
      </c>
      <c r="JG73" s="394">
        <v>2.6319917504757862</v>
      </c>
      <c r="JH73" s="394">
        <v>2.6319917504757862</v>
      </c>
      <c r="JI73" s="394">
        <v>2.6319917504757862</v>
      </c>
      <c r="JJ73" s="394">
        <v>2.6319917504757862</v>
      </c>
      <c r="JK73" s="394">
        <v>2.6319917504757862</v>
      </c>
      <c r="JL73" s="394">
        <v>2.6319917504757862</v>
      </c>
      <c r="JM73" s="394">
        <v>2.6319917504757862</v>
      </c>
      <c r="JN73" s="394">
        <v>2.6319917504757862</v>
      </c>
      <c r="JO73" s="394">
        <v>2.6319917504757862</v>
      </c>
      <c r="JP73" s="394">
        <v>2.6319917504757862</v>
      </c>
      <c r="JQ73" s="394">
        <v>2.6319917504757862</v>
      </c>
      <c r="JR73" s="394">
        <v>2.6319917504757862</v>
      </c>
      <c r="JS73" s="394">
        <v>2.6319917504757862</v>
      </c>
      <c r="JT73" s="394">
        <v>2.6319917504757862</v>
      </c>
      <c r="JU73" s="394">
        <v>2.6319917504757862</v>
      </c>
      <c r="JV73" s="394">
        <v>2.6319917504757862</v>
      </c>
      <c r="JW73" s="394">
        <v>2.6319917504757862</v>
      </c>
      <c r="JX73" s="394">
        <v>2.6319917504757862</v>
      </c>
      <c r="JY73" s="394">
        <v>2.6319917504757862</v>
      </c>
      <c r="JZ73" s="394">
        <v>2.6319917504757862</v>
      </c>
      <c r="KA73" s="394">
        <v>2.6319917504757862</v>
      </c>
      <c r="KB73" s="394">
        <v>2.6319917504757862</v>
      </c>
      <c r="KC73" s="394">
        <v>2.6319917504757862</v>
      </c>
    </row>
    <row r="74" spans="1:289" x14ac:dyDescent="0.25">
      <c r="A74" s="383">
        <v>65</v>
      </c>
      <c r="B74" s="384" t="s">
        <v>851</v>
      </c>
      <c r="C74" s="385" t="s">
        <v>142</v>
      </c>
      <c r="D74" s="385" t="s">
        <v>142</v>
      </c>
      <c r="E74" s="129">
        <v>2052</v>
      </c>
      <c r="F74" s="386">
        <v>1275.5012999999999</v>
      </c>
      <c r="G74" s="386">
        <v>1271.4456006503276</v>
      </c>
      <c r="H74" s="386">
        <v>1267.4027971692954</v>
      </c>
      <c r="I74" s="386">
        <v>1263.3728485520323</v>
      </c>
      <c r="J74" s="386">
        <v>1259.3557139240506</v>
      </c>
      <c r="K74" s="386">
        <v>1266.8279438548398</v>
      </c>
      <c r="L74" s="386">
        <v>1274.3445093292098</v>
      </c>
      <c r="M74" s="386">
        <v>1281.9056734065744</v>
      </c>
      <c r="N74" s="386">
        <v>1289.5117007071774</v>
      </c>
      <c r="O74" s="386">
        <v>1297.1628574213541</v>
      </c>
      <c r="P74" s="386">
        <v>1304.7818145367899</v>
      </c>
      <c r="Q74" s="386">
        <v>1312.4455220142906</v>
      </c>
      <c r="R74" s="386">
        <v>1320.15424269756</v>
      </c>
      <c r="S74" s="386">
        <v>1327.9082409741281</v>
      </c>
      <c r="T74" s="386">
        <v>1335.7077827844207</v>
      </c>
      <c r="U74" s="386">
        <v>1342.7475768389245</v>
      </c>
      <c r="V74" s="386">
        <v>1349.8244738443645</v>
      </c>
      <c r="W74" s="386">
        <v>1356.9386693503488</v>
      </c>
      <c r="X74" s="386">
        <v>1364.090359937122</v>
      </c>
      <c r="Y74" s="386">
        <v>1371.2797432209968</v>
      </c>
      <c r="Z74" s="386">
        <v>1377.591545140182</v>
      </c>
      <c r="AA74" s="386">
        <v>1383.9323993688349</v>
      </c>
      <c r="AB74" s="386">
        <v>1390.3024396305257</v>
      </c>
      <c r="AC74" s="386">
        <v>1396.7018002643345</v>
      </c>
      <c r="AD74" s="386">
        <v>1403.1306162276849</v>
      </c>
      <c r="AE74" s="386">
        <v>1411.5352134735413</v>
      </c>
      <c r="AF74" s="386">
        <v>1419.9901533275968</v>
      </c>
      <c r="AG74" s="386">
        <v>1428.4957373365082</v>
      </c>
      <c r="AH74" s="386">
        <v>1437.0522688531632</v>
      </c>
      <c r="AI74" s="386">
        <v>1445.6600530475005</v>
      </c>
      <c r="AJ74" s="386">
        <v>1453.5133961069441</v>
      </c>
      <c r="AK74" s="386">
        <v>1461.409401337954</v>
      </c>
      <c r="AL74" s="386">
        <v>1469.348300496722</v>
      </c>
      <c r="AM74" s="386">
        <v>1477.3303265984227</v>
      </c>
      <c r="AN74" s="386">
        <v>1485.3557139240529</v>
      </c>
      <c r="AO74" s="387">
        <v>1485.3557139240529</v>
      </c>
      <c r="AP74" s="387">
        <v>1485.3557139240529</v>
      </c>
      <c r="AQ74" s="387">
        <v>1485.3557139240529</v>
      </c>
      <c r="AR74" s="387">
        <v>1485.3557139240529</v>
      </c>
      <c r="AS74" s="387">
        <v>1485.3557139240529</v>
      </c>
      <c r="AT74" s="387">
        <v>1485.3557139240529</v>
      </c>
      <c r="AU74" s="387">
        <v>1485.3557139240529</v>
      </c>
      <c r="AV74" s="387">
        <v>1485.3557139240529</v>
      </c>
      <c r="AW74" s="387">
        <v>1485.3557139240529</v>
      </c>
      <c r="AX74" s="387">
        <v>1485.3557139240529</v>
      </c>
      <c r="AY74" s="387">
        <v>1485.3557139240529</v>
      </c>
      <c r="AZ74" s="387">
        <v>1485.3557139240529</v>
      </c>
      <c r="BA74" s="387">
        <v>1485.3557139240529</v>
      </c>
      <c r="BB74" s="387">
        <v>1485.3557139240529</v>
      </c>
      <c r="BC74" s="387">
        <v>1485.3557139240529</v>
      </c>
      <c r="BD74" s="387">
        <v>1485.3557139240529</v>
      </c>
      <c r="BE74" s="387">
        <v>1485.3557139240529</v>
      </c>
      <c r="BF74" s="387">
        <v>1485.3557139240529</v>
      </c>
      <c r="BG74" s="387">
        <v>1485.3557139240529</v>
      </c>
      <c r="BH74" s="387">
        <v>1485.3557139240529</v>
      </c>
      <c r="BI74" s="387">
        <v>1485.3557139240529</v>
      </c>
      <c r="BJ74" s="387">
        <v>1485.3557139240529</v>
      </c>
      <c r="BK74" s="387">
        <v>1485.3557139240529</v>
      </c>
      <c r="BL74" s="387">
        <v>1485.3557139240529</v>
      </c>
      <c r="BM74" s="387">
        <v>1485.3557139240529</v>
      </c>
      <c r="BN74" s="387">
        <v>1485.3557139240529</v>
      </c>
      <c r="BO74" s="387">
        <v>1485.3557139240529</v>
      </c>
      <c r="BP74" s="387">
        <v>1485.3557139240529</v>
      </c>
      <c r="CA74" s="386">
        <v>3950</v>
      </c>
      <c r="CB74" s="386">
        <v>3937.4402225766407</v>
      </c>
      <c r="CC74" s="386">
        <v>3924.9203813580725</v>
      </c>
      <c r="CD74" s="386">
        <v>3912.440349359525</v>
      </c>
      <c r="CE74" s="386">
        <v>3900</v>
      </c>
      <c r="CF74" s="386">
        <v>3911.6764815858269</v>
      </c>
      <c r="CG74" s="386">
        <v>3923.3879222029932</v>
      </c>
      <c r="CH74" s="386">
        <v>3935.1344265177777</v>
      </c>
      <c r="CI74" s="386">
        <v>3946.9160995098259</v>
      </c>
      <c r="CJ74" s="386">
        <v>3958.7330464730908</v>
      </c>
      <c r="CK74" s="386">
        <v>3970.1683365136005</v>
      </c>
      <c r="CL74" s="386">
        <v>3981.6366588037658</v>
      </c>
      <c r="CM74" s="386">
        <v>3993.1381087613254</v>
      </c>
      <c r="CN74" s="386">
        <v>4004.6727820796441</v>
      </c>
      <c r="CO74" s="386">
        <v>4016.2407747285065</v>
      </c>
      <c r="CP74" s="386">
        <v>4023.3848013711126</v>
      </c>
      <c r="CQ74" s="386">
        <v>4030.5415356972303</v>
      </c>
      <c r="CR74" s="386">
        <v>4037.7110003110888</v>
      </c>
      <c r="CS74" s="386">
        <v>4044.8932178571263</v>
      </c>
      <c r="CT74" s="386">
        <v>4052.0882110200605</v>
      </c>
      <c r="CU74" s="386">
        <v>4056.3362184220468</v>
      </c>
      <c r="CV74" s="386">
        <v>4060.5886792233541</v>
      </c>
      <c r="CW74" s="386">
        <v>4064.8455980927042</v>
      </c>
      <c r="CX74" s="386">
        <v>4069.1069797037135</v>
      </c>
      <c r="CY74" s="386">
        <v>4073.3728287348981</v>
      </c>
      <c r="CZ74" s="386">
        <v>4083.055503822387</v>
      </c>
      <c r="DA74" s="386">
        <v>4092.7611952653119</v>
      </c>
      <c r="DB74" s="386">
        <v>4102.489957775063</v>
      </c>
      <c r="DC74" s="386">
        <v>4112.2418461930838</v>
      </c>
      <c r="DD74" s="386">
        <v>4122.0169154911782</v>
      </c>
      <c r="DE74" s="386">
        <v>4144.5714501911616</v>
      </c>
      <c r="DF74" s="386">
        <v>4167.2493970570731</v>
      </c>
      <c r="DG74" s="386">
        <v>4190.0514313660969</v>
      </c>
      <c r="DH74" s="386">
        <v>4212.9782320903487</v>
      </c>
      <c r="DI74" s="386">
        <v>4236.0304819170897</v>
      </c>
      <c r="DJ74" s="387">
        <v>4236.0304819170897</v>
      </c>
      <c r="DK74" s="387">
        <v>4236.0304819170897</v>
      </c>
      <c r="DL74" s="387">
        <v>4236.0304819170897</v>
      </c>
      <c r="DM74" s="387">
        <v>4236.0304819170897</v>
      </c>
      <c r="DN74" s="387">
        <v>4236.0304819170897</v>
      </c>
      <c r="DO74" s="387">
        <v>4236.0304819170897</v>
      </c>
      <c r="DP74" s="387">
        <v>4236.0304819170897</v>
      </c>
      <c r="DQ74" s="387">
        <v>4236.0304819170897</v>
      </c>
      <c r="DR74" s="387">
        <v>4236.0304819170897</v>
      </c>
      <c r="DS74" s="387">
        <v>4236.0304819170897</v>
      </c>
      <c r="DT74" s="387">
        <v>4236.0304819170897</v>
      </c>
      <c r="DU74" s="387">
        <v>4236.0304819170897</v>
      </c>
      <c r="DV74" s="387">
        <v>4236.0304819170897</v>
      </c>
      <c r="DW74" s="387">
        <v>4236.0304819170897</v>
      </c>
      <c r="DX74" s="387">
        <v>4236.0304819170897</v>
      </c>
      <c r="DY74" s="387">
        <v>4236.0304819170897</v>
      </c>
      <c r="DZ74" s="387">
        <v>4236.0304819170897</v>
      </c>
      <c r="EA74" s="387">
        <v>4236.0304819170897</v>
      </c>
      <c r="EB74" s="387">
        <v>4236.0304819170897</v>
      </c>
      <c r="EC74" s="387">
        <v>4236.0304819170897</v>
      </c>
      <c r="ED74" s="387">
        <v>4236.0304819170897</v>
      </c>
      <c r="EE74" s="387">
        <v>4236.0304819170897</v>
      </c>
      <c r="EF74" s="387">
        <v>4236.0304819170897</v>
      </c>
      <c r="EG74" s="387">
        <v>4236.0304819170897</v>
      </c>
      <c r="EH74" s="387">
        <v>4236.0304819170897</v>
      </c>
      <c r="EI74" s="387">
        <v>4236.0304819170897</v>
      </c>
      <c r="EJ74" s="387">
        <v>4236.0304819170897</v>
      </c>
      <c r="EK74" s="387">
        <v>4236.0304819170897</v>
      </c>
      <c r="EY74" s="386">
        <v>901</v>
      </c>
      <c r="EZ74" s="386">
        <v>908</v>
      </c>
      <c r="FA74" s="386">
        <v>915</v>
      </c>
      <c r="FB74" s="386">
        <v>922</v>
      </c>
      <c r="FC74" s="386">
        <v>930.80000000000007</v>
      </c>
      <c r="FD74" s="386">
        <v>941</v>
      </c>
      <c r="FE74" s="386">
        <v>951</v>
      </c>
      <c r="FF74" s="386">
        <v>961</v>
      </c>
      <c r="FG74" s="386">
        <v>971</v>
      </c>
      <c r="FH74" s="386">
        <v>981</v>
      </c>
      <c r="FI74" s="386">
        <v>992.59999999999991</v>
      </c>
      <c r="FJ74" s="386">
        <v>1001</v>
      </c>
      <c r="FK74" s="386">
        <v>1009</v>
      </c>
      <c r="FL74" s="386">
        <v>1017</v>
      </c>
      <c r="FM74" s="386">
        <v>1025</v>
      </c>
      <c r="FN74" s="386">
        <v>1033</v>
      </c>
      <c r="FO74" s="386">
        <v>1041</v>
      </c>
      <c r="FP74" s="386">
        <v>1049</v>
      </c>
      <c r="FQ74" s="386">
        <v>1057</v>
      </c>
      <c r="FR74" s="386">
        <v>1065</v>
      </c>
      <c r="FS74" s="386">
        <v>1073</v>
      </c>
      <c r="FT74" s="386">
        <v>1081</v>
      </c>
      <c r="FU74" s="386">
        <v>1089</v>
      </c>
      <c r="FV74" s="386">
        <v>1097</v>
      </c>
      <c r="FW74" s="386">
        <v>1105</v>
      </c>
      <c r="FX74" s="386">
        <v>1113</v>
      </c>
      <c r="FY74" s="386">
        <v>1121</v>
      </c>
      <c r="FZ74" s="386">
        <v>1129</v>
      </c>
      <c r="GA74" s="386">
        <v>1137</v>
      </c>
      <c r="GB74" s="386">
        <v>1145</v>
      </c>
      <c r="GC74" s="386">
        <v>1161.8</v>
      </c>
      <c r="GD74" s="387">
        <v>1161.8</v>
      </c>
      <c r="GE74" s="387">
        <v>1161.8</v>
      </c>
      <c r="GF74" s="387">
        <v>1161.8</v>
      </c>
      <c r="GG74" s="387">
        <v>1161.8</v>
      </c>
      <c r="GH74" s="387">
        <v>1161.8</v>
      </c>
      <c r="GI74" s="387">
        <v>1161.8</v>
      </c>
      <c r="GJ74" s="387">
        <v>1161.8</v>
      </c>
      <c r="GK74" s="387">
        <v>1161.8</v>
      </c>
      <c r="GL74" s="387">
        <v>1161.8</v>
      </c>
      <c r="GM74" s="387">
        <v>1161.8</v>
      </c>
      <c r="GN74" s="387">
        <v>1161.8</v>
      </c>
      <c r="GO74" s="387">
        <v>1161.8</v>
      </c>
      <c r="GP74" s="387">
        <v>1161.8</v>
      </c>
      <c r="GQ74" s="387">
        <v>1161.8</v>
      </c>
      <c r="GR74" s="387">
        <v>1161.8</v>
      </c>
      <c r="GS74" s="387">
        <v>1161.8</v>
      </c>
      <c r="GT74" s="387">
        <v>1161.8</v>
      </c>
      <c r="GU74" s="387">
        <v>1161.8</v>
      </c>
      <c r="GV74" s="387">
        <v>1161.8</v>
      </c>
      <c r="GW74" s="387">
        <v>1161.8</v>
      </c>
      <c r="GX74" s="387">
        <v>1161.8</v>
      </c>
      <c r="GY74" s="387">
        <v>1161.8</v>
      </c>
      <c r="GZ74" s="387">
        <v>1161.8</v>
      </c>
      <c r="HA74" s="387">
        <v>1161.8</v>
      </c>
      <c r="HB74" s="387">
        <v>1161.8</v>
      </c>
      <c r="HC74" s="387">
        <v>1161.8</v>
      </c>
      <c r="HD74" s="387">
        <v>1161.8</v>
      </c>
      <c r="HE74" s="387">
        <v>1161.8</v>
      </c>
      <c r="HS74" s="394">
        <v>3.0968216182923531</v>
      </c>
      <c r="HT74" s="394">
        <v>3.0968216182923531</v>
      </c>
      <c r="HU74" s="394">
        <v>3.0968216182923531</v>
      </c>
      <c r="HV74" s="394">
        <v>3.0968216182923536</v>
      </c>
      <c r="HW74" s="394">
        <v>3.0968216182923531</v>
      </c>
      <c r="HX74" s="394">
        <v>3.0877724955158148</v>
      </c>
      <c r="HY74" s="394">
        <v>3.0787498148896866</v>
      </c>
      <c r="HZ74" s="394">
        <v>3.0697534991482129</v>
      </c>
      <c r="IA74" s="394">
        <v>3.0607834712514119</v>
      </c>
      <c r="IB74" s="394">
        <v>3.0518396543844188</v>
      </c>
      <c r="IC74" s="394">
        <v>3.0427833161692619</v>
      </c>
      <c r="ID74" s="394">
        <v>3.0337538526497494</v>
      </c>
      <c r="IE74" s="394">
        <v>3.0247511840751864</v>
      </c>
      <c r="IF74" s="394">
        <v>3.0157752309315384</v>
      </c>
      <c r="IG74" s="394">
        <v>3.0068259139407258</v>
      </c>
      <c r="IH74" s="394">
        <v>2.9963820979985698</v>
      </c>
      <c r="II74" s="394">
        <v>2.9859745572830336</v>
      </c>
      <c r="IJ74" s="394">
        <v>2.9756031657968691</v>
      </c>
      <c r="IK74" s="394">
        <v>2.9652677979804625</v>
      </c>
      <c r="IL74" s="394">
        <v>2.9549683287103163</v>
      </c>
      <c r="IM74" s="394">
        <v>2.9445130036779363</v>
      </c>
      <c r="IN74" s="394">
        <v>2.9340946718750511</v>
      </c>
      <c r="IO74" s="394">
        <v>2.9237132024115136</v>
      </c>
      <c r="IP74" s="394">
        <v>2.9133684648602944</v>
      </c>
      <c r="IQ74" s="394">
        <v>2.9030603292558439</v>
      </c>
      <c r="IR74" s="394">
        <v>2.8926345335549239</v>
      </c>
      <c r="IS74" s="394">
        <v>2.8822461801403052</v>
      </c>
      <c r="IT74" s="394">
        <v>2.871895134545051</v>
      </c>
      <c r="IU74" s="394">
        <v>2.8615812627851387</v>
      </c>
      <c r="IV74" s="394">
        <v>2.8513044313577223</v>
      </c>
      <c r="IW74" s="394">
        <v>2.8514160662652879</v>
      </c>
      <c r="IX74" s="394">
        <v>2.8515277055436075</v>
      </c>
      <c r="IY74" s="394">
        <v>2.8516393491928529</v>
      </c>
      <c r="IZ74" s="394">
        <v>2.851750997213196</v>
      </c>
      <c r="JA74" s="394">
        <v>2.8518626496048074</v>
      </c>
      <c r="JB74" s="394">
        <v>2.8518626496048074</v>
      </c>
      <c r="JC74" s="394">
        <v>2.8518626496048074</v>
      </c>
      <c r="JD74" s="394">
        <v>2.8518626496048074</v>
      </c>
      <c r="JE74" s="394">
        <v>2.8518626496048074</v>
      </c>
      <c r="JF74" s="394">
        <v>2.8518626496048074</v>
      </c>
      <c r="JG74" s="394">
        <v>2.8518626496048074</v>
      </c>
      <c r="JH74" s="394">
        <v>2.8518626496048074</v>
      </c>
      <c r="JI74" s="394">
        <v>2.8518626496048074</v>
      </c>
      <c r="JJ74" s="394">
        <v>2.8518626496048074</v>
      </c>
      <c r="JK74" s="394">
        <v>2.8518626496048074</v>
      </c>
      <c r="JL74" s="394">
        <v>2.8518626496048074</v>
      </c>
      <c r="JM74" s="394">
        <v>2.8518626496048074</v>
      </c>
      <c r="JN74" s="394">
        <v>2.8518626496048074</v>
      </c>
      <c r="JO74" s="394">
        <v>2.8518626496048074</v>
      </c>
      <c r="JP74" s="394">
        <v>2.8518626496048074</v>
      </c>
      <c r="JQ74" s="394">
        <v>2.8518626496048074</v>
      </c>
      <c r="JR74" s="394">
        <v>2.8518626496048074</v>
      </c>
      <c r="JS74" s="394">
        <v>2.8518626496048074</v>
      </c>
      <c r="JT74" s="394">
        <v>2.8518626496048074</v>
      </c>
      <c r="JU74" s="394">
        <v>2.8518626496048074</v>
      </c>
      <c r="JV74" s="394">
        <v>2.8518626496048074</v>
      </c>
      <c r="JW74" s="394">
        <v>2.8518626496048074</v>
      </c>
      <c r="JX74" s="394">
        <v>2.8518626496048074</v>
      </c>
      <c r="JY74" s="394">
        <v>2.8518626496048074</v>
      </c>
      <c r="JZ74" s="394">
        <v>2.8518626496048074</v>
      </c>
      <c r="KA74" s="394">
        <v>2.8518626496048074</v>
      </c>
      <c r="KB74" s="394">
        <v>2.8518626496048074</v>
      </c>
      <c r="KC74" s="394">
        <v>2.8518626496048074</v>
      </c>
    </row>
    <row r="75" spans="1:289" x14ac:dyDescent="0.25">
      <c r="A75" s="383">
        <v>66</v>
      </c>
      <c r="B75" s="384" t="s">
        <v>852</v>
      </c>
      <c r="C75" s="385" t="s">
        <v>142</v>
      </c>
      <c r="D75" s="385" t="s">
        <v>142</v>
      </c>
      <c r="E75" s="129">
        <v>2052</v>
      </c>
      <c r="F75" s="386">
        <v>384.41588000000007</v>
      </c>
      <c r="G75" s="386">
        <v>372.99610992350881</v>
      </c>
      <c r="H75" s="386">
        <v>361.91558480380741</v>
      </c>
      <c r="I75" s="386">
        <v>351.16422675491941</v>
      </c>
      <c r="J75" s="386">
        <v>340.73225727272734</v>
      </c>
      <c r="K75" s="386">
        <v>362.85926576489419</v>
      </c>
      <c r="L75" s="386">
        <v>386.42319281807812</v>
      </c>
      <c r="M75" s="386">
        <v>411.51735131511759</v>
      </c>
      <c r="N75" s="386">
        <v>438.24111383794599</v>
      </c>
      <c r="O75" s="386">
        <v>466.70030618188451</v>
      </c>
      <c r="P75" s="386">
        <v>489.95064335512842</v>
      </c>
      <c r="Q75" s="386">
        <v>514.35927884424882</v>
      </c>
      <c r="R75" s="386">
        <v>539.98391740331306</v>
      </c>
      <c r="S75" s="386">
        <v>566.88513855413703</v>
      </c>
      <c r="T75" s="386">
        <v>595.12653980307505</v>
      </c>
      <c r="U75" s="386">
        <v>611.33544101172049</v>
      </c>
      <c r="V75" s="386">
        <v>627.98580880069778</v>
      </c>
      <c r="W75" s="386">
        <v>645.08966697958181</v>
      </c>
      <c r="X75" s="386">
        <v>662.65936683912753</v>
      </c>
      <c r="Y75" s="386">
        <v>680.7075960705663</v>
      </c>
      <c r="Z75" s="386">
        <v>691.96527325533907</v>
      </c>
      <c r="AA75" s="386">
        <v>703.40913213740475</v>
      </c>
      <c r="AB75" s="386">
        <v>715.04225182658649</v>
      </c>
      <c r="AC75" s="386">
        <v>726.86776235563639</v>
      </c>
      <c r="AD75" s="386">
        <v>738.88884552240836</v>
      </c>
      <c r="AE75" s="386">
        <v>750.09506461699914</v>
      </c>
      <c r="AF75" s="386">
        <v>761.47124073172483</v>
      </c>
      <c r="AG75" s="386">
        <v>773.01995148785545</v>
      </c>
      <c r="AH75" s="386">
        <v>784.74381359967037</v>
      </c>
      <c r="AI75" s="386">
        <v>796.64548346735512</v>
      </c>
      <c r="AJ75" s="386">
        <v>805.27389539862315</v>
      </c>
      <c r="AK75" s="386">
        <v>813.99576106056656</v>
      </c>
      <c r="AL75" s="386">
        <v>822.81209264405493</v>
      </c>
      <c r="AM75" s="386">
        <v>831.72391330292714</v>
      </c>
      <c r="AN75" s="386">
        <v>840.73225727272973</v>
      </c>
      <c r="AO75" s="387">
        <v>840.73225727272973</v>
      </c>
      <c r="AP75" s="387">
        <v>840.73225727272973</v>
      </c>
      <c r="AQ75" s="387">
        <v>840.73225727272973</v>
      </c>
      <c r="AR75" s="387">
        <v>840.73225727272973</v>
      </c>
      <c r="AS75" s="387">
        <v>840.73225727272973</v>
      </c>
      <c r="AT75" s="387">
        <v>840.73225727272973</v>
      </c>
      <c r="AU75" s="387">
        <v>840.73225727272973</v>
      </c>
      <c r="AV75" s="387">
        <v>840.73225727272973</v>
      </c>
      <c r="AW75" s="387">
        <v>840.73225727272973</v>
      </c>
      <c r="AX75" s="387">
        <v>840.73225727272973</v>
      </c>
      <c r="AY75" s="387">
        <v>840.73225727272973</v>
      </c>
      <c r="AZ75" s="387">
        <v>840.73225727272973</v>
      </c>
      <c r="BA75" s="387">
        <v>840.73225727272973</v>
      </c>
      <c r="BB75" s="387">
        <v>840.73225727272973</v>
      </c>
      <c r="BC75" s="387">
        <v>840.73225727272973</v>
      </c>
      <c r="BD75" s="387">
        <v>840.73225727272973</v>
      </c>
      <c r="BE75" s="387">
        <v>840.73225727272973</v>
      </c>
      <c r="BF75" s="387">
        <v>840.73225727272973</v>
      </c>
      <c r="BG75" s="387">
        <v>840.73225727272973</v>
      </c>
      <c r="BH75" s="387">
        <v>840.73225727272973</v>
      </c>
      <c r="BI75" s="387">
        <v>840.73225727272973</v>
      </c>
      <c r="BJ75" s="387">
        <v>840.73225727272973</v>
      </c>
      <c r="BK75" s="387">
        <v>840.73225727272973</v>
      </c>
      <c r="BL75" s="387">
        <v>840.73225727272973</v>
      </c>
      <c r="BM75" s="387">
        <v>840.73225727272973</v>
      </c>
      <c r="BN75" s="387">
        <v>840.73225727272973</v>
      </c>
      <c r="BO75" s="387">
        <v>840.73225727272973</v>
      </c>
      <c r="BP75" s="387">
        <v>840.73225727272973</v>
      </c>
      <c r="CA75" s="386">
        <v>880</v>
      </c>
      <c r="CB75" s="386">
        <v>853.85800589894393</v>
      </c>
      <c r="CC75" s="386">
        <v>828.49260708831923</v>
      </c>
      <c r="CD75" s="386">
        <v>803.88073339823802</v>
      </c>
      <c r="CE75" s="386">
        <v>780</v>
      </c>
      <c r="CF75" s="386">
        <v>826.1003791330736</v>
      </c>
      <c r="CG75" s="386">
        <v>874.92543128693319</v>
      </c>
      <c r="CH75" s="386">
        <v>926.63619294782484</v>
      </c>
      <c r="CI75" s="386">
        <v>981.40321834952056</v>
      </c>
      <c r="CJ75" s="386">
        <v>1039.4071420012269</v>
      </c>
      <c r="CK75" s="386">
        <v>1089.6079012934863</v>
      </c>
      <c r="CL75" s="386">
        <v>1142.2332314124069</v>
      </c>
      <c r="CM75" s="386">
        <v>1197.4002330508142</v>
      </c>
      <c r="CN75" s="386">
        <v>1255.2316625714402</v>
      </c>
      <c r="CO75" s="386">
        <v>1315.8562051616022</v>
      </c>
      <c r="CP75" s="386">
        <v>1351.5451116599677</v>
      </c>
      <c r="CQ75" s="386">
        <v>1388.2019795830336</v>
      </c>
      <c r="CR75" s="386">
        <v>1425.8530621677758</v>
      </c>
      <c r="CS75" s="386">
        <v>1464.5253246965408</v>
      </c>
      <c r="CT75" s="386">
        <v>1504.2464638092788</v>
      </c>
      <c r="CU75" s="386">
        <v>1530.794262207867</v>
      </c>
      <c r="CV75" s="386">
        <v>1557.8105912739811</v>
      </c>
      <c r="CW75" s="386">
        <v>1585.3037199037126</v>
      </c>
      <c r="CX75" s="386">
        <v>1613.2820629273408</v>
      </c>
      <c r="CY75" s="386">
        <v>1641.7541836848623</v>
      </c>
      <c r="CZ75" s="386">
        <v>1668.8294382692852</v>
      </c>
      <c r="DA75" s="386">
        <v>1696.3512087926329</v>
      </c>
      <c r="DB75" s="386">
        <v>1724.3268590447112</v>
      </c>
      <c r="DC75" s="386">
        <v>1752.7638742564573</v>
      </c>
      <c r="DD75" s="386">
        <v>1781.6698631027041</v>
      </c>
      <c r="DE75" s="386">
        <v>1799.4872083592795</v>
      </c>
      <c r="DF75" s="386">
        <v>1817.4827335349109</v>
      </c>
      <c r="DG75" s="386">
        <v>1835.6582204934559</v>
      </c>
      <c r="DH75" s="386">
        <v>1854.0154689180579</v>
      </c>
      <c r="DI75" s="386">
        <v>1872.5562964893443</v>
      </c>
      <c r="DJ75" s="387">
        <v>1872.5562964893443</v>
      </c>
      <c r="DK75" s="387">
        <v>1872.5562964893443</v>
      </c>
      <c r="DL75" s="387">
        <v>1872.5562964893443</v>
      </c>
      <c r="DM75" s="387">
        <v>1872.5562964893443</v>
      </c>
      <c r="DN75" s="387">
        <v>1872.5562964893443</v>
      </c>
      <c r="DO75" s="387">
        <v>1872.5562964893443</v>
      </c>
      <c r="DP75" s="387">
        <v>1872.5562964893443</v>
      </c>
      <c r="DQ75" s="387">
        <v>1872.5562964893443</v>
      </c>
      <c r="DR75" s="387">
        <v>1872.5562964893443</v>
      </c>
      <c r="DS75" s="387">
        <v>1872.5562964893443</v>
      </c>
      <c r="DT75" s="387">
        <v>1872.5562964893443</v>
      </c>
      <c r="DU75" s="387">
        <v>1872.5562964893443</v>
      </c>
      <c r="DV75" s="387">
        <v>1872.5562964893443</v>
      </c>
      <c r="DW75" s="387">
        <v>1872.5562964893443</v>
      </c>
      <c r="DX75" s="387">
        <v>1872.5562964893443</v>
      </c>
      <c r="DY75" s="387">
        <v>1872.5562964893443</v>
      </c>
      <c r="DZ75" s="387">
        <v>1872.5562964893443</v>
      </c>
      <c r="EA75" s="387">
        <v>1872.5562964893443</v>
      </c>
      <c r="EB75" s="387">
        <v>1872.5562964893443</v>
      </c>
      <c r="EC75" s="387">
        <v>1872.5562964893443</v>
      </c>
      <c r="ED75" s="387">
        <v>1872.5562964893443</v>
      </c>
      <c r="EE75" s="387">
        <v>1872.5562964893443</v>
      </c>
      <c r="EF75" s="387">
        <v>1872.5562964893443</v>
      </c>
      <c r="EG75" s="387">
        <v>1872.5562964893443</v>
      </c>
      <c r="EH75" s="387">
        <v>1872.5562964893443</v>
      </c>
      <c r="EI75" s="387">
        <v>1872.5562964893443</v>
      </c>
      <c r="EJ75" s="387">
        <v>1872.5562964893443</v>
      </c>
      <c r="EK75" s="387">
        <v>1872.5562964893443</v>
      </c>
      <c r="EY75" s="386">
        <v>11883</v>
      </c>
      <c r="EZ75" s="386">
        <v>11976</v>
      </c>
      <c r="FA75" s="386">
        <v>12069</v>
      </c>
      <c r="FB75" s="386">
        <v>12162</v>
      </c>
      <c r="FC75" s="386">
        <v>12255.8</v>
      </c>
      <c r="FD75" s="386">
        <v>12392</v>
      </c>
      <c r="FE75" s="386">
        <v>12528</v>
      </c>
      <c r="FF75" s="386">
        <v>12664</v>
      </c>
      <c r="FG75" s="386">
        <v>12800</v>
      </c>
      <c r="FH75" s="386">
        <v>12936</v>
      </c>
      <c r="FI75" s="386">
        <v>13070</v>
      </c>
      <c r="FJ75" s="386">
        <v>13135</v>
      </c>
      <c r="FK75" s="386">
        <v>13200</v>
      </c>
      <c r="FL75" s="386">
        <v>13265</v>
      </c>
      <c r="FM75" s="386">
        <v>13330</v>
      </c>
      <c r="FN75" s="386">
        <v>13395</v>
      </c>
      <c r="FO75" s="386">
        <v>13460</v>
      </c>
      <c r="FP75" s="386">
        <v>13525</v>
      </c>
      <c r="FQ75" s="386">
        <v>13590</v>
      </c>
      <c r="FR75" s="386">
        <v>13655</v>
      </c>
      <c r="FS75" s="386">
        <v>13720</v>
      </c>
      <c r="FT75" s="386">
        <v>13785</v>
      </c>
      <c r="FU75" s="386">
        <v>13850</v>
      </c>
      <c r="FV75" s="386">
        <v>13915</v>
      </c>
      <c r="FW75" s="386">
        <v>13980</v>
      </c>
      <c r="FX75" s="386">
        <v>14045</v>
      </c>
      <c r="FY75" s="386">
        <v>14110</v>
      </c>
      <c r="FZ75" s="386">
        <v>14175</v>
      </c>
      <c r="GA75" s="386">
        <v>14240</v>
      </c>
      <c r="GB75" s="386">
        <v>14305</v>
      </c>
      <c r="GC75" s="386">
        <v>14362.599999999999</v>
      </c>
      <c r="GD75" s="387">
        <v>14362.599999999999</v>
      </c>
      <c r="GE75" s="387">
        <v>14362.599999999999</v>
      </c>
      <c r="GF75" s="387">
        <v>14362.599999999999</v>
      </c>
      <c r="GG75" s="387">
        <v>14362.599999999999</v>
      </c>
      <c r="GH75" s="387">
        <v>14362.599999999999</v>
      </c>
      <c r="GI75" s="387">
        <v>14362.599999999999</v>
      </c>
      <c r="GJ75" s="387">
        <v>14362.599999999999</v>
      </c>
      <c r="GK75" s="387">
        <v>14362.599999999999</v>
      </c>
      <c r="GL75" s="387">
        <v>14362.599999999999</v>
      </c>
      <c r="GM75" s="387">
        <v>14362.599999999999</v>
      </c>
      <c r="GN75" s="387">
        <v>14362.599999999999</v>
      </c>
      <c r="GO75" s="387">
        <v>14362.599999999999</v>
      </c>
      <c r="GP75" s="387">
        <v>14362.599999999999</v>
      </c>
      <c r="GQ75" s="387">
        <v>14362.599999999999</v>
      </c>
      <c r="GR75" s="387">
        <v>14362.599999999999</v>
      </c>
      <c r="GS75" s="387">
        <v>14362.599999999999</v>
      </c>
      <c r="GT75" s="387">
        <v>14362.599999999999</v>
      </c>
      <c r="GU75" s="387">
        <v>14362.599999999999</v>
      </c>
      <c r="GV75" s="387">
        <v>14362.599999999999</v>
      </c>
      <c r="GW75" s="387">
        <v>14362.599999999999</v>
      </c>
      <c r="GX75" s="387">
        <v>14362.599999999999</v>
      </c>
      <c r="GY75" s="387">
        <v>14362.599999999999</v>
      </c>
      <c r="GZ75" s="387">
        <v>14362.599999999999</v>
      </c>
      <c r="HA75" s="387">
        <v>14362.599999999999</v>
      </c>
      <c r="HB75" s="387">
        <v>14362.599999999999</v>
      </c>
      <c r="HC75" s="387">
        <v>14362.599999999999</v>
      </c>
      <c r="HD75" s="387">
        <v>14362.599999999999</v>
      </c>
      <c r="HE75" s="387">
        <v>14362.599999999999</v>
      </c>
      <c r="HS75" s="394">
        <v>2.2891874289896657</v>
      </c>
      <c r="HT75" s="394">
        <v>2.2891874289896657</v>
      </c>
      <c r="HU75" s="394">
        <v>2.2891874289896657</v>
      </c>
      <c r="HV75" s="394">
        <v>2.2891874289896661</v>
      </c>
      <c r="HW75" s="394">
        <v>2.2891874289896657</v>
      </c>
      <c r="HX75" s="394">
        <v>2.276641268596749</v>
      </c>
      <c r="HY75" s="394">
        <v>2.2641638689084433</v>
      </c>
      <c r="HZ75" s="394">
        <v>2.2517548530736371</v>
      </c>
      <c r="IA75" s="394">
        <v>2.239413846306594</v>
      </c>
      <c r="IB75" s="394">
        <v>2.2271404758756352</v>
      </c>
      <c r="IC75" s="394">
        <v>2.2239136045050794</v>
      </c>
      <c r="ID75" s="394">
        <v>2.2206914085014149</v>
      </c>
      <c r="IE75" s="394">
        <v>2.2174738810905699</v>
      </c>
      <c r="IF75" s="394">
        <v>2.2142610155082885</v>
      </c>
      <c r="IG75" s="394">
        <v>2.2110528050001159</v>
      </c>
      <c r="IH75" s="394">
        <v>2.2108077186286601</v>
      </c>
      <c r="II75" s="394">
        <v>2.2105626594240499</v>
      </c>
      <c r="IJ75" s="394">
        <v>2.2103176273832741</v>
      </c>
      <c r="IK75" s="394">
        <v>2.2100726225033211</v>
      </c>
      <c r="IL75" s="394">
        <v>2.2098276447811807</v>
      </c>
      <c r="IM75" s="394">
        <v>2.2122414539768318</v>
      </c>
      <c r="IN75" s="394">
        <v>2.2146578997920612</v>
      </c>
      <c r="IO75" s="394">
        <v>2.2170769851068655</v>
      </c>
      <c r="IP75" s="394">
        <v>2.2194987128043882</v>
      </c>
      <c r="IQ75" s="394">
        <v>2.22192308577092</v>
      </c>
      <c r="IR75" s="394">
        <v>2.2248239149812226</v>
      </c>
      <c r="IS75" s="394">
        <v>2.2277285313658708</v>
      </c>
      <c r="IT75" s="394">
        <v>2.2306369398692052</v>
      </c>
      <c r="IU75" s="394">
        <v>2.233549145442022</v>
      </c>
      <c r="IV75" s="394">
        <v>2.2364651530415829</v>
      </c>
      <c r="IW75" s="394">
        <v>2.2346275207002773</v>
      </c>
      <c r="IX75" s="394">
        <v>2.2327913982830658</v>
      </c>
      <c r="IY75" s="394">
        <v>2.230956784549293</v>
      </c>
      <c r="IZ75" s="394">
        <v>2.2291236782593216</v>
      </c>
      <c r="JA75" s="394">
        <v>2.2272920781745329</v>
      </c>
      <c r="JB75" s="394">
        <v>2.2272920781745329</v>
      </c>
      <c r="JC75" s="394">
        <v>2.2272920781745329</v>
      </c>
      <c r="JD75" s="394">
        <v>2.2272920781745329</v>
      </c>
      <c r="JE75" s="394">
        <v>2.2272920781745329</v>
      </c>
      <c r="JF75" s="394">
        <v>2.2272920781745329</v>
      </c>
      <c r="JG75" s="394">
        <v>2.2272920781745329</v>
      </c>
      <c r="JH75" s="394">
        <v>2.2272920781745329</v>
      </c>
      <c r="JI75" s="394">
        <v>2.2272920781745329</v>
      </c>
      <c r="JJ75" s="394">
        <v>2.2272920781745329</v>
      </c>
      <c r="JK75" s="394">
        <v>2.2272920781745329</v>
      </c>
      <c r="JL75" s="394">
        <v>2.2272920781745329</v>
      </c>
      <c r="JM75" s="394">
        <v>2.2272920781745329</v>
      </c>
      <c r="JN75" s="394">
        <v>2.2272920781745329</v>
      </c>
      <c r="JO75" s="394">
        <v>2.2272920781745329</v>
      </c>
      <c r="JP75" s="394">
        <v>2.2272920781745329</v>
      </c>
      <c r="JQ75" s="394">
        <v>2.2272920781745329</v>
      </c>
      <c r="JR75" s="394">
        <v>2.2272920781745329</v>
      </c>
      <c r="JS75" s="394">
        <v>2.2272920781745329</v>
      </c>
      <c r="JT75" s="394">
        <v>2.2272920781745329</v>
      </c>
      <c r="JU75" s="394">
        <v>2.2272920781745329</v>
      </c>
      <c r="JV75" s="394">
        <v>2.2272920781745329</v>
      </c>
      <c r="JW75" s="394">
        <v>2.2272920781745329</v>
      </c>
      <c r="JX75" s="394">
        <v>2.2272920781745329</v>
      </c>
      <c r="JY75" s="394">
        <v>2.2272920781745329</v>
      </c>
      <c r="JZ75" s="394">
        <v>2.2272920781745329</v>
      </c>
      <c r="KA75" s="394">
        <v>2.2272920781745329</v>
      </c>
      <c r="KB75" s="394">
        <v>2.2272920781745329</v>
      </c>
      <c r="KC75" s="394">
        <v>2.2272920781745329</v>
      </c>
    </row>
    <row r="76" spans="1:289" x14ac:dyDescent="0.25">
      <c r="A76" s="383">
        <v>67</v>
      </c>
      <c r="B76" s="384" t="s">
        <v>852</v>
      </c>
      <c r="C76" s="385" t="s">
        <v>142</v>
      </c>
      <c r="D76" s="385" t="s">
        <v>142</v>
      </c>
      <c r="E76" s="129">
        <v>2052</v>
      </c>
      <c r="F76" s="386">
        <v>361.63581000000005</v>
      </c>
      <c r="G76" s="386">
        <v>356.90752775238764</v>
      </c>
      <c r="H76" s="386">
        <v>352.24106640966045</v>
      </c>
      <c r="I76" s="386">
        <v>347.63561768160207</v>
      </c>
      <c r="J76" s="386">
        <v>343.09038384615394</v>
      </c>
      <c r="K76" s="386">
        <v>345.00050634304716</v>
      </c>
      <c r="L76" s="386">
        <v>346.92126326201958</v>
      </c>
      <c r="M76" s="386">
        <v>348.85271380918658</v>
      </c>
      <c r="N76" s="386">
        <v>350.79491752028787</v>
      </c>
      <c r="O76" s="386">
        <v>352.74793426252268</v>
      </c>
      <c r="P76" s="386">
        <v>354.69551167750973</v>
      </c>
      <c r="Q76" s="386">
        <v>356.65384197697585</v>
      </c>
      <c r="R76" s="386">
        <v>358.62298452930548</v>
      </c>
      <c r="S76" s="386">
        <v>360.60299903066533</v>
      </c>
      <c r="T76" s="386">
        <v>362.59394550681395</v>
      </c>
      <c r="U76" s="386">
        <v>364.36321177133561</v>
      </c>
      <c r="V76" s="386">
        <v>366.14111111744501</v>
      </c>
      <c r="W76" s="386">
        <v>367.92768567000439</v>
      </c>
      <c r="X76" s="386">
        <v>369.72297775942303</v>
      </c>
      <c r="Y76" s="386">
        <v>371.52702992266001</v>
      </c>
      <c r="Z76" s="386">
        <v>373.09624799359972</v>
      </c>
      <c r="AA76" s="386">
        <v>374.67209396817992</v>
      </c>
      <c r="AB76" s="386">
        <v>376.25459584066573</v>
      </c>
      <c r="AC76" s="386">
        <v>377.84378172356151</v>
      </c>
      <c r="AD76" s="386">
        <v>379.43967984811053</v>
      </c>
      <c r="AE76" s="386">
        <v>381.54766777815547</v>
      </c>
      <c r="AF76" s="386">
        <v>383.66736669508242</v>
      </c>
      <c r="AG76" s="386">
        <v>385.79884165961198</v>
      </c>
      <c r="AH76" s="386">
        <v>387.94215809391147</v>
      </c>
      <c r="AI76" s="386">
        <v>390.09738178360288</v>
      </c>
      <c r="AJ76" s="386">
        <v>392.07581241462566</v>
      </c>
      <c r="AK76" s="386">
        <v>394.06427691909784</v>
      </c>
      <c r="AL76" s="386">
        <v>396.06282618513995</v>
      </c>
      <c r="AM76" s="386">
        <v>398.07151135895839</v>
      </c>
      <c r="AN76" s="386">
        <v>400.09038384615445</v>
      </c>
      <c r="AO76" s="387">
        <v>400.09038384615445</v>
      </c>
      <c r="AP76" s="387">
        <v>400.09038384615445</v>
      </c>
      <c r="AQ76" s="387">
        <v>400.09038384615445</v>
      </c>
      <c r="AR76" s="387">
        <v>400.09038384615445</v>
      </c>
      <c r="AS76" s="387">
        <v>400.09038384615445</v>
      </c>
      <c r="AT76" s="387">
        <v>400.09038384615445</v>
      </c>
      <c r="AU76" s="387">
        <v>400.09038384615445</v>
      </c>
      <c r="AV76" s="387">
        <v>400.09038384615445</v>
      </c>
      <c r="AW76" s="387">
        <v>400.09038384615445</v>
      </c>
      <c r="AX76" s="387">
        <v>400.09038384615445</v>
      </c>
      <c r="AY76" s="387">
        <v>400.09038384615445</v>
      </c>
      <c r="AZ76" s="387">
        <v>400.09038384615445</v>
      </c>
      <c r="BA76" s="387">
        <v>400.09038384615445</v>
      </c>
      <c r="BB76" s="387">
        <v>400.09038384615445</v>
      </c>
      <c r="BC76" s="387">
        <v>400.09038384615445</v>
      </c>
      <c r="BD76" s="387">
        <v>400.09038384615445</v>
      </c>
      <c r="BE76" s="387">
        <v>400.09038384615445</v>
      </c>
      <c r="BF76" s="387">
        <v>400.09038384615445</v>
      </c>
      <c r="BG76" s="387">
        <v>400.09038384615445</v>
      </c>
      <c r="BH76" s="387">
        <v>400.09038384615445</v>
      </c>
      <c r="BI76" s="387">
        <v>400.09038384615445</v>
      </c>
      <c r="BJ76" s="387">
        <v>400.09038384615445</v>
      </c>
      <c r="BK76" s="387">
        <v>400.09038384615445</v>
      </c>
      <c r="BL76" s="387">
        <v>400.09038384615445</v>
      </c>
      <c r="BM76" s="387">
        <v>400.09038384615445</v>
      </c>
      <c r="BN76" s="387">
        <v>400.09038384615445</v>
      </c>
      <c r="BO76" s="387">
        <v>400.09038384615445</v>
      </c>
      <c r="BP76" s="387">
        <v>400.09038384615445</v>
      </c>
      <c r="CA76" s="386">
        <v>1170</v>
      </c>
      <c r="CB76" s="386">
        <v>1154.702592838617</v>
      </c>
      <c r="CC76" s="386">
        <v>1139.6051947933545</v>
      </c>
      <c r="CD76" s="386">
        <v>1124.7051908036269</v>
      </c>
      <c r="CE76" s="386">
        <v>1110</v>
      </c>
      <c r="CF76" s="386">
        <v>1111.6596560131361</v>
      </c>
      <c r="CG76" s="386">
        <v>1113.3217935200396</v>
      </c>
      <c r="CH76" s="386">
        <v>1114.9864162310043</v>
      </c>
      <c r="CI76" s="386">
        <v>1116.6535278618717</v>
      </c>
      <c r="CJ76" s="386">
        <v>1118.3231321340393</v>
      </c>
      <c r="CK76" s="386">
        <v>1119.8553958796872</v>
      </c>
      <c r="CL76" s="386">
        <v>1121.3897590473346</v>
      </c>
      <c r="CM76" s="386">
        <v>1122.9262245134921</v>
      </c>
      <c r="CN76" s="386">
        <v>1124.4647951586114</v>
      </c>
      <c r="CO76" s="386">
        <v>1126.0054738670908</v>
      </c>
      <c r="CP76" s="386">
        <v>1126.4683146027387</v>
      </c>
      <c r="CQ76" s="386">
        <v>1126.9313455875031</v>
      </c>
      <c r="CR76" s="386">
        <v>1127.394566899585</v>
      </c>
      <c r="CS76" s="386">
        <v>1127.8579786172181</v>
      </c>
      <c r="CT76" s="386">
        <v>1128.3215808186681</v>
      </c>
      <c r="CU76" s="386">
        <v>1127.9561190942102</v>
      </c>
      <c r="CV76" s="386">
        <v>1127.5907757422751</v>
      </c>
      <c r="CW76" s="386">
        <v>1127.2255507245222</v>
      </c>
      <c r="CX76" s="386">
        <v>1126.8604440026231</v>
      </c>
      <c r="CY76" s="386">
        <v>1126.4954555382621</v>
      </c>
      <c r="CZ76" s="386">
        <v>1127.4700930918602</v>
      </c>
      <c r="DA76" s="386">
        <v>1128.4455738964064</v>
      </c>
      <c r="DB76" s="386">
        <v>1129.4218986814767</v>
      </c>
      <c r="DC76" s="386">
        <v>1130.3990681772782</v>
      </c>
      <c r="DD76" s="386">
        <v>1131.3770831146496</v>
      </c>
      <c r="DE76" s="386">
        <v>1136.97225199067</v>
      </c>
      <c r="DF76" s="386">
        <v>1142.5950914950056</v>
      </c>
      <c r="DG76" s="386">
        <v>1148.2457384713671</v>
      </c>
      <c r="DH76" s="386">
        <v>1153.9243304402191</v>
      </c>
      <c r="DI76" s="386">
        <v>1159.6310056021268</v>
      </c>
      <c r="DJ76" s="387">
        <v>1159.6310056021268</v>
      </c>
      <c r="DK76" s="387">
        <v>1159.6310056021268</v>
      </c>
      <c r="DL76" s="387">
        <v>1159.6310056021268</v>
      </c>
      <c r="DM76" s="387">
        <v>1159.6310056021268</v>
      </c>
      <c r="DN76" s="387">
        <v>1159.6310056021268</v>
      </c>
      <c r="DO76" s="387">
        <v>1159.6310056021268</v>
      </c>
      <c r="DP76" s="387">
        <v>1159.6310056021268</v>
      </c>
      <c r="DQ76" s="387">
        <v>1159.6310056021268</v>
      </c>
      <c r="DR76" s="387">
        <v>1159.6310056021268</v>
      </c>
      <c r="DS76" s="387">
        <v>1159.6310056021268</v>
      </c>
      <c r="DT76" s="387">
        <v>1159.6310056021268</v>
      </c>
      <c r="DU76" s="387">
        <v>1159.6310056021268</v>
      </c>
      <c r="DV76" s="387">
        <v>1159.6310056021268</v>
      </c>
      <c r="DW76" s="387">
        <v>1159.6310056021268</v>
      </c>
      <c r="DX76" s="387">
        <v>1159.6310056021268</v>
      </c>
      <c r="DY76" s="387">
        <v>1159.6310056021268</v>
      </c>
      <c r="DZ76" s="387">
        <v>1159.6310056021268</v>
      </c>
      <c r="EA76" s="387">
        <v>1159.6310056021268</v>
      </c>
      <c r="EB76" s="387">
        <v>1159.6310056021268</v>
      </c>
      <c r="EC76" s="387">
        <v>1159.6310056021268</v>
      </c>
      <c r="ED76" s="387">
        <v>1159.6310056021268</v>
      </c>
      <c r="EE76" s="387">
        <v>1159.6310056021268</v>
      </c>
      <c r="EF76" s="387">
        <v>1159.6310056021268</v>
      </c>
      <c r="EG76" s="387">
        <v>1159.6310056021268</v>
      </c>
      <c r="EH76" s="387">
        <v>1159.6310056021268</v>
      </c>
      <c r="EI76" s="387">
        <v>1159.6310056021268</v>
      </c>
      <c r="EJ76" s="387">
        <v>1159.6310056021268</v>
      </c>
      <c r="EK76" s="387">
        <v>1159.6310056021268</v>
      </c>
      <c r="EY76" s="386">
        <v>742</v>
      </c>
      <c r="EZ76" s="386">
        <v>751</v>
      </c>
      <c r="FA76" s="386">
        <v>760</v>
      </c>
      <c r="FB76" s="386">
        <v>769</v>
      </c>
      <c r="FC76" s="386">
        <v>777</v>
      </c>
      <c r="FD76" s="386">
        <v>786</v>
      </c>
      <c r="FE76" s="386">
        <v>795</v>
      </c>
      <c r="FF76" s="386">
        <v>804</v>
      </c>
      <c r="FG76" s="386">
        <v>813</v>
      </c>
      <c r="FH76" s="386">
        <v>822</v>
      </c>
      <c r="FI76" s="386">
        <v>833.7</v>
      </c>
      <c r="FJ76" s="386">
        <v>840</v>
      </c>
      <c r="FK76" s="386">
        <v>847</v>
      </c>
      <c r="FL76" s="386">
        <v>854</v>
      </c>
      <c r="FM76" s="386">
        <v>861</v>
      </c>
      <c r="FN76" s="386">
        <v>868</v>
      </c>
      <c r="FO76" s="386">
        <v>875</v>
      </c>
      <c r="FP76" s="386">
        <v>882</v>
      </c>
      <c r="FQ76" s="386">
        <v>889</v>
      </c>
      <c r="FR76" s="386">
        <v>896</v>
      </c>
      <c r="FS76" s="386">
        <v>903</v>
      </c>
      <c r="FT76" s="386">
        <v>910</v>
      </c>
      <c r="FU76" s="386">
        <v>917</v>
      </c>
      <c r="FV76" s="386">
        <v>924</v>
      </c>
      <c r="FW76" s="386">
        <v>931</v>
      </c>
      <c r="FX76" s="386">
        <v>938</v>
      </c>
      <c r="FY76" s="386">
        <v>945</v>
      </c>
      <c r="FZ76" s="386">
        <v>952</v>
      </c>
      <c r="GA76" s="386">
        <v>959</v>
      </c>
      <c r="GB76" s="386">
        <v>966</v>
      </c>
      <c r="GC76" s="386">
        <v>967.30000000000007</v>
      </c>
      <c r="GD76" s="387">
        <v>967.30000000000007</v>
      </c>
      <c r="GE76" s="387">
        <v>967.30000000000007</v>
      </c>
      <c r="GF76" s="387">
        <v>967.30000000000007</v>
      </c>
      <c r="GG76" s="387">
        <v>967.30000000000007</v>
      </c>
      <c r="GH76" s="387">
        <v>967.30000000000007</v>
      </c>
      <c r="GI76" s="387">
        <v>967.30000000000007</v>
      </c>
      <c r="GJ76" s="387">
        <v>967.30000000000007</v>
      </c>
      <c r="GK76" s="387">
        <v>967.30000000000007</v>
      </c>
      <c r="GL76" s="387">
        <v>967.30000000000007</v>
      </c>
      <c r="GM76" s="387">
        <v>967.30000000000007</v>
      </c>
      <c r="GN76" s="387">
        <v>967.30000000000007</v>
      </c>
      <c r="GO76" s="387">
        <v>967.30000000000007</v>
      </c>
      <c r="GP76" s="387">
        <v>967.30000000000007</v>
      </c>
      <c r="GQ76" s="387">
        <v>967.30000000000007</v>
      </c>
      <c r="GR76" s="387">
        <v>967.30000000000007</v>
      </c>
      <c r="GS76" s="387">
        <v>967.30000000000007</v>
      </c>
      <c r="GT76" s="387">
        <v>967.30000000000007</v>
      </c>
      <c r="GU76" s="387">
        <v>967.30000000000007</v>
      </c>
      <c r="GV76" s="387">
        <v>967.30000000000007</v>
      </c>
      <c r="GW76" s="387">
        <v>967.30000000000007</v>
      </c>
      <c r="GX76" s="387">
        <v>967.30000000000007</v>
      </c>
      <c r="GY76" s="387">
        <v>967.30000000000007</v>
      </c>
      <c r="GZ76" s="387">
        <v>967.30000000000007</v>
      </c>
      <c r="HA76" s="387">
        <v>967.30000000000007</v>
      </c>
      <c r="HB76" s="387">
        <v>967.30000000000007</v>
      </c>
      <c r="HC76" s="387">
        <v>967.30000000000007</v>
      </c>
      <c r="HD76" s="387">
        <v>967.30000000000007</v>
      </c>
      <c r="HE76" s="387">
        <v>967.30000000000007</v>
      </c>
      <c r="HS76" s="394">
        <v>3.235299070631307</v>
      </c>
      <c r="HT76" s="394">
        <v>3.2352990706313065</v>
      </c>
      <c r="HU76" s="394">
        <v>3.2352990706313056</v>
      </c>
      <c r="HV76" s="394">
        <v>3.2352990706313052</v>
      </c>
      <c r="HW76" s="394">
        <v>3.2352990706313065</v>
      </c>
      <c r="HX76" s="394">
        <v>3.2221971723942064</v>
      </c>
      <c r="HY76" s="394">
        <v>3.2091483325401704</v>
      </c>
      <c r="HZ76" s="394">
        <v>3.1961523362001794</v>
      </c>
      <c r="IA76" s="394">
        <v>3.1832089693753649</v>
      </c>
      <c r="IB76" s="394">
        <v>3.1703180189334828</v>
      </c>
      <c r="IC76" s="394">
        <v>3.1572302411818032</v>
      </c>
      <c r="ID76" s="394">
        <v>3.1441964926869539</v>
      </c>
      <c r="IE76" s="394">
        <v>3.1312165504041483</v>
      </c>
      <c r="IF76" s="394">
        <v>3.1182901922093778</v>
      </c>
      <c r="IG76" s="394">
        <v>3.1054171968956128</v>
      </c>
      <c r="IH76" s="394">
        <v>3.091608258491473</v>
      </c>
      <c r="II76" s="394">
        <v>3.077860724648382</v>
      </c>
      <c r="IJ76" s="394">
        <v>3.064174322317101</v>
      </c>
      <c r="IK76" s="394">
        <v>3.0505487796625665</v>
      </c>
      <c r="IL76" s="394">
        <v>3.0369838260584925</v>
      </c>
      <c r="IM76" s="394">
        <v>3.0232309361458913</v>
      </c>
      <c r="IN76" s="394">
        <v>3.0095403257816127</v>
      </c>
      <c r="IO76" s="394">
        <v>2.995911712934594</v>
      </c>
      <c r="IP76" s="394">
        <v>2.9823448168509441</v>
      </c>
      <c r="IQ76" s="394">
        <v>2.9688393580481556</v>
      </c>
      <c r="IR76" s="394">
        <v>2.9549914422420449</v>
      </c>
      <c r="IS76" s="394">
        <v>2.9412081189413026</v>
      </c>
      <c r="IT76" s="394">
        <v>2.9274890868593091</v>
      </c>
      <c r="IU76" s="394">
        <v>2.9138340461147707</v>
      </c>
      <c r="IV76" s="394">
        <v>2.900242698225167</v>
      </c>
      <c r="IW76" s="394">
        <v>2.8998785846761339</v>
      </c>
      <c r="IX76" s="394">
        <v>2.89951451684006</v>
      </c>
      <c r="IY76" s="394">
        <v>2.8991504947112063</v>
      </c>
      <c r="IZ76" s="394">
        <v>2.8987865182838353</v>
      </c>
      <c r="JA76" s="394">
        <v>2.8984225875522074</v>
      </c>
      <c r="JB76" s="394">
        <v>2.8984225875522074</v>
      </c>
      <c r="JC76" s="394">
        <v>2.8984225875522074</v>
      </c>
      <c r="JD76" s="394">
        <v>2.8984225875522074</v>
      </c>
      <c r="JE76" s="394">
        <v>2.8984225875522074</v>
      </c>
      <c r="JF76" s="394">
        <v>2.8984225875522074</v>
      </c>
      <c r="JG76" s="394">
        <v>2.8984225875522074</v>
      </c>
      <c r="JH76" s="394">
        <v>2.8984225875522074</v>
      </c>
      <c r="JI76" s="394">
        <v>2.8984225875522074</v>
      </c>
      <c r="JJ76" s="394">
        <v>2.8984225875522074</v>
      </c>
      <c r="JK76" s="394">
        <v>2.8984225875522074</v>
      </c>
      <c r="JL76" s="394">
        <v>2.8984225875522074</v>
      </c>
      <c r="JM76" s="394">
        <v>2.8984225875522074</v>
      </c>
      <c r="JN76" s="394">
        <v>2.8984225875522074</v>
      </c>
      <c r="JO76" s="394">
        <v>2.8984225875522074</v>
      </c>
      <c r="JP76" s="394">
        <v>2.8984225875522074</v>
      </c>
      <c r="JQ76" s="394">
        <v>2.8984225875522074</v>
      </c>
      <c r="JR76" s="394">
        <v>2.8984225875522074</v>
      </c>
      <c r="JS76" s="394">
        <v>2.8984225875522074</v>
      </c>
      <c r="JT76" s="394">
        <v>2.8984225875522074</v>
      </c>
      <c r="JU76" s="394">
        <v>2.8984225875522074</v>
      </c>
      <c r="JV76" s="394">
        <v>2.8984225875522074</v>
      </c>
      <c r="JW76" s="394">
        <v>2.8984225875522074</v>
      </c>
      <c r="JX76" s="394">
        <v>2.8984225875522074</v>
      </c>
      <c r="JY76" s="394">
        <v>2.8984225875522074</v>
      </c>
      <c r="JZ76" s="394">
        <v>2.8984225875522074</v>
      </c>
      <c r="KA76" s="394">
        <v>2.8984225875522074</v>
      </c>
      <c r="KB76" s="394">
        <v>2.8984225875522074</v>
      </c>
      <c r="KC76" s="394">
        <v>2.8984225875522074</v>
      </c>
    </row>
    <row r="77" spans="1:289" x14ac:dyDescent="0.25">
      <c r="A77" s="383">
        <v>68</v>
      </c>
      <c r="B77" s="384" t="s">
        <v>852</v>
      </c>
      <c r="C77" s="385" t="s">
        <v>142</v>
      </c>
      <c r="D77" s="385" t="s">
        <v>142</v>
      </c>
      <c r="E77" s="129">
        <v>2052</v>
      </c>
      <c r="F77" s="386">
        <v>660.46992999999998</v>
      </c>
      <c r="G77" s="386">
        <v>685.5581560089355</v>
      </c>
      <c r="H77" s="386">
        <v>711.59936875607934</v>
      </c>
      <c r="I77" s="386">
        <v>738.62976784051352</v>
      </c>
      <c r="J77" s="386">
        <v>766.68692791820297</v>
      </c>
      <c r="K77" s="386">
        <v>768.10927854213855</v>
      </c>
      <c r="L77" s="386">
        <v>769.53426789803075</v>
      </c>
      <c r="M77" s="386">
        <v>770.96190088123114</v>
      </c>
      <c r="N77" s="386">
        <v>772.3921823961731</v>
      </c>
      <c r="O77" s="386">
        <v>773.82511735638855</v>
      </c>
      <c r="P77" s="386">
        <v>775.27517003853609</v>
      </c>
      <c r="Q77" s="386">
        <v>776.7279399402903</v>
      </c>
      <c r="R77" s="386">
        <v>778.18343215338507</v>
      </c>
      <c r="S77" s="386">
        <v>779.64165177909558</v>
      </c>
      <c r="T77" s="386">
        <v>781.10260392825603</v>
      </c>
      <c r="U77" s="386">
        <v>782.44632464246081</v>
      </c>
      <c r="V77" s="386">
        <v>783.79235694204328</v>
      </c>
      <c r="W77" s="386">
        <v>785.14070480359408</v>
      </c>
      <c r="X77" s="386">
        <v>786.49137221054434</v>
      </c>
      <c r="Y77" s="386">
        <v>787.84436315317816</v>
      </c>
      <c r="Z77" s="386">
        <v>789.05083241395823</v>
      </c>
      <c r="AA77" s="386">
        <v>790.25914920725268</v>
      </c>
      <c r="AB77" s="386">
        <v>791.46931636228931</v>
      </c>
      <c r="AC77" s="386">
        <v>792.68133671262854</v>
      </c>
      <c r="AD77" s="386">
        <v>793.89521309616975</v>
      </c>
      <c r="AE77" s="386">
        <v>795.51856216360216</v>
      </c>
      <c r="AF77" s="386">
        <v>797.14523063912679</v>
      </c>
      <c r="AG77" s="386">
        <v>798.77522531023646</v>
      </c>
      <c r="AH77" s="386">
        <v>800.40855297830296</v>
      </c>
      <c r="AI77" s="386">
        <v>802.04522045860517</v>
      </c>
      <c r="AJ77" s="386">
        <v>803.56777034943229</v>
      </c>
      <c r="AK77" s="386">
        <v>805.09321054882423</v>
      </c>
      <c r="AL77" s="386">
        <v>806.62154654355265</v>
      </c>
      <c r="AM77" s="386">
        <v>808.15278383080488</v>
      </c>
      <c r="AN77" s="386">
        <v>809.68692791820342</v>
      </c>
      <c r="AO77" s="387">
        <v>809.68692791820342</v>
      </c>
      <c r="AP77" s="387">
        <v>809.68692791820342</v>
      </c>
      <c r="AQ77" s="387">
        <v>809.68692791820342</v>
      </c>
      <c r="AR77" s="387">
        <v>809.68692791820342</v>
      </c>
      <c r="AS77" s="387">
        <v>809.68692791820342</v>
      </c>
      <c r="AT77" s="387">
        <v>809.68692791820342</v>
      </c>
      <c r="AU77" s="387">
        <v>809.68692791820342</v>
      </c>
      <c r="AV77" s="387">
        <v>809.68692791820342</v>
      </c>
      <c r="AW77" s="387">
        <v>809.68692791820342</v>
      </c>
      <c r="AX77" s="387">
        <v>809.68692791820342</v>
      </c>
      <c r="AY77" s="387">
        <v>809.68692791820342</v>
      </c>
      <c r="AZ77" s="387">
        <v>809.68692791820342</v>
      </c>
      <c r="BA77" s="387">
        <v>809.68692791820342</v>
      </c>
      <c r="BB77" s="387">
        <v>809.68692791820342</v>
      </c>
      <c r="BC77" s="387">
        <v>809.68692791820342</v>
      </c>
      <c r="BD77" s="387">
        <v>809.68692791820342</v>
      </c>
      <c r="BE77" s="387">
        <v>809.68692791820342</v>
      </c>
      <c r="BF77" s="387">
        <v>809.68692791820342</v>
      </c>
      <c r="BG77" s="387">
        <v>809.68692791820342</v>
      </c>
      <c r="BH77" s="387">
        <v>809.68692791820342</v>
      </c>
      <c r="BI77" s="387">
        <v>809.68692791820342</v>
      </c>
      <c r="BJ77" s="387">
        <v>809.68692791820342</v>
      </c>
      <c r="BK77" s="387">
        <v>809.68692791820342</v>
      </c>
      <c r="BL77" s="387">
        <v>809.68692791820342</v>
      </c>
      <c r="BM77" s="387">
        <v>809.68692791820342</v>
      </c>
      <c r="BN77" s="387">
        <v>809.68692791820342</v>
      </c>
      <c r="BO77" s="387">
        <v>809.68692791820342</v>
      </c>
      <c r="BP77" s="387">
        <v>809.68692791820342</v>
      </c>
      <c r="CA77" s="386">
        <v>1960</v>
      </c>
      <c r="CB77" s="386">
        <v>2033.2862221435607</v>
      </c>
      <c r="CC77" s="386">
        <v>2109.3126842647112</v>
      </c>
      <c r="CD77" s="386">
        <v>2188.1818464837183</v>
      </c>
      <c r="CE77" s="386">
        <v>2270</v>
      </c>
      <c r="CF77" s="386">
        <v>2272.4099576615877</v>
      </c>
      <c r="CG77" s="386">
        <v>2274.8224738676381</v>
      </c>
      <c r="CH77" s="386">
        <v>2277.2375513344437</v>
      </c>
      <c r="CI77" s="386">
        <v>2279.6551927811806</v>
      </c>
      <c r="CJ77" s="386">
        <v>2282.0754009299117</v>
      </c>
      <c r="CK77" s="386">
        <v>2284.5335437865192</v>
      </c>
      <c r="CL77" s="386">
        <v>2286.9943344374551</v>
      </c>
      <c r="CM77" s="386">
        <v>2289.4577757347975</v>
      </c>
      <c r="CN77" s="386">
        <v>2291.9238705336961</v>
      </c>
      <c r="CO77" s="386">
        <v>2294.3926216923774</v>
      </c>
      <c r="CP77" s="386">
        <v>2294.4983639320026</v>
      </c>
      <c r="CQ77" s="386">
        <v>2294.6041110449969</v>
      </c>
      <c r="CR77" s="386">
        <v>2294.7098630315845</v>
      </c>
      <c r="CS77" s="386">
        <v>2294.8156198919901</v>
      </c>
      <c r="CT77" s="386">
        <v>2294.9213816264382</v>
      </c>
      <c r="CU77" s="386">
        <v>2294.5684381302044</v>
      </c>
      <c r="CV77" s="386">
        <v>2294.2155489143101</v>
      </c>
      <c r="CW77" s="386">
        <v>2293.8627139704072</v>
      </c>
      <c r="CX77" s="386">
        <v>2293.5099332901491</v>
      </c>
      <c r="CY77" s="386">
        <v>2293.1572068651903</v>
      </c>
      <c r="CZ77" s="386">
        <v>2293.9309280098219</v>
      </c>
      <c r="DA77" s="386">
        <v>2294.7049102113087</v>
      </c>
      <c r="DB77" s="386">
        <v>2295.4791535577328</v>
      </c>
      <c r="DC77" s="386">
        <v>2296.2536581372055</v>
      </c>
      <c r="DD77" s="386">
        <v>2297.0284240378687</v>
      </c>
      <c r="DE77" s="386">
        <v>2301.3279440854062</v>
      </c>
      <c r="DF77" s="386">
        <v>2305.6355118664615</v>
      </c>
      <c r="DG77" s="386">
        <v>2309.9511424445795</v>
      </c>
      <c r="DH77" s="386">
        <v>2314.2748509115013</v>
      </c>
      <c r="DI77" s="386">
        <v>2318.6066523872159</v>
      </c>
      <c r="DJ77" s="387">
        <v>2318.6066523872159</v>
      </c>
      <c r="DK77" s="387">
        <v>2318.6066523872159</v>
      </c>
      <c r="DL77" s="387">
        <v>2318.6066523872159</v>
      </c>
      <c r="DM77" s="387">
        <v>2318.6066523872159</v>
      </c>
      <c r="DN77" s="387">
        <v>2318.6066523872159</v>
      </c>
      <c r="DO77" s="387">
        <v>2318.6066523872159</v>
      </c>
      <c r="DP77" s="387">
        <v>2318.6066523872159</v>
      </c>
      <c r="DQ77" s="387">
        <v>2318.6066523872159</v>
      </c>
      <c r="DR77" s="387">
        <v>2318.6066523872159</v>
      </c>
      <c r="DS77" s="387">
        <v>2318.6066523872159</v>
      </c>
      <c r="DT77" s="387">
        <v>2318.6066523872159</v>
      </c>
      <c r="DU77" s="387">
        <v>2318.6066523872159</v>
      </c>
      <c r="DV77" s="387">
        <v>2318.6066523872159</v>
      </c>
      <c r="DW77" s="387">
        <v>2318.6066523872159</v>
      </c>
      <c r="DX77" s="387">
        <v>2318.6066523872159</v>
      </c>
      <c r="DY77" s="387">
        <v>2318.6066523872159</v>
      </c>
      <c r="DZ77" s="387">
        <v>2318.6066523872159</v>
      </c>
      <c r="EA77" s="387">
        <v>2318.6066523872159</v>
      </c>
      <c r="EB77" s="387">
        <v>2318.6066523872159</v>
      </c>
      <c r="EC77" s="387">
        <v>2318.6066523872159</v>
      </c>
      <c r="ED77" s="387">
        <v>2318.6066523872159</v>
      </c>
      <c r="EE77" s="387">
        <v>2318.6066523872159</v>
      </c>
      <c r="EF77" s="387">
        <v>2318.6066523872159</v>
      </c>
      <c r="EG77" s="387">
        <v>2318.6066523872159</v>
      </c>
      <c r="EH77" s="387">
        <v>2318.6066523872159</v>
      </c>
      <c r="EI77" s="387">
        <v>2318.6066523872159</v>
      </c>
      <c r="EJ77" s="387">
        <v>2318.6066523872159</v>
      </c>
      <c r="EK77" s="387">
        <v>2318.6066523872159</v>
      </c>
      <c r="EY77" s="386">
        <v>683</v>
      </c>
      <c r="EZ77" s="386">
        <v>688</v>
      </c>
      <c r="FA77" s="386">
        <v>693</v>
      </c>
      <c r="FB77" s="386">
        <v>698</v>
      </c>
      <c r="FC77" s="386">
        <v>702.2</v>
      </c>
      <c r="FD77" s="386">
        <v>710</v>
      </c>
      <c r="FE77" s="386">
        <v>717</v>
      </c>
      <c r="FF77" s="386">
        <v>724</v>
      </c>
      <c r="FG77" s="386">
        <v>731</v>
      </c>
      <c r="FH77" s="386">
        <v>738</v>
      </c>
      <c r="FI77" s="386">
        <v>746.09999999999991</v>
      </c>
      <c r="FJ77" s="386">
        <v>749</v>
      </c>
      <c r="FK77" s="386">
        <v>752</v>
      </c>
      <c r="FL77" s="386">
        <v>755</v>
      </c>
      <c r="FM77" s="386">
        <v>758</v>
      </c>
      <c r="FN77" s="386">
        <v>761</v>
      </c>
      <c r="FO77" s="386">
        <v>764</v>
      </c>
      <c r="FP77" s="386">
        <v>767</v>
      </c>
      <c r="FQ77" s="386">
        <v>770</v>
      </c>
      <c r="FR77" s="386">
        <v>773</v>
      </c>
      <c r="FS77" s="386">
        <v>776</v>
      </c>
      <c r="FT77" s="386">
        <v>779</v>
      </c>
      <c r="FU77" s="386">
        <v>782</v>
      </c>
      <c r="FV77" s="386">
        <v>785</v>
      </c>
      <c r="FW77" s="386">
        <v>788</v>
      </c>
      <c r="FX77" s="386">
        <v>791</v>
      </c>
      <c r="FY77" s="386">
        <v>794</v>
      </c>
      <c r="FZ77" s="386">
        <v>797</v>
      </c>
      <c r="GA77" s="386">
        <v>800</v>
      </c>
      <c r="GB77" s="386">
        <v>803</v>
      </c>
      <c r="GC77" s="386">
        <v>810.1</v>
      </c>
      <c r="GD77" s="387">
        <v>810.1</v>
      </c>
      <c r="GE77" s="387">
        <v>810.1</v>
      </c>
      <c r="GF77" s="387">
        <v>810.1</v>
      </c>
      <c r="GG77" s="387">
        <v>810.1</v>
      </c>
      <c r="GH77" s="387">
        <v>810.1</v>
      </c>
      <c r="GI77" s="387">
        <v>810.1</v>
      </c>
      <c r="GJ77" s="387">
        <v>810.1</v>
      </c>
      <c r="GK77" s="387">
        <v>810.1</v>
      </c>
      <c r="GL77" s="387">
        <v>810.1</v>
      </c>
      <c r="GM77" s="387">
        <v>810.1</v>
      </c>
      <c r="GN77" s="387">
        <v>810.1</v>
      </c>
      <c r="GO77" s="387">
        <v>810.1</v>
      </c>
      <c r="GP77" s="387">
        <v>810.1</v>
      </c>
      <c r="GQ77" s="387">
        <v>810.1</v>
      </c>
      <c r="GR77" s="387">
        <v>810.1</v>
      </c>
      <c r="GS77" s="387">
        <v>810.1</v>
      </c>
      <c r="GT77" s="387">
        <v>810.1</v>
      </c>
      <c r="GU77" s="387">
        <v>810.1</v>
      </c>
      <c r="GV77" s="387">
        <v>810.1</v>
      </c>
      <c r="GW77" s="387">
        <v>810.1</v>
      </c>
      <c r="GX77" s="387">
        <v>810.1</v>
      </c>
      <c r="GY77" s="387">
        <v>810.1</v>
      </c>
      <c r="GZ77" s="387">
        <v>810.1</v>
      </c>
      <c r="HA77" s="387">
        <v>810.1</v>
      </c>
      <c r="HB77" s="387">
        <v>810.1</v>
      </c>
      <c r="HC77" s="387">
        <v>810.1</v>
      </c>
      <c r="HD77" s="387">
        <v>810.1</v>
      </c>
      <c r="HE77" s="387">
        <v>810.1</v>
      </c>
      <c r="HS77" s="394">
        <v>2.9675840049220712</v>
      </c>
      <c r="HT77" s="394">
        <v>2.9658843736621798</v>
      </c>
      <c r="HU77" s="394">
        <v>2.9641857158360372</v>
      </c>
      <c r="HV77" s="394">
        <v>2.9624880308861248</v>
      </c>
      <c r="HW77" s="394">
        <v>2.9607913182552448</v>
      </c>
      <c r="HX77" s="394">
        <v>2.9584461757506593</v>
      </c>
      <c r="HY77" s="394">
        <v>2.9561028907540083</v>
      </c>
      <c r="HZ77" s="394">
        <v>2.9537614617940227</v>
      </c>
      <c r="IA77" s="394">
        <v>2.9514218874005986</v>
      </c>
      <c r="IB77" s="394">
        <v>2.9490841661047966</v>
      </c>
      <c r="IC77" s="394">
        <v>2.9467389542128162</v>
      </c>
      <c r="ID77" s="394">
        <v>2.9443956073129853</v>
      </c>
      <c r="IE77" s="394">
        <v>2.9420541239221993</v>
      </c>
      <c r="IF77" s="394">
        <v>2.9397145025585321</v>
      </c>
      <c r="IG77" s="394">
        <v>2.9373767417412378</v>
      </c>
      <c r="IH77" s="394">
        <v>2.9324674315269799</v>
      </c>
      <c r="II77" s="394">
        <v>2.9275663263639977</v>
      </c>
      <c r="IJ77" s="394">
        <v>2.9226734125389853</v>
      </c>
      <c r="IK77" s="394">
        <v>2.9177886763615586</v>
      </c>
      <c r="IL77" s="394">
        <v>2.9129121041642128</v>
      </c>
      <c r="IM77" s="394">
        <v>2.9080109213121133</v>
      </c>
      <c r="IN77" s="394">
        <v>2.9031179850505358</v>
      </c>
      <c r="IO77" s="394">
        <v>2.8982332815040026</v>
      </c>
      <c r="IP77" s="394">
        <v>2.8933567968203815</v>
      </c>
      <c r="IQ77" s="394">
        <v>2.8884885171708485</v>
      </c>
      <c r="IR77" s="394">
        <v>2.8835668168080586</v>
      </c>
      <c r="IS77" s="394">
        <v>2.8786535025386581</v>
      </c>
      <c r="IT77" s="394">
        <v>2.8737485600735693</v>
      </c>
      <c r="IU77" s="394">
        <v>2.8688519751480608</v>
      </c>
      <c r="IV77" s="394">
        <v>2.8639637335217087</v>
      </c>
      <c r="IW77" s="394">
        <v>2.8638878125794807</v>
      </c>
      <c r="IX77" s="394">
        <v>2.8638118936498449</v>
      </c>
      <c r="IY77" s="394">
        <v>2.8637359767327468</v>
      </c>
      <c r="IZ77" s="394">
        <v>2.863660061828134</v>
      </c>
      <c r="JA77" s="394">
        <v>2.8635841489359541</v>
      </c>
      <c r="JB77" s="394">
        <v>2.8635841489359541</v>
      </c>
      <c r="JC77" s="394">
        <v>2.8635841489359541</v>
      </c>
      <c r="JD77" s="394">
        <v>2.8635841489359541</v>
      </c>
      <c r="JE77" s="394">
        <v>2.8635841489359541</v>
      </c>
      <c r="JF77" s="394">
        <v>2.8635841489359541</v>
      </c>
      <c r="JG77" s="394">
        <v>2.8635841489359541</v>
      </c>
      <c r="JH77" s="394">
        <v>2.8635841489359541</v>
      </c>
      <c r="JI77" s="394">
        <v>2.8635841489359541</v>
      </c>
      <c r="JJ77" s="394">
        <v>2.8635841489359541</v>
      </c>
      <c r="JK77" s="394">
        <v>2.8635841489359541</v>
      </c>
      <c r="JL77" s="394">
        <v>2.8635841489359541</v>
      </c>
      <c r="JM77" s="394">
        <v>2.8635841489359541</v>
      </c>
      <c r="JN77" s="394">
        <v>2.8635841489359541</v>
      </c>
      <c r="JO77" s="394">
        <v>2.8635841489359541</v>
      </c>
      <c r="JP77" s="394">
        <v>2.8635841489359541</v>
      </c>
      <c r="JQ77" s="394">
        <v>2.8635841489359541</v>
      </c>
      <c r="JR77" s="394">
        <v>2.8635841489359541</v>
      </c>
      <c r="JS77" s="394">
        <v>2.8635841489359541</v>
      </c>
      <c r="JT77" s="394">
        <v>2.8635841489359541</v>
      </c>
      <c r="JU77" s="394">
        <v>2.8635841489359541</v>
      </c>
      <c r="JV77" s="394">
        <v>2.8635841489359541</v>
      </c>
      <c r="JW77" s="394">
        <v>2.8635841489359541</v>
      </c>
      <c r="JX77" s="394">
        <v>2.8635841489359541</v>
      </c>
      <c r="JY77" s="394">
        <v>2.8635841489359541</v>
      </c>
      <c r="JZ77" s="394">
        <v>2.8635841489359541</v>
      </c>
      <c r="KA77" s="394">
        <v>2.8635841489359541</v>
      </c>
      <c r="KB77" s="394">
        <v>2.8635841489359541</v>
      </c>
      <c r="KC77" s="394">
        <v>2.8635841489359541</v>
      </c>
    </row>
    <row r="78" spans="1:289" x14ac:dyDescent="0.25">
      <c r="A78" s="383">
        <v>69</v>
      </c>
      <c r="B78" s="384" t="s">
        <v>850</v>
      </c>
      <c r="C78" s="385" t="s">
        <v>142</v>
      </c>
      <c r="D78" s="385" t="s">
        <v>142</v>
      </c>
      <c r="E78" s="129">
        <v>2052</v>
      </c>
      <c r="F78" s="386">
        <v>536.04476999999997</v>
      </c>
      <c r="G78" s="386">
        <v>552.69277786925352</v>
      </c>
      <c r="H78" s="386">
        <v>569.8578249515092</v>
      </c>
      <c r="I78" s="386">
        <v>587.55596899673219</v>
      </c>
      <c r="J78" s="386">
        <v>605.80376646238892</v>
      </c>
      <c r="K78" s="386">
        <v>613.97804412117648</v>
      </c>
      <c r="L78" s="386">
        <v>622.26261956769997</v>
      </c>
      <c r="M78" s="386">
        <v>630.65898108049464</v>
      </c>
      <c r="N78" s="386">
        <v>639.16863701984914</v>
      </c>
      <c r="O78" s="386">
        <v>647.79311609877459</v>
      </c>
      <c r="P78" s="386">
        <v>656.13712552670188</v>
      </c>
      <c r="Q78" s="386">
        <v>664.58861138746408</v>
      </c>
      <c r="R78" s="386">
        <v>673.14895804953721</v>
      </c>
      <c r="S78" s="386">
        <v>681.81956771299087</v>
      </c>
      <c r="T78" s="386">
        <v>690.60186063917138</v>
      </c>
      <c r="U78" s="386">
        <v>693.61581940571898</v>
      </c>
      <c r="V78" s="386">
        <v>696.64293184005146</v>
      </c>
      <c r="W78" s="386">
        <v>699.6832553480557</v>
      </c>
      <c r="X78" s="386">
        <v>702.73684758615229</v>
      </c>
      <c r="Y78" s="386">
        <v>705.80376646238892</v>
      </c>
      <c r="Z78" s="386">
        <v>705.80376646238892</v>
      </c>
      <c r="AA78" s="386">
        <v>705.80376646238892</v>
      </c>
      <c r="AB78" s="386">
        <v>705.80376646238892</v>
      </c>
      <c r="AC78" s="386">
        <v>705.80376646238892</v>
      </c>
      <c r="AD78" s="386">
        <v>705.80376646238892</v>
      </c>
      <c r="AE78" s="386">
        <v>705.80376646238892</v>
      </c>
      <c r="AF78" s="386">
        <v>705.80376646238892</v>
      </c>
      <c r="AG78" s="386">
        <v>705.80376646238892</v>
      </c>
      <c r="AH78" s="386">
        <v>705.80376646238892</v>
      </c>
      <c r="AI78" s="386">
        <v>705.80376646238892</v>
      </c>
      <c r="AJ78" s="386">
        <v>705.80376646238892</v>
      </c>
      <c r="AK78" s="386">
        <v>705.80376646238892</v>
      </c>
      <c r="AL78" s="386">
        <v>705.80376646238892</v>
      </c>
      <c r="AM78" s="386">
        <v>705.80376646238892</v>
      </c>
      <c r="AN78" s="386">
        <v>705.80376646238892</v>
      </c>
      <c r="AO78" s="387">
        <v>705.80376646238892</v>
      </c>
      <c r="AP78" s="387">
        <v>705.80376646238892</v>
      </c>
      <c r="AQ78" s="387">
        <v>705.80376646238892</v>
      </c>
      <c r="AR78" s="387">
        <v>705.80376646238892</v>
      </c>
      <c r="AS78" s="387">
        <v>705.80376646238892</v>
      </c>
      <c r="AT78" s="387">
        <v>705.80376646238892</v>
      </c>
      <c r="AU78" s="387">
        <v>705.80376646238892</v>
      </c>
      <c r="AV78" s="387">
        <v>705.80376646238892</v>
      </c>
      <c r="AW78" s="387">
        <v>705.80376646238892</v>
      </c>
      <c r="AX78" s="387">
        <v>705.80376646238892</v>
      </c>
      <c r="AY78" s="387">
        <v>705.80376646238892</v>
      </c>
      <c r="AZ78" s="387">
        <v>705.80376646238892</v>
      </c>
      <c r="BA78" s="387">
        <v>705.80376646238892</v>
      </c>
      <c r="BB78" s="387">
        <v>705.80376646238892</v>
      </c>
      <c r="BC78" s="387">
        <v>705.80376646238892</v>
      </c>
      <c r="BD78" s="387">
        <v>705.80376646238892</v>
      </c>
      <c r="BE78" s="387">
        <v>705.80376646238892</v>
      </c>
      <c r="BF78" s="387">
        <v>705.80376646238892</v>
      </c>
      <c r="BG78" s="387">
        <v>705.80376646238892</v>
      </c>
      <c r="BH78" s="387">
        <v>705.80376646238892</v>
      </c>
      <c r="BI78" s="387">
        <v>705.80376646238892</v>
      </c>
      <c r="BJ78" s="387">
        <v>705.80376646238892</v>
      </c>
      <c r="BK78" s="387">
        <v>705.80376646238892</v>
      </c>
      <c r="BL78" s="387">
        <v>705.80376646238892</v>
      </c>
      <c r="BM78" s="387">
        <v>705.80376646238892</v>
      </c>
      <c r="BN78" s="387">
        <v>705.80376646238892</v>
      </c>
      <c r="BO78" s="387">
        <v>705.80376646238892</v>
      </c>
      <c r="BP78" s="387">
        <v>705.80376646238892</v>
      </c>
      <c r="CA78" s="386">
        <v>1630</v>
      </c>
      <c r="CB78" s="386">
        <v>1677.8513270314327</v>
      </c>
      <c r="CC78" s="386">
        <v>1727.1074083565275</v>
      </c>
      <c r="CD78" s="386">
        <v>1777.8094828446738</v>
      </c>
      <c r="CE78" s="386">
        <v>1830</v>
      </c>
      <c r="CF78" s="386">
        <v>1846.1837642350674</v>
      </c>
      <c r="CG78" s="386">
        <v>1862.5106509973568</v>
      </c>
      <c r="CH78" s="386">
        <v>1878.9819260033912</v>
      </c>
      <c r="CI78" s="386">
        <v>1895.5988661631682</v>
      </c>
      <c r="CJ78" s="386">
        <v>1912.3627596791489</v>
      </c>
      <c r="CK78" s="386">
        <v>1928.0409302610506</v>
      </c>
      <c r="CL78" s="386">
        <v>1943.8476355739028</v>
      </c>
      <c r="CM78" s="386">
        <v>1959.7839293871473</v>
      </c>
      <c r="CN78" s="386">
        <v>1975.8508741093694</v>
      </c>
      <c r="CO78" s="386">
        <v>1992.0495408591246</v>
      </c>
      <c r="CP78" s="386">
        <v>1993.3090919864271</v>
      </c>
      <c r="CQ78" s="386">
        <v>1994.5694395141252</v>
      </c>
      <c r="CR78" s="386">
        <v>1995.8305839457742</v>
      </c>
      <c r="CS78" s="386">
        <v>1997.0925257852475</v>
      </c>
      <c r="CT78" s="386">
        <v>1998.355265536738</v>
      </c>
      <c r="CU78" s="386">
        <v>1991.3317361070185</v>
      </c>
      <c r="CV78" s="386">
        <v>1984.3328919604921</v>
      </c>
      <c r="CW78" s="386">
        <v>1977.3586463369036</v>
      </c>
      <c r="CX78" s="386">
        <v>1970.4089127809298</v>
      </c>
      <c r="CY78" s="386">
        <v>1963.4836051411089</v>
      </c>
      <c r="CZ78" s="386">
        <v>1956.2488642888391</v>
      </c>
      <c r="DA78" s="386">
        <v>1949.0407808912394</v>
      </c>
      <c r="DB78" s="386">
        <v>1941.8592567250419</v>
      </c>
      <c r="DC78" s="386">
        <v>1934.7041939288963</v>
      </c>
      <c r="DD78" s="386">
        <v>1927.5754950020369</v>
      </c>
      <c r="DE78" s="386">
        <v>1927.5754950019866</v>
      </c>
      <c r="DF78" s="386">
        <v>1927.5754950019364</v>
      </c>
      <c r="DG78" s="386">
        <v>1927.5754950018861</v>
      </c>
      <c r="DH78" s="386">
        <v>1927.5754950018359</v>
      </c>
      <c r="DI78" s="386">
        <v>1927.5754950017849</v>
      </c>
      <c r="DJ78" s="387">
        <v>1927.5754950017849</v>
      </c>
      <c r="DK78" s="387">
        <v>1927.5754950017849</v>
      </c>
      <c r="DL78" s="387">
        <v>1927.5754950017849</v>
      </c>
      <c r="DM78" s="387">
        <v>1927.5754950017849</v>
      </c>
      <c r="DN78" s="387">
        <v>1927.5754950017849</v>
      </c>
      <c r="DO78" s="387">
        <v>1927.5754950017849</v>
      </c>
      <c r="DP78" s="387">
        <v>1927.5754950017849</v>
      </c>
      <c r="DQ78" s="387">
        <v>1927.5754950017849</v>
      </c>
      <c r="DR78" s="387">
        <v>1927.5754950017849</v>
      </c>
      <c r="DS78" s="387">
        <v>1927.5754950017849</v>
      </c>
      <c r="DT78" s="387">
        <v>1927.5754950017849</v>
      </c>
      <c r="DU78" s="387">
        <v>1927.5754950017849</v>
      </c>
      <c r="DV78" s="387">
        <v>1927.5754950017849</v>
      </c>
      <c r="DW78" s="387">
        <v>1927.5754950017849</v>
      </c>
      <c r="DX78" s="387">
        <v>1927.5754950017849</v>
      </c>
      <c r="DY78" s="387">
        <v>1927.5754950017849</v>
      </c>
      <c r="DZ78" s="387">
        <v>1927.5754950017849</v>
      </c>
      <c r="EA78" s="387">
        <v>1927.5754950017849</v>
      </c>
      <c r="EB78" s="387">
        <v>1927.5754950017849</v>
      </c>
      <c r="EC78" s="387">
        <v>1927.5754950017849</v>
      </c>
      <c r="ED78" s="387">
        <v>1927.5754950017849</v>
      </c>
      <c r="EE78" s="387">
        <v>1927.5754950017849</v>
      </c>
      <c r="EF78" s="387">
        <v>1927.5754950017849</v>
      </c>
      <c r="EG78" s="387">
        <v>1927.5754950017849</v>
      </c>
      <c r="EH78" s="387">
        <v>1927.5754950017849</v>
      </c>
      <c r="EI78" s="387">
        <v>1927.5754950017849</v>
      </c>
      <c r="EJ78" s="387">
        <v>1927.5754950017849</v>
      </c>
      <c r="EK78" s="387">
        <v>1927.5754950017849</v>
      </c>
      <c r="EY78" s="386">
        <v>561</v>
      </c>
      <c r="EZ78" s="386">
        <v>565</v>
      </c>
      <c r="FA78" s="386">
        <v>569</v>
      </c>
      <c r="FB78" s="386">
        <v>573</v>
      </c>
      <c r="FC78" s="386">
        <v>575</v>
      </c>
      <c r="FD78" s="386">
        <v>581</v>
      </c>
      <c r="FE78" s="386">
        <v>587</v>
      </c>
      <c r="FF78" s="386">
        <v>593</v>
      </c>
      <c r="FG78" s="386">
        <v>599</v>
      </c>
      <c r="FH78" s="386">
        <v>605</v>
      </c>
      <c r="FI78" s="386">
        <v>611.6</v>
      </c>
      <c r="FJ78" s="386">
        <v>613</v>
      </c>
      <c r="FK78" s="386">
        <v>615</v>
      </c>
      <c r="FL78" s="386">
        <v>617</v>
      </c>
      <c r="FM78" s="386">
        <v>619</v>
      </c>
      <c r="FN78" s="386">
        <v>621</v>
      </c>
      <c r="FO78" s="386">
        <v>623</v>
      </c>
      <c r="FP78" s="386">
        <v>625</v>
      </c>
      <c r="FQ78" s="386">
        <v>627</v>
      </c>
      <c r="FR78" s="386">
        <v>629</v>
      </c>
      <c r="FS78" s="386">
        <v>631</v>
      </c>
      <c r="FT78" s="386">
        <v>633</v>
      </c>
      <c r="FU78" s="386">
        <v>635</v>
      </c>
      <c r="FV78" s="386">
        <v>637</v>
      </c>
      <c r="FW78" s="386">
        <v>639</v>
      </c>
      <c r="FX78" s="386">
        <v>641</v>
      </c>
      <c r="FY78" s="386">
        <v>643</v>
      </c>
      <c r="FZ78" s="386">
        <v>645</v>
      </c>
      <c r="GA78" s="386">
        <v>647</v>
      </c>
      <c r="GB78" s="386">
        <v>649</v>
      </c>
      <c r="GC78" s="386">
        <v>649</v>
      </c>
      <c r="GD78" s="387">
        <v>649</v>
      </c>
      <c r="GE78" s="387">
        <v>649</v>
      </c>
      <c r="GF78" s="387">
        <v>649</v>
      </c>
      <c r="GG78" s="387">
        <v>649</v>
      </c>
      <c r="GH78" s="387">
        <v>649</v>
      </c>
      <c r="GI78" s="387">
        <v>649</v>
      </c>
      <c r="GJ78" s="387">
        <v>649</v>
      </c>
      <c r="GK78" s="387">
        <v>649</v>
      </c>
      <c r="GL78" s="387">
        <v>649</v>
      </c>
      <c r="GM78" s="387">
        <v>649</v>
      </c>
      <c r="GN78" s="387">
        <v>649</v>
      </c>
      <c r="GO78" s="387">
        <v>649</v>
      </c>
      <c r="GP78" s="387">
        <v>649</v>
      </c>
      <c r="GQ78" s="387">
        <v>649</v>
      </c>
      <c r="GR78" s="387">
        <v>649</v>
      </c>
      <c r="GS78" s="387">
        <v>649</v>
      </c>
      <c r="GT78" s="387">
        <v>649</v>
      </c>
      <c r="GU78" s="387">
        <v>649</v>
      </c>
      <c r="GV78" s="387">
        <v>649</v>
      </c>
      <c r="GW78" s="387">
        <v>649</v>
      </c>
      <c r="GX78" s="387">
        <v>649</v>
      </c>
      <c r="GY78" s="387">
        <v>649</v>
      </c>
      <c r="GZ78" s="387">
        <v>649</v>
      </c>
      <c r="HA78" s="387">
        <v>649</v>
      </c>
      <c r="HB78" s="387">
        <v>649</v>
      </c>
      <c r="HC78" s="387">
        <v>649</v>
      </c>
      <c r="HD78" s="387">
        <v>649</v>
      </c>
      <c r="HE78" s="387">
        <v>649</v>
      </c>
      <c r="HS78" s="394">
        <v>3.0407907906647424</v>
      </c>
      <c r="HT78" s="394">
        <v>3.0357757405477619</v>
      </c>
      <c r="HU78" s="394">
        <v>3.0307689615449114</v>
      </c>
      <c r="HV78" s="394">
        <v>3.0257704400149859</v>
      </c>
      <c r="HW78" s="394">
        <v>3.020780162339276</v>
      </c>
      <c r="HX78" s="394">
        <v>3.0069214720497386</v>
      </c>
      <c r="HY78" s="394">
        <v>2.9931263624533408</v>
      </c>
      <c r="HZ78" s="394">
        <v>2.9793945418555228</v>
      </c>
      <c r="IA78" s="394">
        <v>2.9657257198999596</v>
      </c>
      <c r="IB78" s="394">
        <v>2.9521196075624156</v>
      </c>
      <c r="IC78" s="394">
        <v>2.9384725467460044</v>
      </c>
      <c r="ID78" s="394">
        <v>2.9248885735729431</v>
      </c>
      <c r="IE78" s="394">
        <v>2.9113673964016242</v>
      </c>
      <c r="IF78" s="394">
        <v>2.8979087249386422</v>
      </c>
      <c r="IG78" s="394">
        <v>2.8845122702325576</v>
      </c>
      <c r="IH78" s="394">
        <v>2.8737941612898457</v>
      </c>
      <c r="II78" s="394">
        <v>2.8631158780953174</v>
      </c>
      <c r="IJ78" s="394">
        <v>2.8524772726666914</v>
      </c>
      <c r="IK78" s="394">
        <v>2.8418781975715501</v>
      </c>
      <c r="IL78" s="394">
        <v>2.8313185059252968</v>
      </c>
      <c r="IM78" s="394">
        <v>2.821367398034611</v>
      </c>
      <c r="IN78" s="394">
        <v>2.8114512648555467</v>
      </c>
      <c r="IO78" s="394">
        <v>2.8015699834640562</v>
      </c>
      <c r="IP78" s="394">
        <v>2.7917234313681285</v>
      </c>
      <c r="IQ78" s="394">
        <v>2.7819114865062704</v>
      </c>
      <c r="IR78" s="394">
        <v>2.7716611291179389</v>
      </c>
      <c r="IS78" s="394">
        <v>2.7614485406619043</v>
      </c>
      <c r="IT78" s="394">
        <v>2.7512735819730429</v>
      </c>
      <c r="IU78" s="394">
        <v>2.7411361143990063</v>
      </c>
      <c r="IV78" s="394">
        <v>2.7310359997983293</v>
      </c>
      <c r="IW78" s="394">
        <v>2.7310359997982583</v>
      </c>
      <c r="IX78" s="394">
        <v>2.7310359997981868</v>
      </c>
      <c r="IY78" s="394">
        <v>2.7310359997981157</v>
      </c>
      <c r="IZ78" s="394">
        <v>2.7310359997980447</v>
      </c>
      <c r="JA78" s="394">
        <v>2.7310359997979723</v>
      </c>
      <c r="JB78" s="394">
        <v>2.7310359997979723</v>
      </c>
      <c r="JC78" s="394">
        <v>2.7310359997979723</v>
      </c>
      <c r="JD78" s="394">
        <v>2.7310359997979723</v>
      </c>
      <c r="JE78" s="394">
        <v>2.7310359997979723</v>
      </c>
      <c r="JF78" s="394">
        <v>2.7310359997979723</v>
      </c>
      <c r="JG78" s="394">
        <v>2.7310359997979723</v>
      </c>
      <c r="JH78" s="394">
        <v>2.7310359997979723</v>
      </c>
      <c r="JI78" s="394">
        <v>2.7310359997979723</v>
      </c>
      <c r="JJ78" s="394">
        <v>2.7310359997979723</v>
      </c>
      <c r="JK78" s="394">
        <v>2.7310359997979723</v>
      </c>
      <c r="JL78" s="394">
        <v>2.7310359997979723</v>
      </c>
      <c r="JM78" s="394">
        <v>2.7310359997979723</v>
      </c>
      <c r="JN78" s="394">
        <v>2.7310359997979723</v>
      </c>
      <c r="JO78" s="394">
        <v>2.7310359997979723</v>
      </c>
      <c r="JP78" s="394">
        <v>2.7310359997979723</v>
      </c>
      <c r="JQ78" s="394">
        <v>2.7310359997979723</v>
      </c>
      <c r="JR78" s="394">
        <v>2.7310359997979723</v>
      </c>
      <c r="JS78" s="394">
        <v>2.7310359997979723</v>
      </c>
      <c r="JT78" s="394">
        <v>2.7310359997979723</v>
      </c>
      <c r="JU78" s="394">
        <v>2.7310359997979723</v>
      </c>
      <c r="JV78" s="394">
        <v>2.7310359997979723</v>
      </c>
      <c r="JW78" s="394">
        <v>2.7310359997979723</v>
      </c>
      <c r="JX78" s="394">
        <v>2.7310359997979723</v>
      </c>
      <c r="JY78" s="394">
        <v>2.7310359997979723</v>
      </c>
      <c r="JZ78" s="394">
        <v>2.7310359997979723</v>
      </c>
      <c r="KA78" s="394">
        <v>2.7310359997979723</v>
      </c>
      <c r="KB78" s="394">
        <v>2.7310359997979723</v>
      </c>
      <c r="KC78" s="394">
        <v>2.7310359997979723</v>
      </c>
    </row>
    <row r="79" spans="1:289" x14ac:dyDescent="0.25">
      <c r="A79" s="383">
        <v>70</v>
      </c>
      <c r="B79" s="384" t="s">
        <v>852</v>
      </c>
      <c r="C79" s="385" t="s">
        <v>142</v>
      </c>
      <c r="D79" s="385" t="s">
        <v>142</v>
      </c>
      <c r="E79" s="129">
        <v>2052</v>
      </c>
      <c r="F79" s="386">
        <v>464.64120000000003</v>
      </c>
      <c r="G79" s="386">
        <v>459.00814444651405</v>
      </c>
      <c r="H79" s="386">
        <v>453.44338097489396</v>
      </c>
      <c r="I79" s="386">
        <v>447.94608164932384</v>
      </c>
      <c r="J79" s="386">
        <v>442.51542857142857</v>
      </c>
      <c r="K79" s="386">
        <v>457.72518450947206</v>
      </c>
      <c r="L79" s="386">
        <v>473.45771696728951</v>
      </c>
      <c r="M79" s="386">
        <v>489.73099436533028</v>
      </c>
      <c r="N79" s="386">
        <v>506.56360271898387</v>
      </c>
      <c r="O79" s="386">
        <v>523.97476686601692</v>
      </c>
      <c r="P79" s="386">
        <v>539.62173314429822</v>
      </c>
      <c r="Q79" s="386">
        <v>555.73595007890026</v>
      </c>
      <c r="R79" s="386">
        <v>572.33137073727073</v>
      </c>
      <c r="S79" s="386">
        <v>589.42236485420392</v>
      </c>
      <c r="T79" s="386">
        <v>607.02373127438682</v>
      </c>
      <c r="U79" s="386">
        <v>621.54839545911284</v>
      </c>
      <c r="V79" s="386">
        <v>636.42060103111896</v>
      </c>
      <c r="W79" s="386">
        <v>651.6486638464097</v>
      </c>
      <c r="X79" s="386">
        <v>667.24109874005671</v>
      </c>
      <c r="Y79" s="386">
        <v>683.20662428730452</v>
      </c>
      <c r="Z79" s="386">
        <v>696.28720429564567</v>
      </c>
      <c r="AA79" s="386">
        <v>709.61822328872745</v>
      </c>
      <c r="AB79" s="386">
        <v>723.20447613688737</v>
      </c>
      <c r="AC79" s="386">
        <v>737.05084951239041</v>
      </c>
      <c r="AD79" s="386">
        <v>751.16232364705604</v>
      </c>
      <c r="AE79" s="386">
        <v>768.6363742070331</v>
      </c>
      <c r="AF79" s="386">
        <v>786.51691805529185</v>
      </c>
      <c r="AG79" s="386">
        <v>804.81341131609224</v>
      </c>
      <c r="AH79" s="386">
        <v>823.53553008850929</v>
      </c>
      <c r="AI79" s="386">
        <v>842.6931755636374</v>
      </c>
      <c r="AJ79" s="386">
        <v>859.19829471850869</v>
      </c>
      <c r="AK79" s="386">
        <v>876.0266856954571</v>
      </c>
      <c r="AL79" s="386">
        <v>893.1846801464975</v>
      </c>
      <c r="AM79" s="386">
        <v>910.67873373636212</v>
      </c>
      <c r="AN79" s="386">
        <v>928.51542857143329</v>
      </c>
      <c r="AO79" s="387">
        <v>928.51542857143329</v>
      </c>
      <c r="AP79" s="387">
        <v>928.51542857143329</v>
      </c>
      <c r="AQ79" s="387">
        <v>928.51542857143329</v>
      </c>
      <c r="AR79" s="387">
        <v>928.51542857143329</v>
      </c>
      <c r="AS79" s="387">
        <v>928.51542857143329</v>
      </c>
      <c r="AT79" s="387">
        <v>928.51542857143329</v>
      </c>
      <c r="AU79" s="387">
        <v>928.51542857143329</v>
      </c>
      <c r="AV79" s="387">
        <v>928.51542857143329</v>
      </c>
      <c r="AW79" s="387">
        <v>928.51542857143329</v>
      </c>
      <c r="AX79" s="387">
        <v>928.51542857143329</v>
      </c>
      <c r="AY79" s="387">
        <v>928.51542857143329</v>
      </c>
      <c r="AZ79" s="387">
        <v>928.51542857143329</v>
      </c>
      <c r="BA79" s="387">
        <v>928.51542857143329</v>
      </c>
      <c r="BB79" s="387">
        <v>928.51542857143329</v>
      </c>
      <c r="BC79" s="387">
        <v>928.51542857143329</v>
      </c>
      <c r="BD79" s="387">
        <v>928.51542857143329</v>
      </c>
      <c r="BE79" s="387">
        <v>928.51542857143329</v>
      </c>
      <c r="BF79" s="387">
        <v>928.51542857143329</v>
      </c>
      <c r="BG79" s="387">
        <v>928.51542857143329</v>
      </c>
      <c r="BH79" s="387">
        <v>928.51542857143329</v>
      </c>
      <c r="BI79" s="387">
        <v>928.51542857143329</v>
      </c>
      <c r="BJ79" s="387">
        <v>928.51542857143329</v>
      </c>
      <c r="BK79" s="387">
        <v>928.51542857143329</v>
      </c>
      <c r="BL79" s="387">
        <v>928.51542857143329</v>
      </c>
      <c r="BM79" s="387">
        <v>928.51542857143329</v>
      </c>
      <c r="BN79" s="387">
        <v>928.51542857143329</v>
      </c>
      <c r="BO79" s="387">
        <v>928.51542857143329</v>
      </c>
      <c r="BP79" s="387">
        <v>928.51542857143329</v>
      </c>
      <c r="CA79" s="386">
        <v>1260</v>
      </c>
      <c r="CB79" s="386">
        <v>1244.7244497530733</v>
      </c>
      <c r="CC79" s="386">
        <v>1229.6340919151517</v>
      </c>
      <c r="CD79" s="386">
        <v>1214.7266813148469</v>
      </c>
      <c r="CE79" s="386">
        <v>1200</v>
      </c>
      <c r="CF79" s="386">
        <v>1238.074152546438</v>
      </c>
      <c r="CG79" s="386">
        <v>1277.356339336317</v>
      </c>
      <c r="CH79" s="386">
        <v>1317.8848894363591</v>
      </c>
      <c r="CI79" s="386">
        <v>1359.6993480355636</v>
      </c>
      <c r="CJ79" s="386">
        <v>1402.8405150308956</v>
      </c>
      <c r="CK79" s="386">
        <v>1440.8873035958113</v>
      </c>
      <c r="CL79" s="386">
        <v>1479.9659686317823</v>
      </c>
      <c r="CM79" s="386">
        <v>1520.1044959187304</v>
      </c>
      <c r="CN79" s="386">
        <v>1561.3316302459166</v>
      </c>
      <c r="CO79" s="386">
        <v>1603.6768959972221</v>
      </c>
      <c r="CP79" s="386">
        <v>1636.4381191274219</v>
      </c>
      <c r="CQ79" s="386">
        <v>1669.8686153160947</v>
      </c>
      <c r="CR79" s="386">
        <v>1703.9820570206157</v>
      </c>
      <c r="CS79" s="386">
        <v>1738.7923960105002</v>
      </c>
      <c r="CT79" s="386">
        <v>1774.313869073422</v>
      </c>
      <c r="CU79" s="386">
        <v>1801.9200006058131</v>
      </c>
      <c r="CV79" s="386">
        <v>1829.9556494358296</v>
      </c>
      <c r="CW79" s="386">
        <v>1858.4274983219284</v>
      </c>
      <c r="CX79" s="386">
        <v>1887.3423339980311</v>
      </c>
      <c r="CY79" s="386">
        <v>1916.7070487912531</v>
      </c>
      <c r="CZ79" s="386">
        <v>1954.2884285024279</v>
      </c>
      <c r="DA79" s="386">
        <v>1992.606676219533</v>
      </c>
      <c r="DB79" s="386">
        <v>2031.6762399075537</v>
      </c>
      <c r="DC79" s="386">
        <v>2071.5118508165283</v>
      </c>
      <c r="DD79" s="386">
        <v>2112.1285290359929</v>
      </c>
      <c r="DE79" s="386">
        <v>2153.7004875766247</v>
      </c>
      <c r="DF79" s="386">
        <v>2196.0906859701568</v>
      </c>
      <c r="DG79" s="386">
        <v>2239.3152292181417</v>
      </c>
      <c r="DH79" s="386">
        <v>2283.3905393087407</v>
      </c>
      <c r="DI79" s="386">
        <v>2328.3333614558087</v>
      </c>
      <c r="DJ79" s="387">
        <v>2328.3333614558087</v>
      </c>
      <c r="DK79" s="387">
        <v>2328.3333614558087</v>
      </c>
      <c r="DL79" s="387">
        <v>2328.3333614558087</v>
      </c>
      <c r="DM79" s="387">
        <v>2328.3333614558087</v>
      </c>
      <c r="DN79" s="387">
        <v>2328.3333614558087</v>
      </c>
      <c r="DO79" s="387">
        <v>2328.3333614558087</v>
      </c>
      <c r="DP79" s="387">
        <v>2328.3333614558087</v>
      </c>
      <c r="DQ79" s="387">
        <v>2328.3333614558087</v>
      </c>
      <c r="DR79" s="387">
        <v>2328.3333614558087</v>
      </c>
      <c r="DS79" s="387">
        <v>2328.3333614558087</v>
      </c>
      <c r="DT79" s="387">
        <v>2328.3333614558087</v>
      </c>
      <c r="DU79" s="387">
        <v>2328.3333614558087</v>
      </c>
      <c r="DV79" s="387">
        <v>2328.3333614558087</v>
      </c>
      <c r="DW79" s="387">
        <v>2328.3333614558087</v>
      </c>
      <c r="DX79" s="387">
        <v>2328.3333614558087</v>
      </c>
      <c r="DY79" s="387">
        <v>2328.3333614558087</v>
      </c>
      <c r="DZ79" s="387">
        <v>2328.3333614558087</v>
      </c>
      <c r="EA79" s="387">
        <v>2328.3333614558087</v>
      </c>
      <c r="EB79" s="387">
        <v>2328.3333614558087</v>
      </c>
      <c r="EC79" s="387">
        <v>2328.3333614558087</v>
      </c>
      <c r="ED79" s="387">
        <v>2328.3333614558087</v>
      </c>
      <c r="EE79" s="387">
        <v>2328.3333614558087</v>
      </c>
      <c r="EF79" s="387">
        <v>2328.3333614558087</v>
      </c>
      <c r="EG79" s="387">
        <v>2328.3333614558087</v>
      </c>
      <c r="EH79" s="387">
        <v>2328.3333614558087</v>
      </c>
      <c r="EI79" s="387">
        <v>2328.3333614558087</v>
      </c>
      <c r="EJ79" s="387">
        <v>2328.3333614558087</v>
      </c>
      <c r="EK79" s="387">
        <v>2328.3333614558087</v>
      </c>
      <c r="EY79" s="386">
        <v>300</v>
      </c>
      <c r="EZ79" s="386">
        <v>302</v>
      </c>
      <c r="FA79" s="386">
        <v>304</v>
      </c>
      <c r="FB79" s="386">
        <v>306</v>
      </c>
      <c r="FC79" s="386">
        <v>308.79999999999995</v>
      </c>
      <c r="FD79" s="386">
        <v>312</v>
      </c>
      <c r="FE79" s="386">
        <v>315</v>
      </c>
      <c r="FF79" s="386">
        <v>318</v>
      </c>
      <c r="FG79" s="386">
        <v>321</v>
      </c>
      <c r="FH79" s="386">
        <v>324</v>
      </c>
      <c r="FI79" s="386">
        <v>326.60000000000002</v>
      </c>
      <c r="FJ79" s="386">
        <v>328</v>
      </c>
      <c r="FK79" s="386">
        <v>329</v>
      </c>
      <c r="FL79" s="386">
        <v>330</v>
      </c>
      <c r="FM79" s="386">
        <v>331</v>
      </c>
      <c r="FN79" s="386">
        <v>332</v>
      </c>
      <c r="FO79" s="386">
        <v>333</v>
      </c>
      <c r="FP79" s="386">
        <v>334</v>
      </c>
      <c r="FQ79" s="386">
        <v>335</v>
      </c>
      <c r="FR79" s="386">
        <v>336</v>
      </c>
      <c r="FS79" s="386">
        <v>337</v>
      </c>
      <c r="FT79" s="386">
        <v>338</v>
      </c>
      <c r="FU79" s="386">
        <v>339</v>
      </c>
      <c r="FV79" s="386">
        <v>340</v>
      </c>
      <c r="FW79" s="386">
        <v>341</v>
      </c>
      <c r="FX79" s="386">
        <v>342</v>
      </c>
      <c r="FY79" s="386">
        <v>343</v>
      </c>
      <c r="FZ79" s="386">
        <v>344</v>
      </c>
      <c r="GA79" s="386">
        <v>345</v>
      </c>
      <c r="GB79" s="386">
        <v>346</v>
      </c>
      <c r="GC79" s="386">
        <v>353.09999999999997</v>
      </c>
      <c r="GD79" s="387">
        <v>353.09999999999997</v>
      </c>
      <c r="GE79" s="387">
        <v>353.09999999999997</v>
      </c>
      <c r="GF79" s="387">
        <v>353.09999999999997</v>
      </c>
      <c r="GG79" s="387">
        <v>353.09999999999997</v>
      </c>
      <c r="GH79" s="387">
        <v>353.09999999999997</v>
      </c>
      <c r="GI79" s="387">
        <v>353.09999999999997</v>
      </c>
      <c r="GJ79" s="387">
        <v>353.09999999999997</v>
      </c>
      <c r="GK79" s="387">
        <v>353.09999999999997</v>
      </c>
      <c r="GL79" s="387">
        <v>353.09999999999997</v>
      </c>
      <c r="GM79" s="387">
        <v>353.09999999999997</v>
      </c>
      <c r="GN79" s="387">
        <v>353.09999999999997</v>
      </c>
      <c r="GO79" s="387">
        <v>353.09999999999997</v>
      </c>
      <c r="GP79" s="387">
        <v>353.09999999999997</v>
      </c>
      <c r="GQ79" s="387">
        <v>353.09999999999997</v>
      </c>
      <c r="GR79" s="387">
        <v>353.09999999999997</v>
      </c>
      <c r="GS79" s="387">
        <v>353.09999999999997</v>
      </c>
      <c r="GT79" s="387">
        <v>353.09999999999997</v>
      </c>
      <c r="GU79" s="387">
        <v>353.09999999999997</v>
      </c>
      <c r="GV79" s="387">
        <v>353.09999999999997</v>
      </c>
      <c r="GW79" s="387">
        <v>353.09999999999997</v>
      </c>
      <c r="GX79" s="387">
        <v>353.09999999999997</v>
      </c>
      <c r="GY79" s="387">
        <v>353.09999999999997</v>
      </c>
      <c r="GZ79" s="387">
        <v>353.09999999999997</v>
      </c>
      <c r="HA79" s="387">
        <v>353.09999999999997</v>
      </c>
      <c r="HB79" s="387">
        <v>353.09999999999997</v>
      </c>
      <c r="HC79" s="387">
        <v>353.09999999999997</v>
      </c>
      <c r="HD79" s="387">
        <v>353.09999999999997</v>
      </c>
      <c r="HE79" s="387">
        <v>353.09999999999997</v>
      </c>
      <c r="HS79" s="394">
        <v>2.7117698559662808</v>
      </c>
      <c r="HT79" s="394">
        <v>2.7117698559662808</v>
      </c>
      <c r="HU79" s="394">
        <v>2.7117698559662808</v>
      </c>
      <c r="HV79" s="394">
        <v>2.7117698559662813</v>
      </c>
      <c r="HW79" s="394">
        <v>2.7117698559662813</v>
      </c>
      <c r="HX79" s="394">
        <v>2.7048416701677414</v>
      </c>
      <c r="HY79" s="394">
        <v>2.6979311848972727</v>
      </c>
      <c r="HZ79" s="394">
        <v>2.6910383549325476</v>
      </c>
      <c r="IA79" s="394">
        <v>2.6841631351667736</v>
      </c>
      <c r="IB79" s="394">
        <v>2.6773054806083998</v>
      </c>
      <c r="IC79" s="394">
        <v>2.670180267203043</v>
      </c>
      <c r="ID79" s="394">
        <v>2.6630740163951336</v>
      </c>
      <c r="IE79" s="394">
        <v>2.6559866777187997</v>
      </c>
      <c r="IF79" s="394">
        <v>2.6489182008424783</v>
      </c>
      <c r="IG79" s="394">
        <v>2.6418685355685514</v>
      </c>
      <c r="IH79" s="394">
        <v>2.6328410323039297</v>
      </c>
      <c r="II79" s="394">
        <v>2.6238443768328668</v>
      </c>
      <c r="IJ79" s="394">
        <v>2.6148784637456659</v>
      </c>
      <c r="IK79" s="394">
        <v>2.605943187992827</v>
      </c>
      <c r="IL79" s="394">
        <v>2.5970384448838146</v>
      </c>
      <c r="IM79" s="394">
        <v>2.5878976225458716</v>
      </c>
      <c r="IN79" s="394">
        <v>2.5787889732522586</v>
      </c>
      <c r="IO79" s="394">
        <v>2.5697123837631879</v>
      </c>
      <c r="IP79" s="394">
        <v>2.5606677412374426</v>
      </c>
      <c r="IQ79" s="394">
        <v>2.5516549332309753</v>
      </c>
      <c r="IR79" s="394">
        <v>2.5425396118139449</v>
      </c>
      <c r="IS79" s="394">
        <v>2.5334568532185768</v>
      </c>
      <c r="IT79" s="394">
        <v>2.5244065411201362</v>
      </c>
      <c r="IU79" s="394">
        <v>2.5153885596094354</v>
      </c>
      <c r="IV79" s="394">
        <v>2.506402793191354</v>
      </c>
      <c r="IW79" s="394">
        <v>2.5066396206968986</v>
      </c>
      <c r="IX79" s="394">
        <v>2.506876470580039</v>
      </c>
      <c r="IY79" s="394">
        <v>2.5071133428428887</v>
      </c>
      <c r="IZ79" s="394">
        <v>2.5073502374875631</v>
      </c>
      <c r="JA79" s="394">
        <v>2.5075871545161768</v>
      </c>
      <c r="JB79" s="394">
        <v>2.5075871545161768</v>
      </c>
      <c r="JC79" s="394">
        <v>2.5075871545161768</v>
      </c>
      <c r="JD79" s="394">
        <v>2.5075871545161768</v>
      </c>
      <c r="JE79" s="394">
        <v>2.5075871545161768</v>
      </c>
      <c r="JF79" s="394">
        <v>2.5075871545161768</v>
      </c>
      <c r="JG79" s="394">
        <v>2.5075871545161768</v>
      </c>
      <c r="JH79" s="394">
        <v>2.5075871545161768</v>
      </c>
      <c r="JI79" s="394">
        <v>2.5075871545161768</v>
      </c>
      <c r="JJ79" s="394">
        <v>2.5075871545161768</v>
      </c>
      <c r="JK79" s="394">
        <v>2.5075871545161768</v>
      </c>
      <c r="JL79" s="394">
        <v>2.5075871545161768</v>
      </c>
      <c r="JM79" s="394">
        <v>2.5075871545161768</v>
      </c>
      <c r="JN79" s="394">
        <v>2.5075871545161768</v>
      </c>
      <c r="JO79" s="394">
        <v>2.5075871545161768</v>
      </c>
      <c r="JP79" s="394">
        <v>2.5075871545161768</v>
      </c>
      <c r="JQ79" s="394">
        <v>2.5075871545161768</v>
      </c>
      <c r="JR79" s="394">
        <v>2.5075871545161768</v>
      </c>
      <c r="JS79" s="394">
        <v>2.5075871545161768</v>
      </c>
      <c r="JT79" s="394">
        <v>2.5075871545161768</v>
      </c>
      <c r="JU79" s="394">
        <v>2.5075871545161768</v>
      </c>
      <c r="JV79" s="394">
        <v>2.5075871545161768</v>
      </c>
      <c r="JW79" s="394">
        <v>2.5075871545161768</v>
      </c>
      <c r="JX79" s="394">
        <v>2.5075871545161768</v>
      </c>
      <c r="JY79" s="394">
        <v>2.5075871545161768</v>
      </c>
      <c r="JZ79" s="394">
        <v>2.5075871545161768</v>
      </c>
      <c r="KA79" s="394">
        <v>2.5075871545161768</v>
      </c>
      <c r="KB79" s="394">
        <v>2.5075871545161768</v>
      </c>
      <c r="KC79" s="394">
        <v>2.5075871545161768</v>
      </c>
    </row>
    <row r="80" spans="1:289" x14ac:dyDescent="0.25">
      <c r="A80" s="383">
        <v>71</v>
      </c>
      <c r="B80" s="384" t="s">
        <v>852</v>
      </c>
      <c r="C80" s="385" t="s">
        <v>142</v>
      </c>
      <c r="D80" s="385" t="s">
        <v>142</v>
      </c>
      <c r="E80" s="129">
        <v>2052</v>
      </c>
      <c r="F80" s="386">
        <v>678.00094000000013</v>
      </c>
      <c r="G80" s="386">
        <v>662.10194215079412</v>
      </c>
      <c r="H80" s="386">
        <v>646.57577288883022</v>
      </c>
      <c r="I80" s="386">
        <v>631.41368945203112</v>
      </c>
      <c r="J80" s="386">
        <v>616.60715409448835</v>
      </c>
      <c r="K80" s="386">
        <v>616.60715409448835</v>
      </c>
      <c r="L80" s="386">
        <v>616.60715409448835</v>
      </c>
      <c r="M80" s="386">
        <v>616.60715409448835</v>
      </c>
      <c r="N80" s="386">
        <v>616.60715409448835</v>
      </c>
      <c r="O80" s="386">
        <v>616.60715409448835</v>
      </c>
      <c r="P80" s="386">
        <v>616.60715409448835</v>
      </c>
      <c r="Q80" s="386">
        <v>616.60715409448835</v>
      </c>
      <c r="R80" s="386">
        <v>616.60715409448835</v>
      </c>
      <c r="S80" s="386">
        <v>616.60715409448835</v>
      </c>
      <c r="T80" s="386">
        <v>616.60715409448835</v>
      </c>
      <c r="U80" s="386">
        <v>616.60715409448835</v>
      </c>
      <c r="V80" s="386">
        <v>616.60715409448835</v>
      </c>
      <c r="W80" s="386">
        <v>616.60715409448835</v>
      </c>
      <c r="X80" s="386">
        <v>616.60715409448835</v>
      </c>
      <c r="Y80" s="386">
        <v>616.60715409448835</v>
      </c>
      <c r="Z80" s="386">
        <v>616.60715409448835</v>
      </c>
      <c r="AA80" s="386">
        <v>616.60715409448835</v>
      </c>
      <c r="AB80" s="386">
        <v>616.60715409448835</v>
      </c>
      <c r="AC80" s="386">
        <v>616.60715409448835</v>
      </c>
      <c r="AD80" s="386">
        <v>616.60715409448835</v>
      </c>
      <c r="AE80" s="386">
        <v>616.60715409448835</v>
      </c>
      <c r="AF80" s="386">
        <v>616.60715409448835</v>
      </c>
      <c r="AG80" s="386">
        <v>616.60715409448835</v>
      </c>
      <c r="AH80" s="386">
        <v>616.60715409448835</v>
      </c>
      <c r="AI80" s="386">
        <v>616.60715409448835</v>
      </c>
      <c r="AJ80" s="386">
        <v>616.60715409448835</v>
      </c>
      <c r="AK80" s="386">
        <v>616.60715409448835</v>
      </c>
      <c r="AL80" s="386">
        <v>616.60715409448835</v>
      </c>
      <c r="AM80" s="386">
        <v>616.60715409448835</v>
      </c>
      <c r="AN80" s="386">
        <v>616.60715409448835</v>
      </c>
      <c r="AO80" s="387">
        <v>616.60715409448835</v>
      </c>
      <c r="AP80" s="387">
        <v>616.60715409448835</v>
      </c>
      <c r="AQ80" s="387">
        <v>616.60715409448835</v>
      </c>
      <c r="AR80" s="387">
        <v>616.60715409448835</v>
      </c>
      <c r="AS80" s="387">
        <v>616.60715409448835</v>
      </c>
      <c r="AT80" s="387">
        <v>616.60715409448835</v>
      </c>
      <c r="AU80" s="387">
        <v>616.60715409448835</v>
      </c>
      <c r="AV80" s="387">
        <v>616.60715409448835</v>
      </c>
      <c r="AW80" s="387">
        <v>616.60715409448835</v>
      </c>
      <c r="AX80" s="387">
        <v>616.60715409448835</v>
      </c>
      <c r="AY80" s="387">
        <v>616.60715409448835</v>
      </c>
      <c r="AZ80" s="387">
        <v>616.60715409448835</v>
      </c>
      <c r="BA80" s="387">
        <v>616.60715409448835</v>
      </c>
      <c r="BB80" s="387">
        <v>616.60715409448835</v>
      </c>
      <c r="BC80" s="387">
        <v>616.60715409448835</v>
      </c>
      <c r="BD80" s="387">
        <v>616.60715409448835</v>
      </c>
      <c r="BE80" s="387">
        <v>616.60715409448835</v>
      </c>
      <c r="BF80" s="387">
        <v>616.60715409448835</v>
      </c>
      <c r="BG80" s="387">
        <v>616.60715409448835</v>
      </c>
      <c r="BH80" s="387">
        <v>616.60715409448835</v>
      </c>
      <c r="BI80" s="387">
        <v>616.60715409448835</v>
      </c>
      <c r="BJ80" s="387">
        <v>616.60715409448835</v>
      </c>
      <c r="BK80" s="387">
        <v>616.60715409448835</v>
      </c>
      <c r="BL80" s="387">
        <v>616.60715409448835</v>
      </c>
      <c r="BM80" s="387">
        <v>616.60715409448835</v>
      </c>
      <c r="BN80" s="387">
        <v>616.60715409448835</v>
      </c>
      <c r="BO80" s="387">
        <v>616.60715409448835</v>
      </c>
      <c r="BP80" s="387">
        <v>616.60715409448835</v>
      </c>
      <c r="CA80" s="386">
        <v>2540</v>
      </c>
      <c r="CB80" s="386">
        <v>2480.4374652681404</v>
      </c>
      <c r="CC80" s="386">
        <v>2422.2716610652901</v>
      </c>
      <c r="CD80" s="386">
        <v>2365.4698343163923</v>
      </c>
      <c r="CE80" s="386">
        <v>2310</v>
      </c>
      <c r="CF80" s="386">
        <v>2302.7678119306588</v>
      </c>
      <c r="CG80" s="386">
        <v>2295.558266521175</v>
      </c>
      <c r="CH80" s="386">
        <v>2288.3712928815162</v>
      </c>
      <c r="CI80" s="386">
        <v>2281.2068203435938</v>
      </c>
      <c r="CJ80" s="386">
        <v>2274.0647784605685</v>
      </c>
      <c r="CK80" s="386">
        <v>2266.8318701703574</v>
      </c>
      <c r="CL80" s="386">
        <v>2259.6219669250463</v>
      </c>
      <c r="CM80" s="386">
        <v>2252.434995554609</v>
      </c>
      <c r="CN80" s="386">
        <v>2245.2708831217446</v>
      </c>
      <c r="CO80" s="386">
        <v>2238.1295569211366</v>
      </c>
      <c r="CP80" s="386">
        <v>2230.4256710011859</v>
      </c>
      <c r="CQ80" s="386">
        <v>2222.7483026963951</v>
      </c>
      <c r="CR80" s="386">
        <v>2215.0973607302412</v>
      </c>
      <c r="CS80" s="386">
        <v>2207.4727541403863</v>
      </c>
      <c r="CT80" s="386">
        <v>2199.8743922775943</v>
      </c>
      <c r="CU80" s="386">
        <v>2192.169477860597</v>
      </c>
      <c r="CV80" s="386">
        <v>2184.4915493962435</v>
      </c>
      <c r="CW80" s="386">
        <v>2176.8405123680218</v>
      </c>
      <c r="CX80" s="386">
        <v>2169.2162725904573</v>
      </c>
      <c r="CY80" s="386">
        <v>2161.6187362079536</v>
      </c>
      <c r="CZ80" s="386">
        <v>2153.9128472177249</v>
      </c>
      <c r="DA80" s="386">
        <v>2146.2344287171504</v>
      </c>
      <c r="DB80" s="386">
        <v>2138.5833827775159</v>
      </c>
      <c r="DC80" s="386">
        <v>2130.9596118192103</v>
      </c>
      <c r="DD80" s="386">
        <v>2123.3630186104806</v>
      </c>
      <c r="DE80" s="386">
        <v>2123.3633103198858</v>
      </c>
      <c r="DF80" s="386">
        <v>2123.3636020293311</v>
      </c>
      <c r="DG80" s="386">
        <v>2123.3638937388164</v>
      </c>
      <c r="DH80" s="386">
        <v>2123.3641854483417</v>
      </c>
      <c r="DI80" s="386">
        <v>2123.3644771579061</v>
      </c>
      <c r="DJ80" s="387">
        <v>2123.3644771579061</v>
      </c>
      <c r="DK80" s="387">
        <v>2123.3644771579061</v>
      </c>
      <c r="DL80" s="387">
        <v>2123.3644771579061</v>
      </c>
      <c r="DM80" s="387">
        <v>2123.3644771579061</v>
      </c>
      <c r="DN80" s="387">
        <v>2123.3644771579061</v>
      </c>
      <c r="DO80" s="387">
        <v>2123.3644771579061</v>
      </c>
      <c r="DP80" s="387">
        <v>2123.3644771579061</v>
      </c>
      <c r="DQ80" s="387">
        <v>2123.3644771579061</v>
      </c>
      <c r="DR80" s="387">
        <v>2123.3644771579061</v>
      </c>
      <c r="DS80" s="387">
        <v>2123.3644771579061</v>
      </c>
      <c r="DT80" s="387">
        <v>2123.3644771579061</v>
      </c>
      <c r="DU80" s="387">
        <v>2123.3644771579061</v>
      </c>
      <c r="DV80" s="387">
        <v>2123.3644771579061</v>
      </c>
      <c r="DW80" s="387">
        <v>2123.3644771579061</v>
      </c>
      <c r="DX80" s="387">
        <v>2123.3644771579061</v>
      </c>
      <c r="DY80" s="387">
        <v>2123.3644771579061</v>
      </c>
      <c r="DZ80" s="387">
        <v>2123.3644771579061</v>
      </c>
      <c r="EA80" s="387">
        <v>2123.3644771579061</v>
      </c>
      <c r="EB80" s="387">
        <v>2123.3644771579061</v>
      </c>
      <c r="EC80" s="387">
        <v>2123.3644771579061</v>
      </c>
      <c r="ED80" s="387">
        <v>2123.3644771579061</v>
      </c>
      <c r="EE80" s="387">
        <v>2123.3644771579061</v>
      </c>
      <c r="EF80" s="387">
        <v>2123.3644771579061</v>
      </c>
      <c r="EG80" s="387">
        <v>2123.3644771579061</v>
      </c>
      <c r="EH80" s="387">
        <v>2123.3644771579061</v>
      </c>
      <c r="EI80" s="387">
        <v>2123.3644771579061</v>
      </c>
      <c r="EJ80" s="387">
        <v>2123.3644771579061</v>
      </c>
      <c r="EK80" s="387">
        <v>2123.3644771579061</v>
      </c>
      <c r="EY80" s="386">
        <v>842</v>
      </c>
      <c r="EZ80" s="386">
        <v>849</v>
      </c>
      <c r="FA80" s="386">
        <v>856</v>
      </c>
      <c r="FB80" s="386">
        <v>863</v>
      </c>
      <c r="FC80" s="386">
        <v>870.5</v>
      </c>
      <c r="FD80" s="386">
        <v>879</v>
      </c>
      <c r="FE80" s="386">
        <v>887</v>
      </c>
      <c r="FF80" s="386">
        <v>895</v>
      </c>
      <c r="FG80" s="386">
        <v>903</v>
      </c>
      <c r="FH80" s="386">
        <v>911</v>
      </c>
      <c r="FI80" s="386">
        <v>918.69999999999993</v>
      </c>
      <c r="FJ80" s="386">
        <v>924</v>
      </c>
      <c r="FK80" s="386">
        <v>929</v>
      </c>
      <c r="FL80" s="386">
        <v>934</v>
      </c>
      <c r="FM80" s="386">
        <v>939</v>
      </c>
      <c r="FN80" s="386">
        <v>944</v>
      </c>
      <c r="FO80" s="386">
        <v>949</v>
      </c>
      <c r="FP80" s="386">
        <v>954</v>
      </c>
      <c r="FQ80" s="386">
        <v>959</v>
      </c>
      <c r="FR80" s="386">
        <v>964</v>
      </c>
      <c r="FS80" s="386">
        <v>969</v>
      </c>
      <c r="FT80" s="386">
        <v>974</v>
      </c>
      <c r="FU80" s="386">
        <v>979</v>
      </c>
      <c r="FV80" s="386">
        <v>984</v>
      </c>
      <c r="FW80" s="386">
        <v>989</v>
      </c>
      <c r="FX80" s="386">
        <v>994</v>
      </c>
      <c r="FY80" s="386">
        <v>999</v>
      </c>
      <c r="FZ80" s="386">
        <v>1004</v>
      </c>
      <c r="GA80" s="386">
        <v>1009</v>
      </c>
      <c r="GB80" s="386">
        <v>1014</v>
      </c>
      <c r="GC80" s="386">
        <v>1015.5</v>
      </c>
      <c r="GD80" s="387">
        <v>1015.5</v>
      </c>
      <c r="GE80" s="387">
        <v>1015.5</v>
      </c>
      <c r="GF80" s="387">
        <v>1015.5</v>
      </c>
      <c r="GG80" s="387">
        <v>1015.5</v>
      </c>
      <c r="GH80" s="387">
        <v>1015.5</v>
      </c>
      <c r="GI80" s="387">
        <v>1015.5</v>
      </c>
      <c r="GJ80" s="387">
        <v>1015.5</v>
      </c>
      <c r="GK80" s="387">
        <v>1015.5</v>
      </c>
      <c r="GL80" s="387">
        <v>1015.5</v>
      </c>
      <c r="GM80" s="387">
        <v>1015.5</v>
      </c>
      <c r="GN80" s="387">
        <v>1015.5</v>
      </c>
      <c r="GO80" s="387">
        <v>1015.5</v>
      </c>
      <c r="GP80" s="387">
        <v>1015.5</v>
      </c>
      <c r="GQ80" s="387">
        <v>1015.5</v>
      </c>
      <c r="GR80" s="387">
        <v>1015.5</v>
      </c>
      <c r="GS80" s="387">
        <v>1015.5</v>
      </c>
      <c r="GT80" s="387">
        <v>1015.5</v>
      </c>
      <c r="GU80" s="387">
        <v>1015.5</v>
      </c>
      <c r="GV80" s="387">
        <v>1015.5</v>
      </c>
      <c r="GW80" s="387">
        <v>1015.5</v>
      </c>
      <c r="GX80" s="387">
        <v>1015.5</v>
      </c>
      <c r="GY80" s="387">
        <v>1015.5</v>
      </c>
      <c r="GZ80" s="387">
        <v>1015.5</v>
      </c>
      <c r="HA80" s="387">
        <v>1015.5</v>
      </c>
      <c r="HB80" s="387">
        <v>1015.5</v>
      </c>
      <c r="HC80" s="387">
        <v>1015.5</v>
      </c>
      <c r="HD80" s="387">
        <v>1015.5</v>
      </c>
      <c r="HE80" s="387">
        <v>1015.5</v>
      </c>
      <c r="HS80" s="394">
        <v>3.7463074903701452</v>
      </c>
      <c r="HT80" s="394">
        <v>3.7463074903701448</v>
      </c>
      <c r="HU80" s="394">
        <v>3.7463074903701448</v>
      </c>
      <c r="HV80" s="394">
        <v>3.7463074903701443</v>
      </c>
      <c r="HW80" s="394">
        <v>3.7463074903701452</v>
      </c>
      <c r="HX80" s="394">
        <v>3.734578485895713</v>
      </c>
      <c r="HY80" s="394">
        <v>3.7228862027919409</v>
      </c>
      <c r="HZ80" s="394">
        <v>3.7112305260909251</v>
      </c>
      <c r="IA80" s="394">
        <v>3.6996113411847045</v>
      </c>
      <c r="IB80" s="394">
        <v>3.6880285338241352</v>
      </c>
      <c r="IC80" s="394">
        <v>3.6762983613112441</v>
      </c>
      <c r="ID80" s="394">
        <v>3.6646054978771523</v>
      </c>
      <c r="IE80" s="394">
        <v>3.6529498248563099</v>
      </c>
      <c r="IF80" s="394">
        <v>3.6413312239605986</v>
      </c>
      <c r="IG80" s="394">
        <v>3.6297495772781248</v>
      </c>
      <c r="IH80" s="394">
        <v>3.6172555835435496</v>
      </c>
      <c r="II80" s="394">
        <v>3.6048045954974164</v>
      </c>
      <c r="IJ80" s="394">
        <v>3.5923964651094553</v>
      </c>
      <c r="IK80" s="394">
        <v>3.5800310448589365</v>
      </c>
      <c r="IL80" s="394">
        <v>3.5677081877329102</v>
      </c>
      <c r="IM80" s="394">
        <v>3.5552125260043135</v>
      </c>
      <c r="IN80" s="394">
        <v>3.5427606295036496</v>
      </c>
      <c r="IO80" s="394">
        <v>3.5303523449461061</v>
      </c>
      <c r="IP80" s="394">
        <v>3.5179875195837389</v>
      </c>
      <c r="IQ80" s="394">
        <v>3.5056660012035947</v>
      </c>
      <c r="IR80" s="394">
        <v>3.4931687589334408</v>
      </c>
      <c r="IS80" s="394">
        <v>3.4807160677027489</v>
      </c>
      <c r="IT80" s="394">
        <v>3.4683077686928705</v>
      </c>
      <c r="IU80" s="394">
        <v>3.4559437036513265</v>
      </c>
      <c r="IV80" s="394">
        <v>3.4436237148897857</v>
      </c>
      <c r="IW80" s="394">
        <v>3.4436241879777207</v>
      </c>
      <c r="IX80" s="394">
        <v>3.4436246610657206</v>
      </c>
      <c r="IY80" s="394">
        <v>3.4436251341537858</v>
      </c>
      <c r="IZ80" s="394">
        <v>3.4436256072419154</v>
      </c>
      <c r="JA80" s="394">
        <v>3.4436260803301084</v>
      </c>
      <c r="JB80" s="394">
        <v>3.4436260803301084</v>
      </c>
      <c r="JC80" s="394">
        <v>3.4436260803301084</v>
      </c>
      <c r="JD80" s="394">
        <v>3.4436260803301084</v>
      </c>
      <c r="JE80" s="394">
        <v>3.4436260803301084</v>
      </c>
      <c r="JF80" s="394">
        <v>3.4436260803301084</v>
      </c>
      <c r="JG80" s="394">
        <v>3.4436260803301084</v>
      </c>
      <c r="JH80" s="394">
        <v>3.4436260803301084</v>
      </c>
      <c r="JI80" s="394">
        <v>3.4436260803301084</v>
      </c>
      <c r="JJ80" s="394">
        <v>3.4436260803301084</v>
      </c>
      <c r="JK80" s="394">
        <v>3.4436260803301084</v>
      </c>
      <c r="JL80" s="394">
        <v>3.4436260803301084</v>
      </c>
      <c r="JM80" s="394">
        <v>3.4436260803301084</v>
      </c>
      <c r="JN80" s="394">
        <v>3.4436260803301084</v>
      </c>
      <c r="JO80" s="394">
        <v>3.4436260803301084</v>
      </c>
      <c r="JP80" s="394">
        <v>3.4436260803301084</v>
      </c>
      <c r="JQ80" s="394">
        <v>3.4436260803301084</v>
      </c>
      <c r="JR80" s="394">
        <v>3.4436260803301084</v>
      </c>
      <c r="JS80" s="394">
        <v>3.4436260803301084</v>
      </c>
      <c r="JT80" s="394">
        <v>3.4436260803301084</v>
      </c>
      <c r="JU80" s="394">
        <v>3.4436260803301084</v>
      </c>
      <c r="JV80" s="394">
        <v>3.4436260803301084</v>
      </c>
      <c r="JW80" s="394">
        <v>3.4436260803301084</v>
      </c>
      <c r="JX80" s="394">
        <v>3.4436260803301084</v>
      </c>
      <c r="JY80" s="394">
        <v>3.4436260803301084</v>
      </c>
      <c r="JZ80" s="394">
        <v>3.4436260803301084</v>
      </c>
      <c r="KA80" s="394">
        <v>3.4436260803301084</v>
      </c>
      <c r="KB80" s="394">
        <v>3.4436260803301084</v>
      </c>
      <c r="KC80" s="394">
        <v>3.4436260803301084</v>
      </c>
    </row>
    <row r="81" spans="1:289" x14ac:dyDescent="0.25">
      <c r="A81" s="383">
        <v>72</v>
      </c>
      <c r="B81" s="384" t="s">
        <v>852</v>
      </c>
      <c r="C81" s="385" t="s">
        <v>142</v>
      </c>
      <c r="D81" s="385" t="s">
        <v>142</v>
      </c>
      <c r="E81" s="129">
        <v>2052</v>
      </c>
      <c r="F81" s="386">
        <v>952.14361999999994</v>
      </c>
      <c r="G81" s="386">
        <v>933.99923995276572</v>
      </c>
      <c r="H81" s="386">
        <v>916.20062552364118</v>
      </c>
      <c r="I81" s="386">
        <v>898.74118768272524</v>
      </c>
      <c r="J81" s="386">
        <v>881.61446296296288</v>
      </c>
      <c r="K81" s="386">
        <v>888.23264623180216</v>
      </c>
      <c r="L81" s="386">
        <v>894.90051147799102</v>
      </c>
      <c r="M81" s="386">
        <v>901.61843165869493</v>
      </c>
      <c r="N81" s="386">
        <v>908.38678253082821</v>
      </c>
      <c r="O81" s="386">
        <v>915.2059426720715</v>
      </c>
      <c r="P81" s="386">
        <v>921.95506321382823</v>
      </c>
      <c r="Q81" s="386">
        <v>928.75395466064936</v>
      </c>
      <c r="R81" s="386">
        <v>935.60298404450248</v>
      </c>
      <c r="S81" s="386">
        <v>942.50252110400584</v>
      </c>
      <c r="T81" s="386">
        <v>949.45293830438891</v>
      </c>
      <c r="U81" s="386">
        <v>955.64166930090278</v>
      </c>
      <c r="V81" s="386">
        <v>961.87073972847429</v>
      </c>
      <c r="W81" s="386">
        <v>968.1404125278741</v>
      </c>
      <c r="X81" s="386">
        <v>974.45095235377551</v>
      </c>
      <c r="Y81" s="386">
        <v>980.80262558592551</v>
      </c>
      <c r="Z81" s="386">
        <v>986.32547651420782</v>
      </c>
      <c r="AA81" s="386">
        <v>991.87942634208548</v>
      </c>
      <c r="AB81" s="386">
        <v>997.46465018591948</v>
      </c>
      <c r="AC81" s="386">
        <v>1003.0813241481421</v>
      </c>
      <c r="AD81" s="386">
        <v>1008.7296253228097</v>
      </c>
      <c r="AE81" s="386">
        <v>1016.1429419871098</v>
      </c>
      <c r="AF81" s="386">
        <v>1023.6107403109007</v>
      </c>
      <c r="AG81" s="386">
        <v>1031.1334206886827</v>
      </c>
      <c r="AH81" s="386">
        <v>1038.7113864575199</v>
      </c>
      <c r="AI81" s="386">
        <v>1046.3450439186652</v>
      </c>
      <c r="AJ81" s="386">
        <v>1053.3057001254513</v>
      </c>
      <c r="AK81" s="386">
        <v>1060.3126610718741</v>
      </c>
      <c r="AL81" s="386">
        <v>1067.3662347933905</v>
      </c>
      <c r="AM81" s="386">
        <v>1074.4667313746177</v>
      </c>
      <c r="AN81" s="386">
        <v>1081.6144629629648</v>
      </c>
      <c r="AO81" s="387">
        <v>1081.6144629629648</v>
      </c>
      <c r="AP81" s="387">
        <v>1081.6144629629648</v>
      </c>
      <c r="AQ81" s="387">
        <v>1081.6144629629648</v>
      </c>
      <c r="AR81" s="387">
        <v>1081.6144629629648</v>
      </c>
      <c r="AS81" s="387">
        <v>1081.6144629629648</v>
      </c>
      <c r="AT81" s="387">
        <v>1081.6144629629648</v>
      </c>
      <c r="AU81" s="387">
        <v>1081.6144629629648</v>
      </c>
      <c r="AV81" s="387">
        <v>1081.6144629629648</v>
      </c>
      <c r="AW81" s="387">
        <v>1081.6144629629648</v>
      </c>
      <c r="AX81" s="387">
        <v>1081.6144629629648</v>
      </c>
      <c r="AY81" s="387">
        <v>1081.6144629629648</v>
      </c>
      <c r="AZ81" s="387">
        <v>1081.6144629629648</v>
      </c>
      <c r="BA81" s="387">
        <v>1081.6144629629648</v>
      </c>
      <c r="BB81" s="387">
        <v>1081.6144629629648</v>
      </c>
      <c r="BC81" s="387">
        <v>1081.6144629629648</v>
      </c>
      <c r="BD81" s="387">
        <v>1081.6144629629648</v>
      </c>
      <c r="BE81" s="387">
        <v>1081.6144629629648</v>
      </c>
      <c r="BF81" s="387">
        <v>1081.6144629629648</v>
      </c>
      <c r="BG81" s="387">
        <v>1081.6144629629648</v>
      </c>
      <c r="BH81" s="387">
        <v>1081.6144629629648</v>
      </c>
      <c r="BI81" s="387">
        <v>1081.6144629629648</v>
      </c>
      <c r="BJ81" s="387">
        <v>1081.6144629629648</v>
      </c>
      <c r="BK81" s="387">
        <v>1081.6144629629648</v>
      </c>
      <c r="BL81" s="387">
        <v>1081.6144629629648</v>
      </c>
      <c r="BM81" s="387">
        <v>1081.6144629629648</v>
      </c>
      <c r="BN81" s="387">
        <v>1081.6144629629648</v>
      </c>
      <c r="BO81" s="387">
        <v>1081.6144629629648</v>
      </c>
      <c r="BP81" s="387">
        <v>1081.6144629629648</v>
      </c>
      <c r="CA81" s="386">
        <v>3240</v>
      </c>
      <c r="CB81" s="386">
        <v>3178.2574328933288</v>
      </c>
      <c r="CC81" s="386">
        <v>3117.6914536239792</v>
      </c>
      <c r="CD81" s="386">
        <v>3058.2796407248206</v>
      </c>
      <c r="CE81" s="386">
        <v>3000</v>
      </c>
      <c r="CF81" s="386">
        <v>3015.69787408191</v>
      </c>
      <c r="CG81" s="386">
        <v>3031.4778892473837</v>
      </c>
      <c r="CH81" s="386">
        <v>3047.3404753098835</v>
      </c>
      <c r="CI81" s="386">
        <v>3063.2860643319241</v>
      </c>
      <c r="CJ81" s="386">
        <v>3079.315090636841</v>
      </c>
      <c r="CK81" s="386">
        <v>3095.0301834079919</v>
      </c>
      <c r="CL81" s="386">
        <v>3110.8254771762922</v>
      </c>
      <c r="CM81" s="386">
        <v>3126.7013812425353</v>
      </c>
      <c r="CN81" s="386">
        <v>3142.6583069963563</v>
      </c>
      <c r="CO81" s="386">
        <v>3158.6966679268899</v>
      </c>
      <c r="CP81" s="386">
        <v>3170.3100179779608</v>
      </c>
      <c r="CQ81" s="386">
        <v>3181.9660659875849</v>
      </c>
      <c r="CR81" s="386">
        <v>3193.6649689402375</v>
      </c>
      <c r="CS81" s="386">
        <v>3205.406884397567</v>
      </c>
      <c r="CT81" s="386">
        <v>3217.1919705005166</v>
      </c>
      <c r="CU81" s="386">
        <v>3226.2769909630561</v>
      </c>
      <c r="CV81" s="386">
        <v>3235.3876665924495</v>
      </c>
      <c r="CW81" s="386">
        <v>3244.5240698362595</v>
      </c>
      <c r="CX81" s="386">
        <v>3253.6862733466328</v>
      </c>
      <c r="CY81" s="386">
        <v>3262.874349980877</v>
      </c>
      <c r="CZ81" s="386">
        <v>3277.2205191845042</v>
      </c>
      <c r="DA81" s="386">
        <v>3291.6297654633549</v>
      </c>
      <c r="DB81" s="386">
        <v>3306.1023661540034</v>
      </c>
      <c r="DC81" s="386">
        <v>3320.6385998124142</v>
      </c>
      <c r="DD81" s="386">
        <v>3335.238746219301</v>
      </c>
      <c r="DE81" s="386">
        <v>3356.0094073033929</v>
      </c>
      <c r="DF81" s="386">
        <v>3376.9094205552597</v>
      </c>
      <c r="DG81" s="386">
        <v>3397.9395915334362</v>
      </c>
      <c r="DH81" s="386">
        <v>3419.1007308131843</v>
      </c>
      <c r="DI81" s="386">
        <v>3440.3936540177347</v>
      </c>
      <c r="DJ81" s="387">
        <v>3440.3936540177347</v>
      </c>
      <c r="DK81" s="387">
        <v>3440.3936540177347</v>
      </c>
      <c r="DL81" s="387">
        <v>3440.3936540177347</v>
      </c>
      <c r="DM81" s="387">
        <v>3440.3936540177347</v>
      </c>
      <c r="DN81" s="387">
        <v>3440.3936540177347</v>
      </c>
      <c r="DO81" s="387">
        <v>3440.3936540177347</v>
      </c>
      <c r="DP81" s="387">
        <v>3440.3936540177347</v>
      </c>
      <c r="DQ81" s="387">
        <v>3440.3936540177347</v>
      </c>
      <c r="DR81" s="387">
        <v>3440.3936540177347</v>
      </c>
      <c r="DS81" s="387">
        <v>3440.3936540177347</v>
      </c>
      <c r="DT81" s="387">
        <v>3440.3936540177347</v>
      </c>
      <c r="DU81" s="387">
        <v>3440.3936540177347</v>
      </c>
      <c r="DV81" s="387">
        <v>3440.3936540177347</v>
      </c>
      <c r="DW81" s="387">
        <v>3440.3936540177347</v>
      </c>
      <c r="DX81" s="387">
        <v>3440.3936540177347</v>
      </c>
      <c r="DY81" s="387">
        <v>3440.3936540177347</v>
      </c>
      <c r="DZ81" s="387">
        <v>3440.3936540177347</v>
      </c>
      <c r="EA81" s="387">
        <v>3440.3936540177347</v>
      </c>
      <c r="EB81" s="387">
        <v>3440.3936540177347</v>
      </c>
      <c r="EC81" s="387">
        <v>3440.3936540177347</v>
      </c>
      <c r="ED81" s="387">
        <v>3440.3936540177347</v>
      </c>
      <c r="EE81" s="387">
        <v>3440.3936540177347</v>
      </c>
      <c r="EF81" s="387">
        <v>3440.3936540177347</v>
      </c>
      <c r="EG81" s="387">
        <v>3440.3936540177347</v>
      </c>
      <c r="EH81" s="387">
        <v>3440.3936540177347</v>
      </c>
      <c r="EI81" s="387">
        <v>3440.3936540177347</v>
      </c>
      <c r="EJ81" s="387">
        <v>3440.3936540177347</v>
      </c>
      <c r="EK81" s="387">
        <v>3440.3936540177347</v>
      </c>
      <c r="EY81" s="386">
        <v>1289</v>
      </c>
      <c r="EZ81" s="386">
        <v>1300</v>
      </c>
      <c r="FA81" s="386">
        <v>1311</v>
      </c>
      <c r="FB81" s="386">
        <v>1322</v>
      </c>
      <c r="FC81" s="386">
        <v>1334.3</v>
      </c>
      <c r="FD81" s="386">
        <v>1348</v>
      </c>
      <c r="FE81" s="386">
        <v>1362</v>
      </c>
      <c r="FF81" s="386">
        <v>1376</v>
      </c>
      <c r="FG81" s="386">
        <v>1390</v>
      </c>
      <c r="FH81" s="386">
        <v>1404</v>
      </c>
      <c r="FI81" s="386">
        <v>1416.9</v>
      </c>
      <c r="FJ81" s="386">
        <v>1425</v>
      </c>
      <c r="FK81" s="386">
        <v>1433</v>
      </c>
      <c r="FL81" s="386">
        <v>1441</v>
      </c>
      <c r="FM81" s="386">
        <v>1449</v>
      </c>
      <c r="FN81" s="386">
        <v>1457</v>
      </c>
      <c r="FO81" s="386">
        <v>1465</v>
      </c>
      <c r="FP81" s="386">
        <v>1473</v>
      </c>
      <c r="FQ81" s="386">
        <v>1481</v>
      </c>
      <c r="FR81" s="386">
        <v>1489</v>
      </c>
      <c r="FS81" s="386">
        <v>1497</v>
      </c>
      <c r="FT81" s="386">
        <v>1505</v>
      </c>
      <c r="FU81" s="386">
        <v>1513</v>
      </c>
      <c r="FV81" s="386">
        <v>1521</v>
      </c>
      <c r="FW81" s="386">
        <v>1529</v>
      </c>
      <c r="FX81" s="386">
        <v>1537</v>
      </c>
      <c r="FY81" s="386">
        <v>1545</v>
      </c>
      <c r="FZ81" s="386">
        <v>1553</v>
      </c>
      <c r="GA81" s="386">
        <v>1561</v>
      </c>
      <c r="GB81" s="386">
        <v>1569</v>
      </c>
      <c r="GC81" s="386">
        <v>1570.6</v>
      </c>
      <c r="GD81" s="387">
        <v>1570.6</v>
      </c>
      <c r="GE81" s="387">
        <v>1570.6</v>
      </c>
      <c r="GF81" s="387">
        <v>1570.6</v>
      </c>
      <c r="GG81" s="387">
        <v>1570.6</v>
      </c>
      <c r="GH81" s="387">
        <v>1570.6</v>
      </c>
      <c r="GI81" s="387">
        <v>1570.6</v>
      </c>
      <c r="GJ81" s="387">
        <v>1570.6</v>
      </c>
      <c r="GK81" s="387">
        <v>1570.6</v>
      </c>
      <c r="GL81" s="387">
        <v>1570.6</v>
      </c>
      <c r="GM81" s="387">
        <v>1570.6</v>
      </c>
      <c r="GN81" s="387">
        <v>1570.6</v>
      </c>
      <c r="GO81" s="387">
        <v>1570.6</v>
      </c>
      <c r="GP81" s="387">
        <v>1570.6</v>
      </c>
      <c r="GQ81" s="387">
        <v>1570.6</v>
      </c>
      <c r="GR81" s="387">
        <v>1570.6</v>
      </c>
      <c r="GS81" s="387">
        <v>1570.6</v>
      </c>
      <c r="GT81" s="387">
        <v>1570.6</v>
      </c>
      <c r="GU81" s="387">
        <v>1570.6</v>
      </c>
      <c r="GV81" s="387">
        <v>1570.6</v>
      </c>
      <c r="GW81" s="387">
        <v>1570.6</v>
      </c>
      <c r="GX81" s="387">
        <v>1570.6</v>
      </c>
      <c r="GY81" s="387">
        <v>1570.6</v>
      </c>
      <c r="GZ81" s="387">
        <v>1570.6</v>
      </c>
      <c r="HA81" s="387">
        <v>1570.6</v>
      </c>
      <c r="HB81" s="387">
        <v>1570.6</v>
      </c>
      <c r="HC81" s="387">
        <v>1570.6</v>
      </c>
      <c r="HD81" s="387">
        <v>1570.6</v>
      </c>
      <c r="HE81" s="387">
        <v>1570.6</v>
      </c>
      <c r="HS81" s="394">
        <v>3.4028479863153418</v>
      </c>
      <c r="HT81" s="394">
        <v>3.4028479863153418</v>
      </c>
      <c r="HU81" s="394">
        <v>3.4028479863153422</v>
      </c>
      <c r="HV81" s="394">
        <v>3.4028479863153422</v>
      </c>
      <c r="HW81" s="394">
        <v>3.4028479863153422</v>
      </c>
      <c r="HX81" s="394">
        <v>3.3951666681871799</v>
      </c>
      <c r="HY81" s="394">
        <v>3.3875026892550157</v>
      </c>
      <c r="HZ81" s="394">
        <v>3.3798560103787292</v>
      </c>
      <c r="IA81" s="394">
        <v>3.3722265925065509</v>
      </c>
      <c r="IB81" s="394">
        <v>3.3646143966748627</v>
      </c>
      <c r="IC81" s="394">
        <v>3.3570293248556782</v>
      </c>
      <c r="ID81" s="394">
        <v>3.3494613525634289</v>
      </c>
      <c r="IE81" s="394">
        <v>3.3419104412495249</v>
      </c>
      <c r="IF81" s="394">
        <v>3.3343765524522788</v>
      </c>
      <c r="IG81" s="394">
        <v>3.326859647796709</v>
      </c>
      <c r="IH81" s="394">
        <v>3.3174673309266569</v>
      </c>
      <c r="II81" s="394">
        <v>3.3081015302386882</v>
      </c>
      <c r="IJ81" s="394">
        <v>3.2987621708729025</v>
      </c>
      <c r="IK81" s="394">
        <v>3.2894491781807407</v>
      </c>
      <c r="IL81" s="394">
        <v>3.2801624777243901</v>
      </c>
      <c r="IM81" s="394">
        <v>3.2710064454231729</v>
      </c>
      <c r="IN81" s="394">
        <v>3.2618759706752996</v>
      </c>
      <c r="IO81" s="394">
        <v>3.2527709821410773</v>
      </c>
      <c r="IP81" s="394">
        <v>3.243691408679946</v>
      </c>
      <c r="IQ81" s="394">
        <v>3.2346371793499222</v>
      </c>
      <c r="IR81" s="394">
        <v>3.2251569968844769</v>
      </c>
      <c r="IS81" s="394">
        <v>3.2157045992538045</v>
      </c>
      <c r="IT81" s="394">
        <v>3.2062799050251849</v>
      </c>
      <c r="IU81" s="394">
        <v>3.1968828330045636</v>
      </c>
      <c r="IV81" s="394">
        <v>3.1875133022358511</v>
      </c>
      <c r="IW81" s="394">
        <v>3.1861684664800389</v>
      </c>
      <c r="IX81" s="394">
        <v>3.1848241981205136</v>
      </c>
      <c r="IY81" s="394">
        <v>3.1834804969178863</v>
      </c>
      <c r="IZ81" s="394">
        <v>3.1821373626328682</v>
      </c>
      <c r="JA81" s="394">
        <v>3.1807947950262716</v>
      </c>
      <c r="JB81" s="394">
        <v>3.1807947950262716</v>
      </c>
      <c r="JC81" s="394">
        <v>3.1807947950262716</v>
      </c>
      <c r="JD81" s="394">
        <v>3.1807947950262716</v>
      </c>
      <c r="JE81" s="394">
        <v>3.1807947950262716</v>
      </c>
      <c r="JF81" s="394">
        <v>3.1807947950262716</v>
      </c>
      <c r="JG81" s="394">
        <v>3.1807947950262716</v>
      </c>
      <c r="JH81" s="394">
        <v>3.1807947950262716</v>
      </c>
      <c r="JI81" s="394">
        <v>3.1807947950262716</v>
      </c>
      <c r="JJ81" s="394">
        <v>3.1807947950262716</v>
      </c>
      <c r="JK81" s="394">
        <v>3.1807947950262716</v>
      </c>
      <c r="JL81" s="394">
        <v>3.1807947950262716</v>
      </c>
      <c r="JM81" s="394">
        <v>3.1807947950262716</v>
      </c>
      <c r="JN81" s="394">
        <v>3.1807947950262716</v>
      </c>
      <c r="JO81" s="394">
        <v>3.1807947950262716</v>
      </c>
      <c r="JP81" s="394">
        <v>3.1807947950262716</v>
      </c>
      <c r="JQ81" s="394">
        <v>3.1807947950262716</v>
      </c>
      <c r="JR81" s="394">
        <v>3.1807947950262716</v>
      </c>
      <c r="JS81" s="394">
        <v>3.1807947950262716</v>
      </c>
      <c r="JT81" s="394">
        <v>3.1807947950262716</v>
      </c>
      <c r="JU81" s="394">
        <v>3.1807947950262716</v>
      </c>
      <c r="JV81" s="394">
        <v>3.1807947950262716</v>
      </c>
      <c r="JW81" s="394">
        <v>3.1807947950262716</v>
      </c>
      <c r="JX81" s="394">
        <v>3.1807947950262716</v>
      </c>
      <c r="JY81" s="394">
        <v>3.1807947950262716</v>
      </c>
      <c r="JZ81" s="394">
        <v>3.1807947950262716</v>
      </c>
      <c r="KA81" s="394">
        <v>3.1807947950262716</v>
      </c>
      <c r="KB81" s="394">
        <v>3.1807947950262716</v>
      </c>
      <c r="KC81" s="394">
        <v>3.1807947950262716</v>
      </c>
    </row>
    <row r="82" spans="1:289" x14ac:dyDescent="0.25">
      <c r="A82" s="383">
        <v>73</v>
      </c>
      <c r="B82" s="384" t="s">
        <v>852</v>
      </c>
      <c r="C82" s="385" t="s">
        <v>142</v>
      </c>
      <c r="D82" s="385" t="s">
        <v>142</v>
      </c>
      <c r="E82" s="129">
        <v>2052</v>
      </c>
      <c r="F82" s="386">
        <v>337.14815999999996</v>
      </c>
      <c r="G82" s="386">
        <v>327.23736297999432</v>
      </c>
      <c r="H82" s="386">
        <v>317.61790344666446</v>
      </c>
      <c r="I82" s="386">
        <v>308.28121725214498</v>
      </c>
      <c r="J82" s="386">
        <v>299.2189919999999</v>
      </c>
      <c r="K82" s="386">
        <v>308.38188620366537</v>
      </c>
      <c r="L82" s="386">
        <v>317.82537299146588</v>
      </c>
      <c r="M82" s="386">
        <v>327.55804486665659</v>
      </c>
      <c r="N82" s="386">
        <v>337.58875745816442</v>
      </c>
      <c r="O82" s="386">
        <v>347.92663757820736</v>
      </c>
      <c r="P82" s="386">
        <v>357.33544279721355</v>
      </c>
      <c r="Q82" s="386">
        <v>366.99868560761945</v>
      </c>
      <c r="R82" s="386">
        <v>376.92324663734865</v>
      </c>
      <c r="S82" s="386">
        <v>387.11619258368796</v>
      </c>
      <c r="T82" s="386">
        <v>397.58478124506769</v>
      </c>
      <c r="U82" s="386">
        <v>404.09305896949382</v>
      </c>
      <c r="V82" s="386">
        <v>410.70787416953863</v>
      </c>
      <c r="W82" s="386">
        <v>417.43097081406637</v>
      </c>
      <c r="X82" s="386">
        <v>424.26412141989948</v>
      </c>
      <c r="Y82" s="386">
        <v>431.20912751913551</v>
      </c>
      <c r="Z82" s="386">
        <v>435.76628124570908</v>
      </c>
      <c r="AA82" s="386">
        <v>440.37159640663612</v>
      </c>
      <c r="AB82" s="386">
        <v>445.02558198710739</v>
      </c>
      <c r="AC82" s="386">
        <v>449.72875235142931</v>
      </c>
      <c r="AD82" s="386">
        <v>454.48162729987234</v>
      </c>
      <c r="AE82" s="386">
        <v>459.32745616854038</v>
      </c>
      <c r="AF82" s="386">
        <v>464.22495281872892</v>
      </c>
      <c r="AG82" s="386">
        <v>469.17466814889508</v>
      </c>
      <c r="AH82" s="386">
        <v>474.17715893135204</v>
      </c>
      <c r="AI82" s="386">
        <v>479.2329878748979</v>
      </c>
      <c r="AJ82" s="386">
        <v>483.16513003969095</v>
      </c>
      <c r="AK82" s="386">
        <v>487.12953572222034</v>
      </c>
      <c r="AL82" s="386">
        <v>491.12646964703907</v>
      </c>
      <c r="AM82" s="386">
        <v>495.15619871078462</v>
      </c>
      <c r="AN82" s="386">
        <v>499.21899200000104</v>
      </c>
      <c r="AO82" s="387">
        <v>499.21899200000104</v>
      </c>
      <c r="AP82" s="387">
        <v>499.21899200000104</v>
      </c>
      <c r="AQ82" s="387">
        <v>499.21899200000104</v>
      </c>
      <c r="AR82" s="387">
        <v>499.21899200000104</v>
      </c>
      <c r="AS82" s="387">
        <v>499.21899200000104</v>
      </c>
      <c r="AT82" s="387">
        <v>499.21899200000104</v>
      </c>
      <c r="AU82" s="387">
        <v>499.21899200000104</v>
      </c>
      <c r="AV82" s="387">
        <v>499.21899200000104</v>
      </c>
      <c r="AW82" s="387">
        <v>499.21899200000104</v>
      </c>
      <c r="AX82" s="387">
        <v>499.21899200000104</v>
      </c>
      <c r="AY82" s="387">
        <v>499.21899200000104</v>
      </c>
      <c r="AZ82" s="387">
        <v>499.21899200000104</v>
      </c>
      <c r="BA82" s="387">
        <v>499.21899200000104</v>
      </c>
      <c r="BB82" s="387">
        <v>499.21899200000104</v>
      </c>
      <c r="BC82" s="387">
        <v>499.21899200000104</v>
      </c>
      <c r="BD82" s="387">
        <v>499.21899200000104</v>
      </c>
      <c r="BE82" s="387">
        <v>499.21899200000104</v>
      </c>
      <c r="BF82" s="387">
        <v>499.21899200000104</v>
      </c>
      <c r="BG82" s="387">
        <v>499.21899200000104</v>
      </c>
      <c r="BH82" s="387">
        <v>499.21899200000104</v>
      </c>
      <c r="BI82" s="387">
        <v>499.21899200000104</v>
      </c>
      <c r="BJ82" s="387">
        <v>499.21899200000104</v>
      </c>
      <c r="BK82" s="387">
        <v>499.21899200000104</v>
      </c>
      <c r="BL82" s="387">
        <v>499.21899200000104</v>
      </c>
      <c r="BM82" s="387">
        <v>499.21899200000104</v>
      </c>
      <c r="BN82" s="387">
        <v>499.21899200000104</v>
      </c>
      <c r="BO82" s="387">
        <v>499.21899200000104</v>
      </c>
      <c r="BP82" s="387">
        <v>499.21899200000104</v>
      </c>
      <c r="CA82" s="386">
        <v>800</v>
      </c>
      <c r="CB82" s="386">
        <v>776.48322441977882</v>
      </c>
      <c r="CC82" s="386">
        <v>753.65774725667075</v>
      </c>
      <c r="CD82" s="386">
        <v>731.503247123508</v>
      </c>
      <c r="CE82" s="386">
        <v>710</v>
      </c>
      <c r="CF82" s="386">
        <v>728.16762513342769</v>
      </c>
      <c r="CG82" s="386">
        <v>746.80012717247337</v>
      </c>
      <c r="CH82" s="386">
        <v>765.90940148242498</v>
      </c>
      <c r="CI82" s="386">
        <v>785.50764780960901</v>
      </c>
      <c r="CJ82" s="386">
        <v>805.60737806995496</v>
      </c>
      <c r="CK82" s="386">
        <v>824.43161801379722</v>
      </c>
      <c r="CL82" s="386">
        <v>843.69571491415388</v>
      </c>
      <c r="CM82" s="386">
        <v>863.40994669686791</v>
      </c>
      <c r="CN82" s="386">
        <v>883.58483144712977</v>
      </c>
      <c r="CO82" s="386">
        <v>904.23113302116474</v>
      </c>
      <c r="CP82" s="386">
        <v>916.65501143451399</v>
      </c>
      <c r="CQ82" s="386">
        <v>929.24959040128704</v>
      </c>
      <c r="CR82" s="386">
        <v>942.01721529850454</v>
      </c>
      <c r="CS82" s="386">
        <v>954.96026372799997</v>
      </c>
      <c r="CT82" s="386">
        <v>968.08114595917982</v>
      </c>
      <c r="CU82" s="386">
        <v>976.76257182536244</v>
      </c>
      <c r="CV82" s="386">
        <v>985.52184979659285</v>
      </c>
      <c r="CW82" s="386">
        <v>994.35967802434448</v>
      </c>
      <c r="CX82" s="386">
        <v>1003.2767609208784</v>
      </c>
      <c r="CY82" s="386">
        <v>1012.2738092153875</v>
      </c>
      <c r="CZ82" s="386">
        <v>1021.5041171205683</v>
      </c>
      <c r="DA82" s="386">
        <v>1030.8185905778446</v>
      </c>
      <c r="DB82" s="386">
        <v>1040.2179970415887</v>
      </c>
      <c r="DC82" s="386">
        <v>1049.7031109641216</v>
      </c>
      <c r="DD82" s="386">
        <v>1059.2747138595232</v>
      </c>
      <c r="DE82" s="386">
        <v>1066.758588382274</v>
      </c>
      <c r="DF82" s="386">
        <v>1074.295337175636</v>
      </c>
      <c r="DG82" s="386">
        <v>1081.8853338012561</v>
      </c>
      <c r="DH82" s="386">
        <v>1089.5289544600294</v>
      </c>
      <c r="DI82" s="386">
        <v>1097.226578010745</v>
      </c>
      <c r="DJ82" s="387">
        <v>1097.226578010745</v>
      </c>
      <c r="DK82" s="387">
        <v>1097.226578010745</v>
      </c>
      <c r="DL82" s="387">
        <v>1097.226578010745</v>
      </c>
      <c r="DM82" s="387">
        <v>1097.226578010745</v>
      </c>
      <c r="DN82" s="387">
        <v>1097.226578010745</v>
      </c>
      <c r="DO82" s="387">
        <v>1097.226578010745</v>
      </c>
      <c r="DP82" s="387">
        <v>1097.226578010745</v>
      </c>
      <c r="DQ82" s="387">
        <v>1097.226578010745</v>
      </c>
      <c r="DR82" s="387">
        <v>1097.226578010745</v>
      </c>
      <c r="DS82" s="387">
        <v>1097.226578010745</v>
      </c>
      <c r="DT82" s="387">
        <v>1097.226578010745</v>
      </c>
      <c r="DU82" s="387">
        <v>1097.226578010745</v>
      </c>
      <c r="DV82" s="387">
        <v>1097.226578010745</v>
      </c>
      <c r="DW82" s="387">
        <v>1097.226578010745</v>
      </c>
      <c r="DX82" s="387">
        <v>1097.226578010745</v>
      </c>
      <c r="DY82" s="387">
        <v>1097.226578010745</v>
      </c>
      <c r="DZ82" s="387">
        <v>1097.226578010745</v>
      </c>
      <c r="EA82" s="387">
        <v>1097.226578010745</v>
      </c>
      <c r="EB82" s="387">
        <v>1097.226578010745</v>
      </c>
      <c r="EC82" s="387">
        <v>1097.226578010745</v>
      </c>
      <c r="ED82" s="387">
        <v>1097.226578010745</v>
      </c>
      <c r="EE82" s="387">
        <v>1097.226578010745</v>
      </c>
      <c r="EF82" s="387">
        <v>1097.226578010745</v>
      </c>
      <c r="EG82" s="387">
        <v>1097.226578010745</v>
      </c>
      <c r="EH82" s="387">
        <v>1097.226578010745</v>
      </c>
      <c r="EI82" s="387">
        <v>1097.226578010745</v>
      </c>
      <c r="EJ82" s="387">
        <v>1097.226578010745</v>
      </c>
      <c r="EK82" s="387">
        <v>1097.226578010745</v>
      </c>
      <c r="EY82" s="386">
        <v>1383</v>
      </c>
      <c r="EZ82" s="386">
        <v>1399</v>
      </c>
      <c r="FA82" s="386">
        <v>1415</v>
      </c>
      <c r="FB82" s="386">
        <v>1431</v>
      </c>
      <c r="FC82" s="386">
        <v>1448.5</v>
      </c>
      <c r="FD82" s="386">
        <v>1464</v>
      </c>
      <c r="FE82" s="386">
        <v>1480</v>
      </c>
      <c r="FF82" s="386">
        <v>1496</v>
      </c>
      <c r="FG82" s="386">
        <v>1512</v>
      </c>
      <c r="FH82" s="386">
        <v>1528</v>
      </c>
      <c r="FI82" s="386">
        <v>1544.3</v>
      </c>
      <c r="FJ82" s="386">
        <v>1555</v>
      </c>
      <c r="FK82" s="386">
        <v>1566</v>
      </c>
      <c r="FL82" s="386">
        <v>1577</v>
      </c>
      <c r="FM82" s="386">
        <v>1588</v>
      </c>
      <c r="FN82" s="386">
        <v>1599</v>
      </c>
      <c r="FO82" s="386">
        <v>1610</v>
      </c>
      <c r="FP82" s="386">
        <v>1621</v>
      </c>
      <c r="FQ82" s="386">
        <v>1632</v>
      </c>
      <c r="FR82" s="386">
        <v>1643</v>
      </c>
      <c r="FS82" s="386">
        <v>1654</v>
      </c>
      <c r="FT82" s="386">
        <v>1665</v>
      </c>
      <c r="FU82" s="386">
        <v>1676</v>
      </c>
      <c r="FV82" s="386">
        <v>1687</v>
      </c>
      <c r="FW82" s="386">
        <v>1698</v>
      </c>
      <c r="FX82" s="386">
        <v>1709</v>
      </c>
      <c r="FY82" s="386">
        <v>1720</v>
      </c>
      <c r="FZ82" s="386">
        <v>1731</v>
      </c>
      <c r="GA82" s="386">
        <v>1742</v>
      </c>
      <c r="GB82" s="386">
        <v>1753</v>
      </c>
      <c r="GC82" s="386">
        <v>1767.8999999999999</v>
      </c>
      <c r="GD82" s="387">
        <v>1767.8999999999999</v>
      </c>
      <c r="GE82" s="387">
        <v>1767.8999999999999</v>
      </c>
      <c r="GF82" s="387">
        <v>1767.8999999999999</v>
      </c>
      <c r="GG82" s="387">
        <v>1767.8999999999999</v>
      </c>
      <c r="GH82" s="387">
        <v>1767.8999999999999</v>
      </c>
      <c r="GI82" s="387">
        <v>1767.8999999999999</v>
      </c>
      <c r="GJ82" s="387">
        <v>1767.8999999999999</v>
      </c>
      <c r="GK82" s="387">
        <v>1767.8999999999999</v>
      </c>
      <c r="GL82" s="387">
        <v>1767.8999999999999</v>
      </c>
      <c r="GM82" s="387">
        <v>1767.8999999999999</v>
      </c>
      <c r="GN82" s="387">
        <v>1767.8999999999999</v>
      </c>
      <c r="GO82" s="387">
        <v>1767.8999999999999</v>
      </c>
      <c r="GP82" s="387">
        <v>1767.8999999999999</v>
      </c>
      <c r="GQ82" s="387">
        <v>1767.8999999999999</v>
      </c>
      <c r="GR82" s="387">
        <v>1767.8999999999999</v>
      </c>
      <c r="GS82" s="387">
        <v>1767.8999999999999</v>
      </c>
      <c r="GT82" s="387">
        <v>1767.8999999999999</v>
      </c>
      <c r="GU82" s="387">
        <v>1767.8999999999999</v>
      </c>
      <c r="GV82" s="387">
        <v>1767.8999999999999</v>
      </c>
      <c r="GW82" s="387">
        <v>1767.8999999999999</v>
      </c>
      <c r="GX82" s="387">
        <v>1767.8999999999999</v>
      </c>
      <c r="GY82" s="387">
        <v>1767.8999999999999</v>
      </c>
      <c r="GZ82" s="387">
        <v>1767.8999999999999</v>
      </c>
      <c r="HA82" s="387">
        <v>1767.8999999999999</v>
      </c>
      <c r="HB82" s="387">
        <v>1767.8999999999999</v>
      </c>
      <c r="HC82" s="387">
        <v>1767.8999999999999</v>
      </c>
      <c r="HD82" s="387">
        <v>1767.8999999999999</v>
      </c>
      <c r="HE82" s="387">
        <v>1767.8999999999999</v>
      </c>
      <c r="HS82" s="394">
        <v>2.372844033910789</v>
      </c>
      <c r="HT82" s="394">
        <v>2.372844033910789</v>
      </c>
      <c r="HU82" s="394">
        <v>2.372844033910789</v>
      </c>
      <c r="HV82" s="394">
        <v>2.372844033910789</v>
      </c>
      <c r="HW82" s="394">
        <v>2.3728440339107895</v>
      </c>
      <c r="HX82" s="394">
        <v>2.3612529065748116</v>
      </c>
      <c r="HY82" s="394">
        <v>2.349718400841855</v>
      </c>
      <c r="HZ82" s="394">
        <v>2.3382402401205375</v>
      </c>
      <c r="IA82" s="394">
        <v>2.326818149170601</v>
      </c>
      <c r="IB82" s="394">
        <v>2.3154518540963096</v>
      </c>
      <c r="IC82" s="394">
        <v>2.3071644154863722</v>
      </c>
      <c r="ID82" s="394">
        <v>2.2989066391812645</v>
      </c>
      <c r="IE82" s="394">
        <v>2.2906784190140055</v>
      </c>
      <c r="IF82" s="394">
        <v>2.282479649197608</v>
      </c>
      <c r="IG82" s="394">
        <v>2.2743102243237141</v>
      </c>
      <c r="IH82" s="394">
        <v>2.2684255299314979</v>
      </c>
      <c r="II82" s="394">
        <v>2.2625560619704514</v>
      </c>
      <c r="IJ82" s="394">
        <v>2.2567017810427421</v>
      </c>
      <c r="IK82" s="394">
        <v>2.2508626478524776</v>
      </c>
      <c r="IL82" s="394">
        <v>2.245038623205442</v>
      </c>
      <c r="IM82" s="394">
        <v>2.2414826797363192</v>
      </c>
      <c r="IN82" s="394">
        <v>2.237932368568496</v>
      </c>
      <c r="IO82" s="394">
        <v>2.2343876807809031</v>
      </c>
      <c r="IP82" s="394">
        <v>2.2308486074666019</v>
      </c>
      <c r="IQ82" s="394">
        <v>2.2273151397327604</v>
      </c>
      <c r="IR82" s="394">
        <v>2.2239125996111784</v>
      </c>
      <c r="IS82" s="394">
        <v>2.2205152573527425</v>
      </c>
      <c r="IT82" s="394">
        <v>2.2171231050169782</v>
      </c>
      <c r="IU82" s="394">
        <v>2.2137361346755422</v>
      </c>
      <c r="IV82" s="394">
        <v>2.2103543384122029</v>
      </c>
      <c r="IW82" s="394">
        <v>2.2078550831982477</v>
      </c>
      <c r="IX82" s="394">
        <v>2.2053586539007148</v>
      </c>
      <c r="IY82" s="394">
        <v>2.2028650473243307</v>
      </c>
      <c r="IZ82" s="394">
        <v>2.2003742602774352</v>
      </c>
      <c r="JA82" s="394">
        <v>2.1978862895719775</v>
      </c>
      <c r="JB82" s="394">
        <v>2.1978862895719775</v>
      </c>
      <c r="JC82" s="394">
        <v>2.1978862895719775</v>
      </c>
      <c r="JD82" s="394">
        <v>2.1978862895719775</v>
      </c>
      <c r="JE82" s="394">
        <v>2.1978862895719775</v>
      </c>
      <c r="JF82" s="394">
        <v>2.1978862895719775</v>
      </c>
      <c r="JG82" s="394">
        <v>2.1978862895719775</v>
      </c>
      <c r="JH82" s="394">
        <v>2.1978862895719775</v>
      </c>
      <c r="JI82" s="394">
        <v>2.1978862895719775</v>
      </c>
      <c r="JJ82" s="394">
        <v>2.1978862895719775</v>
      </c>
      <c r="JK82" s="394">
        <v>2.1978862895719775</v>
      </c>
      <c r="JL82" s="394">
        <v>2.1978862895719775</v>
      </c>
      <c r="JM82" s="394">
        <v>2.1978862895719775</v>
      </c>
      <c r="JN82" s="394">
        <v>2.1978862895719775</v>
      </c>
      <c r="JO82" s="394">
        <v>2.1978862895719775</v>
      </c>
      <c r="JP82" s="394">
        <v>2.1978862895719775</v>
      </c>
      <c r="JQ82" s="394">
        <v>2.1978862895719775</v>
      </c>
      <c r="JR82" s="394">
        <v>2.1978862895719775</v>
      </c>
      <c r="JS82" s="394">
        <v>2.1978862895719775</v>
      </c>
      <c r="JT82" s="394">
        <v>2.1978862895719775</v>
      </c>
      <c r="JU82" s="394">
        <v>2.1978862895719775</v>
      </c>
      <c r="JV82" s="394">
        <v>2.1978862895719775</v>
      </c>
      <c r="JW82" s="394">
        <v>2.1978862895719775</v>
      </c>
      <c r="JX82" s="394">
        <v>2.1978862895719775</v>
      </c>
      <c r="JY82" s="394">
        <v>2.1978862895719775</v>
      </c>
      <c r="JZ82" s="394">
        <v>2.1978862895719775</v>
      </c>
      <c r="KA82" s="394">
        <v>2.1978862895719775</v>
      </c>
      <c r="KB82" s="394">
        <v>2.1978862895719775</v>
      </c>
      <c r="KC82" s="394">
        <v>2.1978862895719775</v>
      </c>
    </row>
    <row r="83" spans="1:289" x14ac:dyDescent="0.25">
      <c r="A83" s="383">
        <v>74</v>
      </c>
      <c r="B83" s="384" t="s">
        <v>852</v>
      </c>
      <c r="C83" s="385" t="s">
        <v>142</v>
      </c>
      <c r="D83" s="385" t="s">
        <v>142</v>
      </c>
      <c r="E83" s="129">
        <v>2052</v>
      </c>
      <c r="F83" s="386">
        <v>123.28624000000001</v>
      </c>
      <c r="G83" s="386">
        <v>160.72590073658964</v>
      </c>
      <c r="H83" s="386">
        <v>209.53526660873155</v>
      </c>
      <c r="I83" s="386">
        <v>273.16709846751615</v>
      </c>
      <c r="J83" s="386">
        <v>356.12269425032508</v>
      </c>
      <c r="K83" s="386">
        <v>413.73908453717502</v>
      </c>
      <c r="L83" s="386">
        <v>480.67711728962189</v>
      </c>
      <c r="M83" s="386">
        <v>558.44492270853061</v>
      </c>
      <c r="N83" s="386">
        <v>648.79462841379984</v>
      </c>
      <c r="O83" s="386">
        <v>753.76183530689786</v>
      </c>
      <c r="P83" s="386">
        <v>821.51602813555235</v>
      </c>
      <c r="Q83" s="386">
        <v>895.36051425159974</v>
      </c>
      <c r="R83" s="386">
        <v>975.84273833378131</v>
      </c>
      <c r="S83" s="386">
        <v>1063.5593538036919</v>
      </c>
      <c r="T83" s="386">
        <v>1159.1606461044557</v>
      </c>
      <c r="U83" s="386">
        <v>1225.3595941702849</v>
      </c>
      <c r="V83" s="386">
        <v>1295.3391232450967</v>
      </c>
      <c r="W83" s="386">
        <v>1369.3151399736803</v>
      </c>
      <c r="X83" s="386">
        <v>1447.5158812958653</v>
      </c>
      <c r="Y83" s="386">
        <v>1530.1826186220499</v>
      </c>
      <c r="Z83" s="386">
        <v>1591.210543536085</v>
      </c>
      <c r="AA83" s="386">
        <v>1654.6724312817375</v>
      </c>
      <c r="AB83" s="386">
        <v>1720.6653550443409</v>
      </c>
      <c r="AC83" s="386">
        <v>1789.2902595569731</v>
      </c>
      <c r="AD83" s="386">
        <v>1860.6521155085129</v>
      </c>
      <c r="AE83" s="386">
        <v>1942.2058714502746</v>
      </c>
      <c r="AF83" s="386">
        <v>2027.3341887260826</v>
      </c>
      <c r="AG83" s="386">
        <v>2116.1937429983063</v>
      </c>
      <c r="AH83" s="386">
        <v>2208.9480771392696</v>
      </c>
      <c r="AI83" s="386">
        <v>2305.7679022261345</v>
      </c>
      <c r="AJ83" s="386">
        <v>2383.778581608618</v>
      </c>
      <c r="AK83" s="386">
        <v>2464.4285839220179</v>
      </c>
      <c r="AL83" s="386">
        <v>2547.8072049600487</v>
      </c>
      <c r="AM83" s="386">
        <v>2634.0067616468373</v>
      </c>
      <c r="AN83" s="386">
        <v>2723.1226942503472</v>
      </c>
      <c r="AO83" s="387">
        <v>2723.1226942503472</v>
      </c>
      <c r="AP83" s="387">
        <v>2723.1226942503472</v>
      </c>
      <c r="AQ83" s="387">
        <v>2723.1226942503472</v>
      </c>
      <c r="AR83" s="387">
        <v>2723.1226942503472</v>
      </c>
      <c r="AS83" s="387">
        <v>2723.1226942503472</v>
      </c>
      <c r="AT83" s="387">
        <v>2723.1226942503472</v>
      </c>
      <c r="AU83" s="387">
        <v>2723.1226942503472</v>
      </c>
      <c r="AV83" s="387">
        <v>2723.1226942503472</v>
      </c>
      <c r="AW83" s="387">
        <v>2723.1226942503472</v>
      </c>
      <c r="AX83" s="387">
        <v>2723.1226942503472</v>
      </c>
      <c r="AY83" s="387">
        <v>2723.1226942503472</v>
      </c>
      <c r="AZ83" s="387">
        <v>2723.1226942503472</v>
      </c>
      <c r="BA83" s="387">
        <v>2723.1226942503472</v>
      </c>
      <c r="BB83" s="387">
        <v>2723.1226942503472</v>
      </c>
      <c r="BC83" s="387">
        <v>2723.1226942503472</v>
      </c>
      <c r="BD83" s="387">
        <v>2723.1226942503472</v>
      </c>
      <c r="BE83" s="387">
        <v>2723.1226942503472</v>
      </c>
      <c r="BF83" s="387">
        <v>2723.1226942503472</v>
      </c>
      <c r="BG83" s="387">
        <v>2723.1226942503472</v>
      </c>
      <c r="BH83" s="387">
        <v>2723.1226942503472</v>
      </c>
      <c r="BI83" s="387">
        <v>2723.1226942503472</v>
      </c>
      <c r="BJ83" s="387">
        <v>2723.1226942503472</v>
      </c>
      <c r="BK83" s="387">
        <v>2723.1226942503472</v>
      </c>
      <c r="BL83" s="387">
        <v>2723.1226942503472</v>
      </c>
      <c r="BM83" s="387">
        <v>2723.1226942503472</v>
      </c>
      <c r="BN83" s="387">
        <v>2723.1226942503472</v>
      </c>
      <c r="BO83" s="387">
        <v>2723.1226942503472</v>
      </c>
      <c r="BP83" s="387">
        <v>2723.1226942503472</v>
      </c>
      <c r="CA83" s="386">
        <v>150</v>
      </c>
      <c r="CB83" s="386">
        <v>200.62209149292661</v>
      </c>
      <c r="CC83" s="386">
        <v>268.32815729997475</v>
      </c>
      <c r="CD83" s="386">
        <v>358.88370749309291</v>
      </c>
      <c r="CE83" s="386">
        <v>480</v>
      </c>
      <c r="CF83" s="386">
        <v>603.7205218057228</v>
      </c>
      <c r="CG83" s="386">
        <v>759.33014260286291</v>
      </c>
      <c r="CH83" s="386">
        <v>955.04831232294634</v>
      </c>
      <c r="CI83" s="386">
        <v>1201.2130530526751</v>
      </c>
      <c r="CJ83" s="386">
        <v>1510.8270233100127</v>
      </c>
      <c r="CK83" s="386">
        <v>1739.3277071290931</v>
      </c>
      <c r="CL83" s="386">
        <v>2002.3873190717895</v>
      </c>
      <c r="CM83" s="386">
        <v>2305.2326247349997</v>
      </c>
      <c r="CN83" s="386">
        <v>2653.8808968316762</v>
      </c>
      <c r="CO83" s="386">
        <v>3055.2594731639037</v>
      </c>
      <c r="CP83" s="386">
        <v>3234.8986109158395</v>
      </c>
      <c r="CQ83" s="386">
        <v>3425.0999349880231</v>
      </c>
      <c r="CR83" s="386">
        <v>3626.4844669532567</v>
      </c>
      <c r="CS83" s="386">
        <v>3839.7097423959499</v>
      </c>
      <c r="CT83" s="386">
        <v>4065.4719578150616</v>
      </c>
      <c r="CU83" s="386">
        <v>4233.5799935815039</v>
      </c>
      <c r="CV83" s="386">
        <v>4408.6393284793858</v>
      </c>
      <c r="CW83" s="386">
        <v>4590.9374000448988</v>
      </c>
      <c r="CX83" s="386">
        <v>4780.7735314108186</v>
      </c>
      <c r="CY83" s="386">
        <v>4978.4594227781745</v>
      </c>
      <c r="CZ83" s="386">
        <v>5203.8330248170514</v>
      </c>
      <c r="DA83" s="386">
        <v>5439.4092329600535</v>
      </c>
      <c r="DB83" s="386">
        <v>5685.6499166114691</v>
      </c>
      <c r="DC83" s="386">
        <v>5943.0378538869918</v>
      </c>
      <c r="DD83" s="386">
        <v>6212.0776781458135</v>
      </c>
      <c r="DE83" s="386">
        <v>6423.0347486028777</v>
      </c>
      <c r="DF83" s="386">
        <v>6641.1557484055757</v>
      </c>
      <c r="DG83" s="386">
        <v>6866.6839587274571</v>
      </c>
      <c r="DH83" s="386">
        <v>7099.8709223714841</v>
      </c>
      <c r="DI83" s="386">
        <v>7340.9767243282067</v>
      </c>
      <c r="DJ83" s="387">
        <v>7340.9767243282067</v>
      </c>
      <c r="DK83" s="387">
        <v>7340.9767243282067</v>
      </c>
      <c r="DL83" s="387">
        <v>7340.9767243282067</v>
      </c>
      <c r="DM83" s="387">
        <v>7340.9767243282067</v>
      </c>
      <c r="DN83" s="387">
        <v>7340.9767243282067</v>
      </c>
      <c r="DO83" s="387">
        <v>7340.9767243282067</v>
      </c>
      <c r="DP83" s="387">
        <v>7340.9767243282067</v>
      </c>
      <c r="DQ83" s="387">
        <v>7340.9767243282067</v>
      </c>
      <c r="DR83" s="387">
        <v>7340.9767243282067</v>
      </c>
      <c r="DS83" s="387">
        <v>7340.9767243282067</v>
      </c>
      <c r="DT83" s="387">
        <v>7340.9767243282067</v>
      </c>
      <c r="DU83" s="387">
        <v>7340.9767243282067</v>
      </c>
      <c r="DV83" s="387">
        <v>7340.9767243282067</v>
      </c>
      <c r="DW83" s="387">
        <v>7340.9767243282067</v>
      </c>
      <c r="DX83" s="387">
        <v>7340.9767243282067</v>
      </c>
      <c r="DY83" s="387">
        <v>7340.9767243282067</v>
      </c>
      <c r="DZ83" s="387">
        <v>7340.9767243282067</v>
      </c>
      <c r="EA83" s="387">
        <v>7340.9767243282067</v>
      </c>
      <c r="EB83" s="387">
        <v>7340.9767243282067</v>
      </c>
      <c r="EC83" s="387">
        <v>7340.9767243282067</v>
      </c>
      <c r="ED83" s="387">
        <v>7340.9767243282067</v>
      </c>
      <c r="EE83" s="387">
        <v>7340.9767243282067</v>
      </c>
      <c r="EF83" s="387">
        <v>7340.9767243282067</v>
      </c>
      <c r="EG83" s="387">
        <v>7340.9767243282067</v>
      </c>
      <c r="EH83" s="387">
        <v>7340.9767243282067</v>
      </c>
      <c r="EI83" s="387">
        <v>7340.9767243282067</v>
      </c>
      <c r="EJ83" s="387">
        <v>7340.9767243282067</v>
      </c>
      <c r="EK83" s="387">
        <v>7340.9767243282067</v>
      </c>
      <c r="EY83" s="386">
        <v>8350</v>
      </c>
      <c r="EZ83" s="386">
        <v>8438</v>
      </c>
      <c r="FA83" s="386">
        <v>8526</v>
      </c>
      <c r="FB83" s="386">
        <v>8614</v>
      </c>
      <c r="FC83" s="386">
        <v>8701.2000000000007</v>
      </c>
      <c r="FD83" s="386">
        <v>8810</v>
      </c>
      <c r="FE83" s="386">
        <v>8919</v>
      </c>
      <c r="FF83" s="386">
        <v>9028</v>
      </c>
      <c r="FG83" s="386">
        <v>9137</v>
      </c>
      <c r="FH83" s="386">
        <v>9246</v>
      </c>
      <c r="FI83" s="386">
        <v>9354.5</v>
      </c>
      <c r="FJ83" s="386">
        <v>9418</v>
      </c>
      <c r="FK83" s="386">
        <v>9482</v>
      </c>
      <c r="FL83" s="386">
        <v>9546</v>
      </c>
      <c r="FM83" s="386">
        <v>9610</v>
      </c>
      <c r="FN83" s="386">
        <v>9674</v>
      </c>
      <c r="FO83" s="386">
        <v>9738</v>
      </c>
      <c r="FP83" s="386">
        <v>9802</v>
      </c>
      <c r="FQ83" s="386">
        <v>9866</v>
      </c>
      <c r="FR83" s="386">
        <v>9930</v>
      </c>
      <c r="FS83" s="386">
        <v>9994</v>
      </c>
      <c r="FT83" s="386">
        <v>10058</v>
      </c>
      <c r="FU83" s="386">
        <v>10122</v>
      </c>
      <c r="FV83" s="386">
        <v>10186</v>
      </c>
      <c r="FW83" s="386">
        <v>10250</v>
      </c>
      <c r="FX83" s="386">
        <v>10314</v>
      </c>
      <c r="FY83" s="386">
        <v>10378</v>
      </c>
      <c r="FZ83" s="386">
        <v>10442</v>
      </c>
      <c r="GA83" s="386">
        <v>10506</v>
      </c>
      <c r="GB83" s="386">
        <v>10570</v>
      </c>
      <c r="GC83" s="386">
        <v>10625.9</v>
      </c>
      <c r="GD83" s="387">
        <v>10625.9</v>
      </c>
      <c r="GE83" s="387">
        <v>10625.9</v>
      </c>
      <c r="GF83" s="387">
        <v>10625.9</v>
      </c>
      <c r="GG83" s="387">
        <v>10625.9</v>
      </c>
      <c r="GH83" s="387">
        <v>10625.9</v>
      </c>
      <c r="GI83" s="387">
        <v>10625.9</v>
      </c>
      <c r="GJ83" s="387">
        <v>10625.9</v>
      </c>
      <c r="GK83" s="387">
        <v>10625.9</v>
      </c>
      <c r="GL83" s="387">
        <v>10625.9</v>
      </c>
      <c r="GM83" s="387">
        <v>10625.9</v>
      </c>
      <c r="GN83" s="387">
        <v>10625.9</v>
      </c>
      <c r="GO83" s="387">
        <v>10625.9</v>
      </c>
      <c r="GP83" s="387">
        <v>10625.9</v>
      </c>
      <c r="GQ83" s="387">
        <v>10625.9</v>
      </c>
      <c r="GR83" s="387">
        <v>10625.9</v>
      </c>
      <c r="GS83" s="387">
        <v>10625.9</v>
      </c>
      <c r="GT83" s="387">
        <v>10625.9</v>
      </c>
      <c r="GU83" s="387">
        <v>10625.9</v>
      </c>
      <c r="GV83" s="387">
        <v>10625.9</v>
      </c>
      <c r="GW83" s="387">
        <v>10625.9</v>
      </c>
      <c r="GX83" s="387">
        <v>10625.9</v>
      </c>
      <c r="GY83" s="387">
        <v>10625.9</v>
      </c>
      <c r="GZ83" s="387">
        <v>10625.9</v>
      </c>
      <c r="HA83" s="387">
        <v>10625.9</v>
      </c>
      <c r="HB83" s="387">
        <v>10625.9</v>
      </c>
      <c r="HC83" s="387">
        <v>10625.9</v>
      </c>
      <c r="HD83" s="387">
        <v>10625.9</v>
      </c>
      <c r="HE83" s="387">
        <v>10625.9</v>
      </c>
      <c r="HS83" s="394">
        <v>1.2166807909787822</v>
      </c>
      <c r="HT83" s="394">
        <v>1.2482250251732732</v>
      </c>
      <c r="HU83" s="394">
        <v>1.2805870899099199</v>
      </c>
      <c r="HV83" s="394">
        <v>1.313788188645163</v>
      </c>
      <c r="HW83" s="394">
        <v>1.347850074566153</v>
      </c>
      <c r="HX83" s="394">
        <v>1.4591817509362659</v>
      </c>
      <c r="HY83" s="394">
        <v>1.5797093626683802</v>
      </c>
      <c r="HZ83" s="394">
        <v>1.7101924889760616</v>
      </c>
      <c r="IA83" s="394">
        <v>1.8514534498990087</v>
      </c>
      <c r="IB83" s="394">
        <v>2.0043824886608541</v>
      </c>
      <c r="IC83" s="394">
        <v>2.1172170080193484</v>
      </c>
      <c r="ID83" s="394">
        <v>2.2364034232015633</v>
      </c>
      <c r="IE83" s="394">
        <v>2.3622993072337732</v>
      </c>
      <c r="IF83" s="394">
        <v>2.4952823623245761</v>
      </c>
      <c r="IG83" s="394">
        <v>2.6357515530151843</v>
      </c>
      <c r="IH83" s="394">
        <v>2.6399586099509449</v>
      </c>
      <c r="II83" s="394">
        <v>2.6441723819839762</v>
      </c>
      <c r="IJ83" s="394">
        <v>2.6483928798325866</v>
      </c>
      <c r="IK83" s="394">
        <v>2.6526201142321919</v>
      </c>
      <c r="IL83" s="394">
        <v>2.6568540959353428</v>
      </c>
      <c r="IM83" s="394">
        <v>2.6606032814321257</v>
      </c>
      <c r="IN83" s="394">
        <v>2.6643577575438169</v>
      </c>
      <c r="IO83" s="394">
        <v>2.6681175317362</v>
      </c>
      <c r="IP83" s="394">
        <v>2.6718826114855925</v>
      </c>
      <c r="IQ83" s="394">
        <v>2.6756530042788631</v>
      </c>
      <c r="IR83" s="394">
        <v>2.6793416193986017</v>
      </c>
      <c r="IS83" s="394">
        <v>2.6830353195878471</v>
      </c>
      <c r="IT83" s="394">
        <v>2.6867341118567989</v>
      </c>
      <c r="IU83" s="394">
        <v>2.6904380032253226</v>
      </c>
      <c r="IV83" s="394">
        <v>2.6941470007229609</v>
      </c>
      <c r="IW83" s="394">
        <v>2.6944762395962525</v>
      </c>
      <c r="IX83" s="394">
        <v>2.6948055187042588</v>
      </c>
      <c r="IY83" s="394">
        <v>2.6951348380518971</v>
      </c>
      <c r="IZ83" s="394">
        <v>2.6954641976440841</v>
      </c>
      <c r="JA83" s="394">
        <v>2.695793597485741</v>
      </c>
      <c r="JB83" s="394">
        <v>2.695793597485741</v>
      </c>
      <c r="JC83" s="394">
        <v>2.695793597485741</v>
      </c>
      <c r="JD83" s="394">
        <v>2.695793597485741</v>
      </c>
      <c r="JE83" s="394">
        <v>2.695793597485741</v>
      </c>
      <c r="JF83" s="394">
        <v>2.695793597485741</v>
      </c>
      <c r="JG83" s="394">
        <v>2.695793597485741</v>
      </c>
      <c r="JH83" s="394">
        <v>2.695793597485741</v>
      </c>
      <c r="JI83" s="394">
        <v>2.695793597485741</v>
      </c>
      <c r="JJ83" s="394">
        <v>2.695793597485741</v>
      </c>
      <c r="JK83" s="394">
        <v>2.695793597485741</v>
      </c>
      <c r="JL83" s="394">
        <v>2.695793597485741</v>
      </c>
      <c r="JM83" s="394">
        <v>2.695793597485741</v>
      </c>
      <c r="JN83" s="394">
        <v>2.695793597485741</v>
      </c>
      <c r="JO83" s="394">
        <v>2.695793597485741</v>
      </c>
      <c r="JP83" s="394">
        <v>2.695793597485741</v>
      </c>
      <c r="JQ83" s="394">
        <v>2.695793597485741</v>
      </c>
      <c r="JR83" s="394">
        <v>2.695793597485741</v>
      </c>
      <c r="JS83" s="394">
        <v>2.695793597485741</v>
      </c>
      <c r="JT83" s="394">
        <v>2.695793597485741</v>
      </c>
      <c r="JU83" s="394">
        <v>2.695793597485741</v>
      </c>
      <c r="JV83" s="394">
        <v>2.695793597485741</v>
      </c>
      <c r="JW83" s="394">
        <v>2.695793597485741</v>
      </c>
      <c r="JX83" s="394">
        <v>2.695793597485741</v>
      </c>
      <c r="JY83" s="394">
        <v>2.695793597485741</v>
      </c>
      <c r="JZ83" s="394">
        <v>2.695793597485741</v>
      </c>
      <c r="KA83" s="394">
        <v>2.695793597485741</v>
      </c>
      <c r="KB83" s="394">
        <v>2.695793597485741</v>
      </c>
      <c r="KC83" s="394">
        <v>2.695793597485741</v>
      </c>
    </row>
    <row r="84" spans="1:289" x14ac:dyDescent="0.25">
      <c r="A84" s="383">
        <v>75</v>
      </c>
      <c r="B84" s="384" t="s">
        <v>852</v>
      </c>
      <c r="C84" s="385" t="s">
        <v>142</v>
      </c>
      <c r="D84" s="385" t="s">
        <v>142</v>
      </c>
      <c r="E84" s="129">
        <v>2052</v>
      </c>
      <c r="F84" s="386">
        <v>885.25345000000004</v>
      </c>
      <c r="G84" s="386">
        <v>872.45123479101983</v>
      </c>
      <c r="H84" s="386">
        <v>859.83416058799332</v>
      </c>
      <c r="I84" s="386">
        <v>847.3995499486557</v>
      </c>
      <c r="J84" s="386">
        <v>835.1447641509435</v>
      </c>
      <c r="K84" s="386">
        <v>851.30303310929025</v>
      </c>
      <c r="L84" s="386">
        <v>867.77393008967306</v>
      </c>
      <c r="M84" s="386">
        <v>884.56350377715921</v>
      </c>
      <c r="N84" s="386">
        <v>901.67791988596412</v>
      </c>
      <c r="O84" s="386">
        <v>919.12346342371495</v>
      </c>
      <c r="P84" s="386">
        <v>935.64241918485959</v>
      </c>
      <c r="Q84" s="386">
        <v>952.45826204583102</v>
      </c>
      <c r="R84" s="386">
        <v>969.57632781303971</v>
      </c>
      <c r="S84" s="386">
        <v>987.00204819073087</v>
      </c>
      <c r="T84" s="386">
        <v>1004.7409525045086</v>
      </c>
      <c r="U84" s="386">
        <v>1019.9484236499703</v>
      </c>
      <c r="V84" s="386">
        <v>1035.3860707209415</v>
      </c>
      <c r="W84" s="386">
        <v>1051.057377594273</v>
      </c>
      <c r="X84" s="386">
        <v>1066.9658808777776</v>
      </c>
      <c r="Y84" s="386">
        <v>1083.1151707083502</v>
      </c>
      <c r="Z84" s="386">
        <v>1096.7319618684194</v>
      </c>
      <c r="AA84" s="386">
        <v>1110.5199416578341</v>
      </c>
      <c r="AB84" s="386">
        <v>1124.4812622390587</v>
      </c>
      <c r="AC84" s="386">
        <v>1138.6181028312797</v>
      </c>
      <c r="AD84" s="386">
        <v>1152.9326700505608</v>
      </c>
      <c r="AE84" s="386">
        <v>1171.1551766174639</v>
      </c>
      <c r="AF84" s="386">
        <v>1189.6656963131529</v>
      </c>
      <c r="AG84" s="386">
        <v>1208.4687812864802</v>
      </c>
      <c r="AH84" s="386">
        <v>1227.5690556346124</v>
      </c>
      <c r="AI84" s="386">
        <v>1246.9712165401991</v>
      </c>
      <c r="AJ84" s="386">
        <v>1264.1273119361597</v>
      </c>
      <c r="AK84" s="386">
        <v>1281.5194445439911</v>
      </c>
      <c r="AL84" s="386">
        <v>1299.150861813891</v>
      </c>
      <c r="AM84" s="386">
        <v>1317.0248558751684</v>
      </c>
      <c r="AN84" s="386">
        <v>1335.1447641509483</v>
      </c>
      <c r="AO84" s="387">
        <v>1335.1447641509483</v>
      </c>
      <c r="AP84" s="387">
        <v>1335.1447641509483</v>
      </c>
      <c r="AQ84" s="387">
        <v>1335.1447641509483</v>
      </c>
      <c r="AR84" s="387">
        <v>1335.1447641509483</v>
      </c>
      <c r="AS84" s="387">
        <v>1335.1447641509483</v>
      </c>
      <c r="AT84" s="387">
        <v>1335.1447641509483</v>
      </c>
      <c r="AU84" s="387">
        <v>1335.1447641509483</v>
      </c>
      <c r="AV84" s="387">
        <v>1335.1447641509483</v>
      </c>
      <c r="AW84" s="387">
        <v>1335.1447641509483</v>
      </c>
      <c r="AX84" s="387">
        <v>1335.1447641509483</v>
      </c>
      <c r="AY84" s="387">
        <v>1335.1447641509483</v>
      </c>
      <c r="AZ84" s="387">
        <v>1335.1447641509483</v>
      </c>
      <c r="BA84" s="387">
        <v>1335.1447641509483</v>
      </c>
      <c r="BB84" s="387">
        <v>1335.1447641509483</v>
      </c>
      <c r="BC84" s="387">
        <v>1335.1447641509483</v>
      </c>
      <c r="BD84" s="387">
        <v>1335.1447641509483</v>
      </c>
      <c r="BE84" s="387">
        <v>1335.1447641509483</v>
      </c>
      <c r="BF84" s="387">
        <v>1335.1447641509483</v>
      </c>
      <c r="BG84" s="387">
        <v>1335.1447641509483</v>
      </c>
      <c r="BH84" s="387">
        <v>1335.1447641509483</v>
      </c>
      <c r="BI84" s="387">
        <v>1335.1447641509483</v>
      </c>
      <c r="BJ84" s="387">
        <v>1335.1447641509483</v>
      </c>
      <c r="BK84" s="387">
        <v>1335.1447641509483</v>
      </c>
      <c r="BL84" s="387">
        <v>1335.1447641509483</v>
      </c>
      <c r="BM84" s="387">
        <v>1335.1447641509483</v>
      </c>
      <c r="BN84" s="387">
        <v>1335.1447641509483</v>
      </c>
      <c r="BO84" s="387">
        <v>1335.1447641509483</v>
      </c>
      <c r="BP84" s="387">
        <v>1335.1447641509483</v>
      </c>
      <c r="CA84" s="386">
        <v>2650</v>
      </c>
      <c r="CB84" s="386">
        <v>2611.6766584713137</v>
      </c>
      <c r="CC84" s="386">
        <v>2573.9075352467498</v>
      </c>
      <c r="CD84" s="386">
        <v>2536.6846154216478</v>
      </c>
      <c r="CE84" s="386">
        <v>2500</v>
      </c>
      <c r="CF84" s="386">
        <v>2552.3478291392648</v>
      </c>
      <c r="CG84" s="386">
        <v>2605.791776364767</v>
      </c>
      <c r="CH84" s="386">
        <v>2660.3547934374246</v>
      </c>
      <c r="CI84" s="386">
        <v>2716.0603127080994</v>
      </c>
      <c r="CJ84" s="386">
        <v>2772.9322571807311</v>
      </c>
      <c r="CK84" s="386">
        <v>2827.5813788940977</v>
      </c>
      <c r="CL84" s="386">
        <v>2883.3075289035251</v>
      </c>
      <c r="CM84" s="386">
        <v>2940.131933349784</v>
      </c>
      <c r="CN84" s="386">
        <v>2998.076236699751</v>
      </c>
      <c r="CO84" s="386">
        <v>3057.1625099908028</v>
      </c>
      <c r="CP84" s="386">
        <v>3104.5995177119871</v>
      </c>
      <c r="CQ84" s="386">
        <v>3152.7725902299189</v>
      </c>
      <c r="CR84" s="386">
        <v>3201.6931488253877</v>
      </c>
      <c r="CS84" s="386">
        <v>3251.3727919995249</v>
      </c>
      <c r="CT84" s="386">
        <v>3301.8232982236764</v>
      </c>
      <c r="CU84" s="386">
        <v>3345.0858846233164</v>
      </c>
      <c r="CV84" s="386">
        <v>3388.9153249133487</v>
      </c>
      <c r="CW84" s="386">
        <v>3433.31904637355</v>
      </c>
      <c r="CX84" s="386">
        <v>3478.3045736006352</v>
      </c>
      <c r="CY84" s="386">
        <v>3523.8795297833635</v>
      </c>
      <c r="CZ84" s="386">
        <v>3581.1319975786478</v>
      </c>
      <c r="DA84" s="386">
        <v>3639.3146461706779</v>
      </c>
      <c r="DB84" s="386">
        <v>3698.4425882060859</v>
      </c>
      <c r="DC84" s="386">
        <v>3758.5311818666623</v>
      </c>
      <c r="DD84" s="386">
        <v>3819.5960348585645</v>
      </c>
      <c r="DE84" s="386">
        <v>3870.2464358204261</v>
      </c>
      <c r="DF84" s="386">
        <v>3921.5684950137297</v>
      </c>
      <c r="DG84" s="386">
        <v>3973.5711190763564</v>
      </c>
      <c r="DH84" s="386">
        <v>4026.263332754168</v>
      </c>
      <c r="DI84" s="386">
        <v>4079.6542804672004</v>
      </c>
      <c r="DJ84" s="387">
        <v>4079.6542804672004</v>
      </c>
      <c r="DK84" s="387">
        <v>4079.6542804672004</v>
      </c>
      <c r="DL84" s="387">
        <v>4079.6542804672004</v>
      </c>
      <c r="DM84" s="387">
        <v>4079.6542804672004</v>
      </c>
      <c r="DN84" s="387">
        <v>4079.6542804672004</v>
      </c>
      <c r="DO84" s="387">
        <v>4079.6542804672004</v>
      </c>
      <c r="DP84" s="387">
        <v>4079.6542804672004</v>
      </c>
      <c r="DQ84" s="387">
        <v>4079.6542804672004</v>
      </c>
      <c r="DR84" s="387">
        <v>4079.6542804672004</v>
      </c>
      <c r="DS84" s="387">
        <v>4079.6542804672004</v>
      </c>
      <c r="DT84" s="387">
        <v>4079.6542804672004</v>
      </c>
      <c r="DU84" s="387">
        <v>4079.6542804672004</v>
      </c>
      <c r="DV84" s="387">
        <v>4079.6542804672004</v>
      </c>
      <c r="DW84" s="387">
        <v>4079.6542804672004</v>
      </c>
      <c r="DX84" s="387">
        <v>4079.6542804672004</v>
      </c>
      <c r="DY84" s="387">
        <v>4079.6542804672004</v>
      </c>
      <c r="DZ84" s="387">
        <v>4079.6542804672004</v>
      </c>
      <c r="EA84" s="387">
        <v>4079.6542804672004</v>
      </c>
      <c r="EB84" s="387">
        <v>4079.6542804672004</v>
      </c>
      <c r="EC84" s="387">
        <v>4079.6542804672004</v>
      </c>
      <c r="ED84" s="387">
        <v>4079.6542804672004</v>
      </c>
      <c r="EE84" s="387">
        <v>4079.6542804672004</v>
      </c>
      <c r="EF84" s="387">
        <v>4079.6542804672004</v>
      </c>
      <c r="EG84" s="387">
        <v>4079.6542804672004</v>
      </c>
      <c r="EH84" s="387">
        <v>4079.6542804672004</v>
      </c>
      <c r="EI84" s="387">
        <v>4079.6542804672004</v>
      </c>
      <c r="EJ84" s="387">
        <v>4079.6542804672004</v>
      </c>
      <c r="EK84" s="387">
        <v>4079.6542804672004</v>
      </c>
      <c r="EY84" s="386">
        <v>3264</v>
      </c>
      <c r="EZ84" s="386">
        <v>3293</v>
      </c>
      <c r="FA84" s="386">
        <v>3322</v>
      </c>
      <c r="FB84" s="386">
        <v>3351</v>
      </c>
      <c r="FC84" s="386">
        <v>3380.7999999999997</v>
      </c>
      <c r="FD84" s="386">
        <v>3468</v>
      </c>
      <c r="FE84" s="386">
        <v>3555</v>
      </c>
      <c r="FF84" s="386">
        <v>3642</v>
      </c>
      <c r="FG84" s="386">
        <v>3729</v>
      </c>
      <c r="FH84" s="386">
        <v>3816</v>
      </c>
      <c r="FI84" s="386">
        <v>3901</v>
      </c>
      <c r="FJ84" s="386">
        <v>4138</v>
      </c>
      <c r="FK84" s="386">
        <v>4375</v>
      </c>
      <c r="FL84" s="386">
        <v>4612</v>
      </c>
      <c r="FM84" s="386">
        <v>4849</v>
      </c>
      <c r="FN84" s="386">
        <v>5086</v>
      </c>
      <c r="FO84" s="386">
        <v>5323</v>
      </c>
      <c r="FP84" s="386">
        <v>5560</v>
      </c>
      <c r="FQ84" s="386">
        <v>5797</v>
      </c>
      <c r="FR84" s="386">
        <v>6034</v>
      </c>
      <c r="FS84" s="386">
        <v>6271</v>
      </c>
      <c r="FT84" s="386">
        <v>6508</v>
      </c>
      <c r="FU84" s="386">
        <v>6745</v>
      </c>
      <c r="FV84" s="386">
        <v>6982</v>
      </c>
      <c r="FW84" s="386">
        <v>7219</v>
      </c>
      <c r="FX84" s="386">
        <v>7456</v>
      </c>
      <c r="FY84" s="386">
        <v>7693</v>
      </c>
      <c r="FZ84" s="386">
        <v>7930</v>
      </c>
      <c r="GA84" s="386">
        <v>8167</v>
      </c>
      <c r="GB84" s="386">
        <v>8404</v>
      </c>
      <c r="GC84" s="386">
        <v>8645.8000000000011</v>
      </c>
      <c r="GD84" s="387">
        <v>8645.8000000000011</v>
      </c>
      <c r="GE84" s="387">
        <v>8645.8000000000011</v>
      </c>
      <c r="GF84" s="387">
        <v>8645.8000000000011</v>
      </c>
      <c r="GG84" s="387">
        <v>8645.8000000000011</v>
      </c>
      <c r="GH84" s="387">
        <v>8645.8000000000011</v>
      </c>
      <c r="GI84" s="387">
        <v>8645.8000000000011</v>
      </c>
      <c r="GJ84" s="387">
        <v>8645.8000000000011</v>
      </c>
      <c r="GK84" s="387">
        <v>8645.8000000000011</v>
      </c>
      <c r="GL84" s="387">
        <v>8645.8000000000011</v>
      </c>
      <c r="GM84" s="387">
        <v>8645.8000000000011</v>
      </c>
      <c r="GN84" s="387">
        <v>8645.8000000000011</v>
      </c>
      <c r="GO84" s="387">
        <v>8645.8000000000011</v>
      </c>
      <c r="GP84" s="387">
        <v>8645.8000000000011</v>
      </c>
      <c r="GQ84" s="387">
        <v>8645.8000000000011</v>
      </c>
      <c r="GR84" s="387">
        <v>8645.8000000000011</v>
      </c>
      <c r="GS84" s="387">
        <v>8645.8000000000011</v>
      </c>
      <c r="GT84" s="387">
        <v>8645.8000000000011</v>
      </c>
      <c r="GU84" s="387">
        <v>8645.8000000000011</v>
      </c>
      <c r="GV84" s="387">
        <v>8645.8000000000011</v>
      </c>
      <c r="GW84" s="387">
        <v>8645.8000000000011</v>
      </c>
      <c r="GX84" s="387">
        <v>8645.8000000000011</v>
      </c>
      <c r="GY84" s="387">
        <v>8645.8000000000011</v>
      </c>
      <c r="GZ84" s="387">
        <v>8645.8000000000011</v>
      </c>
      <c r="HA84" s="387">
        <v>8645.8000000000011</v>
      </c>
      <c r="HB84" s="387">
        <v>8645.8000000000011</v>
      </c>
      <c r="HC84" s="387">
        <v>8645.8000000000011</v>
      </c>
      <c r="HD84" s="387">
        <v>8645.8000000000011</v>
      </c>
      <c r="HE84" s="387">
        <v>8645.8000000000011</v>
      </c>
      <c r="HS84" s="394">
        <v>2.9934929934472438</v>
      </c>
      <c r="HT84" s="394">
        <v>2.9934929934472434</v>
      </c>
      <c r="HU84" s="394">
        <v>2.9934929934472434</v>
      </c>
      <c r="HV84" s="394">
        <v>2.993492993447243</v>
      </c>
      <c r="HW84" s="394">
        <v>2.9934929934472434</v>
      </c>
      <c r="HX84" s="394">
        <v>2.9981660229931242</v>
      </c>
      <c r="HY84" s="394">
        <v>3.0028463474300184</v>
      </c>
      <c r="HZ84" s="394">
        <v>3.0075339781457067</v>
      </c>
      <c r="IA84" s="394">
        <v>3.0122289265457467</v>
      </c>
      <c r="IB84" s="394">
        <v>3.0169312040534995</v>
      </c>
      <c r="IC84" s="394">
        <v>3.022074802206502</v>
      </c>
      <c r="ID84" s="394">
        <v>3.0272271697347972</v>
      </c>
      <c r="IE84" s="394">
        <v>3.0323883215893863</v>
      </c>
      <c r="IF84" s="394">
        <v>3.03755827274676</v>
      </c>
      <c r="IG84" s="394">
        <v>3.0427370382089451</v>
      </c>
      <c r="IH84" s="394">
        <v>3.0438789312521504</v>
      </c>
      <c r="II84" s="394">
        <v>3.0450212528304896</v>
      </c>
      <c r="IJ84" s="394">
        <v>3.0461640031047845</v>
      </c>
      <c r="IK84" s="394">
        <v>3.0473071822359183</v>
      </c>
      <c r="IL84" s="394">
        <v>3.0484507903848357</v>
      </c>
      <c r="IM84" s="394">
        <v>3.0500486909532083</v>
      </c>
      <c r="IN84" s="394">
        <v>3.0516474290900382</v>
      </c>
      <c r="IO84" s="394">
        <v>3.0532470052343523</v>
      </c>
      <c r="IP84" s="394">
        <v>3.0548474198254074</v>
      </c>
      <c r="IQ84" s="394">
        <v>3.0564486733026892</v>
      </c>
      <c r="IR84" s="394">
        <v>3.0577775422738518</v>
      </c>
      <c r="IS84" s="394">
        <v>3.0591069890046736</v>
      </c>
      <c r="IT84" s="394">
        <v>3.0604370137463497</v>
      </c>
      <c r="IU84" s="394">
        <v>3.0617676167501848</v>
      </c>
      <c r="IV84" s="394">
        <v>3.0630987982675948</v>
      </c>
      <c r="IW84" s="394">
        <v>3.0615954574169342</v>
      </c>
      <c r="IX84" s="394">
        <v>3.060092854392201</v>
      </c>
      <c r="IY84" s="394">
        <v>3.0585909888312783</v>
      </c>
      <c r="IZ84" s="394">
        <v>3.0570898603722245</v>
      </c>
      <c r="JA84" s="394">
        <v>3.0555894686532765</v>
      </c>
      <c r="JB84" s="394">
        <v>3.0555894686532765</v>
      </c>
      <c r="JC84" s="394">
        <v>3.0555894686532765</v>
      </c>
      <c r="JD84" s="394">
        <v>3.0555894686532765</v>
      </c>
      <c r="JE84" s="394">
        <v>3.0555894686532765</v>
      </c>
      <c r="JF84" s="394">
        <v>3.0555894686532765</v>
      </c>
      <c r="JG84" s="394">
        <v>3.0555894686532765</v>
      </c>
      <c r="JH84" s="394">
        <v>3.0555894686532765</v>
      </c>
      <c r="JI84" s="394">
        <v>3.0555894686532765</v>
      </c>
      <c r="JJ84" s="394">
        <v>3.0555894686532765</v>
      </c>
      <c r="JK84" s="394">
        <v>3.0555894686532765</v>
      </c>
      <c r="JL84" s="394">
        <v>3.0555894686532765</v>
      </c>
      <c r="JM84" s="394">
        <v>3.0555894686532765</v>
      </c>
      <c r="JN84" s="394">
        <v>3.0555894686532765</v>
      </c>
      <c r="JO84" s="394">
        <v>3.0555894686532765</v>
      </c>
      <c r="JP84" s="394">
        <v>3.0555894686532765</v>
      </c>
      <c r="JQ84" s="394">
        <v>3.0555894686532765</v>
      </c>
      <c r="JR84" s="394">
        <v>3.0555894686532765</v>
      </c>
      <c r="JS84" s="394">
        <v>3.0555894686532765</v>
      </c>
      <c r="JT84" s="394">
        <v>3.0555894686532765</v>
      </c>
      <c r="JU84" s="394">
        <v>3.0555894686532765</v>
      </c>
      <c r="JV84" s="394">
        <v>3.0555894686532765</v>
      </c>
      <c r="JW84" s="394">
        <v>3.0555894686532765</v>
      </c>
      <c r="JX84" s="394">
        <v>3.0555894686532765</v>
      </c>
      <c r="JY84" s="394">
        <v>3.0555894686532765</v>
      </c>
      <c r="JZ84" s="394">
        <v>3.0555894686532765</v>
      </c>
      <c r="KA84" s="394">
        <v>3.0555894686532765</v>
      </c>
      <c r="KB84" s="394">
        <v>3.0555894686532765</v>
      </c>
      <c r="KC84" s="394">
        <v>3.0555894686532765</v>
      </c>
    </row>
    <row r="85" spans="1:289" x14ac:dyDescent="0.25">
      <c r="A85" s="383">
        <v>76</v>
      </c>
      <c r="B85" s="384" t="s">
        <v>852</v>
      </c>
      <c r="C85" s="385" t="s">
        <v>142</v>
      </c>
      <c r="D85" s="385" t="s">
        <v>142</v>
      </c>
      <c r="E85" s="129">
        <v>2052</v>
      </c>
      <c r="F85" s="386">
        <v>15.15883</v>
      </c>
      <c r="G85" s="386">
        <v>15.15883</v>
      </c>
      <c r="H85" s="386">
        <v>15.15883</v>
      </c>
      <c r="I85" s="386">
        <v>15.15883</v>
      </c>
      <c r="J85" s="386">
        <v>15.158829999999998</v>
      </c>
      <c r="K85" s="386">
        <v>22.25272831172834</v>
      </c>
      <c r="L85" s="386">
        <v>32.666367873747255</v>
      </c>
      <c r="M85" s="386">
        <v>47.953292518318946</v>
      </c>
      <c r="N85" s="386">
        <v>70.394060099822156</v>
      </c>
      <c r="O85" s="386">
        <v>103.33646423641002</v>
      </c>
      <c r="P85" s="386">
        <v>117.11700532885712</v>
      </c>
      <c r="Q85" s="386">
        <v>132.73526473500777</v>
      </c>
      <c r="R85" s="386">
        <v>150.43631328175226</v>
      </c>
      <c r="S85" s="386">
        <v>170.4979034696328</v>
      </c>
      <c r="T85" s="386">
        <v>193.23482777124337</v>
      </c>
      <c r="U85" s="386">
        <v>207.46831913970198</v>
      </c>
      <c r="V85" s="386">
        <v>222.75023577845306</v>
      </c>
      <c r="W85" s="386">
        <v>239.15780368348967</v>
      </c>
      <c r="X85" s="386">
        <v>256.77393724331705</v>
      </c>
      <c r="Y85" s="386">
        <v>275.68765824046841</v>
      </c>
      <c r="Z85" s="386">
        <v>289.03860951478651</v>
      </c>
      <c r="AA85" s="386">
        <v>303.03611820508343</v>
      </c>
      <c r="AB85" s="386">
        <v>317.71149567513902</v>
      </c>
      <c r="AC85" s="386">
        <v>333.09756962970698</v>
      </c>
      <c r="AD85" s="386">
        <v>349.22875754759679</v>
      </c>
      <c r="AE85" s="386">
        <v>367.11184176439178</v>
      </c>
      <c r="AF85" s="386">
        <v>385.91067158974073</v>
      </c>
      <c r="AG85" s="386">
        <v>405.67213994264023</v>
      </c>
      <c r="AH85" s="386">
        <v>426.44554100487358</v>
      </c>
      <c r="AI85" s="386">
        <v>448.28269318334924</v>
      </c>
      <c r="AJ85" s="386">
        <v>465.4858972439373</v>
      </c>
      <c r="AK85" s="386">
        <v>483.34928791099156</v>
      </c>
      <c r="AL85" s="386">
        <v>501.89820036938931</v>
      </c>
      <c r="AM85" s="386">
        <v>521.15894206183088</v>
      </c>
      <c r="AN85" s="386">
        <v>541.15883000000508</v>
      </c>
      <c r="AO85" s="387">
        <v>541.15883000000508</v>
      </c>
      <c r="AP85" s="387">
        <v>541.15883000000508</v>
      </c>
      <c r="AQ85" s="387">
        <v>541.15883000000508</v>
      </c>
      <c r="AR85" s="387">
        <v>541.15883000000508</v>
      </c>
      <c r="AS85" s="387">
        <v>541.15883000000508</v>
      </c>
      <c r="AT85" s="387">
        <v>541.15883000000508</v>
      </c>
      <c r="AU85" s="387">
        <v>541.15883000000508</v>
      </c>
      <c r="AV85" s="387">
        <v>541.15883000000508</v>
      </c>
      <c r="AW85" s="387">
        <v>541.15883000000508</v>
      </c>
      <c r="AX85" s="387">
        <v>541.15883000000508</v>
      </c>
      <c r="AY85" s="387">
        <v>541.15883000000508</v>
      </c>
      <c r="AZ85" s="387">
        <v>541.15883000000508</v>
      </c>
      <c r="BA85" s="387">
        <v>541.15883000000508</v>
      </c>
      <c r="BB85" s="387">
        <v>541.15883000000508</v>
      </c>
      <c r="BC85" s="387">
        <v>541.15883000000508</v>
      </c>
      <c r="BD85" s="387">
        <v>541.15883000000508</v>
      </c>
      <c r="BE85" s="387">
        <v>541.15883000000508</v>
      </c>
      <c r="BF85" s="387">
        <v>541.15883000000508</v>
      </c>
      <c r="BG85" s="387">
        <v>541.15883000000508</v>
      </c>
      <c r="BH85" s="387">
        <v>541.15883000000508</v>
      </c>
      <c r="BI85" s="387">
        <v>541.15883000000508</v>
      </c>
      <c r="BJ85" s="387">
        <v>541.15883000000508</v>
      </c>
      <c r="BK85" s="387">
        <v>541.15883000000508</v>
      </c>
      <c r="BL85" s="387">
        <v>541.15883000000508</v>
      </c>
      <c r="BM85" s="387">
        <v>541.15883000000508</v>
      </c>
      <c r="BN85" s="387">
        <v>541.15883000000508</v>
      </c>
      <c r="BO85" s="387">
        <v>541.15883000000508</v>
      </c>
      <c r="BP85" s="387">
        <v>541.15883000000508</v>
      </c>
      <c r="CA85" s="386">
        <v>40</v>
      </c>
      <c r="CB85" s="386">
        <v>40</v>
      </c>
      <c r="CC85" s="386">
        <v>40</v>
      </c>
      <c r="CD85" s="386">
        <v>40</v>
      </c>
      <c r="CE85" s="386">
        <v>40</v>
      </c>
      <c r="CF85" s="386">
        <v>58.148365992453208</v>
      </c>
      <c r="CG85" s="386">
        <v>84.530811689807209</v>
      </c>
      <c r="CH85" s="386">
        <v>122.88321439445129</v>
      </c>
      <c r="CI85" s="386">
        <v>178.63645312344119</v>
      </c>
      <c r="CJ85" s="386">
        <v>259.68544639538931</v>
      </c>
      <c r="CK85" s="386">
        <v>293.29395907271879</v>
      </c>
      <c r="CL85" s="386">
        <v>331.25208833450029</v>
      </c>
      <c r="CM85" s="386">
        <v>374.12276193101485</v>
      </c>
      <c r="CN85" s="386">
        <v>422.54176177011891</v>
      </c>
      <c r="CO85" s="386">
        <v>477.22715270854729</v>
      </c>
      <c r="CP85" s="386">
        <v>511.75958602508871</v>
      </c>
      <c r="CQ85" s="386">
        <v>548.7908062274837</v>
      </c>
      <c r="CR85" s="386">
        <v>588.50162698280519</v>
      </c>
      <c r="CS85" s="386">
        <v>631.08594573985454</v>
      </c>
      <c r="CT85" s="386">
        <v>676.75169047918939</v>
      </c>
      <c r="CU85" s="386">
        <v>709.09976971015692</v>
      </c>
      <c r="CV85" s="386">
        <v>742.99405598375779</v>
      </c>
      <c r="CW85" s="386">
        <v>778.50845650794759</v>
      </c>
      <c r="CX85" s="386">
        <v>815.7204111840648</v>
      </c>
      <c r="CY85" s="386">
        <v>854.71106146617285</v>
      </c>
      <c r="CZ85" s="386">
        <v>898.0309635467728</v>
      </c>
      <c r="DA85" s="386">
        <v>943.54647768959831</v>
      </c>
      <c r="DB85" s="386">
        <v>991.36888559419765</v>
      </c>
      <c r="DC85" s="386">
        <v>1041.6151091261881</v>
      </c>
      <c r="DD85" s="386">
        <v>1094.4079961816292</v>
      </c>
      <c r="DE85" s="386">
        <v>1136.0621711337249</v>
      </c>
      <c r="DF85" s="386">
        <v>1179.3017422972821</v>
      </c>
      <c r="DG85" s="386">
        <v>1224.1870513103293</v>
      </c>
      <c r="DH85" s="386">
        <v>1270.7807364691389</v>
      </c>
      <c r="DI85" s="386">
        <v>1319.1478201411528</v>
      </c>
      <c r="DJ85" s="387">
        <v>1319.1478201411528</v>
      </c>
      <c r="DK85" s="387">
        <v>1319.1478201411528</v>
      </c>
      <c r="DL85" s="387">
        <v>1319.1478201411528</v>
      </c>
      <c r="DM85" s="387">
        <v>1319.1478201411528</v>
      </c>
      <c r="DN85" s="387">
        <v>1319.1478201411528</v>
      </c>
      <c r="DO85" s="387">
        <v>1319.1478201411528</v>
      </c>
      <c r="DP85" s="387">
        <v>1319.1478201411528</v>
      </c>
      <c r="DQ85" s="387">
        <v>1319.1478201411528</v>
      </c>
      <c r="DR85" s="387">
        <v>1319.1478201411528</v>
      </c>
      <c r="DS85" s="387">
        <v>1319.1478201411528</v>
      </c>
      <c r="DT85" s="387">
        <v>1319.1478201411528</v>
      </c>
      <c r="DU85" s="387">
        <v>1319.1478201411528</v>
      </c>
      <c r="DV85" s="387">
        <v>1319.1478201411528</v>
      </c>
      <c r="DW85" s="387">
        <v>1319.1478201411528</v>
      </c>
      <c r="DX85" s="387">
        <v>1319.1478201411528</v>
      </c>
      <c r="DY85" s="387">
        <v>1319.1478201411528</v>
      </c>
      <c r="DZ85" s="387">
        <v>1319.1478201411528</v>
      </c>
      <c r="EA85" s="387">
        <v>1319.1478201411528</v>
      </c>
      <c r="EB85" s="387">
        <v>1319.1478201411528</v>
      </c>
      <c r="EC85" s="387">
        <v>1319.1478201411528</v>
      </c>
      <c r="ED85" s="387">
        <v>1319.1478201411528</v>
      </c>
      <c r="EE85" s="387">
        <v>1319.1478201411528</v>
      </c>
      <c r="EF85" s="387">
        <v>1319.1478201411528</v>
      </c>
      <c r="EG85" s="387">
        <v>1319.1478201411528</v>
      </c>
      <c r="EH85" s="387">
        <v>1319.1478201411528</v>
      </c>
      <c r="EI85" s="387">
        <v>1319.1478201411528</v>
      </c>
      <c r="EJ85" s="387">
        <v>1319.1478201411528</v>
      </c>
      <c r="EK85" s="387">
        <v>1319.1478201411528</v>
      </c>
      <c r="EY85" s="386">
        <v>3132</v>
      </c>
      <c r="EZ85" s="386">
        <v>3142</v>
      </c>
      <c r="FA85" s="386">
        <v>3152</v>
      </c>
      <c r="FB85" s="386">
        <v>3162</v>
      </c>
      <c r="FC85" s="386">
        <v>3173.9</v>
      </c>
      <c r="FD85" s="386">
        <v>3206</v>
      </c>
      <c r="FE85" s="386">
        <v>3239</v>
      </c>
      <c r="FF85" s="386">
        <v>3272</v>
      </c>
      <c r="FG85" s="386">
        <v>3305</v>
      </c>
      <c r="FH85" s="386">
        <v>3338</v>
      </c>
      <c r="FI85" s="386">
        <v>3369.0000000000005</v>
      </c>
      <c r="FJ85" s="386">
        <v>3375</v>
      </c>
      <c r="FK85" s="386">
        <v>3381</v>
      </c>
      <c r="FL85" s="386">
        <v>3387</v>
      </c>
      <c r="FM85" s="386">
        <v>3393</v>
      </c>
      <c r="FN85" s="386">
        <v>3399</v>
      </c>
      <c r="FO85" s="386">
        <v>3405</v>
      </c>
      <c r="FP85" s="386">
        <v>3411</v>
      </c>
      <c r="FQ85" s="386">
        <v>3417</v>
      </c>
      <c r="FR85" s="386">
        <v>3423</v>
      </c>
      <c r="FS85" s="386">
        <v>3429</v>
      </c>
      <c r="FT85" s="386">
        <v>3435</v>
      </c>
      <c r="FU85" s="386">
        <v>3441</v>
      </c>
      <c r="FV85" s="386">
        <v>3447</v>
      </c>
      <c r="FW85" s="386">
        <v>3453</v>
      </c>
      <c r="FX85" s="386">
        <v>3459</v>
      </c>
      <c r="FY85" s="386">
        <v>3465</v>
      </c>
      <c r="FZ85" s="386">
        <v>3471</v>
      </c>
      <c r="GA85" s="386">
        <v>3477</v>
      </c>
      <c r="GB85" s="386">
        <v>3483</v>
      </c>
      <c r="GC85" s="386">
        <v>3481.9000000000005</v>
      </c>
      <c r="GD85" s="387">
        <v>3481.9000000000005</v>
      </c>
      <c r="GE85" s="387">
        <v>3481.9000000000005</v>
      </c>
      <c r="GF85" s="387">
        <v>3481.9000000000005</v>
      </c>
      <c r="GG85" s="387">
        <v>3481.9000000000005</v>
      </c>
      <c r="GH85" s="387">
        <v>3481.9000000000005</v>
      </c>
      <c r="GI85" s="387">
        <v>3481.9000000000005</v>
      </c>
      <c r="GJ85" s="387">
        <v>3481.9000000000005</v>
      </c>
      <c r="GK85" s="387">
        <v>3481.9000000000005</v>
      </c>
      <c r="GL85" s="387">
        <v>3481.9000000000005</v>
      </c>
      <c r="GM85" s="387">
        <v>3481.9000000000005</v>
      </c>
      <c r="GN85" s="387">
        <v>3481.9000000000005</v>
      </c>
      <c r="GO85" s="387">
        <v>3481.9000000000005</v>
      </c>
      <c r="GP85" s="387">
        <v>3481.9000000000005</v>
      </c>
      <c r="GQ85" s="387">
        <v>3481.9000000000005</v>
      </c>
      <c r="GR85" s="387">
        <v>3481.9000000000005</v>
      </c>
      <c r="GS85" s="387">
        <v>3481.9000000000005</v>
      </c>
      <c r="GT85" s="387">
        <v>3481.9000000000005</v>
      </c>
      <c r="GU85" s="387">
        <v>3481.9000000000005</v>
      </c>
      <c r="GV85" s="387">
        <v>3481.9000000000005</v>
      </c>
      <c r="GW85" s="387">
        <v>3481.9000000000005</v>
      </c>
      <c r="GX85" s="387">
        <v>3481.9000000000005</v>
      </c>
      <c r="GY85" s="387">
        <v>3481.9000000000005</v>
      </c>
      <c r="GZ85" s="387">
        <v>3481.9000000000005</v>
      </c>
      <c r="HA85" s="387">
        <v>3481.9000000000005</v>
      </c>
      <c r="HB85" s="387">
        <v>3481.9000000000005</v>
      </c>
      <c r="HC85" s="387">
        <v>3481.9000000000005</v>
      </c>
      <c r="HD85" s="387">
        <v>3481.9000000000005</v>
      </c>
      <c r="HE85" s="387">
        <v>3481.9000000000005</v>
      </c>
      <c r="HS85" s="394">
        <v>2.638726075825113</v>
      </c>
      <c r="HT85" s="394">
        <v>2.638726075825113</v>
      </c>
      <c r="HU85" s="394">
        <v>2.638726075825113</v>
      </c>
      <c r="HV85" s="394">
        <v>2.638726075825113</v>
      </c>
      <c r="HW85" s="394">
        <v>2.6387260758251134</v>
      </c>
      <c r="HX85" s="394">
        <v>2.613089288552811</v>
      </c>
      <c r="HY85" s="394">
        <v>2.5877015778586601</v>
      </c>
      <c r="HZ85" s="394">
        <v>2.5625605238161255</v>
      </c>
      <c r="IA85" s="394">
        <v>2.5376637300096929</v>
      </c>
      <c r="IB85" s="394">
        <v>2.5130088233064454</v>
      </c>
      <c r="IC85" s="394">
        <v>2.5042815793416846</v>
      </c>
      <c r="ID85" s="394">
        <v>2.4955846435821769</v>
      </c>
      <c r="IE85" s="394">
        <v>2.4869179107727808</v>
      </c>
      <c r="IF85" s="394">
        <v>2.4782812760238859</v>
      </c>
      <c r="IG85" s="394">
        <v>2.4696746348101479</v>
      </c>
      <c r="IH85" s="394">
        <v>2.4666878690065808</v>
      </c>
      <c r="II85" s="394">
        <v>2.4637047153265863</v>
      </c>
      <c r="IJ85" s="394">
        <v>2.4607251694017482</v>
      </c>
      <c r="IK85" s="394">
        <v>2.4577492268689336</v>
      </c>
      <c r="IL85" s="394">
        <v>2.4547768833702852</v>
      </c>
      <c r="IM85" s="394">
        <v>2.4533046671534069</v>
      </c>
      <c r="IN85" s="394">
        <v>2.4518333338764835</v>
      </c>
      <c r="IO85" s="394">
        <v>2.4503628830099835</v>
      </c>
      <c r="IP85" s="394">
        <v>2.4488933140246951</v>
      </c>
      <c r="IQ85" s="394">
        <v>2.4474246263917236</v>
      </c>
      <c r="IR85" s="394">
        <v>2.4462053831625483</v>
      </c>
      <c r="IS85" s="394">
        <v>2.4449867473286067</v>
      </c>
      <c r="IT85" s="394">
        <v>2.4437687185873096</v>
      </c>
      <c r="IU85" s="394">
        <v>2.4425512966362195</v>
      </c>
      <c r="IV85" s="394">
        <v>2.4413344811730493</v>
      </c>
      <c r="IW85" s="394">
        <v>2.4405941788143433</v>
      </c>
      <c r="IX85" s="394">
        <v>2.4398541009425254</v>
      </c>
      <c r="IY85" s="394">
        <v>2.439114247489524</v>
      </c>
      <c r="IZ85" s="394">
        <v>2.4383746183872868</v>
      </c>
      <c r="JA85" s="394">
        <v>2.437635213567781</v>
      </c>
      <c r="JB85" s="394">
        <v>2.437635213567781</v>
      </c>
      <c r="JC85" s="394">
        <v>2.437635213567781</v>
      </c>
      <c r="JD85" s="394">
        <v>2.437635213567781</v>
      </c>
      <c r="JE85" s="394">
        <v>2.437635213567781</v>
      </c>
      <c r="JF85" s="394">
        <v>2.437635213567781</v>
      </c>
      <c r="JG85" s="394">
        <v>2.437635213567781</v>
      </c>
      <c r="JH85" s="394">
        <v>2.437635213567781</v>
      </c>
      <c r="JI85" s="394">
        <v>2.437635213567781</v>
      </c>
      <c r="JJ85" s="394">
        <v>2.437635213567781</v>
      </c>
      <c r="JK85" s="394">
        <v>2.437635213567781</v>
      </c>
      <c r="JL85" s="394">
        <v>2.437635213567781</v>
      </c>
      <c r="JM85" s="394">
        <v>2.437635213567781</v>
      </c>
      <c r="JN85" s="394">
        <v>2.437635213567781</v>
      </c>
      <c r="JO85" s="394">
        <v>2.437635213567781</v>
      </c>
      <c r="JP85" s="394">
        <v>2.437635213567781</v>
      </c>
      <c r="JQ85" s="394">
        <v>2.437635213567781</v>
      </c>
      <c r="JR85" s="394">
        <v>2.437635213567781</v>
      </c>
      <c r="JS85" s="394">
        <v>2.437635213567781</v>
      </c>
      <c r="JT85" s="394">
        <v>2.437635213567781</v>
      </c>
      <c r="JU85" s="394">
        <v>2.437635213567781</v>
      </c>
      <c r="JV85" s="394">
        <v>2.437635213567781</v>
      </c>
      <c r="JW85" s="394">
        <v>2.437635213567781</v>
      </c>
      <c r="JX85" s="394">
        <v>2.437635213567781</v>
      </c>
      <c r="JY85" s="394">
        <v>2.437635213567781</v>
      </c>
      <c r="JZ85" s="394">
        <v>2.437635213567781</v>
      </c>
      <c r="KA85" s="394">
        <v>2.437635213567781</v>
      </c>
      <c r="KB85" s="394">
        <v>2.437635213567781</v>
      </c>
      <c r="KC85" s="394">
        <v>2.437635213567781</v>
      </c>
    </row>
    <row r="86" spans="1:289" x14ac:dyDescent="0.25">
      <c r="A86" s="383">
        <v>77</v>
      </c>
      <c r="B86" s="384" t="s">
        <v>852</v>
      </c>
      <c r="C86" s="385" t="s">
        <v>142</v>
      </c>
      <c r="D86" s="385" t="s">
        <v>142</v>
      </c>
      <c r="E86" s="129">
        <v>2052</v>
      </c>
      <c r="F86" s="386">
        <v>223.24879000000001</v>
      </c>
      <c r="G86" s="386">
        <v>216.64297494791765</v>
      </c>
      <c r="H86" s="386">
        <v>210.23262251179088</v>
      </c>
      <c r="I86" s="386">
        <v>204.01194905493972</v>
      </c>
      <c r="J86" s="386">
        <v>197.97534207547173</v>
      </c>
      <c r="K86" s="386">
        <v>201.2259760504466</v>
      </c>
      <c r="L86" s="386">
        <v>204.5299834462146</v>
      </c>
      <c r="M86" s="386">
        <v>207.88824062168575</v>
      </c>
      <c r="N86" s="386">
        <v>211.30163832504715</v>
      </c>
      <c r="O86" s="386">
        <v>214.77108193002601</v>
      </c>
      <c r="P86" s="386">
        <v>218.09151203830751</v>
      </c>
      <c r="Q86" s="386">
        <v>221.46327706563355</v>
      </c>
      <c r="R86" s="386">
        <v>224.88717066638844</v>
      </c>
      <c r="S86" s="386">
        <v>228.36399876510896</v>
      </c>
      <c r="T86" s="386">
        <v>231.89457974618475</v>
      </c>
      <c r="U86" s="386">
        <v>234.9480685529723</v>
      </c>
      <c r="V86" s="386">
        <v>238.04176439652366</v>
      </c>
      <c r="W86" s="386">
        <v>241.17619670593044</v>
      </c>
      <c r="X86" s="386">
        <v>244.35190188158049</v>
      </c>
      <c r="Y86" s="386">
        <v>247.56942338695308</v>
      </c>
      <c r="Z86" s="386">
        <v>250.30116889270556</v>
      </c>
      <c r="AA86" s="386">
        <v>253.06305718994705</v>
      </c>
      <c r="AB86" s="386">
        <v>255.85542088209053</v>
      </c>
      <c r="AC86" s="386">
        <v>258.67859624258176</v>
      </c>
      <c r="AD86" s="386">
        <v>261.53292325539519</v>
      </c>
      <c r="AE86" s="386">
        <v>265.19070891121231</v>
      </c>
      <c r="AF86" s="386">
        <v>268.89965216408206</v>
      </c>
      <c r="AG86" s="386">
        <v>272.66046850145574</v>
      </c>
      <c r="AH86" s="386">
        <v>276.47388341755436</v>
      </c>
      <c r="AI86" s="386">
        <v>280.34063255332285</v>
      </c>
      <c r="AJ86" s="386">
        <v>283.78203882012565</v>
      </c>
      <c r="AK86" s="386">
        <v>287.26569111093619</v>
      </c>
      <c r="AL86" s="386">
        <v>290.79210802960591</v>
      </c>
      <c r="AM86" s="386">
        <v>294.36181454626484</v>
      </c>
      <c r="AN86" s="386">
        <v>297.97534207547267</v>
      </c>
      <c r="AO86" s="387">
        <v>297.97534207547267</v>
      </c>
      <c r="AP86" s="387">
        <v>297.97534207547267</v>
      </c>
      <c r="AQ86" s="387">
        <v>297.97534207547267</v>
      </c>
      <c r="AR86" s="387">
        <v>297.97534207547267</v>
      </c>
      <c r="AS86" s="387">
        <v>297.97534207547267</v>
      </c>
      <c r="AT86" s="387">
        <v>297.97534207547267</v>
      </c>
      <c r="AU86" s="387">
        <v>297.97534207547267</v>
      </c>
      <c r="AV86" s="387">
        <v>297.97534207547267</v>
      </c>
      <c r="AW86" s="387">
        <v>297.97534207547267</v>
      </c>
      <c r="AX86" s="387">
        <v>297.97534207547267</v>
      </c>
      <c r="AY86" s="387">
        <v>297.97534207547267</v>
      </c>
      <c r="AZ86" s="387">
        <v>297.97534207547267</v>
      </c>
      <c r="BA86" s="387">
        <v>297.97534207547267</v>
      </c>
      <c r="BB86" s="387">
        <v>297.97534207547267</v>
      </c>
      <c r="BC86" s="387">
        <v>297.97534207547267</v>
      </c>
      <c r="BD86" s="387">
        <v>297.97534207547267</v>
      </c>
      <c r="BE86" s="387">
        <v>297.97534207547267</v>
      </c>
      <c r="BF86" s="387">
        <v>297.97534207547267</v>
      </c>
      <c r="BG86" s="387">
        <v>297.97534207547267</v>
      </c>
      <c r="BH86" s="387">
        <v>297.97534207547267</v>
      </c>
      <c r="BI86" s="387">
        <v>297.97534207547267</v>
      </c>
      <c r="BJ86" s="387">
        <v>297.97534207547267</v>
      </c>
      <c r="BK86" s="387">
        <v>297.97534207547267</v>
      </c>
      <c r="BL86" s="387">
        <v>297.97534207547267</v>
      </c>
      <c r="BM86" s="387">
        <v>297.97534207547267</v>
      </c>
      <c r="BN86" s="387">
        <v>297.97534207547267</v>
      </c>
      <c r="BO86" s="387">
        <v>297.97534207547267</v>
      </c>
      <c r="BP86" s="387">
        <v>297.97534207547267</v>
      </c>
      <c r="CA86" s="386">
        <v>530</v>
      </c>
      <c r="CB86" s="386">
        <v>514.31757691674989</v>
      </c>
      <c r="CC86" s="386">
        <v>499.09918853871119</v>
      </c>
      <c r="CD86" s="386">
        <v>484.33110432140762</v>
      </c>
      <c r="CE86" s="386">
        <v>470</v>
      </c>
      <c r="CF86" s="386">
        <v>479.15257457785827</v>
      </c>
      <c r="CG86" s="386">
        <v>488.48338239274477</v>
      </c>
      <c r="CH86" s="386">
        <v>497.99589428081725</v>
      </c>
      <c r="CI86" s="386">
        <v>507.69364866777983</v>
      </c>
      <c r="CJ86" s="386">
        <v>517.58025288509248</v>
      </c>
      <c r="CK86" s="386">
        <v>527.22398533715159</v>
      </c>
      <c r="CL86" s="386">
        <v>537.04740311354158</v>
      </c>
      <c r="CM86" s="386">
        <v>547.05385417273601</v>
      </c>
      <c r="CN86" s="386">
        <v>557.24674885351681</v>
      </c>
      <c r="CO86" s="386">
        <v>567.6295610372656</v>
      </c>
      <c r="CP86" s="386">
        <v>575.9615391771739</v>
      </c>
      <c r="CQ86" s="386">
        <v>584.41581866375111</v>
      </c>
      <c r="CR86" s="386">
        <v>592.994194703267</v>
      </c>
      <c r="CS86" s="386">
        <v>601.69848885301406</v>
      </c>
      <c r="CT86" s="386">
        <v>610.53054940810193</v>
      </c>
      <c r="CU86" s="386">
        <v>618.2920949272318</v>
      </c>
      <c r="CV86" s="386">
        <v>626.1523113300774</v>
      </c>
      <c r="CW86" s="386">
        <v>634.11245299867755</v>
      </c>
      <c r="CX86" s="386">
        <v>642.17379026176422</v>
      </c>
      <c r="CY86" s="386">
        <v>650.33760959748952</v>
      </c>
      <c r="CZ86" s="386">
        <v>660.43516626724727</v>
      </c>
      <c r="DA86" s="386">
        <v>670.68950404453176</v>
      </c>
      <c r="DB86" s="386">
        <v>681.10305721285147</v>
      </c>
      <c r="DC86" s="386">
        <v>691.67829785195374</v>
      </c>
      <c r="DD86" s="386">
        <v>702.41773642467319</v>
      </c>
      <c r="DE86" s="386">
        <v>710.57367435678998</v>
      </c>
      <c r="DF86" s="386">
        <v>718.82431280699325</v>
      </c>
      <c r="DG86" s="386">
        <v>727.17075136532401</v>
      </c>
      <c r="DH86" s="386">
        <v>735.61410238942267</v>
      </c>
      <c r="DI86" s="386">
        <v>744.15549115277634</v>
      </c>
      <c r="DJ86" s="387">
        <v>744.15549115277634</v>
      </c>
      <c r="DK86" s="387">
        <v>744.15549115277634</v>
      </c>
      <c r="DL86" s="387">
        <v>744.15549115277634</v>
      </c>
      <c r="DM86" s="387">
        <v>744.15549115277634</v>
      </c>
      <c r="DN86" s="387">
        <v>744.15549115277634</v>
      </c>
      <c r="DO86" s="387">
        <v>744.15549115277634</v>
      </c>
      <c r="DP86" s="387">
        <v>744.15549115277634</v>
      </c>
      <c r="DQ86" s="387">
        <v>744.15549115277634</v>
      </c>
      <c r="DR86" s="387">
        <v>744.15549115277634</v>
      </c>
      <c r="DS86" s="387">
        <v>744.15549115277634</v>
      </c>
      <c r="DT86" s="387">
        <v>744.15549115277634</v>
      </c>
      <c r="DU86" s="387">
        <v>744.15549115277634</v>
      </c>
      <c r="DV86" s="387">
        <v>744.15549115277634</v>
      </c>
      <c r="DW86" s="387">
        <v>744.15549115277634</v>
      </c>
      <c r="DX86" s="387">
        <v>744.15549115277634</v>
      </c>
      <c r="DY86" s="387">
        <v>744.15549115277634</v>
      </c>
      <c r="DZ86" s="387">
        <v>744.15549115277634</v>
      </c>
      <c r="EA86" s="387">
        <v>744.15549115277634</v>
      </c>
      <c r="EB86" s="387">
        <v>744.15549115277634</v>
      </c>
      <c r="EC86" s="387">
        <v>744.15549115277634</v>
      </c>
      <c r="ED86" s="387">
        <v>744.15549115277634</v>
      </c>
      <c r="EE86" s="387">
        <v>744.15549115277634</v>
      </c>
      <c r="EF86" s="387">
        <v>744.15549115277634</v>
      </c>
      <c r="EG86" s="387">
        <v>744.15549115277634</v>
      </c>
      <c r="EH86" s="387">
        <v>744.15549115277634</v>
      </c>
      <c r="EI86" s="387">
        <v>744.15549115277634</v>
      </c>
      <c r="EJ86" s="387">
        <v>744.15549115277634</v>
      </c>
      <c r="EK86" s="387">
        <v>744.15549115277634</v>
      </c>
      <c r="EY86" s="386">
        <v>9700</v>
      </c>
      <c r="EZ86" s="386">
        <v>9735</v>
      </c>
      <c r="FA86" s="386">
        <v>9770</v>
      </c>
      <c r="FB86" s="386">
        <v>9805</v>
      </c>
      <c r="FC86" s="386">
        <v>9839.9999999999982</v>
      </c>
      <c r="FD86" s="386">
        <v>9941</v>
      </c>
      <c r="FE86" s="386">
        <v>10042</v>
      </c>
      <c r="FF86" s="386">
        <v>10143</v>
      </c>
      <c r="FG86" s="386">
        <v>10244</v>
      </c>
      <c r="FH86" s="386">
        <v>10345</v>
      </c>
      <c r="FI86" s="386">
        <v>10444.5</v>
      </c>
      <c r="FJ86" s="386">
        <v>10463</v>
      </c>
      <c r="FK86" s="386">
        <v>10482</v>
      </c>
      <c r="FL86" s="386">
        <v>10501</v>
      </c>
      <c r="FM86" s="386">
        <v>10520</v>
      </c>
      <c r="FN86" s="386">
        <v>10539</v>
      </c>
      <c r="FO86" s="386">
        <v>10558</v>
      </c>
      <c r="FP86" s="386">
        <v>10577</v>
      </c>
      <c r="FQ86" s="386">
        <v>10596</v>
      </c>
      <c r="FR86" s="386">
        <v>10615</v>
      </c>
      <c r="FS86" s="386">
        <v>10634</v>
      </c>
      <c r="FT86" s="386">
        <v>10653</v>
      </c>
      <c r="FU86" s="386">
        <v>10672</v>
      </c>
      <c r="FV86" s="386">
        <v>10691</v>
      </c>
      <c r="FW86" s="386">
        <v>10710</v>
      </c>
      <c r="FX86" s="386">
        <v>10729</v>
      </c>
      <c r="FY86" s="386">
        <v>10748</v>
      </c>
      <c r="FZ86" s="386">
        <v>10767</v>
      </c>
      <c r="GA86" s="386">
        <v>10786</v>
      </c>
      <c r="GB86" s="386">
        <v>10805</v>
      </c>
      <c r="GC86" s="386">
        <v>10821</v>
      </c>
      <c r="GD86" s="387">
        <v>10821</v>
      </c>
      <c r="GE86" s="387">
        <v>10821</v>
      </c>
      <c r="GF86" s="387">
        <v>10821</v>
      </c>
      <c r="GG86" s="387">
        <v>10821</v>
      </c>
      <c r="GH86" s="387">
        <v>10821</v>
      </c>
      <c r="GI86" s="387">
        <v>10821</v>
      </c>
      <c r="GJ86" s="387">
        <v>10821</v>
      </c>
      <c r="GK86" s="387">
        <v>10821</v>
      </c>
      <c r="GL86" s="387">
        <v>10821</v>
      </c>
      <c r="GM86" s="387">
        <v>10821</v>
      </c>
      <c r="GN86" s="387">
        <v>10821</v>
      </c>
      <c r="GO86" s="387">
        <v>10821</v>
      </c>
      <c r="GP86" s="387">
        <v>10821</v>
      </c>
      <c r="GQ86" s="387">
        <v>10821</v>
      </c>
      <c r="GR86" s="387">
        <v>10821</v>
      </c>
      <c r="GS86" s="387">
        <v>10821</v>
      </c>
      <c r="GT86" s="387">
        <v>10821</v>
      </c>
      <c r="GU86" s="387">
        <v>10821</v>
      </c>
      <c r="GV86" s="387">
        <v>10821</v>
      </c>
      <c r="GW86" s="387">
        <v>10821</v>
      </c>
      <c r="GX86" s="387">
        <v>10821</v>
      </c>
      <c r="GY86" s="387">
        <v>10821</v>
      </c>
      <c r="GZ86" s="387">
        <v>10821</v>
      </c>
      <c r="HA86" s="387">
        <v>10821</v>
      </c>
      <c r="HB86" s="387">
        <v>10821</v>
      </c>
      <c r="HC86" s="387">
        <v>10821</v>
      </c>
      <c r="HD86" s="387">
        <v>10821</v>
      </c>
      <c r="HE86" s="387">
        <v>10821</v>
      </c>
      <c r="HS86" s="394">
        <v>2.3740330238743956</v>
      </c>
      <c r="HT86" s="394">
        <v>2.3740330238743956</v>
      </c>
      <c r="HU86" s="394">
        <v>2.3740330238743952</v>
      </c>
      <c r="HV86" s="394">
        <v>2.3740330238743952</v>
      </c>
      <c r="HW86" s="394">
        <v>2.3740330238743956</v>
      </c>
      <c r="HX86" s="394">
        <v>2.3811666067294239</v>
      </c>
      <c r="HY86" s="394">
        <v>2.3883216248399179</v>
      </c>
      <c r="HZ86" s="394">
        <v>2.395498142615331</v>
      </c>
      <c r="IA86" s="394">
        <v>2.4026962246586572</v>
      </c>
      <c r="IB86" s="394">
        <v>2.409915935767013</v>
      </c>
      <c r="IC86" s="394">
        <v>2.4174438537733889</v>
      </c>
      <c r="ID86" s="394">
        <v>2.4249952869359039</v>
      </c>
      <c r="IE86" s="394">
        <v>2.432570308709471</v>
      </c>
      <c r="IF86" s="394">
        <v>2.4401689927784576</v>
      </c>
      <c r="IG86" s="394">
        <v>2.4477914130574003</v>
      </c>
      <c r="IH86" s="394">
        <v>2.4514418983074782</v>
      </c>
      <c r="II86" s="394">
        <v>2.4550978276662692</v>
      </c>
      <c r="IJ86" s="394">
        <v>2.4587592092527824</v>
      </c>
      <c r="IK86" s="394">
        <v>2.4624260511981335</v>
      </c>
      <c r="IL86" s="394">
        <v>2.4660983616455638</v>
      </c>
      <c r="IM86" s="394">
        <v>2.4701925990296503</v>
      </c>
      <c r="IN86" s="394">
        <v>2.4742936337013135</v>
      </c>
      <c r="IO86" s="394">
        <v>2.4784014769454683</v>
      </c>
      <c r="IP86" s="394">
        <v>2.4825161400657638</v>
      </c>
      <c r="IQ86" s="394">
        <v>2.4866376343846173</v>
      </c>
      <c r="IR86" s="394">
        <v>2.4904159311567944</v>
      </c>
      <c r="IS86" s="394">
        <v>2.4941999688243488</v>
      </c>
      <c r="IT86" s="394">
        <v>2.4979897561102264</v>
      </c>
      <c r="IU86" s="394">
        <v>2.5017853017506262</v>
      </c>
      <c r="IV86" s="394">
        <v>2.5055866144950221</v>
      </c>
      <c r="IW86" s="394">
        <v>2.5039416776027354</v>
      </c>
      <c r="IX86" s="394">
        <v>2.5022978206241757</v>
      </c>
      <c r="IY86" s="394">
        <v>2.5006550428503713</v>
      </c>
      <c r="IZ86" s="394">
        <v>2.4990133435728166</v>
      </c>
      <c r="JA86" s="394">
        <v>2.4973727220834703</v>
      </c>
      <c r="JB86" s="394">
        <v>2.4973727220834703</v>
      </c>
      <c r="JC86" s="394">
        <v>2.4973727220834703</v>
      </c>
      <c r="JD86" s="394">
        <v>2.4973727220834703</v>
      </c>
      <c r="JE86" s="394">
        <v>2.4973727220834703</v>
      </c>
      <c r="JF86" s="394">
        <v>2.4973727220834703</v>
      </c>
      <c r="JG86" s="394">
        <v>2.4973727220834703</v>
      </c>
      <c r="JH86" s="394">
        <v>2.4973727220834703</v>
      </c>
      <c r="JI86" s="394">
        <v>2.4973727220834703</v>
      </c>
      <c r="JJ86" s="394">
        <v>2.4973727220834703</v>
      </c>
      <c r="JK86" s="394">
        <v>2.4973727220834703</v>
      </c>
      <c r="JL86" s="394">
        <v>2.4973727220834703</v>
      </c>
      <c r="JM86" s="394">
        <v>2.4973727220834703</v>
      </c>
      <c r="JN86" s="394">
        <v>2.4973727220834703</v>
      </c>
      <c r="JO86" s="394">
        <v>2.4973727220834703</v>
      </c>
      <c r="JP86" s="394">
        <v>2.4973727220834703</v>
      </c>
      <c r="JQ86" s="394">
        <v>2.4973727220834703</v>
      </c>
      <c r="JR86" s="394">
        <v>2.4973727220834703</v>
      </c>
      <c r="JS86" s="394">
        <v>2.4973727220834703</v>
      </c>
      <c r="JT86" s="394">
        <v>2.4973727220834703</v>
      </c>
      <c r="JU86" s="394">
        <v>2.4973727220834703</v>
      </c>
      <c r="JV86" s="394">
        <v>2.4973727220834703</v>
      </c>
      <c r="JW86" s="394">
        <v>2.4973727220834703</v>
      </c>
      <c r="JX86" s="394">
        <v>2.4973727220834703</v>
      </c>
      <c r="JY86" s="394">
        <v>2.4973727220834703</v>
      </c>
      <c r="JZ86" s="394">
        <v>2.4973727220834703</v>
      </c>
      <c r="KA86" s="394">
        <v>2.4973727220834703</v>
      </c>
      <c r="KB86" s="394">
        <v>2.4973727220834703</v>
      </c>
      <c r="KC86" s="394">
        <v>2.4973727220834703</v>
      </c>
    </row>
    <row r="87" spans="1:289" x14ac:dyDescent="0.25">
      <c r="A87" s="383">
        <v>78</v>
      </c>
      <c r="B87" s="384" t="s">
        <v>852</v>
      </c>
      <c r="C87" s="385" t="s">
        <v>142</v>
      </c>
      <c r="D87" s="385" t="s">
        <v>142</v>
      </c>
      <c r="E87" s="129">
        <v>2052</v>
      </c>
      <c r="F87" s="386">
        <v>1285.8676100000002</v>
      </c>
      <c r="G87" s="386">
        <v>1268.487025464244</v>
      </c>
      <c r="H87" s="386">
        <v>1251.3413676942414</v>
      </c>
      <c r="I87" s="386">
        <v>1234.4274612740473</v>
      </c>
      <c r="J87" s="386">
        <v>1217.7421737086092</v>
      </c>
      <c r="K87" s="386">
        <v>1220.4177092368436</v>
      </c>
      <c r="L87" s="386">
        <v>1223.0991232593251</v>
      </c>
      <c r="M87" s="386">
        <v>1225.7864286918589</v>
      </c>
      <c r="N87" s="386">
        <v>1228.4796384786271</v>
      </c>
      <c r="O87" s="386">
        <v>1231.1787655922526</v>
      </c>
      <c r="P87" s="386">
        <v>1233.9064123658727</v>
      </c>
      <c r="Q87" s="386">
        <v>1236.6401021749393</v>
      </c>
      <c r="R87" s="386">
        <v>1239.3798484076515</v>
      </c>
      <c r="S87" s="386">
        <v>1242.1256644818693</v>
      </c>
      <c r="T87" s="386">
        <v>1244.8775638451796</v>
      </c>
      <c r="U87" s="386">
        <v>1247.3754941632155</v>
      </c>
      <c r="V87" s="386">
        <v>1249.8784367459552</v>
      </c>
      <c r="W87" s="386">
        <v>1252.3864016508439</v>
      </c>
      <c r="X87" s="386">
        <v>1254.8993989555079</v>
      </c>
      <c r="Y87" s="386">
        <v>1257.4174387577943</v>
      </c>
      <c r="Z87" s="386">
        <v>1259.6437015520851</v>
      </c>
      <c r="AA87" s="386">
        <v>1261.8739059538934</v>
      </c>
      <c r="AB87" s="386">
        <v>1264.1080589418516</v>
      </c>
      <c r="AC87" s="386">
        <v>1266.3461675069479</v>
      </c>
      <c r="AD87" s="386">
        <v>1268.5882386525479</v>
      </c>
      <c r="AE87" s="386">
        <v>1271.5832964222502</v>
      </c>
      <c r="AF87" s="386">
        <v>1274.585425336687</v>
      </c>
      <c r="AG87" s="386">
        <v>1277.5946420903899</v>
      </c>
      <c r="AH87" s="386">
        <v>1280.6109634173063</v>
      </c>
      <c r="AI87" s="386">
        <v>1283.63440609089</v>
      </c>
      <c r="AJ87" s="386">
        <v>1286.4436366873663</v>
      </c>
      <c r="AK87" s="386">
        <v>1289.259015277778</v>
      </c>
      <c r="AL87" s="386">
        <v>1292.0805553169942</v>
      </c>
      <c r="AM87" s="386">
        <v>1294.9082702893297</v>
      </c>
      <c r="AN87" s="386">
        <v>1297.7421737086099</v>
      </c>
      <c r="AO87" s="387">
        <v>1297.7421737086099</v>
      </c>
      <c r="AP87" s="387">
        <v>1297.7421737086099</v>
      </c>
      <c r="AQ87" s="387">
        <v>1297.7421737086099</v>
      </c>
      <c r="AR87" s="387">
        <v>1297.7421737086099</v>
      </c>
      <c r="AS87" s="387">
        <v>1297.7421737086099</v>
      </c>
      <c r="AT87" s="387">
        <v>1297.7421737086099</v>
      </c>
      <c r="AU87" s="387">
        <v>1297.7421737086099</v>
      </c>
      <c r="AV87" s="387">
        <v>1297.7421737086099</v>
      </c>
      <c r="AW87" s="387">
        <v>1297.7421737086099</v>
      </c>
      <c r="AX87" s="387">
        <v>1297.7421737086099</v>
      </c>
      <c r="AY87" s="387">
        <v>1297.7421737086099</v>
      </c>
      <c r="AZ87" s="387">
        <v>1297.7421737086099</v>
      </c>
      <c r="BA87" s="387">
        <v>1297.7421737086099</v>
      </c>
      <c r="BB87" s="387">
        <v>1297.7421737086099</v>
      </c>
      <c r="BC87" s="387">
        <v>1297.7421737086099</v>
      </c>
      <c r="BD87" s="387">
        <v>1297.7421737086099</v>
      </c>
      <c r="BE87" s="387">
        <v>1297.7421737086099</v>
      </c>
      <c r="BF87" s="387">
        <v>1297.7421737086099</v>
      </c>
      <c r="BG87" s="387">
        <v>1297.7421737086099</v>
      </c>
      <c r="BH87" s="387">
        <v>1297.7421737086099</v>
      </c>
      <c r="BI87" s="387">
        <v>1297.7421737086099</v>
      </c>
      <c r="BJ87" s="387">
        <v>1297.7421737086099</v>
      </c>
      <c r="BK87" s="387">
        <v>1297.7421737086099</v>
      </c>
      <c r="BL87" s="387">
        <v>1297.7421737086099</v>
      </c>
      <c r="BM87" s="387">
        <v>1297.7421737086099</v>
      </c>
      <c r="BN87" s="387">
        <v>1297.7421737086099</v>
      </c>
      <c r="BO87" s="387">
        <v>1297.7421737086099</v>
      </c>
      <c r="BP87" s="387">
        <v>1297.7421737086099</v>
      </c>
      <c r="CA87" s="386">
        <v>4530</v>
      </c>
      <c r="CB87" s="386">
        <v>4468.7697090006213</v>
      </c>
      <c r="CC87" s="386">
        <v>4408.3670446096021</v>
      </c>
      <c r="CD87" s="386">
        <v>4348.780820112137</v>
      </c>
      <c r="CE87" s="386">
        <v>4290</v>
      </c>
      <c r="CF87" s="386">
        <v>4288.3404400710288</v>
      </c>
      <c r="CG87" s="386">
        <v>4286.6815221325378</v>
      </c>
      <c r="CH87" s="386">
        <v>4285.023245936176</v>
      </c>
      <c r="CI87" s="386">
        <v>4283.3656112336903</v>
      </c>
      <c r="CJ87" s="386">
        <v>4281.7086177769206</v>
      </c>
      <c r="CK87" s="386">
        <v>4279.9861433141823</v>
      </c>
      <c r="CL87" s="386">
        <v>4278.264361780024</v>
      </c>
      <c r="CM87" s="386">
        <v>4276.5432728956903</v>
      </c>
      <c r="CN87" s="386">
        <v>4274.8228763825373</v>
      </c>
      <c r="CO87" s="386">
        <v>4273.1031719620341</v>
      </c>
      <c r="CP87" s="386">
        <v>4268.1358996177341</v>
      </c>
      <c r="CQ87" s="386">
        <v>4263.1744014833112</v>
      </c>
      <c r="CR87" s="386">
        <v>4258.2186708465306</v>
      </c>
      <c r="CS87" s="386">
        <v>4253.2687010029595</v>
      </c>
      <c r="CT87" s="386">
        <v>4248.3244852559592</v>
      </c>
      <c r="CU87" s="386">
        <v>4242.170603580681</v>
      </c>
      <c r="CV87" s="386">
        <v>4236.0256360690473</v>
      </c>
      <c r="CW87" s="386">
        <v>4229.8895698085053</v>
      </c>
      <c r="CX87" s="386">
        <v>4223.7623919052085</v>
      </c>
      <c r="CY87" s="386">
        <v>4217.644089483988</v>
      </c>
      <c r="CZ87" s="386">
        <v>4213.793347489499</v>
      </c>
      <c r="DA87" s="386">
        <v>4209.9461212525266</v>
      </c>
      <c r="DB87" s="386">
        <v>4206.1024075631558</v>
      </c>
      <c r="DC87" s="386">
        <v>4202.2622032144036</v>
      </c>
      <c r="DD87" s="386">
        <v>4198.4255050022157</v>
      </c>
      <c r="DE87" s="386">
        <v>4207.6079734696777</v>
      </c>
      <c r="DF87" s="386">
        <v>4216.8105251152392</v>
      </c>
      <c r="DG87" s="386">
        <v>4226.0332038632596</v>
      </c>
      <c r="DH87" s="386">
        <v>4235.2760537341665</v>
      </c>
      <c r="DI87" s="386">
        <v>4244.5391188446638</v>
      </c>
      <c r="DJ87" s="387">
        <v>4244.5391188446638</v>
      </c>
      <c r="DK87" s="387">
        <v>4244.5391188446638</v>
      </c>
      <c r="DL87" s="387">
        <v>4244.5391188446638</v>
      </c>
      <c r="DM87" s="387">
        <v>4244.5391188446638</v>
      </c>
      <c r="DN87" s="387">
        <v>4244.5391188446638</v>
      </c>
      <c r="DO87" s="387">
        <v>4244.5391188446638</v>
      </c>
      <c r="DP87" s="387">
        <v>4244.5391188446638</v>
      </c>
      <c r="DQ87" s="387">
        <v>4244.5391188446638</v>
      </c>
      <c r="DR87" s="387">
        <v>4244.5391188446638</v>
      </c>
      <c r="DS87" s="387">
        <v>4244.5391188446638</v>
      </c>
      <c r="DT87" s="387">
        <v>4244.5391188446638</v>
      </c>
      <c r="DU87" s="387">
        <v>4244.5391188446638</v>
      </c>
      <c r="DV87" s="387">
        <v>4244.5391188446638</v>
      </c>
      <c r="DW87" s="387">
        <v>4244.5391188446638</v>
      </c>
      <c r="DX87" s="387">
        <v>4244.5391188446638</v>
      </c>
      <c r="DY87" s="387">
        <v>4244.5391188446638</v>
      </c>
      <c r="DZ87" s="387">
        <v>4244.5391188446638</v>
      </c>
      <c r="EA87" s="387">
        <v>4244.5391188446638</v>
      </c>
      <c r="EB87" s="387">
        <v>4244.5391188446638</v>
      </c>
      <c r="EC87" s="387">
        <v>4244.5391188446638</v>
      </c>
      <c r="ED87" s="387">
        <v>4244.5391188446638</v>
      </c>
      <c r="EE87" s="387">
        <v>4244.5391188446638</v>
      </c>
      <c r="EF87" s="387">
        <v>4244.5391188446638</v>
      </c>
      <c r="EG87" s="387">
        <v>4244.5391188446638</v>
      </c>
      <c r="EH87" s="387">
        <v>4244.5391188446638</v>
      </c>
      <c r="EI87" s="387">
        <v>4244.5391188446638</v>
      </c>
      <c r="EJ87" s="387">
        <v>4244.5391188446638</v>
      </c>
      <c r="EK87" s="387">
        <v>4244.5391188446638</v>
      </c>
      <c r="EY87" s="386">
        <v>1263</v>
      </c>
      <c r="EZ87" s="386">
        <v>1272</v>
      </c>
      <c r="FA87" s="386">
        <v>1281</v>
      </c>
      <c r="FB87" s="386">
        <v>1290</v>
      </c>
      <c r="FC87" s="386">
        <v>1296.9999999999998</v>
      </c>
      <c r="FD87" s="386">
        <v>1310</v>
      </c>
      <c r="FE87" s="386">
        <v>1323</v>
      </c>
      <c r="FF87" s="386">
        <v>1336</v>
      </c>
      <c r="FG87" s="386">
        <v>1349</v>
      </c>
      <c r="FH87" s="386">
        <v>1362</v>
      </c>
      <c r="FI87" s="386">
        <v>1377.4</v>
      </c>
      <c r="FJ87" s="386">
        <v>1383</v>
      </c>
      <c r="FK87" s="386">
        <v>1388</v>
      </c>
      <c r="FL87" s="386">
        <v>1393</v>
      </c>
      <c r="FM87" s="386">
        <v>1398</v>
      </c>
      <c r="FN87" s="386">
        <v>1403</v>
      </c>
      <c r="FO87" s="386">
        <v>1408</v>
      </c>
      <c r="FP87" s="386">
        <v>1413</v>
      </c>
      <c r="FQ87" s="386">
        <v>1418</v>
      </c>
      <c r="FR87" s="386">
        <v>1423</v>
      </c>
      <c r="FS87" s="386">
        <v>1428</v>
      </c>
      <c r="FT87" s="386">
        <v>1433</v>
      </c>
      <c r="FU87" s="386">
        <v>1438</v>
      </c>
      <c r="FV87" s="386">
        <v>1443</v>
      </c>
      <c r="FW87" s="386">
        <v>1448</v>
      </c>
      <c r="FX87" s="386">
        <v>1453</v>
      </c>
      <c r="FY87" s="386">
        <v>1458</v>
      </c>
      <c r="FZ87" s="386">
        <v>1463</v>
      </c>
      <c r="GA87" s="386">
        <v>1468</v>
      </c>
      <c r="GB87" s="386">
        <v>1473</v>
      </c>
      <c r="GC87" s="386">
        <v>1486.5000000000002</v>
      </c>
      <c r="GD87" s="387">
        <v>1486.5000000000002</v>
      </c>
      <c r="GE87" s="387">
        <v>1486.5000000000002</v>
      </c>
      <c r="GF87" s="387">
        <v>1486.5000000000002</v>
      </c>
      <c r="GG87" s="387">
        <v>1486.5000000000002</v>
      </c>
      <c r="GH87" s="387">
        <v>1486.5000000000002</v>
      </c>
      <c r="GI87" s="387">
        <v>1486.5000000000002</v>
      </c>
      <c r="GJ87" s="387">
        <v>1486.5000000000002</v>
      </c>
      <c r="GK87" s="387">
        <v>1486.5000000000002</v>
      </c>
      <c r="GL87" s="387">
        <v>1486.5000000000002</v>
      </c>
      <c r="GM87" s="387">
        <v>1486.5000000000002</v>
      </c>
      <c r="GN87" s="387">
        <v>1486.5000000000002</v>
      </c>
      <c r="GO87" s="387">
        <v>1486.5000000000002</v>
      </c>
      <c r="GP87" s="387">
        <v>1486.5000000000002</v>
      </c>
      <c r="GQ87" s="387">
        <v>1486.5000000000002</v>
      </c>
      <c r="GR87" s="387">
        <v>1486.5000000000002</v>
      </c>
      <c r="GS87" s="387">
        <v>1486.5000000000002</v>
      </c>
      <c r="GT87" s="387">
        <v>1486.5000000000002</v>
      </c>
      <c r="GU87" s="387">
        <v>1486.5000000000002</v>
      </c>
      <c r="GV87" s="387">
        <v>1486.5000000000002</v>
      </c>
      <c r="GW87" s="387">
        <v>1486.5000000000002</v>
      </c>
      <c r="GX87" s="387">
        <v>1486.5000000000002</v>
      </c>
      <c r="GY87" s="387">
        <v>1486.5000000000002</v>
      </c>
      <c r="GZ87" s="387">
        <v>1486.5000000000002</v>
      </c>
      <c r="HA87" s="387">
        <v>1486.5000000000002</v>
      </c>
      <c r="HB87" s="387">
        <v>1486.5000000000002</v>
      </c>
      <c r="HC87" s="387">
        <v>1486.5000000000002</v>
      </c>
      <c r="HD87" s="387">
        <v>1486.5000000000002</v>
      </c>
      <c r="HE87" s="387">
        <v>1486.5000000000002</v>
      </c>
      <c r="HS87" s="394">
        <v>3.522913218103378</v>
      </c>
      <c r="HT87" s="394">
        <v>3.522913218103378</v>
      </c>
      <c r="HU87" s="394">
        <v>3.522913218103378</v>
      </c>
      <c r="HV87" s="394">
        <v>3.522913218103378</v>
      </c>
      <c r="HW87" s="394">
        <v>3.5229132181033784</v>
      </c>
      <c r="HX87" s="394">
        <v>3.5138300662259567</v>
      </c>
      <c r="HY87" s="394">
        <v>3.5047703335027762</v>
      </c>
      <c r="HZ87" s="394">
        <v>3.4957339595520645</v>
      </c>
      <c r="IA87" s="394">
        <v>3.4867208841477364</v>
      </c>
      <c r="IB87" s="394">
        <v>3.4777310472189837</v>
      </c>
      <c r="IC87" s="394">
        <v>3.4686472980619367</v>
      </c>
      <c r="ID87" s="394">
        <v>3.4595872754373982</v>
      </c>
      <c r="IE87" s="394">
        <v>3.4505509173722406</v>
      </c>
      <c r="IF87" s="394">
        <v>3.4415381620552088</v>
      </c>
      <c r="IG87" s="394">
        <v>3.4325489478364983</v>
      </c>
      <c r="IH87" s="394">
        <v>3.4216929221308403</v>
      </c>
      <c r="II87" s="394">
        <v>3.410871230471372</v>
      </c>
      <c r="IJ87" s="394">
        <v>3.4000837642707737</v>
      </c>
      <c r="IK87" s="394">
        <v>3.3893304152851522</v>
      </c>
      <c r="IL87" s="394">
        <v>3.3786110756129557</v>
      </c>
      <c r="IM87" s="394">
        <v>3.3677543882874494</v>
      </c>
      <c r="IN87" s="394">
        <v>3.3569325873862899</v>
      </c>
      <c r="IO87" s="394">
        <v>3.3461455608069013</v>
      </c>
      <c r="IP87" s="394">
        <v>3.3353931968069341</v>
      </c>
      <c r="IQ87" s="394">
        <v>3.3246753840031094</v>
      </c>
      <c r="IR87" s="394">
        <v>3.3138162158511393</v>
      </c>
      <c r="IS87" s="394">
        <v>3.3029925162846201</v>
      </c>
      <c r="IT87" s="394">
        <v>3.2922041694548478</v>
      </c>
      <c r="IU87" s="394">
        <v>3.281451059891507</v>
      </c>
      <c r="IV87" s="394">
        <v>3.2707330725014381</v>
      </c>
      <c r="IW87" s="394">
        <v>3.2707285834180841</v>
      </c>
      <c r="IX87" s="394">
        <v>3.2707240943408911</v>
      </c>
      <c r="IY87" s="394">
        <v>3.2707196052698593</v>
      </c>
      <c r="IZ87" s="394">
        <v>3.2707151162049892</v>
      </c>
      <c r="JA87" s="394">
        <v>3.2707106271462796</v>
      </c>
      <c r="JB87" s="394">
        <v>3.2707106271462796</v>
      </c>
      <c r="JC87" s="394">
        <v>3.2707106271462796</v>
      </c>
      <c r="JD87" s="394">
        <v>3.2707106271462796</v>
      </c>
      <c r="JE87" s="394">
        <v>3.2707106271462796</v>
      </c>
      <c r="JF87" s="394">
        <v>3.2707106271462796</v>
      </c>
      <c r="JG87" s="394">
        <v>3.2707106271462796</v>
      </c>
      <c r="JH87" s="394">
        <v>3.2707106271462796</v>
      </c>
      <c r="JI87" s="394">
        <v>3.2707106271462796</v>
      </c>
      <c r="JJ87" s="394">
        <v>3.2707106271462796</v>
      </c>
      <c r="JK87" s="394">
        <v>3.2707106271462796</v>
      </c>
      <c r="JL87" s="394">
        <v>3.2707106271462796</v>
      </c>
      <c r="JM87" s="394">
        <v>3.2707106271462796</v>
      </c>
      <c r="JN87" s="394">
        <v>3.2707106271462796</v>
      </c>
      <c r="JO87" s="394">
        <v>3.2707106271462796</v>
      </c>
      <c r="JP87" s="394">
        <v>3.2707106271462796</v>
      </c>
      <c r="JQ87" s="394">
        <v>3.2707106271462796</v>
      </c>
      <c r="JR87" s="394">
        <v>3.2707106271462796</v>
      </c>
      <c r="JS87" s="394">
        <v>3.2707106271462796</v>
      </c>
      <c r="JT87" s="394">
        <v>3.2707106271462796</v>
      </c>
      <c r="JU87" s="394">
        <v>3.2707106271462796</v>
      </c>
      <c r="JV87" s="394">
        <v>3.2707106271462796</v>
      </c>
      <c r="JW87" s="394">
        <v>3.2707106271462796</v>
      </c>
      <c r="JX87" s="394">
        <v>3.2707106271462796</v>
      </c>
      <c r="JY87" s="394">
        <v>3.2707106271462796</v>
      </c>
      <c r="JZ87" s="394">
        <v>3.2707106271462796</v>
      </c>
      <c r="KA87" s="394">
        <v>3.2707106271462796</v>
      </c>
      <c r="KB87" s="394">
        <v>3.2707106271462796</v>
      </c>
      <c r="KC87" s="394">
        <v>3.2707106271462796</v>
      </c>
    </row>
    <row r="88" spans="1:289" x14ac:dyDescent="0.25">
      <c r="A88" s="383">
        <v>79</v>
      </c>
      <c r="B88" s="384" t="s">
        <v>852</v>
      </c>
      <c r="C88" s="385" t="s">
        <v>142</v>
      </c>
      <c r="D88" s="385" t="s">
        <v>142</v>
      </c>
      <c r="E88" s="129">
        <v>2052</v>
      </c>
      <c r="F88" s="386">
        <v>966.80141000000003</v>
      </c>
      <c r="G88" s="386">
        <v>962.33569520166952</v>
      </c>
      <c r="H88" s="386">
        <v>957.89060781291221</v>
      </c>
      <c r="I88" s="386">
        <v>953.46605255446264</v>
      </c>
      <c r="J88" s="386">
        <v>949.06193458715609</v>
      </c>
      <c r="K88" s="386">
        <v>951.73416240846484</v>
      </c>
      <c r="L88" s="386">
        <v>954.413914292502</v>
      </c>
      <c r="M88" s="386">
        <v>957.10121142440732</v>
      </c>
      <c r="N88" s="386">
        <v>959.79607504897058</v>
      </c>
      <c r="O88" s="386">
        <v>962.49852647079956</v>
      </c>
      <c r="P88" s="386">
        <v>965.22282050883132</v>
      </c>
      <c r="Q88" s="386">
        <v>967.95482549685573</v>
      </c>
      <c r="R88" s="386">
        <v>970.69456326025181</v>
      </c>
      <c r="S88" s="386">
        <v>973.44205568617394</v>
      </c>
      <c r="T88" s="386">
        <v>976.19732472372652</v>
      </c>
      <c r="U88" s="386">
        <v>978.69251153093217</v>
      </c>
      <c r="V88" s="386">
        <v>981.19407610321173</v>
      </c>
      <c r="W88" s="386">
        <v>983.7020347423055</v>
      </c>
      <c r="X88" s="386">
        <v>986.21640379162136</v>
      </c>
      <c r="Y88" s="386">
        <v>988.73719963634119</v>
      </c>
      <c r="Z88" s="386">
        <v>990.96133086384907</v>
      </c>
      <c r="AA88" s="386">
        <v>993.19046520008897</v>
      </c>
      <c r="AB88" s="386">
        <v>995.42461389938649</v>
      </c>
      <c r="AC88" s="386">
        <v>997.66378824138337</v>
      </c>
      <c r="AD88" s="386">
        <v>999.9079995310949</v>
      </c>
      <c r="AE88" s="386">
        <v>1002.8992822074982</v>
      </c>
      <c r="AF88" s="386">
        <v>1005.8995134792267</v>
      </c>
      <c r="AG88" s="386">
        <v>1008.9087201165214</v>
      </c>
      <c r="AH88" s="386">
        <v>1011.926928969708</v>
      </c>
      <c r="AI88" s="386">
        <v>1014.954166969437</v>
      </c>
      <c r="AJ88" s="386">
        <v>1017.7601623364503</v>
      </c>
      <c r="AK88" s="386">
        <v>1020.5739153049948</v>
      </c>
      <c r="AL88" s="386">
        <v>1023.3954473221413</v>
      </c>
      <c r="AM88" s="386">
        <v>1026.2247798942544</v>
      </c>
      <c r="AN88" s="386">
        <v>1029.0619345871569</v>
      </c>
      <c r="AO88" s="387">
        <v>1029.0619345871569</v>
      </c>
      <c r="AP88" s="387">
        <v>1029.0619345871569</v>
      </c>
      <c r="AQ88" s="387">
        <v>1029.0619345871569</v>
      </c>
      <c r="AR88" s="387">
        <v>1029.0619345871569</v>
      </c>
      <c r="AS88" s="387">
        <v>1029.0619345871569</v>
      </c>
      <c r="AT88" s="387">
        <v>1029.0619345871569</v>
      </c>
      <c r="AU88" s="387">
        <v>1029.0619345871569</v>
      </c>
      <c r="AV88" s="387">
        <v>1029.0619345871569</v>
      </c>
      <c r="AW88" s="387">
        <v>1029.0619345871569</v>
      </c>
      <c r="AX88" s="387">
        <v>1029.0619345871569</v>
      </c>
      <c r="AY88" s="387">
        <v>1029.0619345871569</v>
      </c>
      <c r="AZ88" s="387">
        <v>1029.0619345871569</v>
      </c>
      <c r="BA88" s="387">
        <v>1029.0619345871569</v>
      </c>
      <c r="BB88" s="387">
        <v>1029.0619345871569</v>
      </c>
      <c r="BC88" s="387">
        <v>1029.0619345871569</v>
      </c>
      <c r="BD88" s="387">
        <v>1029.0619345871569</v>
      </c>
      <c r="BE88" s="387">
        <v>1029.0619345871569</v>
      </c>
      <c r="BF88" s="387">
        <v>1029.0619345871569</v>
      </c>
      <c r="BG88" s="387">
        <v>1029.0619345871569</v>
      </c>
      <c r="BH88" s="387">
        <v>1029.0619345871569</v>
      </c>
      <c r="BI88" s="387">
        <v>1029.0619345871569</v>
      </c>
      <c r="BJ88" s="387">
        <v>1029.0619345871569</v>
      </c>
      <c r="BK88" s="387">
        <v>1029.0619345871569</v>
      </c>
      <c r="BL88" s="387">
        <v>1029.0619345871569</v>
      </c>
      <c r="BM88" s="387">
        <v>1029.0619345871569</v>
      </c>
      <c r="BN88" s="387">
        <v>1029.0619345871569</v>
      </c>
      <c r="BO88" s="387">
        <v>1029.0619345871569</v>
      </c>
      <c r="BP88" s="387">
        <v>1029.0619345871569</v>
      </c>
      <c r="CA88" s="386">
        <v>3270</v>
      </c>
      <c r="CB88" s="386">
        <v>3254.8956701557345</v>
      </c>
      <c r="CC88" s="386">
        <v>3239.8611081341123</v>
      </c>
      <c r="CD88" s="386">
        <v>3224.895991673297</v>
      </c>
      <c r="CE88" s="386">
        <v>3210</v>
      </c>
      <c r="CF88" s="386">
        <v>3205.8287056943655</v>
      </c>
      <c r="CG88" s="386">
        <v>3201.6628318548319</v>
      </c>
      <c r="CH88" s="386">
        <v>3197.5023714376739</v>
      </c>
      <c r="CI88" s="386">
        <v>3193.3473174083183</v>
      </c>
      <c r="CJ88" s="386">
        <v>3189.1976627413346</v>
      </c>
      <c r="CK88" s="386">
        <v>3184.8260573282728</v>
      </c>
      <c r="CL88" s="386">
        <v>3180.4604443107628</v>
      </c>
      <c r="CM88" s="386">
        <v>3176.1008154747042</v>
      </c>
      <c r="CN88" s="386">
        <v>3171.7471626172564</v>
      </c>
      <c r="CO88" s="386">
        <v>3167.3994775468232</v>
      </c>
      <c r="CP88" s="386">
        <v>3161.2452360014868</v>
      </c>
      <c r="CQ88" s="386">
        <v>3155.1029521170854</v>
      </c>
      <c r="CR88" s="386">
        <v>3148.9726026599428</v>
      </c>
      <c r="CS88" s="386">
        <v>3142.8541644415263</v>
      </c>
      <c r="CT88" s="386">
        <v>3136.7476143183571</v>
      </c>
      <c r="CU88" s="386">
        <v>3129.3799066176771</v>
      </c>
      <c r="CV88" s="386">
        <v>3122.0295044587356</v>
      </c>
      <c r="CW88" s="386">
        <v>3114.6963671936423</v>
      </c>
      <c r="CX88" s="386">
        <v>3107.3804542699822</v>
      </c>
      <c r="CY88" s="386">
        <v>3100.081725230591</v>
      </c>
      <c r="CZ88" s="386">
        <v>3094.7376940131339</v>
      </c>
      <c r="DA88" s="386">
        <v>3089.4028750268967</v>
      </c>
      <c r="DB88" s="386">
        <v>3084.077252391507</v>
      </c>
      <c r="DC88" s="386">
        <v>3078.7608102539684</v>
      </c>
      <c r="DD88" s="386">
        <v>3073.4535327886119</v>
      </c>
      <c r="DE88" s="386">
        <v>3081.8845018271195</v>
      </c>
      <c r="DF88" s="386">
        <v>3090.3385983468693</v>
      </c>
      <c r="DG88" s="386">
        <v>3098.8158857901994</v>
      </c>
      <c r="DH88" s="386">
        <v>3107.3164277734804</v>
      </c>
      <c r="DI88" s="386">
        <v>3115.8402880875933</v>
      </c>
      <c r="DJ88" s="387">
        <v>3115.8402880875933</v>
      </c>
      <c r="DK88" s="387">
        <v>3115.8402880875933</v>
      </c>
      <c r="DL88" s="387">
        <v>3115.8402880875933</v>
      </c>
      <c r="DM88" s="387">
        <v>3115.8402880875933</v>
      </c>
      <c r="DN88" s="387">
        <v>3115.8402880875933</v>
      </c>
      <c r="DO88" s="387">
        <v>3115.8402880875933</v>
      </c>
      <c r="DP88" s="387">
        <v>3115.8402880875933</v>
      </c>
      <c r="DQ88" s="387">
        <v>3115.8402880875933</v>
      </c>
      <c r="DR88" s="387">
        <v>3115.8402880875933</v>
      </c>
      <c r="DS88" s="387">
        <v>3115.8402880875933</v>
      </c>
      <c r="DT88" s="387">
        <v>3115.8402880875933</v>
      </c>
      <c r="DU88" s="387">
        <v>3115.8402880875933</v>
      </c>
      <c r="DV88" s="387">
        <v>3115.8402880875933</v>
      </c>
      <c r="DW88" s="387">
        <v>3115.8402880875933</v>
      </c>
      <c r="DX88" s="387">
        <v>3115.8402880875933</v>
      </c>
      <c r="DY88" s="387">
        <v>3115.8402880875933</v>
      </c>
      <c r="DZ88" s="387">
        <v>3115.8402880875933</v>
      </c>
      <c r="EA88" s="387">
        <v>3115.8402880875933</v>
      </c>
      <c r="EB88" s="387">
        <v>3115.8402880875933</v>
      </c>
      <c r="EC88" s="387">
        <v>3115.8402880875933</v>
      </c>
      <c r="ED88" s="387">
        <v>3115.8402880875933</v>
      </c>
      <c r="EE88" s="387">
        <v>3115.8402880875933</v>
      </c>
      <c r="EF88" s="387">
        <v>3115.8402880875933</v>
      </c>
      <c r="EG88" s="387">
        <v>3115.8402880875933</v>
      </c>
      <c r="EH88" s="387">
        <v>3115.8402880875933</v>
      </c>
      <c r="EI88" s="387">
        <v>3115.8402880875933</v>
      </c>
      <c r="EJ88" s="387">
        <v>3115.8402880875933</v>
      </c>
      <c r="EK88" s="387">
        <v>3115.8402880875933</v>
      </c>
      <c r="EY88" s="386">
        <v>568</v>
      </c>
      <c r="EZ88" s="386">
        <v>572</v>
      </c>
      <c r="FA88" s="386">
        <v>576</v>
      </c>
      <c r="FB88" s="386">
        <v>580</v>
      </c>
      <c r="FC88" s="386">
        <v>583</v>
      </c>
      <c r="FD88" s="386">
        <v>589</v>
      </c>
      <c r="FE88" s="386">
        <v>595</v>
      </c>
      <c r="FF88" s="386">
        <v>601</v>
      </c>
      <c r="FG88" s="386">
        <v>607</v>
      </c>
      <c r="FH88" s="386">
        <v>613</v>
      </c>
      <c r="FI88" s="386">
        <v>618.6</v>
      </c>
      <c r="FJ88" s="386">
        <v>621</v>
      </c>
      <c r="FK88" s="386">
        <v>623</v>
      </c>
      <c r="FL88" s="386">
        <v>625</v>
      </c>
      <c r="FM88" s="386">
        <v>627</v>
      </c>
      <c r="FN88" s="386">
        <v>629</v>
      </c>
      <c r="FO88" s="386">
        <v>631</v>
      </c>
      <c r="FP88" s="386">
        <v>633</v>
      </c>
      <c r="FQ88" s="386">
        <v>635</v>
      </c>
      <c r="FR88" s="386">
        <v>637</v>
      </c>
      <c r="FS88" s="386">
        <v>639</v>
      </c>
      <c r="FT88" s="386">
        <v>641</v>
      </c>
      <c r="FU88" s="386">
        <v>643</v>
      </c>
      <c r="FV88" s="386">
        <v>645</v>
      </c>
      <c r="FW88" s="386">
        <v>647</v>
      </c>
      <c r="FX88" s="386">
        <v>649</v>
      </c>
      <c r="FY88" s="386">
        <v>651</v>
      </c>
      <c r="FZ88" s="386">
        <v>653</v>
      </c>
      <c r="GA88" s="386">
        <v>655</v>
      </c>
      <c r="GB88" s="386">
        <v>657</v>
      </c>
      <c r="GC88" s="386">
        <v>668</v>
      </c>
      <c r="GD88" s="387">
        <v>668</v>
      </c>
      <c r="GE88" s="387">
        <v>668</v>
      </c>
      <c r="GF88" s="387">
        <v>668</v>
      </c>
      <c r="GG88" s="387">
        <v>668</v>
      </c>
      <c r="GH88" s="387">
        <v>668</v>
      </c>
      <c r="GI88" s="387">
        <v>668</v>
      </c>
      <c r="GJ88" s="387">
        <v>668</v>
      </c>
      <c r="GK88" s="387">
        <v>668</v>
      </c>
      <c r="GL88" s="387">
        <v>668</v>
      </c>
      <c r="GM88" s="387">
        <v>668</v>
      </c>
      <c r="GN88" s="387">
        <v>668</v>
      </c>
      <c r="GO88" s="387">
        <v>668</v>
      </c>
      <c r="GP88" s="387">
        <v>668</v>
      </c>
      <c r="GQ88" s="387">
        <v>668</v>
      </c>
      <c r="GR88" s="387">
        <v>668</v>
      </c>
      <c r="GS88" s="387">
        <v>668</v>
      </c>
      <c r="GT88" s="387">
        <v>668</v>
      </c>
      <c r="GU88" s="387">
        <v>668</v>
      </c>
      <c r="GV88" s="387">
        <v>668</v>
      </c>
      <c r="GW88" s="387">
        <v>668</v>
      </c>
      <c r="GX88" s="387">
        <v>668</v>
      </c>
      <c r="GY88" s="387">
        <v>668</v>
      </c>
      <c r="GZ88" s="387">
        <v>668</v>
      </c>
      <c r="HA88" s="387">
        <v>668</v>
      </c>
      <c r="HB88" s="387">
        <v>668</v>
      </c>
      <c r="HC88" s="387">
        <v>668</v>
      </c>
      <c r="HD88" s="387">
        <v>668</v>
      </c>
      <c r="HE88" s="387">
        <v>668</v>
      </c>
      <c r="HS88" s="394">
        <v>3.3822871648480528</v>
      </c>
      <c r="HT88" s="394">
        <v>3.3822871648480524</v>
      </c>
      <c r="HU88" s="394">
        <v>3.3822871648480524</v>
      </c>
      <c r="HV88" s="394">
        <v>3.3822871648480519</v>
      </c>
      <c r="HW88" s="394">
        <v>3.3822871648480524</v>
      </c>
      <c r="HX88" s="394">
        <v>3.3684077259364882</v>
      </c>
      <c r="HY88" s="394">
        <v>3.3545852422197702</v>
      </c>
      <c r="HZ88" s="394">
        <v>3.3408194799784927</v>
      </c>
      <c r="IA88" s="394">
        <v>3.3271102064523319</v>
      </c>
      <c r="IB88" s="394">
        <v>3.3134571898361123</v>
      </c>
      <c r="IC88" s="394">
        <v>3.2995760042736508</v>
      </c>
      <c r="ID88" s="394">
        <v>3.2857529716618932</v>
      </c>
      <c r="IE88" s="394">
        <v>3.2719878483785876</v>
      </c>
      <c r="IF88" s="394">
        <v>3.2582803918220993</v>
      </c>
      <c r="IG88" s="394">
        <v>3.2446303604071325</v>
      </c>
      <c r="IH88" s="394">
        <v>3.230069913436314</v>
      </c>
      <c r="II88" s="394">
        <v>3.2155748072262109</v>
      </c>
      <c r="IJ88" s="394">
        <v>3.2011447485567723</v>
      </c>
      <c r="IK88" s="394">
        <v>3.1867794455237868</v>
      </c>
      <c r="IL88" s="394">
        <v>3.1724786075329794</v>
      </c>
      <c r="IM88" s="394">
        <v>3.1579233307617645</v>
      </c>
      <c r="IN88" s="394">
        <v>3.1434348333476692</v>
      </c>
      <c r="IO88" s="394">
        <v>3.1290128089081626</v>
      </c>
      <c r="IP88" s="394">
        <v>3.1146569524663912</v>
      </c>
      <c r="IQ88" s="394">
        <v>3.1003669604447297</v>
      </c>
      <c r="IR88" s="394">
        <v>3.0857911147381176</v>
      </c>
      <c r="IS88" s="394">
        <v>3.0712837948804688</v>
      </c>
      <c r="IT88" s="394">
        <v>3.0568446787092087</v>
      </c>
      <c r="IU88" s="394">
        <v>3.0424734455763565</v>
      </c>
      <c r="IV88" s="394">
        <v>3.0281697763414002</v>
      </c>
      <c r="IW88" s="394">
        <v>3.0281048678031404</v>
      </c>
      <c r="IX88" s="394">
        <v>3.028039960656189</v>
      </c>
      <c r="IY88" s="394">
        <v>3.0279750549005167</v>
      </c>
      <c r="IZ88" s="394">
        <v>3.0279101505360928</v>
      </c>
      <c r="JA88" s="394">
        <v>3.0278452475628868</v>
      </c>
      <c r="JB88" s="394">
        <v>3.0278452475628868</v>
      </c>
      <c r="JC88" s="394">
        <v>3.0278452475628868</v>
      </c>
      <c r="JD88" s="394">
        <v>3.0278452475628868</v>
      </c>
      <c r="JE88" s="394">
        <v>3.0278452475628868</v>
      </c>
      <c r="JF88" s="394">
        <v>3.0278452475628868</v>
      </c>
      <c r="JG88" s="394">
        <v>3.0278452475628868</v>
      </c>
      <c r="JH88" s="394">
        <v>3.0278452475628868</v>
      </c>
      <c r="JI88" s="394">
        <v>3.0278452475628868</v>
      </c>
      <c r="JJ88" s="394">
        <v>3.0278452475628868</v>
      </c>
      <c r="JK88" s="394">
        <v>3.0278452475628868</v>
      </c>
      <c r="JL88" s="394">
        <v>3.0278452475628868</v>
      </c>
      <c r="JM88" s="394">
        <v>3.0278452475628868</v>
      </c>
      <c r="JN88" s="394">
        <v>3.0278452475628868</v>
      </c>
      <c r="JO88" s="394">
        <v>3.0278452475628868</v>
      </c>
      <c r="JP88" s="394">
        <v>3.0278452475628868</v>
      </c>
      <c r="JQ88" s="394">
        <v>3.0278452475628868</v>
      </c>
      <c r="JR88" s="394">
        <v>3.0278452475628868</v>
      </c>
      <c r="JS88" s="394">
        <v>3.0278452475628868</v>
      </c>
      <c r="JT88" s="394">
        <v>3.0278452475628868</v>
      </c>
      <c r="JU88" s="394">
        <v>3.0278452475628868</v>
      </c>
      <c r="JV88" s="394">
        <v>3.0278452475628868</v>
      </c>
      <c r="JW88" s="394">
        <v>3.0278452475628868</v>
      </c>
      <c r="JX88" s="394">
        <v>3.0278452475628868</v>
      </c>
      <c r="JY88" s="394">
        <v>3.0278452475628868</v>
      </c>
      <c r="JZ88" s="394">
        <v>3.0278452475628868</v>
      </c>
      <c r="KA88" s="394">
        <v>3.0278452475628868</v>
      </c>
      <c r="KB88" s="394">
        <v>3.0278452475628868</v>
      </c>
      <c r="KC88" s="394">
        <v>3.0278452475628868</v>
      </c>
    </row>
    <row r="89" spans="1:289" x14ac:dyDescent="0.25">
      <c r="A89" s="383">
        <v>80</v>
      </c>
      <c r="B89" s="384" t="s">
        <v>852</v>
      </c>
      <c r="C89" s="385" t="s">
        <v>142</v>
      </c>
      <c r="D89" s="385" t="s">
        <v>142</v>
      </c>
      <c r="E89" s="129">
        <v>2052</v>
      </c>
      <c r="F89" s="386">
        <v>1128.76899</v>
      </c>
      <c r="G89" s="386">
        <v>1112.933805924584</v>
      </c>
      <c r="H89" s="386">
        <v>1097.3207692122901</v>
      </c>
      <c r="I89" s="386">
        <v>1081.926763419968</v>
      </c>
      <c r="J89" s="386">
        <v>1066.7487158241759</v>
      </c>
      <c r="K89" s="386">
        <v>1068.0054317974555</v>
      </c>
      <c r="L89" s="386">
        <v>1069.2636282834501</v>
      </c>
      <c r="M89" s="386">
        <v>1070.5233070263232</v>
      </c>
      <c r="N89" s="386">
        <v>1071.7844697722926</v>
      </c>
      <c r="O89" s="386">
        <v>1073.0471182696338</v>
      </c>
      <c r="P89" s="386">
        <v>1074.3283174924397</v>
      </c>
      <c r="Q89" s="386">
        <v>1075.6110464443886</v>
      </c>
      <c r="R89" s="386">
        <v>1076.8953069519498</v>
      </c>
      <c r="S89" s="386">
        <v>1078.1811008437737</v>
      </c>
      <c r="T89" s="386">
        <v>1079.4684299506932</v>
      </c>
      <c r="U89" s="386">
        <v>1080.6255696282597</v>
      </c>
      <c r="V89" s="386">
        <v>1081.7839497054488</v>
      </c>
      <c r="W89" s="386">
        <v>1082.9435715119112</v>
      </c>
      <c r="X89" s="386">
        <v>1084.1044363787225</v>
      </c>
      <c r="Y89" s="386">
        <v>1085.2665456383857</v>
      </c>
      <c r="Z89" s="386">
        <v>1086.2886087339748</v>
      </c>
      <c r="AA89" s="386">
        <v>1087.3116343700344</v>
      </c>
      <c r="AB89" s="386">
        <v>1088.3356234530488</v>
      </c>
      <c r="AC89" s="386">
        <v>1089.3605768903558</v>
      </c>
      <c r="AD89" s="386">
        <v>1090.3864955901477</v>
      </c>
      <c r="AE89" s="386">
        <v>1091.6802187343346</v>
      </c>
      <c r="AF89" s="386">
        <v>1092.9754768567891</v>
      </c>
      <c r="AG89" s="386">
        <v>1094.272271778734</v>
      </c>
      <c r="AH89" s="386">
        <v>1095.5706053235529</v>
      </c>
      <c r="AI89" s="386">
        <v>1096.8704793167929</v>
      </c>
      <c r="AJ89" s="386">
        <v>1098.0436145277858</v>
      </c>
      <c r="AK89" s="386">
        <v>1099.2180044413617</v>
      </c>
      <c r="AL89" s="386">
        <v>1100.3936503994614</v>
      </c>
      <c r="AM89" s="386">
        <v>1101.5705537454617</v>
      </c>
      <c r="AN89" s="386">
        <v>1102.7487158241761</v>
      </c>
      <c r="AO89" s="387">
        <v>1102.7487158241761</v>
      </c>
      <c r="AP89" s="387">
        <v>1102.7487158241761</v>
      </c>
      <c r="AQ89" s="387">
        <v>1102.7487158241761</v>
      </c>
      <c r="AR89" s="387">
        <v>1102.7487158241761</v>
      </c>
      <c r="AS89" s="387">
        <v>1102.7487158241761</v>
      </c>
      <c r="AT89" s="387">
        <v>1102.7487158241761</v>
      </c>
      <c r="AU89" s="387">
        <v>1102.7487158241761</v>
      </c>
      <c r="AV89" s="387">
        <v>1102.7487158241761</v>
      </c>
      <c r="AW89" s="387">
        <v>1102.7487158241761</v>
      </c>
      <c r="AX89" s="387">
        <v>1102.7487158241761</v>
      </c>
      <c r="AY89" s="387">
        <v>1102.7487158241761</v>
      </c>
      <c r="AZ89" s="387">
        <v>1102.7487158241761</v>
      </c>
      <c r="BA89" s="387">
        <v>1102.7487158241761</v>
      </c>
      <c r="BB89" s="387">
        <v>1102.7487158241761</v>
      </c>
      <c r="BC89" s="387">
        <v>1102.7487158241761</v>
      </c>
      <c r="BD89" s="387">
        <v>1102.7487158241761</v>
      </c>
      <c r="BE89" s="387">
        <v>1102.7487158241761</v>
      </c>
      <c r="BF89" s="387">
        <v>1102.7487158241761</v>
      </c>
      <c r="BG89" s="387">
        <v>1102.7487158241761</v>
      </c>
      <c r="BH89" s="387">
        <v>1102.7487158241761</v>
      </c>
      <c r="BI89" s="387">
        <v>1102.7487158241761</v>
      </c>
      <c r="BJ89" s="387">
        <v>1102.7487158241761</v>
      </c>
      <c r="BK89" s="387">
        <v>1102.7487158241761</v>
      </c>
      <c r="BL89" s="387">
        <v>1102.7487158241761</v>
      </c>
      <c r="BM89" s="387">
        <v>1102.7487158241761</v>
      </c>
      <c r="BN89" s="387">
        <v>1102.7487158241761</v>
      </c>
      <c r="BO89" s="387">
        <v>1102.7487158241761</v>
      </c>
      <c r="BP89" s="387">
        <v>1102.7487158241761</v>
      </c>
      <c r="CA89" s="386">
        <v>3640</v>
      </c>
      <c r="CB89" s="386">
        <v>3588.9354592966679</v>
      </c>
      <c r="CC89" s="386">
        <v>3538.5872887354353</v>
      </c>
      <c r="CD89" s="386">
        <v>3488.9454385601812</v>
      </c>
      <c r="CE89" s="386">
        <v>3440</v>
      </c>
      <c r="CF89" s="386">
        <v>3432.0398744697272</v>
      </c>
      <c r="CG89" s="386">
        <v>3424.0981685901688</v>
      </c>
      <c r="CH89" s="386">
        <v>3416.1748397384381</v>
      </c>
      <c r="CI89" s="386">
        <v>3408.2698453902763</v>
      </c>
      <c r="CJ89" s="386">
        <v>3400.3831431198259</v>
      </c>
      <c r="CK89" s="386">
        <v>3392.3569454876156</v>
      </c>
      <c r="CL89" s="386">
        <v>3384.3496927347669</v>
      </c>
      <c r="CM89" s="386">
        <v>3376.3613401441589</v>
      </c>
      <c r="CN89" s="386">
        <v>3368.3918431042198</v>
      </c>
      <c r="CO89" s="386">
        <v>3360.4411571086775</v>
      </c>
      <c r="CP89" s="386">
        <v>3350.8517142059482</v>
      </c>
      <c r="CQ89" s="386">
        <v>3341.2896359886531</v>
      </c>
      <c r="CR89" s="386">
        <v>3331.7548443682094</v>
      </c>
      <c r="CS89" s="386">
        <v>3322.2472614788694</v>
      </c>
      <c r="CT89" s="386">
        <v>3312.7668096770849</v>
      </c>
      <c r="CU89" s="386">
        <v>3302.6366809433184</v>
      </c>
      <c r="CV89" s="386">
        <v>3292.5375291886326</v>
      </c>
      <c r="CW89" s="386">
        <v>3282.4692596883447</v>
      </c>
      <c r="CX89" s="386">
        <v>3272.4317780074307</v>
      </c>
      <c r="CY89" s="386">
        <v>3262.4249899996394</v>
      </c>
      <c r="CZ89" s="386">
        <v>3252.9547114821121</v>
      </c>
      <c r="DA89" s="386">
        <v>3243.5119236120249</v>
      </c>
      <c r="DB89" s="386">
        <v>3234.0965465885888</v>
      </c>
      <c r="DC89" s="386">
        <v>3224.7085008426634</v>
      </c>
      <c r="DD89" s="386">
        <v>3215.3477070360841</v>
      </c>
      <c r="DE89" s="386">
        <v>3218.6854191053344</v>
      </c>
      <c r="DF89" s="386">
        <v>3222.0265959077556</v>
      </c>
      <c r="DG89" s="386">
        <v>3225.3712410399362</v>
      </c>
      <c r="DH89" s="386">
        <v>3228.7193581021979</v>
      </c>
      <c r="DI89" s="386">
        <v>3232.0709506986013</v>
      </c>
      <c r="DJ89" s="387">
        <v>3232.0709506986013</v>
      </c>
      <c r="DK89" s="387">
        <v>3232.0709506986013</v>
      </c>
      <c r="DL89" s="387">
        <v>3232.0709506986013</v>
      </c>
      <c r="DM89" s="387">
        <v>3232.0709506986013</v>
      </c>
      <c r="DN89" s="387">
        <v>3232.0709506986013</v>
      </c>
      <c r="DO89" s="387">
        <v>3232.0709506986013</v>
      </c>
      <c r="DP89" s="387">
        <v>3232.0709506986013</v>
      </c>
      <c r="DQ89" s="387">
        <v>3232.0709506986013</v>
      </c>
      <c r="DR89" s="387">
        <v>3232.0709506986013</v>
      </c>
      <c r="DS89" s="387">
        <v>3232.0709506986013</v>
      </c>
      <c r="DT89" s="387">
        <v>3232.0709506986013</v>
      </c>
      <c r="DU89" s="387">
        <v>3232.0709506986013</v>
      </c>
      <c r="DV89" s="387">
        <v>3232.0709506986013</v>
      </c>
      <c r="DW89" s="387">
        <v>3232.0709506986013</v>
      </c>
      <c r="DX89" s="387">
        <v>3232.0709506986013</v>
      </c>
      <c r="DY89" s="387">
        <v>3232.0709506986013</v>
      </c>
      <c r="DZ89" s="387">
        <v>3232.0709506986013</v>
      </c>
      <c r="EA89" s="387">
        <v>3232.0709506986013</v>
      </c>
      <c r="EB89" s="387">
        <v>3232.0709506986013</v>
      </c>
      <c r="EC89" s="387">
        <v>3232.0709506986013</v>
      </c>
      <c r="ED89" s="387">
        <v>3232.0709506986013</v>
      </c>
      <c r="EE89" s="387">
        <v>3232.0709506986013</v>
      </c>
      <c r="EF89" s="387">
        <v>3232.0709506986013</v>
      </c>
      <c r="EG89" s="387">
        <v>3232.0709506986013</v>
      </c>
      <c r="EH89" s="387">
        <v>3232.0709506986013</v>
      </c>
      <c r="EI89" s="387">
        <v>3232.0709506986013</v>
      </c>
      <c r="EJ89" s="387">
        <v>3232.0709506986013</v>
      </c>
      <c r="EK89" s="387">
        <v>3232.0709506986013</v>
      </c>
      <c r="EY89" s="386">
        <v>731</v>
      </c>
      <c r="EZ89" s="386">
        <v>737</v>
      </c>
      <c r="FA89" s="386">
        <v>743</v>
      </c>
      <c r="FB89" s="386">
        <v>749</v>
      </c>
      <c r="FC89" s="386">
        <v>755.3</v>
      </c>
      <c r="FD89" s="386">
        <v>765</v>
      </c>
      <c r="FE89" s="386">
        <v>775</v>
      </c>
      <c r="FF89" s="386">
        <v>785</v>
      </c>
      <c r="FG89" s="386">
        <v>795</v>
      </c>
      <c r="FH89" s="386">
        <v>805</v>
      </c>
      <c r="FI89" s="386">
        <v>812.8</v>
      </c>
      <c r="FJ89" s="386">
        <v>817</v>
      </c>
      <c r="FK89" s="386">
        <v>822</v>
      </c>
      <c r="FL89" s="386">
        <v>827</v>
      </c>
      <c r="FM89" s="386">
        <v>832</v>
      </c>
      <c r="FN89" s="386">
        <v>837</v>
      </c>
      <c r="FO89" s="386">
        <v>842</v>
      </c>
      <c r="FP89" s="386">
        <v>847</v>
      </c>
      <c r="FQ89" s="386">
        <v>852</v>
      </c>
      <c r="FR89" s="386">
        <v>857</v>
      </c>
      <c r="FS89" s="386">
        <v>862</v>
      </c>
      <c r="FT89" s="386">
        <v>867</v>
      </c>
      <c r="FU89" s="386">
        <v>872</v>
      </c>
      <c r="FV89" s="386">
        <v>877</v>
      </c>
      <c r="FW89" s="386">
        <v>882</v>
      </c>
      <c r="FX89" s="386">
        <v>887</v>
      </c>
      <c r="FY89" s="386">
        <v>892</v>
      </c>
      <c r="FZ89" s="386">
        <v>897</v>
      </c>
      <c r="GA89" s="386">
        <v>902</v>
      </c>
      <c r="GB89" s="386">
        <v>907</v>
      </c>
      <c r="GC89" s="386">
        <v>906.1</v>
      </c>
      <c r="GD89" s="387">
        <v>906.1</v>
      </c>
      <c r="GE89" s="387">
        <v>906.1</v>
      </c>
      <c r="GF89" s="387">
        <v>906.1</v>
      </c>
      <c r="GG89" s="387">
        <v>906.1</v>
      </c>
      <c r="GH89" s="387">
        <v>906.1</v>
      </c>
      <c r="GI89" s="387">
        <v>906.1</v>
      </c>
      <c r="GJ89" s="387">
        <v>906.1</v>
      </c>
      <c r="GK89" s="387">
        <v>906.1</v>
      </c>
      <c r="GL89" s="387">
        <v>906.1</v>
      </c>
      <c r="GM89" s="387">
        <v>906.1</v>
      </c>
      <c r="GN89" s="387">
        <v>906.1</v>
      </c>
      <c r="GO89" s="387">
        <v>906.1</v>
      </c>
      <c r="GP89" s="387">
        <v>906.1</v>
      </c>
      <c r="GQ89" s="387">
        <v>906.1</v>
      </c>
      <c r="GR89" s="387">
        <v>906.1</v>
      </c>
      <c r="GS89" s="387">
        <v>906.1</v>
      </c>
      <c r="GT89" s="387">
        <v>906.1</v>
      </c>
      <c r="GU89" s="387">
        <v>906.1</v>
      </c>
      <c r="GV89" s="387">
        <v>906.1</v>
      </c>
      <c r="GW89" s="387">
        <v>906.1</v>
      </c>
      <c r="GX89" s="387">
        <v>906.1</v>
      </c>
      <c r="GY89" s="387">
        <v>906.1</v>
      </c>
      <c r="GZ89" s="387">
        <v>906.1</v>
      </c>
      <c r="HA89" s="387">
        <v>906.1</v>
      </c>
      <c r="HB89" s="387">
        <v>906.1</v>
      </c>
      <c r="HC89" s="387">
        <v>906.1</v>
      </c>
      <c r="HD89" s="387">
        <v>906.1</v>
      </c>
      <c r="HE89" s="387">
        <v>906.1</v>
      </c>
      <c r="HS89" s="394">
        <v>3.2247519485807277</v>
      </c>
      <c r="HT89" s="394">
        <v>3.2247519485807277</v>
      </c>
      <c r="HU89" s="394">
        <v>3.2247519485807277</v>
      </c>
      <c r="HV89" s="394">
        <v>3.2247519485807272</v>
      </c>
      <c r="HW89" s="394">
        <v>3.2247519485807277</v>
      </c>
      <c r="HX89" s="394">
        <v>3.2135041379832652</v>
      </c>
      <c r="HY89" s="394">
        <v>3.202295559315965</v>
      </c>
      <c r="HZ89" s="394">
        <v>3.1911260757393651</v>
      </c>
      <c r="IA89" s="394">
        <v>3.1799955508912952</v>
      </c>
      <c r="IB89" s="394">
        <v>3.1689038488852104</v>
      </c>
      <c r="IC89" s="394">
        <v>3.1576538477600802</v>
      </c>
      <c r="ID89" s="394">
        <v>3.1464437855322314</v>
      </c>
      <c r="IE89" s="394">
        <v>3.1352735204136324</v>
      </c>
      <c r="IF89" s="394">
        <v>3.1241429111196162</v>
      </c>
      <c r="IG89" s="394">
        <v>3.1130518168670962</v>
      </c>
      <c r="IH89" s="394">
        <v>3.1008443705053703</v>
      </c>
      <c r="II89" s="394">
        <v>3.0886847941295756</v>
      </c>
      <c r="IJ89" s="394">
        <v>3.076572900023502</v>
      </c>
      <c r="IK89" s="394">
        <v>3.064508501207047</v>
      </c>
      <c r="IL89" s="394">
        <v>3.052491411433325</v>
      </c>
      <c r="IM89" s="394">
        <v>3.0402939461847134</v>
      </c>
      <c r="IN89" s="394">
        <v>3.0281452208466986</v>
      </c>
      <c r="IO89" s="394">
        <v>3.0160450406592352</v>
      </c>
      <c r="IP89" s="394">
        <v>3.003993211640521</v>
      </c>
      <c r="IQ89" s="394">
        <v>2.9919895405838859</v>
      </c>
      <c r="IR89" s="394">
        <v>2.9797688514073308</v>
      </c>
      <c r="IS89" s="394">
        <v>2.9675980772595296</v>
      </c>
      <c r="IT89" s="394">
        <v>2.9554770142640838</v>
      </c>
      <c r="IU89" s="394">
        <v>2.9434054593773227</v>
      </c>
      <c r="IV89" s="394">
        <v>2.9313832103849</v>
      </c>
      <c r="IW89" s="394">
        <v>2.9312910493901754</v>
      </c>
      <c r="IX89" s="394">
        <v>2.9311988912929383</v>
      </c>
      <c r="IY89" s="394">
        <v>2.9311067360930991</v>
      </c>
      <c r="IZ89" s="394">
        <v>2.9310145837905663</v>
      </c>
      <c r="JA89" s="394">
        <v>2.9309224343852489</v>
      </c>
      <c r="JB89" s="394">
        <v>2.9309224343852489</v>
      </c>
      <c r="JC89" s="394">
        <v>2.9309224343852489</v>
      </c>
      <c r="JD89" s="394">
        <v>2.9309224343852489</v>
      </c>
      <c r="JE89" s="394">
        <v>2.9309224343852489</v>
      </c>
      <c r="JF89" s="394">
        <v>2.9309224343852489</v>
      </c>
      <c r="JG89" s="394">
        <v>2.9309224343852489</v>
      </c>
      <c r="JH89" s="394">
        <v>2.9309224343852489</v>
      </c>
      <c r="JI89" s="394">
        <v>2.9309224343852489</v>
      </c>
      <c r="JJ89" s="394">
        <v>2.9309224343852489</v>
      </c>
      <c r="JK89" s="394">
        <v>2.9309224343852489</v>
      </c>
      <c r="JL89" s="394">
        <v>2.9309224343852489</v>
      </c>
      <c r="JM89" s="394">
        <v>2.9309224343852489</v>
      </c>
      <c r="JN89" s="394">
        <v>2.9309224343852489</v>
      </c>
      <c r="JO89" s="394">
        <v>2.9309224343852489</v>
      </c>
      <c r="JP89" s="394">
        <v>2.9309224343852489</v>
      </c>
      <c r="JQ89" s="394">
        <v>2.9309224343852489</v>
      </c>
      <c r="JR89" s="394">
        <v>2.9309224343852489</v>
      </c>
      <c r="JS89" s="394">
        <v>2.9309224343852489</v>
      </c>
      <c r="JT89" s="394">
        <v>2.9309224343852489</v>
      </c>
      <c r="JU89" s="394">
        <v>2.9309224343852489</v>
      </c>
      <c r="JV89" s="394">
        <v>2.9309224343852489</v>
      </c>
      <c r="JW89" s="394">
        <v>2.9309224343852489</v>
      </c>
      <c r="JX89" s="394">
        <v>2.9309224343852489</v>
      </c>
      <c r="JY89" s="394">
        <v>2.9309224343852489</v>
      </c>
      <c r="JZ89" s="394">
        <v>2.9309224343852489</v>
      </c>
      <c r="KA89" s="394">
        <v>2.9309224343852489</v>
      </c>
      <c r="KB89" s="394">
        <v>2.9309224343852489</v>
      </c>
      <c r="KC89" s="394">
        <v>2.9309224343852489</v>
      </c>
    </row>
    <row r="90" spans="1:289" x14ac:dyDescent="0.25">
      <c r="A90" s="383">
        <v>81</v>
      </c>
      <c r="B90" s="384" t="s">
        <v>852</v>
      </c>
      <c r="C90" s="385" t="s">
        <v>142</v>
      </c>
      <c r="D90" s="385" t="s">
        <v>142</v>
      </c>
      <c r="E90" s="129">
        <v>2052</v>
      </c>
      <c r="F90" s="386">
        <v>582.90616</v>
      </c>
      <c r="G90" s="386">
        <v>578.97003916297467</v>
      </c>
      <c r="H90" s="386">
        <v>575.06049729921619</v>
      </c>
      <c r="I90" s="386">
        <v>571.17735493206476</v>
      </c>
      <c r="J90" s="386">
        <v>567.32043379679146</v>
      </c>
      <c r="K90" s="386">
        <v>569.98264915698735</v>
      </c>
      <c r="L90" s="386">
        <v>572.65735726414209</v>
      </c>
      <c r="M90" s="386">
        <v>575.34461674188526</v>
      </c>
      <c r="N90" s="386">
        <v>578.04448648894413</v>
      </c>
      <c r="O90" s="386">
        <v>580.75702568043494</v>
      </c>
      <c r="P90" s="386">
        <v>583.47129524935667</v>
      </c>
      <c r="Q90" s="386">
        <v>586.19825043199808</v>
      </c>
      <c r="R90" s="386">
        <v>588.93795051679444</v>
      </c>
      <c r="S90" s="386">
        <v>591.69045506927569</v>
      </c>
      <c r="T90" s="386">
        <v>594.4558239333619</v>
      </c>
      <c r="U90" s="386">
        <v>596.94290086218314</v>
      </c>
      <c r="V90" s="386">
        <v>599.44038319271942</v>
      </c>
      <c r="W90" s="386">
        <v>601.94831445896182</v>
      </c>
      <c r="X90" s="386">
        <v>604.4667383770385</v>
      </c>
      <c r="Y90" s="386">
        <v>606.99569884597656</v>
      </c>
      <c r="Z90" s="386">
        <v>609.21359164225726</v>
      </c>
      <c r="AA90" s="386">
        <v>611.43958836491697</v>
      </c>
      <c r="AB90" s="386">
        <v>613.67371862477489</v>
      </c>
      <c r="AC90" s="386">
        <v>615.91601214084483</v>
      </c>
      <c r="AD90" s="386">
        <v>618.16649874073028</v>
      </c>
      <c r="AE90" s="386">
        <v>621.14685504966928</v>
      </c>
      <c r="AF90" s="386">
        <v>624.14158050308038</v>
      </c>
      <c r="AG90" s="386">
        <v>627.15074437869134</v>
      </c>
      <c r="AH90" s="386">
        <v>630.17441628823747</v>
      </c>
      <c r="AI90" s="386">
        <v>633.21266617907236</v>
      </c>
      <c r="AJ90" s="386">
        <v>636.00940537532767</v>
      </c>
      <c r="AK90" s="386">
        <v>638.81849705685318</v>
      </c>
      <c r="AL90" s="386">
        <v>641.63999578143262</v>
      </c>
      <c r="AM90" s="386">
        <v>644.47395634781765</v>
      </c>
      <c r="AN90" s="386">
        <v>647.32043379679226</v>
      </c>
      <c r="AO90" s="387">
        <v>647.32043379679226</v>
      </c>
      <c r="AP90" s="387">
        <v>647.32043379679226</v>
      </c>
      <c r="AQ90" s="387">
        <v>647.32043379679226</v>
      </c>
      <c r="AR90" s="387">
        <v>647.32043379679226</v>
      </c>
      <c r="AS90" s="387">
        <v>647.32043379679226</v>
      </c>
      <c r="AT90" s="387">
        <v>647.32043379679226</v>
      </c>
      <c r="AU90" s="387">
        <v>647.32043379679226</v>
      </c>
      <c r="AV90" s="387">
        <v>647.32043379679226</v>
      </c>
      <c r="AW90" s="387">
        <v>647.32043379679226</v>
      </c>
      <c r="AX90" s="387">
        <v>647.32043379679226</v>
      </c>
      <c r="AY90" s="387">
        <v>647.32043379679226</v>
      </c>
      <c r="AZ90" s="387">
        <v>647.32043379679226</v>
      </c>
      <c r="BA90" s="387">
        <v>647.32043379679226</v>
      </c>
      <c r="BB90" s="387">
        <v>647.32043379679226</v>
      </c>
      <c r="BC90" s="387">
        <v>647.32043379679226</v>
      </c>
      <c r="BD90" s="387">
        <v>647.32043379679226</v>
      </c>
      <c r="BE90" s="387">
        <v>647.32043379679226</v>
      </c>
      <c r="BF90" s="387">
        <v>647.32043379679226</v>
      </c>
      <c r="BG90" s="387">
        <v>647.32043379679226</v>
      </c>
      <c r="BH90" s="387">
        <v>647.32043379679226</v>
      </c>
      <c r="BI90" s="387">
        <v>647.32043379679226</v>
      </c>
      <c r="BJ90" s="387">
        <v>647.32043379679226</v>
      </c>
      <c r="BK90" s="387">
        <v>647.32043379679226</v>
      </c>
      <c r="BL90" s="387">
        <v>647.32043379679226</v>
      </c>
      <c r="BM90" s="387">
        <v>647.32043379679226</v>
      </c>
      <c r="BN90" s="387">
        <v>647.32043379679226</v>
      </c>
      <c r="BO90" s="387">
        <v>647.32043379679226</v>
      </c>
      <c r="BP90" s="387">
        <v>647.32043379679226</v>
      </c>
      <c r="CA90" s="386">
        <v>1870.0000000000002</v>
      </c>
      <c r="CB90" s="386">
        <v>1857.3726742478805</v>
      </c>
      <c r="CC90" s="386">
        <v>1844.8306155308678</v>
      </c>
      <c r="CD90" s="386">
        <v>1832.3732480764336</v>
      </c>
      <c r="CE90" s="386">
        <v>1820</v>
      </c>
      <c r="CF90" s="386">
        <v>1821.477613284676</v>
      </c>
      <c r="CG90" s="386">
        <v>1822.9564262072743</v>
      </c>
      <c r="CH90" s="386">
        <v>1824.4364397417519</v>
      </c>
      <c r="CI90" s="386">
        <v>1825.9176548628559</v>
      </c>
      <c r="CJ90" s="386">
        <v>1827.4000725461256</v>
      </c>
      <c r="CK90" s="386">
        <v>1828.704721093711</v>
      </c>
      <c r="CL90" s="386">
        <v>1830.0103010781822</v>
      </c>
      <c r="CM90" s="386">
        <v>1831.3168131645266</v>
      </c>
      <c r="CN90" s="386">
        <v>1832.6242580182061</v>
      </c>
      <c r="CO90" s="386">
        <v>1833.9326363051564</v>
      </c>
      <c r="CP90" s="386">
        <v>1833.5958205439365</v>
      </c>
      <c r="CQ90" s="386">
        <v>1833.2590666415083</v>
      </c>
      <c r="CR90" s="386">
        <v>1832.9223745865108</v>
      </c>
      <c r="CS90" s="386">
        <v>1832.5857443675857</v>
      </c>
      <c r="CT90" s="386">
        <v>1832.2491759733757</v>
      </c>
      <c r="CU90" s="386">
        <v>1830.7451899674652</v>
      </c>
      <c r="CV90" s="386">
        <v>1829.2424384955557</v>
      </c>
      <c r="CW90" s="386">
        <v>1827.7409205442905</v>
      </c>
      <c r="CX90" s="386">
        <v>1826.2406351011448</v>
      </c>
      <c r="CY90" s="386">
        <v>1824.7415811544242</v>
      </c>
      <c r="CZ90" s="386">
        <v>1825.2186576185807</v>
      </c>
      <c r="DA90" s="386">
        <v>1825.6958588137975</v>
      </c>
      <c r="DB90" s="386">
        <v>1826.1731847726858</v>
      </c>
      <c r="DC90" s="386">
        <v>1826.6506355278646</v>
      </c>
      <c r="DD90" s="386">
        <v>1827.1282111119622</v>
      </c>
      <c r="DE90" s="386">
        <v>1835.3605857322455</v>
      </c>
      <c r="DF90" s="386">
        <v>1843.6300524358739</v>
      </c>
      <c r="DG90" s="386">
        <v>1851.9367783462728</v>
      </c>
      <c r="DH90" s="386">
        <v>1860.2809313398652</v>
      </c>
      <c r="DI90" s="386">
        <v>1868.6626800494646</v>
      </c>
      <c r="DJ90" s="387">
        <v>1868.6626800494646</v>
      </c>
      <c r="DK90" s="387">
        <v>1868.6626800494646</v>
      </c>
      <c r="DL90" s="387">
        <v>1868.6626800494646</v>
      </c>
      <c r="DM90" s="387">
        <v>1868.6626800494646</v>
      </c>
      <c r="DN90" s="387">
        <v>1868.6626800494646</v>
      </c>
      <c r="DO90" s="387">
        <v>1868.6626800494646</v>
      </c>
      <c r="DP90" s="387">
        <v>1868.6626800494646</v>
      </c>
      <c r="DQ90" s="387">
        <v>1868.6626800494646</v>
      </c>
      <c r="DR90" s="387">
        <v>1868.6626800494646</v>
      </c>
      <c r="DS90" s="387">
        <v>1868.6626800494646</v>
      </c>
      <c r="DT90" s="387">
        <v>1868.6626800494646</v>
      </c>
      <c r="DU90" s="387">
        <v>1868.6626800494646</v>
      </c>
      <c r="DV90" s="387">
        <v>1868.6626800494646</v>
      </c>
      <c r="DW90" s="387">
        <v>1868.6626800494646</v>
      </c>
      <c r="DX90" s="387">
        <v>1868.6626800494646</v>
      </c>
      <c r="DY90" s="387">
        <v>1868.6626800494646</v>
      </c>
      <c r="DZ90" s="387">
        <v>1868.6626800494646</v>
      </c>
      <c r="EA90" s="387">
        <v>1868.6626800494646</v>
      </c>
      <c r="EB90" s="387">
        <v>1868.6626800494646</v>
      </c>
      <c r="EC90" s="387">
        <v>1868.6626800494646</v>
      </c>
      <c r="ED90" s="387">
        <v>1868.6626800494646</v>
      </c>
      <c r="EE90" s="387">
        <v>1868.6626800494646</v>
      </c>
      <c r="EF90" s="387">
        <v>1868.6626800494646</v>
      </c>
      <c r="EG90" s="387">
        <v>1868.6626800494646</v>
      </c>
      <c r="EH90" s="387">
        <v>1868.6626800494646</v>
      </c>
      <c r="EI90" s="387">
        <v>1868.6626800494646</v>
      </c>
      <c r="EJ90" s="387">
        <v>1868.6626800494646</v>
      </c>
      <c r="EK90" s="387">
        <v>1868.6626800494646</v>
      </c>
      <c r="EY90" s="386">
        <v>455</v>
      </c>
      <c r="EZ90" s="386">
        <v>456</v>
      </c>
      <c r="FA90" s="386">
        <v>457</v>
      </c>
      <c r="FB90" s="386">
        <v>458</v>
      </c>
      <c r="FC90" s="386">
        <v>460.7</v>
      </c>
      <c r="FD90" s="386">
        <v>466</v>
      </c>
      <c r="FE90" s="386">
        <v>471</v>
      </c>
      <c r="FF90" s="386">
        <v>476</v>
      </c>
      <c r="FG90" s="386">
        <v>481</v>
      </c>
      <c r="FH90" s="386">
        <v>486</v>
      </c>
      <c r="FI90" s="386">
        <v>489.59999999999997</v>
      </c>
      <c r="FJ90" s="386">
        <v>490</v>
      </c>
      <c r="FK90" s="386">
        <v>491</v>
      </c>
      <c r="FL90" s="386">
        <v>492</v>
      </c>
      <c r="FM90" s="386">
        <v>493</v>
      </c>
      <c r="FN90" s="386">
        <v>494</v>
      </c>
      <c r="FO90" s="386">
        <v>495</v>
      </c>
      <c r="FP90" s="386">
        <v>496</v>
      </c>
      <c r="FQ90" s="386">
        <v>497</v>
      </c>
      <c r="FR90" s="386">
        <v>498</v>
      </c>
      <c r="FS90" s="386">
        <v>499</v>
      </c>
      <c r="FT90" s="386">
        <v>500</v>
      </c>
      <c r="FU90" s="386">
        <v>501</v>
      </c>
      <c r="FV90" s="386">
        <v>502</v>
      </c>
      <c r="FW90" s="386">
        <v>503</v>
      </c>
      <c r="FX90" s="386">
        <v>504</v>
      </c>
      <c r="FY90" s="386">
        <v>505</v>
      </c>
      <c r="FZ90" s="386">
        <v>506</v>
      </c>
      <c r="GA90" s="386">
        <v>507</v>
      </c>
      <c r="GB90" s="386">
        <v>508</v>
      </c>
      <c r="GC90" s="386">
        <v>504.3</v>
      </c>
      <c r="GD90" s="387">
        <v>504.3</v>
      </c>
      <c r="GE90" s="387">
        <v>504.3</v>
      </c>
      <c r="GF90" s="387">
        <v>504.3</v>
      </c>
      <c r="GG90" s="387">
        <v>504.3</v>
      </c>
      <c r="GH90" s="387">
        <v>504.3</v>
      </c>
      <c r="GI90" s="387">
        <v>504.3</v>
      </c>
      <c r="GJ90" s="387">
        <v>504.3</v>
      </c>
      <c r="GK90" s="387">
        <v>504.3</v>
      </c>
      <c r="GL90" s="387">
        <v>504.3</v>
      </c>
      <c r="GM90" s="387">
        <v>504.3</v>
      </c>
      <c r="GN90" s="387">
        <v>504.3</v>
      </c>
      <c r="GO90" s="387">
        <v>504.3</v>
      </c>
      <c r="GP90" s="387">
        <v>504.3</v>
      </c>
      <c r="GQ90" s="387">
        <v>504.3</v>
      </c>
      <c r="GR90" s="387">
        <v>504.3</v>
      </c>
      <c r="GS90" s="387">
        <v>504.3</v>
      </c>
      <c r="GT90" s="387">
        <v>504.3</v>
      </c>
      <c r="GU90" s="387">
        <v>504.3</v>
      </c>
      <c r="GV90" s="387">
        <v>504.3</v>
      </c>
      <c r="GW90" s="387">
        <v>504.3</v>
      </c>
      <c r="GX90" s="387">
        <v>504.3</v>
      </c>
      <c r="GY90" s="387">
        <v>504.3</v>
      </c>
      <c r="GZ90" s="387">
        <v>504.3</v>
      </c>
      <c r="HA90" s="387">
        <v>504.3</v>
      </c>
      <c r="HB90" s="387">
        <v>504.3</v>
      </c>
      <c r="HC90" s="387">
        <v>504.3</v>
      </c>
      <c r="HD90" s="387">
        <v>504.3</v>
      </c>
      <c r="HE90" s="387">
        <v>504.3</v>
      </c>
      <c r="HS90" s="394">
        <v>3.2080635414798158</v>
      </c>
      <c r="HT90" s="394">
        <v>3.2080635414798162</v>
      </c>
      <c r="HU90" s="394">
        <v>3.2080635414798162</v>
      </c>
      <c r="HV90" s="394">
        <v>3.2080635414798162</v>
      </c>
      <c r="HW90" s="394">
        <v>3.2080635414798153</v>
      </c>
      <c r="HX90" s="394">
        <v>3.1956720366464979</v>
      </c>
      <c r="HY90" s="394">
        <v>3.1833283953888385</v>
      </c>
      <c r="HZ90" s="394">
        <v>3.1710324328284138</v>
      </c>
      <c r="IA90" s="394">
        <v>3.1587839648009148</v>
      </c>
      <c r="IB90" s="394">
        <v>3.1465828078533886</v>
      </c>
      <c r="IC90" s="394">
        <v>3.134181125932137</v>
      </c>
      <c r="ID90" s="394">
        <v>3.1218283229770107</v>
      </c>
      <c r="IE90" s="394">
        <v>3.1095242063404842</v>
      </c>
      <c r="IF90" s="394">
        <v>3.0972685841343184</v>
      </c>
      <c r="IG90" s="394">
        <v>3.085061265226563</v>
      </c>
      <c r="IH90" s="394">
        <v>3.0716435657340377</v>
      </c>
      <c r="II90" s="394">
        <v>3.0582842231570466</v>
      </c>
      <c r="IJ90" s="394">
        <v>3.0449829836868352</v>
      </c>
      <c r="IK90" s="394">
        <v>3.0317395946185268</v>
      </c>
      <c r="IL90" s="394">
        <v>3.01855380434632</v>
      </c>
      <c r="IM90" s="394">
        <v>3.0050957744267079</v>
      </c>
      <c r="IN90" s="394">
        <v>2.9916977462765044</v>
      </c>
      <c r="IO90" s="394">
        <v>2.9783594523816421</v>
      </c>
      <c r="IP90" s="394">
        <v>2.9650806264207472</v>
      </c>
      <c r="IQ90" s="394">
        <v>2.9518610032598231</v>
      </c>
      <c r="IR90" s="394">
        <v>2.9384655863268101</v>
      </c>
      <c r="IS90" s="394">
        <v>2.9251309572136206</v>
      </c>
      <c r="IT90" s="394">
        <v>2.9118568400677698</v>
      </c>
      <c r="IU90" s="394">
        <v>2.8986429602885799</v>
      </c>
      <c r="IV90" s="394">
        <v>2.8854890445214987</v>
      </c>
      <c r="IW90" s="394">
        <v>2.8857444091556252</v>
      </c>
      <c r="IX90" s="394">
        <v>2.8859997963894206</v>
      </c>
      <c r="IY90" s="394">
        <v>2.8862552062248845</v>
      </c>
      <c r="IZ90" s="394">
        <v>2.8865106386640176</v>
      </c>
      <c r="JA90" s="394">
        <v>2.8867660937088195</v>
      </c>
      <c r="JB90" s="394">
        <v>2.8867660937088195</v>
      </c>
      <c r="JC90" s="394">
        <v>2.8867660937088195</v>
      </c>
      <c r="JD90" s="394">
        <v>2.8867660937088195</v>
      </c>
      <c r="JE90" s="394">
        <v>2.8867660937088195</v>
      </c>
      <c r="JF90" s="394">
        <v>2.8867660937088195</v>
      </c>
      <c r="JG90" s="394">
        <v>2.8867660937088195</v>
      </c>
      <c r="JH90" s="394">
        <v>2.8867660937088195</v>
      </c>
      <c r="JI90" s="394">
        <v>2.8867660937088195</v>
      </c>
      <c r="JJ90" s="394">
        <v>2.8867660937088195</v>
      </c>
      <c r="JK90" s="394">
        <v>2.8867660937088195</v>
      </c>
      <c r="JL90" s="394">
        <v>2.8867660937088195</v>
      </c>
      <c r="JM90" s="394">
        <v>2.8867660937088195</v>
      </c>
      <c r="JN90" s="394">
        <v>2.8867660937088195</v>
      </c>
      <c r="JO90" s="394">
        <v>2.8867660937088195</v>
      </c>
      <c r="JP90" s="394">
        <v>2.8867660937088195</v>
      </c>
      <c r="JQ90" s="394">
        <v>2.8867660937088195</v>
      </c>
      <c r="JR90" s="394">
        <v>2.8867660937088195</v>
      </c>
      <c r="JS90" s="394">
        <v>2.8867660937088195</v>
      </c>
      <c r="JT90" s="394">
        <v>2.8867660937088195</v>
      </c>
      <c r="JU90" s="394">
        <v>2.8867660937088195</v>
      </c>
      <c r="JV90" s="394">
        <v>2.8867660937088195</v>
      </c>
      <c r="JW90" s="394">
        <v>2.8867660937088195</v>
      </c>
      <c r="JX90" s="394">
        <v>2.8867660937088195</v>
      </c>
      <c r="JY90" s="394">
        <v>2.8867660937088195</v>
      </c>
      <c r="JZ90" s="394">
        <v>2.8867660937088195</v>
      </c>
      <c r="KA90" s="394">
        <v>2.8867660937088195</v>
      </c>
      <c r="KB90" s="394">
        <v>2.8867660937088195</v>
      </c>
      <c r="KC90" s="394">
        <v>2.8867660937088195</v>
      </c>
    </row>
    <row r="91" spans="1:289" x14ac:dyDescent="0.25">
      <c r="A91" s="383">
        <v>82</v>
      </c>
      <c r="B91" s="384" t="s">
        <v>852</v>
      </c>
      <c r="C91" s="385" t="s">
        <v>142</v>
      </c>
      <c r="D91" s="385" t="s">
        <v>142</v>
      </c>
      <c r="E91" s="129">
        <v>2052</v>
      </c>
      <c r="F91" s="386">
        <v>792.57415000000015</v>
      </c>
      <c r="G91" s="386">
        <v>784.25637625284799</v>
      </c>
      <c r="H91" s="386">
        <v>776.02589447718992</v>
      </c>
      <c r="I91" s="386">
        <v>767.88178857594062</v>
      </c>
      <c r="J91" s="386">
        <v>759.82315206611599</v>
      </c>
      <c r="K91" s="386">
        <v>762.49166082444765</v>
      </c>
      <c r="L91" s="386">
        <v>765.16954142012582</v>
      </c>
      <c r="M91" s="386">
        <v>767.85682676716476</v>
      </c>
      <c r="N91" s="386">
        <v>770.55354989517309</v>
      </c>
      <c r="O91" s="386">
        <v>773.25974394975947</v>
      </c>
      <c r="P91" s="386">
        <v>775.98029279285515</v>
      </c>
      <c r="Q91" s="386">
        <v>778.71041330454682</v>
      </c>
      <c r="R91" s="386">
        <v>781.45013916070093</v>
      </c>
      <c r="S91" s="386">
        <v>784.1995041556653</v>
      </c>
      <c r="T91" s="386">
        <v>786.95854220268643</v>
      </c>
      <c r="U91" s="386">
        <v>789.45068289581036</v>
      </c>
      <c r="V91" s="386">
        <v>791.95071570129005</v>
      </c>
      <c r="W91" s="386">
        <v>794.45866561187063</v>
      </c>
      <c r="X91" s="386">
        <v>796.9745576994444</v>
      </c>
      <c r="Y91" s="386">
        <v>799.49841711530109</v>
      </c>
      <c r="Z91" s="386">
        <v>801.72019425420751</v>
      </c>
      <c r="AA91" s="386">
        <v>803.94814563129796</v>
      </c>
      <c r="AB91" s="386">
        <v>806.18228840455663</v>
      </c>
      <c r="AC91" s="386">
        <v>808.4226397796491</v>
      </c>
      <c r="AD91" s="386">
        <v>810.66921701005481</v>
      </c>
      <c r="AE91" s="386">
        <v>813.65635533222178</v>
      </c>
      <c r="AF91" s="386">
        <v>816.65450060416379</v>
      </c>
      <c r="AG91" s="386">
        <v>819.66369338407742</v>
      </c>
      <c r="AH91" s="386">
        <v>822.68397437960721</v>
      </c>
      <c r="AI91" s="386">
        <v>825.71538444839689</v>
      </c>
      <c r="AJ91" s="386">
        <v>828.51785024346555</v>
      </c>
      <c r="AK91" s="386">
        <v>831.32982756596903</v>
      </c>
      <c r="AL91" s="386">
        <v>834.15134869789063</v>
      </c>
      <c r="AM91" s="386">
        <v>836.98244603077831</v>
      </c>
      <c r="AN91" s="386">
        <v>839.82315206611679</v>
      </c>
      <c r="AO91" s="387">
        <v>839.82315206611679</v>
      </c>
      <c r="AP91" s="387">
        <v>839.82315206611679</v>
      </c>
      <c r="AQ91" s="387">
        <v>839.82315206611679</v>
      </c>
      <c r="AR91" s="387">
        <v>839.82315206611679</v>
      </c>
      <c r="AS91" s="387">
        <v>839.82315206611679</v>
      </c>
      <c r="AT91" s="387">
        <v>839.82315206611679</v>
      </c>
      <c r="AU91" s="387">
        <v>839.82315206611679</v>
      </c>
      <c r="AV91" s="387">
        <v>839.82315206611679</v>
      </c>
      <c r="AW91" s="387">
        <v>839.82315206611679</v>
      </c>
      <c r="AX91" s="387">
        <v>839.82315206611679</v>
      </c>
      <c r="AY91" s="387">
        <v>839.82315206611679</v>
      </c>
      <c r="AZ91" s="387">
        <v>839.82315206611679</v>
      </c>
      <c r="BA91" s="387">
        <v>839.82315206611679</v>
      </c>
      <c r="BB91" s="387">
        <v>839.82315206611679</v>
      </c>
      <c r="BC91" s="387">
        <v>839.82315206611679</v>
      </c>
      <c r="BD91" s="387">
        <v>839.82315206611679</v>
      </c>
      <c r="BE91" s="387">
        <v>839.82315206611679</v>
      </c>
      <c r="BF91" s="387">
        <v>839.82315206611679</v>
      </c>
      <c r="BG91" s="387">
        <v>839.82315206611679</v>
      </c>
      <c r="BH91" s="387">
        <v>839.82315206611679</v>
      </c>
      <c r="BI91" s="387">
        <v>839.82315206611679</v>
      </c>
      <c r="BJ91" s="387">
        <v>839.82315206611679</v>
      </c>
      <c r="BK91" s="387">
        <v>839.82315206611679</v>
      </c>
      <c r="BL91" s="387">
        <v>839.82315206611679</v>
      </c>
      <c r="BM91" s="387">
        <v>839.82315206611679</v>
      </c>
      <c r="BN91" s="387">
        <v>839.82315206611679</v>
      </c>
      <c r="BO91" s="387">
        <v>839.82315206611679</v>
      </c>
      <c r="BP91" s="387">
        <v>839.82315206611679</v>
      </c>
      <c r="CA91" s="386">
        <v>2420</v>
      </c>
      <c r="CB91" s="386">
        <v>2394.6029914448909</v>
      </c>
      <c r="CC91" s="386">
        <v>2369.4725151391817</v>
      </c>
      <c r="CD91" s="386">
        <v>2344.6057739250969</v>
      </c>
      <c r="CE91" s="386">
        <v>2320</v>
      </c>
      <c r="CF91" s="386">
        <v>2323.78656250619</v>
      </c>
      <c r="CG91" s="386">
        <v>2327.5793052087652</v>
      </c>
      <c r="CH91" s="386">
        <v>2331.3782381946648</v>
      </c>
      <c r="CI91" s="386">
        <v>2335.1833715672919</v>
      </c>
      <c r="CJ91" s="386">
        <v>2338.9947154465403</v>
      </c>
      <c r="CK91" s="386">
        <v>2342.7888493794844</v>
      </c>
      <c r="CL91" s="386">
        <v>2346.5891378591687</v>
      </c>
      <c r="CM91" s="386">
        <v>2350.3955908690164</v>
      </c>
      <c r="CN91" s="386">
        <v>2354.2082184086453</v>
      </c>
      <c r="CO91" s="386">
        <v>2358.0270304938936</v>
      </c>
      <c r="CP91" s="386">
        <v>2359.4240955045811</v>
      </c>
      <c r="CQ91" s="386">
        <v>2360.8219882371814</v>
      </c>
      <c r="CR91" s="386">
        <v>2362.2207091820965</v>
      </c>
      <c r="CS91" s="386">
        <v>2363.6202588300189</v>
      </c>
      <c r="CT91" s="386">
        <v>2365.0206376719339</v>
      </c>
      <c r="CU91" s="386">
        <v>2365.4550885188469</v>
      </c>
      <c r="CV91" s="386">
        <v>2365.8896191737476</v>
      </c>
      <c r="CW91" s="386">
        <v>2366.3242296512972</v>
      </c>
      <c r="CX91" s="386">
        <v>2366.7589199661584</v>
      </c>
      <c r="CY91" s="386">
        <v>2367.1936901329987</v>
      </c>
      <c r="CZ91" s="386">
        <v>2369.6326510954386</v>
      </c>
      <c r="DA91" s="386">
        <v>2372.0741249619141</v>
      </c>
      <c r="DB91" s="386">
        <v>2374.5181143215136</v>
      </c>
      <c r="DC91" s="386">
        <v>2376.9646217659938</v>
      </c>
      <c r="DD91" s="386">
        <v>2379.4136498897819</v>
      </c>
      <c r="DE91" s="386">
        <v>2387.2786258836936</v>
      </c>
      <c r="DF91" s="386">
        <v>2395.169598974574</v>
      </c>
      <c r="DG91" s="386">
        <v>2403.0866550939063</v>
      </c>
      <c r="DH91" s="386">
        <v>2411.0298804572135</v>
      </c>
      <c r="DI91" s="386">
        <v>2418.9993615649978</v>
      </c>
      <c r="DJ91" s="387">
        <v>2418.9993615649978</v>
      </c>
      <c r="DK91" s="387">
        <v>2418.9993615649978</v>
      </c>
      <c r="DL91" s="387">
        <v>2418.9993615649978</v>
      </c>
      <c r="DM91" s="387">
        <v>2418.9993615649978</v>
      </c>
      <c r="DN91" s="387">
        <v>2418.9993615649978</v>
      </c>
      <c r="DO91" s="387">
        <v>2418.9993615649978</v>
      </c>
      <c r="DP91" s="387">
        <v>2418.9993615649978</v>
      </c>
      <c r="DQ91" s="387">
        <v>2418.9993615649978</v>
      </c>
      <c r="DR91" s="387">
        <v>2418.9993615649978</v>
      </c>
      <c r="DS91" s="387">
        <v>2418.9993615649978</v>
      </c>
      <c r="DT91" s="387">
        <v>2418.9993615649978</v>
      </c>
      <c r="DU91" s="387">
        <v>2418.9993615649978</v>
      </c>
      <c r="DV91" s="387">
        <v>2418.9993615649978</v>
      </c>
      <c r="DW91" s="387">
        <v>2418.9993615649978</v>
      </c>
      <c r="DX91" s="387">
        <v>2418.9993615649978</v>
      </c>
      <c r="DY91" s="387">
        <v>2418.9993615649978</v>
      </c>
      <c r="DZ91" s="387">
        <v>2418.9993615649978</v>
      </c>
      <c r="EA91" s="387">
        <v>2418.9993615649978</v>
      </c>
      <c r="EB91" s="387">
        <v>2418.9993615649978</v>
      </c>
      <c r="EC91" s="387">
        <v>2418.9993615649978</v>
      </c>
      <c r="ED91" s="387">
        <v>2418.9993615649978</v>
      </c>
      <c r="EE91" s="387">
        <v>2418.9993615649978</v>
      </c>
      <c r="EF91" s="387">
        <v>2418.9993615649978</v>
      </c>
      <c r="EG91" s="387">
        <v>2418.9993615649978</v>
      </c>
      <c r="EH91" s="387">
        <v>2418.9993615649978</v>
      </c>
      <c r="EI91" s="387">
        <v>2418.9993615649978</v>
      </c>
      <c r="EJ91" s="387">
        <v>2418.9993615649978</v>
      </c>
      <c r="EK91" s="387">
        <v>2418.9993615649978</v>
      </c>
      <c r="EY91" s="386">
        <v>572</v>
      </c>
      <c r="EZ91" s="386">
        <v>576</v>
      </c>
      <c r="FA91" s="386">
        <v>580</v>
      </c>
      <c r="FB91" s="386">
        <v>584</v>
      </c>
      <c r="FC91" s="386">
        <v>589.90000000000009</v>
      </c>
      <c r="FD91" s="386">
        <v>596</v>
      </c>
      <c r="FE91" s="386">
        <v>602</v>
      </c>
      <c r="FF91" s="386">
        <v>608</v>
      </c>
      <c r="FG91" s="386">
        <v>614</v>
      </c>
      <c r="FH91" s="386">
        <v>620</v>
      </c>
      <c r="FI91" s="386">
        <v>626.79999999999995</v>
      </c>
      <c r="FJ91" s="386">
        <v>630</v>
      </c>
      <c r="FK91" s="386">
        <v>633</v>
      </c>
      <c r="FL91" s="386">
        <v>636</v>
      </c>
      <c r="FM91" s="386">
        <v>639</v>
      </c>
      <c r="FN91" s="386">
        <v>642</v>
      </c>
      <c r="FO91" s="386">
        <v>645</v>
      </c>
      <c r="FP91" s="386">
        <v>648</v>
      </c>
      <c r="FQ91" s="386">
        <v>651</v>
      </c>
      <c r="FR91" s="386">
        <v>654</v>
      </c>
      <c r="FS91" s="386">
        <v>657</v>
      </c>
      <c r="FT91" s="386">
        <v>660</v>
      </c>
      <c r="FU91" s="386">
        <v>663</v>
      </c>
      <c r="FV91" s="386">
        <v>666</v>
      </c>
      <c r="FW91" s="386">
        <v>669</v>
      </c>
      <c r="FX91" s="386">
        <v>672</v>
      </c>
      <c r="FY91" s="386">
        <v>675</v>
      </c>
      <c r="FZ91" s="386">
        <v>678</v>
      </c>
      <c r="GA91" s="386">
        <v>681</v>
      </c>
      <c r="GB91" s="386">
        <v>684</v>
      </c>
      <c r="GC91" s="386">
        <v>688.4</v>
      </c>
      <c r="GD91" s="387">
        <v>688.4</v>
      </c>
      <c r="GE91" s="387">
        <v>688.4</v>
      </c>
      <c r="GF91" s="387">
        <v>688.4</v>
      </c>
      <c r="GG91" s="387">
        <v>688.4</v>
      </c>
      <c r="GH91" s="387">
        <v>688.4</v>
      </c>
      <c r="GI91" s="387">
        <v>688.4</v>
      </c>
      <c r="GJ91" s="387">
        <v>688.4</v>
      </c>
      <c r="GK91" s="387">
        <v>688.4</v>
      </c>
      <c r="GL91" s="387">
        <v>688.4</v>
      </c>
      <c r="GM91" s="387">
        <v>688.4</v>
      </c>
      <c r="GN91" s="387">
        <v>688.4</v>
      </c>
      <c r="GO91" s="387">
        <v>688.4</v>
      </c>
      <c r="GP91" s="387">
        <v>688.4</v>
      </c>
      <c r="GQ91" s="387">
        <v>688.4</v>
      </c>
      <c r="GR91" s="387">
        <v>688.4</v>
      </c>
      <c r="GS91" s="387">
        <v>688.4</v>
      </c>
      <c r="GT91" s="387">
        <v>688.4</v>
      </c>
      <c r="GU91" s="387">
        <v>688.4</v>
      </c>
      <c r="GV91" s="387">
        <v>688.4</v>
      </c>
      <c r="GW91" s="387">
        <v>688.4</v>
      </c>
      <c r="GX91" s="387">
        <v>688.4</v>
      </c>
      <c r="GY91" s="387">
        <v>688.4</v>
      </c>
      <c r="GZ91" s="387">
        <v>688.4</v>
      </c>
      <c r="HA91" s="387">
        <v>688.4</v>
      </c>
      <c r="HB91" s="387">
        <v>688.4</v>
      </c>
      <c r="HC91" s="387">
        <v>688.4</v>
      </c>
      <c r="HD91" s="387">
        <v>688.4</v>
      </c>
      <c r="HE91" s="387">
        <v>688.4</v>
      </c>
      <c r="HS91" s="394">
        <v>3.0533420753124481</v>
      </c>
      <c r="HT91" s="394">
        <v>3.0533420753124481</v>
      </c>
      <c r="HU91" s="394">
        <v>3.0533420753124476</v>
      </c>
      <c r="HV91" s="394">
        <v>3.0533420753124481</v>
      </c>
      <c r="HW91" s="394">
        <v>3.0533420753124476</v>
      </c>
      <c r="HX91" s="394">
        <v>3.0476222651321656</v>
      </c>
      <c r="HY91" s="394">
        <v>3.0419131698432031</v>
      </c>
      <c r="HZ91" s="394">
        <v>3.0362147693734092</v>
      </c>
      <c r="IA91" s="394">
        <v>3.0305270436882328</v>
      </c>
      <c r="IB91" s="394">
        <v>3.024849972790657</v>
      </c>
      <c r="IC91" s="394">
        <v>3.0191344691853952</v>
      </c>
      <c r="ID91" s="394">
        <v>3.013429765117881</v>
      </c>
      <c r="IE91" s="394">
        <v>3.0077358401822107</v>
      </c>
      <c r="IF91" s="394">
        <v>3.002052674011038</v>
      </c>
      <c r="IG91" s="394">
        <v>2.9963802462754994</v>
      </c>
      <c r="IH91" s="394">
        <v>2.988690929811979</v>
      </c>
      <c r="II91" s="394">
        <v>2.9810213456864179</v>
      </c>
      <c r="IJ91" s="394">
        <v>2.9733714432616551</v>
      </c>
      <c r="IK91" s="394">
        <v>2.9657411720304738</v>
      </c>
      <c r="IL91" s="394">
        <v>2.9581304816152727</v>
      </c>
      <c r="IM91" s="394">
        <v>2.9504746237797947</v>
      </c>
      <c r="IN91" s="394">
        <v>2.9428385798638041</v>
      </c>
      <c r="IO91" s="394">
        <v>2.9352222985874299</v>
      </c>
      <c r="IP91" s="394">
        <v>2.927625728803517</v>
      </c>
      <c r="IQ91" s="394">
        <v>2.9200488194972847</v>
      </c>
      <c r="IR91" s="394">
        <v>2.9123261135567491</v>
      </c>
      <c r="IS91" s="394">
        <v>2.9046238319963282</v>
      </c>
      <c r="IT91" s="394">
        <v>2.896941920799295</v>
      </c>
      <c r="IU91" s="394">
        <v>2.889280326091781</v>
      </c>
      <c r="IV91" s="394">
        <v>2.8816389941423979</v>
      </c>
      <c r="IW91" s="394">
        <v>2.8813846619987435</v>
      </c>
      <c r="IX91" s="394">
        <v>2.8811303523023279</v>
      </c>
      <c r="IY91" s="394">
        <v>2.8808760650511709</v>
      </c>
      <c r="IZ91" s="394">
        <v>2.8806218002432908</v>
      </c>
      <c r="JA91" s="394">
        <v>2.8803675578767054</v>
      </c>
      <c r="JB91" s="394">
        <v>2.8803675578767054</v>
      </c>
      <c r="JC91" s="394">
        <v>2.8803675578767054</v>
      </c>
      <c r="JD91" s="394">
        <v>2.8803675578767054</v>
      </c>
      <c r="JE91" s="394">
        <v>2.8803675578767054</v>
      </c>
      <c r="JF91" s="394">
        <v>2.8803675578767054</v>
      </c>
      <c r="JG91" s="394">
        <v>2.8803675578767054</v>
      </c>
      <c r="JH91" s="394">
        <v>2.8803675578767054</v>
      </c>
      <c r="JI91" s="394">
        <v>2.8803675578767054</v>
      </c>
      <c r="JJ91" s="394">
        <v>2.8803675578767054</v>
      </c>
      <c r="JK91" s="394">
        <v>2.8803675578767054</v>
      </c>
      <c r="JL91" s="394">
        <v>2.8803675578767054</v>
      </c>
      <c r="JM91" s="394">
        <v>2.8803675578767054</v>
      </c>
      <c r="JN91" s="394">
        <v>2.8803675578767054</v>
      </c>
      <c r="JO91" s="394">
        <v>2.8803675578767054</v>
      </c>
      <c r="JP91" s="394">
        <v>2.8803675578767054</v>
      </c>
      <c r="JQ91" s="394">
        <v>2.8803675578767054</v>
      </c>
      <c r="JR91" s="394">
        <v>2.8803675578767054</v>
      </c>
      <c r="JS91" s="394">
        <v>2.8803675578767054</v>
      </c>
      <c r="JT91" s="394">
        <v>2.8803675578767054</v>
      </c>
      <c r="JU91" s="394">
        <v>2.8803675578767054</v>
      </c>
      <c r="JV91" s="394">
        <v>2.8803675578767054</v>
      </c>
      <c r="JW91" s="394">
        <v>2.8803675578767054</v>
      </c>
      <c r="JX91" s="394">
        <v>2.8803675578767054</v>
      </c>
      <c r="JY91" s="394">
        <v>2.8803675578767054</v>
      </c>
      <c r="JZ91" s="394">
        <v>2.8803675578767054</v>
      </c>
      <c r="KA91" s="394">
        <v>2.8803675578767054</v>
      </c>
      <c r="KB91" s="394">
        <v>2.8803675578767054</v>
      </c>
      <c r="KC91" s="394">
        <v>2.8803675578767054</v>
      </c>
    </row>
    <row r="92" spans="1:289" x14ac:dyDescent="0.25">
      <c r="A92" s="383">
        <v>83</v>
      </c>
      <c r="B92" s="384" t="s">
        <v>852</v>
      </c>
      <c r="C92" s="385" t="s">
        <v>142</v>
      </c>
      <c r="D92" s="385" t="s">
        <v>142</v>
      </c>
      <c r="E92" s="129">
        <v>2052</v>
      </c>
      <c r="F92" s="386">
        <v>1240.7438399999999</v>
      </c>
      <c r="G92" s="386">
        <v>1235.050338846783</v>
      </c>
      <c r="H92" s="386">
        <v>1229.3829639207024</v>
      </c>
      <c r="I92" s="386">
        <v>1223.7415953342361</v>
      </c>
      <c r="J92" s="386">
        <v>1218.1261137499998</v>
      </c>
      <c r="K92" s="386">
        <v>1218.1261137499998</v>
      </c>
      <c r="L92" s="386">
        <v>1218.1261137499998</v>
      </c>
      <c r="M92" s="386">
        <v>1218.1261137499998</v>
      </c>
      <c r="N92" s="386">
        <v>1218.1261137499998</v>
      </c>
      <c r="O92" s="386">
        <v>1218.1261137499998</v>
      </c>
      <c r="P92" s="386">
        <v>1218.1261137499998</v>
      </c>
      <c r="Q92" s="386">
        <v>1218.1261137499998</v>
      </c>
      <c r="R92" s="386">
        <v>1218.1261137499998</v>
      </c>
      <c r="S92" s="386">
        <v>1218.1261137499998</v>
      </c>
      <c r="T92" s="386">
        <v>1218.1261137499998</v>
      </c>
      <c r="U92" s="386">
        <v>1218.1261137499998</v>
      </c>
      <c r="V92" s="386">
        <v>1218.1261137499998</v>
      </c>
      <c r="W92" s="386">
        <v>1218.1261137499998</v>
      </c>
      <c r="X92" s="386">
        <v>1218.1261137499998</v>
      </c>
      <c r="Y92" s="386">
        <v>1218.1261137499998</v>
      </c>
      <c r="Z92" s="386">
        <v>1218.1261137499998</v>
      </c>
      <c r="AA92" s="386">
        <v>1218.1261137499998</v>
      </c>
      <c r="AB92" s="386">
        <v>1218.1261137499998</v>
      </c>
      <c r="AC92" s="386">
        <v>1218.1261137499998</v>
      </c>
      <c r="AD92" s="386">
        <v>1218.1261137499998</v>
      </c>
      <c r="AE92" s="386">
        <v>1218.1261137499998</v>
      </c>
      <c r="AF92" s="386">
        <v>1218.1261137499998</v>
      </c>
      <c r="AG92" s="386">
        <v>1218.1261137499998</v>
      </c>
      <c r="AH92" s="386">
        <v>1218.1261137499998</v>
      </c>
      <c r="AI92" s="386">
        <v>1218.1261137499998</v>
      </c>
      <c r="AJ92" s="386">
        <v>1218.1261137499998</v>
      </c>
      <c r="AK92" s="386">
        <v>1218.1261137499998</v>
      </c>
      <c r="AL92" s="386">
        <v>1218.1261137499998</v>
      </c>
      <c r="AM92" s="386">
        <v>1218.1261137499998</v>
      </c>
      <c r="AN92" s="386">
        <v>1218.1261137499998</v>
      </c>
      <c r="AO92" s="387">
        <v>1218.1261137499998</v>
      </c>
      <c r="AP92" s="387">
        <v>1218.1261137499998</v>
      </c>
      <c r="AQ92" s="387">
        <v>1218.1261137499998</v>
      </c>
      <c r="AR92" s="387">
        <v>1218.1261137499998</v>
      </c>
      <c r="AS92" s="387">
        <v>1218.1261137499998</v>
      </c>
      <c r="AT92" s="387">
        <v>1218.1261137499998</v>
      </c>
      <c r="AU92" s="387">
        <v>1218.1261137499998</v>
      </c>
      <c r="AV92" s="387">
        <v>1218.1261137499998</v>
      </c>
      <c r="AW92" s="387">
        <v>1218.1261137499998</v>
      </c>
      <c r="AX92" s="387">
        <v>1218.1261137499998</v>
      </c>
      <c r="AY92" s="387">
        <v>1218.1261137499998</v>
      </c>
      <c r="AZ92" s="387">
        <v>1218.1261137499998</v>
      </c>
      <c r="BA92" s="387">
        <v>1218.1261137499998</v>
      </c>
      <c r="BB92" s="387">
        <v>1218.1261137499998</v>
      </c>
      <c r="BC92" s="387">
        <v>1218.1261137499998</v>
      </c>
      <c r="BD92" s="387">
        <v>1218.1261137499998</v>
      </c>
      <c r="BE92" s="387">
        <v>1218.1261137499998</v>
      </c>
      <c r="BF92" s="387">
        <v>1218.1261137499998</v>
      </c>
      <c r="BG92" s="387">
        <v>1218.1261137499998</v>
      </c>
      <c r="BH92" s="387">
        <v>1218.1261137499998</v>
      </c>
      <c r="BI92" s="387">
        <v>1218.1261137499998</v>
      </c>
      <c r="BJ92" s="387">
        <v>1218.1261137499998</v>
      </c>
      <c r="BK92" s="387">
        <v>1218.1261137499998</v>
      </c>
      <c r="BL92" s="387">
        <v>1218.1261137499998</v>
      </c>
      <c r="BM92" s="387">
        <v>1218.1261137499998</v>
      </c>
      <c r="BN92" s="387">
        <v>1218.1261137499998</v>
      </c>
      <c r="BO92" s="387">
        <v>1218.1261137499998</v>
      </c>
      <c r="BP92" s="387">
        <v>1218.1261137499998</v>
      </c>
      <c r="CA92" s="386">
        <v>3840</v>
      </c>
      <c r="CB92" s="386">
        <v>3822.3790828344131</v>
      </c>
      <c r="CC92" s="386">
        <v>3804.839024190117</v>
      </c>
      <c r="CD92" s="386">
        <v>3787.3794530251048</v>
      </c>
      <c r="CE92" s="386">
        <v>3770</v>
      </c>
      <c r="CF92" s="386">
        <v>3773.0264879084134</v>
      </c>
      <c r="CG92" s="386">
        <v>3776.0554054266568</v>
      </c>
      <c r="CH92" s="386">
        <v>3779.0867545051774</v>
      </c>
      <c r="CI92" s="386">
        <v>3782.1205370959879</v>
      </c>
      <c r="CJ92" s="386">
        <v>3785.1567551526664</v>
      </c>
      <c r="CK92" s="386">
        <v>3788.1832624876529</v>
      </c>
      <c r="CL92" s="386">
        <v>3791.2121897347438</v>
      </c>
      <c r="CM92" s="386">
        <v>3794.2435388288345</v>
      </c>
      <c r="CN92" s="386">
        <v>3797.2773117063671</v>
      </c>
      <c r="CO92" s="386">
        <v>3800.3135103053337</v>
      </c>
      <c r="CP92" s="386">
        <v>3798.8660340857405</v>
      </c>
      <c r="CQ92" s="386">
        <v>3797.4191091857688</v>
      </c>
      <c r="CR92" s="386">
        <v>3795.9727353954299</v>
      </c>
      <c r="CS92" s="386">
        <v>3794.5269125048158</v>
      </c>
      <c r="CT92" s="386">
        <v>3793.0816403040967</v>
      </c>
      <c r="CU92" s="386">
        <v>3791.6341455679353</v>
      </c>
      <c r="CV92" s="386">
        <v>3790.1872032166707</v>
      </c>
      <c r="CW92" s="386">
        <v>3788.7408130395052</v>
      </c>
      <c r="CX92" s="386">
        <v>3787.2949748257211</v>
      </c>
      <c r="CY92" s="386">
        <v>3785.8496883646803</v>
      </c>
      <c r="CZ92" s="386">
        <v>3784.402187996563</v>
      </c>
      <c r="DA92" s="386">
        <v>3782.9552410728475</v>
      </c>
      <c r="DB92" s="386">
        <v>3781.5088473819269</v>
      </c>
      <c r="DC92" s="386">
        <v>3780.0630067122756</v>
      </c>
      <c r="DD92" s="386">
        <v>3778.6177188524503</v>
      </c>
      <c r="DE92" s="386">
        <v>3778.6177639273865</v>
      </c>
      <c r="DF92" s="386">
        <v>3778.6178090023232</v>
      </c>
      <c r="DG92" s="386">
        <v>3778.6178540772603</v>
      </c>
      <c r="DH92" s="386">
        <v>3778.6178991521979</v>
      </c>
      <c r="DI92" s="386">
        <v>3778.6179442271346</v>
      </c>
      <c r="DJ92" s="387">
        <v>3778.6179442271346</v>
      </c>
      <c r="DK92" s="387">
        <v>3778.6179442271346</v>
      </c>
      <c r="DL92" s="387">
        <v>3778.6179442271346</v>
      </c>
      <c r="DM92" s="387">
        <v>3778.6179442271346</v>
      </c>
      <c r="DN92" s="387">
        <v>3778.6179442271346</v>
      </c>
      <c r="DO92" s="387">
        <v>3778.6179442271346</v>
      </c>
      <c r="DP92" s="387">
        <v>3778.6179442271346</v>
      </c>
      <c r="DQ92" s="387">
        <v>3778.6179442271346</v>
      </c>
      <c r="DR92" s="387">
        <v>3778.6179442271346</v>
      </c>
      <c r="DS92" s="387">
        <v>3778.6179442271346</v>
      </c>
      <c r="DT92" s="387">
        <v>3778.6179442271346</v>
      </c>
      <c r="DU92" s="387">
        <v>3778.6179442271346</v>
      </c>
      <c r="DV92" s="387">
        <v>3778.6179442271346</v>
      </c>
      <c r="DW92" s="387">
        <v>3778.6179442271346</v>
      </c>
      <c r="DX92" s="387">
        <v>3778.6179442271346</v>
      </c>
      <c r="DY92" s="387">
        <v>3778.6179442271346</v>
      </c>
      <c r="DZ92" s="387">
        <v>3778.6179442271346</v>
      </c>
      <c r="EA92" s="387">
        <v>3778.6179442271346</v>
      </c>
      <c r="EB92" s="387">
        <v>3778.6179442271346</v>
      </c>
      <c r="EC92" s="387">
        <v>3778.6179442271346</v>
      </c>
      <c r="ED92" s="387">
        <v>3778.6179442271346</v>
      </c>
      <c r="EE92" s="387">
        <v>3778.6179442271346</v>
      </c>
      <c r="EF92" s="387">
        <v>3778.6179442271346</v>
      </c>
      <c r="EG92" s="387">
        <v>3778.6179442271346</v>
      </c>
      <c r="EH92" s="387">
        <v>3778.6179442271346</v>
      </c>
      <c r="EI92" s="387">
        <v>3778.6179442271346</v>
      </c>
      <c r="EJ92" s="387">
        <v>3778.6179442271346</v>
      </c>
      <c r="EK92" s="387">
        <v>3778.6179442271346</v>
      </c>
      <c r="EY92" s="386">
        <v>548</v>
      </c>
      <c r="EZ92" s="386">
        <v>552</v>
      </c>
      <c r="FA92" s="386">
        <v>556</v>
      </c>
      <c r="FB92" s="386">
        <v>560</v>
      </c>
      <c r="FC92" s="386">
        <v>565.70000000000005</v>
      </c>
      <c r="FD92" s="386">
        <v>572</v>
      </c>
      <c r="FE92" s="386">
        <v>579</v>
      </c>
      <c r="FF92" s="386">
        <v>586</v>
      </c>
      <c r="FG92" s="386">
        <v>593</v>
      </c>
      <c r="FH92" s="386">
        <v>600</v>
      </c>
      <c r="FI92" s="386">
        <v>604.79999999999995</v>
      </c>
      <c r="FJ92" s="386">
        <v>608</v>
      </c>
      <c r="FK92" s="386">
        <v>612</v>
      </c>
      <c r="FL92" s="386">
        <v>616</v>
      </c>
      <c r="FM92" s="386">
        <v>620</v>
      </c>
      <c r="FN92" s="386">
        <v>624</v>
      </c>
      <c r="FO92" s="386">
        <v>628</v>
      </c>
      <c r="FP92" s="386">
        <v>632</v>
      </c>
      <c r="FQ92" s="386">
        <v>636</v>
      </c>
      <c r="FR92" s="386">
        <v>640</v>
      </c>
      <c r="FS92" s="386">
        <v>644</v>
      </c>
      <c r="FT92" s="386">
        <v>648</v>
      </c>
      <c r="FU92" s="386">
        <v>652</v>
      </c>
      <c r="FV92" s="386">
        <v>656</v>
      </c>
      <c r="FW92" s="386">
        <v>660</v>
      </c>
      <c r="FX92" s="386">
        <v>664</v>
      </c>
      <c r="FY92" s="386">
        <v>668</v>
      </c>
      <c r="FZ92" s="386">
        <v>672</v>
      </c>
      <c r="GA92" s="386">
        <v>676</v>
      </c>
      <c r="GB92" s="386">
        <v>680</v>
      </c>
      <c r="GC92" s="386">
        <v>676.1</v>
      </c>
      <c r="GD92" s="387">
        <v>676.1</v>
      </c>
      <c r="GE92" s="387">
        <v>676.1</v>
      </c>
      <c r="GF92" s="387">
        <v>676.1</v>
      </c>
      <c r="GG92" s="387">
        <v>676.1</v>
      </c>
      <c r="GH92" s="387">
        <v>676.1</v>
      </c>
      <c r="GI92" s="387">
        <v>676.1</v>
      </c>
      <c r="GJ92" s="387">
        <v>676.1</v>
      </c>
      <c r="GK92" s="387">
        <v>676.1</v>
      </c>
      <c r="GL92" s="387">
        <v>676.1</v>
      </c>
      <c r="GM92" s="387">
        <v>676.1</v>
      </c>
      <c r="GN92" s="387">
        <v>676.1</v>
      </c>
      <c r="GO92" s="387">
        <v>676.1</v>
      </c>
      <c r="GP92" s="387">
        <v>676.1</v>
      </c>
      <c r="GQ92" s="387">
        <v>676.1</v>
      </c>
      <c r="GR92" s="387">
        <v>676.1</v>
      </c>
      <c r="GS92" s="387">
        <v>676.1</v>
      </c>
      <c r="GT92" s="387">
        <v>676.1</v>
      </c>
      <c r="GU92" s="387">
        <v>676.1</v>
      </c>
      <c r="GV92" s="387">
        <v>676.1</v>
      </c>
      <c r="GW92" s="387">
        <v>676.1</v>
      </c>
      <c r="GX92" s="387">
        <v>676.1</v>
      </c>
      <c r="GY92" s="387">
        <v>676.1</v>
      </c>
      <c r="GZ92" s="387">
        <v>676.1</v>
      </c>
      <c r="HA92" s="387">
        <v>676.1</v>
      </c>
      <c r="HB92" s="387">
        <v>676.1</v>
      </c>
      <c r="HC92" s="387">
        <v>676.1</v>
      </c>
      <c r="HD92" s="387">
        <v>676.1</v>
      </c>
      <c r="HE92" s="387">
        <v>676.1</v>
      </c>
      <c r="HS92" s="394">
        <v>3.0949176423072151</v>
      </c>
      <c r="HT92" s="394">
        <v>3.0949176423072156</v>
      </c>
      <c r="HU92" s="394">
        <v>3.0949176423072156</v>
      </c>
      <c r="HV92" s="394">
        <v>3.0949176423072156</v>
      </c>
      <c r="HW92" s="394">
        <v>3.0949176423072151</v>
      </c>
      <c r="HX92" s="394">
        <v>3.0974021862918248</v>
      </c>
      <c r="HY92" s="394">
        <v>3.0998887248234706</v>
      </c>
      <c r="HZ92" s="394">
        <v>3.1023772595033394</v>
      </c>
      <c r="IA92" s="394">
        <v>3.1048677919339025</v>
      </c>
      <c r="IB92" s="394">
        <v>3.1073603237189173</v>
      </c>
      <c r="IC92" s="394">
        <v>3.1098448836514434</v>
      </c>
      <c r="ID92" s="394">
        <v>3.1123314301698217</v>
      </c>
      <c r="IE92" s="394">
        <v>3.1148199648624724</v>
      </c>
      <c r="IF92" s="394">
        <v>3.1173104893190846</v>
      </c>
      <c r="IG92" s="394">
        <v>3.1198030051306205</v>
      </c>
      <c r="IH92" s="394">
        <v>3.118614724046048</v>
      </c>
      <c r="II92" s="394">
        <v>3.1174268955579798</v>
      </c>
      <c r="IJ92" s="394">
        <v>3.1162395194940302</v>
      </c>
      <c r="IK92" s="394">
        <v>3.115052595681878</v>
      </c>
      <c r="IL92" s="394">
        <v>3.1138661239492675</v>
      </c>
      <c r="IM92" s="394">
        <v>3.1126778276638318</v>
      </c>
      <c r="IN92" s="394">
        <v>3.1114899848494209</v>
      </c>
      <c r="IO92" s="394">
        <v>3.1103025953329833</v>
      </c>
      <c r="IP92" s="394">
        <v>3.1091156589415343</v>
      </c>
      <c r="IQ92" s="394">
        <v>3.1079291755021541</v>
      </c>
      <c r="IR92" s="394">
        <v>3.1067408745932599</v>
      </c>
      <c r="IS92" s="394">
        <v>3.1055530280251724</v>
      </c>
      <c r="IT92" s="394">
        <v>3.1043656356241773</v>
      </c>
      <c r="IU92" s="394">
        <v>3.1031786972166255</v>
      </c>
      <c r="IV92" s="394">
        <v>3.1019922126289372</v>
      </c>
      <c r="IW92" s="394">
        <v>3.1019922496324424</v>
      </c>
      <c r="IX92" s="394">
        <v>3.1019922866359484</v>
      </c>
      <c r="IY92" s="394">
        <v>3.1019923236394544</v>
      </c>
      <c r="IZ92" s="394">
        <v>3.1019923606429609</v>
      </c>
      <c r="JA92" s="394">
        <v>3.1019923976464665</v>
      </c>
      <c r="JB92" s="394">
        <v>3.1019923976464665</v>
      </c>
      <c r="JC92" s="394">
        <v>3.1019923976464665</v>
      </c>
      <c r="JD92" s="394">
        <v>3.1019923976464665</v>
      </c>
      <c r="JE92" s="394">
        <v>3.1019923976464665</v>
      </c>
      <c r="JF92" s="394">
        <v>3.1019923976464665</v>
      </c>
      <c r="JG92" s="394">
        <v>3.1019923976464665</v>
      </c>
      <c r="JH92" s="394">
        <v>3.1019923976464665</v>
      </c>
      <c r="JI92" s="394">
        <v>3.1019923976464665</v>
      </c>
      <c r="JJ92" s="394">
        <v>3.1019923976464665</v>
      </c>
      <c r="JK92" s="394">
        <v>3.1019923976464665</v>
      </c>
      <c r="JL92" s="394">
        <v>3.1019923976464665</v>
      </c>
      <c r="JM92" s="394">
        <v>3.1019923976464665</v>
      </c>
      <c r="JN92" s="394">
        <v>3.1019923976464665</v>
      </c>
      <c r="JO92" s="394">
        <v>3.1019923976464665</v>
      </c>
      <c r="JP92" s="394">
        <v>3.1019923976464665</v>
      </c>
      <c r="JQ92" s="394">
        <v>3.1019923976464665</v>
      </c>
      <c r="JR92" s="394">
        <v>3.1019923976464665</v>
      </c>
      <c r="JS92" s="394">
        <v>3.1019923976464665</v>
      </c>
      <c r="JT92" s="394">
        <v>3.1019923976464665</v>
      </c>
      <c r="JU92" s="394">
        <v>3.1019923976464665</v>
      </c>
      <c r="JV92" s="394">
        <v>3.1019923976464665</v>
      </c>
      <c r="JW92" s="394">
        <v>3.1019923976464665</v>
      </c>
      <c r="JX92" s="394">
        <v>3.1019923976464665</v>
      </c>
      <c r="JY92" s="394">
        <v>3.1019923976464665</v>
      </c>
      <c r="JZ92" s="394">
        <v>3.1019923976464665</v>
      </c>
      <c r="KA92" s="394">
        <v>3.1019923976464665</v>
      </c>
      <c r="KB92" s="394">
        <v>3.1019923976464665</v>
      </c>
      <c r="KC92" s="394">
        <v>3.1019923976464665</v>
      </c>
    </row>
    <row r="93" spans="1:289" x14ac:dyDescent="0.25">
      <c r="A93" s="383">
        <v>84</v>
      </c>
      <c r="B93" s="384" t="s">
        <v>853</v>
      </c>
      <c r="C93" s="385" t="s">
        <v>142</v>
      </c>
      <c r="D93" s="385" t="s">
        <v>142</v>
      </c>
      <c r="E93" s="129">
        <v>2052</v>
      </c>
      <c r="F93" s="386">
        <v>1492.5420999999999</v>
      </c>
      <c r="G93" s="386">
        <v>1473.2252491029421</v>
      </c>
      <c r="H93" s="386">
        <v>1454.1584016922711</v>
      </c>
      <c r="I93" s="386">
        <v>1435.3383221607164</v>
      </c>
      <c r="J93" s="386">
        <v>1416.7618167770415</v>
      </c>
      <c r="K93" s="386">
        <v>1416.7618167770415</v>
      </c>
      <c r="L93" s="386">
        <v>1416.7618167770415</v>
      </c>
      <c r="M93" s="386">
        <v>1416.7618167770415</v>
      </c>
      <c r="N93" s="386">
        <v>1416.7618167770415</v>
      </c>
      <c r="O93" s="386">
        <v>1416.7618167770415</v>
      </c>
      <c r="P93" s="386">
        <v>1416.7618167770415</v>
      </c>
      <c r="Q93" s="386">
        <v>1416.7618167770415</v>
      </c>
      <c r="R93" s="386">
        <v>1416.7618167770415</v>
      </c>
      <c r="S93" s="386">
        <v>1416.7618167770415</v>
      </c>
      <c r="T93" s="386">
        <v>1416.7618167770415</v>
      </c>
      <c r="U93" s="386">
        <v>1416.7618167770415</v>
      </c>
      <c r="V93" s="386">
        <v>1416.7618167770415</v>
      </c>
      <c r="W93" s="386">
        <v>1416.7618167770415</v>
      </c>
      <c r="X93" s="386">
        <v>1416.7618167770415</v>
      </c>
      <c r="Y93" s="386">
        <v>1416.7618167770415</v>
      </c>
      <c r="Z93" s="386">
        <v>1416.7618167770415</v>
      </c>
      <c r="AA93" s="386">
        <v>1416.7618167770415</v>
      </c>
      <c r="AB93" s="386">
        <v>1416.7618167770415</v>
      </c>
      <c r="AC93" s="386">
        <v>1416.7618167770415</v>
      </c>
      <c r="AD93" s="386">
        <v>1416.7618167770415</v>
      </c>
      <c r="AE93" s="386">
        <v>1416.7618167770415</v>
      </c>
      <c r="AF93" s="386">
        <v>1416.7618167770415</v>
      </c>
      <c r="AG93" s="386">
        <v>1416.7618167770415</v>
      </c>
      <c r="AH93" s="386">
        <v>1416.7618167770415</v>
      </c>
      <c r="AI93" s="386">
        <v>1416.7618167770415</v>
      </c>
      <c r="AJ93" s="386">
        <v>1416.7618167770415</v>
      </c>
      <c r="AK93" s="386">
        <v>1416.7618167770415</v>
      </c>
      <c r="AL93" s="386">
        <v>1416.7618167770415</v>
      </c>
      <c r="AM93" s="386">
        <v>1416.7618167770415</v>
      </c>
      <c r="AN93" s="386">
        <v>1416.7618167770415</v>
      </c>
      <c r="AO93" s="387">
        <v>1416.7618167770415</v>
      </c>
      <c r="AP93" s="387">
        <v>1416.7618167770415</v>
      </c>
      <c r="AQ93" s="387">
        <v>1416.7618167770415</v>
      </c>
      <c r="AR93" s="387">
        <v>1416.7618167770415</v>
      </c>
      <c r="AS93" s="387">
        <v>1416.7618167770415</v>
      </c>
      <c r="AT93" s="387">
        <v>1416.7618167770415</v>
      </c>
      <c r="AU93" s="387">
        <v>1416.7618167770415</v>
      </c>
      <c r="AV93" s="387">
        <v>1416.7618167770415</v>
      </c>
      <c r="AW93" s="387">
        <v>1416.7618167770415</v>
      </c>
      <c r="AX93" s="387">
        <v>1416.7618167770415</v>
      </c>
      <c r="AY93" s="387">
        <v>1416.7618167770415</v>
      </c>
      <c r="AZ93" s="387">
        <v>1416.7618167770415</v>
      </c>
      <c r="BA93" s="387">
        <v>1416.7618167770415</v>
      </c>
      <c r="BB93" s="387">
        <v>1416.7618167770415</v>
      </c>
      <c r="BC93" s="387">
        <v>1416.7618167770415</v>
      </c>
      <c r="BD93" s="387">
        <v>1416.7618167770415</v>
      </c>
      <c r="BE93" s="387">
        <v>1416.7618167770415</v>
      </c>
      <c r="BF93" s="387">
        <v>1416.7618167770415</v>
      </c>
      <c r="BG93" s="387">
        <v>1416.7618167770415</v>
      </c>
      <c r="BH93" s="387">
        <v>1416.7618167770415</v>
      </c>
      <c r="BI93" s="387">
        <v>1416.7618167770415</v>
      </c>
      <c r="BJ93" s="387">
        <v>1416.7618167770415</v>
      </c>
      <c r="BK93" s="387">
        <v>1416.7618167770415</v>
      </c>
      <c r="BL93" s="387">
        <v>1416.7618167770415</v>
      </c>
      <c r="BM93" s="387">
        <v>1416.7618167770415</v>
      </c>
      <c r="BN93" s="387">
        <v>1416.7618167770415</v>
      </c>
      <c r="BO93" s="387">
        <v>1416.7618167770415</v>
      </c>
      <c r="BP93" s="387">
        <v>1416.7618167770415</v>
      </c>
      <c r="CA93" s="386">
        <v>4530</v>
      </c>
      <c r="CB93" s="386">
        <v>4471.3716138635746</v>
      </c>
      <c r="CC93" s="386">
        <v>4413.5020108752642</v>
      </c>
      <c r="CD93" s="386">
        <v>4356.3813706749361</v>
      </c>
      <c r="CE93" s="386">
        <v>4300</v>
      </c>
      <c r="CF93" s="386">
        <v>4303.2381467299538</v>
      </c>
      <c r="CG93" s="386">
        <v>4306.4787319701973</v>
      </c>
      <c r="CH93" s="386">
        <v>4309.7217575570685</v>
      </c>
      <c r="CI93" s="386">
        <v>4312.9672253282879</v>
      </c>
      <c r="CJ93" s="386">
        <v>4316.2151371229611</v>
      </c>
      <c r="CK93" s="386">
        <v>4319.453302147479</v>
      </c>
      <c r="CL93" s="386">
        <v>4322.6938965487525</v>
      </c>
      <c r="CM93" s="386">
        <v>4325.9369221493798</v>
      </c>
      <c r="CN93" s="386">
        <v>4329.1823807733244</v>
      </c>
      <c r="CO93" s="386">
        <v>4332.4302742459222</v>
      </c>
      <c r="CP93" s="386">
        <v>4330.485394101398</v>
      </c>
      <c r="CQ93" s="386">
        <v>4328.5413870370012</v>
      </c>
      <c r="CR93" s="386">
        <v>4326.5982526607959</v>
      </c>
      <c r="CS93" s="386">
        <v>4324.6559905810218</v>
      </c>
      <c r="CT93" s="386">
        <v>4322.7146004060942</v>
      </c>
      <c r="CU93" s="386">
        <v>4320.7697135540429</v>
      </c>
      <c r="CV93" s="386">
        <v>4318.8257017504784</v>
      </c>
      <c r="CW93" s="386">
        <v>4316.8825646016958</v>
      </c>
      <c r="CX93" s="386">
        <v>4314.9403017141685</v>
      </c>
      <c r="CY93" s="386">
        <v>4312.9989126945475</v>
      </c>
      <c r="CZ93" s="386">
        <v>4311.0540593852193</v>
      </c>
      <c r="DA93" s="386">
        <v>4309.1100830653068</v>
      </c>
      <c r="DB93" s="386">
        <v>4307.1669833393498</v>
      </c>
      <c r="DC93" s="386">
        <v>4305.2247598120684</v>
      </c>
      <c r="DD93" s="386">
        <v>4303.2834120883599</v>
      </c>
      <c r="DE93" s="386">
        <v>4303.2833757977232</v>
      </c>
      <c r="DF93" s="386">
        <v>4303.2833395070866</v>
      </c>
      <c r="DG93" s="386">
        <v>4303.2833032164499</v>
      </c>
      <c r="DH93" s="386">
        <v>4303.2832669258141</v>
      </c>
      <c r="DI93" s="386">
        <v>4303.2832306351775</v>
      </c>
      <c r="DJ93" s="387">
        <v>4303.2832306351775</v>
      </c>
      <c r="DK93" s="387">
        <v>4303.2832306351775</v>
      </c>
      <c r="DL93" s="387">
        <v>4303.2832306351775</v>
      </c>
      <c r="DM93" s="387">
        <v>4303.2832306351775</v>
      </c>
      <c r="DN93" s="387">
        <v>4303.2832306351775</v>
      </c>
      <c r="DO93" s="387">
        <v>4303.2832306351775</v>
      </c>
      <c r="DP93" s="387">
        <v>4303.2832306351775</v>
      </c>
      <c r="DQ93" s="387">
        <v>4303.2832306351775</v>
      </c>
      <c r="DR93" s="387">
        <v>4303.2832306351775</v>
      </c>
      <c r="DS93" s="387">
        <v>4303.2832306351775</v>
      </c>
      <c r="DT93" s="387">
        <v>4303.2832306351775</v>
      </c>
      <c r="DU93" s="387">
        <v>4303.2832306351775</v>
      </c>
      <c r="DV93" s="387">
        <v>4303.2832306351775</v>
      </c>
      <c r="DW93" s="387">
        <v>4303.2832306351775</v>
      </c>
      <c r="DX93" s="387">
        <v>4303.2832306351775</v>
      </c>
      <c r="DY93" s="387">
        <v>4303.2832306351775</v>
      </c>
      <c r="DZ93" s="387">
        <v>4303.2832306351775</v>
      </c>
      <c r="EA93" s="387">
        <v>4303.2832306351775</v>
      </c>
      <c r="EB93" s="387">
        <v>4303.2832306351775</v>
      </c>
      <c r="EC93" s="387">
        <v>4303.2832306351775</v>
      </c>
      <c r="ED93" s="387">
        <v>4303.2832306351775</v>
      </c>
      <c r="EE93" s="387">
        <v>4303.2832306351775</v>
      </c>
      <c r="EF93" s="387">
        <v>4303.2832306351775</v>
      </c>
      <c r="EG93" s="387">
        <v>4303.2832306351775</v>
      </c>
      <c r="EH93" s="387">
        <v>4303.2832306351775</v>
      </c>
      <c r="EI93" s="387">
        <v>4303.2832306351775</v>
      </c>
      <c r="EJ93" s="387">
        <v>4303.2832306351775</v>
      </c>
      <c r="EK93" s="387">
        <v>4303.2832306351775</v>
      </c>
      <c r="EY93" s="386">
        <v>1263</v>
      </c>
      <c r="EZ93" s="386">
        <v>1271</v>
      </c>
      <c r="FA93" s="386">
        <v>1279</v>
      </c>
      <c r="FB93" s="386">
        <v>1287</v>
      </c>
      <c r="FC93" s="386">
        <v>1294.3000000000002</v>
      </c>
      <c r="FD93" s="386">
        <v>1310</v>
      </c>
      <c r="FE93" s="386">
        <v>1325</v>
      </c>
      <c r="FF93" s="386">
        <v>1340</v>
      </c>
      <c r="FG93" s="386">
        <v>1355</v>
      </c>
      <c r="FH93" s="386">
        <v>1370</v>
      </c>
      <c r="FI93" s="386">
        <v>1386.6000000000001</v>
      </c>
      <c r="FJ93" s="386">
        <v>1397</v>
      </c>
      <c r="FK93" s="386">
        <v>1407</v>
      </c>
      <c r="FL93" s="386">
        <v>1417</v>
      </c>
      <c r="FM93" s="386">
        <v>1427</v>
      </c>
      <c r="FN93" s="386">
        <v>1437</v>
      </c>
      <c r="FO93" s="386">
        <v>1447</v>
      </c>
      <c r="FP93" s="386">
        <v>1457</v>
      </c>
      <c r="FQ93" s="386">
        <v>1467</v>
      </c>
      <c r="FR93" s="386">
        <v>1477</v>
      </c>
      <c r="FS93" s="386">
        <v>1487</v>
      </c>
      <c r="FT93" s="386">
        <v>1497</v>
      </c>
      <c r="FU93" s="386">
        <v>1507</v>
      </c>
      <c r="FV93" s="386">
        <v>1517</v>
      </c>
      <c r="FW93" s="386">
        <v>1527</v>
      </c>
      <c r="FX93" s="386">
        <v>1537</v>
      </c>
      <c r="FY93" s="386">
        <v>1547</v>
      </c>
      <c r="FZ93" s="386">
        <v>1557</v>
      </c>
      <c r="GA93" s="386">
        <v>1567</v>
      </c>
      <c r="GB93" s="386">
        <v>1577</v>
      </c>
      <c r="GC93" s="386">
        <v>1587.4</v>
      </c>
      <c r="GD93" s="387">
        <v>1587.4</v>
      </c>
      <c r="GE93" s="387">
        <v>1587.4</v>
      </c>
      <c r="GF93" s="387">
        <v>1587.4</v>
      </c>
      <c r="GG93" s="387">
        <v>1587.4</v>
      </c>
      <c r="GH93" s="387">
        <v>1587.4</v>
      </c>
      <c r="GI93" s="387">
        <v>1587.4</v>
      </c>
      <c r="GJ93" s="387">
        <v>1587.4</v>
      </c>
      <c r="GK93" s="387">
        <v>1587.4</v>
      </c>
      <c r="GL93" s="387">
        <v>1587.4</v>
      </c>
      <c r="GM93" s="387">
        <v>1587.4</v>
      </c>
      <c r="GN93" s="387">
        <v>1587.4</v>
      </c>
      <c r="GO93" s="387">
        <v>1587.4</v>
      </c>
      <c r="GP93" s="387">
        <v>1587.4</v>
      </c>
      <c r="GQ93" s="387">
        <v>1587.4</v>
      </c>
      <c r="GR93" s="387">
        <v>1587.4</v>
      </c>
      <c r="GS93" s="387">
        <v>1587.4</v>
      </c>
      <c r="GT93" s="387">
        <v>1587.4</v>
      </c>
      <c r="GU93" s="387">
        <v>1587.4</v>
      </c>
      <c r="GV93" s="387">
        <v>1587.4</v>
      </c>
      <c r="GW93" s="387">
        <v>1587.4</v>
      </c>
      <c r="GX93" s="387">
        <v>1587.4</v>
      </c>
      <c r="GY93" s="387">
        <v>1587.4</v>
      </c>
      <c r="GZ93" s="387">
        <v>1587.4</v>
      </c>
      <c r="HA93" s="387">
        <v>1587.4</v>
      </c>
      <c r="HB93" s="387">
        <v>1587.4</v>
      </c>
      <c r="HC93" s="387">
        <v>1587.4</v>
      </c>
      <c r="HD93" s="387">
        <v>1587.4</v>
      </c>
      <c r="HE93" s="387">
        <v>1587.4</v>
      </c>
      <c r="HS93" s="394">
        <v>3.0350902664655157</v>
      </c>
      <c r="HT93" s="394">
        <v>3.0350902664655157</v>
      </c>
      <c r="HU93" s="394">
        <v>3.0350902664655162</v>
      </c>
      <c r="HV93" s="394">
        <v>3.0350902664655166</v>
      </c>
      <c r="HW93" s="394">
        <v>3.0350902664655162</v>
      </c>
      <c r="HX93" s="394">
        <v>3.0373758635867882</v>
      </c>
      <c r="HY93" s="394">
        <v>3.0396631818938382</v>
      </c>
      <c r="HZ93" s="394">
        <v>3.0419522226828177</v>
      </c>
      <c r="IA93" s="394">
        <v>3.0442429872508541</v>
      </c>
      <c r="IB93" s="394">
        <v>3.046535476896052</v>
      </c>
      <c r="IC93" s="394">
        <v>3.0488210869302668</v>
      </c>
      <c r="ID93" s="394">
        <v>3.0511084117034919</v>
      </c>
      <c r="IE93" s="394">
        <v>3.0533974525021805</v>
      </c>
      <c r="IF93" s="394">
        <v>3.0556882106137504</v>
      </c>
      <c r="IG93" s="394">
        <v>3.0579806873265873</v>
      </c>
      <c r="IH93" s="394">
        <v>3.0566079229554042</v>
      </c>
      <c r="II93" s="394">
        <v>3.0552357748346854</v>
      </c>
      <c r="IJ93" s="394">
        <v>3.0538642426877889</v>
      </c>
      <c r="IK93" s="394">
        <v>3.0524933262381966</v>
      </c>
      <c r="IL93" s="394">
        <v>3.0511230252095141</v>
      </c>
      <c r="IM93" s="394">
        <v>3.0497502561039238</v>
      </c>
      <c r="IN93" s="394">
        <v>3.0483781046381351</v>
      </c>
      <c r="IO93" s="394">
        <v>3.0470065705342564</v>
      </c>
      <c r="IP93" s="394">
        <v>3.0456356535145237</v>
      </c>
      <c r="IQ93" s="394">
        <v>3.0442653533012969</v>
      </c>
      <c r="IR93" s="394">
        <v>3.042892607871333</v>
      </c>
      <c r="IS93" s="394">
        <v>3.0415204814511454</v>
      </c>
      <c r="IT93" s="394">
        <v>3.040148973761605</v>
      </c>
      <c r="IU93" s="394">
        <v>3.0387780845237091</v>
      </c>
      <c r="IV93" s="394">
        <v>3.0374078134585805</v>
      </c>
      <c r="IW93" s="394">
        <v>3.0374077878433812</v>
      </c>
      <c r="IX93" s="394">
        <v>3.0374077622281814</v>
      </c>
      <c r="IY93" s="394">
        <v>3.0374077366129817</v>
      </c>
      <c r="IZ93" s="394">
        <v>3.0374077109977828</v>
      </c>
      <c r="JA93" s="394">
        <v>3.0374076853825835</v>
      </c>
      <c r="JB93" s="394">
        <v>3.0374076853825835</v>
      </c>
      <c r="JC93" s="394">
        <v>3.0374076853825835</v>
      </c>
      <c r="JD93" s="394">
        <v>3.0374076853825835</v>
      </c>
      <c r="JE93" s="394">
        <v>3.0374076853825835</v>
      </c>
      <c r="JF93" s="394">
        <v>3.0374076853825835</v>
      </c>
      <c r="JG93" s="394">
        <v>3.0374076853825835</v>
      </c>
      <c r="JH93" s="394">
        <v>3.0374076853825835</v>
      </c>
      <c r="JI93" s="394">
        <v>3.0374076853825835</v>
      </c>
      <c r="JJ93" s="394">
        <v>3.0374076853825835</v>
      </c>
      <c r="JK93" s="394">
        <v>3.0374076853825835</v>
      </c>
      <c r="JL93" s="394">
        <v>3.0374076853825835</v>
      </c>
      <c r="JM93" s="394">
        <v>3.0374076853825835</v>
      </c>
      <c r="JN93" s="394">
        <v>3.0374076853825835</v>
      </c>
      <c r="JO93" s="394">
        <v>3.0374076853825835</v>
      </c>
      <c r="JP93" s="394">
        <v>3.0374076853825835</v>
      </c>
      <c r="JQ93" s="394">
        <v>3.0374076853825835</v>
      </c>
      <c r="JR93" s="394">
        <v>3.0374076853825835</v>
      </c>
      <c r="JS93" s="394">
        <v>3.0374076853825835</v>
      </c>
      <c r="JT93" s="394">
        <v>3.0374076853825835</v>
      </c>
      <c r="JU93" s="394">
        <v>3.0374076853825835</v>
      </c>
      <c r="JV93" s="394">
        <v>3.0374076853825835</v>
      </c>
      <c r="JW93" s="394">
        <v>3.0374076853825835</v>
      </c>
      <c r="JX93" s="394">
        <v>3.0374076853825835</v>
      </c>
      <c r="JY93" s="394">
        <v>3.0374076853825835</v>
      </c>
      <c r="JZ93" s="394">
        <v>3.0374076853825835</v>
      </c>
      <c r="KA93" s="394">
        <v>3.0374076853825835</v>
      </c>
      <c r="KB93" s="394">
        <v>3.0374076853825835</v>
      </c>
      <c r="KC93" s="394">
        <v>3.0374076853825835</v>
      </c>
    </row>
    <row r="94" spans="1:289" x14ac:dyDescent="0.25">
      <c r="A94" s="383">
        <v>85</v>
      </c>
      <c r="B94" s="384" t="s">
        <v>853</v>
      </c>
      <c r="C94" s="385" t="s">
        <v>142</v>
      </c>
      <c r="D94" s="385" t="s">
        <v>142</v>
      </c>
      <c r="E94" s="129">
        <v>2052</v>
      </c>
      <c r="F94" s="386">
        <v>3.0317599999999998</v>
      </c>
      <c r="G94" s="386">
        <v>3.0317599999999993</v>
      </c>
      <c r="H94" s="386">
        <v>3.0317599999999989</v>
      </c>
      <c r="I94" s="386">
        <v>3.0317599999999985</v>
      </c>
      <c r="J94" s="386">
        <v>3.0317599999999989</v>
      </c>
      <c r="K94" s="386">
        <v>4.1857579452266425</v>
      </c>
      <c r="L94" s="386">
        <v>5.7790094123637656</v>
      </c>
      <c r="M94" s="386">
        <v>7.9787102420182308</v>
      </c>
      <c r="N94" s="386">
        <v>11.015697082944893</v>
      </c>
      <c r="O94" s="386">
        <v>15.208671394551859</v>
      </c>
      <c r="P94" s="386">
        <v>17.136725561060807</v>
      </c>
      <c r="Q94" s="386">
        <v>19.309205606238169</v>
      </c>
      <c r="R94" s="386">
        <v>21.757098216661845</v>
      </c>
      <c r="S94" s="386">
        <v>24.515318364860093</v>
      </c>
      <c r="T94" s="386">
        <v>27.623207311266942</v>
      </c>
      <c r="U94" s="386">
        <v>29.606169942997457</v>
      </c>
      <c r="V94" s="386">
        <v>31.731481750713623</v>
      </c>
      <c r="W94" s="386">
        <v>34.009361428191887</v>
      </c>
      <c r="X94" s="386">
        <v>36.450761229496443</v>
      </c>
      <c r="Y94" s="386">
        <v>39.06741962841965</v>
      </c>
      <c r="Z94" s="386">
        <v>40.929275831349145</v>
      </c>
      <c r="AA94" s="386">
        <v>42.879863477341885</v>
      </c>
      <c r="AB94" s="386">
        <v>44.923411286626475</v>
      </c>
      <c r="AC94" s="386">
        <v>47.064349509736395</v>
      </c>
      <c r="AD94" s="386">
        <v>49.307319531943854</v>
      </c>
      <c r="AE94" s="386">
        <v>51.800564311299851</v>
      </c>
      <c r="AF94" s="386">
        <v>54.419881032687876</v>
      </c>
      <c r="AG94" s="386">
        <v>57.17164457542156</v>
      </c>
      <c r="AH94" s="386">
        <v>60.062552167194411</v>
      </c>
      <c r="AI94" s="386">
        <v>63.099639683757488</v>
      </c>
      <c r="AJ94" s="386">
        <v>65.496864874049891</v>
      </c>
      <c r="AK94" s="386">
        <v>67.985163304090946</v>
      </c>
      <c r="AL94" s="386">
        <v>70.567994947116333</v>
      </c>
      <c r="AM94" s="386">
        <v>73.248951224576658</v>
      </c>
      <c r="AN94" s="386">
        <v>76.031760000000702</v>
      </c>
      <c r="AO94" s="387">
        <v>76.031760000000702</v>
      </c>
      <c r="AP94" s="387">
        <v>76.031760000000702</v>
      </c>
      <c r="AQ94" s="387">
        <v>76.031760000000702</v>
      </c>
      <c r="AR94" s="387">
        <v>76.031760000000702</v>
      </c>
      <c r="AS94" s="387">
        <v>76.031760000000702</v>
      </c>
      <c r="AT94" s="387">
        <v>76.031760000000702</v>
      </c>
      <c r="AU94" s="387">
        <v>76.031760000000702</v>
      </c>
      <c r="AV94" s="387">
        <v>76.031760000000702</v>
      </c>
      <c r="AW94" s="387">
        <v>76.031760000000702</v>
      </c>
      <c r="AX94" s="387">
        <v>76.031760000000702</v>
      </c>
      <c r="AY94" s="387">
        <v>76.031760000000702</v>
      </c>
      <c r="AZ94" s="387">
        <v>76.031760000000702</v>
      </c>
      <c r="BA94" s="387">
        <v>76.031760000000702</v>
      </c>
      <c r="BB94" s="387">
        <v>76.031760000000702</v>
      </c>
      <c r="BC94" s="387">
        <v>76.031760000000702</v>
      </c>
      <c r="BD94" s="387">
        <v>76.031760000000702</v>
      </c>
      <c r="BE94" s="387">
        <v>76.031760000000702</v>
      </c>
      <c r="BF94" s="387">
        <v>76.031760000000702</v>
      </c>
      <c r="BG94" s="387">
        <v>76.031760000000702</v>
      </c>
      <c r="BH94" s="387">
        <v>76.031760000000702</v>
      </c>
      <c r="BI94" s="387">
        <v>76.031760000000702</v>
      </c>
      <c r="BJ94" s="387">
        <v>76.031760000000702</v>
      </c>
      <c r="BK94" s="387">
        <v>76.031760000000702</v>
      </c>
      <c r="BL94" s="387">
        <v>76.031760000000702</v>
      </c>
      <c r="BM94" s="387">
        <v>76.031760000000702</v>
      </c>
      <c r="BN94" s="387">
        <v>76.031760000000702</v>
      </c>
      <c r="BO94" s="387">
        <v>76.031760000000702</v>
      </c>
      <c r="BP94" s="387">
        <v>76.031760000000702</v>
      </c>
      <c r="CA94" s="386">
        <v>10</v>
      </c>
      <c r="CB94" s="386">
        <v>10</v>
      </c>
      <c r="CC94" s="386">
        <v>10</v>
      </c>
      <c r="CD94" s="386">
        <v>10</v>
      </c>
      <c r="CE94" s="386">
        <v>10</v>
      </c>
      <c r="CF94" s="386">
        <v>12.345959794771449</v>
      </c>
      <c r="CG94" s="386">
        <v>15.242272325411307</v>
      </c>
      <c r="CH94" s="386">
        <v>18.818048131048549</v>
      </c>
      <c r="CI94" s="386">
        <v>23.232686564199938</v>
      </c>
      <c r="CJ94" s="386">
        <v>28.682981424613935</v>
      </c>
      <c r="CK94" s="386">
        <v>31.791304505791363</v>
      </c>
      <c r="CL94" s="386">
        <v>35.236470965763758</v>
      </c>
      <c r="CM94" s="386">
        <v>39.054983915332279</v>
      </c>
      <c r="CN94" s="386">
        <v>43.287302241727268</v>
      </c>
      <c r="CO94" s="386">
        <v>47.978269288981323</v>
      </c>
      <c r="CP94" s="386">
        <v>51.079662582071478</v>
      </c>
      <c r="CQ94" s="386">
        <v>54.381534977492102</v>
      </c>
      <c r="CR94" s="386">
        <v>57.896845770202908</v>
      </c>
      <c r="CS94" s="386">
        <v>61.639391965049086</v>
      </c>
      <c r="CT94" s="386">
        <v>65.623862427689602</v>
      </c>
      <c r="CU94" s="386">
        <v>68.515322050199316</v>
      </c>
      <c r="CV94" s="386">
        <v>71.534182566824583</v>
      </c>
      <c r="CW94" s="386">
        <v>74.686057401213134</v>
      </c>
      <c r="CX94" s="386">
        <v>77.976807310638321</v>
      </c>
      <c r="CY94" s="386">
        <v>81.412551283790918</v>
      </c>
      <c r="CZ94" s="386">
        <v>85.280377861549226</v>
      </c>
      <c r="DA94" s="386">
        <v>89.33196090191322</v>
      </c>
      <c r="DB94" s="386">
        <v>93.57603048542569</v>
      </c>
      <c r="DC94" s="386">
        <v>98.021731449777022</v>
      </c>
      <c r="DD94" s="386">
        <v>102.6786430944907</v>
      </c>
      <c r="DE94" s="386">
        <v>106.38863411316058</v>
      </c>
      <c r="DF94" s="386">
        <v>110.23267475445691</v>
      </c>
      <c r="DG94" s="386">
        <v>114.21560850755144</v>
      </c>
      <c r="DH94" s="386">
        <v>118.34245386686324</v>
      </c>
      <c r="DI94" s="386">
        <v>122.61841065535901</v>
      </c>
      <c r="DJ94" s="387">
        <v>122.61841065535901</v>
      </c>
      <c r="DK94" s="387">
        <v>122.61841065535901</v>
      </c>
      <c r="DL94" s="387">
        <v>122.61841065535901</v>
      </c>
      <c r="DM94" s="387">
        <v>122.61841065535901</v>
      </c>
      <c r="DN94" s="387">
        <v>122.61841065535901</v>
      </c>
      <c r="DO94" s="387">
        <v>122.61841065535901</v>
      </c>
      <c r="DP94" s="387">
        <v>122.61841065535901</v>
      </c>
      <c r="DQ94" s="387">
        <v>122.61841065535901</v>
      </c>
      <c r="DR94" s="387">
        <v>122.61841065535901</v>
      </c>
      <c r="DS94" s="387">
        <v>122.61841065535901</v>
      </c>
      <c r="DT94" s="387">
        <v>122.61841065535901</v>
      </c>
      <c r="DU94" s="387">
        <v>122.61841065535901</v>
      </c>
      <c r="DV94" s="387">
        <v>122.61841065535901</v>
      </c>
      <c r="DW94" s="387">
        <v>122.61841065535901</v>
      </c>
      <c r="DX94" s="387">
        <v>122.61841065535901</v>
      </c>
      <c r="DY94" s="387">
        <v>122.61841065535901</v>
      </c>
      <c r="DZ94" s="387">
        <v>122.61841065535901</v>
      </c>
      <c r="EA94" s="387">
        <v>122.61841065535901</v>
      </c>
      <c r="EB94" s="387">
        <v>122.61841065535901</v>
      </c>
      <c r="EC94" s="387">
        <v>122.61841065535901</v>
      </c>
      <c r="ED94" s="387">
        <v>122.61841065535901</v>
      </c>
      <c r="EE94" s="387">
        <v>122.61841065535901</v>
      </c>
      <c r="EF94" s="387">
        <v>122.61841065535901</v>
      </c>
      <c r="EG94" s="387">
        <v>122.61841065535901</v>
      </c>
      <c r="EH94" s="387">
        <v>122.61841065535901</v>
      </c>
      <c r="EI94" s="387">
        <v>122.61841065535901</v>
      </c>
      <c r="EJ94" s="387">
        <v>122.61841065535901</v>
      </c>
      <c r="EK94" s="387">
        <v>122.61841065535901</v>
      </c>
      <c r="EY94" s="386">
        <v>1570</v>
      </c>
      <c r="EZ94" s="386">
        <v>1579</v>
      </c>
      <c r="FA94" s="386">
        <v>1588</v>
      </c>
      <c r="FB94" s="386">
        <v>1597</v>
      </c>
      <c r="FC94" s="386">
        <v>1605.5</v>
      </c>
      <c r="FD94" s="386">
        <v>1625</v>
      </c>
      <c r="FE94" s="386">
        <v>1645</v>
      </c>
      <c r="FF94" s="386">
        <v>1665</v>
      </c>
      <c r="FG94" s="386">
        <v>1685</v>
      </c>
      <c r="FH94" s="386">
        <v>1705</v>
      </c>
      <c r="FI94" s="386">
        <v>1722.6999999999996</v>
      </c>
      <c r="FJ94" s="386">
        <v>1735</v>
      </c>
      <c r="FK94" s="386">
        <v>1747</v>
      </c>
      <c r="FL94" s="386">
        <v>1759</v>
      </c>
      <c r="FM94" s="386">
        <v>1771</v>
      </c>
      <c r="FN94" s="386">
        <v>1783</v>
      </c>
      <c r="FO94" s="386">
        <v>1795</v>
      </c>
      <c r="FP94" s="386">
        <v>1807</v>
      </c>
      <c r="FQ94" s="386">
        <v>1819</v>
      </c>
      <c r="FR94" s="386">
        <v>1831</v>
      </c>
      <c r="FS94" s="386">
        <v>1843</v>
      </c>
      <c r="FT94" s="386">
        <v>1855</v>
      </c>
      <c r="FU94" s="386">
        <v>1867</v>
      </c>
      <c r="FV94" s="386">
        <v>1879</v>
      </c>
      <c r="FW94" s="386">
        <v>1891</v>
      </c>
      <c r="FX94" s="386">
        <v>1903</v>
      </c>
      <c r="FY94" s="386">
        <v>1915</v>
      </c>
      <c r="FZ94" s="386">
        <v>1927</v>
      </c>
      <c r="GA94" s="386">
        <v>1939</v>
      </c>
      <c r="GB94" s="386">
        <v>1951</v>
      </c>
      <c r="GC94" s="386">
        <v>1966.6000000000001</v>
      </c>
      <c r="GD94" s="387">
        <v>1966.6000000000001</v>
      </c>
      <c r="GE94" s="387">
        <v>1966.6000000000001</v>
      </c>
      <c r="GF94" s="387">
        <v>1966.6000000000001</v>
      </c>
      <c r="GG94" s="387">
        <v>1966.6000000000001</v>
      </c>
      <c r="GH94" s="387">
        <v>1966.6000000000001</v>
      </c>
      <c r="GI94" s="387">
        <v>1966.6000000000001</v>
      </c>
      <c r="GJ94" s="387">
        <v>1966.6000000000001</v>
      </c>
      <c r="GK94" s="387">
        <v>1966.6000000000001</v>
      </c>
      <c r="GL94" s="387">
        <v>1966.6000000000001</v>
      </c>
      <c r="GM94" s="387">
        <v>1966.6000000000001</v>
      </c>
      <c r="GN94" s="387">
        <v>1966.6000000000001</v>
      </c>
      <c r="GO94" s="387">
        <v>1966.6000000000001</v>
      </c>
      <c r="GP94" s="387">
        <v>1966.6000000000001</v>
      </c>
      <c r="GQ94" s="387">
        <v>1966.6000000000001</v>
      </c>
      <c r="GR94" s="387">
        <v>1966.6000000000001</v>
      </c>
      <c r="GS94" s="387">
        <v>1966.6000000000001</v>
      </c>
      <c r="GT94" s="387">
        <v>1966.6000000000001</v>
      </c>
      <c r="GU94" s="387">
        <v>1966.6000000000001</v>
      </c>
      <c r="GV94" s="387">
        <v>1966.6000000000001</v>
      </c>
      <c r="GW94" s="387">
        <v>1966.6000000000001</v>
      </c>
      <c r="GX94" s="387">
        <v>1966.6000000000001</v>
      </c>
      <c r="GY94" s="387">
        <v>1966.6000000000001</v>
      </c>
      <c r="GZ94" s="387">
        <v>1966.6000000000001</v>
      </c>
      <c r="HA94" s="387">
        <v>1966.6000000000001</v>
      </c>
      <c r="HB94" s="387">
        <v>1966.6000000000001</v>
      </c>
      <c r="HC94" s="387">
        <v>1966.6000000000001</v>
      </c>
      <c r="HD94" s="387">
        <v>1966.6000000000001</v>
      </c>
      <c r="HE94" s="387">
        <v>1966.6000000000001</v>
      </c>
      <c r="HS94" s="394">
        <v>3.2984141224899073</v>
      </c>
      <c r="HT94" s="394">
        <v>3.2984141224899077</v>
      </c>
      <c r="HU94" s="394">
        <v>3.2984141224899082</v>
      </c>
      <c r="HV94" s="394">
        <v>3.2984141224899086</v>
      </c>
      <c r="HW94" s="394">
        <v>3.2984141224899082</v>
      </c>
      <c r="HX94" s="394">
        <v>2.9495159434268157</v>
      </c>
      <c r="HY94" s="394">
        <v>2.637523360457172</v>
      </c>
      <c r="HZ94" s="394">
        <v>2.3585325898849141</v>
      </c>
      <c r="IA94" s="394">
        <v>2.1090527807060035</v>
      </c>
      <c r="IB94" s="394">
        <v>1.8859623355981592</v>
      </c>
      <c r="IC94" s="394">
        <v>1.8551563069919059</v>
      </c>
      <c r="ID94" s="394">
        <v>1.8248534758146659</v>
      </c>
      <c r="IE94" s="394">
        <v>1.7950456226475784</v>
      </c>
      <c r="IF94" s="394">
        <v>1.7657246623309069</v>
      </c>
      <c r="IG94" s="394">
        <v>1.7368826417709999</v>
      </c>
      <c r="IH94" s="394">
        <v>1.7253046469846736</v>
      </c>
      <c r="II94" s="394">
        <v>1.7138038306789469</v>
      </c>
      <c r="IJ94" s="394">
        <v>1.7023796783849523</v>
      </c>
      <c r="IK94" s="394">
        <v>1.6910316790632527</v>
      </c>
      <c r="IL94" s="394">
        <v>1.6797593250809795</v>
      </c>
      <c r="IM94" s="394">
        <v>1.6739930198745678</v>
      </c>
      <c r="IN94" s="394">
        <v>1.6682465093347114</v>
      </c>
      <c r="IO94" s="394">
        <v>1.6625197255099566</v>
      </c>
      <c r="IP94" s="394">
        <v>1.6568126006821138</v>
      </c>
      <c r="IQ94" s="394">
        <v>1.6511250673654572</v>
      </c>
      <c r="IR94" s="394">
        <v>1.6463214058644153</v>
      </c>
      <c r="IS94" s="394">
        <v>1.641531719781876</v>
      </c>
      <c r="IT94" s="394">
        <v>1.6367559684587873</v>
      </c>
      <c r="IU94" s="394">
        <v>1.6319941113543881</v>
      </c>
      <c r="IV94" s="394">
        <v>1.6272461080458636</v>
      </c>
      <c r="IW94" s="394">
        <v>1.6243317037807128</v>
      </c>
      <c r="IX94" s="394">
        <v>1.6214225192252167</v>
      </c>
      <c r="IY94" s="394">
        <v>1.6185185450308548</v>
      </c>
      <c r="IZ94" s="394">
        <v>1.6156197718658489</v>
      </c>
      <c r="JA94" s="394">
        <v>1.6127261904151355</v>
      </c>
      <c r="JB94" s="394">
        <v>1.6127261904151355</v>
      </c>
      <c r="JC94" s="394">
        <v>1.6127261904151355</v>
      </c>
      <c r="JD94" s="394">
        <v>1.6127261904151355</v>
      </c>
      <c r="JE94" s="394">
        <v>1.6127261904151355</v>
      </c>
      <c r="JF94" s="394">
        <v>1.6127261904151355</v>
      </c>
      <c r="JG94" s="394">
        <v>1.6127261904151355</v>
      </c>
      <c r="JH94" s="394">
        <v>1.6127261904151355</v>
      </c>
      <c r="JI94" s="394">
        <v>1.6127261904151355</v>
      </c>
      <c r="JJ94" s="394">
        <v>1.6127261904151355</v>
      </c>
      <c r="JK94" s="394">
        <v>1.6127261904151355</v>
      </c>
      <c r="JL94" s="394">
        <v>1.6127261904151355</v>
      </c>
      <c r="JM94" s="394">
        <v>1.6127261904151355</v>
      </c>
      <c r="JN94" s="394">
        <v>1.6127261904151355</v>
      </c>
      <c r="JO94" s="394">
        <v>1.6127261904151355</v>
      </c>
      <c r="JP94" s="394">
        <v>1.6127261904151355</v>
      </c>
      <c r="JQ94" s="394">
        <v>1.6127261904151355</v>
      </c>
      <c r="JR94" s="394">
        <v>1.6127261904151355</v>
      </c>
      <c r="JS94" s="394">
        <v>1.6127261904151355</v>
      </c>
      <c r="JT94" s="394">
        <v>1.6127261904151355</v>
      </c>
      <c r="JU94" s="394">
        <v>1.6127261904151355</v>
      </c>
      <c r="JV94" s="394">
        <v>1.6127261904151355</v>
      </c>
      <c r="JW94" s="394">
        <v>1.6127261904151355</v>
      </c>
      <c r="JX94" s="394">
        <v>1.6127261904151355</v>
      </c>
      <c r="JY94" s="394">
        <v>1.6127261904151355</v>
      </c>
      <c r="JZ94" s="394">
        <v>1.6127261904151355</v>
      </c>
      <c r="KA94" s="394">
        <v>1.6127261904151355</v>
      </c>
      <c r="KB94" s="394">
        <v>1.6127261904151355</v>
      </c>
      <c r="KC94" s="394">
        <v>1.6127261904151355</v>
      </c>
    </row>
    <row r="95" spans="1:289" x14ac:dyDescent="0.25">
      <c r="A95" s="383">
        <v>86</v>
      </c>
      <c r="B95" s="384" t="s">
        <v>853</v>
      </c>
      <c r="C95" s="385" t="s">
        <v>142</v>
      </c>
      <c r="D95" s="385" t="s">
        <v>142</v>
      </c>
      <c r="E95" s="129">
        <v>2052</v>
      </c>
      <c r="F95" s="386">
        <v>794.11286999999993</v>
      </c>
      <c r="G95" s="386">
        <v>785.77894795325938</v>
      </c>
      <c r="H95" s="386">
        <v>777.53248734846863</v>
      </c>
      <c r="I95" s="386">
        <v>769.37257031001229</v>
      </c>
      <c r="J95" s="386">
        <v>761.2982885950413</v>
      </c>
      <c r="K95" s="386">
        <v>762.13622895991773</v>
      </c>
      <c r="L95" s="386">
        <v>762.97509162301242</v>
      </c>
      <c r="M95" s="386">
        <v>763.8148775994739</v>
      </c>
      <c r="N95" s="386">
        <v>764.65558790556815</v>
      </c>
      <c r="O95" s="386">
        <v>765.49722355867982</v>
      </c>
      <c r="P95" s="386">
        <v>766.3514896628709</v>
      </c>
      <c r="Q95" s="386">
        <v>767.20670909589751</v>
      </c>
      <c r="R95" s="386">
        <v>768.0628829216389</v>
      </c>
      <c r="S95" s="386">
        <v>768.92001220516136</v>
      </c>
      <c r="T95" s="386">
        <v>769.77809801271951</v>
      </c>
      <c r="U95" s="386">
        <v>770.59209712349059</v>
      </c>
      <c r="V95" s="386">
        <v>771.40695699472508</v>
      </c>
      <c r="W95" s="386">
        <v>772.22267853663107</v>
      </c>
      <c r="X95" s="386">
        <v>773.03926266037911</v>
      </c>
      <c r="Y95" s="386">
        <v>773.85671027810304</v>
      </c>
      <c r="Z95" s="386">
        <v>774.60000103475488</v>
      </c>
      <c r="AA95" s="386">
        <v>775.34400572351024</v>
      </c>
      <c r="AB95" s="386">
        <v>776.08872503010207</v>
      </c>
      <c r="AC95" s="386">
        <v>776.83415964092205</v>
      </c>
      <c r="AD95" s="386">
        <v>777.5803102430209</v>
      </c>
      <c r="AE95" s="386">
        <v>778.49878046197091</v>
      </c>
      <c r="AF95" s="386">
        <v>779.41833556891504</v>
      </c>
      <c r="AG95" s="386">
        <v>780.33897684531246</v>
      </c>
      <c r="AH95" s="386">
        <v>781.26070557413573</v>
      </c>
      <c r="AI95" s="386">
        <v>782.18352303987319</v>
      </c>
      <c r="AJ95" s="386">
        <v>783.00474990128066</v>
      </c>
      <c r="AK95" s="386">
        <v>783.82683898176845</v>
      </c>
      <c r="AL95" s="386">
        <v>784.64979118659403</v>
      </c>
      <c r="AM95" s="386">
        <v>785.47360742196531</v>
      </c>
      <c r="AN95" s="386">
        <v>786.29828859504153</v>
      </c>
      <c r="AO95" s="387">
        <v>786.29828859504153</v>
      </c>
      <c r="AP95" s="387">
        <v>786.29828859504153</v>
      </c>
      <c r="AQ95" s="387">
        <v>786.29828859504153</v>
      </c>
      <c r="AR95" s="387">
        <v>786.29828859504153</v>
      </c>
      <c r="AS95" s="387">
        <v>786.29828859504153</v>
      </c>
      <c r="AT95" s="387">
        <v>786.29828859504153</v>
      </c>
      <c r="AU95" s="387">
        <v>786.29828859504153</v>
      </c>
      <c r="AV95" s="387">
        <v>786.29828859504153</v>
      </c>
      <c r="AW95" s="387">
        <v>786.29828859504153</v>
      </c>
      <c r="AX95" s="387">
        <v>786.29828859504153</v>
      </c>
      <c r="AY95" s="387">
        <v>786.29828859504153</v>
      </c>
      <c r="AZ95" s="387">
        <v>786.29828859504153</v>
      </c>
      <c r="BA95" s="387">
        <v>786.29828859504153</v>
      </c>
      <c r="BB95" s="387">
        <v>786.29828859504153</v>
      </c>
      <c r="BC95" s="387">
        <v>786.29828859504153</v>
      </c>
      <c r="BD95" s="387">
        <v>786.29828859504153</v>
      </c>
      <c r="BE95" s="387">
        <v>786.29828859504153</v>
      </c>
      <c r="BF95" s="387">
        <v>786.29828859504153</v>
      </c>
      <c r="BG95" s="387">
        <v>786.29828859504153</v>
      </c>
      <c r="BH95" s="387">
        <v>786.29828859504153</v>
      </c>
      <c r="BI95" s="387">
        <v>786.29828859504153</v>
      </c>
      <c r="BJ95" s="387">
        <v>786.29828859504153</v>
      </c>
      <c r="BK95" s="387">
        <v>786.29828859504153</v>
      </c>
      <c r="BL95" s="387">
        <v>786.29828859504153</v>
      </c>
      <c r="BM95" s="387">
        <v>786.29828859504153</v>
      </c>
      <c r="BN95" s="387">
        <v>786.29828859504153</v>
      </c>
      <c r="BO95" s="387">
        <v>786.29828859504153</v>
      </c>
      <c r="BP95" s="387">
        <v>786.29828859504153</v>
      </c>
      <c r="CA95" s="386">
        <v>2420</v>
      </c>
      <c r="CB95" s="386">
        <v>2394.6029914448909</v>
      </c>
      <c r="CC95" s="386">
        <v>2369.4725151391817</v>
      </c>
      <c r="CD95" s="386">
        <v>2344.6057739250969</v>
      </c>
      <c r="CE95" s="386">
        <v>2320</v>
      </c>
      <c r="CF95" s="386">
        <v>2324.4254043323149</v>
      </c>
      <c r="CG95" s="386">
        <v>2328.8592501316575</v>
      </c>
      <c r="CH95" s="386">
        <v>2333.3015535001423</v>
      </c>
      <c r="CI95" s="386">
        <v>2337.7523305705977</v>
      </c>
      <c r="CJ95" s="386">
        <v>2342.2115975066272</v>
      </c>
      <c r="CK95" s="386">
        <v>2346.7071727757007</v>
      </c>
      <c r="CL95" s="386">
        <v>2351.2113767258979</v>
      </c>
      <c r="CM95" s="386">
        <v>2355.7242259188679</v>
      </c>
      <c r="CN95" s="386">
        <v>2360.2457369480471</v>
      </c>
      <c r="CO95" s="386">
        <v>2364.7759264387214</v>
      </c>
      <c r="CP95" s="386">
        <v>2366.3611772461327</v>
      </c>
      <c r="CQ95" s="386">
        <v>2367.9474907420185</v>
      </c>
      <c r="CR95" s="386">
        <v>2369.534867638763</v>
      </c>
      <c r="CS95" s="386">
        <v>2371.1233086492271</v>
      </c>
      <c r="CT95" s="386">
        <v>2372.7128144867502</v>
      </c>
      <c r="CU95" s="386">
        <v>2374.0767518543544</v>
      </c>
      <c r="CV95" s="386">
        <v>2375.4414732718155</v>
      </c>
      <c r="CW95" s="386">
        <v>2376.8069791898392</v>
      </c>
      <c r="CX95" s="386">
        <v>2378.1732700593898</v>
      </c>
      <c r="CY95" s="386">
        <v>2379.5403463316925</v>
      </c>
      <c r="CZ95" s="386">
        <v>2381.4206894606868</v>
      </c>
      <c r="DA95" s="386">
        <v>2383.3025184608027</v>
      </c>
      <c r="DB95" s="386">
        <v>2385.1858345061942</v>
      </c>
      <c r="DC95" s="386">
        <v>2387.0706387719433</v>
      </c>
      <c r="DD95" s="386">
        <v>2388.9569324340609</v>
      </c>
      <c r="DE95" s="386">
        <v>2391.4130487788775</v>
      </c>
      <c r="DF95" s="386">
        <v>2393.8716902874662</v>
      </c>
      <c r="DG95" s="386">
        <v>2396.3328595559792</v>
      </c>
      <c r="DH95" s="386">
        <v>2398.7965591832385</v>
      </c>
      <c r="DI95" s="386">
        <v>2401.2627917707368</v>
      </c>
      <c r="DJ95" s="387">
        <v>2401.2627917707368</v>
      </c>
      <c r="DK95" s="387">
        <v>2401.2627917707368</v>
      </c>
      <c r="DL95" s="387">
        <v>2401.2627917707368</v>
      </c>
      <c r="DM95" s="387">
        <v>2401.2627917707368</v>
      </c>
      <c r="DN95" s="387">
        <v>2401.2627917707368</v>
      </c>
      <c r="DO95" s="387">
        <v>2401.2627917707368</v>
      </c>
      <c r="DP95" s="387">
        <v>2401.2627917707368</v>
      </c>
      <c r="DQ95" s="387">
        <v>2401.2627917707368</v>
      </c>
      <c r="DR95" s="387">
        <v>2401.2627917707368</v>
      </c>
      <c r="DS95" s="387">
        <v>2401.2627917707368</v>
      </c>
      <c r="DT95" s="387">
        <v>2401.2627917707368</v>
      </c>
      <c r="DU95" s="387">
        <v>2401.2627917707368</v>
      </c>
      <c r="DV95" s="387">
        <v>2401.2627917707368</v>
      </c>
      <c r="DW95" s="387">
        <v>2401.2627917707368</v>
      </c>
      <c r="DX95" s="387">
        <v>2401.2627917707368</v>
      </c>
      <c r="DY95" s="387">
        <v>2401.2627917707368</v>
      </c>
      <c r="DZ95" s="387">
        <v>2401.2627917707368</v>
      </c>
      <c r="EA95" s="387">
        <v>2401.2627917707368</v>
      </c>
      <c r="EB95" s="387">
        <v>2401.2627917707368</v>
      </c>
      <c r="EC95" s="387">
        <v>2401.2627917707368</v>
      </c>
      <c r="ED95" s="387">
        <v>2401.2627917707368</v>
      </c>
      <c r="EE95" s="387">
        <v>2401.2627917707368</v>
      </c>
      <c r="EF95" s="387">
        <v>2401.2627917707368</v>
      </c>
      <c r="EG95" s="387">
        <v>2401.2627917707368</v>
      </c>
      <c r="EH95" s="387">
        <v>2401.2627917707368</v>
      </c>
      <c r="EI95" s="387">
        <v>2401.2627917707368</v>
      </c>
      <c r="EJ95" s="387">
        <v>2401.2627917707368</v>
      </c>
      <c r="EK95" s="387">
        <v>2401.2627917707368</v>
      </c>
      <c r="EY95" s="386">
        <v>204</v>
      </c>
      <c r="EZ95" s="386">
        <v>205</v>
      </c>
      <c r="FA95" s="386">
        <v>206</v>
      </c>
      <c r="FB95" s="386">
        <v>207</v>
      </c>
      <c r="FC95" s="386">
        <v>206.49999999999997</v>
      </c>
      <c r="FD95" s="386">
        <v>209</v>
      </c>
      <c r="FE95" s="386">
        <v>212</v>
      </c>
      <c r="FF95" s="386">
        <v>215</v>
      </c>
      <c r="FG95" s="386">
        <v>218</v>
      </c>
      <c r="FH95" s="386">
        <v>221</v>
      </c>
      <c r="FI95" s="386">
        <v>224</v>
      </c>
      <c r="FJ95" s="386">
        <v>226</v>
      </c>
      <c r="FK95" s="386">
        <v>228</v>
      </c>
      <c r="FL95" s="386">
        <v>230</v>
      </c>
      <c r="FM95" s="386">
        <v>232</v>
      </c>
      <c r="FN95" s="386">
        <v>234</v>
      </c>
      <c r="FO95" s="386">
        <v>236</v>
      </c>
      <c r="FP95" s="386">
        <v>238</v>
      </c>
      <c r="FQ95" s="386">
        <v>240</v>
      </c>
      <c r="FR95" s="386">
        <v>242</v>
      </c>
      <c r="FS95" s="386">
        <v>244</v>
      </c>
      <c r="FT95" s="386">
        <v>246</v>
      </c>
      <c r="FU95" s="386">
        <v>248</v>
      </c>
      <c r="FV95" s="386">
        <v>250</v>
      </c>
      <c r="FW95" s="386">
        <v>252</v>
      </c>
      <c r="FX95" s="386">
        <v>254</v>
      </c>
      <c r="FY95" s="386">
        <v>256</v>
      </c>
      <c r="FZ95" s="386">
        <v>258</v>
      </c>
      <c r="GA95" s="386">
        <v>260</v>
      </c>
      <c r="GB95" s="386">
        <v>262</v>
      </c>
      <c r="GC95" s="386">
        <v>257.59999999999997</v>
      </c>
      <c r="GD95" s="387">
        <v>257.59999999999997</v>
      </c>
      <c r="GE95" s="387">
        <v>257.59999999999997</v>
      </c>
      <c r="GF95" s="387">
        <v>257.59999999999997</v>
      </c>
      <c r="GG95" s="387">
        <v>257.59999999999997</v>
      </c>
      <c r="GH95" s="387">
        <v>257.59999999999997</v>
      </c>
      <c r="GI95" s="387">
        <v>257.59999999999997</v>
      </c>
      <c r="GJ95" s="387">
        <v>257.59999999999997</v>
      </c>
      <c r="GK95" s="387">
        <v>257.59999999999997</v>
      </c>
      <c r="GL95" s="387">
        <v>257.59999999999997</v>
      </c>
      <c r="GM95" s="387">
        <v>257.59999999999997</v>
      </c>
      <c r="GN95" s="387">
        <v>257.59999999999997</v>
      </c>
      <c r="GO95" s="387">
        <v>257.59999999999997</v>
      </c>
      <c r="GP95" s="387">
        <v>257.59999999999997</v>
      </c>
      <c r="GQ95" s="387">
        <v>257.59999999999997</v>
      </c>
      <c r="GR95" s="387">
        <v>257.59999999999997</v>
      </c>
      <c r="GS95" s="387">
        <v>257.59999999999997</v>
      </c>
      <c r="GT95" s="387">
        <v>257.59999999999997</v>
      </c>
      <c r="GU95" s="387">
        <v>257.59999999999997</v>
      </c>
      <c r="GV95" s="387">
        <v>257.59999999999997</v>
      </c>
      <c r="GW95" s="387">
        <v>257.59999999999997</v>
      </c>
      <c r="GX95" s="387">
        <v>257.59999999999997</v>
      </c>
      <c r="GY95" s="387">
        <v>257.59999999999997</v>
      </c>
      <c r="GZ95" s="387">
        <v>257.59999999999997</v>
      </c>
      <c r="HA95" s="387">
        <v>257.59999999999997</v>
      </c>
      <c r="HB95" s="387">
        <v>257.59999999999997</v>
      </c>
      <c r="HC95" s="387">
        <v>257.59999999999997</v>
      </c>
      <c r="HD95" s="387">
        <v>257.59999999999997</v>
      </c>
      <c r="HE95" s="387">
        <v>257.59999999999997</v>
      </c>
      <c r="HS95" s="394">
        <v>3.0474257393662443</v>
      </c>
      <c r="HT95" s="394">
        <v>3.0474257393662443</v>
      </c>
      <c r="HU95" s="394">
        <v>3.0474257393662438</v>
      </c>
      <c r="HV95" s="394">
        <v>3.0474257393662443</v>
      </c>
      <c r="HW95" s="394">
        <v>3.0474257393662443</v>
      </c>
      <c r="HX95" s="394">
        <v>3.0498817875439972</v>
      </c>
      <c r="HY95" s="394">
        <v>3.0523398151539549</v>
      </c>
      <c r="HZ95" s="394">
        <v>3.0547998237914258</v>
      </c>
      <c r="IA95" s="394">
        <v>3.057261815053002</v>
      </c>
      <c r="IB95" s="394">
        <v>3.0597257905365649</v>
      </c>
      <c r="IC95" s="394">
        <v>3.0621812633365546</v>
      </c>
      <c r="ID95" s="394">
        <v>3.0646387066878567</v>
      </c>
      <c r="IE95" s="394">
        <v>3.0670981221718652</v>
      </c>
      <c r="IF95" s="394">
        <v>3.0695595113712453</v>
      </c>
      <c r="IG95" s="394">
        <v>3.0720228758699326</v>
      </c>
      <c r="IH95" s="394">
        <v>3.0708349930909211</v>
      </c>
      <c r="II95" s="394">
        <v>3.0696475696397054</v>
      </c>
      <c r="IJ95" s="394">
        <v>3.0684606053386738</v>
      </c>
      <c r="IK95" s="394">
        <v>3.067274100010283</v>
      </c>
      <c r="IL95" s="394">
        <v>3.0660880534770603</v>
      </c>
      <c r="IM95" s="394">
        <v>3.0649067243518298</v>
      </c>
      <c r="IN95" s="394">
        <v>3.0637258503793792</v>
      </c>
      <c r="IO95" s="394">
        <v>3.0625454313843439</v>
      </c>
      <c r="IP95" s="394">
        <v>3.0613654671914254</v>
      </c>
      <c r="IQ95" s="394">
        <v>3.0601859576253974</v>
      </c>
      <c r="IR95" s="394">
        <v>3.0589909056087694</v>
      </c>
      <c r="IS95" s="394">
        <v>3.0577963202792455</v>
      </c>
      <c r="IT95" s="394">
        <v>3.0566022014545768</v>
      </c>
      <c r="IU95" s="394">
        <v>3.0554085489525855</v>
      </c>
      <c r="IV95" s="394">
        <v>3.0542153625911648</v>
      </c>
      <c r="IW95" s="394">
        <v>3.0541488401959005</v>
      </c>
      <c r="IX95" s="394">
        <v>3.0540823192495288</v>
      </c>
      <c r="IY95" s="394">
        <v>3.0540157997520172</v>
      </c>
      <c r="IZ95" s="394">
        <v>3.0539492817033351</v>
      </c>
      <c r="JA95" s="394">
        <v>3.053882765103451</v>
      </c>
      <c r="JB95" s="394">
        <v>3.053882765103451</v>
      </c>
      <c r="JC95" s="394">
        <v>3.053882765103451</v>
      </c>
      <c r="JD95" s="394">
        <v>3.053882765103451</v>
      </c>
      <c r="JE95" s="394">
        <v>3.053882765103451</v>
      </c>
      <c r="JF95" s="394">
        <v>3.053882765103451</v>
      </c>
      <c r="JG95" s="394">
        <v>3.053882765103451</v>
      </c>
      <c r="JH95" s="394">
        <v>3.053882765103451</v>
      </c>
      <c r="JI95" s="394">
        <v>3.053882765103451</v>
      </c>
      <c r="JJ95" s="394">
        <v>3.053882765103451</v>
      </c>
      <c r="JK95" s="394">
        <v>3.053882765103451</v>
      </c>
      <c r="JL95" s="394">
        <v>3.053882765103451</v>
      </c>
      <c r="JM95" s="394">
        <v>3.053882765103451</v>
      </c>
      <c r="JN95" s="394">
        <v>3.053882765103451</v>
      </c>
      <c r="JO95" s="394">
        <v>3.053882765103451</v>
      </c>
      <c r="JP95" s="394">
        <v>3.053882765103451</v>
      </c>
      <c r="JQ95" s="394">
        <v>3.053882765103451</v>
      </c>
      <c r="JR95" s="394">
        <v>3.053882765103451</v>
      </c>
      <c r="JS95" s="394">
        <v>3.053882765103451</v>
      </c>
      <c r="JT95" s="394">
        <v>3.053882765103451</v>
      </c>
      <c r="JU95" s="394">
        <v>3.053882765103451</v>
      </c>
      <c r="JV95" s="394">
        <v>3.053882765103451</v>
      </c>
      <c r="JW95" s="394">
        <v>3.053882765103451</v>
      </c>
      <c r="JX95" s="394">
        <v>3.053882765103451</v>
      </c>
      <c r="JY95" s="394">
        <v>3.053882765103451</v>
      </c>
      <c r="JZ95" s="394">
        <v>3.053882765103451</v>
      </c>
      <c r="KA95" s="394">
        <v>3.053882765103451</v>
      </c>
      <c r="KB95" s="394">
        <v>3.053882765103451</v>
      </c>
      <c r="KC95" s="394">
        <v>3.053882765103451</v>
      </c>
    </row>
    <row r="96" spans="1:289" x14ac:dyDescent="0.25">
      <c r="A96" s="383">
        <v>87</v>
      </c>
      <c r="B96" s="384" t="s">
        <v>853</v>
      </c>
      <c r="C96" s="385" t="s">
        <v>142</v>
      </c>
      <c r="D96" s="385" t="s">
        <v>142</v>
      </c>
      <c r="E96" s="129">
        <v>2052</v>
      </c>
      <c r="F96" s="386">
        <v>632.72187999999994</v>
      </c>
      <c r="G96" s="386">
        <v>634.38601675616599</v>
      </c>
      <c r="H96" s="386">
        <v>636.05453039770737</v>
      </c>
      <c r="I96" s="386">
        <v>637.72743243637365</v>
      </c>
      <c r="J96" s="386">
        <v>639.40473441419158</v>
      </c>
      <c r="K96" s="386">
        <v>639.82407751113317</v>
      </c>
      <c r="L96" s="386">
        <v>640.2436956273599</v>
      </c>
      <c r="M96" s="386">
        <v>640.66358894323866</v>
      </c>
      <c r="N96" s="386">
        <v>641.0837576392546</v>
      </c>
      <c r="O96" s="386">
        <v>641.50420189601084</v>
      </c>
      <c r="P96" s="386">
        <v>641.93171914144057</v>
      </c>
      <c r="Q96" s="386">
        <v>642.35952129692168</v>
      </c>
      <c r="R96" s="386">
        <v>642.78760855232667</v>
      </c>
      <c r="S96" s="386">
        <v>643.21598109765443</v>
      </c>
      <c r="T96" s="386">
        <v>643.64463912303063</v>
      </c>
      <c r="U96" s="386">
        <v>644.0519844274811</v>
      </c>
      <c r="V96" s="386">
        <v>644.4595875297706</v>
      </c>
      <c r="W96" s="386">
        <v>644.86744859305247</v>
      </c>
      <c r="X96" s="386">
        <v>645.27556778058317</v>
      </c>
      <c r="Y96" s="386">
        <v>645.68394525572239</v>
      </c>
      <c r="Z96" s="386">
        <v>646.05587652056249</v>
      </c>
      <c r="AA96" s="386">
        <v>646.42802202778353</v>
      </c>
      <c r="AB96" s="386">
        <v>646.80038190079483</v>
      </c>
      <c r="AC96" s="386">
        <v>647.17295626307691</v>
      </c>
      <c r="AD96" s="386">
        <v>647.54574523818133</v>
      </c>
      <c r="AE96" s="386">
        <v>647.96430743057408</v>
      </c>
      <c r="AF96" s="386">
        <v>648.38314017421385</v>
      </c>
      <c r="AG96" s="386">
        <v>648.8022436439802</v>
      </c>
      <c r="AH96" s="386">
        <v>649.22161801486584</v>
      </c>
      <c r="AI96" s="386">
        <v>649.64126346197668</v>
      </c>
      <c r="AJ96" s="386">
        <v>649.99357531533099</v>
      </c>
      <c r="AK96" s="386">
        <v>650.34607823358374</v>
      </c>
      <c r="AL96" s="386">
        <v>650.69877232035276</v>
      </c>
      <c r="AM96" s="386">
        <v>651.05165767931203</v>
      </c>
      <c r="AN96" s="386">
        <v>651.40473441419169</v>
      </c>
      <c r="AO96" s="387">
        <v>651.40473441419169</v>
      </c>
      <c r="AP96" s="387">
        <v>651.40473441419169</v>
      </c>
      <c r="AQ96" s="387">
        <v>651.40473441419169</v>
      </c>
      <c r="AR96" s="387">
        <v>651.40473441419169</v>
      </c>
      <c r="AS96" s="387">
        <v>651.40473441419169</v>
      </c>
      <c r="AT96" s="387">
        <v>651.40473441419169</v>
      </c>
      <c r="AU96" s="387">
        <v>651.40473441419169</v>
      </c>
      <c r="AV96" s="387">
        <v>651.40473441419169</v>
      </c>
      <c r="AW96" s="387">
        <v>651.40473441419169</v>
      </c>
      <c r="AX96" s="387">
        <v>651.40473441419169</v>
      </c>
      <c r="AY96" s="387">
        <v>651.40473441419169</v>
      </c>
      <c r="AZ96" s="387">
        <v>651.40473441419169</v>
      </c>
      <c r="BA96" s="387">
        <v>651.40473441419169</v>
      </c>
      <c r="BB96" s="387">
        <v>651.40473441419169</v>
      </c>
      <c r="BC96" s="387">
        <v>651.40473441419169</v>
      </c>
      <c r="BD96" s="387">
        <v>651.40473441419169</v>
      </c>
      <c r="BE96" s="387">
        <v>651.40473441419169</v>
      </c>
      <c r="BF96" s="387">
        <v>651.40473441419169</v>
      </c>
      <c r="BG96" s="387">
        <v>651.40473441419169</v>
      </c>
      <c r="BH96" s="387">
        <v>651.40473441419169</v>
      </c>
      <c r="BI96" s="387">
        <v>651.40473441419169</v>
      </c>
      <c r="BJ96" s="387">
        <v>651.40473441419169</v>
      </c>
      <c r="BK96" s="387">
        <v>651.40473441419169</v>
      </c>
      <c r="BL96" s="387">
        <v>651.40473441419169</v>
      </c>
      <c r="BM96" s="387">
        <v>651.40473441419169</v>
      </c>
      <c r="BN96" s="387">
        <v>651.40473441419169</v>
      </c>
      <c r="BO96" s="387">
        <v>651.40473441419169</v>
      </c>
      <c r="BP96" s="387">
        <v>651.40473441419169</v>
      </c>
      <c r="CA96" s="386">
        <v>1920</v>
      </c>
      <c r="CB96" s="386">
        <v>1924.9805865861383</v>
      </c>
      <c r="CC96" s="386">
        <v>1929.9740930903713</v>
      </c>
      <c r="CD96" s="386">
        <v>1934.980553027684</v>
      </c>
      <c r="CE96" s="386">
        <v>1940</v>
      </c>
      <c r="CF96" s="386">
        <v>1940.7817638402366</v>
      </c>
      <c r="CG96" s="386">
        <v>1941.5638427086703</v>
      </c>
      <c r="CH96" s="386">
        <v>1942.3462367322481</v>
      </c>
      <c r="CI96" s="386">
        <v>1943.1289460379683</v>
      </c>
      <c r="CJ96" s="386">
        <v>1943.9119707528798</v>
      </c>
      <c r="CK96" s="386">
        <v>1944.7150587162712</v>
      </c>
      <c r="CL96" s="386">
        <v>1945.5184784592323</v>
      </c>
      <c r="CM96" s="386">
        <v>1946.3222301188309</v>
      </c>
      <c r="CN96" s="386">
        <v>1947.1263138321917</v>
      </c>
      <c r="CO96" s="386">
        <v>1947.9307297364958</v>
      </c>
      <c r="CP96" s="386">
        <v>1946.7568525902511</v>
      </c>
      <c r="CQ96" s="386">
        <v>1945.5836828549702</v>
      </c>
      <c r="CR96" s="386">
        <v>1944.4112201043472</v>
      </c>
      <c r="CS96" s="386">
        <v>1943.2394639123338</v>
      </c>
      <c r="CT96" s="386">
        <v>1942.0684138531383</v>
      </c>
      <c r="CU96" s="386">
        <v>1940.774460290758</v>
      </c>
      <c r="CV96" s="386">
        <v>1939.4813688585734</v>
      </c>
      <c r="CW96" s="386">
        <v>1938.1891389821678</v>
      </c>
      <c r="CX96" s="386">
        <v>1936.8977700875073</v>
      </c>
      <c r="CY96" s="386">
        <v>1935.6072616009405</v>
      </c>
      <c r="CZ96" s="386">
        <v>1934.43680044403</v>
      </c>
      <c r="DA96" s="386">
        <v>1933.267047064646</v>
      </c>
      <c r="DB96" s="386">
        <v>1932.0980010347955</v>
      </c>
      <c r="DC96" s="386">
        <v>1930.9296619267445</v>
      </c>
      <c r="DD96" s="386">
        <v>1929.7620293130183</v>
      </c>
      <c r="DE96" s="386">
        <v>1930.7942371228617</v>
      </c>
      <c r="DF96" s="386">
        <v>1931.8269970489487</v>
      </c>
      <c r="DG96" s="386">
        <v>1932.8603093866</v>
      </c>
      <c r="DH96" s="386">
        <v>1933.8941744312942</v>
      </c>
      <c r="DI96" s="386">
        <v>1934.9285924786673</v>
      </c>
      <c r="DJ96" s="387">
        <v>1934.9285924786673</v>
      </c>
      <c r="DK96" s="387">
        <v>1934.9285924786673</v>
      </c>
      <c r="DL96" s="387">
        <v>1934.9285924786673</v>
      </c>
      <c r="DM96" s="387">
        <v>1934.9285924786673</v>
      </c>
      <c r="DN96" s="387">
        <v>1934.9285924786673</v>
      </c>
      <c r="DO96" s="387">
        <v>1934.9285924786673</v>
      </c>
      <c r="DP96" s="387">
        <v>1934.9285924786673</v>
      </c>
      <c r="DQ96" s="387">
        <v>1934.9285924786673</v>
      </c>
      <c r="DR96" s="387">
        <v>1934.9285924786673</v>
      </c>
      <c r="DS96" s="387">
        <v>1934.9285924786673</v>
      </c>
      <c r="DT96" s="387">
        <v>1934.9285924786673</v>
      </c>
      <c r="DU96" s="387">
        <v>1934.9285924786673</v>
      </c>
      <c r="DV96" s="387">
        <v>1934.9285924786673</v>
      </c>
      <c r="DW96" s="387">
        <v>1934.9285924786673</v>
      </c>
      <c r="DX96" s="387">
        <v>1934.9285924786673</v>
      </c>
      <c r="DY96" s="387">
        <v>1934.9285924786673</v>
      </c>
      <c r="DZ96" s="387">
        <v>1934.9285924786673</v>
      </c>
      <c r="EA96" s="387">
        <v>1934.9285924786673</v>
      </c>
      <c r="EB96" s="387">
        <v>1934.9285924786673</v>
      </c>
      <c r="EC96" s="387">
        <v>1934.9285924786673</v>
      </c>
      <c r="ED96" s="387">
        <v>1934.9285924786673</v>
      </c>
      <c r="EE96" s="387">
        <v>1934.9285924786673</v>
      </c>
      <c r="EF96" s="387">
        <v>1934.9285924786673</v>
      </c>
      <c r="EG96" s="387">
        <v>1934.9285924786673</v>
      </c>
      <c r="EH96" s="387">
        <v>1934.9285924786673</v>
      </c>
      <c r="EI96" s="387">
        <v>1934.9285924786673</v>
      </c>
      <c r="EJ96" s="387">
        <v>1934.9285924786673</v>
      </c>
      <c r="EK96" s="387">
        <v>1934.9285924786673</v>
      </c>
      <c r="EY96" s="386">
        <v>3297</v>
      </c>
      <c r="EZ96" s="386">
        <v>3316</v>
      </c>
      <c r="FA96" s="386">
        <v>3335</v>
      </c>
      <c r="FB96" s="386">
        <v>3354</v>
      </c>
      <c r="FC96" s="386">
        <v>3372.8</v>
      </c>
      <c r="FD96" s="386">
        <v>3414</v>
      </c>
      <c r="FE96" s="386">
        <v>3455</v>
      </c>
      <c r="FF96" s="386">
        <v>3496</v>
      </c>
      <c r="FG96" s="386">
        <v>3537</v>
      </c>
      <c r="FH96" s="386">
        <v>3578</v>
      </c>
      <c r="FI96" s="386">
        <v>3619.6</v>
      </c>
      <c r="FJ96" s="386">
        <v>3646</v>
      </c>
      <c r="FK96" s="386">
        <v>3672</v>
      </c>
      <c r="FL96" s="386">
        <v>3698</v>
      </c>
      <c r="FM96" s="386">
        <v>3724</v>
      </c>
      <c r="FN96" s="386">
        <v>3750</v>
      </c>
      <c r="FO96" s="386">
        <v>3776</v>
      </c>
      <c r="FP96" s="386">
        <v>3802</v>
      </c>
      <c r="FQ96" s="386">
        <v>3828</v>
      </c>
      <c r="FR96" s="386">
        <v>3854</v>
      </c>
      <c r="FS96" s="386">
        <v>3880</v>
      </c>
      <c r="FT96" s="386">
        <v>3906</v>
      </c>
      <c r="FU96" s="386">
        <v>3932</v>
      </c>
      <c r="FV96" s="386">
        <v>3958</v>
      </c>
      <c r="FW96" s="386">
        <v>3984</v>
      </c>
      <c r="FX96" s="386">
        <v>4010</v>
      </c>
      <c r="FY96" s="386">
        <v>4036</v>
      </c>
      <c r="FZ96" s="386">
        <v>4062</v>
      </c>
      <c r="GA96" s="386">
        <v>4088</v>
      </c>
      <c r="GB96" s="386">
        <v>4114</v>
      </c>
      <c r="GC96" s="386">
        <v>4141.7</v>
      </c>
      <c r="GD96" s="387">
        <v>4141.7</v>
      </c>
      <c r="GE96" s="387">
        <v>4141.7</v>
      </c>
      <c r="GF96" s="387">
        <v>4141.7</v>
      </c>
      <c r="GG96" s="387">
        <v>4141.7</v>
      </c>
      <c r="GH96" s="387">
        <v>4141.7</v>
      </c>
      <c r="GI96" s="387">
        <v>4141.7</v>
      </c>
      <c r="GJ96" s="387">
        <v>4141.7</v>
      </c>
      <c r="GK96" s="387">
        <v>4141.7</v>
      </c>
      <c r="GL96" s="387">
        <v>4141.7</v>
      </c>
      <c r="GM96" s="387">
        <v>4141.7</v>
      </c>
      <c r="GN96" s="387">
        <v>4141.7</v>
      </c>
      <c r="GO96" s="387">
        <v>4141.7</v>
      </c>
      <c r="GP96" s="387">
        <v>4141.7</v>
      </c>
      <c r="GQ96" s="387">
        <v>4141.7</v>
      </c>
      <c r="GR96" s="387">
        <v>4141.7</v>
      </c>
      <c r="GS96" s="387">
        <v>4141.7</v>
      </c>
      <c r="GT96" s="387">
        <v>4141.7</v>
      </c>
      <c r="GU96" s="387">
        <v>4141.7</v>
      </c>
      <c r="GV96" s="387">
        <v>4141.7</v>
      </c>
      <c r="GW96" s="387">
        <v>4141.7</v>
      </c>
      <c r="GX96" s="387">
        <v>4141.7</v>
      </c>
      <c r="GY96" s="387">
        <v>4141.7</v>
      </c>
      <c r="GZ96" s="387">
        <v>4141.7</v>
      </c>
      <c r="HA96" s="387">
        <v>4141.7</v>
      </c>
      <c r="HB96" s="387">
        <v>4141.7</v>
      </c>
      <c r="HC96" s="387">
        <v>4141.7</v>
      </c>
      <c r="HD96" s="387">
        <v>4141.7</v>
      </c>
      <c r="HE96" s="387">
        <v>4141.7</v>
      </c>
      <c r="HS96" s="394">
        <v>3.0345086217027935</v>
      </c>
      <c r="HT96" s="394">
        <v>3.0343994598576218</v>
      </c>
      <c r="HU96" s="394">
        <v>3.0342903019393819</v>
      </c>
      <c r="HV96" s="394">
        <v>3.0341811479479328</v>
      </c>
      <c r="HW96" s="394">
        <v>3.0340719978831325</v>
      </c>
      <c r="HX96" s="394">
        <v>3.0333052975901276</v>
      </c>
      <c r="HY96" s="394">
        <v>3.0325387910398356</v>
      </c>
      <c r="HZ96" s="394">
        <v>3.0317724781832975</v>
      </c>
      <c r="IA96" s="394">
        <v>3.0310063589715681</v>
      </c>
      <c r="IB96" s="394">
        <v>3.0302404333557149</v>
      </c>
      <c r="IC96" s="394">
        <v>3.0294733859190726</v>
      </c>
      <c r="ID96" s="394">
        <v>3.0287065326458258</v>
      </c>
      <c r="IE96" s="394">
        <v>3.027939873486825</v>
      </c>
      <c r="IF96" s="394">
        <v>3.027173408392934</v>
      </c>
      <c r="IG96" s="394">
        <v>3.0264071373150285</v>
      </c>
      <c r="IH96" s="394">
        <v>3.0226703739152159</v>
      </c>
      <c r="II96" s="394">
        <v>3.0189382243694136</v>
      </c>
      <c r="IJ96" s="394">
        <v>3.0152106829808054</v>
      </c>
      <c r="IK96" s="394">
        <v>3.0114877440596124</v>
      </c>
      <c r="IL96" s="394">
        <v>3.007769401923079</v>
      </c>
      <c r="IM96" s="394">
        <v>3.0040349926744883</v>
      </c>
      <c r="IN96" s="394">
        <v>3.0003052200221827</v>
      </c>
      <c r="IO96" s="394">
        <v>2.9965800782094218</v>
      </c>
      <c r="IP96" s="394">
        <v>2.9928595614866129</v>
      </c>
      <c r="IQ96" s="394">
        <v>2.9891436641113014</v>
      </c>
      <c r="IR96" s="394">
        <v>2.9854064155397859</v>
      </c>
      <c r="IS96" s="394">
        <v>2.9816738395529487</v>
      </c>
      <c r="IT96" s="394">
        <v>2.9779459303087785</v>
      </c>
      <c r="IU96" s="394">
        <v>2.9742226819725683</v>
      </c>
      <c r="IV96" s="394">
        <v>2.9705040887169059</v>
      </c>
      <c r="IW96" s="394">
        <v>2.9704820331280608</v>
      </c>
      <c r="IX96" s="394">
        <v>2.9704599777029754</v>
      </c>
      <c r="IY96" s="394">
        <v>2.9704379224416484</v>
      </c>
      <c r="IZ96" s="394">
        <v>2.9704158673440793</v>
      </c>
      <c r="JA96" s="394">
        <v>2.9703938124102653</v>
      </c>
      <c r="JB96" s="394">
        <v>2.9703938124102653</v>
      </c>
      <c r="JC96" s="394">
        <v>2.9703938124102653</v>
      </c>
      <c r="JD96" s="394">
        <v>2.9703938124102653</v>
      </c>
      <c r="JE96" s="394">
        <v>2.9703938124102653</v>
      </c>
      <c r="JF96" s="394">
        <v>2.9703938124102653</v>
      </c>
      <c r="JG96" s="394">
        <v>2.9703938124102653</v>
      </c>
      <c r="JH96" s="394">
        <v>2.9703938124102653</v>
      </c>
      <c r="JI96" s="394">
        <v>2.9703938124102653</v>
      </c>
      <c r="JJ96" s="394">
        <v>2.9703938124102653</v>
      </c>
      <c r="JK96" s="394">
        <v>2.9703938124102653</v>
      </c>
      <c r="JL96" s="394">
        <v>2.9703938124102653</v>
      </c>
      <c r="JM96" s="394">
        <v>2.9703938124102653</v>
      </c>
      <c r="JN96" s="394">
        <v>2.9703938124102653</v>
      </c>
      <c r="JO96" s="394">
        <v>2.9703938124102653</v>
      </c>
      <c r="JP96" s="394">
        <v>2.9703938124102653</v>
      </c>
      <c r="JQ96" s="394">
        <v>2.9703938124102653</v>
      </c>
      <c r="JR96" s="394">
        <v>2.9703938124102653</v>
      </c>
      <c r="JS96" s="394">
        <v>2.9703938124102653</v>
      </c>
      <c r="JT96" s="394">
        <v>2.9703938124102653</v>
      </c>
      <c r="JU96" s="394">
        <v>2.9703938124102653</v>
      </c>
      <c r="JV96" s="394">
        <v>2.9703938124102653</v>
      </c>
      <c r="JW96" s="394">
        <v>2.9703938124102653</v>
      </c>
      <c r="JX96" s="394">
        <v>2.9703938124102653</v>
      </c>
      <c r="JY96" s="394">
        <v>2.9703938124102653</v>
      </c>
      <c r="JZ96" s="394">
        <v>2.9703938124102653</v>
      </c>
      <c r="KA96" s="394">
        <v>2.9703938124102653</v>
      </c>
      <c r="KB96" s="394">
        <v>2.9703938124102653</v>
      </c>
      <c r="KC96" s="394">
        <v>2.9703938124102653</v>
      </c>
    </row>
    <row r="97" spans="1:289" x14ac:dyDescent="0.25">
      <c r="A97" s="383">
        <v>88</v>
      </c>
      <c r="B97" s="384" t="s">
        <v>853</v>
      </c>
      <c r="C97" s="385" t="s">
        <v>142</v>
      </c>
      <c r="D97" s="385" t="s">
        <v>142</v>
      </c>
      <c r="E97" s="129">
        <v>2052</v>
      </c>
      <c r="F97" s="386">
        <v>1327.4007900000001</v>
      </c>
      <c r="G97" s="386">
        <v>1317.6278496627119</v>
      </c>
      <c r="H97" s="386">
        <v>1307.9268622454126</v>
      </c>
      <c r="I97" s="386">
        <v>1298.2972979973297</v>
      </c>
      <c r="J97" s="386">
        <v>1288.7386310679613</v>
      </c>
      <c r="K97" s="386">
        <v>1289.5773257264768</v>
      </c>
      <c r="L97" s="386">
        <v>1290.4165661967754</v>
      </c>
      <c r="M97" s="386">
        <v>1291.2563528340645</v>
      </c>
      <c r="N97" s="386">
        <v>1292.0966859937826</v>
      </c>
      <c r="O97" s="386">
        <v>1292.9375660315998</v>
      </c>
      <c r="P97" s="386">
        <v>1293.7926092628513</v>
      </c>
      <c r="Q97" s="386">
        <v>1294.6482179498112</v>
      </c>
      <c r="R97" s="386">
        <v>1295.5043924664255</v>
      </c>
      <c r="S97" s="386">
        <v>1296.3611331868881</v>
      </c>
      <c r="T97" s="386">
        <v>1297.2184404856393</v>
      </c>
      <c r="U97" s="386">
        <v>1298.0331389776145</v>
      </c>
      <c r="V97" s="386">
        <v>1298.8483491286997</v>
      </c>
      <c r="W97" s="386">
        <v>1299.664071260235</v>
      </c>
      <c r="X97" s="386">
        <v>1300.4803056937617</v>
      </c>
      <c r="Y97" s="386">
        <v>1301.2970527510229</v>
      </c>
      <c r="Z97" s="386">
        <v>1302.040921812116</v>
      </c>
      <c r="AA97" s="386">
        <v>1302.7852160960119</v>
      </c>
      <c r="AB97" s="386">
        <v>1303.5299358457835</v>
      </c>
      <c r="AC97" s="386">
        <v>1304.2750813046428</v>
      </c>
      <c r="AD97" s="386">
        <v>1305.0206527159407</v>
      </c>
      <c r="AE97" s="386">
        <v>1305.939999060841</v>
      </c>
      <c r="AF97" s="386">
        <v>1306.8599930565658</v>
      </c>
      <c r="AG97" s="386">
        <v>1307.7806351593651</v>
      </c>
      <c r="AH97" s="386">
        <v>1308.7019258258101</v>
      </c>
      <c r="AI97" s="386">
        <v>1309.6238655127931</v>
      </c>
      <c r="AJ97" s="386">
        <v>1310.4457863001048</v>
      </c>
      <c r="AK97" s="386">
        <v>1311.2682229254356</v>
      </c>
      <c r="AL97" s="386">
        <v>1312.0911757125257</v>
      </c>
      <c r="AM97" s="386">
        <v>1312.9146449853188</v>
      </c>
      <c r="AN97" s="386">
        <v>1313.7386310679615</v>
      </c>
      <c r="AO97" s="387">
        <v>1313.7386310679615</v>
      </c>
      <c r="AP97" s="387">
        <v>1313.7386310679615</v>
      </c>
      <c r="AQ97" s="387">
        <v>1313.7386310679615</v>
      </c>
      <c r="AR97" s="387">
        <v>1313.7386310679615</v>
      </c>
      <c r="AS97" s="387">
        <v>1313.7386310679615</v>
      </c>
      <c r="AT97" s="387">
        <v>1313.7386310679615</v>
      </c>
      <c r="AU97" s="387">
        <v>1313.7386310679615</v>
      </c>
      <c r="AV97" s="387">
        <v>1313.7386310679615</v>
      </c>
      <c r="AW97" s="387">
        <v>1313.7386310679615</v>
      </c>
      <c r="AX97" s="387">
        <v>1313.7386310679615</v>
      </c>
      <c r="AY97" s="387">
        <v>1313.7386310679615</v>
      </c>
      <c r="AZ97" s="387">
        <v>1313.7386310679615</v>
      </c>
      <c r="BA97" s="387">
        <v>1313.7386310679615</v>
      </c>
      <c r="BB97" s="387">
        <v>1313.7386310679615</v>
      </c>
      <c r="BC97" s="387">
        <v>1313.7386310679615</v>
      </c>
      <c r="BD97" s="387">
        <v>1313.7386310679615</v>
      </c>
      <c r="BE97" s="387">
        <v>1313.7386310679615</v>
      </c>
      <c r="BF97" s="387">
        <v>1313.7386310679615</v>
      </c>
      <c r="BG97" s="387">
        <v>1313.7386310679615</v>
      </c>
      <c r="BH97" s="387">
        <v>1313.7386310679615</v>
      </c>
      <c r="BI97" s="387">
        <v>1313.7386310679615</v>
      </c>
      <c r="BJ97" s="387">
        <v>1313.7386310679615</v>
      </c>
      <c r="BK97" s="387">
        <v>1313.7386310679615</v>
      </c>
      <c r="BL97" s="387">
        <v>1313.7386310679615</v>
      </c>
      <c r="BM97" s="387">
        <v>1313.7386310679615</v>
      </c>
      <c r="BN97" s="387">
        <v>1313.7386310679615</v>
      </c>
      <c r="BO97" s="387">
        <v>1313.7386310679615</v>
      </c>
      <c r="BP97" s="387">
        <v>1313.7386310679615</v>
      </c>
      <c r="CA97" s="386">
        <v>4120</v>
      </c>
      <c r="CB97" s="386">
        <v>4089.6666489179747</v>
      </c>
      <c r="CC97" s="386">
        <v>4059.5566260368878</v>
      </c>
      <c r="CD97" s="386">
        <v>4029.6682871109319</v>
      </c>
      <c r="CE97" s="386">
        <v>4000</v>
      </c>
      <c r="CF97" s="386">
        <v>4003.8988631261541</v>
      </c>
      <c r="CG97" s="386">
        <v>4007.8015265357271</v>
      </c>
      <c r="CH97" s="386">
        <v>4011.7079939329155</v>
      </c>
      <c r="CI97" s="386">
        <v>4015.6182690255264</v>
      </c>
      <c r="CJ97" s="386">
        <v>4019.5323555249815</v>
      </c>
      <c r="CK97" s="386">
        <v>4023.4902010891319</v>
      </c>
      <c r="CL97" s="386">
        <v>4027.4519437587473</v>
      </c>
      <c r="CM97" s="386">
        <v>4031.4175873711256</v>
      </c>
      <c r="CN97" s="386">
        <v>4035.3871357673424</v>
      </c>
      <c r="CO97" s="386">
        <v>4039.3605927922554</v>
      </c>
      <c r="CP97" s="386">
        <v>4038.7527547978684</v>
      </c>
      <c r="CQ97" s="386">
        <v>4038.1450082701922</v>
      </c>
      <c r="CR97" s="386">
        <v>4037.5373531954629</v>
      </c>
      <c r="CS97" s="386">
        <v>4036.9297895599188</v>
      </c>
      <c r="CT97" s="386">
        <v>4036.3223173498009</v>
      </c>
      <c r="CU97" s="386">
        <v>4035.4772611105927</v>
      </c>
      <c r="CV97" s="386">
        <v>4034.6323817948291</v>
      </c>
      <c r="CW97" s="386">
        <v>4033.7876793654686</v>
      </c>
      <c r="CX97" s="386">
        <v>4032.943153785478</v>
      </c>
      <c r="CY97" s="386">
        <v>4032.0988050178321</v>
      </c>
      <c r="CZ97" s="386">
        <v>4031.7728622506352</v>
      </c>
      <c r="DA97" s="386">
        <v>4031.4469458316735</v>
      </c>
      <c r="DB97" s="386">
        <v>4031.121055758817</v>
      </c>
      <c r="DC97" s="386">
        <v>4030.7951920299361</v>
      </c>
      <c r="DD97" s="386">
        <v>4030.4693546429007</v>
      </c>
      <c r="DE97" s="386">
        <v>4032.9767116850912</v>
      </c>
      <c r="DF97" s="386">
        <v>4035.4856285553769</v>
      </c>
      <c r="DG97" s="386">
        <v>4037.9961062241277</v>
      </c>
      <c r="DH97" s="386">
        <v>4040.5081456623175</v>
      </c>
      <c r="DI97" s="386">
        <v>4043.0217478415234</v>
      </c>
      <c r="DJ97" s="387">
        <v>4043.0217478415234</v>
      </c>
      <c r="DK97" s="387">
        <v>4043.0217478415234</v>
      </c>
      <c r="DL97" s="387">
        <v>4043.0217478415234</v>
      </c>
      <c r="DM97" s="387">
        <v>4043.0217478415234</v>
      </c>
      <c r="DN97" s="387">
        <v>4043.0217478415234</v>
      </c>
      <c r="DO97" s="387">
        <v>4043.0217478415234</v>
      </c>
      <c r="DP97" s="387">
        <v>4043.0217478415234</v>
      </c>
      <c r="DQ97" s="387">
        <v>4043.0217478415234</v>
      </c>
      <c r="DR97" s="387">
        <v>4043.0217478415234</v>
      </c>
      <c r="DS97" s="387">
        <v>4043.0217478415234</v>
      </c>
      <c r="DT97" s="387">
        <v>4043.0217478415234</v>
      </c>
      <c r="DU97" s="387">
        <v>4043.0217478415234</v>
      </c>
      <c r="DV97" s="387">
        <v>4043.0217478415234</v>
      </c>
      <c r="DW97" s="387">
        <v>4043.0217478415234</v>
      </c>
      <c r="DX97" s="387">
        <v>4043.0217478415234</v>
      </c>
      <c r="DY97" s="387">
        <v>4043.0217478415234</v>
      </c>
      <c r="DZ97" s="387">
        <v>4043.0217478415234</v>
      </c>
      <c r="EA97" s="387">
        <v>4043.0217478415234</v>
      </c>
      <c r="EB97" s="387">
        <v>4043.0217478415234</v>
      </c>
      <c r="EC97" s="387">
        <v>4043.0217478415234</v>
      </c>
      <c r="ED97" s="387">
        <v>4043.0217478415234</v>
      </c>
      <c r="EE97" s="387">
        <v>4043.0217478415234</v>
      </c>
      <c r="EF97" s="387">
        <v>4043.0217478415234</v>
      </c>
      <c r="EG97" s="387">
        <v>4043.0217478415234</v>
      </c>
      <c r="EH97" s="387">
        <v>4043.0217478415234</v>
      </c>
      <c r="EI97" s="387">
        <v>4043.0217478415234</v>
      </c>
      <c r="EJ97" s="387">
        <v>4043.0217478415234</v>
      </c>
      <c r="EK97" s="387">
        <v>4043.0217478415234</v>
      </c>
      <c r="EY97" s="386">
        <v>779</v>
      </c>
      <c r="EZ97" s="386">
        <v>784</v>
      </c>
      <c r="FA97" s="386">
        <v>789</v>
      </c>
      <c r="FB97" s="386">
        <v>794</v>
      </c>
      <c r="FC97" s="386">
        <v>799.4</v>
      </c>
      <c r="FD97" s="386">
        <v>810</v>
      </c>
      <c r="FE97" s="386">
        <v>820</v>
      </c>
      <c r="FF97" s="386">
        <v>830</v>
      </c>
      <c r="FG97" s="386">
        <v>840</v>
      </c>
      <c r="FH97" s="386">
        <v>850</v>
      </c>
      <c r="FI97" s="386">
        <v>860.59999999999991</v>
      </c>
      <c r="FJ97" s="386">
        <v>868</v>
      </c>
      <c r="FK97" s="386">
        <v>876</v>
      </c>
      <c r="FL97" s="386">
        <v>884</v>
      </c>
      <c r="FM97" s="386">
        <v>892</v>
      </c>
      <c r="FN97" s="386">
        <v>900</v>
      </c>
      <c r="FO97" s="386">
        <v>908</v>
      </c>
      <c r="FP97" s="386">
        <v>916</v>
      </c>
      <c r="FQ97" s="386">
        <v>924</v>
      </c>
      <c r="FR97" s="386">
        <v>932</v>
      </c>
      <c r="FS97" s="386">
        <v>940</v>
      </c>
      <c r="FT97" s="386">
        <v>948</v>
      </c>
      <c r="FU97" s="386">
        <v>956</v>
      </c>
      <c r="FV97" s="386">
        <v>964</v>
      </c>
      <c r="FW97" s="386">
        <v>972</v>
      </c>
      <c r="FX97" s="386">
        <v>980</v>
      </c>
      <c r="FY97" s="386">
        <v>988</v>
      </c>
      <c r="FZ97" s="386">
        <v>996</v>
      </c>
      <c r="GA97" s="386">
        <v>1004</v>
      </c>
      <c r="GB97" s="386">
        <v>1012</v>
      </c>
      <c r="GC97" s="386">
        <v>1018.4000000000001</v>
      </c>
      <c r="GD97" s="387">
        <v>1018.4000000000001</v>
      </c>
      <c r="GE97" s="387">
        <v>1018.4000000000001</v>
      </c>
      <c r="GF97" s="387">
        <v>1018.4000000000001</v>
      </c>
      <c r="GG97" s="387">
        <v>1018.4000000000001</v>
      </c>
      <c r="GH97" s="387">
        <v>1018.4000000000001</v>
      </c>
      <c r="GI97" s="387">
        <v>1018.4000000000001</v>
      </c>
      <c r="GJ97" s="387">
        <v>1018.4000000000001</v>
      </c>
      <c r="GK97" s="387">
        <v>1018.4000000000001</v>
      </c>
      <c r="GL97" s="387">
        <v>1018.4000000000001</v>
      </c>
      <c r="GM97" s="387">
        <v>1018.4000000000001</v>
      </c>
      <c r="GN97" s="387">
        <v>1018.4000000000001</v>
      </c>
      <c r="GO97" s="387">
        <v>1018.4000000000001</v>
      </c>
      <c r="GP97" s="387">
        <v>1018.4000000000001</v>
      </c>
      <c r="GQ97" s="387">
        <v>1018.4000000000001</v>
      </c>
      <c r="GR97" s="387">
        <v>1018.4000000000001</v>
      </c>
      <c r="GS97" s="387">
        <v>1018.4000000000001</v>
      </c>
      <c r="GT97" s="387">
        <v>1018.4000000000001</v>
      </c>
      <c r="GU97" s="387">
        <v>1018.4000000000001</v>
      </c>
      <c r="GV97" s="387">
        <v>1018.4000000000001</v>
      </c>
      <c r="GW97" s="387">
        <v>1018.4000000000001</v>
      </c>
      <c r="GX97" s="387">
        <v>1018.4000000000001</v>
      </c>
      <c r="GY97" s="387">
        <v>1018.4000000000001</v>
      </c>
      <c r="GZ97" s="387">
        <v>1018.4000000000001</v>
      </c>
      <c r="HA97" s="387">
        <v>1018.4000000000001</v>
      </c>
      <c r="HB97" s="387">
        <v>1018.4000000000001</v>
      </c>
      <c r="HC97" s="387">
        <v>1018.4000000000001</v>
      </c>
      <c r="HD97" s="387">
        <v>1018.4000000000001</v>
      </c>
      <c r="HE97" s="387">
        <v>1018.4000000000001</v>
      </c>
      <c r="HS97" s="394">
        <v>3.103810116008745</v>
      </c>
      <c r="HT97" s="394">
        <v>3.1038101160087446</v>
      </c>
      <c r="HU97" s="394">
        <v>3.103810116008745</v>
      </c>
      <c r="HV97" s="394">
        <v>3.103810116008745</v>
      </c>
      <c r="HW97" s="394">
        <v>3.103810116008745</v>
      </c>
      <c r="HX97" s="394">
        <v>3.1048148748044855</v>
      </c>
      <c r="HY97" s="394">
        <v>3.1058199588586017</v>
      </c>
      <c r="HZ97" s="394">
        <v>3.106825368276386</v>
      </c>
      <c r="IA97" s="394">
        <v>3.1078311031631647</v>
      </c>
      <c r="IB97" s="394">
        <v>3.1088371636242975</v>
      </c>
      <c r="IC97" s="394">
        <v>3.1098416950932712</v>
      </c>
      <c r="ID97" s="394">
        <v>3.1108465511477474</v>
      </c>
      <c r="IE97" s="394">
        <v>3.1118517318926067</v>
      </c>
      <c r="IF97" s="394">
        <v>3.1128572374327628</v>
      </c>
      <c r="IG97" s="394">
        <v>3.1138630678731647</v>
      </c>
      <c r="IH97" s="394">
        <v>3.1114404043481971</v>
      </c>
      <c r="II97" s="394">
        <v>3.1090196257161828</v>
      </c>
      <c r="IJ97" s="394">
        <v>3.1066007305106278</v>
      </c>
      <c r="IK97" s="394">
        <v>3.1041837172661797</v>
      </c>
      <c r="IL97" s="394">
        <v>3.1017685845186267</v>
      </c>
      <c r="IM97" s="394">
        <v>3.0993474886290175</v>
      </c>
      <c r="IN97" s="394">
        <v>3.096928282533939</v>
      </c>
      <c r="IO97" s="394">
        <v>3.0945109647583062</v>
      </c>
      <c r="IP97" s="394">
        <v>3.0920955338281844</v>
      </c>
      <c r="IQ97" s="394">
        <v>3.0896819882707902</v>
      </c>
      <c r="IR97" s="394">
        <v>3.0872573511417527</v>
      </c>
      <c r="IS97" s="394">
        <v>3.0848346167539136</v>
      </c>
      <c r="IT97" s="394">
        <v>3.0824137836140904</v>
      </c>
      <c r="IU97" s="394">
        <v>3.079994850230273</v>
      </c>
      <c r="IV97" s="394">
        <v>3.0775778151116238</v>
      </c>
      <c r="IW97" s="394">
        <v>3.0775608986249967</v>
      </c>
      <c r="IX97" s="394">
        <v>3.0775439822313548</v>
      </c>
      <c r="IY97" s="394">
        <v>3.0775270659306968</v>
      </c>
      <c r="IZ97" s="394">
        <v>3.0775101497230226</v>
      </c>
      <c r="JA97" s="394">
        <v>3.0774932336083314</v>
      </c>
      <c r="JB97" s="394">
        <v>3.0774932336083314</v>
      </c>
      <c r="JC97" s="394">
        <v>3.0774932336083314</v>
      </c>
      <c r="JD97" s="394">
        <v>3.0774932336083314</v>
      </c>
      <c r="JE97" s="394">
        <v>3.0774932336083314</v>
      </c>
      <c r="JF97" s="394">
        <v>3.0774932336083314</v>
      </c>
      <c r="JG97" s="394">
        <v>3.0774932336083314</v>
      </c>
      <c r="JH97" s="394">
        <v>3.0774932336083314</v>
      </c>
      <c r="JI97" s="394">
        <v>3.0774932336083314</v>
      </c>
      <c r="JJ97" s="394">
        <v>3.0774932336083314</v>
      </c>
      <c r="JK97" s="394">
        <v>3.0774932336083314</v>
      </c>
      <c r="JL97" s="394">
        <v>3.0774932336083314</v>
      </c>
      <c r="JM97" s="394">
        <v>3.0774932336083314</v>
      </c>
      <c r="JN97" s="394">
        <v>3.0774932336083314</v>
      </c>
      <c r="JO97" s="394">
        <v>3.0774932336083314</v>
      </c>
      <c r="JP97" s="394">
        <v>3.0774932336083314</v>
      </c>
      <c r="JQ97" s="394">
        <v>3.0774932336083314</v>
      </c>
      <c r="JR97" s="394">
        <v>3.0774932336083314</v>
      </c>
      <c r="JS97" s="394">
        <v>3.0774932336083314</v>
      </c>
      <c r="JT97" s="394">
        <v>3.0774932336083314</v>
      </c>
      <c r="JU97" s="394">
        <v>3.0774932336083314</v>
      </c>
      <c r="JV97" s="394">
        <v>3.0774932336083314</v>
      </c>
      <c r="JW97" s="394">
        <v>3.0774932336083314</v>
      </c>
      <c r="JX97" s="394">
        <v>3.0774932336083314</v>
      </c>
      <c r="JY97" s="394">
        <v>3.0774932336083314</v>
      </c>
      <c r="JZ97" s="394">
        <v>3.0774932336083314</v>
      </c>
      <c r="KA97" s="394">
        <v>3.0774932336083314</v>
      </c>
      <c r="KB97" s="394">
        <v>3.0774932336083314</v>
      </c>
      <c r="KC97" s="394">
        <v>3.0774932336083314</v>
      </c>
    </row>
    <row r="98" spans="1:289" x14ac:dyDescent="0.25">
      <c r="A98" s="383">
        <v>89</v>
      </c>
      <c r="B98" s="384" t="s">
        <v>853</v>
      </c>
      <c r="C98" s="385" t="s">
        <v>142</v>
      </c>
      <c r="D98" s="385" t="s">
        <v>142</v>
      </c>
      <c r="E98" s="129">
        <v>2052</v>
      </c>
      <c r="F98" s="386">
        <v>976.96215999999993</v>
      </c>
      <c r="G98" s="386">
        <v>967.62840771574997</v>
      </c>
      <c r="H98" s="386">
        <v>958.38382872323098</v>
      </c>
      <c r="I98" s="386">
        <v>949.22757107397501</v>
      </c>
      <c r="J98" s="386">
        <v>940.15879095890398</v>
      </c>
      <c r="K98" s="386">
        <v>942.332165460846</v>
      </c>
      <c r="L98" s="386">
        <v>944.5105641744118</v>
      </c>
      <c r="M98" s="386">
        <v>946.69399871412168</v>
      </c>
      <c r="N98" s="386">
        <v>948.88248072134547</v>
      </c>
      <c r="O98" s="386">
        <v>951.07602186436429</v>
      </c>
      <c r="P98" s="386">
        <v>953.29172870652565</v>
      </c>
      <c r="Q98" s="386">
        <v>955.51259744605113</v>
      </c>
      <c r="R98" s="386">
        <v>957.73864010853185</v>
      </c>
      <c r="S98" s="386">
        <v>959.96986874757476</v>
      </c>
      <c r="T98" s="386">
        <v>962.20629544486746</v>
      </c>
      <c r="U98" s="386">
        <v>964.20373466584977</v>
      </c>
      <c r="V98" s="386">
        <v>966.205320360889</v>
      </c>
      <c r="W98" s="386">
        <v>968.21106113762994</v>
      </c>
      <c r="X98" s="386">
        <v>970.22096562158583</v>
      </c>
      <c r="Y98" s="386">
        <v>972.23504245617551</v>
      </c>
      <c r="Z98" s="386">
        <v>973.9973519922122</v>
      </c>
      <c r="AA98" s="386">
        <v>975.76285595630918</v>
      </c>
      <c r="AB98" s="386">
        <v>977.53156013880596</v>
      </c>
      <c r="AC98" s="386">
        <v>979.30347034053796</v>
      </c>
      <c r="AD98" s="386">
        <v>981.0785923728555</v>
      </c>
      <c r="AE98" s="386">
        <v>983.44941607448959</v>
      </c>
      <c r="AF98" s="386">
        <v>985.82596898586075</v>
      </c>
      <c r="AG98" s="386">
        <v>988.20826495188044</v>
      </c>
      <c r="AH98" s="386">
        <v>990.59631785091699</v>
      </c>
      <c r="AI98" s="386">
        <v>992.99014159487638</v>
      </c>
      <c r="AJ98" s="386">
        <v>995.21388921338144</v>
      </c>
      <c r="AK98" s="386">
        <v>997.44261679418798</v>
      </c>
      <c r="AL98" s="386">
        <v>999.67633548965159</v>
      </c>
      <c r="AM98" s="386">
        <v>1001.9150564771032</v>
      </c>
      <c r="AN98" s="386">
        <v>1004.1587909589047</v>
      </c>
      <c r="AO98" s="387">
        <v>1004.1587909589047</v>
      </c>
      <c r="AP98" s="387">
        <v>1004.1587909589047</v>
      </c>
      <c r="AQ98" s="387">
        <v>1004.1587909589047</v>
      </c>
      <c r="AR98" s="387">
        <v>1004.1587909589047</v>
      </c>
      <c r="AS98" s="387">
        <v>1004.1587909589047</v>
      </c>
      <c r="AT98" s="387">
        <v>1004.1587909589047</v>
      </c>
      <c r="AU98" s="387">
        <v>1004.1587909589047</v>
      </c>
      <c r="AV98" s="387">
        <v>1004.1587909589047</v>
      </c>
      <c r="AW98" s="387">
        <v>1004.1587909589047</v>
      </c>
      <c r="AX98" s="387">
        <v>1004.1587909589047</v>
      </c>
      <c r="AY98" s="387">
        <v>1004.1587909589047</v>
      </c>
      <c r="AZ98" s="387">
        <v>1004.1587909589047</v>
      </c>
      <c r="BA98" s="387">
        <v>1004.1587909589047</v>
      </c>
      <c r="BB98" s="387">
        <v>1004.1587909589047</v>
      </c>
      <c r="BC98" s="387">
        <v>1004.1587909589047</v>
      </c>
      <c r="BD98" s="387">
        <v>1004.1587909589047</v>
      </c>
      <c r="BE98" s="387">
        <v>1004.1587909589047</v>
      </c>
      <c r="BF98" s="387">
        <v>1004.1587909589047</v>
      </c>
      <c r="BG98" s="387">
        <v>1004.1587909589047</v>
      </c>
      <c r="BH98" s="387">
        <v>1004.1587909589047</v>
      </c>
      <c r="BI98" s="387">
        <v>1004.1587909589047</v>
      </c>
      <c r="BJ98" s="387">
        <v>1004.1587909589047</v>
      </c>
      <c r="BK98" s="387">
        <v>1004.1587909589047</v>
      </c>
      <c r="BL98" s="387">
        <v>1004.1587909589047</v>
      </c>
      <c r="BM98" s="387">
        <v>1004.1587909589047</v>
      </c>
      <c r="BN98" s="387">
        <v>1004.1587909589047</v>
      </c>
      <c r="BO98" s="387">
        <v>1004.1587909589047</v>
      </c>
      <c r="BP98" s="387">
        <v>1004.1587909589047</v>
      </c>
      <c r="CA98" s="386">
        <v>2920</v>
      </c>
      <c r="CB98" s="386">
        <v>2892.1027509704063</v>
      </c>
      <c r="CC98" s="386">
        <v>2864.4720281406135</v>
      </c>
      <c r="CD98" s="386">
        <v>2837.1052851586464</v>
      </c>
      <c r="CE98" s="386">
        <v>2810</v>
      </c>
      <c r="CF98" s="386">
        <v>2818.9894800815819</v>
      </c>
      <c r="CG98" s="386">
        <v>2828.0077184379456</v>
      </c>
      <c r="CH98" s="386">
        <v>2837.054807069781</v>
      </c>
      <c r="CI98" s="386">
        <v>2846.1308382720977</v>
      </c>
      <c r="CJ98" s="386">
        <v>2855.2359046351648</v>
      </c>
      <c r="CK98" s="386">
        <v>2864.410627875086</v>
      </c>
      <c r="CL98" s="386">
        <v>2873.6148322329745</v>
      </c>
      <c r="CM98" s="386">
        <v>2882.8486124404417</v>
      </c>
      <c r="CN98" s="386">
        <v>2892.1120635335001</v>
      </c>
      <c r="CO98" s="386">
        <v>2901.4052808535416</v>
      </c>
      <c r="CP98" s="386">
        <v>2906.4627263521797</v>
      </c>
      <c r="CQ98" s="386">
        <v>2911.5289874944447</v>
      </c>
      <c r="CR98" s="386">
        <v>2916.6040796469024</v>
      </c>
      <c r="CS98" s="386">
        <v>2921.6880182029049</v>
      </c>
      <c r="CT98" s="386">
        <v>2926.7808185826361</v>
      </c>
      <c r="CU98" s="386">
        <v>2931.1210727093317</v>
      </c>
      <c r="CV98" s="386">
        <v>2935.4677631929162</v>
      </c>
      <c r="CW98" s="386">
        <v>2939.8208995781511</v>
      </c>
      <c r="CX98" s="386">
        <v>2944.1804914239519</v>
      </c>
      <c r="CY98" s="386">
        <v>2948.5465483034113</v>
      </c>
      <c r="CZ98" s="386">
        <v>2954.6760675173377</v>
      </c>
      <c r="DA98" s="386">
        <v>2960.8183289434619</v>
      </c>
      <c r="DB98" s="386">
        <v>2966.9733590706433</v>
      </c>
      <c r="DC98" s="386">
        <v>2973.1411844428067</v>
      </c>
      <c r="DD98" s="386">
        <v>2979.3218316590574</v>
      </c>
      <c r="DE98" s="386">
        <v>2985.911475676377</v>
      </c>
      <c r="DF98" s="386">
        <v>2992.5156946240763</v>
      </c>
      <c r="DG98" s="386">
        <v>2999.1345207388886</v>
      </c>
      <c r="DH98" s="386">
        <v>3005.7679863288477</v>
      </c>
      <c r="DI98" s="386">
        <v>3012.4161237734461</v>
      </c>
      <c r="DJ98" s="387">
        <v>3012.4161237734461</v>
      </c>
      <c r="DK98" s="387">
        <v>3012.4161237734461</v>
      </c>
      <c r="DL98" s="387">
        <v>3012.4161237734461</v>
      </c>
      <c r="DM98" s="387">
        <v>3012.4161237734461</v>
      </c>
      <c r="DN98" s="387">
        <v>3012.4161237734461</v>
      </c>
      <c r="DO98" s="387">
        <v>3012.4161237734461</v>
      </c>
      <c r="DP98" s="387">
        <v>3012.4161237734461</v>
      </c>
      <c r="DQ98" s="387">
        <v>3012.4161237734461</v>
      </c>
      <c r="DR98" s="387">
        <v>3012.4161237734461</v>
      </c>
      <c r="DS98" s="387">
        <v>3012.4161237734461</v>
      </c>
      <c r="DT98" s="387">
        <v>3012.4161237734461</v>
      </c>
      <c r="DU98" s="387">
        <v>3012.4161237734461</v>
      </c>
      <c r="DV98" s="387">
        <v>3012.4161237734461</v>
      </c>
      <c r="DW98" s="387">
        <v>3012.4161237734461</v>
      </c>
      <c r="DX98" s="387">
        <v>3012.4161237734461</v>
      </c>
      <c r="DY98" s="387">
        <v>3012.4161237734461</v>
      </c>
      <c r="DZ98" s="387">
        <v>3012.4161237734461</v>
      </c>
      <c r="EA98" s="387">
        <v>3012.4161237734461</v>
      </c>
      <c r="EB98" s="387">
        <v>3012.4161237734461</v>
      </c>
      <c r="EC98" s="387">
        <v>3012.4161237734461</v>
      </c>
      <c r="ED98" s="387">
        <v>3012.4161237734461</v>
      </c>
      <c r="EE98" s="387">
        <v>3012.4161237734461</v>
      </c>
      <c r="EF98" s="387">
        <v>3012.4161237734461</v>
      </c>
      <c r="EG98" s="387">
        <v>3012.4161237734461</v>
      </c>
      <c r="EH98" s="387">
        <v>3012.4161237734461</v>
      </c>
      <c r="EI98" s="387">
        <v>3012.4161237734461</v>
      </c>
      <c r="EJ98" s="387">
        <v>3012.4161237734461</v>
      </c>
      <c r="EK98" s="387">
        <v>3012.4161237734461</v>
      </c>
      <c r="EY98" s="386">
        <v>359</v>
      </c>
      <c r="EZ98" s="386">
        <v>361</v>
      </c>
      <c r="FA98" s="386">
        <v>363</v>
      </c>
      <c r="FB98" s="386">
        <v>365</v>
      </c>
      <c r="FC98" s="386">
        <v>367.2</v>
      </c>
      <c r="FD98" s="386">
        <v>372</v>
      </c>
      <c r="FE98" s="386">
        <v>377</v>
      </c>
      <c r="FF98" s="386">
        <v>382</v>
      </c>
      <c r="FG98" s="386">
        <v>387</v>
      </c>
      <c r="FH98" s="386">
        <v>392</v>
      </c>
      <c r="FI98" s="386">
        <v>394.29999999999995</v>
      </c>
      <c r="FJ98" s="386">
        <v>398</v>
      </c>
      <c r="FK98" s="386">
        <v>401</v>
      </c>
      <c r="FL98" s="386">
        <v>404</v>
      </c>
      <c r="FM98" s="386">
        <v>407</v>
      </c>
      <c r="FN98" s="386">
        <v>410</v>
      </c>
      <c r="FO98" s="386">
        <v>413</v>
      </c>
      <c r="FP98" s="386">
        <v>416</v>
      </c>
      <c r="FQ98" s="386">
        <v>419</v>
      </c>
      <c r="FR98" s="386">
        <v>422</v>
      </c>
      <c r="FS98" s="386">
        <v>425</v>
      </c>
      <c r="FT98" s="386">
        <v>428</v>
      </c>
      <c r="FU98" s="386">
        <v>431</v>
      </c>
      <c r="FV98" s="386">
        <v>434</v>
      </c>
      <c r="FW98" s="386">
        <v>437</v>
      </c>
      <c r="FX98" s="386">
        <v>440</v>
      </c>
      <c r="FY98" s="386">
        <v>443</v>
      </c>
      <c r="FZ98" s="386">
        <v>446</v>
      </c>
      <c r="GA98" s="386">
        <v>449</v>
      </c>
      <c r="GB98" s="386">
        <v>452</v>
      </c>
      <c r="GC98" s="386">
        <v>462.2</v>
      </c>
      <c r="GD98" s="387">
        <v>462.2</v>
      </c>
      <c r="GE98" s="387">
        <v>462.2</v>
      </c>
      <c r="GF98" s="387">
        <v>462.2</v>
      </c>
      <c r="GG98" s="387">
        <v>462.2</v>
      </c>
      <c r="GH98" s="387">
        <v>462.2</v>
      </c>
      <c r="GI98" s="387">
        <v>462.2</v>
      </c>
      <c r="GJ98" s="387">
        <v>462.2</v>
      </c>
      <c r="GK98" s="387">
        <v>462.2</v>
      </c>
      <c r="GL98" s="387">
        <v>462.2</v>
      </c>
      <c r="GM98" s="387">
        <v>462.2</v>
      </c>
      <c r="GN98" s="387">
        <v>462.2</v>
      </c>
      <c r="GO98" s="387">
        <v>462.2</v>
      </c>
      <c r="GP98" s="387">
        <v>462.2</v>
      </c>
      <c r="GQ98" s="387">
        <v>462.2</v>
      </c>
      <c r="GR98" s="387">
        <v>462.2</v>
      </c>
      <c r="GS98" s="387">
        <v>462.2</v>
      </c>
      <c r="GT98" s="387">
        <v>462.2</v>
      </c>
      <c r="GU98" s="387">
        <v>462.2</v>
      </c>
      <c r="GV98" s="387">
        <v>462.2</v>
      </c>
      <c r="GW98" s="387">
        <v>462.2</v>
      </c>
      <c r="GX98" s="387">
        <v>462.2</v>
      </c>
      <c r="GY98" s="387">
        <v>462.2</v>
      </c>
      <c r="GZ98" s="387">
        <v>462.2</v>
      </c>
      <c r="HA98" s="387">
        <v>462.2</v>
      </c>
      <c r="HB98" s="387">
        <v>462.2</v>
      </c>
      <c r="HC98" s="387">
        <v>462.2</v>
      </c>
      <c r="HD98" s="387">
        <v>462.2</v>
      </c>
      <c r="HE98" s="387">
        <v>462.2</v>
      </c>
      <c r="HS98" s="394">
        <v>2.9888568048531177</v>
      </c>
      <c r="HT98" s="394">
        <v>2.9888568048531177</v>
      </c>
      <c r="HU98" s="394">
        <v>2.9888568048531172</v>
      </c>
      <c r="HV98" s="394">
        <v>2.9888568048531177</v>
      </c>
      <c r="HW98" s="394">
        <v>2.9888568048531177</v>
      </c>
      <c r="HX98" s="394">
        <v>2.9915029788916945</v>
      </c>
      <c r="HY98" s="394">
        <v>2.9941514957113071</v>
      </c>
      <c r="HZ98" s="394">
        <v>2.9968023573861293</v>
      </c>
      <c r="IA98" s="394">
        <v>2.9994555659921702</v>
      </c>
      <c r="IB98" s="394">
        <v>3.0021111236072762</v>
      </c>
      <c r="IC98" s="394">
        <v>3.0047576640171449</v>
      </c>
      <c r="ID98" s="394">
        <v>3.0074065375105854</v>
      </c>
      <c r="IE98" s="394">
        <v>3.0100577461443496</v>
      </c>
      <c r="IF98" s="394">
        <v>3.0127112919770029</v>
      </c>
      <c r="IG98" s="394">
        <v>3.0153671770689288</v>
      </c>
      <c r="IH98" s="394">
        <v>3.0143657630194003</v>
      </c>
      <c r="II98" s="394">
        <v>3.0133646815430022</v>
      </c>
      <c r="IJ98" s="394">
        <v>3.0123639325292846</v>
      </c>
      <c r="IK98" s="394">
        <v>3.0113635158678353</v>
      </c>
      <c r="IL98" s="394">
        <v>3.0103634314482792</v>
      </c>
      <c r="IM98" s="394">
        <v>3.0093727325993469</v>
      </c>
      <c r="IN98" s="394">
        <v>3.0083823597855366</v>
      </c>
      <c r="IO98" s="394">
        <v>3.0073923128995519</v>
      </c>
      <c r="IP98" s="394">
        <v>3.0064025918341306</v>
      </c>
      <c r="IQ98" s="394">
        <v>3.0054131964820474</v>
      </c>
      <c r="IR98" s="394">
        <v>3.0044006526651303</v>
      </c>
      <c r="IS98" s="394">
        <v>3.0033884499810002</v>
      </c>
      <c r="IT98" s="394">
        <v>3.0023765883147275</v>
      </c>
      <c r="IU98" s="394">
        <v>3.0013650675514212</v>
      </c>
      <c r="IV98" s="394">
        <v>3.000353887576229</v>
      </c>
      <c r="IW98" s="394">
        <v>3.0002711055775619</v>
      </c>
      <c r="IX98" s="394">
        <v>3.0001883258629114</v>
      </c>
      <c r="IY98" s="394">
        <v>3.0001055484322152</v>
      </c>
      <c r="IZ98" s="394">
        <v>3.0000227732854103</v>
      </c>
      <c r="JA98" s="394">
        <v>2.9999400004224328</v>
      </c>
      <c r="JB98" s="394">
        <v>2.9999400004224328</v>
      </c>
      <c r="JC98" s="394">
        <v>2.9999400004224328</v>
      </c>
      <c r="JD98" s="394">
        <v>2.9999400004224328</v>
      </c>
      <c r="JE98" s="394">
        <v>2.9999400004224328</v>
      </c>
      <c r="JF98" s="394">
        <v>2.9999400004224328</v>
      </c>
      <c r="JG98" s="394">
        <v>2.9999400004224328</v>
      </c>
      <c r="JH98" s="394">
        <v>2.9999400004224328</v>
      </c>
      <c r="JI98" s="394">
        <v>2.9999400004224328</v>
      </c>
      <c r="JJ98" s="394">
        <v>2.9999400004224328</v>
      </c>
      <c r="JK98" s="394">
        <v>2.9999400004224328</v>
      </c>
      <c r="JL98" s="394">
        <v>2.9999400004224328</v>
      </c>
      <c r="JM98" s="394">
        <v>2.9999400004224328</v>
      </c>
      <c r="JN98" s="394">
        <v>2.9999400004224328</v>
      </c>
      <c r="JO98" s="394">
        <v>2.9999400004224328</v>
      </c>
      <c r="JP98" s="394">
        <v>2.9999400004224328</v>
      </c>
      <c r="JQ98" s="394">
        <v>2.9999400004224328</v>
      </c>
      <c r="JR98" s="394">
        <v>2.9999400004224328</v>
      </c>
      <c r="JS98" s="394">
        <v>2.9999400004224328</v>
      </c>
      <c r="JT98" s="394">
        <v>2.9999400004224328</v>
      </c>
      <c r="JU98" s="394">
        <v>2.9999400004224328</v>
      </c>
      <c r="JV98" s="394">
        <v>2.9999400004224328</v>
      </c>
      <c r="JW98" s="394">
        <v>2.9999400004224328</v>
      </c>
      <c r="JX98" s="394">
        <v>2.9999400004224328</v>
      </c>
      <c r="JY98" s="394">
        <v>2.9999400004224328</v>
      </c>
      <c r="JZ98" s="394">
        <v>2.9999400004224328</v>
      </c>
      <c r="KA98" s="394">
        <v>2.9999400004224328</v>
      </c>
      <c r="KB98" s="394">
        <v>2.9999400004224328</v>
      </c>
      <c r="KC98" s="394">
        <v>2.9999400004224328</v>
      </c>
    </row>
    <row r="99" spans="1:289" x14ac:dyDescent="0.25">
      <c r="A99" s="383">
        <v>90</v>
      </c>
      <c r="B99" s="384" t="s">
        <v>853</v>
      </c>
      <c r="C99" s="385" t="s">
        <v>142</v>
      </c>
      <c r="D99" s="385" t="s">
        <v>142</v>
      </c>
      <c r="E99" s="129">
        <v>2052</v>
      </c>
      <c r="F99" s="386">
        <v>2329.9252000000001</v>
      </c>
      <c r="G99" s="386">
        <v>2305.1264391733598</v>
      </c>
      <c r="H99" s="386">
        <v>2280.5916261071616</v>
      </c>
      <c r="I99" s="386">
        <v>2256.3179514505373</v>
      </c>
      <c r="J99" s="386">
        <v>2232.3026357541899</v>
      </c>
      <c r="K99" s="386">
        <v>2233.1417916073065</v>
      </c>
      <c r="L99" s="386">
        <v>2233.9812629116236</v>
      </c>
      <c r="M99" s="386">
        <v>2234.8210497857235</v>
      </c>
      <c r="N99" s="386">
        <v>2235.6611523482343</v>
      </c>
      <c r="O99" s="386">
        <v>2236.5015707178286</v>
      </c>
      <c r="P99" s="386">
        <v>2237.3570908407432</v>
      </c>
      <c r="Q99" s="386">
        <v>2238.2129382223957</v>
      </c>
      <c r="R99" s="386">
        <v>2239.0691129879706</v>
      </c>
      <c r="S99" s="386">
        <v>2239.9256152627013</v>
      </c>
      <c r="T99" s="386">
        <v>2240.7824451718684</v>
      </c>
      <c r="U99" s="386">
        <v>2241.5975743702475</v>
      </c>
      <c r="V99" s="386">
        <v>2242.4130000880909</v>
      </c>
      <c r="W99" s="386">
        <v>2243.2287224332631</v>
      </c>
      <c r="X99" s="386">
        <v>2244.0447415136687</v>
      </c>
      <c r="Y99" s="386">
        <v>2244.8610574372515</v>
      </c>
      <c r="Z99" s="386">
        <v>2245.6052838081087</v>
      </c>
      <c r="AA99" s="386">
        <v>2246.3497569082188</v>
      </c>
      <c r="AB99" s="386">
        <v>2247.0944768193781</v>
      </c>
      <c r="AC99" s="386">
        <v>2247.8394436234112</v>
      </c>
      <c r="AD99" s="386">
        <v>2248.5846574021693</v>
      </c>
      <c r="AE99" s="386">
        <v>2249.5868414952388</v>
      </c>
      <c r="AF99" s="386">
        <v>2250.5894722572621</v>
      </c>
      <c r="AG99" s="386">
        <v>2251.5925498873175</v>
      </c>
      <c r="AH99" s="386">
        <v>2252.5960745845723</v>
      </c>
      <c r="AI99" s="386">
        <v>2253.6000465482834</v>
      </c>
      <c r="AJ99" s="386">
        <v>2254.5397803391434</v>
      </c>
      <c r="AK99" s="386">
        <v>2255.4799059917268</v>
      </c>
      <c r="AL99" s="386">
        <v>2256.4204236694368</v>
      </c>
      <c r="AM99" s="386">
        <v>2257.3613335357445</v>
      </c>
      <c r="AN99" s="386">
        <v>2258.3026357541899</v>
      </c>
      <c r="AO99" s="387">
        <v>2258.3026357541899</v>
      </c>
      <c r="AP99" s="387">
        <v>2258.3026357541899</v>
      </c>
      <c r="AQ99" s="387">
        <v>2258.3026357541899</v>
      </c>
      <c r="AR99" s="387">
        <v>2258.3026357541899</v>
      </c>
      <c r="AS99" s="387">
        <v>2258.3026357541899</v>
      </c>
      <c r="AT99" s="387">
        <v>2258.3026357541899</v>
      </c>
      <c r="AU99" s="387">
        <v>2258.3026357541899</v>
      </c>
      <c r="AV99" s="387">
        <v>2258.3026357541899</v>
      </c>
      <c r="AW99" s="387">
        <v>2258.3026357541899</v>
      </c>
      <c r="AX99" s="387">
        <v>2258.3026357541899</v>
      </c>
      <c r="AY99" s="387">
        <v>2258.3026357541899</v>
      </c>
      <c r="AZ99" s="387">
        <v>2258.3026357541899</v>
      </c>
      <c r="BA99" s="387">
        <v>2258.3026357541899</v>
      </c>
      <c r="BB99" s="387">
        <v>2258.3026357541899</v>
      </c>
      <c r="BC99" s="387">
        <v>2258.3026357541899</v>
      </c>
      <c r="BD99" s="387">
        <v>2258.3026357541899</v>
      </c>
      <c r="BE99" s="387">
        <v>2258.3026357541899</v>
      </c>
      <c r="BF99" s="387">
        <v>2258.3026357541899</v>
      </c>
      <c r="BG99" s="387">
        <v>2258.3026357541899</v>
      </c>
      <c r="BH99" s="387">
        <v>2258.3026357541899</v>
      </c>
      <c r="BI99" s="387">
        <v>2258.3026357541899</v>
      </c>
      <c r="BJ99" s="387">
        <v>2258.3026357541899</v>
      </c>
      <c r="BK99" s="387">
        <v>2258.3026357541899</v>
      </c>
      <c r="BL99" s="387">
        <v>2258.3026357541899</v>
      </c>
      <c r="BM99" s="387">
        <v>2258.3026357541899</v>
      </c>
      <c r="BN99" s="387">
        <v>2258.3026357541899</v>
      </c>
      <c r="BO99" s="387">
        <v>2258.3026357541899</v>
      </c>
      <c r="BP99" s="387">
        <v>2258.3026357541899</v>
      </c>
      <c r="CA99" s="386">
        <v>7160</v>
      </c>
      <c r="CB99" s="386">
        <v>7083.7919193634443</v>
      </c>
      <c r="CC99" s="386">
        <v>7008.3949660389426</v>
      </c>
      <c r="CD99" s="386">
        <v>6933.8005067226395</v>
      </c>
      <c r="CE99" s="386">
        <v>6859.9999999999991</v>
      </c>
      <c r="CF99" s="386">
        <v>6824.537963270026</v>
      </c>
      <c r="CG99" s="386">
        <v>6789.2592437483672</v>
      </c>
      <c r="CH99" s="386">
        <v>6754.1628937963096</v>
      </c>
      <c r="CI99" s="386">
        <v>6719.2479706738568</v>
      </c>
      <c r="CJ99" s="386">
        <v>6684.5135365144079</v>
      </c>
      <c r="CK99" s="386">
        <v>6648.9458067448277</v>
      </c>
      <c r="CL99" s="386">
        <v>6613.5673298496786</v>
      </c>
      <c r="CM99" s="386">
        <v>6578.3770988304623</v>
      </c>
      <c r="CN99" s="386">
        <v>6543.3741120468339</v>
      </c>
      <c r="CO99" s="386">
        <v>6508.5573731880895</v>
      </c>
      <c r="CP99" s="386">
        <v>6473.6452446112371</v>
      </c>
      <c r="CQ99" s="386">
        <v>6438.9203859087793</v>
      </c>
      <c r="CR99" s="386">
        <v>6404.3817925585827</v>
      </c>
      <c r="CS99" s="386">
        <v>6370.0284654268071</v>
      </c>
      <c r="CT99" s="386">
        <v>6335.8594107390009</v>
      </c>
      <c r="CU99" s="386">
        <v>6300.6012616655125</v>
      </c>
      <c r="CV99" s="386">
        <v>6265.5393191356825</v>
      </c>
      <c r="CW99" s="386">
        <v>6230.672491288231</v>
      </c>
      <c r="CX99" s="386">
        <v>6195.9996923379304</v>
      </c>
      <c r="CY99" s="386">
        <v>6161.5198425417902</v>
      </c>
      <c r="CZ99" s="386">
        <v>6126.8265645126066</v>
      </c>
      <c r="DA99" s="386">
        <v>6092.3286317182301</v>
      </c>
      <c r="DB99" s="386">
        <v>6058.0249442406666</v>
      </c>
      <c r="DC99" s="386">
        <v>6023.9144083551619</v>
      </c>
      <c r="DD99" s="386">
        <v>5989.9959364953274</v>
      </c>
      <c r="DE99" s="386">
        <v>5992.4892572746185</v>
      </c>
      <c r="DF99" s="386">
        <v>5994.9836158924272</v>
      </c>
      <c r="DG99" s="386">
        <v>5997.4790127807528</v>
      </c>
      <c r="DH99" s="386">
        <v>5999.9754483717716</v>
      </c>
      <c r="DI99" s="386">
        <v>6002.4729230978419</v>
      </c>
      <c r="DJ99" s="387">
        <v>6002.4729230978419</v>
      </c>
      <c r="DK99" s="387">
        <v>6002.4729230978419</v>
      </c>
      <c r="DL99" s="387">
        <v>6002.4729230978419</v>
      </c>
      <c r="DM99" s="387">
        <v>6002.4729230978419</v>
      </c>
      <c r="DN99" s="387">
        <v>6002.4729230978419</v>
      </c>
      <c r="DO99" s="387">
        <v>6002.4729230978419</v>
      </c>
      <c r="DP99" s="387">
        <v>6002.4729230978419</v>
      </c>
      <c r="DQ99" s="387">
        <v>6002.4729230978419</v>
      </c>
      <c r="DR99" s="387">
        <v>6002.4729230978419</v>
      </c>
      <c r="DS99" s="387">
        <v>6002.4729230978419</v>
      </c>
      <c r="DT99" s="387">
        <v>6002.4729230978419</v>
      </c>
      <c r="DU99" s="387">
        <v>6002.4729230978419</v>
      </c>
      <c r="DV99" s="387">
        <v>6002.4729230978419</v>
      </c>
      <c r="DW99" s="387">
        <v>6002.4729230978419</v>
      </c>
      <c r="DX99" s="387">
        <v>6002.4729230978419</v>
      </c>
      <c r="DY99" s="387">
        <v>6002.4729230978419</v>
      </c>
      <c r="DZ99" s="387">
        <v>6002.4729230978419</v>
      </c>
      <c r="EA99" s="387">
        <v>6002.4729230978419</v>
      </c>
      <c r="EB99" s="387">
        <v>6002.4729230978419</v>
      </c>
      <c r="EC99" s="387">
        <v>6002.4729230978419</v>
      </c>
      <c r="ED99" s="387">
        <v>6002.4729230978419</v>
      </c>
      <c r="EE99" s="387">
        <v>6002.4729230978419</v>
      </c>
      <c r="EF99" s="387">
        <v>6002.4729230978419</v>
      </c>
      <c r="EG99" s="387">
        <v>6002.4729230978419</v>
      </c>
      <c r="EH99" s="387">
        <v>6002.4729230978419</v>
      </c>
      <c r="EI99" s="387">
        <v>6002.4729230978419</v>
      </c>
      <c r="EJ99" s="387">
        <v>6002.4729230978419</v>
      </c>
      <c r="EK99" s="387">
        <v>6002.4729230978419</v>
      </c>
      <c r="EY99" s="386">
        <v>820</v>
      </c>
      <c r="EZ99" s="386">
        <v>825</v>
      </c>
      <c r="FA99" s="386">
        <v>830</v>
      </c>
      <c r="FB99" s="386">
        <v>835</v>
      </c>
      <c r="FC99" s="386">
        <v>841.59999999999991</v>
      </c>
      <c r="FD99" s="386">
        <v>852</v>
      </c>
      <c r="FE99" s="386">
        <v>863</v>
      </c>
      <c r="FF99" s="386">
        <v>874</v>
      </c>
      <c r="FG99" s="386">
        <v>885</v>
      </c>
      <c r="FH99" s="386">
        <v>896</v>
      </c>
      <c r="FI99" s="386">
        <v>905.40000000000009</v>
      </c>
      <c r="FJ99" s="386">
        <v>913</v>
      </c>
      <c r="FK99" s="386">
        <v>921</v>
      </c>
      <c r="FL99" s="386">
        <v>929</v>
      </c>
      <c r="FM99" s="386">
        <v>937</v>
      </c>
      <c r="FN99" s="386">
        <v>945</v>
      </c>
      <c r="FO99" s="386">
        <v>953</v>
      </c>
      <c r="FP99" s="386">
        <v>961</v>
      </c>
      <c r="FQ99" s="386">
        <v>969</v>
      </c>
      <c r="FR99" s="386">
        <v>977</v>
      </c>
      <c r="FS99" s="386">
        <v>985</v>
      </c>
      <c r="FT99" s="386">
        <v>993</v>
      </c>
      <c r="FU99" s="386">
        <v>1001</v>
      </c>
      <c r="FV99" s="386">
        <v>1009</v>
      </c>
      <c r="FW99" s="386">
        <v>1017</v>
      </c>
      <c r="FX99" s="386">
        <v>1025</v>
      </c>
      <c r="FY99" s="386">
        <v>1033</v>
      </c>
      <c r="FZ99" s="386">
        <v>1041</v>
      </c>
      <c r="GA99" s="386">
        <v>1049</v>
      </c>
      <c r="GB99" s="386">
        <v>1057</v>
      </c>
      <c r="GC99" s="386">
        <v>1063.6000000000001</v>
      </c>
      <c r="GD99" s="387">
        <v>1063.6000000000001</v>
      </c>
      <c r="GE99" s="387">
        <v>1063.6000000000001</v>
      </c>
      <c r="GF99" s="387">
        <v>1063.6000000000001</v>
      </c>
      <c r="GG99" s="387">
        <v>1063.6000000000001</v>
      </c>
      <c r="GH99" s="387">
        <v>1063.6000000000001</v>
      </c>
      <c r="GI99" s="387">
        <v>1063.6000000000001</v>
      </c>
      <c r="GJ99" s="387">
        <v>1063.6000000000001</v>
      </c>
      <c r="GK99" s="387">
        <v>1063.6000000000001</v>
      </c>
      <c r="GL99" s="387">
        <v>1063.6000000000001</v>
      </c>
      <c r="GM99" s="387">
        <v>1063.6000000000001</v>
      </c>
      <c r="GN99" s="387">
        <v>1063.6000000000001</v>
      </c>
      <c r="GO99" s="387">
        <v>1063.6000000000001</v>
      </c>
      <c r="GP99" s="387">
        <v>1063.6000000000001</v>
      </c>
      <c r="GQ99" s="387">
        <v>1063.6000000000001</v>
      </c>
      <c r="GR99" s="387">
        <v>1063.6000000000001</v>
      </c>
      <c r="GS99" s="387">
        <v>1063.6000000000001</v>
      </c>
      <c r="GT99" s="387">
        <v>1063.6000000000001</v>
      </c>
      <c r="GU99" s="387">
        <v>1063.6000000000001</v>
      </c>
      <c r="GV99" s="387">
        <v>1063.6000000000001</v>
      </c>
      <c r="GW99" s="387">
        <v>1063.6000000000001</v>
      </c>
      <c r="GX99" s="387">
        <v>1063.6000000000001</v>
      </c>
      <c r="GY99" s="387">
        <v>1063.6000000000001</v>
      </c>
      <c r="GZ99" s="387">
        <v>1063.6000000000001</v>
      </c>
      <c r="HA99" s="387">
        <v>1063.6000000000001</v>
      </c>
      <c r="HB99" s="387">
        <v>1063.6000000000001</v>
      </c>
      <c r="HC99" s="387">
        <v>1063.6000000000001</v>
      </c>
      <c r="HD99" s="387">
        <v>1063.6000000000001</v>
      </c>
      <c r="HE99" s="387">
        <v>1063.6000000000001</v>
      </c>
      <c r="HS99" s="394">
        <v>3.073060027849821</v>
      </c>
      <c r="HT99" s="394">
        <v>3.073060027849821</v>
      </c>
      <c r="HU99" s="394">
        <v>3.073060027849821</v>
      </c>
      <c r="HV99" s="394">
        <v>3.073060027849821</v>
      </c>
      <c r="HW99" s="394">
        <v>3.073060027849821</v>
      </c>
      <c r="HX99" s="394">
        <v>3.0560253670045987</v>
      </c>
      <c r="HY99" s="394">
        <v>3.0390851331043374</v>
      </c>
      <c r="HZ99" s="394">
        <v>3.0222388027193068</v>
      </c>
      <c r="IA99" s="394">
        <v>3.0054858553212647</v>
      </c>
      <c r="IB99" s="394">
        <v>2.9888257732673726</v>
      </c>
      <c r="IC99" s="394">
        <v>2.9717856992807166</v>
      </c>
      <c r="ID99" s="394">
        <v>2.9548427751928821</v>
      </c>
      <c r="IE99" s="394">
        <v>2.9379964471270008</v>
      </c>
      <c r="IF99" s="394">
        <v>2.921246164363998</v>
      </c>
      <c r="IG99" s="394">
        <v>2.9045913793245921</v>
      </c>
      <c r="IH99" s="394">
        <v>2.8879604968478509</v>
      </c>
      <c r="II99" s="394">
        <v>2.8714248381791547</v>
      </c>
      <c r="IJ99" s="394">
        <v>2.854983858093461</v>
      </c>
      <c r="IK99" s="394">
        <v>2.8386370144875324</v>
      </c>
      <c r="IL99" s="394">
        <v>2.8223837683620654</v>
      </c>
      <c r="IM99" s="394">
        <v>2.8057474334852479</v>
      </c>
      <c r="IN99" s="394">
        <v>2.7892091602686606</v>
      </c>
      <c r="IO99" s="394">
        <v>2.7727683706950135</v>
      </c>
      <c r="IP99" s="394">
        <v>2.7564244901540969</v>
      </c>
      <c r="IQ99" s="394">
        <v>2.7401769474226985</v>
      </c>
      <c r="IR99" s="394">
        <v>2.7235341403580904</v>
      </c>
      <c r="IS99" s="394">
        <v>2.7069924154616429</v>
      </c>
      <c r="IT99" s="394">
        <v>2.6905511587981779</v>
      </c>
      <c r="IU99" s="394">
        <v>2.6742097601613297</v>
      </c>
      <c r="IV99" s="394">
        <v>2.6579676130508951</v>
      </c>
      <c r="IW99" s="394">
        <v>2.6579656342870948</v>
      </c>
      <c r="IX99" s="394">
        <v>2.6579636555247665</v>
      </c>
      <c r="IY99" s="394">
        <v>2.6579616767639118</v>
      </c>
      <c r="IZ99" s="394">
        <v>2.6579596980045306</v>
      </c>
      <c r="JA99" s="394">
        <v>2.6579577192466224</v>
      </c>
      <c r="JB99" s="394">
        <v>2.6579577192466224</v>
      </c>
      <c r="JC99" s="394">
        <v>2.6579577192466224</v>
      </c>
      <c r="JD99" s="394">
        <v>2.6579577192466224</v>
      </c>
      <c r="JE99" s="394">
        <v>2.6579577192466224</v>
      </c>
      <c r="JF99" s="394">
        <v>2.6579577192466224</v>
      </c>
      <c r="JG99" s="394">
        <v>2.6579577192466224</v>
      </c>
      <c r="JH99" s="394">
        <v>2.6579577192466224</v>
      </c>
      <c r="JI99" s="394">
        <v>2.6579577192466224</v>
      </c>
      <c r="JJ99" s="394">
        <v>2.6579577192466224</v>
      </c>
      <c r="JK99" s="394">
        <v>2.6579577192466224</v>
      </c>
      <c r="JL99" s="394">
        <v>2.6579577192466224</v>
      </c>
      <c r="JM99" s="394">
        <v>2.6579577192466224</v>
      </c>
      <c r="JN99" s="394">
        <v>2.6579577192466224</v>
      </c>
      <c r="JO99" s="394">
        <v>2.6579577192466224</v>
      </c>
      <c r="JP99" s="394">
        <v>2.6579577192466224</v>
      </c>
      <c r="JQ99" s="394">
        <v>2.6579577192466224</v>
      </c>
      <c r="JR99" s="394">
        <v>2.6579577192466224</v>
      </c>
      <c r="JS99" s="394">
        <v>2.6579577192466224</v>
      </c>
      <c r="JT99" s="394">
        <v>2.6579577192466224</v>
      </c>
      <c r="JU99" s="394">
        <v>2.6579577192466224</v>
      </c>
      <c r="JV99" s="394">
        <v>2.6579577192466224</v>
      </c>
      <c r="JW99" s="394">
        <v>2.6579577192466224</v>
      </c>
      <c r="JX99" s="394">
        <v>2.6579577192466224</v>
      </c>
      <c r="JY99" s="394">
        <v>2.6579577192466224</v>
      </c>
      <c r="JZ99" s="394">
        <v>2.6579577192466224</v>
      </c>
      <c r="KA99" s="394">
        <v>2.6579577192466224</v>
      </c>
      <c r="KB99" s="394">
        <v>2.6579577192466224</v>
      </c>
      <c r="KC99" s="394">
        <v>2.6579577192466224</v>
      </c>
    </row>
    <row r="100" spans="1:289" x14ac:dyDescent="0.25">
      <c r="A100" s="383">
        <v>91</v>
      </c>
      <c r="B100" s="384" t="s">
        <v>853</v>
      </c>
      <c r="C100" s="385" t="s">
        <v>142</v>
      </c>
      <c r="D100" s="385" t="s">
        <v>142</v>
      </c>
      <c r="E100" s="129">
        <v>2052</v>
      </c>
      <c r="F100" s="386">
        <v>1543.0369499999999</v>
      </c>
      <c r="G100" s="386">
        <v>1525.234588797985</v>
      </c>
      <c r="H100" s="386">
        <v>1507.6376174049226</v>
      </c>
      <c r="I100" s="386">
        <v>1490.2436661928098</v>
      </c>
      <c r="J100" s="386">
        <v>1473.05039287257</v>
      </c>
      <c r="K100" s="386">
        <v>1481.7644459877658</v>
      </c>
      <c r="L100" s="386">
        <v>1490.5300484064085</v>
      </c>
      <c r="M100" s="386">
        <v>1499.3475050762243</v>
      </c>
      <c r="N100" s="386">
        <v>1508.2171227489041</v>
      </c>
      <c r="O100" s="386">
        <v>1517.139209990775</v>
      </c>
      <c r="P100" s="386">
        <v>1526.0243629424428</v>
      </c>
      <c r="Q100" s="386">
        <v>1534.9615519514841</v>
      </c>
      <c r="R100" s="386">
        <v>1543.9510817680007</v>
      </c>
      <c r="S100" s="386">
        <v>1552.9932589268687</v>
      </c>
      <c r="T100" s="386">
        <v>1562.0883917581916</v>
      </c>
      <c r="U100" s="386">
        <v>1570.2479848464559</v>
      </c>
      <c r="V100" s="386">
        <v>1578.4501996965341</v>
      </c>
      <c r="W100" s="386">
        <v>1586.6952589438642</v>
      </c>
      <c r="X100" s="386">
        <v>1594.9833863868239</v>
      </c>
      <c r="Y100" s="386">
        <v>1603.3148069928043</v>
      </c>
      <c r="Z100" s="386">
        <v>1610.6023667112484</v>
      </c>
      <c r="AA100" s="386">
        <v>1617.9230506336344</v>
      </c>
      <c r="AB100" s="386">
        <v>1625.2770093196734</v>
      </c>
      <c r="AC100" s="386">
        <v>1632.6643940134172</v>
      </c>
      <c r="AD100" s="386">
        <v>1640.0853566463684</v>
      </c>
      <c r="AE100" s="386">
        <v>1649.8732248497595</v>
      </c>
      <c r="AF100" s="386">
        <v>1659.7195060885324</v>
      </c>
      <c r="AG100" s="386">
        <v>1669.6245489659407</v>
      </c>
      <c r="AH100" s="386">
        <v>1679.5887041656681</v>
      </c>
      <c r="AI100" s="386">
        <v>1689.6123244642447</v>
      </c>
      <c r="AJ100" s="386">
        <v>1698.7994842214962</v>
      </c>
      <c r="AK100" s="386">
        <v>1708.0365985767246</v>
      </c>
      <c r="AL100" s="386">
        <v>1717.323939154885</v>
      </c>
      <c r="AM100" s="386">
        <v>1726.6617790578764</v>
      </c>
      <c r="AN100" s="386">
        <v>1736.0503928725725</v>
      </c>
      <c r="AO100" s="387">
        <v>1736.0503928725725</v>
      </c>
      <c r="AP100" s="387">
        <v>1736.0503928725725</v>
      </c>
      <c r="AQ100" s="387">
        <v>1736.0503928725725</v>
      </c>
      <c r="AR100" s="387">
        <v>1736.0503928725725</v>
      </c>
      <c r="AS100" s="387">
        <v>1736.0503928725725</v>
      </c>
      <c r="AT100" s="387">
        <v>1736.0503928725725</v>
      </c>
      <c r="AU100" s="387">
        <v>1736.0503928725725</v>
      </c>
      <c r="AV100" s="387">
        <v>1736.0503928725725</v>
      </c>
      <c r="AW100" s="387">
        <v>1736.0503928725725</v>
      </c>
      <c r="AX100" s="387">
        <v>1736.0503928725725</v>
      </c>
      <c r="AY100" s="387">
        <v>1736.0503928725725</v>
      </c>
      <c r="AZ100" s="387">
        <v>1736.0503928725725</v>
      </c>
      <c r="BA100" s="387">
        <v>1736.0503928725725</v>
      </c>
      <c r="BB100" s="387">
        <v>1736.0503928725725</v>
      </c>
      <c r="BC100" s="387">
        <v>1736.0503928725725</v>
      </c>
      <c r="BD100" s="387">
        <v>1736.0503928725725</v>
      </c>
      <c r="BE100" s="387">
        <v>1736.0503928725725</v>
      </c>
      <c r="BF100" s="387">
        <v>1736.0503928725725</v>
      </c>
      <c r="BG100" s="387">
        <v>1736.0503928725725</v>
      </c>
      <c r="BH100" s="387">
        <v>1736.0503928725725</v>
      </c>
      <c r="BI100" s="387">
        <v>1736.0503928725725</v>
      </c>
      <c r="BJ100" s="387">
        <v>1736.0503928725725</v>
      </c>
      <c r="BK100" s="387">
        <v>1736.0503928725725</v>
      </c>
      <c r="BL100" s="387">
        <v>1736.0503928725725</v>
      </c>
      <c r="BM100" s="387">
        <v>1736.0503928725725</v>
      </c>
      <c r="BN100" s="387">
        <v>1736.0503928725725</v>
      </c>
      <c r="BO100" s="387">
        <v>1736.0503928725725</v>
      </c>
      <c r="BP100" s="387">
        <v>1736.0503928725725</v>
      </c>
      <c r="CA100" s="386">
        <v>4630</v>
      </c>
      <c r="CB100" s="386">
        <v>4576.5826580722332</v>
      </c>
      <c r="CC100" s="386">
        <v>4523.7816039238678</v>
      </c>
      <c r="CD100" s="386">
        <v>4471.5897273054352</v>
      </c>
      <c r="CE100" s="386">
        <v>4420</v>
      </c>
      <c r="CF100" s="386">
        <v>4441.5982241350803</v>
      </c>
      <c r="CG100" s="386">
        <v>4463.3019874750898</v>
      </c>
      <c r="CH100" s="386">
        <v>4485.1118057348267</v>
      </c>
      <c r="CI100" s="386">
        <v>4507.0281971491149</v>
      </c>
      <c r="CJ100" s="386">
        <v>4529.051682485122</v>
      </c>
      <c r="CK100" s="386">
        <v>4550.9049573566135</v>
      </c>
      <c r="CL100" s="386">
        <v>4572.8636771768688</v>
      </c>
      <c r="CM100" s="386">
        <v>4594.9283507317468</v>
      </c>
      <c r="CN100" s="386">
        <v>4617.0994892620656</v>
      </c>
      <c r="CO100" s="386">
        <v>4639.3776064754493</v>
      </c>
      <c r="CP100" s="386">
        <v>4654.8580166525126</v>
      </c>
      <c r="CQ100" s="386">
        <v>4670.3900809779498</v>
      </c>
      <c r="CR100" s="386">
        <v>4685.9739718083729</v>
      </c>
      <c r="CS100" s="386">
        <v>4701.6098620755038</v>
      </c>
      <c r="CT100" s="386">
        <v>4717.2979252880905</v>
      </c>
      <c r="CU100" s="386">
        <v>4729.8079223913883</v>
      </c>
      <c r="CV100" s="386">
        <v>4742.35109527243</v>
      </c>
      <c r="CW100" s="386">
        <v>4754.9275319114313</v>
      </c>
      <c r="CX100" s="386">
        <v>4767.5373205219248</v>
      </c>
      <c r="CY100" s="386">
        <v>4780.18054955138</v>
      </c>
      <c r="CZ100" s="386">
        <v>4799.4827009339151</v>
      </c>
      <c r="DA100" s="386">
        <v>4818.8627935247641</v>
      </c>
      <c r="DB100" s="386">
        <v>4838.3211420469779</v>
      </c>
      <c r="DC100" s="386">
        <v>4857.8580624944443</v>
      </c>
      <c r="DD100" s="386">
        <v>4877.4738721370195</v>
      </c>
      <c r="DE100" s="386">
        <v>4903.6793283066954</v>
      </c>
      <c r="DF100" s="386">
        <v>4930.0255798862627</v>
      </c>
      <c r="DG100" s="386">
        <v>4956.5133833345026</v>
      </c>
      <c r="DH100" s="386">
        <v>4983.1434991744627</v>
      </c>
      <c r="DI100" s="386">
        <v>5009.9166920152929</v>
      </c>
      <c r="DJ100" s="387">
        <v>5009.9166920152929</v>
      </c>
      <c r="DK100" s="387">
        <v>5009.9166920152929</v>
      </c>
      <c r="DL100" s="387">
        <v>5009.9166920152929</v>
      </c>
      <c r="DM100" s="387">
        <v>5009.9166920152929</v>
      </c>
      <c r="DN100" s="387">
        <v>5009.9166920152929</v>
      </c>
      <c r="DO100" s="387">
        <v>5009.9166920152929</v>
      </c>
      <c r="DP100" s="387">
        <v>5009.9166920152929</v>
      </c>
      <c r="DQ100" s="387">
        <v>5009.9166920152929</v>
      </c>
      <c r="DR100" s="387">
        <v>5009.9166920152929</v>
      </c>
      <c r="DS100" s="387">
        <v>5009.9166920152929</v>
      </c>
      <c r="DT100" s="387">
        <v>5009.9166920152929</v>
      </c>
      <c r="DU100" s="387">
        <v>5009.9166920152929</v>
      </c>
      <c r="DV100" s="387">
        <v>5009.9166920152929</v>
      </c>
      <c r="DW100" s="387">
        <v>5009.9166920152929</v>
      </c>
      <c r="DX100" s="387">
        <v>5009.9166920152929</v>
      </c>
      <c r="DY100" s="387">
        <v>5009.9166920152929</v>
      </c>
      <c r="DZ100" s="387">
        <v>5009.9166920152929</v>
      </c>
      <c r="EA100" s="387">
        <v>5009.9166920152929</v>
      </c>
      <c r="EB100" s="387">
        <v>5009.9166920152929</v>
      </c>
      <c r="EC100" s="387">
        <v>5009.9166920152929</v>
      </c>
      <c r="ED100" s="387">
        <v>5009.9166920152929</v>
      </c>
      <c r="EE100" s="387">
        <v>5009.9166920152929</v>
      </c>
      <c r="EF100" s="387">
        <v>5009.9166920152929</v>
      </c>
      <c r="EG100" s="387">
        <v>5009.9166920152929</v>
      </c>
      <c r="EH100" s="387">
        <v>5009.9166920152929</v>
      </c>
      <c r="EI100" s="387">
        <v>5009.9166920152929</v>
      </c>
      <c r="EJ100" s="387">
        <v>5009.9166920152929</v>
      </c>
      <c r="EK100" s="387">
        <v>5009.9166920152929</v>
      </c>
      <c r="EY100" s="386">
        <v>1782</v>
      </c>
      <c r="EZ100" s="386">
        <v>1800</v>
      </c>
      <c r="FA100" s="386">
        <v>1818</v>
      </c>
      <c r="FB100" s="386">
        <v>1836</v>
      </c>
      <c r="FC100" s="386">
        <v>1854.2</v>
      </c>
      <c r="FD100" s="386">
        <v>1878</v>
      </c>
      <c r="FE100" s="386">
        <v>1902</v>
      </c>
      <c r="FF100" s="386">
        <v>1926</v>
      </c>
      <c r="FG100" s="386">
        <v>1950</v>
      </c>
      <c r="FH100" s="386">
        <v>1974</v>
      </c>
      <c r="FI100" s="386">
        <v>1995.5</v>
      </c>
      <c r="FJ100" s="386">
        <v>2016</v>
      </c>
      <c r="FK100" s="386">
        <v>2036</v>
      </c>
      <c r="FL100" s="386">
        <v>2056</v>
      </c>
      <c r="FM100" s="386">
        <v>2076</v>
      </c>
      <c r="FN100" s="386">
        <v>2096</v>
      </c>
      <c r="FO100" s="386">
        <v>2116</v>
      </c>
      <c r="FP100" s="386">
        <v>2136</v>
      </c>
      <c r="FQ100" s="386">
        <v>2156</v>
      </c>
      <c r="FR100" s="386">
        <v>2176</v>
      </c>
      <c r="FS100" s="386">
        <v>2196</v>
      </c>
      <c r="FT100" s="386">
        <v>2216</v>
      </c>
      <c r="FU100" s="386">
        <v>2236</v>
      </c>
      <c r="FV100" s="386">
        <v>2256</v>
      </c>
      <c r="FW100" s="386">
        <v>2276</v>
      </c>
      <c r="FX100" s="386">
        <v>2296</v>
      </c>
      <c r="FY100" s="386">
        <v>2316</v>
      </c>
      <c r="FZ100" s="386">
        <v>2336</v>
      </c>
      <c r="GA100" s="386">
        <v>2356</v>
      </c>
      <c r="GB100" s="386">
        <v>2376</v>
      </c>
      <c r="GC100" s="386">
        <v>2402.7000000000003</v>
      </c>
      <c r="GD100" s="387">
        <v>2402.7000000000003</v>
      </c>
      <c r="GE100" s="387">
        <v>2402.7000000000003</v>
      </c>
      <c r="GF100" s="387">
        <v>2402.7000000000003</v>
      </c>
      <c r="GG100" s="387">
        <v>2402.7000000000003</v>
      </c>
      <c r="GH100" s="387">
        <v>2402.7000000000003</v>
      </c>
      <c r="GI100" s="387">
        <v>2402.7000000000003</v>
      </c>
      <c r="GJ100" s="387">
        <v>2402.7000000000003</v>
      </c>
      <c r="GK100" s="387">
        <v>2402.7000000000003</v>
      </c>
      <c r="GL100" s="387">
        <v>2402.7000000000003</v>
      </c>
      <c r="GM100" s="387">
        <v>2402.7000000000003</v>
      </c>
      <c r="GN100" s="387">
        <v>2402.7000000000003</v>
      </c>
      <c r="GO100" s="387">
        <v>2402.7000000000003</v>
      </c>
      <c r="GP100" s="387">
        <v>2402.7000000000003</v>
      </c>
      <c r="GQ100" s="387">
        <v>2402.7000000000003</v>
      </c>
      <c r="GR100" s="387">
        <v>2402.7000000000003</v>
      </c>
      <c r="GS100" s="387">
        <v>2402.7000000000003</v>
      </c>
      <c r="GT100" s="387">
        <v>2402.7000000000003</v>
      </c>
      <c r="GU100" s="387">
        <v>2402.7000000000003</v>
      </c>
      <c r="GV100" s="387">
        <v>2402.7000000000003</v>
      </c>
      <c r="GW100" s="387">
        <v>2402.7000000000003</v>
      </c>
      <c r="GX100" s="387">
        <v>2402.7000000000003</v>
      </c>
      <c r="GY100" s="387">
        <v>2402.7000000000003</v>
      </c>
      <c r="GZ100" s="387">
        <v>2402.7000000000003</v>
      </c>
      <c r="HA100" s="387">
        <v>2402.7000000000003</v>
      </c>
      <c r="HB100" s="387">
        <v>2402.7000000000003</v>
      </c>
      <c r="HC100" s="387">
        <v>2402.7000000000003</v>
      </c>
      <c r="HD100" s="387">
        <v>2402.7000000000003</v>
      </c>
      <c r="HE100" s="387">
        <v>2402.7000000000003</v>
      </c>
      <c r="HS100" s="394">
        <v>3.0005762337706821</v>
      </c>
      <c r="HT100" s="394">
        <v>3.0005762337706825</v>
      </c>
      <c r="HU100" s="394">
        <v>3.0005762337706825</v>
      </c>
      <c r="HV100" s="394">
        <v>3.0005762337706825</v>
      </c>
      <c r="HW100" s="394">
        <v>3.0005762337706825</v>
      </c>
      <c r="HX100" s="394">
        <v>2.9975062744701275</v>
      </c>
      <c r="HY100" s="394">
        <v>2.994439456116301</v>
      </c>
      <c r="HZ100" s="394">
        <v>2.9913757754956287</v>
      </c>
      <c r="IA100" s="394">
        <v>2.9883152293978221</v>
      </c>
      <c r="IB100" s="394">
        <v>2.985257814615879</v>
      </c>
      <c r="IC100" s="394">
        <v>2.9821967904769684</v>
      </c>
      <c r="ID100" s="394">
        <v>2.9791389050514825</v>
      </c>
      <c r="IE100" s="394">
        <v>2.9760841551210468</v>
      </c>
      <c r="IF100" s="394">
        <v>2.9730325374705875</v>
      </c>
      <c r="IG100" s="394">
        <v>2.9699840488883273</v>
      </c>
      <c r="IH100" s="394">
        <v>2.9644094828166141</v>
      </c>
      <c r="II100" s="394">
        <v>2.9588453800290044</v>
      </c>
      <c r="IJ100" s="394">
        <v>2.9532917208862464</v>
      </c>
      <c r="IK100" s="394">
        <v>2.9477484857859482</v>
      </c>
      <c r="IL100" s="394">
        <v>2.9422156551625123</v>
      </c>
      <c r="IM100" s="394">
        <v>2.9366701677269771</v>
      </c>
      <c r="IN100" s="394">
        <v>2.9311351324249704</v>
      </c>
      <c r="IO100" s="394">
        <v>2.9256105295563137</v>
      </c>
      <c r="IP100" s="394">
        <v>2.9200963394579578</v>
      </c>
      <c r="IQ100" s="394">
        <v>2.9145925425039154</v>
      </c>
      <c r="IR100" s="394">
        <v>2.9090009030063295</v>
      </c>
      <c r="IS100" s="394">
        <v>2.9034199910570417</v>
      </c>
      <c r="IT100" s="394">
        <v>2.8978497860752745</v>
      </c>
      <c r="IU100" s="394">
        <v>2.8922902675197344</v>
      </c>
      <c r="IV100" s="394">
        <v>2.8867414148885344</v>
      </c>
      <c r="IW100" s="394">
        <v>2.886555696450479</v>
      </c>
      <c r="IX100" s="394">
        <v>2.8863699899606146</v>
      </c>
      <c r="IY100" s="394">
        <v>2.8861842954181727</v>
      </c>
      <c r="IZ100" s="394">
        <v>2.8859986128223851</v>
      </c>
      <c r="JA100" s="394">
        <v>2.8858129421724827</v>
      </c>
      <c r="JB100" s="394">
        <v>2.8858129421724827</v>
      </c>
      <c r="JC100" s="394">
        <v>2.8858129421724827</v>
      </c>
      <c r="JD100" s="394">
        <v>2.8858129421724827</v>
      </c>
      <c r="JE100" s="394">
        <v>2.8858129421724827</v>
      </c>
      <c r="JF100" s="394">
        <v>2.8858129421724827</v>
      </c>
      <c r="JG100" s="394">
        <v>2.8858129421724827</v>
      </c>
      <c r="JH100" s="394">
        <v>2.8858129421724827</v>
      </c>
      <c r="JI100" s="394">
        <v>2.8858129421724827</v>
      </c>
      <c r="JJ100" s="394">
        <v>2.8858129421724827</v>
      </c>
      <c r="JK100" s="394">
        <v>2.8858129421724827</v>
      </c>
      <c r="JL100" s="394">
        <v>2.8858129421724827</v>
      </c>
      <c r="JM100" s="394">
        <v>2.8858129421724827</v>
      </c>
      <c r="JN100" s="394">
        <v>2.8858129421724827</v>
      </c>
      <c r="JO100" s="394">
        <v>2.8858129421724827</v>
      </c>
      <c r="JP100" s="394">
        <v>2.8858129421724827</v>
      </c>
      <c r="JQ100" s="394">
        <v>2.8858129421724827</v>
      </c>
      <c r="JR100" s="394">
        <v>2.8858129421724827</v>
      </c>
      <c r="JS100" s="394">
        <v>2.8858129421724827</v>
      </c>
      <c r="JT100" s="394">
        <v>2.8858129421724827</v>
      </c>
      <c r="JU100" s="394">
        <v>2.8858129421724827</v>
      </c>
      <c r="JV100" s="394">
        <v>2.8858129421724827</v>
      </c>
      <c r="JW100" s="394">
        <v>2.8858129421724827</v>
      </c>
      <c r="JX100" s="394">
        <v>2.8858129421724827</v>
      </c>
      <c r="JY100" s="394">
        <v>2.8858129421724827</v>
      </c>
      <c r="JZ100" s="394">
        <v>2.8858129421724827</v>
      </c>
      <c r="KA100" s="394">
        <v>2.8858129421724827</v>
      </c>
      <c r="KB100" s="394">
        <v>2.8858129421724827</v>
      </c>
      <c r="KC100" s="394">
        <v>2.8858129421724827</v>
      </c>
    </row>
    <row r="101" spans="1:289" x14ac:dyDescent="0.25">
      <c r="A101" s="383">
        <v>92</v>
      </c>
      <c r="B101" s="384" t="s">
        <v>853</v>
      </c>
      <c r="C101" s="385" t="s">
        <v>142</v>
      </c>
      <c r="D101" s="385" t="s">
        <v>142</v>
      </c>
      <c r="E101" s="129">
        <v>2052</v>
      </c>
      <c r="F101" s="386">
        <v>1434.6855499999999</v>
      </c>
      <c r="G101" s="386">
        <v>1416.7109928832076</v>
      </c>
      <c r="H101" s="386">
        <v>1398.9616312481323</v>
      </c>
      <c r="I101" s="386">
        <v>1381.43464371761</v>
      </c>
      <c r="J101" s="386">
        <v>1364.1272442622949</v>
      </c>
      <c r="K101" s="386">
        <v>1365.2172241053015</v>
      </c>
      <c r="L101" s="386">
        <v>1366.3080748759019</v>
      </c>
      <c r="M101" s="386">
        <v>1367.3997972699938</v>
      </c>
      <c r="N101" s="386">
        <v>1368.4923919840314</v>
      </c>
      <c r="O101" s="386">
        <v>1369.585859715025</v>
      </c>
      <c r="P101" s="386">
        <v>1370.6970824134266</v>
      </c>
      <c r="Q101" s="386">
        <v>1371.8092067098382</v>
      </c>
      <c r="R101" s="386">
        <v>1372.9222333357773</v>
      </c>
      <c r="S101" s="386">
        <v>1374.0361630233549</v>
      </c>
      <c r="T101" s="386">
        <v>1375.1509965052767</v>
      </c>
      <c r="U101" s="386">
        <v>1376.1842974467575</v>
      </c>
      <c r="V101" s="386">
        <v>1377.2183748199452</v>
      </c>
      <c r="W101" s="386">
        <v>1378.2532292082578</v>
      </c>
      <c r="X101" s="386">
        <v>1379.2888611955516</v>
      </c>
      <c r="Y101" s="386">
        <v>1380.325271366122</v>
      </c>
      <c r="Z101" s="386">
        <v>1381.2549182821974</v>
      </c>
      <c r="AA101" s="386">
        <v>1382.1851913140199</v>
      </c>
      <c r="AB101" s="386">
        <v>1383.1160908832776</v>
      </c>
      <c r="AC101" s="386">
        <v>1384.0476174119424</v>
      </c>
      <c r="AD101" s="386">
        <v>1384.9797713222695</v>
      </c>
      <c r="AE101" s="386">
        <v>1386.2313544939107</v>
      </c>
      <c r="AF101" s="386">
        <v>1387.4840687004362</v>
      </c>
      <c r="AG101" s="386">
        <v>1388.7379149639435</v>
      </c>
      <c r="AH101" s="386">
        <v>1389.9928943074535</v>
      </c>
      <c r="AI101" s="386">
        <v>1391.2490077549119</v>
      </c>
      <c r="AJ101" s="386">
        <v>1392.4226731638112</v>
      </c>
      <c r="AK101" s="386">
        <v>1393.5973286833839</v>
      </c>
      <c r="AL101" s="386">
        <v>1394.772975148893</v>
      </c>
      <c r="AM101" s="386">
        <v>1395.9496133963059</v>
      </c>
      <c r="AN101" s="386">
        <v>1397.1272442622951</v>
      </c>
      <c r="AO101" s="387">
        <v>1397.1272442622951</v>
      </c>
      <c r="AP101" s="387">
        <v>1397.1272442622951</v>
      </c>
      <c r="AQ101" s="387">
        <v>1397.1272442622951</v>
      </c>
      <c r="AR101" s="387">
        <v>1397.1272442622951</v>
      </c>
      <c r="AS101" s="387">
        <v>1397.1272442622951</v>
      </c>
      <c r="AT101" s="387">
        <v>1397.1272442622951</v>
      </c>
      <c r="AU101" s="387">
        <v>1397.1272442622951</v>
      </c>
      <c r="AV101" s="387">
        <v>1397.1272442622951</v>
      </c>
      <c r="AW101" s="387">
        <v>1397.1272442622951</v>
      </c>
      <c r="AX101" s="387">
        <v>1397.1272442622951</v>
      </c>
      <c r="AY101" s="387">
        <v>1397.1272442622951</v>
      </c>
      <c r="AZ101" s="387">
        <v>1397.1272442622951</v>
      </c>
      <c r="BA101" s="387">
        <v>1397.1272442622951</v>
      </c>
      <c r="BB101" s="387">
        <v>1397.1272442622951</v>
      </c>
      <c r="BC101" s="387">
        <v>1397.1272442622951</v>
      </c>
      <c r="BD101" s="387">
        <v>1397.1272442622951</v>
      </c>
      <c r="BE101" s="387">
        <v>1397.1272442622951</v>
      </c>
      <c r="BF101" s="387">
        <v>1397.1272442622951</v>
      </c>
      <c r="BG101" s="387">
        <v>1397.1272442622951</v>
      </c>
      <c r="BH101" s="387">
        <v>1397.1272442622951</v>
      </c>
      <c r="BI101" s="387">
        <v>1397.1272442622951</v>
      </c>
      <c r="BJ101" s="387">
        <v>1397.1272442622951</v>
      </c>
      <c r="BK101" s="387">
        <v>1397.1272442622951</v>
      </c>
      <c r="BL101" s="387">
        <v>1397.1272442622951</v>
      </c>
      <c r="BM101" s="387">
        <v>1397.1272442622951</v>
      </c>
      <c r="BN101" s="387">
        <v>1397.1272442622951</v>
      </c>
      <c r="BO101" s="387">
        <v>1397.1272442622951</v>
      </c>
      <c r="BP101" s="387">
        <v>1397.1272442622951</v>
      </c>
      <c r="CA101" s="386">
        <v>4270</v>
      </c>
      <c r="CB101" s="386">
        <v>4216.5030097440495</v>
      </c>
      <c r="CC101" s="386">
        <v>4163.6762602296549</v>
      </c>
      <c r="CD101" s="386">
        <v>4111.5113542993413</v>
      </c>
      <c r="CE101" s="386">
        <v>4060</v>
      </c>
      <c r="CF101" s="386">
        <v>4061.5158428538571</v>
      </c>
      <c r="CG101" s="386">
        <v>4063.0322516632705</v>
      </c>
      <c r="CH101" s="386">
        <v>4064.5492266395454</v>
      </c>
      <c r="CI101" s="386">
        <v>4066.0667679940657</v>
      </c>
      <c r="CJ101" s="386">
        <v>4067.5848759382966</v>
      </c>
      <c r="CK101" s="386">
        <v>4069.1496978373375</v>
      </c>
      <c r="CL101" s="386">
        <v>4070.7151217318255</v>
      </c>
      <c r="CM101" s="386">
        <v>4072.2811478533517</v>
      </c>
      <c r="CN101" s="386">
        <v>4073.8477764335958</v>
      </c>
      <c r="CO101" s="386">
        <v>4075.4150077043264</v>
      </c>
      <c r="CP101" s="386">
        <v>4072.8513400475786</v>
      </c>
      <c r="CQ101" s="386">
        <v>4070.2892850834869</v>
      </c>
      <c r="CR101" s="386">
        <v>4067.7288417975765</v>
      </c>
      <c r="CS101" s="386">
        <v>4065.1700091760099</v>
      </c>
      <c r="CT101" s="386">
        <v>4062.6127862055869</v>
      </c>
      <c r="CU101" s="386">
        <v>4059.7046098601822</v>
      </c>
      <c r="CV101" s="386">
        <v>4056.7985153005889</v>
      </c>
      <c r="CW101" s="386">
        <v>4053.8945010365837</v>
      </c>
      <c r="CX101" s="386">
        <v>4050.9925655790103</v>
      </c>
      <c r="CY101" s="386">
        <v>4048.0927074397787</v>
      </c>
      <c r="CZ101" s="386">
        <v>4046.0791690310298</v>
      </c>
      <c r="DA101" s="386">
        <v>4044.0666321647891</v>
      </c>
      <c r="DB101" s="386">
        <v>4042.055096342885</v>
      </c>
      <c r="DC101" s="386">
        <v>4040.0445610673942</v>
      </c>
      <c r="DD101" s="386">
        <v>4038.0350258406411</v>
      </c>
      <c r="DE101" s="386">
        <v>4041.4158011965728</v>
      </c>
      <c r="DF101" s="386">
        <v>4044.7994070485092</v>
      </c>
      <c r="DG101" s="386">
        <v>4048.1858457662343</v>
      </c>
      <c r="DH101" s="386">
        <v>4051.5751197215163</v>
      </c>
      <c r="DI101" s="386">
        <v>4054.9672312881098</v>
      </c>
      <c r="DJ101" s="387">
        <v>4054.9672312881098</v>
      </c>
      <c r="DK101" s="387">
        <v>4054.9672312881098</v>
      </c>
      <c r="DL101" s="387">
        <v>4054.9672312881098</v>
      </c>
      <c r="DM101" s="387">
        <v>4054.9672312881098</v>
      </c>
      <c r="DN101" s="387">
        <v>4054.9672312881098</v>
      </c>
      <c r="DO101" s="387">
        <v>4054.9672312881098</v>
      </c>
      <c r="DP101" s="387">
        <v>4054.9672312881098</v>
      </c>
      <c r="DQ101" s="387">
        <v>4054.9672312881098</v>
      </c>
      <c r="DR101" s="387">
        <v>4054.9672312881098</v>
      </c>
      <c r="DS101" s="387">
        <v>4054.9672312881098</v>
      </c>
      <c r="DT101" s="387">
        <v>4054.9672312881098</v>
      </c>
      <c r="DU101" s="387">
        <v>4054.9672312881098</v>
      </c>
      <c r="DV101" s="387">
        <v>4054.9672312881098</v>
      </c>
      <c r="DW101" s="387">
        <v>4054.9672312881098</v>
      </c>
      <c r="DX101" s="387">
        <v>4054.9672312881098</v>
      </c>
      <c r="DY101" s="387">
        <v>4054.9672312881098</v>
      </c>
      <c r="DZ101" s="387">
        <v>4054.9672312881098</v>
      </c>
      <c r="EA101" s="387">
        <v>4054.9672312881098</v>
      </c>
      <c r="EB101" s="387">
        <v>4054.9672312881098</v>
      </c>
      <c r="EC101" s="387">
        <v>4054.9672312881098</v>
      </c>
      <c r="ED101" s="387">
        <v>4054.9672312881098</v>
      </c>
      <c r="EE101" s="387">
        <v>4054.9672312881098</v>
      </c>
      <c r="EF101" s="387">
        <v>4054.9672312881098</v>
      </c>
      <c r="EG101" s="387">
        <v>4054.9672312881098</v>
      </c>
      <c r="EH101" s="387">
        <v>4054.9672312881098</v>
      </c>
      <c r="EI101" s="387">
        <v>4054.9672312881098</v>
      </c>
      <c r="EJ101" s="387">
        <v>4054.9672312881098</v>
      </c>
      <c r="EK101" s="387">
        <v>4054.9672312881098</v>
      </c>
      <c r="EY101" s="386">
        <v>707</v>
      </c>
      <c r="EZ101" s="386">
        <v>712</v>
      </c>
      <c r="FA101" s="386">
        <v>717</v>
      </c>
      <c r="FB101" s="386">
        <v>722</v>
      </c>
      <c r="FC101" s="386">
        <v>727.90000000000009</v>
      </c>
      <c r="FD101" s="386">
        <v>737</v>
      </c>
      <c r="FE101" s="386">
        <v>746</v>
      </c>
      <c r="FF101" s="386">
        <v>755</v>
      </c>
      <c r="FG101" s="386">
        <v>764</v>
      </c>
      <c r="FH101" s="386">
        <v>773</v>
      </c>
      <c r="FI101" s="386">
        <v>782.90000000000009</v>
      </c>
      <c r="FJ101" s="386">
        <v>790</v>
      </c>
      <c r="FK101" s="386">
        <v>797</v>
      </c>
      <c r="FL101" s="386">
        <v>804</v>
      </c>
      <c r="FM101" s="386">
        <v>811</v>
      </c>
      <c r="FN101" s="386">
        <v>818</v>
      </c>
      <c r="FO101" s="386">
        <v>825</v>
      </c>
      <c r="FP101" s="386">
        <v>832</v>
      </c>
      <c r="FQ101" s="386">
        <v>839</v>
      </c>
      <c r="FR101" s="386">
        <v>846</v>
      </c>
      <c r="FS101" s="386">
        <v>853</v>
      </c>
      <c r="FT101" s="386">
        <v>860</v>
      </c>
      <c r="FU101" s="386">
        <v>867</v>
      </c>
      <c r="FV101" s="386">
        <v>874</v>
      </c>
      <c r="FW101" s="386">
        <v>881</v>
      </c>
      <c r="FX101" s="386">
        <v>888</v>
      </c>
      <c r="FY101" s="386">
        <v>895</v>
      </c>
      <c r="FZ101" s="386">
        <v>902</v>
      </c>
      <c r="GA101" s="386">
        <v>909</v>
      </c>
      <c r="GB101" s="386">
        <v>916</v>
      </c>
      <c r="GC101" s="386">
        <v>922.1</v>
      </c>
      <c r="GD101" s="387">
        <v>922.1</v>
      </c>
      <c r="GE101" s="387">
        <v>922.1</v>
      </c>
      <c r="GF101" s="387">
        <v>922.1</v>
      </c>
      <c r="GG101" s="387">
        <v>922.1</v>
      </c>
      <c r="GH101" s="387">
        <v>922.1</v>
      </c>
      <c r="GI101" s="387">
        <v>922.1</v>
      </c>
      <c r="GJ101" s="387">
        <v>922.1</v>
      </c>
      <c r="GK101" s="387">
        <v>922.1</v>
      </c>
      <c r="GL101" s="387">
        <v>922.1</v>
      </c>
      <c r="GM101" s="387">
        <v>922.1</v>
      </c>
      <c r="GN101" s="387">
        <v>922.1</v>
      </c>
      <c r="GO101" s="387">
        <v>922.1</v>
      </c>
      <c r="GP101" s="387">
        <v>922.1</v>
      </c>
      <c r="GQ101" s="387">
        <v>922.1</v>
      </c>
      <c r="GR101" s="387">
        <v>922.1</v>
      </c>
      <c r="GS101" s="387">
        <v>922.1</v>
      </c>
      <c r="GT101" s="387">
        <v>922.1</v>
      </c>
      <c r="GU101" s="387">
        <v>922.1</v>
      </c>
      <c r="GV101" s="387">
        <v>922.1</v>
      </c>
      <c r="GW101" s="387">
        <v>922.1</v>
      </c>
      <c r="GX101" s="387">
        <v>922.1</v>
      </c>
      <c r="GY101" s="387">
        <v>922.1</v>
      </c>
      <c r="GZ101" s="387">
        <v>922.1</v>
      </c>
      <c r="HA101" s="387">
        <v>922.1</v>
      </c>
      <c r="HB101" s="387">
        <v>922.1</v>
      </c>
      <c r="HC101" s="387">
        <v>922.1</v>
      </c>
      <c r="HD101" s="387">
        <v>922.1</v>
      </c>
      <c r="HE101" s="387">
        <v>922.1</v>
      </c>
      <c r="HS101" s="394">
        <v>2.9762619411619502</v>
      </c>
      <c r="HT101" s="394">
        <v>2.9762619411619502</v>
      </c>
      <c r="HU101" s="394">
        <v>2.9762619411619502</v>
      </c>
      <c r="HV101" s="394">
        <v>2.9762619411619502</v>
      </c>
      <c r="HW101" s="394">
        <v>2.9762619411619506</v>
      </c>
      <c r="HX101" s="394">
        <v>2.9749960454209634</v>
      </c>
      <c r="HY101" s="394">
        <v>2.9737306881043684</v>
      </c>
      <c r="HZ101" s="394">
        <v>2.9724658689831576</v>
      </c>
      <c r="IA101" s="394">
        <v>2.971201587828419</v>
      </c>
      <c r="IB101" s="394">
        <v>2.9699378444113425</v>
      </c>
      <c r="IC101" s="394">
        <v>2.9686717437762877</v>
      </c>
      <c r="ID101" s="394">
        <v>2.967406182886811</v>
      </c>
      <c r="IE101" s="394">
        <v>2.9661411615128159</v>
      </c>
      <c r="IF101" s="394">
        <v>2.9648766794243038</v>
      </c>
      <c r="IG101" s="394">
        <v>2.9636127363913731</v>
      </c>
      <c r="IH101" s="394">
        <v>2.9595246418695247</v>
      </c>
      <c r="II101" s="394">
        <v>2.9554421865854268</v>
      </c>
      <c r="IJ101" s="394">
        <v>2.951365362760149</v>
      </c>
      <c r="IK101" s="394">
        <v>2.9472941626254907</v>
      </c>
      <c r="IL101" s="394">
        <v>2.9432285784239665</v>
      </c>
      <c r="IM101" s="394">
        <v>2.9391421931796979</v>
      </c>
      <c r="IN101" s="394">
        <v>2.9350614814819855</v>
      </c>
      <c r="IO101" s="394">
        <v>2.9309864354536641</v>
      </c>
      <c r="IP101" s="394">
        <v>2.9269170472285051</v>
      </c>
      <c r="IQ101" s="394">
        <v>2.922853308951205</v>
      </c>
      <c r="IR101" s="394">
        <v>2.9187618328747038</v>
      </c>
      <c r="IS101" s="394">
        <v>2.9146760841388231</v>
      </c>
      <c r="IT101" s="394">
        <v>2.9105960547263026</v>
      </c>
      <c r="IU101" s="394">
        <v>2.9065217366311038</v>
      </c>
      <c r="IV101" s="394">
        <v>2.9024531218583971</v>
      </c>
      <c r="IW101" s="394">
        <v>2.9024346407788792</v>
      </c>
      <c r="IX101" s="394">
        <v>2.9024161598170375</v>
      </c>
      <c r="IY101" s="394">
        <v>2.9023976789728718</v>
      </c>
      <c r="IZ101" s="394">
        <v>2.9023791982463814</v>
      </c>
      <c r="JA101" s="394">
        <v>2.9023607176375661</v>
      </c>
      <c r="JB101" s="394">
        <v>2.9023607176375661</v>
      </c>
      <c r="JC101" s="394">
        <v>2.9023607176375661</v>
      </c>
      <c r="JD101" s="394">
        <v>2.9023607176375661</v>
      </c>
      <c r="JE101" s="394">
        <v>2.9023607176375661</v>
      </c>
      <c r="JF101" s="394">
        <v>2.9023607176375661</v>
      </c>
      <c r="JG101" s="394">
        <v>2.9023607176375661</v>
      </c>
      <c r="JH101" s="394">
        <v>2.9023607176375661</v>
      </c>
      <c r="JI101" s="394">
        <v>2.9023607176375661</v>
      </c>
      <c r="JJ101" s="394">
        <v>2.9023607176375661</v>
      </c>
      <c r="JK101" s="394">
        <v>2.9023607176375661</v>
      </c>
      <c r="JL101" s="394">
        <v>2.9023607176375661</v>
      </c>
      <c r="JM101" s="394">
        <v>2.9023607176375661</v>
      </c>
      <c r="JN101" s="394">
        <v>2.9023607176375661</v>
      </c>
      <c r="JO101" s="394">
        <v>2.9023607176375661</v>
      </c>
      <c r="JP101" s="394">
        <v>2.9023607176375661</v>
      </c>
      <c r="JQ101" s="394">
        <v>2.9023607176375661</v>
      </c>
      <c r="JR101" s="394">
        <v>2.9023607176375661</v>
      </c>
      <c r="JS101" s="394">
        <v>2.9023607176375661</v>
      </c>
      <c r="JT101" s="394">
        <v>2.9023607176375661</v>
      </c>
      <c r="JU101" s="394">
        <v>2.9023607176375661</v>
      </c>
      <c r="JV101" s="394">
        <v>2.9023607176375661</v>
      </c>
      <c r="JW101" s="394">
        <v>2.9023607176375661</v>
      </c>
      <c r="JX101" s="394">
        <v>2.9023607176375661</v>
      </c>
      <c r="JY101" s="394">
        <v>2.9023607176375661</v>
      </c>
      <c r="JZ101" s="394">
        <v>2.9023607176375661</v>
      </c>
      <c r="KA101" s="394">
        <v>2.9023607176375661</v>
      </c>
      <c r="KB101" s="394">
        <v>2.9023607176375661</v>
      </c>
      <c r="KC101" s="394">
        <v>2.9023607176375661</v>
      </c>
    </row>
    <row r="102" spans="1:289" x14ac:dyDescent="0.25">
      <c r="A102" s="383">
        <v>93</v>
      </c>
      <c r="B102" s="384" t="s">
        <v>853</v>
      </c>
      <c r="C102" s="385" t="s">
        <v>142</v>
      </c>
      <c r="D102" s="385" t="s">
        <v>142</v>
      </c>
      <c r="E102" s="129">
        <v>2052</v>
      </c>
      <c r="F102" s="386">
        <v>233.85638</v>
      </c>
      <c r="G102" s="386">
        <v>233.13123520920439</v>
      </c>
      <c r="H102" s="386">
        <v>232.40833895645432</v>
      </c>
      <c r="I102" s="386">
        <v>231.68768426945482</v>
      </c>
      <c r="J102" s="386">
        <v>230.96926419753086</v>
      </c>
      <c r="K102" s="386">
        <v>232.05081075412861</v>
      </c>
      <c r="L102" s="386">
        <v>233.13742180689709</v>
      </c>
      <c r="M102" s="386">
        <v>234.22912107106276</v>
      </c>
      <c r="N102" s="386">
        <v>235.32593237290192</v>
      </c>
      <c r="O102" s="386">
        <v>236.42787965026102</v>
      </c>
      <c r="P102" s="386">
        <v>237.53057305727947</v>
      </c>
      <c r="Q102" s="386">
        <v>238.63840939732123</v>
      </c>
      <c r="R102" s="386">
        <v>239.75141265689052</v>
      </c>
      <c r="S102" s="386">
        <v>240.86960693436401</v>
      </c>
      <c r="T102" s="386">
        <v>241.9930164405126</v>
      </c>
      <c r="U102" s="386">
        <v>243.01913241579123</v>
      </c>
      <c r="V102" s="386">
        <v>244.04959940090563</v>
      </c>
      <c r="W102" s="386">
        <v>245.08443584531673</v>
      </c>
      <c r="X102" s="386">
        <v>246.12366027671618</v>
      </c>
      <c r="Y102" s="386">
        <v>247.16729130135798</v>
      </c>
      <c r="Z102" s="386">
        <v>248.09125744012951</v>
      </c>
      <c r="AA102" s="386">
        <v>249.01867756919683</v>
      </c>
      <c r="AB102" s="386">
        <v>249.94956460034155</v>
      </c>
      <c r="AC102" s="386">
        <v>250.88393149361232</v>
      </c>
      <c r="AD102" s="386">
        <v>251.82179125750534</v>
      </c>
      <c r="AE102" s="386">
        <v>252.98245469685429</v>
      </c>
      <c r="AF102" s="386">
        <v>254.1484677114434</v>
      </c>
      <c r="AG102" s="386">
        <v>255.31985495782192</v>
      </c>
      <c r="AH102" s="386">
        <v>256.49664120618274</v>
      </c>
      <c r="AI102" s="386">
        <v>257.67885134088618</v>
      </c>
      <c r="AJ102" s="386">
        <v>258.72835002796859</v>
      </c>
      <c r="AK102" s="386">
        <v>259.7821232121176</v>
      </c>
      <c r="AL102" s="386">
        <v>260.84018830290734</v>
      </c>
      <c r="AM102" s="386">
        <v>261.90256278081927</v>
      </c>
      <c r="AN102" s="386">
        <v>262.96926419753112</v>
      </c>
      <c r="AO102" s="387">
        <v>262.96926419753112</v>
      </c>
      <c r="AP102" s="387">
        <v>262.96926419753112</v>
      </c>
      <c r="AQ102" s="387">
        <v>262.96926419753112</v>
      </c>
      <c r="AR102" s="387">
        <v>262.96926419753112</v>
      </c>
      <c r="AS102" s="387">
        <v>262.96926419753112</v>
      </c>
      <c r="AT102" s="387">
        <v>262.96926419753112</v>
      </c>
      <c r="AU102" s="387">
        <v>262.96926419753112</v>
      </c>
      <c r="AV102" s="387">
        <v>262.96926419753112</v>
      </c>
      <c r="AW102" s="387">
        <v>262.96926419753112</v>
      </c>
      <c r="AX102" s="387">
        <v>262.96926419753112</v>
      </c>
      <c r="AY102" s="387">
        <v>262.96926419753112</v>
      </c>
      <c r="AZ102" s="387">
        <v>262.96926419753112</v>
      </c>
      <c r="BA102" s="387">
        <v>262.96926419753112</v>
      </c>
      <c r="BB102" s="387">
        <v>262.96926419753112</v>
      </c>
      <c r="BC102" s="387">
        <v>262.96926419753112</v>
      </c>
      <c r="BD102" s="387">
        <v>262.96926419753112</v>
      </c>
      <c r="BE102" s="387">
        <v>262.96926419753112</v>
      </c>
      <c r="BF102" s="387">
        <v>262.96926419753112</v>
      </c>
      <c r="BG102" s="387">
        <v>262.96926419753112</v>
      </c>
      <c r="BH102" s="387">
        <v>262.96926419753112</v>
      </c>
      <c r="BI102" s="387">
        <v>262.96926419753112</v>
      </c>
      <c r="BJ102" s="387">
        <v>262.96926419753112</v>
      </c>
      <c r="BK102" s="387">
        <v>262.96926419753112</v>
      </c>
      <c r="BL102" s="387">
        <v>262.96926419753112</v>
      </c>
      <c r="BM102" s="387">
        <v>262.96926419753112</v>
      </c>
      <c r="BN102" s="387">
        <v>262.96926419753112</v>
      </c>
      <c r="BO102" s="387">
        <v>262.96926419753112</v>
      </c>
      <c r="BP102" s="387">
        <v>262.96926419753112</v>
      </c>
      <c r="CA102" s="386">
        <v>810</v>
      </c>
      <c r="CB102" s="386">
        <v>807.48834185945907</v>
      </c>
      <c r="CC102" s="386">
        <v>804.98447189992419</v>
      </c>
      <c r="CD102" s="386">
        <v>802.48836597170623</v>
      </c>
      <c r="CE102" s="386">
        <v>800</v>
      </c>
      <c r="CF102" s="386">
        <v>803.45490552816091</v>
      </c>
      <c r="CG102" s="386">
        <v>806.92473152158243</v>
      </c>
      <c r="CH102" s="386">
        <v>810.40954241626196</v>
      </c>
      <c r="CI102" s="386">
        <v>813.90940292647224</v>
      </c>
      <c r="CJ102" s="386">
        <v>817.42437804596375</v>
      </c>
      <c r="CK102" s="386">
        <v>820.94532869942725</v>
      </c>
      <c r="CL102" s="386">
        <v>824.48144539618124</v>
      </c>
      <c r="CM102" s="386">
        <v>828.0327934620118</v>
      </c>
      <c r="CN102" s="386">
        <v>831.59943850408729</v>
      </c>
      <c r="CO102" s="386">
        <v>835.181446412171</v>
      </c>
      <c r="CP102" s="386">
        <v>837.63781612949288</v>
      </c>
      <c r="CQ102" s="386">
        <v>840.10141032745196</v>
      </c>
      <c r="CR102" s="386">
        <v>842.57225025412026</v>
      </c>
      <c r="CS102" s="386">
        <v>845.05035722006278</v>
      </c>
      <c r="CT102" s="386">
        <v>847.53575259852141</v>
      </c>
      <c r="CU102" s="386">
        <v>849.62643974496814</v>
      </c>
      <c r="CV102" s="386">
        <v>851.72228416381415</v>
      </c>
      <c r="CW102" s="386">
        <v>853.82329857693355</v>
      </c>
      <c r="CX102" s="386">
        <v>855.92949573758256</v>
      </c>
      <c r="CY102" s="386">
        <v>858.04088843047703</v>
      </c>
      <c r="CZ102" s="386">
        <v>860.85628678055252</v>
      </c>
      <c r="DA102" s="386">
        <v>863.68092299793307</v>
      </c>
      <c r="DB102" s="386">
        <v>866.51482739385062</v>
      </c>
      <c r="DC102" s="386">
        <v>869.35803037899404</v>
      </c>
      <c r="DD102" s="386">
        <v>872.21056246383614</v>
      </c>
      <c r="DE102" s="386">
        <v>875.55495846499161</v>
      </c>
      <c r="DF102" s="386">
        <v>878.91217818681037</v>
      </c>
      <c r="DG102" s="386">
        <v>882.28227080044655</v>
      </c>
      <c r="DH102" s="386">
        <v>885.66528566559589</v>
      </c>
      <c r="DI102" s="386">
        <v>889.06127233121879</v>
      </c>
      <c r="DJ102" s="387">
        <v>889.06127233121879</v>
      </c>
      <c r="DK102" s="387">
        <v>889.06127233121879</v>
      </c>
      <c r="DL102" s="387">
        <v>889.06127233121879</v>
      </c>
      <c r="DM102" s="387">
        <v>889.06127233121879</v>
      </c>
      <c r="DN102" s="387">
        <v>889.06127233121879</v>
      </c>
      <c r="DO102" s="387">
        <v>889.06127233121879</v>
      </c>
      <c r="DP102" s="387">
        <v>889.06127233121879</v>
      </c>
      <c r="DQ102" s="387">
        <v>889.06127233121879</v>
      </c>
      <c r="DR102" s="387">
        <v>889.06127233121879</v>
      </c>
      <c r="DS102" s="387">
        <v>889.06127233121879</v>
      </c>
      <c r="DT102" s="387">
        <v>889.06127233121879</v>
      </c>
      <c r="DU102" s="387">
        <v>889.06127233121879</v>
      </c>
      <c r="DV102" s="387">
        <v>889.06127233121879</v>
      </c>
      <c r="DW102" s="387">
        <v>889.06127233121879</v>
      </c>
      <c r="DX102" s="387">
        <v>889.06127233121879</v>
      </c>
      <c r="DY102" s="387">
        <v>889.06127233121879</v>
      </c>
      <c r="DZ102" s="387">
        <v>889.06127233121879</v>
      </c>
      <c r="EA102" s="387">
        <v>889.06127233121879</v>
      </c>
      <c r="EB102" s="387">
        <v>889.06127233121879</v>
      </c>
      <c r="EC102" s="387">
        <v>889.06127233121879</v>
      </c>
      <c r="ED102" s="387">
        <v>889.06127233121879</v>
      </c>
      <c r="EE102" s="387">
        <v>889.06127233121879</v>
      </c>
      <c r="EF102" s="387">
        <v>889.06127233121879</v>
      </c>
      <c r="EG102" s="387">
        <v>889.06127233121879</v>
      </c>
      <c r="EH102" s="387">
        <v>889.06127233121879</v>
      </c>
      <c r="EI102" s="387">
        <v>889.06127233121879</v>
      </c>
      <c r="EJ102" s="387">
        <v>889.06127233121879</v>
      </c>
      <c r="EK102" s="387">
        <v>889.06127233121879</v>
      </c>
      <c r="EY102" s="386">
        <v>2052</v>
      </c>
      <c r="EZ102" s="386">
        <v>2063</v>
      </c>
      <c r="FA102" s="386">
        <v>2074</v>
      </c>
      <c r="FB102" s="386">
        <v>2085</v>
      </c>
      <c r="FC102" s="386">
        <v>2095.9</v>
      </c>
      <c r="FD102" s="386">
        <v>2122</v>
      </c>
      <c r="FE102" s="386">
        <v>2148</v>
      </c>
      <c r="FF102" s="386">
        <v>2174</v>
      </c>
      <c r="FG102" s="386">
        <v>2200</v>
      </c>
      <c r="FH102" s="386">
        <v>2226</v>
      </c>
      <c r="FI102" s="386">
        <v>2253.1</v>
      </c>
      <c r="FJ102" s="386">
        <v>2269</v>
      </c>
      <c r="FK102" s="386">
        <v>2285</v>
      </c>
      <c r="FL102" s="386">
        <v>2301</v>
      </c>
      <c r="FM102" s="386">
        <v>2317</v>
      </c>
      <c r="FN102" s="386">
        <v>2333</v>
      </c>
      <c r="FO102" s="386">
        <v>2349</v>
      </c>
      <c r="FP102" s="386">
        <v>2365</v>
      </c>
      <c r="FQ102" s="386">
        <v>2381</v>
      </c>
      <c r="FR102" s="386">
        <v>2397</v>
      </c>
      <c r="FS102" s="386">
        <v>2413</v>
      </c>
      <c r="FT102" s="386">
        <v>2429</v>
      </c>
      <c r="FU102" s="386">
        <v>2445</v>
      </c>
      <c r="FV102" s="386">
        <v>2461</v>
      </c>
      <c r="FW102" s="386">
        <v>2477</v>
      </c>
      <c r="FX102" s="386">
        <v>2493</v>
      </c>
      <c r="FY102" s="386">
        <v>2509</v>
      </c>
      <c r="FZ102" s="386">
        <v>2525</v>
      </c>
      <c r="GA102" s="386">
        <v>2541</v>
      </c>
      <c r="GB102" s="386">
        <v>2557</v>
      </c>
      <c r="GC102" s="386">
        <v>2575.1999999999998</v>
      </c>
      <c r="GD102" s="387">
        <v>2575.1999999999998</v>
      </c>
      <c r="GE102" s="387">
        <v>2575.1999999999998</v>
      </c>
      <c r="GF102" s="387">
        <v>2575.1999999999998</v>
      </c>
      <c r="GG102" s="387">
        <v>2575.1999999999998</v>
      </c>
      <c r="GH102" s="387">
        <v>2575.1999999999998</v>
      </c>
      <c r="GI102" s="387">
        <v>2575.1999999999998</v>
      </c>
      <c r="GJ102" s="387">
        <v>2575.1999999999998</v>
      </c>
      <c r="GK102" s="387">
        <v>2575.1999999999998</v>
      </c>
      <c r="GL102" s="387">
        <v>2575.1999999999998</v>
      </c>
      <c r="GM102" s="387">
        <v>2575.1999999999998</v>
      </c>
      <c r="GN102" s="387">
        <v>2575.1999999999998</v>
      </c>
      <c r="GO102" s="387">
        <v>2575.1999999999998</v>
      </c>
      <c r="GP102" s="387">
        <v>2575.1999999999998</v>
      </c>
      <c r="GQ102" s="387">
        <v>2575.1999999999998</v>
      </c>
      <c r="GR102" s="387">
        <v>2575.1999999999998</v>
      </c>
      <c r="GS102" s="387">
        <v>2575.1999999999998</v>
      </c>
      <c r="GT102" s="387">
        <v>2575.1999999999998</v>
      </c>
      <c r="GU102" s="387">
        <v>2575.1999999999998</v>
      </c>
      <c r="GV102" s="387">
        <v>2575.1999999999998</v>
      </c>
      <c r="GW102" s="387">
        <v>2575.1999999999998</v>
      </c>
      <c r="GX102" s="387">
        <v>2575.1999999999998</v>
      </c>
      <c r="GY102" s="387">
        <v>2575.1999999999998</v>
      </c>
      <c r="GZ102" s="387">
        <v>2575.1999999999998</v>
      </c>
      <c r="HA102" s="387">
        <v>2575.1999999999998</v>
      </c>
      <c r="HB102" s="387">
        <v>2575.1999999999998</v>
      </c>
      <c r="HC102" s="387">
        <v>2575.1999999999998</v>
      </c>
      <c r="HD102" s="387">
        <v>2575.1999999999998</v>
      </c>
      <c r="HE102" s="387">
        <v>2575.1999999999998</v>
      </c>
      <c r="HS102" s="394">
        <v>3.4636643225213697</v>
      </c>
      <c r="HT102" s="394">
        <v>3.4636643225213701</v>
      </c>
      <c r="HU102" s="394">
        <v>3.4636643225213697</v>
      </c>
      <c r="HV102" s="394">
        <v>3.4636643225213697</v>
      </c>
      <c r="HW102" s="394">
        <v>3.4636643225213697</v>
      </c>
      <c r="HX102" s="394">
        <v>3.4624093874831074</v>
      </c>
      <c r="HY102" s="394">
        <v>3.4611549071257275</v>
      </c>
      <c r="HZ102" s="394">
        <v>3.4599008812844918</v>
      </c>
      <c r="IA102" s="394">
        <v>3.4586473097947237</v>
      </c>
      <c r="IB102" s="394">
        <v>3.4573941924918046</v>
      </c>
      <c r="IC102" s="394">
        <v>3.4561670025586975</v>
      </c>
      <c r="ID102" s="394">
        <v>3.4549402482123495</v>
      </c>
      <c r="IE102" s="394">
        <v>3.4537139292981509</v>
      </c>
      <c r="IF102" s="394">
        <v>3.4524880456615463</v>
      </c>
      <c r="IG102" s="394">
        <v>3.4512625971480362</v>
      </c>
      <c r="IH102" s="394">
        <v>3.4467978212363319</v>
      </c>
      <c r="II102" s="394">
        <v>3.4423388212467372</v>
      </c>
      <c r="IJ102" s="394">
        <v>3.4378855897071476</v>
      </c>
      <c r="IK102" s="394">
        <v>3.4334381191551229</v>
      </c>
      <c r="IL102" s="394">
        <v>3.4289964021378783</v>
      </c>
      <c r="IM102" s="394">
        <v>3.4246528818130715</v>
      </c>
      <c r="IN102" s="394">
        <v>3.4203148634388647</v>
      </c>
      <c r="IO102" s="394">
        <v>3.4159823400459199</v>
      </c>
      <c r="IP102" s="394">
        <v>3.4116553046737277</v>
      </c>
      <c r="IQ102" s="394">
        <v>3.4073337503705958</v>
      </c>
      <c r="IR102" s="394">
        <v>3.402830001835921</v>
      </c>
      <c r="IS102" s="394">
        <v>3.3983322062698575</v>
      </c>
      <c r="IT102" s="394">
        <v>3.393840355803885</v>
      </c>
      <c r="IU102" s="394">
        <v>3.3893544425798843</v>
      </c>
      <c r="IV102" s="394">
        <v>3.3848744587501254</v>
      </c>
      <c r="IW102" s="394">
        <v>3.3840704289666901</v>
      </c>
      <c r="IX102" s="394">
        <v>3.383266590169332</v>
      </c>
      <c r="IY102" s="394">
        <v>3.3824629423126842</v>
      </c>
      <c r="IZ102" s="394">
        <v>3.3816594853513919</v>
      </c>
      <c r="JA102" s="394">
        <v>3.3808562192401106</v>
      </c>
      <c r="JB102" s="394">
        <v>3.3808562192401106</v>
      </c>
      <c r="JC102" s="394">
        <v>3.3808562192401106</v>
      </c>
      <c r="JD102" s="394">
        <v>3.3808562192401106</v>
      </c>
      <c r="JE102" s="394">
        <v>3.3808562192401106</v>
      </c>
      <c r="JF102" s="394">
        <v>3.3808562192401106</v>
      </c>
      <c r="JG102" s="394">
        <v>3.3808562192401106</v>
      </c>
      <c r="JH102" s="394">
        <v>3.3808562192401106</v>
      </c>
      <c r="JI102" s="394">
        <v>3.3808562192401106</v>
      </c>
      <c r="JJ102" s="394">
        <v>3.3808562192401106</v>
      </c>
      <c r="JK102" s="394">
        <v>3.3808562192401106</v>
      </c>
      <c r="JL102" s="394">
        <v>3.3808562192401106</v>
      </c>
      <c r="JM102" s="394">
        <v>3.3808562192401106</v>
      </c>
      <c r="JN102" s="394">
        <v>3.3808562192401106</v>
      </c>
      <c r="JO102" s="394">
        <v>3.3808562192401106</v>
      </c>
      <c r="JP102" s="394">
        <v>3.3808562192401106</v>
      </c>
      <c r="JQ102" s="394">
        <v>3.3808562192401106</v>
      </c>
      <c r="JR102" s="394">
        <v>3.3808562192401106</v>
      </c>
      <c r="JS102" s="394">
        <v>3.3808562192401106</v>
      </c>
      <c r="JT102" s="394">
        <v>3.3808562192401106</v>
      </c>
      <c r="JU102" s="394">
        <v>3.3808562192401106</v>
      </c>
      <c r="JV102" s="394">
        <v>3.3808562192401106</v>
      </c>
      <c r="JW102" s="394">
        <v>3.3808562192401106</v>
      </c>
      <c r="JX102" s="394">
        <v>3.3808562192401106</v>
      </c>
      <c r="JY102" s="394">
        <v>3.3808562192401106</v>
      </c>
      <c r="JZ102" s="394">
        <v>3.3808562192401106</v>
      </c>
      <c r="KA102" s="394">
        <v>3.3808562192401106</v>
      </c>
      <c r="KB102" s="394">
        <v>3.3808562192401106</v>
      </c>
      <c r="KC102" s="394">
        <v>3.3808562192401106</v>
      </c>
    </row>
    <row r="103" spans="1:289" x14ac:dyDescent="0.25">
      <c r="A103" s="383">
        <v>94</v>
      </c>
      <c r="B103" s="384" t="s">
        <v>853</v>
      </c>
      <c r="C103" s="385" t="s">
        <v>142</v>
      </c>
      <c r="D103" s="385" t="s">
        <v>142</v>
      </c>
      <c r="E103" s="129">
        <v>2052</v>
      </c>
      <c r="F103" s="386">
        <v>6.0635300000000001</v>
      </c>
      <c r="G103" s="386">
        <v>6.0635300000000001</v>
      </c>
      <c r="H103" s="386">
        <v>6.0635300000000001</v>
      </c>
      <c r="I103" s="386">
        <v>6.0635300000000001</v>
      </c>
      <c r="J103" s="386">
        <v>6.0635300000000019</v>
      </c>
      <c r="K103" s="386">
        <v>7.2147700178297516</v>
      </c>
      <c r="L103" s="386">
        <v>8.5845879232353273</v>
      </c>
      <c r="M103" s="386">
        <v>10.214483570458396</v>
      </c>
      <c r="N103" s="386">
        <v>12.153836100713249</v>
      </c>
      <c r="O103" s="386">
        <v>14.461399927277148</v>
      </c>
      <c r="P103" s="386">
        <v>15.870887511686497</v>
      </c>
      <c r="Q103" s="386">
        <v>17.417751509208998</v>
      </c>
      <c r="R103" s="386">
        <v>19.11538138073</v>
      </c>
      <c r="S103" s="386">
        <v>20.978471597643843</v>
      </c>
      <c r="T103" s="386">
        <v>23.023148835356515</v>
      </c>
      <c r="U103" s="386">
        <v>24.412517484373335</v>
      </c>
      <c r="V103" s="386">
        <v>25.885729801199243</v>
      </c>
      <c r="W103" s="386">
        <v>27.447845465737522</v>
      </c>
      <c r="X103" s="386">
        <v>29.104229492347741</v>
      </c>
      <c r="Y103" s="386">
        <v>30.86057065574067</v>
      </c>
      <c r="Z103" s="386">
        <v>32.145391109359444</v>
      </c>
      <c r="AA103" s="386">
        <v>33.483702589325461</v>
      </c>
      <c r="AB103" s="386">
        <v>34.877732091552133</v>
      </c>
      <c r="AC103" s="386">
        <v>36.329799328640831</v>
      </c>
      <c r="AD103" s="386">
        <v>37.842320589961716</v>
      </c>
      <c r="AE103" s="386">
        <v>39.490665881137303</v>
      </c>
      <c r="AF103" s="386">
        <v>41.210810209913703</v>
      </c>
      <c r="AG103" s="386">
        <v>43.005881016778055</v>
      </c>
      <c r="AH103" s="386">
        <v>44.879141968054604</v>
      </c>
      <c r="AI103" s="386">
        <v>46.833998889663853</v>
      </c>
      <c r="AJ103" s="386">
        <v>48.375091888160448</v>
      </c>
      <c r="AK103" s="386">
        <v>49.966895218602232</v>
      </c>
      <c r="AL103" s="386">
        <v>51.611077526404173</v>
      </c>
      <c r="AM103" s="386">
        <v>53.309362364480648</v>
      </c>
      <c r="AN103" s="386">
        <v>55.063530000000441</v>
      </c>
      <c r="AO103" s="387">
        <v>55.063530000000441</v>
      </c>
      <c r="AP103" s="387">
        <v>55.063530000000441</v>
      </c>
      <c r="AQ103" s="387">
        <v>55.063530000000441</v>
      </c>
      <c r="AR103" s="387">
        <v>55.063530000000441</v>
      </c>
      <c r="AS103" s="387">
        <v>55.063530000000441</v>
      </c>
      <c r="AT103" s="387">
        <v>55.063530000000441</v>
      </c>
      <c r="AU103" s="387">
        <v>55.063530000000441</v>
      </c>
      <c r="AV103" s="387">
        <v>55.063530000000441</v>
      </c>
      <c r="AW103" s="387">
        <v>55.063530000000441</v>
      </c>
      <c r="AX103" s="387">
        <v>55.063530000000441</v>
      </c>
      <c r="AY103" s="387">
        <v>55.063530000000441</v>
      </c>
      <c r="AZ103" s="387">
        <v>55.063530000000441</v>
      </c>
      <c r="BA103" s="387">
        <v>55.063530000000441</v>
      </c>
      <c r="BB103" s="387">
        <v>55.063530000000441</v>
      </c>
      <c r="BC103" s="387">
        <v>55.063530000000441</v>
      </c>
      <c r="BD103" s="387">
        <v>55.063530000000441</v>
      </c>
      <c r="BE103" s="387">
        <v>55.063530000000441</v>
      </c>
      <c r="BF103" s="387">
        <v>55.063530000000441</v>
      </c>
      <c r="BG103" s="387">
        <v>55.063530000000441</v>
      </c>
      <c r="BH103" s="387">
        <v>55.063530000000441</v>
      </c>
      <c r="BI103" s="387">
        <v>55.063530000000441</v>
      </c>
      <c r="BJ103" s="387">
        <v>55.063530000000441</v>
      </c>
      <c r="BK103" s="387">
        <v>55.063530000000441</v>
      </c>
      <c r="BL103" s="387">
        <v>55.063530000000441</v>
      </c>
      <c r="BM103" s="387">
        <v>55.063530000000441</v>
      </c>
      <c r="BN103" s="387">
        <v>55.063530000000441</v>
      </c>
      <c r="BO103" s="387">
        <v>55.063530000000441</v>
      </c>
      <c r="BP103" s="387">
        <v>55.063530000000441</v>
      </c>
      <c r="CA103" s="386">
        <v>40</v>
      </c>
      <c r="CB103" s="386">
        <v>40</v>
      </c>
      <c r="CC103" s="386">
        <v>40</v>
      </c>
      <c r="CD103" s="386">
        <v>40</v>
      </c>
      <c r="CE103" s="386">
        <v>40</v>
      </c>
      <c r="CF103" s="386">
        <v>43.788248767261521</v>
      </c>
      <c r="CG103" s="386">
        <v>47.935268252589502</v>
      </c>
      <c r="CH103" s="386">
        <v>52.475036274245063</v>
      </c>
      <c r="CI103" s="386">
        <v>57.444748561192874</v>
      </c>
      <c r="CJ103" s="386">
        <v>62.885123509257525</v>
      </c>
      <c r="CK103" s="386">
        <v>67.075908387428086</v>
      </c>
      <c r="CL103" s="386">
        <v>71.545975183404167</v>
      </c>
      <c r="CM103" s="386">
        <v>76.313935778224916</v>
      </c>
      <c r="CN103" s="386">
        <v>81.399642384271147</v>
      </c>
      <c r="CO103" s="386">
        <v>86.824270203317695</v>
      </c>
      <c r="CP103" s="386">
        <v>90.844958438254253</v>
      </c>
      <c r="CQ103" s="386">
        <v>95.051838089999734</v>
      </c>
      <c r="CR103" s="386">
        <v>99.453531374868277</v>
      </c>
      <c r="CS103" s="386">
        <v>104.05905978973938</v>
      </c>
      <c r="CT103" s="386">
        <v>108.8778626020799</v>
      </c>
      <c r="CU103" s="386">
        <v>112.61137380737452</v>
      </c>
      <c r="CV103" s="386">
        <v>116.47291017395473</v>
      </c>
      <c r="CW103" s="386">
        <v>120.46686178960141</v>
      </c>
      <c r="CX103" s="386">
        <v>124.59776928180602</v>
      </c>
      <c r="CY103" s="386">
        <v>128.87032897990065</v>
      </c>
      <c r="CZ103" s="386">
        <v>133.67621246781317</v>
      </c>
      <c r="DA103" s="386">
        <v>138.66131887136669</v>
      </c>
      <c r="DB103" s="386">
        <v>143.8323318427079</v>
      </c>
      <c r="DC103" s="386">
        <v>149.19618428339373</v>
      </c>
      <c r="DD103" s="386">
        <v>154.76006763949937</v>
      </c>
      <c r="DE103" s="386">
        <v>159.10918653459234</v>
      </c>
      <c r="DF103" s="386">
        <v>163.58052581542276</v>
      </c>
      <c r="DG103" s="386">
        <v>168.17752015992201</v>
      </c>
      <c r="DH103" s="386">
        <v>172.90370076848305</v>
      </c>
      <c r="DI103" s="386">
        <v>177.76269807646679</v>
      </c>
      <c r="DJ103" s="387">
        <v>177.76269807646679</v>
      </c>
      <c r="DK103" s="387">
        <v>177.76269807646679</v>
      </c>
      <c r="DL103" s="387">
        <v>177.76269807646679</v>
      </c>
      <c r="DM103" s="387">
        <v>177.76269807646679</v>
      </c>
      <c r="DN103" s="387">
        <v>177.76269807646679</v>
      </c>
      <c r="DO103" s="387">
        <v>177.76269807646679</v>
      </c>
      <c r="DP103" s="387">
        <v>177.76269807646679</v>
      </c>
      <c r="DQ103" s="387">
        <v>177.76269807646679</v>
      </c>
      <c r="DR103" s="387">
        <v>177.76269807646679</v>
      </c>
      <c r="DS103" s="387">
        <v>177.76269807646679</v>
      </c>
      <c r="DT103" s="387">
        <v>177.76269807646679</v>
      </c>
      <c r="DU103" s="387">
        <v>177.76269807646679</v>
      </c>
      <c r="DV103" s="387">
        <v>177.76269807646679</v>
      </c>
      <c r="DW103" s="387">
        <v>177.76269807646679</v>
      </c>
      <c r="DX103" s="387">
        <v>177.76269807646679</v>
      </c>
      <c r="DY103" s="387">
        <v>177.76269807646679</v>
      </c>
      <c r="DZ103" s="387">
        <v>177.76269807646679</v>
      </c>
      <c r="EA103" s="387">
        <v>177.76269807646679</v>
      </c>
      <c r="EB103" s="387">
        <v>177.76269807646679</v>
      </c>
      <c r="EC103" s="387">
        <v>177.76269807646679</v>
      </c>
      <c r="ED103" s="387">
        <v>177.76269807646679</v>
      </c>
      <c r="EE103" s="387">
        <v>177.76269807646679</v>
      </c>
      <c r="EF103" s="387">
        <v>177.76269807646679</v>
      </c>
      <c r="EG103" s="387">
        <v>177.76269807646679</v>
      </c>
      <c r="EH103" s="387">
        <v>177.76269807646679</v>
      </c>
      <c r="EI103" s="387">
        <v>177.76269807646679</v>
      </c>
      <c r="EJ103" s="387">
        <v>177.76269807646679</v>
      </c>
      <c r="EK103" s="387">
        <v>177.76269807646679</v>
      </c>
      <c r="EY103" s="386">
        <v>3003</v>
      </c>
      <c r="EZ103" s="386">
        <v>3018</v>
      </c>
      <c r="FA103" s="386">
        <v>3033</v>
      </c>
      <c r="FB103" s="386">
        <v>3048</v>
      </c>
      <c r="FC103" s="386">
        <v>3062.5000000000005</v>
      </c>
      <c r="FD103" s="386">
        <v>3100</v>
      </c>
      <c r="FE103" s="386">
        <v>3137</v>
      </c>
      <c r="FF103" s="386">
        <v>3174</v>
      </c>
      <c r="FG103" s="386">
        <v>3211</v>
      </c>
      <c r="FH103" s="386">
        <v>3248</v>
      </c>
      <c r="FI103" s="386">
        <v>3286.2000000000003</v>
      </c>
      <c r="FJ103" s="386">
        <v>3309</v>
      </c>
      <c r="FK103" s="386">
        <v>3332</v>
      </c>
      <c r="FL103" s="386">
        <v>3355</v>
      </c>
      <c r="FM103" s="386">
        <v>3378</v>
      </c>
      <c r="FN103" s="386">
        <v>3401</v>
      </c>
      <c r="FO103" s="386">
        <v>3424</v>
      </c>
      <c r="FP103" s="386">
        <v>3447</v>
      </c>
      <c r="FQ103" s="386">
        <v>3470</v>
      </c>
      <c r="FR103" s="386">
        <v>3493</v>
      </c>
      <c r="FS103" s="386">
        <v>3516</v>
      </c>
      <c r="FT103" s="386">
        <v>3539</v>
      </c>
      <c r="FU103" s="386">
        <v>3562</v>
      </c>
      <c r="FV103" s="386">
        <v>3585</v>
      </c>
      <c r="FW103" s="386">
        <v>3608</v>
      </c>
      <c r="FX103" s="386">
        <v>3631</v>
      </c>
      <c r="FY103" s="386">
        <v>3654</v>
      </c>
      <c r="FZ103" s="386">
        <v>3677</v>
      </c>
      <c r="GA103" s="386">
        <v>3700</v>
      </c>
      <c r="GB103" s="386">
        <v>3723</v>
      </c>
      <c r="GC103" s="386">
        <v>3738.0999999999995</v>
      </c>
      <c r="GD103" s="387">
        <v>3738.0999999999995</v>
      </c>
      <c r="GE103" s="387">
        <v>3738.0999999999995</v>
      </c>
      <c r="GF103" s="387">
        <v>3738.0999999999995</v>
      </c>
      <c r="GG103" s="387">
        <v>3738.0999999999995</v>
      </c>
      <c r="GH103" s="387">
        <v>3738.0999999999995</v>
      </c>
      <c r="GI103" s="387">
        <v>3738.0999999999995</v>
      </c>
      <c r="GJ103" s="387">
        <v>3738.0999999999995</v>
      </c>
      <c r="GK103" s="387">
        <v>3738.0999999999995</v>
      </c>
      <c r="GL103" s="387">
        <v>3738.0999999999995</v>
      </c>
      <c r="GM103" s="387">
        <v>3738.0999999999995</v>
      </c>
      <c r="GN103" s="387">
        <v>3738.0999999999995</v>
      </c>
      <c r="GO103" s="387">
        <v>3738.0999999999995</v>
      </c>
      <c r="GP103" s="387">
        <v>3738.0999999999995</v>
      </c>
      <c r="GQ103" s="387">
        <v>3738.0999999999995</v>
      </c>
      <c r="GR103" s="387">
        <v>3738.0999999999995</v>
      </c>
      <c r="GS103" s="387">
        <v>3738.0999999999995</v>
      </c>
      <c r="GT103" s="387">
        <v>3738.0999999999995</v>
      </c>
      <c r="GU103" s="387">
        <v>3738.0999999999995</v>
      </c>
      <c r="GV103" s="387">
        <v>3738.0999999999995</v>
      </c>
      <c r="GW103" s="387">
        <v>3738.0999999999995</v>
      </c>
      <c r="GX103" s="387">
        <v>3738.0999999999995</v>
      </c>
      <c r="GY103" s="387">
        <v>3738.0999999999995</v>
      </c>
      <c r="GZ103" s="387">
        <v>3738.0999999999995</v>
      </c>
      <c r="HA103" s="387">
        <v>3738.0999999999995</v>
      </c>
      <c r="HB103" s="387">
        <v>3738.0999999999995</v>
      </c>
      <c r="HC103" s="387">
        <v>3738.0999999999995</v>
      </c>
      <c r="HD103" s="387">
        <v>3738.0999999999995</v>
      </c>
      <c r="HE103" s="387">
        <v>3738.0999999999995</v>
      </c>
      <c r="HS103" s="394">
        <v>6.5968173654620328</v>
      </c>
      <c r="HT103" s="394">
        <v>6.5968173654620328</v>
      </c>
      <c r="HU103" s="394">
        <v>6.5968173654620328</v>
      </c>
      <c r="HV103" s="394">
        <v>6.5968173654620328</v>
      </c>
      <c r="HW103" s="394">
        <v>6.596817365462031</v>
      </c>
      <c r="HX103" s="394">
        <v>6.0692508089721899</v>
      </c>
      <c r="HY103" s="394">
        <v>5.5838752752297323</v>
      </c>
      <c r="HZ103" s="394">
        <v>5.1373166261689072</v>
      </c>
      <c r="IA103" s="394">
        <v>4.7264705632999053</v>
      </c>
      <c r="IB103" s="394">
        <v>4.3484810478578471</v>
      </c>
      <c r="IC103" s="394">
        <v>4.226348925857919</v>
      </c>
      <c r="ID103" s="394">
        <v>4.1076470258274647</v>
      </c>
      <c r="IE103" s="394">
        <v>3.9922790060132485</v>
      </c>
      <c r="IF103" s="394">
        <v>3.8801512305316557</v>
      </c>
      <c r="IG103" s="394">
        <v>3.7711726933712111</v>
      </c>
      <c r="IH103" s="394">
        <v>3.7212449923038418</v>
      </c>
      <c r="II103" s="394">
        <v>3.6719782992402301</v>
      </c>
      <c r="IJ103" s="394">
        <v>3.6233638628945832</v>
      </c>
      <c r="IK103" s="394">
        <v>3.5753930478420402</v>
      </c>
      <c r="IL103" s="394">
        <v>3.5280573329847513</v>
      </c>
      <c r="IM103" s="394">
        <v>3.5031887907124148</v>
      </c>
      <c r="IN103" s="394">
        <v>3.4784955416216743</v>
      </c>
      <c r="IO103" s="394">
        <v>3.453976350107355</v>
      </c>
      <c r="IP103" s="394">
        <v>3.4296299892738071</v>
      </c>
      <c r="IQ103" s="394">
        <v>3.4054552408735095</v>
      </c>
      <c r="IR103" s="394">
        <v>3.3850078109638448</v>
      </c>
      <c r="IS103" s="394">
        <v>3.3646831538878654</v>
      </c>
      <c r="IT103" s="394">
        <v>3.3444805324786633</v>
      </c>
      <c r="IU103" s="394">
        <v>3.3243992139955121</v>
      </c>
      <c r="IV103" s="394">
        <v>3.3044384700972977</v>
      </c>
      <c r="IW103" s="394">
        <v>3.289072543829803</v>
      </c>
      <c r="IX103" s="394">
        <v>3.2737780704557999</v>
      </c>
      <c r="IY103" s="394">
        <v>3.258554717713122</v>
      </c>
      <c r="IZ103" s="394">
        <v>3.2434021548846474</v>
      </c>
      <c r="JA103" s="394">
        <v>3.2283200527911191</v>
      </c>
      <c r="JB103" s="394">
        <v>3.2283200527911191</v>
      </c>
      <c r="JC103" s="394">
        <v>3.2283200527911191</v>
      </c>
      <c r="JD103" s="394">
        <v>3.2283200527911191</v>
      </c>
      <c r="JE103" s="394">
        <v>3.2283200527911191</v>
      </c>
      <c r="JF103" s="394">
        <v>3.2283200527911191</v>
      </c>
      <c r="JG103" s="394">
        <v>3.2283200527911191</v>
      </c>
      <c r="JH103" s="394">
        <v>3.2283200527911191</v>
      </c>
      <c r="JI103" s="394">
        <v>3.2283200527911191</v>
      </c>
      <c r="JJ103" s="394">
        <v>3.2283200527911191</v>
      </c>
      <c r="JK103" s="394">
        <v>3.2283200527911191</v>
      </c>
      <c r="JL103" s="394">
        <v>3.2283200527911191</v>
      </c>
      <c r="JM103" s="394">
        <v>3.2283200527911191</v>
      </c>
      <c r="JN103" s="394">
        <v>3.2283200527911191</v>
      </c>
      <c r="JO103" s="394">
        <v>3.2283200527911191</v>
      </c>
      <c r="JP103" s="394">
        <v>3.2283200527911191</v>
      </c>
      <c r="JQ103" s="394">
        <v>3.2283200527911191</v>
      </c>
      <c r="JR103" s="394">
        <v>3.2283200527911191</v>
      </c>
      <c r="JS103" s="394">
        <v>3.2283200527911191</v>
      </c>
      <c r="JT103" s="394">
        <v>3.2283200527911191</v>
      </c>
      <c r="JU103" s="394">
        <v>3.2283200527911191</v>
      </c>
      <c r="JV103" s="394">
        <v>3.2283200527911191</v>
      </c>
      <c r="JW103" s="394">
        <v>3.2283200527911191</v>
      </c>
      <c r="JX103" s="394">
        <v>3.2283200527911191</v>
      </c>
      <c r="JY103" s="394">
        <v>3.2283200527911191</v>
      </c>
      <c r="JZ103" s="394">
        <v>3.2283200527911191</v>
      </c>
      <c r="KA103" s="394">
        <v>3.2283200527911191</v>
      </c>
      <c r="KB103" s="394">
        <v>3.2283200527911191</v>
      </c>
      <c r="KC103" s="394">
        <v>3.2283200527911191</v>
      </c>
    </row>
    <row r="104" spans="1:289" x14ac:dyDescent="0.25">
      <c r="A104" s="383">
        <v>95</v>
      </c>
      <c r="B104" s="384" t="s">
        <v>853</v>
      </c>
      <c r="C104" s="385" t="s">
        <v>142</v>
      </c>
      <c r="D104" s="385" t="s">
        <v>142</v>
      </c>
      <c r="E104" s="129">
        <v>2052</v>
      </c>
      <c r="F104" s="386">
        <v>554.83662000000004</v>
      </c>
      <c r="G104" s="386">
        <v>559.28795618578658</v>
      </c>
      <c r="H104" s="386">
        <v>563.77500449497063</v>
      </c>
      <c r="I104" s="386">
        <v>568.29805143832209</v>
      </c>
      <c r="J104" s="386">
        <v>572.85738582522572</v>
      </c>
      <c r="K104" s="386">
        <v>574.44416615710566</v>
      </c>
      <c r="L104" s="386">
        <v>576.03534177459062</v>
      </c>
      <c r="M104" s="386">
        <v>577.63092485235609</v>
      </c>
      <c r="N104" s="386">
        <v>579.23092759880058</v>
      </c>
      <c r="O104" s="386">
        <v>580.83536225613898</v>
      </c>
      <c r="P104" s="386">
        <v>582.453058460889</v>
      </c>
      <c r="Q104" s="386">
        <v>584.07526014375014</v>
      </c>
      <c r="R104" s="386">
        <v>585.70197985301991</v>
      </c>
      <c r="S104" s="386">
        <v>587.33323017194414</v>
      </c>
      <c r="T104" s="386">
        <v>588.96902371881436</v>
      </c>
      <c r="U104" s="386">
        <v>590.49814362783536</v>
      </c>
      <c r="V104" s="386">
        <v>592.03123353799742</v>
      </c>
      <c r="W104" s="386">
        <v>593.56830375647712</v>
      </c>
      <c r="X104" s="386">
        <v>595.10936461721133</v>
      </c>
      <c r="Y104" s="386">
        <v>596.65442648096644</v>
      </c>
      <c r="Z104" s="386">
        <v>598.04428622809564</v>
      </c>
      <c r="AA104" s="386">
        <v>599.43738354463005</v>
      </c>
      <c r="AB104" s="386">
        <v>600.83372597223411</v>
      </c>
      <c r="AC104" s="386">
        <v>602.23332107013971</v>
      </c>
      <c r="AD104" s="386">
        <v>603.63617641518749</v>
      </c>
      <c r="AE104" s="386">
        <v>605.42389175360495</v>
      </c>
      <c r="AF104" s="386">
        <v>607.21690154960481</v>
      </c>
      <c r="AG104" s="386">
        <v>609.0152214831337</v>
      </c>
      <c r="AH104" s="386">
        <v>610.81886728057555</v>
      </c>
      <c r="AI104" s="386">
        <v>612.62785471488962</v>
      </c>
      <c r="AJ104" s="386">
        <v>614.26498766233385</v>
      </c>
      <c r="AK104" s="386">
        <v>615.90649554027948</v>
      </c>
      <c r="AL104" s="386">
        <v>617.5523900399071</v>
      </c>
      <c r="AM104" s="386">
        <v>619.20268288363968</v>
      </c>
      <c r="AN104" s="386">
        <v>620.85738582522617</v>
      </c>
      <c r="AO104" s="387">
        <v>620.85738582522617</v>
      </c>
      <c r="AP104" s="387">
        <v>620.85738582522617</v>
      </c>
      <c r="AQ104" s="387">
        <v>620.85738582522617</v>
      </c>
      <c r="AR104" s="387">
        <v>620.85738582522617</v>
      </c>
      <c r="AS104" s="387">
        <v>620.85738582522617</v>
      </c>
      <c r="AT104" s="387">
        <v>620.85738582522617</v>
      </c>
      <c r="AU104" s="387">
        <v>620.85738582522617</v>
      </c>
      <c r="AV104" s="387">
        <v>620.85738582522617</v>
      </c>
      <c r="AW104" s="387">
        <v>620.85738582522617</v>
      </c>
      <c r="AX104" s="387">
        <v>620.85738582522617</v>
      </c>
      <c r="AY104" s="387">
        <v>620.85738582522617</v>
      </c>
      <c r="AZ104" s="387">
        <v>620.85738582522617</v>
      </c>
      <c r="BA104" s="387">
        <v>620.85738582522617</v>
      </c>
      <c r="BB104" s="387">
        <v>620.85738582522617</v>
      </c>
      <c r="BC104" s="387">
        <v>620.85738582522617</v>
      </c>
      <c r="BD104" s="387">
        <v>620.85738582522617</v>
      </c>
      <c r="BE104" s="387">
        <v>620.85738582522617</v>
      </c>
      <c r="BF104" s="387">
        <v>620.85738582522617</v>
      </c>
      <c r="BG104" s="387">
        <v>620.85738582522617</v>
      </c>
      <c r="BH104" s="387">
        <v>620.85738582522617</v>
      </c>
      <c r="BI104" s="387">
        <v>620.85738582522617</v>
      </c>
      <c r="BJ104" s="387">
        <v>620.85738582522617</v>
      </c>
      <c r="BK104" s="387">
        <v>620.85738582522617</v>
      </c>
      <c r="BL104" s="387">
        <v>620.85738582522617</v>
      </c>
      <c r="BM104" s="387">
        <v>620.85738582522617</v>
      </c>
      <c r="BN104" s="387">
        <v>620.85738582522617</v>
      </c>
      <c r="BO104" s="387">
        <v>620.85738582522617</v>
      </c>
      <c r="BP104" s="387">
        <v>620.85738582522617</v>
      </c>
      <c r="CA104" s="386">
        <v>1560</v>
      </c>
      <c r="CB104" s="386">
        <v>1572.3525081514197</v>
      </c>
      <c r="CC104" s="386">
        <v>1584.8028268526027</v>
      </c>
      <c r="CD104" s="386">
        <v>1597.3517305943269</v>
      </c>
      <c r="CE104" s="386">
        <v>1610</v>
      </c>
      <c r="CF104" s="386">
        <v>1614.2584965827109</v>
      </c>
      <c r="CG104" s="386">
        <v>1618.5282570120958</v>
      </c>
      <c r="CH104" s="386">
        <v>1622.8093110813547</v>
      </c>
      <c r="CI104" s="386">
        <v>1627.1016886624923</v>
      </c>
      <c r="CJ104" s="386">
        <v>1631.4054197065248</v>
      </c>
      <c r="CK104" s="386">
        <v>1635.7456509400686</v>
      </c>
      <c r="CL104" s="386">
        <v>1640.0974290318813</v>
      </c>
      <c r="CM104" s="386">
        <v>1644.4607847015097</v>
      </c>
      <c r="CN104" s="386">
        <v>1648.8357487502276</v>
      </c>
      <c r="CO104" s="386">
        <v>1653.2223520612529</v>
      </c>
      <c r="CP104" s="386">
        <v>1655.6314554462228</v>
      </c>
      <c r="CQ104" s="386">
        <v>1658.0440694171175</v>
      </c>
      <c r="CR104" s="386">
        <v>1660.4601990896215</v>
      </c>
      <c r="CS104" s="386">
        <v>1662.8798495868746</v>
      </c>
      <c r="CT104" s="386">
        <v>1665.3030260394808</v>
      </c>
      <c r="CU104" s="386">
        <v>1667.2811701119488</v>
      </c>
      <c r="CV104" s="386">
        <v>1669.2616639393325</v>
      </c>
      <c r="CW104" s="386">
        <v>1671.2445103128077</v>
      </c>
      <c r="CX104" s="386">
        <v>1673.2297120268661</v>
      </c>
      <c r="CY104" s="386">
        <v>1675.2172718793177</v>
      </c>
      <c r="CZ104" s="386">
        <v>1678.2416939300929</v>
      </c>
      <c r="DA104" s="386">
        <v>1681.2715762449752</v>
      </c>
      <c r="DB104" s="386">
        <v>1684.3069286818759</v>
      </c>
      <c r="DC104" s="386">
        <v>1687.3477611165035</v>
      </c>
      <c r="DD104" s="386">
        <v>1690.394083442397</v>
      </c>
      <c r="DE104" s="386">
        <v>1694.8566662334547</v>
      </c>
      <c r="DF104" s="386">
        <v>1699.3310300910471</v>
      </c>
      <c r="DG104" s="386">
        <v>1703.8172061167886</v>
      </c>
      <c r="DH104" s="386">
        <v>1708.3152254944007</v>
      </c>
      <c r="DI104" s="386">
        <v>1712.825119489929</v>
      </c>
      <c r="DJ104" s="387">
        <v>1712.825119489929</v>
      </c>
      <c r="DK104" s="387">
        <v>1712.825119489929</v>
      </c>
      <c r="DL104" s="387">
        <v>1712.825119489929</v>
      </c>
      <c r="DM104" s="387">
        <v>1712.825119489929</v>
      </c>
      <c r="DN104" s="387">
        <v>1712.825119489929</v>
      </c>
      <c r="DO104" s="387">
        <v>1712.825119489929</v>
      </c>
      <c r="DP104" s="387">
        <v>1712.825119489929</v>
      </c>
      <c r="DQ104" s="387">
        <v>1712.825119489929</v>
      </c>
      <c r="DR104" s="387">
        <v>1712.825119489929</v>
      </c>
      <c r="DS104" s="387">
        <v>1712.825119489929</v>
      </c>
      <c r="DT104" s="387">
        <v>1712.825119489929</v>
      </c>
      <c r="DU104" s="387">
        <v>1712.825119489929</v>
      </c>
      <c r="DV104" s="387">
        <v>1712.825119489929</v>
      </c>
      <c r="DW104" s="387">
        <v>1712.825119489929</v>
      </c>
      <c r="DX104" s="387">
        <v>1712.825119489929</v>
      </c>
      <c r="DY104" s="387">
        <v>1712.825119489929</v>
      </c>
      <c r="DZ104" s="387">
        <v>1712.825119489929</v>
      </c>
      <c r="EA104" s="387">
        <v>1712.825119489929</v>
      </c>
      <c r="EB104" s="387">
        <v>1712.825119489929</v>
      </c>
      <c r="EC104" s="387">
        <v>1712.825119489929</v>
      </c>
      <c r="ED104" s="387">
        <v>1712.825119489929</v>
      </c>
      <c r="EE104" s="387">
        <v>1712.825119489929</v>
      </c>
      <c r="EF104" s="387">
        <v>1712.825119489929</v>
      </c>
      <c r="EG104" s="387">
        <v>1712.825119489929</v>
      </c>
      <c r="EH104" s="387">
        <v>1712.825119489929</v>
      </c>
      <c r="EI104" s="387">
        <v>1712.825119489929</v>
      </c>
      <c r="EJ104" s="387">
        <v>1712.825119489929</v>
      </c>
      <c r="EK104" s="387">
        <v>1712.825119489929</v>
      </c>
      <c r="EY104" s="386">
        <v>1581</v>
      </c>
      <c r="EZ104" s="386">
        <v>1590</v>
      </c>
      <c r="FA104" s="386">
        <v>1599</v>
      </c>
      <c r="FB104" s="386">
        <v>1608</v>
      </c>
      <c r="FC104" s="386">
        <v>1616.6999999999996</v>
      </c>
      <c r="FD104" s="386">
        <v>1636</v>
      </c>
      <c r="FE104" s="386">
        <v>1656</v>
      </c>
      <c r="FF104" s="386">
        <v>1676</v>
      </c>
      <c r="FG104" s="386">
        <v>1696</v>
      </c>
      <c r="FH104" s="386">
        <v>1716</v>
      </c>
      <c r="FI104" s="386">
        <v>1735.3000000000002</v>
      </c>
      <c r="FJ104" s="386">
        <v>1748</v>
      </c>
      <c r="FK104" s="386">
        <v>1761</v>
      </c>
      <c r="FL104" s="386">
        <v>1774</v>
      </c>
      <c r="FM104" s="386">
        <v>1787</v>
      </c>
      <c r="FN104" s="386">
        <v>1800</v>
      </c>
      <c r="FO104" s="386">
        <v>1813</v>
      </c>
      <c r="FP104" s="386">
        <v>1826</v>
      </c>
      <c r="FQ104" s="386">
        <v>1839</v>
      </c>
      <c r="FR104" s="386">
        <v>1852</v>
      </c>
      <c r="FS104" s="386">
        <v>1865</v>
      </c>
      <c r="FT104" s="386">
        <v>1878</v>
      </c>
      <c r="FU104" s="386">
        <v>1891</v>
      </c>
      <c r="FV104" s="386">
        <v>1904</v>
      </c>
      <c r="FW104" s="386">
        <v>1917</v>
      </c>
      <c r="FX104" s="386">
        <v>1930</v>
      </c>
      <c r="FY104" s="386">
        <v>1943</v>
      </c>
      <c r="FZ104" s="386">
        <v>1956</v>
      </c>
      <c r="GA104" s="386">
        <v>1969</v>
      </c>
      <c r="GB104" s="386">
        <v>1982</v>
      </c>
      <c r="GC104" s="386">
        <v>1988.1</v>
      </c>
      <c r="GD104" s="387">
        <v>1988.1</v>
      </c>
      <c r="GE104" s="387">
        <v>1988.1</v>
      </c>
      <c r="GF104" s="387">
        <v>1988.1</v>
      </c>
      <c r="GG104" s="387">
        <v>1988.1</v>
      </c>
      <c r="GH104" s="387">
        <v>1988.1</v>
      </c>
      <c r="GI104" s="387">
        <v>1988.1</v>
      </c>
      <c r="GJ104" s="387">
        <v>1988.1</v>
      </c>
      <c r="GK104" s="387">
        <v>1988.1</v>
      </c>
      <c r="GL104" s="387">
        <v>1988.1</v>
      </c>
      <c r="GM104" s="387">
        <v>1988.1</v>
      </c>
      <c r="GN104" s="387">
        <v>1988.1</v>
      </c>
      <c r="GO104" s="387">
        <v>1988.1</v>
      </c>
      <c r="GP104" s="387">
        <v>1988.1</v>
      </c>
      <c r="GQ104" s="387">
        <v>1988.1</v>
      </c>
      <c r="GR104" s="387">
        <v>1988.1</v>
      </c>
      <c r="GS104" s="387">
        <v>1988.1</v>
      </c>
      <c r="GT104" s="387">
        <v>1988.1</v>
      </c>
      <c r="GU104" s="387">
        <v>1988.1</v>
      </c>
      <c r="GV104" s="387">
        <v>1988.1</v>
      </c>
      <c r="GW104" s="387">
        <v>1988.1</v>
      </c>
      <c r="GX104" s="387">
        <v>1988.1</v>
      </c>
      <c r="GY104" s="387">
        <v>1988.1</v>
      </c>
      <c r="GZ104" s="387">
        <v>1988.1</v>
      </c>
      <c r="HA104" s="387">
        <v>1988.1</v>
      </c>
      <c r="HB104" s="387">
        <v>1988.1</v>
      </c>
      <c r="HC104" s="387">
        <v>1988.1</v>
      </c>
      <c r="HD104" s="387">
        <v>1988.1</v>
      </c>
      <c r="HE104" s="387">
        <v>1988.1</v>
      </c>
      <c r="HS104" s="394">
        <v>2.8116384963919647</v>
      </c>
      <c r="HT104" s="394">
        <v>2.8113469828216884</v>
      </c>
      <c r="HU104" s="394">
        <v>2.8110554994758385</v>
      </c>
      <c r="HV104" s="394">
        <v>2.8107640463512813</v>
      </c>
      <c r="HW104" s="394">
        <v>2.8104726234448836</v>
      </c>
      <c r="HX104" s="394">
        <v>2.810122535287833</v>
      </c>
      <c r="HY104" s="394">
        <v>2.809772490739717</v>
      </c>
      <c r="HZ104" s="394">
        <v>2.8094224897951037</v>
      </c>
      <c r="IA104" s="394">
        <v>2.8090725324485617</v>
      </c>
      <c r="IB104" s="394">
        <v>2.8087226186946612</v>
      </c>
      <c r="IC104" s="394">
        <v>2.8083733567516442</v>
      </c>
      <c r="ID104" s="394">
        <v>2.8080241382390132</v>
      </c>
      <c r="IE104" s="394">
        <v>2.8076749631513658</v>
      </c>
      <c r="IF104" s="394">
        <v>2.8073258314833036</v>
      </c>
      <c r="IG104" s="394">
        <v>2.8069767432294275</v>
      </c>
      <c r="IH104" s="394">
        <v>2.8037877397455349</v>
      </c>
      <c r="II104" s="394">
        <v>2.800602359285326</v>
      </c>
      <c r="IJ104" s="394">
        <v>2.7974205977326871</v>
      </c>
      <c r="IK104" s="394">
        <v>2.7942424509761814</v>
      </c>
      <c r="IL104" s="394">
        <v>2.7910679149090409</v>
      </c>
      <c r="IM104" s="394">
        <v>2.7878891388254874</v>
      </c>
      <c r="IN104" s="394">
        <v>2.784713983082856</v>
      </c>
      <c r="IO104" s="394">
        <v>2.7815424435579033</v>
      </c>
      <c r="IP104" s="394">
        <v>2.7783745161320819</v>
      </c>
      <c r="IQ104" s="394">
        <v>2.7752101966915332</v>
      </c>
      <c r="IR104" s="394">
        <v>2.7720110104493574</v>
      </c>
      <c r="IS104" s="394">
        <v>2.7688155121413871</v>
      </c>
      <c r="IT104" s="394">
        <v>2.7656236975162725</v>
      </c>
      <c r="IU104" s="394">
        <v>2.7624355623275658</v>
      </c>
      <c r="IV104" s="394">
        <v>2.759251102333713</v>
      </c>
      <c r="IW104" s="394">
        <v>2.7591620884717107</v>
      </c>
      <c r="IX104" s="394">
        <v>2.7590730774813093</v>
      </c>
      <c r="IY104" s="394">
        <v>2.7589840693624157</v>
      </c>
      <c r="IZ104" s="394">
        <v>2.7588950641149381</v>
      </c>
      <c r="JA104" s="394">
        <v>2.7588060617387842</v>
      </c>
      <c r="JB104" s="394">
        <v>2.7588060617387842</v>
      </c>
      <c r="JC104" s="394">
        <v>2.7588060617387842</v>
      </c>
      <c r="JD104" s="394">
        <v>2.7588060617387842</v>
      </c>
      <c r="JE104" s="394">
        <v>2.7588060617387842</v>
      </c>
      <c r="JF104" s="394">
        <v>2.7588060617387842</v>
      </c>
      <c r="JG104" s="394">
        <v>2.7588060617387842</v>
      </c>
      <c r="JH104" s="394">
        <v>2.7588060617387842</v>
      </c>
      <c r="JI104" s="394">
        <v>2.7588060617387842</v>
      </c>
      <c r="JJ104" s="394">
        <v>2.7588060617387842</v>
      </c>
      <c r="JK104" s="394">
        <v>2.7588060617387842</v>
      </c>
      <c r="JL104" s="394">
        <v>2.7588060617387842</v>
      </c>
      <c r="JM104" s="394">
        <v>2.7588060617387842</v>
      </c>
      <c r="JN104" s="394">
        <v>2.7588060617387842</v>
      </c>
      <c r="JO104" s="394">
        <v>2.7588060617387842</v>
      </c>
      <c r="JP104" s="394">
        <v>2.7588060617387842</v>
      </c>
      <c r="JQ104" s="394">
        <v>2.7588060617387842</v>
      </c>
      <c r="JR104" s="394">
        <v>2.7588060617387842</v>
      </c>
      <c r="JS104" s="394">
        <v>2.7588060617387842</v>
      </c>
      <c r="JT104" s="394">
        <v>2.7588060617387842</v>
      </c>
      <c r="JU104" s="394">
        <v>2.7588060617387842</v>
      </c>
      <c r="JV104" s="394">
        <v>2.7588060617387842</v>
      </c>
      <c r="JW104" s="394">
        <v>2.7588060617387842</v>
      </c>
      <c r="JX104" s="394">
        <v>2.7588060617387842</v>
      </c>
      <c r="JY104" s="394">
        <v>2.7588060617387842</v>
      </c>
      <c r="JZ104" s="394">
        <v>2.7588060617387842</v>
      </c>
      <c r="KA104" s="394">
        <v>2.7588060617387842</v>
      </c>
      <c r="KB104" s="394">
        <v>2.7588060617387842</v>
      </c>
      <c r="KC104" s="394">
        <v>2.7588060617387842</v>
      </c>
    </row>
    <row r="105" spans="1:289" x14ac:dyDescent="0.25">
      <c r="A105" s="383">
        <v>96</v>
      </c>
      <c r="B105" s="384" t="s">
        <v>853</v>
      </c>
      <c r="C105" s="385" t="s">
        <v>142</v>
      </c>
      <c r="D105" s="385" t="s">
        <v>142</v>
      </c>
      <c r="E105" s="129">
        <v>2052</v>
      </c>
      <c r="F105" s="386">
        <v>1623.7447</v>
      </c>
      <c r="G105" s="386">
        <v>1605.8377159028921</v>
      </c>
      <c r="H105" s="386">
        <v>1588.1282136386451</v>
      </c>
      <c r="I105" s="386">
        <v>1570.6140153377696</v>
      </c>
      <c r="J105" s="386">
        <v>1553.29296714876</v>
      </c>
      <c r="K105" s="386">
        <v>1555.9710349546328</v>
      </c>
      <c r="L105" s="386">
        <v>1558.6537200782457</v>
      </c>
      <c r="M105" s="386">
        <v>1561.3410304804215</v>
      </c>
      <c r="N105" s="386">
        <v>1564.0329741357084</v>
      </c>
      <c r="O105" s="386">
        <v>1566.7295590324034</v>
      </c>
      <c r="P105" s="386">
        <v>1569.4597865421867</v>
      </c>
      <c r="Q105" s="386">
        <v>1572.1947718241154</v>
      </c>
      <c r="R105" s="386">
        <v>1574.9345231692184</v>
      </c>
      <c r="S105" s="386">
        <v>1577.6790488829733</v>
      </c>
      <c r="T105" s="386">
        <v>1580.4283572853303</v>
      </c>
      <c r="U105" s="386">
        <v>1582.9284101632243</v>
      </c>
      <c r="V105" s="386">
        <v>1585.4324178324655</v>
      </c>
      <c r="W105" s="386">
        <v>1587.9403865490713</v>
      </c>
      <c r="X105" s="386">
        <v>1590.4523225789555</v>
      </c>
      <c r="Y105" s="386">
        <v>1592.9682321979451</v>
      </c>
      <c r="Z105" s="386">
        <v>1595.1961515357609</v>
      </c>
      <c r="AA105" s="386">
        <v>1597.4271868331268</v>
      </c>
      <c r="AB105" s="386">
        <v>1599.6613424480117</v>
      </c>
      <c r="AC105" s="386">
        <v>1601.89862274448</v>
      </c>
      <c r="AD105" s="386">
        <v>1604.1390320926987</v>
      </c>
      <c r="AE105" s="386">
        <v>1607.1370385530511</v>
      </c>
      <c r="AF105" s="386">
        <v>1610.1406480456571</v>
      </c>
      <c r="AG105" s="386">
        <v>1613.1498710421324</v>
      </c>
      <c r="AH105" s="386">
        <v>1616.1647180336627</v>
      </c>
      <c r="AI105" s="386">
        <v>1619.1851995310408</v>
      </c>
      <c r="AJ105" s="386">
        <v>1621.9969706064153</v>
      </c>
      <c r="AK105" s="386">
        <v>1624.8136244194673</v>
      </c>
      <c r="AL105" s="386">
        <v>1627.6351694492394</v>
      </c>
      <c r="AM105" s="386">
        <v>1630.4616141894985</v>
      </c>
      <c r="AN105" s="386">
        <v>1633.2929671487607</v>
      </c>
      <c r="AO105" s="387">
        <v>1633.2929671487607</v>
      </c>
      <c r="AP105" s="387">
        <v>1633.2929671487607</v>
      </c>
      <c r="AQ105" s="387">
        <v>1633.2929671487607</v>
      </c>
      <c r="AR105" s="387">
        <v>1633.2929671487607</v>
      </c>
      <c r="AS105" s="387">
        <v>1633.2929671487607</v>
      </c>
      <c r="AT105" s="387">
        <v>1633.2929671487607</v>
      </c>
      <c r="AU105" s="387">
        <v>1633.2929671487607</v>
      </c>
      <c r="AV105" s="387">
        <v>1633.2929671487607</v>
      </c>
      <c r="AW105" s="387">
        <v>1633.2929671487607</v>
      </c>
      <c r="AX105" s="387">
        <v>1633.2929671487607</v>
      </c>
      <c r="AY105" s="387">
        <v>1633.2929671487607</v>
      </c>
      <c r="AZ105" s="387">
        <v>1633.2929671487607</v>
      </c>
      <c r="BA105" s="387">
        <v>1633.2929671487607</v>
      </c>
      <c r="BB105" s="387">
        <v>1633.2929671487607</v>
      </c>
      <c r="BC105" s="387">
        <v>1633.2929671487607</v>
      </c>
      <c r="BD105" s="387">
        <v>1633.2929671487607</v>
      </c>
      <c r="BE105" s="387">
        <v>1633.2929671487607</v>
      </c>
      <c r="BF105" s="387">
        <v>1633.2929671487607</v>
      </c>
      <c r="BG105" s="387">
        <v>1633.2929671487607</v>
      </c>
      <c r="BH105" s="387">
        <v>1633.2929671487607</v>
      </c>
      <c r="BI105" s="387">
        <v>1633.2929671487607</v>
      </c>
      <c r="BJ105" s="387">
        <v>1633.2929671487607</v>
      </c>
      <c r="BK105" s="387">
        <v>1633.2929671487607</v>
      </c>
      <c r="BL105" s="387">
        <v>1633.2929671487607</v>
      </c>
      <c r="BM105" s="387">
        <v>1633.2929671487607</v>
      </c>
      <c r="BN105" s="387">
        <v>1633.2929671487607</v>
      </c>
      <c r="BO105" s="387">
        <v>1633.2929671487607</v>
      </c>
      <c r="BP105" s="387">
        <v>1633.2929671487607</v>
      </c>
      <c r="CA105" s="386">
        <v>4840</v>
      </c>
      <c r="CB105" s="386">
        <v>4786.6235036640901</v>
      </c>
      <c r="CC105" s="386">
        <v>4733.8356540970026</v>
      </c>
      <c r="CD105" s="386">
        <v>4681.6299595834271</v>
      </c>
      <c r="CE105" s="386">
        <v>4630</v>
      </c>
      <c r="CF105" s="386">
        <v>4643.9382941587228</v>
      </c>
      <c r="CG105" s="386">
        <v>4657.9185485861408</v>
      </c>
      <c r="CH105" s="386">
        <v>4671.9408896007344</v>
      </c>
      <c r="CI105" s="386">
        <v>4686.0054439012574</v>
      </c>
      <c r="CJ105" s="386">
        <v>4700.1123385678829</v>
      </c>
      <c r="CK105" s="386">
        <v>4714.3100116360984</v>
      </c>
      <c r="CL105" s="386">
        <v>4728.550571747438</v>
      </c>
      <c r="CM105" s="386">
        <v>4742.834148451192</v>
      </c>
      <c r="CN105" s="386">
        <v>4757.1608716879809</v>
      </c>
      <c r="CO105" s="386">
        <v>4771.5308717909365</v>
      </c>
      <c r="CP105" s="386">
        <v>4778.9834067673319</v>
      </c>
      <c r="CQ105" s="386">
        <v>4786.4475816720987</v>
      </c>
      <c r="CR105" s="386">
        <v>4793.9234146853523</v>
      </c>
      <c r="CS105" s="386">
        <v>4801.4109240156004</v>
      </c>
      <c r="CT105" s="386">
        <v>4808.9101278997887</v>
      </c>
      <c r="CU105" s="386">
        <v>4815.5514136094125</v>
      </c>
      <c r="CV105" s="386">
        <v>4822.2018711843248</v>
      </c>
      <c r="CW105" s="386">
        <v>4828.8615132912164</v>
      </c>
      <c r="CX105" s="386">
        <v>4835.5303526142716</v>
      </c>
      <c r="CY105" s="386">
        <v>4842.2084018551914</v>
      </c>
      <c r="CZ105" s="386">
        <v>4851.1453705197437</v>
      </c>
      <c r="DA105" s="386">
        <v>4860.0988336021901</v>
      </c>
      <c r="DB105" s="386">
        <v>4869.068821545271</v>
      </c>
      <c r="DC105" s="386">
        <v>4878.0553648479145</v>
      </c>
      <c r="DD105" s="386">
        <v>4887.0584940653362</v>
      </c>
      <c r="DE105" s="386">
        <v>4895.4402696722746</v>
      </c>
      <c r="DF105" s="386">
        <v>4903.8364208309704</v>
      </c>
      <c r="DG105" s="386">
        <v>4912.2469721968791</v>
      </c>
      <c r="DH105" s="386">
        <v>4920.6719484677415</v>
      </c>
      <c r="DI105" s="386">
        <v>4929.1113743836568</v>
      </c>
      <c r="DJ105" s="387">
        <v>4929.1113743836568</v>
      </c>
      <c r="DK105" s="387">
        <v>4929.1113743836568</v>
      </c>
      <c r="DL105" s="387">
        <v>4929.1113743836568</v>
      </c>
      <c r="DM105" s="387">
        <v>4929.1113743836568</v>
      </c>
      <c r="DN105" s="387">
        <v>4929.1113743836568</v>
      </c>
      <c r="DO105" s="387">
        <v>4929.1113743836568</v>
      </c>
      <c r="DP105" s="387">
        <v>4929.1113743836568</v>
      </c>
      <c r="DQ105" s="387">
        <v>4929.1113743836568</v>
      </c>
      <c r="DR105" s="387">
        <v>4929.1113743836568</v>
      </c>
      <c r="DS105" s="387">
        <v>4929.1113743836568</v>
      </c>
      <c r="DT105" s="387">
        <v>4929.1113743836568</v>
      </c>
      <c r="DU105" s="387">
        <v>4929.1113743836568</v>
      </c>
      <c r="DV105" s="387">
        <v>4929.1113743836568</v>
      </c>
      <c r="DW105" s="387">
        <v>4929.1113743836568</v>
      </c>
      <c r="DX105" s="387">
        <v>4929.1113743836568</v>
      </c>
      <c r="DY105" s="387">
        <v>4929.1113743836568</v>
      </c>
      <c r="DZ105" s="387">
        <v>4929.1113743836568</v>
      </c>
      <c r="EA105" s="387">
        <v>4929.1113743836568</v>
      </c>
      <c r="EB105" s="387">
        <v>4929.1113743836568</v>
      </c>
      <c r="EC105" s="387">
        <v>4929.1113743836568</v>
      </c>
      <c r="ED105" s="387">
        <v>4929.1113743836568</v>
      </c>
      <c r="EE105" s="387">
        <v>4929.1113743836568</v>
      </c>
      <c r="EF105" s="387">
        <v>4929.1113743836568</v>
      </c>
      <c r="EG105" s="387">
        <v>4929.1113743836568</v>
      </c>
      <c r="EH105" s="387">
        <v>4929.1113743836568</v>
      </c>
      <c r="EI105" s="387">
        <v>4929.1113743836568</v>
      </c>
      <c r="EJ105" s="387">
        <v>4929.1113743836568</v>
      </c>
      <c r="EK105" s="387">
        <v>4929.1113743836568</v>
      </c>
      <c r="EY105" s="386">
        <v>620</v>
      </c>
      <c r="EZ105" s="386">
        <v>624</v>
      </c>
      <c r="FA105" s="386">
        <v>628</v>
      </c>
      <c r="FB105" s="386">
        <v>632</v>
      </c>
      <c r="FC105" s="386">
        <v>636.29999999999995</v>
      </c>
      <c r="FD105" s="386">
        <v>644</v>
      </c>
      <c r="FE105" s="386">
        <v>651</v>
      </c>
      <c r="FF105" s="386">
        <v>658</v>
      </c>
      <c r="FG105" s="386">
        <v>665</v>
      </c>
      <c r="FH105" s="386">
        <v>672</v>
      </c>
      <c r="FI105" s="386">
        <v>681.2</v>
      </c>
      <c r="FJ105" s="386">
        <v>688</v>
      </c>
      <c r="FK105" s="386">
        <v>694</v>
      </c>
      <c r="FL105" s="386">
        <v>700</v>
      </c>
      <c r="FM105" s="386">
        <v>706</v>
      </c>
      <c r="FN105" s="386">
        <v>712</v>
      </c>
      <c r="FO105" s="386">
        <v>718</v>
      </c>
      <c r="FP105" s="386">
        <v>724</v>
      </c>
      <c r="FQ105" s="386">
        <v>730</v>
      </c>
      <c r="FR105" s="386">
        <v>736</v>
      </c>
      <c r="FS105" s="386">
        <v>742</v>
      </c>
      <c r="FT105" s="386">
        <v>748</v>
      </c>
      <c r="FU105" s="386">
        <v>754</v>
      </c>
      <c r="FV105" s="386">
        <v>760</v>
      </c>
      <c r="FW105" s="386">
        <v>766</v>
      </c>
      <c r="FX105" s="386">
        <v>772</v>
      </c>
      <c r="FY105" s="386">
        <v>778</v>
      </c>
      <c r="FZ105" s="386">
        <v>784</v>
      </c>
      <c r="GA105" s="386">
        <v>790</v>
      </c>
      <c r="GB105" s="386">
        <v>796</v>
      </c>
      <c r="GC105" s="386">
        <v>807.69999999999993</v>
      </c>
      <c r="GD105" s="387">
        <v>807.69999999999993</v>
      </c>
      <c r="GE105" s="387">
        <v>807.69999999999993</v>
      </c>
      <c r="GF105" s="387">
        <v>807.69999999999993</v>
      </c>
      <c r="GG105" s="387">
        <v>807.69999999999993</v>
      </c>
      <c r="GH105" s="387">
        <v>807.69999999999993</v>
      </c>
      <c r="GI105" s="387">
        <v>807.69999999999993</v>
      </c>
      <c r="GJ105" s="387">
        <v>807.69999999999993</v>
      </c>
      <c r="GK105" s="387">
        <v>807.69999999999993</v>
      </c>
      <c r="GL105" s="387">
        <v>807.69999999999993</v>
      </c>
      <c r="GM105" s="387">
        <v>807.69999999999993</v>
      </c>
      <c r="GN105" s="387">
        <v>807.69999999999993</v>
      </c>
      <c r="GO105" s="387">
        <v>807.69999999999993</v>
      </c>
      <c r="GP105" s="387">
        <v>807.69999999999993</v>
      </c>
      <c r="GQ105" s="387">
        <v>807.69999999999993</v>
      </c>
      <c r="GR105" s="387">
        <v>807.69999999999993</v>
      </c>
      <c r="GS105" s="387">
        <v>807.69999999999993</v>
      </c>
      <c r="GT105" s="387">
        <v>807.69999999999993</v>
      </c>
      <c r="GU105" s="387">
        <v>807.69999999999993</v>
      </c>
      <c r="GV105" s="387">
        <v>807.69999999999993</v>
      </c>
      <c r="GW105" s="387">
        <v>807.69999999999993</v>
      </c>
      <c r="GX105" s="387">
        <v>807.69999999999993</v>
      </c>
      <c r="GY105" s="387">
        <v>807.69999999999993</v>
      </c>
      <c r="GZ105" s="387">
        <v>807.69999999999993</v>
      </c>
      <c r="HA105" s="387">
        <v>807.69999999999993</v>
      </c>
      <c r="HB105" s="387">
        <v>807.69999999999993</v>
      </c>
      <c r="HC105" s="387">
        <v>807.69999999999993</v>
      </c>
      <c r="HD105" s="387">
        <v>807.69999999999993</v>
      </c>
      <c r="HE105" s="387">
        <v>807.69999999999993</v>
      </c>
      <c r="HS105" s="394">
        <v>2.9807641558429721</v>
      </c>
      <c r="HT105" s="394">
        <v>2.9807641558429716</v>
      </c>
      <c r="HU105" s="394">
        <v>2.9807641558429716</v>
      </c>
      <c r="HV105" s="394">
        <v>2.9807641558429716</v>
      </c>
      <c r="HW105" s="394">
        <v>2.9807641558429729</v>
      </c>
      <c r="HX105" s="394">
        <v>2.9845917371425394</v>
      </c>
      <c r="HY105" s="394">
        <v>2.9884242334162008</v>
      </c>
      <c r="HZ105" s="394">
        <v>2.9922616509752435</v>
      </c>
      <c r="IA105" s="394">
        <v>2.9961039961390616</v>
      </c>
      <c r="IB105" s="394">
        <v>2.9999512752351629</v>
      </c>
      <c r="IC105" s="394">
        <v>3.0037787855798488</v>
      </c>
      <c r="ID105" s="394">
        <v>3.0076111792823279</v>
      </c>
      <c r="IE105" s="394">
        <v>3.0114484625730689</v>
      </c>
      <c r="IF105" s="394">
        <v>3.015290641690489</v>
      </c>
      <c r="IG105" s="394">
        <v>3.019137722880965</v>
      </c>
      <c r="IH105" s="394">
        <v>3.0190774112611605</v>
      </c>
      <c r="II105" s="394">
        <v>3.0190171008461668</v>
      </c>
      <c r="IJ105" s="394">
        <v>3.0189567916359614</v>
      </c>
      <c r="IK105" s="394">
        <v>3.0188964836305185</v>
      </c>
      <c r="IL105" s="394">
        <v>3.018836176829812</v>
      </c>
      <c r="IM105" s="394">
        <v>3.0187832442883487</v>
      </c>
      <c r="IN105" s="394">
        <v>3.0187303126750087</v>
      </c>
      <c r="IO105" s="394">
        <v>3.018677381989777</v>
      </c>
      <c r="IP105" s="394">
        <v>3.0186244522326371</v>
      </c>
      <c r="IQ105" s="394">
        <v>3.0185715234035735</v>
      </c>
      <c r="IR105" s="394">
        <v>3.0185013811189125</v>
      </c>
      <c r="IS105" s="394">
        <v>3.018431240464142</v>
      </c>
      <c r="IT105" s="394">
        <v>3.0183611014392229</v>
      </c>
      <c r="IU105" s="394">
        <v>3.0182909640441182</v>
      </c>
      <c r="IV105" s="394">
        <v>3.0182208282787903</v>
      </c>
      <c r="IW105" s="394">
        <v>3.0181562348060482</v>
      </c>
      <c r="IX105" s="394">
        <v>3.0180916427156816</v>
      </c>
      <c r="IY105" s="394">
        <v>3.0180270520076617</v>
      </c>
      <c r="IZ105" s="394">
        <v>3.0179624626819592</v>
      </c>
      <c r="JA105" s="394">
        <v>3.0178978747385448</v>
      </c>
      <c r="JB105" s="394">
        <v>3.0178978747385448</v>
      </c>
      <c r="JC105" s="394">
        <v>3.0178978747385448</v>
      </c>
      <c r="JD105" s="394">
        <v>3.0178978747385448</v>
      </c>
      <c r="JE105" s="394">
        <v>3.0178978747385448</v>
      </c>
      <c r="JF105" s="394">
        <v>3.0178978747385448</v>
      </c>
      <c r="JG105" s="394">
        <v>3.0178978747385448</v>
      </c>
      <c r="JH105" s="394">
        <v>3.0178978747385448</v>
      </c>
      <c r="JI105" s="394">
        <v>3.0178978747385448</v>
      </c>
      <c r="JJ105" s="394">
        <v>3.0178978747385448</v>
      </c>
      <c r="JK105" s="394">
        <v>3.0178978747385448</v>
      </c>
      <c r="JL105" s="394">
        <v>3.0178978747385448</v>
      </c>
      <c r="JM105" s="394">
        <v>3.0178978747385448</v>
      </c>
      <c r="JN105" s="394">
        <v>3.0178978747385448</v>
      </c>
      <c r="JO105" s="394">
        <v>3.0178978747385448</v>
      </c>
      <c r="JP105" s="394">
        <v>3.0178978747385448</v>
      </c>
      <c r="JQ105" s="394">
        <v>3.0178978747385448</v>
      </c>
      <c r="JR105" s="394">
        <v>3.0178978747385448</v>
      </c>
      <c r="JS105" s="394">
        <v>3.0178978747385448</v>
      </c>
      <c r="JT105" s="394">
        <v>3.0178978747385448</v>
      </c>
      <c r="JU105" s="394">
        <v>3.0178978747385448</v>
      </c>
      <c r="JV105" s="394">
        <v>3.0178978747385448</v>
      </c>
      <c r="JW105" s="394">
        <v>3.0178978747385448</v>
      </c>
      <c r="JX105" s="394">
        <v>3.0178978747385448</v>
      </c>
      <c r="JY105" s="394">
        <v>3.0178978747385448</v>
      </c>
      <c r="JZ105" s="394">
        <v>3.0178978747385448</v>
      </c>
      <c r="KA105" s="394">
        <v>3.0178978747385448</v>
      </c>
      <c r="KB105" s="394">
        <v>3.0178978747385448</v>
      </c>
      <c r="KC105" s="394">
        <v>3.0178978747385448</v>
      </c>
    </row>
    <row r="106" spans="1:289" x14ac:dyDescent="0.25">
      <c r="A106" s="383">
        <v>97</v>
      </c>
      <c r="B106" s="384" t="s">
        <v>853</v>
      </c>
      <c r="C106" s="385" t="s">
        <v>142</v>
      </c>
      <c r="D106" s="385" t="s">
        <v>142</v>
      </c>
      <c r="E106" s="129">
        <v>2052</v>
      </c>
      <c r="F106" s="386">
        <v>1263.74244</v>
      </c>
      <c r="G106" s="386">
        <v>1254.1381745189817</v>
      </c>
      <c r="H106" s="386">
        <v>1244.6069001099654</v>
      </c>
      <c r="I106" s="386">
        <v>1235.1480620510306</v>
      </c>
      <c r="J106" s="386">
        <v>1225.7611098360655</v>
      </c>
      <c r="K106" s="386">
        <v>1229.7658338391427</v>
      </c>
      <c r="L106" s="386">
        <v>1233.7836418063073</v>
      </c>
      <c r="M106" s="386">
        <v>1237.814576484604</v>
      </c>
      <c r="N106" s="386">
        <v>1241.8586807607378</v>
      </c>
      <c r="O106" s="386">
        <v>1245.9159976615306</v>
      </c>
      <c r="P106" s="386">
        <v>1249.9987911600886</v>
      </c>
      <c r="Q106" s="386">
        <v>1254.0949637329848</v>
      </c>
      <c r="R106" s="386">
        <v>1258.2045592226593</v>
      </c>
      <c r="S106" s="386">
        <v>1262.3276216152219</v>
      </c>
      <c r="T106" s="386">
        <v>1266.4641950409211</v>
      </c>
      <c r="U106" s="386">
        <v>1270.2672095298367</v>
      </c>
      <c r="V106" s="386">
        <v>1274.0816439382884</v>
      </c>
      <c r="W106" s="386">
        <v>1277.9075325586941</v>
      </c>
      <c r="X106" s="386">
        <v>1281.7449097864474</v>
      </c>
      <c r="Y106" s="386">
        <v>1285.593810120226</v>
      </c>
      <c r="Z106" s="386">
        <v>1289.0198311296367</v>
      </c>
      <c r="AA106" s="386">
        <v>1292.4549822545355</v>
      </c>
      <c r="AB106" s="386">
        <v>1295.8992878260656</v>
      </c>
      <c r="AC106" s="386">
        <v>1299.3527722402114</v>
      </c>
      <c r="AD106" s="386">
        <v>1302.8154599579711</v>
      </c>
      <c r="AE106" s="386">
        <v>1307.3407138523673</v>
      </c>
      <c r="AF106" s="386">
        <v>1311.8816859535534</v>
      </c>
      <c r="AG106" s="386">
        <v>1316.4384308578087</v>
      </c>
      <c r="AH106" s="386">
        <v>1321.0110033510491</v>
      </c>
      <c r="AI106" s="386">
        <v>1325.5994584094869</v>
      </c>
      <c r="AJ106" s="386">
        <v>1329.8050190075257</v>
      </c>
      <c r="AK106" s="386">
        <v>1334.0239220521321</v>
      </c>
      <c r="AL106" s="386">
        <v>1338.2562098731871</v>
      </c>
      <c r="AM106" s="386">
        <v>1342.5019249348668</v>
      </c>
      <c r="AN106" s="386">
        <v>1346.7611098360667</v>
      </c>
      <c r="AO106" s="387">
        <v>1346.7611098360667</v>
      </c>
      <c r="AP106" s="387">
        <v>1346.7611098360667</v>
      </c>
      <c r="AQ106" s="387">
        <v>1346.7611098360667</v>
      </c>
      <c r="AR106" s="387">
        <v>1346.7611098360667</v>
      </c>
      <c r="AS106" s="387">
        <v>1346.7611098360667</v>
      </c>
      <c r="AT106" s="387">
        <v>1346.7611098360667</v>
      </c>
      <c r="AU106" s="387">
        <v>1346.7611098360667</v>
      </c>
      <c r="AV106" s="387">
        <v>1346.7611098360667</v>
      </c>
      <c r="AW106" s="387">
        <v>1346.7611098360667</v>
      </c>
      <c r="AX106" s="387">
        <v>1346.7611098360667</v>
      </c>
      <c r="AY106" s="387">
        <v>1346.7611098360667</v>
      </c>
      <c r="AZ106" s="387">
        <v>1346.7611098360667</v>
      </c>
      <c r="BA106" s="387">
        <v>1346.7611098360667</v>
      </c>
      <c r="BB106" s="387">
        <v>1346.7611098360667</v>
      </c>
      <c r="BC106" s="387">
        <v>1346.7611098360667</v>
      </c>
      <c r="BD106" s="387">
        <v>1346.7611098360667</v>
      </c>
      <c r="BE106" s="387">
        <v>1346.7611098360667</v>
      </c>
      <c r="BF106" s="387">
        <v>1346.7611098360667</v>
      </c>
      <c r="BG106" s="387">
        <v>1346.7611098360667</v>
      </c>
      <c r="BH106" s="387">
        <v>1346.7611098360667</v>
      </c>
      <c r="BI106" s="387">
        <v>1346.7611098360667</v>
      </c>
      <c r="BJ106" s="387">
        <v>1346.7611098360667</v>
      </c>
      <c r="BK106" s="387">
        <v>1346.7611098360667</v>
      </c>
      <c r="BL106" s="387">
        <v>1346.7611098360667</v>
      </c>
      <c r="BM106" s="387">
        <v>1346.7611098360667</v>
      </c>
      <c r="BN106" s="387">
        <v>1346.7611098360667</v>
      </c>
      <c r="BO106" s="387">
        <v>1346.7611098360667</v>
      </c>
      <c r="BP106" s="387">
        <v>1346.7611098360667</v>
      </c>
      <c r="CA106" s="386">
        <v>3660</v>
      </c>
      <c r="CB106" s="386">
        <v>3632.1845128026825</v>
      </c>
      <c r="CC106" s="386">
        <v>3604.5804194108359</v>
      </c>
      <c r="CD106" s="386">
        <v>3577.1861132611575</v>
      </c>
      <c r="CE106" s="386">
        <v>3550</v>
      </c>
      <c r="CF106" s="386">
        <v>3567.5304249770652</v>
      </c>
      <c r="CG106" s="386">
        <v>3585.1474177850814</v>
      </c>
      <c r="CH106" s="386">
        <v>3602.8514059087997</v>
      </c>
      <c r="CI106" s="386">
        <v>3620.6428189439544</v>
      </c>
      <c r="CJ106" s="386">
        <v>3638.5220886076868</v>
      </c>
      <c r="CK106" s="386">
        <v>3656.4755473632204</v>
      </c>
      <c r="CL106" s="386">
        <v>3674.5175933729843</v>
      </c>
      <c r="CM106" s="386">
        <v>3692.6486637506132</v>
      </c>
      <c r="CN106" s="386">
        <v>3710.8691977665799</v>
      </c>
      <c r="CO106" s="386">
        <v>3729.1796368588375</v>
      </c>
      <c r="CP106" s="386">
        <v>3741.3798657267193</v>
      </c>
      <c r="CQ106" s="386">
        <v>3753.6200083555145</v>
      </c>
      <c r="CR106" s="386">
        <v>3765.9001953254219</v>
      </c>
      <c r="CS106" s="386">
        <v>3778.2205576438409</v>
      </c>
      <c r="CT106" s="386">
        <v>3790.5812267467709</v>
      </c>
      <c r="CU106" s="386">
        <v>3801.7028735213103</v>
      </c>
      <c r="CV106" s="386">
        <v>3812.8571514464775</v>
      </c>
      <c r="CW106" s="386">
        <v>3824.0441562627698</v>
      </c>
      <c r="CX106" s="386">
        <v>3835.2639839915892</v>
      </c>
      <c r="CY106" s="386">
        <v>3846.5167309360668</v>
      </c>
      <c r="CZ106" s="386">
        <v>3860.9054936357325</v>
      </c>
      <c r="DA106" s="386">
        <v>3875.3480807449901</v>
      </c>
      <c r="DB106" s="386">
        <v>3889.8446936061732</v>
      </c>
      <c r="DC106" s="386">
        <v>3904.3955343147832</v>
      </c>
      <c r="DD106" s="386">
        <v>3919.0008057223044</v>
      </c>
      <c r="DE106" s="386">
        <v>3931.4074996817203</v>
      </c>
      <c r="DF106" s="386">
        <v>3943.8534705034367</v>
      </c>
      <c r="DG106" s="386">
        <v>3956.3388425293551</v>
      </c>
      <c r="DH106" s="386">
        <v>3968.863740495015</v>
      </c>
      <c r="DI106" s="386">
        <v>3981.4282895308415</v>
      </c>
      <c r="DJ106" s="387">
        <v>3981.4282895308415</v>
      </c>
      <c r="DK106" s="387">
        <v>3981.4282895308415</v>
      </c>
      <c r="DL106" s="387">
        <v>3981.4282895308415</v>
      </c>
      <c r="DM106" s="387">
        <v>3981.4282895308415</v>
      </c>
      <c r="DN106" s="387">
        <v>3981.4282895308415</v>
      </c>
      <c r="DO106" s="387">
        <v>3981.4282895308415</v>
      </c>
      <c r="DP106" s="387">
        <v>3981.4282895308415</v>
      </c>
      <c r="DQ106" s="387">
        <v>3981.4282895308415</v>
      </c>
      <c r="DR106" s="387">
        <v>3981.4282895308415</v>
      </c>
      <c r="DS106" s="387">
        <v>3981.4282895308415</v>
      </c>
      <c r="DT106" s="387">
        <v>3981.4282895308415</v>
      </c>
      <c r="DU106" s="387">
        <v>3981.4282895308415</v>
      </c>
      <c r="DV106" s="387">
        <v>3981.4282895308415</v>
      </c>
      <c r="DW106" s="387">
        <v>3981.4282895308415</v>
      </c>
      <c r="DX106" s="387">
        <v>3981.4282895308415</v>
      </c>
      <c r="DY106" s="387">
        <v>3981.4282895308415</v>
      </c>
      <c r="DZ106" s="387">
        <v>3981.4282895308415</v>
      </c>
      <c r="EA106" s="387">
        <v>3981.4282895308415</v>
      </c>
      <c r="EB106" s="387">
        <v>3981.4282895308415</v>
      </c>
      <c r="EC106" s="387">
        <v>3981.4282895308415</v>
      </c>
      <c r="ED106" s="387">
        <v>3981.4282895308415</v>
      </c>
      <c r="EE106" s="387">
        <v>3981.4282895308415</v>
      </c>
      <c r="EF106" s="387">
        <v>3981.4282895308415</v>
      </c>
      <c r="EG106" s="387">
        <v>3981.4282895308415</v>
      </c>
      <c r="EH106" s="387">
        <v>3981.4282895308415</v>
      </c>
      <c r="EI106" s="387">
        <v>3981.4282895308415</v>
      </c>
      <c r="EJ106" s="387">
        <v>3981.4282895308415</v>
      </c>
      <c r="EK106" s="387">
        <v>3981.4282895308415</v>
      </c>
      <c r="EY106" s="386">
        <v>529</v>
      </c>
      <c r="EZ106" s="386">
        <v>533</v>
      </c>
      <c r="FA106" s="386">
        <v>537</v>
      </c>
      <c r="FB106" s="386">
        <v>541</v>
      </c>
      <c r="FC106" s="386">
        <v>545.20000000000005</v>
      </c>
      <c r="FD106" s="386">
        <v>552</v>
      </c>
      <c r="FE106" s="386">
        <v>558</v>
      </c>
      <c r="FF106" s="386">
        <v>564</v>
      </c>
      <c r="FG106" s="386">
        <v>570</v>
      </c>
      <c r="FH106" s="386">
        <v>576</v>
      </c>
      <c r="FI106" s="386">
        <v>583.70000000000005</v>
      </c>
      <c r="FJ106" s="386">
        <v>589</v>
      </c>
      <c r="FK106" s="386">
        <v>594</v>
      </c>
      <c r="FL106" s="386">
        <v>599</v>
      </c>
      <c r="FM106" s="386">
        <v>604</v>
      </c>
      <c r="FN106" s="386">
        <v>609</v>
      </c>
      <c r="FO106" s="386">
        <v>614</v>
      </c>
      <c r="FP106" s="386">
        <v>619</v>
      </c>
      <c r="FQ106" s="386">
        <v>624</v>
      </c>
      <c r="FR106" s="386">
        <v>629</v>
      </c>
      <c r="FS106" s="386">
        <v>634</v>
      </c>
      <c r="FT106" s="386">
        <v>639</v>
      </c>
      <c r="FU106" s="386">
        <v>644</v>
      </c>
      <c r="FV106" s="386">
        <v>649</v>
      </c>
      <c r="FW106" s="386">
        <v>654</v>
      </c>
      <c r="FX106" s="386">
        <v>659</v>
      </c>
      <c r="FY106" s="386">
        <v>664</v>
      </c>
      <c r="FZ106" s="386">
        <v>669</v>
      </c>
      <c r="GA106" s="386">
        <v>674</v>
      </c>
      <c r="GB106" s="386">
        <v>679</v>
      </c>
      <c r="GC106" s="386">
        <v>689.8</v>
      </c>
      <c r="GD106" s="387">
        <v>689.8</v>
      </c>
      <c r="GE106" s="387">
        <v>689.8</v>
      </c>
      <c r="GF106" s="387">
        <v>689.8</v>
      </c>
      <c r="GG106" s="387">
        <v>689.8</v>
      </c>
      <c r="GH106" s="387">
        <v>689.8</v>
      </c>
      <c r="GI106" s="387">
        <v>689.8</v>
      </c>
      <c r="GJ106" s="387">
        <v>689.8</v>
      </c>
      <c r="GK106" s="387">
        <v>689.8</v>
      </c>
      <c r="GL106" s="387">
        <v>689.8</v>
      </c>
      <c r="GM106" s="387">
        <v>689.8</v>
      </c>
      <c r="GN106" s="387">
        <v>689.8</v>
      </c>
      <c r="GO106" s="387">
        <v>689.8</v>
      </c>
      <c r="GP106" s="387">
        <v>689.8</v>
      </c>
      <c r="GQ106" s="387">
        <v>689.8</v>
      </c>
      <c r="GR106" s="387">
        <v>689.8</v>
      </c>
      <c r="GS106" s="387">
        <v>689.8</v>
      </c>
      <c r="GT106" s="387">
        <v>689.8</v>
      </c>
      <c r="GU106" s="387">
        <v>689.8</v>
      </c>
      <c r="GV106" s="387">
        <v>689.8</v>
      </c>
      <c r="GW106" s="387">
        <v>689.8</v>
      </c>
      <c r="GX106" s="387">
        <v>689.8</v>
      </c>
      <c r="GY106" s="387">
        <v>689.8</v>
      </c>
      <c r="GZ106" s="387">
        <v>689.8</v>
      </c>
      <c r="HA106" s="387">
        <v>689.8</v>
      </c>
      <c r="HB106" s="387">
        <v>689.8</v>
      </c>
      <c r="HC106" s="387">
        <v>689.8</v>
      </c>
      <c r="HD106" s="387">
        <v>689.8</v>
      </c>
      <c r="HE106" s="387">
        <v>689.8</v>
      </c>
      <c r="HS106" s="394">
        <v>2.896159758629298</v>
      </c>
      <c r="HT106" s="394">
        <v>2.896159758629298</v>
      </c>
      <c r="HU106" s="394">
        <v>2.896159758629298</v>
      </c>
      <c r="HV106" s="394">
        <v>2.8961597586292975</v>
      </c>
      <c r="HW106" s="394">
        <v>2.896159758629298</v>
      </c>
      <c r="HX106" s="394">
        <v>2.9009835261399117</v>
      </c>
      <c r="HY106" s="394">
        <v>2.9058153279908026</v>
      </c>
      <c r="HZ106" s="394">
        <v>2.9106551775637555</v>
      </c>
      <c r="IA106" s="394">
        <v>2.9155030882628457</v>
      </c>
      <c r="IB106" s="394">
        <v>2.9203590735144722</v>
      </c>
      <c r="IC106" s="394">
        <v>2.9251832667532014</v>
      </c>
      <c r="ID106" s="394">
        <v>2.9300154291627813</v>
      </c>
      <c r="IE106" s="394">
        <v>2.9348555739076292</v>
      </c>
      <c r="IF106" s="394">
        <v>2.9397037141739051</v>
      </c>
      <c r="IG106" s="394">
        <v>2.9445598631695566</v>
      </c>
      <c r="IH106" s="394">
        <v>2.945348693296991</v>
      </c>
      <c r="II106" s="394">
        <v>2.9461377347473388</v>
      </c>
      <c r="IJ106" s="394">
        <v>2.9469269875772133</v>
      </c>
      <c r="IK106" s="394">
        <v>2.9477164518432404</v>
      </c>
      <c r="IL106" s="394">
        <v>2.9485061276020641</v>
      </c>
      <c r="IM106" s="394">
        <v>2.9492974287212288</v>
      </c>
      <c r="IN106" s="394">
        <v>2.9500889422047005</v>
      </c>
      <c r="IO106" s="394">
        <v>2.9508806681094724</v>
      </c>
      <c r="IP106" s="394">
        <v>2.9516726064925529</v>
      </c>
      <c r="IQ106" s="394">
        <v>2.9524647574109655</v>
      </c>
      <c r="IR106" s="394">
        <v>2.9532511706598075</v>
      </c>
      <c r="IS106" s="394">
        <v>2.9540377933762807</v>
      </c>
      <c r="IT106" s="394">
        <v>2.9548246256161779</v>
      </c>
      <c r="IU106" s="394">
        <v>2.9556116674353077</v>
      </c>
      <c r="IV106" s="394">
        <v>2.956398918889493</v>
      </c>
      <c r="IW106" s="394">
        <v>2.9563789002810732</v>
      </c>
      <c r="IX106" s="394">
        <v>2.9563588818082045</v>
      </c>
      <c r="IY106" s="394">
        <v>2.9563388634708874</v>
      </c>
      <c r="IZ106" s="394">
        <v>2.9563188452691191</v>
      </c>
      <c r="JA106" s="394">
        <v>2.9562988272029012</v>
      </c>
      <c r="JB106" s="394">
        <v>2.9562988272029012</v>
      </c>
      <c r="JC106" s="394">
        <v>2.9562988272029012</v>
      </c>
      <c r="JD106" s="394">
        <v>2.9562988272029012</v>
      </c>
      <c r="JE106" s="394">
        <v>2.9562988272029012</v>
      </c>
      <c r="JF106" s="394">
        <v>2.9562988272029012</v>
      </c>
      <c r="JG106" s="394">
        <v>2.9562988272029012</v>
      </c>
      <c r="JH106" s="394">
        <v>2.9562988272029012</v>
      </c>
      <c r="JI106" s="394">
        <v>2.9562988272029012</v>
      </c>
      <c r="JJ106" s="394">
        <v>2.9562988272029012</v>
      </c>
      <c r="JK106" s="394">
        <v>2.9562988272029012</v>
      </c>
      <c r="JL106" s="394">
        <v>2.9562988272029012</v>
      </c>
      <c r="JM106" s="394">
        <v>2.9562988272029012</v>
      </c>
      <c r="JN106" s="394">
        <v>2.9562988272029012</v>
      </c>
      <c r="JO106" s="394">
        <v>2.9562988272029012</v>
      </c>
      <c r="JP106" s="394">
        <v>2.9562988272029012</v>
      </c>
      <c r="JQ106" s="394">
        <v>2.9562988272029012</v>
      </c>
      <c r="JR106" s="394">
        <v>2.9562988272029012</v>
      </c>
      <c r="JS106" s="394">
        <v>2.9562988272029012</v>
      </c>
      <c r="JT106" s="394">
        <v>2.9562988272029012</v>
      </c>
      <c r="JU106" s="394">
        <v>2.9562988272029012</v>
      </c>
      <c r="JV106" s="394">
        <v>2.9562988272029012</v>
      </c>
      <c r="JW106" s="394">
        <v>2.9562988272029012</v>
      </c>
      <c r="JX106" s="394">
        <v>2.9562988272029012</v>
      </c>
      <c r="JY106" s="394">
        <v>2.9562988272029012</v>
      </c>
      <c r="JZ106" s="394">
        <v>2.9562988272029012</v>
      </c>
      <c r="KA106" s="394">
        <v>2.9562988272029012</v>
      </c>
      <c r="KB106" s="394">
        <v>2.9562988272029012</v>
      </c>
      <c r="KC106" s="394">
        <v>2.9562988272029012</v>
      </c>
    </row>
    <row r="107" spans="1:289" x14ac:dyDescent="0.25">
      <c r="A107" s="383">
        <v>98</v>
      </c>
      <c r="B107" s="384" t="s">
        <v>853</v>
      </c>
      <c r="C107" s="385" t="s">
        <v>142</v>
      </c>
      <c r="D107" s="385" t="s">
        <v>142</v>
      </c>
      <c r="E107" s="129">
        <v>2052</v>
      </c>
      <c r="F107" s="386">
        <v>1128.77224</v>
      </c>
      <c r="G107" s="386">
        <v>1116.5144817606999</v>
      </c>
      <c r="H107" s="386">
        <v>1104.3898350843251</v>
      </c>
      <c r="I107" s="386">
        <v>1092.3968544628276</v>
      </c>
      <c r="J107" s="386">
        <v>1080.53411008547</v>
      </c>
      <c r="K107" s="386">
        <v>1081.2888632518761</v>
      </c>
      <c r="L107" s="386">
        <v>1082.0441436134322</v>
      </c>
      <c r="M107" s="386">
        <v>1082.799951538384</v>
      </c>
      <c r="N107" s="386">
        <v>1083.5562873952347</v>
      </c>
      <c r="O107" s="386">
        <v>1084.3131515527448</v>
      </c>
      <c r="P107" s="386">
        <v>1085.0826161041257</v>
      </c>
      <c r="Q107" s="386">
        <v>1085.852626693056</v>
      </c>
      <c r="R107" s="386">
        <v>1086.6231837070218</v>
      </c>
      <c r="S107" s="386">
        <v>1087.3942875337843</v>
      </c>
      <c r="T107" s="386">
        <v>1088.1659385613805</v>
      </c>
      <c r="U107" s="386">
        <v>1088.8863421646768</v>
      </c>
      <c r="V107" s="386">
        <v>1089.6072227001516</v>
      </c>
      <c r="W107" s="386">
        <v>1090.3285804835507</v>
      </c>
      <c r="X107" s="386">
        <v>1091.0504158308286</v>
      </c>
      <c r="Y107" s="386">
        <v>1091.772729058149</v>
      </c>
      <c r="Z107" s="386">
        <v>1092.4235825846924</v>
      </c>
      <c r="AA107" s="386">
        <v>1093.0748241135202</v>
      </c>
      <c r="AB107" s="386">
        <v>1093.7264538759378</v>
      </c>
      <c r="AC107" s="386">
        <v>1094.3784721033878</v>
      </c>
      <c r="AD107" s="386">
        <v>1095.0308790274521</v>
      </c>
      <c r="AE107" s="386">
        <v>1095.9071685182707</v>
      </c>
      <c r="AF107" s="386">
        <v>1096.784159252576</v>
      </c>
      <c r="AG107" s="386">
        <v>1097.6618517915324</v>
      </c>
      <c r="AH107" s="386">
        <v>1098.5402466967535</v>
      </c>
      <c r="AI107" s="386">
        <v>1099.4193445303019</v>
      </c>
      <c r="AJ107" s="386">
        <v>1100.2410683834355</v>
      </c>
      <c r="AK107" s="386">
        <v>1101.063406406307</v>
      </c>
      <c r="AL107" s="386">
        <v>1101.886359057957</v>
      </c>
      <c r="AM107" s="386">
        <v>1102.709926797769</v>
      </c>
      <c r="AN107" s="386">
        <v>1103.5341100854703</v>
      </c>
      <c r="AO107" s="387">
        <v>1103.5341100854703</v>
      </c>
      <c r="AP107" s="387">
        <v>1103.5341100854703</v>
      </c>
      <c r="AQ107" s="387">
        <v>1103.5341100854703</v>
      </c>
      <c r="AR107" s="387">
        <v>1103.5341100854703</v>
      </c>
      <c r="AS107" s="387">
        <v>1103.5341100854703</v>
      </c>
      <c r="AT107" s="387">
        <v>1103.5341100854703</v>
      </c>
      <c r="AU107" s="387">
        <v>1103.5341100854703</v>
      </c>
      <c r="AV107" s="387">
        <v>1103.5341100854703</v>
      </c>
      <c r="AW107" s="387">
        <v>1103.5341100854703</v>
      </c>
      <c r="AX107" s="387">
        <v>1103.5341100854703</v>
      </c>
      <c r="AY107" s="387">
        <v>1103.5341100854703</v>
      </c>
      <c r="AZ107" s="387">
        <v>1103.5341100854703</v>
      </c>
      <c r="BA107" s="387">
        <v>1103.5341100854703</v>
      </c>
      <c r="BB107" s="387">
        <v>1103.5341100854703</v>
      </c>
      <c r="BC107" s="387">
        <v>1103.5341100854703</v>
      </c>
      <c r="BD107" s="387">
        <v>1103.5341100854703</v>
      </c>
      <c r="BE107" s="387">
        <v>1103.5341100854703</v>
      </c>
      <c r="BF107" s="387">
        <v>1103.5341100854703</v>
      </c>
      <c r="BG107" s="387">
        <v>1103.5341100854703</v>
      </c>
      <c r="BH107" s="387">
        <v>1103.5341100854703</v>
      </c>
      <c r="BI107" s="387">
        <v>1103.5341100854703</v>
      </c>
      <c r="BJ107" s="387">
        <v>1103.5341100854703</v>
      </c>
      <c r="BK107" s="387">
        <v>1103.5341100854703</v>
      </c>
      <c r="BL107" s="387">
        <v>1103.5341100854703</v>
      </c>
      <c r="BM107" s="387">
        <v>1103.5341100854703</v>
      </c>
      <c r="BN107" s="387">
        <v>1103.5341100854703</v>
      </c>
      <c r="BO107" s="387">
        <v>1103.5341100854703</v>
      </c>
      <c r="BP107" s="387">
        <v>1103.5341100854703</v>
      </c>
      <c r="CA107" s="386">
        <v>3510</v>
      </c>
      <c r="CB107" s="386">
        <v>3471.8836024706425</v>
      </c>
      <c r="CC107" s="386">
        <v>3434.1811251010045</v>
      </c>
      <c r="CD107" s="386">
        <v>3396.8880729778803</v>
      </c>
      <c r="CE107" s="386">
        <v>3360</v>
      </c>
      <c r="CF107" s="386">
        <v>3361.7430361019283</v>
      </c>
      <c r="CG107" s="386">
        <v>3363.4869764225627</v>
      </c>
      <c r="CH107" s="386">
        <v>3365.2318214309767</v>
      </c>
      <c r="CI107" s="386">
        <v>3366.9775715964861</v>
      </c>
      <c r="CJ107" s="386">
        <v>3368.72422738865</v>
      </c>
      <c r="CK107" s="386">
        <v>3370.5081838412857</v>
      </c>
      <c r="CL107" s="386">
        <v>3372.293085013765</v>
      </c>
      <c r="CM107" s="386">
        <v>3374.0789314063777</v>
      </c>
      <c r="CN107" s="386">
        <v>3375.8657235196788</v>
      </c>
      <c r="CO107" s="386">
        <v>3377.6534618544888</v>
      </c>
      <c r="CP107" s="386">
        <v>3375.9311397069555</v>
      </c>
      <c r="CQ107" s="386">
        <v>3374.2096958003704</v>
      </c>
      <c r="CR107" s="386">
        <v>3372.4891296869041</v>
      </c>
      <c r="CS107" s="386">
        <v>3370.7694409189553</v>
      </c>
      <c r="CT107" s="386">
        <v>3369.0506290491508</v>
      </c>
      <c r="CU107" s="386">
        <v>3367.0921052208328</v>
      </c>
      <c r="CV107" s="386">
        <v>3365.1347199374663</v>
      </c>
      <c r="CW107" s="386">
        <v>3363.1784725371836</v>
      </c>
      <c r="CX107" s="386">
        <v>3361.2233623585012</v>
      </c>
      <c r="CY107" s="386">
        <v>3359.2693887403207</v>
      </c>
      <c r="CZ107" s="386">
        <v>3357.9649115569659</v>
      </c>
      <c r="DA107" s="386">
        <v>3356.6609409304024</v>
      </c>
      <c r="DB107" s="386">
        <v>3355.3574766639231</v>
      </c>
      <c r="DC107" s="386">
        <v>3354.0545185608971</v>
      </c>
      <c r="DD107" s="386">
        <v>3352.75206642477</v>
      </c>
      <c r="DE107" s="386">
        <v>3355.2097989625668</v>
      </c>
      <c r="DF107" s="386">
        <v>3357.6693331394672</v>
      </c>
      <c r="DG107" s="386">
        <v>3360.1306702761613</v>
      </c>
      <c r="DH107" s="386">
        <v>3362.5938116943075</v>
      </c>
      <c r="DI107" s="386">
        <v>3365.0587587165342</v>
      </c>
      <c r="DJ107" s="387">
        <v>3365.0587587165342</v>
      </c>
      <c r="DK107" s="387">
        <v>3365.0587587165342</v>
      </c>
      <c r="DL107" s="387">
        <v>3365.0587587165342</v>
      </c>
      <c r="DM107" s="387">
        <v>3365.0587587165342</v>
      </c>
      <c r="DN107" s="387">
        <v>3365.0587587165342</v>
      </c>
      <c r="DO107" s="387">
        <v>3365.0587587165342</v>
      </c>
      <c r="DP107" s="387">
        <v>3365.0587587165342</v>
      </c>
      <c r="DQ107" s="387">
        <v>3365.0587587165342</v>
      </c>
      <c r="DR107" s="387">
        <v>3365.0587587165342</v>
      </c>
      <c r="DS107" s="387">
        <v>3365.0587587165342</v>
      </c>
      <c r="DT107" s="387">
        <v>3365.0587587165342</v>
      </c>
      <c r="DU107" s="387">
        <v>3365.0587587165342</v>
      </c>
      <c r="DV107" s="387">
        <v>3365.0587587165342</v>
      </c>
      <c r="DW107" s="387">
        <v>3365.0587587165342</v>
      </c>
      <c r="DX107" s="387">
        <v>3365.0587587165342</v>
      </c>
      <c r="DY107" s="387">
        <v>3365.0587587165342</v>
      </c>
      <c r="DZ107" s="387">
        <v>3365.0587587165342</v>
      </c>
      <c r="EA107" s="387">
        <v>3365.0587587165342</v>
      </c>
      <c r="EB107" s="387">
        <v>3365.0587587165342</v>
      </c>
      <c r="EC107" s="387">
        <v>3365.0587587165342</v>
      </c>
      <c r="ED107" s="387">
        <v>3365.0587587165342</v>
      </c>
      <c r="EE107" s="387">
        <v>3365.0587587165342</v>
      </c>
      <c r="EF107" s="387">
        <v>3365.0587587165342</v>
      </c>
      <c r="EG107" s="387">
        <v>3365.0587587165342</v>
      </c>
      <c r="EH107" s="387">
        <v>3365.0587587165342</v>
      </c>
      <c r="EI107" s="387">
        <v>3365.0587587165342</v>
      </c>
      <c r="EJ107" s="387">
        <v>3365.0587587165342</v>
      </c>
      <c r="EK107" s="387">
        <v>3365.0587587165342</v>
      </c>
      <c r="EY107" s="386">
        <v>350</v>
      </c>
      <c r="EZ107" s="386">
        <v>352</v>
      </c>
      <c r="FA107" s="386">
        <v>354</v>
      </c>
      <c r="FB107" s="386">
        <v>356</v>
      </c>
      <c r="FC107" s="386">
        <v>358</v>
      </c>
      <c r="FD107" s="386">
        <v>362</v>
      </c>
      <c r="FE107" s="386">
        <v>366</v>
      </c>
      <c r="FF107" s="386">
        <v>370</v>
      </c>
      <c r="FG107" s="386">
        <v>374</v>
      </c>
      <c r="FH107" s="386">
        <v>378</v>
      </c>
      <c r="FI107" s="386">
        <v>384.2</v>
      </c>
      <c r="FJ107" s="386">
        <v>387</v>
      </c>
      <c r="FK107" s="386">
        <v>390</v>
      </c>
      <c r="FL107" s="386">
        <v>393</v>
      </c>
      <c r="FM107" s="386">
        <v>396</v>
      </c>
      <c r="FN107" s="386">
        <v>399</v>
      </c>
      <c r="FO107" s="386">
        <v>402</v>
      </c>
      <c r="FP107" s="386">
        <v>405</v>
      </c>
      <c r="FQ107" s="386">
        <v>408</v>
      </c>
      <c r="FR107" s="386">
        <v>411</v>
      </c>
      <c r="FS107" s="386">
        <v>414</v>
      </c>
      <c r="FT107" s="386">
        <v>417</v>
      </c>
      <c r="FU107" s="386">
        <v>420</v>
      </c>
      <c r="FV107" s="386">
        <v>423</v>
      </c>
      <c r="FW107" s="386">
        <v>426</v>
      </c>
      <c r="FX107" s="386">
        <v>429</v>
      </c>
      <c r="FY107" s="386">
        <v>432</v>
      </c>
      <c r="FZ107" s="386">
        <v>435</v>
      </c>
      <c r="GA107" s="386">
        <v>438</v>
      </c>
      <c r="GB107" s="386">
        <v>441</v>
      </c>
      <c r="GC107" s="386">
        <v>445.3</v>
      </c>
      <c r="GD107" s="387">
        <v>445.3</v>
      </c>
      <c r="GE107" s="387">
        <v>445.3</v>
      </c>
      <c r="GF107" s="387">
        <v>445.3</v>
      </c>
      <c r="GG107" s="387">
        <v>445.3</v>
      </c>
      <c r="GH107" s="387">
        <v>445.3</v>
      </c>
      <c r="GI107" s="387">
        <v>445.3</v>
      </c>
      <c r="GJ107" s="387">
        <v>445.3</v>
      </c>
      <c r="GK107" s="387">
        <v>445.3</v>
      </c>
      <c r="GL107" s="387">
        <v>445.3</v>
      </c>
      <c r="GM107" s="387">
        <v>445.3</v>
      </c>
      <c r="GN107" s="387">
        <v>445.3</v>
      </c>
      <c r="GO107" s="387">
        <v>445.3</v>
      </c>
      <c r="GP107" s="387">
        <v>445.3</v>
      </c>
      <c r="GQ107" s="387">
        <v>445.3</v>
      </c>
      <c r="GR107" s="387">
        <v>445.3</v>
      </c>
      <c r="GS107" s="387">
        <v>445.3</v>
      </c>
      <c r="GT107" s="387">
        <v>445.3</v>
      </c>
      <c r="GU107" s="387">
        <v>445.3</v>
      </c>
      <c r="GV107" s="387">
        <v>445.3</v>
      </c>
      <c r="GW107" s="387">
        <v>445.3</v>
      </c>
      <c r="GX107" s="387">
        <v>445.3</v>
      </c>
      <c r="GY107" s="387">
        <v>445.3</v>
      </c>
      <c r="GZ107" s="387">
        <v>445.3</v>
      </c>
      <c r="HA107" s="387">
        <v>445.3</v>
      </c>
      <c r="HB107" s="387">
        <v>445.3</v>
      </c>
      <c r="HC107" s="387">
        <v>445.3</v>
      </c>
      <c r="HD107" s="387">
        <v>445.3</v>
      </c>
      <c r="HE107" s="387">
        <v>445.3</v>
      </c>
      <c r="HS107" s="394">
        <v>3.1095732829148952</v>
      </c>
      <c r="HT107" s="394">
        <v>3.1095732829148952</v>
      </c>
      <c r="HU107" s="394">
        <v>3.1095732829148952</v>
      </c>
      <c r="HV107" s="394">
        <v>3.1095732829148957</v>
      </c>
      <c r="HW107" s="394">
        <v>3.1095732829148952</v>
      </c>
      <c r="HX107" s="394">
        <v>3.1090147603960308</v>
      </c>
      <c r="HY107" s="394">
        <v>3.1084563381955626</v>
      </c>
      <c r="HZ107" s="394">
        <v>3.1078980162954717</v>
      </c>
      <c r="IA107" s="394">
        <v>3.1073397946777432</v>
      </c>
      <c r="IB107" s="394">
        <v>3.1067816733243627</v>
      </c>
      <c r="IC107" s="394">
        <v>3.1062226357867004</v>
      </c>
      <c r="ID107" s="394">
        <v>3.1056636988428354</v>
      </c>
      <c r="IE107" s="394">
        <v>3.105104862474668</v>
      </c>
      <c r="IF107" s="394">
        <v>3.1045461266641001</v>
      </c>
      <c r="IG107" s="394">
        <v>3.103987491393037</v>
      </c>
      <c r="IH107" s="394">
        <v>3.1003521754122612</v>
      </c>
      <c r="II107" s="394">
        <v>3.0967211170266968</v>
      </c>
      <c r="IJ107" s="394">
        <v>3.09309431124995</v>
      </c>
      <c r="IK107" s="394">
        <v>3.0894717531014679</v>
      </c>
      <c r="IL107" s="394">
        <v>3.085853437606529</v>
      </c>
      <c r="IM107" s="394">
        <v>3.0822220967202454</v>
      </c>
      <c r="IN107" s="394">
        <v>3.078595029088314</v>
      </c>
      <c r="IO107" s="394">
        <v>3.0749722296820954</v>
      </c>
      <c r="IP107" s="394">
        <v>3.0713536934788688</v>
      </c>
      <c r="IQ107" s="394">
        <v>3.0677394154618218</v>
      </c>
      <c r="IR107" s="394">
        <v>3.0640961278655809</v>
      </c>
      <c r="IS107" s="394">
        <v>3.0604571670855107</v>
      </c>
      <c r="IT107" s="394">
        <v>3.0568225279830274</v>
      </c>
      <c r="IU107" s="394">
        <v>3.0531922054256491</v>
      </c>
      <c r="IV107" s="394">
        <v>3.0495661942869901</v>
      </c>
      <c r="IW107" s="394">
        <v>3.0495224141126784</v>
      </c>
      <c r="IX107" s="394">
        <v>3.0494786345668841</v>
      </c>
      <c r="IY107" s="394">
        <v>3.0494348556495972</v>
      </c>
      <c r="IZ107" s="394">
        <v>3.0493910773608088</v>
      </c>
      <c r="JA107" s="394">
        <v>3.0493472997005102</v>
      </c>
      <c r="JB107" s="394">
        <v>3.0493472997005102</v>
      </c>
      <c r="JC107" s="394">
        <v>3.0493472997005102</v>
      </c>
      <c r="JD107" s="394">
        <v>3.0493472997005102</v>
      </c>
      <c r="JE107" s="394">
        <v>3.0493472997005102</v>
      </c>
      <c r="JF107" s="394">
        <v>3.0493472997005102</v>
      </c>
      <c r="JG107" s="394">
        <v>3.0493472997005102</v>
      </c>
      <c r="JH107" s="394">
        <v>3.0493472997005102</v>
      </c>
      <c r="JI107" s="394">
        <v>3.0493472997005102</v>
      </c>
      <c r="JJ107" s="394">
        <v>3.0493472997005102</v>
      </c>
      <c r="JK107" s="394">
        <v>3.0493472997005102</v>
      </c>
      <c r="JL107" s="394">
        <v>3.0493472997005102</v>
      </c>
      <c r="JM107" s="394">
        <v>3.0493472997005102</v>
      </c>
      <c r="JN107" s="394">
        <v>3.0493472997005102</v>
      </c>
      <c r="JO107" s="394">
        <v>3.0493472997005102</v>
      </c>
      <c r="JP107" s="394">
        <v>3.0493472997005102</v>
      </c>
      <c r="JQ107" s="394">
        <v>3.0493472997005102</v>
      </c>
      <c r="JR107" s="394">
        <v>3.0493472997005102</v>
      </c>
      <c r="JS107" s="394">
        <v>3.0493472997005102</v>
      </c>
      <c r="JT107" s="394">
        <v>3.0493472997005102</v>
      </c>
      <c r="JU107" s="394">
        <v>3.0493472997005102</v>
      </c>
      <c r="JV107" s="394">
        <v>3.0493472997005102</v>
      </c>
      <c r="JW107" s="394">
        <v>3.0493472997005102</v>
      </c>
      <c r="JX107" s="394">
        <v>3.0493472997005102</v>
      </c>
      <c r="JY107" s="394">
        <v>3.0493472997005102</v>
      </c>
      <c r="JZ107" s="394">
        <v>3.0493472997005102</v>
      </c>
      <c r="KA107" s="394">
        <v>3.0493472997005102</v>
      </c>
      <c r="KB107" s="394">
        <v>3.0493472997005102</v>
      </c>
      <c r="KC107" s="394">
        <v>3.0493472997005102</v>
      </c>
    </row>
    <row r="108" spans="1:289" x14ac:dyDescent="0.25">
      <c r="A108" s="383">
        <v>99</v>
      </c>
      <c r="B108" s="384" t="s">
        <v>853</v>
      </c>
      <c r="C108" s="385" t="s">
        <v>142</v>
      </c>
      <c r="D108" s="385" t="s">
        <v>142</v>
      </c>
      <c r="E108" s="129">
        <v>2052</v>
      </c>
      <c r="F108" s="386">
        <v>1069.2125799999999</v>
      </c>
      <c r="G108" s="386">
        <v>1057.9983138887867</v>
      </c>
      <c r="H108" s="386">
        <v>1046.901666824305</v>
      </c>
      <c r="I108" s="386">
        <v>1035.9214051778881</v>
      </c>
      <c r="J108" s="386">
        <v>1025.0563082595868</v>
      </c>
      <c r="K108" s="386">
        <v>1026.3964586598072</v>
      </c>
      <c r="L108" s="386">
        <v>1027.7383611619177</v>
      </c>
      <c r="M108" s="386">
        <v>1029.0820180566025</v>
      </c>
      <c r="N108" s="386">
        <v>1030.4274316375402</v>
      </c>
      <c r="O108" s="386">
        <v>1031.7746042014085</v>
      </c>
      <c r="P108" s="386">
        <v>1033.1408608889376</v>
      </c>
      <c r="Q108" s="386">
        <v>1034.5089267480905</v>
      </c>
      <c r="R108" s="386">
        <v>1035.8788041745388</v>
      </c>
      <c r="S108" s="386">
        <v>1037.2504955671259</v>
      </c>
      <c r="T108" s="386">
        <v>1038.6240033278721</v>
      </c>
      <c r="U108" s="386">
        <v>1039.8749737254752</v>
      </c>
      <c r="V108" s="386">
        <v>1041.1274508540328</v>
      </c>
      <c r="W108" s="386">
        <v>1042.3814365283263</v>
      </c>
      <c r="X108" s="386">
        <v>1043.6369325653231</v>
      </c>
      <c r="Y108" s="386">
        <v>1044.8939407841792</v>
      </c>
      <c r="Z108" s="386">
        <v>1046.0086398996903</v>
      </c>
      <c r="AA108" s="386">
        <v>1047.1245281828953</v>
      </c>
      <c r="AB108" s="386">
        <v>1048.2416069024059</v>
      </c>
      <c r="AC108" s="386">
        <v>1049.3598773281863</v>
      </c>
      <c r="AD108" s="386">
        <v>1050.479340731556</v>
      </c>
      <c r="AE108" s="386">
        <v>1051.9796657349766</v>
      </c>
      <c r="AF108" s="386">
        <v>1053.4821335459981</v>
      </c>
      <c r="AG108" s="386">
        <v>1054.9867472250403</v>
      </c>
      <c r="AH108" s="386">
        <v>1056.493509836894</v>
      </c>
      <c r="AI108" s="386">
        <v>1058.0024244507272</v>
      </c>
      <c r="AJ108" s="386">
        <v>1059.4094538368242</v>
      </c>
      <c r="AK108" s="386">
        <v>1060.818354420612</v>
      </c>
      <c r="AL108" s="386">
        <v>1062.229128690582</v>
      </c>
      <c r="AM108" s="386">
        <v>1063.6417791385352</v>
      </c>
      <c r="AN108" s="386">
        <v>1065.056308259587</v>
      </c>
      <c r="AO108" s="387">
        <v>1065.056308259587</v>
      </c>
      <c r="AP108" s="387">
        <v>1065.056308259587</v>
      </c>
      <c r="AQ108" s="387">
        <v>1065.056308259587</v>
      </c>
      <c r="AR108" s="387">
        <v>1065.056308259587</v>
      </c>
      <c r="AS108" s="387">
        <v>1065.056308259587</v>
      </c>
      <c r="AT108" s="387">
        <v>1065.056308259587</v>
      </c>
      <c r="AU108" s="387">
        <v>1065.056308259587</v>
      </c>
      <c r="AV108" s="387">
        <v>1065.056308259587</v>
      </c>
      <c r="AW108" s="387">
        <v>1065.056308259587</v>
      </c>
      <c r="AX108" s="387">
        <v>1065.056308259587</v>
      </c>
      <c r="AY108" s="387">
        <v>1065.056308259587</v>
      </c>
      <c r="AZ108" s="387">
        <v>1065.056308259587</v>
      </c>
      <c r="BA108" s="387">
        <v>1065.056308259587</v>
      </c>
      <c r="BB108" s="387">
        <v>1065.056308259587</v>
      </c>
      <c r="BC108" s="387">
        <v>1065.056308259587</v>
      </c>
      <c r="BD108" s="387">
        <v>1065.056308259587</v>
      </c>
      <c r="BE108" s="387">
        <v>1065.056308259587</v>
      </c>
      <c r="BF108" s="387">
        <v>1065.056308259587</v>
      </c>
      <c r="BG108" s="387">
        <v>1065.056308259587</v>
      </c>
      <c r="BH108" s="387">
        <v>1065.056308259587</v>
      </c>
      <c r="BI108" s="387">
        <v>1065.056308259587</v>
      </c>
      <c r="BJ108" s="387">
        <v>1065.056308259587</v>
      </c>
      <c r="BK108" s="387">
        <v>1065.056308259587</v>
      </c>
      <c r="BL108" s="387">
        <v>1065.056308259587</v>
      </c>
      <c r="BM108" s="387">
        <v>1065.056308259587</v>
      </c>
      <c r="BN108" s="387">
        <v>1065.056308259587</v>
      </c>
      <c r="BO108" s="387">
        <v>1065.056308259587</v>
      </c>
      <c r="BP108" s="387">
        <v>1065.056308259587</v>
      </c>
      <c r="CA108" s="386">
        <v>3390</v>
      </c>
      <c r="CB108" s="386">
        <v>3354.4445241029498</v>
      </c>
      <c r="CC108" s="386">
        <v>3319.2619661605499</v>
      </c>
      <c r="CD108" s="386">
        <v>3284.448414882138</v>
      </c>
      <c r="CE108" s="386">
        <v>3250</v>
      </c>
      <c r="CF108" s="386">
        <v>3251.1473652513478</v>
      </c>
      <c r="CG108" s="386">
        <v>3252.2951355633172</v>
      </c>
      <c r="CH108" s="386">
        <v>3253.4433110789091</v>
      </c>
      <c r="CI108" s="386">
        <v>3254.5918919411743</v>
      </c>
      <c r="CJ108" s="386">
        <v>3255.7408782932162</v>
      </c>
      <c r="CK108" s="386">
        <v>3256.9287017319407</v>
      </c>
      <c r="CL108" s="386">
        <v>3258.1169585357807</v>
      </c>
      <c r="CM108" s="386">
        <v>3259.3056488628449</v>
      </c>
      <c r="CN108" s="386">
        <v>3260.4947728712996</v>
      </c>
      <c r="CO108" s="386">
        <v>3261.6843307193685</v>
      </c>
      <c r="CP108" s="386">
        <v>3259.8307366497161</v>
      </c>
      <c r="CQ108" s="386">
        <v>3257.9781959655625</v>
      </c>
      <c r="CR108" s="386">
        <v>3256.1267080682751</v>
      </c>
      <c r="CS108" s="386">
        <v>3254.2762723595624</v>
      </c>
      <c r="CT108" s="386">
        <v>3252.4268882414726</v>
      </c>
      <c r="CU108" s="386">
        <v>3250.1032862536199</v>
      </c>
      <c r="CV108" s="386">
        <v>3247.7813442957645</v>
      </c>
      <c r="CW108" s="386">
        <v>3245.4610611819458</v>
      </c>
      <c r="CX108" s="386">
        <v>3243.1424357270507</v>
      </c>
      <c r="CY108" s="386">
        <v>3240.8254667468136</v>
      </c>
      <c r="CZ108" s="386">
        <v>3239.5708695751837</v>
      </c>
      <c r="DA108" s="386">
        <v>3238.3167580866238</v>
      </c>
      <c r="DB108" s="386">
        <v>3237.0631320931152</v>
      </c>
      <c r="DC108" s="386">
        <v>3235.809991406712</v>
      </c>
      <c r="DD108" s="386">
        <v>3234.5573358395404</v>
      </c>
      <c r="DE108" s="386">
        <v>3238.6477161706921</v>
      </c>
      <c r="DF108" s="386">
        <v>3242.7432691451195</v>
      </c>
      <c r="DG108" s="386">
        <v>3246.8440013040818</v>
      </c>
      <c r="DH108" s="386">
        <v>3250.9499191971108</v>
      </c>
      <c r="DI108" s="386">
        <v>3255.0610293820209</v>
      </c>
      <c r="DJ108" s="387">
        <v>3255.0610293820209</v>
      </c>
      <c r="DK108" s="387">
        <v>3255.0610293820209</v>
      </c>
      <c r="DL108" s="387">
        <v>3255.0610293820209</v>
      </c>
      <c r="DM108" s="387">
        <v>3255.0610293820209</v>
      </c>
      <c r="DN108" s="387">
        <v>3255.0610293820209</v>
      </c>
      <c r="DO108" s="387">
        <v>3255.0610293820209</v>
      </c>
      <c r="DP108" s="387">
        <v>3255.0610293820209</v>
      </c>
      <c r="DQ108" s="387">
        <v>3255.0610293820209</v>
      </c>
      <c r="DR108" s="387">
        <v>3255.0610293820209</v>
      </c>
      <c r="DS108" s="387">
        <v>3255.0610293820209</v>
      </c>
      <c r="DT108" s="387">
        <v>3255.0610293820209</v>
      </c>
      <c r="DU108" s="387">
        <v>3255.0610293820209</v>
      </c>
      <c r="DV108" s="387">
        <v>3255.0610293820209</v>
      </c>
      <c r="DW108" s="387">
        <v>3255.0610293820209</v>
      </c>
      <c r="DX108" s="387">
        <v>3255.0610293820209</v>
      </c>
      <c r="DY108" s="387">
        <v>3255.0610293820209</v>
      </c>
      <c r="DZ108" s="387">
        <v>3255.0610293820209</v>
      </c>
      <c r="EA108" s="387">
        <v>3255.0610293820209</v>
      </c>
      <c r="EB108" s="387">
        <v>3255.0610293820209</v>
      </c>
      <c r="EC108" s="387">
        <v>3255.0610293820209</v>
      </c>
      <c r="ED108" s="387">
        <v>3255.0610293820209</v>
      </c>
      <c r="EE108" s="387">
        <v>3255.0610293820209</v>
      </c>
      <c r="EF108" s="387">
        <v>3255.0610293820209</v>
      </c>
      <c r="EG108" s="387">
        <v>3255.0610293820209</v>
      </c>
      <c r="EH108" s="387">
        <v>3255.0610293820209</v>
      </c>
      <c r="EI108" s="387">
        <v>3255.0610293820209</v>
      </c>
      <c r="EJ108" s="387">
        <v>3255.0610293820209</v>
      </c>
      <c r="EK108" s="387">
        <v>3255.0610293820209</v>
      </c>
      <c r="EY108" s="386">
        <v>953</v>
      </c>
      <c r="EZ108" s="386">
        <v>960</v>
      </c>
      <c r="FA108" s="386">
        <v>967</v>
      </c>
      <c r="FB108" s="386">
        <v>974</v>
      </c>
      <c r="FC108" s="386">
        <v>982.69999999999993</v>
      </c>
      <c r="FD108" s="386">
        <v>996</v>
      </c>
      <c r="FE108" s="386">
        <v>1009</v>
      </c>
      <c r="FF108" s="386">
        <v>1022</v>
      </c>
      <c r="FG108" s="386">
        <v>1035</v>
      </c>
      <c r="FH108" s="386">
        <v>1048</v>
      </c>
      <c r="FI108" s="386">
        <v>1059.5999999999999</v>
      </c>
      <c r="FJ108" s="386">
        <v>1068</v>
      </c>
      <c r="FK108" s="386">
        <v>1077</v>
      </c>
      <c r="FL108" s="386">
        <v>1086</v>
      </c>
      <c r="FM108" s="386">
        <v>1095</v>
      </c>
      <c r="FN108" s="386">
        <v>1104</v>
      </c>
      <c r="FO108" s="386">
        <v>1113</v>
      </c>
      <c r="FP108" s="386">
        <v>1122</v>
      </c>
      <c r="FQ108" s="386">
        <v>1131</v>
      </c>
      <c r="FR108" s="386">
        <v>1140</v>
      </c>
      <c r="FS108" s="386">
        <v>1149</v>
      </c>
      <c r="FT108" s="386">
        <v>1158</v>
      </c>
      <c r="FU108" s="386">
        <v>1167</v>
      </c>
      <c r="FV108" s="386">
        <v>1176</v>
      </c>
      <c r="FW108" s="386">
        <v>1185</v>
      </c>
      <c r="FX108" s="386">
        <v>1194</v>
      </c>
      <c r="FY108" s="386">
        <v>1203</v>
      </c>
      <c r="FZ108" s="386">
        <v>1212</v>
      </c>
      <c r="GA108" s="386">
        <v>1221</v>
      </c>
      <c r="GB108" s="386">
        <v>1230</v>
      </c>
      <c r="GC108" s="386">
        <v>1230.5</v>
      </c>
      <c r="GD108" s="387">
        <v>1230.5</v>
      </c>
      <c r="GE108" s="387">
        <v>1230.5</v>
      </c>
      <c r="GF108" s="387">
        <v>1230.5</v>
      </c>
      <c r="GG108" s="387">
        <v>1230.5</v>
      </c>
      <c r="GH108" s="387">
        <v>1230.5</v>
      </c>
      <c r="GI108" s="387">
        <v>1230.5</v>
      </c>
      <c r="GJ108" s="387">
        <v>1230.5</v>
      </c>
      <c r="GK108" s="387">
        <v>1230.5</v>
      </c>
      <c r="GL108" s="387">
        <v>1230.5</v>
      </c>
      <c r="GM108" s="387">
        <v>1230.5</v>
      </c>
      <c r="GN108" s="387">
        <v>1230.5</v>
      </c>
      <c r="GO108" s="387">
        <v>1230.5</v>
      </c>
      <c r="GP108" s="387">
        <v>1230.5</v>
      </c>
      <c r="GQ108" s="387">
        <v>1230.5</v>
      </c>
      <c r="GR108" s="387">
        <v>1230.5</v>
      </c>
      <c r="GS108" s="387">
        <v>1230.5</v>
      </c>
      <c r="GT108" s="387">
        <v>1230.5</v>
      </c>
      <c r="GU108" s="387">
        <v>1230.5</v>
      </c>
      <c r="GV108" s="387">
        <v>1230.5</v>
      </c>
      <c r="GW108" s="387">
        <v>1230.5</v>
      </c>
      <c r="GX108" s="387">
        <v>1230.5</v>
      </c>
      <c r="GY108" s="387">
        <v>1230.5</v>
      </c>
      <c r="GZ108" s="387">
        <v>1230.5</v>
      </c>
      <c r="HA108" s="387">
        <v>1230.5</v>
      </c>
      <c r="HB108" s="387">
        <v>1230.5</v>
      </c>
      <c r="HC108" s="387">
        <v>1230.5</v>
      </c>
      <c r="HD108" s="387">
        <v>1230.5</v>
      </c>
      <c r="HE108" s="387">
        <v>1230.5</v>
      </c>
      <c r="HS108" s="394">
        <v>3.1705575330959914</v>
      </c>
      <c r="HT108" s="394">
        <v>3.1705575330959914</v>
      </c>
      <c r="HU108" s="394">
        <v>3.1705575330959914</v>
      </c>
      <c r="HV108" s="394">
        <v>3.1705575330959914</v>
      </c>
      <c r="HW108" s="394">
        <v>3.1705575330959919</v>
      </c>
      <c r="HX108" s="394">
        <v>3.1675356416335032</v>
      </c>
      <c r="HY108" s="394">
        <v>3.1645166303672942</v>
      </c>
      <c r="HZ108" s="394">
        <v>3.16150049655222</v>
      </c>
      <c r="IA108" s="394">
        <v>3.1584872374457507</v>
      </c>
      <c r="IB108" s="394">
        <v>3.1554768503079731</v>
      </c>
      <c r="IC108" s="394">
        <v>3.1524536730931407</v>
      </c>
      <c r="ID108" s="394">
        <v>3.1494333923028126</v>
      </c>
      <c r="IE108" s="394">
        <v>3.1464160051620027</v>
      </c>
      <c r="IF108" s="394">
        <v>3.1434015088983833</v>
      </c>
      <c r="IG108" s="394">
        <v>3.1403899007422829</v>
      </c>
      <c r="IH108" s="394">
        <v>3.1348294929831675</v>
      </c>
      <c r="II108" s="394">
        <v>3.1292789305411701</v>
      </c>
      <c r="IJ108" s="394">
        <v>3.123738195984068</v>
      </c>
      <c r="IK108" s="394">
        <v>3.1182072719105034</v>
      </c>
      <c r="IL108" s="394">
        <v>3.1126861409499309</v>
      </c>
      <c r="IM108" s="394">
        <v>3.1071476489575622</v>
      </c>
      <c r="IN108" s="394">
        <v>3.10161901176332</v>
      </c>
      <c r="IO108" s="394">
        <v>3.0961002118322773</v>
      </c>
      <c r="IP108" s="394">
        <v>3.09059123166071</v>
      </c>
      <c r="IQ108" s="394">
        <v>3.0850920537760369</v>
      </c>
      <c r="IR108" s="394">
        <v>3.0794995141962405</v>
      </c>
      <c r="IS108" s="394">
        <v>3.0739171125631906</v>
      </c>
      <c r="IT108" s="394">
        <v>3.0683448304991967</v>
      </c>
      <c r="IU108" s="394">
        <v>3.0627826496598831</v>
      </c>
      <c r="IV108" s="394">
        <v>3.0572305517341269</v>
      </c>
      <c r="IW108" s="394">
        <v>3.0570311643353767</v>
      </c>
      <c r="IX108" s="394">
        <v>3.0568317899403343</v>
      </c>
      <c r="IY108" s="394">
        <v>3.0566324285481525</v>
      </c>
      <c r="IZ108" s="394">
        <v>3.0564330801579835</v>
      </c>
      <c r="JA108" s="394">
        <v>3.0562337447689782</v>
      </c>
      <c r="JB108" s="394">
        <v>3.0562337447689782</v>
      </c>
      <c r="JC108" s="394">
        <v>3.0562337447689782</v>
      </c>
      <c r="JD108" s="394">
        <v>3.0562337447689782</v>
      </c>
      <c r="JE108" s="394">
        <v>3.0562337447689782</v>
      </c>
      <c r="JF108" s="394">
        <v>3.0562337447689782</v>
      </c>
      <c r="JG108" s="394">
        <v>3.0562337447689782</v>
      </c>
      <c r="JH108" s="394">
        <v>3.0562337447689782</v>
      </c>
      <c r="JI108" s="394">
        <v>3.0562337447689782</v>
      </c>
      <c r="JJ108" s="394">
        <v>3.0562337447689782</v>
      </c>
      <c r="JK108" s="394">
        <v>3.0562337447689782</v>
      </c>
      <c r="JL108" s="394">
        <v>3.0562337447689782</v>
      </c>
      <c r="JM108" s="394">
        <v>3.0562337447689782</v>
      </c>
      <c r="JN108" s="394">
        <v>3.0562337447689782</v>
      </c>
      <c r="JO108" s="394">
        <v>3.0562337447689782</v>
      </c>
      <c r="JP108" s="394">
        <v>3.0562337447689782</v>
      </c>
      <c r="JQ108" s="394">
        <v>3.0562337447689782</v>
      </c>
      <c r="JR108" s="394">
        <v>3.0562337447689782</v>
      </c>
      <c r="JS108" s="394">
        <v>3.0562337447689782</v>
      </c>
      <c r="JT108" s="394">
        <v>3.0562337447689782</v>
      </c>
      <c r="JU108" s="394">
        <v>3.0562337447689782</v>
      </c>
      <c r="JV108" s="394">
        <v>3.0562337447689782</v>
      </c>
      <c r="JW108" s="394">
        <v>3.0562337447689782</v>
      </c>
      <c r="JX108" s="394">
        <v>3.0562337447689782</v>
      </c>
      <c r="JY108" s="394">
        <v>3.0562337447689782</v>
      </c>
      <c r="JZ108" s="394">
        <v>3.0562337447689782</v>
      </c>
      <c r="KA108" s="394">
        <v>3.0562337447689782</v>
      </c>
      <c r="KB108" s="394">
        <v>3.0562337447689782</v>
      </c>
      <c r="KC108" s="394">
        <v>3.0562337447689782</v>
      </c>
    </row>
    <row r="109" spans="1:289" x14ac:dyDescent="0.25">
      <c r="A109" s="383">
        <v>100</v>
      </c>
      <c r="B109" s="384" t="s">
        <v>853</v>
      </c>
      <c r="C109" s="385" t="s">
        <v>142</v>
      </c>
      <c r="D109" s="385" t="s">
        <v>142</v>
      </c>
      <c r="E109" s="129">
        <v>2052</v>
      </c>
      <c r="F109" s="386">
        <v>2085.73317</v>
      </c>
      <c r="G109" s="386">
        <v>2064.8868162975732</v>
      </c>
      <c r="H109" s="386">
        <v>2044.2488164099766</v>
      </c>
      <c r="I109" s="386">
        <v>2023.817087895706</v>
      </c>
      <c r="J109" s="386">
        <v>2003.5895691267121</v>
      </c>
      <c r="K109" s="386">
        <v>2005.2663342582398</v>
      </c>
      <c r="L109" s="386">
        <v>2006.9445026418855</v>
      </c>
      <c r="M109" s="386">
        <v>2008.6240754520036</v>
      </c>
      <c r="N109" s="386">
        <v>2010.3050538639311</v>
      </c>
      <c r="O109" s="386">
        <v>2011.9874390539892</v>
      </c>
      <c r="P109" s="386">
        <v>2013.6968815832643</v>
      </c>
      <c r="Q109" s="386">
        <v>2015.4077765041916</v>
      </c>
      <c r="R109" s="386">
        <v>2017.120125050765</v>
      </c>
      <c r="S109" s="386">
        <v>2018.8339284580265</v>
      </c>
      <c r="T109" s="386">
        <v>2020.5491879620686</v>
      </c>
      <c r="U109" s="386">
        <v>2022.1142459516739</v>
      </c>
      <c r="V109" s="386">
        <v>2023.6805161891796</v>
      </c>
      <c r="W109" s="386">
        <v>2025.2479996135573</v>
      </c>
      <c r="X109" s="386">
        <v>2026.816697164506</v>
      </c>
      <c r="Y109" s="386">
        <v>2028.3866097824528</v>
      </c>
      <c r="Z109" s="386">
        <v>2029.7810412235769</v>
      </c>
      <c r="AA109" s="386">
        <v>2031.1764312783275</v>
      </c>
      <c r="AB109" s="386">
        <v>2032.5727806057116</v>
      </c>
      <c r="AC109" s="386">
        <v>2033.9700898651893</v>
      </c>
      <c r="AD109" s="386">
        <v>2035.3683597166737</v>
      </c>
      <c r="AE109" s="386">
        <v>2037.163525959751</v>
      </c>
      <c r="AF109" s="386">
        <v>2038.9602755141857</v>
      </c>
      <c r="AG109" s="386">
        <v>2040.7586097764361</v>
      </c>
      <c r="AH109" s="386">
        <v>2042.558530144192</v>
      </c>
      <c r="AI109" s="386">
        <v>2044.3600380163759</v>
      </c>
      <c r="AJ109" s="386">
        <v>2046.0033003962733</v>
      </c>
      <c r="AK109" s="386">
        <v>2047.6478836351187</v>
      </c>
      <c r="AL109" s="386">
        <v>2049.2937887946223</v>
      </c>
      <c r="AM109" s="386">
        <v>2050.9410169373477</v>
      </c>
      <c r="AN109" s="386">
        <v>2052.5895691267124</v>
      </c>
      <c r="AO109" s="387">
        <v>2052.5895691267124</v>
      </c>
      <c r="AP109" s="387">
        <v>2052.5895691267124</v>
      </c>
      <c r="AQ109" s="387">
        <v>2052.5895691267124</v>
      </c>
      <c r="AR109" s="387">
        <v>2052.5895691267124</v>
      </c>
      <c r="AS109" s="387">
        <v>2052.5895691267124</v>
      </c>
      <c r="AT109" s="387">
        <v>2052.5895691267124</v>
      </c>
      <c r="AU109" s="387">
        <v>2052.5895691267124</v>
      </c>
      <c r="AV109" s="387">
        <v>2052.5895691267124</v>
      </c>
      <c r="AW109" s="387">
        <v>2052.5895691267124</v>
      </c>
      <c r="AX109" s="387">
        <v>2052.5895691267124</v>
      </c>
      <c r="AY109" s="387">
        <v>2052.5895691267124</v>
      </c>
      <c r="AZ109" s="387">
        <v>2052.5895691267124</v>
      </c>
      <c r="BA109" s="387">
        <v>2052.5895691267124</v>
      </c>
      <c r="BB109" s="387">
        <v>2052.5895691267124</v>
      </c>
      <c r="BC109" s="387">
        <v>2052.5895691267124</v>
      </c>
      <c r="BD109" s="387">
        <v>2052.5895691267124</v>
      </c>
      <c r="BE109" s="387">
        <v>2052.5895691267124</v>
      </c>
      <c r="BF109" s="387">
        <v>2052.5895691267124</v>
      </c>
      <c r="BG109" s="387">
        <v>2052.5895691267124</v>
      </c>
      <c r="BH109" s="387">
        <v>2052.5895691267124</v>
      </c>
      <c r="BI109" s="387">
        <v>2052.5895691267124</v>
      </c>
      <c r="BJ109" s="387">
        <v>2052.5895691267124</v>
      </c>
      <c r="BK109" s="387">
        <v>2052.5895691267124</v>
      </c>
      <c r="BL109" s="387">
        <v>2052.5895691267124</v>
      </c>
      <c r="BM109" s="387">
        <v>2052.5895691267124</v>
      </c>
      <c r="BN109" s="387">
        <v>2052.5895691267124</v>
      </c>
      <c r="BO109" s="387">
        <v>2052.5895691267124</v>
      </c>
      <c r="BP109" s="387">
        <v>2052.5895691267124</v>
      </c>
      <c r="CA109" s="386">
        <v>5840</v>
      </c>
      <c r="CB109" s="386">
        <v>5781.6307381148999</v>
      </c>
      <c r="CC109" s="386">
        <v>5723.8448616292881</v>
      </c>
      <c r="CD109" s="386">
        <v>5666.6365397597465</v>
      </c>
      <c r="CE109" s="386">
        <v>5610</v>
      </c>
      <c r="CF109" s="386">
        <v>5592.6616079754785</v>
      </c>
      <c r="CG109" s="386">
        <v>5575.3768023748426</v>
      </c>
      <c r="CH109" s="386">
        <v>5558.1454175826857</v>
      </c>
      <c r="CI109" s="386">
        <v>5540.967288495458</v>
      </c>
      <c r="CJ109" s="386">
        <v>5523.8422505198832</v>
      </c>
      <c r="CK109" s="386">
        <v>5506.4056222768631</v>
      </c>
      <c r="CL109" s="386">
        <v>5489.0240347085573</v>
      </c>
      <c r="CM109" s="386">
        <v>5471.6973140728969</v>
      </c>
      <c r="CN109" s="386">
        <v>5454.4252871762483</v>
      </c>
      <c r="CO109" s="386">
        <v>5437.207781371686</v>
      </c>
      <c r="CP109" s="386">
        <v>5418.0362681742354</v>
      </c>
      <c r="CQ109" s="386">
        <v>5398.9323534451642</v>
      </c>
      <c r="CR109" s="386">
        <v>5379.895798833285</v>
      </c>
      <c r="CS109" s="386">
        <v>5360.9263668278336</v>
      </c>
      <c r="CT109" s="386">
        <v>5342.023820755503</v>
      </c>
      <c r="CU109" s="386">
        <v>5322.2244838001043</v>
      </c>
      <c r="CV109" s="386">
        <v>5302.4985298465472</v>
      </c>
      <c r="CW109" s="386">
        <v>5282.8456869127449</v>
      </c>
      <c r="CX109" s="386">
        <v>5263.26568402467</v>
      </c>
      <c r="CY109" s="386">
        <v>5243.7582512126155</v>
      </c>
      <c r="CZ109" s="386">
        <v>5224.8121865193325</v>
      </c>
      <c r="DA109" s="386">
        <v>5205.9345752806457</v>
      </c>
      <c r="DB109" s="386">
        <v>5187.1251701694437</v>
      </c>
      <c r="DC109" s="386">
        <v>5168.383724752226</v>
      </c>
      <c r="DD109" s="386">
        <v>5149.7099934858725</v>
      </c>
      <c r="DE109" s="386">
        <v>5153.8111825382175</v>
      </c>
      <c r="DF109" s="386">
        <v>5157.9156377456784</v>
      </c>
      <c r="DG109" s="386">
        <v>5162.0233617093963</v>
      </c>
      <c r="DH109" s="386">
        <v>5166.1343570325835</v>
      </c>
      <c r="DI109" s="386">
        <v>5170.2486263205246</v>
      </c>
      <c r="DJ109" s="387">
        <v>5170.2486263205246</v>
      </c>
      <c r="DK109" s="387">
        <v>5170.2486263205246</v>
      </c>
      <c r="DL109" s="387">
        <v>5170.2486263205246</v>
      </c>
      <c r="DM109" s="387">
        <v>5170.2486263205246</v>
      </c>
      <c r="DN109" s="387">
        <v>5170.2486263205246</v>
      </c>
      <c r="DO109" s="387">
        <v>5170.2486263205246</v>
      </c>
      <c r="DP109" s="387">
        <v>5170.2486263205246</v>
      </c>
      <c r="DQ109" s="387">
        <v>5170.2486263205246</v>
      </c>
      <c r="DR109" s="387">
        <v>5170.2486263205246</v>
      </c>
      <c r="DS109" s="387">
        <v>5170.2486263205246</v>
      </c>
      <c r="DT109" s="387">
        <v>5170.2486263205246</v>
      </c>
      <c r="DU109" s="387">
        <v>5170.2486263205246</v>
      </c>
      <c r="DV109" s="387">
        <v>5170.2486263205246</v>
      </c>
      <c r="DW109" s="387">
        <v>5170.2486263205246</v>
      </c>
      <c r="DX109" s="387">
        <v>5170.2486263205246</v>
      </c>
      <c r="DY109" s="387">
        <v>5170.2486263205246</v>
      </c>
      <c r="DZ109" s="387">
        <v>5170.2486263205246</v>
      </c>
      <c r="EA109" s="387">
        <v>5170.2486263205246</v>
      </c>
      <c r="EB109" s="387">
        <v>5170.2486263205246</v>
      </c>
      <c r="EC109" s="387">
        <v>5170.2486263205246</v>
      </c>
      <c r="ED109" s="387">
        <v>5170.2486263205246</v>
      </c>
      <c r="EE109" s="387">
        <v>5170.2486263205246</v>
      </c>
      <c r="EF109" s="387">
        <v>5170.2486263205246</v>
      </c>
      <c r="EG109" s="387">
        <v>5170.2486263205246</v>
      </c>
      <c r="EH109" s="387">
        <v>5170.2486263205246</v>
      </c>
      <c r="EI109" s="387">
        <v>5170.2486263205246</v>
      </c>
      <c r="EJ109" s="387">
        <v>5170.2486263205246</v>
      </c>
      <c r="EK109" s="387">
        <v>5170.2486263205246</v>
      </c>
      <c r="EY109" s="386">
        <v>685</v>
      </c>
      <c r="EZ109" s="386">
        <v>690</v>
      </c>
      <c r="FA109" s="386">
        <v>695</v>
      </c>
      <c r="FB109" s="386">
        <v>700</v>
      </c>
      <c r="FC109" s="386">
        <v>705.19999999999993</v>
      </c>
      <c r="FD109" s="386">
        <v>714</v>
      </c>
      <c r="FE109" s="386">
        <v>722</v>
      </c>
      <c r="FF109" s="386">
        <v>730</v>
      </c>
      <c r="FG109" s="386">
        <v>738</v>
      </c>
      <c r="FH109" s="386">
        <v>746</v>
      </c>
      <c r="FI109" s="386">
        <v>756.10000000000014</v>
      </c>
      <c r="FJ109" s="386">
        <v>763</v>
      </c>
      <c r="FK109" s="386">
        <v>770</v>
      </c>
      <c r="FL109" s="386">
        <v>777</v>
      </c>
      <c r="FM109" s="386">
        <v>784</v>
      </c>
      <c r="FN109" s="386">
        <v>791</v>
      </c>
      <c r="FO109" s="386">
        <v>798</v>
      </c>
      <c r="FP109" s="386">
        <v>805</v>
      </c>
      <c r="FQ109" s="386">
        <v>812</v>
      </c>
      <c r="FR109" s="386">
        <v>819</v>
      </c>
      <c r="FS109" s="386">
        <v>826</v>
      </c>
      <c r="FT109" s="386">
        <v>833</v>
      </c>
      <c r="FU109" s="386">
        <v>840</v>
      </c>
      <c r="FV109" s="386">
        <v>847</v>
      </c>
      <c r="FW109" s="386">
        <v>854</v>
      </c>
      <c r="FX109" s="386">
        <v>861</v>
      </c>
      <c r="FY109" s="386">
        <v>868</v>
      </c>
      <c r="FZ109" s="386">
        <v>875</v>
      </c>
      <c r="GA109" s="386">
        <v>882</v>
      </c>
      <c r="GB109" s="386">
        <v>889</v>
      </c>
      <c r="GC109" s="386">
        <v>894.30000000000007</v>
      </c>
      <c r="GD109" s="387">
        <v>894.30000000000007</v>
      </c>
      <c r="GE109" s="387">
        <v>894.30000000000007</v>
      </c>
      <c r="GF109" s="387">
        <v>894.30000000000007</v>
      </c>
      <c r="GG109" s="387">
        <v>894.30000000000007</v>
      </c>
      <c r="GH109" s="387">
        <v>894.30000000000007</v>
      </c>
      <c r="GI109" s="387">
        <v>894.30000000000007</v>
      </c>
      <c r="GJ109" s="387">
        <v>894.30000000000007</v>
      </c>
      <c r="GK109" s="387">
        <v>894.30000000000007</v>
      </c>
      <c r="GL109" s="387">
        <v>894.30000000000007</v>
      </c>
      <c r="GM109" s="387">
        <v>894.30000000000007</v>
      </c>
      <c r="GN109" s="387">
        <v>894.30000000000007</v>
      </c>
      <c r="GO109" s="387">
        <v>894.30000000000007</v>
      </c>
      <c r="GP109" s="387">
        <v>894.30000000000007</v>
      </c>
      <c r="GQ109" s="387">
        <v>894.30000000000007</v>
      </c>
      <c r="GR109" s="387">
        <v>894.30000000000007</v>
      </c>
      <c r="GS109" s="387">
        <v>894.30000000000007</v>
      </c>
      <c r="GT109" s="387">
        <v>894.30000000000007</v>
      </c>
      <c r="GU109" s="387">
        <v>894.30000000000007</v>
      </c>
      <c r="GV109" s="387">
        <v>894.30000000000007</v>
      </c>
      <c r="GW109" s="387">
        <v>894.30000000000007</v>
      </c>
      <c r="GX109" s="387">
        <v>894.30000000000007</v>
      </c>
      <c r="GY109" s="387">
        <v>894.30000000000007</v>
      </c>
      <c r="GZ109" s="387">
        <v>894.30000000000007</v>
      </c>
      <c r="HA109" s="387">
        <v>894.30000000000007</v>
      </c>
      <c r="HB109" s="387">
        <v>894.30000000000007</v>
      </c>
      <c r="HC109" s="387">
        <v>894.30000000000007</v>
      </c>
      <c r="HD109" s="387">
        <v>894.30000000000007</v>
      </c>
      <c r="HE109" s="387">
        <v>894.30000000000007</v>
      </c>
      <c r="HS109" s="394">
        <v>2.7999746487226838</v>
      </c>
      <c r="HT109" s="394">
        <v>2.7999746487226846</v>
      </c>
      <c r="HU109" s="394">
        <v>2.7999746487226846</v>
      </c>
      <c r="HV109" s="394">
        <v>2.7999746487226851</v>
      </c>
      <c r="HW109" s="394">
        <v>2.7999746487226842</v>
      </c>
      <c r="HX109" s="394">
        <v>2.7889869352662515</v>
      </c>
      <c r="HY109" s="394">
        <v>2.7780423400027119</v>
      </c>
      <c r="HZ109" s="394">
        <v>2.7671406937268381</v>
      </c>
      <c r="IA109" s="394">
        <v>2.7562818278974004</v>
      </c>
      <c r="IB109" s="394">
        <v>2.7454655746345629</v>
      </c>
      <c r="IC109" s="394">
        <v>2.7344759147401891</v>
      </c>
      <c r="ID109" s="394">
        <v>2.7235302446979226</v>
      </c>
      <c r="IE109" s="394">
        <v>2.7126283884234166</v>
      </c>
      <c r="IF109" s="394">
        <v>2.7017701705371606</v>
      </c>
      <c r="IG109" s="394">
        <v>2.6909554163616618</v>
      </c>
      <c r="IH109" s="394">
        <v>2.6793917697881251</v>
      </c>
      <c r="II109" s="394">
        <v>2.6678778148301627</v>
      </c>
      <c r="IJ109" s="394">
        <v>2.656413337951617</v>
      </c>
      <c r="IK109" s="394">
        <v>2.6449981265339435</v>
      </c>
      <c r="IL109" s="394">
        <v>2.6336319688722667</v>
      </c>
      <c r="IM109" s="394">
        <v>2.6220682801292705</v>
      </c>
      <c r="IN109" s="394">
        <v>2.6105553649563582</v>
      </c>
      <c r="IO109" s="394">
        <v>2.5990930004181418</v>
      </c>
      <c r="IP109" s="394">
        <v>2.5876809645580958</v>
      </c>
      <c r="IQ109" s="394">
        <v>2.5763190363942545</v>
      </c>
      <c r="IR109" s="394">
        <v>2.5647485437173301</v>
      </c>
      <c r="IS109" s="394">
        <v>2.5532300152183258</v>
      </c>
      <c r="IT109" s="394">
        <v>2.5417632175211993</v>
      </c>
      <c r="IU109" s="394">
        <v>2.5303479182980233</v>
      </c>
      <c r="IV109" s="394">
        <v>2.5189838862642753</v>
      </c>
      <c r="IW109" s="394">
        <v>2.5189652340932289</v>
      </c>
      <c r="IX109" s="394">
        <v>2.5189465820602948</v>
      </c>
      <c r="IY109" s="394">
        <v>2.5189279301654723</v>
      </c>
      <c r="IZ109" s="394">
        <v>2.5189092784087603</v>
      </c>
      <c r="JA109" s="394">
        <v>2.5188906267901578</v>
      </c>
      <c r="JB109" s="394">
        <v>2.5188906267901578</v>
      </c>
      <c r="JC109" s="394">
        <v>2.5188906267901578</v>
      </c>
      <c r="JD109" s="394">
        <v>2.5188906267901578</v>
      </c>
      <c r="JE109" s="394">
        <v>2.5188906267901578</v>
      </c>
      <c r="JF109" s="394">
        <v>2.5188906267901578</v>
      </c>
      <c r="JG109" s="394">
        <v>2.5188906267901578</v>
      </c>
      <c r="JH109" s="394">
        <v>2.5188906267901578</v>
      </c>
      <c r="JI109" s="394">
        <v>2.5188906267901578</v>
      </c>
      <c r="JJ109" s="394">
        <v>2.5188906267901578</v>
      </c>
      <c r="JK109" s="394">
        <v>2.5188906267901578</v>
      </c>
      <c r="JL109" s="394">
        <v>2.5188906267901578</v>
      </c>
      <c r="JM109" s="394">
        <v>2.5188906267901578</v>
      </c>
      <c r="JN109" s="394">
        <v>2.5188906267901578</v>
      </c>
      <c r="JO109" s="394">
        <v>2.5188906267901578</v>
      </c>
      <c r="JP109" s="394">
        <v>2.5188906267901578</v>
      </c>
      <c r="JQ109" s="394">
        <v>2.5188906267901578</v>
      </c>
      <c r="JR109" s="394">
        <v>2.5188906267901578</v>
      </c>
      <c r="JS109" s="394">
        <v>2.5188906267901578</v>
      </c>
      <c r="JT109" s="394">
        <v>2.5188906267901578</v>
      </c>
      <c r="JU109" s="394">
        <v>2.5188906267901578</v>
      </c>
      <c r="JV109" s="394">
        <v>2.5188906267901578</v>
      </c>
      <c r="JW109" s="394">
        <v>2.5188906267901578</v>
      </c>
      <c r="JX109" s="394">
        <v>2.5188906267901578</v>
      </c>
      <c r="JY109" s="394">
        <v>2.5188906267901578</v>
      </c>
      <c r="JZ109" s="394">
        <v>2.5188906267901578</v>
      </c>
      <c r="KA109" s="394">
        <v>2.5188906267901578</v>
      </c>
      <c r="KB109" s="394">
        <v>2.5188906267901578</v>
      </c>
      <c r="KC109" s="394">
        <v>2.5188906267901578</v>
      </c>
    </row>
    <row r="110" spans="1:289" x14ac:dyDescent="0.25">
      <c r="A110" s="383">
        <v>101</v>
      </c>
      <c r="B110" s="384" t="s">
        <v>853</v>
      </c>
      <c r="C110" s="385" t="s">
        <v>142</v>
      </c>
      <c r="D110" s="385" t="s">
        <v>142</v>
      </c>
      <c r="E110" s="129">
        <v>2052</v>
      </c>
      <c r="F110" s="386">
        <v>1435.6914199999999</v>
      </c>
      <c r="G110" s="386">
        <v>1420.3823942470979</v>
      </c>
      <c r="H110" s="386">
        <v>1405.2366112817742</v>
      </c>
      <c r="I110" s="386">
        <v>1390.2523304179704</v>
      </c>
      <c r="J110" s="386">
        <v>1375.4278295308641</v>
      </c>
      <c r="K110" s="386">
        <v>1376.0990037729766</v>
      </c>
      <c r="L110" s="386">
        <v>1376.7705055312654</v>
      </c>
      <c r="M110" s="386">
        <v>1377.4423349655499</v>
      </c>
      <c r="N110" s="386">
        <v>1378.1144922357278</v>
      </c>
      <c r="O110" s="386">
        <v>1378.786977501775</v>
      </c>
      <c r="P110" s="386">
        <v>1379.4712379117323</v>
      </c>
      <c r="Q110" s="386">
        <v>1380.155837904465</v>
      </c>
      <c r="R110" s="386">
        <v>1380.8407776485003</v>
      </c>
      <c r="S110" s="386">
        <v>1381.5260573124492</v>
      </c>
      <c r="T110" s="386">
        <v>1382.2116770650068</v>
      </c>
      <c r="U110" s="386">
        <v>1382.8381027543362</v>
      </c>
      <c r="V110" s="386">
        <v>1383.4648123431223</v>
      </c>
      <c r="W110" s="386">
        <v>1384.0918059600299</v>
      </c>
      <c r="X110" s="386">
        <v>1384.7190837337821</v>
      </c>
      <c r="Y110" s="386">
        <v>1385.3466457931604</v>
      </c>
      <c r="Z110" s="386">
        <v>1385.9047359508488</v>
      </c>
      <c r="AA110" s="386">
        <v>1386.4630509364711</v>
      </c>
      <c r="AB110" s="386">
        <v>1387.0215908405996</v>
      </c>
      <c r="AC110" s="386">
        <v>1387.5803557538436</v>
      </c>
      <c r="AD110" s="386">
        <v>1388.1393457668489</v>
      </c>
      <c r="AE110" s="386">
        <v>1388.890840028218</v>
      </c>
      <c r="AF110" s="386">
        <v>1389.642741124554</v>
      </c>
      <c r="AG110" s="386">
        <v>1390.3950492761044</v>
      </c>
      <c r="AH110" s="386">
        <v>1391.1477647032359</v>
      </c>
      <c r="AI110" s="386">
        <v>1391.9008876264343</v>
      </c>
      <c r="AJ110" s="386">
        <v>1392.6055621380629</v>
      </c>
      <c r="AK110" s="386">
        <v>1393.3105934036614</v>
      </c>
      <c r="AL110" s="386">
        <v>1394.0159816038429</v>
      </c>
      <c r="AM110" s="386">
        <v>1394.7217269193115</v>
      </c>
      <c r="AN110" s="386">
        <v>1395.4278295308643</v>
      </c>
      <c r="AO110" s="387">
        <v>1395.4278295308643</v>
      </c>
      <c r="AP110" s="387">
        <v>1395.4278295308643</v>
      </c>
      <c r="AQ110" s="387">
        <v>1395.4278295308643</v>
      </c>
      <c r="AR110" s="387">
        <v>1395.4278295308643</v>
      </c>
      <c r="AS110" s="387">
        <v>1395.4278295308643</v>
      </c>
      <c r="AT110" s="387">
        <v>1395.4278295308643</v>
      </c>
      <c r="AU110" s="387">
        <v>1395.4278295308643</v>
      </c>
      <c r="AV110" s="387">
        <v>1395.4278295308643</v>
      </c>
      <c r="AW110" s="387">
        <v>1395.4278295308643</v>
      </c>
      <c r="AX110" s="387">
        <v>1395.4278295308643</v>
      </c>
      <c r="AY110" s="387">
        <v>1395.4278295308643</v>
      </c>
      <c r="AZ110" s="387">
        <v>1395.4278295308643</v>
      </c>
      <c r="BA110" s="387">
        <v>1395.4278295308643</v>
      </c>
      <c r="BB110" s="387">
        <v>1395.4278295308643</v>
      </c>
      <c r="BC110" s="387">
        <v>1395.4278295308643</v>
      </c>
      <c r="BD110" s="387">
        <v>1395.4278295308643</v>
      </c>
      <c r="BE110" s="387">
        <v>1395.4278295308643</v>
      </c>
      <c r="BF110" s="387">
        <v>1395.4278295308643</v>
      </c>
      <c r="BG110" s="387">
        <v>1395.4278295308643</v>
      </c>
      <c r="BH110" s="387">
        <v>1395.4278295308643</v>
      </c>
      <c r="BI110" s="387">
        <v>1395.4278295308643</v>
      </c>
      <c r="BJ110" s="387">
        <v>1395.4278295308643</v>
      </c>
      <c r="BK110" s="387">
        <v>1395.4278295308643</v>
      </c>
      <c r="BL110" s="387">
        <v>1395.4278295308643</v>
      </c>
      <c r="BM110" s="387">
        <v>1395.4278295308643</v>
      </c>
      <c r="BN110" s="387">
        <v>1395.4278295308643</v>
      </c>
      <c r="BO110" s="387">
        <v>1395.4278295308643</v>
      </c>
      <c r="BP110" s="387">
        <v>1395.4278295308643</v>
      </c>
      <c r="CA110" s="386">
        <v>4050.0000000000005</v>
      </c>
      <c r="CB110" s="386">
        <v>4006.8141500077695</v>
      </c>
      <c r="CC110" s="386">
        <v>3964.0887981981436</v>
      </c>
      <c r="CD110" s="386">
        <v>3921.8190341994109</v>
      </c>
      <c r="CE110" s="386">
        <v>3880.0000000000005</v>
      </c>
      <c r="CF110" s="386">
        <v>3872.2230198622078</v>
      </c>
      <c r="CG110" s="386">
        <v>3864.4616277192767</v>
      </c>
      <c r="CH110" s="386">
        <v>3856.7157923269997</v>
      </c>
      <c r="CI110" s="386">
        <v>3848.9854825037937</v>
      </c>
      <c r="CJ110" s="386">
        <v>3841.2706671305759</v>
      </c>
      <c r="CK110" s="386">
        <v>3833.4829182567478</v>
      </c>
      <c r="CL110" s="386">
        <v>3825.7109581772479</v>
      </c>
      <c r="CM110" s="386">
        <v>3817.9547548820519</v>
      </c>
      <c r="CN110" s="386">
        <v>3810.2142764260334</v>
      </c>
      <c r="CO110" s="386">
        <v>3802.4894909288305</v>
      </c>
      <c r="CP110" s="386">
        <v>3792.3869901924004</v>
      </c>
      <c r="CQ110" s="386">
        <v>3782.3113299038855</v>
      </c>
      <c r="CR110" s="386">
        <v>3772.2624387532546</v>
      </c>
      <c r="CS110" s="386">
        <v>3762.2402456199338</v>
      </c>
      <c r="CT110" s="386">
        <v>3752.2446795723026</v>
      </c>
      <c r="CU110" s="386">
        <v>3741.8991248017214</v>
      </c>
      <c r="CV110" s="386">
        <v>3731.582094424577</v>
      </c>
      <c r="CW110" s="386">
        <v>3721.2935097944323</v>
      </c>
      <c r="CX110" s="386">
        <v>3711.0332924816917</v>
      </c>
      <c r="CY110" s="386">
        <v>3700.8013642730034</v>
      </c>
      <c r="CZ110" s="386">
        <v>3690.9315868048943</v>
      </c>
      <c r="DA110" s="386">
        <v>3681.0881313405034</v>
      </c>
      <c r="DB110" s="386">
        <v>3671.2709276808941</v>
      </c>
      <c r="DC110" s="386">
        <v>3661.4799058143462</v>
      </c>
      <c r="DD110" s="386">
        <v>3651.7149959158542</v>
      </c>
      <c r="DE110" s="386">
        <v>3653.602282419602</v>
      </c>
      <c r="DF110" s="386">
        <v>3655.4905443144612</v>
      </c>
      <c r="DG110" s="386">
        <v>3657.379782104535</v>
      </c>
      <c r="DH110" s="386">
        <v>3659.2699962941874</v>
      </c>
      <c r="DI110" s="386">
        <v>3661.1611873880456</v>
      </c>
      <c r="DJ110" s="387">
        <v>3661.1611873880456</v>
      </c>
      <c r="DK110" s="387">
        <v>3661.1611873880456</v>
      </c>
      <c r="DL110" s="387">
        <v>3661.1611873880456</v>
      </c>
      <c r="DM110" s="387">
        <v>3661.1611873880456</v>
      </c>
      <c r="DN110" s="387">
        <v>3661.1611873880456</v>
      </c>
      <c r="DO110" s="387">
        <v>3661.1611873880456</v>
      </c>
      <c r="DP110" s="387">
        <v>3661.1611873880456</v>
      </c>
      <c r="DQ110" s="387">
        <v>3661.1611873880456</v>
      </c>
      <c r="DR110" s="387">
        <v>3661.1611873880456</v>
      </c>
      <c r="DS110" s="387">
        <v>3661.1611873880456</v>
      </c>
      <c r="DT110" s="387">
        <v>3661.1611873880456</v>
      </c>
      <c r="DU110" s="387">
        <v>3661.1611873880456</v>
      </c>
      <c r="DV110" s="387">
        <v>3661.1611873880456</v>
      </c>
      <c r="DW110" s="387">
        <v>3661.1611873880456</v>
      </c>
      <c r="DX110" s="387">
        <v>3661.1611873880456</v>
      </c>
      <c r="DY110" s="387">
        <v>3661.1611873880456</v>
      </c>
      <c r="DZ110" s="387">
        <v>3661.1611873880456</v>
      </c>
      <c r="EA110" s="387">
        <v>3661.1611873880456</v>
      </c>
      <c r="EB110" s="387">
        <v>3661.1611873880456</v>
      </c>
      <c r="EC110" s="387">
        <v>3661.1611873880456</v>
      </c>
      <c r="ED110" s="387">
        <v>3661.1611873880456</v>
      </c>
      <c r="EE110" s="387">
        <v>3661.1611873880456</v>
      </c>
      <c r="EF110" s="387">
        <v>3661.1611873880456</v>
      </c>
      <c r="EG110" s="387">
        <v>3661.1611873880456</v>
      </c>
      <c r="EH110" s="387">
        <v>3661.1611873880456</v>
      </c>
      <c r="EI110" s="387">
        <v>3661.1611873880456</v>
      </c>
      <c r="EJ110" s="387">
        <v>3661.1611873880456</v>
      </c>
      <c r="EK110" s="387">
        <v>3661.1611873880456</v>
      </c>
      <c r="EY110" s="386">
        <v>396</v>
      </c>
      <c r="EZ110" s="386">
        <v>399</v>
      </c>
      <c r="FA110" s="386">
        <v>402</v>
      </c>
      <c r="FB110" s="386">
        <v>405</v>
      </c>
      <c r="FC110" s="386">
        <v>408.7</v>
      </c>
      <c r="FD110" s="386">
        <v>413</v>
      </c>
      <c r="FE110" s="386">
        <v>418</v>
      </c>
      <c r="FF110" s="386">
        <v>423</v>
      </c>
      <c r="FG110" s="386">
        <v>428</v>
      </c>
      <c r="FH110" s="386">
        <v>433</v>
      </c>
      <c r="FI110" s="386">
        <v>436.30000000000007</v>
      </c>
      <c r="FJ110" s="386">
        <v>440</v>
      </c>
      <c r="FK110" s="386">
        <v>444</v>
      </c>
      <c r="FL110" s="386">
        <v>448</v>
      </c>
      <c r="FM110" s="386">
        <v>452</v>
      </c>
      <c r="FN110" s="386">
        <v>456</v>
      </c>
      <c r="FO110" s="386">
        <v>460</v>
      </c>
      <c r="FP110" s="386">
        <v>464</v>
      </c>
      <c r="FQ110" s="386">
        <v>468</v>
      </c>
      <c r="FR110" s="386">
        <v>472</v>
      </c>
      <c r="FS110" s="386">
        <v>476</v>
      </c>
      <c r="FT110" s="386">
        <v>480</v>
      </c>
      <c r="FU110" s="386">
        <v>484</v>
      </c>
      <c r="FV110" s="386">
        <v>488</v>
      </c>
      <c r="FW110" s="386">
        <v>492</v>
      </c>
      <c r="FX110" s="386">
        <v>496</v>
      </c>
      <c r="FY110" s="386">
        <v>500</v>
      </c>
      <c r="FZ110" s="386">
        <v>504</v>
      </c>
      <c r="GA110" s="386">
        <v>508</v>
      </c>
      <c r="GB110" s="386">
        <v>512</v>
      </c>
      <c r="GC110" s="386">
        <v>510.2</v>
      </c>
      <c r="GD110" s="387">
        <v>510.2</v>
      </c>
      <c r="GE110" s="387">
        <v>510.2</v>
      </c>
      <c r="GF110" s="387">
        <v>510.2</v>
      </c>
      <c r="GG110" s="387">
        <v>510.2</v>
      </c>
      <c r="GH110" s="387">
        <v>510.2</v>
      </c>
      <c r="GI110" s="387">
        <v>510.2</v>
      </c>
      <c r="GJ110" s="387">
        <v>510.2</v>
      </c>
      <c r="GK110" s="387">
        <v>510.2</v>
      </c>
      <c r="GL110" s="387">
        <v>510.2</v>
      </c>
      <c r="GM110" s="387">
        <v>510.2</v>
      </c>
      <c r="GN110" s="387">
        <v>510.2</v>
      </c>
      <c r="GO110" s="387">
        <v>510.2</v>
      </c>
      <c r="GP110" s="387">
        <v>510.2</v>
      </c>
      <c r="GQ110" s="387">
        <v>510.2</v>
      </c>
      <c r="GR110" s="387">
        <v>510.2</v>
      </c>
      <c r="GS110" s="387">
        <v>510.2</v>
      </c>
      <c r="GT110" s="387">
        <v>510.2</v>
      </c>
      <c r="GU110" s="387">
        <v>510.2</v>
      </c>
      <c r="GV110" s="387">
        <v>510.2</v>
      </c>
      <c r="GW110" s="387">
        <v>510.2</v>
      </c>
      <c r="GX110" s="387">
        <v>510.2</v>
      </c>
      <c r="GY110" s="387">
        <v>510.2</v>
      </c>
      <c r="GZ110" s="387">
        <v>510.2</v>
      </c>
      <c r="HA110" s="387">
        <v>510.2</v>
      </c>
      <c r="HB110" s="387">
        <v>510.2</v>
      </c>
      <c r="HC110" s="387">
        <v>510.2</v>
      </c>
      <c r="HD110" s="387">
        <v>510.2</v>
      </c>
      <c r="HE110" s="387">
        <v>510.2</v>
      </c>
      <c r="HS110" s="394">
        <v>2.8209404497242176</v>
      </c>
      <c r="HT110" s="394">
        <v>2.8209404497242176</v>
      </c>
      <c r="HU110" s="394">
        <v>2.8209404497242176</v>
      </c>
      <c r="HV110" s="394">
        <v>2.8209404497242176</v>
      </c>
      <c r="HW110" s="394">
        <v>2.8209404497242176</v>
      </c>
      <c r="HX110" s="394">
        <v>2.8139131045407195</v>
      </c>
      <c r="HY110" s="394">
        <v>2.8069032654269903</v>
      </c>
      <c r="HZ110" s="394">
        <v>2.7999108887730366</v>
      </c>
      <c r="IA110" s="394">
        <v>2.7929359310775039</v>
      </c>
      <c r="IB110" s="394">
        <v>2.7859783489474035</v>
      </c>
      <c r="IC110" s="394">
        <v>2.7789509580931471</v>
      </c>
      <c r="ID110" s="394">
        <v>2.771941293228124</v>
      </c>
      <c r="IE110" s="394">
        <v>2.764949309640051</v>
      </c>
      <c r="IF110" s="394">
        <v>2.7579749627294263</v>
      </c>
      <c r="IG110" s="394">
        <v>2.7510182080092465</v>
      </c>
      <c r="IH110" s="394">
        <v>2.7424663687229374</v>
      </c>
      <c r="II110" s="394">
        <v>2.7339411137591041</v>
      </c>
      <c r="IJ110" s="394">
        <v>2.7254423604774889</v>
      </c>
      <c r="IK110" s="394">
        <v>2.7169700264947312</v>
      </c>
      <c r="IL110" s="394">
        <v>2.708524029683566</v>
      </c>
      <c r="IM110" s="394">
        <v>2.6999684954784859</v>
      </c>
      <c r="IN110" s="394">
        <v>2.6914399860163032</v>
      </c>
      <c r="IO110" s="394">
        <v>2.6829384159327723</v>
      </c>
      <c r="IP110" s="394">
        <v>2.6744637001332903</v>
      </c>
      <c r="IQ110" s="394">
        <v>2.6660157537920459</v>
      </c>
      <c r="IR110" s="394">
        <v>2.6574670092358779</v>
      </c>
      <c r="IS110" s="394">
        <v>2.6489456767583448</v>
      </c>
      <c r="IT110" s="394">
        <v>2.6404516684609209</v>
      </c>
      <c r="IU110" s="394">
        <v>2.6319848967269301</v>
      </c>
      <c r="IV110" s="394">
        <v>2.6235452742206462</v>
      </c>
      <c r="IW110" s="394">
        <v>2.6235729496945552</v>
      </c>
      <c r="IX110" s="394">
        <v>2.6236006254604103</v>
      </c>
      <c r="IY110" s="394">
        <v>2.6236283015182131</v>
      </c>
      <c r="IZ110" s="394">
        <v>2.6236559778679682</v>
      </c>
      <c r="JA110" s="394">
        <v>2.6236836545096778</v>
      </c>
      <c r="JB110" s="394">
        <v>2.6236836545096778</v>
      </c>
      <c r="JC110" s="394">
        <v>2.6236836545096778</v>
      </c>
      <c r="JD110" s="394">
        <v>2.6236836545096778</v>
      </c>
      <c r="JE110" s="394">
        <v>2.6236836545096778</v>
      </c>
      <c r="JF110" s="394">
        <v>2.6236836545096778</v>
      </c>
      <c r="JG110" s="394">
        <v>2.6236836545096778</v>
      </c>
      <c r="JH110" s="394">
        <v>2.6236836545096778</v>
      </c>
      <c r="JI110" s="394">
        <v>2.6236836545096778</v>
      </c>
      <c r="JJ110" s="394">
        <v>2.6236836545096778</v>
      </c>
      <c r="JK110" s="394">
        <v>2.6236836545096778</v>
      </c>
      <c r="JL110" s="394">
        <v>2.6236836545096778</v>
      </c>
      <c r="JM110" s="394">
        <v>2.6236836545096778</v>
      </c>
      <c r="JN110" s="394">
        <v>2.6236836545096778</v>
      </c>
      <c r="JO110" s="394">
        <v>2.6236836545096778</v>
      </c>
      <c r="JP110" s="394">
        <v>2.6236836545096778</v>
      </c>
      <c r="JQ110" s="394">
        <v>2.6236836545096778</v>
      </c>
      <c r="JR110" s="394">
        <v>2.6236836545096778</v>
      </c>
      <c r="JS110" s="394">
        <v>2.6236836545096778</v>
      </c>
      <c r="JT110" s="394">
        <v>2.6236836545096778</v>
      </c>
      <c r="JU110" s="394">
        <v>2.6236836545096778</v>
      </c>
      <c r="JV110" s="394">
        <v>2.6236836545096778</v>
      </c>
      <c r="JW110" s="394">
        <v>2.6236836545096778</v>
      </c>
      <c r="JX110" s="394">
        <v>2.6236836545096778</v>
      </c>
      <c r="JY110" s="394">
        <v>2.6236836545096778</v>
      </c>
      <c r="JZ110" s="394">
        <v>2.6236836545096778</v>
      </c>
      <c r="KA110" s="394">
        <v>2.6236836545096778</v>
      </c>
      <c r="KB110" s="394">
        <v>2.6236836545096778</v>
      </c>
      <c r="KC110" s="394">
        <v>2.6236836545096778</v>
      </c>
    </row>
    <row r="111" spans="1:289" x14ac:dyDescent="0.25">
      <c r="A111" s="383">
        <v>102</v>
      </c>
      <c r="B111" s="384" t="s">
        <v>853</v>
      </c>
      <c r="C111" s="385" t="s">
        <v>142</v>
      </c>
      <c r="D111" s="385" t="s">
        <v>142</v>
      </c>
      <c r="E111" s="129">
        <v>2052</v>
      </c>
      <c r="F111" s="386">
        <v>1796.2408799999998</v>
      </c>
      <c r="G111" s="386">
        <v>1778.7486224740971</v>
      </c>
      <c r="H111" s="386">
        <v>1761.4267090689409</v>
      </c>
      <c r="I111" s="386">
        <v>1744.2734809294959</v>
      </c>
      <c r="J111" s="386">
        <v>1727.2872953550864</v>
      </c>
      <c r="K111" s="386">
        <v>1728.1262669475032</v>
      </c>
      <c r="L111" s="386">
        <v>1728.9656460420968</v>
      </c>
      <c r="M111" s="386">
        <v>1729.8054328367978</v>
      </c>
      <c r="N111" s="386">
        <v>1730.6456275296325</v>
      </c>
      <c r="O111" s="386">
        <v>1731.4862303187249</v>
      </c>
      <c r="P111" s="386">
        <v>1732.34155975098</v>
      </c>
      <c r="Q111" s="386">
        <v>1733.1973117037408</v>
      </c>
      <c r="R111" s="386">
        <v>1734.0534863857263</v>
      </c>
      <c r="S111" s="386">
        <v>1734.9100840057588</v>
      </c>
      <c r="T111" s="386">
        <v>1735.7671047727645</v>
      </c>
      <c r="U111" s="386">
        <v>1736.5820616086776</v>
      </c>
      <c r="V111" s="386">
        <v>1737.3974010734828</v>
      </c>
      <c r="W111" s="386">
        <v>1738.2131233468276</v>
      </c>
      <c r="X111" s="386">
        <v>1739.0292286084439</v>
      </c>
      <c r="Y111" s="386">
        <v>1739.845717038148</v>
      </c>
      <c r="Z111" s="386">
        <v>1740.5898003117395</v>
      </c>
      <c r="AA111" s="386">
        <v>1741.3342018089027</v>
      </c>
      <c r="AB111" s="386">
        <v>1742.0789216657327</v>
      </c>
      <c r="AC111" s="386">
        <v>1742.8239600183829</v>
      </c>
      <c r="AD111" s="386">
        <v>1743.5693170030659</v>
      </c>
      <c r="AE111" s="386">
        <v>1744.4889888610553</v>
      </c>
      <c r="AF111" s="386">
        <v>1745.4091458137973</v>
      </c>
      <c r="AG111" s="386">
        <v>1746.3297881171625</v>
      </c>
      <c r="AH111" s="386">
        <v>1747.2509160271561</v>
      </c>
      <c r="AI111" s="386">
        <v>1748.1725297999183</v>
      </c>
      <c r="AJ111" s="386">
        <v>1748.9947091921861</v>
      </c>
      <c r="AK111" s="386">
        <v>1749.8172752619366</v>
      </c>
      <c r="AL111" s="386">
        <v>1750.6402281910273</v>
      </c>
      <c r="AM111" s="386">
        <v>1751.4635681614011</v>
      </c>
      <c r="AN111" s="386">
        <v>1752.2872953550866</v>
      </c>
      <c r="AO111" s="387">
        <v>1752.2872953550866</v>
      </c>
      <c r="AP111" s="387">
        <v>1752.2872953550866</v>
      </c>
      <c r="AQ111" s="387">
        <v>1752.2872953550866</v>
      </c>
      <c r="AR111" s="387">
        <v>1752.2872953550866</v>
      </c>
      <c r="AS111" s="387">
        <v>1752.2872953550866</v>
      </c>
      <c r="AT111" s="387">
        <v>1752.2872953550866</v>
      </c>
      <c r="AU111" s="387">
        <v>1752.2872953550866</v>
      </c>
      <c r="AV111" s="387">
        <v>1752.2872953550866</v>
      </c>
      <c r="AW111" s="387">
        <v>1752.2872953550866</v>
      </c>
      <c r="AX111" s="387">
        <v>1752.2872953550866</v>
      </c>
      <c r="AY111" s="387">
        <v>1752.2872953550866</v>
      </c>
      <c r="AZ111" s="387">
        <v>1752.2872953550866</v>
      </c>
      <c r="BA111" s="387">
        <v>1752.2872953550866</v>
      </c>
      <c r="BB111" s="387">
        <v>1752.2872953550866</v>
      </c>
      <c r="BC111" s="387">
        <v>1752.2872953550866</v>
      </c>
      <c r="BD111" s="387">
        <v>1752.2872953550866</v>
      </c>
      <c r="BE111" s="387">
        <v>1752.2872953550866</v>
      </c>
      <c r="BF111" s="387">
        <v>1752.2872953550866</v>
      </c>
      <c r="BG111" s="387">
        <v>1752.2872953550866</v>
      </c>
      <c r="BH111" s="387">
        <v>1752.2872953550866</v>
      </c>
      <c r="BI111" s="387">
        <v>1752.2872953550866</v>
      </c>
      <c r="BJ111" s="387">
        <v>1752.2872953550866</v>
      </c>
      <c r="BK111" s="387">
        <v>1752.2872953550866</v>
      </c>
      <c r="BL111" s="387">
        <v>1752.2872953550866</v>
      </c>
      <c r="BM111" s="387">
        <v>1752.2872953550866</v>
      </c>
      <c r="BN111" s="387">
        <v>1752.2872953550866</v>
      </c>
      <c r="BO111" s="387">
        <v>1752.2872953550866</v>
      </c>
      <c r="BP111" s="387">
        <v>1752.2872953550866</v>
      </c>
      <c r="CA111" s="386">
        <v>5210</v>
      </c>
      <c r="CB111" s="386">
        <v>5159.263674641481</v>
      </c>
      <c r="CC111" s="386">
        <v>5109.0214327207514</v>
      </c>
      <c r="CD111" s="386">
        <v>5059.2684627257095</v>
      </c>
      <c r="CE111" s="386">
        <v>5010</v>
      </c>
      <c r="CF111" s="386">
        <v>4995.0844885424694</v>
      </c>
      <c r="CG111" s="386">
        <v>4980.2133827699772</v>
      </c>
      <c r="CH111" s="386">
        <v>4965.3865504802261</v>
      </c>
      <c r="CI111" s="386">
        <v>4950.6038598645064</v>
      </c>
      <c r="CJ111" s="386">
        <v>4935.8651795065225</v>
      </c>
      <c r="CK111" s="386">
        <v>4920.9095688024581</v>
      </c>
      <c r="CL111" s="386">
        <v>4905.9992734146344</v>
      </c>
      <c r="CM111" s="386">
        <v>4891.1341560382016</v>
      </c>
      <c r="CN111" s="386">
        <v>4876.3140797843407</v>
      </c>
      <c r="CO111" s="386">
        <v>4861.5389081790063</v>
      </c>
      <c r="CP111" s="386">
        <v>4844.8786655261747</v>
      </c>
      <c r="CQ111" s="386">
        <v>4828.2755166641145</v>
      </c>
      <c r="CR111" s="386">
        <v>4811.7292659353543</v>
      </c>
      <c r="CS111" s="386">
        <v>4795.239718352932</v>
      </c>
      <c r="CT111" s="386">
        <v>4778.8066795980931</v>
      </c>
      <c r="CU111" s="386">
        <v>4761.8638624013365</v>
      </c>
      <c r="CV111" s="386">
        <v>4744.9811143962861</v>
      </c>
      <c r="CW111" s="386">
        <v>4728.1582226131768</v>
      </c>
      <c r="CX111" s="386">
        <v>4711.3949748373088</v>
      </c>
      <c r="CY111" s="386">
        <v>4694.6911596063701</v>
      </c>
      <c r="CZ111" s="386">
        <v>4678.1287612549886</v>
      </c>
      <c r="DA111" s="386">
        <v>4661.6247933796112</v>
      </c>
      <c r="DB111" s="386">
        <v>4645.1790498433948</v>
      </c>
      <c r="DC111" s="386">
        <v>4628.7913252367243</v>
      </c>
      <c r="DD111" s="386">
        <v>4612.4614148746523</v>
      </c>
      <c r="DE111" s="386">
        <v>4614.5999131810277</v>
      </c>
      <c r="DF111" s="386">
        <v>4616.7394029699535</v>
      </c>
      <c r="DG111" s="386">
        <v>4618.8798847011158</v>
      </c>
      <c r="DH111" s="386">
        <v>4621.0213588344131</v>
      </c>
      <c r="DI111" s="386">
        <v>4623.1638258299581</v>
      </c>
      <c r="DJ111" s="387">
        <v>4623.1638258299581</v>
      </c>
      <c r="DK111" s="387">
        <v>4623.1638258299581</v>
      </c>
      <c r="DL111" s="387">
        <v>4623.1638258299581</v>
      </c>
      <c r="DM111" s="387">
        <v>4623.1638258299581</v>
      </c>
      <c r="DN111" s="387">
        <v>4623.1638258299581</v>
      </c>
      <c r="DO111" s="387">
        <v>4623.1638258299581</v>
      </c>
      <c r="DP111" s="387">
        <v>4623.1638258299581</v>
      </c>
      <c r="DQ111" s="387">
        <v>4623.1638258299581</v>
      </c>
      <c r="DR111" s="387">
        <v>4623.1638258299581</v>
      </c>
      <c r="DS111" s="387">
        <v>4623.1638258299581</v>
      </c>
      <c r="DT111" s="387">
        <v>4623.1638258299581</v>
      </c>
      <c r="DU111" s="387">
        <v>4623.1638258299581</v>
      </c>
      <c r="DV111" s="387">
        <v>4623.1638258299581</v>
      </c>
      <c r="DW111" s="387">
        <v>4623.1638258299581</v>
      </c>
      <c r="DX111" s="387">
        <v>4623.1638258299581</v>
      </c>
      <c r="DY111" s="387">
        <v>4623.1638258299581</v>
      </c>
      <c r="DZ111" s="387">
        <v>4623.1638258299581</v>
      </c>
      <c r="EA111" s="387">
        <v>4623.1638258299581</v>
      </c>
      <c r="EB111" s="387">
        <v>4623.1638258299581</v>
      </c>
      <c r="EC111" s="387">
        <v>4623.1638258299581</v>
      </c>
      <c r="ED111" s="387">
        <v>4623.1638258299581</v>
      </c>
      <c r="EE111" s="387">
        <v>4623.1638258299581</v>
      </c>
      <c r="EF111" s="387">
        <v>4623.1638258299581</v>
      </c>
      <c r="EG111" s="387">
        <v>4623.1638258299581</v>
      </c>
      <c r="EH111" s="387">
        <v>4623.1638258299581</v>
      </c>
      <c r="EI111" s="387">
        <v>4623.1638258299581</v>
      </c>
      <c r="EJ111" s="387">
        <v>4623.1638258299581</v>
      </c>
      <c r="EK111" s="387">
        <v>4623.1638258299581</v>
      </c>
      <c r="EY111" s="386">
        <v>580</v>
      </c>
      <c r="EZ111" s="386">
        <v>585</v>
      </c>
      <c r="FA111" s="386">
        <v>590</v>
      </c>
      <c r="FB111" s="386">
        <v>595</v>
      </c>
      <c r="FC111" s="386">
        <v>599.40000000000009</v>
      </c>
      <c r="FD111" s="386">
        <v>607</v>
      </c>
      <c r="FE111" s="386">
        <v>614</v>
      </c>
      <c r="FF111" s="386">
        <v>621</v>
      </c>
      <c r="FG111" s="386">
        <v>628</v>
      </c>
      <c r="FH111" s="386">
        <v>635</v>
      </c>
      <c r="FI111" s="386">
        <v>644.29999999999995</v>
      </c>
      <c r="FJ111" s="386">
        <v>650</v>
      </c>
      <c r="FK111" s="386">
        <v>656</v>
      </c>
      <c r="FL111" s="386">
        <v>662</v>
      </c>
      <c r="FM111" s="386">
        <v>668</v>
      </c>
      <c r="FN111" s="386">
        <v>674</v>
      </c>
      <c r="FO111" s="386">
        <v>680</v>
      </c>
      <c r="FP111" s="386">
        <v>686</v>
      </c>
      <c r="FQ111" s="386">
        <v>692</v>
      </c>
      <c r="FR111" s="386">
        <v>698</v>
      </c>
      <c r="FS111" s="386">
        <v>704</v>
      </c>
      <c r="FT111" s="386">
        <v>710</v>
      </c>
      <c r="FU111" s="386">
        <v>716</v>
      </c>
      <c r="FV111" s="386">
        <v>722</v>
      </c>
      <c r="FW111" s="386">
        <v>728</v>
      </c>
      <c r="FX111" s="386">
        <v>734</v>
      </c>
      <c r="FY111" s="386">
        <v>740</v>
      </c>
      <c r="FZ111" s="386">
        <v>746</v>
      </c>
      <c r="GA111" s="386">
        <v>752</v>
      </c>
      <c r="GB111" s="386">
        <v>758</v>
      </c>
      <c r="GC111" s="386">
        <v>756</v>
      </c>
      <c r="GD111" s="387">
        <v>756</v>
      </c>
      <c r="GE111" s="387">
        <v>756</v>
      </c>
      <c r="GF111" s="387">
        <v>756</v>
      </c>
      <c r="GG111" s="387">
        <v>756</v>
      </c>
      <c r="GH111" s="387">
        <v>756</v>
      </c>
      <c r="GI111" s="387">
        <v>756</v>
      </c>
      <c r="GJ111" s="387">
        <v>756</v>
      </c>
      <c r="GK111" s="387">
        <v>756</v>
      </c>
      <c r="GL111" s="387">
        <v>756</v>
      </c>
      <c r="GM111" s="387">
        <v>756</v>
      </c>
      <c r="GN111" s="387">
        <v>756</v>
      </c>
      <c r="GO111" s="387">
        <v>756</v>
      </c>
      <c r="GP111" s="387">
        <v>756</v>
      </c>
      <c r="GQ111" s="387">
        <v>756</v>
      </c>
      <c r="GR111" s="387">
        <v>756</v>
      </c>
      <c r="GS111" s="387">
        <v>756</v>
      </c>
      <c r="GT111" s="387">
        <v>756</v>
      </c>
      <c r="GU111" s="387">
        <v>756</v>
      </c>
      <c r="GV111" s="387">
        <v>756</v>
      </c>
      <c r="GW111" s="387">
        <v>756</v>
      </c>
      <c r="GX111" s="387">
        <v>756</v>
      </c>
      <c r="GY111" s="387">
        <v>756</v>
      </c>
      <c r="GZ111" s="387">
        <v>756</v>
      </c>
      <c r="HA111" s="387">
        <v>756</v>
      </c>
      <c r="HB111" s="387">
        <v>756</v>
      </c>
      <c r="HC111" s="387">
        <v>756</v>
      </c>
      <c r="HD111" s="387">
        <v>756</v>
      </c>
      <c r="HE111" s="387">
        <v>756</v>
      </c>
      <c r="HS111" s="394">
        <v>2.9005018525132336</v>
      </c>
      <c r="HT111" s="394">
        <v>2.9005018525132336</v>
      </c>
      <c r="HU111" s="394">
        <v>2.9005018525132336</v>
      </c>
      <c r="HV111" s="394">
        <v>2.9005018525132336</v>
      </c>
      <c r="HW111" s="394">
        <v>2.9005018525132331</v>
      </c>
      <c r="HX111" s="394">
        <v>2.8904626843995596</v>
      </c>
      <c r="HY111" s="394">
        <v>2.8804582636853153</v>
      </c>
      <c r="HZ111" s="394">
        <v>2.8704884701033868</v>
      </c>
      <c r="IA111" s="394">
        <v>2.8605531838029279</v>
      </c>
      <c r="IB111" s="394">
        <v>2.8506522853479166</v>
      </c>
      <c r="IC111" s="394">
        <v>2.8406116225196532</v>
      </c>
      <c r="ID111" s="394">
        <v>2.8306063252498443</v>
      </c>
      <c r="IE111" s="394">
        <v>2.8206362689727369</v>
      </c>
      <c r="IF111" s="394">
        <v>2.8107013295613275</v>
      </c>
      <c r="IG111" s="394">
        <v>2.8008013833258167</v>
      </c>
      <c r="IH111" s="394">
        <v>2.7898933039986233</v>
      </c>
      <c r="II111" s="394">
        <v>2.7790277075819705</v>
      </c>
      <c r="IJ111" s="394">
        <v>2.7682044286207272</v>
      </c>
      <c r="IK111" s="394">
        <v>2.757423302304149</v>
      </c>
      <c r="IL111" s="394">
        <v>2.7466841644633671</v>
      </c>
      <c r="IM111" s="394">
        <v>2.7357760349672779</v>
      </c>
      <c r="IN111" s="394">
        <v>2.7249112258101786</v>
      </c>
      <c r="IO111" s="394">
        <v>2.7140895649504957</v>
      </c>
      <c r="IP111" s="394">
        <v>2.7033108810298971</v>
      </c>
      <c r="IQ111" s="394">
        <v>2.69257500337058</v>
      </c>
      <c r="IR111" s="394">
        <v>2.6816613868736727</v>
      </c>
      <c r="IS111" s="394">
        <v>2.6707920057369288</v>
      </c>
      <c r="IT111" s="394">
        <v>2.6599666806644122</v>
      </c>
      <c r="IU111" s="394">
        <v>2.6491852330869134</v>
      </c>
      <c r="IV111" s="394">
        <v>2.6384474851590061</v>
      </c>
      <c r="IW111" s="394">
        <v>2.6384298871392171</v>
      </c>
      <c r="IX111" s="394">
        <v>2.6384122892368045</v>
      </c>
      <c r="IY111" s="394">
        <v>2.6383946914517664</v>
      </c>
      <c r="IZ111" s="394">
        <v>2.6383770937841033</v>
      </c>
      <c r="JA111" s="394">
        <v>2.6383594962338135</v>
      </c>
      <c r="JB111" s="394">
        <v>2.6383594962338135</v>
      </c>
      <c r="JC111" s="394">
        <v>2.6383594962338135</v>
      </c>
      <c r="JD111" s="394">
        <v>2.6383594962338135</v>
      </c>
      <c r="JE111" s="394">
        <v>2.6383594962338135</v>
      </c>
      <c r="JF111" s="394">
        <v>2.6383594962338135</v>
      </c>
      <c r="JG111" s="394">
        <v>2.6383594962338135</v>
      </c>
      <c r="JH111" s="394">
        <v>2.6383594962338135</v>
      </c>
      <c r="JI111" s="394">
        <v>2.6383594962338135</v>
      </c>
      <c r="JJ111" s="394">
        <v>2.6383594962338135</v>
      </c>
      <c r="JK111" s="394">
        <v>2.6383594962338135</v>
      </c>
      <c r="JL111" s="394">
        <v>2.6383594962338135</v>
      </c>
      <c r="JM111" s="394">
        <v>2.6383594962338135</v>
      </c>
      <c r="JN111" s="394">
        <v>2.6383594962338135</v>
      </c>
      <c r="JO111" s="394">
        <v>2.6383594962338135</v>
      </c>
      <c r="JP111" s="394">
        <v>2.6383594962338135</v>
      </c>
      <c r="JQ111" s="394">
        <v>2.6383594962338135</v>
      </c>
      <c r="JR111" s="394">
        <v>2.6383594962338135</v>
      </c>
      <c r="JS111" s="394">
        <v>2.6383594962338135</v>
      </c>
      <c r="JT111" s="394">
        <v>2.6383594962338135</v>
      </c>
      <c r="JU111" s="394">
        <v>2.6383594962338135</v>
      </c>
      <c r="JV111" s="394">
        <v>2.6383594962338135</v>
      </c>
      <c r="JW111" s="394">
        <v>2.6383594962338135</v>
      </c>
      <c r="JX111" s="394">
        <v>2.6383594962338135</v>
      </c>
      <c r="JY111" s="394">
        <v>2.6383594962338135</v>
      </c>
      <c r="JZ111" s="394">
        <v>2.6383594962338135</v>
      </c>
      <c r="KA111" s="394">
        <v>2.6383594962338135</v>
      </c>
      <c r="KB111" s="394">
        <v>2.6383594962338135</v>
      </c>
      <c r="KC111" s="394">
        <v>2.6383594962338135</v>
      </c>
    </row>
    <row r="112" spans="1:289" x14ac:dyDescent="0.25">
      <c r="A112" s="383">
        <v>103</v>
      </c>
      <c r="B112" s="384" t="s">
        <v>853</v>
      </c>
      <c r="C112" s="385" t="s">
        <v>142</v>
      </c>
      <c r="D112" s="385" t="s">
        <v>142</v>
      </c>
      <c r="E112" s="129">
        <v>2052</v>
      </c>
      <c r="F112" s="386">
        <v>1399.55567</v>
      </c>
      <c r="G112" s="386">
        <v>1395.8870783718248</v>
      </c>
      <c r="H112" s="386">
        <v>1392.2281030560428</v>
      </c>
      <c r="I112" s="386">
        <v>1388.5787188458514</v>
      </c>
      <c r="J112" s="386">
        <v>1384.9389006005222</v>
      </c>
      <c r="K112" s="386">
        <v>1388.36503379378</v>
      </c>
      <c r="L112" s="386">
        <v>1391.7996427318183</v>
      </c>
      <c r="M112" s="386">
        <v>1395.242748382371</v>
      </c>
      <c r="N112" s="386">
        <v>1398.6943717650433</v>
      </c>
      <c r="O112" s="386">
        <v>1402.1545339514403</v>
      </c>
      <c r="P112" s="386">
        <v>1405.6474055919048</v>
      </c>
      <c r="Q112" s="386">
        <v>1409.1489782364322</v>
      </c>
      <c r="R112" s="386">
        <v>1412.6592735598733</v>
      </c>
      <c r="S112" s="386">
        <v>1416.1783132910728</v>
      </c>
      <c r="T112" s="386">
        <v>1419.7061192130029</v>
      </c>
      <c r="U112" s="386">
        <v>1422.9208605571134</v>
      </c>
      <c r="V112" s="386">
        <v>1426.1428812682491</v>
      </c>
      <c r="W112" s="386">
        <v>1429.3721978295973</v>
      </c>
      <c r="X112" s="386">
        <v>1432.6088267616697</v>
      </c>
      <c r="Y112" s="386">
        <v>1435.8527846223863</v>
      </c>
      <c r="Z112" s="386">
        <v>1438.7270442731208</v>
      </c>
      <c r="AA112" s="386">
        <v>1441.6070575558629</v>
      </c>
      <c r="AB112" s="386">
        <v>1444.4928359881112</v>
      </c>
      <c r="AC112" s="386">
        <v>1447.3843911104195</v>
      </c>
      <c r="AD112" s="386">
        <v>1450.2817344864432</v>
      </c>
      <c r="AE112" s="386">
        <v>1454.0664209900526</v>
      </c>
      <c r="AF112" s="386">
        <v>1457.8609840932149</v>
      </c>
      <c r="AG112" s="386">
        <v>1461.6654495701177</v>
      </c>
      <c r="AH112" s="386">
        <v>1465.479843262209</v>
      </c>
      <c r="AI112" s="386">
        <v>1469.3041910783734</v>
      </c>
      <c r="AJ112" s="386">
        <v>1472.8143216425435</v>
      </c>
      <c r="AK112" s="386">
        <v>1476.3328378198851</v>
      </c>
      <c r="AL112" s="386">
        <v>1479.8597596434161</v>
      </c>
      <c r="AM112" s="386">
        <v>1483.3951071940126</v>
      </c>
      <c r="AN112" s="386">
        <v>1486.9389006005233</v>
      </c>
      <c r="AO112" s="387">
        <v>1486.9389006005233</v>
      </c>
      <c r="AP112" s="387">
        <v>1486.9389006005233</v>
      </c>
      <c r="AQ112" s="387">
        <v>1486.9389006005233</v>
      </c>
      <c r="AR112" s="387">
        <v>1486.9389006005233</v>
      </c>
      <c r="AS112" s="387">
        <v>1486.9389006005233</v>
      </c>
      <c r="AT112" s="387">
        <v>1486.9389006005233</v>
      </c>
      <c r="AU112" s="387">
        <v>1486.9389006005233</v>
      </c>
      <c r="AV112" s="387">
        <v>1486.9389006005233</v>
      </c>
      <c r="AW112" s="387">
        <v>1486.9389006005233</v>
      </c>
      <c r="AX112" s="387">
        <v>1486.9389006005233</v>
      </c>
      <c r="AY112" s="387">
        <v>1486.9389006005233</v>
      </c>
      <c r="AZ112" s="387">
        <v>1486.9389006005233</v>
      </c>
      <c r="BA112" s="387">
        <v>1486.9389006005233</v>
      </c>
      <c r="BB112" s="387">
        <v>1486.9389006005233</v>
      </c>
      <c r="BC112" s="387">
        <v>1486.9389006005233</v>
      </c>
      <c r="BD112" s="387">
        <v>1486.9389006005233</v>
      </c>
      <c r="BE112" s="387">
        <v>1486.9389006005233</v>
      </c>
      <c r="BF112" s="387">
        <v>1486.9389006005233</v>
      </c>
      <c r="BG112" s="387">
        <v>1486.9389006005233</v>
      </c>
      <c r="BH112" s="387">
        <v>1486.9389006005233</v>
      </c>
      <c r="BI112" s="387">
        <v>1486.9389006005233</v>
      </c>
      <c r="BJ112" s="387">
        <v>1486.9389006005233</v>
      </c>
      <c r="BK112" s="387">
        <v>1486.9389006005233</v>
      </c>
      <c r="BL112" s="387">
        <v>1486.9389006005233</v>
      </c>
      <c r="BM112" s="387">
        <v>1486.9389006005233</v>
      </c>
      <c r="BN112" s="387">
        <v>1486.9389006005233</v>
      </c>
      <c r="BO112" s="387">
        <v>1486.9389006005233</v>
      </c>
      <c r="BP112" s="387">
        <v>1486.9389006005233</v>
      </c>
      <c r="CA112" s="386">
        <v>3830</v>
      </c>
      <c r="CB112" s="386">
        <v>3819.9605951823905</v>
      </c>
      <c r="CC112" s="386">
        <v>3809.9475062000533</v>
      </c>
      <c r="CD112" s="386">
        <v>3799.960664072486</v>
      </c>
      <c r="CE112" s="386">
        <v>3790.0000000000005</v>
      </c>
      <c r="CF112" s="386">
        <v>3794.1109618888254</v>
      </c>
      <c r="CG112" s="386">
        <v>3798.2263828825712</v>
      </c>
      <c r="CH112" s="386">
        <v>3802.3462678179694</v>
      </c>
      <c r="CI112" s="386">
        <v>3806.470621536997</v>
      </c>
      <c r="CJ112" s="386">
        <v>3810.5994488868851</v>
      </c>
      <c r="CK112" s="386">
        <v>3814.764695356972</v>
      </c>
      <c r="CL112" s="386">
        <v>3818.9344947270397</v>
      </c>
      <c r="CM112" s="386">
        <v>3823.1088519737195</v>
      </c>
      <c r="CN112" s="386">
        <v>3827.2877720790834</v>
      </c>
      <c r="CO112" s="386">
        <v>3831.4712600306502</v>
      </c>
      <c r="CP112" s="386">
        <v>3832.0005107156308</v>
      </c>
      <c r="CQ112" s="386">
        <v>3832.5298345073288</v>
      </c>
      <c r="CR112" s="386">
        <v>3833.059231415843</v>
      </c>
      <c r="CS112" s="386">
        <v>3833.5887014512728</v>
      </c>
      <c r="CT112" s="386">
        <v>3834.1182446237208</v>
      </c>
      <c r="CU112" s="386">
        <v>3833.6260619348773</v>
      </c>
      <c r="CV112" s="386">
        <v>3833.1339424271314</v>
      </c>
      <c r="CW112" s="386">
        <v>3832.6418860923727</v>
      </c>
      <c r="CX112" s="386">
        <v>3832.1498929224917</v>
      </c>
      <c r="CY112" s="386">
        <v>3831.6579629093808</v>
      </c>
      <c r="CZ112" s="386">
        <v>3833.2594284367192</v>
      </c>
      <c r="DA112" s="386">
        <v>3834.8615633066397</v>
      </c>
      <c r="DB112" s="386">
        <v>3836.4643677988988</v>
      </c>
      <c r="DC112" s="386">
        <v>3838.067842193369</v>
      </c>
      <c r="DD112" s="386">
        <v>3839.6719867700417</v>
      </c>
      <c r="DE112" s="386">
        <v>3848.2644246703376</v>
      </c>
      <c r="DF112" s="386">
        <v>3856.8760907727624</v>
      </c>
      <c r="DG112" s="386">
        <v>3865.5070281062867</v>
      </c>
      <c r="DH112" s="386">
        <v>3874.1572797961717</v>
      </c>
      <c r="DI112" s="386">
        <v>3882.8268890641825</v>
      </c>
      <c r="DJ112" s="387">
        <v>3882.8268890641825</v>
      </c>
      <c r="DK112" s="387">
        <v>3882.8268890641825</v>
      </c>
      <c r="DL112" s="387">
        <v>3882.8268890641825</v>
      </c>
      <c r="DM112" s="387">
        <v>3882.8268890641825</v>
      </c>
      <c r="DN112" s="387">
        <v>3882.8268890641825</v>
      </c>
      <c r="DO112" s="387">
        <v>3882.8268890641825</v>
      </c>
      <c r="DP112" s="387">
        <v>3882.8268890641825</v>
      </c>
      <c r="DQ112" s="387">
        <v>3882.8268890641825</v>
      </c>
      <c r="DR112" s="387">
        <v>3882.8268890641825</v>
      </c>
      <c r="DS112" s="387">
        <v>3882.8268890641825</v>
      </c>
      <c r="DT112" s="387">
        <v>3882.8268890641825</v>
      </c>
      <c r="DU112" s="387">
        <v>3882.8268890641825</v>
      </c>
      <c r="DV112" s="387">
        <v>3882.8268890641825</v>
      </c>
      <c r="DW112" s="387">
        <v>3882.8268890641825</v>
      </c>
      <c r="DX112" s="387">
        <v>3882.8268890641825</v>
      </c>
      <c r="DY112" s="387">
        <v>3882.8268890641825</v>
      </c>
      <c r="DZ112" s="387">
        <v>3882.8268890641825</v>
      </c>
      <c r="EA112" s="387">
        <v>3882.8268890641825</v>
      </c>
      <c r="EB112" s="387">
        <v>3882.8268890641825</v>
      </c>
      <c r="EC112" s="387">
        <v>3882.8268890641825</v>
      </c>
      <c r="ED112" s="387">
        <v>3882.8268890641825</v>
      </c>
      <c r="EE112" s="387">
        <v>3882.8268890641825</v>
      </c>
      <c r="EF112" s="387">
        <v>3882.8268890641825</v>
      </c>
      <c r="EG112" s="387">
        <v>3882.8268890641825</v>
      </c>
      <c r="EH112" s="387">
        <v>3882.8268890641825</v>
      </c>
      <c r="EI112" s="387">
        <v>3882.8268890641825</v>
      </c>
      <c r="EJ112" s="387">
        <v>3882.8268890641825</v>
      </c>
      <c r="EK112" s="387">
        <v>3882.8268890641825</v>
      </c>
      <c r="EY112" s="386">
        <v>721</v>
      </c>
      <c r="EZ112" s="386">
        <v>727</v>
      </c>
      <c r="FA112" s="386">
        <v>733</v>
      </c>
      <c r="FB112" s="386">
        <v>739</v>
      </c>
      <c r="FC112" s="386">
        <v>744.59999999999991</v>
      </c>
      <c r="FD112" s="386">
        <v>753</v>
      </c>
      <c r="FE112" s="386">
        <v>761</v>
      </c>
      <c r="FF112" s="386">
        <v>769</v>
      </c>
      <c r="FG112" s="386">
        <v>777</v>
      </c>
      <c r="FH112" s="386">
        <v>785</v>
      </c>
      <c r="FI112" s="386">
        <v>795</v>
      </c>
      <c r="FJ112" s="386">
        <v>802</v>
      </c>
      <c r="FK112" s="386">
        <v>809</v>
      </c>
      <c r="FL112" s="386">
        <v>816</v>
      </c>
      <c r="FM112" s="386">
        <v>823</v>
      </c>
      <c r="FN112" s="386">
        <v>830</v>
      </c>
      <c r="FO112" s="386">
        <v>837</v>
      </c>
      <c r="FP112" s="386">
        <v>844</v>
      </c>
      <c r="FQ112" s="386">
        <v>851</v>
      </c>
      <c r="FR112" s="386">
        <v>858</v>
      </c>
      <c r="FS112" s="386">
        <v>865</v>
      </c>
      <c r="FT112" s="386">
        <v>872</v>
      </c>
      <c r="FU112" s="386">
        <v>879</v>
      </c>
      <c r="FV112" s="386">
        <v>886</v>
      </c>
      <c r="FW112" s="386">
        <v>893</v>
      </c>
      <c r="FX112" s="386">
        <v>900</v>
      </c>
      <c r="FY112" s="386">
        <v>907</v>
      </c>
      <c r="FZ112" s="386">
        <v>914</v>
      </c>
      <c r="GA112" s="386">
        <v>921</v>
      </c>
      <c r="GB112" s="386">
        <v>928</v>
      </c>
      <c r="GC112" s="386">
        <v>932.4</v>
      </c>
      <c r="GD112" s="387">
        <v>932.4</v>
      </c>
      <c r="GE112" s="387">
        <v>932.4</v>
      </c>
      <c r="GF112" s="387">
        <v>932.4</v>
      </c>
      <c r="GG112" s="387">
        <v>932.4</v>
      </c>
      <c r="GH112" s="387">
        <v>932.4</v>
      </c>
      <c r="GI112" s="387">
        <v>932.4</v>
      </c>
      <c r="GJ112" s="387">
        <v>932.4</v>
      </c>
      <c r="GK112" s="387">
        <v>932.4</v>
      </c>
      <c r="GL112" s="387">
        <v>932.4</v>
      </c>
      <c r="GM112" s="387">
        <v>932.4</v>
      </c>
      <c r="GN112" s="387">
        <v>932.4</v>
      </c>
      <c r="GO112" s="387">
        <v>932.4</v>
      </c>
      <c r="GP112" s="387">
        <v>932.4</v>
      </c>
      <c r="GQ112" s="387">
        <v>932.4</v>
      </c>
      <c r="GR112" s="387">
        <v>932.4</v>
      </c>
      <c r="GS112" s="387">
        <v>932.4</v>
      </c>
      <c r="GT112" s="387">
        <v>932.4</v>
      </c>
      <c r="GU112" s="387">
        <v>932.4</v>
      </c>
      <c r="GV112" s="387">
        <v>932.4</v>
      </c>
      <c r="GW112" s="387">
        <v>932.4</v>
      </c>
      <c r="GX112" s="387">
        <v>932.4</v>
      </c>
      <c r="GY112" s="387">
        <v>932.4</v>
      </c>
      <c r="GZ112" s="387">
        <v>932.4</v>
      </c>
      <c r="HA112" s="387">
        <v>932.4</v>
      </c>
      <c r="HB112" s="387">
        <v>932.4</v>
      </c>
      <c r="HC112" s="387">
        <v>932.4</v>
      </c>
      <c r="HD112" s="387">
        <v>932.4</v>
      </c>
      <c r="HE112" s="387">
        <v>932.4</v>
      </c>
      <c r="HS112" s="394">
        <v>2.7365828184598047</v>
      </c>
      <c r="HT112" s="394">
        <v>2.7365828184598047</v>
      </c>
      <c r="HU112" s="394">
        <v>2.7365828184598051</v>
      </c>
      <c r="HV112" s="394">
        <v>2.7365828184598056</v>
      </c>
      <c r="HW112" s="394">
        <v>2.7365828184598047</v>
      </c>
      <c r="HX112" s="394">
        <v>2.7327906346944069</v>
      </c>
      <c r="HY112" s="394">
        <v>2.7290037058979473</v>
      </c>
      <c r="HZ112" s="394">
        <v>2.7252220247884229</v>
      </c>
      <c r="IA112" s="394">
        <v>2.72144558409392</v>
      </c>
      <c r="IB112" s="394">
        <v>2.7176743765526021</v>
      </c>
      <c r="IC112" s="394">
        <v>2.7138844920719012</v>
      </c>
      <c r="ID112" s="394">
        <v>2.7100998927072171</v>
      </c>
      <c r="IE112" s="394">
        <v>2.7063205710882858</v>
      </c>
      <c r="IF112" s="394">
        <v>2.7025465198551206</v>
      </c>
      <c r="IG112" s="394">
        <v>2.6987777316580002</v>
      </c>
      <c r="IH112" s="394">
        <v>2.6930524507282119</v>
      </c>
      <c r="II112" s="394">
        <v>2.6873393156084848</v>
      </c>
      <c r="IJ112" s="394">
        <v>2.6816383005322741</v>
      </c>
      <c r="IK112" s="394">
        <v>2.6759493797876988</v>
      </c>
      <c r="IL112" s="394">
        <v>2.6702725277174237</v>
      </c>
      <c r="IM112" s="394">
        <v>2.6645958155820422</v>
      </c>
      <c r="IN112" s="394">
        <v>2.65893117152598</v>
      </c>
      <c r="IO112" s="394">
        <v>2.6532785698937982</v>
      </c>
      <c r="IP112" s="394">
        <v>2.6476379850846001</v>
      </c>
      <c r="IQ112" s="394">
        <v>2.6420093915519129</v>
      </c>
      <c r="IR112" s="394">
        <v>2.6362340626961931</v>
      </c>
      <c r="IS112" s="394">
        <v>2.630471358482724</v>
      </c>
      <c r="IT112" s="394">
        <v>2.6247212513145328</v>
      </c>
      <c r="IU112" s="394">
        <v>2.6189837136549738</v>
      </c>
      <c r="IV112" s="394">
        <v>2.6132587180275944</v>
      </c>
      <c r="IW112" s="394">
        <v>2.6128646144468459</v>
      </c>
      <c r="IX112" s="394">
        <v>2.612470570300562</v>
      </c>
      <c r="IY112" s="394">
        <v>2.612076585579779</v>
      </c>
      <c r="IZ112" s="394">
        <v>2.6116826602755352</v>
      </c>
      <c r="JA112" s="394">
        <v>2.6112887943788698</v>
      </c>
      <c r="JB112" s="394">
        <v>2.6112887943788698</v>
      </c>
      <c r="JC112" s="394">
        <v>2.6112887943788698</v>
      </c>
      <c r="JD112" s="394">
        <v>2.6112887943788698</v>
      </c>
      <c r="JE112" s="394">
        <v>2.6112887943788698</v>
      </c>
      <c r="JF112" s="394">
        <v>2.6112887943788698</v>
      </c>
      <c r="JG112" s="394">
        <v>2.6112887943788698</v>
      </c>
      <c r="JH112" s="394">
        <v>2.6112887943788698</v>
      </c>
      <c r="JI112" s="394">
        <v>2.6112887943788698</v>
      </c>
      <c r="JJ112" s="394">
        <v>2.6112887943788698</v>
      </c>
      <c r="JK112" s="394">
        <v>2.6112887943788698</v>
      </c>
      <c r="JL112" s="394">
        <v>2.6112887943788698</v>
      </c>
      <c r="JM112" s="394">
        <v>2.6112887943788698</v>
      </c>
      <c r="JN112" s="394">
        <v>2.6112887943788698</v>
      </c>
      <c r="JO112" s="394">
        <v>2.6112887943788698</v>
      </c>
      <c r="JP112" s="394">
        <v>2.6112887943788698</v>
      </c>
      <c r="JQ112" s="394">
        <v>2.6112887943788698</v>
      </c>
      <c r="JR112" s="394">
        <v>2.6112887943788698</v>
      </c>
      <c r="JS112" s="394">
        <v>2.6112887943788698</v>
      </c>
      <c r="JT112" s="394">
        <v>2.6112887943788698</v>
      </c>
      <c r="JU112" s="394">
        <v>2.6112887943788698</v>
      </c>
      <c r="JV112" s="394">
        <v>2.6112887943788698</v>
      </c>
      <c r="JW112" s="394">
        <v>2.6112887943788698</v>
      </c>
      <c r="JX112" s="394">
        <v>2.6112887943788698</v>
      </c>
      <c r="JY112" s="394">
        <v>2.6112887943788698</v>
      </c>
      <c r="JZ112" s="394">
        <v>2.6112887943788698</v>
      </c>
      <c r="KA112" s="394">
        <v>2.6112887943788698</v>
      </c>
      <c r="KB112" s="394">
        <v>2.6112887943788698</v>
      </c>
      <c r="KC112" s="394">
        <v>2.6112887943788698</v>
      </c>
    </row>
    <row r="113" spans="1:289" x14ac:dyDescent="0.25">
      <c r="A113" s="383">
        <v>104</v>
      </c>
      <c r="B113" s="384" t="s">
        <v>853</v>
      </c>
      <c r="C113" s="385" t="s">
        <v>142</v>
      </c>
      <c r="D113" s="385" t="s">
        <v>142</v>
      </c>
      <c r="E113" s="129">
        <v>2052</v>
      </c>
      <c r="F113" s="386">
        <v>1240.8168500000002</v>
      </c>
      <c r="G113" s="386">
        <v>1217.8524566409651</v>
      </c>
      <c r="H113" s="386">
        <v>1195.313076338731</v>
      </c>
      <c r="I113" s="386">
        <v>1173.1908431725381</v>
      </c>
      <c r="J113" s="386">
        <v>1151.4780368000002</v>
      </c>
      <c r="K113" s="386">
        <v>1162.2748661445905</v>
      </c>
      <c r="L113" s="386">
        <v>1173.1729319176413</v>
      </c>
      <c r="M113" s="386">
        <v>1184.1731833621313</v>
      </c>
      <c r="N113" s="386">
        <v>1195.2765786216121</v>
      </c>
      <c r="O113" s="386">
        <v>1206.4840848236654</v>
      </c>
      <c r="P113" s="386">
        <v>1217.4970753449504</v>
      </c>
      <c r="Q113" s="386">
        <v>1228.610594303989</v>
      </c>
      <c r="R113" s="386">
        <v>1239.8255593413421</v>
      </c>
      <c r="S113" s="386">
        <v>1251.1428964739482</v>
      </c>
      <c r="T113" s="386">
        <v>1262.5635401715851</v>
      </c>
      <c r="U113" s="386">
        <v>1272.6520546428965</v>
      </c>
      <c r="V113" s="386">
        <v>1282.8211813931146</v>
      </c>
      <c r="W113" s="386">
        <v>1293.0715645546861</v>
      </c>
      <c r="X113" s="386">
        <v>1303.4038534069987</v>
      </c>
      <c r="Y113" s="386">
        <v>1313.8187024175058</v>
      </c>
      <c r="Z113" s="386">
        <v>1322.8174059693765</v>
      </c>
      <c r="AA113" s="386">
        <v>1331.8777441025372</v>
      </c>
      <c r="AB113" s="386">
        <v>1341.000138969089</v>
      </c>
      <c r="AC113" s="386">
        <v>1350.1850156125679</v>
      </c>
      <c r="AD113" s="386">
        <v>1359.4328019877501</v>
      </c>
      <c r="AE113" s="386">
        <v>1371.5042113287918</v>
      </c>
      <c r="AF113" s="386">
        <v>1383.6828116418815</v>
      </c>
      <c r="AG113" s="386">
        <v>1395.9695547549429</v>
      </c>
      <c r="AH113" s="386">
        <v>1408.3654009478837</v>
      </c>
      <c r="AI113" s="386">
        <v>1420.8713190276471</v>
      </c>
      <c r="AJ113" s="386">
        <v>1432.2102376099861</v>
      </c>
      <c r="AK113" s="386">
        <v>1443.639643679049</v>
      </c>
      <c r="AL113" s="386">
        <v>1455.1602593482537</v>
      </c>
      <c r="AM113" s="386">
        <v>1466.7728124936691</v>
      </c>
      <c r="AN113" s="386">
        <v>1478.4780368000033</v>
      </c>
      <c r="AO113" s="387">
        <v>1478.4780368000033</v>
      </c>
      <c r="AP113" s="387">
        <v>1478.4780368000033</v>
      </c>
      <c r="AQ113" s="387">
        <v>1478.4780368000033</v>
      </c>
      <c r="AR113" s="387">
        <v>1478.4780368000033</v>
      </c>
      <c r="AS113" s="387">
        <v>1478.4780368000033</v>
      </c>
      <c r="AT113" s="387">
        <v>1478.4780368000033</v>
      </c>
      <c r="AU113" s="387">
        <v>1478.4780368000033</v>
      </c>
      <c r="AV113" s="387">
        <v>1478.4780368000033</v>
      </c>
      <c r="AW113" s="387">
        <v>1478.4780368000033</v>
      </c>
      <c r="AX113" s="387">
        <v>1478.4780368000033</v>
      </c>
      <c r="AY113" s="387">
        <v>1478.4780368000033</v>
      </c>
      <c r="AZ113" s="387">
        <v>1478.4780368000033</v>
      </c>
      <c r="BA113" s="387">
        <v>1478.4780368000033</v>
      </c>
      <c r="BB113" s="387">
        <v>1478.4780368000033</v>
      </c>
      <c r="BC113" s="387">
        <v>1478.4780368000033</v>
      </c>
      <c r="BD113" s="387">
        <v>1478.4780368000033</v>
      </c>
      <c r="BE113" s="387">
        <v>1478.4780368000033</v>
      </c>
      <c r="BF113" s="387">
        <v>1478.4780368000033</v>
      </c>
      <c r="BG113" s="387">
        <v>1478.4780368000033</v>
      </c>
      <c r="BH113" s="387">
        <v>1478.4780368000033</v>
      </c>
      <c r="BI113" s="387">
        <v>1478.4780368000033</v>
      </c>
      <c r="BJ113" s="387">
        <v>1478.4780368000033</v>
      </c>
      <c r="BK113" s="387">
        <v>1478.4780368000033</v>
      </c>
      <c r="BL113" s="387">
        <v>1478.4780368000033</v>
      </c>
      <c r="BM113" s="387">
        <v>1478.4780368000033</v>
      </c>
      <c r="BN113" s="387">
        <v>1478.4780368000033</v>
      </c>
      <c r="BO113" s="387">
        <v>1478.4780368000033</v>
      </c>
      <c r="BP113" s="387">
        <v>1478.4780368000033</v>
      </c>
      <c r="CA113" s="386">
        <v>3750</v>
      </c>
      <c r="CB113" s="386">
        <v>3680.5969490208154</v>
      </c>
      <c r="CC113" s="386">
        <v>3612.4783736376889</v>
      </c>
      <c r="CD113" s="386">
        <v>3545.620501443881</v>
      </c>
      <c r="CE113" s="386">
        <v>3480</v>
      </c>
      <c r="CF113" s="386">
        <v>3500.2293790562471</v>
      </c>
      <c r="CG113" s="386">
        <v>3520.5763523012879</v>
      </c>
      <c r="CH113" s="386">
        <v>3541.0416033148404</v>
      </c>
      <c r="CI113" s="386">
        <v>3561.6258196502995</v>
      </c>
      <c r="CJ113" s="386">
        <v>3582.3296928578366</v>
      </c>
      <c r="CK113" s="386">
        <v>3602.0124000006231</v>
      </c>
      <c r="CL113" s="386">
        <v>3621.8032515616192</v>
      </c>
      <c r="CM113" s="386">
        <v>3641.702841728154</v>
      </c>
      <c r="CN113" s="386">
        <v>3661.7117679522521</v>
      </c>
      <c r="CO113" s="386">
        <v>3681.8306309685722</v>
      </c>
      <c r="CP113" s="386">
        <v>3696.3154078147463</v>
      </c>
      <c r="CQ113" s="386">
        <v>3710.857169563626</v>
      </c>
      <c r="CR113" s="386">
        <v>3725.4561404008628</v>
      </c>
      <c r="CS113" s="386">
        <v>3740.1125453940822</v>
      </c>
      <c r="CT113" s="386">
        <v>3754.8266104963513</v>
      </c>
      <c r="CU113" s="386">
        <v>3764.9642372497296</v>
      </c>
      <c r="CV113" s="386">
        <v>3775.1292345016291</v>
      </c>
      <c r="CW113" s="386">
        <v>3785.3216761494432</v>
      </c>
      <c r="CX113" s="386">
        <v>3795.5416362900801</v>
      </c>
      <c r="CY113" s="386">
        <v>3805.7891892205007</v>
      </c>
      <c r="CZ113" s="386">
        <v>3823.4927245541512</v>
      </c>
      <c r="DA113" s="386">
        <v>3841.2786121011604</v>
      </c>
      <c r="DB113" s="386">
        <v>3859.1472349424739</v>
      </c>
      <c r="DC113" s="386">
        <v>3877.0989779410284</v>
      </c>
      <c r="DD113" s="386">
        <v>3895.1342277500416</v>
      </c>
      <c r="DE113" s="386">
        <v>3926.5128016271292</v>
      </c>
      <c r="DF113" s="386">
        <v>3958.1441562406408</v>
      </c>
      <c r="DG113" s="386">
        <v>3990.0303279514683</v>
      </c>
      <c r="DH113" s="386">
        <v>4022.1733695251</v>
      </c>
      <c r="DI113" s="386">
        <v>4054.5753502637708</v>
      </c>
      <c r="DJ113" s="387">
        <v>4054.5753502637708</v>
      </c>
      <c r="DK113" s="387">
        <v>4054.5753502637708</v>
      </c>
      <c r="DL113" s="387">
        <v>4054.5753502637708</v>
      </c>
      <c r="DM113" s="387">
        <v>4054.5753502637708</v>
      </c>
      <c r="DN113" s="387">
        <v>4054.5753502637708</v>
      </c>
      <c r="DO113" s="387">
        <v>4054.5753502637708</v>
      </c>
      <c r="DP113" s="387">
        <v>4054.5753502637708</v>
      </c>
      <c r="DQ113" s="387">
        <v>4054.5753502637708</v>
      </c>
      <c r="DR113" s="387">
        <v>4054.5753502637708</v>
      </c>
      <c r="DS113" s="387">
        <v>4054.5753502637708</v>
      </c>
      <c r="DT113" s="387">
        <v>4054.5753502637708</v>
      </c>
      <c r="DU113" s="387">
        <v>4054.5753502637708</v>
      </c>
      <c r="DV113" s="387">
        <v>4054.5753502637708</v>
      </c>
      <c r="DW113" s="387">
        <v>4054.5753502637708</v>
      </c>
      <c r="DX113" s="387">
        <v>4054.5753502637708</v>
      </c>
      <c r="DY113" s="387">
        <v>4054.5753502637708</v>
      </c>
      <c r="DZ113" s="387">
        <v>4054.5753502637708</v>
      </c>
      <c r="EA113" s="387">
        <v>4054.5753502637708</v>
      </c>
      <c r="EB113" s="387">
        <v>4054.5753502637708</v>
      </c>
      <c r="EC113" s="387">
        <v>4054.5753502637708</v>
      </c>
      <c r="ED113" s="387">
        <v>4054.5753502637708</v>
      </c>
      <c r="EE113" s="387">
        <v>4054.5753502637708</v>
      </c>
      <c r="EF113" s="387">
        <v>4054.5753502637708</v>
      </c>
      <c r="EG113" s="387">
        <v>4054.5753502637708</v>
      </c>
      <c r="EH113" s="387">
        <v>4054.5753502637708</v>
      </c>
      <c r="EI113" s="387">
        <v>4054.5753502637708</v>
      </c>
      <c r="EJ113" s="387">
        <v>4054.5753502637708</v>
      </c>
      <c r="EK113" s="387">
        <v>4054.5753502637708</v>
      </c>
      <c r="EY113" s="386">
        <v>1274</v>
      </c>
      <c r="EZ113" s="386">
        <v>1284</v>
      </c>
      <c r="FA113" s="386">
        <v>1294</v>
      </c>
      <c r="FB113" s="386">
        <v>1304</v>
      </c>
      <c r="FC113" s="386">
        <v>1314.6999999999998</v>
      </c>
      <c r="FD113" s="386">
        <v>1331</v>
      </c>
      <c r="FE113" s="386">
        <v>1347</v>
      </c>
      <c r="FF113" s="386">
        <v>1363</v>
      </c>
      <c r="FG113" s="386">
        <v>1379</v>
      </c>
      <c r="FH113" s="386">
        <v>1395</v>
      </c>
      <c r="FI113" s="386">
        <v>1411</v>
      </c>
      <c r="FJ113" s="386">
        <v>1424</v>
      </c>
      <c r="FK113" s="386">
        <v>1437</v>
      </c>
      <c r="FL113" s="386">
        <v>1450</v>
      </c>
      <c r="FM113" s="386">
        <v>1463</v>
      </c>
      <c r="FN113" s="386">
        <v>1476</v>
      </c>
      <c r="FO113" s="386">
        <v>1489</v>
      </c>
      <c r="FP113" s="386">
        <v>1502</v>
      </c>
      <c r="FQ113" s="386">
        <v>1515</v>
      </c>
      <c r="FR113" s="386">
        <v>1528</v>
      </c>
      <c r="FS113" s="386">
        <v>1541</v>
      </c>
      <c r="FT113" s="386">
        <v>1554</v>
      </c>
      <c r="FU113" s="386">
        <v>1567</v>
      </c>
      <c r="FV113" s="386">
        <v>1580</v>
      </c>
      <c r="FW113" s="386">
        <v>1593</v>
      </c>
      <c r="FX113" s="386">
        <v>1606</v>
      </c>
      <c r="FY113" s="386">
        <v>1619</v>
      </c>
      <c r="FZ113" s="386">
        <v>1632</v>
      </c>
      <c r="GA113" s="386">
        <v>1645</v>
      </c>
      <c r="GB113" s="386">
        <v>1658</v>
      </c>
      <c r="GC113" s="386">
        <v>1665.4999999999998</v>
      </c>
      <c r="GD113" s="387">
        <v>1665.4999999999998</v>
      </c>
      <c r="GE113" s="387">
        <v>1665.4999999999998</v>
      </c>
      <c r="GF113" s="387">
        <v>1665.4999999999998</v>
      </c>
      <c r="GG113" s="387">
        <v>1665.4999999999998</v>
      </c>
      <c r="GH113" s="387">
        <v>1665.4999999999998</v>
      </c>
      <c r="GI113" s="387">
        <v>1665.4999999999998</v>
      </c>
      <c r="GJ113" s="387">
        <v>1665.4999999999998</v>
      </c>
      <c r="GK113" s="387">
        <v>1665.4999999999998</v>
      </c>
      <c r="GL113" s="387">
        <v>1665.4999999999998</v>
      </c>
      <c r="GM113" s="387">
        <v>1665.4999999999998</v>
      </c>
      <c r="GN113" s="387">
        <v>1665.4999999999998</v>
      </c>
      <c r="GO113" s="387">
        <v>1665.4999999999998</v>
      </c>
      <c r="GP113" s="387">
        <v>1665.4999999999998</v>
      </c>
      <c r="GQ113" s="387">
        <v>1665.4999999999998</v>
      </c>
      <c r="GR113" s="387">
        <v>1665.4999999999998</v>
      </c>
      <c r="GS113" s="387">
        <v>1665.4999999999998</v>
      </c>
      <c r="GT113" s="387">
        <v>1665.4999999999998</v>
      </c>
      <c r="GU113" s="387">
        <v>1665.4999999999998</v>
      </c>
      <c r="GV113" s="387">
        <v>1665.4999999999998</v>
      </c>
      <c r="GW113" s="387">
        <v>1665.4999999999998</v>
      </c>
      <c r="GX113" s="387">
        <v>1665.4999999999998</v>
      </c>
      <c r="GY113" s="387">
        <v>1665.4999999999998</v>
      </c>
      <c r="GZ113" s="387">
        <v>1665.4999999999998</v>
      </c>
      <c r="HA113" s="387">
        <v>1665.4999999999998</v>
      </c>
      <c r="HB113" s="387">
        <v>1665.4999999999998</v>
      </c>
      <c r="HC113" s="387">
        <v>1665.4999999999998</v>
      </c>
      <c r="HD113" s="387">
        <v>1665.4999999999998</v>
      </c>
      <c r="HE113" s="387">
        <v>1665.4999999999998</v>
      </c>
      <c r="HS113" s="394">
        <v>3.0222026723766682</v>
      </c>
      <c r="HT113" s="394">
        <v>3.0222026723766682</v>
      </c>
      <c r="HU113" s="394">
        <v>3.0222026723766682</v>
      </c>
      <c r="HV113" s="394">
        <v>3.0222026723766682</v>
      </c>
      <c r="HW113" s="394">
        <v>3.0222026723766682</v>
      </c>
      <c r="HX113" s="394">
        <v>3.0115332276494464</v>
      </c>
      <c r="HY113" s="394">
        <v>3.0009014498370972</v>
      </c>
      <c r="HZ113" s="394">
        <v>2.990307205962083</v>
      </c>
      <c r="IA113" s="394">
        <v>2.9797503635163265</v>
      </c>
      <c r="IB113" s="394">
        <v>2.9692307904595481</v>
      </c>
      <c r="IC113" s="394">
        <v>2.958538852325435</v>
      </c>
      <c r="ID113" s="394">
        <v>2.9478854149173115</v>
      </c>
      <c r="IE113" s="394">
        <v>2.9372703395974593</v>
      </c>
      <c r="IF113" s="394">
        <v>2.9266934882273841</v>
      </c>
      <c r="IG113" s="394">
        <v>2.9161547231660148</v>
      </c>
      <c r="IH113" s="394">
        <v>2.9044194713942648</v>
      </c>
      <c r="II113" s="394">
        <v>2.8927314448719343</v>
      </c>
      <c r="IJ113" s="394">
        <v>2.8810904535541715</v>
      </c>
      <c r="IK113" s="394">
        <v>2.8694963081609064</v>
      </c>
      <c r="IL113" s="394">
        <v>2.8579488201737755</v>
      </c>
      <c r="IM113" s="394">
        <v>2.8461707717632567</v>
      </c>
      <c r="IN113" s="394">
        <v>2.8344412625089959</v>
      </c>
      <c r="IO113" s="394">
        <v>2.8227600923736351</v>
      </c>
      <c r="IP113" s="394">
        <v>2.8111270621442008</v>
      </c>
      <c r="IQ113" s="394">
        <v>2.7995419734287057</v>
      </c>
      <c r="IR113" s="394">
        <v>2.7878096858701822</v>
      </c>
      <c r="IS113" s="394">
        <v>2.7761265658442991</v>
      </c>
      <c r="IT113" s="394">
        <v>2.7644924073003385</v>
      </c>
      <c r="IU113" s="394">
        <v>2.7529070050510986</v>
      </c>
      <c r="IV113" s="394">
        <v>2.7413701547692728</v>
      </c>
      <c r="IW113" s="394">
        <v>2.7415757118029918</v>
      </c>
      <c r="IX113" s="394">
        <v>2.7417812842500591</v>
      </c>
      <c r="IY113" s="394">
        <v>2.7419868721116312</v>
      </c>
      <c r="IZ113" s="394">
        <v>2.7421924753888636</v>
      </c>
      <c r="JA113" s="394">
        <v>2.7423980940829096</v>
      </c>
      <c r="JB113" s="394">
        <v>2.7423980940829096</v>
      </c>
      <c r="JC113" s="394">
        <v>2.7423980940829096</v>
      </c>
      <c r="JD113" s="394">
        <v>2.7423980940829096</v>
      </c>
      <c r="JE113" s="394">
        <v>2.7423980940829096</v>
      </c>
      <c r="JF113" s="394">
        <v>2.7423980940829096</v>
      </c>
      <c r="JG113" s="394">
        <v>2.7423980940829096</v>
      </c>
      <c r="JH113" s="394">
        <v>2.7423980940829096</v>
      </c>
      <c r="JI113" s="394">
        <v>2.7423980940829096</v>
      </c>
      <c r="JJ113" s="394">
        <v>2.7423980940829096</v>
      </c>
      <c r="JK113" s="394">
        <v>2.7423980940829096</v>
      </c>
      <c r="JL113" s="394">
        <v>2.7423980940829096</v>
      </c>
      <c r="JM113" s="394">
        <v>2.7423980940829096</v>
      </c>
      <c r="JN113" s="394">
        <v>2.7423980940829096</v>
      </c>
      <c r="JO113" s="394">
        <v>2.7423980940829096</v>
      </c>
      <c r="JP113" s="394">
        <v>2.7423980940829096</v>
      </c>
      <c r="JQ113" s="394">
        <v>2.7423980940829096</v>
      </c>
      <c r="JR113" s="394">
        <v>2.7423980940829096</v>
      </c>
      <c r="JS113" s="394">
        <v>2.7423980940829096</v>
      </c>
      <c r="JT113" s="394">
        <v>2.7423980940829096</v>
      </c>
      <c r="JU113" s="394">
        <v>2.7423980940829096</v>
      </c>
      <c r="JV113" s="394">
        <v>2.7423980940829096</v>
      </c>
      <c r="JW113" s="394">
        <v>2.7423980940829096</v>
      </c>
      <c r="JX113" s="394">
        <v>2.7423980940829096</v>
      </c>
      <c r="JY113" s="394">
        <v>2.7423980940829096</v>
      </c>
      <c r="JZ113" s="394">
        <v>2.7423980940829096</v>
      </c>
      <c r="KA113" s="394">
        <v>2.7423980940829096</v>
      </c>
      <c r="KB113" s="394">
        <v>2.7423980940829096</v>
      </c>
      <c r="KC113" s="394">
        <v>2.7423980940829096</v>
      </c>
    </row>
    <row r="114" spans="1:289" x14ac:dyDescent="0.25">
      <c r="A114" s="383">
        <v>105</v>
      </c>
      <c r="B114" s="384" t="s">
        <v>853</v>
      </c>
      <c r="C114" s="385" t="s">
        <v>142</v>
      </c>
      <c r="D114" s="385" t="s">
        <v>142</v>
      </c>
      <c r="E114" s="129">
        <v>2052</v>
      </c>
      <c r="F114" s="386">
        <v>1237.1157099999998</v>
      </c>
      <c r="G114" s="386">
        <v>1224.7095888513393</v>
      </c>
      <c r="H114" s="386">
        <v>1212.4278795428252</v>
      </c>
      <c r="I114" s="386">
        <v>1200.2693344398599</v>
      </c>
      <c r="J114" s="386">
        <v>1188.2327184194528</v>
      </c>
      <c r="K114" s="386">
        <v>1193.4768823857326</v>
      </c>
      <c r="L114" s="386">
        <v>1198.7441910233201</v>
      </c>
      <c r="M114" s="386">
        <v>1204.0347464792526</v>
      </c>
      <c r="N114" s="386">
        <v>1209.348651351384</v>
      </c>
      <c r="O114" s="386">
        <v>1214.6860086903757</v>
      </c>
      <c r="P114" s="386">
        <v>1220.0326348837846</v>
      </c>
      <c r="Q114" s="386">
        <v>1225.4027950698858</v>
      </c>
      <c r="R114" s="386">
        <v>1230.7965928371466</v>
      </c>
      <c r="S114" s="386">
        <v>1236.2141322299947</v>
      </c>
      <c r="T114" s="386">
        <v>1241.6555177508258</v>
      </c>
      <c r="U114" s="386">
        <v>1246.6015031564591</v>
      </c>
      <c r="V114" s="386">
        <v>1251.5671903000407</v>
      </c>
      <c r="W114" s="386">
        <v>1256.5526576610739</v>
      </c>
      <c r="X114" s="386">
        <v>1261.5579840316757</v>
      </c>
      <c r="Y114" s="386">
        <v>1266.583248517823</v>
      </c>
      <c r="Z114" s="386">
        <v>1271.0203709246712</v>
      </c>
      <c r="AA114" s="386">
        <v>1275.4730375567224</v>
      </c>
      <c r="AB114" s="386">
        <v>1279.9413028688496</v>
      </c>
      <c r="AC114" s="386">
        <v>1284.4252215066933</v>
      </c>
      <c r="AD114" s="386">
        <v>1288.9248483073304</v>
      </c>
      <c r="AE114" s="386">
        <v>1294.8069476996627</v>
      </c>
      <c r="AF114" s="386">
        <v>1300.7158904671589</v>
      </c>
      <c r="AG114" s="386">
        <v>1306.6517991114538</v>
      </c>
      <c r="AH114" s="386">
        <v>1312.6147966932265</v>
      </c>
      <c r="AI114" s="386">
        <v>1318.6050068347529</v>
      </c>
      <c r="AJ114" s="386">
        <v>1324.084813945612</v>
      </c>
      <c r="AK114" s="386">
        <v>1329.5873938245227</v>
      </c>
      <c r="AL114" s="386">
        <v>1335.1128411096636</v>
      </c>
      <c r="AM114" s="386">
        <v>1340.6612508325072</v>
      </c>
      <c r="AN114" s="386">
        <v>1346.2327184194544</v>
      </c>
      <c r="AO114" s="387">
        <v>1346.2327184194544</v>
      </c>
      <c r="AP114" s="387">
        <v>1346.2327184194544</v>
      </c>
      <c r="AQ114" s="387">
        <v>1346.2327184194544</v>
      </c>
      <c r="AR114" s="387">
        <v>1346.2327184194544</v>
      </c>
      <c r="AS114" s="387">
        <v>1346.2327184194544</v>
      </c>
      <c r="AT114" s="387">
        <v>1346.2327184194544</v>
      </c>
      <c r="AU114" s="387">
        <v>1346.2327184194544</v>
      </c>
      <c r="AV114" s="387">
        <v>1346.2327184194544</v>
      </c>
      <c r="AW114" s="387">
        <v>1346.2327184194544</v>
      </c>
      <c r="AX114" s="387">
        <v>1346.2327184194544</v>
      </c>
      <c r="AY114" s="387">
        <v>1346.2327184194544</v>
      </c>
      <c r="AZ114" s="387">
        <v>1346.2327184194544</v>
      </c>
      <c r="BA114" s="387">
        <v>1346.2327184194544</v>
      </c>
      <c r="BB114" s="387">
        <v>1346.2327184194544</v>
      </c>
      <c r="BC114" s="387">
        <v>1346.2327184194544</v>
      </c>
      <c r="BD114" s="387">
        <v>1346.2327184194544</v>
      </c>
      <c r="BE114" s="387">
        <v>1346.2327184194544</v>
      </c>
      <c r="BF114" s="387">
        <v>1346.2327184194544</v>
      </c>
      <c r="BG114" s="387">
        <v>1346.2327184194544</v>
      </c>
      <c r="BH114" s="387">
        <v>1346.2327184194544</v>
      </c>
      <c r="BI114" s="387">
        <v>1346.2327184194544</v>
      </c>
      <c r="BJ114" s="387">
        <v>1346.2327184194544</v>
      </c>
      <c r="BK114" s="387">
        <v>1346.2327184194544</v>
      </c>
      <c r="BL114" s="387">
        <v>1346.2327184194544</v>
      </c>
      <c r="BM114" s="387">
        <v>1346.2327184194544</v>
      </c>
      <c r="BN114" s="387">
        <v>1346.2327184194544</v>
      </c>
      <c r="BO114" s="387">
        <v>1346.2327184194544</v>
      </c>
      <c r="BP114" s="387">
        <v>1346.2327184194544</v>
      </c>
      <c r="CA114" s="386">
        <v>3290</v>
      </c>
      <c r="CB114" s="386">
        <v>3257.0070161997269</v>
      </c>
      <c r="CC114" s="386">
        <v>3224.344894703419</v>
      </c>
      <c r="CD114" s="386">
        <v>3192.0103175370227</v>
      </c>
      <c r="CE114" s="386">
        <v>3160</v>
      </c>
      <c r="CF114" s="386">
        <v>3174.565196291117</v>
      </c>
      <c r="CG114" s="386">
        <v>3189.1975270578669</v>
      </c>
      <c r="CH114" s="386">
        <v>3203.8973017391149</v>
      </c>
      <c r="CI114" s="386">
        <v>3218.6648312000043</v>
      </c>
      <c r="CJ114" s="386">
        <v>3233.5004277385297</v>
      </c>
      <c r="CK114" s="386">
        <v>3248.3627153776429</v>
      </c>
      <c r="CL114" s="386">
        <v>3263.2933152371511</v>
      </c>
      <c r="CM114" s="386">
        <v>3278.2925413036742</v>
      </c>
      <c r="CN114" s="386">
        <v>3293.3607090070232</v>
      </c>
      <c r="CO114" s="386">
        <v>3308.4981352268342</v>
      </c>
      <c r="CP114" s="386">
        <v>3318.6705061869693</v>
      </c>
      <c r="CQ114" s="386">
        <v>3328.8741533113098</v>
      </c>
      <c r="CR114" s="386">
        <v>3339.109172762142</v>
      </c>
      <c r="CS114" s="386">
        <v>3349.3756609974143</v>
      </c>
      <c r="CT114" s="386">
        <v>3359.6737147716476</v>
      </c>
      <c r="CU114" s="386">
        <v>3368.3624439702321</v>
      </c>
      <c r="CV114" s="386">
        <v>3377.073643807782</v>
      </c>
      <c r="CW114" s="386">
        <v>3385.8073723974694</v>
      </c>
      <c r="CX114" s="386">
        <v>3394.5636880027578</v>
      </c>
      <c r="CY114" s="386">
        <v>3403.3426490377915</v>
      </c>
      <c r="CZ114" s="386">
        <v>3415.762788496525</v>
      </c>
      <c r="DA114" s="386">
        <v>3428.2282539421135</v>
      </c>
      <c r="DB114" s="386">
        <v>3440.7392107869582</v>
      </c>
      <c r="DC114" s="386">
        <v>3453.2958250471147</v>
      </c>
      <c r="DD114" s="386">
        <v>3465.8982633444948</v>
      </c>
      <c r="DE114" s="386">
        <v>3480.4165689738129</v>
      </c>
      <c r="DF114" s="386">
        <v>3494.9956903519878</v>
      </c>
      <c r="DG114" s="386">
        <v>3509.6358822301868</v>
      </c>
      <c r="DH114" s="386">
        <v>3524.3374004267048</v>
      </c>
      <c r="DI114" s="386">
        <v>3539.1005018314345</v>
      </c>
      <c r="DJ114" s="387">
        <v>3539.1005018314345</v>
      </c>
      <c r="DK114" s="387">
        <v>3539.1005018314345</v>
      </c>
      <c r="DL114" s="387">
        <v>3539.1005018314345</v>
      </c>
      <c r="DM114" s="387">
        <v>3539.1005018314345</v>
      </c>
      <c r="DN114" s="387">
        <v>3539.1005018314345</v>
      </c>
      <c r="DO114" s="387">
        <v>3539.1005018314345</v>
      </c>
      <c r="DP114" s="387">
        <v>3539.1005018314345</v>
      </c>
      <c r="DQ114" s="387">
        <v>3539.1005018314345</v>
      </c>
      <c r="DR114" s="387">
        <v>3539.1005018314345</v>
      </c>
      <c r="DS114" s="387">
        <v>3539.1005018314345</v>
      </c>
      <c r="DT114" s="387">
        <v>3539.1005018314345</v>
      </c>
      <c r="DU114" s="387">
        <v>3539.1005018314345</v>
      </c>
      <c r="DV114" s="387">
        <v>3539.1005018314345</v>
      </c>
      <c r="DW114" s="387">
        <v>3539.1005018314345</v>
      </c>
      <c r="DX114" s="387">
        <v>3539.1005018314345</v>
      </c>
      <c r="DY114" s="387">
        <v>3539.1005018314345</v>
      </c>
      <c r="DZ114" s="387">
        <v>3539.1005018314345</v>
      </c>
      <c r="EA114" s="387">
        <v>3539.1005018314345</v>
      </c>
      <c r="EB114" s="387">
        <v>3539.1005018314345</v>
      </c>
      <c r="EC114" s="387">
        <v>3539.1005018314345</v>
      </c>
      <c r="ED114" s="387">
        <v>3539.1005018314345</v>
      </c>
      <c r="EE114" s="387">
        <v>3539.1005018314345</v>
      </c>
      <c r="EF114" s="387">
        <v>3539.1005018314345</v>
      </c>
      <c r="EG114" s="387">
        <v>3539.1005018314345</v>
      </c>
      <c r="EH114" s="387">
        <v>3539.1005018314345</v>
      </c>
      <c r="EI114" s="387">
        <v>3539.1005018314345</v>
      </c>
      <c r="EJ114" s="387">
        <v>3539.1005018314345</v>
      </c>
      <c r="EK114" s="387">
        <v>3539.1005018314345</v>
      </c>
      <c r="EY114" s="386">
        <v>519</v>
      </c>
      <c r="EZ114" s="386">
        <v>524</v>
      </c>
      <c r="FA114" s="386">
        <v>529</v>
      </c>
      <c r="FB114" s="386">
        <v>534</v>
      </c>
      <c r="FC114" s="386">
        <v>537.79999999999995</v>
      </c>
      <c r="FD114" s="386">
        <v>545</v>
      </c>
      <c r="FE114" s="386">
        <v>552</v>
      </c>
      <c r="FF114" s="386">
        <v>559</v>
      </c>
      <c r="FG114" s="386">
        <v>566</v>
      </c>
      <c r="FH114" s="386">
        <v>573</v>
      </c>
      <c r="FI114" s="386">
        <v>579</v>
      </c>
      <c r="FJ114" s="386">
        <v>584</v>
      </c>
      <c r="FK114" s="386">
        <v>589</v>
      </c>
      <c r="FL114" s="386">
        <v>594</v>
      </c>
      <c r="FM114" s="386">
        <v>599</v>
      </c>
      <c r="FN114" s="386">
        <v>604</v>
      </c>
      <c r="FO114" s="386">
        <v>609</v>
      </c>
      <c r="FP114" s="386">
        <v>614</v>
      </c>
      <c r="FQ114" s="386">
        <v>619</v>
      </c>
      <c r="FR114" s="386">
        <v>624</v>
      </c>
      <c r="FS114" s="386">
        <v>629</v>
      </c>
      <c r="FT114" s="386">
        <v>634</v>
      </c>
      <c r="FU114" s="386">
        <v>639</v>
      </c>
      <c r="FV114" s="386">
        <v>644</v>
      </c>
      <c r="FW114" s="386">
        <v>649</v>
      </c>
      <c r="FX114" s="386">
        <v>654</v>
      </c>
      <c r="FY114" s="386">
        <v>659</v>
      </c>
      <c r="FZ114" s="386">
        <v>664</v>
      </c>
      <c r="GA114" s="386">
        <v>669</v>
      </c>
      <c r="GB114" s="386">
        <v>674</v>
      </c>
      <c r="GC114" s="386">
        <v>684.19999999999993</v>
      </c>
      <c r="GD114" s="387">
        <v>684.19999999999993</v>
      </c>
      <c r="GE114" s="387">
        <v>684.19999999999993</v>
      </c>
      <c r="GF114" s="387">
        <v>684.19999999999993</v>
      </c>
      <c r="GG114" s="387">
        <v>684.19999999999993</v>
      </c>
      <c r="GH114" s="387">
        <v>684.19999999999993</v>
      </c>
      <c r="GI114" s="387">
        <v>684.19999999999993</v>
      </c>
      <c r="GJ114" s="387">
        <v>684.19999999999993</v>
      </c>
      <c r="GK114" s="387">
        <v>684.19999999999993</v>
      </c>
      <c r="GL114" s="387">
        <v>684.19999999999993</v>
      </c>
      <c r="GM114" s="387">
        <v>684.19999999999993</v>
      </c>
      <c r="GN114" s="387">
        <v>684.19999999999993</v>
      </c>
      <c r="GO114" s="387">
        <v>684.19999999999993</v>
      </c>
      <c r="GP114" s="387">
        <v>684.19999999999993</v>
      </c>
      <c r="GQ114" s="387">
        <v>684.19999999999993</v>
      </c>
      <c r="GR114" s="387">
        <v>684.19999999999993</v>
      </c>
      <c r="GS114" s="387">
        <v>684.19999999999993</v>
      </c>
      <c r="GT114" s="387">
        <v>684.19999999999993</v>
      </c>
      <c r="GU114" s="387">
        <v>684.19999999999993</v>
      </c>
      <c r="GV114" s="387">
        <v>684.19999999999993</v>
      </c>
      <c r="GW114" s="387">
        <v>684.19999999999993</v>
      </c>
      <c r="GX114" s="387">
        <v>684.19999999999993</v>
      </c>
      <c r="GY114" s="387">
        <v>684.19999999999993</v>
      </c>
      <c r="GZ114" s="387">
        <v>684.19999999999993</v>
      </c>
      <c r="HA114" s="387">
        <v>684.19999999999993</v>
      </c>
      <c r="HB114" s="387">
        <v>684.19999999999993</v>
      </c>
      <c r="HC114" s="387">
        <v>684.19999999999993</v>
      </c>
      <c r="HD114" s="387">
        <v>684.19999999999993</v>
      </c>
      <c r="HE114" s="387">
        <v>684.19999999999993</v>
      </c>
      <c r="HS114" s="394">
        <v>2.6594117053125133</v>
      </c>
      <c r="HT114" s="394">
        <v>2.6594117053125128</v>
      </c>
      <c r="HU114" s="394">
        <v>2.6594117053125133</v>
      </c>
      <c r="HV114" s="394">
        <v>2.6594117053125128</v>
      </c>
      <c r="HW114" s="394">
        <v>2.6594117053125128</v>
      </c>
      <c r="HX114" s="394">
        <v>2.6599301948314533</v>
      </c>
      <c r="HY114" s="394">
        <v>2.6604487854371799</v>
      </c>
      <c r="HZ114" s="394">
        <v>2.6609674771494007</v>
      </c>
      <c r="IA114" s="394">
        <v>2.6614862699878272</v>
      </c>
      <c r="IB114" s="394">
        <v>2.6620051639721742</v>
      </c>
      <c r="IC114" s="394">
        <v>2.6625211674662039</v>
      </c>
      <c r="ID114" s="394">
        <v>2.6630372709824304</v>
      </c>
      <c r="IE114" s="394">
        <v>2.6635534745402425</v>
      </c>
      <c r="IF114" s="394">
        <v>2.6640697781590328</v>
      </c>
      <c r="IG114" s="394">
        <v>2.664586181858196</v>
      </c>
      <c r="IH114" s="394">
        <v>2.6621743177622719</v>
      </c>
      <c r="II114" s="394">
        <v>2.6597646367777283</v>
      </c>
      <c r="IJ114" s="394">
        <v>2.6573571369285105</v>
      </c>
      <c r="IK114" s="394">
        <v>2.6549518162403518</v>
      </c>
      <c r="IL114" s="394">
        <v>2.6525486727407728</v>
      </c>
      <c r="IM114" s="394">
        <v>2.6501246722896648</v>
      </c>
      <c r="IN114" s="394">
        <v>2.6477028869828994</v>
      </c>
      <c r="IO114" s="394">
        <v>2.6452833147961936</v>
      </c>
      <c r="IP114" s="394">
        <v>2.6428659537071137</v>
      </c>
      <c r="IQ114" s="394">
        <v>2.6404508016950734</v>
      </c>
      <c r="IR114" s="394">
        <v>2.6380479302840665</v>
      </c>
      <c r="IS114" s="394">
        <v>2.6356472455417204</v>
      </c>
      <c r="IT114" s="394">
        <v>2.6332487454781153</v>
      </c>
      <c r="IU114" s="394">
        <v>2.6308524281051437</v>
      </c>
      <c r="IV114" s="394">
        <v>2.6284582914365044</v>
      </c>
      <c r="IW114" s="394">
        <v>2.6285450390467013</v>
      </c>
      <c r="IX114" s="394">
        <v>2.6286317895198494</v>
      </c>
      <c r="IY114" s="394">
        <v>2.6287185428560433</v>
      </c>
      <c r="IZ114" s="394">
        <v>2.6288052990553767</v>
      </c>
      <c r="JA114" s="394">
        <v>2.6288920581179442</v>
      </c>
      <c r="JB114" s="394">
        <v>2.6288920581179442</v>
      </c>
      <c r="JC114" s="394">
        <v>2.6288920581179442</v>
      </c>
      <c r="JD114" s="394">
        <v>2.6288920581179442</v>
      </c>
      <c r="JE114" s="394">
        <v>2.6288920581179442</v>
      </c>
      <c r="JF114" s="394">
        <v>2.6288920581179442</v>
      </c>
      <c r="JG114" s="394">
        <v>2.6288920581179442</v>
      </c>
      <c r="JH114" s="394">
        <v>2.6288920581179442</v>
      </c>
      <c r="JI114" s="394">
        <v>2.6288920581179442</v>
      </c>
      <c r="JJ114" s="394">
        <v>2.6288920581179442</v>
      </c>
      <c r="JK114" s="394">
        <v>2.6288920581179442</v>
      </c>
      <c r="JL114" s="394">
        <v>2.6288920581179442</v>
      </c>
      <c r="JM114" s="394">
        <v>2.6288920581179442</v>
      </c>
      <c r="JN114" s="394">
        <v>2.6288920581179442</v>
      </c>
      <c r="JO114" s="394">
        <v>2.6288920581179442</v>
      </c>
      <c r="JP114" s="394">
        <v>2.6288920581179442</v>
      </c>
      <c r="JQ114" s="394">
        <v>2.6288920581179442</v>
      </c>
      <c r="JR114" s="394">
        <v>2.6288920581179442</v>
      </c>
      <c r="JS114" s="394">
        <v>2.6288920581179442</v>
      </c>
      <c r="JT114" s="394">
        <v>2.6288920581179442</v>
      </c>
      <c r="JU114" s="394">
        <v>2.6288920581179442</v>
      </c>
      <c r="JV114" s="394">
        <v>2.6288920581179442</v>
      </c>
      <c r="JW114" s="394">
        <v>2.6288920581179442</v>
      </c>
      <c r="JX114" s="394">
        <v>2.6288920581179442</v>
      </c>
      <c r="JY114" s="394">
        <v>2.6288920581179442</v>
      </c>
      <c r="JZ114" s="394">
        <v>2.6288920581179442</v>
      </c>
      <c r="KA114" s="394">
        <v>2.6288920581179442</v>
      </c>
      <c r="KB114" s="394">
        <v>2.6288920581179442</v>
      </c>
      <c r="KC114" s="394">
        <v>2.6288920581179442</v>
      </c>
    </row>
    <row r="115" spans="1:289" x14ac:dyDescent="0.25">
      <c r="A115" s="383">
        <v>106</v>
      </c>
      <c r="B115" s="384" t="s">
        <v>853</v>
      </c>
      <c r="C115" s="385" t="s">
        <v>142</v>
      </c>
      <c r="D115" s="385" t="s">
        <v>142</v>
      </c>
      <c r="E115" s="129">
        <v>2052</v>
      </c>
      <c r="F115" s="386">
        <v>204.69254999999998</v>
      </c>
      <c r="G115" s="386">
        <v>214.18380129836365</v>
      </c>
      <c r="H115" s="386">
        <v>224.11514605009768</v>
      </c>
      <c r="I115" s="386">
        <v>234.50699065280037</v>
      </c>
      <c r="J115" s="386">
        <v>245.38068771460715</v>
      </c>
      <c r="K115" s="386">
        <v>260.25933308644483</v>
      </c>
      <c r="L115" s="386">
        <v>276.04014435472169</v>
      </c>
      <c r="M115" s="386">
        <v>292.7778243021412</v>
      </c>
      <c r="N115" s="386">
        <v>310.53039261182096</v>
      </c>
      <c r="O115" s="386">
        <v>329.35938698737857</v>
      </c>
      <c r="P115" s="386">
        <v>344.93782129612146</v>
      </c>
      <c r="Q115" s="386">
        <v>361.25310302777115</v>
      </c>
      <c r="R115" s="386">
        <v>378.3400844732501</v>
      </c>
      <c r="S115" s="386">
        <v>396.23526640883165</v>
      </c>
      <c r="T115" s="386">
        <v>414.97687606817226</v>
      </c>
      <c r="U115" s="386">
        <v>429.58621494262167</v>
      </c>
      <c r="V115" s="386">
        <v>444.7098783364774</v>
      </c>
      <c r="W115" s="386">
        <v>460.36597314105984</v>
      </c>
      <c r="X115" s="386">
        <v>476.57324370419968</v>
      </c>
      <c r="Y115" s="386">
        <v>493.35109427201382</v>
      </c>
      <c r="Z115" s="386">
        <v>506.58527524168738</v>
      </c>
      <c r="AA115" s="386">
        <v>520.17446413162611</v>
      </c>
      <c r="AB115" s="386">
        <v>534.12818405653888</v>
      </c>
      <c r="AC115" s="386">
        <v>548.45621358941742</v>
      </c>
      <c r="AD115" s="386">
        <v>563.16859361422428</v>
      </c>
      <c r="AE115" s="386">
        <v>580.83288459800804</v>
      </c>
      <c r="AF115" s="386">
        <v>599.05123200379023</v>
      </c>
      <c r="AG115" s="386">
        <v>617.84101431107172</v>
      </c>
      <c r="AH115" s="386">
        <v>637.22015509104017</v>
      </c>
      <c r="AI115" s="386">
        <v>657.20714010386268</v>
      </c>
      <c r="AJ115" s="386">
        <v>673.96515856050235</v>
      </c>
      <c r="AK115" s="386">
        <v>691.15048701646538</v>
      </c>
      <c r="AL115" s="386">
        <v>708.77402138023842</v>
      </c>
      <c r="AM115" s="386">
        <v>726.84693539331454</v>
      </c>
      <c r="AN115" s="386">
        <v>745.38068771461189</v>
      </c>
      <c r="AO115" s="387">
        <v>745.38068771461189</v>
      </c>
      <c r="AP115" s="387">
        <v>745.38068771461189</v>
      </c>
      <c r="AQ115" s="387">
        <v>745.38068771461189</v>
      </c>
      <c r="AR115" s="387">
        <v>745.38068771461189</v>
      </c>
      <c r="AS115" s="387">
        <v>745.38068771461189</v>
      </c>
      <c r="AT115" s="387">
        <v>745.38068771461189</v>
      </c>
      <c r="AU115" s="387">
        <v>745.38068771461189</v>
      </c>
      <c r="AV115" s="387">
        <v>745.38068771461189</v>
      </c>
      <c r="AW115" s="387">
        <v>745.38068771461189</v>
      </c>
      <c r="AX115" s="387">
        <v>745.38068771461189</v>
      </c>
      <c r="AY115" s="387">
        <v>745.38068771461189</v>
      </c>
      <c r="AZ115" s="387">
        <v>745.38068771461189</v>
      </c>
      <c r="BA115" s="387">
        <v>745.38068771461189</v>
      </c>
      <c r="BB115" s="387">
        <v>745.38068771461189</v>
      </c>
      <c r="BC115" s="387">
        <v>745.38068771461189</v>
      </c>
      <c r="BD115" s="387">
        <v>745.38068771461189</v>
      </c>
      <c r="BE115" s="387">
        <v>745.38068771461189</v>
      </c>
      <c r="BF115" s="387">
        <v>745.38068771461189</v>
      </c>
      <c r="BG115" s="387">
        <v>745.38068771461189</v>
      </c>
      <c r="BH115" s="387">
        <v>745.38068771461189</v>
      </c>
      <c r="BI115" s="387">
        <v>745.38068771461189</v>
      </c>
      <c r="BJ115" s="387">
        <v>745.38068771461189</v>
      </c>
      <c r="BK115" s="387">
        <v>745.38068771461189</v>
      </c>
      <c r="BL115" s="387">
        <v>745.38068771461189</v>
      </c>
      <c r="BM115" s="387">
        <v>745.38068771461189</v>
      </c>
      <c r="BN115" s="387">
        <v>745.38068771461189</v>
      </c>
      <c r="BO115" s="387">
        <v>745.38068771461189</v>
      </c>
      <c r="BP115" s="387">
        <v>745.38068771461189</v>
      </c>
      <c r="CA115" s="386">
        <v>460</v>
      </c>
      <c r="CB115" s="386">
        <v>481.01547236575561</v>
      </c>
      <c r="CC115" s="386">
        <v>502.99105359837176</v>
      </c>
      <c r="CD115" s="386">
        <v>525.9706070486302</v>
      </c>
      <c r="CE115" s="386">
        <v>550</v>
      </c>
      <c r="CF115" s="386">
        <v>586.78561429436297</v>
      </c>
      <c r="CG115" s="386">
        <v>626.03155844147796</v>
      </c>
      <c r="CH115" s="386">
        <v>667.90238652316361</v>
      </c>
      <c r="CI115" s="386">
        <v>712.57365848121015</v>
      </c>
      <c r="CJ115" s="386">
        <v>760.23267622159733</v>
      </c>
      <c r="CK115" s="386">
        <v>800.94818717700969</v>
      </c>
      <c r="CL115" s="386">
        <v>843.84428426639272</v>
      </c>
      <c r="CM115" s="386">
        <v>889.03775236548768</v>
      </c>
      <c r="CN115" s="386">
        <v>936.65163095607465</v>
      </c>
      <c r="CO115" s="386">
        <v>986.81554910168302</v>
      </c>
      <c r="CP115" s="386">
        <v>1025.7535685183539</v>
      </c>
      <c r="CQ115" s="386">
        <v>1066.2280142281384</v>
      </c>
      <c r="CR115" s="386">
        <v>1108.2995109312531</v>
      </c>
      <c r="CS115" s="386">
        <v>1152.0310754727855</v>
      </c>
      <c r="CT115" s="386">
        <v>1197.4882112325563</v>
      </c>
      <c r="CU115" s="386">
        <v>1234.655815927953</v>
      </c>
      <c r="CV115" s="386">
        <v>1272.977027670029</v>
      </c>
      <c r="CW115" s="386">
        <v>1312.4876520811551</v>
      </c>
      <c r="CX115" s="386">
        <v>1353.2246061175804</v>
      </c>
      <c r="CY115" s="386">
        <v>1395.225952562982</v>
      </c>
      <c r="CZ115" s="386">
        <v>1444.7714205684581</v>
      </c>
      <c r="DA115" s="386">
        <v>1496.0762834557254</v>
      </c>
      <c r="DB115" s="386">
        <v>1549.2030185910232</v>
      </c>
      <c r="DC115" s="386">
        <v>1604.2163219563961</v>
      </c>
      <c r="DD115" s="386">
        <v>1661.1831869343216</v>
      </c>
      <c r="DE115" s="386">
        <v>1703.3659368678075</v>
      </c>
      <c r="DF115" s="386">
        <v>1746.6198416299399</v>
      </c>
      <c r="DG115" s="386">
        <v>1790.9721012650198</v>
      </c>
      <c r="DH115" s="386">
        <v>1836.450606513399</v>
      </c>
      <c r="DI115" s="386">
        <v>1883.0839563504603</v>
      </c>
      <c r="DJ115" s="387">
        <v>1883.0839563504603</v>
      </c>
      <c r="DK115" s="387">
        <v>1883.0839563504603</v>
      </c>
      <c r="DL115" s="387">
        <v>1883.0839563504603</v>
      </c>
      <c r="DM115" s="387">
        <v>1883.0839563504603</v>
      </c>
      <c r="DN115" s="387">
        <v>1883.0839563504603</v>
      </c>
      <c r="DO115" s="387">
        <v>1883.0839563504603</v>
      </c>
      <c r="DP115" s="387">
        <v>1883.0839563504603</v>
      </c>
      <c r="DQ115" s="387">
        <v>1883.0839563504603</v>
      </c>
      <c r="DR115" s="387">
        <v>1883.0839563504603</v>
      </c>
      <c r="DS115" s="387">
        <v>1883.0839563504603</v>
      </c>
      <c r="DT115" s="387">
        <v>1883.0839563504603</v>
      </c>
      <c r="DU115" s="387">
        <v>1883.0839563504603</v>
      </c>
      <c r="DV115" s="387">
        <v>1883.0839563504603</v>
      </c>
      <c r="DW115" s="387">
        <v>1883.0839563504603</v>
      </c>
      <c r="DX115" s="387">
        <v>1883.0839563504603</v>
      </c>
      <c r="DY115" s="387">
        <v>1883.0839563504603</v>
      </c>
      <c r="DZ115" s="387">
        <v>1883.0839563504603</v>
      </c>
      <c r="EA115" s="387">
        <v>1883.0839563504603</v>
      </c>
      <c r="EB115" s="387">
        <v>1883.0839563504603</v>
      </c>
      <c r="EC115" s="387">
        <v>1883.0839563504603</v>
      </c>
      <c r="ED115" s="387">
        <v>1883.0839563504603</v>
      </c>
      <c r="EE115" s="387">
        <v>1883.0839563504603</v>
      </c>
      <c r="EF115" s="387">
        <v>1883.0839563504603</v>
      </c>
      <c r="EG115" s="387">
        <v>1883.0839563504603</v>
      </c>
      <c r="EH115" s="387">
        <v>1883.0839563504603</v>
      </c>
      <c r="EI115" s="387">
        <v>1883.0839563504603</v>
      </c>
      <c r="EJ115" s="387">
        <v>1883.0839563504603</v>
      </c>
      <c r="EK115" s="387">
        <v>1883.0839563504603</v>
      </c>
      <c r="EY115" s="386">
        <v>956</v>
      </c>
      <c r="EZ115" s="386">
        <v>967</v>
      </c>
      <c r="FA115" s="386">
        <v>978</v>
      </c>
      <c r="FB115" s="386">
        <v>989</v>
      </c>
      <c r="FC115" s="386">
        <v>1000.8</v>
      </c>
      <c r="FD115" s="386">
        <v>1014</v>
      </c>
      <c r="FE115" s="386">
        <v>1028</v>
      </c>
      <c r="FF115" s="386">
        <v>1042</v>
      </c>
      <c r="FG115" s="386">
        <v>1056</v>
      </c>
      <c r="FH115" s="386">
        <v>1070</v>
      </c>
      <c r="FI115" s="386">
        <v>1081.9000000000001</v>
      </c>
      <c r="FJ115" s="386">
        <v>1093</v>
      </c>
      <c r="FK115" s="386">
        <v>1105</v>
      </c>
      <c r="FL115" s="386">
        <v>1117</v>
      </c>
      <c r="FM115" s="386">
        <v>1129</v>
      </c>
      <c r="FN115" s="386">
        <v>1141</v>
      </c>
      <c r="FO115" s="386">
        <v>1153</v>
      </c>
      <c r="FP115" s="386">
        <v>1165</v>
      </c>
      <c r="FQ115" s="386">
        <v>1177</v>
      </c>
      <c r="FR115" s="386">
        <v>1189</v>
      </c>
      <c r="FS115" s="386">
        <v>1201</v>
      </c>
      <c r="FT115" s="386">
        <v>1213</v>
      </c>
      <c r="FU115" s="386">
        <v>1225</v>
      </c>
      <c r="FV115" s="386">
        <v>1237</v>
      </c>
      <c r="FW115" s="386">
        <v>1249</v>
      </c>
      <c r="FX115" s="386">
        <v>1261</v>
      </c>
      <c r="FY115" s="386">
        <v>1273</v>
      </c>
      <c r="FZ115" s="386">
        <v>1285</v>
      </c>
      <c r="GA115" s="386">
        <v>1297</v>
      </c>
      <c r="GB115" s="386">
        <v>1309</v>
      </c>
      <c r="GC115" s="386">
        <v>1312.5000000000002</v>
      </c>
      <c r="GD115" s="387">
        <v>1312.5000000000002</v>
      </c>
      <c r="GE115" s="387">
        <v>1312.5000000000002</v>
      </c>
      <c r="GF115" s="387">
        <v>1312.5000000000002</v>
      </c>
      <c r="GG115" s="387">
        <v>1312.5000000000002</v>
      </c>
      <c r="GH115" s="387">
        <v>1312.5000000000002</v>
      </c>
      <c r="GI115" s="387">
        <v>1312.5000000000002</v>
      </c>
      <c r="GJ115" s="387">
        <v>1312.5000000000002</v>
      </c>
      <c r="GK115" s="387">
        <v>1312.5000000000002</v>
      </c>
      <c r="GL115" s="387">
        <v>1312.5000000000002</v>
      </c>
      <c r="GM115" s="387">
        <v>1312.5000000000002</v>
      </c>
      <c r="GN115" s="387">
        <v>1312.5000000000002</v>
      </c>
      <c r="GO115" s="387">
        <v>1312.5000000000002</v>
      </c>
      <c r="GP115" s="387">
        <v>1312.5000000000002</v>
      </c>
      <c r="GQ115" s="387">
        <v>1312.5000000000002</v>
      </c>
      <c r="GR115" s="387">
        <v>1312.5000000000002</v>
      </c>
      <c r="GS115" s="387">
        <v>1312.5000000000002</v>
      </c>
      <c r="GT115" s="387">
        <v>1312.5000000000002</v>
      </c>
      <c r="GU115" s="387">
        <v>1312.5000000000002</v>
      </c>
      <c r="GV115" s="387">
        <v>1312.5000000000002</v>
      </c>
      <c r="GW115" s="387">
        <v>1312.5000000000002</v>
      </c>
      <c r="GX115" s="387">
        <v>1312.5000000000002</v>
      </c>
      <c r="GY115" s="387">
        <v>1312.5000000000002</v>
      </c>
      <c r="GZ115" s="387">
        <v>1312.5000000000002</v>
      </c>
      <c r="HA115" s="387">
        <v>1312.5000000000002</v>
      </c>
      <c r="HB115" s="387">
        <v>1312.5000000000002</v>
      </c>
      <c r="HC115" s="387">
        <v>1312.5000000000002</v>
      </c>
      <c r="HD115" s="387">
        <v>1312.5000000000002</v>
      </c>
      <c r="HE115" s="387">
        <v>1312.5000000000002</v>
      </c>
      <c r="HS115" s="394">
        <v>2.2472728001092372</v>
      </c>
      <c r="HT115" s="394">
        <v>2.2458069632244899</v>
      </c>
      <c r="HU115" s="394">
        <v>2.2443420824665523</v>
      </c>
      <c r="HV115" s="394">
        <v>2.2428781572117682</v>
      </c>
      <c r="HW115" s="394">
        <v>2.2414151868368868</v>
      </c>
      <c r="HX115" s="394">
        <v>2.2546189115894752</v>
      </c>
      <c r="HY115" s="394">
        <v>2.267900416821274</v>
      </c>
      <c r="HZ115" s="394">
        <v>2.2812601607213971</v>
      </c>
      <c r="IA115" s="394">
        <v>2.294698604178059</v>
      </c>
      <c r="IB115" s="394">
        <v>2.3082162107944728</v>
      </c>
      <c r="IC115" s="394">
        <v>2.3220074393912675</v>
      </c>
      <c r="ID115" s="394">
        <v>2.335881068408491</v>
      </c>
      <c r="IE115" s="394">
        <v>2.3498375901756865</v>
      </c>
      <c r="IF115" s="394">
        <v>2.3638774999639902</v>
      </c>
      <c r="IG115" s="394">
        <v>2.3780012960037062</v>
      </c>
      <c r="IH115" s="394">
        <v>2.3877711454390131</v>
      </c>
      <c r="II115" s="394">
        <v>2.3975811336068555</v>
      </c>
      <c r="IJ115" s="394">
        <v>2.4074314254143654</v>
      </c>
      <c r="IK115" s="394">
        <v>2.4173221864461829</v>
      </c>
      <c r="IL115" s="394">
        <v>2.4272535829672441</v>
      </c>
      <c r="IM115" s="394">
        <v>2.4372122054651304</v>
      </c>
      <c r="IN115" s="394">
        <v>2.4472116865542866</v>
      </c>
      <c r="IO115" s="394">
        <v>2.4572521938707972</v>
      </c>
      <c r="IP115" s="394">
        <v>2.4673338957385296</v>
      </c>
      <c r="IQ115" s="394">
        <v>2.477456961171959</v>
      </c>
      <c r="IR115" s="394">
        <v>2.4874132627121797</v>
      </c>
      <c r="IS115" s="394">
        <v>2.497409576225126</v>
      </c>
      <c r="IT115" s="394">
        <v>2.5074460625092585</v>
      </c>
      <c r="IU115" s="394">
        <v>2.5175228830092489</v>
      </c>
      <c r="IV115" s="394">
        <v>2.5276401998185749</v>
      </c>
      <c r="IW115" s="394">
        <v>2.5273798136775567</v>
      </c>
      <c r="IX115" s="394">
        <v>2.5271194543603497</v>
      </c>
      <c r="IY115" s="394">
        <v>2.5268591218641898</v>
      </c>
      <c r="IZ115" s="394">
        <v>2.5265988161863144</v>
      </c>
      <c r="JA115" s="394">
        <v>2.5263385373239604</v>
      </c>
      <c r="JB115" s="394">
        <v>2.5263385373239604</v>
      </c>
      <c r="JC115" s="394">
        <v>2.5263385373239604</v>
      </c>
      <c r="JD115" s="394">
        <v>2.5263385373239604</v>
      </c>
      <c r="JE115" s="394">
        <v>2.5263385373239604</v>
      </c>
      <c r="JF115" s="394">
        <v>2.5263385373239604</v>
      </c>
      <c r="JG115" s="394">
        <v>2.5263385373239604</v>
      </c>
      <c r="JH115" s="394">
        <v>2.5263385373239604</v>
      </c>
      <c r="JI115" s="394">
        <v>2.5263385373239604</v>
      </c>
      <c r="JJ115" s="394">
        <v>2.5263385373239604</v>
      </c>
      <c r="JK115" s="394">
        <v>2.5263385373239604</v>
      </c>
      <c r="JL115" s="394">
        <v>2.5263385373239604</v>
      </c>
      <c r="JM115" s="394">
        <v>2.5263385373239604</v>
      </c>
      <c r="JN115" s="394">
        <v>2.5263385373239604</v>
      </c>
      <c r="JO115" s="394">
        <v>2.5263385373239604</v>
      </c>
      <c r="JP115" s="394">
        <v>2.5263385373239604</v>
      </c>
      <c r="JQ115" s="394">
        <v>2.5263385373239604</v>
      </c>
      <c r="JR115" s="394">
        <v>2.5263385373239604</v>
      </c>
      <c r="JS115" s="394">
        <v>2.5263385373239604</v>
      </c>
      <c r="JT115" s="394">
        <v>2.5263385373239604</v>
      </c>
      <c r="JU115" s="394">
        <v>2.5263385373239604</v>
      </c>
      <c r="JV115" s="394">
        <v>2.5263385373239604</v>
      </c>
      <c r="JW115" s="394">
        <v>2.5263385373239604</v>
      </c>
      <c r="JX115" s="394">
        <v>2.5263385373239604</v>
      </c>
      <c r="JY115" s="394">
        <v>2.5263385373239604</v>
      </c>
      <c r="JZ115" s="394">
        <v>2.5263385373239604</v>
      </c>
      <c r="KA115" s="394">
        <v>2.5263385373239604</v>
      </c>
      <c r="KB115" s="394">
        <v>2.5263385373239604</v>
      </c>
      <c r="KC115" s="394">
        <v>2.5263385373239604</v>
      </c>
    </row>
    <row r="116" spans="1:289" x14ac:dyDescent="0.25">
      <c r="A116" s="383">
        <v>107</v>
      </c>
      <c r="B116" s="384" t="s">
        <v>853</v>
      </c>
      <c r="C116" s="385" t="s">
        <v>142</v>
      </c>
      <c r="D116" s="385" t="s">
        <v>142</v>
      </c>
      <c r="E116" s="129">
        <v>2052</v>
      </c>
      <c r="F116" s="386">
        <v>891.35984999999982</v>
      </c>
      <c r="G116" s="386">
        <v>874.51650657574874</v>
      </c>
      <c r="H116" s="386">
        <v>857.99143889356446</v>
      </c>
      <c r="I116" s="386">
        <v>841.77863274086235</v>
      </c>
      <c r="J116" s="386">
        <v>825.87218755102015</v>
      </c>
      <c r="K116" s="386">
        <v>827.62825640966309</v>
      </c>
      <c r="L116" s="386">
        <v>829.38805923329824</v>
      </c>
      <c r="M116" s="386">
        <v>831.15160396153135</v>
      </c>
      <c r="N116" s="386">
        <v>832.91889855085037</v>
      </c>
      <c r="O116" s="386">
        <v>834.6899509746612</v>
      </c>
      <c r="P116" s="386">
        <v>836.48022208853649</v>
      </c>
      <c r="Q116" s="386">
        <v>838.2743330361817</v>
      </c>
      <c r="R116" s="386">
        <v>840.07229205340161</v>
      </c>
      <c r="S116" s="386">
        <v>841.87410739366544</v>
      </c>
      <c r="T116" s="386">
        <v>843.67978732814458</v>
      </c>
      <c r="U116" s="386">
        <v>845.33512757446704</v>
      </c>
      <c r="V116" s="386">
        <v>846.99371567782271</v>
      </c>
      <c r="W116" s="386">
        <v>848.65555801066307</v>
      </c>
      <c r="X116" s="386">
        <v>850.32066095794255</v>
      </c>
      <c r="Y116" s="386">
        <v>851.98903091714351</v>
      </c>
      <c r="Z116" s="386">
        <v>853.47329039636236</v>
      </c>
      <c r="AA116" s="386">
        <v>854.96013562037569</v>
      </c>
      <c r="AB116" s="386">
        <v>856.44957109383802</v>
      </c>
      <c r="AC116" s="386">
        <v>857.9416013292514</v>
      </c>
      <c r="AD116" s="386">
        <v>859.43623084697924</v>
      </c>
      <c r="AE116" s="386">
        <v>861.43308574593925</v>
      </c>
      <c r="AF116" s="386">
        <v>863.43458023227572</v>
      </c>
      <c r="AG116" s="386">
        <v>865.44072508582599</v>
      </c>
      <c r="AH116" s="386">
        <v>867.45153111147386</v>
      </c>
      <c r="AI116" s="386">
        <v>869.46700913920745</v>
      </c>
      <c r="AJ116" s="386">
        <v>871.33995825116892</v>
      </c>
      <c r="AK116" s="386">
        <v>873.21694194792667</v>
      </c>
      <c r="AL116" s="386">
        <v>875.0979689205202</v>
      </c>
      <c r="AM116" s="386">
        <v>876.98304787871052</v>
      </c>
      <c r="AN116" s="386">
        <v>878.87218755102072</v>
      </c>
      <c r="AO116" s="387">
        <v>878.87218755102072</v>
      </c>
      <c r="AP116" s="387">
        <v>878.87218755102072</v>
      </c>
      <c r="AQ116" s="387">
        <v>878.87218755102072</v>
      </c>
      <c r="AR116" s="387">
        <v>878.87218755102072</v>
      </c>
      <c r="AS116" s="387">
        <v>878.87218755102072</v>
      </c>
      <c r="AT116" s="387">
        <v>878.87218755102072</v>
      </c>
      <c r="AU116" s="387">
        <v>878.87218755102072</v>
      </c>
      <c r="AV116" s="387">
        <v>878.87218755102072</v>
      </c>
      <c r="AW116" s="387">
        <v>878.87218755102072</v>
      </c>
      <c r="AX116" s="387">
        <v>878.87218755102072</v>
      </c>
      <c r="AY116" s="387">
        <v>878.87218755102072</v>
      </c>
      <c r="AZ116" s="387">
        <v>878.87218755102072</v>
      </c>
      <c r="BA116" s="387">
        <v>878.87218755102072</v>
      </c>
      <c r="BB116" s="387">
        <v>878.87218755102072</v>
      </c>
      <c r="BC116" s="387">
        <v>878.87218755102072</v>
      </c>
      <c r="BD116" s="387">
        <v>878.87218755102072</v>
      </c>
      <c r="BE116" s="387">
        <v>878.87218755102072</v>
      </c>
      <c r="BF116" s="387">
        <v>878.87218755102072</v>
      </c>
      <c r="BG116" s="387">
        <v>878.87218755102072</v>
      </c>
      <c r="BH116" s="387">
        <v>878.87218755102072</v>
      </c>
      <c r="BI116" s="387">
        <v>878.87218755102072</v>
      </c>
      <c r="BJ116" s="387">
        <v>878.87218755102072</v>
      </c>
      <c r="BK116" s="387">
        <v>878.87218755102072</v>
      </c>
      <c r="BL116" s="387">
        <v>878.87218755102072</v>
      </c>
      <c r="BM116" s="387">
        <v>878.87218755102072</v>
      </c>
      <c r="BN116" s="387">
        <v>878.87218755102072</v>
      </c>
      <c r="BO116" s="387">
        <v>878.87218755102072</v>
      </c>
      <c r="BP116" s="387">
        <v>878.87218755102072</v>
      </c>
      <c r="CA116" s="386">
        <v>2450</v>
      </c>
      <c r="CB116" s="386">
        <v>2403.7042291175499</v>
      </c>
      <c r="CC116" s="386">
        <v>2358.2832739092223</v>
      </c>
      <c r="CD116" s="386">
        <v>2313.7206036541957</v>
      </c>
      <c r="CE116" s="386">
        <v>2270</v>
      </c>
      <c r="CF116" s="386">
        <v>2278.3988760345756</v>
      </c>
      <c r="CG116" s="386">
        <v>2286.8288274518136</v>
      </c>
      <c r="CH116" s="386">
        <v>2295.2899692289334</v>
      </c>
      <c r="CI116" s="386">
        <v>2303.7824167685626</v>
      </c>
      <c r="CJ116" s="386">
        <v>2312.3062859003126</v>
      </c>
      <c r="CK116" s="386">
        <v>2320.8763136835942</v>
      </c>
      <c r="CL116" s="386">
        <v>2329.478104290276</v>
      </c>
      <c r="CM116" s="386">
        <v>2338.1117754419074</v>
      </c>
      <c r="CN116" s="386">
        <v>2346.7774452963458</v>
      </c>
      <c r="CO116" s="386">
        <v>2355.4752324493734</v>
      </c>
      <c r="CP116" s="386">
        <v>2360.5703392603727</v>
      </c>
      <c r="CQ116" s="386">
        <v>2365.6764672500535</v>
      </c>
      <c r="CR116" s="386">
        <v>2370.7936402582254</v>
      </c>
      <c r="CS116" s="386">
        <v>2375.9218821762665</v>
      </c>
      <c r="CT116" s="386">
        <v>2381.0612169472338</v>
      </c>
      <c r="CU116" s="386">
        <v>2385.6925281946478</v>
      </c>
      <c r="CV116" s="386">
        <v>2390.3328476287134</v>
      </c>
      <c r="CW116" s="386">
        <v>2394.9821927709099</v>
      </c>
      <c r="CX116" s="386">
        <v>2399.6405811767977</v>
      </c>
      <c r="CY116" s="386">
        <v>2404.3080304360851</v>
      </c>
      <c r="CZ116" s="386">
        <v>2410.3699522409293</v>
      </c>
      <c r="DA116" s="386">
        <v>2416.4471578178618</v>
      </c>
      <c r="DB116" s="386">
        <v>2422.5396857014762</v>
      </c>
      <c r="DC116" s="386">
        <v>2428.6475745235211</v>
      </c>
      <c r="DD116" s="386">
        <v>2434.7708630131488</v>
      </c>
      <c r="DE116" s="386">
        <v>2439.9692328827136</v>
      </c>
      <c r="DF116" s="386">
        <v>2445.1787015582117</v>
      </c>
      <c r="DG116" s="386">
        <v>2450.3992927362051</v>
      </c>
      <c r="DH116" s="386">
        <v>2455.6310301638491</v>
      </c>
      <c r="DI116" s="386">
        <v>2460.8739376390017</v>
      </c>
      <c r="DJ116" s="387">
        <v>2460.8739376390017</v>
      </c>
      <c r="DK116" s="387">
        <v>2460.8739376390017</v>
      </c>
      <c r="DL116" s="387">
        <v>2460.8739376390017</v>
      </c>
      <c r="DM116" s="387">
        <v>2460.8739376390017</v>
      </c>
      <c r="DN116" s="387">
        <v>2460.8739376390017</v>
      </c>
      <c r="DO116" s="387">
        <v>2460.8739376390017</v>
      </c>
      <c r="DP116" s="387">
        <v>2460.8739376390017</v>
      </c>
      <c r="DQ116" s="387">
        <v>2460.8739376390017</v>
      </c>
      <c r="DR116" s="387">
        <v>2460.8739376390017</v>
      </c>
      <c r="DS116" s="387">
        <v>2460.8739376390017</v>
      </c>
      <c r="DT116" s="387">
        <v>2460.8739376390017</v>
      </c>
      <c r="DU116" s="387">
        <v>2460.8739376390017</v>
      </c>
      <c r="DV116" s="387">
        <v>2460.8739376390017</v>
      </c>
      <c r="DW116" s="387">
        <v>2460.8739376390017</v>
      </c>
      <c r="DX116" s="387">
        <v>2460.8739376390017</v>
      </c>
      <c r="DY116" s="387">
        <v>2460.8739376390017</v>
      </c>
      <c r="DZ116" s="387">
        <v>2460.8739376390017</v>
      </c>
      <c r="EA116" s="387">
        <v>2460.8739376390017</v>
      </c>
      <c r="EB116" s="387">
        <v>2460.8739376390017</v>
      </c>
      <c r="EC116" s="387">
        <v>2460.8739376390017</v>
      </c>
      <c r="ED116" s="387">
        <v>2460.8739376390017</v>
      </c>
      <c r="EE116" s="387">
        <v>2460.8739376390017</v>
      </c>
      <c r="EF116" s="387">
        <v>2460.8739376390017</v>
      </c>
      <c r="EG116" s="387">
        <v>2460.8739376390017</v>
      </c>
      <c r="EH116" s="387">
        <v>2460.8739376390017</v>
      </c>
      <c r="EI116" s="387">
        <v>2460.8739376390017</v>
      </c>
      <c r="EJ116" s="387">
        <v>2460.8739376390017</v>
      </c>
      <c r="EK116" s="387">
        <v>2460.8739376390017</v>
      </c>
      <c r="EY116" s="386">
        <v>1077</v>
      </c>
      <c r="EZ116" s="386">
        <v>1088</v>
      </c>
      <c r="FA116" s="386">
        <v>1099</v>
      </c>
      <c r="FB116" s="386">
        <v>1110</v>
      </c>
      <c r="FC116" s="386">
        <v>1119.1999999999998</v>
      </c>
      <c r="FD116" s="386">
        <v>1134</v>
      </c>
      <c r="FE116" s="386">
        <v>1149</v>
      </c>
      <c r="FF116" s="386">
        <v>1164</v>
      </c>
      <c r="FG116" s="386">
        <v>1179</v>
      </c>
      <c r="FH116" s="386">
        <v>1194</v>
      </c>
      <c r="FI116" s="386">
        <v>1206.5999999999999</v>
      </c>
      <c r="FJ116" s="386">
        <v>1219</v>
      </c>
      <c r="FK116" s="386">
        <v>1231</v>
      </c>
      <c r="FL116" s="386">
        <v>1243</v>
      </c>
      <c r="FM116" s="386">
        <v>1255</v>
      </c>
      <c r="FN116" s="386">
        <v>1267</v>
      </c>
      <c r="FO116" s="386">
        <v>1279</v>
      </c>
      <c r="FP116" s="386">
        <v>1291</v>
      </c>
      <c r="FQ116" s="386">
        <v>1303</v>
      </c>
      <c r="FR116" s="386">
        <v>1315</v>
      </c>
      <c r="FS116" s="386">
        <v>1327</v>
      </c>
      <c r="FT116" s="386">
        <v>1339</v>
      </c>
      <c r="FU116" s="386">
        <v>1351</v>
      </c>
      <c r="FV116" s="386">
        <v>1363</v>
      </c>
      <c r="FW116" s="386">
        <v>1375</v>
      </c>
      <c r="FX116" s="386">
        <v>1387</v>
      </c>
      <c r="FY116" s="386">
        <v>1399</v>
      </c>
      <c r="FZ116" s="386">
        <v>1411</v>
      </c>
      <c r="GA116" s="386">
        <v>1423</v>
      </c>
      <c r="GB116" s="386">
        <v>1435</v>
      </c>
      <c r="GC116" s="386">
        <v>1445.8000000000002</v>
      </c>
      <c r="GD116" s="387">
        <v>1445.8000000000002</v>
      </c>
      <c r="GE116" s="387">
        <v>1445.8000000000002</v>
      </c>
      <c r="GF116" s="387">
        <v>1445.8000000000002</v>
      </c>
      <c r="GG116" s="387">
        <v>1445.8000000000002</v>
      </c>
      <c r="GH116" s="387">
        <v>1445.8000000000002</v>
      </c>
      <c r="GI116" s="387">
        <v>1445.8000000000002</v>
      </c>
      <c r="GJ116" s="387">
        <v>1445.8000000000002</v>
      </c>
      <c r="GK116" s="387">
        <v>1445.8000000000002</v>
      </c>
      <c r="GL116" s="387">
        <v>1445.8000000000002</v>
      </c>
      <c r="GM116" s="387">
        <v>1445.8000000000002</v>
      </c>
      <c r="GN116" s="387">
        <v>1445.8000000000002</v>
      </c>
      <c r="GO116" s="387">
        <v>1445.8000000000002</v>
      </c>
      <c r="GP116" s="387">
        <v>1445.8000000000002</v>
      </c>
      <c r="GQ116" s="387">
        <v>1445.8000000000002</v>
      </c>
      <c r="GR116" s="387">
        <v>1445.8000000000002</v>
      </c>
      <c r="GS116" s="387">
        <v>1445.8000000000002</v>
      </c>
      <c r="GT116" s="387">
        <v>1445.8000000000002</v>
      </c>
      <c r="GU116" s="387">
        <v>1445.8000000000002</v>
      </c>
      <c r="GV116" s="387">
        <v>1445.8000000000002</v>
      </c>
      <c r="GW116" s="387">
        <v>1445.8000000000002</v>
      </c>
      <c r="GX116" s="387">
        <v>1445.8000000000002</v>
      </c>
      <c r="GY116" s="387">
        <v>1445.8000000000002</v>
      </c>
      <c r="GZ116" s="387">
        <v>1445.8000000000002</v>
      </c>
      <c r="HA116" s="387">
        <v>1445.8000000000002</v>
      </c>
      <c r="HB116" s="387">
        <v>1445.8000000000002</v>
      </c>
      <c r="HC116" s="387">
        <v>1445.8000000000002</v>
      </c>
      <c r="HD116" s="387">
        <v>1445.8000000000002</v>
      </c>
      <c r="HE116" s="387">
        <v>1445.8000000000002</v>
      </c>
      <c r="HS116" s="394">
        <v>2.7486093298907286</v>
      </c>
      <c r="HT116" s="394">
        <v>2.7486093298907286</v>
      </c>
      <c r="HU116" s="394">
        <v>2.7486093298907286</v>
      </c>
      <c r="HV116" s="394">
        <v>2.748609329890729</v>
      </c>
      <c r="HW116" s="394">
        <v>2.748609329890729</v>
      </c>
      <c r="HX116" s="394">
        <v>2.7529254328730937</v>
      </c>
      <c r="HY116" s="394">
        <v>2.7572483133719103</v>
      </c>
      <c r="HZ116" s="394">
        <v>2.7615779820298192</v>
      </c>
      <c r="IA116" s="394">
        <v>2.7659144495061723</v>
      </c>
      <c r="IB116" s="394">
        <v>2.7702577264770589</v>
      </c>
      <c r="IC116" s="394">
        <v>2.7745740453836376</v>
      </c>
      <c r="ID116" s="394">
        <v>2.7788970895160769</v>
      </c>
      <c r="IE116" s="394">
        <v>2.7832268693529039</v>
      </c>
      <c r="IF116" s="394">
        <v>2.7875633953889718</v>
      </c>
      <c r="IG116" s="394">
        <v>2.791906678135486</v>
      </c>
      <c r="IH116" s="394">
        <v>2.7924668717288412</v>
      </c>
      <c r="II116" s="394">
        <v>2.7930271777245435</v>
      </c>
      <c r="IJ116" s="394">
        <v>2.7935875961451457</v>
      </c>
      <c r="IK116" s="394">
        <v>2.794148127013206</v>
      </c>
      <c r="IL116" s="394">
        <v>2.7947087703512858</v>
      </c>
      <c r="IM116" s="394">
        <v>2.7952749723271433</v>
      </c>
      <c r="IN116" s="394">
        <v>2.7958412890143016</v>
      </c>
      <c r="IO116" s="394">
        <v>2.7964077204360005</v>
      </c>
      <c r="IP116" s="394">
        <v>2.7969742666154849</v>
      </c>
      <c r="IQ116" s="394">
        <v>2.7975409275760064</v>
      </c>
      <c r="IR116" s="394">
        <v>2.7980930755100051</v>
      </c>
      <c r="IS116" s="394">
        <v>2.7986453324209051</v>
      </c>
      <c r="IT116" s="394">
        <v>2.7991976983302145</v>
      </c>
      <c r="IU116" s="394">
        <v>2.7997501732594468</v>
      </c>
      <c r="IV116" s="394">
        <v>2.8003027572301202</v>
      </c>
      <c r="IW116" s="394">
        <v>2.8002494431448741</v>
      </c>
      <c r="IX116" s="394">
        <v>2.8001961300746583</v>
      </c>
      <c r="IY116" s="394">
        <v>2.8001428180194528</v>
      </c>
      <c r="IZ116" s="394">
        <v>2.8000895069792393</v>
      </c>
      <c r="JA116" s="394">
        <v>2.8000361969539989</v>
      </c>
      <c r="JB116" s="394">
        <v>2.8000361969539989</v>
      </c>
      <c r="JC116" s="394">
        <v>2.8000361969539989</v>
      </c>
      <c r="JD116" s="394">
        <v>2.8000361969539989</v>
      </c>
      <c r="JE116" s="394">
        <v>2.8000361969539989</v>
      </c>
      <c r="JF116" s="394">
        <v>2.8000361969539989</v>
      </c>
      <c r="JG116" s="394">
        <v>2.8000361969539989</v>
      </c>
      <c r="JH116" s="394">
        <v>2.8000361969539989</v>
      </c>
      <c r="JI116" s="394">
        <v>2.8000361969539989</v>
      </c>
      <c r="JJ116" s="394">
        <v>2.8000361969539989</v>
      </c>
      <c r="JK116" s="394">
        <v>2.8000361969539989</v>
      </c>
      <c r="JL116" s="394">
        <v>2.8000361969539989</v>
      </c>
      <c r="JM116" s="394">
        <v>2.8000361969539989</v>
      </c>
      <c r="JN116" s="394">
        <v>2.8000361969539989</v>
      </c>
      <c r="JO116" s="394">
        <v>2.8000361969539989</v>
      </c>
      <c r="JP116" s="394">
        <v>2.8000361969539989</v>
      </c>
      <c r="JQ116" s="394">
        <v>2.8000361969539989</v>
      </c>
      <c r="JR116" s="394">
        <v>2.8000361969539989</v>
      </c>
      <c r="JS116" s="394">
        <v>2.8000361969539989</v>
      </c>
      <c r="JT116" s="394">
        <v>2.8000361969539989</v>
      </c>
      <c r="JU116" s="394">
        <v>2.8000361969539989</v>
      </c>
      <c r="JV116" s="394">
        <v>2.8000361969539989</v>
      </c>
      <c r="JW116" s="394">
        <v>2.8000361969539989</v>
      </c>
      <c r="JX116" s="394">
        <v>2.8000361969539989</v>
      </c>
      <c r="JY116" s="394">
        <v>2.8000361969539989</v>
      </c>
      <c r="JZ116" s="394">
        <v>2.8000361969539989</v>
      </c>
      <c r="KA116" s="394">
        <v>2.8000361969539989</v>
      </c>
      <c r="KB116" s="394">
        <v>2.8000361969539989</v>
      </c>
      <c r="KC116" s="394">
        <v>2.8000361969539989</v>
      </c>
    </row>
    <row r="117" spans="1:289" x14ac:dyDescent="0.25">
      <c r="A117" s="383">
        <v>108</v>
      </c>
      <c r="B117" s="384" t="s">
        <v>853</v>
      </c>
      <c r="C117" s="385" t="s">
        <v>142</v>
      </c>
      <c r="D117" s="385" t="s">
        <v>142</v>
      </c>
      <c r="E117" s="129">
        <v>2052</v>
      </c>
      <c r="F117" s="386">
        <v>1677.3956600000001</v>
      </c>
      <c r="G117" s="386">
        <v>1667.6814572946141</v>
      </c>
      <c r="H117" s="386">
        <v>1658.0235118792948</v>
      </c>
      <c r="I117" s="386">
        <v>1648.4214979545113</v>
      </c>
      <c r="J117" s="386">
        <v>1638.8750916075157</v>
      </c>
      <c r="K117" s="386">
        <v>1645.8693479987924</v>
      </c>
      <c r="L117" s="386">
        <v>1652.8934539025288</v>
      </c>
      <c r="M117" s="386">
        <v>1659.9475367080204</v>
      </c>
      <c r="N117" s="386">
        <v>1667.0317243482243</v>
      </c>
      <c r="O117" s="386">
        <v>1674.1461453020797</v>
      </c>
      <c r="P117" s="386">
        <v>1681.2770086463524</v>
      </c>
      <c r="Q117" s="386">
        <v>1688.4382452123282</v>
      </c>
      <c r="R117" s="386">
        <v>1695.6299843718029</v>
      </c>
      <c r="S117" s="386">
        <v>1702.8523560476192</v>
      </c>
      <c r="T117" s="386">
        <v>1710.105490716013</v>
      </c>
      <c r="U117" s="386">
        <v>1716.6388138730558</v>
      </c>
      <c r="V117" s="386">
        <v>1723.1970970759589</v>
      </c>
      <c r="W117" s="386">
        <v>1729.7804356826091</v>
      </c>
      <c r="X117" s="386">
        <v>1736.3889254152002</v>
      </c>
      <c r="Y117" s="386">
        <v>1743.0226623616265</v>
      </c>
      <c r="Z117" s="386">
        <v>1748.848260852222</v>
      </c>
      <c r="AA117" s="386">
        <v>1754.6933298858612</v>
      </c>
      <c r="AB117" s="386">
        <v>1760.5579345377544</v>
      </c>
      <c r="AC117" s="386">
        <v>1766.4421401006084</v>
      </c>
      <c r="AD117" s="386">
        <v>1772.3460120853549</v>
      </c>
      <c r="AE117" s="386">
        <v>1780.1757641841182</v>
      </c>
      <c r="AF117" s="386">
        <v>1788.0401060399097</v>
      </c>
      <c r="AG117" s="386">
        <v>1795.9391904610529</v>
      </c>
      <c r="AH117" s="386">
        <v>1803.8731709309377</v>
      </c>
      <c r="AI117" s="386">
        <v>1811.842201611003</v>
      </c>
      <c r="AJ117" s="386">
        <v>1819.188957484592</v>
      </c>
      <c r="AK117" s="386">
        <v>1826.5655033817372</v>
      </c>
      <c r="AL117" s="386">
        <v>1833.9719600966394</v>
      </c>
      <c r="AM117" s="386">
        <v>1841.408448913302</v>
      </c>
      <c r="AN117" s="386">
        <v>1848.8750916075178</v>
      </c>
      <c r="AO117" s="387">
        <v>1848.8750916075178</v>
      </c>
      <c r="AP117" s="387">
        <v>1848.8750916075178</v>
      </c>
      <c r="AQ117" s="387">
        <v>1848.8750916075178</v>
      </c>
      <c r="AR117" s="387">
        <v>1848.8750916075178</v>
      </c>
      <c r="AS117" s="387">
        <v>1848.8750916075178</v>
      </c>
      <c r="AT117" s="387">
        <v>1848.8750916075178</v>
      </c>
      <c r="AU117" s="387">
        <v>1848.8750916075178</v>
      </c>
      <c r="AV117" s="387">
        <v>1848.8750916075178</v>
      </c>
      <c r="AW117" s="387">
        <v>1848.8750916075178</v>
      </c>
      <c r="AX117" s="387">
        <v>1848.8750916075178</v>
      </c>
      <c r="AY117" s="387">
        <v>1848.8750916075178</v>
      </c>
      <c r="AZ117" s="387">
        <v>1848.8750916075178</v>
      </c>
      <c r="BA117" s="387">
        <v>1848.8750916075178</v>
      </c>
      <c r="BB117" s="387">
        <v>1848.8750916075178</v>
      </c>
      <c r="BC117" s="387">
        <v>1848.8750916075178</v>
      </c>
      <c r="BD117" s="387">
        <v>1848.8750916075178</v>
      </c>
      <c r="BE117" s="387">
        <v>1848.8750916075178</v>
      </c>
      <c r="BF117" s="387">
        <v>1848.8750916075178</v>
      </c>
      <c r="BG117" s="387">
        <v>1848.8750916075178</v>
      </c>
      <c r="BH117" s="387">
        <v>1848.8750916075178</v>
      </c>
      <c r="BI117" s="387">
        <v>1848.8750916075178</v>
      </c>
      <c r="BJ117" s="387">
        <v>1848.8750916075178</v>
      </c>
      <c r="BK117" s="387">
        <v>1848.8750916075178</v>
      </c>
      <c r="BL117" s="387">
        <v>1848.8750916075178</v>
      </c>
      <c r="BM117" s="387">
        <v>1848.8750916075178</v>
      </c>
      <c r="BN117" s="387">
        <v>1848.8750916075178</v>
      </c>
      <c r="BO117" s="387">
        <v>1848.8750916075178</v>
      </c>
      <c r="BP117" s="387">
        <v>1848.8750916075178</v>
      </c>
      <c r="CA117" s="386">
        <v>4790</v>
      </c>
      <c r="CB117" s="386">
        <v>4762.2599550789355</v>
      </c>
      <c r="CC117" s="386">
        <v>4734.6805594464349</v>
      </c>
      <c r="CD117" s="386">
        <v>4707.2608827437343</v>
      </c>
      <c r="CE117" s="386">
        <v>4680</v>
      </c>
      <c r="CF117" s="386">
        <v>4705.5997990866681</v>
      </c>
      <c r="CG117" s="386">
        <v>4731.3396301633529</v>
      </c>
      <c r="CH117" s="386">
        <v>4757.220259210997</v>
      </c>
      <c r="CI117" s="386">
        <v>4783.2424564004905</v>
      </c>
      <c r="CJ117" s="386">
        <v>4809.4069961155938</v>
      </c>
      <c r="CK117" s="386">
        <v>4835.650811658662</v>
      </c>
      <c r="CL117" s="386">
        <v>4862.0378336001104</v>
      </c>
      <c r="CM117" s="386">
        <v>4888.5688433839523</v>
      </c>
      <c r="CN117" s="386">
        <v>4915.2446267183595</v>
      </c>
      <c r="CO117" s="386">
        <v>4942.0659735989311</v>
      </c>
      <c r="CP117" s="386">
        <v>4960.5396772374925</v>
      </c>
      <c r="CQ117" s="386">
        <v>4979.0824365559956</v>
      </c>
      <c r="CR117" s="386">
        <v>4997.69450968822</v>
      </c>
      <c r="CS117" s="386">
        <v>5016.3761557328617</v>
      </c>
      <c r="CT117" s="386">
        <v>5035.1276347571429</v>
      </c>
      <c r="CU117" s="386">
        <v>5051.5997862057147</v>
      </c>
      <c r="CV117" s="386">
        <v>5068.1258254190125</v>
      </c>
      <c r="CW117" s="386">
        <v>5084.705928687983</v>
      </c>
      <c r="CX117" s="386">
        <v>5101.3402728803003</v>
      </c>
      <c r="CY117" s="386">
        <v>5118.0290354422496</v>
      </c>
      <c r="CZ117" s="386">
        <v>5140.168957722457</v>
      </c>
      <c r="DA117" s="386">
        <v>5162.4046544023759</v>
      </c>
      <c r="DB117" s="386">
        <v>5184.7365397894964</v>
      </c>
      <c r="DC117" s="386">
        <v>5207.1650299835492</v>
      </c>
      <c r="DD117" s="386">
        <v>5229.6905428842538</v>
      </c>
      <c r="DE117" s="386">
        <v>5250.4643273516358</v>
      </c>
      <c r="DF117" s="386">
        <v>5271.3206310651494</v>
      </c>
      <c r="DG117" s="386">
        <v>5292.2597818141758</v>
      </c>
      <c r="DH117" s="386">
        <v>5313.2821086901686</v>
      </c>
      <c r="DI117" s="386">
        <v>5334.3879420918265</v>
      </c>
      <c r="DJ117" s="387">
        <v>5334.3879420918265</v>
      </c>
      <c r="DK117" s="387">
        <v>5334.3879420918265</v>
      </c>
      <c r="DL117" s="387">
        <v>5334.3879420918265</v>
      </c>
      <c r="DM117" s="387">
        <v>5334.3879420918265</v>
      </c>
      <c r="DN117" s="387">
        <v>5334.3879420918265</v>
      </c>
      <c r="DO117" s="387">
        <v>5334.3879420918265</v>
      </c>
      <c r="DP117" s="387">
        <v>5334.3879420918265</v>
      </c>
      <c r="DQ117" s="387">
        <v>5334.3879420918265</v>
      </c>
      <c r="DR117" s="387">
        <v>5334.3879420918265</v>
      </c>
      <c r="DS117" s="387">
        <v>5334.3879420918265</v>
      </c>
      <c r="DT117" s="387">
        <v>5334.3879420918265</v>
      </c>
      <c r="DU117" s="387">
        <v>5334.3879420918265</v>
      </c>
      <c r="DV117" s="387">
        <v>5334.3879420918265</v>
      </c>
      <c r="DW117" s="387">
        <v>5334.3879420918265</v>
      </c>
      <c r="DX117" s="387">
        <v>5334.3879420918265</v>
      </c>
      <c r="DY117" s="387">
        <v>5334.3879420918265</v>
      </c>
      <c r="DZ117" s="387">
        <v>5334.3879420918265</v>
      </c>
      <c r="EA117" s="387">
        <v>5334.3879420918265</v>
      </c>
      <c r="EB117" s="387">
        <v>5334.3879420918265</v>
      </c>
      <c r="EC117" s="387">
        <v>5334.3879420918265</v>
      </c>
      <c r="ED117" s="387">
        <v>5334.3879420918265</v>
      </c>
      <c r="EE117" s="387">
        <v>5334.3879420918265</v>
      </c>
      <c r="EF117" s="387">
        <v>5334.3879420918265</v>
      </c>
      <c r="EG117" s="387">
        <v>5334.3879420918265</v>
      </c>
      <c r="EH117" s="387">
        <v>5334.3879420918265</v>
      </c>
      <c r="EI117" s="387">
        <v>5334.3879420918265</v>
      </c>
      <c r="EJ117" s="387">
        <v>5334.3879420918265</v>
      </c>
      <c r="EK117" s="387">
        <v>5334.3879420918265</v>
      </c>
      <c r="EY117" s="386">
        <v>1123</v>
      </c>
      <c r="EZ117" s="386">
        <v>1134</v>
      </c>
      <c r="FA117" s="386">
        <v>1145</v>
      </c>
      <c r="FB117" s="386">
        <v>1156</v>
      </c>
      <c r="FC117" s="386">
        <v>1168.8</v>
      </c>
      <c r="FD117" s="386">
        <v>1184</v>
      </c>
      <c r="FE117" s="386">
        <v>1200</v>
      </c>
      <c r="FF117" s="386">
        <v>1216</v>
      </c>
      <c r="FG117" s="386">
        <v>1232</v>
      </c>
      <c r="FH117" s="386">
        <v>1248</v>
      </c>
      <c r="FI117" s="386">
        <v>1261.9000000000001</v>
      </c>
      <c r="FJ117" s="386">
        <v>1275</v>
      </c>
      <c r="FK117" s="386">
        <v>1288</v>
      </c>
      <c r="FL117" s="386">
        <v>1301</v>
      </c>
      <c r="FM117" s="386">
        <v>1314</v>
      </c>
      <c r="FN117" s="386">
        <v>1327</v>
      </c>
      <c r="FO117" s="386">
        <v>1340</v>
      </c>
      <c r="FP117" s="386">
        <v>1353</v>
      </c>
      <c r="FQ117" s="386">
        <v>1366</v>
      </c>
      <c r="FR117" s="386">
        <v>1379</v>
      </c>
      <c r="FS117" s="386">
        <v>1392</v>
      </c>
      <c r="FT117" s="386">
        <v>1405</v>
      </c>
      <c r="FU117" s="386">
        <v>1418</v>
      </c>
      <c r="FV117" s="386">
        <v>1431</v>
      </c>
      <c r="FW117" s="386">
        <v>1444</v>
      </c>
      <c r="FX117" s="386">
        <v>1457</v>
      </c>
      <c r="FY117" s="386">
        <v>1470</v>
      </c>
      <c r="FZ117" s="386">
        <v>1483</v>
      </c>
      <c r="GA117" s="386">
        <v>1496</v>
      </c>
      <c r="GB117" s="386">
        <v>1509</v>
      </c>
      <c r="GC117" s="386">
        <v>1529.8999999999999</v>
      </c>
      <c r="GD117" s="387">
        <v>1529.8999999999999</v>
      </c>
      <c r="GE117" s="387">
        <v>1529.8999999999999</v>
      </c>
      <c r="GF117" s="387">
        <v>1529.8999999999999</v>
      </c>
      <c r="GG117" s="387">
        <v>1529.8999999999999</v>
      </c>
      <c r="GH117" s="387">
        <v>1529.8999999999999</v>
      </c>
      <c r="GI117" s="387">
        <v>1529.8999999999999</v>
      </c>
      <c r="GJ117" s="387">
        <v>1529.8999999999999</v>
      </c>
      <c r="GK117" s="387">
        <v>1529.8999999999999</v>
      </c>
      <c r="GL117" s="387">
        <v>1529.8999999999999</v>
      </c>
      <c r="GM117" s="387">
        <v>1529.8999999999999</v>
      </c>
      <c r="GN117" s="387">
        <v>1529.8999999999999</v>
      </c>
      <c r="GO117" s="387">
        <v>1529.8999999999999</v>
      </c>
      <c r="GP117" s="387">
        <v>1529.8999999999999</v>
      </c>
      <c r="GQ117" s="387">
        <v>1529.8999999999999</v>
      </c>
      <c r="GR117" s="387">
        <v>1529.8999999999999</v>
      </c>
      <c r="GS117" s="387">
        <v>1529.8999999999999</v>
      </c>
      <c r="GT117" s="387">
        <v>1529.8999999999999</v>
      </c>
      <c r="GU117" s="387">
        <v>1529.8999999999999</v>
      </c>
      <c r="GV117" s="387">
        <v>1529.8999999999999</v>
      </c>
      <c r="GW117" s="387">
        <v>1529.8999999999999</v>
      </c>
      <c r="GX117" s="387">
        <v>1529.8999999999999</v>
      </c>
      <c r="GY117" s="387">
        <v>1529.8999999999999</v>
      </c>
      <c r="GZ117" s="387">
        <v>1529.8999999999999</v>
      </c>
      <c r="HA117" s="387">
        <v>1529.8999999999999</v>
      </c>
      <c r="HB117" s="387">
        <v>1529.8999999999999</v>
      </c>
      <c r="HC117" s="387">
        <v>1529.8999999999999</v>
      </c>
      <c r="HD117" s="387">
        <v>1529.8999999999999</v>
      </c>
      <c r="HE117" s="387">
        <v>1529.8999999999999</v>
      </c>
      <c r="HS117" s="394">
        <v>2.8556172608673611</v>
      </c>
      <c r="HT117" s="394">
        <v>2.8556172608673616</v>
      </c>
      <c r="HU117" s="394">
        <v>2.8556172608673616</v>
      </c>
      <c r="HV117" s="394">
        <v>2.8556172608673616</v>
      </c>
      <c r="HW117" s="394">
        <v>2.8556172608673616</v>
      </c>
      <c r="HX117" s="394">
        <v>2.8590360497376008</v>
      </c>
      <c r="HY117" s="394">
        <v>2.8624589316344164</v>
      </c>
      <c r="HZ117" s="394">
        <v>2.8658859114580424</v>
      </c>
      <c r="IA117" s="394">
        <v>2.8693169941145791</v>
      </c>
      <c r="IB117" s="394">
        <v>2.8727521845160022</v>
      </c>
      <c r="IC117" s="394">
        <v>2.8761773263954833</v>
      </c>
      <c r="ID117" s="394">
        <v>2.8796065520232803</v>
      </c>
      <c r="IE117" s="394">
        <v>2.8830398662683883</v>
      </c>
      <c r="IF117" s="394">
        <v>2.8864772740056086</v>
      </c>
      <c r="IG117" s="394">
        <v>2.8899187801155541</v>
      </c>
      <c r="IH117" s="394">
        <v>2.8896816483169188</v>
      </c>
      <c r="II117" s="394">
        <v>2.8894445359760934</v>
      </c>
      <c r="IJ117" s="394">
        <v>2.8892074430914816</v>
      </c>
      <c r="IK117" s="394">
        <v>2.8889703696614863</v>
      </c>
      <c r="IL117" s="394">
        <v>2.8887333156845094</v>
      </c>
      <c r="IM117" s="394">
        <v>2.8885294964035624</v>
      </c>
      <c r="IN117" s="394">
        <v>2.8883256915034163</v>
      </c>
      <c r="IO117" s="394">
        <v>2.8881219009830565</v>
      </c>
      <c r="IP117" s="394">
        <v>2.8879181248414687</v>
      </c>
      <c r="IQ117" s="394">
        <v>2.8877143630776363</v>
      </c>
      <c r="IR117" s="394">
        <v>2.8874502513398026</v>
      </c>
      <c r="IS117" s="394">
        <v>2.8871861637577547</v>
      </c>
      <c r="IT117" s="394">
        <v>2.8869221003292838</v>
      </c>
      <c r="IU117" s="394">
        <v>2.8866580610521804</v>
      </c>
      <c r="IV117" s="394">
        <v>2.8863940459242334</v>
      </c>
      <c r="IW117" s="394">
        <v>2.8861566610493816</v>
      </c>
      <c r="IX117" s="394">
        <v>2.8859192956977062</v>
      </c>
      <c r="IY117" s="394">
        <v>2.8856819498676005</v>
      </c>
      <c r="IZ117" s="394">
        <v>2.88544462355746</v>
      </c>
      <c r="JA117" s="394">
        <v>2.8852073167656798</v>
      </c>
      <c r="JB117" s="394">
        <v>2.8852073167656798</v>
      </c>
      <c r="JC117" s="394">
        <v>2.8852073167656798</v>
      </c>
      <c r="JD117" s="394">
        <v>2.8852073167656798</v>
      </c>
      <c r="JE117" s="394">
        <v>2.8852073167656798</v>
      </c>
      <c r="JF117" s="394">
        <v>2.8852073167656798</v>
      </c>
      <c r="JG117" s="394">
        <v>2.8852073167656798</v>
      </c>
      <c r="JH117" s="394">
        <v>2.8852073167656798</v>
      </c>
      <c r="JI117" s="394">
        <v>2.8852073167656798</v>
      </c>
      <c r="JJ117" s="394">
        <v>2.8852073167656798</v>
      </c>
      <c r="JK117" s="394">
        <v>2.8852073167656798</v>
      </c>
      <c r="JL117" s="394">
        <v>2.8852073167656798</v>
      </c>
      <c r="JM117" s="394">
        <v>2.8852073167656798</v>
      </c>
      <c r="JN117" s="394">
        <v>2.8852073167656798</v>
      </c>
      <c r="JO117" s="394">
        <v>2.8852073167656798</v>
      </c>
      <c r="JP117" s="394">
        <v>2.8852073167656798</v>
      </c>
      <c r="JQ117" s="394">
        <v>2.8852073167656798</v>
      </c>
      <c r="JR117" s="394">
        <v>2.8852073167656798</v>
      </c>
      <c r="JS117" s="394">
        <v>2.8852073167656798</v>
      </c>
      <c r="JT117" s="394">
        <v>2.8852073167656798</v>
      </c>
      <c r="JU117" s="394">
        <v>2.8852073167656798</v>
      </c>
      <c r="JV117" s="394">
        <v>2.8852073167656798</v>
      </c>
      <c r="JW117" s="394">
        <v>2.8852073167656798</v>
      </c>
      <c r="JX117" s="394">
        <v>2.8852073167656798</v>
      </c>
      <c r="JY117" s="394">
        <v>2.8852073167656798</v>
      </c>
      <c r="JZ117" s="394">
        <v>2.8852073167656798</v>
      </c>
      <c r="KA117" s="394">
        <v>2.8852073167656798</v>
      </c>
      <c r="KB117" s="394">
        <v>2.8852073167656798</v>
      </c>
      <c r="KC117" s="394">
        <v>2.8852073167656798</v>
      </c>
    </row>
    <row r="118" spans="1:289" x14ac:dyDescent="0.25">
      <c r="A118" s="383">
        <v>109</v>
      </c>
      <c r="B118" s="384" t="s">
        <v>853</v>
      </c>
      <c r="C118" s="385" t="s">
        <v>142</v>
      </c>
      <c r="D118" s="385" t="s">
        <v>142</v>
      </c>
      <c r="E118" s="129">
        <v>2052</v>
      </c>
      <c r="F118" s="386">
        <v>1171.9087699999998</v>
      </c>
      <c r="G118" s="386">
        <v>1173.6552929038971</v>
      </c>
      <c r="H118" s="386">
        <v>1175.4044186915103</v>
      </c>
      <c r="I118" s="386">
        <v>1177.1561512419773</v>
      </c>
      <c r="J118" s="386">
        <v>1178.9104944402177</v>
      </c>
      <c r="K118" s="386">
        <v>1190.1165269437759</v>
      </c>
      <c r="L118" s="386">
        <v>1201.4290774273359</v>
      </c>
      <c r="M118" s="386">
        <v>1212.8491583884129</v>
      </c>
      <c r="N118" s="386">
        <v>1224.3777919487302</v>
      </c>
      <c r="O118" s="386">
        <v>1236.0160099457023</v>
      </c>
      <c r="P118" s="386">
        <v>1247.4466054128159</v>
      </c>
      <c r="Q118" s="386">
        <v>1258.9829102814917</v>
      </c>
      <c r="R118" s="386">
        <v>1270.6259021453827</v>
      </c>
      <c r="S118" s="386">
        <v>1282.3765676388646</v>
      </c>
      <c r="T118" s="386">
        <v>1294.235902520642</v>
      </c>
      <c r="U118" s="386">
        <v>1304.7234465023378</v>
      </c>
      <c r="V118" s="386">
        <v>1315.2959738928184</v>
      </c>
      <c r="W118" s="386">
        <v>1325.954173335658</v>
      </c>
      <c r="X118" s="386">
        <v>1336.6987390546956</v>
      </c>
      <c r="Y118" s="386">
        <v>1347.5303708992542</v>
      </c>
      <c r="Z118" s="386">
        <v>1356.8944986916129</v>
      </c>
      <c r="AA118" s="386">
        <v>1366.3236987756284</v>
      </c>
      <c r="AB118" s="386">
        <v>1375.8184233453796</v>
      </c>
      <c r="AC118" s="386">
        <v>1385.3791277372889</v>
      </c>
      <c r="AD118" s="386">
        <v>1395.0062704519573</v>
      </c>
      <c r="AE118" s="386">
        <v>1407.5672620508333</v>
      </c>
      <c r="AF118" s="386">
        <v>1420.2413560158338</v>
      </c>
      <c r="AG118" s="386">
        <v>1433.0295707494574</v>
      </c>
      <c r="AH118" s="386">
        <v>1445.9329338241573</v>
      </c>
      <c r="AI118" s="386">
        <v>1458.9524820649115</v>
      </c>
      <c r="AJ118" s="386">
        <v>1470.7516839364075</v>
      </c>
      <c r="AK118" s="386">
        <v>1482.6463112357469</v>
      </c>
      <c r="AL118" s="386">
        <v>1494.6371357110852</v>
      </c>
      <c r="AM118" s="386">
        <v>1506.7249353520506</v>
      </c>
      <c r="AN118" s="386">
        <v>1518.9104944402209</v>
      </c>
      <c r="AO118" s="387">
        <v>1518.9104944402209</v>
      </c>
      <c r="AP118" s="387">
        <v>1518.9104944402209</v>
      </c>
      <c r="AQ118" s="387">
        <v>1518.9104944402209</v>
      </c>
      <c r="AR118" s="387">
        <v>1518.9104944402209</v>
      </c>
      <c r="AS118" s="387">
        <v>1518.9104944402209</v>
      </c>
      <c r="AT118" s="387">
        <v>1518.9104944402209</v>
      </c>
      <c r="AU118" s="387">
        <v>1518.9104944402209</v>
      </c>
      <c r="AV118" s="387">
        <v>1518.9104944402209</v>
      </c>
      <c r="AW118" s="387">
        <v>1518.9104944402209</v>
      </c>
      <c r="AX118" s="387">
        <v>1518.9104944402209</v>
      </c>
      <c r="AY118" s="387">
        <v>1518.9104944402209</v>
      </c>
      <c r="AZ118" s="387">
        <v>1518.9104944402209</v>
      </c>
      <c r="BA118" s="387">
        <v>1518.9104944402209</v>
      </c>
      <c r="BB118" s="387">
        <v>1518.9104944402209</v>
      </c>
      <c r="BC118" s="387">
        <v>1518.9104944402209</v>
      </c>
      <c r="BD118" s="387">
        <v>1518.9104944402209</v>
      </c>
      <c r="BE118" s="387">
        <v>1518.9104944402209</v>
      </c>
      <c r="BF118" s="387">
        <v>1518.9104944402209</v>
      </c>
      <c r="BG118" s="387">
        <v>1518.9104944402209</v>
      </c>
      <c r="BH118" s="387">
        <v>1518.9104944402209</v>
      </c>
      <c r="BI118" s="387">
        <v>1518.9104944402209</v>
      </c>
      <c r="BJ118" s="387">
        <v>1518.9104944402209</v>
      </c>
      <c r="BK118" s="387">
        <v>1518.9104944402209</v>
      </c>
      <c r="BL118" s="387">
        <v>1518.9104944402209</v>
      </c>
      <c r="BM118" s="387">
        <v>1518.9104944402209</v>
      </c>
      <c r="BN118" s="387">
        <v>1518.9104944402209</v>
      </c>
      <c r="BO118" s="387">
        <v>1518.9104944402209</v>
      </c>
      <c r="BP118" s="387">
        <v>1518.9104944402209</v>
      </c>
      <c r="CA118" s="386">
        <v>3400</v>
      </c>
      <c r="CB118" s="386">
        <v>3404.9890082818747</v>
      </c>
      <c r="CC118" s="386">
        <v>3409.9853372118778</v>
      </c>
      <c r="CD118" s="386">
        <v>3414.9889975320016</v>
      </c>
      <c r="CE118" s="386">
        <v>3420</v>
      </c>
      <c r="CF118" s="386">
        <v>3457.3003913703278</v>
      </c>
      <c r="CG118" s="386">
        <v>3495.0076012191294</v>
      </c>
      <c r="CH118" s="386">
        <v>3533.1260665313353</v>
      </c>
      <c r="CI118" s="386">
        <v>3571.660272684062</v>
      </c>
      <c r="CJ118" s="386">
        <v>3610.6147539744015</v>
      </c>
      <c r="CK118" s="386">
        <v>3649.0647114298217</v>
      </c>
      <c r="CL118" s="386">
        <v>3687.9241280297538</v>
      </c>
      <c r="CM118" s="386">
        <v>3727.1973641637042</v>
      </c>
      <c r="CN118" s="386">
        <v>3766.8888266555969</v>
      </c>
      <c r="CO118" s="386">
        <v>3807.0029692582566</v>
      </c>
      <c r="CP118" s="386">
        <v>3838.113137089214</v>
      </c>
      <c r="CQ118" s="386">
        <v>3869.4775318147354</v>
      </c>
      <c r="CR118" s="386">
        <v>3901.0982309329002</v>
      </c>
      <c r="CS118" s="386">
        <v>3932.9773289187415</v>
      </c>
      <c r="CT118" s="386">
        <v>3965.1169373629809</v>
      </c>
      <c r="CU118" s="386">
        <v>3993.0179201046781</v>
      </c>
      <c r="CV118" s="386">
        <v>4021.1152311893343</v>
      </c>
      <c r="CW118" s="386">
        <v>4049.4102521029931</v>
      </c>
      <c r="CX118" s="386">
        <v>4077.9043740526768</v>
      </c>
      <c r="CY118" s="386">
        <v>4106.5989980347904</v>
      </c>
      <c r="CZ118" s="386">
        <v>4143.8447065988885</v>
      </c>
      <c r="DA118" s="386">
        <v>4181.4282233607446</v>
      </c>
      <c r="DB118" s="386">
        <v>4219.3526121465784</v>
      </c>
      <c r="DC118" s="386">
        <v>4257.6209645706604</v>
      </c>
      <c r="DD118" s="386">
        <v>4296.236400287341</v>
      </c>
      <c r="DE118" s="386">
        <v>4330.5639216293466</v>
      </c>
      <c r="DF118" s="386">
        <v>4365.1657246010609</v>
      </c>
      <c r="DG118" s="386">
        <v>4400.0440007505322</v>
      </c>
      <c r="DH118" s="386">
        <v>4435.2009591365804</v>
      </c>
      <c r="DI118" s="386">
        <v>4470.6388264687112</v>
      </c>
      <c r="DJ118" s="387">
        <v>4470.6388264687112</v>
      </c>
      <c r="DK118" s="387">
        <v>4470.6388264687112</v>
      </c>
      <c r="DL118" s="387">
        <v>4470.6388264687112</v>
      </c>
      <c r="DM118" s="387">
        <v>4470.6388264687112</v>
      </c>
      <c r="DN118" s="387">
        <v>4470.6388264687112</v>
      </c>
      <c r="DO118" s="387">
        <v>4470.6388264687112</v>
      </c>
      <c r="DP118" s="387">
        <v>4470.6388264687112</v>
      </c>
      <c r="DQ118" s="387">
        <v>4470.6388264687112</v>
      </c>
      <c r="DR118" s="387">
        <v>4470.6388264687112</v>
      </c>
      <c r="DS118" s="387">
        <v>4470.6388264687112</v>
      </c>
      <c r="DT118" s="387">
        <v>4470.6388264687112</v>
      </c>
      <c r="DU118" s="387">
        <v>4470.6388264687112</v>
      </c>
      <c r="DV118" s="387">
        <v>4470.6388264687112</v>
      </c>
      <c r="DW118" s="387">
        <v>4470.6388264687112</v>
      </c>
      <c r="DX118" s="387">
        <v>4470.6388264687112</v>
      </c>
      <c r="DY118" s="387">
        <v>4470.6388264687112</v>
      </c>
      <c r="DZ118" s="387">
        <v>4470.6388264687112</v>
      </c>
      <c r="EA118" s="387">
        <v>4470.6388264687112</v>
      </c>
      <c r="EB118" s="387">
        <v>4470.6388264687112</v>
      </c>
      <c r="EC118" s="387">
        <v>4470.6388264687112</v>
      </c>
      <c r="ED118" s="387">
        <v>4470.6388264687112</v>
      </c>
      <c r="EE118" s="387">
        <v>4470.6388264687112</v>
      </c>
      <c r="EF118" s="387">
        <v>4470.6388264687112</v>
      </c>
      <c r="EG118" s="387">
        <v>4470.6388264687112</v>
      </c>
      <c r="EH118" s="387">
        <v>4470.6388264687112</v>
      </c>
      <c r="EI118" s="387">
        <v>4470.6388264687112</v>
      </c>
      <c r="EJ118" s="387">
        <v>4470.6388264687112</v>
      </c>
      <c r="EK118" s="387">
        <v>4470.6388264687112</v>
      </c>
      <c r="EY118" s="386">
        <v>1498</v>
      </c>
      <c r="EZ118" s="386">
        <v>1513</v>
      </c>
      <c r="FA118" s="386">
        <v>1528</v>
      </c>
      <c r="FB118" s="386">
        <v>1543</v>
      </c>
      <c r="FC118" s="386">
        <v>1557</v>
      </c>
      <c r="FD118" s="386">
        <v>1580</v>
      </c>
      <c r="FE118" s="386">
        <v>1603</v>
      </c>
      <c r="FF118" s="386">
        <v>1626</v>
      </c>
      <c r="FG118" s="386">
        <v>1649</v>
      </c>
      <c r="FH118" s="386">
        <v>1672</v>
      </c>
      <c r="FI118" s="386">
        <v>1694.8000000000002</v>
      </c>
      <c r="FJ118" s="386">
        <v>1713</v>
      </c>
      <c r="FK118" s="386">
        <v>1732</v>
      </c>
      <c r="FL118" s="386">
        <v>1751</v>
      </c>
      <c r="FM118" s="386">
        <v>1770</v>
      </c>
      <c r="FN118" s="386">
        <v>1789</v>
      </c>
      <c r="FO118" s="386">
        <v>1808</v>
      </c>
      <c r="FP118" s="386">
        <v>1827</v>
      </c>
      <c r="FQ118" s="386">
        <v>1846</v>
      </c>
      <c r="FR118" s="386">
        <v>1865</v>
      </c>
      <c r="FS118" s="386">
        <v>1884</v>
      </c>
      <c r="FT118" s="386">
        <v>1903</v>
      </c>
      <c r="FU118" s="386">
        <v>1922</v>
      </c>
      <c r="FV118" s="386">
        <v>1941</v>
      </c>
      <c r="FW118" s="386">
        <v>1960</v>
      </c>
      <c r="FX118" s="386">
        <v>1979</v>
      </c>
      <c r="FY118" s="386">
        <v>1998</v>
      </c>
      <c r="FZ118" s="386">
        <v>2017</v>
      </c>
      <c r="GA118" s="386">
        <v>2036</v>
      </c>
      <c r="GB118" s="386">
        <v>2055</v>
      </c>
      <c r="GC118" s="386">
        <v>2065.1</v>
      </c>
      <c r="GD118" s="387">
        <v>2065.1</v>
      </c>
      <c r="GE118" s="387">
        <v>2065.1</v>
      </c>
      <c r="GF118" s="387">
        <v>2065.1</v>
      </c>
      <c r="GG118" s="387">
        <v>2065.1</v>
      </c>
      <c r="GH118" s="387">
        <v>2065.1</v>
      </c>
      <c r="GI118" s="387">
        <v>2065.1</v>
      </c>
      <c r="GJ118" s="387">
        <v>2065.1</v>
      </c>
      <c r="GK118" s="387">
        <v>2065.1</v>
      </c>
      <c r="GL118" s="387">
        <v>2065.1</v>
      </c>
      <c r="GM118" s="387">
        <v>2065.1</v>
      </c>
      <c r="GN118" s="387">
        <v>2065.1</v>
      </c>
      <c r="GO118" s="387">
        <v>2065.1</v>
      </c>
      <c r="GP118" s="387">
        <v>2065.1</v>
      </c>
      <c r="GQ118" s="387">
        <v>2065.1</v>
      </c>
      <c r="GR118" s="387">
        <v>2065.1</v>
      </c>
      <c r="GS118" s="387">
        <v>2065.1</v>
      </c>
      <c r="GT118" s="387">
        <v>2065.1</v>
      </c>
      <c r="GU118" s="387">
        <v>2065.1</v>
      </c>
      <c r="GV118" s="387">
        <v>2065.1</v>
      </c>
      <c r="GW118" s="387">
        <v>2065.1</v>
      </c>
      <c r="GX118" s="387">
        <v>2065.1</v>
      </c>
      <c r="GY118" s="387">
        <v>2065.1</v>
      </c>
      <c r="GZ118" s="387">
        <v>2065.1</v>
      </c>
      <c r="HA118" s="387">
        <v>2065.1</v>
      </c>
      <c r="HB118" s="387">
        <v>2065.1</v>
      </c>
      <c r="HC118" s="387">
        <v>2065.1</v>
      </c>
      <c r="HD118" s="387">
        <v>2065.1</v>
      </c>
      <c r="HE118" s="387">
        <v>2065.1</v>
      </c>
      <c r="HS118" s="394">
        <v>2.9012497278265106</v>
      </c>
      <c r="HT118" s="394">
        <v>2.9011831914097512</v>
      </c>
      <c r="HU118" s="394">
        <v>2.9011166565189188</v>
      </c>
      <c r="HV118" s="394">
        <v>2.9010501231539783</v>
      </c>
      <c r="HW118" s="394">
        <v>2.900983591314894</v>
      </c>
      <c r="HX118" s="394">
        <v>2.905009982718826</v>
      </c>
      <c r="HY118" s="394">
        <v>2.9090419625127746</v>
      </c>
      <c r="HZ118" s="394">
        <v>2.913079538453089</v>
      </c>
      <c r="IA118" s="394">
        <v>2.9171227183068855</v>
      </c>
      <c r="IB118" s="394">
        <v>2.9211715098520563</v>
      </c>
      <c r="IC118" s="394">
        <v>2.925227176534936</v>
      </c>
      <c r="ID118" s="394">
        <v>2.9292884739834819</v>
      </c>
      <c r="IE118" s="394">
        <v>2.9333554100152801</v>
      </c>
      <c r="IF118" s="394">
        <v>2.937427992458769</v>
      </c>
      <c r="IG118" s="394">
        <v>2.9415062291532577</v>
      </c>
      <c r="IH118" s="394">
        <v>2.9417062653225932</v>
      </c>
      <c r="II118" s="394">
        <v>2.9419063150953226</v>
      </c>
      <c r="IJ118" s="394">
        <v>2.9421063784723716</v>
      </c>
      <c r="IK118" s="394">
        <v>2.942306455454665</v>
      </c>
      <c r="IL118" s="394">
        <v>2.9425065460431288</v>
      </c>
      <c r="IM118" s="394">
        <v>2.9427622589338744</v>
      </c>
      <c r="IN118" s="394">
        <v>2.9430179940468588</v>
      </c>
      <c r="IO118" s="394">
        <v>2.9432737513840128</v>
      </c>
      <c r="IP118" s="394">
        <v>2.9435295309472678</v>
      </c>
      <c r="IQ118" s="394">
        <v>2.9437853327385581</v>
      </c>
      <c r="IR118" s="394">
        <v>2.9439763330111015</v>
      </c>
      <c r="IS118" s="394">
        <v>2.9441673456762283</v>
      </c>
      <c r="IT118" s="394">
        <v>2.9443583707347414</v>
      </c>
      <c r="IU118" s="394">
        <v>2.9445494081874464</v>
      </c>
      <c r="IV118" s="394">
        <v>2.9447404580351462</v>
      </c>
      <c r="IW118" s="394">
        <v>2.9444562048970546</v>
      </c>
      <c r="IX118" s="394">
        <v>2.9441719791976615</v>
      </c>
      <c r="IY118" s="394">
        <v>2.9438877809343182</v>
      </c>
      <c r="IZ118" s="394">
        <v>2.9436036101043772</v>
      </c>
      <c r="JA118" s="394">
        <v>2.9433194667051925</v>
      </c>
      <c r="JB118" s="394">
        <v>2.9433194667051925</v>
      </c>
      <c r="JC118" s="394">
        <v>2.9433194667051925</v>
      </c>
      <c r="JD118" s="394">
        <v>2.9433194667051925</v>
      </c>
      <c r="JE118" s="394">
        <v>2.9433194667051925</v>
      </c>
      <c r="JF118" s="394">
        <v>2.9433194667051925</v>
      </c>
      <c r="JG118" s="394">
        <v>2.9433194667051925</v>
      </c>
      <c r="JH118" s="394">
        <v>2.9433194667051925</v>
      </c>
      <c r="JI118" s="394">
        <v>2.9433194667051925</v>
      </c>
      <c r="JJ118" s="394">
        <v>2.9433194667051925</v>
      </c>
      <c r="JK118" s="394">
        <v>2.9433194667051925</v>
      </c>
      <c r="JL118" s="394">
        <v>2.9433194667051925</v>
      </c>
      <c r="JM118" s="394">
        <v>2.9433194667051925</v>
      </c>
      <c r="JN118" s="394">
        <v>2.9433194667051925</v>
      </c>
      <c r="JO118" s="394">
        <v>2.9433194667051925</v>
      </c>
      <c r="JP118" s="394">
        <v>2.9433194667051925</v>
      </c>
      <c r="JQ118" s="394">
        <v>2.9433194667051925</v>
      </c>
      <c r="JR118" s="394">
        <v>2.9433194667051925</v>
      </c>
      <c r="JS118" s="394">
        <v>2.9433194667051925</v>
      </c>
      <c r="JT118" s="394">
        <v>2.9433194667051925</v>
      </c>
      <c r="JU118" s="394">
        <v>2.9433194667051925</v>
      </c>
      <c r="JV118" s="394">
        <v>2.9433194667051925</v>
      </c>
      <c r="JW118" s="394">
        <v>2.9433194667051925</v>
      </c>
      <c r="JX118" s="394">
        <v>2.9433194667051925</v>
      </c>
      <c r="JY118" s="394">
        <v>2.9433194667051925</v>
      </c>
      <c r="JZ118" s="394">
        <v>2.9433194667051925</v>
      </c>
      <c r="KA118" s="394">
        <v>2.9433194667051925</v>
      </c>
      <c r="KB118" s="394">
        <v>2.9433194667051925</v>
      </c>
      <c r="KC118" s="394">
        <v>2.9433194667051925</v>
      </c>
    </row>
    <row r="119" spans="1:289" x14ac:dyDescent="0.25">
      <c r="A119" s="383">
        <v>110</v>
      </c>
      <c r="B119" s="384" t="s">
        <v>853</v>
      </c>
      <c r="C119" s="385" t="s">
        <v>142</v>
      </c>
      <c r="D119" s="385" t="s">
        <v>142</v>
      </c>
      <c r="E119" s="129">
        <v>2052</v>
      </c>
      <c r="F119" s="386">
        <v>324.82001000000008</v>
      </c>
      <c r="G119" s="386">
        <v>331.28527955303497</v>
      </c>
      <c r="H119" s="386">
        <v>337.87923486774258</v>
      </c>
      <c r="I119" s="386">
        <v>344.60443732615374</v>
      </c>
      <c r="J119" s="386">
        <v>351.46349929245775</v>
      </c>
      <c r="K119" s="386">
        <v>378.84679489164245</v>
      </c>
      <c r="L119" s="386">
        <v>408.36358338377869</v>
      </c>
      <c r="M119" s="386">
        <v>440.18008990081915</v>
      </c>
      <c r="N119" s="386">
        <v>474.47549054098602</v>
      </c>
      <c r="O119" s="386">
        <v>511.4429214070874</v>
      </c>
      <c r="P119" s="386">
        <v>540.55492071095648</v>
      </c>
      <c r="Q119" s="386">
        <v>571.32401305100802</v>
      </c>
      <c r="R119" s="386">
        <v>603.8445223279092</v>
      </c>
      <c r="S119" s="386">
        <v>638.21614148199069</v>
      </c>
      <c r="T119" s="386">
        <v>674.54423810599928</v>
      </c>
      <c r="U119" s="386">
        <v>702.07919625231136</v>
      </c>
      <c r="V119" s="386">
        <v>730.738133935159</v>
      </c>
      <c r="W119" s="386">
        <v>760.56693210311096</v>
      </c>
      <c r="X119" s="386">
        <v>791.61334456929706</v>
      </c>
      <c r="Y119" s="386">
        <v>823.92707446191321</v>
      </c>
      <c r="Z119" s="386">
        <v>848.98019902953217</v>
      </c>
      <c r="AA119" s="386">
        <v>874.79511316573712</v>
      </c>
      <c r="AB119" s="386">
        <v>901.39498058191418</v>
      </c>
      <c r="AC119" s="386">
        <v>928.80366932769118</v>
      </c>
      <c r="AD119" s="386">
        <v>957.04577320772785</v>
      </c>
      <c r="AE119" s="386">
        <v>990.48586040563873</v>
      </c>
      <c r="AF119" s="386">
        <v>1025.0943759725042</v>
      </c>
      <c r="AG119" s="386">
        <v>1060.9121459039411</v>
      </c>
      <c r="AH119" s="386">
        <v>1097.9814226945823</v>
      </c>
      <c r="AI119" s="386">
        <v>1136.3459351813051</v>
      </c>
      <c r="AJ119" s="386">
        <v>1168.1398413200054</v>
      </c>
      <c r="AK119" s="386">
        <v>1200.8233114869304</v>
      </c>
      <c r="AL119" s="386">
        <v>1234.4212348591711</v>
      </c>
      <c r="AM119" s="386">
        <v>1268.9591969899277</v>
      </c>
      <c r="AN119" s="386">
        <v>1304.4634992924668</v>
      </c>
      <c r="AO119" s="387">
        <v>1304.4634992924668</v>
      </c>
      <c r="AP119" s="387">
        <v>1304.4634992924668</v>
      </c>
      <c r="AQ119" s="387">
        <v>1304.4634992924668</v>
      </c>
      <c r="AR119" s="387">
        <v>1304.4634992924668</v>
      </c>
      <c r="AS119" s="387">
        <v>1304.4634992924668</v>
      </c>
      <c r="AT119" s="387">
        <v>1304.4634992924668</v>
      </c>
      <c r="AU119" s="387">
        <v>1304.4634992924668</v>
      </c>
      <c r="AV119" s="387">
        <v>1304.4634992924668</v>
      </c>
      <c r="AW119" s="387">
        <v>1304.4634992924668</v>
      </c>
      <c r="AX119" s="387">
        <v>1304.4634992924668</v>
      </c>
      <c r="AY119" s="387">
        <v>1304.4634992924668</v>
      </c>
      <c r="AZ119" s="387">
        <v>1304.4634992924668</v>
      </c>
      <c r="BA119" s="387">
        <v>1304.4634992924668</v>
      </c>
      <c r="BB119" s="387">
        <v>1304.4634992924668</v>
      </c>
      <c r="BC119" s="387">
        <v>1304.4634992924668</v>
      </c>
      <c r="BD119" s="387">
        <v>1304.4634992924668</v>
      </c>
      <c r="BE119" s="387">
        <v>1304.4634992924668</v>
      </c>
      <c r="BF119" s="387">
        <v>1304.4634992924668</v>
      </c>
      <c r="BG119" s="387">
        <v>1304.4634992924668</v>
      </c>
      <c r="BH119" s="387">
        <v>1304.4634992924668</v>
      </c>
      <c r="BI119" s="387">
        <v>1304.4634992924668</v>
      </c>
      <c r="BJ119" s="387">
        <v>1304.4634992924668</v>
      </c>
      <c r="BK119" s="387">
        <v>1304.4634992924668</v>
      </c>
      <c r="BL119" s="387">
        <v>1304.4634992924668</v>
      </c>
      <c r="BM119" s="387">
        <v>1304.4634992924668</v>
      </c>
      <c r="BN119" s="387">
        <v>1304.4634992924668</v>
      </c>
      <c r="BO119" s="387">
        <v>1304.4634992924668</v>
      </c>
      <c r="BP119" s="387">
        <v>1304.4634992924668</v>
      </c>
      <c r="CA119" s="386">
        <v>800</v>
      </c>
      <c r="CB119" s="386">
        <v>809.81778754323147</v>
      </c>
      <c r="CC119" s="386">
        <v>819.75606127676804</v>
      </c>
      <c r="CD119" s="386">
        <v>829.81629983538244</v>
      </c>
      <c r="CE119" s="386">
        <v>840</v>
      </c>
      <c r="CF119" s="386">
        <v>889.83730614901924</v>
      </c>
      <c r="CG119" s="386">
        <v>942.63146596969455</v>
      </c>
      <c r="CH119" s="386">
        <v>998.55790996401652</v>
      </c>
      <c r="CI119" s="386">
        <v>1057.8024769478277</v>
      </c>
      <c r="CJ119" s="386">
        <v>1120.5620315773988</v>
      </c>
      <c r="CK119" s="386">
        <v>1176.8229760074385</v>
      </c>
      <c r="CL119" s="386">
        <v>1235.908658184218</v>
      </c>
      <c r="CM119" s="386">
        <v>1297.9609019505235</v>
      </c>
      <c r="CN119" s="386">
        <v>1363.1286518110173</v>
      </c>
      <c r="CO119" s="386">
        <v>1431.5683304449419</v>
      </c>
      <c r="CP119" s="386">
        <v>1485.8962105968867</v>
      </c>
      <c r="CQ119" s="386">
        <v>1542.2858285639497</v>
      </c>
      <c r="CR119" s="386">
        <v>1600.8154270974846</v>
      </c>
      <c r="CS119" s="386">
        <v>1661.5662182537167</v>
      </c>
      <c r="CT119" s="386">
        <v>1724.6224960785776</v>
      </c>
      <c r="CU119" s="386">
        <v>1777.4232881560699</v>
      </c>
      <c r="CV119" s="386">
        <v>1831.8406216218082</v>
      </c>
      <c r="CW119" s="386">
        <v>1887.9239882723559</v>
      </c>
      <c r="CX119" s="386">
        <v>1945.7243951379389</v>
      </c>
      <c r="CY119" s="386">
        <v>2005.2944108726183</v>
      </c>
      <c r="CZ119" s="386">
        <v>2076.025679309922</v>
      </c>
      <c r="DA119" s="386">
        <v>2149.2517995293997</v>
      </c>
      <c r="DB119" s="386">
        <v>2225.0607705950097</v>
      </c>
      <c r="DC119" s="386">
        <v>2303.5436954966872</v>
      </c>
      <c r="DD119" s="386">
        <v>2384.794890632832</v>
      </c>
      <c r="DE119" s="386">
        <v>2443.1880077136034</v>
      </c>
      <c r="DF119" s="386">
        <v>2503.0109148932224</v>
      </c>
      <c r="DG119" s="386">
        <v>2564.2986214301245</v>
      </c>
      <c r="DH119" s="386">
        <v>2627.0869938051992</v>
      </c>
      <c r="DI119" s="386">
        <v>2691.4127767113901</v>
      </c>
      <c r="DJ119" s="387">
        <v>2691.4127767113901</v>
      </c>
      <c r="DK119" s="387">
        <v>2691.4127767113901</v>
      </c>
      <c r="DL119" s="387">
        <v>2691.4127767113901</v>
      </c>
      <c r="DM119" s="387">
        <v>2691.4127767113901</v>
      </c>
      <c r="DN119" s="387">
        <v>2691.4127767113901</v>
      </c>
      <c r="DO119" s="387">
        <v>2691.4127767113901</v>
      </c>
      <c r="DP119" s="387">
        <v>2691.4127767113901</v>
      </c>
      <c r="DQ119" s="387">
        <v>2691.4127767113901</v>
      </c>
      <c r="DR119" s="387">
        <v>2691.4127767113901</v>
      </c>
      <c r="DS119" s="387">
        <v>2691.4127767113901</v>
      </c>
      <c r="DT119" s="387">
        <v>2691.4127767113901</v>
      </c>
      <c r="DU119" s="387">
        <v>2691.4127767113901</v>
      </c>
      <c r="DV119" s="387">
        <v>2691.4127767113901</v>
      </c>
      <c r="DW119" s="387">
        <v>2691.4127767113901</v>
      </c>
      <c r="DX119" s="387">
        <v>2691.4127767113901</v>
      </c>
      <c r="DY119" s="387">
        <v>2691.4127767113901</v>
      </c>
      <c r="DZ119" s="387">
        <v>2691.4127767113901</v>
      </c>
      <c r="EA119" s="387">
        <v>2691.4127767113901</v>
      </c>
      <c r="EB119" s="387">
        <v>2691.4127767113901</v>
      </c>
      <c r="EC119" s="387">
        <v>2691.4127767113901</v>
      </c>
      <c r="ED119" s="387">
        <v>2691.4127767113901</v>
      </c>
      <c r="EE119" s="387">
        <v>2691.4127767113901</v>
      </c>
      <c r="EF119" s="387">
        <v>2691.4127767113901</v>
      </c>
      <c r="EG119" s="387">
        <v>2691.4127767113901</v>
      </c>
      <c r="EH119" s="387">
        <v>2691.4127767113901</v>
      </c>
      <c r="EI119" s="387">
        <v>2691.4127767113901</v>
      </c>
      <c r="EJ119" s="387">
        <v>2691.4127767113901</v>
      </c>
      <c r="EK119" s="387">
        <v>2691.4127767113901</v>
      </c>
      <c r="EY119" s="386">
        <v>3995</v>
      </c>
      <c r="EZ119" s="386">
        <v>4036</v>
      </c>
      <c r="FA119" s="386">
        <v>4077</v>
      </c>
      <c r="FB119" s="386">
        <v>4118</v>
      </c>
      <c r="FC119" s="386">
        <v>4157.8</v>
      </c>
      <c r="FD119" s="386">
        <v>4210</v>
      </c>
      <c r="FE119" s="386">
        <v>4262</v>
      </c>
      <c r="FF119" s="386">
        <v>4314</v>
      </c>
      <c r="FG119" s="386">
        <v>4366</v>
      </c>
      <c r="FH119" s="386">
        <v>4418</v>
      </c>
      <c r="FI119" s="386">
        <v>4471.1000000000004</v>
      </c>
      <c r="FJ119" s="386">
        <v>4518</v>
      </c>
      <c r="FK119" s="386">
        <v>4565</v>
      </c>
      <c r="FL119" s="386">
        <v>4612</v>
      </c>
      <c r="FM119" s="386">
        <v>4659</v>
      </c>
      <c r="FN119" s="386">
        <v>4706</v>
      </c>
      <c r="FO119" s="386">
        <v>4753</v>
      </c>
      <c r="FP119" s="386">
        <v>4800</v>
      </c>
      <c r="FQ119" s="386">
        <v>4847</v>
      </c>
      <c r="FR119" s="386">
        <v>4894</v>
      </c>
      <c r="FS119" s="386">
        <v>4941</v>
      </c>
      <c r="FT119" s="386">
        <v>4988</v>
      </c>
      <c r="FU119" s="386">
        <v>5035</v>
      </c>
      <c r="FV119" s="386">
        <v>5082</v>
      </c>
      <c r="FW119" s="386">
        <v>5129</v>
      </c>
      <c r="FX119" s="386">
        <v>5176</v>
      </c>
      <c r="FY119" s="386">
        <v>5223</v>
      </c>
      <c r="FZ119" s="386">
        <v>5270</v>
      </c>
      <c r="GA119" s="386">
        <v>5317</v>
      </c>
      <c r="GB119" s="386">
        <v>5364</v>
      </c>
      <c r="GC119" s="386">
        <v>5408.4</v>
      </c>
      <c r="GD119" s="387">
        <v>5408.4</v>
      </c>
      <c r="GE119" s="387">
        <v>5408.4</v>
      </c>
      <c r="GF119" s="387">
        <v>5408.4</v>
      </c>
      <c r="GG119" s="387">
        <v>5408.4</v>
      </c>
      <c r="GH119" s="387">
        <v>5408.4</v>
      </c>
      <c r="GI119" s="387">
        <v>5408.4</v>
      </c>
      <c r="GJ119" s="387">
        <v>5408.4</v>
      </c>
      <c r="GK119" s="387">
        <v>5408.4</v>
      </c>
      <c r="GL119" s="387">
        <v>5408.4</v>
      </c>
      <c r="GM119" s="387">
        <v>5408.4</v>
      </c>
      <c r="GN119" s="387">
        <v>5408.4</v>
      </c>
      <c r="GO119" s="387">
        <v>5408.4</v>
      </c>
      <c r="GP119" s="387">
        <v>5408.4</v>
      </c>
      <c r="GQ119" s="387">
        <v>5408.4</v>
      </c>
      <c r="GR119" s="387">
        <v>5408.4</v>
      </c>
      <c r="GS119" s="387">
        <v>5408.4</v>
      </c>
      <c r="GT119" s="387">
        <v>5408.4</v>
      </c>
      <c r="GU119" s="387">
        <v>5408.4</v>
      </c>
      <c r="GV119" s="387">
        <v>5408.4</v>
      </c>
      <c r="GW119" s="387">
        <v>5408.4</v>
      </c>
      <c r="GX119" s="387">
        <v>5408.4</v>
      </c>
      <c r="GY119" s="387">
        <v>5408.4</v>
      </c>
      <c r="GZ119" s="387">
        <v>5408.4</v>
      </c>
      <c r="HA119" s="387">
        <v>5408.4</v>
      </c>
      <c r="HB119" s="387">
        <v>5408.4</v>
      </c>
      <c r="HC119" s="387">
        <v>5408.4</v>
      </c>
      <c r="HD119" s="387">
        <v>5408.4</v>
      </c>
      <c r="HE119" s="387">
        <v>5408.4</v>
      </c>
      <c r="HS119" s="394">
        <v>2.462902454808741</v>
      </c>
      <c r="HT119" s="394">
        <v>2.4444725966569516</v>
      </c>
      <c r="HU119" s="394">
        <v>2.4261806488275268</v>
      </c>
      <c r="HV119" s="394">
        <v>2.4080255793398151</v>
      </c>
      <c r="HW119" s="394">
        <v>2.3900063639354596</v>
      </c>
      <c r="HX119" s="394">
        <v>2.3488051585695215</v>
      </c>
      <c r="HY119" s="394">
        <v>2.3083142188117511</v>
      </c>
      <c r="HZ119" s="394">
        <v>2.2685213004273099</v>
      </c>
      <c r="IA119" s="394">
        <v>2.2294143702591374</v>
      </c>
      <c r="IB119" s="394">
        <v>2.1909816025891926</v>
      </c>
      <c r="IC119" s="394">
        <v>2.1770645884781517</v>
      </c>
      <c r="ID119" s="394">
        <v>2.1632359745990155</v>
      </c>
      <c r="IE119" s="394">
        <v>2.1494951994375868</v>
      </c>
      <c r="IF119" s="394">
        <v>2.1358417050463809</v>
      </c>
      <c r="IG119" s="394">
        <v>2.1222749370219693</v>
      </c>
      <c r="IH119" s="394">
        <v>2.1164225040829856</v>
      </c>
      <c r="II119" s="394">
        <v>2.110586209944262</v>
      </c>
      <c r="IJ119" s="394">
        <v>2.104766010101081</v>
      </c>
      <c r="IK119" s="394">
        <v>2.0989618601714524</v>
      </c>
      <c r="IL119" s="394">
        <v>2.0931737158957748</v>
      </c>
      <c r="IM119" s="394">
        <v>2.0935980487976509</v>
      </c>
      <c r="IN119" s="394">
        <v>2.0940224677212513</v>
      </c>
      <c r="IO119" s="394">
        <v>2.0944469726840143</v>
      </c>
      <c r="IP119" s="394">
        <v>2.0948715637033817</v>
      </c>
      <c r="IQ119" s="394">
        <v>2.0952962407967992</v>
      </c>
      <c r="IR119" s="394">
        <v>2.095967001951665</v>
      </c>
      <c r="IS119" s="394">
        <v>2.0966379778353681</v>
      </c>
      <c r="IT119" s="394">
        <v>2.0973091685166501</v>
      </c>
      <c r="IU119" s="394">
        <v>2.0979805740642732</v>
      </c>
      <c r="IV119" s="394">
        <v>2.0986521945470202</v>
      </c>
      <c r="IW119" s="394">
        <v>2.0915201427876866</v>
      </c>
      <c r="IX119" s="394">
        <v>2.0844123285663452</v>
      </c>
      <c r="IY119" s="394">
        <v>2.0773286695142379</v>
      </c>
      <c r="IZ119" s="394">
        <v>2.0702690835425273</v>
      </c>
      <c r="JA119" s="394">
        <v>2.0632334888413482</v>
      </c>
      <c r="JB119" s="394">
        <v>2.0632334888413482</v>
      </c>
      <c r="JC119" s="394">
        <v>2.0632334888413482</v>
      </c>
      <c r="JD119" s="394">
        <v>2.0632334888413482</v>
      </c>
      <c r="JE119" s="394">
        <v>2.0632334888413482</v>
      </c>
      <c r="JF119" s="394">
        <v>2.0632334888413482</v>
      </c>
      <c r="JG119" s="394">
        <v>2.0632334888413482</v>
      </c>
      <c r="JH119" s="394">
        <v>2.0632334888413482</v>
      </c>
      <c r="JI119" s="394">
        <v>2.0632334888413482</v>
      </c>
      <c r="JJ119" s="394">
        <v>2.0632334888413482</v>
      </c>
      <c r="JK119" s="394">
        <v>2.0632334888413482</v>
      </c>
      <c r="JL119" s="394">
        <v>2.0632334888413482</v>
      </c>
      <c r="JM119" s="394">
        <v>2.0632334888413482</v>
      </c>
      <c r="JN119" s="394">
        <v>2.0632334888413482</v>
      </c>
      <c r="JO119" s="394">
        <v>2.0632334888413482</v>
      </c>
      <c r="JP119" s="394">
        <v>2.0632334888413482</v>
      </c>
      <c r="JQ119" s="394">
        <v>2.0632334888413482</v>
      </c>
      <c r="JR119" s="394">
        <v>2.0632334888413482</v>
      </c>
      <c r="JS119" s="394">
        <v>2.0632334888413482</v>
      </c>
      <c r="JT119" s="394">
        <v>2.0632334888413482</v>
      </c>
      <c r="JU119" s="394">
        <v>2.0632334888413482</v>
      </c>
      <c r="JV119" s="394">
        <v>2.0632334888413482</v>
      </c>
      <c r="JW119" s="394">
        <v>2.0632334888413482</v>
      </c>
      <c r="JX119" s="394">
        <v>2.0632334888413482</v>
      </c>
      <c r="JY119" s="394">
        <v>2.0632334888413482</v>
      </c>
      <c r="JZ119" s="394">
        <v>2.0632334888413482</v>
      </c>
      <c r="KA119" s="394">
        <v>2.0632334888413482</v>
      </c>
      <c r="KB119" s="394">
        <v>2.0632334888413482</v>
      </c>
      <c r="KC119" s="394">
        <v>2.0632334888413482</v>
      </c>
    </row>
    <row r="120" spans="1:289" x14ac:dyDescent="0.25">
      <c r="A120" s="383">
        <v>111</v>
      </c>
      <c r="B120" s="384" t="s">
        <v>853</v>
      </c>
      <c r="C120" s="385" t="s">
        <v>142</v>
      </c>
      <c r="D120" s="385" t="s">
        <v>142</v>
      </c>
      <c r="E120" s="129">
        <v>2052</v>
      </c>
      <c r="F120" s="386">
        <v>1171.3928900000001</v>
      </c>
      <c r="G120" s="386">
        <v>1146.966044141446</v>
      </c>
      <c r="H120" s="386">
        <v>1123.0485669188904</v>
      </c>
      <c r="I120" s="386">
        <v>1099.6298365595164</v>
      </c>
      <c r="J120" s="386">
        <v>1076.6994527844313</v>
      </c>
      <c r="K120" s="386">
        <v>1095.3566621641303</v>
      </c>
      <c r="L120" s="386">
        <v>1114.3371664623301</v>
      </c>
      <c r="M120" s="386">
        <v>1133.6465677817998</v>
      </c>
      <c r="N120" s="386">
        <v>1153.2905652993845</v>
      </c>
      <c r="O120" s="386">
        <v>1173.2749569481184</v>
      </c>
      <c r="P120" s="386">
        <v>1192.3374098833847</v>
      </c>
      <c r="Q120" s="386">
        <v>1211.7095746298144</v>
      </c>
      <c r="R120" s="386">
        <v>1231.3964831424398</v>
      </c>
      <c r="S120" s="386">
        <v>1251.4032491315591</v>
      </c>
      <c r="T120" s="386">
        <v>1271.7350693910312</v>
      </c>
      <c r="U120" s="386">
        <v>1289.2405524551377</v>
      </c>
      <c r="V120" s="386">
        <v>1306.9869991795879</v>
      </c>
      <c r="W120" s="386">
        <v>1324.9777264386087</v>
      </c>
      <c r="X120" s="386">
        <v>1343.2160967633306</v>
      </c>
      <c r="Y120" s="386">
        <v>1361.7055189702576</v>
      </c>
      <c r="Z120" s="386">
        <v>1377.3532191903148</v>
      </c>
      <c r="AA120" s="386">
        <v>1393.1807310647757</v>
      </c>
      <c r="AB120" s="386">
        <v>1409.1901208545353</v>
      </c>
      <c r="AC120" s="386">
        <v>1425.3834785644115</v>
      </c>
      <c r="AD120" s="386">
        <v>1441.7629182159922</v>
      </c>
      <c r="AE120" s="386">
        <v>1462.7114272461872</v>
      </c>
      <c r="AF120" s="386">
        <v>1483.9643136639843</v>
      </c>
      <c r="AG120" s="386">
        <v>1505.526000008188</v>
      </c>
      <c r="AH120" s="386">
        <v>1527.4009730761527</v>
      </c>
      <c r="AI120" s="386">
        <v>1549.5937848574445</v>
      </c>
      <c r="AJ120" s="386">
        <v>1569.306935613927</v>
      </c>
      <c r="AK120" s="386">
        <v>1589.2708671340813</v>
      </c>
      <c r="AL120" s="386">
        <v>1609.4887697243282</v>
      </c>
      <c r="AM120" s="386">
        <v>1629.9638742765576</v>
      </c>
      <c r="AN120" s="386">
        <v>1650.6994527844367</v>
      </c>
      <c r="AO120" s="387">
        <v>1650.6994527844367</v>
      </c>
      <c r="AP120" s="387">
        <v>1650.6994527844367</v>
      </c>
      <c r="AQ120" s="387">
        <v>1650.6994527844367</v>
      </c>
      <c r="AR120" s="387">
        <v>1650.6994527844367</v>
      </c>
      <c r="AS120" s="387">
        <v>1650.6994527844367</v>
      </c>
      <c r="AT120" s="387">
        <v>1650.6994527844367</v>
      </c>
      <c r="AU120" s="387">
        <v>1650.6994527844367</v>
      </c>
      <c r="AV120" s="387">
        <v>1650.6994527844367</v>
      </c>
      <c r="AW120" s="387">
        <v>1650.6994527844367</v>
      </c>
      <c r="AX120" s="387">
        <v>1650.6994527844367</v>
      </c>
      <c r="AY120" s="387">
        <v>1650.6994527844367</v>
      </c>
      <c r="AZ120" s="387">
        <v>1650.6994527844367</v>
      </c>
      <c r="BA120" s="387">
        <v>1650.6994527844367</v>
      </c>
      <c r="BB120" s="387">
        <v>1650.6994527844367</v>
      </c>
      <c r="BC120" s="387">
        <v>1650.6994527844367</v>
      </c>
      <c r="BD120" s="387">
        <v>1650.6994527844367</v>
      </c>
      <c r="BE120" s="387">
        <v>1650.6994527844367</v>
      </c>
      <c r="BF120" s="387">
        <v>1650.6994527844367</v>
      </c>
      <c r="BG120" s="387">
        <v>1650.6994527844367</v>
      </c>
      <c r="BH120" s="387">
        <v>1650.6994527844367</v>
      </c>
      <c r="BI120" s="387">
        <v>1650.6994527844367</v>
      </c>
      <c r="BJ120" s="387">
        <v>1650.6994527844367</v>
      </c>
      <c r="BK120" s="387">
        <v>1650.6994527844367</v>
      </c>
      <c r="BL120" s="387">
        <v>1650.6994527844367</v>
      </c>
      <c r="BM120" s="387">
        <v>1650.6994527844367</v>
      </c>
      <c r="BN120" s="387">
        <v>1650.6994527844367</v>
      </c>
      <c r="BO120" s="387">
        <v>1650.6994527844367</v>
      </c>
      <c r="BP120" s="387">
        <v>1650.6994527844367</v>
      </c>
      <c r="CA120" s="386">
        <v>3340</v>
      </c>
      <c r="CB120" s="386">
        <v>3270.3515789927915</v>
      </c>
      <c r="CC120" s="386">
        <v>3202.1555240181574</v>
      </c>
      <c r="CD120" s="386">
        <v>3135.3815491476862</v>
      </c>
      <c r="CE120" s="386">
        <v>3070</v>
      </c>
      <c r="CF120" s="386">
        <v>3118.5269847138688</v>
      </c>
      <c r="CG120" s="386">
        <v>3167.8210274881349</v>
      </c>
      <c r="CH120" s="386">
        <v>3217.8942530833101</v>
      </c>
      <c r="CI120" s="386">
        <v>3268.7589779140003</v>
      </c>
      <c r="CJ120" s="386">
        <v>3320.4277130783503</v>
      </c>
      <c r="CK120" s="386">
        <v>3369.3788590856711</v>
      </c>
      <c r="CL120" s="386">
        <v>3419.0516635365693</v>
      </c>
      <c r="CM120" s="386">
        <v>3469.4567654242378</v>
      </c>
      <c r="CN120" s="386">
        <v>3520.6049605863959</v>
      </c>
      <c r="CO120" s="386">
        <v>3572.5072040175564</v>
      </c>
      <c r="CP120" s="386">
        <v>3613.4788039624791</v>
      </c>
      <c r="CQ120" s="386">
        <v>3654.9202901542812</v>
      </c>
      <c r="CR120" s="386">
        <v>3696.8370515229858</v>
      </c>
      <c r="CS120" s="386">
        <v>3739.234538802013</v>
      </c>
      <c r="CT120" s="386">
        <v>3782.1182652369789</v>
      </c>
      <c r="CU120" s="386">
        <v>3816.9225958978532</v>
      </c>
      <c r="CV120" s="386">
        <v>3852.0472077735922</v>
      </c>
      <c r="CW120" s="386">
        <v>3887.4950482001923</v>
      </c>
      <c r="CX120" s="386">
        <v>3923.269091636032</v>
      </c>
      <c r="CY120" s="386">
        <v>3959.3723399114606</v>
      </c>
      <c r="CZ120" s="386">
        <v>4007.6302132668206</v>
      </c>
      <c r="DA120" s="386">
        <v>4056.4762662983649</v>
      </c>
      <c r="DB120" s="386">
        <v>4105.9176678949689</v>
      </c>
      <c r="DC120" s="386">
        <v>4155.9616743218157</v>
      </c>
      <c r="DD120" s="386">
        <v>4206.6156302853615</v>
      </c>
      <c r="DE120" s="386">
        <v>4259.6974399819101</v>
      </c>
      <c r="DF120" s="386">
        <v>4313.4490704484797</v>
      </c>
      <c r="DG120" s="386">
        <v>4367.8789739188305</v>
      </c>
      <c r="DH120" s="386">
        <v>4422.9957092825007</v>
      </c>
      <c r="DI120" s="386">
        <v>4478.8079434306592</v>
      </c>
      <c r="DJ120" s="387">
        <v>4478.8079434306592</v>
      </c>
      <c r="DK120" s="387">
        <v>4478.8079434306592</v>
      </c>
      <c r="DL120" s="387">
        <v>4478.8079434306592</v>
      </c>
      <c r="DM120" s="387">
        <v>4478.8079434306592</v>
      </c>
      <c r="DN120" s="387">
        <v>4478.8079434306592</v>
      </c>
      <c r="DO120" s="387">
        <v>4478.8079434306592</v>
      </c>
      <c r="DP120" s="387">
        <v>4478.8079434306592</v>
      </c>
      <c r="DQ120" s="387">
        <v>4478.8079434306592</v>
      </c>
      <c r="DR120" s="387">
        <v>4478.8079434306592</v>
      </c>
      <c r="DS120" s="387">
        <v>4478.8079434306592</v>
      </c>
      <c r="DT120" s="387">
        <v>4478.8079434306592</v>
      </c>
      <c r="DU120" s="387">
        <v>4478.8079434306592</v>
      </c>
      <c r="DV120" s="387">
        <v>4478.8079434306592</v>
      </c>
      <c r="DW120" s="387">
        <v>4478.8079434306592</v>
      </c>
      <c r="DX120" s="387">
        <v>4478.8079434306592</v>
      </c>
      <c r="DY120" s="387">
        <v>4478.8079434306592</v>
      </c>
      <c r="DZ120" s="387">
        <v>4478.8079434306592</v>
      </c>
      <c r="EA120" s="387">
        <v>4478.8079434306592</v>
      </c>
      <c r="EB120" s="387">
        <v>4478.8079434306592</v>
      </c>
      <c r="EC120" s="387">
        <v>4478.8079434306592</v>
      </c>
      <c r="ED120" s="387">
        <v>4478.8079434306592</v>
      </c>
      <c r="EE120" s="387">
        <v>4478.8079434306592</v>
      </c>
      <c r="EF120" s="387">
        <v>4478.8079434306592</v>
      </c>
      <c r="EG120" s="387">
        <v>4478.8079434306592</v>
      </c>
      <c r="EH120" s="387">
        <v>4478.8079434306592</v>
      </c>
      <c r="EI120" s="387">
        <v>4478.8079434306592</v>
      </c>
      <c r="EJ120" s="387">
        <v>4478.8079434306592</v>
      </c>
      <c r="EK120" s="387">
        <v>4478.8079434306592</v>
      </c>
      <c r="EY120" s="386">
        <v>543</v>
      </c>
      <c r="EZ120" s="386">
        <v>547</v>
      </c>
      <c r="FA120" s="386">
        <v>551</v>
      </c>
      <c r="FB120" s="386">
        <v>555</v>
      </c>
      <c r="FC120" s="386">
        <v>560.1</v>
      </c>
      <c r="FD120" s="386">
        <v>569</v>
      </c>
      <c r="FE120" s="386">
        <v>578</v>
      </c>
      <c r="FF120" s="386">
        <v>587</v>
      </c>
      <c r="FG120" s="386">
        <v>596</v>
      </c>
      <c r="FH120" s="386">
        <v>605</v>
      </c>
      <c r="FI120" s="386">
        <v>611.5</v>
      </c>
      <c r="FJ120" s="386">
        <v>618</v>
      </c>
      <c r="FK120" s="386">
        <v>624</v>
      </c>
      <c r="FL120" s="386">
        <v>630</v>
      </c>
      <c r="FM120" s="386">
        <v>636</v>
      </c>
      <c r="FN120" s="386">
        <v>642</v>
      </c>
      <c r="FO120" s="386">
        <v>648</v>
      </c>
      <c r="FP120" s="386">
        <v>654</v>
      </c>
      <c r="FQ120" s="386">
        <v>660</v>
      </c>
      <c r="FR120" s="386">
        <v>666</v>
      </c>
      <c r="FS120" s="386">
        <v>672</v>
      </c>
      <c r="FT120" s="386">
        <v>678</v>
      </c>
      <c r="FU120" s="386">
        <v>684</v>
      </c>
      <c r="FV120" s="386">
        <v>690</v>
      </c>
      <c r="FW120" s="386">
        <v>696</v>
      </c>
      <c r="FX120" s="386">
        <v>702</v>
      </c>
      <c r="FY120" s="386">
        <v>708</v>
      </c>
      <c r="FZ120" s="386">
        <v>714</v>
      </c>
      <c r="GA120" s="386">
        <v>720</v>
      </c>
      <c r="GB120" s="386">
        <v>726</v>
      </c>
      <c r="GC120" s="386">
        <v>740.30000000000007</v>
      </c>
      <c r="GD120" s="387">
        <v>740.30000000000007</v>
      </c>
      <c r="GE120" s="387">
        <v>740.30000000000007</v>
      </c>
      <c r="GF120" s="387">
        <v>740.30000000000007</v>
      </c>
      <c r="GG120" s="387">
        <v>740.30000000000007</v>
      </c>
      <c r="GH120" s="387">
        <v>740.30000000000007</v>
      </c>
      <c r="GI120" s="387">
        <v>740.30000000000007</v>
      </c>
      <c r="GJ120" s="387">
        <v>740.30000000000007</v>
      </c>
      <c r="GK120" s="387">
        <v>740.30000000000007</v>
      </c>
      <c r="GL120" s="387">
        <v>740.30000000000007</v>
      </c>
      <c r="GM120" s="387">
        <v>740.30000000000007</v>
      </c>
      <c r="GN120" s="387">
        <v>740.30000000000007</v>
      </c>
      <c r="GO120" s="387">
        <v>740.30000000000007</v>
      </c>
      <c r="GP120" s="387">
        <v>740.30000000000007</v>
      </c>
      <c r="GQ120" s="387">
        <v>740.30000000000007</v>
      </c>
      <c r="GR120" s="387">
        <v>740.30000000000007</v>
      </c>
      <c r="GS120" s="387">
        <v>740.30000000000007</v>
      </c>
      <c r="GT120" s="387">
        <v>740.30000000000007</v>
      </c>
      <c r="GU120" s="387">
        <v>740.30000000000007</v>
      </c>
      <c r="GV120" s="387">
        <v>740.30000000000007</v>
      </c>
      <c r="GW120" s="387">
        <v>740.30000000000007</v>
      </c>
      <c r="GX120" s="387">
        <v>740.30000000000007</v>
      </c>
      <c r="GY120" s="387">
        <v>740.30000000000007</v>
      </c>
      <c r="GZ120" s="387">
        <v>740.30000000000007</v>
      </c>
      <c r="HA120" s="387">
        <v>740.30000000000007</v>
      </c>
      <c r="HB120" s="387">
        <v>740.30000000000007</v>
      </c>
      <c r="HC120" s="387">
        <v>740.30000000000007</v>
      </c>
      <c r="HD120" s="387">
        <v>740.30000000000007</v>
      </c>
      <c r="HE120" s="387">
        <v>740.30000000000007</v>
      </c>
      <c r="HS120" s="394">
        <v>2.8513063622914765</v>
      </c>
      <c r="HT120" s="394">
        <v>2.8513063622914765</v>
      </c>
      <c r="HU120" s="394">
        <v>2.8513063622914765</v>
      </c>
      <c r="HV120" s="394">
        <v>2.8513063622914769</v>
      </c>
      <c r="HW120" s="394">
        <v>2.8513063622914765</v>
      </c>
      <c r="HX120" s="394">
        <v>2.8470425135795474</v>
      </c>
      <c r="HY120" s="394">
        <v>2.8427850410347255</v>
      </c>
      <c r="HZ120" s="394">
        <v>2.8385339351220784</v>
      </c>
      <c r="IA120" s="394">
        <v>2.8342891863209321</v>
      </c>
      <c r="IB120" s="394">
        <v>2.8300507851248526</v>
      </c>
      <c r="IC120" s="394">
        <v>2.8258602230850158</v>
      </c>
      <c r="ID120" s="394">
        <v>2.8216758661671162</v>
      </c>
      <c r="IE120" s="394">
        <v>2.8174977051829972</v>
      </c>
      <c r="IF120" s="394">
        <v>2.813325730958109</v>
      </c>
      <c r="IG120" s="394">
        <v>2.8091599343314857</v>
      </c>
      <c r="IH120" s="394">
        <v>2.8027964192417216</v>
      </c>
      <c r="II120" s="394">
        <v>2.7964473192529997</v>
      </c>
      <c r="IJ120" s="394">
        <v>2.7901126017111766</v>
      </c>
      <c r="IK120" s="394">
        <v>2.7837922340360781</v>
      </c>
      <c r="IL120" s="394">
        <v>2.7774861837213338</v>
      </c>
      <c r="IM120" s="394">
        <v>2.7712009836820606</v>
      </c>
      <c r="IN120" s="394">
        <v>2.7649300064820461</v>
      </c>
      <c r="IO120" s="394">
        <v>2.7586732199362913</v>
      </c>
      <c r="IP120" s="394">
        <v>2.7524305919326286</v>
      </c>
      <c r="IQ120" s="394">
        <v>2.7462020904315576</v>
      </c>
      <c r="IR120" s="394">
        <v>2.7398638847116228</v>
      </c>
      <c r="IS120" s="394">
        <v>2.733540307504239</v>
      </c>
      <c r="IT120" s="394">
        <v>2.7272313250469526</v>
      </c>
      <c r="IU120" s="394">
        <v>2.7209369036552324</v>
      </c>
      <c r="IV120" s="394">
        <v>2.7146570097222935</v>
      </c>
      <c r="IW120" s="394">
        <v>2.7143813254833278</v>
      </c>
      <c r="IX120" s="394">
        <v>2.7141056692411949</v>
      </c>
      <c r="IY120" s="394">
        <v>2.7138300409930518</v>
      </c>
      <c r="IZ120" s="394">
        <v>2.7135544407360568</v>
      </c>
      <c r="JA120" s="394">
        <v>2.7132788684673677</v>
      </c>
      <c r="JB120" s="394">
        <v>2.7132788684673677</v>
      </c>
      <c r="JC120" s="394">
        <v>2.7132788684673677</v>
      </c>
      <c r="JD120" s="394">
        <v>2.7132788684673677</v>
      </c>
      <c r="JE120" s="394">
        <v>2.7132788684673677</v>
      </c>
      <c r="JF120" s="394">
        <v>2.7132788684673677</v>
      </c>
      <c r="JG120" s="394">
        <v>2.7132788684673677</v>
      </c>
      <c r="JH120" s="394">
        <v>2.7132788684673677</v>
      </c>
      <c r="JI120" s="394">
        <v>2.7132788684673677</v>
      </c>
      <c r="JJ120" s="394">
        <v>2.7132788684673677</v>
      </c>
      <c r="JK120" s="394">
        <v>2.7132788684673677</v>
      </c>
      <c r="JL120" s="394">
        <v>2.7132788684673677</v>
      </c>
      <c r="JM120" s="394">
        <v>2.7132788684673677</v>
      </c>
      <c r="JN120" s="394">
        <v>2.7132788684673677</v>
      </c>
      <c r="JO120" s="394">
        <v>2.7132788684673677</v>
      </c>
      <c r="JP120" s="394">
        <v>2.7132788684673677</v>
      </c>
      <c r="JQ120" s="394">
        <v>2.7132788684673677</v>
      </c>
      <c r="JR120" s="394">
        <v>2.7132788684673677</v>
      </c>
      <c r="JS120" s="394">
        <v>2.7132788684673677</v>
      </c>
      <c r="JT120" s="394">
        <v>2.7132788684673677</v>
      </c>
      <c r="JU120" s="394">
        <v>2.7132788684673677</v>
      </c>
      <c r="JV120" s="394">
        <v>2.7132788684673677</v>
      </c>
      <c r="JW120" s="394">
        <v>2.7132788684673677</v>
      </c>
      <c r="JX120" s="394">
        <v>2.7132788684673677</v>
      </c>
      <c r="JY120" s="394">
        <v>2.7132788684673677</v>
      </c>
      <c r="JZ120" s="394">
        <v>2.7132788684673677</v>
      </c>
      <c r="KA120" s="394">
        <v>2.7132788684673677</v>
      </c>
      <c r="KB120" s="394">
        <v>2.7132788684673677</v>
      </c>
      <c r="KC120" s="394">
        <v>2.7132788684673677</v>
      </c>
    </row>
    <row r="121" spans="1:289" x14ac:dyDescent="0.25">
      <c r="A121" s="383">
        <v>112</v>
      </c>
      <c r="B121" s="384" t="s">
        <v>853</v>
      </c>
      <c r="C121" s="385" t="s">
        <v>142</v>
      </c>
      <c r="D121" s="385" t="s">
        <v>142</v>
      </c>
      <c r="E121" s="129">
        <v>2052</v>
      </c>
      <c r="F121" s="386">
        <v>939.8950900000001</v>
      </c>
      <c r="G121" s="386">
        <v>923.95093747791066</v>
      </c>
      <c r="H121" s="386">
        <v>908.27725769512199</v>
      </c>
      <c r="I121" s="386">
        <v>892.86946241763405</v>
      </c>
      <c r="J121" s="386">
        <v>877.72304124513641</v>
      </c>
      <c r="K121" s="386">
        <v>878.64486860675572</v>
      </c>
      <c r="L121" s="386">
        <v>879.56766411623562</v>
      </c>
      <c r="M121" s="386">
        <v>880.49142879037208</v>
      </c>
      <c r="N121" s="386">
        <v>881.41616364702884</v>
      </c>
      <c r="O121" s="386">
        <v>882.34186970513883</v>
      </c>
      <c r="P121" s="386">
        <v>883.28165800185172</v>
      </c>
      <c r="Q121" s="386">
        <v>884.22244727343957</v>
      </c>
      <c r="R121" s="386">
        <v>885.16423858604742</v>
      </c>
      <c r="S121" s="386">
        <v>886.10703300695593</v>
      </c>
      <c r="T121" s="386">
        <v>887.05083160458253</v>
      </c>
      <c r="U121" s="386">
        <v>887.95905669662204</v>
      </c>
      <c r="V121" s="386">
        <v>888.86821169345217</v>
      </c>
      <c r="W121" s="386">
        <v>889.77829754717482</v>
      </c>
      <c r="X121" s="386">
        <v>890.68931521086688</v>
      </c>
      <c r="Y121" s="386">
        <v>891.6012656385808</v>
      </c>
      <c r="Z121" s="386">
        <v>892.43750552673725</v>
      </c>
      <c r="AA121" s="386">
        <v>893.27452973090749</v>
      </c>
      <c r="AB121" s="386">
        <v>894.11233898670764</v>
      </c>
      <c r="AC121" s="386">
        <v>894.95093403044393</v>
      </c>
      <c r="AD121" s="386">
        <v>895.79031559911346</v>
      </c>
      <c r="AE121" s="386">
        <v>896.83390848788144</v>
      </c>
      <c r="AF121" s="386">
        <v>897.87871715906908</v>
      </c>
      <c r="AG121" s="386">
        <v>898.92474302905919</v>
      </c>
      <c r="AH121" s="386">
        <v>899.97198751588451</v>
      </c>
      <c r="AI121" s="386">
        <v>901.02045203923001</v>
      </c>
      <c r="AJ121" s="386">
        <v>901.95901251343457</v>
      </c>
      <c r="AK121" s="386">
        <v>902.89855065219911</v>
      </c>
      <c r="AL121" s="386">
        <v>903.83906747392143</v>
      </c>
      <c r="AM121" s="386">
        <v>904.7805639980603</v>
      </c>
      <c r="AN121" s="386">
        <v>905.72304124513664</v>
      </c>
      <c r="AO121" s="387">
        <v>905.72304124513664</v>
      </c>
      <c r="AP121" s="387">
        <v>905.72304124513664</v>
      </c>
      <c r="AQ121" s="387">
        <v>905.72304124513664</v>
      </c>
      <c r="AR121" s="387">
        <v>905.72304124513664</v>
      </c>
      <c r="AS121" s="387">
        <v>905.72304124513664</v>
      </c>
      <c r="AT121" s="387">
        <v>905.72304124513664</v>
      </c>
      <c r="AU121" s="387">
        <v>905.72304124513664</v>
      </c>
      <c r="AV121" s="387">
        <v>905.72304124513664</v>
      </c>
      <c r="AW121" s="387">
        <v>905.72304124513664</v>
      </c>
      <c r="AX121" s="387">
        <v>905.72304124513664</v>
      </c>
      <c r="AY121" s="387">
        <v>905.72304124513664</v>
      </c>
      <c r="AZ121" s="387">
        <v>905.72304124513664</v>
      </c>
      <c r="BA121" s="387">
        <v>905.72304124513664</v>
      </c>
      <c r="BB121" s="387">
        <v>905.72304124513664</v>
      </c>
      <c r="BC121" s="387">
        <v>905.72304124513664</v>
      </c>
      <c r="BD121" s="387">
        <v>905.72304124513664</v>
      </c>
      <c r="BE121" s="387">
        <v>905.72304124513664</v>
      </c>
      <c r="BF121" s="387">
        <v>905.72304124513664</v>
      </c>
      <c r="BG121" s="387">
        <v>905.72304124513664</v>
      </c>
      <c r="BH121" s="387">
        <v>905.72304124513664</v>
      </c>
      <c r="BI121" s="387">
        <v>905.72304124513664</v>
      </c>
      <c r="BJ121" s="387">
        <v>905.72304124513664</v>
      </c>
      <c r="BK121" s="387">
        <v>905.72304124513664</v>
      </c>
      <c r="BL121" s="387">
        <v>905.72304124513664</v>
      </c>
      <c r="BM121" s="387">
        <v>905.72304124513664</v>
      </c>
      <c r="BN121" s="387">
        <v>905.72304124513664</v>
      </c>
      <c r="BO121" s="387">
        <v>905.72304124513664</v>
      </c>
      <c r="BP121" s="387">
        <v>905.72304124513664</v>
      </c>
      <c r="CA121" s="386">
        <v>2570</v>
      </c>
      <c r="CB121" s="386">
        <v>2526.4031428424955</v>
      </c>
      <c r="CC121" s="386">
        <v>2483.5458522040617</v>
      </c>
      <c r="CD121" s="386">
        <v>2441.415582257504</v>
      </c>
      <c r="CE121" s="386">
        <v>2400</v>
      </c>
      <c r="CF121" s="386">
        <v>2400.6326478781052</v>
      </c>
      <c r="CG121" s="386">
        <v>2401.2654625242676</v>
      </c>
      <c r="CH121" s="386">
        <v>2401.898443982448</v>
      </c>
      <c r="CI121" s="386">
        <v>2402.5315922966188</v>
      </c>
      <c r="CJ121" s="386">
        <v>2403.164907510763</v>
      </c>
      <c r="CK121" s="386">
        <v>2403.8260890372144</v>
      </c>
      <c r="CL121" s="386">
        <v>2404.4874524741995</v>
      </c>
      <c r="CM121" s="386">
        <v>2405.1489978717673</v>
      </c>
      <c r="CN121" s="386">
        <v>2405.8107252799805</v>
      </c>
      <c r="CO121" s="386">
        <v>2406.4726347489163</v>
      </c>
      <c r="CP121" s="386">
        <v>2404.9339255908858</v>
      </c>
      <c r="CQ121" s="386">
        <v>2403.3962002902399</v>
      </c>
      <c r="CR121" s="386">
        <v>2401.8594582178962</v>
      </c>
      <c r="CS121" s="386">
        <v>2400.3236987451742</v>
      </c>
      <c r="CT121" s="386">
        <v>2398.7889212437954</v>
      </c>
      <c r="CU121" s="386">
        <v>2397.0209742216971</v>
      </c>
      <c r="CV121" s="386">
        <v>2395.2543302057306</v>
      </c>
      <c r="CW121" s="386">
        <v>2393.4889882355587</v>
      </c>
      <c r="CX121" s="386">
        <v>2391.7249473515521</v>
      </c>
      <c r="CY121" s="386">
        <v>2389.9622065947892</v>
      </c>
      <c r="CZ121" s="386">
        <v>2388.6962925835041</v>
      </c>
      <c r="DA121" s="386">
        <v>2387.4310491009323</v>
      </c>
      <c r="DB121" s="386">
        <v>2386.1664757919089</v>
      </c>
      <c r="DC121" s="386">
        <v>2384.9025723014565</v>
      </c>
      <c r="DD121" s="386">
        <v>2383.639338274786</v>
      </c>
      <c r="DE121" s="386">
        <v>2386.0638663224722</v>
      </c>
      <c r="DF121" s="386">
        <v>2388.4908604883162</v>
      </c>
      <c r="DG121" s="386">
        <v>2390.9203232807399</v>
      </c>
      <c r="DH121" s="386">
        <v>2393.3522572107163</v>
      </c>
      <c r="DI121" s="386">
        <v>2395.7866647917731</v>
      </c>
      <c r="DJ121" s="387">
        <v>2395.7866647917731</v>
      </c>
      <c r="DK121" s="387">
        <v>2395.7866647917731</v>
      </c>
      <c r="DL121" s="387">
        <v>2395.7866647917731</v>
      </c>
      <c r="DM121" s="387">
        <v>2395.7866647917731</v>
      </c>
      <c r="DN121" s="387">
        <v>2395.7866647917731</v>
      </c>
      <c r="DO121" s="387">
        <v>2395.7866647917731</v>
      </c>
      <c r="DP121" s="387">
        <v>2395.7866647917731</v>
      </c>
      <c r="DQ121" s="387">
        <v>2395.7866647917731</v>
      </c>
      <c r="DR121" s="387">
        <v>2395.7866647917731</v>
      </c>
      <c r="DS121" s="387">
        <v>2395.7866647917731</v>
      </c>
      <c r="DT121" s="387">
        <v>2395.7866647917731</v>
      </c>
      <c r="DU121" s="387">
        <v>2395.7866647917731</v>
      </c>
      <c r="DV121" s="387">
        <v>2395.7866647917731</v>
      </c>
      <c r="DW121" s="387">
        <v>2395.7866647917731</v>
      </c>
      <c r="DX121" s="387">
        <v>2395.7866647917731</v>
      </c>
      <c r="DY121" s="387">
        <v>2395.7866647917731</v>
      </c>
      <c r="DZ121" s="387">
        <v>2395.7866647917731</v>
      </c>
      <c r="EA121" s="387">
        <v>2395.7866647917731</v>
      </c>
      <c r="EB121" s="387">
        <v>2395.7866647917731</v>
      </c>
      <c r="EC121" s="387">
        <v>2395.7866647917731</v>
      </c>
      <c r="ED121" s="387">
        <v>2395.7866647917731</v>
      </c>
      <c r="EE121" s="387">
        <v>2395.7866647917731</v>
      </c>
      <c r="EF121" s="387">
        <v>2395.7866647917731</v>
      </c>
      <c r="EG121" s="387">
        <v>2395.7866647917731</v>
      </c>
      <c r="EH121" s="387">
        <v>2395.7866647917731</v>
      </c>
      <c r="EI121" s="387">
        <v>2395.7866647917731</v>
      </c>
      <c r="EJ121" s="387">
        <v>2395.7866647917731</v>
      </c>
      <c r="EK121" s="387">
        <v>2395.7866647917731</v>
      </c>
      <c r="EY121" s="386">
        <v>765</v>
      </c>
      <c r="EZ121" s="386">
        <v>772</v>
      </c>
      <c r="FA121" s="386">
        <v>779</v>
      </c>
      <c r="FB121" s="386">
        <v>786</v>
      </c>
      <c r="FC121" s="386">
        <v>794.4</v>
      </c>
      <c r="FD121" s="386">
        <v>804</v>
      </c>
      <c r="FE121" s="386">
        <v>814</v>
      </c>
      <c r="FF121" s="386">
        <v>824</v>
      </c>
      <c r="FG121" s="386">
        <v>834</v>
      </c>
      <c r="FH121" s="386">
        <v>844</v>
      </c>
      <c r="FI121" s="386">
        <v>851.90000000000009</v>
      </c>
      <c r="FJ121" s="386">
        <v>860</v>
      </c>
      <c r="FK121" s="386">
        <v>868</v>
      </c>
      <c r="FL121" s="386">
        <v>876</v>
      </c>
      <c r="FM121" s="386">
        <v>884</v>
      </c>
      <c r="FN121" s="386">
        <v>892</v>
      </c>
      <c r="FO121" s="386">
        <v>900</v>
      </c>
      <c r="FP121" s="386">
        <v>908</v>
      </c>
      <c r="FQ121" s="386">
        <v>916</v>
      </c>
      <c r="FR121" s="386">
        <v>924</v>
      </c>
      <c r="FS121" s="386">
        <v>932</v>
      </c>
      <c r="FT121" s="386">
        <v>940</v>
      </c>
      <c r="FU121" s="386">
        <v>948</v>
      </c>
      <c r="FV121" s="386">
        <v>956</v>
      </c>
      <c r="FW121" s="386">
        <v>964</v>
      </c>
      <c r="FX121" s="386">
        <v>972</v>
      </c>
      <c r="FY121" s="386">
        <v>980</v>
      </c>
      <c r="FZ121" s="386">
        <v>988</v>
      </c>
      <c r="GA121" s="386">
        <v>996</v>
      </c>
      <c r="GB121" s="386">
        <v>1004</v>
      </c>
      <c r="GC121" s="386">
        <v>1021.7</v>
      </c>
      <c r="GD121" s="387">
        <v>1021.7</v>
      </c>
      <c r="GE121" s="387">
        <v>1021.7</v>
      </c>
      <c r="GF121" s="387">
        <v>1021.7</v>
      </c>
      <c r="GG121" s="387">
        <v>1021.7</v>
      </c>
      <c r="GH121" s="387">
        <v>1021.7</v>
      </c>
      <c r="GI121" s="387">
        <v>1021.7</v>
      </c>
      <c r="GJ121" s="387">
        <v>1021.7</v>
      </c>
      <c r="GK121" s="387">
        <v>1021.7</v>
      </c>
      <c r="GL121" s="387">
        <v>1021.7</v>
      </c>
      <c r="GM121" s="387">
        <v>1021.7</v>
      </c>
      <c r="GN121" s="387">
        <v>1021.7</v>
      </c>
      <c r="GO121" s="387">
        <v>1021.7</v>
      </c>
      <c r="GP121" s="387">
        <v>1021.7</v>
      </c>
      <c r="GQ121" s="387">
        <v>1021.7</v>
      </c>
      <c r="GR121" s="387">
        <v>1021.7</v>
      </c>
      <c r="GS121" s="387">
        <v>1021.7</v>
      </c>
      <c r="GT121" s="387">
        <v>1021.7</v>
      </c>
      <c r="GU121" s="387">
        <v>1021.7</v>
      </c>
      <c r="GV121" s="387">
        <v>1021.7</v>
      </c>
      <c r="GW121" s="387">
        <v>1021.7</v>
      </c>
      <c r="GX121" s="387">
        <v>1021.7</v>
      </c>
      <c r="GY121" s="387">
        <v>1021.7</v>
      </c>
      <c r="GZ121" s="387">
        <v>1021.7</v>
      </c>
      <c r="HA121" s="387">
        <v>1021.7</v>
      </c>
      <c r="HB121" s="387">
        <v>1021.7</v>
      </c>
      <c r="HC121" s="387">
        <v>1021.7</v>
      </c>
      <c r="HD121" s="387">
        <v>1021.7</v>
      </c>
      <c r="HE121" s="387">
        <v>1021.7</v>
      </c>
      <c r="HS121" s="394">
        <v>2.7343477238507541</v>
      </c>
      <c r="HT121" s="394">
        <v>2.7343477238507541</v>
      </c>
      <c r="HU121" s="394">
        <v>2.7343477238507541</v>
      </c>
      <c r="HV121" s="394">
        <v>2.7343477238507541</v>
      </c>
      <c r="HW121" s="394">
        <v>2.7343477238507536</v>
      </c>
      <c r="HX121" s="394">
        <v>2.7321990187966678</v>
      </c>
      <c r="HY121" s="394">
        <v>2.7300520022379295</v>
      </c>
      <c r="HZ121" s="394">
        <v>2.7279066728476846</v>
      </c>
      <c r="IA121" s="394">
        <v>2.7257630293001234</v>
      </c>
      <c r="IB121" s="394">
        <v>2.7236210702704757</v>
      </c>
      <c r="IC121" s="394">
        <v>2.7214717607463044</v>
      </c>
      <c r="ID121" s="394">
        <v>2.7193241473213003</v>
      </c>
      <c r="IE121" s="394">
        <v>2.7171782286570099</v>
      </c>
      <c r="IF121" s="394">
        <v>2.7150340034160352</v>
      </c>
      <c r="IG121" s="394">
        <v>2.7128914702620346</v>
      </c>
      <c r="IH121" s="394">
        <v>2.708383801543397</v>
      </c>
      <c r="II121" s="394">
        <v>2.7038836226478864</v>
      </c>
      <c r="IJ121" s="394">
        <v>2.6993909211306124</v>
      </c>
      <c r="IK121" s="394">
        <v>2.69490568456736</v>
      </c>
      <c r="IL121" s="394">
        <v>2.6904279005545599</v>
      </c>
      <c r="IM121" s="394">
        <v>2.6859258596566042</v>
      </c>
      <c r="IN121" s="394">
        <v>2.6814313522711588</v>
      </c>
      <c r="IO121" s="394">
        <v>2.6769443657919831</v>
      </c>
      <c r="IP121" s="394">
        <v>2.6724648876339314</v>
      </c>
      <c r="IQ121" s="394">
        <v>2.6679929052329157</v>
      </c>
      <c r="IR121" s="394">
        <v>2.6634767820175274</v>
      </c>
      <c r="IS121" s="394">
        <v>2.6589683032635829</v>
      </c>
      <c r="IT121" s="394">
        <v>2.6544674560312691</v>
      </c>
      <c r="IU121" s="394">
        <v>2.6499742274026756</v>
      </c>
      <c r="IV121" s="394">
        <v>2.6454886044817587</v>
      </c>
      <c r="IW121" s="394">
        <v>2.6454238310379234</v>
      </c>
      <c r="IX121" s="394">
        <v>2.6453590591800324</v>
      </c>
      <c r="IY121" s="394">
        <v>2.6452942889080475</v>
      </c>
      <c r="IZ121" s="394">
        <v>2.64522952022193</v>
      </c>
      <c r="JA121" s="394">
        <v>2.6451647531216405</v>
      </c>
      <c r="JB121" s="394">
        <v>2.6451647531216405</v>
      </c>
      <c r="JC121" s="394">
        <v>2.6451647531216405</v>
      </c>
      <c r="JD121" s="394">
        <v>2.6451647531216405</v>
      </c>
      <c r="JE121" s="394">
        <v>2.6451647531216405</v>
      </c>
      <c r="JF121" s="394">
        <v>2.6451647531216405</v>
      </c>
      <c r="JG121" s="394">
        <v>2.6451647531216405</v>
      </c>
      <c r="JH121" s="394">
        <v>2.6451647531216405</v>
      </c>
      <c r="JI121" s="394">
        <v>2.6451647531216405</v>
      </c>
      <c r="JJ121" s="394">
        <v>2.6451647531216405</v>
      </c>
      <c r="JK121" s="394">
        <v>2.6451647531216405</v>
      </c>
      <c r="JL121" s="394">
        <v>2.6451647531216405</v>
      </c>
      <c r="JM121" s="394">
        <v>2.6451647531216405</v>
      </c>
      <c r="JN121" s="394">
        <v>2.6451647531216405</v>
      </c>
      <c r="JO121" s="394">
        <v>2.6451647531216405</v>
      </c>
      <c r="JP121" s="394">
        <v>2.6451647531216405</v>
      </c>
      <c r="JQ121" s="394">
        <v>2.6451647531216405</v>
      </c>
      <c r="JR121" s="394">
        <v>2.6451647531216405</v>
      </c>
      <c r="JS121" s="394">
        <v>2.6451647531216405</v>
      </c>
      <c r="JT121" s="394">
        <v>2.6451647531216405</v>
      </c>
      <c r="JU121" s="394">
        <v>2.6451647531216405</v>
      </c>
      <c r="JV121" s="394">
        <v>2.6451647531216405</v>
      </c>
      <c r="JW121" s="394">
        <v>2.6451647531216405</v>
      </c>
      <c r="JX121" s="394">
        <v>2.6451647531216405</v>
      </c>
      <c r="JY121" s="394">
        <v>2.6451647531216405</v>
      </c>
      <c r="JZ121" s="394">
        <v>2.6451647531216405</v>
      </c>
      <c r="KA121" s="394">
        <v>2.6451647531216405</v>
      </c>
      <c r="KB121" s="394">
        <v>2.6451647531216405</v>
      </c>
      <c r="KC121" s="394">
        <v>2.6451647531216405</v>
      </c>
    </row>
    <row r="122" spans="1:289" x14ac:dyDescent="0.25">
      <c r="A122" s="383">
        <v>113</v>
      </c>
      <c r="B122" s="384" t="s">
        <v>854</v>
      </c>
      <c r="C122" s="385" t="s">
        <v>142</v>
      </c>
      <c r="D122" s="385" t="s">
        <v>142</v>
      </c>
      <c r="E122" s="129">
        <v>2052</v>
      </c>
      <c r="F122" s="386">
        <v>1185.66048</v>
      </c>
      <c r="G122" s="386">
        <v>1176.7966133088662</v>
      </c>
      <c r="H122" s="386">
        <v>1167.999011905345</v>
      </c>
      <c r="I122" s="386">
        <v>1159.2671803974711</v>
      </c>
      <c r="J122" s="386">
        <v>1150.6006270967741</v>
      </c>
      <c r="K122" s="386">
        <v>1161.4781928422674</v>
      </c>
      <c r="L122" s="386">
        <v>1172.4585930845974</v>
      </c>
      <c r="M122" s="386">
        <v>1183.5428000020977</v>
      </c>
      <c r="N122" s="386">
        <v>1194.7317949638962</v>
      </c>
      <c r="O122" s="386">
        <v>1206.0265686168034</v>
      </c>
      <c r="P122" s="386">
        <v>1217.1220333479057</v>
      </c>
      <c r="Q122" s="386">
        <v>1228.3195765412929</v>
      </c>
      <c r="R122" s="386">
        <v>1239.6201373205363</v>
      </c>
      <c r="S122" s="386">
        <v>1251.0246634491598</v>
      </c>
      <c r="T122" s="386">
        <v>1262.5341114101273</v>
      </c>
      <c r="U122" s="386">
        <v>1272.7140165684652</v>
      </c>
      <c r="V122" s="386">
        <v>1282.976003048881</v>
      </c>
      <c r="W122" s="386">
        <v>1293.3207326790957</v>
      </c>
      <c r="X122" s="386">
        <v>1303.7488726231963</v>
      </c>
      <c r="Y122" s="386">
        <v>1314.2610954246625</v>
      </c>
      <c r="Z122" s="386">
        <v>1323.3504110114552</v>
      </c>
      <c r="AA122" s="386">
        <v>1332.5025875154006</v>
      </c>
      <c r="AB122" s="386">
        <v>1341.7180596771418</v>
      </c>
      <c r="AC122" s="386">
        <v>1350.9972652439506</v>
      </c>
      <c r="AD122" s="386">
        <v>1360.3406449905215</v>
      </c>
      <c r="AE122" s="386">
        <v>1372.4536505676042</v>
      </c>
      <c r="AF122" s="386">
        <v>1384.674515087703</v>
      </c>
      <c r="AG122" s="386">
        <v>1397.0041989690653</v>
      </c>
      <c r="AH122" s="386">
        <v>1409.4436711818787</v>
      </c>
      <c r="AI122" s="386">
        <v>1421.9939093244211</v>
      </c>
      <c r="AJ122" s="386">
        <v>1433.3329685308624</v>
      </c>
      <c r="AK122" s="386">
        <v>1444.7624460315342</v>
      </c>
      <c r="AL122" s="386">
        <v>1456.2830628269871</v>
      </c>
      <c r="AM122" s="386">
        <v>1467.8955456670706</v>
      </c>
      <c r="AN122" s="386">
        <v>1479.6006270967773</v>
      </c>
      <c r="AO122" s="387">
        <v>1479.6006270967773</v>
      </c>
      <c r="AP122" s="387">
        <v>1479.6006270967773</v>
      </c>
      <c r="AQ122" s="387">
        <v>1479.6006270967773</v>
      </c>
      <c r="AR122" s="387">
        <v>1479.6006270967773</v>
      </c>
      <c r="AS122" s="387">
        <v>1479.6006270967773</v>
      </c>
      <c r="AT122" s="387">
        <v>1479.6006270967773</v>
      </c>
      <c r="AU122" s="387">
        <v>1479.6006270967773</v>
      </c>
      <c r="AV122" s="387">
        <v>1479.6006270967773</v>
      </c>
      <c r="AW122" s="387">
        <v>1479.6006270967773</v>
      </c>
      <c r="AX122" s="387">
        <v>1479.6006270967773</v>
      </c>
      <c r="AY122" s="387">
        <v>1479.6006270967773</v>
      </c>
      <c r="AZ122" s="387">
        <v>1479.6006270967773</v>
      </c>
      <c r="BA122" s="387">
        <v>1479.6006270967773</v>
      </c>
      <c r="BB122" s="387">
        <v>1479.6006270967773</v>
      </c>
      <c r="BC122" s="387">
        <v>1479.6006270967773</v>
      </c>
      <c r="BD122" s="387">
        <v>1479.6006270967773</v>
      </c>
      <c r="BE122" s="387">
        <v>1479.6006270967773</v>
      </c>
      <c r="BF122" s="387">
        <v>1479.6006270967773</v>
      </c>
      <c r="BG122" s="387">
        <v>1479.6006270967773</v>
      </c>
      <c r="BH122" s="387">
        <v>1479.6006270967773</v>
      </c>
      <c r="BI122" s="387">
        <v>1479.6006270967773</v>
      </c>
      <c r="BJ122" s="387">
        <v>1479.6006270967773</v>
      </c>
      <c r="BK122" s="387">
        <v>1479.6006270967773</v>
      </c>
      <c r="BL122" s="387">
        <v>1479.6006270967773</v>
      </c>
      <c r="BM122" s="387">
        <v>1479.6006270967773</v>
      </c>
      <c r="BN122" s="387">
        <v>1479.6006270967773</v>
      </c>
      <c r="BO122" s="387">
        <v>1479.6006270967773</v>
      </c>
      <c r="BP122" s="387">
        <v>1479.6006270967773</v>
      </c>
      <c r="CA122" s="386">
        <v>3720</v>
      </c>
      <c r="CB122" s="386">
        <v>3692.1896911913454</v>
      </c>
      <c r="CC122" s="386">
        <v>3664.5872891773233</v>
      </c>
      <c r="CD122" s="386">
        <v>3637.191239669718</v>
      </c>
      <c r="CE122" s="386">
        <v>3609.9999999999995</v>
      </c>
      <c r="CF122" s="386">
        <v>3632.1644484831122</v>
      </c>
      <c r="CG122" s="386">
        <v>3654.4649808378485</v>
      </c>
      <c r="CH122" s="386">
        <v>3676.9024325833111</v>
      </c>
      <c r="CI122" s="386">
        <v>3699.4776443684705</v>
      </c>
      <c r="CJ122" s="386">
        <v>3722.1914620036609</v>
      </c>
      <c r="CK122" s="386">
        <v>3743.9463472150128</v>
      </c>
      <c r="CL122" s="386">
        <v>3765.8283819927938</v>
      </c>
      <c r="CM122" s="386">
        <v>3787.8383094809956</v>
      </c>
      <c r="CN122" s="386">
        <v>3809.9768771670228</v>
      </c>
      <c r="CO122" s="386">
        <v>3832.2448369070753</v>
      </c>
      <c r="CP122" s="386">
        <v>3848.5614595492802</v>
      </c>
      <c r="CQ122" s="386">
        <v>3864.9475537899293</v>
      </c>
      <c r="CR122" s="386">
        <v>3881.4034154195847</v>
      </c>
      <c r="CS122" s="386">
        <v>3897.9293414882022</v>
      </c>
      <c r="CT122" s="386">
        <v>3914.5256303104911</v>
      </c>
      <c r="CU122" s="386">
        <v>3926.5345732303326</v>
      </c>
      <c r="CV122" s="386">
        <v>3938.5803570662065</v>
      </c>
      <c r="CW122" s="386">
        <v>3950.6630948383095</v>
      </c>
      <c r="CX122" s="386">
        <v>3962.7828999135609</v>
      </c>
      <c r="CY122" s="386">
        <v>3974.9398860066653</v>
      </c>
      <c r="CZ122" s="386">
        <v>3994.5901121439056</v>
      </c>
      <c r="DA122" s="386">
        <v>4014.3374797218517</v>
      </c>
      <c r="DB122" s="386">
        <v>4034.1824689619234</v>
      </c>
      <c r="DC122" s="386">
        <v>4054.1255624595292</v>
      </c>
      <c r="DD122" s="386">
        <v>4074.1672451958007</v>
      </c>
      <c r="DE122" s="386">
        <v>4106.1037967527991</v>
      </c>
      <c r="DF122" s="386">
        <v>4138.2906923099254</v>
      </c>
      <c r="DG122" s="386">
        <v>4170.7298942618445</v>
      </c>
      <c r="DH122" s="386">
        <v>4203.423380386027</v>
      </c>
      <c r="DI122" s="386">
        <v>4236.3731439633284</v>
      </c>
      <c r="DJ122" s="387">
        <v>4236.3731439633284</v>
      </c>
      <c r="DK122" s="387">
        <v>4236.3731439633284</v>
      </c>
      <c r="DL122" s="387">
        <v>4236.3731439633284</v>
      </c>
      <c r="DM122" s="387">
        <v>4236.3731439633284</v>
      </c>
      <c r="DN122" s="387">
        <v>4236.3731439633284</v>
      </c>
      <c r="DO122" s="387">
        <v>4236.3731439633284</v>
      </c>
      <c r="DP122" s="387">
        <v>4236.3731439633284</v>
      </c>
      <c r="DQ122" s="387">
        <v>4236.3731439633284</v>
      </c>
      <c r="DR122" s="387">
        <v>4236.3731439633284</v>
      </c>
      <c r="DS122" s="387">
        <v>4236.3731439633284</v>
      </c>
      <c r="DT122" s="387">
        <v>4236.3731439633284</v>
      </c>
      <c r="DU122" s="387">
        <v>4236.3731439633284</v>
      </c>
      <c r="DV122" s="387">
        <v>4236.3731439633284</v>
      </c>
      <c r="DW122" s="387">
        <v>4236.3731439633284</v>
      </c>
      <c r="DX122" s="387">
        <v>4236.3731439633284</v>
      </c>
      <c r="DY122" s="387">
        <v>4236.3731439633284</v>
      </c>
      <c r="DZ122" s="387">
        <v>4236.3731439633284</v>
      </c>
      <c r="EA122" s="387">
        <v>4236.3731439633284</v>
      </c>
      <c r="EB122" s="387">
        <v>4236.3731439633284</v>
      </c>
      <c r="EC122" s="387">
        <v>4236.3731439633284</v>
      </c>
      <c r="ED122" s="387">
        <v>4236.3731439633284</v>
      </c>
      <c r="EE122" s="387">
        <v>4236.3731439633284</v>
      </c>
      <c r="EF122" s="387">
        <v>4236.3731439633284</v>
      </c>
      <c r="EG122" s="387">
        <v>4236.3731439633284</v>
      </c>
      <c r="EH122" s="387">
        <v>4236.3731439633284</v>
      </c>
      <c r="EI122" s="387">
        <v>4236.3731439633284</v>
      </c>
      <c r="EJ122" s="387">
        <v>4236.3731439633284</v>
      </c>
      <c r="EK122" s="387">
        <v>4236.3731439633284</v>
      </c>
      <c r="EY122" s="386">
        <v>582</v>
      </c>
      <c r="EZ122" s="386">
        <v>587</v>
      </c>
      <c r="FA122" s="386">
        <v>592</v>
      </c>
      <c r="FB122" s="386">
        <v>597</v>
      </c>
      <c r="FC122" s="386">
        <v>601.19999999999993</v>
      </c>
      <c r="FD122" s="386">
        <v>611</v>
      </c>
      <c r="FE122" s="386">
        <v>621</v>
      </c>
      <c r="FF122" s="386">
        <v>631</v>
      </c>
      <c r="FG122" s="386">
        <v>641</v>
      </c>
      <c r="FH122" s="386">
        <v>651</v>
      </c>
      <c r="FI122" s="386">
        <v>658.19999999999993</v>
      </c>
      <c r="FJ122" s="386">
        <v>666</v>
      </c>
      <c r="FK122" s="386">
        <v>674</v>
      </c>
      <c r="FL122" s="386">
        <v>682</v>
      </c>
      <c r="FM122" s="386">
        <v>690</v>
      </c>
      <c r="FN122" s="386">
        <v>698</v>
      </c>
      <c r="FO122" s="386">
        <v>706</v>
      </c>
      <c r="FP122" s="386">
        <v>714</v>
      </c>
      <c r="FQ122" s="386">
        <v>722</v>
      </c>
      <c r="FR122" s="386">
        <v>730</v>
      </c>
      <c r="FS122" s="386">
        <v>738</v>
      </c>
      <c r="FT122" s="386">
        <v>746</v>
      </c>
      <c r="FU122" s="386">
        <v>754</v>
      </c>
      <c r="FV122" s="386">
        <v>762</v>
      </c>
      <c r="FW122" s="386">
        <v>770</v>
      </c>
      <c r="FX122" s="386">
        <v>778</v>
      </c>
      <c r="FY122" s="386">
        <v>786</v>
      </c>
      <c r="FZ122" s="386">
        <v>794</v>
      </c>
      <c r="GA122" s="386">
        <v>802</v>
      </c>
      <c r="GB122" s="386">
        <v>810</v>
      </c>
      <c r="GC122" s="386">
        <v>814.4</v>
      </c>
      <c r="GD122" s="387">
        <v>814.4</v>
      </c>
      <c r="GE122" s="387">
        <v>814.4</v>
      </c>
      <c r="GF122" s="387">
        <v>814.4</v>
      </c>
      <c r="GG122" s="387">
        <v>814.4</v>
      </c>
      <c r="GH122" s="387">
        <v>814.4</v>
      </c>
      <c r="GI122" s="387">
        <v>814.4</v>
      </c>
      <c r="GJ122" s="387">
        <v>814.4</v>
      </c>
      <c r="GK122" s="387">
        <v>814.4</v>
      </c>
      <c r="GL122" s="387">
        <v>814.4</v>
      </c>
      <c r="GM122" s="387">
        <v>814.4</v>
      </c>
      <c r="GN122" s="387">
        <v>814.4</v>
      </c>
      <c r="GO122" s="387">
        <v>814.4</v>
      </c>
      <c r="GP122" s="387">
        <v>814.4</v>
      </c>
      <c r="GQ122" s="387">
        <v>814.4</v>
      </c>
      <c r="GR122" s="387">
        <v>814.4</v>
      </c>
      <c r="GS122" s="387">
        <v>814.4</v>
      </c>
      <c r="GT122" s="387">
        <v>814.4</v>
      </c>
      <c r="GU122" s="387">
        <v>814.4</v>
      </c>
      <c r="GV122" s="387">
        <v>814.4</v>
      </c>
      <c r="GW122" s="387">
        <v>814.4</v>
      </c>
      <c r="GX122" s="387">
        <v>814.4</v>
      </c>
      <c r="GY122" s="387">
        <v>814.4</v>
      </c>
      <c r="GZ122" s="387">
        <v>814.4</v>
      </c>
      <c r="HA122" s="387">
        <v>814.4</v>
      </c>
      <c r="HB122" s="387">
        <v>814.4</v>
      </c>
      <c r="HC122" s="387">
        <v>814.4</v>
      </c>
      <c r="HD122" s="387">
        <v>814.4</v>
      </c>
      <c r="HE122" s="387">
        <v>814.4</v>
      </c>
      <c r="HS122" s="394">
        <v>3.1374917716748052</v>
      </c>
      <c r="HT122" s="394">
        <v>3.1374917716748052</v>
      </c>
      <c r="HU122" s="394">
        <v>3.1374917716748056</v>
      </c>
      <c r="HV122" s="394">
        <v>3.1374917716748056</v>
      </c>
      <c r="HW122" s="394">
        <v>3.1374917716748052</v>
      </c>
      <c r="HX122" s="394">
        <v>3.1271912558209971</v>
      </c>
      <c r="HY122" s="394">
        <v>3.1169245569887387</v>
      </c>
      <c r="HZ122" s="394">
        <v>3.106691564155343</v>
      </c>
      <c r="IA122" s="394">
        <v>3.0964921666626153</v>
      </c>
      <c r="IB122" s="394">
        <v>3.0863262542156571</v>
      </c>
      <c r="IC122" s="394">
        <v>3.0760648847319261</v>
      </c>
      <c r="ID122" s="394">
        <v>3.0658376320897109</v>
      </c>
      <c r="IE122" s="394">
        <v>3.0556443828578681</v>
      </c>
      <c r="IF122" s="394">
        <v>3.0454850239823879</v>
      </c>
      <c r="IG122" s="394">
        <v>3.0353594427851398</v>
      </c>
      <c r="IH122" s="394">
        <v>3.0239012138217056</v>
      </c>
      <c r="II122" s="394">
        <v>3.0124862387178069</v>
      </c>
      <c r="IJ122" s="394">
        <v>3.0011143541937289</v>
      </c>
      <c r="IK122" s="394">
        <v>2.9897853975861226</v>
      </c>
      <c r="IL122" s="394">
        <v>2.9784992068456795</v>
      </c>
      <c r="IM122" s="394">
        <v>2.9671162985691955</v>
      </c>
      <c r="IN122" s="394">
        <v>2.9557768922686507</v>
      </c>
      <c r="IO122" s="394">
        <v>2.9444808216928666</v>
      </c>
      <c r="IP122" s="394">
        <v>2.9332279212260275</v>
      </c>
      <c r="IQ122" s="394">
        <v>2.9220180258852455</v>
      </c>
      <c r="IR122" s="394">
        <v>2.9105464585211074</v>
      </c>
      <c r="IS122" s="394">
        <v>2.8991199274492248</v>
      </c>
      <c r="IT122" s="394">
        <v>2.8877382558613589</v>
      </c>
      <c r="IU122" s="394">
        <v>2.8764012676434043</v>
      </c>
      <c r="IV122" s="394">
        <v>2.8651087873726602</v>
      </c>
      <c r="IW122" s="394">
        <v>2.8647243082404454</v>
      </c>
      <c r="IX122" s="394">
        <v>2.8643398807028522</v>
      </c>
      <c r="IY122" s="394">
        <v>2.8639555047529557</v>
      </c>
      <c r="IZ122" s="394">
        <v>2.8635711803838353</v>
      </c>
      <c r="JA122" s="394">
        <v>2.8631869075885685</v>
      </c>
      <c r="JB122" s="394">
        <v>2.8631869075885685</v>
      </c>
      <c r="JC122" s="394">
        <v>2.8631869075885685</v>
      </c>
      <c r="JD122" s="394">
        <v>2.8631869075885685</v>
      </c>
      <c r="JE122" s="394">
        <v>2.8631869075885685</v>
      </c>
      <c r="JF122" s="394">
        <v>2.8631869075885685</v>
      </c>
      <c r="JG122" s="394">
        <v>2.8631869075885685</v>
      </c>
      <c r="JH122" s="394">
        <v>2.8631869075885685</v>
      </c>
      <c r="JI122" s="394">
        <v>2.8631869075885685</v>
      </c>
      <c r="JJ122" s="394">
        <v>2.8631869075885685</v>
      </c>
      <c r="JK122" s="394">
        <v>2.8631869075885685</v>
      </c>
      <c r="JL122" s="394">
        <v>2.8631869075885685</v>
      </c>
      <c r="JM122" s="394">
        <v>2.8631869075885685</v>
      </c>
      <c r="JN122" s="394">
        <v>2.8631869075885685</v>
      </c>
      <c r="JO122" s="394">
        <v>2.8631869075885685</v>
      </c>
      <c r="JP122" s="394">
        <v>2.8631869075885685</v>
      </c>
      <c r="JQ122" s="394">
        <v>2.8631869075885685</v>
      </c>
      <c r="JR122" s="394">
        <v>2.8631869075885685</v>
      </c>
      <c r="JS122" s="394">
        <v>2.8631869075885685</v>
      </c>
      <c r="JT122" s="394">
        <v>2.8631869075885685</v>
      </c>
      <c r="JU122" s="394">
        <v>2.8631869075885685</v>
      </c>
      <c r="JV122" s="394">
        <v>2.8631869075885685</v>
      </c>
      <c r="JW122" s="394">
        <v>2.8631869075885685</v>
      </c>
      <c r="JX122" s="394">
        <v>2.8631869075885685</v>
      </c>
      <c r="JY122" s="394">
        <v>2.8631869075885685</v>
      </c>
      <c r="JZ122" s="394">
        <v>2.8631869075885685</v>
      </c>
      <c r="KA122" s="394">
        <v>2.8631869075885685</v>
      </c>
      <c r="KB122" s="394">
        <v>2.8631869075885685</v>
      </c>
      <c r="KC122" s="394">
        <v>2.8631869075885685</v>
      </c>
    </row>
    <row r="123" spans="1:289" x14ac:dyDescent="0.25">
      <c r="A123" s="383">
        <v>114</v>
      </c>
      <c r="B123" s="384" t="s">
        <v>854</v>
      </c>
      <c r="C123" s="385" t="s">
        <v>142</v>
      </c>
      <c r="D123" s="385" t="s">
        <v>142</v>
      </c>
      <c r="E123" s="129">
        <v>2052</v>
      </c>
      <c r="F123" s="386">
        <v>1322.51061</v>
      </c>
      <c r="G123" s="386">
        <v>1309.0178884103605</v>
      </c>
      <c r="H123" s="386">
        <v>1295.6628243446144</v>
      </c>
      <c r="I123" s="386">
        <v>1282.4440133719538</v>
      </c>
      <c r="J123" s="386">
        <v>1269.360065390071</v>
      </c>
      <c r="K123" s="386">
        <v>1274.3592548034203</v>
      </c>
      <c r="L123" s="386">
        <v>1279.3781327948745</v>
      </c>
      <c r="M123" s="386">
        <v>1284.4167769050257</v>
      </c>
      <c r="N123" s="386">
        <v>1289.4752649798484</v>
      </c>
      <c r="O123" s="386">
        <v>1294.5536751719023</v>
      </c>
      <c r="P123" s="386">
        <v>1299.6504335330199</v>
      </c>
      <c r="Q123" s="386">
        <v>1304.7672582276466</v>
      </c>
      <c r="R123" s="386">
        <v>1309.904228258496</v>
      </c>
      <c r="S123" s="386">
        <v>1315.0614229393216</v>
      </c>
      <c r="T123" s="386">
        <v>1320.2389218961405</v>
      </c>
      <c r="U123" s="386">
        <v>1324.9712875954961</v>
      </c>
      <c r="V123" s="386">
        <v>1329.7206163495996</v>
      </c>
      <c r="W123" s="386">
        <v>1334.486968962126</v>
      </c>
      <c r="X123" s="386">
        <v>1339.2704064546999</v>
      </c>
      <c r="Y123" s="386">
        <v>1344.0709900676757</v>
      </c>
      <c r="Z123" s="386">
        <v>1348.326102594745</v>
      </c>
      <c r="AA123" s="386">
        <v>1352.5946861235336</v>
      </c>
      <c r="AB123" s="386">
        <v>1356.8767833010656</v>
      </c>
      <c r="AC123" s="386">
        <v>1361.1724369093793</v>
      </c>
      <c r="AD123" s="386">
        <v>1365.4816898659535</v>
      </c>
      <c r="AE123" s="386">
        <v>1371.1201931240435</v>
      </c>
      <c r="AF123" s="386">
        <v>1376.7819795350511</v>
      </c>
      <c r="AG123" s="386">
        <v>1382.4671452424359</v>
      </c>
      <c r="AH123" s="386">
        <v>1388.175786786664</v>
      </c>
      <c r="AI123" s="386">
        <v>1393.9080011068477</v>
      </c>
      <c r="AJ123" s="386">
        <v>1399.1587069518732</v>
      </c>
      <c r="AK123" s="386">
        <v>1404.4291916573752</v>
      </c>
      <c r="AL123" s="386">
        <v>1409.7195297282551</v>
      </c>
      <c r="AM123" s="386">
        <v>1415.0297959500667</v>
      </c>
      <c r="AN123" s="386">
        <v>1420.3600653900724</v>
      </c>
      <c r="AO123" s="387">
        <v>1420.3600653900724</v>
      </c>
      <c r="AP123" s="387">
        <v>1420.3600653900724</v>
      </c>
      <c r="AQ123" s="387">
        <v>1420.3600653900724</v>
      </c>
      <c r="AR123" s="387">
        <v>1420.3600653900724</v>
      </c>
      <c r="AS123" s="387">
        <v>1420.3600653900724</v>
      </c>
      <c r="AT123" s="387">
        <v>1420.3600653900724</v>
      </c>
      <c r="AU123" s="387">
        <v>1420.3600653900724</v>
      </c>
      <c r="AV123" s="387">
        <v>1420.3600653900724</v>
      </c>
      <c r="AW123" s="387">
        <v>1420.3600653900724</v>
      </c>
      <c r="AX123" s="387">
        <v>1420.3600653900724</v>
      </c>
      <c r="AY123" s="387">
        <v>1420.3600653900724</v>
      </c>
      <c r="AZ123" s="387">
        <v>1420.3600653900724</v>
      </c>
      <c r="BA123" s="387">
        <v>1420.3600653900724</v>
      </c>
      <c r="BB123" s="387">
        <v>1420.3600653900724</v>
      </c>
      <c r="BC123" s="387">
        <v>1420.3600653900724</v>
      </c>
      <c r="BD123" s="387">
        <v>1420.3600653900724</v>
      </c>
      <c r="BE123" s="387">
        <v>1420.3600653900724</v>
      </c>
      <c r="BF123" s="387">
        <v>1420.3600653900724</v>
      </c>
      <c r="BG123" s="387">
        <v>1420.3600653900724</v>
      </c>
      <c r="BH123" s="387">
        <v>1420.3600653900724</v>
      </c>
      <c r="BI123" s="387">
        <v>1420.3600653900724</v>
      </c>
      <c r="BJ123" s="387">
        <v>1420.3600653900724</v>
      </c>
      <c r="BK123" s="387">
        <v>1420.3600653900724</v>
      </c>
      <c r="BL123" s="387">
        <v>1420.3600653900724</v>
      </c>
      <c r="BM123" s="387">
        <v>1420.3600653900724</v>
      </c>
      <c r="BN123" s="387">
        <v>1420.3600653900724</v>
      </c>
      <c r="BO123" s="387">
        <v>1420.3600653900724</v>
      </c>
      <c r="BP123" s="387">
        <v>1420.3600653900724</v>
      </c>
      <c r="CA123" s="386">
        <v>4230</v>
      </c>
      <c r="CB123" s="386">
        <v>4186.8440420117495</v>
      </c>
      <c r="CC123" s="386">
        <v>4144.1283763899019</v>
      </c>
      <c r="CD123" s="386">
        <v>4101.8485111158116</v>
      </c>
      <c r="CE123" s="386">
        <v>4060</v>
      </c>
      <c r="CF123" s="386">
        <v>4070.9592606277356</v>
      </c>
      <c r="CG123" s="386">
        <v>4081.9481038647095</v>
      </c>
      <c r="CH123" s="386">
        <v>4092.9666095640064</v>
      </c>
      <c r="CI123" s="386">
        <v>4104.01485779426</v>
      </c>
      <c r="CJ123" s="386">
        <v>4115.0929288402376</v>
      </c>
      <c r="CK123" s="386">
        <v>4126.1660860856427</v>
      </c>
      <c r="CL123" s="386">
        <v>4137.2690396961616</v>
      </c>
      <c r="CM123" s="386">
        <v>4148.4018698497721</v>
      </c>
      <c r="CN123" s="386">
        <v>4159.5646569402033</v>
      </c>
      <c r="CO123" s="386">
        <v>4170.7574815775106</v>
      </c>
      <c r="CP123" s="386">
        <v>4177.1602174611417</v>
      </c>
      <c r="CQ123" s="386">
        <v>4183.5727825009817</v>
      </c>
      <c r="CR123" s="386">
        <v>4189.9951917862536</v>
      </c>
      <c r="CS123" s="386">
        <v>4196.427460429346</v>
      </c>
      <c r="CT123" s="386">
        <v>4202.8696035658477</v>
      </c>
      <c r="CU123" s="386">
        <v>4207.4895856676221</v>
      </c>
      <c r="CV123" s="386">
        <v>4212.1146462601982</v>
      </c>
      <c r="CW123" s="386">
        <v>4216.7447909260791</v>
      </c>
      <c r="CX123" s="386">
        <v>4221.3800252539058</v>
      </c>
      <c r="CY123" s="386">
        <v>4226.0203548384607</v>
      </c>
      <c r="CZ123" s="386">
        <v>4234.6142530840762</v>
      </c>
      <c r="DA123" s="386">
        <v>4243.2256276030776</v>
      </c>
      <c r="DB123" s="386">
        <v>4251.8545139346497</v>
      </c>
      <c r="DC123" s="386">
        <v>4260.5009476902469</v>
      </c>
      <c r="DD123" s="386">
        <v>4269.1649645537427</v>
      </c>
      <c r="DE123" s="386">
        <v>4285.1478994432582</v>
      </c>
      <c r="DF123" s="386">
        <v>4301.1906713758026</v>
      </c>
      <c r="DG123" s="386">
        <v>4317.2935043697898</v>
      </c>
      <c r="DH123" s="386">
        <v>4333.4566232823154</v>
      </c>
      <c r="DI123" s="386">
        <v>4349.6802538122984</v>
      </c>
      <c r="DJ123" s="387">
        <v>4349.6802538122984</v>
      </c>
      <c r="DK123" s="387">
        <v>4349.6802538122984</v>
      </c>
      <c r="DL123" s="387">
        <v>4349.6802538122984</v>
      </c>
      <c r="DM123" s="387">
        <v>4349.6802538122984</v>
      </c>
      <c r="DN123" s="387">
        <v>4349.6802538122984</v>
      </c>
      <c r="DO123" s="387">
        <v>4349.6802538122984</v>
      </c>
      <c r="DP123" s="387">
        <v>4349.6802538122984</v>
      </c>
      <c r="DQ123" s="387">
        <v>4349.6802538122984</v>
      </c>
      <c r="DR123" s="387">
        <v>4349.6802538122984</v>
      </c>
      <c r="DS123" s="387">
        <v>4349.6802538122984</v>
      </c>
      <c r="DT123" s="387">
        <v>4349.6802538122984</v>
      </c>
      <c r="DU123" s="387">
        <v>4349.6802538122984</v>
      </c>
      <c r="DV123" s="387">
        <v>4349.6802538122984</v>
      </c>
      <c r="DW123" s="387">
        <v>4349.6802538122984</v>
      </c>
      <c r="DX123" s="387">
        <v>4349.6802538122984</v>
      </c>
      <c r="DY123" s="387">
        <v>4349.6802538122984</v>
      </c>
      <c r="DZ123" s="387">
        <v>4349.6802538122984</v>
      </c>
      <c r="EA123" s="387">
        <v>4349.6802538122984</v>
      </c>
      <c r="EB123" s="387">
        <v>4349.6802538122984</v>
      </c>
      <c r="EC123" s="387">
        <v>4349.6802538122984</v>
      </c>
      <c r="ED123" s="387">
        <v>4349.6802538122984</v>
      </c>
      <c r="EE123" s="387">
        <v>4349.6802538122984</v>
      </c>
      <c r="EF123" s="387">
        <v>4349.6802538122984</v>
      </c>
      <c r="EG123" s="387">
        <v>4349.6802538122984</v>
      </c>
      <c r="EH123" s="387">
        <v>4349.6802538122984</v>
      </c>
      <c r="EI123" s="387">
        <v>4349.6802538122984</v>
      </c>
      <c r="EJ123" s="387">
        <v>4349.6802538122984</v>
      </c>
      <c r="EK123" s="387">
        <v>4349.6802538122984</v>
      </c>
      <c r="EY123" s="386">
        <v>674</v>
      </c>
      <c r="EZ123" s="386">
        <v>680</v>
      </c>
      <c r="FA123" s="386">
        <v>686</v>
      </c>
      <c r="FB123" s="386">
        <v>692</v>
      </c>
      <c r="FC123" s="386">
        <v>696.5</v>
      </c>
      <c r="FD123" s="386">
        <v>705</v>
      </c>
      <c r="FE123" s="386">
        <v>714</v>
      </c>
      <c r="FF123" s="386">
        <v>723</v>
      </c>
      <c r="FG123" s="386">
        <v>732</v>
      </c>
      <c r="FH123" s="386">
        <v>741</v>
      </c>
      <c r="FI123" s="386">
        <v>750.2</v>
      </c>
      <c r="FJ123" s="386">
        <v>758</v>
      </c>
      <c r="FK123" s="386">
        <v>766</v>
      </c>
      <c r="FL123" s="386">
        <v>774</v>
      </c>
      <c r="FM123" s="386">
        <v>782</v>
      </c>
      <c r="FN123" s="386">
        <v>790</v>
      </c>
      <c r="FO123" s="386">
        <v>798</v>
      </c>
      <c r="FP123" s="386">
        <v>806</v>
      </c>
      <c r="FQ123" s="386">
        <v>814</v>
      </c>
      <c r="FR123" s="386">
        <v>822</v>
      </c>
      <c r="FS123" s="386">
        <v>830</v>
      </c>
      <c r="FT123" s="386">
        <v>838</v>
      </c>
      <c r="FU123" s="386">
        <v>846</v>
      </c>
      <c r="FV123" s="386">
        <v>854</v>
      </c>
      <c r="FW123" s="386">
        <v>862</v>
      </c>
      <c r="FX123" s="386">
        <v>870</v>
      </c>
      <c r="FY123" s="386">
        <v>878</v>
      </c>
      <c r="FZ123" s="386">
        <v>886</v>
      </c>
      <c r="GA123" s="386">
        <v>894</v>
      </c>
      <c r="GB123" s="386">
        <v>902</v>
      </c>
      <c r="GC123" s="386">
        <v>901.19999999999993</v>
      </c>
      <c r="GD123" s="387">
        <v>901.19999999999993</v>
      </c>
      <c r="GE123" s="387">
        <v>901.19999999999993</v>
      </c>
      <c r="GF123" s="387">
        <v>901.19999999999993</v>
      </c>
      <c r="GG123" s="387">
        <v>901.19999999999993</v>
      </c>
      <c r="GH123" s="387">
        <v>901.19999999999993</v>
      </c>
      <c r="GI123" s="387">
        <v>901.19999999999993</v>
      </c>
      <c r="GJ123" s="387">
        <v>901.19999999999993</v>
      </c>
      <c r="GK123" s="387">
        <v>901.19999999999993</v>
      </c>
      <c r="GL123" s="387">
        <v>901.19999999999993</v>
      </c>
      <c r="GM123" s="387">
        <v>901.19999999999993</v>
      </c>
      <c r="GN123" s="387">
        <v>901.19999999999993</v>
      </c>
      <c r="GO123" s="387">
        <v>901.19999999999993</v>
      </c>
      <c r="GP123" s="387">
        <v>901.19999999999993</v>
      </c>
      <c r="GQ123" s="387">
        <v>901.19999999999993</v>
      </c>
      <c r="GR123" s="387">
        <v>901.19999999999993</v>
      </c>
      <c r="GS123" s="387">
        <v>901.19999999999993</v>
      </c>
      <c r="GT123" s="387">
        <v>901.19999999999993</v>
      </c>
      <c r="GU123" s="387">
        <v>901.19999999999993</v>
      </c>
      <c r="GV123" s="387">
        <v>901.19999999999993</v>
      </c>
      <c r="GW123" s="387">
        <v>901.19999999999993</v>
      </c>
      <c r="GX123" s="387">
        <v>901.19999999999993</v>
      </c>
      <c r="GY123" s="387">
        <v>901.19999999999993</v>
      </c>
      <c r="GZ123" s="387">
        <v>901.19999999999993</v>
      </c>
      <c r="HA123" s="387">
        <v>901.19999999999993</v>
      </c>
      <c r="HB123" s="387">
        <v>901.19999999999993</v>
      </c>
      <c r="HC123" s="387">
        <v>901.19999999999993</v>
      </c>
      <c r="HD123" s="387">
        <v>901.19999999999993</v>
      </c>
      <c r="HE123" s="387">
        <v>901.19999999999993</v>
      </c>
      <c r="HS123" s="394">
        <v>3.1984620524140821</v>
      </c>
      <c r="HT123" s="394">
        <v>3.1984620524140821</v>
      </c>
      <c r="HU123" s="394">
        <v>3.1984620524140821</v>
      </c>
      <c r="HV123" s="394">
        <v>3.1984620524140817</v>
      </c>
      <c r="HW123" s="394">
        <v>3.1984620524140821</v>
      </c>
      <c r="HX123" s="394">
        <v>3.1945146121732466</v>
      </c>
      <c r="HY123" s="394">
        <v>3.1905720437377343</v>
      </c>
      <c r="HZ123" s="394">
        <v>3.1866343410949192</v>
      </c>
      <c r="IA123" s="394">
        <v>3.1827014982395934</v>
      </c>
      <c r="IB123" s="394">
        <v>3.1787735091739622</v>
      </c>
      <c r="IC123" s="394">
        <v>3.1748276148909627</v>
      </c>
      <c r="ID123" s="394">
        <v>3.1708866187492268</v>
      </c>
      <c r="IE123" s="394">
        <v>3.1669505146685641</v>
      </c>
      <c r="IF123" s="394">
        <v>3.1630192965763322</v>
      </c>
      <c r="IG123" s="394">
        <v>3.159092958407427</v>
      </c>
      <c r="IH123" s="394">
        <v>3.1526420659587893</v>
      </c>
      <c r="II123" s="394">
        <v>3.1462043462828211</v>
      </c>
      <c r="IJ123" s="394">
        <v>3.139779772480618</v>
      </c>
      <c r="IK123" s="394">
        <v>3.1333683177082041</v>
      </c>
      <c r="IL123" s="394">
        <v>3.126969955176421</v>
      </c>
      <c r="IM123" s="394">
        <v>3.1205281701293535</v>
      </c>
      <c r="IN123" s="394">
        <v>3.114099655626994</v>
      </c>
      <c r="IO123" s="394">
        <v>3.1076843843310584</v>
      </c>
      <c r="IP123" s="394">
        <v>3.1012823289595794</v>
      </c>
      <c r="IQ123" s="394">
        <v>3.0948934622867923</v>
      </c>
      <c r="IR123" s="394">
        <v>3.0884340222833959</v>
      </c>
      <c r="IS123" s="394">
        <v>3.0819880639606021</v>
      </c>
      <c r="IT123" s="394">
        <v>3.0755555591804136</v>
      </c>
      <c r="IU123" s="394">
        <v>3.0691364798635576</v>
      </c>
      <c r="IV123" s="394">
        <v>3.0627307979893694</v>
      </c>
      <c r="IW123" s="394">
        <v>3.062660353076482</v>
      </c>
      <c r="IX123" s="394">
        <v>3.0625899097838758</v>
      </c>
      <c r="IY123" s="394">
        <v>3.0625194681115144</v>
      </c>
      <c r="IZ123" s="394">
        <v>3.0624490280593593</v>
      </c>
      <c r="JA123" s="394">
        <v>3.0623785896273765</v>
      </c>
      <c r="JB123" s="394">
        <v>3.0623785896273765</v>
      </c>
      <c r="JC123" s="394">
        <v>3.0623785896273765</v>
      </c>
      <c r="JD123" s="394">
        <v>3.0623785896273765</v>
      </c>
      <c r="JE123" s="394">
        <v>3.0623785896273765</v>
      </c>
      <c r="JF123" s="394">
        <v>3.0623785896273765</v>
      </c>
      <c r="JG123" s="394">
        <v>3.0623785896273765</v>
      </c>
      <c r="JH123" s="394">
        <v>3.0623785896273765</v>
      </c>
      <c r="JI123" s="394">
        <v>3.0623785896273765</v>
      </c>
      <c r="JJ123" s="394">
        <v>3.0623785896273765</v>
      </c>
      <c r="JK123" s="394">
        <v>3.0623785896273765</v>
      </c>
      <c r="JL123" s="394">
        <v>3.0623785896273765</v>
      </c>
      <c r="JM123" s="394">
        <v>3.0623785896273765</v>
      </c>
      <c r="JN123" s="394">
        <v>3.0623785896273765</v>
      </c>
      <c r="JO123" s="394">
        <v>3.0623785896273765</v>
      </c>
      <c r="JP123" s="394">
        <v>3.0623785896273765</v>
      </c>
      <c r="JQ123" s="394">
        <v>3.0623785896273765</v>
      </c>
      <c r="JR123" s="394">
        <v>3.0623785896273765</v>
      </c>
      <c r="JS123" s="394">
        <v>3.0623785896273765</v>
      </c>
      <c r="JT123" s="394">
        <v>3.0623785896273765</v>
      </c>
      <c r="JU123" s="394">
        <v>3.0623785896273765</v>
      </c>
      <c r="JV123" s="394">
        <v>3.0623785896273765</v>
      </c>
      <c r="JW123" s="394">
        <v>3.0623785896273765</v>
      </c>
      <c r="JX123" s="394">
        <v>3.0623785896273765</v>
      </c>
      <c r="JY123" s="394">
        <v>3.0623785896273765</v>
      </c>
      <c r="JZ123" s="394">
        <v>3.0623785896273765</v>
      </c>
      <c r="KA123" s="394">
        <v>3.0623785896273765</v>
      </c>
      <c r="KB123" s="394">
        <v>3.0623785896273765</v>
      </c>
      <c r="KC123" s="394">
        <v>3.0623785896273765</v>
      </c>
    </row>
    <row r="124" spans="1:289" x14ac:dyDescent="0.25">
      <c r="A124" s="383">
        <v>115</v>
      </c>
      <c r="B124" s="384" t="s">
        <v>851</v>
      </c>
      <c r="C124" s="385" t="s">
        <v>142</v>
      </c>
      <c r="D124" s="385" t="s">
        <v>142</v>
      </c>
      <c r="E124" s="129">
        <v>2052</v>
      </c>
      <c r="F124" s="386">
        <v>1739.5830000000001</v>
      </c>
      <c r="G124" s="386">
        <v>1735.2610212693767</v>
      </c>
      <c r="H124" s="386">
        <v>1730.9497804570635</v>
      </c>
      <c r="I124" s="386">
        <v>1726.6492508847966</v>
      </c>
      <c r="J124" s="386">
        <v>1722.3594059405941</v>
      </c>
      <c r="K124" s="386">
        <v>1731.7445458503289</v>
      </c>
      <c r="L124" s="386">
        <v>1741.1808254065402</v>
      </c>
      <c r="M124" s="386">
        <v>1750.6685232692657</v>
      </c>
      <c r="N124" s="386">
        <v>1760.2079196169625</v>
      </c>
      <c r="O124" s="386">
        <v>1769.79929615478</v>
      </c>
      <c r="P124" s="386">
        <v>1779.3683870876846</v>
      </c>
      <c r="Q124" s="386">
        <v>1788.9892169389407</v>
      </c>
      <c r="R124" s="386">
        <v>1798.6620654546275</v>
      </c>
      <c r="S124" s="386">
        <v>1808.387213893378</v>
      </c>
      <c r="T124" s="386">
        <v>1818.1649450345553</v>
      </c>
      <c r="U124" s="386">
        <v>1826.9488917996603</v>
      </c>
      <c r="V124" s="386">
        <v>1835.7752757050164</v>
      </c>
      <c r="W124" s="386">
        <v>1844.6443017735958</v>
      </c>
      <c r="X124" s="386">
        <v>1853.5561760188807</v>
      </c>
      <c r="Y124" s="386">
        <v>1862.5111054496488</v>
      </c>
      <c r="Z124" s="386">
        <v>1870.3538471749118</v>
      </c>
      <c r="AA124" s="386">
        <v>1878.2296134537407</v>
      </c>
      <c r="AB124" s="386">
        <v>1886.1385433473438</v>
      </c>
      <c r="AC124" s="386">
        <v>1894.0807765024936</v>
      </c>
      <c r="AD124" s="386">
        <v>1902.0564531539933</v>
      </c>
      <c r="AE124" s="386">
        <v>1912.5190854097652</v>
      </c>
      <c r="AF124" s="386">
        <v>1923.0392694135614</v>
      </c>
      <c r="AG124" s="386">
        <v>1933.6173217399892</v>
      </c>
      <c r="AH124" s="386">
        <v>1944.2535607050365</v>
      </c>
      <c r="AI124" s="386">
        <v>1954.9483063756506</v>
      </c>
      <c r="AJ124" s="386">
        <v>1964.7321062968886</v>
      </c>
      <c r="AK124" s="386">
        <v>1974.5648705516521</v>
      </c>
      <c r="AL124" s="386">
        <v>1984.4468441884885</v>
      </c>
      <c r="AM124" s="386">
        <v>1994.3782734823233</v>
      </c>
      <c r="AN124" s="386">
        <v>2004.3594059405975</v>
      </c>
      <c r="AO124" s="387">
        <v>2004.3594059405975</v>
      </c>
      <c r="AP124" s="387">
        <v>2004.3594059405975</v>
      </c>
      <c r="AQ124" s="387">
        <v>2004.3594059405975</v>
      </c>
      <c r="AR124" s="387">
        <v>2004.3594059405975</v>
      </c>
      <c r="AS124" s="387">
        <v>2004.3594059405975</v>
      </c>
      <c r="AT124" s="387">
        <v>2004.3594059405975</v>
      </c>
      <c r="AU124" s="387">
        <v>2004.3594059405975</v>
      </c>
      <c r="AV124" s="387">
        <v>2004.3594059405975</v>
      </c>
      <c r="AW124" s="387">
        <v>2004.3594059405975</v>
      </c>
      <c r="AX124" s="387">
        <v>2004.3594059405975</v>
      </c>
      <c r="AY124" s="387">
        <v>2004.3594059405975</v>
      </c>
      <c r="AZ124" s="387">
        <v>2004.3594059405975</v>
      </c>
      <c r="BA124" s="387">
        <v>2004.3594059405975</v>
      </c>
      <c r="BB124" s="387">
        <v>2004.3594059405975</v>
      </c>
      <c r="BC124" s="387">
        <v>2004.3594059405975</v>
      </c>
      <c r="BD124" s="387">
        <v>2004.3594059405975</v>
      </c>
      <c r="BE124" s="387">
        <v>2004.3594059405975</v>
      </c>
      <c r="BF124" s="387">
        <v>2004.3594059405975</v>
      </c>
      <c r="BG124" s="387">
        <v>2004.3594059405975</v>
      </c>
      <c r="BH124" s="387">
        <v>2004.3594059405975</v>
      </c>
      <c r="BI124" s="387">
        <v>2004.3594059405975</v>
      </c>
      <c r="BJ124" s="387">
        <v>2004.3594059405975</v>
      </c>
      <c r="BK124" s="387">
        <v>2004.3594059405975</v>
      </c>
      <c r="BL124" s="387">
        <v>2004.3594059405975</v>
      </c>
      <c r="BM124" s="387">
        <v>2004.3594059405975</v>
      </c>
      <c r="BN124" s="387">
        <v>2004.3594059405975</v>
      </c>
      <c r="BO124" s="387">
        <v>2004.3594059405975</v>
      </c>
      <c r="BP124" s="387">
        <v>2004.3594059405975</v>
      </c>
      <c r="CA124" s="386">
        <v>5050</v>
      </c>
      <c r="CB124" s="386">
        <v>5037.4533192209574</v>
      </c>
      <c r="CC124" s="386">
        <v>5024.9378105604437</v>
      </c>
      <c r="CD124" s="386">
        <v>5012.4533965716037</v>
      </c>
      <c r="CE124" s="386">
        <v>5000</v>
      </c>
      <c r="CF124" s="386">
        <v>5007.2816167597121</v>
      </c>
      <c r="CG124" s="386">
        <v>5014.5738379079512</v>
      </c>
      <c r="CH124" s="386">
        <v>5021.8766788881367</v>
      </c>
      <c r="CI124" s="386">
        <v>5029.1901551661767</v>
      </c>
      <c r="CJ124" s="386">
        <v>5036.5142822305061</v>
      </c>
      <c r="CK124" s="386">
        <v>5043.2182163529815</v>
      </c>
      <c r="CL124" s="386">
        <v>5049.9310738558343</v>
      </c>
      <c r="CM124" s="386">
        <v>5056.6528666166751</v>
      </c>
      <c r="CN124" s="386">
        <v>5063.3836065289242</v>
      </c>
      <c r="CO124" s="386">
        <v>5070.1233055018329</v>
      </c>
      <c r="CP124" s="386">
        <v>5072.3152502881403</v>
      </c>
      <c r="CQ124" s="386">
        <v>5074.5081427085897</v>
      </c>
      <c r="CR124" s="386">
        <v>5076.7019831728676</v>
      </c>
      <c r="CS124" s="386">
        <v>5078.8967720908367</v>
      </c>
      <c r="CT124" s="386">
        <v>5081.0925098725411</v>
      </c>
      <c r="CU124" s="386">
        <v>5079.6233742204213</v>
      </c>
      <c r="CV124" s="386">
        <v>5078.1546633508769</v>
      </c>
      <c r="CW124" s="386">
        <v>5076.6863771410881</v>
      </c>
      <c r="CX124" s="386">
        <v>5075.2185154682693</v>
      </c>
      <c r="CY124" s="386">
        <v>5073.7510782096688</v>
      </c>
      <c r="CZ124" s="386">
        <v>5078.3454073376206</v>
      </c>
      <c r="DA124" s="386">
        <v>5082.9438966736343</v>
      </c>
      <c r="DB124" s="386">
        <v>5087.546549984816</v>
      </c>
      <c r="DC124" s="386">
        <v>5092.1533710416852</v>
      </c>
      <c r="DD124" s="386">
        <v>5096.7643636181765</v>
      </c>
      <c r="DE124" s="386">
        <v>5122.538711139412</v>
      </c>
      <c r="DF124" s="386">
        <v>5148.4433995873123</v>
      </c>
      <c r="DG124" s="386">
        <v>5174.4790880962028</v>
      </c>
      <c r="DH124" s="386">
        <v>5200.6464391336522</v>
      </c>
      <c r="DI124" s="386">
        <v>5226.9461185173268</v>
      </c>
      <c r="DJ124" s="387">
        <v>5226.9461185173268</v>
      </c>
      <c r="DK124" s="387">
        <v>5226.9461185173268</v>
      </c>
      <c r="DL124" s="387">
        <v>5226.9461185173268</v>
      </c>
      <c r="DM124" s="387">
        <v>5226.9461185173268</v>
      </c>
      <c r="DN124" s="387">
        <v>5226.9461185173268</v>
      </c>
      <c r="DO124" s="387">
        <v>5226.9461185173268</v>
      </c>
      <c r="DP124" s="387">
        <v>5226.9461185173268</v>
      </c>
      <c r="DQ124" s="387">
        <v>5226.9461185173268</v>
      </c>
      <c r="DR124" s="387">
        <v>5226.9461185173268</v>
      </c>
      <c r="DS124" s="387">
        <v>5226.9461185173268</v>
      </c>
      <c r="DT124" s="387">
        <v>5226.9461185173268</v>
      </c>
      <c r="DU124" s="387">
        <v>5226.9461185173268</v>
      </c>
      <c r="DV124" s="387">
        <v>5226.9461185173268</v>
      </c>
      <c r="DW124" s="387">
        <v>5226.9461185173268</v>
      </c>
      <c r="DX124" s="387">
        <v>5226.9461185173268</v>
      </c>
      <c r="DY124" s="387">
        <v>5226.9461185173268</v>
      </c>
      <c r="DZ124" s="387">
        <v>5226.9461185173268</v>
      </c>
      <c r="EA124" s="387">
        <v>5226.9461185173268</v>
      </c>
      <c r="EB124" s="387">
        <v>5226.9461185173268</v>
      </c>
      <c r="EC124" s="387">
        <v>5226.9461185173268</v>
      </c>
      <c r="ED124" s="387">
        <v>5226.9461185173268</v>
      </c>
      <c r="EE124" s="387">
        <v>5226.9461185173268</v>
      </c>
      <c r="EF124" s="387">
        <v>5226.9461185173268</v>
      </c>
      <c r="EG124" s="387">
        <v>5226.9461185173268</v>
      </c>
      <c r="EH124" s="387">
        <v>5226.9461185173268</v>
      </c>
      <c r="EI124" s="387">
        <v>5226.9461185173268</v>
      </c>
      <c r="EJ124" s="387">
        <v>5226.9461185173268</v>
      </c>
      <c r="EK124" s="387">
        <v>5226.9461185173268</v>
      </c>
      <c r="EY124" s="386">
        <v>1123</v>
      </c>
      <c r="EZ124" s="386">
        <v>1131</v>
      </c>
      <c r="FA124" s="386">
        <v>1139</v>
      </c>
      <c r="FB124" s="386">
        <v>1147</v>
      </c>
      <c r="FC124" s="386">
        <v>1156.3999999999999</v>
      </c>
      <c r="FD124" s="386">
        <v>1170</v>
      </c>
      <c r="FE124" s="386">
        <v>1184</v>
      </c>
      <c r="FF124" s="386">
        <v>1198</v>
      </c>
      <c r="FG124" s="386">
        <v>1212</v>
      </c>
      <c r="FH124" s="386">
        <v>1226</v>
      </c>
      <c r="FI124" s="386">
        <v>1239</v>
      </c>
      <c r="FJ124" s="386">
        <v>1250</v>
      </c>
      <c r="FK124" s="386">
        <v>1261</v>
      </c>
      <c r="FL124" s="386">
        <v>1272</v>
      </c>
      <c r="FM124" s="386">
        <v>1283</v>
      </c>
      <c r="FN124" s="386">
        <v>1294</v>
      </c>
      <c r="FO124" s="386">
        <v>1305</v>
      </c>
      <c r="FP124" s="386">
        <v>1316</v>
      </c>
      <c r="FQ124" s="386">
        <v>1327</v>
      </c>
      <c r="FR124" s="386">
        <v>1338</v>
      </c>
      <c r="FS124" s="386">
        <v>1349</v>
      </c>
      <c r="FT124" s="386">
        <v>1360</v>
      </c>
      <c r="FU124" s="386">
        <v>1371</v>
      </c>
      <c r="FV124" s="386">
        <v>1382</v>
      </c>
      <c r="FW124" s="386">
        <v>1393</v>
      </c>
      <c r="FX124" s="386">
        <v>1404</v>
      </c>
      <c r="FY124" s="386">
        <v>1415</v>
      </c>
      <c r="FZ124" s="386">
        <v>1426</v>
      </c>
      <c r="GA124" s="386">
        <v>1437</v>
      </c>
      <c r="GB124" s="386">
        <v>1448</v>
      </c>
      <c r="GC124" s="386">
        <v>1449.8999999999999</v>
      </c>
      <c r="GD124" s="387">
        <v>1449.8999999999999</v>
      </c>
      <c r="GE124" s="387">
        <v>1449.8999999999999</v>
      </c>
      <c r="GF124" s="387">
        <v>1449.8999999999999</v>
      </c>
      <c r="GG124" s="387">
        <v>1449.8999999999999</v>
      </c>
      <c r="GH124" s="387">
        <v>1449.8999999999999</v>
      </c>
      <c r="GI124" s="387">
        <v>1449.8999999999999</v>
      </c>
      <c r="GJ124" s="387">
        <v>1449.8999999999999</v>
      </c>
      <c r="GK124" s="387">
        <v>1449.8999999999999</v>
      </c>
      <c r="GL124" s="387">
        <v>1449.8999999999999</v>
      </c>
      <c r="GM124" s="387">
        <v>1449.8999999999999</v>
      </c>
      <c r="GN124" s="387">
        <v>1449.8999999999999</v>
      </c>
      <c r="GO124" s="387">
        <v>1449.8999999999999</v>
      </c>
      <c r="GP124" s="387">
        <v>1449.8999999999999</v>
      </c>
      <c r="GQ124" s="387">
        <v>1449.8999999999999</v>
      </c>
      <c r="GR124" s="387">
        <v>1449.8999999999999</v>
      </c>
      <c r="GS124" s="387">
        <v>1449.8999999999999</v>
      </c>
      <c r="GT124" s="387">
        <v>1449.8999999999999</v>
      </c>
      <c r="GU124" s="387">
        <v>1449.8999999999999</v>
      </c>
      <c r="GV124" s="387">
        <v>1449.8999999999999</v>
      </c>
      <c r="GW124" s="387">
        <v>1449.8999999999999</v>
      </c>
      <c r="GX124" s="387">
        <v>1449.8999999999999</v>
      </c>
      <c r="GY124" s="387">
        <v>1449.8999999999999</v>
      </c>
      <c r="GZ124" s="387">
        <v>1449.8999999999999</v>
      </c>
      <c r="HA124" s="387">
        <v>1449.8999999999999</v>
      </c>
      <c r="HB124" s="387">
        <v>1449.8999999999999</v>
      </c>
      <c r="HC124" s="387">
        <v>1449.8999999999999</v>
      </c>
      <c r="HD124" s="387">
        <v>1449.8999999999999</v>
      </c>
      <c r="HE124" s="387">
        <v>1449.8999999999999</v>
      </c>
      <c r="HS124" s="394">
        <v>2.9029945682384799</v>
      </c>
      <c r="HT124" s="394">
        <v>2.9029945682384795</v>
      </c>
      <c r="HU124" s="394">
        <v>2.9029945682384795</v>
      </c>
      <c r="HV124" s="394">
        <v>2.902994568238479</v>
      </c>
      <c r="HW124" s="394">
        <v>2.9029945682384799</v>
      </c>
      <c r="HX124" s="394">
        <v>2.8914666593051197</v>
      </c>
      <c r="HY124" s="394">
        <v>2.8799845281647425</v>
      </c>
      <c r="HZ124" s="394">
        <v>2.8685479930318798</v>
      </c>
      <c r="IA124" s="394">
        <v>2.8571568728429395</v>
      </c>
      <c r="IB124" s="394">
        <v>2.8458109872533428</v>
      </c>
      <c r="IC124" s="394">
        <v>2.8342743711476648</v>
      </c>
      <c r="ID124" s="394">
        <v>2.8227845232608755</v>
      </c>
      <c r="IE124" s="394">
        <v>2.8113412539995735</v>
      </c>
      <c r="IF124" s="394">
        <v>2.7999443745389474</v>
      </c>
      <c r="IG124" s="394">
        <v>2.7885936968196647</v>
      </c>
      <c r="IH124" s="394">
        <v>2.7763859586086115</v>
      </c>
      <c r="II124" s="394">
        <v>2.7642316627016132</v>
      </c>
      <c r="IJ124" s="394">
        <v>2.7521305751421563</v>
      </c>
      <c r="IK124" s="394">
        <v>2.7400824629979286</v>
      </c>
      <c r="IL124" s="394">
        <v>2.7280870943563369</v>
      </c>
      <c r="IM124" s="394">
        <v>2.7158622321080963</v>
      </c>
      <c r="IN124" s="394">
        <v>2.7036921508297516</v>
      </c>
      <c r="IO124" s="394">
        <v>2.6915766050416718</v>
      </c>
      <c r="IP124" s="394">
        <v>2.6795153503642499</v>
      </c>
      <c r="IQ124" s="394">
        <v>2.6675081435129679</v>
      </c>
      <c r="IR124" s="394">
        <v>2.6553175056287417</v>
      </c>
      <c r="IS124" s="394">
        <v>2.6431825795339576</v>
      </c>
      <c r="IT124" s="394">
        <v>2.631103110623112</v>
      </c>
      <c r="IU124" s="394">
        <v>2.6190788454542622</v>
      </c>
      <c r="IV124" s="394">
        <v>2.6071095317437076</v>
      </c>
      <c r="IW124" s="394">
        <v>2.6072453820660222</v>
      </c>
      <c r="IX124" s="394">
        <v>2.6073812394671769</v>
      </c>
      <c r="IY124" s="394">
        <v>2.60751710394754</v>
      </c>
      <c r="IZ124" s="394">
        <v>2.6076529755074804</v>
      </c>
      <c r="JA124" s="394">
        <v>2.6077888541473664</v>
      </c>
      <c r="JB124" s="394">
        <v>2.6077888541473664</v>
      </c>
      <c r="JC124" s="394">
        <v>2.6077888541473664</v>
      </c>
      <c r="JD124" s="394">
        <v>2.6077888541473664</v>
      </c>
      <c r="JE124" s="394">
        <v>2.6077888541473664</v>
      </c>
      <c r="JF124" s="394">
        <v>2.6077888541473664</v>
      </c>
      <c r="JG124" s="394">
        <v>2.6077888541473664</v>
      </c>
      <c r="JH124" s="394">
        <v>2.6077888541473664</v>
      </c>
      <c r="JI124" s="394">
        <v>2.6077888541473664</v>
      </c>
      <c r="JJ124" s="394">
        <v>2.6077888541473664</v>
      </c>
      <c r="JK124" s="394">
        <v>2.6077888541473664</v>
      </c>
      <c r="JL124" s="394">
        <v>2.6077888541473664</v>
      </c>
      <c r="JM124" s="394">
        <v>2.6077888541473664</v>
      </c>
      <c r="JN124" s="394">
        <v>2.6077888541473664</v>
      </c>
      <c r="JO124" s="394">
        <v>2.6077888541473664</v>
      </c>
      <c r="JP124" s="394">
        <v>2.6077888541473664</v>
      </c>
      <c r="JQ124" s="394">
        <v>2.6077888541473664</v>
      </c>
      <c r="JR124" s="394">
        <v>2.6077888541473664</v>
      </c>
      <c r="JS124" s="394">
        <v>2.6077888541473664</v>
      </c>
      <c r="JT124" s="394">
        <v>2.6077888541473664</v>
      </c>
      <c r="JU124" s="394">
        <v>2.6077888541473664</v>
      </c>
      <c r="JV124" s="394">
        <v>2.6077888541473664</v>
      </c>
      <c r="JW124" s="394">
        <v>2.6077888541473664</v>
      </c>
      <c r="JX124" s="394">
        <v>2.6077888541473664</v>
      </c>
      <c r="JY124" s="394">
        <v>2.6077888541473664</v>
      </c>
      <c r="JZ124" s="394">
        <v>2.6077888541473664</v>
      </c>
      <c r="KA124" s="394">
        <v>2.6077888541473664</v>
      </c>
      <c r="KB124" s="394">
        <v>2.6077888541473664</v>
      </c>
      <c r="KC124" s="394">
        <v>2.6077888541473664</v>
      </c>
    </row>
    <row r="125" spans="1:289" x14ac:dyDescent="0.25">
      <c r="A125" s="383">
        <v>116</v>
      </c>
      <c r="B125" s="384" t="s">
        <v>851</v>
      </c>
      <c r="C125" s="385" t="s">
        <v>142</v>
      </c>
      <c r="D125" s="385" t="s">
        <v>142</v>
      </c>
      <c r="E125" s="129">
        <v>2052</v>
      </c>
      <c r="F125" s="386">
        <v>1108.8645200000001</v>
      </c>
      <c r="G125" s="386">
        <v>1100.34071725024</v>
      </c>
      <c r="H125" s="386">
        <v>1091.8824366738443</v>
      </c>
      <c r="I125" s="386">
        <v>1083.4891746041594</v>
      </c>
      <c r="J125" s="386">
        <v>1075.1604312462007</v>
      </c>
      <c r="K125" s="386">
        <v>1081.7307494125766</v>
      </c>
      <c r="L125" s="386">
        <v>1088.3412188713114</v>
      </c>
      <c r="M125" s="386">
        <v>1094.9920849874293</v>
      </c>
      <c r="N125" s="386">
        <v>1101.6835946253834</v>
      </c>
      <c r="O125" s="386">
        <v>1108.4159961582181</v>
      </c>
      <c r="P125" s="386">
        <v>1115.1154256523666</v>
      </c>
      <c r="Q125" s="386">
        <v>1121.8553474848634</v>
      </c>
      <c r="R125" s="386">
        <v>1128.6360063973639</v>
      </c>
      <c r="S125" s="386">
        <v>1135.4576486107783</v>
      </c>
      <c r="T125" s="386">
        <v>1142.3205218342125</v>
      </c>
      <c r="U125" s="386">
        <v>1148.461380281733</v>
      </c>
      <c r="V125" s="386">
        <v>1154.635250604425</v>
      </c>
      <c r="W125" s="386">
        <v>1160.8423102667114</v>
      </c>
      <c r="X125" s="386">
        <v>1167.0827376870245</v>
      </c>
      <c r="Y125" s="386">
        <v>1173.3567122429338</v>
      </c>
      <c r="Z125" s="386">
        <v>1178.8348661320974</v>
      </c>
      <c r="AA125" s="386">
        <v>1184.3385963611074</v>
      </c>
      <c r="AB125" s="386">
        <v>1189.8680223404758</v>
      </c>
      <c r="AC125" s="386">
        <v>1195.4232640382165</v>
      </c>
      <c r="AD125" s="386">
        <v>1201.0044419824492</v>
      </c>
      <c r="AE125" s="386">
        <v>1208.3616034104675</v>
      </c>
      <c r="AF125" s="386">
        <v>1215.7638336345583</v>
      </c>
      <c r="AG125" s="386">
        <v>1223.2114087389696</v>
      </c>
      <c r="AH125" s="386">
        <v>1230.7046064991971</v>
      </c>
      <c r="AI125" s="386">
        <v>1238.243706392346</v>
      </c>
      <c r="AJ125" s="386">
        <v>1245.1495901107639</v>
      </c>
      <c r="AK125" s="386">
        <v>1252.0939890501243</v>
      </c>
      <c r="AL125" s="386">
        <v>1259.0771180159907</v>
      </c>
      <c r="AM125" s="386">
        <v>1266.0991930119317</v>
      </c>
      <c r="AN125" s="386">
        <v>1273.1604312462027</v>
      </c>
      <c r="AO125" s="387">
        <v>1273.1604312462027</v>
      </c>
      <c r="AP125" s="387">
        <v>1273.1604312462027</v>
      </c>
      <c r="AQ125" s="387">
        <v>1273.1604312462027</v>
      </c>
      <c r="AR125" s="387">
        <v>1273.1604312462027</v>
      </c>
      <c r="AS125" s="387">
        <v>1273.1604312462027</v>
      </c>
      <c r="AT125" s="387">
        <v>1273.1604312462027</v>
      </c>
      <c r="AU125" s="387">
        <v>1273.1604312462027</v>
      </c>
      <c r="AV125" s="387">
        <v>1273.1604312462027</v>
      </c>
      <c r="AW125" s="387">
        <v>1273.1604312462027</v>
      </c>
      <c r="AX125" s="387">
        <v>1273.1604312462027</v>
      </c>
      <c r="AY125" s="387">
        <v>1273.1604312462027</v>
      </c>
      <c r="AZ125" s="387">
        <v>1273.1604312462027</v>
      </c>
      <c r="BA125" s="387">
        <v>1273.1604312462027</v>
      </c>
      <c r="BB125" s="387">
        <v>1273.1604312462027</v>
      </c>
      <c r="BC125" s="387">
        <v>1273.1604312462027</v>
      </c>
      <c r="BD125" s="387">
        <v>1273.1604312462027</v>
      </c>
      <c r="BE125" s="387">
        <v>1273.1604312462027</v>
      </c>
      <c r="BF125" s="387">
        <v>1273.1604312462027</v>
      </c>
      <c r="BG125" s="387">
        <v>1273.1604312462027</v>
      </c>
      <c r="BH125" s="387">
        <v>1273.1604312462027</v>
      </c>
      <c r="BI125" s="387">
        <v>1273.1604312462027</v>
      </c>
      <c r="BJ125" s="387">
        <v>1273.1604312462027</v>
      </c>
      <c r="BK125" s="387">
        <v>1273.1604312462027</v>
      </c>
      <c r="BL125" s="387">
        <v>1273.1604312462027</v>
      </c>
      <c r="BM125" s="387">
        <v>1273.1604312462027</v>
      </c>
      <c r="BN125" s="387">
        <v>1273.1604312462027</v>
      </c>
      <c r="BO125" s="387">
        <v>1273.1604312462027</v>
      </c>
      <c r="BP125" s="387">
        <v>1273.1604312462027</v>
      </c>
      <c r="CA125" s="386">
        <v>3290</v>
      </c>
      <c r="CB125" s="386">
        <v>3264.7098851654932</v>
      </c>
      <c r="CC125" s="386">
        <v>3239.6141745584459</v>
      </c>
      <c r="CD125" s="386">
        <v>3214.7113738003673</v>
      </c>
      <c r="CE125" s="386">
        <v>3190</v>
      </c>
      <c r="CF125" s="386">
        <v>3196.358530052632</v>
      </c>
      <c r="CG125" s="386">
        <v>3202.7297343699756</v>
      </c>
      <c r="CH125" s="386">
        <v>3209.1136382152577</v>
      </c>
      <c r="CI125" s="386">
        <v>3215.5102669020607</v>
      </c>
      <c r="CJ125" s="386">
        <v>3221.9196457944267</v>
      </c>
      <c r="CK125" s="386">
        <v>3227.8567511797683</v>
      </c>
      <c r="CL125" s="386">
        <v>3233.8047970056641</v>
      </c>
      <c r="CM125" s="386">
        <v>3239.7638034323159</v>
      </c>
      <c r="CN125" s="386">
        <v>3245.7337906570747</v>
      </c>
      <c r="CO125" s="386">
        <v>3251.7147789145092</v>
      </c>
      <c r="CP125" s="386">
        <v>3254.5699304211189</v>
      </c>
      <c r="CQ125" s="386">
        <v>3257.4275888788852</v>
      </c>
      <c r="CR125" s="386">
        <v>3260.2877564890236</v>
      </c>
      <c r="CS125" s="386">
        <v>3263.1504354546823</v>
      </c>
      <c r="CT125" s="386">
        <v>3266.0156279809444</v>
      </c>
      <c r="CU125" s="386">
        <v>3266.2767851539938</v>
      </c>
      <c r="CV125" s="386">
        <v>3266.537963209696</v>
      </c>
      <c r="CW125" s="386">
        <v>3266.7991621497204</v>
      </c>
      <c r="CX125" s="386">
        <v>3267.0603819757366</v>
      </c>
      <c r="CY125" s="386">
        <v>3267.3216226894165</v>
      </c>
      <c r="CZ125" s="386">
        <v>3271.9468828877293</v>
      </c>
      <c r="DA125" s="386">
        <v>3276.5786906605922</v>
      </c>
      <c r="DB125" s="386">
        <v>3281.2170552768307</v>
      </c>
      <c r="DC125" s="386">
        <v>3285.8619860183921</v>
      </c>
      <c r="DD125" s="386">
        <v>3290.5134921803633</v>
      </c>
      <c r="DE125" s="386">
        <v>3308.7459084912666</v>
      </c>
      <c r="DF125" s="386">
        <v>3327.0793488536815</v>
      </c>
      <c r="DG125" s="386">
        <v>3345.5143730320851</v>
      </c>
      <c r="DH125" s="386">
        <v>3364.0515438925559</v>
      </c>
      <c r="DI125" s="386">
        <v>3382.6914274199576</v>
      </c>
      <c r="DJ125" s="387">
        <v>3382.6914274199576</v>
      </c>
      <c r="DK125" s="387">
        <v>3382.6914274199576</v>
      </c>
      <c r="DL125" s="387">
        <v>3382.6914274199576</v>
      </c>
      <c r="DM125" s="387">
        <v>3382.6914274199576</v>
      </c>
      <c r="DN125" s="387">
        <v>3382.6914274199576</v>
      </c>
      <c r="DO125" s="387">
        <v>3382.6914274199576</v>
      </c>
      <c r="DP125" s="387">
        <v>3382.6914274199576</v>
      </c>
      <c r="DQ125" s="387">
        <v>3382.6914274199576</v>
      </c>
      <c r="DR125" s="387">
        <v>3382.6914274199576</v>
      </c>
      <c r="DS125" s="387">
        <v>3382.6914274199576</v>
      </c>
      <c r="DT125" s="387">
        <v>3382.6914274199576</v>
      </c>
      <c r="DU125" s="387">
        <v>3382.6914274199576</v>
      </c>
      <c r="DV125" s="387">
        <v>3382.6914274199576</v>
      </c>
      <c r="DW125" s="387">
        <v>3382.6914274199576</v>
      </c>
      <c r="DX125" s="387">
        <v>3382.6914274199576</v>
      </c>
      <c r="DY125" s="387">
        <v>3382.6914274199576</v>
      </c>
      <c r="DZ125" s="387">
        <v>3382.6914274199576</v>
      </c>
      <c r="EA125" s="387">
        <v>3382.6914274199576</v>
      </c>
      <c r="EB125" s="387">
        <v>3382.6914274199576</v>
      </c>
      <c r="EC125" s="387">
        <v>3382.6914274199576</v>
      </c>
      <c r="ED125" s="387">
        <v>3382.6914274199576</v>
      </c>
      <c r="EE125" s="387">
        <v>3382.6914274199576</v>
      </c>
      <c r="EF125" s="387">
        <v>3382.6914274199576</v>
      </c>
      <c r="EG125" s="387">
        <v>3382.6914274199576</v>
      </c>
      <c r="EH125" s="387">
        <v>3382.6914274199576</v>
      </c>
      <c r="EI125" s="387">
        <v>3382.6914274199576</v>
      </c>
      <c r="EJ125" s="387">
        <v>3382.6914274199576</v>
      </c>
      <c r="EK125" s="387">
        <v>3382.6914274199576</v>
      </c>
      <c r="EY125" s="386">
        <v>753</v>
      </c>
      <c r="EZ125" s="386">
        <v>759</v>
      </c>
      <c r="FA125" s="386">
        <v>765</v>
      </c>
      <c r="FB125" s="386">
        <v>771</v>
      </c>
      <c r="FC125" s="386">
        <v>777.7</v>
      </c>
      <c r="FD125" s="386">
        <v>786</v>
      </c>
      <c r="FE125" s="386">
        <v>795</v>
      </c>
      <c r="FF125" s="386">
        <v>804</v>
      </c>
      <c r="FG125" s="386">
        <v>813</v>
      </c>
      <c r="FH125" s="386">
        <v>822</v>
      </c>
      <c r="FI125" s="386">
        <v>829.99999999999989</v>
      </c>
      <c r="FJ125" s="386">
        <v>837</v>
      </c>
      <c r="FK125" s="386">
        <v>844</v>
      </c>
      <c r="FL125" s="386">
        <v>851</v>
      </c>
      <c r="FM125" s="386">
        <v>858</v>
      </c>
      <c r="FN125" s="386">
        <v>865</v>
      </c>
      <c r="FO125" s="386">
        <v>872</v>
      </c>
      <c r="FP125" s="386">
        <v>879</v>
      </c>
      <c r="FQ125" s="386">
        <v>886</v>
      </c>
      <c r="FR125" s="386">
        <v>893</v>
      </c>
      <c r="FS125" s="386">
        <v>900</v>
      </c>
      <c r="FT125" s="386">
        <v>907</v>
      </c>
      <c r="FU125" s="386">
        <v>914</v>
      </c>
      <c r="FV125" s="386">
        <v>921</v>
      </c>
      <c r="FW125" s="386">
        <v>928</v>
      </c>
      <c r="FX125" s="386">
        <v>935</v>
      </c>
      <c r="FY125" s="386">
        <v>942</v>
      </c>
      <c r="FZ125" s="386">
        <v>949</v>
      </c>
      <c r="GA125" s="386">
        <v>956</v>
      </c>
      <c r="GB125" s="386">
        <v>963</v>
      </c>
      <c r="GC125" s="386">
        <v>972.9</v>
      </c>
      <c r="GD125" s="387">
        <v>972.9</v>
      </c>
      <c r="GE125" s="387">
        <v>972.9</v>
      </c>
      <c r="GF125" s="387">
        <v>972.9</v>
      </c>
      <c r="GG125" s="387">
        <v>972.9</v>
      </c>
      <c r="GH125" s="387">
        <v>972.9</v>
      </c>
      <c r="GI125" s="387">
        <v>972.9</v>
      </c>
      <c r="GJ125" s="387">
        <v>972.9</v>
      </c>
      <c r="GK125" s="387">
        <v>972.9</v>
      </c>
      <c r="GL125" s="387">
        <v>972.9</v>
      </c>
      <c r="GM125" s="387">
        <v>972.9</v>
      </c>
      <c r="GN125" s="387">
        <v>972.9</v>
      </c>
      <c r="GO125" s="387">
        <v>972.9</v>
      </c>
      <c r="GP125" s="387">
        <v>972.9</v>
      </c>
      <c r="GQ125" s="387">
        <v>972.9</v>
      </c>
      <c r="GR125" s="387">
        <v>972.9</v>
      </c>
      <c r="GS125" s="387">
        <v>972.9</v>
      </c>
      <c r="GT125" s="387">
        <v>972.9</v>
      </c>
      <c r="GU125" s="387">
        <v>972.9</v>
      </c>
      <c r="GV125" s="387">
        <v>972.9</v>
      </c>
      <c r="GW125" s="387">
        <v>972.9</v>
      </c>
      <c r="GX125" s="387">
        <v>972.9</v>
      </c>
      <c r="GY125" s="387">
        <v>972.9</v>
      </c>
      <c r="GZ125" s="387">
        <v>972.9</v>
      </c>
      <c r="HA125" s="387">
        <v>972.9</v>
      </c>
      <c r="HB125" s="387">
        <v>972.9</v>
      </c>
      <c r="HC125" s="387">
        <v>972.9</v>
      </c>
      <c r="HD125" s="387">
        <v>972.9</v>
      </c>
      <c r="HE125" s="387">
        <v>972.9</v>
      </c>
      <c r="HS125" s="394">
        <v>2.9669990703643396</v>
      </c>
      <c r="HT125" s="394">
        <v>2.9669990703643401</v>
      </c>
      <c r="HU125" s="394">
        <v>2.9669990703643396</v>
      </c>
      <c r="HV125" s="394">
        <v>2.9669990703643401</v>
      </c>
      <c r="HW125" s="394">
        <v>2.9669990703643396</v>
      </c>
      <c r="HX125" s="394">
        <v>2.9548559396951446</v>
      </c>
      <c r="HY125" s="394">
        <v>2.9427625075998116</v>
      </c>
      <c r="HZ125" s="394">
        <v>2.9307185706754209</v>
      </c>
      <c r="IA125" s="394">
        <v>2.9187239263515248</v>
      </c>
      <c r="IB125" s="394">
        <v>2.9067783728867456</v>
      </c>
      <c r="IC125" s="394">
        <v>2.8946391350396774</v>
      </c>
      <c r="ID125" s="394">
        <v>2.8825505928689226</v>
      </c>
      <c r="IE125" s="394">
        <v>2.8705125346600697</v>
      </c>
      <c r="IF125" s="394">
        <v>2.8585247495828661</v>
      </c>
      <c r="IG125" s="394">
        <v>2.8465870276875211</v>
      </c>
      <c r="IH125" s="394">
        <v>2.8338523056149518</v>
      </c>
      <c r="II125" s="394">
        <v>2.821174554625538</v>
      </c>
      <c r="IJ125" s="394">
        <v>2.8085535198488332</v>
      </c>
      <c r="IK125" s="394">
        <v>2.7959889475545978</v>
      </c>
      <c r="IL125" s="394">
        <v>2.7834805851477014</v>
      </c>
      <c r="IM125" s="394">
        <v>2.770767033614344</v>
      </c>
      <c r="IN125" s="394">
        <v>2.758111551245706</v>
      </c>
      <c r="IO125" s="394">
        <v>2.7455138728107942</v>
      </c>
      <c r="IP125" s="394">
        <v>2.7329737342900597</v>
      </c>
      <c r="IQ125" s="394">
        <v>2.7204908728698634</v>
      </c>
      <c r="IR125" s="394">
        <v>2.7077547595463307</v>
      </c>
      <c r="IS125" s="394">
        <v>2.6950782709707468</v>
      </c>
      <c r="IT125" s="394">
        <v>2.6824611280068877</v>
      </c>
      <c r="IU125" s="394">
        <v>2.6699030528253211</v>
      </c>
      <c r="IV125" s="394">
        <v>2.6574037688972849</v>
      </c>
      <c r="IW125" s="394">
        <v>2.6573079530122423</v>
      </c>
      <c r="IX125" s="394">
        <v>2.6572121405819566</v>
      </c>
      <c r="IY125" s="394">
        <v>2.6571163316063027</v>
      </c>
      <c r="IZ125" s="394">
        <v>2.6570205260851574</v>
      </c>
      <c r="JA125" s="394">
        <v>2.6569247240183946</v>
      </c>
      <c r="JB125" s="394">
        <v>2.6569247240183946</v>
      </c>
      <c r="JC125" s="394">
        <v>2.6569247240183946</v>
      </c>
      <c r="JD125" s="394">
        <v>2.6569247240183946</v>
      </c>
      <c r="JE125" s="394">
        <v>2.6569247240183946</v>
      </c>
      <c r="JF125" s="394">
        <v>2.6569247240183946</v>
      </c>
      <c r="JG125" s="394">
        <v>2.6569247240183946</v>
      </c>
      <c r="JH125" s="394">
        <v>2.6569247240183946</v>
      </c>
      <c r="JI125" s="394">
        <v>2.6569247240183946</v>
      </c>
      <c r="JJ125" s="394">
        <v>2.6569247240183946</v>
      </c>
      <c r="JK125" s="394">
        <v>2.6569247240183946</v>
      </c>
      <c r="JL125" s="394">
        <v>2.6569247240183946</v>
      </c>
      <c r="JM125" s="394">
        <v>2.6569247240183946</v>
      </c>
      <c r="JN125" s="394">
        <v>2.6569247240183946</v>
      </c>
      <c r="JO125" s="394">
        <v>2.6569247240183946</v>
      </c>
      <c r="JP125" s="394">
        <v>2.6569247240183946</v>
      </c>
      <c r="JQ125" s="394">
        <v>2.6569247240183946</v>
      </c>
      <c r="JR125" s="394">
        <v>2.6569247240183946</v>
      </c>
      <c r="JS125" s="394">
        <v>2.6569247240183946</v>
      </c>
      <c r="JT125" s="394">
        <v>2.6569247240183946</v>
      </c>
      <c r="JU125" s="394">
        <v>2.6569247240183946</v>
      </c>
      <c r="JV125" s="394">
        <v>2.6569247240183946</v>
      </c>
      <c r="JW125" s="394">
        <v>2.6569247240183946</v>
      </c>
      <c r="JX125" s="394">
        <v>2.6569247240183946</v>
      </c>
      <c r="JY125" s="394">
        <v>2.6569247240183946</v>
      </c>
      <c r="JZ125" s="394">
        <v>2.6569247240183946</v>
      </c>
      <c r="KA125" s="394">
        <v>2.6569247240183946</v>
      </c>
      <c r="KB125" s="394">
        <v>2.6569247240183946</v>
      </c>
      <c r="KC125" s="394">
        <v>2.6569247240183946</v>
      </c>
    </row>
    <row r="126" spans="1:289" x14ac:dyDescent="0.25">
      <c r="A126" s="383">
        <v>117</v>
      </c>
      <c r="B126" s="384" t="s">
        <v>854</v>
      </c>
      <c r="C126" s="385" t="s">
        <v>142</v>
      </c>
      <c r="D126" s="385" t="s">
        <v>142</v>
      </c>
      <c r="E126" s="129">
        <v>2052</v>
      </c>
      <c r="F126" s="386">
        <v>1860.6586299999999</v>
      </c>
      <c r="G126" s="386">
        <v>1837.8800578920691</v>
      </c>
      <c r="H126" s="386">
        <v>1815.3803458280554</v>
      </c>
      <c r="I126" s="386">
        <v>1793.1560799449769</v>
      </c>
      <c r="J126" s="386">
        <v>1771.2038881730768</v>
      </c>
      <c r="K126" s="386">
        <v>1777.2923315221244</v>
      </c>
      <c r="L126" s="386">
        <v>1783.4017036545051</v>
      </c>
      <c r="M126" s="386">
        <v>1789.5320765120846</v>
      </c>
      <c r="N126" s="386">
        <v>1795.6835222840252</v>
      </c>
      <c r="O126" s="386">
        <v>1801.8561134076385</v>
      </c>
      <c r="P126" s="386">
        <v>1808.0632767696438</v>
      </c>
      <c r="Q126" s="386">
        <v>1814.2918230138425</v>
      </c>
      <c r="R126" s="386">
        <v>1820.5418258015234</v>
      </c>
      <c r="S126" s="386">
        <v>1826.8133590477282</v>
      </c>
      <c r="T126" s="386">
        <v>1833.1064969221281</v>
      </c>
      <c r="U126" s="386">
        <v>1838.8082249709298</v>
      </c>
      <c r="V126" s="386">
        <v>1844.5276877791671</v>
      </c>
      <c r="W126" s="386">
        <v>1850.2649405093607</v>
      </c>
      <c r="X126" s="386">
        <v>1856.0200384956099</v>
      </c>
      <c r="Y126" s="386">
        <v>1861.793037244126</v>
      </c>
      <c r="Z126" s="386">
        <v>1866.8850574725989</v>
      </c>
      <c r="AA126" s="386">
        <v>1871.9910044208996</v>
      </c>
      <c r="AB126" s="386">
        <v>1877.1109161787285</v>
      </c>
      <c r="AC126" s="386">
        <v>1882.244830939962</v>
      </c>
      <c r="AD126" s="386">
        <v>1887.3927870029365</v>
      </c>
      <c r="AE126" s="386">
        <v>1894.1578411843414</v>
      </c>
      <c r="AF126" s="386">
        <v>1900.9471436082913</v>
      </c>
      <c r="AG126" s="386">
        <v>1907.7607811886901</v>
      </c>
      <c r="AH126" s="386">
        <v>1914.59884115097</v>
      </c>
      <c r="AI126" s="386">
        <v>1921.4614110332088</v>
      </c>
      <c r="AJ126" s="386">
        <v>1927.768366756085</v>
      </c>
      <c r="AK126" s="386">
        <v>1934.0960242688914</v>
      </c>
      <c r="AL126" s="386">
        <v>1940.444451522653</v>
      </c>
      <c r="AM126" s="386">
        <v>1946.8137166914357</v>
      </c>
      <c r="AN126" s="386">
        <v>1953.2038881730784</v>
      </c>
      <c r="AO126" s="387">
        <v>1953.2038881730784</v>
      </c>
      <c r="AP126" s="387">
        <v>1953.2038881730784</v>
      </c>
      <c r="AQ126" s="387">
        <v>1953.2038881730784</v>
      </c>
      <c r="AR126" s="387">
        <v>1953.2038881730784</v>
      </c>
      <c r="AS126" s="387">
        <v>1953.2038881730784</v>
      </c>
      <c r="AT126" s="387">
        <v>1953.2038881730784</v>
      </c>
      <c r="AU126" s="387">
        <v>1953.2038881730784</v>
      </c>
      <c r="AV126" s="387">
        <v>1953.2038881730784</v>
      </c>
      <c r="AW126" s="387">
        <v>1953.2038881730784</v>
      </c>
      <c r="AX126" s="387">
        <v>1953.2038881730784</v>
      </c>
      <c r="AY126" s="387">
        <v>1953.2038881730784</v>
      </c>
      <c r="AZ126" s="387">
        <v>1953.2038881730784</v>
      </c>
      <c r="BA126" s="387">
        <v>1953.2038881730784</v>
      </c>
      <c r="BB126" s="387">
        <v>1953.2038881730784</v>
      </c>
      <c r="BC126" s="387">
        <v>1953.2038881730784</v>
      </c>
      <c r="BD126" s="387">
        <v>1953.2038881730784</v>
      </c>
      <c r="BE126" s="387">
        <v>1953.2038881730784</v>
      </c>
      <c r="BF126" s="387">
        <v>1953.2038881730784</v>
      </c>
      <c r="BG126" s="387">
        <v>1953.2038881730784</v>
      </c>
      <c r="BH126" s="387">
        <v>1953.2038881730784</v>
      </c>
      <c r="BI126" s="387">
        <v>1953.2038881730784</v>
      </c>
      <c r="BJ126" s="387">
        <v>1953.2038881730784</v>
      </c>
      <c r="BK126" s="387">
        <v>1953.2038881730784</v>
      </c>
      <c r="BL126" s="387">
        <v>1953.2038881730784</v>
      </c>
      <c r="BM126" s="387">
        <v>1953.2038881730784</v>
      </c>
      <c r="BN126" s="387">
        <v>1953.2038881730784</v>
      </c>
      <c r="BO126" s="387">
        <v>1953.2038881730784</v>
      </c>
      <c r="BP126" s="387">
        <v>1953.2038881730784</v>
      </c>
      <c r="CA126" s="386">
        <v>5200</v>
      </c>
      <c r="CB126" s="386">
        <v>5136.3405124124029</v>
      </c>
      <c r="CC126" s="386">
        <v>5073.4603575863284</v>
      </c>
      <c r="CD126" s="386">
        <v>5011.3499947671107</v>
      </c>
      <c r="CE126" s="386">
        <v>4950</v>
      </c>
      <c r="CF126" s="386">
        <v>4961.9204625893308</v>
      </c>
      <c r="CG126" s="386">
        <v>4973.8696317298427</v>
      </c>
      <c r="CH126" s="386">
        <v>4985.8475765519124</v>
      </c>
      <c r="CI126" s="386">
        <v>4997.854366352396</v>
      </c>
      <c r="CJ126" s="386">
        <v>5009.8900705950264</v>
      </c>
      <c r="CK126" s="386">
        <v>5021.9644773069167</v>
      </c>
      <c r="CL126" s="386">
        <v>5034.0679847167048</v>
      </c>
      <c r="CM126" s="386">
        <v>5046.2006629603929</v>
      </c>
      <c r="CN126" s="386">
        <v>5058.3625823430193</v>
      </c>
      <c r="CO126" s="386">
        <v>5070.5538133390664</v>
      </c>
      <c r="CP126" s="386">
        <v>5076.7454578444931</v>
      </c>
      <c r="CQ126" s="386">
        <v>5082.9446629563326</v>
      </c>
      <c r="CR126" s="386">
        <v>5089.1514379068294</v>
      </c>
      <c r="CS126" s="386">
        <v>5095.3657919395</v>
      </c>
      <c r="CT126" s="386">
        <v>5101.5877343091479</v>
      </c>
      <c r="CU126" s="386">
        <v>5105.8076984853924</v>
      </c>
      <c r="CV126" s="386">
        <v>5110.0311533587637</v>
      </c>
      <c r="CW126" s="386">
        <v>5114.2581018167193</v>
      </c>
      <c r="CX126" s="386">
        <v>5118.4885467491058</v>
      </c>
      <c r="CY126" s="386">
        <v>5122.7224910481609</v>
      </c>
      <c r="CZ126" s="386">
        <v>5131.2208176182312</v>
      </c>
      <c r="DA126" s="386">
        <v>5139.7332424640954</v>
      </c>
      <c r="DB126" s="386">
        <v>5148.2597889740491</v>
      </c>
      <c r="DC126" s="386">
        <v>5156.8004805751889</v>
      </c>
      <c r="DD126" s="386">
        <v>5165.3553407334757</v>
      </c>
      <c r="DE126" s="386">
        <v>5182.3594867228685</v>
      </c>
      <c r="DF126" s="386">
        <v>5199.4196096899823</v>
      </c>
      <c r="DG126" s="386">
        <v>5216.5358939088183</v>
      </c>
      <c r="DH126" s="386">
        <v>5233.7085242600024</v>
      </c>
      <c r="DI126" s="386">
        <v>5250.9376862327817</v>
      </c>
      <c r="DJ126" s="387">
        <v>5250.9376862327817</v>
      </c>
      <c r="DK126" s="387">
        <v>5250.9376862327817</v>
      </c>
      <c r="DL126" s="387">
        <v>5250.9376862327817</v>
      </c>
      <c r="DM126" s="387">
        <v>5250.9376862327817</v>
      </c>
      <c r="DN126" s="387">
        <v>5250.9376862327817</v>
      </c>
      <c r="DO126" s="387">
        <v>5250.9376862327817</v>
      </c>
      <c r="DP126" s="387">
        <v>5250.9376862327817</v>
      </c>
      <c r="DQ126" s="387">
        <v>5250.9376862327817</v>
      </c>
      <c r="DR126" s="387">
        <v>5250.9376862327817</v>
      </c>
      <c r="DS126" s="387">
        <v>5250.9376862327817</v>
      </c>
      <c r="DT126" s="387">
        <v>5250.9376862327817</v>
      </c>
      <c r="DU126" s="387">
        <v>5250.9376862327817</v>
      </c>
      <c r="DV126" s="387">
        <v>5250.9376862327817</v>
      </c>
      <c r="DW126" s="387">
        <v>5250.9376862327817</v>
      </c>
      <c r="DX126" s="387">
        <v>5250.9376862327817</v>
      </c>
      <c r="DY126" s="387">
        <v>5250.9376862327817</v>
      </c>
      <c r="DZ126" s="387">
        <v>5250.9376862327817</v>
      </c>
      <c r="EA126" s="387">
        <v>5250.9376862327817</v>
      </c>
      <c r="EB126" s="387">
        <v>5250.9376862327817</v>
      </c>
      <c r="EC126" s="387">
        <v>5250.9376862327817</v>
      </c>
      <c r="ED126" s="387">
        <v>5250.9376862327817</v>
      </c>
      <c r="EE126" s="387">
        <v>5250.9376862327817</v>
      </c>
      <c r="EF126" s="387">
        <v>5250.9376862327817</v>
      </c>
      <c r="EG126" s="387">
        <v>5250.9376862327817</v>
      </c>
      <c r="EH126" s="387">
        <v>5250.9376862327817</v>
      </c>
      <c r="EI126" s="387">
        <v>5250.9376862327817</v>
      </c>
      <c r="EJ126" s="387">
        <v>5250.9376862327817</v>
      </c>
      <c r="EK126" s="387">
        <v>5250.9376862327817</v>
      </c>
      <c r="EY126" s="386">
        <v>843</v>
      </c>
      <c r="EZ126" s="386">
        <v>848</v>
      </c>
      <c r="FA126" s="386">
        <v>853</v>
      </c>
      <c r="FB126" s="386">
        <v>858</v>
      </c>
      <c r="FC126" s="386">
        <v>862.40000000000009</v>
      </c>
      <c r="FD126" s="386">
        <v>873</v>
      </c>
      <c r="FE126" s="386">
        <v>884</v>
      </c>
      <c r="FF126" s="386">
        <v>895</v>
      </c>
      <c r="FG126" s="386">
        <v>906</v>
      </c>
      <c r="FH126" s="386">
        <v>917</v>
      </c>
      <c r="FI126" s="386">
        <v>926</v>
      </c>
      <c r="FJ126" s="386">
        <v>933</v>
      </c>
      <c r="FK126" s="386">
        <v>940</v>
      </c>
      <c r="FL126" s="386">
        <v>947</v>
      </c>
      <c r="FM126" s="386">
        <v>954</v>
      </c>
      <c r="FN126" s="386">
        <v>961</v>
      </c>
      <c r="FO126" s="386">
        <v>968</v>
      </c>
      <c r="FP126" s="386">
        <v>975</v>
      </c>
      <c r="FQ126" s="386">
        <v>982</v>
      </c>
      <c r="FR126" s="386">
        <v>989</v>
      </c>
      <c r="FS126" s="386">
        <v>996</v>
      </c>
      <c r="FT126" s="386">
        <v>1003</v>
      </c>
      <c r="FU126" s="386">
        <v>1010</v>
      </c>
      <c r="FV126" s="386">
        <v>1017</v>
      </c>
      <c r="FW126" s="386">
        <v>1024</v>
      </c>
      <c r="FX126" s="386">
        <v>1031</v>
      </c>
      <c r="FY126" s="386">
        <v>1038</v>
      </c>
      <c r="FZ126" s="386">
        <v>1045</v>
      </c>
      <c r="GA126" s="386">
        <v>1052</v>
      </c>
      <c r="GB126" s="386">
        <v>1059</v>
      </c>
      <c r="GC126" s="386">
        <v>1070.3</v>
      </c>
      <c r="GD126" s="387">
        <v>1070.3</v>
      </c>
      <c r="GE126" s="387">
        <v>1070.3</v>
      </c>
      <c r="GF126" s="387">
        <v>1070.3</v>
      </c>
      <c r="GG126" s="387">
        <v>1070.3</v>
      </c>
      <c r="GH126" s="387">
        <v>1070.3</v>
      </c>
      <c r="GI126" s="387">
        <v>1070.3</v>
      </c>
      <c r="GJ126" s="387">
        <v>1070.3</v>
      </c>
      <c r="GK126" s="387">
        <v>1070.3</v>
      </c>
      <c r="GL126" s="387">
        <v>1070.3</v>
      </c>
      <c r="GM126" s="387">
        <v>1070.3</v>
      </c>
      <c r="GN126" s="387">
        <v>1070.3</v>
      </c>
      <c r="GO126" s="387">
        <v>1070.3</v>
      </c>
      <c r="GP126" s="387">
        <v>1070.3</v>
      </c>
      <c r="GQ126" s="387">
        <v>1070.3</v>
      </c>
      <c r="GR126" s="387">
        <v>1070.3</v>
      </c>
      <c r="GS126" s="387">
        <v>1070.3</v>
      </c>
      <c r="GT126" s="387">
        <v>1070.3</v>
      </c>
      <c r="GU126" s="387">
        <v>1070.3</v>
      </c>
      <c r="GV126" s="387">
        <v>1070.3</v>
      </c>
      <c r="GW126" s="387">
        <v>1070.3</v>
      </c>
      <c r="GX126" s="387">
        <v>1070.3</v>
      </c>
      <c r="GY126" s="387">
        <v>1070.3</v>
      </c>
      <c r="GZ126" s="387">
        <v>1070.3</v>
      </c>
      <c r="HA126" s="387">
        <v>1070.3</v>
      </c>
      <c r="HB126" s="387">
        <v>1070.3</v>
      </c>
      <c r="HC126" s="387">
        <v>1070.3</v>
      </c>
      <c r="HD126" s="387">
        <v>1070.3</v>
      </c>
      <c r="HE126" s="387">
        <v>1070.3</v>
      </c>
      <c r="HS126" s="394">
        <v>2.7947093121536217</v>
      </c>
      <c r="HT126" s="394">
        <v>2.7947093121536217</v>
      </c>
      <c r="HU126" s="394">
        <v>2.7947093121536217</v>
      </c>
      <c r="HV126" s="394">
        <v>2.7947093121536213</v>
      </c>
      <c r="HW126" s="394">
        <v>2.7947093121536217</v>
      </c>
      <c r="HX126" s="394">
        <v>2.7918426105736915</v>
      </c>
      <c r="HY126" s="394">
        <v>2.7889788495421448</v>
      </c>
      <c r="HZ126" s="394">
        <v>2.7861180260426828</v>
      </c>
      <c r="IA126" s="394">
        <v>2.7832601370621028</v>
      </c>
      <c r="IB126" s="394">
        <v>2.7804051795902898</v>
      </c>
      <c r="IC126" s="394">
        <v>2.777538010881651</v>
      </c>
      <c r="ID126" s="394">
        <v>2.7746737988127372</v>
      </c>
      <c r="IE126" s="394">
        <v>2.7718125403346447</v>
      </c>
      <c r="IF126" s="394">
        <v>2.7689542324016156</v>
      </c>
      <c r="IG126" s="394">
        <v>2.7660988719710309</v>
      </c>
      <c r="IH126" s="394">
        <v>2.7608890306789622</v>
      </c>
      <c r="II126" s="394">
        <v>2.7556890019234448</v>
      </c>
      <c r="IJ126" s="394">
        <v>2.7504987672229433</v>
      </c>
      <c r="IK126" s="394">
        <v>2.74531830813073</v>
      </c>
      <c r="IL126" s="394">
        <v>2.7401476062348205</v>
      </c>
      <c r="IM126" s="394">
        <v>2.7349341503636375</v>
      </c>
      <c r="IN126" s="394">
        <v>2.7297306137106956</v>
      </c>
      <c r="IO126" s="394">
        <v>2.7245369774035062</v>
      </c>
      <c r="IP126" s="394">
        <v>2.7193532226054873</v>
      </c>
      <c r="IQ126" s="394">
        <v>2.7141793305158957</v>
      </c>
      <c r="IR126" s="394">
        <v>2.7089721384622747</v>
      </c>
      <c r="IS126" s="394">
        <v>2.7037749364814467</v>
      </c>
      <c r="IT126" s="394">
        <v>2.6985877054073124</v>
      </c>
      <c r="IU126" s="394">
        <v>2.6934104261105447</v>
      </c>
      <c r="IV126" s="394">
        <v>2.6882430794985153</v>
      </c>
      <c r="IW126" s="394">
        <v>2.6882687651127837</v>
      </c>
      <c r="IX126" s="394">
        <v>2.6882944509724731</v>
      </c>
      <c r="IY126" s="394">
        <v>2.6883201370775853</v>
      </c>
      <c r="IZ126" s="394">
        <v>2.688345823428123</v>
      </c>
      <c r="JA126" s="394">
        <v>2.6883715100240897</v>
      </c>
      <c r="JB126" s="394">
        <v>2.6883715100240897</v>
      </c>
      <c r="JC126" s="394">
        <v>2.6883715100240897</v>
      </c>
      <c r="JD126" s="394">
        <v>2.6883715100240897</v>
      </c>
      <c r="JE126" s="394">
        <v>2.6883715100240897</v>
      </c>
      <c r="JF126" s="394">
        <v>2.6883715100240897</v>
      </c>
      <c r="JG126" s="394">
        <v>2.6883715100240897</v>
      </c>
      <c r="JH126" s="394">
        <v>2.6883715100240897</v>
      </c>
      <c r="JI126" s="394">
        <v>2.6883715100240897</v>
      </c>
      <c r="JJ126" s="394">
        <v>2.6883715100240897</v>
      </c>
      <c r="JK126" s="394">
        <v>2.6883715100240897</v>
      </c>
      <c r="JL126" s="394">
        <v>2.6883715100240897</v>
      </c>
      <c r="JM126" s="394">
        <v>2.6883715100240897</v>
      </c>
      <c r="JN126" s="394">
        <v>2.6883715100240897</v>
      </c>
      <c r="JO126" s="394">
        <v>2.6883715100240897</v>
      </c>
      <c r="JP126" s="394">
        <v>2.6883715100240897</v>
      </c>
      <c r="JQ126" s="394">
        <v>2.6883715100240897</v>
      </c>
      <c r="JR126" s="394">
        <v>2.6883715100240897</v>
      </c>
      <c r="JS126" s="394">
        <v>2.6883715100240897</v>
      </c>
      <c r="JT126" s="394">
        <v>2.6883715100240897</v>
      </c>
      <c r="JU126" s="394">
        <v>2.6883715100240897</v>
      </c>
      <c r="JV126" s="394">
        <v>2.6883715100240897</v>
      </c>
      <c r="JW126" s="394">
        <v>2.6883715100240897</v>
      </c>
      <c r="JX126" s="394">
        <v>2.6883715100240897</v>
      </c>
      <c r="JY126" s="394">
        <v>2.6883715100240897</v>
      </c>
      <c r="JZ126" s="394">
        <v>2.6883715100240897</v>
      </c>
      <c r="KA126" s="394">
        <v>2.6883715100240897</v>
      </c>
      <c r="KB126" s="394">
        <v>2.6883715100240897</v>
      </c>
      <c r="KC126" s="394">
        <v>2.6883715100240897</v>
      </c>
    </row>
    <row r="127" spans="1:289" x14ac:dyDescent="0.25">
      <c r="A127" s="383">
        <v>118</v>
      </c>
      <c r="B127" s="384" t="s">
        <v>854</v>
      </c>
      <c r="C127" s="385" t="s">
        <v>142</v>
      </c>
      <c r="D127" s="385" t="s">
        <v>142</v>
      </c>
      <c r="E127" s="129">
        <v>2052</v>
      </c>
      <c r="F127" s="386">
        <v>1220.61006</v>
      </c>
      <c r="G127" s="386">
        <v>1204.6289417926005</v>
      </c>
      <c r="H127" s="386">
        <v>1188.8570600543474</v>
      </c>
      <c r="I127" s="386">
        <v>1173.2916753085999</v>
      </c>
      <c r="J127" s="386">
        <v>1157.9300839459461</v>
      </c>
      <c r="K127" s="386">
        <v>1159.9385928399136</v>
      </c>
      <c r="L127" s="386">
        <v>1161.950585629872</v>
      </c>
      <c r="M127" s="386">
        <v>1163.966068358877</v>
      </c>
      <c r="N127" s="386">
        <v>1165.9850470804665</v>
      </c>
      <c r="O127" s="386">
        <v>1168.0075278586787</v>
      </c>
      <c r="P127" s="386">
        <v>1170.0551556288103</v>
      </c>
      <c r="Q127" s="386">
        <v>1172.1063730842693</v>
      </c>
      <c r="R127" s="386">
        <v>1174.1611865181139</v>
      </c>
      <c r="S127" s="386">
        <v>1176.2196022344347</v>
      </c>
      <c r="T127" s="386">
        <v>1178.2816265483739</v>
      </c>
      <c r="U127" s="386">
        <v>1180.220179067509</v>
      </c>
      <c r="V127" s="386">
        <v>1182.1619209649598</v>
      </c>
      <c r="W127" s="386">
        <v>1184.1068574880094</v>
      </c>
      <c r="X127" s="386">
        <v>1186.054993892574</v>
      </c>
      <c r="Y127" s="386">
        <v>1188.0063354432175</v>
      </c>
      <c r="Z127" s="386">
        <v>1189.7698022980171</v>
      </c>
      <c r="AA127" s="386">
        <v>1191.5358868285439</v>
      </c>
      <c r="AB127" s="386">
        <v>1193.3045929204541</v>
      </c>
      <c r="AC127" s="386">
        <v>1195.075924465172</v>
      </c>
      <c r="AD127" s="386">
        <v>1196.8498853598976</v>
      </c>
      <c r="AE127" s="386">
        <v>1199.1409716408657</v>
      </c>
      <c r="AF127" s="386">
        <v>1201.4364436651178</v>
      </c>
      <c r="AG127" s="386">
        <v>1203.7363098281232</v>
      </c>
      <c r="AH127" s="386">
        <v>1206.0405785414223</v>
      </c>
      <c r="AI127" s="386">
        <v>1208.3492582326567</v>
      </c>
      <c r="AJ127" s="386">
        <v>1210.4580500591148</v>
      </c>
      <c r="AK127" s="386">
        <v>1212.5705221153883</v>
      </c>
      <c r="AL127" s="386">
        <v>1214.6866808241552</v>
      </c>
      <c r="AM127" s="386">
        <v>1216.8065326193027</v>
      </c>
      <c r="AN127" s="386">
        <v>1218.9300839459465</v>
      </c>
      <c r="AO127" s="387">
        <v>1218.9300839459465</v>
      </c>
      <c r="AP127" s="387">
        <v>1218.9300839459465</v>
      </c>
      <c r="AQ127" s="387">
        <v>1218.9300839459465</v>
      </c>
      <c r="AR127" s="387">
        <v>1218.9300839459465</v>
      </c>
      <c r="AS127" s="387">
        <v>1218.9300839459465</v>
      </c>
      <c r="AT127" s="387">
        <v>1218.9300839459465</v>
      </c>
      <c r="AU127" s="387">
        <v>1218.9300839459465</v>
      </c>
      <c r="AV127" s="387">
        <v>1218.9300839459465</v>
      </c>
      <c r="AW127" s="387">
        <v>1218.9300839459465</v>
      </c>
      <c r="AX127" s="387">
        <v>1218.9300839459465</v>
      </c>
      <c r="AY127" s="387">
        <v>1218.9300839459465</v>
      </c>
      <c r="AZ127" s="387">
        <v>1218.9300839459465</v>
      </c>
      <c r="BA127" s="387">
        <v>1218.9300839459465</v>
      </c>
      <c r="BB127" s="387">
        <v>1218.9300839459465</v>
      </c>
      <c r="BC127" s="387">
        <v>1218.9300839459465</v>
      </c>
      <c r="BD127" s="387">
        <v>1218.9300839459465</v>
      </c>
      <c r="BE127" s="387">
        <v>1218.9300839459465</v>
      </c>
      <c r="BF127" s="387">
        <v>1218.9300839459465</v>
      </c>
      <c r="BG127" s="387">
        <v>1218.9300839459465</v>
      </c>
      <c r="BH127" s="387">
        <v>1218.9300839459465</v>
      </c>
      <c r="BI127" s="387">
        <v>1218.9300839459465</v>
      </c>
      <c r="BJ127" s="387">
        <v>1218.9300839459465</v>
      </c>
      <c r="BK127" s="387">
        <v>1218.9300839459465</v>
      </c>
      <c r="BL127" s="387">
        <v>1218.9300839459465</v>
      </c>
      <c r="BM127" s="387">
        <v>1218.9300839459465</v>
      </c>
      <c r="BN127" s="387">
        <v>1218.9300839459465</v>
      </c>
      <c r="BO127" s="387">
        <v>1218.9300839459465</v>
      </c>
      <c r="BP127" s="387">
        <v>1218.9300839459465</v>
      </c>
      <c r="CA127" s="386">
        <v>3700</v>
      </c>
      <c r="CB127" s="386">
        <v>3651.5568982223708</v>
      </c>
      <c r="CC127" s="386">
        <v>3603.7480489068598</v>
      </c>
      <c r="CD127" s="386">
        <v>3556.5651479570956</v>
      </c>
      <c r="CE127" s="386">
        <v>3510</v>
      </c>
      <c r="CF127" s="386">
        <v>3516.3862975018183</v>
      </c>
      <c r="CG127" s="386">
        <v>3522.7842146035741</v>
      </c>
      <c r="CH127" s="386">
        <v>3529.1937724466416</v>
      </c>
      <c r="CI127" s="386">
        <v>3535.6149922108602</v>
      </c>
      <c r="CJ127" s="386">
        <v>3542.0478951146056</v>
      </c>
      <c r="CK127" s="386">
        <v>3548.5579197156826</v>
      </c>
      <c r="CL127" s="386">
        <v>3555.0799092651628</v>
      </c>
      <c r="CM127" s="386">
        <v>3561.6138857537449</v>
      </c>
      <c r="CN127" s="386">
        <v>3568.1598712125451</v>
      </c>
      <c r="CO127" s="386">
        <v>3574.7178877131732</v>
      </c>
      <c r="CP127" s="386">
        <v>3577.110841708894</v>
      </c>
      <c r="CQ127" s="386">
        <v>3579.5053975733508</v>
      </c>
      <c r="CR127" s="386">
        <v>3581.9015563788521</v>
      </c>
      <c r="CS127" s="386">
        <v>3584.2993191984233</v>
      </c>
      <c r="CT127" s="386">
        <v>3586.6986871058084</v>
      </c>
      <c r="CU127" s="386">
        <v>3588.5104797584531</v>
      </c>
      <c r="CV127" s="386">
        <v>3590.3231876239165</v>
      </c>
      <c r="CW127" s="386">
        <v>3592.1368111645115</v>
      </c>
      <c r="CX127" s="386">
        <v>3593.951350842784</v>
      </c>
      <c r="CY127" s="386">
        <v>3595.7668071215153</v>
      </c>
      <c r="CZ127" s="386">
        <v>3599.0997903367415</v>
      </c>
      <c r="DA127" s="386">
        <v>3602.435862956178</v>
      </c>
      <c r="DB127" s="386">
        <v>3605.775027843451</v>
      </c>
      <c r="DC127" s="386">
        <v>3609.1172878648413</v>
      </c>
      <c r="DD127" s="386">
        <v>3612.4626458892867</v>
      </c>
      <c r="DE127" s="386">
        <v>3618.7241328569639</v>
      </c>
      <c r="DF127" s="386">
        <v>3624.9964728694722</v>
      </c>
      <c r="DG127" s="386">
        <v>3631.2796847384107</v>
      </c>
      <c r="DH127" s="386">
        <v>3637.5737873079843</v>
      </c>
      <c r="DI127" s="386">
        <v>3643.8787994550617</v>
      </c>
      <c r="DJ127" s="387">
        <v>3643.8787994550617</v>
      </c>
      <c r="DK127" s="387">
        <v>3643.8787994550617</v>
      </c>
      <c r="DL127" s="387">
        <v>3643.8787994550617</v>
      </c>
      <c r="DM127" s="387">
        <v>3643.8787994550617</v>
      </c>
      <c r="DN127" s="387">
        <v>3643.8787994550617</v>
      </c>
      <c r="DO127" s="387">
        <v>3643.8787994550617</v>
      </c>
      <c r="DP127" s="387">
        <v>3643.8787994550617</v>
      </c>
      <c r="DQ127" s="387">
        <v>3643.8787994550617</v>
      </c>
      <c r="DR127" s="387">
        <v>3643.8787994550617</v>
      </c>
      <c r="DS127" s="387">
        <v>3643.8787994550617</v>
      </c>
      <c r="DT127" s="387">
        <v>3643.8787994550617</v>
      </c>
      <c r="DU127" s="387">
        <v>3643.8787994550617</v>
      </c>
      <c r="DV127" s="387">
        <v>3643.8787994550617</v>
      </c>
      <c r="DW127" s="387">
        <v>3643.8787994550617</v>
      </c>
      <c r="DX127" s="387">
        <v>3643.8787994550617</v>
      </c>
      <c r="DY127" s="387">
        <v>3643.8787994550617</v>
      </c>
      <c r="DZ127" s="387">
        <v>3643.8787994550617</v>
      </c>
      <c r="EA127" s="387">
        <v>3643.8787994550617</v>
      </c>
      <c r="EB127" s="387">
        <v>3643.8787994550617</v>
      </c>
      <c r="EC127" s="387">
        <v>3643.8787994550617</v>
      </c>
      <c r="ED127" s="387">
        <v>3643.8787994550617</v>
      </c>
      <c r="EE127" s="387">
        <v>3643.8787994550617</v>
      </c>
      <c r="EF127" s="387">
        <v>3643.8787994550617</v>
      </c>
      <c r="EG127" s="387">
        <v>3643.8787994550617</v>
      </c>
      <c r="EH127" s="387">
        <v>3643.8787994550617</v>
      </c>
      <c r="EI127" s="387">
        <v>3643.8787994550617</v>
      </c>
      <c r="EJ127" s="387">
        <v>3643.8787994550617</v>
      </c>
      <c r="EK127" s="387">
        <v>3643.8787994550617</v>
      </c>
      <c r="EY127" s="386">
        <v>484</v>
      </c>
      <c r="EZ127" s="386">
        <v>486</v>
      </c>
      <c r="FA127" s="386">
        <v>488</v>
      </c>
      <c r="FB127" s="386">
        <v>490</v>
      </c>
      <c r="FC127" s="386">
        <v>492.20000000000005</v>
      </c>
      <c r="FD127" s="386">
        <v>498</v>
      </c>
      <c r="FE127" s="386">
        <v>504</v>
      </c>
      <c r="FF127" s="386">
        <v>510</v>
      </c>
      <c r="FG127" s="386">
        <v>516</v>
      </c>
      <c r="FH127" s="386">
        <v>522</v>
      </c>
      <c r="FI127" s="386">
        <v>529.59999999999991</v>
      </c>
      <c r="FJ127" s="386">
        <v>533</v>
      </c>
      <c r="FK127" s="386">
        <v>537</v>
      </c>
      <c r="FL127" s="386">
        <v>541</v>
      </c>
      <c r="FM127" s="386">
        <v>545</v>
      </c>
      <c r="FN127" s="386">
        <v>549</v>
      </c>
      <c r="FO127" s="386">
        <v>553</v>
      </c>
      <c r="FP127" s="386">
        <v>557</v>
      </c>
      <c r="FQ127" s="386">
        <v>561</v>
      </c>
      <c r="FR127" s="386">
        <v>565</v>
      </c>
      <c r="FS127" s="386">
        <v>569</v>
      </c>
      <c r="FT127" s="386">
        <v>573</v>
      </c>
      <c r="FU127" s="386">
        <v>577</v>
      </c>
      <c r="FV127" s="386">
        <v>581</v>
      </c>
      <c r="FW127" s="386">
        <v>585</v>
      </c>
      <c r="FX127" s="386">
        <v>589</v>
      </c>
      <c r="FY127" s="386">
        <v>593</v>
      </c>
      <c r="FZ127" s="386">
        <v>597</v>
      </c>
      <c r="GA127" s="386">
        <v>601</v>
      </c>
      <c r="GB127" s="386">
        <v>605</v>
      </c>
      <c r="GC127" s="386">
        <v>606.79999999999995</v>
      </c>
      <c r="GD127" s="387">
        <v>606.79999999999995</v>
      </c>
      <c r="GE127" s="387">
        <v>606.79999999999995</v>
      </c>
      <c r="GF127" s="387">
        <v>606.79999999999995</v>
      </c>
      <c r="GG127" s="387">
        <v>606.79999999999995</v>
      </c>
      <c r="GH127" s="387">
        <v>606.79999999999995</v>
      </c>
      <c r="GI127" s="387">
        <v>606.79999999999995</v>
      </c>
      <c r="GJ127" s="387">
        <v>606.79999999999995</v>
      </c>
      <c r="GK127" s="387">
        <v>606.79999999999995</v>
      </c>
      <c r="GL127" s="387">
        <v>606.79999999999995</v>
      </c>
      <c r="GM127" s="387">
        <v>606.79999999999995</v>
      </c>
      <c r="GN127" s="387">
        <v>606.79999999999995</v>
      </c>
      <c r="GO127" s="387">
        <v>606.79999999999995</v>
      </c>
      <c r="GP127" s="387">
        <v>606.79999999999995</v>
      </c>
      <c r="GQ127" s="387">
        <v>606.79999999999995</v>
      </c>
      <c r="GR127" s="387">
        <v>606.79999999999995</v>
      </c>
      <c r="GS127" s="387">
        <v>606.79999999999995</v>
      </c>
      <c r="GT127" s="387">
        <v>606.79999999999995</v>
      </c>
      <c r="GU127" s="387">
        <v>606.79999999999995</v>
      </c>
      <c r="GV127" s="387">
        <v>606.79999999999995</v>
      </c>
      <c r="GW127" s="387">
        <v>606.79999999999995</v>
      </c>
      <c r="GX127" s="387">
        <v>606.79999999999995</v>
      </c>
      <c r="GY127" s="387">
        <v>606.79999999999995</v>
      </c>
      <c r="GZ127" s="387">
        <v>606.79999999999995</v>
      </c>
      <c r="HA127" s="387">
        <v>606.79999999999995</v>
      </c>
      <c r="HB127" s="387">
        <v>606.79999999999995</v>
      </c>
      <c r="HC127" s="387">
        <v>606.79999999999995</v>
      </c>
      <c r="HD127" s="387">
        <v>606.79999999999995</v>
      </c>
      <c r="HE127" s="387">
        <v>606.79999999999995</v>
      </c>
      <c r="HS127" s="394">
        <v>3.0312711006166868</v>
      </c>
      <c r="HT127" s="394">
        <v>3.0312711006166868</v>
      </c>
      <c r="HU127" s="394">
        <v>3.0312711006166868</v>
      </c>
      <c r="HV127" s="394">
        <v>3.0312711006166864</v>
      </c>
      <c r="HW127" s="394">
        <v>3.0312711006166864</v>
      </c>
      <c r="HX127" s="394">
        <v>3.0315279784704301</v>
      </c>
      <c r="HY127" s="394">
        <v>3.0317848780926755</v>
      </c>
      <c r="HZ127" s="394">
        <v>3.0320417994852678</v>
      </c>
      <c r="IA127" s="394">
        <v>3.0322987426500521</v>
      </c>
      <c r="IB127" s="394">
        <v>3.0325557075888727</v>
      </c>
      <c r="IC127" s="394">
        <v>3.032812515413958</v>
      </c>
      <c r="ID127" s="394">
        <v>3.0330693449864623</v>
      </c>
      <c r="IE127" s="394">
        <v>3.0333261963082268</v>
      </c>
      <c r="IF127" s="394">
        <v>3.0335830693810935</v>
      </c>
      <c r="IG127" s="394">
        <v>3.0338399642069058</v>
      </c>
      <c r="IH127" s="394">
        <v>3.030884325783318</v>
      </c>
      <c r="II127" s="394">
        <v>3.0279315668123692</v>
      </c>
      <c r="IJ127" s="394">
        <v>3.0249816844888286</v>
      </c>
      <c r="IK127" s="394">
        <v>3.022034676010199</v>
      </c>
      <c r="IL127" s="394">
        <v>3.0190905385767111</v>
      </c>
      <c r="IM127" s="394">
        <v>3.0161384772309026</v>
      </c>
      <c r="IN127" s="394">
        <v>3.0131893024054142</v>
      </c>
      <c r="IO127" s="394">
        <v>3.010243011277812</v>
      </c>
      <c r="IP127" s="394">
        <v>3.0072996010284219</v>
      </c>
      <c r="IQ127" s="394">
        <v>3.0043590688403281</v>
      </c>
      <c r="IR127" s="394">
        <v>3.0013983972308527</v>
      </c>
      <c r="IS127" s="394">
        <v>2.9984406432408024</v>
      </c>
      <c r="IT127" s="394">
        <v>2.9954858039949839</v>
      </c>
      <c r="IU127" s="394">
        <v>2.9925338766210374</v>
      </c>
      <c r="IV127" s="394">
        <v>2.9895848582494349</v>
      </c>
      <c r="IW127" s="394">
        <v>2.9895493963464799</v>
      </c>
      <c r="IX127" s="394">
        <v>2.9895139348641675</v>
      </c>
      <c r="IY127" s="394">
        <v>2.9894784738024924</v>
      </c>
      <c r="IZ127" s="394">
        <v>2.9894430131614498</v>
      </c>
      <c r="JA127" s="394">
        <v>2.9894075529410342</v>
      </c>
      <c r="JB127" s="394">
        <v>2.9894075529410342</v>
      </c>
      <c r="JC127" s="394">
        <v>2.9894075529410342</v>
      </c>
      <c r="JD127" s="394">
        <v>2.9894075529410342</v>
      </c>
      <c r="JE127" s="394">
        <v>2.9894075529410342</v>
      </c>
      <c r="JF127" s="394">
        <v>2.9894075529410342</v>
      </c>
      <c r="JG127" s="394">
        <v>2.9894075529410342</v>
      </c>
      <c r="JH127" s="394">
        <v>2.9894075529410342</v>
      </c>
      <c r="JI127" s="394">
        <v>2.9894075529410342</v>
      </c>
      <c r="JJ127" s="394">
        <v>2.9894075529410342</v>
      </c>
      <c r="JK127" s="394">
        <v>2.9894075529410342</v>
      </c>
      <c r="JL127" s="394">
        <v>2.9894075529410342</v>
      </c>
      <c r="JM127" s="394">
        <v>2.9894075529410342</v>
      </c>
      <c r="JN127" s="394">
        <v>2.9894075529410342</v>
      </c>
      <c r="JO127" s="394">
        <v>2.9894075529410342</v>
      </c>
      <c r="JP127" s="394">
        <v>2.9894075529410342</v>
      </c>
      <c r="JQ127" s="394">
        <v>2.9894075529410342</v>
      </c>
      <c r="JR127" s="394">
        <v>2.9894075529410342</v>
      </c>
      <c r="JS127" s="394">
        <v>2.9894075529410342</v>
      </c>
      <c r="JT127" s="394">
        <v>2.9894075529410342</v>
      </c>
      <c r="JU127" s="394">
        <v>2.9894075529410342</v>
      </c>
      <c r="JV127" s="394">
        <v>2.9894075529410342</v>
      </c>
      <c r="JW127" s="394">
        <v>2.9894075529410342</v>
      </c>
      <c r="JX127" s="394">
        <v>2.9894075529410342</v>
      </c>
      <c r="JY127" s="394">
        <v>2.9894075529410342</v>
      </c>
      <c r="JZ127" s="394">
        <v>2.9894075529410342</v>
      </c>
      <c r="KA127" s="394">
        <v>2.9894075529410342</v>
      </c>
      <c r="KB127" s="394">
        <v>2.9894075529410342</v>
      </c>
      <c r="KC127" s="394">
        <v>2.9894075529410342</v>
      </c>
    </row>
    <row r="128" spans="1:289" x14ac:dyDescent="0.25">
      <c r="A128" s="383">
        <v>119</v>
      </c>
      <c r="B128" s="384" t="s">
        <v>854</v>
      </c>
      <c r="C128" s="385" t="s">
        <v>142</v>
      </c>
      <c r="D128" s="385" t="s">
        <v>142</v>
      </c>
      <c r="E128" s="129">
        <v>2052</v>
      </c>
      <c r="F128" s="386">
        <v>1481.3676</v>
      </c>
      <c r="G128" s="386">
        <v>1465.2458577686093</v>
      </c>
      <c r="H128" s="386">
        <v>1449.2995686607887</v>
      </c>
      <c r="I128" s="386">
        <v>1433.5268232179865</v>
      </c>
      <c r="J128" s="386">
        <v>1417.9257327623127</v>
      </c>
      <c r="K128" s="386">
        <v>1428.760101601127</v>
      </c>
      <c r="L128" s="386">
        <v>1439.6772558393618</v>
      </c>
      <c r="M128" s="386">
        <v>1450.6778280401559</v>
      </c>
      <c r="N128" s="386">
        <v>1461.7624556000619</v>
      </c>
      <c r="O128" s="386">
        <v>1472.9317807859779</v>
      </c>
      <c r="P128" s="386">
        <v>1483.9806621395996</v>
      </c>
      <c r="Q128" s="386">
        <v>1495.1124243032893</v>
      </c>
      <c r="R128" s="386">
        <v>1506.3276889896401</v>
      </c>
      <c r="S128" s="386">
        <v>1517.6270825748886</v>
      </c>
      <c r="T128" s="386">
        <v>1529.0112361338977</v>
      </c>
      <c r="U128" s="386">
        <v>1539.1275168244438</v>
      </c>
      <c r="V128" s="386">
        <v>1549.3107290931177</v>
      </c>
      <c r="W128" s="386">
        <v>1559.5613157742268</v>
      </c>
      <c r="X128" s="386">
        <v>1569.8797226319693</v>
      </c>
      <c r="Y128" s="386">
        <v>1580.2663983798184</v>
      </c>
      <c r="Z128" s="386">
        <v>1589.2856750391684</v>
      </c>
      <c r="AA128" s="386">
        <v>1598.3564286846402</v>
      </c>
      <c r="AB128" s="386">
        <v>1607.4789531180759</v>
      </c>
      <c r="AC128" s="386">
        <v>1616.6535438181747</v>
      </c>
      <c r="AD128" s="386">
        <v>1625.8804979500626</v>
      </c>
      <c r="AE128" s="386">
        <v>1637.986573761669</v>
      </c>
      <c r="AF128" s="386">
        <v>1650.1827896984207</v>
      </c>
      <c r="AG128" s="386">
        <v>1662.4698169309172</v>
      </c>
      <c r="AH128" s="386">
        <v>1674.8483316271993</v>
      </c>
      <c r="AI128" s="386">
        <v>1687.3190149899597</v>
      </c>
      <c r="AJ128" s="386">
        <v>1698.6861665425179</v>
      </c>
      <c r="AK128" s="386">
        <v>1710.1298964618643</v>
      </c>
      <c r="AL128" s="386">
        <v>1721.6507206420852</v>
      </c>
      <c r="AM128" s="386">
        <v>1733.2491584527479</v>
      </c>
      <c r="AN128" s="386">
        <v>1744.9257327623159</v>
      </c>
      <c r="AO128" s="387">
        <v>1744.9257327623159</v>
      </c>
      <c r="AP128" s="387">
        <v>1744.9257327623159</v>
      </c>
      <c r="AQ128" s="387">
        <v>1744.9257327623159</v>
      </c>
      <c r="AR128" s="387">
        <v>1744.9257327623159</v>
      </c>
      <c r="AS128" s="387">
        <v>1744.9257327623159</v>
      </c>
      <c r="AT128" s="387">
        <v>1744.9257327623159</v>
      </c>
      <c r="AU128" s="387">
        <v>1744.9257327623159</v>
      </c>
      <c r="AV128" s="387">
        <v>1744.9257327623159</v>
      </c>
      <c r="AW128" s="387">
        <v>1744.9257327623159</v>
      </c>
      <c r="AX128" s="387">
        <v>1744.9257327623159</v>
      </c>
      <c r="AY128" s="387">
        <v>1744.9257327623159</v>
      </c>
      <c r="AZ128" s="387">
        <v>1744.9257327623159</v>
      </c>
      <c r="BA128" s="387">
        <v>1744.9257327623159</v>
      </c>
      <c r="BB128" s="387">
        <v>1744.9257327623159</v>
      </c>
      <c r="BC128" s="387">
        <v>1744.9257327623159</v>
      </c>
      <c r="BD128" s="387">
        <v>1744.9257327623159</v>
      </c>
      <c r="BE128" s="387">
        <v>1744.9257327623159</v>
      </c>
      <c r="BF128" s="387">
        <v>1744.9257327623159</v>
      </c>
      <c r="BG128" s="387">
        <v>1744.9257327623159</v>
      </c>
      <c r="BH128" s="387">
        <v>1744.9257327623159</v>
      </c>
      <c r="BI128" s="387">
        <v>1744.9257327623159</v>
      </c>
      <c r="BJ128" s="387">
        <v>1744.9257327623159</v>
      </c>
      <c r="BK128" s="387">
        <v>1744.9257327623159</v>
      </c>
      <c r="BL128" s="387">
        <v>1744.9257327623159</v>
      </c>
      <c r="BM128" s="387">
        <v>1744.9257327623159</v>
      </c>
      <c r="BN128" s="387">
        <v>1744.9257327623159</v>
      </c>
      <c r="BO128" s="387">
        <v>1744.9257327623159</v>
      </c>
      <c r="BP128" s="387">
        <v>1744.9257327623159</v>
      </c>
      <c r="CA128" s="386">
        <v>4670</v>
      </c>
      <c r="CB128" s="386">
        <v>4619.1763312356807</v>
      </c>
      <c r="CC128" s="386">
        <v>4568.9057770980562</v>
      </c>
      <c r="CD128" s="386">
        <v>4519.1823180336842</v>
      </c>
      <c r="CE128" s="386">
        <v>4470</v>
      </c>
      <c r="CF128" s="386">
        <v>4494.3341578598029</v>
      </c>
      <c r="CG128" s="386">
        <v>4518.800788032524</v>
      </c>
      <c r="CH128" s="386">
        <v>4543.400611681961</v>
      </c>
      <c r="CI128" s="386">
        <v>4568.1343538978435</v>
      </c>
      <c r="CJ128" s="386">
        <v>4593.0027437172039</v>
      </c>
      <c r="CK128" s="386">
        <v>4617.2811751220324</v>
      </c>
      <c r="CL128" s="386">
        <v>4641.6879413579873</v>
      </c>
      <c r="CM128" s="386">
        <v>4666.223720797926</v>
      </c>
      <c r="CN128" s="386">
        <v>4690.8891954005585</v>
      </c>
      <c r="CO128" s="386">
        <v>4715.6850507294012</v>
      </c>
      <c r="CP128" s="386">
        <v>4733.4575907789858</v>
      </c>
      <c r="CQ128" s="386">
        <v>4751.2971122271192</v>
      </c>
      <c r="CR128" s="386">
        <v>4769.2038675142376</v>
      </c>
      <c r="CS128" s="386">
        <v>4787.1781100321768</v>
      </c>
      <c r="CT128" s="386">
        <v>4805.2200941277597</v>
      </c>
      <c r="CU128" s="386">
        <v>4818.8470982396721</v>
      </c>
      <c r="CV128" s="386">
        <v>4832.5127468335077</v>
      </c>
      <c r="CW128" s="386">
        <v>4846.2171495001912</v>
      </c>
      <c r="CX128" s="386">
        <v>4859.9604161414345</v>
      </c>
      <c r="CY128" s="386">
        <v>4873.7426569706176</v>
      </c>
      <c r="CZ128" s="386">
        <v>4895.7157105416627</v>
      </c>
      <c r="DA128" s="386">
        <v>4917.7878286545219</v>
      </c>
      <c r="DB128" s="386">
        <v>4939.9594579373088</v>
      </c>
      <c r="DC128" s="386">
        <v>4962.2310470317389</v>
      </c>
      <c r="DD128" s="386">
        <v>4984.6030466022066</v>
      </c>
      <c r="DE128" s="386">
        <v>5017.7787609165835</v>
      </c>
      <c r="DF128" s="386">
        <v>5051.1752807815683</v>
      </c>
      <c r="DG128" s="386">
        <v>5084.7940757990127</v>
      </c>
      <c r="DH128" s="386">
        <v>5118.6366253519063</v>
      </c>
      <c r="DI128" s="386">
        <v>5152.7044186694775</v>
      </c>
      <c r="DJ128" s="387">
        <v>5152.7044186694775</v>
      </c>
      <c r="DK128" s="387">
        <v>5152.7044186694775</v>
      </c>
      <c r="DL128" s="387">
        <v>5152.7044186694775</v>
      </c>
      <c r="DM128" s="387">
        <v>5152.7044186694775</v>
      </c>
      <c r="DN128" s="387">
        <v>5152.7044186694775</v>
      </c>
      <c r="DO128" s="387">
        <v>5152.7044186694775</v>
      </c>
      <c r="DP128" s="387">
        <v>5152.7044186694775</v>
      </c>
      <c r="DQ128" s="387">
        <v>5152.7044186694775</v>
      </c>
      <c r="DR128" s="387">
        <v>5152.7044186694775</v>
      </c>
      <c r="DS128" s="387">
        <v>5152.7044186694775</v>
      </c>
      <c r="DT128" s="387">
        <v>5152.7044186694775</v>
      </c>
      <c r="DU128" s="387">
        <v>5152.7044186694775</v>
      </c>
      <c r="DV128" s="387">
        <v>5152.7044186694775</v>
      </c>
      <c r="DW128" s="387">
        <v>5152.7044186694775</v>
      </c>
      <c r="DX128" s="387">
        <v>5152.7044186694775</v>
      </c>
      <c r="DY128" s="387">
        <v>5152.7044186694775</v>
      </c>
      <c r="DZ128" s="387">
        <v>5152.7044186694775</v>
      </c>
      <c r="EA128" s="387">
        <v>5152.7044186694775</v>
      </c>
      <c r="EB128" s="387">
        <v>5152.7044186694775</v>
      </c>
      <c r="EC128" s="387">
        <v>5152.7044186694775</v>
      </c>
      <c r="ED128" s="387">
        <v>5152.7044186694775</v>
      </c>
      <c r="EE128" s="387">
        <v>5152.7044186694775</v>
      </c>
      <c r="EF128" s="387">
        <v>5152.7044186694775</v>
      </c>
      <c r="EG128" s="387">
        <v>5152.7044186694775</v>
      </c>
      <c r="EH128" s="387">
        <v>5152.7044186694775</v>
      </c>
      <c r="EI128" s="387">
        <v>5152.7044186694775</v>
      </c>
      <c r="EJ128" s="387">
        <v>5152.7044186694775</v>
      </c>
      <c r="EK128" s="387">
        <v>5152.7044186694775</v>
      </c>
      <c r="EY128" s="386">
        <v>817</v>
      </c>
      <c r="EZ128" s="386">
        <v>824</v>
      </c>
      <c r="FA128" s="386">
        <v>831</v>
      </c>
      <c r="FB128" s="386">
        <v>838</v>
      </c>
      <c r="FC128" s="386">
        <v>845.6</v>
      </c>
      <c r="FD128" s="386">
        <v>855</v>
      </c>
      <c r="FE128" s="386">
        <v>865</v>
      </c>
      <c r="FF128" s="386">
        <v>875</v>
      </c>
      <c r="FG128" s="386">
        <v>885</v>
      </c>
      <c r="FH128" s="386">
        <v>895</v>
      </c>
      <c r="FI128" s="386">
        <v>903</v>
      </c>
      <c r="FJ128" s="386">
        <v>912</v>
      </c>
      <c r="FK128" s="386">
        <v>921</v>
      </c>
      <c r="FL128" s="386">
        <v>930</v>
      </c>
      <c r="FM128" s="386">
        <v>939</v>
      </c>
      <c r="FN128" s="386">
        <v>948</v>
      </c>
      <c r="FO128" s="386">
        <v>957</v>
      </c>
      <c r="FP128" s="386">
        <v>966</v>
      </c>
      <c r="FQ128" s="386">
        <v>975</v>
      </c>
      <c r="FR128" s="386">
        <v>984</v>
      </c>
      <c r="FS128" s="386">
        <v>993</v>
      </c>
      <c r="FT128" s="386">
        <v>1002</v>
      </c>
      <c r="FU128" s="386">
        <v>1011</v>
      </c>
      <c r="FV128" s="386">
        <v>1020</v>
      </c>
      <c r="FW128" s="386">
        <v>1029</v>
      </c>
      <c r="FX128" s="386">
        <v>1038</v>
      </c>
      <c r="FY128" s="386">
        <v>1047</v>
      </c>
      <c r="FZ128" s="386">
        <v>1056</v>
      </c>
      <c r="GA128" s="386">
        <v>1065</v>
      </c>
      <c r="GB128" s="386">
        <v>1074</v>
      </c>
      <c r="GC128" s="386">
        <v>1074.0999999999999</v>
      </c>
      <c r="GD128" s="387">
        <v>1074.0999999999999</v>
      </c>
      <c r="GE128" s="387">
        <v>1074.0999999999999</v>
      </c>
      <c r="GF128" s="387">
        <v>1074.0999999999999</v>
      </c>
      <c r="GG128" s="387">
        <v>1074.0999999999999</v>
      </c>
      <c r="GH128" s="387">
        <v>1074.0999999999999</v>
      </c>
      <c r="GI128" s="387">
        <v>1074.0999999999999</v>
      </c>
      <c r="GJ128" s="387">
        <v>1074.0999999999999</v>
      </c>
      <c r="GK128" s="387">
        <v>1074.0999999999999</v>
      </c>
      <c r="GL128" s="387">
        <v>1074.0999999999999</v>
      </c>
      <c r="GM128" s="387">
        <v>1074.0999999999999</v>
      </c>
      <c r="GN128" s="387">
        <v>1074.0999999999999</v>
      </c>
      <c r="GO128" s="387">
        <v>1074.0999999999999</v>
      </c>
      <c r="GP128" s="387">
        <v>1074.0999999999999</v>
      </c>
      <c r="GQ128" s="387">
        <v>1074.0999999999999</v>
      </c>
      <c r="GR128" s="387">
        <v>1074.0999999999999</v>
      </c>
      <c r="GS128" s="387">
        <v>1074.0999999999999</v>
      </c>
      <c r="GT128" s="387">
        <v>1074.0999999999999</v>
      </c>
      <c r="GU128" s="387">
        <v>1074.0999999999999</v>
      </c>
      <c r="GV128" s="387">
        <v>1074.0999999999999</v>
      </c>
      <c r="GW128" s="387">
        <v>1074.0999999999999</v>
      </c>
      <c r="GX128" s="387">
        <v>1074.0999999999999</v>
      </c>
      <c r="GY128" s="387">
        <v>1074.0999999999999</v>
      </c>
      <c r="GZ128" s="387">
        <v>1074.0999999999999</v>
      </c>
      <c r="HA128" s="387">
        <v>1074.0999999999999</v>
      </c>
      <c r="HB128" s="387">
        <v>1074.0999999999999</v>
      </c>
      <c r="HC128" s="387">
        <v>1074.0999999999999</v>
      </c>
      <c r="HD128" s="387">
        <v>1074.0999999999999</v>
      </c>
      <c r="HE128" s="387">
        <v>1074.0999999999999</v>
      </c>
      <c r="HS128" s="394">
        <v>3.1524923320855671</v>
      </c>
      <c r="HT128" s="394">
        <v>3.1524923320855671</v>
      </c>
      <c r="HU128" s="394">
        <v>3.1524923320855671</v>
      </c>
      <c r="HV128" s="394">
        <v>3.1524923320855667</v>
      </c>
      <c r="HW128" s="394">
        <v>3.1524923320855671</v>
      </c>
      <c r="HX128" s="394">
        <v>3.1456184651455961</v>
      </c>
      <c r="HY128" s="394">
        <v>3.138759586361576</v>
      </c>
      <c r="HZ128" s="394">
        <v>3.1319156630525109</v>
      </c>
      <c r="IA128" s="394">
        <v>3.1250866626086644</v>
      </c>
      <c r="IB128" s="394">
        <v>3.1182725524914061</v>
      </c>
      <c r="IC128" s="394">
        <v>3.1114159994947967</v>
      </c>
      <c r="ID128" s="394">
        <v>3.1045745228964821</v>
      </c>
      <c r="IE128" s="394">
        <v>3.0977480895460179</v>
      </c>
      <c r="IF128" s="394">
        <v>3.0909366663658511</v>
      </c>
      <c r="IG128" s="394">
        <v>3.0841402203511614</v>
      </c>
      <c r="IH128" s="394">
        <v>3.075416129616825</v>
      </c>
      <c r="II128" s="394">
        <v>3.0667167166706903</v>
      </c>
      <c r="IJ128" s="394">
        <v>3.0580419117068312</v>
      </c>
      <c r="IK128" s="394">
        <v>3.0493916451167808</v>
      </c>
      <c r="IL128" s="394">
        <v>3.0407658474889758</v>
      </c>
      <c r="IM128" s="394">
        <v>3.0320836423073594</v>
      </c>
      <c r="IN128" s="394">
        <v>3.0234262271591081</v>
      </c>
      <c r="IO128" s="394">
        <v>3.0147935312620029</v>
      </c>
      <c r="IP128" s="394">
        <v>3.0061854840359259</v>
      </c>
      <c r="IQ128" s="394">
        <v>2.9976020151022871</v>
      </c>
      <c r="IR128" s="394">
        <v>2.9888619290074847</v>
      </c>
      <c r="IS128" s="394">
        <v>2.9801473263172698</v>
      </c>
      <c r="IT128" s="394">
        <v>2.9714581327298681</v>
      </c>
      <c r="IU128" s="394">
        <v>2.9627942741601458</v>
      </c>
      <c r="IV128" s="394">
        <v>2.9541556767389761</v>
      </c>
      <c r="IW128" s="394">
        <v>2.9539174803134474</v>
      </c>
      <c r="IX128" s="394">
        <v>2.9536793030939266</v>
      </c>
      <c r="IY128" s="394">
        <v>2.9534411450788647</v>
      </c>
      <c r="IZ128" s="394">
        <v>2.9532030062667136</v>
      </c>
      <c r="JA128" s="394">
        <v>2.9529648866559239</v>
      </c>
      <c r="JB128" s="394">
        <v>2.9529648866559239</v>
      </c>
      <c r="JC128" s="394">
        <v>2.9529648866559239</v>
      </c>
      <c r="JD128" s="394">
        <v>2.9529648866559239</v>
      </c>
      <c r="JE128" s="394">
        <v>2.9529648866559239</v>
      </c>
      <c r="JF128" s="394">
        <v>2.9529648866559239</v>
      </c>
      <c r="JG128" s="394">
        <v>2.9529648866559239</v>
      </c>
      <c r="JH128" s="394">
        <v>2.9529648866559239</v>
      </c>
      <c r="JI128" s="394">
        <v>2.9529648866559239</v>
      </c>
      <c r="JJ128" s="394">
        <v>2.9529648866559239</v>
      </c>
      <c r="JK128" s="394">
        <v>2.9529648866559239</v>
      </c>
      <c r="JL128" s="394">
        <v>2.9529648866559239</v>
      </c>
      <c r="JM128" s="394">
        <v>2.9529648866559239</v>
      </c>
      <c r="JN128" s="394">
        <v>2.9529648866559239</v>
      </c>
      <c r="JO128" s="394">
        <v>2.9529648866559239</v>
      </c>
      <c r="JP128" s="394">
        <v>2.9529648866559239</v>
      </c>
      <c r="JQ128" s="394">
        <v>2.9529648866559239</v>
      </c>
      <c r="JR128" s="394">
        <v>2.9529648866559239</v>
      </c>
      <c r="JS128" s="394">
        <v>2.9529648866559239</v>
      </c>
      <c r="JT128" s="394">
        <v>2.9529648866559239</v>
      </c>
      <c r="JU128" s="394">
        <v>2.9529648866559239</v>
      </c>
      <c r="JV128" s="394">
        <v>2.9529648866559239</v>
      </c>
      <c r="JW128" s="394">
        <v>2.9529648866559239</v>
      </c>
      <c r="JX128" s="394">
        <v>2.9529648866559239</v>
      </c>
      <c r="JY128" s="394">
        <v>2.9529648866559239</v>
      </c>
      <c r="JZ128" s="394">
        <v>2.9529648866559239</v>
      </c>
      <c r="KA128" s="394">
        <v>2.9529648866559239</v>
      </c>
      <c r="KB128" s="394">
        <v>2.9529648866559239</v>
      </c>
      <c r="KC128" s="394">
        <v>2.9529648866559239</v>
      </c>
    </row>
    <row r="129" spans="1:289" x14ac:dyDescent="0.25">
      <c r="A129" s="383">
        <v>120</v>
      </c>
      <c r="B129" s="384" t="s">
        <v>854</v>
      </c>
      <c r="C129" s="385" t="s">
        <v>142</v>
      </c>
      <c r="D129" s="385" t="s">
        <v>142</v>
      </c>
      <c r="E129" s="129">
        <v>2052</v>
      </c>
      <c r="F129" s="386">
        <v>1450.6269200000004</v>
      </c>
      <c r="G129" s="386">
        <v>1434.1085513519263</v>
      </c>
      <c r="H129" s="386">
        <v>1417.7782782775878</v>
      </c>
      <c r="I129" s="386">
        <v>1401.6339589223253</v>
      </c>
      <c r="J129" s="386">
        <v>1385.6734758208959</v>
      </c>
      <c r="K129" s="386">
        <v>1388.3504310825003</v>
      </c>
      <c r="L129" s="386">
        <v>1391.0325579011835</v>
      </c>
      <c r="M129" s="386">
        <v>1393.7198662677745</v>
      </c>
      <c r="N129" s="386">
        <v>1396.4123661924034</v>
      </c>
      <c r="O129" s="386">
        <v>1399.1100677045392</v>
      </c>
      <c r="P129" s="386">
        <v>1401.8391598796438</v>
      </c>
      <c r="Q129" s="386">
        <v>1404.5735753986883</v>
      </c>
      <c r="R129" s="386">
        <v>1407.3133246453419</v>
      </c>
      <c r="S129" s="386">
        <v>1410.0584180235285</v>
      </c>
      <c r="T129" s="386">
        <v>1412.8088659574662</v>
      </c>
      <c r="U129" s="386">
        <v>1415.307983905931</v>
      </c>
      <c r="V129" s="386">
        <v>1417.8115225447459</v>
      </c>
      <c r="W129" s="386">
        <v>1420.3194896936711</v>
      </c>
      <c r="X129" s="386">
        <v>1422.8318931862993</v>
      </c>
      <c r="Y129" s="386">
        <v>1425.348740870081</v>
      </c>
      <c r="Z129" s="386">
        <v>1427.5759297449622</v>
      </c>
      <c r="AA129" s="386">
        <v>1429.8065987297575</v>
      </c>
      <c r="AB129" s="386">
        <v>1432.0407532623378</v>
      </c>
      <c r="AC129" s="386">
        <v>1434.2783987890707</v>
      </c>
      <c r="AD129" s="386">
        <v>1436.5195407648346</v>
      </c>
      <c r="AE129" s="386">
        <v>1439.5162453709293</v>
      </c>
      <c r="AF129" s="386">
        <v>1442.5192013632679</v>
      </c>
      <c r="AG129" s="386">
        <v>1445.5284217827855</v>
      </c>
      <c r="AH129" s="386">
        <v>1448.5439196976213</v>
      </c>
      <c r="AI129" s="386">
        <v>1451.5657082031767</v>
      </c>
      <c r="AJ129" s="386">
        <v>1454.3763561879182</v>
      </c>
      <c r="AK129" s="386">
        <v>1457.1924463941516</v>
      </c>
      <c r="AL129" s="386">
        <v>1460.0139893595804</v>
      </c>
      <c r="AM129" s="386">
        <v>1462.8409956423118</v>
      </c>
      <c r="AN129" s="386">
        <v>1465.6734758208966</v>
      </c>
      <c r="AO129" s="387">
        <v>1465.6734758208966</v>
      </c>
      <c r="AP129" s="387">
        <v>1465.6734758208966</v>
      </c>
      <c r="AQ129" s="387">
        <v>1465.6734758208966</v>
      </c>
      <c r="AR129" s="387">
        <v>1465.6734758208966</v>
      </c>
      <c r="AS129" s="387">
        <v>1465.6734758208966</v>
      </c>
      <c r="AT129" s="387">
        <v>1465.6734758208966</v>
      </c>
      <c r="AU129" s="387">
        <v>1465.6734758208966</v>
      </c>
      <c r="AV129" s="387">
        <v>1465.6734758208966</v>
      </c>
      <c r="AW129" s="387">
        <v>1465.6734758208966</v>
      </c>
      <c r="AX129" s="387">
        <v>1465.6734758208966</v>
      </c>
      <c r="AY129" s="387">
        <v>1465.6734758208966</v>
      </c>
      <c r="AZ129" s="387">
        <v>1465.6734758208966</v>
      </c>
      <c r="BA129" s="387">
        <v>1465.6734758208966</v>
      </c>
      <c r="BB129" s="387">
        <v>1465.6734758208966</v>
      </c>
      <c r="BC129" s="387">
        <v>1465.6734758208966</v>
      </c>
      <c r="BD129" s="387">
        <v>1465.6734758208966</v>
      </c>
      <c r="BE129" s="387">
        <v>1465.6734758208966</v>
      </c>
      <c r="BF129" s="387">
        <v>1465.6734758208966</v>
      </c>
      <c r="BG129" s="387">
        <v>1465.6734758208966</v>
      </c>
      <c r="BH129" s="387">
        <v>1465.6734758208966</v>
      </c>
      <c r="BI129" s="387">
        <v>1465.6734758208966</v>
      </c>
      <c r="BJ129" s="387">
        <v>1465.6734758208966</v>
      </c>
      <c r="BK129" s="387">
        <v>1465.6734758208966</v>
      </c>
      <c r="BL129" s="387">
        <v>1465.6734758208966</v>
      </c>
      <c r="BM129" s="387">
        <v>1465.6734758208966</v>
      </c>
      <c r="BN129" s="387">
        <v>1465.6734758208966</v>
      </c>
      <c r="BO129" s="387">
        <v>1465.6734758208966</v>
      </c>
      <c r="BP129" s="387">
        <v>1465.6734758208966</v>
      </c>
      <c r="CA129" s="386">
        <v>4020</v>
      </c>
      <c r="CB129" s="386">
        <v>3974.2240385520645</v>
      </c>
      <c r="CC129" s="386">
        <v>3928.9693304987763</v>
      </c>
      <c r="CD129" s="386">
        <v>3884.229940299017</v>
      </c>
      <c r="CE129" s="386">
        <v>3840</v>
      </c>
      <c r="CF129" s="386">
        <v>3852.3427307785382</v>
      </c>
      <c r="CG129" s="386">
        <v>3864.7251342141262</v>
      </c>
      <c r="CH129" s="386">
        <v>3877.1473378247133</v>
      </c>
      <c r="CI129" s="386">
        <v>3889.6094695381239</v>
      </c>
      <c r="CJ129" s="386">
        <v>3902.1116576933741</v>
      </c>
      <c r="CK129" s="386">
        <v>3914.6953245167047</v>
      </c>
      <c r="CL129" s="386">
        <v>3927.319571591092</v>
      </c>
      <c r="CM129" s="386">
        <v>3939.9845297811557</v>
      </c>
      <c r="CN129" s="386">
        <v>3952.690330373533</v>
      </c>
      <c r="CO129" s="386">
        <v>3965.437105078237</v>
      </c>
      <c r="CP129" s="386">
        <v>3972.3598739214412</v>
      </c>
      <c r="CQ129" s="386">
        <v>3979.2947283751814</v>
      </c>
      <c r="CR129" s="386">
        <v>3986.241689538238</v>
      </c>
      <c r="CS129" s="386">
        <v>3993.2007785462256</v>
      </c>
      <c r="CT129" s="386">
        <v>4000.1720165716574</v>
      </c>
      <c r="CU129" s="386">
        <v>4006.3414834302084</v>
      </c>
      <c r="CV129" s="386">
        <v>4012.520465459897</v>
      </c>
      <c r="CW129" s="386">
        <v>4018.7089773359758</v>
      </c>
      <c r="CX129" s="386">
        <v>4024.9070337563303</v>
      </c>
      <c r="CY129" s="386">
        <v>4031.1146494415166</v>
      </c>
      <c r="CZ129" s="386">
        <v>4039.4158367450827</v>
      </c>
      <c r="DA129" s="386">
        <v>4047.7341185043124</v>
      </c>
      <c r="DB129" s="386">
        <v>4056.0695299214485</v>
      </c>
      <c r="DC129" s="386">
        <v>4064.4221062712259</v>
      </c>
      <c r="DD129" s="386">
        <v>4072.7918829010191</v>
      </c>
      <c r="DE129" s="386">
        <v>4080.5776399434581</v>
      </c>
      <c r="DF129" s="386">
        <v>4088.378280636834</v>
      </c>
      <c r="DG129" s="386">
        <v>4096.1938334334945</v>
      </c>
      <c r="DH129" s="386">
        <v>4104.0243268401773</v>
      </c>
      <c r="DI129" s="386">
        <v>4111.8697894181169</v>
      </c>
      <c r="DJ129" s="387">
        <v>4111.8697894181169</v>
      </c>
      <c r="DK129" s="387">
        <v>4111.8697894181169</v>
      </c>
      <c r="DL129" s="387">
        <v>4111.8697894181169</v>
      </c>
      <c r="DM129" s="387">
        <v>4111.8697894181169</v>
      </c>
      <c r="DN129" s="387">
        <v>4111.8697894181169</v>
      </c>
      <c r="DO129" s="387">
        <v>4111.8697894181169</v>
      </c>
      <c r="DP129" s="387">
        <v>4111.8697894181169</v>
      </c>
      <c r="DQ129" s="387">
        <v>4111.8697894181169</v>
      </c>
      <c r="DR129" s="387">
        <v>4111.8697894181169</v>
      </c>
      <c r="DS129" s="387">
        <v>4111.8697894181169</v>
      </c>
      <c r="DT129" s="387">
        <v>4111.8697894181169</v>
      </c>
      <c r="DU129" s="387">
        <v>4111.8697894181169</v>
      </c>
      <c r="DV129" s="387">
        <v>4111.8697894181169</v>
      </c>
      <c r="DW129" s="387">
        <v>4111.8697894181169</v>
      </c>
      <c r="DX129" s="387">
        <v>4111.8697894181169</v>
      </c>
      <c r="DY129" s="387">
        <v>4111.8697894181169</v>
      </c>
      <c r="DZ129" s="387">
        <v>4111.8697894181169</v>
      </c>
      <c r="EA129" s="387">
        <v>4111.8697894181169</v>
      </c>
      <c r="EB129" s="387">
        <v>4111.8697894181169</v>
      </c>
      <c r="EC129" s="387">
        <v>4111.8697894181169</v>
      </c>
      <c r="ED129" s="387">
        <v>4111.8697894181169</v>
      </c>
      <c r="EE129" s="387">
        <v>4111.8697894181169</v>
      </c>
      <c r="EF129" s="387">
        <v>4111.8697894181169</v>
      </c>
      <c r="EG129" s="387">
        <v>4111.8697894181169</v>
      </c>
      <c r="EH129" s="387">
        <v>4111.8697894181169</v>
      </c>
      <c r="EI129" s="387">
        <v>4111.8697894181169</v>
      </c>
      <c r="EJ129" s="387">
        <v>4111.8697894181169</v>
      </c>
      <c r="EK129" s="387">
        <v>4111.8697894181169</v>
      </c>
      <c r="EY129" s="386">
        <v>930</v>
      </c>
      <c r="EZ129" s="386">
        <v>938</v>
      </c>
      <c r="FA129" s="386">
        <v>946</v>
      </c>
      <c r="FB129" s="386">
        <v>954</v>
      </c>
      <c r="FC129" s="386">
        <v>963.4</v>
      </c>
      <c r="FD129" s="386">
        <v>978</v>
      </c>
      <c r="FE129" s="386">
        <v>993</v>
      </c>
      <c r="FF129" s="386">
        <v>1008</v>
      </c>
      <c r="FG129" s="386">
        <v>1023</v>
      </c>
      <c r="FH129" s="386">
        <v>1038</v>
      </c>
      <c r="FI129" s="386">
        <v>1051</v>
      </c>
      <c r="FJ129" s="386">
        <v>1063</v>
      </c>
      <c r="FK129" s="386">
        <v>1075</v>
      </c>
      <c r="FL129" s="386">
        <v>1087</v>
      </c>
      <c r="FM129" s="386">
        <v>1099</v>
      </c>
      <c r="FN129" s="386">
        <v>1111</v>
      </c>
      <c r="FO129" s="386">
        <v>1123</v>
      </c>
      <c r="FP129" s="386">
        <v>1135</v>
      </c>
      <c r="FQ129" s="386">
        <v>1147</v>
      </c>
      <c r="FR129" s="386">
        <v>1159</v>
      </c>
      <c r="FS129" s="386">
        <v>1171</v>
      </c>
      <c r="FT129" s="386">
        <v>1183</v>
      </c>
      <c r="FU129" s="386">
        <v>1195</v>
      </c>
      <c r="FV129" s="386">
        <v>1207</v>
      </c>
      <c r="FW129" s="386">
        <v>1219</v>
      </c>
      <c r="FX129" s="386">
        <v>1231</v>
      </c>
      <c r="FY129" s="386">
        <v>1243</v>
      </c>
      <c r="FZ129" s="386">
        <v>1255</v>
      </c>
      <c r="GA129" s="386">
        <v>1267</v>
      </c>
      <c r="GB129" s="386">
        <v>1279</v>
      </c>
      <c r="GC129" s="386">
        <v>1296.7</v>
      </c>
      <c r="GD129" s="387">
        <v>1296.7</v>
      </c>
      <c r="GE129" s="387">
        <v>1296.7</v>
      </c>
      <c r="GF129" s="387">
        <v>1296.7</v>
      </c>
      <c r="GG129" s="387">
        <v>1296.7</v>
      </c>
      <c r="GH129" s="387">
        <v>1296.7</v>
      </c>
      <c r="GI129" s="387">
        <v>1296.7</v>
      </c>
      <c r="GJ129" s="387">
        <v>1296.7</v>
      </c>
      <c r="GK129" s="387">
        <v>1296.7</v>
      </c>
      <c r="GL129" s="387">
        <v>1296.7</v>
      </c>
      <c r="GM129" s="387">
        <v>1296.7</v>
      </c>
      <c r="GN129" s="387">
        <v>1296.7</v>
      </c>
      <c r="GO129" s="387">
        <v>1296.7</v>
      </c>
      <c r="GP129" s="387">
        <v>1296.7</v>
      </c>
      <c r="GQ129" s="387">
        <v>1296.7</v>
      </c>
      <c r="GR129" s="387">
        <v>1296.7</v>
      </c>
      <c r="GS129" s="387">
        <v>1296.7</v>
      </c>
      <c r="GT129" s="387">
        <v>1296.7</v>
      </c>
      <c r="GU129" s="387">
        <v>1296.7</v>
      </c>
      <c r="GV129" s="387">
        <v>1296.7</v>
      </c>
      <c r="GW129" s="387">
        <v>1296.7</v>
      </c>
      <c r="GX129" s="387">
        <v>1296.7</v>
      </c>
      <c r="GY129" s="387">
        <v>1296.7</v>
      </c>
      <c r="GZ129" s="387">
        <v>1296.7</v>
      </c>
      <c r="HA129" s="387">
        <v>1296.7</v>
      </c>
      <c r="HB129" s="387">
        <v>1296.7</v>
      </c>
      <c r="HC129" s="387">
        <v>1296.7</v>
      </c>
      <c r="HD129" s="387">
        <v>1296.7</v>
      </c>
      <c r="HE129" s="387">
        <v>1296.7</v>
      </c>
      <c r="HS129" s="394">
        <v>2.7712156341342395</v>
      </c>
      <c r="HT129" s="394">
        <v>2.77121563413424</v>
      </c>
      <c r="HU129" s="394">
        <v>2.77121563413424</v>
      </c>
      <c r="HV129" s="394">
        <v>2.77121563413424</v>
      </c>
      <c r="HW129" s="394">
        <v>2.7712156341342395</v>
      </c>
      <c r="HX129" s="394">
        <v>2.774762512786384</v>
      </c>
      <c r="HY129" s="394">
        <v>2.7783139310882108</v>
      </c>
      <c r="HZ129" s="394">
        <v>2.7818698948500167</v>
      </c>
      <c r="IA129" s="394">
        <v>2.7854304098895368</v>
      </c>
      <c r="IB129" s="394">
        <v>2.7889954820319489</v>
      </c>
      <c r="IC129" s="394">
        <v>2.7925424232354903</v>
      </c>
      <c r="ID129" s="394">
        <v>2.7960938753075446</v>
      </c>
      <c r="IE129" s="394">
        <v>2.7996498439848669</v>
      </c>
      <c r="IF129" s="394">
        <v>2.8032103350115087</v>
      </c>
      <c r="IG129" s="394">
        <v>2.8067753541388236</v>
      </c>
      <c r="IH129" s="394">
        <v>2.806710566952801</v>
      </c>
      <c r="II129" s="394">
        <v>2.8066457812622239</v>
      </c>
      <c r="IJ129" s="394">
        <v>2.8065809970670577</v>
      </c>
      <c r="IK129" s="394">
        <v>2.8065162143672677</v>
      </c>
      <c r="IL129" s="394">
        <v>2.8064514331628185</v>
      </c>
      <c r="IM129" s="394">
        <v>2.8063946722231057</v>
      </c>
      <c r="IN129" s="394">
        <v>2.8063379124313923</v>
      </c>
      <c r="IO129" s="394">
        <v>2.8062811537876549</v>
      </c>
      <c r="IP129" s="394">
        <v>2.8062243962918703</v>
      </c>
      <c r="IQ129" s="394">
        <v>2.8061676399440154</v>
      </c>
      <c r="IR129" s="394">
        <v>2.8060925673709369</v>
      </c>
      <c r="IS129" s="394">
        <v>2.8060174968062532</v>
      </c>
      <c r="IT129" s="394">
        <v>2.8059424282499097</v>
      </c>
      <c r="IU129" s="394">
        <v>2.8058673617018535</v>
      </c>
      <c r="IV129" s="394">
        <v>2.8057922971620295</v>
      </c>
      <c r="IW129" s="394">
        <v>2.8057233071631504</v>
      </c>
      <c r="IX129" s="394">
        <v>2.8056543188606269</v>
      </c>
      <c r="IY129" s="394">
        <v>2.8055853322544166</v>
      </c>
      <c r="IZ129" s="394">
        <v>2.8055163473444775</v>
      </c>
      <c r="JA129" s="394">
        <v>2.8054473641307691</v>
      </c>
      <c r="JB129" s="394">
        <v>2.8054473641307691</v>
      </c>
      <c r="JC129" s="394">
        <v>2.8054473641307691</v>
      </c>
      <c r="JD129" s="394">
        <v>2.8054473641307691</v>
      </c>
      <c r="JE129" s="394">
        <v>2.8054473641307691</v>
      </c>
      <c r="JF129" s="394">
        <v>2.8054473641307691</v>
      </c>
      <c r="JG129" s="394">
        <v>2.8054473641307691</v>
      </c>
      <c r="JH129" s="394">
        <v>2.8054473641307691</v>
      </c>
      <c r="JI129" s="394">
        <v>2.8054473641307691</v>
      </c>
      <c r="JJ129" s="394">
        <v>2.8054473641307691</v>
      </c>
      <c r="JK129" s="394">
        <v>2.8054473641307691</v>
      </c>
      <c r="JL129" s="394">
        <v>2.8054473641307691</v>
      </c>
      <c r="JM129" s="394">
        <v>2.8054473641307691</v>
      </c>
      <c r="JN129" s="394">
        <v>2.8054473641307691</v>
      </c>
      <c r="JO129" s="394">
        <v>2.8054473641307691</v>
      </c>
      <c r="JP129" s="394">
        <v>2.8054473641307691</v>
      </c>
      <c r="JQ129" s="394">
        <v>2.8054473641307691</v>
      </c>
      <c r="JR129" s="394">
        <v>2.8054473641307691</v>
      </c>
      <c r="JS129" s="394">
        <v>2.8054473641307691</v>
      </c>
      <c r="JT129" s="394">
        <v>2.8054473641307691</v>
      </c>
      <c r="JU129" s="394">
        <v>2.8054473641307691</v>
      </c>
      <c r="JV129" s="394">
        <v>2.8054473641307691</v>
      </c>
      <c r="JW129" s="394">
        <v>2.8054473641307691</v>
      </c>
      <c r="JX129" s="394">
        <v>2.8054473641307691</v>
      </c>
      <c r="JY129" s="394">
        <v>2.8054473641307691</v>
      </c>
      <c r="JZ129" s="394">
        <v>2.8054473641307691</v>
      </c>
      <c r="KA129" s="394">
        <v>2.8054473641307691</v>
      </c>
      <c r="KB129" s="394">
        <v>2.8054473641307691</v>
      </c>
      <c r="KC129" s="394">
        <v>2.8054473641307691</v>
      </c>
    </row>
    <row r="130" spans="1:289" x14ac:dyDescent="0.25">
      <c r="A130" s="383">
        <v>121</v>
      </c>
      <c r="B130" s="384" t="s">
        <v>854</v>
      </c>
      <c r="C130" s="385" t="s">
        <v>142</v>
      </c>
      <c r="D130" s="385" t="s">
        <v>142</v>
      </c>
      <c r="E130" s="129">
        <v>2052</v>
      </c>
      <c r="F130" s="386">
        <v>651.83013999999991</v>
      </c>
      <c r="G130" s="386">
        <v>632.46634491503335</v>
      </c>
      <c r="H130" s="386">
        <v>613.67778644016369</v>
      </c>
      <c r="I130" s="386">
        <v>595.44737612985921</v>
      </c>
      <c r="J130" s="386">
        <v>577.75853318181805</v>
      </c>
      <c r="K130" s="386">
        <v>601.50297420415598</v>
      </c>
      <c r="L130" s="386">
        <v>626.22325279025654</v>
      </c>
      <c r="M130" s="386">
        <v>651.95947344078832</v>
      </c>
      <c r="N130" s="386">
        <v>678.7533888518094</v>
      </c>
      <c r="O130" s="386">
        <v>706.64846765150537</v>
      </c>
      <c r="P130" s="386">
        <v>731.16786702898548</v>
      </c>
      <c r="Q130" s="386">
        <v>756.53804437224892</v>
      </c>
      <c r="R130" s="386">
        <v>782.78852010860771</v>
      </c>
      <c r="S130" s="386">
        <v>809.9498389697917</v>
      </c>
      <c r="T130" s="386">
        <v>838.05360553342348</v>
      </c>
      <c r="U130" s="386">
        <v>860.82680016176437</v>
      </c>
      <c r="V130" s="386">
        <v>884.21883156875049</v>
      </c>
      <c r="W130" s="386">
        <v>908.24651597032573</v>
      </c>
      <c r="X130" s="386">
        <v>932.92712654480033</v>
      </c>
      <c r="Y130" s="386">
        <v>958.27840585030549</v>
      </c>
      <c r="Z130" s="386">
        <v>978.79362703675258</v>
      </c>
      <c r="AA130" s="386">
        <v>999.74804657908396</v>
      </c>
      <c r="AB130" s="386">
        <v>1021.1510670176893</v>
      </c>
      <c r="AC130" s="386">
        <v>1043.0122921864393</v>
      </c>
      <c r="AD130" s="386">
        <v>1065.3415315220595</v>
      </c>
      <c r="AE130" s="386">
        <v>1092.7369572326097</v>
      </c>
      <c r="AF130" s="386">
        <v>1120.8368606413023</v>
      </c>
      <c r="AG130" s="386">
        <v>1149.6593575033889</v>
      </c>
      <c r="AH130" s="386">
        <v>1179.2230294236278</v>
      </c>
      <c r="AI130" s="386">
        <v>1209.5469358356777</v>
      </c>
      <c r="AJ130" s="386">
        <v>1235.4553154073008</v>
      </c>
      <c r="AK130" s="386">
        <v>1261.918649989052</v>
      </c>
      <c r="AL130" s="386">
        <v>1288.9488266641208</v>
      </c>
      <c r="AM130" s="386">
        <v>1316.5579871358805</v>
      </c>
      <c r="AN130" s="386">
        <v>1344.7585331818273</v>
      </c>
      <c r="AO130" s="387">
        <v>1344.7585331818273</v>
      </c>
      <c r="AP130" s="387">
        <v>1344.7585331818273</v>
      </c>
      <c r="AQ130" s="387">
        <v>1344.7585331818273</v>
      </c>
      <c r="AR130" s="387">
        <v>1344.7585331818273</v>
      </c>
      <c r="AS130" s="387">
        <v>1344.7585331818273</v>
      </c>
      <c r="AT130" s="387">
        <v>1344.7585331818273</v>
      </c>
      <c r="AU130" s="387">
        <v>1344.7585331818273</v>
      </c>
      <c r="AV130" s="387">
        <v>1344.7585331818273</v>
      </c>
      <c r="AW130" s="387">
        <v>1344.7585331818273</v>
      </c>
      <c r="AX130" s="387">
        <v>1344.7585331818273</v>
      </c>
      <c r="AY130" s="387">
        <v>1344.7585331818273</v>
      </c>
      <c r="AZ130" s="387">
        <v>1344.7585331818273</v>
      </c>
      <c r="BA130" s="387">
        <v>1344.7585331818273</v>
      </c>
      <c r="BB130" s="387">
        <v>1344.7585331818273</v>
      </c>
      <c r="BC130" s="387">
        <v>1344.7585331818273</v>
      </c>
      <c r="BD130" s="387">
        <v>1344.7585331818273</v>
      </c>
      <c r="BE130" s="387">
        <v>1344.7585331818273</v>
      </c>
      <c r="BF130" s="387">
        <v>1344.7585331818273</v>
      </c>
      <c r="BG130" s="387">
        <v>1344.7585331818273</v>
      </c>
      <c r="BH130" s="387">
        <v>1344.7585331818273</v>
      </c>
      <c r="BI130" s="387">
        <v>1344.7585331818273</v>
      </c>
      <c r="BJ130" s="387">
        <v>1344.7585331818273</v>
      </c>
      <c r="BK130" s="387">
        <v>1344.7585331818273</v>
      </c>
      <c r="BL130" s="387">
        <v>1344.7585331818273</v>
      </c>
      <c r="BM130" s="387">
        <v>1344.7585331818273</v>
      </c>
      <c r="BN130" s="387">
        <v>1344.7585331818273</v>
      </c>
      <c r="BO130" s="387">
        <v>1344.7585331818273</v>
      </c>
      <c r="BP130" s="387">
        <v>1344.7585331818273</v>
      </c>
      <c r="CA130" s="386">
        <v>1320</v>
      </c>
      <c r="CB130" s="386">
        <v>1280.7870088484158</v>
      </c>
      <c r="CC130" s="386">
        <v>1242.7389106324788</v>
      </c>
      <c r="CD130" s="386">
        <v>1205.821100097357</v>
      </c>
      <c r="CE130" s="386">
        <v>1170</v>
      </c>
      <c r="CF130" s="386">
        <v>1229.9349408176399</v>
      </c>
      <c r="CG130" s="386">
        <v>1292.9401355932405</v>
      </c>
      <c r="CH130" s="386">
        <v>1359.1728625227552</v>
      </c>
      <c r="CI130" s="386">
        <v>1428.7984566050147</v>
      </c>
      <c r="CJ130" s="386">
        <v>1501.9907223630969</v>
      </c>
      <c r="CK130" s="386">
        <v>1571.2905328725349</v>
      </c>
      <c r="CL130" s="386">
        <v>1643.7877424505159</v>
      </c>
      <c r="CM130" s="386">
        <v>1719.6298747443395</v>
      </c>
      <c r="CN130" s="386">
        <v>1798.9712599418858</v>
      </c>
      <c r="CO130" s="386">
        <v>1881.9733488161478</v>
      </c>
      <c r="CP130" s="386">
        <v>1948.4505808333538</v>
      </c>
      <c r="CQ130" s="386">
        <v>2017.275998269577</v>
      </c>
      <c r="CR130" s="386">
        <v>2088.5325464369912</v>
      </c>
      <c r="CS130" s="386">
        <v>2162.3061005376985</v>
      </c>
      <c r="CT130" s="386">
        <v>2238.6855691566816</v>
      </c>
      <c r="CU130" s="386">
        <v>2305.4991312855323</v>
      </c>
      <c r="CV130" s="386">
        <v>2374.3067439169854</v>
      </c>
      <c r="CW130" s="386">
        <v>2445.1679194805574</v>
      </c>
      <c r="CX130" s="386">
        <v>2518.1439465539929</v>
      </c>
      <c r="CY130" s="386">
        <v>2593.297942872402</v>
      </c>
      <c r="CZ130" s="386">
        <v>2680.9619752513972</v>
      </c>
      <c r="DA130" s="386">
        <v>2771.5894089603735</v>
      </c>
      <c r="DB130" s="386">
        <v>2865.280419033541</v>
      </c>
      <c r="DC130" s="386">
        <v>2962.1385668292555</v>
      </c>
      <c r="DD130" s="386">
        <v>3062.2709145015665</v>
      </c>
      <c r="DE130" s="386">
        <v>3124.9196514853484</v>
      </c>
      <c r="DF130" s="386">
        <v>3188.8500726686166</v>
      </c>
      <c r="DG130" s="386">
        <v>3254.0883990809766</v>
      </c>
      <c r="DH130" s="386">
        <v>3320.661388188696</v>
      </c>
      <c r="DI130" s="386">
        <v>3388.5963448692651</v>
      </c>
      <c r="DJ130" s="387">
        <v>3388.5963448692651</v>
      </c>
      <c r="DK130" s="387">
        <v>3388.5963448692651</v>
      </c>
      <c r="DL130" s="387">
        <v>3388.5963448692651</v>
      </c>
      <c r="DM130" s="387">
        <v>3388.5963448692651</v>
      </c>
      <c r="DN130" s="387">
        <v>3388.5963448692651</v>
      </c>
      <c r="DO130" s="387">
        <v>3388.5963448692651</v>
      </c>
      <c r="DP130" s="387">
        <v>3388.5963448692651</v>
      </c>
      <c r="DQ130" s="387">
        <v>3388.5963448692651</v>
      </c>
      <c r="DR130" s="387">
        <v>3388.5963448692651</v>
      </c>
      <c r="DS130" s="387">
        <v>3388.5963448692651</v>
      </c>
      <c r="DT130" s="387">
        <v>3388.5963448692651</v>
      </c>
      <c r="DU130" s="387">
        <v>3388.5963448692651</v>
      </c>
      <c r="DV130" s="387">
        <v>3388.5963448692651</v>
      </c>
      <c r="DW130" s="387">
        <v>3388.5963448692651</v>
      </c>
      <c r="DX130" s="387">
        <v>3388.5963448692651</v>
      </c>
      <c r="DY130" s="387">
        <v>3388.5963448692651</v>
      </c>
      <c r="DZ130" s="387">
        <v>3388.5963448692651</v>
      </c>
      <c r="EA130" s="387">
        <v>3388.5963448692651</v>
      </c>
      <c r="EB130" s="387">
        <v>3388.5963448692651</v>
      </c>
      <c r="EC130" s="387">
        <v>3388.5963448692651</v>
      </c>
      <c r="ED130" s="387">
        <v>3388.5963448692651</v>
      </c>
      <c r="EE130" s="387">
        <v>3388.5963448692651</v>
      </c>
      <c r="EF130" s="387">
        <v>3388.5963448692651</v>
      </c>
      <c r="EG130" s="387">
        <v>3388.5963448692651</v>
      </c>
      <c r="EH130" s="387">
        <v>3388.5963448692651</v>
      </c>
      <c r="EI130" s="387">
        <v>3388.5963448692651</v>
      </c>
      <c r="EJ130" s="387">
        <v>3388.5963448692651</v>
      </c>
      <c r="EK130" s="387">
        <v>3388.5963448692651</v>
      </c>
      <c r="EY130" s="386">
        <v>7595</v>
      </c>
      <c r="EZ130" s="386">
        <v>7704</v>
      </c>
      <c r="FA130" s="386">
        <v>7813</v>
      </c>
      <c r="FB130" s="386">
        <v>7922</v>
      </c>
      <c r="FC130" s="386">
        <v>8031.8</v>
      </c>
      <c r="FD130" s="386">
        <v>8127</v>
      </c>
      <c r="FE130" s="386">
        <v>8222</v>
      </c>
      <c r="FF130" s="386">
        <v>8317</v>
      </c>
      <c r="FG130" s="386">
        <v>8412</v>
      </c>
      <c r="FH130" s="386">
        <v>8507</v>
      </c>
      <c r="FI130" s="386">
        <v>8602.1999999999989</v>
      </c>
      <c r="FJ130" s="386">
        <v>8699</v>
      </c>
      <c r="FK130" s="386">
        <v>8796</v>
      </c>
      <c r="FL130" s="386">
        <v>8893</v>
      </c>
      <c r="FM130" s="386">
        <v>8990</v>
      </c>
      <c r="FN130" s="386">
        <v>9087</v>
      </c>
      <c r="FO130" s="386">
        <v>9184</v>
      </c>
      <c r="FP130" s="386">
        <v>9281</v>
      </c>
      <c r="FQ130" s="386">
        <v>9378</v>
      </c>
      <c r="FR130" s="386">
        <v>9475</v>
      </c>
      <c r="FS130" s="386">
        <v>9572</v>
      </c>
      <c r="FT130" s="386">
        <v>9669</v>
      </c>
      <c r="FU130" s="386">
        <v>9766</v>
      </c>
      <c r="FV130" s="386">
        <v>9863</v>
      </c>
      <c r="FW130" s="386">
        <v>9960</v>
      </c>
      <c r="FX130" s="386">
        <v>10057</v>
      </c>
      <c r="FY130" s="386">
        <v>10154</v>
      </c>
      <c r="FZ130" s="386">
        <v>10251</v>
      </c>
      <c r="GA130" s="386">
        <v>10348</v>
      </c>
      <c r="GB130" s="386">
        <v>10445</v>
      </c>
      <c r="GC130" s="386">
        <v>10535.5</v>
      </c>
      <c r="GD130" s="387">
        <v>10535.5</v>
      </c>
      <c r="GE130" s="387">
        <v>10535.5</v>
      </c>
      <c r="GF130" s="387">
        <v>10535.5</v>
      </c>
      <c r="GG130" s="387">
        <v>10535.5</v>
      </c>
      <c r="GH130" s="387">
        <v>10535.5</v>
      </c>
      <c r="GI130" s="387">
        <v>10535.5</v>
      </c>
      <c r="GJ130" s="387">
        <v>10535.5</v>
      </c>
      <c r="GK130" s="387">
        <v>10535.5</v>
      </c>
      <c r="GL130" s="387">
        <v>10535.5</v>
      </c>
      <c r="GM130" s="387">
        <v>10535.5</v>
      </c>
      <c r="GN130" s="387">
        <v>10535.5</v>
      </c>
      <c r="GO130" s="387">
        <v>10535.5</v>
      </c>
      <c r="GP130" s="387">
        <v>10535.5</v>
      </c>
      <c r="GQ130" s="387">
        <v>10535.5</v>
      </c>
      <c r="GR130" s="387">
        <v>10535.5</v>
      </c>
      <c r="GS130" s="387">
        <v>10535.5</v>
      </c>
      <c r="GT130" s="387">
        <v>10535.5</v>
      </c>
      <c r="GU130" s="387">
        <v>10535.5</v>
      </c>
      <c r="GV130" s="387">
        <v>10535.5</v>
      </c>
      <c r="GW130" s="387">
        <v>10535.5</v>
      </c>
      <c r="GX130" s="387">
        <v>10535.5</v>
      </c>
      <c r="GY130" s="387">
        <v>10535.5</v>
      </c>
      <c r="GZ130" s="387">
        <v>10535.5</v>
      </c>
      <c r="HA130" s="387">
        <v>10535.5</v>
      </c>
      <c r="HB130" s="387">
        <v>10535.5</v>
      </c>
      <c r="HC130" s="387">
        <v>10535.5</v>
      </c>
      <c r="HD130" s="387">
        <v>10535.5</v>
      </c>
      <c r="HE130" s="387">
        <v>10535.5</v>
      </c>
      <c r="HS130" s="394">
        <v>2.0250674508546047</v>
      </c>
      <c r="HT130" s="394">
        <v>2.0250674508546047</v>
      </c>
      <c r="HU130" s="394">
        <v>2.0250674508546047</v>
      </c>
      <c r="HV130" s="394">
        <v>2.0250674508546047</v>
      </c>
      <c r="HW130" s="394">
        <v>2.0250674508546052</v>
      </c>
      <c r="HX130" s="394">
        <v>2.0447695083219788</v>
      </c>
      <c r="HY130" s="394">
        <v>2.0646632488210881</v>
      </c>
      <c r="HZ130" s="394">
        <v>2.0847505372528294</v>
      </c>
      <c r="IA130" s="394">
        <v>2.1050332566618843</v>
      </c>
      <c r="IB130" s="394">
        <v>2.1255133084132392</v>
      </c>
      <c r="IC130" s="394">
        <v>2.1490147526002326</v>
      </c>
      <c r="ID130" s="394">
        <v>2.1727760483142369</v>
      </c>
      <c r="IE130" s="394">
        <v>2.1968000686900084</v>
      </c>
      <c r="IF130" s="394">
        <v>2.2210897186300707</v>
      </c>
      <c r="IG130" s="394">
        <v>2.2456479351559695</v>
      </c>
      <c r="IH130" s="394">
        <v>2.2634641259626278</v>
      </c>
      <c r="II130" s="394">
        <v>2.2814216642396041</v>
      </c>
      <c r="IJ130" s="394">
        <v>2.2995216713886384</v>
      </c>
      <c r="IK130" s="394">
        <v>2.3177652777082818</v>
      </c>
      <c r="IL130" s="394">
        <v>2.3361536224644834</v>
      </c>
      <c r="IM130" s="394">
        <v>2.3554496756025194</v>
      </c>
      <c r="IN130" s="394">
        <v>2.3749051093836457</v>
      </c>
      <c r="IO130" s="394">
        <v>2.3945212402526921</v>
      </c>
      <c r="IP130" s="394">
        <v>2.414299395527999</v>
      </c>
      <c r="IQ130" s="394">
        <v>2.434240913491228</v>
      </c>
      <c r="IR130" s="394">
        <v>2.4534376342875936</v>
      </c>
      <c r="IS130" s="394">
        <v>2.4727857427659634</v>
      </c>
      <c r="IT130" s="394">
        <v>2.4922864327880658</v>
      </c>
      <c r="IU130" s="394">
        <v>2.5119409076305677</v>
      </c>
      <c r="IV130" s="394">
        <v>2.5317503800593228</v>
      </c>
      <c r="IW130" s="394">
        <v>2.5293667949901817</v>
      </c>
      <c r="IX130" s="394">
        <v>2.5269854540118586</v>
      </c>
      <c r="IY130" s="394">
        <v>2.5246063550115938</v>
      </c>
      <c r="IZ130" s="394">
        <v>2.5222294958786153</v>
      </c>
      <c r="JA130" s="394">
        <v>2.5198548745041403</v>
      </c>
      <c r="JB130" s="394">
        <v>2.5198548745041403</v>
      </c>
      <c r="JC130" s="394">
        <v>2.5198548745041403</v>
      </c>
      <c r="JD130" s="394">
        <v>2.5198548745041403</v>
      </c>
      <c r="JE130" s="394">
        <v>2.5198548745041403</v>
      </c>
      <c r="JF130" s="394">
        <v>2.5198548745041403</v>
      </c>
      <c r="JG130" s="394">
        <v>2.5198548745041403</v>
      </c>
      <c r="JH130" s="394">
        <v>2.5198548745041403</v>
      </c>
      <c r="JI130" s="394">
        <v>2.5198548745041403</v>
      </c>
      <c r="JJ130" s="394">
        <v>2.5198548745041403</v>
      </c>
      <c r="JK130" s="394">
        <v>2.5198548745041403</v>
      </c>
      <c r="JL130" s="394">
        <v>2.5198548745041403</v>
      </c>
      <c r="JM130" s="394">
        <v>2.5198548745041403</v>
      </c>
      <c r="JN130" s="394">
        <v>2.5198548745041403</v>
      </c>
      <c r="JO130" s="394">
        <v>2.5198548745041403</v>
      </c>
      <c r="JP130" s="394">
        <v>2.5198548745041403</v>
      </c>
      <c r="JQ130" s="394">
        <v>2.5198548745041403</v>
      </c>
      <c r="JR130" s="394">
        <v>2.5198548745041403</v>
      </c>
      <c r="JS130" s="394">
        <v>2.5198548745041403</v>
      </c>
      <c r="JT130" s="394">
        <v>2.5198548745041403</v>
      </c>
      <c r="JU130" s="394">
        <v>2.5198548745041403</v>
      </c>
      <c r="JV130" s="394">
        <v>2.5198548745041403</v>
      </c>
      <c r="JW130" s="394">
        <v>2.5198548745041403</v>
      </c>
      <c r="JX130" s="394">
        <v>2.5198548745041403</v>
      </c>
      <c r="JY130" s="394">
        <v>2.5198548745041403</v>
      </c>
      <c r="JZ130" s="394">
        <v>2.5198548745041403</v>
      </c>
      <c r="KA130" s="394">
        <v>2.5198548745041403</v>
      </c>
      <c r="KB130" s="394">
        <v>2.5198548745041403</v>
      </c>
      <c r="KC130" s="394">
        <v>2.5198548745041403</v>
      </c>
    </row>
    <row r="131" spans="1:289" x14ac:dyDescent="0.25">
      <c r="A131" s="383">
        <v>122</v>
      </c>
      <c r="B131" s="384" t="s">
        <v>854</v>
      </c>
      <c r="C131" s="385" t="s">
        <v>142</v>
      </c>
      <c r="D131" s="385" t="s">
        <v>142</v>
      </c>
      <c r="E131" s="129">
        <v>2052</v>
      </c>
      <c r="F131" s="386">
        <v>3.0317599999999998</v>
      </c>
      <c r="G131" s="386">
        <v>3.0317599999999998</v>
      </c>
      <c r="H131" s="386">
        <v>3.0317599999999998</v>
      </c>
      <c r="I131" s="386">
        <v>3.0317599999999998</v>
      </c>
      <c r="J131" s="386">
        <v>3.0317599999999998</v>
      </c>
      <c r="K131" s="386">
        <v>6.8884855159484228</v>
      </c>
      <c r="L131" s="386">
        <v>15.651381607855244</v>
      </c>
      <c r="M131" s="386">
        <v>35.561626088573107</v>
      </c>
      <c r="N131" s="386">
        <v>80.79984769068443</v>
      </c>
      <c r="O131" s="386">
        <v>183.5859634364586</v>
      </c>
      <c r="P131" s="386">
        <v>210.941338363125</v>
      </c>
      <c r="Q131" s="386">
        <v>242.37282304987929</v>
      </c>
      <c r="R131" s="386">
        <v>278.48778152740374</v>
      </c>
      <c r="S131" s="386">
        <v>319.98407859487764</v>
      </c>
      <c r="T131" s="386">
        <v>367.66356496016499</v>
      </c>
      <c r="U131" s="386">
        <v>396.50308893515131</v>
      </c>
      <c r="V131" s="386">
        <v>427.60478469535093</v>
      </c>
      <c r="W131" s="386">
        <v>461.14609695830677</v>
      </c>
      <c r="X131" s="386">
        <v>497.31838920228091</v>
      </c>
      <c r="Y131" s="386">
        <v>536.32803545361571</v>
      </c>
      <c r="Z131" s="386">
        <v>563.49985664521603</v>
      </c>
      <c r="AA131" s="386">
        <v>592.04827540036501</v>
      </c>
      <c r="AB131" s="386">
        <v>622.04303385517517</v>
      </c>
      <c r="AC131" s="386">
        <v>653.55740747000584</v>
      </c>
      <c r="AD131" s="386">
        <v>686.66838403717566</v>
      </c>
      <c r="AE131" s="386">
        <v>723.09288136823932</v>
      </c>
      <c r="AF131" s="386">
        <v>761.4495253317433</v>
      </c>
      <c r="AG131" s="386">
        <v>801.8408071323106</v>
      </c>
      <c r="AH131" s="386">
        <v>844.37465464632044</v>
      </c>
      <c r="AI131" s="386">
        <v>889.16472081153029</v>
      </c>
      <c r="AJ131" s="386">
        <v>924.2567349995328</v>
      </c>
      <c r="AK131" s="386">
        <v>960.73370006440666</v>
      </c>
      <c r="AL131" s="386">
        <v>998.65027485021449</v>
      </c>
      <c r="AM131" s="386">
        <v>1038.0632753816699</v>
      </c>
      <c r="AN131" s="386">
        <v>1079.0317600000103</v>
      </c>
      <c r="AO131" s="387">
        <v>1079.0317600000103</v>
      </c>
      <c r="AP131" s="387">
        <v>1079.0317600000103</v>
      </c>
      <c r="AQ131" s="387">
        <v>1079.0317600000103</v>
      </c>
      <c r="AR131" s="387">
        <v>1079.0317600000103</v>
      </c>
      <c r="AS131" s="387">
        <v>1079.0317600000103</v>
      </c>
      <c r="AT131" s="387">
        <v>1079.0317600000103</v>
      </c>
      <c r="AU131" s="387">
        <v>1079.0317600000103</v>
      </c>
      <c r="AV131" s="387">
        <v>1079.0317600000103</v>
      </c>
      <c r="AW131" s="387">
        <v>1079.0317600000103</v>
      </c>
      <c r="AX131" s="387">
        <v>1079.0317600000103</v>
      </c>
      <c r="AY131" s="387">
        <v>1079.0317600000103</v>
      </c>
      <c r="AZ131" s="387">
        <v>1079.0317600000103</v>
      </c>
      <c r="BA131" s="387">
        <v>1079.0317600000103</v>
      </c>
      <c r="BB131" s="387">
        <v>1079.0317600000103</v>
      </c>
      <c r="BC131" s="387">
        <v>1079.0317600000103</v>
      </c>
      <c r="BD131" s="387">
        <v>1079.0317600000103</v>
      </c>
      <c r="BE131" s="387">
        <v>1079.0317600000103</v>
      </c>
      <c r="BF131" s="387">
        <v>1079.0317600000103</v>
      </c>
      <c r="BG131" s="387">
        <v>1079.0317600000103</v>
      </c>
      <c r="BH131" s="387">
        <v>1079.0317600000103</v>
      </c>
      <c r="BI131" s="387">
        <v>1079.0317600000103</v>
      </c>
      <c r="BJ131" s="387">
        <v>1079.0317600000103</v>
      </c>
      <c r="BK131" s="387">
        <v>1079.0317600000103</v>
      </c>
      <c r="BL131" s="387">
        <v>1079.0317600000103</v>
      </c>
      <c r="BM131" s="387">
        <v>1079.0317600000103</v>
      </c>
      <c r="BN131" s="387">
        <v>1079.0317600000103</v>
      </c>
      <c r="BO131" s="387">
        <v>1079.0317600000103</v>
      </c>
      <c r="BP131" s="387">
        <v>1079.0317600000103</v>
      </c>
      <c r="CA131" s="386">
        <v>0</v>
      </c>
      <c r="CB131" s="386">
        <v>0</v>
      </c>
      <c r="CC131" s="386">
        <v>0</v>
      </c>
      <c r="CD131" s="386">
        <v>0</v>
      </c>
      <c r="CE131" s="386">
        <v>0</v>
      </c>
      <c r="CF131" s="386">
        <v>55</v>
      </c>
      <c r="CG131" s="386">
        <v>195</v>
      </c>
      <c r="CH131" s="386">
        <v>301</v>
      </c>
      <c r="CI131" s="386">
        <v>460</v>
      </c>
      <c r="CJ131" s="386">
        <v>579.8847677808584</v>
      </c>
      <c r="CK131" s="386">
        <v>666.82091168089585</v>
      </c>
      <c r="CL131" s="386">
        <v>766.79049521607158</v>
      </c>
      <c r="CM131" s="386">
        <v>881.7474875999053</v>
      </c>
      <c r="CN131" s="386">
        <v>1013.9387965022464</v>
      </c>
      <c r="CO131" s="386">
        <v>1165.948185291471</v>
      </c>
      <c r="CP131" s="386">
        <v>1257.7179096880193</v>
      </c>
      <c r="CQ131" s="386">
        <v>1356.7106671679057</v>
      </c>
      <c r="CR131" s="386">
        <v>1463.4949699203744</v>
      </c>
      <c r="CS131" s="386">
        <v>1578.6840767259682</v>
      </c>
      <c r="CT131" s="386">
        <v>1702.9395148817769</v>
      </c>
      <c r="CU131" s="386">
        <v>1789.4272086318022</v>
      </c>
      <c r="CV131" s="386">
        <v>1880.307378511972</v>
      </c>
      <c r="CW131" s="386">
        <v>1975.8031065090677</v>
      </c>
      <c r="CX131" s="386">
        <v>2076.1488043408358</v>
      </c>
      <c r="CY131" s="386">
        <v>2181.5907888623915</v>
      </c>
      <c r="CZ131" s="386">
        <v>2297.5350533759738</v>
      </c>
      <c r="DA131" s="386">
        <v>2419.6413683264327</v>
      </c>
      <c r="DB131" s="386">
        <v>2548.2372261149312</v>
      </c>
      <c r="DC131" s="386">
        <v>2683.6675242700189</v>
      </c>
      <c r="DD131" s="386">
        <v>2826.2954904720254</v>
      </c>
      <c r="DE131" s="386">
        <v>2938.0075717249902</v>
      </c>
      <c r="DF131" s="386">
        <v>3054.1351817646437</v>
      </c>
      <c r="DG131" s="386">
        <v>3174.8528486657247</v>
      </c>
      <c r="DH131" s="386">
        <v>3300.341998895065</v>
      </c>
      <c r="DI131" s="386">
        <v>3430.7912299772556</v>
      </c>
      <c r="DJ131" s="387">
        <v>3430.7912299772556</v>
      </c>
      <c r="DK131" s="387">
        <v>3430.7912299772556</v>
      </c>
      <c r="DL131" s="387">
        <v>3430.7912299772556</v>
      </c>
      <c r="DM131" s="387">
        <v>3430.7912299772556</v>
      </c>
      <c r="DN131" s="387">
        <v>3430.7912299772556</v>
      </c>
      <c r="DO131" s="387">
        <v>3430.7912299772556</v>
      </c>
      <c r="DP131" s="387">
        <v>3430.7912299772556</v>
      </c>
      <c r="DQ131" s="387">
        <v>3430.7912299772556</v>
      </c>
      <c r="DR131" s="387">
        <v>3430.7912299772556</v>
      </c>
      <c r="DS131" s="387">
        <v>3430.7912299772556</v>
      </c>
      <c r="DT131" s="387">
        <v>3430.7912299772556</v>
      </c>
      <c r="DU131" s="387">
        <v>3430.7912299772556</v>
      </c>
      <c r="DV131" s="387">
        <v>3430.7912299772556</v>
      </c>
      <c r="DW131" s="387">
        <v>3430.7912299772556</v>
      </c>
      <c r="DX131" s="387">
        <v>3430.7912299772556</v>
      </c>
      <c r="DY131" s="387">
        <v>3430.7912299772556</v>
      </c>
      <c r="DZ131" s="387">
        <v>3430.7912299772556</v>
      </c>
      <c r="EA131" s="387">
        <v>3430.7912299772556</v>
      </c>
      <c r="EB131" s="387">
        <v>3430.7912299772556</v>
      </c>
      <c r="EC131" s="387">
        <v>3430.7912299772556</v>
      </c>
      <c r="ED131" s="387">
        <v>3430.7912299772556</v>
      </c>
      <c r="EE131" s="387">
        <v>3430.7912299772556</v>
      </c>
      <c r="EF131" s="387">
        <v>3430.7912299772556</v>
      </c>
      <c r="EG131" s="387">
        <v>3430.7912299772556</v>
      </c>
      <c r="EH131" s="387">
        <v>3430.7912299772556</v>
      </c>
      <c r="EI131" s="387">
        <v>3430.7912299772556</v>
      </c>
      <c r="EJ131" s="387">
        <v>3430.7912299772556</v>
      </c>
      <c r="EK131" s="387">
        <v>3430.7912299772556</v>
      </c>
      <c r="EY131" s="386">
        <v>3660</v>
      </c>
      <c r="EZ131" s="386">
        <v>3707</v>
      </c>
      <c r="FA131" s="386">
        <v>3754</v>
      </c>
      <c r="FB131" s="386">
        <v>3801</v>
      </c>
      <c r="FC131" s="386">
        <v>3846.4</v>
      </c>
      <c r="FD131" s="386">
        <v>3898</v>
      </c>
      <c r="FE131" s="386">
        <v>3949</v>
      </c>
      <c r="FF131" s="386">
        <v>4000</v>
      </c>
      <c r="FG131" s="386">
        <v>4051</v>
      </c>
      <c r="FH131" s="386">
        <v>4102</v>
      </c>
      <c r="FI131" s="386">
        <v>4154.8999999999996</v>
      </c>
      <c r="FJ131" s="386">
        <v>4198</v>
      </c>
      <c r="FK131" s="386">
        <v>4241</v>
      </c>
      <c r="FL131" s="386">
        <v>4284</v>
      </c>
      <c r="FM131" s="386">
        <v>4327</v>
      </c>
      <c r="FN131" s="386">
        <v>4370</v>
      </c>
      <c r="FO131" s="386">
        <v>4413</v>
      </c>
      <c r="FP131" s="386">
        <v>4456</v>
      </c>
      <c r="FQ131" s="386">
        <v>4499</v>
      </c>
      <c r="FR131" s="386">
        <v>4542</v>
      </c>
      <c r="FS131" s="386">
        <v>4585</v>
      </c>
      <c r="FT131" s="386">
        <v>4628</v>
      </c>
      <c r="FU131" s="386">
        <v>4671</v>
      </c>
      <c r="FV131" s="386">
        <v>4714</v>
      </c>
      <c r="FW131" s="386">
        <v>4757</v>
      </c>
      <c r="FX131" s="386">
        <v>4800</v>
      </c>
      <c r="FY131" s="386">
        <v>4843</v>
      </c>
      <c r="FZ131" s="386">
        <v>4886</v>
      </c>
      <c r="GA131" s="386">
        <v>4929</v>
      </c>
      <c r="GB131" s="386">
        <v>4972</v>
      </c>
      <c r="GC131" s="386">
        <v>5019.3999999999996</v>
      </c>
      <c r="GD131" s="387">
        <v>5019.3999999999996</v>
      </c>
      <c r="GE131" s="387">
        <v>5019.3999999999996</v>
      </c>
      <c r="GF131" s="387">
        <v>5019.3999999999996</v>
      </c>
      <c r="GG131" s="387">
        <v>5019.3999999999996</v>
      </c>
      <c r="GH131" s="387">
        <v>5019.3999999999996</v>
      </c>
      <c r="GI131" s="387">
        <v>5019.3999999999996</v>
      </c>
      <c r="GJ131" s="387">
        <v>5019.3999999999996</v>
      </c>
      <c r="GK131" s="387">
        <v>5019.3999999999996</v>
      </c>
      <c r="GL131" s="387">
        <v>5019.3999999999996</v>
      </c>
      <c r="GM131" s="387">
        <v>5019.3999999999996</v>
      </c>
      <c r="GN131" s="387">
        <v>5019.3999999999996</v>
      </c>
      <c r="GO131" s="387">
        <v>5019.3999999999996</v>
      </c>
      <c r="GP131" s="387">
        <v>5019.3999999999996</v>
      </c>
      <c r="GQ131" s="387">
        <v>5019.3999999999996</v>
      </c>
      <c r="GR131" s="387">
        <v>5019.3999999999996</v>
      </c>
      <c r="GS131" s="387">
        <v>5019.3999999999996</v>
      </c>
      <c r="GT131" s="387">
        <v>5019.3999999999996</v>
      </c>
      <c r="GU131" s="387">
        <v>5019.3999999999996</v>
      </c>
      <c r="GV131" s="387">
        <v>5019.3999999999996</v>
      </c>
      <c r="GW131" s="387">
        <v>5019.3999999999996</v>
      </c>
      <c r="GX131" s="387">
        <v>5019.3999999999996</v>
      </c>
      <c r="GY131" s="387">
        <v>5019.3999999999996</v>
      </c>
      <c r="GZ131" s="387">
        <v>5019.3999999999996</v>
      </c>
      <c r="HA131" s="387">
        <v>5019.3999999999996</v>
      </c>
      <c r="HB131" s="387">
        <v>5019.3999999999996</v>
      </c>
      <c r="HC131" s="387">
        <v>5019.3999999999996</v>
      </c>
      <c r="HD131" s="387">
        <v>5019.3999999999996</v>
      </c>
      <c r="HE131" s="387">
        <v>5019.3999999999996</v>
      </c>
      <c r="HS131" s="394">
        <v>0</v>
      </c>
      <c r="HT131" s="394">
        <v>0</v>
      </c>
      <c r="HU131" s="394">
        <v>0</v>
      </c>
      <c r="HV131" s="394">
        <v>0</v>
      </c>
      <c r="HW131" s="394">
        <v>0</v>
      </c>
      <c r="HX131" s="394">
        <v>7.9843384837875311</v>
      </c>
      <c r="HY131" s="394">
        <v>12.458963999838314</v>
      </c>
      <c r="HZ131" s="394">
        <v>8.4641798789037743</v>
      </c>
      <c r="IA131" s="394">
        <v>5.693080038479259</v>
      </c>
      <c r="IB131" s="394">
        <v>3.1586552529739769</v>
      </c>
      <c r="IC131" s="394">
        <v>3.1611675400153048</v>
      </c>
      <c r="ID131" s="394">
        <v>3.1636818252443648</v>
      </c>
      <c r="IE131" s="394">
        <v>3.166198110250448</v>
      </c>
      <c r="IF131" s="394">
        <v>3.168716396624109</v>
      </c>
      <c r="IG131" s="394">
        <v>3.1712366859571661</v>
      </c>
      <c r="IH131" s="394">
        <v>3.1720255019090682</v>
      </c>
      <c r="II131" s="394">
        <v>3.172814514071681</v>
      </c>
      <c r="IJ131" s="394">
        <v>3.1736037224938114</v>
      </c>
      <c r="IK131" s="394">
        <v>3.1743931272242762</v>
      </c>
      <c r="IL131" s="394">
        <v>3.1751827283119072</v>
      </c>
      <c r="IM131" s="394">
        <v>3.1755592970069553</v>
      </c>
      <c r="IN131" s="394">
        <v>3.1759359103621043</v>
      </c>
      <c r="IO131" s="394">
        <v>3.176312568382651</v>
      </c>
      <c r="IP131" s="394">
        <v>3.1766892710738923</v>
      </c>
      <c r="IQ131" s="394">
        <v>3.1770660184411259</v>
      </c>
      <c r="IR131" s="394">
        <v>3.1773719705670018</v>
      </c>
      <c r="IS131" s="394">
        <v>3.1776779521561318</v>
      </c>
      <c r="IT131" s="394">
        <v>3.177983963211354</v>
      </c>
      <c r="IU131" s="394">
        <v>3.1782900037355044</v>
      </c>
      <c r="IV131" s="394">
        <v>3.1785960737314212</v>
      </c>
      <c r="IW131" s="394">
        <v>3.1787786450119571</v>
      </c>
      <c r="IX131" s="394">
        <v>3.1789612267789682</v>
      </c>
      <c r="IY131" s="394">
        <v>3.1791438190330585</v>
      </c>
      <c r="IZ131" s="394">
        <v>3.1793264217748303</v>
      </c>
      <c r="JA131" s="394">
        <v>3.1795090350048851</v>
      </c>
      <c r="JB131" s="394">
        <v>3.1795090350048851</v>
      </c>
      <c r="JC131" s="394">
        <v>3.1795090350048851</v>
      </c>
      <c r="JD131" s="394">
        <v>3.1795090350048851</v>
      </c>
      <c r="JE131" s="394">
        <v>3.1795090350048851</v>
      </c>
      <c r="JF131" s="394">
        <v>3.1795090350048851</v>
      </c>
      <c r="JG131" s="394">
        <v>3.1795090350048851</v>
      </c>
      <c r="JH131" s="394">
        <v>3.1795090350048851</v>
      </c>
      <c r="JI131" s="394">
        <v>3.1795090350048851</v>
      </c>
      <c r="JJ131" s="394">
        <v>3.1795090350048851</v>
      </c>
      <c r="JK131" s="394">
        <v>3.1795090350048851</v>
      </c>
      <c r="JL131" s="394">
        <v>3.1795090350048851</v>
      </c>
      <c r="JM131" s="394">
        <v>3.1795090350048851</v>
      </c>
      <c r="JN131" s="394">
        <v>3.1795090350048851</v>
      </c>
      <c r="JO131" s="394">
        <v>3.1795090350048851</v>
      </c>
      <c r="JP131" s="394">
        <v>3.1795090350048851</v>
      </c>
      <c r="JQ131" s="394">
        <v>3.1795090350048851</v>
      </c>
      <c r="JR131" s="394">
        <v>3.1795090350048851</v>
      </c>
      <c r="JS131" s="394">
        <v>3.1795090350048851</v>
      </c>
      <c r="JT131" s="394">
        <v>3.1795090350048851</v>
      </c>
      <c r="JU131" s="394">
        <v>3.1795090350048851</v>
      </c>
      <c r="JV131" s="394">
        <v>3.1795090350048851</v>
      </c>
      <c r="JW131" s="394">
        <v>3.1795090350048851</v>
      </c>
      <c r="JX131" s="394">
        <v>3.1795090350048851</v>
      </c>
      <c r="JY131" s="394">
        <v>3.1795090350048851</v>
      </c>
      <c r="JZ131" s="394">
        <v>3.1795090350048851</v>
      </c>
      <c r="KA131" s="394">
        <v>3.1795090350048851</v>
      </c>
      <c r="KB131" s="394">
        <v>3.1795090350048851</v>
      </c>
      <c r="KC131" s="394">
        <v>3.1795090350048851</v>
      </c>
    </row>
    <row r="132" spans="1:289" x14ac:dyDescent="0.25">
      <c r="A132" s="383">
        <v>123</v>
      </c>
      <c r="B132" s="384" t="s">
        <v>854</v>
      </c>
      <c r="C132" s="385" t="s">
        <v>142</v>
      </c>
      <c r="D132" s="385" t="s">
        <v>142</v>
      </c>
      <c r="E132" s="129">
        <v>2052</v>
      </c>
      <c r="F132" s="386">
        <v>853.79218000000014</v>
      </c>
      <c r="G132" s="386">
        <v>842.39052744494938</v>
      </c>
      <c r="H132" s="386">
        <v>831.14113405088801</v>
      </c>
      <c r="I132" s="386">
        <v>820.04196652904545</v>
      </c>
      <c r="J132" s="386">
        <v>809.09101874345561</v>
      </c>
      <c r="K132" s="386">
        <v>814.72262609744405</v>
      </c>
      <c r="L132" s="386">
        <v>820.39343176244415</v>
      </c>
      <c r="M132" s="386">
        <v>826.10370857487544</v>
      </c>
      <c r="N132" s="386">
        <v>831.85373127021137</v>
      </c>
      <c r="O132" s="386">
        <v>837.64377649619792</v>
      </c>
      <c r="P132" s="386">
        <v>843.38648254409497</v>
      </c>
      <c r="Q132" s="386">
        <v>849.16855935278306</v>
      </c>
      <c r="R132" s="386">
        <v>854.99027683975271</v>
      </c>
      <c r="S132" s="386">
        <v>860.8519067729909</v>
      </c>
      <c r="T132" s="386">
        <v>866.75372278366774</v>
      </c>
      <c r="U132" s="386">
        <v>878.59874573838351</v>
      </c>
      <c r="V132" s="386">
        <v>890.6056423200705</v>
      </c>
      <c r="W132" s="386">
        <v>902.77662468747315</v>
      </c>
      <c r="X132" s="386">
        <v>915.11393523061224</v>
      </c>
      <c r="Y132" s="386">
        <v>927.61984698392394</v>
      </c>
      <c r="Z132" s="386">
        <v>941.88266874668057</v>
      </c>
      <c r="AA132" s="386">
        <v>956.36479164373009</v>
      </c>
      <c r="AB132" s="386">
        <v>971.06958758760868</v>
      </c>
      <c r="AC132" s="386">
        <v>986.00048033643077</v>
      </c>
      <c r="AD132" s="386">
        <v>1001.1609462910524</v>
      </c>
      <c r="AE132" s="386">
        <v>1030.862197578831</v>
      </c>
      <c r="AF132" s="386">
        <v>1061.4445902368636</v>
      </c>
      <c r="AG132" s="386">
        <v>1092.9342649185137</v>
      </c>
      <c r="AH132" s="386">
        <v>1125.3581377869339</v>
      </c>
      <c r="AI132" s="386">
        <v>1158.7439235219667</v>
      </c>
      <c r="AJ132" s="386">
        <v>1192.0436281669829</v>
      </c>
      <c r="AK132" s="386">
        <v>1226.3002917284048</v>
      </c>
      <c r="AL132" s="386">
        <v>1261.5414150617942</v>
      </c>
      <c r="AM132" s="386">
        <v>1297.7952893356965</v>
      </c>
      <c r="AN132" s="386">
        <v>1335.0910187434652</v>
      </c>
      <c r="AO132" s="387">
        <v>1335.0910187434652</v>
      </c>
      <c r="AP132" s="387">
        <v>1335.0910187434652</v>
      </c>
      <c r="AQ132" s="387">
        <v>1335.0910187434652</v>
      </c>
      <c r="AR132" s="387">
        <v>1335.0910187434652</v>
      </c>
      <c r="AS132" s="387">
        <v>1335.0910187434652</v>
      </c>
      <c r="AT132" s="387">
        <v>1335.0910187434652</v>
      </c>
      <c r="AU132" s="387">
        <v>1335.0910187434652</v>
      </c>
      <c r="AV132" s="387">
        <v>1335.0910187434652</v>
      </c>
      <c r="AW132" s="387">
        <v>1335.0910187434652</v>
      </c>
      <c r="AX132" s="387">
        <v>1335.0910187434652</v>
      </c>
      <c r="AY132" s="387">
        <v>1335.0910187434652</v>
      </c>
      <c r="AZ132" s="387">
        <v>1335.0910187434652</v>
      </c>
      <c r="BA132" s="387">
        <v>1335.0910187434652</v>
      </c>
      <c r="BB132" s="387">
        <v>1335.0910187434652</v>
      </c>
      <c r="BC132" s="387">
        <v>1335.0910187434652</v>
      </c>
      <c r="BD132" s="387">
        <v>1335.0910187434652</v>
      </c>
      <c r="BE132" s="387">
        <v>1335.0910187434652</v>
      </c>
      <c r="BF132" s="387">
        <v>1335.0910187434652</v>
      </c>
      <c r="BG132" s="387">
        <v>1335.0910187434652</v>
      </c>
      <c r="BH132" s="387">
        <v>1335.0910187434652</v>
      </c>
      <c r="BI132" s="387">
        <v>1335.0910187434652</v>
      </c>
      <c r="BJ132" s="387">
        <v>1335.0910187434652</v>
      </c>
      <c r="BK132" s="387">
        <v>1335.0910187434652</v>
      </c>
      <c r="BL132" s="387">
        <v>1335.0910187434652</v>
      </c>
      <c r="BM132" s="387">
        <v>1335.0910187434652</v>
      </c>
      <c r="BN132" s="387">
        <v>1335.0910187434652</v>
      </c>
      <c r="BO132" s="387">
        <v>1335.0910187434652</v>
      </c>
      <c r="BP132" s="387">
        <v>1335.0910187434652</v>
      </c>
      <c r="CA132" s="386">
        <v>1910</v>
      </c>
      <c r="CB132" s="386">
        <v>1884.4936099319309</v>
      </c>
      <c r="CC132" s="386">
        <v>1859.3278355362727</v>
      </c>
      <c r="CD132" s="386">
        <v>1834.4981281867404</v>
      </c>
      <c r="CE132" s="386">
        <v>1810</v>
      </c>
      <c r="CF132" s="386">
        <v>1834.4924751557635</v>
      </c>
      <c r="CG132" s="386">
        <v>1859.3163764658118</v>
      </c>
      <c r="CH132" s="386">
        <v>1884.4761887074101</v>
      </c>
      <c r="CI132" s="386">
        <v>1909.9764573447271</v>
      </c>
      <c r="CJ132" s="386">
        <v>1935.8217893500366</v>
      </c>
      <c r="CK132" s="386">
        <v>1961.4281415143041</v>
      </c>
      <c r="CL132" s="386">
        <v>1987.3732052659541</v>
      </c>
      <c r="CM132" s="386">
        <v>2013.6614609596538</v>
      </c>
      <c r="CN132" s="386">
        <v>2040.2974482145853</v>
      </c>
      <c r="CO132" s="386">
        <v>2067.2857666983746</v>
      </c>
      <c r="CP132" s="386">
        <v>2103.657348185618</v>
      </c>
      <c r="CQ132" s="386">
        <v>2140.6688469795031</v>
      </c>
      <c r="CR132" s="386">
        <v>2178.3315217095028</v>
      </c>
      <c r="CS132" s="386">
        <v>2216.6568290880878</v>
      </c>
      <c r="CT132" s="386">
        <v>2255.656427395772</v>
      </c>
      <c r="CU132" s="386">
        <v>2299.0120273991561</v>
      </c>
      <c r="CV132" s="386">
        <v>2343.200958236449</v>
      </c>
      <c r="CW132" s="386">
        <v>2388.2392372221079</v>
      </c>
      <c r="CX132" s="386">
        <v>2434.1431895367487</v>
      </c>
      <c r="CY132" s="386">
        <v>2480.9294541445888</v>
      </c>
      <c r="CZ132" s="386">
        <v>2563.4365195365554</v>
      </c>
      <c r="DA132" s="386">
        <v>2648.687482312715</v>
      </c>
      <c r="DB132" s="386">
        <v>2736.773594935135</v>
      </c>
      <c r="DC132" s="386">
        <v>2827.7891446046747</v>
      </c>
      <c r="DD132" s="386">
        <v>2921.8315541858178</v>
      </c>
      <c r="DE132" s="386">
        <v>3004.4088013324908</v>
      </c>
      <c r="DF132" s="386">
        <v>3089.3198591797</v>
      </c>
      <c r="DG132" s="386">
        <v>3176.6306862399183</v>
      </c>
      <c r="DH132" s="386">
        <v>3266.4091051551163</v>
      </c>
      <c r="DI132" s="386">
        <v>3358.7248553810718</v>
      </c>
      <c r="DJ132" s="387">
        <v>3358.7248553810718</v>
      </c>
      <c r="DK132" s="387">
        <v>3358.7248553810718</v>
      </c>
      <c r="DL132" s="387">
        <v>3358.7248553810718</v>
      </c>
      <c r="DM132" s="387">
        <v>3358.7248553810718</v>
      </c>
      <c r="DN132" s="387">
        <v>3358.7248553810718</v>
      </c>
      <c r="DO132" s="387">
        <v>3358.7248553810718</v>
      </c>
      <c r="DP132" s="387">
        <v>3358.7248553810718</v>
      </c>
      <c r="DQ132" s="387">
        <v>3358.7248553810718</v>
      </c>
      <c r="DR132" s="387">
        <v>3358.7248553810718</v>
      </c>
      <c r="DS132" s="387">
        <v>3358.7248553810718</v>
      </c>
      <c r="DT132" s="387">
        <v>3358.7248553810718</v>
      </c>
      <c r="DU132" s="387">
        <v>3358.7248553810718</v>
      </c>
      <c r="DV132" s="387">
        <v>3358.7248553810718</v>
      </c>
      <c r="DW132" s="387">
        <v>3358.7248553810718</v>
      </c>
      <c r="DX132" s="387">
        <v>3358.7248553810718</v>
      </c>
      <c r="DY132" s="387">
        <v>3358.7248553810718</v>
      </c>
      <c r="DZ132" s="387">
        <v>3358.7248553810718</v>
      </c>
      <c r="EA132" s="387">
        <v>3358.7248553810718</v>
      </c>
      <c r="EB132" s="387">
        <v>3358.7248553810718</v>
      </c>
      <c r="EC132" s="387">
        <v>3358.7248553810718</v>
      </c>
      <c r="ED132" s="387">
        <v>3358.7248553810718</v>
      </c>
      <c r="EE132" s="387">
        <v>3358.7248553810718</v>
      </c>
      <c r="EF132" s="387">
        <v>3358.7248553810718</v>
      </c>
      <c r="EG132" s="387">
        <v>3358.7248553810718</v>
      </c>
      <c r="EH132" s="387">
        <v>3358.7248553810718</v>
      </c>
      <c r="EI132" s="387">
        <v>3358.7248553810718</v>
      </c>
      <c r="EJ132" s="387">
        <v>3358.7248553810718</v>
      </c>
      <c r="EK132" s="387">
        <v>3358.7248553810718</v>
      </c>
      <c r="EY132" s="386">
        <v>1618</v>
      </c>
      <c r="EZ132" s="386">
        <v>1635</v>
      </c>
      <c r="FA132" s="386">
        <v>1652</v>
      </c>
      <c r="FB132" s="386">
        <v>1669</v>
      </c>
      <c r="FC132" s="386">
        <v>1685.9</v>
      </c>
      <c r="FD132" s="386">
        <v>1709</v>
      </c>
      <c r="FE132" s="386">
        <v>1732</v>
      </c>
      <c r="FF132" s="386">
        <v>1755</v>
      </c>
      <c r="FG132" s="386">
        <v>1778</v>
      </c>
      <c r="FH132" s="386">
        <v>1801</v>
      </c>
      <c r="FI132" s="386">
        <v>1824.1</v>
      </c>
      <c r="FJ132" s="386">
        <v>1844</v>
      </c>
      <c r="FK132" s="386">
        <v>1864</v>
      </c>
      <c r="FL132" s="386">
        <v>1884</v>
      </c>
      <c r="FM132" s="386">
        <v>1904</v>
      </c>
      <c r="FN132" s="386">
        <v>1924</v>
      </c>
      <c r="FO132" s="386">
        <v>1944</v>
      </c>
      <c r="FP132" s="386">
        <v>1964</v>
      </c>
      <c r="FQ132" s="386">
        <v>1984</v>
      </c>
      <c r="FR132" s="386">
        <v>2004</v>
      </c>
      <c r="FS132" s="386">
        <v>2024</v>
      </c>
      <c r="FT132" s="386">
        <v>2044</v>
      </c>
      <c r="FU132" s="386">
        <v>2064</v>
      </c>
      <c r="FV132" s="386">
        <v>2084</v>
      </c>
      <c r="FW132" s="386">
        <v>2104</v>
      </c>
      <c r="FX132" s="386">
        <v>2124</v>
      </c>
      <c r="FY132" s="386">
        <v>2144</v>
      </c>
      <c r="FZ132" s="386">
        <v>2164</v>
      </c>
      <c r="GA132" s="386">
        <v>2184</v>
      </c>
      <c r="GB132" s="386">
        <v>2204</v>
      </c>
      <c r="GC132" s="386">
        <v>2219.1000000000004</v>
      </c>
      <c r="GD132" s="387">
        <v>2219.1000000000004</v>
      </c>
      <c r="GE132" s="387">
        <v>2219.1000000000004</v>
      </c>
      <c r="GF132" s="387">
        <v>2219.1000000000004</v>
      </c>
      <c r="GG132" s="387">
        <v>2219.1000000000004</v>
      </c>
      <c r="GH132" s="387">
        <v>2219.1000000000004</v>
      </c>
      <c r="GI132" s="387">
        <v>2219.1000000000004</v>
      </c>
      <c r="GJ132" s="387">
        <v>2219.1000000000004</v>
      </c>
      <c r="GK132" s="387">
        <v>2219.1000000000004</v>
      </c>
      <c r="GL132" s="387">
        <v>2219.1000000000004</v>
      </c>
      <c r="GM132" s="387">
        <v>2219.1000000000004</v>
      </c>
      <c r="GN132" s="387">
        <v>2219.1000000000004</v>
      </c>
      <c r="GO132" s="387">
        <v>2219.1000000000004</v>
      </c>
      <c r="GP132" s="387">
        <v>2219.1000000000004</v>
      </c>
      <c r="GQ132" s="387">
        <v>2219.1000000000004</v>
      </c>
      <c r="GR132" s="387">
        <v>2219.1000000000004</v>
      </c>
      <c r="GS132" s="387">
        <v>2219.1000000000004</v>
      </c>
      <c r="GT132" s="387">
        <v>2219.1000000000004</v>
      </c>
      <c r="GU132" s="387">
        <v>2219.1000000000004</v>
      </c>
      <c r="GV132" s="387">
        <v>2219.1000000000004</v>
      </c>
      <c r="GW132" s="387">
        <v>2219.1000000000004</v>
      </c>
      <c r="GX132" s="387">
        <v>2219.1000000000004</v>
      </c>
      <c r="GY132" s="387">
        <v>2219.1000000000004</v>
      </c>
      <c r="GZ132" s="387">
        <v>2219.1000000000004</v>
      </c>
      <c r="HA132" s="387">
        <v>2219.1000000000004</v>
      </c>
      <c r="HB132" s="387">
        <v>2219.1000000000004</v>
      </c>
      <c r="HC132" s="387">
        <v>2219.1000000000004</v>
      </c>
      <c r="HD132" s="387">
        <v>2219.1000000000004</v>
      </c>
      <c r="HE132" s="387">
        <v>2219.1000000000004</v>
      </c>
      <c r="HS132" s="394">
        <v>2.2370783485039647</v>
      </c>
      <c r="HT132" s="394">
        <v>2.2370783485039643</v>
      </c>
      <c r="HU132" s="394">
        <v>2.2370783485039643</v>
      </c>
      <c r="HV132" s="394">
        <v>2.2370783485039647</v>
      </c>
      <c r="HW132" s="394">
        <v>2.2370783485039647</v>
      </c>
      <c r="HX132" s="394">
        <v>2.2516773394929022</v>
      </c>
      <c r="HY132" s="394">
        <v>2.2663716023072715</v>
      </c>
      <c r="HZ132" s="394">
        <v>2.2811617586832407</v>
      </c>
      <c r="IA132" s="394">
        <v>2.2960484344143777</v>
      </c>
      <c r="IB132" s="394">
        <v>2.3110322593781287</v>
      </c>
      <c r="IC132" s="394">
        <v>2.3256575509695274</v>
      </c>
      <c r="ID132" s="394">
        <v>2.340375398237406</v>
      </c>
      <c r="IE132" s="394">
        <v>2.3551863869173171</v>
      </c>
      <c r="IF132" s="394">
        <v>2.3700911064516204</v>
      </c>
      <c r="IG132" s="394">
        <v>2.3850901500129424</v>
      </c>
      <c r="IH132" s="394">
        <v>2.3943322914918146</v>
      </c>
      <c r="II132" s="394">
        <v>2.4036102459478674</v>
      </c>
      <c r="IJ132" s="394">
        <v>2.412924152155143</v>
      </c>
      <c r="IK132" s="394">
        <v>2.4222741494254283</v>
      </c>
      <c r="IL132" s="394">
        <v>2.4316603776103376</v>
      </c>
      <c r="IM132" s="394">
        <v>2.4408688084879451</v>
      </c>
      <c r="IN132" s="394">
        <v>2.4501121106822912</v>
      </c>
      <c r="IO132" s="394">
        <v>2.4593904162472229</v>
      </c>
      <c r="IP132" s="394">
        <v>2.4687038577366622</v>
      </c>
      <c r="IQ132" s="394">
        <v>2.4780525682064969</v>
      </c>
      <c r="IR132" s="394">
        <v>2.4866917475073356</v>
      </c>
      <c r="IS132" s="394">
        <v>2.4953610453859438</v>
      </c>
      <c r="IT132" s="394">
        <v>2.5040605668440468</v>
      </c>
      <c r="IU132" s="394">
        <v>2.5127904172494331</v>
      </c>
      <c r="IV132" s="394">
        <v>2.5215507023372346</v>
      </c>
      <c r="IW132" s="394">
        <v>2.5203849341927187</v>
      </c>
      <c r="IX132" s="394">
        <v>2.519219705008362</v>
      </c>
      <c r="IY132" s="394">
        <v>2.5180550145349905</v>
      </c>
      <c r="IZ132" s="394">
        <v>2.5168908625235464</v>
      </c>
      <c r="JA132" s="394">
        <v>2.5157272487250877</v>
      </c>
      <c r="JB132" s="394">
        <v>2.5157272487250877</v>
      </c>
      <c r="JC132" s="394">
        <v>2.5157272487250877</v>
      </c>
      <c r="JD132" s="394">
        <v>2.5157272487250877</v>
      </c>
      <c r="JE132" s="394">
        <v>2.5157272487250877</v>
      </c>
      <c r="JF132" s="394">
        <v>2.5157272487250877</v>
      </c>
      <c r="JG132" s="394">
        <v>2.5157272487250877</v>
      </c>
      <c r="JH132" s="394">
        <v>2.5157272487250877</v>
      </c>
      <c r="JI132" s="394">
        <v>2.5157272487250877</v>
      </c>
      <c r="JJ132" s="394">
        <v>2.5157272487250877</v>
      </c>
      <c r="JK132" s="394">
        <v>2.5157272487250877</v>
      </c>
      <c r="JL132" s="394">
        <v>2.5157272487250877</v>
      </c>
      <c r="JM132" s="394">
        <v>2.5157272487250877</v>
      </c>
      <c r="JN132" s="394">
        <v>2.5157272487250877</v>
      </c>
      <c r="JO132" s="394">
        <v>2.5157272487250877</v>
      </c>
      <c r="JP132" s="394">
        <v>2.5157272487250877</v>
      </c>
      <c r="JQ132" s="394">
        <v>2.5157272487250877</v>
      </c>
      <c r="JR132" s="394">
        <v>2.5157272487250877</v>
      </c>
      <c r="JS132" s="394">
        <v>2.5157272487250877</v>
      </c>
      <c r="JT132" s="394">
        <v>2.5157272487250877</v>
      </c>
      <c r="JU132" s="394">
        <v>2.5157272487250877</v>
      </c>
      <c r="JV132" s="394">
        <v>2.5157272487250877</v>
      </c>
      <c r="JW132" s="394">
        <v>2.5157272487250877</v>
      </c>
      <c r="JX132" s="394">
        <v>2.5157272487250877</v>
      </c>
      <c r="JY132" s="394">
        <v>2.5157272487250877</v>
      </c>
      <c r="JZ132" s="394">
        <v>2.5157272487250877</v>
      </c>
      <c r="KA132" s="394">
        <v>2.5157272487250877</v>
      </c>
      <c r="KB132" s="394">
        <v>2.5157272487250877</v>
      </c>
      <c r="KC132" s="394">
        <v>2.5157272487250877</v>
      </c>
    </row>
    <row r="133" spans="1:289" x14ac:dyDescent="0.25">
      <c r="A133" s="383">
        <v>124</v>
      </c>
      <c r="B133" s="384" t="s">
        <v>854</v>
      </c>
      <c r="C133" s="385" t="s">
        <v>142</v>
      </c>
      <c r="D133" s="385" t="s">
        <v>142</v>
      </c>
      <c r="E133" s="129">
        <v>2052</v>
      </c>
      <c r="F133" s="386">
        <v>706.14038000000005</v>
      </c>
      <c r="G133" s="386">
        <v>698.88632562131727</v>
      </c>
      <c r="H133" s="386">
        <v>691.70679085151016</v>
      </c>
      <c r="I133" s="386">
        <v>684.60101016390672</v>
      </c>
      <c r="J133" s="386">
        <v>677.5682258959539</v>
      </c>
      <c r="K133" s="386">
        <v>680.23447796918504</v>
      </c>
      <c r="L133" s="386">
        <v>682.91122182737058</v>
      </c>
      <c r="M133" s="386">
        <v>685.59849875601105</v>
      </c>
      <c r="N133" s="386">
        <v>688.29635020306682</v>
      </c>
      <c r="O133" s="386">
        <v>691.00481777959737</v>
      </c>
      <c r="P133" s="386">
        <v>693.7231066138221</v>
      </c>
      <c r="Q133" s="386">
        <v>696.45208870805914</v>
      </c>
      <c r="R133" s="386">
        <v>699.19180612767263</v>
      </c>
      <c r="S133" s="386">
        <v>701.94230110350429</v>
      </c>
      <c r="T133" s="386">
        <v>704.70361603252434</v>
      </c>
      <c r="U133" s="386">
        <v>707.19392796409818</v>
      </c>
      <c r="V133" s="386">
        <v>709.69304026702741</v>
      </c>
      <c r="W133" s="386">
        <v>712.20098404044256</v>
      </c>
      <c r="X133" s="386">
        <v>714.71779049337374</v>
      </c>
      <c r="Y133" s="386">
        <v>717.243490945139</v>
      </c>
      <c r="Z133" s="386">
        <v>719.46386110437891</v>
      </c>
      <c r="AA133" s="386">
        <v>721.69110486192449</v>
      </c>
      <c r="AB133" s="386">
        <v>723.92524349636892</v>
      </c>
      <c r="AC133" s="386">
        <v>726.16629835217771</v>
      </c>
      <c r="AD133" s="386">
        <v>728.41429083989271</v>
      </c>
      <c r="AE133" s="386">
        <v>731.39896453071208</v>
      </c>
      <c r="AF133" s="386">
        <v>734.39586790613919</v>
      </c>
      <c r="AG133" s="386">
        <v>737.40505107724164</v>
      </c>
      <c r="AH133" s="386">
        <v>740.42656436041716</v>
      </c>
      <c r="AI133" s="386">
        <v>743.4604582782348</v>
      </c>
      <c r="AJ133" s="386">
        <v>746.26083593600163</v>
      </c>
      <c r="AK133" s="386">
        <v>749.07176172035508</v>
      </c>
      <c r="AL133" s="386">
        <v>751.89327536271298</v>
      </c>
      <c r="AM133" s="386">
        <v>754.72541674414856</v>
      </c>
      <c r="AN133" s="386">
        <v>757.5682258959547</v>
      </c>
      <c r="AO133" s="387">
        <v>757.5682258959547</v>
      </c>
      <c r="AP133" s="387">
        <v>757.5682258959547</v>
      </c>
      <c r="AQ133" s="387">
        <v>757.5682258959547</v>
      </c>
      <c r="AR133" s="387">
        <v>757.5682258959547</v>
      </c>
      <c r="AS133" s="387">
        <v>757.5682258959547</v>
      </c>
      <c r="AT133" s="387">
        <v>757.5682258959547</v>
      </c>
      <c r="AU133" s="387">
        <v>757.5682258959547</v>
      </c>
      <c r="AV133" s="387">
        <v>757.5682258959547</v>
      </c>
      <c r="AW133" s="387">
        <v>757.5682258959547</v>
      </c>
      <c r="AX133" s="387">
        <v>757.5682258959547</v>
      </c>
      <c r="AY133" s="387">
        <v>757.5682258959547</v>
      </c>
      <c r="AZ133" s="387">
        <v>757.5682258959547</v>
      </c>
      <c r="BA133" s="387">
        <v>757.5682258959547</v>
      </c>
      <c r="BB133" s="387">
        <v>757.5682258959547</v>
      </c>
      <c r="BC133" s="387">
        <v>757.5682258959547</v>
      </c>
      <c r="BD133" s="387">
        <v>757.5682258959547</v>
      </c>
      <c r="BE133" s="387">
        <v>757.5682258959547</v>
      </c>
      <c r="BF133" s="387">
        <v>757.5682258959547</v>
      </c>
      <c r="BG133" s="387">
        <v>757.5682258959547</v>
      </c>
      <c r="BH133" s="387">
        <v>757.5682258959547</v>
      </c>
      <c r="BI133" s="387">
        <v>757.5682258959547</v>
      </c>
      <c r="BJ133" s="387">
        <v>757.5682258959547</v>
      </c>
      <c r="BK133" s="387">
        <v>757.5682258959547</v>
      </c>
      <c r="BL133" s="387">
        <v>757.5682258959547</v>
      </c>
      <c r="BM133" s="387">
        <v>757.5682258959547</v>
      </c>
      <c r="BN133" s="387">
        <v>757.5682258959547</v>
      </c>
      <c r="BO133" s="387">
        <v>757.5682258959547</v>
      </c>
      <c r="BP133" s="387">
        <v>757.5682258959547</v>
      </c>
      <c r="CA133" s="386">
        <v>1729.9999999999998</v>
      </c>
      <c r="CB133" s="386">
        <v>1712.2280180675668</v>
      </c>
      <c r="CC133" s="386">
        <v>1694.6386045408026</v>
      </c>
      <c r="CD133" s="386">
        <v>1677.2298839269861</v>
      </c>
      <c r="CE133" s="386">
        <v>1660</v>
      </c>
      <c r="CF133" s="386">
        <v>1670.388012116892</v>
      </c>
      <c r="CG133" s="386">
        <v>1680.8410307372421</v>
      </c>
      <c r="CH133" s="386">
        <v>1691.3594626612587</v>
      </c>
      <c r="CI133" s="386">
        <v>1701.9437172348401</v>
      </c>
      <c r="CJ133" s="386">
        <v>1712.5942063655039</v>
      </c>
      <c r="CK133" s="386">
        <v>1723.2659247287847</v>
      </c>
      <c r="CL133" s="386">
        <v>1734.004141958173</v>
      </c>
      <c r="CM133" s="386">
        <v>1744.809272429221</v>
      </c>
      <c r="CN133" s="386">
        <v>1755.6817330995871</v>
      </c>
      <c r="CO133" s="386">
        <v>1766.6219435251253</v>
      </c>
      <c r="CP133" s="386">
        <v>1774.248095292854</v>
      </c>
      <c r="CQ133" s="386">
        <v>1781.9071676245992</v>
      </c>
      <c r="CR133" s="386">
        <v>1789.599302631817</v>
      </c>
      <c r="CS133" s="386">
        <v>1797.3246430394306</v>
      </c>
      <c r="CT133" s="386">
        <v>1805.0833321884775</v>
      </c>
      <c r="CU133" s="386">
        <v>1812.0921098673853</v>
      </c>
      <c r="CV133" s="386">
        <v>1819.1281012287177</v>
      </c>
      <c r="CW133" s="386">
        <v>1826.1914119377627</v>
      </c>
      <c r="CX133" s="386">
        <v>1833.2821480700854</v>
      </c>
      <c r="CY133" s="386">
        <v>1840.4004161131204</v>
      </c>
      <c r="CZ133" s="386">
        <v>1849.3600091601393</v>
      </c>
      <c r="DA133" s="386">
        <v>1858.3632200562226</v>
      </c>
      <c r="DB133" s="386">
        <v>1867.4102611454744</v>
      </c>
      <c r="DC133" s="386">
        <v>1876.5013458057499</v>
      </c>
      <c r="DD133" s="386">
        <v>1885.6366884536885</v>
      </c>
      <c r="DE133" s="386">
        <v>1892.6359601075874</v>
      </c>
      <c r="DF133" s="386">
        <v>1899.6612122719341</v>
      </c>
      <c r="DG133" s="386">
        <v>1906.712541383466</v>
      </c>
      <c r="DH133" s="386">
        <v>1913.7900442368832</v>
      </c>
      <c r="DI133" s="386">
        <v>1920.8938179861773</v>
      </c>
      <c r="DJ133" s="387">
        <v>1920.8938179861773</v>
      </c>
      <c r="DK133" s="387">
        <v>1920.8938179861773</v>
      </c>
      <c r="DL133" s="387">
        <v>1920.8938179861773</v>
      </c>
      <c r="DM133" s="387">
        <v>1920.8938179861773</v>
      </c>
      <c r="DN133" s="387">
        <v>1920.8938179861773</v>
      </c>
      <c r="DO133" s="387">
        <v>1920.8938179861773</v>
      </c>
      <c r="DP133" s="387">
        <v>1920.8938179861773</v>
      </c>
      <c r="DQ133" s="387">
        <v>1920.8938179861773</v>
      </c>
      <c r="DR133" s="387">
        <v>1920.8938179861773</v>
      </c>
      <c r="DS133" s="387">
        <v>1920.8938179861773</v>
      </c>
      <c r="DT133" s="387">
        <v>1920.8938179861773</v>
      </c>
      <c r="DU133" s="387">
        <v>1920.8938179861773</v>
      </c>
      <c r="DV133" s="387">
        <v>1920.8938179861773</v>
      </c>
      <c r="DW133" s="387">
        <v>1920.8938179861773</v>
      </c>
      <c r="DX133" s="387">
        <v>1920.8938179861773</v>
      </c>
      <c r="DY133" s="387">
        <v>1920.8938179861773</v>
      </c>
      <c r="DZ133" s="387">
        <v>1920.8938179861773</v>
      </c>
      <c r="EA133" s="387">
        <v>1920.8938179861773</v>
      </c>
      <c r="EB133" s="387">
        <v>1920.8938179861773</v>
      </c>
      <c r="EC133" s="387">
        <v>1920.8938179861773</v>
      </c>
      <c r="ED133" s="387">
        <v>1920.8938179861773</v>
      </c>
      <c r="EE133" s="387">
        <v>1920.8938179861773</v>
      </c>
      <c r="EF133" s="387">
        <v>1920.8938179861773</v>
      </c>
      <c r="EG133" s="387">
        <v>1920.8938179861773</v>
      </c>
      <c r="EH133" s="387">
        <v>1920.8938179861773</v>
      </c>
      <c r="EI133" s="387">
        <v>1920.8938179861773</v>
      </c>
      <c r="EJ133" s="387">
        <v>1920.8938179861773</v>
      </c>
      <c r="EK133" s="387">
        <v>1920.8938179861773</v>
      </c>
      <c r="EY133" s="386">
        <v>423</v>
      </c>
      <c r="EZ133" s="386">
        <v>427</v>
      </c>
      <c r="FA133" s="386">
        <v>431</v>
      </c>
      <c r="FB133" s="386">
        <v>435</v>
      </c>
      <c r="FC133" s="386">
        <v>437.3</v>
      </c>
      <c r="FD133" s="386">
        <v>443</v>
      </c>
      <c r="FE133" s="386">
        <v>449</v>
      </c>
      <c r="FF133" s="386">
        <v>455</v>
      </c>
      <c r="FG133" s="386">
        <v>461</v>
      </c>
      <c r="FH133" s="386">
        <v>467</v>
      </c>
      <c r="FI133" s="386">
        <v>472.29999999999995</v>
      </c>
      <c r="FJ133" s="386">
        <v>477</v>
      </c>
      <c r="FK133" s="386">
        <v>482</v>
      </c>
      <c r="FL133" s="386">
        <v>487</v>
      </c>
      <c r="FM133" s="386">
        <v>492</v>
      </c>
      <c r="FN133" s="386">
        <v>497</v>
      </c>
      <c r="FO133" s="386">
        <v>502</v>
      </c>
      <c r="FP133" s="386">
        <v>507</v>
      </c>
      <c r="FQ133" s="386">
        <v>512</v>
      </c>
      <c r="FR133" s="386">
        <v>517</v>
      </c>
      <c r="FS133" s="386">
        <v>522</v>
      </c>
      <c r="FT133" s="386">
        <v>527</v>
      </c>
      <c r="FU133" s="386">
        <v>532</v>
      </c>
      <c r="FV133" s="386">
        <v>537</v>
      </c>
      <c r="FW133" s="386">
        <v>542</v>
      </c>
      <c r="FX133" s="386">
        <v>547</v>
      </c>
      <c r="FY133" s="386">
        <v>552</v>
      </c>
      <c r="FZ133" s="386">
        <v>557</v>
      </c>
      <c r="GA133" s="386">
        <v>562</v>
      </c>
      <c r="GB133" s="386">
        <v>567</v>
      </c>
      <c r="GC133" s="386">
        <v>569.9</v>
      </c>
      <c r="GD133" s="387">
        <v>569.9</v>
      </c>
      <c r="GE133" s="387">
        <v>569.9</v>
      </c>
      <c r="GF133" s="387">
        <v>569.9</v>
      </c>
      <c r="GG133" s="387">
        <v>569.9</v>
      </c>
      <c r="GH133" s="387">
        <v>569.9</v>
      </c>
      <c r="GI133" s="387">
        <v>569.9</v>
      </c>
      <c r="GJ133" s="387">
        <v>569.9</v>
      </c>
      <c r="GK133" s="387">
        <v>569.9</v>
      </c>
      <c r="GL133" s="387">
        <v>569.9</v>
      </c>
      <c r="GM133" s="387">
        <v>569.9</v>
      </c>
      <c r="GN133" s="387">
        <v>569.9</v>
      </c>
      <c r="GO133" s="387">
        <v>569.9</v>
      </c>
      <c r="GP133" s="387">
        <v>569.9</v>
      </c>
      <c r="GQ133" s="387">
        <v>569.9</v>
      </c>
      <c r="GR133" s="387">
        <v>569.9</v>
      </c>
      <c r="GS133" s="387">
        <v>569.9</v>
      </c>
      <c r="GT133" s="387">
        <v>569.9</v>
      </c>
      <c r="GU133" s="387">
        <v>569.9</v>
      </c>
      <c r="GV133" s="387">
        <v>569.9</v>
      </c>
      <c r="GW133" s="387">
        <v>569.9</v>
      </c>
      <c r="GX133" s="387">
        <v>569.9</v>
      </c>
      <c r="GY133" s="387">
        <v>569.9</v>
      </c>
      <c r="GZ133" s="387">
        <v>569.9</v>
      </c>
      <c r="HA133" s="387">
        <v>569.9</v>
      </c>
      <c r="HB133" s="387">
        <v>569.9</v>
      </c>
      <c r="HC133" s="387">
        <v>569.9</v>
      </c>
      <c r="HD133" s="387">
        <v>569.9</v>
      </c>
      <c r="HE133" s="387">
        <v>569.9</v>
      </c>
      <c r="HS133" s="394">
        <v>2.4499377871578449</v>
      </c>
      <c r="HT133" s="394">
        <v>2.4499377871578445</v>
      </c>
      <c r="HU133" s="394">
        <v>2.449937787157844</v>
      </c>
      <c r="HV133" s="394">
        <v>2.4499377871578436</v>
      </c>
      <c r="HW133" s="394">
        <v>2.4499377871578449</v>
      </c>
      <c r="HX133" s="394">
        <v>2.4556062155269958</v>
      </c>
      <c r="HY133" s="394">
        <v>2.4612877589557796</v>
      </c>
      <c r="HZ133" s="394">
        <v>2.4669824477885491</v>
      </c>
      <c r="IA133" s="394">
        <v>2.4726903124398651</v>
      </c>
      <c r="IB133" s="394">
        <v>2.4784113833946555</v>
      </c>
      <c r="IC133" s="394">
        <v>2.4840832146132952</v>
      </c>
      <c r="ID133" s="394">
        <v>2.4897680257873964</v>
      </c>
      <c r="IE133" s="394">
        <v>2.495465846621518</v>
      </c>
      <c r="IF133" s="394">
        <v>2.5011767068881983</v>
      </c>
      <c r="IG133" s="394">
        <v>2.5069006364281092</v>
      </c>
      <c r="IH133" s="394">
        <v>2.5088565174769522</v>
      </c>
      <c r="II133" s="394">
        <v>2.5108139245019832</v>
      </c>
      <c r="IJ133" s="394">
        <v>2.5127728586937672</v>
      </c>
      <c r="IK133" s="394">
        <v>2.5147333212437979</v>
      </c>
      <c r="IL133" s="394">
        <v>2.5166953133444969</v>
      </c>
      <c r="IM133" s="394">
        <v>2.5186700928741845</v>
      </c>
      <c r="IN133" s="394">
        <v>2.5206464219574345</v>
      </c>
      <c r="IO133" s="394">
        <v>2.5226243018101391</v>
      </c>
      <c r="IP133" s="394">
        <v>2.5246037336491431</v>
      </c>
      <c r="IQ133" s="394">
        <v>2.5265847186922437</v>
      </c>
      <c r="IR133" s="394">
        <v>2.5285242375845378</v>
      </c>
      <c r="IS133" s="394">
        <v>2.5304652453378647</v>
      </c>
      <c r="IT133" s="394">
        <v>2.5324077430951406</v>
      </c>
      <c r="IU133" s="394">
        <v>2.5343517320001583</v>
      </c>
      <c r="IV133" s="394">
        <v>2.5362972131975878</v>
      </c>
      <c r="IW133" s="394">
        <v>2.5361587650968427</v>
      </c>
      <c r="IX133" s="394">
        <v>2.5360203245535229</v>
      </c>
      <c r="IY133" s="394">
        <v>2.5358818915672159</v>
      </c>
      <c r="IZ133" s="394">
        <v>2.5357434661375091</v>
      </c>
      <c r="JA133" s="394">
        <v>2.5356050482639896</v>
      </c>
      <c r="JB133" s="394">
        <v>2.5356050482639896</v>
      </c>
      <c r="JC133" s="394">
        <v>2.5356050482639896</v>
      </c>
      <c r="JD133" s="394">
        <v>2.5356050482639896</v>
      </c>
      <c r="JE133" s="394">
        <v>2.5356050482639896</v>
      </c>
      <c r="JF133" s="394">
        <v>2.5356050482639896</v>
      </c>
      <c r="JG133" s="394">
        <v>2.5356050482639896</v>
      </c>
      <c r="JH133" s="394">
        <v>2.5356050482639896</v>
      </c>
      <c r="JI133" s="394">
        <v>2.5356050482639896</v>
      </c>
      <c r="JJ133" s="394">
        <v>2.5356050482639896</v>
      </c>
      <c r="JK133" s="394">
        <v>2.5356050482639896</v>
      </c>
      <c r="JL133" s="394">
        <v>2.5356050482639896</v>
      </c>
      <c r="JM133" s="394">
        <v>2.5356050482639896</v>
      </c>
      <c r="JN133" s="394">
        <v>2.5356050482639896</v>
      </c>
      <c r="JO133" s="394">
        <v>2.5356050482639896</v>
      </c>
      <c r="JP133" s="394">
        <v>2.5356050482639896</v>
      </c>
      <c r="JQ133" s="394">
        <v>2.5356050482639896</v>
      </c>
      <c r="JR133" s="394">
        <v>2.5356050482639896</v>
      </c>
      <c r="JS133" s="394">
        <v>2.5356050482639896</v>
      </c>
      <c r="JT133" s="394">
        <v>2.5356050482639896</v>
      </c>
      <c r="JU133" s="394">
        <v>2.5356050482639896</v>
      </c>
      <c r="JV133" s="394">
        <v>2.5356050482639896</v>
      </c>
      <c r="JW133" s="394">
        <v>2.5356050482639896</v>
      </c>
      <c r="JX133" s="394">
        <v>2.5356050482639896</v>
      </c>
      <c r="JY133" s="394">
        <v>2.5356050482639896</v>
      </c>
      <c r="JZ133" s="394">
        <v>2.5356050482639896</v>
      </c>
      <c r="KA133" s="394">
        <v>2.5356050482639896</v>
      </c>
      <c r="KB133" s="394">
        <v>2.5356050482639896</v>
      </c>
      <c r="KC133" s="394">
        <v>2.5356050482639896</v>
      </c>
    </row>
    <row r="134" spans="1:289" x14ac:dyDescent="0.25">
      <c r="A134" s="383">
        <v>125</v>
      </c>
      <c r="B134" s="384" t="s">
        <v>854</v>
      </c>
      <c r="C134" s="385" t="s">
        <v>142</v>
      </c>
      <c r="D134" s="385" t="s">
        <v>142</v>
      </c>
      <c r="E134" s="129">
        <v>2052</v>
      </c>
      <c r="F134" s="386">
        <v>857.93638999999996</v>
      </c>
      <c r="G134" s="386">
        <v>905.77073236587046</v>
      </c>
      <c r="H134" s="386">
        <v>956.27208400684037</v>
      </c>
      <c r="I134" s="386">
        <v>1009.5891443326153</v>
      </c>
      <c r="J134" s="386">
        <v>1065.8789035056377</v>
      </c>
      <c r="K134" s="386">
        <v>1099.0993696078626</v>
      </c>
      <c r="L134" s="386">
        <v>1133.3552247814159</v>
      </c>
      <c r="M134" s="386">
        <v>1168.678739209555</v>
      </c>
      <c r="N134" s="386">
        <v>1205.1031888469493</v>
      </c>
      <c r="O134" s="386">
        <v>1242.6628867667619</v>
      </c>
      <c r="P134" s="386">
        <v>1276.7837200410122</v>
      </c>
      <c r="Q134" s="386">
        <v>1311.8414375464786</v>
      </c>
      <c r="R134" s="386">
        <v>1347.8617640963753</v>
      </c>
      <c r="S134" s="386">
        <v>1384.8711308516097</v>
      </c>
      <c r="T134" s="386">
        <v>1422.8966947155593</v>
      </c>
      <c r="U134" s="386">
        <v>1454.4781791614648</v>
      </c>
      <c r="V134" s="386">
        <v>1486.7606211424543</v>
      </c>
      <c r="W134" s="386">
        <v>1519.7595785550172</v>
      </c>
      <c r="X134" s="386">
        <v>1553.4909546063516</v>
      </c>
      <c r="Y134" s="386">
        <v>1587.9710054786069</v>
      </c>
      <c r="Z134" s="386">
        <v>1616.3581341826132</v>
      </c>
      <c r="AA134" s="386">
        <v>1645.2527211923932</v>
      </c>
      <c r="AB134" s="386">
        <v>1674.6638380112602</v>
      </c>
      <c r="AC134" s="386">
        <v>1704.6007183079143</v>
      </c>
      <c r="AD134" s="386">
        <v>1735.0727608153684</v>
      </c>
      <c r="AE134" s="386">
        <v>1772.9208900961103</v>
      </c>
      <c r="AF134" s="386">
        <v>1811.5946221540974</v>
      </c>
      <c r="AG134" s="386">
        <v>1851.1119663324266</v>
      </c>
      <c r="AH134" s="386">
        <v>1891.4913248222424</v>
      </c>
      <c r="AI134" s="386">
        <v>1932.7515012321537</v>
      </c>
      <c r="AJ134" s="386">
        <v>1968.43482696415</v>
      </c>
      <c r="AK134" s="386">
        <v>2004.7769542722847</v>
      </c>
      <c r="AL134" s="386">
        <v>2041.7900462469599</v>
      </c>
      <c r="AM134" s="386">
        <v>2079.4864905390123</v>
      </c>
      <c r="AN134" s="386">
        <v>2117.8789035056466</v>
      </c>
      <c r="AO134" s="387">
        <v>2117.8789035056466</v>
      </c>
      <c r="AP134" s="387">
        <v>2117.8789035056466</v>
      </c>
      <c r="AQ134" s="387">
        <v>2117.8789035056466</v>
      </c>
      <c r="AR134" s="387">
        <v>2117.8789035056466</v>
      </c>
      <c r="AS134" s="387">
        <v>2117.8789035056466</v>
      </c>
      <c r="AT134" s="387">
        <v>2117.8789035056466</v>
      </c>
      <c r="AU134" s="387">
        <v>2117.8789035056466</v>
      </c>
      <c r="AV134" s="387">
        <v>2117.8789035056466</v>
      </c>
      <c r="AW134" s="387">
        <v>2117.8789035056466</v>
      </c>
      <c r="AX134" s="387">
        <v>2117.8789035056466</v>
      </c>
      <c r="AY134" s="387">
        <v>2117.8789035056466</v>
      </c>
      <c r="AZ134" s="387">
        <v>2117.8789035056466</v>
      </c>
      <c r="BA134" s="387">
        <v>2117.8789035056466</v>
      </c>
      <c r="BB134" s="387">
        <v>2117.8789035056466</v>
      </c>
      <c r="BC134" s="387">
        <v>2117.8789035056466</v>
      </c>
      <c r="BD134" s="387">
        <v>2117.8789035056466</v>
      </c>
      <c r="BE134" s="387">
        <v>2117.8789035056466</v>
      </c>
      <c r="BF134" s="387">
        <v>2117.8789035056466</v>
      </c>
      <c r="BG134" s="387">
        <v>2117.8789035056466</v>
      </c>
      <c r="BH134" s="387">
        <v>2117.8789035056466</v>
      </c>
      <c r="BI134" s="387">
        <v>2117.8789035056466</v>
      </c>
      <c r="BJ134" s="387">
        <v>2117.8789035056466</v>
      </c>
      <c r="BK134" s="387">
        <v>2117.8789035056466</v>
      </c>
      <c r="BL134" s="387">
        <v>2117.8789035056466</v>
      </c>
      <c r="BM134" s="387">
        <v>2117.8789035056466</v>
      </c>
      <c r="BN134" s="387">
        <v>2117.8789035056466</v>
      </c>
      <c r="BO134" s="387">
        <v>2117.8789035056466</v>
      </c>
      <c r="BP134" s="387">
        <v>2117.8789035056466</v>
      </c>
      <c r="CA134" s="386">
        <v>1880</v>
      </c>
      <c r="CB134" s="386">
        <v>1983.6149244502085</v>
      </c>
      <c r="CC134" s="386">
        <v>2092.9405151604287</v>
      </c>
      <c r="CD134" s="386">
        <v>2208.2915116269864</v>
      </c>
      <c r="CE134" s="386">
        <v>2330</v>
      </c>
      <c r="CF134" s="386">
        <v>2396.901521788594</v>
      </c>
      <c r="CG134" s="386">
        <v>2465.7239936276728</v>
      </c>
      <c r="CH134" s="386">
        <v>2536.5225719471323</v>
      </c>
      <c r="CI134" s="386">
        <v>2609.3539968889268</v>
      </c>
      <c r="CJ134" s="386">
        <v>2684.2766377803514</v>
      </c>
      <c r="CK134" s="386">
        <v>2751.4987854080432</v>
      </c>
      <c r="CL134" s="386">
        <v>2820.4043724652183</v>
      </c>
      <c r="CM134" s="386">
        <v>2891.035557204963</v>
      </c>
      <c r="CN134" s="386">
        <v>2963.4355536464777</v>
      </c>
      <c r="CO134" s="386">
        <v>3037.6486580145524</v>
      </c>
      <c r="CP134" s="386">
        <v>3095.3200285628191</v>
      </c>
      <c r="CQ134" s="386">
        <v>3154.0863206623785</v>
      </c>
      <c r="CR134" s="386">
        <v>3213.9683219794865</v>
      </c>
      <c r="CS134" s="386">
        <v>3274.9872148452664</v>
      </c>
      <c r="CT134" s="386">
        <v>3337.1645837486285</v>
      </c>
      <c r="CU134" s="386">
        <v>3386.1236607006995</v>
      </c>
      <c r="CV134" s="386">
        <v>3435.8010094538295</v>
      </c>
      <c r="CW134" s="386">
        <v>3486.2071676736018</v>
      </c>
      <c r="CX134" s="386">
        <v>3537.3528276222241</v>
      </c>
      <c r="CY134" s="386">
        <v>3589.2488384265957</v>
      </c>
      <c r="CZ134" s="386">
        <v>3655.7576283739295</v>
      </c>
      <c r="DA134" s="386">
        <v>3723.4988263652253</v>
      </c>
      <c r="DB134" s="386">
        <v>3792.4952689246184</v>
      </c>
      <c r="DC134" s="386">
        <v>3862.7702157370927</v>
      </c>
      <c r="DD134" s="386">
        <v>3934.3473574896525</v>
      </c>
      <c r="DE134" s="386">
        <v>4006.5720673986125</v>
      </c>
      <c r="DF134" s="386">
        <v>4080.1226411033817</v>
      </c>
      <c r="DG134" s="386">
        <v>4155.0234181244268</v>
      </c>
      <c r="DH134" s="386">
        <v>4231.2991847945186</v>
      </c>
      <c r="DI134" s="386">
        <v>4308.9751824610794</v>
      </c>
      <c r="DJ134" s="387">
        <v>4308.9751824610794</v>
      </c>
      <c r="DK134" s="387">
        <v>4308.9751824610794</v>
      </c>
      <c r="DL134" s="387">
        <v>4308.9751824610794</v>
      </c>
      <c r="DM134" s="387">
        <v>4308.9751824610794</v>
      </c>
      <c r="DN134" s="387">
        <v>4308.9751824610794</v>
      </c>
      <c r="DO134" s="387">
        <v>4308.9751824610794</v>
      </c>
      <c r="DP134" s="387">
        <v>4308.9751824610794</v>
      </c>
      <c r="DQ134" s="387">
        <v>4308.9751824610794</v>
      </c>
      <c r="DR134" s="387">
        <v>4308.9751824610794</v>
      </c>
      <c r="DS134" s="387">
        <v>4308.9751824610794</v>
      </c>
      <c r="DT134" s="387">
        <v>4308.9751824610794</v>
      </c>
      <c r="DU134" s="387">
        <v>4308.9751824610794</v>
      </c>
      <c r="DV134" s="387">
        <v>4308.9751824610794</v>
      </c>
      <c r="DW134" s="387">
        <v>4308.9751824610794</v>
      </c>
      <c r="DX134" s="387">
        <v>4308.9751824610794</v>
      </c>
      <c r="DY134" s="387">
        <v>4308.9751824610794</v>
      </c>
      <c r="DZ134" s="387">
        <v>4308.9751824610794</v>
      </c>
      <c r="EA134" s="387">
        <v>4308.9751824610794</v>
      </c>
      <c r="EB134" s="387">
        <v>4308.9751824610794</v>
      </c>
      <c r="EC134" s="387">
        <v>4308.9751824610794</v>
      </c>
      <c r="ED134" s="387">
        <v>4308.9751824610794</v>
      </c>
      <c r="EE134" s="387">
        <v>4308.9751824610794</v>
      </c>
      <c r="EF134" s="387">
        <v>4308.9751824610794</v>
      </c>
      <c r="EG134" s="387">
        <v>4308.9751824610794</v>
      </c>
      <c r="EH134" s="387">
        <v>4308.9751824610794</v>
      </c>
      <c r="EI134" s="387">
        <v>4308.9751824610794</v>
      </c>
      <c r="EJ134" s="387">
        <v>4308.9751824610794</v>
      </c>
      <c r="EK134" s="387">
        <v>4308.9751824610794</v>
      </c>
      <c r="EY134" s="386">
        <v>5945</v>
      </c>
      <c r="EZ134" s="386">
        <v>6017</v>
      </c>
      <c r="FA134" s="386">
        <v>6089</v>
      </c>
      <c r="FB134" s="386">
        <v>6161</v>
      </c>
      <c r="FC134" s="386">
        <v>6231.8</v>
      </c>
      <c r="FD134" s="386">
        <v>6318</v>
      </c>
      <c r="FE134" s="386">
        <v>6404</v>
      </c>
      <c r="FF134" s="386">
        <v>6490</v>
      </c>
      <c r="FG134" s="386">
        <v>6576</v>
      </c>
      <c r="FH134" s="386">
        <v>6662</v>
      </c>
      <c r="FI134" s="386">
        <v>6748.3</v>
      </c>
      <c r="FJ134" s="386">
        <v>6824</v>
      </c>
      <c r="FK134" s="386">
        <v>6900</v>
      </c>
      <c r="FL134" s="386">
        <v>6976</v>
      </c>
      <c r="FM134" s="386">
        <v>7052</v>
      </c>
      <c r="FN134" s="386">
        <v>7128</v>
      </c>
      <c r="FO134" s="386">
        <v>7204</v>
      </c>
      <c r="FP134" s="386">
        <v>7280</v>
      </c>
      <c r="FQ134" s="386">
        <v>7356</v>
      </c>
      <c r="FR134" s="386">
        <v>7432</v>
      </c>
      <c r="FS134" s="386">
        <v>7508</v>
      </c>
      <c r="FT134" s="386">
        <v>7584</v>
      </c>
      <c r="FU134" s="386">
        <v>7660</v>
      </c>
      <c r="FV134" s="386">
        <v>7736</v>
      </c>
      <c r="FW134" s="386">
        <v>7812</v>
      </c>
      <c r="FX134" s="386">
        <v>7888</v>
      </c>
      <c r="FY134" s="386">
        <v>7964</v>
      </c>
      <c r="FZ134" s="386">
        <v>8040</v>
      </c>
      <c r="GA134" s="386">
        <v>8116</v>
      </c>
      <c r="GB134" s="386">
        <v>8192</v>
      </c>
      <c r="GC134" s="386">
        <v>8268.9</v>
      </c>
      <c r="GD134" s="387">
        <v>8268.9</v>
      </c>
      <c r="GE134" s="387">
        <v>8268.9</v>
      </c>
      <c r="GF134" s="387">
        <v>8268.9</v>
      </c>
      <c r="GG134" s="387">
        <v>8268.9</v>
      </c>
      <c r="GH134" s="387">
        <v>8268.9</v>
      </c>
      <c r="GI134" s="387">
        <v>8268.9</v>
      </c>
      <c r="GJ134" s="387">
        <v>8268.9</v>
      </c>
      <c r="GK134" s="387">
        <v>8268.9</v>
      </c>
      <c r="GL134" s="387">
        <v>8268.9</v>
      </c>
      <c r="GM134" s="387">
        <v>8268.9</v>
      </c>
      <c r="GN134" s="387">
        <v>8268.9</v>
      </c>
      <c r="GO134" s="387">
        <v>8268.9</v>
      </c>
      <c r="GP134" s="387">
        <v>8268.9</v>
      </c>
      <c r="GQ134" s="387">
        <v>8268.9</v>
      </c>
      <c r="GR134" s="387">
        <v>8268.9</v>
      </c>
      <c r="GS134" s="387">
        <v>8268.9</v>
      </c>
      <c r="GT134" s="387">
        <v>8268.9</v>
      </c>
      <c r="GU134" s="387">
        <v>8268.9</v>
      </c>
      <c r="GV134" s="387">
        <v>8268.9</v>
      </c>
      <c r="GW134" s="387">
        <v>8268.9</v>
      </c>
      <c r="GX134" s="387">
        <v>8268.9</v>
      </c>
      <c r="GY134" s="387">
        <v>8268.9</v>
      </c>
      <c r="GZ134" s="387">
        <v>8268.9</v>
      </c>
      <c r="HA134" s="387">
        <v>8268.9</v>
      </c>
      <c r="HB134" s="387">
        <v>8268.9</v>
      </c>
      <c r="HC134" s="387">
        <v>8268.9</v>
      </c>
      <c r="HD134" s="387">
        <v>8268.9</v>
      </c>
      <c r="HE134" s="387">
        <v>8268.9</v>
      </c>
      <c r="HS134" s="394">
        <v>2.1913046490544597</v>
      </c>
      <c r="HT134" s="394">
        <v>2.1899746299695644</v>
      </c>
      <c r="HU134" s="394">
        <v>2.1886454181438362</v>
      </c>
      <c r="HV134" s="394">
        <v>2.1873170130873074</v>
      </c>
      <c r="HW134" s="394">
        <v>2.1859894143103058</v>
      </c>
      <c r="HX134" s="394">
        <v>2.1807869134196318</v>
      </c>
      <c r="HY134" s="394">
        <v>2.17559679411477</v>
      </c>
      <c r="HZ134" s="394">
        <v>2.1704190269284176</v>
      </c>
      <c r="IA134" s="394">
        <v>2.1652535824634023</v>
      </c>
      <c r="IB134" s="394">
        <v>2.1601004313925158</v>
      </c>
      <c r="IC134" s="394">
        <v>2.1550233937190715</v>
      </c>
      <c r="ID134" s="394">
        <v>2.1499582889683579</v>
      </c>
      <c r="IE134" s="394">
        <v>2.1449050890935779</v>
      </c>
      <c r="IF134" s="394">
        <v>2.1398637661138542</v>
      </c>
      <c r="IG134" s="394">
        <v>2.1348342921140779</v>
      </c>
      <c r="IH134" s="394">
        <v>2.1281309495803722</v>
      </c>
      <c r="II134" s="394">
        <v>2.1214486554255925</v>
      </c>
      <c r="IJ134" s="394">
        <v>2.114787343558195</v>
      </c>
      <c r="IK134" s="394">
        <v>2.1081469480941619</v>
      </c>
      <c r="IL134" s="394">
        <v>2.1015274033563496</v>
      </c>
      <c r="IM134" s="394">
        <v>2.0949092834633771</v>
      </c>
      <c r="IN134" s="394">
        <v>2.0883120053214319</v>
      </c>
      <c r="IO134" s="394">
        <v>2.0817355032957732</v>
      </c>
      <c r="IP134" s="394">
        <v>2.0751797119583557</v>
      </c>
      <c r="IQ134" s="394">
        <v>2.0686445660871815</v>
      </c>
      <c r="IR134" s="394">
        <v>2.0619970404746883</v>
      </c>
      <c r="IS134" s="394">
        <v>2.0553708764810508</v>
      </c>
      <c r="IT134" s="394">
        <v>2.0487660054613648</v>
      </c>
      <c r="IU134" s="394">
        <v>2.042182358991314</v>
      </c>
      <c r="IV134" s="394">
        <v>2.0356198688664611</v>
      </c>
      <c r="IW134" s="394">
        <v>2.0354100692161659</v>
      </c>
      <c r="IX134" s="394">
        <v>2.0352002911887164</v>
      </c>
      <c r="IY134" s="394">
        <v>2.0349905347818833</v>
      </c>
      <c r="IZ134" s="394">
        <v>2.0347807999934382</v>
      </c>
      <c r="JA134" s="394">
        <v>2.0345710868211548</v>
      </c>
      <c r="JB134" s="394">
        <v>2.0345710868211548</v>
      </c>
      <c r="JC134" s="394">
        <v>2.0345710868211548</v>
      </c>
      <c r="JD134" s="394">
        <v>2.0345710868211548</v>
      </c>
      <c r="JE134" s="394">
        <v>2.0345710868211548</v>
      </c>
      <c r="JF134" s="394">
        <v>2.0345710868211548</v>
      </c>
      <c r="JG134" s="394">
        <v>2.0345710868211548</v>
      </c>
      <c r="JH134" s="394">
        <v>2.0345710868211548</v>
      </c>
      <c r="JI134" s="394">
        <v>2.0345710868211548</v>
      </c>
      <c r="JJ134" s="394">
        <v>2.0345710868211548</v>
      </c>
      <c r="JK134" s="394">
        <v>2.0345710868211548</v>
      </c>
      <c r="JL134" s="394">
        <v>2.0345710868211548</v>
      </c>
      <c r="JM134" s="394">
        <v>2.0345710868211548</v>
      </c>
      <c r="JN134" s="394">
        <v>2.0345710868211548</v>
      </c>
      <c r="JO134" s="394">
        <v>2.0345710868211548</v>
      </c>
      <c r="JP134" s="394">
        <v>2.0345710868211548</v>
      </c>
      <c r="JQ134" s="394">
        <v>2.0345710868211548</v>
      </c>
      <c r="JR134" s="394">
        <v>2.0345710868211548</v>
      </c>
      <c r="JS134" s="394">
        <v>2.0345710868211548</v>
      </c>
      <c r="JT134" s="394">
        <v>2.0345710868211548</v>
      </c>
      <c r="JU134" s="394">
        <v>2.0345710868211548</v>
      </c>
      <c r="JV134" s="394">
        <v>2.0345710868211548</v>
      </c>
      <c r="JW134" s="394">
        <v>2.0345710868211548</v>
      </c>
      <c r="JX134" s="394">
        <v>2.0345710868211548</v>
      </c>
      <c r="JY134" s="394">
        <v>2.0345710868211548</v>
      </c>
      <c r="JZ134" s="394">
        <v>2.0345710868211548</v>
      </c>
      <c r="KA134" s="394">
        <v>2.0345710868211548</v>
      </c>
      <c r="KB134" s="394">
        <v>2.0345710868211548</v>
      </c>
      <c r="KC134" s="394">
        <v>2.0345710868211548</v>
      </c>
    </row>
    <row r="135" spans="1:289" x14ac:dyDescent="0.25">
      <c r="A135" s="383">
        <v>126</v>
      </c>
      <c r="B135" s="384" t="s">
        <v>854</v>
      </c>
      <c r="C135" s="385" t="s">
        <v>142</v>
      </c>
      <c r="D135" s="385" t="s">
        <v>142</v>
      </c>
      <c r="E135" s="129">
        <v>2052</v>
      </c>
      <c r="F135" s="386">
        <v>802.9867999999999</v>
      </c>
      <c r="G135" s="386">
        <v>786.75647636179258</v>
      </c>
      <c r="H135" s="386">
        <v>770.8542071889899</v>
      </c>
      <c r="I135" s="386">
        <v>755.27336169993453</v>
      </c>
      <c r="J135" s="386">
        <v>740.00744313725477</v>
      </c>
      <c r="K135" s="386">
        <v>766.65624255497596</v>
      </c>
      <c r="L135" s="386">
        <v>794.26470598282549</v>
      </c>
      <c r="M135" s="386">
        <v>822.86739238902931</v>
      </c>
      <c r="N135" s="386">
        <v>852.50010526309597</v>
      </c>
      <c r="O135" s="386">
        <v>883.19993743293071</v>
      </c>
      <c r="P135" s="386">
        <v>910.63861045112981</v>
      </c>
      <c r="Q135" s="386">
        <v>938.9297300616463</v>
      </c>
      <c r="R135" s="386">
        <v>968.0997795128601</v>
      </c>
      <c r="S135" s="386">
        <v>998.17606481724079</v>
      </c>
      <c r="T135" s="386">
        <v>1029.1867403124397</v>
      </c>
      <c r="U135" s="386">
        <v>1054.6379968103072</v>
      </c>
      <c r="V135" s="386">
        <v>1080.7186497354194</v>
      </c>
      <c r="W135" s="386">
        <v>1107.4442637363295</v>
      </c>
      <c r="X135" s="386">
        <v>1134.8307883673101</v>
      </c>
      <c r="Y135" s="386">
        <v>1162.8945676068729</v>
      </c>
      <c r="Z135" s="386">
        <v>1185.8040226380799</v>
      </c>
      <c r="AA135" s="386">
        <v>1209.1648024449344</v>
      </c>
      <c r="AB135" s="386">
        <v>1232.9857982931969</v>
      </c>
      <c r="AC135" s="386">
        <v>1257.276076609867</v>
      </c>
      <c r="AD135" s="386">
        <v>1282.0448824339244</v>
      </c>
      <c r="AE135" s="386">
        <v>1312.6459407583263</v>
      </c>
      <c r="AF135" s="386">
        <v>1343.9774140497891</v>
      </c>
      <c r="AG135" s="386">
        <v>1376.0567365427253</v>
      </c>
      <c r="AH135" s="386">
        <v>1408.9017586083239</v>
      </c>
      <c r="AI135" s="386">
        <v>1442.5307566872943</v>
      </c>
      <c r="AJ135" s="386">
        <v>1471.4436201833532</v>
      </c>
      <c r="AK135" s="386">
        <v>1500.9359886027326</v>
      </c>
      <c r="AL135" s="386">
        <v>1531.019477050806</v>
      </c>
      <c r="AM135" s="386">
        <v>1561.7059334362716</v>
      </c>
      <c r="AN135" s="386">
        <v>1593.0074431372641</v>
      </c>
      <c r="AO135" s="387">
        <v>1593.0074431372641</v>
      </c>
      <c r="AP135" s="387">
        <v>1593.0074431372641</v>
      </c>
      <c r="AQ135" s="387">
        <v>1593.0074431372641</v>
      </c>
      <c r="AR135" s="387">
        <v>1593.0074431372641</v>
      </c>
      <c r="AS135" s="387">
        <v>1593.0074431372641</v>
      </c>
      <c r="AT135" s="387">
        <v>1593.0074431372641</v>
      </c>
      <c r="AU135" s="387">
        <v>1593.0074431372641</v>
      </c>
      <c r="AV135" s="387">
        <v>1593.0074431372641</v>
      </c>
      <c r="AW135" s="387">
        <v>1593.0074431372641</v>
      </c>
      <c r="AX135" s="387">
        <v>1593.0074431372641</v>
      </c>
      <c r="AY135" s="387">
        <v>1593.0074431372641</v>
      </c>
      <c r="AZ135" s="387">
        <v>1593.0074431372641</v>
      </c>
      <c r="BA135" s="387">
        <v>1593.0074431372641</v>
      </c>
      <c r="BB135" s="387">
        <v>1593.0074431372641</v>
      </c>
      <c r="BC135" s="387">
        <v>1593.0074431372641</v>
      </c>
      <c r="BD135" s="387">
        <v>1593.0074431372641</v>
      </c>
      <c r="BE135" s="387">
        <v>1593.0074431372641</v>
      </c>
      <c r="BF135" s="387">
        <v>1593.0074431372641</v>
      </c>
      <c r="BG135" s="387">
        <v>1593.0074431372641</v>
      </c>
      <c r="BH135" s="387">
        <v>1593.0074431372641</v>
      </c>
      <c r="BI135" s="387">
        <v>1593.0074431372641</v>
      </c>
      <c r="BJ135" s="387">
        <v>1593.0074431372641</v>
      </c>
      <c r="BK135" s="387">
        <v>1593.0074431372641</v>
      </c>
      <c r="BL135" s="387">
        <v>1593.0074431372641</v>
      </c>
      <c r="BM135" s="387">
        <v>1593.0074431372641</v>
      </c>
      <c r="BN135" s="387">
        <v>1593.0074431372641</v>
      </c>
      <c r="BO135" s="387">
        <v>1593.0074431372641</v>
      </c>
      <c r="BP135" s="387">
        <v>1593.0074431372641</v>
      </c>
      <c r="CA135" s="386">
        <v>2040</v>
      </c>
      <c r="CB135" s="386">
        <v>1998.7666195484869</v>
      </c>
      <c r="CC135" s="386">
        <v>1958.3666663829833</v>
      </c>
      <c r="CD135" s="386">
        <v>1918.7832949033113</v>
      </c>
      <c r="CE135" s="386">
        <v>1879.9999999999998</v>
      </c>
      <c r="CF135" s="386">
        <v>1950.3569227589433</v>
      </c>
      <c r="CG135" s="386">
        <v>2023.346875613689</v>
      </c>
      <c r="CH135" s="386">
        <v>2099.0683968062967</v>
      </c>
      <c r="CI135" s="386">
        <v>2177.6237122636585</v>
      </c>
      <c r="CJ135" s="386">
        <v>2259.118873605029</v>
      </c>
      <c r="CK135" s="386">
        <v>2333.6669635569779</v>
      </c>
      <c r="CL135" s="386">
        <v>2410.6750469959516</v>
      </c>
      <c r="CM135" s="386">
        <v>2490.2243006222538</v>
      </c>
      <c r="CN135" s="386">
        <v>2572.398579865504</v>
      </c>
      <c r="CO135" s="386">
        <v>2657.2845072793475</v>
      </c>
      <c r="CP135" s="386">
        <v>2724.7309276790988</v>
      </c>
      <c r="CQ135" s="386">
        <v>2793.8892534515257</v>
      </c>
      <c r="CR135" s="386">
        <v>2864.8029356795419</v>
      </c>
      <c r="CS135" s="386">
        <v>2937.5165283087754</v>
      </c>
      <c r="CT135" s="386">
        <v>3012.0757161401075</v>
      </c>
      <c r="CU135" s="386">
        <v>3074.1405819741144</v>
      </c>
      <c r="CV135" s="386">
        <v>3137.4843159157031</v>
      </c>
      <c r="CW135" s="386">
        <v>3202.1332694862153</v>
      </c>
      <c r="CX135" s="386">
        <v>3268.1143371892381</v>
      </c>
      <c r="CY135" s="386">
        <v>3335.4549676989409</v>
      </c>
      <c r="CZ135" s="386">
        <v>3417.9410516590565</v>
      </c>
      <c r="DA135" s="386">
        <v>3502.4670234644486</v>
      </c>
      <c r="DB135" s="386">
        <v>3589.0833297143677</v>
      </c>
      <c r="DC135" s="386">
        <v>3677.8416645567386</v>
      </c>
      <c r="DD135" s="386">
        <v>3768.7950005401417</v>
      </c>
      <c r="DE135" s="386">
        <v>3842.4953520643521</v>
      </c>
      <c r="DF135" s="386">
        <v>3917.6369445724881</v>
      </c>
      <c r="DG135" s="386">
        <v>3994.2479621305793</v>
      </c>
      <c r="DH135" s="386">
        <v>4072.3571399557713</v>
      </c>
      <c r="DI135" s="386">
        <v>4151.9937751943162</v>
      </c>
      <c r="DJ135" s="387">
        <v>4151.9937751943162</v>
      </c>
      <c r="DK135" s="387">
        <v>4151.9937751943162</v>
      </c>
      <c r="DL135" s="387">
        <v>4151.9937751943162</v>
      </c>
      <c r="DM135" s="387">
        <v>4151.9937751943162</v>
      </c>
      <c r="DN135" s="387">
        <v>4151.9937751943162</v>
      </c>
      <c r="DO135" s="387">
        <v>4151.9937751943162</v>
      </c>
      <c r="DP135" s="387">
        <v>4151.9937751943162</v>
      </c>
      <c r="DQ135" s="387">
        <v>4151.9937751943162</v>
      </c>
      <c r="DR135" s="387">
        <v>4151.9937751943162</v>
      </c>
      <c r="DS135" s="387">
        <v>4151.9937751943162</v>
      </c>
      <c r="DT135" s="387">
        <v>4151.9937751943162</v>
      </c>
      <c r="DU135" s="387">
        <v>4151.9937751943162</v>
      </c>
      <c r="DV135" s="387">
        <v>4151.9937751943162</v>
      </c>
      <c r="DW135" s="387">
        <v>4151.9937751943162</v>
      </c>
      <c r="DX135" s="387">
        <v>4151.9937751943162</v>
      </c>
      <c r="DY135" s="387">
        <v>4151.9937751943162</v>
      </c>
      <c r="DZ135" s="387">
        <v>4151.9937751943162</v>
      </c>
      <c r="EA135" s="387">
        <v>4151.9937751943162</v>
      </c>
      <c r="EB135" s="387">
        <v>4151.9937751943162</v>
      </c>
      <c r="EC135" s="387">
        <v>4151.9937751943162</v>
      </c>
      <c r="ED135" s="387">
        <v>4151.9937751943162</v>
      </c>
      <c r="EE135" s="387">
        <v>4151.9937751943162</v>
      </c>
      <c r="EF135" s="387">
        <v>4151.9937751943162</v>
      </c>
      <c r="EG135" s="387">
        <v>4151.9937751943162</v>
      </c>
      <c r="EH135" s="387">
        <v>4151.9937751943162</v>
      </c>
      <c r="EI135" s="387">
        <v>4151.9937751943162</v>
      </c>
      <c r="EJ135" s="387">
        <v>4151.9937751943162</v>
      </c>
      <c r="EK135" s="387">
        <v>4151.9937751943162</v>
      </c>
      <c r="EY135" s="386">
        <v>814</v>
      </c>
      <c r="EZ135" s="386">
        <v>822</v>
      </c>
      <c r="FA135" s="386">
        <v>830</v>
      </c>
      <c r="FB135" s="386">
        <v>838</v>
      </c>
      <c r="FC135" s="386">
        <v>847.59999999999991</v>
      </c>
      <c r="FD135" s="386">
        <v>860</v>
      </c>
      <c r="FE135" s="386">
        <v>872</v>
      </c>
      <c r="FF135" s="386">
        <v>884</v>
      </c>
      <c r="FG135" s="386">
        <v>896</v>
      </c>
      <c r="FH135" s="386">
        <v>908</v>
      </c>
      <c r="FI135" s="386">
        <v>920.9</v>
      </c>
      <c r="FJ135" s="386">
        <v>930</v>
      </c>
      <c r="FK135" s="386">
        <v>939</v>
      </c>
      <c r="FL135" s="386">
        <v>948</v>
      </c>
      <c r="FM135" s="386">
        <v>957</v>
      </c>
      <c r="FN135" s="386">
        <v>966</v>
      </c>
      <c r="FO135" s="386">
        <v>975</v>
      </c>
      <c r="FP135" s="386">
        <v>984</v>
      </c>
      <c r="FQ135" s="386">
        <v>993</v>
      </c>
      <c r="FR135" s="386">
        <v>1002</v>
      </c>
      <c r="FS135" s="386">
        <v>1011</v>
      </c>
      <c r="FT135" s="386">
        <v>1020</v>
      </c>
      <c r="FU135" s="386">
        <v>1029</v>
      </c>
      <c r="FV135" s="386">
        <v>1038</v>
      </c>
      <c r="FW135" s="386">
        <v>1047</v>
      </c>
      <c r="FX135" s="386">
        <v>1056</v>
      </c>
      <c r="FY135" s="386">
        <v>1065</v>
      </c>
      <c r="FZ135" s="386">
        <v>1074</v>
      </c>
      <c r="GA135" s="386">
        <v>1083</v>
      </c>
      <c r="GB135" s="386">
        <v>1092</v>
      </c>
      <c r="GC135" s="386">
        <v>1109.5</v>
      </c>
      <c r="GD135" s="387">
        <v>1109.5</v>
      </c>
      <c r="GE135" s="387">
        <v>1109.5</v>
      </c>
      <c r="GF135" s="387">
        <v>1109.5</v>
      </c>
      <c r="GG135" s="387">
        <v>1109.5</v>
      </c>
      <c r="GH135" s="387">
        <v>1109.5</v>
      </c>
      <c r="GI135" s="387">
        <v>1109.5</v>
      </c>
      <c r="GJ135" s="387">
        <v>1109.5</v>
      </c>
      <c r="GK135" s="387">
        <v>1109.5</v>
      </c>
      <c r="GL135" s="387">
        <v>1109.5</v>
      </c>
      <c r="GM135" s="387">
        <v>1109.5</v>
      </c>
      <c r="GN135" s="387">
        <v>1109.5</v>
      </c>
      <c r="GO135" s="387">
        <v>1109.5</v>
      </c>
      <c r="GP135" s="387">
        <v>1109.5</v>
      </c>
      <c r="GQ135" s="387">
        <v>1109.5</v>
      </c>
      <c r="GR135" s="387">
        <v>1109.5</v>
      </c>
      <c r="GS135" s="387">
        <v>1109.5</v>
      </c>
      <c r="GT135" s="387">
        <v>1109.5</v>
      </c>
      <c r="GU135" s="387">
        <v>1109.5</v>
      </c>
      <c r="GV135" s="387">
        <v>1109.5</v>
      </c>
      <c r="GW135" s="387">
        <v>1109.5</v>
      </c>
      <c r="GX135" s="387">
        <v>1109.5</v>
      </c>
      <c r="GY135" s="387">
        <v>1109.5</v>
      </c>
      <c r="GZ135" s="387">
        <v>1109.5</v>
      </c>
      <c r="HA135" s="387">
        <v>1109.5</v>
      </c>
      <c r="HB135" s="387">
        <v>1109.5</v>
      </c>
      <c r="HC135" s="387">
        <v>1109.5</v>
      </c>
      <c r="HD135" s="387">
        <v>1109.5</v>
      </c>
      <c r="HE135" s="387">
        <v>1109.5</v>
      </c>
      <c r="HS135" s="394">
        <v>2.5405149872949346</v>
      </c>
      <c r="HT135" s="394">
        <v>2.5405149872949346</v>
      </c>
      <c r="HU135" s="394">
        <v>2.5405149872949342</v>
      </c>
      <c r="HV135" s="394">
        <v>2.5405149872949342</v>
      </c>
      <c r="HW135" s="394">
        <v>2.5405149872949346</v>
      </c>
      <c r="HX135" s="394">
        <v>2.5439784019225353</v>
      </c>
      <c r="HY135" s="394">
        <v>2.5474465381286127</v>
      </c>
      <c r="HZ135" s="394">
        <v>2.5509194023499648</v>
      </c>
      <c r="IA135" s="394">
        <v>2.5543970010321662</v>
      </c>
      <c r="IB135" s="394">
        <v>2.5578793406295777</v>
      </c>
      <c r="IC135" s="394">
        <v>2.5626707859453495</v>
      </c>
      <c r="ID135" s="394">
        <v>2.5674712066446936</v>
      </c>
      <c r="IE135" s="394">
        <v>2.5722806195403889</v>
      </c>
      <c r="IF135" s="394">
        <v>2.5770990414767083</v>
      </c>
      <c r="IG135" s="394">
        <v>2.5819264893294789</v>
      </c>
      <c r="IH135" s="394">
        <v>2.5835698466392194</v>
      </c>
      <c r="II135" s="394">
        <v>2.5852142499211275</v>
      </c>
      <c r="IJ135" s="394">
        <v>2.5868596998409488</v>
      </c>
      <c r="IK135" s="394">
        <v>2.5885061970648535</v>
      </c>
      <c r="IL135" s="394">
        <v>2.5901537422594334</v>
      </c>
      <c r="IM135" s="394">
        <v>2.5924524822702302</v>
      </c>
      <c r="IN135" s="394">
        <v>2.5947532623937626</v>
      </c>
      <c r="IO135" s="394">
        <v>2.5970560844406143</v>
      </c>
      <c r="IP135" s="394">
        <v>2.5993609502229753</v>
      </c>
      <c r="IQ135" s="394">
        <v>2.6016678615546422</v>
      </c>
      <c r="IR135" s="394">
        <v>2.603856032712434</v>
      </c>
      <c r="IS135" s="394">
        <v>2.6060460442638775</v>
      </c>
      <c r="IT135" s="394">
        <v>2.6082378977568634</v>
      </c>
      <c r="IU135" s="394">
        <v>2.6104315947405827</v>
      </c>
      <c r="IV135" s="394">
        <v>2.6126271367655316</v>
      </c>
      <c r="IW135" s="394">
        <v>2.611377900830171</v>
      </c>
      <c r="IX135" s="394">
        <v>2.6101292622209269</v>
      </c>
      <c r="IY135" s="394">
        <v>2.6088812206521865</v>
      </c>
      <c r="IZ135" s="394">
        <v>2.6076337758384724</v>
      </c>
      <c r="JA135" s="394">
        <v>2.6063869274944453</v>
      </c>
      <c r="JB135" s="394">
        <v>2.6063869274944453</v>
      </c>
      <c r="JC135" s="394">
        <v>2.6063869274944453</v>
      </c>
      <c r="JD135" s="394">
        <v>2.6063869274944453</v>
      </c>
      <c r="JE135" s="394">
        <v>2.6063869274944453</v>
      </c>
      <c r="JF135" s="394">
        <v>2.6063869274944453</v>
      </c>
      <c r="JG135" s="394">
        <v>2.6063869274944453</v>
      </c>
      <c r="JH135" s="394">
        <v>2.6063869274944453</v>
      </c>
      <c r="JI135" s="394">
        <v>2.6063869274944453</v>
      </c>
      <c r="JJ135" s="394">
        <v>2.6063869274944453</v>
      </c>
      <c r="JK135" s="394">
        <v>2.6063869274944453</v>
      </c>
      <c r="JL135" s="394">
        <v>2.6063869274944453</v>
      </c>
      <c r="JM135" s="394">
        <v>2.6063869274944453</v>
      </c>
      <c r="JN135" s="394">
        <v>2.6063869274944453</v>
      </c>
      <c r="JO135" s="394">
        <v>2.6063869274944453</v>
      </c>
      <c r="JP135" s="394">
        <v>2.6063869274944453</v>
      </c>
      <c r="JQ135" s="394">
        <v>2.6063869274944453</v>
      </c>
      <c r="JR135" s="394">
        <v>2.6063869274944453</v>
      </c>
      <c r="JS135" s="394">
        <v>2.6063869274944453</v>
      </c>
      <c r="JT135" s="394">
        <v>2.6063869274944453</v>
      </c>
      <c r="JU135" s="394">
        <v>2.6063869274944453</v>
      </c>
      <c r="JV135" s="394">
        <v>2.6063869274944453</v>
      </c>
      <c r="JW135" s="394">
        <v>2.6063869274944453</v>
      </c>
      <c r="JX135" s="394">
        <v>2.6063869274944453</v>
      </c>
      <c r="JY135" s="394">
        <v>2.6063869274944453</v>
      </c>
      <c r="JZ135" s="394">
        <v>2.6063869274944453</v>
      </c>
      <c r="KA135" s="394">
        <v>2.6063869274944453</v>
      </c>
      <c r="KB135" s="394">
        <v>2.6063869274944453</v>
      </c>
      <c r="KC135" s="394">
        <v>2.6063869274944453</v>
      </c>
    </row>
    <row r="136" spans="1:289" x14ac:dyDescent="0.25">
      <c r="A136" s="383">
        <v>127</v>
      </c>
      <c r="B136" s="384" t="s">
        <v>854</v>
      </c>
      <c r="C136" s="385" t="s">
        <v>142</v>
      </c>
      <c r="D136" s="385" t="s">
        <v>142</v>
      </c>
      <c r="E136" s="129">
        <v>2052</v>
      </c>
      <c r="F136" s="386">
        <v>133.39767000000001</v>
      </c>
      <c r="G136" s="386">
        <v>127.65891752672057</v>
      </c>
      <c r="H136" s="386">
        <v>122.16704552706238</v>
      </c>
      <c r="I136" s="386">
        <v>116.91143323134784</v>
      </c>
      <c r="J136" s="386">
        <v>111.88191677419356</v>
      </c>
      <c r="K136" s="386">
        <v>130.14520283077619</v>
      </c>
      <c r="L136" s="386">
        <v>151.38973578767559</v>
      </c>
      <c r="M136" s="386">
        <v>176.1021659143511</v>
      </c>
      <c r="N136" s="386">
        <v>204.84858288688739</v>
      </c>
      <c r="O136" s="386">
        <v>238.28748325091593</v>
      </c>
      <c r="P136" s="386">
        <v>259.80769067370085</v>
      </c>
      <c r="Q136" s="386">
        <v>283.27143000677086</v>
      </c>
      <c r="R136" s="386">
        <v>308.85422540805291</v>
      </c>
      <c r="S136" s="386">
        <v>336.7474529645587</v>
      </c>
      <c r="T136" s="386">
        <v>367.15977231102187</v>
      </c>
      <c r="U136" s="386">
        <v>388.21016734018229</v>
      </c>
      <c r="V136" s="386">
        <v>410.46744603226301</v>
      </c>
      <c r="W136" s="386">
        <v>434.00080272655339</v>
      </c>
      <c r="X136" s="386">
        <v>458.88339888588331</v>
      </c>
      <c r="Y136" s="386">
        <v>485.19259054397412</v>
      </c>
      <c r="Z136" s="386">
        <v>504.61115790770924</v>
      </c>
      <c r="AA136" s="386">
        <v>524.80690275891823</v>
      </c>
      <c r="AB136" s="386">
        <v>545.81092959855232</v>
      </c>
      <c r="AC136" s="386">
        <v>567.65558780404854</v>
      </c>
      <c r="AD136" s="386">
        <v>590.37452145226234</v>
      </c>
      <c r="AE136" s="386">
        <v>616.32498305527508</v>
      </c>
      <c r="AF136" s="386">
        <v>643.41612135238518</v>
      </c>
      <c r="AG136" s="386">
        <v>671.69807584940793</v>
      </c>
      <c r="AH136" s="386">
        <v>701.22318998080607</v>
      </c>
      <c r="AI136" s="386">
        <v>732.04610798542501</v>
      </c>
      <c r="AJ136" s="386">
        <v>756.87143025160822</v>
      </c>
      <c r="AK136" s="386">
        <v>782.53863476932872</v>
      </c>
      <c r="AL136" s="386">
        <v>809.07627165035751</v>
      </c>
      <c r="AM136" s="386">
        <v>836.51385920466771</v>
      </c>
      <c r="AN136" s="386">
        <v>864.88191677420264</v>
      </c>
      <c r="AO136" s="387">
        <v>864.88191677420264</v>
      </c>
      <c r="AP136" s="387">
        <v>864.88191677420264</v>
      </c>
      <c r="AQ136" s="387">
        <v>864.88191677420264</v>
      </c>
      <c r="AR136" s="387">
        <v>864.88191677420264</v>
      </c>
      <c r="AS136" s="387">
        <v>864.88191677420264</v>
      </c>
      <c r="AT136" s="387">
        <v>864.88191677420264</v>
      </c>
      <c r="AU136" s="387">
        <v>864.88191677420264</v>
      </c>
      <c r="AV136" s="387">
        <v>864.88191677420264</v>
      </c>
      <c r="AW136" s="387">
        <v>864.88191677420264</v>
      </c>
      <c r="AX136" s="387">
        <v>864.88191677420264</v>
      </c>
      <c r="AY136" s="387">
        <v>864.88191677420264</v>
      </c>
      <c r="AZ136" s="387">
        <v>864.88191677420264</v>
      </c>
      <c r="BA136" s="387">
        <v>864.88191677420264</v>
      </c>
      <c r="BB136" s="387">
        <v>864.88191677420264</v>
      </c>
      <c r="BC136" s="387">
        <v>864.88191677420264</v>
      </c>
      <c r="BD136" s="387">
        <v>864.88191677420264</v>
      </c>
      <c r="BE136" s="387">
        <v>864.88191677420264</v>
      </c>
      <c r="BF136" s="387">
        <v>864.88191677420264</v>
      </c>
      <c r="BG136" s="387">
        <v>864.88191677420264</v>
      </c>
      <c r="BH136" s="387">
        <v>864.88191677420264</v>
      </c>
      <c r="BI136" s="387">
        <v>864.88191677420264</v>
      </c>
      <c r="BJ136" s="387">
        <v>864.88191677420264</v>
      </c>
      <c r="BK136" s="387">
        <v>864.88191677420264</v>
      </c>
      <c r="BL136" s="387">
        <v>864.88191677420264</v>
      </c>
      <c r="BM136" s="387">
        <v>864.88191677420264</v>
      </c>
      <c r="BN136" s="387">
        <v>864.88191677420264</v>
      </c>
      <c r="BO136" s="387">
        <v>864.88191677420264</v>
      </c>
      <c r="BP136" s="387">
        <v>864.88191677420264</v>
      </c>
      <c r="CA136" s="386">
        <v>310</v>
      </c>
      <c r="CB136" s="386">
        <v>296.66383553238506</v>
      </c>
      <c r="CC136" s="386">
        <v>283.90139133156777</v>
      </c>
      <c r="CD136" s="386">
        <v>271.68798601743066</v>
      </c>
      <c r="CE136" s="386">
        <v>260</v>
      </c>
      <c r="CF136" s="386">
        <v>302.0375909509462</v>
      </c>
      <c r="CG136" s="386">
        <v>350.87194749019653</v>
      </c>
      <c r="CH136" s="386">
        <v>407.6019913546379</v>
      </c>
      <c r="CI136" s="386">
        <v>473.50432129062784</v>
      </c>
      <c r="CJ136" s="386">
        <v>550.06194041340041</v>
      </c>
      <c r="CK136" s="386">
        <v>603.77430743836283</v>
      </c>
      <c r="CL136" s="386">
        <v>662.7315717366323</v>
      </c>
      <c r="CM136" s="386">
        <v>727.44588626163886</v>
      </c>
      <c r="CN136" s="386">
        <v>798.47941460268157</v>
      </c>
      <c r="CO136" s="386">
        <v>876.44921441610506</v>
      </c>
      <c r="CP136" s="386">
        <v>932.00248325726</v>
      </c>
      <c r="CQ136" s="386">
        <v>991.07696659456076</v>
      </c>
      <c r="CR136" s="386">
        <v>1053.8958547422142</v>
      </c>
      <c r="CS136" s="386">
        <v>1120.6964848141774</v>
      </c>
      <c r="CT136" s="386">
        <v>1191.7312374115602</v>
      </c>
      <c r="CU136" s="386">
        <v>1246.9701564327308</v>
      </c>
      <c r="CV136" s="386">
        <v>1304.7695002198539</v>
      </c>
      <c r="CW136" s="386">
        <v>1365.2479491363081</v>
      </c>
      <c r="CX136" s="386">
        <v>1428.5296845970322</v>
      </c>
      <c r="CY136" s="386">
        <v>1494.7446440523095</v>
      </c>
      <c r="CZ136" s="386">
        <v>1569.7772412523473</v>
      </c>
      <c r="DA136" s="386">
        <v>1648.5762949270643</v>
      </c>
      <c r="DB136" s="386">
        <v>1731.3308721607018</v>
      </c>
      <c r="DC136" s="386">
        <v>1818.2395307518061</v>
      </c>
      <c r="DD136" s="386">
        <v>1909.5107956243301</v>
      </c>
      <c r="DE136" s="386">
        <v>1973.6192708201922</v>
      </c>
      <c r="DF136" s="386">
        <v>2039.8800756081973</v>
      </c>
      <c r="DG136" s="386">
        <v>2108.3654706786683</v>
      </c>
      <c r="DH136" s="386">
        <v>2179.1501427478424</v>
      </c>
      <c r="DI136" s="386">
        <v>2252.3112860074357</v>
      </c>
      <c r="DJ136" s="387">
        <v>2252.3112860074357</v>
      </c>
      <c r="DK136" s="387">
        <v>2252.3112860074357</v>
      </c>
      <c r="DL136" s="387">
        <v>2252.3112860074357</v>
      </c>
      <c r="DM136" s="387">
        <v>2252.3112860074357</v>
      </c>
      <c r="DN136" s="387">
        <v>2252.3112860074357</v>
      </c>
      <c r="DO136" s="387">
        <v>2252.3112860074357</v>
      </c>
      <c r="DP136" s="387">
        <v>2252.3112860074357</v>
      </c>
      <c r="DQ136" s="387">
        <v>2252.3112860074357</v>
      </c>
      <c r="DR136" s="387">
        <v>2252.3112860074357</v>
      </c>
      <c r="DS136" s="387">
        <v>2252.3112860074357</v>
      </c>
      <c r="DT136" s="387">
        <v>2252.3112860074357</v>
      </c>
      <c r="DU136" s="387">
        <v>2252.3112860074357</v>
      </c>
      <c r="DV136" s="387">
        <v>2252.3112860074357</v>
      </c>
      <c r="DW136" s="387">
        <v>2252.3112860074357</v>
      </c>
      <c r="DX136" s="387">
        <v>2252.3112860074357</v>
      </c>
      <c r="DY136" s="387">
        <v>2252.3112860074357</v>
      </c>
      <c r="DZ136" s="387">
        <v>2252.3112860074357</v>
      </c>
      <c r="EA136" s="387">
        <v>2252.3112860074357</v>
      </c>
      <c r="EB136" s="387">
        <v>2252.3112860074357</v>
      </c>
      <c r="EC136" s="387">
        <v>2252.3112860074357</v>
      </c>
      <c r="ED136" s="387">
        <v>2252.3112860074357</v>
      </c>
      <c r="EE136" s="387">
        <v>2252.3112860074357</v>
      </c>
      <c r="EF136" s="387">
        <v>2252.3112860074357</v>
      </c>
      <c r="EG136" s="387">
        <v>2252.3112860074357</v>
      </c>
      <c r="EH136" s="387">
        <v>2252.3112860074357</v>
      </c>
      <c r="EI136" s="387">
        <v>2252.3112860074357</v>
      </c>
      <c r="EJ136" s="387">
        <v>2252.3112860074357</v>
      </c>
      <c r="EK136" s="387">
        <v>2252.3112860074357</v>
      </c>
      <c r="EY136" s="386">
        <v>2162</v>
      </c>
      <c r="EZ136" s="386">
        <v>2187</v>
      </c>
      <c r="FA136" s="386">
        <v>2212</v>
      </c>
      <c r="FB136" s="386">
        <v>2237</v>
      </c>
      <c r="FC136" s="386">
        <v>2262</v>
      </c>
      <c r="FD136" s="386">
        <v>2292</v>
      </c>
      <c r="FE136" s="386">
        <v>2322</v>
      </c>
      <c r="FF136" s="386">
        <v>2352</v>
      </c>
      <c r="FG136" s="386">
        <v>2382</v>
      </c>
      <c r="FH136" s="386">
        <v>2412</v>
      </c>
      <c r="FI136" s="386">
        <v>2443</v>
      </c>
      <c r="FJ136" s="386">
        <v>2470</v>
      </c>
      <c r="FK136" s="386">
        <v>2497</v>
      </c>
      <c r="FL136" s="386">
        <v>2524</v>
      </c>
      <c r="FM136" s="386">
        <v>2551</v>
      </c>
      <c r="FN136" s="386">
        <v>2578</v>
      </c>
      <c r="FO136" s="386">
        <v>2605</v>
      </c>
      <c r="FP136" s="386">
        <v>2632</v>
      </c>
      <c r="FQ136" s="386">
        <v>2659</v>
      </c>
      <c r="FR136" s="386">
        <v>2686</v>
      </c>
      <c r="FS136" s="386">
        <v>2713</v>
      </c>
      <c r="FT136" s="386">
        <v>2740</v>
      </c>
      <c r="FU136" s="386">
        <v>2767</v>
      </c>
      <c r="FV136" s="386">
        <v>2794</v>
      </c>
      <c r="FW136" s="386">
        <v>2821</v>
      </c>
      <c r="FX136" s="386">
        <v>2848</v>
      </c>
      <c r="FY136" s="386">
        <v>2875</v>
      </c>
      <c r="FZ136" s="386">
        <v>2902</v>
      </c>
      <c r="GA136" s="386">
        <v>2929</v>
      </c>
      <c r="GB136" s="386">
        <v>2956</v>
      </c>
      <c r="GC136" s="386">
        <v>2987.6</v>
      </c>
      <c r="GD136" s="387">
        <v>2987.6</v>
      </c>
      <c r="GE136" s="387">
        <v>2987.6</v>
      </c>
      <c r="GF136" s="387">
        <v>2987.6</v>
      </c>
      <c r="GG136" s="387">
        <v>2987.6</v>
      </c>
      <c r="GH136" s="387">
        <v>2987.6</v>
      </c>
      <c r="GI136" s="387">
        <v>2987.6</v>
      </c>
      <c r="GJ136" s="387">
        <v>2987.6</v>
      </c>
      <c r="GK136" s="387">
        <v>2987.6</v>
      </c>
      <c r="GL136" s="387">
        <v>2987.6</v>
      </c>
      <c r="GM136" s="387">
        <v>2987.6</v>
      </c>
      <c r="GN136" s="387">
        <v>2987.6</v>
      </c>
      <c r="GO136" s="387">
        <v>2987.6</v>
      </c>
      <c r="GP136" s="387">
        <v>2987.6</v>
      </c>
      <c r="GQ136" s="387">
        <v>2987.6</v>
      </c>
      <c r="GR136" s="387">
        <v>2987.6</v>
      </c>
      <c r="GS136" s="387">
        <v>2987.6</v>
      </c>
      <c r="GT136" s="387">
        <v>2987.6</v>
      </c>
      <c r="GU136" s="387">
        <v>2987.6</v>
      </c>
      <c r="GV136" s="387">
        <v>2987.6</v>
      </c>
      <c r="GW136" s="387">
        <v>2987.6</v>
      </c>
      <c r="GX136" s="387">
        <v>2987.6</v>
      </c>
      <c r="GY136" s="387">
        <v>2987.6</v>
      </c>
      <c r="GZ136" s="387">
        <v>2987.6</v>
      </c>
      <c r="HA136" s="387">
        <v>2987.6</v>
      </c>
      <c r="HB136" s="387">
        <v>2987.6</v>
      </c>
      <c r="HC136" s="387">
        <v>2987.6</v>
      </c>
      <c r="HD136" s="387">
        <v>2987.6</v>
      </c>
      <c r="HE136" s="387">
        <v>2987.6</v>
      </c>
      <c r="HS136" s="394">
        <v>2.3238786704445435</v>
      </c>
      <c r="HT136" s="394">
        <v>2.3238786704445435</v>
      </c>
      <c r="HU136" s="394">
        <v>2.3238786704445435</v>
      </c>
      <c r="HV136" s="394">
        <v>2.3238786704445435</v>
      </c>
      <c r="HW136" s="394">
        <v>2.3238786704445435</v>
      </c>
      <c r="HX136" s="394">
        <v>2.3207739077688205</v>
      </c>
      <c r="HY136" s="394">
        <v>2.3176732931372253</v>
      </c>
      <c r="HZ136" s="394">
        <v>2.3145768210078623</v>
      </c>
      <c r="IA136" s="394">
        <v>2.3114844858462402</v>
      </c>
      <c r="IB136" s="394">
        <v>2.3083962821252637</v>
      </c>
      <c r="IC136" s="394">
        <v>2.3239277708551689</v>
      </c>
      <c r="ID136" s="394">
        <v>2.339563759468406</v>
      </c>
      <c r="IE136" s="394">
        <v>2.355304951067287</v>
      </c>
      <c r="IF136" s="394">
        <v>2.3711520534847765</v>
      </c>
      <c r="IG136" s="394">
        <v>2.3871057793163217</v>
      </c>
      <c r="IH136" s="394">
        <v>2.4007678357392459</v>
      </c>
      <c r="II136" s="394">
        <v>2.4145080838314801</v>
      </c>
      <c r="IJ136" s="394">
        <v>2.42832697110524</v>
      </c>
      <c r="IK136" s="394">
        <v>2.4422249476339761</v>
      </c>
      <c r="IL136" s="394">
        <v>2.4562024660670305</v>
      </c>
      <c r="IM136" s="394">
        <v>2.4711505817728967</v>
      </c>
      <c r="IN136" s="394">
        <v>2.4861896696873838</v>
      </c>
      <c r="IO136" s="394">
        <v>2.501320283455037</v>
      </c>
      <c r="IP136" s="394">
        <v>2.5165429800898083</v>
      </c>
      <c r="IQ136" s="394">
        <v>2.5318583199955631</v>
      </c>
      <c r="IR136" s="394">
        <v>2.5469959589672544</v>
      </c>
      <c r="IS136" s="394">
        <v>2.5622241038380427</v>
      </c>
      <c r="IT136" s="394">
        <v>2.5775432957304756</v>
      </c>
      <c r="IU136" s="394">
        <v>2.5929540790024004</v>
      </c>
      <c r="IV136" s="394">
        <v>2.6084570012663031</v>
      </c>
      <c r="IW136" s="394">
        <v>2.6076017563037071</v>
      </c>
      <c r="IX136" s="394">
        <v>2.6067467917536096</v>
      </c>
      <c r="IY136" s="394">
        <v>2.6058921075240713</v>
      </c>
      <c r="IZ136" s="394">
        <v>2.6050377035231826</v>
      </c>
      <c r="JA136" s="394">
        <v>2.6041835796590638</v>
      </c>
      <c r="JB136" s="394">
        <v>2.6041835796590638</v>
      </c>
      <c r="JC136" s="394">
        <v>2.6041835796590638</v>
      </c>
      <c r="JD136" s="394">
        <v>2.6041835796590638</v>
      </c>
      <c r="JE136" s="394">
        <v>2.6041835796590638</v>
      </c>
      <c r="JF136" s="394">
        <v>2.6041835796590638</v>
      </c>
      <c r="JG136" s="394">
        <v>2.6041835796590638</v>
      </c>
      <c r="JH136" s="394">
        <v>2.6041835796590638</v>
      </c>
      <c r="JI136" s="394">
        <v>2.6041835796590638</v>
      </c>
      <c r="JJ136" s="394">
        <v>2.6041835796590638</v>
      </c>
      <c r="JK136" s="394">
        <v>2.6041835796590638</v>
      </c>
      <c r="JL136" s="394">
        <v>2.6041835796590638</v>
      </c>
      <c r="JM136" s="394">
        <v>2.6041835796590638</v>
      </c>
      <c r="JN136" s="394">
        <v>2.6041835796590638</v>
      </c>
      <c r="JO136" s="394">
        <v>2.6041835796590638</v>
      </c>
      <c r="JP136" s="394">
        <v>2.6041835796590638</v>
      </c>
      <c r="JQ136" s="394">
        <v>2.6041835796590638</v>
      </c>
      <c r="JR136" s="394">
        <v>2.6041835796590638</v>
      </c>
      <c r="JS136" s="394">
        <v>2.6041835796590638</v>
      </c>
      <c r="JT136" s="394">
        <v>2.6041835796590638</v>
      </c>
      <c r="JU136" s="394">
        <v>2.6041835796590638</v>
      </c>
      <c r="JV136" s="394">
        <v>2.6041835796590638</v>
      </c>
      <c r="JW136" s="394">
        <v>2.6041835796590638</v>
      </c>
      <c r="JX136" s="394">
        <v>2.6041835796590638</v>
      </c>
      <c r="JY136" s="394">
        <v>2.6041835796590638</v>
      </c>
      <c r="JZ136" s="394">
        <v>2.6041835796590638</v>
      </c>
      <c r="KA136" s="394">
        <v>2.6041835796590638</v>
      </c>
      <c r="KB136" s="394">
        <v>2.6041835796590638</v>
      </c>
      <c r="KC136" s="394">
        <v>2.6041835796590638</v>
      </c>
    </row>
    <row r="137" spans="1:289" x14ac:dyDescent="0.25">
      <c r="A137" s="383">
        <v>128</v>
      </c>
      <c r="B137" s="384" t="s">
        <v>854</v>
      </c>
      <c r="C137" s="385" t="s">
        <v>142</v>
      </c>
      <c r="D137" s="385" t="s">
        <v>142</v>
      </c>
      <c r="E137" s="129">
        <v>2052</v>
      </c>
      <c r="F137" s="386">
        <v>582.52452000000005</v>
      </c>
      <c r="G137" s="386">
        <v>580.14195670359982</v>
      </c>
      <c r="H137" s="386">
        <v>577.76913824654355</v>
      </c>
      <c r="I137" s="386">
        <v>575.40602477180255</v>
      </c>
      <c r="J137" s="386">
        <v>573.05257658536595</v>
      </c>
      <c r="K137" s="386">
        <v>594.98950790026061</v>
      </c>
      <c r="L137" s="386">
        <v>617.7662032702824</v>
      </c>
      <c r="M137" s="386">
        <v>641.41480956493479</v>
      </c>
      <c r="N137" s="386">
        <v>665.96870426273858</v>
      </c>
      <c r="O137" s="386">
        <v>691.46254255997371</v>
      </c>
      <c r="P137" s="386">
        <v>714.07812250584504</v>
      </c>
      <c r="Q137" s="386">
        <v>737.43338743073855</v>
      </c>
      <c r="R137" s="386">
        <v>761.55253011987145</v>
      </c>
      <c r="S137" s="386">
        <v>786.46053462889768</v>
      </c>
      <c r="T137" s="386">
        <v>812.18320216389282</v>
      </c>
      <c r="U137" s="386">
        <v>833.20045115672463</v>
      </c>
      <c r="V137" s="386">
        <v>854.76157344569185</v>
      </c>
      <c r="W137" s="386">
        <v>876.88064309740287</v>
      </c>
      <c r="X137" s="386">
        <v>899.57209837974654</v>
      </c>
      <c r="Y137" s="386">
        <v>922.8507511865007</v>
      </c>
      <c r="Z137" s="386">
        <v>941.79216645970678</v>
      </c>
      <c r="AA137" s="386">
        <v>961.12235230290025</v>
      </c>
      <c r="AB137" s="386">
        <v>980.84928819142169</v>
      </c>
      <c r="AC137" s="386">
        <v>1000.9811173785096</v>
      </c>
      <c r="AD137" s="386">
        <v>1021.5261502568248</v>
      </c>
      <c r="AE137" s="386">
        <v>1046.8233709215117</v>
      </c>
      <c r="AF137" s="386">
        <v>1072.7470556010423</v>
      </c>
      <c r="AG137" s="386">
        <v>1099.3127181404789</v>
      </c>
      <c r="AH137" s="386">
        <v>1126.5362565719763</v>
      </c>
      <c r="AI137" s="386">
        <v>1154.433962628847</v>
      </c>
      <c r="AJ137" s="386">
        <v>1178.3463348352852</v>
      </c>
      <c r="AK137" s="386">
        <v>1202.7540160529354</v>
      </c>
      <c r="AL137" s="386">
        <v>1227.6672658668556</v>
      </c>
      <c r="AM137" s="386">
        <v>1253.0965563740569</v>
      </c>
      <c r="AN137" s="386">
        <v>1279.0525765853724</v>
      </c>
      <c r="AO137" s="387">
        <v>1279.0525765853724</v>
      </c>
      <c r="AP137" s="387">
        <v>1279.0525765853724</v>
      </c>
      <c r="AQ137" s="387">
        <v>1279.0525765853724</v>
      </c>
      <c r="AR137" s="387">
        <v>1279.0525765853724</v>
      </c>
      <c r="AS137" s="387">
        <v>1279.0525765853724</v>
      </c>
      <c r="AT137" s="387">
        <v>1279.0525765853724</v>
      </c>
      <c r="AU137" s="387">
        <v>1279.0525765853724</v>
      </c>
      <c r="AV137" s="387">
        <v>1279.0525765853724</v>
      </c>
      <c r="AW137" s="387">
        <v>1279.0525765853724</v>
      </c>
      <c r="AX137" s="387">
        <v>1279.0525765853724</v>
      </c>
      <c r="AY137" s="387">
        <v>1279.0525765853724</v>
      </c>
      <c r="AZ137" s="387">
        <v>1279.0525765853724</v>
      </c>
      <c r="BA137" s="387">
        <v>1279.0525765853724</v>
      </c>
      <c r="BB137" s="387">
        <v>1279.0525765853724</v>
      </c>
      <c r="BC137" s="387">
        <v>1279.0525765853724</v>
      </c>
      <c r="BD137" s="387">
        <v>1279.0525765853724</v>
      </c>
      <c r="BE137" s="387">
        <v>1279.0525765853724</v>
      </c>
      <c r="BF137" s="387">
        <v>1279.0525765853724</v>
      </c>
      <c r="BG137" s="387">
        <v>1279.0525765853724</v>
      </c>
      <c r="BH137" s="387">
        <v>1279.0525765853724</v>
      </c>
      <c r="BI137" s="387">
        <v>1279.0525765853724</v>
      </c>
      <c r="BJ137" s="387">
        <v>1279.0525765853724</v>
      </c>
      <c r="BK137" s="387">
        <v>1279.0525765853724</v>
      </c>
      <c r="BL137" s="387">
        <v>1279.0525765853724</v>
      </c>
      <c r="BM137" s="387">
        <v>1279.0525765853724</v>
      </c>
      <c r="BN137" s="387">
        <v>1279.0525765853724</v>
      </c>
      <c r="BO137" s="387">
        <v>1279.0525765853724</v>
      </c>
      <c r="BP137" s="387">
        <v>1279.0525765853724</v>
      </c>
      <c r="CA137" s="386">
        <v>1230</v>
      </c>
      <c r="CB137" s="386">
        <v>1224.9692197427632</v>
      </c>
      <c r="CC137" s="386">
        <v>1219.9590157050359</v>
      </c>
      <c r="CD137" s="386">
        <v>1214.9693037287377</v>
      </c>
      <c r="CE137" s="386">
        <v>1210</v>
      </c>
      <c r="CF137" s="386">
        <v>1256.0408637588023</v>
      </c>
      <c r="CG137" s="386">
        <v>1303.8335962247588</v>
      </c>
      <c r="CH137" s="386">
        <v>1353.444856528836</v>
      </c>
      <c r="CI137" s="386">
        <v>1404.943840201973</v>
      </c>
      <c r="CJ137" s="386">
        <v>1458.4023756858644</v>
      </c>
      <c r="CK137" s="386">
        <v>1506.3191756240922</v>
      </c>
      <c r="CL137" s="386">
        <v>1555.8103145476362</v>
      </c>
      <c r="CM137" s="386">
        <v>1606.9275184324356</v>
      </c>
      <c r="CN137" s="386">
        <v>1659.7242127464779</v>
      </c>
      <c r="CO137" s="386">
        <v>1714.2555782877644</v>
      </c>
      <c r="CP137" s="386">
        <v>1757.2018912614722</v>
      </c>
      <c r="CQ137" s="386">
        <v>1801.224114864491</v>
      </c>
      <c r="CR137" s="386">
        <v>1846.3492033008517</v>
      </c>
      <c r="CS137" s="386">
        <v>1892.604786043604</v>
      </c>
      <c r="CT137" s="386">
        <v>1940.0191847519627</v>
      </c>
      <c r="CU137" s="386">
        <v>1978.61319461071</v>
      </c>
      <c r="CV137" s="386">
        <v>2017.9749791433803</v>
      </c>
      <c r="CW137" s="386">
        <v>2058.1198121697212</v>
      </c>
      <c r="CX137" s="386">
        <v>2099.0632713610885</v>
      </c>
      <c r="CY137" s="386">
        <v>2140.8212442851573</v>
      </c>
      <c r="CZ137" s="386">
        <v>2192.3979424723393</v>
      </c>
      <c r="DA137" s="386">
        <v>2245.2172272617386</v>
      </c>
      <c r="DB137" s="386">
        <v>2299.3090350687967</v>
      </c>
      <c r="DC137" s="386">
        <v>2354.7040235375339</v>
      </c>
      <c r="DD137" s="386">
        <v>2411.4335889163976</v>
      </c>
      <c r="DE137" s="386">
        <v>2460.4660213341381</v>
      </c>
      <c r="DF137" s="386">
        <v>2510.4954455163838</v>
      </c>
      <c r="DG137" s="386">
        <v>2561.5421336081104</v>
      </c>
      <c r="DH137" s="386">
        <v>2613.6267699541495</v>
      </c>
      <c r="DI137" s="386">
        <v>2666.7704594805768</v>
      </c>
      <c r="DJ137" s="387">
        <v>2666.7704594805768</v>
      </c>
      <c r="DK137" s="387">
        <v>2666.7704594805768</v>
      </c>
      <c r="DL137" s="387">
        <v>2666.7704594805768</v>
      </c>
      <c r="DM137" s="387">
        <v>2666.7704594805768</v>
      </c>
      <c r="DN137" s="387">
        <v>2666.7704594805768</v>
      </c>
      <c r="DO137" s="387">
        <v>2666.7704594805768</v>
      </c>
      <c r="DP137" s="387">
        <v>2666.7704594805768</v>
      </c>
      <c r="DQ137" s="387">
        <v>2666.7704594805768</v>
      </c>
      <c r="DR137" s="387">
        <v>2666.7704594805768</v>
      </c>
      <c r="DS137" s="387">
        <v>2666.7704594805768</v>
      </c>
      <c r="DT137" s="387">
        <v>2666.7704594805768</v>
      </c>
      <c r="DU137" s="387">
        <v>2666.7704594805768</v>
      </c>
      <c r="DV137" s="387">
        <v>2666.7704594805768</v>
      </c>
      <c r="DW137" s="387">
        <v>2666.7704594805768</v>
      </c>
      <c r="DX137" s="387">
        <v>2666.7704594805768</v>
      </c>
      <c r="DY137" s="387">
        <v>2666.7704594805768</v>
      </c>
      <c r="DZ137" s="387">
        <v>2666.7704594805768</v>
      </c>
      <c r="EA137" s="387">
        <v>2666.7704594805768</v>
      </c>
      <c r="EB137" s="387">
        <v>2666.7704594805768</v>
      </c>
      <c r="EC137" s="387">
        <v>2666.7704594805768</v>
      </c>
      <c r="ED137" s="387">
        <v>2666.7704594805768</v>
      </c>
      <c r="EE137" s="387">
        <v>2666.7704594805768</v>
      </c>
      <c r="EF137" s="387">
        <v>2666.7704594805768</v>
      </c>
      <c r="EG137" s="387">
        <v>2666.7704594805768</v>
      </c>
      <c r="EH137" s="387">
        <v>2666.7704594805768</v>
      </c>
      <c r="EI137" s="387">
        <v>2666.7704594805768</v>
      </c>
      <c r="EJ137" s="387">
        <v>2666.7704594805768</v>
      </c>
      <c r="EK137" s="387">
        <v>2666.7704594805768</v>
      </c>
      <c r="EY137" s="386">
        <v>2973</v>
      </c>
      <c r="EZ137" s="386">
        <v>3009</v>
      </c>
      <c r="FA137" s="386">
        <v>3045</v>
      </c>
      <c r="FB137" s="386">
        <v>3081</v>
      </c>
      <c r="FC137" s="386">
        <v>3117.7</v>
      </c>
      <c r="FD137" s="386">
        <v>3161</v>
      </c>
      <c r="FE137" s="386">
        <v>3205</v>
      </c>
      <c r="FF137" s="386">
        <v>3249</v>
      </c>
      <c r="FG137" s="386">
        <v>3293</v>
      </c>
      <c r="FH137" s="386">
        <v>3337</v>
      </c>
      <c r="FI137" s="386">
        <v>3379.2</v>
      </c>
      <c r="FJ137" s="386">
        <v>3418</v>
      </c>
      <c r="FK137" s="386">
        <v>3456</v>
      </c>
      <c r="FL137" s="386">
        <v>3494</v>
      </c>
      <c r="FM137" s="386">
        <v>3532</v>
      </c>
      <c r="FN137" s="386">
        <v>3570</v>
      </c>
      <c r="FO137" s="386">
        <v>3608</v>
      </c>
      <c r="FP137" s="386">
        <v>3646</v>
      </c>
      <c r="FQ137" s="386">
        <v>3684</v>
      </c>
      <c r="FR137" s="386">
        <v>3722</v>
      </c>
      <c r="FS137" s="386">
        <v>3760</v>
      </c>
      <c r="FT137" s="386">
        <v>3798</v>
      </c>
      <c r="FU137" s="386">
        <v>3836</v>
      </c>
      <c r="FV137" s="386">
        <v>3874</v>
      </c>
      <c r="FW137" s="386">
        <v>3912</v>
      </c>
      <c r="FX137" s="386">
        <v>3950</v>
      </c>
      <c r="FY137" s="386">
        <v>3988</v>
      </c>
      <c r="FZ137" s="386">
        <v>4026</v>
      </c>
      <c r="GA137" s="386">
        <v>4064</v>
      </c>
      <c r="GB137" s="386">
        <v>4102</v>
      </c>
      <c r="GC137" s="386">
        <v>4146</v>
      </c>
      <c r="GD137" s="387">
        <v>4146</v>
      </c>
      <c r="GE137" s="387">
        <v>4146</v>
      </c>
      <c r="GF137" s="387">
        <v>4146</v>
      </c>
      <c r="GG137" s="387">
        <v>4146</v>
      </c>
      <c r="GH137" s="387">
        <v>4146</v>
      </c>
      <c r="GI137" s="387">
        <v>4146</v>
      </c>
      <c r="GJ137" s="387">
        <v>4146</v>
      </c>
      <c r="GK137" s="387">
        <v>4146</v>
      </c>
      <c r="GL137" s="387">
        <v>4146</v>
      </c>
      <c r="GM137" s="387">
        <v>4146</v>
      </c>
      <c r="GN137" s="387">
        <v>4146</v>
      </c>
      <c r="GO137" s="387">
        <v>4146</v>
      </c>
      <c r="GP137" s="387">
        <v>4146</v>
      </c>
      <c r="GQ137" s="387">
        <v>4146</v>
      </c>
      <c r="GR137" s="387">
        <v>4146</v>
      </c>
      <c r="GS137" s="387">
        <v>4146</v>
      </c>
      <c r="GT137" s="387">
        <v>4146</v>
      </c>
      <c r="GU137" s="387">
        <v>4146</v>
      </c>
      <c r="GV137" s="387">
        <v>4146</v>
      </c>
      <c r="GW137" s="387">
        <v>4146</v>
      </c>
      <c r="GX137" s="387">
        <v>4146</v>
      </c>
      <c r="GY137" s="387">
        <v>4146</v>
      </c>
      <c r="GZ137" s="387">
        <v>4146</v>
      </c>
      <c r="HA137" s="387">
        <v>4146</v>
      </c>
      <c r="HB137" s="387">
        <v>4146</v>
      </c>
      <c r="HC137" s="387">
        <v>4146</v>
      </c>
      <c r="HD137" s="387">
        <v>4146</v>
      </c>
      <c r="HE137" s="387">
        <v>4146</v>
      </c>
      <c r="HS137" s="394">
        <v>2.111499100501383</v>
      </c>
      <c r="HT137" s="394">
        <v>2.111499100501383</v>
      </c>
      <c r="HU137" s="394">
        <v>2.111499100501383</v>
      </c>
      <c r="HV137" s="394">
        <v>2.111499100501383</v>
      </c>
      <c r="HW137" s="394">
        <v>2.111499100501383</v>
      </c>
      <c r="HX137" s="394">
        <v>2.1110302737798112</v>
      </c>
      <c r="HY137" s="394">
        <v>2.1105615511541851</v>
      </c>
      <c r="HZ137" s="394">
        <v>2.1100929326013911</v>
      </c>
      <c r="IA137" s="394">
        <v>2.1096244180983215</v>
      </c>
      <c r="IB137" s="394">
        <v>2.1091560076218743</v>
      </c>
      <c r="IC137" s="394">
        <v>2.1094599150273816</v>
      </c>
      <c r="ID137" s="394">
        <v>2.1097638662227798</v>
      </c>
      <c r="IE137" s="394">
        <v>2.1100678612143784</v>
      </c>
      <c r="IF137" s="394">
        <v>2.110371900008488</v>
      </c>
      <c r="IG137" s="394">
        <v>2.1106759826114203</v>
      </c>
      <c r="IH137" s="394">
        <v>2.1089785643082224</v>
      </c>
      <c r="II137" s="394">
        <v>2.1072825110790192</v>
      </c>
      <c r="IJ137" s="394">
        <v>2.1055878218260102</v>
      </c>
      <c r="IK137" s="394">
        <v>2.1038944954522782</v>
      </c>
      <c r="IL137" s="394">
        <v>2.1022025308617867</v>
      </c>
      <c r="IM137" s="394">
        <v>2.1009021576899709</v>
      </c>
      <c r="IN137" s="394">
        <v>2.0996025888984944</v>
      </c>
      <c r="IO137" s="394">
        <v>2.0983038239897875</v>
      </c>
      <c r="IP137" s="394">
        <v>2.0970058624665859</v>
      </c>
      <c r="IQ137" s="394">
        <v>2.0957087038319355</v>
      </c>
      <c r="IR137" s="394">
        <v>2.0943341573873977</v>
      </c>
      <c r="IS137" s="394">
        <v>2.0929605124889208</v>
      </c>
      <c r="IT137" s="394">
        <v>2.0915877685451947</v>
      </c>
      <c r="IU137" s="394">
        <v>2.0902159249652947</v>
      </c>
      <c r="IV137" s="394">
        <v>2.0888449811586831</v>
      </c>
      <c r="IW137" s="394">
        <v>2.0880669363460731</v>
      </c>
      <c r="IX137" s="394">
        <v>2.0872891813365539</v>
      </c>
      <c r="IY137" s="394">
        <v>2.0865117160221796</v>
      </c>
      <c r="IZ137" s="394">
        <v>2.0857345402950465</v>
      </c>
      <c r="JA137" s="394">
        <v>2.0849576540472876</v>
      </c>
      <c r="JB137" s="394">
        <v>2.0849576540472876</v>
      </c>
      <c r="JC137" s="394">
        <v>2.0849576540472876</v>
      </c>
      <c r="JD137" s="394">
        <v>2.0849576540472876</v>
      </c>
      <c r="JE137" s="394">
        <v>2.0849576540472876</v>
      </c>
      <c r="JF137" s="394">
        <v>2.0849576540472876</v>
      </c>
      <c r="JG137" s="394">
        <v>2.0849576540472876</v>
      </c>
      <c r="JH137" s="394">
        <v>2.0849576540472876</v>
      </c>
      <c r="JI137" s="394">
        <v>2.0849576540472876</v>
      </c>
      <c r="JJ137" s="394">
        <v>2.0849576540472876</v>
      </c>
      <c r="JK137" s="394">
        <v>2.0849576540472876</v>
      </c>
      <c r="JL137" s="394">
        <v>2.0849576540472876</v>
      </c>
      <c r="JM137" s="394">
        <v>2.0849576540472876</v>
      </c>
      <c r="JN137" s="394">
        <v>2.0849576540472876</v>
      </c>
      <c r="JO137" s="394">
        <v>2.0849576540472876</v>
      </c>
      <c r="JP137" s="394">
        <v>2.0849576540472876</v>
      </c>
      <c r="JQ137" s="394">
        <v>2.0849576540472876</v>
      </c>
      <c r="JR137" s="394">
        <v>2.0849576540472876</v>
      </c>
      <c r="JS137" s="394">
        <v>2.0849576540472876</v>
      </c>
      <c r="JT137" s="394">
        <v>2.0849576540472876</v>
      </c>
      <c r="JU137" s="394">
        <v>2.0849576540472876</v>
      </c>
      <c r="JV137" s="394">
        <v>2.0849576540472876</v>
      </c>
      <c r="JW137" s="394">
        <v>2.0849576540472876</v>
      </c>
      <c r="JX137" s="394">
        <v>2.0849576540472876</v>
      </c>
      <c r="JY137" s="394">
        <v>2.0849576540472876</v>
      </c>
      <c r="JZ137" s="394">
        <v>2.0849576540472876</v>
      </c>
      <c r="KA137" s="394">
        <v>2.0849576540472876</v>
      </c>
      <c r="KB137" s="394">
        <v>2.0849576540472876</v>
      </c>
      <c r="KC137" s="394">
        <v>2.0849576540472876</v>
      </c>
    </row>
    <row r="138" spans="1:289" x14ac:dyDescent="0.25">
      <c r="A138" s="383">
        <v>129</v>
      </c>
      <c r="B138" s="384" t="s">
        <v>854</v>
      </c>
      <c r="C138" s="385" t="s">
        <v>142</v>
      </c>
      <c r="D138" s="385" t="s">
        <v>142</v>
      </c>
      <c r="E138" s="129">
        <v>2052</v>
      </c>
      <c r="F138" s="386">
        <v>2305.8977799999998</v>
      </c>
      <c r="G138" s="386">
        <v>2289.3008757546081</v>
      </c>
      <c r="H138" s="386">
        <v>2272.8234292028401</v>
      </c>
      <c r="I138" s="386">
        <v>2256.464580537327</v>
      </c>
      <c r="J138" s="386">
        <v>2240.2234761392401</v>
      </c>
      <c r="K138" s="386">
        <v>2256.7728889346722</v>
      </c>
      <c r="L138" s="386">
        <v>2273.4445587579371</v>
      </c>
      <c r="M138" s="386">
        <v>2290.2393887698317</v>
      </c>
      <c r="N138" s="386">
        <v>2307.158288803158</v>
      </c>
      <c r="O138" s="386">
        <v>2324.2021754120115</v>
      </c>
      <c r="P138" s="386">
        <v>2341.0787962514837</v>
      </c>
      <c r="Q138" s="386">
        <v>2358.0779625106152</v>
      </c>
      <c r="R138" s="386">
        <v>2375.2005640227458</v>
      </c>
      <c r="S138" s="386">
        <v>2392.4474970825199</v>
      </c>
      <c r="T138" s="386">
        <v>2409.8196644928053</v>
      </c>
      <c r="U138" s="386">
        <v>2425.2944826163966</v>
      </c>
      <c r="V138" s="386">
        <v>2440.8686733193913</v>
      </c>
      <c r="W138" s="386">
        <v>2456.5428747294536</v>
      </c>
      <c r="X138" s="386">
        <v>2472.3177290720269</v>
      </c>
      <c r="Y138" s="386">
        <v>2488.1938826966466</v>
      </c>
      <c r="Z138" s="386">
        <v>2502.0032467909209</v>
      </c>
      <c r="AA138" s="386">
        <v>2515.889252234575</v>
      </c>
      <c r="AB138" s="386">
        <v>2529.8523243836494</v>
      </c>
      <c r="AC138" s="386">
        <v>2543.8928909548918</v>
      </c>
      <c r="AD138" s="386">
        <v>2558.0113820388569</v>
      </c>
      <c r="AE138" s="386">
        <v>2576.5484726083787</v>
      </c>
      <c r="AF138" s="386">
        <v>2595.2198955460813</v>
      </c>
      <c r="AG138" s="386">
        <v>2614.0266243156843</v>
      </c>
      <c r="AH138" s="386">
        <v>2632.9696394352882</v>
      </c>
      <c r="AI138" s="386">
        <v>2652.0499285284959</v>
      </c>
      <c r="AJ138" s="386">
        <v>2669.4546874827452</v>
      </c>
      <c r="AK138" s="386">
        <v>2686.9736696388268</v>
      </c>
      <c r="AL138" s="386">
        <v>2704.6076246158459</v>
      </c>
      <c r="AM138" s="386">
        <v>2722.3573069524759</v>
      </c>
      <c r="AN138" s="386">
        <v>2740.2234761392451</v>
      </c>
      <c r="AO138" s="387">
        <v>2740.2234761392451</v>
      </c>
      <c r="AP138" s="387">
        <v>2740.2234761392451</v>
      </c>
      <c r="AQ138" s="387">
        <v>2740.2234761392451</v>
      </c>
      <c r="AR138" s="387">
        <v>2740.2234761392451</v>
      </c>
      <c r="AS138" s="387">
        <v>2740.2234761392451</v>
      </c>
      <c r="AT138" s="387">
        <v>2740.2234761392451</v>
      </c>
      <c r="AU138" s="387">
        <v>2740.2234761392451</v>
      </c>
      <c r="AV138" s="387">
        <v>2740.2234761392451</v>
      </c>
      <c r="AW138" s="387">
        <v>2740.2234761392451</v>
      </c>
      <c r="AX138" s="387">
        <v>2740.2234761392451</v>
      </c>
      <c r="AY138" s="387">
        <v>2740.2234761392451</v>
      </c>
      <c r="AZ138" s="387">
        <v>2740.2234761392451</v>
      </c>
      <c r="BA138" s="387">
        <v>2740.2234761392451</v>
      </c>
      <c r="BB138" s="387">
        <v>2740.2234761392451</v>
      </c>
      <c r="BC138" s="387">
        <v>2740.2234761392451</v>
      </c>
      <c r="BD138" s="387">
        <v>2740.2234761392451</v>
      </c>
      <c r="BE138" s="387">
        <v>2740.2234761392451</v>
      </c>
      <c r="BF138" s="387">
        <v>2740.2234761392451</v>
      </c>
      <c r="BG138" s="387">
        <v>2740.2234761392451</v>
      </c>
      <c r="BH138" s="387">
        <v>2740.2234761392451</v>
      </c>
      <c r="BI138" s="387">
        <v>2740.2234761392451</v>
      </c>
      <c r="BJ138" s="387">
        <v>2740.2234761392451</v>
      </c>
      <c r="BK138" s="387">
        <v>2740.2234761392451</v>
      </c>
      <c r="BL138" s="387">
        <v>2740.2234761392451</v>
      </c>
      <c r="BM138" s="387">
        <v>2740.2234761392451</v>
      </c>
      <c r="BN138" s="387">
        <v>2740.2234761392451</v>
      </c>
      <c r="BO138" s="387">
        <v>2740.2234761392451</v>
      </c>
      <c r="BP138" s="387">
        <v>2740.2234761392451</v>
      </c>
      <c r="CA138" s="386">
        <v>6320</v>
      </c>
      <c r="CB138" s="386">
        <v>6274.5112382081061</v>
      </c>
      <c r="CC138" s="386">
        <v>6229.3498858227567</v>
      </c>
      <c r="CD138" s="386">
        <v>6184.5135862856441</v>
      </c>
      <c r="CE138" s="386">
        <v>6140</v>
      </c>
      <c r="CF138" s="386">
        <v>6160.2654163197712</v>
      </c>
      <c r="CG138" s="386">
        <v>6180.5977197891534</v>
      </c>
      <c r="CH138" s="386">
        <v>6200.9971311729569</v>
      </c>
      <c r="CI138" s="386">
        <v>6221.4638719646382</v>
      </c>
      <c r="CJ138" s="386">
        <v>6241.9981643887077</v>
      </c>
      <c r="CK138" s="386">
        <v>6261.2924087816273</v>
      </c>
      <c r="CL138" s="386">
        <v>6280.6462923889276</v>
      </c>
      <c r="CM138" s="386">
        <v>6300.0599995576003</v>
      </c>
      <c r="CN138" s="386">
        <v>6319.5337152044585</v>
      </c>
      <c r="CO138" s="386">
        <v>6339.0676248178988</v>
      </c>
      <c r="CP138" s="386">
        <v>6351.3900054445612</v>
      </c>
      <c r="CQ138" s="386">
        <v>6363.7363392885254</v>
      </c>
      <c r="CR138" s="386">
        <v>6376.1066729119484</v>
      </c>
      <c r="CS138" s="386">
        <v>6388.5010529674983</v>
      </c>
      <c r="CT138" s="386">
        <v>6400.9195261985296</v>
      </c>
      <c r="CU138" s="386">
        <v>6407.1682256284266</v>
      </c>
      <c r="CV138" s="386">
        <v>6413.4230251576</v>
      </c>
      <c r="CW138" s="386">
        <v>6419.6839307410819</v>
      </c>
      <c r="CX138" s="386">
        <v>6425.9509483397187</v>
      </c>
      <c r="CY138" s="386">
        <v>6432.2240839201768</v>
      </c>
      <c r="CZ138" s="386">
        <v>6448.6646690602656</v>
      </c>
      <c r="DA138" s="386">
        <v>6465.1472758768723</v>
      </c>
      <c r="DB138" s="386">
        <v>6481.6720117762297</v>
      </c>
      <c r="DC138" s="386">
        <v>6498.2389844390964</v>
      </c>
      <c r="DD138" s="386">
        <v>6514.8483018214574</v>
      </c>
      <c r="DE138" s="386">
        <v>6557.5314616646765</v>
      </c>
      <c r="DF138" s="386">
        <v>6600.4942676408209</v>
      </c>
      <c r="DG138" s="386">
        <v>6643.7385519000873</v>
      </c>
      <c r="DH138" s="386">
        <v>6687.2661585963206</v>
      </c>
      <c r="DI138" s="386">
        <v>6731.0789439656601</v>
      </c>
      <c r="DJ138" s="387">
        <v>6731.0789439656601</v>
      </c>
      <c r="DK138" s="387">
        <v>6731.0789439656601</v>
      </c>
      <c r="DL138" s="387">
        <v>6731.0789439656601</v>
      </c>
      <c r="DM138" s="387">
        <v>6731.0789439656601</v>
      </c>
      <c r="DN138" s="387">
        <v>6731.0789439656601</v>
      </c>
      <c r="DO138" s="387">
        <v>6731.0789439656601</v>
      </c>
      <c r="DP138" s="387">
        <v>6731.0789439656601</v>
      </c>
      <c r="DQ138" s="387">
        <v>6731.0789439656601</v>
      </c>
      <c r="DR138" s="387">
        <v>6731.0789439656601</v>
      </c>
      <c r="DS138" s="387">
        <v>6731.0789439656601</v>
      </c>
      <c r="DT138" s="387">
        <v>6731.0789439656601</v>
      </c>
      <c r="DU138" s="387">
        <v>6731.0789439656601</v>
      </c>
      <c r="DV138" s="387">
        <v>6731.0789439656601</v>
      </c>
      <c r="DW138" s="387">
        <v>6731.0789439656601</v>
      </c>
      <c r="DX138" s="387">
        <v>6731.0789439656601</v>
      </c>
      <c r="DY138" s="387">
        <v>6731.0789439656601</v>
      </c>
      <c r="DZ138" s="387">
        <v>6731.0789439656601</v>
      </c>
      <c r="EA138" s="387">
        <v>6731.0789439656601</v>
      </c>
      <c r="EB138" s="387">
        <v>6731.0789439656601</v>
      </c>
      <c r="EC138" s="387">
        <v>6731.0789439656601</v>
      </c>
      <c r="ED138" s="387">
        <v>6731.0789439656601</v>
      </c>
      <c r="EE138" s="387">
        <v>6731.0789439656601</v>
      </c>
      <c r="EF138" s="387">
        <v>6731.0789439656601</v>
      </c>
      <c r="EG138" s="387">
        <v>6731.0789439656601</v>
      </c>
      <c r="EH138" s="387">
        <v>6731.0789439656601</v>
      </c>
      <c r="EI138" s="387">
        <v>6731.0789439656601</v>
      </c>
      <c r="EJ138" s="387">
        <v>6731.0789439656601</v>
      </c>
      <c r="EK138" s="387">
        <v>6731.0789439656601</v>
      </c>
      <c r="EY138" s="386">
        <v>1360</v>
      </c>
      <c r="EZ138" s="386">
        <v>1373</v>
      </c>
      <c r="FA138" s="386">
        <v>1386</v>
      </c>
      <c r="FB138" s="386">
        <v>1399</v>
      </c>
      <c r="FC138" s="386">
        <v>1410.5</v>
      </c>
      <c r="FD138" s="386">
        <v>1430</v>
      </c>
      <c r="FE138" s="386">
        <v>1449</v>
      </c>
      <c r="FF138" s="386">
        <v>1468</v>
      </c>
      <c r="FG138" s="386">
        <v>1487</v>
      </c>
      <c r="FH138" s="386">
        <v>1506</v>
      </c>
      <c r="FI138" s="386">
        <v>1526.9</v>
      </c>
      <c r="FJ138" s="386">
        <v>1544</v>
      </c>
      <c r="FK138" s="386">
        <v>1561</v>
      </c>
      <c r="FL138" s="386">
        <v>1578</v>
      </c>
      <c r="FM138" s="386">
        <v>1595</v>
      </c>
      <c r="FN138" s="386">
        <v>1612</v>
      </c>
      <c r="FO138" s="386">
        <v>1629</v>
      </c>
      <c r="FP138" s="386">
        <v>1646</v>
      </c>
      <c r="FQ138" s="386">
        <v>1663</v>
      </c>
      <c r="FR138" s="386">
        <v>1680</v>
      </c>
      <c r="FS138" s="386">
        <v>1697</v>
      </c>
      <c r="FT138" s="386">
        <v>1714</v>
      </c>
      <c r="FU138" s="386">
        <v>1731</v>
      </c>
      <c r="FV138" s="386">
        <v>1748</v>
      </c>
      <c r="FW138" s="386">
        <v>1765</v>
      </c>
      <c r="FX138" s="386">
        <v>1782</v>
      </c>
      <c r="FY138" s="386">
        <v>1799</v>
      </c>
      <c r="FZ138" s="386">
        <v>1816</v>
      </c>
      <c r="GA138" s="386">
        <v>1833</v>
      </c>
      <c r="GB138" s="386">
        <v>1850</v>
      </c>
      <c r="GC138" s="386">
        <v>1869.3999999999999</v>
      </c>
      <c r="GD138" s="387">
        <v>1869.3999999999999</v>
      </c>
      <c r="GE138" s="387">
        <v>1869.3999999999999</v>
      </c>
      <c r="GF138" s="387">
        <v>1869.3999999999999</v>
      </c>
      <c r="GG138" s="387">
        <v>1869.3999999999999</v>
      </c>
      <c r="GH138" s="387">
        <v>1869.3999999999999</v>
      </c>
      <c r="GI138" s="387">
        <v>1869.3999999999999</v>
      </c>
      <c r="GJ138" s="387">
        <v>1869.3999999999999</v>
      </c>
      <c r="GK138" s="387">
        <v>1869.3999999999999</v>
      </c>
      <c r="GL138" s="387">
        <v>1869.3999999999999</v>
      </c>
      <c r="GM138" s="387">
        <v>1869.3999999999999</v>
      </c>
      <c r="GN138" s="387">
        <v>1869.3999999999999</v>
      </c>
      <c r="GO138" s="387">
        <v>1869.3999999999999</v>
      </c>
      <c r="GP138" s="387">
        <v>1869.3999999999999</v>
      </c>
      <c r="GQ138" s="387">
        <v>1869.3999999999999</v>
      </c>
      <c r="GR138" s="387">
        <v>1869.3999999999999</v>
      </c>
      <c r="GS138" s="387">
        <v>1869.3999999999999</v>
      </c>
      <c r="GT138" s="387">
        <v>1869.3999999999999</v>
      </c>
      <c r="GU138" s="387">
        <v>1869.3999999999999</v>
      </c>
      <c r="GV138" s="387">
        <v>1869.3999999999999</v>
      </c>
      <c r="GW138" s="387">
        <v>1869.3999999999999</v>
      </c>
      <c r="GX138" s="387">
        <v>1869.3999999999999</v>
      </c>
      <c r="GY138" s="387">
        <v>1869.3999999999999</v>
      </c>
      <c r="GZ138" s="387">
        <v>1869.3999999999999</v>
      </c>
      <c r="HA138" s="387">
        <v>1869.3999999999999</v>
      </c>
      <c r="HB138" s="387">
        <v>1869.3999999999999</v>
      </c>
      <c r="HC138" s="387">
        <v>1869.3999999999999</v>
      </c>
      <c r="HD138" s="387">
        <v>1869.3999999999999</v>
      </c>
      <c r="HE138" s="387">
        <v>1869.3999999999999</v>
      </c>
      <c r="HS138" s="394">
        <v>2.7407979897530415</v>
      </c>
      <c r="HT138" s="394">
        <v>2.740797989753041</v>
      </c>
      <c r="HU138" s="394">
        <v>2.740797989753041</v>
      </c>
      <c r="HV138" s="394">
        <v>2.7407979897530406</v>
      </c>
      <c r="HW138" s="394">
        <v>2.7407979897530415</v>
      </c>
      <c r="HX138" s="394">
        <v>2.7296789351398907</v>
      </c>
      <c r="HY138" s="394">
        <v>2.7186049890593469</v>
      </c>
      <c r="HZ138" s="394">
        <v>2.7075759685120651</v>
      </c>
      <c r="IA138" s="394">
        <v>2.6965916912411036</v>
      </c>
      <c r="IB138" s="394">
        <v>2.6856519757289137</v>
      </c>
      <c r="IC138" s="394">
        <v>2.6745329626696708</v>
      </c>
      <c r="ID138" s="394">
        <v>2.6634599840380191</v>
      </c>
      <c r="IE138" s="394">
        <v>2.6524328492443336</v>
      </c>
      <c r="IF138" s="394">
        <v>2.6414513684880609</v>
      </c>
      <c r="IG138" s="394">
        <v>2.6305153527544487</v>
      </c>
      <c r="IH138" s="394">
        <v>2.6188118807711591</v>
      </c>
      <c r="II138" s="394">
        <v>2.6071604789102971</v>
      </c>
      <c r="IJ138" s="394">
        <v>2.5955609155057666</v>
      </c>
      <c r="IK138" s="394">
        <v>2.5840129599221831</v>
      </c>
      <c r="IL138" s="394">
        <v>2.5725163825502868</v>
      </c>
      <c r="IM138" s="394">
        <v>2.5608153122288253</v>
      </c>
      <c r="IN138" s="394">
        <v>2.5491674641327293</v>
      </c>
      <c r="IO138" s="394">
        <v>2.5375725961811293</v>
      </c>
      <c r="IP138" s="394">
        <v>2.5260304673942593</v>
      </c>
      <c r="IQ138" s="394">
        <v>2.5145408378884491</v>
      </c>
      <c r="IR138" s="394">
        <v>2.5028307200958402</v>
      </c>
      <c r="IS138" s="394">
        <v>2.4911751358612673</v>
      </c>
      <c r="IT138" s="394">
        <v>2.4795738312240951</v>
      </c>
      <c r="IU138" s="394">
        <v>2.4680265534063737</v>
      </c>
      <c r="IV138" s="394">
        <v>2.4565330508073262</v>
      </c>
      <c r="IW138" s="394">
        <v>2.4565060019236844</v>
      </c>
      <c r="IX138" s="394">
        <v>2.4564789533378772</v>
      </c>
      <c r="IY138" s="394">
        <v>2.456451905049903</v>
      </c>
      <c r="IZ138" s="394">
        <v>2.4564248570597571</v>
      </c>
      <c r="JA138" s="394">
        <v>2.4563978093674352</v>
      </c>
      <c r="JB138" s="394">
        <v>2.4563978093674352</v>
      </c>
      <c r="JC138" s="394">
        <v>2.4563978093674352</v>
      </c>
      <c r="JD138" s="394">
        <v>2.4563978093674352</v>
      </c>
      <c r="JE138" s="394">
        <v>2.4563978093674352</v>
      </c>
      <c r="JF138" s="394">
        <v>2.4563978093674352</v>
      </c>
      <c r="JG138" s="394">
        <v>2.4563978093674352</v>
      </c>
      <c r="JH138" s="394">
        <v>2.4563978093674352</v>
      </c>
      <c r="JI138" s="394">
        <v>2.4563978093674352</v>
      </c>
      <c r="JJ138" s="394">
        <v>2.4563978093674352</v>
      </c>
      <c r="JK138" s="394">
        <v>2.4563978093674352</v>
      </c>
      <c r="JL138" s="394">
        <v>2.4563978093674352</v>
      </c>
      <c r="JM138" s="394">
        <v>2.4563978093674352</v>
      </c>
      <c r="JN138" s="394">
        <v>2.4563978093674352</v>
      </c>
      <c r="JO138" s="394">
        <v>2.4563978093674352</v>
      </c>
      <c r="JP138" s="394">
        <v>2.4563978093674352</v>
      </c>
      <c r="JQ138" s="394">
        <v>2.4563978093674352</v>
      </c>
      <c r="JR138" s="394">
        <v>2.4563978093674352</v>
      </c>
      <c r="JS138" s="394">
        <v>2.4563978093674352</v>
      </c>
      <c r="JT138" s="394">
        <v>2.4563978093674352</v>
      </c>
      <c r="JU138" s="394">
        <v>2.4563978093674352</v>
      </c>
      <c r="JV138" s="394">
        <v>2.4563978093674352</v>
      </c>
      <c r="JW138" s="394">
        <v>2.4563978093674352</v>
      </c>
      <c r="JX138" s="394">
        <v>2.4563978093674352</v>
      </c>
      <c r="JY138" s="394">
        <v>2.4563978093674352</v>
      </c>
      <c r="JZ138" s="394">
        <v>2.4563978093674352</v>
      </c>
      <c r="KA138" s="394">
        <v>2.4563978093674352</v>
      </c>
      <c r="KB138" s="394">
        <v>2.4563978093674352</v>
      </c>
      <c r="KC138" s="394">
        <v>2.4563978093674352</v>
      </c>
    </row>
    <row r="139" spans="1:289" x14ac:dyDescent="0.25">
      <c r="A139" s="383">
        <v>130</v>
      </c>
      <c r="B139" s="384" t="s">
        <v>854</v>
      </c>
      <c r="C139" s="385" t="s">
        <v>142</v>
      </c>
      <c r="D139" s="385" t="s">
        <v>142</v>
      </c>
      <c r="E139" s="129">
        <v>2052</v>
      </c>
      <c r="F139" s="386">
        <v>1435.4102599999999</v>
      </c>
      <c r="G139" s="386">
        <v>1412.6789069777112</v>
      </c>
      <c r="H139" s="386">
        <v>1390.3075307680615</v>
      </c>
      <c r="I139" s="386">
        <v>1368.2904307290557</v>
      </c>
      <c r="J139" s="386">
        <v>1346.6219964948452</v>
      </c>
      <c r="K139" s="386">
        <v>1366.199314605484</v>
      </c>
      <c r="L139" s="386">
        <v>1386.0612496207946</v>
      </c>
      <c r="M139" s="386">
        <v>1406.2119393282901</v>
      </c>
      <c r="N139" s="386">
        <v>1426.6555816710309</v>
      </c>
      <c r="O139" s="386">
        <v>1447.3964356221709</v>
      </c>
      <c r="P139" s="386">
        <v>1467.3848780983824</v>
      </c>
      <c r="Q139" s="386">
        <v>1487.6493595524385</v>
      </c>
      <c r="R139" s="386">
        <v>1508.1936920631128</v>
      </c>
      <c r="S139" s="386">
        <v>1529.0217403537181</v>
      </c>
      <c r="T139" s="386">
        <v>1550.1374225191232</v>
      </c>
      <c r="U139" s="386">
        <v>1568.5066903044287</v>
      </c>
      <c r="V139" s="386">
        <v>1587.0936355640449</v>
      </c>
      <c r="W139" s="386">
        <v>1605.9008377956075</v>
      </c>
      <c r="X139" s="386">
        <v>1624.9309070640309</v>
      </c>
      <c r="Y139" s="386">
        <v>1644.1864843637334</v>
      </c>
      <c r="Z139" s="386">
        <v>1660.611236537294</v>
      </c>
      <c r="AA139" s="386">
        <v>1677.2000652839979</v>
      </c>
      <c r="AB139" s="386">
        <v>1693.9546096618699</v>
      </c>
      <c r="AC139" s="386">
        <v>1710.8765251024556</v>
      </c>
      <c r="AD139" s="386">
        <v>1727.9674835743861</v>
      </c>
      <c r="AE139" s="386">
        <v>1749.969268571982</v>
      </c>
      <c r="AF139" s="386">
        <v>1772.2511968869039</v>
      </c>
      <c r="AG139" s="386">
        <v>1794.8168355151142</v>
      </c>
      <c r="AH139" s="386">
        <v>1817.669796870257</v>
      </c>
      <c r="AI139" s="386">
        <v>1840.813739361952</v>
      </c>
      <c r="AJ139" s="386">
        <v>1861.5049826062032</v>
      </c>
      <c r="AK139" s="386">
        <v>1882.428801008841</v>
      </c>
      <c r="AL139" s="386">
        <v>1903.5878087774154</v>
      </c>
      <c r="AM139" s="386">
        <v>1924.9846495038739</v>
      </c>
      <c r="AN139" s="386">
        <v>1946.6219964948509</v>
      </c>
      <c r="AO139" s="387">
        <v>1946.6219964948509</v>
      </c>
      <c r="AP139" s="387">
        <v>1946.6219964948509</v>
      </c>
      <c r="AQ139" s="387">
        <v>1946.6219964948509</v>
      </c>
      <c r="AR139" s="387">
        <v>1946.6219964948509</v>
      </c>
      <c r="AS139" s="387">
        <v>1946.6219964948509</v>
      </c>
      <c r="AT139" s="387">
        <v>1946.6219964948509</v>
      </c>
      <c r="AU139" s="387">
        <v>1946.6219964948509</v>
      </c>
      <c r="AV139" s="387">
        <v>1946.6219964948509</v>
      </c>
      <c r="AW139" s="387">
        <v>1946.6219964948509</v>
      </c>
      <c r="AX139" s="387">
        <v>1946.6219964948509</v>
      </c>
      <c r="AY139" s="387">
        <v>1946.6219964948509</v>
      </c>
      <c r="AZ139" s="387">
        <v>1946.6219964948509</v>
      </c>
      <c r="BA139" s="387">
        <v>1946.6219964948509</v>
      </c>
      <c r="BB139" s="387">
        <v>1946.6219964948509</v>
      </c>
      <c r="BC139" s="387">
        <v>1946.6219964948509</v>
      </c>
      <c r="BD139" s="387">
        <v>1946.6219964948509</v>
      </c>
      <c r="BE139" s="387">
        <v>1946.6219964948509</v>
      </c>
      <c r="BF139" s="387">
        <v>1946.6219964948509</v>
      </c>
      <c r="BG139" s="387">
        <v>1946.6219964948509</v>
      </c>
      <c r="BH139" s="387">
        <v>1946.6219964948509</v>
      </c>
      <c r="BI139" s="387">
        <v>1946.6219964948509</v>
      </c>
      <c r="BJ139" s="387">
        <v>1946.6219964948509</v>
      </c>
      <c r="BK139" s="387">
        <v>1946.6219964948509</v>
      </c>
      <c r="BL139" s="387">
        <v>1946.6219964948509</v>
      </c>
      <c r="BM139" s="387">
        <v>1946.6219964948509</v>
      </c>
      <c r="BN139" s="387">
        <v>1946.6219964948509</v>
      </c>
      <c r="BO139" s="387">
        <v>1946.6219964948509</v>
      </c>
      <c r="BP139" s="387">
        <v>1946.6219964948509</v>
      </c>
      <c r="CA139" s="386">
        <v>3880</v>
      </c>
      <c r="CB139" s="386">
        <v>3818.5557898084971</v>
      </c>
      <c r="CC139" s="386">
        <v>3758.0846185257719</v>
      </c>
      <c r="CD139" s="386">
        <v>3698.571076974702</v>
      </c>
      <c r="CE139" s="386">
        <v>3640</v>
      </c>
      <c r="CF139" s="386">
        <v>3678.2139341766069</v>
      </c>
      <c r="CG139" s="386">
        <v>3716.8290509810313</v>
      </c>
      <c r="CH139" s="386">
        <v>3755.8495621623197</v>
      </c>
      <c r="CI139" s="386">
        <v>3795.2797236858664</v>
      </c>
      <c r="CJ139" s="386">
        <v>3835.1238361976084</v>
      </c>
      <c r="CK139" s="386">
        <v>3872.2814849347246</v>
      </c>
      <c r="CL139" s="386">
        <v>3909.7991457388935</v>
      </c>
      <c r="CM139" s="386">
        <v>3947.6803066857283</v>
      </c>
      <c r="CN139" s="386">
        <v>3985.9284896460194</v>
      </c>
      <c r="CO139" s="386">
        <v>4024.5472506131669</v>
      </c>
      <c r="CP139" s="386">
        <v>4054.424083967102</v>
      </c>
      <c r="CQ139" s="386">
        <v>4084.5227124984008</v>
      </c>
      <c r="CR139" s="386">
        <v>4114.8447827370055</v>
      </c>
      <c r="CS139" s="386">
        <v>4145.3919534361221</v>
      </c>
      <c r="CT139" s="386">
        <v>4176.1658956629626</v>
      </c>
      <c r="CU139" s="386">
        <v>4199.0074381355971</v>
      </c>
      <c r="CV139" s="386">
        <v>4221.9739124417756</v>
      </c>
      <c r="CW139" s="386">
        <v>4245.0660018962544</v>
      </c>
      <c r="CX139" s="386">
        <v>4268.284393551181</v>
      </c>
      <c r="CY139" s="386">
        <v>4291.6297782165339</v>
      </c>
      <c r="CZ139" s="386">
        <v>4326.3881744563505</v>
      </c>
      <c r="DA139" s="386">
        <v>4361.4280828888768</v>
      </c>
      <c r="DB139" s="386">
        <v>4396.7517835132849</v>
      </c>
      <c r="DC139" s="386">
        <v>4432.3615747947188</v>
      </c>
      <c r="DD139" s="386">
        <v>4468.2597738138511</v>
      </c>
      <c r="DE139" s="386">
        <v>4518.5388917732607</v>
      </c>
      <c r="DF139" s="386">
        <v>4569.3837757871852</v>
      </c>
      <c r="DG139" s="386">
        <v>4620.8007921412991</v>
      </c>
      <c r="DH139" s="386">
        <v>4672.7963787579438</v>
      </c>
      <c r="DI139" s="386">
        <v>4725.3770460022188</v>
      </c>
      <c r="DJ139" s="387">
        <v>4725.3770460022188</v>
      </c>
      <c r="DK139" s="387">
        <v>4725.3770460022188</v>
      </c>
      <c r="DL139" s="387">
        <v>4725.3770460022188</v>
      </c>
      <c r="DM139" s="387">
        <v>4725.3770460022188</v>
      </c>
      <c r="DN139" s="387">
        <v>4725.3770460022188</v>
      </c>
      <c r="DO139" s="387">
        <v>4725.3770460022188</v>
      </c>
      <c r="DP139" s="387">
        <v>4725.3770460022188</v>
      </c>
      <c r="DQ139" s="387">
        <v>4725.3770460022188</v>
      </c>
      <c r="DR139" s="387">
        <v>4725.3770460022188</v>
      </c>
      <c r="DS139" s="387">
        <v>4725.3770460022188</v>
      </c>
      <c r="DT139" s="387">
        <v>4725.3770460022188</v>
      </c>
      <c r="DU139" s="387">
        <v>4725.3770460022188</v>
      </c>
      <c r="DV139" s="387">
        <v>4725.3770460022188</v>
      </c>
      <c r="DW139" s="387">
        <v>4725.3770460022188</v>
      </c>
      <c r="DX139" s="387">
        <v>4725.3770460022188</v>
      </c>
      <c r="DY139" s="387">
        <v>4725.3770460022188</v>
      </c>
      <c r="DZ139" s="387">
        <v>4725.3770460022188</v>
      </c>
      <c r="EA139" s="387">
        <v>4725.3770460022188</v>
      </c>
      <c r="EB139" s="387">
        <v>4725.3770460022188</v>
      </c>
      <c r="EC139" s="387">
        <v>4725.3770460022188</v>
      </c>
      <c r="ED139" s="387">
        <v>4725.3770460022188</v>
      </c>
      <c r="EE139" s="387">
        <v>4725.3770460022188</v>
      </c>
      <c r="EF139" s="387">
        <v>4725.3770460022188</v>
      </c>
      <c r="EG139" s="387">
        <v>4725.3770460022188</v>
      </c>
      <c r="EH139" s="387">
        <v>4725.3770460022188</v>
      </c>
      <c r="EI139" s="387">
        <v>4725.3770460022188</v>
      </c>
      <c r="EJ139" s="387">
        <v>4725.3770460022188</v>
      </c>
      <c r="EK139" s="387">
        <v>4725.3770460022188</v>
      </c>
      <c r="EY139" s="386">
        <v>725</v>
      </c>
      <c r="EZ139" s="386">
        <v>733</v>
      </c>
      <c r="FA139" s="386">
        <v>741</v>
      </c>
      <c r="FB139" s="386">
        <v>749</v>
      </c>
      <c r="FC139" s="386">
        <v>757.09999999999991</v>
      </c>
      <c r="FD139" s="386">
        <v>766</v>
      </c>
      <c r="FE139" s="386">
        <v>775</v>
      </c>
      <c r="FF139" s="386">
        <v>784</v>
      </c>
      <c r="FG139" s="386">
        <v>793</v>
      </c>
      <c r="FH139" s="386">
        <v>802</v>
      </c>
      <c r="FI139" s="386">
        <v>812</v>
      </c>
      <c r="FJ139" s="386">
        <v>821</v>
      </c>
      <c r="FK139" s="386">
        <v>830</v>
      </c>
      <c r="FL139" s="386">
        <v>839</v>
      </c>
      <c r="FM139" s="386">
        <v>848</v>
      </c>
      <c r="FN139" s="386">
        <v>857</v>
      </c>
      <c r="FO139" s="386">
        <v>866</v>
      </c>
      <c r="FP139" s="386">
        <v>875</v>
      </c>
      <c r="FQ139" s="386">
        <v>884</v>
      </c>
      <c r="FR139" s="386">
        <v>893</v>
      </c>
      <c r="FS139" s="386">
        <v>902</v>
      </c>
      <c r="FT139" s="386">
        <v>911</v>
      </c>
      <c r="FU139" s="386">
        <v>920</v>
      </c>
      <c r="FV139" s="386">
        <v>929</v>
      </c>
      <c r="FW139" s="386">
        <v>938</v>
      </c>
      <c r="FX139" s="386">
        <v>947</v>
      </c>
      <c r="FY139" s="386">
        <v>956</v>
      </c>
      <c r="FZ139" s="386">
        <v>965</v>
      </c>
      <c r="GA139" s="386">
        <v>974</v>
      </c>
      <c r="GB139" s="386">
        <v>983</v>
      </c>
      <c r="GC139" s="386">
        <v>990.5</v>
      </c>
      <c r="GD139" s="387">
        <v>990.5</v>
      </c>
      <c r="GE139" s="387">
        <v>990.5</v>
      </c>
      <c r="GF139" s="387">
        <v>990.5</v>
      </c>
      <c r="GG139" s="387">
        <v>990.5</v>
      </c>
      <c r="GH139" s="387">
        <v>990.5</v>
      </c>
      <c r="GI139" s="387">
        <v>990.5</v>
      </c>
      <c r="GJ139" s="387">
        <v>990.5</v>
      </c>
      <c r="GK139" s="387">
        <v>990.5</v>
      </c>
      <c r="GL139" s="387">
        <v>990.5</v>
      </c>
      <c r="GM139" s="387">
        <v>990.5</v>
      </c>
      <c r="GN139" s="387">
        <v>990.5</v>
      </c>
      <c r="GO139" s="387">
        <v>990.5</v>
      </c>
      <c r="GP139" s="387">
        <v>990.5</v>
      </c>
      <c r="GQ139" s="387">
        <v>990.5</v>
      </c>
      <c r="GR139" s="387">
        <v>990.5</v>
      </c>
      <c r="GS139" s="387">
        <v>990.5</v>
      </c>
      <c r="GT139" s="387">
        <v>990.5</v>
      </c>
      <c r="GU139" s="387">
        <v>990.5</v>
      </c>
      <c r="GV139" s="387">
        <v>990.5</v>
      </c>
      <c r="GW139" s="387">
        <v>990.5</v>
      </c>
      <c r="GX139" s="387">
        <v>990.5</v>
      </c>
      <c r="GY139" s="387">
        <v>990.5</v>
      </c>
      <c r="GZ139" s="387">
        <v>990.5</v>
      </c>
      <c r="HA139" s="387">
        <v>990.5</v>
      </c>
      <c r="HB139" s="387">
        <v>990.5</v>
      </c>
      <c r="HC139" s="387">
        <v>990.5</v>
      </c>
      <c r="HD139" s="387">
        <v>990.5</v>
      </c>
      <c r="HE139" s="387">
        <v>990.5</v>
      </c>
      <c r="HS139" s="394">
        <v>2.7030599600144982</v>
      </c>
      <c r="HT139" s="394">
        <v>2.7030599600144982</v>
      </c>
      <c r="HU139" s="394">
        <v>2.7030599600144982</v>
      </c>
      <c r="HV139" s="394">
        <v>2.7030599600144982</v>
      </c>
      <c r="HW139" s="394">
        <v>2.7030599600144982</v>
      </c>
      <c r="HX139" s="394">
        <v>2.6922967204377213</v>
      </c>
      <c r="HY139" s="394">
        <v>2.6815763387064604</v>
      </c>
      <c r="HZ139" s="394">
        <v>2.6708986441662477</v>
      </c>
      <c r="IA139" s="394">
        <v>2.6602634668421401</v>
      </c>
      <c r="IB139" s="394">
        <v>2.6496706374360115</v>
      </c>
      <c r="IC139" s="394">
        <v>2.6388996797846946</v>
      </c>
      <c r="ID139" s="394">
        <v>2.6281725062652952</v>
      </c>
      <c r="IE139" s="394">
        <v>2.6174889388945481</v>
      </c>
      <c r="IF139" s="394">
        <v>2.6068488004126937</v>
      </c>
      <c r="IG139" s="394">
        <v>2.596251914280534</v>
      </c>
      <c r="IH139" s="394">
        <v>2.5848943514421259</v>
      </c>
      <c r="II139" s="394">
        <v>2.5735864733946729</v>
      </c>
      <c r="IJ139" s="394">
        <v>2.5623280627871035</v>
      </c>
      <c r="IK139" s="394">
        <v>2.5511189032191703</v>
      </c>
      <c r="IL139" s="394">
        <v>2.5399587792372915</v>
      </c>
      <c r="IM139" s="394">
        <v>2.5285914883313483</v>
      </c>
      <c r="IN139" s="394">
        <v>2.5172750704173592</v>
      </c>
      <c r="IO139" s="394">
        <v>2.5060092978191499</v>
      </c>
      <c r="IP139" s="394">
        <v>2.4947939438794831</v>
      </c>
      <c r="IQ139" s="394">
        <v>2.4836287829555022</v>
      </c>
      <c r="IR139" s="394">
        <v>2.4722652289698721</v>
      </c>
      <c r="IS139" s="394">
        <v>2.4609536676008807</v>
      </c>
      <c r="IT139" s="394">
        <v>2.4496938609623711</v>
      </c>
      <c r="IU139" s="394">
        <v>2.438485572256607</v>
      </c>
      <c r="IV139" s="394">
        <v>2.4273285657692902</v>
      </c>
      <c r="IW139" s="394">
        <v>2.4273579356457446</v>
      </c>
      <c r="IX139" s="394">
        <v>2.427387305877565</v>
      </c>
      <c r="IY139" s="394">
        <v>2.4274166764647549</v>
      </c>
      <c r="IZ139" s="394">
        <v>2.4274460474073201</v>
      </c>
      <c r="JA139" s="394">
        <v>2.4274754187052658</v>
      </c>
      <c r="JB139" s="394">
        <v>2.4274754187052658</v>
      </c>
      <c r="JC139" s="394">
        <v>2.4274754187052658</v>
      </c>
      <c r="JD139" s="394">
        <v>2.4274754187052658</v>
      </c>
      <c r="JE139" s="394">
        <v>2.4274754187052658</v>
      </c>
      <c r="JF139" s="394">
        <v>2.4274754187052658</v>
      </c>
      <c r="JG139" s="394">
        <v>2.4274754187052658</v>
      </c>
      <c r="JH139" s="394">
        <v>2.4274754187052658</v>
      </c>
      <c r="JI139" s="394">
        <v>2.4274754187052658</v>
      </c>
      <c r="JJ139" s="394">
        <v>2.4274754187052658</v>
      </c>
      <c r="JK139" s="394">
        <v>2.4274754187052658</v>
      </c>
      <c r="JL139" s="394">
        <v>2.4274754187052658</v>
      </c>
      <c r="JM139" s="394">
        <v>2.4274754187052658</v>
      </c>
      <c r="JN139" s="394">
        <v>2.4274754187052658</v>
      </c>
      <c r="JO139" s="394">
        <v>2.4274754187052658</v>
      </c>
      <c r="JP139" s="394">
        <v>2.4274754187052658</v>
      </c>
      <c r="JQ139" s="394">
        <v>2.4274754187052658</v>
      </c>
      <c r="JR139" s="394">
        <v>2.4274754187052658</v>
      </c>
      <c r="JS139" s="394">
        <v>2.4274754187052658</v>
      </c>
      <c r="JT139" s="394">
        <v>2.4274754187052658</v>
      </c>
      <c r="JU139" s="394">
        <v>2.4274754187052658</v>
      </c>
      <c r="JV139" s="394">
        <v>2.4274754187052658</v>
      </c>
      <c r="JW139" s="394">
        <v>2.4274754187052658</v>
      </c>
      <c r="JX139" s="394">
        <v>2.4274754187052658</v>
      </c>
      <c r="JY139" s="394">
        <v>2.4274754187052658</v>
      </c>
      <c r="JZ139" s="394">
        <v>2.4274754187052658</v>
      </c>
      <c r="KA139" s="394">
        <v>2.4274754187052658</v>
      </c>
      <c r="KB139" s="394">
        <v>2.4274754187052658</v>
      </c>
      <c r="KC139" s="394">
        <v>2.4274754187052658</v>
      </c>
    </row>
    <row r="140" spans="1:289" x14ac:dyDescent="0.25">
      <c r="A140" s="383">
        <v>131</v>
      </c>
      <c r="B140" s="384" t="s">
        <v>854</v>
      </c>
      <c r="C140" s="385" t="s">
        <v>142</v>
      </c>
      <c r="D140" s="385" t="s">
        <v>142</v>
      </c>
      <c r="E140" s="129">
        <v>2052</v>
      </c>
      <c r="F140" s="386">
        <v>917.11495000000014</v>
      </c>
      <c r="G140" s="386">
        <v>898.03769093933533</v>
      </c>
      <c r="H140" s="386">
        <v>879.35726524537961</v>
      </c>
      <c r="I140" s="386">
        <v>861.06541823540147</v>
      </c>
      <c r="J140" s="386">
        <v>843.15406693548391</v>
      </c>
      <c r="K140" s="386">
        <v>850.58018104797486</v>
      </c>
      <c r="L140" s="386">
        <v>858.07170096585105</v>
      </c>
      <c r="M140" s="386">
        <v>865.62920275343265</v>
      </c>
      <c r="N140" s="386">
        <v>873.25326754875016</v>
      </c>
      <c r="O140" s="386">
        <v>880.94448160823106</v>
      </c>
      <c r="P140" s="386">
        <v>888.5186876065236</v>
      </c>
      <c r="Q140" s="386">
        <v>896.15801529829662</v>
      </c>
      <c r="R140" s="386">
        <v>903.86302458843807</v>
      </c>
      <c r="S140" s="386">
        <v>911.6342801958001</v>
      </c>
      <c r="T140" s="386">
        <v>919.47235169458816</v>
      </c>
      <c r="U140" s="386">
        <v>926.45126280633508</v>
      </c>
      <c r="V140" s="386">
        <v>933.48314473358937</v>
      </c>
      <c r="W140" s="386">
        <v>940.56839953152121</v>
      </c>
      <c r="X140" s="386">
        <v>947.70743230695041</v>
      </c>
      <c r="Y140" s="386">
        <v>954.90065124150829</v>
      </c>
      <c r="Z140" s="386">
        <v>961.14847662472232</v>
      </c>
      <c r="AA140" s="386">
        <v>967.43718094331928</v>
      </c>
      <c r="AB140" s="386">
        <v>973.76703166433845</v>
      </c>
      <c r="AC140" s="386">
        <v>980.13829800483097</v>
      </c>
      <c r="AD140" s="386">
        <v>986.55125094331038</v>
      </c>
      <c r="AE140" s="386">
        <v>994.85404387887706</v>
      </c>
      <c r="AF140" s="386">
        <v>1003.2267129313358</v>
      </c>
      <c r="AG140" s="386">
        <v>1011.6698461765003</v>
      </c>
      <c r="AH140" s="386">
        <v>1020.1840366394171</v>
      </c>
      <c r="AI140" s="386">
        <v>1028.7698823360181</v>
      </c>
      <c r="AJ140" s="386">
        <v>1036.5287987564368</v>
      </c>
      <c r="AK140" s="386">
        <v>1044.3462324264879</v>
      </c>
      <c r="AL140" s="386">
        <v>1052.2226246795121</v>
      </c>
      <c r="AM140" s="386">
        <v>1060.1584201773583</v>
      </c>
      <c r="AN140" s="386">
        <v>1068.1540669354861</v>
      </c>
      <c r="AO140" s="387">
        <v>1068.1540669354861</v>
      </c>
      <c r="AP140" s="387">
        <v>1068.1540669354861</v>
      </c>
      <c r="AQ140" s="387">
        <v>1068.1540669354861</v>
      </c>
      <c r="AR140" s="387">
        <v>1068.1540669354861</v>
      </c>
      <c r="AS140" s="387">
        <v>1068.1540669354861</v>
      </c>
      <c r="AT140" s="387">
        <v>1068.1540669354861</v>
      </c>
      <c r="AU140" s="387">
        <v>1068.1540669354861</v>
      </c>
      <c r="AV140" s="387">
        <v>1068.1540669354861</v>
      </c>
      <c r="AW140" s="387">
        <v>1068.1540669354861</v>
      </c>
      <c r="AX140" s="387">
        <v>1068.1540669354861</v>
      </c>
      <c r="AY140" s="387">
        <v>1068.1540669354861</v>
      </c>
      <c r="AZ140" s="387">
        <v>1068.1540669354861</v>
      </c>
      <c r="BA140" s="387">
        <v>1068.1540669354861</v>
      </c>
      <c r="BB140" s="387">
        <v>1068.1540669354861</v>
      </c>
      <c r="BC140" s="387">
        <v>1068.1540669354861</v>
      </c>
      <c r="BD140" s="387">
        <v>1068.1540669354861</v>
      </c>
      <c r="BE140" s="387">
        <v>1068.1540669354861</v>
      </c>
      <c r="BF140" s="387">
        <v>1068.1540669354861</v>
      </c>
      <c r="BG140" s="387">
        <v>1068.1540669354861</v>
      </c>
      <c r="BH140" s="387">
        <v>1068.1540669354861</v>
      </c>
      <c r="BI140" s="387">
        <v>1068.1540669354861</v>
      </c>
      <c r="BJ140" s="387">
        <v>1068.1540669354861</v>
      </c>
      <c r="BK140" s="387">
        <v>1068.1540669354861</v>
      </c>
      <c r="BL140" s="387">
        <v>1068.1540669354861</v>
      </c>
      <c r="BM140" s="387">
        <v>1068.1540669354861</v>
      </c>
      <c r="BN140" s="387">
        <v>1068.1540669354861</v>
      </c>
      <c r="BO140" s="387">
        <v>1068.1540669354861</v>
      </c>
      <c r="BP140" s="387">
        <v>1068.1540669354861</v>
      </c>
      <c r="CA140" s="386">
        <v>2480</v>
      </c>
      <c r="CB140" s="386">
        <v>2428.412570888253</v>
      </c>
      <c r="CC140" s="386">
        <v>2377.8982316322958</v>
      </c>
      <c r="CD140" s="386">
        <v>2328.4346604793604</v>
      </c>
      <c r="CE140" s="386">
        <v>2280</v>
      </c>
      <c r="CF140" s="386">
        <v>2296.5509901649607</v>
      </c>
      <c r="CG140" s="386">
        <v>2313.2221273805535</v>
      </c>
      <c r="CH140" s="386">
        <v>2330.0142838189945</v>
      </c>
      <c r="CI140" s="386">
        <v>2346.928337983778</v>
      </c>
      <c r="CJ140" s="386">
        <v>2363.9651747556368</v>
      </c>
      <c r="CK140" s="386">
        <v>2380.6038075911083</v>
      </c>
      <c r="CL140" s="386">
        <v>2397.3595504862328</v>
      </c>
      <c r="CM140" s="386">
        <v>2414.233227713426</v>
      </c>
      <c r="CN140" s="386">
        <v>2431.2256693466966</v>
      </c>
      <c r="CO140" s="386">
        <v>2448.3377113024812</v>
      </c>
      <c r="CP140" s="386">
        <v>2461.2724106458199</v>
      </c>
      <c r="CQ140" s="386">
        <v>2474.2754446990029</v>
      </c>
      <c r="CR140" s="386">
        <v>2487.3471744779645</v>
      </c>
      <c r="CS140" s="386">
        <v>2500.4879629059055</v>
      </c>
      <c r="CT140" s="386">
        <v>2513.6981748233698</v>
      </c>
      <c r="CU140" s="386">
        <v>2524.2878679945034</v>
      </c>
      <c r="CV140" s="386">
        <v>2534.9221733639438</v>
      </c>
      <c r="CW140" s="386">
        <v>2545.601278873703</v>
      </c>
      <c r="CX140" s="386">
        <v>2556.3253732575531</v>
      </c>
      <c r="CY140" s="386">
        <v>2567.0946460443643</v>
      </c>
      <c r="CZ140" s="386">
        <v>2582.6324650338593</v>
      </c>
      <c r="DA140" s="386">
        <v>2598.2643295698722</v>
      </c>
      <c r="DB140" s="386">
        <v>2613.9908088806087</v>
      </c>
      <c r="DC140" s="386">
        <v>2629.8124756396337</v>
      </c>
      <c r="DD140" s="386">
        <v>2645.729905986725</v>
      </c>
      <c r="DE140" s="386">
        <v>2665.6659632452265</v>
      </c>
      <c r="DF140" s="386">
        <v>2685.7522423302698</v>
      </c>
      <c r="DG140" s="386">
        <v>2705.9898751907094</v>
      </c>
      <c r="DH140" s="386">
        <v>2726.3800023048402</v>
      </c>
      <c r="DI140" s="386">
        <v>2746.9237727446684</v>
      </c>
      <c r="DJ140" s="387">
        <v>2746.9237727446684</v>
      </c>
      <c r="DK140" s="387">
        <v>2746.9237727446684</v>
      </c>
      <c r="DL140" s="387">
        <v>2746.9237727446684</v>
      </c>
      <c r="DM140" s="387">
        <v>2746.9237727446684</v>
      </c>
      <c r="DN140" s="387">
        <v>2746.9237727446684</v>
      </c>
      <c r="DO140" s="387">
        <v>2746.9237727446684</v>
      </c>
      <c r="DP140" s="387">
        <v>2746.9237727446684</v>
      </c>
      <c r="DQ140" s="387">
        <v>2746.9237727446684</v>
      </c>
      <c r="DR140" s="387">
        <v>2746.9237727446684</v>
      </c>
      <c r="DS140" s="387">
        <v>2746.9237727446684</v>
      </c>
      <c r="DT140" s="387">
        <v>2746.9237727446684</v>
      </c>
      <c r="DU140" s="387">
        <v>2746.9237727446684</v>
      </c>
      <c r="DV140" s="387">
        <v>2746.9237727446684</v>
      </c>
      <c r="DW140" s="387">
        <v>2746.9237727446684</v>
      </c>
      <c r="DX140" s="387">
        <v>2746.9237727446684</v>
      </c>
      <c r="DY140" s="387">
        <v>2746.9237727446684</v>
      </c>
      <c r="DZ140" s="387">
        <v>2746.9237727446684</v>
      </c>
      <c r="EA140" s="387">
        <v>2746.9237727446684</v>
      </c>
      <c r="EB140" s="387">
        <v>2746.9237727446684</v>
      </c>
      <c r="EC140" s="387">
        <v>2746.9237727446684</v>
      </c>
      <c r="ED140" s="387">
        <v>2746.9237727446684</v>
      </c>
      <c r="EE140" s="387">
        <v>2746.9237727446684</v>
      </c>
      <c r="EF140" s="387">
        <v>2746.9237727446684</v>
      </c>
      <c r="EG140" s="387">
        <v>2746.9237727446684</v>
      </c>
      <c r="EH140" s="387">
        <v>2746.9237727446684</v>
      </c>
      <c r="EI140" s="387">
        <v>2746.9237727446684</v>
      </c>
      <c r="EJ140" s="387">
        <v>2746.9237727446684</v>
      </c>
      <c r="EK140" s="387">
        <v>2746.9237727446684</v>
      </c>
      <c r="EY140" s="386">
        <v>296</v>
      </c>
      <c r="EZ140" s="386">
        <v>298</v>
      </c>
      <c r="FA140" s="386">
        <v>300</v>
      </c>
      <c r="FB140" s="386">
        <v>302</v>
      </c>
      <c r="FC140" s="386">
        <v>303.90000000000003</v>
      </c>
      <c r="FD140" s="386">
        <v>308</v>
      </c>
      <c r="FE140" s="386">
        <v>312</v>
      </c>
      <c r="FF140" s="386">
        <v>316</v>
      </c>
      <c r="FG140" s="386">
        <v>320</v>
      </c>
      <c r="FH140" s="386">
        <v>324</v>
      </c>
      <c r="FI140" s="386">
        <v>325.8</v>
      </c>
      <c r="FJ140" s="386">
        <v>328</v>
      </c>
      <c r="FK140" s="386">
        <v>331</v>
      </c>
      <c r="FL140" s="386">
        <v>334</v>
      </c>
      <c r="FM140" s="386">
        <v>337</v>
      </c>
      <c r="FN140" s="386">
        <v>340</v>
      </c>
      <c r="FO140" s="386">
        <v>343</v>
      </c>
      <c r="FP140" s="386">
        <v>346</v>
      </c>
      <c r="FQ140" s="386">
        <v>349</v>
      </c>
      <c r="FR140" s="386">
        <v>352</v>
      </c>
      <c r="FS140" s="386">
        <v>355</v>
      </c>
      <c r="FT140" s="386">
        <v>358</v>
      </c>
      <c r="FU140" s="386">
        <v>361</v>
      </c>
      <c r="FV140" s="386">
        <v>364</v>
      </c>
      <c r="FW140" s="386">
        <v>367</v>
      </c>
      <c r="FX140" s="386">
        <v>370</v>
      </c>
      <c r="FY140" s="386">
        <v>373</v>
      </c>
      <c r="FZ140" s="386">
        <v>376</v>
      </c>
      <c r="GA140" s="386">
        <v>379</v>
      </c>
      <c r="GB140" s="386">
        <v>382</v>
      </c>
      <c r="GC140" s="386">
        <v>379.29999999999995</v>
      </c>
      <c r="GD140" s="387">
        <v>379.29999999999995</v>
      </c>
      <c r="GE140" s="387">
        <v>379.29999999999995</v>
      </c>
      <c r="GF140" s="387">
        <v>379.29999999999995</v>
      </c>
      <c r="GG140" s="387">
        <v>379.29999999999995</v>
      </c>
      <c r="GH140" s="387">
        <v>379.29999999999995</v>
      </c>
      <c r="GI140" s="387">
        <v>379.29999999999995</v>
      </c>
      <c r="GJ140" s="387">
        <v>379.29999999999995</v>
      </c>
      <c r="GK140" s="387">
        <v>379.29999999999995</v>
      </c>
      <c r="GL140" s="387">
        <v>379.29999999999995</v>
      </c>
      <c r="GM140" s="387">
        <v>379.29999999999995</v>
      </c>
      <c r="GN140" s="387">
        <v>379.29999999999995</v>
      </c>
      <c r="GO140" s="387">
        <v>379.29999999999995</v>
      </c>
      <c r="GP140" s="387">
        <v>379.29999999999995</v>
      </c>
      <c r="GQ140" s="387">
        <v>379.29999999999995</v>
      </c>
      <c r="GR140" s="387">
        <v>379.29999999999995</v>
      </c>
      <c r="GS140" s="387">
        <v>379.29999999999995</v>
      </c>
      <c r="GT140" s="387">
        <v>379.29999999999995</v>
      </c>
      <c r="GU140" s="387">
        <v>379.29999999999995</v>
      </c>
      <c r="GV140" s="387">
        <v>379.29999999999995</v>
      </c>
      <c r="GW140" s="387">
        <v>379.29999999999995</v>
      </c>
      <c r="GX140" s="387">
        <v>379.29999999999995</v>
      </c>
      <c r="GY140" s="387">
        <v>379.29999999999995</v>
      </c>
      <c r="GZ140" s="387">
        <v>379.29999999999995</v>
      </c>
      <c r="HA140" s="387">
        <v>379.29999999999995</v>
      </c>
      <c r="HB140" s="387">
        <v>379.29999999999995</v>
      </c>
      <c r="HC140" s="387">
        <v>379.29999999999995</v>
      </c>
      <c r="HD140" s="387">
        <v>379.29999999999995</v>
      </c>
      <c r="HE140" s="387">
        <v>379.29999999999995</v>
      </c>
      <c r="HS140" s="394">
        <v>2.704132126512603</v>
      </c>
      <c r="HT140" s="394">
        <v>2.7041321265126035</v>
      </c>
      <c r="HU140" s="394">
        <v>2.7041321265126035</v>
      </c>
      <c r="HV140" s="394">
        <v>2.7041321265126035</v>
      </c>
      <c r="HW140" s="394">
        <v>2.7041321265126035</v>
      </c>
      <c r="HX140" s="394">
        <v>2.699981778714204</v>
      </c>
      <c r="HY140" s="394">
        <v>2.6958378009399167</v>
      </c>
      <c r="HZ140" s="394">
        <v>2.6917001834129199</v>
      </c>
      <c r="IA140" s="394">
        <v>2.6875689163713989</v>
      </c>
      <c r="IB140" s="394">
        <v>2.6834439900685214</v>
      </c>
      <c r="IC140" s="394">
        <v>2.6792951468515964</v>
      </c>
      <c r="ID140" s="394">
        <v>2.6751527181155033</v>
      </c>
      <c r="IE140" s="394">
        <v>2.6710166939428843</v>
      </c>
      <c r="IF140" s="394">
        <v>2.6668870644317146</v>
      </c>
      <c r="IG140" s="394">
        <v>2.6627638196952774</v>
      </c>
      <c r="IH140" s="394">
        <v>2.6566669067839817</v>
      </c>
      <c r="II140" s="394">
        <v>2.6505839539343228</v>
      </c>
      <c r="IJ140" s="394">
        <v>2.6445149291820389</v>
      </c>
      <c r="IK140" s="394">
        <v>2.6384598006360567</v>
      </c>
      <c r="IL140" s="394">
        <v>2.6324185364783239</v>
      </c>
      <c r="IM140" s="394">
        <v>2.6263245787571532</v>
      </c>
      <c r="IN140" s="394">
        <v>2.6202447283370032</v>
      </c>
      <c r="IO140" s="394">
        <v>2.6141789525599615</v>
      </c>
      <c r="IP140" s="394">
        <v>2.6081272188437161</v>
      </c>
      <c r="IQ140" s="394">
        <v>2.6020894946813824</v>
      </c>
      <c r="IR140" s="394">
        <v>2.5959913224701063</v>
      </c>
      <c r="IS140" s="394">
        <v>2.5899074417366577</v>
      </c>
      <c r="IT140" s="394">
        <v>2.5838378189879947</v>
      </c>
      <c r="IU140" s="394">
        <v>2.5777824208095681</v>
      </c>
      <c r="IV140" s="394">
        <v>2.5717412138651365</v>
      </c>
      <c r="IW140" s="394">
        <v>2.5717239756804902</v>
      </c>
      <c r="IX140" s="394">
        <v>2.5717067376113905</v>
      </c>
      <c r="IY140" s="394">
        <v>2.5716894996578361</v>
      </c>
      <c r="IZ140" s="394">
        <v>2.5716722618198258</v>
      </c>
      <c r="JA140" s="394">
        <v>2.5716550240973581</v>
      </c>
      <c r="JB140" s="394">
        <v>2.5716550240973581</v>
      </c>
      <c r="JC140" s="394">
        <v>2.5716550240973581</v>
      </c>
      <c r="JD140" s="394">
        <v>2.5716550240973581</v>
      </c>
      <c r="JE140" s="394">
        <v>2.5716550240973581</v>
      </c>
      <c r="JF140" s="394">
        <v>2.5716550240973581</v>
      </c>
      <c r="JG140" s="394">
        <v>2.5716550240973581</v>
      </c>
      <c r="JH140" s="394">
        <v>2.5716550240973581</v>
      </c>
      <c r="JI140" s="394">
        <v>2.5716550240973581</v>
      </c>
      <c r="JJ140" s="394">
        <v>2.5716550240973581</v>
      </c>
      <c r="JK140" s="394">
        <v>2.5716550240973581</v>
      </c>
      <c r="JL140" s="394">
        <v>2.5716550240973581</v>
      </c>
      <c r="JM140" s="394">
        <v>2.5716550240973581</v>
      </c>
      <c r="JN140" s="394">
        <v>2.5716550240973581</v>
      </c>
      <c r="JO140" s="394">
        <v>2.5716550240973581</v>
      </c>
      <c r="JP140" s="394">
        <v>2.5716550240973581</v>
      </c>
      <c r="JQ140" s="394">
        <v>2.5716550240973581</v>
      </c>
      <c r="JR140" s="394">
        <v>2.5716550240973581</v>
      </c>
      <c r="JS140" s="394">
        <v>2.5716550240973581</v>
      </c>
      <c r="JT140" s="394">
        <v>2.5716550240973581</v>
      </c>
      <c r="JU140" s="394">
        <v>2.5716550240973581</v>
      </c>
      <c r="JV140" s="394">
        <v>2.5716550240973581</v>
      </c>
      <c r="JW140" s="394">
        <v>2.5716550240973581</v>
      </c>
      <c r="JX140" s="394">
        <v>2.5716550240973581</v>
      </c>
      <c r="JY140" s="394">
        <v>2.5716550240973581</v>
      </c>
      <c r="JZ140" s="394">
        <v>2.5716550240973581</v>
      </c>
      <c r="KA140" s="394">
        <v>2.5716550240973581</v>
      </c>
      <c r="KB140" s="394">
        <v>2.5716550240973581</v>
      </c>
      <c r="KC140" s="394">
        <v>2.5716550240973581</v>
      </c>
    </row>
    <row r="141" spans="1:289" x14ac:dyDescent="0.25">
      <c r="A141" s="383">
        <v>132</v>
      </c>
      <c r="B141" s="384" t="s">
        <v>854</v>
      </c>
      <c r="C141" s="385" t="s">
        <v>142</v>
      </c>
      <c r="D141" s="385" t="s">
        <v>142</v>
      </c>
      <c r="E141" s="129">
        <v>2052</v>
      </c>
      <c r="F141" s="386">
        <v>1412.21623</v>
      </c>
      <c r="G141" s="386">
        <v>1413.1215227614459</v>
      </c>
      <c r="H141" s="386">
        <v>1414.027395855398</v>
      </c>
      <c r="I141" s="386">
        <v>1414.9338496538749</v>
      </c>
      <c r="J141" s="386">
        <v>1415.8408845291337</v>
      </c>
      <c r="K141" s="386">
        <v>1422.5787239061146</v>
      </c>
      <c r="L141" s="386">
        <v>1429.3486279592651</v>
      </c>
      <c r="M141" s="386">
        <v>1436.1507492810408</v>
      </c>
      <c r="N141" s="386">
        <v>1442.9852411900695</v>
      </c>
      <c r="O141" s="386">
        <v>1449.8522577346062</v>
      </c>
      <c r="P141" s="386">
        <v>1456.7218667768839</v>
      </c>
      <c r="Q141" s="386">
        <v>1463.62402501729</v>
      </c>
      <c r="R141" s="386">
        <v>1470.5588866786181</v>
      </c>
      <c r="S141" s="386">
        <v>1477.5266067143921</v>
      </c>
      <c r="T141" s="386">
        <v>1484.5273408123276</v>
      </c>
      <c r="U141" s="386">
        <v>1490.837765417645</v>
      </c>
      <c r="V141" s="386">
        <v>1497.1750143579575</v>
      </c>
      <c r="W141" s="386">
        <v>1503.5392016580722</v>
      </c>
      <c r="X141" s="386">
        <v>1509.9304418274926</v>
      </c>
      <c r="Y141" s="386">
        <v>1516.348849862479</v>
      </c>
      <c r="Z141" s="386">
        <v>1521.9852813217667</v>
      </c>
      <c r="AA141" s="386">
        <v>1527.6426640018756</v>
      </c>
      <c r="AB141" s="386">
        <v>1533.3210757807424</v>
      </c>
      <c r="AC141" s="386">
        <v>1539.0205948257849</v>
      </c>
      <c r="AD141" s="386">
        <v>1544.741299594978</v>
      </c>
      <c r="AE141" s="386">
        <v>1552.3151343008396</v>
      </c>
      <c r="AF141" s="386">
        <v>1559.9261033619275</v>
      </c>
      <c r="AG141" s="386">
        <v>1567.5743888472186</v>
      </c>
      <c r="AH141" s="386">
        <v>1575.2601737183707</v>
      </c>
      <c r="AI141" s="386">
        <v>1582.9836418340976</v>
      </c>
      <c r="AJ141" s="386">
        <v>1590.0909815757886</v>
      </c>
      <c r="AK141" s="386">
        <v>1597.230232119884</v>
      </c>
      <c r="AL141" s="386">
        <v>1604.4015367407094</v>
      </c>
      <c r="AM141" s="386">
        <v>1611.6050393558694</v>
      </c>
      <c r="AN141" s="386">
        <v>1618.8408845291356</v>
      </c>
      <c r="AO141" s="387">
        <v>1618.8408845291356</v>
      </c>
      <c r="AP141" s="387">
        <v>1618.8408845291356</v>
      </c>
      <c r="AQ141" s="387">
        <v>1618.8408845291356</v>
      </c>
      <c r="AR141" s="387">
        <v>1618.8408845291356</v>
      </c>
      <c r="AS141" s="387">
        <v>1618.8408845291356</v>
      </c>
      <c r="AT141" s="387">
        <v>1618.8408845291356</v>
      </c>
      <c r="AU141" s="387">
        <v>1618.8408845291356</v>
      </c>
      <c r="AV141" s="387">
        <v>1618.8408845291356</v>
      </c>
      <c r="AW141" s="387">
        <v>1618.8408845291356</v>
      </c>
      <c r="AX141" s="387">
        <v>1618.8408845291356</v>
      </c>
      <c r="AY141" s="387">
        <v>1618.8408845291356</v>
      </c>
      <c r="AZ141" s="387">
        <v>1618.8408845291356</v>
      </c>
      <c r="BA141" s="387">
        <v>1618.8408845291356</v>
      </c>
      <c r="BB141" s="387">
        <v>1618.8408845291356</v>
      </c>
      <c r="BC141" s="387">
        <v>1618.8408845291356</v>
      </c>
      <c r="BD141" s="387">
        <v>1618.8408845291356</v>
      </c>
      <c r="BE141" s="387">
        <v>1618.8408845291356</v>
      </c>
      <c r="BF141" s="387">
        <v>1618.8408845291356</v>
      </c>
      <c r="BG141" s="387">
        <v>1618.8408845291356</v>
      </c>
      <c r="BH141" s="387">
        <v>1618.8408845291356</v>
      </c>
      <c r="BI141" s="387">
        <v>1618.8408845291356</v>
      </c>
      <c r="BJ141" s="387">
        <v>1618.8408845291356</v>
      </c>
      <c r="BK141" s="387">
        <v>1618.8408845291356</v>
      </c>
      <c r="BL141" s="387">
        <v>1618.8408845291356</v>
      </c>
      <c r="BM141" s="387">
        <v>1618.8408845291356</v>
      </c>
      <c r="BN141" s="387">
        <v>1618.8408845291356</v>
      </c>
      <c r="BO141" s="387">
        <v>1618.8408845291356</v>
      </c>
      <c r="BP141" s="387">
        <v>1618.8408845291356</v>
      </c>
      <c r="CA141" s="386">
        <v>3960</v>
      </c>
      <c r="CB141" s="386">
        <v>3962.4976360570822</v>
      </c>
      <c r="CC141" s="386">
        <v>3964.9968474136272</v>
      </c>
      <c r="CD141" s="386">
        <v>3967.4976350632023</v>
      </c>
      <c r="CE141" s="386">
        <v>3970.0000000000005</v>
      </c>
      <c r="CF141" s="386">
        <v>3973.0535426431247</v>
      </c>
      <c r="CG141" s="386">
        <v>3976.1094339317588</v>
      </c>
      <c r="CH141" s="386">
        <v>3979.1676756723732</v>
      </c>
      <c r="CI141" s="386">
        <v>3982.2282696728284</v>
      </c>
      <c r="CJ141" s="386">
        <v>3985.291217742375</v>
      </c>
      <c r="CK141" s="386">
        <v>3987.9607271105551</v>
      </c>
      <c r="CL141" s="386">
        <v>3990.6320246241626</v>
      </c>
      <c r="CM141" s="386">
        <v>3993.3051114809691</v>
      </c>
      <c r="CN141" s="386">
        <v>3995.9799888795496</v>
      </c>
      <c r="CO141" s="386">
        <v>3998.6566580192821</v>
      </c>
      <c r="CP141" s="386">
        <v>3998.1865019060383</v>
      </c>
      <c r="CQ141" s="386">
        <v>3997.7164010730521</v>
      </c>
      <c r="CR141" s="386">
        <v>3997.2463555138243</v>
      </c>
      <c r="CS141" s="386">
        <v>3996.776365221855</v>
      </c>
      <c r="CT141" s="386">
        <v>3996.3064301906466</v>
      </c>
      <c r="CU141" s="386">
        <v>3993.3649732406175</v>
      </c>
      <c r="CV141" s="386">
        <v>3990.4256813320185</v>
      </c>
      <c r="CW141" s="386">
        <v>3987.4885528712844</v>
      </c>
      <c r="CX141" s="386">
        <v>3984.5535862660222</v>
      </c>
      <c r="CY141" s="386">
        <v>3981.6207799250114</v>
      </c>
      <c r="CZ141" s="386">
        <v>3982.9171062975051</v>
      </c>
      <c r="DA141" s="386">
        <v>3984.2138547247746</v>
      </c>
      <c r="DB141" s="386">
        <v>3985.5110253442308</v>
      </c>
      <c r="DC141" s="386">
        <v>3986.8086182933303</v>
      </c>
      <c r="DD141" s="386">
        <v>3988.1066337095726</v>
      </c>
      <c r="DE141" s="386">
        <v>4005.7283768422417</v>
      </c>
      <c r="DF141" s="386">
        <v>4023.4279829458778</v>
      </c>
      <c r="DG141" s="386">
        <v>4041.2057960637576</v>
      </c>
      <c r="DH141" s="386">
        <v>4059.0621617593379</v>
      </c>
      <c r="DI141" s="386">
        <v>4076.9974271229717</v>
      </c>
      <c r="DJ141" s="387">
        <v>4076.9974271229717</v>
      </c>
      <c r="DK141" s="387">
        <v>4076.9974271229717</v>
      </c>
      <c r="DL141" s="387">
        <v>4076.9974271229717</v>
      </c>
      <c r="DM141" s="387">
        <v>4076.9974271229717</v>
      </c>
      <c r="DN141" s="387">
        <v>4076.9974271229717</v>
      </c>
      <c r="DO141" s="387">
        <v>4076.9974271229717</v>
      </c>
      <c r="DP141" s="387">
        <v>4076.9974271229717</v>
      </c>
      <c r="DQ141" s="387">
        <v>4076.9974271229717</v>
      </c>
      <c r="DR141" s="387">
        <v>4076.9974271229717</v>
      </c>
      <c r="DS141" s="387">
        <v>4076.9974271229717</v>
      </c>
      <c r="DT141" s="387">
        <v>4076.9974271229717</v>
      </c>
      <c r="DU141" s="387">
        <v>4076.9974271229717</v>
      </c>
      <c r="DV141" s="387">
        <v>4076.9974271229717</v>
      </c>
      <c r="DW141" s="387">
        <v>4076.9974271229717</v>
      </c>
      <c r="DX141" s="387">
        <v>4076.9974271229717</v>
      </c>
      <c r="DY141" s="387">
        <v>4076.9974271229717</v>
      </c>
      <c r="DZ141" s="387">
        <v>4076.9974271229717</v>
      </c>
      <c r="EA141" s="387">
        <v>4076.9974271229717</v>
      </c>
      <c r="EB141" s="387">
        <v>4076.9974271229717</v>
      </c>
      <c r="EC141" s="387">
        <v>4076.9974271229717</v>
      </c>
      <c r="ED141" s="387">
        <v>4076.9974271229717</v>
      </c>
      <c r="EE141" s="387">
        <v>4076.9974271229717</v>
      </c>
      <c r="EF141" s="387">
        <v>4076.9974271229717</v>
      </c>
      <c r="EG141" s="387">
        <v>4076.9974271229717</v>
      </c>
      <c r="EH141" s="387">
        <v>4076.9974271229717</v>
      </c>
      <c r="EI141" s="387">
        <v>4076.9974271229717</v>
      </c>
      <c r="EJ141" s="387">
        <v>4076.9974271229717</v>
      </c>
      <c r="EK141" s="387">
        <v>4076.9974271229717</v>
      </c>
      <c r="EY141" s="386">
        <v>712</v>
      </c>
      <c r="EZ141" s="386">
        <v>718</v>
      </c>
      <c r="FA141" s="386">
        <v>724</v>
      </c>
      <c r="FB141" s="386">
        <v>730</v>
      </c>
      <c r="FC141" s="386">
        <v>736.7</v>
      </c>
      <c r="FD141" s="386">
        <v>745</v>
      </c>
      <c r="FE141" s="386">
        <v>753</v>
      </c>
      <c r="FF141" s="386">
        <v>761</v>
      </c>
      <c r="FG141" s="386">
        <v>769</v>
      </c>
      <c r="FH141" s="386">
        <v>777</v>
      </c>
      <c r="FI141" s="386">
        <v>787.2</v>
      </c>
      <c r="FJ141" s="386">
        <v>794</v>
      </c>
      <c r="FK141" s="386">
        <v>801</v>
      </c>
      <c r="FL141" s="386">
        <v>808</v>
      </c>
      <c r="FM141" s="386">
        <v>815</v>
      </c>
      <c r="FN141" s="386">
        <v>822</v>
      </c>
      <c r="FO141" s="386">
        <v>829</v>
      </c>
      <c r="FP141" s="386">
        <v>836</v>
      </c>
      <c r="FQ141" s="386">
        <v>843</v>
      </c>
      <c r="FR141" s="386">
        <v>850</v>
      </c>
      <c r="FS141" s="386">
        <v>857</v>
      </c>
      <c r="FT141" s="386">
        <v>864</v>
      </c>
      <c r="FU141" s="386">
        <v>871</v>
      </c>
      <c r="FV141" s="386">
        <v>878</v>
      </c>
      <c r="FW141" s="386">
        <v>885</v>
      </c>
      <c r="FX141" s="386">
        <v>892</v>
      </c>
      <c r="FY141" s="386">
        <v>899</v>
      </c>
      <c r="FZ141" s="386">
        <v>906</v>
      </c>
      <c r="GA141" s="386">
        <v>913</v>
      </c>
      <c r="GB141" s="386">
        <v>920</v>
      </c>
      <c r="GC141" s="386">
        <v>931.5</v>
      </c>
      <c r="GD141" s="387">
        <v>931.5</v>
      </c>
      <c r="GE141" s="387">
        <v>931.5</v>
      </c>
      <c r="GF141" s="387">
        <v>931.5</v>
      </c>
      <c r="GG141" s="387">
        <v>931.5</v>
      </c>
      <c r="GH141" s="387">
        <v>931.5</v>
      </c>
      <c r="GI141" s="387">
        <v>931.5</v>
      </c>
      <c r="GJ141" s="387">
        <v>931.5</v>
      </c>
      <c r="GK141" s="387">
        <v>931.5</v>
      </c>
      <c r="GL141" s="387">
        <v>931.5</v>
      </c>
      <c r="GM141" s="387">
        <v>931.5</v>
      </c>
      <c r="GN141" s="387">
        <v>931.5</v>
      </c>
      <c r="GO141" s="387">
        <v>931.5</v>
      </c>
      <c r="GP141" s="387">
        <v>931.5</v>
      </c>
      <c r="GQ141" s="387">
        <v>931.5</v>
      </c>
      <c r="GR141" s="387">
        <v>931.5</v>
      </c>
      <c r="GS141" s="387">
        <v>931.5</v>
      </c>
      <c r="GT141" s="387">
        <v>931.5</v>
      </c>
      <c r="GU141" s="387">
        <v>931.5</v>
      </c>
      <c r="GV141" s="387">
        <v>931.5</v>
      </c>
      <c r="GW141" s="387">
        <v>931.5</v>
      </c>
      <c r="GX141" s="387">
        <v>931.5</v>
      </c>
      <c r="GY141" s="387">
        <v>931.5</v>
      </c>
      <c r="GZ141" s="387">
        <v>931.5</v>
      </c>
      <c r="HA141" s="387">
        <v>931.5</v>
      </c>
      <c r="HB141" s="387">
        <v>931.5</v>
      </c>
      <c r="HC141" s="387">
        <v>931.5</v>
      </c>
      <c r="HD141" s="387">
        <v>931.5</v>
      </c>
      <c r="HE141" s="387">
        <v>931.5</v>
      </c>
      <c r="HS141" s="394">
        <v>2.8041031648531614</v>
      </c>
      <c r="HT141" s="394">
        <v>2.8040742230815243</v>
      </c>
      <c r="HU141" s="394">
        <v>2.8040452816086017</v>
      </c>
      <c r="HV141" s="394">
        <v>2.8040163404343907</v>
      </c>
      <c r="HW141" s="394">
        <v>2.8039873995588871</v>
      </c>
      <c r="HX141" s="394">
        <v>2.7928532009349332</v>
      </c>
      <c r="HY141" s="394">
        <v>2.7817632144850486</v>
      </c>
      <c r="HZ141" s="394">
        <v>2.7707172646495541</v>
      </c>
      <c r="IA141" s="394">
        <v>2.7597151765658916</v>
      </c>
      <c r="IB141" s="394">
        <v>2.7487567760658536</v>
      </c>
      <c r="IC141" s="394">
        <v>2.7376267344254561</v>
      </c>
      <c r="ID141" s="394">
        <v>2.7265417596414632</v>
      </c>
      <c r="IE141" s="394">
        <v>2.7155016692328364</v>
      </c>
      <c r="IF141" s="394">
        <v>2.7045062814574261</v>
      </c>
      <c r="IG141" s="394">
        <v>2.6935554153089782</v>
      </c>
      <c r="IH141" s="394">
        <v>2.6818387584822028</v>
      </c>
      <c r="II141" s="394">
        <v>2.6701730677675095</v>
      </c>
      <c r="IJ141" s="394">
        <v>2.6585581214681619</v>
      </c>
      <c r="IK141" s="394">
        <v>2.6469936988517788</v>
      </c>
      <c r="IL141" s="394">
        <v>2.6354795801461388</v>
      </c>
      <c r="IM141" s="394">
        <v>2.6237868540834923</v>
      </c>
      <c r="IN141" s="394">
        <v>2.6121460046674367</v>
      </c>
      <c r="IO141" s="394">
        <v>2.6005568017389438</v>
      </c>
      <c r="IP141" s="394">
        <v>2.5890190161601239</v>
      </c>
      <c r="IQ141" s="394">
        <v>2.5775324198096916</v>
      </c>
      <c r="IR141" s="394">
        <v>2.5657915833510216</v>
      </c>
      <c r="IS141" s="394">
        <v>2.5541042272054177</v>
      </c>
      <c r="IT141" s="394">
        <v>2.5424701077663965</v>
      </c>
      <c r="IU141" s="394">
        <v>2.5308889825371175</v>
      </c>
      <c r="IV141" s="394">
        <v>2.5193606101253323</v>
      </c>
      <c r="IW141" s="394">
        <v>2.5191818727709174</v>
      </c>
      <c r="IX141" s="394">
        <v>2.5190031480971178</v>
      </c>
      <c r="IY141" s="394">
        <v>2.5188244361030336</v>
      </c>
      <c r="IZ141" s="394">
        <v>2.5186457367877644</v>
      </c>
      <c r="JA141" s="394">
        <v>2.5184670501504094</v>
      </c>
      <c r="JB141" s="394">
        <v>2.5184670501504094</v>
      </c>
      <c r="JC141" s="394">
        <v>2.5184670501504094</v>
      </c>
      <c r="JD141" s="394">
        <v>2.5184670501504094</v>
      </c>
      <c r="JE141" s="394">
        <v>2.5184670501504094</v>
      </c>
      <c r="JF141" s="394">
        <v>2.5184670501504094</v>
      </c>
      <c r="JG141" s="394">
        <v>2.5184670501504094</v>
      </c>
      <c r="JH141" s="394">
        <v>2.5184670501504094</v>
      </c>
      <c r="JI141" s="394">
        <v>2.5184670501504094</v>
      </c>
      <c r="JJ141" s="394">
        <v>2.5184670501504094</v>
      </c>
      <c r="JK141" s="394">
        <v>2.5184670501504094</v>
      </c>
      <c r="JL141" s="394">
        <v>2.5184670501504094</v>
      </c>
      <c r="JM141" s="394">
        <v>2.5184670501504094</v>
      </c>
      <c r="JN141" s="394">
        <v>2.5184670501504094</v>
      </c>
      <c r="JO141" s="394">
        <v>2.5184670501504094</v>
      </c>
      <c r="JP141" s="394">
        <v>2.5184670501504094</v>
      </c>
      <c r="JQ141" s="394">
        <v>2.5184670501504094</v>
      </c>
      <c r="JR141" s="394">
        <v>2.5184670501504094</v>
      </c>
      <c r="JS141" s="394">
        <v>2.5184670501504094</v>
      </c>
      <c r="JT141" s="394">
        <v>2.5184670501504094</v>
      </c>
      <c r="JU141" s="394">
        <v>2.5184670501504094</v>
      </c>
      <c r="JV141" s="394">
        <v>2.5184670501504094</v>
      </c>
      <c r="JW141" s="394">
        <v>2.5184670501504094</v>
      </c>
      <c r="JX141" s="394">
        <v>2.5184670501504094</v>
      </c>
      <c r="JY141" s="394">
        <v>2.5184670501504094</v>
      </c>
      <c r="JZ141" s="394">
        <v>2.5184670501504094</v>
      </c>
      <c r="KA141" s="394">
        <v>2.5184670501504094</v>
      </c>
      <c r="KB141" s="394">
        <v>2.5184670501504094</v>
      </c>
      <c r="KC141" s="394">
        <v>2.5184670501504094</v>
      </c>
    </row>
    <row r="142" spans="1:289" x14ac:dyDescent="0.25">
      <c r="A142" s="383">
        <v>133</v>
      </c>
      <c r="B142" s="384" t="s">
        <v>854</v>
      </c>
      <c r="C142" s="385" t="s">
        <v>142</v>
      </c>
      <c r="D142" s="385" t="s">
        <v>142</v>
      </c>
      <c r="E142" s="129">
        <v>2052</v>
      </c>
      <c r="F142" s="386">
        <v>2130.90247</v>
      </c>
      <c r="G142" s="386">
        <v>2092.161171653262</v>
      </c>
      <c r="H142" s="386">
        <v>2054.1242172259294</v>
      </c>
      <c r="I142" s="386">
        <v>2016.7788012525698</v>
      </c>
      <c r="J142" s="386">
        <v>1980.1123510800744</v>
      </c>
      <c r="K142" s="386">
        <v>1985.7072175465896</v>
      </c>
      <c r="L142" s="386">
        <v>1991.3178924750646</v>
      </c>
      <c r="M142" s="386">
        <v>1996.9444205327798</v>
      </c>
      <c r="N142" s="386">
        <v>2002.5868465132244</v>
      </c>
      <c r="O142" s="386">
        <v>2008.2452153364529</v>
      </c>
      <c r="P142" s="386">
        <v>2013.9490942888738</v>
      </c>
      <c r="Q142" s="386">
        <v>2019.669173571242</v>
      </c>
      <c r="R142" s="386">
        <v>2025.4054991962259</v>
      </c>
      <c r="S142" s="386">
        <v>2031.1581173071806</v>
      </c>
      <c r="T142" s="386">
        <v>2036.9270741785188</v>
      </c>
      <c r="U142" s="386">
        <v>2042.1354530431081</v>
      </c>
      <c r="V142" s="386">
        <v>2047.357149620806</v>
      </c>
      <c r="W142" s="386">
        <v>2052.5921979647196</v>
      </c>
      <c r="X142" s="386">
        <v>2057.8406322150286</v>
      </c>
      <c r="Y142" s="386">
        <v>2063.1024865992099</v>
      </c>
      <c r="Z142" s="386">
        <v>2067.7361258476881</v>
      </c>
      <c r="AA142" s="386">
        <v>2072.380172050171</v>
      </c>
      <c r="AB142" s="386">
        <v>2077.0346485802288</v>
      </c>
      <c r="AC142" s="386">
        <v>2081.6995788639274</v>
      </c>
      <c r="AD142" s="386">
        <v>2086.3749863799467</v>
      </c>
      <c r="AE142" s="386">
        <v>2092.6068827289864</v>
      </c>
      <c r="AF142" s="386">
        <v>2098.857393436595</v>
      </c>
      <c r="AG142" s="386">
        <v>2105.1265741029179</v>
      </c>
      <c r="AH142" s="386">
        <v>2111.4144804941757</v>
      </c>
      <c r="AI142" s="386">
        <v>2117.7211685431598</v>
      </c>
      <c r="AJ142" s="386">
        <v>2123.5670413045241</v>
      </c>
      <c r="AK142" s="386">
        <v>2129.4290513311948</v>
      </c>
      <c r="AL142" s="386">
        <v>2135.3072431693572</v>
      </c>
      <c r="AM142" s="386">
        <v>2141.2016614881645</v>
      </c>
      <c r="AN142" s="386">
        <v>2147.1123510800762</v>
      </c>
      <c r="AO142" s="387">
        <v>2147.1123510800762</v>
      </c>
      <c r="AP142" s="387">
        <v>2147.1123510800762</v>
      </c>
      <c r="AQ142" s="387">
        <v>2147.1123510800762</v>
      </c>
      <c r="AR142" s="387">
        <v>2147.1123510800762</v>
      </c>
      <c r="AS142" s="387">
        <v>2147.1123510800762</v>
      </c>
      <c r="AT142" s="387">
        <v>2147.1123510800762</v>
      </c>
      <c r="AU142" s="387">
        <v>2147.1123510800762</v>
      </c>
      <c r="AV142" s="387">
        <v>2147.1123510800762</v>
      </c>
      <c r="AW142" s="387">
        <v>2147.1123510800762</v>
      </c>
      <c r="AX142" s="387">
        <v>2147.1123510800762</v>
      </c>
      <c r="AY142" s="387">
        <v>2147.1123510800762</v>
      </c>
      <c r="AZ142" s="387">
        <v>2147.1123510800762</v>
      </c>
      <c r="BA142" s="387">
        <v>2147.1123510800762</v>
      </c>
      <c r="BB142" s="387">
        <v>2147.1123510800762</v>
      </c>
      <c r="BC142" s="387">
        <v>2147.1123510800762</v>
      </c>
      <c r="BD142" s="387">
        <v>2147.1123510800762</v>
      </c>
      <c r="BE142" s="387">
        <v>2147.1123510800762</v>
      </c>
      <c r="BF142" s="387">
        <v>2147.1123510800762</v>
      </c>
      <c r="BG142" s="387">
        <v>2147.1123510800762</v>
      </c>
      <c r="BH142" s="387">
        <v>2147.1123510800762</v>
      </c>
      <c r="BI142" s="387">
        <v>2147.1123510800762</v>
      </c>
      <c r="BJ142" s="387">
        <v>2147.1123510800762</v>
      </c>
      <c r="BK142" s="387">
        <v>2147.1123510800762</v>
      </c>
      <c r="BL142" s="387">
        <v>2147.1123510800762</v>
      </c>
      <c r="BM142" s="387">
        <v>2147.1123510800762</v>
      </c>
      <c r="BN142" s="387">
        <v>2147.1123510800762</v>
      </c>
      <c r="BO142" s="387">
        <v>2147.1123510800762</v>
      </c>
      <c r="BP142" s="387">
        <v>2147.1123510800762</v>
      </c>
      <c r="CA142" s="386">
        <v>5370</v>
      </c>
      <c r="CB142" s="386">
        <v>5272.3696414777805</v>
      </c>
      <c r="CC142" s="386">
        <v>5176.5142712060597</v>
      </c>
      <c r="CD142" s="386">
        <v>5082.4016186561093</v>
      </c>
      <c r="CE142" s="386">
        <v>4990</v>
      </c>
      <c r="CF142" s="386">
        <v>4987.1567407604261</v>
      </c>
      <c r="CG142" s="386">
        <v>4984.3151015856029</v>
      </c>
      <c r="CH142" s="386">
        <v>4981.4750815524303</v>
      </c>
      <c r="CI142" s="386">
        <v>4978.6366797383362</v>
      </c>
      <c r="CJ142" s="386">
        <v>4975.7998952212738</v>
      </c>
      <c r="CK142" s="386">
        <v>4972.7467038020068</v>
      </c>
      <c r="CL142" s="386">
        <v>4969.6953858459092</v>
      </c>
      <c r="CM142" s="386">
        <v>4966.6459402034088</v>
      </c>
      <c r="CN142" s="386">
        <v>4963.5983657256384</v>
      </c>
      <c r="CO142" s="386">
        <v>4960.5526612644362</v>
      </c>
      <c r="CP142" s="386">
        <v>4954.0716385362148</v>
      </c>
      <c r="CQ142" s="386">
        <v>4947.5990833434616</v>
      </c>
      <c r="CR142" s="386">
        <v>4941.1349846232388</v>
      </c>
      <c r="CS142" s="386">
        <v>4934.6793313270609</v>
      </c>
      <c r="CT142" s="386">
        <v>4928.2321124208784</v>
      </c>
      <c r="CU142" s="386">
        <v>4919.8926769029367</v>
      </c>
      <c r="CV142" s="386">
        <v>4911.5673531766424</v>
      </c>
      <c r="CW142" s="386">
        <v>4903.2561173623617</v>
      </c>
      <c r="CX142" s="386">
        <v>4894.9589456208696</v>
      </c>
      <c r="CY142" s="386">
        <v>4886.6758141532819</v>
      </c>
      <c r="CZ142" s="386">
        <v>4881.627057791472</v>
      </c>
      <c r="DA142" s="386">
        <v>4876.5835176424353</v>
      </c>
      <c r="DB142" s="386">
        <v>4871.545188316948</v>
      </c>
      <c r="DC142" s="386">
        <v>4866.5120644313556</v>
      </c>
      <c r="DD142" s="386">
        <v>4861.4841406075639</v>
      </c>
      <c r="DE142" s="386">
        <v>4874.9023507384518</v>
      </c>
      <c r="DF142" s="386">
        <v>4888.3575965477266</v>
      </c>
      <c r="DG142" s="386">
        <v>4901.8499802577762</v>
      </c>
      <c r="DH142" s="386">
        <v>4915.3796043731327</v>
      </c>
      <c r="DI142" s="386">
        <v>4928.9465716812492</v>
      </c>
      <c r="DJ142" s="387">
        <v>4928.9465716812492</v>
      </c>
      <c r="DK142" s="387">
        <v>4928.9465716812492</v>
      </c>
      <c r="DL142" s="387">
        <v>4928.9465716812492</v>
      </c>
      <c r="DM142" s="387">
        <v>4928.9465716812492</v>
      </c>
      <c r="DN142" s="387">
        <v>4928.9465716812492</v>
      </c>
      <c r="DO142" s="387">
        <v>4928.9465716812492</v>
      </c>
      <c r="DP142" s="387">
        <v>4928.9465716812492</v>
      </c>
      <c r="DQ142" s="387">
        <v>4928.9465716812492</v>
      </c>
      <c r="DR142" s="387">
        <v>4928.9465716812492</v>
      </c>
      <c r="DS142" s="387">
        <v>4928.9465716812492</v>
      </c>
      <c r="DT142" s="387">
        <v>4928.9465716812492</v>
      </c>
      <c r="DU142" s="387">
        <v>4928.9465716812492</v>
      </c>
      <c r="DV142" s="387">
        <v>4928.9465716812492</v>
      </c>
      <c r="DW142" s="387">
        <v>4928.9465716812492</v>
      </c>
      <c r="DX142" s="387">
        <v>4928.9465716812492</v>
      </c>
      <c r="DY142" s="387">
        <v>4928.9465716812492</v>
      </c>
      <c r="DZ142" s="387">
        <v>4928.9465716812492</v>
      </c>
      <c r="EA142" s="387">
        <v>4928.9465716812492</v>
      </c>
      <c r="EB142" s="387">
        <v>4928.9465716812492</v>
      </c>
      <c r="EC142" s="387">
        <v>4928.9465716812492</v>
      </c>
      <c r="ED142" s="387">
        <v>4928.9465716812492</v>
      </c>
      <c r="EE142" s="387">
        <v>4928.9465716812492</v>
      </c>
      <c r="EF142" s="387">
        <v>4928.9465716812492</v>
      </c>
      <c r="EG142" s="387">
        <v>4928.9465716812492</v>
      </c>
      <c r="EH142" s="387">
        <v>4928.9465716812492</v>
      </c>
      <c r="EI142" s="387">
        <v>4928.9465716812492</v>
      </c>
      <c r="EJ142" s="387">
        <v>4928.9465716812492</v>
      </c>
      <c r="EK142" s="387">
        <v>4928.9465716812492</v>
      </c>
      <c r="EY142" s="386">
        <v>1960</v>
      </c>
      <c r="EZ142" s="386">
        <v>1975</v>
      </c>
      <c r="FA142" s="386">
        <v>1990</v>
      </c>
      <c r="FB142" s="386">
        <v>2005</v>
      </c>
      <c r="FC142" s="386">
        <v>2019.7</v>
      </c>
      <c r="FD142" s="386">
        <v>2046</v>
      </c>
      <c r="FE142" s="386">
        <v>2072</v>
      </c>
      <c r="FF142" s="386">
        <v>2098</v>
      </c>
      <c r="FG142" s="386">
        <v>2124</v>
      </c>
      <c r="FH142" s="386">
        <v>2150</v>
      </c>
      <c r="FI142" s="386">
        <v>2174.6</v>
      </c>
      <c r="FJ142" s="386">
        <v>2194</v>
      </c>
      <c r="FK142" s="386">
        <v>2213</v>
      </c>
      <c r="FL142" s="386">
        <v>2232</v>
      </c>
      <c r="FM142" s="386">
        <v>2251</v>
      </c>
      <c r="FN142" s="386">
        <v>2270</v>
      </c>
      <c r="FO142" s="386">
        <v>2289</v>
      </c>
      <c r="FP142" s="386">
        <v>2308</v>
      </c>
      <c r="FQ142" s="386">
        <v>2327</v>
      </c>
      <c r="FR142" s="386">
        <v>2346</v>
      </c>
      <c r="FS142" s="386">
        <v>2365</v>
      </c>
      <c r="FT142" s="386">
        <v>2384</v>
      </c>
      <c r="FU142" s="386">
        <v>2403</v>
      </c>
      <c r="FV142" s="386">
        <v>2422</v>
      </c>
      <c r="FW142" s="386">
        <v>2441</v>
      </c>
      <c r="FX142" s="386">
        <v>2460</v>
      </c>
      <c r="FY142" s="386">
        <v>2479</v>
      </c>
      <c r="FZ142" s="386">
        <v>2498</v>
      </c>
      <c r="GA142" s="386">
        <v>2517</v>
      </c>
      <c r="GB142" s="386">
        <v>2536</v>
      </c>
      <c r="GC142" s="386">
        <v>2562.2000000000003</v>
      </c>
      <c r="GD142" s="387">
        <v>2562.2000000000003</v>
      </c>
      <c r="GE142" s="387">
        <v>2562.2000000000003</v>
      </c>
      <c r="GF142" s="387">
        <v>2562.2000000000003</v>
      </c>
      <c r="GG142" s="387">
        <v>2562.2000000000003</v>
      </c>
      <c r="GH142" s="387">
        <v>2562.2000000000003</v>
      </c>
      <c r="GI142" s="387">
        <v>2562.2000000000003</v>
      </c>
      <c r="GJ142" s="387">
        <v>2562.2000000000003</v>
      </c>
      <c r="GK142" s="387">
        <v>2562.2000000000003</v>
      </c>
      <c r="GL142" s="387">
        <v>2562.2000000000003</v>
      </c>
      <c r="GM142" s="387">
        <v>2562.2000000000003</v>
      </c>
      <c r="GN142" s="387">
        <v>2562.2000000000003</v>
      </c>
      <c r="GO142" s="387">
        <v>2562.2000000000003</v>
      </c>
      <c r="GP142" s="387">
        <v>2562.2000000000003</v>
      </c>
      <c r="GQ142" s="387">
        <v>2562.2000000000003</v>
      </c>
      <c r="GR142" s="387">
        <v>2562.2000000000003</v>
      </c>
      <c r="GS142" s="387">
        <v>2562.2000000000003</v>
      </c>
      <c r="GT142" s="387">
        <v>2562.2000000000003</v>
      </c>
      <c r="GU142" s="387">
        <v>2562.2000000000003</v>
      </c>
      <c r="GV142" s="387">
        <v>2562.2000000000003</v>
      </c>
      <c r="GW142" s="387">
        <v>2562.2000000000003</v>
      </c>
      <c r="GX142" s="387">
        <v>2562.2000000000003</v>
      </c>
      <c r="GY142" s="387">
        <v>2562.2000000000003</v>
      </c>
      <c r="GZ142" s="387">
        <v>2562.2000000000003</v>
      </c>
      <c r="HA142" s="387">
        <v>2562.2000000000003</v>
      </c>
      <c r="HB142" s="387">
        <v>2562.2000000000003</v>
      </c>
      <c r="HC142" s="387">
        <v>2562.2000000000003</v>
      </c>
      <c r="HD142" s="387">
        <v>2562.2000000000003</v>
      </c>
      <c r="HE142" s="387">
        <v>2562.2000000000003</v>
      </c>
      <c r="HS142" s="394">
        <v>2.5200590245690595</v>
      </c>
      <c r="HT142" s="394">
        <v>2.5200590245690595</v>
      </c>
      <c r="HU142" s="394">
        <v>2.5200590245690599</v>
      </c>
      <c r="HV142" s="394">
        <v>2.5200590245690599</v>
      </c>
      <c r="HW142" s="394">
        <v>2.5200590245690599</v>
      </c>
      <c r="HX142" s="394">
        <v>2.5115267229185134</v>
      </c>
      <c r="HY142" s="394">
        <v>2.5030233095482601</v>
      </c>
      <c r="HZ142" s="394">
        <v>2.4945486866496691</v>
      </c>
      <c r="IA142" s="394">
        <v>2.4861027567452663</v>
      </c>
      <c r="IB142" s="394">
        <v>2.4776854226876122</v>
      </c>
      <c r="IC142" s="394">
        <v>2.4691521339360794</v>
      </c>
      <c r="ID142" s="394">
        <v>2.4606482343137115</v>
      </c>
      <c r="IE142" s="394">
        <v>2.4521736226026851</v>
      </c>
      <c r="IF142" s="394">
        <v>2.4437281979337762</v>
      </c>
      <c r="IG142" s="394">
        <v>2.4353118597851617</v>
      </c>
      <c r="IH142" s="394">
        <v>2.4259270515840936</v>
      </c>
      <c r="II142" s="394">
        <v>2.4165784090283484</v>
      </c>
      <c r="IJ142" s="394">
        <v>2.4072657927486518</v>
      </c>
      <c r="IK142" s="394">
        <v>2.3979890639128096</v>
      </c>
      <c r="IL142" s="394">
        <v>2.3887480842236339</v>
      </c>
      <c r="IM142" s="394">
        <v>2.3793619579413114</v>
      </c>
      <c r="IN142" s="394">
        <v>2.3700127126374264</v>
      </c>
      <c r="IO142" s="394">
        <v>2.3607002033952664</v>
      </c>
      <c r="IP142" s="394">
        <v>2.35142428586754</v>
      </c>
      <c r="IQ142" s="394">
        <v>2.3421848162741425</v>
      </c>
      <c r="IR142" s="394">
        <v>2.3327969998002209</v>
      </c>
      <c r="IS142" s="394">
        <v>2.3234468110564146</v>
      </c>
      <c r="IT142" s="394">
        <v>2.3141340992253241</v>
      </c>
      <c r="IU142" s="394">
        <v>2.3048587140940469</v>
      </c>
      <c r="IV142" s="394">
        <v>2.2956205060517556</v>
      </c>
      <c r="IW142" s="394">
        <v>2.2956197077459635</v>
      </c>
      <c r="IX142" s="394">
        <v>2.2956189094404484</v>
      </c>
      <c r="IY142" s="394">
        <v>2.2956181111352119</v>
      </c>
      <c r="IZ142" s="394">
        <v>2.2956173128302528</v>
      </c>
      <c r="JA142" s="394">
        <v>2.2956165145255714</v>
      </c>
      <c r="JB142" s="394">
        <v>2.2956165145255714</v>
      </c>
      <c r="JC142" s="394">
        <v>2.2956165145255714</v>
      </c>
      <c r="JD142" s="394">
        <v>2.2956165145255714</v>
      </c>
      <c r="JE142" s="394">
        <v>2.2956165145255714</v>
      </c>
      <c r="JF142" s="394">
        <v>2.2956165145255714</v>
      </c>
      <c r="JG142" s="394">
        <v>2.2956165145255714</v>
      </c>
      <c r="JH142" s="394">
        <v>2.2956165145255714</v>
      </c>
      <c r="JI142" s="394">
        <v>2.2956165145255714</v>
      </c>
      <c r="JJ142" s="394">
        <v>2.2956165145255714</v>
      </c>
      <c r="JK142" s="394">
        <v>2.2956165145255714</v>
      </c>
      <c r="JL142" s="394">
        <v>2.2956165145255714</v>
      </c>
      <c r="JM142" s="394">
        <v>2.2956165145255714</v>
      </c>
      <c r="JN142" s="394">
        <v>2.2956165145255714</v>
      </c>
      <c r="JO142" s="394">
        <v>2.2956165145255714</v>
      </c>
      <c r="JP142" s="394">
        <v>2.2956165145255714</v>
      </c>
      <c r="JQ142" s="394">
        <v>2.2956165145255714</v>
      </c>
      <c r="JR142" s="394">
        <v>2.2956165145255714</v>
      </c>
      <c r="JS142" s="394">
        <v>2.2956165145255714</v>
      </c>
      <c r="JT142" s="394">
        <v>2.2956165145255714</v>
      </c>
      <c r="JU142" s="394">
        <v>2.2956165145255714</v>
      </c>
      <c r="JV142" s="394">
        <v>2.2956165145255714</v>
      </c>
      <c r="JW142" s="394">
        <v>2.2956165145255714</v>
      </c>
      <c r="JX142" s="394">
        <v>2.2956165145255714</v>
      </c>
      <c r="JY142" s="394">
        <v>2.2956165145255714</v>
      </c>
      <c r="JZ142" s="394">
        <v>2.2956165145255714</v>
      </c>
      <c r="KA142" s="394">
        <v>2.2956165145255714</v>
      </c>
      <c r="KB142" s="394">
        <v>2.2956165145255714</v>
      </c>
      <c r="KC142" s="394">
        <v>2.2956165145255714</v>
      </c>
    </row>
    <row r="143" spans="1:289" x14ac:dyDescent="0.25">
      <c r="A143" s="383">
        <v>134</v>
      </c>
      <c r="B143" s="384" t="s">
        <v>854</v>
      </c>
      <c r="C143" s="385" t="s">
        <v>142</v>
      </c>
      <c r="D143" s="385" t="s">
        <v>142</v>
      </c>
      <c r="E143" s="129">
        <v>2052</v>
      </c>
      <c r="F143" s="386">
        <v>688.62221</v>
      </c>
      <c r="G143" s="386">
        <v>674.41618263139139</v>
      </c>
      <c r="H143" s="386">
        <v>660.50322047425436</v>
      </c>
      <c r="I143" s="386">
        <v>646.87727769917115</v>
      </c>
      <c r="J143" s="386">
        <v>633.53243320000001</v>
      </c>
      <c r="K143" s="386">
        <v>636.44478805264146</v>
      </c>
      <c r="L143" s="386">
        <v>639.37053102930508</v>
      </c>
      <c r="M143" s="386">
        <v>642.30972367532911</v>
      </c>
      <c r="N143" s="386">
        <v>645.26242781897656</v>
      </c>
      <c r="O143" s="386">
        <v>648.22870557273507</v>
      </c>
      <c r="P143" s="386">
        <v>651.1979905104414</v>
      </c>
      <c r="Q143" s="386">
        <v>654.18087659380126</v>
      </c>
      <c r="R143" s="386">
        <v>657.17742612440145</v>
      </c>
      <c r="S143" s="386">
        <v>660.1877016892081</v>
      </c>
      <c r="T143" s="386">
        <v>663.21176616187392</v>
      </c>
      <c r="U143" s="386">
        <v>665.91671883403319</v>
      </c>
      <c r="V143" s="386">
        <v>668.63270383301767</v>
      </c>
      <c r="W143" s="386">
        <v>671.35976615489562</v>
      </c>
      <c r="X143" s="386">
        <v>674.09795097925485</v>
      </c>
      <c r="Y143" s="386">
        <v>676.84730366995052</v>
      </c>
      <c r="Z143" s="386">
        <v>679.25051724902687</v>
      </c>
      <c r="AA143" s="386">
        <v>681.66226367661329</v>
      </c>
      <c r="AB143" s="386">
        <v>684.08257324943588</v>
      </c>
      <c r="AC143" s="386">
        <v>686.51147637179236</v>
      </c>
      <c r="AD143" s="386">
        <v>688.9490035559337</v>
      </c>
      <c r="AE143" s="386">
        <v>692.17858564619132</v>
      </c>
      <c r="AF143" s="386">
        <v>695.42330702894208</v>
      </c>
      <c r="AG143" s="386">
        <v>698.68323867255617</v>
      </c>
      <c r="AH143" s="386">
        <v>701.95845187808175</v>
      </c>
      <c r="AI143" s="386">
        <v>705.24901828080431</v>
      </c>
      <c r="AJ143" s="386">
        <v>708.27954415796739</v>
      </c>
      <c r="AK143" s="386">
        <v>711.32309250925528</v>
      </c>
      <c r="AL143" s="386">
        <v>714.37971929354751</v>
      </c>
      <c r="AM143" s="386">
        <v>717.4494807101845</v>
      </c>
      <c r="AN143" s="386">
        <v>720.53243320000081</v>
      </c>
      <c r="AO143" s="387">
        <v>720.53243320000081</v>
      </c>
      <c r="AP143" s="387">
        <v>720.53243320000081</v>
      </c>
      <c r="AQ143" s="387">
        <v>720.53243320000081</v>
      </c>
      <c r="AR143" s="387">
        <v>720.53243320000081</v>
      </c>
      <c r="AS143" s="387">
        <v>720.53243320000081</v>
      </c>
      <c r="AT143" s="387">
        <v>720.53243320000081</v>
      </c>
      <c r="AU143" s="387">
        <v>720.53243320000081</v>
      </c>
      <c r="AV143" s="387">
        <v>720.53243320000081</v>
      </c>
      <c r="AW143" s="387">
        <v>720.53243320000081</v>
      </c>
      <c r="AX143" s="387">
        <v>720.53243320000081</v>
      </c>
      <c r="AY143" s="387">
        <v>720.53243320000081</v>
      </c>
      <c r="AZ143" s="387">
        <v>720.53243320000081</v>
      </c>
      <c r="BA143" s="387">
        <v>720.53243320000081</v>
      </c>
      <c r="BB143" s="387">
        <v>720.53243320000081</v>
      </c>
      <c r="BC143" s="387">
        <v>720.53243320000081</v>
      </c>
      <c r="BD143" s="387">
        <v>720.53243320000081</v>
      </c>
      <c r="BE143" s="387">
        <v>720.53243320000081</v>
      </c>
      <c r="BF143" s="387">
        <v>720.53243320000081</v>
      </c>
      <c r="BG143" s="387">
        <v>720.53243320000081</v>
      </c>
      <c r="BH143" s="387">
        <v>720.53243320000081</v>
      </c>
      <c r="BI143" s="387">
        <v>720.53243320000081</v>
      </c>
      <c r="BJ143" s="387">
        <v>720.53243320000081</v>
      </c>
      <c r="BK143" s="387">
        <v>720.53243320000081</v>
      </c>
      <c r="BL143" s="387">
        <v>720.53243320000081</v>
      </c>
      <c r="BM143" s="387">
        <v>720.53243320000081</v>
      </c>
      <c r="BN143" s="387">
        <v>720.53243320000081</v>
      </c>
      <c r="BO143" s="387">
        <v>720.53243320000081</v>
      </c>
      <c r="BP143" s="387">
        <v>720.53243320000081</v>
      </c>
      <c r="CA143" s="386">
        <v>2250</v>
      </c>
      <c r="CB143" s="386">
        <v>2203.5833130050087</v>
      </c>
      <c r="CC143" s="386">
        <v>2158.1241854907244</v>
      </c>
      <c r="CD143" s="386">
        <v>2113.6028633510605</v>
      </c>
      <c r="CE143" s="386">
        <v>2070</v>
      </c>
      <c r="CF143" s="386">
        <v>2071.3354700600044</v>
      </c>
      <c r="CG143" s="386">
        <v>2072.671801704686</v>
      </c>
      <c r="CH143" s="386">
        <v>2074.0089954898995</v>
      </c>
      <c r="CI143" s="386">
        <v>2075.3470519718594</v>
      </c>
      <c r="CJ143" s="386">
        <v>2076.6859717071375</v>
      </c>
      <c r="CK143" s="386">
        <v>2077.8600799977153</v>
      </c>
      <c r="CL143" s="386">
        <v>2079.0348521008755</v>
      </c>
      <c r="CM143" s="386">
        <v>2080.2102883919219</v>
      </c>
      <c r="CN143" s="386">
        <v>2081.3863892463705</v>
      </c>
      <c r="CO143" s="386">
        <v>2082.5631550399503</v>
      </c>
      <c r="CP143" s="386">
        <v>2082.2208325912497</v>
      </c>
      <c r="CQ143" s="386">
        <v>2081.8785664119878</v>
      </c>
      <c r="CR143" s="386">
        <v>2081.5363564929144</v>
      </c>
      <c r="CS143" s="386">
        <v>2081.1942028247822</v>
      </c>
      <c r="CT143" s="386">
        <v>2080.8521053983459</v>
      </c>
      <c r="CU143" s="386">
        <v>2079.3882789492122</v>
      </c>
      <c r="CV143" s="386">
        <v>2077.9254822646967</v>
      </c>
      <c r="CW143" s="386">
        <v>2076.4637146203859</v>
      </c>
      <c r="CX143" s="386">
        <v>2075.002975292376</v>
      </c>
      <c r="CY143" s="386">
        <v>2073.5432635572724</v>
      </c>
      <c r="CZ143" s="386">
        <v>2073.9564315267548</v>
      </c>
      <c r="DA143" s="386">
        <v>2074.3696818228395</v>
      </c>
      <c r="DB143" s="386">
        <v>2074.7830144619302</v>
      </c>
      <c r="DC143" s="386">
        <v>2075.1964294604345</v>
      </c>
      <c r="DD143" s="386">
        <v>2075.6099268347643</v>
      </c>
      <c r="DE143" s="386">
        <v>2083.3942657153384</v>
      </c>
      <c r="DF143" s="386">
        <v>2091.2077988732303</v>
      </c>
      <c r="DG143" s="386">
        <v>2099.0506357982554</v>
      </c>
      <c r="DH143" s="386">
        <v>2106.9228863908584</v>
      </c>
      <c r="DI143" s="386">
        <v>2114.8246609636535</v>
      </c>
      <c r="DJ143" s="387">
        <v>2114.8246609636535</v>
      </c>
      <c r="DK143" s="387">
        <v>2114.8246609636535</v>
      </c>
      <c r="DL143" s="387">
        <v>2114.8246609636535</v>
      </c>
      <c r="DM143" s="387">
        <v>2114.8246609636535</v>
      </c>
      <c r="DN143" s="387">
        <v>2114.8246609636535</v>
      </c>
      <c r="DO143" s="387">
        <v>2114.8246609636535</v>
      </c>
      <c r="DP143" s="387">
        <v>2114.8246609636535</v>
      </c>
      <c r="DQ143" s="387">
        <v>2114.8246609636535</v>
      </c>
      <c r="DR143" s="387">
        <v>2114.8246609636535</v>
      </c>
      <c r="DS143" s="387">
        <v>2114.8246609636535</v>
      </c>
      <c r="DT143" s="387">
        <v>2114.8246609636535</v>
      </c>
      <c r="DU143" s="387">
        <v>2114.8246609636535</v>
      </c>
      <c r="DV143" s="387">
        <v>2114.8246609636535</v>
      </c>
      <c r="DW143" s="387">
        <v>2114.8246609636535</v>
      </c>
      <c r="DX143" s="387">
        <v>2114.8246609636535</v>
      </c>
      <c r="DY143" s="387">
        <v>2114.8246609636535</v>
      </c>
      <c r="DZ143" s="387">
        <v>2114.8246609636535</v>
      </c>
      <c r="EA143" s="387">
        <v>2114.8246609636535</v>
      </c>
      <c r="EB143" s="387">
        <v>2114.8246609636535</v>
      </c>
      <c r="EC143" s="387">
        <v>2114.8246609636535</v>
      </c>
      <c r="ED143" s="387">
        <v>2114.8246609636535</v>
      </c>
      <c r="EE143" s="387">
        <v>2114.8246609636535</v>
      </c>
      <c r="EF143" s="387">
        <v>2114.8246609636535</v>
      </c>
      <c r="EG143" s="387">
        <v>2114.8246609636535</v>
      </c>
      <c r="EH143" s="387">
        <v>2114.8246609636535</v>
      </c>
      <c r="EI143" s="387">
        <v>2114.8246609636535</v>
      </c>
      <c r="EJ143" s="387">
        <v>2114.8246609636535</v>
      </c>
      <c r="EK143" s="387">
        <v>2114.8246609636535</v>
      </c>
      <c r="EY143" s="386">
        <v>3317</v>
      </c>
      <c r="EZ143" s="386">
        <v>3364</v>
      </c>
      <c r="FA143" s="386">
        <v>3411</v>
      </c>
      <c r="FB143" s="386">
        <v>3458</v>
      </c>
      <c r="FC143" s="386">
        <v>3503.4</v>
      </c>
      <c r="FD143" s="386">
        <v>3543</v>
      </c>
      <c r="FE143" s="386">
        <v>3583</v>
      </c>
      <c r="FF143" s="386">
        <v>3623</v>
      </c>
      <c r="FG143" s="386">
        <v>3663</v>
      </c>
      <c r="FH143" s="386">
        <v>3703</v>
      </c>
      <c r="FI143" s="386">
        <v>3743.9</v>
      </c>
      <c r="FJ143" s="386">
        <v>3795</v>
      </c>
      <c r="FK143" s="386">
        <v>3846</v>
      </c>
      <c r="FL143" s="386">
        <v>3897</v>
      </c>
      <c r="FM143" s="386">
        <v>3948</v>
      </c>
      <c r="FN143" s="386">
        <v>3999</v>
      </c>
      <c r="FO143" s="386">
        <v>4050</v>
      </c>
      <c r="FP143" s="386">
        <v>4101</v>
      </c>
      <c r="FQ143" s="386">
        <v>4152</v>
      </c>
      <c r="FR143" s="386">
        <v>4203</v>
      </c>
      <c r="FS143" s="386">
        <v>4254</v>
      </c>
      <c r="FT143" s="386">
        <v>4305</v>
      </c>
      <c r="FU143" s="386">
        <v>4356</v>
      </c>
      <c r="FV143" s="386">
        <v>4407</v>
      </c>
      <c r="FW143" s="386">
        <v>4458</v>
      </c>
      <c r="FX143" s="386">
        <v>4509</v>
      </c>
      <c r="FY143" s="386">
        <v>4560</v>
      </c>
      <c r="FZ143" s="386">
        <v>4611</v>
      </c>
      <c r="GA143" s="386">
        <v>4662</v>
      </c>
      <c r="GB143" s="386">
        <v>4713</v>
      </c>
      <c r="GC143" s="386">
        <v>4767.2</v>
      </c>
      <c r="GD143" s="387">
        <v>4767.2</v>
      </c>
      <c r="GE143" s="387">
        <v>4767.2</v>
      </c>
      <c r="GF143" s="387">
        <v>4767.2</v>
      </c>
      <c r="GG143" s="387">
        <v>4767.2</v>
      </c>
      <c r="GH143" s="387">
        <v>4767.2</v>
      </c>
      <c r="GI143" s="387">
        <v>4767.2</v>
      </c>
      <c r="GJ143" s="387">
        <v>4767.2</v>
      </c>
      <c r="GK143" s="387">
        <v>4767.2</v>
      </c>
      <c r="GL143" s="387">
        <v>4767.2</v>
      </c>
      <c r="GM143" s="387">
        <v>4767.2</v>
      </c>
      <c r="GN143" s="387">
        <v>4767.2</v>
      </c>
      <c r="GO143" s="387">
        <v>4767.2</v>
      </c>
      <c r="GP143" s="387">
        <v>4767.2</v>
      </c>
      <c r="GQ143" s="387">
        <v>4767.2</v>
      </c>
      <c r="GR143" s="387">
        <v>4767.2</v>
      </c>
      <c r="GS143" s="387">
        <v>4767.2</v>
      </c>
      <c r="GT143" s="387">
        <v>4767.2</v>
      </c>
      <c r="GU143" s="387">
        <v>4767.2</v>
      </c>
      <c r="GV143" s="387">
        <v>4767.2</v>
      </c>
      <c r="GW143" s="387">
        <v>4767.2</v>
      </c>
      <c r="GX143" s="387">
        <v>4767.2</v>
      </c>
      <c r="GY143" s="387">
        <v>4767.2</v>
      </c>
      <c r="GZ143" s="387">
        <v>4767.2</v>
      </c>
      <c r="HA143" s="387">
        <v>4767.2</v>
      </c>
      <c r="HB143" s="387">
        <v>4767.2</v>
      </c>
      <c r="HC143" s="387">
        <v>4767.2</v>
      </c>
      <c r="HD143" s="387">
        <v>4767.2</v>
      </c>
      <c r="HE143" s="387">
        <v>4767.2</v>
      </c>
      <c r="HS143" s="394">
        <v>3.2673938878619673</v>
      </c>
      <c r="HT143" s="394">
        <v>3.2673938878619677</v>
      </c>
      <c r="HU143" s="394">
        <v>3.2673938878619677</v>
      </c>
      <c r="HV143" s="394">
        <v>3.2673938878619677</v>
      </c>
      <c r="HW143" s="394">
        <v>3.2673938878619673</v>
      </c>
      <c r="HX143" s="394">
        <v>3.2545407063474618</v>
      </c>
      <c r="HY143" s="394">
        <v>3.2417380863142826</v>
      </c>
      <c r="HZ143" s="394">
        <v>3.2289858288651057</v>
      </c>
      <c r="IA143" s="394">
        <v>3.2162837358850251</v>
      </c>
      <c r="IB143" s="394">
        <v>3.2036316100384745</v>
      </c>
      <c r="IC143" s="394">
        <v>3.190826922498617</v>
      </c>
      <c r="ID143" s="394">
        <v>3.1780734143835345</v>
      </c>
      <c r="IE143" s="394">
        <v>3.1653708811327084</v>
      </c>
      <c r="IF143" s="394">
        <v>3.1527191190032346</v>
      </c>
      <c r="IG143" s="394">
        <v>3.1401179250665572</v>
      </c>
      <c r="IH143" s="394">
        <v>3.1268487090053116</v>
      </c>
      <c r="II143" s="394">
        <v>3.1136355647538143</v>
      </c>
      <c r="IJ143" s="394">
        <v>3.1004782553690653</v>
      </c>
      <c r="IK143" s="394">
        <v>3.0873765449093176</v>
      </c>
      <c r="IL143" s="394">
        <v>3.074330198429847</v>
      </c>
      <c r="IM143" s="394">
        <v>3.0612980426879335</v>
      </c>
      <c r="IN143" s="394">
        <v>3.0483211305510718</v>
      </c>
      <c r="IO143" s="394">
        <v>3.0353992278403625</v>
      </c>
      <c r="IP143" s="394">
        <v>3.022532101369594</v>
      </c>
      <c r="IQ143" s="394">
        <v>3.0097195189410382</v>
      </c>
      <c r="IR143" s="394">
        <v>2.996273612814226</v>
      </c>
      <c r="IS143" s="394">
        <v>2.9828877762023418</v>
      </c>
      <c r="IT143" s="394">
        <v>2.9695617407451431</v>
      </c>
      <c r="IU143" s="394">
        <v>2.9562952392812858</v>
      </c>
      <c r="IV143" s="394">
        <v>2.9430880058429696</v>
      </c>
      <c r="IW143" s="394">
        <v>2.9414858623259628</v>
      </c>
      <c r="IX143" s="394">
        <v>2.9398845909758244</v>
      </c>
      <c r="IY143" s="394">
        <v>2.9382841913177682</v>
      </c>
      <c r="IZ143" s="394">
        <v>2.9366846628772669</v>
      </c>
      <c r="JA143" s="394">
        <v>2.9350860051800525</v>
      </c>
      <c r="JB143" s="394">
        <v>2.9350860051800525</v>
      </c>
      <c r="JC143" s="394">
        <v>2.9350860051800525</v>
      </c>
      <c r="JD143" s="394">
        <v>2.9350860051800525</v>
      </c>
      <c r="JE143" s="394">
        <v>2.9350860051800525</v>
      </c>
      <c r="JF143" s="394">
        <v>2.9350860051800525</v>
      </c>
      <c r="JG143" s="394">
        <v>2.9350860051800525</v>
      </c>
      <c r="JH143" s="394">
        <v>2.9350860051800525</v>
      </c>
      <c r="JI143" s="394">
        <v>2.9350860051800525</v>
      </c>
      <c r="JJ143" s="394">
        <v>2.9350860051800525</v>
      </c>
      <c r="JK143" s="394">
        <v>2.9350860051800525</v>
      </c>
      <c r="JL143" s="394">
        <v>2.9350860051800525</v>
      </c>
      <c r="JM143" s="394">
        <v>2.9350860051800525</v>
      </c>
      <c r="JN143" s="394">
        <v>2.9350860051800525</v>
      </c>
      <c r="JO143" s="394">
        <v>2.9350860051800525</v>
      </c>
      <c r="JP143" s="394">
        <v>2.9350860051800525</v>
      </c>
      <c r="JQ143" s="394">
        <v>2.9350860051800525</v>
      </c>
      <c r="JR143" s="394">
        <v>2.9350860051800525</v>
      </c>
      <c r="JS143" s="394">
        <v>2.9350860051800525</v>
      </c>
      <c r="JT143" s="394">
        <v>2.9350860051800525</v>
      </c>
      <c r="JU143" s="394">
        <v>2.9350860051800525</v>
      </c>
      <c r="JV143" s="394">
        <v>2.9350860051800525</v>
      </c>
      <c r="JW143" s="394">
        <v>2.9350860051800525</v>
      </c>
      <c r="JX143" s="394">
        <v>2.9350860051800525</v>
      </c>
      <c r="JY143" s="394">
        <v>2.9350860051800525</v>
      </c>
      <c r="JZ143" s="394">
        <v>2.9350860051800525</v>
      </c>
      <c r="KA143" s="394">
        <v>2.9350860051800525</v>
      </c>
      <c r="KB143" s="394">
        <v>2.9350860051800525</v>
      </c>
      <c r="KC143" s="394">
        <v>2.9350860051800525</v>
      </c>
    </row>
    <row r="144" spans="1:289" x14ac:dyDescent="0.25">
      <c r="A144" s="383">
        <v>135</v>
      </c>
      <c r="B144" s="384" t="s">
        <v>850</v>
      </c>
      <c r="C144" s="385" t="s">
        <v>142</v>
      </c>
      <c r="D144" s="385" t="s">
        <v>142</v>
      </c>
      <c r="E144" s="129">
        <v>2052</v>
      </c>
      <c r="F144" s="386">
        <v>1642.4041800000002</v>
      </c>
      <c r="G144" s="386">
        <v>1680.9181977941439</v>
      </c>
      <c r="H144" s="386">
        <v>1720.3353608583195</v>
      </c>
      <c r="I144" s="386">
        <v>1760.6768477510232</v>
      </c>
      <c r="J144" s="386">
        <v>1801.9643336633026</v>
      </c>
      <c r="K144" s="386">
        <v>1812.3345397071844</v>
      </c>
      <c r="L144" s="386">
        <v>1822.7644257188567</v>
      </c>
      <c r="M144" s="386">
        <v>1833.2543351532654</v>
      </c>
      <c r="N144" s="386">
        <v>1843.8046134419208</v>
      </c>
      <c r="O144" s="386">
        <v>1854.4156080042721</v>
      </c>
      <c r="P144" s="386">
        <v>1864.9893035421621</v>
      </c>
      <c r="Q144" s="386">
        <v>1875.6232892527867</v>
      </c>
      <c r="R144" s="386">
        <v>1886.3179089047849</v>
      </c>
      <c r="S144" s="386">
        <v>1897.0735082269314</v>
      </c>
      <c r="T144" s="386">
        <v>1907.8904349193124</v>
      </c>
      <c r="U144" s="386">
        <v>1915.7840473864094</v>
      </c>
      <c r="V144" s="386">
        <v>1923.7103184992234</v>
      </c>
      <c r="W144" s="386">
        <v>1931.6693833780359</v>
      </c>
      <c r="X144" s="386">
        <v>1939.6613777021689</v>
      </c>
      <c r="Y144" s="386">
        <v>1947.6864377122981</v>
      </c>
      <c r="Z144" s="386">
        <v>1953.7055771812663</v>
      </c>
      <c r="AA144" s="386">
        <v>1959.7433182275961</v>
      </c>
      <c r="AB144" s="386">
        <v>1965.7997183376906</v>
      </c>
      <c r="AC144" s="386">
        <v>1971.8748351756099</v>
      </c>
      <c r="AD144" s="386">
        <v>1977.9687265836183</v>
      </c>
      <c r="AE144" s="386">
        <v>1982.8838438924113</v>
      </c>
      <c r="AF144" s="386">
        <v>1987.8111749323086</v>
      </c>
      <c r="AG144" s="386">
        <v>1992.7507500535985</v>
      </c>
      <c r="AH144" s="386">
        <v>1997.7025996819877</v>
      </c>
      <c r="AI144" s="386">
        <v>2002.6667543187878</v>
      </c>
      <c r="AJ144" s="386">
        <v>2005.7169646314082</v>
      </c>
      <c r="AK144" s="386">
        <v>2008.7718206410379</v>
      </c>
      <c r="AL144" s="386">
        <v>2011.831329423419</v>
      </c>
      <c r="AM144" s="386">
        <v>2014.8954980650699</v>
      </c>
      <c r="AN144" s="386">
        <v>2017.9643336633033</v>
      </c>
      <c r="AO144" s="387">
        <v>2017.9643336633033</v>
      </c>
      <c r="AP144" s="387">
        <v>2017.9643336633033</v>
      </c>
      <c r="AQ144" s="387">
        <v>2017.9643336633033</v>
      </c>
      <c r="AR144" s="387">
        <v>2017.9643336633033</v>
      </c>
      <c r="AS144" s="387">
        <v>2017.9643336633033</v>
      </c>
      <c r="AT144" s="387">
        <v>2017.9643336633033</v>
      </c>
      <c r="AU144" s="387">
        <v>2017.9643336633033</v>
      </c>
      <c r="AV144" s="387">
        <v>2017.9643336633033</v>
      </c>
      <c r="AW144" s="387">
        <v>2017.9643336633033</v>
      </c>
      <c r="AX144" s="387">
        <v>2017.9643336633033</v>
      </c>
      <c r="AY144" s="387">
        <v>2017.9643336633033</v>
      </c>
      <c r="AZ144" s="387">
        <v>2017.9643336633033</v>
      </c>
      <c r="BA144" s="387">
        <v>2017.9643336633033</v>
      </c>
      <c r="BB144" s="387">
        <v>2017.9643336633033</v>
      </c>
      <c r="BC144" s="387">
        <v>2017.9643336633033</v>
      </c>
      <c r="BD144" s="387">
        <v>2017.9643336633033</v>
      </c>
      <c r="BE144" s="387">
        <v>2017.9643336633033</v>
      </c>
      <c r="BF144" s="387">
        <v>2017.9643336633033</v>
      </c>
      <c r="BG144" s="387">
        <v>2017.9643336633033</v>
      </c>
      <c r="BH144" s="387">
        <v>2017.9643336633033</v>
      </c>
      <c r="BI144" s="387">
        <v>2017.9643336633033</v>
      </c>
      <c r="BJ144" s="387">
        <v>2017.9643336633033</v>
      </c>
      <c r="BK144" s="387">
        <v>2017.9643336633033</v>
      </c>
      <c r="BL144" s="387">
        <v>2017.9643336633033</v>
      </c>
      <c r="BM144" s="387">
        <v>2017.9643336633033</v>
      </c>
      <c r="BN144" s="387">
        <v>2017.9643336633033</v>
      </c>
      <c r="BO144" s="387">
        <v>2017.9643336633033</v>
      </c>
      <c r="BP144" s="387">
        <v>2017.9643336633033</v>
      </c>
      <c r="CA144" s="386">
        <v>4190</v>
      </c>
      <c r="CB144" s="386">
        <v>4286.6071952688371</v>
      </c>
      <c r="CC144" s="386">
        <v>4385.4418249476294</v>
      </c>
      <c r="CD144" s="386">
        <v>4486.5552461225316</v>
      </c>
      <c r="CE144" s="386">
        <v>4590</v>
      </c>
      <c r="CF144" s="386">
        <v>4597.2104808014392</v>
      </c>
      <c r="CG144" s="386">
        <v>4604.4322886254031</v>
      </c>
      <c r="CH144" s="386">
        <v>4611.6654412656344</v>
      </c>
      <c r="CI144" s="386">
        <v>4618.9099565438282</v>
      </c>
      <c r="CJ144" s="386">
        <v>4626.1658523096739</v>
      </c>
      <c r="CK144" s="386">
        <v>4632.7858389136027</v>
      </c>
      <c r="CL144" s="386">
        <v>4639.415298637181</v>
      </c>
      <c r="CM144" s="386">
        <v>4646.0542450363264</v>
      </c>
      <c r="CN144" s="386">
        <v>4652.7026916863551</v>
      </c>
      <c r="CO144" s="386">
        <v>4659.3606521820111</v>
      </c>
      <c r="CP144" s="386">
        <v>4661.6050442500054</v>
      </c>
      <c r="CQ144" s="386">
        <v>4663.8505174310812</v>
      </c>
      <c r="CR144" s="386">
        <v>4666.0970722460061</v>
      </c>
      <c r="CS144" s="386">
        <v>4668.3447092157985</v>
      </c>
      <c r="CT144" s="386">
        <v>4670.5934288617245</v>
      </c>
      <c r="CU144" s="386">
        <v>4668.0210221443131</v>
      </c>
      <c r="CV144" s="386">
        <v>4665.4500322225231</v>
      </c>
      <c r="CW144" s="386">
        <v>4662.8804583160309</v>
      </c>
      <c r="CX144" s="386">
        <v>4660.312299644942</v>
      </c>
      <c r="CY144" s="386">
        <v>4657.7455554297931</v>
      </c>
      <c r="CZ144" s="386">
        <v>4651.5825470598484</v>
      </c>
      <c r="DA144" s="386">
        <v>4645.427693423072</v>
      </c>
      <c r="DB144" s="386">
        <v>4639.2809837293316</v>
      </c>
      <c r="DC144" s="386">
        <v>4633.1424072027721</v>
      </c>
      <c r="DD144" s="386">
        <v>4627.0119530817983</v>
      </c>
      <c r="DE144" s="386">
        <v>4633.9702092543703</v>
      </c>
      <c r="DF144" s="386">
        <v>4640.9389294865678</v>
      </c>
      <c r="DG144" s="386">
        <v>4647.9181295145945</v>
      </c>
      <c r="DH144" s="386">
        <v>4654.9078250983212</v>
      </c>
      <c r="DI144" s="386">
        <v>4661.9080320213188</v>
      </c>
      <c r="DJ144" s="387">
        <v>4661.9080320213188</v>
      </c>
      <c r="DK144" s="387">
        <v>4661.9080320213188</v>
      </c>
      <c r="DL144" s="387">
        <v>4661.9080320213188</v>
      </c>
      <c r="DM144" s="387">
        <v>4661.9080320213188</v>
      </c>
      <c r="DN144" s="387">
        <v>4661.9080320213188</v>
      </c>
      <c r="DO144" s="387">
        <v>4661.9080320213188</v>
      </c>
      <c r="DP144" s="387">
        <v>4661.9080320213188</v>
      </c>
      <c r="DQ144" s="387">
        <v>4661.9080320213188</v>
      </c>
      <c r="DR144" s="387">
        <v>4661.9080320213188</v>
      </c>
      <c r="DS144" s="387">
        <v>4661.9080320213188</v>
      </c>
      <c r="DT144" s="387">
        <v>4661.9080320213188</v>
      </c>
      <c r="DU144" s="387">
        <v>4661.9080320213188</v>
      </c>
      <c r="DV144" s="387">
        <v>4661.9080320213188</v>
      </c>
      <c r="DW144" s="387">
        <v>4661.9080320213188</v>
      </c>
      <c r="DX144" s="387">
        <v>4661.9080320213188</v>
      </c>
      <c r="DY144" s="387">
        <v>4661.9080320213188</v>
      </c>
      <c r="DZ144" s="387">
        <v>4661.9080320213188</v>
      </c>
      <c r="EA144" s="387">
        <v>4661.9080320213188</v>
      </c>
      <c r="EB144" s="387">
        <v>4661.9080320213188</v>
      </c>
      <c r="EC144" s="387">
        <v>4661.9080320213188</v>
      </c>
      <c r="ED144" s="387">
        <v>4661.9080320213188</v>
      </c>
      <c r="EE144" s="387">
        <v>4661.9080320213188</v>
      </c>
      <c r="EF144" s="387">
        <v>4661.9080320213188</v>
      </c>
      <c r="EG144" s="387">
        <v>4661.9080320213188</v>
      </c>
      <c r="EH144" s="387">
        <v>4661.9080320213188</v>
      </c>
      <c r="EI144" s="387">
        <v>4661.9080320213188</v>
      </c>
      <c r="EJ144" s="387">
        <v>4661.9080320213188</v>
      </c>
      <c r="EK144" s="387">
        <v>4661.9080320213188</v>
      </c>
      <c r="EY144" s="386">
        <v>1324</v>
      </c>
      <c r="EZ144" s="386">
        <v>1333</v>
      </c>
      <c r="FA144" s="386">
        <v>1342</v>
      </c>
      <c r="FB144" s="386">
        <v>1351</v>
      </c>
      <c r="FC144" s="386">
        <v>1359.9999999999998</v>
      </c>
      <c r="FD144" s="386">
        <v>1373</v>
      </c>
      <c r="FE144" s="386">
        <v>1386</v>
      </c>
      <c r="FF144" s="386">
        <v>1399</v>
      </c>
      <c r="FG144" s="386">
        <v>1412</v>
      </c>
      <c r="FH144" s="386">
        <v>1425</v>
      </c>
      <c r="FI144" s="386">
        <v>1439.1</v>
      </c>
      <c r="FJ144" s="386">
        <v>1431</v>
      </c>
      <c r="FK144" s="386">
        <v>1423</v>
      </c>
      <c r="FL144" s="386">
        <v>1415</v>
      </c>
      <c r="FM144" s="386">
        <v>1407</v>
      </c>
      <c r="FN144" s="386">
        <v>1399</v>
      </c>
      <c r="FO144" s="386">
        <v>1391</v>
      </c>
      <c r="FP144" s="386">
        <v>1383</v>
      </c>
      <c r="FQ144" s="386">
        <v>1375</v>
      </c>
      <c r="FR144" s="386">
        <v>1367</v>
      </c>
      <c r="FS144" s="386">
        <v>1359</v>
      </c>
      <c r="FT144" s="386">
        <v>1351</v>
      </c>
      <c r="FU144" s="386">
        <v>1343</v>
      </c>
      <c r="FV144" s="386">
        <v>1335</v>
      </c>
      <c r="FW144" s="386">
        <v>1327</v>
      </c>
      <c r="FX144" s="386">
        <v>1319</v>
      </c>
      <c r="FY144" s="386">
        <v>1311</v>
      </c>
      <c r="FZ144" s="386">
        <v>1303</v>
      </c>
      <c r="GA144" s="386">
        <v>1295</v>
      </c>
      <c r="GB144" s="386">
        <v>1287</v>
      </c>
      <c r="GC144" s="386">
        <v>1272.8</v>
      </c>
      <c r="GD144" s="387">
        <v>1272.8</v>
      </c>
      <c r="GE144" s="387">
        <v>1272.8</v>
      </c>
      <c r="GF144" s="387">
        <v>1272.8</v>
      </c>
      <c r="GG144" s="387">
        <v>1272.8</v>
      </c>
      <c r="GH144" s="387">
        <v>1272.8</v>
      </c>
      <c r="GI144" s="387">
        <v>1272.8</v>
      </c>
      <c r="GJ144" s="387">
        <v>1272.8</v>
      </c>
      <c r="GK144" s="387">
        <v>1272.8</v>
      </c>
      <c r="GL144" s="387">
        <v>1272.8</v>
      </c>
      <c r="GM144" s="387">
        <v>1272.8</v>
      </c>
      <c r="GN144" s="387">
        <v>1272.8</v>
      </c>
      <c r="GO144" s="387">
        <v>1272.8</v>
      </c>
      <c r="GP144" s="387">
        <v>1272.8</v>
      </c>
      <c r="GQ144" s="387">
        <v>1272.8</v>
      </c>
      <c r="GR144" s="387">
        <v>1272.8</v>
      </c>
      <c r="GS144" s="387">
        <v>1272.8</v>
      </c>
      <c r="GT144" s="387">
        <v>1272.8</v>
      </c>
      <c r="GU144" s="387">
        <v>1272.8</v>
      </c>
      <c r="GV144" s="387">
        <v>1272.8</v>
      </c>
      <c r="GW144" s="387">
        <v>1272.8</v>
      </c>
      <c r="GX144" s="387">
        <v>1272.8</v>
      </c>
      <c r="GY144" s="387">
        <v>1272.8</v>
      </c>
      <c r="GZ144" s="387">
        <v>1272.8</v>
      </c>
      <c r="HA144" s="387">
        <v>1272.8</v>
      </c>
      <c r="HB144" s="387">
        <v>1272.8</v>
      </c>
      <c r="HC144" s="387">
        <v>1272.8</v>
      </c>
      <c r="HD144" s="387">
        <v>1272.8</v>
      </c>
      <c r="HE144" s="387">
        <v>1272.8</v>
      </c>
      <c r="HS144" s="394">
        <v>2.551138173552383</v>
      </c>
      <c r="HT144" s="394">
        <v>2.5501581224441017</v>
      </c>
      <c r="HU144" s="394">
        <v>2.5491784478345081</v>
      </c>
      <c r="HV144" s="394">
        <v>2.548199149578966</v>
      </c>
      <c r="HW144" s="394">
        <v>2.5472202275328955</v>
      </c>
      <c r="HX144" s="394">
        <v>2.5366235538082291</v>
      </c>
      <c r="HY144" s="394">
        <v>2.5260709632346043</v>
      </c>
      <c r="HZ144" s="394">
        <v>2.5155622724220019</v>
      </c>
      <c r="IA144" s="394">
        <v>2.5050972987433204</v>
      </c>
      <c r="IB144" s="394">
        <v>2.4946758603312058</v>
      </c>
      <c r="IC144" s="394">
        <v>2.4840817210664867</v>
      </c>
      <c r="ID144" s="394">
        <v>2.4735325719299621</v>
      </c>
      <c r="IE144" s="394">
        <v>2.4630282218620678</v>
      </c>
      <c r="IF144" s="394">
        <v>2.4525684806146111</v>
      </c>
      <c r="IG144" s="394">
        <v>2.4421531587473275</v>
      </c>
      <c r="IH144" s="394">
        <v>2.4332622722323829</v>
      </c>
      <c r="II144" s="394">
        <v>2.4244037538196341</v>
      </c>
      <c r="IJ144" s="394">
        <v>2.415577485669985</v>
      </c>
      <c r="IK144" s="394">
        <v>2.4067833503733422</v>
      </c>
      <c r="IL144" s="394">
        <v>2.3980212309470526</v>
      </c>
      <c r="IM144" s="394">
        <v>2.3893165258191873</v>
      </c>
      <c r="IN144" s="394">
        <v>2.3806434183645973</v>
      </c>
      <c r="IO144" s="394">
        <v>2.3720017938852038</v>
      </c>
      <c r="IP144" s="394">
        <v>2.3633915380992767</v>
      </c>
      <c r="IQ144" s="394">
        <v>2.3548125371399231</v>
      </c>
      <c r="IR144" s="394">
        <v>2.3458673897553011</v>
      </c>
      <c r="IS144" s="394">
        <v>2.3369562220019535</v>
      </c>
      <c r="IT144" s="394">
        <v>2.3280789048025952</v>
      </c>
      <c r="IU144" s="394">
        <v>2.3192353095702622</v>
      </c>
      <c r="IV144" s="394">
        <v>2.310425308206451</v>
      </c>
      <c r="IW144" s="394">
        <v>2.3103809216201938</v>
      </c>
      <c r="IX144" s="394">
        <v>2.3103365358866665</v>
      </c>
      <c r="IY144" s="394">
        <v>2.3102921510058527</v>
      </c>
      <c r="IZ144" s="394">
        <v>2.3102477669777359</v>
      </c>
      <c r="JA144" s="394">
        <v>2.3102033838023011</v>
      </c>
      <c r="JB144" s="394">
        <v>2.3102033838023011</v>
      </c>
      <c r="JC144" s="394">
        <v>2.3102033838023011</v>
      </c>
      <c r="JD144" s="394">
        <v>2.3102033838023011</v>
      </c>
      <c r="JE144" s="394">
        <v>2.3102033838023011</v>
      </c>
      <c r="JF144" s="394">
        <v>2.3102033838023011</v>
      </c>
      <c r="JG144" s="394">
        <v>2.3102033838023011</v>
      </c>
      <c r="JH144" s="394">
        <v>2.3102033838023011</v>
      </c>
      <c r="JI144" s="394">
        <v>2.3102033838023011</v>
      </c>
      <c r="JJ144" s="394">
        <v>2.3102033838023011</v>
      </c>
      <c r="JK144" s="394">
        <v>2.3102033838023011</v>
      </c>
      <c r="JL144" s="394">
        <v>2.3102033838023011</v>
      </c>
      <c r="JM144" s="394">
        <v>2.3102033838023011</v>
      </c>
      <c r="JN144" s="394">
        <v>2.3102033838023011</v>
      </c>
      <c r="JO144" s="394">
        <v>2.3102033838023011</v>
      </c>
      <c r="JP144" s="394">
        <v>2.3102033838023011</v>
      </c>
      <c r="JQ144" s="394">
        <v>2.3102033838023011</v>
      </c>
      <c r="JR144" s="394">
        <v>2.3102033838023011</v>
      </c>
      <c r="JS144" s="394">
        <v>2.3102033838023011</v>
      </c>
      <c r="JT144" s="394">
        <v>2.3102033838023011</v>
      </c>
      <c r="JU144" s="394">
        <v>2.3102033838023011</v>
      </c>
      <c r="JV144" s="394">
        <v>2.3102033838023011</v>
      </c>
      <c r="JW144" s="394">
        <v>2.3102033838023011</v>
      </c>
      <c r="JX144" s="394">
        <v>2.3102033838023011</v>
      </c>
      <c r="JY144" s="394">
        <v>2.3102033838023011</v>
      </c>
      <c r="JZ144" s="394">
        <v>2.3102033838023011</v>
      </c>
      <c r="KA144" s="394">
        <v>2.3102033838023011</v>
      </c>
      <c r="KB144" s="394">
        <v>2.3102033838023011</v>
      </c>
      <c r="KC144" s="394">
        <v>2.3102033838023011</v>
      </c>
    </row>
    <row r="145" spans="1:289" x14ac:dyDescent="0.25">
      <c r="A145" s="383">
        <v>136</v>
      </c>
      <c r="B145" s="384" t="s">
        <v>850</v>
      </c>
      <c r="C145" s="385" t="s">
        <v>142</v>
      </c>
      <c r="D145" s="385" t="s">
        <v>142</v>
      </c>
      <c r="E145" s="129">
        <v>2052</v>
      </c>
      <c r="F145" s="386">
        <v>959.87846999999988</v>
      </c>
      <c r="G145" s="386">
        <v>979.6710674685296</v>
      </c>
      <c r="H145" s="386">
        <v>999.8717863053314</v>
      </c>
      <c r="I145" s="386">
        <v>1020.4890419319538</v>
      </c>
      <c r="J145" s="386">
        <v>1041.5314232950914</v>
      </c>
      <c r="K145" s="386">
        <v>1041.8645434720138</v>
      </c>
      <c r="L145" s="386">
        <v>1042.1977701930596</v>
      </c>
      <c r="M145" s="386">
        <v>1042.5311034923052</v>
      </c>
      <c r="N145" s="386">
        <v>1042.8645434038385</v>
      </c>
      <c r="O145" s="386">
        <v>1043.1980899617581</v>
      </c>
      <c r="P145" s="386">
        <v>1043.5312104789041</v>
      </c>
      <c r="Q145" s="386">
        <v>1043.8644373701702</v>
      </c>
      <c r="R145" s="386">
        <v>1044.1977706695245</v>
      </c>
      <c r="S145" s="386">
        <v>1044.531210410946</v>
      </c>
      <c r="T145" s="386">
        <v>1044.8647566284249</v>
      </c>
      <c r="U145" s="386">
        <v>1045.19787748471</v>
      </c>
      <c r="V145" s="386">
        <v>1045.531104545654</v>
      </c>
      <c r="W145" s="386">
        <v>1045.8644378451165</v>
      </c>
      <c r="X145" s="386">
        <v>1046.1978774169684</v>
      </c>
      <c r="Y145" s="386">
        <v>1046.5314232950916</v>
      </c>
      <c r="Z145" s="386">
        <v>1046.8645444894371</v>
      </c>
      <c r="AA145" s="386">
        <v>1047.1977717195189</v>
      </c>
      <c r="AB145" s="386">
        <v>1047.5311050190894</v>
      </c>
      <c r="AC145" s="386">
        <v>1047.8645444219114</v>
      </c>
      <c r="AD145" s="386">
        <v>1048.1980899617583</v>
      </c>
      <c r="AE145" s="386">
        <v>1048.5312114930898</v>
      </c>
      <c r="AF145" s="386">
        <v>1048.8644388917719</v>
      </c>
      <c r="AG145" s="386">
        <v>1049.1977721914495</v>
      </c>
      <c r="AH145" s="386">
        <v>1049.5312114257786</v>
      </c>
      <c r="AI145" s="386">
        <v>1049.8647566284251</v>
      </c>
      <c r="AJ145" s="386">
        <v>1050.1978784956734</v>
      </c>
      <c r="AK145" s="386">
        <v>1050.5311060624206</v>
      </c>
      <c r="AL145" s="386">
        <v>1050.8644393622048</v>
      </c>
      <c r="AM145" s="386">
        <v>1051.1978784285752</v>
      </c>
      <c r="AN145" s="386">
        <v>1051.5314232950918</v>
      </c>
      <c r="AO145" s="387">
        <v>1051.5314232950918</v>
      </c>
      <c r="AP145" s="387">
        <v>1051.5314232950918</v>
      </c>
      <c r="AQ145" s="387">
        <v>1051.5314232950918</v>
      </c>
      <c r="AR145" s="387">
        <v>1051.5314232950918</v>
      </c>
      <c r="AS145" s="387">
        <v>1051.5314232950918</v>
      </c>
      <c r="AT145" s="387">
        <v>1051.5314232950918</v>
      </c>
      <c r="AU145" s="387">
        <v>1051.5314232950918</v>
      </c>
      <c r="AV145" s="387">
        <v>1051.5314232950918</v>
      </c>
      <c r="AW145" s="387">
        <v>1051.5314232950918</v>
      </c>
      <c r="AX145" s="387">
        <v>1051.5314232950918</v>
      </c>
      <c r="AY145" s="387">
        <v>1051.5314232950918</v>
      </c>
      <c r="AZ145" s="387">
        <v>1051.5314232950918</v>
      </c>
      <c r="BA145" s="387">
        <v>1051.5314232950918</v>
      </c>
      <c r="BB145" s="387">
        <v>1051.5314232950918</v>
      </c>
      <c r="BC145" s="387">
        <v>1051.5314232950918</v>
      </c>
      <c r="BD145" s="387">
        <v>1051.5314232950918</v>
      </c>
      <c r="BE145" s="387">
        <v>1051.5314232950918</v>
      </c>
      <c r="BF145" s="387">
        <v>1051.5314232950918</v>
      </c>
      <c r="BG145" s="387">
        <v>1051.5314232950918</v>
      </c>
      <c r="BH145" s="387">
        <v>1051.5314232950918</v>
      </c>
      <c r="BI145" s="387">
        <v>1051.5314232950918</v>
      </c>
      <c r="BJ145" s="387">
        <v>1051.5314232950918</v>
      </c>
      <c r="BK145" s="387">
        <v>1051.5314232950918</v>
      </c>
      <c r="BL145" s="387">
        <v>1051.5314232950918</v>
      </c>
      <c r="BM145" s="387">
        <v>1051.5314232950918</v>
      </c>
      <c r="BN145" s="387">
        <v>1051.5314232950918</v>
      </c>
      <c r="BO145" s="387">
        <v>1051.5314232950918</v>
      </c>
      <c r="BP145" s="387">
        <v>1051.5314232950918</v>
      </c>
      <c r="CA145" s="386">
        <v>2390</v>
      </c>
      <c r="CB145" s="386">
        <v>2438.5034071171463</v>
      </c>
      <c r="CC145" s="386">
        <v>2487.9911575405567</v>
      </c>
      <c r="CD145" s="386">
        <v>2538.4832278409958</v>
      </c>
      <c r="CE145" s="386">
        <v>2590</v>
      </c>
      <c r="CF145" s="386">
        <v>2585.1935150882023</v>
      </c>
      <c r="CG145" s="386">
        <v>2580.3959499822763</v>
      </c>
      <c r="CH145" s="386">
        <v>2575.6072881289738</v>
      </c>
      <c r="CI145" s="386">
        <v>2570.8275130057664</v>
      </c>
      <c r="CJ145" s="386">
        <v>2566.0566081207871</v>
      </c>
      <c r="CK145" s="386">
        <v>2561.2318708563967</v>
      </c>
      <c r="CL145" s="386">
        <v>2556.416205133763</v>
      </c>
      <c r="CM145" s="386">
        <v>2551.6095938964399</v>
      </c>
      <c r="CN145" s="386">
        <v>2546.8120201200518</v>
      </c>
      <c r="CO145" s="386">
        <v>2542.0234668122312</v>
      </c>
      <c r="CP145" s="386">
        <v>2537.0880158209202</v>
      </c>
      <c r="CQ145" s="386">
        <v>2532.1621472259976</v>
      </c>
      <c r="CR145" s="386">
        <v>2527.2458424228171</v>
      </c>
      <c r="CS145" s="386">
        <v>2522.3390828428537</v>
      </c>
      <c r="CT145" s="386">
        <v>2517.4418499536346</v>
      </c>
      <c r="CU145" s="386">
        <v>2512.5891669103157</v>
      </c>
      <c r="CV145" s="386">
        <v>2507.7458380186013</v>
      </c>
      <c r="CW145" s="386">
        <v>2502.9118452471971</v>
      </c>
      <c r="CX145" s="386">
        <v>2498.0871705995678</v>
      </c>
      <c r="CY145" s="386">
        <v>2493.2717961138683</v>
      </c>
      <c r="CZ145" s="386">
        <v>2488.2317536257929</v>
      </c>
      <c r="DA145" s="386">
        <v>2483.2018993684273</v>
      </c>
      <c r="DB145" s="386">
        <v>2478.1822127466985</v>
      </c>
      <c r="DC145" s="386">
        <v>2473.1726732071652</v>
      </c>
      <c r="DD145" s="386">
        <v>2468.1732602379329</v>
      </c>
      <c r="DE145" s="386">
        <v>2468.9564110961264</v>
      </c>
      <c r="DF145" s="386">
        <v>2469.739810447923</v>
      </c>
      <c r="DG145" s="386">
        <v>2470.5234583721699</v>
      </c>
      <c r="DH145" s="386">
        <v>2471.307354947739</v>
      </c>
      <c r="DI145" s="386">
        <v>2472.0915002535285</v>
      </c>
      <c r="DJ145" s="387">
        <v>2472.0915002535285</v>
      </c>
      <c r="DK145" s="387">
        <v>2472.0915002535285</v>
      </c>
      <c r="DL145" s="387">
        <v>2472.0915002535285</v>
      </c>
      <c r="DM145" s="387">
        <v>2472.0915002535285</v>
      </c>
      <c r="DN145" s="387">
        <v>2472.0915002535285</v>
      </c>
      <c r="DO145" s="387">
        <v>2472.0915002535285</v>
      </c>
      <c r="DP145" s="387">
        <v>2472.0915002535285</v>
      </c>
      <c r="DQ145" s="387">
        <v>2472.0915002535285</v>
      </c>
      <c r="DR145" s="387">
        <v>2472.0915002535285</v>
      </c>
      <c r="DS145" s="387">
        <v>2472.0915002535285</v>
      </c>
      <c r="DT145" s="387">
        <v>2472.0915002535285</v>
      </c>
      <c r="DU145" s="387">
        <v>2472.0915002535285</v>
      </c>
      <c r="DV145" s="387">
        <v>2472.0915002535285</v>
      </c>
      <c r="DW145" s="387">
        <v>2472.0915002535285</v>
      </c>
      <c r="DX145" s="387">
        <v>2472.0915002535285</v>
      </c>
      <c r="DY145" s="387">
        <v>2472.0915002535285</v>
      </c>
      <c r="DZ145" s="387">
        <v>2472.0915002535285</v>
      </c>
      <c r="EA145" s="387">
        <v>2472.0915002535285</v>
      </c>
      <c r="EB145" s="387">
        <v>2472.0915002535285</v>
      </c>
      <c r="EC145" s="387">
        <v>2472.0915002535285</v>
      </c>
      <c r="ED145" s="387">
        <v>2472.0915002535285</v>
      </c>
      <c r="EE145" s="387">
        <v>2472.0915002535285</v>
      </c>
      <c r="EF145" s="387">
        <v>2472.0915002535285</v>
      </c>
      <c r="EG145" s="387">
        <v>2472.0915002535285</v>
      </c>
      <c r="EH145" s="387">
        <v>2472.0915002535285</v>
      </c>
      <c r="EI145" s="387">
        <v>2472.0915002535285</v>
      </c>
      <c r="EJ145" s="387">
        <v>2472.0915002535285</v>
      </c>
      <c r="EK145" s="387">
        <v>2472.0915002535285</v>
      </c>
      <c r="EY145" s="386">
        <v>332</v>
      </c>
      <c r="EZ145" s="386">
        <v>333</v>
      </c>
      <c r="FA145" s="386">
        <v>334</v>
      </c>
      <c r="FB145" s="386">
        <v>335</v>
      </c>
      <c r="FC145" s="386">
        <v>334.5</v>
      </c>
      <c r="FD145" s="386">
        <v>337</v>
      </c>
      <c r="FE145" s="386">
        <v>340</v>
      </c>
      <c r="FF145" s="386">
        <v>343</v>
      </c>
      <c r="FG145" s="386">
        <v>346</v>
      </c>
      <c r="FH145" s="386">
        <v>349</v>
      </c>
      <c r="FI145" s="386">
        <v>349.70000000000005</v>
      </c>
      <c r="FJ145" s="386">
        <v>348</v>
      </c>
      <c r="FK145" s="386">
        <v>347</v>
      </c>
      <c r="FL145" s="386">
        <v>346</v>
      </c>
      <c r="FM145" s="386">
        <v>345</v>
      </c>
      <c r="FN145" s="386">
        <v>344</v>
      </c>
      <c r="FO145" s="386">
        <v>343</v>
      </c>
      <c r="FP145" s="386">
        <v>342</v>
      </c>
      <c r="FQ145" s="386">
        <v>341</v>
      </c>
      <c r="FR145" s="386">
        <v>340</v>
      </c>
      <c r="FS145" s="386">
        <v>339</v>
      </c>
      <c r="FT145" s="386">
        <v>338</v>
      </c>
      <c r="FU145" s="386">
        <v>337</v>
      </c>
      <c r="FV145" s="386">
        <v>336</v>
      </c>
      <c r="FW145" s="386">
        <v>335</v>
      </c>
      <c r="FX145" s="386">
        <v>334</v>
      </c>
      <c r="FY145" s="386">
        <v>333</v>
      </c>
      <c r="FZ145" s="386">
        <v>332</v>
      </c>
      <c r="GA145" s="386">
        <v>331</v>
      </c>
      <c r="GB145" s="386">
        <v>330</v>
      </c>
      <c r="GC145" s="386">
        <v>320.89999999999998</v>
      </c>
      <c r="GD145" s="387">
        <v>320.89999999999998</v>
      </c>
      <c r="GE145" s="387">
        <v>320.89999999999998</v>
      </c>
      <c r="GF145" s="387">
        <v>320.89999999999998</v>
      </c>
      <c r="GG145" s="387">
        <v>320.89999999999998</v>
      </c>
      <c r="GH145" s="387">
        <v>320.89999999999998</v>
      </c>
      <c r="GI145" s="387">
        <v>320.89999999999998</v>
      </c>
      <c r="GJ145" s="387">
        <v>320.89999999999998</v>
      </c>
      <c r="GK145" s="387">
        <v>320.89999999999998</v>
      </c>
      <c r="GL145" s="387">
        <v>320.89999999999998</v>
      </c>
      <c r="GM145" s="387">
        <v>320.89999999999998</v>
      </c>
      <c r="GN145" s="387">
        <v>320.89999999999998</v>
      </c>
      <c r="GO145" s="387">
        <v>320.89999999999998</v>
      </c>
      <c r="GP145" s="387">
        <v>320.89999999999998</v>
      </c>
      <c r="GQ145" s="387">
        <v>320.89999999999998</v>
      </c>
      <c r="GR145" s="387">
        <v>320.89999999999998</v>
      </c>
      <c r="GS145" s="387">
        <v>320.89999999999998</v>
      </c>
      <c r="GT145" s="387">
        <v>320.89999999999998</v>
      </c>
      <c r="GU145" s="387">
        <v>320.89999999999998</v>
      </c>
      <c r="GV145" s="387">
        <v>320.89999999999998</v>
      </c>
      <c r="GW145" s="387">
        <v>320.89999999999998</v>
      </c>
      <c r="GX145" s="387">
        <v>320.89999999999998</v>
      </c>
      <c r="GY145" s="387">
        <v>320.89999999999998</v>
      </c>
      <c r="GZ145" s="387">
        <v>320.89999999999998</v>
      </c>
      <c r="HA145" s="387">
        <v>320.89999999999998</v>
      </c>
      <c r="HB145" s="387">
        <v>320.89999999999998</v>
      </c>
      <c r="HC145" s="387">
        <v>320.89999999999998</v>
      </c>
      <c r="HD145" s="387">
        <v>320.89999999999998</v>
      </c>
      <c r="HE145" s="387">
        <v>320.89999999999998</v>
      </c>
      <c r="HS145" s="394">
        <v>2.489898538926496</v>
      </c>
      <c r="HT145" s="394">
        <v>2.4891042392608775</v>
      </c>
      <c r="HU145" s="394">
        <v>2.4883101929838807</v>
      </c>
      <c r="HV145" s="394">
        <v>2.4875164000146723</v>
      </c>
      <c r="HW145" s="394">
        <v>2.4867228602724447</v>
      </c>
      <c r="HX145" s="394">
        <v>2.48131441969706</v>
      </c>
      <c r="HY145" s="394">
        <v>2.4759177420848606</v>
      </c>
      <c r="HZ145" s="394">
        <v>2.4705328018522605</v>
      </c>
      <c r="IA145" s="394">
        <v>2.465159573471317</v>
      </c>
      <c r="IB145" s="394">
        <v>2.4597980314696075</v>
      </c>
      <c r="IC145" s="394">
        <v>2.4543893322375854</v>
      </c>
      <c r="ID145" s="394">
        <v>2.4489925258630292</v>
      </c>
      <c r="IE145" s="394">
        <v>2.4436075861954625</v>
      </c>
      <c r="IF145" s="394">
        <v>2.4382344871419104</v>
      </c>
      <c r="IG145" s="394">
        <v>2.4328732026667699</v>
      </c>
      <c r="IH145" s="394">
        <v>2.4273757825900626</v>
      </c>
      <c r="II145" s="394">
        <v>2.421890784709245</v>
      </c>
      <c r="IJ145" s="394">
        <v>2.4164181809546146</v>
      </c>
      <c r="IK145" s="394">
        <v>2.4109579433198949</v>
      </c>
      <c r="IL145" s="394">
        <v>2.4055100438620931</v>
      </c>
      <c r="IM145" s="394">
        <v>2.4001091451002599</v>
      </c>
      <c r="IN145" s="394">
        <v>2.3947203725432251</v>
      </c>
      <c r="IO145" s="394">
        <v>2.3893436989649923</v>
      </c>
      <c r="IP145" s="394">
        <v>2.3839790972006969</v>
      </c>
      <c r="IQ145" s="394">
        <v>2.3786265401464632</v>
      </c>
      <c r="IR145" s="394">
        <v>2.3730640789248372</v>
      </c>
      <c r="IS145" s="394">
        <v>2.3675146256194686</v>
      </c>
      <c r="IT145" s="394">
        <v>2.3619781498111099</v>
      </c>
      <c r="IU145" s="394">
        <v>2.3564546211516499</v>
      </c>
      <c r="IV145" s="394">
        <v>2.3509440093639458</v>
      </c>
      <c r="IW145" s="394">
        <v>2.350944009363944</v>
      </c>
      <c r="IX145" s="394">
        <v>2.3509440093639413</v>
      </c>
      <c r="IY145" s="394">
        <v>2.3509440093639391</v>
      </c>
      <c r="IZ145" s="394">
        <v>2.3509440093639369</v>
      </c>
      <c r="JA145" s="394">
        <v>2.3509440093639351</v>
      </c>
      <c r="JB145" s="394">
        <v>2.3509440093639351</v>
      </c>
      <c r="JC145" s="394">
        <v>2.3509440093639351</v>
      </c>
      <c r="JD145" s="394">
        <v>2.3509440093639351</v>
      </c>
      <c r="JE145" s="394">
        <v>2.3509440093639351</v>
      </c>
      <c r="JF145" s="394">
        <v>2.3509440093639351</v>
      </c>
      <c r="JG145" s="394">
        <v>2.3509440093639351</v>
      </c>
      <c r="JH145" s="394">
        <v>2.3509440093639351</v>
      </c>
      <c r="JI145" s="394">
        <v>2.3509440093639351</v>
      </c>
      <c r="JJ145" s="394">
        <v>2.3509440093639351</v>
      </c>
      <c r="JK145" s="394">
        <v>2.3509440093639351</v>
      </c>
      <c r="JL145" s="394">
        <v>2.3509440093639351</v>
      </c>
      <c r="JM145" s="394">
        <v>2.3509440093639351</v>
      </c>
      <c r="JN145" s="394">
        <v>2.3509440093639351</v>
      </c>
      <c r="JO145" s="394">
        <v>2.3509440093639351</v>
      </c>
      <c r="JP145" s="394">
        <v>2.3509440093639351</v>
      </c>
      <c r="JQ145" s="394">
        <v>2.3509440093639351</v>
      </c>
      <c r="JR145" s="394">
        <v>2.3509440093639351</v>
      </c>
      <c r="JS145" s="394">
        <v>2.3509440093639351</v>
      </c>
      <c r="JT145" s="394">
        <v>2.3509440093639351</v>
      </c>
      <c r="JU145" s="394">
        <v>2.3509440093639351</v>
      </c>
      <c r="JV145" s="394">
        <v>2.3509440093639351</v>
      </c>
      <c r="JW145" s="394">
        <v>2.3509440093639351</v>
      </c>
      <c r="JX145" s="394">
        <v>2.3509440093639351</v>
      </c>
      <c r="JY145" s="394">
        <v>2.3509440093639351</v>
      </c>
      <c r="JZ145" s="394">
        <v>2.3509440093639351</v>
      </c>
      <c r="KA145" s="394">
        <v>2.3509440093639351</v>
      </c>
      <c r="KB145" s="394">
        <v>2.3509440093639351</v>
      </c>
      <c r="KC145" s="394">
        <v>2.3509440093639351</v>
      </c>
    </row>
    <row r="146" spans="1:289" x14ac:dyDescent="0.25">
      <c r="A146" s="383">
        <v>137</v>
      </c>
      <c r="B146" s="384" t="s">
        <v>850</v>
      </c>
      <c r="C146" s="385" t="s">
        <v>142</v>
      </c>
      <c r="D146" s="385" t="s">
        <v>142</v>
      </c>
      <c r="E146" s="129">
        <v>2052</v>
      </c>
      <c r="F146" s="386">
        <v>423.21494999999999</v>
      </c>
      <c r="G146" s="386">
        <v>430.08979207866048</v>
      </c>
      <c r="H146" s="386">
        <v>437.07631134076286</v>
      </c>
      <c r="I146" s="386">
        <v>444.17632190700391</v>
      </c>
      <c r="J146" s="386">
        <v>451.39166736725025</v>
      </c>
      <c r="K146" s="386">
        <v>451.72450948374814</v>
      </c>
      <c r="L146" s="386">
        <v>452.05759702762651</v>
      </c>
      <c r="M146" s="386">
        <v>452.39093017985596</v>
      </c>
      <c r="N146" s="386">
        <v>452.72450912154034</v>
      </c>
      <c r="O146" s="386">
        <v>453.05833403391694</v>
      </c>
      <c r="P146" s="386">
        <v>453.39117795347835</v>
      </c>
      <c r="Q146" s="386">
        <v>453.72426640021536</v>
      </c>
      <c r="R146" s="386">
        <v>454.05759955377232</v>
      </c>
      <c r="S146" s="386">
        <v>454.39117759392559</v>
      </c>
      <c r="T146" s="386">
        <v>454.72500070058362</v>
      </c>
      <c r="U146" s="386">
        <v>455.05784641002037</v>
      </c>
      <c r="V146" s="386">
        <v>455.39093575300734</v>
      </c>
      <c r="W146" s="386">
        <v>455.72426890787733</v>
      </c>
      <c r="X146" s="386">
        <v>456.05784605309367</v>
      </c>
      <c r="Y146" s="386">
        <v>456.39166736725031</v>
      </c>
      <c r="Z146" s="386">
        <v>456.72451485351826</v>
      </c>
      <c r="AA146" s="386">
        <v>457.05760508621881</v>
      </c>
      <c r="AB146" s="386">
        <v>457.39093824238745</v>
      </c>
      <c r="AC146" s="386">
        <v>457.72451449918884</v>
      </c>
      <c r="AD146" s="386">
        <v>458.05833403391699</v>
      </c>
      <c r="AE146" s="386">
        <v>458.39118328411422</v>
      </c>
      <c r="AF146" s="386">
        <v>458.72427440006328</v>
      </c>
      <c r="AG146" s="386">
        <v>459.05760755751658</v>
      </c>
      <c r="AH146" s="386">
        <v>459.39118293235418</v>
      </c>
      <c r="AI146" s="386">
        <v>459.72500070058368</v>
      </c>
      <c r="AJ146" s="386">
        <v>460.05785170194798</v>
      </c>
      <c r="AK146" s="386">
        <v>460.39094369475055</v>
      </c>
      <c r="AL146" s="386">
        <v>460.72427685347441</v>
      </c>
      <c r="AM146" s="386">
        <v>461.05785135272902</v>
      </c>
      <c r="AN146" s="386">
        <v>461.39166736725036</v>
      </c>
      <c r="AO146" s="387">
        <v>461.39166736725036</v>
      </c>
      <c r="AP146" s="387">
        <v>461.39166736725036</v>
      </c>
      <c r="AQ146" s="387">
        <v>461.39166736725036</v>
      </c>
      <c r="AR146" s="387">
        <v>461.39166736725036</v>
      </c>
      <c r="AS146" s="387">
        <v>461.39166736725036</v>
      </c>
      <c r="AT146" s="387">
        <v>461.39166736725036</v>
      </c>
      <c r="AU146" s="387">
        <v>461.39166736725036</v>
      </c>
      <c r="AV146" s="387">
        <v>461.39166736725036</v>
      </c>
      <c r="AW146" s="387">
        <v>461.39166736725036</v>
      </c>
      <c r="AX146" s="387">
        <v>461.39166736725036</v>
      </c>
      <c r="AY146" s="387">
        <v>461.39166736725036</v>
      </c>
      <c r="AZ146" s="387">
        <v>461.39166736725036</v>
      </c>
      <c r="BA146" s="387">
        <v>461.39166736725036</v>
      </c>
      <c r="BB146" s="387">
        <v>461.39166736725036</v>
      </c>
      <c r="BC146" s="387">
        <v>461.39166736725036</v>
      </c>
      <c r="BD146" s="387">
        <v>461.39166736725036</v>
      </c>
      <c r="BE146" s="387">
        <v>461.39166736725036</v>
      </c>
      <c r="BF146" s="387">
        <v>461.39166736725036</v>
      </c>
      <c r="BG146" s="387">
        <v>461.39166736725036</v>
      </c>
      <c r="BH146" s="387">
        <v>461.39166736725036</v>
      </c>
      <c r="BI146" s="387">
        <v>461.39166736725036</v>
      </c>
      <c r="BJ146" s="387">
        <v>461.39166736725036</v>
      </c>
      <c r="BK146" s="387">
        <v>461.39166736725036</v>
      </c>
      <c r="BL146" s="387">
        <v>461.39166736725036</v>
      </c>
      <c r="BM146" s="387">
        <v>461.39166736725036</v>
      </c>
      <c r="BN146" s="387">
        <v>461.39166736725036</v>
      </c>
      <c r="BO146" s="387">
        <v>461.39166736725036</v>
      </c>
      <c r="BP146" s="387">
        <v>461.39166736725036</v>
      </c>
      <c r="CA146" s="386">
        <v>1160</v>
      </c>
      <c r="CB146" s="386">
        <v>1179.5026289637626</v>
      </c>
      <c r="CC146" s="386">
        <v>1199.3331480451961</v>
      </c>
      <c r="CD146" s="386">
        <v>1219.4970699333574</v>
      </c>
      <c r="CE146" s="386">
        <v>1240</v>
      </c>
      <c r="CF146" s="386">
        <v>1234.3840585871703</v>
      </c>
      <c r="CG146" s="386">
        <v>1228.7935516888183</v>
      </c>
      <c r="CH146" s="386">
        <v>1223.2283641124091</v>
      </c>
      <c r="CI146" s="386">
        <v>1217.6883811871132</v>
      </c>
      <c r="CJ146" s="386">
        <v>1212.1734887614437</v>
      </c>
      <c r="CK146" s="386">
        <v>1206.5077872265172</v>
      </c>
      <c r="CL146" s="386">
        <v>1200.8685671929438</v>
      </c>
      <c r="CM146" s="386">
        <v>1195.2557048861283</v>
      </c>
      <c r="CN146" s="386">
        <v>1189.6690771099984</v>
      </c>
      <c r="CO146" s="386">
        <v>1184.1085612443005</v>
      </c>
      <c r="CP146" s="386">
        <v>1179.7169274752891</v>
      </c>
      <c r="CQ146" s="386">
        <v>1175.3415814418724</v>
      </c>
      <c r="CR146" s="386">
        <v>1170.9824627359326</v>
      </c>
      <c r="CS146" s="386">
        <v>1166.6395111733939</v>
      </c>
      <c r="CT146" s="386">
        <v>1162.3126667933918</v>
      </c>
      <c r="CU146" s="386">
        <v>1157.9750185441567</v>
      </c>
      <c r="CV146" s="386">
        <v>1153.653558015207</v>
      </c>
      <c r="CW146" s="386">
        <v>1149.3482247953996</v>
      </c>
      <c r="CX146" s="386">
        <v>1145.0589586990409</v>
      </c>
      <c r="CY146" s="386">
        <v>1140.7856997650447</v>
      </c>
      <c r="CZ146" s="386">
        <v>1136.2531709306747</v>
      </c>
      <c r="DA146" s="386">
        <v>1131.7386505773356</v>
      </c>
      <c r="DB146" s="386">
        <v>1127.2420671543762</v>
      </c>
      <c r="DC146" s="386">
        <v>1122.7633493954279</v>
      </c>
      <c r="DD146" s="386">
        <v>1118.3024263172754</v>
      </c>
      <c r="DE146" s="386">
        <v>1119.1121018447582</v>
      </c>
      <c r="DF146" s="386">
        <v>1119.9223635951128</v>
      </c>
      <c r="DG146" s="386">
        <v>1120.7332119927771</v>
      </c>
      <c r="DH146" s="386">
        <v>1121.5446474624971</v>
      </c>
      <c r="DI146" s="386">
        <v>1122.356670429326</v>
      </c>
      <c r="DJ146" s="387">
        <v>1122.356670429326</v>
      </c>
      <c r="DK146" s="387">
        <v>1122.356670429326</v>
      </c>
      <c r="DL146" s="387">
        <v>1122.356670429326</v>
      </c>
      <c r="DM146" s="387">
        <v>1122.356670429326</v>
      </c>
      <c r="DN146" s="387">
        <v>1122.356670429326</v>
      </c>
      <c r="DO146" s="387">
        <v>1122.356670429326</v>
      </c>
      <c r="DP146" s="387">
        <v>1122.356670429326</v>
      </c>
      <c r="DQ146" s="387">
        <v>1122.356670429326</v>
      </c>
      <c r="DR146" s="387">
        <v>1122.356670429326</v>
      </c>
      <c r="DS146" s="387">
        <v>1122.356670429326</v>
      </c>
      <c r="DT146" s="387">
        <v>1122.356670429326</v>
      </c>
      <c r="DU146" s="387">
        <v>1122.356670429326</v>
      </c>
      <c r="DV146" s="387">
        <v>1122.356670429326</v>
      </c>
      <c r="DW146" s="387">
        <v>1122.356670429326</v>
      </c>
      <c r="DX146" s="387">
        <v>1122.356670429326</v>
      </c>
      <c r="DY146" s="387">
        <v>1122.356670429326</v>
      </c>
      <c r="DZ146" s="387">
        <v>1122.356670429326</v>
      </c>
      <c r="EA146" s="387">
        <v>1122.356670429326</v>
      </c>
      <c r="EB146" s="387">
        <v>1122.356670429326</v>
      </c>
      <c r="EC146" s="387">
        <v>1122.356670429326</v>
      </c>
      <c r="ED146" s="387">
        <v>1122.356670429326</v>
      </c>
      <c r="EE146" s="387">
        <v>1122.356670429326</v>
      </c>
      <c r="EF146" s="387">
        <v>1122.356670429326</v>
      </c>
      <c r="EG146" s="387">
        <v>1122.356670429326</v>
      </c>
      <c r="EH146" s="387">
        <v>1122.356670429326</v>
      </c>
      <c r="EI146" s="387">
        <v>1122.356670429326</v>
      </c>
      <c r="EJ146" s="387">
        <v>1122.356670429326</v>
      </c>
      <c r="EK146" s="387">
        <v>1122.356670429326</v>
      </c>
      <c r="EY146" s="386">
        <v>264</v>
      </c>
      <c r="EZ146" s="386">
        <v>265</v>
      </c>
      <c r="FA146" s="386">
        <v>266</v>
      </c>
      <c r="FB146" s="386">
        <v>267</v>
      </c>
      <c r="FC146" s="386">
        <v>267.69999999999993</v>
      </c>
      <c r="FD146" s="386">
        <v>270</v>
      </c>
      <c r="FE146" s="386">
        <v>272</v>
      </c>
      <c r="FF146" s="386">
        <v>274</v>
      </c>
      <c r="FG146" s="386">
        <v>276</v>
      </c>
      <c r="FH146" s="386">
        <v>278</v>
      </c>
      <c r="FI146" s="386">
        <v>280.3</v>
      </c>
      <c r="FJ146" s="386">
        <v>278</v>
      </c>
      <c r="FK146" s="386">
        <v>276</v>
      </c>
      <c r="FL146" s="386">
        <v>274</v>
      </c>
      <c r="FM146" s="386">
        <v>272</v>
      </c>
      <c r="FN146" s="386">
        <v>270</v>
      </c>
      <c r="FO146" s="386">
        <v>268</v>
      </c>
      <c r="FP146" s="386">
        <v>266</v>
      </c>
      <c r="FQ146" s="386">
        <v>264</v>
      </c>
      <c r="FR146" s="386">
        <v>262</v>
      </c>
      <c r="FS146" s="386">
        <v>260</v>
      </c>
      <c r="FT146" s="386">
        <v>258</v>
      </c>
      <c r="FU146" s="386">
        <v>256</v>
      </c>
      <c r="FV146" s="386">
        <v>254</v>
      </c>
      <c r="FW146" s="386">
        <v>252</v>
      </c>
      <c r="FX146" s="386">
        <v>250</v>
      </c>
      <c r="FY146" s="386">
        <v>248</v>
      </c>
      <c r="FZ146" s="386">
        <v>246</v>
      </c>
      <c r="GA146" s="386">
        <v>244</v>
      </c>
      <c r="GB146" s="386">
        <v>242</v>
      </c>
      <c r="GC146" s="386">
        <v>238.70000000000005</v>
      </c>
      <c r="GD146" s="387">
        <v>238.70000000000005</v>
      </c>
      <c r="GE146" s="387">
        <v>238.70000000000005</v>
      </c>
      <c r="GF146" s="387">
        <v>238.70000000000005</v>
      </c>
      <c r="GG146" s="387">
        <v>238.70000000000005</v>
      </c>
      <c r="GH146" s="387">
        <v>238.70000000000005</v>
      </c>
      <c r="GI146" s="387">
        <v>238.70000000000005</v>
      </c>
      <c r="GJ146" s="387">
        <v>238.70000000000005</v>
      </c>
      <c r="GK146" s="387">
        <v>238.70000000000005</v>
      </c>
      <c r="GL146" s="387">
        <v>238.70000000000005</v>
      </c>
      <c r="GM146" s="387">
        <v>238.70000000000005</v>
      </c>
      <c r="GN146" s="387">
        <v>238.70000000000005</v>
      </c>
      <c r="GO146" s="387">
        <v>238.70000000000005</v>
      </c>
      <c r="GP146" s="387">
        <v>238.70000000000005</v>
      </c>
      <c r="GQ146" s="387">
        <v>238.70000000000005</v>
      </c>
      <c r="GR146" s="387">
        <v>238.70000000000005</v>
      </c>
      <c r="GS146" s="387">
        <v>238.70000000000005</v>
      </c>
      <c r="GT146" s="387">
        <v>238.70000000000005</v>
      </c>
      <c r="GU146" s="387">
        <v>238.70000000000005</v>
      </c>
      <c r="GV146" s="387">
        <v>238.70000000000005</v>
      </c>
      <c r="GW146" s="387">
        <v>238.70000000000005</v>
      </c>
      <c r="GX146" s="387">
        <v>238.70000000000005</v>
      </c>
      <c r="GY146" s="387">
        <v>238.70000000000005</v>
      </c>
      <c r="GZ146" s="387">
        <v>238.70000000000005</v>
      </c>
      <c r="HA146" s="387">
        <v>238.70000000000005</v>
      </c>
      <c r="HB146" s="387">
        <v>238.70000000000005</v>
      </c>
      <c r="HC146" s="387">
        <v>238.70000000000005</v>
      </c>
      <c r="HD146" s="387">
        <v>238.70000000000005</v>
      </c>
      <c r="HE146" s="387">
        <v>238.70000000000005</v>
      </c>
      <c r="HS146" s="394">
        <v>2.7409239678324218</v>
      </c>
      <c r="HT146" s="394">
        <v>2.7424566932014969</v>
      </c>
      <c r="HU146" s="394">
        <v>2.7439902756709826</v>
      </c>
      <c r="HV146" s="394">
        <v>2.7455247157201694</v>
      </c>
      <c r="HW146" s="394">
        <v>2.747060013828615</v>
      </c>
      <c r="HX146" s="394">
        <v>2.7326036835988421</v>
      </c>
      <c r="HY146" s="394">
        <v>2.7182234294222543</v>
      </c>
      <c r="HZ146" s="394">
        <v>2.703918850950644</v>
      </c>
      <c r="IA146" s="394">
        <v>2.6896895499426283</v>
      </c>
      <c r="IB146" s="394">
        <v>2.6755351302525598</v>
      </c>
      <c r="IC146" s="394">
        <v>2.6610746875853741</v>
      </c>
      <c r="ID146" s="394">
        <v>2.6466923991534914</v>
      </c>
      <c r="IE146" s="394">
        <v>2.6323878425573599</v>
      </c>
      <c r="IF146" s="394">
        <v>2.6181605976803679</v>
      </c>
      <c r="IG146" s="394">
        <v>2.6040102466765047</v>
      </c>
      <c r="IH146" s="394">
        <v>2.5924548643258198</v>
      </c>
      <c r="II146" s="394">
        <v>2.5809507593698533</v>
      </c>
      <c r="IJ146" s="394">
        <v>2.5694977042634557</v>
      </c>
      <c r="IK146" s="394">
        <v>2.5580954724712162</v>
      </c>
      <c r="IL146" s="394">
        <v>2.5467438384629828</v>
      </c>
      <c r="IM146" s="394">
        <v>2.5353905491925368</v>
      </c>
      <c r="IN146" s="394">
        <v>2.5240878724632161</v>
      </c>
      <c r="IO146" s="394">
        <v>2.5128355826461952</v>
      </c>
      <c r="IP146" s="394">
        <v>2.501633455118494</v>
      </c>
      <c r="IQ146" s="394">
        <v>2.4904812662584916</v>
      </c>
      <c r="IR146" s="394">
        <v>2.4787849600205263</v>
      </c>
      <c r="IS146" s="394">
        <v>2.4671435843622307</v>
      </c>
      <c r="IT146" s="394">
        <v>2.4555568813074098</v>
      </c>
      <c r="IU146" s="394">
        <v>2.4440245940914282</v>
      </c>
      <c r="IV146" s="394">
        <v>2.4325464671555235</v>
      </c>
      <c r="IW146" s="394">
        <v>2.4325464671555777</v>
      </c>
      <c r="IX146" s="394">
        <v>2.4325464671556318</v>
      </c>
      <c r="IY146" s="394">
        <v>2.4325464671556856</v>
      </c>
      <c r="IZ146" s="394">
        <v>2.4325464671557397</v>
      </c>
      <c r="JA146" s="394">
        <v>2.4325464671557935</v>
      </c>
      <c r="JB146" s="394">
        <v>2.4325464671557935</v>
      </c>
      <c r="JC146" s="394">
        <v>2.4325464671557935</v>
      </c>
      <c r="JD146" s="394">
        <v>2.4325464671557935</v>
      </c>
      <c r="JE146" s="394">
        <v>2.4325464671557935</v>
      </c>
      <c r="JF146" s="394">
        <v>2.4325464671557935</v>
      </c>
      <c r="JG146" s="394">
        <v>2.4325464671557935</v>
      </c>
      <c r="JH146" s="394">
        <v>2.4325464671557935</v>
      </c>
      <c r="JI146" s="394">
        <v>2.4325464671557935</v>
      </c>
      <c r="JJ146" s="394">
        <v>2.4325464671557935</v>
      </c>
      <c r="JK146" s="394">
        <v>2.4325464671557935</v>
      </c>
      <c r="JL146" s="394">
        <v>2.4325464671557935</v>
      </c>
      <c r="JM146" s="394">
        <v>2.4325464671557935</v>
      </c>
      <c r="JN146" s="394">
        <v>2.4325464671557935</v>
      </c>
      <c r="JO146" s="394">
        <v>2.4325464671557935</v>
      </c>
      <c r="JP146" s="394">
        <v>2.4325464671557935</v>
      </c>
      <c r="JQ146" s="394">
        <v>2.4325464671557935</v>
      </c>
      <c r="JR146" s="394">
        <v>2.4325464671557935</v>
      </c>
      <c r="JS146" s="394">
        <v>2.4325464671557935</v>
      </c>
      <c r="JT146" s="394">
        <v>2.4325464671557935</v>
      </c>
      <c r="JU146" s="394">
        <v>2.4325464671557935</v>
      </c>
      <c r="JV146" s="394">
        <v>2.4325464671557935</v>
      </c>
      <c r="JW146" s="394">
        <v>2.4325464671557935</v>
      </c>
      <c r="JX146" s="394">
        <v>2.4325464671557935</v>
      </c>
      <c r="JY146" s="394">
        <v>2.4325464671557935</v>
      </c>
      <c r="JZ146" s="394">
        <v>2.4325464671557935</v>
      </c>
      <c r="KA146" s="394">
        <v>2.4325464671557935</v>
      </c>
      <c r="KB146" s="394">
        <v>2.4325464671557935</v>
      </c>
      <c r="KC146" s="394">
        <v>2.4325464671557935</v>
      </c>
    </row>
    <row r="147" spans="1:289" x14ac:dyDescent="0.25">
      <c r="A147" s="383">
        <v>138</v>
      </c>
      <c r="B147" s="384" t="s">
        <v>850</v>
      </c>
      <c r="C147" s="385" t="s">
        <v>142</v>
      </c>
      <c r="D147" s="385" t="s">
        <v>142</v>
      </c>
      <c r="E147" s="129">
        <v>2052</v>
      </c>
      <c r="F147" s="386">
        <v>372.37341000000004</v>
      </c>
      <c r="G147" s="386">
        <v>380.0056382997218</v>
      </c>
      <c r="H147" s="386">
        <v>387.79429803964513</v>
      </c>
      <c r="I147" s="386">
        <v>395.74259546498735</v>
      </c>
      <c r="J147" s="386">
        <v>403.85380253670917</v>
      </c>
      <c r="K147" s="386">
        <v>404.18658697449831</v>
      </c>
      <c r="L147" s="386">
        <v>404.51964563400173</v>
      </c>
      <c r="M147" s="386">
        <v>404.85297874118413</v>
      </c>
      <c r="N147" s="386">
        <v>405.18658652219642</v>
      </c>
      <c r="O147" s="386">
        <v>405.52046920337585</v>
      </c>
      <c r="P147" s="386">
        <v>405.85325589155048</v>
      </c>
      <c r="Q147" s="386">
        <v>406.18631567809678</v>
      </c>
      <c r="R147" s="386">
        <v>406.51964878713045</v>
      </c>
      <c r="S147" s="386">
        <v>406.85325544295114</v>
      </c>
      <c r="T147" s="386">
        <v>407.18713587004254</v>
      </c>
      <c r="U147" s="386">
        <v>407.51992479022556</v>
      </c>
      <c r="V147" s="386">
        <v>407.8529856946036</v>
      </c>
      <c r="W147" s="386">
        <v>408.18631880546599</v>
      </c>
      <c r="X147" s="386">
        <v>408.51992434528364</v>
      </c>
      <c r="Y147" s="386">
        <v>408.85380253670922</v>
      </c>
      <c r="Z147" s="386">
        <v>409.18659367074758</v>
      </c>
      <c r="AA147" s="386">
        <v>409.51965568385862</v>
      </c>
      <c r="AB147" s="386">
        <v>409.85298879652737</v>
      </c>
      <c r="AC147" s="386">
        <v>410.18659322941841</v>
      </c>
      <c r="AD147" s="386">
        <v>410.52046920337591</v>
      </c>
      <c r="AE147" s="386">
        <v>410.85326253333727</v>
      </c>
      <c r="AF147" s="386">
        <v>411.18632564619321</v>
      </c>
      <c r="AG147" s="386">
        <v>411.51965876064645</v>
      </c>
      <c r="AH147" s="386">
        <v>411.85326209557701</v>
      </c>
      <c r="AI147" s="386">
        <v>412.1871358700426</v>
      </c>
      <c r="AJ147" s="386">
        <v>412.51993137821171</v>
      </c>
      <c r="AK147" s="386">
        <v>412.85299558193344</v>
      </c>
      <c r="AL147" s="386">
        <v>413.18632869814968</v>
      </c>
      <c r="AM147" s="386">
        <v>413.51993094397761</v>
      </c>
      <c r="AN147" s="386">
        <v>413.85380253670928</v>
      </c>
      <c r="AO147" s="387">
        <v>413.85380253670928</v>
      </c>
      <c r="AP147" s="387">
        <v>413.85380253670928</v>
      </c>
      <c r="AQ147" s="387">
        <v>413.85380253670928</v>
      </c>
      <c r="AR147" s="387">
        <v>413.85380253670928</v>
      </c>
      <c r="AS147" s="387">
        <v>413.85380253670928</v>
      </c>
      <c r="AT147" s="387">
        <v>413.85380253670928</v>
      </c>
      <c r="AU147" s="387">
        <v>413.85380253670928</v>
      </c>
      <c r="AV147" s="387">
        <v>413.85380253670928</v>
      </c>
      <c r="AW147" s="387">
        <v>413.85380253670928</v>
      </c>
      <c r="AX147" s="387">
        <v>413.85380253670928</v>
      </c>
      <c r="AY147" s="387">
        <v>413.85380253670928</v>
      </c>
      <c r="AZ147" s="387">
        <v>413.85380253670928</v>
      </c>
      <c r="BA147" s="387">
        <v>413.85380253670928</v>
      </c>
      <c r="BB147" s="387">
        <v>413.85380253670928</v>
      </c>
      <c r="BC147" s="387">
        <v>413.85380253670928</v>
      </c>
      <c r="BD147" s="387">
        <v>413.85380253670928</v>
      </c>
      <c r="BE147" s="387">
        <v>413.85380253670928</v>
      </c>
      <c r="BF147" s="387">
        <v>413.85380253670928</v>
      </c>
      <c r="BG147" s="387">
        <v>413.85380253670928</v>
      </c>
      <c r="BH147" s="387">
        <v>413.85380253670928</v>
      </c>
      <c r="BI147" s="387">
        <v>413.85380253670928</v>
      </c>
      <c r="BJ147" s="387">
        <v>413.85380253670928</v>
      </c>
      <c r="BK147" s="387">
        <v>413.85380253670928</v>
      </c>
      <c r="BL147" s="387">
        <v>413.85380253670928</v>
      </c>
      <c r="BM147" s="387">
        <v>413.85380253670928</v>
      </c>
      <c r="BN147" s="387">
        <v>413.85380253670928</v>
      </c>
      <c r="BO147" s="387">
        <v>413.85380253670928</v>
      </c>
      <c r="BP147" s="387">
        <v>413.85380253670928</v>
      </c>
      <c r="CA147" s="386">
        <v>1120</v>
      </c>
      <c r="CB147" s="386">
        <v>1141.8521121811837</v>
      </c>
      <c r="CC147" s="386">
        <v>1164.1305768684199</v>
      </c>
      <c r="CD147" s="386">
        <v>1186.8437125463438</v>
      </c>
      <c r="CE147" s="386">
        <v>1210</v>
      </c>
      <c r="CF147" s="386">
        <v>1205.3501086085639</v>
      </c>
      <c r="CG147" s="386">
        <v>1200.7180862170883</v>
      </c>
      <c r="CH147" s="386">
        <v>1196.1038641570531</v>
      </c>
      <c r="CI147" s="386">
        <v>1191.5073740238238</v>
      </c>
      <c r="CJ147" s="386">
        <v>1186.928547675637</v>
      </c>
      <c r="CK147" s="386">
        <v>1182.231083858873</v>
      </c>
      <c r="CL147" s="386">
        <v>1177.5522110233044</v>
      </c>
      <c r="CM147" s="386">
        <v>1172.8918555920827</v>
      </c>
      <c r="CN147" s="386">
        <v>1168.2499442795522</v>
      </c>
      <c r="CO147" s="386">
        <v>1163.6264040900971</v>
      </c>
      <c r="CP147" s="386">
        <v>1159.6935132364629</v>
      </c>
      <c r="CQ147" s="386">
        <v>1155.7739149915321</v>
      </c>
      <c r="CR147" s="386">
        <v>1151.8675644281882</v>
      </c>
      <c r="CS147" s="386">
        <v>1147.9744167711617</v>
      </c>
      <c r="CT147" s="386">
        <v>1144.0944273965172</v>
      </c>
      <c r="CU147" s="386">
        <v>1140.2076191010478</v>
      </c>
      <c r="CV147" s="386">
        <v>1136.3340153788758</v>
      </c>
      <c r="CW147" s="386">
        <v>1132.4735713703781</v>
      </c>
      <c r="CX147" s="386">
        <v>1128.6262423683318</v>
      </c>
      <c r="CY147" s="386">
        <v>1124.7919838173971</v>
      </c>
      <c r="CZ147" s="386">
        <v>1120.7201581946417</v>
      </c>
      <c r="DA147" s="386">
        <v>1116.6630728653279</v>
      </c>
      <c r="DB147" s="386">
        <v>1112.6206744685626</v>
      </c>
      <c r="DC147" s="386">
        <v>1108.5929098366234</v>
      </c>
      <c r="DD147" s="386">
        <v>1104.5797259942581</v>
      </c>
      <c r="DE147" s="386">
        <v>1105.471551913173</v>
      </c>
      <c r="DF147" s="386">
        <v>1106.3640978828464</v>
      </c>
      <c r="DG147" s="386">
        <v>1107.2573644846398</v>
      </c>
      <c r="DH147" s="386">
        <v>1108.1513523003839</v>
      </c>
      <c r="DI147" s="386">
        <v>1109.0460619123794</v>
      </c>
      <c r="DJ147" s="387">
        <v>1109.0460619123794</v>
      </c>
      <c r="DK147" s="387">
        <v>1109.0460619123794</v>
      </c>
      <c r="DL147" s="387">
        <v>1109.0460619123794</v>
      </c>
      <c r="DM147" s="387">
        <v>1109.0460619123794</v>
      </c>
      <c r="DN147" s="387">
        <v>1109.0460619123794</v>
      </c>
      <c r="DO147" s="387">
        <v>1109.0460619123794</v>
      </c>
      <c r="DP147" s="387">
        <v>1109.0460619123794</v>
      </c>
      <c r="DQ147" s="387">
        <v>1109.0460619123794</v>
      </c>
      <c r="DR147" s="387">
        <v>1109.0460619123794</v>
      </c>
      <c r="DS147" s="387">
        <v>1109.0460619123794</v>
      </c>
      <c r="DT147" s="387">
        <v>1109.0460619123794</v>
      </c>
      <c r="DU147" s="387">
        <v>1109.0460619123794</v>
      </c>
      <c r="DV147" s="387">
        <v>1109.0460619123794</v>
      </c>
      <c r="DW147" s="387">
        <v>1109.0460619123794</v>
      </c>
      <c r="DX147" s="387">
        <v>1109.0460619123794</v>
      </c>
      <c r="DY147" s="387">
        <v>1109.0460619123794</v>
      </c>
      <c r="DZ147" s="387">
        <v>1109.0460619123794</v>
      </c>
      <c r="EA147" s="387">
        <v>1109.0460619123794</v>
      </c>
      <c r="EB147" s="387">
        <v>1109.0460619123794</v>
      </c>
      <c r="EC147" s="387">
        <v>1109.0460619123794</v>
      </c>
      <c r="ED147" s="387">
        <v>1109.0460619123794</v>
      </c>
      <c r="EE147" s="387">
        <v>1109.0460619123794</v>
      </c>
      <c r="EF147" s="387">
        <v>1109.0460619123794</v>
      </c>
      <c r="EG147" s="387">
        <v>1109.0460619123794</v>
      </c>
      <c r="EH147" s="387">
        <v>1109.0460619123794</v>
      </c>
      <c r="EI147" s="387">
        <v>1109.0460619123794</v>
      </c>
      <c r="EJ147" s="387">
        <v>1109.0460619123794</v>
      </c>
      <c r="EK147" s="387">
        <v>1109.0460619123794</v>
      </c>
      <c r="EY147" s="386">
        <v>369</v>
      </c>
      <c r="EZ147" s="386">
        <v>370</v>
      </c>
      <c r="FA147" s="386">
        <v>371</v>
      </c>
      <c r="FB147" s="386">
        <v>372</v>
      </c>
      <c r="FC147" s="386">
        <v>373.5</v>
      </c>
      <c r="FD147" s="386">
        <v>377</v>
      </c>
      <c r="FE147" s="386">
        <v>381</v>
      </c>
      <c r="FF147" s="386">
        <v>385</v>
      </c>
      <c r="FG147" s="386">
        <v>389</v>
      </c>
      <c r="FH147" s="386">
        <v>393</v>
      </c>
      <c r="FI147" s="386">
        <v>394.99999999999994</v>
      </c>
      <c r="FJ147" s="386">
        <v>392</v>
      </c>
      <c r="FK147" s="386">
        <v>389</v>
      </c>
      <c r="FL147" s="386">
        <v>386</v>
      </c>
      <c r="FM147" s="386">
        <v>383</v>
      </c>
      <c r="FN147" s="386">
        <v>380</v>
      </c>
      <c r="FO147" s="386">
        <v>377</v>
      </c>
      <c r="FP147" s="386">
        <v>374</v>
      </c>
      <c r="FQ147" s="386">
        <v>371</v>
      </c>
      <c r="FR147" s="386">
        <v>368</v>
      </c>
      <c r="FS147" s="386">
        <v>365</v>
      </c>
      <c r="FT147" s="386">
        <v>362</v>
      </c>
      <c r="FU147" s="386">
        <v>359</v>
      </c>
      <c r="FV147" s="386">
        <v>356</v>
      </c>
      <c r="FW147" s="386">
        <v>353</v>
      </c>
      <c r="FX147" s="386">
        <v>350</v>
      </c>
      <c r="FY147" s="386">
        <v>347</v>
      </c>
      <c r="FZ147" s="386">
        <v>344</v>
      </c>
      <c r="GA147" s="386">
        <v>341</v>
      </c>
      <c r="GB147" s="386">
        <v>338</v>
      </c>
      <c r="GC147" s="386">
        <v>327.9</v>
      </c>
      <c r="GD147" s="387">
        <v>327.9</v>
      </c>
      <c r="GE147" s="387">
        <v>327.9</v>
      </c>
      <c r="GF147" s="387">
        <v>327.9</v>
      </c>
      <c r="GG147" s="387">
        <v>327.9</v>
      </c>
      <c r="GH147" s="387">
        <v>327.9</v>
      </c>
      <c r="GI147" s="387">
        <v>327.9</v>
      </c>
      <c r="GJ147" s="387">
        <v>327.9</v>
      </c>
      <c r="GK147" s="387">
        <v>327.9</v>
      </c>
      <c r="GL147" s="387">
        <v>327.9</v>
      </c>
      <c r="GM147" s="387">
        <v>327.9</v>
      </c>
      <c r="GN147" s="387">
        <v>327.9</v>
      </c>
      <c r="GO147" s="387">
        <v>327.9</v>
      </c>
      <c r="GP147" s="387">
        <v>327.9</v>
      </c>
      <c r="GQ147" s="387">
        <v>327.9</v>
      </c>
      <c r="GR147" s="387">
        <v>327.9</v>
      </c>
      <c r="GS147" s="387">
        <v>327.9</v>
      </c>
      <c r="GT147" s="387">
        <v>327.9</v>
      </c>
      <c r="GU147" s="387">
        <v>327.9</v>
      </c>
      <c r="GV147" s="387">
        <v>327.9</v>
      </c>
      <c r="GW147" s="387">
        <v>327.9</v>
      </c>
      <c r="GX147" s="387">
        <v>327.9</v>
      </c>
      <c r="GY147" s="387">
        <v>327.9</v>
      </c>
      <c r="GZ147" s="387">
        <v>327.9</v>
      </c>
      <c r="HA147" s="387">
        <v>327.9</v>
      </c>
      <c r="HB147" s="387">
        <v>327.9</v>
      </c>
      <c r="HC147" s="387">
        <v>327.9</v>
      </c>
      <c r="HD147" s="387">
        <v>327.9</v>
      </c>
      <c r="HE147" s="387">
        <v>327.9</v>
      </c>
      <c r="HS147" s="394">
        <v>3.0077335543372978</v>
      </c>
      <c r="HT147" s="394">
        <v>3.0048293948748488</v>
      </c>
      <c r="HU147" s="394">
        <v>3.0019280395644397</v>
      </c>
      <c r="HV147" s="394">
        <v>2.9990294856984829</v>
      </c>
      <c r="HW147" s="394">
        <v>2.9961337305720042</v>
      </c>
      <c r="HX147" s="394">
        <v>2.9821625641540996</v>
      </c>
      <c r="HY147" s="394">
        <v>2.9682565461937171</v>
      </c>
      <c r="HZ147" s="394">
        <v>2.9544153728993621</v>
      </c>
      <c r="IA147" s="394">
        <v>2.9406387418961417</v>
      </c>
      <c r="IB147" s="394">
        <v>2.9269263522191546</v>
      </c>
      <c r="IC147" s="394">
        <v>2.912952074911483</v>
      </c>
      <c r="ID147" s="394">
        <v>2.8990445162030425</v>
      </c>
      <c r="IE147" s="394">
        <v>2.8852033575534617</v>
      </c>
      <c r="IF147" s="394">
        <v>2.8714282819432029</v>
      </c>
      <c r="IG147" s="394">
        <v>2.8577189738663038</v>
      </c>
      <c r="IH147" s="394">
        <v>2.8457345093823947</v>
      </c>
      <c r="II147" s="394">
        <v>2.8338003043502655</v>
      </c>
      <c r="IJ147" s="394">
        <v>2.8219161479960011</v>
      </c>
      <c r="IK147" s="394">
        <v>2.8100818304296129</v>
      </c>
      <c r="IL147" s="394">
        <v>2.7982971426413328</v>
      </c>
      <c r="IM147" s="394">
        <v>2.7865224245800122</v>
      </c>
      <c r="IN147" s="394">
        <v>2.7747972523597357</v>
      </c>
      <c r="IO147" s="394">
        <v>2.7631214175007459</v>
      </c>
      <c r="IP147" s="394">
        <v>2.7514947124005298</v>
      </c>
      <c r="IQ147" s="394">
        <v>2.7399169303301267</v>
      </c>
      <c r="IR147" s="394">
        <v>2.7277869263693746</v>
      </c>
      <c r="IS147" s="394">
        <v>2.7157106236703132</v>
      </c>
      <c r="IT147" s="394">
        <v>2.7036877844897802</v>
      </c>
      <c r="IU147" s="394">
        <v>2.6917181721371364</v>
      </c>
      <c r="IV147" s="394">
        <v>2.6798015509696018</v>
      </c>
      <c r="IW147" s="394">
        <v>2.6798015509695232</v>
      </c>
      <c r="IX147" s="394">
        <v>2.6798015509694442</v>
      </c>
      <c r="IY147" s="394">
        <v>2.679801550969366</v>
      </c>
      <c r="IZ147" s="394">
        <v>2.6798015509692874</v>
      </c>
      <c r="JA147" s="394">
        <v>2.6798015509692115</v>
      </c>
      <c r="JB147" s="394">
        <v>2.6798015509692115</v>
      </c>
      <c r="JC147" s="394">
        <v>2.6798015509692115</v>
      </c>
      <c r="JD147" s="394">
        <v>2.6798015509692115</v>
      </c>
      <c r="JE147" s="394">
        <v>2.6798015509692115</v>
      </c>
      <c r="JF147" s="394">
        <v>2.6798015509692115</v>
      </c>
      <c r="JG147" s="394">
        <v>2.6798015509692115</v>
      </c>
      <c r="JH147" s="394">
        <v>2.6798015509692115</v>
      </c>
      <c r="JI147" s="394">
        <v>2.6798015509692115</v>
      </c>
      <c r="JJ147" s="394">
        <v>2.6798015509692115</v>
      </c>
      <c r="JK147" s="394">
        <v>2.6798015509692115</v>
      </c>
      <c r="JL147" s="394">
        <v>2.6798015509692115</v>
      </c>
      <c r="JM147" s="394">
        <v>2.6798015509692115</v>
      </c>
      <c r="JN147" s="394">
        <v>2.6798015509692115</v>
      </c>
      <c r="JO147" s="394">
        <v>2.6798015509692115</v>
      </c>
      <c r="JP147" s="394">
        <v>2.6798015509692115</v>
      </c>
      <c r="JQ147" s="394">
        <v>2.6798015509692115</v>
      </c>
      <c r="JR147" s="394">
        <v>2.6798015509692115</v>
      </c>
      <c r="JS147" s="394">
        <v>2.6798015509692115</v>
      </c>
      <c r="JT147" s="394">
        <v>2.6798015509692115</v>
      </c>
      <c r="JU147" s="394">
        <v>2.6798015509692115</v>
      </c>
      <c r="JV147" s="394">
        <v>2.6798015509692115</v>
      </c>
      <c r="JW147" s="394">
        <v>2.6798015509692115</v>
      </c>
      <c r="JX147" s="394">
        <v>2.6798015509692115</v>
      </c>
      <c r="JY147" s="394">
        <v>2.6798015509692115</v>
      </c>
      <c r="JZ147" s="394">
        <v>2.6798015509692115</v>
      </c>
      <c r="KA147" s="394">
        <v>2.6798015509692115</v>
      </c>
      <c r="KB147" s="394">
        <v>2.6798015509692115</v>
      </c>
      <c r="KC147" s="394">
        <v>2.6798015509692115</v>
      </c>
    </row>
    <row r="148" spans="1:289" x14ac:dyDescent="0.25">
      <c r="A148" s="383">
        <v>139</v>
      </c>
      <c r="B148" s="384" t="s">
        <v>850</v>
      </c>
      <c r="C148" s="385" t="s">
        <v>142</v>
      </c>
      <c r="D148" s="385" t="s">
        <v>142</v>
      </c>
      <c r="E148" s="129">
        <v>2052</v>
      </c>
      <c r="F148" s="386">
        <v>1995.7700799999998</v>
      </c>
      <c r="G148" s="386">
        <v>2038.9174546266117</v>
      </c>
      <c r="H148" s="386">
        <v>2082.9976501005876</v>
      </c>
      <c r="I148" s="386">
        <v>2128.0308334596862</v>
      </c>
      <c r="J148" s="386">
        <v>2174.0376077411534</v>
      </c>
      <c r="K148" s="386">
        <v>2174.8767466990621</v>
      </c>
      <c r="L148" s="386">
        <v>2175.7162095493395</v>
      </c>
      <c r="M148" s="386">
        <v>2176.5559964170025</v>
      </c>
      <c r="N148" s="386">
        <v>2177.3961074271156</v>
      </c>
      <c r="O148" s="386">
        <v>2178.2365427047921</v>
      </c>
      <c r="P148" s="386">
        <v>2179.0920453341273</v>
      </c>
      <c r="Q148" s="386">
        <v>2179.9478839622097</v>
      </c>
      <c r="R148" s="386">
        <v>2180.8040587210025</v>
      </c>
      <c r="S148" s="386">
        <v>2181.6605697425211</v>
      </c>
      <c r="T148" s="386">
        <v>2182.5174171588319</v>
      </c>
      <c r="U148" s="386">
        <v>2182.8213706019164</v>
      </c>
      <c r="V148" s="386">
        <v>2183.1253663757952</v>
      </c>
      <c r="W148" s="386">
        <v>2183.4294044863636</v>
      </c>
      <c r="X148" s="386">
        <v>2183.7334849395174</v>
      </c>
      <c r="Y148" s="386">
        <v>2184.0376077411534</v>
      </c>
      <c r="Z148" s="386">
        <v>2184.0376077411534</v>
      </c>
      <c r="AA148" s="386">
        <v>2184.0376077411534</v>
      </c>
      <c r="AB148" s="386">
        <v>2184.0376077411534</v>
      </c>
      <c r="AC148" s="386">
        <v>2184.0376077411534</v>
      </c>
      <c r="AD148" s="386">
        <v>2184.0376077411534</v>
      </c>
      <c r="AE148" s="386">
        <v>2184.0376077411534</v>
      </c>
      <c r="AF148" s="386">
        <v>2184.0376077411534</v>
      </c>
      <c r="AG148" s="386">
        <v>2184.0376077411534</v>
      </c>
      <c r="AH148" s="386">
        <v>2184.0376077411534</v>
      </c>
      <c r="AI148" s="386">
        <v>2184.0376077411534</v>
      </c>
      <c r="AJ148" s="386">
        <v>2184.0376077411534</v>
      </c>
      <c r="AK148" s="386">
        <v>2184.0376077411534</v>
      </c>
      <c r="AL148" s="386">
        <v>2184.0376077411534</v>
      </c>
      <c r="AM148" s="386">
        <v>2184.0376077411534</v>
      </c>
      <c r="AN148" s="386">
        <v>2184.0376077411534</v>
      </c>
      <c r="AO148" s="387">
        <v>2184.0376077411534</v>
      </c>
      <c r="AP148" s="387">
        <v>2184.0376077411534</v>
      </c>
      <c r="AQ148" s="387">
        <v>2184.0376077411534</v>
      </c>
      <c r="AR148" s="387">
        <v>2184.0376077411534</v>
      </c>
      <c r="AS148" s="387">
        <v>2184.0376077411534</v>
      </c>
      <c r="AT148" s="387">
        <v>2184.0376077411534</v>
      </c>
      <c r="AU148" s="387">
        <v>2184.0376077411534</v>
      </c>
      <c r="AV148" s="387">
        <v>2184.0376077411534</v>
      </c>
      <c r="AW148" s="387">
        <v>2184.0376077411534</v>
      </c>
      <c r="AX148" s="387">
        <v>2184.0376077411534</v>
      </c>
      <c r="AY148" s="387">
        <v>2184.0376077411534</v>
      </c>
      <c r="AZ148" s="387">
        <v>2184.0376077411534</v>
      </c>
      <c r="BA148" s="387">
        <v>2184.0376077411534</v>
      </c>
      <c r="BB148" s="387">
        <v>2184.0376077411534</v>
      </c>
      <c r="BC148" s="387">
        <v>2184.0376077411534</v>
      </c>
      <c r="BD148" s="387">
        <v>2184.0376077411534</v>
      </c>
      <c r="BE148" s="387">
        <v>2184.0376077411534</v>
      </c>
      <c r="BF148" s="387">
        <v>2184.0376077411534</v>
      </c>
      <c r="BG148" s="387">
        <v>2184.0376077411534</v>
      </c>
      <c r="BH148" s="387">
        <v>2184.0376077411534</v>
      </c>
      <c r="BI148" s="387">
        <v>2184.0376077411534</v>
      </c>
      <c r="BJ148" s="387">
        <v>2184.0376077411534</v>
      </c>
      <c r="BK148" s="387">
        <v>2184.0376077411534</v>
      </c>
      <c r="BL148" s="387">
        <v>2184.0376077411534</v>
      </c>
      <c r="BM148" s="387">
        <v>2184.0376077411534</v>
      </c>
      <c r="BN148" s="387">
        <v>2184.0376077411534</v>
      </c>
      <c r="BO148" s="387">
        <v>2184.0376077411534</v>
      </c>
      <c r="BP148" s="387">
        <v>2184.0376077411534</v>
      </c>
      <c r="CA148" s="386">
        <v>5620</v>
      </c>
      <c r="CB148" s="386">
        <v>5741.033647380591</v>
      </c>
      <c r="CC148" s="386">
        <v>5864.6739039779522</v>
      </c>
      <c r="CD148" s="386">
        <v>5990.976906343828</v>
      </c>
      <c r="CE148" s="386">
        <v>6120</v>
      </c>
      <c r="CF148" s="386">
        <v>6090.4627397624499</v>
      </c>
      <c r="CG148" s="386">
        <v>6061.0680366723409</v>
      </c>
      <c r="CH148" s="386">
        <v>6031.8152026990256</v>
      </c>
      <c r="CI148" s="386">
        <v>6002.7035531325337</v>
      </c>
      <c r="CJ148" s="386">
        <v>5973.7324065675439</v>
      </c>
      <c r="CK148" s="386">
        <v>5944.1082474281056</v>
      </c>
      <c r="CL148" s="386">
        <v>5914.6309965773198</v>
      </c>
      <c r="CM148" s="386">
        <v>5885.2999254866509</v>
      </c>
      <c r="CN148" s="386">
        <v>5856.1143092403881</v>
      </c>
      <c r="CO148" s="386">
        <v>5827.0734265177289</v>
      </c>
      <c r="CP148" s="386">
        <v>5802.4380299146651</v>
      </c>
      <c r="CQ148" s="386">
        <v>5777.906785554308</v>
      </c>
      <c r="CR148" s="386">
        <v>5753.479253107248</v>
      </c>
      <c r="CS148" s="386">
        <v>5729.1549941056755</v>
      </c>
      <c r="CT148" s="386">
        <v>5704.9335719355149</v>
      </c>
      <c r="CU148" s="386">
        <v>5679.9209710561881</v>
      </c>
      <c r="CV148" s="386">
        <v>5655.018034942429</v>
      </c>
      <c r="CW148" s="386">
        <v>5630.2242827821528</v>
      </c>
      <c r="CX148" s="386">
        <v>5605.5392358713352</v>
      </c>
      <c r="CY148" s="386">
        <v>5580.9624176047746</v>
      </c>
      <c r="CZ148" s="386">
        <v>5555.1944044115999</v>
      </c>
      <c r="DA148" s="386">
        <v>5529.5453654121648</v>
      </c>
      <c r="DB148" s="386">
        <v>5504.0147512874864</v>
      </c>
      <c r="DC148" s="386">
        <v>5478.602015254859</v>
      </c>
      <c r="DD148" s="386">
        <v>5453.3066130561401</v>
      </c>
      <c r="DE148" s="386">
        <v>5453.3066130561447</v>
      </c>
      <c r="DF148" s="386">
        <v>5453.3066130561492</v>
      </c>
      <c r="DG148" s="386">
        <v>5453.3066130561538</v>
      </c>
      <c r="DH148" s="386">
        <v>5453.3066130561583</v>
      </c>
      <c r="DI148" s="386">
        <v>5453.306613056162</v>
      </c>
      <c r="DJ148" s="387">
        <v>5453.306613056162</v>
      </c>
      <c r="DK148" s="387">
        <v>5453.306613056162</v>
      </c>
      <c r="DL148" s="387">
        <v>5453.306613056162</v>
      </c>
      <c r="DM148" s="387">
        <v>5453.306613056162</v>
      </c>
      <c r="DN148" s="387">
        <v>5453.306613056162</v>
      </c>
      <c r="DO148" s="387">
        <v>5453.306613056162</v>
      </c>
      <c r="DP148" s="387">
        <v>5453.306613056162</v>
      </c>
      <c r="DQ148" s="387">
        <v>5453.306613056162</v>
      </c>
      <c r="DR148" s="387">
        <v>5453.306613056162</v>
      </c>
      <c r="DS148" s="387">
        <v>5453.306613056162</v>
      </c>
      <c r="DT148" s="387">
        <v>5453.306613056162</v>
      </c>
      <c r="DU148" s="387">
        <v>5453.306613056162</v>
      </c>
      <c r="DV148" s="387">
        <v>5453.306613056162</v>
      </c>
      <c r="DW148" s="387">
        <v>5453.306613056162</v>
      </c>
      <c r="DX148" s="387">
        <v>5453.306613056162</v>
      </c>
      <c r="DY148" s="387">
        <v>5453.306613056162</v>
      </c>
      <c r="DZ148" s="387">
        <v>5453.306613056162</v>
      </c>
      <c r="EA148" s="387">
        <v>5453.306613056162</v>
      </c>
      <c r="EB148" s="387">
        <v>5453.306613056162</v>
      </c>
      <c r="EC148" s="387">
        <v>5453.306613056162</v>
      </c>
      <c r="ED148" s="387">
        <v>5453.306613056162</v>
      </c>
      <c r="EE148" s="387">
        <v>5453.306613056162</v>
      </c>
      <c r="EF148" s="387">
        <v>5453.306613056162</v>
      </c>
      <c r="EG148" s="387">
        <v>5453.306613056162</v>
      </c>
      <c r="EH148" s="387">
        <v>5453.306613056162</v>
      </c>
      <c r="EI148" s="387">
        <v>5453.306613056162</v>
      </c>
      <c r="EJ148" s="387">
        <v>5453.306613056162</v>
      </c>
      <c r="EK148" s="387">
        <v>5453.306613056162</v>
      </c>
      <c r="EY148" s="386">
        <v>1303</v>
      </c>
      <c r="EZ148" s="386">
        <v>1306</v>
      </c>
      <c r="FA148" s="386">
        <v>1309</v>
      </c>
      <c r="FB148" s="386">
        <v>1312</v>
      </c>
      <c r="FC148" s="386">
        <v>1313.6</v>
      </c>
      <c r="FD148" s="386">
        <v>1327</v>
      </c>
      <c r="FE148" s="386">
        <v>1340</v>
      </c>
      <c r="FF148" s="386">
        <v>1353</v>
      </c>
      <c r="FG148" s="386">
        <v>1366</v>
      </c>
      <c r="FH148" s="386">
        <v>1379</v>
      </c>
      <c r="FI148" s="386">
        <v>1393.8</v>
      </c>
      <c r="FJ148" s="386">
        <v>1388</v>
      </c>
      <c r="FK148" s="386">
        <v>1382</v>
      </c>
      <c r="FL148" s="386">
        <v>1376</v>
      </c>
      <c r="FM148" s="386">
        <v>1370</v>
      </c>
      <c r="FN148" s="386">
        <v>1364</v>
      </c>
      <c r="FO148" s="386">
        <v>1358</v>
      </c>
      <c r="FP148" s="386">
        <v>1352</v>
      </c>
      <c r="FQ148" s="386">
        <v>1346</v>
      </c>
      <c r="FR148" s="386">
        <v>1340</v>
      </c>
      <c r="FS148" s="386">
        <v>1334</v>
      </c>
      <c r="FT148" s="386">
        <v>1328</v>
      </c>
      <c r="FU148" s="386">
        <v>1322</v>
      </c>
      <c r="FV148" s="386">
        <v>1316</v>
      </c>
      <c r="FW148" s="386">
        <v>1310</v>
      </c>
      <c r="FX148" s="386">
        <v>1304</v>
      </c>
      <c r="FY148" s="386">
        <v>1298</v>
      </c>
      <c r="FZ148" s="386">
        <v>1292</v>
      </c>
      <c r="GA148" s="386">
        <v>1286</v>
      </c>
      <c r="GB148" s="386">
        <v>1280</v>
      </c>
      <c r="GC148" s="386">
        <v>1269</v>
      </c>
      <c r="GD148" s="387">
        <v>1269</v>
      </c>
      <c r="GE148" s="387">
        <v>1269</v>
      </c>
      <c r="GF148" s="387">
        <v>1269</v>
      </c>
      <c r="GG148" s="387">
        <v>1269</v>
      </c>
      <c r="GH148" s="387">
        <v>1269</v>
      </c>
      <c r="GI148" s="387">
        <v>1269</v>
      </c>
      <c r="GJ148" s="387">
        <v>1269</v>
      </c>
      <c r="GK148" s="387">
        <v>1269</v>
      </c>
      <c r="GL148" s="387">
        <v>1269</v>
      </c>
      <c r="GM148" s="387">
        <v>1269</v>
      </c>
      <c r="GN148" s="387">
        <v>1269</v>
      </c>
      <c r="GO148" s="387">
        <v>1269</v>
      </c>
      <c r="GP148" s="387">
        <v>1269</v>
      </c>
      <c r="GQ148" s="387">
        <v>1269</v>
      </c>
      <c r="GR148" s="387">
        <v>1269</v>
      </c>
      <c r="GS148" s="387">
        <v>1269</v>
      </c>
      <c r="GT148" s="387">
        <v>1269</v>
      </c>
      <c r="GU148" s="387">
        <v>1269</v>
      </c>
      <c r="GV148" s="387">
        <v>1269</v>
      </c>
      <c r="GW148" s="387">
        <v>1269</v>
      </c>
      <c r="GX148" s="387">
        <v>1269</v>
      </c>
      <c r="GY148" s="387">
        <v>1269</v>
      </c>
      <c r="GZ148" s="387">
        <v>1269</v>
      </c>
      <c r="HA148" s="387">
        <v>1269</v>
      </c>
      <c r="HB148" s="387">
        <v>1269</v>
      </c>
      <c r="HC148" s="387">
        <v>1269</v>
      </c>
      <c r="HD148" s="387">
        <v>1269</v>
      </c>
      <c r="HE148" s="387">
        <v>1269</v>
      </c>
      <c r="HS148" s="394">
        <v>2.8159556335266838</v>
      </c>
      <c r="HT148" s="394">
        <v>2.8157263720281165</v>
      </c>
      <c r="HU148" s="394">
        <v>2.8154971291949118</v>
      </c>
      <c r="HV148" s="394">
        <v>2.8152679050255509</v>
      </c>
      <c r="HW148" s="394">
        <v>2.815038699518515</v>
      </c>
      <c r="HX148" s="394">
        <v>2.8003714458790836</v>
      </c>
      <c r="HY148" s="394">
        <v>2.7857806133309002</v>
      </c>
      <c r="HZ148" s="394">
        <v>2.7712658036955924</v>
      </c>
      <c r="IA148" s="394">
        <v>2.7568266208694245</v>
      </c>
      <c r="IB148" s="394">
        <v>2.742462670812488</v>
      </c>
      <c r="IC148" s="394">
        <v>2.7277912652453726</v>
      </c>
      <c r="ID148" s="394">
        <v>2.7131983475802453</v>
      </c>
      <c r="IE148" s="394">
        <v>2.6986834979288603</v>
      </c>
      <c r="IF148" s="394">
        <v>2.6842462986492555</v>
      </c>
      <c r="IG148" s="394">
        <v>2.6698863343337367</v>
      </c>
      <c r="IH148" s="394">
        <v>2.6582285239009886</v>
      </c>
      <c r="II148" s="394">
        <v>2.646621616213551</v>
      </c>
      <c r="IJ148" s="394">
        <v>2.6350653890093203</v>
      </c>
      <c r="IK148" s="394">
        <v>2.6235596209966783</v>
      </c>
      <c r="IL148" s="394">
        <v>2.6121040918502576</v>
      </c>
      <c r="IM148" s="394">
        <v>2.6006516329774474</v>
      </c>
      <c r="IN148" s="394">
        <v>2.5892493860447514</v>
      </c>
      <c r="IO148" s="394">
        <v>2.5778971309039074</v>
      </c>
      <c r="IP148" s="394">
        <v>2.5665946483718654</v>
      </c>
      <c r="IQ148" s="394">
        <v>2.5553417202265578</v>
      </c>
      <c r="IR148" s="394">
        <v>2.5435433825505753</v>
      </c>
      <c r="IS148" s="394">
        <v>2.5317995192999958</v>
      </c>
      <c r="IT148" s="394">
        <v>2.5201098789594689</v>
      </c>
      <c r="IU148" s="394">
        <v>2.5084742111749248</v>
      </c>
      <c r="IV148" s="394">
        <v>2.496892266748207</v>
      </c>
      <c r="IW148" s="394">
        <v>2.4968922667482092</v>
      </c>
      <c r="IX148" s="394">
        <v>2.4968922667482114</v>
      </c>
      <c r="IY148" s="394">
        <v>2.4968922667482136</v>
      </c>
      <c r="IZ148" s="394">
        <v>2.4968922667482154</v>
      </c>
      <c r="JA148" s="394">
        <v>2.4968922667482172</v>
      </c>
      <c r="JB148" s="394">
        <v>2.4968922667482172</v>
      </c>
      <c r="JC148" s="394">
        <v>2.4968922667482172</v>
      </c>
      <c r="JD148" s="394">
        <v>2.4968922667482172</v>
      </c>
      <c r="JE148" s="394">
        <v>2.4968922667482172</v>
      </c>
      <c r="JF148" s="394">
        <v>2.4968922667482172</v>
      </c>
      <c r="JG148" s="394">
        <v>2.4968922667482172</v>
      </c>
      <c r="JH148" s="394">
        <v>2.4968922667482172</v>
      </c>
      <c r="JI148" s="394">
        <v>2.4968922667482172</v>
      </c>
      <c r="JJ148" s="394">
        <v>2.4968922667482172</v>
      </c>
      <c r="JK148" s="394">
        <v>2.4968922667482172</v>
      </c>
      <c r="JL148" s="394">
        <v>2.4968922667482172</v>
      </c>
      <c r="JM148" s="394">
        <v>2.4968922667482172</v>
      </c>
      <c r="JN148" s="394">
        <v>2.4968922667482172</v>
      </c>
      <c r="JO148" s="394">
        <v>2.4968922667482172</v>
      </c>
      <c r="JP148" s="394">
        <v>2.4968922667482172</v>
      </c>
      <c r="JQ148" s="394">
        <v>2.4968922667482172</v>
      </c>
      <c r="JR148" s="394">
        <v>2.4968922667482172</v>
      </c>
      <c r="JS148" s="394">
        <v>2.4968922667482172</v>
      </c>
      <c r="JT148" s="394">
        <v>2.4968922667482172</v>
      </c>
      <c r="JU148" s="394">
        <v>2.4968922667482172</v>
      </c>
      <c r="JV148" s="394">
        <v>2.4968922667482172</v>
      </c>
      <c r="JW148" s="394">
        <v>2.4968922667482172</v>
      </c>
      <c r="JX148" s="394">
        <v>2.4968922667482172</v>
      </c>
      <c r="JY148" s="394">
        <v>2.4968922667482172</v>
      </c>
      <c r="JZ148" s="394">
        <v>2.4968922667482172</v>
      </c>
      <c r="KA148" s="394">
        <v>2.4968922667482172</v>
      </c>
      <c r="KB148" s="394">
        <v>2.4968922667482172</v>
      </c>
      <c r="KC148" s="394">
        <v>2.4968922667482172</v>
      </c>
    </row>
    <row r="149" spans="1:289" x14ac:dyDescent="0.25">
      <c r="A149" s="383">
        <v>140</v>
      </c>
      <c r="B149" s="384" t="s">
        <v>850</v>
      </c>
      <c r="C149" s="385" t="s">
        <v>142</v>
      </c>
      <c r="D149" s="385" t="s">
        <v>142</v>
      </c>
      <c r="E149" s="129">
        <v>2052</v>
      </c>
      <c r="F149" s="386">
        <v>447.54039</v>
      </c>
      <c r="G149" s="386">
        <v>450.87581382251528</v>
      </c>
      <c r="H149" s="386">
        <v>454.23609585296975</v>
      </c>
      <c r="I149" s="386">
        <v>457.62142135432691</v>
      </c>
      <c r="J149" s="386">
        <v>461.03197697027605</v>
      </c>
      <c r="K149" s="386">
        <v>465.31841849301333</v>
      </c>
      <c r="L149" s="386">
        <v>469.64471317528324</v>
      </c>
      <c r="M149" s="386">
        <v>474.01123155155278</v>
      </c>
      <c r="N149" s="386">
        <v>478.41834760133042</v>
      </c>
      <c r="O149" s="386">
        <v>482.86643878119662</v>
      </c>
      <c r="P149" s="386">
        <v>487.23864990060241</v>
      </c>
      <c r="Q149" s="386">
        <v>491.65045008343719</v>
      </c>
      <c r="R149" s="386">
        <v>496.1021977968245</v>
      </c>
      <c r="S149" s="386">
        <v>500.59425475370028</v>
      </c>
      <c r="T149" s="386">
        <v>505.12698594220296</v>
      </c>
      <c r="U149" s="386">
        <v>509.13823030047428</v>
      </c>
      <c r="V149" s="386">
        <v>513.18132819607297</v>
      </c>
      <c r="W149" s="386">
        <v>517.25653257989143</v>
      </c>
      <c r="X149" s="386">
        <v>521.36409841152067</v>
      </c>
      <c r="Y149" s="386">
        <v>525.50428267520169</v>
      </c>
      <c r="Z149" s="386">
        <v>529.08564419277081</v>
      </c>
      <c r="AA149" s="386">
        <v>532.69141302868604</v>
      </c>
      <c r="AB149" s="386">
        <v>536.32175552113642</v>
      </c>
      <c r="AC149" s="386">
        <v>539.97683914192146</v>
      </c>
      <c r="AD149" s="386">
        <v>543.65683250417646</v>
      </c>
      <c r="AE149" s="386">
        <v>548.46117059522226</v>
      </c>
      <c r="AF149" s="386">
        <v>553.30796499898793</v>
      </c>
      <c r="AG149" s="386">
        <v>558.19759090524065</v>
      </c>
      <c r="AH149" s="386">
        <v>563.13042681932893</v>
      </c>
      <c r="AI149" s="386">
        <v>568.10685459148249</v>
      </c>
      <c r="AJ149" s="386">
        <v>572.61961307760112</v>
      </c>
      <c r="AK149" s="386">
        <v>577.16821867415229</v>
      </c>
      <c r="AL149" s="386">
        <v>581.75295613276421</v>
      </c>
      <c r="AM149" s="386">
        <v>586.37411246699037</v>
      </c>
      <c r="AN149" s="386">
        <v>591.03197697027724</v>
      </c>
      <c r="AO149" s="387">
        <v>591.03197697027724</v>
      </c>
      <c r="AP149" s="387">
        <v>591.03197697027724</v>
      </c>
      <c r="AQ149" s="387">
        <v>591.03197697027724</v>
      </c>
      <c r="AR149" s="387">
        <v>591.03197697027724</v>
      </c>
      <c r="AS149" s="387">
        <v>591.03197697027724</v>
      </c>
      <c r="AT149" s="387">
        <v>591.03197697027724</v>
      </c>
      <c r="AU149" s="387">
        <v>591.03197697027724</v>
      </c>
      <c r="AV149" s="387">
        <v>591.03197697027724</v>
      </c>
      <c r="AW149" s="387">
        <v>591.03197697027724</v>
      </c>
      <c r="AX149" s="387">
        <v>591.03197697027724</v>
      </c>
      <c r="AY149" s="387">
        <v>591.03197697027724</v>
      </c>
      <c r="AZ149" s="387">
        <v>591.03197697027724</v>
      </c>
      <c r="BA149" s="387">
        <v>591.03197697027724</v>
      </c>
      <c r="BB149" s="387">
        <v>591.03197697027724</v>
      </c>
      <c r="BC149" s="387">
        <v>591.03197697027724</v>
      </c>
      <c r="BD149" s="387">
        <v>591.03197697027724</v>
      </c>
      <c r="BE149" s="387">
        <v>591.03197697027724</v>
      </c>
      <c r="BF149" s="387">
        <v>591.03197697027724</v>
      </c>
      <c r="BG149" s="387">
        <v>591.03197697027724</v>
      </c>
      <c r="BH149" s="387">
        <v>591.03197697027724</v>
      </c>
      <c r="BI149" s="387">
        <v>591.03197697027724</v>
      </c>
      <c r="BJ149" s="387">
        <v>591.03197697027724</v>
      </c>
      <c r="BK149" s="387">
        <v>591.03197697027724</v>
      </c>
      <c r="BL149" s="387">
        <v>591.03197697027724</v>
      </c>
      <c r="BM149" s="387">
        <v>591.03197697027724</v>
      </c>
      <c r="BN149" s="387">
        <v>591.03197697027724</v>
      </c>
      <c r="BO149" s="387">
        <v>591.03197697027724</v>
      </c>
      <c r="BP149" s="387">
        <v>591.03197697027724</v>
      </c>
      <c r="CA149" s="386">
        <v>1390</v>
      </c>
      <c r="CB149" s="386">
        <v>1399.893862748627</v>
      </c>
      <c r="CC149" s="386">
        <v>1409.8581488930013</v>
      </c>
      <c r="CD149" s="386">
        <v>1419.8933596988868</v>
      </c>
      <c r="CE149" s="386">
        <v>1430</v>
      </c>
      <c r="CF149" s="386">
        <v>1437.9772776820002</v>
      </c>
      <c r="CG149" s="386">
        <v>1445.9990567340815</v>
      </c>
      <c r="CH149" s="386">
        <v>1454.0655854078425</v>
      </c>
      <c r="CI149" s="386">
        <v>1462.1771133397576</v>
      </c>
      <c r="CJ149" s="386">
        <v>1470.333891558902</v>
      </c>
      <c r="CK149" s="386">
        <v>1478.1204473377793</v>
      </c>
      <c r="CL149" s="386">
        <v>1485.9482389551595</v>
      </c>
      <c r="CM149" s="386">
        <v>1493.8174847867178</v>
      </c>
      <c r="CN149" s="386">
        <v>1501.728404364598</v>
      </c>
      <c r="CO149" s="386">
        <v>1509.6812183835364</v>
      </c>
      <c r="CP149" s="386">
        <v>1516.6057189327207</v>
      </c>
      <c r="CQ149" s="386">
        <v>1523.5619802982096</v>
      </c>
      <c r="CR149" s="386">
        <v>1530.550148158301</v>
      </c>
      <c r="CS149" s="386">
        <v>1537.5703688594795</v>
      </c>
      <c r="CT149" s="386">
        <v>1544.6227894194822</v>
      </c>
      <c r="CU149" s="386">
        <v>1550.0598777855005</v>
      </c>
      <c r="CV149" s="386">
        <v>1555.5161047594058</v>
      </c>
      <c r="CW149" s="386">
        <v>1560.9915377092977</v>
      </c>
      <c r="CX149" s="386">
        <v>1566.4862442404128</v>
      </c>
      <c r="CY149" s="386">
        <v>1572.0002921959585</v>
      </c>
      <c r="CZ149" s="386">
        <v>1580.3611982712359</v>
      </c>
      <c r="DA149" s="386">
        <v>1588.7665730089852</v>
      </c>
      <c r="DB149" s="386">
        <v>1597.2166529220826</v>
      </c>
      <c r="DC149" s="386">
        <v>1605.7116757813312</v>
      </c>
      <c r="DD149" s="386">
        <v>1614.2518806221524</v>
      </c>
      <c r="DE149" s="386">
        <v>1626.580783664017</v>
      </c>
      <c r="DF149" s="386">
        <v>1639.0038491176094</v>
      </c>
      <c r="DG149" s="386">
        <v>1651.521796151517</v>
      </c>
      <c r="DH149" s="386">
        <v>1664.1353494270013</v>
      </c>
      <c r="DI149" s="386">
        <v>1676.8452391399487</v>
      </c>
      <c r="DJ149" s="387">
        <v>1676.8452391399487</v>
      </c>
      <c r="DK149" s="387">
        <v>1676.8452391399487</v>
      </c>
      <c r="DL149" s="387">
        <v>1676.8452391399487</v>
      </c>
      <c r="DM149" s="387">
        <v>1676.8452391399487</v>
      </c>
      <c r="DN149" s="387">
        <v>1676.8452391399487</v>
      </c>
      <c r="DO149" s="387">
        <v>1676.8452391399487</v>
      </c>
      <c r="DP149" s="387">
        <v>1676.8452391399487</v>
      </c>
      <c r="DQ149" s="387">
        <v>1676.8452391399487</v>
      </c>
      <c r="DR149" s="387">
        <v>1676.8452391399487</v>
      </c>
      <c r="DS149" s="387">
        <v>1676.8452391399487</v>
      </c>
      <c r="DT149" s="387">
        <v>1676.8452391399487</v>
      </c>
      <c r="DU149" s="387">
        <v>1676.8452391399487</v>
      </c>
      <c r="DV149" s="387">
        <v>1676.8452391399487</v>
      </c>
      <c r="DW149" s="387">
        <v>1676.8452391399487</v>
      </c>
      <c r="DX149" s="387">
        <v>1676.8452391399487</v>
      </c>
      <c r="DY149" s="387">
        <v>1676.8452391399487</v>
      </c>
      <c r="DZ149" s="387">
        <v>1676.8452391399487</v>
      </c>
      <c r="EA149" s="387">
        <v>1676.8452391399487</v>
      </c>
      <c r="EB149" s="387">
        <v>1676.8452391399487</v>
      </c>
      <c r="EC149" s="387">
        <v>1676.8452391399487</v>
      </c>
      <c r="ED149" s="387">
        <v>1676.8452391399487</v>
      </c>
      <c r="EE149" s="387">
        <v>1676.8452391399487</v>
      </c>
      <c r="EF149" s="387">
        <v>1676.8452391399487</v>
      </c>
      <c r="EG149" s="387">
        <v>1676.8452391399487</v>
      </c>
      <c r="EH149" s="387">
        <v>1676.8452391399487</v>
      </c>
      <c r="EI149" s="387">
        <v>1676.8452391399487</v>
      </c>
      <c r="EJ149" s="387">
        <v>1676.8452391399487</v>
      </c>
      <c r="EK149" s="387">
        <v>1676.8452391399487</v>
      </c>
      <c r="EY149" s="386">
        <v>627</v>
      </c>
      <c r="EZ149" s="386">
        <v>629</v>
      </c>
      <c r="FA149" s="386">
        <v>631</v>
      </c>
      <c r="FB149" s="386">
        <v>633</v>
      </c>
      <c r="FC149" s="386">
        <v>636.70000000000005</v>
      </c>
      <c r="FD149" s="386">
        <v>643</v>
      </c>
      <c r="FE149" s="386">
        <v>650</v>
      </c>
      <c r="FF149" s="386">
        <v>657</v>
      </c>
      <c r="FG149" s="386">
        <v>664</v>
      </c>
      <c r="FH149" s="386">
        <v>671</v>
      </c>
      <c r="FI149" s="386">
        <v>675.7</v>
      </c>
      <c r="FJ149" s="386">
        <v>672</v>
      </c>
      <c r="FK149" s="386">
        <v>668</v>
      </c>
      <c r="FL149" s="386">
        <v>664</v>
      </c>
      <c r="FM149" s="386">
        <v>660</v>
      </c>
      <c r="FN149" s="386">
        <v>656</v>
      </c>
      <c r="FO149" s="386">
        <v>652</v>
      </c>
      <c r="FP149" s="386">
        <v>648</v>
      </c>
      <c r="FQ149" s="386">
        <v>644</v>
      </c>
      <c r="FR149" s="386">
        <v>640</v>
      </c>
      <c r="FS149" s="386">
        <v>636</v>
      </c>
      <c r="FT149" s="386">
        <v>632</v>
      </c>
      <c r="FU149" s="386">
        <v>628</v>
      </c>
      <c r="FV149" s="386">
        <v>624</v>
      </c>
      <c r="FW149" s="386">
        <v>620</v>
      </c>
      <c r="FX149" s="386">
        <v>616</v>
      </c>
      <c r="FY149" s="386">
        <v>612</v>
      </c>
      <c r="FZ149" s="386">
        <v>608</v>
      </c>
      <c r="GA149" s="386">
        <v>604</v>
      </c>
      <c r="GB149" s="386">
        <v>600</v>
      </c>
      <c r="GC149" s="386">
        <v>595.09999999999991</v>
      </c>
      <c r="GD149" s="387">
        <v>595.09999999999991</v>
      </c>
      <c r="GE149" s="387">
        <v>595.09999999999991</v>
      </c>
      <c r="GF149" s="387">
        <v>595.09999999999991</v>
      </c>
      <c r="GG149" s="387">
        <v>595.09999999999991</v>
      </c>
      <c r="GH149" s="387">
        <v>595.09999999999991</v>
      </c>
      <c r="GI149" s="387">
        <v>595.09999999999991</v>
      </c>
      <c r="GJ149" s="387">
        <v>595.09999999999991</v>
      </c>
      <c r="GK149" s="387">
        <v>595.09999999999991</v>
      </c>
      <c r="GL149" s="387">
        <v>595.09999999999991</v>
      </c>
      <c r="GM149" s="387">
        <v>595.09999999999991</v>
      </c>
      <c r="GN149" s="387">
        <v>595.09999999999991</v>
      </c>
      <c r="GO149" s="387">
        <v>595.09999999999991</v>
      </c>
      <c r="GP149" s="387">
        <v>595.09999999999991</v>
      </c>
      <c r="GQ149" s="387">
        <v>595.09999999999991</v>
      </c>
      <c r="GR149" s="387">
        <v>595.09999999999991</v>
      </c>
      <c r="GS149" s="387">
        <v>595.09999999999991</v>
      </c>
      <c r="GT149" s="387">
        <v>595.09999999999991</v>
      </c>
      <c r="GU149" s="387">
        <v>595.09999999999991</v>
      </c>
      <c r="GV149" s="387">
        <v>595.09999999999991</v>
      </c>
      <c r="GW149" s="387">
        <v>595.09999999999991</v>
      </c>
      <c r="GX149" s="387">
        <v>595.09999999999991</v>
      </c>
      <c r="GY149" s="387">
        <v>595.09999999999991</v>
      </c>
      <c r="GZ149" s="387">
        <v>595.09999999999991</v>
      </c>
      <c r="HA149" s="387">
        <v>595.09999999999991</v>
      </c>
      <c r="HB149" s="387">
        <v>595.09999999999991</v>
      </c>
      <c r="HC149" s="387">
        <v>595.09999999999991</v>
      </c>
      <c r="HD149" s="387">
        <v>595.09999999999991</v>
      </c>
      <c r="HE149" s="387">
        <v>595.09999999999991</v>
      </c>
      <c r="HS149" s="394">
        <v>3.1058649253981301</v>
      </c>
      <c r="HT149" s="394">
        <v>3.1048324612499338</v>
      </c>
      <c r="HU149" s="394">
        <v>3.1038003403176346</v>
      </c>
      <c r="HV149" s="394">
        <v>3.1027685624871402</v>
      </c>
      <c r="HW149" s="394">
        <v>3.1017371276443932</v>
      </c>
      <c r="HX149" s="394">
        <v>3.0903080998578423</v>
      </c>
      <c r="HY149" s="394">
        <v>3.0789211848199773</v>
      </c>
      <c r="HZ149" s="394">
        <v>3.0675762273571792</v>
      </c>
      <c r="IA149" s="394">
        <v>3.0562730728676</v>
      </c>
      <c r="IB149" s="394">
        <v>3.045011567319055</v>
      </c>
      <c r="IC149" s="394">
        <v>3.0336683012304517</v>
      </c>
      <c r="ID149" s="394">
        <v>3.0223672910356973</v>
      </c>
      <c r="IE149" s="394">
        <v>3.0111083793232889</v>
      </c>
      <c r="IF149" s="394">
        <v>2.9998914092681117</v>
      </c>
      <c r="IG149" s="394">
        <v>2.9887162246292567</v>
      </c>
      <c r="IH149" s="394">
        <v>2.9787700641487418</v>
      </c>
      <c r="II149" s="394">
        <v>2.968857003534815</v>
      </c>
      <c r="IJ149" s="394">
        <v>2.9589769326342998</v>
      </c>
      <c r="IK149" s="394">
        <v>2.9491297416605997</v>
      </c>
      <c r="IL149" s="394">
        <v>2.9393153211924758</v>
      </c>
      <c r="IM149" s="394">
        <v>2.9296955886044427</v>
      </c>
      <c r="IN149" s="394">
        <v>2.9201073392854551</v>
      </c>
      <c r="IO149" s="394">
        <v>2.9105504701976965</v>
      </c>
      <c r="IP149" s="394">
        <v>2.9010248786405728</v>
      </c>
      <c r="IQ149" s="394">
        <v>2.891530462249607</v>
      </c>
      <c r="IR149" s="394">
        <v>2.8814459126726057</v>
      </c>
      <c r="IS149" s="394">
        <v>2.8713965341378942</v>
      </c>
      <c r="IT149" s="394">
        <v>2.8613822039823624</v>
      </c>
      <c r="IU149" s="394">
        <v>2.8514027999707023</v>
      </c>
      <c r="IV149" s="394">
        <v>2.8414582002939182</v>
      </c>
      <c r="IW149" s="394">
        <v>2.8405956528834153</v>
      </c>
      <c r="IX149" s="394">
        <v>2.839733367306092</v>
      </c>
      <c r="IY149" s="394">
        <v>2.8388713434824671</v>
      </c>
      <c r="IZ149" s="394">
        <v>2.8380095813330826</v>
      </c>
      <c r="JA149" s="394">
        <v>2.837148080778507</v>
      </c>
      <c r="JB149" s="394">
        <v>2.837148080778507</v>
      </c>
      <c r="JC149" s="394">
        <v>2.837148080778507</v>
      </c>
      <c r="JD149" s="394">
        <v>2.837148080778507</v>
      </c>
      <c r="JE149" s="394">
        <v>2.837148080778507</v>
      </c>
      <c r="JF149" s="394">
        <v>2.837148080778507</v>
      </c>
      <c r="JG149" s="394">
        <v>2.837148080778507</v>
      </c>
      <c r="JH149" s="394">
        <v>2.837148080778507</v>
      </c>
      <c r="JI149" s="394">
        <v>2.837148080778507</v>
      </c>
      <c r="JJ149" s="394">
        <v>2.837148080778507</v>
      </c>
      <c r="JK149" s="394">
        <v>2.837148080778507</v>
      </c>
      <c r="JL149" s="394">
        <v>2.837148080778507</v>
      </c>
      <c r="JM149" s="394">
        <v>2.837148080778507</v>
      </c>
      <c r="JN149" s="394">
        <v>2.837148080778507</v>
      </c>
      <c r="JO149" s="394">
        <v>2.837148080778507</v>
      </c>
      <c r="JP149" s="394">
        <v>2.837148080778507</v>
      </c>
      <c r="JQ149" s="394">
        <v>2.837148080778507</v>
      </c>
      <c r="JR149" s="394">
        <v>2.837148080778507</v>
      </c>
      <c r="JS149" s="394">
        <v>2.837148080778507</v>
      </c>
      <c r="JT149" s="394">
        <v>2.837148080778507</v>
      </c>
      <c r="JU149" s="394">
        <v>2.837148080778507</v>
      </c>
      <c r="JV149" s="394">
        <v>2.837148080778507</v>
      </c>
      <c r="JW149" s="394">
        <v>2.837148080778507</v>
      </c>
      <c r="JX149" s="394">
        <v>2.837148080778507</v>
      </c>
      <c r="JY149" s="394">
        <v>2.837148080778507</v>
      </c>
      <c r="JZ149" s="394">
        <v>2.837148080778507</v>
      </c>
      <c r="KA149" s="394">
        <v>2.837148080778507</v>
      </c>
      <c r="KB149" s="394">
        <v>2.837148080778507</v>
      </c>
      <c r="KC149" s="394">
        <v>2.837148080778507</v>
      </c>
    </row>
    <row r="150" spans="1:289" x14ac:dyDescent="0.25">
      <c r="A150" s="383">
        <v>141</v>
      </c>
      <c r="B150" s="384" t="s">
        <v>850</v>
      </c>
      <c r="C150" s="385" t="s">
        <v>142</v>
      </c>
      <c r="D150" s="385" t="s">
        <v>142</v>
      </c>
      <c r="E150" s="129">
        <v>2052</v>
      </c>
      <c r="F150" s="386">
        <v>130.36592000000002</v>
      </c>
      <c r="G150" s="386">
        <v>132.04751571718097</v>
      </c>
      <c r="H150" s="386">
        <v>133.75080241123717</v>
      </c>
      <c r="I150" s="386">
        <v>135.47605987503024</v>
      </c>
      <c r="J150" s="386">
        <v>137.22357151048217</v>
      </c>
      <c r="K150" s="386">
        <v>137.55529712842929</v>
      </c>
      <c r="L150" s="386">
        <v>137.88782466316366</v>
      </c>
      <c r="M150" s="386">
        <v>138.22115605324686</v>
      </c>
      <c r="N150" s="386">
        <v>138.55529324192676</v>
      </c>
      <c r="O150" s="386">
        <v>138.89023817714883</v>
      </c>
      <c r="P150" s="386">
        <v>139.22198294991091</v>
      </c>
      <c r="Q150" s="386">
        <v>139.55452010805368</v>
      </c>
      <c r="R150" s="386">
        <v>139.88785154422069</v>
      </c>
      <c r="S150" s="386">
        <v>140.22197915557609</v>
      </c>
      <c r="T150" s="386">
        <v>140.55690484381549</v>
      </c>
      <c r="U150" s="386">
        <v>140.88866832033011</v>
      </c>
      <c r="V150" s="386">
        <v>141.22121487473387</v>
      </c>
      <c r="W150" s="386">
        <v>141.55454635536461</v>
      </c>
      <c r="X150" s="386">
        <v>141.88866461492282</v>
      </c>
      <c r="Y150" s="386">
        <v>142.22357151048215</v>
      </c>
      <c r="Z150" s="386">
        <v>142.55535325543426</v>
      </c>
      <c r="AA150" s="386">
        <v>142.8879089869001</v>
      </c>
      <c r="AB150" s="386">
        <v>143.22124051044955</v>
      </c>
      <c r="AC150" s="386">
        <v>143.55534963586453</v>
      </c>
      <c r="AD150" s="386">
        <v>143.8902381771488</v>
      </c>
      <c r="AE150" s="386">
        <v>144.22203777024598</v>
      </c>
      <c r="AF150" s="386">
        <v>144.55460246715683</v>
      </c>
      <c r="AG150" s="386">
        <v>144.88793403215067</v>
      </c>
      <c r="AH150" s="386">
        <v>145.2220342335651</v>
      </c>
      <c r="AI150" s="386">
        <v>145.55690484381546</v>
      </c>
      <c r="AJ150" s="386">
        <v>145.88872187910471</v>
      </c>
      <c r="AK150" s="386">
        <v>146.22129533707982</v>
      </c>
      <c r="AL150" s="386">
        <v>146.55462694211062</v>
      </c>
      <c r="AM150" s="386">
        <v>146.88871842249785</v>
      </c>
      <c r="AN150" s="386">
        <v>147.22357151048212</v>
      </c>
      <c r="AO150" s="387">
        <v>147.22357151048212</v>
      </c>
      <c r="AP150" s="387">
        <v>147.22357151048212</v>
      </c>
      <c r="AQ150" s="387">
        <v>147.22357151048212</v>
      </c>
      <c r="AR150" s="387">
        <v>147.22357151048212</v>
      </c>
      <c r="AS150" s="387">
        <v>147.22357151048212</v>
      </c>
      <c r="AT150" s="387">
        <v>147.22357151048212</v>
      </c>
      <c r="AU150" s="387">
        <v>147.22357151048212</v>
      </c>
      <c r="AV150" s="387">
        <v>147.22357151048212</v>
      </c>
      <c r="AW150" s="387">
        <v>147.22357151048212</v>
      </c>
      <c r="AX150" s="387">
        <v>147.22357151048212</v>
      </c>
      <c r="AY150" s="387">
        <v>147.22357151048212</v>
      </c>
      <c r="AZ150" s="387">
        <v>147.22357151048212</v>
      </c>
      <c r="BA150" s="387">
        <v>147.22357151048212</v>
      </c>
      <c r="BB150" s="387">
        <v>147.22357151048212</v>
      </c>
      <c r="BC150" s="387">
        <v>147.22357151048212</v>
      </c>
      <c r="BD150" s="387">
        <v>147.22357151048212</v>
      </c>
      <c r="BE150" s="387">
        <v>147.22357151048212</v>
      </c>
      <c r="BF150" s="387">
        <v>147.22357151048212</v>
      </c>
      <c r="BG150" s="387">
        <v>147.22357151048212</v>
      </c>
      <c r="BH150" s="387">
        <v>147.22357151048212</v>
      </c>
      <c r="BI150" s="387">
        <v>147.22357151048212</v>
      </c>
      <c r="BJ150" s="387">
        <v>147.22357151048212</v>
      </c>
      <c r="BK150" s="387">
        <v>147.22357151048212</v>
      </c>
      <c r="BL150" s="387">
        <v>147.22357151048212</v>
      </c>
      <c r="BM150" s="387">
        <v>147.22357151048212</v>
      </c>
      <c r="BN150" s="387">
        <v>147.22357151048212</v>
      </c>
      <c r="BO150" s="387">
        <v>147.22357151048212</v>
      </c>
      <c r="BP150" s="387">
        <v>147.22357151048212</v>
      </c>
      <c r="CA150" s="386">
        <v>410</v>
      </c>
      <c r="CB150" s="386">
        <v>414.91105499465732</v>
      </c>
      <c r="CC150" s="386">
        <v>419.88093550434036</v>
      </c>
      <c r="CD150" s="386">
        <v>424.91034615182815</v>
      </c>
      <c r="CE150" s="386">
        <v>430</v>
      </c>
      <c r="CF150" s="386">
        <v>429.62376035511875</v>
      </c>
      <c r="CG150" s="386">
        <v>429.24784991086625</v>
      </c>
      <c r="CH150" s="386">
        <v>428.87226837919997</v>
      </c>
      <c r="CI150" s="386">
        <v>428.49701547232922</v>
      </c>
      <c r="CJ150" s="386">
        <v>428.12209090271523</v>
      </c>
      <c r="CK150" s="386">
        <v>427.71164060956409</v>
      </c>
      <c r="CL150" s="386">
        <v>427.30158382435548</v>
      </c>
      <c r="CM150" s="386">
        <v>426.89192016982452</v>
      </c>
      <c r="CN150" s="386">
        <v>426.48264926906791</v>
      </c>
      <c r="CO150" s="386">
        <v>426.07377074554375</v>
      </c>
      <c r="CP150" s="386">
        <v>425.80434366381832</v>
      </c>
      <c r="CQ150" s="386">
        <v>425.53508695388609</v>
      </c>
      <c r="CR150" s="386">
        <v>425.26600050801278</v>
      </c>
      <c r="CS150" s="386">
        <v>424.99708421853217</v>
      </c>
      <c r="CT150" s="386">
        <v>424.72833797784602</v>
      </c>
      <c r="CU150" s="386">
        <v>424.45159434222415</v>
      </c>
      <c r="CV150" s="386">
        <v>424.17503102666336</v>
      </c>
      <c r="CW150" s="386">
        <v>423.89864791367108</v>
      </c>
      <c r="CX150" s="386">
        <v>423.62244488583133</v>
      </c>
      <c r="CY150" s="386">
        <v>423.34642182580444</v>
      </c>
      <c r="CZ150" s="386">
        <v>423.00177592081792</v>
      </c>
      <c r="DA150" s="386">
        <v>422.65741059172313</v>
      </c>
      <c r="DB150" s="386">
        <v>422.31332561010356</v>
      </c>
      <c r="DC150" s="386">
        <v>421.96952074772855</v>
      </c>
      <c r="DD150" s="386">
        <v>421.62599577655328</v>
      </c>
      <c r="DE150" s="386">
        <v>422.58715037152075</v>
      </c>
      <c r="DF150" s="386">
        <v>423.55049605092006</v>
      </c>
      <c r="DG150" s="386">
        <v>424.5160378096304</v>
      </c>
      <c r="DH150" s="386">
        <v>425.48378065391728</v>
      </c>
      <c r="DI150" s="386">
        <v>426.45372960145863</v>
      </c>
      <c r="DJ150" s="387">
        <v>426.45372960145863</v>
      </c>
      <c r="DK150" s="387">
        <v>426.45372960145863</v>
      </c>
      <c r="DL150" s="387">
        <v>426.45372960145863</v>
      </c>
      <c r="DM150" s="387">
        <v>426.45372960145863</v>
      </c>
      <c r="DN150" s="387">
        <v>426.45372960145863</v>
      </c>
      <c r="DO150" s="387">
        <v>426.45372960145863</v>
      </c>
      <c r="DP150" s="387">
        <v>426.45372960145863</v>
      </c>
      <c r="DQ150" s="387">
        <v>426.45372960145863</v>
      </c>
      <c r="DR150" s="387">
        <v>426.45372960145863</v>
      </c>
      <c r="DS150" s="387">
        <v>426.45372960145863</v>
      </c>
      <c r="DT150" s="387">
        <v>426.45372960145863</v>
      </c>
      <c r="DU150" s="387">
        <v>426.45372960145863</v>
      </c>
      <c r="DV150" s="387">
        <v>426.45372960145863</v>
      </c>
      <c r="DW150" s="387">
        <v>426.45372960145863</v>
      </c>
      <c r="DX150" s="387">
        <v>426.45372960145863</v>
      </c>
      <c r="DY150" s="387">
        <v>426.45372960145863</v>
      </c>
      <c r="DZ150" s="387">
        <v>426.45372960145863</v>
      </c>
      <c r="EA150" s="387">
        <v>426.45372960145863</v>
      </c>
      <c r="EB150" s="387">
        <v>426.45372960145863</v>
      </c>
      <c r="EC150" s="387">
        <v>426.45372960145863</v>
      </c>
      <c r="ED150" s="387">
        <v>426.45372960145863</v>
      </c>
      <c r="EE150" s="387">
        <v>426.45372960145863</v>
      </c>
      <c r="EF150" s="387">
        <v>426.45372960145863</v>
      </c>
      <c r="EG150" s="387">
        <v>426.45372960145863</v>
      </c>
      <c r="EH150" s="387">
        <v>426.45372960145863</v>
      </c>
      <c r="EI150" s="387">
        <v>426.45372960145863</v>
      </c>
      <c r="EJ150" s="387">
        <v>426.45372960145863</v>
      </c>
      <c r="EK150" s="387">
        <v>426.45372960145863</v>
      </c>
      <c r="EY150" s="386">
        <v>200</v>
      </c>
      <c r="EZ150" s="386">
        <v>200</v>
      </c>
      <c r="FA150" s="386">
        <v>200</v>
      </c>
      <c r="FB150" s="386">
        <v>200</v>
      </c>
      <c r="FC150" s="386">
        <v>201.5</v>
      </c>
      <c r="FD150" s="386">
        <v>203</v>
      </c>
      <c r="FE150" s="386">
        <v>205</v>
      </c>
      <c r="FF150" s="386">
        <v>207</v>
      </c>
      <c r="FG150" s="386">
        <v>209</v>
      </c>
      <c r="FH150" s="386">
        <v>211</v>
      </c>
      <c r="FI150" s="386">
        <v>211.70000000000002</v>
      </c>
      <c r="FJ150" s="386">
        <v>210</v>
      </c>
      <c r="FK150" s="386">
        <v>208</v>
      </c>
      <c r="FL150" s="386">
        <v>206</v>
      </c>
      <c r="FM150" s="386">
        <v>204</v>
      </c>
      <c r="FN150" s="386">
        <v>202</v>
      </c>
      <c r="FO150" s="386">
        <v>200</v>
      </c>
      <c r="FP150" s="386">
        <v>198</v>
      </c>
      <c r="FQ150" s="386">
        <v>196</v>
      </c>
      <c r="FR150" s="386">
        <v>194</v>
      </c>
      <c r="FS150" s="386">
        <v>192</v>
      </c>
      <c r="FT150" s="386">
        <v>190</v>
      </c>
      <c r="FU150" s="386">
        <v>188</v>
      </c>
      <c r="FV150" s="386">
        <v>186</v>
      </c>
      <c r="FW150" s="386">
        <v>184</v>
      </c>
      <c r="FX150" s="386">
        <v>182</v>
      </c>
      <c r="FY150" s="386">
        <v>180</v>
      </c>
      <c r="FZ150" s="386">
        <v>178</v>
      </c>
      <c r="GA150" s="386">
        <v>176</v>
      </c>
      <c r="GB150" s="386">
        <v>174</v>
      </c>
      <c r="GC150" s="386">
        <v>173.3</v>
      </c>
      <c r="GD150" s="387">
        <v>173.3</v>
      </c>
      <c r="GE150" s="387">
        <v>173.3</v>
      </c>
      <c r="GF150" s="387">
        <v>173.3</v>
      </c>
      <c r="GG150" s="387">
        <v>173.3</v>
      </c>
      <c r="GH150" s="387">
        <v>173.3</v>
      </c>
      <c r="GI150" s="387">
        <v>173.3</v>
      </c>
      <c r="GJ150" s="387">
        <v>173.3</v>
      </c>
      <c r="GK150" s="387">
        <v>173.3</v>
      </c>
      <c r="GL150" s="387">
        <v>173.3</v>
      </c>
      <c r="GM150" s="387">
        <v>173.3</v>
      </c>
      <c r="GN150" s="387">
        <v>173.3</v>
      </c>
      <c r="GO150" s="387">
        <v>173.3</v>
      </c>
      <c r="GP150" s="387">
        <v>173.3</v>
      </c>
      <c r="GQ150" s="387">
        <v>173.3</v>
      </c>
      <c r="GR150" s="387">
        <v>173.3</v>
      </c>
      <c r="GS150" s="387">
        <v>173.3</v>
      </c>
      <c r="GT150" s="387">
        <v>173.3</v>
      </c>
      <c r="GU150" s="387">
        <v>173.3</v>
      </c>
      <c r="GV150" s="387">
        <v>173.3</v>
      </c>
      <c r="GW150" s="387">
        <v>173.3</v>
      </c>
      <c r="GX150" s="387">
        <v>173.3</v>
      </c>
      <c r="GY150" s="387">
        <v>173.3</v>
      </c>
      <c r="GZ150" s="387">
        <v>173.3</v>
      </c>
      <c r="HA150" s="387">
        <v>173.3</v>
      </c>
      <c r="HB150" s="387">
        <v>173.3</v>
      </c>
      <c r="HC150" s="387">
        <v>173.3</v>
      </c>
      <c r="HD150" s="387">
        <v>173.3</v>
      </c>
      <c r="HE150" s="387">
        <v>173.3</v>
      </c>
      <c r="HS150" s="394">
        <v>3.1449937222857014</v>
      </c>
      <c r="HT150" s="394">
        <v>3.1421345016691777</v>
      </c>
      <c r="HU150" s="394">
        <v>3.1392778804672332</v>
      </c>
      <c r="HV150" s="394">
        <v>3.1364238563166529</v>
      </c>
      <c r="HW150" s="394">
        <v>3.1335724268563681</v>
      </c>
      <c r="HX150" s="394">
        <v>3.1232803775924243</v>
      </c>
      <c r="HY150" s="394">
        <v>3.1130221320079947</v>
      </c>
      <c r="HZ150" s="394">
        <v>3.1027975790767206</v>
      </c>
      <c r="IA150" s="394">
        <v>3.0926066081369039</v>
      </c>
      <c r="IB150" s="394">
        <v>3.0824491088903092</v>
      </c>
      <c r="IC150" s="394">
        <v>3.0721559307443966</v>
      </c>
      <c r="ID150" s="394">
        <v>3.0618971244607929</v>
      </c>
      <c r="IE150" s="394">
        <v>3.05167257526203</v>
      </c>
      <c r="IF150" s="394">
        <v>3.0414821687539155</v>
      </c>
      <c r="IG150" s="394">
        <v>3.0313257909242517</v>
      </c>
      <c r="IH150" s="394">
        <v>3.0222753095777195</v>
      </c>
      <c r="II150" s="394">
        <v>3.0132518498112657</v>
      </c>
      <c r="IJ150" s="394">
        <v>3.004255330947879</v>
      </c>
      <c r="IK150" s="394">
        <v>2.9952856725514216</v>
      </c>
      <c r="IL150" s="394">
        <v>2.9863427944259069</v>
      </c>
      <c r="IM150" s="394">
        <v>2.9774511068811367</v>
      </c>
      <c r="IN150" s="394">
        <v>2.9685858938949941</v>
      </c>
      <c r="IO150" s="394">
        <v>2.9597470766407938</v>
      </c>
      <c r="IP150" s="394">
        <v>2.9509345765265542</v>
      </c>
      <c r="IQ150" s="394">
        <v>2.9421483151942969</v>
      </c>
      <c r="IR150" s="394">
        <v>2.9329898707622211</v>
      </c>
      <c r="IS150" s="394">
        <v>2.9238599351255661</v>
      </c>
      <c r="IT150" s="394">
        <v>2.9147584195409406</v>
      </c>
      <c r="IU150" s="394">
        <v>2.9056852355411982</v>
      </c>
      <c r="IV150" s="394">
        <v>2.8966402949345738</v>
      </c>
      <c r="IW150" s="394">
        <v>2.8966402949345937</v>
      </c>
      <c r="IX150" s="394">
        <v>2.8966402949346128</v>
      </c>
      <c r="IY150" s="394">
        <v>2.8966402949346328</v>
      </c>
      <c r="IZ150" s="394">
        <v>2.8966402949346524</v>
      </c>
      <c r="JA150" s="394">
        <v>2.8966402949346715</v>
      </c>
      <c r="JB150" s="394">
        <v>2.8966402949346715</v>
      </c>
      <c r="JC150" s="394">
        <v>2.8966402949346715</v>
      </c>
      <c r="JD150" s="394">
        <v>2.8966402949346715</v>
      </c>
      <c r="JE150" s="394">
        <v>2.8966402949346715</v>
      </c>
      <c r="JF150" s="394">
        <v>2.8966402949346715</v>
      </c>
      <c r="JG150" s="394">
        <v>2.8966402949346715</v>
      </c>
      <c r="JH150" s="394">
        <v>2.8966402949346715</v>
      </c>
      <c r="JI150" s="394">
        <v>2.8966402949346715</v>
      </c>
      <c r="JJ150" s="394">
        <v>2.8966402949346715</v>
      </c>
      <c r="JK150" s="394">
        <v>2.8966402949346715</v>
      </c>
      <c r="JL150" s="394">
        <v>2.8966402949346715</v>
      </c>
      <c r="JM150" s="394">
        <v>2.8966402949346715</v>
      </c>
      <c r="JN150" s="394">
        <v>2.8966402949346715</v>
      </c>
      <c r="JO150" s="394">
        <v>2.8966402949346715</v>
      </c>
      <c r="JP150" s="394">
        <v>2.8966402949346715</v>
      </c>
      <c r="JQ150" s="394">
        <v>2.8966402949346715</v>
      </c>
      <c r="JR150" s="394">
        <v>2.8966402949346715</v>
      </c>
      <c r="JS150" s="394">
        <v>2.8966402949346715</v>
      </c>
      <c r="JT150" s="394">
        <v>2.8966402949346715</v>
      </c>
      <c r="JU150" s="394">
        <v>2.8966402949346715</v>
      </c>
      <c r="JV150" s="394">
        <v>2.8966402949346715</v>
      </c>
      <c r="JW150" s="394">
        <v>2.8966402949346715</v>
      </c>
      <c r="JX150" s="394">
        <v>2.8966402949346715</v>
      </c>
      <c r="JY150" s="394">
        <v>2.8966402949346715</v>
      </c>
      <c r="JZ150" s="394">
        <v>2.8966402949346715</v>
      </c>
      <c r="KA150" s="394">
        <v>2.8966402949346715</v>
      </c>
      <c r="KB150" s="394">
        <v>2.8966402949346715</v>
      </c>
      <c r="KC150" s="394">
        <v>2.8966402949346715</v>
      </c>
    </row>
    <row r="151" spans="1:289" x14ac:dyDescent="0.25">
      <c r="A151" s="383">
        <v>142</v>
      </c>
      <c r="B151" s="384" t="s">
        <v>850</v>
      </c>
      <c r="C151" s="385" t="s">
        <v>855</v>
      </c>
      <c r="D151" s="385" t="s">
        <v>856</v>
      </c>
      <c r="E151" s="129">
        <v>2080</v>
      </c>
      <c r="F151" s="386">
        <v>66.698850000000007</v>
      </c>
      <c r="G151" s="386">
        <v>68.303124273001544</v>
      </c>
      <c r="H151" s="386">
        <v>69.945985357365117</v>
      </c>
      <c r="I151" s="386">
        <v>71.628361362477094</v>
      </c>
      <c r="J151" s="386">
        <v>73.351202721077428</v>
      </c>
      <c r="K151" s="386">
        <v>73.351202721077428</v>
      </c>
      <c r="L151" s="386">
        <v>73.351202721077428</v>
      </c>
      <c r="M151" s="386">
        <v>73.351202721077428</v>
      </c>
      <c r="N151" s="386">
        <v>73.351202721077428</v>
      </c>
      <c r="O151" s="386">
        <v>73.351202721077428</v>
      </c>
      <c r="P151" s="386">
        <v>73.351202721077428</v>
      </c>
      <c r="Q151" s="386">
        <v>73.351202721077428</v>
      </c>
      <c r="R151" s="386">
        <v>73.351202721077428</v>
      </c>
      <c r="S151" s="386">
        <v>73.351202721077428</v>
      </c>
      <c r="T151" s="386">
        <v>73.351202721077428</v>
      </c>
      <c r="U151" s="386">
        <v>73.351202721077428</v>
      </c>
      <c r="V151" s="386">
        <v>73.351202721077428</v>
      </c>
      <c r="W151" s="386">
        <v>73.351202721077428</v>
      </c>
      <c r="X151" s="386">
        <v>73.351202721077428</v>
      </c>
      <c r="Y151" s="386">
        <v>73.351202721077428</v>
      </c>
      <c r="Z151" s="386">
        <v>73.351202721077428</v>
      </c>
      <c r="AA151" s="386">
        <v>73.351202721077428</v>
      </c>
      <c r="AB151" s="386">
        <v>73.351202721077428</v>
      </c>
      <c r="AC151" s="386">
        <v>73.351202721077428</v>
      </c>
      <c r="AD151" s="386">
        <v>73.351202721077428</v>
      </c>
      <c r="AE151" s="386">
        <v>73.351202721077428</v>
      </c>
      <c r="AF151" s="386">
        <v>73.351202721077428</v>
      </c>
      <c r="AG151" s="386">
        <v>73.351202721077428</v>
      </c>
      <c r="AH151" s="386">
        <v>73.351202721077428</v>
      </c>
      <c r="AI151" s="386">
        <v>73.351202721077428</v>
      </c>
      <c r="AJ151" s="386">
        <v>73.351202721077428</v>
      </c>
      <c r="AK151" s="386">
        <v>73.351202721077428</v>
      </c>
      <c r="AL151" s="386">
        <v>73.351202721077428</v>
      </c>
      <c r="AM151" s="386">
        <v>73.351202721077428</v>
      </c>
      <c r="AN151" s="386">
        <v>73.351202721077428</v>
      </c>
      <c r="AO151" s="387">
        <v>124.30294548103895</v>
      </c>
      <c r="AP151" s="387">
        <v>175.25468824100045</v>
      </c>
      <c r="AQ151" s="387">
        <v>226.20643100096197</v>
      </c>
      <c r="AR151" s="387">
        <v>277.15817376092349</v>
      </c>
      <c r="AS151" s="387">
        <v>328.10991652088501</v>
      </c>
      <c r="AT151" s="387">
        <v>379.06165928084653</v>
      </c>
      <c r="AU151" s="387">
        <v>430.01340204080805</v>
      </c>
      <c r="AV151" s="387">
        <v>480.96514480076956</v>
      </c>
      <c r="AW151" s="387">
        <v>531.91688756073108</v>
      </c>
      <c r="AX151" s="387">
        <v>582.86863032069255</v>
      </c>
      <c r="AY151" s="387">
        <v>633.82037308065401</v>
      </c>
      <c r="AZ151" s="387">
        <v>684.77211584061547</v>
      </c>
      <c r="BA151" s="387">
        <v>735.72385860057693</v>
      </c>
      <c r="BB151" s="387">
        <v>786.67560136053839</v>
      </c>
      <c r="BC151" s="387">
        <v>837.62734412049986</v>
      </c>
      <c r="BD151" s="387">
        <v>888.57908688046132</v>
      </c>
      <c r="BE151" s="387">
        <v>939.53082964042278</v>
      </c>
      <c r="BF151" s="387">
        <v>990.48257240038424</v>
      </c>
      <c r="BG151" s="387">
        <v>1041.4343151603457</v>
      </c>
      <c r="BH151" s="387">
        <v>1092.3860579203072</v>
      </c>
      <c r="BI151" s="387">
        <v>1143.3378006802686</v>
      </c>
      <c r="BJ151" s="387">
        <v>1194.2895434402301</v>
      </c>
      <c r="BK151" s="387">
        <v>1245.2412862001916</v>
      </c>
      <c r="BL151" s="387">
        <v>1296.193028960153</v>
      </c>
      <c r="BM151" s="387">
        <v>1347.1447717201145</v>
      </c>
      <c r="BN151" s="387">
        <v>1398.0965144800759</v>
      </c>
      <c r="BO151" s="387">
        <v>1449.0482572400374</v>
      </c>
      <c r="BP151" s="387">
        <v>1499.9999999999989</v>
      </c>
      <c r="CA151" s="386">
        <v>230</v>
      </c>
      <c r="CB151" s="386">
        <v>234.84476259456216</v>
      </c>
      <c r="CC151" s="386">
        <v>239.79157616563592</v>
      </c>
      <c r="CD151" s="386">
        <v>244.84259033388972</v>
      </c>
      <c r="CE151" s="386">
        <v>250</v>
      </c>
      <c r="CF151" s="386">
        <v>247.53425164274853</v>
      </c>
      <c r="CG151" s="386">
        <v>245.09282294534222</v>
      </c>
      <c r="CH151" s="386">
        <v>242.67547404313581</v>
      </c>
      <c r="CI151" s="386">
        <v>240.28196743726747</v>
      </c>
      <c r="CJ151" s="386">
        <v>237.91206797132514</v>
      </c>
      <c r="CK151" s="386">
        <v>235.44379483223219</v>
      </c>
      <c r="CL151" s="386">
        <v>233.00112935710146</v>
      </c>
      <c r="CM151" s="386">
        <v>230.58380587336893</v>
      </c>
      <c r="CN151" s="386">
        <v>228.19156146475129</v>
      </c>
      <c r="CO151" s="386">
        <v>225.82413594265034</v>
      </c>
      <c r="CP151" s="386">
        <v>225.33272819964446</v>
      </c>
      <c r="CQ151" s="386">
        <v>224.84238979127315</v>
      </c>
      <c r="CR151" s="386">
        <v>224.35311839059597</v>
      </c>
      <c r="CS151" s="386">
        <v>223.86491167573601</v>
      </c>
      <c r="CT151" s="386">
        <v>223.37776732986896</v>
      </c>
      <c r="CU151" s="386">
        <v>222.69739205962733</v>
      </c>
      <c r="CV151" s="386">
        <v>222.01908911069989</v>
      </c>
      <c r="CW151" s="386">
        <v>221.34285217110587</v>
      </c>
      <c r="CX151" s="386">
        <v>220.66867494808986</v>
      </c>
      <c r="CY151" s="386">
        <v>219.99655116806323</v>
      </c>
      <c r="CZ151" s="386">
        <v>219.18362622527965</v>
      </c>
      <c r="DA151" s="386">
        <v>218.37370517941667</v>
      </c>
      <c r="DB151" s="386">
        <v>217.56677693056062</v>
      </c>
      <c r="DC151" s="386">
        <v>216.76283041981387</v>
      </c>
      <c r="DD151" s="386">
        <v>215.96185462914337</v>
      </c>
      <c r="DE151" s="386">
        <v>215.96221002945967</v>
      </c>
      <c r="DF151" s="386">
        <v>215.96256543036083</v>
      </c>
      <c r="DG151" s="386">
        <v>215.96292083184687</v>
      </c>
      <c r="DH151" s="386">
        <v>215.96327623391778</v>
      </c>
      <c r="DI151" s="386">
        <v>215.96363163657355</v>
      </c>
      <c r="DJ151" s="387">
        <v>331.03635907812452</v>
      </c>
      <c r="DK151" s="387">
        <v>446.10908651967543</v>
      </c>
      <c r="DL151" s="387">
        <v>561.18181396122634</v>
      </c>
      <c r="DM151" s="387">
        <v>676.25454140277725</v>
      </c>
      <c r="DN151" s="387">
        <v>791.32726884432816</v>
      </c>
      <c r="DO151" s="387">
        <v>906.39999628587907</v>
      </c>
      <c r="DP151" s="387">
        <v>1021.47272372743</v>
      </c>
      <c r="DQ151" s="387">
        <v>1136.5454511689809</v>
      </c>
      <c r="DR151" s="387">
        <v>1251.6181786105319</v>
      </c>
      <c r="DS151" s="387">
        <v>1366.6909060520829</v>
      </c>
      <c r="DT151" s="387">
        <v>1481.763633493634</v>
      </c>
      <c r="DU151" s="387">
        <v>1596.836360935185</v>
      </c>
      <c r="DV151" s="387">
        <v>1711.909088376736</v>
      </c>
      <c r="DW151" s="387">
        <v>1826.981815818287</v>
      </c>
      <c r="DX151" s="387">
        <v>1942.0545432598381</v>
      </c>
      <c r="DY151" s="387">
        <v>2057.1272707013891</v>
      </c>
      <c r="DZ151" s="387">
        <v>2172.1999981429399</v>
      </c>
      <c r="EA151" s="387">
        <v>2287.2727255844907</v>
      </c>
      <c r="EB151" s="387">
        <v>2402.3454530260415</v>
      </c>
      <c r="EC151" s="387">
        <v>2517.4181804675923</v>
      </c>
      <c r="ED151" s="387">
        <v>2632.4909079091431</v>
      </c>
      <c r="EE151" s="387">
        <v>2747.5636353506939</v>
      </c>
      <c r="EF151" s="387">
        <v>2862.6363627922447</v>
      </c>
      <c r="EG151" s="387">
        <v>2977.7090902337955</v>
      </c>
      <c r="EH151" s="387">
        <v>3092.7818176753462</v>
      </c>
      <c r="EI151" s="387">
        <v>3207.854545116897</v>
      </c>
      <c r="EJ151" s="387">
        <v>3322.9272725584478</v>
      </c>
      <c r="EK151" s="387">
        <v>3437.9999999999986</v>
      </c>
      <c r="EY151" s="386">
        <v>62</v>
      </c>
      <c r="EZ151" s="386">
        <v>62</v>
      </c>
      <c r="FA151" s="386">
        <v>62</v>
      </c>
      <c r="FB151" s="386">
        <v>62</v>
      </c>
      <c r="FC151" s="386">
        <v>62.8</v>
      </c>
      <c r="FD151" s="386">
        <v>63</v>
      </c>
      <c r="FE151" s="386">
        <v>63</v>
      </c>
      <c r="FF151" s="386">
        <v>63</v>
      </c>
      <c r="FG151" s="386">
        <v>63</v>
      </c>
      <c r="FH151" s="386">
        <v>63</v>
      </c>
      <c r="FI151" s="386">
        <v>65.699999999999989</v>
      </c>
      <c r="FJ151" s="386">
        <v>65</v>
      </c>
      <c r="FK151" s="386">
        <v>64</v>
      </c>
      <c r="FL151" s="386">
        <v>63</v>
      </c>
      <c r="FM151" s="386">
        <v>62</v>
      </c>
      <c r="FN151" s="386">
        <v>61</v>
      </c>
      <c r="FO151" s="386">
        <v>60</v>
      </c>
      <c r="FP151" s="386">
        <v>59</v>
      </c>
      <c r="FQ151" s="386">
        <v>58</v>
      </c>
      <c r="FR151" s="386">
        <v>57</v>
      </c>
      <c r="FS151" s="386">
        <v>56</v>
      </c>
      <c r="FT151" s="386">
        <v>55</v>
      </c>
      <c r="FU151" s="386">
        <v>54</v>
      </c>
      <c r="FV151" s="386">
        <v>53</v>
      </c>
      <c r="FW151" s="386">
        <v>52</v>
      </c>
      <c r="FX151" s="386">
        <v>51</v>
      </c>
      <c r="FY151" s="386">
        <v>50</v>
      </c>
      <c r="FZ151" s="386">
        <v>49</v>
      </c>
      <c r="GA151" s="386">
        <v>48</v>
      </c>
      <c r="GB151" s="386">
        <v>47</v>
      </c>
      <c r="GC151" s="386">
        <v>53.6</v>
      </c>
      <c r="GD151" s="387">
        <v>66.150000000000006</v>
      </c>
      <c r="GE151" s="387">
        <v>78.7</v>
      </c>
      <c r="GF151" s="387">
        <v>91.25</v>
      </c>
      <c r="GG151" s="387">
        <v>103.8</v>
      </c>
      <c r="GH151" s="387">
        <v>116.35</v>
      </c>
      <c r="GI151" s="387">
        <v>128.9</v>
      </c>
      <c r="GJ151" s="387">
        <v>141.45000000000002</v>
      </c>
      <c r="GK151" s="387">
        <v>154.00000000000003</v>
      </c>
      <c r="GL151" s="387">
        <v>166.55000000000004</v>
      </c>
      <c r="GM151" s="387">
        <v>179.10000000000005</v>
      </c>
      <c r="GN151" s="387">
        <v>191.65000000000006</v>
      </c>
      <c r="GO151" s="387">
        <v>204.20000000000007</v>
      </c>
      <c r="GP151" s="387">
        <v>216.75000000000009</v>
      </c>
      <c r="GQ151" s="387">
        <v>229.3000000000001</v>
      </c>
      <c r="GR151" s="387">
        <v>241.85000000000011</v>
      </c>
      <c r="GS151" s="387">
        <v>254.40000000000012</v>
      </c>
      <c r="GT151" s="387">
        <v>266.9500000000001</v>
      </c>
      <c r="GU151" s="387">
        <v>279.50000000000011</v>
      </c>
      <c r="GV151" s="387">
        <v>292.05000000000013</v>
      </c>
      <c r="GW151" s="387">
        <v>304.60000000000014</v>
      </c>
      <c r="GX151" s="387">
        <v>317.15000000000015</v>
      </c>
      <c r="GY151" s="387">
        <v>329.70000000000016</v>
      </c>
      <c r="GZ151" s="387">
        <v>342.25000000000017</v>
      </c>
      <c r="HA151" s="387">
        <v>354.80000000000018</v>
      </c>
      <c r="HB151" s="387">
        <v>367.35000000000019</v>
      </c>
      <c r="HC151" s="387">
        <v>379.9000000000002</v>
      </c>
      <c r="HD151" s="387">
        <v>392.45000000000022</v>
      </c>
      <c r="HE151" s="387">
        <v>405.00000000000023</v>
      </c>
      <c r="HS151" s="394">
        <v>3.4483353161261396</v>
      </c>
      <c r="HT151" s="394">
        <v>3.4382726279973435</v>
      </c>
      <c r="HU151" s="394">
        <v>3.4282393040930481</v>
      </c>
      <c r="HV151" s="394">
        <v>3.4182352587246516</v>
      </c>
      <c r="HW151" s="394">
        <v>3.4082604064536031</v>
      </c>
      <c r="HX151" s="394">
        <v>3.3746447564604103</v>
      </c>
      <c r="HY151" s="394">
        <v>3.3413606574022126</v>
      </c>
      <c r="HZ151" s="394">
        <v>3.3084048391943157</v>
      </c>
      <c r="IA151" s="394">
        <v>3.2757740640048505</v>
      </c>
      <c r="IB151" s="394">
        <v>3.2434651259366638</v>
      </c>
      <c r="IC151" s="394">
        <v>3.2098150554875295</v>
      </c>
      <c r="ID151" s="394">
        <v>3.1765140953871329</v>
      </c>
      <c r="IE151" s="394">
        <v>3.1435586237103483</v>
      </c>
      <c r="IF151" s="394">
        <v>3.1109450561085423</v>
      </c>
      <c r="IG151" s="394">
        <v>3.078669845419725</v>
      </c>
      <c r="IH151" s="394">
        <v>3.0719704632040781</v>
      </c>
      <c r="II151" s="394">
        <v>3.0652856592720163</v>
      </c>
      <c r="IJ151" s="394">
        <v>3.0586154019002638</v>
      </c>
      <c r="IK151" s="394">
        <v>3.0519596594345759</v>
      </c>
      <c r="IL151" s="394">
        <v>3.0453184002895903</v>
      </c>
      <c r="IM151" s="394">
        <v>3.0360428159092114</v>
      </c>
      <c r="IN151" s="394">
        <v>3.0267954835715711</v>
      </c>
      <c r="IO151" s="394">
        <v>3.0175763172251724</v>
      </c>
      <c r="IP151" s="394">
        <v>3.0083852310806192</v>
      </c>
      <c r="IQ151" s="394">
        <v>2.9992221396098167</v>
      </c>
      <c r="IR151" s="394">
        <v>2.9881395000261852</v>
      </c>
      <c r="IS151" s="394">
        <v>2.977097812694312</v>
      </c>
      <c r="IT151" s="394">
        <v>2.9660969262886119</v>
      </c>
      <c r="IU151" s="394">
        <v>2.9551366900426732</v>
      </c>
      <c r="IV151" s="394">
        <v>2.9442169537471927</v>
      </c>
      <c r="IW151" s="394">
        <v>2.9442217989344988</v>
      </c>
      <c r="IX151" s="394">
        <v>2.944226644129778</v>
      </c>
      <c r="IY151" s="394">
        <v>2.9442314893330308</v>
      </c>
      <c r="IZ151" s="394">
        <v>2.9442363345442577</v>
      </c>
      <c r="JA151" s="394">
        <v>2.9442411797634578</v>
      </c>
      <c r="JB151" s="394">
        <v>2.6631417123467962</v>
      </c>
      <c r="JC151" s="394">
        <v>2.545490172030155</v>
      </c>
      <c r="JD151" s="394">
        <v>2.4808393443015766</v>
      </c>
      <c r="JE151" s="394">
        <v>2.4399588589659063</v>
      </c>
      <c r="JF151" s="394">
        <v>2.4117749235840553</v>
      </c>
      <c r="JG151" s="394">
        <v>2.3911677008049184</v>
      </c>
      <c r="JH151" s="394">
        <v>2.3754439254209401</v>
      </c>
      <c r="JI151" s="394">
        <v>2.3630515921060615</v>
      </c>
      <c r="JJ151" s="394">
        <v>2.3530333551736118</v>
      </c>
      <c r="JK151" s="394">
        <v>2.344766616278755</v>
      </c>
      <c r="JL151" s="394">
        <v>2.3378289755685695</v>
      </c>
      <c r="JM151" s="394">
        <v>2.3319237509765331</v>
      </c>
      <c r="JN151" s="394">
        <v>2.3268364459907072</v>
      </c>
      <c r="JO151" s="394">
        <v>2.3224081345074916</v>
      </c>
      <c r="JP151" s="394">
        <v>2.3185185594662929</v>
      </c>
      <c r="JQ151" s="394">
        <v>2.3150750463004428</v>
      </c>
      <c r="JR151" s="394">
        <v>2.3120050237992555</v>
      </c>
      <c r="JS151" s="394">
        <v>2.3092508533909903</v>
      </c>
      <c r="JT151" s="394">
        <v>2.3067661762769567</v>
      </c>
      <c r="JU151" s="394">
        <v>2.3045132828409325</v>
      </c>
      <c r="JV151" s="394">
        <v>2.3024611854369295</v>
      </c>
      <c r="JW151" s="394">
        <v>2.3005841844986392</v>
      </c>
      <c r="JX151" s="394">
        <v>2.2988607866733002</v>
      </c>
      <c r="JY151" s="394">
        <v>2.2972728781164697</v>
      </c>
      <c r="JZ151" s="394">
        <v>2.2958050853927885</v>
      </c>
      <c r="KA151" s="394">
        <v>2.2944442761234076</v>
      </c>
      <c r="KB151" s="394">
        <v>2.2931791649834605</v>
      </c>
      <c r="KC151" s="394">
        <v>2.2920000000000007</v>
      </c>
    </row>
    <row r="152" spans="1:289" x14ac:dyDescent="0.25">
      <c r="A152" s="383">
        <v>143</v>
      </c>
      <c r="B152" s="384" t="s">
        <v>850</v>
      </c>
      <c r="C152" s="385" t="s">
        <v>855</v>
      </c>
      <c r="D152" s="385" t="s">
        <v>856</v>
      </c>
      <c r="E152" s="129">
        <v>2080</v>
      </c>
      <c r="F152" s="386">
        <v>36.381190000000004</v>
      </c>
      <c r="G152" s="386">
        <v>41.373080797022986</v>
      </c>
      <c r="H152" s="386">
        <v>47.04991273339305</v>
      </c>
      <c r="I152" s="386">
        <v>53.505667104664553</v>
      </c>
      <c r="J152" s="386">
        <v>60.847220451554804</v>
      </c>
      <c r="K152" s="386">
        <v>60.847220451554804</v>
      </c>
      <c r="L152" s="386">
        <v>60.847220451554804</v>
      </c>
      <c r="M152" s="386">
        <v>60.847220451554804</v>
      </c>
      <c r="N152" s="386">
        <v>60.847220451554804</v>
      </c>
      <c r="O152" s="386">
        <v>60.847220451554804</v>
      </c>
      <c r="P152" s="386">
        <v>60.847220451554804</v>
      </c>
      <c r="Q152" s="386">
        <v>60.847220451554804</v>
      </c>
      <c r="R152" s="386">
        <v>60.847220451554804</v>
      </c>
      <c r="S152" s="386">
        <v>60.847220451554804</v>
      </c>
      <c r="T152" s="386">
        <v>60.847220451554804</v>
      </c>
      <c r="U152" s="386">
        <v>60.847220451554804</v>
      </c>
      <c r="V152" s="386">
        <v>60.847220451554804</v>
      </c>
      <c r="W152" s="386">
        <v>60.847220451554804</v>
      </c>
      <c r="X152" s="386">
        <v>60.847220451554804</v>
      </c>
      <c r="Y152" s="386">
        <v>60.847220451554804</v>
      </c>
      <c r="Z152" s="386">
        <v>60.847220451554804</v>
      </c>
      <c r="AA152" s="386">
        <v>60.847220451554804</v>
      </c>
      <c r="AB152" s="386">
        <v>60.847220451554804</v>
      </c>
      <c r="AC152" s="386">
        <v>60.847220451554804</v>
      </c>
      <c r="AD152" s="386">
        <v>60.847220451554804</v>
      </c>
      <c r="AE152" s="386">
        <v>60.847220451554804</v>
      </c>
      <c r="AF152" s="386">
        <v>60.847220451554804</v>
      </c>
      <c r="AG152" s="386">
        <v>60.847220451554804</v>
      </c>
      <c r="AH152" s="386">
        <v>60.847220451554804</v>
      </c>
      <c r="AI152" s="386">
        <v>60.847220451554804</v>
      </c>
      <c r="AJ152" s="386">
        <v>60.847220451554804</v>
      </c>
      <c r="AK152" s="386">
        <v>60.847220451554804</v>
      </c>
      <c r="AL152" s="386">
        <v>60.847220451554804</v>
      </c>
      <c r="AM152" s="386">
        <v>60.847220451554804</v>
      </c>
      <c r="AN152" s="386">
        <v>60.847220451554804</v>
      </c>
      <c r="AO152" s="387">
        <v>123.95981972114214</v>
      </c>
      <c r="AP152" s="387">
        <v>187.07241899072946</v>
      </c>
      <c r="AQ152" s="387">
        <v>250.18501826031678</v>
      </c>
      <c r="AR152" s="387">
        <v>313.29761752990413</v>
      </c>
      <c r="AS152" s="387">
        <v>376.41021679949148</v>
      </c>
      <c r="AT152" s="387">
        <v>439.52281606907883</v>
      </c>
      <c r="AU152" s="387">
        <v>502.63541533866618</v>
      </c>
      <c r="AV152" s="387">
        <v>565.74801460825347</v>
      </c>
      <c r="AW152" s="387">
        <v>628.86061387784082</v>
      </c>
      <c r="AX152" s="387">
        <v>691.97321314742817</v>
      </c>
      <c r="AY152" s="387">
        <v>755.08581241701552</v>
      </c>
      <c r="AZ152" s="387">
        <v>818.19841168660287</v>
      </c>
      <c r="BA152" s="387">
        <v>881.31101095619022</v>
      </c>
      <c r="BB152" s="387">
        <v>944.42361022577757</v>
      </c>
      <c r="BC152" s="387">
        <v>1007.5362094953649</v>
      </c>
      <c r="BD152" s="387">
        <v>1070.6488087649523</v>
      </c>
      <c r="BE152" s="387">
        <v>1133.7614080345395</v>
      </c>
      <c r="BF152" s="387">
        <v>1196.8740073041267</v>
      </c>
      <c r="BG152" s="387">
        <v>1259.986606573714</v>
      </c>
      <c r="BH152" s="387">
        <v>1323.0992058433012</v>
      </c>
      <c r="BI152" s="387">
        <v>1386.2118051128884</v>
      </c>
      <c r="BJ152" s="387">
        <v>1449.3244043824757</v>
      </c>
      <c r="BK152" s="387">
        <v>1512.4370036520629</v>
      </c>
      <c r="BL152" s="387">
        <v>1575.5496029216501</v>
      </c>
      <c r="BM152" s="387">
        <v>1638.6622021912374</v>
      </c>
      <c r="BN152" s="387">
        <v>1701.7748014608246</v>
      </c>
      <c r="BO152" s="387">
        <v>1764.8874007304119</v>
      </c>
      <c r="BP152" s="387">
        <v>1827.9999999999991</v>
      </c>
      <c r="CA152" s="386">
        <v>120</v>
      </c>
      <c r="CB152" s="386">
        <v>134.60907341130388</v>
      </c>
      <c r="CC152" s="386">
        <v>150.99668870541498</v>
      </c>
      <c r="CD152" s="386">
        <v>169.37936962342505</v>
      </c>
      <c r="CE152" s="386">
        <v>190</v>
      </c>
      <c r="CF152" s="386">
        <v>187.53161063312328</v>
      </c>
      <c r="CG152" s="386">
        <v>185.09528940343873</v>
      </c>
      <c r="CH152" s="386">
        <v>182.69061969700496</v>
      </c>
      <c r="CI152" s="386">
        <v>180.31719031233021</v>
      </c>
      <c r="CJ152" s="386">
        <v>177.97459539005627</v>
      </c>
      <c r="CK152" s="386">
        <v>175.50174509822841</v>
      </c>
      <c r="CL152" s="386">
        <v>173.06325357851853</v>
      </c>
      <c r="CM152" s="386">
        <v>170.65864343638907</v>
      </c>
      <c r="CN152" s="386">
        <v>168.28744391041337</v>
      </c>
      <c r="CO152" s="386">
        <v>165.94919078011253</v>
      </c>
      <c r="CP152" s="386">
        <v>167.89542557144</v>
      </c>
      <c r="CQ152" s="386">
        <v>169.8644856012948</v>
      </c>
      <c r="CR152" s="386">
        <v>171.85663856169239</v>
      </c>
      <c r="CS152" s="386">
        <v>173.87215528411221</v>
      </c>
      <c r="CT152" s="386">
        <v>175.91130977631701</v>
      </c>
      <c r="CU152" s="386">
        <v>174.68598722862762</v>
      </c>
      <c r="CV152" s="386">
        <v>173.46919975095611</v>
      </c>
      <c r="CW152" s="386">
        <v>172.26088789167451</v>
      </c>
      <c r="CX152" s="386">
        <v>171.06099261326941</v>
      </c>
      <c r="CY152" s="386">
        <v>169.86945528945722</v>
      </c>
      <c r="CZ152" s="386">
        <v>168.27092465065687</v>
      </c>
      <c r="DA152" s="386">
        <v>166.68743674098533</v>
      </c>
      <c r="DB152" s="386">
        <v>165.11885000313112</v>
      </c>
      <c r="DC152" s="386">
        <v>163.5650242118862</v>
      </c>
      <c r="DD152" s="386">
        <v>162.02582046161046</v>
      </c>
      <c r="DE152" s="386">
        <v>162.02806108839303</v>
      </c>
      <c r="DF152" s="386">
        <v>162.03030174616083</v>
      </c>
      <c r="DG152" s="386">
        <v>162.03254243491429</v>
      </c>
      <c r="DH152" s="386">
        <v>162.03478315465384</v>
      </c>
      <c r="DI152" s="386">
        <v>162.0370239053799</v>
      </c>
      <c r="DJ152" s="387">
        <v>310.99998733733059</v>
      </c>
      <c r="DK152" s="387">
        <v>459.96295076928129</v>
      </c>
      <c r="DL152" s="387">
        <v>608.92591420123199</v>
      </c>
      <c r="DM152" s="387">
        <v>757.88887763318269</v>
      </c>
      <c r="DN152" s="387">
        <v>906.85184106513339</v>
      </c>
      <c r="DO152" s="387">
        <v>1055.8148044970842</v>
      </c>
      <c r="DP152" s="387">
        <v>1204.777767929035</v>
      </c>
      <c r="DQ152" s="387">
        <v>1353.7407313609858</v>
      </c>
      <c r="DR152" s="387">
        <v>1502.7036947929366</v>
      </c>
      <c r="DS152" s="387">
        <v>1651.6666582248874</v>
      </c>
      <c r="DT152" s="387">
        <v>1800.6296216568383</v>
      </c>
      <c r="DU152" s="387">
        <v>1949.5925850887891</v>
      </c>
      <c r="DV152" s="387">
        <v>2098.5555485207396</v>
      </c>
      <c r="DW152" s="387">
        <v>2247.5185119526905</v>
      </c>
      <c r="DX152" s="387">
        <v>2396.4814753846413</v>
      </c>
      <c r="DY152" s="387">
        <v>2545.4444388165921</v>
      </c>
      <c r="DZ152" s="387">
        <v>2694.4074022485429</v>
      </c>
      <c r="EA152" s="387">
        <v>2843.3703656804937</v>
      </c>
      <c r="EB152" s="387">
        <v>2992.3333291124445</v>
      </c>
      <c r="EC152" s="387">
        <v>3141.2962925443953</v>
      </c>
      <c r="ED152" s="387">
        <v>3290.2592559763461</v>
      </c>
      <c r="EE152" s="387">
        <v>3439.222219408297</v>
      </c>
      <c r="EF152" s="387">
        <v>3588.1851828402478</v>
      </c>
      <c r="EG152" s="387">
        <v>3737.1481462721986</v>
      </c>
      <c r="EH152" s="387">
        <v>3886.1111097041494</v>
      </c>
      <c r="EI152" s="387">
        <v>4035.0740731361002</v>
      </c>
      <c r="EJ152" s="387">
        <v>4184.037036568051</v>
      </c>
      <c r="EK152" s="387">
        <v>4333.0000000000018</v>
      </c>
      <c r="EY152" s="386">
        <v>32</v>
      </c>
      <c r="EZ152" s="386">
        <v>32</v>
      </c>
      <c r="FA152" s="386">
        <v>32</v>
      </c>
      <c r="FB152" s="386">
        <v>32</v>
      </c>
      <c r="FC152" s="386">
        <v>31.4</v>
      </c>
      <c r="FD152" s="386">
        <v>32</v>
      </c>
      <c r="FE152" s="386">
        <v>32</v>
      </c>
      <c r="FF152" s="386">
        <v>32</v>
      </c>
      <c r="FG152" s="386">
        <v>32</v>
      </c>
      <c r="FH152" s="386">
        <v>32</v>
      </c>
      <c r="FI152" s="386">
        <v>32.9</v>
      </c>
      <c r="FJ152" s="386">
        <v>33</v>
      </c>
      <c r="FK152" s="386">
        <v>33</v>
      </c>
      <c r="FL152" s="386">
        <v>33</v>
      </c>
      <c r="FM152" s="386">
        <v>33</v>
      </c>
      <c r="FN152" s="386">
        <v>33</v>
      </c>
      <c r="FO152" s="386">
        <v>33</v>
      </c>
      <c r="FP152" s="386">
        <v>33</v>
      </c>
      <c r="FQ152" s="386">
        <v>33</v>
      </c>
      <c r="FR152" s="386">
        <v>33</v>
      </c>
      <c r="FS152" s="386">
        <v>33</v>
      </c>
      <c r="FT152" s="386">
        <v>33</v>
      </c>
      <c r="FU152" s="386">
        <v>33</v>
      </c>
      <c r="FV152" s="386">
        <v>33</v>
      </c>
      <c r="FW152" s="386">
        <v>33</v>
      </c>
      <c r="FX152" s="386">
        <v>33</v>
      </c>
      <c r="FY152" s="386">
        <v>33</v>
      </c>
      <c r="FZ152" s="386">
        <v>33</v>
      </c>
      <c r="GA152" s="386">
        <v>33</v>
      </c>
      <c r="GB152" s="386">
        <v>33</v>
      </c>
      <c r="GC152" s="386">
        <v>30.8</v>
      </c>
      <c r="GD152" s="387">
        <v>44.664285714285711</v>
      </c>
      <c r="GE152" s="387">
        <v>58.528571428571425</v>
      </c>
      <c r="GF152" s="387">
        <v>72.392857142857139</v>
      </c>
      <c r="GG152" s="387">
        <v>86.257142857142853</v>
      </c>
      <c r="GH152" s="387">
        <v>100.12142857142857</v>
      </c>
      <c r="GI152" s="387">
        <v>113.98571428571428</v>
      </c>
      <c r="GJ152" s="387">
        <v>127.85</v>
      </c>
      <c r="GK152" s="387">
        <v>141.71428571428572</v>
      </c>
      <c r="GL152" s="387">
        <v>155.57857142857142</v>
      </c>
      <c r="GM152" s="387">
        <v>169.44285714285712</v>
      </c>
      <c r="GN152" s="387">
        <v>183.30714285714282</v>
      </c>
      <c r="GO152" s="387">
        <v>197.17142857142852</v>
      </c>
      <c r="GP152" s="387">
        <v>211.03571428571422</v>
      </c>
      <c r="GQ152" s="387">
        <v>224.89999999999992</v>
      </c>
      <c r="GR152" s="387">
        <v>238.76428571428562</v>
      </c>
      <c r="GS152" s="387">
        <v>252.62857142857132</v>
      </c>
      <c r="GT152" s="387">
        <v>266.49285714285702</v>
      </c>
      <c r="GU152" s="387">
        <v>280.35714285714272</v>
      </c>
      <c r="GV152" s="387">
        <v>294.22142857142842</v>
      </c>
      <c r="GW152" s="387">
        <v>308.08571428571412</v>
      </c>
      <c r="GX152" s="387">
        <v>321.94999999999982</v>
      </c>
      <c r="GY152" s="387">
        <v>335.81428571428552</v>
      </c>
      <c r="GZ152" s="387">
        <v>349.67857142857122</v>
      </c>
      <c r="HA152" s="387">
        <v>363.54285714285692</v>
      </c>
      <c r="HB152" s="387">
        <v>377.40714285714262</v>
      </c>
      <c r="HC152" s="387">
        <v>391.27142857142832</v>
      </c>
      <c r="HD152" s="387">
        <v>405.13571428571402</v>
      </c>
      <c r="HE152" s="387">
        <v>418.99999999999972</v>
      </c>
      <c r="HS152" s="394">
        <v>3.2984077761062789</v>
      </c>
      <c r="HT152" s="394">
        <v>3.2535424198091074</v>
      </c>
      <c r="HU152" s="394">
        <v>3.2092873277158511</v>
      </c>
      <c r="HV152" s="394">
        <v>3.1656341989362615</v>
      </c>
      <c r="HW152" s="394">
        <v>3.1225748454898405</v>
      </c>
      <c r="HX152" s="394">
        <v>3.0820078426167674</v>
      </c>
      <c r="HY152" s="394">
        <v>3.0419678668938945</v>
      </c>
      <c r="HZ152" s="394">
        <v>3.0024480714358868</v>
      </c>
      <c r="IA152" s="394">
        <v>2.9634416983088769</v>
      </c>
      <c r="IB152" s="394">
        <v>2.9249420773748516</v>
      </c>
      <c r="IC152" s="394">
        <v>2.8843017609647261</v>
      </c>
      <c r="ID152" s="394">
        <v>2.8442261173837449</v>
      </c>
      <c r="IE152" s="394">
        <v>2.8047073008415175</v>
      </c>
      <c r="IF152" s="394">
        <v>2.7657375745602066</v>
      </c>
      <c r="IG152" s="394">
        <v>2.7273093092598626</v>
      </c>
      <c r="IH152" s="394">
        <v>2.7592949082220541</v>
      </c>
      <c r="II152" s="394">
        <v>2.7916556309509177</v>
      </c>
      <c r="IJ152" s="394">
        <v>2.824395876858842</v>
      </c>
      <c r="IK152" s="394">
        <v>2.8575200969540644</v>
      </c>
      <c r="IL152" s="394">
        <v>2.8910327944457817</v>
      </c>
      <c r="IM152" s="394">
        <v>2.870895103050906</v>
      </c>
      <c r="IN152" s="394">
        <v>2.8508976821557264</v>
      </c>
      <c r="IO152" s="394">
        <v>2.8310395546962539</v>
      </c>
      <c r="IP152" s="394">
        <v>2.8113197504143077</v>
      </c>
      <c r="IQ152" s="394">
        <v>2.7917373058101065</v>
      </c>
      <c r="IR152" s="394">
        <v>2.7654660870603025</v>
      </c>
      <c r="IS152" s="394">
        <v>2.7394420896135778</v>
      </c>
      <c r="IT152" s="394">
        <v>2.7136629870315119</v>
      </c>
      <c r="IU152" s="394">
        <v>2.6881264747682767</v>
      </c>
      <c r="IV152" s="394">
        <v>2.6628302699646205</v>
      </c>
      <c r="IW152" s="394">
        <v>2.662867093779512</v>
      </c>
      <c r="IX152" s="394">
        <v>2.6629039181036336</v>
      </c>
      <c r="IY152" s="394">
        <v>2.6629407429369922</v>
      </c>
      <c r="IZ152" s="394">
        <v>2.6629775682795946</v>
      </c>
      <c r="JA152" s="394">
        <v>2.6630143941314484</v>
      </c>
      <c r="JB152" s="394">
        <v>2.5088773768544579</v>
      </c>
      <c r="JC152" s="394">
        <v>2.4587427331662139</v>
      </c>
      <c r="JD152" s="394">
        <v>2.4339023912600806</v>
      </c>
      <c r="JE152" s="394">
        <v>2.4190700319029479</v>
      </c>
      <c r="JF152" s="394">
        <v>2.4092115479113065</v>
      </c>
      <c r="JG152" s="394">
        <v>2.4021842914547218</v>
      </c>
      <c r="JH152" s="394">
        <v>2.3969217670769951</v>
      </c>
      <c r="JI152" s="394">
        <v>2.3928333752940696</v>
      </c>
      <c r="JJ152" s="394">
        <v>2.3895656074349794</v>
      </c>
      <c r="JK152" s="394">
        <v>2.3868939242782394</v>
      </c>
      <c r="JL152" s="394">
        <v>2.3846688575607806</v>
      </c>
      <c r="JM152" s="394">
        <v>2.3827870565893345</v>
      </c>
      <c r="JN152" s="394">
        <v>2.3811747753427972</v>
      </c>
      <c r="JO152" s="394">
        <v>2.3797779805773702</v>
      </c>
      <c r="JP152" s="394">
        <v>2.3785561777327526</v>
      </c>
      <c r="JQ152" s="394">
        <v>2.3774784205409909</v>
      </c>
      <c r="JR152" s="394">
        <v>2.3765206534234573</v>
      </c>
      <c r="JS152" s="394">
        <v>2.3756638947193633</v>
      </c>
      <c r="JT152" s="394">
        <v>2.3748929659256515</v>
      </c>
      <c r="JU152" s="394">
        <v>2.3741955846328495</v>
      </c>
      <c r="JV152" s="394">
        <v>2.3735617052463338</v>
      </c>
      <c r="JW152" s="394">
        <v>2.3729830319621725</v>
      </c>
      <c r="JX152" s="394">
        <v>2.3724526536813775</v>
      </c>
      <c r="JY152" s="394">
        <v>2.3719647666707209</v>
      </c>
      <c r="JZ152" s="394">
        <v>2.3715144613133798</v>
      </c>
      <c r="KA152" s="394">
        <v>2.3710975563114123</v>
      </c>
      <c r="KB152" s="394">
        <v>2.3707104684618723</v>
      </c>
      <c r="KC152" s="394">
        <v>2.3703501094091926</v>
      </c>
    </row>
    <row r="153" spans="1:289" x14ac:dyDescent="0.25">
      <c r="A153" s="383">
        <v>144</v>
      </c>
      <c r="B153" s="384" t="s">
        <v>850</v>
      </c>
      <c r="C153" s="385" t="s">
        <v>855</v>
      </c>
      <c r="D153" s="385" t="s">
        <v>856</v>
      </c>
      <c r="E153" s="129">
        <v>2080</v>
      </c>
      <c r="F153" s="386">
        <v>975.20528000000002</v>
      </c>
      <c r="G153" s="386">
        <v>1042.8450828131681</v>
      </c>
      <c r="H153" s="386">
        <v>1115.1763521497787</v>
      </c>
      <c r="I153" s="386">
        <v>1192.5244860332614</v>
      </c>
      <c r="J153" s="386">
        <v>1275.2374519486682</v>
      </c>
      <c r="K153" s="386">
        <v>1275.2374519486682</v>
      </c>
      <c r="L153" s="386">
        <v>1275.2374519486682</v>
      </c>
      <c r="M153" s="386">
        <v>1275.2374519486682</v>
      </c>
      <c r="N153" s="386">
        <v>1275.2374519486682</v>
      </c>
      <c r="O153" s="386">
        <v>1275.2374519486682</v>
      </c>
      <c r="P153" s="386">
        <v>1275.2374519486682</v>
      </c>
      <c r="Q153" s="386">
        <v>1275.2374519486682</v>
      </c>
      <c r="R153" s="386">
        <v>1275.2374519486682</v>
      </c>
      <c r="S153" s="386">
        <v>1275.2374519486682</v>
      </c>
      <c r="T153" s="386">
        <v>1275.2374519486682</v>
      </c>
      <c r="U153" s="386">
        <v>1275.2374519486682</v>
      </c>
      <c r="V153" s="386">
        <v>1275.2374519486682</v>
      </c>
      <c r="W153" s="386">
        <v>1275.2374519486682</v>
      </c>
      <c r="X153" s="386">
        <v>1275.2374519486682</v>
      </c>
      <c r="Y153" s="386">
        <v>1275.2374519486682</v>
      </c>
      <c r="Z153" s="386">
        <v>1275.2374519486682</v>
      </c>
      <c r="AA153" s="386">
        <v>1275.2374519486682</v>
      </c>
      <c r="AB153" s="386">
        <v>1275.2374519486682</v>
      </c>
      <c r="AC153" s="386">
        <v>1275.2374519486682</v>
      </c>
      <c r="AD153" s="386">
        <v>1275.2374519486682</v>
      </c>
      <c r="AE153" s="386">
        <v>1275.2374519486682</v>
      </c>
      <c r="AF153" s="386">
        <v>1275.2374519486682</v>
      </c>
      <c r="AG153" s="386">
        <v>1275.2374519486682</v>
      </c>
      <c r="AH153" s="386">
        <v>1275.2374519486682</v>
      </c>
      <c r="AI153" s="386">
        <v>1275.2374519486682</v>
      </c>
      <c r="AJ153" s="386">
        <v>1275.2374519486682</v>
      </c>
      <c r="AK153" s="386">
        <v>1275.2374519486682</v>
      </c>
      <c r="AL153" s="386">
        <v>1275.2374519486682</v>
      </c>
      <c r="AM153" s="386">
        <v>1275.2374519486682</v>
      </c>
      <c r="AN153" s="386">
        <v>1275.2374519486682</v>
      </c>
      <c r="AO153" s="387">
        <v>1294.0504000933586</v>
      </c>
      <c r="AP153" s="387">
        <v>1312.863348238049</v>
      </c>
      <c r="AQ153" s="387">
        <v>1331.6762963827393</v>
      </c>
      <c r="AR153" s="387">
        <v>1350.4892445274297</v>
      </c>
      <c r="AS153" s="387">
        <v>1369.3021926721201</v>
      </c>
      <c r="AT153" s="387">
        <v>1388.1151408168105</v>
      </c>
      <c r="AU153" s="387">
        <v>1406.9280889615009</v>
      </c>
      <c r="AV153" s="387">
        <v>1425.7410371061912</v>
      </c>
      <c r="AW153" s="387">
        <v>1444.5539852508816</v>
      </c>
      <c r="AX153" s="387">
        <v>1463.366933395572</v>
      </c>
      <c r="AY153" s="387">
        <v>1482.1798815402624</v>
      </c>
      <c r="AZ153" s="387">
        <v>1500.9928296849528</v>
      </c>
      <c r="BA153" s="387">
        <v>1519.8057778296431</v>
      </c>
      <c r="BB153" s="387">
        <v>1538.6187259743335</v>
      </c>
      <c r="BC153" s="387">
        <v>1557.4316741190239</v>
      </c>
      <c r="BD153" s="387">
        <v>1576.2446222637143</v>
      </c>
      <c r="BE153" s="387">
        <v>1595.0575704084047</v>
      </c>
      <c r="BF153" s="387">
        <v>1613.8705185530951</v>
      </c>
      <c r="BG153" s="387">
        <v>1632.6834666977854</v>
      </c>
      <c r="BH153" s="387">
        <v>1651.4964148424758</v>
      </c>
      <c r="BI153" s="387">
        <v>1670.3093629871662</v>
      </c>
      <c r="BJ153" s="387">
        <v>1689.1223111318566</v>
      </c>
      <c r="BK153" s="387">
        <v>1707.935259276547</v>
      </c>
      <c r="BL153" s="387">
        <v>1726.7482074212373</v>
      </c>
      <c r="BM153" s="387">
        <v>1745.5611555659277</v>
      </c>
      <c r="BN153" s="387">
        <v>1764.3741037106181</v>
      </c>
      <c r="BO153" s="387">
        <v>1783.1870518553085</v>
      </c>
      <c r="BP153" s="387">
        <v>1801.9999999999989</v>
      </c>
      <c r="CA153" s="386">
        <v>2940</v>
      </c>
      <c r="CB153" s="386">
        <v>3142.9922048901108</v>
      </c>
      <c r="CC153" s="386">
        <v>3360</v>
      </c>
      <c r="CD153" s="386">
        <v>3591.9910913029839</v>
      </c>
      <c r="CE153" s="386">
        <v>3840</v>
      </c>
      <c r="CF153" s="386">
        <v>3824.6825417915907</v>
      </c>
      <c r="CG153" s="386">
        <v>3809.426183720152</v>
      </c>
      <c r="CH153" s="386">
        <v>3794.2306820620393</v>
      </c>
      <c r="CI153" s="386">
        <v>3779.0957940658027</v>
      </c>
      <c r="CJ153" s="386">
        <v>3764.021277948309</v>
      </c>
      <c r="CK153" s="386">
        <v>3748.7013326401361</v>
      </c>
      <c r="CL153" s="386">
        <v>3733.443741050743</v>
      </c>
      <c r="CM153" s="386">
        <v>3718.2482493942202</v>
      </c>
      <c r="CN153" s="386">
        <v>3703.1146049175932</v>
      </c>
      <c r="CO153" s="386">
        <v>3688.0425558966181</v>
      </c>
      <c r="CP153" s="386">
        <v>3675.7490114810334</v>
      </c>
      <c r="CQ153" s="386">
        <v>3663.4964457775995</v>
      </c>
      <c r="CR153" s="386">
        <v>3651.2847221898401</v>
      </c>
      <c r="CS153" s="386">
        <v>3639.1137045766027</v>
      </c>
      <c r="CT153" s="386">
        <v>3626.983257250542</v>
      </c>
      <c r="CU153" s="386">
        <v>3614.781834753227</v>
      </c>
      <c r="CV153" s="386">
        <v>3602.6214586849687</v>
      </c>
      <c r="CW153" s="386">
        <v>3590.5019909627408</v>
      </c>
      <c r="CX153" s="386">
        <v>3578.4232939680387</v>
      </c>
      <c r="CY153" s="386">
        <v>3566.3852305453147</v>
      </c>
      <c r="CZ153" s="386">
        <v>3552.6727447840558</v>
      </c>
      <c r="DA153" s="386">
        <v>3539.0129825099125</v>
      </c>
      <c r="DB153" s="386">
        <v>3525.4057410050013</v>
      </c>
      <c r="DC153" s="386">
        <v>3511.8508183308741</v>
      </c>
      <c r="DD153" s="386">
        <v>3498.3480133255207</v>
      </c>
      <c r="DE153" s="386">
        <v>3498.3673601735923</v>
      </c>
      <c r="DF153" s="386">
        <v>3498.3867071286572</v>
      </c>
      <c r="DG153" s="386">
        <v>3498.4060541907165</v>
      </c>
      <c r="DH153" s="386">
        <v>3498.4254013597706</v>
      </c>
      <c r="DI153" s="386">
        <v>3498.4447486358195</v>
      </c>
      <c r="DJ153" s="387">
        <v>3516.5360076131115</v>
      </c>
      <c r="DK153" s="387">
        <v>3534.6272665904035</v>
      </c>
      <c r="DL153" s="387">
        <v>3552.7185255676955</v>
      </c>
      <c r="DM153" s="387">
        <v>3570.8097845449875</v>
      </c>
      <c r="DN153" s="387">
        <v>3588.9010435222795</v>
      </c>
      <c r="DO153" s="387">
        <v>3606.9923024995715</v>
      </c>
      <c r="DP153" s="387">
        <v>3625.0835614768635</v>
      </c>
      <c r="DQ153" s="387">
        <v>3643.1748204541555</v>
      </c>
      <c r="DR153" s="387">
        <v>3661.2660794314475</v>
      </c>
      <c r="DS153" s="387">
        <v>3679.3573384087395</v>
      </c>
      <c r="DT153" s="387">
        <v>3697.4485973860315</v>
      </c>
      <c r="DU153" s="387">
        <v>3715.5398563633235</v>
      </c>
      <c r="DV153" s="387">
        <v>3733.6311153406155</v>
      </c>
      <c r="DW153" s="387">
        <v>3751.7223743179075</v>
      </c>
      <c r="DX153" s="387">
        <v>3769.8136332951995</v>
      </c>
      <c r="DY153" s="387">
        <v>3787.9048922724915</v>
      </c>
      <c r="DZ153" s="387">
        <v>3805.9961512497835</v>
      </c>
      <c r="EA153" s="387">
        <v>3824.0874102270755</v>
      </c>
      <c r="EB153" s="387">
        <v>3842.1786692043675</v>
      </c>
      <c r="EC153" s="387">
        <v>3860.2699281816595</v>
      </c>
      <c r="ED153" s="387">
        <v>3878.3611871589515</v>
      </c>
      <c r="EE153" s="387">
        <v>3896.4524461362435</v>
      </c>
      <c r="EF153" s="387">
        <v>3914.5437051135355</v>
      </c>
      <c r="EG153" s="387">
        <v>3932.6349640908275</v>
      </c>
      <c r="EH153" s="387">
        <v>3950.7262230681195</v>
      </c>
      <c r="EI153" s="387">
        <v>3968.8174820454115</v>
      </c>
      <c r="EJ153" s="387">
        <v>3986.9087410227035</v>
      </c>
      <c r="EK153" s="387">
        <v>4004.9999999999955</v>
      </c>
      <c r="EY153" s="386">
        <v>559</v>
      </c>
      <c r="EZ153" s="386">
        <v>563</v>
      </c>
      <c r="FA153" s="386">
        <v>567</v>
      </c>
      <c r="FB153" s="386">
        <v>571</v>
      </c>
      <c r="FC153" s="386">
        <v>574.80000000000007</v>
      </c>
      <c r="FD153" s="386">
        <v>581</v>
      </c>
      <c r="FE153" s="386">
        <v>587</v>
      </c>
      <c r="FF153" s="386">
        <v>593</v>
      </c>
      <c r="FG153" s="386">
        <v>599</v>
      </c>
      <c r="FH153" s="386">
        <v>605</v>
      </c>
      <c r="FI153" s="386">
        <v>611.5</v>
      </c>
      <c r="FJ153" s="386">
        <v>608</v>
      </c>
      <c r="FK153" s="386">
        <v>604</v>
      </c>
      <c r="FL153" s="386">
        <v>600</v>
      </c>
      <c r="FM153" s="386">
        <v>596</v>
      </c>
      <c r="FN153" s="386">
        <v>592</v>
      </c>
      <c r="FO153" s="386">
        <v>588</v>
      </c>
      <c r="FP153" s="386">
        <v>584</v>
      </c>
      <c r="FQ153" s="386">
        <v>580</v>
      </c>
      <c r="FR153" s="386">
        <v>576</v>
      </c>
      <c r="FS153" s="386">
        <v>572</v>
      </c>
      <c r="FT153" s="386">
        <v>568</v>
      </c>
      <c r="FU153" s="386">
        <v>564</v>
      </c>
      <c r="FV153" s="386">
        <v>560</v>
      </c>
      <c r="FW153" s="386">
        <v>556</v>
      </c>
      <c r="FX153" s="386">
        <v>552</v>
      </c>
      <c r="FY153" s="386">
        <v>548</v>
      </c>
      <c r="FZ153" s="386">
        <v>544</v>
      </c>
      <c r="GA153" s="386">
        <v>540</v>
      </c>
      <c r="GB153" s="386">
        <v>536</v>
      </c>
      <c r="GC153" s="386">
        <v>538.79999999999995</v>
      </c>
      <c r="GD153" s="387">
        <v>538.79999999999995</v>
      </c>
      <c r="GE153" s="387">
        <v>538.79999999999995</v>
      </c>
      <c r="GF153" s="387">
        <v>538.79999999999995</v>
      </c>
      <c r="GG153" s="387">
        <v>538.79999999999995</v>
      </c>
      <c r="GH153" s="387">
        <v>538.79999999999995</v>
      </c>
      <c r="GI153" s="387">
        <v>538.79999999999995</v>
      </c>
      <c r="GJ153" s="387">
        <v>538.79999999999995</v>
      </c>
      <c r="GK153" s="387">
        <v>538.79999999999995</v>
      </c>
      <c r="GL153" s="387">
        <v>538.79999999999995</v>
      </c>
      <c r="GM153" s="387">
        <v>538.79999999999995</v>
      </c>
      <c r="GN153" s="387">
        <v>538.79999999999995</v>
      </c>
      <c r="GO153" s="387">
        <v>538.79999999999995</v>
      </c>
      <c r="GP153" s="387">
        <v>538.79999999999995</v>
      </c>
      <c r="GQ153" s="387">
        <v>538.79999999999995</v>
      </c>
      <c r="GR153" s="387">
        <v>538.79999999999995</v>
      </c>
      <c r="GS153" s="387">
        <v>538.79999999999995</v>
      </c>
      <c r="GT153" s="387">
        <v>538.79999999999995</v>
      </c>
      <c r="GU153" s="387">
        <v>538.79999999999995</v>
      </c>
      <c r="GV153" s="387">
        <v>538.79999999999995</v>
      </c>
      <c r="GW153" s="387">
        <v>538.79999999999995</v>
      </c>
      <c r="GX153" s="387">
        <v>538.79999999999995</v>
      </c>
      <c r="GY153" s="387">
        <v>538.79999999999995</v>
      </c>
      <c r="GZ153" s="387">
        <v>538.79999999999995</v>
      </c>
      <c r="HA153" s="387">
        <v>538.79999999999995</v>
      </c>
      <c r="HB153" s="387">
        <v>538.79999999999995</v>
      </c>
      <c r="HC153" s="387">
        <v>538.79999999999995</v>
      </c>
      <c r="HD153" s="387">
        <v>538.79999999999995</v>
      </c>
      <c r="HE153" s="387">
        <v>538.79999999999995</v>
      </c>
      <c r="HS153" s="394">
        <v>3.0147498791228857</v>
      </c>
      <c r="HT153" s="394">
        <v>3.0138629952702156</v>
      </c>
      <c r="HU153" s="394">
        <v>3.012976372322429</v>
      </c>
      <c r="HV153" s="394">
        <v>3.0120900102027739</v>
      </c>
      <c r="HW153" s="394">
        <v>3.0112039088345175</v>
      </c>
      <c r="HX153" s="394">
        <v>2.9991924530973897</v>
      </c>
      <c r="HY153" s="394">
        <v>2.9872289101131981</v>
      </c>
      <c r="HZ153" s="394">
        <v>2.9753130887617369</v>
      </c>
      <c r="IA153" s="394">
        <v>2.9634447986851642</v>
      </c>
      <c r="IB153" s="394">
        <v>2.9516238502849594</v>
      </c>
      <c r="IC153" s="394">
        <v>2.9396104442445687</v>
      </c>
      <c r="ID153" s="394">
        <v>2.9276459339754588</v>
      </c>
      <c r="IE153" s="394">
        <v>2.9157301204669213</v>
      </c>
      <c r="IF153" s="394">
        <v>2.9038628055182416</v>
      </c>
      <c r="IG153" s="394">
        <v>2.8920437917354014</v>
      </c>
      <c r="IH153" s="394">
        <v>2.8824035914755997</v>
      </c>
      <c r="II153" s="394">
        <v>2.8727955253976223</v>
      </c>
      <c r="IJ153" s="394">
        <v>2.8632194863869276</v>
      </c>
      <c r="IK153" s="394">
        <v>2.8536753676860229</v>
      </c>
      <c r="IL153" s="394">
        <v>2.8441630628932768</v>
      </c>
      <c r="IM153" s="394">
        <v>2.8345951016648248</v>
      </c>
      <c r="IN153" s="394">
        <v>2.8250593277196066</v>
      </c>
      <c r="IO153" s="394">
        <v>2.8155556327773756</v>
      </c>
      <c r="IP153" s="394">
        <v>2.8060839089221479</v>
      </c>
      <c r="IQ153" s="394">
        <v>2.7966440486009749</v>
      </c>
      <c r="IR153" s="394">
        <v>2.7858911603915635</v>
      </c>
      <c r="IS153" s="394">
        <v>2.7751796162369669</v>
      </c>
      <c r="IT153" s="394">
        <v>2.7645092571723722</v>
      </c>
      <c r="IU153" s="394">
        <v>2.7538799248441737</v>
      </c>
      <c r="IV153" s="394">
        <v>2.7432914615076243</v>
      </c>
      <c r="IW153" s="394">
        <v>2.7433066326806808</v>
      </c>
      <c r="IX153" s="394">
        <v>2.7433218039376377</v>
      </c>
      <c r="IY153" s="394">
        <v>2.7433369752784964</v>
      </c>
      <c r="IZ153" s="394">
        <v>2.7433521467032573</v>
      </c>
      <c r="JA153" s="394">
        <v>2.7433673182119196</v>
      </c>
      <c r="JB153" s="394">
        <v>2.7174644877505645</v>
      </c>
      <c r="JC153" s="394">
        <v>2.692304017271951</v>
      </c>
      <c r="JD153" s="394">
        <v>2.6678544442204313</v>
      </c>
      <c r="JE153" s="394">
        <v>2.6440860591929436</v>
      </c>
      <c r="JF153" s="394">
        <v>2.6209707855055213</v>
      </c>
      <c r="JG153" s="394">
        <v>2.5984820685531202</v>
      </c>
      <c r="JH153" s="394">
        <v>2.5765947740460957</v>
      </c>
      <c r="JI153" s="394">
        <v>2.5552850943034242</v>
      </c>
      <c r="JJ153" s="394">
        <v>2.534530461868187</v>
      </c>
      <c r="JK153" s="394">
        <v>2.5143094697863786</v>
      </c>
      <c r="JL153" s="394">
        <v>2.4946017979569999</v>
      </c>
      <c r="JM153" s="394">
        <v>2.4753881450207778</v>
      </c>
      <c r="JN153" s="394">
        <v>2.4566501653075847</v>
      </c>
      <c r="JO153" s="394">
        <v>2.4383704104095845</v>
      </c>
      <c r="JP153" s="394">
        <v>2.4205322749889691</v>
      </c>
      <c r="JQ153" s="394">
        <v>2.4031199464665036</v>
      </c>
      <c r="JR153" s="394">
        <v>2.3861183582704677</v>
      </c>
      <c r="JS153" s="394">
        <v>2.3695131463554682</v>
      </c>
      <c r="JT153" s="394">
        <v>2.3532906087273844</v>
      </c>
      <c r="JU153" s="394">
        <v>2.3374376677347266</v>
      </c>
      <c r="JV153" s="394">
        <v>2.3219418349083103</v>
      </c>
      <c r="JW153" s="394">
        <v>2.3067911781505548</v>
      </c>
      <c r="JX153" s="394">
        <v>2.2919742910932532</v>
      </c>
      <c r="JY153" s="394">
        <v>2.2774802644584229</v>
      </c>
      <c r="JZ153" s="394">
        <v>2.2632986592711246</v>
      </c>
      <c r="KA153" s="394">
        <v>2.2494194817860196</v>
      </c>
      <c r="KB153" s="394">
        <v>2.2358331600011021</v>
      </c>
      <c r="KC153" s="394">
        <v>2.2225305216426183</v>
      </c>
    </row>
    <row r="154" spans="1:289" x14ac:dyDescent="0.25">
      <c r="A154" s="383">
        <v>145</v>
      </c>
      <c r="B154" s="384" t="s">
        <v>850</v>
      </c>
      <c r="C154" s="385" t="s">
        <v>855</v>
      </c>
      <c r="D154" s="385" t="s">
        <v>856</v>
      </c>
      <c r="E154" s="129">
        <v>2080</v>
      </c>
      <c r="F154" s="386">
        <v>296.56564000000003</v>
      </c>
      <c r="G154" s="386">
        <v>346.91072550169775</v>
      </c>
      <c r="H154" s="386">
        <v>405.80241011101043</v>
      </c>
      <c r="I154" s="386">
        <v>474.69156744506245</v>
      </c>
      <c r="J154" s="386">
        <v>555.27537192745831</v>
      </c>
      <c r="K154" s="386">
        <v>555.94044352848459</v>
      </c>
      <c r="L154" s="386">
        <v>556.60631170767169</v>
      </c>
      <c r="M154" s="386">
        <v>557.27297741910741</v>
      </c>
      <c r="N154" s="386">
        <v>557.94044161802242</v>
      </c>
      <c r="O154" s="386">
        <v>558.60870526079168</v>
      </c>
      <c r="P154" s="386">
        <v>559.27378634598779</v>
      </c>
      <c r="Q154" s="386">
        <v>559.9396592785821</v>
      </c>
      <c r="R154" s="386">
        <v>560.60632500135034</v>
      </c>
      <c r="S154" s="386">
        <v>561.27378445819068</v>
      </c>
      <c r="T154" s="386">
        <v>561.94203859412505</v>
      </c>
      <c r="U154" s="386">
        <v>562.60712905137257</v>
      </c>
      <c r="V154" s="386">
        <v>563.27300668111468</v>
      </c>
      <c r="W154" s="386">
        <v>563.93967241501491</v>
      </c>
      <c r="X154" s="386">
        <v>564.60712718583954</v>
      </c>
      <c r="Y154" s="386">
        <v>565.27537192745842</v>
      </c>
      <c r="Z154" s="386">
        <v>565.94047164661561</v>
      </c>
      <c r="AA154" s="386">
        <v>566.60635391823905</v>
      </c>
      <c r="AB154" s="386">
        <v>567.2730196630755</v>
      </c>
      <c r="AC154" s="386">
        <v>567.94046980295491</v>
      </c>
      <c r="AD154" s="386">
        <v>568.60870526079179</v>
      </c>
      <c r="AE154" s="386">
        <v>569.27381413364708</v>
      </c>
      <c r="AF154" s="386">
        <v>569.93970099285502</v>
      </c>
      <c r="AG154" s="386">
        <v>570.60636674843636</v>
      </c>
      <c r="AH154" s="386">
        <v>571.27381231147604</v>
      </c>
      <c r="AI154" s="386">
        <v>571.94203859412517</v>
      </c>
      <c r="AJ154" s="386">
        <v>572.60715651435248</v>
      </c>
      <c r="AK154" s="386">
        <v>573.27304790779556</v>
      </c>
      <c r="AL154" s="386">
        <v>573.9397136739351</v>
      </c>
      <c r="AM154" s="386">
        <v>574.60715471329809</v>
      </c>
      <c r="AN154" s="386">
        <v>575.27537192745854</v>
      </c>
      <c r="AO154" s="387">
        <v>626.83696578719218</v>
      </c>
      <c r="AP154" s="387">
        <v>678.39855964692583</v>
      </c>
      <c r="AQ154" s="387">
        <v>729.96015350665948</v>
      </c>
      <c r="AR154" s="387">
        <v>781.52174736639313</v>
      </c>
      <c r="AS154" s="387">
        <v>833.08334122612678</v>
      </c>
      <c r="AT154" s="387">
        <v>884.64493508586042</v>
      </c>
      <c r="AU154" s="387">
        <v>936.20652894559407</v>
      </c>
      <c r="AV154" s="387">
        <v>987.76812280532772</v>
      </c>
      <c r="AW154" s="387">
        <v>1039.3297166650614</v>
      </c>
      <c r="AX154" s="387">
        <v>1090.891310524795</v>
      </c>
      <c r="AY154" s="387">
        <v>1142.4529043845287</v>
      </c>
      <c r="AZ154" s="387">
        <v>1194.0144982442623</v>
      </c>
      <c r="BA154" s="387">
        <v>1245.576092103996</v>
      </c>
      <c r="BB154" s="387">
        <v>1297.1376859637296</v>
      </c>
      <c r="BC154" s="387">
        <v>1348.6992798234633</v>
      </c>
      <c r="BD154" s="387">
        <v>1400.2608736831969</v>
      </c>
      <c r="BE154" s="387">
        <v>1451.8224675429306</v>
      </c>
      <c r="BF154" s="387">
        <v>1503.3840614026642</v>
      </c>
      <c r="BG154" s="387">
        <v>1554.9456552623978</v>
      </c>
      <c r="BH154" s="387">
        <v>1606.5072491221315</v>
      </c>
      <c r="BI154" s="387">
        <v>1658.0688429818651</v>
      </c>
      <c r="BJ154" s="387">
        <v>1709.6304368415988</v>
      </c>
      <c r="BK154" s="387">
        <v>1761.1920307013324</v>
      </c>
      <c r="BL154" s="387">
        <v>1812.7536245610661</v>
      </c>
      <c r="BM154" s="387">
        <v>1864.3152184207997</v>
      </c>
      <c r="BN154" s="387">
        <v>1915.8768122805334</v>
      </c>
      <c r="BO154" s="387">
        <v>1967.438406140267</v>
      </c>
      <c r="BP154" s="387">
        <v>2019.0000000000007</v>
      </c>
      <c r="CA154" s="386">
        <v>920</v>
      </c>
      <c r="CB154" s="386">
        <v>1066.2717240671207</v>
      </c>
      <c r="CC154" s="386">
        <v>1235.7993364620327</v>
      </c>
      <c r="CD154" s="386">
        <v>1432.2803142286689</v>
      </c>
      <c r="CE154" s="386">
        <v>1660</v>
      </c>
      <c r="CF154" s="386">
        <v>1654.0859261362959</v>
      </c>
      <c r="CG154" s="386">
        <v>1648.1929223145592</v>
      </c>
      <c r="CH154" s="386">
        <v>1642.320913468654</v>
      </c>
      <c r="CI154" s="386">
        <v>1636.4698247998833</v>
      </c>
      <c r="CJ154" s="386">
        <v>1630.639581776034</v>
      </c>
      <c r="CK154" s="386">
        <v>1624.6294928371954</v>
      </c>
      <c r="CL154" s="386">
        <v>1618.641555432918</v>
      </c>
      <c r="CM154" s="386">
        <v>1612.6756879187392</v>
      </c>
      <c r="CN154" s="386">
        <v>1606.7318089511148</v>
      </c>
      <c r="CO154" s="386">
        <v>1600.8098374863107</v>
      </c>
      <c r="CP154" s="386">
        <v>1594.3399591802854</v>
      </c>
      <c r="CQ154" s="386">
        <v>1587.8962297173734</v>
      </c>
      <c r="CR154" s="386">
        <v>1581.4785434136711</v>
      </c>
      <c r="CS154" s="386">
        <v>1575.0867950124098</v>
      </c>
      <c r="CT154" s="386">
        <v>1568.720879682229</v>
      </c>
      <c r="CU154" s="386">
        <v>1563.9324601051194</v>
      </c>
      <c r="CV154" s="386">
        <v>1559.1586568707532</v>
      </c>
      <c r="CW154" s="386">
        <v>1554.3994253636847</v>
      </c>
      <c r="CX154" s="386">
        <v>1549.6547211046534</v>
      </c>
      <c r="CY154" s="386">
        <v>1544.9244997501692</v>
      </c>
      <c r="CZ154" s="386">
        <v>1540.1982213208196</v>
      </c>
      <c r="DA154" s="386">
        <v>1535.4864016613292</v>
      </c>
      <c r="DB154" s="386">
        <v>1530.7889965390043</v>
      </c>
      <c r="DC154" s="386">
        <v>1526.1059618564693</v>
      </c>
      <c r="DD154" s="386">
        <v>1521.4372536512519</v>
      </c>
      <c r="DE154" s="386">
        <v>1523.2065503869926</v>
      </c>
      <c r="DF154" s="386">
        <v>1524.9779046580877</v>
      </c>
      <c r="DG154" s="386">
        <v>1526.7513188572686</v>
      </c>
      <c r="DH154" s="386">
        <v>1528.5267953800494</v>
      </c>
      <c r="DI154" s="386">
        <v>1530.3043366247305</v>
      </c>
      <c r="DJ154" s="387">
        <v>1646.6506103167044</v>
      </c>
      <c r="DK154" s="387">
        <v>1762.9968840086783</v>
      </c>
      <c r="DL154" s="387">
        <v>1879.3431577006522</v>
      </c>
      <c r="DM154" s="387">
        <v>1995.6894313926261</v>
      </c>
      <c r="DN154" s="387">
        <v>2112.0357050846001</v>
      </c>
      <c r="DO154" s="387">
        <v>2228.3819787765742</v>
      </c>
      <c r="DP154" s="387">
        <v>2344.7282524685479</v>
      </c>
      <c r="DQ154" s="387">
        <v>2461.0745261605216</v>
      </c>
      <c r="DR154" s="387">
        <v>2577.4207998524953</v>
      </c>
      <c r="DS154" s="387">
        <v>2693.767073544469</v>
      </c>
      <c r="DT154" s="387">
        <v>2810.1133472364427</v>
      </c>
      <c r="DU154" s="387">
        <v>2926.4596209284164</v>
      </c>
      <c r="DV154" s="387">
        <v>3042.8058946203901</v>
      </c>
      <c r="DW154" s="387">
        <v>3159.1521683123638</v>
      </c>
      <c r="DX154" s="387">
        <v>3275.4984420043374</v>
      </c>
      <c r="DY154" s="387">
        <v>3391.8447156963111</v>
      </c>
      <c r="DZ154" s="387">
        <v>3508.1909893882848</v>
      </c>
      <c r="EA154" s="387">
        <v>3624.5372630802585</v>
      </c>
      <c r="EB154" s="387">
        <v>3740.8835367722322</v>
      </c>
      <c r="EC154" s="387">
        <v>3857.2298104642059</v>
      </c>
      <c r="ED154" s="387">
        <v>3973.5760841561796</v>
      </c>
      <c r="EE154" s="387">
        <v>4089.9223578481533</v>
      </c>
      <c r="EF154" s="387">
        <v>4206.268631540127</v>
      </c>
      <c r="EG154" s="387">
        <v>4322.6149052321007</v>
      </c>
      <c r="EH154" s="387">
        <v>4438.9611789240744</v>
      </c>
      <c r="EI154" s="387">
        <v>4555.3074526160481</v>
      </c>
      <c r="EJ154" s="387">
        <v>4671.6537263080218</v>
      </c>
      <c r="EK154" s="387">
        <v>4787.9999999999955</v>
      </c>
      <c r="EY154" s="386">
        <v>932</v>
      </c>
      <c r="EZ154" s="386">
        <v>938</v>
      </c>
      <c r="FA154" s="386">
        <v>944</v>
      </c>
      <c r="FB154" s="386">
        <v>950</v>
      </c>
      <c r="FC154" s="386">
        <v>954.30000000000007</v>
      </c>
      <c r="FD154" s="386">
        <v>964</v>
      </c>
      <c r="FE154" s="386">
        <v>974</v>
      </c>
      <c r="FF154" s="386">
        <v>984</v>
      </c>
      <c r="FG154" s="386">
        <v>994</v>
      </c>
      <c r="FH154" s="386">
        <v>1004</v>
      </c>
      <c r="FI154" s="386">
        <v>1013.2</v>
      </c>
      <c r="FJ154" s="386">
        <v>1007</v>
      </c>
      <c r="FK154" s="386">
        <v>1001</v>
      </c>
      <c r="FL154" s="386">
        <v>995</v>
      </c>
      <c r="FM154" s="386">
        <v>989</v>
      </c>
      <c r="FN154" s="386">
        <v>983</v>
      </c>
      <c r="FO154" s="386">
        <v>977</v>
      </c>
      <c r="FP154" s="386">
        <v>971</v>
      </c>
      <c r="FQ154" s="386">
        <v>965</v>
      </c>
      <c r="FR154" s="386">
        <v>959</v>
      </c>
      <c r="FS154" s="386">
        <v>953</v>
      </c>
      <c r="FT154" s="386">
        <v>947</v>
      </c>
      <c r="FU154" s="386">
        <v>941</v>
      </c>
      <c r="FV154" s="386">
        <v>935</v>
      </c>
      <c r="FW154" s="386">
        <v>929</v>
      </c>
      <c r="FX154" s="386">
        <v>923</v>
      </c>
      <c r="FY154" s="386">
        <v>917</v>
      </c>
      <c r="FZ154" s="386">
        <v>911</v>
      </c>
      <c r="GA154" s="386">
        <v>905</v>
      </c>
      <c r="GB154" s="386">
        <v>899</v>
      </c>
      <c r="GC154" s="386">
        <v>886.49999999999989</v>
      </c>
      <c r="GD154" s="387">
        <v>891.05357142857133</v>
      </c>
      <c r="GE154" s="387">
        <v>895.60714285714278</v>
      </c>
      <c r="GF154" s="387">
        <v>900.16071428571422</v>
      </c>
      <c r="GG154" s="387">
        <v>904.71428571428567</v>
      </c>
      <c r="GH154" s="387">
        <v>909.26785714285711</v>
      </c>
      <c r="GI154" s="387">
        <v>913.82142857142856</v>
      </c>
      <c r="GJ154" s="387">
        <v>918.375</v>
      </c>
      <c r="GK154" s="387">
        <v>922.92857142857144</v>
      </c>
      <c r="GL154" s="387">
        <v>927.48214285714289</v>
      </c>
      <c r="GM154" s="387">
        <v>932.03571428571433</v>
      </c>
      <c r="GN154" s="387">
        <v>936.58928571428578</v>
      </c>
      <c r="GO154" s="387">
        <v>941.14285714285722</v>
      </c>
      <c r="GP154" s="387">
        <v>945.69642857142867</v>
      </c>
      <c r="GQ154" s="387">
        <v>950.25000000000011</v>
      </c>
      <c r="GR154" s="387">
        <v>954.80357142857156</v>
      </c>
      <c r="GS154" s="387">
        <v>959.357142857143</v>
      </c>
      <c r="GT154" s="387">
        <v>963.91071428571445</v>
      </c>
      <c r="GU154" s="387">
        <v>968.46428571428589</v>
      </c>
      <c r="GV154" s="387">
        <v>973.01785714285734</v>
      </c>
      <c r="GW154" s="387">
        <v>977.57142857142878</v>
      </c>
      <c r="GX154" s="387">
        <v>982.12500000000023</v>
      </c>
      <c r="GY154" s="387">
        <v>986.67857142857167</v>
      </c>
      <c r="GZ154" s="387">
        <v>991.23214285714312</v>
      </c>
      <c r="HA154" s="387">
        <v>995.78571428571456</v>
      </c>
      <c r="HB154" s="387">
        <v>1000.339285714286</v>
      </c>
      <c r="HC154" s="387">
        <v>1004.8928571428575</v>
      </c>
      <c r="HD154" s="387">
        <v>1009.4464285714289</v>
      </c>
      <c r="HE154" s="387">
        <v>1014.0000000000003</v>
      </c>
      <c r="HS154" s="394">
        <v>3.1021800097947958</v>
      </c>
      <c r="HT154" s="394">
        <v>3.0736199422058585</v>
      </c>
      <c r="HU154" s="394">
        <v>3.0453228114736186</v>
      </c>
      <c r="HV154" s="394">
        <v>3.0172861968828446</v>
      </c>
      <c r="HW154" s="394">
        <v>2.9895077000045016</v>
      </c>
      <c r="HX154" s="394">
        <v>2.9752933886910964</v>
      </c>
      <c r="HY154" s="394">
        <v>2.9611466626346599</v>
      </c>
      <c r="HZ154" s="394">
        <v>2.9470672004853311</v>
      </c>
      <c r="IA154" s="394">
        <v>2.9330546824211829</v>
      </c>
      <c r="IB154" s="394">
        <v>2.9191087901409531</v>
      </c>
      <c r="IC154" s="394">
        <v>2.9048911865719709</v>
      </c>
      <c r="ID154" s="394">
        <v>2.8907428302513019</v>
      </c>
      <c r="IE154" s="394">
        <v>2.8766633839082258</v>
      </c>
      <c r="IF154" s="394">
        <v>2.8626525119147095</v>
      </c>
      <c r="IG154" s="394">
        <v>2.8487098802774047</v>
      </c>
      <c r="IH154" s="394">
        <v>2.8338424396941897</v>
      </c>
      <c r="II154" s="394">
        <v>2.8190525924071625</v>
      </c>
      <c r="IJ154" s="394">
        <v>2.8043399334562658</v>
      </c>
      <c r="IK154" s="394">
        <v>2.789704059994929</v>
      </c>
      <c r="IL154" s="394">
        <v>2.7751445712790446</v>
      </c>
      <c r="IM154" s="394">
        <v>2.7634221944842099</v>
      </c>
      <c r="IN154" s="394">
        <v>2.751749333710682</v>
      </c>
      <c r="IO154" s="394">
        <v>2.7401257797998224</v>
      </c>
      <c r="IP154" s="394">
        <v>2.7285513244764914</v>
      </c>
      <c r="IQ154" s="394">
        <v>2.717025760345317</v>
      </c>
      <c r="IR154" s="394">
        <v>2.7055490399901494</v>
      </c>
      <c r="IS154" s="394">
        <v>2.6941207973167298</v>
      </c>
      <c r="IT154" s="394">
        <v>2.6827408275552669</v>
      </c>
      <c r="IU154" s="394">
        <v>2.6714089268009182</v>
      </c>
      <c r="IV154" s="394">
        <v>2.6601248920101321</v>
      </c>
      <c r="IW154" s="394">
        <v>2.6601248920101703</v>
      </c>
      <c r="IX154" s="394">
        <v>2.6601248920102085</v>
      </c>
      <c r="IY154" s="394">
        <v>2.6601248920102467</v>
      </c>
      <c r="IZ154" s="394">
        <v>2.6601248920102853</v>
      </c>
      <c r="JA154" s="394">
        <v>2.6601248920103253</v>
      </c>
      <c r="JB154" s="394">
        <v>2.6269200768158485</v>
      </c>
      <c r="JC154" s="394">
        <v>2.5987627168993908</v>
      </c>
      <c r="JD154" s="394">
        <v>2.5745832134431801</v>
      </c>
      <c r="JE154" s="394">
        <v>2.5535942385708261</v>
      </c>
      <c r="JF154" s="394">
        <v>2.5352033831046477</v>
      </c>
      <c r="JG154" s="394">
        <v>2.5189563523135932</v>
      </c>
      <c r="JH154" s="394">
        <v>2.5044989326332794</v>
      </c>
      <c r="JI154" s="394">
        <v>2.4915508704319236</v>
      </c>
      <c r="JJ154" s="394">
        <v>2.4798875260901498</v>
      </c>
      <c r="JK154" s="394">
        <v>2.4693267308624711</v>
      </c>
      <c r="JL154" s="394">
        <v>2.4597192028237953</v>
      </c>
      <c r="JM154" s="394">
        <v>2.450941446047453</v>
      </c>
      <c r="JN154" s="394">
        <v>2.4428904134476106</v>
      </c>
      <c r="JO154" s="394">
        <v>2.4354794425429249</v>
      </c>
      <c r="JP154" s="394">
        <v>2.4286351234895602</v>
      </c>
      <c r="JQ154" s="394">
        <v>2.4222948590818811</v>
      </c>
      <c r="JR154" s="394">
        <v>2.4164049446937956</v>
      </c>
      <c r="JS154" s="394">
        <v>2.410919043333843</v>
      </c>
      <c r="JT154" s="394">
        <v>2.4057969641009453</v>
      </c>
      <c r="JU154" s="394">
        <v>2.401003675876328</v>
      </c>
      <c r="JV154" s="394">
        <v>2.3965085050450101</v>
      </c>
      <c r="JW154" s="394">
        <v>2.3922844783951946</v>
      </c>
      <c r="JX154" s="394">
        <v>2.3883077814434177</v>
      </c>
      <c r="JY154" s="394">
        <v>2.38455730920343</v>
      </c>
      <c r="JZ154" s="394">
        <v>2.3810142915017196</v>
      </c>
      <c r="KA154" s="394">
        <v>2.3776619787958655</v>
      </c>
      <c r="KB154" s="394">
        <v>2.3744853773963381</v>
      </c>
      <c r="KC154" s="394">
        <v>2.3714710252600266</v>
      </c>
    </row>
    <row r="155" spans="1:289" x14ac:dyDescent="0.25">
      <c r="A155" s="383">
        <v>146</v>
      </c>
      <c r="B155" s="384" t="s">
        <v>850</v>
      </c>
      <c r="C155" s="385" t="s">
        <v>142</v>
      </c>
      <c r="D155" s="385" t="s">
        <v>142</v>
      </c>
      <c r="E155" s="129">
        <v>2052</v>
      </c>
      <c r="F155" s="386">
        <v>123.66651999999999</v>
      </c>
      <c r="G155" s="386">
        <v>128.22899768640633</v>
      </c>
      <c r="H155" s="386">
        <v>132.95980066116843</v>
      </c>
      <c r="I155" s="386">
        <v>137.86513901552348</v>
      </c>
      <c r="J155" s="386">
        <v>142.95145195205342</v>
      </c>
      <c r="K155" s="386">
        <v>143.28324154263026</v>
      </c>
      <c r="L155" s="386">
        <v>143.61580121515388</v>
      </c>
      <c r="M155" s="386">
        <v>143.94913275698056</v>
      </c>
      <c r="N155" s="386">
        <v>144.28323795961501</v>
      </c>
      <c r="O155" s="386">
        <v>144.61811861872008</v>
      </c>
      <c r="P155" s="386">
        <v>144.949925878426</v>
      </c>
      <c r="Q155" s="386">
        <v>145.28249442626543</v>
      </c>
      <c r="R155" s="386">
        <v>145.61582600891387</v>
      </c>
      <c r="S155" s="386">
        <v>145.94992237705441</v>
      </c>
      <c r="T155" s="386">
        <v>146.28478528538673</v>
      </c>
      <c r="U155" s="386">
        <v>146.61660981432655</v>
      </c>
      <c r="V155" s="386">
        <v>146.94918703615778</v>
      </c>
      <c r="W155" s="386">
        <v>147.28251865824845</v>
      </c>
      <c r="X155" s="386">
        <v>147.61660639183947</v>
      </c>
      <c r="Y155" s="386">
        <v>147.95145195205339</v>
      </c>
      <c r="Z155" s="386">
        <v>148.28329336375603</v>
      </c>
      <c r="AA155" s="386">
        <v>148.61587906502845</v>
      </c>
      <c r="AB155" s="386">
        <v>148.94921072524326</v>
      </c>
      <c r="AC155" s="386">
        <v>149.28329001751732</v>
      </c>
      <c r="AD155" s="386">
        <v>149.61811861872005</v>
      </c>
      <c r="AE155" s="386">
        <v>149.94997653954431</v>
      </c>
      <c r="AF155" s="386">
        <v>150.28257053218013</v>
      </c>
      <c r="AG155" s="386">
        <v>150.61590222925906</v>
      </c>
      <c r="AH155" s="386">
        <v>150.9499732670339</v>
      </c>
      <c r="AI155" s="386">
        <v>151.2847852853867</v>
      </c>
      <c r="AJ155" s="386">
        <v>151.61665935395965</v>
      </c>
      <c r="AK155" s="386">
        <v>151.94926145607002</v>
      </c>
      <c r="AL155" s="386">
        <v>152.28259318880805</v>
      </c>
      <c r="AM155" s="386">
        <v>152.61665615276752</v>
      </c>
      <c r="AN155" s="386">
        <v>152.95145195205336</v>
      </c>
      <c r="AO155" s="387">
        <v>152.95145195205336</v>
      </c>
      <c r="AP155" s="387">
        <v>152.95145195205336</v>
      </c>
      <c r="AQ155" s="387">
        <v>152.95145195205336</v>
      </c>
      <c r="AR155" s="387">
        <v>152.95145195205336</v>
      </c>
      <c r="AS155" s="387">
        <v>152.95145195205336</v>
      </c>
      <c r="AT155" s="387">
        <v>152.95145195205336</v>
      </c>
      <c r="AU155" s="387">
        <v>152.95145195205336</v>
      </c>
      <c r="AV155" s="387">
        <v>152.95145195205336</v>
      </c>
      <c r="AW155" s="387">
        <v>152.95145195205336</v>
      </c>
      <c r="AX155" s="387">
        <v>152.95145195205336</v>
      </c>
      <c r="AY155" s="387">
        <v>152.95145195205336</v>
      </c>
      <c r="AZ155" s="387">
        <v>152.95145195205336</v>
      </c>
      <c r="BA155" s="387">
        <v>152.95145195205336</v>
      </c>
      <c r="BB155" s="387">
        <v>152.95145195205336</v>
      </c>
      <c r="BC155" s="387">
        <v>152.95145195205336</v>
      </c>
      <c r="BD155" s="387">
        <v>152.95145195205336</v>
      </c>
      <c r="BE155" s="387">
        <v>152.95145195205336</v>
      </c>
      <c r="BF155" s="387">
        <v>152.95145195205336</v>
      </c>
      <c r="BG155" s="387">
        <v>152.95145195205336</v>
      </c>
      <c r="BH155" s="387">
        <v>152.95145195205336</v>
      </c>
      <c r="BI155" s="387">
        <v>152.95145195205336</v>
      </c>
      <c r="BJ155" s="387">
        <v>152.95145195205336</v>
      </c>
      <c r="BK155" s="387">
        <v>152.95145195205336</v>
      </c>
      <c r="BL155" s="387">
        <v>152.95145195205336</v>
      </c>
      <c r="BM155" s="387">
        <v>152.95145195205336</v>
      </c>
      <c r="BN155" s="387">
        <v>152.95145195205336</v>
      </c>
      <c r="BO155" s="387">
        <v>152.95145195205336</v>
      </c>
      <c r="BP155" s="387">
        <v>152.95145195205336</v>
      </c>
      <c r="CA155" s="386">
        <v>400</v>
      </c>
      <c r="CB155" s="386">
        <v>411.95342878142355</v>
      </c>
      <c r="CC155" s="386">
        <v>424.26406871192853</v>
      </c>
      <c r="CD155" s="386">
        <v>436.94259453659106</v>
      </c>
      <c r="CE155" s="386">
        <v>450</v>
      </c>
      <c r="CF155" s="386">
        <v>449.10846128668243</v>
      </c>
      <c r="CG155" s="386">
        <v>448.21868888731456</v>
      </c>
      <c r="CH155" s="386">
        <v>447.33067930248018</v>
      </c>
      <c r="CI155" s="386">
        <v>446.44442903969616</v>
      </c>
      <c r="CJ155" s="386">
        <v>445.55993461339881</v>
      </c>
      <c r="CK155" s="386">
        <v>444.62333852895432</v>
      </c>
      <c r="CL155" s="386">
        <v>443.68871123065338</v>
      </c>
      <c r="CM155" s="386">
        <v>442.75604857997894</v>
      </c>
      <c r="CN155" s="386">
        <v>441.82534644711342</v>
      </c>
      <c r="CO155" s="386">
        <v>440.89660071092032</v>
      </c>
      <c r="CP155" s="386">
        <v>443.57468496359149</v>
      </c>
      <c r="CQ155" s="386">
        <v>446.26903637562123</v>
      </c>
      <c r="CR155" s="386">
        <v>448.97975375662435</v>
      </c>
      <c r="CS155" s="386">
        <v>451.70693651640289</v>
      </c>
      <c r="CT155" s="386">
        <v>454.45068466859152</v>
      </c>
      <c r="CU155" s="386">
        <v>455.50690759627929</v>
      </c>
      <c r="CV155" s="386">
        <v>456.5655853709078</v>
      </c>
      <c r="CW155" s="386">
        <v>457.62672369797099</v>
      </c>
      <c r="CX155" s="386">
        <v>458.69032829622336</v>
      </c>
      <c r="CY155" s="386">
        <v>459.75640489771064</v>
      </c>
      <c r="CZ155" s="386">
        <v>458.79959496704703</v>
      </c>
      <c r="DA155" s="386">
        <v>457.84477627616531</v>
      </c>
      <c r="DB155" s="386">
        <v>456.89194468104932</v>
      </c>
      <c r="DC155" s="386">
        <v>455.941096046307</v>
      </c>
      <c r="DD155" s="386">
        <v>454.99222624515272</v>
      </c>
      <c r="DE155" s="386">
        <v>456.02026827360089</v>
      </c>
      <c r="DF155" s="386">
        <v>457.05063313384989</v>
      </c>
      <c r="DG155" s="386">
        <v>458.08332607427229</v>
      </c>
      <c r="DH155" s="386">
        <v>459.1183523550992</v>
      </c>
      <c r="DI155" s="386">
        <v>460.1557172484471</v>
      </c>
      <c r="DJ155" s="387">
        <v>460.1557172484471</v>
      </c>
      <c r="DK155" s="387">
        <v>460.1557172484471</v>
      </c>
      <c r="DL155" s="387">
        <v>460.1557172484471</v>
      </c>
      <c r="DM155" s="387">
        <v>460.1557172484471</v>
      </c>
      <c r="DN155" s="387">
        <v>460.1557172484471</v>
      </c>
      <c r="DO155" s="387">
        <v>460.1557172484471</v>
      </c>
      <c r="DP155" s="387">
        <v>460.1557172484471</v>
      </c>
      <c r="DQ155" s="387">
        <v>460.1557172484471</v>
      </c>
      <c r="DR155" s="387">
        <v>460.1557172484471</v>
      </c>
      <c r="DS155" s="387">
        <v>460.1557172484471</v>
      </c>
      <c r="DT155" s="387">
        <v>460.1557172484471</v>
      </c>
      <c r="DU155" s="387">
        <v>460.1557172484471</v>
      </c>
      <c r="DV155" s="387">
        <v>460.1557172484471</v>
      </c>
      <c r="DW155" s="387">
        <v>460.1557172484471</v>
      </c>
      <c r="DX155" s="387">
        <v>460.1557172484471</v>
      </c>
      <c r="DY155" s="387">
        <v>460.1557172484471</v>
      </c>
      <c r="DZ155" s="387">
        <v>460.1557172484471</v>
      </c>
      <c r="EA155" s="387">
        <v>460.1557172484471</v>
      </c>
      <c r="EB155" s="387">
        <v>460.1557172484471</v>
      </c>
      <c r="EC155" s="387">
        <v>460.1557172484471</v>
      </c>
      <c r="ED155" s="387">
        <v>460.1557172484471</v>
      </c>
      <c r="EE155" s="387">
        <v>460.1557172484471</v>
      </c>
      <c r="EF155" s="387">
        <v>460.1557172484471</v>
      </c>
      <c r="EG155" s="387">
        <v>460.1557172484471</v>
      </c>
      <c r="EH155" s="387">
        <v>460.1557172484471</v>
      </c>
      <c r="EI155" s="387">
        <v>460.1557172484471</v>
      </c>
      <c r="EJ155" s="387">
        <v>460.1557172484471</v>
      </c>
      <c r="EK155" s="387">
        <v>460.1557172484471</v>
      </c>
      <c r="EY155" s="386">
        <v>348</v>
      </c>
      <c r="EZ155" s="386">
        <v>348</v>
      </c>
      <c r="FA155" s="386">
        <v>348</v>
      </c>
      <c r="FB155" s="386">
        <v>348</v>
      </c>
      <c r="FC155" s="386">
        <v>349.49999999999994</v>
      </c>
      <c r="FD155" s="386">
        <v>354</v>
      </c>
      <c r="FE155" s="386">
        <v>358</v>
      </c>
      <c r="FF155" s="386">
        <v>362</v>
      </c>
      <c r="FG155" s="386">
        <v>366</v>
      </c>
      <c r="FH155" s="386">
        <v>370</v>
      </c>
      <c r="FI155" s="386">
        <v>374.79999999999995</v>
      </c>
      <c r="FJ155" s="386">
        <v>372</v>
      </c>
      <c r="FK155" s="386">
        <v>369</v>
      </c>
      <c r="FL155" s="386">
        <v>366</v>
      </c>
      <c r="FM155" s="386">
        <v>363</v>
      </c>
      <c r="FN155" s="386">
        <v>360</v>
      </c>
      <c r="FO155" s="386">
        <v>357</v>
      </c>
      <c r="FP155" s="386">
        <v>354</v>
      </c>
      <c r="FQ155" s="386">
        <v>351</v>
      </c>
      <c r="FR155" s="386">
        <v>348</v>
      </c>
      <c r="FS155" s="386">
        <v>345</v>
      </c>
      <c r="FT155" s="386">
        <v>342</v>
      </c>
      <c r="FU155" s="386">
        <v>339</v>
      </c>
      <c r="FV155" s="386">
        <v>336</v>
      </c>
      <c r="FW155" s="386">
        <v>333</v>
      </c>
      <c r="FX155" s="386">
        <v>330</v>
      </c>
      <c r="FY155" s="386">
        <v>327</v>
      </c>
      <c r="FZ155" s="386">
        <v>324</v>
      </c>
      <c r="GA155" s="386">
        <v>321</v>
      </c>
      <c r="GB155" s="386">
        <v>318</v>
      </c>
      <c r="GC155" s="386">
        <v>312.8</v>
      </c>
      <c r="GD155" s="387">
        <v>312.8</v>
      </c>
      <c r="GE155" s="387">
        <v>312.8</v>
      </c>
      <c r="GF155" s="387">
        <v>312.8</v>
      </c>
      <c r="GG155" s="387">
        <v>312.8</v>
      </c>
      <c r="GH155" s="387">
        <v>312.8</v>
      </c>
      <c r="GI155" s="387">
        <v>312.8</v>
      </c>
      <c r="GJ155" s="387">
        <v>312.8</v>
      </c>
      <c r="GK155" s="387">
        <v>312.8</v>
      </c>
      <c r="GL155" s="387">
        <v>312.8</v>
      </c>
      <c r="GM155" s="387">
        <v>312.8</v>
      </c>
      <c r="GN155" s="387">
        <v>312.8</v>
      </c>
      <c r="GO155" s="387">
        <v>312.8</v>
      </c>
      <c r="GP155" s="387">
        <v>312.8</v>
      </c>
      <c r="GQ155" s="387">
        <v>312.8</v>
      </c>
      <c r="GR155" s="387">
        <v>312.8</v>
      </c>
      <c r="GS155" s="387">
        <v>312.8</v>
      </c>
      <c r="GT155" s="387">
        <v>312.8</v>
      </c>
      <c r="GU155" s="387">
        <v>312.8</v>
      </c>
      <c r="GV155" s="387">
        <v>312.8</v>
      </c>
      <c r="GW155" s="387">
        <v>312.8</v>
      </c>
      <c r="GX155" s="387">
        <v>312.8</v>
      </c>
      <c r="GY155" s="387">
        <v>312.8</v>
      </c>
      <c r="GZ155" s="387">
        <v>312.8</v>
      </c>
      <c r="HA155" s="387">
        <v>312.8</v>
      </c>
      <c r="HB155" s="387">
        <v>312.8</v>
      </c>
      <c r="HC155" s="387">
        <v>312.8</v>
      </c>
      <c r="HD155" s="387">
        <v>312.8</v>
      </c>
      <c r="HE155" s="387">
        <v>312.8</v>
      </c>
      <c r="HS155" s="394">
        <v>3.2345051837797332</v>
      </c>
      <c r="HT155" s="394">
        <v>3.2126386091614525</v>
      </c>
      <c r="HU155" s="394">
        <v>3.1909198615084637</v>
      </c>
      <c r="HV155" s="394">
        <v>3.1693479414501713</v>
      </c>
      <c r="HW155" s="394">
        <v>3.1479218563721347</v>
      </c>
      <c r="HX155" s="394">
        <v>3.13441025238853</v>
      </c>
      <c r="HY155" s="394">
        <v>3.1209566433141198</v>
      </c>
      <c r="HZ155" s="394">
        <v>3.1075607802214265</v>
      </c>
      <c r="IA155" s="394">
        <v>3.0942224152514259</v>
      </c>
      <c r="IB155" s="394">
        <v>3.0809413016089628</v>
      </c>
      <c r="IC155" s="394">
        <v>3.0674271534424498</v>
      </c>
      <c r="ID155" s="394">
        <v>3.0539722833285792</v>
      </c>
      <c r="IE155" s="394">
        <v>3.0405764312518864</v>
      </c>
      <c r="IF155" s="394">
        <v>3.0272393383374299</v>
      </c>
      <c r="IG155" s="394">
        <v>3.0139607468457905</v>
      </c>
      <c r="IH155" s="394">
        <v>3.0254054129701196</v>
      </c>
      <c r="II155" s="394">
        <v>3.0368935369871348</v>
      </c>
      <c r="IJ155" s="394">
        <v>3.0484252839159303</v>
      </c>
      <c r="IK155" s="394">
        <v>3.0600008194022141</v>
      </c>
      <c r="IL155" s="394">
        <v>3.0716203097206867</v>
      </c>
      <c r="IM155" s="394">
        <v>3.0718693742447996</v>
      </c>
      <c r="IN155" s="394">
        <v>3.072118458964487</v>
      </c>
      <c r="IO155" s="394">
        <v>3.0723675638813868</v>
      </c>
      <c r="IP155" s="394">
        <v>3.0726166889971367</v>
      </c>
      <c r="IQ155" s="394">
        <v>3.0728658343133746</v>
      </c>
      <c r="IR155" s="394">
        <v>3.0596843397708295</v>
      </c>
      <c r="IS155" s="394">
        <v>3.0465593891217519</v>
      </c>
      <c r="IT155" s="394">
        <v>3.0334907398130784</v>
      </c>
      <c r="IU155" s="394">
        <v>3.0204781503322096</v>
      </c>
      <c r="IV155" s="394">
        <v>3.0075213802025504</v>
      </c>
      <c r="IW155" s="394">
        <v>3.0077187442112798</v>
      </c>
      <c r="IX155" s="394">
        <v>3.0079161211717214</v>
      </c>
      <c r="IY155" s="394">
        <v>3.0081135110847255</v>
      </c>
      <c r="IZ155" s="394">
        <v>3.0083109139511417</v>
      </c>
      <c r="JA155" s="394">
        <v>3.0085083297718218</v>
      </c>
      <c r="JB155" s="394">
        <v>3.0085083297718218</v>
      </c>
      <c r="JC155" s="394">
        <v>3.0085083297718218</v>
      </c>
      <c r="JD155" s="394">
        <v>3.0085083297718218</v>
      </c>
      <c r="JE155" s="394">
        <v>3.0085083297718218</v>
      </c>
      <c r="JF155" s="394">
        <v>3.0085083297718218</v>
      </c>
      <c r="JG155" s="394">
        <v>3.0085083297718218</v>
      </c>
      <c r="JH155" s="394">
        <v>3.0085083297718218</v>
      </c>
      <c r="JI155" s="394">
        <v>3.0085083297718218</v>
      </c>
      <c r="JJ155" s="394">
        <v>3.0085083297718218</v>
      </c>
      <c r="JK155" s="394">
        <v>3.0085083297718218</v>
      </c>
      <c r="JL155" s="394">
        <v>3.0085083297718218</v>
      </c>
      <c r="JM155" s="394">
        <v>3.0085083297718218</v>
      </c>
      <c r="JN155" s="394">
        <v>3.0085083297718218</v>
      </c>
      <c r="JO155" s="394">
        <v>3.0085083297718218</v>
      </c>
      <c r="JP155" s="394">
        <v>3.0085083297718218</v>
      </c>
      <c r="JQ155" s="394">
        <v>3.0085083297718218</v>
      </c>
      <c r="JR155" s="394">
        <v>3.0085083297718218</v>
      </c>
      <c r="JS155" s="394">
        <v>3.0085083297718218</v>
      </c>
      <c r="JT155" s="394">
        <v>3.0085083297718218</v>
      </c>
      <c r="JU155" s="394">
        <v>3.0085083297718218</v>
      </c>
      <c r="JV155" s="394">
        <v>3.0085083297718218</v>
      </c>
      <c r="JW155" s="394">
        <v>3.0085083297718218</v>
      </c>
      <c r="JX155" s="394">
        <v>3.0085083297718218</v>
      </c>
      <c r="JY155" s="394">
        <v>3.0085083297718218</v>
      </c>
      <c r="JZ155" s="394">
        <v>3.0085083297718218</v>
      </c>
      <c r="KA155" s="394">
        <v>3.0085083297718218</v>
      </c>
      <c r="KB155" s="394">
        <v>3.0085083297718218</v>
      </c>
      <c r="KC155" s="394">
        <v>3.0085083297718218</v>
      </c>
    </row>
    <row r="156" spans="1:289" x14ac:dyDescent="0.25">
      <c r="A156" s="383">
        <v>147</v>
      </c>
      <c r="B156" s="384" t="s">
        <v>850</v>
      </c>
      <c r="C156" s="385" t="s">
        <v>855</v>
      </c>
      <c r="D156" s="385" t="s">
        <v>857</v>
      </c>
      <c r="E156" s="129">
        <v>2080</v>
      </c>
      <c r="F156" s="386">
        <v>967.52809999999999</v>
      </c>
      <c r="G156" s="386">
        <v>1027.6409270474892</v>
      </c>
      <c r="H156" s="386">
        <v>1091.4885830633993</v>
      </c>
      <c r="I156" s="386">
        <v>1159.3031141535032</v>
      </c>
      <c r="J156" s="386">
        <v>1231.3309835215612</v>
      </c>
      <c r="K156" s="386">
        <v>1231.3309835215612</v>
      </c>
      <c r="L156" s="386">
        <v>1231.3309835215612</v>
      </c>
      <c r="M156" s="386">
        <v>1231.3309835215612</v>
      </c>
      <c r="N156" s="386">
        <v>1231.3309835215612</v>
      </c>
      <c r="O156" s="386">
        <v>1231.3309835215612</v>
      </c>
      <c r="P156" s="386">
        <v>1231.3309835215612</v>
      </c>
      <c r="Q156" s="386">
        <v>1231.3309835215612</v>
      </c>
      <c r="R156" s="386">
        <v>1231.3309835215612</v>
      </c>
      <c r="S156" s="386">
        <v>1231.3309835215612</v>
      </c>
      <c r="T156" s="386">
        <v>1231.3309835215612</v>
      </c>
      <c r="U156" s="386">
        <v>1231.3309835215612</v>
      </c>
      <c r="V156" s="386">
        <v>1231.3309835215612</v>
      </c>
      <c r="W156" s="386">
        <v>1231.3309835215612</v>
      </c>
      <c r="X156" s="386">
        <v>1231.3309835215612</v>
      </c>
      <c r="Y156" s="386">
        <v>1231.3309835215612</v>
      </c>
      <c r="Z156" s="386">
        <v>1231.3309835215612</v>
      </c>
      <c r="AA156" s="386">
        <v>1231.3309835215612</v>
      </c>
      <c r="AB156" s="386">
        <v>1231.3309835215612</v>
      </c>
      <c r="AC156" s="386">
        <v>1231.3309835215612</v>
      </c>
      <c r="AD156" s="386">
        <v>1231.3309835215612</v>
      </c>
      <c r="AE156" s="386">
        <v>1231.3309835215612</v>
      </c>
      <c r="AF156" s="386">
        <v>1231.3309835215612</v>
      </c>
      <c r="AG156" s="386">
        <v>1231.3309835215612</v>
      </c>
      <c r="AH156" s="386">
        <v>1231.3309835215612</v>
      </c>
      <c r="AI156" s="386">
        <v>1231.3309835215612</v>
      </c>
      <c r="AJ156" s="386">
        <v>1231.3309835215612</v>
      </c>
      <c r="AK156" s="386">
        <v>1231.3309835215612</v>
      </c>
      <c r="AL156" s="386">
        <v>1231.3309835215612</v>
      </c>
      <c r="AM156" s="386">
        <v>1231.3309835215612</v>
      </c>
      <c r="AN156" s="386">
        <v>1231.3309835215612</v>
      </c>
      <c r="AO156" s="387">
        <v>1251.890591252934</v>
      </c>
      <c r="AP156" s="387">
        <v>1272.4501989843068</v>
      </c>
      <c r="AQ156" s="387">
        <v>1293.0098067156796</v>
      </c>
      <c r="AR156" s="387">
        <v>1313.5694144470524</v>
      </c>
      <c r="AS156" s="387">
        <v>1334.1290221784252</v>
      </c>
      <c r="AT156" s="387">
        <v>1354.688629909798</v>
      </c>
      <c r="AU156" s="387">
        <v>1375.2482376411708</v>
      </c>
      <c r="AV156" s="387">
        <v>1395.8078453725436</v>
      </c>
      <c r="AW156" s="387">
        <v>1416.3674531039164</v>
      </c>
      <c r="AX156" s="387">
        <v>1436.9270608352892</v>
      </c>
      <c r="AY156" s="387">
        <v>1457.486668566662</v>
      </c>
      <c r="AZ156" s="387">
        <v>1478.0462762980349</v>
      </c>
      <c r="BA156" s="387">
        <v>1498.6058840294077</v>
      </c>
      <c r="BB156" s="387">
        <v>1519.1654917607805</v>
      </c>
      <c r="BC156" s="387">
        <v>1539.7250994921533</v>
      </c>
      <c r="BD156" s="387">
        <v>1560.2847072235261</v>
      </c>
      <c r="BE156" s="387">
        <v>1580.8443149548989</v>
      </c>
      <c r="BF156" s="387">
        <v>1601.4039226862717</v>
      </c>
      <c r="BG156" s="387">
        <v>1621.9635304176445</v>
      </c>
      <c r="BH156" s="387">
        <v>1642.5231381490173</v>
      </c>
      <c r="BI156" s="387">
        <v>1663.0827458803901</v>
      </c>
      <c r="BJ156" s="387">
        <v>1683.6423536117629</v>
      </c>
      <c r="BK156" s="387">
        <v>1704.2019613431357</v>
      </c>
      <c r="BL156" s="387">
        <v>1724.7615690745085</v>
      </c>
      <c r="BM156" s="387">
        <v>1745.3211768058814</v>
      </c>
      <c r="BN156" s="387">
        <v>1765.8807845372542</v>
      </c>
      <c r="BO156" s="387">
        <v>1786.440392268627</v>
      </c>
      <c r="BP156" s="387">
        <v>1806.9999999999998</v>
      </c>
      <c r="CA156" s="386">
        <v>2970</v>
      </c>
      <c r="CB156" s="386">
        <v>3154.5708577744876</v>
      </c>
      <c r="CC156" s="386">
        <v>3350.6118844175307</v>
      </c>
      <c r="CD156" s="386">
        <v>3558.8358943758931</v>
      </c>
      <c r="CE156" s="386">
        <v>3780</v>
      </c>
      <c r="CF156" s="386">
        <v>3760.664749107661</v>
      </c>
      <c r="CG156" s="386">
        <v>3741.4284008415307</v>
      </c>
      <c r="CH156" s="386">
        <v>3722.2904493002625</v>
      </c>
      <c r="CI156" s="386">
        <v>3703.2503911702684</v>
      </c>
      <c r="CJ156" s="386">
        <v>3684.3077257124824</v>
      </c>
      <c r="CK156" s="386">
        <v>3664.9672821078948</v>
      </c>
      <c r="CL156" s="386">
        <v>3645.7283644307458</v>
      </c>
      <c r="CM156" s="386">
        <v>3626.5904397297677</v>
      </c>
      <c r="CN156" s="386">
        <v>3607.5529778513719</v>
      </c>
      <c r="CO156" s="386">
        <v>3588.6154514249638</v>
      </c>
      <c r="CP156" s="386">
        <v>3573.1661191430426</v>
      </c>
      <c r="CQ156" s="386">
        <v>3557.7832977122248</v>
      </c>
      <c r="CR156" s="386">
        <v>3542.4667007969438</v>
      </c>
      <c r="CS156" s="386">
        <v>3527.2160432943347</v>
      </c>
      <c r="CT156" s="386">
        <v>3512.0310413289271</v>
      </c>
      <c r="CU156" s="386">
        <v>3496.8520104808408</v>
      </c>
      <c r="CV156" s="386">
        <v>3481.7385835453551</v>
      </c>
      <c r="CW156" s="386">
        <v>3466.6904769817497</v>
      </c>
      <c r="CX156" s="386">
        <v>3451.7074084747692</v>
      </c>
      <c r="CY156" s="386">
        <v>3436.7890969293276</v>
      </c>
      <c r="CZ156" s="386">
        <v>3421.1517895578454</v>
      </c>
      <c r="DA156" s="386">
        <v>3405.5856315571668</v>
      </c>
      <c r="DB156" s="386">
        <v>3390.090299199373</v>
      </c>
      <c r="DC156" s="386">
        <v>3374.6654702295</v>
      </c>
      <c r="DD156" s="386">
        <v>3359.3108238588356</v>
      </c>
      <c r="DE156" s="386">
        <v>3359.3108238588952</v>
      </c>
      <c r="DF156" s="386">
        <v>3359.3108238589548</v>
      </c>
      <c r="DG156" s="386">
        <v>3359.3108238590144</v>
      </c>
      <c r="DH156" s="386">
        <v>3359.3108238590739</v>
      </c>
      <c r="DI156" s="386">
        <v>3359.310823859134</v>
      </c>
      <c r="DJ156" s="387">
        <v>3408.5140087213076</v>
      </c>
      <c r="DK156" s="387">
        <v>3457.7171935834813</v>
      </c>
      <c r="DL156" s="387">
        <v>3506.9203784456549</v>
      </c>
      <c r="DM156" s="387">
        <v>3556.1235633078286</v>
      </c>
      <c r="DN156" s="387">
        <v>3605.3267481700022</v>
      </c>
      <c r="DO156" s="387">
        <v>3654.5299330321759</v>
      </c>
      <c r="DP156" s="387">
        <v>3703.7331178943496</v>
      </c>
      <c r="DQ156" s="387">
        <v>3752.9363027565232</v>
      </c>
      <c r="DR156" s="387">
        <v>3802.1394876186969</v>
      </c>
      <c r="DS156" s="387">
        <v>3851.3426724808705</v>
      </c>
      <c r="DT156" s="387">
        <v>3900.5458573430442</v>
      </c>
      <c r="DU156" s="387">
        <v>3949.7490422052178</v>
      </c>
      <c r="DV156" s="387">
        <v>3998.9522270673915</v>
      </c>
      <c r="DW156" s="387">
        <v>4048.1554119295652</v>
      </c>
      <c r="DX156" s="387">
        <v>4097.3585967917388</v>
      </c>
      <c r="DY156" s="387">
        <v>4146.5617816539125</v>
      </c>
      <c r="DZ156" s="387">
        <v>4195.7649665160861</v>
      </c>
      <c r="EA156" s="387">
        <v>4244.9681513782598</v>
      </c>
      <c r="EB156" s="387">
        <v>4294.1713362404334</v>
      </c>
      <c r="EC156" s="387">
        <v>4343.3745211026071</v>
      </c>
      <c r="ED156" s="387">
        <v>4392.5777059647808</v>
      </c>
      <c r="EE156" s="387">
        <v>4441.7808908269544</v>
      </c>
      <c r="EF156" s="387">
        <v>4490.9840756891281</v>
      </c>
      <c r="EG156" s="387">
        <v>4540.1872605513017</v>
      </c>
      <c r="EH156" s="387">
        <v>4589.3904454134754</v>
      </c>
      <c r="EI156" s="387">
        <v>4638.593630275649</v>
      </c>
      <c r="EJ156" s="387">
        <v>4687.7968151378227</v>
      </c>
      <c r="EK156" s="387">
        <v>4736.9999999999964</v>
      </c>
      <c r="EY156" s="386">
        <v>748</v>
      </c>
      <c r="EZ156" s="386">
        <v>752</v>
      </c>
      <c r="FA156" s="386">
        <v>756</v>
      </c>
      <c r="FB156" s="386">
        <v>760</v>
      </c>
      <c r="FC156" s="386">
        <v>765.6</v>
      </c>
      <c r="FD156" s="386">
        <v>774</v>
      </c>
      <c r="FE156" s="386">
        <v>782</v>
      </c>
      <c r="FF156" s="386">
        <v>790</v>
      </c>
      <c r="FG156" s="386">
        <v>798</v>
      </c>
      <c r="FH156" s="386">
        <v>806</v>
      </c>
      <c r="FI156" s="386">
        <v>813.3</v>
      </c>
      <c r="FJ156" s="386">
        <v>808</v>
      </c>
      <c r="FK156" s="386">
        <v>803</v>
      </c>
      <c r="FL156" s="386">
        <v>798</v>
      </c>
      <c r="FM156" s="386">
        <v>793</v>
      </c>
      <c r="FN156" s="386">
        <v>788</v>
      </c>
      <c r="FO156" s="386">
        <v>783</v>
      </c>
      <c r="FP156" s="386">
        <v>778</v>
      </c>
      <c r="FQ156" s="386">
        <v>773</v>
      </c>
      <c r="FR156" s="386">
        <v>768</v>
      </c>
      <c r="FS156" s="386">
        <v>763</v>
      </c>
      <c r="FT156" s="386">
        <v>758</v>
      </c>
      <c r="FU156" s="386">
        <v>753</v>
      </c>
      <c r="FV156" s="386">
        <v>748</v>
      </c>
      <c r="FW156" s="386">
        <v>743</v>
      </c>
      <c r="FX156" s="386">
        <v>738</v>
      </c>
      <c r="FY156" s="386">
        <v>733</v>
      </c>
      <c r="FZ156" s="386">
        <v>728</v>
      </c>
      <c r="GA156" s="386">
        <v>723</v>
      </c>
      <c r="GB156" s="386">
        <v>718</v>
      </c>
      <c r="GC156" s="386">
        <v>706.30000000000007</v>
      </c>
      <c r="GD156" s="387">
        <v>706.30000000000007</v>
      </c>
      <c r="GE156" s="387">
        <v>706.30000000000007</v>
      </c>
      <c r="GF156" s="387">
        <v>706.30000000000007</v>
      </c>
      <c r="GG156" s="387">
        <v>706.30000000000007</v>
      </c>
      <c r="GH156" s="387">
        <v>706.30000000000007</v>
      </c>
      <c r="GI156" s="387">
        <v>706.30000000000007</v>
      </c>
      <c r="GJ156" s="387">
        <v>706.30000000000007</v>
      </c>
      <c r="GK156" s="387">
        <v>706.30000000000007</v>
      </c>
      <c r="GL156" s="387">
        <v>706.30000000000007</v>
      </c>
      <c r="GM156" s="387">
        <v>706.30000000000007</v>
      </c>
      <c r="GN156" s="387">
        <v>706.30000000000007</v>
      </c>
      <c r="GO156" s="387">
        <v>706.30000000000007</v>
      </c>
      <c r="GP156" s="387">
        <v>706.30000000000007</v>
      </c>
      <c r="GQ156" s="387">
        <v>706.30000000000007</v>
      </c>
      <c r="GR156" s="387">
        <v>706.30000000000007</v>
      </c>
      <c r="GS156" s="387">
        <v>706.30000000000007</v>
      </c>
      <c r="GT156" s="387">
        <v>706.30000000000007</v>
      </c>
      <c r="GU156" s="387">
        <v>706.30000000000007</v>
      </c>
      <c r="GV156" s="387">
        <v>706.30000000000007</v>
      </c>
      <c r="GW156" s="387">
        <v>706.30000000000007</v>
      </c>
      <c r="GX156" s="387">
        <v>706.30000000000007</v>
      </c>
      <c r="GY156" s="387">
        <v>706.30000000000007</v>
      </c>
      <c r="GZ156" s="387">
        <v>706.30000000000007</v>
      </c>
      <c r="HA156" s="387">
        <v>706.30000000000007</v>
      </c>
      <c r="HB156" s="387">
        <v>706.30000000000007</v>
      </c>
      <c r="HC156" s="387">
        <v>706.30000000000007</v>
      </c>
      <c r="HD156" s="387">
        <v>706.30000000000007</v>
      </c>
      <c r="HE156" s="387">
        <v>706.30000000000007</v>
      </c>
      <c r="HS156" s="394">
        <v>3.069678286346412</v>
      </c>
      <c r="HT156" s="394">
        <v>3.069720925613455</v>
      </c>
      <c r="HU156" s="394">
        <v>3.0697635654727775</v>
      </c>
      <c r="HV156" s="394">
        <v>3.0698062059243876</v>
      </c>
      <c r="HW156" s="394">
        <v>3.0698488469682941</v>
      </c>
      <c r="HX156" s="394">
        <v>3.054146122720228</v>
      </c>
      <c r="HY156" s="394">
        <v>3.0385237201951854</v>
      </c>
      <c r="HZ156" s="394">
        <v>3.0229812285358477</v>
      </c>
      <c r="IA156" s="394">
        <v>3.0075182389864898</v>
      </c>
      <c r="IB156" s="394">
        <v>2.9921343448822331</v>
      </c>
      <c r="IC156" s="394">
        <v>2.976427403480276</v>
      </c>
      <c r="ID156" s="394">
        <v>2.9608029142611985</v>
      </c>
      <c r="IE156" s="394">
        <v>2.9452604443996471</v>
      </c>
      <c r="IF156" s="394">
        <v>2.9297995633423466</v>
      </c>
      <c r="IG156" s="394">
        <v>2.9144198427961716</v>
      </c>
      <c r="IH156" s="394">
        <v>2.9018729870046145</v>
      </c>
      <c r="II156" s="394">
        <v>2.8893801466256424</v>
      </c>
      <c r="IJ156" s="394">
        <v>2.8769410891177447</v>
      </c>
      <c r="IK156" s="394">
        <v>2.864555582940524</v>
      </c>
      <c r="IL156" s="394">
        <v>2.8522233975503872</v>
      </c>
      <c r="IM156" s="394">
        <v>2.8398960614797275</v>
      </c>
      <c r="IN156" s="394">
        <v>2.8276220042702991</v>
      </c>
      <c r="IO156" s="394">
        <v>2.8154009956503678</v>
      </c>
      <c r="IP156" s="394">
        <v>2.803232806343436</v>
      </c>
      <c r="IQ156" s="394">
        <v>2.7911172080639419</v>
      </c>
      <c r="IR156" s="394">
        <v>2.7784176921898589</v>
      </c>
      <c r="IS156" s="394">
        <v>2.7657759588062323</v>
      </c>
      <c r="IT156" s="394">
        <v>2.7531917450041257</v>
      </c>
      <c r="IU156" s="394">
        <v>2.7406647890708324</v>
      </c>
      <c r="IV156" s="394">
        <v>2.728194830484433</v>
      </c>
      <c r="IW156" s="394">
        <v>2.7281948304844814</v>
      </c>
      <c r="IX156" s="394">
        <v>2.7281948304845298</v>
      </c>
      <c r="IY156" s="394">
        <v>2.7281948304845782</v>
      </c>
      <c r="IZ156" s="394">
        <v>2.7281948304846266</v>
      </c>
      <c r="JA156" s="394">
        <v>2.728194830484675</v>
      </c>
      <c r="JB156" s="394">
        <v>2.7226932070077727</v>
      </c>
      <c r="JC156" s="394">
        <v>2.7173693684385407</v>
      </c>
      <c r="JD156" s="394">
        <v>2.7122148341267707</v>
      </c>
      <c r="JE156" s="394">
        <v>2.7072216543689702</v>
      </c>
      <c r="JF156" s="394">
        <v>2.7023823694975651</v>
      </c>
      <c r="JG156" s="394">
        <v>2.6976899726954326</v>
      </c>
      <c r="JH156" s="394">
        <v>2.6931378761459106</v>
      </c>
      <c r="JI156" s="394">
        <v>2.6887198801743786</v>
      </c>
      <c r="JJ156" s="394">
        <v>2.6844301450774304</v>
      </c>
      <c r="JK156" s="394">
        <v>2.6802631653704645</v>
      </c>
      <c r="JL156" s="394">
        <v>2.6762137462148883</v>
      </c>
      <c r="JM156" s="394">
        <v>2.6722769818127037</v>
      </c>
      <c r="JN156" s="394">
        <v>2.6684482355795414</v>
      </c>
      <c r="JO156" s="394">
        <v>2.6647231219276661</v>
      </c>
      <c r="JP156" s="394">
        <v>2.6610974895084638</v>
      </c>
      <c r="JQ156" s="394">
        <v>2.6575674057797944</v>
      </c>
      <c r="JR156" s="394">
        <v>2.6541291427775988</v>
      </c>
      <c r="JS156" s="394">
        <v>2.6507791639835294</v>
      </c>
      <c r="JT156" s="394">
        <v>2.6475141121913595</v>
      </c>
      <c r="JU156" s="394">
        <v>2.6443307982846549</v>
      </c>
      <c r="JV156" s="394">
        <v>2.6412261908468491</v>
      </c>
      <c r="JW156" s="394">
        <v>2.6381974065325755</v>
      </c>
      <c r="JX156" s="394">
        <v>2.6352417011359619</v>
      </c>
      <c r="JY156" s="394">
        <v>2.6323564612977348</v>
      </c>
      <c r="JZ156" s="394">
        <v>2.6295391967984574</v>
      </c>
      <c r="KA156" s="394">
        <v>2.6267875333901345</v>
      </c>
      <c r="KB156" s="394">
        <v>2.6240992061228083</v>
      </c>
      <c r="KC156" s="394">
        <v>2.6214720531267277</v>
      </c>
    </row>
    <row r="157" spans="1:289" x14ac:dyDescent="0.25">
      <c r="A157" s="383">
        <v>148</v>
      </c>
      <c r="B157" s="384" t="s">
        <v>850</v>
      </c>
      <c r="C157" s="385" t="s">
        <v>142</v>
      </c>
      <c r="D157" s="385" t="s">
        <v>142</v>
      </c>
      <c r="E157" s="129">
        <v>2052</v>
      </c>
      <c r="F157" s="386">
        <v>348.08955000000003</v>
      </c>
      <c r="G157" s="386">
        <v>355.01450238286247</v>
      </c>
      <c r="H157" s="386">
        <v>362.07722093970204</v>
      </c>
      <c r="I157" s="386">
        <v>369.2804464140853</v>
      </c>
      <c r="J157" s="386">
        <v>376.62697407439492</v>
      </c>
      <c r="K157" s="386">
        <v>376.95971893683685</v>
      </c>
      <c r="L157" s="386">
        <v>377.29275777488624</v>
      </c>
      <c r="M157" s="386">
        <v>377.62609084826659</v>
      </c>
      <c r="N157" s="386">
        <v>377.9597184169308</v>
      </c>
      <c r="O157" s="386">
        <v>378.29364074106161</v>
      </c>
      <c r="P157" s="386">
        <v>378.62638818932891</v>
      </c>
      <c r="Q157" s="386">
        <v>378.95942832256998</v>
      </c>
      <c r="R157" s="386">
        <v>379.29276139823082</v>
      </c>
      <c r="S157" s="386">
        <v>379.62638767398391</v>
      </c>
      <c r="T157" s="386">
        <v>379.96030740772829</v>
      </c>
      <c r="U157" s="386">
        <v>380.29305741919535</v>
      </c>
      <c r="V157" s="386">
        <v>380.62609883628551</v>
      </c>
      <c r="W157" s="386">
        <v>380.95943191419707</v>
      </c>
      <c r="X157" s="386">
        <v>381.29305690835179</v>
      </c>
      <c r="Y157" s="386">
        <v>381.62697407439498</v>
      </c>
      <c r="Z157" s="386">
        <v>381.95972662673188</v>
      </c>
      <c r="AA157" s="386">
        <v>382.29276931647678</v>
      </c>
      <c r="AB157" s="386">
        <v>382.62610239660961</v>
      </c>
      <c r="AC157" s="386">
        <v>382.95972612033091</v>
      </c>
      <c r="AD157" s="386">
        <v>383.29364074106167</v>
      </c>
      <c r="AE157" s="386">
        <v>383.62639581222891</v>
      </c>
      <c r="AF157" s="386">
        <v>383.95943976357995</v>
      </c>
      <c r="AG157" s="386">
        <v>384.29277284590512</v>
      </c>
      <c r="AH157" s="386">
        <v>384.62639531021256</v>
      </c>
      <c r="AI157" s="386">
        <v>384.96030740772835</v>
      </c>
      <c r="AJ157" s="386">
        <v>385.29306497597224</v>
      </c>
      <c r="AK157" s="386">
        <v>385.62611017802431</v>
      </c>
      <c r="AL157" s="386">
        <v>385.95944326251362</v>
      </c>
      <c r="AM157" s="386">
        <v>386.29306447828424</v>
      </c>
      <c r="AN157" s="386">
        <v>386.62697407439504</v>
      </c>
      <c r="AO157" s="387">
        <v>386.62697407439504</v>
      </c>
      <c r="AP157" s="387">
        <v>386.62697407439504</v>
      </c>
      <c r="AQ157" s="387">
        <v>386.62697407439504</v>
      </c>
      <c r="AR157" s="387">
        <v>386.62697407439504</v>
      </c>
      <c r="AS157" s="387">
        <v>386.62697407439504</v>
      </c>
      <c r="AT157" s="387">
        <v>386.62697407439504</v>
      </c>
      <c r="AU157" s="387">
        <v>386.62697407439504</v>
      </c>
      <c r="AV157" s="387">
        <v>386.62697407439504</v>
      </c>
      <c r="AW157" s="387">
        <v>386.62697407439504</v>
      </c>
      <c r="AX157" s="387">
        <v>386.62697407439504</v>
      </c>
      <c r="AY157" s="387">
        <v>386.62697407439504</v>
      </c>
      <c r="AZ157" s="387">
        <v>386.62697407439504</v>
      </c>
      <c r="BA157" s="387">
        <v>386.62697407439504</v>
      </c>
      <c r="BB157" s="387">
        <v>386.62697407439504</v>
      </c>
      <c r="BC157" s="387">
        <v>386.62697407439504</v>
      </c>
      <c r="BD157" s="387">
        <v>386.62697407439504</v>
      </c>
      <c r="BE157" s="387">
        <v>386.62697407439504</v>
      </c>
      <c r="BF157" s="387">
        <v>386.62697407439504</v>
      </c>
      <c r="BG157" s="387">
        <v>386.62697407439504</v>
      </c>
      <c r="BH157" s="387">
        <v>386.62697407439504</v>
      </c>
      <c r="BI157" s="387">
        <v>386.62697407439504</v>
      </c>
      <c r="BJ157" s="387">
        <v>386.62697407439504</v>
      </c>
      <c r="BK157" s="387">
        <v>386.62697407439504</v>
      </c>
      <c r="BL157" s="387">
        <v>386.62697407439504</v>
      </c>
      <c r="BM157" s="387">
        <v>386.62697407439504</v>
      </c>
      <c r="BN157" s="387">
        <v>386.62697407439504</v>
      </c>
      <c r="BO157" s="387">
        <v>386.62697407439504</v>
      </c>
      <c r="BP157" s="387">
        <v>386.62697407439504</v>
      </c>
      <c r="CA157" s="386">
        <v>1030</v>
      </c>
      <c r="CB157" s="386">
        <v>1049.442536445951</v>
      </c>
      <c r="CC157" s="386">
        <v>1069.2520750505932</v>
      </c>
      <c r="CD157" s="386">
        <v>1089.4355434380493</v>
      </c>
      <c r="CE157" s="386">
        <v>1110</v>
      </c>
      <c r="CF157" s="386">
        <v>1107.4336837128649</v>
      </c>
      <c r="CG157" s="386">
        <v>1104.8733007404014</v>
      </c>
      <c r="CH157" s="386">
        <v>1102.3188373648061</v>
      </c>
      <c r="CI157" s="386">
        <v>1099.7702798999908</v>
      </c>
      <c r="CJ157" s="386">
        <v>1097.2276146915094</v>
      </c>
      <c r="CK157" s="386">
        <v>1094.6296992884747</v>
      </c>
      <c r="CL157" s="386">
        <v>1092.0379349924219</v>
      </c>
      <c r="CM157" s="386">
        <v>1089.4523072393213</v>
      </c>
      <c r="CN157" s="386">
        <v>1086.8728014996263</v>
      </c>
      <c r="CO157" s="386">
        <v>1084.2994032781926</v>
      </c>
      <c r="CP157" s="386">
        <v>1082.0780537601518</v>
      </c>
      <c r="CQ157" s="386">
        <v>1079.8612550088699</v>
      </c>
      <c r="CR157" s="386">
        <v>1077.6489977014207</v>
      </c>
      <c r="CS157" s="386">
        <v>1075.4412725339771</v>
      </c>
      <c r="CT157" s="386">
        <v>1073.2380702217727</v>
      </c>
      <c r="CU157" s="386">
        <v>1071.0449228298821</v>
      </c>
      <c r="CV157" s="386">
        <v>1068.8562571048426</v>
      </c>
      <c r="CW157" s="386">
        <v>1066.672063888429</v>
      </c>
      <c r="CX157" s="386">
        <v>1064.4923340411306</v>
      </c>
      <c r="CY157" s="386">
        <v>1062.3170584421132</v>
      </c>
      <c r="CZ157" s="386">
        <v>1060.0024605923975</v>
      </c>
      <c r="DA157" s="386">
        <v>1057.6929058351968</v>
      </c>
      <c r="DB157" s="386">
        <v>1055.3883831825192</v>
      </c>
      <c r="DC157" s="386">
        <v>1053.0888816703139</v>
      </c>
      <c r="DD157" s="386">
        <v>1050.7943903584185</v>
      </c>
      <c r="DE157" s="386">
        <v>1051.7026912386279</v>
      </c>
      <c r="DF157" s="386">
        <v>1052.6117772491127</v>
      </c>
      <c r="DG157" s="386">
        <v>1053.5216490685352</v>
      </c>
      <c r="DH157" s="386">
        <v>1054.4323073761441</v>
      </c>
      <c r="DI157" s="386">
        <v>1055.3437528517754</v>
      </c>
      <c r="DJ157" s="387">
        <v>1055.3437528517754</v>
      </c>
      <c r="DK157" s="387">
        <v>1055.3437528517754</v>
      </c>
      <c r="DL157" s="387">
        <v>1055.3437528517754</v>
      </c>
      <c r="DM157" s="387">
        <v>1055.3437528517754</v>
      </c>
      <c r="DN157" s="387">
        <v>1055.3437528517754</v>
      </c>
      <c r="DO157" s="387">
        <v>1055.3437528517754</v>
      </c>
      <c r="DP157" s="387">
        <v>1055.3437528517754</v>
      </c>
      <c r="DQ157" s="387">
        <v>1055.3437528517754</v>
      </c>
      <c r="DR157" s="387">
        <v>1055.3437528517754</v>
      </c>
      <c r="DS157" s="387">
        <v>1055.3437528517754</v>
      </c>
      <c r="DT157" s="387">
        <v>1055.3437528517754</v>
      </c>
      <c r="DU157" s="387">
        <v>1055.3437528517754</v>
      </c>
      <c r="DV157" s="387">
        <v>1055.3437528517754</v>
      </c>
      <c r="DW157" s="387">
        <v>1055.3437528517754</v>
      </c>
      <c r="DX157" s="387">
        <v>1055.3437528517754</v>
      </c>
      <c r="DY157" s="387">
        <v>1055.3437528517754</v>
      </c>
      <c r="DZ157" s="387">
        <v>1055.3437528517754</v>
      </c>
      <c r="EA157" s="387">
        <v>1055.3437528517754</v>
      </c>
      <c r="EB157" s="387">
        <v>1055.3437528517754</v>
      </c>
      <c r="EC157" s="387">
        <v>1055.3437528517754</v>
      </c>
      <c r="ED157" s="387">
        <v>1055.3437528517754</v>
      </c>
      <c r="EE157" s="387">
        <v>1055.3437528517754</v>
      </c>
      <c r="EF157" s="387">
        <v>1055.3437528517754</v>
      </c>
      <c r="EG157" s="387">
        <v>1055.3437528517754</v>
      </c>
      <c r="EH157" s="387">
        <v>1055.3437528517754</v>
      </c>
      <c r="EI157" s="387">
        <v>1055.3437528517754</v>
      </c>
      <c r="EJ157" s="387">
        <v>1055.3437528517754</v>
      </c>
      <c r="EK157" s="387">
        <v>1055.3437528517754</v>
      </c>
      <c r="EY157" s="386">
        <v>278</v>
      </c>
      <c r="EZ157" s="386">
        <v>279</v>
      </c>
      <c r="FA157" s="386">
        <v>280</v>
      </c>
      <c r="FB157" s="386">
        <v>281</v>
      </c>
      <c r="FC157" s="386">
        <v>282.29999999999995</v>
      </c>
      <c r="FD157" s="386">
        <v>285</v>
      </c>
      <c r="FE157" s="386">
        <v>288</v>
      </c>
      <c r="FF157" s="386">
        <v>291</v>
      </c>
      <c r="FG157" s="386">
        <v>294</v>
      </c>
      <c r="FH157" s="386">
        <v>297</v>
      </c>
      <c r="FI157" s="386">
        <v>298.40000000000003</v>
      </c>
      <c r="FJ157" s="386">
        <v>296</v>
      </c>
      <c r="FK157" s="386">
        <v>294</v>
      </c>
      <c r="FL157" s="386">
        <v>292</v>
      </c>
      <c r="FM157" s="386">
        <v>290</v>
      </c>
      <c r="FN157" s="386">
        <v>288</v>
      </c>
      <c r="FO157" s="386">
        <v>286</v>
      </c>
      <c r="FP157" s="386">
        <v>284</v>
      </c>
      <c r="FQ157" s="386">
        <v>282</v>
      </c>
      <c r="FR157" s="386">
        <v>280</v>
      </c>
      <c r="FS157" s="386">
        <v>278</v>
      </c>
      <c r="FT157" s="386">
        <v>276</v>
      </c>
      <c r="FU157" s="386">
        <v>274</v>
      </c>
      <c r="FV157" s="386">
        <v>272</v>
      </c>
      <c r="FW157" s="386">
        <v>270</v>
      </c>
      <c r="FX157" s="386">
        <v>268</v>
      </c>
      <c r="FY157" s="386">
        <v>266</v>
      </c>
      <c r="FZ157" s="386">
        <v>264</v>
      </c>
      <c r="GA157" s="386">
        <v>262</v>
      </c>
      <c r="GB157" s="386">
        <v>260</v>
      </c>
      <c r="GC157" s="386">
        <v>258.8</v>
      </c>
      <c r="GD157" s="387">
        <v>258.8</v>
      </c>
      <c r="GE157" s="387">
        <v>258.8</v>
      </c>
      <c r="GF157" s="387">
        <v>258.8</v>
      </c>
      <c r="GG157" s="387">
        <v>258.8</v>
      </c>
      <c r="GH157" s="387">
        <v>258.8</v>
      </c>
      <c r="GI157" s="387">
        <v>258.8</v>
      </c>
      <c r="GJ157" s="387">
        <v>258.8</v>
      </c>
      <c r="GK157" s="387">
        <v>258.8</v>
      </c>
      <c r="GL157" s="387">
        <v>258.8</v>
      </c>
      <c r="GM157" s="387">
        <v>258.8</v>
      </c>
      <c r="GN157" s="387">
        <v>258.8</v>
      </c>
      <c r="GO157" s="387">
        <v>258.8</v>
      </c>
      <c r="GP157" s="387">
        <v>258.8</v>
      </c>
      <c r="GQ157" s="387">
        <v>258.8</v>
      </c>
      <c r="GR157" s="387">
        <v>258.8</v>
      </c>
      <c r="GS157" s="387">
        <v>258.8</v>
      </c>
      <c r="GT157" s="387">
        <v>258.8</v>
      </c>
      <c r="GU157" s="387">
        <v>258.8</v>
      </c>
      <c r="GV157" s="387">
        <v>258.8</v>
      </c>
      <c r="GW157" s="387">
        <v>258.8</v>
      </c>
      <c r="GX157" s="387">
        <v>258.8</v>
      </c>
      <c r="GY157" s="387">
        <v>258.8</v>
      </c>
      <c r="GZ157" s="387">
        <v>258.8</v>
      </c>
      <c r="HA157" s="387">
        <v>258.8</v>
      </c>
      <c r="HB157" s="387">
        <v>258.8</v>
      </c>
      <c r="HC157" s="387">
        <v>258.8</v>
      </c>
      <c r="HD157" s="387">
        <v>258.8</v>
      </c>
      <c r="HE157" s="387">
        <v>258.8</v>
      </c>
      <c r="HS157" s="394">
        <v>2.9590086803812405</v>
      </c>
      <c r="HT157" s="394">
        <v>2.9560553988698417</v>
      </c>
      <c r="HU157" s="394">
        <v>2.9531050649238701</v>
      </c>
      <c r="HV157" s="394">
        <v>2.9501576756014654</v>
      </c>
      <c r="HW157" s="394">
        <v>2.9472132279637049</v>
      </c>
      <c r="HX157" s="394">
        <v>2.9378037707483164</v>
      </c>
      <c r="HY157" s="394">
        <v>2.9284243547543261</v>
      </c>
      <c r="HZ157" s="394">
        <v>2.9190748840702514</v>
      </c>
      <c r="IA157" s="394">
        <v>2.9097552630908257</v>
      </c>
      <c r="IB157" s="394">
        <v>2.900465396516013</v>
      </c>
      <c r="IC157" s="394">
        <v>2.8910549645607757</v>
      </c>
      <c r="ID157" s="394">
        <v>2.8816750643366498</v>
      </c>
      <c r="IE157" s="394">
        <v>2.8723255967847821</v>
      </c>
      <c r="IF157" s="394">
        <v>2.8630064631677095</v>
      </c>
      <c r="IG157" s="394">
        <v>2.8537175650683198</v>
      </c>
      <c r="IH157" s="394">
        <v>2.845379458419568</v>
      </c>
      <c r="II157" s="394">
        <v>2.8370657143858615</v>
      </c>
      <c r="IJ157" s="394">
        <v>2.828776261783533</v>
      </c>
      <c r="IK157" s="394">
        <v>2.820511029636902</v>
      </c>
      <c r="IL157" s="394">
        <v>2.8122699471776698</v>
      </c>
      <c r="IM157" s="394">
        <v>2.8040781479471399</v>
      </c>
      <c r="IN157" s="394">
        <v>2.7959102104282856</v>
      </c>
      <c r="IO157" s="394">
        <v>2.7877660651148526</v>
      </c>
      <c r="IP157" s="394">
        <v>2.7796456427030485</v>
      </c>
      <c r="IQ157" s="394">
        <v>2.7715488740909571</v>
      </c>
      <c r="IR157" s="394">
        <v>2.7631113817080251</v>
      </c>
      <c r="IS157" s="394">
        <v>2.7546995757845232</v>
      </c>
      <c r="IT157" s="394">
        <v>2.7463133781225495</v>
      </c>
      <c r="IU157" s="394">
        <v>2.7379527107622619</v>
      </c>
      <c r="IV157" s="394">
        <v>2.7296174959811532</v>
      </c>
      <c r="IW157" s="394">
        <v>2.7296174959811812</v>
      </c>
      <c r="IX157" s="394">
        <v>2.7296174959812096</v>
      </c>
      <c r="IY157" s="394">
        <v>2.7296174959812385</v>
      </c>
      <c r="IZ157" s="394">
        <v>2.7296174959812665</v>
      </c>
      <c r="JA157" s="394">
        <v>2.7296174959812953</v>
      </c>
      <c r="JB157" s="394">
        <v>2.7296174959812953</v>
      </c>
      <c r="JC157" s="394">
        <v>2.7296174959812953</v>
      </c>
      <c r="JD157" s="394">
        <v>2.7296174959812953</v>
      </c>
      <c r="JE157" s="394">
        <v>2.7296174959812953</v>
      </c>
      <c r="JF157" s="394">
        <v>2.7296174959812953</v>
      </c>
      <c r="JG157" s="394">
        <v>2.7296174959812953</v>
      </c>
      <c r="JH157" s="394">
        <v>2.7296174959812953</v>
      </c>
      <c r="JI157" s="394">
        <v>2.7296174959812953</v>
      </c>
      <c r="JJ157" s="394">
        <v>2.7296174959812953</v>
      </c>
      <c r="JK157" s="394">
        <v>2.7296174959812953</v>
      </c>
      <c r="JL157" s="394">
        <v>2.7296174959812953</v>
      </c>
      <c r="JM157" s="394">
        <v>2.7296174959812953</v>
      </c>
      <c r="JN157" s="394">
        <v>2.7296174959812953</v>
      </c>
      <c r="JO157" s="394">
        <v>2.7296174959812953</v>
      </c>
      <c r="JP157" s="394">
        <v>2.7296174959812953</v>
      </c>
      <c r="JQ157" s="394">
        <v>2.7296174959812953</v>
      </c>
      <c r="JR157" s="394">
        <v>2.7296174959812953</v>
      </c>
      <c r="JS157" s="394">
        <v>2.7296174959812953</v>
      </c>
      <c r="JT157" s="394">
        <v>2.7296174959812953</v>
      </c>
      <c r="JU157" s="394">
        <v>2.7296174959812953</v>
      </c>
      <c r="JV157" s="394">
        <v>2.7296174959812953</v>
      </c>
      <c r="JW157" s="394">
        <v>2.7296174959812953</v>
      </c>
      <c r="JX157" s="394">
        <v>2.7296174959812953</v>
      </c>
      <c r="JY157" s="394">
        <v>2.7296174959812953</v>
      </c>
      <c r="JZ157" s="394">
        <v>2.7296174959812953</v>
      </c>
      <c r="KA157" s="394">
        <v>2.7296174959812953</v>
      </c>
      <c r="KB157" s="394">
        <v>2.7296174959812953</v>
      </c>
      <c r="KC157" s="394">
        <v>2.7296174959812953</v>
      </c>
    </row>
    <row r="158" spans="1:289" x14ac:dyDescent="0.25">
      <c r="A158" s="383">
        <v>149</v>
      </c>
      <c r="B158" s="384" t="s">
        <v>850</v>
      </c>
      <c r="C158" s="385" t="s">
        <v>142</v>
      </c>
      <c r="D158" s="385" t="s">
        <v>142</v>
      </c>
      <c r="E158" s="129">
        <v>2052</v>
      </c>
      <c r="F158" s="386">
        <v>116.81710999999999</v>
      </c>
      <c r="G158" s="386">
        <v>121.45221959654272</v>
      </c>
      <c r="H158" s="386">
        <v>126.27124267093097</v>
      </c>
      <c r="I158" s="386">
        <v>131.28147660559523</v>
      </c>
      <c r="J158" s="386">
        <v>136.49050833102393</v>
      </c>
      <c r="K158" s="386">
        <v>136.82222537690507</v>
      </c>
      <c r="L158" s="386">
        <v>137.15474860484144</v>
      </c>
      <c r="M158" s="386">
        <v>137.48807997412189</v>
      </c>
      <c r="N158" s="386">
        <v>137.82222144879699</v>
      </c>
      <c r="O158" s="386">
        <v>138.15717499769059</v>
      </c>
      <c r="P158" s="386">
        <v>138.48891140196369</v>
      </c>
      <c r="Q158" s="386">
        <v>138.82144435583271</v>
      </c>
      <c r="R158" s="386">
        <v>139.15477577193448</v>
      </c>
      <c r="S158" s="386">
        <v>139.48890756749836</v>
      </c>
      <c r="T158" s="386">
        <v>139.82384166435725</v>
      </c>
      <c r="U158" s="386">
        <v>140.15559696879293</v>
      </c>
      <c r="V158" s="386">
        <v>140.48813941782936</v>
      </c>
      <c r="W158" s="386">
        <v>140.82147087909792</v>
      </c>
      <c r="X158" s="386">
        <v>141.15559322466129</v>
      </c>
      <c r="Y158" s="386">
        <v>141.4905083310239</v>
      </c>
      <c r="Z158" s="386">
        <v>141.82228209347264</v>
      </c>
      <c r="AA158" s="386">
        <v>142.15483381502793</v>
      </c>
      <c r="AB158" s="386">
        <v>142.48816531988581</v>
      </c>
      <c r="AC158" s="386">
        <v>142.82227843651972</v>
      </c>
      <c r="AD158" s="386">
        <v>143.15717499769056</v>
      </c>
      <c r="AE158" s="386">
        <v>143.48896679133892</v>
      </c>
      <c r="AF158" s="386">
        <v>143.82152757050503</v>
      </c>
      <c r="AG158" s="386">
        <v>144.1548591174473</v>
      </c>
      <c r="AH158" s="386">
        <v>144.48896321855489</v>
      </c>
      <c r="AI158" s="386">
        <v>144.82384166435722</v>
      </c>
      <c r="AJ158" s="386">
        <v>145.1556510770269</v>
      </c>
      <c r="AK158" s="386">
        <v>145.48822070628157</v>
      </c>
      <c r="AL158" s="386">
        <v>145.82155229387186</v>
      </c>
      <c r="AM158" s="386">
        <v>146.15564758553901</v>
      </c>
      <c r="AN158" s="386">
        <v>146.49050833102388</v>
      </c>
      <c r="AO158" s="387">
        <v>146.49050833102388</v>
      </c>
      <c r="AP158" s="387">
        <v>146.49050833102388</v>
      </c>
      <c r="AQ158" s="387">
        <v>146.49050833102388</v>
      </c>
      <c r="AR158" s="387">
        <v>146.49050833102388</v>
      </c>
      <c r="AS158" s="387">
        <v>146.49050833102388</v>
      </c>
      <c r="AT158" s="387">
        <v>146.49050833102388</v>
      </c>
      <c r="AU158" s="387">
        <v>146.49050833102388</v>
      </c>
      <c r="AV158" s="387">
        <v>146.49050833102388</v>
      </c>
      <c r="AW158" s="387">
        <v>146.49050833102388</v>
      </c>
      <c r="AX158" s="387">
        <v>146.49050833102388</v>
      </c>
      <c r="AY158" s="387">
        <v>146.49050833102388</v>
      </c>
      <c r="AZ158" s="387">
        <v>146.49050833102388</v>
      </c>
      <c r="BA158" s="387">
        <v>146.49050833102388</v>
      </c>
      <c r="BB158" s="387">
        <v>146.49050833102388</v>
      </c>
      <c r="BC158" s="387">
        <v>146.49050833102388</v>
      </c>
      <c r="BD158" s="387">
        <v>146.49050833102388</v>
      </c>
      <c r="BE158" s="387">
        <v>146.49050833102388</v>
      </c>
      <c r="BF158" s="387">
        <v>146.49050833102388</v>
      </c>
      <c r="BG158" s="387">
        <v>146.49050833102388</v>
      </c>
      <c r="BH158" s="387">
        <v>146.49050833102388</v>
      </c>
      <c r="BI158" s="387">
        <v>146.49050833102388</v>
      </c>
      <c r="BJ158" s="387">
        <v>146.49050833102388</v>
      </c>
      <c r="BK158" s="387">
        <v>146.49050833102388</v>
      </c>
      <c r="BL158" s="387">
        <v>146.49050833102388</v>
      </c>
      <c r="BM158" s="387">
        <v>146.49050833102388</v>
      </c>
      <c r="BN158" s="387">
        <v>146.49050833102388</v>
      </c>
      <c r="BO158" s="387">
        <v>146.49050833102388</v>
      </c>
      <c r="BP158" s="387">
        <v>146.49050833102388</v>
      </c>
      <c r="CA158" s="386">
        <v>310</v>
      </c>
      <c r="CB158" s="386">
        <v>321.80804394644707</v>
      </c>
      <c r="CC158" s="386">
        <v>334.06586176980136</v>
      </c>
      <c r="CD158" s="386">
        <v>346.7905855658837</v>
      </c>
      <c r="CE158" s="386">
        <v>360</v>
      </c>
      <c r="CF158" s="386">
        <v>361.33524793498964</v>
      </c>
      <c r="CG158" s="386">
        <v>362.6754483340012</v>
      </c>
      <c r="CH158" s="386">
        <v>364.02061956583287</v>
      </c>
      <c r="CI158" s="386">
        <v>365.37078006741319</v>
      </c>
      <c r="CJ158" s="386">
        <v>366.72594834405379</v>
      </c>
      <c r="CK158" s="386">
        <v>368.07245709799156</v>
      </c>
      <c r="CL158" s="386">
        <v>369.42390983212113</v>
      </c>
      <c r="CM158" s="386">
        <v>370.78032469926927</v>
      </c>
      <c r="CN158" s="386">
        <v>372.14171991891448</v>
      </c>
      <c r="CO158" s="386">
        <v>373.50811377743167</v>
      </c>
      <c r="CP158" s="386">
        <v>374.39432385806208</v>
      </c>
      <c r="CQ158" s="386">
        <v>375.28263661940559</v>
      </c>
      <c r="CR158" s="386">
        <v>376.17305705042162</v>
      </c>
      <c r="CS158" s="386">
        <v>377.0655901519068</v>
      </c>
      <c r="CT158" s="386">
        <v>377.96024093652306</v>
      </c>
      <c r="CU158" s="386">
        <v>378.84650032360622</v>
      </c>
      <c r="CV158" s="386">
        <v>379.73483785440959</v>
      </c>
      <c r="CW158" s="386">
        <v>380.6252584018647</v>
      </c>
      <c r="CX158" s="386">
        <v>381.51776685032939</v>
      </c>
      <c r="CY158" s="386">
        <v>382.41236809561451</v>
      </c>
      <c r="CZ158" s="386">
        <v>383.29867564901383</v>
      </c>
      <c r="DA158" s="386">
        <v>384.1870373751982</v>
      </c>
      <c r="DB158" s="386">
        <v>385.07745803507237</v>
      </c>
      <c r="DC158" s="386">
        <v>385.96994240057529</v>
      </c>
      <c r="DD158" s="386">
        <v>386.8644952547059</v>
      </c>
      <c r="DE158" s="386">
        <v>387.7508498733792</v>
      </c>
      <c r="DF158" s="386">
        <v>388.63923524059544</v>
      </c>
      <c r="DG158" s="386">
        <v>389.52965600905173</v>
      </c>
      <c r="DH158" s="386">
        <v>390.42211684210525</v>
      </c>
      <c r="DI158" s="386">
        <v>391.31662241379735</v>
      </c>
      <c r="DJ158" s="387">
        <v>391.31662241379735</v>
      </c>
      <c r="DK158" s="387">
        <v>391.31662241379735</v>
      </c>
      <c r="DL158" s="387">
        <v>391.31662241379735</v>
      </c>
      <c r="DM158" s="387">
        <v>391.31662241379735</v>
      </c>
      <c r="DN158" s="387">
        <v>391.31662241379735</v>
      </c>
      <c r="DO158" s="387">
        <v>391.31662241379735</v>
      </c>
      <c r="DP158" s="387">
        <v>391.31662241379735</v>
      </c>
      <c r="DQ158" s="387">
        <v>391.31662241379735</v>
      </c>
      <c r="DR158" s="387">
        <v>391.31662241379735</v>
      </c>
      <c r="DS158" s="387">
        <v>391.31662241379735</v>
      </c>
      <c r="DT158" s="387">
        <v>391.31662241379735</v>
      </c>
      <c r="DU158" s="387">
        <v>391.31662241379735</v>
      </c>
      <c r="DV158" s="387">
        <v>391.31662241379735</v>
      </c>
      <c r="DW158" s="387">
        <v>391.31662241379735</v>
      </c>
      <c r="DX158" s="387">
        <v>391.31662241379735</v>
      </c>
      <c r="DY158" s="387">
        <v>391.31662241379735</v>
      </c>
      <c r="DZ158" s="387">
        <v>391.31662241379735</v>
      </c>
      <c r="EA158" s="387">
        <v>391.31662241379735</v>
      </c>
      <c r="EB158" s="387">
        <v>391.31662241379735</v>
      </c>
      <c r="EC158" s="387">
        <v>391.31662241379735</v>
      </c>
      <c r="ED158" s="387">
        <v>391.31662241379735</v>
      </c>
      <c r="EE158" s="387">
        <v>391.31662241379735</v>
      </c>
      <c r="EF158" s="387">
        <v>391.31662241379735</v>
      </c>
      <c r="EG158" s="387">
        <v>391.31662241379735</v>
      </c>
      <c r="EH158" s="387">
        <v>391.31662241379735</v>
      </c>
      <c r="EI158" s="387">
        <v>391.31662241379735</v>
      </c>
      <c r="EJ158" s="387">
        <v>391.31662241379735</v>
      </c>
      <c r="EK158" s="387">
        <v>391.31662241379735</v>
      </c>
      <c r="EY158" s="386">
        <v>245</v>
      </c>
      <c r="EZ158" s="386">
        <v>246</v>
      </c>
      <c r="FA158" s="386">
        <v>247</v>
      </c>
      <c r="FB158" s="386">
        <v>248</v>
      </c>
      <c r="FC158" s="386">
        <v>247.8</v>
      </c>
      <c r="FD158" s="386">
        <v>250</v>
      </c>
      <c r="FE158" s="386">
        <v>252</v>
      </c>
      <c r="FF158" s="386">
        <v>254</v>
      </c>
      <c r="FG158" s="386">
        <v>256</v>
      </c>
      <c r="FH158" s="386">
        <v>258</v>
      </c>
      <c r="FI158" s="386">
        <v>261.7</v>
      </c>
      <c r="FJ158" s="386">
        <v>260</v>
      </c>
      <c r="FK158" s="386">
        <v>258</v>
      </c>
      <c r="FL158" s="386">
        <v>256</v>
      </c>
      <c r="FM158" s="386">
        <v>254</v>
      </c>
      <c r="FN158" s="386">
        <v>252</v>
      </c>
      <c r="FO158" s="386">
        <v>250</v>
      </c>
      <c r="FP158" s="386">
        <v>248</v>
      </c>
      <c r="FQ158" s="386">
        <v>246</v>
      </c>
      <c r="FR158" s="386">
        <v>244</v>
      </c>
      <c r="FS158" s="386">
        <v>242</v>
      </c>
      <c r="FT158" s="386">
        <v>240</v>
      </c>
      <c r="FU158" s="386">
        <v>238</v>
      </c>
      <c r="FV158" s="386">
        <v>236</v>
      </c>
      <c r="FW158" s="386">
        <v>234</v>
      </c>
      <c r="FX158" s="386">
        <v>232</v>
      </c>
      <c r="FY158" s="386">
        <v>230</v>
      </c>
      <c r="FZ158" s="386">
        <v>228</v>
      </c>
      <c r="GA158" s="386">
        <v>226</v>
      </c>
      <c r="GB158" s="386">
        <v>224</v>
      </c>
      <c r="GC158" s="386">
        <v>229.20000000000005</v>
      </c>
      <c r="GD158" s="387">
        <v>229.20000000000005</v>
      </c>
      <c r="GE158" s="387">
        <v>229.20000000000005</v>
      </c>
      <c r="GF158" s="387">
        <v>229.20000000000005</v>
      </c>
      <c r="GG158" s="387">
        <v>229.20000000000005</v>
      </c>
      <c r="GH158" s="387">
        <v>229.20000000000005</v>
      </c>
      <c r="GI158" s="387">
        <v>229.20000000000005</v>
      </c>
      <c r="GJ158" s="387">
        <v>229.20000000000005</v>
      </c>
      <c r="GK158" s="387">
        <v>229.20000000000005</v>
      </c>
      <c r="GL158" s="387">
        <v>229.20000000000005</v>
      </c>
      <c r="GM158" s="387">
        <v>229.20000000000005</v>
      </c>
      <c r="GN158" s="387">
        <v>229.20000000000005</v>
      </c>
      <c r="GO158" s="387">
        <v>229.20000000000005</v>
      </c>
      <c r="GP158" s="387">
        <v>229.20000000000005</v>
      </c>
      <c r="GQ158" s="387">
        <v>229.20000000000005</v>
      </c>
      <c r="GR158" s="387">
        <v>229.20000000000005</v>
      </c>
      <c r="GS158" s="387">
        <v>229.20000000000005</v>
      </c>
      <c r="GT158" s="387">
        <v>229.20000000000005</v>
      </c>
      <c r="GU158" s="387">
        <v>229.20000000000005</v>
      </c>
      <c r="GV158" s="387">
        <v>229.20000000000005</v>
      </c>
      <c r="GW158" s="387">
        <v>229.20000000000005</v>
      </c>
      <c r="GX158" s="387">
        <v>229.20000000000005</v>
      </c>
      <c r="GY158" s="387">
        <v>229.20000000000005</v>
      </c>
      <c r="GZ158" s="387">
        <v>229.20000000000005</v>
      </c>
      <c r="HA158" s="387">
        <v>229.20000000000005</v>
      </c>
      <c r="HB158" s="387">
        <v>229.20000000000005</v>
      </c>
      <c r="HC158" s="387">
        <v>229.20000000000005</v>
      </c>
      <c r="HD158" s="387">
        <v>229.20000000000005</v>
      </c>
      <c r="HE158" s="387">
        <v>229.20000000000005</v>
      </c>
      <c r="HS158" s="394">
        <v>2.653720846201383</v>
      </c>
      <c r="HT158" s="394">
        <v>2.6496678695167111</v>
      </c>
      <c r="HU158" s="394">
        <v>2.6456210828651883</v>
      </c>
      <c r="HV158" s="394">
        <v>2.6415804767928961</v>
      </c>
      <c r="HW158" s="394">
        <v>2.6375460418603551</v>
      </c>
      <c r="HX158" s="394">
        <v>2.6409104729850514</v>
      </c>
      <c r="HY158" s="394">
        <v>2.6442791957492537</v>
      </c>
      <c r="HZ158" s="394">
        <v>2.6476522156273412</v>
      </c>
      <c r="IA158" s="394">
        <v>2.6510295381006745</v>
      </c>
      <c r="IB158" s="394">
        <v>2.6544111686576097</v>
      </c>
      <c r="IC158" s="394">
        <v>2.6577756541797215</v>
      </c>
      <c r="ID158" s="394">
        <v>2.6611444042117793</v>
      </c>
      <c r="IE158" s="394">
        <v>2.6645174241590803</v>
      </c>
      <c r="IF158" s="394">
        <v>2.6678947194337725</v>
      </c>
      <c r="IG158" s="394">
        <v>2.6712762954548639</v>
      </c>
      <c r="IH158" s="394">
        <v>2.6712762954548634</v>
      </c>
      <c r="II158" s="394">
        <v>2.6712762954548634</v>
      </c>
      <c r="IJ158" s="394">
        <v>2.6712762954548634</v>
      </c>
      <c r="IK158" s="394">
        <v>2.6712762954548634</v>
      </c>
      <c r="IL158" s="394">
        <v>2.6712762954548639</v>
      </c>
      <c r="IM158" s="394">
        <v>2.6712762954548634</v>
      </c>
      <c r="IN158" s="394">
        <v>2.6712762954548639</v>
      </c>
      <c r="IO158" s="394">
        <v>2.6712762954548634</v>
      </c>
      <c r="IP158" s="394">
        <v>2.671276295454863</v>
      </c>
      <c r="IQ158" s="394">
        <v>2.6712762954548639</v>
      </c>
      <c r="IR158" s="394">
        <v>2.6712762954548639</v>
      </c>
      <c r="IS158" s="394">
        <v>2.6712762954548634</v>
      </c>
      <c r="IT158" s="394">
        <v>2.6712762954548634</v>
      </c>
      <c r="IU158" s="394">
        <v>2.6712762954548634</v>
      </c>
      <c r="IV158" s="394">
        <v>2.6712762954548639</v>
      </c>
      <c r="IW158" s="394">
        <v>2.6712762954548634</v>
      </c>
      <c r="IX158" s="394">
        <v>2.6712762954548639</v>
      </c>
      <c r="IY158" s="394">
        <v>2.6712762954548639</v>
      </c>
      <c r="IZ158" s="394">
        <v>2.6712762954548639</v>
      </c>
      <c r="JA158" s="394">
        <v>2.6712762954548639</v>
      </c>
      <c r="JB158" s="394">
        <v>2.6712762954548639</v>
      </c>
      <c r="JC158" s="394">
        <v>2.6712762954548639</v>
      </c>
      <c r="JD158" s="394">
        <v>2.6712762954548639</v>
      </c>
      <c r="JE158" s="394">
        <v>2.6712762954548639</v>
      </c>
      <c r="JF158" s="394">
        <v>2.6712762954548639</v>
      </c>
      <c r="JG158" s="394">
        <v>2.6712762954548639</v>
      </c>
      <c r="JH158" s="394">
        <v>2.6712762954548639</v>
      </c>
      <c r="JI158" s="394">
        <v>2.6712762954548639</v>
      </c>
      <c r="JJ158" s="394">
        <v>2.6712762954548639</v>
      </c>
      <c r="JK158" s="394">
        <v>2.6712762954548639</v>
      </c>
      <c r="JL158" s="394">
        <v>2.6712762954548639</v>
      </c>
      <c r="JM158" s="394">
        <v>2.6712762954548639</v>
      </c>
      <c r="JN158" s="394">
        <v>2.6712762954548639</v>
      </c>
      <c r="JO158" s="394">
        <v>2.6712762954548639</v>
      </c>
      <c r="JP158" s="394">
        <v>2.6712762954548639</v>
      </c>
      <c r="JQ158" s="394">
        <v>2.6712762954548639</v>
      </c>
      <c r="JR158" s="394">
        <v>2.6712762954548639</v>
      </c>
      <c r="JS158" s="394">
        <v>2.6712762954548639</v>
      </c>
      <c r="JT158" s="394">
        <v>2.6712762954548639</v>
      </c>
      <c r="JU158" s="394">
        <v>2.6712762954548639</v>
      </c>
      <c r="JV158" s="394">
        <v>2.6712762954548639</v>
      </c>
      <c r="JW158" s="394">
        <v>2.6712762954548639</v>
      </c>
      <c r="JX158" s="394">
        <v>2.6712762954548639</v>
      </c>
      <c r="JY158" s="394">
        <v>2.6712762954548639</v>
      </c>
      <c r="JZ158" s="394">
        <v>2.6712762954548639</v>
      </c>
      <c r="KA158" s="394">
        <v>2.6712762954548639</v>
      </c>
      <c r="KB158" s="394">
        <v>2.6712762954548639</v>
      </c>
      <c r="KC158" s="394">
        <v>2.6712762954548639</v>
      </c>
    </row>
    <row r="159" spans="1:289" x14ac:dyDescent="0.25">
      <c r="A159" s="383">
        <v>150</v>
      </c>
      <c r="B159" s="384" t="s">
        <v>850</v>
      </c>
      <c r="C159" s="385" t="s">
        <v>142</v>
      </c>
      <c r="D159" s="385" t="s">
        <v>142</v>
      </c>
      <c r="E159" s="129">
        <v>2052</v>
      </c>
      <c r="F159" s="386">
        <v>277.12896999999998</v>
      </c>
      <c r="G159" s="386">
        <v>288.11400305172157</v>
      </c>
      <c r="H159" s="386">
        <v>299.53446857067104</v>
      </c>
      <c r="I159" s="386">
        <v>311.40762653527747</v>
      </c>
      <c r="J159" s="386">
        <v>323.75142108713607</v>
      </c>
      <c r="K159" s="386">
        <v>324.08407013532354</v>
      </c>
      <c r="L159" s="386">
        <v>324.41706097471888</v>
      </c>
      <c r="M159" s="386">
        <v>324.75039395650668</v>
      </c>
      <c r="N159" s="386">
        <v>325.08406943223241</v>
      </c>
      <c r="O159" s="386">
        <v>325.41808775380275</v>
      </c>
      <c r="P159" s="386">
        <v>325.75074029591065</v>
      </c>
      <c r="Q159" s="386">
        <v>326.08373288584602</v>
      </c>
      <c r="R159" s="386">
        <v>326.41706587121644</v>
      </c>
      <c r="S159" s="386">
        <v>326.75073959998474</v>
      </c>
      <c r="T159" s="386">
        <v>327.08475442046944</v>
      </c>
      <c r="U159" s="386">
        <v>327.41741042099949</v>
      </c>
      <c r="V159" s="386">
        <v>327.75040474367137</v>
      </c>
      <c r="W159" s="386">
        <v>328.08373773256994</v>
      </c>
      <c r="X159" s="386">
        <v>328.4174097321299</v>
      </c>
      <c r="Y159" s="386">
        <v>328.75142108713612</v>
      </c>
      <c r="Z159" s="386">
        <v>329.08408051112821</v>
      </c>
      <c r="AA159" s="386">
        <v>329.41707654900318</v>
      </c>
      <c r="AB159" s="386">
        <v>329.75040954137648</v>
      </c>
      <c r="AC159" s="386">
        <v>330.08407982920806</v>
      </c>
      <c r="AD159" s="386">
        <v>330.41808775380281</v>
      </c>
      <c r="AE159" s="386">
        <v>330.75075056682431</v>
      </c>
      <c r="AF159" s="386">
        <v>331.08374830263386</v>
      </c>
      <c r="AG159" s="386">
        <v>331.41708129842954</v>
      </c>
      <c r="AH159" s="386">
        <v>331.75074989174897</v>
      </c>
      <c r="AI159" s="386">
        <v>332.08475442046949</v>
      </c>
      <c r="AJ159" s="386">
        <v>332.41742058860467</v>
      </c>
      <c r="AK159" s="386">
        <v>332.75042000533961</v>
      </c>
      <c r="AL159" s="386">
        <v>333.08375300450638</v>
      </c>
      <c r="AM159" s="386">
        <v>333.41741992027147</v>
      </c>
      <c r="AN159" s="386">
        <v>333.75142108713618</v>
      </c>
      <c r="AO159" s="387">
        <v>333.75142108713618</v>
      </c>
      <c r="AP159" s="387">
        <v>333.75142108713618</v>
      </c>
      <c r="AQ159" s="387">
        <v>333.75142108713618</v>
      </c>
      <c r="AR159" s="387">
        <v>333.75142108713618</v>
      </c>
      <c r="AS159" s="387">
        <v>333.75142108713618</v>
      </c>
      <c r="AT159" s="387">
        <v>333.75142108713618</v>
      </c>
      <c r="AU159" s="387">
        <v>333.75142108713618</v>
      </c>
      <c r="AV159" s="387">
        <v>333.75142108713618</v>
      </c>
      <c r="AW159" s="387">
        <v>333.75142108713618</v>
      </c>
      <c r="AX159" s="387">
        <v>333.75142108713618</v>
      </c>
      <c r="AY159" s="387">
        <v>333.75142108713618</v>
      </c>
      <c r="AZ159" s="387">
        <v>333.75142108713618</v>
      </c>
      <c r="BA159" s="387">
        <v>333.75142108713618</v>
      </c>
      <c r="BB159" s="387">
        <v>333.75142108713618</v>
      </c>
      <c r="BC159" s="387">
        <v>333.75142108713618</v>
      </c>
      <c r="BD159" s="387">
        <v>333.75142108713618</v>
      </c>
      <c r="BE159" s="387">
        <v>333.75142108713618</v>
      </c>
      <c r="BF159" s="387">
        <v>333.75142108713618</v>
      </c>
      <c r="BG159" s="387">
        <v>333.75142108713618</v>
      </c>
      <c r="BH159" s="387">
        <v>333.75142108713618</v>
      </c>
      <c r="BI159" s="387">
        <v>333.75142108713618</v>
      </c>
      <c r="BJ159" s="387">
        <v>333.75142108713618</v>
      </c>
      <c r="BK159" s="387">
        <v>333.75142108713618</v>
      </c>
      <c r="BL159" s="387">
        <v>333.75142108713618</v>
      </c>
      <c r="BM159" s="387">
        <v>333.75142108713618</v>
      </c>
      <c r="BN159" s="387">
        <v>333.75142108713618</v>
      </c>
      <c r="BO159" s="387">
        <v>333.75142108713618</v>
      </c>
      <c r="BP159" s="387">
        <v>333.75142108713618</v>
      </c>
      <c r="CA159" s="386">
        <v>920</v>
      </c>
      <c r="CB159" s="386">
        <v>948.63513406520985</v>
      </c>
      <c r="CC159" s="386">
        <v>978.16154085099856</v>
      </c>
      <c r="CD159" s="386">
        <v>1008.606961350673</v>
      </c>
      <c r="CE159" s="386">
        <v>1040</v>
      </c>
      <c r="CF159" s="386">
        <v>1037.5080171123761</v>
      </c>
      <c r="CG159" s="386">
        <v>1035.0220053581293</v>
      </c>
      <c r="CH159" s="386">
        <v>1032.5419504296035</v>
      </c>
      <c r="CI159" s="386">
        <v>1030.0678380534262</v>
      </c>
      <c r="CJ159" s="386">
        <v>1027.5996539904254</v>
      </c>
      <c r="CK159" s="386">
        <v>1025.0707964859666</v>
      </c>
      <c r="CL159" s="386">
        <v>1022.548162339265</v>
      </c>
      <c r="CM159" s="386">
        <v>1020.0317362350322</v>
      </c>
      <c r="CN159" s="386">
        <v>1017.5215028956699</v>
      </c>
      <c r="CO159" s="386">
        <v>1015.0174470811766</v>
      </c>
      <c r="CP159" s="386">
        <v>1013.0789493685484</v>
      </c>
      <c r="CQ159" s="386">
        <v>1011.1441538320676</v>
      </c>
      <c r="CR159" s="386">
        <v>1009.2130534012548</v>
      </c>
      <c r="CS159" s="386">
        <v>1007.285641019134</v>
      </c>
      <c r="CT159" s="386">
        <v>1005.3619096422066</v>
      </c>
      <c r="CU159" s="386">
        <v>1003.4385294030679</v>
      </c>
      <c r="CV159" s="386">
        <v>1001.5188288254609</v>
      </c>
      <c r="CW159" s="386">
        <v>999.60280086974319</v>
      </c>
      <c r="CX159" s="386">
        <v>997.69043850974015</v>
      </c>
      <c r="CY159" s="386">
        <v>995.78173473271931</v>
      </c>
      <c r="CZ159" s="386">
        <v>993.73719925567741</v>
      </c>
      <c r="DA159" s="386">
        <v>991.69686161152515</v>
      </c>
      <c r="DB159" s="386">
        <v>989.66071318128706</v>
      </c>
      <c r="DC159" s="386">
        <v>987.62874536368417</v>
      </c>
      <c r="DD159" s="386">
        <v>985.60094957509762</v>
      </c>
      <c r="DE159" s="386">
        <v>986.56530568666096</v>
      </c>
      <c r="DF159" s="386">
        <v>987.53060536743487</v>
      </c>
      <c r="DG159" s="386">
        <v>988.49684954064969</v>
      </c>
      <c r="DH159" s="386">
        <v>989.46403913043923</v>
      </c>
      <c r="DI159" s="386">
        <v>990.43217506184078</v>
      </c>
      <c r="DJ159" s="387">
        <v>990.43217506184078</v>
      </c>
      <c r="DK159" s="387">
        <v>990.43217506184078</v>
      </c>
      <c r="DL159" s="387">
        <v>990.43217506184078</v>
      </c>
      <c r="DM159" s="387">
        <v>990.43217506184078</v>
      </c>
      <c r="DN159" s="387">
        <v>990.43217506184078</v>
      </c>
      <c r="DO159" s="387">
        <v>990.43217506184078</v>
      </c>
      <c r="DP159" s="387">
        <v>990.43217506184078</v>
      </c>
      <c r="DQ159" s="387">
        <v>990.43217506184078</v>
      </c>
      <c r="DR159" s="387">
        <v>990.43217506184078</v>
      </c>
      <c r="DS159" s="387">
        <v>990.43217506184078</v>
      </c>
      <c r="DT159" s="387">
        <v>990.43217506184078</v>
      </c>
      <c r="DU159" s="387">
        <v>990.43217506184078</v>
      </c>
      <c r="DV159" s="387">
        <v>990.43217506184078</v>
      </c>
      <c r="DW159" s="387">
        <v>990.43217506184078</v>
      </c>
      <c r="DX159" s="387">
        <v>990.43217506184078</v>
      </c>
      <c r="DY159" s="387">
        <v>990.43217506184078</v>
      </c>
      <c r="DZ159" s="387">
        <v>990.43217506184078</v>
      </c>
      <c r="EA159" s="387">
        <v>990.43217506184078</v>
      </c>
      <c r="EB159" s="387">
        <v>990.43217506184078</v>
      </c>
      <c r="EC159" s="387">
        <v>990.43217506184078</v>
      </c>
      <c r="ED159" s="387">
        <v>990.43217506184078</v>
      </c>
      <c r="EE159" s="387">
        <v>990.43217506184078</v>
      </c>
      <c r="EF159" s="387">
        <v>990.43217506184078</v>
      </c>
      <c r="EG159" s="387">
        <v>990.43217506184078</v>
      </c>
      <c r="EH159" s="387">
        <v>990.43217506184078</v>
      </c>
      <c r="EI159" s="387">
        <v>990.43217506184078</v>
      </c>
      <c r="EJ159" s="387">
        <v>990.43217506184078</v>
      </c>
      <c r="EK159" s="387">
        <v>990.43217506184078</v>
      </c>
      <c r="EY159" s="386">
        <v>577</v>
      </c>
      <c r="EZ159" s="386">
        <v>579</v>
      </c>
      <c r="FA159" s="386">
        <v>581</v>
      </c>
      <c r="FB159" s="386">
        <v>583</v>
      </c>
      <c r="FC159" s="386">
        <v>584</v>
      </c>
      <c r="FD159" s="386">
        <v>590</v>
      </c>
      <c r="FE159" s="386">
        <v>596</v>
      </c>
      <c r="FF159" s="386">
        <v>602</v>
      </c>
      <c r="FG159" s="386">
        <v>608</v>
      </c>
      <c r="FH159" s="386">
        <v>614</v>
      </c>
      <c r="FI159" s="386">
        <v>619.1</v>
      </c>
      <c r="FJ159" s="386">
        <v>615</v>
      </c>
      <c r="FK159" s="386">
        <v>611</v>
      </c>
      <c r="FL159" s="386">
        <v>607</v>
      </c>
      <c r="FM159" s="386">
        <v>603</v>
      </c>
      <c r="FN159" s="386">
        <v>599</v>
      </c>
      <c r="FO159" s="386">
        <v>595</v>
      </c>
      <c r="FP159" s="386">
        <v>591</v>
      </c>
      <c r="FQ159" s="386">
        <v>587</v>
      </c>
      <c r="FR159" s="386">
        <v>583</v>
      </c>
      <c r="FS159" s="386">
        <v>579</v>
      </c>
      <c r="FT159" s="386">
        <v>575</v>
      </c>
      <c r="FU159" s="386">
        <v>571</v>
      </c>
      <c r="FV159" s="386">
        <v>567</v>
      </c>
      <c r="FW159" s="386">
        <v>563</v>
      </c>
      <c r="FX159" s="386">
        <v>559</v>
      </c>
      <c r="FY159" s="386">
        <v>555</v>
      </c>
      <c r="FZ159" s="386">
        <v>551</v>
      </c>
      <c r="GA159" s="386">
        <v>547</v>
      </c>
      <c r="GB159" s="386">
        <v>543</v>
      </c>
      <c r="GC159" s="386">
        <v>536.6</v>
      </c>
      <c r="GD159" s="387">
        <v>536.6</v>
      </c>
      <c r="GE159" s="387">
        <v>536.6</v>
      </c>
      <c r="GF159" s="387">
        <v>536.6</v>
      </c>
      <c r="GG159" s="387">
        <v>536.6</v>
      </c>
      <c r="GH159" s="387">
        <v>536.6</v>
      </c>
      <c r="GI159" s="387">
        <v>536.6</v>
      </c>
      <c r="GJ159" s="387">
        <v>536.6</v>
      </c>
      <c r="GK159" s="387">
        <v>536.6</v>
      </c>
      <c r="GL159" s="387">
        <v>536.6</v>
      </c>
      <c r="GM159" s="387">
        <v>536.6</v>
      </c>
      <c r="GN159" s="387">
        <v>536.6</v>
      </c>
      <c r="GO159" s="387">
        <v>536.6</v>
      </c>
      <c r="GP159" s="387">
        <v>536.6</v>
      </c>
      <c r="GQ159" s="387">
        <v>536.6</v>
      </c>
      <c r="GR159" s="387">
        <v>536.6</v>
      </c>
      <c r="GS159" s="387">
        <v>536.6</v>
      </c>
      <c r="GT159" s="387">
        <v>536.6</v>
      </c>
      <c r="GU159" s="387">
        <v>536.6</v>
      </c>
      <c r="GV159" s="387">
        <v>536.6</v>
      </c>
      <c r="GW159" s="387">
        <v>536.6</v>
      </c>
      <c r="GX159" s="387">
        <v>536.6</v>
      </c>
      <c r="GY159" s="387">
        <v>536.6</v>
      </c>
      <c r="GZ159" s="387">
        <v>536.6</v>
      </c>
      <c r="HA159" s="387">
        <v>536.6</v>
      </c>
      <c r="HB159" s="387">
        <v>536.6</v>
      </c>
      <c r="HC159" s="387">
        <v>536.6</v>
      </c>
      <c r="HD159" s="387">
        <v>536.6</v>
      </c>
      <c r="HE159" s="387">
        <v>536.6</v>
      </c>
      <c r="HS159" s="394">
        <v>3.3197539759195873</v>
      </c>
      <c r="HT159" s="394">
        <v>3.2925686499691342</v>
      </c>
      <c r="HU159" s="394">
        <v>3.2656059435116891</v>
      </c>
      <c r="HV159" s="394">
        <v>3.2388640335255698</v>
      </c>
      <c r="HW159" s="394">
        <v>3.2123411119177425</v>
      </c>
      <c r="HX159" s="394">
        <v>3.2013545642004479</v>
      </c>
      <c r="HY159" s="394">
        <v>3.1904055916429939</v>
      </c>
      <c r="HZ159" s="394">
        <v>3.1794940657343442</v>
      </c>
      <c r="IA159" s="394">
        <v>3.1686198584029843</v>
      </c>
      <c r="IB159" s="394">
        <v>3.1577828420154161</v>
      </c>
      <c r="IC159" s="394">
        <v>3.1467949867275711</v>
      </c>
      <c r="ID159" s="394">
        <v>3.1358453648996782</v>
      </c>
      <c r="IE159" s="394">
        <v>3.1249338434941767</v>
      </c>
      <c r="IF159" s="394">
        <v>3.1140602899364254</v>
      </c>
      <c r="IG159" s="394">
        <v>3.1032245721130907</v>
      </c>
      <c r="IH159" s="394">
        <v>3.0941511267403659</v>
      </c>
      <c r="II159" s="394">
        <v>3.085104211001259</v>
      </c>
      <c r="IJ159" s="394">
        <v>3.0760837473263978</v>
      </c>
      <c r="IK159" s="394">
        <v>3.0670896583732135</v>
      </c>
      <c r="IL159" s="394">
        <v>3.0581218670252794</v>
      </c>
      <c r="IM159" s="394">
        <v>3.0491858732410972</v>
      </c>
      <c r="IN159" s="394">
        <v>3.0402759909032149</v>
      </c>
      <c r="IO159" s="394">
        <v>3.0313921437126066</v>
      </c>
      <c r="IP159" s="394">
        <v>3.0225342555931949</v>
      </c>
      <c r="IQ159" s="394">
        <v>3.0137022506912041</v>
      </c>
      <c r="IR159" s="394">
        <v>3.0044896271668611</v>
      </c>
      <c r="IS159" s="394">
        <v>2.9953051658248242</v>
      </c>
      <c r="IT159" s="394">
        <v>2.9861487805757725</v>
      </c>
      <c r="IU159" s="394">
        <v>2.9770203855935509</v>
      </c>
      <c r="IV159" s="394">
        <v>2.9679198953143686</v>
      </c>
      <c r="IW159" s="394">
        <v>2.9678507941604568</v>
      </c>
      <c r="IX159" s="394">
        <v>2.9677816946154061</v>
      </c>
      <c r="IY159" s="394">
        <v>2.9677125966791782</v>
      </c>
      <c r="IZ159" s="394">
        <v>2.9676435003517367</v>
      </c>
      <c r="JA159" s="394">
        <v>2.9675744056330404</v>
      </c>
      <c r="JB159" s="394">
        <v>2.9675744056330404</v>
      </c>
      <c r="JC159" s="394">
        <v>2.9675744056330404</v>
      </c>
      <c r="JD159" s="394">
        <v>2.9675744056330404</v>
      </c>
      <c r="JE159" s="394">
        <v>2.9675744056330404</v>
      </c>
      <c r="JF159" s="394">
        <v>2.9675744056330404</v>
      </c>
      <c r="JG159" s="394">
        <v>2.9675744056330404</v>
      </c>
      <c r="JH159" s="394">
        <v>2.9675744056330404</v>
      </c>
      <c r="JI159" s="394">
        <v>2.9675744056330404</v>
      </c>
      <c r="JJ159" s="394">
        <v>2.9675744056330404</v>
      </c>
      <c r="JK159" s="394">
        <v>2.9675744056330404</v>
      </c>
      <c r="JL159" s="394">
        <v>2.9675744056330404</v>
      </c>
      <c r="JM159" s="394">
        <v>2.9675744056330404</v>
      </c>
      <c r="JN159" s="394">
        <v>2.9675744056330404</v>
      </c>
      <c r="JO159" s="394">
        <v>2.9675744056330404</v>
      </c>
      <c r="JP159" s="394">
        <v>2.9675744056330404</v>
      </c>
      <c r="JQ159" s="394">
        <v>2.9675744056330404</v>
      </c>
      <c r="JR159" s="394">
        <v>2.9675744056330404</v>
      </c>
      <c r="JS159" s="394">
        <v>2.9675744056330404</v>
      </c>
      <c r="JT159" s="394">
        <v>2.9675744056330404</v>
      </c>
      <c r="JU159" s="394">
        <v>2.9675744056330404</v>
      </c>
      <c r="JV159" s="394">
        <v>2.9675744056330404</v>
      </c>
      <c r="JW159" s="394">
        <v>2.9675744056330404</v>
      </c>
      <c r="JX159" s="394">
        <v>2.9675744056330404</v>
      </c>
      <c r="JY159" s="394">
        <v>2.9675744056330404</v>
      </c>
      <c r="JZ159" s="394">
        <v>2.9675744056330404</v>
      </c>
      <c r="KA159" s="394">
        <v>2.9675744056330404</v>
      </c>
      <c r="KB159" s="394">
        <v>2.9675744056330404</v>
      </c>
      <c r="KC159" s="394">
        <v>2.9675744056330404</v>
      </c>
    </row>
    <row r="160" spans="1:289" x14ac:dyDescent="0.25">
      <c r="A160" s="383">
        <v>151</v>
      </c>
      <c r="B160" s="384" t="s">
        <v>850</v>
      </c>
      <c r="C160" s="385" t="s">
        <v>855</v>
      </c>
      <c r="D160" s="385" t="s">
        <v>856</v>
      </c>
      <c r="E160" s="129">
        <v>2080</v>
      </c>
      <c r="F160" s="386">
        <v>136.77566999999999</v>
      </c>
      <c r="G160" s="386">
        <v>138.57968673473232</v>
      </c>
      <c r="H160" s="386">
        <v>140.407497733307</v>
      </c>
      <c r="I160" s="386">
        <v>142.25941683260862</v>
      </c>
      <c r="J160" s="386">
        <v>144.13576200890569</v>
      </c>
      <c r="K160" s="386">
        <v>144.13576200890569</v>
      </c>
      <c r="L160" s="386">
        <v>144.13576200890569</v>
      </c>
      <c r="M160" s="386">
        <v>144.13576200890569</v>
      </c>
      <c r="N160" s="386">
        <v>144.13576200890569</v>
      </c>
      <c r="O160" s="386">
        <v>144.13576200890569</v>
      </c>
      <c r="P160" s="386">
        <v>144.13576200890569</v>
      </c>
      <c r="Q160" s="386">
        <v>144.13576200890569</v>
      </c>
      <c r="R160" s="386">
        <v>144.13576200890569</v>
      </c>
      <c r="S160" s="386">
        <v>144.13576200890569</v>
      </c>
      <c r="T160" s="386">
        <v>144.13576200890569</v>
      </c>
      <c r="U160" s="386">
        <v>144.13576200890569</v>
      </c>
      <c r="V160" s="386">
        <v>144.13576200890569</v>
      </c>
      <c r="W160" s="386">
        <v>144.13576200890569</v>
      </c>
      <c r="X160" s="386">
        <v>144.13576200890569</v>
      </c>
      <c r="Y160" s="386">
        <v>144.13576200890569</v>
      </c>
      <c r="Z160" s="386">
        <v>144.13576200890569</v>
      </c>
      <c r="AA160" s="386">
        <v>144.13576200890569</v>
      </c>
      <c r="AB160" s="386">
        <v>144.13576200890569</v>
      </c>
      <c r="AC160" s="386">
        <v>144.13576200890569</v>
      </c>
      <c r="AD160" s="386">
        <v>144.13576200890569</v>
      </c>
      <c r="AE160" s="386">
        <v>144.13576200890569</v>
      </c>
      <c r="AF160" s="386">
        <v>144.13576200890569</v>
      </c>
      <c r="AG160" s="386">
        <v>144.13576200890569</v>
      </c>
      <c r="AH160" s="386">
        <v>144.13576200890569</v>
      </c>
      <c r="AI160" s="386">
        <v>144.13576200890569</v>
      </c>
      <c r="AJ160" s="386">
        <v>144.13576200890569</v>
      </c>
      <c r="AK160" s="386">
        <v>144.13576200890569</v>
      </c>
      <c r="AL160" s="386">
        <v>144.13576200890569</v>
      </c>
      <c r="AM160" s="386">
        <v>144.13576200890569</v>
      </c>
      <c r="AN160" s="386">
        <v>144.13576200890569</v>
      </c>
      <c r="AO160" s="387">
        <v>229.41662765144477</v>
      </c>
      <c r="AP160" s="387">
        <v>314.69749329398383</v>
      </c>
      <c r="AQ160" s="387">
        <v>399.97835893652291</v>
      </c>
      <c r="AR160" s="387">
        <v>485.25922457906199</v>
      </c>
      <c r="AS160" s="387">
        <v>570.54009022160108</v>
      </c>
      <c r="AT160" s="387">
        <v>655.82095586414016</v>
      </c>
      <c r="AU160" s="387">
        <v>741.10182150667924</v>
      </c>
      <c r="AV160" s="387">
        <v>826.38268714921833</v>
      </c>
      <c r="AW160" s="387">
        <v>911.66355279175741</v>
      </c>
      <c r="AX160" s="387">
        <v>996.94441843429649</v>
      </c>
      <c r="AY160" s="387">
        <v>1082.2252840768356</v>
      </c>
      <c r="AZ160" s="387">
        <v>1167.5061497193747</v>
      </c>
      <c r="BA160" s="387">
        <v>1252.7870153619137</v>
      </c>
      <c r="BB160" s="387">
        <v>1338.0678810044528</v>
      </c>
      <c r="BC160" s="387">
        <v>1423.3487466469919</v>
      </c>
      <c r="BD160" s="387">
        <v>1508.629612289531</v>
      </c>
      <c r="BE160" s="387">
        <v>1593.9104779320701</v>
      </c>
      <c r="BF160" s="387">
        <v>1679.1913435746092</v>
      </c>
      <c r="BG160" s="387">
        <v>1764.4722092171482</v>
      </c>
      <c r="BH160" s="387">
        <v>1849.7530748596873</v>
      </c>
      <c r="BI160" s="387">
        <v>1935.0339405022264</v>
      </c>
      <c r="BJ160" s="387">
        <v>2020.3148061447655</v>
      </c>
      <c r="BK160" s="387">
        <v>2105.5956717873046</v>
      </c>
      <c r="BL160" s="387">
        <v>2190.8765374298437</v>
      </c>
      <c r="BM160" s="387">
        <v>2276.1574030723827</v>
      </c>
      <c r="BN160" s="387">
        <v>2361.4382687149218</v>
      </c>
      <c r="BO160" s="387">
        <v>2446.7191343574609</v>
      </c>
      <c r="BP160" s="387">
        <v>2532</v>
      </c>
      <c r="CA160" s="386">
        <v>360</v>
      </c>
      <c r="CB160" s="386">
        <v>364.89908531555665</v>
      </c>
      <c r="CC160" s="386">
        <v>369.86484017813859</v>
      </c>
      <c r="CD160" s="386">
        <v>374.89817186496481</v>
      </c>
      <c r="CE160" s="386">
        <v>380</v>
      </c>
      <c r="CF160" s="386">
        <v>377.22127639555669</v>
      </c>
      <c r="CG160" s="386">
        <v>374.46287201445517</v>
      </c>
      <c r="CH160" s="386">
        <v>371.72463827378618</v>
      </c>
      <c r="CI160" s="386">
        <v>369.00642767714265</v>
      </c>
      <c r="CJ160" s="386">
        <v>366.30809380667483</v>
      </c>
      <c r="CK160" s="386">
        <v>363.52782742233188</v>
      </c>
      <c r="CL160" s="386">
        <v>360.76866316840483</v>
      </c>
      <c r="CM160" s="386">
        <v>358.03044088041787</v>
      </c>
      <c r="CN160" s="386">
        <v>355.31300160953828</v>
      </c>
      <c r="CO160" s="386">
        <v>352.61618761334967</v>
      </c>
      <c r="CP160" s="386">
        <v>351.87128570552824</v>
      </c>
      <c r="CQ160" s="386">
        <v>351.12795740343387</v>
      </c>
      <c r="CR160" s="386">
        <v>350.38619938282352</v>
      </c>
      <c r="CS160" s="386">
        <v>349.64600832647659</v>
      </c>
      <c r="CT160" s="386">
        <v>348.90738092418007</v>
      </c>
      <c r="CU160" s="386">
        <v>347.68006807513098</v>
      </c>
      <c r="CV160" s="386">
        <v>346.45707240855432</v>
      </c>
      <c r="CW160" s="386">
        <v>345.23837873837556</v>
      </c>
      <c r="CX160" s="386">
        <v>344.02397193193838</v>
      </c>
      <c r="CY160" s="386">
        <v>342.81383690981704</v>
      </c>
      <c r="CZ160" s="386">
        <v>341.22700626098202</v>
      </c>
      <c r="DA160" s="386">
        <v>339.64752079847545</v>
      </c>
      <c r="DB160" s="386">
        <v>338.07534652259977</v>
      </c>
      <c r="DC160" s="386">
        <v>336.51044959103655</v>
      </c>
      <c r="DD160" s="386">
        <v>334.95279631811809</v>
      </c>
      <c r="DE160" s="386">
        <v>334.95334435696293</v>
      </c>
      <c r="DF160" s="386">
        <v>334.95389239670448</v>
      </c>
      <c r="DG160" s="386">
        <v>334.95444043734267</v>
      </c>
      <c r="DH160" s="386">
        <v>334.95498847887757</v>
      </c>
      <c r="DI160" s="386">
        <v>334.95553652130911</v>
      </c>
      <c r="DJ160" s="387">
        <v>528.49283878840515</v>
      </c>
      <c r="DK160" s="387">
        <v>722.03014105550119</v>
      </c>
      <c r="DL160" s="387">
        <v>915.56744332259723</v>
      </c>
      <c r="DM160" s="387">
        <v>1109.1047455896933</v>
      </c>
      <c r="DN160" s="387">
        <v>1302.6420478567893</v>
      </c>
      <c r="DO160" s="387">
        <v>1496.1793501238853</v>
      </c>
      <c r="DP160" s="387">
        <v>1689.7166523909814</v>
      </c>
      <c r="DQ160" s="387">
        <v>1883.2539546580774</v>
      </c>
      <c r="DR160" s="387">
        <v>2076.7912569251735</v>
      </c>
      <c r="DS160" s="387">
        <v>2270.3285591922695</v>
      </c>
      <c r="DT160" s="387">
        <v>2463.8658614593655</v>
      </c>
      <c r="DU160" s="387">
        <v>2657.4031637264616</v>
      </c>
      <c r="DV160" s="387">
        <v>2850.9404659935576</v>
      </c>
      <c r="DW160" s="387">
        <v>3044.4777682606536</v>
      </c>
      <c r="DX160" s="387">
        <v>3238.0150705277497</v>
      </c>
      <c r="DY160" s="387">
        <v>3431.5523727948457</v>
      </c>
      <c r="DZ160" s="387">
        <v>3625.0896750619418</v>
      </c>
      <c r="EA160" s="387">
        <v>3818.6269773290378</v>
      </c>
      <c r="EB160" s="387">
        <v>4012.1642795961338</v>
      </c>
      <c r="EC160" s="387">
        <v>4205.7015818632299</v>
      </c>
      <c r="ED160" s="387">
        <v>4399.2388841303264</v>
      </c>
      <c r="EE160" s="387">
        <v>4592.7761863974229</v>
      </c>
      <c r="EF160" s="387">
        <v>4786.3134886645194</v>
      </c>
      <c r="EG160" s="387">
        <v>4979.8507909316158</v>
      </c>
      <c r="EH160" s="387">
        <v>5173.3880931987123</v>
      </c>
      <c r="EI160" s="387">
        <v>5366.9253954658088</v>
      </c>
      <c r="EJ160" s="387">
        <v>5560.4626977329053</v>
      </c>
      <c r="EK160" s="387">
        <v>5754.0000000000018</v>
      </c>
      <c r="EY160" s="386">
        <v>61</v>
      </c>
      <c r="EZ160" s="386">
        <v>61</v>
      </c>
      <c r="FA160" s="386">
        <v>61</v>
      </c>
      <c r="FB160" s="386">
        <v>61</v>
      </c>
      <c r="FC160" s="386">
        <v>61.8</v>
      </c>
      <c r="FD160" s="386">
        <v>63</v>
      </c>
      <c r="FE160" s="386">
        <v>64</v>
      </c>
      <c r="FF160" s="386">
        <v>65</v>
      </c>
      <c r="FG160" s="386">
        <v>66</v>
      </c>
      <c r="FH160" s="386">
        <v>67</v>
      </c>
      <c r="FI160" s="386">
        <v>66.7</v>
      </c>
      <c r="FJ160" s="386">
        <v>66</v>
      </c>
      <c r="FK160" s="386">
        <v>66</v>
      </c>
      <c r="FL160" s="386">
        <v>66</v>
      </c>
      <c r="FM160" s="386">
        <v>66</v>
      </c>
      <c r="FN160" s="386">
        <v>66</v>
      </c>
      <c r="FO160" s="386">
        <v>66</v>
      </c>
      <c r="FP160" s="386">
        <v>66</v>
      </c>
      <c r="FQ160" s="386">
        <v>66</v>
      </c>
      <c r="FR160" s="386">
        <v>66</v>
      </c>
      <c r="FS160" s="386">
        <v>66</v>
      </c>
      <c r="FT160" s="386">
        <v>66</v>
      </c>
      <c r="FU160" s="386">
        <v>66</v>
      </c>
      <c r="FV160" s="386">
        <v>66</v>
      </c>
      <c r="FW160" s="386">
        <v>66</v>
      </c>
      <c r="FX160" s="386">
        <v>66</v>
      </c>
      <c r="FY160" s="386">
        <v>66</v>
      </c>
      <c r="FZ160" s="386">
        <v>66</v>
      </c>
      <c r="GA160" s="386">
        <v>66</v>
      </c>
      <c r="GB160" s="386">
        <v>66</v>
      </c>
      <c r="GC160" s="386">
        <v>62.4</v>
      </c>
      <c r="GD160" s="387">
        <v>80.421428571428578</v>
      </c>
      <c r="GE160" s="387">
        <v>98.44285714285715</v>
      </c>
      <c r="GF160" s="387">
        <v>116.46428571428572</v>
      </c>
      <c r="GG160" s="387">
        <v>134.48571428571429</v>
      </c>
      <c r="GH160" s="387">
        <v>152.50714285714287</v>
      </c>
      <c r="GI160" s="387">
        <v>170.52857142857144</v>
      </c>
      <c r="GJ160" s="387">
        <v>188.55</v>
      </c>
      <c r="GK160" s="387">
        <v>206.57142857142858</v>
      </c>
      <c r="GL160" s="387">
        <v>224.59285714285716</v>
      </c>
      <c r="GM160" s="387">
        <v>242.61428571428573</v>
      </c>
      <c r="GN160" s="387">
        <v>260.6357142857143</v>
      </c>
      <c r="GO160" s="387">
        <v>278.65714285714284</v>
      </c>
      <c r="GP160" s="387">
        <v>296.67857142857144</v>
      </c>
      <c r="GQ160" s="387">
        <v>314.70000000000005</v>
      </c>
      <c r="GR160" s="387">
        <v>332.72142857142865</v>
      </c>
      <c r="GS160" s="387">
        <v>350.74285714285725</v>
      </c>
      <c r="GT160" s="387">
        <v>368.76428571428585</v>
      </c>
      <c r="GU160" s="387">
        <v>386.78571428571445</v>
      </c>
      <c r="GV160" s="387">
        <v>404.80714285714305</v>
      </c>
      <c r="GW160" s="387">
        <v>422.82857142857165</v>
      </c>
      <c r="GX160" s="387">
        <v>440.85000000000025</v>
      </c>
      <c r="GY160" s="387">
        <v>458.87142857142885</v>
      </c>
      <c r="GZ160" s="387">
        <v>476.89285714285745</v>
      </c>
      <c r="HA160" s="387">
        <v>494.91428571428605</v>
      </c>
      <c r="HB160" s="387">
        <v>512.93571428571465</v>
      </c>
      <c r="HC160" s="387">
        <v>530.95714285714325</v>
      </c>
      <c r="HD160" s="387">
        <v>548.97857142857185</v>
      </c>
      <c r="HE160" s="387">
        <v>567.00000000000045</v>
      </c>
      <c r="HS160" s="394">
        <v>2.6320470592467213</v>
      </c>
      <c r="HT160" s="394">
        <v>2.6331354465683154</v>
      </c>
      <c r="HU160" s="394">
        <v>2.6342242839528969</v>
      </c>
      <c r="HV160" s="394">
        <v>2.6353135715865728</v>
      </c>
      <c r="HW160" s="394">
        <v>2.6364033096555248</v>
      </c>
      <c r="HX160" s="394">
        <v>2.6171247935834923</v>
      </c>
      <c r="HY160" s="394">
        <v>2.5979872503211126</v>
      </c>
      <c r="HZ160" s="394">
        <v>2.578989649014507</v>
      </c>
      <c r="IA160" s="394">
        <v>2.5601309663478444</v>
      </c>
      <c r="IB160" s="394">
        <v>2.5414101864882208</v>
      </c>
      <c r="IC160" s="394">
        <v>2.5221209667582056</v>
      </c>
      <c r="ID160" s="394">
        <v>2.5029781515715306</v>
      </c>
      <c r="IE160" s="394">
        <v>2.4839806297225273</v>
      </c>
      <c r="IF160" s="394">
        <v>2.4651272984395409</v>
      </c>
      <c r="IG160" s="394">
        <v>2.4464170633209172</v>
      </c>
      <c r="IH160" s="394">
        <v>2.4412490058073666</v>
      </c>
      <c r="II160" s="394">
        <v>2.4360918658184136</v>
      </c>
      <c r="IJ160" s="394">
        <v>2.4309456202907804</v>
      </c>
      <c r="IK160" s="394">
        <v>2.4258102462099105</v>
      </c>
      <c r="IL160" s="394">
        <v>2.4206857206098666</v>
      </c>
      <c r="IM160" s="394">
        <v>2.4121707425645615</v>
      </c>
      <c r="IN160" s="394">
        <v>2.4036857167144117</v>
      </c>
      <c r="IO160" s="394">
        <v>2.3952305376998972</v>
      </c>
      <c r="IP160" s="394">
        <v>2.3868051005321096</v>
      </c>
      <c r="IQ160" s="394">
        <v>2.3784093005914499</v>
      </c>
      <c r="IR160" s="394">
        <v>2.3674000227639458</v>
      </c>
      <c r="IS160" s="394">
        <v>2.3564417051299853</v>
      </c>
      <c r="IT160" s="394">
        <v>2.3455341118029485</v>
      </c>
      <c r="IU160" s="394">
        <v>2.3346770079880983</v>
      </c>
      <c r="IV160" s="394">
        <v>2.3238701599775249</v>
      </c>
      <c r="IW160" s="394">
        <v>2.3238739622181153</v>
      </c>
      <c r="IX160" s="394">
        <v>2.3238777644649269</v>
      </c>
      <c r="IY160" s="394">
        <v>2.3238815667179593</v>
      </c>
      <c r="IZ160" s="394">
        <v>2.323885368977213</v>
      </c>
      <c r="JA160" s="394">
        <v>2.3238891712426879</v>
      </c>
      <c r="JB160" s="394">
        <v>2.3036379019194291</v>
      </c>
      <c r="JC160" s="394">
        <v>2.2943625432090613</v>
      </c>
      <c r="JD160" s="394">
        <v>2.2890424515889847</v>
      </c>
      <c r="JE160" s="394">
        <v>2.2855922966776898</v>
      </c>
      <c r="JF160" s="394">
        <v>2.2831735581470456</v>
      </c>
      <c r="JG160" s="394">
        <v>2.2813838697064046</v>
      </c>
      <c r="JH160" s="394">
        <v>2.2800060711708192</v>
      </c>
      <c r="JI160" s="394">
        <v>2.2789126441585554</v>
      </c>
      <c r="JJ160" s="394">
        <v>2.2780237847235241</v>
      </c>
      <c r="JK160" s="394">
        <v>2.2772869953550927</v>
      </c>
      <c r="JL160" s="394">
        <v>2.2766663260516067</v>
      </c>
      <c r="JM160" s="394">
        <v>2.2761363307295666</v>
      </c>
      <c r="JN160" s="394">
        <v>2.2756784920619233</v>
      </c>
      <c r="JO160" s="394">
        <v>2.2752790134796772</v>
      </c>
      <c r="JP160" s="394">
        <v>2.274927404935438</v>
      </c>
      <c r="JQ160" s="394">
        <v>2.2746155483366413</v>
      </c>
      <c r="JR160" s="394">
        <v>2.2743370629981121</v>
      </c>
      <c r="JS160" s="394">
        <v>2.2740868644546879</v>
      </c>
      <c r="JT160" s="394">
        <v>2.2738608512152365</v>
      </c>
      <c r="JU160" s="394">
        <v>2.2736556781678834</v>
      </c>
      <c r="JV160" s="394">
        <v>2.2734685899041804</v>
      </c>
      <c r="JW160" s="394">
        <v>2.2732972962572684</v>
      </c>
      <c r="JX160" s="394">
        <v>2.2731398780857703</v>
      </c>
      <c r="JY160" s="394">
        <v>2.2729947150621128</v>
      </c>
      <c r="JZ160" s="394">
        <v>2.2728604296941923</v>
      </c>
      <c r="KA160" s="394">
        <v>2.2727358434766334</v>
      </c>
      <c r="KB160" s="394">
        <v>2.2726199422121871</v>
      </c>
      <c r="KC160" s="394">
        <v>2.272511848341233</v>
      </c>
    </row>
    <row r="161" spans="1:289" x14ac:dyDescent="0.25">
      <c r="A161" s="383">
        <v>152</v>
      </c>
      <c r="B161" s="384" t="s">
        <v>850</v>
      </c>
      <c r="C161" s="385" t="s">
        <v>855</v>
      </c>
      <c r="D161" s="385" t="s">
        <v>856</v>
      </c>
      <c r="E161" s="129">
        <v>2080</v>
      </c>
      <c r="F161" s="386">
        <v>166.83966999999998</v>
      </c>
      <c r="G161" s="386">
        <v>222.30915970246122</v>
      </c>
      <c r="H161" s="386">
        <v>296.22069192305651</v>
      </c>
      <c r="I161" s="386">
        <v>394.70572620945808</v>
      </c>
      <c r="J161" s="386">
        <v>525.93425966003394</v>
      </c>
      <c r="K161" s="386">
        <v>534.07611295870777</v>
      </c>
      <c r="L161" s="386">
        <v>542.34400819878306</v>
      </c>
      <c r="M161" s="386">
        <v>550.73989660320751</v>
      </c>
      <c r="N161" s="386">
        <v>559.26575960131026</v>
      </c>
      <c r="O161" s="386">
        <v>567.92360929641973</v>
      </c>
      <c r="P161" s="386">
        <v>576.23830472825387</v>
      </c>
      <c r="Q161" s="386">
        <v>584.674731602473</v>
      </c>
      <c r="R161" s="386">
        <v>593.23467213036645</v>
      </c>
      <c r="S161" s="386">
        <v>601.9199346157186</v>
      </c>
      <c r="T161" s="386">
        <v>610.73235383681651</v>
      </c>
      <c r="U161" s="386">
        <v>613.74290778601039</v>
      </c>
      <c r="V161" s="386">
        <v>616.76830200856466</v>
      </c>
      <c r="W161" s="386">
        <v>619.80860965836314</v>
      </c>
      <c r="X161" s="386">
        <v>622.86390424989531</v>
      </c>
      <c r="Y161" s="386">
        <v>625.93425966003406</v>
      </c>
      <c r="Z161" s="386">
        <v>625.93425966003406</v>
      </c>
      <c r="AA161" s="386">
        <v>625.93425966003406</v>
      </c>
      <c r="AB161" s="386">
        <v>625.93425966003406</v>
      </c>
      <c r="AC161" s="386">
        <v>625.93425966003406</v>
      </c>
      <c r="AD161" s="386">
        <v>625.93425966003406</v>
      </c>
      <c r="AE161" s="386">
        <v>625.93425966003406</v>
      </c>
      <c r="AF161" s="386">
        <v>625.93425966003406</v>
      </c>
      <c r="AG161" s="386">
        <v>625.93425966003406</v>
      </c>
      <c r="AH161" s="386">
        <v>625.93425966003406</v>
      </c>
      <c r="AI161" s="386">
        <v>625.93425966003406</v>
      </c>
      <c r="AJ161" s="386">
        <v>625.93425966003406</v>
      </c>
      <c r="AK161" s="386">
        <v>625.93425966003406</v>
      </c>
      <c r="AL161" s="386">
        <v>625.93425966003406</v>
      </c>
      <c r="AM161" s="386">
        <v>625.93425966003406</v>
      </c>
      <c r="AN161" s="386">
        <v>625.93425966003406</v>
      </c>
      <c r="AO161" s="387">
        <v>661.40089324360429</v>
      </c>
      <c r="AP161" s="387">
        <v>696.86752682717452</v>
      </c>
      <c r="AQ161" s="387">
        <v>732.33416041074474</v>
      </c>
      <c r="AR161" s="387">
        <v>767.80079399431497</v>
      </c>
      <c r="AS161" s="387">
        <v>803.2674275778852</v>
      </c>
      <c r="AT161" s="387">
        <v>838.73406116145543</v>
      </c>
      <c r="AU161" s="387">
        <v>874.20069474502566</v>
      </c>
      <c r="AV161" s="387">
        <v>909.66732832859589</v>
      </c>
      <c r="AW161" s="387">
        <v>945.13396191216611</v>
      </c>
      <c r="AX161" s="387">
        <v>980.60059549573634</v>
      </c>
      <c r="AY161" s="387">
        <v>1016.0672290793066</v>
      </c>
      <c r="AZ161" s="387">
        <v>1051.5338626628768</v>
      </c>
      <c r="BA161" s="387">
        <v>1087.000496246447</v>
      </c>
      <c r="BB161" s="387">
        <v>1122.4671298300173</v>
      </c>
      <c r="BC161" s="387">
        <v>1157.9337634135875</v>
      </c>
      <c r="BD161" s="387">
        <v>1193.4003969971577</v>
      </c>
      <c r="BE161" s="387">
        <v>1228.8670305807279</v>
      </c>
      <c r="BF161" s="387">
        <v>1264.3336641642982</v>
      </c>
      <c r="BG161" s="387">
        <v>1299.8002977478684</v>
      </c>
      <c r="BH161" s="387">
        <v>1335.2669313314386</v>
      </c>
      <c r="BI161" s="387">
        <v>1370.7335649150089</v>
      </c>
      <c r="BJ161" s="387">
        <v>1406.2001984985791</v>
      </c>
      <c r="BK161" s="387">
        <v>1441.6668320821493</v>
      </c>
      <c r="BL161" s="387">
        <v>1477.1334656657195</v>
      </c>
      <c r="BM161" s="387">
        <v>1512.6000992492898</v>
      </c>
      <c r="BN161" s="387">
        <v>1548.06673283286</v>
      </c>
      <c r="BO161" s="387">
        <v>1583.5333664164302</v>
      </c>
      <c r="BP161" s="387">
        <v>1619.0000000000005</v>
      </c>
      <c r="CA161" s="386">
        <v>490</v>
      </c>
      <c r="CB161" s="386">
        <v>645.97020796508707</v>
      </c>
      <c r="CC161" s="386">
        <v>851.58675424175067</v>
      </c>
      <c r="CD161" s="386">
        <v>1122.6523933425656</v>
      </c>
      <c r="CE161" s="386">
        <v>1480</v>
      </c>
      <c r="CF161" s="386">
        <v>1497.898170493246</v>
      </c>
      <c r="CG161" s="386">
        <v>1516.0127899777119</v>
      </c>
      <c r="CH161" s="386">
        <v>1534.3464760486327</v>
      </c>
      <c r="CI161" s="386">
        <v>1552.9018779567609</v>
      </c>
      <c r="CJ161" s="386">
        <v>1571.6816769911873</v>
      </c>
      <c r="CK161" s="386">
        <v>1589.3423874033413</v>
      </c>
      <c r="CL161" s="386">
        <v>1607.2015481103788</v>
      </c>
      <c r="CM161" s="386">
        <v>1625.261389063339</v>
      </c>
      <c r="CN161" s="386">
        <v>1643.5241652708291</v>
      </c>
      <c r="CO161" s="386">
        <v>1661.9921570805911</v>
      </c>
      <c r="CP161" s="386">
        <v>1664.6797981464688</v>
      </c>
      <c r="CQ161" s="386">
        <v>1667.3717854509662</v>
      </c>
      <c r="CR161" s="386">
        <v>1670.0681260224737</v>
      </c>
      <c r="CS161" s="386">
        <v>1672.7688269007474</v>
      </c>
      <c r="CT161" s="386">
        <v>1675.4738951369275</v>
      </c>
      <c r="CU161" s="386">
        <v>1669.5244045095806</v>
      </c>
      <c r="CV161" s="386">
        <v>1663.5960401073735</v>
      </c>
      <c r="CW161" s="386">
        <v>1657.6887269125584</v>
      </c>
      <c r="CX161" s="386">
        <v>1651.8023901737702</v>
      </c>
      <c r="CY161" s="386">
        <v>1645.9369554050807</v>
      </c>
      <c r="CZ161" s="386">
        <v>1639.173907123954</v>
      </c>
      <c r="DA161" s="386">
        <v>1632.43864776992</v>
      </c>
      <c r="DB161" s="386">
        <v>1625.7310631600781</v>
      </c>
      <c r="DC161" s="386">
        <v>1619.051039580698</v>
      </c>
      <c r="DD161" s="386">
        <v>1612.3984637852916</v>
      </c>
      <c r="DE161" s="386">
        <v>1612.3991952187098</v>
      </c>
      <c r="DF161" s="386">
        <v>1612.3999266524597</v>
      </c>
      <c r="DG161" s="386">
        <v>1612.4006580865416</v>
      </c>
      <c r="DH161" s="386">
        <v>1612.4013895209553</v>
      </c>
      <c r="DI161" s="386">
        <v>1612.4021209557013</v>
      </c>
      <c r="DJ161" s="387">
        <v>1683.9234737787119</v>
      </c>
      <c r="DK161" s="387">
        <v>1755.4448266017225</v>
      </c>
      <c r="DL161" s="387">
        <v>1826.9661794247331</v>
      </c>
      <c r="DM161" s="387">
        <v>1898.4875322477437</v>
      </c>
      <c r="DN161" s="387">
        <v>1970.0088850707543</v>
      </c>
      <c r="DO161" s="387">
        <v>2041.5302378937649</v>
      </c>
      <c r="DP161" s="387">
        <v>2113.0515907167755</v>
      </c>
      <c r="DQ161" s="387">
        <v>2184.5729435397861</v>
      </c>
      <c r="DR161" s="387">
        <v>2256.0942963627967</v>
      </c>
      <c r="DS161" s="387">
        <v>2327.6156491858073</v>
      </c>
      <c r="DT161" s="387">
        <v>2399.1370020088179</v>
      </c>
      <c r="DU161" s="387">
        <v>2470.6583548318285</v>
      </c>
      <c r="DV161" s="387">
        <v>2542.1797076548391</v>
      </c>
      <c r="DW161" s="387">
        <v>2613.7010604778498</v>
      </c>
      <c r="DX161" s="387">
        <v>2685.2224133008604</v>
      </c>
      <c r="DY161" s="387">
        <v>2756.743766123871</v>
      </c>
      <c r="DZ161" s="387">
        <v>2828.2651189468816</v>
      </c>
      <c r="EA161" s="387">
        <v>2899.7864717698922</v>
      </c>
      <c r="EB161" s="387">
        <v>2971.3078245929028</v>
      </c>
      <c r="EC161" s="387">
        <v>3042.8291774159134</v>
      </c>
      <c r="ED161" s="387">
        <v>3114.350530238924</v>
      </c>
      <c r="EE161" s="387">
        <v>3185.8718830619346</v>
      </c>
      <c r="EF161" s="387">
        <v>3257.3932358849452</v>
      </c>
      <c r="EG161" s="387">
        <v>3328.9145887079558</v>
      </c>
      <c r="EH161" s="387">
        <v>3400.4359415309664</v>
      </c>
      <c r="EI161" s="387">
        <v>3471.957294353977</v>
      </c>
      <c r="EJ161" s="387">
        <v>3543.4786471769876</v>
      </c>
      <c r="EK161" s="387">
        <v>3614.9999999999982</v>
      </c>
      <c r="EY161" s="386">
        <v>1228</v>
      </c>
      <c r="EZ161" s="386">
        <v>1234</v>
      </c>
      <c r="FA161" s="386">
        <v>1240</v>
      </c>
      <c r="FB161" s="386">
        <v>1246</v>
      </c>
      <c r="FC161" s="386">
        <v>1251.8</v>
      </c>
      <c r="FD161" s="386">
        <v>1412</v>
      </c>
      <c r="FE161" s="386">
        <v>1572</v>
      </c>
      <c r="FF161" s="386">
        <v>1732</v>
      </c>
      <c r="FG161" s="386">
        <v>1892</v>
      </c>
      <c r="FH161" s="386">
        <v>2052</v>
      </c>
      <c r="FI161" s="386">
        <v>2214.4000000000005</v>
      </c>
      <c r="FJ161" s="386">
        <v>2200</v>
      </c>
      <c r="FK161" s="386">
        <v>2186</v>
      </c>
      <c r="FL161" s="386">
        <v>2172</v>
      </c>
      <c r="FM161" s="386">
        <v>2158</v>
      </c>
      <c r="FN161" s="386">
        <v>2144</v>
      </c>
      <c r="FO161" s="386">
        <v>2130</v>
      </c>
      <c r="FP161" s="386">
        <v>2116</v>
      </c>
      <c r="FQ161" s="386">
        <v>2102</v>
      </c>
      <c r="FR161" s="386">
        <v>2088</v>
      </c>
      <c r="FS161" s="386">
        <v>2074</v>
      </c>
      <c r="FT161" s="386">
        <v>2060</v>
      </c>
      <c r="FU161" s="386">
        <v>2046</v>
      </c>
      <c r="FV161" s="386">
        <v>2032</v>
      </c>
      <c r="FW161" s="386">
        <v>2018</v>
      </c>
      <c r="FX161" s="386">
        <v>2004</v>
      </c>
      <c r="FY161" s="386">
        <v>1990</v>
      </c>
      <c r="FZ161" s="386">
        <v>1976</v>
      </c>
      <c r="GA161" s="386">
        <v>1962</v>
      </c>
      <c r="GB161" s="386">
        <v>1948</v>
      </c>
      <c r="GC161" s="386">
        <v>1935.1999999999998</v>
      </c>
      <c r="GD161" s="387">
        <v>1966.3357142857142</v>
      </c>
      <c r="GE161" s="387">
        <v>1997.4714285714285</v>
      </c>
      <c r="GF161" s="387">
        <v>2028.6071428571429</v>
      </c>
      <c r="GG161" s="387">
        <v>2059.7428571428572</v>
      </c>
      <c r="GH161" s="387">
        <v>2090.8785714285714</v>
      </c>
      <c r="GI161" s="387">
        <v>2122.0142857142855</v>
      </c>
      <c r="GJ161" s="387">
        <v>2153.1499999999996</v>
      </c>
      <c r="GK161" s="387">
        <v>2184.2857142857138</v>
      </c>
      <c r="GL161" s="387">
        <v>2215.4214285714279</v>
      </c>
      <c r="GM161" s="387">
        <v>2246.557142857142</v>
      </c>
      <c r="GN161" s="387">
        <v>2277.6928571428562</v>
      </c>
      <c r="GO161" s="387">
        <v>2308.8285714285703</v>
      </c>
      <c r="GP161" s="387">
        <v>2339.9642857142844</v>
      </c>
      <c r="GQ161" s="387">
        <v>2371.0999999999985</v>
      </c>
      <c r="GR161" s="387">
        <v>2402.2357142857127</v>
      </c>
      <c r="GS161" s="387">
        <v>2433.3714285714268</v>
      </c>
      <c r="GT161" s="387">
        <v>2464.5071428571409</v>
      </c>
      <c r="GU161" s="387">
        <v>2495.6428571428551</v>
      </c>
      <c r="GV161" s="387">
        <v>2526.7785714285692</v>
      </c>
      <c r="GW161" s="387">
        <v>2557.9142857142833</v>
      </c>
      <c r="GX161" s="387">
        <v>2589.0499999999975</v>
      </c>
      <c r="GY161" s="387">
        <v>2620.1857142857116</v>
      </c>
      <c r="GZ161" s="387">
        <v>2651.3214285714257</v>
      </c>
      <c r="HA161" s="387">
        <v>2682.4571428571398</v>
      </c>
      <c r="HB161" s="387">
        <v>2713.592857142854</v>
      </c>
      <c r="HC161" s="387">
        <v>2744.7285714285681</v>
      </c>
      <c r="HD161" s="387">
        <v>2775.8642857142822</v>
      </c>
      <c r="HE161" s="387">
        <v>2806.9999999999964</v>
      </c>
      <c r="HS161" s="394">
        <v>2.9369513857225926</v>
      </c>
      <c r="HT161" s="394">
        <v>2.9057291603713233</v>
      </c>
      <c r="HU161" s="394">
        <v>2.8748388531309987</v>
      </c>
      <c r="HV161" s="394">
        <v>2.8442769354372346</v>
      </c>
      <c r="HW161" s="394">
        <v>2.8140399162372081</v>
      </c>
      <c r="HX161" s="394">
        <v>2.8046529963586977</v>
      </c>
      <c r="HY161" s="394">
        <v>2.7952973888522323</v>
      </c>
      <c r="HZ161" s="394">
        <v>2.7859729892677194</v>
      </c>
      <c r="IA161" s="394">
        <v>2.7766796935034868</v>
      </c>
      <c r="IB161" s="394">
        <v>2.767417397805116</v>
      </c>
      <c r="IC161" s="394">
        <v>2.758133873368334</v>
      </c>
      <c r="ID161" s="394">
        <v>2.7488814912615949</v>
      </c>
      <c r="IE161" s="394">
        <v>2.7396601470154449</v>
      </c>
      <c r="IF161" s="394">
        <v>2.7304697365108832</v>
      </c>
      <c r="IG161" s="394">
        <v>2.7213101559781849</v>
      </c>
      <c r="IH161" s="394">
        <v>2.7123405859817797</v>
      </c>
      <c r="II161" s="394">
        <v>2.7034005801222456</v>
      </c>
      <c r="IJ161" s="394">
        <v>2.694490040954757</v>
      </c>
      <c r="IK161" s="394">
        <v>2.6856088713556701</v>
      </c>
      <c r="IL161" s="394">
        <v>2.6767569745214677</v>
      </c>
      <c r="IM161" s="394">
        <v>2.6672519977039686</v>
      </c>
      <c r="IN161" s="394">
        <v>2.657780772394418</v>
      </c>
      <c r="IO161" s="394">
        <v>2.6483431787435712</v>
      </c>
      <c r="IP161" s="394">
        <v>2.6389390973277602</v>
      </c>
      <c r="IQ161" s="394">
        <v>2.629568409147383</v>
      </c>
      <c r="IR161" s="394">
        <v>2.6187636829692695</v>
      </c>
      <c r="IS161" s="394">
        <v>2.608003352710798</v>
      </c>
      <c r="IT161" s="394">
        <v>2.5972872359520109</v>
      </c>
      <c r="IU161" s="394">
        <v>2.5866151510225035</v>
      </c>
      <c r="IV161" s="394">
        <v>2.5759869169983434</v>
      </c>
      <c r="IW161" s="394">
        <v>2.5759880855450508</v>
      </c>
      <c r="IX161" s="394">
        <v>2.575989254092288</v>
      </c>
      <c r="IY161" s="394">
        <v>2.5759904226400558</v>
      </c>
      <c r="IZ161" s="394">
        <v>2.5759915911883535</v>
      </c>
      <c r="JA161" s="394">
        <v>2.5759927597371823</v>
      </c>
      <c r="JB161" s="394">
        <v>2.545995161150314</v>
      </c>
      <c r="JC161" s="394">
        <v>2.5190509803121861</v>
      </c>
      <c r="JD161" s="394">
        <v>2.4947165900332187</v>
      </c>
      <c r="JE161" s="394">
        <v>2.472630332109035</v>
      </c>
      <c r="JF161" s="394">
        <v>2.452494421454356</v>
      </c>
      <c r="JG161" s="394">
        <v>2.4340614414379584</v>
      </c>
      <c r="JH161" s="394">
        <v>2.4171241265520615</v>
      </c>
      <c r="JI161" s="394">
        <v>2.4015075352367283</v>
      </c>
      <c r="JJ161" s="394">
        <v>2.3870629850167862</v>
      </c>
      <c r="JK161" s="394">
        <v>2.3736633037726191</v>
      </c>
      <c r="JL161" s="394">
        <v>2.3611990755599495</v>
      </c>
      <c r="JM161" s="394">
        <v>2.3495756461662567</v>
      </c>
      <c r="JN161" s="394">
        <v>2.3387107148831245</v>
      </c>
      <c r="JO161" s="394">
        <v>2.3285323828357094</v>
      </c>
      <c r="JP161" s="394">
        <v>2.3189775599813478</v>
      </c>
      <c r="JQ161" s="394">
        <v>2.309990656162348</v>
      </c>
      <c r="JR161" s="394">
        <v>2.301522498825868</v>
      </c>
      <c r="JS161" s="394">
        <v>2.2935294329021909</v>
      </c>
      <c r="JT161" s="394">
        <v>2.2859725680485026</v>
      </c>
      <c r="JU161" s="394">
        <v>2.2788171458584752</v>
      </c>
      <c r="JV161" s="394">
        <v>2.2720320053095269</v>
      </c>
      <c r="JW161" s="394">
        <v>2.2655891291037631</v>
      </c>
      <c r="JX161" s="394">
        <v>2.2594632569720741</v>
      </c>
      <c r="JY161" s="394">
        <v>2.2536315546866779</v>
      </c>
      <c r="JZ161" s="394">
        <v>2.2480733296385593</v>
      </c>
      <c r="KA161" s="394">
        <v>2.2427697855121038</v>
      </c>
      <c r="KB161" s="394">
        <v>2.237703809927261</v>
      </c>
      <c r="KC161" s="394">
        <v>2.2328597899938214</v>
      </c>
    </row>
    <row r="162" spans="1:289" x14ac:dyDescent="0.25">
      <c r="A162" s="383">
        <v>153</v>
      </c>
      <c r="B162" s="384" t="s">
        <v>850</v>
      </c>
      <c r="C162" s="385" t="s">
        <v>142</v>
      </c>
      <c r="D162" s="385" t="s">
        <v>142</v>
      </c>
      <c r="E162" s="129">
        <v>2052</v>
      </c>
      <c r="F162" s="386">
        <v>169.77892000000003</v>
      </c>
      <c r="G162" s="386">
        <v>171.56048972604364</v>
      </c>
      <c r="H162" s="386">
        <v>173.36075429764733</v>
      </c>
      <c r="I162" s="386">
        <v>175.17990988858156</v>
      </c>
      <c r="J162" s="386">
        <v>177.01815473116005</v>
      </c>
      <c r="K162" s="386">
        <v>177.35023974579153</v>
      </c>
      <c r="L162" s="386">
        <v>177.68294774995258</v>
      </c>
      <c r="M162" s="386">
        <v>178.01627991236788</v>
      </c>
      <c r="N162" s="386">
        <v>178.35023740395465</v>
      </c>
      <c r="O162" s="386">
        <v>178.68482139782671</v>
      </c>
      <c r="P162" s="386">
        <v>179.01691799135926</v>
      </c>
      <c r="Q162" s="386">
        <v>179.34963180658181</v>
      </c>
      <c r="R162" s="386">
        <v>179.68296399063831</v>
      </c>
      <c r="S162" s="386">
        <v>180.01691569280484</v>
      </c>
      <c r="T162" s="386">
        <v>180.35148806449337</v>
      </c>
      <c r="U162" s="386">
        <v>180.6835960240976</v>
      </c>
      <c r="V162" s="386">
        <v>181.01631554337354</v>
      </c>
      <c r="W162" s="386">
        <v>181.34964774847677</v>
      </c>
      <c r="X162" s="386">
        <v>181.68359376763664</v>
      </c>
      <c r="Y162" s="386">
        <v>182.01815473116002</v>
      </c>
      <c r="Z162" s="386">
        <v>182.35027384982106</v>
      </c>
      <c r="AA162" s="386">
        <v>182.68299896907115</v>
      </c>
      <c r="AB162" s="386">
        <v>183.01633119464819</v>
      </c>
      <c r="AC162" s="386">
        <v>183.35027163430775</v>
      </c>
      <c r="AD162" s="386">
        <v>183.68482139782668</v>
      </c>
      <c r="AE162" s="386">
        <v>184.01695147413437</v>
      </c>
      <c r="AF162" s="386">
        <v>184.34968209210223</v>
      </c>
      <c r="AG162" s="386">
        <v>184.68301433760084</v>
      </c>
      <c r="AH162" s="386">
        <v>185.01694929846423</v>
      </c>
      <c r="AI162" s="386">
        <v>185.35148806449334</v>
      </c>
      <c r="AJ162" s="386">
        <v>185.6836289024416</v>
      </c>
      <c r="AK162" s="386">
        <v>186.01636492059254</v>
      </c>
      <c r="AL162" s="386">
        <v>186.3496971854801</v>
      </c>
      <c r="AM162" s="386">
        <v>186.68362676554938</v>
      </c>
      <c r="AN162" s="386">
        <v>187.01815473116</v>
      </c>
      <c r="AO162" s="387">
        <v>187.01815473116</v>
      </c>
      <c r="AP162" s="387">
        <v>187.01815473116</v>
      </c>
      <c r="AQ162" s="387">
        <v>187.01815473116</v>
      </c>
      <c r="AR162" s="387">
        <v>187.01815473116</v>
      </c>
      <c r="AS162" s="387">
        <v>187.01815473116</v>
      </c>
      <c r="AT162" s="387">
        <v>187.01815473116</v>
      </c>
      <c r="AU162" s="387">
        <v>187.01815473116</v>
      </c>
      <c r="AV162" s="387">
        <v>187.01815473116</v>
      </c>
      <c r="AW162" s="387">
        <v>187.01815473116</v>
      </c>
      <c r="AX162" s="387">
        <v>187.01815473116</v>
      </c>
      <c r="AY162" s="387">
        <v>187.01815473116</v>
      </c>
      <c r="AZ162" s="387">
        <v>187.01815473116</v>
      </c>
      <c r="BA162" s="387">
        <v>187.01815473116</v>
      </c>
      <c r="BB162" s="387">
        <v>187.01815473116</v>
      </c>
      <c r="BC162" s="387">
        <v>187.01815473116</v>
      </c>
      <c r="BD162" s="387">
        <v>187.01815473116</v>
      </c>
      <c r="BE162" s="387">
        <v>187.01815473116</v>
      </c>
      <c r="BF162" s="387">
        <v>187.01815473116</v>
      </c>
      <c r="BG162" s="387">
        <v>187.01815473116</v>
      </c>
      <c r="BH162" s="387">
        <v>187.01815473116</v>
      </c>
      <c r="BI162" s="387">
        <v>187.01815473116</v>
      </c>
      <c r="BJ162" s="387">
        <v>187.01815473116</v>
      </c>
      <c r="BK162" s="387">
        <v>187.01815473116</v>
      </c>
      <c r="BL162" s="387">
        <v>187.01815473116</v>
      </c>
      <c r="BM162" s="387">
        <v>187.01815473116</v>
      </c>
      <c r="BN162" s="387">
        <v>187.01815473116</v>
      </c>
      <c r="BO162" s="387">
        <v>187.01815473116</v>
      </c>
      <c r="BP162" s="387">
        <v>187.01815473116</v>
      </c>
      <c r="CA162" s="386">
        <v>510.00000000000006</v>
      </c>
      <c r="CB162" s="386">
        <v>514.92810857802431</v>
      </c>
      <c r="CC162" s="386">
        <v>519.90383726223843</v>
      </c>
      <c r="CD162" s="386">
        <v>524.92764620372816</v>
      </c>
      <c r="CE162" s="386">
        <v>530</v>
      </c>
      <c r="CF162" s="386">
        <v>528.93016526858742</v>
      </c>
      <c r="CG162" s="386">
        <v>527.86249005859474</v>
      </c>
      <c r="CH162" s="386">
        <v>526.79697001090676</v>
      </c>
      <c r="CI162" s="386">
        <v>525.73360077520761</v>
      </c>
      <c r="CJ162" s="386">
        <v>524.67237800996247</v>
      </c>
      <c r="CK162" s="386">
        <v>523.56368294747449</v>
      </c>
      <c r="CL162" s="386">
        <v>522.45733068935954</v>
      </c>
      <c r="CM162" s="386">
        <v>521.35331628499353</v>
      </c>
      <c r="CN162" s="386">
        <v>520.25163479421394</v>
      </c>
      <c r="CO162" s="386">
        <v>519.152281287297</v>
      </c>
      <c r="CP162" s="386">
        <v>518.34576992268615</v>
      </c>
      <c r="CQ162" s="386">
        <v>517.54051148636768</v>
      </c>
      <c r="CR162" s="386">
        <v>516.73650403189731</v>
      </c>
      <c r="CS162" s="386">
        <v>515.93374561585495</v>
      </c>
      <c r="CT162" s="386">
        <v>515.13223429783932</v>
      </c>
      <c r="CU162" s="386">
        <v>514.3245969194046</v>
      </c>
      <c r="CV162" s="386">
        <v>513.51822577532994</v>
      </c>
      <c r="CW162" s="386">
        <v>512.71311888038099</v>
      </c>
      <c r="CX162" s="386">
        <v>511.90927425243592</v>
      </c>
      <c r="CY162" s="386">
        <v>511.10668991248042</v>
      </c>
      <c r="CZ162" s="386">
        <v>510.21430096139693</v>
      </c>
      <c r="DA162" s="386">
        <v>509.32347011560876</v>
      </c>
      <c r="DB162" s="386">
        <v>508.43419465467417</v>
      </c>
      <c r="DC162" s="386">
        <v>507.5464718629014</v>
      </c>
      <c r="DD162" s="386">
        <v>506.66029902934014</v>
      </c>
      <c r="DE162" s="386">
        <v>507.56820960525533</v>
      </c>
      <c r="DF162" s="386">
        <v>508.47774711269727</v>
      </c>
      <c r="DG162" s="386">
        <v>509.38891446704804</v>
      </c>
      <c r="DH162" s="386">
        <v>510.30171458891391</v>
      </c>
      <c r="DI162" s="386">
        <v>511.21615040413479</v>
      </c>
      <c r="DJ162" s="387">
        <v>511.21615040413479</v>
      </c>
      <c r="DK162" s="387">
        <v>511.21615040413479</v>
      </c>
      <c r="DL162" s="387">
        <v>511.21615040413479</v>
      </c>
      <c r="DM162" s="387">
        <v>511.21615040413479</v>
      </c>
      <c r="DN162" s="387">
        <v>511.21615040413479</v>
      </c>
      <c r="DO162" s="387">
        <v>511.21615040413479</v>
      </c>
      <c r="DP162" s="387">
        <v>511.21615040413479</v>
      </c>
      <c r="DQ162" s="387">
        <v>511.21615040413479</v>
      </c>
      <c r="DR162" s="387">
        <v>511.21615040413479</v>
      </c>
      <c r="DS162" s="387">
        <v>511.21615040413479</v>
      </c>
      <c r="DT162" s="387">
        <v>511.21615040413479</v>
      </c>
      <c r="DU162" s="387">
        <v>511.21615040413479</v>
      </c>
      <c r="DV162" s="387">
        <v>511.21615040413479</v>
      </c>
      <c r="DW162" s="387">
        <v>511.21615040413479</v>
      </c>
      <c r="DX162" s="387">
        <v>511.21615040413479</v>
      </c>
      <c r="DY162" s="387">
        <v>511.21615040413479</v>
      </c>
      <c r="DZ162" s="387">
        <v>511.21615040413479</v>
      </c>
      <c r="EA162" s="387">
        <v>511.21615040413479</v>
      </c>
      <c r="EB162" s="387">
        <v>511.21615040413479</v>
      </c>
      <c r="EC162" s="387">
        <v>511.21615040413479</v>
      </c>
      <c r="ED162" s="387">
        <v>511.21615040413479</v>
      </c>
      <c r="EE162" s="387">
        <v>511.21615040413479</v>
      </c>
      <c r="EF162" s="387">
        <v>511.21615040413479</v>
      </c>
      <c r="EG162" s="387">
        <v>511.21615040413479</v>
      </c>
      <c r="EH162" s="387">
        <v>511.21615040413479</v>
      </c>
      <c r="EI162" s="387">
        <v>511.21615040413479</v>
      </c>
      <c r="EJ162" s="387">
        <v>511.21615040413479</v>
      </c>
      <c r="EK162" s="387">
        <v>511.21615040413479</v>
      </c>
      <c r="EY162" s="386">
        <v>136</v>
      </c>
      <c r="EZ162" s="386">
        <v>136</v>
      </c>
      <c r="FA162" s="386">
        <v>136</v>
      </c>
      <c r="FB162" s="386">
        <v>136</v>
      </c>
      <c r="FC162" s="386">
        <v>135</v>
      </c>
      <c r="FD162" s="386">
        <v>137</v>
      </c>
      <c r="FE162" s="386">
        <v>139</v>
      </c>
      <c r="FF162" s="386">
        <v>141</v>
      </c>
      <c r="FG162" s="386">
        <v>143</v>
      </c>
      <c r="FH162" s="386">
        <v>145</v>
      </c>
      <c r="FI162" s="386">
        <v>145.1</v>
      </c>
      <c r="FJ162" s="386">
        <v>144</v>
      </c>
      <c r="FK162" s="386">
        <v>143</v>
      </c>
      <c r="FL162" s="386">
        <v>142</v>
      </c>
      <c r="FM162" s="386">
        <v>141</v>
      </c>
      <c r="FN162" s="386">
        <v>140</v>
      </c>
      <c r="FO162" s="386">
        <v>139</v>
      </c>
      <c r="FP162" s="386">
        <v>138</v>
      </c>
      <c r="FQ162" s="386">
        <v>137</v>
      </c>
      <c r="FR162" s="386">
        <v>136</v>
      </c>
      <c r="FS162" s="386">
        <v>135</v>
      </c>
      <c r="FT162" s="386">
        <v>134</v>
      </c>
      <c r="FU162" s="386">
        <v>133</v>
      </c>
      <c r="FV162" s="386">
        <v>132</v>
      </c>
      <c r="FW162" s="386">
        <v>131</v>
      </c>
      <c r="FX162" s="386">
        <v>130</v>
      </c>
      <c r="FY162" s="386">
        <v>129</v>
      </c>
      <c r="FZ162" s="386">
        <v>128</v>
      </c>
      <c r="GA162" s="386">
        <v>127</v>
      </c>
      <c r="GB162" s="386">
        <v>126</v>
      </c>
      <c r="GC162" s="386">
        <v>121.9</v>
      </c>
      <c r="GD162" s="387">
        <v>121.9</v>
      </c>
      <c r="GE162" s="387">
        <v>121.9</v>
      </c>
      <c r="GF162" s="387">
        <v>121.9</v>
      </c>
      <c r="GG162" s="387">
        <v>121.9</v>
      </c>
      <c r="GH162" s="387">
        <v>121.9</v>
      </c>
      <c r="GI162" s="387">
        <v>121.9</v>
      </c>
      <c r="GJ162" s="387">
        <v>121.9</v>
      </c>
      <c r="GK162" s="387">
        <v>121.9</v>
      </c>
      <c r="GL162" s="387">
        <v>121.9</v>
      </c>
      <c r="GM162" s="387">
        <v>121.9</v>
      </c>
      <c r="GN162" s="387">
        <v>121.9</v>
      </c>
      <c r="GO162" s="387">
        <v>121.9</v>
      </c>
      <c r="GP162" s="387">
        <v>121.9</v>
      </c>
      <c r="GQ162" s="387">
        <v>121.9</v>
      </c>
      <c r="GR162" s="387">
        <v>121.9</v>
      </c>
      <c r="GS162" s="387">
        <v>121.9</v>
      </c>
      <c r="GT162" s="387">
        <v>121.9</v>
      </c>
      <c r="GU162" s="387">
        <v>121.9</v>
      </c>
      <c r="GV162" s="387">
        <v>121.9</v>
      </c>
      <c r="GW162" s="387">
        <v>121.9</v>
      </c>
      <c r="GX162" s="387">
        <v>121.9</v>
      </c>
      <c r="GY162" s="387">
        <v>121.9</v>
      </c>
      <c r="GZ162" s="387">
        <v>121.9</v>
      </c>
      <c r="HA162" s="387">
        <v>121.9</v>
      </c>
      <c r="HB162" s="387">
        <v>121.9</v>
      </c>
      <c r="HC162" s="387">
        <v>121.9</v>
      </c>
      <c r="HD162" s="387">
        <v>121.9</v>
      </c>
      <c r="HE162" s="387">
        <v>121.9</v>
      </c>
      <c r="HS162" s="394">
        <v>3.0039064920427103</v>
      </c>
      <c r="HT162" s="394">
        <v>3.0014376235477482</v>
      </c>
      <c r="HU162" s="394">
        <v>2.9989707841810769</v>
      </c>
      <c r="HV162" s="394">
        <v>2.9965059722749841</v>
      </c>
      <c r="HW162" s="394">
        <v>2.9940431861631276</v>
      </c>
      <c r="HX162" s="394">
        <v>2.9824045686475524</v>
      </c>
      <c r="HY162" s="394">
        <v>2.9708111934378669</v>
      </c>
      <c r="HZ162" s="394">
        <v>2.9592628846655669</v>
      </c>
      <c r="IA162" s="394">
        <v>2.9477594671457963</v>
      </c>
      <c r="IB162" s="394">
        <v>2.9363007663746861</v>
      </c>
      <c r="IC162" s="394">
        <v>2.9246603551332826</v>
      </c>
      <c r="ID162" s="394">
        <v>2.9130660901093988</v>
      </c>
      <c r="IE162" s="394">
        <v>2.9015177883650485</v>
      </c>
      <c r="IF162" s="394">
        <v>2.8900152676874691</v>
      </c>
      <c r="IG162" s="394">
        <v>2.8785583465862454</v>
      </c>
      <c r="IH162" s="394">
        <v>2.8688037061956355</v>
      </c>
      <c r="II162" s="394">
        <v>2.8590821215911841</v>
      </c>
      <c r="IJ162" s="394">
        <v>2.849393480755948</v>
      </c>
      <c r="IK162" s="394">
        <v>2.8397376720525793</v>
      </c>
      <c r="IL162" s="394">
        <v>2.830114584222037</v>
      </c>
      <c r="IM162" s="394">
        <v>2.8205309817247048</v>
      </c>
      <c r="IN162" s="394">
        <v>2.8109798321313431</v>
      </c>
      <c r="IO162" s="394">
        <v>2.8014610255468497</v>
      </c>
      <c r="IP162" s="394">
        <v>2.791974452448259</v>
      </c>
      <c r="IQ162" s="394">
        <v>2.7825200036834818</v>
      </c>
      <c r="IR162" s="394">
        <v>2.7726483721969126</v>
      </c>
      <c r="IS162" s="394">
        <v>2.7628117625998816</v>
      </c>
      <c r="IT162" s="394">
        <v>2.7530100506441575</v>
      </c>
      <c r="IU162" s="394">
        <v>2.7432431125223098</v>
      </c>
      <c r="IV162" s="394">
        <v>2.7335108248661424</v>
      </c>
      <c r="IW162" s="394">
        <v>2.7335108248661615</v>
      </c>
      <c r="IX162" s="394">
        <v>2.7335108248661801</v>
      </c>
      <c r="IY162" s="394">
        <v>2.7335108248661988</v>
      </c>
      <c r="IZ162" s="394">
        <v>2.7335108248662174</v>
      </c>
      <c r="JA162" s="394">
        <v>2.7335108248662374</v>
      </c>
      <c r="JB162" s="394">
        <v>2.7335108248662374</v>
      </c>
      <c r="JC162" s="394">
        <v>2.7335108248662374</v>
      </c>
      <c r="JD162" s="394">
        <v>2.7335108248662374</v>
      </c>
      <c r="JE162" s="394">
        <v>2.7335108248662374</v>
      </c>
      <c r="JF162" s="394">
        <v>2.7335108248662374</v>
      </c>
      <c r="JG162" s="394">
        <v>2.7335108248662374</v>
      </c>
      <c r="JH162" s="394">
        <v>2.7335108248662374</v>
      </c>
      <c r="JI162" s="394">
        <v>2.7335108248662374</v>
      </c>
      <c r="JJ162" s="394">
        <v>2.7335108248662374</v>
      </c>
      <c r="JK162" s="394">
        <v>2.7335108248662374</v>
      </c>
      <c r="JL162" s="394">
        <v>2.7335108248662374</v>
      </c>
      <c r="JM162" s="394">
        <v>2.7335108248662374</v>
      </c>
      <c r="JN162" s="394">
        <v>2.7335108248662374</v>
      </c>
      <c r="JO162" s="394">
        <v>2.7335108248662374</v>
      </c>
      <c r="JP162" s="394">
        <v>2.7335108248662374</v>
      </c>
      <c r="JQ162" s="394">
        <v>2.7335108248662374</v>
      </c>
      <c r="JR162" s="394">
        <v>2.7335108248662374</v>
      </c>
      <c r="JS162" s="394">
        <v>2.7335108248662374</v>
      </c>
      <c r="JT162" s="394">
        <v>2.7335108248662374</v>
      </c>
      <c r="JU162" s="394">
        <v>2.7335108248662374</v>
      </c>
      <c r="JV162" s="394">
        <v>2.7335108248662374</v>
      </c>
      <c r="JW162" s="394">
        <v>2.7335108248662374</v>
      </c>
      <c r="JX162" s="394">
        <v>2.7335108248662374</v>
      </c>
      <c r="JY162" s="394">
        <v>2.7335108248662374</v>
      </c>
      <c r="JZ162" s="394">
        <v>2.7335108248662374</v>
      </c>
      <c r="KA162" s="394">
        <v>2.7335108248662374</v>
      </c>
      <c r="KB162" s="394">
        <v>2.7335108248662374</v>
      </c>
      <c r="KC162" s="394">
        <v>2.7335108248662374</v>
      </c>
    </row>
    <row r="163" spans="1:289" x14ac:dyDescent="0.25">
      <c r="A163" s="383">
        <v>154</v>
      </c>
      <c r="B163" s="384" t="s">
        <v>850</v>
      </c>
      <c r="C163" s="385" t="s">
        <v>142</v>
      </c>
      <c r="D163" s="385" t="s">
        <v>142</v>
      </c>
      <c r="E163" s="129">
        <v>2052</v>
      </c>
      <c r="F163" s="386">
        <v>160.68359000000001</v>
      </c>
      <c r="G163" s="386">
        <v>160.68359000000001</v>
      </c>
      <c r="H163" s="386">
        <v>160.68359000000001</v>
      </c>
      <c r="I163" s="386">
        <v>160.68359000000001</v>
      </c>
      <c r="J163" s="386">
        <v>160.68359000000004</v>
      </c>
      <c r="K163" s="386">
        <v>161.01554889799209</v>
      </c>
      <c r="L163" s="386">
        <v>161.34819359538631</v>
      </c>
      <c r="M163" s="386">
        <v>161.68152550898702</v>
      </c>
      <c r="N163" s="386">
        <v>162.01554605852564</v>
      </c>
      <c r="O163" s="386">
        <v>162.3502566666667</v>
      </c>
      <c r="P163" s="386">
        <v>162.6822295882325</v>
      </c>
      <c r="Q163" s="386">
        <v>163.01488132622222</v>
      </c>
      <c r="R163" s="386">
        <v>163.34821326867601</v>
      </c>
      <c r="S163" s="386">
        <v>163.68222680647222</v>
      </c>
      <c r="T163" s="386">
        <v>164.01692333333335</v>
      </c>
      <c r="U163" s="386">
        <v>164.34890999519214</v>
      </c>
      <c r="V163" s="386">
        <v>164.68156863126808</v>
      </c>
      <c r="W163" s="386">
        <v>165.01490060170417</v>
      </c>
      <c r="X163" s="386">
        <v>165.34890726939653</v>
      </c>
      <c r="Y163" s="386">
        <v>165.68359000000001</v>
      </c>
      <c r="Z163" s="386">
        <v>166.01559012736885</v>
      </c>
      <c r="AA163" s="386">
        <v>166.34825552330517</v>
      </c>
      <c r="AB163" s="386">
        <v>166.68158752088755</v>
      </c>
      <c r="AC163" s="386">
        <v>167.01558745586587</v>
      </c>
      <c r="AD163" s="386">
        <v>167.35025666666667</v>
      </c>
      <c r="AE163" s="386">
        <v>167.68226999292386</v>
      </c>
      <c r="AF163" s="386">
        <v>168.01494201460827</v>
      </c>
      <c r="AG163" s="386">
        <v>168.34827403853393</v>
      </c>
      <c r="AH163" s="386">
        <v>168.68226737410748</v>
      </c>
      <c r="AI163" s="386">
        <v>169.01692333333332</v>
      </c>
      <c r="AJ163" s="386">
        <v>169.34894959969833</v>
      </c>
      <c r="AK163" s="386">
        <v>169.68162811697042</v>
      </c>
      <c r="AL163" s="386">
        <v>170.01496016646763</v>
      </c>
      <c r="AM163" s="386">
        <v>170.34894703202511</v>
      </c>
      <c r="AN163" s="386">
        <v>170.68358999999998</v>
      </c>
      <c r="AO163" s="387">
        <v>170.68358999999998</v>
      </c>
      <c r="AP163" s="387">
        <v>170.68358999999998</v>
      </c>
      <c r="AQ163" s="387">
        <v>170.68358999999998</v>
      </c>
      <c r="AR163" s="387">
        <v>170.68358999999998</v>
      </c>
      <c r="AS163" s="387">
        <v>170.68358999999998</v>
      </c>
      <c r="AT163" s="387">
        <v>170.68358999999998</v>
      </c>
      <c r="AU163" s="387">
        <v>170.68358999999998</v>
      </c>
      <c r="AV163" s="387">
        <v>170.68358999999998</v>
      </c>
      <c r="AW163" s="387">
        <v>170.68358999999998</v>
      </c>
      <c r="AX163" s="387">
        <v>170.68358999999998</v>
      </c>
      <c r="AY163" s="387">
        <v>170.68358999999998</v>
      </c>
      <c r="AZ163" s="387">
        <v>170.68358999999998</v>
      </c>
      <c r="BA163" s="387">
        <v>170.68358999999998</v>
      </c>
      <c r="BB163" s="387">
        <v>170.68358999999998</v>
      </c>
      <c r="BC163" s="387">
        <v>170.68358999999998</v>
      </c>
      <c r="BD163" s="387">
        <v>170.68358999999998</v>
      </c>
      <c r="BE163" s="387">
        <v>170.68358999999998</v>
      </c>
      <c r="BF163" s="387">
        <v>170.68358999999998</v>
      </c>
      <c r="BG163" s="387">
        <v>170.68358999999998</v>
      </c>
      <c r="BH163" s="387">
        <v>170.68358999999998</v>
      </c>
      <c r="BI163" s="387">
        <v>170.68358999999998</v>
      </c>
      <c r="BJ163" s="387">
        <v>170.68358999999998</v>
      </c>
      <c r="BK163" s="387">
        <v>170.68358999999998</v>
      </c>
      <c r="BL163" s="387">
        <v>170.68358999999998</v>
      </c>
      <c r="BM163" s="387">
        <v>170.68358999999998</v>
      </c>
      <c r="BN163" s="387">
        <v>170.68358999999998</v>
      </c>
      <c r="BO163" s="387">
        <v>170.68358999999998</v>
      </c>
      <c r="BP163" s="387">
        <v>170.68358999999998</v>
      </c>
      <c r="CA163" s="386">
        <v>510</v>
      </c>
      <c r="CB163" s="386">
        <v>510</v>
      </c>
      <c r="CC163" s="386">
        <v>510</v>
      </c>
      <c r="CD163" s="386">
        <v>510</v>
      </c>
      <c r="CE163" s="386">
        <v>510</v>
      </c>
      <c r="CF163" s="386">
        <v>508.6375195820824</v>
      </c>
      <c r="CG163" s="386">
        <v>507.27867907179075</v>
      </c>
      <c r="CH163" s="386">
        <v>505.92346874500174</v>
      </c>
      <c r="CI163" s="386">
        <v>504.57187890357039</v>
      </c>
      <c r="CJ163" s="386">
        <v>503.22389987526054</v>
      </c>
      <c r="CK163" s="386">
        <v>501.81122341272226</v>
      </c>
      <c r="CL163" s="386">
        <v>500.40251268946679</v>
      </c>
      <c r="CM163" s="386">
        <v>498.99775657266338</v>
      </c>
      <c r="CN163" s="386">
        <v>497.59694396073388</v>
      </c>
      <c r="CO163" s="386">
        <v>496.20006378326508</v>
      </c>
      <c r="CP163" s="386">
        <v>495.24368584238164</v>
      </c>
      <c r="CQ163" s="386">
        <v>494.28915122807666</v>
      </c>
      <c r="CR163" s="386">
        <v>493.33645638751534</v>
      </c>
      <c r="CS163" s="386">
        <v>492.3855977747105</v>
      </c>
      <c r="CT163" s="386">
        <v>491.43657185050978</v>
      </c>
      <c r="CU163" s="386">
        <v>490.47538850210901</v>
      </c>
      <c r="CV163" s="386">
        <v>489.51608509810421</v>
      </c>
      <c r="CW163" s="386">
        <v>488.55865796157894</v>
      </c>
      <c r="CX163" s="386">
        <v>487.60310342280815</v>
      </c>
      <c r="CY163" s="386">
        <v>486.64941781924438</v>
      </c>
      <c r="CZ163" s="386">
        <v>485.59020366776838</v>
      </c>
      <c r="DA163" s="386">
        <v>484.53329494311015</v>
      </c>
      <c r="DB163" s="386">
        <v>483.47868662740547</v>
      </c>
      <c r="DC163" s="386">
        <v>482.42637371371166</v>
      </c>
      <c r="DD163" s="386">
        <v>481.37635120598389</v>
      </c>
      <c r="DE163" s="386">
        <v>482.3219937455388</v>
      </c>
      <c r="DF163" s="386">
        <v>483.26949395801506</v>
      </c>
      <c r="DG163" s="386">
        <v>484.21885549272895</v>
      </c>
      <c r="DH163" s="386">
        <v>485.17008200616556</v>
      </c>
      <c r="DI163" s="386">
        <v>486.12317716199306</v>
      </c>
      <c r="DJ163" s="387">
        <v>486.12317716199306</v>
      </c>
      <c r="DK163" s="387">
        <v>486.12317716199306</v>
      </c>
      <c r="DL163" s="387">
        <v>486.12317716199306</v>
      </c>
      <c r="DM163" s="387">
        <v>486.12317716199306</v>
      </c>
      <c r="DN163" s="387">
        <v>486.12317716199306</v>
      </c>
      <c r="DO163" s="387">
        <v>486.12317716199306</v>
      </c>
      <c r="DP163" s="387">
        <v>486.12317716199306</v>
      </c>
      <c r="DQ163" s="387">
        <v>486.12317716199306</v>
      </c>
      <c r="DR163" s="387">
        <v>486.12317716199306</v>
      </c>
      <c r="DS163" s="387">
        <v>486.12317716199306</v>
      </c>
      <c r="DT163" s="387">
        <v>486.12317716199306</v>
      </c>
      <c r="DU163" s="387">
        <v>486.12317716199306</v>
      </c>
      <c r="DV163" s="387">
        <v>486.12317716199306</v>
      </c>
      <c r="DW163" s="387">
        <v>486.12317716199306</v>
      </c>
      <c r="DX163" s="387">
        <v>486.12317716199306</v>
      </c>
      <c r="DY163" s="387">
        <v>486.12317716199306</v>
      </c>
      <c r="DZ163" s="387">
        <v>486.12317716199306</v>
      </c>
      <c r="EA163" s="387">
        <v>486.12317716199306</v>
      </c>
      <c r="EB163" s="387">
        <v>486.12317716199306</v>
      </c>
      <c r="EC163" s="387">
        <v>486.12317716199306</v>
      </c>
      <c r="ED163" s="387">
        <v>486.12317716199306</v>
      </c>
      <c r="EE163" s="387">
        <v>486.12317716199306</v>
      </c>
      <c r="EF163" s="387">
        <v>486.12317716199306</v>
      </c>
      <c r="EG163" s="387">
        <v>486.12317716199306</v>
      </c>
      <c r="EH163" s="387">
        <v>486.12317716199306</v>
      </c>
      <c r="EI163" s="387">
        <v>486.12317716199306</v>
      </c>
      <c r="EJ163" s="387">
        <v>486.12317716199306</v>
      </c>
      <c r="EK163" s="387">
        <v>486.12317716199306</v>
      </c>
      <c r="EY163" s="386">
        <v>143</v>
      </c>
      <c r="EZ163" s="386">
        <v>144</v>
      </c>
      <c r="FA163" s="386">
        <v>145</v>
      </c>
      <c r="FB163" s="386">
        <v>146</v>
      </c>
      <c r="FC163" s="386">
        <v>145.9</v>
      </c>
      <c r="FD163" s="386">
        <v>147</v>
      </c>
      <c r="FE163" s="386">
        <v>148</v>
      </c>
      <c r="FF163" s="386">
        <v>149</v>
      </c>
      <c r="FG163" s="386">
        <v>150</v>
      </c>
      <c r="FH163" s="386">
        <v>151</v>
      </c>
      <c r="FI163" s="386">
        <v>154.30000000000001</v>
      </c>
      <c r="FJ163" s="386">
        <v>153</v>
      </c>
      <c r="FK163" s="386">
        <v>152</v>
      </c>
      <c r="FL163" s="386">
        <v>151</v>
      </c>
      <c r="FM163" s="386">
        <v>150</v>
      </c>
      <c r="FN163" s="386">
        <v>149</v>
      </c>
      <c r="FO163" s="386">
        <v>148</v>
      </c>
      <c r="FP163" s="386">
        <v>147</v>
      </c>
      <c r="FQ163" s="386">
        <v>146</v>
      </c>
      <c r="FR163" s="386">
        <v>145</v>
      </c>
      <c r="FS163" s="386">
        <v>144</v>
      </c>
      <c r="FT163" s="386">
        <v>143</v>
      </c>
      <c r="FU163" s="386">
        <v>142</v>
      </c>
      <c r="FV163" s="386">
        <v>141</v>
      </c>
      <c r="FW163" s="386">
        <v>140</v>
      </c>
      <c r="FX163" s="386">
        <v>139</v>
      </c>
      <c r="FY163" s="386">
        <v>138</v>
      </c>
      <c r="FZ163" s="386">
        <v>137</v>
      </c>
      <c r="GA163" s="386">
        <v>136</v>
      </c>
      <c r="GB163" s="386">
        <v>135</v>
      </c>
      <c r="GC163" s="386">
        <v>130.9</v>
      </c>
      <c r="GD163" s="387">
        <v>130.9</v>
      </c>
      <c r="GE163" s="387">
        <v>130.9</v>
      </c>
      <c r="GF163" s="387">
        <v>130.9</v>
      </c>
      <c r="GG163" s="387">
        <v>130.9</v>
      </c>
      <c r="GH163" s="387">
        <v>130.9</v>
      </c>
      <c r="GI163" s="387">
        <v>130.9</v>
      </c>
      <c r="GJ163" s="387">
        <v>130.9</v>
      </c>
      <c r="GK163" s="387">
        <v>130.9</v>
      </c>
      <c r="GL163" s="387">
        <v>130.9</v>
      </c>
      <c r="GM163" s="387">
        <v>130.9</v>
      </c>
      <c r="GN163" s="387">
        <v>130.9</v>
      </c>
      <c r="GO163" s="387">
        <v>130.9</v>
      </c>
      <c r="GP163" s="387">
        <v>130.9</v>
      </c>
      <c r="GQ163" s="387">
        <v>130.9</v>
      </c>
      <c r="GR163" s="387">
        <v>130.9</v>
      </c>
      <c r="GS163" s="387">
        <v>130.9</v>
      </c>
      <c r="GT163" s="387">
        <v>130.9</v>
      </c>
      <c r="GU163" s="387">
        <v>130.9</v>
      </c>
      <c r="GV163" s="387">
        <v>130.9</v>
      </c>
      <c r="GW163" s="387">
        <v>130.9</v>
      </c>
      <c r="GX163" s="387">
        <v>130.9</v>
      </c>
      <c r="GY163" s="387">
        <v>130.9</v>
      </c>
      <c r="GZ163" s="387">
        <v>130.9</v>
      </c>
      <c r="HA163" s="387">
        <v>130.9</v>
      </c>
      <c r="HB163" s="387">
        <v>130.9</v>
      </c>
      <c r="HC163" s="387">
        <v>130.9</v>
      </c>
      <c r="HD163" s="387">
        <v>130.9</v>
      </c>
      <c r="HE163" s="387">
        <v>130.9</v>
      </c>
      <c r="HS163" s="394">
        <v>3.1739395416793958</v>
      </c>
      <c r="HT163" s="394">
        <v>3.1739395416793958</v>
      </c>
      <c r="HU163" s="394">
        <v>3.1739395416793958</v>
      </c>
      <c r="HV163" s="394">
        <v>3.1739395416793958</v>
      </c>
      <c r="HW163" s="394">
        <v>3.1739395416793954</v>
      </c>
      <c r="HX163" s="394">
        <v>3.1589341716576618</v>
      </c>
      <c r="HY163" s="394">
        <v>3.1439997422214474</v>
      </c>
      <c r="HZ163" s="394">
        <v>3.129135917986376</v>
      </c>
      <c r="IA163" s="394">
        <v>3.1143423651536595</v>
      </c>
      <c r="IB163" s="394">
        <v>3.0996187515026028</v>
      </c>
      <c r="IC163" s="394">
        <v>3.084609945922578</v>
      </c>
      <c r="ID163" s="394">
        <v>3.0696738151658129</v>
      </c>
      <c r="IE163" s="394">
        <v>3.0548100073302256</v>
      </c>
      <c r="IF163" s="394">
        <v>3.0400181722176951</v>
      </c>
      <c r="IG163" s="394">
        <v>3.0252979613258102</v>
      </c>
      <c r="IH163" s="394">
        <v>3.0133676326595014</v>
      </c>
      <c r="II163" s="394">
        <v>3.0014843515051752</v>
      </c>
      <c r="IJ163" s="394">
        <v>2.9896479323299392</v>
      </c>
      <c r="IK163" s="394">
        <v>2.9778581903325545</v>
      </c>
      <c r="IL163" s="394">
        <v>2.9661149414405479</v>
      </c>
      <c r="IM163" s="394">
        <v>2.9543935489782092</v>
      </c>
      <c r="IN163" s="394">
        <v>2.9427184767172005</v>
      </c>
      <c r="IO163" s="394">
        <v>2.9310895416109215</v>
      </c>
      <c r="IP163" s="394">
        <v>2.9195065613361271</v>
      </c>
      <c r="IQ163" s="394">
        <v>2.9079693542900715</v>
      </c>
      <c r="IR163" s="394">
        <v>2.8958947400238566</v>
      </c>
      <c r="IS163" s="394">
        <v>2.8838702625685624</v>
      </c>
      <c r="IT163" s="394">
        <v>2.8718957137436409</v>
      </c>
      <c r="IU163" s="394">
        <v>2.8599708862329623</v>
      </c>
      <c r="IV163" s="394">
        <v>2.848095573581225</v>
      </c>
      <c r="IW163" s="394">
        <v>2.8480955735812725</v>
      </c>
      <c r="IX163" s="394">
        <v>2.84809557358132</v>
      </c>
      <c r="IY163" s="394">
        <v>2.8480955735813676</v>
      </c>
      <c r="IZ163" s="394">
        <v>2.8480955735814146</v>
      </c>
      <c r="JA163" s="394">
        <v>2.8480955735814621</v>
      </c>
      <c r="JB163" s="394">
        <v>2.8480955735814621</v>
      </c>
      <c r="JC163" s="394">
        <v>2.8480955735814621</v>
      </c>
      <c r="JD163" s="394">
        <v>2.8480955735814621</v>
      </c>
      <c r="JE163" s="394">
        <v>2.8480955735814621</v>
      </c>
      <c r="JF163" s="394">
        <v>2.8480955735814621</v>
      </c>
      <c r="JG163" s="394">
        <v>2.8480955735814621</v>
      </c>
      <c r="JH163" s="394">
        <v>2.8480955735814621</v>
      </c>
      <c r="JI163" s="394">
        <v>2.8480955735814621</v>
      </c>
      <c r="JJ163" s="394">
        <v>2.8480955735814621</v>
      </c>
      <c r="JK163" s="394">
        <v>2.8480955735814621</v>
      </c>
      <c r="JL163" s="394">
        <v>2.8480955735814621</v>
      </c>
      <c r="JM163" s="394">
        <v>2.8480955735814621</v>
      </c>
      <c r="JN163" s="394">
        <v>2.8480955735814621</v>
      </c>
      <c r="JO163" s="394">
        <v>2.8480955735814621</v>
      </c>
      <c r="JP163" s="394">
        <v>2.8480955735814621</v>
      </c>
      <c r="JQ163" s="394">
        <v>2.8480955735814621</v>
      </c>
      <c r="JR163" s="394">
        <v>2.8480955735814621</v>
      </c>
      <c r="JS163" s="394">
        <v>2.8480955735814621</v>
      </c>
      <c r="JT163" s="394">
        <v>2.8480955735814621</v>
      </c>
      <c r="JU163" s="394">
        <v>2.8480955735814621</v>
      </c>
      <c r="JV163" s="394">
        <v>2.8480955735814621</v>
      </c>
      <c r="JW163" s="394">
        <v>2.8480955735814621</v>
      </c>
      <c r="JX163" s="394">
        <v>2.8480955735814621</v>
      </c>
      <c r="JY163" s="394">
        <v>2.8480955735814621</v>
      </c>
      <c r="JZ163" s="394">
        <v>2.8480955735814621</v>
      </c>
      <c r="KA163" s="394">
        <v>2.8480955735814621</v>
      </c>
      <c r="KB163" s="394">
        <v>2.8480955735814621</v>
      </c>
      <c r="KC163" s="394">
        <v>2.8480955735814621</v>
      </c>
    </row>
    <row r="164" spans="1:289" x14ac:dyDescent="0.25">
      <c r="A164" s="383">
        <v>155</v>
      </c>
      <c r="B164" s="384" t="s">
        <v>850</v>
      </c>
      <c r="C164" s="385" t="s">
        <v>142</v>
      </c>
      <c r="D164" s="385" t="s">
        <v>142</v>
      </c>
      <c r="E164" s="129">
        <v>2052</v>
      </c>
      <c r="F164" s="386">
        <v>136.81619999999998</v>
      </c>
      <c r="G164" s="386">
        <v>138.62411517850734</v>
      </c>
      <c r="H164" s="386">
        <v>140.4559204905857</v>
      </c>
      <c r="I164" s="386">
        <v>142.31193162498465</v>
      </c>
      <c r="J164" s="386">
        <v>144.19246844202465</v>
      </c>
      <c r="K164" s="386">
        <v>144.52427122778101</v>
      </c>
      <c r="L164" s="386">
        <v>144.85683752837159</v>
      </c>
      <c r="M164" s="386">
        <v>145.19016910072827</v>
      </c>
      <c r="N164" s="386">
        <v>145.52426770582585</v>
      </c>
      <c r="O164" s="386">
        <v>145.85913510869131</v>
      </c>
      <c r="P164" s="386">
        <v>146.19095526451002</v>
      </c>
      <c r="Q164" s="386">
        <v>146.52353028985218</v>
      </c>
      <c r="R164" s="386">
        <v>146.85686190199741</v>
      </c>
      <c r="S164" s="386">
        <v>147.19095182213204</v>
      </c>
      <c r="T164" s="386">
        <v>147.52580177535796</v>
      </c>
      <c r="U164" s="386">
        <v>147.85763891139743</v>
      </c>
      <c r="V164" s="386">
        <v>148.19022246523997</v>
      </c>
      <c r="W164" s="386">
        <v>148.52355411584031</v>
      </c>
      <c r="X164" s="386">
        <v>148.85763554592975</v>
      </c>
      <c r="Y164" s="386">
        <v>149.19246844202462</v>
      </c>
      <c r="Z164" s="386">
        <v>149.5243221814217</v>
      </c>
      <c r="AA164" s="386">
        <v>149.85691407406136</v>
      </c>
      <c r="AB164" s="386">
        <v>150.19024576184231</v>
      </c>
      <c r="AC164" s="386">
        <v>150.52431889031527</v>
      </c>
      <c r="AD164" s="386">
        <v>150.85913510869128</v>
      </c>
      <c r="AE164" s="386">
        <v>151.19100508699145</v>
      </c>
      <c r="AF164" s="386">
        <v>151.5236051349849</v>
      </c>
      <c r="AG164" s="386">
        <v>151.85693685872761</v>
      </c>
      <c r="AH164" s="386">
        <v>152.19100186780861</v>
      </c>
      <c r="AI164" s="386">
        <v>152.52580177535793</v>
      </c>
      <c r="AJ164" s="386">
        <v>152.8576876399766</v>
      </c>
      <c r="AK164" s="386">
        <v>153.19029566586801</v>
      </c>
      <c r="AL164" s="386">
        <v>153.52362742440638</v>
      </c>
      <c r="AM164" s="386">
        <v>153.8576844903852</v>
      </c>
      <c r="AN164" s="386">
        <v>154.19246844202459</v>
      </c>
      <c r="AO164" s="387">
        <v>154.19246844202459</v>
      </c>
      <c r="AP164" s="387">
        <v>154.19246844202459</v>
      </c>
      <c r="AQ164" s="387">
        <v>154.19246844202459</v>
      </c>
      <c r="AR164" s="387">
        <v>154.19246844202459</v>
      </c>
      <c r="AS164" s="387">
        <v>154.19246844202459</v>
      </c>
      <c r="AT164" s="387">
        <v>154.19246844202459</v>
      </c>
      <c r="AU164" s="387">
        <v>154.19246844202459</v>
      </c>
      <c r="AV164" s="387">
        <v>154.19246844202459</v>
      </c>
      <c r="AW164" s="387">
        <v>154.19246844202459</v>
      </c>
      <c r="AX164" s="387">
        <v>154.19246844202459</v>
      </c>
      <c r="AY164" s="387">
        <v>154.19246844202459</v>
      </c>
      <c r="AZ164" s="387">
        <v>154.19246844202459</v>
      </c>
      <c r="BA164" s="387">
        <v>154.19246844202459</v>
      </c>
      <c r="BB164" s="387">
        <v>154.19246844202459</v>
      </c>
      <c r="BC164" s="387">
        <v>154.19246844202459</v>
      </c>
      <c r="BD164" s="387">
        <v>154.19246844202459</v>
      </c>
      <c r="BE164" s="387">
        <v>154.19246844202459</v>
      </c>
      <c r="BF164" s="387">
        <v>154.19246844202459</v>
      </c>
      <c r="BG164" s="387">
        <v>154.19246844202459</v>
      </c>
      <c r="BH164" s="387">
        <v>154.19246844202459</v>
      </c>
      <c r="BI164" s="387">
        <v>154.19246844202459</v>
      </c>
      <c r="BJ164" s="387">
        <v>154.19246844202459</v>
      </c>
      <c r="BK164" s="387">
        <v>154.19246844202459</v>
      </c>
      <c r="BL164" s="387">
        <v>154.19246844202459</v>
      </c>
      <c r="BM164" s="387">
        <v>154.19246844202459</v>
      </c>
      <c r="BN164" s="387">
        <v>154.19246844202459</v>
      </c>
      <c r="BO164" s="387">
        <v>154.19246844202459</v>
      </c>
      <c r="BP164" s="387">
        <v>154.19246844202459</v>
      </c>
      <c r="CA164" s="386">
        <v>360</v>
      </c>
      <c r="CB164" s="386">
        <v>364.89908531555665</v>
      </c>
      <c r="CC164" s="386">
        <v>369.86484017813859</v>
      </c>
      <c r="CD164" s="386">
        <v>374.89817186496481</v>
      </c>
      <c r="CE164" s="386">
        <v>380</v>
      </c>
      <c r="CF164" s="386">
        <v>380.10893766916041</v>
      </c>
      <c r="CG164" s="386">
        <v>380.21790656836231</v>
      </c>
      <c r="CH164" s="386">
        <v>380.32690670655865</v>
      </c>
      <c r="CI164" s="386">
        <v>380.43593809270493</v>
      </c>
      <c r="CJ164" s="386">
        <v>380.5450007357594</v>
      </c>
      <c r="CK164" s="386">
        <v>380.63637255448106</v>
      </c>
      <c r="CL164" s="386">
        <v>380.72776631228805</v>
      </c>
      <c r="CM164" s="386">
        <v>380.81918201444813</v>
      </c>
      <c r="CN164" s="386">
        <v>380.91061966623033</v>
      </c>
      <c r="CO164" s="386">
        <v>381.00207927290484</v>
      </c>
      <c r="CP164" s="386">
        <v>381.02033004082159</v>
      </c>
      <c r="CQ164" s="386">
        <v>381.03858168298694</v>
      </c>
      <c r="CR164" s="386">
        <v>381.05683419944273</v>
      </c>
      <c r="CS164" s="386">
        <v>381.07508759023085</v>
      </c>
      <c r="CT164" s="386">
        <v>381.09334185539331</v>
      </c>
      <c r="CU164" s="386">
        <v>381.10770253956287</v>
      </c>
      <c r="CV164" s="386">
        <v>381.12206376488393</v>
      </c>
      <c r="CW164" s="386">
        <v>381.13642553137697</v>
      </c>
      <c r="CX164" s="386">
        <v>381.15078783906233</v>
      </c>
      <c r="CY164" s="386">
        <v>381.16515068796053</v>
      </c>
      <c r="CZ164" s="386">
        <v>381.13585684746232</v>
      </c>
      <c r="DA164" s="386">
        <v>381.10656525829557</v>
      </c>
      <c r="DB164" s="386">
        <v>381.07727592028721</v>
      </c>
      <c r="DC164" s="386">
        <v>381.0479888332643</v>
      </c>
      <c r="DD164" s="386">
        <v>381.01870399705371</v>
      </c>
      <c r="DE164" s="386">
        <v>381.84777501677996</v>
      </c>
      <c r="DF164" s="386">
        <v>382.67865003916683</v>
      </c>
      <c r="DG164" s="386">
        <v>383.51133298960247</v>
      </c>
      <c r="DH164" s="386">
        <v>384.34582780201652</v>
      </c>
      <c r="DI164" s="386">
        <v>385.18213841889872</v>
      </c>
      <c r="DJ164" s="387">
        <v>385.18213841889872</v>
      </c>
      <c r="DK164" s="387">
        <v>385.18213841889872</v>
      </c>
      <c r="DL164" s="387">
        <v>385.18213841889872</v>
      </c>
      <c r="DM164" s="387">
        <v>385.18213841889872</v>
      </c>
      <c r="DN164" s="387">
        <v>385.18213841889872</v>
      </c>
      <c r="DO164" s="387">
        <v>385.18213841889872</v>
      </c>
      <c r="DP164" s="387">
        <v>385.18213841889872</v>
      </c>
      <c r="DQ164" s="387">
        <v>385.18213841889872</v>
      </c>
      <c r="DR164" s="387">
        <v>385.18213841889872</v>
      </c>
      <c r="DS164" s="387">
        <v>385.18213841889872</v>
      </c>
      <c r="DT164" s="387">
        <v>385.18213841889872</v>
      </c>
      <c r="DU164" s="387">
        <v>385.18213841889872</v>
      </c>
      <c r="DV164" s="387">
        <v>385.18213841889872</v>
      </c>
      <c r="DW164" s="387">
        <v>385.18213841889872</v>
      </c>
      <c r="DX164" s="387">
        <v>385.18213841889872</v>
      </c>
      <c r="DY164" s="387">
        <v>385.18213841889872</v>
      </c>
      <c r="DZ164" s="387">
        <v>385.18213841889872</v>
      </c>
      <c r="EA164" s="387">
        <v>385.18213841889872</v>
      </c>
      <c r="EB164" s="387">
        <v>385.18213841889872</v>
      </c>
      <c r="EC164" s="387">
        <v>385.18213841889872</v>
      </c>
      <c r="ED164" s="387">
        <v>385.18213841889872</v>
      </c>
      <c r="EE164" s="387">
        <v>385.18213841889872</v>
      </c>
      <c r="EF164" s="387">
        <v>385.18213841889872</v>
      </c>
      <c r="EG164" s="387">
        <v>385.18213841889872</v>
      </c>
      <c r="EH164" s="387">
        <v>385.18213841889872</v>
      </c>
      <c r="EI164" s="387">
        <v>385.18213841889872</v>
      </c>
      <c r="EJ164" s="387">
        <v>385.18213841889872</v>
      </c>
      <c r="EK164" s="387">
        <v>385.18213841889872</v>
      </c>
      <c r="EY164" s="386">
        <v>57</v>
      </c>
      <c r="EZ164" s="386">
        <v>57</v>
      </c>
      <c r="FA164" s="386">
        <v>57</v>
      </c>
      <c r="FB164" s="386">
        <v>57</v>
      </c>
      <c r="FC164" s="386">
        <v>57.4</v>
      </c>
      <c r="FD164" s="386">
        <v>58</v>
      </c>
      <c r="FE164" s="386">
        <v>59</v>
      </c>
      <c r="FF164" s="386">
        <v>60</v>
      </c>
      <c r="FG164" s="386">
        <v>61</v>
      </c>
      <c r="FH164" s="386">
        <v>62</v>
      </c>
      <c r="FI164" s="386">
        <v>62.8</v>
      </c>
      <c r="FJ164" s="386">
        <v>62</v>
      </c>
      <c r="FK164" s="386">
        <v>62</v>
      </c>
      <c r="FL164" s="386">
        <v>62</v>
      </c>
      <c r="FM164" s="386">
        <v>62</v>
      </c>
      <c r="FN164" s="386">
        <v>62</v>
      </c>
      <c r="FO164" s="386">
        <v>62</v>
      </c>
      <c r="FP164" s="386">
        <v>62</v>
      </c>
      <c r="FQ164" s="386">
        <v>62</v>
      </c>
      <c r="FR164" s="386">
        <v>62</v>
      </c>
      <c r="FS164" s="386">
        <v>62</v>
      </c>
      <c r="FT164" s="386">
        <v>62</v>
      </c>
      <c r="FU164" s="386">
        <v>62</v>
      </c>
      <c r="FV164" s="386">
        <v>62</v>
      </c>
      <c r="FW164" s="386">
        <v>62</v>
      </c>
      <c r="FX164" s="386">
        <v>62</v>
      </c>
      <c r="FY164" s="386">
        <v>62</v>
      </c>
      <c r="FZ164" s="386">
        <v>62</v>
      </c>
      <c r="GA164" s="386">
        <v>62</v>
      </c>
      <c r="GB164" s="386">
        <v>62</v>
      </c>
      <c r="GC164" s="386">
        <v>53.7</v>
      </c>
      <c r="GD164" s="387">
        <v>53.7</v>
      </c>
      <c r="GE164" s="387">
        <v>53.7</v>
      </c>
      <c r="GF164" s="387">
        <v>53.7</v>
      </c>
      <c r="GG164" s="387">
        <v>53.7</v>
      </c>
      <c r="GH164" s="387">
        <v>53.7</v>
      </c>
      <c r="GI164" s="387">
        <v>53.7</v>
      </c>
      <c r="GJ164" s="387">
        <v>53.7</v>
      </c>
      <c r="GK164" s="387">
        <v>53.7</v>
      </c>
      <c r="GL164" s="387">
        <v>53.7</v>
      </c>
      <c r="GM164" s="387">
        <v>53.7</v>
      </c>
      <c r="GN164" s="387">
        <v>53.7</v>
      </c>
      <c r="GO164" s="387">
        <v>53.7</v>
      </c>
      <c r="GP164" s="387">
        <v>53.7</v>
      </c>
      <c r="GQ164" s="387">
        <v>53.7</v>
      </c>
      <c r="GR164" s="387">
        <v>53.7</v>
      </c>
      <c r="GS164" s="387">
        <v>53.7</v>
      </c>
      <c r="GT164" s="387">
        <v>53.7</v>
      </c>
      <c r="GU164" s="387">
        <v>53.7</v>
      </c>
      <c r="GV164" s="387">
        <v>53.7</v>
      </c>
      <c r="GW164" s="387">
        <v>53.7</v>
      </c>
      <c r="GX164" s="387">
        <v>53.7</v>
      </c>
      <c r="GY164" s="387">
        <v>53.7</v>
      </c>
      <c r="GZ164" s="387">
        <v>53.7</v>
      </c>
      <c r="HA164" s="387">
        <v>53.7</v>
      </c>
      <c r="HB164" s="387">
        <v>53.7</v>
      </c>
      <c r="HC164" s="387">
        <v>53.7</v>
      </c>
      <c r="HD164" s="387">
        <v>53.7</v>
      </c>
      <c r="HE164" s="387">
        <v>53.7</v>
      </c>
      <c r="HS164" s="394">
        <v>2.6312673499190891</v>
      </c>
      <c r="HT164" s="394">
        <v>2.6322915377722937</v>
      </c>
      <c r="HU164" s="394">
        <v>2.63331612427779</v>
      </c>
      <c r="HV164" s="394">
        <v>2.6343411095907485</v>
      </c>
      <c r="HW164" s="394">
        <v>2.6353664938663997</v>
      </c>
      <c r="HX164" s="394">
        <v>2.6300699144857158</v>
      </c>
      <c r="HY164" s="394">
        <v>2.6247839802100681</v>
      </c>
      <c r="HZ164" s="394">
        <v>2.6195086696448442</v>
      </c>
      <c r="IA164" s="394">
        <v>2.6142439614384312</v>
      </c>
      <c r="IB164" s="394">
        <v>2.6089898342821303</v>
      </c>
      <c r="IC164" s="394">
        <v>2.6036930387777968</v>
      </c>
      <c r="ID164" s="394">
        <v>2.5984069968771166</v>
      </c>
      <c r="IE164" s="394">
        <v>2.5931316867480239</v>
      </c>
      <c r="IF164" s="394">
        <v>2.5878670866027758</v>
      </c>
      <c r="IG164" s="394">
        <v>2.5826131746978627</v>
      </c>
      <c r="IH164" s="394">
        <v>2.5769404465409131</v>
      </c>
      <c r="II164" s="394">
        <v>2.5712801785715973</v>
      </c>
      <c r="IJ164" s="394">
        <v>2.5656323434210244</v>
      </c>
      <c r="IK164" s="394">
        <v>2.559996913780421</v>
      </c>
      <c r="IL164" s="394">
        <v>2.5543738624009973</v>
      </c>
      <c r="IM164" s="394">
        <v>2.5488007367601044</v>
      </c>
      <c r="IN164" s="394">
        <v>2.5432397705489125</v>
      </c>
      <c r="IO164" s="394">
        <v>2.5376909372380121</v>
      </c>
      <c r="IP164" s="394">
        <v>2.5321542103558761</v>
      </c>
      <c r="IQ164" s="394">
        <v>2.5266295634887337</v>
      </c>
      <c r="IR164" s="394">
        <v>2.5208897621136024</v>
      </c>
      <c r="IS164" s="394">
        <v>2.5151629999747334</v>
      </c>
      <c r="IT164" s="394">
        <v>2.5094492474505996</v>
      </c>
      <c r="IU164" s="394">
        <v>2.5037484749869661</v>
      </c>
      <c r="IV164" s="394">
        <v>2.4980606530967346</v>
      </c>
      <c r="IW164" s="394">
        <v>2.4980606530967564</v>
      </c>
      <c r="IX164" s="394">
        <v>2.4980606530967786</v>
      </c>
      <c r="IY164" s="394">
        <v>2.4980606530968004</v>
      </c>
      <c r="IZ164" s="394">
        <v>2.4980606530968226</v>
      </c>
      <c r="JA164" s="394">
        <v>2.4980606530968457</v>
      </c>
      <c r="JB164" s="394">
        <v>2.4980606530968457</v>
      </c>
      <c r="JC164" s="394">
        <v>2.4980606530968457</v>
      </c>
      <c r="JD164" s="394">
        <v>2.4980606530968457</v>
      </c>
      <c r="JE164" s="394">
        <v>2.4980606530968457</v>
      </c>
      <c r="JF164" s="394">
        <v>2.4980606530968457</v>
      </c>
      <c r="JG164" s="394">
        <v>2.4980606530968457</v>
      </c>
      <c r="JH164" s="394">
        <v>2.4980606530968457</v>
      </c>
      <c r="JI164" s="394">
        <v>2.4980606530968457</v>
      </c>
      <c r="JJ164" s="394">
        <v>2.4980606530968457</v>
      </c>
      <c r="JK164" s="394">
        <v>2.4980606530968457</v>
      </c>
      <c r="JL164" s="394">
        <v>2.4980606530968457</v>
      </c>
      <c r="JM164" s="394">
        <v>2.4980606530968457</v>
      </c>
      <c r="JN164" s="394">
        <v>2.4980606530968457</v>
      </c>
      <c r="JO164" s="394">
        <v>2.4980606530968457</v>
      </c>
      <c r="JP164" s="394">
        <v>2.4980606530968457</v>
      </c>
      <c r="JQ164" s="394">
        <v>2.4980606530968457</v>
      </c>
      <c r="JR164" s="394">
        <v>2.4980606530968457</v>
      </c>
      <c r="JS164" s="394">
        <v>2.4980606530968457</v>
      </c>
      <c r="JT164" s="394">
        <v>2.4980606530968457</v>
      </c>
      <c r="JU164" s="394">
        <v>2.4980606530968457</v>
      </c>
      <c r="JV164" s="394">
        <v>2.4980606530968457</v>
      </c>
      <c r="JW164" s="394">
        <v>2.4980606530968457</v>
      </c>
      <c r="JX164" s="394">
        <v>2.4980606530968457</v>
      </c>
      <c r="JY164" s="394">
        <v>2.4980606530968457</v>
      </c>
      <c r="JZ164" s="394">
        <v>2.4980606530968457</v>
      </c>
      <c r="KA164" s="394">
        <v>2.4980606530968457</v>
      </c>
      <c r="KB164" s="394">
        <v>2.4980606530968457</v>
      </c>
      <c r="KC164" s="394">
        <v>2.4980606530968457</v>
      </c>
    </row>
    <row r="165" spans="1:289" x14ac:dyDescent="0.25">
      <c r="A165" s="383">
        <v>156</v>
      </c>
      <c r="B165" s="384" t="s">
        <v>858</v>
      </c>
      <c r="C165" s="385" t="s">
        <v>142</v>
      </c>
      <c r="D165" s="385" t="s">
        <v>142</v>
      </c>
      <c r="E165" s="129">
        <v>2052</v>
      </c>
      <c r="F165" s="386">
        <v>333.14001000000002</v>
      </c>
      <c r="G165" s="386">
        <v>333.14001000000002</v>
      </c>
      <c r="H165" s="386">
        <v>333.14001000000002</v>
      </c>
      <c r="I165" s="386">
        <v>333.14001000000002</v>
      </c>
      <c r="J165" s="386">
        <v>333.14001000000002</v>
      </c>
      <c r="K165" s="386">
        <v>333.14001000000002</v>
      </c>
      <c r="L165" s="386">
        <v>333.14001000000002</v>
      </c>
      <c r="M165" s="386">
        <v>333.14001000000002</v>
      </c>
      <c r="N165" s="386">
        <v>333.14001000000002</v>
      </c>
      <c r="O165" s="386">
        <v>333.14001000000002</v>
      </c>
      <c r="P165" s="386">
        <v>333.14001000000002</v>
      </c>
      <c r="Q165" s="386">
        <v>333.14001000000002</v>
      </c>
      <c r="R165" s="386">
        <v>333.14001000000002</v>
      </c>
      <c r="S165" s="386">
        <v>333.14001000000002</v>
      </c>
      <c r="T165" s="386">
        <v>333.14001000000002</v>
      </c>
      <c r="U165" s="386">
        <v>333.14001000000002</v>
      </c>
      <c r="V165" s="386">
        <v>333.14001000000002</v>
      </c>
      <c r="W165" s="386">
        <v>333.14001000000002</v>
      </c>
      <c r="X165" s="386">
        <v>333.14001000000002</v>
      </c>
      <c r="Y165" s="386">
        <v>333.14001000000002</v>
      </c>
      <c r="Z165" s="386">
        <v>333.14001000000002</v>
      </c>
      <c r="AA165" s="386">
        <v>333.14001000000002</v>
      </c>
      <c r="AB165" s="386">
        <v>333.14001000000002</v>
      </c>
      <c r="AC165" s="386">
        <v>333.14001000000002</v>
      </c>
      <c r="AD165" s="386">
        <v>333.14001000000002</v>
      </c>
      <c r="AE165" s="386">
        <v>333.14001000000002</v>
      </c>
      <c r="AF165" s="386">
        <v>333.14001000000002</v>
      </c>
      <c r="AG165" s="386">
        <v>333.14001000000002</v>
      </c>
      <c r="AH165" s="386">
        <v>333.14001000000002</v>
      </c>
      <c r="AI165" s="386">
        <v>333.14001000000002</v>
      </c>
      <c r="AJ165" s="386">
        <v>333.14001000000002</v>
      </c>
      <c r="AK165" s="386">
        <v>333.14001000000002</v>
      </c>
      <c r="AL165" s="386">
        <v>333.14001000000002</v>
      </c>
      <c r="AM165" s="386">
        <v>333.14001000000002</v>
      </c>
      <c r="AN165" s="386">
        <v>333.14001000000002</v>
      </c>
      <c r="AO165" s="387">
        <v>333.14001000000002</v>
      </c>
      <c r="AP165" s="387">
        <v>333.14001000000002</v>
      </c>
      <c r="AQ165" s="387">
        <v>333.14001000000002</v>
      </c>
      <c r="AR165" s="387">
        <v>333.14001000000002</v>
      </c>
      <c r="AS165" s="387">
        <v>333.14001000000002</v>
      </c>
      <c r="AT165" s="387">
        <v>333.14001000000002</v>
      </c>
      <c r="AU165" s="387">
        <v>333.14001000000002</v>
      </c>
      <c r="AV165" s="387">
        <v>333.14001000000002</v>
      </c>
      <c r="AW165" s="387">
        <v>333.14001000000002</v>
      </c>
      <c r="AX165" s="387">
        <v>333.14001000000002</v>
      </c>
      <c r="AY165" s="387">
        <v>333.14001000000002</v>
      </c>
      <c r="AZ165" s="387">
        <v>333.14001000000002</v>
      </c>
      <c r="BA165" s="387">
        <v>333.14001000000002</v>
      </c>
      <c r="BB165" s="387">
        <v>333.14001000000002</v>
      </c>
      <c r="BC165" s="387">
        <v>333.14001000000002</v>
      </c>
      <c r="BD165" s="387">
        <v>333.14001000000002</v>
      </c>
      <c r="BE165" s="387">
        <v>333.14001000000002</v>
      </c>
      <c r="BF165" s="387">
        <v>333.14001000000002</v>
      </c>
      <c r="BG165" s="387">
        <v>333.14001000000002</v>
      </c>
      <c r="BH165" s="387">
        <v>333.14001000000002</v>
      </c>
      <c r="BI165" s="387">
        <v>333.14001000000002</v>
      </c>
      <c r="BJ165" s="387">
        <v>333.14001000000002</v>
      </c>
      <c r="BK165" s="387">
        <v>333.14001000000002</v>
      </c>
      <c r="BL165" s="387">
        <v>333.14001000000002</v>
      </c>
      <c r="BM165" s="387">
        <v>333.14001000000002</v>
      </c>
      <c r="BN165" s="387">
        <v>333.14001000000002</v>
      </c>
      <c r="BO165" s="387">
        <v>333.14001000000002</v>
      </c>
      <c r="BP165" s="387">
        <v>333.14001000000002</v>
      </c>
      <c r="CA165" s="386">
        <v>970</v>
      </c>
      <c r="CB165" s="386">
        <v>970</v>
      </c>
      <c r="CC165" s="386">
        <v>970</v>
      </c>
      <c r="CD165" s="386">
        <v>970</v>
      </c>
      <c r="CE165" s="386">
        <v>970</v>
      </c>
      <c r="CF165" s="386">
        <v>968.58921838474942</v>
      </c>
      <c r="CG165" s="386">
        <v>967.18048863008221</v>
      </c>
      <c r="CH165" s="386">
        <v>965.77380775174367</v>
      </c>
      <c r="CI165" s="386">
        <v>964.36917276981922</v>
      </c>
      <c r="CJ165" s="386">
        <v>962.96658070872854</v>
      </c>
      <c r="CK165" s="386">
        <v>961.55576903190547</v>
      </c>
      <c r="CL165" s="386">
        <v>960.14702429035026</v>
      </c>
      <c r="CM165" s="386">
        <v>958.74034345586188</v>
      </c>
      <c r="CN165" s="386">
        <v>957.3357235046758</v>
      </c>
      <c r="CO165" s="386">
        <v>955.93316141745709</v>
      </c>
      <c r="CP165" s="386">
        <v>953.83636594494294</v>
      </c>
      <c r="CQ165" s="386">
        <v>951.74416969696767</v>
      </c>
      <c r="CR165" s="386">
        <v>949.65656258534364</v>
      </c>
      <c r="CS165" s="386">
        <v>947.57353454401095</v>
      </c>
      <c r="CT165" s="386">
        <v>945.49507552898922</v>
      </c>
      <c r="CU165" s="386">
        <v>943.39817805277289</v>
      </c>
      <c r="CV165" s="386">
        <v>941.305931028092</v>
      </c>
      <c r="CW165" s="386">
        <v>939.21832414128096</v>
      </c>
      <c r="CX165" s="386">
        <v>937.1353471015475</v>
      </c>
      <c r="CY165" s="386">
        <v>935.05698964092198</v>
      </c>
      <c r="CZ165" s="386">
        <v>932.95998786770133</v>
      </c>
      <c r="DA165" s="386">
        <v>930.86768892701991</v>
      </c>
      <c r="DB165" s="386">
        <v>928.78008227208932</v>
      </c>
      <c r="DC165" s="386">
        <v>926.6971573797739</v>
      </c>
      <c r="DD165" s="386">
        <v>924.61890375053781</v>
      </c>
      <c r="DE165" s="386">
        <v>924.6189037505668</v>
      </c>
      <c r="DF165" s="386">
        <v>924.61890375059579</v>
      </c>
      <c r="DG165" s="386">
        <v>924.61890375062478</v>
      </c>
      <c r="DH165" s="386">
        <v>924.61890375065377</v>
      </c>
      <c r="DI165" s="386">
        <v>924.61890375068242</v>
      </c>
      <c r="DJ165" s="387">
        <v>924.61890375068242</v>
      </c>
      <c r="DK165" s="387">
        <v>924.61890375068242</v>
      </c>
      <c r="DL165" s="387">
        <v>924.61890375068242</v>
      </c>
      <c r="DM165" s="387">
        <v>924.61890375068242</v>
      </c>
      <c r="DN165" s="387">
        <v>924.61890375068242</v>
      </c>
      <c r="DO165" s="387">
        <v>924.61890375068242</v>
      </c>
      <c r="DP165" s="387">
        <v>924.61890375068242</v>
      </c>
      <c r="DQ165" s="387">
        <v>924.61890375068242</v>
      </c>
      <c r="DR165" s="387">
        <v>924.61890375068242</v>
      </c>
      <c r="DS165" s="387">
        <v>924.61890375068242</v>
      </c>
      <c r="DT165" s="387">
        <v>924.61890375068242</v>
      </c>
      <c r="DU165" s="387">
        <v>924.61890375068242</v>
      </c>
      <c r="DV165" s="387">
        <v>924.61890375068242</v>
      </c>
      <c r="DW165" s="387">
        <v>924.61890375068242</v>
      </c>
      <c r="DX165" s="387">
        <v>924.61890375068242</v>
      </c>
      <c r="DY165" s="387">
        <v>924.61890375068242</v>
      </c>
      <c r="DZ165" s="387">
        <v>924.61890375068242</v>
      </c>
      <c r="EA165" s="387">
        <v>924.61890375068242</v>
      </c>
      <c r="EB165" s="387">
        <v>924.61890375068242</v>
      </c>
      <c r="EC165" s="387">
        <v>924.61890375068242</v>
      </c>
      <c r="ED165" s="387">
        <v>924.61890375068242</v>
      </c>
      <c r="EE165" s="387">
        <v>924.61890375068242</v>
      </c>
      <c r="EF165" s="387">
        <v>924.61890375068242</v>
      </c>
      <c r="EG165" s="387">
        <v>924.61890375068242</v>
      </c>
      <c r="EH165" s="387">
        <v>924.61890375068242</v>
      </c>
      <c r="EI165" s="387">
        <v>924.61890375068242</v>
      </c>
      <c r="EJ165" s="387">
        <v>924.61890375068242</v>
      </c>
      <c r="EK165" s="387">
        <v>924.61890375068242</v>
      </c>
      <c r="EY165" s="386">
        <v>154</v>
      </c>
      <c r="EZ165" s="386">
        <v>154</v>
      </c>
      <c r="FA165" s="386">
        <v>154</v>
      </c>
      <c r="FB165" s="386">
        <v>154</v>
      </c>
      <c r="FC165" s="386">
        <v>153.70000000000002</v>
      </c>
      <c r="FD165" s="386">
        <v>156</v>
      </c>
      <c r="FE165" s="386">
        <v>158</v>
      </c>
      <c r="FF165" s="386">
        <v>160</v>
      </c>
      <c r="FG165" s="386">
        <v>162</v>
      </c>
      <c r="FH165" s="386">
        <v>164</v>
      </c>
      <c r="FI165" s="386">
        <v>165.1</v>
      </c>
      <c r="FJ165" s="386">
        <v>166</v>
      </c>
      <c r="FK165" s="386">
        <v>167</v>
      </c>
      <c r="FL165" s="386">
        <v>168</v>
      </c>
      <c r="FM165" s="386">
        <v>169</v>
      </c>
      <c r="FN165" s="386">
        <v>170</v>
      </c>
      <c r="FO165" s="386">
        <v>171</v>
      </c>
      <c r="FP165" s="386">
        <v>172</v>
      </c>
      <c r="FQ165" s="386">
        <v>173</v>
      </c>
      <c r="FR165" s="386">
        <v>174</v>
      </c>
      <c r="FS165" s="386">
        <v>175</v>
      </c>
      <c r="FT165" s="386">
        <v>176</v>
      </c>
      <c r="FU165" s="386">
        <v>177</v>
      </c>
      <c r="FV165" s="386">
        <v>178</v>
      </c>
      <c r="FW165" s="386">
        <v>179</v>
      </c>
      <c r="FX165" s="386">
        <v>180</v>
      </c>
      <c r="FY165" s="386">
        <v>181</v>
      </c>
      <c r="FZ165" s="386">
        <v>182</v>
      </c>
      <c r="GA165" s="386">
        <v>183</v>
      </c>
      <c r="GB165" s="386">
        <v>184</v>
      </c>
      <c r="GC165" s="386">
        <v>180.20000000000002</v>
      </c>
      <c r="GD165" s="387">
        <v>180.20000000000002</v>
      </c>
      <c r="GE165" s="387">
        <v>180.20000000000002</v>
      </c>
      <c r="GF165" s="387">
        <v>180.20000000000002</v>
      </c>
      <c r="GG165" s="387">
        <v>180.20000000000002</v>
      </c>
      <c r="GH165" s="387">
        <v>180.20000000000002</v>
      </c>
      <c r="GI165" s="387">
        <v>180.20000000000002</v>
      </c>
      <c r="GJ165" s="387">
        <v>180.20000000000002</v>
      </c>
      <c r="GK165" s="387">
        <v>180.20000000000002</v>
      </c>
      <c r="GL165" s="387">
        <v>180.20000000000002</v>
      </c>
      <c r="GM165" s="387">
        <v>180.20000000000002</v>
      </c>
      <c r="GN165" s="387">
        <v>180.20000000000002</v>
      </c>
      <c r="GO165" s="387">
        <v>180.20000000000002</v>
      </c>
      <c r="GP165" s="387">
        <v>180.20000000000002</v>
      </c>
      <c r="GQ165" s="387">
        <v>180.20000000000002</v>
      </c>
      <c r="GR165" s="387">
        <v>180.20000000000002</v>
      </c>
      <c r="GS165" s="387">
        <v>180.20000000000002</v>
      </c>
      <c r="GT165" s="387">
        <v>180.20000000000002</v>
      </c>
      <c r="GU165" s="387">
        <v>180.20000000000002</v>
      </c>
      <c r="GV165" s="387">
        <v>180.20000000000002</v>
      </c>
      <c r="GW165" s="387">
        <v>180.20000000000002</v>
      </c>
      <c r="GX165" s="387">
        <v>180.20000000000002</v>
      </c>
      <c r="GY165" s="387">
        <v>180.20000000000002</v>
      </c>
      <c r="GZ165" s="387">
        <v>180.20000000000002</v>
      </c>
      <c r="HA165" s="387">
        <v>180.20000000000002</v>
      </c>
      <c r="HB165" s="387">
        <v>180.20000000000002</v>
      </c>
      <c r="HC165" s="387">
        <v>180.20000000000002</v>
      </c>
      <c r="HD165" s="387">
        <v>180.20000000000002</v>
      </c>
      <c r="HE165" s="387">
        <v>180.20000000000002</v>
      </c>
      <c r="HS165" s="394">
        <v>2.9116886920907517</v>
      </c>
      <c r="HT165" s="394">
        <v>2.9116886920907517</v>
      </c>
      <c r="HU165" s="394">
        <v>2.9116886920907517</v>
      </c>
      <c r="HV165" s="394">
        <v>2.9116886920907517</v>
      </c>
      <c r="HW165" s="394">
        <v>2.9116886920907517</v>
      </c>
      <c r="HX165" s="394">
        <v>2.9074538911875201</v>
      </c>
      <c r="HY165" s="394">
        <v>2.903225249438163</v>
      </c>
      <c r="HZ165" s="394">
        <v>2.8990027578847211</v>
      </c>
      <c r="IA165" s="394">
        <v>2.8947864075822629</v>
      </c>
      <c r="IB165" s="394">
        <v>2.8905761895988671</v>
      </c>
      <c r="IC165" s="394">
        <v>2.8863412984585834</v>
      </c>
      <c r="ID165" s="394">
        <v>2.8821126117224711</v>
      </c>
      <c r="IE165" s="394">
        <v>2.8778901203006564</v>
      </c>
      <c r="IF165" s="394">
        <v>2.8736738151165806</v>
      </c>
      <c r="IG165" s="394">
        <v>2.8694636871069825</v>
      </c>
      <c r="IH165" s="394">
        <v>2.8631696503369346</v>
      </c>
      <c r="II165" s="394">
        <v>2.8568894192473837</v>
      </c>
      <c r="IJ165" s="394">
        <v>2.8506229635562046</v>
      </c>
      <c r="IK165" s="394">
        <v>2.8443702530476926</v>
      </c>
      <c r="IL165" s="394">
        <v>2.8381312575724218</v>
      </c>
      <c r="IM165" s="394">
        <v>2.831836914613687</v>
      </c>
      <c r="IN165" s="394">
        <v>2.825556531105621</v>
      </c>
      <c r="IO165" s="394">
        <v>2.8192900760892723</v>
      </c>
      <c r="IP165" s="394">
        <v>2.8130375186743479</v>
      </c>
      <c r="IQ165" s="394">
        <v>2.8067988280390637</v>
      </c>
      <c r="IR165" s="394">
        <v>2.8005041720077433</v>
      </c>
      <c r="IS165" s="394">
        <v>2.7942236326612941</v>
      </c>
      <c r="IT165" s="394">
        <v>2.7879571783409904</v>
      </c>
      <c r="IU165" s="394">
        <v>2.7817047774591046</v>
      </c>
      <c r="IV165" s="394">
        <v>2.7754663984987507</v>
      </c>
      <c r="IW165" s="394">
        <v>2.7754663984988377</v>
      </c>
      <c r="IX165" s="394">
        <v>2.7754663984989247</v>
      </c>
      <c r="IY165" s="394">
        <v>2.7754663984990118</v>
      </c>
      <c r="IZ165" s="394">
        <v>2.7754663984990988</v>
      </c>
      <c r="JA165" s="394">
        <v>2.7754663984991845</v>
      </c>
      <c r="JB165" s="394">
        <v>2.7754663984991845</v>
      </c>
      <c r="JC165" s="394">
        <v>2.7754663984991845</v>
      </c>
      <c r="JD165" s="394">
        <v>2.7754663984991845</v>
      </c>
      <c r="JE165" s="394">
        <v>2.7754663984991845</v>
      </c>
      <c r="JF165" s="394">
        <v>2.7754663984991845</v>
      </c>
      <c r="JG165" s="394">
        <v>2.7754663984991845</v>
      </c>
      <c r="JH165" s="394">
        <v>2.7754663984991845</v>
      </c>
      <c r="JI165" s="394">
        <v>2.7754663984991845</v>
      </c>
      <c r="JJ165" s="394">
        <v>2.7754663984991845</v>
      </c>
      <c r="JK165" s="394">
        <v>2.7754663984991845</v>
      </c>
      <c r="JL165" s="394">
        <v>2.7754663984991845</v>
      </c>
      <c r="JM165" s="394">
        <v>2.7754663984991845</v>
      </c>
      <c r="JN165" s="394">
        <v>2.7754663984991845</v>
      </c>
      <c r="JO165" s="394">
        <v>2.7754663984991845</v>
      </c>
      <c r="JP165" s="394">
        <v>2.7754663984991845</v>
      </c>
      <c r="JQ165" s="394">
        <v>2.7754663984991845</v>
      </c>
      <c r="JR165" s="394">
        <v>2.7754663984991845</v>
      </c>
      <c r="JS165" s="394">
        <v>2.7754663984991845</v>
      </c>
      <c r="JT165" s="394">
        <v>2.7754663984991845</v>
      </c>
      <c r="JU165" s="394">
        <v>2.7754663984991845</v>
      </c>
      <c r="JV165" s="394">
        <v>2.7754663984991845</v>
      </c>
      <c r="JW165" s="394">
        <v>2.7754663984991845</v>
      </c>
      <c r="JX165" s="394">
        <v>2.7754663984991845</v>
      </c>
      <c r="JY165" s="394">
        <v>2.7754663984991845</v>
      </c>
      <c r="JZ165" s="394">
        <v>2.7754663984991845</v>
      </c>
      <c r="KA165" s="394">
        <v>2.7754663984991845</v>
      </c>
      <c r="KB165" s="394">
        <v>2.7754663984991845</v>
      </c>
      <c r="KC165" s="394">
        <v>2.7754663984991845</v>
      </c>
    </row>
    <row r="166" spans="1:289" x14ac:dyDescent="0.25">
      <c r="A166" s="383">
        <v>157</v>
      </c>
      <c r="B166" s="384" t="s">
        <v>859</v>
      </c>
      <c r="C166" s="385" t="s">
        <v>855</v>
      </c>
      <c r="D166" s="385" t="s">
        <v>860</v>
      </c>
      <c r="E166" s="129">
        <v>2065</v>
      </c>
      <c r="F166" s="386">
        <v>30.317659999999997</v>
      </c>
      <c r="G166" s="386">
        <v>31.236511516419792</v>
      </c>
      <c r="H166" s="386">
        <v>32.183211095956167</v>
      </c>
      <c r="I166" s="386">
        <v>33.15860274289652</v>
      </c>
      <c r="J166" s="386">
        <v>34.163556041161364</v>
      </c>
      <c r="K166" s="386">
        <v>35.412498401257885</v>
      </c>
      <c r="L166" s="386">
        <v>36.707099269999233</v>
      </c>
      <c r="M166" s="386">
        <v>38.049027819220939</v>
      </c>
      <c r="N166" s="386">
        <v>39.440014241906596</v>
      </c>
      <c r="O166" s="386">
        <v>40.881851982983079</v>
      </c>
      <c r="P166" s="386">
        <v>42.168195122355002</v>
      </c>
      <c r="Q166" s="386">
        <v>43.495012912261302</v>
      </c>
      <c r="R166" s="386">
        <v>44.863578883290927</v>
      </c>
      <c r="S166" s="386">
        <v>46.275206637537821</v>
      </c>
      <c r="T166" s="386">
        <v>47.731251109446575</v>
      </c>
      <c r="U166" s="386">
        <v>48.391096147980285</v>
      </c>
      <c r="V166" s="386">
        <v>49.060062998005577</v>
      </c>
      <c r="W166" s="386">
        <v>49.738277761016022</v>
      </c>
      <c r="X166" s="386">
        <v>50.425868281753971</v>
      </c>
      <c r="Y166" s="386">
        <v>51.122964172309494</v>
      </c>
      <c r="Z166" s="386">
        <v>51.399232092836918</v>
      </c>
      <c r="AA166" s="386">
        <v>51.676992962084121</v>
      </c>
      <c r="AB166" s="386">
        <v>51.956254847929117</v>
      </c>
      <c r="AC166" s="386">
        <v>52.237025861848629</v>
      </c>
      <c r="AD166" s="386">
        <v>52.519314159153701</v>
      </c>
      <c r="AE166" s="386">
        <v>52.809801840621716</v>
      </c>
      <c r="AF166" s="386">
        <v>53.101896228011846</v>
      </c>
      <c r="AG166" s="386">
        <v>53.395606208117172</v>
      </c>
      <c r="AH166" s="386">
        <v>53.690940716884207</v>
      </c>
      <c r="AI166" s="386">
        <v>53.987908739684762</v>
      </c>
      <c r="AJ166" s="386">
        <v>54.221016475146691</v>
      </c>
      <c r="AK166" s="386">
        <v>54.455130717761804</v>
      </c>
      <c r="AL166" s="386">
        <v>54.690255813403262</v>
      </c>
      <c r="AM166" s="386">
        <v>54.926396126708724</v>
      </c>
      <c r="AN166" s="386">
        <v>55.163556041161421</v>
      </c>
      <c r="AO166" s="387">
        <v>55.163556041161421</v>
      </c>
      <c r="AP166" s="387">
        <v>55.163556041161421</v>
      </c>
      <c r="AQ166" s="387">
        <v>55.163556041161421</v>
      </c>
      <c r="AR166" s="387">
        <v>55.163556041161421</v>
      </c>
      <c r="AS166" s="387">
        <v>55.163556041161421</v>
      </c>
      <c r="AT166" s="387">
        <v>55.163556041161421</v>
      </c>
      <c r="AU166" s="387">
        <v>55.163556041161421</v>
      </c>
      <c r="AV166" s="387">
        <v>55.163556041161421</v>
      </c>
      <c r="AW166" s="387">
        <v>55.163556041161421</v>
      </c>
      <c r="AX166" s="387">
        <v>55.163556041161421</v>
      </c>
      <c r="AY166" s="387">
        <v>55.163556041161421</v>
      </c>
      <c r="AZ166" s="387">
        <v>55.163556041161421</v>
      </c>
      <c r="BA166" s="387">
        <v>55.163556041161421</v>
      </c>
      <c r="BB166" s="387">
        <v>55.163556041161421</v>
      </c>
      <c r="BC166" s="387">
        <v>55.163556041161421</v>
      </c>
      <c r="BD166" s="387">
        <v>55.163556041161421</v>
      </c>
      <c r="BE166" s="387">
        <v>55.163556041161421</v>
      </c>
      <c r="BF166" s="387">
        <v>55.163556041161421</v>
      </c>
      <c r="BG166" s="387">
        <v>55.163556041161421</v>
      </c>
      <c r="BH166" s="387">
        <v>55.163556041161421</v>
      </c>
      <c r="BI166" s="387">
        <v>55.163556041161421</v>
      </c>
      <c r="BJ166" s="387">
        <v>55.163556041161421</v>
      </c>
      <c r="BK166" s="387">
        <v>55.163556041161421</v>
      </c>
      <c r="BL166" s="387">
        <v>55.163556041161421</v>
      </c>
      <c r="BM166" s="387">
        <v>55.163556041161421</v>
      </c>
      <c r="BN166" s="387">
        <v>55.163556041161421</v>
      </c>
      <c r="BO166" s="387">
        <v>55.163556041161421</v>
      </c>
      <c r="BP166" s="387">
        <v>55.163556041161421</v>
      </c>
      <c r="CA166" s="386">
        <v>110</v>
      </c>
      <c r="CB166" s="386">
        <v>112.41902784841925</v>
      </c>
      <c r="CC166" s="386">
        <v>114.89125293076057</v>
      </c>
      <c r="CD166" s="386">
        <v>117.41784511602684</v>
      </c>
      <c r="CE166" s="386">
        <v>120</v>
      </c>
      <c r="CF166" s="386">
        <v>122.93585330283616</v>
      </c>
      <c r="CG166" s="386">
        <v>125.94353356080379</v>
      </c>
      <c r="CH166" s="386">
        <v>129.02479805226497</v>
      </c>
      <c r="CI166" s="386">
        <v>132.18144704817757</v>
      </c>
      <c r="CJ166" s="386">
        <v>135.41532486392802</v>
      </c>
      <c r="CK166" s="386">
        <v>138.30313231930165</v>
      </c>
      <c r="CL166" s="386">
        <v>141.25252388199615</v>
      </c>
      <c r="CM166" s="386">
        <v>144.26481286750544</v>
      </c>
      <c r="CN166" s="386">
        <v>147.34134059850999</v>
      </c>
      <c r="CO166" s="386">
        <v>150.48347700214586</v>
      </c>
      <c r="CP166" s="386">
        <v>151.62743614452344</v>
      </c>
      <c r="CQ166" s="386">
        <v>152.78009154077222</v>
      </c>
      <c r="CR166" s="386">
        <v>153.94150929887505</v>
      </c>
      <c r="CS166" s="386">
        <v>155.11175602936055</v>
      </c>
      <c r="CT166" s="386">
        <v>156.29089884912352</v>
      </c>
      <c r="CU166" s="386">
        <v>156.9684642734797</v>
      </c>
      <c r="CV166" s="386">
        <v>157.64896713634101</v>
      </c>
      <c r="CW166" s="386">
        <v>158.33242017233746</v>
      </c>
      <c r="CX166" s="386">
        <v>159.01883617130727</v>
      </c>
      <c r="CY166" s="386">
        <v>159.70822797853614</v>
      </c>
      <c r="CZ166" s="386">
        <v>160.42064778278183</v>
      </c>
      <c r="DA166" s="386">
        <v>161.13624551958554</v>
      </c>
      <c r="DB166" s="386">
        <v>161.85503536493636</v>
      </c>
      <c r="DC166" s="386">
        <v>162.57703155805899</v>
      </c>
      <c r="DD166" s="386">
        <v>163.30224840169592</v>
      </c>
      <c r="DE166" s="386">
        <v>163.87370591037734</v>
      </c>
      <c r="DF166" s="386">
        <v>164.44716316913829</v>
      </c>
      <c r="DG166" s="386">
        <v>165.02262717587507</v>
      </c>
      <c r="DH166" s="386">
        <v>165.60010495297229</v>
      </c>
      <c r="DI166" s="386">
        <v>166.17960354738864</v>
      </c>
      <c r="DJ166" s="387">
        <v>166.17960354738864</v>
      </c>
      <c r="DK166" s="387">
        <v>166.17960354738864</v>
      </c>
      <c r="DL166" s="387">
        <v>166.17960354738864</v>
      </c>
      <c r="DM166" s="387">
        <v>166.17960354738864</v>
      </c>
      <c r="DN166" s="387">
        <v>166.17960354738864</v>
      </c>
      <c r="DO166" s="387">
        <v>166.17960354738864</v>
      </c>
      <c r="DP166" s="387">
        <v>166.17960354738864</v>
      </c>
      <c r="DQ166" s="387">
        <v>166.17960354738864</v>
      </c>
      <c r="DR166" s="387">
        <v>166.17960354738864</v>
      </c>
      <c r="DS166" s="387">
        <v>166.17960354738864</v>
      </c>
      <c r="DT166" s="387">
        <v>166.17960354738864</v>
      </c>
      <c r="DU166" s="387">
        <v>166.17960354738864</v>
      </c>
      <c r="DV166" s="387">
        <v>166.17960354738864</v>
      </c>
      <c r="DW166" s="387">
        <v>166.17960354738864</v>
      </c>
      <c r="DX166" s="387">
        <v>166.17960354738864</v>
      </c>
      <c r="DY166" s="387">
        <v>166.17960354738864</v>
      </c>
      <c r="DZ166" s="387">
        <v>166.17960354738864</v>
      </c>
      <c r="EA166" s="387">
        <v>166.17960354738864</v>
      </c>
      <c r="EB166" s="387">
        <v>166.17960354738864</v>
      </c>
      <c r="EC166" s="387">
        <v>166.17960354738864</v>
      </c>
      <c r="ED166" s="387">
        <v>166.17960354738864</v>
      </c>
      <c r="EE166" s="387">
        <v>166.17960354738864</v>
      </c>
      <c r="EF166" s="387">
        <v>166.17960354738864</v>
      </c>
      <c r="EG166" s="387">
        <v>166.17960354738864</v>
      </c>
      <c r="EH166" s="387">
        <v>166.17960354738864</v>
      </c>
      <c r="EI166" s="387">
        <v>166.17960354738864</v>
      </c>
      <c r="EJ166" s="387">
        <v>166.17960354738864</v>
      </c>
      <c r="EK166" s="387">
        <v>166.17960354738864</v>
      </c>
      <c r="EY166" s="386">
        <v>158</v>
      </c>
      <c r="EZ166" s="386">
        <v>160</v>
      </c>
      <c r="FA166" s="386">
        <v>162</v>
      </c>
      <c r="FB166" s="386">
        <v>164</v>
      </c>
      <c r="FC166" s="386">
        <v>165.8</v>
      </c>
      <c r="FD166" s="386">
        <v>168</v>
      </c>
      <c r="FE166" s="386">
        <v>170</v>
      </c>
      <c r="FF166" s="386">
        <v>172</v>
      </c>
      <c r="FG166" s="386">
        <v>174</v>
      </c>
      <c r="FH166" s="386">
        <v>176</v>
      </c>
      <c r="FI166" s="386">
        <v>176.60000000000002</v>
      </c>
      <c r="FJ166" s="386">
        <v>178</v>
      </c>
      <c r="FK166" s="386">
        <v>180</v>
      </c>
      <c r="FL166" s="386">
        <v>182</v>
      </c>
      <c r="FM166" s="386">
        <v>184</v>
      </c>
      <c r="FN166" s="386">
        <v>186</v>
      </c>
      <c r="FO166" s="386">
        <v>188</v>
      </c>
      <c r="FP166" s="386">
        <v>190</v>
      </c>
      <c r="FQ166" s="386">
        <v>192</v>
      </c>
      <c r="FR166" s="386">
        <v>194</v>
      </c>
      <c r="FS166" s="386">
        <v>196</v>
      </c>
      <c r="FT166" s="386">
        <v>198</v>
      </c>
      <c r="FU166" s="386">
        <v>200</v>
      </c>
      <c r="FV166" s="386">
        <v>202</v>
      </c>
      <c r="FW166" s="386">
        <v>204</v>
      </c>
      <c r="FX166" s="386">
        <v>206</v>
      </c>
      <c r="FY166" s="386">
        <v>208</v>
      </c>
      <c r="FZ166" s="386">
        <v>210</v>
      </c>
      <c r="GA166" s="386">
        <v>212</v>
      </c>
      <c r="GB166" s="386">
        <v>214</v>
      </c>
      <c r="GC166" s="386">
        <v>212.8</v>
      </c>
      <c r="GD166" s="387">
        <v>212.8</v>
      </c>
      <c r="GE166" s="387">
        <v>212.8</v>
      </c>
      <c r="GF166" s="387">
        <v>212.8</v>
      </c>
      <c r="GG166" s="387">
        <v>212.8</v>
      </c>
      <c r="GH166" s="387">
        <v>212.8</v>
      </c>
      <c r="GI166" s="387">
        <v>212.8</v>
      </c>
      <c r="GJ166" s="387">
        <v>212.8</v>
      </c>
      <c r="GK166" s="387">
        <v>212.8</v>
      </c>
      <c r="GL166" s="387">
        <v>212.8</v>
      </c>
      <c r="GM166" s="387">
        <v>212.8</v>
      </c>
      <c r="GN166" s="387">
        <v>212.8</v>
      </c>
      <c r="GO166" s="387">
        <v>212.8</v>
      </c>
      <c r="GP166" s="387">
        <v>212.8</v>
      </c>
      <c r="GQ166" s="387">
        <v>212.8</v>
      </c>
      <c r="GR166" s="387">
        <v>212.8</v>
      </c>
      <c r="GS166" s="387">
        <v>212.8</v>
      </c>
      <c r="GT166" s="387">
        <v>212.8</v>
      </c>
      <c r="GU166" s="387">
        <v>212.8</v>
      </c>
      <c r="GV166" s="387">
        <v>212.8</v>
      </c>
      <c r="GW166" s="387">
        <v>212.8</v>
      </c>
      <c r="GX166" s="387">
        <v>212.8</v>
      </c>
      <c r="GY166" s="387">
        <v>212.8</v>
      </c>
      <c r="GZ166" s="387">
        <v>212.8</v>
      </c>
      <c r="HA166" s="387">
        <v>212.8</v>
      </c>
      <c r="HB166" s="387">
        <v>212.8</v>
      </c>
      <c r="HC166" s="387">
        <v>212.8</v>
      </c>
      <c r="HD166" s="387">
        <v>212.8</v>
      </c>
      <c r="HE166" s="387">
        <v>212.8</v>
      </c>
      <c r="HS166" s="394">
        <v>3.6282483542595312</v>
      </c>
      <c r="HT166" s="394">
        <v>3.5989623165610229</v>
      </c>
      <c r="HU166" s="394">
        <v>3.569912666209889</v>
      </c>
      <c r="HV166" s="394">
        <v>3.541097495164538</v>
      </c>
      <c r="HW166" s="394">
        <v>3.5125149107844655</v>
      </c>
      <c r="HX166" s="394">
        <v>3.4715385486178905</v>
      </c>
      <c r="HY166" s="394">
        <v>3.43104020926376</v>
      </c>
      <c r="HZ166" s="394">
        <v>3.3910143161946045</v>
      </c>
      <c r="IA166" s="394">
        <v>3.3514553579377133</v>
      </c>
      <c r="IB166" s="394">
        <v>3.3123578873162143</v>
      </c>
      <c r="IC166" s="394">
        <v>3.2797972955209973</v>
      </c>
      <c r="ID166" s="394">
        <v>3.2475567754614203</v>
      </c>
      <c r="IE166" s="394">
        <v>3.2156331808213299</v>
      </c>
      <c r="IF166" s="394">
        <v>3.1840233962129667</v>
      </c>
      <c r="IG166" s="394">
        <v>3.1527243368729425</v>
      </c>
      <c r="IH166" s="394">
        <v>3.1333746952300019</v>
      </c>
      <c r="II166" s="394">
        <v>3.1141438107607637</v>
      </c>
      <c r="IJ166" s="394">
        <v>3.0950309546007575</v>
      </c>
      <c r="IK166" s="394">
        <v>3.0760354023588716</v>
      </c>
      <c r="IL166" s="394">
        <v>3.0571564340899022</v>
      </c>
      <c r="IM166" s="394">
        <v>3.0539067974783047</v>
      </c>
      <c r="IN166" s="394">
        <v>3.0506606151021498</v>
      </c>
      <c r="IO166" s="394">
        <v>3.0474178832897212</v>
      </c>
      <c r="IP166" s="394">
        <v>3.0441785983732061</v>
      </c>
      <c r="IQ166" s="394">
        <v>3.0409427566886889</v>
      </c>
      <c r="IR166" s="394">
        <v>3.0377059218462166</v>
      </c>
      <c r="IS166" s="394">
        <v>3.0344725323496897</v>
      </c>
      <c r="IT166" s="394">
        <v>3.0312425845318192</v>
      </c>
      <c r="IU166" s="394">
        <v>3.0280160747292206</v>
      </c>
      <c r="IV166" s="394">
        <v>3.0247929992824063</v>
      </c>
      <c r="IW166" s="394">
        <v>3.0223281775894444</v>
      </c>
      <c r="IX166" s="394">
        <v>3.0198653644127611</v>
      </c>
      <c r="IY166" s="394">
        <v>3.017404558115671</v>
      </c>
      <c r="IZ166" s="394">
        <v>3.0149457570628222</v>
      </c>
      <c r="JA166" s="394">
        <v>3.0124889596201943</v>
      </c>
      <c r="JB166" s="394">
        <v>3.0124889596201943</v>
      </c>
      <c r="JC166" s="394">
        <v>3.0124889596201943</v>
      </c>
      <c r="JD166" s="394">
        <v>3.0124889596201943</v>
      </c>
      <c r="JE166" s="394">
        <v>3.0124889596201943</v>
      </c>
      <c r="JF166" s="394">
        <v>3.0124889596201943</v>
      </c>
      <c r="JG166" s="394">
        <v>3.0124889596201943</v>
      </c>
      <c r="JH166" s="394">
        <v>3.0124889596201943</v>
      </c>
      <c r="JI166" s="394">
        <v>3.0124889596201943</v>
      </c>
      <c r="JJ166" s="394">
        <v>3.0124889596201943</v>
      </c>
      <c r="JK166" s="394">
        <v>3.0124889596201943</v>
      </c>
      <c r="JL166" s="394">
        <v>3.0124889596201943</v>
      </c>
      <c r="JM166" s="394">
        <v>3.0124889596201943</v>
      </c>
      <c r="JN166" s="394">
        <v>3.0124889596201943</v>
      </c>
      <c r="JO166" s="394">
        <v>3.0124889596201943</v>
      </c>
      <c r="JP166" s="394">
        <v>3.0124889596201943</v>
      </c>
      <c r="JQ166" s="394">
        <v>3.0124889596201943</v>
      </c>
      <c r="JR166" s="394">
        <v>3.0124889596201943</v>
      </c>
      <c r="JS166" s="394">
        <v>3.0124889596201943</v>
      </c>
      <c r="JT166" s="394">
        <v>3.0124889596201943</v>
      </c>
      <c r="JU166" s="394">
        <v>3.0124889596201943</v>
      </c>
      <c r="JV166" s="394">
        <v>3.0124889596201943</v>
      </c>
      <c r="JW166" s="394">
        <v>3.0124889596201943</v>
      </c>
      <c r="JX166" s="394">
        <v>3.0124889596201943</v>
      </c>
      <c r="JY166" s="394">
        <v>3.0124889596201943</v>
      </c>
      <c r="JZ166" s="394">
        <v>3.0124889596201943</v>
      </c>
      <c r="KA166" s="394">
        <v>3.0124889596201943</v>
      </c>
      <c r="KB166" s="394">
        <v>3.0124889596201943</v>
      </c>
      <c r="KC166" s="394">
        <v>3.0124889596201943</v>
      </c>
    </row>
    <row r="167" spans="1:289" x14ac:dyDescent="0.25">
      <c r="A167" s="383">
        <v>158</v>
      </c>
      <c r="B167" s="384" t="s">
        <v>850</v>
      </c>
      <c r="C167" s="385" t="s">
        <v>855</v>
      </c>
      <c r="D167" s="385" t="s">
        <v>860</v>
      </c>
      <c r="E167" s="129">
        <v>2065</v>
      </c>
      <c r="F167" s="386">
        <v>27.285879999999999</v>
      </c>
      <c r="G167" s="386">
        <v>27.285879999999999</v>
      </c>
      <c r="H167" s="386">
        <v>27.285879999999999</v>
      </c>
      <c r="I167" s="386">
        <v>27.285879999999999</v>
      </c>
      <c r="J167" s="386">
        <v>27.285880000000006</v>
      </c>
      <c r="K167" s="386">
        <v>57.258197732328554</v>
      </c>
      <c r="L167" s="386">
        <v>120.15376478803081</v>
      </c>
      <c r="M167" s="386">
        <v>252.13729674530427</v>
      </c>
      <c r="N167" s="386">
        <v>529.09883033779488</v>
      </c>
      <c r="O167" s="386">
        <v>1110.2902104467667</v>
      </c>
      <c r="P167" s="386">
        <v>1274.6811030355714</v>
      </c>
      <c r="Q167" s="386">
        <v>1463.4119072185435</v>
      </c>
      <c r="R167" s="386">
        <v>1680.0864193318571</v>
      </c>
      <c r="S167" s="386">
        <v>1928.842018094776</v>
      </c>
      <c r="T167" s="386">
        <v>2214.4286674535952</v>
      </c>
      <c r="U167" s="386">
        <v>2287.8187964255753</v>
      </c>
      <c r="V167" s="386">
        <v>2363.6412056103645</v>
      </c>
      <c r="W167" s="386">
        <v>2441.9765051270138</v>
      </c>
      <c r="X167" s="386">
        <v>2522.907976658179</v>
      </c>
      <c r="Y167" s="386">
        <v>2606.5216619905204</v>
      </c>
      <c r="Z167" s="386">
        <v>2606.5216619905204</v>
      </c>
      <c r="AA167" s="386">
        <v>2606.5216619905204</v>
      </c>
      <c r="AB167" s="386">
        <v>2606.5216619905204</v>
      </c>
      <c r="AC167" s="386">
        <v>2606.5216619905204</v>
      </c>
      <c r="AD167" s="386">
        <v>2606.5216619905204</v>
      </c>
      <c r="AE167" s="386">
        <v>2606.5216619905204</v>
      </c>
      <c r="AF167" s="386">
        <v>2606.5216619905204</v>
      </c>
      <c r="AG167" s="386">
        <v>2606.5216619905204</v>
      </c>
      <c r="AH167" s="386">
        <v>2606.5216619905204</v>
      </c>
      <c r="AI167" s="386">
        <v>2606.5216619905204</v>
      </c>
      <c r="AJ167" s="386">
        <v>2606.5216619905204</v>
      </c>
      <c r="AK167" s="386">
        <v>2606.5216619905204</v>
      </c>
      <c r="AL167" s="386">
        <v>2606.5216619905204</v>
      </c>
      <c r="AM167" s="386">
        <v>2606.5216619905204</v>
      </c>
      <c r="AN167" s="386">
        <v>2606.5216619905204</v>
      </c>
      <c r="AO167" s="387">
        <v>2654.5584572220187</v>
      </c>
      <c r="AP167" s="387">
        <v>2702.5952524535169</v>
      </c>
      <c r="AQ167" s="387">
        <v>2750.6320476850151</v>
      </c>
      <c r="AR167" s="387">
        <v>2798.6688429165133</v>
      </c>
      <c r="AS167" s="387">
        <v>2846.7056381480115</v>
      </c>
      <c r="AT167" s="387">
        <v>2894.7424333795097</v>
      </c>
      <c r="AU167" s="387">
        <v>2942.779228611008</v>
      </c>
      <c r="AV167" s="387">
        <v>2990.8160238425062</v>
      </c>
      <c r="AW167" s="387">
        <v>3038.8528190740044</v>
      </c>
      <c r="AX167" s="387">
        <v>3086.8896143055026</v>
      </c>
      <c r="AY167" s="387">
        <v>3134.9264095370008</v>
      </c>
      <c r="AZ167" s="387">
        <v>3182.9632047684991</v>
      </c>
      <c r="BA167" s="387">
        <v>3230.9999999999973</v>
      </c>
      <c r="BB167" s="387">
        <v>3230.9999999999973</v>
      </c>
      <c r="BC167" s="387">
        <v>3230.9999999999973</v>
      </c>
      <c r="BD167" s="387">
        <v>3230.9999999999973</v>
      </c>
      <c r="BE167" s="387">
        <v>3230.9999999999973</v>
      </c>
      <c r="BF167" s="387">
        <v>3230.9999999999973</v>
      </c>
      <c r="BG167" s="387">
        <v>3230.9999999999973</v>
      </c>
      <c r="BH167" s="387">
        <v>3230.9999999999973</v>
      </c>
      <c r="BI167" s="387">
        <v>3230.9999999999973</v>
      </c>
      <c r="BJ167" s="387">
        <v>3230.9999999999973</v>
      </c>
      <c r="BK167" s="387">
        <v>3230.9999999999973</v>
      </c>
      <c r="BL167" s="387">
        <v>3230.9999999999973</v>
      </c>
      <c r="BM167" s="387">
        <v>3230.9999999999973</v>
      </c>
      <c r="BN167" s="387">
        <v>3230.9999999999973</v>
      </c>
      <c r="BO167" s="387">
        <v>3230.9999999999973</v>
      </c>
      <c r="BP167" s="387">
        <v>3230.9999999999973</v>
      </c>
      <c r="CA167" s="386">
        <v>70</v>
      </c>
      <c r="CB167" s="386">
        <v>70</v>
      </c>
      <c r="CC167" s="386">
        <v>70</v>
      </c>
      <c r="CD167" s="386">
        <v>70</v>
      </c>
      <c r="CE167" s="386">
        <v>70</v>
      </c>
      <c r="CF167" s="386">
        <v>146.79894900456711</v>
      </c>
      <c r="CG167" s="386">
        <v>307.85616326922138</v>
      </c>
      <c r="CH167" s="386">
        <v>645.61373160714459</v>
      </c>
      <c r="CI167" s="386">
        <v>1353.9345323263642</v>
      </c>
      <c r="CJ167" s="386">
        <v>2839.3738052357176</v>
      </c>
      <c r="CK167" s="386">
        <v>3258.7047206691022</v>
      </c>
      <c r="CL167" s="386">
        <v>3739.9642262423131</v>
      </c>
      <c r="CM167" s="386">
        <v>4292.2982020599511</v>
      </c>
      <c r="CN167" s="386">
        <v>4926.2032310716031</v>
      </c>
      <c r="CO167" s="386">
        <v>5653.7260766677155</v>
      </c>
      <c r="CP167" s="386">
        <v>5815.8177954096591</v>
      </c>
      <c r="CQ167" s="386">
        <v>5982.5566663001919</v>
      </c>
      <c r="CR167" s="386">
        <v>6154.0759226917617</v>
      </c>
      <c r="CS167" s="386">
        <v>6330.5126177227066</v>
      </c>
      <c r="CT167" s="386">
        <v>6512.0077338301089</v>
      </c>
      <c r="CU167" s="386">
        <v>6482.6060565523012</v>
      </c>
      <c r="CV167" s="386">
        <v>6453.337127677456</v>
      </c>
      <c r="CW167" s="386">
        <v>6424.2003478473016</v>
      </c>
      <c r="CX167" s="386">
        <v>6395.1951204096649</v>
      </c>
      <c r="CY167" s="386">
        <v>6366.3208514062553</v>
      </c>
      <c r="CZ167" s="386">
        <v>6336.0193274030062</v>
      </c>
      <c r="DA167" s="386">
        <v>6305.8620283576802</v>
      </c>
      <c r="DB167" s="386">
        <v>6275.8482678084847</v>
      </c>
      <c r="DC167" s="386">
        <v>6245.9773625609523</v>
      </c>
      <c r="DD167" s="386">
        <v>6216.2486326723892</v>
      </c>
      <c r="DE167" s="386">
        <v>6216.2486326723892</v>
      </c>
      <c r="DF167" s="386">
        <v>6216.2486326723892</v>
      </c>
      <c r="DG167" s="386">
        <v>6216.2486326723892</v>
      </c>
      <c r="DH167" s="386">
        <v>6216.2486326723892</v>
      </c>
      <c r="DI167" s="386">
        <v>6216.2486326723892</v>
      </c>
      <c r="DJ167" s="387">
        <v>6322.075660928359</v>
      </c>
      <c r="DK167" s="387">
        <v>6427.9026891843287</v>
      </c>
      <c r="DL167" s="387">
        <v>6533.7297174402984</v>
      </c>
      <c r="DM167" s="387">
        <v>6639.5567456962681</v>
      </c>
      <c r="DN167" s="387">
        <v>6745.3837739522378</v>
      </c>
      <c r="DO167" s="387">
        <v>6851.2108022082075</v>
      </c>
      <c r="DP167" s="387">
        <v>6957.0378304641772</v>
      </c>
      <c r="DQ167" s="387">
        <v>7062.8648587201469</v>
      </c>
      <c r="DR167" s="387">
        <v>7168.6918869761166</v>
      </c>
      <c r="DS167" s="387">
        <v>7274.5189152320863</v>
      </c>
      <c r="DT167" s="387">
        <v>7380.345943488056</v>
      </c>
      <c r="DU167" s="387">
        <v>7486.1729717440257</v>
      </c>
      <c r="DV167" s="387">
        <v>7591.9999999999955</v>
      </c>
      <c r="DW167" s="387">
        <v>7591.9999999999955</v>
      </c>
      <c r="DX167" s="387">
        <v>7591.9999999999955</v>
      </c>
      <c r="DY167" s="387">
        <v>7591.9999999999955</v>
      </c>
      <c r="DZ167" s="387">
        <v>7591.9999999999955</v>
      </c>
      <c r="EA167" s="387">
        <v>7591.9999999999955</v>
      </c>
      <c r="EB167" s="387">
        <v>7591.9999999999955</v>
      </c>
      <c r="EC167" s="387">
        <v>7591.9999999999955</v>
      </c>
      <c r="ED167" s="387">
        <v>7591.9999999999955</v>
      </c>
      <c r="EE167" s="387">
        <v>7591.9999999999955</v>
      </c>
      <c r="EF167" s="387">
        <v>7591.9999999999955</v>
      </c>
      <c r="EG167" s="387">
        <v>7591.9999999999955</v>
      </c>
      <c r="EH167" s="387">
        <v>7591.9999999999955</v>
      </c>
      <c r="EI167" s="387">
        <v>7591.9999999999955</v>
      </c>
      <c r="EJ167" s="387">
        <v>7591.9999999999955</v>
      </c>
      <c r="EK167" s="387">
        <v>7591.9999999999955</v>
      </c>
      <c r="EY167" s="386">
        <v>15</v>
      </c>
      <c r="EZ167" s="386">
        <v>15</v>
      </c>
      <c r="FA167" s="386">
        <v>15</v>
      </c>
      <c r="FB167" s="386">
        <v>15</v>
      </c>
      <c r="FC167" s="386">
        <v>14.600000000000001</v>
      </c>
      <c r="FD167" s="386">
        <v>15</v>
      </c>
      <c r="FE167" s="386">
        <v>15</v>
      </c>
      <c r="FF167" s="386">
        <v>15</v>
      </c>
      <c r="FG167" s="386">
        <v>15</v>
      </c>
      <c r="FH167" s="386">
        <v>15</v>
      </c>
      <c r="FI167" s="386">
        <v>15</v>
      </c>
      <c r="FJ167" s="386">
        <v>15</v>
      </c>
      <c r="FK167" s="386">
        <v>15</v>
      </c>
      <c r="FL167" s="386">
        <v>15</v>
      </c>
      <c r="FM167" s="386">
        <v>15</v>
      </c>
      <c r="FN167" s="386">
        <v>15</v>
      </c>
      <c r="FO167" s="386">
        <v>15</v>
      </c>
      <c r="FP167" s="386">
        <v>15</v>
      </c>
      <c r="FQ167" s="386">
        <v>15</v>
      </c>
      <c r="FR167" s="386">
        <v>15</v>
      </c>
      <c r="FS167" s="386">
        <v>15</v>
      </c>
      <c r="FT167" s="386">
        <v>15</v>
      </c>
      <c r="FU167" s="386">
        <v>15</v>
      </c>
      <c r="FV167" s="386">
        <v>15</v>
      </c>
      <c r="FW167" s="386">
        <v>15</v>
      </c>
      <c r="FX167" s="386">
        <v>15</v>
      </c>
      <c r="FY167" s="386">
        <v>15</v>
      </c>
      <c r="FZ167" s="386">
        <v>15</v>
      </c>
      <c r="GA167" s="386">
        <v>15</v>
      </c>
      <c r="GB167" s="386">
        <v>15</v>
      </c>
      <c r="GC167" s="386">
        <v>13.9</v>
      </c>
      <c r="GD167" s="387">
        <v>63.907692307692308</v>
      </c>
      <c r="GE167" s="387">
        <v>113.91538461538462</v>
      </c>
      <c r="GF167" s="387">
        <v>163.92307692307693</v>
      </c>
      <c r="GG167" s="387">
        <v>213.93076923076924</v>
      </c>
      <c r="GH167" s="387">
        <v>263.93846153846152</v>
      </c>
      <c r="GI167" s="387">
        <v>313.94615384615383</v>
      </c>
      <c r="GJ167" s="387">
        <v>363.95384615384614</v>
      </c>
      <c r="GK167" s="387">
        <v>413.96153846153845</v>
      </c>
      <c r="GL167" s="387">
        <v>463.96923076923076</v>
      </c>
      <c r="GM167" s="387">
        <v>513.97692307692307</v>
      </c>
      <c r="GN167" s="387">
        <v>563.98461538461538</v>
      </c>
      <c r="GO167" s="387">
        <v>613.99230769230769</v>
      </c>
      <c r="GP167" s="387">
        <v>664</v>
      </c>
      <c r="GQ167" s="387">
        <v>664</v>
      </c>
      <c r="GR167" s="387">
        <v>664</v>
      </c>
      <c r="GS167" s="387">
        <v>664</v>
      </c>
      <c r="GT167" s="387">
        <v>664</v>
      </c>
      <c r="GU167" s="387">
        <v>664</v>
      </c>
      <c r="GV167" s="387">
        <v>664</v>
      </c>
      <c r="GW167" s="387">
        <v>664</v>
      </c>
      <c r="GX167" s="387">
        <v>664</v>
      </c>
      <c r="GY167" s="387">
        <v>664</v>
      </c>
      <c r="GZ167" s="387">
        <v>664</v>
      </c>
      <c r="HA167" s="387">
        <v>664</v>
      </c>
      <c r="HB167" s="387">
        <v>664</v>
      </c>
      <c r="HC167" s="387">
        <v>664</v>
      </c>
      <c r="HD167" s="387">
        <v>664</v>
      </c>
      <c r="HE167" s="387">
        <v>664</v>
      </c>
      <c r="HS167" s="394">
        <v>2.5654294455593885</v>
      </c>
      <c r="HT167" s="394">
        <v>2.5654294455593885</v>
      </c>
      <c r="HU167" s="394">
        <v>2.5654294455593885</v>
      </c>
      <c r="HV167" s="394">
        <v>2.5654294455593885</v>
      </c>
      <c r="HW167" s="394">
        <v>2.5654294455593876</v>
      </c>
      <c r="HX167" s="394">
        <v>2.5638066655682201</v>
      </c>
      <c r="HY167" s="394">
        <v>2.562184912077667</v>
      </c>
      <c r="HZ167" s="394">
        <v>2.5605641844384066</v>
      </c>
      <c r="IA167" s="394">
        <v>2.5589444820015306</v>
      </c>
      <c r="IB167" s="394">
        <v>2.5573258041185372</v>
      </c>
      <c r="IC167" s="394">
        <v>2.5564862559809711</v>
      </c>
      <c r="ID167" s="394">
        <v>2.5556469834598614</v>
      </c>
      <c r="IE167" s="394">
        <v>2.5548079864647248</v>
      </c>
      <c r="IF167" s="394">
        <v>2.5539692649051098</v>
      </c>
      <c r="IG167" s="394">
        <v>2.5531308186905926</v>
      </c>
      <c r="IH167" s="394">
        <v>2.5420797331047948</v>
      </c>
      <c r="II167" s="394">
        <v>2.5310764815319389</v>
      </c>
      <c r="IJ167" s="394">
        <v>2.5201208569251454</v>
      </c>
      <c r="IK167" s="394">
        <v>2.5092126531337247</v>
      </c>
      <c r="IL167" s="394">
        <v>2.4983516648993005</v>
      </c>
      <c r="IM167" s="394">
        <v>2.4870716215731483</v>
      </c>
      <c r="IN167" s="394">
        <v>2.4758425075774131</v>
      </c>
      <c r="IO167" s="394">
        <v>2.4646640929664621</v>
      </c>
      <c r="IP167" s="394">
        <v>2.4535361488328666</v>
      </c>
      <c r="IQ167" s="394">
        <v>2.4424584473027138</v>
      </c>
      <c r="IR167" s="394">
        <v>2.4308331750308123</v>
      </c>
      <c r="IS167" s="394">
        <v>2.4192632351047054</v>
      </c>
      <c r="IT167" s="394">
        <v>2.4077483641612294</v>
      </c>
      <c r="IU167" s="394">
        <v>2.3962883000907391</v>
      </c>
      <c r="IV167" s="394">
        <v>2.3848827820311422</v>
      </c>
      <c r="IW167" s="394">
        <v>2.3848827820311422</v>
      </c>
      <c r="IX167" s="394">
        <v>2.3848827820311422</v>
      </c>
      <c r="IY167" s="394">
        <v>2.3848827820311422</v>
      </c>
      <c r="IZ167" s="394">
        <v>2.3848827820311422</v>
      </c>
      <c r="JA167" s="394">
        <v>2.3848827820311422</v>
      </c>
      <c r="JB167" s="394">
        <v>2.3815921791921575</v>
      </c>
      <c r="JC167" s="394">
        <v>2.3784185528146837</v>
      </c>
      <c r="JD167" s="394">
        <v>2.3753557742989329</v>
      </c>
      <c r="JE167" s="394">
        <v>2.3723981358141457</v>
      </c>
      <c r="JF167" s="394">
        <v>2.3695403147972121</v>
      </c>
      <c r="JG167" s="394">
        <v>2.3667773419860572</v>
      </c>
      <c r="JH167" s="394">
        <v>2.3641045725838903</v>
      </c>
      <c r="JI167" s="394">
        <v>2.3615176602023151</v>
      </c>
      <c r="JJ167" s="394">
        <v>2.3590125332758141</v>
      </c>
      <c r="JK167" s="394">
        <v>2.3565853736783939</v>
      </c>
      <c r="JL167" s="394">
        <v>2.3542325973061882</v>
      </c>
      <c r="JM167" s="394">
        <v>2.3519508364183257</v>
      </c>
      <c r="JN167" s="394">
        <v>2.3497369235530803</v>
      </c>
      <c r="JO167" s="394">
        <v>2.3497369235530803</v>
      </c>
      <c r="JP167" s="394">
        <v>2.3497369235530803</v>
      </c>
      <c r="JQ167" s="394">
        <v>2.3497369235530803</v>
      </c>
      <c r="JR167" s="394">
        <v>2.3497369235530803</v>
      </c>
      <c r="JS167" s="394">
        <v>2.3497369235530803</v>
      </c>
      <c r="JT167" s="394">
        <v>2.3497369235530803</v>
      </c>
      <c r="JU167" s="394">
        <v>2.3497369235530803</v>
      </c>
      <c r="JV167" s="394">
        <v>2.3497369235530803</v>
      </c>
      <c r="JW167" s="394">
        <v>2.3497369235530803</v>
      </c>
      <c r="JX167" s="394">
        <v>2.3497369235530803</v>
      </c>
      <c r="JY167" s="394">
        <v>2.3497369235530803</v>
      </c>
      <c r="JZ167" s="394">
        <v>2.3497369235530803</v>
      </c>
      <c r="KA167" s="394">
        <v>2.3497369235530803</v>
      </c>
      <c r="KB167" s="394">
        <v>2.3497369235530803</v>
      </c>
      <c r="KC167" s="394">
        <v>2.3497369235530803</v>
      </c>
    </row>
    <row r="168" spans="1:289" x14ac:dyDescent="0.25">
      <c r="A168" s="383">
        <v>159</v>
      </c>
      <c r="B168" s="384" t="s">
        <v>859</v>
      </c>
      <c r="C168" s="385" t="s">
        <v>855</v>
      </c>
      <c r="D168" s="385" t="s">
        <v>860</v>
      </c>
      <c r="E168" s="129">
        <v>2065</v>
      </c>
      <c r="F168" s="386">
        <v>24.254129999999996</v>
      </c>
      <c r="G168" s="386">
        <v>29.091473139043988</v>
      </c>
      <c r="H168" s="386">
        <v>34.89359582882247</v>
      </c>
      <c r="I168" s="386">
        <v>41.852917658924333</v>
      </c>
      <c r="J168" s="386">
        <v>50.200235170885023</v>
      </c>
      <c r="K168" s="386">
        <v>102.70281223514128</v>
      </c>
      <c r="L168" s="386">
        <v>210.11590095347211</v>
      </c>
      <c r="M168" s="386">
        <v>429.86838308195007</v>
      </c>
      <c r="N168" s="386">
        <v>879.45189266950922</v>
      </c>
      <c r="O168" s="386">
        <v>1799.2382365384019</v>
      </c>
      <c r="P168" s="386">
        <v>2064.932865504969</v>
      </c>
      <c r="Q168" s="386">
        <v>2369.8627855119817</v>
      </c>
      <c r="R168" s="386">
        <v>2719.8218963797563</v>
      </c>
      <c r="S168" s="386">
        <v>3121.4596867171122</v>
      </c>
      <c r="T168" s="386">
        <v>3582.4075792496869</v>
      </c>
      <c r="U168" s="386">
        <v>3700.9443004018212</v>
      </c>
      <c r="V168" s="386">
        <v>3823.4032313948696</v>
      </c>
      <c r="W168" s="386">
        <v>3949.9141525187429</v>
      </c>
      <c r="X168" s="386">
        <v>4080.6111383067323</v>
      </c>
      <c r="Y168" s="386">
        <v>4215.6326996258576</v>
      </c>
      <c r="Z168" s="386">
        <v>4215.6326996258576</v>
      </c>
      <c r="AA168" s="386">
        <v>4215.6326996258576</v>
      </c>
      <c r="AB168" s="386">
        <v>4215.6326996258576</v>
      </c>
      <c r="AC168" s="386">
        <v>4215.6326996258576</v>
      </c>
      <c r="AD168" s="386">
        <v>4215.6326996258576</v>
      </c>
      <c r="AE168" s="386">
        <v>4215.6326996258576</v>
      </c>
      <c r="AF168" s="386">
        <v>4215.6326996258576</v>
      </c>
      <c r="AG168" s="386">
        <v>4215.6326996258576</v>
      </c>
      <c r="AH168" s="386">
        <v>4215.6326996258576</v>
      </c>
      <c r="AI168" s="386">
        <v>4215.6326996258576</v>
      </c>
      <c r="AJ168" s="386">
        <v>4215.6326996258576</v>
      </c>
      <c r="AK168" s="386">
        <v>4215.6326996258576</v>
      </c>
      <c r="AL168" s="386">
        <v>4215.6326996258576</v>
      </c>
      <c r="AM168" s="386">
        <v>4215.6326996258576</v>
      </c>
      <c r="AN168" s="386">
        <v>4215.6326996258576</v>
      </c>
      <c r="AO168" s="387">
        <v>4250.1994150392529</v>
      </c>
      <c r="AP168" s="387">
        <v>4284.7661304526482</v>
      </c>
      <c r="AQ168" s="387">
        <v>4319.3328458660435</v>
      </c>
      <c r="AR168" s="387">
        <v>4353.8995612794388</v>
      </c>
      <c r="AS168" s="387">
        <v>4388.4662766928341</v>
      </c>
      <c r="AT168" s="387">
        <v>4423.0329921062294</v>
      </c>
      <c r="AU168" s="387">
        <v>4457.5997075196246</v>
      </c>
      <c r="AV168" s="387">
        <v>4492.1664229330199</v>
      </c>
      <c r="AW168" s="387">
        <v>4526.7331383464152</v>
      </c>
      <c r="AX168" s="387">
        <v>4561.2998537598105</v>
      </c>
      <c r="AY168" s="387">
        <v>4595.8665691732058</v>
      </c>
      <c r="AZ168" s="387">
        <v>4630.4332845866011</v>
      </c>
      <c r="BA168" s="387">
        <v>4664.9999999999964</v>
      </c>
      <c r="BB168" s="387">
        <v>4664.9999999999964</v>
      </c>
      <c r="BC168" s="387">
        <v>4664.9999999999964</v>
      </c>
      <c r="BD168" s="387">
        <v>4664.9999999999964</v>
      </c>
      <c r="BE168" s="387">
        <v>4664.9999999999964</v>
      </c>
      <c r="BF168" s="387">
        <v>4664.9999999999964</v>
      </c>
      <c r="BG168" s="387">
        <v>4664.9999999999964</v>
      </c>
      <c r="BH168" s="387">
        <v>4664.9999999999964</v>
      </c>
      <c r="BI168" s="387">
        <v>4664.9999999999964</v>
      </c>
      <c r="BJ168" s="387">
        <v>4664.9999999999964</v>
      </c>
      <c r="BK168" s="387">
        <v>4664.9999999999964</v>
      </c>
      <c r="BL168" s="387">
        <v>4664.9999999999964</v>
      </c>
      <c r="BM168" s="387">
        <v>4664.9999999999964</v>
      </c>
      <c r="BN168" s="387">
        <v>4664.9999999999964</v>
      </c>
      <c r="BO168" s="387">
        <v>4664.9999999999964</v>
      </c>
      <c r="BP168" s="387">
        <v>4664.9999999999964</v>
      </c>
      <c r="CA168" s="386">
        <v>80</v>
      </c>
      <c r="CB168" s="386">
        <v>93.613892772828649</v>
      </c>
      <c r="CC168" s="386">
        <v>109.54451150103324</v>
      </c>
      <c r="CD168" s="386">
        <v>128.18610191887024</v>
      </c>
      <c r="CE168" s="386">
        <v>150</v>
      </c>
      <c r="CF168" s="386">
        <v>302.57179694125466</v>
      </c>
      <c r="CG168" s="386">
        <v>610.33128202839896</v>
      </c>
      <c r="CH168" s="386">
        <v>1231.1268848852824</v>
      </c>
      <c r="CI168" s="386">
        <v>2483.3618254828602</v>
      </c>
      <c r="CJ168" s="386">
        <v>5009.301666611088</v>
      </c>
      <c r="CK168" s="386">
        <v>5776.213781372936</v>
      </c>
      <c r="CL168" s="386">
        <v>6660.5383082657527</v>
      </c>
      <c r="CM168" s="386">
        <v>7680.2508070141275</v>
      </c>
      <c r="CN168" s="386">
        <v>8856.0788525814787</v>
      </c>
      <c r="CO168" s="386">
        <v>10211.92336212681</v>
      </c>
      <c r="CP168" s="386">
        <v>10506.051613661397</v>
      </c>
      <c r="CQ168" s="386">
        <v>10808.651474831406</v>
      </c>
      <c r="CR168" s="386">
        <v>11119.966948616628</v>
      </c>
      <c r="CS168" s="386">
        <v>11440.249065876644</v>
      </c>
      <c r="CT168" s="386">
        <v>11769.756087770867</v>
      </c>
      <c r="CU168" s="386">
        <v>11698.832043402976</v>
      </c>
      <c r="CV168" s="386">
        <v>11628.335384278413</v>
      </c>
      <c r="CW168" s="386">
        <v>11558.263534992071</v>
      </c>
      <c r="CX168" s="386">
        <v>11488.613935658121</v>
      </c>
      <c r="CY168" s="386">
        <v>11419.384041816496</v>
      </c>
      <c r="CZ168" s="386">
        <v>11139.053293184021</v>
      </c>
      <c r="DA168" s="386">
        <v>10865.604293018981</v>
      </c>
      <c r="DB168" s="386">
        <v>10598.868103514164</v>
      </c>
      <c r="DC168" s="386">
        <v>10338.679934061693</v>
      </c>
      <c r="DD168" s="386">
        <v>10084.879039444784</v>
      </c>
      <c r="DE168" s="386">
        <v>10084.879255821366</v>
      </c>
      <c r="DF168" s="386">
        <v>10084.879472197952</v>
      </c>
      <c r="DG168" s="386">
        <v>10084.879688574543</v>
      </c>
      <c r="DH168" s="386">
        <v>10084.879904951138</v>
      </c>
      <c r="DI168" s="386">
        <v>10084.880121327742</v>
      </c>
      <c r="DJ168" s="387">
        <v>10154.273958148686</v>
      </c>
      <c r="DK168" s="387">
        <v>10223.66779496963</v>
      </c>
      <c r="DL168" s="387">
        <v>10293.061631790573</v>
      </c>
      <c r="DM168" s="387">
        <v>10362.455468611517</v>
      </c>
      <c r="DN168" s="387">
        <v>10431.849305432461</v>
      </c>
      <c r="DO168" s="387">
        <v>10501.243142253405</v>
      </c>
      <c r="DP168" s="387">
        <v>10570.636979074348</v>
      </c>
      <c r="DQ168" s="387">
        <v>10640.030815895292</v>
      </c>
      <c r="DR168" s="387">
        <v>10709.424652716236</v>
      </c>
      <c r="DS168" s="387">
        <v>10778.81848953718</v>
      </c>
      <c r="DT168" s="387">
        <v>10848.212326358123</v>
      </c>
      <c r="DU168" s="387">
        <v>10917.606163179067</v>
      </c>
      <c r="DV168" s="387">
        <v>10987.000000000011</v>
      </c>
      <c r="DW168" s="387">
        <v>10987.000000000011</v>
      </c>
      <c r="DX168" s="387">
        <v>10987.000000000011</v>
      </c>
      <c r="DY168" s="387">
        <v>10987.000000000011</v>
      </c>
      <c r="DZ168" s="387">
        <v>10987.000000000011</v>
      </c>
      <c r="EA168" s="387">
        <v>10987.000000000011</v>
      </c>
      <c r="EB168" s="387">
        <v>10987.000000000011</v>
      </c>
      <c r="EC168" s="387">
        <v>10987.000000000011</v>
      </c>
      <c r="ED168" s="387">
        <v>10987.000000000011</v>
      </c>
      <c r="EE168" s="387">
        <v>10987.000000000011</v>
      </c>
      <c r="EF168" s="387">
        <v>10987.000000000011</v>
      </c>
      <c r="EG168" s="387">
        <v>10987.000000000011</v>
      </c>
      <c r="EH168" s="387">
        <v>10987.000000000011</v>
      </c>
      <c r="EI168" s="387">
        <v>10987.000000000011</v>
      </c>
      <c r="EJ168" s="387">
        <v>10987.000000000011</v>
      </c>
      <c r="EK168" s="387">
        <v>10987.000000000011</v>
      </c>
      <c r="EY168" s="386">
        <v>4</v>
      </c>
      <c r="EZ168" s="386">
        <v>5</v>
      </c>
      <c r="FA168" s="386">
        <v>6</v>
      </c>
      <c r="FB168" s="386">
        <v>7</v>
      </c>
      <c r="FC168" s="386">
        <v>7.8</v>
      </c>
      <c r="FD168" s="386">
        <v>15</v>
      </c>
      <c r="FE168" s="386">
        <v>22</v>
      </c>
      <c r="FF168" s="386">
        <v>29</v>
      </c>
      <c r="FG168" s="386">
        <v>36</v>
      </c>
      <c r="FH168" s="386">
        <v>43</v>
      </c>
      <c r="FI168" s="386">
        <v>49.9</v>
      </c>
      <c r="FJ168" s="386">
        <v>67</v>
      </c>
      <c r="FK168" s="386">
        <v>84</v>
      </c>
      <c r="FL168" s="386">
        <v>101</v>
      </c>
      <c r="FM168" s="386">
        <v>118</v>
      </c>
      <c r="FN168" s="386">
        <v>135</v>
      </c>
      <c r="FO168" s="386">
        <v>152</v>
      </c>
      <c r="FP168" s="386">
        <v>169</v>
      </c>
      <c r="FQ168" s="386">
        <v>186</v>
      </c>
      <c r="FR168" s="386">
        <v>203</v>
      </c>
      <c r="FS168" s="386">
        <v>220</v>
      </c>
      <c r="FT168" s="386">
        <v>237</v>
      </c>
      <c r="FU168" s="386">
        <v>254</v>
      </c>
      <c r="FV168" s="386">
        <v>271</v>
      </c>
      <c r="FW168" s="386">
        <v>288</v>
      </c>
      <c r="FX168" s="386">
        <v>305</v>
      </c>
      <c r="FY168" s="386">
        <v>322</v>
      </c>
      <c r="FZ168" s="386">
        <v>339</v>
      </c>
      <c r="GA168" s="386">
        <v>356</v>
      </c>
      <c r="GB168" s="386">
        <v>373</v>
      </c>
      <c r="GC168" s="386">
        <v>395.3</v>
      </c>
      <c r="GD168" s="387">
        <v>439.35384615384618</v>
      </c>
      <c r="GE168" s="387">
        <v>483.40769230769234</v>
      </c>
      <c r="GF168" s="387">
        <v>527.46153846153845</v>
      </c>
      <c r="GG168" s="387">
        <v>571.51538461538462</v>
      </c>
      <c r="GH168" s="387">
        <v>615.56923076923078</v>
      </c>
      <c r="GI168" s="387">
        <v>659.62307692307695</v>
      </c>
      <c r="GJ168" s="387">
        <v>703.67692307692312</v>
      </c>
      <c r="GK168" s="387">
        <v>747.73076923076928</v>
      </c>
      <c r="GL168" s="387">
        <v>791.78461538461545</v>
      </c>
      <c r="GM168" s="387">
        <v>835.83846153846162</v>
      </c>
      <c r="GN168" s="387">
        <v>879.89230769230778</v>
      </c>
      <c r="GO168" s="387">
        <v>923.94615384615395</v>
      </c>
      <c r="GP168" s="387">
        <v>968.00000000000011</v>
      </c>
      <c r="GQ168" s="387">
        <v>968.00000000000011</v>
      </c>
      <c r="GR168" s="387">
        <v>968.00000000000011</v>
      </c>
      <c r="GS168" s="387">
        <v>968.00000000000011</v>
      </c>
      <c r="GT168" s="387">
        <v>968.00000000000011</v>
      </c>
      <c r="GU168" s="387">
        <v>968.00000000000011</v>
      </c>
      <c r="GV168" s="387">
        <v>968.00000000000011</v>
      </c>
      <c r="GW168" s="387">
        <v>968.00000000000011</v>
      </c>
      <c r="GX168" s="387">
        <v>968.00000000000011</v>
      </c>
      <c r="GY168" s="387">
        <v>968.00000000000011</v>
      </c>
      <c r="GZ168" s="387">
        <v>968.00000000000011</v>
      </c>
      <c r="HA168" s="387">
        <v>968.00000000000011</v>
      </c>
      <c r="HB168" s="387">
        <v>968.00000000000011</v>
      </c>
      <c r="HC168" s="387">
        <v>968.00000000000011</v>
      </c>
      <c r="HD168" s="387">
        <v>968.00000000000011</v>
      </c>
      <c r="HE168" s="387">
        <v>968.00000000000011</v>
      </c>
      <c r="HS168" s="394">
        <v>3.2984073227940978</v>
      </c>
      <c r="HT168" s="394">
        <v>3.2179151714111174</v>
      </c>
      <c r="HU168" s="394">
        <v>3.1393872972686965</v>
      </c>
      <c r="HV168" s="394">
        <v>3.0627757654438459</v>
      </c>
      <c r="HW168" s="394">
        <v>2.9880338107857418</v>
      </c>
      <c r="HX168" s="394">
        <v>2.9460906703168668</v>
      </c>
      <c r="HY168" s="394">
        <v>2.9047362872529585</v>
      </c>
      <c r="HZ168" s="394">
        <v>2.8639623971846762</v>
      </c>
      <c r="IA168" s="394">
        <v>2.8237608517104951</v>
      </c>
      <c r="IB168" s="394">
        <v>2.7841236168083028</v>
      </c>
      <c r="IC168" s="394">
        <v>2.7972888987654287</v>
      </c>
      <c r="ID168" s="394">
        <v>2.8105164353753165</v>
      </c>
      <c r="IE168" s="394">
        <v>2.8238065210214667</v>
      </c>
      <c r="IF168" s="394">
        <v>2.8371594514794309</v>
      </c>
      <c r="IG168" s="394">
        <v>2.8505755239233932</v>
      </c>
      <c r="IH168" s="394">
        <v>2.8387489140327586</v>
      </c>
      <c r="II168" s="394">
        <v>2.8269713709710262</v>
      </c>
      <c r="IJ168" s="394">
        <v>2.8152426911672892</v>
      </c>
      <c r="IK168" s="394">
        <v>2.8035626718952265</v>
      </c>
      <c r="IL168" s="394">
        <v>2.7919311112695961</v>
      </c>
      <c r="IM168" s="394">
        <v>2.7751070543791116</v>
      </c>
      <c r="IN168" s="394">
        <v>2.7583843785324182</v>
      </c>
      <c r="IO168" s="394">
        <v>2.741762472811704</v>
      </c>
      <c r="IP168" s="394">
        <v>2.7252407299805195</v>
      </c>
      <c r="IQ168" s="394">
        <v>2.7088185464615977</v>
      </c>
      <c r="IR168" s="394">
        <v>2.6423206400720405</v>
      </c>
      <c r="IS168" s="394">
        <v>2.5774551691809671</v>
      </c>
      <c r="IT168" s="394">
        <v>2.5141820596597104</v>
      </c>
      <c r="IU168" s="394">
        <v>2.4524622211463685</v>
      </c>
      <c r="IV168" s="394">
        <v>2.3922575228956329</v>
      </c>
      <c r="IW168" s="394">
        <v>2.3922575742228234</v>
      </c>
      <c r="IX168" s="394">
        <v>2.3922576255500148</v>
      </c>
      <c r="IY168" s="394">
        <v>2.392257676877207</v>
      </c>
      <c r="IZ168" s="394">
        <v>2.3922577282044006</v>
      </c>
      <c r="JA168" s="394">
        <v>2.392257779531596</v>
      </c>
      <c r="JB168" s="394">
        <v>2.3891288305715666</v>
      </c>
      <c r="JC168" s="394">
        <v>2.3860503662750872</v>
      </c>
      <c r="JD168" s="394">
        <v>2.3830211745876171</v>
      </c>
      <c r="JE168" s="394">
        <v>2.3800400819458503</v>
      </c>
      <c r="JF168" s="394">
        <v>2.377105951761795</v>
      </c>
      <c r="JG168" s="394">
        <v>2.3742176829779327</v>
      </c>
      <c r="JH168" s="394">
        <v>2.3713742086896015</v>
      </c>
      <c r="JI168" s="394">
        <v>2.3685744948309853</v>
      </c>
      <c r="JJ168" s="394">
        <v>2.3658175389213061</v>
      </c>
      <c r="JK168" s="394">
        <v>2.3631023688680242</v>
      </c>
      <c r="JL168" s="394">
        <v>2.3604280418240497</v>
      </c>
      <c r="JM168" s="394">
        <v>2.3577936430961399</v>
      </c>
      <c r="JN168" s="394">
        <v>2.3551982851018263</v>
      </c>
      <c r="JO168" s="394">
        <v>2.3551982851018263</v>
      </c>
      <c r="JP168" s="394">
        <v>2.3551982851018263</v>
      </c>
      <c r="JQ168" s="394">
        <v>2.3551982851018263</v>
      </c>
      <c r="JR168" s="394">
        <v>2.3551982851018263</v>
      </c>
      <c r="JS168" s="394">
        <v>2.3551982851018263</v>
      </c>
      <c r="JT168" s="394">
        <v>2.3551982851018263</v>
      </c>
      <c r="JU168" s="394">
        <v>2.3551982851018263</v>
      </c>
      <c r="JV168" s="394">
        <v>2.3551982851018263</v>
      </c>
      <c r="JW168" s="394">
        <v>2.3551982851018263</v>
      </c>
      <c r="JX168" s="394">
        <v>2.3551982851018263</v>
      </c>
      <c r="JY168" s="394">
        <v>2.3551982851018263</v>
      </c>
      <c r="JZ168" s="394">
        <v>2.3551982851018263</v>
      </c>
      <c r="KA168" s="394">
        <v>2.3551982851018263</v>
      </c>
      <c r="KB168" s="394">
        <v>2.3551982851018263</v>
      </c>
      <c r="KC168" s="394">
        <v>2.3551982851018263</v>
      </c>
    </row>
    <row r="169" spans="1:289" x14ac:dyDescent="0.25">
      <c r="A169" s="383">
        <v>160</v>
      </c>
      <c r="B169" s="384" t="s">
        <v>859</v>
      </c>
      <c r="C169" s="385" t="s">
        <v>855</v>
      </c>
      <c r="D169" s="385" t="s">
        <v>860</v>
      </c>
      <c r="E169" s="129">
        <v>2065</v>
      </c>
      <c r="F169" s="386">
        <v>54.57179</v>
      </c>
      <c r="G169" s="386">
        <v>56.941317182499873</v>
      </c>
      <c r="H169" s="386">
        <v>59.413730106306851</v>
      </c>
      <c r="I169" s="386">
        <v>61.993496108129499</v>
      </c>
      <c r="J169" s="386">
        <v>64.68527649807848</v>
      </c>
      <c r="K169" s="386">
        <v>97.869720122481013</v>
      </c>
      <c r="L169" s="386">
        <v>148.07824338723046</v>
      </c>
      <c r="M169" s="386">
        <v>224.04443516551058</v>
      </c>
      <c r="N169" s="386">
        <v>338.9823365027932</v>
      </c>
      <c r="O169" s="386">
        <v>512.88497469711763</v>
      </c>
      <c r="P169" s="386">
        <v>582.57949314575956</v>
      </c>
      <c r="Q169" s="386">
        <v>661.74460664284595</v>
      </c>
      <c r="R169" s="386">
        <v>751.66724811464007</v>
      </c>
      <c r="S169" s="386">
        <v>853.80922823777132</v>
      </c>
      <c r="T169" s="386">
        <v>969.83099909229679</v>
      </c>
      <c r="U169" s="386">
        <v>1008.0298579692219</v>
      </c>
      <c r="V169" s="386">
        <v>1047.7332602365573</v>
      </c>
      <c r="W169" s="386">
        <v>1089.0004655392288</v>
      </c>
      <c r="X169" s="386">
        <v>1131.8930675894546</v>
      </c>
      <c r="Y169" s="386">
        <v>1176.4750860989539</v>
      </c>
      <c r="Z169" s="386">
        <v>1189.117930261388</v>
      </c>
      <c r="AA169" s="386">
        <v>1201.8966391866245</v>
      </c>
      <c r="AB169" s="386">
        <v>1214.8126729285509</v>
      </c>
      <c r="AC169" s="386">
        <v>1227.8675072313438</v>
      </c>
      <c r="AD169" s="386">
        <v>1241.062633698082</v>
      </c>
      <c r="AE169" s="386">
        <v>1257.5761723393953</v>
      </c>
      <c r="AF169" s="386">
        <v>1274.3094395834833</v>
      </c>
      <c r="AG169" s="386">
        <v>1291.2653591319172</v>
      </c>
      <c r="AH169" s="386">
        <v>1308.4468935889458</v>
      </c>
      <c r="AI169" s="386">
        <v>1325.8570449791328</v>
      </c>
      <c r="AJ169" s="386">
        <v>1341.1847897875962</v>
      </c>
      <c r="AK169" s="386">
        <v>1356.6897330065542</v>
      </c>
      <c r="AL169" s="386">
        <v>1372.373923161545</v>
      </c>
      <c r="AM169" s="386">
        <v>1388.2394324603556</v>
      </c>
      <c r="AN169" s="386">
        <v>1404.2883570668037</v>
      </c>
      <c r="AO169" s="387">
        <v>1404.2883570668037</v>
      </c>
      <c r="AP169" s="387">
        <v>1404.2883570668037</v>
      </c>
      <c r="AQ169" s="387">
        <v>1404.2883570668037</v>
      </c>
      <c r="AR169" s="387">
        <v>1404.2883570668037</v>
      </c>
      <c r="AS169" s="387">
        <v>1404.2883570668037</v>
      </c>
      <c r="AT169" s="387">
        <v>1404.2883570668037</v>
      </c>
      <c r="AU169" s="387">
        <v>1404.2883570668037</v>
      </c>
      <c r="AV169" s="387">
        <v>1404.2883570668037</v>
      </c>
      <c r="AW169" s="387">
        <v>1404.2883570668037</v>
      </c>
      <c r="AX169" s="387">
        <v>1404.2883570668037</v>
      </c>
      <c r="AY169" s="387">
        <v>1404.2883570668037</v>
      </c>
      <c r="AZ169" s="387">
        <v>1404.2883570668037</v>
      </c>
      <c r="BA169" s="387">
        <v>1404.2883570668037</v>
      </c>
      <c r="BB169" s="387">
        <v>1404.2883570668037</v>
      </c>
      <c r="BC169" s="387">
        <v>1404.2883570668037</v>
      </c>
      <c r="BD169" s="387">
        <v>1404.2883570668037</v>
      </c>
      <c r="BE169" s="387">
        <v>1404.2883570668037</v>
      </c>
      <c r="BF169" s="387">
        <v>1404.2883570668037</v>
      </c>
      <c r="BG169" s="387">
        <v>1404.2883570668037</v>
      </c>
      <c r="BH169" s="387">
        <v>1404.2883570668037</v>
      </c>
      <c r="BI169" s="387">
        <v>1404.2883570668037</v>
      </c>
      <c r="BJ169" s="387">
        <v>1404.2883570668037</v>
      </c>
      <c r="BK169" s="387">
        <v>1404.2883570668037</v>
      </c>
      <c r="BL169" s="387">
        <v>1404.2883570668037</v>
      </c>
      <c r="BM169" s="387">
        <v>1404.2883570668037</v>
      </c>
      <c r="BN169" s="387">
        <v>1404.2883570668037</v>
      </c>
      <c r="BO169" s="387">
        <v>1404.2883570668037</v>
      </c>
      <c r="BP169" s="387">
        <v>1404.2883570668037</v>
      </c>
      <c r="CA169" s="386">
        <v>180</v>
      </c>
      <c r="CB169" s="386">
        <v>187.07217797257414</v>
      </c>
      <c r="CC169" s="386">
        <v>194.42222095223585</v>
      </c>
      <c r="CD169" s="386">
        <v>202.06104622110996</v>
      </c>
      <c r="CE169" s="386">
        <v>210</v>
      </c>
      <c r="CF169" s="386">
        <v>308.57988771745022</v>
      </c>
      <c r="CG169" s="386">
        <v>453.43593858911515</v>
      </c>
      <c r="CH169" s="386">
        <v>666.29148103278953</v>
      </c>
      <c r="CI169" s="386">
        <v>979.06738287710391</v>
      </c>
      <c r="CJ169" s="386">
        <v>1438.6690622668316</v>
      </c>
      <c r="CK169" s="386">
        <v>1606.7704276911688</v>
      </c>
      <c r="CL169" s="386">
        <v>1794.5136063710174</v>
      </c>
      <c r="CM169" s="386">
        <v>2004.193647052653</v>
      </c>
      <c r="CN169" s="386">
        <v>2238.3737635788862</v>
      </c>
      <c r="CO169" s="386">
        <v>2499.916668654464</v>
      </c>
      <c r="CP169" s="386">
        <v>2584.6068420051461</v>
      </c>
      <c r="CQ169" s="386">
        <v>2672.1660811739416</v>
      </c>
      <c r="CR169" s="386">
        <v>2762.6915820732333</v>
      </c>
      <c r="CS169" s="386">
        <v>2856.2838333406262</v>
      </c>
      <c r="CT169" s="386">
        <v>2953.0467278872547</v>
      </c>
      <c r="CU169" s="386">
        <v>2970.7438146503428</v>
      </c>
      <c r="CV169" s="386">
        <v>2988.5469569244874</v>
      </c>
      <c r="CW169" s="386">
        <v>3006.4567902816098</v>
      </c>
      <c r="CX169" s="386">
        <v>3024.4739541025001</v>
      </c>
      <c r="CY169" s="386">
        <v>3042.5990915996445</v>
      </c>
      <c r="CZ169" s="386">
        <v>3069.7929310730724</v>
      </c>
      <c r="DA169" s="386">
        <v>3097.2298209396158</v>
      </c>
      <c r="DB169" s="386">
        <v>3124.911933510899</v>
      </c>
      <c r="DC169" s="386">
        <v>3152.8414605140169</v>
      </c>
      <c r="DD169" s="386">
        <v>3181.020613265066</v>
      </c>
      <c r="DE169" s="386">
        <v>3217.5304383797343</v>
      </c>
      <c r="DF169" s="386">
        <v>3254.459301121617</v>
      </c>
      <c r="DG169" s="386">
        <v>3291.8120109504275</v>
      </c>
      <c r="DH169" s="386">
        <v>3329.5934325259404</v>
      </c>
      <c r="DI169" s="386">
        <v>3367.8084863415443</v>
      </c>
      <c r="DJ169" s="387">
        <v>3367.8084863415443</v>
      </c>
      <c r="DK169" s="387">
        <v>3367.8084863415443</v>
      </c>
      <c r="DL169" s="387">
        <v>3367.8084863415443</v>
      </c>
      <c r="DM169" s="387">
        <v>3367.8084863415443</v>
      </c>
      <c r="DN169" s="387">
        <v>3367.8084863415443</v>
      </c>
      <c r="DO169" s="387">
        <v>3367.8084863415443</v>
      </c>
      <c r="DP169" s="387">
        <v>3367.8084863415443</v>
      </c>
      <c r="DQ169" s="387">
        <v>3367.8084863415443</v>
      </c>
      <c r="DR169" s="387">
        <v>3367.8084863415443</v>
      </c>
      <c r="DS169" s="387">
        <v>3367.8084863415443</v>
      </c>
      <c r="DT169" s="387">
        <v>3367.8084863415443</v>
      </c>
      <c r="DU169" s="387">
        <v>3367.8084863415443</v>
      </c>
      <c r="DV169" s="387">
        <v>3367.8084863415443</v>
      </c>
      <c r="DW169" s="387">
        <v>3367.8084863415443</v>
      </c>
      <c r="DX169" s="387">
        <v>3367.8084863415443</v>
      </c>
      <c r="DY169" s="387">
        <v>3367.8084863415443</v>
      </c>
      <c r="DZ169" s="387">
        <v>3367.8084863415443</v>
      </c>
      <c r="EA169" s="387">
        <v>3367.8084863415443</v>
      </c>
      <c r="EB169" s="387">
        <v>3367.8084863415443</v>
      </c>
      <c r="EC169" s="387">
        <v>3367.8084863415443</v>
      </c>
      <c r="ED169" s="387">
        <v>3367.8084863415443</v>
      </c>
      <c r="EE169" s="387">
        <v>3367.8084863415443</v>
      </c>
      <c r="EF169" s="387">
        <v>3367.8084863415443</v>
      </c>
      <c r="EG169" s="387">
        <v>3367.8084863415443</v>
      </c>
      <c r="EH169" s="387">
        <v>3367.8084863415443</v>
      </c>
      <c r="EI169" s="387">
        <v>3367.8084863415443</v>
      </c>
      <c r="EJ169" s="387">
        <v>3367.8084863415443</v>
      </c>
      <c r="EK169" s="387">
        <v>3367.8084863415443</v>
      </c>
      <c r="EY169" s="386">
        <v>143</v>
      </c>
      <c r="EZ169" s="386">
        <v>145</v>
      </c>
      <c r="FA169" s="386">
        <v>147</v>
      </c>
      <c r="FB169" s="386">
        <v>149</v>
      </c>
      <c r="FC169" s="386">
        <v>149.1</v>
      </c>
      <c r="FD169" s="386">
        <v>151</v>
      </c>
      <c r="FE169" s="386">
        <v>153</v>
      </c>
      <c r="FF169" s="386">
        <v>155</v>
      </c>
      <c r="FG169" s="386">
        <v>157</v>
      </c>
      <c r="FH169" s="386">
        <v>159</v>
      </c>
      <c r="FI169" s="386">
        <v>161.60000000000002</v>
      </c>
      <c r="FJ169" s="386">
        <v>163</v>
      </c>
      <c r="FK169" s="386">
        <v>165</v>
      </c>
      <c r="FL169" s="386">
        <v>167</v>
      </c>
      <c r="FM169" s="386">
        <v>169</v>
      </c>
      <c r="FN169" s="386">
        <v>171</v>
      </c>
      <c r="FO169" s="386">
        <v>173</v>
      </c>
      <c r="FP169" s="386">
        <v>175</v>
      </c>
      <c r="FQ169" s="386">
        <v>177</v>
      </c>
      <c r="FR169" s="386">
        <v>179</v>
      </c>
      <c r="FS169" s="386">
        <v>181</v>
      </c>
      <c r="FT169" s="386">
        <v>183</v>
      </c>
      <c r="FU169" s="386">
        <v>185</v>
      </c>
      <c r="FV169" s="386">
        <v>187</v>
      </c>
      <c r="FW169" s="386">
        <v>189</v>
      </c>
      <c r="FX169" s="386">
        <v>191</v>
      </c>
      <c r="FY169" s="386">
        <v>193</v>
      </c>
      <c r="FZ169" s="386">
        <v>195</v>
      </c>
      <c r="GA169" s="386">
        <v>197</v>
      </c>
      <c r="GB169" s="386">
        <v>199</v>
      </c>
      <c r="GC169" s="386">
        <v>191.8</v>
      </c>
      <c r="GD169" s="387">
        <v>201.43076923076924</v>
      </c>
      <c r="GE169" s="387">
        <v>211.06153846153848</v>
      </c>
      <c r="GF169" s="387">
        <v>220.69230769230771</v>
      </c>
      <c r="GG169" s="387">
        <v>230.32307692307694</v>
      </c>
      <c r="GH169" s="387">
        <v>239.95384615384617</v>
      </c>
      <c r="GI169" s="387">
        <v>249.5846153846154</v>
      </c>
      <c r="GJ169" s="387">
        <v>259.21538461538461</v>
      </c>
      <c r="GK169" s="387">
        <v>268.84615384615381</v>
      </c>
      <c r="GL169" s="387">
        <v>278.47692307692301</v>
      </c>
      <c r="GM169" s="387">
        <v>288.10769230769222</v>
      </c>
      <c r="GN169" s="387">
        <v>297.73846153846142</v>
      </c>
      <c r="GO169" s="387">
        <v>307.36923076923063</v>
      </c>
      <c r="GP169" s="387">
        <v>316.99999999999983</v>
      </c>
      <c r="GQ169" s="387">
        <v>316.99999999999983</v>
      </c>
      <c r="GR169" s="387">
        <v>316.99999999999983</v>
      </c>
      <c r="GS169" s="387">
        <v>316.99999999999983</v>
      </c>
      <c r="GT169" s="387">
        <v>316.99999999999983</v>
      </c>
      <c r="GU169" s="387">
        <v>316.99999999999983</v>
      </c>
      <c r="GV169" s="387">
        <v>316.99999999999983</v>
      </c>
      <c r="GW169" s="387">
        <v>316.99999999999983</v>
      </c>
      <c r="GX169" s="387">
        <v>316.99999999999983</v>
      </c>
      <c r="GY169" s="387">
        <v>316.99999999999983</v>
      </c>
      <c r="GZ169" s="387">
        <v>316.99999999999983</v>
      </c>
      <c r="HA169" s="387">
        <v>316.99999999999983</v>
      </c>
      <c r="HB169" s="387">
        <v>316.99999999999983</v>
      </c>
      <c r="HC169" s="387">
        <v>316.99999999999983</v>
      </c>
      <c r="HD169" s="387">
        <v>316.99999999999983</v>
      </c>
      <c r="HE169" s="387">
        <v>316.99999999999983</v>
      </c>
      <c r="HS169" s="394">
        <v>3.2984074738981439</v>
      </c>
      <c r="HT169" s="394">
        <v>3.2853503787592078</v>
      </c>
      <c r="HU169" s="394">
        <v>3.2723449715135402</v>
      </c>
      <c r="HV169" s="394">
        <v>3.2593910475491437</v>
      </c>
      <c r="HW169" s="394">
        <v>3.2464884030639984</v>
      </c>
      <c r="HX169" s="394">
        <v>3.1529658747493277</v>
      </c>
      <c r="HY169" s="394">
        <v>3.0621374768970093</v>
      </c>
      <c r="HZ169" s="394">
        <v>2.9739255989133291</v>
      </c>
      <c r="IA169" s="394">
        <v>2.8882548659553429</v>
      </c>
      <c r="IB169" s="394">
        <v>2.8050520745249603</v>
      </c>
      <c r="IC169" s="394">
        <v>2.7580277826379995</v>
      </c>
      <c r="ID169" s="394">
        <v>2.7117918126676095</v>
      </c>
      <c r="IE169" s="394">
        <v>2.6663309490730724</v>
      </c>
      <c r="IF169" s="394">
        <v>2.6216321978608752</v>
      </c>
      <c r="IG169" s="394">
        <v>2.5776827828706601</v>
      </c>
      <c r="IH169" s="394">
        <v>2.5640181405063713</v>
      </c>
      <c r="II169" s="394">
        <v>2.5504259362450896</v>
      </c>
      <c r="IJ169" s="394">
        <v>2.5369057860827091</v>
      </c>
      <c r="IK169" s="394">
        <v>2.5234573080507814</v>
      </c>
      <c r="IL169" s="394">
        <v>2.5100801222057267</v>
      </c>
      <c r="IM169" s="394">
        <v>2.4982751828469389</v>
      </c>
      <c r="IN169" s="394">
        <v>2.4865257622710106</v>
      </c>
      <c r="IO169" s="394">
        <v>2.4748315993723868</v>
      </c>
      <c r="IP169" s="394">
        <v>2.4631924342734934</v>
      </c>
      <c r="IQ169" s="394">
        <v>2.4516080083189653</v>
      </c>
      <c r="IR169" s="394">
        <v>2.4410393569739131</v>
      </c>
      <c r="IS169" s="394">
        <v>2.4305162660899433</v>
      </c>
      <c r="IT169" s="394">
        <v>2.4200385392601973</v>
      </c>
      <c r="IU169" s="394">
        <v>2.4096059809245078</v>
      </c>
      <c r="IV169" s="394">
        <v>2.3992183963657494</v>
      </c>
      <c r="IW169" s="394">
        <v>2.3990209722623645</v>
      </c>
      <c r="IX169" s="394">
        <v>2.398823564404386</v>
      </c>
      <c r="IY169" s="394">
        <v>2.3986261727904759</v>
      </c>
      <c r="IZ169" s="394">
        <v>2.3984287974192986</v>
      </c>
      <c r="JA169" s="394">
        <v>2.3982314382895176</v>
      </c>
      <c r="JB169" s="394">
        <v>2.3982314382895176</v>
      </c>
      <c r="JC169" s="394">
        <v>2.3982314382895176</v>
      </c>
      <c r="JD169" s="394">
        <v>2.3982314382895176</v>
      </c>
      <c r="JE169" s="394">
        <v>2.3982314382895176</v>
      </c>
      <c r="JF169" s="394">
        <v>2.3982314382895176</v>
      </c>
      <c r="JG169" s="394">
        <v>2.3982314382895176</v>
      </c>
      <c r="JH169" s="394">
        <v>2.3982314382895176</v>
      </c>
      <c r="JI169" s="394">
        <v>2.3982314382895176</v>
      </c>
      <c r="JJ169" s="394">
        <v>2.3982314382895176</v>
      </c>
      <c r="JK169" s="394">
        <v>2.3982314382895176</v>
      </c>
      <c r="JL169" s="394">
        <v>2.3982314382895176</v>
      </c>
      <c r="JM169" s="394">
        <v>2.3982314382895176</v>
      </c>
      <c r="JN169" s="394">
        <v>2.3982314382895176</v>
      </c>
      <c r="JO169" s="394">
        <v>2.3982314382895176</v>
      </c>
      <c r="JP169" s="394">
        <v>2.3982314382895176</v>
      </c>
      <c r="JQ169" s="394">
        <v>2.3982314382895176</v>
      </c>
      <c r="JR169" s="394">
        <v>2.3982314382895176</v>
      </c>
      <c r="JS169" s="394">
        <v>2.3982314382895176</v>
      </c>
      <c r="JT169" s="394">
        <v>2.3982314382895176</v>
      </c>
      <c r="JU169" s="394">
        <v>2.3982314382895176</v>
      </c>
      <c r="JV169" s="394">
        <v>2.3982314382895176</v>
      </c>
      <c r="JW169" s="394">
        <v>2.3982314382895176</v>
      </c>
      <c r="JX169" s="394">
        <v>2.3982314382895176</v>
      </c>
      <c r="JY169" s="394">
        <v>2.3982314382895176</v>
      </c>
      <c r="JZ169" s="394">
        <v>2.3982314382895176</v>
      </c>
      <c r="KA169" s="394">
        <v>2.3982314382895176</v>
      </c>
      <c r="KB169" s="394">
        <v>2.3982314382895176</v>
      </c>
      <c r="KC169" s="394">
        <v>2.3982314382895176</v>
      </c>
    </row>
    <row r="170" spans="1:289" x14ac:dyDescent="0.25">
      <c r="A170" s="383">
        <v>161</v>
      </c>
      <c r="B170" s="384" t="s">
        <v>859</v>
      </c>
      <c r="C170" s="385" t="s">
        <v>855</v>
      </c>
      <c r="D170" s="385" t="s">
        <v>860</v>
      </c>
      <c r="E170" s="129">
        <v>2065</v>
      </c>
      <c r="F170" s="386">
        <v>36.844750000000005</v>
      </c>
      <c r="G170" s="386">
        <v>65.523489927558487</v>
      </c>
      <c r="H170" s="386">
        <v>116.52481648774543</v>
      </c>
      <c r="I170" s="386">
        <v>207.22389592670294</v>
      </c>
      <c r="J170" s="386">
        <v>368.52015164990246</v>
      </c>
      <c r="K170" s="386">
        <v>467.57717472386543</v>
      </c>
      <c r="L170" s="386">
        <v>593.26040474023023</v>
      </c>
      <c r="M170" s="386">
        <v>752.72687987901827</v>
      </c>
      <c r="N170" s="386">
        <v>955.05742700036944</v>
      </c>
      <c r="O170" s="386">
        <v>1211.7737698103308</v>
      </c>
      <c r="P170" s="386">
        <v>1348.9427240215241</v>
      </c>
      <c r="Q170" s="386">
        <v>1501.6387695662238</v>
      </c>
      <c r="R170" s="386">
        <v>1671.6195240238994</v>
      </c>
      <c r="S170" s="386">
        <v>1860.8415617193189</v>
      </c>
      <c r="T170" s="386">
        <v>2071.4829349962083</v>
      </c>
      <c r="U170" s="386">
        <v>2129.2308150506797</v>
      </c>
      <c r="V170" s="386">
        <v>2188.5885648243006</v>
      </c>
      <c r="W170" s="386">
        <v>2249.601063549178</v>
      </c>
      <c r="X170" s="386">
        <v>2312.3144415806928</v>
      </c>
      <c r="Y170" s="386">
        <v>2376.7761152757589</v>
      </c>
      <c r="Z170" s="386">
        <v>2376.7761152757589</v>
      </c>
      <c r="AA170" s="386">
        <v>2376.7761152757589</v>
      </c>
      <c r="AB170" s="386">
        <v>2376.7761152757589</v>
      </c>
      <c r="AC170" s="386">
        <v>2376.7761152757589</v>
      </c>
      <c r="AD170" s="386">
        <v>2376.7761152757589</v>
      </c>
      <c r="AE170" s="386">
        <v>2376.7761152757589</v>
      </c>
      <c r="AF170" s="386">
        <v>2376.7761152757589</v>
      </c>
      <c r="AG170" s="386">
        <v>2376.7761152757589</v>
      </c>
      <c r="AH170" s="386">
        <v>2376.7761152757589</v>
      </c>
      <c r="AI170" s="386">
        <v>2376.7761152757589</v>
      </c>
      <c r="AJ170" s="386">
        <v>2376.7761152757589</v>
      </c>
      <c r="AK170" s="386">
        <v>2376.7761152757589</v>
      </c>
      <c r="AL170" s="386">
        <v>2376.7761152757589</v>
      </c>
      <c r="AM170" s="386">
        <v>2376.7761152757589</v>
      </c>
      <c r="AN170" s="386">
        <v>2376.7761152757589</v>
      </c>
      <c r="AO170" s="387">
        <v>2376.7761152757589</v>
      </c>
      <c r="AP170" s="387">
        <v>2376.7761152757589</v>
      </c>
      <c r="AQ170" s="387">
        <v>2376.7761152757589</v>
      </c>
      <c r="AR170" s="387">
        <v>2376.7761152757589</v>
      </c>
      <c r="AS170" s="387">
        <v>2376.7761152757589</v>
      </c>
      <c r="AT170" s="387">
        <v>2376.7761152757589</v>
      </c>
      <c r="AU170" s="387">
        <v>2376.7761152757589</v>
      </c>
      <c r="AV170" s="387">
        <v>2376.7761152757589</v>
      </c>
      <c r="AW170" s="387">
        <v>2376.7761152757589</v>
      </c>
      <c r="AX170" s="387">
        <v>2376.7761152757589</v>
      </c>
      <c r="AY170" s="387">
        <v>2376.7761152757589</v>
      </c>
      <c r="AZ170" s="387">
        <v>2376.7761152757589</v>
      </c>
      <c r="BA170" s="387">
        <v>2376.7761152757589</v>
      </c>
      <c r="BB170" s="387">
        <v>2376.7761152757589</v>
      </c>
      <c r="BC170" s="387">
        <v>2376.7761152757589</v>
      </c>
      <c r="BD170" s="387">
        <v>2376.7761152757589</v>
      </c>
      <c r="BE170" s="387">
        <v>2376.7761152757589</v>
      </c>
      <c r="BF170" s="387">
        <v>2376.7761152757589</v>
      </c>
      <c r="BG170" s="387">
        <v>2376.7761152757589</v>
      </c>
      <c r="BH170" s="387">
        <v>2376.7761152757589</v>
      </c>
      <c r="BI170" s="387">
        <v>2376.7761152757589</v>
      </c>
      <c r="BJ170" s="387">
        <v>2376.7761152757589</v>
      </c>
      <c r="BK170" s="387">
        <v>2376.7761152757589</v>
      </c>
      <c r="BL170" s="387">
        <v>2376.7761152757589</v>
      </c>
      <c r="BM170" s="387">
        <v>2376.7761152757589</v>
      </c>
      <c r="BN170" s="387">
        <v>2376.7761152757589</v>
      </c>
      <c r="BO170" s="387">
        <v>2376.7761152757589</v>
      </c>
      <c r="BP170" s="387">
        <v>2376.7761152757589</v>
      </c>
      <c r="CA170" s="386">
        <v>80</v>
      </c>
      <c r="CB170" s="386">
        <v>148.89677745633594</v>
      </c>
      <c r="CC170" s="386">
        <v>277.12812921102034</v>
      </c>
      <c r="CD170" s="386">
        <v>515.79356727530001</v>
      </c>
      <c r="CE170" s="386">
        <v>960</v>
      </c>
      <c r="CF170" s="386">
        <v>1222.4883214065553</v>
      </c>
      <c r="CG170" s="386">
        <v>1556.7475999743931</v>
      </c>
      <c r="CH170" s="386">
        <v>1982.4018336941454</v>
      </c>
      <c r="CI170" s="386">
        <v>2524.4407187771176</v>
      </c>
      <c r="CJ170" s="386">
        <v>3214.6867674877035</v>
      </c>
      <c r="CK170" s="386">
        <v>3584.0847750403982</v>
      </c>
      <c r="CL170" s="386">
        <v>3995.9301181667984</v>
      </c>
      <c r="CM170" s="386">
        <v>4455.1003984252975</v>
      </c>
      <c r="CN170" s="386">
        <v>4967.0337000675127</v>
      </c>
      <c r="CO170" s="386">
        <v>5537.7929948170768</v>
      </c>
      <c r="CP170" s="386">
        <v>5661.1915359008881</v>
      </c>
      <c r="CQ170" s="386">
        <v>5787.3397644424758</v>
      </c>
      <c r="CR170" s="386">
        <v>5916.2989516776997</v>
      </c>
      <c r="CS170" s="386">
        <v>6048.1317341482591</v>
      </c>
      <c r="CT170" s="386">
        <v>6182.9021441247778</v>
      </c>
      <c r="CU170" s="386">
        <v>6147.2209709843983</v>
      </c>
      <c r="CV170" s="386">
        <v>6111.7457118447583</v>
      </c>
      <c r="CW170" s="386">
        <v>6076.4751783879856</v>
      </c>
      <c r="CX170" s="386">
        <v>6041.4081891539245</v>
      </c>
      <c r="CY170" s="386">
        <v>6006.5435695005544</v>
      </c>
      <c r="CZ170" s="386">
        <v>5970.4448887237158</v>
      </c>
      <c r="DA170" s="386">
        <v>5934.5631571354998</v>
      </c>
      <c r="DB170" s="386">
        <v>5898.8970708946181</v>
      </c>
      <c r="DC170" s="386">
        <v>5863.4453339957281</v>
      </c>
      <c r="DD170" s="386">
        <v>5828.2066582223424</v>
      </c>
      <c r="DE170" s="386">
        <v>5828.2066821697981</v>
      </c>
      <c r="DF170" s="386">
        <v>5828.2067061172538</v>
      </c>
      <c r="DG170" s="386">
        <v>5828.2067300647095</v>
      </c>
      <c r="DH170" s="386">
        <v>5828.2067540121652</v>
      </c>
      <c r="DI170" s="386">
        <v>5828.2067779596218</v>
      </c>
      <c r="DJ170" s="387">
        <v>5828.2067779596218</v>
      </c>
      <c r="DK170" s="387">
        <v>5828.2067779596218</v>
      </c>
      <c r="DL170" s="387">
        <v>5828.2067779596218</v>
      </c>
      <c r="DM170" s="387">
        <v>5828.2067779596218</v>
      </c>
      <c r="DN170" s="387">
        <v>5828.2067779596218</v>
      </c>
      <c r="DO170" s="387">
        <v>5828.2067779596218</v>
      </c>
      <c r="DP170" s="387">
        <v>5828.2067779596218</v>
      </c>
      <c r="DQ170" s="387">
        <v>5828.2067779596218</v>
      </c>
      <c r="DR170" s="387">
        <v>5828.2067779596218</v>
      </c>
      <c r="DS170" s="387">
        <v>5828.2067779596218</v>
      </c>
      <c r="DT170" s="387">
        <v>5828.2067779596218</v>
      </c>
      <c r="DU170" s="387">
        <v>5828.2067779596218</v>
      </c>
      <c r="DV170" s="387">
        <v>5828.2067779596218</v>
      </c>
      <c r="DW170" s="387">
        <v>5828.2067779596218</v>
      </c>
      <c r="DX170" s="387">
        <v>5828.2067779596218</v>
      </c>
      <c r="DY170" s="387">
        <v>5828.2067779596218</v>
      </c>
      <c r="DZ170" s="387">
        <v>5828.2067779596218</v>
      </c>
      <c r="EA170" s="387">
        <v>5828.2067779596218</v>
      </c>
      <c r="EB170" s="387">
        <v>5828.2067779596218</v>
      </c>
      <c r="EC170" s="387">
        <v>5828.2067779596218</v>
      </c>
      <c r="ED170" s="387">
        <v>5828.2067779596218</v>
      </c>
      <c r="EE170" s="387">
        <v>5828.2067779596218</v>
      </c>
      <c r="EF170" s="387">
        <v>5828.2067779596218</v>
      </c>
      <c r="EG170" s="387">
        <v>5828.2067779596218</v>
      </c>
      <c r="EH170" s="387">
        <v>5828.2067779596218</v>
      </c>
      <c r="EI170" s="387">
        <v>5828.2067779596218</v>
      </c>
      <c r="EJ170" s="387">
        <v>5828.2067779596218</v>
      </c>
      <c r="EK170" s="387">
        <v>5828.2067779596218</v>
      </c>
      <c r="EY170" s="386">
        <v>51</v>
      </c>
      <c r="EZ170" s="386">
        <v>51</v>
      </c>
      <c r="FA170" s="386">
        <v>51</v>
      </c>
      <c r="FB170" s="386">
        <v>51</v>
      </c>
      <c r="FC170" s="386">
        <v>52.900000000000006</v>
      </c>
      <c r="FD170" s="386">
        <v>54</v>
      </c>
      <c r="FE170" s="386">
        <v>55</v>
      </c>
      <c r="FF170" s="386">
        <v>56</v>
      </c>
      <c r="FG170" s="386">
        <v>57</v>
      </c>
      <c r="FH170" s="386">
        <v>58</v>
      </c>
      <c r="FI170" s="386">
        <v>59.699999999999996</v>
      </c>
      <c r="FJ170" s="386">
        <v>62</v>
      </c>
      <c r="FK170" s="386">
        <v>64</v>
      </c>
      <c r="FL170" s="386">
        <v>66</v>
      </c>
      <c r="FM170" s="386">
        <v>68</v>
      </c>
      <c r="FN170" s="386">
        <v>70</v>
      </c>
      <c r="FO170" s="386">
        <v>72</v>
      </c>
      <c r="FP170" s="386">
        <v>74</v>
      </c>
      <c r="FQ170" s="386">
        <v>76</v>
      </c>
      <c r="FR170" s="386">
        <v>78</v>
      </c>
      <c r="FS170" s="386">
        <v>80</v>
      </c>
      <c r="FT170" s="386">
        <v>82</v>
      </c>
      <c r="FU170" s="386">
        <v>84</v>
      </c>
      <c r="FV170" s="386">
        <v>86</v>
      </c>
      <c r="FW170" s="386">
        <v>88</v>
      </c>
      <c r="FX170" s="386">
        <v>90</v>
      </c>
      <c r="FY170" s="386">
        <v>92</v>
      </c>
      <c r="FZ170" s="386">
        <v>94</v>
      </c>
      <c r="GA170" s="386">
        <v>96</v>
      </c>
      <c r="GB170" s="386">
        <v>98</v>
      </c>
      <c r="GC170" s="386">
        <v>97.2</v>
      </c>
      <c r="GD170" s="387">
        <v>131.1076923076923</v>
      </c>
      <c r="GE170" s="387">
        <v>165.01538461538462</v>
      </c>
      <c r="GF170" s="387">
        <v>198.92307692307693</v>
      </c>
      <c r="GG170" s="387">
        <v>232.83076923076925</v>
      </c>
      <c r="GH170" s="387">
        <v>266.73846153846154</v>
      </c>
      <c r="GI170" s="387">
        <v>300.64615384615382</v>
      </c>
      <c r="GJ170" s="387">
        <v>334.55384615384611</v>
      </c>
      <c r="GK170" s="387">
        <v>368.4615384615384</v>
      </c>
      <c r="GL170" s="387">
        <v>402.36923076923068</v>
      </c>
      <c r="GM170" s="387">
        <v>436.27692307692297</v>
      </c>
      <c r="GN170" s="387">
        <v>470.18461538461526</v>
      </c>
      <c r="GO170" s="387">
        <v>504.09230769230754</v>
      </c>
      <c r="GP170" s="387">
        <v>537.99999999999989</v>
      </c>
      <c r="GQ170" s="387">
        <v>537.99999999999989</v>
      </c>
      <c r="GR170" s="387">
        <v>537.99999999999989</v>
      </c>
      <c r="GS170" s="387">
        <v>537.99999999999989</v>
      </c>
      <c r="GT170" s="387">
        <v>537.99999999999989</v>
      </c>
      <c r="GU170" s="387">
        <v>537.99999999999989</v>
      </c>
      <c r="GV170" s="387">
        <v>537.99999999999989</v>
      </c>
      <c r="GW170" s="387">
        <v>537.99999999999989</v>
      </c>
      <c r="GX170" s="387">
        <v>537.99999999999989</v>
      </c>
      <c r="GY170" s="387">
        <v>537.99999999999989</v>
      </c>
      <c r="GZ170" s="387">
        <v>537.99999999999989</v>
      </c>
      <c r="HA170" s="387">
        <v>537.99999999999989</v>
      </c>
      <c r="HB170" s="387">
        <v>537.99999999999989</v>
      </c>
      <c r="HC170" s="387">
        <v>537.99999999999989</v>
      </c>
      <c r="HD170" s="387">
        <v>537.99999999999989</v>
      </c>
      <c r="HE170" s="387">
        <v>537.99999999999989</v>
      </c>
      <c r="HS170" s="394">
        <v>2.1712727050665288</v>
      </c>
      <c r="HT170" s="394">
        <v>2.2724182979409884</v>
      </c>
      <c r="HU170" s="394">
        <v>2.3782756117034101</v>
      </c>
      <c r="HV170" s="394">
        <v>2.4890641350442571</v>
      </c>
      <c r="HW170" s="394">
        <v>2.6050135812166082</v>
      </c>
      <c r="HX170" s="394">
        <v>2.6145166776554345</v>
      </c>
      <c r="HY170" s="394">
        <v>2.6240544414152214</v>
      </c>
      <c r="HZ170" s="394">
        <v>2.633626998962447</v>
      </c>
      <c r="IA170" s="394">
        <v>2.6432344772249396</v>
      </c>
      <c r="IB170" s="394">
        <v>2.6528770035935607</v>
      </c>
      <c r="IC170" s="394">
        <v>2.6569584543629663</v>
      </c>
      <c r="ID170" s="394">
        <v>2.6610461844436109</v>
      </c>
      <c r="IE170" s="394">
        <v>2.6651402034962128</v>
      </c>
      <c r="IF170" s="394">
        <v>2.6692405211963544</v>
      </c>
      <c r="IG170" s="394">
        <v>2.6733471472345069</v>
      </c>
      <c r="IH170" s="394">
        <v>2.6587965456277418</v>
      </c>
      <c r="II170" s="394">
        <v>2.6443251406218886</v>
      </c>
      <c r="IJ170" s="394">
        <v>2.6299325011624957</v>
      </c>
      <c r="IK170" s="394">
        <v>2.6156181985412719</v>
      </c>
      <c r="IL170" s="394">
        <v>2.6013818063833174</v>
      </c>
      <c r="IM170" s="394">
        <v>2.5863693813967767</v>
      </c>
      <c r="IN170" s="394">
        <v>2.57144359225255</v>
      </c>
      <c r="IO170" s="394">
        <v>2.5566039389801674</v>
      </c>
      <c r="IP170" s="394">
        <v>2.5418499244944601</v>
      </c>
      <c r="IQ170" s="394">
        <v>2.5271810545789086</v>
      </c>
      <c r="IR170" s="394">
        <v>2.5119929682695465</v>
      </c>
      <c r="IS170" s="394">
        <v>2.4968961607252429</v>
      </c>
      <c r="IT170" s="394">
        <v>2.4818900833704376</v>
      </c>
      <c r="IU170" s="394">
        <v>2.4669741909264506</v>
      </c>
      <c r="IV170" s="394">
        <v>2.45214794139167</v>
      </c>
      <c r="IW170" s="394">
        <v>2.4521479514672744</v>
      </c>
      <c r="IX170" s="394">
        <v>2.4521479615428783</v>
      </c>
      <c r="IY170" s="394">
        <v>2.4521479716184826</v>
      </c>
      <c r="IZ170" s="394">
        <v>2.452147981694087</v>
      </c>
      <c r="JA170" s="394">
        <v>2.4521479917696918</v>
      </c>
      <c r="JB170" s="394">
        <v>2.4521479917696918</v>
      </c>
      <c r="JC170" s="394">
        <v>2.4521479917696918</v>
      </c>
      <c r="JD170" s="394">
        <v>2.4521479917696918</v>
      </c>
      <c r="JE170" s="394">
        <v>2.4521479917696918</v>
      </c>
      <c r="JF170" s="394">
        <v>2.4521479917696918</v>
      </c>
      <c r="JG170" s="394">
        <v>2.4521479917696918</v>
      </c>
      <c r="JH170" s="394">
        <v>2.4521479917696918</v>
      </c>
      <c r="JI170" s="394">
        <v>2.4521479917696918</v>
      </c>
      <c r="JJ170" s="394">
        <v>2.4521479917696918</v>
      </c>
      <c r="JK170" s="394">
        <v>2.4521479917696918</v>
      </c>
      <c r="JL170" s="394">
        <v>2.4521479917696918</v>
      </c>
      <c r="JM170" s="394">
        <v>2.4521479917696918</v>
      </c>
      <c r="JN170" s="394">
        <v>2.4521479917696918</v>
      </c>
      <c r="JO170" s="394">
        <v>2.4521479917696918</v>
      </c>
      <c r="JP170" s="394">
        <v>2.4521479917696918</v>
      </c>
      <c r="JQ170" s="394">
        <v>2.4521479917696918</v>
      </c>
      <c r="JR170" s="394">
        <v>2.4521479917696918</v>
      </c>
      <c r="JS170" s="394">
        <v>2.4521479917696918</v>
      </c>
      <c r="JT170" s="394">
        <v>2.4521479917696918</v>
      </c>
      <c r="JU170" s="394">
        <v>2.4521479917696918</v>
      </c>
      <c r="JV170" s="394">
        <v>2.4521479917696918</v>
      </c>
      <c r="JW170" s="394">
        <v>2.4521479917696918</v>
      </c>
      <c r="JX170" s="394">
        <v>2.4521479917696918</v>
      </c>
      <c r="JY170" s="394">
        <v>2.4521479917696918</v>
      </c>
      <c r="JZ170" s="394">
        <v>2.4521479917696918</v>
      </c>
      <c r="KA170" s="394">
        <v>2.4521479917696918</v>
      </c>
      <c r="KB170" s="394">
        <v>2.4521479917696918</v>
      </c>
      <c r="KC170" s="394">
        <v>2.4521479917696918</v>
      </c>
    </row>
    <row r="171" spans="1:289" x14ac:dyDescent="0.25">
      <c r="A171" s="383">
        <v>162</v>
      </c>
      <c r="B171" s="384" t="s">
        <v>850</v>
      </c>
      <c r="C171" s="385" t="s">
        <v>142</v>
      </c>
      <c r="D171" s="385" t="s">
        <v>142</v>
      </c>
      <c r="E171" s="129">
        <v>2052</v>
      </c>
      <c r="F171" s="386">
        <v>72.762399999999985</v>
      </c>
      <c r="G171" s="386">
        <v>77.220270336144495</v>
      </c>
      <c r="H171" s="386">
        <v>81.951257116137427</v>
      </c>
      <c r="I171" s="386">
        <v>86.972093126326484</v>
      </c>
      <c r="J171" s="386">
        <v>92.300536306049068</v>
      </c>
      <c r="K171" s="386">
        <v>93.206347902149005</v>
      </c>
      <c r="L171" s="386">
        <v>94.121048879399552</v>
      </c>
      <c r="M171" s="386">
        <v>95.044726475696052</v>
      </c>
      <c r="N171" s="386">
        <v>95.977468785062143</v>
      </c>
      <c r="O171" s="386">
        <v>96.919364766051473</v>
      </c>
      <c r="P171" s="386">
        <v>97.843369902925332</v>
      </c>
      <c r="Q171" s="386">
        <v>98.776184275136529</v>
      </c>
      <c r="R171" s="386">
        <v>99.717891867745465</v>
      </c>
      <c r="S171" s="386">
        <v>100.66857746650523</v>
      </c>
      <c r="T171" s="386">
        <v>101.62832666549519</v>
      </c>
      <c r="U171" s="386">
        <v>101.96058889203054</v>
      </c>
      <c r="V171" s="386">
        <v>102.29393741203155</v>
      </c>
      <c r="W171" s="386">
        <v>102.62837577701085</v>
      </c>
      <c r="X171" s="386">
        <v>102.96390755009232</v>
      </c>
      <c r="Y171" s="386">
        <v>103.30053630604907</v>
      </c>
      <c r="Z171" s="386">
        <v>103.30053630604907</v>
      </c>
      <c r="AA171" s="386">
        <v>103.30053630604907</v>
      </c>
      <c r="AB171" s="386">
        <v>103.30053630604907</v>
      </c>
      <c r="AC171" s="386">
        <v>103.30053630604907</v>
      </c>
      <c r="AD171" s="386">
        <v>103.30053630604907</v>
      </c>
      <c r="AE171" s="386">
        <v>103.30053630604907</v>
      </c>
      <c r="AF171" s="386">
        <v>103.30053630604907</v>
      </c>
      <c r="AG171" s="386">
        <v>103.30053630604907</v>
      </c>
      <c r="AH171" s="386">
        <v>103.30053630604907</v>
      </c>
      <c r="AI171" s="386">
        <v>103.30053630604907</v>
      </c>
      <c r="AJ171" s="386">
        <v>103.30053630604907</v>
      </c>
      <c r="AK171" s="386">
        <v>103.30053630604907</v>
      </c>
      <c r="AL171" s="386">
        <v>103.30053630604907</v>
      </c>
      <c r="AM171" s="386">
        <v>103.30053630604907</v>
      </c>
      <c r="AN171" s="386">
        <v>103.30053630604907</v>
      </c>
      <c r="AO171" s="387">
        <v>103.30053630604907</v>
      </c>
      <c r="AP171" s="387">
        <v>103.30053630604907</v>
      </c>
      <c r="AQ171" s="387">
        <v>103.30053630604907</v>
      </c>
      <c r="AR171" s="387">
        <v>103.30053630604907</v>
      </c>
      <c r="AS171" s="387">
        <v>103.30053630604907</v>
      </c>
      <c r="AT171" s="387">
        <v>103.30053630604907</v>
      </c>
      <c r="AU171" s="387">
        <v>103.30053630604907</v>
      </c>
      <c r="AV171" s="387">
        <v>103.30053630604907</v>
      </c>
      <c r="AW171" s="387">
        <v>103.30053630604907</v>
      </c>
      <c r="AX171" s="387">
        <v>103.30053630604907</v>
      </c>
      <c r="AY171" s="387">
        <v>103.30053630604907</v>
      </c>
      <c r="AZ171" s="387">
        <v>103.30053630604907</v>
      </c>
      <c r="BA171" s="387">
        <v>103.30053630604907</v>
      </c>
      <c r="BB171" s="387">
        <v>103.30053630604907</v>
      </c>
      <c r="BC171" s="387">
        <v>103.30053630604907</v>
      </c>
      <c r="BD171" s="387">
        <v>103.30053630604907</v>
      </c>
      <c r="BE171" s="387">
        <v>103.30053630604907</v>
      </c>
      <c r="BF171" s="387">
        <v>103.30053630604907</v>
      </c>
      <c r="BG171" s="387">
        <v>103.30053630604907</v>
      </c>
      <c r="BH171" s="387">
        <v>103.30053630604907</v>
      </c>
      <c r="BI171" s="387">
        <v>103.30053630604907</v>
      </c>
      <c r="BJ171" s="387">
        <v>103.30053630604907</v>
      </c>
      <c r="BK171" s="387">
        <v>103.30053630604907</v>
      </c>
      <c r="BL171" s="387">
        <v>103.30053630604907</v>
      </c>
      <c r="BM171" s="387">
        <v>103.30053630604907</v>
      </c>
      <c r="BN171" s="387">
        <v>103.30053630604907</v>
      </c>
      <c r="BO171" s="387">
        <v>103.30053630604907</v>
      </c>
      <c r="BP171" s="387">
        <v>103.30053630604907</v>
      </c>
      <c r="CA171" s="386">
        <v>250</v>
      </c>
      <c r="CB171" s="386">
        <v>263.81253672897213</v>
      </c>
      <c r="CC171" s="386">
        <v>278.38821814150111</v>
      </c>
      <c r="CD171" s="386">
        <v>293.76920809347149</v>
      </c>
      <c r="CE171" s="386">
        <v>310</v>
      </c>
      <c r="CF171" s="386">
        <v>310.96296685785785</v>
      </c>
      <c r="CG171" s="386">
        <v>311.92892502271354</v>
      </c>
      <c r="CH171" s="386">
        <v>312.89788378659773</v>
      </c>
      <c r="CI171" s="386">
        <v>313.86985247040531</v>
      </c>
      <c r="CJ171" s="386">
        <v>314.84484042398509</v>
      </c>
      <c r="CK171" s="386">
        <v>315.66249744564294</v>
      </c>
      <c r="CL171" s="386">
        <v>316.48227793549597</v>
      </c>
      <c r="CM171" s="386">
        <v>317.30418740822466</v>
      </c>
      <c r="CN171" s="386">
        <v>318.12823139283114</v>
      </c>
      <c r="CO171" s="386">
        <v>318.95441543267629</v>
      </c>
      <c r="CP171" s="386">
        <v>318.20734393370003</v>
      </c>
      <c r="CQ171" s="386">
        <v>317.46202226415886</v>
      </c>
      <c r="CR171" s="386">
        <v>316.71844632551199</v>
      </c>
      <c r="CS171" s="386">
        <v>315.97661202881835</v>
      </c>
      <c r="CT171" s="386">
        <v>315.23651529471414</v>
      </c>
      <c r="CU171" s="386">
        <v>313.45427303374845</v>
      </c>
      <c r="CV171" s="386">
        <v>311.68210697691092</v>
      </c>
      <c r="CW171" s="386">
        <v>309.91996015669957</v>
      </c>
      <c r="CX171" s="386">
        <v>308.16777592768761</v>
      </c>
      <c r="CY171" s="386">
        <v>306.4254979647028</v>
      </c>
      <c r="CZ171" s="386">
        <v>304.60409347614626</v>
      </c>
      <c r="DA171" s="386">
        <v>302.79351548320761</v>
      </c>
      <c r="DB171" s="386">
        <v>300.99369963279668</v>
      </c>
      <c r="DC171" s="386">
        <v>299.20458195434043</v>
      </c>
      <c r="DD171" s="386">
        <v>297.42609885750915</v>
      </c>
      <c r="DE171" s="386">
        <v>297.42609885750448</v>
      </c>
      <c r="DF171" s="386">
        <v>297.42609885749982</v>
      </c>
      <c r="DG171" s="386">
        <v>297.42609885749516</v>
      </c>
      <c r="DH171" s="386">
        <v>297.4260988574905</v>
      </c>
      <c r="DI171" s="386">
        <v>297.4260988574859</v>
      </c>
      <c r="DJ171" s="387">
        <v>297.4260988574859</v>
      </c>
      <c r="DK171" s="387">
        <v>297.4260988574859</v>
      </c>
      <c r="DL171" s="387">
        <v>297.4260988574859</v>
      </c>
      <c r="DM171" s="387">
        <v>297.4260988574859</v>
      </c>
      <c r="DN171" s="387">
        <v>297.4260988574859</v>
      </c>
      <c r="DO171" s="387">
        <v>297.4260988574859</v>
      </c>
      <c r="DP171" s="387">
        <v>297.4260988574859</v>
      </c>
      <c r="DQ171" s="387">
        <v>297.4260988574859</v>
      </c>
      <c r="DR171" s="387">
        <v>297.4260988574859</v>
      </c>
      <c r="DS171" s="387">
        <v>297.4260988574859</v>
      </c>
      <c r="DT171" s="387">
        <v>297.4260988574859</v>
      </c>
      <c r="DU171" s="387">
        <v>297.4260988574859</v>
      </c>
      <c r="DV171" s="387">
        <v>297.4260988574859</v>
      </c>
      <c r="DW171" s="387">
        <v>297.4260988574859</v>
      </c>
      <c r="DX171" s="387">
        <v>297.4260988574859</v>
      </c>
      <c r="DY171" s="387">
        <v>297.4260988574859</v>
      </c>
      <c r="DZ171" s="387">
        <v>297.4260988574859</v>
      </c>
      <c r="EA171" s="387">
        <v>297.4260988574859</v>
      </c>
      <c r="EB171" s="387">
        <v>297.4260988574859</v>
      </c>
      <c r="EC171" s="387">
        <v>297.4260988574859</v>
      </c>
      <c r="ED171" s="387">
        <v>297.4260988574859</v>
      </c>
      <c r="EE171" s="387">
        <v>297.4260988574859</v>
      </c>
      <c r="EF171" s="387">
        <v>297.4260988574859</v>
      </c>
      <c r="EG171" s="387">
        <v>297.4260988574859</v>
      </c>
      <c r="EH171" s="387">
        <v>297.4260988574859</v>
      </c>
      <c r="EI171" s="387">
        <v>297.4260988574859</v>
      </c>
      <c r="EJ171" s="387">
        <v>297.4260988574859</v>
      </c>
      <c r="EK171" s="387">
        <v>297.4260988574859</v>
      </c>
      <c r="EY171" s="386">
        <v>147</v>
      </c>
      <c r="EZ171" s="386">
        <v>147</v>
      </c>
      <c r="FA171" s="386">
        <v>147</v>
      </c>
      <c r="FB171" s="386">
        <v>147</v>
      </c>
      <c r="FC171" s="386">
        <v>148.6</v>
      </c>
      <c r="FD171" s="386">
        <v>150</v>
      </c>
      <c r="FE171" s="386">
        <v>151</v>
      </c>
      <c r="FF171" s="386">
        <v>152</v>
      </c>
      <c r="FG171" s="386">
        <v>153</v>
      </c>
      <c r="FH171" s="386">
        <v>154</v>
      </c>
      <c r="FI171" s="386">
        <v>157.19999999999999</v>
      </c>
      <c r="FJ171" s="386">
        <v>156</v>
      </c>
      <c r="FK171" s="386">
        <v>155</v>
      </c>
      <c r="FL171" s="386">
        <v>154</v>
      </c>
      <c r="FM171" s="386">
        <v>153</v>
      </c>
      <c r="FN171" s="386">
        <v>152</v>
      </c>
      <c r="FO171" s="386">
        <v>151</v>
      </c>
      <c r="FP171" s="386">
        <v>150</v>
      </c>
      <c r="FQ171" s="386">
        <v>149</v>
      </c>
      <c r="FR171" s="386">
        <v>148</v>
      </c>
      <c r="FS171" s="386">
        <v>147</v>
      </c>
      <c r="FT171" s="386">
        <v>146</v>
      </c>
      <c r="FU171" s="386">
        <v>145</v>
      </c>
      <c r="FV171" s="386">
        <v>144</v>
      </c>
      <c r="FW171" s="386">
        <v>143</v>
      </c>
      <c r="FX171" s="386">
        <v>142</v>
      </c>
      <c r="FY171" s="386">
        <v>141</v>
      </c>
      <c r="FZ171" s="386">
        <v>140</v>
      </c>
      <c r="GA171" s="386">
        <v>139</v>
      </c>
      <c r="GB171" s="386">
        <v>138</v>
      </c>
      <c r="GC171" s="386">
        <v>134.80000000000001</v>
      </c>
      <c r="GD171" s="387">
        <v>134.80000000000001</v>
      </c>
      <c r="GE171" s="387">
        <v>134.80000000000001</v>
      </c>
      <c r="GF171" s="387">
        <v>134.80000000000001</v>
      </c>
      <c r="GG171" s="387">
        <v>134.80000000000001</v>
      </c>
      <c r="GH171" s="387">
        <v>134.80000000000001</v>
      </c>
      <c r="GI171" s="387">
        <v>134.80000000000001</v>
      </c>
      <c r="GJ171" s="387">
        <v>134.80000000000001</v>
      </c>
      <c r="GK171" s="387">
        <v>134.80000000000001</v>
      </c>
      <c r="GL171" s="387">
        <v>134.80000000000001</v>
      </c>
      <c r="GM171" s="387">
        <v>134.80000000000001</v>
      </c>
      <c r="GN171" s="387">
        <v>134.80000000000001</v>
      </c>
      <c r="GO171" s="387">
        <v>134.80000000000001</v>
      </c>
      <c r="GP171" s="387">
        <v>134.80000000000001</v>
      </c>
      <c r="GQ171" s="387">
        <v>134.80000000000001</v>
      </c>
      <c r="GR171" s="387">
        <v>134.80000000000001</v>
      </c>
      <c r="GS171" s="387">
        <v>134.80000000000001</v>
      </c>
      <c r="GT171" s="387">
        <v>134.80000000000001</v>
      </c>
      <c r="GU171" s="387">
        <v>134.80000000000001</v>
      </c>
      <c r="GV171" s="387">
        <v>134.80000000000001</v>
      </c>
      <c r="GW171" s="387">
        <v>134.80000000000001</v>
      </c>
      <c r="GX171" s="387">
        <v>134.80000000000001</v>
      </c>
      <c r="GY171" s="387">
        <v>134.80000000000001</v>
      </c>
      <c r="GZ171" s="387">
        <v>134.80000000000001</v>
      </c>
      <c r="HA171" s="387">
        <v>134.80000000000001</v>
      </c>
      <c r="HB171" s="387">
        <v>134.80000000000001</v>
      </c>
      <c r="HC171" s="387">
        <v>134.80000000000001</v>
      </c>
      <c r="HD171" s="387">
        <v>134.80000000000001</v>
      </c>
      <c r="HE171" s="387">
        <v>134.80000000000001</v>
      </c>
      <c r="HS171" s="394">
        <v>3.4358404890437924</v>
      </c>
      <c r="HT171" s="394">
        <v>3.4163638068162707</v>
      </c>
      <c r="HU171" s="394">
        <v>3.3969975316788923</v>
      </c>
      <c r="HV171" s="394">
        <v>3.3777410377691308</v>
      </c>
      <c r="HW171" s="394">
        <v>3.3585937027722736</v>
      </c>
      <c r="HX171" s="394">
        <v>3.3362852837482344</v>
      </c>
      <c r="HY171" s="394">
        <v>3.3141250414920314</v>
      </c>
      <c r="HZ171" s="394">
        <v>3.2921119917853523</v>
      </c>
      <c r="IA171" s="394">
        <v>3.2702451569472495</v>
      </c>
      <c r="IB171" s="394">
        <v>3.248523565790721</v>
      </c>
      <c r="IC171" s="394">
        <v>3.2262022225811053</v>
      </c>
      <c r="ID171" s="394">
        <v>3.2040342543901992</v>
      </c>
      <c r="IE171" s="394">
        <v>3.1820186073434149</v>
      </c>
      <c r="IF171" s="394">
        <v>3.1601542348075773</v>
      </c>
      <c r="IG171" s="394">
        <v>3.1384400973411632</v>
      </c>
      <c r="IH171" s="394">
        <v>3.1208857009511819</v>
      </c>
      <c r="II171" s="394">
        <v>3.1034294924580719</v>
      </c>
      <c r="IJ171" s="394">
        <v>3.0860709226624841</v>
      </c>
      <c r="IK171" s="394">
        <v>3.0688094454369321</v>
      </c>
      <c r="IL171" s="394">
        <v>3.0516445177086124</v>
      </c>
      <c r="IM171" s="394">
        <v>3.0343915360233535</v>
      </c>
      <c r="IN171" s="394">
        <v>3.0172360969500547</v>
      </c>
      <c r="IO171" s="394">
        <v>3.0001776490152769</v>
      </c>
      <c r="IP171" s="394">
        <v>2.9832156438634283</v>
      </c>
      <c r="IQ171" s="394">
        <v>2.9663495362391372</v>
      </c>
      <c r="IR171" s="394">
        <v>2.9487174449287856</v>
      </c>
      <c r="IS171" s="394">
        <v>2.931190159421047</v>
      </c>
      <c r="IT171" s="394">
        <v>2.9137670567463561</v>
      </c>
      <c r="IU171" s="394">
        <v>2.8964475176381019</v>
      </c>
      <c r="IV171" s="394">
        <v>2.8792309265106155</v>
      </c>
      <c r="IW171" s="394">
        <v>2.8792309265105707</v>
      </c>
      <c r="IX171" s="394">
        <v>2.8792309265105254</v>
      </c>
      <c r="IY171" s="394">
        <v>2.8792309265104801</v>
      </c>
      <c r="IZ171" s="394">
        <v>2.8792309265104352</v>
      </c>
      <c r="JA171" s="394">
        <v>2.8792309265103904</v>
      </c>
      <c r="JB171" s="394">
        <v>2.8792309265103904</v>
      </c>
      <c r="JC171" s="394">
        <v>2.8792309265103904</v>
      </c>
      <c r="JD171" s="394">
        <v>2.8792309265103904</v>
      </c>
      <c r="JE171" s="394">
        <v>2.8792309265103904</v>
      </c>
      <c r="JF171" s="394">
        <v>2.8792309265103904</v>
      </c>
      <c r="JG171" s="394">
        <v>2.8792309265103904</v>
      </c>
      <c r="JH171" s="394">
        <v>2.8792309265103904</v>
      </c>
      <c r="JI171" s="394">
        <v>2.8792309265103904</v>
      </c>
      <c r="JJ171" s="394">
        <v>2.8792309265103904</v>
      </c>
      <c r="JK171" s="394">
        <v>2.8792309265103904</v>
      </c>
      <c r="JL171" s="394">
        <v>2.8792309265103904</v>
      </c>
      <c r="JM171" s="394">
        <v>2.8792309265103904</v>
      </c>
      <c r="JN171" s="394">
        <v>2.8792309265103904</v>
      </c>
      <c r="JO171" s="394">
        <v>2.8792309265103904</v>
      </c>
      <c r="JP171" s="394">
        <v>2.8792309265103904</v>
      </c>
      <c r="JQ171" s="394">
        <v>2.8792309265103904</v>
      </c>
      <c r="JR171" s="394">
        <v>2.8792309265103904</v>
      </c>
      <c r="JS171" s="394">
        <v>2.8792309265103904</v>
      </c>
      <c r="JT171" s="394">
        <v>2.8792309265103904</v>
      </c>
      <c r="JU171" s="394">
        <v>2.8792309265103904</v>
      </c>
      <c r="JV171" s="394">
        <v>2.8792309265103904</v>
      </c>
      <c r="JW171" s="394">
        <v>2.8792309265103904</v>
      </c>
      <c r="JX171" s="394">
        <v>2.8792309265103904</v>
      </c>
      <c r="JY171" s="394">
        <v>2.8792309265103904</v>
      </c>
      <c r="JZ171" s="394">
        <v>2.8792309265103904</v>
      </c>
      <c r="KA171" s="394">
        <v>2.8792309265103904</v>
      </c>
      <c r="KB171" s="394">
        <v>2.8792309265103904</v>
      </c>
      <c r="KC171" s="394">
        <v>2.8792309265103904</v>
      </c>
    </row>
    <row r="172" spans="1:289" x14ac:dyDescent="0.25">
      <c r="A172" s="383">
        <v>163</v>
      </c>
      <c r="B172" s="384" t="s">
        <v>859</v>
      </c>
      <c r="C172" s="385" t="s">
        <v>855</v>
      </c>
      <c r="D172" s="385" t="s">
        <v>860</v>
      </c>
      <c r="E172" s="129">
        <v>2065</v>
      </c>
      <c r="F172" s="386">
        <v>90.953000000000017</v>
      </c>
      <c r="G172" s="386">
        <v>91.814177758140588</v>
      </c>
      <c r="H172" s="386">
        <v>92.683509476360712</v>
      </c>
      <c r="I172" s="386">
        <v>93.561072359470145</v>
      </c>
      <c r="J172" s="386">
        <v>94.446944343283263</v>
      </c>
      <c r="K172" s="386">
        <v>94.446944343283263</v>
      </c>
      <c r="L172" s="386">
        <v>94.446944343283263</v>
      </c>
      <c r="M172" s="386">
        <v>94.446944343283263</v>
      </c>
      <c r="N172" s="386">
        <v>94.446944343283263</v>
      </c>
      <c r="O172" s="386">
        <v>94.446944343283263</v>
      </c>
      <c r="P172" s="386">
        <v>94.446944343283263</v>
      </c>
      <c r="Q172" s="386">
        <v>94.446944343283263</v>
      </c>
      <c r="R172" s="386">
        <v>94.446944343283263</v>
      </c>
      <c r="S172" s="386">
        <v>94.446944343283263</v>
      </c>
      <c r="T172" s="386">
        <v>94.446944343283263</v>
      </c>
      <c r="U172" s="386">
        <v>94.747701972763281</v>
      </c>
      <c r="V172" s="386">
        <v>95.049417337322183</v>
      </c>
      <c r="W172" s="386">
        <v>95.352093486779452</v>
      </c>
      <c r="X172" s="386">
        <v>95.655733480666456</v>
      </c>
      <c r="Y172" s="386">
        <v>95.960340388257393</v>
      </c>
      <c r="Z172" s="386">
        <v>121.37160952553656</v>
      </c>
      <c r="AA172" s="386">
        <v>153.51203986164629</v>
      </c>
      <c r="AB172" s="386">
        <v>194.16358137300151</v>
      </c>
      <c r="AC172" s="386">
        <v>245.58006242094814</v>
      </c>
      <c r="AD172" s="386">
        <v>310.612147922931</v>
      </c>
      <c r="AE172" s="386">
        <v>390.29595320851359</v>
      </c>
      <c r="AF172" s="386">
        <v>490.4216789638844</v>
      </c>
      <c r="AG172" s="386">
        <v>616.23345366653655</v>
      </c>
      <c r="AH172" s="386">
        <v>774.32072379033741</v>
      </c>
      <c r="AI172" s="386">
        <v>972.96337893339955</v>
      </c>
      <c r="AJ172" s="386">
        <v>1081.1383764017201</v>
      </c>
      <c r="AK172" s="386">
        <v>1201.3403733755092</v>
      </c>
      <c r="AL172" s="386">
        <v>1334.9065431433257</v>
      </c>
      <c r="AM172" s="386">
        <v>1483.3227271967014</v>
      </c>
      <c r="AN172" s="386">
        <v>1648.2399643028975</v>
      </c>
      <c r="AO172" s="387">
        <v>1793.0676593565208</v>
      </c>
      <c r="AP172" s="387">
        <v>1937.8953544101441</v>
      </c>
      <c r="AQ172" s="387">
        <v>2082.7230494637674</v>
      </c>
      <c r="AR172" s="387">
        <v>2227.5507445173907</v>
      </c>
      <c r="AS172" s="387">
        <v>2372.378439571014</v>
      </c>
      <c r="AT172" s="387">
        <v>2517.2061346246373</v>
      </c>
      <c r="AU172" s="387">
        <v>2662.0338296782606</v>
      </c>
      <c r="AV172" s="387">
        <v>2806.8615247318839</v>
      </c>
      <c r="AW172" s="387">
        <v>2951.6892197855072</v>
      </c>
      <c r="AX172" s="387">
        <v>3096.5169148391305</v>
      </c>
      <c r="AY172" s="387">
        <v>3241.3446098927539</v>
      </c>
      <c r="AZ172" s="387">
        <v>3386.1723049463772</v>
      </c>
      <c r="BA172" s="387">
        <v>3531.0000000000005</v>
      </c>
      <c r="BB172" s="387">
        <v>3531.0000000000005</v>
      </c>
      <c r="BC172" s="387">
        <v>3531.0000000000005</v>
      </c>
      <c r="BD172" s="387">
        <v>3531.0000000000005</v>
      </c>
      <c r="BE172" s="387">
        <v>3531.0000000000005</v>
      </c>
      <c r="BF172" s="387">
        <v>3531.0000000000005</v>
      </c>
      <c r="BG172" s="387">
        <v>3531.0000000000005</v>
      </c>
      <c r="BH172" s="387">
        <v>3531.0000000000005</v>
      </c>
      <c r="BI172" s="387">
        <v>3531.0000000000005</v>
      </c>
      <c r="BJ172" s="387">
        <v>3531.0000000000005</v>
      </c>
      <c r="BK172" s="387">
        <v>3531.0000000000005</v>
      </c>
      <c r="BL172" s="387">
        <v>3531.0000000000005</v>
      </c>
      <c r="BM172" s="387">
        <v>3531.0000000000005</v>
      </c>
      <c r="BN172" s="387">
        <v>3531.0000000000005</v>
      </c>
      <c r="BO172" s="387">
        <v>3531.0000000000005</v>
      </c>
      <c r="BP172" s="387">
        <v>3531.0000000000005</v>
      </c>
      <c r="CA172" s="386">
        <v>340</v>
      </c>
      <c r="CB172" s="386">
        <v>342.47289018620194</v>
      </c>
      <c r="CC172" s="386">
        <v>344.96376621320684</v>
      </c>
      <c r="CD172" s="386">
        <v>347.47275889574769</v>
      </c>
      <c r="CE172" s="386">
        <v>350</v>
      </c>
      <c r="CF172" s="386">
        <v>349.6238324767196</v>
      </c>
      <c r="CG172" s="386">
        <v>349.24806924488371</v>
      </c>
      <c r="CH172" s="386">
        <v>348.8727098699743</v>
      </c>
      <c r="CI172" s="386">
        <v>348.49775391794032</v>
      </c>
      <c r="CJ172" s="386">
        <v>348.12320095519715</v>
      </c>
      <c r="CK172" s="386">
        <v>347.74702906322699</v>
      </c>
      <c r="CL172" s="386">
        <v>347.37126365175544</v>
      </c>
      <c r="CM172" s="386">
        <v>346.99590428155142</v>
      </c>
      <c r="CN172" s="386">
        <v>346.62095051385847</v>
      </c>
      <c r="CO172" s="386">
        <v>346.2464019103943</v>
      </c>
      <c r="CP172" s="386">
        <v>345.48827076219527</v>
      </c>
      <c r="CQ172" s="386">
        <v>344.73179959612082</v>
      </c>
      <c r="CR172" s="386">
        <v>343.97698477752186</v>
      </c>
      <c r="CS172" s="386">
        <v>343.22382267970772</v>
      </c>
      <c r="CT172" s="386">
        <v>342.47230968392859</v>
      </c>
      <c r="CU172" s="386">
        <v>430.44157286144502</v>
      </c>
      <c r="CV172" s="386">
        <v>541.00708994088177</v>
      </c>
      <c r="CW172" s="386">
        <v>679.97305515960238</v>
      </c>
      <c r="CX172" s="386">
        <v>854.63455902880708</v>
      </c>
      <c r="CY172" s="386">
        <v>1074.1605478983652</v>
      </c>
      <c r="CZ172" s="386">
        <v>1342.0717842856986</v>
      </c>
      <c r="DA172" s="386">
        <v>1676.8039728323931</v>
      </c>
      <c r="DB172" s="386">
        <v>2095.0232291806769</v>
      </c>
      <c r="DC172" s="386">
        <v>2617.5524401893522</v>
      </c>
      <c r="DD172" s="386">
        <v>3270.4080230273871</v>
      </c>
      <c r="DE172" s="386">
        <v>3634.015121380759</v>
      </c>
      <c r="DF172" s="386">
        <v>4038.04840540945</v>
      </c>
      <c r="DG172" s="386">
        <v>4487.0024971812263</v>
      </c>
      <c r="DH172" s="386">
        <v>4985.8717351529858</v>
      </c>
      <c r="DI172" s="386">
        <v>5540.2057331178303</v>
      </c>
      <c r="DJ172" s="387">
        <v>5788.9591382626122</v>
      </c>
      <c r="DK172" s="387">
        <v>6037.7125434073942</v>
      </c>
      <c r="DL172" s="387">
        <v>6286.4659485521761</v>
      </c>
      <c r="DM172" s="387">
        <v>6535.219353696958</v>
      </c>
      <c r="DN172" s="387">
        <v>6783.97275884174</v>
      </c>
      <c r="DO172" s="387">
        <v>7032.7261639865219</v>
      </c>
      <c r="DP172" s="387">
        <v>7281.4795691313038</v>
      </c>
      <c r="DQ172" s="387">
        <v>7530.2329742760858</v>
      </c>
      <c r="DR172" s="387">
        <v>7778.9863794208677</v>
      </c>
      <c r="DS172" s="387">
        <v>8027.7397845656496</v>
      </c>
      <c r="DT172" s="387">
        <v>8276.4931897104325</v>
      </c>
      <c r="DU172" s="387">
        <v>8525.2465948552144</v>
      </c>
      <c r="DV172" s="387">
        <v>8773.9999999999964</v>
      </c>
      <c r="DW172" s="387">
        <v>8773.9999999999964</v>
      </c>
      <c r="DX172" s="387">
        <v>8773.9999999999964</v>
      </c>
      <c r="DY172" s="387">
        <v>8773.9999999999964</v>
      </c>
      <c r="DZ172" s="387">
        <v>8773.9999999999964</v>
      </c>
      <c r="EA172" s="387">
        <v>8773.9999999999964</v>
      </c>
      <c r="EB172" s="387">
        <v>8773.9999999999964</v>
      </c>
      <c r="EC172" s="387">
        <v>8773.9999999999964</v>
      </c>
      <c r="ED172" s="387">
        <v>8773.9999999999964</v>
      </c>
      <c r="EE172" s="387">
        <v>8773.9999999999964</v>
      </c>
      <c r="EF172" s="387">
        <v>8773.9999999999964</v>
      </c>
      <c r="EG172" s="387">
        <v>8773.9999999999964</v>
      </c>
      <c r="EH172" s="387">
        <v>8773.9999999999964</v>
      </c>
      <c r="EI172" s="387">
        <v>8773.9999999999964</v>
      </c>
      <c r="EJ172" s="387">
        <v>8773.9999999999964</v>
      </c>
      <c r="EK172" s="387">
        <v>8773.9999999999964</v>
      </c>
      <c r="EY172" s="386">
        <v>292</v>
      </c>
      <c r="EZ172" s="386">
        <v>220</v>
      </c>
      <c r="FA172" s="386">
        <v>148</v>
      </c>
      <c r="FB172" s="386">
        <v>76</v>
      </c>
      <c r="FC172" s="386">
        <v>5.8</v>
      </c>
      <c r="FD172" s="386">
        <v>6</v>
      </c>
      <c r="FE172" s="386">
        <v>6</v>
      </c>
      <c r="FF172" s="386">
        <v>6</v>
      </c>
      <c r="FG172" s="386">
        <v>6</v>
      </c>
      <c r="FH172" s="386">
        <v>6</v>
      </c>
      <c r="FI172" s="386">
        <v>7</v>
      </c>
      <c r="FJ172" s="386">
        <v>26</v>
      </c>
      <c r="FK172" s="386">
        <v>45</v>
      </c>
      <c r="FL172" s="386">
        <v>64</v>
      </c>
      <c r="FM172" s="386">
        <v>83</v>
      </c>
      <c r="FN172" s="386">
        <v>102</v>
      </c>
      <c r="FO172" s="386">
        <v>121</v>
      </c>
      <c r="FP172" s="386">
        <v>140</v>
      </c>
      <c r="FQ172" s="386">
        <v>159</v>
      </c>
      <c r="FR172" s="386">
        <v>178</v>
      </c>
      <c r="FS172" s="386">
        <v>197</v>
      </c>
      <c r="FT172" s="386">
        <v>216</v>
      </c>
      <c r="FU172" s="386">
        <v>235</v>
      </c>
      <c r="FV172" s="386">
        <v>254</v>
      </c>
      <c r="FW172" s="386">
        <v>273</v>
      </c>
      <c r="FX172" s="386">
        <v>292</v>
      </c>
      <c r="FY172" s="386">
        <v>311</v>
      </c>
      <c r="FZ172" s="386">
        <v>330</v>
      </c>
      <c r="GA172" s="386">
        <v>349</v>
      </c>
      <c r="GB172" s="386">
        <v>368</v>
      </c>
      <c r="GC172" s="386">
        <v>392</v>
      </c>
      <c r="GD172" s="387">
        <v>492.53846153846155</v>
      </c>
      <c r="GE172" s="387">
        <v>593.07692307692309</v>
      </c>
      <c r="GF172" s="387">
        <v>693.61538461538464</v>
      </c>
      <c r="GG172" s="387">
        <v>794.15384615384619</v>
      </c>
      <c r="GH172" s="387">
        <v>894.69230769230774</v>
      </c>
      <c r="GI172" s="387">
        <v>995.23076923076928</v>
      </c>
      <c r="GJ172" s="387">
        <v>1095.7692307692307</v>
      </c>
      <c r="GK172" s="387">
        <v>1196.3076923076922</v>
      </c>
      <c r="GL172" s="387">
        <v>1296.8461538461536</v>
      </c>
      <c r="GM172" s="387">
        <v>1397.384615384615</v>
      </c>
      <c r="GN172" s="387">
        <v>1497.9230769230765</v>
      </c>
      <c r="GO172" s="387">
        <v>1598.4615384615379</v>
      </c>
      <c r="GP172" s="387">
        <v>1698.9999999999993</v>
      </c>
      <c r="GQ172" s="387">
        <v>1698.9999999999993</v>
      </c>
      <c r="GR172" s="387">
        <v>1698.9999999999993</v>
      </c>
      <c r="GS172" s="387">
        <v>1698.9999999999993</v>
      </c>
      <c r="GT172" s="387">
        <v>1698.9999999999993</v>
      </c>
      <c r="GU172" s="387">
        <v>1698.9999999999993</v>
      </c>
      <c r="GV172" s="387">
        <v>1698.9999999999993</v>
      </c>
      <c r="GW172" s="387">
        <v>1698.9999999999993</v>
      </c>
      <c r="GX172" s="387">
        <v>1698.9999999999993</v>
      </c>
      <c r="GY172" s="387">
        <v>1698.9999999999993</v>
      </c>
      <c r="GZ172" s="387">
        <v>1698.9999999999993</v>
      </c>
      <c r="HA172" s="387">
        <v>1698.9999999999993</v>
      </c>
      <c r="HB172" s="387">
        <v>1698.9999999999993</v>
      </c>
      <c r="HC172" s="387">
        <v>1698.9999999999993</v>
      </c>
      <c r="HD172" s="387">
        <v>1698.9999999999993</v>
      </c>
      <c r="HE172" s="387">
        <v>1698.9999999999993</v>
      </c>
      <c r="HS172" s="394">
        <v>3.7381944520796448</v>
      </c>
      <c r="HT172" s="394">
        <v>3.7300654272410232</v>
      </c>
      <c r="HU172" s="394">
        <v>3.7219540796649611</v>
      </c>
      <c r="HV172" s="394">
        <v>3.7138603709107327</v>
      </c>
      <c r="HW172" s="394">
        <v>3.7057842626212056</v>
      </c>
      <c r="HX172" s="394">
        <v>3.7018014177986864</v>
      </c>
      <c r="HY172" s="394">
        <v>3.6978228535958029</v>
      </c>
      <c r="HZ172" s="394">
        <v>3.6938485654118987</v>
      </c>
      <c r="IA172" s="394">
        <v>3.6898785486512593</v>
      </c>
      <c r="IB172" s="394">
        <v>3.6859127987231113</v>
      </c>
      <c r="IC172" s="394">
        <v>3.6819299076451015</v>
      </c>
      <c r="ID172" s="394">
        <v>3.6779513203643339</v>
      </c>
      <c r="IE172" s="394">
        <v>3.6739770322302499</v>
      </c>
      <c r="IF172" s="394">
        <v>3.6700070385973151</v>
      </c>
      <c r="IG172" s="394">
        <v>3.6660413348250174</v>
      </c>
      <c r="IH172" s="394">
        <v>3.6464026416335811</v>
      </c>
      <c r="II172" s="394">
        <v>3.6268691513667823</v>
      </c>
      <c r="IJ172" s="394">
        <v>3.6074403004608828</v>
      </c>
      <c r="IK172" s="394">
        <v>3.5881155283711115</v>
      </c>
      <c r="IL172" s="394">
        <v>3.5688942775554882</v>
      </c>
      <c r="IM172" s="394">
        <v>3.5464765981444799</v>
      </c>
      <c r="IN172" s="394">
        <v>3.5241997333138682</v>
      </c>
      <c r="IO172" s="394">
        <v>3.5020627985498871</v>
      </c>
      <c r="IP172" s="394">
        <v>3.4800649148947613</v>
      </c>
      <c r="IQ172" s="394">
        <v>3.4582052089118087</v>
      </c>
      <c r="IR172" s="394">
        <v>3.4386003063903248</v>
      </c>
      <c r="IS172" s="394">
        <v>3.4191065459728103</v>
      </c>
      <c r="IT172" s="394">
        <v>3.3997232975838414</v>
      </c>
      <c r="IU172" s="394">
        <v>3.3804499347199521</v>
      </c>
      <c r="IV172" s="394">
        <v>3.3612858344293861</v>
      </c>
      <c r="IW172" s="394">
        <v>3.3612858452732075</v>
      </c>
      <c r="IX172" s="394">
        <v>3.3612858561170293</v>
      </c>
      <c r="IY172" s="394">
        <v>3.3612858669608512</v>
      </c>
      <c r="IZ172" s="394">
        <v>3.361285877804673</v>
      </c>
      <c r="JA172" s="394">
        <v>3.3612858886484962</v>
      </c>
      <c r="JB172" s="394">
        <v>3.2285224196950266</v>
      </c>
      <c r="JC172" s="394">
        <v>3.1156029811760146</v>
      </c>
      <c r="JD172" s="394">
        <v>3.0183878505453396</v>
      </c>
      <c r="JE172" s="394">
        <v>2.9338139073966838</v>
      </c>
      <c r="JF172" s="394">
        <v>2.859566014294268</v>
      </c>
      <c r="JG172" s="394">
        <v>2.7938618404150812</v>
      </c>
      <c r="JH172" s="394">
        <v>2.7353069250856814</v>
      </c>
      <c r="JI172" s="394">
        <v>2.6827946116776764</v>
      </c>
      <c r="JJ172" s="394">
        <v>2.6354354405868481</v>
      </c>
      <c r="JK172" s="394">
        <v>2.5925063564468545</v>
      </c>
      <c r="JL172" s="394">
        <v>2.5534135322884648</v>
      </c>
      <c r="JM172" s="394">
        <v>2.5176647338358698</v>
      </c>
      <c r="JN172" s="394">
        <v>2.4848484848484835</v>
      </c>
      <c r="JO172" s="394">
        <v>2.4848484848484835</v>
      </c>
      <c r="JP172" s="394">
        <v>2.4848484848484835</v>
      </c>
      <c r="JQ172" s="394">
        <v>2.4848484848484835</v>
      </c>
      <c r="JR172" s="394">
        <v>2.4848484848484835</v>
      </c>
      <c r="JS172" s="394">
        <v>2.4848484848484835</v>
      </c>
      <c r="JT172" s="394">
        <v>2.4848484848484835</v>
      </c>
      <c r="JU172" s="394">
        <v>2.4848484848484835</v>
      </c>
      <c r="JV172" s="394">
        <v>2.4848484848484835</v>
      </c>
      <c r="JW172" s="394">
        <v>2.4848484848484835</v>
      </c>
      <c r="JX172" s="394">
        <v>2.4848484848484835</v>
      </c>
      <c r="JY172" s="394">
        <v>2.4848484848484835</v>
      </c>
      <c r="JZ172" s="394">
        <v>2.4848484848484835</v>
      </c>
      <c r="KA172" s="394">
        <v>2.4848484848484835</v>
      </c>
      <c r="KB172" s="394">
        <v>2.4848484848484835</v>
      </c>
      <c r="KC172" s="394">
        <v>2.4848484848484835</v>
      </c>
    </row>
    <row r="173" spans="1:289" x14ac:dyDescent="0.25">
      <c r="A173" s="383">
        <v>164</v>
      </c>
      <c r="B173" s="384" t="s">
        <v>859</v>
      </c>
      <c r="C173" s="385" t="s">
        <v>855</v>
      </c>
      <c r="D173" s="385" t="s">
        <v>861</v>
      </c>
      <c r="E173" s="129">
        <v>2060</v>
      </c>
      <c r="F173" s="386">
        <v>12.127059999999998</v>
      </c>
      <c r="G173" s="386">
        <v>11.285500962622706</v>
      </c>
      <c r="H173" s="386">
        <v>10.502342033218111</v>
      </c>
      <c r="I173" s="386">
        <v>9.7735305280649989</v>
      </c>
      <c r="J173" s="386">
        <v>9.0952949999999984</v>
      </c>
      <c r="K173" s="386">
        <v>10.781351959801389</v>
      </c>
      <c r="L173" s="386">
        <v>12.779964814897514</v>
      </c>
      <c r="M173" s="386">
        <v>15.14907418652041</v>
      </c>
      <c r="N173" s="386">
        <v>17.957361544624831</v>
      </c>
      <c r="O173" s="386">
        <v>21.286240312381629</v>
      </c>
      <c r="P173" s="386">
        <v>33.255942770411956</v>
      </c>
      <c r="Q173" s="386">
        <v>51.956461701017702</v>
      </c>
      <c r="R173" s="386">
        <v>81.172677350499285</v>
      </c>
      <c r="S173" s="386">
        <v>126.8177880580963</v>
      </c>
      <c r="T173" s="386">
        <v>198.13010846622404</v>
      </c>
      <c r="U173" s="386">
        <v>227.36633010783899</v>
      </c>
      <c r="V173" s="386">
        <v>260.9166696919238</v>
      </c>
      <c r="W173" s="386">
        <v>299.41772157221152</v>
      </c>
      <c r="X173" s="386">
        <v>343.60001642420684</v>
      </c>
      <c r="Y173" s="386">
        <v>394.30188255654753</v>
      </c>
      <c r="Z173" s="386">
        <v>452.70874653356486</v>
      </c>
      <c r="AA173" s="386">
        <v>519.76726019967691</v>
      </c>
      <c r="AB173" s="386">
        <v>596.75896886045359</v>
      </c>
      <c r="AC173" s="386">
        <v>685.15524963727444</v>
      </c>
      <c r="AD173" s="386">
        <v>786.6454307371946</v>
      </c>
      <c r="AE173" s="386">
        <v>852.95313266683434</v>
      </c>
      <c r="AF173" s="386">
        <v>924.85002530857116</v>
      </c>
      <c r="AG173" s="386">
        <v>1002.8072312003169</v>
      </c>
      <c r="AH173" s="386">
        <v>1087.3355846123543</v>
      </c>
      <c r="AI173" s="386">
        <v>1178.9889789178417</v>
      </c>
      <c r="AJ173" s="386">
        <v>1242.4105059986466</v>
      </c>
      <c r="AK173" s="386">
        <v>1309.243676588582</v>
      </c>
      <c r="AL173" s="386">
        <v>1379.6720137273651</v>
      </c>
      <c r="AM173" s="386">
        <v>1453.8889127365087</v>
      </c>
      <c r="AN173" s="386">
        <v>1532.098172280424</v>
      </c>
      <c r="AO173" s="387">
        <v>1646.210900745371</v>
      </c>
      <c r="AP173" s="387">
        <v>1760.3236292103179</v>
      </c>
      <c r="AQ173" s="387">
        <v>1874.4363576752648</v>
      </c>
      <c r="AR173" s="387">
        <v>1988.5490861402118</v>
      </c>
      <c r="AS173" s="387">
        <v>2102.6618146051587</v>
      </c>
      <c r="AT173" s="387">
        <v>2216.7745430701057</v>
      </c>
      <c r="AU173" s="387">
        <v>2330.8872715350526</v>
      </c>
      <c r="AV173" s="387">
        <v>2444.9999999999995</v>
      </c>
      <c r="AW173" s="387">
        <v>2444.9999999999995</v>
      </c>
      <c r="AX173" s="387">
        <v>2444.9999999999995</v>
      </c>
      <c r="AY173" s="387">
        <v>2444.9999999999995</v>
      </c>
      <c r="AZ173" s="387">
        <v>2444.9999999999995</v>
      </c>
      <c r="BA173" s="387">
        <v>2444.9999999999995</v>
      </c>
      <c r="BB173" s="387">
        <v>2444.9999999999995</v>
      </c>
      <c r="BC173" s="387">
        <v>2444.9999999999995</v>
      </c>
      <c r="BD173" s="387">
        <v>2444.9999999999995</v>
      </c>
      <c r="BE173" s="387">
        <v>2444.9999999999995</v>
      </c>
      <c r="BF173" s="387">
        <v>2444.9999999999995</v>
      </c>
      <c r="BG173" s="387">
        <v>2444.9999999999995</v>
      </c>
      <c r="BH173" s="387">
        <v>2444.9999999999995</v>
      </c>
      <c r="BI173" s="387">
        <v>2444.9999999999995</v>
      </c>
      <c r="BJ173" s="387">
        <v>2444.9999999999995</v>
      </c>
      <c r="BK173" s="387">
        <v>2444.9999999999995</v>
      </c>
      <c r="BL173" s="387">
        <v>2444.9999999999995</v>
      </c>
      <c r="BM173" s="387">
        <v>2444.9999999999995</v>
      </c>
      <c r="BN173" s="387">
        <v>2444.9999999999995</v>
      </c>
      <c r="BO173" s="387">
        <v>2444.9999999999995</v>
      </c>
      <c r="BP173" s="387">
        <v>2444.9999999999995</v>
      </c>
      <c r="CA173" s="386">
        <v>40</v>
      </c>
      <c r="CB173" s="386">
        <v>37.224194364083985</v>
      </c>
      <c r="CC173" s="386">
        <v>34.641016151377542</v>
      </c>
      <c r="CD173" s="386">
        <v>32.23709795470625</v>
      </c>
      <c r="CE173" s="386">
        <v>30</v>
      </c>
      <c r="CF173" s="386">
        <v>35.38380785679891</v>
      </c>
      <c r="CG173" s="386">
        <v>41.733795281562145</v>
      </c>
      <c r="CH173" s="386">
        <v>49.223353112592527</v>
      </c>
      <c r="CI173" s="386">
        <v>58.056988953444616</v>
      </c>
      <c r="CJ173" s="386">
        <v>68.475911395766047</v>
      </c>
      <c r="CK173" s="386">
        <v>108.45520063299398</v>
      </c>
      <c r="CL173" s="386">
        <v>171.77618091652403</v>
      </c>
      <c r="CM173" s="386">
        <v>272.06677188414903</v>
      </c>
      <c r="CN173" s="386">
        <v>430.91148009299582</v>
      </c>
      <c r="CO173" s="386">
        <v>682.49680911053758</v>
      </c>
      <c r="CP173" s="386">
        <v>777.24355551197107</v>
      </c>
      <c r="CQ173" s="386">
        <v>885.1433977723533</v>
      </c>
      <c r="CR173" s="386">
        <v>1008.0222975974477</v>
      </c>
      <c r="CS173" s="386">
        <v>1147.9597034908536</v>
      </c>
      <c r="CT173" s="386">
        <v>1307.3237407344279</v>
      </c>
      <c r="CU173" s="386">
        <v>1490.7209428591295</v>
      </c>
      <c r="CV173" s="386">
        <v>1699.8459220440668</v>
      </c>
      <c r="CW173" s="386">
        <v>1938.3078855442725</v>
      </c>
      <c r="CX173" s="386">
        <v>2210.2223562976028</v>
      </c>
      <c r="CY173" s="386">
        <v>2520.2822011457724</v>
      </c>
      <c r="CZ173" s="386">
        <v>2713.3933832710341</v>
      </c>
      <c r="DA173" s="386">
        <v>2921.3012927805794</v>
      </c>
      <c r="DB173" s="386">
        <v>3145.1396969626371</v>
      </c>
      <c r="DC173" s="386">
        <v>3386.1292355759811</v>
      </c>
      <c r="DD173" s="386">
        <v>3645.5840772654205</v>
      </c>
      <c r="DE173" s="386">
        <v>3841.6915343844998</v>
      </c>
      <c r="DF173" s="386">
        <v>4048.3482296839693</v>
      </c>
      <c r="DG173" s="386">
        <v>4266.1216399330533</v>
      </c>
      <c r="DH173" s="386">
        <v>4495.6097682648788</v>
      </c>
      <c r="DI173" s="386">
        <v>4737.442786285801</v>
      </c>
      <c r="DJ173" s="387">
        <v>5040.0124380000761</v>
      </c>
      <c r="DK173" s="387">
        <v>5342.5820897143512</v>
      </c>
      <c r="DL173" s="387">
        <v>5645.1517414286263</v>
      </c>
      <c r="DM173" s="387">
        <v>5947.7213931429014</v>
      </c>
      <c r="DN173" s="387">
        <v>6250.2910448571765</v>
      </c>
      <c r="DO173" s="387">
        <v>6552.8606965714516</v>
      </c>
      <c r="DP173" s="387">
        <v>6855.4303482857267</v>
      </c>
      <c r="DQ173" s="387">
        <v>7158.0000000000018</v>
      </c>
      <c r="DR173" s="387">
        <v>7158.0000000000018</v>
      </c>
      <c r="DS173" s="387">
        <v>7158.0000000000018</v>
      </c>
      <c r="DT173" s="387">
        <v>7158.0000000000018</v>
      </c>
      <c r="DU173" s="387">
        <v>7158.0000000000018</v>
      </c>
      <c r="DV173" s="387">
        <v>7158.0000000000018</v>
      </c>
      <c r="DW173" s="387">
        <v>7158.0000000000018</v>
      </c>
      <c r="DX173" s="387">
        <v>7158.0000000000018</v>
      </c>
      <c r="DY173" s="387">
        <v>7158.0000000000018</v>
      </c>
      <c r="DZ173" s="387">
        <v>7158.0000000000018</v>
      </c>
      <c r="EA173" s="387">
        <v>7158.0000000000018</v>
      </c>
      <c r="EB173" s="387">
        <v>7158.0000000000018</v>
      </c>
      <c r="EC173" s="387">
        <v>7158.0000000000018</v>
      </c>
      <c r="ED173" s="387">
        <v>7158.0000000000018</v>
      </c>
      <c r="EE173" s="387">
        <v>7158.0000000000018</v>
      </c>
      <c r="EF173" s="387">
        <v>7158.0000000000018</v>
      </c>
      <c r="EG173" s="387">
        <v>7158.0000000000018</v>
      </c>
      <c r="EH173" s="387">
        <v>7158.0000000000018</v>
      </c>
      <c r="EI173" s="387">
        <v>7158.0000000000018</v>
      </c>
      <c r="EJ173" s="387">
        <v>7158.0000000000018</v>
      </c>
      <c r="EK173" s="387">
        <v>7158.0000000000018</v>
      </c>
      <c r="EY173" s="386">
        <v>2560</v>
      </c>
      <c r="EZ173" s="386">
        <v>2584</v>
      </c>
      <c r="FA173" s="386">
        <v>2608</v>
      </c>
      <c r="FB173" s="386">
        <v>2632</v>
      </c>
      <c r="FC173" s="386">
        <v>2656.2</v>
      </c>
      <c r="FD173" s="386">
        <v>2691</v>
      </c>
      <c r="FE173" s="386">
        <v>2726</v>
      </c>
      <c r="FF173" s="386">
        <v>2761</v>
      </c>
      <c r="FG173" s="386">
        <v>2796</v>
      </c>
      <c r="FH173" s="386">
        <v>2831</v>
      </c>
      <c r="FI173" s="386">
        <v>2864</v>
      </c>
      <c r="FJ173" s="386">
        <v>2891</v>
      </c>
      <c r="FK173" s="386">
        <v>2918</v>
      </c>
      <c r="FL173" s="386">
        <v>2945</v>
      </c>
      <c r="FM173" s="386">
        <v>2972</v>
      </c>
      <c r="FN173" s="386">
        <v>2999</v>
      </c>
      <c r="FO173" s="386">
        <v>3026</v>
      </c>
      <c r="FP173" s="386">
        <v>3053</v>
      </c>
      <c r="FQ173" s="386">
        <v>3080</v>
      </c>
      <c r="FR173" s="386">
        <v>3107</v>
      </c>
      <c r="FS173" s="386">
        <v>3134</v>
      </c>
      <c r="FT173" s="386">
        <v>3161</v>
      </c>
      <c r="FU173" s="386">
        <v>3188</v>
      </c>
      <c r="FV173" s="386">
        <v>3215</v>
      </c>
      <c r="FW173" s="386">
        <v>3242</v>
      </c>
      <c r="FX173" s="386">
        <v>3269</v>
      </c>
      <c r="FY173" s="386">
        <v>3296</v>
      </c>
      <c r="FZ173" s="386">
        <v>3323</v>
      </c>
      <c r="GA173" s="386">
        <v>3350</v>
      </c>
      <c r="GB173" s="386">
        <v>3377</v>
      </c>
      <c r="GC173" s="386">
        <v>3413.4000000000005</v>
      </c>
      <c r="GD173" s="387">
        <v>4321.7250000000004</v>
      </c>
      <c r="GE173" s="387">
        <v>5230.05</v>
      </c>
      <c r="GF173" s="387">
        <v>6138.375</v>
      </c>
      <c r="GG173" s="387">
        <v>7046.7</v>
      </c>
      <c r="GH173" s="387">
        <v>7955.0249999999996</v>
      </c>
      <c r="GI173" s="387">
        <v>8863.35</v>
      </c>
      <c r="GJ173" s="387">
        <v>9771.6750000000011</v>
      </c>
      <c r="GK173" s="387">
        <v>10680.000000000002</v>
      </c>
      <c r="GL173" s="387">
        <v>10680.000000000002</v>
      </c>
      <c r="GM173" s="387">
        <v>10680.000000000002</v>
      </c>
      <c r="GN173" s="387">
        <v>10680.000000000002</v>
      </c>
      <c r="GO173" s="387">
        <v>10680.000000000002</v>
      </c>
      <c r="GP173" s="387">
        <v>10680.000000000002</v>
      </c>
      <c r="GQ173" s="387">
        <v>10680.000000000002</v>
      </c>
      <c r="GR173" s="387">
        <v>10680.000000000002</v>
      </c>
      <c r="GS173" s="387">
        <v>10680.000000000002</v>
      </c>
      <c r="GT173" s="387">
        <v>10680.000000000002</v>
      </c>
      <c r="GU173" s="387">
        <v>10680.000000000002</v>
      </c>
      <c r="GV173" s="387">
        <v>10680.000000000002</v>
      </c>
      <c r="GW173" s="387">
        <v>10680.000000000002</v>
      </c>
      <c r="GX173" s="387">
        <v>10680.000000000002</v>
      </c>
      <c r="GY173" s="387">
        <v>10680.000000000002</v>
      </c>
      <c r="GZ173" s="387">
        <v>10680.000000000002</v>
      </c>
      <c r="HA173" s="387">
        <v>10680.000000000002</v>
      </c>
      <c r="HB173" s="387">
        <v>10680.000000000002</v>
      </c>
      <c r="HC173" s="387">
        <v>10680.000000000002</v>
      </c>
      <c r="HD173" s="387">
        <v>10680.000000000002</v>
      </c>
      <c r="HE173" s="387">
        <v>10680.000000000002</v>
      </c>
      <c r="HS173" s="394">
        <v>3.2984086827310168</v>
      </c>
      <c r="HT173" s="394">
        <v>3.2984086827310173</v>
      </c>
      <c r="HU173" s="394">
        <v>3.2984086827310168</v>
      </c>
      <c r="HV173" s="394">
        <v>3.2984086827310168</v>
      </c>
      <c r="HW173" s="394">
        <v>3.2984086827310168</v>
      </c>
      <c r="HX173" s="394">
        <v>3.2819453431006198</v>
      </c>
      <c r="HY173" s="394">
        <v>3.2655641768992476</v>
      </c>
      <c r="HZ173" s="394">
        <v>3.2492647739748532</v>
      </c>
      <c r="IA173" s="394">
        <v>3.2330467262225828</v>
      </c>
      <c r="IB173" s="394">
        <v>3.2169096275745539</v>
      </c>
      <c r="IC173" s="394">
        <v>3.2612276663371977</v>
      </c>
      <c r="ID173" s="394">
        <v>3.3061562564634639</v>
      </c>
      <c r="IE173" s="394">
        <v>3.351703809267979</v>
      </c>
      <c r="IF173" s="394">
        <v>3.3978788519445842</v>
      </c>
      <c r="IG173" s="394">
        <v>3.4446900291627576</v>
      </c>
      <c r="IH173" s="394">
        <v>3.4184637415017756</v>
      </c>
      <c r="II173" s="394">
        <v>3.3924371287487398</v>
      </c>
      <c r="IJ173" s="394">
        <v>3.3666086706706162</v>
      </c>
      <c r="IK173" s="394">
        <v>3.3409768586087272</v>
      </c>
      <c r="IL173" s="394">
        <v>3.3155401953906276</v>
      </c>
      <c r="IM173" s="394">
        <v>3.2928918521537867</v>
      </c>
      <c r="IN173" s="394">
        <v>3.2703982189856355</v>
      </c>
      <c r="IO173" s="394">
        <v>3.2480582390669146</v>
      </c>
      <c r="IP173" s="394">
        <v>3.2258708627974588</v>
      </c>
      <c r="IQ173" s="394">
        <v>3.2038350477468898</v>
      </c>
      <c r="IR173" s="394">
        <v>3.1811752361907235</v>
      </c>
      <c r="IS173" s="394">
        <v>3.1586756910190958</v>
      </c>
      <c r="IT173" s="394">
        <v>3.1363352787135779</v>
      </c>
      <c r="IU173" s="394">
        <v>3.1141528737727913</v>
      </c>
      <c r="IV173" s="394">
        <v>3.0921273586557119</v>
      </c>
      <c r="IW173" s="394">
        <v>3.0921273732280277</v>
      </c>
      <c r="IX173" s="394">
        <v>3.092127387800343</v>
      </c>
      <c r="IY173" s="394">
        <v>3.0921274023726593</v>
      </c>
      <c r="IZ173" s="394">
        <v>3.0921274169449751</v>
      </c>
      <c r="JA173" s="394">
        <v>3.0921274315172895</v>
      </c>
      <c r="JB173" s="394">
        <v>3.0615836863418049</v>
      </c>
      <c r="JC173" s="394">
        <v>3.0349999290250036</v>
      </c>
      <c r="JD173" s="394">
        <v>3.0116529261254414</v>
      </c>
      <c r="JE173" s="394">
        <v>2.9909854549718315</v>
      </c>
      <c r="JF173" s="394">
        <v>2.972561256138504</v>
      </c>
      <c r="JG173" s="394">
        <v>2.9560338993680952</v>
      </c>
      <c r="JH173" s="394">
        <v>2.9411247948387249</v>
      </c>
      <c r="JI173" s="394">
        <v>2.9276073619631915</v>
      </c>
      <c r="JJ173" s="394">
        <v>2.9276073619631915</v>
      </c>
      <c r="JK173" s="394">
        <v>2.9276073619631915</v>
      </c>
      <c r="JL173" s="394">
        <v>2.9276073619631915</v>
      </c>
      <c r="JM173" s="394">
        <v>2.9276073619631915</v>
      </c>
      <c r="JN173" s="394">
        <v>2.9276073619631915</v>
      </c>
      <c r="JO173" s="394">
        <v>2.9276073619631915</v>
      </c>
      <c r="JP173" s="394">
        <v>2.9276073619631915</v>
      </c>
      <c r="JQ173" s="394">
        <v>2.9276073619631915</v>
      </c>
      <c r="JR173" s="394">
        <v>2.9276073619631915</v>
      </c>
      <c r="JS173" s="394">
        <v>2.9276073619631915</v>
      </c>
      <c r="JT173" s="394">
        <v>2.9276073619631915</v>
      </c>
      <c r="JU173" s="394">
        <v>2.9276073619631915</v>
      </c>
      <c r="JV173" s="394">
        <v>2.9276073619631915</v>
      </c>
      <c r="JW173" s="394">
        <v>2.9276073619631915</v>
      </c>
      <c r="JX173" s="394">
        <v>2.9276073619631915</v>
      </c>
      <c r="JY173" s="394">
        <v>2.9276073619631915</v>
      </c>
      <c r="JZ173" s="394">
        <v>2.9276073619631915</v>
      </c>
      <c r="KA173" s="394">
        <v>2.9276073619631915</v>
      </c>
      <c r="KB173" s="394">
        <v>2.9276073619631915</v>
      </c>
      <c r="KC173" s="394">
        <v>2.9276073619631915</v>
      </c>
    </row>
    <row r="174" spans="1:289" x14ac:dyDescent="0.25">
      <c r="A174" s="383">
        <v>165</v>
      </c>
      <c r="B174" s="384" t="s">
        <v>852</v>
      </c>
      <c r="C174" s="385" t="s">
        <v>855</v>
      </c>
      <c r="D174" s="385" t="s">
        <v>862</v>
      </c>
      <c r="E174" s="129">
        <v>2080</v>
      </c>
      <c r="F174" s="386">
        <v>60.635369999999995</v>
      </c>
      <c r="G174" s="386">
        <v>58.221147846820998</v>
      </c>
      <c r="H174" s="386">
        <v>55.903048939940327</v>
      </c>
      <c r="I174" s="386">
        <v>53.677246092838814</v>
      </c>
      <c r="J174" s="386">
        <v>51.540064499999986</v>
      </c>
      <c r="K174" s="386">
        <v>51.540064499999986</v>
      </c>
      <c r="L174" s="386">
        <v>51.540064499999986</v>
      </c>
      <c r="M174" s="386">
        <v>51.540064499999986</v>
      </c>
      <c r="N174" s="386">
        <v>51.540064499999986</v>
      </c>
      <c r="O174" s="386">
        <v>51.540064499999986</v>
      </c>
      <c r="P174" s="386">
        <v>53.215877034294984</v>
      </c>
      <c r="Q174" s="386">
        <v>54.946178201410774</v>
      </c>
      <c r="R174" s="386">
        <v>56.73273968585616</v>
      </c>
      <c r="S174" s="386">
        <v>58.577390778026469</v>
      </c>
      <c r="T174" s="386">
        <v>60.482020247244783</v>
      </c>
      <c r="U174" s="386">
        <v>67.246049276889536</v>
      </c>
      <c r="V174" s="386">
        <v>74.766535986467048</v>
      </c>
      <c r="W174" s="386">
        <v>83.128079099463193</v>
      </c>
      <c r="X174" s="386">
        <v>92.42473846879021</v>
      </c>
      <c r="Y174" s="386">
        <v>102.76109316568386</v>
      </c>
      <c r="Z174" s="386">
        <v>128.49675809323691</v>
      </c>
      <c r="AA174" s="386">
        <v>160.67770721210741</v>
      </c>
      <c r="AB174" s="386">
        <v>200.91810858143776</v>
      </c>
      <c r="AC174" s="386">
        <v>251.23638528556617</v>
      </c>
      <c r="AD174" s="386">
        <v>314.15645775787925</v>
      </c>
      <c r="AE174" s="386">
        <v>348.20892822751563</v>
      </c>
      <c r="AF174" s="386">
        <v>385.95246000259601</v>
      </c>
      <c r="AG174" s="386">
        <v>427.78713957824544</v>
      </c>
      <c r="AH174" s="386">
        <v>474.15642016456206</v>
      </c>
      <c r="AI174" s="386">
        <v>525.55182235007464</v>
      </c>
      <c r="AJ174" s="386">
        <v>545.17087617791094</v>
      </c>
      <c r="AK174" s="386">
        <v>565.5223169117204</v>
      </c>
      <c r="AL174" s="386">
        <v>586.63348483940626</v>
      </c>
      <c r="AM174" s="386">
        <v>608.53274087244722</v>
      </c>
      <c r="AN174" s="386">
        <v>631.24950464617234</v>
      </c>
      <c r="AO174" s="387">
        <v>651.3834509088091</v>
      </c>
      <c r="AP174" s="387">
        <v>671.51739717144585</v>
      </c>
      <c r="AQ174" s="387">
        <v>691.65134343408261</v>
      </c>
      <c r="AR174" s="387">
        <v>711.78528969671936</v>
      </c>
      <c r="AS174" s="387">
        <v>731.91923595935612</v>
      </c>
      <c r="AT174" s="387">
        <v>752.05318222199287</v>
      </c>
      <c r="AU174" s="387">
        <v>772.18712848462962</v>
      </c>
      <c r="AV174" s="387">
        <v>792.32107474726638</v>
      </c>
      <c r="AW174" s="387">
        <v>812.45502100990313</v>
      </c>
      <c r="AX174" s="387">
        <v>832.58896727253989</v>
      </c>
      <c r="AY174" s="387">
        <v>852.72291353517664</v>
      </c>
      <c r="AZ174" s="387">
        <v>872.8568597978134</v>
      </c>
      <c r="BA174" s="387">
        <v>892.99080606045015</v>
      </c>
      <c r="BB174" s="387">
        <v>913.12475232308691</v>
      </c>
      <c r="BC174" s="387">
        <v>933.25869858572366</v>
      </c>
      <c r="BD174" s="387">
        <v>953.39264484836042</v>
      </c>
      <c r="BE174" s="387">
        <v>973.52659111099717</v>
      </c>
      <c r="BF174" s="387">
        <v>993.66053737363393</v>
      </c>
      <c r="BG174" s="387">
        <v>1013.7944836362707</v>
      </c>
      <c r="BH174" s="387">
        <v>1033.9284298989073</v>
      </c>
      <c r="BI174" s="387">
        <v>1054.0623761615441</v>
      </c>
      <c r="BJ174" s="387">
        <v>1074.1963224241808</v>
      </c>
      <c r="BK174" s="387">
        <v>1094.3302686868176</v>
      </c>
      <c r="BL174" s="387">
        <v>1114.4642149494543</v>
      </c>
      <c r="BM174" s="387">
        <v>1134.5981612120911</v>
      </c>
      <c r="BN174" s="387">
        <v>1154.7321074747279</v>
      </c>
      <c r="BO174" s="387">
        <v>1174.8660537373646</v>
      </c>
      <c r="BP174" s="387">
        <v>1195.0000000000014</v>
      </c>
      <c r="CA174" s="386">
        <v>200</v>
      </c>
      <c r="CB174" s="386">
        <v>192.03691788083756</v>
      </c>
      <c r="CC174" s="386">
        <v>184.39088914585776</v>
      </c>
      <c r="CD174" s="386">
        <v>177.04929018438855</v>
      </c>
      <c r="CE174" s="386">
        <v>170</v>
      </c>
      <c r="CF174" s="386">
        <v>169.78886224372806</v>
      </c>
      <c r="CG174" s="386">
        <v>169.57798671776271</v>
      </c>
      <c r="CH174" s="386">
        <v>169.3673730964174</v>
      </c>
      <c r="CI174" s="386">
        <v>169.15702105441002</v>
      </c>
      <c r="CJ174" s="386">
        <v>168.94693026686255</v>
      </c>
      <c r="CK174" s="386">
        <v>174.22219196342215</v>
      </c>
      <c r="CL174" s="386">
        <v>179.66217039039662</v>
      </c>
      <c r="CM174" s="386">
        <v>185.27200872415131</v>
      </c>
      <c r="CN174" s="386">
        <v>191.05701073350045</v>
      </c>
      <c r="CO174" s="386">
        <v>197.02264579410556</v>
      </c>
      <c r="CP174" s="386">
        <v>214.89109508825999</v>
      </c>
      <c r="CQ174" s="386">
        <v>234.38007627046665</v>
      </c>
      <c r="CR174" s="386">
        <v>255.63655920682655</v>
      </c>
      <c r="CS174" s="386">
        <v>278.82084280787416</v>
      </c>
      <c r="CT174" s="386">
        <v>304.10776387111247</v>
      </c>
      <c r="CU174" s="386">
        <v>375.73836656004943</v>
      </c>
      <c r="CV174" s="386">
        <v>464.24109107930889</v>
      </c>
      <c r="CW174" s="386">
        <v>573.59005581364659</v>
      </c>
      <c r="CX174" s="386">
        <v>708.69545684420336</v>
      </c>
      <c r="CY174" s="386">
        <v>875.62405495186908</v>
      </c>
      <c r="CZ174" s="386">
        <v>966.02389950942154</v>
      </c>
      <c r="DA174" s="386">
        <v>1065.7566670832093</v>
      </c>
      <c r="DB174" s="386">
        <v>1175.7858930913883</v>
      </c>
      <c r="DC174" s="386">
        <v>1297.1745888076875</v>
      </c>
      <c r="DD174" s="386">
        <v>1431.0955112961267</v>
      </c>
      <c r="DE174" s="386">
        <v>1484.5032553646527</v>
      </c>
      <c r="DF174" s="386">
        <v>1539.9041488099842</v>
      </c>
      <c r="DG174" s="386">
        <v>1597.3725749356581</v>
      </c>
      <c r="DH174" s="386">
        <v>1656.985692991615</v>
      </c>
      <c r="DI174" s="386">
        <v>1718.8235417710832</v>
      </c>
      <c r="DJ174" s="387">
        <v>1763.2941295649732</v>
      </c>
      <c r="DK174" s="387">
        <v>1807.7647173588632</v>
      </c>
      <c r="DL174" s="387">
        <v>1852.2353051527532</v>
      </c>
      <c r="DM174" s="387">
        <v>1896.7058929466432</v>
      </c>
      <c r="DN174" s="387">
        <v>1941.1764807405332</v>
      </c>
      <c r="DO174" s="387">
        <v>1985.6470685344232</v>
      </c>
      <c r="DP174" s="387">
        <v>2030.1176563283132</v>
      </c>
      <c r="DQ174" s="387">
        <v>2074.5882441222029</v>
      </c>
      <c r="DR174" s="387">
        <v>2119.0588319160929</v>
      </c>
      <c r="DS174" s="387">
        <v>2163.5294197099829</v>
      </c>
      <c r="DT174" s="387">
        <v>2208.0000075038729</v>
      </c>
      <c r="DU174" s="387">
        <v>2252.4705952977629</v>
      </c>
      <c r="DV174" s="387">
        <v>2296.9411830916529</v>
      </c>
      <c r="DW174" s="387">
        <v>2341.4117708855429</v>
      </c>
      <c r="DX174" s="387">
        <v>2385.8823586794329</v>
      </c>
      <c r="DY174" s="387">
        <v>2430.3529464733228</v>
      </c>
      <c r="DZ174" s="387">
        <v>2474.8235342672128</v>
      </c>
      <c r="EA174" s="387">
        <v>2519.2941220611028</v>
      </c>
      <c r="EB174" s="387">
        <v>2563.7647098549928</v>
      </c>
      <c r="EC174" s="387">
        <v>2608.2352976488828</v>
      </c>
      <c r="ED174" s="387">
        <v>2652.7058854427728</v>
      </c>
      <c r="EE174" s="387">
        <v>2697.1764732366628</v>
      </c>
      <c r="EF174" s="387">
        <v>2741.6470610305528</v>
      </c>
      <c r="EG174" s="387">
        <v>2786.1176488244428</v>
      </c>
      <c r="EH174" s="387">
        <v>2830.5882366183328</v>
      </c>
      <c r="EI174" s="387">
        <v>2875.0588244122227</v>
      </c>
      <c r="EJ174" s="387">
        <v>2919.5294122061127</v>
      </c>
      <c r="EK174" s="387">
        <v>2964.0000000000027</v>
      </c>
      <c r="EY174" s="386">
        <v>241</v>
      </c>
      <c r="EZ174" s="386">
        <v>1515</v>
      </c>
      <c r="FA174" s="386">
        <v>2789</v>
      </c>
      <c r="FB174" s="386">
        <v>4063</v>
      </c>
      <c r="FC174" s="386">
        <v>5336.3</v>
      </c>
      <c r="FD174" s="386">
        <v>5002</v>
      </c>
      <c r="FE174" s="386">
        <v>4668</v>
      </c>
      <c r="FF174" s="386">
        <v>4334</v>
      </c>
      <c r="FG174" s="386">
        <v>4000</v>
      </c>
      <c r="FH174" s="386">
        <v>3666</v>
      </c>
      <c r="FI174" s="386">
        <v>3329.8999999999996</v>
      </c>
      <c r="FJ174" s="386">
        <v>3600</v>
      </c>
      <c r="FK174" s="386">
        <v>3870</v>
      </c>
      <c r="FL174" s="386">
        <v>4140</v>
      </c>
      <c r="FM174" s="386">
        <v>4410</v>
      </c>
      <c r="FN174" s="386">
        <v>4680</v>
      </c>
      <c r="FO174" s="386">
        <v>4950</v>
      </c>
      <c r="FP174" s="386">
        <v>5220</v>
      </c>
      <c r="FQ174" s="386">
        <v>5490</v>
      </c>
      <c r="FR174" s="386">
        <v>5760</v>
      </c>
      <c r="FS174" s="386">
        <v>6030</v>
      </c>
      <c r="FT174" s="386">
        <v>6300</v>
      </c>
      <c r="FU174" s="386">
        <v>6570</v>
      </c>
      <c r="FV174" s="386">
        <v>6840</v>
      </c>
      <c r="FW174" s="386">
        <v>7110</v>
      </c>
      <c r="FX174" s="386">
        <v>7380</v>
      </c>
      <c r="FY174" s="386">
        <v>7650</v>
      </c>
      <c r="FZ174" s="386">
        <v>7920</v>
      </c>
      <c r="GA174" s="386">
        <v>8190</v>
      </c>
      <c r="GB174" s="386">
        <v>8460</v>
      </c>
      <c r="GC174" s="386">
        <v>8728.1999999999989</v>
      </c>
      <c r="GD174" s="387">
        <v>8728.1999999999989</v>
      </c>
      <c r="GE174" s="387">
        <v>8728.1999999999989</v>
      </c>
      <c r="GF174" s="387">
        <v>8728.1999999999989</v>
      </c>
      <c r="GG174" s="387">
        <v>8728.1999999999989</v>
      </c>
      <c r="GH174" s="387">
        <v>8728.1999999999989</v>
      </c>
      <c r="GI174" s="387">
        <v>8728.1999999999989</v>
      </c>
      <c r="GJ174" s="387">
        <v>8728.1999999999989</v>
      </c>
      <c r="GK174" s="387">
        <v>8728.1999999999989</v>
      </c>
      <c r="GL174" s="387">
        <v>8728.1999999999989</v>
      </c>
      <c r="GM174" s="387">
        <v>8728.1999999999989</v>
      </c>
      <c r="GN174" s="387">
        <v>8728.1999999999989</v>
      </c>
      <c r="GO174" s="387">
        <v>8728.1999999999989</v>
      </c>
      <c r="GP174" s="387">
        <v>8728.1999999999989</v>
      </c>
      <c r="GQ174" s="387">
        <v>8728.1999999999989</v>
      </c>
      <c r="GR174" s="387">
        <v>8728.1999999999989</v>
      </c>
      <c r="GS174" s="387">
        <v>8728.1999999999989</v>
      </c>
      <c r="GT174" s="387">
        <v>8728.1999999999989</v>
      </c>
      <c r="GU174" s="387">
        <v>8728.1999999999989</v>
      </c>
      <c r="GV174" s="387">
        <v>8728.1999999999989</v>
      </c>
      <c r="GW174" s="387">
        <v>8728.1999999999989</v>
      </c>
      <c r="GX174" s="387">
        <v>8728.1999999999989</v>
      </c>
      <c r="GY174" s="387">
        <v>8728.1999999999989</v>
      </c>
      <c r="GZ174" s="387">
        <v>8728.1999999999989</v>
      </c>
      <c r="HA174" s="387">
        <v>8728.1999999999989</v>
      </c>
      <c r="HB174" s="387">
        <v>8728.1999999999989</v>
      </c>
      <c r="HC174" s="387">
        <v>8728.1999999999989</v>
      </c>
      <c r="HD174" s="387">
        <v>8728.1999999999989</v>
      </c>
      <c r="HE174" s="387">
        <v>8728.1999999999989</v>
      </c>
      <c r="HS174" s="394">
        <v>3.2984048749104691</v>
      </c>
      <c r="HT174" s="394">
        <v>3.2984048749104695</v>
      </c>
      <c r="HU174" s="394">
        <v>3.29840487491047</v>
      </c>
      <c r="HV174" s="394">
        <v>3.2984048749104704</v>
      </c>
      <c r="HW174" s="394">
        <v>3.29840487491047</v>
      </c>
      <c r="HX174" s="394">
        <v>3.294308299589499</v>
      </c>
      <c r="HY174" s="394">
        <v>3.2902168121610083</v>
      </c>
      <c r="HZ174" s="394">
        <v>3.2861304063059031</v>
      </c>
      <c r="IA174" s="394">
        <v>3.2820490757129352</v>
      </c>
      <c r="IB174" s="394">
        <v>3.2779728140786979</v>
      </c>
      <c r="IC174" s="394">
        <v>3.2738761751712673</v>
      </c>
      <c r="ID174" s="394">
        <v>3.2697846560287918</v>
      </c>
      <c r="IE174" s="394">
        <v>3.2656982502528575</v>
      </c>
      <c r="IF174" s="394">
        <v>3.2616169514530458</v>
      </c>
      <c r="IG174" s="394">
        <v>3.2575407532469254</v>
      </c>
      <c r="IH174" s="394">
        <v>3.1955943493934247</v>
      </c>
      <c r="II174" s="394">
        <v>3.1348259375409619</v>
      </c>
      <c r="IJ174" s="394">
        <v>3.0752131166288112</v>
      </c>
      <c r="IK174" s="394">
        <v>3.0167339115817544</v>
      </c>
      <c r="IL174" s="394">
        <v>2.959366765209408</v>
      </c>
      <c r="IM174" s="394">
        <v>2.9241077528774282</v>
      </c>
      <c r="IN174" s="394">
        <v>2.8892688297230529</v>
      </c>
      <c r="IO174" s="394">
        <v>2.8548449906453026</v>
      </c>
      <c r="IP174" s="394">
        <v>2.8208312901758612</v>
      </c>
      <c r="IQ174" s="394">
        <v>2.7872228417685863</v>
      </c>
      <c r="IR174" s="394">
        <v>2.7742651643849663</v>
      </c>
      <c r="IS174" s="394">
        <v>2.7613677266781531</v>
      </c>
      <c r="IT174" s="394">
        <v>2.7485302485965182</v>
      </c>
      <c r="IU174" s="394">
        <v>2.7357524513903799</v>
      </c>
      <c r="IV174" s="394">
        <v>2.7230340576059531</v>
      </c>
      <c r="IW174" s="394">
        <v>2.7230054286322516</v>
      </c>
      <c r="IX174" s="394">
        <v>2.7229767999595453</v>
      </c>
      <c r="IY174" s="394">
        <v>2.7229481715878299</v>
      </c>
      <c r="IZ174" s="394">
        <v>2.7229195435171021</v>
      </c>
      <c r="JA174" s="394">
        <v>2.7228909157473593</v>
      </c>
      <c r="JB174" s="394">
        <v>2.7069986612414367</v>
      </c>
      <c r="JC174" s="394">
        <v>2.692059394102817</v>
      </c>
      <c r="JD174" s="394">
        <v>2.6779898900453438</v>
      </c>
      <c r="JE174" s="394">
        <v>2.6647163412927513</v>
      </c>
      <c r="JF174" s="394">
        <v>2.6521730614118302</v>
      </c>
      <c r="JG174" s="394">
        <v>2.6403013981906072</v>
      </c>
      <c r="JH174" s="394">
        <v>2.6290488165896986</v>
      </c>
      <c r="JI174" s="394">
        <v>2.6183681215143149</v>
      </c>
      <c r="JJ174" s="394">
        <v>2.6082167961520462</v>
      </c>
      <c r="JK174" s="394">
        <v>2.5985564363138778</v>
      </c>
      <c r="JL174" s="394">
        <v>2.5893522649110663</v>
      </c>
      <c r="JM174" s="394">
        <v>2.5805727136285785</v>
      </c>
      <c r="JN174" s="394">
        <v>2.5721890611896892</v>
      </c>
      <c r="JO174" s="394">
        <v>2.5641751194770936</v>
      </c>
      <c r="JP174" s="394">
        <v>2.5565069602834027</v>
      </c>
      <c r="JQ174" s="394">
        <v>2.5491626766848792</v>
      </c>
      <c r="JR174" s="394">
        <v>2.5421221740260038</v>
      </c>
      <c r="JS174" s="394">
        <v>2.535366986314969</v>
      </c>
      <c r="JT174" s="394">
        <v>2.5288801144974671</v>
      </c>
      <c r="JU174" s="394">
        <v>2.522645883626494</v>
      </c>
      <c r="JV174" s="394">
        <v>2.5166498164015891</v>
      </c>
      <c r="JW174" s="394">
        <v>2.5108785209298046</v>
      </c>
      <c r="JX174" s="394">
        <v>2.5053195908767965</v>
      </c>
      <c r="JY174" s="394">
        <v>2.4999615164411582</v>
      </c>
      <c r="JZ174" s="394">
        <v>2.4947936048075521</v>
      </c>
      <c r="KA174" s="394">
        <v>2.4898059089217326</v>
      </c>
      <c r="KB174" s="394">
        <v>2.4849891635891614</v>
      </c>
      <c r="KC174" s="394">
        <v>2.4803347280334722</v>
      </c>
    </row>
    <row r="175" spans="1:289" x14ac:dyDescent="0.25">
      <c r="A175" s="383">
        <v>166</v>
      </c>
      <c r="B175" s="384" t="s">
        <v>852</v>
      </c>
      <c r="C175" s="385" t="s">
        <v>855</v>
      </c>
      <c r="D175" s="385" t="s">
        <v>862</v>
      </c>
      <c r="E175" s="129">
        <v>2080</v>
      </c>
      <c r="F175" s="386">
        <v>37.512790000000003</v>
      </c>
      <c r="G175" s="386">
        <v>35.477406372798249</v>
      </c>
      <c r="H175" s="386">
        <v>33.552459386269739</v>
      </c>
      <c r="I175" s="386">
        <v>31.731956925984452</v>
      </c>
      <c r="J175" s="386">
        <v>30.010231999999998</v>
      </c>
      <c r="K175" s="386">
        <v>30.010231999999998</v>
      </c>
      <c r="L175" s="386">
        <v>30.010231999999998</v>
      </c>
      <c r="M175" s="386">
        <v>30.010231999999998</v>
      </c>
      <c r="N175" s="386">
        <v>30.010231999999998</v>
      </c>
      <c r="O175" s="386">
        <v>30.010231999999998</v>
      </c>
      <c r="P175" s="386">
        <v>30.010231999999998</v>
      </c>
      <c r="Q175" s="386">
        <v>30.010231999999998</v>
      </c>
      <c r="R175" s="386">
        <v>30.010231999999998</v>
      </c>
      <c r="S175" s="386">
        <v>30.010231999999998</v>
      </c>
      <c r="T175" s="386">
        <v>30.010231999999998</v>
      </c>
      <c r="U175" s="386">
        <v>35.259823226337964</v>
      </c>
      <c r="V175" s="386">
        <v>41.427708188080722</v>
      </c>
      <c r="W175" s="386">
        <v>48.674520989509176</v>
      </c>
      <c r="X175" s="386">
        <v>57.188994930687983</v>
      </c>
      <c r="Y175" s="386">
        <v>67.192877807409047</v>
      </c>
      <c r="Z175" s="386">
        <v>75.620161504605079</v>
      </c>
      <c r="AA175" s="386">
        <v>85.104389223704501</v>
      </c>
      <c r="AB175" s="386">
        <v>95.778122144035962</v>
      </c>
      <c r="AC175" s="386">
        <v>107.79054717524194</v>
      </c>
      <c r="AD175" s="386">
        <v>121.30956214473619</v>
      </c>
      <c r="AE175" s="386">
        <v>125.93650669108597</v>
      </c>
      <c r="AF175" s="386">
        <v>130.73993044860833</v>
      </c>
      <c r="AG175" s="386">
        <v>135.72656462224083</v>
      </c>
      <c r="AH175" s="386">
        <v>140.90339715605538</v>
      </c>
      <c r="AI175" s="386">
        <v>146.27768252570749</v>
      </c>
      <c r="AJ175" s="386">
        <v>146.27768252570749</v>
      </c>
      <c r="AK175" s="386">
        <v>146.27768252570749</v>
      </c>
      <c r="AL175" s="386">
        <v>146.27768252570749</v>
      </c>
      <c r="AM175" s="386">
        <v>146.27768252570749</v>
      </c>
      <c r="AN175" s="386">
        <v>146.27768252570749</v>
      </c>
      <c r="AO175" s="387">
        <v>149.98205100693221</v>
      </c>
      <c r="AP175" s="387">
        <v>153.68641948815693</v>
      </c>
      <c r="AQ175" s="387">
        <v>157.39078796938165</v>
      </c>
      <c r="AR175" s="387">
        <v>161.09515645060637</v>
      </c>
      <c r="AS175" s="387">
        <v>164.79952493183109</v>
      </c>
      <c r="AT175" s="387">
        <v>168.50389341305581</v>
      </c>
      <c r="AU175" s="387">
        <v>172.20826189428053</v>
      </c>
      <c r="AV175" s="387">
        <v>175.91263037550524</v>
      </c>
      <c r="AW175" s="387">
        <v>179.61699885672996</v>
      </c>
      <c r="AX175" s="387">
        <v>183.32136733795468</v>
      </c>
      <c r="AY175" s="387">
        <v>187.0257358191794</v>
      </c>
      <c r="AZ175" s="387">
        <v>190.73010430040412</v>
      </c>
      <c r="BA175" s="387">
        <v>194.43447278162884</v>
      </c>
      <c r="BB175" s="387">
        <v>198.13884126285356</v>
      </c>
      <c r="BC175" s="387">
        <v>201.84320974407828</v>
      </c>
      <c r="BD175" s="387">
        <v>205.547578225303</v>
      </c>
      <c r="BE175" s="387">
        <v>209.25194670652772</v>
      </c>
      <c r="BF175" s="387">
        <v>212.95631518775244</v>
      </c>
      <c r="BG175" s="387">
        <v>216.66068366897716</v>
      </c>
      <c r="BH175" s="387">
        <v>220.36505215020188</v>
      </c>
      <c r="BI175" s="387">
        <v>224.0694206314266</v>
      </c>
      <c r="BJ175" s="387">
        <v>227.77378911265131</v>
      </c>
      <c r="BK175" s="387">
        <v>231.47815759387603</v>
      </c>
      <c r="BL175" s="387">
        <v>235.18252607510075</v>
      </c>
      <c r="BM175" s="387">
        <v>238.88689455632547</v>
      </c>
      <c r="BN175" s="387">
        <v>242.59126303755019</v>
      </c>
      <c r="BO175" s="387">
        <v>246.29563151877491</v>
      </c>
      <c r="BP175" s="387">
        <v>249.99999999999963</v>
      </c>
      <c r="CA175" s="386">
        <v>50.000000000000007</v>
      </c>
      <c r="CB175" s="386">
        <v>47.287080450158797</v>
      </c>
      <c r="CC175" s="386">
        <v>44.721359549995803</v>
      </c>
      <c r="CD175" s="386">
        <v>42.294850537622573</v>
      </c>
      <c r="CE175" s="386">
        <v>40</v>
      </c>
      <c r="CF175" s="386">
        <v>41.16664835438786</v>
      </c>
      <c r="CG175" s="386">
        <v>42.367323418345613</v>
      </c>
      <c r="CH175" s="386">
        <v>43.603017621991391</v>
      </c>
      <c r="CI175" s="386">
        <v>44.874752340867417</v>
      </c>
      <c r="CJ175" s="386">
        <v>46.183578740168315</v>
      </c>
      <c r="CK175" s="386">
        <v>47.35892836733953</v>
      </c>
      <c r="CL175" s="386">
        <v>48.56419007113572</v>
      </c>
      <c r="CM175" s="386">
        <v>49.800125099365481</v>
      </c>
      <c r="CN175" s="386">
        <v>51.067514073224068</v>
      </c>
      <c r="CO175" s="386">
        <v>52.367157480336658</v>
      </c>
      <c r="CP175" s="386">
        <v>64.084376634771075</v>
      </c>
      <c r="CQ175" s="386">
        <v>78.423338715859416</v>
      </c>
      <c r="CR175" s="386">
        <v>95.970662091225066</v>
      </c>
      <c r="CS175" s="386">
        <v>117.44422174626834</v>
      </c>
      <c r="CT175" s="386">
        <v>143.7225181220023</v>
      </c>
      <c r="CU175" s="386">
        <v>163.46383903623561</v>
      </c>
      <c r="CV175" s="386">
        <v>185.91677227490595</v>
      </c>
      <c r="CW175" s="386">
        <v>211.45377728132937</v>
      </c>
      <c r="CX175" s="386">
        <v>240.49847348052916</v>
      </c>
      <c r="CY175" s="386">
        <v>273.53266747045149</v>
      </c>
      <c r="CZ175" s="386">
        <v>283.43447034165644</v>
      </c>
      <c r="DA175" s="386">
        <v>293.69471559199985</v>
      </c>
      <c r="DB175" s="386">
        <v>304.32637873117767</v>
      </c>
      <c r="DC175" s="386">
        <v>315.34290497855648</v>
      </c>
      <c r="DD175" s="386">
        <v>326.75822626652666</v>
      </c>
      <c r="DE175" s="386">
        <v>326.75822626652666</v>
      </c>
      <c r="DF175" s="386">
        <v>326.75822626652666</v>
      </c>
      <c r="DG175" s="386">
        <v>326.75822626652666</v>
      </c>
      <c r="DH175" s="386">
        <v>326.75822626652666</v>
      </c>
      <c r="DI175" s="386">
        <v>326.75822626652666</v>
      </c>
      <c r="DJ175" s="387">
        <v>336.40971818557927</v>
      </c>
      <c r="DK175" s="387">
        <v>346.06121010463187</v>
      </c>
      <c r="DL175" s="387">
        <v>355.71270202368447</v>
      </c>
      <c r="DM175" s="387">
        <v>365.36419394273707</v>
      </c>
      <c r="DN175" s="387">
        <v>375.01568586178968</v>
      </c>
      <c r="DO175" s="387">
        <v>384.66717778084228</v>
      </c>
      <c r="DP175" s="387">
        <v>394.31866969989488</v>
      </c>
      <c r="DQ175" s="387">
        <v>403.97016161894749</v>
      </c>
      <c r="DR175" s="387">
        <v>413.62165353800009</v>
      </c>
      <c r="DS175" s="387">
        <v>423.27314545705269</v>
      </c>
      <c r="DT175" s="387">
        <v>432.9246373761053</v>
      </c>
      <c r="DU175" s="387">
        <v>442.5761292951579</v>
      </c>
      <c r="DV175" s="387">
        <v>452.2276212142105</v>
      </c>
      <c r="DW175" s="387">
        <v>461.8791131332631</v>
      </c>
      <c r="DX175" s="387">
        <v>471.53060505231571</v>
      </c>
      <c r="DY175" s="387">
        <v>481.18209697136831</v>
      </c>
      <c r="DZ175" s="387">
        <v>490.83358889042091</v>
      </c>
      <c r="EA175" s="387">
        <v>500.48508080947352</v>
      </c>
      <c r="EB175" s="387">
        <v>510.13657272852612</v>
      </c>
      <c r="EC175" s="387">
        <v>519.78806464757872</v>
      </c>
      <c r="ED175" s="387">
        <v>529.43955656663138</v>
      </c>
      <c r="EE175" s="387">
        <v>539.09104848568404</v>
      </c>
      <c r="EF175" s="387">
        <v>548.7425404047367</v>
      </c>
      <c r="EG175" s="387">
        <v>558.39403232378936</v>
      </c>
      <c r="EH175" s="387">
        <v>568.04552424284202</v>
      </c>
      <c r="EI175" s="387">
        <v>577.69701616189468</v>
      </c>
      <c r="EJ175" s="387">
        <v>587.34850808094734</v>
      </c>
      <c r="EK175" s="387">
        <v>597</v>
      </c>
      <c r="EY175" s="386">
        <v>1</v>
      </c>
      <c r="EZ175" s="386">
        <v>22</v>
      </c>
      <c r="FA175" s="386">
        <v>43</v>
      </c>
      <c r="FB175" s="386">
        <v>64</v>
      </c>
      <c r="FC175" s="386">
        <v>84</v>
      </c>
      <c r="FD175" s="386">
        <v>98</v>
      </c>
      <c r="FE175" s="386">
        <v>112</v>
      </c>
      <c r="FF175" s="386">
        <v>126</v>
      </c>
      <c r="FG175" s="386">
        <v>140</v>
      </c>
      <c r="FH175" s="386">
        <v>154</v>
      </c>
      <c r="FI175" s="386">
        <v>168.2</v>
      </c>
      <c r="FJ175" s="386">
        <v>280</v>
      </c>
      <c r="FK175" s="386">
        <v>392</v>
      </c>
      <c r="FL175" s="386">
        <v>504</v>
      </c>
      <c r="FM175" s="386">
        <v>616</v>
      </c>
      <c r="FN175" s="386">
        <v>728</v>
      </c>
      <c r="FO175" s="386">
        <v>840</v>
      </c>
      <c r="FP175" s="386">
        <v>952</v>
      </c>
      <c r="FQ175" s="386">
        <v>1064</v>
      </c>
      <c r="FR175" s="386">
        <v>1176</v>
      </c>
      <c r="FS175" s="386">
        <v>1288</v>
      </c>
      <c r="FT175" s="386">
        <v>1400</v>
      </c>
      <c r="FU175" s="386">
        <v>1512</v>
      </c>
      <c r="FV175" s="386">
        <v>1624</v>
      </c>
      <c r="FW175" s="386">
        <v>1736</v>
      </c>
      <c r="FX175" s="386">
        <v>1848</v>
      </c>
      <c r="FY175" s="386">
        <v>1960</v>
      </c>
      <c r="FZ175" s="386">
        <v>2072</v>
      </c>
      <c r="GA175" s="386">
        <v>2184</v>
      </c>
      <c r="GB175" s="386">
        <v>2296</v>
      </c>
      <c r="GC175" s="386">
        <v>2409.3000000000002</v>
      </c>
      <c r="GD175" s="387">
        <v>2416.9678571428572</v>
      </c>
      <c r="GE175" s="387">
        <v>2424.6357142857141</v>
      </c>
      <c r="GF175" s="387">
        <v>2432.3035714285711</v>
      </c>
      <c r="GG175" s="387">
        <v>2439.9714285714281</v>
      </c>
      <c r="GH175" s="387">
        <v>2447.6392857142851</v>
      </c>
      <c r="GI175" s="387">
        <v>2455.307142857142</v>
      </c>
      <c r="GJ175" s="387">
        <v>2462.974999999999</v>
      </c>
      <c r="GK175" s="387">
        <v>2470.642857142856</v>
      </c>
      <c r="GL175" s="387">
        <v>2478.3107142857129</v>
      </c>
      <c r="GM175" s="387">
        <v>2485.9785714285699</v>
      </c>
      <c r="GN175" s="387">
        <v>2493.6464285714269</v>
      </c>
      <c r="GO175" s="387">
        <v>2501.3142857142839</v>
      </c>
      <c r="GP175" s="387">
        <v>2508.9821428571408</v>
      </c>
      <c r="GQ175" s="387">
        <v>2516.6499999999978</v>
      </c>
      <c r="GR175" s="387">
        <v>2524.3178571428548</v>
      </c>
      <c r="GS175" s="387">
        <v>2531.9857142857118</v>
      </c>
      <c r="GT175" s="387">
        <v>2539.6535714285687</v>
      </c>
      <c r="GU175" s="387">
        <v>2547.3214285714257</v>
      </c>
      <c r="GV175" s="387">
        <v>2554.9892857142827</v>
      </c>
      <c r="GW175" s="387">
        <v>2562.6571428571397</v>
      </c>
      <c r="GX175" s="387">
        <v>2570.3249999999966</v>
      </c>
      <c r="GY175" s="387">
        <v>2577.9928571428536</v>
      </c>
      <c r="GZ175" s="387">
        <v>2585.6607142857106</v>
      </c>
      <c r="HA175" s="387">
        <v>2593.3285714285676</v>
      </c>
      <c r="HB175" s="387">
        <v>2600.9964285714245</v>
      </c>
      <c r="HC175" s="387">
        <v>2608.6642857142815</v>
      </c>
      <c r="HD175" s="387">
        <v>2616.3321428571385</v>
      </c>
      <c r="HE175" s="387">
        <v>2623.9999999999955</v>
      </c>
      <c r="HS175" s="394">
        <v>1.3328787328268572</v>
      </c>
      <c r="HT175" s="394">
        <v>1.3328787328268572</v>
      </c>
      <c r="HU175" s="394">
        <v>1.3328787328268572</v>
      </c>
      <c r="HV175" s="394">
        <v>1.3328787328268572</v>
      </c>
      <c r="HW175" s="394">
        <v>1.3328787328268572</v>
      </c>
      <c r="HX175" s="394">
        <v>1.3717537523331329</v>
      </c>
      <c r="HY175" s="394">
        <v>1.4117626087777533</v>
      </c>
      <c r="HZ175" s="394">
        <v>1.4529383718856752</v>
      </c>
      <c r="IA175" s="394">
        <v>1.4953150759003602</v>
      </c>
      <c r="IB175" s="394">
        <v>1.5389277477151233</v>
      </c>
      <c r="IC175" s="394">
        <v>1.5780927107574354</v>
      </c>
      <c r="ID175" s="394">
        <v>1.6182544030694506</v>
      </c>
      <c r="IE175" s="394">
        <v>1.6594381909265308</v>
      </c>
      <c r="IF175" s="394">
        <v>1.7016700861634149</v>
      </c>
      <c r="IG175" s="394">
        <v>1.7449767626033901</v>
      </c>
      <c r="IH175" s="394">
        <v>1.8174900147231052</v>
      </c>
      <c r="II175" s="394">
        <v>1.8930165858999366</v>
      </c>
      <c r="IJ175" s="394">
        <v>1.9716816958899221</v>
      </c>
      <c r="IK175" s="394">
        <v>2.0536157680093625</v>
      </c>
      <c r="IL175" s="394">
        <v>2.1389546453709811</v>
      </c>
      <c r="IM175" s="394">
        <v>2.1616436117540041</v>
      </c>
      <c r="IN175" s="394">
        <v>2.1845732514007836</v>
      </c>
      <c r="IO175" s="394">
        <v>2.2077461172535262</v>
      </c>
      <c r="IP175" s="394">
        <v>2.2311647893347781</v>
      </c>
      <c r="IQ175" s="394">
        <v>2.2548318750346796</v>
      </c>
      <c r="IR175" s="394">
        <v>2.250614041859226</v>
      </c>
      <c r="IS175" s="394">
        <v>2.2464040984590112</v>
      </c>
      <c r="IT175" s="394">
        <v>2.242202030075616</v>
      </c>
      <c r="IU175" s="394">
        <v>2.238007821978226</v>
      </c>
      <c r="IV175" s="394">
        <v>2.2338214594635839</v>
      </c>
      <c r="IW175" s="394">
        <v>2.2338214594635839</v>
      </c>
      <c r="IX175" s="394">
        <v>2.2338214594635839</v>
      </c>
      <c r="IY175" s="394">
        <v>2.2338214594635839</v>
      </c>
      <c r="IZ175" s="394">
        <v>2.2338214594635839</v>
      </c>
      <c r="JA175" s="394">
        <v>2.2338214594635839</v>
      </c>
      <c r="JB175" s="394">
        <v>2.2429998518291385</v>
      </c>
      <c r="JC175" s="394">
        <v>2.2517357828828808</v>
      </c>
      <c r="JD175" s="394">
        <v>2.2600604940924738</v>
      </c>
      <c r="JE175" s="394">
        <v>2.2680023533467435</v>
      </c>
      <c r="JF175" s="394">
        <v>2.2755871779176182</v>
      </c>
      <c r="JG175" s="394">
        <v>2.2828385148223407</v>
      </c>
      <c r="JH175" s="394">
        <v>2.2897778850004826</v>
      </c>
      <c r="JI175" s="394">
        <v>2.2964249966396832</v>
      </c>
      <c r="JJ175" s="394">
        <v>2.3027979321039767</v>
      </c>
      <c r="JK175" s="394">
        <v>2.3089133121985972</v>
      </c>
      <c r="JL175" s="394">
        <v>2.3147864409134922</v>
      </c>
      <c r="JM175" s="394">
        <v>2.3204314332995422</v>
      </c>
      <c r="JN175" s="394">
        <v>2.3258613287269871</v>
      </c>
      <c r="JO175" s="394">
        <v>2.3310881914390942</v>
      </c>
      <c r="JP175" s="394">
        <v>2.3361232000332355</v>
      </c>
      <c r="JQ175" s="394">
        <v>2.3409767272662254</v>
      </c>
      <c r="JR175" s="394">
        <v>2.3456584113829377</v>
      </c>
      <c r="JS175" s="394">
        <v>2.350177220000365</v>
      </c>
      <c r="JT175" s="394">
        <v>2.3545415074381153</v>
      </c>
      <c r="JU175" s="394">
        <v>2.3587590662664999</v>
      </c>
      <c r="JV175" s="394">
        <v>2.3628371737413931</v>
      </c>
      <c r="JW175" s="394">
        <v>2.3667826337079676</v>
      </c>
      <c r="JX175" s="394">
        <v>2.3706018144808931</v>
      </c>
      <c r="JY175" s="394">
        <v>2.3743006831446212</v>
      </c>
      <c r="JZ175" s="394">
        <v>2.3778848366623415</v>
      </c>
      <c r="KA175" s="394">
        <v>2.3813595301347443</v>
      </c>
      <c r="KB175" s="394">
        <v>2.3847297025086465</v>
      </c>
      <c r="KC175" s="394">
        <v>2.3880000000000035</v>
      </c>
    </row>
    <row r="176" spans="1:289" x14ac:dyDescent="0.25">
      <c r="A176" s="383">
        <v>167</v>
      </c>
      <c r="B176" s="384" t="s">
        <v>852</v>
      </c>
      <c r="C176" s="385" t="s">
        <v>855</v>
      </c>
      <c r="D176" s="385" t="s">
        <v>862</v>
      </c>
      <c r="E176" s="129">
        <v>2080</v>
      </c>
      <c r="F176" s="386">
        <v>263.76357000000002</v>
      </c>
      <c r="G176" s="386">
        <v>252.01100180259198</v>
      </c>
      <c r="H176" s="386">
        <v>240.7820952284882</v>
      </c>
      <c r="I176" s="386">
        <v>230.05351737792452</v>
      </c>
      <c r="J176" s="386">
        <v>219.80297500000003</v>
      </c>
      <c r="K176" s="386">
        <v>219.80297500000003</v>
      </c>
      <c r="L176" s="386">
        <v>219.80297500000003</v>
      </c>
      <c r="M176" s="386">
        <v>219.80297500000003</v>
      </c>
      <c r="N176" s="386">
        <v>219.80297500000003</v>
      </c>
      <c r="O176" s="386">
        <v>219.80297500000003</v>
      </c>
      <c r="P176" s="386">
        <v>219.80297500000003</v>
      </c>
      <c r="Q176" s="386">
        <v>219.80297500000003</v>
      </c>
      <c r="R176" s="386">
        <v>219.80297500000003</v>
      </c>
      <c r="S176" s="386">
        <v>219.80297500000003</v>
      </c>
      <c r="T176" s="386">
        <v>219.80297500000003</v>
      </c>
      <c r="U176" s="386">
        <v>219.80297500000003</v>
      </c>
      <c r="V176" s="386">
        <v>219.80297500000003</v>
      </c>
      <c r="W176" s="386">
        <v>219.80297500000003</v>
      </c>
      <c r="X176" s="386">
        <v>219.80297500000003</v>
      </c>
      <c r="Y176" s="386">
        <v>219.80297500000003</v>
      </c>
      <c r="Z176" s="386">
        <v>219.80297500000003</v>
      </c>
      <c r="AA176" s="386">
        <v>219.80297500000003</v>
      </c>
      <c r="AB176" s="386">
        <v>219.80297500000003</v>
      </c>
      <c r="AC176" s="386">
        <v>219.80297500000003</v>
      </c>
      <c r="AD176" s="386">
        <v>219.80297500000003</v>
      </c>
      <c r="AE176" s="386">
        <v>219.80297500000003</v>
      </c>
      <c r="AF176" s="386">
        <v>219.80297500000003</v>
      </c>
      <c r="AG176" s="386">
        <v>219.80297500000003</v>
      </c>
      <c r="AH176" s="386">
        <v>219.80297500000003</v>
      </c>
      <c r="AI176" s="386">
        <v>219.80297500000003</v>
      </c>
      <c r="AJ176" s="386">
        <v>219.80297500000003</v>
      </c>
      <c r="AK176" s="386">
        <v>219.80297500000003</v>
      </c>
      <c r="AL176" s="386">
        <v>219.80297500000003</v>
      </c>
      <c r="AM176" s="386">
        <v>219.80297500000003</v>
      </c>
      <c r="AN176" s="386">
        <v>219.80297500000003</v>
      </c>
      <c r="AO176" s="387">
        <v>223.23858303571433</v>
      </c>
      <c r="AP176" s="387">
        <v>226.67419107142862</v>
      </c>
      <c r="AQ176" s="387">
        <v>230.10979910714292</v>
      </c>
      <c r="AR176" s="387">
        <v>233.54540714285721</v>
      </c>
      <c r="AS176" s="387">
        <v>236.98101517857151</v>
      </c>
      <c r="AT176" s="387">
        <v>240.41662321428581</v>
      </c>
      <c r="AU176" s="387">
        <v>243.8522312500001</v>
      </c>
      <c r="AV176" s="387">
        <v>247.2878392857144</v>
      </c>
      <c r="AW176" s="387">
        <v>250.72344732142869</v>
      </c>
      <c r="AX176" s="387">
        <v>254.15905535714299</v>
      </c>
      <c r="AY176" s="387">
        <v>257.59466339285729</v>
      </c>
      <c r="AZ176" s="387">
        <v>261.03027142857155</v>
      </c>
      <c r="BA176" s="387">
        <v>264.46587946428582</v>
      </c>
      <c r="BB176" s="387">
        <v>267.90148750000009</v>
      </c>
      <c r="BC176" s="387">
        <v>271.33709553571435</v>
      </c>
      <c r="BD176" s="387">
        <v>274.77270357142862</v>
      </c>
      <c r="BE176" s="387">
        <v>278.20831160714289</v>
      </c>
      <c r="BF176" s="387">
        <v>281.64391964285716</v>
      </c>
      <c r="BG176" s="387">
        <v>285.07952767857142</v>
      </c>
      <c r="BH176" s="387">
        <v>288.51513571428569</v>
      </c>
      <c r="BI176" s="387">
        <v>291.95074374999996</v>
      </c>
      <c r="BJ176" s="387">
        <v>295.38635178571423</v>
      </c>
      <c r="BK176" s="387">
        <v>298.82195982142849</v>
      </c>
      <c r="BL176" s="387">
        <v>302.25756785714276</v>
      </c>
      <c r="BM176" s="387">
        <v>305.69317589285703</v>
      </c>
      <c r="BN176" s="387">
        <v>309.12878392857129</v>
      </c>
      <c r="BO176" s="387">
        <v>312.56439196428556</v>
      </c>
      <c r="BP176" s="387">
        <v>315.99999999999983</v>
      </c>
      <c r="CA176" s="386">
        <v>720</v>
      </c>
      <c r="CB176" s="386">
        <v>687.91881038714405</v>
      </c>
      <c r="CC176" s="386">
        <v>657.26706900619922</v>
      </c>
      <c r="CD176" s="386">
        <v>627.98108363526319</v>
      </c>
      <c r="CE176" s="386">
        <v>600</v>
      </c>
      <c r="CF176" s="386">
        <v>600.48017612005901</v>
      </c>
      <c r="CG176" s="386">
        <v>600.96073652196185</v>
      </c>
      <c r="CH176" s="386">
        <v>601.44168151324675</v>
      </c>
      <c r="CI176" s="386">
        <v>601.92301140169809</v>
      </c>
      <c r="CJ176" s="386">
        <v>602.40472649534684</v>
      </c>
      <c r="CK176" s="386">
        <v>602.88490567854433</v>
      </c>
      <c r="CL176" s="386">
        <v>603.36546761446243</v>
      </c>
      <c r="CM176" s="386">
        <v>603.8464126081949</v>
      </c>
      <c r="CN176" s="386">
        <v>604.32774096507853</v>
      </c>
      <c r="CO176" s="386">
        <v>604.80945299069356</v>
      </c>
      <c r="CP176" s="386">
        <v>604.35687155572225</v>
      </c>
      <c r="CQ176" s="386">
        <v>603.90462878932544</v>
      </c>
      <c r="CR176" s="386">
        <v>603.45272443807596</v>
      </c>
      <c r="CS176" s="386">
        <v>603.00115824873649</v>
      </c>
      <c r="CT176" s="386">
        <v>602.54992996825888</v>
      </c>
      <c r="CU176" s="386">
        <v>602.09733981830868</v>
      </c>
      <c r="CV176" s="386">
        <v>601.64508962001003</v>
      </c>
      <c r="CW176" s="386">
        <v>601.19317911801681</v>
      </c>
      <c r="CX176" s="386">
        <v>600.74160805717486</v>
      </c>
      <c r="CY176" s="386">
        <v>600.29037618252153</v>
      </c>
      <c r="CZ176" s="386">
        <v>599.83778125080994</v>
      </c>
      <c r="DA176" s="386">
        <v>599.3855275575728</v>
      </c>
      <c r="DB176" s="386">
        <v>598.93361484552997</v>
      </c>
      <c r="DC176" s="386">
        <v>598.48204285759527</v>
      </c>
      <c r="DD176" s="386">
        <v>598.03081133687635</v>
      </c>
      <c r="DE176" s="386">
        <v>598.03082725759759</v>
      </c>
      <c r="DF176" s="386">
        <v>598.03084317831929</v>
      </c>
      <c r="DG176" s="386">
        <v>598.03085909904144</v>
      </c>
      <c r="DH176" s="386">
        <v>598.03087501976393</v>
      </c>
      <c r="DI176" s="386">
        <v>598.03089094048653</v>
      </c>
      <c r="DJ176" s="387">
        <v>604.6726448354691</v>
      </c>
      <c r="DK176" s="387">
        <v>611.31439873045167</v>
      </c>
      <c r="DL176" s="387">
        <v>617.95615262543424</v>
      </c>
      <c r="DM176" s="387">
        <v>624.59790652041681</v>
      </c>
      <c r="DN176" s="387">
        <v>631.23966041539938</v>
      </c>
      <c r="DO176" s="387">
        <v>637.88141431038196</v>
      </c>
      <c r="DP176" s="387">
        <v>644.52316820536453</v>
      </c>
      <c r="DQ176" s="387">
        <v>651.1649221003471</v>
      </c>
      <c r="DR176" s="387">
        <v>657.80667599532967</v>
      </c>
      <c r="DS176" s="387">
        <v>664.44842989031224</v>
      </c>
      <c r="DT176" s="387">
        <v>671.09018378529481</v>
      </c>
      <c r="DU176" s="387">
        <v>677.73193768027738</v>
      </c>
      <c r="DV176" s="387">
        <v>684.37369157525995</v>
      </c>
      <c r="DW176" s="387">
        <v>691.01544547024253</v>
      </c>
      <c r="DX176" s="387">
        <v>697.6571993652251</v>
      </c>
      <c r="DY176" s="387">
        <v>704.29895326020767</v>
      </c>
      <c r="DZ176" s="387">
        <v>710.94070715519024</v>
      </c>
      <c r="EA176" s="387">
        <v>717.58246105017281</v>
      </c>
      <c r="EB176" s="387">
        <v>724.22421494515538</v>
      </c>
      <c r="EC176" s="387">
        <v>730.86596884013795</v>
      </c>
      <c r="ED176" s="387">
        <v>737.50772273512052</v>
      </c>
      <c r="EE176" s="387">
        <v>744.14947663010309</v>
      </c>
      <c r="EF176" s="387">
        <v>750.79123052508567</v>
      </c>
      <c r="EG176" s="387">
        <v>757.43298442006824</v>
      </c>
      <c r="EH176" s="387">
        <v>764.07473831505081</v>
      </c>
      <c r="EI176" s="387">
        <v>770.71649221003338</v>
      </c>
      <c r="EJ176" s="387">
        <v>777.35824610501595</v>
      </c>
      <c r="EK176" s="387">
        <v>783.99999999999852</v>
      </c>
      <c r="EY176" s="386">
        <v>181</v>
      </c>
      <c r="EZ176" s="386">
        <v>182</v>
      </c>
      <c r="FA176" s="386">
        <v>183</v>
      </c>
      <c r="FB176" s="386">
        <v>184</v>
      </c>
      <c r="FC176" s="386">
        <v>183.89999999999998</v>
      </c>
      <c r="FD176" s="386">
        <v>186</v>
      </c>
      <c r="FE176" s="386">
        <v>188</v>
      </c>
      <c r="FF176" s="386">
        <v>190</v>
      </c>
      <c r="FG176" s="386">
        <v>192</v>
      </c>
      <c r="FH176" s="386">
        <v>194</v>
      </c>
      <c r="FI176" s="386">
        <v>196</v>
      </c>
      <c r="FJ176" s="386">
        <v>197</v>
      </c>
      <c r="FK176" s="386">
        <v>198</v>
      </c>
      <c r="FL176" s="386">
        <v>199</v>
      </c>
      <c r="FM176" s="386">
        <v>200</v>
      </c>
      <c r="FN176" s="386">
        <v>201</v>
      </c>
      <c r="FO176" s="386">
        <v>202</v>
      </c>
      <c r="FP176" s="386">
        <v>203</v>
      </c>
      <c r="FQ176" s="386">
        <v>204</v>
      </c>
      <c r="FR176" s="386">
        <v>205</v>
      </c>
      <c r="FS176" s="386">
        <v>206</v>
      </c>
      <c r="FT176" s="386">
        <v>207</v>
      </c>
      <c r="FU176" s="386">
        <v>208</v>
      </c>
      <c r="FV176" s="386">
        <v>209</v>
      </c>
      <c r="FW176" s="386">
        <v>210</v>
      </c>
      <c r="FX176" s="386">
        <v>211</v>
      </c>
      <c r="FY176" s="386">
        <v>212</v>
      </c>
      <c r="FZ176" s="386">
        <v>213</v>
      </c>
      <c r="GA176" s="386">
        <v>214</v>
      </c>
      <c r="GB176" s="386">
        <v>215</v>
      </c>
      <c r="GC176" s="386">
        <v>214.2</v>
      </c>
      <c r="GD176" s="387">
        <v>214.2</v>
      </c>
      <c r="GE176" s="387">
        <v>214.2</v>
      </c>
      <c r="GF176" s="387">
        <v>214.2</v>
      </c>
      <c r="GG176" s="387">
        <v>214.2</v>
      </c>
      <c r="GH176" s="387">
        <v>214.2</v>
      </c>
      <c r="GI176" s="387">
        <v>214.2</v>
      </c>
      <c r="GJ176" s="387">
        <v>214.2</v>
      </c>
      <c r="GK176" s="387">
        <v>214.2</v>
      </c>
      <c r="GL176" s="387">
        <v>214.2</v>
      </c>
      <c r="GM176" s="387">
        <v>214.2</v>
      </c>
      <c r="GN176" s="387">
        <v>214.2</v>
      </c>
      <c r="GO176" s="387">
        <v>214.2</v>
      </c>
      <c r="GP176" s="387">
        <v>214.2</v>
      </c>
      <c r="GQ176" s="387">
        <v>214.2</v>
      </c>
      <c r="GR176" s="387">
        <v>214.2</v>
      </c>
      <c r="GS176" s="387">
        <v>214.2</v>
      </c>
      <c r="GT176" s="387">
        <v>214.2</v>
      </c>
      <c r="GU176" s="387">
        <v>214.2</v>
      </c>
      <c r="GV176" s="387">
        <v>214.2</v>
      </c>
      <c r="GW176" s="387">
        <v>214.2</v>
      </c>
      <c r="GX176" s="387">
        <v>214.2</v>
      </c>
      <c r="GY176" s="387">
        <v>214.2</v>
      </c>
      <c r="GZ176" s="387">
        <v>214.2</v>
      </c>
      <c r="HA176" s="387">
        <v>214.2</v>
      </c>
      <c r="HB176" s="387">
        <v>214.2</v>
      </c>
      <c r="HC176" s="387">
        <v>214.2</v>
      </c>
      <c r="HD176" s="387">
        <v>214.2</v>
      </c>
      <c r="HE176" s="387">
        <v>214.2</v>
      </c>
      <c r="HS176" s="394">
        <v>2.7297173752994013</v>
      </c>
      <c r="HT176" s="394">
        <v>2.7297173752994013</v>
      </c>
      <c r="HU176" s="394">
        <v>2.7297173752994008</v>
      </c>
      <c r="HV176" s="394">
        <v>2.7297173752994008</v>
      </c>
      <c r="HW176" s="394">
        <v>2.7297173752994013</v>
      </c>
      <c r="HX176" s="394">
        <v>2.7319019504629494</v>
      </c>
      <c r="HY176" s="394">
        <v>2.7340882739278745</v>
      </c>
      <c r="HZ176" s="394">
        <v>2.7362763470933307</v>
      </c>
      <c r="IA176" s="394">
        <v>2.7384661713595917</v>
      </c>
      <c r="IB176" s="394">
        <v>2.740657748128053</v>
      </c>
      <c r="IC176" s="394">
        <v>2.7428423372274384</v>
      </c>
      <c r="ID176" s="394">
        <v>2.7450286676714106</v>
      </c>
      <c r="IE176" s="394">
        <v>2.7472167408480019</v>
      </c>
      <c r="IF176" s="394">
        <v>2.7494065581463509</v>
      </c>
      <c r="IG176" s="394">
        <v>2.7515981209567042</v>
      </c>
      <c r="IH176" s="394">
        <v>2.7495390886120727</v>
      </c>
      <c r="II176" s="394">
        <v>2.7474815970499278</v>
      </c>
      <c r="IJ176" s="394">
        <v>2.745425645117296</v>
      </c>
      <c r="IK176" s="394">
        <v>2.7433712316620666</v>
      </c>
      <c r="IL176" s="394">
        <v>2.7413183555329894</v>
      </c>
      <c r="IM176" s="394">
        <v>2.7392592835393086</v>
      </c>
      <c r="IN176" s="394">
        <v>2.7372017581655115</v>
      </c>
      <c r="IO176" s="394">
        <v>2.7351457782498927</v>
      </c>
      <c r="IP176" s="394">
        <v>2.7330913426316217</v>
      </c>
      <c r="IQ176" s="394">
        <v>2.7310384501507383</v>
      </c>
      <c r="IR176" s="394">
        <v>2.7289793564022955</v>
      </c>
      <c r="IS176" s="394">
        <v>2.7269218151281742</v>
      </c>
      <c r="IT176" s="394">
        <v>2.7248658251578708</v>
      </c>
      <c r="IU176" s="394">
        <v>2.7228113853217644</v>
      </c>
      <c r="IV176" s="394">
        <v>2.7207584944511161</v>
      </c>
      <c r="IW176" s="394">
        <v>2.7207585668828984</v>
      </c>
      <c r="IX176" s="394">
        <v>2.7207586393146825</v>
      </c>
      <c r="IY176" s="394">
        <v>2.7207587117464689</v>
      </c>
      <c r="IZ176" s="394">
        <v>2.720758784178257</v>
      </c>
      <c r="JA176" s="394">
        <v>2.7207588566100456</v>
      </c>
      <c r="JB176" s="394">
        <v>2.7086386081331284</v>
      </c>
      <c r="JC176" s="394">
        <v>2.696885762957534</v>
      </c>
      <c r="JD176" s="394">
        <v>2.6854838647601604</v>
      </c>
      <c r="JE176" s="394">
        <v>2.6744174255516699</v>
      </c>
      <c r="JF176" s="394">
        <v>2.6636718554848939</v>
      </c>
      <c r="JG176" s="394">
        <v>2.6532333986815533</v>
      </c>
      <c r="JH176" s="394">
        <v>2.6430890744837678</v>
      </c>
      <c r="JI176" s="394">
        <v>2.6332266236027739</v>
      </c>
      <c r="JJ176" s="394">
        <v>2.6236344586951148</v>
      </c>
      <c r="JK176" s="394">
        <v>2.6143016189473665</v>
      </c>
      <c r="JL176" s="394">
        <v>2.605217728295155</v>
      </c>
      <c r="JM176" s="394">
        <v>2.5963729569416332</v>
      </c>
      <c r="JN176" s="394">
        <v>2.587757985875375</v>
      </c>
      <c r="JO176" s="394">
        <v>2.5793639741184426</v>
      </c>
      <c r="JP176" s="394">
        <v>2.5711825284626331</v>
      </c>
      <c r="JQ176" s="394">
        <v>2.5632056754761354</v>
      </c>
      <c r="JR176" s="394">
        <v>2.5554258355843351</v>
      </c>
      <c r="JS176" s="394">
        <v>2.5478357990476561</v>
      </c>
      <c r="JT176" s="394">
        <v>2.5404287036764064</v>
      </c>
      <c r="JU176" s="394">
        <v>2.5331980141378403</v>
      </c>
      <c r="JV176" s="394">
        <v>2.5261375027242781</v>
      </c>
      <c r="JW176" s="394">
        <v>2.5192412314633299</v>
      </c>
      <c r="JX176" s="394">
        <v>2.5125035354622103</v>
      </c>
      <c r="JY176" s="394">
        <v>2.5059190073879538</v>
      </c>
      <c r="JZ176" s="394">
        <v>2.4994824829941669</v>
      </c>
      <c r="KA176" s="394">
        <v>2.4931890276129014</v>
      </c>
      <c r="KB176" s="394">
        <v>2.4870339235373904</v>
      </c>
      <c r="KC176" s="394">
        <v>2.4810126582278449</v>
      </c>
    </row>
    <row r="177" spans="1:289" x14ac:dyDescent="0.25">
      <c r="A177" s="383">
        <v>168</v>
      </c>
      <c r="B177" s="384" t="s">
        <v>852</v>
      </c>
      <c r="C177" s="385" t="s">
        <v>855</v>
      </c>
      <c r="D177" s="385" t="s">
        <v>862</v>
      </c>
      <c r="E177" s="129">
        <v>2080</v>
      </c>
      <c r="F177" s="386">
        <v>110.69886999999999</v>
      </c>
      <c r="G177" s="386">
        <v>147.20943066357839</v>
      </c>
      <c r="H177" s="386">
        <v>195.76185805957093</v>
      </c>
      <c r="I177" s="386">
        <v>260.32778537480721</v>
      </c>
      <c r="J177" s="386">
        <v>346.1887648079479</v>
      </c>
      <c r="K177" s="386">
        <v>373.89838957036261</v>
      </c>
      <c r="L177" s="386">
        <v>403.82594680929714</v>
      </c>
      <c r="M177" s="386">
        <v>436.14896417128506</v>
      </c>
      <c r="N177" s="386">
        <v>471.05917896235934</v>
      </c>
      <c r="O177" s="386">
        <v>508.76367551694676</v>
      </c>
      <c r="P177" s="386">
        <v>508.76367551694676</v>
      </c>
      <c r="Q177" s="386">
        <v>508.76367551694676</v>
      </c>
      <c r="R177" s="386">
        <v>508.76367551694676</v>
      </c>
      <c r="S177" s="386">
        <v>508.76367551694676</v>
      </c>
      <c r="T177" s="386">
        <v>508.76367551694676</v>
      </c>
      <c r="U177" s="386">
        <v>586.66440712590156</v>
      </c>
      <c r="V177" s="386">
        <v>676.49312077690024</v>
      </c>
      <c r="W177" s="386">
        <v>780.07620182803578</v>
      </c>
      <c r="X177" s="386">
        <v>899.51968759064005</v>
      </c>
      <c r="Y177" s="386">
        <v>1037.2520869974353</v>
      </c>
      <c r="Z177" s="386">
        <v>1161.9754321933794</v>
      </c>
      <c r="AA177" s="386">
        <v>1301.696011939988</v>
      </c>
      <c r="AB177" s="386">
        <v>1458.2171537844356</v>
      </c>
      <c r="AC177" s="386">
        <v>1633.559024600602</v>
      </c>
      <c r="AD177" s="386">
        <v>1829.9847042181682</v>
      </c>
      <c r="AE177" s="386">
        <v>1880.0214220496352</v>
      </c>
      <c r="AF177" s="386">
        <v>1931.4262787106645</v>
      </c>
      <c r="AG177" s="386">
        <v>1984.2366828071376</v>
      </c>
      <c r="AH177" s="386">
        <v>2038.4910657971227</v>
      </c>
      <c r="AI177" s="386">
        <v>2094.2289099584123</v>
      </c>
      <c r="AJ177" s="386">
        <v>2144.5960732240933</v>
      </c>
      <c r="AK177" s="386">
        <v>2196.1745898061995</v>
      </c>
      <c r="AL177" s="386">
        <v>2248.9935933061106</v>
      </c>
      <c r="AM177" s="386">
        <v>2303.0829180016467</v>
      </c>
      <c r="AN177" s="386">
        <v>2358.4731156986563</v>
      </c>
      <c r="AO177" s="387">
        <v>2393.6705044237042</v>
      </c>
      <c r="AP177" s="387">
        <v>2428.867893148752</v>
      </c>
      <c r="AQ177" s="387">
        <v>2464.0652818737999</v>
      </c>
      <c r="AR177" s="387">
        <v>2499.2626705988478</v>
      </c>
      <c r="AS177" s="387">
        <v>2534.4600593238956</v>
      </c>
      <c r="AT177" s="387">
        <v>2569.6574480489435</v>
      </c>
      <c r="AU177" s="387">
        <v>2604.8548367739913</v>
      </c>
      <c r="AV177" s="387">
        <v>2640.0522254990392</v>
      </c>
      <c r="AW177" s="387">
        <v>2675.2496142240871</v>
      </c>
      <c r="AX177" s="387">
        <v>2710.4470029491349</v>
      </c>
      <c r="AY177" s="387">
        <v>2745.6443916741828</v>
      </c>
      <c r="AZ177" s="387">
        <v>2780.8417803992306</v>
      </c>
      <c r="BA177" s="387">
        <v>2816.0391691242785</v>
      </c>
      <c r="BB177" s="387">
        <v>2851.2365578493263</v>
      </c>
      <c r="BC177" s="387">
        <v>2886.4339465743742</v>
      </c>
      <c r="BD177" s="387">
        <v>2921.6313352994221</v>
      </c>
      <c r="BE177" s="387">
        <v>2956.8287240244699</v>
      </c>
      <c r="BF177" s="387">
        <v>2992.0261127495178</v>
      </c>
      <c r="BG177" s="387">
        <v>3027.2235014745656</v>
      </c>
      <c r="BH177" s="387">
        <v>3062.4208901996135</v>
      </c>
      <c r="BI177" s="387">
        <v>3097.6182789246614</v>
      </c>
      <c r="BJ177" s="387">
        <v>3132.8156676497092</v>
      </c>
      <c r="BK177" s="387">
        <v>3168.0130563747571</v>
      </c>
      <c r="BL177" s="387">
        <v>3203.2104450998049</v>
      </c>
      <c r="BM177" s="387">
        <v>3238.4078338248528</v>
      </c>
      <c r="BN177" s="387">
        <v>3273.6052225499006</v>
      </c>
      <c r="BO177" s="387">
        <v>3308.8026112749485</v>
      </c>
      <c r="BP177" s="387">
        <v>3343.9999999999964</v>
      </c>
      <c r="CA177" s="386">
        <v>260</v>
      </c>
      <c r="CB177" s="386">
        <v>350.63448253470972</v>
      </c>
      <c r="CC177" s="386">
        <v>472.86361670147556</v>
      </c>
      <c r="CD177" s="386">
        <v>637.70111366005074</v>
      </c>
      <c r="CE177" s="386">
        <v>860</v>
      </c>
      <c r="CF177" s="386">
        <v>929.05518956100013</v>
      </c>
      <c r="CG177" s="386">
        <v>1003.6552851746814</v>
      </c>
      <c r="CH177" s="386">
        <v>1084.2455246765851</v>
      </c>
      <c r="CI177" s="386">
        <v>1171.3068970454312</v>
      </c>
      <c r="CJ177" s="386">
        <v>1265.3590131030817</v>
      </c>
      <c r="CK177" s="386">
        <v>1265.6571565687584</v>
      </c>
      <c r="CL177" s="386">
        <v>1265.9553702828985</v>
      </c>
      <c r="CM177" s="386">
        <v>1266.2536542620537</v>
      </c>
      <c r="CN177" s="386">
        <v>1266.5520085227799</v>
      </c>
      <c r="CO177" s="386">
        <v>1266.8504330816363</v>
      </c>
      <c r="CP177" s="386">
        <v>1464.0599201057792</v>
      </c>
      <c r="CQ177" s="386">
        <v>1691.9688336421118</v>
      </c>
      <c r="CR177" s="386">
        <v>1955.3561262775449</v>
      </c>
      <c r="CS177" s="386">
        <v>2259.7446859236074</v>
      </c>
      <c r="CT177" s="386">
        <v>2611.5171435707907</v>
      </c>
      <c r="CU177" s="386">
        <v>2926.4887666012946</v>
      </c>
      <c r="CV177" s="386">
        <v>3279.4486998210323</v>
      </c>
      <c r="CW177" s="386">
        <v>3674.9786629962123</v>
      </c>
      <c r="CX177" s="386">
        <v>4118.2129710443269</v>
      </c>
      <c r="CY177" s="386">
        <v>4614.9051818032885</v>
      </c>
      <c r="CZ177" s="386">
        <v>4738.9766129324853</v>
      </c>
      <c r="DA177" s="386">
        <v>4866.3836965650416</v>
      </c>
      <c r="DB177" s="386">
        <v>4997.2161115055123</v>
      </c>
      <c r="DC177" s="386">
        <v>5131.5659475673874</v>
      </c>
      <c r="DD177" s="386">
        <v>5269.5277703929105</v>
      </c>
      <c r="DE177" s="386">
        <v>5396.0727984771247</v>
      </c>
      <c r="DF177" s="386">
        <v>5525.6567410202033</v>
      </c>
      <c r="DG177" s="386">
        <v>5658.3525760065686</v>
      </c>
      <c r="DH177" s="386">
        <v>5794.2350339498053</v>
      </c>
      <c r="DI177" s="386">
        <v>5933.3806399787536</v>
      </c>
      <c r="DJ177" s="387">
        <v>6019.7599028366549</v>
      </c>
      <c r="DK177" s="387">
        <v>6106.1391656945561</v>
      </c>
      <c r="DL177" s="387">
        <v>6192.5184285524574</v>
      </c>
      <c r="DM177" s="387">
        <v>6278.8976914103587</v>
      </c>
      <c r="DN177" s="387">
        <v>6365.2769542682599</v>
      </c>
      <c r="DO177" s="387">
        <v>6451.6562171261612</v>
      </c>
      <c r="DP177" s="387">
        <v>6538.0354799840625</v>
      </c>
      <c r="DQ177" s="387">
        <v>6624.4147428419637</v>
      </c>
      <c r="DR177" s="387">
        <v>6710.794005699865</v>
      </c>
      <c r="DS177" s="387">
        <v>6797.1732685577663</v>
      </c>
      <c r="DT177" s="387">
        <v>6883.5525314156675</v>
      </c>
      <c r="DU177" s="387">
        <v>6969.9317942735688</v>
      </c>
      <c r="DV177" s="387">
        <v>7056.3110571314701</v>
      </c>
      <c r="DW177" s="387">
        <v>7142.6903199893713</v>
      </c>
      <c r="DX177" s="387">
        <v>7229.0695828472726</v>
      </c>
      <c r="DY177" s="387">
        <v>7315.4488457051739</v>
      </c>
      <c r="DZ177" s="387">
        <v>7401.8281085630751</v>
      </c>
      <c r="EA177" s="387">
        <v>7488.2073714209764</v>
      </c>
      <c r="EB177" s="387">
        <v>7574.5866342788777</v>
      </c>
      <c r="EC177" s="387">
        <v>7660.9658971367789</v>
      </c>
      <c r="ED177" s="387">
        <v>7747.3451599946802</v>
      </c>
      <c r="EE177" s="387">
        <v>7833.7244228525815</v>
      </c>
      <c r="EF177" s="387">
        <v>7920.1036857104828</v>
      </c>
      <c r="EG177" s="387">
        <v>8006.482948568384</v>
      </c>
      <c r="EH177" s="387">
        <v>8092.8622114262853</v>
      </c>
      <c r="EI177" s="387">
        <v>8179.2414742841866</v>
      </c>
      <c r="EJ177" s="387">
        <v>8265.6207371420878</v>
      </c>
      <c r="EK177" s="387">
        <v>8351.9999999999891</v>
      </c>
      <c r="EY177" s="386">
        <v>45</v>
      </c>
      <c r="EZ177" s="386">
        <v>45</v>
      </c>
      <c r="FA177" s="386">
        <v>45</v>
      </c>
      <c r="FB177" s="386">
        <v>45</v>
      </c>
      <c r="FC177" s="386">
        <v>45.699999999999996</v>
      </c>
      <c r="FD177" s="386">
        <v>46</v>
      </c>
      <c r="FE177" s="386">
        <v>46</v>
      </c>
      <c r="FF177" s="386">
        <v>46</v>
      </c>
      <c r="FG177" s="386">
        <v>46</v>
      </c>
      <c r="FH177" s="386">
        <v>46</v>
      </c>
      <c r="FI177" s="386">
        <v>47.9</v>
      </c>
      <c r="FJ177" s="386">
        <v>48</v>
      </c>
      <c r="FK177" s="386">
        <v>48</v>
      </c>
      <c r="FL177" s="386">
        <v>48</v>
      </c>
      <c r="FM177" s="386">
        <v>48</v>
      </c>
      <c r="FN177" s="386">
        <v>48</v>
      </c>
      <c r="FO177" s="386">
        <v>48</v>
      </c>
      <c r="FP177" s="386">
        <v>48</v>
      </c>
      <c r="FQ177" s="386">
        <v>48</v>
      </c>
      <c r="FR177" s="386">
        <v>48</v>
      </c>
      <c r="FS177" s="386">
        <v>48</v>
      </c>
      <c r="FT177" s="386">
        <v>48</v>
      </c>
      <c r="FU177" s="386">
        <v>48</v>
      </c>
      <c r="FV177" s="386">
        <v>48</v>
      </c>
      <c r="FW177" s="386">
        <v>48</v>
      </c>
      <c r="FX177" s="386">
        <v>48</v>
      </c>
      <c r="FY177" s="386">
        <v>48</v>
      </c>
      <c r="FZ177" s="386">
        <v>48</v>
      </c>
      <c r="GA177" s="386">
        <v>48</v>
      </c>
      <c r="GB177" s="386">
        <v>48</v>
      </c>
      <c r="GC177" s="386">
        <v>53.6</v>
      </c>
      <c r="GD177" s="387">
        <v>78.971428571428575</v>
      </c>
      <c r="GE177" s="387">
        <v>104.34285714285714</v>
      </c>
      <c r="GF177" s="387">
        <v>129.71428571428572</v>
      </c>
      <c r="GG177" s="387">
        <v>155.08571428571429</v>
      </c>
      <c r="GH177" s="387">
        <v>180.45714285714286</v>
      </c>
      <c r="GI177" s="387">
        <v>205.82857142857142</v>
      </c>
      <c r="GJ177" s="387">
        <v>231.2</v>
      </c>
      <c r="GK177" s="387">
        <v>256.57142857142856</v>
      </c>
      <c r="GL177" s="387">
        <v>281.94285714285712</v>
      </c>
      <c r="GM177" s="387">
        <v>307.31428571428569</v>
      </c>
      <c r="GN177" s="387">
        <v>332.68571428571425</v>
      </c>
      <c r="GO177" s="387">
        <v>358.05714285714282</v>
      </c>
      <c r="GP177" s="387">
        <v>383.42857142857139</v>
      </c>
      <c r="GQ177" s="387">
        <v>408.79999999999995</v>
      </c>
      <c r="GR177" s="387">
        <v>434.17142857142852</v>
      </c>
      <c r="GS177" s="387">
        <v>459.54285714285709</v>
      </c>
      <c r="GT177" s="387">
        <v>484.91428571428565</v>
      </c>
      <c r="GU177" s="387">
        <v>510.28571428571422</v>
      </c>
      <c r="GV177" s="387">
        <v>535.65714285714284</v>
      </c>
      <c r="GW177" s="387">
        <v>561.02857142857147</v>
      </c>
      <c r="GX177" s="387">
        <v>586.40000000000009</v>
      </c>
      <c r="GY177" s="387">
        <v>611.77142857142871</v>
      </c>
      <c r="GZ177" s="387">
        <v>637.14285714285734</v>
      </c>
      <c r="HA177" s="387">
        <v>662.51428571428596</v>
      </c>
      <c r="HB177" s="387">
        <v>687.88571428571458</v>
      </c>
      <c r="HC177" s="387">
        <v>713.25714285714321</v>
      </c>
      <c r="HD177" s="387">
        <v>738.62857142857183</v>
      </c>
      <c r="HE177" s="387">
        <v>764.00000000000045</v>
      </c>
      <c r="HS177" s="394">
        <v>2.3487141286988749</v>
      </c>
      <c r="HT177" s="394">
        <v>2.3818751349974581</v>
      </c>
      <c r="HU177" s="394">
        <v>2.4155043346471596</v>
      </c>
      <c r="HV177" s="394">
        <v>2.4496083379725291</v>
      </c>
      <c r="HW177" s="394">
        <v>2.4841938486279145</v>
      </c>
      <c r="HX177" s="394">
        <v>2.4847798639318945</v>
      </c>
      <c r="HY177" s="394">
        <v>2.4853660174754642</v>
      </c>
      <c r="HZ177" s="394">
        <v>2.4859523092912323</v>
      </c>
      <c r="IA177" s="394">
        <v>2.4865387394118184</v>
      </c>
      <c r="IB177" s="394">
        <v>2.4871253078698481</v>
      </c>
      <c r="IC177" s="394">
        <v>2.4877113234995485</v>
      </c>
      <c r="ID177" s="394">
        <v>2.4882974772060549</v>
      </c>
      <c r="IE177" s="394">
        <v>2.4888837690219008</v>
      </c>
      <c r="IF177" s="394">
        <v>2.4894701989796273</v>
      </c>
      <c r="IG177" s="394">
        <v>2.4900567671117821</v>
      </c>
      <c r="IH177" s="394">
        <v>2.4955662936469629</v>
      </c>
      <c r="II177" s="394">
        <v>2.5010880106201463</v>
      </c>
      <c r="IJ177" s="394">
        <v>2.506621945004027</v>
      </c>
      <c r="IK177" s="394">
        <v>2.5121681238309801</v>
      </c>
      <c r="IL177" s="394">
        <v>2.5177265741931913</v>
      </c>
      <c r="IM177" s="394">
        <v>2.5185461633015485</v>
      </c>
      <c r="IN177" s="394">
        <v>2.5193660192086571</v>
      </c>
      <c r="IO177" s="394">
        <v>2.5201861420013678</v>
      </c>
      <c r="IP177" s="394">
        <v>2.5210065317665591</v>
      </c>
      <c r="IQ177" s="394">
        <v>2.5218271885911383</v>
      </c>
      <c r="IR177" s="394">
        <v>2.5207035182428732</v>
      </c>
      <c r="IS177" s="394">
        <v>2.5195803485772319</v>
      </c>
      <c r="IT177" s="394">
        <v>2.5184576793711195</v>
      </c>
      <c r="IU177" s="394">
        <v>2.5173355104015442</v>
      </c>
      <c r="IV177" s="394">
        <v>2.5162138414456106</v>
      </c>
      <c r="IW177" s="394">
        <v>2.5161254680303977</v>
      </c>
      <c r="IX177" s="394">
        <v>2.516037097718999</v>
      </c>
      <c r="IY177" s="394">
        <v>2.5159487305113055</v>
      </c>
      <c r="IZ177" s="394">
        <v>2.5158603664072081</v>
      </c>
      <c r="JA177" s="394">
        <v>2.5157720054065971</v>
      </c>
      <c r="JB177" s="394">
        <v>2.5148657226262481</v>
      </c>
      <c r="JC177" s="394">
        <v>2.5139857062290196</v>
      </c>
      <c r="JD177" s="394">
        <v>2.5131308306261078</v>
      </c>
      <c r="JE177" s="394">
        <v>2.5123000336358698</v>
      </c>
      <c r="JF177" s="394">
        <v>2.5114923120809767</v>
      </c>
      <c r="JG177" s="394">
        <v>2.5107067177474147</v>
      </c>
      <c r="JH177" s="394">
        <v>2.5099423536711005</v>
      </c>
      <c r="JI177" s="394">
        <v>2.5091983707215397</v>
      </c>
      <c r="JJ177" s="394">
        <v>2.5084739644551721</v>
      </c>
      <c r="JK177" s="394">
        <v>2.507768372213889</v>
      </c>
      <c r="JL177" s="394">
        <v>2.5070808704467207</v>
      </c>
      <c r="JM177" s="394">
        <v>2.5064107722349211</v>
      </c>
      <c r="JN177" s="394">
        <v>2.5057574250026557</v>
      </c>
      <c r="JO177" s="394">
        <v>2.505120208397253</v>
      </c>
      <c r="JP177" s="394">
        <v>2.5044985323245479</v>
      </c>
      <c r="JQ177" s="394">
        <v>2.503891835126232</v>
      </c>
      <c r="JR177" s="394">
        <v>2.5032995818873882</v>
      </c>
      <c r="JS177" s="394">
        <v>2.5027212628634783</v>
      </c>
      <c r="JT177" s="394">
        <v>2.5021563920170689</v>
      </c>
      <c r="JU177" s="394">
        <v>2.5016045056554668</v>
      </c>
      <c r="JV177" s="394">
        <v>2.5010651611612302</v>
      </c>
      <c r="JW177" s="394">
        <v>2.5005379358082607</v>
      </c>
      <c r="JX177" s="394">
        <v>2.5000224256568155</v>
      </c>
      <c r="JY177" s="394">
        <v>2.4995182445213708</v>
      </c>
      <c r="JZ177" s="394">
        <v>2.4990250230057907</v>
      </c>
      <c r="KA177" s="394">
        <v>2.4985424076007403</v>
      </c>
      <c r="KB177" s="394">
        <v>2.4980700598387093</v>
      </c>
      <c r="KC177" s="394">
        <v>2.4976076555023918</v>
      </c>
    </row>
    <row r="178" spans="1:289" x14ac:dyDescent="0.25">
      <c r="A178" s="383">
        <v>169</v>
      </c>
      <c r="B178" s="384" t="s">
        <v>852</v>
      </c>
      <c r="C178" s="385" t="s">
        <v>855</v>
      </c>
      <c r="D178" s="385" t="s">
        <v>862</v>
      </c>
      <c r="E178" s="129">
        <v>2080</v>
      </c>
      <c r="F178" s="386">
        <v>118.23893999999999</v>
      </c>
      <c r="G178" s="386">
        <v>111.39748338968451</v>
      </c>
      <c r="H178" s="386">
        <v>104.95188222725133</v>
      </c>
      <c r="I178" s="386">
        <v>98.879231809134595</v>
      </c>
      <c r="J178" s="386">
        <v>93.157952727272715</v>
      </c>
      <c r="K178" s="386">
        <v>93.157952727272715</v>
      </c>
      <c r="L178" s="386">
        <v>93.157952727272715</v>
      </c>
      <c r="M178" s="386">
        <v>93.157952727272715</v>
      </c>
      <c r="N178" s="386">
        <v>93.157952727272715</v>
      </c>
      <c r="O178" s="386">
        <v>93.157952727272715</v>
      </c>
      <c r="P178" s="386">
        <v>93.157952727272715</v>
      </c>
      <c r="Q178" s="386">
        <v>93.157952727272715</v>
      </c>
      <c r="R178" s="386">
        <v>93.157952727272715</v>
      </c>
      <c r="S178" s="386">
        <v>93.157952727272715</v>
      </c>
      <c r="T178" s="386">
        <v>93.157952727272715</v>
      </c>
      <c r="U178" s="386">
        <v>116.60057021347551</v>
      </c>
      <c r="V178" s="386">
        <v>145.94237610513082</v>
      </c>
      <c r="W178" s="386">
        <v>182.66786435277584</v>
      </c>
      <c r="X178" s="386">
        <v>228.63509254616713</v>
      </c>
      <c r="Y178" s="386">
        <v>286.16968687300505</v>
      </c>
      <c r="Z178" s="386">
        <v>328.11679010660788</v>
      </c>
      <c r="AA178" s="386">
        <v>376.21255111356663</v>
      </c>
      <c r="AB178" s="386">
        <v>431.3582476818446</v>
      </c>
      <c r="AC178" s="386">
        <v>494.58726800154784</v>
      </c>
      <c r="AD178" s="386">
        <v>567.08447556949409</v>
      </c>
      <c r="AE178" s="386">
        <v>590.91679855137625</v>
      </c>
      <c r="AF178" s="386">
        <v>615.75070003378494</v>
      </c>
      <c r="AG178" s="386">
        <v>641.6282724092024</v>
      </c>
      <c r="AH178" s="386">
        <v>668.59337704728432</v>
      </c>
      <c r="AI178" s="386">
        <v>696.69171863799045</v>
      </c>
      <c r="AJ178" s="386">
        <v>696.69171863799045</v>
      </c>
      <c r="AK178" s="386">
        <v>696.69171863799045</v>
      </c>
      <c r="AL178" s="386">
        <v>696.69171863799045</v>
      </c>
      <c r="AM178" s="386">
        <v>696.69171863799045</v>
      </c>
      <c r="AN178" s="386">
        <v>696.69171863799045</v>
      </c>
      <c r="AO178" s="387">
        <v>830.80987154377647</v>
      </c>
      <c r="AP178" s="387">
        <v>964.92802444956249</v>
      </c>
      <c r="AQ178" s="387">
        <v>1099.0461773553486</v>
      </c>
      <c r="AR178" s="387">
        <v>1233.1643302611346</v>
      </c>
      <c r="AS178" s="387">
        <v>1367.2824831669207</v>
      </c>
      <c r="AT178" s="387">
        <v>1501.4006360727067</v>
      </c>
      <c r="AU178" s="387">
        <v>1635.5187889784927</v>
      </c>
      <c r="AV178" s="387">
        <v>1769.6369418842787</v>
      </c>
      <c r="AW178" s="387">
        <v>1903.7550947900647</v>
      </c>
      <c r="AX178" s="387">
        <v>2037.8732476958508</v>
      </c>
      <c r="AY178" s="387">
        <v>2171.991400601637</v>
      </c>
      <c r="AZ178" s="387">
        <v>2306.1095535074232</v>
      </c>
      <c r="BA178" s="387">
        <v>2440.2277064132095</v>
      </c>
      <c r="BB178" s="387">
        <v>2574.3458593189957</v>
      </c>
      <c r="BC178" s="387">
        <v>2708.464012224782</v>
      </c>
      <c r="BD178" s="387">
        <v>2842.5821651305682</v>
      </c>
      <c r="BE178" s="387">
        <v>2976.7003180363545</v>
      </c>
      <c r="BF178" s="387">
        <v>3110.8184709421407</v>
      </c>
      <c r="BG178" s="387">
        <v>3244.936623847927</v>
      </c>
      <c r="BH178" s="387">
        <v>3379.0547767537132</v>
      </c>
      <c r="BI178" s="387">
        <v>3513.1729296594995</v>
      </c>
      <c r="BJ178" s="387">
        <v>3647.2910825652857</v>
      </c>
      <c r="BK178" s="387">
        <v>3781.409235471072</v>
      </c>
      <c r="BL178" s="387">
        <v>3915.5273883768582</v>
      </c>
      <c r="BM178" s="387">
        <v>4049.6455412826444</v>
      </c>
      <c r="BN178" s="387">
        <v>4183.7636941884302</v>
      </c>
      <c r="BO178" s="387">
        <v>4317.881847094216</v>
      </c>
      <c r="BP178" s="387">
        <v>4452.0000000000018</v>
      </c>
      <c r="CA178" s="386">
        <v>330</v>
      </c>
      <c r="CB178" s="386">
        <v>310.90577705277036</v>
      </c>
      <c r="CC178" s="386">
        <v>292.91637031753618</v>
      </c>
      <c r="CD178" s="386">
        <v>275.96785371227463</v>
      </c>
      <c r="CE178" s="386">
        <v>260</v>
      </c>
      <c r="CF178" s="386">
        <v>260.30515552537713</v>
      </c>
      <c r="CG178" s="386">
        <v>260.61066920419529</v>
      </c>
      <c r="CH178" s="386">
        <v>260.91654145681025</v>
      </c>
      <c r="CI178" s="386">
        <v>261.22277270407119</v>
      </c>
      <c r="CJ178" s="386">
        <v>261.52936336732103</v>
      </c>
      <c r="CK178" s="386">
        <v>261.83452307176884</v>
      </c>
      <c r="CL178" s="386">
        <v>262.14003884501147</v>
      </c>
      <c r="CM178" s="386">
        <v>262.44591110251986</v>
      </c>
      <c r="CN178" s="386">
        <v>262.75214026024963</v>
      </c>
      <c r="CO178" s="386">
        <v>263.05872673464199</v>
      </c>
      <c r="CP178" s="386">
        <v>324.20816273090799</v>
      </c>
      <c r="CQ178" s="386">
        <v>399.57211869036593</v>
      </c>
      <c r="CR178" s="386">
        <v>492.45483731766353</v>
      </c>
      <c r="CS178" s="386">
        <v>606.92865055855475</v>
      </c>
      <c r="CT178" s="386">
        <v>748.0125261338676</v>
      </c>
      <c r="CU178" s="386">
        <v>854.18011157567037</v>
      </c>
      <c r="CV178" s="386">
        <v>975.41637007405939</v>
      </c>
      <c r="CW178" s="386">
        <v>1113.8600420622979</v>
      </c>
      <c r="CX178" s="386">
        <v>1271.9534256010322</v>
      </c>
      <c r="CY178" s="386">
        <v>1452.485461192003</v>
      </c>
      <c r="CZ178" s="386">
        <v>1512.3359336794192</v>
      </c>
      <c r="DA178" s="386">
        <v>1574.6525782234062</v>
      </c>
      <c r="DB178" s="386">
        <v>1639.5370148172544</v>
      </c>
      <c r="DC178" s="386">
        <v>1707.0950507626821</v>
      </c>
      <c r="DD178" s="386">
        <v>1777.4368532102108</v>
      </c>
      <c r="DE178" s="386">
        <v>1777.4368532102108</v>
      </c>
      <c r="DF178" s="386">
        <v>1777.4368532102108</v>
      </c>
      <c r="DG178" s="386">
        <v>1777.4368532102108</v>
      </c>
      <c r="DH178" s="386">
        <v>1777.4368532102108</v>
      </c>
      <c r="DI178" s="386">
        <v>1777.4368532102108</v>
      </c>
      <c r="DJ178" s="387">
        <v>2108.0998227384175</v>
      </c>
      <c r="DK178" s="387">
        <v>2438.7627922666243</v>
      </c>
      <c r="DL178" s="387">
        <v>2769.425761794831</v>
      </c>
      <c r="DM178" s="387">
        <v>3100.0887313230378</v>
      </c>
      <c r="DN178" s="387">
        <v>3430.7517008512445</v>
      </c>
      <c r="DO178" s="387">
        <v>3761.4146703794513</v>
      </c>
      <c r="DP178" s="387">
        <v>4092.0776399076581</v>
      </c>
      <c r="DQ178" s="387">
        <v>4422.7406094358648</v>
      </c>
      <c r="DR178" s="387">
        <v>4753.4035789640711</v>
      </c>
      <c r="DS178" s="387">
        <v>5084.0665484922774</v>
      </c>
      <c r="DT178" s="387">
        <v>5414.7295180204837</v>
      </c>
      <c r="DU178" s="387">
        <v>5745.39248754869</v>
      </c>
      <c r="DV178" s="387">
        <v>6076.0554570768963</v>
      </c>
      <c r="DW178" s="387">
        <v>6406.7184266051026</v>
      </c>
      <c r="DX178" s="387">
        <v>6737.381396133309</v>
      </c>
      <c r="DY178" s="387">
        <v>7068.0443656615153</v>
      </c>
      <c r="DZ178" s="387">
        <v>7398.7073351897216</v>
      </c>
      <c r="EA178" s="387">
        <v>7729.3703047179279</v>
      </c>
      <c r="EB178" s="387">
        <v>8060.0332742461342</v>
      </c>
      <c r="EC178" s="387">
        <v>8390.6962437743405</v>
      </c>
      <c r="ED178" s="387">
        <v>8721.3592133025468</v>
      </c>
      <c r="EE178" s="387">
        <v>9052.0221828307531</v>
      </c>
      <c r="EF178" s="387">
        <v>9382.6851523589594</v>
      </c>
      <c r="EG178" s="387">
        <v>9713.3481218871657</v>
      </c>
      <c r="EH178" s="387">
        <v>10044.011091415372</v>
      </c>
      <c r="EI178" s="387">
        <v>10374.674060943578</v>
      </c>
      <c r="EJ178" s="387">
        <v>10705.337030471785</v>
      </c>
      <c r="EK178" s="387">
        <v>11035.999999999991</v>
      </c>
      <c r="EY178" s="386">
        <v>135</v>
      </c>
      <c r="EZ178" s="386">
        <v>136</v>
      </c>
      <c r="FA178" s="386">
        <v>137</v>
      </c>
      <c r="FB178" s="386">
        <v>138</v>
      </c>
      <c r="FC178" s="386">
        <v>138.1</v>
      </c>
      <c r="FD178" s="386">
        <v>139</v>
      </c>
      <c r="FE178" s="386">
        <v>140</v>
      </c>
      <c r="FF178" s="386">
        <v>141</v>
      </c>
      <c r="FG178" s="386">
        <v>142</v>
      </c>
      <c r="FH178" s="386">
        <v>143</v>
      </c>
      <c r="FI178" s="386">
        <v>146.30000000000001</v>
      </c>
      <c r="FJ178" s="386">
        <v>147</v>
      </c>
      <c r="FK178" s="386">
        <v>148</v>
      </c>
      <c r="FL178" s="386">
        <v>149</v>
      </c>
      <c r="FM178" s="386">
        <v>150</v>
      </c>
      <c r="FN178" s="386">
        <v>151</v>
      </c>
      <c r="FO178" s="386">
        <v>152</v>
      </c>
      <c r="FP178" s="386">
        <v>153</v>
      </c>
      <c r="FQ178" s="386">
        <v>154</v>
      </c>
      <c r="FR178" s="386">
        <v>155</v>
      </c>
      <c r="FS178" s="386">
        <v>156</v>
      </c>
      <c r="FT178" s="386">
        <v>157</v>
      </c>
      <c r="FU178" s="386">
        <v>158</v>
      </c>
      <c r="FV178" s="386">
        <v>159</v>
      </c>
      <c r="FW178" s="386">
        <v>160</v>
      </c>
      <c r="FX178" s="386">
        <v>161</v>
      </c>
      <c r="FY178" s="386">
        <v>162</v>
      </c>
      <c r="FZ178" s="386">
        <v>163</v>
      </c>
      <c r="GA178" s="386">
        <v>164</v>
      </c>
      <c r="GB178" s="386">
        <v>165</v>
      </c>
      <c r="GC178" s="386">
        <v>159.69999999999999</v>
      </c>
      <c r="GD178" s="387">
        <v>195.03214285714284</v>
      </c>
      <c r="GE178" s="387">
        <v>230.3642857142857</v>
      </c>
      <c r="GF178" s="387">
        <v>265.69642857142856</v>
      </c>
      <c r="GG178" s="387">
        <v>301.02857142857141</v>
      </c>
      <c r="GH178" s="387">
        <v>336.36071428571427</v>
      </c>
      <c r="GI178" s="387">
        <v>371.69285714285712</v>
      </c>
      <c r="GJ178" s="387">
        <v>407.02499999999998</v>
      </c>
      <c r="GK178" s="387">
        <v>442.35714285714283</v>
      </c>
      <c r="GL178" s="387">
        <v>477.68928571428569</v>
      </c>
      <c r="GM178" s="387">
        <v>513.02142857142849</v>
      </c>
      <c r="GN178" s="387">
        <v>548.35357142857129</v>
      </c>
      <c r="GO178" s="387">
        <v>583.68571428571408</v>
      </c>
      <c r="GP178" s="387">
        <v>619.01785714285688</v>
      </c>
      <c r="GQ178" s="387">
        <v>654.34999999999968</v>
      </c>
      <c r="GR178" s="387">
        <v>689.68214285714248</v>
      </c>
      <c r="GS178" s="387">
        <v>725.01428571428528</v>
      </c>
      <c r="GT178" s="387">
        <v>760.34642857142808</v>
      </c>
      <c r="GU178" s="387">
        <v>795.67857142857088</v>
      </c>
      <c r="GV178" s="387">
        <v>831.01071428571368</v>
      </c>
      <c r="GW178" s="387">
        <v>866.34285714285647</v>
      </c>
      <c r="GX178" s="387">
        <v>901.67499999999927</v>
      </c>
      <c r="GY178" s="387">
        <v>937.00714285714207</v>
      </c>
      <c r="GZ178" s="387">
        <v>972.33928571428487</v>
      </c>
      <c r="HA178" s="387">
        <v>1007.6714285714277</v>
      </c>
      <c r="HB178" s="387">
        <v>1043.0035714285705</v>
      </c>
      <c r="HC178" s="387">
        <v>1078.3357142857133</v>
      </c>
      <c r="HD178" s="387">
        <v>1113.6678571428561</v>
      </c>
      <c r="HE178" s="387">
        <v>1148.9999999999989</v>
      </c>
      <c r="HS178" s="394">
        <v>2.7909587146163526</v>
      </c>
      <c r="HT178" s="394">
        <v>2.7909587146163526</v>
      </c>
      <c r="HU178" s="394">
        <v>2.7909587146163526</v>
      </c>
      <c r="HV178" s="394">
        <v>2.7909587146163526</v>
      </c>
      <c r="HW178" s="394">
        <v>2.7909587146163526</v>
      </c>
      <c r="HX178" s="394">
        <v>2.7942343933581397</v>
      </c>
      <c r="HY178" s="394">
        <v>2.7975139166824938</v>
      </c>
      <c r="HZ178" s="394">
        <v>2.8007972891017054</v>
      </c>
      <c r="IA178" s="394">
        <v>2.8040845151333622</v>
      </c>
      <c r="IB178" s="394">
        <v>2.8073755993003511</v>
      </c>
      <c r="IC178" s="394">
        <v>2.8106513229021912</v>
      </c>
      <c r="ID178" s="394">
        <v>2.8139308687090536</v>
      </c>
      <c r="IE178" s="394">
        <v>2.8172142411807939</v>
      </c>
      <c r="IF178" s="394">
        <v>2.8205014447824688</v>
      </c>
      <c r="IG178" s="394">
        <v>2.8237924839843491</v>
      </c>
      <c r="IH178" s="394">
        <v>2.7805023777957416</v>
      </c>
      <c r="II178" s="394">
        <v>2.7378759298980495</v>
      </c>
      <c r="IJ178" s="394">
        <v>2.6959029660882994</v>
      </c>
      <c r="IK178" s="394">
        <v>2.6545734681389765</v>
      </c>
      <c r="IL178" s="394">
        <v>2.6138775714068445</v>
      </c>
      <c r="IM178" s="394">
        <v>2.6032807138523455</v>
      </c>
      <c r="IN178" s="394">
        <v>2.5927268167605928</v>
      </c>
      <c r="IO178" s="394">
        <v>2.5822157059666186</v>
      </c>
      <c r="IP178" s="394">
        <v>2.5717472080115327</v>
      </c>
      <c r="IQ178" s="394">
        <v>2.5613211501396607</v>
      </c>
      <c r="IR178" s="394">
        <v>2.5593043511148919</v>
      </c>
      <c r="IS178" s="394">
        <v>2.5572891401292899</v>
      </c>
      <c r="IT178" s="394">
        <v>2.5552755159324239</v>
      </c>
      <c r="IU178" s="394">
        <v>2.553263477274847</v>
      </c>
      <c r="IV178" s="394">
        <v>2.5512530229080972</v>
      </c>
      <c r="IW178" s="394">
        <v>2.5512530229080972</v>
      </c>
      <c r="IX178" s="394">
        <v>2.5512530229080972</v>
      </c>
      <c r="IY178" s="394">
        <v>2.5512530229080972</v>
      </c>
      <c r="IZ178" s="394">
        <v>2.5512530229080972</v>
      </c>
      <c r="JA178" s="394">
        <v>2.5512530229080972</v>
      </c>
      <c r="JB178" s="394">
        <v>2.5374034360246993</v>
      </c>
      <c r="JC178" s="394">
        <v>2.5274038378746457</v>
      </c>
      <c r="JD178" s="394">
        <v>2.519844769815716</v>
      </c>
      <c r="JE178" s="394">
        <v>2.5139299404375115</v>
      </c>
      <c r="JF178" s="394">
        <v>2.5091754945217208</v>
      </c>
      <c r="JG178" s="394">
        <v>2.5052704654624254</v>
      </c>
      <c r="JH178" s="394">
        <v>2.5020058879687195</v>
      </c>
      <c r="JI178" s="394">
        <v>2.499236145424613</v>
      </c>
      <c r="JJ178" s="394">
        <v>2.4968566555501455</v>
      </c>
      <c r="JK178" s="394">
        <v>2.4947903674777843</v>
      </c>
      <c r="JL178" s="394">
        <v>2.4929792615756283</v>
      </c>
      <c r="JM178" s="394">
        <v>2.4913788153777734</v>
      </c>
      <c r="JN178" s="394">
        <v>2.4899542944735433</v>
      </c>
      <c r="JO178" s="394">
        <v>2.4886782028192216</v>
      </c>
      <c r="JP178" s="394">
        <v>2.4875284905850017</v>
      </c>
      <c r="JQ178" s="394">
        <v>2.486487269344019</v>
      </c>
      <c r="JR178" s="394">
        <v>2.4855398745918906</v>
      </c>
      <c r="JS178" s="394">
        <v>2.4846741707744249</v>
      </c>
      <c r="JT178" s="394">
        <v>2.4838800286608818</v>
      </c>
      <c r="JU178" s="394">
        <v>2.4831489271787874</v>
      </c>
      <c r="JV178" s="394">
        <v>2.4824736464503698</v>
      </c>
      <c r="JW178" s="394">
        <v>2.4818480285549636</v>
      </c>
      <c r="JX178" s="394">
        <v>2.4812667892027571</v>
      </c>
      <c r="JY178" s="394">
        <v>2.4807253681128598</v>
      </c>
      <c r="JZ178" s="394">
        <v>2.4802198091228824</v>
      </c>
      <c r="KA178" s="394">
        <v>2.4797466633583536</v>
      </c>
      <c r="KB178" s="394">
        <v>2.4793029104481179</v>
      </c>
      <c r="KC178" s="394">
        <v>2.4788858939802307</v>
      </c>
    </row>
    <row r="179" spans="1:289" x14ac:dyDescent="0.25">
      <c r="A179" s="383">
        <v>170</v>
      </c>
      <c r="B179" s="384" t="s">
        <v>852</v>
      </c>
      <c r="C179" s="385" t="s">
        <v>855</v>
      </c>
      <c r="D179" s="385" t="s">
        <v>862</v>
      </c>
      <c r="E179" s="129">
        <v>2080</v>
      </c>
      <c r="F179" s="386">
        <v>72.762439999999998</v>
      </c>
      <c r="G179" s="386">
        <v>70.143912149146729</v>
      </c>
      <c r="H179" s="386">
        <v>67.619618192946987</v>
      </c>
      <c r="I179" s="386">
        <v>65.186166902661839</v>
      </c>
      <c r="J179" s="386">
        <v>62.840289090909089</v>
      </c>
      <c r="K179" s="386">
        <v>62.840289090909089</v>
      </c>
      <c r="L179" s="386">
        <v>62.840289090909089</v>
      </c>
      <c r="M179" s="386">
        <v>62.840289090909089</v>
      </c>
      <c r="N179" s="386">
        <v>62.840289090909089</v>
      </c>
      <c r="O179" s="386">
        <v>62.840289090909089</v>
      </c>
      <c r="P179" s="386">
        <v>62.840289090909089</v>
      </c>
      <c r="Q179" s="386">
        <v>62.840289090909089</v>
      </c>
      <c r="R179" s="386">
        <v>62.840289090909089</v>
      </c>
      <c r="S179" s="386">
        <v>62.840289090909089</v>
      </c>
      <c r="T179" s="386">
        <v>62.840289090909089</v>
      </c>
      <c r="U179" s="386">
        <v>62.840289090909089</v>
      </c>
      <c r="V179" s="386">
        <v>62.840289090909089</v>
      </c>
      <c r="W179" s="386">
        <v>62.840289090909089</v>
      </c>
      <c r="X179" s="386">
        <v>62.840289090909089</v>
      </c>
      <c r="Y179" s="386">
        <v>62.840289090909089</v>
      </c>
      <c r="Z179" s="386">
        <v>62.840289090909089</v>
      </c>
      <c r="AA179" s="386">
        <v>62.840289090909089</v>
      </c>
      <c r="AB179" s="386">
        <v>62.840289090909089</v>
      </c>
      <c r="AC179" s="386">
        <v>62.840289090909089</v>
      </c>
      <c r="AD179" s="386">
        <v>62.840289090909089</v>
      </c>
      <c r="AE179" s="386">
        <v>62.840289090909089</v>
      </c>
      <c r="AF179" s="386">
        <v>62.840289090909089</v>
      </c>
      <c r="AG179" s="386">
        <v>62.840289090909089</v>
      </c>
      <c r="AH179" s="386">
        <v>62.840289090909089</v>
      </c>
      <c r="AI179" s="386">
        <v>62.840289090909089</v>
      </c>
      <c r="AJ179" s="386">
        <v>62.840289090909089</v>
      </c>
      <c r="AK179" s="386">
        <v>62.840289090909089</v>
      </c>
      <c r="AL179" s="386">
        <v>62.840289090909089</v>
      </c>
      <c r="AM179" s="386">
        <v>62.840289090909089</v>
      </c>
      <c r="AN179" s="386">
        <v>62.840289090909089</v>
      </c>
      <c r="AO179" s="387">
        <v>114.2388501948052</v>
      </c>
      <c r="AP179" s="387">
        <v>165.63741129870129</v>
      </c>
      <c r="AQ179" s="387">
        <v>217.03597240259739</v>
      </c>
      <c r="AR179" s="387">
        <v>268.43453350649349</v>
      </c>
      <c r="AS179" s="387">
        <v>319.83309461038959</v>
      </c>
      <c r="AT179" s="387">
        <v>371.23165571428569</v>
      </c>
      <c r="AU179" s="387">
        <v>422.63021681818179</v>
      </c>
      <c r="AV179" s="387">
        <v>474.02877792207789</v>
      </c>
      <c r="AW179" s="387">
        <v>525.42733902597399</v>
      </c>
      <c r="AX179" s="387">
        <v>576.82590012987009</v>
      </c>
      <c r="AY179" s="387">
        <v>628.22446123376619</v>
      </c>
      <c r="AZ179" s="387">
        <v>679.62302233766229</v>
      </c>
      <c r="BA179" s="387">
        <v>731.02158344155839</v>
      </c>
      <c r="BB179" s="387">
        <v>782.42014454545449</v>
      </c>
      <c r="BC179" s="387">
        <v>833.81870564935059</v>
      </c>
      <c r="BD179" s="387">
        <v>885.21726675324669</v>
      </c>
      <c r="BE179" s="387">
        <v>936.61582785714279</v>
      </c>
      <c r="BF179" s="387">
        <v>988.01438896103889</v>
      </c>
      <c r="BG179" s="387">
        <v>1039.4129500649351</v>
      </c>
      <c r="BH179" s="387">
        <v>1090.8115111688312</v>
      </c>
      <c r="BI179" s="387">
        <v>1142.2100722727273</v>
      </c>
      <c r="BJ179" s="387">
        <v>1193.6086333766234</v>
      </c>
      <c r="BK179" s="387">
        <v>1245.0071944805195</v>
      </c>
      <c r="BL179" s="387">
        <v>1296.4057555844156</v>
      </c>
      <c r="BM179" s="387">
        <v>1347.8043166883117</v>
      </c>
      <c r="BN179" s="387">
        <v>1399.2028777922078</v>
      </c>
      <c r="BO179" s="387">
        <v>1450.6014388961039</v>
      </c>
      <c r="BP179" s="387">
        <v>1502</v>
      </c>
      <c r="CA179" s="386">
        <v>219.99999999999997</v>
      </c>
      <c r="CB179" s="386">
        <v>212.08278162211545</v>
      </c>
      <c r="CC179" s="386">
        <v>204.45048300260871</v>
      </c>
      <c r="CD179" s="386">
        <v>197.09285063262863</v>
      </c>
      <c r="CE179" s="386">
        <v>190</v>
      </c>
      <c r="CF179" s="386">
        <v>188.87645927823732</v>
      </c>
      <c r="CG179" s="386">
        <v>187.75956247096653</v>
      </c>
      <c r="CH179" s="386">
        <v>186.64927029024824</v>
      </c>
      <c r="CI179" s="386">
        <v>185.54554368046726</v>
      </c>
      <c r="CJ179" s="386">
        <v>184.44834381695884</v>
      </c>
      <c r="CK179" s="386">
        <v>183.32439814979944</v>
      </c>
      <c r="CL179" s="386">
        <v>182.20730130457349</v>
      </c>
      <c r="CM179" s="386">
        <v>181.09701154762499</v>
      </c>
      <c r="CN179" s="386">
        <v>179.99348739960411</v>
      </c>
      <c r="CO179" s="386">
        <v>178.89668763391765</v>
      </c>
      <c r="CP179" s="386">
        <v>178.00148096394611</v>
      </c>
      <c r="CQ179" s="386">
        <v>177.11075394640727</v>
      </c>
      <c r="CR179" s="386">
        <v>176.22448416492892</v>
      </c>
      <c r="CS179" s="386">
        <v>175.34264931531135</v>
      </c>
      <c r="CT179" s="386">
        <v>174.46522720496606</v>
      </c>
      <c r="CU179" s="386">
        <v>173.83555881483124</v>
      </c>
      <c r="CV179" s="386">
        <v>173.20816298231659</v>
      </c>
      <c r="CW179" s="386">
        <v>172.58303150545703</v>
      </c>
      <c r="CX179" s="386">
        <v>171.96015621188945</v>
      </c>
      <c r="CY179" s="386">
        <v>171.339528958746</v>
      </c>
      <c r="CZ179" s="386">
        <v>170.85900591164952</v>
      </c>
      <c r="DA179" s="386">
        <v>170.37983049519141</v>
      </c>
      <c r="DB179" s="386">
        <v>169.90199892993104</v>
      </c>
      <c r="DC179" s="386">
        <v>169.42550744702723</v>
      </c>
      <c r="DD179" s="386">
        <v>168.95035228820851</v>
      </c>
      <c r="DE179" s="386">
        <v>168.90912008146549</v>
      </c>
      <c r="DF179" s="386">
        <v>168.86789793741161</v>
      </c>
      <c r="DG179" s="386">
        <v>168.82668585359107</v>
      </c>
      <c r="DH179" s="386">
        <v>168.78548382754866</v>
      </c>
      <c r="DI179" s="386">
        <v>168.74429185682985</v>
      </c>
      <c r="DJ179" s="387">
        <v>295.89628143337166</v>
      </c>
      <c r="DK179" s="387">
        <v>423.04827100991344</v>
      </c>
      <c r="DL179" s="387">
        <v>550.20026058645522</v>
      </c>
      <c r="DM179" s="387">
        <v>677.35225016299705</v>
      </c>
      <c r="DN179" s="387">
        <v>804.50423973953889</v>
      </c>
      <c r="DO179" s="387">
        <v>931.65622931608073</v>
      </c>
      <c r="DP179" s="387">
        <v>1058.8082188926226</v>
      </c>
      <c r="DQ179" s="387">
        <v>1185.9602084691644</v>
      </c>
      <c r="DR179" s="387">
        <v>1313.1121980457062</v>
      </c>
      <c r="DS179" s="387">
        <v>1440.2641876222481</v>
      </c>
      <c r="DT179" s="387">
        <v>1567.4161771987899</v>
      </c>
      <c r="DU179" s="387">
        <v>1694.5681667753317</v>
      </c>
      <c r="DV179" s="387">
        <v>1821.7201563518736</v>
      </c>
      <c r="DW179" s="387">
        <v>1948.8721459284154</v>
      </c>
      <c r="DX179" s="387">
        <v>2076.024135504957</v>
      </c>
      <c r="DY179" s="387">
        <v>2203.1761250814989</v>
      </c>
      <c r="DZ179" s="387">
        <v>2330.3281146580407</v>
      </c>
      <c r="EA179" s="387">
        <v>2457.4801042345825</v>
      </c>
      <c r="EB179" s="387">
        <v>2584.6320938111244</v>
      </c>
      <c r="EC179" s="387">
        <v>2711.7840833876662</v>
      </c>
      <c r="ED179" s="387">
        <v>2838.9360729642081</v>
      </c>
      <c r="EE179" s="387">
        <v>2966.0880625407499</v>
      </c>
      <c r="EF179" s="387">
        <v>3093.2400521172917</v>
      </c>
      <c r="EG179" s="387">
        <v>3220.3920416938336</v>
      </c>
      <c r="EH179" s="387">
        <v>3347.5440312703754</v>
      </c>
      <c r="EI179" s="387">
        <v>3474.6960208469172</v>
      </c>
      <c r="EJ179" s="387">
        <v>3601.8480104234591</v>
      </c>
      <c r="EK179" s="387">
        <v>3729.0000000000009</v>
      </c>
      <c r="EY179" s="386">
        <v>19</v>
      </c>
      <c r="EZ179" s="386">
        <v>19</v>
      </c>
      <c r="FA179" s="386">
        <v>19</v>
      </c>
      <c r="FB179" s="386">
        <v>19</v>
      </c>
      <c r="FC179" s="386">
        <v>19.5</v>
      </c>
      <c r="FD179" s="386">
        <v>20</v>
      </c>
      <c r="FE179" s="386">
        <v>20</v>
      </c>
      <c r="FF179" s="386">
        <v>20</v>
      </c>
      <c r="FG179" s="386">
        <v>20</v>
      </c>
      <c r="FH179" s="386">
        <v>20</v>
      </c>
      <c r="FI179" s="386">
        <v>20</v>
      </c>
      <c r="FJ179" s="386">
        <v>20</v>
      </c>
      <c r="FK179" s="386">
        <v>20</v>
      </c>
      <c r="FL179" s="386">
        <v>20</v>
      </c>
      <c r="FM179" s="386">
        <v>20</v>
      </c>
      <c r="FN179" s="386">
        <v>20</v>
      </c>
      <c r="FO179" s="386">
        <v>20</v>
      </c>
      <c r="FP179" s="386">
        <v>20</v>
      </c>
      <c r="FQ179" s="386">
        <v>20</v>
      </c>
      <c r="FR179" s="386">
        <v>20</v>
      </c>
      <c r="FS179" s="386">
        <v>20</v>
      </c>
      <c r="FT179" s="386">
        <v>20</v>
      </c>
      <c r="FU179" s="386">
        <v>20</v>
      </c>
      <c r="FV179" s="386">
        <v>20</v>
      </c>
      <c r="FW179" s="386">
        <v>20</v>
      </c>
      <c r="FX179" s="386">
        <v>20</v>
      </c>
      <c r="FY179" s="386">
        <v>20</v>
      </c>
      <c r="FZ179" s="386">
        <v>20</v>
      </c>
      <c r="GA179" s="386">
        <v>20</v>
      </c>
      <c r="GB179" s="386">
        <v>20</v>
      </c>
      <c r="GC179" s="386">
        <v>21.9</v>
      </c>
      <c r="GD179" s="387">
        <v>33.546428571428571</v>
      </c>
      <c r="GE179" s="387">
        <v>45.192857142857143</v>
      </c>
      <c r="GF179" s="387">
        <v>56.839285714285715</v>
      </c>
      <c r="GG179" s="387">
        <v>68.485714285714295</v>
      </c>
      <c r="GH179" s="387">
        <v>80.132142857142867</v>
      </c>
      <c r="GI179" s="387">
        <v>91.778571428571439</v>
      </c>
      <c r="GJ179" s="387">
        <v>103.42500000000001</v>
      </c>
      <c r="GK179" s="387">
        <v>115.07142857142858</v>
      </c>
      <c r="GL179" s="387">
        <v>126.71785714285716</v>
      </c>
      <c r="GM179" s="387">
        <v>138.36428571428573</v>
      </c>
      <c r="GN179" s="387">
        <v>150.0107142857143</v>
      </c>
      <c r="GO179" s="387">
        <v>161.65714285714287</v>
      </c>
      <c r="GP179" s="387">
        <v>173.30357142857144</v>
      </c>
      <c r="GQ179" s="387">
        <v>184.95000000000002</v>
      </c>
      <c r="GR179" s="387">
        <v>196.59642857142859</v>
      </c>
      <c r="GS179" s="387">
        <v>208.24285714285716</v>
      </c>
      <c r="GT179" s="387">
        <v>219.88928571428573</v>
      </c>
      <c r="GU179" s="387">
        <v>231.53571428571431</v>
      </c>
      <c r="GV179" s="387">
        <v>243.18214285714288</v>
      </c>
      <c r="GW179" s="387">
        <v>254.82857142857145</v>
      </c>
      <c r="GX179" s="387">
        <v>266.47500000000002</v>
      </c>
      <c r="GY179" s="387">
        <v>278.12142857142862</v>
      </c>
      <c r="GZ179" s="387">
        <v>289.76785714285722</v>
      </c>
      <c r="HA179" s="387">
        <v>301.41428571428582</v>
      </c>
      <c r="HB179" s="387">
        <v>313.06071428571443</v>
      </c>
      <c r="HC179" s="387">
        <v>324.70714285714303</v>
      </c>
      <c r="HD179" s="387">
        <v>336.35357142857163</v>
      </c>
      <c r="HE179" s="387">
        <v>348.00000000000023</v>
      </c>
      <c r="HS179" s="394">
        <v>3.0235379682154693</v>
      </c>
      <c r="HT179" s="394">
        <v>3.0235379682154688</v>
      </c>
      <c r="HU179" s="394">
        <v>3.0235379682154693</v>
      </c>
      <c r="HV179" s="394">
        <v>3.0235379682154688</v>
      </c>
      <c r="HW179" s="394">
        <v>3.0235379682154697</v>
      </c>
      <c r="HX179" s="394">
        <v>3.005658662788703</v>
      </c>
      <c r="HY179" s="394">
        <v>2.9878850843499563</v>
      </c>
      <c r="HZ179" s="394">
        <v>2.9702166076961958</v>
      </c>
      <c r="IA179" s="394">
        <v>2.9526526113214455</v>
      </c>
      <c r="IB179" s="394">
        <v>2.9351924773949269</v>
      </c>
      <c r="IC179" s="394">
        <v>2.917306727927202</v>
      </c>
      <c r="ID179" s="394">
        <v>2.8995299662129157</v>
      </c>
      <c r="IE179" s="394">
        <v>2.8818615281294711</v>
      </c>
      <c r="IF179" s="394">
        <v>2.8643007536011353</v>
      </c>
      <c r="IG179" s="394">
        <v>2.8468469865743837</v>
      </c>
      <c r="IH179" s="394">
        <v>2.8326012425951275</v>
      </c>
      <c r="II179" s="394">
        <v>2.8184267849275275</v>
      </c>
      <c r="IJ179" s="394">
        <v>2.8043232568518337</v>
      </c>
      <c r="IK179" s="394">
        <v>2.7902903034333373</v>
      </c>
      <c r="IL179" s="394">
        <v>2.7763275715134386</v>
      </c>
      <c r="IM179" s="394">
        <v>2.7663074331715558</v>
      </c>
      <c r="IN179" s="394">
        <v>2.7563234588520391</v>
      </c>
      <c r="IO179" s="394">
        <v>2.7463755180340836</v>
      </c>
      <c r="IP179" s="394">
        <v>2.7364634806679526</v>
      </c>
      <c r="IQ179" s="394">
        <v>2.7265872171732761</v>
      </c>
      <c r="IR179" s="394">
        <v>2.7189404820285459</v>
      </c>
      <c r="IS179" s="394">
        <v>2.7113151922122483</v>
      </c>
      <c r="IT179" s="394">
        <v>2.7037112875807923</v>
      </c>
      <c r="IU179" s="394">
        <v>2.6961287081592613</v>
      </c>
      <c r="IV179" s="394">
        <v>2.6885673941409354</v>
      </c>
      <c r="IW179" s="394">
        <v>2.6879112512851417</v>
      </c>
      <c r="IX179" s="394">
        <v>2.68725526856052</v>
      </c>
      <c r="IY179" s="394">
        <v>2.6865994459279898</v>
      </c>
      <c r="IZ179" s="394">
        <v>2.6859437833484816</v>
      </c>
      <c r="JA179" s="394">
        <v>2.6852882807829341</v>
      </c>
      <c r="JB179" s="394">
        <v>2.5901545833908175</v>
      </c>
      <c r="JC179" s="394">
        <v>2.5540623201784514</v>
      </c>
      <c r="JD179" s="394">
        <v>2.5350648304781696</v>
      </c>
      <c r="JE179" s="394">
        <v>2.5233424377814329</v>
      </c>
      <c r="JF179" s="394">
        <v>2.5153877234610764</v>
      </c>
      <c r="JG179" s="394">
        <v>2.5096357354641103</v>
      </c>
      <c r="JH179" s="394">
        <v>2.5052828140495422</v>
      </c>
      <c r="JI179" s="394">
        <v>2.5018738602071027</v>
      </c>
      <c r="JJ179" s="394">
        <v>2.4991318504285021</v>
      </c>
      <c r="JK179" s="394">
        <v>2.4968784988641777</v>
      </c>
      <c r="JL179" s="394">
        <v>2.4949938659194371</v>
      </c>
      <c r="JM179" s="394">
        <v>2.4933942951882617</v>
      </c>
      <c r="JN179" s="394">
        <v>2.492019657990729</v>
      </c>
      <c r="JO179" s="394">
        <v>2.4908256254836192</v>
      </c>
      <c r="JP179" s="394">
        <v>2.4897787989635201</v>
      </c>
      <c r="JQ179" s="394">
        <v>2.4888535366715026</v>
      </c>
      <c r="JR179" s="394">
        <v>2.4880298254082822</v>
      </c>
      <c r="JS179" s="394">
        <v>2.4872918164873914</v>
      </c>
      <c r="JT179" s="394">
        <v>2.4866267960675832</v>
      </c>
      <c r="JU179" s="394">
        <v>2.4860244465901569</v>
      </c>
      <c r="JV179" s="394">
        <v>2.4854763076247419</v>
      </c>
      <c r="JW179" s="394">
        <v>2.4849753760157749</v>
      </c>
      <c r="JX179" s="394">
        <v>2.4845158050736802</v>
      </c>
      <c r="JY179" s="394">
        <v>2.4840926753230055</v>
      </c>
      <c r="JZ179" s="394">
        <v>2.48370181770572</v>
      </c>
      <c r="KA179" s="394">
        <v>2.483339675751393</v>
      </c>
      <c r="KB179" s="394">
        <v>2.4830031970493813</v>
      </c>
      <c r="KC179" s="394">
        <v>2.4826897470039953</v>
      </c>
    </row>
    <row r="180" spans="1:289" x14ac:dyDescent="0.25">
      <c r="A180" s="383">
        <v>171</v>
      </c>
      <c r="B180" s="384" t="s">
        <v>852</v>
      </c>
      <c r="C180" s="385" t="s">
        <v>855</v>
      </c>
      <c r="D180" s="385" t="s">
        <v>862</v>
      </c>
      <c r="E180" s="129">
        <v>2080</v>
      </c>
      <c r="F180" s="386">
        <v>278.92254000000003</v>
      </c>
      <c r="G180" s="386">
        <v>265.53762258745468</v>
      </c>
      <c r="H180" s="386">
        <v>252.7950197549381</v>
      </c>
      <c r="I180" s="386">
        <v>240.66390815053848</v>
      </c>
      <c r="J180" s="386">
        <v>229.11494357142854</v>
      </c>
      <c r="K180" s="386">
        <v>229.11494357142854</v>
      </c>
      <c r="L180" s="386">
        <v>229.11494357142854</v>
      </c>
      <c r="M180" s="386">
        <v>229.11494357142854</v>
      </c>
      <c r="N180" s="386">
        <v>229.11494357142854</v>
      </c>
      <c r="O180" s="386">
        <v>229.11494357142854</v>
      </c>
      <c r="P180" s="386">
        <v>229.11494357142854</v>
      </c>
      <c r="Q180" s="386">
        <v>229.11494357142854</v>
      </c>
      <c r="R180" s="386">
        <v>229.11494357142854</v>
      </c>
      <c r="S180" s="386">
        <v>229.11494357142854</v>
      </c>
      <c r="T180" s="386">
        <v>229.11494357142854</v>
      </c>
      <c r="U180" s="386">
        <v>229.11494357142854</v>
      </c>
      <c r="V180" s="386">
        <v>229.11494357142854</v>
      </c>
      <c r="W180" s="386">
        <v>229.11494357142854</v>
      </c>
      <c r="X180" s="386">
        <v>229.11494357142854</v>
      </c>
      <c r="Y180" s="386">
        <v>229.11494357142854</v>
      </c>
      <c r="Z180" s="386">
        <v>229.11494357142854</v>
      </c>
      <c r="AA180" s="386">
        <v>229.11494357142854</v>
      </c>
      <c r="AB180" s="386">
        <v>229.11494357142854</v>
      </c>
      <c r="AC180" s="386">
        <v>229.11494357142854</v>
      </c>
      <c r="AD180" s="386">
        <v>229.11494357142854</v>
      </c>
      <c r="AE180" s="386">
        <v>229.11494357142854</v>
      </c>
      <c r="AF180" s="386">
        <v>229.11494357142854</v>
      </c>
      <c r="AG180" s="386">
        <v>229.11494357142854</v>
      </c>
      <c r="AH180" s="386">
        <v>229.11494357142854</v>
      </c>
      <c r="AI180" s="386">
        <v>229.11494357142854</v>
      </c>
      <c r="AJ180" s="386">
        <v>229.11494357142854</v>
      </c>
      <c r="AK180" s="386">
        <v>229.11494357142854</v>
      </c>
      <c r="AL180" s="386">
        <v>229.11494357142854</v>
      </c>
      <c r="AM180" s="386">
        <v>229.11494357142854</v>
      </c>
      <c r="AN180" s="386">
        <v>229.11494357142854</v>
      </c>
      <c r="AO180" s="387">
        <v>289.3965527295918</v>
      </c>
      <c r="AP180" s="387">
        <v>349.6781618877551</v>
      </c>
      <c r="AQ180" s="387">
        <v>409.95977104591839</v>
      </c>
      <c r="AR180" s="387">
        <v>470.24138020408168</v>
      </c>
      <c r="AS180" s="387">
        <v>530.52298936224497</v>
      </c>
      <c r="AT180" s="387">
        <v>590.80459852040826</v>
      </c>
      <c r="AU180" s="387">
        <v>651.08620767857155</v>
      </c>
      <c r="AV180" s="387">
        <v>711.36781683673485</v>
      </c>
      <c r="AW180" s="387">
        <v>771.64942599489814</v>
      </c>
      <c r="AX180" s="387">
        <v>831.93103515306143</v>
      </c>
      <c r="AY180" s="387">
        <v>892.21264431122472</v>
      </c>
      <c r="AZ180" s="387">
        <v>952.49425346938801</v>
      </c>
      <c r="BA180" s="387">
        <v>1012.7758626275513</v>
      </c>
      <c r="BB180" s="387">
        <v>1073.0574717857146</v>
      </c>
      <c r="BC180" s="387">
        <v>1133.3390809438779</v>
      </c>
      <c r="BD180" s="387">
        <v>1193.6206901020412</v>
      </c>
      <c r="BE180" s="387">
        <v>1253.9022992602045</v>
      </c>
      <c r="BF180" s="387">
        <v>1314.1839084183678</v>
      </c>
      <c r="BG180" s="387">
        <v>1374.4655175765311</v>
      </c>
      <c r="BH180" s="387">
        <v>1434.7471267346943</v>
      </c>
      <c r="BI180" s="387">
        <v>1495.0287358928576</v>
      </c>
      <c r="BJ180" s="387">
        <v>1555.3103450510209</v>
      </c>
      <c r="BK180" s="387">
        <v>1615.5919542091842</v>
      </c>
      <c r="BL180" s="387">
        <v>1675.8735633673475</v>
      </c>
      <c r="BM180" s="387">
        <v>1736.1551725255108</v>
      </c>
      <c r="BN180" s="387">
        <v>1796.4367816836741</v>
      </c>
      <c r="BO180" s="387">
        <v>1856.7183908418374</v>
      </c>
      <c r="BP180" s="387">
        <v>1917.0000000000007</v>
      </c>
      <c r="CA180" s="386">
        <v>840</v>
      </c>
      <c r="CB180" s="386">
        <v>799.69013251299771</v>
      </c>
      <c r="CC180" s="386">
        <v>761.31465242697118</v>
      </c>
      <c r="CD180" s="386">
        <v>724.78073248025157</v>
      </c>
      <c r="CE180" s="386">
        <v>690</v>
      </c>
      <c r="CF180" s="386">
        <v>686.89777945782635</v>
      </c>
      <c r="CG180" s="386">
        <v>683.80950641172842</v>
      </c>
      <c r="CH180" s="386">
        <v>680.73511815415725</v>
      </c>
      <c r="CI180" s="386">
        <v>677.67455225949516</v>
      </c>
      <c r="CJ180" s="386">
        <v>674.62774658278829</v>
      </c>
      <c r="CK180" s="386">
        <v>671.52488445743734</v>
      </c>
      <c r="CL180" s="386">
        <v>668.4362935407903</v>
      </c>
      <c r="CM180" s="386">
        <v>665.36190819428839</v>
      </c>
      <c r="CN180" s="386">
        <v>662.30166308126888</v>
      </c>
      <c r="CO180" s="386">
        <v>659.25549316557647</v>
      </c>
      <c r="CP180" s="386">
        <v>656.66734862597173</v>
      </c>
      <c r="CQ180" s="386">
        <v>654.0893647785831</v>
      </c>
      <c r="CR180" s="386">
        <v>651.5215017339591</v>
      </c>
      <c r="CS180" s="386">
        <v>648.96371975924853</v>
      </c>
      <c r="CT180" s="386">
        <v>646.41597927758573</v>
      </c>
      <c r="CU180" s="386">
        <v>644.04247741761719</v>
      </c>
      <c r="CV180" s="386">
        <v>641.67769055118208</v>
      </c>
      <c r="CW180" s="386">
        <v>639.32158667867941</v>
      </c>
      <c r="CX180" s="386">
        <v>636.97413391800399</v>
      </c>
      <c r="CY180" s="386">
        <v>634.63530050411521</v>
      </c>
      <c r="CZ180" s="386">
        <v>632.01877540981559</v>
      </c>
      <c r="DA180" s="386">
        <v>629.41303793411157</v>
      </c>
      <c r="DB180" s="386">
        <v>626.8180436009477</v>
      </c>
      <c r="DC180" s="386">
        <v>624.23374811763802</v>
      </c>
      <c r="DD180" s="386">
        <v>621.66010737411</v>
      </c>
      <c r="DE180" s="386">
        <v>621.78033335306736</v>
      </c>
      <c r="DF180" s="386">
        <v>621.90058258313229</v>
      </c>
      <c r="DG180" s="386">
        <v>622.02085506880132</v>
      </c>
      <c r="DH180" s="386">
        <v>622.14115081457214</v>
      </c>
      <c r="DI180" s="386">
        <v>622.26146982494322</v>
      </c>
      <c r="DJ180" s="387">
        <v>769.7164173311952</v>
      </c>
      <c r="DK180" s="387">
        <v>917.17136483744719</v>
      </c>
      <c r="DL180" s="387">
        <v>1064.6263123436993</v>
      </c>
      <c r="DM180" s="387">
        <v>1212.0812598499513</v>
      </c>
      <c r="DN180" s="387">
        <v>1359.5362073562032</v>
      </c>
      <c r="DO180" s="387">
        <v>1506.9911548624552</v>
      </c>
      <c r="DP180" s="387">
        <v>1654.4461023687072</v>
      </c>
      <c r="DQ180" s="387">
        <v>1801.9010498749592</v>
      </c>
      <c r="DR180" s="387">
        <v>1949.3559973812112</v>
      </c>
      <c r="DS180" s="387">
        <v>2096.8109448874634</v>
      </c>
      <c r="DT180" s="387">
        <v>2244.2658923937156</v>
      </c>
      <c r="DU180" s="387">
        <v>2391.7208398999678</v>
      </c>
      <c r="DV180" s="387">
        <v>2539.17578740622</v>
      </c>
      <c r="DW180" s="387">
        <v>2686.6307349124722</v>
      </c>
      <c r="DX180" s="387">
        <v>2834.0856824187244</v>
      </c>
      <c r="DY180" s="387">
        <v>2981.5406299249767</v>
      </c>
      <c r="DZ180" s="387">
        <v>3128.9955774312289</v>
      </c>
      <c r="EA180" s="387">
        <v>3276.4505249374811</v>
      </c>
      <c r="EB180" s="387">
        <v>3423.9054724437333</v>
      </c>
      <c r="EC180" s="387">
        <v>3571.3604199499855</v>
      </c>
      <c r="ED180" s="387">
        <v>3718.8153674562377</v>
      </c>
      <c r="EE180" s="387">
        <v>3866.2703149624899</v>
      </c>
      <c r="EF180" s="387">
        <v>4013.7252624687421</v>
      </c>
      <c r="EG180" s="387">
        <v>4161.1802099749939</v>
      </c>
      <c r="EH180" s="387">
        <v>4308.6351574812461</v>
      </c>
      <c r="EI180" s="387">
        <v>4456.0901049874983</v>
      </c>
      <c r="EJ180" s="387">
        <v>4603.5450524937505</v>
      </c>
      <c r="EK180" s="387">
        <v>4751.0000000000027</v>
      </c>
      <c r="EY180" s="386">
        <v>148</v>
      </c>
      <c r="EZ180" s="386">
        <v>177</v>
      </c>
      <c r="FA180" s="386">
        <v>206</v>
      </c>
      <c r="FB180" s="386">
        <v>235</v>
      </c>
      <c r="FC180" s="386">
        <v>264.89999999999998</v>
      </c>
      <c r="FD180" s="386">
        <v>288</v>
      </c>
      <c r="FE180" s="386">
        <v>312</v>
      </c>
      <c r="FF180" s="386">
        <v>336</v>
      </c>
      <c r="FG180" s="386">
        <v>360</v>
      </c>
      <c r="FH180" s="386">
        <v>384</v>
      </c>
      <c r="FI180" s="386">
        <v>406.1</v>
      </c>
      <c r="FJ180" s="386">
        <v>429</v>
      </c>
      <c r="FK180" s="386">
        <v>452</v>
      </c>
      <c r="FL180" s="386">
        <v>475</v>
      </c>
      <c r="FM180" s="386">
        <v>498</v>
      </c>
      <c r="FN180" s="386">
        <v>521</v>
      </c>
      <c r="FO180" s="386">
        <v>544</v>
      </c>
      <c r="FP180" s="386">
        <v>567</v>
      </c>
      <c r="FQ180" s="386">
        <v>590</v>
      </c>
      <c r="FR180" s="386">
        <v>613</v>
      </c>
      <c r="FS180" s="386">
        <v>636</v>
      </c>
      <c r="FT180" s="386">
        <v>659</v>
      </c>
      <c r="FU180" s="386">
        <v>682</v>
      </c>
      <c r="FV180" s="386">
        <v>705</v>
      </c>
      <c r="FW180" s="386">
        <v>728</v>
      </c>
      <c r="FX180" s="386">
        <v>751</v>
      </c>
      <c r="FY180" s="386">
        <v>774</v>
      </c>
      <c r="FZ180" s="386">
        <v>797</v>
      </c>
      <c r="GA180" s="386">
        <v>820</v>
      </c>
      <c r="GB180" s="386">
        <v>843</v>
      </c>
      <c r="GC180" s="386">
        <v>873.4</v>
      </c>
      <c r="GD180" s="387">
        <v>873.4</v>
      </c>
      <c r="GE180" s="387">
        <v>873.4</v>
      </c>
      <c r="GF180" s="387">
        <v>873.4</v>
      </c>
      <c r="GG180" s="387">
        <v>873.4</v>
      </c>
      <c r="GH180" s="387">
        <v>873.4</v>
      </c>
      <c r="GI180" s="387">
        <v>873.4</v>
      </c>
      <c r="GJ180" s="387">
        <v>873.4</v>
      </c>
      <c r="GK180" s="387">
        <v>873.4</v>
      </c>
      <c r="GL180" s="387">
        <v>873.4</v>
      </c>
      <c r="GM180" s="387">
        <v>873.4</v>
      </c>
      <c r="GN180" s="387">
        <v>873.4</v>
      </c>
      <c r="GO180" s="387">
        <v>873.4</v>
      </c>
      <c r="GP180" s="387">
        <v>873.4</v>
      </c>
      <c r="GQ180" s="387">
        <v>873.4</v>
      </c>
      <c r="GR180" s="387">
        <v>873.4</v>
      </c>
      <c r="GS180" s="387">
        <v>873.4</v>
      </c>
      <c r="GT180" s="387">
        <v>873.4</v>
      </c>
      <c r="GU180" s="387">
        <v>873.4</v>
      </c>
      <c r="GV180" s="387">
        <v>873.4</v>
      </c>
      <c r="GW180" s="387">
        <v>873.4</v>
      </c>
      <c r="GX180" s="387">
        <v>873.4</v>
      </c>
      <c r="GY180" s="387">
        <v>873.4</v>
      </c>
      <c r="GZ180" s="387">
        <v>873.4</v>
      </c>
      <c r="HA180" s="387">
        <v>873.4</v>
      </c>
      <c r="HB180" s="387">
        <v>873.4</v>
      </c>
      <c r="HC180" s="387">
        <v>873.4</v>
      </c>
      <c r="HD180" s="387">
        <v>873.4</v>
      </c>
      <c r="HE180" s="387">
        <v>873.4</v>
      </c>
      <c r="HS180" s="394">
        <v>3.0115888088499405</v>
      </c>
      <c r="HT180" s="394">
        <v>3.0115888088499405</v>
      </c>
      <c r="HU180" s="394">
        <v>3.0115888088499405</v>
      </c>
      <c r="HV180" s="394">
        <v>3.0115888088499401</v>
      </c>
      <c r="HW180" s="394">
        <v>3.0115888088499414</v>
      </c>
      <c r="HX180" s="394">
        <v>2.9980487904913984</v>
      </c>
      <c r="HY180" s="394">
        <v>2.9845696476735704</v>
      </c>
      <c r="HZ180" s="394">
        <v>2.9711511067017429</v>
      </c>
      <c r="IA180" s="394">
        <v>2.9577928951117252</v>
      </c>
      <c r="IB180" s="394">
        <v>2.9444947416643181</v>
      </c>
      <c r="IC180" s="394">
        <v>2.9309519230380698</v>
      </c>
      <c r="ID180" s="394">
        <v>2.9174713928356208</v>
      </c>
      <c r="IE180" s="394">
        <v>2.9040528645695085</v>
      </c>
      <c r="IF180" s="394">
        <v>2.890696053069933</v>
      </c>
      <c r="IG180" s="394">
        <v>2.8774006744786944</v>
      </c>
      <c r="IH180" s="394">
        <v>2.866104403274115</v>
      </c>
      <c r="II180" s="394">
        <v>2.854852479644852</v>
      </c>
      <c r="IJ180" s="394">
        <v>2.843644729488549</v>
      </c>
      <c r="IK180" s="394">
        <v>2.8324809793863515</v>
      </c>
      <c r="IL180" s="394">
        <v>2.8213610566002214</v>
      </c>
      <c r="IM180" s="394">
        <v>2.811001619441865</v>
      </c>
      <c r="IN180" s="394">
        <v>2.8006802199313272</v>
      </c>
      <c r="IO180" s="394">
        <v>2.7903967184024618</v>
      </c>
      <c r="IP180" s="394">
        <v>2.7801509757019489</v>
      </c>
      <c r="IQ180" s="394">
        <v>2.76994285318741</v>
      </c>
      <c r="IR180" s="394">
        <v>2.7585227116047029</v>
      </c>
      <c r="IS180" s="394">
        <v>2.7471496538936435</v>
      </c>
      <c r="IT180" s="394">
        <v>2.7358234859330852</v>
      </c>
      <c r="IU180" s="394">
        <v>2.7245440144022202</v>
      </c>
      <c r="IV180" s="394">
        <v>2.713311046777279</v>
      </c>
      <c r="IW180" s="394">
        <v>2.7138357876653387</v>
      </c>
      <c r="IX180" s="394">
        <v>2.7143606300356811</v>
      </c>
      <c r="IY180" s="394">
        <v>2.7148855739079325</v>
      </c>
      <c r="IZ180" s="394">
        <v>2.7154106193017231</v>
      </c>
      <c r="JA180" s="394">
        <v>2.7159357662366874</v>
      </c>
      <c r="JB180" s="394">
        <v>2.6597290467741255</v>
      </c>
      <c r="JC180" s="394">
        <v>2.6229014699861484</v>
      </c>
      <c r="JD180" s="394">
        <v>2.5969043489988035</v>
      </c>
      <c r="JE180" s="394">
        <v>2.5775725209974416</v>
      </c>
      <c r="JF180" s="394">
        <v>2.5626339190136433</v>
      </c>
      <c r="JG180" s="394">
        <v>2.5507437799849808</v>
      </c>
      <c r="JH180" s="394">
        <v>2.5410553669499243</v>
      </c>
      <c r="JI180" s="394">
        <v>2.5330089543374879</v>
      </c>
      <c r="JJ180" s="394">
        <v>2.5262197206560217</v>
      </c>
      <c r="JK180" s="394">
        <v>2.5204143808647372</v>
      </c>
      <c r="JL180" s="394">
        <v>2.51539350703358</v>
      </c>
      <c r="JM180" s="394">
        <v>2.5110081569398517</v>
      </c>
      <c r="JN180" s="394">
        <v>2.5071448492251469</v>
      </c>
      <c r="JO180" s="394">
        <v>2.5037156028945504</v>
      </c>
      <c r="JP180" s="394">
        <v>2.5006511555733302</v>
      </c>
      <c r="JQ180" s="394">
        <v>2.4978962367601789</v>
      </c>
      <c r="JR180" s="394">
        <v>2.4954062045163479</v>
      </c>
      <c r="JS180" s="394">
        <v>2.4931446078050969</v>
      </c>
      <c r="JT180" s="394">
        <v>2.4910813902998394</v>
      </c>
      <c r="JU180" s="394">
        <v>2.4891915469996144</v>
      </c>
      <c r="JV180" s="394">
        <v>2.4874541058471999</v>
      </c>
      <c r="JW180" s="394">
        <v>2.4858513461733964</v>
      </c>
      <c r="JX180" s="394">
        <v>2.484368192111615</v>
      </c>
      <c r="JY180" s="394">
        <v>2.4829917369266794</v>
      </c>
      <c r="JZ180" s="394">
        <v>2.4817108664392356</v>
      </c>
      <c r="KA180" s="394">
        <v>2.4805159582688558</v>
      </c>
      <c r="KB180" s="394">
        <v>2.4793986396647365</v>
      </c>
      <c r="KC180" s="394">
        <v>2.4783515910276481</v>
      </c>
    </row>
    <row r="181" spans="1:289" x14ac:dyDescent="0.25">
      <c r="A181" s="383">
        <v>172</v>
      </c>
      <c r="B181" s="384" t="s">
        <v>852</v>
      </c>
      <c r="C181" s="385" t="s">
        <v>855</v>
      </c>
      <c r="D181" s="385" t="s">
        <v>862</v>
      </c>
      <c r="E181" s="129">
        <v>2080</v>
      </c>
      <c r="F181" s="386">
        <v>181.36139</v>
      </c>
      <c r="G181" s="386">
        <v>209.24438625676089</v>
      </c>
      <c r="H181" s="386">
        <v>241.4141906387492</v>
      </c>
      <c r="I181" s="386">
        <v>278.52986875474289</v>
      </c>
      <c r="J181" s="386">
        <v>321.35181276324772</v>
      </c>
      <c r="K181" s="386">
        <v>321.35181276324772</v>
      </c>
      <c r="L181" s="386">
        <v>321.35181276324772</v>
      </c>
      <c r="M181" s="386">
        <v>321.35181276324772</v>
      </c>
      <c r="N181" s="386">
        <v>321.35181276324772</v>
      </c>
      <c r="O181" s="386">
        <v>321.35181276324772</v>
      </c>
      <c r="P181" s="386">
        <v>321.35181276324772</v>
      </c>
      <c r="Q181" s="386">
        <v>321.35181276324772</v>
      </c>
      <c r="R181" s="386">
        <v>321.35181276324772</v>
      </c>
      <c r="S181" s="386">
        <v>321.35181276324772</v>
      </c>
      <c r="T181" s="386">
        <v>321.35181276324772</v>
      </c>
      <c r="U181" s="386">
        <v>353.09836131785454</v>
      </c>
      <c r="V181" s="386">
        <v>387.98117145587594</v>
      </c>
      <c r="W181" s="386">
        <v>426.31007644005803</v>
      </c>
      <c r="X181" s="386">
        <v>468.42551815687006</v>
      </c>
      <c r="Y181" s="386">
        <v>514.70157096177468</v>
      </c>
      <c r="Z181" s="386">
        <v>561.61516798256866</v>
      </c>
      <c r="AA181" s="386">
        <v>612.80480710153779</v>
      </c>
      <c r="AB181" s="386">
        <v>668.66023749986857</v>
      </c>
      <c r="AC181" s="386">
        <v>729.60673289773649</v>
      </c>
      <c r="AD181" s="386">
        <v>796.10832951587588</v>
      </c>
      <c r="AE181" s="386">
        <v>820.53014912664821</v>
      </c>
      <c r="AF181" s="386">
        <v>845.70114476157266</v>
      </c>
      <c r="AG181" s="386">
        <v>871.64429852125068</v>
      </c>
      <c r="AH181" s="386">
        <v>898.38329751676326</v>
      </c>
      <c r="AI181" s="386">
        <v>925.94255549692662</v>
      </c>
      <c r="AJ181" s="386">
        <v>925.94255549692662</v>
      </c>
      <c r="AK181" s="386">
        <v>925.94255549692662</v>
      </c>
      <c r="AL181" s="386">
        <v>925.94255549692662</v>
      </c>
      <c r="AM181" s="386">
        <v>925.94255549692662</v>
      </c>
      <c r="AN181" s="386">
        <v>925.94255549692662</v>
      </c>
      <c r="AO181" s="387">
        <v>933.8374642291792</v>
      </c>
      <c r="AP181" s="387">
        <v>941.73237296143179</v>
      </c>
      <c r="AQ181" s="387">
        <v>949.62728169368438</v>
      </c>
      <c r="AR181" s="387">
        <v>957.52219042593697</v>
      </c>
      <c r="AS181" s="387">
        <v>965.41709915818956</v>
      </c>
      <c r="AT181" s="387">
        <v>973.31200789044215</v>
      </c>
      <c r="AU181" s="387">
        <v>981.20691662269473</v>
      </c>
      <c r="AV181" s="387">
        <v>989.10182535494732</v>
      </c>
      <c r="AW181" s="387">
        <v>996.99673408719991</v>
      </c>
      <c r="AX181" s="387">
        <v>1004.8916428194525</v>
      </c>
      <c r="AY181" s="387">
        <v>1012.7865515517051</v>
      </c>
      <c r="AZ181" s="387">
        <v>1020.6814602839577</v>
      </c>
      <c r="BA181" s="387">
        <v>1028.5763690162103</v>
      </c>
      <c r="BB181" s="387">
        <v>1036.4712777484629</v>
      </c>
      <c r="BC181" s="387">
        <v>1044.3661864807154</v>
      </c>
      <c r="BD181" s="387">
        <v>1052.261095212968</v>
      </c>
      <c r="BE181" s="387">
        <v>1060.1560039452206</v>
      </c>
      <c r="BF181" s="387">
        <v>1068.0509126774732</v>
      </c>
      <c r="BG181" s="387">
        <v>1075.9458214097258</v>
      </c>
      <c r="BH181" s="387">
        <v>1083.8407301419784</v>
      </c>
      <c r="BI181" s="387">
        <v>1091.735638874231</v>
      </c>
      <c r="BJ181" s="387">
        <v>1099.6305476064836</v>
      </c>
      <c r="BK181" s="387">
        <v>1107.5254563387361</v>
      </c>
      <c r="BL181" s="387">
        <v>1115.4203650709887</v>
      </c>
      <c r="BM181" s="387">
        <v>1123.3152738032413</v>
      </c>
      <c r="BN181" s="387">
        <v>1131.2101825354939</v>
      </c>
      <c r="BO181" s="387">
        <v>1139.1050912677465</v>
      </c>
      <c r="BP181" s="387">
        <v>1146.9999999999991</v>
      </c>
      <c r="CA181" s="386">
        <v>600</v>
      </c>
      <c r="CB181" s="386">
        <v>681.73161988049958</v>
      </c>
      <c r="CC181" s="386">
        <v>774.59666924148326</v>
      </c>
      <c r="CD181" s="386">
        <v>880.11173679339322</v>
      </c>
      <c r="CE181" s="386">
        <v>1000</v>
      </c>
      <c r="CF181" s="386">
        <v>996.76229884074678</v>
      </c>
      <c r="CG181" s="386">
        <v>993.5350803902902</v>
      </c>
      <c r="CH181" s="386">
        <v>990.31831070875182</v>
      </c>
      <c r="CI181" s="386">
        <v>987.11195596614039</v>
      </c>
      <c r="CJ181" s="386">
        <v>983.91598244199599</v>
      </c>
      <c r="CK181" s="386">
        <v>980.67793627515539</v>
      </c>
      <c r="CL181" s="386">
        <v>977.45054644804884</v>
      </c>
      <c r="CM181" s="386">
        <v>974.23377789089318</v>
      </c>
      <c r="CN181" s="386">
        <v>971.02759564931932</v>
      </c>
      <c r="CO181" s="386">
        <v>967.83196488399199</v>
      </c>
      <c r="CP181" s="386">
        <v>1052.4953462013736</v>
      </c>
      <c r="CQ181" s="386">
        <v>1144.5648562644117</v>
      </c>
      <c r="CR181" s="386">
        <v>1244.6883636337959</v>
      </c>
      <c r="CS181" s="386">
        <v>1353.5704106989258</v>
      </c>
      <c r="CT181" s="386">
        <v>1471.9771713545983</v>
      </c>
      <c r="CU181" s="386">
        <v>1592.6266763436547</v>
      </c>
      <c r="CV181" s="386">
        <v>1723.165127531998</v>
      </c>
      <c r="CW181" s="386">
        <v>1864.4030649789618</v>
      </c>
      <c r="CX181" s="386">
        <v>2017.217464052005</v>
      </c>
      <c r="CY181" s="386">
        <v>2182.5571807469209</v>
      </c>
      <c r="CZ181" s="386">
        <v>2237.4600570991543</v>
      </c>
      <c r="DA181" s="386">
        <v>2293.7440316688085</v>
      </c>
      <c r="DB181" s="386">
        <v>2351.4438463931533</v>
      </c>
      <c r="DC181" s="386">
        <v>2410.5951171532452</v>
      </c>
      <c r="DD181" s="386">
        <v>2471.2343557582417</v>
      </c>
      <c r="DE181" s="386">
        <v>2469.9431250097114</v>
      </c>
      <c r="DF181" s="386">
        <v>2468.6525689348891</v>
      </c>
      <c r="DG181" s="386">
        <v>2467.3626871812548</v>
      </c>
      <c r="DH181" s="386">
        <v>2466.0734793964725</v>
      </c>
      <c r="DI181" s="386">
        <v>2464.7849452283904</v>
      </c>
      <c r="DJ181" s="387">
        <v>2480.8283400416622</v>
      </c>
      <c r="DK181" s="387">
        <v>2496.8717348549339</v>
      </c>
      <c r="DL181" s="387">
        <v>2512.9151296682057</v>
      </c>
      <c r="DM181" s="387">
        <v>2528.9585244814775</v>
      </c>
      <c r="DN181" s="387">
        <v>2545.0019192947493</v>
      </c>
      <c r="DO181" s="387">
        <v>2561.0453141080211</v>
      </c>
      <c r="DP181" s="387">
        <v>2577.0887089212929</v>
      </c>
      <c r="DQ181" s="387">
        <v>2593.1321037345647</v>
      </c>
      <c r="DR181" s="387">
        <v>2609.1754985478365</v>
      </c>
      <c r="DS181" s="387">
        <v>2625.2188933611083</v>
      </c>
      <c r="DT181" s="387">
        <v>2641.26228817438</v>
      </c>
      <c r="DU181" s="387">
        <v>2657.3056829876518</v>
      </c>
      <c r="DV181" s="387">
        <v>2673.3490778009236</v>
      </c>
      <c r="DW181" s="387">
        <v>2689.3924726141954</v>
      </c>
      <c r="DX181" s="387">
        <v>2705.4358674274672</v>
      </c>
      <c r="DY181" s="387">
        <v>2721.479262240739</v>
      </c>
      <c r="DZ181" s="387">
        <v>2737.5226570540108</v>
      </c>
      <c r="EA181" s="387">
        <v>2753.5660518672826</v>
      </c>
      <c r="EB181" s="387">
        <v>2769.6094466805544</v>
      </c>
      <c r="EC181" s="387">
        <v>2785.6528414938261</v>
      </c>
      <c r="ED181" s="387">
        <v>2801.6962363070979</v>
      </c>
      <c r="EE181" s="387">
        <v>2817.7396311203697</v>
      </c>
      <c r="EF181" s="387">
        <v>2833.7830259336415</v>
      </c>
      <c r="EG181" s="387">
        <v>2849.8264207469133</v>
      </c>
      <c r="EH181" s="387">
        <v>2865.8698155601851</v>
      </c>
      <c r="EI181" s="387">
        <v>2881.9132103734569</v>
      </c>
      <c r="EJ181" s="387">
        <v>2897.9566051867287</v>
      </c>
      <c r="EK181" s="387">
        <v>2914.0000000000005</v>
      </c>
      <c r="EY181" s="386">
        <v>1666</v>
      </c>
      <c r="EZ181" s="386">
        <v>1687</v>
      </c>
      <c r="FA181" s="386">
        <v>1708</v>
      </c>
      <c r="FB181" s="386">
        <v>1729</v>
      </c>
      <c r="FC181" s="386">
        <v>1751.9</v>
      </c>
      <c r="FD181" s="386">
        <v>1773</v>
      </c>
      <c r="FE181" s="386">
        <v>1795</v>
      </c>
      <c r="FF181" s="386">
        <v>1817</v>
      </c>
      <c r="FG181" s="386">
        <v>1839</v>
      </c>
      <c r="FH181" s="386">
        <v>1861</v>
      </c>
      <c r="FI181" s="386">
        <v>1880.9999999999998</v>
      </c>
      <c r="FJ181" s="386">
        <v>1917</v>
      </c>
      <c r="FK181" s="386">
        <v>1953</v>
      </c>
      <c r="FL181" s="386">
        <v>1989</v>
      </c>
      <c r="FM181" s="386">
        <v>2025</v>
      </c>
      <c r="FN181" s="386">
        <v>2061</v>
      </c>
      <c r="FO181" s="386">
        <v>2097</v>
      </c>
      <c r="FP181" s="386">
        <v>2133</v>
      </c>
      <c r="FQ181" s="386">
        <v>2169</v>
      </c>
      <c r="FR181" s="386">
        <v>2205</v>
      </c>
      <c r="FS181" s="386">
        <v>2241</v>
      </c>
      <c r="FT181" s="386">
        <v>2277</v>
      </c>
      <c r="FU181" s="386">
        <v>2313</v>
      </c>
      <c r="FV181" s="386">
        <v>2349</v>
      </c>
      <c r="FW181" s="386">
        <v>2385</v>
      </c>
      <c r="FX181" s="386">
        <v>2421</v>
      </c>
      <c r="FY181" s="386">
        <v>2457</v>
      </c>
      <c r="FZ181" s="386">
        <v>2493</v>
      </c>
      <c r="GA181" s="386">
        <v>2529</v>
      </c>
      <c r="GB181" s="386">
        <v>2565</v>
      </c>
      <c r="GC181" s="386">
        <v>2591.6000000000004</v>
      </c>
      <c r="GD181" s="387">
        <v>2591.6000000000004</v>
      </c>
      <c r="GE181" s="387">
        <v>2591.6000000000004</v>
      </c>
      <c r="GF181" s="387">
        <v>2591.6000000000004</v>
      </c>
      <c r="GG181" s="387">
        <v>2591.6000000000004</v>
      </c>
      <c r="GH181" s="387">
        <v>2591.6000000000004</v>
      </c>
      <c r="GI181" s="387">
        <v>2591.6000000000004</v>
      </c>
      <c r="GJ181" s="387">
        <v>2591.6000000000004</v>
      </c>
      <c r="GK181" s="387">
        <v>2591.6000000000004</v>
      </c>
      <c r="GL181" s="387">
        <v>2591.6000000000004</v>
      </c>
      <c r="GM181" s="387">
        <v>2591.6000000000004</v>
      </c>
      <c r="GN181" s="387">
        <v>2591.6000000000004</v>
      </c>
      <c r="GO181" s="387">
        <v>2591.6000000000004</v>
      </c>
      <c r="GP181" s="387">
        <v>2591.6000000000004</v>
      </c>
      <c r="GQ181" s="387">
        <v>2591.6000000000004</v>
      </c>
      <c r="GR181" s="387">
        <v>2591.6000000000004</v>
      </c>
      <c r="GS181" s="387">
        <v>2591.6000000000004</v>
      </c>
      <c r="GT181" s="387">
        <v>2591.6000000000004</v>
      </c>
      <c r="GU181" s="387">
        <v>2591.6000000000004</v>
      </c>
      <c r="GV181" s="387">
        <v>2591.6000000000004</v>
      </c>
      <c r="GW181" s="387">
        <v>2591.6000000000004</v>
      </c>
      <c r="GX181" s="387">
        <v>2591.6000000000004</v>
      </c>
      <c r="GY181" s="387">
        <v>2591.6000000000004</v>
      </c>
      <c r="GZ181" s="387">
        <v>2591.6000000000004</v>
      </c>
      <c r="HA181" s="387">
        <v>2591.6000000000004</v>
      </c>
      <c r="HB181" s="387">
        <v>2591.6000000000004</v>
      </c>
      <c r="HC181" s="387">
        <v>2591.6000000000004</v>
      </c>
      <c r="HD181" s="387">
        <v>2591.6000000000004</v>
      </c>
      <c r="HE181" s="387">
        <v>2591.6000000000004</v>
      </c>
      <c r="HS181" s="394">
        <v>3.3083116533237864</v>
      </c>
      <c r="HT181" s="394">
        <v>3.2580640851408846</v>
      </c>
      <c r="HU181" s="394">
        <v>3.2085796911606792</v>
      </c>
      <c r="HV181" s="394">
        <v>3.159846880078661</v>
      </c>
      <c r="HW181" s="394">
        <v>3.1118542366423139</v>
      </c>
      <c r="HX181" s="394">
        <v>3.1017789825729101</v>
      </c>
      <c r="HY181" s="394">
        <v>3.0917363491652865</v>
      </c>
      <c r="HZ181" s="394">
        <v>3.0817262308034885</v>
      </c>
      <c r="IA181" s="394">
        <v>3.071748522213515</v>
      </c>
      <c r="IB181" s="394">
        <v>3.0618031184622096</v>
      </c>
      <c r="IC181" s="394">
        <v>3.0517267907794832</v>
      </c>
      <c r="ID181" s="394">
        <v>3.0416836240727054</v>
      </c>
      <c r="IE181" s="394">
        <v>3.0316735092098228</v>
      </c>
      <c r="IF181" s="394">
        <v>3.021696337417934</v>
      </c>
      <c r="IG181" s="394">
        <v>3.0117520002821054</v>
      </c>
      <c r="IH181" s="394">
        <v>2.9807426527644831</v>
      </c>
      <c r="II181" s="394">
        <v>2.9500525810814509</v>
      </c>
      <c r="IJ181" s="394">
        <v>2.9196784979320261</v>
      </c>
      <c r="IK181" s="394">
        <v>2.8896171498616594</v>
      </c>
      <c r="IL181" s="394">
        <v>2.8598653169137456</v>
      </c>
      <c r="IM181" s="394">
        <v>2.835797120766308</v>
      </c>
      <c r="IN181" s="394">
        <v>2.8119314789358052</v>
      </c>
      <c r="IO181" s="394">
        <v>2.7882666867555859</v>
      </c>
      <c r="IP181" s="394">
        <v>2.7648010539052184</v>
      </c>
      <c r="IQ181" s="394">
        <v>2.7415329042897505</v>
      </c>
      <c r="IR181" s="394">
        <v>2.7268468556343124</v>
      </c>
      <c r="IS181" s="394">
        <v>2.7122394783035095</v>
      </c>
      <c r="IT181" s="394">
        <v>2.6977103508649005</v>
      </c>
      <c r="IU181" s="394">
        <v>2.6832590541436074</v>
      </c>
      <c r="IV181" s="394">
        <v>2.668885171210218</v>
      </c>
      <c r="IW181" s="394">
        <v>2.6674906670470118</v>
      </c>
      <c r="IX181" s="394">
        <v>2.6660968915183241</v>
      </c>
      <c r="IY181" s="394">
        <v>2.6647038442434399</v>
      </c>
      <c r="IZ181" s="394">
        <v>2.6633115248418431</v>
      </c>
      <c r="JA181" s="394">
        <v>2.661919932933217</v>
      </c>
      <c r="JB181" s="394">
        <v>2.6565954302223473</v>
      </c>
      <c r="JC181" s="394">
        <v>2.6513602022654394</v>
      </c>
      <c r="JD181" s="394">
        <v>2.6462120224540704</v>
      </c>
      <c r="JE181" s="394">
        <v>2.6411487376146496</v>
      </c>
      <c r="JF181" s="394">
        <v>2.6361682650057712</v>
      </c>
      <c r="JG181" s="394">
        <v>2.6312685894617025</v>
      </c>
      <c r="JH181" s="394">
        <v>2.6264477606737717</v>
      </c>
      <c r="JI181" s="394">
        <v>2.621703890601959</v>
      </c>
      <c r="JJ181" s="394">
        <v>2.6170351510094627</v>
      </c>
      <c r="JK181" s="394">
        <v>2.6124397711134888</v>
      </c>
      <c r="JL181" s="394">
        <v>2.607916035345911</v>
      </c>
      <c r="JM181" s="394">
        <v>2.6034622812178627</v>
      </c>
      <c r="JN181" s="394">
        <v>2.5990768972826674</v>
      </c>
      <c r="JO181" s="394">
        <v>2.5947583211918714</v>
      </c>
      <c r="JP181" s="394">
        <v>2.5905050378394492</v>
      </c>
      <c r="JQ181" s="394">
        <v>2.586315577589549</v>
      </c>
      <c r="JR181" s="394">
        <v>2.5821885145834269</v>
      </c>
      <c r="JS181" s="394">
        <v>2.5781224651214694</v>
      </c>
      <c r="JT181" s="394">
        <v>2.5741160861164518</v>
      </c>
      <c r="JU181" s="394">
        <v>2.5701680736143935</v>
      </c>
      <c r="JV181" s="394">
        <v>2.5662771613795932</v>
      </c>
      <c r="JW181" s="394">
        <v>2.5624421195406195</v>
      </c>
      <c r="JX181" s="394">
        <v>2.5586617532942109</v>
      </c>
      <c r="JY181" s="394">
        <v>2.5549349016642187</v>
      </c>
      <c r="JZ181" s="394">
        <v>2.5512604363128846</v>
      </c>
      <c r="KA181" s="394">
        <v>2.5476372604018982</v>
      </c>
      <c r="KB181" s="394">
        <v>2.544064307500812</v>
      </c>
      <c r="KC181" s="394">
        <v>2.540540540540543</v>
      </c>
    </row>
    <row r="182" spans="1:289" x14ac:dyDescent="0.25">
      <c r="A182" s="383">
        <v>173</v>
      </c>
      <c r="B182" s="384" t="s">
        <v>852</v>
      </c>
      <c r="C182" s="385" t="s">
        <v>855</v>
      </c>
      <c r="D182" s="385" t="s">
        <v>862</v>
      </c>
      <c r="E182" s="129">
        <v>2080</v>
      </c>
      <c r="F182" s="386">
        <v>9.0952999999999999</v>
      </c>
      <c r="G182" s="386">
        <v>8.5733675527076549</v>
      </c>
      <c r="H182" s="386">
        <v>8.0813861218234084</v>
      </c>
      <c r="I182" s="386">
        <v>7.6176369726938926</v>
      </c>
      <c r="J182" s="386">
        <v>7.1804999999999994</v>
      </c>
      <c r="K182" s="386">
        <v>8.6972870640414435</v>
      </c>
      <c r="L182" s="386">
        <v>10.534475631828235</v>
      </c>
      <c r="M182" s="386">
        <v>12.759746346237661</v>
      </c>
      <c r="N182" s="386">
        <v>15.455076504085076</v>
      </c>
      <c r="O182" s="386">
        <v>18.719760037984809</v>
      </c>
      <c r="P182" s="386">
        <v>20.63740969533082</v>
      </c>
      <c r="Q182" s="386">
        <v>22.751503121232485</v>
      </c>
      <c r="R182" s="386">
        <v>25.082163988466277</v>
      </c>
      <c r="S182" s="386">
        <v>27.651577436094886</v>
      </c>
      <c r="T182" s="386">
        <v>30.48420124579156</v>
      </c>
      <c r="U182" s="386">
        <v>32.412077036999726</v>
      </c>
      <c r="V182" s="386">
        <v>34.461875165498576</v>
      </c>
      <c r="W182" s="386">
        <v>36.641306219490012</v>
      </c>
      <c r="X182" s="386">
        <v>38.958568418661201</v>
      </c>
      <c r="Y182" s="386">
        <v>41.422378452877965</v>
      </c>
      <c r="Z182" s="386">
        <v>43.226169772573122</v>
      </c>
      <c r="AA182" s="386">
        <v>45.108509530251119</v>
      </c>
      <c r="AB182" s="386">
        <v>47.072818219758545</v>
      </c>
      <c r="AC182" s="386">
        <v>49.122665284793243</v>
      </c>
      <c r="AD182" s="386">
        <v>51.261775605119261</v>
      </c>
      <c r="AE182" s="386">
        <v>53.674324362549036</v>
      </c>
      <c r="AF182" s="386">
        <v>56.200415646320693</v>
      </c>
      <c r="AG182" s="386">
        <v>58.845393143374608</v>
      </c>
      <c r="AH182" s="386">
        <v>61.614852032237941</v>
      </c>
      <c r="AI182" s="386">
        <v>64.514650819050743</v>
      </c>
      <c r="AJ182" s="386">
        <v>66.827961327341669</v>
      </c>
      <c r="AK182" s="386">
        <v>69.224220521548588</v>
      </c>
      <c r="AL182" s="386">
        <v>71.706402703854678</v>
      </c>
      <c r="AM182" s="386">
        <v>74.277588826396396</v>
      </c>
      <c r="AN182" s="386">
        <v>76.940970315425162</v>
      </c>
      <c r="AO182" s="387">
        <v>76.940970315425162</v>
      </c>
      <c r="AP182" s="387">
        <v>76.940970315425162</v>
      </c>
      <c r="AQ182" s="387">
        <v>76.940970315425162</v>
      </c>
      <c r="AR182" s="387">
        <v>76.940970315425162</v>
      </c>
      <c r="AS182" s="387">
        <v>76.940970315425162</v>
      </c>
      <c r="AT182" s="387">
        <v>76.940970315425162</v>
      </c>
      <c r="AU182" s="387">
        <v>76.940970315425162</v>
      </c>
      <c r="AV182" s="387">
        <v>76.940970315425162</v>
      </c>
      <c r="AW182" s="387">
        <v>76.940970315425162</v>
      </c>
      <c r="AX182" s="387">
        <v>76.940970315425162</v>
      </c>
      <c r="AY182" s="387">
        <v>76.940970315425162</v>
      </c>
      <c r="AZ182" s="387">
        <v>76.940970315425162</v>
      </c>
      <c r="BA182" s="387">
        <v>76.940970315425162</v>
      </c>
      <c r="BB182" s="387">
        <v>76.940970315425162</v>
      </c>
      <c r="BC182" s="387">
        <v>76.940970315425162</v>
      </c>
      <c r="BD182" s="387">
        <v>76.940970315425162</v>
      </c>
      <c r="BE182" s="387">
        <v>76.940970315425162</v>
      </c>
      <c r="BF182" s="387">
        <v>76.940970315425162</v>
      </c>
      <c r="BG182" s="387">
        <v>76.940970315425162</v>
      </c>
      <c r="BH182" s="387">
        <v>76.940970315425162</v>
      </c>
      <c r="BI182" s="387">
        <v>76.940970315425162</v>
      </c>
      <c r="BJ182" s="387">
        <v>76.940970315425162</v>
      </c>
      <c r="BK182" s="387">
        <v>76.940970315425162</v>
      </c>
      <c r="BL182" s="387">
        <v>76.940970315425162</v>
      </c>
      <c r="BM182" s="387">
        <v>76.940970315425162</v>
      </c>
      <c r="BN182" s="387">
        <v>76.940970315425162</v>
      </c>
      <c r="BO182" s="387">
        <v>76.940970315425162</v>
      </c>
      <c r="BP182" s="387">
        <v>76.940970315425162</v>
      </c>
      <c r="CA182" s="386">
        <v>190</v>
      </c>
      <c r="CB182" s="386">
        <v>179.09687805948727</v>
      </c>
      <c r="CC182" s="386">
        <v>168.81943016134133</v>
      </c>
      <c r="CD182" s="386">
        <v>159.13175209304143</v>
      </c>
      <c r="CE182" s="386">
        <v>150</v>
      </c>
      <c r="CF182" s="386">
        <v>156.1871068143015</v>
      </c>
      <c r="CG182" s="386">
        <v>162.62941556681352</v>
      </c>
      <c r="CH182" s="386">
        <v>169.3374526685422</v>
      </c>
      <c r="CI182" s="386">
        <v>176.32217871735551</v>
      </c>
      <c r="CJ182" s="386">
        <v>183.59500640705298</v>
      </c>
      <c r="CK182" s="386">
        <v>189.43918925649461</v>
      </c>
      <c r="CL182" s="386">
        <v>195.46940370802668</v>
      </c>
      <c r="CM182" s="386">
        <v>201.69157150603465</v>
      </c>
      <c r="CN182" s="386">
        <v>208.11180289543924</v>
      </c>
      <c r="CO182" s="386">
        <v>214.73640262203168</v>
      </c>
      <c r="CP182" s="386">
        <v>220.08206613995711</v>
      </c>
      <c r="CQ182" s="386">
        <v>225.56080499163102</v>
      </c>
      <c r="CR182" s="386">
        <v>231.17593196402422</v>
      </c>
      <c r="CS182" s="386">
        <v>236.93084231286556</v>
      </c>
      <c r="CT182" s="386">
        <v>242.82901581562538</v>
      </c>
      <c r="CU182" s="386">
        <v>247.65267234476764</v>
      </c>
      <c r="CV182" s="386">
        <v>252.57214799269593</v>
      </c>
      <c r="CW182" s="386">
        <v>257.58934615022378</v>
      </c>
      <c r="CX182" s="386">
        <v>262.70620801791108</v>
      </c>
      <c r="CY182" s="386">
        <v>267.92471335713282</v>
      </c>
      <c r="CZ182" s="386">
        <v>274.34500953001594</v>
      </c>
      <c r="DA182" s="386">
        <v>280.91915564988994</v>
      </c>
      <c r="DB182" s="386">
        <v>287.65083843237534</v>
      </c>
      <c r="DC182" s="386">
        <v>294.54383293808291</v>
      </c>
      <c r="DD182" s="386">
        <v>301.60200468963012</v>
      </c>
      <c r="DE182" s="386">
        <v>307.65541425350693</v>
      </c>
      <c r="DF182" s="386">
        <v>313.83032091215853</v>
      </c>
      <c r="DG182" s="386">
        <v>320.12916321593951</v>
      </c>
      <c r="DH182" s="386">
        <v>326.55442865899073</v>
      </c>
      <c r="DI182" s="386">
        <v>333.10865466158276</v>
      </c>
      <c r="DJ182" s="387">
        <v>333.10865466158276</v>
      </c>
      <c r="DK182" s="387">
        <v>333.10865466158276</v>
      </c>
      <c r="DL182" s="387">
        <v>333.10865466158276</v>
      </c>
      <c r="DM182" s="387">
        <v>333.10865466158276</v>
      </c>
      <c r="DN182" s="387">
        <v>333.10865466158276</v>
      </c>
      <c r="DO182" s="387">
        <v>333.10865466158276</v>
      </c>
      <c r="DP182" s="387">
        <v>333.10865466158276</v>
      </c>
      <c r="DQ182" s="387">
        <v>333.10865466158276</v>
      </c>
      <c r="DR182" s="387">
        <v>333.10865466158276</v>
      </c>
      <c r="DS182" s="387">
        <v>333.10865466158276</v>
      </c>
      <c r="DT182" s="387">
        <v>333.10865466158276</v>
      </c>
      <c r="DU182" s="387">
        <v>333.10865466158276</v>
      </c>
      <c r="DV182" s="387">
        <v>333.10865466158276</v>
      </c>
      <c r="DW182" s="387">
        <v>333.10865466158276</v>
      </c>
      <c r="DX182" s="387">
        <v>333.10865466158276</v>
      </c>
      <c r="DY182" s="387">
        <v>333.10865466158276</v>
      </c>
      <c r="DZ182" s="387">
        <v>333.10865466158276</v>
      </c>
      <c r="EA182" s="387">
        <v>333.10865466158276</v>
      </c>
      <c r="EB182" s="387">
        <v>333.10865466158276</v>
      </c>
      <c r="EC182" s="387">
        <v>333.10865466158276</v>
      </c>
      <c r="ED182" s="387">
        <v>333.10865466158276</v>
      </c>
      <c r="EE182" s="387">
        <v>333.10865466158276</v>
      </c>
      <c r="EF182" s="387">
        <v>333.10865466158276</v>
      </c>
      <c r="EG182" s="387">
        <v>333.10865466158276</v>
      </c>
      <c r="EH182" s="387">
        <v>333.10865466158276</v>
      </c>
      <c r="EI182" s="387">
        <v>333.10865466158276</v>
      </c>
      <c r="EJ182" s="387">
        <v>333.10865466158276</v>
      </c>
      <c r="EK182" s="387">
        <v>333.10865466158276</v>
      </c>
      <c r="EY182" s="386">
        <v>7</v>
      </c>
      <c r="EZ182" s="386">
        <v>12</v>
      </c>
      <c r="FA182" s="386">
        <v>17</v>
      </c>
      <c r="FB182" s="386">
        <v>22</v>
      </c>
      <c r="FC182" s="386">
        <v>27.299999999999997</v>
      </c>
      <c r="FD182" s="386">
        <v>32</v>
      </c>
      <c r="FE182" s="386">
        <v>36</v>
      </c>
      <c r="FF182" s="386">
        <v>40</v>
      </c>
      <c r="FG182" s="386">
        <v>44</v>
      </c>
      <c r="FH182" s="386">
        <v>48</v>
      </c>
      <c r="FI182" s="386">
        <v>52.8</v>
      </c>
      <c r="FJ182" s="386">
        <v>57</v>
      </c>
      <c r="FK182" s="386">
        <v>61</v>
      </c>
      <c r="FL182" s="386">
        <v>65</v>
      </c>
      <c r="FM182" s="386">
        <v>69</v>
      </c>
      <c r="FN182" s="386">
        <v>73</v>
      </c>
      <c r="FO182" s="386">
        <v>77</v>
      </c>
      <c r="FP182" s="386">
        <v>81</v>
      </c>
      <c r="FQ182" s="386">
        <v>85</v>
      </c>
      <c r="FR182" s="386">
        <v>89</v>
      </c>
      <c r="FS182" s="386">
        <v>93</v>
      </c>
      <c r="FT182" s="386">
        <v>97</v>
      </c>
      <c r="FU182" s="386">
        <v>101</v>
      </c>
      <c r="FV182" s="386">
        <v>105</v>
      </c>
      <c r="FW182" s="386">
        <v>109</v>
      </c>
      <c r="FX182" s="386">
        <v>113</v>
      </c>
      <c r="FY182" s="386">
        <v>117</v>
      </c>
      <c r="FZ182" s="386">
        <v>121</v>
      </c>
      <c r="GA182" s="386">
        <v>125</v>
      </c>
      <c r="GB182" s="386">
        <v>129</v>
      </c>
      <c r="GC182" s="386">
        <v>135</v>
      </c>
      <c r="GD182" s="387">
        <v>172.82142857142856</v>
      </c>
      <c r="GE182" s="387">
        <v>210.64285714285711</v>
      </c>
      <c r="GF182" s="387">
        <v>248.46428571428567</v>
      </c>
      <c r="GG182" s="387">
        <v>286.28571428571422</v>
      </c>
      <c r="GH182" s="387">
        <v>324.10714285714278</v>
      </c>
      <c r="GI182" s="387">
        <v>361.92857142857133</v>
      </c>
      <c r="GJ182" s="387">
        <v>399.74999999999989</v>
      </c>
      <c r="GK182" s="387">
        <v>437.57142857142844</v>
      </c>
      <c r="GL182" s="387">
        <v>475.392857142857</v>
      </c>
      <c r="GM182" s="387">
        <v>513.21428571428555</v>
      </c>
      <c r="GN182" s="387">
        <v>551.03571428571411</v>
      </c>
      <c r="GO182" s="387">
        <v>588.85714285714266</v>
      </c>
      <c r="GP182" s="387">
        <v>626.67857142857122</v>
      </c>
      <c r="GQ182" s="387">
        <v>664.49999999999977</v>
      </c>
      <c r="GR182" s="387">
        <v>702.32142857142833</v>
      </c>
      <c r="GS182" s="387">
        <v>740.14285714285688</v>
      </c>
      <c r="GT182" s="387">
        <v>777.96428571428544</v>
      </c>
      <c r="GU182" s="387">
        <v>815.78571428571399</v>
      </c>
      <c r="GV182" s="387">
        <v>853.60714285714255</v>
      </c>
      <c r="GW182" s="387">
        <v>891.4285714285711</v>
      </c>
      <c r="GX182" s="387">
        <v>929.24999999999966</v>
      </c>
      <c r="GY182" s="387">
        <v>967.07142857142821</v>
      </c>
      <c r="GZ182" s="387">
        <v>1004.8928571428568</v>
      </c>
      <c r="HA182" s="387">
        <v>1042.7142857142853</v>
      </c>
      <c r="HB182" s="387">
        <v>1080.535714285714</v>
      </c>
      <c r="HC182" s="387">
        <v>1118.3571428571427</v>
      </c>
      <c r="HD182" s="387">
        <v>1156.1785714285713</v>
      </c>
      <c r="HE182" s="387">
        <v>1194</v>
      </c>
      <c r="HS182" s="394">
        <v>20.889910173386255</v>
      </c>
      <c r="HT182" s="394">
        <v>20.889910173386255</v>
      </c>
      <c r="HU182" s="394">
        <v>20.889910173386259</v>
      </c>
      <c r="HV182" s="394">
        <v>20.889910173386255</v>
      </c>
      <c r="HW182" s="394">
        <v>20.889910173386255</v>
      </c>
      <c r="HX182" s="394">
        <v>17.958140931101415</v>
      </c>
      <c r="HY182" s="394">
        <v>15.43782730632123</v>
      </c>
      <c r="HZ182" s="394">
        <v>13.271224056775473</v>
      </c>
      <c r="IA182" s="394">
        <v>11.408690126558103</v>
      </c>
      <c r="IB182" s="394">
        <v>9.8075512738686292</v>
      </c>
      <c r="IC182" s="394">
        <v>9.179407302233038</v>
      </c>
      <c r="ID182" s="394">
        <v>8.5914940505890307</v>
      </c>
      <c r="IE182" s="394">
        <v>8.0412348630995325</v>
      </c>
      <c r="IF182" s="394">
        <v>7.5262181109342885</v>
      </c>
      <c r="IG182" s="394">
        <v>7.0441866227896233</v>
      </c>
      <c r="IH182" s="394">
        <v>6.7901253563208659</v>
      </c>
      <c r="II182" s="394">
        <v>6.5452272666070908</v>
      </c>
      <c r="IJ182" s="394">
        <v>6.3091618671896192</v>
      </c>
      <c r="IK182" s="394">
        <v>6.0816105911986078</v>
      </c>
      <c r="IL182" s="394">
        <v>5.8622663614516322</v>
      </c>
      <c r="IM182" s="394">
        <v>5.72923008556503</v>
      </c>
      <c r="IN182" s="394">
        <v>5.5992128896059725</v>
      </c>
      <c r="IO182" s="394">
        <v>5.4721462596030026</v>
      </c>
      <c r="IP182" s="394">
        <v>5.3479632364173906</v>
      </c>
      <c r="IQ182" s="394">
        <v>5.2265983804582943</v>
      </c>
      <c r="IR182" s="394">
        <v>5.1112894812969207</v>
      </c>
      <c r="IS182" s="394">
        <v>4.9985245201345956</v>
      </c>
      <c r="IT182" s="394">
        <v>4.8882473727641651</v>
      </c>
      <c r="IU182" s="394">
        <v>4.7804031531873603</v>
      </c>
      <c r="IV182" s="394">
        <v>4.6749381862975081</v>
      </c>
      <c r="IW182" s="394">
        <v>4.6036929474255004</v>
      </c>
      <c r="IX182" s="394">
        <v>4.5335334735111577</v>
      </c>
      <c r="IY182" s="394">
        <v>4.4644432176867594</v>
      </c>
      <c r="IZ182" s="394">
        <v>4.39640588525595</v>
      </c>
      <c r="JA182" s="394">
        <v>4.3294054298506941</v>
      </c>
      <c r="JB182" s="394">
        <v>4.3294054298506941</v>
      </c>
      <c r="JC182" s="394">
        <v>4.3294054298506941</v>
      </c>
      <c r="JD182" s="394">
        <v>4.3294054298506941</v>
      </c>
      <c r="JE182" s="394">
        <v>4.3294054298506941</v>
      </c>
      <c r="JF182" s="394">
        <v>4.3294054298506941</v>
      </c>
      <c r="JG182" s="394">
        <v>4.3294054298506941</v>
      </c>
      <c r="JH182" s="394">
        <v>4.3294054298506941</v>
      </c>
      <c r="JI182" s="394">
        <v>4.3294054298506941</v>
      </c>
      <c r="JJ182" s="394">
        <v>4.3294054298506941</v>
      </c>
      <c r="JK182" s="394">
        <v>4.3294054298506941</v>
      </c>
      <c r="JL182" s="394">
        <v>4.3294054298506941</v>
      </c>
      <c r="JM182" s="394">
        <v>4.3294054298506941</v>
      </c>
      <c r="JN182" s="394">
        <v>4.3294054298506941</v>
      </c>
      <c r="JO182" s="394">
        <v>4.3294054298506941</v>
      </c>
      <c r="JP182" s="394">
        <v>4.3294054298506941</v>
      </c>
      <c r="JQ182" s="394">
        <v>4.3294054298506941</v>
      </c>
      <c r="JR182" s="394">
        <v>4.3294054298506941</v>
      </c>
      <c r="JS182" s="394">
        <v>4.3294054298506941</v>
      </c>
      <c r="JT182" s="394">
        <v>4.3294054298506941</v>
      </c>
      <c r="JU182" s="394">
        <v>4.3294054298506941</v>
      </c>
      <c r="JV182" s="394">
        <v>4.3294054298506941</v>
      </c>
      <c r="JW182" s="394">
        <v>4.3294054298506941</v>
      </c>
      <c r="JX182" s="394">
        <v>4.3294054298506941</v>
      </c>
      <c r="JY182" s="394">
        <v>4.3294054298506941</v>
      </c>
      <c r="JZ182" s="394">
        <v>4.3294054298506941</v>
      </c>
      <c r="KA182" s="394">
        <v>4.3294054298506941</v>
      </c>
      <c r="KB182" s="394">
        <v>4.3294054298506941</v>
      </c>
      <c r="KC182" s="394">
        <v>4.3294054298506941</v>
      </c>
    </row>
    <row r="183" spans="1:289" x14ac:dyDescent="0.25">
      <c r="A183" s="383">
        <v>174</v>
      </c>
      <c r="B183" s="384" t="s">
        <v>859</v>
      </c>
      <c r="C183" s="385" t="s">
        <v>855</v>
      </c>
      <c r="D183" s="385" t="s">
        <v>862</v>
      </c>
      <c r="E183" s="129">
        <v>2080</v>
      </c>
      <c r="F183" s="386">
        <v>66.698849999999993</v>
      </c>
      <c r="G183" s="386">
        <v>64.298534722710158</v>
      </c>
      <c r="H183" s="386">
        <v>61.984600446447949</v>
      </c>
      <c r="I183" s="386">
        <v>59.753938547355013</v>
      </c>
      <c r="J183" s="386">
        <v>57.603552272727278</v>
      </c>
      <c r="K183" s="386">
        <v>57.603552272727278</v>
      </c>
      <c r="L183" s="386">
        <v>57.603552272727278</v>
      </c>
      <c r="M183" s="386">
        <v>57.603552272727278</v>
      </c>
      <c r="N183" s="386">
        <v>57.603552272727278</v>
      </c>
      <c r="O183" s="386">
        <v>57.603552272727278</v>
      </c>
      <c r="P183" s="386">
        <v>57.603552272727278</v>
      </c>
      <c r="Q183" s="386">
        <v>57.603552272727278</v>
      </c>
      <c r="R183" s="386">
        <v>57.603552272727278</v>
      </c>
      <c r="S183" s="386">
        <v>57.603552272727278</v>
      </c>
      <c r="T183" s="386">
        <v>57.603552272727278</v>
      </c>
      <c r="U183" s="386">
        <v>87.29928024188149</v>
      </c>
      <c r="V183" s="386">
        <v>132.30372138627365</v>
      </c>
      <c r="W183" s="386">
        <v>200.50880882588439</v>
      </c>
      <c r="X183" s="386">
        <v>303.87491746657815</v>
      </c>
      <c r="Y183" s="386">
        <v>460.5282232039234</v>
      </c>
      <c r="Z183" s="386">
        <v>542.73860124524106</v>
      </c>
      <c r="AA183" s="386">
        <v>639.62461894806893</v>
      </c>
      <c r="AB183" s="386">
        <v>753.80607206819661</v>
      </c>
      <c r="AC183" s="386">
        <v>888.37042454899199</v>
      </c>
      <c r="AD183" s="386">
        <v>1046.9562934775049</v>
      </c>
      <c r="AE183" s="386">
        <v>1096.2113134218321</v>
      </c>
      <c r="AF183" s="386">
        <v>1147.7835809961036</v>
      </c>
      <c r="AG183" s="386">
        <v>1201.7821132423296</v>
      </c>
      <c r="AH183" s="386">
        <v>1258.3210560093405</v>
      </c>
      <c r="AI183" s="386">
        <v>1317.5199252422121</v>
      </c>
      <c r="AJ183" s="386">
        <v>1317.5199252422121</v>
      </c>
      <c r="AK183" s="386">
        <v>1317.5199252422121</v>
      </c>
      <c r="AL183" s="386">
        <v>1317.5199252422121</v>
      </c>
      <c r="AM183" s="386">
        <v>1317.5199252422121</v>
      </c>
      <c r="AN183" s="386">
        <v>1317.5199252422121</v>
      </c>
      <c r="AO183" s="387">
        <v>1401.2156421978475</v>
      </c>
      <c r="AP183" s="387">
        <v>1484.9113591534829</v>
      </c>
      <c r="AQ183" s="387">
        <v>1568.6070761091182</v>
      </c>
      <c r="AR183" s="387">
        <v>1652.3027930647536</v>
      </c>
      <c r="AS183" s="387">
        <v>1735.9985100203889</v>
      </c>
      <c r="AT183" s="387">
        <v>1819.6942269760243</v>
      </c>
      <c r="AU183" s="387">
        <v>1903.3899439316597</v>
      </c>
      <c r="AV183" s="387">
        <v>1987.085660887295</v>
      </c>
      <c r="AW183" s="387">
        <v>2070.7813778429304</v>
      </c>
      <c r="AX183" s="387">
        <v>2154.4770947985658</v>
      </c>
      <c r="AY183" s="387">
        <v>2238.1728117542011</v>
      </c>
      <c r="AZ183" s="387">
        <v>2321.8685287098365</v>
      </c>
      <c r="BA183" s="387">
        <v>2405.5642456654718</v>
      </c>
      <c r="BB183" s="387">
        <v>2489.2599626211072</v>
      </c>
      <c r="BC183" s="387">
        <v>2572.9556795767426</v>
      </c>
      <c r="BD183" s="387">
        <v>2656.6513965323779</v>
      </c>
      <c r="BE183" s="387">
        <v>2740.3471134880133</v>
      </c>
      <c r="BF183" s="387">
        <v>2824.0428304436487</v>
      </c>
      <c r="BG183" s="387">
        <v>2907.738547399284</v>
      </c>
      <c r="BH183" s="387">
        <v>2991.4342643549194</v>
      </c>
      <c r="BI183" s="387">
        <v>3075.1299813105547</v>
      </c>
      <c r="BJ183" s="387">
        <v>3158.8256982661901</v>
      </c>
      <c r="BK183" s="387">
        <v>3242.5214152218255</v>
      </c>
      <c r="BL183" s="387">
        <v>3326.2171321774608</v>
      </c>
      <c r="BM183" s="387">
        <v>3409.9128491330962</v>
      </c>
      <c r="BN183" s="387">
        <v>3493.6085660887315</v>
      </c>
      <c r="BO183" s="387">
        <v>3577.3042830443669</v>
      </c>
      <c r="BP183" s="387">
        <v>3661.0000000000023</v>
      </c>
      <c r="CA183" s="386">
        <v>220</v>
      </c>
      <c r="CB183" s="386">
        <v>212.08278162211548</v>
      </c>
      <c r="CC183" s="386">
        <v>204.45048300260873</v>
      </c>
      <c r="CD183" s="386">
        <v>197.09285063262865</v>
      </c>
      <c r="CE183" s="386">
        <v>190</v>
      </c>
      <c r="CF183" s="386">
        <v>189.32349369258324</v>
      </c>
      <c r="CG183" s="386">
        <v>188.64939612613477</v>
      </c>
      <c r="CH183" s="386">
        <v>187.97769872418903</v>
      </c>
      <c r="CI183" s="386">
        <v>187.30839294081744</v>
      </c>
      <c r="CJ183" s="386">
        <v>186.64147026051972</v>
      </c>
      <c r="CK183" s="386">
        <v>185.96487662654775</v>
      </c>
      <c r="CL183" s="386">
        <v>185.29073571085371</v>
      </c>
      <c r="CM183" s="386">
        <v>184.61903862209331</v>
      </c>
      <c r="CN183" s="386">
        <v>183.94977650115428</v>
      </c>
      <c r="CO183" s="386">
        <v>183.28294052103945</v>
      </c>
      <c r="CP183" s="386">
        <v>270.53767698795957</v>
      </c>
      <c r="CQ183" s="386">
        <v>399.33140783301565</v>
      </c>
      <c r="CR183" s="386">
        <v>589.4394269120429</v>
      </c>
      <c r="CS183" s="386">
        <v>870.05136882116346</v>
      </c>
      <c r="CT183" s="386">
        <v>1284.2530543864339</v>
      </c>
      <c r="CU183" s="386">
        <v>1504.0258680283353</v>
      </c>
      <c r="CV183" s="386">
        <v>1761.4081617108768</v>
      </c>
      <c r="CW183" s="386">
        <v>2062.8360044158758</v>
      </c>
      <c r="CX183" s="386">
        <v>2415.8468625359606</v>
      </c>
      <c r="CY183" s="386">
        <v>2829.2680808029081</v>
      </c>
      <c r="CZ183" s="386">
        <v>2948.520430626304</v>
      </c>
      <c r="DA183" s="386">
        <v>3072.7992122095229</v>
      </c>
      <c r="DB183" s="386">
        <v>3202.3162873420692</v>
      </c>
      <c r="DC183" s="386">
        <v>3337.2924476905441</v>
      </c>
      <c r="DD183" s="386">
        <v>3477.9577911888641</v>
      </c>
      <c r="DE183" s="386">
        <v>3477.9583539125456</v>
      </c>
      <c r="DF183" s="386">
        <v>3477.958916636318</v>
      </c>
      <c r="DG183" s="386">
        <v>3477.9594793601814</v>
      </c>
      <c r="DH183" s="386">
        <v>3477.9600420841357</v>
      </c>
      <c r="DI183" s="386">
        <v>3477.9606048081828</v>
      </c>
      <c r="DJ183" s="387">
        <v>3692.0691546364619</v>
      </c>
      <c r="DK183" s="387">
        <v>3906.1777044647411</v>
      </c>
      <c r="DL183" s="387">
        <v>4120.2862542930206</v>
      </c>
      <c r="DM183" s="387">
        <v>4334.3948041212998</v>
      </c>
      <c r="DN183" s="387">
        <v>4548.5033539495789</v>
      </c>
      <c r="DO183" s="387">
        <v>4762.6119037778581</v>
      </c>
      <c r="DP183" s="387">
        <v>4976.7204536061372</v>
      </c>
      <c r="DQ183" s="387">
        <v>5190.8290034344163</v>
      </c>
      <c r="DR183" s="387">
        <v>5404.9375532626955</v>
      </c>
      <c r="DS183" s="387">
        <v>5619.0461030909746</v>
      </c>
      <c r="DT183" s="387">
        <v>5833.1546529192537</v>
      </c>
      <c r="DU183" s="387">
        <v>6047.2632027475329</v>
      </c>
      <c r="DV183" s="387">
        <v>6261.371752575812</v>
      </c>
      <c r="DW183" s="387">
        <v>6475.4803024040912</v>
      </c>
      <c r="DX183" s="387">
        <v>6689.5888522323703</v>
      </c>
      <c r="DY183" s="387">
        <v>6903.6974020606494</v>
      </c>
      <c r="DZ183" s="387">
        <v>7117.8059518889286</v>
      </c>
      <c r="EA183" s="387">
        <v>7331.9145017172077</v>
      </c>
      <c r="EB183" s="387">
        <v>7546.0230515454869</v>
      </c>
      <c r="EC183" s="387">
        <v>7760.131601373766</v>
      </c>
      <c r="ED183" s="387">
        <v>7974.2401512020451</v>
      </c>
      <c r="EE183" s="387">
        <v>8188.3487010303243</v>
      </c>
      <c r="EF183" s="387">
        <v>8402.4572508586043</v>
      </c>
      <c r="EG183" s="387">
        <v>8616.5658006868834</v>
      </c>
      <c r="EH183" s="387">
        <v>8830.6743505151626</v>
      </c>
      <c r="EI183" s="387">
        <v>9044.7829003434417</v>
      </c>
      <c r="EJ183" s="387">
        <v>9258.8914501717209</v>
      </c>
      <c r="EK183" s="387">
        <v>9473</v>
      </c>
      <c r="EY183" s="386">
        <v>62</v>
      </c>
      <c r="EZ183" s="386">
        <v>62</v>
      </c>
      <c r="FA183" s="386">
        <v>62</v>
      </c>
      <c r="FB183" s="386">
        <v>62</v>
      </c>
      <c r="FC183" s="386">
        <v>63.8</v>
      </c>
      <c r="FD183" s="386">
        <v>65</v>
      </c>
      <c r="FE183" s="386">
        <v>66</v>
      </c>
      <c r="FF183" s="386">
        <v>67</v>
      </c>
      <c r="FG183" s="386">
        <v>68</v>
      </c>
      <c r="FH183" s="386">
        <v>69</v>
      </c>
      <c r="FI183" s="386">
        <v>69.900000000000006</v>
      </c>
      <c r="FJ183" s="386">
        <v>71</v>
      </c>
      <c r="FK183" s="386">
        <v>72</v>
      </c>
      <c r="FL183" s="386">
        <v>73</v>
      </c>
      <c r="FM183" s="386">
        <v>74</v>
      </c>
      <c r="FN183" s="386">
        <v>75</v>
      </c>
      <c r="FO183" s="386">
        <v>76</v>
      </c>
      <c r="FP183" s="386">
        <v>77</v>
      </c>
      <c r="FQ183" s="386">
        <v>78</v>
      </c>
      <c r="FR183" s="386">
        <v>79</v>
      </c>
      <c r="FS183" s="386">
        <v>80</v>
      </c>
      <c r="FT183" s="386">
        <v>81</v>
      </c>
      <c r="FU183" s="386">
        <v>82</v>
      </c>
      <c r="FV183" s="386">
        <v>83</v>
      </c>
      <c r="FW183" s="386">
        <v>84</v>
      </c>
      <c r="FX183" s="386">
        <v>85</v>
      </c>
      <c r="FY183" s="386">
        <v>86</v>
      </c>
      <c r="FZ183" s="386">
        <v>87</v>
      </c>
      <c r="GA183" s="386">
        <v>88</v>
      </c>
      <c r="GB183" s="386">
        <v>89</v>
      </c>
      <c r="GC183" s="386">
        <v>83.3</v>
      </c>
      <c r="GD183" s="387">
        <v>112.075</v>
      </c>
      <c r="GE183" s="387">
        <v>140.85</v>
      </c>
      <c r="GF183" s="387">
        <v>169.625</v>
      </c>
      <c r="GG183" s="387">
        <v>198.4</v>
      </c>
      <c r="GH183" s="387">
        <v>227.17500000000001</v>
      </c>
      <c r="GI183" s="387">
        <v>255.95000000000002</v>
      </c>
      <c r="GJ183" s="387">
        <v>284.72500000000002</v>
      </c>
      <c r="GK183" s="387">
        <v>313.5</v>
      </c>
      <c r="GL183" s="387">
        <v>342.27499999999998</v>
      </c>
      <c r="GM183" s="387">
        <v>371.04999999999995</v>
      </c>
      <c r="GN183" s="387">
        <v>399.82499999999993</v>
      </c>
      <c r="GO183" s="387">
        <v>428.59999999999991</v>
      </c>
      <c r="GP183" s="387">
        <v>457.37499999999989</v>
      </c>
      <c r="GQ183" s="387">
        <v>486.14999999999986</v>
      </c>
      <c r="GR183" s="387">
        <v>514.92499999999984</v>
      </c>
      <c r="GS183" s="387">
        <v>543.69999999999982</v>
      </c>
      <c r="GT183" s="387">
        <v>572.4749999999998</v>
      </c>
      <c r="GU183" s="387">
        <v>601.24999999999977</v>
      </c>
      <c r="GV183" s="387">
        <v>630.02499999999975</v>
      </c>
      <c r="GW183" s="387">
        <v>658.79999999999973</v>
      </c>
      <c r="GX183" s="387">
        <v>687.5749999999997</v>
      </c>
      <c r="GY183" s="387">
        <v>716.34999999999968</v>
      </c>
      <c r="GZ183" s="387">
        <v>745.12499999999966</v>
      </c>
      <c r="HA183" s="387">
        <v>773.89999999999964</v>
      </c>
      <c r="HB183" s="387">
        <v>802.67499999999961</v>
      </c>
      <c r="HC183" s="387">
        <v>831.44999999999959</v>
      </c>
      <c r="HD183" s="387">
        <v>860.22499999999957</v>
      </c>
      <c r="HE183" s="387">
        <v>888.99999999999955</v>
      </c>
      <c r="HS183" s="394">
        <v>3.2984076936858733</v>
      </c>
      <c r="HT183" s="394">
        <v>3.2984076936858737</v>
      </c>
      <c r="HU183" s="394">
        <v>3.2984076936858733</v>
      </c>
      <c r="HV183" s="394">
        <v>3.2984076936858733</v>
      </c>
      <c r="HW183" s="394">
        <v>3.2984076936858728</v>
      </c>
      <c r="HX183" s="394">
        <v>3.2866635167952913</v>
      </c>
      <c r="HY183" s="394">
        <v>3.2749611557454572</v>
      </c>
      <c r="HZ183" s="394">
        <v>3.2633004616485799</v>
      </c>
      <c r="IA183" s="394">
        <v>3.2516812861469941</v>
      </c>
      <c r="IB183" s="394">
        <v>3.2401034814112699</v>
      </c>
      <c r="IC183" s="394">
        <v>3.2283577885281538</v>
      </c>
      <c r="ID183" s="394">
        <v>3.2166546749336611</v>
      </c>
      <c r="IE183" s="394">
        <v>3.2049939862736943</v>
      </c>
      <c r="IF183" s="394">
        <v>3.1933755687537055</v>
      </c>
      <c r="IG183" s="394">
        <v>3.181799269136667</v>
      </c>
      <c r="IH183" s="394">
        <v>3.0989680125469143</v>
      </c>
      <c r="II183" s="394">
        <v>3.0182930884243881</v>
      </c>
      <c r="IJ183" s="394">
        <v>2.9397183613209421</v>
      </c>
      <c r="IK183" s="394">
        <v>2.8631891571533097</v>
      </c>
      <c r="IL183" s="394">
        <v>2.7886522251596344</v>
      </c>
      <c r="IM183" s="394">
        <v>2.7711790990682239</v>
      </c>
      <c r="IN183" s="394">
        <v>2.753815456021222</v>
      </c>
      <c r="IO183" s="394">
        <v>2.7365606100202009</v>
      </c>
      <c r="IP183" s="394">
        <v>2.7194138793650611</v>
      </c>
      <c r="IQ183" s="394">
        <v>2.7023745866270952</v>
      </c>
      <c r="IR183" s="394">
        <v>2.6897372746705877</v>
      </c>
      <c r="IS183" s="394">
        <v>2.677159059500394</v>
      </c>
      <c r="IT183" s="394">
        <v>2.6646396647578894</v>
      </c>
      <c r="IU183" s="394">
        <v>2.6521788153768058</v>
      </c>
      <c r="IV183" s="394">
        <v>2.6397762375771876</v>
      </c>
      <c r="IW183" s="394">
        <v>2.6397766646854768</v>
      </c>
      <c r="IX183" s="394">
        <v>2.6397770917938352</v>
      </c>
      <c r="IY183" s="394">
        <v>2.6397775189022625</v>
      </c>
      <c r="IZ183" s="394">
        <v>2.6397779460107591</v>
      </c>
      <c r="JA183" s="394">
        <v>2.6397783731193258</v>
      </c>
      <c r="JB183" s="394">
        <v>2.6349043241091312</v>
      </c>
      <c r="JC183" s="394">
        <v>2.6305797180321737</v>
      </c>
      <c r="JD183" s="394">
        <v>2.6267166054824034</v>
      </c>
      <c r="JE183" s="394">
        <v>2.6232448570045088</v>
      </c>
      <c r="JF183" s="394">
        <v>2.6201078674290783</v>
      </c>
      <c r="JG183" s="394">
        <v>2.6172594456665319</v>
      </c>
      <c r="JH183" s="394">
        <v>2.6146615250715142</v>
      </c>
      <c r="JI183" s="394">
        <v>2.6122824524417085</v>
      </c>
      <c r="JJ183" s="394">
        <v>2.6100956919425524</v>
      </c>
      <c r="JK183" s="394">
        <v>2.60807883112646</v>
      </c>
      <c r="JL183" s="394">
        <v>2.6062128099695001</v>
      </c>
      <c r="JM183" s="394">
        <v>2.6044813166522136</v>
      </c>
      <c r="JN183" s="394">
        <v>2.602870309474389</v>
      </c>
      <c r="JO183" s="394">
        <v>2.6013676352170254</v>
      </c>
      <c r="JP183" s="394">
        <v>2.5999627219901527</v>
      </c>
      <c r="JQ183" s="394">
        <v>2.5986463301401805</v>
      </c>
      <c r="JR183" s="394">
        <v>2.5974103488039977</v>
      </c>
      <c r="JS183" s="394">
        <v>2.5962476286400324</v>
      </c>
      <c r="JT183" s="394">
        <v>2.5951518434471144</v>
      </c>
      <c r="JU183" s="394">
        <v>2.5941173750134805</v>
      </c>
      <c r="JV183" s="394">
        <v>2.5931392167701457</v>
      </c>
      <c r="JW183" s="394">
        <v>2.5922128927609802</v>
      </c>
      <c r="JX183" s="394">
        <v>2.5913343891620157</v>
      </c>
      <c r="JY183" s="394">
        <v>2.5905000961395959</v>
      </c>
      <c r="JZ183" s="394">
        <v>2.5897067582710185</v>
      </c>
      <c r="KA183" s="394">
        <v>2.5889514320917542</v>
      </c>
      <c r="KB183" s="394">
        <v>2.5882314496020995</v>
      </c>
      <c r="KC183" s="394">
        <v>2.5875443867795669</v>
      </c>
    </row>
    <row r="184" spans="1:289" x14ac:dyDescent="0.25">
      <c r="A184" s="383">
        <v>175</v>
      </c>
      <c r="B184" s="384" t="s">
        <v>852</v>
      </c>
      <c r="C184" s="385" t="s">
        <v>855</v>
      </c>
      <c r="D184" s="385" t="s">
        <v>862</v>
      </c>
      <c r="E184" s="129">
        <v>2080</v>
      </c>
      <c r="F184" s="386">
        <v>100.04826</v>
      </c>
      <c r="G184" s="386">
        <v>101.8042149335369</v>
      </c>
      <c r="H184" s="386">
        <v>103.59098877115682</v>
      </c>
      <c r="I184" s="386">
        <v>105.4091224178857</v>
      </c>
      <c r="J184" s="386">
        <v>107.25916627221639</v>
      </c>
      <c r="K184" s="386">
        <v>107.25916627221639</v>
      </c>
      <c r="L184" s="386">
        <v>107.25916627221639</v>
      </c>
      <c r="M184" s="386">
        <v>107.25916627221639</v>
      </c>
      <c r="N184" s="386">
        <v>107.25916627221639</v>
      </c>
      <c r="O184" s="386">
        <v>107.25916627221639</v>
      </c>
      <c r="P184" s="386">
        <v>107.25916627221639</v>
      </c>
      <c r="Q184" s="386">
        <v>107.25916627221639</v>
      </c>
      <c r="R184" s="386">
        <v>107.25916627221639</v>
      </c>
      <c r="S184" s="386">
        <v>107.25916627221639</v>
      </c>
      <c r="T184" s="386">
        <v>107.25916627221639</v>
      </c>
      <c r="U184" s="386">
        <v>118.81723461279998</v>
      </c>
      <c r="V184" s="386">
        <v>131.62078106409871</v>
      </c>
      <c r="W184" s="386">
        <v>145.80401626395971</v>
      </c>
      <c r="X184" s="386">
        <v>161.51561316406477</v>
      </c>
      <c r="Y184" s="386">
        <v>178.92026546467741</v>
      </c>
      <c r="Z184" s="386">
        <v>196.13349132001292</v>
      </c>
      <c r="AA184" s="386">
        <v>215.00273497510562</v>
      </c>
      <c r="AB184" s="386">
        <v>235.68731548939044</v>
      </c>
      <c r="AC184" s="386">
        <v>258.36187939203296</v>
      </c>
      <c r="AD184" s="386">
        <v>283.21787527843514</v>
      </c>
      <c r="AE184" s="386">
        <v>292.2475263138677</v>
      </c>
      <c r="AF184" s="386">
        <v>301.56506383154129</v>
      </c>
      <c r="AG184" s="386">
        <v>311.17966632864614</v>
      </c>
      <c r="AH184" s="386">
        <v>321.10080493441961</v>
      </c>
      <c r="AI184" s="386">
        <v>331.33825273994341</v>
      </c>
      <c r="AJ184" s="386">
        <v>331.33825273994341</v>
      </c>
      <c r="AK184" s="386">
        <v>331.33825273994341</v>
      </c>
      <c r="AL184" s="386">
        <v>331.33825273994341</v>
      </c>
      <c r="AM184" s="386">
        <v>331.33825273994341</v>
      </c>
      <c r="AN184" s="386">
        <v>331.33825273994341</v>
      </c>
      <c r="AO184" s="387">
        <v>331.33825273994341</v>
      </c>
      <c r="AP184" s="387">
        <v>331.33825273994341</v>
      </c>
      <c r="AQ184" s="387">
        <v>331.33825273994341</v>
      </c>
      <c r="AR184" s="387">
        <v>331.33825273994341</v>
      </c>
      <c r="AS184" s="387">
        <v>331.33825273994341</v>
      </c>
      <c r="AT184" s="387">
        <v>331.33825273994341</v>
      </c>
      <c r="AU184" s="387">
        <v>331.33825273994341</v>
      </c>
      <c r="AV184" s="387">
        <v>331.33825273994341</v>
      </c>
      <c r="AW184" s="387">
        <v>331.33825273994341</v>
      </c>
      <c r="AX184" s="387">
        <v>331.33825273994341</v>
      </c>
      <c r="AY184" s="387">
        <v>331.33825273994341</v>
      </c>
      <c r="AZ184" s="387">
        <v>331.33825273994341</v>
      </c>
      <c r="BA184" s="387">
        <v>331.33825273994341</v>
      </c>
      <c r="BB184" s="387">
        <v>331.33825273994341</v>
      </c>
      <c r="BC184" s="387">
        <v>331.33825273994341</v>
      </c>
      <c r="BD184" s="387">
        <v>331.33825273994341</v>
      </c>
      <c r="BE184" s="387">
        <v>331.33825273994341</v>
      </c>
      <c r="BF184" s="387">
        <v>331.33825273994341</v>
      </c>
      <c r="BG184" s="387">
        <v>331.33825273994341</v>
      </c>
      <c r="BH184" s="387">
        <v>331.33825273994341</v>
      </c>
      <c r="BI184" s="387">
        <v>331.33825273994341</v>
      </c>
      <c r="BJ184" s="387">
        <v>331.33825273994341</v>
      </c>
      <c r="BK184" s="387">
        <v>331.33825273994341</v>
      </c>
      <c r="BL184" s="387">
        <v>331.33825273994341</v>
      </c>
      <c r="BM184" s="387">
        <v>331.33825273994341</v>
      </c>
      <c r="BN184" s="387">
        <v>331.33825273994341</v>
      </c>
      <c r="BO184" s="387">
        <v>331.33825273994341</v>
      </c>
      <c r="BP184" s="387">
        <v>331.33825273994341</v>
      </c>
      <c r="CA184" s="386">
        <v>310</v>
      </c>
      <c r="CB184" s="386">
        <v>314.883392176629</v>
      </c>
      <c r="CC184" s="386">
        <v>319.84371183438952</v>
      </c>
      <c r="CD184" s="386">
        <v>324.88217080250581</v>
      </c>
      <c r="CE184" s="386">
        <v>330</v>
      </c>
      <c r="CF184" s="386">
        <v>329.5628347960689</v>
      </c>
      <c r="CG184" s="386">
        <v>329.12624872369997</v>
      </c>
      <c r="CH184" s="386">
        <v>328.69024101569278</v>
      </c>
      <c r="CI184" s="386">
        <v>328.25481090586311</v>
      </c>
      <c r="CJ184" s="386">
        <v>327.81995762904171</v>
      </c>
      <c r="CK184" s="386">
        <v>327.38278470186066</v>
      </c>
      <c r="CL184" s="386">
        <v>326.94619477813563</v>
      </c>
      <c r="CM184" s="386">
        <v>326.51018708038708</v>
      </c>
      <c r="CN184" s="386">
        <v>326.07476083217222</v>
      </c>
      <c r="CO184" s="386">
        <v>325.63991525808365</v>
      </c>
      <c r="CP184" s="386">
        <v>356.96750237830099</v>
      </c>
      <c r="CQ184" s="386">
        <v>391.30890220632779</v>
      </c>
      <c r="CR184" s="386">
        <v>428.95405303210947</v>
      </c>
      <c r="CS184" s="386">
        <v>470.22078612373144</v>
      </c>
      <c r="CT184" s="386">
        <v>515.45750911990763</v>
      </c>
      <c r="CU184" s="386">
        <v>560.86860034010476</v>
      </c>
      <c r="CV184" s="386">
        <v>610.28034567693317</v>
      </c>
      <c r="CW184" s="386">
        <v>664.04519720610517</v>
      </c>
      <c r="CX184" s="386">
        <v>722.54665754208315</v>
      </c>
      <c r="CY184" s="386">
        <v>786.20201534745229</v>
      </c>
      <c r="CZ184" s="386">
        <v>808.02951500986171</v>
      </c>
      <c r="DA184" s="386">
        <v>830.46301635149848</v>
      </c>
      <c r="DB184" s="386">
        <v>853.51934393041574</v>
      </c>
      <c r="DC184" s="386">
        <v>877.2157894085766</v>
      </c>
      <c r="DD184" s="386">
        <v>901.57012452016272</v>
      </c>
      <c r="DE184" s="386">
        <v>901.57021728046175</v>
      </c>
      <c r="DF184" s="386">
        <v>901.57031004077032</v>
      </c>
      <c r="DG184" s="386">
        <v>901.57040280108845</v>
      </c>
      <c r="DH184" s="386">
        <v>901.57049556141612</v>
      </c>
      <c r="DI184" s="386">
        <v>901.57058832175301</v>
      </c>
      <c r="DJ184" s="387">
        <v>901.57058832175301</v>
      </c>
      <c r="DK184" s="387">
        <v>901.57058832175301</v>
      </c>
      <c r="DL184" s="387">
        <v>901.57058832175301</v>
      </c>
      <c r="DM184" s="387">
        <v>901.57058832175301</v>
      </c>
      <c r="DN184" s="387">
        <v>901.57058832175301</v>
      </c>
      <c r="DO184" s="387">
        <v>901.57058832175301</v>
      </c>
      <c r="DP184" s="387">
        <v>901.57058832175301</v>
      </c>
      <c r="DQ184" s="387">
        <v>901.57058832175301</v>
      </c>
      <c r="DR184" s="387">
        <v>901.57058832175301</v>
      </c>
      <c r="DS184" s="387">
        <v>901.57058832175301</v>
      </c>
      <c r="DT184" s="387">
        <v>901.57058832175301</v>
      </c>
      <c r="DU184" s="387">
        <v>901.57058832175301</v>
      </c>
      <c r="DV184" s="387">
        <v>901.57058832175301</v>
      </c>
      <c r="DW184" s="387">
        <v>901.57058832175301</v>
      </c>
      <c r="DX184" s="387">
        <v>901.57058832175301</v>
      </c>
      <c r="DY184" s="387">
        <v>901.57058832175301</v>
      </c>
      <c r="DZ184" s="387">
        <v>901.57058832175301</v>
      </c>
      <c r="EA184" s="387">
        <v>901.57058832175301</v>
      </c>
      <c r="EB184" s="387">
        <v>901.57058832175301</v>
      </c>
      <c r="EC184" s="387">
        <v>901.57058832175301</v>
      </c>
      <c r="ED184" s="387">
        <v>901.57058832175301</v>
      </c>
      <c r="EE184" s="387">
        <v>901.57058832175301</v>
      </c>
      <c r="EF184" s="387">
        <v>901.57058832175301</v>
      </c>
      <c r="EG184" s="387">
        <v>901.57058832175301</v>
      </c>
      <c r="EH184" s="387">
        <v>901.57058832175301</v>
      </c>
      <c r="EI184" s="387">
        <v>901.57058832175301</v>
      </c>
      <c r="EJ184" s="387">
        <v>901.57058832175301</v>
      </c>
      <c r="EK184" s="387">
        <v>901.57058832175301</v>
      </c>
      <c r="EY184" s="386">
        <v>1799</v>
      </c>
      <c r="EZ184" s="386">
        <v>1816</v>
      </c>
      <c r="FA184" s="386">
        <v>1833</v>
      </c>
      <c r="FB184" s="386">
        <v>1850</v>
      </c>
      <c r="FC184" s="386">
        <v>1865.3999999999999</v>
      </c>
      <c r="FD184" s="386">
        <v>1887</v>
      </c>
      <c r="FE184" s="386">
        <v>1908</v>
      </c>
      <c r="FF184" s="386">
        <v>1929</v>
      </c>
      <c r="FG184" s="386">
        <v>1950</v>
      </c>
      <c r="FH184" s="386">
        <v>1971</v>
      </c>
      <c r="FI184" s="386">
        <v>1993.5</v>
      </c>
      <c r="FJ184" s="386">
        <v>1933</v>
      </c>
      <c r="FK184" s="386">
        <v>1873</v>
      </c>
      <c r="FL184" s="386">
        <v>1813</v>
      </c>
      <c r="FM184" s="386">
        <v>1753</v>
      </c>
      <c r="FN184" s="386">
        <v>1693</v>
      </c>
      <c r="FO184" s="386">
        <v>1633</v>
      </c>
      <c r="FP184" s="386">
        <v>1573</v>
      </c>
      <c r="FQ184" s="386">
        <v>1513</v>
      </c>
      <c r="FR184" s="386">
        <v>1453</v>
      </c>
      <c r="FS184" s="386">
        <v>1393</v>
      </c>
      <c r="FT184" s="386">
        <v>1333</v>
      </c>
      <c r="FU184" s="386">
        <v>1273</v>
      </c>
      <c r="FV184" s="386">
        <v>1213</v>
      </c>
      <c r="FW184" s="386">
        <v>1153</v>
      </c>
      <c r="FX184" s="386">
        <v>1093</v>
      </c>
      <c r="FY184" s="386">
        <v>1033</v>
      </c>
      <c r="FZ184" s="386">
        <v>973</v>
      </c>
      <c r="GA184" s="386">
        <v>913</v>
      </c>
      <c r="GB184" s="386">
        <v>853</v>
      </c>
      <c r="GC184" s="386">
        <v>783.60000000000014</v>
      </c>
      <c r="GD184" s="387">
        <v>827.32857142857154</v>
      </c>
      <c r="GE184" s="387">
        <v>871.05714285714294</v>
      </c>
      <c r="GF184" s="387">
        <v>914.78571428571433</v>
      </c>
      <c r="GG184" s="387">
        <v>958.51428571428573</v>
      </c>
      <c r="GH184" s="387">
        <v>1002.2428571428571</v>
      </c>
      <c r="GI184" s="387">
        <v>1045.9714285714285</v>
      </c>
      <c r="GJ184" s="387">
        <v>1089.7</v>
      </c>
      <c r="GK184" s="387">
        <v>1133.4285714285716</v>
      </c>
      <c r="GL184" s="387">
        <v>1177.1571428571431</v>
      </c>
      <c r="GM184" s="387">
        <v>1220.8857142857146</v>
      </c>
      <c r="GN184" s="387">
        <v>1264.6142857142861</v>
      </c>
      <c r="GO184" s="387">
        <v>1308.3428571428576</v>
      </c>
      <c r="GP184" s="387">
        <v>1352.0714285714291</v>
      </c>
      <c r="GQ184" s="387">
        <v>1395.8000000000006</v>
      </c>
      <c r="GR184" s="387">
        <v>1439.5285714285721</v>
      </c>
      <c r="GS184" s="387">
        <v>1483.2571428571437</v>
      </c>
      <c r="GT184" s="387">
        <v>1526.9857142857152</v>
      </c>
      <c r="GU184" s="387">
        <v>1570.7142857142867</v>
      </c>
      <c r="GV184" s="387">
        <v>1614.4428571428582</v>
      </c>
      <c r="GW184" s="387">
        <v>1658.1714285714297</v>
      </c>
      <c r="GX184" s="387">
        <v>1701.9000000000012</v>
      </c>
      <c r="GY184" s="387">
        <v>1745.6285714285727</v>
      </c>
      <c r="GZ184" s="387">
        <v>1789.3571428571443</v>
      </c>
      <c r="HA184" s="387">
        <v>1833.0857142857158</v>
      </c>
      <c r="HB184" s="387">
        <v>1876.8142857142873</v>
      </c>
      <c r="HC184" s="387">
        <v>1920.5428571428588</v>
      </c>
      <c r="HD184" s="387">
        <v>1964.2714285714303</v>
      </c>
      <c r="HE184" s="387">
        <v>2008.0000000000018</v>
      </c>
      <c r="HS184" s="394">
        <v>3.0985046616502876</v>
      </c>
      <c r="HT184" s="394">
        <v>3.0930290301064773</v>
      </c>
      <c r="HU184" s="394">
        <v>3.0875630750176279</v>
      </c>
      <c r="HV184" s="394">
        <v>3.0821067792836514</v>
      </c>
      <c r="HW184" s="394">
        <v>3.0766601258346786</v>
      </c>
      <c r="HX184" s="394">
        <v>3.0725843417397174</v>
      </c>
      <c r="HY184" s="394">
        <v>3.0685139570113771</v>
      </c>
      <c r="HZ184" s="394">
        <v>3.0644489644968855</v>
      </c>
      <c r="IA184" s="394">
        <v>3.0603893570529439</v>
      </c>
      <c r="IB184" s="394">
        <v>3.0563351275457165</v>
      </c>
      <c r="IC184" s="394">
        <v>3.052259271445255</v>
      </c>
      <c r="ID184" s="394">
        <v>3.0481888508099035</v>
      </c>
      <c r="IE184" s="394">
        <v>3.044123858391055</v>
      </c>
      <c r="IF184" s="394">
        <v>3.0400642869497689</v>
      </c>
      <c r="IG184" s="394">
        <v>3.036010129256757</v>
      </c>
      <c r="IH184" s="394">
        <v>3.00434110877586</v>
      </c>
      <c r="II184" s="394">
        <v>2.9730024320077706</v>
      </c>
      <c r="IJ184" s="394">
        <v>2.9419906530938249</v>
      </c>
      <c r="IK184" s="394">
        <v>2.9113023621195633</v>
      </c>
      <c r="IL184" s="394">
        <v>2.8809341847397922</v>
      </c>
      <c r="IM184" s="394">
        <v>2.8596268621200815</v>
      </c>
      <c r="IN184" s="394">
        <v>2.8384771279658154</v>
      </c>
      <c r="IO184" s="394">
        <v>2.8174838167563472</v>
      </c>
      <c r="IP184" s="394">
        <v>2.7966457715911943</v>
      </c>
      <c r="IQ184" s="394">
        <v>2.7759618441262823</v>
      </c>
      <c r="IR184" s="394">
        <v>2.7648805969432058</v>
      </c>
      <c r="IS184" s="394">
        <v>2.7538435845320843</v>
      </c>
      <c r="IT184" s="394">
        <v>2.742850630313963</v>
      </c>
      <c r="IU184" s="394">
        <v>2.7319015584147657</v>
      </c>
      <c r="IV184" s="394">
        <v>2.7209961936624798</v>
      </c>
      <c r="IW184" s="394">
        <v>2.720996473618984</v>
      </c>
      <c r="IX184" s="394">
        <v>2.7209967535755175</v>
      </c>
      <c r="IY184" s="394">
        <v>2.7209970335320794</v>
      </c>
      <c r="IZ184" s="394">
        <v>2.7209973134886702</v>
      </c>
      <c r="JA184" s="394">
        <v>2.720997593445289</v>
      </c>
      <c r="JB184" s="394">
        <v>2.720997593445289</v>
      </c>
      <c r="JC184" s="394">
        <v>2.720997593445289</v>
      </c>
      <c r="JD184" s="394">
        <v>2.720997593445289</v>
      </c>
      <c r="JE184" s="394">
        <v>2.720997593445289</v>
      </c>
      <c r="JF184" s="394">
        <v>2.720997593445289</v>
      </c>
      <c r="JG184" s="394">
        <v>2.720997593445289</v>
      </c>
      <c r="JH184" s="394">
        <v>2.720997593445289</v>
      </c>
      <c r="JI184" s="394">
        <v>2.720997593445289</v>
      </c>
      <c r="JJ184" s="394">
        <v>2.720997593445289</v>
      </c>
      <c r="JK184" s="394">
        <v>2.720997593445289</v>
      </c>
      <c r="JL184" s="394">
        <v>2.720997593445289</v>
      </c>
      <c r="JM184" s="394">
        <v>2.720997593445289</v>
      </c>
      <c r="JN184" s="394">
        <v>2.720997593445289</v>
      </c>
      <c r="JO184" s="394">
        <v>2.720997593445289</v>
      </c>
      <c r="JP184" s="394">
        <v>2.720997593445289</v>
      </c>
      <c r="JQ184" s="394">
        <v>2.720997593445289</v>
      </c>
      <c r="JR184" s="394">
        <v>2.720997593445289</v>
      </c>
      <c r="JS184" s="394">
        <v>2.720997593445289</v>
      </c>
      <c r="JT184" s="394">
        <v>2.720997593445289</v>
      </c>
      <c r="JU184" s="394">
        <v>2.720997593445289</v>
      </c>
      <c r="JV184" s="394">
        <v>2.720997593445289</v>
      </c>
      <c r="JW184" s="394">
        <v>2.720997593445289</v>
      </c>
      <c r="JX184" s="394">
        <v>2.720997593445289</v>
      </c>
      <c r="JY184" s="394">
        <v>2.720997593445289</v>
      </c>
      <c r="JZ184" s="394">
        <v>2.720997593445289</v>
      </c>
      <c r="KA184" s="394">
        <v>2.720997593445289</v>
      </c>
      <c r="KB184" s="394">
        <v>2.720997593445289</v>
      </c>
      <c r="KC184" s="394">
        <v>2.720997593445289</v>
      </c>
    </row>
    <row r="185" spans="1:289" x14ac:dyDescent="0.25">
      <c r="A185" s="383">
        <v>176</v>
      </c>
      <c r="B185" s="384" t="s">
        <v>852</v>
      </c>
      <c r="C185" s="385" t="s">
        <v>855</v>
      </c>
      <c r="D185" s="385" t="s">
        <v>862</v>
      </c>
      <c r="E185" s="129">
        <v>2080</v>
      </c>
      <c r="F185" s="386">
        <v>66.098240000000004</v>
      </c>
      <c r="G185" s="386">
        <v>62.754624906480416</v>
      </c>
      <c r="H185" s="386">
        <v>59.58014838448122</v>
      </c>
      <c r="I185" s="386">
        <v>56.566254468206175</v>
      </c>
      <c r="J185" s="386">
        <v>53.704820000000005</v>
      </c>
      <c r="K185" s="386">
        <v>53.704820000000005</v>
      </c>
      <c r="L185" s="386">
        <v>53.704820000000005</v>
      </c>
      <c r="M185" s="386">
        <v>53.704820000000005</v>
      </c>
      <c r="N185" s="386">
        <v>53.704820000000005</v>
      </c>
      <c r="O185" s="386">
        <v>53.704820000000005</v>
      </c>
      <c r="P185" s="386">
        <v>53.704820000000005</v>
      </c>
      <c r="Q185" s="386">
        <v>53.704820000000005</v>
      </c>
      <c r="R185" s="386">
        <v>53.704820000000005</v>
      </c>
      <c r="S185" s="386">
        <v>53.704820000000005</v>
      </c>
      <c r="T185" s="386">
        <v>53.704820000000005</v>
      </c>
      <c r="U185" s="386">
        <v>71.00529321802361</v>
      </c>
      <c r="V185" s="386">
        <v>93.878941684889895</v>
      </c>
      <c r="W185" s="386">
        <v>124.12110833503111</v>
      </c>
      <c r="X185" s="386">
        <v>164.10548795945982</v>
      </c>
      <c r="Y185" s="386">
        <v>216.97043749980517</v>
      </c>
      <c r="Z185" s="386">
        <v>251.56185372152083</v>
      </c>
      <c r="AA185" s="386">
        <v>291.66815063395296</v>
      </c>
      <c r="AB185" s="386">
        <v>338.16856107445915</v>
      </c>
      <c r="AC185" s="386">
        <v>392.08249323969153</v>
      </c>
      <c r="AD185" s="386">
        <v>454.59187872643253</v>
      </c>
      <c r="AE185" s="386">
        <v>474.6655857796033</v>
      </c>
      <c r="AF185" s="386">
        <v>495.62570047381115</v>
      </c>
      <c r="AG185" s="386">
        <v>517.51136448348666</v>
      </c>
      <c r="AH185" s="386">
        <v>540.36344788724625</v>
      </c>
      <c r="AI185" s="386">
        <v>564.22462549015188</v>
      </c>
      <c r="AJ185" s="386">
        <v>564.22462549015188</v>
      </c>
      <c r="AK185" s="386">
        <v>564.22462549015188</v>
      </c>
      <c r="AL185" s="386">
        <v>564.22462549015188</v>
      </c>
      <c r="AM185" s="386">
        <v>564.22462549015188</v>
      </c>
      <c r="AN185" s="386">
        <v>564.22462549015188</v>
      </c>
      <c r="AO185" s="387">
        <v>564.22462549015188</v>
      </c>
      <c r="AP185" s="387">
        <v>564.22462549015188</v>
      </c>
      <c r="AQ185" s="387">
        <v>564.22462549015188</v>
      </c>
      <c r="AR185" s="387">
        <v>564.22462549015188</v>
      </c>
      <c r="AS185" s="387">
        <v>564.22462549015188</v>
      </c>
      <c r="AT185" s="387">
        <v>564.22462549015188</v>
      </c>
      <c r="AU185" s="387">
        <v>564.22462549015188</v>
      </c>
      <c r="AV185" s="387">
        <v>564.22462549015188</v>
      </c>
      <c r="AW185" s="387">
        <v>564.22462549015188</v>
      </c>
      <c r="AX185" s="387">
        <v>564.22462549015188</v>
      </c>
      <c r="AY185" s="387">
        <v>564.22462549015188</v>
      </c>
      <c r="AZ185" s="387">
        <v>564.22462549015188</v>
      </c>
      <c r="BA185" s="387">
        <v>564.22462549015188</v>
      </c>
      <c r="BB185" s="387">
        <v>564.22462549015188</v>
      </c>
      <c r="BC185" s="387">
        <v>564.22462549015188</v>
      </c>
      <c r="BD185" s="387">
        <v>564.22462549015188</v>
      </c>
      <c r="BE185" s="387">
        <v>564.22462549015188</v>
      </c>
      <c r="BF185" s="387">
        <v>564.22462549015188</v>
      </c>
      <c r="BG185" s="387">
        <v>564.22462549015188</v>
      </c>
      <c r="BH185" s="387">
        <v>564.22462549015188</v>
      </c>
      <c r="BI185" s="387">
        <v>564.22462549015188</v>
      </c>
      <c r="BJ185" s="387">
        <v>564.22462549015188</v>
      </c>
      <c r="BK185" s="387">
        <v>564.22462549015188</v>
      </c>
      <c r="BL185" s="387">
        <v>564.22462549015188</v>
      </c>
      <c r="BM185" s="387">
        <v>564.22462549015188</v>
      </c>
      <c r="BN185" s="387">
        <v>564.22462549015188</v>
      </c>
      <c r="BO185" s="387">
        <v>564.22462549015188</v>
      </c>
      <c r="BP185" s="387">
        <v>564.22462549015188</v>
      </c>
      <c r="CA185" s="386">
        <v>160</v>
      </c>
      <c r="CB185" s="386">
        <v>151.90631376927536</v>
      </c>
      <c r="CC185" s="386">
        <v>144.2220510185596</v>
      </c>
      <c r="CD185" s="386">
        <v>136.92650084046093</v>
      </c>
      <c r="CE185" s="386">
        <v>130</v>
      </c>
      <c r="CF185" s="386">
        <v>130.55562114809203</v>
      </c>
      <c r="CG185" s="386">
        <v>131.11361702587797</v>
      </c>
      <c r="CH185" s="386">
        <v>131.67399778297349</v>
      </c>
      <c r="CI185" s="386">
        <v>132.23677361237384</v>
      </c>
      <c r="CJ185" s="386">
        <v>132.80195475063925</v>
      </c>
      <c r="CK185" s="386">
        <v>133.35767528275926</v>
      </c>
      <c r="CL185" s="386">
        <v>133.91572127244046</v>
      </c>
      <c r="CM185" s="386">
        <v>134.47610245074836</v>
      </c>
      <c r="CN185" s="386">
        <v>135.03882858946878</v>
      </c>
      <c r="CO185" s="386">
        <v>135.60390950127851</v>
      </c>
      <c r="CP185" s="386">
        <v>182.86542983983111</v>
      </c>
      <c r="CQ185" s="386">
        <v>246.59883002997722</v>
      </c>
      <c r="CR185" s="386">
        <v>332.54499237727413</v>
      </c>
      <c r="CS185" s="386">
        <v>448.44564729588603</v>
      </c>
      <c r="CT185" s="386">
        <v>604.74072137123994</v>
      </c>
      <c r="CU185" s="386">
        <v>700.74820141375903</v>
      </c>
      <c r="CV185" s="386">
        <v>811.99764532339509</v>
      </c>
      <c r="CW185" s="386">
        <v>940.90883812547747</v>
      </c>
      <c r="CX185" s="386">
        <v>1090.2857252868546</v>
      </c>
      <c r="CY185" s="386">
        <v>1263.3774012926824</v>
      </c>
      <c r="CZ185" s="386">
        <v>1313.856134888061</v>
      </c>
      <c r="DA185" s="386">
        <v>1366.351765843473</v>
      </c>
      <c r="DB185" s="386">
        <v>1420.9448800744353</v>
      </c>
      <c r="DC185" s="386">
        <v>1477.719283337944</v>
      </c>
      <c r="DD185" s="386">
        <v>1536.7621298824886</v>
      </c>
      <c r="DE185" s="386">
        <v>1536.7623826878373</v>
      </c>
      <c r="DF185" s="386">
        <v>1536.7626354932277</v>
      </c>
      <c r="DG185" s="386">
        <v>1536.7628882986596</v>
      </c>
      <c r="DH185" s="386">
        <v>1536.7631411041332</v>
      </c>
      <c r="DI185" s="386">
        <v>1536.7633939096481</v>
      </c>
      <c r="DJ185" s="387">
        <v>1536.7633939096481</v>
      </c>
      <c r="DK185" s="387">
        <v>1536.7633939096481</v>
      </c>
      <c r="DL185" s="387">
        <v>1536.7633939096481</v>
      </c>
      <c r="DM185" s="387">
        <v>1536.7633939096481</v>
      </c>
      <c r="DN185" s="387">
        <v>1536.7633939096481</v>
      </c>
      <c r="DO185" s="387">
        <v>1536.7633939096481</v>
      </c>
      <c r="DP185" s="387">
        <v>1536.7633939096481</v>
      </c>
      <c r="DQ185" s="387">
        <v>1536.7633939096481</v>
      </c>
      <c r="DR185" s="387">
        <v>1536.7633939096481</v>
      </c>
      <c r="DS185" s="387">
        <v>1536.7633939096481</v>
      </c>
      <c r="DT185" s="387">
        <v>1536.7633939096481</v>
      </c>
      <c r="DU185" s="387">
        <v>1536.7633939096481</v>
      </c>
      <c r="DV185" s="387">
        <v>1536.7633939096481</v>
      </c>
      <c r="DW185" s="387">
        <v>1536.7633939096481</v>
      </c>
      <c r="DX185" s="387">
        <v>1536.7633939096481</v>
      </c>
      <c r="DY185" s="387">
        <v>1536.7633939096481</v>
      </c>
      <c r="DZ185" s="387">
        <v>1536.7633939096481</v>
      </c>
      <c r="EA185" s="387">
        <v>1536.7633939096481</v>
      </c>
      <c r="EB185" s="387">
        <v>1536.7633939096481</v>
      </c>
      <c r="EC185" s="387">
        <v>1536.7633939096481</v>
      </c>
      <c r="ED185" s="387">
        <v>1536.7633939096481</v>
      </c>
      <c r="EE185" s="387">
        <v>1536.7633939096481</v>
      </c>
      <c r="EF185" s="387">
        <v>1536.7633939096481</v>
      </c>
      <c r="EG185" s="387">
        <v>1536.7633939096481</v>
      </c>
      <c r="EH185" s="387">
        <v>1536.7633939096481</v>
      </c>
      <c r="EI185" s="387">
        <v>1536.7633939096481</v>
      </c>
      <c r="EJ185" s="387">
        <v>1536.7633939096481</v>
      </c>
      <c r="EK185" s="387">
        <v>1536.7633939096481</v>
      </c>
      <c r="EY185" s="386">
        <v>39</v>
      </c>
      <c r="EZ185" s="386">
        <v>39</v>
      </c>
      <c r="FA185" s="386">
        <v>39</v>
      </c>
      <c r="FB185" s="386">
        <v>39</v>
      </c>
      <c r="FC185" s="386">
        <v>40.1</v>
      </c>
      <c r="FD185" s="386">
        <v>41</v>
      </c>
      <c r="FE185" s="386">
        <v>42</v>
      </c>
      <c r="FF185" s="386">
        <v>43</v>
      </c>
      <c r="FG185" s="386">
        <v>44</v>
      </c>
      <c r="FH185" s="386">
        <v>45</v>
      </c>
      <c r="FI185" s="386">
        <v>46.9</v>
      </c>
      <c r="FJ185" s="386">
        <v>48</v>
      </c>
      <c r="FK185" s="386">
        <v>49</v>
      </c>
      <c r="FL185" s="386">
        <v>50</v>
      </c>
      <c r="FM185" s="386">
        <v>51</v>
      </c>
      <c r="FN185" s="386">
        <v>52</v>
      </c>
      <c r="FO185" s="386">
        <v>53</v>
      </c>
      <c r="FP185" s="386">
        <v>54</v>
      </c>
      <c r="FQ185" s="386">
        <v>55</v>
      </c>
      <c r="FR185" s="386">
        <v>56</v>
      </c>
      <c r="FS185" s="386">
        <v>57</v>
      </c>
      <c r="FT185" s="386">
        <v>58</v>
      </c>
      <c r="FU185" s="386">
        <v>59</v>
      </c>
      <c r="FV185" s="386">
        <v>60</v>
      </c>
      <c r="FW185" s="386">
        <v>61</v>
      </c>
      <c r="FX185" s="386">
        <v>62</v>
      </c>
      <c r="FY185" s="386">
        <v>63</v>
      </c>
      <c r="FZ185" s="386">
        <v>64</v>
      </c>
      <c r="GA185" s="386">
        <v>65</v>
      </c>
      <c r="GB185" s="386">
        <v>66</v>
      </c>
      <c r="GC185" s="386">
        <v>64.5</v>
      </c>
      <c r="GD185" s="387">
        <v>91.017857142857139</v>
      </c>
      <c r="GE185" s="387">
        <v>117.53571428571428</v>
      </c>
      <c r="GF185" s="387">
        <v>144.05357142857142</v>
      </c>
      <c r="GG185" s="387">
        <v>170.57142857142856</v>
      </c>
      <c r="GH185" s="387">
        <v>197.08928571428569</v>
      </c>
      <c r="GI185" s="387">
        <v>223.60714285714283</v>
      </c>
      <c r="GJ185" s="387">
        <v>250.12499999999997</v>
      </c>
      <c r="GK185" s="387">
        <v>276.64285714285711</v>
      </c>
      <c r="GL185" s="387">
        <v>303.16071428571428</v>
      </c>
      <c r="GM185" s="387">
        <v>329.67857142857144</v>
      </c>
      <c r="GN185" s="387">
        <v>356.19642857142861</v>
      </c>
      <c r="GO185" s="387">
        <v>382.71428571428578</v>
      </c>
      <c r="GP185" s="387">
        <v>409.23214285714295</v>
      </c>
      <c r="GQ185" s="387">
        <v>435.75000000000011</v>
      </c>
      <c r="GR185" s="387">
        <v>462.26785714285728</v>
      </c>
      <c r="GS185" s="387">
        <v>488.78571428571445</v>
      </c>
      <c r="GT185" s="387">
        <v>515.30357142857156</v>
      </c>
      <c r="GU185" s="387">
        <v>541.82142857142867</v>
      </c>
      <c r="GV185" s="387">
        <v>568.33928571428578</v>
      </c>
      <c r="GW185" s="387">
        <v>594.85714285714289</v>
      </c>
      <c r="GX185" s="387">
        <v>621.375</v>
      </c>
      <c r="GY185" s="387">
        <v>647.89285714285711</v>
      </c>
      <c r="GZ185" s="387">
        <v>674.41071428571422</v>
      </c>
      <c r="HA185" s="387">
        <v>700.92857142857133</v>
      </c>
      <c r="HB185" s="387">
        <v>727.44642857142844</v>
      </c>
      <c r="HC185" s="387">
        <v>753.96428571428555</v>
      </c>
      <c r="HD185" s="387">
        <v>780.48214285714266</v>
      </c>
      <c r="HE185" s="387">
        <v>806.99999999999977</v>
      </c>
      <c r="HS185" s="394">
        <v>2.4206393392622858</v>
      </c>
      <c r="HT185" s="394">
        <v>2.4206393392622862</v>
      </c>
      <c r="HU185" s="394">
        <v>2.4206393392622862</v>
      </c>
      <c r="HV185" s="394">
        <v>2.4206393392622862</v>
      </c>
      <c r="HW185" s="394">
        <v>2.4206393392622858</v>
      </c>
      <c r="HX185" s="394">
        <v>2.4309851731761136</v>
      </c>
      <c r="HY185" s="394">
        <v>2.4413752252754586</v>
      </c>
      <c r="HZ185" s="394">
        <v>2.4518096845492354</v>
      </c>
      <c r="IA185" s="394">
        <v>2.4622887407941003</v>
      </c>
      <c r="IB185" s="394">
        <v>2.4728125846179028</v>
      </c>
      <c r="IC185" s="394">
        <v>2.4831602690924064</v>
      </c>
      <c r="ID185" s="394">
        <v>2.4935512542904053</v>
      </c>
      <c r="IE185" s="394">
        <v>2.5039857214072843</v>
      </c>
      <c r="IF185" s="394">
        <v>2.514463852396652</v>
      </c>
      <c r="IG185" s="394">
        <v>2.5249858299735202</v>
      </c>
      <c r="IH185" s="394">
        <v>2.5753774338814153</v>
      </c>
      <c r="II185" s="394">
        <v>2.6267747122427143</v>
      </c>
      <c r="IJ185" s="394">
        <v>2.679197735486373</v>
      </c>
      <c r="IK185" s="394">
        <v>2.7326669745905683</v>
      </c>
      <c r="IL185" s="394">
        <v>2.7872033090765322</v>
      </c>
      <c r="IM185" s="394">
        <v>2.7855900687927346</v>
      </c>
      <c r="IN185" s="394">
        <v>2.7839777622564692</v>
      </c>
      <c r="IO185" s="394">
        <v>2.7823663889272807</v>
      </c>
      <c r="IP185" s="394">
        <v>2.7807559482650275</v>
      </c>
      <c r="IQ185" s="394">
        <v>2.77914643972988</v>
      </c>
      <c r="IR185" s="394">
        <v>2.7679616434171206</v>
      </c>
      <c r="IS185" s="394">
        <v>2.7568218608059674</v>
      </c>
      <c r="IT185" s="394">
        <v>2.7457269107368103</v>
      </c>
      <c r="IU185" s="394">
        <v>2.7346766127791255</v>
      </c>
      <c r="IV185" s="394">
        <v>2.7236707872285373</v>
      </c>
      <c r="IW185" s="394">
        <v>2.7236712352865222</v>
      </c>
      <c r="IX185" s="394">
        <v>2.7236716833445809</v>
      </c>
      <c r="IY185" s="394">
        <v>2.7236721314027132</v>
      </c>
      <c r="IZ185" s="394">
        <v>2.7236725794609193</v>
      </c>
      <c r="JA185" s="394">
        <v>2.7236730275191987</v>
      </c>
      <c r="JB185" s="394">
        <v>2.7236730275191987</v>
      </c>
      <c r="JC185" s="394">
        <v>2.7236730275191987</v>
      </c>
      <c r="JD185" s="394">
        <v>2.7236730275191987</v>
      </c>
      <c r="JE185" s="394">
        <v>2.7236730275191987</v>
      </c>
      <c r="JF185" s="394">
        <v>2.7236730275191987</v>
      </c>
      <c r="JG185" s="394">
        <v>2.7236730275191987</v>
      </c>
      <c r="JH185" s="394">
        <v>2.7236730275191987</v>
      </c>
      <c r="JI185" s="394">
        <v>2.7236730275191987</v>
      </c>
      <c r="JJ185" s="394">
        <v>2.7236730275191987</v>
      </c>
      <c r="JK185" s="394">
        <v>2.7236730275191987</v>
      </c>
      <c r="JL185" s="394">
        <v>2.7236730275191987</v>
      </c>
      <c r="JM185" s="394">
        <v>2.7236730275191987</v>
      </c>
      <c r="JN185" s="394">
        <v>2.7236730275191987</v>
      </c>
      <c r="JO185" s="394">
        <v>2.7236730275191987</v>
      </c>
      <c r="JP185" s="394">
        <v>2.7236730275191987</v>
      </c>
      <c r="JQ185" s="394">
        <v>2.7236730275191987</v>
      </c>
      <c r="JR185" s="394">
        <v>2.7236730275191987</v>
      </c>
      <c r="JS185" s="394">
        <v>2.7236730275191987</v>
      </c>
      <c r="JT185" s="394">
        <v>2.7236730275191987</v>
      </c>
      <c r="JU185" s="394">
        <v>2.7236730275191987</v>
      </c>
      <c r="JV185" s="394">
        <v>2.7236730275191987</v>
      </c>
      <c r="JW185" s="394">
        <v>2.7236730275191987</v>
      </c>
      <c r="JX185" s="394">
        <v>2.7236730275191987</v>
      </c>
      <c r="JY185" s="394">
        <v>2.7236730275191987</v>
      </c>
      <c r="JZ185" s="394">
        <v>2.7236730275191987</v>
      </c>
      <c r="KA185" s="394">
        <v>2.7236730275191987</v>
      </c>
      <c r="KB185" s="394">
        <v>2.7236730275191987</v>
      </c>
      <c r="KC185" s="394">
        <v>2.7236730275191987</v>
      </c>
    </row>
    <row r="186" spans="1:289" x14ac:dyDescent="0.25">
      <c r="A186" s="383">
        <v>177</v>
      </c>
      <c r="B186" s="384" t="s">
        <v>852</v>
      </c>
      <c r="C186" s="385" t="s">
        <v>855</v>
      </c>
      <c r="D186" s="385" t="s">
        <v>862</v>
      </c>
      <c r="E186" s="129">
        <v>2080</v>
      </c>
      <c r="F186" s="386">
        <v>33.349440000000001</v>
      </c>
      <c r="G186" s="386">
        <v>42.860302472805273</v>
      </c>
      <c r="H186" s="386">
        <v>55.083549470706487</v>
      </c>
      <c r="I186" s="386">
        <v>70.792720705061697</v>
      </c>
      <c r="J186" s="386">
        <v>90.981960185591404</v>
      </c>
      <c r="K186" s="386">
        <v>90.981960185591404</v>
      </c>
      <c r="L186" s="386">
        <v>90.981960185591404</v>
      </c>
      <c r="M186" s="386">
        <v>90.981960185591404</v>
      </c>
      <c r="N186" s="386">
        <v>90.981960185591404</v>
      </c>
      <c r="O186" s="386">
        <v>90.981960185591404</v>
      </c>
      <c r="P186" s="386">
        <v>90.981960185591404</v>
      </c>
      <c r="Q186" s="386">
        <v>90.981960185591404</v>
      </c>
      <c r="R186" s="386">
        <v>90.981960185591404</v>
      </c>
      <c r="S186" s="386">
        <v>90.981960185591404</v>
      </c>
      <c r="T186" s="386">
        <v>90.981960185591404</v>
      </c>
      <c r="U186" s="386">
        <v>117.26016505745987</v>
      </c>
      <c r="V186" s="386">
        <v>151.12827071712485</v>
      </c>
      <c r="W186" s="386">
        <v>194.77845864157391</v>
      </c>
      <c r="X186" s="386">
        <v>251.03607532040903</v>
      </c>
      <c r="Y186" s="386">
        <v>323.54250850829521</v>
      </c>
      <c r="Z186" s="386">
        <v>373.35245221921656</v>
      </c>
      <c r="AA186" s="386">
        <v>430.83072521374277</v>
      </c>
      <c r="AB186" s="386">
        <v>497.15788040201301</v>
      </c>
      <c r="AC186" s="386">
        <v>573.69621891103247</v>
      </c>
      <c r="AD186" s="386">
        <v>662.01777054539593</v>
      </c>
      <c r="AE186" s="386">
        <v>690.66222527550281</v>
      </c>
      <c r="AF186" s="386">
        <v>720.54607994816581</v>
      </c>
      <c r="AG186" s="386">
        <v>751.72296142527091</v>
      </c>
      <c r="AH186" s="386">
        <v>784.24881691762198</v>
      </c>
      <c r="AI186" s="386">
        <v>818.18201438274355</v>
      </c>
      <c r="AJ186" s="386">
        <v>847.8721229003504</v>
      </c>
      <c r="AK186" s="386">
        <v>878.63962315755964</v>
      </c>
      <c r="AL186" s="386">
        <v>910.5236114399197</v>
      </c>
      <c r="AM186" s="386">
        <v>943.56460275514587</v>
      </c>
      <c r="AN186" s="386">
        <v>977.80458231557157</v>
      </c>
      <c r="AO186" s="387">
        <v>1003.5972758043011</v>
      </c>
      <c r="AP186" s="387">
        <v>1029.3899692930308</v>
      </c>
      <c r="AQ186" s="387">
        <v>1055.1826627817604</v>
      </c>
      <c r="AR186" s="387">
        <v>1080.97535627049</v>
      </c>
      <c r="AS186" s="387">
        <v>1106.7680497592196</v>
      </c>
      <c r="AT186" s="387">
        <v>1132.5607432479492</v>
      </c>
      <c r="AU186" s="387">
        <v>1158.3534367366788</v>
      </c>
      <c r="AV186" s="387">
        <v>1184.1461302254083</v>
      </c>
      <c r="AW186" s="387">
        <v>1209.9388237141379</v>
      </c>
      <c r="AX186" s="387">
        <v>1235.7315172028675</v>
      </c>
      <c r="AY186" s="387">
        <v>1261.5242106915971</v>
      </c>
      <c r="AZ186" s="387">
        <v>1287.3169041803267</v>
      </c>
      <c r="BA186" s="387">
        <v>1313.1095976690563</v>
      </c>
      <c r="BB186" s="387">
        <v>1338.9022911577858</v>
      </c>
      <c r="BC186" s="387">
        <v>1364.6949846465154</v>
      </c>
      <c r="BD186" s="387">
        <v>1390.487678135245</v>
      </c>
      <c r="BE186" s="387">
        <v>1416.2803716239746</v>
      </c>
      <c r="BF186" s="387">
        <v>1442.0730651127042</v>
      </c>
      <c r="BG186" s="387">
        <v>1467.8657586014338</v>
      </c>
      <c r="BH186" s="387">
        <v>1493.6584520901633</v>
      </c>
      <c r="BI186" s="387">
        <v>1519.4511455788929</v>
      </c>
      <c r="BJ186" s="387">
        <v>1545.2438390676225</v>
      </c>
      <c r="BK186" s="387">
        <v>1571.0365325563521</v>
      </c>
      <c r="BL186" s="387">
        <v>1596.8292260450817</v>
      </c>
      <c r="BM186" s="387">
        <v>1622.6219195338113</v>
      </c>
      <c r="BN186" s="387">
        <v>1648.4146130225408</v>
      </c>
      <c r="BO186" s="387">
        <v>1674.2073065112704</v>
      </c>
      <c r="BP186" s="387">
        <v>1700</v>
      </c>
      <c r="CA186" s="386">
        <v>110</v>
      </c>
      <c r="CB186" s="386">
        <v>141.35944374905927</v>
      </c>
      <c r="CC186" s="386">
        <v>181.65902124584954</v>
      </c>
      <c r="CD186" s="386">
        <v>233.44743813919845</v>
      </c>
      <c r="CE186" s="386">
        <v>300</v>
      </c>
      <c r="CF186" s="386">
        <v>296.14336311610123</v>
      </c>
      <c r="CG186" s="386">
        <v>292.33630505904995</v>
      </c>
      <c r="CH186" s="386">
        <v>288.57818847040522</v>
      </c>
      <c r="CI186" s="386">
        <v>284.86838418525969</v>
      </c>
      <c r="CJ186" s="386">
        <v>281.20627112690784</v>
      </c>
      <c r="CK186" s="386">
        <v>277.34281482075562</v>
      </c>
      <c r="CL186" s="386">
        <v>273.53243803722472</v>
      </c>
      <c r="CM186" s="386">
        <v>269.77441152367237</v>
      </c>
      <c r="CN186" s="386">
        <v>266.06801604656272</v>
      </c>
      <c r="CO186" s="386">
        <v>262.41254225381579</v>
      </c>
      <c r="CP186" s="386">
        <v>336.85724563996183</v>
      </c>
      <c r="CQ186" s="386">
        <v>432.421419210924</v>
      </c>
      <c r="CR186" s="386">
        <v>555.0965170339415</v>
      </c>
      <c r="CS186" s="386">
        <v>712.57372908466857</v>
      </c>
      <c r="CT186" s="386">
        <v>914.72618508716675</v>
      </c>
      <c r="CU186" s="386">
        <v>1051.6016514905707</v>
      </c>
      <c r="CV186" s="386">
        <v>1208.9585402131183</v>
      </c>
      <c r="CW186" s="386">
        <v>1389.8615981465482</v>
      </c>
      <c r="CX186" s="386">
        <v>1597.8341669698195</v>
      </c>
      <c r="CY186" s="386">
        <v>1836.9268051875051</v>
      </c>
      <c r="CZ186" s="386">
        <v>1909.1130765736605</v>
      </c>
      <c r="DA186" s="386">
        <v>1984.1360738227734</v>
      </c>
      <c r="DB186" s="386">
        <v>2062.1072726139041</v>
      </c>
      <c r="DC186" s="386">
        <v>2143.142529319779</v>
      </c>
      <c r="DD186" s="386">
        <v>2227.3622531562432</v>
      </c>
      <c r="DE186" s="386">
        <v>2308.1888581026055</v>
      </c>
      <c r="DF186" s="386">
        <v>2391.9485019194512</v>
      </c>
      <c r="DG186" s="386">
        <v>2478.7476188312726</v>
      </c>
      <c r="DH186" s="386">
        <v>2568.6965053516897</v>
      </c>
      <c r="DI186" s="386">
        <v>2661.9094604383445</v>
      </c>
      <c r="DJ186" s="387">
        <v>2729.9484082798322</v>
      </c>
      <c r="DK186" s="387">
        <v>2797.9873561213199</v>
      </c>
      <c r="DL186" s="387">
        <v>2866.0263039628076</v>
      </c>
      <c r="DM186" s="387">
        <v>2934.0652518042953</v>
      </c>
      <c r="DN186" s="387">
        <v>3002.104199645783</v>
      </c>
      <c r="DO186" s="387">
        <v>3070.1431474872707</v>
      </c>
      <c r="DP186" s="387">
        <v>3138.1820953287584</v>
      </c>
      <c r="DQ186" s="387">
        <v>3206.221043170246</v>
      </c>
      <c r="DR186" s="387">
        <v>3274.2599910117337</v>
      </c>
      <c r="DS186" s="387">
        <v>3342.2989388532214</v>
      </c>
      <c r="DT186" s="387">
        <v>3410.3378866947091</v>
      </c>
      <c r="DU186" s="387">
        <v>3478.3768345361968</v>
      </c>
      <c r="DV186" s="387">
        <v>3546.4157823776845</v>
      </c>
      <c r="DW186" s="387">
        <v>3614.4547302191722</v>
      </c>
      <c r="DX186" s="387">
        <v>3682.4936780606599</v>
      </c>
      <c r="DY186" s="387">
        <v>3750.5326259021476</v>
      </c>
      <c r="DZ186" s="387">
        <v>3818.5715737436353</v>
      </c>
      <c r="EA186" s="387">
        <v>3886.610521585123</v>
      </c>
      <c r="EB186" s="387">
        <v>3954.6494694266107</v>
      </c>
      <c r="EC186" s="387">
        <v>4022.6884172680984</v>
      </c>
      <c r="ED186" s="387">
        <v>4090.7273651095861</v>
      </c>
      <c r="EE186" s="387">
        <v>4158.7663129510738</v>
      </c>
      <c r="EF186" s="387">
        <v>4226.805260792562</v>
      </c>
      <c r="EG186" s="387">
        <v>4294.8442086340492</v>
      </c>
      <c r="EH186" s="387">
        <v>4362.8831564755365</v>
      </c>
      <c r="EI186" s="387">
        <v>4430.9221043170237</v>
      </c>
      <c r="EJ186" s="387">
        <v>4498.9610521585109</v>
      </c>
      <c r="EK186" s="387">
        <v>4566.9999999999982</v>
      </c>
      <c r="EY186" s="386">
        <v>30</v>
      </c>
      <c r="EZ186" s="386">
        <v>30</v>
      </c>
      <c r="FA186" s="386">
        <v>30</v>
      </c>
      <c r="FB186" s="386">
        <v>30</v>
      </c>
      <c r="FC186" s="386">
        <v>31.200000000000003</v>
      </c>
      <c r="FD186" s="386">
        <v>31</v>
      </c>
      <c r="FE186" s="386">
        <v>31</v>
      </c>
      <c r="FF186" s="386">
        <v>31</v>
      </c>
      <c r="FG186" s="386">
        <v>31</v>
      </c>
      <c r="FH186" s="386">
        <v>31</v>
      </c>
      <c r="FI186" s="386">
        <v>31.9</v>
      </c>
      <c r="FJ186" s="386">
        <v>32</v>
      </c>
      <c r="FK186" s="386">
        <v>32</v>
      </c>
      <c r="FL186" s="386">
        <v>32</v>
      </c>
      <c r="FM186" s="386">
        <v>32</v>
      </c>
      <c r="FN186" s="386">
        <v>32</v>
      </c>
      <c r="FO186" s="386">
        <v>32</v>
      </c>
      <c r="FP186" s="386">
        <v>32</v>
      </c>
      <c r="FQ186" s="386">
        <v>32</v>
      </c>
      <c r="FR186" s="386">
        <v>32</v>
      </c>
      <c r="FS186" s="386">
        <v>32</v>
      </c>
      <c r="FT186" s="386">
        <v>32</v>
      </c>
      <c r="FU186" s="386">
        <v>32</v>
      </c>
      <c r="FV186" s="386">
        <v>32</v>
      </c>
      <c r="FW186" s="386">
        <v>32</v>
      </c>
      <c r="FX186" s="386">
        <v>32</v>
      </c>
      <c r="FY186" s="386">
        <v>32</v>
      </c>
      <c r="FZ186" s="386">
        <v>32</v>
      </c>
      <c r="GA186" s="386">
        <v>32</v>
      </c>
      <c r="GB186" s="386">
        <v>32</v>
      </c>
      <c r="GC186" s="386">
        <v>35.799999999999997</v>
      </c>
      <c r="GD186" s="387">
        <v>49.05714285714285</v>
      </c>
      <c r="GE186" s="387">
        <v>62.314285714285703</v>
      </c>
      <c r="GF186" s="387">
        <v>75.571428571428555</v>
      </c>
      <c r="GG186" s="387">
        <v>88.828571428571408</v>
      </c>
      <c r="GH186" s="387">
        <v>102.08571428571426</v>
      </c>
      <c r="GI186" s="387">
        <v>115.34285714285711</v>
      </c>
      <c r="GJ186" s="387">
        <v>128.59999999999997</v>
      </c>
      <c r="GK186" s="387">
        <v>141.85714285714283</v>
      </c>
      <c r="GL186" s="387">
        <v>155.1142857142857</v>
      </c>
      <c r="GM186" s="387">
        <v>168.37142857142857</v>
      </c>
      <c r="GN186" s="387">
        <v>181.62857142857143</v>
      </c>
      <c r="GO186" s="387">
        <v>194.8857142857143</v>
      </c>
      <c r="GP186" s="387">
        <v>208.14285714285717</v>
      </c>
      <c r="GQ186" s="387">
        <v>221.40000000000003</v>
      </c>
      <c r="GR186" s="387">
        <v>234.6571428571429</v>
      </c>
      <c r="GS186" s="387">
        <v>247.91428571428577</v>
      </c>
      <c r="GT186" s="387">
        <v>261.17142857142863</v>
      </c>
      <c r="GU186" s="387">
        <v>274.4285714285715</v>
      </c>
      <c r="GV186" s="387">
        <v>287.68571428571437</v>
      </c>
      <c r="GW186" s="387">
        <v>300.94285714285724</v>
      </c>
      <c r="GX186" s="387">
        <v>314.2000000000001</v>
      </c>
      <c r="GY186" s="387">
        <v>327.45714285714297</v>
      </c>
      <c r="GZ186" s="387">
        <v>340.71428571428584</v>
      </c>
      <c r="HA186" s="387">
        <v>353.9714285714287</v>
      </c>
      <c r="HB186" s="387">
        <v>367.22857142857157</v>
      </c>
      <c r="HC186" s="387">
        <v>380.48571428571444</v>
      </c>
      <c r="HD186" s="387">
        <v>393.7428571428573</v>
      </c>
      <c r="HE186" s="387">
        <v>407.00000000000017</v>
      </c>
      <c r="HS186" s="394">
        <v>3.2984062101192704</v>
      </c>
      <c r="HT186" s="394">
        <v>3.2981438672475862</v>
      </c>
      <c r="HU186" s="394">
        <v>3.2978815452416712</v>
      </c>
      <c r="HV186" s="394">
        <v>3.2976192440998657</v>
      </c>
      <c r="HW186" s="394">
        <v>3.297356963820508</v>
      </c>
      <c r="HX186" s="394">
        <v>3.2549679355336725</v>
      </c>
      <c r="HY186" s="394">
        <v>3.2131238375467155</v>
      </c>
      <c r="HZ186" s="394">
        <v>3.171817664531992</v>
      </c>
      <c r="IA186" s="394">
        <v>3.1310425012185394</v>
      </c>
      <c r="IB186" s="394">
        <v>3.0907915212343577</v>
      </c>
      <c r="IC186" s="394">
        <v>3.048327539382667</v>
      </c>
      <c r="ID186" s="394">
        <v>3.0064469646428149</v>
      </c>
      <c r="IE186" s="394">
        <v>2.965141781660535</v>
      </c>
      <c r="IF186" s="394">
        <v>2.9244040852034674</v>
      </c>
      <c r="IG186" s="394">
        <v>2.8842260786482092</v>
      </c>
      <c r="IH186" s="394">
        <v>2.8727338519001311</v>
      </c>
      <c r="II186" s="394">
        <v>2.8612874160408484</v>
      </c>
      <c r="IJ186" s="394">
        <v>2.8498865886161222</v>
      </c>
      <c r="IK186" s="394">
        <v>2.8385311878987016</v>
      </c>
      <c r="IL186" s="394">
        <v>2.8272210328854341</v>
      </c>
      <c r="IM186" s="394">
        <v>2.8166458938191608</v>
      </c>
      <c r="IN186" s="394">
        <v>2.8061103107568117</v>
      </c>
      <c r="IO186" s="394">
        <v>2.7956141357402902</v>
      </c>
      <c r="IP186" s="394">
        <v>2.7851572213649329</v>
      </c>
      <c r="IQ186" s="394">
        <v>2.7747394207774416</v>
      </c>
      <c r="IR186" s="394">
        <v>2.7641776351850167</v>
      </c>
      <c r="IS186" s="394">
        <v>2.7536560520397346</v>
      </c>
      <c r="IT186" s="394">
        <v>2.7431745183147491</v>
      </c>
      <c r="IU186" s="394">
        <v>2.7327328815656933</v>
      </c>
      <c r="IV186" s="394">
        <v>2.7223309899284693</v>
      </c>
      <c r="IW186" s="394">
        <v>2.7223313466267656</v>
      </c>
      <c r="IX186" s="394">
        <v>2.7223317033251089</v>
      </c>
      <c r="IY186" s="394">
        <v>2.7223320600234988</v>
      </c>
      <c r="IZ186" s="394">
        <v>2.7223324167219358</v>
      </c>
      <c r="JA186" s="394">
        <v>2.722332773420419</v>
      </c>
      <c r="JB186" s="394">
        <v>2.7201632309055461</v>
      </c>
      <c r="JC186" s="394">
        <v>2.7181024097630702</v>
      </c>
      <c r="JD186" s="394">
        <v>2.7161423372965117</v>
      </c>
      <c r="JE186" s="394">
        <v>2.7142758017418767</v>
      </c>
      <c r="JF186" s="394">
        <v>2.7124962636018441</v>
      </c>
      <c r="JG186" s="394">
        <v>2.7107977790954836</v>
      </c>
      <c r="JH186" s="394">
        <v>2.7091749338351052</v>
      </c>
      <c r="JI186" s="394">
        <v>2.7076227851708854</v>
      </c>
      <c r="JJ186" s="394">
        <v>2.7061368119098521</v>
      </c>
      <c r="JK186" s="394">
        <v>2.7047128703317869</v>
      </c>
      <c r="JL186" s="394">
        <v>2.7033471556008286</v>
      </c>
      <c r="JM186" s="394">
        <v>2.7020361678160234</v>
      </c>
      <c r="JN186" s="394">
        <v>2.7007766820629771</v>
      </c>
      <c r="JO186" s="394">
        <v>2.6995657219270672</v>
      </c>
      <c r="JP186" s="394">
        <v>2.6984005360102521</v>
      </c>
      <c r="JQ186" s="394">
        <v>2.6972785770614749</v>
      </c>
      <c r="JR186" s="394">
        <v>2.6961974833874729</v>
      </c>
      <c r="JS186" s="394">
        <v>2.695155062258491</v>
      </c>
      <c r="JT186" s="394">
        <v>2.6941492750635159</v>
      </c>
      <c r="JU186" s="394">
        <v>2.6931782240035638</v>
      </c>
      <c r="JV186" s="394">
        <v>2.6922401401402527</v>
      </c>
      <c r="JW186" s="394">
        <v>2.6913333726413122</v>
      </c>
      <c r="JX186" s="394">
        <v>2.6904563790854743</v>
      </c>
      <c r="JY186" s="394">
        <v>2.689607716706957</v>
      </c>
      <c r="JZ186" s="394">
        <v>2.6887860344750045</v>
      </c>
      <c r="KA186" s="394">
        <v>2.6879900659170111</v>
      </c>
      <c r="KB186" s="394">
        <v>2.6872186226050405</v>
      </c>
      <c r="KC186" s="394">
        <v>2.6864705882352928</v>
      </c>
    </row>
    <row r="187" spans="1:289" x14ac:dyDescent="0.25">
      <c r="A187" s="383">
        <v>178</v>
      </c>
      <c r="B187" s="384" t="s">
        <v>852</v>
      </c>
      <c r="C187" s="385" t="s">
        <v>142</v>
      </c>
      <c r="D187" s="385" t="s">
        <v>142</v>
      </c>
      <c r="E187" s="129">
        <v>2052</v>
      </c>
      <c r="F187" s="386">
        <v>465.18759</v>
      </c>
      <c r="G187" s="386">
        <v>500.39501492043462</v>
      </c>
      <c r="H187" s="386">
        <v>538.26709125499667</v>
      </c>
      <c r="I187" s="386">
        <v>579.00549143996511</v>
      </c>
      <c r="J187" s="386">
        <v>622.82715136084119</v>
      </c>
      <c r="K187" s="386">
        <v>639.64657819294598</v>
      </c>
      <c r="L187" s="386">
        <v>656.92021309600977</v>
      </c>
      <c r="M187" s="386">
        <v>674.66032194411889</v>
      </c>
      <c r="N187" s="386">
        <v>692.87950185088755</v>
      </c>
      <c r="O187" s="386">
        <v>711.59069011457041</v>
      </c>
      <c r="P187" s="386">
        <v>728.83368349096327</v>
      </c>
      <c r="Q187" s="386">
        <v>746.49450248636538</v>
      </c>
      <c r="R187" s="386">
        <v>764.58327169133293</v>
      </c>
      <c r="S187" s="386">
        <v>783.11036103162735</v>
      </c>
      <c r="T187" s="386">
        <v>802.08639171308391</v>
      </c>
      <c r="U187" s="386">
        <v>811.66245471787227</v>
      </c>
      <c r="V187" s="386">
        <v>821.35284578459891</v>
      </c>
      <c r="W187" s="386">
        <v>831.15892986937797</v>
      </c>
      <c r="X187" s="386">
        <v>841.08208822445545</v>
      </c>
      <c r="Y187" s="386">
        <v>851.123718592768</v>
      </c>
      <c r="Z187" s="386">
        <v>855.98750981407511</v>
      </c>
      <c r="AA187" s="386">
        <v>860.87909542593638</v>
      </c>
      <c r="AB187" s="386">
        <v>865.7986342608574</v>
      </c>
      <c r="AC187" s="386">
        <v>870.74628605900034</v>
      </c>
      <c r="AD187" s="386">
        <v>875.7222114733712</v>
      </c>
      <c r="AE187" s="386">
        <v>882.25058472668661</v>
      </c>
      <c r="AF187" s="386">
        <v>888.82762598999</v>
      </c>
      <c r="AG187" s="386">
        <v>895.45369807574684</v>
      </c>
      <c r="AH187" s="386">
        <v>902.12916650113334</v>
      </c>
      <c r="AI187" s="386">
        <v>908.85439950819989</v>
      </c>
      <c r="AJ187" s="386">
        <v>914.98431135414546</v>
      </c>
      <c r="AK187" s="386">
        <v>921.15556735737232</v>
      </c>
      <c r="AL187" s="386">
        <v>927.36844637007027</v>
      </c>
      <c r="AM187" s="386">
        <v>933.62322912519153</v>
      </c>
      <c r="AN187" s="386">
        <v>939.92019824913598</v>
      </c>
      <c r="AO187" s="387">
        <v>939.92019824913598</v>
      </c>
      <c r="AP187" s="387">
        <v>939.92019824913598</v>
      </c>
      <c r="AQ187" s="387">
        <v>939.92019824913598</v>
      </c>
      <c r="AR187" s="387">
        <v>939.92019824913598</v>
      </c>
      <c r="AS187" s="387">
        <v>939.92019824913598</v>
      </c>
      <c r="AT187" s="387">
        <v>939.92019824913598</v>
      </c>
      <c r="AU187" s="387">
        <v>939.92019824913598</v>
      </c>
      <c r="AV187" s="387">
        <v>939.92019824913598</v>
      </c>
      <c r="AW187" s="387">
        <v>939.92019824913598</v>
      </c>
      <c r="AX187" s="387">
        <v>939.92019824913598</v>
      </c>
      <c r="AY187" s="387">
        <v>939.92019824913598</v>
      </c>
      <c r="AZ187" s="387">
        <v>939.92019824913598</v>
      </c>
      <c r="BA187" s="387">
        <v>939.92019824913598</v>
      </c>
      <c r="BB187" s="387">
        <v>939.92019824913598</v>
      </c>
      <c r="BC187" s="387">
        <v>939.92019824913598</v>
      </c>
      <c r="BD187" s="387">
        <v>939.92019824913598</v>
      </c>
      <c r="BE187" s="387">
        <v>939.92019824913598</v>
      </c>
      <c r="BF187" s="387">
        <v>939.92019824913598</v>
      </c>
      <c r="BG187" s="387">
        <v>939.92019824913598</v>
      </c>
      <c r="BH187" s="387">
        <v>939.92019824913598</v>
      </c>
      <c r="BI187" s="387">
        <v>939.92019824913598</v>
      </c>
      <c r="BJ187" s="387">
        <v>939.92019824913598</v>
      </c>
      <c r="BK187" s="387">
        <v>939.92019824913598</v>
      </c>
      <c r="BL187" s="387">
        <v>939.92019824913598</v>
      </c>
      <c r="BM187" s="387">
        <v>939.92019824913598</v>
      </c>
      <c r="BN187" s="387">
        <v>939.92019824913598</v>
      </c>
      <c r="BO187" s="387">
        <v>939.92019824913598</v>
      </c>
      <c r="BP187" s="387">
        <v>939.92019824913598</v>
      </c>
      <c r="CA187" s="386">
        <v>1080</v>
      </c>
      <c r="CB187" s="386">
        <v>1158.5154394668536</v>
      </c>
      <c r="CC187" s="386">
        <v>1242.7389106324788</v>
      </c>
      <c r="CD187" s="386">
        <v>1333.085384438838</v>
      </c>
      <c r="CE187" s="386">
        <v>1430</v>
      </c>
      <c r="CF187" s="386">
        <v>1469.3501572052908</v>
      </c>
      <c r="CG187" s="386">
        <v>1509.7831359994495</v>
      </c>
      <c r="CH187" s="386">
        <v>1551.328733025656</v>
      </c>
      <c r="CI187" s="386">
        <v>1594.0175648589736</v>
      </c>
      <c r="CJ187" s="386">
        <v>1637.8810905689004</v>
      </c>
      <c r="CK187" s="386">
        <v>1678.6648482512257</v>
      </c>
      <c r="CL187" s="386">
        <v>1720.4641344113313</v>
      </c>
      <c r="CM187" s="386">
        <v>1763.3042360298141</v>
      </c>
      <c r="CN187" s="386">
        <v>1807.2110697410935</v>
      </c>
      <c r="CO187" s="386">
        <v>1852.2111975119908</v>
      </c>
      <c r="CP187" s="386">
        <v>1873.7899403082361</v>
      </c>
      <c r="CQ187" s="386">
        <v>1895.6200810775051</v>
      </c>
      <c r="CR187" s="386">
        <v>1917.7045486716518</v>
      </c>
      <c r="CS187" s="386">
        <v>1940.0463060644165</v>
      </c>
      <c r="CT187" s="386">
        <v>1962.6483507489552</v>
      </c>
      <c r="CU187" s="386">
        <v>1973.604078861073</v>
      </c>
      <c r="CV187" s="386">
        <v>1984.6209631035904</v>
      </c>
      <c r="CW187" s="386">
        <v>1995.6993448570386</v>
      </c>
      <c r="CX187" s="386">
        <v>2006.8395674075743</v>
      </c>
      <c r="CY187" s="386">
        <v>2018.041975957618</v>
      </c>
      <c r="CZ187" s="386">
        <v>2032.7473566269528</v>
      </c>
      <c r="DA187" s="386">
        <v>2047.5598947405856</v>
      </c>
      <c r="DB187" s="386">
        <v>2062.4803711499699</v>
      </c>
      <c r="DC187" s="386">
        <v>2077.5095723965887</v>
      </c>
      <c r="DD187" s="386">
        <v>2092.6482907534169</v>
      </c>
      <c r="DE187" s="386">
        <v>2106.4547190962116</v>
      </c>
      <c r="DF187" s="386">
        <v>2120.3522365457748</v>
      </c>
      <c r="DG187" s="386">
        <v>2134.3414440703773</v>
      </c>
      <c r="DH187" s="386">
        <v>2148.4229466032307</v>
      </c>
      <c r="DI187" s="386">
        <v>2162.5973530686465</v>
      </c>
      <c r="DJ187" s="387">
        <v>2162.5973530686465</v>
      </c>
      <c r="DK187" s="387">
        <v>2162.5973530686465</v>
      </c>
      <c r="DL187" s="387">
        <v>2162.5973530686465</v>
      </c>
      <c r="DM187" s="387">
        <v>2162.5973530686465</v>
      </c>
      <c r="DN187" s="387">
        <v>2162.5973530686465</v>
      </c>
      <c r="DO187" s="387">
        <v>2162.5973530686465</v>
      </c>
      <c r="DP187" s="387">
        <v>2162.5973530686465</v>
      </c>
      <c r="DQ187" s="387">
        <v>2162.5973530686465</v>
      </c>
      <c r="DR187" s="387">
        <v>2162.5973530686465</v>
      </c>
      <c r="DS187" s="387">
        <v>2162.5973530686465</v>
      </c>
      <c r="DT187" s="387">
        <v>2162.5973530686465</v>
      </c>
      <c r="DU187" s="387">
        <v>2162.5973530686465</v>
      </c>
      <c r="DV187" s="387">
        <v>2162.5973530686465</v>
      </c>
      <c r="DW187" s="387">
        <v>2162.5973530686465</v>
      </c>
      <c r="DX187" s="387">
        <v>2162.5973530686465</v>
      </c>
      <c r="DY187" s="387">
        <v>2162.5973530686465</v>
      </c>
      <c r="DZ187" s="387">
        <v>2162.5973530686465</v>
      </c>
      <c r="EA187" s="387">
        <v>2162.5973530686465</v>
      </c>
      <c r="EB187" s="387">
        <v>2162.5973530686465</v>
      </c>
      <c r="EC187" s="387">
        <v>2162.5973530686465</v>
      </c>
      <c r="ED187" s="387">
        <v>2162.5973530686465</v>
      </c>
      <c r="EE187" s="387">
        <v>2162.5973530686465</v>
      </c>
      <c r="EF187" s="387">
        <v>2162.5973530686465</v>
      </c>
      <c r="EG187" s="387">
        <v>2162.5973530686465</v>
      </c>
      <c r="EH187" s="387">
        <v>2162.5973530686465</v>
      </c>
      <c r="EI187" s="387">
        <v>2162.5973530686465</v>
      </c>
      <c r="EJ187" s="387">
        <v>2162.5973530686465</v>
      </c>
      <c r="EK187" s="387">
        <v>2162.5973530686465</v>
      </c>
      <c r="EY187" s="386">
        <v>636</v>
      </c>
      <c r="EZ187" s="386">
        <v>644</v>
      </c>
      <c r="FA187" s="386">
        <v>652</v>
      </c>
      <c r="FB187" s="386">
        <v>660</v>
      </c>
      <c r="FC187" s="386">
        <v>668.1</v>
      </c>
      <c r="FD187" s="386">
        <v>677</v>
      </c>
      <c r="FE187" s="386">
        <v>686</v>
      </c>
      <c r="FF187" s="386">
        <v>695</v>
      </c>
      <c r="FG187" s="386">
        <v>704</v>
      </c>
      <c r="FH187" s="386">
        <v>713</v>
      </c>
      <c r="FI187" s="386">
        <v>723.69999999999993</v>
      </c>
      <c r="FJ187" s="386">
        <v>729</v>
      </c>
      <c r="FK187" s="386">
        <v>734</v>
      </c>
      <c r="FL187" s="386">
        <v>739</v>
      </c>
      <c r="FM187" s="386">
        <v>744</v>
      </c>
      <c r="FN187" s="386">
        <v>749</v>
      </c>
      <c r="FO187" s="386">
        <v>754</v>
      </c>
      <c r="FP187" s="386">
        <v>759</v>
      </c>
      <c r="FQ187" s="386">
        <v>764</v>
      </c>
      <c r="FR187" s="386">
        <v>769</v>
      </c>
      <c r="FS187" s="386">
        <v>774</v>
      </c>
      <c r="FT187" s="386">
        <v>779</v>
      </c>
      <c r="FU187" s="386">
        <v>784</v>
      </c>
      <c r="FV187" s="386">
        <v>789</v>
      </c>
      <c r="FW187" s="386">
        <v>794</v>
      </c>
      <c r="FX187" s="386">
        <v>799</v>
      </c>
      <c r="FY187" s="386">
        <v>804</v>
      </c>
      <c r="FZ187" s="386">
        <v>809</v>
      </c>
      <c r="GA187" s="386">
        <v>814</v>
      </c>
      <c r="GB187" s="386">
        <v>819</v>
      </c>
      <c r="GC187" s="386">
        <v>833.4</v>
      </c>
      <c r="GD187" s="387">
        <v>833.4</v>
      </c>
      <c r="GE187" s="387">
        <v>833.4</v>
      </c>
      <c r="GF187" s="387">
        <v>833.4</v>
      </c>
      <c r="GG187" s="387">
        <v>833.4</v>
      </c>
      <c r="GH187" s="387">
        <v>833.4</v>
      </c>
      <c r="GI187" s="387">
        <v>833.4</v>
      </c>
      <c r="GJ187" s="387">
        <v>833.4</v>
      </c>
      <c r="GK187" s="387">
        <v>833.4</v>
      </c>
      <c r="GL187" s="387">
        <v>833.4</v>
      </c>
      <c r="GM187" s="387">
        <v>833.4</v>
      </c>
      <c r="GN187" s="387">
        <v>833.4</v>
      </c>
      <c r="GO187" s="387">
        <v>833.4</v>
      </c>
      <c r="GP187" s="387">
        <v>833.4</v>
      </c>
      <c r="GQ187" s="387">
        <v>833.4</v>
      </c>
      <c r="GR187" s="387">
        <v>833.4</v>
      </c>
      <c r="GS187" s="387">
        <v>833.4</v>
      </c>
      <c r="GT187" s="387">
        <v>833.4</v>
      </c>
      <c r="GU187" s="387">
        <v>833.4</v>
      </c>
      <c r="GV187" s="387">
        <v>833.4</v>
      </c>
      <c r="GW187" s="387">
        <v>833.4</v>
      </c>
      <c r="GX187" s="387">
        <v>833.4</v>
      </c>
      <c r="GY187" s="387">
        <v>833.4</v>
      </c>
      <c r="GZ187" s="387">
        <v>833.4</v>
      </c>
      <c r="HA187" s="387">
        <v>833.4</v>
      </c>
      <c r="HB187" s="387">
        <v>833.4</v>
      </c>
      <c r="HC187" s="387">
        <v>833.4</v>
      </c>
      <c r="HD187" s="387">
        <v>833.4</v>
      </c>
      <c r="HE187" s="387">
        <v>833.4</v>
      </c>
      <c r="HS187" s="394">
        <v>2.3216440490168706</v>
      </c>
      <c r="HT187" s="394">
        <v>2.3152018004237385</v>
      </c>
      <c r="HU187" s="394">
        <v>2.3087774282001354</v>
      </c>
      <c r="HV187" s="394">
        <v>2.3023708827415508</v>
      </c>
      <c r="HW187" s="394">
        <v>2.295982114581121</v>
      </c>
      <c r="HX187" s="394">
        <v>2.2971281443517224</v>
      </c>
      <c r="HY187" s="394">
        <v>2.2982747461582411</v>
      </c>
      <c r="HZ187" s="394">
        <v>2.2994219202862061</v>
      </c>
      <c r="IA187" s="394">
        <v>2.3005696670212901</v>
      </c>
      <c r="IB187" s="394">
        <v>2.3017179866493076</v>
      </c>
      <c r="IC187" s="394">
        <v>2.3032207296056444</v>
      </c>
      <c r="ID187" s="394">
        <v>2.3047244536710507</v>
      </c>
      <c r="IE187" s="394">
        <v>2.3062291594860724</v>
      </c>
      <c r="IF187" s="394">
        <v>2.3077348476916728</v>
      </c>
      <c r="IG187" s="394">
        <v>2.3092415189292343</v>
      </c>
      <c r="IH187" s="394">
        <v>2.308582748181387</v>
      </c>
      <c r="II187" s="394">
        <v>2.307924165364899</v>
      </c>
      <c r="IJ187" s="394">
        <v>2.3072657704261585</v>
      </c>
      <c r="IK187" s="394">
        <v>2.3066075633115681</v>
      </c>
      <c r="IL187" s="394">
        <v>2.3059495439675457</v>
      </c>
      <c r="IM187" s="394">
        <v>2.3056458841201435</v>
      </c>
      <c r="IN187" s="394">
        <v>2.3053422642603039</v>
      </c>
      <c r="IO187" s="394">
        <v>2.3050386843827617</v>
      </c>
      <c r="IP187" s="394">
        <v>2.3047351444822519</v>
      </c>
      <c r="IQ187" s="394">
        <v>2.3044316445535107</v>
      </c>
      <c r="IR187" s="394">
        <v>2.3040476161958905</v>
      </c>
      <c r="IS187" s="394">
        <v>2.3036636518357332</v>
      </c>
      <c r="IT187" s="394">
        <v>2.303279751462374</v>
      </c>
      <c r="IU187" s="394">
        <v>2.3028959150651502</v>
      </c>
      <c r="IV187" s="394">
        <v>2.3025121426333994</v>
      </c>
      <c r="IW187" s="394">
        <v>2.3021757782696084</v>
      </c>
      <c r="IX187" s="394">
        <v>2.3018394630438803</v>
      </c>
      <c r="IY187" s="394">
        <v>2.301503196949036</v>
      </c>
      <c r="IZ187" s="394">
        <v>2.3011669799778987</v>
      </c>
      <c r="JA187" s="394">
        <v>2.3008308121232934</v>
      </c>
      <c r="JB187" s="394">
        <v>2.3008308121232934</v>
      </c>
      <c r="JC187" s="394">
        <v>2.3008308121232934</v>
      </c>
      <c r="JD187" s="394">
        <v>2.3008308121232934</v>
      </c>
      <c r="JE187" s="394">
        <v>2.3008308121232934</v>
      </c>
      <c r="JF187" s="394">
        <v>2.3008308121232934</v>
      </c>
      <c r="JG187" s="394">
        <v>2.3008308121232934</v>
      </c>
      <c r="JH187" s="394">
        <v>2.3008308121232934</v>
      </c>
      <c r="JI187" s="394">
        <v>2.3008308121232934</v>
      </c>
      <c r="JJ187" s="394">
        <v>2.3008308121232934</v>
      </c>
      <c r="JK187" s="394">
        <v>2.3008308121232934</v>
      </c>
      <c r="JL187" s="394">
        <v>2.3008308121232934</v>
      </c>
      <c r="JM187" s="394">
        <v>2.3008308121232934</v>
      </c>
      <c r="JN187" s="394">
        <v>2.3008308121232934</v>
      </c>
      <c r="JO187" s="394">
        <v>2.3008308121232934</v>
      </c>
      <c r="JP187" s="394">
        <v>2.3008308121232934</v>
      </c>
      <c r="JQ187" s="394">
        <v>2.3008308121232934</v>
      </c>
      <c r="JR187" s="394">
        <v>2.3008308121232934</v>
      </c>
      <c r="JS187" s="394">
        <v>2.3008308121232934</v>
      </c>
      <c r="JT187" s="394">
        <v>2.3008308121232934</v>
      </c>
      <c r="JU187" s="394">
        <v>2.3008308121232934</v>
      </c>
      <c r="JV187" s="394">
        <v>2.3008308121232934</v>
      </c>
      <c r="JW187" s="394">
        <v>2.3008308121232934</v>
      </c>
      <c r="JX187" s="394">
        <v>2.3008308121232934</v>
      </c>
      <c r="JY187" s="394">
        <v>2.3008308121232934</v>
      </c>
      <c r="JZ187" s="394">
        <v>2.3008308121232934</v>
      </c>
      <c r="KA187" s="394">
        <v>2.3008308121232934</v>
      </c>
      <c r="KB187" s="394">
        <v>2.3008308121232934</v>
      </c>
      <c r="KC187" s="394">
        <v>2.3008308121232934</v>
      </c>
    </row>
    <row r="188" spans="1:289" x14ac:dyDescent="0.25">
      <c r="A188" s="383">
        <v>179</v>
      </c>
      <c r="B188" s="384" t="s">
        <v>852</v>
      </c>
      <c r="C188" s="385" t="s">
        <v>142</v>
      </c>
      <c r="D188" s="385" t="s">
        <v>142</v>
      </c>
      <c r="E188" s="129">
        <v>2052</v>
      </c>
      <c r="F188" s="386">
        <v>1204.9169400000001</v>
      </c>
      <c r="G188" s="386">
        <v>1340.8699080703382</v>
      </c>
      <c r="H188" s="386">
        <v>1492.1626965992834</v>
      </c>
      <c r="I188" s="386">
        <v>1660.5261254066763</v>
      </c>
      <c r="J188" s="386">
        <v>1847.8863058580994</v>
      </c>
      <c r="K188" s="386">
        <v>1883.4189107903994</v>
      </c>
      <c r="L188" s="386">
        <v>1919.6347644752186</v>
      </c>
      <c r="M188" s="386">
        <v>1956.5470049546091</v>
      </c>
      <c r="N188" s="386">
        <v>1994.1690228991836</v>
      </c>
      <c r="O188" s="386">
        <v>2032.5144664658562</v>
      </c>
      <c r="P188" s="386">
        <v>2068.838908993755</v>
      </c>
      <c r="Q188" s="386">
        <v>2105.8125302343924</v>
      </c>
      <c r="R188" s="386">
        <v>2143.4469321001925</v>
      </c>
      <c r="S188" s="386">
        <v>2181.7539238492141</v>
      </c>
      <c r="T188" s="386">
        <v>2220.7455257907645</v>
      </c>
      <c r="U188" s="386">
        <v>2251.1835339391932</v>
      </c>
      <c r="V188" s="386">
        <v>2282.0387318688395</v>
      </c>
      <c r="W188" s="386">
        <v>2313.3168376711333</v>
      </c>
      <c r="X188" s="386">
        <v>2345.0236478108764</v>
      </c>
      <c r="Y188" s="386">
        <v>2377.1650382004423</v>
      </c>
      <c r="Z188" s="386">
        <v>2402.6855649091549</v>
      </c>
      <c r="AA188" s="386">
        <v>2428.4800722935984</v>
      </c>
      <c r="AB188" s="386">
        <v>2454.551501727653</v>
      </c>
      <c r="AC188" s="386">
        <v>2480.9028261629019</v>
      </c>
      <c r="AD188" s="386">
        <v>2507.5370504676393</v>
      </c>
      <c r="AE188" s="386">
        <v>2528.6199052676234</v>
      </c>
      <c r="AF188" s="386">
        <v>2549.8800203662877</v>
      </c>
      <c r="AG188" s="386">
        <v>2571.3188861316958</v>
      </c>
      <c r="AH188" s="386">
        <v>2592.938005462619</v>
      </c>
      <c r="AI188" s="386">
        <v>2614.7388938938921</v>
      </c>
      <c r="AJ188" s="386">
        <v>2628.0236393156474</v>
      </c>
      <c r="AK188" s="386">
        <v>2641.3758807544364</v>
      </c>
      <c r="AL188" s="386">
        <v>2654.7959611383444</v>
      </c>
      <c r="AM188" s="386">
        <v>2668.2842251377774</v>
      </c>
      <c r="AN188" s="386">
        <v>2681.8410191743137</v>
      </c>
      <c r="AO188" s="387">
        <v>2681.8410191743137</v>
      </c>
      <c r="AP188" s="387">
        <v>2681.8410191743137</v>
      </c>
      <c r="AQ188" s="387">
        <v>2681.8410191743137</v>
      </c>
      <c r="AR188" s="387">
        <v>2681.8410191743137</v>
      </c>
      <c r="AS188" s="387">
        <v>2681.8410191743137</v>
      </c>
      <c r="AT188" s="387">
        <v>2681.8410191743137</v>
      </c>
      <c r="AU188" s="387">
        <v>2681.8410191743137</v>
      </c>
      <c r="AV188" s="387">
        <v>2681.8410191743137</v>
      </c>
      <c r="AW188" s="387">
        <v>2681.8410191743137</v>
      </c>
      <c r="AX188" s="387">
        <v>2681.8410191743137</v>
      </c>
      <c r="AY188" s="387">
        <v>2681.8410191743137</v>
      </c>
      <c r="AZ188" s="387">
        <v>2681.8410191743137</v>
      </c>
      <c r="BA188" s="387">
        <v>2681.8410191743137</v>
      </c>
      <c r="BB188" s="387">
        <v>2681.8410191743137</v>
      </c>
      <c r="BC188" s="387">
        <v>2681.8410191743137</v>
      </c>
      <c r="BD188" s="387">
        <v>2681.8410191743137</v>
      </c>
      <c r="BE188" s="387">
        <v>2681.8410191743137</v>
      </c>
      <c r="BF188" s="387">
        <v>2681.8410191743137</v>
      </c>
      <c r="BG188" s="387">
        <v>2681.8410191743137</v>
      </c>
      <c r="BH188" s="387">
        <v>2681.8410191743137</v>
      </c>
      <c r="BI188" s="387">
        <v>2681.8410191743137</v>
      </c>
      <c r="BJ188" s="387">
        <v>2681.8410191743137</v>
      </c>
      <c r="BK188" s="387">
        <v>2681.8410191743137</v>
      </c>
      <c r="BL188" s="387">
        <v>2681.8410191743137</v>
      </c>
      <c r="BM188" s="387">
        <v>2681.8410191743137</v>
      </c>
      <c r="BN188" s="387">
        <v>2681.8410191743137</v>
      </c>
      <c r="BO188" s="387">
        <v>2681.8410191743137</v>
      </c>
      <c r="BP188" s="387">
        <v>2681.8410191743137</v>
      </c>
      <c r="CA188" s="386">
        <v>3359.9999999999995</v>
      </c>
      <c r="CB188" s="386">
        <v>3744.0091201473938</v>
      </c>
      <c r="CC188" s="386">
        <v>4171.9060392103756</v>
      </c>
      <c r="CD188" s="386">
        <v>4648.7066247623925</v>
      </c>
      <c r="CE188" s="386">
        <v>5180</v>
      </c>
      <c r="CF188" s="386">
        <v>5281.4355561688362</v>
      </c>
      <c r="CG188" s="386">
        <v>5384.8574389892719</v>
      </c>
      <c r="CH188" s="386">
        <v>5490.3045450150967</v>
      </c>
      <c r="CI188" s="386">
        <v>5597.8165324783977</v>
      </c>
      <c r="CJ188" s="386">
        <v>5707.4338362048547</v>
      </c>
      <c r="CK188" s="386">
        <v>5811.3051272717539</v>
      </c>
      <c r="CL188" s="386">
        <v>5917.066802952394</v>
      </c>
      <c r="CM188" s="386">
        <v>6024.7532669203129</v>
      </c>
      <c r="CN188" s="386">
        <v>6134.3995489717672</v>
      </c>
      <c r="CO188" s="386">
        <v>6246.0413164207257</v>
      </c>
      <c r="CP188" s="386">
        <v>6325.6780931510993</v>
      </c>
      <c r="CQ188" s="386">
        <v>6406.3302355966071</v>
      </c>
      <c r="CR188" s="386">
        <v>6488.0106896294674</v>
      </c>
      <c r="CS188" s="386">
        <v>6570.7325661812511</v>
      </c>
      <c r="CT188" s="386">
        <v>6654.5091433473835</v>
      </c>
      <c r="CU188" s="386">
        <v>6719.3942567735703</v>
      </c>
      <c r="CV188" s="386">
        <v>6784.9120356381291</v>
      </c>
      <c r="CW188" s="386">
        <v>6851.0686487760331</v>
      </c>
      <c r="CX188" s="386">
        <v>6917.8703251717789</v>
      </c>
      <c r="CY188" s="386">
        <v>6985.3233545458806</v>
      </c>
      <c r="CZ188" s="386">
        <v>7037.0187636684896</v>
      </c>
      <c r="DA188" s="386">
        <v>7089.0967485415276</v>
      </c>
      <c r="DB188" s="386">
        <v>7141.5601404455138</v>
      </c>
      <c r="DC188" s="386">
        <v>7194.4117916140722</v>
      </c>
      <c r="DD188" s="386">
        <v>7247.6545753889968</v>
      </c>
      <c r="DE188" s="386">
        <v>7284.7282615181211</v>
      </c>
      <c r="DF188" s="386">
        <v>7321.9915894394844</v>
      </c>
      <c r="DG188" s="386">
        <v>7359.4455292214307</v>
      </c>
      <c r="DH188" s="386">
        <v>7397.0910558944652</v>
      </c>
      <c r="DI188" s="386">
        <v>7434.9291494766348</v>
      </c>
      <c r="DJ188" s="387">
        <v>7434.9291494766348</v>
      </c>
      <c r="DK188" s="387">
        <v>7434.9291494766348</v>
      </c>
      <c r="DL188" s="387">
        <v>7434.9291494766348</v>
      </c>
      <c r="DM188" s="387">
        <v>7434.9291494766348</v>
      </c>
      <c r="DN188" s="387">
        <v>7434.9291494766348</v>
      </c>
      <c r="DO188" s="387">
        <v>7434.9291494766348</v>
      </c>
      <c r="DP188" s="387">
        <v>7434.9291494766348</v>
      </c>
      <c r="DQ188" s="387">
        <v>7434.9291494766348</v>
      </c>
      <c r="DR188" s="387">
        <v>7434.9291494766348</v>
      </c>
      <c r="DS188" s="387">
        <v>7434.9291494766348</v>
      </c>
      <c r="DT188" s="387">
        <v>7434.9291494766348</v>
      </c>
      <c r="DU188" s="387">
        <v>7434.9291494766348</v>
      </c>
      <c r="DV188" s="387">
        <v>7434.9291494766348</v>
      </c>
      <c r="DW188" s="387">
        <v>7434.9291494766348</v>
      </c>
      <c r="DX188" s="387">
        <v>7434.9291494766348</v>
      </c>
      <c r="DY188" s="387">
        <v>7434.9291494766348</v>
      </c>
      <c r="DZ188" s="387">
        <v>7434.9291494766348</v>
      </c>
      <c r="EA188" s="387">
        <v>7434.9291494766348</v>
      </c>
      <c r="EB188" s="387">
        <v>7434.9291494766348</v>
      </c>
      <c r="EC188" s="387">
        <v>7434.9291494766348</v>
      </c>
      <c r="ED188" s="387">
        <v>7434.9291494766348</v>
      </c>
      <c r="EE188" s="387">
        <v>7434.9291494766348</v>
      </c>
      <c r="EF188" s="387">
        <v>7434.9291494766348</v>
      </c>
      <c r="EG188" s="387">
        <v>7434.9291494766348</v>
      </c>
      <c r="EH188" s="387">
        <v>7434.9291494766348</v>
      </c>
      <c r="EI188" s="387">
        <v>7434.9291494766348</v>
      </c>
      <c r="EJ188" s="387">
        <v>7434.9291494766348</v>
      </c>
      <c r="EK188" s="387">
        <v>7434.9291494766348</v>
      </c>
      <c r="EY188" s="386">
        <v>715</v>
      </c>
      <c r="EZ188" s="386">
        <v>720</v>
      </c>
      <c r="FA188" s="386">
        <v>725</v>
      </c>
      <c r="FB188" s="386">
        <v>730</v>
      </c>
      <c r="FC188" s="386">
        <v>733.09999999999991</v>
      </c>
      <c r="FD188" s="386">
        <v>743</v>
      </c>
      <c r="FE188" s="386">
        <v>753</v>
      </c>
      <c r="FF188" s="386">
        <v>763</v>
      </c>
      <c r="FG188" s="386">
        <v>773</v>
      </c>
      <c r="FH188" s="386">
        <v>783</v>
      </c>
      <c r="FI188" s="386">
        <v>791.09999999999991</v>
      </c>
      <c r="FJ188" s="386">
        <v>796</v>
      </c>
      <c r="FK188" s="386">
        <v>801</v>
      </c>
      <c r="FL188" s="386">
        <v>806</v>
      </c>
      <c r="FM188" s="386">
        <v>811</v>
      </c>
      <c r="FN188" s="386">
        <v>816</v>
      </c>
      <c r="FO188" s="386">
        <v>821</v>
      </c>
      <c r="FP188" s="386">
        <v>826</v>
      </c>
      <c r="FQ188" s="386">
        <v>831</v>
      </c>
      <c r="FR188" s="386">
        <v>836</v>
      </c>
      <c r="FS188" s="386">
        <v>841</v>
      </c>
      <c r="FT188" s="386">
        <v>846</v>
      </c>
      <c r="FU188" s="386">
        <v>851</v>
      </c>
      <c r="FV188" s="386">
        <v>856</v>
      </c>
      <c r="FW188" s="386">
        <v>861</v>
      </c>
      <c r="FX188" s="386">
        <v>866</v>
      </c>
      <c r="FY188" s="386">
        <v>871</v>
      </c>
      <c r="FZ188" s="386">
        <v>876</v>
      </c>
      <c r="GA188" s="386">
        <v>881</v>
      </c>
      <c r="GB188" s="386">
        <v>886</v>
      </c>
      <c r="GC188" s="386">
        <v>890.59999999999991</v>
      </c>
      <c r="GD188" s="387">
        <v>890.59999999999991</v>
      </c>
      <c r="GE188" s="387">
        <v>890.59999999999991</v>
      </c>
      <c r="GF188" s="387">
        <v>890.59999999999991</v>
      </c>
      <c r="GG188" s="387">
        <v>890.59999999999991</v>
      </c>
      <c r="GH188" s="387">
        <v>890.59999999999991</v>
      </c>
      <c r="GI188" s="387">
        <v>890.59999999999991</v>
      </c>
      <c r="GJ188" s="387">
        <v>890.59999999999991</v>
      </c>
      <c r="GK188" s="387">
        <v>890.59999999999991</v>
      </c>
      <c r="GL188" s="387">
        <v>890.59999999999991</v>
      </c>
      <c r="GM188" s="387">
        <v>890.59999999999991</v>
      </c>
      <c r="GN188" s="387">
        <v>890.59999999999991</v>
      </c>
      <c r="GO188" s="387">
        <v>890.59999999999991</v>
      </c>
      <c r="GP188" s="387">
        <v>890.59999999999991</v>
      </c>
      <c r="GQ188" s="387">
        <v>890.59999999999991</v>
      </c>
      <c r="GR188" s="387">
        <v>890.59999999999991</v>
      </c>
      <c r="GS188" s="387">
        <v>890.59999999999991</v>
      </c>
      <c r="GT188" s="387">
        <v>890.59999999999991</v>
      </c>
      <c r="GU188" s="387">
        <v>890.59999999999991</v>
      </c>
      <c r="GV188" s="387">
        <v>890.59999999999991</v>
      </c>
      <c r="GW188" s="387">
        <v>890.59999999999991</v>
      </c>
      <c r="GX188" s="387">
        <v>890.59999999999991</v>
      </c>
      <c r="GY188" s="387">
        <v>890.59999999999991</v>
      </c>
      <c r="GZ188" s="387">
        <v>890.59999999999991</v>
      </c>
      <c r="HA188" s="387">
        <v>890.59999999999991</v>
      </c>
      <c r="HB188" s="387">
        <v>890.59999999999991</v>
      </c>
      <c r="HC188" s="387">
        <v>890.59999999999991</v>
      </c>
      <c r="HD188" s="387">
        <v>890.59999999999991</v>
      </c>
      <c r="HE188" s="387">
        <v>890.59999999999991</v>
      </c>
      <c r="HS188" s="394">
        <v>2.7885739576372788</v>
      </c>
      <c r="HT188" s="394">
        <v>2.7922239865427674</v>
      </c>
      <c r="HU188" s="394">
        <v>2.7958787930554538</v>
      </c>
      <c r="HV188" s="394">
        <v>2.7995383834288585</v>
      </c>
      <c r="HW188" s="394">
        <v>2.803202763924685</v>
      </c>
      <c r="HX188" s="394">
        <v>2.8041746453275325</v>
      </c>
      <c r="HY188" s="394">
        <v>2.8051468636854788</v>
      </c>
      <c r="HZ188" s="394">
        <v>2.8061194191153453</v>
      </c>
      <c r="IA188" s="394">
        <v>2.8070923117339981</v>
      </c>
      <c r="IB188" s="394">
        <v>2.8080655416583391</v>
      </c>
      <c r="IC188" s="394">
        <v>2.8089693702146512</v>
      </c>
      <c r="ID188" s="394">
        <v>2.8098734896851338</v>
      </c>
      <c r="IE188" s="394">
        <v>2.8107779001634241</v>
      </c>
      <c r="IF188" s="394">
        <v>2.811682601743188</v>
      </c>
      <c r="IG188" s="394">
        <v>2.8125875945181207</v>
      </c>
      <c r="IH188" s="394">
        <v>2.8099344179557963</v>
      </c>
      <c r="II188" s="394">
        <v>2.8072837441940544</v>
      </c>
      <c r="IJ188" s="394">
        <v>2.8046355708719477</v>
      </c>
      <c r="IK188" s="394">
        <v>2.8019898956307556</v>
      </c>
      <c r="IL188" s="394">
        <v>2.7993467161139849</v>
      </c>
      <c r="IM188" s="394">
        <v>2.7966182320771673</v>
      </c>
      <c r="IN188" s="394">
        <v>2.7938924074555249</v>
      </c>
      <c r="IO188" s="394">
        <v>2.7911692396569645</v>
      </c>
      <c r="IP188" s="394">
        <v>2.7884487260919162</v>
      </c>
      <c r="IQ188" s="394">
        <v>2.7857308641733383</v>
      </c>
      <c r="IR188" s="394">
        <v>2.7829484174386847</v>
      </c>
      <c r="IS188" s="394">
        <v>2.7801687498705081</v>
      </c>
      <c r="IT188" s="394">
        <v>2.7773918586929178</v>
      </c>
      <c r="IU188" s="394">
        <v>2.774617741132797</v>
      </c>
      <c r="IV188" s="394">
        <v>2.7718463944197986</v>
      </c>
      <c r="IW188" s="394">
        <v>2.7719416798758729</v>
      </c>
      <c r="IX188" s="394">
        <v>2.7720369686074968</v>
      </c>
      <c r="IY188" s="394">
        <v>2.7721322606147818</v>
      </c>
      <c r="IZ188" s="394">
        <v>2.7722275558978411</v>
      </c>
      <c r="JA188" s="394">
        <v>2.7723228544567879</v>
      </c>
      <c r="JB188" s="394">
        <v>2.7723228544567879</v>
      </c>
      <c r="JC188" s="394">
        <v>2.7723228544567879</v>
      </c>
      <c r="JD188" s="394">
        <v>2.7723228544567879</v>
      </c>
      <c r="JE188" s="394">
        <v>2.7723228544567879</v>
      </c>
      <c r="JF188" s="394">
        <v>2.7723228544567879</v>
      </c>
      <c r="JG188" s="394">
        <v>2.7723228544567879</v>
      </c>
      <c r="JH188" s="394">
        <v>2.7723228544567879</v>
      </c>
      <c r="JI188" s="394">
        <v>2.7723228544567879</v>
      </c>
      <c r="JJ188" s="394">
        <v>2.7723228544567879</v>
      </c>
      <c r="JK188" s="394">
        <v>2.7723228544567879</v>
      </c>
      <c r="JL188" s="394">
        <v>2.7723228544567879</v>
      </c>
      <c r="JM188" s="394">
        <v>2.7723228544567879</v>
      </c>
      <c r="JN188" s="394">
        <v>2.7723228544567879</v>
      </c>
      <c r="JO188" s="394">
        <v>2.7723228544567879</v>
      </c>
      <c r="JP188" s="394">
        <v>2.7723228544567879</v>
      </c>
      <c r="JQ188" s="394">
        <v>2.7723228544567879</v>
      </c>
      <c r="JR188" s="394">
        <v>2.7723228544567879</v>
      </c>
      <c r="JS188" s="394">
        <v>2.7723228544567879</v>
      </c>
      <c r="JT188" s="394">
        <v>2.7723228544567879</v>
      </c>
      <c r="JU188" s="394">
        <v>2.7723228544567879</v>
      </c>
      <c r="JV188" s="394">
        <v>2.7723228544567879</v>
      </c>
      <c r="JW188" s="394">
        <v>2.7723228544567879</v>
      </c>
      <c r="JX188" s="394">
        <v>2.7723228544567879</v>
      </c>
      <c r="JY188" s="394">
        <v>2.7723228544567879</v>
      </c>
      <c r="JZ188" s="394">
        <v>2.7723228544567879</v>
      </c>
      <c r="KA188" s="394">
        <v>2.7723228544567879</v>
      </c>
      <c r="KB188" s="394">
        <v>2.7723228544567879</v>
      </c>
      <c r="KC188" s="394">
        <v>2.7723228544567879</v>
      </c>
    </row>
    <row r="189" spans="1:289" x14ac:dyDescent="0.25">
      <c r="A189" s="383">
        <v>180</v>
      </c>
      <c r="B189" s="384" t="s">
        <v>852</v>
      </c>
      <c r="C189" s="385" t="s">
        <v>142</v>
      </c>
      <c r="D189" s="385" t="s">
        <v>142</v>
      </c>
      <c r="E189" s="129">
        <v>2052</v>
      </c>
      <c r="F189" s="386">
        <v>50.925600000000003</v>
      </c>
      <c r="G189" s="386">
        <v>102.36743615166191</v>
      </c>
      <c r="H189" s="386">
        <v>205.77257772642005</v>
      </c>
      <c r="I189" s="386">
        <v>413.63108558705625</v>
      </c>
      <c r="J189" s="386">
        <v>831.45517665330567</v>
      </c>
      <c r="K189" s="386">
        <v>865.85751155811977</v>
      </c>
      <c r="L189" s="386">
        <v>901.68327935521165</v>
      </c>
      <c r="M189" s="386">
        <v>938.99137608185401</v>
      </c>
      <c r="N189" s="386">
        <v>977.8431346609816</v>
      </c>
      <c r="O189" s="386">
        <v>1018.3024257299058</v>
      </c>
      <c r="P189" s="386">
        <v>1053.833540246711</v>
      </c>
      <c r="Q189" s="386">
        <v>1090.6044240765484</v>
      </c>
      <c r="R189" s="386">
        <v>1128.6583358666753</v>
      </c>
      <c r="S189" s="386">
        <v>1168.0400436665764</v>
      </c>
      <c r="T189" s="386">
        <v>1208.7958775947766</v>
      </c>
      <c r="U189" s="386">
        <v>1241.8324827837621</v>
      </c>
      <c r="V189" s="386">
        <v>1275.7719842372389</v>
      </c>
      <c r="W189" s="386">
        <v>1310.6390582698518</v>
      </c>
      <c r="X189" s="386">
        <v>1346.4590556042901</v>
      </c>
      <c r="Y189" s="386">
        <v>1383.2580198029796</v>
      </c>
      <c r="Z189" s="386">
        <v>1413.0401601070685</v>
      </c>
      <c r="AA189" s="386">
        <v>1443.4635227054757</v>
      </c>
      <c r="AB189" s="386">
        <v>1474.5419133900798</v>
      </c>
      <c r="AC189" s="386">
        <v>1506.289435197398</v>
      </c>
      <c r="AD189" s="386">
        <v>1538.7204948083922</v>
      </c>
      <c r="AE189" s="386">
        <v>1578.4113202632616</v>
      </c>
      <c r="AF189" s="386">
        <v>1619.1259584447464</v>
      </c>
      <c r="AG189" s="386">
        <v>1660.8908182896014</v>
      </c>
      <c r="AH189" s="386">
        <v>1703.7329899450433</v>
      </c>
      <c r="AI189" s="386">
        <v>1747.6802623403673</v>
      </c>
      <c r="AJ189" s="386">
        <v>1785.1790939443902</v>
      </c>
      <c r="AK189" s="386">
        <v>1823.482513436694</v>
      </c>
      <c r="AL189" s="386">
        <v>1862.6077843330281</v>
      </c>
      <c r="AM189" s="386">
        <v>1902.5725405611004</v>
      </c>
      <c r="AN189" s="386">
        <v>1943.3947944082645</v>
      </c>
      <c r="AO189" s="387">
        <v>1943.3947944082645</v>
      </c>
      <c r="AP189" s="387">
        <v>1943.3947944082645</v>
      </c>
      <c r="AQ189" s="387">
        <v>1943.3947944082645</v>
      </c>
      <c r="AR189" s="387">
        <v>1943.3947944082645</v>
      </c>
      <c r="AS189" s="387">
        <v>1943.3947944082645</v>
      </c>
      <c r="AT189" s="387">
        <v>1943.3947944082645</v>
      </c>
      <c r="AU189" s="387">
        <v>1943.3947944082645</v>
      </c>
      <c r="AV189" s="387">
        <v>1943.3947944082645</v>
      </c>
      <c r="AW189" s="387">
        <v>1943.3947944082645</v>
      </c>
      <c r="AX189" s="387">
        <v>1943.3947944082645</v>
      </c>
      <c r="AY189" s="387">
        <v>1943.3947944082645</v>
      </c>
      <c r="AZ189" s="387">
        <v>1943.3947944082645</v>
      </c>
      <c r="BA189" s="387">
        <v>1943.3947944082645</v>
      </c>
      <c r="BB189" s="387">
        <v>1943.3947944082645</v>
      </c>
      <c r="BC189" s="387">
        <v>1943.3947944082645</v>
      </c>
      <c r="BD189" s="387">
        <v>1943.3947944082645</v>
      </c>
      <c r="BE189" s="387">
        <v>1943.3947944082645</v>
      </c>
      <c r="BF189" s="387">
        <v>1943.3947944082645</v>
      </c>
      <c r="BG189" s="387">
        <v>1943.3947944082645</v>
      </c>
      <c r="BH189" s="387">
        <v>1943.3947944082645</v>
      </c>
      <c r="BI189" s="387">
        <v>1943.3947944082645</v>
      </c>
      <c r="BJ189" s="387">
        <v>1943.3947944082645</v>
      </c>
      <c r="BK189" s="387">
        <v>1943.3947944082645</v>
      </c>
      <c r="BL189" s="387">
        <v>1943.3947944082645</v>
      </c>
      <c r="BM189" s="387">
        <v>1943.3947944082645</v>
      </c>
      <c r="BN189" s="387">
        <v>1943.3947944082645</v>
      </c>
      <c r="BO189" s="387">
        <v>1943.3947944082645</v>
      </c>
      <c r="BP189" s="387">
        <v>1943.3947944082645</v>
      </c>
      <c r="CA189" s="386">
        <v>160</v>
      </c>
      <c r="CB189" s="386">
        <v>328.70113371155026</v>
      </c>
      <c r="CC189" s="386">
        <v>675.27772064536532</v>
      </c>
      <c r="CD189" s="386">
        <v>1387.2784521642695</v>
      </c>
      <c r="CE189" s="386">
        <v>2850</v>
      </c>
      <c r="CF189" s="386">
        <v>2960.7640773850485</v>
      </c>
      <c r="CG189" s="386">
        <v>3075.8329550644694</v>
      </c>
      <c r="CH189" s="386">
        <v>3195.3739373305198</v>
      </c>
      <c r="CI189" s="386">
        <v>3319.560830687939</v>
      </c>
      <c r="CJ189" s="386">
        <v>3448.5741965597608</v>
      </c>
      <c r="CK189" s="386">
        <v>3559.991841251966</v>
      </c>
      <c r="CL189" s="386">
        <v>3675.009203056577</v>
      </c>
      <c r="CM189" s="386">
        <v>3793.7425827922407</v>
      </c>
      <c r="CN189" s="386">
        <v>3916.3120387618706</v>
      </c>
      <c r="CO189" s="386">
        <v>4042.8415081506582</v>
      </c>
      <c r="CP189" s="386">
        <v>4137.2902585971333</v>
      </c>
      <c r="CQ189" s="386">
        <v>4233.9455181147441</v>
      </c>
      <c r="CR189" s="386">
        <v>4332.8588351068111</v>
      </c>
      <c r="CS189" s="386">
        <v>4434.0829622490119</v>
      </c>
      <c r="CT189" s="386">
        <v>4537.6718846235617</v>
      </c>
      <c r="CU189" s="386">
        <v>4616.977832671435</v>
      </c>
      <c r="CV189" s="386">
        <v>4697.6698292383917</v>
      </c>
      <c r="CW189" s="386">
        <v>4779.7720986171189</v>
      </c>
      <c r="CX189" s="386">
        <v>4863.3092884739053</v>
      </c>
      <c r="CY189" s="386">
        <v>4948.3064772480438</v>
      </c>
      <c r="CZ189" s="386">
        <v>5055.4242825313368</v>
      </c>
      <c r="DA189" s="386">
        <v>5164.8609062349251</v>
      </c>
      <c r="DB189" s="386">
        <v>5276.6665446716634</v>
      </c>
      <c r="DC189" s="386">
        <v>5390.8924807724015</v>
      </c>
      <c r="DD189" s="386">
        <v>5507.5911076084049</v>
      </c>
      <c r="DE189" s="386">
        <v>5626.085242211102</v>
      </c>
      <c r="DF189" s="386">
        <v>5747.1287418013062</v>
      </c>
      <c r="DG189" s="386">
        <v>5870.7764551853425</v>
      </c>
      <c r="DH189" s="386">
        <v>5997.0844112247942</v>
      </c>
      <c r="DI189" s="386">
        <v>6126.1098442250259</v>
      </c>
      <c r="DJ189" s="387">
        <v>6126.1098442250259</v>
      </c>
      <c r="DK189" s="387">
        <v>6126.1098442250259</v>
      </c>
      <c r="DL189" s="387">
        <v>6126.1098442250259</v>
      </c>
      <c r="DM189" s="387">
        <v>6126.1098442250259</v>
      </c>
      <c r="DN189" s="387">
        <v>6126.1098442250259</v>
      </c>
      <c r="DO189" s="387">
        <v>6126.1098442250259</v>
      </c>
      <c r="DP189" s="387">
        <v>6126.1098442250259</v>
      </c>
      <c r="DQ189" s="387">
        <v>6126.1098442250259</v>
      </c>
      <c r="DR189" s="387">
        <v>6126.1098442250259</v>
      </c>
      <c r="DS189" s="387">
        <v>6126.1098442250259</v>
      </c>
      <c r="DT189" s="387">
        <v>6126.1098442250259</v>
      </c>
      <c r="DU189" s="387">
        <v>6126.1098442250259</v>
      </c>
      <c r="DV189" s="387">
        <v>6126.1098442250259</v>
      </c>
      <c r="DW189" s="387">
        <v>6126.1098442250259</v>
      </c>
      <c r="DX189" s="387">
        <v>6126.1098442250259</v>
      </c>
      <c r="DY189" s="387">
        <v>6126.1098442250259</v>
      </c>
      <c r="DZ189" s="387">
        <v>6126.1098442250259</v>
      </c>
      <c r="EA189" s="387">
        <v>6126.1098442250259</v>
      </c>
      <c r="EB189" s="387">
        <v>6126.1098442250259</v>
      </c>
      <c r="EC189" s="387">
        <v>6126.1098442250259</v>
      </c>
      <c r="ED189" s="387">
        <v>6126.1098442250259</v>
      </c>
      <c r="EE189" s="387">
        <v>6126.1098442250259</v>
      </c>
      <c r="EF189" s="387">
        <v>6126.1098442250259</v>
      </c>
      <c r="EG189" s="387">
        <v>6126.1098442250259</v>
      </c>
      <c r="EH189" s="387">
        <v>6126.1098442250259</v>
      </c>
      <c r="EI189" s="387">
        <v>6126.1098442250259</v>
      </c>
      <c r="EJ189" s="387">
        <v>6126.1098442250259</v>
      </c>
      <c r="EK189" s="387">
        <v>6126.1098442250259</v>
      </c>
      <c r="EY189" s="386">
        <v>365</v>
      </c>
      <c r="EZ189" s="386">
        <v>368</v>
      </c>
      <c r="FA189" s="386">
        <v>371</v>
      </c>
      <c r="FB189" s="386">
        <v>374</v>
      </c>
      <c r="FC189" s="386">
        <v>375.4</v>
      </c>
      <c r="FD189" s="386">
        <v>381</v>
      </c>
      <c r="FE189" s="386">
        <v>387</v>
      </c>
      <c r="FF189" s="386">
        <v>393</v>
      </c>
      <c r="FG189" s="386">
        <v>399</v>
      </c>
      <c r="FH189" s="386">
        <v>405</v>
      </c>
      <c r="FI189" s="386">
        <v>410.09999999999997</v>
      </c>
      <c r="FJ189" s="386">
        <v>415</v>
      </c>
      <c r="FK189" s="386">
        <v>420</v>
      </c>
      <c r="FL189" s="386">
        <v>425</v>
      </c>
      <c r="FM189" s="386">
        <v>430</v>
      </c>
      <c r="FN189" s="386">
        <v>435</v>
      </c>
      <c r="FO189" s="386">
        <v>440</v>
      </c>
      <c r="FP189" s="386">
        <v>445</v>
      </c>
      <c r="FQ189" s="386">
        <v>450</v>
      </c>
      <c r="FR189" s="386">
        <v>455</v>
      </c>
      <c r="FS189" s="386">
        <v>460</v>
      </c>
      <c r="FT189" s="386">
        <v>465</v>
      </c>
      <c r="FU189" s="386">
        <v>470</v>
      </c>
      <c r="FV189" s="386">
        <v>475</v>
      </c>
      <c r="FW189" s="386">
        <v>480</v>
      </c>
      <c r="FX189" s="386">
        <v>485</v>
      </c>
      <c r="FY189" s="386">
        <v>490</v>
      </c>
      <c r="FZ189" s="386">
        <v>495</v>
      </c>
      <c r="GA189" s="386">
        <v>500</v>
      </c>
      <c r="GB189" s="386">
        <v>505</v>
      </c>
      <c r="GC189" s="386">
        <v>502.5</v>
      </c>
      <c r="GD189" s="387">
        <v>502.5</v>
      </c>
      <c r="GE189" s="387">
        <v>502.5</v>
      </c>
      <c r="GF189" s="387">
        <v>502.5</v>
      </c>
      <c r="GG189" s="387">
        <v>502.5</v>
      </c>
      <c r="GH189" s="387">
        <v>502.5</v>
      </c>
      <c r="GI189" s="387">
        <v>502.5</v>
      </c>
      <c r="GJ189" s="387">
        <v>502.5</v>
      </c>
      <c r="GK189" s="387">
        <v>502.5</v>
      </c>
      <c r="GL189" s="387">
        <v>502.5</v>
      </c>
      <c r="GM189" s="387">
        <v>502.5</v>
      </c>
      <c r="GN189" s="387">
        <v>502.5</v>
      </c>
      <c r="GO189" s="387">
        <v>502.5</v>
      </c>
      <c r="GP189" s="387">
        <v>502.5</v>
      </c>
      <c r="GQ189" s="387">
        <v>502.5</v>
      </c>
      <c r="GR189" s="387">
        <v>502.5</v>
      </c>
      <c r="GS189" s="387">
        <v>502.5</v>
      </c>
      <c r="GT189" s="387">
        <v>502.5</v>
      </c>
      <c r="GU189" s="387">
        <v>502.5</v>
      </c>
      <c r="GV189" s="387">
        <v>502.5</v>
      </c>
      <c r="GW189" s="387">
        <v>502.5</v>
      </c>
      <c r="GX189" s="387">
        <v>502.5</v>
      </c>
      <c r="GY189" s="387">
        <v>502.5</v>
      </c>
      <c r="GZ189" s="387">
        <v>502.5</v>
      </c>
      <c r="HA189" s="387">
        <v>502.5</v>
      </c>
      <c r="HB189" s="387">
        <v>502.5</v>
      </c>
      <c r="HC189" s="387">
        <v>502.5</v>
      </c>
      <c r="HD189" s="387">
        <v>502.5</v>
      </c>
      <c r="HE189" s="387">
        <v>502.5</v>
      </c>
      <c r="HS189" s="394">
        <v>3.1418382895832351</v>
      </c>
      <c r="HT189" s="394">
        <v>3.2109931250457899</v>
      </c>
      <c r="HU189" s="394">
        <v>3.2816701239130341</v>
      </c>
      <c r="HV189" s="394">
        <v>3.3539027904426959</v>
      </c>
      <c r="HW189" s="394">
        <v>3.4277253663529392</v>
      </c>
      <c r="HX189" s="394">
        <v>3.4194587883832321</v>
      </c>
      <c r="HY189" s="394">
        <v>3.4112121467573173</v>
      </c>
      <c r="HZ189" s="394">
        <v>3.402985393395106</v>
      </c>
      <c r="IA189" s="394">
        <v>3.3947784803324628</v>
      </c>
      <c r="IB189" s="394">
        <v>3.3865913597209278</v>
      </c>
      <c r="IC189" s="394">
        <v>3.3781348811678011</v>
      </c>
      <c r="ID189" s="394">
        <v>3.3696995188409686</v>
      </c>
      <c r="IE189" s="394">
        <v>3.3612852200122174</v>
      </c>
      <c r="IF189" s="394">
        <v>3.3528919320849964</v>
      </c>
      <c r="IG189" s="394">
        <v>3.3445196025940915</v>
      </c>
      <c r="IH189" s="394">
        <v>3.3316009332617464</v>
      </c>
      <c r="II189" s="394">
        <v>3.3187321640756546</v>
      </c>
      <c r="IJ189" s="394">
        <v>3.3059131022896042</v>
      </c>
      <c r="IK189" s="394">
        <v>3.2931435559018896</v>
      </c>
      <c r="IL189" s="394">
        <v>3.2804233336524389</v>
      </c>
      <c r="IM189" s="394">
        <v>3.2674073695977603</v>
      </c>
      <c r="IN189" s="394">
        <v>3.2544430498898751</v>
      </c>
      <c r="IO189" s="394">
        <v>3.2415301696159133</v>
      </c>
      <c r="IP189" s="394">
        <v>3.2286685246760509</v>
      </c>
      <c r="IQ189" s="394">
        <v>3.2158579117802857</v>
      </c>
      <c r="IR189" s="394">
        <v>3.2028560728316036</v>
      </c>
      <c r="IS189" s="394">
        <v>3.1899068008248346</v>
      </c>
      <c r="IT189" s="394">
        <v>3.1770098832297817</v>
      </c>
      <c r="IU189" s="394">
        <v>3.1641651083755171</v>
      </c>
      <c r="IV189" s="394">
        <v>3.1513722654469052</v>
      </c>
      <c r="IW189" s="394">
        <v>3.1515522791498474</v>
      </c>
      <c r="IX189" s="394">
        <v>3.1517323031355899</v>
      </c>
      <c r="IY189" s="394">
        <v>3.1519123374047204</v>
      </c>
      <c r="IZ189" s="394">
        <v>3.1520923819578273</v>
      </c>
      <c r="JA189" s="394">
        <v>3.152272436795498</v>
      </c>
      <c r="JB189" s="394">
        <v>3.152272436795498</v>
      </c>
      <c r="JC189" s="394">
        <v>3.152272436795498</v>
      </c>
      <c r="JD189" s="394">
        <v>3.152272436795498</v>
      </c>
      <c r="JE189" s="394">
        <v>3.152272436795498</v>
      </c>
      <c r="JF189" s="394">
        <v>3.152272436795498</v>
      </c>
      <c r="JG189" s="394">
        <v>3.152272436795498</v>
      </c>
      <c r="JH189" s="394">
        <v>3.152272436795498</v>
      </c>
      <c r="JI189" s="394">
        <v>3.152272436795498</v>
      </c>
      <c r="JJ189" s="394">
        <v>3.152272436795498</v>
      </c>
      <c r="JK189" s="394">
        <v>3.152272436795498</v>
      </c>
      <c r="JL189" s="394">
        <v>3.152272436795498</v>
      </c>
      <c r="JM189" s="394">
        <v>3.152272436795498</v>
      </c>
      <c r="JN189" s="394">
        <v>3.152272436795498</v>
      </c>
      <c r="JO189" s="394">
        <v>3.152272436795498</v>
      </c>
      <c r="JP189" s="394">
        <v>3.152272436795498</v>
      </c>
      <c r="JQ189" s="394">
        <v>3.152272436795498</v>
      </c>
      <c r="JR189" s="394">
        <v>3.152272436795498</v>
      </c>
      <c r="JS189" s="394">
        <v>3.152272436795498</v>
      </c>
      <c r="JT189" s="394">
        <v>3.152272436795498</v>
      </c>
      <c r="JU189" s="394">
        <v>3.152272436795498</v>
      </c>
      <c r="JV189" s="394">
        <v>3.152272436795498</v>
      </c>
      <c r="JW189" s="394">
        <v>3.152272436795498</v>
      </c>
      <c r="JX189" s="394">
        <v>3.152272436795498</v>
      </c>
      <c r="JY189" s="394">
        <v>3.152272436795498</v>
      </c>
      <c r="JZ189" s="394">
        <v>3.152272436795498</v>
      </c>
      <c r="KA189" s="394">
        <v>3.152272436795498</v>
      </c>
      <c r="KB189" s="394">
        <v>3.152272436795498</v>
      </c>
      <c r="KC189" s="394">
        <v>3.152272436795498</v>
      </c>
    </row>
    <row r="190" spans="1:289" x14ac:dyDescent="0.25">
      <c r="A190" s="383">
        <v>181</v>
      </c>
      <c r="B190" s="384" t="s">
        <v>852</v>
      </c>
      <c r="C190" s="385" t="s">
        <v>142</v>
      </c>
      <c r="D190" s="385" t="s">
        <v>142</v>
      </c>
      <c r="E190" s="129">
        <v>2052</v>
      </c>
      <c r="F190" s="386">
        <v>1086.0421799999999</v>
      </c>
      <c r="G190" s="386">
        <v>1076.2127330501785</v>
      </c>
      <c r="H190" s="386">
        <v>1066.4722495210406</v>
      </c>
      <c r="I190" s="386">
        <v>1056.8199242309456</v>
      </c>
      <c r="J190" s="386">
        <v>1047.2549592857142</v>
      </c>
      <c r="K190" s="386">
        <v>1051.6559902692406</v>
      </c>
      <c r="L190" s="386">
        <v>1056.0755163418055</v>
      </c>
      <c r="M190" s="386">
        <v>1060.5136152279965</v>
      </c>
      <c r="N190" s="386">
        <v>1064.9703649790345</v>
      </c>
      <c r="O190" s="386">
        <v>1069.4458439741466</v>
      </c>
      <c r="P190" s="386">
        <v>1073.9328195708954</v>
      </c>
      <c r="Q190" s="386">
        <v>1078.4386207585978</v>
      </c>
      <c r="R190" s="386">
        <v>1082.963326522055</v>
      </c>
      <c r="S190" s="386">
        <v>1087.5070161774574</v>
      </c>
      <c r="T190" s="386">
        <v>1092.0697693737748</v>
      </c>
      <c r="U190" s="386">
        <v>1095.6807609090288</v>
      </c>
      <c r="V190" s="386">
        <v>1099.3036923955876</v>
      </c>
      <c r="W190" s="386">
        <v>1102.9386033135872</v>
      </c>
      <c r="X190" s="386">
        <v>1106.5855332737071</v>
      </c>
      <c r="Y190" s="386">
        <v>1110.2445220176019</v>
      </c>
      <c r="Z190" s="386">
        <v>1113.180769136721</v>
      </c>
      <c r="AA190" s="386">
        <v>1116.1247817047783</v>
      </c>
      <c r="AB190" s="386">
        <v>1119.0765802589408</v>
      </c>
      <c r="AC190" s="386">
        <v>1122.0361853906895</v>
      </c>
      <c r="AD190" s="386">
        <v>1125.0036177459638</v>
      </c>
      <c r="AE190" s="386">
        <v>1128.0911646335599</v>
      </c>
      <c r="AF190" s="386">
        <v>1131.1871852234915</v>
      </c>
      <c r="AG190" s="386">
        <v>1134.2917027716423</v>
      </c>
      <c r="AH190" s="386">
        <v>1137.4047405977212</v>
      </c>
      <c r="AI190" s="386">
        <v>1140.5263220854379</v>
      </c>
      <c r="AJ190" s="386">
        <v>1143.0008252245316</v>
      </c>
      <c r="AK190" s="386">
        <v>1145.4806970830198</v>
      </c>
      <c r="AL190" s="386">
        <v>1147.9659493089573</v>
      </c>
      <c r="AM190" s="386">
        <v>1150.4565935756705</v>
      </c>
      <c r="AN190" s="386">
        <v>1152.9526415818123</v>
      </c>
      <c r="AO190" s="387">
        <v>1152.9526415818123</v>
      </c>
      <c r="AP190" s="387">
        <v>1152.9526415818123</v>
      </c>
      <c r="AQ190" s="387">
        <v>1152.9526415818123</v>
      </c>
      <c r="AR190" s="387">
        <v>1152.9526415818123</v>
      </c>
      <c r="AS190" s="387">
        <v>1152.9526415818123</v>
      </c>
      <c r="AT190" s="387">
        <v>1152.9526415818123</v>
      </c>
      <c r="AU190" s="387">
        <v>1152.9526415818123</v>
      </c>
      <c r="AV190" s="387">
        <v>1152.9526415818123</v>
      </c>
      <c r="AW190" s="387">
        <v>1152.9526415818123</v>
      </c>
      <c r="AX190" s="387">
        <v>1152.9526415818123</v>
      </c>
      <c r="AY190" s="387">
        <v>1152.9526415818123</v>
      </c>
      <c r="AZ190" s="387">
        <v>1152.9526415818123</v>
      </c>
      <c r="BA190" s="387">
        <v>1152.9526415818123</v>
      </c>
      <c r="BB190" s="387">
        <v>1152.9526415818123</v>
      </c>
      <c r="BC190" s="387">
        <v>1152.9526415818123</v>
      </c>
      <c r="BD190" s="387">
        <v>1152.9526415818123</v>
      </c>
      <c r="BE190" s="387">
        <v>1152.9526415818123</v>
      </c>
      <c r="BF190" s="387">
        <v>1152.9526415818123</v>
      </c>
      <c r="BG190" s="387">
        <v>1152.9526415818123</v>
      </c>
      <c r="BH190" s="387">
        <v>1152.9526415818123</v>
      </c>
      <c r="BI190" s="387">
        <v>1152.9526415818123</v>
      </c>
      <c r="BJ190" s="387">
        <v>1152.9526415818123</v>
      </c>
      <c r="BK190" s="387">
        <v>1152.9526415818123</v>
      </c>
      <c r="BL190" s="387">
        <v>1152.9526415818123</v>
      </c>
      <c r="BM190" s="387">
        <v>1152.9526415818123</v>
      </c>
      <c r="BN190" s="387">
        <v>1152.9526415818123</v>
      </c>
      <c r="BO190" s="387">
        <v>1152.9526415818123</v>
      </c>
      <c r="BP190" s="387">
        <v>1152.9526415818123</v>
      </c>
      <c r="CA190" s="386">
        <v>3080</v>
      </c>
      <c r="CB190" s="386">
        <v>3052.1238298447579</v>
      </c>
      <c r="CC190" s="386">
        <v>3024.4999586708545</v>
      </c>
      <c r="CD190" s="386">
        <v>2997.1261029947404</v>
      </c>
      <c r="CE190" s="386">
        <v>2970</v>
      </c>
      <c r="CF190" s="386">
        <v>2973.9220323807326</v>
      </c>
      <c r="CG190" s="386">
        <v>2977.8492439998477</v>
      </c>
      <c r="CH190" s="386">
        <v>2981.7816416967862</v>
      </c>
      <c r="CI190" s="386">
        <v>2985.7192323200215</v>
      </c>
      <c r="CJ190" s="386">
        <v>2989.6620227270691</v>
      </c>
      <c r="CK190" s="386">
        <v>2993.4693835685352</v>
      </c>
      <c r="CL190" s="386">
        <v>2997.2815931174696</v>
      </c>
      <c r="CM190" s="386">
        <v>3001.0986575487436</v>
      </c>
      <c r="CN190" s="386">
        <v>3004.9205830450928</v>
      </c>
      <c r="CO190" s="386">
        <v>3008.7473757971261</v>
      </c>
      <c r="CP190" s="386">
        <v>3008.4739728035665</v>
      </c>
      <c r="CQ190" s="386">
        <v>3008.2005946539662</v>
      </c>
      <c r="CR190" s="386">
        <v>3007.9272413460671</v>
      </c>
      <c r="CS190" s="386">
        <v>3007.6539128776126</v>
      </c>
      <c r="CT190" s="386">
        <v>3007.3806092463456</v>
      </c>
      <c r="CU190" s="386">
        <v>3004.9901846998432</v>
      </c>
      <c r="CV190" s="386">
        <v>3002.6016601887059</v>
      </c>
      <c r="CW190" s="386">
        <v>3000.2150342026848</v>
      </c>
      <c r="CX190" s="386">
        <v>2997.8303052327324</v>
      </c>
      <c r="CY190" s="386">
        <v>2995.4474717709995</v>
      </c>
      <c r="CZ190" s="386">
        <v>2993.1804100699146</v>
      </c>
      <c r="DA190" s="386">
        <v>2990.9150641621477</v>
      </c>
      <c r="DB190" s="386">
        <v>2988.6514327491254</v>
      </c>
      <c r="DC190" s="386">
        <v>2986.3895145332563</v>
      </c>
      <c r="DD190" s="386">
        <v>2984.1293082179318</v>
      </c>
      <c r="DE190" s="386">
        <v>2990.474235719229</v>
      </c>
      <c r="DF190" s="386">
        <v>2996.8326539579703</v>
      </c>
      <c r="DG190" s="386">
        <v>3003.2045916184861</v>
      </c>
      <c r="DH190" s="386">
        <v>3009.5900774460965</v>
      </c>
      <c r="DI190" s="386">
        <v>3015.9891402472399</v>
      </c>
      <c r="DJ190" s="387">
        <v>3015.9891402472399</v>
      </c>
      <c r="DK190" s="387">
        <v>3015.9891402472399</v>
      </c>
      <c r="DL190" s="387">
        <v>3015.9891402472399</v>
      </c>
      <c r="DM190" s="387">
        <v>3015.9891402472399</v>
      </c>
      <c r="DN190" s="387">
        <v>3015.9891402472399</v>
      </c>
      <c r="DO190" s="387">
        <v>3015.9891402472399</v>
      </c>
      <c r="DP190" s="387">
        <v>3015.9891402472399</v>
      </c>
      <c r="DQ190" s="387">
        <v>3015.9891402472399</v>
      </c>
      <c r="DR190" s="387">
        <v>3015.9891402472399</v>
      </c>
      <c r="DS190" s="387">
        <v>3015.9891402472399</v>
      </c>
      <c r="DT190" s="387">
        <v>3015.9891402472399</v>
      </c>
      <c r="DU190" s="387">
        <v>3015.9891402472399</v>
      </c>
      <c r="DV190" s="387">
        <v>3015.9891402472399</v>
      </c>
      <c r="DW190" s="387">
        <v>3015.9891402472399</v>
      </c>
      <c r="DX190" s="387">
        <v>3015.9891402472399</v>
      </c>
      <c r="DY190" s="387">
        <v>3015.9891402472399</v>
      </c>
      <c r="DZ190" s="387">
        <v>3015.9891402472399</v>
      </c>
      <c r="EA190" s="387">
        <v>3015.9891402472399</v>
      </c>
      <c r="EB190" s="387">
        <v>3015.9891402472399</v>
      </c>
      <c r="EC190" s="387">
        <v>3015.9891402472399</v>
      </c>
      <c r="ED190" s="387">
        <v>3015.9891402472399</v>
      </c>
      <c r="EE190" s="387">
        <v>3015.9891402472399</v>
      </c>
      <c r="EF190" s="387">
        <v>3015.9891402472399</v>
      </c>
      <c r="EG190" s="387">
        <v>3015.9891402472399</v>
      </c>
      <c r="EH190" s="387">
        <v>3015.9891402472399</v>
      </c>
      <c r="EI190" s="387">
        <v>3015.9891402472399</v>
      </c>
      <c r="EJ190" s="387">
        <v>3015.9891402472399</v>
      </c>
      <c r="EK190" s="387">
        <v>3015.9891402472399</v>
      </c>
      <c r="EY190" s="386">
        <v>584</v>
      </c>
      <c r="EZ190" s="386">
        <v>587</v>
      </c>
      <c r="FA190" s="386">
        <v>590</v>
      </c>
      <c r="FB190" s="386">
        <v>593</v>
      </c>
      <c r="FC190" s="386">
        <v>597.29999999999995</v>
      </c>
      <c r="FD190" s="386">
        <v>604</v>
      </c>
      <c r="FE190" s="386">
        <v>611</v>
      </c>
      <c r="FF190" s="386">
        <v>618</v>
      </c>
      <c r="FG190" s="386">
        <v>625</v>
      </c>
      <c r="FH190" s="386">
        <v>632</v>
      </c>
      <c r="FI190" s="386">
        <v>639.19999999999993</v>
      </c>
      <c r="FJ190" s="386">
        <v>642</v>
      </c>
      <c r="FK190" s="386">
        <v>645</v>
      </c>
      <c r="FL190" s="386">
        <v>648</v>
      </c>
      <c r="FM190" s="386">
        <v>651</v>
      </c>
      <c r="FN190" s="386">
        <v>654</v>
      </c>
      <c r="FO190" s="386">
        <v>657</v>
      </c>
      <c r="FP190" s="386">
        <v>660</v>
      </c>
      <c r="FQ190" s="386">
        <v>663</v>
      </c>
      <c r="FR190" s="386">
        <v>666</v>
      </c>
      <c r="FS190" s="386">
        <v>669</v>
      </c>
      <c r="FT190" s="386">
        <v>672</v>
      </c>
      <c r="FU190" s="386">
        <v>675</v>
      </c>
      <c r="FV190" s="386">
        <v>678</v>
      </c>
      <c r="FW190" s="386">
        <v>681</v>
      </c>
      <c r="FX190" s="386">
        <v>684</v>
      </c>
      <c r="FY190" s="386">
        <v>687</v>
      </c>
      <c r="FZ190" s="386">
        <v>690</v>
      </c>
      <c r="GA190" s="386">
        <v>693</v>
      </c>
      <c r="GB190" s="386">
        <v>696</v>
      </c>
      <c r="GC190" s="386">
        <v>696.2</v>
      </c>
      <c r="GD190" s="387">
        <v>696.2</v>
      </c>
      <c r="GE190" s="387">
        <v>696.2</v>
      </c>
      <c r="GF190" s="387">
        <v>696.2</v>
      </c>
      <c r="GG190" s="387">
        <v>696.2</v>
      </c>
      <c r="GH190" s="387">
        <v>696.2</v>
      </c>
      <c r="GI190" s="387">
        <v>696.2</v>
      </c>
      <c r="GJ190" s="387">
        <v>696.2</v>
      </c>
      <c r="GK190" s="387">
        <v>696.2</v>
      </c>
      <c r="GL190" s="387">
        <v>696.2</v>
      </c>
      <c r="GM190" s="387">
        <v>696.2</v>
      </c>
      <c r="GN190" s="387">
        <v>696.2</v>
      </c>
      <c r="GO190" s="387">
        <v>696.2</v>
      </c>
      <c r="GP190" s="387">
        <v>696.2</v>
      </c>
      <c r="GQ190" s="387">
        <v>696.2</v>
      </c>
      <c r="GR190" s="387">
        <v>696.2</v>
      </c>
      <c r="GS190" s="387">
        <v>696.2</v>
      </c>
      <c r="GT190" s="387">
        <v>696.2</v>
      </c>
      <c r="GU190" s="387">
        <v>696.2</v>
      </c>
      <c r="GV190" s="387">
        <v>696.2</v>
      </c>
      <c r="GW190" s="387">
        <v>696.2</v>
      </c>
      <c r="GX190" s="387">
        <v>696.2</v>
      </c>
      <c r="GY190" s="387">
        <v>696.2</v>
      </c>
      <c r="GZ190" s="387">
        <v>696.2</v>
      </c>
      <c r="HA190" s="387">
        <v>696.2</v>
      </c>
      <c r="HB190" s="387">
        <v>696.2</v>
      </c>
      <c r="HC190" s="387">
        <v>696.2</v>
      </c>
      <c r="HD190" s="387">
        <v>696.2</v>
      </c>
      <c r="HE190" s="387">
        <v>696.2</v>
      </c>
      <c r="HS190" s="394">
        <v>2.8359856152180023</v>
      </c>
      <c r="HT190" s="394">
        <v>2.8359856152180023</v>
      </c>
      <c r="HU190" s="394">
        <v>2.8359856152180019</v>
      </c>
      <c r="HV190" s="394">
        <v>2.8359856152180019</v>
      </c>
      <c r="HW190" s="394">
        <v>2.8359856152180023</v>
      </c>
      <c r="HX190" s="394">
        <v>2.8278468053221104</v>
      </c>
      <c r="HY190" s="394">
        <v>2.819731352465185</v>
      </c>
      <c r="HZ190" s="394">
        <v>2.8116391896163844</v>
      </c>
      <c r="IA190" s="394">
        <v>2.8035702499372364</v>
      </c>
      <c r="IB190" s="394">
        <v>2.7955244667810808</v>
      </c>
      <c r="IC190" s="394">
        <v>2.7873897966584327</v>
      </c>
      <c r="ID190" s="394">
        <v>2.7792787975351945</v>
      </c>
      <c r="IE190" s="394">
        <v>2.7711914005313503</v>
      </c>
      <c r="IF190" s="394">
        <v>2.7631275369673158</v>
      </c>
      <c r="IG190" s="394">
        <v>2.7550871383633586</v>
      </c>
      <c r="IH190" s="394">
        <v>2.7457577792162691</v>
      </c>
      <c r="II190" s="394">
        <v>2.7364600114264479</v>
      </c>
      <c r="IJ190" s="394">
        <v>2.7271937280182894</v>
      </c>
      <c r="IK190" s="394">
        <v>2.7179588223784306</v>
      </c>
      <c r="IL190" s="394">
        <v>2.7087551882545262</v>
      </c>
      <c r="IM190" s="394">
        <v>2.6994628976839339</v>
      </c>
      <c r="IN190" s="394">
        <v>2.6902024839933283</v>
      </c>
      <c r="IO190" s="394">
        <v>2.6809738378301788</v>
      </c>
      <c r="IP190" s="394">
        <v>2.6717768502170873</v>
      </c>
      <c r="IQ190" s="394">
        <v>2.6626114125504965</v>
      </c>
      <c r="IR190" s="394">
        <v>2.6533142922382478</v>
      </c>
      <c r="IS190" s="394">
        <v>2.6440496349604818</v>
      </c>
      <c r="IT190" s="394">
        <v>2.6348173273650457</v>
      </c>
      <c r="IU190" s="394">
        <v>2.6256172564955804</v>
      </c>
      <c r="IV190" s="394">
        <v>2.6164493097901409</v>
      </c>
      <c r="IW190" s="394">
        <v>2.6163360250696046</v>
      </c>
      <c r="IX190" s="394">
        <v>2.616222745253971</v>
      </c>
      <c r="IY190" s="394">
        <v>2.6161094703430265</v>
      </c>
      <c r="IZ190" s="394">
        <v>2.6159962003365602</v>
      </c>
      <c r="JA190" s="394">
        <v>2.6158829352343598</v>
      </c>
      <c r="JB190" s="394">
        <v>2.6158829352343598</v>
      </c>
      <c r="JC190" s="394">
        <v>2.6158829352343598</v>
      </c>
      <c r="JD190" s="394">
        <v>2.6158829352343598</v>
      </c>
      <c r="JE190" s="394">
        <v>2.6158829352343598</v>
      </c>
      <c r="JF190" s="394">
        <v>2.6158829352343598</v>
      </c>
      <c r="JG190" s="394">
        <v>2.6158829352343598</v>
      </c>
      <c r="JH190" s="394">
        <v>2.6158829352343598</v>
      </c>
      <c r="JI190" s="394">
        <v>2.6158829352343598</v>
      </c>
      <c r="JJ190" s="394">
        <v>2.6158829352343598</v>
      </c>
      <c r="JK190" s="394">
        <v>2.6158829352343598</v>
      </c>
      <c r="JL190" s="394">
        <v>2.6158829352343598</v>
      </c>
      <c r="JM190" s="394">
        <v>2.6158829352343598</v>
      </c>
      <c r="JN190" s="394">
        <v>2.6158829352343598</v>
      </c>
      <c r="JO190" s="394">
        <v>2.6158829352343598</v>
      </c>
      <c r="JP190" s="394">
        <v>2.6158829352343598</v>
      </c>
      <c r="JQ190" s="394">
        <v>2.6158829352343598</v>
      </c>
      <c r="JR190" s="394">
        <v>2.6158829352343598</v>
      </c>
      <c r="JS190" s="394">
        <v>2.6158829352343598</v>
      </c>
      <c r="JT190" s="394">
        <v>2.6158829352343598</v>
      </c>
      <c r="JU190" s="394">
        <v>2.6158829352343598</v>
      </c>
      <c r="JV190" s="394">
        <v>2.6158829352343598</v>
      </c>
      <c r="JW190" s="394">
        <v>2.6158829352343598</v>
      </c>
      <c r="JX190" s="394">
        <v>2.6158829352343598</v>
      </c>
      <c r="JY190" s="394">
        <v>2.6158829352343598</v>
      </c>
      <c r="JZ190" s="394">
        <v>2.6158829352343598</v>
      </c>
      <c r="KA190" s="394">
        <v>2.6158829352343598</v>
      </c>
      <c r="KB190" s="394">
        <v>2.6158829352343598</v>
      </c>
      <c r="KC190" s="394">
        <v>2.6158829352343598</v>
      </c>
    </row>
    <row r="191" spans="1:289" x14ac:dyDescent="0.25">
      <c r="A191" s="383">
        <v>182</v>
      </c>
      <c r="B191" s="384" t="s">
        <v>852</v>
      </c>
      <c r="C191" s="385" t="s">
        <v>142</v>
      </c>
      <c r="D191" s="385" t="s">
        <v>142</v>
      </c>
      <c r="E191" s="129">
        <v>2052</v>
      </c>
      <c r="F191" s="386">
        <v>1461.12871</v>
      </c>
      <c r="G191" s="386">
        <v>1437.3883505210847</v>
      </c>
      <c r="H191" s="386">
        <v>1414.0337234313361</v>
      </c>
      <c r="I191" s="386">
        <v>1391.0585613666819</v>
      </c>
      <c r="J191" s="386">
        <v>1368.4566987949258</v>
      </c>
      <c r="K191" s="386">
        <v>1368.4566987949258</v>
      </c>
      <c r="L191" s="386">
        <v>1368.4566987949258</v>
      </c>
      <c r="M191" s="386">
        <v>1368.4566987949258</v>
      </c>
      <c r="N191" s="386">
        <v>1368.4566987949258</v>
      </c>
      <c r="O191" s="386">
        <v>1368.4566987949258</v>
      </c>
      <c r="P191" s="386">
        <v>1368.4566987949258</v>
      </c>
      <c r="Q191" s="386">
        <v>1368.4566987949258</v>
      </c>
      <c r="R191" s="386">
        <v>1368.4566987949258</v>
      </c>
      <c r="S191" s="386">
        <v>1368.4566987949258</v>
      </c>
      <c r="T191" s="386">
        <v>1368.4566987949258</v>
      </c>
      <c r="U191" s="386">
        <v>1368.9296055048139</v>
      </c>
      <c r="V191" s="386">
        <v>1369.4026756402284</v>
      </c>
      <c r="W191" s="386">
        <v>1369.8759092576452</v>
      </c>
      <c r="X191" s="386">
        <v>1370.34930641356</v>
      </c>
      <c r="Y191" s="386">
        <v>1370.8228671644883</v>
      </c>
      <c r="Z191" s="386">
        <v>1371.5109338860577</v>
      </c>
      <c r="AA191" s="386">
        <v>1372.1993459737753</v>
      </c>
      <c r="AB191" s="386">
        <v>1372.888103600993</v>
      </c>
      <c r="AC191" s="386">
        <v>1373.5772069411498</v>
      </c>
      <c r="AD191" s="386">
        <v>1374.2666561677727</v>
      </c>
      <c r="AE191" s="386">
        <v>1374.5842853864538</v>
      </c>
      <c r="AF191" s="386">
        <v>1374.9019880176127</v>
      </c>
      <c r="AG191" s="386">
        <v>1375.2197640782172</v>
      </c>
      <c r="AH191" s="386">
        <v>1375.5376135852384</v>
      </c>
      <c r="AI191" s="386">
        <v>1375.8555365556529</v>
      </c>
      <c r="AJ191" s="386">
        <v>1375.8555365556529</v>
      </c>
      <c r="AK191" s="386">
        <v>1375.8555365556529</v>
      </c>
      <c r="AL191" s="386">
        <v>1375.8555365556529</v>
      </c>
      <c r="AM191" s="386">
        <v>1375.8555365556529</v>
      </c>
      <c r="AN191" s="386">
        <v>1375.8555365556529</v>
      </c>
      <c r="AO191" s="387">
        <v>1375.8555365556529</v>
      </c>
      <c r="AP191" s="387">
        <v>1375.8555365556529</v>
      </c>
      <c r="AQ191" s="387">
        <v>1375.8555365556529</v>
      </c>
      <c r="AR191" s="387">
        <v>1375.8555365556529</v>
      </c>
      <c r="AS191" s="387">
        <v>1375.8555365556529</v>
      </c>
      <c r="AT191" s="387">
        <v>1375.8555365556529</v>
      </c>
      <c r="AU191" s="387">
        <v>1375.8555365556529</v>
      </c>
      <c r="AV191" s="387">
        <v>1375.8555365556529</v>
      </c>
      <c r="AW191" s="387">
        <v>1375.8555365556529</v>
      </c>
      <c r="AX191" s="387">
        <v>1375.8555365556529</v>
      </c>
      <c r="AY191" s="387">
        <v>1375.8555365556529</v>
      </c>
      <c r="AZ191" s="387">
        <v>1375.8555365556529</v>
      </c>
      <c r="BA191" s="387">
        <v>1375.8555365556529</v>
      </c>
      <c r="BB191" s="387">
        <v>1375.8555365556529</v>
      </c>
      <c r="BC191" s="387">
        <v>1375.8555365556529</v>
      </c>
      <c r="BD191" s="387">
        <v>1375.8555365556529</v>
      </c>
      <c r="BE191" s="387">
        <v>1375.8555365556529</v>
      </c>
      <c r="BF191" s="387">
        <v>1375.8555365556529</v>
      </c>
      <c r="BG191" s="387">
        <v>1375.8555365556529</v>
      </c>
      <c r="BH191" s="387">
        <v>1375.8555365556529</v>
      </c>
      <c r="BI191" s="387">
        <v>1375.8555365556529</v>
      </c>
      <c r="BJ191" s="387">
        <v>1375.8555365556529</v>
      </c>
      <c r="BK191" s="387">
        <v>1375.8555365556529</v>
      </c>
      <c r="BL191" s="387">
        <v>1375.8555365556529</v>
      </c>
      <c r="BM191" s="387">
        <v>1375.8555365556529</v>
      </c>
      <c r="BN191" s="387">
        <v>1375.8555365556529</v>
      </c>
      <c r="BO191" s="387">
        <v>1375.8555365556529</v>
      </c>
      <c r="BP191" s="387">
        <v>1375.8555365556529</v>
      </c>
      <c r="CA191" s="386">
        <v>4730</v>
      </c>
      <c r="CB191" s="386">
        <v>4653.1471535897281</v>
      </c>
      <c r="CC191" s="386">
        <v>4577.5430090824921</v>
      </c>
      <c r="CD191" s="386">
        <v>4503.1672776208788</v>
      </c>
      <c r="CE191" s="386">
        <v>4430</v>
      </c>
      <c r="CF191" s="386">
        <v>4410.0471296239739</v>
      </c>
      <c r="CG191" s="386">
        <v>4390.1841276534196</v>
      </c>
      <c r="CH191" s="386">
        <v>4370.4105893179894</v>
      </c>
      <c r="CI191" s="386">
        <v>4350.7261116704331</v>
      </c>
      <c r="CJ191" s="386">
        <v>4331.1302935783888</v>
      </c>
      <c r="CK191" s="386">
        <v>4311.1732816805143</v>
      </c>
      <c r="CL191" s="386">
        <v>4291.3082278390575</v>
      </c>
      <c r="CM191" s="386">
        <v>4271.5347083290553</v>
      </c>
      <c r="CN191" s="386">
        <v>4251.8523013779877</v>
      </c>
      <c r="CO191" s="386">
        <v>4232.2605871567785</v>
      </c>
      <c r="CP191" s="386">
        <v>4212.9252292913552</v>
      </c>
      <c r="CQ191" s="386">
        <v>4193.6782062663997</v>
      </c>
      <c r="CR191" s="386">
        <v>4174.5191145184463</v>
      </c>
      <c r="CS191" s="386">
        <v>4155.4475523277333</v>
      </c>
      <c r="CT191" s="386">
        <v>4136.463119809785</v>
      </c>
      <c r="CU191" s="386">
        <v>4117.6908498038492</v>
      </c>
      <c r="CV191" s="386">
        <v>4099.0037728991128</v>
      </c>
      <c r="CW191" s="386">
        <v>4080.4015024686801</v>
      </c>
      <c r="CX191" s="386">
        <v>4061.8836536402609</v>
      </c>
      <c r="CY191" s="386">
        <v>4043.4498432882069</v>
      </c>
      <c r="CZ191" s="386">
        <v>4023.4940446967562</v>
      </c>
      <c r="DA191" s="386">
        <v>4003.6367347506102</v>
      </c>
      <c r="DB191" s="386">
        <v>3983.8774273748463</v>
      </c>
      <c r="DC191" s="386">
        <v>3964.2156388934868</v>
      </c>
      <c r="DD191" s="386">
        <v>3944.6508880176598</v>
      </c>
      <c r="DE191" s="386">
        <v>3944.6514643203191</v>
      </c>
      <c r="DF191" s="386">
        <v>3944.6520406230629</v>
      </c>
      <c r="DG191" s="386">
        <v>3944.6526169258909</v>
      </c>
      <c r="DH191" s="386">
        <v>3944.653193228803</v>
      </c>
      <c r="DI191" s="386">
        <v>3944.6537695317988</v>
      </c>
      <c r="DJ191" s="387">
        <v>3944.6537695317988</v>
      </c>
      <c r="DK191" s="387">
        <v>3944.6537695317988</v>
      </c>
      <c r="DL191" s="387">
        <v>3944.6537695317988</v>
      </c>
      <c r="DM191" s="387">
        <v>3944.6537695317988</v>
      </c>
      <c r="DN191" s="387">
        <v>3944.6537695317988</v>
      </c>
      <c r="DO191" s="387">
        <v>3944.6537695317988</v>
      </c>
      <c r="DP191" s="387">
        <v>3944.6537695317988</v>
      </c>
      <c r="DQ191" s="387">
        <v>3944.6537695317988</v>
      </c>
      <c r="DR191" s="387">
        <v>3944.6537695317988</v>
      </c>
      <c r="DS191" s="387">
        <v>3944.6537695317988</v>
      </c>
      <c r="DT191" s="387">
        <v>3944.6537695317988</v>
      </c>
      <c r="DU191" s="387">
        <v>3944.6537695317988</v>
      </c>
      <c r="DV191" s="387">
        <v>3944.6537695317988</v>
      </c>
      <c r="DW191" s="387">
        <v>3944.6537695317988</v>
      </c>
      <c r="DX191" s="387">
        <v>3944.6537695317988</v>
      </c>
      <c r="DY191" s="387">
        <v>3944.6537695317988</v>
      </c>
      <c r="DZ191" s="387">
        <v>3944.6537695317988</v>
      </c>
      <c r="EA191" s="387">
        <v>3944.6537695317988</v>
      </c>
      <c r="EB191" s="387">
        <v>3944.6537695317988</v>
      </c>
      <c r="EC191" s="387">
        <v>3944.6537695317988</v>
      </c>
      <c r="ED191" s="387">
        <v>3944.6537695317988</v>
      </c>
      <c r="EE191" s="387">
        <v>3944.6537695317988</v>
      </c>
      <c r="EF191" s="387">
        <v>3944.6537695317988</v>
      </c>
      <c r="EG191" s="387">
        <v>3944.6537695317988</v>
      </c>
      <c r="EH191" s="387">
        <v>3944.6537695317988</v>
      </c>
      <c r="EI191" s="387">
        <v>3944.6537695317988</v>
      </c>
      <c r="EJ191" s="387">
        <v>3944.6537695317988</v>
      </c>
      <c r="EK191" s="387">
        <v>3944.6537695317988</v>
      </c>
      <c r="EY191" s="386">
        <v>912</v>
      </c>
      <c r="EZ191" s="386">
        <v>917</v>
      </c>
      <c r="FA191" s="386">
        <v>922</v>
      </c>
      <c r="FB191" s="386">
        <v>927</v>
      </c>
      <c r="FC191" s="386">
        <v>933.5</v>
      </c>
      <c r="FD191" s="386">
        <v>945</v>
      </c>
      <c r="FE191" s="386">
        <v>957</v>
      </c>
      <c r="FF191" s="386">
        <v>969</v>
      </c>
      <c r="FG191" s="386">
        <v>981</v>
      </c>
      <c r="FH191" s="386">
        <v>993</v>
      </c>
      <c r="FI191" s="386">
        <v>1002.9000000000001</v>
      </c>
      <c r="FJ191" s="386">
        <v>1008</v>
      </c>
      <c r="FK191" s="386">
        <v>1014</v>
      </c>
      <c r="FL191" s="386">
        <v>1020</v>
      </c>
      <c r="FM191" s="386">
        <v>1026</v>
      </c>
      <c r="FN191" s="386">
        <v>1032</v>
      </c>
      <c r="FO191" s="386">
        <v>1038</v>
      </c>
      <c r="FP191" s="386">
        <v>1044</v>
      </c>
      <c r="FQ191" s="386">
        <v>1050</v>
      </c>
      <c r="FR191" s="386">
        <v>1056</v>
      </c>
      <c r="FS191" s="386">
        <v>1062</v>
      </c>
      <c r="FT191" s="386">
        <v>1068</v>
      </c>
      <c r="FU191" s="386">
        <v>1074</v>
      </c>
      <c r="FV191" s="386">
        <v>1080</v>
      </c>
      <c r="FW191" s="386">
        <v>1086</v>
      </c>
      <c r="FX191" s="386">
        <v>1092</v>
      </c>
      <c r="FY191" s="386">
        <v>1098</v>
      </c>
      <c r="FZ191" s="386">
        <v>1104</v>
      </c>
      <c r="GA191" s="386">
        <v>1110</v>
      </c>
      <c r="GB191" s="386">
        <v>1116</v>
      </c>
      <c r="GC191" s="386">
        <v>1113.4000000000001</v>
      </c>
      <c r="GD191" s="387">
        <v>1113.4000000000001</v>
      </c>
      <c r="GE191" s="387">
        <v>1113.4000000000001</v>
      </c>
      <c r="GF191" s="387">
        <v>1113.4000000000001</v>
      </c>
      <c r="GG191" s="387">
        <v>1113.4000000000001</v>
      </c>
      <c r="GH191" s="387">
        <v>1113.4000000000001</v>
      </c>
      <c r="GI191" s="387">
        <v>1113.4000000000001</v>
      </c>
      <c r="GJ191" s="387">
        <v>1113.4000000000001</v>
      </c>
      <c r="GK191" s="387">
        <v>1113.4000000000001</v>
      </c>
      <c r="GL191" s="387">
        <v>1113.4000000000001</v>
      </c>
      <c r="GM191" s="387">
        <v>1113.4000000000001</v>
      </c>
      <c r="GN191" s="387">
        <v>1113.4000000000001</v>
      </c>
      <c r="GO191" s="387">
        <v>1113.4000000000001</v>
      </c>
      <c r="GP191" s="387">
        <v>1113.4000000000001</v>
      </c>
      <c r="GQ191" s="387">
        <v>1113.4000000000001</v>
      </c>
      <c r="GR191" s="387">
        <v>1113.4000000000001</v>
      </c>
      <c r="GS191" s="387">
        <v>1113.4000000000001</v>
      </c>
      <c r="GT191" s="387">
        <v>1113.4000000000001</v>
      </c>
      <c r="GU191" s="387">
        <v>1113.4000000000001</v>
      </c>
      <c r="GV191" s="387">
        <v>1113.4000000000001</v>
      </c>
      <c r="GW191" s="387">
        <v>1113.4000000000001</v>
      </c>
      <c r="GX191" s="387">
        <v>1113.4000000000001</v>
      </c>
      <c r="GY191" s="387">
        <v>1113.4000000000001</v>
      </c>
      <c r="GZ191" s="387">
        <v>1113.4000000000001</v>
      </c>
      <c r="HA191" s="387">
        <v>1113.4000000000001</v>
      </c>
      <c r="HB191" s="387">
        <v>1113.4000000000001</v>
      </c>
      <c r="HC191" s="387">
        <v>1113.4000000000001</v>
      </c>
      <c r="HD191" s="387">
        <v>1113.4000000000001</v>
      </c>
      <c r="HE191" s="387">
        <v>1113.4000000000001</v>
      </c>
      <c r="HS191" s="394">
        <v>3.2372233654898208</v>
      </c>
      <c r="HT191" s="394">
        <v>3.2372233654898208</v>
      </c>
      <c r="HU191" s="394">
        <v>3.2372233654898208</v>
      </c>
      <c r="HV191" s="394">
        <v>3.2372233654898208</v>
      </c>
      <c r="HW191" s="394">
        <v>3.2372233654898208</v>
      </c>
      <c r="HX191" s="394">
        <v>3.2226428015643442</v>
      </c>
      <c r="HY191" s="394">
        <v>3.208127908993724</v>
      </c>
      <c r="HZ191" s="394">
        <v>3.1936783919919489</v>
      </c>
      <c r="IA191" s="394">
        <v>3.1792939561052376</v>
      </c>
      <c r="IB191" s="394">
        <v>3.164974308206038</v>
      </c>
      <c r="IC191" s="394">
        <v>3.1503907178626616</v>
      </c>
      <c r="ID191" s="394">
        <v>3.1358743258869781</v>
      </c>
      <c r="IE191" s="394">
        <v>3.1214248226418881</v>
      </c>
      <c r="IF191" s="394">
        <v>3.1070418999170406</v>
      </c>
      <c r="IG191" s="394">
        <v>3.0927252509222556</v>
      </c>
      <c r="IH191" s="394">
        <v>3.0775324109801643</v>
      </c>
      <c r="II191" s="394">
        <v>3.0624142050151577</v>
      </c>
      <c r="IJ191" s="394">
        <v>3.0473702663919946</v>
      </c>
      <c r="IK191" s="394">
        <v>3.0324002302765085</v>
      </c>
      <c r="IL191" s="394">
        <v>3.0175037336267612</v>
      </c>
      <c r="IM191" s="394">
        <v>3.0023026051543957</v>
      </c>
      <c r="IN191" s="394">
        <v>2.9871780546508515</v>
      </c>
      <c r="IO191" s="394">
        <v>2.9721296963431048</v>
      </c>
      <c r="IP191" s="394">
        <v>2.9571571464015203</v>
      </c>
      <c r="IQ191" s="394">
        <v>2.9422600229300593</v>
      </c>
      <c r="IR191" s="394">
        <v>2.9270624489684036</v>
      </c>
      <c r="IS191" s="394">
        <v>2.9119433746133496</v>
      </c>
      <c r="IT191" s="394">
        <v>2.8969023943930599</v>
      </c>
      <c r="IU191" s="394">
        <v>2.88193910493007</v>
      </c>
      <c r="IV191" s="394">
        <v>2.8670531049304682</v>
      </c>
      <c r="IW191" s="394">
        <v>2.8670535237990515</v>
      </c>
      <c r="IX191" s="394">
        <v>2.8670539426676962</v>
      </c>
      <c r="IY191" s="394">
        <v>2.8670543615364017</v>
      </c>
      <c r="IZ191" s="394">
        <v>2.8670547804051689</v>
      </c>
      <c r="JA191" s="394">
        <v>2.8670551992739965</v>
      </c>
      <c r="JB191" s="394">
        <v>2.8670551992739965</v>
      </c>
      <c r="JC191" s="394">
        <v>2.8670551992739965</v>
      </c>
      <c r="JD191" s="394">
        <v>2.8670551992739965</v>
      </c>
      <c r="JE191" s="394">
        <v>2.8670551992739965</v>
      </c>
      <c r="JF191" s="394">
        <v>2.8670551992739965</v>
      </c>
      <c r="JG191" s="394">
        <v>2.8670551992739965</v>
      </c>
      <c r="JH191" s="394">
        <v>2.8670551992739965</v>
      </c>
      <c r="JI191" s="394">
        <v>2.8670551992739965</v>
      </c>
      <c r="JJ191" s="394">
        <v>2.8670551992739965</v>
      </c>
      <c r="JK191" s="394">
        <v>2.8670551992739965</v>
      </c>
      <c r="JL191" s="394">
        <v>2.8670551992739965</v>
      </c>
      <c r="JM191" s="394">
        <v>2.8670551992739965</v>
      </c>
      <c r="JN191" s="394">
        <v>2.8670551992739965</v>
      </c>
      <c r="JO191" s="394">
        <v>2.8670551992739965</v>
      </c>
      <c r="JP191" s="394">
        <v>2.8670551992739965</v>
      </c>
      <c r="JQ191" s="394">
        <v>2.8670551992739965</v>
      </c>
      <c r="JR191" s="394">
        <v>2.8670551992739965</v>
      </c>
      <c r="JS191" s="394">
        <v>2.8670551992739965</v>
      </c>
      <c r="JT191" s="394">
        <v>2.8670551992739965</v>
      </c>
      <c r="JU191" s="394">
        <v>2.8670551992739965</v>
      </c>
      <c r="JV191" s="394">
        <v>2.8670551992739965</v>
      </c>
      <c r="JW191" s="394">
        <v>2.8670551992739965</v>
      </c>
      <c r="JX191" s="394">
        <v>2.8670551992739965</v>
      </c>
      <c r="JY191" s="394">
        <v>2.8670551992739965</v>
      </c>
      <c r="JZ191" s="394">
        <v>2.8670551992739965</v>
      </c>
      <c r="KA191" s="394">
        <v>2.8670551992739965</v>
      </c>
      <c r="KB191" s="394">
        <v>2.8670551992739965</v>
      </c>
      <c r="KC191" s="394">
        <v>2.8670551992739965</v>
      </c>
    </row>
    <row r="192" spans="1:289" x14ac:dyDescent="0.25">
      <c r="A192" s="383">
        <v>183</v>
      </c>
      <c r="B192" s="384" t="s">
        <v>859</v>
      </c>
      <c r="C192" s="385" t="s">
        <v>142</v>
      </c>
      <c r="D192" s="385" t="s">
        <v>142</v>
      </c>
      <c r="E192" s="129">
        <v>2052</v>
      </c>
      <c r="F192" s="386">
        <v>1342.94749</v>
      </c>
      <c r="G192" s="386">
        <v>1344.6074059163184</v>
      </c>
      <c r="H192" s="386">
        <v>1346.2693735292739</v>
      </c>
      <c r="I192" s="386">
        <v>1347.9333953748139</v>
      </c>
      <c r="J192" s="386">
        <v>1349.5994739920195</v>
      </c>
      <c r="K192" s="386">
        <v>1349.5994739920195</v>
      </c>
      <c r="L192" s="386">
        <v>1349.5994739920195</v>
      </c>
      <c r="M192" s="386">
        <v>1349.5994739920195</v>
      </c>
      <c r="N192" s="386">
        <v>1349.5994739920195</v>
      </c>
      <c r="O192" s="386">
        <v>1349.5994739920195</v>
      </c>
      <c r="P192" s="386">
        <v>1349.5994739920195</v>
      </c>
      <c r="Q192" s="386">
        <v>1349.5994739920195</v>
      </c>
      <c r="R192" s="386">
        <v>1349.5994739920195</v>
      </c>
      <c r="S192" s="386">
        <v>1349.5994739920195</v>
      </c>
      <c r="T192" s="386">
        <v>1349.5994739920195</v>
      </c>
      <c r="U192" s="386">
        <v>1350.4097581635926</v>
      </c>
      <c r="V192" s="386">
        <v>1351.2205288205648</v>
      </c>
      <c r="W192" s="386">
        <v>1352.0317862550164</v>
      </c>
      <c r="X192" s="386">
        <v>1352.8435307592031</v>
      </c>
      <c r="Y192" s="386">
        <v>1353.6557626255549</v>
      </c>
      <c r="Z192" s="386">
        <v>1354.8344358754882</v>
      </c>
      <c r="AA192" s="386">
        <v>1356.0141354355578</v>
      </c>
      <c r="AB192" s="386">
        <v>1357.1948621994061</v>
      </c>
      <c r="AC192" s="386">
        <v>1358.3766170614535</v>
      </c>
      <c r="AD192" s="386">
        <v>1359.5594009168997</v>
      </c>
      <c r="AE192" s="386">
        <v>1360.1037238744016</v>
      </c>
      <c r="AF192" s="386">
        <v>1360.6482647609487</v>
      </c>
      <c r="AG192" s="386">
        <v>1361.1930236637925</v>
      </c>
      <c r="AH192" s="386">
        <v>1361.7380006702197</v>
      </c>
      <c r="AI192" s="386">
        <v>1362.2831958675513</v>
      </c>
      <c r="AJ192" s="386">
        <v>1362.2831958675513</v>
      </c>
      <c r="AK192" s="386">
        <v>1362.2831958675513</v>
      </c>
      <c r="AL192" s="386">
        <v>1362.2831958675513</v>
      </c>
      <c r="AM192" s="386">
        <v>1362.2831958675513</v>
      </c>
      <c r="AN192" s="386">
        <v>1362.2831958675513</v>
      </c>
      <c r="AO192" s="387">
        <v>1362.2831958675513</v>
      </c>
      <c r="AP192" s="387">
        <v>1362.2831958675513</v>
      </c>
      <c r="AQ192" s="387">
        <v>1362.2831958675513</v>
      </c>
      <c r="AR192" s="387">
        <v>1362.2831958675513</v>
      </c>
      <c r="AS192" s="387">
        <v>1362.2831958675513</v>
      </c>
      <c r="AT192" s="387">
        <v>1362.2831958675513</v>
      </c>
      <c r="AU192" s="387">
        <v>1362.2831958675513</v>
      </c>
      <c r="AV192" s="387">
        <v>1362.2831958675513</v>
      </c>
      <c r="AW192" s="387">
        <v>1362.2831958675513</v>
      </c>
      <c r="AX192" s="387">
        <v>1362.2831958675513</v>
      </c>
      <c r="AY192" s="387">
        <v>1362.2831958675513</v>
      </c>
      <c r="AZ192" s="387">
        <v>1362.2831958675513</v>
      </c>
      <c r="BA192" s="387">
        <v>1362.2831958675513</v>
      </c>
      <c r="BB192" s="387">
        <v>1362.2831958675513</v>
      </c>
      <c r="BC192" s="387">
        <v>1362.2831958675513</v>
      </c>
      <c r="BD192" s="387">
        <v>1362.2831958675513</v>
      </c>
      <c r="BE192" s="387">
        <v>1362.2831958675513</v>
      </c>
      <c r="BF192" s="387">
        <v>1362.2831958675513</v>
      </c>
      <c r="BG192" s="387">
        <v>1362.2831958675513</v>
      </c>
      <c r="BH192" s="387">
        <v>1362.2831958675513</v>
      </c>
      <c r="BI192" s="387">
        <v>1362.2831958675513</v>
      </c>
      <c r="BJ192" s="387">
        <v>1362.2831958675513</v>
      </c>
      <c r="BK192" s="387">
        <v>1362.2831958675513</v>
      </c>
      <c r="BL192" s="387">
        <v>1362.2831958675513</v>
      </c>
      <c r="BM192" s="387">
        <v>1362.2831958675513</v>
      </c>
      <c r="BN192" s="387">
        <v>1362.2831958675513</v>
      </c>
      <c r="BO192" s="387">
        <v>1362.2831958675513</v>
      </c>
      <c r="BP192" s="387">
        <v>1362.2831958675513</v>
      </c>
      <c r="CA192" s="386">
        <v>4040</v>
      </c>
      <c r="CB192" s="386">
        <v>4044.9907445358594</v>
      </c>
      <c r="CC192" s="386">
        <v>4049.9876543021701</v>
      </c>
      <c r="CD192" s="386">
        <v>4054.9907369150433</v>
      </c>
      <c r="CE192" s="386">
        <v>4059.9999999999995</v>
      </c>
      <c r="CF192" s="386">
        <v>4065.371104523068</v>
      </c>
      <c r="CG192" s="386">
        <v>4070.7493146529832</v>
      </c>
      <c r="CH192" s="386">
        <v>4076.1346397899811</v>
      </c>
      <c r="CI192" s="386">
        <v>4081.5270893467327</v>
      </c>
      <c r="CJ192" s="386">
        <v>4086.9266727483619</v>
      </c>
      <c r="CK192" s="386">
        <v>4092.2978706571325</v>
      </c>
      <c r="CL192" s="386">
        <v>4097.6761276029956</v>
      </c>
      <c r="CM192" s="386">
        <v>4103.0614528632113</v>
      </c>
      <c r="CN192" s="386">
        <v>4108.4538557272335</v>
      </c>
      <c r="CO192" s="386">
        <v>4113.8533454967237</v>
      </c>
      <c r="CP192" s="386">
        <v>4116.3219711105749</v>
      </c>
      <c r="CQ192" s="386">
        <v>4118.7920780879822</v>
      </c>
      <c r="CR192" s="386">
        <v>4121.2636673178768</v>
      </c>
      <c r="CS192" s="386">
        <v>4123.7367396897225</v>
      </c>
      <c r="CT192" s="386">
        <v>4126.2112960935156</v>
      </c>
      <c r="CU192" s="386">
        <v>4129.802262436182</v>
      </c>
      <c r="CV192" s="386">
        <v>4133.3963539312826</v>
      </c>
      <c r="CW192" s="386">
        <v>4136.9935732985796</v>
      </c>
      <c r="CX192" s="386">
        <v>4140.5939232602032</v>
      </c>
      <c r="CY192" s="386">
        <v>4144.1974065406512</v>
      </c>
      <c r="CZ192" s="386">
        <v>4145.855749189278</v>
      </c>
      <c r="DA192" s="386">
        <v>4147.5147554405448</v>
      </c>
      <c r="DB192" s="386">
        <v>4149.1744255599997</v>
      </c>
      <c r="DC192" s="386">
        <v>4150.8347598132959</v>
      </c>
      <c r="DD192" s="386">
        <v>4152.4957584661915</v>
      </c>
      <c r="DE192" s="386">
        <v>4152.4957584661915</v>
      </c>
      <c r="DF192" s="386">
        <v>4152.4957584661915</v>
      </c>
      <c r="DG192" s="386">
        <v>4152.4957584661915</v>
      </c>
      <c r="DH192" s="386">
        <v>4152.4957584661915</v>
      </c>
      <c r="DI192" s="386">
        <v>4152.4957584661915</v>
      </c>
      <c r="DJ192" s="387">
        <v>4152.4957584661915</v>
      </c>
      <c r="DK192" s="387">
        <v>4152.4957584661915</v>
      </c>
      <c r="DL192" s="387">
        <v>4152.4957584661915</v>
      </c>
      <c r="DM192" s="387">
        <v>4152.4957584661915</v>
      </c>
      <c r="DN192" s="387">
        <v>4152.4957584661915</v>
      </c>
      <c r="DO192" s="387">
        <v>4152.4957584661915</v>
      </c>
      <c r="DP192" s="387">
        <v>4152.4957584661915</v>
      </c>
      <c r="DQ192" s="387">
        <v>4152.4957584661915</v>
      </c>
      <c r="DR192" s="387">
        <v>4152.4957584661915</v>
      </c>
      <c r="DS192" s="387">
        <v>4152.4957584661915</v>
      </c>
      <c r="DT192" s="387">
        <v>4152.4957584661915</v>
      </c>
      <c r="DU192" s="387">
        <v>4152.4957584661915</v>
      </c>
      <c r="DV192" s="387">
        <v>4152.4957584661915</v>
      </c>
      <c r="DW192" s="387">
        <v>4152.4957584661915</v>
      </c>
      <c r="DX192" s="387">
        <v>4152.4957584661915</v>
      </c>
      <c r="DY192" s="387">
        <v>4152.4957584661915</v>
      </c>
      <c r="DZ192" s="387">
        <v>4152.4957584661915</v>
      </c>
      <c r="EA192" s="387">
        <v>4152.4957584661915</v>
      </c>
      <c r="EB192" s="387">
        <v>4152.4957584661915</v>
      </c>
      <c r="EC192" s="387">
        <v>4152.4957584661915</v>
      </c>
      <c r="ED192" s="387">
        <v>4152.4957584661915</v>
      </c>
      <c r="EE192" s="387">
        <v>4152.4957584661915</v>
      </c>
      <c r="EF192" s="387">
        <v>4152.4957584661915</v>
      </c>
      <c r="EG192" s="387">
        <v>4152.4957584661915</v>
      </c>
      <c r="EH192" s="387">
        <v>4152.4957584661915</v>
      </c>
      <c r="EI192" s="387">
        <v>4152.4957584661915</v>
      </c>
      <c r="EJ192" s="387">
        <v>4152.4957584661915</v>
      </c>
      <c r="EK192" s="387">
        <v>4152.4957584661915</v>
      </c>
      <c r="EY192" s="386">
        <v>406</v>
      </c>
      <c r="EZ192" s="386">
        <v>409</v>
      </c>
      <c r="FA192" s="386">
        <v>412</v>
      </c>
      <c r="FB192" s="386">
        <v>415</v>
      </c>
      <c r="FC192" s="386">
        <v>417.4</v>
      </c>
      <c r="FD192" s="386">
        <v>423</v>
      </c>
      <c r="FE192" s="386">
        <v>429</v>
      </c>
      <c r="FF192" s="386">
        <v>435</v>
      </c>
      <c r="FG192" s="386">
        <v>441</v>
      </c>
      <c r="FH192" s="386">
        <v>447</v>
      </c>
      <c r="FI192" s="386">
        <v>451.5</v>
      </c>
      <c r="FJ192" s="386">
        <v>456</v>
      </c>
      <c r="FK192" s="386">
        <v>461</v>
      </c>
      <c r="FL192" s="386">
        <v>466</v>
      </c>
      <c r="FM192" s="386">
        <v>471</v>
      </c>
      <c r="FN192" s="386">
        <v>476</v>
      </c>
      <c r="FO192" s="386">
        <v>481</v>
      </c>
      <c r="FP192" s="386">
        <v>486</v>
      </c>
      <c r="FQ192" s="386">
        <v>491</v>
      </c>
      <c r="FR192" s="386">
        <v>496</v>
      </c>
      <c r="FS192" s="386">
        <v>501</v>
      </c>
      <c r="FT192" s="386">
        <v>506</v>
      </c>
      <c r="FU192" s="386">
        <v>511</v>
      </c>
      <c r="FV192" s="386">
        <v>516</v>
      </c>
      <c r="FW192" s="386">
        <v>521</v>
      </c>
      <c r="FX192" s="386">
        <v>526</v>
      </c>
      <c r="FY192" s="386">
        <v>531</v>
      </c>
      <c r="FZ192" s="386">
        <v>536</v>
      </c>
      <c r="GA192" s="386">
        <v>541</v>
      </c>
      <c r="GB192" s="386">
        <v>546</v>
      </c>
      <c r="GC192" s="386">
        <v>544.1</v>
      </c>
      <c r="GD192" s="387">
        <v>544.1</v>
      </c>
      <c r="GE192" s="387">
        <v>544.1</v>
      </c>
      <c r="GF192" s="387">
        <v>544.1</v>
      </c>
      <c r="GG192" s="387">
        <v>544.1</v>
      </c>
      <c r="GH192" s="387">
        <v>544.1</v>
      </c>
      <c r="GI192" s="387">
        <v>544.1</v>
      </c>
      <c r="GJ192" s="387">
        <v>544.1</v>
      </c>
      <c r="GK192" s="387">
        <v>544.1</v>
      </c>
      <c r="GL192" s="387">
        <v>544.1</v>
      </c>
      <c r="GM192" s="387">
        <v>544.1</v>
      </c>
      <c r="GN192" s="387">
        <v>544.1</v>
      </c>
      <c r="GO192" s="387">
        <v>544.1</v>
      </c>
      <c r="GP192" s="387">
        <v>544.1</v>
      </c>
      <c r="GQ192" s="387">
        <v>544.1</v>
      </c>
      <c r="GR192" s="387">
        <v>544.1</v>
      </c>
      <c r="GS192" s="387">
        <v>544.1</v>
      </c>
      <c r="GT192" s="387">
        <v>544.1</v>
      </c>
      <c r="GU192" s="387">
        <v>544.1</v>
      </c>
      <c r="GV192" s="387">
        <v>544.1</v>
      </c>
      <c r="GW192" s="387">
        <v>544.1</v>
      </c>
      <c r="GX192" s="387">
        <v>544.1</v>
      </c>
      <c r="GY192" s="387">
        <v>544.1</v>
      </c>
      <c r="GZ192" s="387">
        <v>544.1</v>
      </c>
      <c r="HA192" s="387">
        <v>544.1</v>
      </c>
      <c r="HB192" s="387">
        <v>544.1</v>
      </c>
      <c r="HC192" s="387">
        <v>544.1</v>
      </c>
      <c r="HD192" s="387">
        <v>544.1</v>
      </c>
      <c r="HE192" s="387">
        <v>544.1</v>
      </c>
      <c r="HS192" s="394">
        <v>3.0083082399595535</v>
      </c>
      <c r="HT192" s="394">
        <v>3.008306161886185</v>
      </c>
      <c r="HU192" s="394">
        <v>3.0083040838142523</v>
      </c>
      <c r="HV192" s="394">
        <v>3.0083020057437553</v>
      </c>
      <c r="HW192" s="394">
        <v>3.0082999276746958</v>
      </c>
      <c r="HX192" s="394">
        <v>3.0122797043614642</v>
      </c>
      <c r="HY192" s="394">
        <v>3.0162647460227556</v>
      </c>
      <c r="HZ192" s="394">
        <v>3.0202550596237741</v>
      </c>
      <c r="IA192" s="394">
        <v>3.0242506521389378</v>
      </c>
      <c r="IB192" s="394">
        <v>3.0282515305518922</v>
      </c>
      <c r="IC192" s="394">
        <v>3.032231376433784</v>
      </c>
      <c r="ID192" s="394">
        <v>3.0362164527838473</v>
      </c>
      <c r="IE192" s="394">
        <v>3.0402067664761656</v>
      </c>
      <c r="IF192" s="394">
        <v>3.0442023243938579</v>
      </c>
      <c r="IG192" s="394">
        <v>3.0482031334290887</v>
      </c>
      <c r="IH192" s="394">
        <v>3.0482021817646783</v>
      </c>
      <c r="II192" s="394">
        <v>3.0482012301005654</v>
      </c>
      <c r="IJ192" s="394">
        <v>3.0482002784367492</v>
      </c>
      <c r="IK192" s="394">
        <v>3.0481993267732301</v>
      </c>
      <c r="IL192" s="394">
        <v>3.0481983751100086</v>
      </c>
      <c r="IM192" s="394">
        <v>3.0481969996337757</v>
      </c>
      <c r="IN192" s="394">
        <v>3.0481956241581636</v>
      </c>
      <c r="IO192" s="394">
        <v>3.0481942486831719</v>
      </c>
      <c r="IP192" s="394">
        <v>3.0481928732088011</v>
      </c>
      <c r="IQ192" s="394">
        <v>3.0481914977350497</v>
      </c>
      <c r="IR192" s="394">
        <v>3.0481908669284152</v>
      </c>
      <c r="IS192" s="394">
        <v>3.0481902361219113</v>
      </c>
      <c r="IT192" s="394">
        <v>3.0481896053155384</v>
      </c>
      <c r="IU192" s="394">
        <v>3.048188974509296</v>
      </c>
      <c r="IV192" s="394">
        <v>3.0481883437031843</v>
      </c>
      <c r="IW192" s="394">
        <v>3.0481883437031843</v>
      </c>
      <c r="IX192" s="394">
        <v>3.0481883437031843</v>
      </c>
      <c r="IY192" s="394">
        <v>3.0481883437031843</v>
      </c>
      <c r="IZ192" s="394">
        <v>3.0481883437031843</v>
      </c>
      <c r="JA192" s="394">
        <v>3.0481883437031843</v>
      </c>
      <c r="JB192" s="394">
        <v>3.0481883437031843</v>
      </c>
      <c r="JC192" s="394">
        <v>3.0481883437031843</v>
      </c>
      <c r="JD192" s="394">
        <v>3.0481883437031843</v>
      </c>
      <c r="JE192" s="394">
        <v>3.0481883437031843</v>
      </c>
      <c r="JF192" s="394">
        <v>3.0481883437031843</v>
      </c>
      <c r="JG192" s="394">
        <v>3.0481883437031843</v>
      </c>
      <c r="JH192" s="394">
        <v>3.0481883437031843</v>
      </c>
      <c r="JI192" s="394">
        <v>3.0481883437031843</v>
      </c>
      <c r="JJ192" s="394">
        <v>3.0481883437031843</v>
      </c>
      <c r="JK192" s="394">
        <v>3.0481883437031843</v>
      </c>
      <c r="JL192" s="394">
        <v>3.0481883437031843</v>
      </c>
      <c r="JM192" s="394">
        <v>3.0481883437031843</v>
      </c>
      <c r="JN192" s="394">
        <v>3.0481883437031843</v>
      </c>
      <c r="JO192" s="394">
        <v>3.0481883437031843</v>
      </c>
      <c r="JP192" s="394">
        <v>3.0481883437031843</v>
      </c>
      <c r="JQ192" s="394">
        <v>3.0481883437031843</v>
      </c>
      <c r="JR192" s="394">
        <v>3.0481883437031843</v>
      </c>
      <c r="JS192" s="394">
        <v>3.0481883437031843</v>
      </c>
      <c r="JT192" s="394">
        <v>3.0481883437031843</v>
      </c>
      <c r="JU192" s="394">
        <v>3.0481883437031843</v>
      </c>
      <c r="JV192" s="394">
        <v>3.0481883437031843</v>
      </c>
      <c r="JW192" s="394">
        <v>3.0481883437031843</v>
      </c>
      <c r="JX192" s="394">
        <v>3.0481883437031843</v>
      </c>
      <c r="JY192" s="394">
        <v>3.0481883437031843</v>
      </c>
      <c r="JZ192" s="394">
        <v>3.0481883437031843</v>
      </c>
      <c r="KA192" s="394">
        <v>3.0481883437031843</v>
      </c>
      <c r="KB192" s="394">
        <v>3.0481883437031843</v>
      </c>
      <c r="KC192" s="394">
        <v>3.0481883437031843</v>
      </c>
    </row>
    <row r="193" spans="1:289" x14ac:dyDescent="0.25">
      <c r="A193" s="383">
        <v>184</v>
      </c>
      <c r="B193" s="384" t="s">
        <v>859</v>
      </c>
      <c r="C193" s="385" t="s">
        <v>142</v>
      </c>
      <c r="D193" s="385" t="s">
        <v>142</v>
      </c>
      <c r="E193" s="129">
        <v>2052</v>
      </c>
      <c r="F193" s="386">
        <v>1015.76822</v>
      </c>
      <c r="G193" s="386">
        <v>1035.2490608660044</v>
      </c>
      <c r="H193" s="386">
        <v>1055.1035136971936</v>
      </c>
      <c r="I193" s="386">
        <v>1075.3387437849169</v>
      </c>
      <c r="J193" s="386">
        <v>1095.9620538395704</v>
      </c>
      <c r="K193" s="386">
        <v>1099.3007974190818</v>
      </c>
      <c r="L193" s="386">
        <v>1102.6497121615919</v>
      </c>
      <c r="M193" s="386">
        <v>1106.0088290525757</v>
      </c>
      <c r="N193" s="386">
        <v>1109.3781791719027</v>
      </c>
      <c r="O193" s="386">
        <v>1112.7577936941248</v>
      </c>
      <c r="P193" s="386">
        <v>1116.1616056387813</v>
      </c>
      <c r="Q193" s="386">
        <v>1119.5758294950149</v>
      </c>
      <c r="R193" s="386">
        <v>1123.0004971117949</v>
      </c>
      <c r="S193" s="386">
        <v>1126.4356404355135</v>
      </c>
      <c r="T193" s="386">
        <v>1129.8812915102835</v>
      </c>
      <c r="U193" s="386">
        <v>1132.7458562547558</v>
      </c>
      <c r="V193" s="386">
        <v>1135.6176834711682</v>
      </c>
      <c r="W193" s="386">
        <v>1138.4967915719162</v>
      </c>
      <c r="X193" s="386">
        <v>1141.3831990160757</v>
      </c>
      <c r="Y193" s="386">
        <v>1144.2769243095208</v>
      </c>
      <c r="Z193" s="386">
        <v>1146.6870899203643</v>
      </c>
      <c r="AA193" s="386">
        <v>1149.1023320106406</v>
      </c>
      <c r="AB193" s="386">
        <v>1151.5226612728279</v>
      </c>
      <c r="AC193" s="386">
        <v>1153.9480884219261</v>
      </c>
      <c r="AD193" s="386">
        <v>1156.378624195504</v>
      </c>
      <c r="AE193" s="386">
        <v>1158.6405378258448</v>
      </c>
      <c r="AF193" s="386">
        <v>1160.9068758317007</v>
      </c>
      <c r="AG193" s="386">
        <v>1163.177646867292</v>
      </c>
      <c r="AH193" s="386">
        <v>1165.4528596037667</v>
      </c>
      <c r="AI193" s="386">
        <v>1167.7325227292342</v>
      </c>
      <c r="AJ193" s="386">
        <v>1169.3738087005172</v>
      </c>
      <c r="AK193" s="386">
        <v>1171.0174015525174</v>
      </c>
      <c r="AL193" s="386">
        <v>1172.6633045276305</v>
      </c>
      <c r="AM193" s="386">
        <v>1174.3115208728095</v>
      </c>
      <c r="AN193" s="386">
        <v>1175.9620538395709</v>
      </c>
      <c r="AO193" s="387">
        <v>1175.9620538395709</v>
      </c>
      <c r="AP193" s="387">
        <v>1175.9620538395709</v>
      </c>
      <c r="AQ193" s="387">
        <v>1175.9620538395709</v>
      </c>
      <c r="AR193" s="387">
        <v>1175.9620538395709</v>
      </c>
      <c r="AS193" s="387">
        <v>1175.9620538395709</v>
      </c>
      <c r="AT193" s="387">
        <v>1175.9620538395709</v>
      </c>
      <c r="AU193" s="387">
        <v>1175.9620538395709</v>
      </c>
      <c r="AV193" s="387">
        <v>1175.9620538395709</v>
      </c>
      <c r="AW193" s="387">
        <v>1175.9620538395709</v>
      </c>
      <c r="AX193" s="387">
        <v>1175.9620538395709</v>
      </c>
      <c r="AY193" s="387">
        <v>1175.9620538395709</v>
      </c>
      <c r="AZ193" s="387">
        <v>1175.9620538395709</v>
      </c>
      <c r="BA193" s="387">
        <v>1175.9620538395709</v>
      </c>
      <c r="BB193" s="387">
        <v>1175.9620538395709</v>
      </c>
      <c r="BC193" s="387">
        <v>1175.9620538395709</v>
      </c>
      <c r="BD193" s="387">
        <v>1175.9620538395709</v>
      </c>
      <c r="BE193" s="387">
        <v>1175.9620538395709</v>
      </c>
      <c r="BF193" s="387">
        <v>1175.9620538395709</v>
      </c>
      <c r="BG193" s="387">
        <v>1175.9620538395709</v>
      </c>
      <c r="BH193" s="387">
        <v>1175.9620538395709</v>
      </c>
      <c r="BI193" s="387">
        <v>1175.9620538395709</v>
      </c>
      <c r="BJ193" s="387">
        <v>1175.9620538395709</v>
      </c>
      <c r="BK193" s="387">
        <v>1175.9620538395709</v>
      </c>
      <c r="BL193" s="387">
        <v>1175.9620538395709</v>
      </c>
      <c r="BM193" s="387">
        <v>1175.9620538395709</v>
      </c>
      <c r="BN193" s="387">
        <v>1175.9620538395709</v>
      </c>
      <c r="BO193" s="387">
        <v>1175.9620538395709</v>
      </c>
      <c r="BP193" s="387">
        <v>1175.9620538395709</v>
      </c>
      <c r="CA193" s="386">
        <v>3110</v>
      </c>
      <c r="CB193" s="386">
        <v>3168.3379078723601</v>
      </c>
      <c r="CC193" s="386">
        <v>3227.7701281225095</v>
      </c>
      <c r="CD193" s="386">
        <v>3288.3171880477726</v>
      </c>
      <c r="CE193" s="386">
        <v>3350</v>
      </c>
      <c r="CF193" s="386">
        <v>3353.4975079056312</v>
      </c>
      <c r="CG193" s="386">
        <v>3356.9986673221729</v>
      </c>
      <c r="CH193" s="386">
        <v>3360.5034820619198</v>
      </c>
      <c r="CI193" s="386">
        <v>3364.0119559411478</v>
      </c>
      <c r="CJ193" s="386">
        <v>3367.524092780116</v>
      </c>
      <c r="CK193" s="386">
        <v>3371.0163062672564</v>
      </c>
      <c r="CL193" s="386">
        <v>3374.5121412741555</v>
      </c>
      <c r="CM193" s="386">
        <v>3378.0116015564272</v>
      </c>
      <c r="CN193" s="386">
        <v>3381.5146908735801</v>
      </c>
      <c r="CO193" s="386">
        <v>3385.021412989021</v>
      </c>
      <c r="CP193" s="386">
        <v>3384.5728827693192</v>
      </c>
      <c r="CQ193" s="386">
        <v>3384.1244119818434</v>
      </c>
      <c r="CR193" s="386">
        <v>3383.6760006187187</v>
      </c>
      <c r="CS193" s="386">
        <v>3383.2276486720712</v>
      </c>
      <c r="CT193" s="386">
        <v>3382.7793561340277</v>
      </c>
      <c r="CU193" s="386">
        <v>3380.7945624252575</v>
      </c>
      <c r="CV193" s="386">
        <v>3378.8109332636395</v>
      </c>
      <c r="CW193" s="386">
        <v>3376.8284679658937</v>
      </c>
      <c r="CX193" s="386">
        <v>3374.8471658491412</v>
      </c>
      <c r="CY193" s="386">
        <v>3372.8670262309024</v>
      </c>
      <c r="CZ193" s="386">
        <v>3370.2706739949795</v>
      </c>
      <c r="DA193" s="386">
        <v>3367.6763203688092</v>
      </c>
      <c r="DB193" s="386">
        <v>3365.0839638139096</v>
      </c>
      <c r="DC193" s="386">
        <v>3362.493602792983</v>
      </c>
      <c r="DD193" s="386">
        <v>3359.9052357699156</v>
      </c>
      <c r="DE193" s="386">
        <v>3364.5294983312242</v>
      </c>
      <c r="DF193" s="386">
        <v>3369.1601252994833</v>
      </c>
      <c r="DG193" s="386">
        <v>3373.7971254340737</v>
      </c>
      <c r="DH193" s="386">
        <v>3378.4405075064315</v>
      </c>
      <c r="DI193" s="386">
        <v>3383.0902803000654</v>
      </c>
      <c r="DJ193" s="387">
        <v>3383.0902803000654</v>
      </c>
      <c r="DK193" s="387">
        <v>3383.0902803000654</v>
      </c>
      <c r="DL193" s="387">
        <v>3383.0902803000654</v>
      </c>
      <c r="DM193" s="387">
        <v>3383.0902803000654</v>
      </c>
      <c r="DN193" s="387">
        <v>3383.0902803000654</v>
      </c>
      <c r="DO193" s="387">
        <v>3383.0902803000654</v>
      </c>
      <c r="DP193" s="387">
        <v>3383.0902803000654</v>
      </c>
      <c r="DQ193" s="387">
        <v>3383.0902803000654</v>
      </c>
      <c r="DR193" s="387">
        <v>3383.0902803000654</v>
      </c>
      <c r="DS193" s="387">
        <v>3383.0902803000654</v>
      </c>
      <c r="DT193" s="387">
        <v>3383.0902803000654</v>
      </c>
      <c r="DU193" s="387">
        <v>3383.0902803000654</v>
      </c>
      <c r="DV193" s="387">
        <v>3383.0902803000654</v>
      </c>
      <c r="DW193" s="387">
        <v>3383.0902803000654</v>
      </c>
      <c r="DX193" s="387">
        <v>3383.0902803000654</v>
      </c>
      <c r="DY193" s="387">
        <v>3383.0902803000654</v>
      </c>
      <c r="DZ193" s="387">
        <v>3383.0902803000654</v>
      </c>
      <c r="EA193" s="387">
        <v>3383.0902803000654</v>
      </c>
      <c r="EB193" s="387">
        <v>3383.0902803000654</v>
      </c>
      <c r="EC193" s="387">
        <v>3383.0902803000654</v>
      </c>
      <c r="ED193" s="387">
        <v>3383.0902803000654</v>
      </c>
      <c r="EE193" s="387">
        <v>3383.0902803000654</v>
      </c>
      <c r="EF193" s="387">
        <v>3383.0902803000654</v>
      </c>
      <c r="EG193" s="387">
        <v>3383.0902803000654</v>
      </c>
      <c r="EH193" s="387">
        <v>3383.0902803000654</v>
      </c>
      <c r="EI193" s="387">
        <v>3383.0902803000654</v>
      </c>
      <c r="EJ193" s="387">
        <v>3383.0902803000654</v>
      </c>
      <c r="EK193" s="387">
        <v>3383.0902803000654</v>
      </c>
      <c r="EY193" s="386">
        <v>391</v>
      </c>
      <c r="EZ193" s="386">
        <v>394</v>
      </c>
      <c r="FA193" s="386">
        <v>397</v>
      </c>
      <c r="FB193" s="386">
        <v>400</v>
      </c>
      <c r="FC193" s="386">
        <v>401.59999999999997</v>
      </c>
      <c r="FD193" s="386">
        <v>407</v>
      </c>
      <c r="FE193" s="386">
        <v>412</v>
      </c>
      <c r="FF193" s="386">
        <v>417</v>
      </c>
      <c r="FG193" s="386">
        <v>422</v>
      </c>
      <c r="FH193" s="386">
        <v>427</v>
      </c>
      <c r="FI193" s="386">
        <v>434.20000000000005</v>
      </c>
      <c r="FJ193" s="386">
        <v>438</v>
      </c>
      <c r="FK193" s="386">
        <v>442</v>
      </c>
      <c r="FL193" s="386">
        <v>446</v>
      </c>
      <c r="FM193" s="386">
        <v>450</v>
      </c>
      <c r="FN193" s="386">
        <v>454</v>
      </c>
      <c r="FO193" s="386">
        <v>458</v>
      </c>
      <c r="FP193" s="386">
        <v>462</v>
      </c>
      <c r="FQ193" s="386">
        <v>466</v>
      </c>
      <c r="FR193" s="386">
        <v>470</v>
      </c>
      <c r="FS193" s="386">
        <v>474</v>
      </c>
      <c r="FT193" s="386">
        <v>478</v>
      </c>
      <c r="FU193" s="386">
        <v>482</v>
      </c>
      <c r="FV193" s="386">
        <v>486</v>
      </c>
      <c r="FW193" s="386">
        <v>490</v>
      </c>
      <c r="FX193" s="386">
        <v>494</v>
      </c>
      <c r="FY193" s="386">
        <v>498</v>
      </c>
      <c r="FZ193" s="386">
        <v>502</v>
      </c>
      <c r="GA193" s="386">
        <v>506</v>
      </c>
      <c r="GB193" s="386">
        <v>510</v>
      </c>
      <c r="GC193" s="386">
        <v>513</v>
      </c>
      <c r="GD193" s="387">
        <v>513</v>
      </c>
      <c r="GE193" s="387">
        <v>513</v>
      </c>
      <c r="GF193" s="387">
        <v>513</v>
      </c>
      <c r="GG193" s="387">
        <v>513</v>
      </c>
      <c r="GH193" s="387">
        <v>513</v>
      </c>
      <c r="GI193" s="387">
        <v>513</v>
      </c>
      <c r="GJ193" s="387">
        <v>513</v>
      </c>
      <c r="GK193" s="387">
        <v>513</v>
      </c>
      <c r="GL193" s="387">
        <v>513</v>
      </c>
      <c r="GM193" s="387">
        <v>513</v>
      </c>
      <c r="GN193" s="387">
        <v>513</v>
      </c>
      <c r="GO193" s="387">
        <v>513</v>
      </c>
      <c r="GP193" s="387">
        <v>513</v>
      </c>
      <c r="GQ193" s="387">
        <v>513</v>
      </c>
      <c r="GR193" s="387">
        <v>513</v>
      </c>
      <c r="GS193" s="387">
        <v>513</v>
      </c>
      <c r="GT193" s="387">
        <v>513</v>
      </c>
      <c r="GU193" s="387">
        <v>513</v>
      </c>
      <c r="GV193" s="387">
        <v>513</v>
      </c>
      <c r="GW193" s="387">
        <v>513</v>
      </c>
      <c r="GX193" s="387">
        <v>513</v>
      </c>
      <c r="GY193" s="387">
        <v>513</v>
      </c>
      <c r="GZ193" s="387">
        <v>513</v>
      </c>
      <c r="HA193" s="387">
        <v>513</v>
      </c>
      <c r="HB193" s="387">
        <v>513</v>
      </c>
      <c r="HC193" s="387">
        <v>513</v>
      </c>
      <c r="HD193" s="387">
        <v>513</v>
      </c>
      <c r="HE193" s="387">
        <v>513</v>
      </c>
      <c r="HS193" s="394">
        <v>3.061722092467118</v>
      </c>
      <c r="HT193" s="394">
        <v>3.0604595817956972</v>
      </c>
      <c r="HU193" s="394">
        <v>3.0591975917244967</v>
      </c>
      <c r="HV193" s="394">
        <v>3.0579361220388455</v>
      </c>
      <c r="HW193" s="394">
        <v>3.0566751725241583</v>
      </c>
      <c r="HX193" s="394">
        <v>3.0505731604842921</v>
      </c>
      <c r="HY193" s="394">
        <v>3.0444833298339526</v>
      </c>
      <c r="HZ193" s="394">
        <v>3.0384056562555464</v>
      </c>
      <c r="IA193" s="394">
        <v>3.0323401154800256</v>
      </c>
      <c r="IB193" s="394">
        <v>3.0262866832867874</v>
      </c>
      <c r="IC193" s="394">
        <v>3.0201865834096826</v>
      </c>
      <c r="ID193" s="394">
        <v>3.0140987795317362</v>
      </c>
      <c r="IE193" s="394">
        <v>3.0080232468678467</v>
      </c>
      <c r="IF193" s="394">
        <v>3.0019599606828722</v>
      </c>
      <c r="IG193" s="394">
        <v>2.995908896291529</v>
      </c>
      <c r="IH193" s="394">
        <v>2.987936670949185</v>
      </c>
      <c r="II193" s="394">
        <v>2.9799856599958994</v>
      </c>
      <c r="IJ193" s="394">
        <v>2.972055806979391</v>
      </c>
      <c r="IK193" s="394">
        <v>2.9641470555976008</v>
      </c>
      <c r="IL193" s="394">
        <v>2.9562593496982936</v>
      </c>
      <c r="IM193" s="394">
        <v>2.9483148385842983</v>
      </c>
      <c r="IN193" s="394">
        <v>2.9403916771725358</v>
      </c>
      <c r="IO193" s="394">
        <v>2.93248980808883</v>
      </c>
      <c r="IP193" s="394">
        <v>2.9246091741131881</v>
      </c>
      <c r="IQ193" s="394">
        <v>2.916749718179386</v>
      </c>
      <c r="IR193" s="394">
        <v>2.9088147393143986</v>
      </c>
      <c r="IS193" s="394">
        <v>2.9009013474540128</v>
      </c>
      <c r="IT193" s="394">
        <v>2.8930094838710696</v>
      </c>
      <c r="IU193" s="394">
        <v>2.8851390899981757</v>
      </c>
      <c r="IV193" s="394">
        <v>2.8772901074272701</v>
      </c>
      <c r="IW193" s="394">
        <v>2.8772061365647517</v>
      </c>
      <c r="IX193" s="394">
        <v>2.8771221681528396</v>
      </c>
      <c r="IY193" s="394">
        <v>2.8770382021914624</v>
      </c>
      <c r="IZ193" s="394">
        <v>2.8769542386805491</v>
      </c>
      <c r="JA193" s="394">
        <v>2.8768702776200286</v>
      </c>
      <c r="JB193" s="394">
        <v>2.8768702776200286</v>
      </c>
      <c r="JC193" s="394">
        <v>2.8768702776200286</v>
      </c>
      <c r="JD193" s="394">
        <v>2.8768702776200286</v>
      </c>
      <c r="JE193" s="394">
        <v>2.8768702776200286</v>
      </c>
      <c r="JF193" s="394">
        <v>2.8768702776200286</v>
      </c>
      <c r="JG193" s="394">
        <v>2.8768702776200286</v>
      </c>
      <c r="JH193" s="394">
        <v>2.8768702776200286</v>
      </c>
      <c r="JI193" s="394">
        <v>2.8768702776200286</v>
      </c>
      <c r="JJ193" s="394">
        <v>2.8768702776200286</v>
      </c>
      <c r="JK193" s="394">
        <v>2.8768702776200286</v>
      </c>
      <c r="JL193" s="394">
        <v>2.8768702776200286</v>
      </c>
      <c r="JM193" s="394">
        <v>2.8768702776200286</v>
      </c>
      <c r="JN193" s="394">
        <v>2.8768702776200286</v>
      </c>
      <c r="JO193" s="394">
        <v>2.8768702776200286</v>
      </c>
      <c r="JP193" s="394">
        <v>2.8768702776200286</v>
      </c>
      <c r="JQ193" s="394">
        <v>2.8768702776200286</v>
      </c>
      <c r="JR193" s="394">
        <v>2.8768702776200286</v>
      </c>
      <c r="JS193" s="394">
        <v>2.8768702776200286</v>
      </c>
      <c r="JT193" s="394">
        <v>2.8768702776200286</v>
      </c>
      <c r="JU193" s="394">
        <v>2.8768702776200286</v>
      </c>
      <c r="JV193" s="394">
        <v>2.8768702776200286</v>
      </c>
      <c r="JW193" s="394">
        <v>2.8768702776200286</v>
      </c>
      <c r="JX193" s="394">
        <v>2.8768702776200286</v>
      </c>
      <c r="JY193" s="394">
        <v>2.8768702776200286</v>
      </c>
      <c r="JZ193" s="394">
        <v>2.8768702776200286</v>
      </c>
      <c r="KA193" s="394">
        <v>2.8768702776200286</v>
      </c>
      <c r="KB193" s="394">
        <v>2.8768702776200286</v>
      </c>
      <c r="KC193" s="394">
        <v>2.8768702776200286</v>
      </c>
    </row>
    <row r="194" spans="1:289" x14ac:dyDescent="0.25">
      <c r="A194" s="383">
        <v>185</v>
      </c>
      <c r="B194" s="384" t="s">
        <v>859</v>
      </c>
      <c r="C194" s="385" t="s">
        <v>142</v>
      </c>
      <c r="D194" s="385" t="s">
        <v>142</v>
      </c>
      <c r="E194" s="129">
        <v>2052</v>
      </c>
      <c r="F194" s="386">
        <v>1532.4399000000003</v>
      </c>
      <c r="G194" s="386">
        <v>1535.6962037195613</v>
      </c>
      <c r="H194" s="386">
        <v>1538.959426806018</v>
      </c>
      <c r="I194" s="386">
        <v>1542.2295839624335</v>
      </c>
      <c r="J194" s="386">
        <v>1545.5066899231133</v>
      </c>
      <c r="K194" s="386">
        <v>1545.5066899231133</v>
      </c>
      <c r="L194" s="386">
        <v>1545.5066899231133</v>
      </c>
      <c r="M194" s="386">
        <v>1545.5066899231133</v>
      </c>
      <c r="N194" s="386">
        <v>1545.5066899231133</v>
      </c>
      <c r="O194" s="386">
        <v>1545.5066899231133</v>
      </c>
      <c r="P194" s="386">
        <v>1545.5066899231133</v>
      </c>
      <c r="Q194" s="386">
        <v>1545.5066899231133</v>
      </c>
      <c r="R194" s="386">
        <v>1545.5066899231133</v>
      </c>
      <c r="S194" s="386">
        <v>1545.5066899231133</v>
      </c>
      <c r="T194" s="386">
        <v>1545.5066899231133</v>
      </c>
      <c r="U194" s="386">
        <v>1545.5066899231133</v>
      </c>
      <c r="V194" s="386">
        <v>1545.5066899231133</v>
      </c>
      <c r="W194" s="386">
        <v>1545.5066899231133</v>
      </c>
      <c r="X194" s="386">
        <v>1545.5066899231133</v>
      </c>
      <c r="Y194" s="386">
        <v>1545.5066899231133</v>
      </c>
      <c r="Z194" s="386">
        <v>1545.5066899231133</v>
      </c>
      <c r="AA194" s="386">
        <v>1545.5066899231133</v>
      </c>
      <c r="AB194" s="386">
        <v>1545.5066899231133</v>
      </c>
      <c r="AC194" s="386">
        <v>1545.5066899231133</v>
      </c>
      <c r="AD194" s="386">
        <v>1545.5066899231133</v>
      </c>
      <c r="AE194" s="386">
        <v>1545.5066899231133</v>
      </c>
      <c r="AF194" s="386">
        <v>1545.5066899231133</v>
      </c>
      <c r="AG194" s="386">
        <v>1545.5066899231133</v>
      </c>
      <c r="AH194" s="386">
        <v>1545.5066899231133</v>
      </c>
      <c r="AI194" s="386">
        <v>1545.5066899231133</v>
      </c>
      <c r="AJ194" s="386">
        <v>1545.5066899231133</v>
      </c>
      <c r="AK194" s="386">
        <v>1545.5066899231133</v>
      </c>
      <c r="AL194" s="386">
        <v>1545.5066899231133</v>
      </c>
      <c r="AM194" s="386">
        <v>1545.5066899231133</v>
      </c>
      <c r="AN194" s="386">
        <v>1545.5066899231133</v>
      </c>
      <c r="AO194" s="387">
        <v>1545.5066899231133</v>
      </c>
      <c r="AP194" s="387">
        <v>1545.5066899231133</v>
      </c>
      <c r="AQ194" s="387">
        <v>1545.5066899231133</v>
      </c>
      <c r="AR194" s="387">
        <v>1545.5066899231133</v>
      </c>
      <c r="AS194" s="387">
        <v>1545.5066899231133</v>
      </c>
      <c r="AT194" s="387">
        <v>1545.5066899231133</v>
      </c>
      <c r="AU194" s="387">
        <v>1545.5066899231133</v>
      </c>
      <c r="AV194" s="387">
        <v>1545.5066899231133</v>
      </c>
      <c r="AW194" s="387">
        <v>1545.5066899231133</v>
      </c>
      <c r="AX194" s="387">
        <v>1545.5066899231133</v>
      </c>
      <c r="AY194" s="387">
        <v>1545.5066899231133</v>
      </c>
      <c r="AZ194" s="387">
        <v>1545.5066899231133</v>
      </c>
      <c r="BA194" s="387">
        <v>1545.5066899231133</v>
      </c>
      <c r="BB194" s="387">
        <v>1545.5066899231133</v>
      </c>
      <c r="BC194" s="387">
        <v>1545.5066899231133</v>
      </c>
      <c r="BD194" s="387">
        <v>1545.5066899231133</v>
      </c>
      <c r="BE194" s="387">
        <v>1545.5066899231133</v>
      </c>
      <c r="BF194" s="387">
        <v>1545.5066899231133</v>
      </c>
      <c r="BG194" s="387">
        <v>1545.5066899231133</v>
      </c>
      <c r="BH194" s="387">
        <v>1545.5066899231133</v>
      </c>
      <c r="BI194" s="387">
        <v>1545.5066899231133</v>
      </c>
      <c r="BJ194" s="387">
        <v>1545.5066899231133</v>
      </c>
      <c r="BK194" s="387">
        <v>1545.5066899231133</v>
      </c>
      <c r="BL194" s="387">
        <v>1545.5066899231133</v>
      </c>
      <c r="BM194" s="387">
        <v>1545.5066899231133</v>
      </c>
      <c r="BN194" s="387">
        <v>1545.5066899231133</v>
      </c>
      <c r="BO194" s="387">
        <v>1545.5066899231133</v>
      </c>
      <c r="BP194" s="387">
        <v>1545.5066899231133</v>
      </c>
      <c r="CA194" s="386">
        <v>4720</v>
      </c>
      <c r="CB194" s="386">
        <v>4729.9683765322825</v>
      </c>
      <c r="CC194" s="386">
        <v>4739.9578057193721</v>
      </c>
      <c r="CD194" s="386">
        <v>4749.9683320233007</v>
      </c>
      <c r="CE194" s="386">
        <v>4760</v>
      </c>
      <c r="CF194" s="386">
        <v>4744.2768551579411</v>
      </c>
      <c r="CG194" s="386">
        <v>4728.605646720026</v>
      </c>
      <c r="CH194" s="386">
        <v>4712.9862031308758</v>
      </c>
      <c r="CI194" s="386">
        <v>4697.4183534017893</v>
      </c>
      <c r="CJ194" s="386">
        <v>4681.9019271088728</v>
      </c>
      <c r="CK194" s="386">
        <v>4666.1770377767216</v>
      </c>
      <c r="CL194" s="386">
        <v>4650.5049629093664</v>
      </c>
      <c r="CM194" s="386">
        <v>4634.8855251212863</v>
      </c>
      <c r="CN194" s="386">
        <v>4619.3185476227363</v>
      </c>
      <c r="CO194" s="386">
        <v>4603.8038542177455</v>
      </c>
      <c r="CP194" s="386">
        <v>4586.4741250241977</v>
      </c>
      <c r="CQ194" s="386">
        <v>4569.2096287387913</v>
      </c>
      <c r="CR194" s="386">
        <v>4552.0101198105267</v>
      </c>
      <c r="CS194" s="386">
        <v>4534.8753536127151</v>
      </c>
      <c r="CT194" s="386">
        <v>4517.8050864394936</v>
      </c>
      <c r="CU194" s="386">
        <v>4500.4730905847846</v>
      </c>
      <c r="CV194" s="386">
        <v>4483.2075867709136</v>
      </c>
      <c r="CW194" s="386">
        <v>4466.0083199094579</v>
      </c>
      <c r="CX194" s="386">
        <v>4448.8750358906091</v>
      </c>
      <c r="CY194" s="386">
        <v>4431.8074815794189</v>
      </c>
      <c r="CZ194" s="386">
        <v>4414.4722592240978</v>
      </c>
      <c r="DA194" s="386">
        <v>4397.2048444022403</v>
      </c>
      <c r="DB194" s="386">
        <v>4380.0049718815053</v>
      </c>
      <c r="DC194" s="386">
        <v>4362.8723774670216</v>
      </c>
      <c r="DD194" s="386">
        <v>4345.8067979973275</v>
      </c>
      <c r="DE194" s="386">
        <v>4345.8068126552034</v>
      </c>
      <c r="DF194" s="386">
        <v>4345.8068273130793</v>
      </c>
      <c r="DG194" s="386">
        <v>4345.8068419709552</v>
      </c>
      <c r="DH194" s="386">
        <v>4345.8068566288312</v>
      </c>
      <c r="DI194" s="386">
        <v>4345.8068712867098</v>
      </c>
      <c r="DJ194" s="387">
        <v>4345.8068712867098</v>
      </c>
      <c r="DK194" s="387">
        <v>4345.8068712867098</v>
      </c>
      <c r="DL194" s="387">
        <v>4345.8068712867098</v>
      </c>
      <c r="DM194" s="387">
        <v>4345.8068712867098</v>
      </c>
      <c r="DN194" s="387">
        <v>4345.8068712867098</v>
      </c>
      <c r="DO194" s="387">
        <v>4345.8068712867098</v>
      </c>
      <c r="DP194" s="387">
        <v>4345.8068712867098</v>
      </c>
      <c r="DQ194" s="387">
        <v>4345.8068712867098</v>
      </c>
      <c r="DR194" s="387">
        <v>4345.8068712867098</v>
      </c>
      <c r="DS194" s="387">
        <v>4345.8068712867098</v>
      </c>
      <c r="DT194" s="387">
        <v>4345.8068712867098</v>
      </c>
      <c r="DU194" s="387">
        <v>4345.8068712867098</v>
      </c>
      <c r="DV194" s="387">
        <v>4345.8068712867098</v>
      </c>
      <c r="DW194" s="387">
        <v>4345.8068712867098</v>
      </c>
      <c r="DX194" s="387">
        <v>4345.8068712867098</v>
      </c>
      <c r="DY194" s="387">
        <v>4345.8068712867098</v>
      </c>
      <c r="DZ194" s="387">
        <v>4345.8068712867098</v>
      </c>
      <c r="EA194" s="387">
        <v>4345.8068712867098</v>
      </c>
      <c r="EB194" s="387">
        <v>4345.8068712867098</v>
      </c>
      <c r="EC194" s="387">
        <v>4345.8068712867098</v>
      </c>
      <c r="ED194" s="387">
        <v>4345.8068712867098</v>
      </c>
      <c r="EE194" s="387">
        <v>4345.8068712867098</v>
      </c>
      <c r="EF194" s="387">
        <v>4345.8068712867098</v>
      </c>
      <c r="EG194" s="387">
        <v>4345.8068712867098</v>
      </c>
      <c r="EH194" s="387">
        <v>4345.8068712867098</v>
      </c>
      <c r="EI194" s="387">
        <v>4345.8068712867098</v>
      </c>
      <c r="EJ194" s="387">
        <v>4345.8068712867098</v>
      </c>
      <c r="EK194" s="387">
        <v>4345.8068712867098</v>
      </c>
      <c r="EY194" s="386">
        <v>451</v>
      </c>
      <c r="EZ194" s="386">
        <v>453</v>
      </c>
      <c r="FA194" s="386">
        <v>455</v>
      </c>
      <c r="FB194" s="386">
        <v>457</v>
      </c>
      <c r="FC194" s="386">
        <v>458.20000000000005</v>
      </c>
      <c r="FD194" s="386">
        <v>464</v>
      </c>
      <c r="FE194" s="386">
        <v>470</v>
      </c>
      <c r="FF194" s="386">
        <v>476</v>
      </c>
      <c r="FG194" s="386">
        <v>482</v>
      </c>
      <c r="FH194" s="386">
        <v>488</v>
      </c>
      <c r="FI194" s="386">
        <v>491.79999999999995</v>
      </c>
      <c r="FJ194" s="386">
        <v>495</v>
      </c>
      <c r="FK194" s="386">
        <v>498</v>
      </c>
      <c r="FL194" s="386">
        <v>501</v>
      </c>
      <c r="FM194" s="386">
        <v>504</v>
      </c>
      <c r="FN194" s="386">
        <v>507</v>
      </c>
      <c r="FO194" s="386">
        <v>510</v>
      </c>
      <c r="FP194" s="386">
        <v>513</v>
      </c>
      <c r="FQ194" s="386">
        <v>516</v>
      </c>
      <c r="FR194" s="386">
        <v>519</v>
      </c>
      <c r="FS194" s="386">
        <v>522</v>
      </c>
      <c r="FT194" s="386">
        <v>525</v>
      </c>
      <c r="FU194" s="386">
        <v>528</v>
      </c>
      <c r="FV194" s="386">
        <v>531</v>
      </c>
      <c r="FW194" s="386">
        <v>534</v>
      </c>
      <c r="FX194" s="386">
        <v>537</v>
      </c>
      <c r="FY194" s="386">
        <v>540</v>
      </c>
      <c r="FZ194" s="386">
        <v>543</v>
      </c>
      <c r="GA194" s="386">
        <v>546</v>
      </c>
      <c r="GB194" s="386">
        <v>549</v>
      </c>
      <c r="GC194" s="386">
        <v>558.20000000000005</v>
      </c>
      <c r="GD194" s="387">
        <v>558.20000000000005</v>
      </c>
      <c r="GE194" s="387">
        <v>558.20000000000005</v>
      </c>
      <c r="GF194" s="387">
        <v>558.20000000000005</v>
      </c>
      <c r="GG194" s="387">
        <v>558.20000000000005</v>
      </c>
      <c r="GH194" s="387">
        <v>558.20000000000005</v>
      </c>
      <c r="GI194" s="387">
        <v>558.20000000000005</v>
      </c>
      <c r="GJ194" s="387">
        <v>558.20000000000005</v>
      </c>
      <c r="GK194" s="387">
        <v>558.20000000000005</v>
      </c>
      <c r="GL194" s="387">
        <v>558.20000000000005</v>
      </c>
      <c r="GM194" s="387">
        <v>558.20000000000005</v>
      </c>
      <c r="GN194" s="387">
        <v>558.20000000000005</v>
      </c>
      <c r="GO194" s="387">
        <v>558.20000000000005</v>
      </c>
      <c r="GP194" s="387">
        <v>558.20000000000005</v>
      </c>
      <c r="GQ194" s="387">
        <v>558.20000000000005</v>
      </c>
      <c r="GR194" s="387">
        <v>558.20000000000005</v>
      </c>
      <c r="GS194" s="387">
        <v>558.20000000000005</v>
      </c>
      <c r="GT194" s="387">
        <v>558.20000000000005</v>
      </c>
      <c r="GU194" s="387">
        <v>558.20000000000005</v>
      </c>
      <c r="GV194" s="387">
        <v>558.20000000000005</v>
      </c>
      <c r="GW194" s="387">
        <v>558.20000000000005</v>
      </c>
      <c r="GX194" s="387">
        <v>558.20000000000005</v>
      </c>
      <c r="GY194" s="387">
        <v>558.20000000000005</v>
      </c>
      <c r="GZ194" s="387">
        <v>558.20000000000005</v>
      </c>
      <c r="HA194" s="387">
        <v>558.20000000000005</v>
      </c>
      <c r="HB194" s="387">
        <v>558.20000000000005</v>
      </c>
      <c r="HC194" s="387">
        <v>558.20000000000005</v>
      </c>
      <c r="HD194" s="387">
        <v>558.20000000000005</v>
      </c>
      <c r="HE194" s="387">
        <v>558.20000000000005</v>
      </c>
      <c r="HS194" s="394">
        <v>3.0800555375776884</v>
      </c>
      <c r="HT194" s="394">
        <v>3.0800156730712596</v>
      </c>
      <c r="HU194" s="394">
        <v>3.0799758090807887</v>
      </c>
      <c r="HV194" s="394">
        <v>3.0799359456062692</v>
      </c>
      <c r="HW194" s="394">
        <v>3.0798960826476933</v>
      </c>
      <c r="HX194" s="394">
        <v>3.0697226263019037</v>
      </c>
      <c r="HY194" s="394">
        <v>3.0595827747308344</v>
      </c>
      <c r="HZ194" s="394">
        <v>3.0494764169318089</v>
      </c>
      <c r="IA194" s="394">
        <v>3.0394034422688128</v>
      </c>
      <c r="IB194" s="394">
        <v>3.0293637404712821</v>
      </c>
      <c r="IC194" s="394">
        <v>3.0191891553758703</v>
      </c>
      <c r="ID194" s="394">
        <v>3.0090487431929023</v>
      </c>
      <c r="IE194" s="394">
        <v>2.9989423891473836</v>
      </c>
      <c r="IF194" s="394">
        <v>2.9888699788498103</v>
      </c>
      <c r="IG194" s="394">
        <v>2.9788313982948713</v>
      </c>
      <c r="IH194" s="394">
        <v>2.9676184224426541</v>
      </c>
      <c r="II194" s="394">
        <v>2.9564476546951104</v>
      </c>
      <c r="IJ194" s="394">
        <v>2.9453189361716592</v>
      </c>
      <c r="IK194" s="394">
        <v>2.9342321085897844</v>
      </c>
      <c r="IL194" s="394">
        <v>2.9231870142627772</v>
      </c>
      <c r="IM194" s="394">
        <v>2.9119725717969405</v>
      </c>
      <c r="IN194" s="394">
        <v>2.9008011521412094</v>
      </c>
      <c r="IO194" s="394">
        <v>2.8896725902439382</v>
      </c>
      <c r="IP194" s="394">
        <v>2.8785867216866814</v>
      </c>
      <c r="IQ194" s="394">
        <v>2.8675433826817631</v>
      </c>
      <c r="IR194" s="394">
        <v>2.8563268525506746</v>
      </c>
      <c r="IS194" s="394">
        <v>2.8451541964020839</v>
      </c>
      <c r="IT194" s="394">
        <v>2.8340252426208545</v>
      </c>
      <c r="IU194" s="394">
        <v>2.8229398202631319</v>
      </c>
      <c r="IV194" s="394">
        <v>2.8118977590537151</v>
      </c>
      <c r="IW194" s="394">
        <v>2.8118977685379032</v>
      </c>
      <c r="IX194" s="394">
        <v>2.8118977780220913</v>
      </c>
      <c r="IY194" s="394">
        <v>2.8118977875062789</v>
      </c>
      <c r="IZ194" s="394">
        <v>2.811897796990467</v>
      </c>
      <c r="JA194" s="394">
        <v>2.8118978064746569</v>
      </c>
      <c r="JB194" s="394">
        <v>2.8118978064746569</v>
      </c>
      <c r="JC194" s="394">
        <v>2.8118978064746569</v>
      </c>
      <c r="JD194" s="394">
        <v>2.8118978064746569</v>
      </c>
      <c r="JE194" s="394">
        <v>2.8118978064746569</v>
      </c>
      <c r="JF194" s="394">
        <v>2.8118978064746569</v>
      </c>
      <c r="JG194" s="394">
        <v>2.8118978064746569</v>
      </c>
      <c r="JH194" s="394">
        <v>2.8118978064746569</v>
      </c>
      <c r="JI194" s="394">
        <v>2.8118978064746569</v>
      </c>
      <c r="JJ194" s="394">
        <v>2.8118978064746569</v>
      </c>
      <c r="JK194" s="394">
        <v>2.8118978064746569</v>
      </c>
      <c r="JL194" s="394">
        <v>2.8118978064746569</v>
      </c>
      <c r="JM194" s="394">
        <v>2.8118978064746569</v>
      </c>
      <c r="JN194" s="394">
        <v>2.8118978064746569</v>
      </c>
      <c r="JO194" s="394">
        <v>2.8118978064746569</v>
      </c>
      <c r="JP194" s="394">
        <v>2.8118978064746569</v>
      </c>
      <c r="JQ194" s="394">
        <v>2.8118978064746569</v>
      </c>
      <c r="JR194" s="394">
        <v>2.8118978064746569</v>
      </c>
      <c r="JS194" s="394">
        <v>2.8118978064746569</v>
      </c>
      <c r="JT194" s="394">
        <v>2.8118978064746569</v>
      </c>
      <c r="JU194" s="394">
        <v>2.8118978064746569</v>
      </c>
      <c r="JV194" s="394">
        <v>2.8118978064746569</v>
      </c>
      <c r="JW194" s="394">
        <v>2.8118978064746569</v>
      </c>
      <c r="JX194" s="394">
        <v>2.8118978064746569</v>
      </c>
      <c r="JY194" s="394">
        <v>2.8118978064746569</v>
      </c>
      <c r="JZ194" s="394">
        <v>2.8118978064746569</v>
      </c>
      <c r="KA194" s="394">
        <v>2.8118978064746569</v>
      </c>
      <c r="KB194" s="394">
        <v>2.8118978064746569</v>
      </c>
      <c r="KC194" s="394">
        <v>2.8118978064746569</v>
      </c>
    </row>
    <row r="195" spans="1:289" x14ac:dyDescent="0.25">
      <c r="A195" s="383">
        <v>186</v>
      </c>
      <c r="B195" s="384" t="s">
        <v>859</v>
      </c>
      <c r="C195" s="385" t="s">
        <v>142</v>
      </c>
      <c r="D195" s="385" t="s">
        <v>142</v>
      </c>
      <c r="E195" s="129">
        <v>2052</v>
      </c>
      <c r="F195" s="386">
        <v>557.47913999999992</v>
      </c>
      <c r="G195" s="386">
        <v>567.46108770827163</v>
      </c>
      <c r="H195" s="386">
        <v>577.62176727017049</v>
      </c>
      <c r="I195" s="386">
        <v>587.96437897049407</v>
      </c>
      <c r="J195" s="386">
        <v>598.49218039676794</v>
      </c>
      <c r="K195" s="386">
        <v>619.35455249252936</v>
      </c>
      <c r="L195" s="386">
        <v>640.94414974463871</v>
      </c>
      <c r="M195" s="386">
        <v>663.28632192758926</v>
      </c>
      <c r="N195" s="386">
        <v>686.40730246389091</v>
      </c>
      <c r="O195" s="386">
        <v>710.33423922646671</v>
      </c>
      <c r="P195" s="386">
        <v>731.80177274980724</v>
      </c>
      <c r="Q195" s="386">
        <v>753.91809239399925</v>
      </c>
      <c r="R195" s="386">
        <v>776.7028056016095</v>
      </c>
      <c r="S195" s="386">
        <v>800.17611238614882</v>
      </c>
      <c r="T195" s="386">
        <v>824.35882324059367</v>
      </c>
      <c r="U195" s="386">
        <v>844.3124219322001</v>
      </c>
      <c r="V195" s="386">
        <v>864.74899731978041</v>
      </c>
      <c r="W195" s="386">
        <v>885.68023985037928</v>
      </c>
      <c r="X195" s="386">
        <v>907.11812293821811</v>
      </c>
      <c r="Y195" s="386">
        <v>929.07490981391334</v>
      </c>
      <c r="Z195" s="386">
        <v>947.05985288712395</v>
      </c>
      <c r="AA195" s="386">
        <v>965.39294676489283</v>
      </c>
      <c r="AB195" s="386">
        <v>984.08093091713215</v>
      </c>
      <c r="AC195" s="386">
        <v>1003.130675275767</v>
      </c>
      <c r="AD195" s="386">
        <v>1022.5491827602057</v>
      </c>
      <c r="AE195" s="386">
        <v>1046.4944768393361</v>
      </c>
      <c r="AF195" s="386">
        <v>1071.0005039552759</v>
      </c>
      <c r="AG195" s="386">
        <v>1096.0803949360504</v>
      </c>
      <c r="AH195" s="386">
        <v>1121.7475880976219</v>
      </c>
      <c r="AI195" s="386">
        <v>1148.0158364444126</v>
      </c>
      <c r="AJ195" s="386">
        <v>1170.5957083413264</v>
      </c>
      <c r="AK195" s="386">
        <v>1193.6196948564323</v>
      </c>
      <c r="AL195" s="386">
        <v>1217.0965311054561</v>
      </c>
      <c r="AM195" s="386">
        <v>1241.0351240116786</v>
      </c>
      <c r="AN195" s="386">
        <v>1265.4445556851508</v>
      </c>
      <c r="AO195" s="387">
        <v>1265.4445556851508</v>
      </c>
      <c r="AP195" s="387">
        <v>1265.4445556851508</v>
      </c>
      <c r="AQ195" s="387">
        <v>1265.4445556851508</v>
      </c>
      <c r="AR195" s="387">
        <v>1265.4445556851508</v>
      </c>
      <c r="AS195" s="387">
        <v>1265.4445556851508</v>
      </c>
      <c r="AT195" s="387">
        <v>1265.4445556851508</v>
      </c>
      <c r="AU195" s="387">
        <v>1265.4445556851508</v>
      </c>
      <c r="AV195" s="387">
        <v>1265.4445556851508</v>
      </c>
      <c r="AW195" s="387">
        <v>1265.4445556851508</v>
      </c>
      <c r="AX195" s="387">
        <v>1265.4445556851508</v>
      </c>
      <c r="AY195" s="387">
        <v>1265.4445556851508</v>
      </c>
      <c r="AZ195" s="387">
        <v>1265.4445556851508</v>
      </c>
      <c r="BA195" s="387">
        <v>1265.4445556851508</v>
      </c>
      <c r="BB195" s="387">
        <v>1265.4445556851508</v>
      </c>
      <c r="BC195" s="387">
        <v>1265.4445556851508</v>
      </c>
      <c r="BD195" s="387">
        <v>1265.4445556851508</v>
      </c>
      <c r="BE195" s="387">
        <v>1265.4445556851508</v>
      </c>
      <c r="BF195" s="387">
        <v>1265.4445556851508</v>
      </c>
      <c r="BG195" s="387">
        <v>1265.4445556851508</v>
      </c>
      <c r="BH195" s="387">
        <v>1265.4445556851508</v>
      </c>
      <c r="BI195" s="387">
        <v>1265.4445556851508</v>
      </c>
      <c r="BJ195" s="387">
        <v>1265.4445556851508</v>
      </c>
      <c r="BK195" s="387">
        <v>1265.4445556851508</v>
      </c>
      <c r="BL195" s="387">
        <v>1265.4445556851508</v>
      </c>
      <c r="BM195" s="387">
        <v>1265.4445556851508</v>
      </c>
      <c r="BN195" s="387">
        <v>1265.4445556851508</v>
      </c>
      <c r="BO195" s="387">
        <v>1265.4445556851508</v>
      </c>
      <c r="BP195" s="387">
        <v>1265.4445556851508</v>
      </c>
      <c r="CA195" s="386">
        <v>1650</v>
      </c>
      <c r="CB195" s="386">
        <v>1676.8380689102287</v>
      </c>
      <c r="CC195" s="386">
        <v>1704.1126723312634</v>
      </c>
      <c r="CD195" s="386">
        <v>1731.8309107135788</v>
      </c>
      <c r="CE195" s="386">
        <v>1760</v>
      </c>
      <c r="CF195" s="386">
        <v>1818.7341189370939</v>
      </c>
      <c r="CG195" s="386">
        <v>1879.4282928328905</v>
      </c>
      <c r="CH195" s="386">
        <v>1942.1479319720875</v>
      </c>
      <c r="CI195" s="386">
        <v>2006.9606294890646</v>
      </c>
      <c r="CJ195" s="386">
        <v>2073.9362342131985</v>
      </c>
      <c r="CK195" s="386">
        <v>2134.9436961578231</v>
      </c>
      <c r="CL195" s="386">
        <v>2197.7457698901803</v>
      </c>
      <c r="CM195" s="386">
        <v>2262.3952461897261</v>
      </c>
      <c r="CN195" s="386">
        <v>2328.946468743578</v>
      </c>
      <c r="CO195" s="386">
        <v>2397.4553798272614</v>
      </c>
      <c r="CP195" s="386">
        <v>2451.9766418469503</v>
      </c>
      <c r="CQ195" s="386">
        <v>2507.7377884698026</v>
      </c>
      <c r="CR195" s="386">
        <v>2564.7670162887111</v>
      </c>
      <c r="CS195" s="386">
        <v>2623.0931631238641</v>
      </c>
      <c r="CT195" s="386">
        <v>2682.7457226050901</v>
      </c>
      <c r="CU195" s="386">
        <v>2731.8256911535295</v>
      </c>
      <c r="CV195" s="386">
        <v>2781.8035619117904</v>
      </c>
      <c r="CW195" s="386">
        <v>2832.6957617114749</v>
      </c>
      <c r="CX195" s="386">
        <v>2884.5190179077767</v>
      </c>
      <c r="CY195" s="386">
        <v>2937.2903638774628</v>
      </c>
      <c r="CZ195" s="386">
        <v>3002.6258839603361</v>
      </c>
      <c r="DA195" s="386">
        <v>3069.4146925015098</v>
      </c>
      <c r="DB195" s="386">
        <v>3137.6891156742558</v>
      </c>
      <c r="DC195" s="386">
        <v>3207.4821986980019</v>
      </c>
      <c r="DD195" s="386">
        <v>3278.8277218324088</v>
      </c>
      <c r="DE195" s="386">
        <v>3340.3843849838468</v>
      </c>
      <c r="DF195" s="386">
        <v>3403.0967120187847</v>
      </c>
      <c r="DG195" s="386">
        <v>3466.9863993538775</v>
      </c>
      <c r="DH195" s="386">
        <v>3532.0755507339854</v>
      </c>
      <c r="DI195" s="386">
        <v>3598.3866848793482</v>
      </c>
      <c r="DJ195" s="387">
        <v>3598.3866848793482</v>
      </c>
      <c r="DK195" s="387">
        <v>3598.3866848793482</v>
      </c>
      <c r="DL195" s="387">
        <v>3598.3866848793482</v>
      </c>
      <c r="DM195" s="387">
        <v>3598.3866848793482</v>
      </c>
      <c r="DN195" s="387">
        <v>3598.3866848793482</v>
      </c>
      <c r="DO195" s="387">
        <v>3598.3866848793482</v>
      </c>
      <c r="DP195" s="387">
        <v>3598.3866848793482</v>
      </c>
      <c r="DQ195" s="387">
        <v>3598.3866848793482</v>
      </c>
      <c r="DR195" s="387">
        <v>3598.3866848793482</v>
      </c>
      <c r="DS195" s="387">
        <v>3598.3866848793482</v>
      </c>
      <c r="DT195" s="387">
        <v>3598.3866848793482</v>
      </c>
      <c r="DU195" s="387">
        <v>3598.3866848793482</v>
      </c>
      <c r="DV195" s="387">
        <v>3598.3866848793482</v>
      </c>
      <c r="DW195" s="387">
        <v>3598.3866848793482</v>
      </c>
      <c r="DX195" s="387">
        <v>3598.3866848793482</v>
      </c>
      <c r="DY195" s="387">
        <v>3598.3866848793482</v>
      </c>
      <c r="DZ195" s="387">
        <v>3598.3866848793482</v>
      </c>
      <c r="EA195" s="387">
        <v>3598.3866848793482</v>
      </c>
      <c r="EB195" s="387">
        <v>3598.3866848793482</v>
      </c>
      <c r="EC195" s="387">
        <v>3598.3866848793482</v>
      </c>
      <c r="ED195" s="387">
        <v>3598.3866848793482</v>
      </c>
      <c r="EE195" s="387">
        <v>3598.3866848793482</v>
      </c>
      <c r="EF195" s="387">
        <v>3598.3866848793482</v>
      </c>
      <c r="EG195" s="387">
        <v>3598.3866848793482</v>
      </c>
      <c r="EH195" s="387">
        <v>3598.3866848793482</v>
      </c>
      <c r="EI195" s="387">
        <v>3598.3866848793482</v>
      </c>
      <c r="EJ195" s="387">
        <v>3598.3866848793482</v>
      </c>
      <c r="EK195" s="387">
        <v>3598.3866848793482</v>
      </c>
      <c r="EY195" s="386">
        <v>1408</v>
      </c>
      <c r="EZ195" s="386">
        <v>1421</v>
      </c>
      <c r="FA195" s="386">
        <v>1434</v>
      </c>
      <c r="FB195" s="386">
        <v>1447</v>
      </c>
      <c r="FC195" s="386">
        <v>1459.7</v>
      </c>
      <c r="FD195" s="386">
        <v>1479</v>
      </c>
      <c r="FE195" s="386">
        <v>1498</v>
      </c>
      <c r="FF195" s="386">
        <v>1517</v>
      </c>
      <c r="FG195" s="386">
        <v>1536</v>
      </c>
      <c r="FH195" s="386">
        <v>1555</v>
      </c>
      <c r="FI195" s="386">
        <v>1575.1999999999998</v>
      </c>
      <c r="FJ195" s="386">
        <v>1591</v>
      </c>
      <c r="FK195" s="386">
        <v>1607</v>
      </c>
      <c r="FL195" s="386">
        <v>1623</v>
      </c>
      <c r="FM195" s="386">
        <v>1639</v>
      </c>
      <c r="FN195" s="386">
        <v>1655</v>
      </c>
      <c r="FO195" s="386">
        <v>1671</v>
      </c>
      <c r="FP195" s="386">
        <v>1687</v>
      </c>
      <c r="FQ195" s="386">
        <v>1703</v>
      </c>
      <c r="FR195" s="386">
        <v>1719</v>
      </c>
      <c r="FS195" s="386">
        <v>1735</v>
      </c>
      <c r="FT195" s="386">
        <v>1751</v>
      </c>
      <c r="FU195" s="386">
        <v>1767</v>
      </c>
      <c r="FV195" s="386">
        <v>1783</v>
      </c>
      <c r="FW195" s="386">
        <v>1799</v>
      </c>
      <c r="FX195" s="386">
        <v>1815</v>
      </c>
      <c r="FY195" s="386">
        <v>1831</v>
      </c>
      <c r="FZ195" s="386">
        <v>1847</v>
      </c>
      <c r="GA195" s="386">
        <v>1863</v>
      </c>
      <c r="GB195" s="386">
        <v>1879</v>
      </c>
      <c r="GC195" s="386">
        <v>1886.5</v>
      </c>
      <c r="GD195" s="387">
        <v>1886.5</v>
      </c>
      <c r="GE195" s="387">
        <v>1886.5</v>
      </c>
      <c r="GF195" s="387">
        <v>1886.5</v>
      </c>
      <c r="GG195" s="387">
        <v>1886.5</v>
      </c>
      <c r="GH195" s="387">
        <v>1886.5</v>
      </c>
      <c r="GI195" s="387">
        <v>1886.5</v>
      </c>
      <c r="GJ195" s="387">
        <v>1886.5</v>
      </c>
      <c r="GK195" s="387">
        <v>1886.5</v>
      </c>
      <c r="GL195" s="387">
        <v>1886.5</v>
      </c>
      <c r="GM195" s="387">
        <v>1886.5</v>
      </c>
      <c r="GN195" s="387">
        <v>1886.5</v>
      </c>
      <c r="GO195" s="387">
        <v>1886.5</v>
      </c>
      <c r="GP195" s="387">
        <v>1886.5</v>
      </c>
      <c r="GQ195" s="387">
        <v>1886.5</v>
      </c>
      <c r="GR195" s="387">
        <v>1886.5</v>
      </c>
      <c r="GS195" s="387">
        <v>1886.5</v>
      </c>
      <c r="GT195" s="387">
        <v>1886.5</v>
      </c>
      <c r="GU195" s="387">
        <v>1886.5</v>
      </c>
      <c r="GV195" s="387">
        <v>1886.5</v>
      </c>
      <c r="GW195" s="387">
        <v>1886.5</v>
      </c>
      <c r="GX195" s="387">
        <v>1886.5</v>
      </c>
      <c r="GY195" s="387">
        <v>1886.5</v>
      </c>
      <c r="GZ195" s="387">
        <v>1886.5</v>
      </c>
      <c r="HA195" s="387">
        <v>1886.5</v>
      </c>
      <c r="HB195" s="387">
        <v>1886.5</v>
      </c>
      <c r="HC195" s="387">
        <v>1886.5</v>
      </c>
      <c r="HD195" s="387">
        <v>1886.5</v>
      </c>
      <c r="HE195" s="387">
        <v>1886.5</v>
      </c>
      <c r="HS195" s="394">
        <v>2.9597520007654463</v>
      </c>
      <c r="HT195" s="394">
        <v>2.9549833552151528</v>
      </c>
      <c r="HU195" s="394">
        <v>2.9502223927343798</v>
      </c>
      <c r="HV195" s="394">
        <v>2.9454691009444427</v>
      </c>
      <c r="HW195" s="394">
        <v>2.9407234674866016</v>
      </c>
      <c r="HX195" s="394">
        <v>2.9364991532197244</v>
      </c>
      <c r="HY195" s="394">
        <v>2.9322809071300231</v>
      </c>
      <c r="HZ195" s="394">
        <v>2.9280687205006335</v>
      </c>
      <c r="IA195" s="394">
        <v>2.9238625846272122</v>
      </c>
      <c r="IB195" s="394">
        <v>2.9196624908179207</v>
      </c>
      <c r="IC195" s="394">
        <v>2.917379781871245</v>
      </c>
      <c r="ID195" s="394">
        <v>2.9150988576377519</v>
      </c>
      <c r="IE195" s="394">
        <v>2.9128197167220815</v>
      </c>
      <c r="IF195" s="394">
        <v>2.9105423577299638</v>
      </c>
      <c r="IG195" s="394">
        <v>2.9082667792682204</v>
      </c>
      <c r="IH195" s="394">
        <v>2.9041105853158333</v>
      </c>
      <c r="II195" s="394">
        <v>2.8999603309657869</v>
      </c>
      <c r="IJ195" s="394">
        <v>2.8958160077298158</v>
      </c>
      <c r="IK195" s="394">
        <v>2.8916776071317862</v>
      </c>
      <c r="IL195" s="394">
        <v>2.8875451207076765</v>
      </c>
      <c r="IM195" s="394">
        <v>2.8845333088774954</v>
      </c>
      <c r="IN195" s="394">
        <v>2.8815246384737234</v>
      </c>
      <c r="IO195" s="394">
        <v>2.8785191062197422</v>
      </c>
      <c r="IP195" s="394">
        <v>2.875516708842349</v>
      </c>
      <c r="IQ195" s="394">
        <v>2.872517443071759</v>
      </c>
      <c r="IR195" s="394">
        <v>2.8692228677871143</v>
      </c>
      <c r="IS195" s="394">
        <v>2.8659320711483867</v>
      </c>
      <c r="IT195" s="394">
        <v>2.8626450488217343</v>
      </c>
      <c r="IU195" s="394">
        <v>2.8593617964782871</v>
      </c>
      <c r="IV195" s="394">
        <v>2.8560823097941395</v>
      </c>
      <c r="IW195" s="394">
        <v>2.8535764834786543</v>
      </c>
      <c r="IX195" s="394">
        <v>2.8510728556871765</v>
      </c>
      <c r="IY195" s="394">
        <v>2.8485714244907978</v>
      </c>
      <c r="IZ195" s="394">
        <v>2.8460721879623025</v>
      </c>
      <c r="JA195" s="394">
        <v>2.843575144176167</v>
      </c>
      <c r="JB195" s="394">
        <v>2.843575144176167</v>
      </c>
      <c r="JC195" s="394">
        <v>2.843575144176167</v>
      </c>
      <c r="JD195" s="394">
        <v>2.843575144176167</v>
      </c>
      <c r="JE195" s="394">
        <v>2.843575144176167</v>
      </c>
      <c r="JF195" s="394">
        <v>2.843575144176167</v>
      </c>
      <c r="JG195" s="394">
        <v>2.843575144176167</v>
      </c>
      <c r="JH195" s="394">
        <v>2.843575144176167</v>
      </c>
      <c r="JI195" s="394">
        <v>2.843575144176167</v>
      </c>
      <c r="JJ195" s="394">
        <v>2.843575144176167</v>
      </c>
      <c r="JK195" s="394">
        <v>2.843575144176167</v>
      </c>
      <c r="JL195" s="394">
        <v>2.843575144176167</v>
      </c>
      <c r="JM195" s="394">
        <v>2.843575144176167</v>
      </c>
      <c r="JN195" s="394">
        <v>2.843575144176167</v>
      </c>
      <c r="JO195" s="394">
        <v>2.843575144176167</v>
      </c>
      <c r="JP195" s="394">
        <v>2.843575144176167</v>
      </c>
      <c r="JQ195" s="394">
        <v>2.843575144176167</v>
      </c>
      <c r="JR195" s="394">
        <v>2.843575144176167</v>
      </c>
      <c r="JS195" s="394">
        <v>2.843575144176167</v>
      </c>
      <c r="JT195" s="394">
        <v>2.843575144176167</v>
      </c>
      <c r="JU195" s="394">
        <v>2.843575144176167</v>
      </c>
      <c r="JV195" s="394">
        <v>2.843575144176167</v>
      </c>
      <c r="JW195" s="394">
        <v>2.843575144176167</v>
      </c>
      <c r="JX195" s="394">
        <v>2.843575144176167</v>
      </c>
      <c r="JY195" s="394">
        <v>2.843575144176167</v>
      </c>
      <c r="JZ195" s="394">
        <v>2.843575144176167</v>
      </c>
      <c r="KA195" s="394">
        <v>2.843575144176167</v>
      </c>
      <c r="KB195" s="394">
        <v>2.843575144176167</v>
      </c>
      <c r="KC195" s="394">
        <v>2.843575144176167</v>
      </c>
    </row>
    <row r="196" spans="1:289" x14ac:dyDescent="0.25">
      <c r="A196" s="383">
        <v>187</v>
      </c>
      <c r="B196" s="384" t="s">
        <v>859</v>
      </c>
      <c r="C196" s="385" t="s">
        <v>142</v>
      </c>
      <c r="D196" s="385" t="s">
        <v>142</v>
      </c>
      <c r="E196" s="129">
        <v>2052</v>
      </c>
      <c r="F196" s="386">
        <v>1924.3626999999999</v>
      </c>
      <c r="G196" s="386">
        <v>1927.6331271895729</v>
      </c>
      <c r="H196" s="386">
        <v>1930.9091124238962</v>
      </c>
      <c r="I196" s="386">
        <v>1934.1906651487882</v>
      </c>
      <c r="J196" s="386">
        <v>1937.4777948261196</v>
      </c>
      <c r="K196" s="386">
        <v>1939.8235115763177</v>
      </c>
      <c r="L196" s="386">
        <v>1942.1720683007788</v>
      </c>
      <c r="M196" s="386">
        <v>1944.5234684378777</v>
      </c>
      <c r="N196" s="386">
        <v>1946.8777154301522</v>
      </c>
      <c r="O196" s="386">
        <v>1949.2348127243076</v>
      </c>
      <c r="P196" s="386">
        <v>1951.6262274109536</v>
      </c>
      <c r="Q196" s="386">
        <v>1954.0205759997473</v>
      </c>
      <c r="R196" s="386">
        <v>1956.4178620901405</v>
      </c>
      <c r="S196" s="386">
        <v>1958.8180892860009</v>
      </c>
      <c r="T196" s="386">
        <v>1961.2212611956188</v>
      </c>
      <c r="U196" s="386">
        <v>1963.4108447716642</v>
      </c>
      <c r="V196" s="386">
        <v>1965.6028728838419</v>
      </c>
      <c r="W196" s="386">
        <v>1967.797348261327</v>
      </c>
      <c r="X196" s="386">
        <v>1969.9942736363414</v>
      </c>
      <c r="Y196" s="386">
        <v>1972.1936517441566</v>
      </c>
      <c r="Z196" s="386">
        <v>1974.1446777340659</v>
      </c>
      <c r="AA196" s="386">
        <v>1976.097633809497</v>
      </c>
      <c r="AB196" s="386">
        <v>1978.0525218798198</v>
      </c>
      <c r="AC196" s="386">
        <v>1980.0093438562926</v>
      </c>
      <c r="AD196" s="386">
        <v>1981.968101652066</v>
      </c>
      <c r="AE196" s="386">
        <v>1984.594212524584</v>
      </c>
      <c r="AF196" s="386">
        <v>1987.2238029981659</v>
      </c>
      <c r="AG196" s="386">
        <v>1989.8568776832883</v>
      </c>
      <c r="AH196" s="386">
        <v>1992.4934411965371</v>
      </c>
      <c r="AI196" s="386">
        <v>1995.1334981606153</v>
      </c>
      <c r="AJ196" s="386">
        <v>1997.5962699448248</v>
      </c>
      <c r="AK196" s="386">
        <v>2000.0620817485951</v>
      </c>
      <c r="AL196" s="386">
        <v>2002.5309373244945</v>
      </c>
      <c r="AM196" s="386">
        <v>2005.0028404297234</v>
      </c>
      <c r="AN196" s="386">
        <v>2007.4777948261203</v>
      </c>
      <c r="AO196" s="387">
        <v>2007.4777948261203</v>
      </c>
      <c r="AP196" s="387">
        <v>2007.4777948261203</v>
      </c>
      <c r="AQ196" s="387">
        <v>2007.4777948261203</v>
      </c>
      <c r="AR196" s="387">
        <v>2007.4777948261203</v>
      </c>
      <c r="AS196" s="387">
        <v>2007.4777948261203</v>
      </c>
      <c r="AT196" s="387">
        <v>2007.4777948261203</v>
      </c>
      <c r="AU196" s="387">
        <v>2007.4777948261203</v>
      </c>
      <c r="AV196" s="387">
        <v>2007.4777948261203</v>
      </c>
      <c r="AW196" s="387">
        <v>2007.4777948261203</v>
      </c>
      <c r="AX196" s="387">
        <v>2007.4777948261203</v>
      </c>
      <c r="AY196" s="387">
        <v>2007.4777948261203</v>
      </c>
      <c r="AZ196" s="387">
        <v>2007.4777948261203</v>
      </c>
      <c r="BA196" s="387">
        <v>2007.4777948261203</v>
      </c>
      <c r="BB196" s="387">
        <v>2007.4777948261203</v>
      </c>
      <c r="BC196" s="387">
        <v>2007.4777948261203</v>
      </c>
      <c r="BD196" s="387">
        <v>2007.4777948261203</v>
      </c>
      <c r="BE196" s="387">
        <v>2007.4777948261203</v>
      </c>
      <c r="BF196" s="387">
        <v>2007.4777948261203</v>
      </c>
      <c r="BG196" s="387">
        <v>2007.4777948261203</v>
      </c>
      <c r="BH196" s="387">
        <v>2007.4777948261203</v>
      </c>
      <c r="BI196" s="387">
        <v>2007.4777948261203</v>
      </c>
      <c r="BJ196" s="387">
        <v>2007.4777948261203</v>
      </c>
      <c r="BK196" s="387">
        <v>2007.4777948261203</v>
      </c>
      <c r="BL196" s="387">
        <v>2007.4777948261203</v>
      </c>
      <c r="BM196" s="387">
        <v>2007.4777948261203</v>
      </c>
      <c r="BN196" s="387">
        <v>2007.4777948261203</v>
      </c>
      <c r="BO196" s="387">
        <v>2007.4777948261203</v>
      </c>
      <c r="BP196" s="387">
        <v>2007.4777948261203</v>
      </c>
      <c r="CA196" s="386">
        <v>5850</v>
      </c>
      <c r="CB196" s="386">
        <v>5859.974460767944</v>
      </c>
      <c r="CC196" s="386">
        <v>5869.9659283508636</v>
      </c>
      <c r="CD196" s="386">
        <v>5879.9744317459918</v>
      </c>
      <c r="CE196" s="386">
        <v>5890</v>
      </c>
      <c r="CF196" s="386">
        <v>5892.4372071188691</v>
      </c>
      <c r="CG196" s="386">
        <v>5894.8754227230584</v>
      </c>
      <c r="CH196" s="386">
        <v>5897.3146472298677</v>
      </c>
      <c r="CI196" s="386">
        <v>5899.7548810567669</v>
      </c>
      <c r="CJ196" s="386">
        <v>5902.1961246214014</v>
      </c>
      <c r="CK196" s="386">
        <v>5904.7149461637155</v>
      </c>
      <c r="CL196" s="386">
        <v>5907.2348426384488</v>
      </c>
      <c r="CM196" s="386">
        <v>5909.7558145043404</v>
      </c>
      <c r="CN196" s="386">
        <v>5912.2778622203241</v>
      </c>
      <c r="CO196" s="386">
        <v>5914.8009862455274</v>
      </c>
      <c r="CP196" s="386">
        <v>5911.4025457167518</v>
      </c>
      <c r="CQ196" s="386">
        <v>5908.0060578146249</v>
      </c>
      <c r="CR196" s="386">
        <v>5904.6115214172351</v>
      </c>
      <c r="CS196" s="386">
        <v>5901.2189354033144</v>
      </c>
      <c r="CT196" s="386">
        <v>5897.8282986522408</v>
      </c>
      <c r="CU196" s="386">
        <v>5893.6034922641456</v>
      </c>
      <c r="CV196" s="386">
        <v>5889.3817122423861</v>
      </c>
      <c r="CW196" s="386">
        <v>5885.162956419078</v>
      </c>
      <c r="CX196" s="386">
        <v>5880.9472226278886</v>
      </c>
      <c r="CY196" s="386">
        <v>5876.7345087040376</v>
      </c>
      <c r="CZ196" s="386">
        <v>5874.4142250134919</v>
      </c>
      <c r="DA196" s="386">
        <v>5872.094857429739</v>
      </c>
      <c r="DB196" s="386">
        <v>5869.7764055910775</v>
      </c>
      <c r="DC196" s="386">
        <v>5867.4588691359477</v>
      </c>
      <c r="DD196" s="386">
        <v>5865.1422477029319</v>
      </c>
      <c r="DE196" s="386">
        <v>5872.4057130916417</v>
      </c>
      <c r="DF196" s="386">
        <v>5879.6781736465764</v>
      </c>
      <c r="DG196" s="386">
        <v>5886.9596405074626</v>
      </c>
      <c r="DH196" s="386">
        <v>5894.2501248278222</v>
      </c>
      <c r="DI196" s="386">
        <v>5901.5496377749896</v>
      </c>
      <c r="DJ196" s="387">
        <v>5901.5496377749896</v>
      </c>
      <c r="DK196" s="387">
        <v>5901.5496377749896</v>
      </c>
      <c r="DL196" s="387">
        <v>5901.5496377749896</v>
      </c>
      <c r="DM196" s="387">
        <v>5901.5496377749896</v>
      </c>
      <c r="DN196" s="387">
        <v>5901.5496377749896</v>
      </c>
      <c r="DO196" s="387">
        <v>5901.5496377749896</v>
      </c>
      <c r="DP196" s="387">
        <v>5901.5496377749896</v>
      </c>
      <c r="DQ196" s="387">
        <v>5901.5496377749896</v>
      </c>
      <c r="DR196" s="387">
        <v>5901.5496377749896</v>
      </c>
      <c r="DS196" s="387">
        <v>5901.5496377749896</v>
      </c>
      <c r="DT196" s="387">
        <v>5901.5496377749896</v>
      </c>
      <c r="DU196" s="387">
        <v>5901.5496377749896</v>
      </c>
      <c r="DV196" s="387">
        <v>5901.5496377749896</v>
      </c>
      <c r="DW196" s="387">
        <v>5901.5496377749896</v>
      </c>
      <c r="DX196" s="387">
        <v>5901.5496377749896</v>
      </c>
      <c r="DY196" s="387">
        <v>5901.5496377749896</v>
      </c>
      <c r="DZ196" s="387">
        <v>5901.5496377749896</v>
      </c>
      <c r="EA196" s="387">
        <v>5901.5496377749896</v>
      </c>
      <c r="EB196" s="387">
        <v>5901.5496377749896</v>
      </c>
      <c r="EC196" s="387">
        <v>5901.5496377749896</v>
      </c>
      <c r="ED196" s="387">
        <v>5901.5496377749896</v>
      </c>
      <c r="EE196" s="387">
        <v>5901.5496377749896</v>
      </c>
      <c r="EF196" s="387">
        <v>5901.5496377749896</v>
      </c>
      <c r="EG196" s="387">
        <v>5901.5496377749896</v>
      </c>
      <c r="EH196" s="387">
        <v>5901.5496377749896</v>
      </c>
      <c r="EI196" s="387">
        <v>5901.5496377749896</v>
      </c>
      <c r="EJ196" s="387">
        <v>5901.5496377749896</v>
      </c>
      <c r="EK196" s="387">
        <v>5901.5496377749896</v>
      </c>
      <c r="EY196" s="386">
        <v>515</v>
      </c>
      <c r="EZ196" s="386">
        <v>517</v>
      </c>
      <c r="FA196" s="386">
        <v>519</v>
      </c>
      <c r="FB196" s="386">
        <v>521</v>
      </c>
      <c r="FC196" s="386">
        <v>523.6</v>
      </c>
      <c r="FD196" s="386">
        <v>530</v>
      </c>
      <c r="FE196" s="386">
        <v>536</v>
      </c>
      <c r="FF196" s="386">
        <v>542</v>
      </c>
      <c r="FG196" s="386">
        <v>548</v>
      </c>
      <c r="FH196" s="386">
        <v>554</v>
      </c>
      <c r="FI196" s="386">
        <v>562.4</v>
      </c>
      <c r="FJ196" s="386">
        <v>567</v>
      </c>
      <c r="FK196" s="386">
        <v>571</v>
      </c>
      <c r="FL196" s="386">
        <v>575</v>
      </c>
      <c r="FM196" s="386">
        <v>579</v>
      </c>
      <c r="FN196" s="386">
        <v>583</v>
      </c>
      <c r="FO196" s="386">
        <v>587</v>
      </c>
      <c r="FP196" s="386">
        <v>591</v>
      </c>
      <c r="FQ196" s="386">
        <v>595</v>
      </c>
      <c r="FR196" s="386">
        <v>599</v>
      </c>
      <c r="FS196" s="386">
        <v>603</v>
      </c>
      <c r="FT196" s="386">
        <v>607</v>
      </c>
      <c r="FU196" s="386">
        <v>611</v>
      </c>
      <c r="FV196" s="386">
        <v>615</v>
      </c>
      <c r="FW196" s="386">
        <v>619</v>
      </c>
      <c r="FX196" s="386">
        <v>623</v>
      </c>
      <c r="FY196" s="386">
        <v>627</v>
      </c>
      <c r="FZ196" s="386">
        <v>631</v>
      </c>
      <c r="GA196" s="386">
        <v>635</v>
      </c>
      <c r="GB196" s="386">
        <v>639</v>
      </c>
      <c r="GC196" s="386">
        <v>644.5</v>
      </c>
      <c r="GD196" s="387">
        <v>644.5</v>
      </c>
      <c r="GE196" s="387">
        <v>644.5</v>
      </c>
      <c r="GF196" s="387">
        <v>644.5</v>
      </c>
      <c r="GG196" s="387">
        <v>644.5</v>
      </c>
      <c r="GH196" s="387">
        <v>644.5</v>
      </c>
      <c r="GI196" s="387">
        <v>644.5</v>
      </c>
      <c r="GJ196" s="387">
        <v>644.5</v>
      </c>
      <c r="GK196" s="387">
        <v>644.5</v>
      </c>
      <c r="GL196" s="387">
        <v>644.5</v>
      </c>
      <c r="GM196" s="387">
        <v>644.5</v>
      </c>
      <c r="GN196" s="387">
        <v>644.5</v>
      </c>
      <c r="GO196" s="387">
        <v>644.5</v>
      </c>
      <c r="GP196" s="387">
        <v>644.5</v>
      </c>
      <c r="GQ196" s="387">
        <v>644.5</v>
      </c>
      <c r="GR196" s="387">
        <v>644.5</v>
      </c>
      <c r="GS196" s="387">
        <v>644.5</v>
      </c>
      <c r="GT196" s="387">
        <v>644.5</v>
      </c>
      <c r="GU196" s="387">
        <v>644.5</v>
      </c>
      <c r="GV196" s="387">
        <v>644.5</v>
      </c>
      <c r="GW196" s="387">
        <v>644.5</v>
      </c>
      <c r="GX196" s="387">
        <v>644.5</v>
      </c>
      <c r="GY196" s="387">
        <v>644.5</v>
      </c>
      <c r="GZ196" s="387">
        <v>644.5</v>
      </c>
      <c r="HA196" s="387">
        <v>644.5</v>
      </c>
      <c r="HB196" s="387">
        <v>644.5</v>
      </c>
      <c r="HC196" s="387">
        <v>644.5</v>
      </c>
      <c r="HD196" s="387">
        <v>644.5</v>
      </c>
      <c r="HE196" s="387">
        <v>644.5</v>
      </c>
      <c r="HS196" s="394">
        <v>3.039967465592635</v>
      </c>
      <c r="HT196" s="394">
        <v>3.0399843093128402</v>
      </c>
      <c r="HU196" s="394">
        <v>3.0400011531263718</v>
      </c>
      <c r="HV196" s="394">
        <v>3.0400179970332308</v>
      </c>
      <c r="HW196" s="394">
        <v>3.0400348410334179</v>
      </c>
      <c r="HX196" s="394">
        <v>3.037615108773799</v>
      </c>
      <c r="HY196" s="394">
        <v>3.0351973025132266</v>
      </c>
      <c r="HZ196" s="394">
        <v>3.0327814207186932</v>
      </c>
      <c r="IA196" s="394">
        <v>3.0303674618584084</v>
      </c>
      <c r="IB196" s="394">
        <v>3.0279554244018039</v>
      </c>
      <c r="IC196" s="394">
        <v>3.0255357625506849</v>
      </c>
      <c r="ID196" s="394">
        <v>3.0231180342694675</v>
      </c>
      <c r="IE196" s="394">
        <v>3.0207022380130226</v>
      </c>
      <c r="IF196" s="394">
        <v>3.0182883722374543</v>
      </c>
      <c r="IG196" s="394">
        <v>3.0158764354000982</v>
      </c>
      <c r="IH196" s="394">
        <v>3.0107822626416332</v>
      </c>
      <c r="II196" s="394">
        <v>3.0056966945447483</v>
      </c>
      <c r="IJ196" s="394">
        <v>3.0006197165751503</v>
      </c>
      <c r="IK196" s="394">
        <v>2.9955513142230954</v>
      </c>
      <c r="IL196" s="394">
        <v>2.9904914730033512</v>
      </c>
      <c r="IM196" s="394">
        <v>2.985395933102966</v>
      </c>
      <c r="IN196" s="394">
        <v>2.9803090755636945</v>
      </c>
      <c r="IO196" s="394">
        <v>2.9752308855915413</v>
      </c>
      <c r="IP196" s="394">
        <v>2.9701613484177187</v>
      </c>
      <c r="IQ196" s="394">
        <v>2.9651004492986015</v>
      </c>
      <c r="IR196" s="394">
        <v>2.9600077375720568</v>
      </c>
      <c r="IS196" s="394">
        <v>2.954923772838463</v>
      </c>
      <c r="IT196" s="394">
        <v>2.949848540074413</v>
      </c>
      <c r="IU196" s="394">
        <v>2.9447820242823015</v>
      </c>
      <c r="IV196" s="394">
        <v>2.9397242104902834</v>
      </c>
      <c r="IW196" s="394">
        <v>2.939736022461557</v>
      </c>
      <c r="IX196" s="394">
        <v>2.9397478344802916</v>
      </c>
      <c r="IY196" s="394">
        <v>2.9397596465464875</v>
      </c>
      <c r="IZ196" s="394">
        <v>2.9397714586601453</v>
      </c>
      <c r="JA196" s="394">
        <v>2.9397832708212635</v>
      </c>
      <c r="JB196" s="394">
        <v>2.9397832708212635</v>
      </c>
      <c r="JC196" s="394">
        <v>2.9397832708212635</v>
      </c>
      <c r="JD196" s="394">
        <v>2.9397832708212635</v>
      </c>
      <c r="JE196" s="394">
        <v>2.9397832708212635</v>
      </c>
      <c r="JF196" s="394">
        <v>2.9397832708212635</v>
      </c>
      <c r="JG196" s="394">
        <v>2.9397832708212635</v>
      </c>
      <c r="JH196" s="394">
        <v>2.9397832708212635</v>
      </c>
      <c r="JI196" s="394">
        <v>2.9397832708212635</v>
      </c>
      <c r="JJ196" s="394">
        <v>2.9397832708212635</v>
      </c>
      <c r="JK196" s="394">
        <v>2.9397832708212635</v>
      </c>
      <c r="JL196" s="394">
        <v>2.9397832708212635</v>
      </c>
      <c r="JM196" s="394">
        <v>2.9397832708212635</v>
      </c>
      <c r="JN196" s="394">
        <v>2.9397832708212635</v>
      </c>
      <c r="JO196" s="394">
        <v>2.9397832708212635</v>
      </c>
      <c r="JP196" s="394">
        <v>2.9397832708212635</v>
      </c>
      <c r="JQ196" s="394">
        <v>2.9397832708212635</v>
      </c>
      <c r="JR196" s="394">
        <v>2.9397832708212635</v>
      </c>
      <c r="JS196" s="394">
        <v>2.9397832708212635</v>
      </c>
      <c r="JT196" s="394">
        <v>2.9397832708212635</v>
      </c>
      <c r="JU196" s="394">
        <v>2.9397832708212635</v>
      </c>
      <c r="JV196" s="394">
        <v>2.9397832708212635</v>
      </c>
      <c r="JW196" s="394">
        <v>2.9397832708212635</v>
      </c>
      <c r="JX196" s="394">
        <v>2.9397832708212635</v>
      </c>
      <c r="JY196" s="394">
        <v>2.9397832708212635</v>
      </c>
      <c r="JZ196" s="394">
        <v>2.9397832708212635</v>
      </c>
      <c r="KA196" s="394">
        <v>2.9397832708212635</v>
      </c>
      <c r="KB196" s="394">
        <v>2.9397832708212635</v>
      </c>
      <c r="KC196" s="394">
        <v>2.9397832708212635</v>
      </c>
    </row>
    <row r="197" spans="1:289" x14ac:dyDescent="0.25">
      <c r="A197" s="383">
        <v>188</v>
      </c>
      <c r="B197" s="384" t="s">
        <v>859</v>
      </c>
      <c r="C197" s="385" t="s">
        <v>142</v>
      </c>
      <c r="D197" s="385" t="s">
        <v>142</v>
      </c>
      <c r="E197" s="129">
        <v>2052</v>
      </c>
      <c r="F197" s="386">
        <v>1732.4460999999999</v>
      </c>
      <c r="G197" s="386">
        <v>1741.1173030541202</v>
      </c>
      <c r="H197" s="386">
        <v>1749.8319070327518</v>
      </c>
      <c r="I197" s="386">
        <v>1758.5901291652958</v>
      </c>
      <c r="J197" s="386">
        <v>1767.3921877684261</v>
      </c>
      <c r="K197" s="386">
        <v>1770.0713710942789</v>
      </c>
      <c r="L197" s="386">
        <v>1772.7546157842949</v>
      </c>
      <c r="M197" s="386">
        <v>1775.4419279950807</v>
      </c>
      <c r="N197" s="386">
        <v>1778.1333138925766</v>
      </c>
      <c r="O197" s="386">
        <v>1780.8287796520694</v>
      </c>
      <c r="P197" s="386">
        <v>1783.5601479021791</v>
      </c>
      <c r="Q197" s="386">
        <v>1786.2957054222529</v>
      </c>
      <c r="R197" s="386">
        <v>1789.0354586376354</v>
      </c>
      <c r="S197" s="386">
        <v>1791.7794139835266</v>
      </c>
      <c r="T197" s="386">
        <v>1794.5275779049964</v>
      </c>
      <c r="U197" s="386">
        <v>1797.0285720029131</v>
      </c>
      <c r="V197" s="386">
        <v>1799.5330516819681</v>
      </c>
      <c r="W197" s="386">
        <v>1802.0410217999402</v>
      </c>
      <c r="X197" s="386">
        <v>1804.5524872213782</v>
      </c>
      <c r="Y197" s="386">
        <v>1807.0674528176112</v>
      </c>
      <c r="Z197" s="386">
        <v>1809.2961088105415</v>
      </c>
      <c r="AA197" s="386">
        <v>1811.5275134045419</v>
      </c>
      <c r="AB197" s="386">
        <v>1813.7616699894618</v>
      </c>
      <c r="AC197" s="386">
        <v>1815.9985819593312</v>
      </c>
      <c r="AD197" s="386">
        <v>1818.2382527123648</v>
      </c>
      <c r="AE197" s="386">
        <v>1821.2375746455259</v>
      </c>
      <c r="AF197" s="386">
        <v>1824.2418441877505</v>
      </c>
      <c r="AG197" s="386">
        <v>1827.2510695004951</v>
      </c>
      <c r="AH197" s="386">
        <v>1830.265258758679</v>
      </c>
      <c r="AI197" s="386">
        <v>1833.2844201507069</v>
      </c>
      <c r="AJ197" s="386">
        <v>1836.0973284223928</v>
      </c>
      <c r="AK197" s="386">
        <v>1838.9145526926538</v>
      </c>
      <c r="AL197" s="386">
        <v>1841.7360995837619</v>
      </c>
      <c r="AM197" s="386">
        <v>1844.5619757281497</v>
      </c>
      <c r="AN197" s="386">
        <v>1847.3921877684268</v>
      </c>
      <c r="AO197" s="387">
        <v>1847.3921877684268</v>
      </c>
      <c r="AP197" s="387">
        <v>1847.3921877684268</v>
      </c>
      <c r="AQ197" s="387">
        <v>1847.3921877684268</v>
      </c>
      <c r="AR197" s="387">
        <v>1847.3921877684268</v>
      </c>
      <c r="AS197" s="387">
        <v>1847.3921877684268</v>
      </c>
      <c r="AT197" s="387">
        <v>1847.3921877684268</v>
      </c>
      <c r="AU197" s="387">
        <v>1847.3921877684268</v>
      </c>
      <c r="AV197" s="387">
        <v>1847.3921877684268</v>
      </c>
      <c r="AW197" s="387">
        <v>1847.3921877684268</v>
      </c>
      <c r="AX197" s="387">
        <v>1847.3921877684268</v>
      </c>
      <c r="AY197" s="387">
        <v>1847.3921877684268</v>
      </c>
      <c r="AZ197" s="387">
        <v>1847.3921877684268</v>
      </c>
      <c r="BA197" s="387">
        <v>1847.3921877684268</v>
      </c>
      <c r="BB197" s="387">
        <v>1847.3921877684268</v>
      </c>
      <c r="BC197" s="387">
        <v>1847.3921877684268</v>
      </c>
      <c r="BD197" s="387">
        <v>1847.3921877684268</v>
      </c>
      <c r="BE197" s="387">
        <v>1847.3921877684268</v>
      </c>
      <c r="BF197" s="387">
        <v>1847.3921877684268</v>
      </c>
      <c r="BG197" s="387">
        <v>1847.3921877684268</v>
      </c>
      <c r="BH197" s="387">
        <v>1847.3921877684268</v>
      </c>
      <c r="BI197" s="387">
        <v>1847.3921877684268</v>
      </c>
      <c r="BJ197" s="387">
        <v>1847.3921877684268</v>
      </c>
      <c r="BK197" s="387">
        <v>1847.3921877684268</v>
      </c>
      <c r="BL197" s="387">
        <v>1847.3921877684268</v>
      </c>
      <c r="BM197" s="387">
        <v>1847.3921877684268</v>
      </c>
      <c r="BN197" s="387">
        <v>1847.3921877684268</v>
      </c>
      <c r="BO197" s="387">
        <v>1847.3921877684268</v>
      </c>
      <c r="BP197" s="387">
        <v>1847.3921877684268</v>
      </c>
      <c r="CA197" s="386">
        <v>5500</v>
      </c>
      <c r="CB197" s="386">
        <v>5527.2961236526207</v>
      </c>
      <c r="CC197" s="386">
        <v>5554.7277160991434</v>
      </c>
      <c r="CD197" s="386">
        <v>5582.2954496619222</v>
      </c>
      <c r="CE197" s="386">
        <v>5610</v>
      </c>
      <c r="CF197" s="386">
        <v>5617.0905028570915</v>
      </c>
      <c r="CG197" s="386">
        <v>5624.189967430897</v>
      </c>
      <c r="CH197" s="386">
        <v>5631.2984050481691</v>
      </c>
      <c r="CI197" s="386">
        <v>5638.4158270499747</v>
      </c>
      <c r="CJ197" s="386">
        <v>5645.542244791719</v>
      </c>
      <c r="CK197" s="386">
        <v>5652.7764238185327</v>
      </c>
      <c r="CL197" s="386">
        <v>5660.0198726982535</v>
      </c>
      <c r="CM197" s="386">
        <v>5667.2726033092404</v>
      </c>
      <c r="CN197" s="386">
        <v>5674.5346275450729</v>
      </c>
      <c r="CO197" s="386">
        <v>5681.8059573145729</v>
      </c>
      <c r="CP197" s="386">
        <v>5682.6645882154562</v>
      </c>
      <c r="CQ197" s="386">
        <v>5683.5233488720951</v>
      </c>
      <c r="CR197" s="386">
        <v>5684.3822393040982</v>
      </c>
      <c r="CS197" s="386">
        <v>5685.241259531077</v>
      </c>
      <c r="CT197" s="386">
        <v>5686.1004095726421</v>
      </c>
      <c r="CU197" s="386">
        <v>5686.0128338271352</v>
      </c>
      <c r="CV197" s="386">
        <v>5685.9252594304462</v>
      </c>
      <c r="CW197" s="386">
        <v>5685.8376863825533</v>
      </c>
      <c r="CX197" s="386">
        <v>5685.7501146834365</v>
      </c>
      <c r="CY197" s="386">
        <v>5685.662544333074</v>
      </c>
      <c r="CZ197" s="386">
        <v>5687.8749142983697</v>
      </c>
      <c r="DA197" s="386">
        <v>5690.0881451274308</v>
      </c>
      <c r="DB197" s="386">
        <v>5692.3022371552306</v>
      </c>
      <c r="DC197" s="386">
        <v>5694.5171907168733</v>
      </c>
      <c r="DD197" s="386">
        <v>5696.7330061475968</v>
      </c>
      <c r="DE197" s="386">
        <v>5705.4022780016094</v>
      </c>
      <c r="DF197" s="386">
        <v>5714.0847427285189</v>
      </c>
      <c r="DG197" s="386">
        <v>5722.7804204052018</v>
      </c>
      <c r="DH197" s="386">
        <v>5731.4893311390861</v>
      </c>
      <c r="DI197" s="386">
        <v>5740.2114950682026</v>
      </c>
      <c r="DJ197" s="387">
        <v>5740.2114950682026</v>
      </c>
      <c r="DK197" s="387">
        <v>5740.2114950682026</v>
      </c>
      <c r="DL197" s="387">
        <v>5740.2114950682026</v>
      </c>
      <c r="DM197" s="387">
        <v>5740.2114950682026</v>
      </c>
      <c r="DN197" s="387">
        <v>5740.2114950682026</v>
      </c>
      <c r="DO197" s="387">
        <v>5740.2114950682026</v>
      </c>
      <c r="DP197" s="387">
        <v>5740.2114950682026</v>
      </c>
      <c r="DQ197" s="387">
        <v>5740.2114950682026</v>
      </c>
      <c r="DR197" s="387">
        <v>5740.2114950682026</v>
      </c>
      <c r="DS197" s="387">
        <v>5740.2114950682026</v>
      </c>
      <c r="DT197" s="387">
        <v>5740.2114950682026</v>
      </c>
      <c r="DU197" s="387">
        <v>5740.2114950682026</v>
      </c>
      <c r="DV197" s="387">
        <v>5740.2114950682026</v>
      </c>
      <c r="DW197" s="387">
        <v>5740.2114950682026</v>
      </c>
      <c r="DX197" s="387">
        <v>5740.2114950682026</v>
      </c>
      <c r="DY197" s="387">
        <v>5740.2114950682026</v>
      </c>
      <c r="DZ197" s="387">
        <v>5740.2114950682026</v>
      </c>
      <c r="EA197" s="387">
        <v>5740.2114950682026</v>
      </c>
      <c r="EB197" s="387">
        <v>5740.2114950682026</v>
      </c>
      <c r="EC197" s="387">
        <v>5740.2114950682026</v>
      </c>
      <c r="ED197" s="387">
        <v>5740.2114950682026</v>
      </c>
      <c r="EE197" s="387">
        <v>5740.2114950682026</v>
      </c>
      <c r="EF197" s="387">
        <v>5740.2114950682026</v>
      </c>
      <c r="EG197" s="387">
        <v>5740.2114950682026</v>
      </c>
      <c r="EH197" s="387">
        <v>5740.2114950682026</v>
      </c>
      <c r="EI197" s="387">
        <v>5740.2114950682026</v>
      </c>
      <c r="EJ197" s="387">
        <v>5740.2114950682026</v>
      </c>
      <c r="EK197" s="387">
        <v>5740.2114950682026</v>
      </c>
      <c r="EY197" s="386">
        <v>600</v>
      </c>
      <c r="EZ197" s="386">
        <v>604</v>
      </c>
      <c r="FA197" s="386">
        <v>608</v>
      </c>
      <c r="FB197" s="386">
        <v>612</v>
      </c>
      <c r="FC197" s="386">
        <v>616.30000000000007</v>
      </c>
      <c r="FD197" s="386">
        <v>625</v>
      </c>
      <c r="FE197" s="386">
        <v>634</v>
      </c>
      <c r="FF197" s="386">
        <v>643</v>
      </c>
      <c r="FG197" s="386">
        <v>652</v>
      </c>
      <c r="FH197" s="386">
        <v>661</v>
      </c>
      <c r="FI197" s="386">
        <v>668.09999999999991</v>
      </c>
      <c r="FJ197" s="386">
        <v>675</v>
      </c>
      <c r="FK197" s="386">
        <v>681</v>
      </c>
      <c r="FL197" s="386">
        <v>687</v>
      </c>
      <c r="FM197" s="386">
        <v>693</v>
      </c>
      <c r="FN197" s="386">
        <v>699</v>
      </c>
      <c r="FO197" s="386">
        <v>705</v>
      </c>
      <c r="FP197" s="386">
        <v>711</v>
      </c>
      <c r="FQ197" s="386">
        <v>717</v>
      </c>
      <c r="FR197" s="386">
        <v>723</v>
      </c>
      <c r="FS197" s="386">
        <v>729</v>
      </c>
      <c r="FT197" s="386">
        <v>735</v>
      </c>
      <c r="FU197" s="386">
        <v>741</v>
      </c>
      <c r="FV197" s="386">
        <v>747</v>
      </c>
      <c r="FW197" s="386">
        <v>753</v>
      </c>
      <c r="FX197" s="386">
        <v>759</v>
      </c>
      <c r="FY197" s="386">
        <v>765</v>
      </c>
      <c r="FZ197" s="386">
        <v>771</v>
      </c>
      <c r="GA197" s="386">
        <v>777</v>
      </c>
      <c r="GB197" s="386">
        <v>783</v>
      </c>
      <c r="GC197" s="386">
        <v>796.2</v>
      </c>
      <c r="GD197" s="387">
        <v>796.2</v>
      </c>
      <c r="GE197" s="387">
        <v>796.2</v>
      </c>
      <c r="GF197" s="387">
        <v>796.2</v>
      </c>
      <c r="GG197" s="387">
        <v>796.2</v>
      </c>
      <c r="GH197" s="387">
        <v>796.2</v>
      </c>
      <c r="GI197" s="387">
        <v>796.2</v>
      </c>
      <c r="GJ197" s="387">
        <v>796.2</v>
      </c>
      <c r="GK197" s="387">
        <v>796.2</v>
      </c>
      <c r="GL197" s="387">
        <v>796.2</v>
      </c>
      <c r="GM197" s="387">
        <v>796.2</v>
      </c>
      <c r="GN197" s="387">
        <v>796.2</v>
      </c>
      <c r="GO197" s="387">
        <v>796.2</v>
      </c>
      <c r="GP197" s="387">
        <v>796.2</v>
      </c>
      <c r="GQ197" s="387">
        <v>796.2</v>
      </c>
      <c r="GR197" s="387">
        <v>796.2</v>
      </c>
      <c r="GS197" s="387">
        <v>796.2</v>
      </c>
      <c r="GT197" s="387">
        <v>796.2</v>
      </c>
      <c r="GU197" s="387">
        <v>796.2</v>
      </c>
      <c r="GV197" s="387">
        <v>796.2</v>
      </c>
      <c r="GW197" s="387">
        <v>796.2</v>
      </c>
      <c r="GX197" s="387">
        <v>796.2</v>
      </c>
      <c r="GY197" s="387">
        <v>796.2</v>
      </c>
      <c r="GZ197" s="387">
        <v>796.2</v>
      </c>
      <c r="HA197" s="387">
        <v>796.2</v>
      </c>
      <c r="HB197" s="387">
        <v>796.2</v>
      </c>
      <c r="HC197" s="387">
        <v>796.2</v>
      </c>
      <c r="HD197" s="387">
        <v>796.2</v>
      </c>
      <c r="HE197" s="387">
        <v>796.2</v>
      </c>
      <c r="HS197" s="394">
        <v>3.1747019431080714</v>
      </c>
      <c r="HT197" s="394">
        <v>3.1745684876929929</v>
      </c>
      <c r="HU197" s="394">
        <v>3.1744350378879993</v>
      </c>
      <c r="HV197" s="394">
        <v>3.1743015936928551</v>
      </c>
      <c r="HW197" s="394">
        <v>3.1741681551073229</v>
      </c>
      <c r="HX197" s="394">
        <v>3.1733695005668277</v>
      </c>
      <c r="HY197" s="394">
        <v>3.1725710469763273</v>
      </c>
      <c r="HZ197" s="394">
        <v>3.1717727942852614</v>
      </c>
      <c r="IA197" s="394">
        <v>3.170974742443081</v>
      </c>
      <c r="IB197" s="394">
        <v>3.170176891399251</v>
      </c>
      <c r="IC197" s="394">
        <v>3.1693780725406544</v>
      </c>
      <c r="ID197" s="394">
        <v>3.1685794549678503</v>
      </c>
      <c r="IE197" s="394">
        <v>3.1677810386301193</v>
      </c>
      <c r="IF197" s="394">
        <v>3.1669828234767539</v>
      </c>
      <c r="IG197" s="394">
        <v>3.1661848094570613</v>
      </c>
      <c r="IH197" s="394">
        <v>3.1622561136475045</v>
      </c>
      <c r="II197" s="394">
        <v>3.1583322926799711</v>
      </c>
      <c r="IJ197" s="394">
        <v>3.1544133405056134</v>
      </c>
      <c r="IK197" s="394">
        <v>3.1504992510830885</v>
      </c>
      <c r="IL197" s="394">
        <v>3.1465900183785473</v>
      </c>
      <c r="IM197" s="394">
        <v>3.1426657063697583</v>
      </c>
      <c r="IN197" s="394">
        <v>3.1387462886194055</v>
      </c>
      <c r="IO197" s="394">
        <v>3.1348317590235486</v>
      </c>
      <c r="IP197" s="394">
        <v>3.1309221114858596</v>
      </c>
      <c r="IQ197" s="394">
        <v>3.1270173399176167</v>
      </c>
      <c r="IR197" s="394">
        <v>3.1230823443808102</v>
      </c>
      <c r="IS197" s="394">
        <v>3.1191523005881714</v>
      </c>
      <c r="IT197" s="394">
        <v>3.1152272023084939</v>
      </c>
      <c r="IU197" s="394">
        <v>3.1113070433184116</v>
      </c>
      <c r="IV197" s="394">
        <v>3.1073918174023927</v>
      </c>
      <c r="IW197" s="394">
        <v>3.1073528563454702</v>
      </c>
      <c r="IX197" s="394">
        <v>3.1073138957770485</v>
      </c>
      <c r="IY197" s="394">
        <v>3.1072749356971219</v>
      </c>
      <c r="IZ197" s="394">
        <v>3.107235976105684</v>
      </c>
      <c r="JA197" s="394">
        <v>3.1071970170027297</v>
      </c>
      <c r="JB197" s="394">
        <v>3.1071970170027297</v>
      </c>
      <c r="JC197" s="394">
        <v>3.1071970170027297</v>
      </c>
      <c r="JD197" s="394">
        <v>3.1071970170027297</v>
      </c>
      <c r="JE197" s="394">
        <v>3.1071970170027297</v>
      </c>
      <c r="JF197" s="394">
        <v>3.1071970170027297</v>
      </c>
      <c r="JG197" s="394">
        <v>3.1071970170027297</v>
      </c>
      <c r="JH197" s="394">
        <v>3.1071970170027297</v>
      </c>
      <c r="JI197" s="394">
        <v>3.1071970170027297</v>
      </c>
      <c r="JJ197" s="394">
        <v>3.1071970170027297</v>
      </c>
      <c r="JK197" s="394">
        <v>3.1071970170027297</v>
      </c>
      <c r="JL197" s="394">
        <v>3.1071970170027297</v>
      </c>
      <c r="JM197" s="394">
        <v>3.1071970170027297</v>
      </c>
      <c r="JN197" s="394">
        <v>3.1071970170027297</v>
      </c>
      <c r="JO197" s="394">
        <v>3.1071970170027297</v>
      </c>
      <c r="JP197" s="394">
        <v>3.1071970170027297</v>
      </c>
      <c r="JQ197" s="394">
        <v>3.1071970170027297</v>
      </c>
      <c r="JR197" s="394">
        <v>3.1071970170027297</v>
      </c>
      <c r="JS197" s="394">
        <v>3.1071970170027297</v>
      </c>
      <c r="JT197" s="394">
        <v>3.1071970170027297</v>
      </c>
      <c r="JU197" s="394">
        <v>3.1071970170027297</v>
      </c>
      <c r="JV197" s="394">
        <v>3.1071970170027297</v>
      </c>
      <c r="JW197" s="394">
        <v>3.1071970170027297</v>
      </c>
      <c r="JX197" s="394">
        <v>3.1071970170027297</v>
      </c>
      <c r="JY197" s="394">
        <v>3.1071970170027297</v>
      </c>
      <c r="JZ197" s="394">
        <v>3.1071970170027297</v>
      </c>
      <c r="KA197" s="394">
        <v>3.1071970170027297</v>
      </c>
      <c r="KB197" s="394">
        <v>3.1071970170027297</v>
      </c>
      <c r="KC197" s="394">
        <v>3.1071970170027297</v>
      </c>
    </row>
    <row r="198" spans="1:289" x14ac:dyDescent="0.25">
      <c r="A198" s="383">
        <v>189</v>
      </c>
      <c r="B198" s="384" t="s">
        <v>859</v>
      </c>
      <c r="C198" s="385" t="s">
        <v>142</v>
      </c>
      <c r="D198" s="385" t="s">
        <v>142</v>
      </c>
      <c r="E198" s="129">
        <v>2052</v>
      </c>
      <c r="F198" s="386">
        <v>1217.01946</v>
      </c>
      <c r="G198" s="386">
        <v>1220.3952833144153</v>
      </c>
      <c r="H198" s="386">
        <v>1223.7804706393702</v>
      </c>
      <c r="I198" s="386">
        <v>1227.175047949178</v>
      </c>
      <c r="J198" s="386">
        <v>1230.5790412902011</v>
      </c>
      <c r="K198" s="386">
        <v>1232.0033781545649</v>
      </c>
      <c r="L198" s="386">
        <v>1233.4293636212817</v>
      </c>
      <c r="M198" s="386">
        <v>1234.8569995985308</v>
      </c>
      <c r="N198" s="386">
        <v>1236.2862879966997</v>
      </c>
      <c r="O198" s="386">
        <v>1237.7172307283865</v>
      </c>
      <c r="P198" s="386">
        <v>1239.1693168768957</v>
      </c>
      <c r="Q198" s="386">
        <v>1240.6231066085256</v>
      </c>
      <c r="R198" s="386">
        <v>1242.0786019219152</v>
      </c>
      <c r="S198" s="386">
        <v>1243.5358048180476</v>
      </c>
      <c r="T198" s="386">
        <v>1244.994717300254</v>
      </c>
      <c r="U198" s="386">
        <v>1246.3401580195614</v>
      </c>
      <c r="V198" s="386">
        <v>1247.6870527295596</v>
      </c>
      <c r="W198" s="386">
        <v>1249.0354030015471</v>
      </c>
      <c r="X198" s="386">
        <v>1250.3852104085206</v>
      </c>
      <c r="Y198" s="386">
        <v>1251.7364765251764</v>
      </c>
      <c r="Z198" s="386">
        <v>1252.9443133100833</v>
      </c>
      <c r="AA198" s="386">
        <v>1254.1533155716911</v>
      </c>
      <c r="AB198" s="386">
        <v>1255.363484434602</v>
      </c>
      <c r="AC198" s="386">
        <v>1256.5748210245033</v>
      </c>
      <c r="AD198" s="386">
        <v>1257.787326468168</v>
      </c>
      <c r="AE198" s="386">
        <v>1259.4131195631383</v>
      </c>
      <c r="AF198" s="386">
        <v>1261.041014128788</v>
      </c>
      <c r="AG198" s="386">
        <v>1262.6710128814402</v>
      </c>
      <c r="AH198" s="386">
        <v>1264.3031185409288</v>
      </c>
      <c r="AI198" s="386">
        <v>1265.9373338306032</v>
      </c>
      <c r="AJ198" s="386">
        <v>1267.4619983580474</v>
      </c>
      <c r="AK198" s="386">
        <v>1268.9884991548386</v>
      </c>
      <c r="AL198" s="386">
        <v>1270.5168384325355</v>
      </c>
      <c r="AM198" s="386">
        <v>1272.0470184053602</v>
      </c>
      <c r="AN198" s="386">
        <v>1273.5790412902015</v>
      </c>
      <c r="AO198" s="387">
        <v>1273.5790412902015</v>
      </c>
      <c r="AP198" s="387">
        <v>1273.5790412902015</v>
      </c>
      <c r="AQ198" s="387">
        <v>1273.5790412902015</v>
      </c>
      <c r="AR198" s="387">
        <v>1273.5790412902015</v>
      </c>
      <c r="AS198" s="387">
        <v>1273.5790412902015</v>
      </c>
      <c r="AT198" s="387">
        <v>1273.5790412902015</v>
      </c>
      <c r="AU198" s="387">
        <v>1273.5790412902015</v>
      </c>
      <c r="AV198" s="387">
        <v>1273.5790412902015</v>
      </c>
      <c r="AW198" s="387">
        <v>1273.5790412902015</v>
      </c>
      <c r="AX198" s="387">
        <v>1273.5790412902015</v>
      </c>
      <c r="AY198" s="387">
        <v>1273.5790412902015</v>
      </c>
      <c r="AZ198" s="387">
        <v>1273.5790412902015</v>
      </c>
      <c r="BA198" s="387">
        <v>1273.5790412902015</v>
      </c>
      <c r="BB198" s="387">
        <v>1273.5790412902015</v>
      </c>
      <c r="BC198" s="387">
        <v>1273.5790412902015</v>
      </c>
      <c r="BD198" s="387">
        <v>1273.5790412902015</v>
      </c>
      <c r="BE198" s="387">
        <v>1273.5790412902015</v>
      </c>
      <c r="BF198" s="387">
        <v>1273.5790412902015</v>
      </c>
      <c r="BG198" s="387">
        <v>1273.5790412902015</v>
      </c>
      <c r="BH198" s="387">
        <v>1273.5790412902015</v>
      </c>
      <c r="BI198" s="387">
        <v>1273.5790412902015</v>
      </c>
      <c r="BJ198" s="387">
        <v>1273.5790412902015</v>
      </c>
      <c r="BK198" s="387">
        <v>1273.5790412902015</v>
      </c>
      <c r="BL198" s="387">
        <v>1273.5790412902015</v>
      </c>
      <c r="BM198" s="387">
        <v>1273.5790412902015</v>
      </c>
      <c r="BN198" s="387">
        <v>1273.5790412902015</v>
      </c>
      <c r="BO198" s="387">
        <v>1273.5790412902015</v>
      </c>
      <c r="BP198" s="387">
        <v>1273.5790412902015</v>
      </c>
      <c r="CA198" s="386">
        <v>3600</v>
      </c>
      <c r="CB198" s="386">
        <v>3609.9586013491316</v>
      </c>
      <c r="CC198" s="386">
        <v>3619.9447509596052</v>
      </c>
      <c r="CD198" s="386">
        <v>3629.9585250375744</v>
      </c>
      <c r="CE198" s="386">
        <v>3640</v>
      </c>
      <c r="CF198" s="386">
        <v>3649.0124963846347</v>
      </c>
      <c r="CG198" s="386">
        <v>3658.0473073547319</v>
      </c>
      <c r="CH198" s="386">
        <v>3667.1044881603248</v>
      </c>
      <c r="CI198" s="386">
        <v>3676.1840941882433</v>
      </c>
      <c r="CJ198" s="386">
        <v>3685.2861809624519</v>
      </c>
      <c r="CK198" s="386">
        <v>3694.4370275647275</v>
      </c>
      <c r="CL198" s="386">
        <v>3703.6105964168983</v>
      </c>
      <c r="CM198" s="386">
        <v>3712.8069439400433</v>
      </c>
      <c r="CN198" s="386">
        <v>3722.0261266953394</v>
      </c>
      <c r="CO198" s="386">
        <v>3731.2682013844078</v>
      </c>
      <c r="CP198" s="386">
        <v>3735.2898738722274</v>
      </c>
      <c r="CQ198" s="386">
        <v>3739.3158810389618</v>
      </c>
      <c r="CR198" s="386">
        <v>3743.3462275566581</v>
      </c>
      <c r="CS198" s="386">
        <v>3747.3809181023985</v>
      </c>
      <c r="CT198" s="386">
        <v>3751.4199573583078</v>
      </c>
      <c r="CU198" s="386">
        <v>3755.0303140282267</v>
      </c>
      <c r="CV198" s="386">
        <v>3758.6441452958798</v>
      </c>
      <c r="CW198" s="386">
        <v>3762.2614545052111</v>
      </c>
      <c r="CX198" s="386">
        <v>3765.8822450033822</v>
      </c>
      <c r="CY198" s="386">
        <v>3769.506520140777</v>
      </c>
      <c r="CZ198" s="386">
        <v>3774.3662022538097</v>
      </c>
      <c r="DA198" s="386">
        <v>3779.2321495132514</v>
      </c>
      <c r="DB198" s="386">
        <v>3784.1043699961865</v>
      </c>
      <c r="DC198" s="386">
        <v>3788.9828717901114</v>
      </c>
      <c r="DD198" s="386">
        <v>3793.8676629929482</v>
      </c>
      <c r="DE198" s="386">
        <v>3798.4250579368409</v>
      </c>
      <c r="DF198" s="386">
        <v>3802.9879274651207</v>
      </c>
      <c r="DG198" s="386">
        <v>3807.5562781541489</v>
      </c>
      <c r="DH198" s="386">
        <v>3812.130116588186</v>
      </c>
      <c r="DI198" s="386">
        <v>3816.7094493594032</v>
      </c>
      <c r="DJ198" s="387">
        <v>3816.7094493594032</v>
      </c>
      <c r="DK198" s="387">
        <v>3816.7094493594032</v>
      </c>
      <c r="DL198" s="387">
        <v>3816.7094493594032</v>
      </c>
      <c r="DM198" s="387">
        <v>3816.7094493594032</v>
      </c>
      <c r="DN198" s="387">
        <v>3816.7094493594032</v>
      </c>
      <c r="DO198" s="387">
        <v>3816.7094493594032</v>
      </c>
      <c r="DP198" s="387">
        <v>3816.7094493594032</v>
      </c>
      <c r="DQ198" s="387">
        <v>3816.7094493594032</v>
      </c>
      <c r="DR198" s="387">
        <v>3816.7094493594032</v>
      </c>
      <c r="DS198" s="387">
        <v>3816.7094493594032</v>
      </c>
      <c r="DT198" s="387">
        <v>3816.7094493594032</v>
      </c>
      <c r="DU198" s="387">
        <v>3816.7094493594032</v>
      </c>
      <c r="DV198" s="387">
        <v>3816.7094493594032</v>
      </c>
      <c r="DW198" s="387">
        <v>3816.7094493594032</v>
      </c>
      <c r="DX198" s="387">
        <v>3816.7094493594032</v>
      </c>
      <c r="DY198" s="387">
        <v>3816.7094493594032</v>
      </c>
      <c r="DZ198" s="387">
        <v>3816.7094493594032</v>
      </c>
      <c r="EA198" s="387">
        <v>3816.7094493594032</v>
      </c>
      <c r="EB198" s="387">
        <v>3816.7094493594032</v>
      </c>
      <c r="EC198" s="387">
        <v>3816.7094493594032</v>
      </c>
      <c r="ED198" s="387">
        <v>3816.7094493594032</v>
      </c>
      <c r="EE198" s="387">
        <v>3816.7094493594032</v>
      </c>
      <c r="EF198" s="387">
        <v>3816.7094493594032</v>
      </c>
      <c r="EG198" s="387">
        <v>3816.7094493594032</v>
      </c>
      <c r="EH198" s="387">
        <v>3816.7094493594032</v>
      </c>
      <c r="EI198" s="387">
        <v>3816.7094493594032</v>
      </c>
      <c r="EJ198" s="387">
        <v>3816.7094493594032</v>
      </c>
      <c r="EK198" s="387">
        <v>3816.7094493594032</v>
      </c>
      <c r="EY198" s="386">
        <v>284</v>
      </c>
      <c r="EZ198" s="386">
        <v>285</v>
      </c>
      <c r="FA198" s="386">
        <v>286</v>
      </c>
      <c r="FB198" s="386">
        <v>287</v>
      </c>
      <c r="FC198" s="386">
        <v>287.89999999999998</v>
      </c>
      <c r="FD198" s="386">
        <v>291</v>
      </c>
      <c r="FE198" s="386">
        <v>294</v>
      </c>
      <c r="FF198" s="386">
        <v>297</v>
      </c>
      <c r="FG198" s="386">
        <v>300</v>
      </c>
      <c r="FH198" s="386">
        <v>303</v>
      </c>
      <c r="FI198" s="386">
        <v>306.5</v>
      </c>
      <c r="FJ198" s="386">
        <v>309</v>
      </c>
      <c r="FK198" s="386">
        <v>311</v>
      </c>
      <c r="FL198" s="386">
        <v>313</v>
      </c>
      <c r="FM198" s="386">
        <v>315</v>
      </c>
      <c r="FN198" s="386">
        <v>317</v>
      </c>
      <c r="FO198" s="386">
        <v>319</v>
      </c>
      <c r="FP198" s="386">
        <v>321</v>
      </c>
      <c r="FQ198" s="386">
        <v>323</v>
      </c>
      <c r="FR198" s="386">
        <v>325</v>
      </c>
      <c r="FS198" s="386">
        <v>327</v>
      </c>
      <c r="FT198" s="386">
        <v>329</v>
      </c>
      <c r="FU198" s="386">
        <v>331</v>
      </c>
      <c r="FV198" s="386">
        <v>333</v>
      </c>
      <c r="FW198" s="386">
        <v>335</v>
      </c>
      <c r="FX198" s="386">
        <v>337</v>
      </c>
      <c r="FY198" s="386">
        <v>339</v>
      </c>
      <c r="FZ198" s="386">
        <v>341</v>
      </c>
      <c r="GA198" s="386">
        <v>343</v>
      </c>
      <c r="GB198" s="386">
        <v>345</v>
      </c>
      <c r="GC198" s="386">
        <v>348.79999999999995</v>
      </c>
      <c r="GD198" s="387">
        <v>348.79999999999995</v>
      </c>
      <c r="GE198" s="387">
        <v>348.79999999999995</v>
      </c>
      <c r="GF198" s="387">
        <v>348.79999999999995</v>
      </c>
      <c r="GG198" s="387">
        <v>348.79999999999995</v>
      </c>
      <c r="GH198" s="387">
        <v>348.79999999999995</v>
      </c>
      <c r="GI198" s="387">
        <v>348.79999999999995</v>
      </c>
      <c r="GJ198" s="387">
        <v>348.79999999999995</v>
      </c>
      <c r="GK198" s="387">
        <v>348.79999999999995</v>
      </c>
      <c r="GL198" s="387">
        <v>348.79999999999995</v>
      </c>
      <c r="GM198" s="387">
        <v>348.79999999999995</v>
      </c>
      <c r="GN198" s="387">
        <v>348.79999999999995</v>
      </c>
      <c r="GO198" s="387">
        <v>348.79999999999995</v>
      </c>
      <c r="GP198" s="387">
        <v>348.79999999999995</v>
      </c>
      <c r="GQ198" s="387">
        <v>348.79999999999995</v>
      </c>
      <c r="GR198" s="387">
        <v>348.79999999999995</v>
      </c>
      <c r="GS198" s="387">
        <v>348.79999999999995</v>
      </c>
      <c r="GT198" s="387">
        <v>348.79999999999995</v>
      </c>
      <c r="GU198" s="387">
        <v>348.79999999999995</v>
      </c>
      <c r="GV198" s="387">
        <v>348.79999999999995</v>
      </c>
      <c r="GW198" s="387">
        <v>348.79999999999995</v>
      </c>
      <c r="GX198" s="387">
        <v>348.79999999999995</v>
      </c>
      <c r="GY198" s="387">
        <v>348.79999999999995</v>
      </c>
      <c r="GZ198" s="387">
        <v>348.79999999999995</v>
      </c>
      <c r="HA198" s="387">
        <v>348.79999999999995</v>
      </c>
      <c r="HB198" s="387">
        <v>348.79999999999995</v>
      </c>
      <c r="HC198" s="387">
        <v>348.79999999999995</v>
      </c>
      <c r="HD198" s="387">
        <v>348.79999999999995</v>
      </c>
      <c r="HE198" s="387">
        <v>348.79999999999995</v>
      </c>
      <c r="HS198" s="394">
        <v>2.9580463733915972</v>
      </c>
      <c r="HT198" s="394">
        <v>2.958024052293132</v>
      </c>
      <c r="HU198" s="394">
        <v>2.9580017313630993</v>
      </c>
      <c r="HV198" s="394">
        <v>2.957979410601498</v>
      </c>
      <c r="HW198" s="394">
        <v>2.957957090008327</v>
      </c>
      <c r="HX198" s="394">
        <v>2.9618526710945727</v>
      </c>
      <c r="HY198" s="394">
        <v>2.9657533825973652</v>
      </c>
      <c r="HZ198" s="394">
        <v>2.9696592312733792</v>
      </c>
      <c r="IA198" s="394">
        <v>2.973570223888188</v>
      </c>
      <c r="IB198" s="394">
        <v>2.977486367216275</v>
      </c>
      <c r="IC198" s="394">
        <v>2.9813819445399878</v>
      </c>
      <c r="ID198" s="394">
        <v>2.9852826186200963</v>
      </c>
      <c r="IE198" s="394">
        <v>2.9891883961249124</v>
      </c>
      <c r="IF198" s="394">
        <v>2.9930992837314734</v>
      </c>
      <c r="IG198" s="394">
        <v>2.9970152881255494</v>
      </c>
      <c r="IH198" s="394">
        <v>2.9970067560108271</v>
      </c>
      <c r="II198" s="394">
        <v>2.9969982239203947</v>
      </c>
      <c r="IJ198" s="394">
        <v>2.9969896918542518</v>
      </c>
      <c r="IK198" s="394">
        <v>2.9969811598123988</v>
      </c>
      <c r="IL198" s="394">
        <v>2.9969726277948365</v>
      </c>
      <c r="IM198" s="394">
        <v>2.9969650479581351</v>
      </c>
      <c r="IN198" s="394">
        <v>2.9969574681406042</v>
      </c>
      <c r="IO198" s="394">
        <v>2.9969498883422441</v>
      </c>
      <c r="IP198" s="394">
        <v>2.9969423085630549</v>
      </c>
      <c r="IQ198" s="394">
        <v>2.9969347288030379</v>
      </c>
      <c r="IR198" s="394">
        <v>2.9969246338826863</v>
      </c>
      <c r="IS198" s="394">
        <v>2.9969145389963381</v>
      </c>
      <c r="IT198" s="394">
        <v>2.9969044441439938</v>
      </c>
      <c r="IU198" s="394">
        <v>2.9968943493256535</v>
      </c>
      <c r="IV198" s="394">
        <v>2.9968842545413161</v>
      </c>
      <c r="IW198" s="394">
        <v>2.996874906590941</v>
      </c>
      <c r="IX198" s="394">
        <v>2.9968655586697248</v>
      </c>
      <c r="IY198" s="394">
        <v>2.9968562107776666</v>
      </c>
      <c r="IZ198" s="394">
        <v>2.9968468629147664</v>
      </c>
      <c r="JA198" s="394">
        <v>2.996837515081026</v>
      </c>
      <c r="JB198" s="394">
        <v>2.996837515081026</v>
      </c>
      <c r="JC198" s="394">
        <v>2.996837515081026</v>
      </c>
      <c r="JD198" s="394">
        <v>2.996837515081026</v>
      </c>
      <c r="JE198" s="394">
        <v>2.996837515081026</v>
      </c>
      <c r="JF198" s="394">
        <v>2.996837515081026</v>
      </c>
      <c r="JG198" s="394">
        <v>2.996837515081026</v>
      </c>
      <c r="JH198" s="394">
        <v>2.996837515081026</v>
      </c>
      <c r="JI198" s="394">
        <v>2.996837515081026</v>
      </c>
      <c r="JJ198" s="394">
        <v>2.996837515081026</v>
      </c>
      <c r="JK198" s="394">
        <v>2.996837515081026</v>
      </c>
      <c r="JL198" s="394">
        <v>2.996837515081026</v>
      </c>
      <c r="JM198" s="394">
        <v>2.996837515081026</v>
      </c>
      <c r="JN198" s="394">
        <v>2.996837515081026</v>
      </c>
      <c r="JO198" s="394">
        <v>2.996837515081026</v>
      </c>
      <c r="JP198" s="394">
        <v>2.996837515081026</v>
      </c>
      <c r="JQ198" s="394">
        <v>2.996837515081026</v>
      </c>
      <c r="JR198" s="394">
        <v>2.996837515081026</v>
      </c>
      <c r="JS198" s="394">
        <v>2.996837515081026</v>
      </c>
      <c r="JT198" s="394">
        <v>2.996837515081026</v>
      </c>
      <c r="JU198" s="394">
        <v>2.996837515081026</v>
      </c>
      <c r="JV198" s="394">
        <v>2.996837515081026</v>
      </c>
      <c r="JW198" s="394">
        <v>2.996837515081026</v>
      </c>
      <c r="JX198" s="394">
        <v>2.996837515081026</v>
      </c>
      <c r="JY198" s="394">
        <v>2.996837515081026</v>
      </c>
      <c r="JZ198" s="394">
        <v>2.996837515081026</v>
      </c>
      <c r="KA198" s="394">
        <v>2.996837515081026</v>
      </c>
      <c r="KB198" s="394">
        <v>2.996837515081026</v>
      </c>
      <c r="KC198" s="394">
        <v>2.996837515081026</v>
      </c>
    </row>
    <row r="199" spans="1:289" x14ac:dyDescent="0.25">
      <c r="A199" s="383">
        <v>190</v>
      </c>
      <c r="B199" s="384" t="s">
        <v>859</v>
      </c>
      <c r="C199" s="385" t="s">
        <v>142</v>
      </c>
      <c r="D199" s="385" t="s">
        <v>142</v>
      </c>
      <c r="E199" s="129">
        <v>2052</v>
      </c>
      <c r="F199" s="386">
        <v>596.82029999999997</v>
      </c>
      <c r="G199" s="386">
        <v>622.52184250458811</v>
      </c>
      <c r="H199" s="386">
        <v>649.33019938381312</v>
      </c>
      <c r="I199" s="386">
        <v>677.29303462747987</v>
      </c>
      <c r="J199" s="386">
        <v>706.46006483328847</v>
      </c>
      <c r="K199" s="386">
        <v>728.54892848796771</v>
      </c>
      <c r="L199" s="386">
        <v>751.3284439173799</v>
      </c>
      <c r="M199" s="386">
        <v>774.820205707892</v>
      </c>
      <c r="N199" s="386">
        <v>799.04648364309412</v>
      </c>
      <c r="O199" s="386">
        <v>824.03024381516855</v>
      </c>
      <c r="P199" s="386">
        <v>846.71885992365787</v>
      </c>
      <c r="Q199" s="386">
        <v>870.03217798305502</v>
      </c>
      <c r="R199" s="386">
        <v>893.98739836052221</v>
      </c>
      <c r="S199" s="386">
        <v>918.60219501327538</v>
      </c>
      <c r="T199" s="386">
        <v>943.89472852827964</v>
      </c>
      <c r="U199" s="386">
        <v>964.88496028517557</v>
      </c>
      <c r="V199" s="386">
        <v>986.34197060952374</v>
      </c>
      <c r="W199" s="386">
        <v>1008.2761396740425</v>
      </c>
      <c r="X199" s="386">
        <v>1030.6980784846398</v>
      </c>
      <c r="Y199" s="386">
        <v>1053.6186340136578</v>
      </c>
      <c r="Z199" s="386">
        <v>1072.4800396256685</v>
      </c>
      <c r="AA199" s="386">
        <v>1091.6790936145931</v>
      </c>
      <c r="AB199" s="386">
        <v>1111.2218404093981</v>
      </c>
      <c r="AC199" s="386">
        <v>1131.1144326436913</v>
      </c>
      <c r="AD199" s="386">
        <v>1151.3631330927524</v>
      </c>
      <c r="AE199" s="386">
        <v>1176.5661353996306</v>
      </c>
      <c r="AF199" s="386">
        <v>1202.3208240572558</v>
      </c>
      <c r="AG199" s="386">
        <v>1228.6392753185239</v>
      </c>
      <c r="AH199" s="386">
        <v>1255.533829781976</v>
      </c>
      <c r="AI199" s="386">
        <v>1283.0170981782462</v>
      </c>
      <c r="AJ199" s="386">
        <v>1306.8069523449217</v>
      </c>
      <c r="AK199" s="386">
        <v>1331.0379207898677</v>
      </c>
      <c r="AL199" s="386">
        <v>1355.7181827059928</v>
      </c>
      <c r="AM199" s="386">
        <v>1380.8560689457638</v>
      </c>
      <c r="AN199" s="386">
        <v>1406.4600648332951</v>
      </c>
      <c r="AO199" s="387">
        <v>1406.4600648332951</v>
      </c>
      <c r="AP199" s="387">
        <v>1406.4600648332951</v>
      </c>
      <c r="AQ199" s="387">
        <v>1406.4600648332951</v>
      </c>
      <c r="AR199" s="387">
        <v>1406.4600648332951</v>
      </c>
      <c r="AS199" s="387">
        <v>1406.4600648332951</v>
      </c>
      <c r="AT199" s="387">
        <v>1406.4600648332951</v>
      </c>
      <c r="AU199" s="387">
        <v>1406.4600648332951</v>
      </c>
      <c r="AV199" s="387">
        <v>1406.4600648332951</v>
      </c>
      <c r="AW199" s="387">
        <v>1406.4600648332951</v>
      </c>
      <c r="AX199" s="387">
        <v>1406.4600648332951</v>
      </c>
      <c r="AY199" s="387">
        <v>1406.4600648332951</v>
      </c>
      <c r="AZ199" s="387">
        <v>1406.4600648332951</v>
      </c>
      <c r="BA199" s="387">
        <v>1406.4600648332951</v>
      </c>
      <c r="BB199" s="387">
        <v>1406.4600648332951</v>
      </c>
      <c r="BC199" s="387">
        <v>1406.4600648332951</v>
      </c>
      <c r="BD199" s="387">
        <v>1406.4600648332951</v>
      </c>
      <c r="BE199" s="387">
        <v>1406.4600648332951</v>
      </c>
      <c r="BF199" s="387">
        <v>1406.4600648332951</v>
      </c>
      <c r="BG199" s="387">
        <v>1406.4600648332951</v>
      </c>
      <c r="BH199" s="387">
        <v>1406.4600648332951</v>
      </c>
      <c r="BI199" s="387">
        <v>1406.4600648332951</v>
      </c>
      <c r="BJ199" s="387">
        <v>1406.4600648332951</v>
      </c>
      <c r="BK199" s="387">
        <v>1406.4600648332951</v>
      </c>
      <c r="BL199" s="387">
        <v>1406.4600648332951</v>
      </c>
      <c r="BM199" s="387">
        <v>1406.4600648332951</v>
      </c>
      <c r="BN199" s="387">
        <v>1406.4600648332951</v>
      </c>
      <c r="BO199" s="387">
        <v>1406.4600648332951</v>
      </c>
      <c r="BP199" s="387">
        <v>1406.4600648332951</v>
      </c>
      <c r="CA199" s="386">
        <v>1930</v>
      </c>
      <c r="CB199" s="386">
        <v>2009.899980848375</v>
      </c>
      <c r="CC199" s="386">
        <v>2093.1077373131079</v>
      </c>
      <c r="CD199" s="386">
        <v>2179.7602078441455</v>
      </c>
      <c r="CE199" s="386">
        <v>2270</v>
      </c>
      <c r="CF199" s="386">
        <v>2331.0060895864103</v>
      </c>
      <c r="CG199" s="386">
        <v>2393.6517135193517</v>
      </c>
      <c r="CH199" s="386">
        <v>2457.9809341685263</v>
      </c>
      <c r="CI199" s="386">
        <v>2524.0389980767086</v>
      </c>
      <c r="CJ199" s="386">
        <v>2591.8723677843136</v>
      </c>
      <c r="CK199" s="386">
        <v>2652.3000203059637</v>
      </c>
      <c r="CL199" s="386">
        <v>2714.1365003743185</v>
      </c>
      <c r="CM199" s="386">
        <v>2777.4146537971087</v>
      </c>
      <c r="CN199" s="386">
        <v>2842.1680921586062</v>
      </c>
      <c r="CO199" s="386">
        <v>2908.4312106731559</v>
      </c>
      <c r="CP199" s="386">
        <v>2959.7640534823267</v>
      </c>
      <c r="CQ199" s="386">
        <v>3012.0029038811567</v>
      </c>
      <c r="CR199" s="386">
        <v>3065.1637526020422</v>
      </c>
      <c r="CS199" s="386">
        <v>3119.2628726084845</v>
      </c>
      <c r="CT199" s="386">
        <v>3174.3168240763725</v>
      </c>
      <c r="CU199" s="386">
        <v>3216.8213405771144</v>
      </c>
      <c r="CV199" s="386">
        <v>3259.8949981003461</v>
      </c>
      <c r="CW199" s="386">
        <v>3303.5454175186278</v>
      </c>
      <c r="CX199" s="386">
        <v>3347.7803217489977</v>
      </c>
      <c r="CY199" s="386">
        <v>3392.607537119362</v>
      </c>
      <c r="CZ199" s="386">
        <v>3450.9944586994243</v>
      </c>
      <c r="DA199" s="386">
        <v>3510.3862217102437</v>
      </c>
      <c r="DB199" s="386">
        <v>3570.8001195160473</v>
      </c>
      <c r="DC199" s="386">
        <v>3632.2537431006031</v>
      </c>
      <c r="DD199" s="386">
        <v>3694.7649861892669</v>
      </c>
      <c r="DE199" s="386">
        <v>3761.8562754278446</v>
      </c>
      <c r="DF199" s="386">
        <v>3830.1658400123561</v>
      </c>
      <c r="DG199" s="386">
        <v>3899.7158019624462</v>
      </c>
      <c r="DH199" s="386">
        <v>3970.5286849998497</v>
      </c>
      <c r="DI199" s="386">
        <v>4042.6274218426884</v>
      </c>
      <c r="DJ199" s="387">
        <v>4042.6274218426884</v>
      </c>
      <c r="DK199" s="387">
        <v>4042.6274218426884</v>
      </c>
      <c r="DL199" s="387">
        <v>4042.6274218426884</v>
      </c>
      <c r="DM199" s="387">
        <v>4042.6274218426884</v>
      </c>
      <c r="DN199" s="387">
        <v>4042.6274218426884</v>
      </c>
      <c r="DO199" s="387">
        <v>4042.6274218426884</v>
      </c>
      <c r="DP199" s="387">
        <v>4042.6274218426884</v>
      </c>
      <c r="DQ199" s="387">
        <v>4042.6274218426884</v>
      </c>
      <c r="DR199" s="387">
        <v>4042.6274218426884</v>
      </c>
      <c r="DS199" s="387">
        <v>4042.6274218426884</v>
      </c>
      <c r="DT199" s="387">
        <v>4042.6274218426884</v>
      </c>
      <c r="DU199" s="387">
        <v>4042.6274218426884</v>
      </c>
      <c r="DV199" s="387">
        <v>4042.6274218426884</v>
      </c>
      <c r="DW199" s="387">
        <v>4042.6274218426884</v>
      </c>
      <c r="DX199" s="387">
        <v>4042.6274218426884</v>
      </c>
      <c r="DY199" s="387">
        <v>4042.6274218426884</v>
      </c>
      <c r="DZ199" s="387">
        <v>4042.6274218426884</v>
      </c>
      <c r="EA199" s="387">
        <v>4042.6274218426884</v>
      </c>
      <c r="EB199" s="387">
        <v>4042.6274218426884</v>
      </c>
      <c r="EC199" s="387">
        <v>4042.6274218426884</v>
      </c>
      <c r="ED199" s="387">
        <v>4042.6274218426884</v>
      </c>
      <c r="EE199" s="387">
        <v>4042.6274218426884</v>
      </c>
      <c r="EF199" s="387">
        <v>4042.6274218426884</v>
      </c>
      <c r="EG199" s="387">
        <v>4042.6274218426884</v>
      </c>
      <c r="EH199" s="387">
        <v>4042.6274218426884</v>
      </c>
      <c r="EI199" s="387">
        <v>4042.6274218426884</v>
      </c>
      <c r="EJ199" s="387">
        <v>4042.6274218426884</v>
      </c>
      <c r="EK199" s="387">
        <v>4042.6274218426884</v>
      </c>
      <c r="EY199" s="386">
        <v>602</v>
      </c>
      <c r="EZ199" s="386">
        <v>607</v>
      </c>
      <c r="FA199" s="386">
        <v>612</v>
      </c>
      <c r="FB199" s="386">
        <v>617</v>
      </c>
      <c r="FC199" s="386">
        <v>621.20000000000005</v>
      </c>
      <c r="FD199" s="386">
        <v>629</v>
      </c>
      <c r="FE199" s="386">
        <v>637</v>
      </c>
      <c r="FF199" s="386">
        <v>645</v>
      </c>
      <c r="FG199" s="386">
        <v>653</v>
      </c>
      <c r="FH199" s="386">
        <v>661</v>
      </c>
      <c r="FI199" s="386">
        <v>666.5</v>
      </c>
      <c r="FJ199" s="386">
        <v>672</v>
      </c>
      <c r="FK199" s="386">
        <v>678</v>
      </c>
      <c r="FL199" s="386">
        <v>684</v>
      </c>
      <c r="FM199" s="386">
        <v>690</v>
      </c>
      <c r="FN199" s="386">
        <v>696</v>
      </c>
      <c r="FO199" s="386">
        <v>702</v>
      </c>
      <c r="FP199" s="386">
        <v>708</v>
      </c>
      <c r="FQ199" s="386">
        <v>714</v>
      </c>
      <c r="FR199" s="386">
        <v>720</v>
      </c>
      <c r="FS199" s="386">
        <v>726</v>
      </c>
      <c r="FT199" s="386">
        <v>732</v>
      </c>
      <c r="FU199" s="386">
        <v>738</v>
      </c>
      <c r="FV199" s="386">
        <v>744</v>
      </c>
      <c r="FW199" s="386">
        <v>750</v>
      </c>
      <c r="FX199" s="386">
        <v>756</v>
      </c>
      <c r="FY199" s="386">
        <v>762</v>
      </c>
      <c r="FZ199" s="386">
        <v>768</v>
      </c>
      <c r="GA199" s="386">
        <v>774</v>
      </c>
      <c r="GB199" s="386">
        <v>780</v>
      </c>
      <c r="GC199" s="386">
        <v>784.4</v>
      </c>
      <c r="GD199" s="387">
        <v>784.4</v>
      </c>
      <c r="GE199" s="387">
        <v>784.4</v>
      </c>
      <c r="GF199" s="387">
        <v>784.4</v>
      </c>
      <c r="GG199" s="387">
        <v>784.4</v>
      </c>
      <c r="GH199" s="387">
        <v>784.4</v>
      </c>
      <c r="GI199" s="387">
        <v>784.4</v>
      </c>
      <c r="GJ199" s="387">
        <v>784.4</v>
      </c>
      <c r="GK199" s="387">
        <v>784.4</v>
      </c>
      <c r="GL199" s="387">
        <v>784.4</v>
      </c>
      <c r="GM199" s="387">
        <v>784.4</v>
      </c>
      <c r="GN199" s="387">
        <v>784.4</v>
      </c>
      <c r="GO199" s="387">
        <v>784.4</v>
      </c>
      <c r="GP199" s="387">
        <v>784.4</v>
      </c>
      <c r="GQ199" s="387">
        <v>784.4</v>
      </c>
      <c r="GR199" s="387">
        <v>784.4</v>
      </c>
      <c r="GS199" s="387">
        <v>784.4</v>
      </c>
      <c r="GT199" s="387">
        <v>784.4</v>
      </c>
      <c r="GU199" s="387">
        <v>784.4</v>
      </c>
      <c r="GV199" s="387">
        <v>784.4</v>
      </c>
      <c r="GW199" s="387">
        <v>784.4</v>
      </c>
      <c r="GX199" s="387">
        <v>784.4</v>
      </c>
      <c r="GY199" s="387">
        <v>784.4</v>
      </c>
      <c r="GZ199" s="387">
        <v>784.4</v>
      </c>
      <c r="HA199" s="387">
        <v>784.4</v>
      </c>
      <c r="HB199" s="387">
        <v>784.4</v>
      </c>
      <c r="HC199" s="387">
        <v>784.4</v>
      </c>
      <c r="HD199" s="387">
        <v>784.4</v>
      </c>
      <c r="HE199" s="387">
        <v>784.4</v>
      </c>
      <c r="HS199" s="394">
        <v>3.2338042120886303</v>
      </c>
      <c r="HT199" s="394">
        <v>3.2286417015697912</v>
      </c>
      <c r="HU199" s="394">
        <v>3.22348743258727</v>
      </c>
      <c r="HV199" s="394">
        <v>3.2183413919841097</v>
      </c>
      <c r="HW199" s="394">
        <v>3.2132035666243612</v>
      </c>
      <c r="HX199" s="394">
        <v>3.1995189320011579</v>
      </c>
      <c r="HY199" s="394">
        <v>3.18589257853596</v>
      </c>
      <c r="HZ199" s="394">
        <v>3.1723242580165594</v>
      </c>
      <c r="IA199" s="394">
        <v>3.158813723287853</v>
      </c>
      <c r="IB199" s="394">
        <v>3.1453607282473421</v>
      </c>
      <c r="IC199" s="394">
        <v>3.1324447178903054</v>
      </c>
      <c r="ID199" s="394">
        <v>3.1195817454319257</v>
      </c>
      <c r="IE199" s="394">
        <v>3.1067715930790429</v>
      </c>
      <c r="IF199" s="394">
        <v>3.0940140439328387</v>
      </c>
      <c r="IG199" s="394">
        <v>3.0813088819851564</v>
      </c>
      <c r="IH199" s="394">
        <v>3.0674786894880781</v>
      </c>
      <c r="II199" s="394">
        <v>3.0537105726321752</v>
      </c>
      <c r="IJ199" s="394">
        <v>3.0400042527962174</v>
      </c>
      <c r="IK199" s="394">
        <v>3.0263594526095452</v>
      </c>
      <c r="IL199" s="394">
        <v>3.0127758959464499</v>
      </c>
      <c r="IM199" s="394">
        <v>2.9994230397983843</v>
      </c>
      <c r="IN199" s="394">
        <v>2.9861293645431126</v>
      </c>
      <c r="IO199" s="394">
        <v>2.9728946078863339</v>
      </c>
      <c r="IP199" s="394">
        <v>2.9597185086962559</v>
      </c>
      <c r="IQ199" s="394">
        <v>2.9466008069984446</v>
      </c>
      <c r="IR199" s="394">
        <v>2.9331070773401655</v>
      </c>
      <c r="IS199" s="394">
        <v>2.919675141169372</v>
      </c>
      <c r="IT199" s="394">
        <v>2.9063047155075843</v>
      </c>
      <c r="IU199" s="394">
        <v>2.8929955186722012</v>
      </c>
      <c r="IV199" s="394">
        <v>2.8797472702705655</v>
      </c>
      <c r="IW199" s="394">
        <v>2.8786625818584803</v>
      </c>
      <c r="IX199" s="394">
        <v>2.8775783020061891</v>
      </c>
      <c r="IY199" s="394">
        <v>2.8764944305598035</v>
      </c>
      <c r="IZ199" s="394">
        <v>2.8754109673654922</v>
      </c>
      <c r="JA199" s="394">
        <v>2.874327912269484</v>
      </c>
      <c r="JB199" s="394">
        <v>2.874327912269484</v>
      </c>
      <c r="JC199" s="394">
        <v>2.874327912269484</v>
      </c>
      <c r="JD199" s="394">
        <v>2.874327912269484</v>
      </c>
      <c r="JE199" s="394">
        <v>2.874327912269484</v>
      </c>
      <c r="JF199" s="394">
        <v>2.874327912269484</v>
      </c>
      <c r="JG199" s="394">
        <v>2.874327912269484</v>
      </c>
      <c r="JH199" s="394">
        <v>2.874327912269484</v>
      </c>
      <c r="JI199" s="394">
        <v>2.874327912269484</v>
      </c>
      <c r="JJ199" s="394">
        <v>2.874327912269484</v>
      </c>
      <c r="JK199" s="394">
        <v>2.874327912269484</v>
      </c>
      <c r="JL199" s="394">
        <v>2.874327912269484</v>
      </c>
      <c r="JM199" s="394">
        <v>2.874327912269484</v>
      </c>
      <c r="JN199" s="394">
        <v>2.874327912269484</v>
      </c>
      <c r="JO199" s="394">
        <v>2.874327912269484</v>
      </c>
      <c r="JP199" s="394">
        <v>2.874327912269484</v>
      </c>
      <c r="JQ199" s="394">
        <v>2.874327912269484</v>
      </c>
      <c r="JR199" s="394">
        <v>2.874327912269484</v>
      </c>
      <c r="JS199" s="394">
        <v>2.874327912269484</v>
      </c>
      <c r="JT199" s="394">
        <v>2.874327912269484</v>
      </c>
      <c r="JU199" s="394">
        <v>2.874327912269484</v>
      </c>
      <c r="JV199" s="394">
        <v>2.874327912269484</v>
      </c>
      <c r="JW199" s="394">
        <v>2.874327912269484</v>
      </c>
      <c r="JX199" s="394">
        <v>2.874327912269484</v>
      </c>
      <c r="JY199" s="394">
        <v>2.874327912269484</v>
      </c>
      <c r="JZ199" s="394">
        <v>2.874327912269484</v>
      </c>
      <c r="KA199" s="394">
        <v>2.874327912269484</v>
      </c>
      <c r="KB199" s="394">
        <v>2.874327912269484</v>
      </c>
      <c r="KC199" s="394">
        <v>2.874327912269484</v>
      </c>
    </row>
    <row r="200" spans="1:289" x14ac:dyDescent="0.25">
      <c r="A200" s="383">
        <v>191</v>
      </c>
      <c r="B200" s="384" t="s">
        <v>858</v>
      </c>
      <c r="C200" s="385" t="s">
        <v>142</v>
      </c>
      <c r="D200" s="385" t="s">
        <v>142</v>
      </c>
      <c r="E200" s="129">
        <v>2052</v>
      </c>
      <c r="F200" s="386">
        <v>601.85895999999991</v>
      </c>
      <c r="G200" s="386">
        <v>640.84954777126256</v>
      </c>
      <c r="H200" s="386">
        <v>682.36608603223556</v>
      </c>
      <c r="I200" s="386">
        <v>726.57221493920213</v>
      </c>
      <c r="J200" s="386">
        <v>773.64217584623543</v>
      </c>
      <c r="K200" s="386">
        <v>787.41906573954293</v>
      </c>
      <c r="L200" s="386">
        <v>801.44129217351247</v>
      </c>
      <c r="M200" s="386">
        <v>815.71322406004276</v>
      </c>
      <c r="N200" s="386">
        <v>830.23930811188188</v>
      </c>
      <c r="O200" s="386">
        <v>845.0240702280912</v>
      </c>
      <c r="P200" s="386">
        <v>859.10208660214766</v>
      </c>
      <c r="Q200" s="386">
        <v>873.41464131896953</v>
      </c>
      <c r="R200" s="386">
        <v>887.96564176385641</v>
      </c>
      <c r="S200" s="386">
        <v>902.75906041875567</v>
      </c>
      <c r="T200" s="386">
        <v>917.79893594676582</v>
      </c>
      <c r="U200" s="386">
        <v>930.72151398821961</v>
      </c>
      <c r="V200" s="386">
        <v>943.82604149234658</v>
      </c>
      <c r="W200" s="386">
        <v>957.11508030144012</v>
      </c>
      <c r="X200" s="386">
        <v>970.59122832844662</v>
      </c>
      <c r="Y200" s="386">
        <v>984.2571200648398</v>
      </c>
      <c r="Z200" s="386">
        <v>995.80536180840409</v>
      </c>
      <c r="AA200" s="386">
        <v>1007.4890985203552</v>
      </c>
      <c r="AB200" s="386">
        <v>1019.309919956681</v>
      </c>
      <c r="AC200" s="386">
        <v>1031.2694345258999</v>
      </c>
      <c r="AD200" s="386">
        <v>1043.3692695079114</v>
      </c>
      <c r="AE200" s="386">
        <v>1058.8282022233461</v>
      </c>
      <c r="AF200" s="386">
        <v>1074.5161800215567</v>
      </c>
      <c r="AG200" s="386">
        <v>1090.436596516508</v>
      </c>
      <c r="AH200" s="386">
        <v>1106.5928956031646</v>
      </c>
      <c r="AI200" s="386">
        <v>1122.9885722024719</v>
      </c>
      <c r="AJ200" s="386">
        <v>1137.5374037867402</v>
      </c>
      <c r="AK200" s="386">
        <v>1152.274722151468</v>
      </c>
      <c r="AL200" s="386">
        <v>1167.2029692292742</v>
      </c>
      <c r="AM200" s="386">
        <v>1182.3246185891333</v>
      </c>
      <c r="AN200" s="386">
        <v>1197.6421758462395</v>
      </c>
      <c r="AO200" s="387">
        <v>1197.6421758462395</v>
      </c>
      <c r="AP200" s="387">
        <v>1197.6421758462395</v>
      </c>
      <c r="AQ200" s="387">
        <v>1197.6421758462395</v>
      </c>
      <c r="AR200" s="387">
        <v>1197.6421758462395</v>
      </c>
      <c r="AS200" s="387">
        <v>1197.6421758462395</v>
      </c>
      <c r="AT200" s="387">
        <v>1197.6421758462395</v>
      </c>
      <c r="AU200" s="387">
        <v>1197.6421758462395</v>
      </c>
      <c r="AV200" s="387">
        <v>1197.6421758462395</v>
      </c>
      <c r="AW200" s="387">
        <v>1197.6421758462395</v>
      </c>
      <c r="AX200" s="387">
        <v>1197.6421758462395</v>
      </c>
      <c r="AY200" s="387">
        <v>1197.6421758462395</v>
      </c>
      <c r="AZ200" s="387">
        <v>1197.6421758462395</v>
      </c>
      <c r="BA200" s="387">
        <v>1197.6421758462395</v>
      </c>
      <c r="BB200" s="387">
        <v>1197.6421758462395</v>
      </c>
      <c r="BC200" s="387">
        <v>1197.6421758462395</v>
      </c>
      <c r="BD200" s="387">
        <v>1197.6421758462395</v>
      </c>
      <c r="BE200" s="387">
        <v>1197.6421758462395</v>
      </c>
      <c r="BF200" s="387">
        <v>1197.6421758462395</v>
      </c>
      <c r="BG200" s="387">
        <v>1197.6421758462395</v>
      </c>
      <c r="BH200" s="387">
        <v>1197.6421758462395</v>
      </c>
      <c r="BI200" s="387">
        <v>1197.6421758462395</v>
      </c>
      <c r="BJ200" s="387">
        <v>1197.6421758462395</v>
      </c>
      <c r="BK200" s="387">
        <v>1197.6421758462395</v>
      </c>
      <c r="BL200" s="387">
        <v>1197.6421758462395</v>
      </c>
      <c r="BM200" s="387">
        <v>1197.6421758462395</v>
      </c>
      <c r="BN200" s="387">
        <v>1197.6421758462395</v>
      </c>
      <c r="BO200" s="387">
        <v>1197.6421758462395</v>
      </c>
      <c r="BP200" s="387">
        <v>1197.6421758462395</v>
      </c>
      <c r="CA200" s="386">
        <v>1730</v>
      </c>
      <c r="CB200" s="386">
        <v>1841.2926559201337</v>
      </c>
      <c r="CC200" s="386">
        <v>1959.7448813557342</v>
      </c>
      <c r="CD200" s="386">
        <v>2085.8172586805708</v>
      </c>
      <c r="CE200" s="386">
        <v>2220</v>
      </c>
      <c r="CF200" s="386">
        <v>2255.676714496291</v>
      </c>
      <c r="CG200" s="386">
        <v>2291.9267749192713</v>
      </c>
      <c r="CH200" s="386">
        <v>2328.7593952774696</v>
      </c>
      <c r="CI200" s="386">
        <v>2366.1839376539874</v>
      </c>
      <c r="CJ200" s="386">
        <v>2404.2099145861466</v>
      </c>
      <c r="CK200" s="386">
        <v>2440.0910852089587</v>
      </c>
      <c r="CL200" s="386">
        <v>2476.5077574938564</v>
      </c>
      <c r="CM200" s="386">
        <v>2513.4679234328819</v>
      </c>
      <c r="CN200" s="386">
        <v>2550.9796942930334</v>
      </c>
      <c r="CO200" s="386">
        <v>2589.0513023963613</v>
      </c>
      <c r="CP200" s="386">
        <v>2618.9999144766439</v>
      </c>
      <c r="CQ200" s="386">
        <v>2649.2949543641721</v>
      </c>
      <c r="CR200" s="386">
        <v>2679.9404293306452</v>
      </c>
      <c r="CS200" s="386">
        <v>2710.9403930015087</v>
      </c>
      <c r="CT200" s="386">
        <v>2742.2989458921475</v>
      </c>
      <c r="CU200" s="386">
        <v>2767.5563669689955</v>
      </c>
      <c r="CV200" s="386">
        <v>2793.0464167023247</v>
      </c>
      <c r="CW200" s="386">
        <v>2818.7712376739792</v>
      </c>
      <c r="CX200" s="386">
        <v>2844.7329921996434</v>
      </c>
      <c r="CY200" s="386">
        <v>2870.9338625105975</v>
      </c>
      <c r="CZ200" s="386">
        <v>2906.0850967640208</v>
      </c>
      <c r="DA200" s="386">
        <v>2941.6667168531035</v>
      </c>
      <c r="DB200" s="386">
        <v>2977.6839923500661</v>
      </c>
      <c r="DC200" s="386">
        <v>3014.1422573468899</v>
      </c>
      <c r="DD200" s="386">
        <v>3051.0469112452865</v>
      </c>
      <c r="DE200" s="386">
        <v>3090.407430485955</v>
      </c>
      <c r="DF200" s="386">
        <v>3130.2757264078618</v>
      </c>
      <c r="DG200" s="386">
        <v>3170.6583496653934</v>
      </c>
      <c r="DH200" s="386">
        <v>3211.561935420702</v>
      </c>
      <c r="DI200" s="386">
        <v>3252.9932044339121</v>
      </c>
      <c r="DJ200" s="387">
        <v>3252.9932044339121</v>
      </c>
      <c r="DK200" s="387">
        <v>3252.9932044339121</v>
      </c>
      <c r="DL200" s="387">
        <v>3252.9932044339121</v>
      </c>
      <c r="DM200" s="387">
        <v>3252.9932044339121</v>
      </c>
      <c r="DN200" s="387">
        <v>3252.9932044339121</v>
      </c>
      <c r="DO200" s="387">
        <v>3252.9932044339121</v>
      </c>
      <c r="DP200" s="387">
        <v>3252.9932044339121</v>
      </c>
      <c r="DQ200" s="387">
        <v>3252.9932044339121</v>
      </c>
      <c r="DR200" s="387">
        <v>3252.9932044339121</v>
      </c>
      <c r="DS200" s="387">
        <v>3252.9932044339121</v>
      </c>
      <c r="DT200" s="387">
        <v>3252.9932044339121</v>
      </c>
      <c r="DU200" s="387">
        <v>3252.9932044339121</v>
      </c>
      <c r="DV200" s="387">
        <v>3252.9932044339121</v>
      </c>
      <c r="DW200" s="387">
        <v>3252.9932044339121</v>
      </c>
      <c r="DX200" s="387">
        <v>3252.9932044339121</v>
      </c>
      <c r="DY200" s="387">
        <v>3252.9932044339121</v>
      </c>
      <c r="DZ200" s="387">
        <v>3252.9932044339121</v>
      </c>
      <c r="EA200" s="387">
        <v>3252.9932044339121</v>
      </c>
      <c r="EB200" s="387">
        <v>3252.9932044339121</v>
      </c>
      <c r="EC200" s="387">
        <v>3252.9932044339121</v>
      </c>
      <c r="ED200" s="387">
        <v>3252.9932044339121</v>
      </c>
      <c r="EE200" s="387">
        <v>3252.9932044339121</v>
      </c>
      <c r="EF200" s="387">
        <v>3252.9932044339121</v>
      </c>
      <c r="EG200" s="387">
        <v>3252.9932044339121</v>
      </c>
      <c r="EH200" s="387">
        <v>3252.9932044339121</v>
      </c>
      <c r="EI200" s="387">
        <v>3252.9932044339121</v>
      </c>
      <c r="EJ200" s="387">
        <v>3252.9932044339121</v>
      </c>
      <c r="EK200" s="387">
        <v>3252.9932044339121</v>
      </c>
      <c r="EY200" s="386">
        <v>394</v>
      </c>
      <c r="EZ200" s="386">
        <v>396</v>
      </c>
      <c r="FA200" s="386">
        <v>398</v>
      </c>
      <c r="FB200" s="386">
        <v>400</v>
      </c>
      <c r="FC200" s="386">
        <v>403.70000000000005</v>
      </c>
      <c r="FD200" s="386">
        <v>408</v>
      </c>
      <c r="FE200" s="386">
        <v>413</v>
      </c>
      <c r="FF200" s="386">
        <v>418</v>
      </c>
      <c r="FG200" s="386">
        <v>423</v>
      </c>
      <c r="FH200" s="386">
        <v>428</v>
      </c>
      <c r="FI200" s="386">
        <v>431.9</v>
      </c>
      <c r="FJ200" s="386">
        <v>435</v>
      </c>
      <c r="FK200" s="386">
        <v>438</v>
      </c>
      <c r="FL200" s="386">
        <v>441</v>
      </c>
      <c r="FM200" s="386">
        <v>444</v>
      </c>
      <c r="FN200" s="386">
        <v>447</v>
      </c>
      <c r="FO200" s="386">
        <v>450</v>
      </c>
      <c r="FP200" s="386">
        <v>453</v>
      </c>
      <c r="FQ200" s="386">
        <v>456</v>
      </c>
      <c r="FR200" s="386">
        <v>459</v>
      </c>
      <c r="FS200" s="386">
        <v>462</v>
      </c>
      <c r="FT200" s="386">
        <v>465</v>
      </c>
      <c r="FU200" s="386">
        <v>468</v>
      </c>
      <c r="FV200" s="386">
        <v>471</v>
      </c>
      <c r="FW200" s="386">
        <v>474</v>
      </c>
      <c r="FX200" s="386">
        <v>477</v>
      </c>
      <c r="FY200" s="386">
        <v>480</v>
      </c>
      <c r="FZ200" s="386">
        <v>483</v>
      </c>
      <c r="GA200" s="386">
        <v>486</v>
      </c>
      <c r="GB200" s="386">
        <v>489</v>
      </c>
      <c r="GC200" s="386">
        <v>501.09999999999997</v>
      </c>
      <c r="GD200" s="387">
        <v>501.09999999999997</v>
      </c>
      <c r="GE200" s="387">
        <v>501.09999999999997</v>
      </c>
      <c r="GF200" s="387">
        <v>501.09999999999997</v>
      </c>
      <c r="GG200" s="387">
        <v>501.09999999999997</v>
      </c>
      <c r="GH200" s="387">
        <v>501.09999999999997</v>
      </c>
      <c r="GI200" s="387">
        <v>501.09999999999997</v>
      </c>
      <c r="GJ200" s="387">
        <v>501.09999999999997</v>
      </c>
      <c r="GK200" s="387">
        <v>501.09999999999997</v>
      </c>
      <c r="GL200" s="387">
        <v>501.09999999999997</v>
      </c>
      <c r="GM200" s="387">
        <v>501.09999999999997</v>
      </c>
      <c r="GN200" s="387">
        <v>501.09999999999997</v>
      </c>
      <c r="GO200" s="387">
        <v>501.09999999999997</v>
      </c>
      <c r="GP200" s="387">
        <v>501.09999999999997</v>
      </c>
      <c r="GQ200" s="387">
        <v>501.09999999999997</v>
      </c>
      <c r="GR200" s="387">
        <v>501.09999999999997</v>
      </c>
      <c r="GS200" s="387">
        <v>501.09999999999997</v>
      </c>
      <c r="GT200" s="387">
        <v>501.09999999999997</v>
      </c>
      <c r="GU200" s="387">
        <v>501.09999999999997</v>
      </c>
      <c r="GV200" s="387">
        <v>501.09999999999997</v>
      </c>
      <c r="GW200" s="387">
        <v>501.09999999999997</v>
      </c>
      <c r="GX200" s="387">
        <v>501.09999999999997</v>
      </c>
      <c r="GY200" s="387">
        <v>501.09999999999997</v>
      </c>
      <c r="GZ200" s="387">
        <v>501.09999999999997</v>
      </c>
      <c r="HA200" s="387">
        <v>501.09999999999997</v>
      </c>
      <c r="HB200" s="387">
        <v>501.09999999999997</v>
      </c>
      <c r="HC200" s="387">
        <v>501.09999999999997</v>
      </c>
      <c r="HD200" s="387">
        <v>501.09999999999997</v>
      </c>
      <c r="HE200" s="387">
        <v>501.09999999999997</v>
      </c>
      <c r="HS200" s="394">
        <v>2.8744275901450402</v>
      </c>
      <c r="HT200" s="394">
        <v>2.8732058286125897</v>
      </c>
      <c r="HU200" s="394">
        <v>2.8719845863839635</v>
      </c>
      <c r="HV200" s="394">
        <v>2.8707638632384356</v>
      </c>
      <c r="HW200" s="394">
        <v>2.8695436589553696</v>
      </c>
      <c r="HX200" s="394">
        <v>2.8646457936318348</v>
      </c>
      <c r="HY200" s="394">
        <v>2.8597562882036631</v>
      </c>
      <c r="HZ200" s="394">
        <v>2.8548751284018108</v>
      </c>
      <c r="IA200" s="394">
        <v>2.8500022999815902</v>
      </c>
      <c r="IB200" s="394">
        <v>2.8451377887226288</v>
      </c>
      <c r="IC200" s="394">
        <v>2.8402807108289228</v>
      </c>
      <c r="ID200" s="394">
        <v>2.8354319246973101</v>
      </c>
      <c r="IE200" s="394">
        <v>2.8305914161725054</v>
      </c>
      <c r="IF200" s="394">
        <v>2.8257591711233898</v>
      </c>
      <c r="IG200" s="394">
        <v>2.8209351754429703</v>
      </c>
      <c r="IH200" s="394">
        <v>2.8139458206504866</v>
      </c>
      <c r="II200" s="394">
        <v>2.8069737831933459</v>
      </c>
      <c r="IJ200" s="394">
        <v>2.8000190201648554</v>
      </c>
      <c r="IK200" s="394">
        <v>2.79308148876463</v>
      </c>
      <c r="IL200" s="394">
        <v>2.7861611462983302</v>
      </c>
      <c r="IM200" s="394">
        <v>2.7792141648474891</v>
      </c>
      <c r="IN200" s="394">
        <v>2.7722845049185354</v>
      </c>
      <c r="IO200" s="394">
        <v>2.7653721233221904</v>
      </c>
      <c r="IP200" s="394">
        <v>2.7584769769768629</v>
      </c>
      <c r="IQ200" s="394">
        <v>2.7515990229083784</v>
      </c>
      <c r="IR200" s="394">
        <v>2.7446238121177471</v>
      </c>
      <c r="IS200" s="394">
        <v>2.7376662832513965</v>
      </c>
      <c r="IT200" s="394">
        <v>2.730726391486245</v>
      </c>
      <c r="IU200" s="394">
        <v>2.7238040921128341</v>
      </c>
      <c r="IV200" s="394">
        <v>2.7168993405350439</v>
      </c>
      <c r="IW200" s="394">
        <v>2.7167523636570716</v>
      </c>
      <c r="IX200" s="394">
        <v>2.7166053947301494</v>
      </c>
      <c r="IY200" s="394">
        <v>2.7164584337538464</v>
      </c>
      <c r="IZ200" s="394">
        <v>2.7163114807277342</v>
      </c>
      <c r="JA200" s="394">
        <v>2.7161645356513819</v>
      </c>
      <c r="JB200" s="394">
        <v>2.7161645356513819</v>
      </c>
      <c r="JC200" s="394">
        <v>2.7161645356513819</v>
      </c>
      <c r="JD200" s="394">
        <v>2.7161645356513819</v>
      </c>
      <c r="JE200" s="394">
        <v>2.7161645356513819</v>
      </c>
      <c r="JF200" s="394">
        <v>2.7161645356513819</v>
      </c>
      <c r="JG200" s="394">
        <v>2.7161645356513819</v>
      </c>
      <c r="JH200" s="394">
        <v>2.7161645356513819</v>
      </c>
      <c r="JI200" s="394">
        <v>2.7161645356513819</v>
      </c>
      <c r="JJ200" s="394">
        <v>2.7161645356513819</v>
      </c>
      <c r="JK200" s="394">
        <v>2.7161645356513819</v>
      </c>
      <c r="JL200" s="394">
        <v>2.7161645356513819</v>
      </c>
      <c r="JM200" s="394">
        <v>2.7161645356513819</v>
      </c>
      <c r="JN200" s="394">
        <v>2.7161645356513819</v>
      </c>
      <c r="JO200" s="394">
        <v>2.7161645356513819</v>
      </c>
      <c r="JP200" s="394">
        <v>2.7161645356513819</v>
      </c>
      <c r="JQ200" s="394">
        <v>2.7161645356513819</v>
      </c>
      <c r="JR200" s="394">
        <v>2.7161645356513819</v>
      </c>
      <c r="JS200" s="394">
        <v>2.7161645356513819</v>
      </c>
      <c r="JT200" s="394">
        <v>2.7161645356513819</v>
      </c>
      <c r="JU200" s="394">
        <v>2.7161645356513819</v>
      </c>
      <c r="JV200" s="394">
        <v>2.7161645356513819</v>
      </c>
      <c r="JW200" s="394">
        <v>2.7161645356513819</v>
      </c>
      <c r="JX200" s="394">
        <v>2.7161645356513819</v>
      </c>
      <c r="JY200" s="394">
        <v>2.7161645356513819</v>
      </c>
      <c r="JZ200" s="394">
        <v>2.7161645356513819</v>
      </c>
      <c r="KA200" s="394">
        <v>2.7161645356513819</v>
      </c>
      <c r="KB200" s="394">
        <v>2.7161645356513819</v>
      </c>
      <c r="KC200" s="394">
        <v>2.7161645356513819</v>
      </c>
    </row>
    <row r="201" spans="1:289" x14ac:dyDescent="0.25">
      <c r="A201" s="383">
        <v>192</v>
      </c>
      <c r="B201" s="384" t="s">
        <v>859</v>
      </c>
      <c r="C201" s="385" t="s">
        <v>142</v>
      </c>
      <c r="D201" s="385" t="s">
        <v>142</v>
      </c>
      <c r="E201" s="129">
        <v>2052</v>
      </c>
      <c r="F201" s="386">
        <v>1157.7002199999999</v>
      </c>
      <c r="G201" s="386">
        <v>1157.7002199999999</v>
      </c>
      <c r="H201" s="386">
        <v>1157.7002199999999</v>
      </c>
      <c r="I201" s="386">
        <v>1157.7002199999999</v>
      </c>
      <c r="J201" s="386">
        <v>1157.7002199999999</v>
      </c>
      <c r="K201" s="386">
        <v>1159.0407710276424</v>
      </c>
      <c r="L201" s="386">
        <v>1160.3828743371507</v>
      </c>
      <c r="M201" s="386">
        <v>1161.7265317259792</v>
      </c>
      <c r="N201" s="386">
        <v>1163.0717449936633</v>
      </c>
      <c r="O201" s="386">
        <v>1164.4185159418216</v>
      </c>
      <c r="P201" s="386">
        <v>1165.7851839067971</v>
      </c>
      <c r="Q201" s="386">
        <v>1167.1534559181707</v>
      </c>
      <c r="R201" s="386">
        <v>1168.5233338585979</v>
      </c>
      <c r="S201" s="386">
        <v>1169.8948196129438</v>
      </c>
      <c r="T201" s="386">
        <v>1171.2679150682852</v>
      </c>
      <c r="U201" s="386">
        <v>1172.5829070802881</v>
      </c>
      <c r="V201" s="386">
        <v>1173.8993754445153</v>
      </c>
      <c r="W201" s="386">
        <v>1175.2173218184794</v>
      </c>
      <c r="X201" s="386">
        <v>1176.5367478615537</v>
      </c>
      <c r="Y201" s="386">
        <v>1177.8576552349753</v>
      </c>
      <c r="Z201" s="386">
        <v>1179.0653461234861</v>
      </c>
      <c r="AA201" s="386">
        <v>1180.2742752917463</v>
      </c>
      <c r="AB201" s="386">
        <v>1181.4844440093993</v>
      </c>
      <c r="AC201" s="386">
        <v>1182.6958535473902</v>
      </c>
      <c r="AD201" s="386">
        <v>1183.9085051779668</v>
      </c>
      <c r="AE201" s="386">
        <v>1185.4520413190651</v>
      </c>
      <c r="AF201" s="386">
        <v>1186.9975898655211</v>
      </c>
      <c r="AG201" s="386">
        <v>1188.5451534410347</v>
      </c>
      <c r="AH201" s="386">
        <v>1190.094734672726</v>
      </c>
      <c r="AI201" s="386">
        <v>1191.6463361911403</v>
      </c>
      <c r="AJ201" s="386">
        <v>1193.0537843623383</v>
      </c>
      <c r="AK201" s="386">
        <v>1194.4628948642921</v>
      </c>
      <c r="AL201" s="386">
        <v>1195.873669660373</v>
      </c>
      <c r="AM201" s="386">
        <v>1197.2861107162714</v>
      </c>
      <c r="AN201" s="386">
        <v>1198.7002200000002</v>
      </c>
      <c r="AO201" s="387">
        <v>1198.7002200000002</v>
      </c>
      <c r="AP201" s="387">
        <v>1198.7002200000002</v>
      </c>
      <c r="AQ201" s="387">
        <v>1198.7002200000002</v>
      </c>
      <c r="AR201" s="387">
        <v>1198.7002200000002</v>
      </c>
      <c r="AS201" s="387">
        <v>1198.7002200000002</v>
      </c>
      <c r="AT201" s="387">
        <v>1198.7002200000002</v>
      </c>
      <c r="AU201" s="387">
        <v>1198.7002200000002</v>
      </c>
      <c r="AV201" s="387">
        <v>1198.7002200000002</v>
      </c>
      <c r="AW201" s="387">
        <v>1198.7002200000002</v>
      </c>
      <c r="AX201" s="387">
        <v>1198.7002200000002</v>
      </c>
      <c r="AY201" s="387">
        <v>1198.7002200000002</v>
      </c>
      <c r="AZ201" s="387">
        <v>1198.7002200000002</v>
      </c>
      <c r="BA201" s="387">
        <v>1198.7002200000002</v>
      </c>
      <c r="BB201" s="387">
        <v>1198.7002200000002</v>
      </c>
      <c r="BC201" s="387">
        <v>1198.7002200000002</v>
      </c>
      <c r="BD201" s="387">
        <v>1198.7002200000002</v>
      </c>
      <c r="BE201" s="387">
        <v>1198.7002200000002</v>
      </c>
      <c r="BF201" s="387">
        <v>1198.7002200000002</v>
      </c>
      <c r="BG201" s="387">
        <v>1198.7002200000002</v>
      </c>
      <c r="BH201" s="387">
        <v>1198.7002200000002</v>
      </c>
      <c r="BI201" s="387">
        <v>1198.7002200000002</v>
      </c>
      <c r="BJ201" s="387">
        <v>1198.7002200000002</v>
      </c>
      <c r="BK201" s="387">
        <v>1198.7002200000002</v>
      </c>
      <c r="BL201" s="387">
        <v>1198.7002200000002</v>
      </c>
      <c r="BM201" s="387">
        <v>1198.7002200000002</v>
      </c>
      <c r="BN201" s="387">
        <v>1198.7002200000002</v>
      </c>
      <c r="BO201" s="387">
        <v>1198.7002200000002</v>
      </c>
      <c r="BP201" s="387">
        <v>1198.7002200000002</v>
      </c>
      <c r="CA201" s="386">
        <v>3460</v>
      </c>
      <c r="CB201" s="386">
        <v>3460</v>
      </c>
      <c r="CC201" s="386">
        <v>3460</v>
      </c>
      <c r="CD201" s="386">
        <v>3460</v>
      </c>
      <c r="CE201" s="386">
        <v>3460</v>
      </c>
      <c r="CF201" s="386">
        <v>3461.1858979076023</v>
      </c>
      <c r="CG201" s="386">
        <v>3462.3722022758543</v>
      </c>
      <c r="CH201" s="386">
        <v>3463.5589132440678</v>
      </c>
      <c r="CI201" s="386">
        <v>3464.7460309516032</v>
      </c>
      <c r="CJ201" s="386">
        <v>3465.9335555378684</v>
      </c>
      <c r="CK201" s="386">
        <v>3467.1635804389184</v>
      </c>
      <c r="CL201" s="386">
        <v>3468.3940418634138</v>
      </c>
      <c r="CM201" s="386">
        <v>3469.6249399662724</v>
      </c>
      <c r="CN201" s="386">
        <v>3470.8562749024672</v>
      </c>
      <c r="CO201" s="386">
        <v>3472.0880468270252</v>
      </c>
      <c r="CP201" s="386">
        <v>3470.1551212086065</v>
      </c>
      <c r="CQ201" s="386">
        <v>3468.2232716577864</v>
      </c>
      <c r="CR201" s="386">
        <v>3466.2924975755136</v>
      </c>
      <c r="CS201" s="386">
        <v>3464.3627983630704</v>
      </c>
      <c r="CT201" s="386">
        <v>3462.4341734220729</v>
      </c>
      <c r="CU201" s="386">
        <v>3460.1313052869436</v>
      </c>
      <c r="CV201" s="386">
        <v>3457.8299687915173</v>
      </c>
      <c r="CW201" s="386">
        <v>3455.5301629170986</v>
      </c>
      <c r="CX201" s="386">
        <v>3453.2318866456699</v>
      </c>
      <c r="CY201" s="386">
        <v>3450.9351389598914</v>
      </c>
      <c r="CZ201" s="386">
        <v>3449.5218232591401</v>
      </c>
      <c r="DA201" s="386">
        <v>3448.1090863757786</v>
      </c>
      <c r="DB201" s="386">
        <v>3446.6969280727549</v>
      </c>
      <c r="DC201" s="386">
        <v>3445.2853481131137</v>
      </c>
      <c r="DD201" s="386">
        <v>3443.8743462599987</v>
      </c>
      <c r="DE201" s="386">
        <v>3447.8245731964075</v>
      </c>
      <c r="DF201" s="386">
        <v>3451.7793311613268</v>
      </c>
      <c r="DG201" s="386">
        <v>3455.7386253519817</v>
      </c>
      <c r="DH201" s="386">
        <v>3459.702460971559</v>
      </c>
      <c r="DI201" s="386">
        <v>3463.6708432292153</v>
      </c>
      <c r="DJ201" s="387">
        <v>3463.6708432292153</v>
      </c>
      <c r="DK201" s="387">
        <v>3463.6708432292153</v>
      </c>
      <c r="DL201" s="387">
        <v>3463.6708432292153</v>
      </c>
      <c r="DM201" s="387">
        <v>3463.6708432292153</v>
      </c>
      <c r="DN201" s="387">
        <v>3463.6708432292153</v>
      </c>
      <c r="DO201" s="387">
        <v>3463.6708432292153</v>
      </c>
      <c r="DP201" s="387">
        <v>3463.6708432292153</v>
      </c>
      <c r="DQ201" s="387">
        <v>3463.6708432292153</v>
      </c>
      <c r="DR201" s="387">
        <v>3463.6708432292153</v>
      </c>
      <c r="DS201" s="387">
        <v>3463.6708432292153</v>
      </c>
      <c r="DT201" s="387">
        <v>3463.6708432292153</v>
      </c>
      <c r="DU201" s="387">
        <v>3463.6708432292153</v>
      </c>
      <c r="DV201" s="387">
        <v>3463.6708432292153</v>
      </c>
      <c r="DW201" s="387">
        <v>3463.6708432292153</v>
      </c>
      <c r="DX201" s="387">
        <v>3463.6708432292153</v>
      </c>
      <c r="DY201" s="387">
        <v>3463.6708432292153</v>
      </c>
      <c r="DZ201" s="387">
        <v>3463.6708432292153</v>
      </c>
      <c r="EA201" s="387">
        <v>3463.6708432292153</v>
      </c>
      <c r="EB201" s="387">
        <v>3463.6708432292153</v>
      </c>
      <c r="EC201" s="387">
        <v>3463.6708432292153</v>
      </c>
      <c r="ED201" s="387">
        <v>3463.6708432292153</v>
      </c>
      <c r="EE201" s="387">
        <v>3463.6708432292153</v>
      </c>
      <c r="EF201" s="387">
        <v>3463.6708432292153</v>
      </c>
      <c r="EG201" s="387">
        <v>3463.6708432292153</v>
      </c>
      <c r="EH201" s="387">
        <v>3463.6708432292153</v>
      </c>
      <c r="EI201" s="387">
        <v>3463.6708432292153</v>
      </c>
      <c r="EJ201" s="387">
        <v>3463.6708432292153</v>
      </c>
      <c r="EK201" s="387">
        <v>3463.6708432292153</v>
      </c>
      <c r="EY201" s="386">
        <v>1245</v>
      </c>
      <c r="EZ201" s="386">
        <v>1248</v>
      </c>
      <c r="FA201" s="386">
        <v>1251</v>
      </c>
      <c r="FB201" s="386">
        <v>1254</v>
      </c>
      <c r="FC201" s="386">
        <v>1255.4999999999998</v>
      </c>
      <c r="FD201" s="386">
        <v>1272</v>
      </c>
      <c r="FE201" s="386">
        <v>1289</v>
      </c>
      <c r="FF201" s="386">
        <v>1306</v>
      </c>
      <c r="FG201" s="386">
        <v>1323</v>
      </c>
      <c r="FH201" s="386">
        <v>1340</v>
      </c>
      <c r="FI201" s="386">
        <v>1356</v>
      </c>
      <c r="FJ201" s="386">
        <v>1363</v>
      </c>
      <c r="FK201" s="386">
        <v>1370</v>
      </c>
      <c r="FL201" s="386">
        <v>1377</v>
      </c>
      <c r="FM201" s="386">
        <v>1384</v>
      </c>
      <c r="FN201" s="386">
        <v>1391</v>
      </c>
      <c r="FO201" s="386">
        <v>1398</v>
      </c>
      <c r="FP201" s="386">
        <v>1405</v>
      </c>
      <c r="FQ201" s="386">
        <v>1412</v>
      </c>
      <c r="FR201" s="386">
        <v>1419</v>
      </c>
      <c r="FS201" s="386">
        <v>1426</v>
      </c>
      <c r="FT201" s="386">
        <v>1433</v>
      </c>
      <c r="FU201" s="386">
        <v>1440</v>
      </c>
      <c r="FV201" s="386">
        <v>1447</v>
      </c>
      <c r="FW201" s="386">
        <v>1454</v>
      </c>
      <c r="FX201" s="386">
        <v>1461</v>
      </c>
      <c r="FY201" s="386">
        <v>1468</v>
      </c>
      <c r="FZ201" s="386">
        <v>1475</v>
      </c>
      <c r="GA201" s="386">
        <v>1482</v>
      </c>
      <c r="GB201" s="386">
        <v>1489</v>
      </c>
      <c r="GC201" s="386">
        <v>1495.8000000000002</v>
      </c>
      <c r="GD201" s="387">
        <v>1495.8000000000002</v>
      </c>
      <c r="GE201" s="387">
        <v>1495.8000000000002</v>
      </c>
      <c r="GF201" s="387">
        <v>1495.8000000000002</v>
      </c>
      <c r="GG201" s="387">
        <v>1495.8000000000002</v>
      </c>
      <c r="GH201" s="387">
        <v>1495.8000000000002</v>
      </c>
      <c r="GI201" s="387">
        <v>1495.8000000000002</v>
      </c>
      <c r="GJ201" s="387">
        <v>1495.8000000000002</v>
      </c>
      <c r="GK201" s="387">
        <v>1495.8000000000002</v>
      </c>
      <c r="GL201" s="387">
        <v>1495.8000000000002</v>
      </c>
      <c r="GM201" s="387">
        <v>1495.8000000000002</v>
      </c>
      <c r="GN201" s="387">
        <v>1495.8000000000002</v>
      </c>
      <c r="GO201" s="387">
        <v>1495.8000000000002</v>
      </c>
      <c r="GP201" s="387">
        <v>1495.8000000000002</v>
      </c>
      <c r="GQ201" s="387">
        <v>1495.8000000000002</v>
      </c>
      <c r="GR201" s="387">
        <v>1495.8000000000002</v>
      </c>
      <c r="GS201" s="387">
        <v>1495.8000000000002</v>
      </c>
      <c r="GT201" s="387">
        <v>1495.8000000000002</v>
      </c>
      <c r="GU201" s="387">
        <v>1495.8000000000002</v>
      </c>
      <c r="GV201" s="387">
        <v>1495.8000000000002</v>
      </c>
      <c r="GW201" s="387">
        <v>1495.8000000000002</v>
      </c>
      <c r="GX201" s="387">
        <v>1495.8000000000002</v>
      </c>
      <c r="GY201" s="387">
        <v>1495.8000000000002</v>
      </c>
      <c r="GZ201" s="387">
        <v>1495.8000000000002</v>
      </c>
      <c r="HA201" s="387">
        <v>1495.8000000000002</v>
      </c>
      <c r="HB201" s="387">
        <v>1495.8000000000002</v>
      </c>
      <c r="HC201" s="387">
        <v>1495.8000000000002</v>
      </c>
      <c r="HD201" s="387">
        <v>1495.8000000000002</v>
      </c>
      <c r="HE201" s="387">
        <v>1495.8000000000002</v>
      </c>
      <c r="HS201" s="394">
        <v>2.9886838926229107</v>
      </c>
      <c r="HT201" s="394">
        <v>2.9886838926229107</v>
      </c>
      <c r="HU201" s="394">
        <v>2.9886838926229107</v>
      </c>
      <c r="HV201" s="394">
        <v>2.9886838926229107</v>
      </c>
      <c r="HW201" s="394">
        <v>2.9886838926229107</v>
      </c>
      <c r="HX201" s="394">
        <v>2.9862503411668642</v>
      </c>
      <c r="HY201" s="394">
        <v>2.9838187712427904</v>
      </c>
      <c r="HZ201" s="394">
        <v>2.981389181237216</v>
      </c>
      <c r="IA201" s="394">
        <v>2.9789615695379825</v>
      </c>
      <c r="IB201" s="394">
        <v>2.9765359345342448</v>
      </c>
      <c r="IC201" s="394">
        <v>2.9741015997644666</v>
      </c>
      <c r="ID201" s="394">
        <v>2.9716692558948163</v>
      </c>
      <c r="IE201" s="394">
        <v>2.9692389012970528</v>
      </c>
      <c r="IF201" s="394">
        <v>2.9668105343442668</v>
      </c>
      <c r="IG201" s="394">
        <v>2.9643841534108799</v>
      </c>
      <c r="IH201" s="394">
        <v>2.9594113134816493</v>
      </c>
      <c r="II201" s="394">
        <v>2.9544468156348493</v>
      </c>
      <c r="IJ201" s="394">
        <v>2.9494906458763945</v>
      </c>
      <c r="IK201" s="394">
        <v>2.9445427902356784</v>
      </c>
      <c r="IL201" s="394">
        <v>2.9396032347655279</v>
      </c>
      <c r="IM201" s="394">
        <v>2.9346391331601027</v>
      </c>
      <c r="IN201" s="394">
        <v>2.9296834144222901</v>
      </c>
      <c r="IO201" s="394">
        <v>2.924736064395959</v>
      </c>
      <c r="IP201" s="394">
        <v>2.9197970689488852</v>
      </c>
      <c r="IQ201" s="394">
        <v>2.9148664139727098</v>
      </c>
      <c r="IR201" s="394">
        <v>2.9098788504516984</v>
      </c>
      <c r="IS201" s="394">
        <v>2.9048998210404338</v>
      </c>
      <c r="IT201" s="394">
        <v>2.8999293111363902</v>
      </c>
      <c r="IU201" s="394">
        <v>2.8949673061620271</v>
      </c>
      <c r="IV201" s="394">
        <v>2.8900137915647486</v>
      </c>
      <c r="IW201" s="394">
        <v>2.8899154576163522</v>
      </c>
      <c r="IX201" s="394">
        <v>2.8898171270138096</v>
      </c>
      <c r="IY201" s="394">
        <v>2.889718799757008</v>
      </c>
      <c r="IZ201" s="394">
        <v>2.8896204758458333</v>
      </c>
      <c r="JA201" s="394">
        <v>2.8895221552801709</v>
      </c>
      <c r="JB201" s="394">
        <v>2.8895221552801709</v>
      </c>
      <c r="JC201" s="394">
        <v>2.8895221552801709</v>
      </c>
      <c r="JD201" s="394">
        <v>2.8895221552801709</v>
      </c>
      <c r="JE201" s="394">
        <v>2.8895221552801709</v>
      </c>
      <c r="JF201" s="394">
        <v>2.8895221552801709</v>
      </c>
      <c r="JG201" s="394">
        <v>2.8895221552801709</v>
      </c>
      <c r="JH201" s="394">
        <v>2.8895221552801709</v>
      </c>
      <c r="JI201" s="394">
        <v>2.8895221552801709</v>
      </c>
      <c r="JJ201" s="394">
        <v>2.8895221552801709</v>
      </c>
      <c r="JK201" s="394">
        <v>2.8895221552801709</v>
      </c>
      <c r="JL201" s="394">
        <v>2.8895221552801709</v>
      </c>
      <c r="JM201" s="394">
        <v>2.8895221552801709</v>
      </c>
      <c r="JN201" s="394">
        <v>2.8895221552801709</v>
      </c>
      <c r="JO201" s="394">
        <v>2.8895221552801709</v>
      </c>
      <c r="JP201" s="394">
        <v>2.8895221552801709</v>
      </c>
      <c r="JQ201" s="394">
        <v>2.8895221552801709</v>
      </c>
      <c r="JR201" s="394">
        <v>2.8895221552801709</v>
      </c>
      <c r="JS201" s="394">
        <v>2.8895221552801709</v>
      </c>
      <c r="JT201" s="394">
        <v>2.8895221552801709</v>
      </c>
      <c r="JU201" s="394">
        <v>2.8895221552801709</v>
      </c>
      <c r="JV201" s="394">
        <v>2.8895221552801709</v>
      </c>
      <c r="JW201" s="394">
        <v>2.8895221552801709</v>
      </c>
      <c r="JX201" s="394">
        <v>2.8895221552801709</v>
      </c>
      <c r="JY201" s="394">
        <v>2.8895221552801709</v>
      </c>
      <c r="JZ201" s="394">
        <v>2.8895221552801709</v>
      </c>
      <c r="KA201" s="394">
        <v>2.8895221552801709</v>
      </c>
      <c r="KB201" s="394">
        <v>2.8895221552801709</v>
      </c>
      <c r="KC201" s="394">
        <v>2.8895221552801709</v>
      </c>
    </row>
    <row r="202" spans="1:289" x14ac:dyDescent="0.25">
      <c r="A202" s="383">
        <v>193</v>
      </c>
      <c r="B202" s="384" t="s">
        <v>859</v>
      </c>
      <c r="C202" s="385" t="s">
        <v>142</v>
      </c>
      <c r="D202" s="385" t="s">
        <v>142</v>
      </c>
      <c r="E202" s="129">
        <v>2052</v>
      </c>
      <c r="F202" s="386">
        <v>1755.9953</v>
      </c>
      <c r="G202" s="386">
        <v>1752.8735182337996</v>
      </c>
      <c r="H202" s="386">
        <v>1749.7572863237951</v>
      </c>
      <c r="I202" s="386">
        <v>1746.6465944035365</v>
      </c>
      <c r="J202" s="386">
        <v>1743.5414326241137</v>
      </c>
      <c r="K202" s="386">
        <v>1743.5414326241137</v>
      </c>
      <c r="L202" s="386">
        <v>1743.5414326241137</v>
      </c>
      <c r="M202" s="386">
        <v>1743.5414326241137</v>
      </c>
      <c r="N202" s="386">
        <v>1743.5414326241137</v>
      </c>
      <c r="O202" s="386">
        <v>1743.5414326241137</v>
      </c>
      <c r="P202" s="386">
        <v>1743.5414326241137</v>
      </c>
      <c r="Q202" s="386">
        <v>1743.5414326241137</v>
      </c>
      <c r="R202" s="386">
        <v>1743.5414326241137</v>
      </c>
      <c r="S202" s="386">
        <v>1743.5414326241137</v>
      </c>
      <c r="T202" s="386">
        <v>1743.5414326241137</v>
      </c>
      <c r="U202" s="386">
        <v>1743.5414326241137</v>
      </c>
      <c r="V202" s="386">
        <v>1743.5414326241137</v>
      </c>
      <c r="W202" s="386">
        <v>1743.5414326241137</v>
      </c>
      <c r="X202" s="386">
        <v>1743.5414326241137</v>
      </c>
      <c r="Y202" s="386">
        <v>1743.5414326241137</v>
      </c>
      <c r="Z202" s="386">
        <v>1743.5414326241137</v>
      </c>
      <c r="AA202" s="386">
        <v>1743.5414326241137</v>
      </c>
      <c r="AB202" s="386">
        <v>1743.5414326241137</v>
      </c>
      <c r="AC202" s="386">
        <v>1743.5414326241137</v>
      </c>
      <c r="AD202" s="386">
        <v>1743.5414326241137</v>
      </c>
      <c r="AE202" s="386">
        <v>1743.5414326241137</v>
      </c>
      <c r="AF202" s="386">
        <v>1743.5414326241137</v>
      </c>
      <c r="AG202" s="386">
        <v>1743.5414326241137</v>
      </c>
      <c r="AH202" s="386">
        <v>1743.5414326241137</v>
      </c>
      <c r="AI202" s="386">
        <v>1743.5414326241137</v>
      </c>
      <c r="AJ202" s="386">
        <v>1743.5414326241137</v>
      </c>
      <c r="AK202" s="386">
        <v>1743.5414326241137</v>
      </c>
      <c r="AL202" s="386">
        <v>1743.5414326241137</v>
      </c>
      <c r="AM202" s="386">
        <v>1743.5414326241137</v>
      </c>
      <c r="AN202" s="386">
        <v>1743.5414326241137</v>
      </c>
      <c r="AO202" s="387">
        <v>1743.5414326241137</v>
      </c>
      <c r="AP202" s="387">
        <v>1743.5414326241137</v>
      </c>
      <c r="AQ202" s="387">
        <v>1743.5414326241137</v>
      </c>
      <c r="AR202" s="387">
        <v>1743.5414326241137</v>
      </c>
      <c r="AS202" s="387">
        <v>1743.5414326241137</v>
      </c>
      <c r="AT202" s="387">
        <v>1743.5414326241137</v>
      </c>
      <c r="AU202" s="387">
        <v>1743.5414326241137</v>
      </c>
      <c r="AV202" s="387">
        <v>1743.5414326241137</v>
      </c>
      <c r="AW202" s="387">
        <v>1743.5414326241137</v>
      </c>
      <c r="AX202" s="387">
        <v>1743.5414326241137</v>
      </c>
      <c r="AY202" s="387">
        <v>1743.5414326241137</v>
      </c>
      <c r="AZ202" s="387">
        <v>1743.5414326241137</v>
      </c>
      <c r="BA202" s="387">
        <v>1743.5414326241137</v>
      </c>
      <c r="BB202" s="387">
        <v>1743.5414326241137</v>
      </c>
      <c r="BC202" s="387">
        <v>1743.5414326241137</v>
      </c>
      <c r="BD202" s="387">
        <v>1743.5414326241137</v>
      </c>
      <c r="BE202" s="387">
        <v>1743.5414326241137</v>
      </c>
      <c r="BF202" s="387">
        <v>1743.5414326241137</v>
      </c>
      <c r="BG202" s="387">
        <v>1743.5414326241137</v>
      </c>
      <c r="BH202" s="387">
        <v>1743.5414326241137</v>
      </c>
      <c r="BI202" s="387">
        <v>1743.5414326241137</v>
      </c>
      <c r="BJ202" s="387">
        <v>1743.5414326241137</v>
      </c>
      <c r="BK202" s="387">
        <v>1743.5414326241137</v>
      </c>
      <c r="BL202" s="387">
        <v>1743.5414326241137</v>
      </c>
      <c r="BM202" s="387">
        <v>1743.5414326241137</v>
      </c>
      <c r="BN202" s="387">
        <v>1743.5414326241137</v>
      </c>
      <c r="BO202" s="387">
        <v>1743.5414326241137</v>
      </c>
      <c r="BP202" s="387">
        <v>1743.5414326241137</v>
      </c>
      <c r="CA202" s="386">
        <v>5640</v>
      </c>
      <c r="CB202" s="386">
        <v>5629.9732936862802</v>
      </c>
      <c r="CC202" s="386">
        <v>5619.9644126987132</v>
      </c>
      <c r="CD202" s="386">
        <v>5609.9733253477052</v>
      </c>
      <c r="CE202" s="386">
        <v>5600</v>
      </c>
      <c r="CF202" s="386">
        <v>5607.3215968507802</v>
      </c>
      <c r="CG202" s="386">
        <v>5614.6527661623541</v>
      </c>
      <c r="CH202" s="386">
        <v>5621.9935204500252</v>
      </c>
      <c r="CI202" s="386">
        <v>5629.3438722454603</v>
      </c>
      <c r="CJ202" s="386">
        <v>5636.7038340967083</v>
      </c>
      <c r="CK202" s="386">
        <v>5644.0255552890621</v>
      </c>
      <c r="CL202" s="386">
        <v>5651.3567869334101</v>
      </c>
      <c r="CM202" s="386">
        <v>5658.697541383227</v>
      </c>
      <c r="CN202" s="386">
        <v>5666.0478310080334</v>
      </c>
      <c r="CO202" s="386">
        <v>5673.4076681934166</v>
      </c>
      <c r="CP202" s="386">
        <v>5673.4076681934166</v>
      </c>
      <c r="CQ202" s="386">
        <v>5673.4076681934166</v>
      </c>
      <c r="CR202" s="386">
        <v>5673.4076681934166</v>
      </c>
      <c r="CS202" s="386">
        <v>5673.4076681934166</v>
      </c>
      <c r="CT202" s="386">
        <v>5673.4076681934166</v>
      </c>
      <c r="CU202" s="386">
        <v>5673.4076681934166</v>
      </c>
      <c r="CV202" s="386">
        <v>5673.4076681934166</v>
      </c>
      <c r="CW202" s="386">
        <v>5673.4076681934166</v>
      </c>
      <c r="CX202" s="386">
        <v>5673.4076681934166</v>
      </c>
      <c r="CY202" s="386">
        <v>5673.4076681934166</v>
      </c>
      <c r="CZ202" s="386">
        <v>5673.4076681934166</v>
      </c>
      <c r="DA202" s="386">
        <v>5673.4076681934166</v>
      </c>
      <c r="DB202" s="386">
        <v>5673.4076681934166</v>
      </c>
      <c r="DC202" s="386">
        <v>5673.4076681934166</v>
      </c>
      <c r="DD202" s="386">
        <v>5673.4076681934166</v>
      </c>
      <c r="DE202" s="386">
        <v>5673.4076681934166</v>
      </c>
      <c r="DF202" s="386">
        <v>5673.4076681934166</v>
      </c>
      <c r="DG202" s="386">
        <v>5673.4076681934166</v>
      </c>
      <c r="DH202" s="386">
        <v>5673.4076681934166</v>
      </c>
      <c r="DI202" s="386">
        <v>5673.4076681934166</v>
      </c>
      <c r="DJ202" s="387">
        <v>5673.4076681934166</v>
      </c>
      <c r="DK202" s="387">
        <v>5673.4076681934166</v>
      </c>
      <c r="DL202" s="387">
        <v>5673.4076681934166</v>
      </c>
      <c r="DM202" s="387">
        <v>5673.4076681934166</v>
      </c>
      <c r="DN202" s="387">
        <v>5673.4076681934166</v>
      </c>
      <c r="DO202" s="387">
        <v>5673.4076681934166</v>
      </c>
      <c r="DP202" s="387">
        <v>5673.4076681934166</v>
      </c>
      <c r="DQ202" s="387">
        <v>5673.4076681934166</v>
      </c>
      <c r="DR202" s="387">
        <v>5673.4076681934166</v>
      </c>
      <c r="DS202" s="387">
        <v>5673.4076681934166</v>
      </c>
      <c r="DT202" s="387">
        <v>5673.4076681934166</v>
      </c>
      <c r="DU202" s="387">
        <v>5673.4076681934166</v>
      </c>
      <c r="DV202" s="387">
        <v>5673.4076681934166</v>
      </c>
      <c r="DW202" s="387">
        <v>5673.4076681934166</v>
      </c>
      <c r="DX202" s="387">
        <v>5673.4076681934166</v>
      </c>
      <c r="DY202" s="387">
        <v>5673.4076681934166</v>
      </c>
      <c r="DZ202" s="387">
        <v>5673.4076681934166</v>
      </c>
      <c r="EA202" s="387">
        <v>5673.4076681934166</v>
      </c>
      <c r="EB202" s="387">
        <v>5673.4076681934166</v>
      </c>
      <c r="EC202" s="387">
        <v>5673.4076681934166</v>
      </c>
      <c r="ED202" s="387">
        <v>5673.4076681934166</v>
      </c>
      <c r="EE202" s="387">
        <v>5673.4076681934166</v>
      </c>
      <c r="EF202" s="387">
        <v>5673.4076681934166</v>
      </c>
      <c r="EG202" s="387">
        <v>5673.4076681934166</v>
      </c>
      <c r="EH202" s="387">
        <v>5673.4076681934166</v>
      </c>
      <c r="EI202" s="387">
        <v>5673.4076681934166</v>
      </c>
      <c r="EJ202" s="387">
        <v>5673.4076681934166</v>
      </c>
      <c r="EK202" s="387">
        <v>5673.4076681934166</v>
      </c>
      <c r="EY202" s="386">
        <v>386</v>
      </c>
      <c r="EZ202" s="386">
        <v>389</v>
      </c>
      <c r="FA202" s="386">
        <v>392</v>
      </c>
      <c r="FB202" s="386">
        <v>395</v>
      </c>
      <c r="FC202" s="386">
        <v>396.09999999999997</v>
      </c>
      <c r="FD202" s="386">
        <v>402</v>
      </c>
      <c r="FE202" s="386">
        <v>408</v>
      </c>
      <c r="FF202" s="386">
        <v>414</v>
      </c>
      <c r="FG202" s="386">
        <v>420</v>
      </c>
      <c r="FH202" s="386">
        <v>426</v>
      </c>
      <c r="FI202" s="386">
        <v>430.20000000000005</v>
      </c>
      <c r="FJ202" s="386">
        <v>435</v>
      </c>
      <c r="FK202" s="386">
        <v>440</v>
      </c>
      <c r="FL202" s="386">
        <v>445</v>
      </c>
      <c r="FM202" s="386">
        <v>450</v>
      </c>
      <c r="FN202" s="386">
        <v>455</v>
      </c>
      <c r="FO202" s="386">
        <v>460</v>
      </c>
      <c r="FP202" s="386">
        <v>465</v>
      </c>
      <c r="FQ202" s="386">
        <v>470</v>
      </c>
      <c r="FR202" s="386">
        <v>475</v>
      </c>
      <c r="FS202" s="386">
        <v>480</v>
      </c>
      <c r="FT202" s="386">
        <v>485</v>
      </c>
      <c r="FU202" s="386">
        <v>490</v>
      </c>
      <c r="FV202" s="386">
        <v>495</v>
      </c>
      <c r="FW202" s="386">
        <v>500</v>
      </c>
      <c r="FX202" s="386">
        <v>505</v>
      </c>
      <c r="FY202" s="386">
        <v>510</v>
      </c>
      <c r="FZ202" s="386">
        <v>515</v>
      </c>
      <c r="GA202" s="386">
        <v>520</v>
      </c>
      <c r="GB202" s="386">
        <v>525</v>
      </c>
      <c r="GC202" s="386">
        <v>526.70000000000005</v>
      </c>
      <c r="GD202" s="387">
        <v>526.70000000000005</v>
      </c>
      <c r="GE202" s="387">
        <v>526.70000000000005</v>
      </c>
      <c r="GF202" s="387">
        <v>526.70000000000005</v>
      </c>
      <c r="GG202" s="387">
        <v>526.70000000000005</v>
      </c>
      <c r="GH202" s="387">
        <v>526.70000000000005</v>
      </c>
      <c r="GI202" s="387">
        <v>526.70000000000005</v>
      </c>
      <c r="GJ202" s="387">
        <v>526.70000000000005</v>
      </c>
      <c r="GK202" s="387">
        <v>526.70000000000005</v>
      </c>
      <c r="GL202" s="387">
        <v>526.70000000000005</v>
      </c>
      <c r="GM202" s="387">
        <v>526.70000000000005</v>
      </c>
      <c r="GN202" s="387">
        <v>526.70000000000005</v>
      </c>
      <c r="GO202" s="387">
        <v>526.70000000000005</v>
      </c>
      <c r="GP202" s="387">
        <v>526.70000000000005</v>
      </c>
      <c r="GQ202" s="387">
        <v>526.70000000000005</v>
      </c>
      <c r="GR202" s="387">
        <v>526.70000000000005</v>
      </c>
      <c r="GS202" s="387">
        <v>526.70000000000005</v>
      </c>
      <c r="GT202" s="387">
        <v>526.70000000000005</v>
      </c>
      <c r="GU202" s="387">
        <v>526.70000000000005</v>
      </c>
      <c r="GV202" s="387">
        <v>526.70000000000005</v>
      </c>
      <c r="GW202" s="387">
        <v>526.70000000000005</v>
      </c>
      <c r="GX202" s="387">
        <v>526.70000000000005</v>
      </c>
      <c r="GY202" s="387">
        <v>526.70000000000005</v>
      </c>
      <c r="GZ202" s="387">
        <v>526.70000000000005</v>
      </c>
      <c r="HA202" s="387">
        <v>526.70000000000005</v>
      </c>
      <c r="HB202" s="387">
        <v>526.70000000000005</v>
      </c>
      <c r="HC202" s="387">
        <v>526.70000000000005</v>
      </c>
      <c r="HD202" s="387">
        <v>526.70000000000005</v>
      </c>
      <c r="HE202" s="387">
        <v>526.70000000000005</v>
      </c>
      <c r="HS202" s="394">
        <v>3.2118536991528392</v>
      </c>
      <c r="HT202" s="394">
        <v>3.2118536991528388</v>
      </c>
      <c r="HU202" s="394">
        <v>3.2118536991528384</v>
      </c>
      <c r="HV202" s="394">
        <v>3.2118536991528379</v>
      </c>
      <c r="HW202" s="394">
        <v>3.2118536991528392</v>
      </c>
      <c r="HX202" s="394">
        <v>3.2160529666401398</v>
      </c>
      <c r="HY202" s="394">
        <v>3.2202577243673711</v>
      </c>
      <c r="HZ202" s="394">
        <v>3.2244679795126259</v>
      </c>
      <c r="IA202" s="394">
        <v>3.2286837392633836</v>
      </c>
      <c r="IB202" s="394">
        <v>3.2329050108165185</v>
      </c>
      <c r="IC202" s="394">
        <v>3.237104349619345</v>
      </c>
      <c r="ID202" s="394">
        <v>3.2413091430972458</v>
      </c>
      <c r="IE202" s="394">
        <v>3.2455193983354986</v>
      </c>
      <c r="IF202" s="394">
        <v>3.2497351224285844</v>
      </c>
      <c r="IG202" s="394">
        <v>3.2539563224801977</v>
      </c>
      <c r="IH202" s="394">
        <v>3.2539563224801977</v>
      </c>
      <c r="II202" s="394">
        <v>3.2539563224801977</v>
      </c>
      <c r="IJ202" s="394">
        <v>3.2539563224801977</v>
      </c>
      <c r="IK202" s="394">
        <v>3.2539563224801977</v>
      </c>
      <c r="IL202" s="394">
        <v>3.2539563224801977</v>
      </c>
      <c r="IM202" s="394">
        <v>3.2539563224801977</v>
      </c>
      <c r="IN202" s="394">
        <v>3.2539563224801977</v>
      </c>
      <c r="IO202" s="394">
        <v>3.2539563224801977</v>
      </c>
      <c r="IP202" s="394">
        <v>3.2539563224801977</v>
      </c>
      <c r="IQ202" s="394">
        <v>3.2539563224801977</v>
      </c>
      <c r="IR202" s="394">
        <v>3.2539563224801977</v>
      </c>
      <c r="IS202" s="394">
        <v>3.2539563224801977</v>
      </c>
      <c r="IT202" s="394">
        <v>3.2539563224801977</v>
      </c>
      <c r="IU202" s="394">
        <v>3.2539563224801977</v>
      </c>
      <c r="IV202" s="394">
        <v>3.2539563224801977</v>
      </c>
      <c r="IW202" s="394">
        <v>3.2539563224801977</v>
      </c>
      <c r="IX202" s="394">
        <v>3.2539563224801977</v>
      </c>
      <c r="IY202" s="394">
        <v>3.2539563224801977</v>
      </c>
      <c r="IZ202" s="394">
        <v>3.2539563224801977</v>
      </c>
      <c r="JA202" s="394">
        <v>3.2539563224801977</v>
      </c>
      <c r="JB202" s="394">
        <v>3.2539563224801977</v>
      </c>
      <c r="JC202" s="394">
        <v>3.2539563224801977</v>
      </c>
      <c r="JD202" s="394">
        <v>3.2539563224801977</v>
      </c>
      <c r="JE202" s="394">
        <v>3.2539563224801977</v>
      </c>
      <c r="JF202" s="394">
        <v>3.2539563224801977</v>
      </c>
      <c r="JG202" s="394">
        <v>3.2539563224801977</v>
      </c>
      <c r="JH202" s="394">
        <v>3.2539563224801977</v>
      </c>
      <c r="JI202" s="394">
        <v>3.2539563224801977</v>
      </c>
      <c r="JJ202" s="394">
        <v>3.2539563224801977</v>
      </c>
      <c r="JK202" s="394">
        <v>3.2539563224801977</v>
      </c>
      <c r="JL202" s="394">
        <v>3.2539563224801977</v>
      </c>
      <c r="JM202" s="394">
        <v>3.2539563224801977</v>
      </c>
      <c r="JN202" s="394">
        <v>3.2539563224801977</v>
      </c>
      <c r="JO202" s="394">
        <v>3.2539563224801977</v>
      </c>
      <c r="JP202" s="394">
        <v>3.2539563224801977</v>
      </c>
      <c r="JQ202" s="394">
        <v>3.2539563224801977</v>
      </c>
      <c r="JR202" s="394">
        <v>3.2539563224801977</v>
      </c>
      <c r="JS202" s="394">
        <v>3.2539563224801977</v>
      </c>
      <c r="JT202" s="394">
        <v>3.2539563224801977</v>
      </c>
      <c r="JU202" s="394">
        <v>3.2539563224801977</v>
      </c>
      <c r="JV202" s="394">
        <v>3.2539563224801977</v>
      </c>
      <c r="JW202" s="394">
        <v>3.2539563224801977</v>
      </c>
      <c r="JX202" s="394">
        <v>3.2539563224801977</v>
      </c>
      <c r="JY202" s="394">
        <v>3.2539563224801977</v>
      </c>
      <c r="JZ202" s="394">
        <v>3.2539563224801977</v>
      </c>
      <c r="KA202" s="394">
        <v>3.2539563224801977</v>
      </c>
      <c r="KB202" s="394">
        <v>3.2539563224801977</v>
      </c>
      <c r="KC202" s="394">
        <v>3.2539563224801977</v>
      </c>
    </row>
    <row r="203" spans="1:289" x14ac:dyDescent="0.25">
      <c r="A203" s="383">
        <v>194</v>
      </c>
      <c r="B203" s="384" t="s">
        <v>859</v>
      </c>
      <c r="C203" s="385" t="s">
        <v>142</v>
      </c>
      <c r="D203" s="385" t="s">
        <v>142</v>
      </c>
      <c r="E203" s="129">
        <v>2052</v>
      </c>
      <c r="F203" s="386">
        <v>1985.2800999999999</v>
      </c>
      <c r="G203" s="386">
        <v>2015.8115098340024</v>
      </c>
      <c r="H203" s="386">
        <v>2046.8124589468462</v>
      </c>
      <c r="I203" s="386">
        <v>2078.2901683327655</v>
      </c>
      <c r="J203" s="386">
        <v>2110.2519700368903</v>
      </c>
      <c r="K203" s="386">
        <v>2118.9969532386767</v>
      </c>
      <c r="L203" s="386">
        <v>2127.7781760612693</v>
      </c>
      <c r="M203" s="386">
        <v>2136.5957886833576</v>
      </c>
      <c r="N203" s="386">
        <v>2145.4499419059784</v>
      </c>
      <c r="O203" s="386">
        <v>2154.3407871550953</v>
      </c>
      <c r="P203" s="386">
        <v>2163.2565219739704</v>
      </c>
      <c r="Q203" s="386">
        <v>2172.2091545426515</v>
      </c>
      <c r="R203" s="386">
        <v>2181.1988375623982</v>
      </c>
      <c r="S203" s="386">
        <v>2190.2257243664244</v>
      </c>
      <c r="T203" s="386">
        <v>2199.2899689225119</v>
      </c>
      <c r="U203" s="386">
        <v>2207.4741141033683</v>
      </c>
      <c r="V203" s="386">
        <v>2215.6887146735949</v>
      </c>
      <c r="W203" s="386">
        <v>2223.9338839658271</v>
      </c>
      <c r="X203" s="386">
        <v>2232.209735734441</v>
      </c>
      <c r="Y203" s="386">
        <v>2240.5163841571243</v>
      </c>
      <c r="Z203" s="386">
        <v>2247.8226868750057</v>
      </c>
      <c r="AA203" s="386">
        <v>2255.1528153768818</v>
      </c>
      <c r="AB203" s="386">
        <v>2262.5068473584083</v>
      </c>
      <c r="AC203" s="386">
        <v>2269.8848607686064</v>
      </c>
      <c r="AD203" s="386">
        <v>2277.2869338106884</v>
      </c>
      <c r="AE203" s="386">
        <v>2287.1072650359833</v>
      </c>
      <c r="AF203" s="386">
        <v>2296.9699444186149</v>
      </c>
      <c r="AG203" s="386">
        <v>2306.8751545762966</v>
      </c>
      <c r="AH203" s="386">
        <v>2316.8230789142426</v>
      </c>
      <c r="AI203" s="386">
        <v>2326.813901628565</v>
      </c>
      <c r="AJ203" s="386">
        <v>2336.0282468376463</v>
      </c>
      <c r="AK203" s="386">
        <v>2345.2790814959149</v>
      </c>
      <c r="AL203" s="386">
        <v>2354.5665501041326</v>
      </c>
      <c r="AM203" s="386">
        <v>2363.8907977352947</v>
      </c>
      <c r="AN203" s="386">
        <v>2373.251970036893</v>
      </c>
      <c r="AO203" s="387">
        <v>2373.251970036893</v>
      </c>
      <c r="AP203" s="387">
        <v>2373.251970036893</v>
      </c>
      <c r="AQ203" s="387">
        <v>2373.251970036893</v>
      </c>
      <c r="AR203" s="387">
        <v>2373.251970036893</v>
      </c>
      <c r="AS203" s="387">
        <v>2373.251970036893</v>
      </c>
      <c r="AT203" s="387">
        <v>2373.251970036893</v>
      </c>
      <c r="AU203" s="387">
        <v>2373.251970036893</v>
      </c>
      <c r="AV203" s="387">
        <v>2373.251970036893</v>
      </c>
      <c r="AW203" s="387">
        <v>2373.251970036893</v>
      </c>
      <c r="AX203" s="387">
        <v>2373.251970036893</v>
      </c>
      <c r="AY203" s="387">
        <v>2373.251970036893</v>
      </c>
      <c r="AZ203" s="387">
        <v>2373.251970036893</v>
      </c>
      <c r="BA203" s="387">
        <v>2373.251970036893</v>
      </c>
      <c r="BB203" s="387">
        <v>2373.251970036893</v>
      </c>
      <c r="BC203" s="387">
        <v>2373.251970036893</v>
      </c>
      <c r="BD203" s="387">
        <v>2373.251970036893</v>
      </c>
      <c r="BE203" s="387">
        <v>2373.251970036893</v>
      </c>
      <c r="BF203" s="387">
        <v>2373.251970036893</v>
      </c>
      <c r="BG203" s="387">
        <v>2373.251970036893</v>
      </c>
      <c r="BH203" s="387">
        <v>2373.251970036893</v>
      </c>
      <c r="BI203" s="387">
        <v>2373.251970036893</v>
      </c>
      <c r="BJ203" s="387">
        <v>2373.251970036893</v>
      </c>
      <c r="BK203" s="387">
        <v>2373.251970036893</v>
      </c>
      <c r="BL203" s="387">
        <v>2373.251970036893</v>
      </c>
      <c r="BM203" s="387">
        <v>2373.251970036893</v>
      </c>
      <c r="BN203" s="387">
        <v>2373.251970036893</v>
      </c>
      <c r="BO203" s="387">
        <v>2373.251970036893</v>
      </c>
      <c r="BP203" s="387">
        <v>2373.251970036893</v>
      </c>
      <c r="CA203" s="386">
        <v>6690</v>
      </c>
      <c r="CB203" s="386">
        <v>6792.6148230242579</v>
      </c>
      <c r="CC203" s="386">
        <v>6896.8036074691881</v>
      </c>
      <c r="CD203" s="386">
        <v>7002.590495602748</v>
      </c>
      <c r="CE203" s="386">
        <v>7110</v>
      </c>
      <c r="CF203" s="386">
        <v>7110.2104413835141</v>
      </c>
      <c r="CG203" s="386">
        <v>7110.4208889956608</v>
      </c>
      <c r="CH203" s="386">
        <v>7110.6313428366248</v>
      </c>
      <c r="CI203" s="386">
        <v>7110.8418029065897</v>
      </c>
      <c r="CJ203" s="386">
        <v>7111.0522692057384</v>
      </c>
      <c r="CK203" s="386">
        <v>7110.6131357498407</v>
      </c>
      <c r="CL203" s="386">
        <v>7110.1740294120382</v>
      </c>
      <c r="CM203" s="386">
        <v>7109.7349501906565</v>
      </c>
      <c r="CN203" s="386">
        <v>7109.2958980840203</v>
      </c>
      <c r="CO203" s="386">
        <v>7108.8568730904572</v>
      </c>
      <c r="CP203" s="386">
        <v>7103.4394409764382</v>
      </c>
      <c r="CQ203" s="386">
        <v>7098.0261373139037</v>
      </c>
      <c r="CR203" s="386">
        <v>7092.6169589566925</v>
      </c>
      <c r="CS203" s="386">
        <v>7087.2119027610424</v>
      </c>
      <c r="CT203" s="386">
        <v>7081.810965585586</v>
      </c>
      <c r="CU203" s="386">
        <v>7072.4541011474666</v>
      </c>
      <c r="CV203" s="386">
        <v>7063.1095994951575</v>
      </c>
      <c r="CW203" s="386">
        <v>7053.7774442942891</v>
      </c>
      <c r="CX203" s="386">
        <v>7044.4576192320756</v>
      </c>
      <c r="CY203" s="386">
        <v>7035.1501080172839</v>
      </c>
      <c r="CZ203" s="386">
        <v>7032.4438682896462</v>
      </c>
      <c r="DA203" s="386">
        <v>7029.7386695822206</v>
      </c>
      <c r="DB203" s="386">
        <v>7027.0345114945549</v>
      </c>
      <c r="DC203" s="386">
        <v>7024.3313936263494</v>
      </c>
      <c r="DD203" s="386">
        <v>7021.6293155774583</v>
      </c>
      <c r="DE203" s="386">
        <v>7049.3649312057214</v>
      </c>
      <c r="DF203" s="386">
        <v>7077.2101032260562</v>
      </c>
      <c r="DG203" s="386">
        <v>7105.1652643890166</v>
      </c>
      <c r="DH203" s="386">
        <v>7133.2308491545336</v>
      </c>
      <c r="DI203" s="386">
        <v>7161.4072936986686</v>
      </c>
      <c r="DJ203" s="387">
        <v>7161.4072936986686</v>
      </c>
      <c r="DK203" s="387">
        <v>7161.4072936986686</v>
      </c>
      <c r="DL203" s="387">
        <v>7161.4072936986686</v>
      </c>
      <c r="DM203" s="387">
        <v>7161.4072936986686</v>
      </c>
      <c r="DN203" s="387">
        <v>7161.4072936986686</v>
      </c>
      <c r="DO203" s="387">
        <v>7161.4072936986686</v>
      </c>
      <c r="DP203" s="387">
        <v>7161.4072936986686</v>
      </c>
      <c r="DQ203" s="387">
        <v>7161.4072936986686</v>
      </c>
      <c r="DR203" s="387">
        <v>7161.4072936986686</v>
      </c>
      <c r="DS203" s="387">
        <v>7161.4072936986686</v>
      </c>
      <c r="DT203" s="387">
        <v>7161.4072936986686</v>
      </c>
      <c r="DU203" s="387">
        <v>7161.4072936986686</v>
      </c>
      <c r="DV203" s="387">
        <v>7161.4072936986686</v>
      </c>
      <c r="DW203" s="387">
        <v>7161.4072936986686</v>
      </c>
      <c r="DX203" s="387">
        <v>7161.4072936986686</v>
      </c>
      <c r="DY203" s="387">
        <v>7161.4072936986686</v>
      </c>
      <c r="DZ203" s="387">
        <v>7161.4072936986686</v>
      </c>
      <c r="EA203" s="387">
        <v>7161.4072936986686</v>
      </c>
      <c r="EB203" s="387">
        <v>7161.4072936986686</v>
      </c>
      <c r="EC203" s="387">
        <v>7161.4072936986686</v>
      </c>
      <c r="ED203" s="387">
        <v>7161.4072936986686</v>
      </c>
      <c r="EE203" s="387">
        <v>7161.4072936986686</v>
      </c>
      <c r="EF203" s="387">
        <v>7161.4072936986686</v>
      </c>
      <c r="EG203" s="387">
        <v>7161.4072936986686</v>
      </c>
      <c r="EH203" s="387">
        <v>7161.4072936986686</v>
      </c>
      <c r="EI203" s="387">
        <v>7161.4072936986686</v>
      </c>
      <c r="EJ203" s="387">
        <v>7161.4072936986686</v>
      </c>
      <c r="EK203" s="387">
        <v>7161.4072936986686</v>
      </c>
      <c r="EY203" s="386">
        <v>955</v>
      </c>
      <c r="EZ203" s="386">
        <v>963</v>
      </c>
      <c r="FA203" s="386">
        <v>971</v>
      </c>
      <c r="FB203" s="386">
        <v>979</v>
      </c>
      <c r="FC203" s="386">
        <v>986.2</v>
      </c>
      <c r="FD203" s="386">
        <v>998</v>
      </c>
      <c r="FE203" s="386">
        <v>1010</v>
      </c>
      <c r="FF203" s="386">
        <v>1022</v>
      </c>
      <c r="FG203" s="386">
        <v>1034</v>
      </c>
      <c r="FH203" s="386">
        <v>1046</v>
      </c>
      <c r="FI203" s="386">
        <v>1057.4000000000001</v>
      </c>
      <c r="FJ203" s="386">
        <v>1068</v>
      </c>
      <c r="FK203" s="386">
        <v>1078</v>
      </c>
      <c r="FL203" s="386">
        <v>1088</v>
      </c>
      <c r="FM203" s="386">
        <v>1098</v>
      </c>
      <c r="FN203" s="386">
        <v>1108</v>
      </c>
      <c r="FO203" s="386">
        <v>1118</v>
      </c>
      <c r="FP203" s="386">
        <v>1128</v>
      </c>
      <c r="FQ203" s="386">
        <v>1138</v>
      </c>
      <c r="FR203" s="386">
        <v>1148</v>
      </c>
      <c r="FS203" s="386">
        <v>1158</v>
      </c>
      <c r="FT203" s="386">
        <v>1168</v>
      </c>
      <c r="FU203" s="386">
        <v>1178</v>
      </c>
      <c r="FV203" s="386">
        <v>1188</v>
      </c>
      <c r="FW203" s="386">
        <v>1198</v>
      </c>
      <c r="FX203" s="386">
        <v>1208</v>
      </c>
      <c r="FY203" s="386">
        <v>1218</v>
      </c>
      <c r="FZ203" s="386">
        <v>1228</v>
      </c>
      <c r="GA203" s="386">
        <v>1238</v>
      </c>
      <c r="GB203" s="386">
        <v>1248</v>
      </c>
      <c r="GC203" s="386">
        <v>1261.6000000000001</v>
      </c>
      <c r="GD203" s="387">
        <v>1261.6000000000001</v>
      </c>
      <c r="GE203" s="387">
        <v>1261.6000000000001</v>
      </c>
      <c r="GF203" s="387">
        <v>1261.6000000000001</v>
      </c>
      <c r="GG203" s="387">
        <v>1261.6000000000001</v>
      </c>
      <c r="GH203" s="387">
        <v>1261.6000000000001</v>
      </c>
      <c r="GI203" s="387">
        <v>1261.6000000000001</v>
      </c>
      <c r="GJ203" s="387">
        <v>1261.6000000000001</v>
      </c>
      <c r="GK203" s="387">
        <v>1261.6000000000001</v>
      </c>
      <c r="GL203" s="387">
        <v>1261.6000000000001</v>
      </c>
      <c r="GM203" s="387">
        <v>1261.6000000000001</v>
      </c>
      <c r="GN203" s="387">
        <v>1261.6000000000001</v>
      </c>
      <c r="GO203" s="387">
        <v>1261.6000000000001</v>
      </c>
      <c r="GP203" s="387">
        <v>1261.6000000000001</v>
      </c>
      <c r="GQ203" s="387">
        <v>1261.6000000000001</v>
      </c>
      <c r="GR203" s="387">
        <v>1261.6000000000001</v>
      </c>
      <c r="GS203" s="387">
        <v>1261.6000000000001</v>
      </c>
      <c r="GT203" s="387">
        <v>1261.6000000000001</v>
      </c>
      <c r="GU203" s="387">
        <v>1261.6000000000001</v>
      </c>
      <c r="GV203" s="387">
        <v>1261.6000000000001</v>
      </c>
      <c r="GW203" s="387">
        <v>1261.6000000000001</v>
      </c>
      <c r="GX203" s="387">
        <v>1261.6000000000001</v>
      </c>
      <c r="GY203" s="387">
        <v>1261.6000000000001</v>
      </c>
      <c r="GZ203" s="387">
        <v>1261.6000000000001</v>
      </c>
      <c r="HA203" s="387">
        <v>1261.6000000000001</v>
      </c>
      <c r="HB203" s="387">
        <v>1261.6000000000001</v>
      </c>
      <c r="HC203" s="387">
        <v>1261.6000000000001</v>
      </c>
      <c r="HD203" s="387">
        <v>1261.6000000000001</v>
      </c>
      <c r="HE203" s="387">
        <v>1261.6000000000001</v>
      </c>
      <c r="HS203" s="394">
        <v>3.3698015710730189</v>
      </c>
      <c r="HT203" s="394">
        <v>3.3696676449593319</v>
      </c>
      <c r="HU203" s="394">
        <v>3.3695337241682735</v>
      </c>
      <c r="HV203" s="394">
        <v>3.3693998086996331</v>
      </c>
      <c r="HW203" s="394">
        <v>3.3692658985531985</v>
      </c>
      <c r="HX203" s="394">
        <v>3.3554604363712097</v>
      </c>
      <c r="HY203" s="394">
        <v>3.3417115416409442</v>
      </c>
      <c r="HZ203" s="394">
        <v>3.3280189825790285</v>
      </c>
      <c r="IA203" s="394">
        <v>3.314382528351814</v>
      </c>
      <c r="IB203" s="394">
        <v>3.3008019490714862</v>
      </c>
      <c r="IC203" s="394">
        <v>3.2869948910457509</v>
      </c>
      <c r="ID203" s="394">
        <v>3.273245587121675</v>
      </c>
      <c r="IE203" s="394">
        <v>3.2595537957172902</v>
      </c>
      <c r="IF203" s="394">
        <v>3.2459192762611515</v>
      </c>
      <c r="IG203" s="394">
        <v>3.2323417891881112</v>
      </c>
      <c r="IH203" s="394">
        <v>3.2179038456637636</v>
      </c>
      <c r="II203" s="394">
        <v>3.2035303922913885</v>
      </c>
      <c r="IJ203" s="394">
        <v>3.1892211410119771</v>
      </c>
      <c r="IK203" s="394">
        <v>3.1749758050531978</v>
      </c>
      <c r="IL203" s="394">
        <v>3.1607940989236472</v>
      </c>
      <c r="IM203" s="394">
        <v>3.1463576475330517</v>
      </c>
      <c r="IN203" s="394">
        <v>3.1319871324616946</v>
      </c>
      <c r="IO203" s="394">
        <v>3.1176822525553605</v>
      </c>
      <c r="IP203" s="394">
        <v>3.1034427080353097</v>
      </c>
      <c r="IQ203" s="394">
        <v>3.0892682004919974</v>
      </c>
      <c r="IR203" s="394">
        <v>3.0748203093915683</v>
      </c>
      <c r="IS203" s="394">
        <v>3.060439988195629</v>
      </c>
      <c r="IT203" s="394">
        <v>3.0461269208932156</v>
      </c>
      <c r="IU203" s="394">
        <v>3.0318807929512843</v>
      </c>
      <c r="IV203" s="394">
        <v>3.017701291307799</v>
      </c>
      <c r="IW203" s="394">
        <v>3.0176711008305079</v>
      </c>
      <c r="IX203" s="394">
        <v>3.0176409106552566</v>
      </c>
      <c r="IY203" s="394">
        <v>3.0176107207820415</v>
      </c>
      <c r="IZ203" s="394">
        <v>3.0175805312108599</v>
      </c>
      <c r="JA203" s="394">
        <v>3.0175503419417122</v>
      </c>
      <c r="JB203" s="394">
        <v>3.0175503419417122</v>
      </c>
      <c r="JC203" s="394">
        <v>3.0175503419417122</v>
      </c>
      <c r="JD203" s="394">
        <v>3.0175503419417122</v>
      </c>
      <c r="JE203" s="394">
        <v>3.0175503419417122</v>
      </c>
      <c r="JF203" s="394">
        <v>3.0175503419417122</v>
      </c>
      <c r="JG203" s="394">
        <v>3.0175503419417122</v>
      </c>
      <c r="JH203" s="394">
        <v>3.0175503419417122</v>
      </c>
      <c r="JI203" s="394">
        <v>3.0175503419417122</v>
      </c>
      <c r="JJ203" s="394">
        <v>3.0175503419417122</v>
      </c>
      <c r="JK203" s="394">
        <v>3.0175503419417122</v>
      </c>
      <c r="JL203" s="394">
        <v>3.0175503419417122</v>
      </c>
      <c r="JM203" s="394">
        <v>3.0175503419417122</v>
      </c>
      <c r="JN203" s="394">
        <v>3.0175503419417122</v>
      </c>
      <c r="JO203" s="394">
        <v>3.0175503419417122</v>
      </c>
      <c r="JP203" s="394">
        <v>3.0175503419417122</v>
      </c>
      <c r="JQ203" s="394">
        <v>3.0175503419417122</v>
      </c>
      <c r="JR203" s="394">
        <v>3.0175503419417122</v>
      </c>
      <c r="JS203" s="394">
        <v>3.0175503419417122</v>
      </c>
      <c r="JT203" s="394">
        <v>3.0175503419417122</v>
      </c>
      <c r="JU203" s="394">
        <v>3.0175503419417122</v>
      </c>
      <c r="JV203" s="394">
        <v>3.0175503419417122</v>
      </c>
      <c r="JW203" s="394">
        <v>3.0175503419417122</v>
      </c>
      <c r="JX203" s="394">
        <v>3.0175503419417122</v>
      </c>
      <c r="JY203" s="394">
        <v>3.0175503419417122</v>
      </c>
      <c r="JZ203" s="394">
        <v>3.0175503419417122</v>
      </c>
      <c r="KA203" s="394">
        <v>3.0175503419417122</v>
      </c>
      <c r="KB203" s="394">
        <v>3.0175503419417122</v>
      </c>
      <c r="KC203" s="394">
        <v>3.0175503419417122</v>
      </c>
    </row>
    <row r="204" spans="1:289" x14ac:dyDescent="0.25">
      <c r="A204" s="383">
        <v>195</v>
      </c>
      <c r="B204" s="384" t="s">
        <v>858</v>
      </c>
      <c r="C204" s="385" t="s">
        <v>142</v>
      </c>
      <c r="D204" s="385" t="s">
        <v>142</v>
      </c>
      <c r="E204" s="129">
        <v>2052</v>
      </c>
      <c r="F204" s="386">
        <v>1354.7394899999999</v>
      </c>
      <c r="G204" s="386">
        <v>1391.8495943304506</v>
      </c>
      <c r="H204" s="386">
        <v>1429.9762482289786</v>
      </c>
      <c r="I204" s="386">
        <v>1469.1472978319127</v>
      </c>
      <c r="J204" s="386">
        <v>1509.3913520591516</v>
      </c>
      <c r="K204" s="386">
        <v>1512.0691522332161</v>
      </c>
      <c r="L204" s="386">
        <v>1514.7517030730125</v>
      </c>
      <c r="M204" s="386">
        <v>1517.4390130066622</v>
      </c>
      <c r="N204" s="386">
        <v>1520.1310904772388</v>
      </c>
      <c r="O204" s="386">
        <v>1522.8279439427949</v>
      </c>
      <c r="P204" s="386">
        <v>1525.5578981230958</v>
      </c>
      <c r="Q204" s="386">
        <v>1528.2927462573437</v>
      </c>
      <c r="R204" s="386">
        <v>1531.0324971188668</v>
      </c>
      <c r="S204" s="386">
        <v>1533.7771594967219</v>
      </c>
      <c r="T204" s="386">
        <v>1536.5267421957219</v>
      </c>
      <c r="U204" s="386">
        <v>1539.0265698245921</v>
      </c>
      <c r="V204" s="386">
        <v>1541.5304645080748</v>
      </c>
      <c r="W204" s="386">
        <v>1544.0384328629996</v>
      </c>
      <c r="X204" s="386">
        <v>1546.5504815169611</v>
      </c>
      <c r="Y204" s="386">
        <v>1549.0666171083367</v>
      </c>
      <c r="Z204" s="386">
        <v>1551.294360342964</v>
      </c>
      <c r="AA204" s="386">
        <v>1553.5253073390465</v>
      </c>
      <c r="AB204" s="386">
        <v>1555.7594627039769</v>
      </c>
      <c r="AC204" s="386">
        <v>1557.9968310517734</v>
      </c>
      <c r="AD204" s="386">
        <v>1560.2374170030903</v>
      </c>
      <c r="AE204" s="386">
        <v>1563.1532960426941</v>
      </c>
      <c r="AF204" s="386">
        <v>1566.074624477679</v>
      </c>
      <c r="AG204" s="386">
        <v>1569.00141249225</v>
      </c>
      <c r="AH204" s="386">
        <v>1571.9336702896451</v>
      </c>
      <c r="AI204" s="386">
        <v>1574.8714080921707</v>
      </c>
      <c r="AJ204" s="386">
        <v>1577.5661591544126</v>
      </c>
      <c r="AK204" s="386">
        <v>1580.2655211856836</v>
      </c>
      <c r="AL204" s="386">
        <v>1582.9695020757795</v>
      </c>
      <c r="AM204" s="386">
        <v>1585.6781097279959</v>
      </c>
      <c r="AN204" s="386">
        <v>1588.3913520591523</v>
      </c>
      <c r="AO204" s="387">
        <v>1588.3913520591523</v>
      </c>
      <c r="AP204" s="387">
        <v>1588.3913520591523</v>
      </c>
      <c r="AQ204" s="387">
        <v>1588.3913520591523</v>
      </c>
      <c r="AR204" s="387">
        <v>1588.3913520591523</v>
      </c>
      <c r="AS204" s="387">
        <v>1588.3913520591523</v>
      </c>
      <c r="AT204" s="387">
        <v>1588.3913520591523</v>
      </c>
      <c r="AU204" s="387">
        <v>1588.3913520591523</v>
      </c>
      <c r="AV204" s="387">
        <v>1588.3913520591523</v>
      </c>
      <c r="AW204" s="387">
        <v>1588.3913520591523</v>
      </c>
      <c r="AX204" s="387">
        <v>1588.3913520591523</v>
      </c>
      <c r="AY204" s="387">
        <v>1588.3913520591523</v>
      </c>
      <c r="AZ204" s="387">
        <v>1588.3913520591523</v>
      </c>
      <c r="BA204" s="387">
        <v>1588.3913520591523</v>
      </c>
      <c r="BB204" s="387">
        <v>1588.3913520591523</v>
      </c>
      <c r="BC204" s="387">
        <v>1588.3913520591523</v>
      </c>
      <c r="BD204" s="387">
        <v>1588.3913520591523</v>
      </c>
      <c r="BE204" s="387">
        <v>1588.3913520591523</v>
      </c>
      <c r="BF204" s="387">
        <v>1588.3913520591523</v>
      </c>
      <c r="BG204" s="387">
        <v>1588.3913520591523</v>
      </c>
      <c r="BH204" s="387">
        <v>1588.3913520591523</v>
      </c>
      <c r="BI204" s="387">
        <v>1588.3913520591523</v>
      </c>
      <c r="BJ204" s="387">
        <v>1588.3913520591523</v>
      </c>
      <c r="BK204" s="387">
        <v>1588.3913520591523</v>
      </c>
      <c r="BL204" s="387">
        <v>1588.3913520591523</v>
      </c>
      <c r="BM204" s="387">
        <v>1588.3913520591523</v>
      </c>
      <c r="BN204" s="387">
        <v>1588.3913520591523</v>
      </c>
      <c r="BO204" s="387">
        <v>1588.3913520591523</v>
      </c>
      <c r="BP204" s="387">
        <v>1588.3913520591523</v>
      </c>
      <c r="CA204" s="386">
        <v>3750</v>
      </c>
      <c r="CB204" s="386">
        <v>3853.1642413893892</v>
      </c>
      <c r="CC204" s="386">
        <v>3959.1665789658309</v>
      </c>
      <c r="CD204" s="386">
        <v>4068.0850900733594</v>
      </c>
      <c r="CE204" s="386">
        <v>4180</v>
      </c>
      <c r="CF204" s="386">
        <v>4182.3147300856999</v>
      </c>
      <c r="CG204" s="386">
        <v>4184.6307419836894</v>
      </c>
      <c r="CH204" s="386">
        <v>4186.948036403789</v>
      </c>
      <c r="CI204" s="386">
        <v>4189.2666140562114</v>
      </c>
      <c r="CJ204" s="386">
        <v>4191.5864756515666</v>
      </c>
      <c r="CK204" s="386">
        <v>4193.9541658768512</v>
      </c>
      <c r="CL204" s="386">
        <v>4196.3231935329713</v>
      </c>
      <c r="CM204" s="386">
        <v>4198.6935593753979</v>
      </c>
      <c r="CN204" s="386">
        <v>4201.0652641600291</v>
      </c>
      <c r="CO204" s="386">
        <v>4203.438308643189</v>
      </c>
      <c r="CP204" s="386">
        <v>4201.6700306565572</v>
      </c>
      <c r="CQ204" s="386">
        <v>4199.9024965388271</v>
      </c>
      <c r="CR204" s="386">
        <v>4198.1357059770726</v>
      </c>
      <c r="CS204" s="386">
        <v>4196.3696586584983</v>
      </c>
      <c r="CT204" s="386">
        <v>4194.6043542704401</v>
      </c>
      <c r="CU204" s="386">
        <v>4191.957337060323</v>
      </c>
      <c r="CV204" s="386">
        <v>4189.311990258072</v>
      </c>
      <c r="CW204" s="386">
        <v>4186.6683128095719</v>
      </c>
      <c r="CX204" s="386">
        <v>4184.0263036613724</v>
      </c>
      <c r="CY204" s="386">
        <v>4181.3859617606877</v>
      </c>
      <c r="CZ204" s="386">
        <v>4180.4613870595003</v>
      </c>
      <c r="DA204" s="386">
        <v>4179.537016797316</v>
      </c>
      <c r="DB204" s="386">
        <v>4178.6128509289301</v>
      </c>
      <c r="DC204" s="386">
        <v>4177.6888894091471</v>
      </c>
      <c r="DD204" s="386">
        <v>4176.7651321927833</v>
      </c>
      <c r="DE204" s="386">
        <v>4183.9405613826402</v>
      </c>
      <c r="DF204" s="386">
        <v>4191.128317524679</v>
      </c>
      <c r="DG204" s="386">
        <v>4198.3284217958553</v>
      </c>
      <c r="DH204" s="386">
        <v>4205.5408954095074</v>
      </c>
      <c r="DI204" s="386">
        <v>4212.7657596154122</v>
      </c>
      <c r="DJ204" s="387">
        <v>4212.7657596154122</v>
      </c>
      <c r="DK204" s="387">
        <v>4212.7657596154122</v>
      </c>
      <c r="DL204" s="387">
        <v>4212.7657596154122</v>
      </c>
      <c r="DM204" s="387">
        <v>4212.7657596154122</v>
      </c>
      <c r="DN204" s="387">
        <v>4212.7657596154122</v>
      </c>
      <c r="DO204" s="387">
        <v>4212.7657596154122</v>
      </c>
      <c r="DP204" s="387">
        <v>4212.7657596154122</v>
      </c>
      <c r="DQ204" s="387">
        <v>4212.7657596154122</v>
      </c>
      <c r="DR204" s="387">
        <v>4212.7657596154122</v>
      </c>
      <c r="DS204" s="387">
        <v>4212.7657596154122</v>
      </c>
      <c r="DT204" s="387">
        <v>4212.7657596154122</v>
      </c>
      <c r="DU204" s="387">
        <v>4212.7657596154122</v>
      </c>
      <c r="DV204" s="387">
        <v>4212.7657596154122</v>
      </c>
      <c r="DW204" s="387">
        <v>4212.7657596154122</v>
      </c>
      <c r="DX204" s="387">
        <v>4212.7657596154122</v>
      </c>
      <c r="DY204" s="387">
        <v>4212.7657596154122</v>
      </c>
      <c r="DZ204" s="387">
        <v>4212.7657596154122</v>
      </c>
      <c r="EA204" s="387">
        <v>4212.7657596154122</v>
      </c>
      <c r="EB204" s="387">
        <v>4212.7657596154122</v>
      </c>
      <c r="EC204" s="387">
        <v>4212.7657596154122</v>
      </c>
      <c r="ED204" s="387">
        <v>4212.7657596154122</v>
      </c>
      <c r="EE204" s="387">
        <v>4212.7657596154122</v>
      </c>
      <c r="EF204" s="387">
        <v>4212.7657596154122</v>
      </c>
      <c r="EG204" s="387">
        <v>4212.7657596154122</v>
      </c>
      <c r="EH204" s="387">
        <v>4212.7657596154122</v>
      </c>
      <c r="EI204" s="387">
        <v>4212.7657596154122</v>
      </c>
      <c r="EJ204" s="387">
        <v>4212.7657596154122</v>
      </c>
      <c r="EK204" s="387">
        <v>4212.7657596154122</v>
      </c>
      <c r="EY204" s="386">
        <v>806</v>
      </c>
      <c r="EZ204" s="386">
        <v>810</v>
      </c>
      <c r="FA204" s="386">
        <v>814</v>
      </c>
      <c r="FB204" s="386">
        <v>818</v>
      </c>
      <c r="FC204" s="386">
        <v>823.8</v>
      </c>
      <c r="FD204" s="386">
        <v>835</v>
      </c>
      <c r="FE204" s="386">
        <v>847</v>
      </c>
      <c r="FF204" s="386">
        <v>859</v>
      </c>
      <c r="FG204" s="386">
        <v>871</v>
      </c>
      <c r="FH204" s="386">
        <v>883</v>
      </c>
      <c r="FI204" s="386">
        <v>892.8</v>
      </c>
      <c r="FJ204" s="386">
        <v>900</v>
      </c>
      <c r="FK204" s="386">
        <v>908</v>
      </c>
      <c r="FL204" s="386">
        <v>916</v>
      </c>
      <c r="FM204" s="386">
        <v>924</v>
      </c>
      <c r="FN204" s="386">
        <v>932</v>
      </c>
      <c r="FO204" s="386">
        <v>940</v>
      </c>
      <c r="FP204" s="386">
        <v>948</v>
      </c>
      <c r="FQ204" s="386">
        <v>956</v>
      </c>
      <c r="FR204" s="386">
        <v>964</v>
      </c>
      <c r="FS204" s="386">
        <v>972</v>
      </c>
      <c r="FT204" s="386">
        <v>980</v>
      </c>
      <c r="FU204" s="386">
        <v>988</v>
      </c>
      <c r="FV204" s="386">
        <v>996</v>
      </c>
      <c r="FW204" s="386">
        <v>1004</v>
      </c>
      <c r="FX204" s="386">
        <v>1012</v>
      </c>
      <c r="FY204" s="386">
        <v>1020</v>
      </c>
      <c r="FZ204" s="386">
        <v>1028</v>
      </c>
      <c r="GA204" s="386">
        <v>1036</v>
      </c>
      <c r="GB204" s="386">
        <v>1044</v>
      </c>
      <c r="GC204" s="386">
        <v>1043.0999999999999</v>
      </c>
      <c r="GD204" s="387">
        <v>1043.0999999999999</v>
      </c>
      <c r="GE204" s="387">
        <v>1043.0999999999999</v>
      </c>
      <c r="GF204" s="387">
        <v>1043.0999999999999</v>
      </c>
      <c r="GG204" s="387">
        <v>1043.0999999999999</v>
      </c>
      <c r="GH204" s="387">
        <v>1043.0999999999999</v>
      </c>
      <c r="GI204" s="387">
        <v>1043.0999999999999</v>
      </c>
      <c r="GJ204" s="387">
        <v>1043.0999999999999</v>
      </c>
      <c r="GK204" s="387">
        <v>1043.0999999999999</v>
      </c>
      <c r="GL204" s="387">
        <v>1043.0999999999999</v>
      </c>
      <c r="GM204" s="387">
        <v>1043.0999999999999</v>
      </c>
      <c r="GN204" s="387">
        <v>1043.0999999999999</v>
      </c>
      <c r="GO204" s="387">
        <v>1043.0999999999999</v>
      </c>
      <c r="GP204" s="387">
        <v>1043.0999999999999</v>
      </c>
      <c r="GQ204" s="387">
        <v>1043.0999999999999</v>
      </c>
      <c r="GR204" s="387">
        <v>1043.0999999999999</v>
      </c>
      <c r="GS204" s="387">
        <v>1043.0999999999999</v>
      </c>
      <c r="GT204" s="387">
        <v>1043.0999999999999</v>
      </c>
      <c r="GU204" s="387">
        <v>1043.0999999999999</v>
      </c>
      <c r="GV204" s="387">
        <v>1043.0999999999999</v>
      </c>
      <c r="GW204" s="387">
        <v>1043.0999999999999</v>
      </c>
      <c r="GX204" s="387">
        <v>1043.0999999999999</v>
      </c>
      <c r="GY204" s="387">
        <v>1043.0999999999999</v>
      </c>
      <c r="GZ204" s="387">
        <v>1043.0999999999999</v>
      </c>
      <c r="HA204" s="387">
        <v>1043.0999999999999</v>
      </c>
      <c r="HB204" s="387">
        <v>1043.0999999999999</v>
      </c>
      <c r="HC204" s="387">
        <v>1043.0999999999999</v>
      </c>
      <c r="HD204" s="387">
        <v>1043.0999999999999</v>
      </c>
      <c r="HE204" s="387">
        <v>1043.0999999999999</v>
      </c>
      <c r="HS204" s="394">
        <v>2.7680598577664552</v>
      </c>
      <c r="HT204" s="394">
        <v>2.7683768828793274</v>
      </c>
      <c r="HU204" s="394">
        <v>2.7686939443009959</v>
      </c>
      <c r="HV204" s="394">
        <v>2.7690110420356198</v>
      </c>
      <c r="HW204" s="394">
        <v>2.7693281760873569</v>
      </c>
      <c r="HX204" s="394">
        <v>2.7659546680842775</v>
      </c>
      <c r="HY204" s="394">
        <v>2.7625852695819586</v>
      </c>
      <c r="HZ204" s="394">
        <v>2.7592199755743372</v>
      </c>
      <c r="IA204" s="394">
        <v>2.755858781061447</v>
      </c>
      <c r="IB204" s="394">
        <v>2.7525016810494143</v>
      </c>
      <c r="IC204" s="394">
        <v>2.7491281524199778</v>
      </c>
      <c r="ID204" s="394">
        <v>2.7457587584639152</v>
      </c>
      <c r="IE204" s="394">
        <v>2.7423934941136774</v>
      </c>
      <c r="IF204" s="394">
        <v>2.7390323543079256</v>
      </c>
      <c r="IG204" s="394">
        <v>2.7356753339915234</v>
      </c>
      <c r="IH204" s="394">
        <v>2.7300828413478495</v>
      </c>
      <c r="II204" s="394">
        <v>2.7245017813378589</v>
      </c>
      <c r="IJ204" s="394">
        <v>2.7189321305900211</v>
      </c>
      <c r="IK204" s="394">
        <v>2.7133738657805826</v>
      </c>
      <c r="IL204" s="394">
        <v>2.7078269636334711</v>
      </c>
      <c r="IM204" s="394">
        <v>2.7022320484253903</v>
      </c>
      <c r="IN204" s="394">
        <v>2.6966486934375911</v>
      </c>
      <c r="IO204" s="394">
        <v>2.6910768747843337</v>
      </c>
      <c r="IP204" s="394">
        <v>2.6855165686292297</v>
      </c>
      <c r="IQ204" s="394">
        <v>2.679967751185143</v>
      </c>
      <c r="IR204" s="394">
        <v>2.6743771053311463</v>
      </c>
      <c r="IS204" s="394">
        <v>2.66879812205072</v>
      </c>
      <c r="IT204" s="394">
        <v>2.6632307770147214</v>
      </c>
      <c r="IU204" s="394">
        <v>2.6576750459447598</v>
      </c>
      <c r="IV204" s="394">
        <v>2.6521309046130925</v>
      </c>
      <c r="IW204" s="394">
        <v>2.6521490316610645</v>
      </c>
      <c r="IX204" s="394">
        <v>2.6521671588329334</v>
      </c>
      <c r="IY204" s="394">
        <v>2.6521852861286987</v>
      </c>
      <c r="IZ204" s="394">
        <v>2.6522034135483636</v>
      </c>
      <c r="JA204" s="394">
        <v>2.6522215410919254</v>
      </c>
      <c r="JB204" s="394">
        <v>2.6522215410919254</v>
      </c>
      <c r="JC204" s="394">
        <v>2.6522215410919254</v>
      </c>
      <c r="JD204" s="394">
        <v>2.6522215410919254</v>
      </c>
      <c r="JE204" s="394">
        <v>2.6522215410919254</v>
      </c>
      <c r="JF204" s="394">
        <v>2.6522215410919254</v>
      </c>
      <c r="JG204" s="394">
        <v>2.6522215410919254</v>
      </c>
      <c r="JH204" s="394">
        <v>2.6522215410919254</v>
      </c>
      <c r="JI204" s="394">
        <v>2.6522215410919254</v>
      </c>
      <c r="JJ204" s="394">
        <v>2.6522215410919254</v>
      </c>
      <c r="JK204" s="394">
        <v>2.6522215410919254</v>
      </c>
      <c r="JL204" s="394">
        <v>2.6522215410919254</v>
      </c>
      <c r="JM204" s="394">
        <v>2.6522215410919254</v>
      </c>
      <c r="JN204" s="394">
        <v>2.6522215410919254</v>
      </c>
      <c r="JO204" s="394">
        <v>2.6522215410919254</v>
      </c>
      <c r="JP204" s="394">
        <v>2.6522215410919254</v>
      </c>
      <c r="JQ204" s="394">
        <v>2.6522215410919254</v>
      </c>
      <c r="JR204" s="394">
        <v>2.6522215410919254</v>
      </c>
      <c r="JS204" s="394">
        <v>2.6522215410919254</v>
      </c>
      <c r="JT204" s="394">
        <v>2.6522215410919254</v>
      </c>
      <c r="JU204" s="394">
        <v>2.6522215410919254</v>
      </c>
      <c r="JV204" s="394">
        <v>2.6522215410919254</v>
      </c>
      <c r="JW204" s="394">
        <v>2.6522215410919254</v>
      </c>
      <c r="JX204" s="394">
        <v>2.6522215410919254</v>
      </c>
      <c r="JY204" s="394">
        <v>2.6522215410919254</v>
      </c>
      <c r="JZ204" s="394">
        <v>2.6522215410919254</v>
      </c>
      <c r="KA204" s="394">
        <v>2.6522215410919254</v>
      </c>
      <c r="KB204" s="394">
        <v>2.6522215410919254</v>
      </c>
      <c r="KC204" s="394">
        <v>2.6522215410919254</v>
      </c>
    </row>
    <row r="205" spans="1:289" x14ac:dyDescent="0.25">
      <c r="A205" s="383">
        <v>196</v>
      </c>
      <c r="B205" s="384" t="s">
        <v>859</v>
      </c>
      <c r="C205" s="385" t="s">
        <v>142</v>
      </c>
      <c r="D205" s="385" t="s">
        <v>142</v>
      </c>
      <c r="E205" s="129">
        <v>2052</v>
      </c>
      <c r="F205" s="386">
        <v>1486.46605</v>
      </c>
      <c r="G205" s="386">
        <v>1487.1894707993679</v>
      </c>
      <c r="H205" s="386">
        <v>1487.913243667088</v>
      </c>
      <c r="I205" s="386">
        <v>1488.637368774502</v>
      </c>
      <c r="J205" s="386">
        <v>1489.3618462930349</v>
      </c>
      <c r="K205" s="386">
        <v>1500.8620398632995</v>
      </c>
      <c r="L205" s="386">
        <v>1512.4510328428432</v>
      </c>
      <c r="M205" s="386">
        <v>1524.1295109014366</v>
      </c>
      <c r="N205" s="386">
        <v>1535.898165003289</v>
      </c>
      <c r="O205" s="386">
        <v>1547.75769144793</v>
      </c>
      <c r="P205" s="386">
        <v>1559.4856843993291</v>
      </c>
      <c r="Q205" s="386">
        <v>1571.3025451492394</v>
      </c>
      <c r="R205" s="386">
        <v>1583.2089470853111</v>
      </c>
      <c r="S205" s="386">
        <v>1595.2055686977278</v>
      </c>
      <c r="T205" s="386">
        <v>1607.2930936178705</v>
      </c>
      <c r="U205" s="386">
        <v>1618.0775971194769</v>
      </c>
      <c r="V205" s="386">
        <v>1628.9344617332151</v>
      </c>
      <c r="W205" s="386">
        <v>1639.864172982647</v>
      </c>
      <c r="X205" s="386">
        <v>1650.8672196490659</v>
      </c>
      <c r="Y205" s="386">
        <v>1661.9440937933557</v>
      </c>
      <c r="Z205" s="386">
        <v>1671.5856398796293</v>
      </c>
      <c r="AA205" s="386">
        <v>1681.28312010429</v>
      </c>
      <c r="AB205" s="386">
        <v>1691.0368589617506</v>
      </c>
      <c r="AC205" s="386">
        <v>1700.847182828935</v>
      </c>
      <c r="AD205" s="386">
        <v>1710.7144199761995</v>
      </c>
      <c r="AE205" s="386">
        <v>1723.6042963899731</v>
      </c>
      <c r="AF205" s="386">
        <v>1736.5912953345576</v>
      </c>
      <c r="AG205" s="386">
        <v>1749.676148607969</v>
      </c>
      <c r="AH205" s="386">
        <v>1762.8595935221692</v>
      </c>
      <c r="AI205" s="386">
        <v>1776.142372944613</v>
      </c>
      <c r="AJ205" s="386">
        <v>1788.2208692043473</v>
      </c>
      <c r="AK205" s="386">
        <v>1800.3815041901876</v>
      </c>
      <c r="AL205" s="386">
        <v>1812.6248364791438</v>
      </c>
      <c r="AM205" s="386">
        <v>1824.9514284467787</v>
      </c>
      <c r="AN205" s="386">
        <v>1837.3618462930401</v>
      </c>
      <c r="AO205" s="387">
        <v>1837.3618462930401</v>
      </c>
      <c r="AP205" s="387">
        <v>1837.3618462930401</v>
      </c>
      <c r="AQ205" s="387">
        <v>1837.3618462930401</v>
      </c>
      <c r="AR205" s="387">
        <v>1837.3618462930401</v>
      </c>
      <c r="AS205" s="387">
        <v>1837.3618462930401</v>
      </c>
      <c r="AT205" s="387">
        <v>1837.3618462930401</v>
      </c>
      <c r="AU205" s="387">
        <v>1837.3618462930401</v>
      </c>
      <c r="AV205" s="387">
        <v>1837.3618462930401</v>
      </c>
      <c r="AW205" s="387">
        <v>1837.3618462930401</v>
      </c>
      <c r="AX205" s="387">
        <v>1837.3618462930401</v>
      </c>
      <c r="AY205" s="387">
        <v>1837.3618462930401</v>
      </c>
      <c r="AZ205" s="387">
        <v>1837.3618462930401</v>
      </c>
      <c r="BA205" s="387">
        <v>1837.3618462930401</v>
      </c>
      <c r="BB205" s="387">
        <v>1837.3618462930401</v>
      </c>
      <c r="BC205" s="387">
        <v>1837.3618462930401</v>
      </c>
      <c r="BD205" s="387">
        <v>1837.3618462930401</v>
      </c>
      <c r="BE205" s="387">
        <v>1837.3618462930401</v>
      </c>
      <c r="BF205" s="387">
        <v>1837.3618462930401</v>
      </c>
      <c r="BG205" s="387">
        <v>1837.3618462930401</v>
      </c>
      <c r="BH205" s="387">
        <v>1837.3618462930401</v>
      </c>
      <c r="BI205" s="387">
        <v>1837.3618462930401</v>
      </c>
      <c r="BJ205" s="387">
        <v>1837.3618462930401</v>
      </c>
      <c r="BK205" s="387">
        <v>1837.3618462930401</v>
      </c>
      <c r="BL205" s="387">
        <v>1837.3618462930401</v>
      </c>
      <c r="BM205" s="387">
        <v>1837.3618462930401</v>
      </c>
      <c r="BN205" s="387">
        <v>1837.3618462930401</v>
      </c>
      <c r="BO205" s="387">
        <v>1837.3618462930401</v>
      </c>
      <c r="BP205" s="387">
        <v>1837.3618462930401</v>
      </c>
      <c r="CA205" s="386">
        <v>5070</v>
      </c>
      <c r="CB205" s="386">
        <v>5072.4981530122068</v>
      </c>
      <c r="CC205" s="386">
        <v>5074.9975369452168</v>
      </c>
      <c r="CD205" s="386">
        <v>5077.4981524055438</v>
      </c>
      <c r="CE205" s="386">
        <v>5080</v>
      </c>
      <c r="CF205" s="386">
        <v>5098.7965802533708</v>
      </c>
      <c r="CG205" s="386">
        <v>5117.6627100006835</v>
      </c>
      <c r="CH205" s="386">
        <v>5136.5986465830092</v>
      </c>
      <c r="CI205" s="386">
        <v>5155.6046482936108</v>
      </c>
      <c r="CJ205" s="386">
        <v>5174.6809743814665</v>
      </c>
      <c r="CK205" s="386">
        <v>5192.5881680180637</v>
      </c>
      <c r="CL205" s="386">
        <v>5210.5573302253852</v>
      </c>
      <c r="CM205" s="386">
        <v>5228.5886754481871</v>
      </c>
      <c r="CN205" s="386">
        <v>5246.682418873319</v>
      </c>
      <c r="CO205" s="386">
        <v>5264.8387764322924</v>
      </c>
      <c r="CP205" s="386">
        <v>5276.6048119334637</v>
      </c>
      <c r="CQ205" s="386">
        <v>5288.3971425591953</v>
      </c>
      <c r="CR205" s="386">
        <v>5300.2158270746995</v>
      </c>
      <c r="CS205" s="386">
        <v>5312.0609243765193</v>
      </c>
      <c r="CT205" s="386">
        <v>5323.9324934928181</v>
      </c>
      <c r="CU205" s="386">
        <v>5330.3581310522659</v>
      </c>
      <c r="CV205" s="386">
        <v>5336.7915239350759</v>
      </c>
      <c r="CW205" s="386">
        <v>5343.2326815014158</v>
      </c>
      <c r="CX205" s="386">
        <v>5349.6816131227488</v>
      </c>
      <c r="CY205" s="386">
        <v>5356.1383281818526</v>
      </c>
      <c r="CZ205" s="386">
        <v>5371.3821601920436</v>
      </c>
      <c r="DA205" s="386">
        <v>5386.6693768947353</v>
      </c>
      <c r="DB205" s="386">
        <v>5402.0001017648865</v>
      </c>
      <c r="DC205" s="386">
        <v>5417.3744586288722</v>
      </c>
      <c r="DD205" s="386">
        <v>5432.7925716654854</v>
      </c>
      <c r="DE205" s="386">
        <v>5470.2886054905921</v>
      </c>
      <c r="DF205" s="386">
        <v>5508.0434293457001</v>
      </c>
      <c r="DG205" s="386">
        <v>5546.0588293471747</v>
      </c>
      <c r="DH205" s="386">
        <v>5584.3366039387938</v>
      </c>
      <c r="DI205" s="386">
        <v>5622.8785639768275</v>
      </c>
      <c r="DJ205" s="387">
        <v>5622.8785639768275</v>
      </c>
      <c r="DK205" s="387">
        <v>5622.8785639768275</v>
      </c>
      <c r="DL205" s="387">
        <v>5622.8785639768275</v>
      </c>
      <c r="DM205" s="387">
        <v>5622.8785639768275</v>
      </c>
      <c r="DN205" s="387">
        <v>5622.8785639768275</v>
      </c>
      <c r="DO205" s="387">
        <v>5622.8785639768275</v>
      </c>
      <c r="DP205" s="387">
        <v>5622.8785639768275</v>
      </c>
      <c r="DQ205" s="387">
        <v>5622.8785639768275</v>
      </c>
      <c r="DR205" s="387">
        <v>5622.8785639768275</v>
      </c>
      <c r="DS205" s="387">
        <v>5622.8785639768275</v>
      </c>
      <c r="DT205" s="387">
        <v>5622.8785639768275</v>
      </c>
      <c r="DU205" s="387">
        <v>5622.8785639768275</v>
      </c>
      <c r="DV205" s="387">
        <v>5622.8785639768275</v>
      </c>
      <c r="DW205" s="387">
        <v>5622.8785639768275</v>
      </c>
      <c r="DX205" s="387">
        <v>5622.8785639768275</v>
      </c>
      <c r="DY205" s="387">
        <v>5622.8785639768275</v>
      </c>
      <c r="DZ205" s="387">
        <v>5622.8785639768275</v>
      </c>
      <c r="EA205" s="387">
        <v>5622.8785639768275</v>
      </c>
      <c r="EB205" s="387">
        <v>5622.8785639768275</v>
      </c>
      <c r="EC205" s="387">
        <v>5622.8785639768275</v>
      </c>
      <c r="ED205" s="387">
        <v>5622.8785639768275</v>
      </c>
      <c r="EE205" s="387">
        <v>5622.8785639768275</v>
      </c>
      <c r="EF205" s="387">
        <v>5622.8785639768275</v>
      </c>
      <c r="EG205" s="387">
        <v>5622.8785639768275</v>
      </c>
      <c r="EH205" s="387">
        <v>5622.8785639768275</v>
      </c>
      <c r="EI205" s="387">
        <v>5622.8785639768275</v>
      </c>
      <c r="EJ205" s="387">
        <v>5622.8785639768275</v>
      </c>
      <c r="EK205" s="387">
        <v>5622.8785639768275</v>
      </c>
      <c r="EY205" s="386">
        <v>698</v>
      </c>
      <c r="EZ205" s="386">
        <v>701</v>
      </c>
      <c r="FA205" s="386">
        <v>704</v>
      </c>
      <c r="FB205" s="386">
        <v>707</v>
      </c>
      <c r="FC205" s="386">
        <v>710.5</v>
      </c>
      <c r="FD205" s="386">
        <v>719</v>
      </c>
      <c r="FE205" s="386">
        <v>727</v>
      </c>
      <c r="FF205" s="386">
        <v>735</v>
      </c>
      <c r="FG205" s="386">
        <v>743</v>
      </c>
      <c r="FH205" s="386">
        <v>751</v>
      </c>
      <c r="FI205" s="386">
        <v>759.69999999999993</v>
      </c>
      <c r="FJ205" s="386">
        <v>765</v>
      </c>
      <c r="FK205" s="386">
        <v>770</v>
      </c>
      <c r="FL205" s="386">
        <v>775</v>
      </c>
      <c r="FM205" s="386">
        <v>780</v>
      </c>
      <c r="FN205" s="386">
        <v>785</v>
      </c>
      <c r="FO205" s="386">
        <v>790</v>
      </c>
      <c r="FP205" s="386">
        <v>795</v>
      </c>
      <c r="FQ205" s="386">
        <v>800</v>
      </c>
      <c r="FR205" s="386">
        <v>805</v>
      </c>
      <c r="FS205" s="386">
        <v>810</v>
      </c>
      <c r="FT205" s="386">
        <v>815</v>
      </c>
      <c r="FU205" s="386">
        <v>820</v>
      </c>
      <c r="FV205" s="386">
        <v>825</v>
      </c>
      <c r="FW205" s="386">
        <v>830</v>
      </c>
      <c r="FX205" s="386">
        <v>835</v>
      </c>
      <c r="FY205" s="386">
        <v>840</v>
      </c>
      <c r="FZ205" s="386">
        <v>845</v>
      </c>
      <c r="GA205" s="386">
        <v>850</v>
      </c>
      <c r="GB205" s="386">
        <v>855</v>
      </c>
      <c r="GC205" s="386">
        <v>868.7</v>
      </c>
      <c r="GD205" s="387">
        <v>868.7</v>
      </c>
      <c r="GE205" s="387">
        <v>868.7</v>
      </c>
      <c r="GF205" s="387">
        <v>868.7</v>
      </c>
      <c r="GG205" s="387">
        <v>868.7</v>
      </c>
      <c r="GH205" s="387">
        <v>868.7</v>
      </c>
      <c r="GI205" s="387">
        <v>868.7</v>
      </c>
      <c r="GJ205" s="387">
        <v>868.7</v>
      </c>
      <c r="GK205" s="387">
        <v>868.7</v>
      </c>
      <c r="GL205" s="387">
        <v>868.7</v>
      </c>
      <c r="GM205" s="387">
        <v>868.7</v>
      </c>
      <c r="GN205" s="387">
        <v>868.7</v>
      </c>
      <c r="GO205" s="387">
        <v>868.7</v>
      </c>
      <c r="GP205" s="387">
        <v>868.7</v>
      </c>
      <c r="GQ205" s="387">
        <v>868.7</v>
      </c>
      <c r="GR205" s="387">
        <v>868.7</v>
      </c>
      <c r="GS205" s="387">
        <v>868.7</v>
      </c>
      <c r="GT205" s="387">
        <v>868.7</v>
      </c>
      <c r="GU205" s="387">
        <v>868.7</v>
      </c>
      <c r="GV205" s="387">
        <v>868.7</v>
      </c>
      <c r="GW205" s="387">
        <v>868.7</v>
      </c>
      <c r="GX205" s="387">
        <v>868.7</v>
      </c>
      <c r="GY205" s="387">
        <v>868.7</v>
      </c>
      <c r="GZ205" s="387">
        <v>868.7</v>
      </c>
      <c r="HA205" s="387">
        <v>868.7</v>
      </c>
      <c r="HB205" s="387">
        <v>868.7</v>
      </c>
      <c r="HC205" s="387">
        <v>868.7</v>
      </c>
      <c r="HD205" s="387">
        <v>868.7</v>
      </c>
      <c r="HE205" s="387">
        <v>868.7</v>
      </c>
      <c r="HS205" s="394">
        <v>3.4107741646706295</v>
      </c>
      <c r="HT205" s="394">
        <v>3.410794826489544</v>
      </c>
      <c r="HU205" s="394">
        <v>3.4108154884336241</v>
      </c>
      <c r="HV205" s="394">
        <v>3.4108361505028704</v>
      </c>
      <c r="HW205" s="394">
        <v>3.4108568126972818</v>
      </c>
      <c r="HX205" s="394">
        <v>3.3972453462263434</v>
      </c>
      <c r="HY205" s="394">
        <v>3.3836881980776519</v>
      </c>
      <c r="HZ205" s="394">
        <v>3.3701851514868975</v>
      </c>
      <c r="IA205" s="394">
        <v>3.3567359905547973</v>
      </c>
      <c r="IB205" s="394">
        <v>3.3433405002436416</v>
      </c>
      <c r="IC205" s="394">
        <v>3.3296799194524862</v>
      </c>
      <c r="ID205" s="394">
        <v>3.3160751545339702</v>
      </c>
      <c r="IE205" s="394">
        <v>3.3025259774295885</v>
      </c>
      <c r="IF205" s="394">
        <v>3.2890321610126612</v>
      </c>
      <c r="IG205" s="394">
        <v>3.2755934790845269</v>
      </c>
      <c r="IH205" s="394">
        <v>3.2610332293871105</v>
      </c>
      <c r="II205" s="394">
        <v>3.2465377010516723</v>
      </c>
      <c r="IJ205" s="394">
        <v>3.2321066063870805</v>
      </c>
      <c r="IK205" s="394">
        <v>3.2177396589810137</v>
      </c>
      <c r="IL205" s="394">
        <v>3.2034365736942712</v>
      </c>
      <c r="IM205" s="394">
        <v>3.1888034952466477</v>
      </c>
      <c r="IN205" s="394">
        <v>3.1742372596972452</v>
      </c>
      <c r="IO205" s="394">
        <v>3.1597375617122925</v>
      </c>
      <c r="IP205" s="394">
        <v>3.1453040973527604</v>
      </c>
      <c r="IQ205" s="394">
        <v>3.1309365640679938</v>
      </c>
      <c r="IR205" s="394">
        <v>3.1163661934715581</v>
      </c>
      <c r="IS205" s="394">
        <v>3.1018636286881671</v>
      </c>
      <c r="IT205" s="394">
        <v>3.0874285541714008</v>
      </c>
      <c r="IU205" s="394">
        <v>3.0730606558432894</v>
      </c>
      <c r="IV205" s="394">
        <v>3.0587596210874817</v>
      </c>
      <c r="IW205" s="394">
        <v>3.0590676463386468</v>
      </c>
      <c r="IX205" s="394">
        <v>3.0593757026087762</v>
      </c>
      <c r="IY205" s="394">
        <v>3.0596837899009932</v>
      </c>
      <c r="IZ205" s="394">
        <v>3.0599919082184224</v>
      </c>
      <c r="JA205" s="394">
        <v>3.0603000575641848</v>
      </c>
      <c r="JB205" s="394">
        <v>3.0603000575641848</v>
      </c>
      <c r="JC205" s="394">
        <v>3.0603000575641848</v>
      </c>
      <c r="JD205" s="394">
        <v>3.0603000575641848</v>
      </c>
      <c r="JE205" s="394">
        <v>3.0603000575641848</v>
      </c>
      <c r="JF205" s="394">
        <v>3.0603000575641848</v>
      </c>
      <c r="JG205" s="394">
        <v>3.0603000575641848</v>
      </c>
      <c r="JH205" s="394">
        <v>3.0603000575641848</v>
      </c>
      <c r="JI205" s="394">
        <v>3.0603000575641848</v>
      </c>
      <c r="JJ205" s="394">
        <v>3.0603000575641848</v>
      </c>
      <c r="JK205" s="394">
        <v>3.0603000575641848</v>
      </c>
      <c r="JL205" s="394">
        <v>3.0603000575641848</v>
      </c>
      <c r="JM205" s="394">
        <v>3.0603000575641848</v>
      </c>
      <c r="JN205" s="394">
        <v>3.0603000575641848</v>
      </c>
      <c r="JO205" s="394">
        <v>3.0603000575641848</v>
      </c>
      <c r="JP205" s="394">
        <v>3.0603000575641848</v>
      </c>
      <c r="JQ205" s="394">
        <v>3.0603000575641848</v>
      </c>
      <c r="JR205" s="394">
        <v>3.0603000575641848</v>
      </c>
      <c r="JS205" s="394">
        <v>3.0603000575641848</v>
      </c>
      <c r="JT205" s="394">
        <v>3.0603000575641848</v>
      </c>
      <c r="JU205" s="394">
        <v>3.0603000575641848</v>
      </c>
      <c r="JV205" s="394">
        <v>3.0603000575641848</v>
      </c>
      <c r="JW205" s="394">
        <v>3.0603000575641848</v>
      </c>
      <c r="JX205" s="394">
        <v>3.0603000575641848</v>
      </c>
      <c r="JY205" s="394">
        <v>3.0603000575641848</v>
      </c>
      <c r="JZ205" s="394">
        <v>3.0603000575641848</v>
      </c>
      <c r="KA205" s="394">
        <v>3.0603000575641848</v>
      </c>
      <c r="KB205" s="394">
        <v>3.0603000575641848</v>
      </c>
      <c r="KC205" s="394">
        <v>3.0603000575641848</v>
      </c>
    </row>
    <row r="206" spans="1:289" x14ac:dyDescent="0.25">
      <c r="A206" s="383">
        <v>197</v>
      </c>
      <c r="B206" s="384" t="s">
        <v>859</v>
      </c>
      <c r="C206" s="385" t="s">
        <v>142</v>
      </c>
      <c r="D206" s="385" t="s">
        <v>142</v>
      </c>
      <c r="E206" s="129">
        <v>2052</v>
      </c>
      <c r="F206" s="386">
        <v>2220.8804</v>
      </c>
      <c r="G206" s="386">
        <v>2219.2455955062264</v>
      </c>
      <c r="H206" s="386">
        <v>2217.6119944026636</v>
      </c>
      <c r="I206" s="386">
        <v>2215.9795958034883</v>
      </c>
      <c r="J206" s="386">
        <v>2214.3483988235294</v>
      </c>
      <c r="K206" s="386">
        <v>2219.7866233059744</v>
      </c>
      <c r="L206" s="386">
        <v>2225.2382035392752</v>
      </c>
      <c r="M206" s="386">
        <v>2230.7031723238574</v>
      </c>
      <c r="N206" s="386">
        <v>2236.1815625407016</v>
      </c>
      <c r="O206" s="386">
        <v>2241.6734071515425</v>
      </c>
      <c r="P206" s="386">
        <v>2247.2175630124016</v>
      </c>
      <c r="Q206" s="386">
        <v>2252.775430801194</v>
      </c>
      <c r="R206" s="386">
        <v>2258.3470444305613</v>
      </c>
      <c r="S206" s="386">
        <v>2263.9324378970177</v>
      </c>
      <c r="T206" s="386">
        <v>2269.5316452811585</v>
      </c>
      <c r="U206" s="386">
        <v>2274.6189811981203</v>
      </c>
      <c r="V206" s="386">
        <v>2279.7177207836698</v>
      </c>
      <c r="W206" s="386">
        <v>2284.8278896000384</v>
      </c>
      <c r="X206" s="386">
        <v>2289.9495132667571</v>
      </c>
      <c r="Y206" s="386">
        <v>2295.0826174607855</v>
      </c>
      <c r="Z206" s="386">
        <v>2299.6224917738878</v>
      </c>
      <c r="AA206" s="386">
        <v>2304.1713463557708</v>
      </c>
      <c r="AB206" s="386">
        <v>2308.7291989701921</v>
      </c>
      <c r="AC206" s="386">
        <v>2313.2960674160481</v>
      </c>
      <c r="AD206" s="386">
        <v>2317.8719695274431</v>
      </c>
      <c r="AE206" s="386">
        <v>2323.9787899839821</v>
      </c>
      <c r="AF206" s="386">
        <v>2330.1016998779787</v>
      </c>
      <c r="AG206" s="386">
        <v>2336.2407415997409</v>
      </c>
      <c r="AH206" s="386">
        <v>2342.3959576512598</v>
      </c>
      <c r="AI206" s="386">
        <v>2348.5673906465076</v>
      </c>
      <c r="AJ206" s="386">
        <v>2354.2955817589195</v>
      </c>
      <c r="AK206" s="386">
        <v>2360.0377440154216</v>
      </c>
      <c r="AL206" s="386">
        <v>2365.793911491844</v>
      </c>
      <c r="AM206" s="386">
        <v>2371.5641183471284</v>
      </c>
      <c r="AN206" s="386">
        <v>2377.3483988235325</v>
      </c>
      <c r="AO206" s="387">
        <v>2377.3483988235325</v>
      </c>
      <c r="AP206" s="387">
        <v>2377.3483988235325</v>
      </c>
      <c r="AQ206" s="387">
        <v>2377.3483988235325</v>
      </c>
      <c r="AR206" s="387">
        <v>2377.3483988235325</v>
      </c>
      <c r="AS206" s="387">
        <v>2377.3483988235325</v>
      </c>
      <c r="AT206" s="387">
        <v>2377.3483988235325</v>
      </c>
      <c r="AU206" s="387">
        <v>2377.3483988235325</v>
      </c>
      <c r="AV206" s="387">
        <v>2377.3483988235325</v>
      </c>
      <c r="AW206" s="387">
        <v>2377.3483988235325</v>
      </c>
      <c r="AX206" s="387">
        <v>2377.3483988235325</v>
      </c>
      <c r="AY206" s="387">
        <v>2377.3483988235325</v>
      </c>
      <c r="AZ206" s="387">
        <v>2377.3483988235325</v>
      </c>
      <c r="BA206" s="387">
        <v>2377.3483988235325</v>
      </c>
      <c r="BB206" s="387">
        <v>2377.3483988235325</v>
      </c>
      <c r="BC206" s="387">
        <v>2377.3483988235325</v>
      </c>
      <c r="BD206" s="387">
        <v>2377.3483988235325</v>
      </c>
      <c r="BE206" s="387">
        <v>2377.3483988235325</v>
      </c>
      <c r="BF206" s="387">
        <v>2377.3483988235325</v>
      </c>
      <c r="BG206" s="387">
        <v>2377.3483988235325</v>
      </c>
      <c r="BH206" s="387">
        <v>2377.3483988235325</v>
      </c>
      <c r="BI206" s="387">
        <v>2377.3483988235325</v>
      </c>
      <c r="BJ206" s="387">
        <v>2377.3483988235325</v>
      </c>
      <c r="BK206" s="387">
        <v>2377.3483988235325</v>
      </c>
      <c r="BL206" s="387">
        <v>2377.3483988235325</v>
      </c>
      <c r="BM206" s="387">
        <v>2377.3483988235325</v>
      </c>
      <c r="BN206" s="387">
        <v>2377.3483988235325</v>
      </c>
      <c r="BO206" s="387">
        <v>2377.3483988235325</v>
      </c>
      <c r="BP206" s="387">
        <v>2377.3483988235325</v>
      </c>
      <c r="CA206" s="386">
        <v>6800</v>
      </c>
      <c r="CB206" s="386">
        <v>6794.9944758134379</v>
      </c>
      <c r="CC206" s="386">
        <v>6789.9926362257556</v>
      </c>
      <c r="CD206" s="386">
        <v>6784.9944785246962</v>
      </c>
      <c r="CE206" s="386">
        <v>6780</v>
      </c>
      <c r="CF206" s="386">
        <v>6784.7580344037751</v>
      </c>
      <c r="CG206" s="386">
        <v>6789.5194078770764</v>
      </c>
      <c r="CH206" s="386">
        <v>6794.2841227631798</v>
      </c>
      <c r="CI206" s="386">
        <v>6799.0521814070044</v>
      </c>
      <c r="CJ206" s="386">
        <v>6803.8235861551175</v>
      </c>
      <c r="CK206" s="386">
        <v>6808.609119962658</v>
      </c>
      <c r="CL206" s="386">
        <v>6813.3980197207602</v>
      </c>
      <c r="CM206" s="386">
        <v>6818.1902877968978</v>
      </c>
      <c r="CN206" s="386">
        <v>6822.985926560209</v>
      </c>
      <c r="CO206" s="386">
        <v>6827.7849383814955</v>
      </c>
      <c r="CP206" s="386">
        <v>6826.1668064613059</v>
      </c>
      <c r="CQ206" s="386">
        <v>6824.5490580257947</v>
      </c>
      <c r="CR206" s="386">
        <v>6822.9316929840788</v>
      </c>
      <c r="CS206" s="386">
        <v>6821.3147112452971</v>
      </c>
      <c r="CT206" s="386">
        <v>6819.69811271861</v>
      </c>
      <c r="CU206" s="386">
        <v>6816.0689281845353</v>
      </c>
      <c r="CV206" s="386">
        <v>6812.4416749647453</v>
      </c>
      <c r="CW206" s="386">
        <v>6808.8163520314674</v>
      </c>
      <c r="CX206" s="386">
        <v>6805.1929583574765</v>
      </c>
      <c r="CY206" s="386">
        <v>6801.571492916094</v>
      </c>
      <c r="CZ206" s="386">
        <v>6802.2063185950119</v>
      </c>
      <c r="DA206" s="386">
        <v>6802.8412035254787</v>
      </c>
      <c r="DB206" s="386">
        <v>6803.4761477130241</v>
      </c>
      <c r="DC206" s="386">
        <v>6804.1111511631789</v>
      </c>
      <c r="DD206" s="386">
        <v>6804.7462138814726</v>
      </c>
      <c r="DE206" s="386">
        <v>6821.4119965526388</v>
      </c>
      <c r="DF206" s="386">
        <v>6838.1185960747662</v>
      </c>
      <c r="DG206" s="386">
        <v>6854.8661124140763</v>
      </c>
      <c r="DH206" s="386">
        <v>6871.6546457816221</v>
      </c>
      <c r="DI206" s="386">
        <v>6888.4842966338892</v>
      </c>
      <c r="DJ206" s="387">
        <v>6888.4842966338892</v>
      </c>
      <c r="DK206" s="387">
        <v>6888.4842966338892</v>
      </c>
      <c r="DL206" s="387">
        <v>6888.4842966338892</v>
      </c>
      <c r="DM206" s="387">
        <v>6888.4842966338892</v>
      </c>
      <c r="DN206" s="387">
        <v>6888.4842966338892</v>
      </c>
      <c r="DO206" s="387">
        <v>6888.4842966338892</v>
      </c>
      <c r="DP206" s="387">
        <v>6888.4842966338892</v>
      </c>
      <c r="DQ206" s="387">
        <v>6888.4842966338892</v>
      </c>
      <c r="DR206" s="387">
        <v>6888.4842966338892</v>
      </c>
      <c r="DS206" s="387">
        <v>6888.4842966338892</v>
      </c>
      <c r="DT206" s="387">
        <v>6888.4842966338892</v>
      </c>
      <c r="DU206" s="387">
        <v>6888.4842966338892</v>
      </c>
      <c r="DV206" s="387">
        <v>6888.4842966338892</v>
      </c>
      <c r="DW206" s="387">
        <v>6888.4842966338892</v>
      </c>
      <c r="DX206" s="387">
        <v>6888.4842966338892</v>
      </c>
      <c r="DY206" s="387">
        <v>6888.4842966338892</v>
      </c>
      <c r="DZ206" s="387">
        <v>6888.4842966338892</v>
      </c>
      <c r="EA206" s="387">
        <v>6888.4842966338892</v>
      </c>
      <c r="EB206" s="387">
        <v>6888.4842966338892</v>
      </c>
      <c r="EC206" s="387">
        <v>6888.4842966338892</v>
      </c>
      <c r="ED206" s="387">
        <v>6888.4842966338892</v>
      </c>
      <c r="EE206" s="387">
        <v>6888.4842966338892</v>
      </c>
      <c r="EF206" s="387">
        <v>6888.4842966338892</v>
      </c>
      <c r="EG206" s="387">
        <v>6888.4842966338892</v>
      </c>
      <c r="EH206" s="387">
        <v>6888.4842966338892</v>
      </c>
      <c r="EI206" s="387">
        <v>6888.4842966338892</v>
      </c>
      <c r="EJ206" s="387">
        <v>6888.4842966338892</v>
      </c>
      <c r="EK206" s="387">
        <v>6888.4842966338892</v>
      </c>
      <c r="EY206" s="386">
        <v>973</v>
      </c>
      <c r="EZ206" s="386">
        <v>980</v>
      </c>
      <c r="FA206" s="386">
        <v>987</v>
      </c>
      <c r="FB206" s="386">
        <v>994</v>
      </c>
      <c r="FC206" s="386">
        <v>1002.9000000000001</v>
      </c>
      <c r="FD206" s="386">
        <v>1015</v>
      </c>
      <c r="FE206" s="386">
        <v>1028</v>
      </c>
      <c r="FF206" s="386">
        <v>1041</v>
      </c>
      <c r="FG206" s="386">
        <v>1054</v>
      </c>
      <c r="FH206" s="386">
        <v>1067</v>
      </c>
      <c r="FI206" s="386">
        <v>1078</v>
      </c>
      <c r="FJ206" s="386">
        <v>1088</v>
      </c>
      <c r="FK206" s="386">
        <v>1098</v>
      </c>
      <c r="FL206" s="386">
        <v>1108</v>
      </c>
      <c r="FM206" s="386">
        <v>1118</v>
      </c>
      <c r="FN206" s="386">
        <v>1128</v>
      </c>
      <c r="FO206" s="386">
        <v>1138</v>
      </c>
      <c r="FP206" s="386">
        <v>1148</v>
      </c>
      <c r="FQ206" s="386">
        <v>1158</v>
      </c>
      <c r="FR206" s="386">
        <v>1168</v>
      </c>
      <c r="FS206" s="386">
        <v>1178</v>
      </c>
      <c r="FT206" s="386">
        <v>1188</v>
      </c>
      <c r="FU206" s="386">
        <v>1198</v>
      </c>
      <c r="FV206" s="386">
        <v>1208</v>
      </c>
      <c r="FW206" s="386">
        <v>1218</v>
      </c>
      <c r="FX206" s="386">
        <v>1228</v>
      </c>
      <c r="FY206" s="386">
        <v>1238</v>
      </c>
      <c r="FZ206" s="386">
        <v>1248</v>
      </c>
      <c r="GA206" s="386">
        <v>1258</v>
      </c>
      <c r="GB206" s="386">
        <v>1268</v>
      </c>
      <c r="GC206" s="386">
        <v>1275.5999999999999</v>
      </c>
      <c r="GD206" s="387">
        <v>1275.5999999999999</v>
      </c>
      <c r="GE206" s="387">
        <v>1275.5999999999999</v>
      </c>
      <c r="GF206" s="387">
        <v>1275.5999999999999</v>
      </c>
      <c r="GG206" s="387">
        <v>1275.5999999999999</v>
      </c>
      <c r="GH206" s="387">
        <v>1275.5999999999999</v>
      </c>
      <c r="GI206" s="387">
        <v>1275.5999999999999</v>
      </c>
      <c r="GJ206" s="387">
        <v>1275.5999999999999</v>
      </c>
      <c r="GK206" s="387">
        <v>1275.5999999999999</v>
      </c>
      <c r="GL206" s="387">
        <v>1275.5999999999999</v>
      </c>
      <c r="GM206" s="387">
        <v>1275.5999999999999</v>
      </c>
      <c r="GN206" s="387">
        <v>1275.5999999999999</v>
      </c>
      <c r="GO206" s="387">
        <v>1275.5999999999999</v>
      </c>
      <c r="GP206" s="387">
        <v>1275.5999999999999</v>
      </c>
      <c r="GQ206" s="387">
        <v>1275.5999999999999</v>
      </c>
      <c r="GR206" s="387">
        <v>1275.5999999999999</v>
      </c>
      <c r="GS206" s="387">
        <v>1275.5999999999999</v>
      </c>
      <c r="GT206" s="387">
        <v>1275.5999999999999</v>
      </c>
      <c r="GU206" s="387">
        <v>1275.5999999999999</v>
      </c>
      <c r="GV206" s="387">
        <v>1275.5999999999999</v>
      </c>
      <c r="GW206" s="387">
        <v>1275.5999999999999</v>
      </c>
      <c r="GX206" s="387">
        <v>1275.5999999999999</v>
      </c>
      <c r="GY206" s="387">
        <v>1275.5999999999999</v>
      </c>
      <c r="GZ206" s="387">
        <v>1275.5999999999999</v>
      </c>
      <c r="HA206" s="387">
        <v>1275.5999999999999</v>
      </c>
      <c r="HB206" s="387">
        <v>1275.5999999999999</v>
      </c>
      <c r="HC206" s="387">
        <v>1275.5999999999999</v>
      </c>
      <c r="HD206" s="387">
        <v>1275.5999999999999</v>
      </c>
      <c r="HE206" s="387">
        <v>1275.5999999999999</v>
      </c>
      <c r="HS206" s="394">
        <v>3.0618488055457647</v>
      </c>
      <c r="HT206" s="394">
        <v>3.0618488055457642</v>
      </c>
      <c r="HU206" s="394">
        <v>3.0618488055457642</v>
      </c>
      <c r="HV206" s="394">
        <v>3.0618488055457642</v>
      </c>
      <c r="HW206" s="394">
        <v>3.0618488055457647</v>
      </c>
      <c r="HX206" s="394">
        <v>3.056491089354838</v>
      </c>
      <c r="HY206" s="394">
        <v>3.0511427482586999</v>
      </c>
      <c r="HZ206" s="394">
        <v>3.0458037658525252</v>
      </c>
      <c r="IA206" s="394">
        <v>3.0404741257601939</v>
      </c>
      <c r="IB206" s="394">
        <v>3.03515381163424</v>
      </c>
      <c r="IC206" s="394">
        <v>3.0297952597147284</v>
      </c>
      <c r="ID206" s="394">
        <v>3.0244461682972066</v>
      </c>
      <c r="IE206" s="394">
        <v>3.019106520679196</v>
      </c>
      <c r="IF206" s="394">
        <v>3.0137763001877067</v>
      </c>
      <c r="IG206" s="394">
        <v>3.0084554901791831</v>
      </c>
      <c r="IH206" s="394">
        <v>3.0010154944129273</v>
      </c>
      <c r="II206" s="394">
        <v>2.9935938979672474</v>
      </c>
      <c r="IJ206" s="394">
        <v>2.986190655340101</v>
      </c>
      <c r="IK206" s="394">
        <v>2.9788057211419749</v>
      </c>
      <c r="IL206" s="394">
        <v>2.9714390500956043</v>
      </c>
      <c r="IM206" s="394">
        <v>2.9639947219887999</v>
      </c>
      <c r="IN206" s="394">
        <v>2.9565690441117414</v>
      </c>
      <c r="IO206" s="394">
        <v>2.9491619697401226</v>
      </c>
      <c r="IP206" s="394">
        <v>2.9417734522666947</v>
      </c>
      <c r="IQ206" s="394">
        <v>2.9344034452009731</v>
      </c>
      <c r="IR206" s="394">
        <v>2.9269657485307325</v>
      </c>
      <c r="IS206" s="394">
        <v>2.9195469038461823</v>
      </c>
      <c r="IT206" s="394">
        <v>2.9121468633640659</v>
      </c>
      <c r="IU206" s="394">
        <v>2.904765579422242</v>
      </c>
      <c r="IV206" s="394">
        <v>2.897403004479373</v>
      </c>
      <c r="IW206" s="394">
        <v>2.8974322720583321</v>
      </c>
      <c r="IX206" s="394">
        <v>2.897461539932932</v>
      </c>
      <c r="IY206" s="394">
        <v>2.8974908081031758</v>
      </c>
      <c r="IZ206" s="394">
        <v>2.8975200765690663</v>
      </c>
      <c r="JA206" s="394">
        <v>2.8975493453306052</v>
      </c>
      <c r="JB206" s="394">
        <v>2.8975493453306052</v>
      </c>
      <c r="JC206" s="394">
        <v>2.8975493453306052</v>
      </c>
      <c r="JD206" s="394">
        <v>2.8975493453306052</v>
      </c>
      <c r="JE206" s="394">
        <v>2.8975493453306052</v>
      </c>
      <c r="JF206" s="394">
        <v>2.8975493453306052</v>
      </c>
      <c r="JG206" s="394">
        <v>2.8975493453306052</v>
      </c>
      <c r="JH206" s="394">
        <v>2.8975493453306052</v>
      </c>
      <c r="JI206" s="394">
        <v>2.8975493453306052</v>
      </c>
      <c r="JJ206" s="394">
        <v>2.8975493453306052</v>
      </c>
      <c r="JK206" s="394">
        <v>2.8975493453306052</v>
      </c>
      <c r="JL206" s="394">
        <v>2.8975493453306052</v>
      </c>
      <c r="JM206" s="394">
        <v>2.8975493453306052</v>
      </c>
      <c r="JN206" s="394">
        <v>2.8975493453306052</v>
      </c>
      <c r="JO206" s="394">
        <v>2.8975493453306052</v>
      </c>
      <c r="JP206" s="394">
        <v>2.8975493453306052</v>
      </c>
      <c r="JQ206" s="394">
        <v>2.8975493453306052</v>
      </c>
      <c r="JR206" s="394">
        <v>2.8975493453306052</v>
      </c>
      <c r="JS206" s="394">
        <v>2.8975493453306052</v>
      </c>
      <c r="JT206" s="394">
        <v>2.8975493453306052</v>
      </c>
      <c r="JU206" s="394">
        <v>2.8975493453306052</v>
      </c>
      <c r="JV206" s="394">
        <v>2.8975493453306052</v>
      </c>
      <c r="JW206" s="394">
        <v>2.8975493453306052</v>
      </c>
      <c r="JX206" s="394">
        <v>2.8975493453306052</v>
      </c>
      <c r="JY206" s="394">
        <v>2.8975493453306052</v>
      </c>
      <c r="JZ206" s="394">
        <v>2.8975493453306052</v>
      </c>
      <c r="KA206" s="394">
        <v>2.8975493453306052</v>
      </c>
      <c r="KB206" s="394">
        <v>2.8975493453306052</v>
      </c>
      <c r="KC206" s="394">
        <v>2.8975493453306052</v>
      </c>
    </row>
    <row r="207" spans="1:289" x14ac:dyDescent="0.25">
      <c r="A207" s="383">
        <v>198</v>
      </c>
      <c r="B207" s="384" t="s">
        <v>859</v>
      </c>
      <c r="C207" s="385" t="s">
        <v>142</v>
      </c>
      <c r="D207" s="385" t="s">
        <v>142</v>
      </c>
      <c r="E207" s="129">
        <v>2052</v>
      </c>
      <c r="F207" s="386">
        <v>915.56948999999997</v>
      </c>
      <c r="G207" s="386">
        <v>919.66336939088728</v>
      </c>
      <c r="H207" s="386">
        <v>923.77555416290647</v>
      </c>
      <c r="I207" s="386">
        <v>927.90612616677811</v>
      </c>
      <c r="J207" s="386">
        <v>932.05516761921058</v>
      </c>
      <c r="K207" s="386">
        <v>932.05516761921058</v>
      </c>
      <c r="L207" s="386">
        <v>932.05516761921058</v>
      </c>
      <c r="M207" s="386">
        <v>932.05516761921058</v>
      </c>
      <c r="N207" s="386">
        <v>932.05516761921058</v>
      </c>
      <c r="O207" s="386">
        <v>932.05516761921058</v>
      </c>
      <c r="P207" s="386">
        <v>932.05516761921058</v>
      </c>
      <c r="Q207" s="386">
        <v>932.05516761921058</v>
      </c>
      <c r="R207" s="386">
        <v>932.05516761921058</v>
      </c>
      <c r="S207" s="386">
        <v>932.05516761921058</v>
      </c>
      <c r="T207" s="386">
        <v>932.05516761921058</v>
      </c>
      <c r="U207" s="386">
        <v>932.05516761921058</v>
      </c>
      <c r="V207" s="386">
        <v>932.05516761921058</v>
      </c>
      <c r="W207" s="386">
        <v>932.05516761921058</v>
      </c>
      <c r="X207" s="386">
        <v>932.05516761921058</v>
      </c>
      <c r="Y207" s="386">
        <v>932.05516761921058</v>
      </c>
      <c r="Z207" s="386">
        <v>932.05516761921058</v>
      </c>
      <c r="AA207" s="386">
        <v>932.05516761921058</v>
      </c>
      <c r="AB207" s="386">
        <v>932.05516761921058</v>
      </c>
      <c r="AC207" s="386">
        <v>932.05516761921058</v>
      </c>
      <c r="AD207" s="386">
        <v>932.05516761921058</v>
      </c>
      <c r="AE207" s="386">
        <v>932.05516761921058</v>
      </c>
      <c r="AF207" s="386">
        <v>932.05516761921058</v>
      </c>
      <c r="AG207" s="386">
        <v>932.05516761921058</v>
      </c>
      <c r="AH207" s="386">
        <v>932.05516761921058</v>
      </c>
      <c r="AI207" s="386">
        <v>932.05516761921058</v>
      </c>
      <c r="AJ207" s="386">
        <v>932.05516761921058</v>
      </c>
      <c r="AK207" s="386">
        <v>932.05516761921058</v>
      </c>
      <c r="AL207" s="386">
        <v>932.05516761921058</v>
      </c>
      <c r="AM207" s="386">
        <v>932.05516761921058</v>
      </c>
      <c r="AN207" s="386">
        <v>932.05516761921058</v>
      </c>
      <c r="AO207" s="387">
        <v>932.05516761921058</v>
      </c>
      <c r="AP207" s="387">
        <v>932.05516761921058</v>
      </c>
      <c r="AQ207" s="387">
        <v>932.05516761921058</v>
      </c>
      <c r="AR207" s="387">
        <v>932.05516761921058</v>
      </c>
      <c r="AS207" s="387">
        <v>932.05516761921058</v>
      </c>
      <c r="AT207" s="387">
        <v>932.05516761921058</v>
      </c>
      <c r="AU207" s="387">
        <v>932.05516761921058</v>
      </c>
      <c r="AV207" s="387">
        <v>932.05516761921058</v>
      </c>
      <c r="AW207" s="387">
        <v>932.05516761921058</v>
      </c>
      <c r="AX207" s="387">
        <v>932.05516761921058</v>
      </c>
      <c r="AY207" s="387">
        <v>932.05516761921058</v>
      </c>
      <c r="AZ207" s="387">
        <v>932.05516761921058</v>
      </c>
      <c r="BA207" s="387">
        <v>932.05516761921058</v>
      </c>
      <c r="BB207" s="387">
        <v>932.05516761921058</v>
      </c>
      <c r="BC207" s="387">
        <v>932.05516761921058</v>
      </c>
      <c r="BD207" s="387">
        <v>932.05516761921058</v>
      </c>
      <c r="BE207" s="387">
        <v>932.05516761921058</v>
      </c>
      <c r="BF207" s="387">
        <v>932.05516761921058</v>
      </c>
      <c r="BG207" s="387">
        <v>932.05516761921058</v>
      </c>
      <c r="BH207" s="387">
        <v>932.05516761921058</v>
      </c>
      <c r="BI207" s="387">
        <v>932.05516761921058</v>
      </c>
      <c r="BJ207" s="387">
        <v>932.05516761921058</v>
      </c>
      <c r="BK207" s="387">
        <v>932.05516761921058</v>
      </c>
      <c r="BL207" s="387">
        <v>932.05516761921058</v>
      </c>
      <c r="BM207" s="387">
        <v>932.05516761921058</v>
      </c>
      <c r="BN207" s="387">
        <v>932.05516761921058</v>
      </c>
      <c r="BO207" s="387">
        <v>932.05516761921058</v>
      </c>
      <c r="BP207" s="387">
        <v>932.05516761921058</v>
      </c>
      <c r="CA207" s="386">
        <v>2840</v>
      </c>
      <c r="CB207" s="386">
        <v>2852.4183110089398</v>
      </c>
      <c r="CC207" s="386">
        <v>2864.8909228799621</v>
      </c>
      <c r="CD207" s="386">
        <v>2877.4180730514449</v>
      </c>
      <c r="CE207" s="386">
        <v>2890</v>
      </c>
      <c r="CF207" s="386">
        <v>2893.742046125963</v>
      </c>
      <c r="CG207" s="386">
        <v>2897.4889375492298</v>
      </c>
      <c r="CH207" s="386">
        <v>2901.2406805436162</v>
      </c>
      <c r="CI207" s="386">
        <v>2904.9972813910604</v>
      </c>
      <c r="CJ207" s="386">
        <v>2908.7587463816344</v>
      </c>
      <c r="CK207" s="386">
        <v>2912.5008548428609</v>
      </c>
      <c r="CL207" s="386">
        <v>2916.2477775141874</v>
      </c>
      <c r="CM207" s="386">
        <v>2919.9995205890791</v>
      </c>
      <c r="CN207" s="386">
        <v>2923.7560902689697</v>
      </c>
      <c r="CO207" s="386">
        <v>2927.5174927632688</v>
      </c>
      <c r="CP207" s="386">
        <v>2927.5174927632688</v>
      </c>
      <c r="CQ207" s="386">
        <v>2927.5174927632688</v>
      </c>
      <c r="CR207" s="386">
        <v>2927.5174927632688</v>
      </c>
      <c r="CS207" s="386">
        <v>2927.5174927632688</v>
      </c>
      <c r="CT207" s="386">
        <v>2927.5174927632688</v>
      </c>
      <c r="CU207" s="386">
        <v>2927.5174927632688</v>
      </c>
      <c r="CV207" s="386">
        <v>2927.5174927632688</v>
      </c>
      <c r="CW207" s="386">
        <v>2927.5174927632688</v>
      </c>
      <c r="CX207" s="386">
        <v>2927.5174927632688</v>
      </c>
      <c r="CY207" s="386">
        <v>2927.5174927632688</v>
      </c>
      <c r="CZ207" s="386">
        <v>2927.5174927632688</v>
      </c>
      <c r="DA207" s="386">
        <v>2927.5174927632688</v>
      </c>
      <c r="DB207" s="386">
        <v>2927.5174927632688</v>
      </c>
      <c r="DC207" s="386">
        <v>2927.5174927632688</v>
      </c>
      <c r="DD207" s="386">
        <v>2927.5174927632688</v>
      </c>
      <c r="DE207" s="386">
        <v>2927.5174927632688</v>
      </c>
      <c r="DF207" s="386">
        <v>2927.5174927632688</v>
      </c>
      <c r="DG207" s="386">
        <v>2927.5174927632688</v>
      </c>
      <c r="DH207" s="386">
        <v>2927.5174927632688</v>
      </c>
      <c r="DI207" s="386">
        <v>2927.5174927632688</v>
      </c>
      <c r="DJ207" s="387">
        <v>2927.5174927632688</v>
      </c>
      <c r="DK207" s="387">
        <v>2927.5174927632688</v>
      </c>
      <c r="DL207" s="387">
        <v>2927.5174927632688</v>
      </c>
      <c r="DM207" s="387">
        <v>2927.5174927632688</v>
      </c>
      <c r="DN207" s="387">
        <v>2927.5174927632688</v>
      </c>
      <c r="DO207" s="387">
        <v>2927.5174927632688</v>
      </c>
      <c r="DP207" s="387">
        <v>2927.5174927632688</v>
      </c>
      <c r="DQ207" s="387">
        <v>2927.5174927632688</v>
      </c>
      <c r="DR207" s="387">
        <v>2927.5174927632688</v>
      </c>
      <c r="DS207" s="387">
        <v>2927.5174927632688</v>
      </c>
      <c r="DT207" s="387">
        <v>2927.5174927632688</v>
      </c>
      <c r="DU207" s="387">
        <v>2927.5174927632688</v>
      </c>
      <c r="DV207" s="387">
        <v>2927.5174927632688</v>
      </c>
      <c r="DW207" s="387">
        <v>2927.5174927632688</v>
      </c>
      <c r="DX207" s="387">
        <v>2927.5174927632688</v>
      </c>
      <c r="DY207" s="387">
        <v>2927.5174927632688</v>
      </c>
      <c r="DZ207" s="387">
        <v>2927.5174927632688</v>
      </c>
      <c r="EA207" s="387">
        <v>2927.5174927632688</v>
      </c>
      <c r="EB207" s="387">
        <v>2927.5174927632688</v>
      </c>
      <c r="EC207" s="387">
        <v>2927.5174927632688</v>
      </c>
      <c r="ED207" s="387">
        <v>2927.5174927632688</v>
      </c>
      <c r="EE207" s="387">
        <v>2927.5174927632688</v>
      </c>
      <c r="EF207" s="387">
        <v>2927.5174927632688</v>
      </c>
      <c r="EG207" s="387">
        <v>2927.5174927632688</v>
      </c>
      <c r="EH207" s="387">
        <v>2927.5174927632688</v>
      </c>
      <c r="EI207" s="387">
        <v>2927.5174927632688</v>
      </c>
      <c r="EJ207" s="387">
        <v>2927.5174927632688</v>
      </c>
      <c r="EK207" s="387">
        <v>2927.5174927632688</v>
      </c>
      <c r="EY207" s="386">
        <v>1788</v>
      </c>
      <c r="EZ207" s="386">
        <v>1796</v>
      </c>
      <c r="FA207" s="386">
        <v>1804</v>
      </c>
      <c r="FB207" s="386">
        <v>1812</v>
      </c>
      <c r="FC207" s="386">
        <v>1820.3000000000002</v>
      </c>
      <c r="FD207" s="386">
        <v>1844</v>
      </c>
      <c r="FE207" s="386">
        <v>1868</v>
      </c>
      <c r="FF207" s="386">
        <v>1892</v>
      </c>
      <c r="FG207" s="386">
        <v>1916</v>
      </c>
      <c r="FH207" s="386">
        <v>1940</v>
      </c>
      <c r="FI207" s="386">
        <v>1962.8000000000002</v>
      </c>
      <c r="FJ207" s="386">
        <v>1976</v>
      </c>
      <c r="FK207" s="386">
        <v>1989</v>
      </c>
      <c r="FL207" s="386">
        <v>2002</v>
      </c>
      <c r="FM207" s="386">
        <v>2015</v>
      </c>
      <c r="FN207" s="386">
        <v>2028</v>
      </c>
      <c r="FO207" s="386">
        <v>2041</v>
      </c>
      <c r="FP207" s="386">
        <v>2054</v>
      </c>
      <c r="FQ207" s="386">
        <v>2067</v>
      </c>
      <c r="FR207" s="386">
        <v>2080</v>
      </c>
      <c r="FS207" s="386">
        <v>2093</v>
      </c>
      <c r="FT207" s="386">
        <v>2106</v>
      </c>
      <c r="FU207" s="386">
        <v>2119</v>
      </c>
      <c r="FV207" s="386">
        <v>2132</v>
      </c>
      <c r="FW207" s="386">
        <v>2145</v>
      </c>
      <c r="FX207" s="386">
        <v>2158</v>
      </c>
      <c r="FY207" s="386">
        <v>2171</v>
      </c>
      <c r="FZ207" s="386">
        <v>2184</v>
      </c>
      <c r="GA207" s="386">
        <v>2197</v>
      </c>
      <c r="GB207" s="386">
        <v>2210</v>
      </c>
      <c r="GC207" s="386">
        <v>2224.5999999999995</v>
      </c>
      <c r="GD207" s="387">
        <v>2224.5999999999995</v>
      </c>
      <c r="GE207" s="387">
        <v>2224.5999999999995</v>
      </c>
      <c r="GF207" s="387">
        <v>2224.5999999999995</v>
      </c>
      <c r="GG207" s="387">
        <v>2224.5999999999995</v>
      </c>
      <c r="GH207" s="387">
        <v>2224.5999999999995</v>
      </c>
      <c r="GI207" s="387">
        <v>2224.5999999999995</v>
      </c>
      <c r="GJ207" s="387">
        <v>2224.5999999999995</v>
      </c>
      <c r="GK207" s="387">
        <v>2224.5999999999995</v>
      </c>
      <c r="GL207" s="387">
        <v>2224.5999999999995</v>
      </c>
      <c r="GM207" s="387">
        <v>2224.5999999999995</v>
      </c>
      <c r="GN207" s="387">
        <v>2224.5999999999995</v>
      </c>
      <c r="GO207" s="387">
        <v>2224.5999999999995</v>
      </c>
      <c r="GP207" s="387">
        <v>2224.5999999999995</v>
      </c>
      <c r="GQ207" s="387">
        <v>2224.5999999999995</v>
      </c>
      <c r="GR207" s="387">
        <v>2224.5999999999995</v>
      </c>
      <c r="GS207" s="387">
        <v>2224.5999999999995</v>
      </c>
      <c r="GT207" s="387">
        <v>2224.5999999999995</v>
      </c>
      <c r="GU207" s="387">
        <v>2224.5999999999995</v>
      </c>
      <c r="GV207" s="387">
        <v>2224.5999999999995</v>
      </c>
      <c r="GW207" s="387">
        <v>2224.5999999999995</v>
      </c>
      <c r="GX207" s="387">
        <v>2224.5999999999995</v>
      </c>
      <c r="GY207" s="387">
        <v>2224.5999999999995</v>
      </c>
      <c r="GZ207" s="387">
        <v>2224.5999999999995</v>
      </c>
      <c r="HA207" s="387">
        <v>2224.5999999999995</v>
      </c>
      <c r="HB207" s="387">
        <v>2224.5999999999995</v>
      </c>
      <c r="HC207" s="387">
        <v>2224.5999999999995</v>
      </c>
      <c r="HD207" s="387">
        <v>2224.5999999999995</v>
      </c>
      <c r="HE207" s="387">
        <v>2224.5999999999995</v>
      </c>
      <c r="HS207" s="394">
        <v>3.1018945377919924</v>
      </c>
      <c r="HT207" s="394">
        <v>3.1015895662976742</v>
      </c>
      <c r="HU207" s="394">
        <v>3.1012846247874868</v>
      </c>
      <c r="HV207" s="394">
        <v>3.1009797132584827</v>
      </c>
      <c r="HW207" s="394">
        <v>3.1006748317077131</v>
      </c>
      <c r="HX207" s="394">
        <v>3.1046896650093956</v>
      </c>
      <c r="HY207" s="394">
        <v>3.1087096968202141</v>
      </c>
      <c r="HZ207" s="394">
        <v>3.1127349338713315</v>
      </c>
      <c r="IA207" s="394">
        <v>3.1167653829026261</v>
      </c>
      <c r="IB207" s="394">
        <v>3.1208010506627031</v>
      </c>
      <c r="IC207" s="394">
        <v>3.124815950843757</v>
      </c>
      <c r="ID207" s="394">
        <v>3.1288360161805517</v>
      </c>
      <c r="IE207" s="394">
        <v>3.1328612533180435</v>
      </c>
      <c r="IF207" s="394">
        <v>3.1368916689097364</v>
      </c>
      <c r="IG207" s="394">
        <v>3.1409272696176935</v>
      </c>
      <c r="IH207" s="394">
        <v>3.1409272696176935</v>
      </c>
      <c r="II207" s="394">
        <v>3.1409272696176935</v>
      </c>
      <c r="IJ207" s="394">
        <v>3.1409272696176935</v>
      </c>
      <c r="IK207" s="394">
        <v>3.1409272696176935</v>
      </c>
      <c r="IL207" s="394">
        <v>3.1409272696176935</v>
      </c>
      <c r="IM207" s="394">
        <v>3.1409272696176935</v>
      </c>
      <c r="IN207" s="394">
        <v>3.1409272696176935</v>
      </c>
      <c r="IO207" s="394">
        <v>3.1409272696176935</v>
      </c>
      <c r="IP207" s="394">
        <v>3.1409272696176935</v>
      </c>
      <c r="IQ207" s="394">
        <v>3.1409272696176935</v>
      </c>
      <c r="IR207" s="394">
        <v>3.1409272696176935</v>
      </c>
      <c r="IS207" s="394">
        <v>3.1409272696176935</v>
      </c>
      <c r="IT207" s="394">
        <v>3.1409272696176935</v>
      </c>
      <c r="IU207" s="394">
        <v>3.1409272696176935</v>
      </c>
      <c r="IV207" s="394">
        <v>3.1409272696176935</v>
      </c>
      <c r="IW207" s="394">
        <v>3.1409272696176935</v>
      </c>
      <c r="IX207" s="394">
        <v>3.1409272696176935</v>
      </c>
      <c r="IY207" s="394">
        <v>3.1409272696176935</v>
      </c>
      <c r="IZ207" s="394">
        <v>3.1409272696176935</v>
      </c>
      <c r="JA207" s="394">
        <v>3.1409272696176935</v>
      </c>
      <c r="JB207" s="394">
        <v>3.1409272696176935</v>
      </c>
      <c r="JC207" s="394">
        <v>3.1409272696176935</v>
      </c>
      <c r="JD207" s="394">
        <v>3.1409272696176935</v>
      </c>
      <c r="JE207" s="394">
        <v>3.1409272696176935</v>
      </c>
      <c r="JF207" s="394">
        <v>3.1409272696176935</v>
      </c>
      <c r="JG207" s="394">
        <v>3.1409272696176935</v>
      </c>
      <c r="JH207" s="394">
        <v>3.1409272696176935</v>
      </c>
      <c r="JI207" s="394">
        <v>3.1409272696176935</v>
      </c>
      <c r="JJ207" s="394">
        <v>3.1409272696176935</v>
      </c>
      <c r="JK207" s="394">
        <v>3.1409272696176935</v>
      </c>
      <c r="JL207" s="394">
        <v>3.1409272696176935</v>
      </c>
      <c r="JM207" s="394">
        <v>3.1409272696176935</v>
      </c>
      <c r="JN207" s="394">
        <v>3.1409272696176935</v>
      </c>
      <c r="JO207" s="394">
        <v>3.1409272696176935</v>
      </c>
      <c r="JP207" s="394">
        <v>3.1409272696176935</v>
      </c>
      <c r="JQ207" s="394">
        <v>3.1409272696176935</v>
      </c>
      <c r="JR207" s="394">
        <v>3.1409272696176935</v>
      </c>
      <c r="JS207" s="394">
        <v>3.1409272696176935</v>
      </c>
      <c r="JT207" s="394">
        <v>3.1409272696176935</v>
      </c>
      <c r="JU207" s="394">
        <v>3.1409272696176935</v>
      </c>
      <c r="JV207" s="394">
        <v>3.1409272696176935</v>
      </c>
      <c r="JW207" s="394">
        <v>3.1409272696176935</v>
      </c>
      <c r="JX207" s="394">
        <v>3.1409272696176935</v>
      </c>
      <c r="JY207" s="394">
        <v>3.1409272696176935</v>
      </c>
      <c r="JZ207" s="394">
        <v>3.1409272696176935</v>
      </c>
      <c r="KA207" s="394">
        <v>3.1409272696176935</v>
      </c>
      <c r="KB207" s="394">
        <v>3.1409272696176935</v>
      </c>
      <c r="KC207" s="394">
        <v>3.1409272696176935</v>
      </c>
    </row>
    <row r="208" spans="1:289" x14ac:dyDescent="0.25">
      <c r="A208" s="383">
        <v>199</v>
      </c>
      <c r="B208" s="384" t="s">
        <v>859</v>
      </c>
      <c r="C208" s="385" t="s">
        <v>142</v>
      </c>
      <c r="D208" s="385" t="s">
        <v>142</v>
      </c>
      <c r="E208" s="129">
        <v>2052</v>
      </c>
      <c r="F208" s="386">
        <v>1285.421</v>
      </c>
      <c r="G208" s="386">
        <v>1287.0022024011664</v>
      </c>
      <c r="H208" s="386">
        <v>1288.585349846823</v>
      </c>
      <c r="I208" s="386">
        <v>1290.1704447295779</v>
      </c>
      <c r="J208" s="386">
        <v>1291.7574894449829</v>
      </c>
      <c r="K208" s="386">
        <v>1294.4336959300881</v>
      </c>
      <c r="L208" s="386">
        <v>1297.1154468623588</v>
      </c>
      <c r="M208" s="386">
        <v>1299.8027537285375</v>
      </c>
      <c r="N208" s="386">
        <v>1302.4956280391641</v>
      </c>
      <c r="O208" s="386">
        <v>1305.1940813286262</v>
      </c>
      <c r="P208" s="386">
        <v>1307.922410713303</v>
      </c>
      <c r="Q208" s="386">
        <v>1310.656443296713</v>
      </c>
      <c r="R208" s="386">
        <v>1313.3961910006117</v>
      </c>
      <c r="S208" s="386">
        <v>1316.1416657716754</v>
      </c>
      <c r="T208" s="386">
        <v>1318.8928795815532</v>
      </c>
      <c r="U208" s="386">
        <v>1321.3913704075908</v>
      </c>
      <c r="V208" s="386">
        <v>1323.894594337055</v>
      </c>
      <c r="W208" s="386">
        <v>1326.4025603362659</v>
      </c>
      <c r="X208" s="386">
        <v>1328.9152773885289</v>
      </c>
      <c r="Y208" s="386">
        <v>1331.432754494168</v>
      </c>
      <c r="Z208" s="386">
        <v>1333.6594541035411</v>
      </c>
      <c r="AA208" s="386">
        <v>1335.8898776645246</v>
      </c>
      <c r="AB208" s="386">
        <v>1338.1240314050874</v>
      </c>
      <c r="AC208" s="386">
        <v>1340.361921563614</v>
      </c>
      <c r="AD208" s="386">
        <v>1342.6035543889216</v>
      </c>
      <c r="AE208" s="386">
        <v>1345.5993884327104</v>
      </c>
      <c r="AF208" s="386">
        <v>1348.6019072656081</v>
      </c>
      <c r="AG208" s="386">
        <v>1351.6111258037965</v>
      </c>
      <c r="AH208" s="386">
        <v>1354.627058996741</v>
      </c>
      <c r="AI208" s="386">
        <v>1357.6497218272639</v>
      </c>
      <c r="AJ208" s="386">
        <v>1360.4596200818598</v>
      </c>
      <c r="AK208" s="386">
        <v>1363.2753339220774</v>
      </c>
      <c r="AL208" s="386">
        <v>1366.0968753843081</v>
      </c>
      <c r="AM208" s="386">
        <v>1368.924256529855</v>
      </c>
      <c r="AN208" s="386">
        <v>1371.7574894449838</v>
      </c>
      <c r="AO208" s="387">
        <v>1371.7574894449838</v>
      </c>
      <c r="AP208" s="387">
        <v>1371.7574894449838</v>
      </c>
      <c r="AQ208" s="387">
        <v>1371.7574894449838</v>
      </c>
      <c r="AR208" s="387">
        <v>1371.7574894449838</v>
      </c>
      <c r="AS208" s="387">
        <v>1371.7574894449838</v>
      </c>
      <c r="AT208" s="387">
        <v>1371.7574894449838</v>
      </c>
      <c r="AU208" s="387">
        <v>1371.7574894449838</v>
      </c>
      <c r="AV208" s="387">
        <v>1371.7574894449838</v>
      </c>
      <c r="AW208" s="387">
        <v>1371.7574894449838</v>
      </c>
      <c r="AX208" s="387">
        <v>1371.7574894449838</v>
      </c>
      <c r="AY208" s="387">
        <v>1371.7574894449838</v>
      </c>
      <c r="AZ208" s="387">
        <v>1371.7574894449838</v>
      </c>
      <c r="BA208" s="387">
        <v>1371.7574894449838</v>
      </c>
      <c r="BB208" s="387">
        <v>1371.7574894449838</v>
      </c>
      <c r="BC208" s="387">
        <v>1371.7574894449838</v>
      </c>
      <c r="BD208" s="387">
        <v>1371.7574894449838</v>
      </c>
      <c r="BE208" s="387">
        <v>1371.7574894449838</v>
      </c>
      <c r="BF208" s="387">
        <v>1371.7574894449838</v>
      </c>
      <c r="BG208" s="387">
        <v>1371.7574894449838</v>
      </c>
      <c r="BH208" s="387">
        <v>1371.7574894449838</v>
      </c>
      <c r="BI208" s="387">
        <v>1371.7574894449838</v>
      </c>
      <c r="BJ208" s="387">
        <v>1371.7574894449838</v>
      </c>
      <c r="BK208" s="387">
        <v>1371.7574894449838</v>
      </c>
      <c r="BL208" s="387">
        <v>1371.7574894449838</v>
      </c>
      <c r="BM208" s="387">
        <v>1371.7574894449838</v>
      </c>
      <c r="BN208" s="387">
        <v>1371.7574894449838</v>
      </c>
      <c r="BO208" s="387">
        <v>1371.7574894449838</v>
      </c>
      <c r="BP208" s="387">
        <v>1371.7574894449838</v>
      </c>
      <c r="CA208" s="386">
        <v>4080</v>
      </c>
      <c r="CB208" s="386">
        <v>4084.99083501724</v>
      </c>
      <c r="CC208" s="386">
        <v>4089.987775042855</v>
      </c>
      <c r="CD208" s="386">
        <v>4094.9908275447588</v>
      </c>
      <c r="CE208" s="386">
        <v>4100</v>
      </c>
      <c r="CF208" s="386">
        <v>4113.8555347494694</v>
      </c>
      <c r="CG208" s="386">
        <v>4127.7578928753283</v>
      </c>
      <c r="CH208" s="386">
        <v>4141.7072326124335</v>
      </c>
      <c r="CI208" s="386">
        <v>4155.7037127303829</v>
      </c>
      <c r="CJ208" s="386">
        <v>4169.7474925353172</v>
      </c>
      <c r="CK208" s="386">
        <v>4183.8811417932302</v>
      </c>
      <c r="CL208" s="386">
        <v>4198.0626980387251</v>
      </c>
      <c r="CM208" s="386">
        <v>4212.29232365587</v>
      </c>
      <c r="CN208" s="386">
        <v>4226.5701815791444</v>
      </c>
      <c r="CO208" s="386">
        <v>4240.8964352953071</v>
      </c>
      <c r="CP208" s="386">
        <v>4248.8873003434992</v>
      </c>
      <c r="CQ208" s="386">
        <v>4256.8932220961387</v>
      </c>
      <c r="CR208" s="386">
        <v>4264.9142289236643</v>
      </c>
      <c r="CS208" s="386">
        <v>4272.9503492499716</v>
      </c>
      <c r="CT208" s="386">
        <v>4281.0016115525132</v>
      </c>
      <c r="CU208" s="386">
        <v>4288.1231950077208</v>
      </c>
      <c r="CV208" s="386">
        <v>4295.2566254453668</v>
      </c>
      <c r="CW208" s="386">
        <v>4302.4019225732854</v>
      </c>
      <c r="CX208" s="386">
        <v>4309.5591061320974</v>
      </c>
      <c r="CY208" s="386">
        <v>4316.7281958952635</v>
      </c>
      <c r="CZ208" s="386">
        <v>4326.3097325892168</v>
      </c>
      <c r="DA208" s="386">
        <v>4335.9125367434435</v>
      </c>
      <c r="DB208" s="386">
        <v>4345.5366555638238</v>
      </c>
      <c r="DC208" s="386">
        <v>4355.1821363610161</v>
      </c>
      <c r="DD208" s="386">
        <v>4364.8490265506907</v>
      </c>
      <c r="DE208" s="386">
        <v>4373.8358698769989</v>
      </c>
      <c r="DF208" s="386">
        <v>4382.8412163296416</v>
      </c>
      <c r="DG208" s="386">
        <v>4391.8651040049426</v>
      </c>
      <c r="DH208" s="386">
        <v>4400.9075710776606</v>
      </c>
      <c r="DI208" s="386">
        <v>4409.9686558011535</v>
      </c>
      <c r="DJ208" s="387">
        <v>4409.9686558011535</v>
      </c>
      <c r="DK208" s="387">
        <v>4409.9686558011535</v>
      </c>
      <c r="DL208" s="387">
        <v>4409.9686558011535</v>
      </c>
      <c r="DM208" s="387">
        <v>4409.9686558011535</v>
      </c>
      <c r="DN208" s="387">
        <v>4409.9686558011535</v>
      </c>
      <c r="DO208" s="387">
        <v>4409.9686558011535</v>
      </c>
      <c r="DP208" s="387">
        <v>4409.9686558011535</v>
      </c>
      <c r="DQ208" s="387">
        <v>4409.9686558011535</v>
      </c>
      <c r="DR208" s="387">
        <v>4409.9686558011535</v>
      </c>
      <c r="DS208" s="387">
        <v>4409.9686558011535</v>
      </c>
      <c r="DT208" s="387">
        <v>4409.9686558011535</v>
      </c>
      <c r="DU208" s="387">
        <v>4409.9686558011535</v>
      </c>
      <c r="DV208" s="387">
        <v>4409.9686558011535</v>
      </c>
      <c r="DW208" s="387">
        <v>4409.9686558011535</v>
      </c>
      <c r="DX208" s="387">
        <v>4409.9686558011535</v>
      </c>
      <c r="DY208" s="387">
        <v>4409.9686558011535</v>
      </c>
      <c r="DZ208" s="387">
        <v>4409.9686558011535</v>
      </c>
      <c r="EA208" s="387">
        <v>4409.9686558011535</v>
      </c>
      <c r="EB208" s="387">
        <v>4409.9686558011535</v>
      </c>
      <c r="EC208" s="387">
        <v>4409.9686558011535</v>
      </c>
      <c r="ED208" s="387">
        <v>4409.9686558011535</v>
      </c>
      <c r="EE208" s="387">
        <v>4409.9686558011535</v>
      </c>
      <c r="EF208" s="387">
        <v>4409.9686558011535</v>
      </c>
      <c r="EG208" s="387">
        <v>4409.9686558011535</v>
      </c>
      <c r="EH208" s="387">
        <v>4409.9686558011535</v>
      </c>
      <c r="EI208" s="387">
        <v>4409.9686558011535</v>
      </c>
      <c r="EJ208" s="387">
        <v>4409.9686558011535</v>
      </c>
      <c r="EK208" s="387">
        <v>4409.9686558011535</v>
      </c>
      <c r="EY208" s="386">
        <v>917</v>
      </c>
      <c r="EZ208" s="386">
        <v>924</v>
      </c>
      <c r="FA208" s="386">
        <v>931</v>
      </c>
      <c r="FB208" s="386">
        <v>938</v>
      </c>
      <c r="FC208" s="386">
        <v>944.8</v>
      </c>
      <c r="FD208" s="386">
        <v>957</v>
      </c>
      <c r="FE208" s="386">
        <v>969</v>
      </c>
      <c r="FF208" s="386">
        <v>981</v>
      </c>
      <c r="FG208" s="386">
        <v>993</v>
      </c>
      <c r="FH208" s="386">
        <v>1005</v>
      </c>
      <c r="FI208" s="386">
        <v>1017.4000000000001</v>
      </c>
      <c r="FJ208" s="386">
        <v>1027</v>
      </c>
      <c r="FK208" s="386">
        <v>1036</v>
      </c>
      <c r="FL208" s="386">
        <v>1045</v>
      </c>
      <c r="FM208" s="386">
        <v>1054</v>
      </c>
      <c r="FN208" s="386">
        <v>1063</v>
      </c>
      <c r="FO208" s="386">
        <v>1072</v>
      </c>
      <c r="FP208" s="386">
        <v>1081</v>
      </c>
      <c r="FQ208" s="386">
        <v>1090</v>
      </c>
      <c r="FR208" s="386">
        <v>1099</v>
      </c>
      <c r="FS208" s="386">
        <v>1108</v>
      </c>
      <c r="FT208" s="386">
        <v>1117</v>
      </c>
      <c r="FU208" s="386">
        <v>1126</v>
      </c>
      <c r="FV208" s="386">
        <v>1135</v>
      </c>
      <c r="FW208" s="386">
        <v>1144</v>
      </c>
      <c r="FX208" s="386">
        <v>1153</v>
      </c>
      <c r="FY208" s="386">
        <v>1162</v>
      </c>
      <c r="FZ208" s="386">
        <v>1171</v>
      </c>
      <c r="GA208" s="386">
        <v>1180</v>
      </c>
      <c r="GB208" s="386">
        <v>1189</v>
      </c>
      <c r="GC208" s="386">
        <v>1205</v>
      </c>
      <c r="GD208" s="387">
        <v>1205</v>
      </c>
      <c r="GE208" s="387">
        <v>1205</v>
      </c>
      <c r="GF208" s="387">
        <v>1205</v>
      </c>
      <c r="GG208" s="387">
        <v>1205</v>
      </c>
      <c r="GH208" s="387">
        <v>1205</v>
      </c>
      <c r="GI208" s="387">
        <v>1205</v>
      </c>
      <c r="GJ208" s="387">
        <v>1205</v>
      </c>
      <c r="GK208" s="387">
        <v>1205</v>
      </c>
      <c r="GL208" s="387">
        <v>1205</v>
      </c>
      <c r="GM208" s="387">
        <v>1205</v>
      </c>
      <c r="GN208" s="387">
        <v>1205</v>
      </c>
      <c r="GO208" s="387">
        <v>1205</v>
      </c>
      <c r="GP208" s="387">
        <v>1205</v>
      </c>
      <c r="GQ208" s="387">
        <v>1205</v>
      </c>
      <c r="GR208" s="387">
        <v>1205</v>
      </c>
      <c r="GS208" s="387">
        <v>1205</v>
      </c>
      <c r="GT208" s="387">
        <v>1205</v>
      </c>
      <c r="GU208" s="387">
        <v>1205</v>
      </c>
      <c r="GV208" s="387">
        <v>1205</v>
      </c>
      <c r="GW208" s="387">
        <v>1205</v>
      </c>
      <c r="GX208" s="387">
        <v>1205</v>
      </c>
      <c r="GY208" s="387">
        <v>1205</v>
      </c>
      <c r="GZ208" s="387">
        <v>1205</v>
      </c>
      <c r="HA208" s="387">
        <v>1205</v>
      </c>
      <c r="HB208" s="387">
        <v>1205</v>
      </c>
      <c r="HC208" s="387">
        <v>1205</v>
      </c>
      <c r="HD208" s="387">
        <v>1205</v>
      </c>
      <c r="HE208" s="387">
        <v>1205</v>
      </c>
      <c r="HS208" s="394">
        <v>3.1740573710869824</v>
      </c>
      <c r="HT208" s="394">
        <v>3.1740356212257077</v>
      </c>
      <c r="HU208" s="394">
        <v>3.1740138715134711</v>
      </c>
      <c r="HV208" s="394">
        <v>3.1739921219502718</v>
      </c>
      <c r="HW208" s="394">
        <v>3.1739703725361079</v>
      </c>
      <c r="HX208" s="394">
        <v>3.178112210524267</v>
      </c>
      <c r="HY208" s="394">
        <v>3.1822594533586943</v>
      </c>
      <c r="HZ208" s="394">
        <v>3.1864121080923828</v>
      </c>
      <c r="IA208" s="394">
        <v>3.1905701817875332</v>
      </c>
      <c r="IB208" s="394">
        <v>3.1947336815155567</v>
      </c>
      <c r="IC208" s="394">
        <v>3.1988756424102123</v>
      </c>
      <c r="ID208" s="394">
        <v>3.203022973342486</v>
      </c>
      <c r="IE208" s="394">
        <v>3.2071756812746139</v>
      </c>
      <c r="IF208" s="394">
        <v>3.2113337731778571</v>
      </c>
      <c r="IG208" s="394">
        <v>3.2154972560325157</v>
      </c>
      <c r="IH208" s="394">
        <v>3.2154646953936936</v>
      </c>
      <c r="II208" s="394">
        <v>3.215432135084586</v>
      </c>
      <c r="IJ208" s="394">
        <v>3.2153995751051889</v>
      </c>
      <c r="IK208" s="394">
        <v>3.2153670154554996</v>
      </c>
      <c r="IL208" s="394">
        <v>3.2153344561355128</v>
      </c>
      <c r="IM208" s="394">
        <v>3.2153059627130305</v>
      </c>
      <c r="IN208" s="394">
        <v>3.2152774695430497</v>
      </c>
      <c r="IO208" s="394">
        <v>3.215248976625567</v>
      </c>
      <c r="IP208" s="394">
        <v>3.2152204839605809</v>
      </c>
      <c r="IQ208" s="394">
        <v>3.215191991548092</v>
      </c>
      <c r="IR208" s="394">
        <v>3.215154354096649</v>
      </c>
      <c r="IS208" s="394">
        <v>3.2151167170857948</v>
      </c>
      <c r="IT208" s="394">
        <v>3.2150790805155252</v>
      </c>
      <c r="IU208" s="394">
        <v>3.2150414443858337</v>
      </c>
      <c r="IV208" s="394">
        <v>3.2150038086967161</v>
      </c>
      <c r="IW208" s="394">
        <v>3.2149692687048086</v>
      </c>
      <c r="IX208" s="394">
        <v>3.2149347290839767</v>
      </c>
      <c r="IY208" s="394">
        <v>3.2149001898342169</v>
      </c>
      <c r="IZ208" s="394">
        <v>3.2148656509555251</v>
      </c>
      <c r="JA208" s="394">
        <v>3.2148311124478983</v>
      </c>
      <c r="JB208" s="394">
        <v>3.2148311124478983</v>
      </c>
      <c r="JC208" s="394">
        <v>3.2148311124478983</v>
      </c>
      <c r="JD208" s="394">
        <v>3.2148311124478983</v>
      </c>
      <c r="JE208" s="394">
        <v>3.2148311124478983</v>
      </c>
      <c r="JF208" s="394">
        <v>3.2148311124478983</v>
      </c>
      <c r="JG208" s="394">
        <v>3.2148311124478983</v>
      </c>
      <c r="JH208" s="394">
        <v>3.2148311124478983</v>
      </c>
      <c r="JI208" s="394">
        <v>3.2148311124478983</v>
      </c>
      <c r="JJ208" s="394">
        <v>3.2148311124478983</v>
      </c>
      <c r="JK208" s="394">
        <v>3.2148311124478983</v>
      </c>
      <c r="JL208" s="394">
        <v>3.2148311124478983</v>
      </c>
      <c r="JM208" s="394">
        <v>3.2148311124478983</v>
      </c>
      <c r="JN208" s="394">
        <v>3.2148311124478983</v>
      </c>
      <c r="JO208" s="394">
        <v>3.2148311124478983</v>
      </c>
      <c r="JP208" s="394">
        <v>3.2148311124478983</v>
      </c>
      <c r="JQ208" s="394">
        <v>3.2148311124478983</v>
      </c>
      <c r="JR208" s="394">
        <v>3.2148311124478983</v>
      </c>
      <c r="JS208" s="394">
        <v>3.2148311124478983</v>
      </c>
      <c r="JT208" s="394">
        <v>3.2148311124478983</v>
      </c>
      <c r="JU208" s="394">
        <v>3.2148311124478983</v>
      </c>
      <c r="JV208" s="394">
        <v>3.2148311124478983</v>
      </c>
      <c r="JW208" s="394">
        <v>3.2148311124478983</v>
      </c>
      <c r="JX208" s="394">
        <v>3.2148311124478983</v>
      </c>
      <c r="JY208" s="394">
        <v>3.2148311124478983</v>
      </c>
      <c r="JZ208" s="394">
        <v>3.2148311124478983</v>
      </c>
      <c r="KA208" s="394">
        <v>3.2148311124478983</v>
      </c>
      <c r="KB208" s="394">
        <v>3.2148311124478983</v>
      </c>
      <c r="KC208" s="394">
        <v>3.2148311124478983</v>
      </c>
    </row>
    <row r="209" spans="1:289" x14ac:dyDescent="0.25">
      <c r="A209" s="383">
        <v>200</v>
      </c>
      <c r="B209" s="384" t="s">
        <v>859</v>
      </c>
      <c r="C209" s="385" t="s">
        <v>142</v>
      </c>
      <c r="D209" s="385" t="s">
        <v>142</v>
      </c>
      <c r="E209" s="129">
        <v>2052</v>
      </c>
      <c r="F209" s="386">
        <v>1150.6163300000001</v>
      </c>
      <c r="G209" s="386">
        <v>1174.8811919759689</v>
      </c>
      <c r="H209" s="386">
        <v>1199.6577653811619</v>
      </c>
      <c r="I209" s="386">
        <v>1224.9568414818575</v>
      </c>
      <c r="J209" s="386">
        <v>1250.7894391167927</v>
      </c>
      <c r="K209" s="386">
        <v>1253.4652839717082</v>
      </c>
      <c r="L209" s="386">
        <v>1256.1468533278578</v>
      </c>
      <c r="M209" s="386">
        <v>1258.8341594318085</v>
      </c>
      <c r="N209" s="386">
        <v>1261.5272145563274</v>
      </c>
      <c r="O209" s="386">
        <v>1264.226031000436</v>
      </c>
      <c r="P209" s="386">
        <v>1266.9539923676232</v>
      </c>
      <c r="Q209" s="386">
        <v>1269.687840161002</v>
      </c>
      <c r="R209" s="386">
        <v>1272.4275870823699</v>
      </c>
      <c r="S209" s="386">
        <v>1275.1732458609326</v>
      </c>
      <c r="T209" s="386">
        <v>1277.924829253363</v>
      </c>
      <c r="U209" s="386">
        <v>1280.4230178100395</v>
      </c>
      <c r="V209" s="386">
        <v>1282.9260900233458</v>
      </c>
      <c r="W209" s="386">
        <v>1285.4340554402399</v>
      </c>
      <c r="X209" s="386">
        <v>1287.9469236263437</v>
      </c>
      <c r="Y209" s="386">
        <v>1290.4647041659778</v>
      </c>
      <c r="Z209" s="386">
        <v>1292.6911681546217</v>
      </c>
      <c r="AA209" s="386">
        <v>1294.921473505123</v>
      </c>
      <c r="AB209" s="386">
        <v>1297.1556268450584</v>
      </c>
      <c r="AC209" s="386">
        <v>1299.3936348134391</v>
      </c>
      <c r="AD209" s="386">
        <v>1301.6355040607314</v>
      </c>
      <c r="AE209" s="386">
        <v>1304.6309192649196</v>
      </c>
      <c r="AF209" s="386">
        <v>1307.6332277293313</v>
      </c>
      <c r="AG209" s="386">
        <v>1310.6424453172219</v>
      </c>
      <c r="AH209" s="386">
        <v>1313.6585879283523</v>
      </c>
      <c r="AI209" s="386">
        <v>1316.6816714990737</v>
      </c>
      <c r="AJ209" s="386">
        <v>1319.4912094160686</v>
      </c>
      <c r="AK209" s="386">
        <v>1322.306742330547</v>
      </c>
      <c r="AL209" s="386">
        <v>1325.1282830346461</v>
      </c>
      <c r="AM209" s="386">
        <v>1327.955844347799</v>
      </c>
      <c r="AN209" s="386">
        <v>1330.7894391167936</v>
      </c>
      <c r="AO209" s="387">
        <v>1330.7894391167936</v>
      </c>
      <c r="AP209" s="387">
        <v>1330.7894391167936</v>
      </c>
      <c r="AQ209" s="387">
        <v>1330.7894391167936</v>
      </c>
      <c r="AR209" s="387">
        <v>1330.7894391167936</v>
      </c>
      <c r="AS209" s="387">
        <v>1330.7894391167936</v>
      </c>
      <c r="AT209" s="387">
        <v>1330.7894391167936</v>
      </c>
      <c r="AU209" s="387">
        <v>1330.7894391167936</v>
      </c>
      <c r="AV209" s="387">
        <v>1330.7894391167936</v>
      </c>
      <c r="AW209" s="387">
        <v>1330.7894391167936</v>
      </c>
      <c r="AX209" s="387">
        <v>1330.7894391167936</v>
      </c>
      <c r="AY209" s="387">
        <v>1330.7894391167936</v>
      </c>
      <c r="AZ209" s="387">
        <v>1330.7894391167936</v>
      </c>
      <c r="BA209" s="387">
        <v>1330.7894391167936</v>
      </c>
      <c r="BB209" s="387">
        <v>1330.7894391167936</v>
      </c>
      <c r="BC209" s="387">
        <v>1330.7894391167936</v>
      </c>
      <c r="BD209" s="387">
        <v>1330.7894391167936</v>
      </c>
      <c r="BE209" s="387">
        <v>1330.7894391167936</v>
      </c>
      <c r="BF209" s="387">
        <v>1330.7894391167936</v>
      </c>
      <c r="BG209" s="387">
        <v>1330.7894391167936</v>
      </c>
      <c r="BH209" s="387">
        <v>1330.7894391167936</v>
      </c>
      <c r="BI209" s="387">
        <v>1330.7894391167936</v>
      </c>
      <c r="BJ209" s="387">
        <v>1330.7894391167936</v>
      </c>
      <c r="BK209" s="387">
        <v>1330.7894391167936</v>
      </c>
      <c r="BL209" s="387">
        <v>1330.7894391167936</v>
      </c>
      <c r="BM209" s="387">
        <v>1330.7894391167936</v>
      </c>
      <c r="BN209" s="387">
        <v>1330.7894391167936</v>
      </c>
      <c r="BO209" s="387">
        <v>1330.7894391167936</v>
      </c>
      <c r="BP209" s="387">
        <v>1330.7894391167936</v>
      </c>
      <c r="CA209" s="386">
        <v>3500</v>
      </c>
      <c r="CB209" s="386">
        <v>3572.7031461020279</v>
      </c>
      <c r="CC209" s="386">
        <v>3646.9165057620939</v>
      </c>
      <c r="CD209" s="386">
        <v>3722.6714496307563</v>
      </c>
      <c r="CE209" s="386">
        <v>3800</v>
      </c>
      <c r="CF209" s="386">
        <v>3812.9838513396271</v>
      </c>
      <c r="CG209" s="386">
        <v>3826.0120659412569</v>
      </c>
      <c r="CH209" s="386">
        <v>3839.084795385415</v>
      </c>
      <c r="CI209" s="386">
        <v>3852.2021917705483</v>
      </c>
      <c r="CJ209" s="386">
        <v>3865.3644077147947</v>
      </c>
      <c r="CK209" s="386">
        <v>3878.6121179676857</v>
      </c>
      <c r="CL209" s="386">
        <v>3891.9052319156576</v>
      </c>
      <c r="CM209" s="386">
        <v>3905.2439051701699</v>
      </c>
      <c r="CN209" s="386">
        <v>3918.6282938760073</v>
      </c>
      <c r="CO209" s="386">
        <v>3932.0585547131063</v>
      </c>
      <c r="CP209" s="386">
        <v>3939.6398696892957</v>
      </c>
      <c r="CQ209" s="386">
        <v>3947.2358020309102</v>
      </c>
      <c r="CR209" s="386">
        <v>3954.8463799213687</v>
      </c>
      <c r="CS209" s="386">
        <v>3962.4716315984288</v>
      </c>
      <c r="CT209" s="386">
        <v>3970.1115853542942</v>
      </c>
      <c r="CU209" s="386">
        <v>3976.8682455717417</v>
      </c>
      <c r="CV209" s="386">
        <v>3983.6364048255041</v>
      </c>
      <c r="CW209" s="386">
        <v>3990.4160826855805</v>
      </c>
      <c r="CX209" s="386">
        <v>3997.2072987552765</v>
      </c>
      <c r="CY209" s="386">
        <v>4004.0100726712608</v>
      </c>
      <c r="CZ209" s="386">
        <v>4013.1004093751058</v>
      </c>
      <c r="DA209" s="386">
        <v>4022.2113839444628</v>
      </c>
      <c r="DB209" s="386">
        <v>4031.3430432336463</v>
      </c>
      <c r="DC209" s="386">
        <v>4040.4954342033443</v>
      </c>
      <c r="DD209" s="386">
        <v>4049.6686039208598</v>
      </c>
      <c r="DE209" s="386">
        <v>4058.1948057190698</v>
      </c>
      <c r="DF209" s="386">
        <v>4066.7389586446961</v>
      </c>
      <c r="DG209" s="386">
        <v>4075.3011004921736</v>
      </c>
      <c r="DH209" s="386">
        <v>4083.8812691355097</v>
      </c>
      <c r="DI209" s="386">
        <v>4092.4795025284529</v>
      </c>
      <c r="DJ209" s="387">
        <v>4092.4795025284529</v>
      </c>
      <c r="DK209" s="387">
        <v>4092.4795025284529</v>
      </c>
      <c r="DL209" s="387">
        <v>4092.4795025284529</v>
      </c>
      <c r="DM209" s="387">
        <v>4092.4795025284529</v>
      </c>
      <c r="DN209" s="387">
        <v>4092.4795025284529</v>
      </c>
      <c r="DO209" s="387">
        <v>4092.4795025284529</v>
      </c>
      <c r="DP209" s="387">
        <v>4092.4795025284529</v>
      </c>
      <c r="DQ209" s="387">
        <v>4092.4795025284529</v>
      </c>
      <c r="DR209" s="387">
        <v>4092.4795025284529</v>
      </c>
      <c r="DS209" s="387">
        <v>4092.4795025284529</v>
      </c>
      <c r="DT209" s="387">
        <v>4092.4795025284529</v>
      </c>
      <c r="DU209" s="387">
        <v>4092.4795025284529</v>
      </c>
      <c r="DV209" s="387">
        <v>4092.4795025284529</v>
      </c>
      <c r="DW209" s="387">
        <v>4092.4795025284529</v>
      </c>
      <c r="DX209" s="387">
        <v>4092.4795025284529</v>
      </c>
      <c r="DY209" s="387">
        <v>4092.4795025284529</v>
      </c>
      <c r="DZ209" s="387">
        <v>4092.4795025284529</v>
      </c>
      <c r="EA209" s="387">
        <v>4092.4795025284529</v>
      </c>
      <c r="EB209" s="387">
        <v>4092.4795025284529</v>
      </c>
      <c r="EC209" s="387">
        <v>4092.4795025284529</v>
      </c>
      <c r="ED209" s="387">
        <v>4092.4795025284529</v>
      </c>
      <c r="EE209" s="387">
        <v>4092.4795025284529</v>
      </c>
      <c r="EF209" s="387">
        <v>4092.4795025284529</v>
      </c>
      <c r="EG209" s="387">
        <v>4092.4795025284529</v>
      </c>
      <c r="EH209" s="387">
        <v>4092.4795025284529</v>
      </c>
      <c r="EI209" s="387">
        <v>4092.4795025284529</v>
      </c>
      <c r="EJ209" s="387">
        <v>4092.4795025284529</v>
      </c>
      <c r="EK209" s="387">
        <v>4092.4795025284529</v>
      </c>
      <c r="EY209" s="386">
        <v>892</v>
      </c>
      <c r="EZ209" s="386">
        <v>903</v>
      </c>
      <c r="FA209" s="386">
        <v>914</v>
      </c>
      <c r="FB209" s="386">
        <v>925</v>
      </c>
      <c r="FC209" s="386">
        <v>935.3</v>
      </c>
      <c r="FD209" s="386">
        <v>948</v>
      </c>
      <c r="FE209" s="386">
        <v>961</v>
      </c>
      <c r="FF209" s="386">
        <v>974</v>
      </c>
      <c r="FG209" s="386">
        <v>987</v>
      </c>
      <c r="FH209" s="386">
        <v>1000</v>
      </c>
      <c r="FI209" s="386">
        <v>1010.3</v>
      </c>
      <c r="FJ209" s="386">
        <v>1022</v>
      </c>
      <c r="FK209" s="386">
        <v>1033</v>
      </c>
      <c r="FL209" s="386">
        <v>1044</v>
      </c>
      <c r="FM209" s="386">
        <v>1055</v>
      </c>
      <c r="FN209" s="386">
        <v>1066</v>
      </c>
      <c r="FO209" s="386">
        <v>1077</v>
      </c>
      <c r="FP209" s="386">
        <v>1088</v>
      </c>
      <c r="FQ209" s="386">
        <v>1099</v>
      </c>
      <c r="FR209" s="386">
        <v>1110</v>
      </c>
      <c r="FS209" s="386">
        <v>1121</v>
      </c>
      <c r="FT209" s="386">
        <v>1132</v>
      </c>
      <c r="FU209" s="386">
        <v>1143</v>
      </c>
      <c r="FV209" s="386">
        <v>1154</v>
      </c>
      <c r="FW209" s="386">
        <v>1165</v>
      </c>
      <c r="FX209" s="386">
        <v>1176</v>
      </c>
      <c r="FY209" s="386">
        <v>1187</v>
      </c>
      <c r="FZ209" s="386">
        <v>1198</v>
      </c>
      <c r="GA209" s="386">
        <v>1209</v>
      </c>
      <c r="GB209" s="386">
        <v>1220</v>
      </c>
      <c r="GC209" s="386">
        <v>1239.8999999999999</v>
      </c>
      <c r="GD209" s="387">
        <v>1239.8999999999999</v>
      </c>
      <c r="GE209" s="387">
        <v>1239.8999999999999</v>
      </c>
      <c r="GF209" s="387">
        <v>1239.8999999999999</v>
      </c>
      <c r="GG209" s="387">
        <v>1239.8999999999999</v>
      </c>
      <c r="GH209" s="387">
        <v>1239.8999999999999</v>
      </c>
      <c r="GI209" s="387">
        <v>1239.8999999999999</v>
      </c>
      <c r="GJ209" s="387">
        <v>1239.8999999999999</v>
      </c>
      <c r="GK209" s="387">
        <v>1239.8999999999999</v>
      </c>
      <c r="GL209" s="387">
        <v>1239.8999999999999</v>
      </c>
      <c r="GM209" s="387">
        <v>1239.8999999999999</v>
      </c>
      <c r="GN209" s="387">
        <v>1239.8999999999999</v>
      </c>
      <c r="GO209" s="387">
        <v>1239.8999999999999</v>
      </c>
      <c r="GP209" s="387">
        <v>1239.8999999999999</v>
      </c>
      <c r="GQ209" s="387">
        <v>1239.8999999999999</v>
      </c>
      <c r="GR209" s="387">
        <v>1239.8999999999999</v>
      </c>
      <c r="GS209" s="387">
        <v>1239.8999999999999</v>
      </c>
      <c r="GT209" s="387">
        <v>1239.8999999999999</v>
      </c>
      <c r="GU209" s="387">
        <v>1239.8999999999999</v>
      </c>
      <c r="GV209" s="387">
        <v>1239.8999999999999</v>
      </c>
      <c r="GW209" s="387">
        <v>1239.8999999999999</v>
      </c>
      <c r="GX209" s="387">
        <v>1239.8999999999999</v>
      </c>
      <c r="GY209" s="387">
        <v>1239.8999999999999</v>
      </c>
      <c r="GZ209" s="387">
        <v>1239.8999999999999</v>
      </c>
      <c r="HA209" s="387">
        <v>1239.8999999999999</v>
      </c>
      <c r="HB209" s="387">
        <v>1239.8999999999999</v>
      </c>
      <c r="HC209" s="387">
        <v>1239.8999999999999</v>
      </c>
      <c r="HD209" s="387">
        <v>1239.8999999999999</v>
      </c>
      <c r="HE209" s="387">
        <v>1239.8999999999999</v>
      </c>
      <c r="HS209" s="394">
        <v>3.0418480154892289</v>
      </c>
      <c r="HT209" s="394">
        <v>3.0409058979770478</v>
      </c>
      <c r="HU209" s="394">
        <v>3.0399640722563701</v>
      </c>
      <c r="HV209" s="394">
        <v>3.0390225382368232</v>
      </c>
      <c r="HW209" s="394">
        <v>3.0380812958280616</v>
      </c>
      <c r="HX209" s="394">
        <v>3.041954093262059</v>
      </c>
      <c r="HY209" s="394">
        <v>3.0458318275487946</v>
      </c>
      <c r="HZ209" s="394">
        <v>3.0497145049815275</v>
      </c>
      <c r="IA209" s="394">
        <v>3.0536021318615374</v>
      </c>
      <c r="IB209" s="394">
        <v>3.0574947144981399</v>
      </c>
      <c r="IC209" s="394">
        <v>3.0613677697321275</v>
      </c>
      <c r="ID209" s="394">
        <v>3.0652457311256498</v>
      </c>
      <c r="IE209" s="394">
        <v>3.069128604893542</v>
      </c>
      <c r="IF209" s="394">
        <v>3.0730163972585132</v>
      </c>
      <c r="IG209" s="394">
        <v>3.0769091144511531</v>
      </c>
      <c r="IH209" s="394">
        <v>3.0768268102735492</v>
      </c>
      <c r="II209" s="394">
        <v>3.0767445082974976</v>
      </c>
      <c r="IJ209" s="394">
        <v>3.0766622085229405</v>
      </c>
      <c r="IK209" s="394">
        <v>3.076579910949818</v>
      </c>
      <c r="IL209" s="394">
        <v>3.0764976155780732</v>
      </c>
      <c r="IM209" s="394">
        <v>3.076425633238379</v>
      </c>
      <c r="IN209" s="394">
        <v>3.0763536525828905</v>
      </c>
      <c r="IO209" s="394">
        <v>3.0762816736115695</v>
      </c>
      <c r="IP209" s="394">
        <v>3.0762096963243759</v>
      </c>
      <c r="IQ209" s="394">
        <v>3.0761377207212708</v>
      </c>
      <c r="IR209" s="394">
        <v>3.0760426953825717</v>
      </c>
      <c r="IS209" s="394">
        <v>3.0759476729793116</v>
      </c>
      <c r="IT209" s="394">
        <v>3.0758526535113995</v>
      </c>
      <c r="IU209" s="394">
        <v>3.0757576369787456</v>
      </c>
      <c r="IV209" s="394">
        <v>3.0756626233812572</v>
      </c>
      <c r="IW209" s="394">
        <v>3.075575476940839</v>
      </c>
      <c r="IX209" s="394">
        <v>3.0754883329696452</v>
      </c>
      <c r="IY209" s="394">
        <v>3.075401191467606</v>
      </c>
      <c r="IZ209" s="394">
        <v>3.0753140524346518</v>
      </c>
      <c r="JA209" s="394">
        <v>3.0752269158707128</v>
      </c>
      <c r="JB209" s="394">
        <v>3.0752269158707128</v>
      </c>
      <c r="JC209" s="394">
        <v>3.0752269158707128</v>
      </c>
      <c r="JD209" s="394">
        <v>3.0752269158707128</v>
      </c>
      <c r="JE209" s="394">
        <v>3.0752269158707128</v>
      </c>
      <c r="JF209" s="394">
        <v>3.0752269158707128</v>
      </c>
      <c r="JG209" s="394">
        <v>3.0752269158707128</v>
      </c>
      <c r="JH209" s="394">
        <v>3.0752269158707128</v>
      </c>
      <c r="JI209" s="394">
        <v>3.0752269158707128</v>
      </c>
      <c r="JJ209" s="394">
        <v>3.0752269158707128</v>
      </c>
      <c r="JK209" s="394">
        <v>3.0752269158707128</v>
      </c>
      <c r="JL209" s="394">
        <v>3.0752269158707128</v>
      </c>
      <c r="JM209" s="394">
        <v>3.0752269158707128</v>
      </c>
      <c r="JN209" s="394">
        <v>3.0752269158707128</v>
      </c>
      <c r="JO209" s="394">
        <v>3.0752269158707128</v>
      </c>
      <c r="JP209" s="394">
        <v>3.0752269158707128</v>
      </c>
      <c r="JQ209" s="394">
        <v>3.0752269158707128</v>
      </c>
      <c r="JR209" s="394">
        <v>3.0752269158707128</v>
      </c>
      <c r="JS209" s="394">
        <v>3.0752269158707128</v>
      </c>
      <c r="JT209" s="394">
        <v>3.0752269158707128</v>
      </c>
      <c r="JU209" s="394">
        <v>3.0752269158707128</v>
      </c>
      <c r="JV209" s="394">
        <v>3.0752269158707128</v>
      </c>
      <c r="JW209" s="394">
        <v>3.0752269158707128</v>
      </c>
      <c r="JX209" s="394">
        <v>3.0752269158707128</v>
      </c>
      <c r="JY209" s="394">
        <v>3.0752269158707128</v>
      </c>
      <c r="JZ209" s="394">
        <v>3.0752269158707128</v>
      </c>
      <c r="KA209" s="394">
        <v>3.0752269158707128</v>
      </c>
      <c r="KB209" s="394">
        <v>3.0752269158707128</v>
      </c>
      <c r="KC209" s="394">
        <v>3.0752269158707128</v>
      </c>
    </row>
    <row r="210" spans="1:289" x14ac:dyDescent="0.25">
      <c r="A210" s="383">
        <v>201</v>
      </c>
      <c r="B210" s="384" t="s">
        <v>859</v>
      </c>
      <c r="C210" s="385" t="s">
        <v>142</v>
      </c>
      <c r="D210" s="385" t="s">
        <v>142</v>
      </c>
      <c r="E210" s="129">
        <v>2052</v>
      </c>
      <c r="F210" s="386">
        <v>397.88651000000004</v>
      </c>
      <c r="G210" s="386">
        <v>397.88651000000004</v>
      </c>
      <c r="H210" s="386">
        <v>397.88651000000004</v>
      </c>
      <c r="I210" s="386">
        <v>397.88651000000004</v>
      </c>
      <c r="J210" s="386">
        <v>397.88651000000016</v>
      </c>
      <c r="K210" s="386">
        <v>402.32138856405442</v>
      </c>
      <c r="L210" s="386">
        <v>406.80569868053277</v>
      </c>
      <c r="M210" s="386">
        <v>411.33999131793183</v>
      </c>
      <c r="N210" s="386">
        <v>415.92482358589228</v>
      </c>
      <c r="O210" s="386">
        <v>420.56075880364847</v>
      </c>
      <c r="P210" s="386">
        <v>425.08568034838476</v>
      </c>
      <c r="Q210" s="386">
        <v>429.65928668968706</v>
      </c>
      <c r="R210" s="386">
        <v>434.2821016398234</v>
      </c>
      <c r="S210" s="386">
        <v>438.95465464689283</v>
      </c>
      <c r="T210" s="386">
        <v>443.67748085546276</v>
      </c>
      <c r="U210" s="386">
        <v>447.80036886757898</v>
      </c>
      <c r="V210" s="386">
        <v>451.96156895613342</v>
      </c>
      <c r="W210" s="386">
        <v>456.16143713739348</v>
      </c>
      <c r="X210" s="386">
        <v>460.40033273591979</v>
      </c>
      <c r="Y210" s="386">
        <v>464.67861841530862</v>
      </c>
      <c r="Z210" s="386">
        <v>468.34393744546668</v>
      </c>
      <c r="AA210" s="386">
        <v>472.03816799223091</v>
      </c>
      <c r="AB210" s="386">
        <v>475.76153810554331</v>
      </c>
      <c r="AC210" s="386">
        <v>479.51427763417161</v>
      </c>
      <c r="AD210" s="386">
        <v>483.29661823989807</v>
      </c>
      <c r="AE210" s="386">
        <v>488.21104087332748</v>
      </c>
      <c r="AF210" s="386">
        <v>493.17543602654803</v>
      </c>
      <c r="AG210" s="386">
        <v>498.1903118472955</v>
      </c>
      <c r="AH210" s="386">
        <v>503.25618165042812</v>
      </c>
      <c r="AI210" s="386">
        <v>508.3735639704683</v>
      </c>
      <c r="AJ210" s="386">
        <v>512.99149161445189</v>
      </c>
      <c r="AK210" s="386">
        <v>517.65136726131459</v>
      </c>
      <c r="AL210" s="386">
        <v>522.35357195534311</v>
      </c>
      <c r="AM210" s="386">
        <v>527.09849020212721</v>
      </c>
      <c r="AN210" s="386">
        <v>531.88651000000141</v>
      </c>
      <c r="AO210" s="387">
        <v>531.88651000000141</v>
      </c>
      <c r="AP210" s="387">
        <v>531.88651000000141</v>
      </c>
      <c r="AQ210" s="387">
        <v>531.88651000000141</v>
      </c>
      <c r="AR210" s="387">
        <v>531.88651000000141</v>
      </c>
      <c r="AS210" s="387">
        <v>531.88651000000141</v>
      </c>
      <c r="AT210" s="387">
        <v>531.88651000000141</v>
      </c>
      <c r="AU210" s="387">
        <v>531.88651000000141</v>
      </c>
      <c r="AV210" s="387">
        <v>531.88651000000141</v>
      </c>
      <c r="AW210" s="387">
        <v>531.88651000000141</v>
      </c>
      <c r="AX210" s="387">
        <v>531.88651000000141</v>
      </c>
      <c r="AY210" s="387">
        <v>531.88651000000141</v>
      </c>
      <c r="AZ210" s="387">
        <v>531.88651000000141</v>
      </c>
      <c r="BA210" s="387">
        <v>531.88651000000141</v>
      </c>
      <c r="BB210" s="387">
        <v>531.88651000000141</v>
      </c>
      <c r="BC210" s="387">
        <v>531.88651000000141</v>
      </c>
      <c r="BD210" s="387">
        <v>531.88651000000141</v>
      </c>
      <c r="BE210" s="387">
        <v>531.88651000000141</v>
      </c>
      <c r="BF210" s="387">
        <v>531.88651000000141</v>
      </c>
      <c r="BG210" s="387">
        <v>531.88651000000141</v>
      </c>
      <c r="BH210" s="387">
        <v>531.88651000000141</v>
      </c>
      <c r="BI210" s="387">
        <v>531.88651000000141</v>
      </c>
      <c r="BJ210" s="387">
        <v>531.88651000000141</v>
      </c>
      <c r="BK210" s="387">
        <v>531.88651000000141</v>
      </c>
      <c r="BL210" s="387">
        <v>531.88651000000141</v>
      </c>
      <c r="BM210" s="387">
        <v>531.88651000000141</v>
      </c>
      <c r="BN210" s="387">
        <v>531.88651000000141</v>
      </c>
      <c r="BO210" s="387">
        <v>531.88651000000141</v>
      </c>
      <c r="BP210" s="387">
        <v>531.88651000000141</v>
      </c>
      <c r="CA210" s="386">
        <v>1210</v>
      </c>
      <c r="CB210" s="386">
        <v>1210</v>
      </c>
      <c r="CC210" s="386">
        <v>1210</v>
      </c>
      <c r="CD210" s="386">
        <v>1210</v>
      </c>
      <c r="CE210" s="386">
        <v>1210</v>
      </c>
      <c r="CF210" s="386">
        <v>1225.3486828690905</v>
      </c>
      <c r="CG210" s="386">
        <v>1240.8920616603427</v>
      </c>
      <c r="CH210" s="386">
        <v>1256.6326060646372</v>
      </c>
      <c r="CI210" s="386">
        <v>1272.5728171005419</v>
      </c>
      <c r="CJ210" s="386">
        <v>1288.7152275116991</v>
      </c>
      <c r="CK210" s="386">
        <v>1304.6339142389427</v>
      </c>
      <c r="CL210" s="386">
        <v>1320.7492344672967</v>
      </c>
      <c r="CM210" s="386">
        <v>1337.0636170864316</v>
      </c>
      <c r="CN210" s="386">
        <v>1353.5795209885609</v>
      </c>
      <c r="CO210" s="386">
        <v>1370.2994354390435</v>
      </c>
      <c r="CP210" s="386">
        <v>1383.4014391958049</v>
      </c>
      <c r="CQ210" s="386">
        <v>1396.6287166686627</v>
      </c>
      <c r="CR210" s="386">
        <v>1409.9824656518044</v>
      </c>
      <c r="CS210" s="386">
        <v>1423.4638953920266</v>
      </c>
      <c r="CT210" s="386">
        <v>1437.0742266982379</v>
      </c>
      <c r="CU210" s="386">
        <v>1448.9501036549113</v>
      </c>
      <c r="CV210" s="386">
        <v>1460.9241219955647</v>
      </c>
      <c r="CW210" s="386">
        <v>1472.9970927534619</v>
      </c>
      <c r="CX210" s="386">
        <v>1485.1698336641866</v>
      </c>
      <c r="CY210" s="386">
        <v>1497.4431692210301</v>
      </c>
      <c r="CZ210" s="386">
        <v>1513.0697441173777</v>
      </c>
      <c r="DA210" s="386">
        <v>1528.8593902060152</v>
      </c>
      <c r="DB210" s="386">
        <v>1544.8138092170998</v>
      </c>
      <c r="DC210" s="386">
        <v>1560.9347206392013</v>
      </c>
      <c r="DD210" s="386">
        <v>1577.2238619046202</v>
      </c>
      <c r="DE210" s="386">
        <v>1590.7704934229662</v>
      </c>
      <c r="DF210" s="386">
        <v>1604.4334757206316</v>
      </c>
      <c r="DG210" s="386">
        <v>1618.2138081238202</v>
      </c>
      <c r="DH210" s="386">
        <v>1632.1124985418571</v>
      </c>
      <c r="DI210" s="386">
        <v>1646.1305635409085</v>
      </c>
      <c r="DJ210" s="387">
        <v>1646.1305635409085</v>
      </c>
      <c r="DK210" s="387">
        <v>1646.1305635409085</v>
      </c>
      <c r="DL210" s="387">
        <v>1646.1305635409085</v>
      </c>
      <c r="DM210" s="387">
        <v>1646.1305635409085</v>
      </c>
      <c r="DN210" s="387">
        <v>1646.1305635409085</v>
      </c>
      <c r="DO210" s="387">
        <v>1646.1305635409085</v>
      </c>
      <c r="DP210" s="387">
        <v>1646.1305635409085</v>
      </c>
      <c r="DQ210" s="387">
        <v>1646.1305635409085</v>
      </c>
      <c r="DR210" s="387">
        <v>1646.1305635409085</v>
      </c>
      <c r="DS210" s="387">
        <v>1646.1305635409085</v>
      </c>
      <c r="DT210" s="387">
        <v>1646.1305635409085</v>
      </c>
      <c r="DU210" s="387">
        <v>1646.1305635409085</v>
      </c>
      <c r="DV210" s="387">
        <v>1646.1305635409085</v>
      </c>
      <c r="DW210" s="387">
        <v>1646.1305635409085</v>
      </c>
      <c r="DX210" s="387">
        <v>1646.1305635409085</v>
      </c>
      <c r="DY210" s="387">
        <v>1646.1305635409085</v>
      </c>
      <c r="DZ210" s="387">
        <v>1646.1305635409085</v>
      </c>
      <c r="EA210" s="387">
        <v>1646.1305635409085</v>
      </c>
      <c r="EB210" s="387">
        <v>1646.1305635409085</v>
      </c>
      <c r="EC210" s="387">
        <v>1646.1305635409085</v>
      </c>
      <c r="ED210" s="387">
        <v>1646.1305635409085</v>
      </c>
      <c r="EE210" s="387">
        <v>1646.1305635409085</v>
      </c>
      <c r="EF210" s="387">
        <v>1646.1305635409085</v>
      </c>
      <c r="EG210" s="387">
        <v>1646.1305635409085</v>
      </c>
      <c r="EH210" s="387">
        <v>1646.1305635409085</v>
      </c>
      <c r="EI210" s="387">
        <v>1646.1305635409085</v>
      </c>
      <c r="EJ210" s="387">
        <v>1646.1305635409085</v>
      </c>
      <c r="EK210" s="387">
        <v>1646.1305635409085</v>
      </c>
      <c r="EY210" s="386">
        <v>3907</v>
      </c>
      <c r="EZ210" s="386">
        <v>3946</v>
      </c>
      <c r="FA210" s="386">
        <v>3985</v>
      </c>
      <c r="FB210" s="386">
        <v>4024</v>
      </c>
      <c r="FC210" s="386">
        <v>4063.8</v>
      </c>
      <c r="FD210" s="386">
        <v>4113</v>
      </c>
      <c r="FE210" s="386">
        <v>4162</v>
      </c>
      <c r="FF210" s="386">
        <v>4211</v>
      </c>
      <c r="FG210" s="386">
        <v>4260</v>
      </c>
      <c r="FH210" s="386">
        <v>4309</v>
      </c>
      <c r="FI210" s="386">
        <v>4360.1000000000004</v>
      </c>
      <c r="FJ210" s="386">
        <v>4402</v>
      </c>
      <c r="FK210" s="386">
        <v>4443</v>
      </c>
      <c r="FL210" s="386">
        <v>4484</v>
      </c>
      <c r="FM210" s="386">
        <v>4525</v>
      </c>
      <c r="FN210" s="386">
        <v>4566</v>
      </c>
      <c r="FO210" s="386">
        <v>4607</v>
      </c>
      <c r="FP210" s="386">
        <v>4648</v>
      </c>
      <c r="FQ210" s="386">
        <v>4689</v>
      </c>
      <c r="FR210" s="386">
        <v>4730</v>
      </c>
      <c r="FS210" s="386">
        <v>4771</v>
      </c>
      <c r="FT210" s="386">
        <v>4812</v>
      </c>
      <c r="FU210" s="386">
        <v>4853</v>
      </c>
      <c r="FV210" s="386">
        <v>4894</v>
      </c>
      <c r="FW210" s="386">
        <v>4935</v>
      </c>
      <c r="FX210" s="386">
        <v>4976</v>
      </c>
      <c r="FY210" s="386">
        <v>5017</v>
      </c>
      <c r="FZ210" s="386">
        <v>5058</v>
      </c>
      <c r="GA210" s="386">
        <v>5099</v>
      </c>
      <c r="GB210" s="386">
        <v>5140</v>
      </c>
      <c r="GC210" s="386">
        <v>5189</v>
      </c>
      <c r="GD210" s="387">
        <v>5189</v>
      </c>
      <c r="GE210" s="387">
        <v>5189</v>
      </c>
      <c r="GF210" s="387">
        <v>5189</v>
      </c>
      <c r="GG210" s="387">
        <v>5189</v>
      </c>
      <c r="GH210" s="387">
        <v>5189</v>
      </c>
      <c r="GI210" s="387">
        <v>5189</v>
      </c>
      <c r="GJ210" s="387">
        <v>5189</v>
      </c>
      <c r="GK210" s="387">
        <v>5189</v>
      </c>
      <c r="GL210" s="387">
        <v>5189</v>
      </c>
      <c r="GM210" s="387">
        <v>5189</v>
      </c>
      <c r="GN210" s="387">
        <v>5189</v>
      </c>
      <c r="GO210" s="387">
        <v>5189</v>
      </c>
      <c r="GP210" s="387">
        <v>5189</v>
      </c>
      <c r="GQ210" s="387">
        <v>5189</v>
      </c>
      <c r="GR210" s="387">
        <v>5189</v>
      </c>
      <c r="GS210" s="387">
        <v>5189</v>
      </c>
      <c r="GT210" s="387">
        <v>5189</v>
      </c>
      <c r="GU210" s="387">
        <v>5189</v>
      </c>
      <c r="GV210" s="387">
        <v>5189</v>
      </c>
      <c r="GW210" s="387">
        <v>5189</v>
      </c>
      <c r="GX210" s="387">
        <v>5189</v>
      </c>
      <c r="GY210" s="387">
        <v>5189</v>
      </c>
      <c r="GZ210" s="387">
        <v>5189</v>
      </c>
      <c r="HA210" s="387">
        <v>5189</v>
      </c>
      <c r="HB210" s="387">
        <v>5189</v>
      </c>
      <c r="HC210" s="387">
        <v>5189</v>
      </c>
      <c r="HD210" s="387">
        <v>5189</v>
      </c>
      <c r="HE210" s="387">
        <v>5189</v>
      </c>
      <c r="HS210" s="394">
        <v>3.0410681679054661</v>
      </c>
      <c r="HT210" s="394">
        <v>3.0410681679054661</v>
      </c>
      <c r="HU210" s="394">
        <v>3.0410681679054661</v>
      </c>
      <c r="HV210" s="394">
        <v>3.0410681679054661</v>
      </c>
      <c r="HW210" s="394">
        <v>3.0410681679054652</v>
      </c>
      <c r="HX210" s="394">
        <v>3.0456960969501132</v>
      </c>
      <c r="HY210" s="394">
        <v>3.0503310688251286</v>
      </c>
      <c r="HZ210" s="394">
        <v>3.0549730942483637</v>
      </c>
      <c r="IA210" s="394">
        <v>3.0596221839539806</v>
      </c>
      <c r="IB210" s="394">
        <v>3.0642783486924774</v>
      </c>
      <c r="IC210" s="394">
        <v>3.0691081223195105</v>
      </c>
      <c r="ID210" s="394">
        <v>3.0739455084120682</v>
      </c>
      <c r="IE210" s="394">
        <v>3.0787905189685665</v>
      </c>
      <c r="IF210" s="394">
        <v>3.0836431660063326</v>
      </c>
      <c r="IG210" s="394">
        <v>3.0885034615616367</v>
      </c>
      <c r="IH210" s="394">
        <v>3.0893262609278835</v>
      </c>
      <c r="II210" s="394">
        <v>3.0901492794937551</v>
      </c>
      <c r="IJ210" s="394">
        <v>3.0909725173176463</v>
      </c>
      <c r="IK210" s="394">
        <v>3.0917959744579697</v>
      </c>
      <c r="IL210" s="394">
        <v>3.0926196509731514</v>
      </c>
      <c r="IM210" s="394">
        <v>3.0937735877570214</v>
      </c>
      <c r="IN210" s="394">
        <v>3.0949279551047013</v>
      </c>
      <c r="IO210" s="394">
        <v>3.0960827531768467</v>
      </c>
      <c r="IP210" s="394">
        <v>3.0972379821341716</v>
      </c>
      <c r="IQ210" s="394">
        <v>3.0983936421374492</v>
      </c>
      <c r="IR210" s="394">
        <v>3.0992124664176997</v>
      </c>
      <c r="IS210" s="394">
        <v>3.1000315070917592</v>
      </c>
      <c r="IT210" s="394">
        <v>3.1008507642168155</v>
      </c>
      <c r="IU210" s="394">
        <v>3.1016702378500698</v>
      </c>
      <c r="IV210" s="394">
        <v>3.1024899280487408</v>
      </c>
      <c r="IW210" s="394">
        <v>3.1009685724349962</v>
      </c>
      <c r="IX210" s="394">
        <v>3.0994479628423361</v>
      </c>
      <c r="IY210" s="394">
        <v>3.0979280989049385</v>
      </c>
      <c r="IZ210" s="394">
        <v>3.0964089802571597</v>
      </c>
      <c r="JA210" s="394">
        <v>3.0948906065335331</v>
      </c>
      <c r="JB210" s="394">
        <v>3.0948906065335331</v>
      </c>
      <c r="JC210" s="394">
        <v>3.0948906065335331</v>
      </c>
      <c r="JD210" s="394">
        <v>3.0948906065335331</v>
      </c>
      <c r="JE210" s="394">
        <v>3.0948906065335331</v>
      </c>
      <c r="JF210" s="394">
        <v>3.0948906065335331</v>
      </c>
      <c r="JG210" s="394">
        <v>3.0948906065335331</v>
      </c>
      <c r="JH210" s="394">
        <v>3.0948906065335331</v>
      </c>
      <c r="JI210" s="394">
        <v>3.0948906065335331</v>
      </c>
      <c r="JJ210" s="394">
        <v>3.0948906065335331</v>
      </c>
      <c r="JK210" s="394">
        <v>3.0948906065335331</v>
      </c>
      <c r="JL210" s="394">
        <v>3.0948906065335331</v>
      </c>
      <c r="JM210" s="394">
        <v>3.0948906065335331</v>
      </c>
      <c r="JN210" s="394">
        <v>3.0948906065335331</v>
      </c>
      <c r="JO210" s="394">
        <v>3.0948906065335331</v>
      </c>
      <c r="JP210" s="394">
        <v>3.0948906065335331</v>
      </c>
      <c r="JQ210" s="394">
        <v>3.0948906065335331</v>
      </c>
      <c r="JR210" s="394">
        <v>3.0948906065335331</v>
      </c>
      <c r="JS210" s="394">
        <v>3.0948906065335331</v>
      </c>
      <c r="JT210" s="394">
        <v>3.0948906065335331</v>
      </c>
      <c r="JU210" s="394">
        <v>3.0948906065335331</v>
      </c>
      <c r="JV210" s="394">
        <v>3.0948906065335331</v>
      </c>
      <c r="JW210" s="394">
        <v>3.0948906065335331</v>
      </c>
      <c r="JX210" s="394">
        <v>3.0948906065335331</v>
      </c>
      <c r="JY210" s="394">
        <v>3.0948906065335331</v>
      </c>
      <c r="JZ210" s="394">
        <v>3.0948906065335331</v>
      </c>
      <c r="KA210" s="394">
        <v>3.0948906065335331</v>
      </c>
      <c r="KB210" s="394">
        <v>3.0948906065335331</v>
      </c>
      <c r="KC210" s="394">
        <v>3.0948906065335331</v>
      </c>
    </row>
    <row r="211" spans="1:289" x14ac:dyDescent="0.25">
      <c r="A211" s="383">
        <v>202</v>
      </c>
      <c r="B211" s="384" t="s">
        <v>859</v>
      </c>
      <c r="C211" s="385" t="s">
        <v>142</v>
      </c>
      <c r="D211" s="385" t="s">
        <v>142</v>
      </c>
      <c r="E211" s="129">
        <v>2052</v>
      </c>
      <c r="F211" s="386">
        <v>15.15883</v>
      </c>
      <c r="G211" s="386">
        <v>14.764757211424181</v>
      </c>
      <c r="H211" s="386">
        <v>14.380928838987069</v>
      </c>
      <c r="I211" s="386">
        <v>14.007078566248998</v>
      </c>
      <c r="J211" s="386">
        <v>13.642946999999999</v>
      </c>
      <c r="K211" s="386">
        <v>15.647854764371656</v>
      </c>
      <c r="L211" s="386">
        <v>17.947394996613909</v>
      </c>
      <c r="M211" s="386">
        <v>20.584865594348859</v>
      </c>
      <c r="N211" s="386">
        <v>23.609927324681536</v>
      </c>
      <c r="O211" s="386">
        <v>27.07953888364343</v>
      </c>
      <c r="P211" s="386">
        <v>29.389954537175111</v>
      </c>
      <c r="Q211" s="386">
        <v>31.897493949535214</v>
      </c>
      <c r="R211" s="386">
        <v>34.618975642635696</v>
      </c>
      <c r="S211" s="386">
        <v>37.57265308809211</v>
      </c>
      <c r="T211" s="386">
        <v>40.778337136570414</v>
      </c>
      <c r="U211" s="386">
        <v>43.024786624743491</v>
      </c>
      <c r="V211" s="386">
        <v>45.394991411863948</v>
      </c>
      <c r="W211" s="386">
        <v>47.895769089023048</v>
      </c>
      <c r="X211" s="386">
        <v>50.534312823539366</v>
      </c>
      <c r="Y211" s="386">
        <v>53.318212049185071</v>
      </c>
      <c r="Z211" s="386">
        <v>55.385694600224049</v>
      </c>
      <c r="AA211" s="386">
        <v>57.533346458045244</v>
      </c>
      <c r="AB211" s="386">
        <v>59.764276291085409</v>
      </c>
      <c r="AC211" s="386">
        <v>62.081713310415843</v>
      </c>
      <c r="AD211" s="386">
        <v>64.489011943938749</v>
      </c>
      <c r="AE211" s="386">
        <v>67.251260904259283</v>
      </c>
      <c r="AF211" s="386">
        <v>70.131824893587009</v>
      </c>
      <c r="AG211" s="386">
        <v>73.135771683252472</v>
      </c>
      <c r="AH211" s="386">
        <v>76.268386111737172</v>
      </c>
      <c r="AI211" s="386">
        <v>79.535179382280887</v>
      </c>
      <c r="AJ211" s="386">
        <v>82.175513478868808</v>
      </c>
      <c r="AK211" s="386">
        <v>84.903498904035459</v>
      </c>
      <c r="AL211" s="386">
        <v>87.722045424166666</v>
      </c>
      <c r="AM211" s="386">
        <v>90.634159401336632</v>
      </c>
      <c r="AN211" s="386">
        <v>93.64294700000076</v>
      </c>
      <c r="AO211" s="387">
        <v>93.64294700000076</v>
      </c>
      <c r="AP211" s="387">
        <v>93.64294700000076</v>
      </c>
      <c r="AQ211" s="387">
        <v>93.64294700000076</v>
      </c>
      <c r="AR211" s="387">
        <v>93.64294700000076</v>
      </c>
      <c r="AS211" s="387">
        <v>93.64294700000076</v>
      </c>
      <c r="AT211" s="387">
        <v>93.64294700000076</v>
      </c>
      <c r="AU211" s="387">
        <v>93.64294700000076</v>
      </c>
      <c r="AV211" s="387">
        <v>93.64294700000076</v>
      </c>
      <c r="AW211" s="387">
        <v>93.64294700000076</v>
      </c>
      <c r="AX211" s="387">
        <v>93.64294700000076</v>
      </c>
      <c r="AY211" s="387">
        <v>93.64294700000076</v>
      </c>
      <c r="AZ211" s="387">
        <v>93.64294700000076</v>
      </c>
      <c r="BA211" s="387">
        <v>93.64294700000076</v>
      </c>
      <c r="BB211" s="387">
        <v>93.64294700000076</v>
      </c>
      <c r="BC211" s="387">
        <v>93.64294700000076</v>
      </c>
      <c r="BD211" s="387">
        <v>93.64294700000076</v>
      </c>
      <c r="BE211" s="387">
        <v>93.64294700000076</v>
      </c>
      <c r="BF211" s="387">
        <v>93.64294700000076</v>
      </c>
      <c r="BG211" s="387">
        <v>93.64294700000076</v>
      </c>
      <c r="BH211" s="387">
        <v>93.64294700000076</v>
      </c>
      <c r="BI211" s="387">
        <v>93.64294700000076</v>
      </c>
      <c r="BJ211" s="387">
        <v>93.64294700000076</v>
      </c>
      <c r="BK211" s="387">
        <v>93.64294700000076</v>
      </c>
      <c r="BL211" s="387">
        <v>93.64294700000076</v>
      </c>
      <c r="BM211" s="387">
        <v>93.64294700000076</v>
      </c>
      <c r="BN211" s="387">
        <v>93.64294700000076</v>
      </c>
      <c r="BO211" s="387">
        <v>93.64294700000076</v>
      </c>
      <c r="BP211" s="387">
        <v>93.64294700000076</v>
      </c>
      <c r="CA211" s="386">
        <v>100</v>
      </c>
      <c r="CB211" s="386">
        <v>97.40037464252967</v>
      </c>
      <c r="CC211" s="386">
        <v>94.868329805051374</v>
      </c>
      <c r="CD211" s="386">
        <v>92.402108647230676</v>
      </c>
      <c r="CE211" s="386">
        <v>90</v>
      </c>
      <c r="CF211" s="386">
        <v>97.497941665316731</v>
      </c>
      <c r="CG211" s="386">
        <v>105.62054032192783</v>
      </c>
      <c r="CH211" s="386">
        <v>114.41983643296172</v>
      </c>
      <c r="CI211" s="386">
        <v>123.95220597662204</v>
      </c>
      <c r="CJ211" s="386">
        <v>134.27872163995573</v>
      </c>
      <c r="CK211" s="386">
        <v>143.4925951858734</v>
      </c>
      <c r="CL211" s="386">
        <v>153.33870193064288</v>
      </c>
      <c r="CM211" s="386">
        <v>163.86042415162433</v>
      </c>
      <c r="CN211" s="386">
        <v>175.10412091068144</v>
      </c>
      <c r="CO211" s="386">
        <v>187.11933231376659</v>
      </c>
      <c r="CP211" s="386">
        <v>194.57496648037676</v>
      </c>
      <c r="CQ211" s="386">
        <v>202.32766498629911</v>
      </c>
      <c r="CR211" s="386">
        <v>210.38926414481281</v>
      </c>
      <c r="CS211" s="386">
        <v>218.77207187852039</v>
      </c>
      <c r="CT211" s="386">
        <v>227.48888651027926</v>
      </c>
      <c r="CU211" s="386">
        <v>234.1808811826034</v>
      </c>
      <c r="CV211" s="386">
        <v>241.06973291190906</v>
      </c>
      <c r="CW211" s="386">
        <v>248.1612326025201</v>
      </c>
      <c r="CX211" s="386">
        <v>255.46134150862446</v>
      </c>
      <c r="CY211" s="386">
        <v>262.9761962454217</v>
      </c>
      <c r="CZ211" s="386">
        <v>271.88536910898011</v>
      </c>
      <c r="DA211" s="386">
        <v>281.09636914262461</v>
      </c>
      <c r="DB211" s="386">
        <v>290.61942172215578</v>
      </c>
      <c r="DC211" s="386">
        <v>300.46509864119417</v>
      </c>
      <c r="DD211" s="386">
        <v>310.64432984720918</v>
      </c>
      <c r="DE211" s="386">
        <v>319.29221424771987</v>
      </c>
      <c r="DF211" s="386">
        <v>328.18084311841415</v>
      </c>
      <c r="DG211" s="386">
        <v>337.31691843369867</v>
      </c>
      <c r="DH211" s="386">
        <v>346.70732874115834</v>
      </c>
      <c r="DI211" s="386">
        <v>356.359154355481</v>
      </c>
      <c r="DJ211" s="387">
        <v>356.359154355481</v>
      </c>
      <c r="DK211" s="387">
        <v>356.359154355481</v>
      </c>
      <c r="DL211" s="387">
        <v>356.359154355481</v>
      </c>
      <c r="DM211" s="387">
        <v>356.359154355481</v>
      </c>
      <c r="DN211" s="387">
        <v>356.359154355481</v>
      </c>
      <c r="DO211" s="387">
        <v>356.359154355481</v>
      </c>
      <c r="DP211" s="387">
        <v>356.359154355481</v>
      </c>
      <c r="DQ211" s="387">
        <v>356.359154355481</v>
      </c>
      <c r="DR211" s="387">
        <v>356.359154355481</v>
      </c>
      <c r="DS211" s="387">
        <v>356.359154355481</v>
      </c>
      <c r="DT211" s="387">
        <v>356.359154355481</v>
      </c>
      <c r="DU211" s="387">
        <v>356.359154355481</v>
      </c>
      <c r="DV211" s="387">
        <v>356.359154355481</v>
      </c>
      <c r="DW211" s="387">
        <v>356.359154355481</v>
      </c>
      <c r="DX211" s="387">
        <v>356.359154355481</v>
      </c>
      <c r="DY211" s="387">
        <v>356.359154355481</v>
      </c>
      <c r="DZ211" s="387">
        <v>356.359154355481</v>
      </c>
      <c r="EA211" s="387">
        <v>356.359154355481</v>
      </c>
      <c r="EB211" s="387">
        <v>356.359154355481</v>
      </c>
      <c r="EC211" s="387">
        <v>356.359154355481</v>
      </c>
      <c r="ED211" s="387">
        <v>356.359154355481</v>
      </c>
      <c r="EE211" s="387">
        <v>356.359154355481</v>
      </c>
      <c r="EF211" s="387">
        <v>356.359154355481</v>
      </c>
      <c r="EG211" s="387">
        <v>356.359154355481</v>
      </c>
      <c r="EH211" s="387">
        <v>356.359154355481</v>
      </c>
      <c r="EI211" s="387">
        <v>356.359154355481</v>
      </c>
      <c r="EJ211" s="387">
        <v>356.359154355481</v>
      </c>
      <c r="EK211" s="387">
        <v>356.359154355481</v>
      </c>
      <c r="EY211" s="386">
        <v>2766</v>
      </c>
      <c r="EZ211" s="386">
        <v>2787</v>
      </c>
      <c r="FA211" s="386">
        <v>2808</v>
      </c>
      <c r="FB211" s="386">
        <v>2829</v>
      </c>
      <c r="FC211" s="386">
        <v>2850.8999999999996</v>
      </c>
      <c r="FD211" s="386">
        <v>2886</v>
      </c>
      <c r="FE211" s="386">
        <v>2921</v>
      </c>
      <c r="FF211" s="386">
        <v>2956</v>
      </c>
      <c r="FG211" s="386">
        <v>2991</v>
      </c>
      <c r="FH211" s="386">
        <v>3026</v>
      </c>
      <c r="FI211" s="386">
        <v>3061.2</v>
      </c>
      <c r="FJ211" s="386">
        <v>3086</v>
      </c>
      <c r="FK211" s="386">
        <v>3111</v>
      </c>
      <c r="FL211" s="386">
        <v>3136</v>
      </c>
      <c r="FM211" s="386">
        <v>3161</v>
      </c>
      <c r="FN211" s="386">
        <v>3186</v>
      </c>
      <c r="FO211" s="386">
        <v>3211</v>
      </c>
      <c r="FP211" s="386">
        <v>3236</v>
      </c>
      <c r="FQ211" s="386">
        <v>3261</v>
      </c>
      <c r="FR211" s="386">
        <v>3286</v>
      </c>
      <c r="FS211" s="386">
        <v>3311</v>
      </c>
      <c r="FT211" s="386">
        <v>3336</v>
      </c>
      <c r="FU211" s="386">
        <v>3361</v>
      </c>
      <c r="FV211" s="386">
        <v>3386</v>
      </c>
      <c r="FW211" s="386">
        <v>3411</v>
      </c>
      <c r="FX211" s="386">
        <v>3436</v>
      </c>
      <c r="FY211" s="386">
        <v>3461</v>
      </c>
      <c r="FZ211" s="386">
        <v>3486</v>
      </c>
      <c r="GA211" s="386">
        <v>3511</v>
      </c>
      <c r="GB211" s="386">
        <v>3536</v>
      </c>
      <c r="GC211" s="386">
        <v>3556.4</v>
      </c>
      <c r="GD211" s="387">
        <v>3556.4</v>
      </c>
      <c r="GE211" s="387">
        <v>3556.4</v>
      </c>
      <c r="GF211" s="387">
        <v>3556.4</v>
      </c>
      <c r="GG211" s="387">
        <v>3556.4</v>
      </c>
      <c r="GH211" s="387">
        <v>3556.4</v>
      </c>
      <c r="GI211" s="387">
        <v>3556.4</v>
      </c>
      <c r="GJ211" s="387">
        <v>3556.4</v>
      </c>
      <c r="GK211" s="387">
        <v>3556.4</v>
      </c>
      <c r="GL211" s="387">
        <v>3556.4</v>
      </c>
      <c r="GM211" s="387">
        <v>3556.4</v>
      </c>
      <c r="GN211" s="387">
        <v>3556.4</v>
      </c>
      <c r="GO211" s="387">
        <v>3556.4</v>
      </c>
      <c r="GP211" s="387">
        <v>3556.4</v>
      </c>
      <c r="GQ211" s="387">
        <v>3556.4</v>
      </c>
      <c r="GR211" s="387">
        <v>3556.4</v>
      </c>
      <c r="GS211" s="387">
        <v>3556.4</v>
      </c>
      <c r="GT211" s="387">
        <v>3556.4</v>
      </c>
      <c r="GU211" s="387">
        <v>3556.4</v>
      </c>
      <c r="GV211" s="387">
        <v>3556.4</v>
      </c>
      <c r="GW211" s="387">
        <v>3556.4</v>
      </c>
      <c r="GX211" s="387">
        <v>3556.4</v>
      </c>
      <c r="GY211" s="387">
        <v>3556.4</v>
      </c>
      <c r="GZ211" s="387">
        <v>3556.4</v>
      </c>
      <c r="HA211" s="387">
        <v>3556.4</v>
      </c>
      <c r="HB211" s="387">
        <v>3556.4</v>
      </c>
      <c r="HC211" s="387">
        <v>3556.4</v>
      </c>
      <c r="HD211" s="387">
        <v>3556.4</v>
      </c>
      <c r="HE211" s="387">
        <v>3556.4</v>
      </c>
      <c r="HS211" s="394">
        <v>6.5968151895627827</v>
      </c>
      <c r="HT211" s="394">
        <v>6.5968151895627827</v>
      </c>
      <c r="HU211" s="394">
        <v>6.5968151895627827</v>
      </c>
      <c r="HV211" s="394">
        <v>6.5968151895627827</v>
      </c>
      <c r="HW211" s="394">
        <v>6.5968151895627836</v>
      </c>
      <c r="HX211" s="394">
        <v>6.2307545113026093</v>
      </c>
      <c r="HY211" s="394">
        <v>5.8850067289350347</v>
      </c>
      <c r="HZ211" s="394">
        <v>5.5584446693872644</v>
      </c>
      <c r="IA211" s="394">
        <v>5.2500037070018379</v>
      </c>
      <c r="IB211" s="394">
        <v>4.9586782927482824</v>
      </c>
      <c r="IC211" s="394">
        <v>4.8823687360377095</v>
      </c>
      <c r="ID211" s="394">
        <v>4.8072335141199147</v>
      </c>
      <c r="IE211" s="394">
        <v>4.7332545550486689</v>
      </c>
      <c r="IF211" s="394">
        <v>4.6604140649885899</v>
      </c>
      <c r="IG211" s="394">
        <v>4.5886945239352617</v>
      </c>
      <c r="IH211" s="394">
        <v>4.5223923636724557</v>
      </c>
      <c r="II211" s="394">
        <v>4.4570482049572746</v>
      </c>
      <c r="IJ211" s="394">
        <v>4.3926482056017493</v>
      </c>
      <c r="IK211" s="394">
        <v>4.3291787234240227</v>
      </c>
      <c r="IL211" s="394">
        <v>4.2666263133584623</v>
      </c>
      <c r="IM211" s="394">
        <v>4.2281835205449614</v>
      </c>
      <c r="IN211" s="394">
        <v>4.1900871017072356</v>
      </c>
      <c r="IO211" s="394">
        <v>4.1523339359760048</v>
      </c>
      <c r="IP211" s="394">
        <v>4.1149209306013805</v>
      </c>
      <c r="IQ211" s="394">
        <v>4.0778450206995078</v>
      </c>
      <c r="IR211" s="394">
        <v>4.0428293158107991</v>
      </c>
      <c r="IS211" s="394">
        <v>4.008114284337247</v>
      </c>
      <c r="IT211" s="394">
        <v>3.9736973444515575</v>
      </c>
      <c r="IU211" s="394">
        <v>3.939575936496114</v>
      </c>
      <c r="IV211" s="394">
        <v>3.9057475227926068</v>
      </c>
      <c r="IW211" s="394">
        <v>3.8854909538207503</v>
      </c>
      <c r="IX211" s="394">
        <v>3.8653394424810417</v>
      </c>
      <c r="IY211" s="394">
        <v>3.8452924439079572</v>
      </c>
      <c r="IZ211" s="394">
        <v>3.8253494160618349</v>
      </c>
      <c r="JA211" s="394">
        <v>3.8055098197142185</v>
      </c>
      <c r="JB211" s="394">
        <v>3.8055098197142185</v>
      </c>
      <c r="JC211" s="394">
        <v>3.8055098197142185</v>
      </c>
      <c r="JD211" s="394">
        <v>3.8055098197142185</v>
      </c>
      <c r="JE211" s="394">
        <v>3.8055098197142185</v>
      </c>
      <c r="JF211" s="394">
        <v>3.8055098197142185</v>
      </c>
      <c r="JG211" s="394">
        <v>3.8055098197142185</v>
      </c>
      <c r="JH211" s="394">
        <v>3.8055098197142185</v>
      </c>
      <c r="JI211" s="394">
        <v>3.8055098197142185</v>
      </c>
      <c r="JJ211" s="394">
        <v>3.8055098197142185</v>
      </c>
      <c r="JK211" s="394">
        <v>3.8055098197142185</v>
      </c>
      <c r="JL211" s="394">
        <v>3.8055098197142185</v>
      </c>
      <c r="JM211" s="394">
        <v>3.8055098197142185</v>
      </c>
      <c r="JN211" s="394">
        <v>3.8055098197142185</v>
      </c>
      <c r="JO211" s="394">
        <v>3.8055098197142185</v>
      </c>
      <c r="JP211" s="394">
        <v>3.8055098197142185</v>
      </c>
      <c r="JQ211" s="394">
        <v>3.8055098197142185</v>
      </c>
      <c r="JR211" s="394">
        <v>3.8055098197142185</v>
      </c>
      <c r="JS211" s="394">
        <v>3.8055098197142185</v>
      </c>
      <c r="JT211" s="394">
        <v>3.8055098197142185</v>
      </c>
      <c r="JU211" s="394">
        <v>3.8055098197142185</v>
      </c>
      <c r="JV211" s="394">
        <v>3.8055098197142185</v>
      </c>
      <c r="JW211" s="394">
        <v>3.8055098197142185</v>
      </c>
      <c r="JX211" s="394">
        <v>3.8055098197142185</v>
      </c>
      <c r="JY211" s="394">
        <v>3.8055098197142185</v>
      </c>
      <c r="JZ211" s="394">
        <v>3.8055098197142185</v>
      </c>
      <c r="KA211" s="394">
        <v>3.8055098197142185</v>
      </c>
      <c r="KB211" s="394">
        <v>3.8055098197142185</v>
      </c>
      <c r="KC211" s="394">
        <v>3.8055098197142185</v>
      </c>
    </row>
    <row r="212" spans="1:289" x14ac:dyDescent="0.25">
      <c r="A212" s="383">
        <v>203</v>
      </c>
      <c r="B212" s="384" t="s">
        <v>859</v>
      </c>
      <c r="C212" s="385" t="s">
        <v>142</v>
      </c>
      <c r="D212" s="385" t="s">
        <v>142</v>
      </c>
      <c r="E212" s="129">
        <v>2052</v>
      </c>
      <c r="F212" s="386">
        <v>3.0317699999999999</v>
      </c>
      <c r="G212" s="386">
        <v>5.0924906576097344</v>
      </c>
      <c r="H212" s="386">
        <v>8.5539012187080257</v>
      </c>
      <c r="I212" s="386">
        <v>14.368062894740415</v>
      </c>
      <c r="J212" s="386">
        <v>24.134161252144679</v>
      </c>
      <c r="K212" s="386">
        <v>26.367912466843926</v>
      </c>
      <c r="L212" s="386">
        <v>28.808409813593936</v>
      </c>
      <c r="M212" s="386">
        <v>31.474788799892895</v>
      </c>
      <c r="N212" s="386">
        <v>34.387956031172379</v>
      </c>
      <c r="O212" s="386">
        <v>37.570753135788109</v>
      </c>
      <c r="P212" s="386">
        <v>39.980831694722305</v>
      </c>
      <c r="Q212" s="386">
        <v>42.54551132431488</v>
      </c>
      <c r="R212" s="386">
        <v>45.274709332431215</v>
      </c>
      <c r="S212" s="386">
        <v>48.178979199732119</v>
      </c>
      <c r="T212" s="386">
        <v>51.269551388715101</v>
      </c>
      <c r="U212" s="386">
        <v>53.562961586913083</v>
      </c>
      <c r="V212" s="386">
        <v>55.95896153272404</v>
      </c>
      <c r="W212" s="386">
        <v>58.462140312009517</v>
      </c>
      <c r="X212" s="386">
        <v>61.077292291466001</v>
      </c>
      <c r="Y212" s="386">
        <v>63.809426301329751</v>
      </c>
      <c r="Z212" s="386">
        <v>65.901791567790426</v>
      </c>
      <c r="AA212" s="386">
        <v>68.062767267882293</v>
      </c>
      <c r="AB212" s="386">
        <v>70.294603195978482</v>
      </c>
      <c r="AC212" s="386">
        <v>72.599622919119867</v>
      </c>
      <c r="AD212" s="386">
        <v>74.980226196083422</v>
      </c>
      <c r="AE212" s="386">
        <v>77.773450554589445</v>
      </c>
      <c r="AF212" s="386">
        <v>80.670730378286351</v>
      </c>
      <c r="AG212" s="386">
        <v>83.675942025979026</v>
      </c>
      <c r="AH212" s="386">
        <v>86.793106261742707</v>
      </c>
      <c r="AI212" s="386">
        <v>90.026393634425574</v>
      </c>
      <c r="AJ212" s="386">
        <v>92.686082635580405</v>
      </c>
      <c r="AK212" s="386">
        <v>95.424347988594775</v>
      </c>
      <c r="AL212" s="386">
        <v>98.243511108893145</v>
      </c>
      <c r="AM212" s="386">
        <v>101.14596199448806</v>
      </c>
      <c r="AN212" s="386">
        <v>104.13416125214545</v>
      </c>
      <c r="AO212" s="387">
        <v>104.13416125214545</v>
      </c>
      <c r="AP212" s="387">
        <v>104.13416125214545</v>
      </c>
      <c r="AQ212" s="387">
        <v>104.13416125214545</v>
      </c>
      <c r="AR212" s="387">
        <v>104.13416125214545</v>
      </c>
      <c r="AS212" s="387">
        <v>104.13416125214545</v>
      </c>
      <c r="AT212" s="387">
        <v>104.13416125214545</v>
      </c>
      <c r="AU212" s="387">
        <v>104.13416125214545</v>
      </c>
      <c r="AV212" s="387">
        <v>104.13416125214545</v>
      </c>
      <c r="AW212" s="387">
        <v>104.13416125214545</v>
      </c>
      <c r="AX212" s="387">
        <v>104.13416125214545</v>
      </c>
      <c r="AY212" s="387">
        <v>104.13416125214545</v>
      </c>
      <c r="AZ212" s="387">
        <v>104.13416125214545</v>
      </c>
      <c r="BA212" s="387">
        <v>104.13416125214545</v>
      </c>
      <c r="BB212" s="387">
        <v>104.13416125214545</v>
      </c>
      <c r="BC212" s="387">
        <v>104.13416125214545</v>
      </c>
      <c r="BD212" s="387">
        <v>104.13416125214545</v>
      </c>
      <c r="BE212" s="387">
        <v>104.13416125214545</v>
      </c>
      <c r="BF212" s="387">
        <v>104.13416125214545</v>
      </c>
      <c r="BG212" s="387">
        <v>104.13416125214545</v>
      </c>
      <c r="BH212" s="387">
        <v>104.13416125214545</v>
      </c>
      <c r="BI212" s="387">
        <v>104.13416125214545</v>
      </c>
      <c r="BJ212" s="387">
        <v>104.13416125214545</v>
      </c>
      <c r="BK212" s="387">
        <v>104.13416125214545</v>
      </c>
      <c r="BL212" s="387">
        <v>104.13416125214545</v>
      </c>
      <c r="BM212" s="387">
        <v>104.13416125214545</v>
      </c>
      <c r="BN212" s="387">
        <v>104.13416125214545</v>
      </c>
      <c r="BO212" s="387">
        <v>104.13416125214545</v>
      </c>
      <c r="BP212" s="387">
        <v>104.13416125214545</v>
      </c>
      <c r="CA212" s="386">
        <v>20</v>
      </c>
      <c r="CB212" s="386">
        <v>28.284271247461898</v>
      </c>
      <c r="CC212" s="386">
        <v>39.999999999999993</v>
      </c>
      <c r="CD212" s="386">
        <v>56.56854249492379</v>
      </c>
      <c r="CE212" s="386">
        <v>80</v>
      </c>
      <c r="CF212" s="386">
        <v>87.961565782894439</v>
      </c>
      <c r="CG212" s="386">
        <v>96.715463187230824</v>
      </c>
      <c r="CH212" s="386">
        <v>106.34054471708387</v>
      </c>
      <c r="CI212" s="386">
        <v>116.92351024400752</v>
      </c>
      <c r="CJ212" s="386">
        <v>128.55968797369007</v>
      </c>
      <c r="CK212" s="386">
        <v>138.32909928696341</v>
      </c>
      <c r="CL212" s="386">
        <v>148.84090037196242</v>
      </c>
      <c r="CM212" s="386">
        <v>160.15150635499202</v>
      </c>
      <c r="CN212" s="386">
        <v>172.32161941829082</v>
      </c>
      <c r="CO212" s="386">
        <v>185.4165545787678</v>
      </c>
      <c r="CP212" s="386">
        <v>192.71024892330468</v>
      </c>
      <c r="CQ212" s="386">
        <v>200.29085388007024</v>
      </c>
      <c r="CR212" s="386">
        <v>208.16965559508611</v>
      </c>
      <c r="CS212" s="386">
        <v>216.3583841752683</v>
      </c>
      <c r="CT212" s="386">
        <v>224.86923115242919</v>
      </c>
      <c r="CU212" s="386">
        <v>231.24076506277925</v>
      </c>
      <c r="CV212" s="386">
        <v>237.79283253996138</v>
      </c>
      <c r="CW212" s="386">
        <v>244.53054889360305</v>
      </c>
      <c r="CX212" s="386">
        <v>251.45917437254187</v>
      </c>
      <c r="CY212" s="386">
        <v>258.58411827159068</v>
      </c>
      <c r="CZ212" s="386">
        <v>267.05324859842915</v>
      </c>
      <c r="DA212" s="386">
        <v>275.7997593342904</v>
      </c>
      <c r="DB212" s="386">
        <v>284.83273522440101</v>
      </c>
      <c r="DC212" s="386">
        <v>294.16155855697588</v>
      </c>
      <c r="DD212" s="386">
        <v>303.79591890832728</v>
      </c>
      <c r="DE212" s="386">
        <v>312.45299930801042</v>
      </c>
      <c r="DF212" s="386">
        <v>321.35677505934899</v>
      </c>
      <c r="DG212" s="386">
        <v>330.51427608394687</v>
      </c>
      <c r="DH212" s="386">
        <v>339.93273263064327</v>
      </c>
      <c r="DI212" s="386">
        <v>349.61958098411151</v>
      </c>
      <c r="DJ212" s="387">
        <v>349.61958098411151</v>
      </c>
      <c r="DK212" s="387">
        <v>349.61958098411151</v>
      </c>
      <c r="DL212" s="387">
        <v>349.61958098411151</v>
      </c>
      <c r="DM212" s="387">
        <v>349.61958098411151</v>
      </c>
      <c r="DN212" s="387">
        <v>349.61958098411151</v>
      </c>
      <c r="DO212" s="387">
        <v>349.61958098411151</v>
      </c>
      <c r="DP212" s="387">
        <v>349.61958098411151</v>
      </c>
      <c r="DQ212" s="387">
        <v>349.61958098411151</v>
      </c>
      <c r="DR212" s="387">
        <v>349.61958098411151</v>
      </c>
      <c r="DS212" s="387">
        <v>349.61958098411151</v>
      </c>
      <c r="DT212" s="387">
        <v>349.61958098411151</v>
      </c>
      <c r="DU212" s="387">
        <v>349.61958098411151</v>
      </c>
      <c r="DV212" s="387">
        <v>349.61958098411151</v>
      </c>
      <c r="DW212" s="387">
        <v>349.61958098411151</v>
      </c>
      <c r="DX212" s="387">
        <v>349.61958098411151</v>
      </c>
      <c r="DY212" s="387">
        <v>349.61958098411151</v>
      </c>
      <c r="DZ212" s="387">
        <v>349.61958098411151</v>
      </c>
      <c r="EA212" s="387">
        <v>349.61958098411151</v>
      </c>
      <c r="EB212" s="387">
        <v>349.61958098411151</v>
      </c>
      <c r="EC212" s="387">
        <v>349.61958098411151</v>
      </c>
      <c r="ED212" s="387">
        <v>349.61958098411151</v>
      </c>
      <c r="EE212" s="387">
        <v>349.61958098411151</v>
      </c>
      <c r="EF212" s="387">
        <v>349.61958098411151</v>
      </c>
      <c r="EG212" s="387">
        <v>349.61958098411151</v>
      </c>
      <c r="EH212" s="387">
        <v>349.61958098411151</v>
      </c>
      <c r="EI212" s="387">
        <v>349.61958098411151</v>
      </c>
      <c r="EJ212" s="387">
        <v>349.61958098411151</v>
      </c>
      <c r="EK212" s="387">
        <v>349.61958098411151</v>
      </c>
      <c r="EY212" s="386">
        <v>2435</v>
      </c>
      <c r="EZ212" s="386">
        <v>2451</v>
      </c>
      <c r="FA212" s="386">
        <v>2467</v>
      </c>
      <c r="FB212" s="386">
        <v>2483</v>
      </c>
      <c r="FC212" s="386">
        <v>2497.5</v>
      </c>
      <c r="FD212" s="386">
        <v>2528</v>
      </c>
      <c r="FE212" s="386">
        <v>2559</v>
      </c>
      <c r="FF212" s="386">
        <v>2590</v>
      </c>
      <c r="FG212" s="386">
        <v>2621</v>
      </c>
      <c r="FH212" s="386">
        <v>2652</v>
      </c>
      <c r="FI212" s="386">
        <v>2681.2999999999997</v>
      </c>
      <c r="FJ212" s="386">
        <v>2701</v>
      </c>
      <c r="FK212" s="386">
        <v>2721</v>
      </c>
      <c r="FL212" s="386">
        <v>2741</v>
      </c>
      <c r="FM212" s="386">
        <v>2761</v>
      </c>
      <c r="FN212" s="386">
        <v>2781</v>
      </c>
      <c r="FO212" s="386">
        <v>2801</v>
      </c>
      <c r="FP212" s="386">
        <v>2821</v>
      </c>
      <c r="FQ212" s="386">
        <v>2841</v>
      </c>
      <c r="FR212" s="386">
        <v>2861</v>
      </c>
      <c r="FS212" s="386">
        <v>2881</v>
      </c>
      <c r="FT212" s="386">
        <v>2901</v>
      </c>
      <c r="FU212" s="386">
        <v>2921</v>
      </c>
      <c r="FV212" s="386">
        <v>2941</v>
      </c>
      <c r="FW212" s="386">
        <v>2961</v>
      </c>
      <c r="FX212" s="386">
        <v>2981</v>
      </c>
      <c r="FY212" s="386">
        <v>3001</v>
      </c>
      <c r="FZ212" s="386">
        <v>3021</v>
      </c>
      <c r="GA212" s="386">
        <v>3041</v>
      </c>
      <c r="GB212" s="386">
        <v>3061</v>
      </c>
      <c r="GC212" s="386">
        <v>3079.4</v>
      </c>
      <c r="GD212" s="387">
        <v>3079.4</v>
      </c>
      <c r="GE212" s="387">
        <v>3079.4</v>
      </c>
      <c r="GF212" s="387">
        <v>3079.4</v>
      </c>
      <c r="GG212" s="387">
        <v>3079.4</v>
      </c>
      <c r="GH212" s="387">
        <v>3079.4</v>
      </c>
      <c r="GI212" s="387">
        <v>3079.4</v>
      </c>
      <c r="GJ212" s="387">
        <v>3079.4</v>
      </c>
      <c r="GK212" s="387">
        <v>3079.4</v>
      </c>
      <c r="GL212" s="387">
        <v>3079.4</v>
      </c>
      <c r="GM212" s="387">
        <v>3079.4</v>
      </c>
      <c r="GN212" s="387">
        <v>3079.4</v>
      </c>
      <c r="GO212" s="387">
        <v>3079.4</v>
      </c>
      <c r="GP212" s="387">
        <v>3079.4</v>
      </c>
      <c r="GQ212" s="387">
        <v>3079.4</v>
      </c>
      <c r="GR212" s="387">
        <v>3079.4</v>
      </c>
      <c r="GS212" s="387">
        <v>3079.4</v>
      </c>
      <c r="GT212" s="387">
        <v>3079.4</v>
      </c>
      <c r="GU212" s="387">
        <v>3079.4</v>
      </c>
      <c r="GV212" s="387">
        <v>3079.4</v>
      </c>
      <c r="GW212" s="387">
        <v>3079.4</v>
      </c>
      <c r="GX212" s="387">
        <v>3079.4</v>
      </c>
      <c r="GY212" s="387">
        <v>3079.4</v>
      </c>
      <c r="GZ212" s="387">
        <v>3079.4</v>
      </c>
      <c r="HA212" s="387">
        <v>3079.4</v>
      </c>
      <c r="HB212" s="387">
        <v>3079.4</v>
      </c>
      <c r="HC212" s="387">
        <v>3079.4</v>
      </c>
      <c r="HD212" s="387">
        <v>3079.4</v>
      </c>
      <c r="HE212" s="387">
        <v>3079.4</v>
      </c>
      <c r="HS212" s="394">
        <v>6.596806485980137</v>
      </c>
      <c r="HT212" s="394">
        <v>5.5541135269824347</v>
      </c>
      <c r="HU212" s="394">
        <v>4.6762288898680504</v>
      </c>
      <c r="HV212" s="394">
        <v>3.9371029281637759</v>
      </c>
      <c r="HW212" s="394">
        <v>3.314803409332935</v>
      </c>
      <c r="HX212" s="394">
        <v>3.3359321066277374</v>
      </c>
      <c r="HY212" s="394">
        <v>3.3571954791337815</v>
      </c>
      <c r="HZ212" s="394">
        <v>3.3785943852765659</v>
      </c>
      <c r="IA212" s="394">
        <v>3.4001296889532306</v>
      </c>
      <c r="IB212" s="394">
        <v>3.4218022595674356</v>
      </c>
      <c r="IC212" s="394">
        <v>3.4598854857044814</v>
      </c>
      <c r="ID212" s="394">
        <v>3.498392562199609</v>
      </c>
      <c r="IE212" s="394">
        <v>3.5373282063298013</v>
      </c>
      <c r="IF212" s="394">
        <v>3.5766971878733567</v>
      </c>
      <c r="IG212" s="394">
        <v>3.616504329694207</v>
      </c>
      <c r="IH212" s="394">
        <v>3.597826617757244</v>
      </c>
      <c r="II212" s="394">
        <v>3.5792453682855228</v>
      </c>
      <c r="IJ212" s="394">
        <v>3.5607600830912975</v>
      </c>
      <c r="IK212" s="394">
        <v>3.5423702665597521</v>
      </c>
      <c r="IL212" s="394">
        <v>3.5240754256357114</v>
      </c>
      <c r="IM212" s="394">
        <v>3.508869175808544</v>
      </c>
      <c r="IN212" s="394">
        <v>3.4937285403641227</v>
      </c>
      <c r="IO212" s="394">
        <v>3.4786532361789124</v>
      </c>
      <c r="IP212" s="394">
        <v>3.4636429813510432</v>
      </c>
      <c r="IQ212" s="394">
        <v>3.4486974951950433</v>
      </c>
      <c r="IR212" s="394">
        <v>3.4337328059140644</v>
      </c>
      <c r="IS212" s="394">
        <v>3.4188330518515517</v>
      </c>
      <c r="IT212" s="394">
        <v>3.403997951238702</v>
      </c>
      <c r="IU212" s="394">
        <v>3.3892272235293706</v>
      </c>
      <c r="IV212" s="394">
        <v>3.374520589394769</v>
      </c>
      <c r="IW212" s="394">
        <v>3.3710886297406826</v>
      </c>
      <c r="IX212" s="394">
        <v>3.3676601604630081</v>
      </c>
      <c r="IY212" s="394">
        <v>3.3642351780119575</v>
      </c>
      <c r="IZ212" s="394">
        <v>3.360813678841355</v>
      </c>
      <c r="JA212" s="394">
        <v>3.3573956594086303</v>
      </c>
      <c r="JB212" s="394">
        <v>3.3573956594086303</v>
      </c>
      <c r="JC212" s="394">
        <v>3.3573956594086303</v>
      </c>
      <c r="JD212" s="394">
        <v>3.3573956594086303</v>
      </c>
      <c r="JE212" s="394">
        <v>3.3573956594086303</v>
      </c>
      <c r="JF212" s="394">
        <v>3.3573956594086303</v>
      </c>
      <c r="JG212" s="394">
        <v>3.3573956594086303</v>
      </c>
      <c r="JH212" s="394">
        <v>3.3573956594086303</v>
      </c>
      <c r="JI212" s="394">
        <v>3.3573956594086303</v>
      </c>
      <c r="JJ212" s="394">
        <v>3.3573956594086303</v>
      </c>
      <c r="JK212" s="394">
        <v>3.3573956594086303</v>
      </c>
      <c r="JL212" s="394">
        <v>3.3573956594086303</v>
      </c>
      <c r="JM212" s="394">
        <v>3.3573956594086303</v>
      </c>
      <c r="JN212" s="394">
        <v>3.3573956594086303</v>
      </c>
      <c r="JO212" s="394">
        <v>3.3573956594086303</v>
      </c>
      <c r="JP212" s="394">
        <v>3.3573956594086303</v>
      </c>
      <c r="JQ212" s="394">
        <v>3.3573956594086303</v>
      </c>
      <c r="JR212" s="394">
        <v>3.3573956594086303</v>
      </c>
      <c r="JS212" s="394">
        <v>3.3573956594086303</v>
      </c>
      <c r="JT212" s="394">
        <v>3.3573956594086303</v>
      </c>
      <c r="JU212" s="394">
        <v>3.3573956594086303</v>
      </c>
      <c r="JV212" s="394">
        <v>3.3573956594086303</v>
      </c>
      <c r="JW212" s="394">
        <v>3.3573956594086303</v>
      </c>
      <c r="JX212" s="394">
        <v>3.3573956594086303</v>
      </c>
      <c r="JY212" s="394">
        <v>3.3573956594086303</v>
      </c>
      <c r="JZ212" s="394">
        <v>3.3573956594086303</v>
      </c>
      <c r="KA212" s="394">
        <v>3.3573956594086303</v>
      </c>
      <c r="KB212" s="394">
        <v>3.3573956594086303</v>
      </c>
      <c r="KC212" s="394">
        <v>3.3573956594086303</v>
      </c>
    </row>
    <row r="213" spans="1:289" x14ac:dyDescent="0.25">
      <c r="A213" s="383">
        <v>204</v>
      </c>
      <c r="B213" s="384" t="s">
        <v>859</v>
      </c>
      <c r="C213" s="385" t="s">
        <v>142</v>
      </c>
      <c r="D213" s="385" t="s">
        <v>142</v>
      </c>
      <c r="E213" s="129">
        <v>2052</v>
      </c>
      <c r="F213" s="386">
        <v>1852.9639500000003</v>
      </c>
      <c r="G213" s="386">
        <v>1865.099867858281</v>
      </c>
      <c r="H213" s="386">
        <v>1877.3152694551757</v>
      </c>
      <c r="I213" s="386">
        <v>1889.6106753664478</v>
      </c>
      <c r="J213" s="386">
        <v>1901.9866095773516</v>
      </c>
      <c r="K213" s="386">
        <v>1903.7469009407034</v>
      </c>
      <c r="L213" s="386">
        <v>1905.5088214562629</v>
      </c>
      <c r="M213" s="386">
        <v>1907.2723726318127</v>
      </c>
      <c r="N213" s="386">
        <v>1909.0375559765309</v>
      </c>
      <c r="O213" s="386">
        <v>1910.8043730009927</v>
      </c>
      <c r="P213" s="386">
        <v>1912.5989662047991</v>
      </c>
      <c r="Q213" s="386">
        <v>1914.3952448583632</v>
      </c>
      <c r="R213" s="386">
        <v>1916.193210544629</v>
      </c>
      <c r="S213" s="386">
        <v>1917.9928648480272</v>
      </c>
      <c r="T213" s="386">
        <v>1919.7942093544759</v>
      </c>
      <c r="U213" s="386">
        <v>1921.4531883992734</v>
      </c>
      <c r="V213" s="386">
        <v>1923.1136010412019</v>
      </c>
      <c r="W213" s="386">
        <v>1924.7754485190965</v>
      </c>
      <c r="X213" s="386">
        <v>1926.438732072862</v>
      </c>
      <c r="Y213" s="386">
        <v>1928.1034529434751</v>
      </c>
      <c r="Z213" s="386">
        <v>1929.5905970939343</v>
      </c>
      <c r="AA213" s="386">
        <v>1931.0788882771012</v>
      </c>
      <c r="AB213" s="386">
        <v>1932.5683273776808</v>
      </c>
      <c r="AC213" s="386">
        <v>1934.0589152810608</v>
      </c>
      <c r="AD213" s="386">
        <v>1935.5506528733108</v>
      </c>
      <c r="AE213" s="386">
        <v>1937.5526627437619</v>
      </c>
      <c r="AF213" s="386">
        <v>1939.5567433652498</v>
      </c>
      <c r="AG213" s="386">
        <v>1941.562896879627</v>
      </c>
      <c r="AH213" s="386">
        <v>1943.5711254309617</v>
      </c>
      <c r="AI213" s="386">
        <v>1945.5814311655388</v>
      </c>
      <c r="AJ213" s="386">
        <v>1947.4588400995663</v>
      </c>
      <c r="AK213" s="386">
        <v>1949.3380606587712</v>
      </c>
      <c r="AL213" s="386">
        <v>1951.2190945913001</v>
      </c>
      <c r="AM213" s="386">
        <v>1953.1019436469862</v>
      </c>
      <c r="AN213" s="386">
        <v>1954.9866095773521</v>
      </c>
      <c r="AO213" s="387">
        <v>1954.9866095773521</v>
      </c>
      <c r="AP213" s="387">
        <v>1954.9866095773521</v>
      </c>
      <c r="AQ213" s="387">
        <v>1954.9866095773521</v>
      </c>
      <c r="AR213" s="387">
        <v>1954.9866095773521</v>
      </c>
      <c r="AS213" s="387">
        <v>1954.9866095773521</v>
      </c>
      <c r="AT213" s="387">
        <v>1954.9866095773521</v>
      </c>
      <c r="AU213" s="387">
        <v>1954.9866095773521</v>
      </c>
      <c r="AV213" s="387">
        <v>1954.9866095773521</v>
      </c>
      <c r="AW213" s="387">
        <v>1954.9866095773521</v>
      </c>
      <c r="AX213" s="387">
        <v>1954.9866095773521</v>
      </c>
      <c r="AY213" s="387">
        <v>1954.9866095773521</v>
      </c>
      <c r="AZ213" s="387">
        <v>1954.9866095773521</v>
      </c>
      <c r="BA213" s="387">
        <v>1954.9866095773521</v>
      </c>
      <c r="BB213" s="387">
        <v>1954.9866095773521</v>
      </c>
      <c r="BC213" s="387">
        <v>1954.9866095773521</v>
      </c>
      <c r="BD213" s="387">
        <v>1954.9866095773521</v>
      </c>
      <c r="BE213" s="387">
        <v>1954.9866095773521</v>
      </c>
      <c r="BF213" s="387">
        <v>1954.9866095773521</v>
      </c>
      <c r="BG213" s="387">
        <v>1954.9866095773521</v>
      </c>
      <c r="BH213" s="387">
        <v>1954.9866095773521</v>
      </c>
      <c r="BI213" s="387">
        <v>1954.9866095773521</v>
      </c>
      <c r="BJ213" s="387">
        <v>1954.9866095773521</v>
      </c>
      <c r="BK213" s="387">
        <v>1954.9866095773521</v>
      </c>
      <c r="BL213" s="387">
        <v>1954.9866095773521</v>
      </c>
      <c r="BM213" s="387">
        <v>1954.9866095773521</v>
      </c>
      <c r="BN213" s="387">
        <v>1954.9866095773521</v>
      </c>
      <c r="BO213" s="387">
        <v>1954.9866095773521</v>
      </c>
      <c r="BP213" s="387">
        <v>1954.9866095773521</v>
      </c>
      <c r="CA213" s="386">
        <v>5310</v>
      </c>
      <c r="CB213" s="386">
        <v>5344.6591823028066</v>
      </c>
      <c r="CC213" s="386">
        <v>5379.5445903905284</v>
      </c>
      <c r="CD213" s="386">
        <v>5414.6577008734703</v>
      </c>
      <c r="CE213" s="386">
        <v>5450</v>
      </c>
      <c r="CF213" s="386">
        <v>5438.8234643132027</v>
      </c>
      <c r="CG213" s="386">
        <v>5427.6698488007105</v>
      </c>
      <c r="CH213" s="386">
        <v>5416.5391064591922</v>
      </c>
      <c r="CI213" s="386">
        <v>5405.4311903817115</v>
      </c>
      <c r="CJ213" s="386">
        <v>5394.3460537575247</v>
      </c>
      <c r="CK213" s="386">
        <v>5383.1147506777206</v>
      </c>
      <c r="CL213" s="386">
        <v>5371.9068317426518</v>
      </c>
      <c r="CM213" s="386">
        <v>5360.7222482653378</v>
      </c>
      <c r="CN213" s="386">
        <v>5349.560951660168</v>
      </c>
      <c r="CO213" s="386">
        <v>5338.4228934426901</v>
      </c>
      <c r="CP213" s="386">
        <v>5324.384535578909</v>
      </c>
      <c r="CQ213" s="386">
        <v>5310.3830941407177</v>
      </c>
      <c r="CR213" s="386">
        <v>5296.4184720496332</v>
      </c>
      <c r="CS213" s="386">
        <v>5282.4905724824594</v>
      </c>
      <c r="CT213" s="386">
        <v>5268.599298870613</v>
      </c>
      <c r="CU213" s="386">
        <v>5253.9321630281293</v>
      </c>
      <c r="CV213" s="386">
        <v>5239.3058586973275</v>
      </c>
      <c r="CW213" s="386">
        <v>5224.7202722082757</v>
      </c>
      <c r="CX213" s="386">
        <v>5210.1752902074832</v>
      </c>
      <c r="CY213" s="386">
        <v>5195.6707996570221</v>
      </c>
      <c r="CZ213" s="386">
        <v>5182.2288879824164</v>
      </c>
      <c r="DA213" s="386">
        <v>5168.8217523735848</v>
      </c>
      <c r="DB213" s="386">
        <v>5155.4493028600837</v>
      </c>
      <c r="DC213" s="386">
        <v>5142.1114497042363</v>
      </c>
      <c r="DD213" s="386">
        <v>5128.8081034005281</v>
      </c>
      <c r="DE213" s="386">
        <v>5133.739625184352</v>
      </c>
      <c r="DF213" s="386">
        <v>5138.6758887925171</v>
      </c>
      <c r="DG213" s="386">
        <v>5143.6168987844467</v>
      </c>
      <c r="DH213" s="386">
        <v>5148.5626597239489</v>
      </c>
      <c r="DI213" s="386">
        <v>5153.51317617922</v>
      </c>
      <c r="DJ213" s="387">
        <v>5153.51317617922</v>
      </c>
      <c r="DK213" s="387">
        <v>5153.51317617922</v>
      </c>
      <c r="DL213" s="387">
        <v>5153.51317617922</v>
      </c>
      <c r="DM213" s="387">
        <v>5153.51317617922</v>
      </c>
      <c r="DN213" s="387">
        <v>5153.51317617922</v>
      </c>
      <c r="DO213" s="387">
        <v>5153.51317617922</v>
      </c>
      <c r="DP213" s="387">
        <v>5153.51317617922</v>
      </c>
      <c r="DQ213" s="387">
        <v>5153.51317617922</v>
      </c>
      <c r="DR213" s="387">
        <v>5153.51317617922</v>
      </c>
      <c r="DS213" s="387">
        <v>5153.51317617922</v>
      </c>
      <c r="DT213" s="387">
        <v>5153.51317617922</v>
      </c>
      <c r="DU213" s="387">
        <v>5153.51317617922</v>
      </c>
      <c r="DV213" s="387">
        <v>5153.51317617922</v>
      </c>
      <c r="DW213" s="387">
        <v>5153.51317617922</v>
      </c>
      <c r="DX213" s="387">
        <v>5153.51317617922</v>
      </c>
      <c r="DY213" s="387">
        <v>5153.51317617922</v>
      </c>
      <c r="DZ213" s="387">
        <v>5153.51317617922</v>
      </c>
      <c r="EA213" s="387">
        <v>5153.51317617922</v>
      </c>
      <c r="EB213" s="387">
        <v>5153.51317617922</v>
      </c>
      <c r="EC213" s="387">
        <v>5153.51317617922</v>
      </c>
      <c r="ED213" s="387">
        <v>5153.51317617922</v>
      </c>
      <c r="EE213" s="387">
        <v>5153.51317617922</v>
      </c>
      <c r="EF213" s="387">
        <v>5153.51317617922</v>
      </c>
      <c r="EG213" s="387">
        <v>5153.51317617922</v>
      </c>
      <c r="EH213" s="387">
        <v>5153.51317617922</v>
      </c>
      <c r="EI213" s="387">
        <v>5153.51317617922</v>
      </c>
      <c r="EJ213" s="387">
        <v>5153.51317617922</v>
      </c>
      <c r="EK213" s="387">
        <v>5153.51317617922</v>
      </c>
      <c r="EY213" s="386">
        <v>1056</v>
      </c>
      <c r="EZ213" s="386">
        <v>1061</v>
      </c>
      <c r="FA213" s="386">
        <v>1066</v>
      </c>
      <c r="FB213" s="386">
        <v>1071</v>
      </c>
      <c r="FC213" s="386">
        <v>1076.7</v>
      </c>
      <c r="FD213" s="386">
        <v>1090</v>
      </c>
      <c r="FE213" s="386">
        <v>1103</v>
      </c>
      <c r="FF213" s="386">
        <v>1116</v>
      </c>
      <c r="FG213" s="386">
        <v>1129</v>
      </c>
      <c r="FH213" s="386">
        <v>1142</v>
      </c>
      <c r="FI213" s="386">
        <v>1156.7</v>
      </c>
      <c r="FJ213" s="386">
        <v>1165</v>
      </c>
      <c r="FK213" s="386">
        <v>1173</v>
      </c>
      <c r="FL213" s="386">
        <v>1181</v>
      </c>
      <c r="FM213" s="386">
        <v>1189</v>
      </c>
      <c r="FN213" s="386">
        <v>1197</v>
      </c>
      <c r="FO213" s="386">
        <v>1205</v>
      </c>
      <c r="FP213" s="386">
        <v>1213</v>
      </c>
      <c r="FQ213" s="386">
        <v>1221</v>
      </c>
      <c r="FR213" s="386">
        <v>1229</v>
      </c>
      <c r="FS213" s="386">
        <v>1237</v>
      </c>
      <c r="FT213" s="386">
        <v>1245</v>
      </c>
      <c r="FU213" s="386">
        <v>1253</v>
      </c>
      <c r="FV213" s="386">
        <v>1261</v>
      </c>
      <c r="FW213" s="386">
        <v>1269</v>
      </c>
      <c r="FX213" s="386">
        <v>1277</v>
      </c>
      <c r="FY213" s="386">
        <v>1285</v>
      </c>
      <c r="FZ213" s="386">
        <v>1293</v>
      </c>
      <c r="GA213" s="386">
        <v>1301</v>
      </c>
      <c r="GB213" s="386">
        <v>1309</v>
      </c>
      <c r="GC213" s="386">
        <v>1319.8</v>
      </c>
      <c r="GD213" s="387">
        <v>1319.8</v>
      </c>
      <c r="GE213" s="387">
        <v>1319.8</v>
      </c>
      <c r="GF213" s="387">
        <v>1319.8</v>
      </c>
      <c r="GG213" s="387">
        <v>1319.8</v>
      </c>
      <c r="GH213" s="387">
        <v>1319.8</v>
      </c>
      <c r="GI213" s="387">
        <v>1319.8</v>
      </c>
      <c r="GJ213" s="387">
        <v>1319.8</v>
      </c>
      <c r="GK213" s="387">
        <v>1319.8</v>
      </c>
      <c r="GL213" s="387">
        <v>1319.8</v>
      </c>
      <c r="GM213" s="387">
        <v>1319.8</v>
      </c>
      <c r="GN213" s="387">
        <v>1319.8</v>
      </c>
      <c r="GO213" s="387">
        <v>1319.8</v>
      </c>
      <c r="GP213" s="387">
        <v>1319.8</v>
      </c>
      <c r="GQ213" s="387">
        <v>1319.8</v>
      </c>
      <c r="GR213" s="387">
        <v>1319.8</v>
      </c>
      <c r="GS213" s="387">
        <v>1319.8</v>
      </c>
      <c r="GT213" s="387">
        <v>1319.8</v>
      </c>
      <c r="GU213" s="387">
        <v>1319.8</v>
      </c>
      <c r="GV213" s="387">
        <v>1319.8</v>
      </c>
      <c r="GW213" s="387">
        <v>1319.8</v>
      </c>
      <c r="GX213" s="387">
        <v>1319.8</v>
      </c>
      <c r="GY213" s="387">
        <v>1319.8</v>
      </c>
      <c r="GZ213" s="387">
        <v>1319.8</v>
      </c>
      <c r="HA213" s="387">
        <v>1319.8</v>
      </c>
      <c r="HB213" s="387">
        <v>1319.8</v>
      </c>
      <c r="HC213" s="387">
        <v>1319.8</v>
      </c>
      <c r="HD213" s="387">
        <v>1319.8</v>
      </c>
      <c r="HE213" s="387">
        <v>1319.8</v>
      </c>
      <c r="HS213" s="394">
        <v>2.8656790651539654</v>
      </c>
      <c r="HT213" s="394">
        <v>2.8656155492843127</v>
      </c>
      <c r="HU213" s="394">
        <v>2.8655520348224468</v>
      </c>
      <c r="HV213" s="394">
        <v>2.8654885217683366</v>
      </c>
      <c r="HW213" s="394">
        <v>2.8654250101219523</v>
      </c>
      <c r="HX213" s="394">
        <v>2.856904697586482</v>
      </c>
      <c r="HY213" s="394">
        <v>2.8484097201149021</v>
      </c>
      <c r="HZ213" s="394">
        <v>2.8399400023736527</v>
      </c>
      <c r="IA213" s="394">
        <v>2.8314954692531802</v>
      </c>
      <c r="IB213" s="394">
        <v>2.8230760458672668</v>
      </c>
      <c r="IC213" s="394">
        <v>2.8145548783598486</v>
      </c>
      <c r="ID213" s="394">
        <v>2.8060594311286504</v>
      </c>
      <c r="IE213" s="394">
        <v>2.7975896265396378</v>
      </c>
      <c r="IF213" s="394">
        <v>2.7891453871931073</v>
      </c>
      <c r="IG213" s="394">
        <v>2.7807266359229805</v>
      </c>
      <c r="IH213" s="394">
        <v>2.7710196468614225</v>
      </c>
      <c r="II213" s="394">
        <v>2.7613465430568418</v>
      </c>
      <c r="IJ213" s="394">
        <v>2.7517072062222354</v>
      </c>
      <c r="IK213" s="394">
        <v>2.7421015184835187</v>
      </c>
      <c r="IL213" s="394">
        <v>2.7325293623780822</v>
      </c>
      <c r="IM213" s="394">
        <v>2.7228222250568743</v>
      </c>
      <c r="IN213" s="394">
        <v>2.7131495717255807</v>
      </c>
      <c r="IO213" s="394">
        <v>2.7035112798820133</v>
      </c>
      <c r="IP213" s="394">
        <v>2.6939072274591656</v>
      </c>
      <c r="IQ213" s="394">
        <v>2.684337292823666</v>
      </c>
      <c r="IR213" s="394">
        <v>2.6746260824951613</v>
      </c>
      <c r="IS213" s="394">
        <v>2.664950004713635</v>
      </c>
      <c r="IT213" s="394">
        <v>2.6553089323789809</v>
      </c>
      <c r="IU213" s="394">
        <v>2.6457027388509076</v>
      </c>
      <c r="IV213" s="394">
        <v>2.6361312979472746</v>
      </c>
      <c r="IW213" s="394">
        <v>2.6361222735376955</v>
      </c>
      <c r="IX213" s="394">
        <v>2.6361132491590102</v>
      </c>
      <c r="IY213" s="394">
        <v>2.6361042248112185</v>
      </c>
      <c r="IZ213" s="394">
        <v>2.6360952004943203</v>
      </c>
      <c r="JA213" s="394">
        <v>2.6360861762083152</v>
      </c>
      <c r="JB213" s="394">
        <v>2.6360861762083152</v>
      </c>
      <c r="JC213" s="394">
        <v>2.6360861762083152</v>
      </c>
      <c r="JD213" s="394">
        <v>2.6360861762083152</v>
      </c>
      <c r="JE213" s="394">
        <v>2.6360861762083152</v>
      </c>
      <c r="JF213" s="394">
        <v>2.6360861762083152</v>
      </c>
      <c r="JG213" s="394">
        <v>2.6360861762083152</v>
      </c>
      <c r="JH213" s="394">
        <v>2.6360861762083152</v>
      </c>
      <c r="JI213" s="394">
        <v>2.6360861762083152</v>
      </c>
      <c r="JJ213" s="394">
        <v>2.6360861762083152</v>
      </c>
      <c r="JK213" s="394">
        <v>2.6360861762083152</v>
      </c>
      <c r="JL213" s="394">
        <v>2.6360861762083152</v>
      </c>
      <c r="JM213" s="394">
        <v>2.6360861762083152</v>
      </c>
      <c r="JN213" s="394">
        <v>2.6360861762083152</v>
      </c>
      <c r="JO213" s="394">
        <v>2.6360861762083152</v>
      </c>
      <c r="JP213" s="394">
        <v>2.6360861762083152</v>
      </c>
      <c r="JQ213" s="394">
        <v>2.6360861762083152</v>
      </c>
      <c r="JR213" s="394">
        <v>2.6360861762083152</v>
      </c>
      <c r="JS213" s="394">
        <v>2.6360861762083152</v>
      </c>
      <c r="JT213" s="394">
        <v>2.6360861762083152</v>
      </c>
      <c r="JU213" s="394">
        <v>2.6360861762083152</v>
      </c>
      <c r="JV213" s="394">
        <v>2.6360861762083152</v>
      </c>
      <c r="JW213" s="394">
        <v>2.6360861762083152</v>
      </c>
      <c r="JX213" s="394">
        <v>2.6360861762083152</v>
      </c>
      <c r="JY213" s="394">
        <v>2.6360861762083152</v>
      </c>
      <c r="JZ213" s="394">
        <v>2.6360861762083152</v>
      </c>
      <c r="KA213" s="394">
        <v>2.6360861762083152</v>
      </c>
      <c r="KB213" s="394">
        <v>2.6360861762083152</v>
      </c>
      <c r="KC213" s="394">
        <v>2.6360861762083152</v>
      </c>
    </row>
    <row r="214" spans="1:289" x14ac:dyDescent="0.25">
      <c r="A214" s="383">
        <v>205</v>
      </c>
      <c r="B214" s="384" t="s">
        <v>859</v>
      </c>
      <c r="C214" s="385" t="s">
        <v>142</v>
      </c>
      <c r="D214" s="385" t="s">
        <v>142</v>
      </c>
      <c r="E214" s="129">
        <v>2052</v>
      </c>
      <c r="F214" s="386">
        <v>2162.1349500000001</v>
      </c>
      <c r="G214" s="386">
        <v>2173.9902069036425</v>
      </c>
      <c r="H214" s="386">
        <v>2185.9104676666652</v>
      </c>
      <c r="I214" s="386">
        <v>2197.8960887133762</v>
      </c>
      <c r="J214" s="386">
        <v>2209.9474284224011</v>
      </c>
      <c r="K214" s="386">
        <v>2227.9587923033869</v>
      </c>
      <c r="L214" s="386">
        <v>2246.116951182607</v>
      </c>
      <c r="M214" s="386">
        <v>2264.4231014587158</v>
      </c>
      <c r="N214" s="386">
        <v>2282.8784492811742</v>
      </c>
      <c r="O214" s="386">
        <v>2301.4842106297219</v>
      </c>
      <c r="P214" s="386">
        <v>2319.8532526251383</v>
      </c>
      <c r="Q214" s="386">
        <v>2338.3689051001184</v>
      </c>
      <c r="R214" s="386">
        <v>2357.03233821001</v>
      </c>
      <c r="S214" s="386">
        <v>2375.8447314496261</v>
      </c>
      <c r="T214" s="386">
        <v>2394.8072737277871</v>
      </c>
      <c r="U214" s="386">
        <v>2411.6826349142493</v>
      </c>
      <c r="V214" s="386">
        <v>2428.6769108118442</v>
      </c>
      <c r="W214" s="386">
        <v>2445.790939370549</v>
      </c>
      <c r="X214" s="386">
        <v>2463.0255644450785</v>
      </c>
      <c r="Y214" s="386">
        <v>2480.3816358364948</v>
      </c>
      <c r="Z214" s="386">
        <v>2495.4600412456643</v>
      </c>
      <c r="AA214" s="386">
        <v>2510.6301092870672</v>
      </c>
      <c r="AB214" s="386">
        <v>2525.8923971839586</v>
      </c>
      <c r="AC214" s="386">
        <v>2541.247465546991</v>
      </c>
      <c r="AD214" s="386">
        <v>2556.6958783948066</v>
      </c>
      <c r="AE214" s="386">
        <v>2576.8576926067253</v>
      </c>
      <c r="AF214" s="386">
        <v>2597.1785006026726</v>
      </c>
      <c r="AG214" s="386">
        <v>2617.6595561896265</v>
      </c>
      <c r="AH214" s="386">
        <v>2638.3021230619461</v>
      </c>
      <c r="AI214" s="386">
        <v>2659.1074748793394</v>
      </c>
      <c r="AJ214" s="386">
        <v>2678.004952565248</v>
      </c>
      <c r="AK214" s="386">
        <v>2697.0367289458363</v>
      </c>
      <c r="AL214" s="386">
        <v>2716.2037584415671</v>
      </c>
      <c r="AM214" s="386">
        <v>2735.507002255682</v>
      </c>
      <c r="AN214" s="386">
        <v>2754.947428422407</v>
      </c>
      <c r="AO214" s="387">
        <v>2754.947428422407</v>
      </c>
      <c r="AP214" s="387">
        <v>2754.947428422407</v>
      </c>
      <c r="AQ214" s="387">
        <v>2754.947428422407</v>
      </c>
      <c r="AR214" s="387">
        <v>2754.947428422407</v>
      </c>
      <c r="AS214" s="387">
        <v>2754.947428422407</v>
      </c>
      <c r="AT214" s="387">
        <v>2754.947428422407</v>
      </c>
      <c r="AU214" s="387">
        <v>2754.947428422407</v>
      </c>
      <c r="AV214" s="387">
        <v>2754.947428422407</v>
      </c>
      <c r="AW214" s="387">
        <v>2754.947428422407</v>
      </c>
      <c r="AX214" s="387">
        <v>2754.947428422407</v>
      </c>
      <c r="AY214" s="387">
        <v>2754.947428422407</v>
      </c>
      <c r="AZ214" s="387">
        <v>2754.947428422407</v>
      </c>
      <c r="BA214" s="387">
        <v>2754.947428422407</v>
      </c>
      <c r="BB214" s="387">
        <v>2754.947428422407</v>
      </c>
      <c r="BC214" s="387">
        <v>2754.947428422407</v>
      </c>
      <c r="BD214" s="387">
        <v>2754.947428422407</v>
      </c>
      <c r="BE214" s="387">
        <v>2754.947428422407</v>
      </c>
      <c r="BF214" s="387">
        <v>2754.947428422407</v>
      </c>
      <c r="BG214" s="387">
        <v>2754.947428422407</v>
      </c>
      <c r="BH214" s="387">
        <v>2754.947428422407</v>
      </c>
      <c r="BI214" s="387">
        <v>2754.947428422407</v>
      </c>
      <c r="BJ214" s="387">
        <v>2754.947428422407</v>
      </c>
      <c r="BK214" s="387">
        <v>2754.947428422407</v>
      </c>
      <c r="BL214" s="387">
        <v>2754.947428422407</v>
      </c>
      <c r="BM214" s="387">
        <v>2754.947428422407</v>
      </c>
      <c r="BN214" s="387">
        <v>2754.947428422407</v>
      </c>
      <c r="BO214" s="387">
        <v>2754.947428422407</v>
      </c>
      <c r="BP214" s="387">
        <v>2754.947428422407</v>
      </c>
      <c r="CA214" s="386">
        <v>5930</v>
      </c>
      <c r="CB214" s="386">
        <v>5962.2361864562627</v>
      </c>
      <c r="CC214" s="386">
        <v>5994.6476126624821</v>
      </c>
      <c r="CD214" s="386">
        <v>6027.2352312428156</v>
      </c>
      <c r="CE214" s="386">
        <v>6060</v>
      </c>
      <c r="CF214" s="386">
        <v>6087.1444878543844</v>
      </c>
      <c r="CG214" s="386">
        <v>6114.4105636990125</v>
      </c>
      <c r="CH214" s="386">
        <v>6141.7987721615618</v>
      </c>
      <c r="CI214" s="386">
        <v>6169.3096603092536</v>
      </c>
      <c r="CJ214" s="386">
        <v>6196.9437776597806</v>
      </c>
      <c r="CK214" s="386">
        <v>6223.2691165756105</v>
      </c>
      <c r="CL214" s="386">
        <v>6249.7062885972255</v>
      </c>
      <c r="CM214" s="386">
        <v>6276.2557688046845</v>
      </c>
      <c r="CN214" s="386">
        <v>6302.9180342962409</v>
      </c>
      <c r="CO214" s="386">
        <v>6329.6935641969158</v>
      </c>
      <c r="CP214" s="386">
        <v>6348.1677255677469</v>
      </c>
      <c r="CQ214" s="386">
        <v>6366.6958065533099</v>
      </c>
      <c r="CR214" s="386">
        <v>6385.2779645260998</v>
      </c>
      <c r="CS214" s="386">
        <v>6403.9143573179254</v>
      </c>
      <c r="CT214" s="386">
        <v>6422.6051432212498</v>
      </c>
      <c r="CU214" s="386">
        <v>6434.6757030091721</v>
      </c>
      <c r="CV214" s="386">
        <v>6446.7689480486924</v>
      </c>
      <c r="CW214" s="386">
        <v>6458.8849209741757</v>
      </c>
      <c r="CX214" s="386">
        <v>6471.0236645001123</v>
      </c>
      <c r="CY214" s="386">
        <v>6483.1852214212731</v>
      </c>
      <c r="CZ214" s="386">
        <v>6506.3676846585995</v>
      </c>
      <c r="DA214" s="386">
        <v>6529.6330433529265</v>
      </c>
      <c r="DB214" s="386">
        <v>6552.9815939204173</v>
      </c>
      <c r="DC214" s="386">
        <v>6576.4136338371536</v>
      </c>
      <c r="DD214" s="386">
        <v>6599.9294616429233</v>
      </c>
      <c r="DE214" s="386">
        <v>6646.4539503768056</v>
      </c>
      <c r="DF214" s="386">
        <v>6693.306401411578</v>
      </c>
      <c r="DG214" s="386">
        <v>6740.4891266323075</v>
      </c>
      <c r="DH214" s="386">
        <v>6788.0044542210962</v>
      </c>
      <c r="DI214" s="386">
        <v>6835.8547287719603</v>
      </c>
      <c r="DJ214" s="387">
        <v>6835.8547287719603</v>
      </c>
      <c r="DK214" s="387">
        <v>6835.8547287719603</v>
      </c>
      <c r="DL214" s="387">
        <v>6835.8547287719603</v>
      </c>
      <c r="DM214" s="387">
        <v>6835.8547287719603</v>
      </c>
      <c r="DN214" s="387">
        <v>6835.8547287719603</v>
      </c>
      <c r="DO214" s="387">
        <v>6835.8547287719603</v>
      </c>
      <c r="DP214" s="387">
        <v>6835.8547287719603</v>
      </c>
      <c r="DQ214" s="387">
        <v>6835.8547287719603</v>
      </c>
      <c r="DR214" s="387">
        <v>6835.8547287719603</v>
      </c>
      <c r="DS214" s="387">
        <v>6835.8547287719603</v>
      </c>
      <c r="DT214" s="387">
        <v>6835.8547287719603</v>
      </c>
      <c r="DU214" s="387">
        <v>6835.8547287719603</v>
      </c>
      <c r="DV214" s="387">
        <v>6835.8547287719603</v>
      </c>
      <c r="DW214" s="387">
        <v>6835.8547287719603</v>
      </c>
      <c r="DX214" s="387">
        <v>6835.8547287719603</v>
      </c>
      <c r="DY214" s="387">
        <v>6835.8547287719603</v>
      </c>
      <c r="DZ214" s="387">
        <v>6835.8547287719603</v>
      </c>
      <c r="EA214" s="387">
        <v>6835.8547287719603</v>
      </c>
      <c r="EB214" s="387">
        <v>6835.8547287719603</v>
      </c>
      <c r="EC214" s="387">
        <v>6835.8547287719603</v>
      </c>
      <c r="ED214" s="387">
        <v>6835.8547287719603</v>
      </c>
      <c r="EE214" s="387">
        <v>6835.8547287719603</v>
      </c>
      <c r="EF214" s="387">
        <v>6835.8547287719603</v>
      </c>
      <c r="EG214" s="387">
        <v>6835.8547287719603</v>
      </c>
      <c r="EH214" s="387">
        <v>6835.8547287719603</v>
      </c>
      <c r="EI214" s="387">
        <v>6835.8547287719603</v>
      </c>
      <c r="EJ214" s="387">
        <v>6835.8547287719603</v>
      </c>
      <c r="EK214" s="387">
        <v>6835.8547287719603</v>
      </c>
      <c r="EY214" s="386">
        <v>1469</v>
      </c>
      <c r="EZ214" s="386">
        <v>1485</v>
      </c>
      <c r="FA214" s="386">
        <v>1501</v>
      </c>
      <c r="FB214" s="386">
        <v>1517</v>
      </c>
      <c r="FC214" s="386">
        <v>1531.5</v>
      </c>
      <c r="FD214" s="386">
        <v>1550</v>
      </c>
      <c r="FE214" s="386">
        <v>1569</v>
      </c>
      <c r="FF214" s="386">
        <v>1588</v>
      </c>
      <c r="FG214" s="386">
        <v>1607</v>
      </c>
      <c r="FH214" s="386">
        <v>1626</v>
      </c>
      <c r="FI214" s="386">
        <v>1645.1</v>
      </c>
      <c r="FJ214" s="386">
        <v>1661</v>
      </c>
      <c r="FK214" s="386">
        <v>1677</v>
      </c>
      <c r="FL214" s="386">
        <v>1693</v>
      </c>
      <c r="FM214" s="386">
        <v>1709</v>
      </c>
      <c r="FN214" s="386">
        <v>1725</v>
      </c>
      <c r="FO214" s="386">
        <v>1741</v>
      </c>
      <c r="FP214" s="386">
        <v>1757</v>
      </c>
      <c r="FQ214" s="386">
        <v>1773</v>
      </c>
      <c r="FR214" s="386">
        <v>1789</v>
      </c>
      <c r="FS214" s="386">
        <v>1805</v>
      </c>
      <c r="FT214" s="386">
        <v>1821</v>
      </c>
      <c r="FU214" s="386">
        <v>1837</v>
      </c>
      <c r="FV214" s="386">
        <v>1853</v>
      </c>
      <c r="FW214" s="386">
        <v>1869</v>
      </c>
      <c r="FX214" s="386">
        <v>1885</v>
      </c>
      <c r="FY214" s="386">
        <v>1901</v>
      </c>
      <c r="FZ214" s="386">
        <v>1917</v>
      </c>
      <c r="GA214" s="386">
        <v>1933</v>
      </c>
      <c r="GB214" s="386">
        <v>1949</v>
      </c>
      <c r="GC214" s="386">
        <v>1960.1999999999998</v>
      </c>
      <c r="GD214" s="387">
        <v>1960.1999999999998</v>
      </c>
      <c r="GE214" s="387">
        <v>1960.1999999999998</v>
      </c>
      <c r="GF214" s="387">
        <v>1960.1999999999998</v>
      </c>
      <c r="GG214" s="387">
        <v>1960.1999999999998</v>
      </c>
      <c r="GH214" s="387">
        <v>1960.1999999999998</v>
      </c>
      <c r="GI214" s="387">
        <v>1960.1999999999998</v>
      </c>
      <c r="GJ214" s="387">
        <v>1960.1999999999998</v>
      </c>
      <c r="GK214" s="387">
        <v>1960.1999999999998</v>
      </c>
      <c r="GL214" s="387">
        <v>1960.1999999999998</v>
      </c>
      <c r="GM214" s="387">
        <v>1960.1999999999998</v>
      </c>
      <c r="GN214" s="387">
        <v>1960.1999999999998</v>
      </c>
      <c r="GO214" s="387">
        <v>1960.1999999999998</v>
      </c>
      <c r="GP214" s="387">
        <v>1960.1999999999998</v>
      </c>
      <c r="GQ214" s="387">
        <v>1960.1999999999998</v>
      </c>
      <c r="GR214" s="387">
        <v>1960.1999999999998</v>
      </c>
      <c r="GS214" s="387">
        <v>1960.1999999999998</v>
      </c>
      <c r="GT214" s="387">
        <v>1960.1999999999998</v>
      </c>
      <c r="GU214" s="387">
        <v>1960.1999999999998</v>
      </c>
      <c r="GV214" s="387">
        <v>1960.1999999999998</v>
      </c>
      <c r="GW214" s="387">
        <v>1960.1999999999998</v>
      </c>
      <c r="GX214" s="387">
        <v>1960.1999999999998</v>
      </c>
      <c r="GY214" s="387">
        <v>1960.1999999999998</v>
      </c>
      <c r="GZ214" s="387">
        <v>1960.1999999999998</v>
      </c>
      <c r="HA214" s="387">
        <v>1960.1999999999998</v>
      </c>
      <c r="HB214" s="387">
        <v>1960.1999999999998</v>
      </c>
      <c r="HC214" s="387">
        <v>1960.1999999999998</v>
      </c>
      <c r="HD214" s="387">
        <v>1960.1999999999998</v>
      </c>
      <c r="HE214" s="387">
        <v>1960.1999999999998</v>
      </c>
      <c r="HS214" s="394">
        <v>2.7426595180841971</v>
      </c>
      <c r="HT214" s="394">
        <v>2.742531299139622</v>
      </c>
      <c r="HU214" s="394">
        <v>2.742403086189265</v>
      </c>
      <c r="HV214" s="394">
        <v>2.7422748792328449</v>
      </c>
      <c r="HW214" s="394">
        <v>2.7421466782700832</v>
      </c>
      <c r="HX214" s="394">
        <v>2.7321620619208842</v>
      </c>
      <c r="HY214" s="394">
        <v>2.722213801235819</v>
      </c>
      <c r="HZ214" s="394">
        <v>2.7123017638378113</v>
      </c>
      <c r="IA214" s="394">
        <v>2.7024258178317933</v>
      </c>
      <c r="IB214" s="394">
        <v>2.6925858318029476</v>
      </c>
      <c r="IC214" s="394">
        <v>2.6826132685476463</v>
      </c>
      <c r="ID214" s="394">
        <v>2.6726776407975033</v>
      </c>
      <c r="IE214" s="394">
        <v>2.6627788117540345</v>
      </c>
      <c r="IF214" s="394">
        <v>2.6529166451254178</v>
      </c>
      <c r="IG214" s="394">
        <v>2.643091005124615</v>
      </c>
      <c r="IH214" s="394">
        <v>2.6322566799065852</v>
      </c>
      <c r="II214" s="394">
        <v>2.6214667657976323</v>
      </c>
      <c r="IJ214" s="394">
        <v>2.6107210807516608</v>
      </c>
      <c r="IK214" s="394">
        <v>2.6000194434688022</v>
      </c>
      <c r="IL214" s="394">
        <v>2.5893616733923537</v>
      </c>
      <c r="IM214" s="394">
        <v>2.57855289071155</v>
      </c>
      <c r="IN214" s="394">
        <v>2.5677892271750671</v>
      </c>
      <c r="IO214" s="394">
        <v>2.5570704944418821</v>
      </c>
      <c r="IP214" s="394">
        <v>2.5463965049571655</v>
      </c>
      <c r="IQ214" s="394">
        <v>2.5357670719489991</v>
      </c>
      <c r="IR214" s="394">
        <v>2.524923166430979</v>
      </c>
      <c r="IS214" s="394">
        <v>2.514125633581878</v>
      </c>
      <c r="IT214" s="394">
        <v>2.5033742750945076</v>
      </c>
      <c r="IU214" s="394">
        <v>2.4926688935097152</v>
      </c>
      <c r="IV214" s="394">
        <v>2.4820092922127581</v>
      </c>
      <c r="IW214" s="394">
        <v>2.4818676843783276</v>
      </c>
      <c r="IX214" s="394">
        <v>2.4817260846231499</v>
      </c>
      <c r="IY214" s="394">
        <v>2.4815844929467628</v>
      </c>
      <c r="IZ214" s="394">
        <v>2.4814429093487056</v>
      </c>
      <c r="JA214" s="394">
        <v>2.4813013338285166</v>
      </c>
      <c r="JB214" s="394">
        <v>2.4813013338285166</v>
      </c>
      <c r="JC214" s="394">
        <v>2.4813013338285166</v>
      </c>
      <c r="JD214" s="394">
        <v>2.4813013338285166</v>
      </c>
      <c r="JE214" s="394">
        <v>2.4813013338285166</v>
      </c>
      <c r="JF214" s="394">
        <v>2.4813013338285166</v>
      </c>
      <c r="JG214" s="394">
        <v>2.4813013338285166</v>
      </c>
      <c r="JH214" s="394">
        <v>2.4813013338285166</v>
      </c>
      <c r="JI214" s="394">
        <v>2.4813013338285166</v>
      </c>
      <c r="JJ214" s="394">
        <v>2.4813013338285166</v>
      </c>
      <c r="JK214" s="394">
        <v>2.4813013338285166</v>
      </c>
      <c r="JL214" s="394">
        <v>2.4813013338285166</v>
      </c>
      <c r="JM214" s="394">
        <v>2.4813013338285166</v>
      </c>
      <c r="JN214" s="394">
        <v>2.4813013338285166</v>
      </c>
      <c r="JO214" s="394">
        <v>2.4813013338285166</v>
      </c>
      <c r="JP214" s="394">
        <v>2.4813013338285166</v>
      </c>
      <c r="JQ214" s="394">
        <v>2.4813013338285166</v>
      </c>
      <c r="JR214" s="394">
        <v>2.4813013338285166</v>
      </c>
      <c r="JS214" s="394">
        <v>2.4813013338285166</v>
      </c>
      <c r="JT214" s="394">
        <v>2.4813013338285166</v>
      </c>
      <c r="JU214" s="394">
        <v>2.4813013338285166</v>
      </c>
      <c r="JV214" s="394">
        <v>2.4813013338285166</v>
      </c>
      <c r="JW214" s="394">
        <v>2.4813013338285166</v>
      </c>
      <c r="JX214" s="394">
        <v>2.4813013338285166</v>
      </c>
      <c r="JY214" s="394">
        <v>2.4813013338285166</v>
      </c>
      <c r="JZ214" s="394">
        <v>2.4813013338285166</v>
      </c>
      <c r="KA214" s="394">
        <v>2.4813013338285166</v>
      </c>
      <c r="KB214" s="394">
        <v>2.4813013338285166</v>
      </c>
      <c r="KC214" s="394">
        <v>2.4813013338285166</v>
      </c>
    </row>
    <row r="215" spans="1:289" x14ac:dyDescent="0.25">
      <c r="A215" s="383">
        <v>206</v>
      </c>
      <c r="B215" s="384" t="s">
        <v>859</v>
      </c>
      <c r="C215" s="385" t="s">
        <v>142</v>
      </c>
      <c r="D215" s="385" t="s">
        <v>142</v>
      </c>
      <c r="E215" s="129">
        <v>2052</v>
      </c>
      <c r="F215" s="386">
        <v>838.50267000000008</v>
      </c>
      <c r="G215" s="386">
        <v>839.33041096874967</v>
      </c>
      <c r="H215" s="386">
        <v>840.15896905488705</v>
      </c>
      <c r="I215" s="386">
        <v>840.98834506504238</v>
      </c>
      <c r="J215" s="386">
        <v>841.81853980664187</v>
      </c>
      <c r="K215" s="386">
        <v>847.97358885390145</v>
      </c>
      <c r="L215" s="386">
        <v>854.1736412207398</v>
      </c>
      <c r="M215" s="386">
        <v>860.41902595388854</v>
      </c>
      <c r="N215" s="386">
        <v>866.71007450594107</v>
      </c>
      <c r="O215" s="386">
        <v>873.04712075294253</v>
      </c>
      <c r="P215" s="386">
        <v>879.3238153735839</v>
      </c>
      <c r="Q215" s="386">
        <v>885.64563573191379</v>
      </c>
      <c r="R215" s="386">
        <v>892.01290625540946</v>
      </c>
      <c r="S215" s="386">
        <v>898.4259537039909</v>
      </c>
      <c r="T215" s="386">
        <v>904.88510718678913</v>
      </c>
      <c r="U215" s="386">
        <v>910.56301828236826</v>
      </c>
      <c r="V215" s="386">
        <v>916.27655674561356</v>
      </c>
      <c r="W215" s="386">
        <v>922.02594612869143</v>
      </c>
      <c r="X215" s="386">
        <v>927.81141138649832</v>
      </c>
      <c r="Y215" s="386">
        <v>933.63317888546203</v>
      </c>
      <c r="Z215" s="386">
        <v>938.65596537022304</v>
      </c>
      <c r="AA215" s="386">
        <v>943.70577358540459</v>
      </c>
      <c r="AB215" s="386">
        <v>948.78274890328498</v>
      </c>
      <c r="AC215" s="386">
        <v>953.88703747822058</v>
      </c>
      <c r="AD215" s="386">
        <v>959.01878625085294</v>
      </c>
      <c r="AE215" s="386">
        <v>964.11676595157439</v>
      </c>
      <c r="AF215" s="386">
        <v>969.24184563970118</v>
      </c>
      <c r="AG215" s="386">
        <v>974.3941693741275</v>
      </c>
      <c r="AH215" s="386">
        <v>979.57388197953958</v>
      </c>
      <c r="AI215" s="386">
        <v>984.78112905048727</v>
      </c>
      <c r="AJ215" s="386">
        <v>988.75638759498224</v>
      </c>
      <c r="AK215" s="386">
        <v>992.74769303561425</v>
      </c>
      <c r="AL215" s="386">
        <v>996.7551101487677</v>
      </c>
      <c r="AM215" s="386">
        <v>1000.7787039723094</v>
      </c>
      <c r="AN215" s="386">
        <v>1004.8185398066437</v>
      </c>
      <c r="AO215" s="387">
        <v>1004.8185398066437</v>
      </c>
      <c r="AP215" s="387">
        <v>1004.8185398066437</v>
      </c>
      <c r="AQ215" s="387">
        <v>1004.8185398066437</v>
      </c>
      <c r="AR215" s="387">
        <v>1004.8185398066437</v>
      </c>
      <c r="AS215" s="387">
        <v>1004.8185398066437</v>
      </c>
      <c r="AT215" s="387">
        <v>1004.8185398066437</v>
      </c>
      <c r="AU215" s="387">
        <v>1004.8185398066437</v>
      </c>
      <c r="AV215" s="387">
        <v>1004.8185398066437</v>
      </c>
      <c r="AW215" s="387">
        <v>1004.8185398066437</v>
      </c>
      <c r="AX215" s="387">
        <v>1004.8185398066437</v>
      </c>
      <c r="AY215" s="387">
        <v>1004.8185398066437</v>
      </c>
      <c r="AZ215" s="387">
        <v>1004.8185398066437</v>
      </c>
      <c r="BA215" s="387">
        <v>1004.8185398066437</v>
      </c>
      <c r="BB215" s="387">
        <v>1004.8185398066437</v>
      </c>
      <c r="BC215" s="387">
        <v>1004.8185398066437</v>
      </c>
      <c r="BD215" s="387">
        <v>1004.8185398066437</v>
      </c>
      <c r="BE215" s="387">
        <v>1004.8185398066437</v>
      </c>
      <c r="BF215" s="387">
        <v>1004.8185398066437</v>
      </c>
      <c r="BG215" s="387">
        <v>1004.8185398066437</v>
      </c>
      <c r="BH215" s="387">
        <v>1004.8185398066437</v>
      </c>
      <c r="BI215" s="387">
        <v>1004.8185398066437</v>
      </c>
      <c r="BJ215" s="387">
        <v>1004.8185398066437</v>
      </c>
      <c r="BK215" s="387">
        <v>1004.8185398066437</v>
      </c>
      <c r="BL215" s="387">
        <v>1004.8185398066437</v>
      </c>
      <c r="BM215" s="387">
        <v>1004.8185398066437</v>
      </c>
      <c r="BN215" s="387">
        <v>1004.8185398066437</v>
      </c>
      <c r="BO215" s="387">
        <v>1004.8185398066437</v>
      </c>
      <c r="BP215" s="387">
        <v>1004.8185398066437</v>
      </c>
      <c r="CA215" s="386">
        <v>2640</v>
      </c>
      <c r="CB215" s="386">
        <v>2642.496456689837</v>
      </c>
      <c r="CC215" s="386">
        <v>2644.9952740978574</v>
      </c>
      <c r="CD215" s="386">
        <v>2647.4964544564214</v>
      </c>
      <c r="CE215" s="386">
        <v>2650</v>
      </c>
      <c r="CF215" s="386">
        <v>2659.5585994837288</v>
      </c>
      <c r="CG215" s="386">
        <v>2669.1516770142844</v>
      </c>
      <c r="CH215" s="386">
        <v>2678.7793569546247</v>
      </c>
      <c r="CI215" s="386">
        <v>2688.4417641162886</v>
      </c>
      <c r="CJ215" s="386">
        <v>2698.1390237610117</v>
      </c>
      <c r="CK215" s="386">
        <v>2707.4760112118188</v>
      </c>
      <c r="CL215" s="386">
        <v>2716.845309575403</v>
      </c>
      <c r="CM215" s="386">
        <v>2726.2470306646042</v>
      </c>
      <c r="CN215" s="386">
        <v>2735.6812866791938</v>
      </c>
      <c r="CO215" s="386">
        <v>2745.1481902072123</v>
      </c>
      <c r="CP215" s="386">
        <v>2751.1993732560823</v>
      </c>
      <c r="CQ215" s="386">
        <v>2757.2638950443406</v>
      </c>
      <c r="CR215" s="386">
        <v>2763.3417849748271</v>
      </c>
      <c r="CS215" s="386">
        <v>2769.4330725151954</v>
      </c>
      <c r="CT215" s="386">
        <v>2775.537787198054</v>
      </c>
      <c r="CU215" s="386">
        <v>2779.1514689039223</v>
      </c>
      <c r="CV215" s="386">
        <v>2782.7698555341954</v>
      </c>
      <c r="CW215" s="386">
        <v>2786.3929532145685</v>
      </c>
      <c r="CX215" s="386">
        <v>2790.020768078713</v>
      </c>
      <c r="CY215" s="386">
        <v>2793.6533062682847</v>
      </c>
      <c r="CZ215" s="386">
        <v>2796.931667781736</v>
      </c>
      <c r="DA215" s="386">
        <v>2800.213876463406</v>
      </c>
      <c r="DB215" s="386">
        <v>2803.4999368279591</v>
      </c>
      <c r="DC215" s="386">
        <v>2806.789853395358</v>
      </c>
      <c r="DD215" s="386">
        <v>2810.08363069087</v>
      </c>
      <c r="DE215" s="386">
        <v>2820.8265934591477</v>
      </c>
      <c r="DF215" s="386">
        <v>2831.6106266239717</v>
      </c>
      <c r="DG215" s="386">
        <v>2842.4358871976588</v>
      </c>
      <c r="DH215" s="386">
        <v>2853.3025327927839</v>
      </c>
      <c r="DI215" s="386">
        <v>2864.2107216244767</v>
      </c>
      <c r="DJ215" s="387">
        <v>2864.2107216244767</v>
      </c>
      <c r="DK215" s="387">
        <v>2864.2107216244767</v>
      </c>
      <c r="DL215" s="387">
        <v>2864.2107216244767</v>
      </c>
      <c r="DM215" s="387">
        <v>2864.2107216244767</v>
      </c>
      <c r="DN215" s="387">
        <v>2864.2107216244767</v>
      </c>
      <c r="DO215" s="387">
        <v>2864.2107216244767</v>
      </c>
      <c r="DP215" s="387">
        <v>2864.2107216244767</v>
      </c>
      <c r="DQ215" s="387">
        <v>2864.2107216244767</v>
      </c>
      <c r="DR215" s="387">
        <v>2864.2107216244767</v>
      </c>
      <c r="DS215" s="387">
        <v>2864.2107216244767</v>
      </c>
      <c r="DT215" s="387">
        <v>2864.2107216244767</v>
      </c>
      <c r="DU215" s="387">
        <v>2864.2107216244767</v>
      </c>
      <c r="DV215" s="387">
        <v>2864.2107216244767</v>
      </c>
      <c r="DW215" s="387">
        <v>2864.2107216244767</v>
      </c>
      <c r="DX215" s="387">
        <v>2864.2107216244767</v>
      </c>
      <c r="DY215" s="387">
        <v>2864.2107216244767</v>
      </c>
      <c r="DZ215" s="387">
        <v>2864.2107216244767</v>
      </c>
      <c r="EA215" s="387">
        <v>2864.2107216244767</v>
      </c>
      <c r="EB215" s="387">
        <v>2864.2107216244767</v>
      </c>
      <c r="EC215" s="387">
        <v>2864.2107216244767</v>
      </c>
      <c r="ED215" s="387">
        <v>2864.2107216244767</v>
      </c>
      <c r="EE215" s="387">
        <v>2864.2107216244767</v>
      </c>
      <c r="EF215" s="387">
        <v>2864.2107216244767</v>
      </c>
      <c r="EG215" s="387">
        <v>2864.2107216244767</v>
      </c>
      <c r="EH215" s="387">
        <v>2864.2107216244767</v>
      </c>
      <c r="EI215" s="387">
        <v>2864.2107216244767</v>
      </c>
      <c r="EJ215" s="387">
        <v>2864.2107216244767</v>
      </c>
      <c r="EK215" s="387">
        <v>2864.2107216244767</v>
      </c>
      <c r="EY215" s="386">
        <v>618</v>
      </c>
      <c r="EZ215" s="386">
        <v>624</v>
      </c>
      <c r="FA215" s="386">
        <v>630</v>
      </c>
      <c r="FB215" s="386">
        <v>636</v>
      </c>
      <c r="FC215" s="386">
        <v>642.20000000000005</v>
      </c>
      <c r="FD215" s="386">
        <v>649</v>
      </c>
      <c r="FE215" s="386">
        <v>656</v>
      </c>
      <c r="FF215" s="386">
        <v>663</v>
      </c>
      <c r="FG215" s="386">
        <v>670</v>
      </c>
      <c r="FH215" s="386">
        <v>677</v>
      </c>
      <c r="FI215" s="386">
        <v>682.8</v>
      </c>
      <c r="FJ215" s="386">
        <v>689</v>
      </c>
      <c r="FK215" s="386">
        <v>695</v>
      </c>
      <c r="FL215" s="386">
        <v>701</v>
      </c>
      <c r="FM215" s="386">
        <v>707</v>
      </c>
      <c r="FN215" s="386">
        <v>713</v>
      </c>
      <c r="FO215" s="386">
        <v>719</v>
      </c>
      <c r="FP215" s="386">
        <v>725</v>
      </c>
      <c r="FQ215" s="386">
        <v>731</v>
      </c>
      <c r="FR215" s="386">
        <v>737</v>
      </c>
      <c r="FS215" s="386">
        <v>743</v>
      </c>
      <c r="FT215" s="386">
        <v>749</v>
      </c>
      <c r="FU215" s="386">
        <v>755</v>
      </c>
      <c r="FV215" s="386">
        <v>761</v>
      </c>
      <c r="FW215" s="386">
        <v>767</v>
      </c>
      <c r="FX215" s="386">
        <v>773</v>
      </c>
      <c r="FY215" s="386">
        <v>779</v>
      </c>
      <c r="FZ215" s="386">
        <v>785</v>
      </c>
      <c r="GA215" s="386">
        <v>791</v>
      </c>
      <c r="GB215" s="386">
        <v>797</v>
      </c>
      <c r="GC215" s="386">
        <v>797.80000000000007</v>
      </c>
      <c r="GD215" s="387">
        <v>797.80000000000007</v>
      </c>
      <c r="GE215" s="387">
        <v>797.80000000000007</v>
      </c>
      <c r="GF215" s="387">
        <v>797.80000000000007</v>
      </c>
      <c r="GG215" s="387">
        <v>797.80000000000007</v>
      </c>
      <c r="GH215" s="387">
        <v>797.80000000000007</v>
      </c>
      <c r="GI215" s="387">
        <v>797.80000000000007</v>
      </c>
      <c r="GJ215" s="387">
        <v>797.80000000000007</v>
      </c>
      <c r="GK215" s="387">
        <v>797.80000000000007</v>
      </c>
      <c r="GL215" s="387">
        <v>797.80000000000007</v>
      </c>
      <c r="GM215" s="387">
        <v>797.80000000000007</v>
      </c>
      <c r="GN215" s="387">
        <v>797.80000000000007</v>
      </c>
      <c r="GO215" s="387">
        <v>797.80000000000007</v>
      </c>
      <c r="GP215" s="387">
        <v>797.80000000000007</v>
      </c>
      <c r="GQ215" s="387">
        <v>797.80000000000007</v>
      </c>
      <c r="GR215" s="387">
        <v>797.80000000000007</v>
      </c>
      <c r="GS215" s="387">
        <v>797.80000000000007</v>
      </c>
      <c r="GT215" s="387">
        <v>797.80000000000007</v>
      </c>
      <c r="GU215" s="387">
        <v>797.80000000000007</v>
      </c>
      <c r="GV215" s="387">
        <v>797.80000000000007</v>
      </c>
      <c r="GW215" s="387">
        <v>797.80000000000007</v>
      </c>
      <c r="GX215" s="387">
        <v>797.80000000000007</v>
      </c>
      <c r="GY215" s="387">
        <v>797.80000000000007</v>
      </c>
      <c r="GZ215" s="387">
        <v>797.80000000000007</v>
      </c>
      <c r="HA215" s="387">
        <v>797.80000000000007</v>
      </c>
      <c r="HB215" s="387">
        <v>797.80000000000007</v>
      </c>
      <c r="HC215" s="387">
        <v>797.80000000000007</v>
      </c>
      <c r="HD215" s="387">
        <v>797.80000000000007</v>
      </c>
      <c r="HE215" s="387">
        <v>797.80000000000007</v>
      </c>
      <c r="HS215" s="394">
        <v>3.148469402011564</v>
      </c>
      <c r="HT215" s="394">
        <v>3.1483387497420532</v>
      </c>
      <c r="HU215" s="394">
        <v>3.148208102894229</v>
      </c>
      <c r="HV215" s="394">
        <v>3.1480774614678673</v>
      </c>
      <c r="HW215" s="394">
        <v>3.1479468254627432</v>
      </c>
      <c r="HX215" s="394">
        <v>3.1363696162734471</v>
      </c>
      <c r="HY215" s="394">
        <v>3.1248349846053243</v>
      </c>
      <c r="HZ215" s="394">
        <v>3.1133427738709551</v>
      </c>
      <c r="IA215" s="394">
        <v>3.1018928280588023</v>
      </c>
      <c r="IB215" s="394">
        <v>3.0904849917310924</v>
      </c>
      <c r="IC215" s="394">
        <v>3.0790431964606095</v>
      </c>
      <c r="ID215" s="394">
        <v>3.0676437617514507</v>
      </c>
      <c r="IE215" s="394">
        <v>3.0562865307735803</v>
      </c>
      <c r="IF215" s="394">
        <v>3.0449713472775888</v>
      </c>
      <c r="IG215" s="394">
        <v>3.0336980555925432</v>
      </c>
      <c r="IH215" s="394">
        <v>3.0214266536387351</v>
      </c>
      <c r="II215" s="394">
        <v>3.0092048898833079</v>
      </c>
      <c r="IJ215" s="394">
        <v>2.9970325635382227</v>
      </c>
      <c r="IK215" s="394">
        <v>2.9849094746276328</v>
      </c>
      <c r="IL215" s="394">
        <v>2.9728354239846015</v>
      </c>
      <c r="IM215" s="394">
        <v>2.9607775068129185</v>
      </c>
      <c r="IN215" s="394">
        <v>2.9487684969454699</v>
      </c>
      <c r="IO215" s="394">
        <v>2.9368081960126386</v>
      </c>
      <c r="IP215" s="394">
        <v>2.9248964064494016</v>
      </c>
      <c r="IQ215" s="394">
        <v>2.9130329314920655</v>
      </c>
      <c r="IR215" s="394">
        <v>2.901030006485978</v>
      </c>
      <c r="IS215" s="394">
        <v>2.8890765385962678</v>
      </c>
      <c r="IT215" s="394">
        <v>2.8771723240387432</v>
      </c>
      <c r="IU215" s="394">
        <v>2.8653171598688902</v>
      </c>
      <c r="IV215" s="394">
        <v>2.8535108439784125</v>
      </c>
      <c r="IW215" s="394">
        <v>2.8529035350359973</v>
      </c>
      <c r="IX215" s="394">
        <v>2.8522963553463421</v>
      </c>
      <c r="IY215" s="394">
        <v>2.8516893048819378</v>
      </c>
      <c r="IZ215" s="394">
        <v>2.8510823836152817</v>
      </c>
      <c r="JA215" s="394">
        <v>2.8504755915188769</v>
      </c>
      <c r="JB215" s="394">
        <v>2.8504755915188769</v>
      </c>
      <c r="JC215" s="394">
        <v>2.8504755915188769</v>
      </c>
      <c r="JD215" s="394">
        <v>2.8504755915188769</v>
      </c>
      <c r="JE215" s="394">
        <v>2.8504755915188769</v>
      </c>
      <c r="JF215" s="394">
        <v>2.8504755915188769</v>
      </c>
      <c r="JG215" s="394">
        <v>2.8504755915188769</v>
      </c>
      <c r="JH215" s="394">
        <v>2.8504755915188769</v>
      </c>
      <c r="JI215" s="394">
        <v>2.8504755915188769</v>
      </c>
      <c r="JJ215" s="394">
        <v>2.8504755915188769</v>
      </c>
      <c r="JK215" s="394">
        <v>2.8504755915188769</v>
      </c>
      <c r="JL215" s="394">
        <v>2.8504755915188769</v>
      </c>
      <c r="JM215" s="394">
        <v>2.8504755915188769</v>
      </c>
      <c r="JN215" s="394">
        <v>2.8504755915188769</v>
      </c>
      <c r="JO215" s="394">
        <v>2.8504755915188769</v>
      </c>
      <c r="JP215" s="394">
        <v>2.8504755915188769</v>
      </c>
      <c r="JQ215" s="394">
        <v>2.8504755915188769</v>
      </c>
      <c r="JR215" s="394">
        <v>2.8504755915188769</v>
      </c>
      <c r="JS215" s="394">
        <v>2.8504755915188769</v>
      </c>
      <c r="JT215" s="394">
        <v>2.8504755915188769</v>
      </c>
      <c r="JU215" s="394">
        <v>2.8504755915188769</v>
      </c>
      <c r="JV215" s="394">
        <v>2.8504755915188769</v>
      </c>
      <c r="JW215" s="394">
        <v>2.8504755915188769</v>
      </c>
      <c r="JX215" s="394">
        <v>2.8504755915188769</v>
      </c>
      <c r="JY215" s="394">
        <v>2.8504755915188769</v>
      </c>
      <c r="JZ215" s="394">
        <v>2.8504755915188769</v>
      </c>
      <c r="KA215" s="394">
        <v>2.8504755915188769</v>
      </c>
      <c r="KB215" s="394">
        <v>2.8504755915188769</v>
      </c>
      <c r="KC215" s="394">
        <v>2.8504755915188769</v>
      </c>
    </row>
    <row r="216" spans="1:289" x14ac:dyDescent="0.25">
      <c r="A216" s="383">
        <v>207</v>
      </c>
      <c r="B216" s="384" t="s">
        <v>859</v>
      </c>
      <c r="C216" s="385" t="s">
        <v>142</v>
      </c>
      <c r="D216" s="385" t="s">
        <v>142</v>
      </c>
      <c r="E216" s="129">
        <v>2052</v>
      </c>
      <c r="F216" s="386">
        <v>1304.99323</v>
      </c>
      <c r="G216" s="386">
        <v>1315.4046556824674</v>
      </c>
      <c r="H216" s="386">
        <v>1325.8991452324319</v>
      </c>
      <c r="I216" s="386">
        <v>1336.4773613455029</v>
      </c>
      <c r="J216" s="386">
        <v>1347.1399720043707</v>
      </c>
      <c r="K216" s="386">
        <v>1353.3285671013605</v>
      </c>
      <c r="L216" s="386">
        <v>1359.5455918419436</v>
      </c>
      <c r="M216" s="386">
        <v>1365.7911768284011</v>
      </c>
      <c r="N216" s="386">
        <v>1372.0654532629844</v>
      </c>
      <c r="O216" s="386">
        <v>1378.3685529506715</v>
      </c>
      <c r="P216" s="386">
        <v>1384.6781203387029</v>
      </c>
      <c r="Q216" s="386">
        <v>1391.0165701620879</v>
      </c>
      <c r="R216" s="386">
        <v>1397.3840346319625</v>
      </c>
      <c r="S216" s="386">
        <v>1403.7806465646674</v>
      </c>
      <c r="T216" s="386">
        <v>1410.2065393845182</v>
      </c>
      <c r="U216" s="386">
        <v>1415.9098351194236</v>
      </c>
      <c r="V216" s="386">
        <v>1421.6361966828663</v>
      </c>
      <c r="W216" s="386">
        <v>1427.3857173599347</v>
      </c>
      <c r="X216" s="386">
        <v>1433.1584908129898</v>
      </c>
      <c r="Y216" s="386">
        <v>1438.9546110831909</v>
      </c>
      <c r="Z216" s="386">
        <v>1443.996279546971</v>
      </c>
      <c r="AA216" s="386">
        <v>1449.0556125157348</v>
      </c>
      <c r="AB216" s="386">
        <v>1454.1326718806474</v>
      </c>
      <c r="AC216" s="386">
        <v>1459.2275197497224</v>
      </c>
      <c r="AD216" s="386">
        <v>1464.3402184485817</v>
      </c>
      <c r="AE216" s="386">
        <v>1469.4568058646305</v>
      </c>
      <c r="AF216" s="386">
        <v>1474.5912712754623</v>
      </c>
      <c r="AG216" s="386">
        <v>1479.7436771490216</v>
      </c>
      <c r="AH216" s="386">
        <v>1484.9140861715232</v>
      </c>
      <c r="AI216" s="386">
        <v>1490.102561248216</v>
      </c>
      <c r="AJ216" s="386">
        <v>1494.0886602459043</v>
      </c>
      <c r="AK216" s="386">
        <v>1498.085422258094</v>
      </c>
      <c r="AL216" s="386">
        <v>1502.0928758088833</v>
      </c>
      <c r="AM216" s="386">
        <v>1506.1110494986733</v>
      </c>
      <c r="AN216" s="386">
        <v>1510.1399720043726</v>
      </c>
      <c r="AO216" s="387">
        <v>1510.1399720043726</v>
      </c>
      <c r="AP216" s="387">
        <v>1510.1399720043726</v>
      </c>
      <c r="AQ216" s="387">
        <v>1510.1399720043726</v>
      </c>
      <c r="AR216" s="387">
        <v>1510.1399720043726</v>
      </c>
      <c r="AS216" s="387">
        <v>1510.1399720043726</v>
      </c>
      <c r="AT216" s="387">
        <v>1510.1399720043726</v>
      </c>
      <c r="AU216" s="387">
        <v>1510.1399720043726</v>
      </c>
      <c r="AV216" s="387">
        <v>1510.1399720043726</v>
      </c>
      <c r="AW216" s="387">
        <v>1510.1399720043726</v>
      </c>
      <c r="AX216" s="387">
        <v>1510.1399720043726</v>
      </c>
      <c r="AY216" s="387">
        <v>1510.1399720043726</v>
      </c>
      <c r="AZ216" s="387">
        <v>1510.1399720043726</v>
      </c>
      <c r="BA216" s="387">
        <v>1510.1399720043726</v>
      </c>
      <c r="BB216" s="387">
        <v>1510.1399720043726</v>
      </c>
      <c r="BC216" s="387">
        <v>1510.1399720043726</v>
      </c>
      <c r="BD216" s="387">
        <v>1510.1399720043726</v>
      </c>
      <c r="BE216" s="387">
        <v>1510.1399720043726</v>
      </c>
      <c r="BF216" s="387">
        <v>1510.1399720043726</v>
      </c>
      <c r="BG216" s="387">
        <v>1510.1399720043726</v>
      </c>
      <c r="BH216" s="387">
        <v>1510.1399720043726</v>
      </c>
      <c r="BI216" s="387">
        <v>1510.1399720043726</v>
      </c>
      <c r="BJ216" s="387">
        <v>1510.1399720043726</v>
      </c>
      <c r="BK216" s="387">
        <v>1510.1399720043726</v>
      </c>
      <c r="BL216" s="387">
        <v>1510.1399720043726</v>
      </c>
      <c r="BM216" s="387">
        <v>1510.1399720043726</v>
      </c>
      <c r="BN216" s="387">
        <v>1510.1399720043726</v>
      </c>
      <c r="BO216" s="387">
        <v>1510.1399720043726</v>
      </c>
      <c r="BP216" s="387">
        <v>1510.1399720043726</v>
      </c>
      <c r="CA216" s="386">
        <v>3729.9999999999995</v>
      </c>
      <c r="CB216" s="386">
        <v>3759.6447152666683</v>
      </c>
      <c r="CC216" s="386">
        <v>3789.5250362017664</v>
      </c>
      <c r="CD216" s="386">
        <v>3819.6428353154697</v>
      </c>
      <c r="CE216" s="386">
        <v>3850.0000000000005</v>
      </c>
      <c r="CF216" s="386">
        <v>3870.6371157425092</v>
      </c>
      <c r="CG216" s="386">
        <v>3891.3848524061009</v>
      </c>
      <c r="CH216" s="386">
        <v>3912.2438029509708</v>
      </c>
      <c r="CI216" s="386">
        <v>3933.2145635157531</v>
      </c>
      <c r="CJ216" s="386">
        <v>3954.2977334345587</v>
      </c>
      <c r="CK216" s="386">
        <v>3975.4233894792278</v>
      </c>
      <c r="CL216" s="386">
        <v>3996.6619083818309</v>
      </c>
      <c r="CM216" s="386">
        <v>4018.013893107061</v>
      </c>
      <c r="CN216" s="386">
        <v>4039.4799498409216</v>
      </c>
      <c r="CO216" s="386">
        <v>4061.060688007939</v>
      </c>
      <c r="CP216" s="386">
        <v>4075.7075459313605</v>
      </c>
      <c r="CQ216" s="386">
        <v>4090.4072300653488</v>
      </c>
      <c r="CR216" s="386">
        <v>4105.1599309359908</v>
      </c>
      <c r="CS216" s="386">
        <v>4119.9658397565354</v>
      </c>
      <c r="CT216" s="386">
        <v>4134.8251484298726</v>
      </c>
      <c r="CU216" s="386">
        <v>4147.5147899754993</v>
      </c>
      <c r="CV216" s="386">
        <v>4160.2433756110877</v>
      </c>
      <c r="CW216" s="386">
        <v>4173.0110248547608</v>
      </c>
      <c r="CX216" s="386">
        <v>4185.8178575914399</v>
      </c>
      <c r="CY216" s="386">
        <v>4198.6639940739688</v>
      </c>
      <c r="CZ216" s="386">
        <v>4211.5081422306912</v>
      </c>
      <c r="DA216" s="386">
        <v>4224.3915819673321</v>
      </c>
      <c r="DB216" s="386">
        <v>4237.3144334809049</v>
      </c>
      <c r="DC216" s="386">
        <v>4250.2768173361183</v>
      </c>
      <c r="DD216" s="386">
        <v>4263.2788544665009</v>
      </c>
      <c r="DE216" s="386">
        <v>4274.6284688076066</v>
      </c>
      <c r="DF216" s="386">
        <v>4286.0082978613991</v>
      </c>
      <c r="DG216" s="386">
        <v>4297.4184220648722</v>
      </c>
      <c r="DH216" s="386">
        <v>4308.8589220691583</v>
      </c>
      <c r="DI216" s="386">
        <v>4320.3298787400954</v>
      </c>
      <c r="DJ216" s="387">
        <v>4320.3298787400954</v>
      </c>
      <c r="DK216" s="387">
        <v>4320.3298787400954</v>
      </c>
      <c r="DL216" s="387">
        <v>4320.3298787400954</v>
      </c>
      <c r="DM216" s="387">
        <v>4320.3298787400954</v>
      </c>
      <c r="DN216" s="387">
        <v>4320.3298787400954</v>
      </c>
      <c r="DO216" s="387">
        <v>4320.3298787400954</v>
      </c>
      <c r="DP216" s="387">
        <v>4320.3298787400954</v>
      </c>
      <c r="DQ216" s="387">
        <v>4320.3298787400954</v>
      </c>
      <c r="DR216" s="387">
        <v>4320.3298787400954</v>
      </c>
      <c r="DS216" s="387">
        <v>4320.3298787400954</v>
      </c>
      <c r="DT216" s="387">
        <v>4320.3298787400954</v>
      </c>
      <c r="DU216" s="387">
        <v>4320.3298787400954</v>
      </c>
      <c r="DV216" s="387">
        <v>4320.3298787400954</v>
      </c>
      <c r="DW216" s="387">
        <v>4320.3298787400954</v>
      </c>
      <c r="DX216" s="387">
        <v>4320.3298787400954</v>
      </c>
      <c r="DY216" s="387">
        <v>4320.3298787400954</v>
      </c>
      <c r="DZ216" s="387">
        <v>4320.3298787400954</v>
      </c>
      <c r="EA216" s="387">
        <v>4320.3298787400954</v>
      </c>
      <c r="EB216" s="387">
        <v>4320.3298787400954</v>
      </c>
      <c r="EC216" s="387">
        <v>4320.3298787400954</v>
      </c>
      <c r="ED216" s="387">
        <v>4320.3298787400954</v>
      </c>
      <c r="EE216" s="387">
        <v>4320.3298787400954</v>
      </c>
      <c r="EF216" s="387">
        <v>4320.3298787400954</v>
      </c>
      <c r="EG216" s="387">
        <v>4320.3298787400954</v>
      </c>
      <c r="EH216" s="387">
        <v>4320.3298787400954</v>
      </c>
      <c r="EI216" s="387">
        <v>4320.3298787400954</v>
      </c>
      <c r="EJ216" s="387">
        <v>4320.3298787400954</v>
      </c>
      <c r="EK216" s="387">
        <v>4320.3298787400954</v>
      </c>
      <c r="EY216" s="386">
        <v>729</v>
      </c>
      <c r="EZ216" s="386">
        <v>734</v>
      </c>
      <c r="FA216" s="386">
        <v>739</v>
      </c>
      <c r="FB216" s="386">
        <v>744</v>
      </c>
      <c r="FC216" s="386">
        <v>749.2</v>
      </c>
      <c r="FD216" s="386">
        <v>759</v>
      </c>
      <c r="FE216" s="386">
        <v>768</v>
      </c>
      <c r="FF216" s="386">
        <v>777</v>
      </c>
      <c r="FG216" s="386">
        <v>786</v>
      </c>
      <c r="FH216" s="386">
        <v>795</v>
      </c>
      <c r="FI216" s="386">
        <v>805.89999999999986</v>
      </c>
      <c r="FJ216" s="386">
        <v>813</v>
      </c>
      <c r="FK216" s="386">
        <v>820</v>
      </c>
      <c r="FL216" s="386">
        <v>827</v>
      </c>
      <c r="FM216" s="386">
        <v>834</v>
      </c>
      <c r="FN216" s="386">
        <v>841</v>
      </c>
      <c r="FO216" s="386">
        <v>848</v>
      </c>
      <c r="FP216" s="386">
        <v>855</v>
      </c>
      <c r="FQ216" s="386">
        <v>862</v>
      </c>
      <c r="FR216" s="386">
        <v>869</v>
      </c>
      <c r="FS216" s="386">
        <v>876</v>
      </c>
      <c r="FT216" s="386">
        <v>883</v>
      </c>
      <c r="FU216" s="386">
        <v>890</v>
      </c>
      <c r="FV216" s="386">
        <v>897</v>
      </c>
      <c r="FW216" s="386">
        <v>904</v>
      </c>
      <c r="FX216" s="386">
        <v>911</v>
      </c>
      <c r="FY216" s="386">
        <v>918</v>
      </c>
      <c r="FZ216" s="386">
        <v>925</v>
      </c>
      <c r="GA216" s="386">
        <v>932</v>
      </c>
      <c r="GB216" s="386">
        <v>939</v>
      </c>
      <c r="GC216" s="386">
        <v>953.90000000000009</v>
      </c>
      <c r="GD216" s="387">
        <v>953.90000000000009</v>
      </c>
      <c r="GE216" s="387">
        <v>953.90000000000009</v>
      </c>
      <c r="GF216" s="387">
        <v>953.90000000000009</v>
      </c>
      <c r="GG216" s="387">
        <v>953.90000000000009</v>
      </c>
      <c r="GH216" s="387">
        <v>953.90000000000009</v>
      </c>
      <c r="GI216" s="387">
        <v>953.90000000000009</v>
      </c>
      <c r="GJ216" s="387">
        <v>953.90000000000009</v>
      </c>
      <c r="GK216" s="387">
        <v>953.90000000000009</v>
      </c>
      <c r="GL216" s="387">
        <v>953.90000000000009</v>
      </c>
      <c r="GM216" s="387">
        <v>953.90000000000009</v>
      </c>
      <c r="GN216" s="387">
        <v>953.90000000000009</v>
      </c>
      <c r="GO216" s="387">
        <v>953.90000000000009</v>
      </c>
      <c r="GP216" s="387">
        <v>953.90000000000009</v>
      </c>
      <c r="GQ216" s="387">
        <v>953.90000000000009</v>
      </c>
      <c r="GR216" s="387">
        <v>953.90000000000009</v>
      </c>
      <c r="GS216" s="387">
        <v>953.90000000000009</v>
      </c>
      <c r="GT216" s="387">
        <v>953.90000000000009</v>
      </c>
      <c r="GU216" s="387">
        <v>953.90000000000009</v>
      </c>
      <c r="GV216" s="387">
        <v>953.90000000000009</v>
      </c>
      <c r="GW216" s="387">
        <v>953.90000000000009</v>
      </c>
      <c r="GX216" s="387">
        <v>953.90000000000009</v>
      </c>
      <c r="GY216" s="387">
        <v>953.90000000000009</v>
      </c>
      <c r="GZ216" s="387">
        <v>953.90000000000009</v>
      </c>
      <c r="HA216" s="387">
        <v>953.90000000000009</v>
      </c>
      <c r="HB216" s="387">
        <v>953.90000000000009</v>
      </c>
      <c r="HC216" s="387">
        <v>953.90000000000009</v>
      </c>
      <c r="HD216" s="387">
        <v>953.90000000000009</v>
      </c>
      <c r="HE216" s="387">
        <v>953.90000000000009</v>
      </c>
      <c r="HS216" s="394">
        <v>2.8582523757613667</v>
      </c>
      <c r="HT216" s="394">
        <v>2.8581658876036617</v>
      </c>
      <c r="HU216" s="394">
        <v>2.8580794020630109</v>
      </c>
      <c r="HV216" s="394">
        <v>2.8579929191393352</v>
      </c>
      <c r="HW216" s="394">
        <v>2.8579064388325559</v>
      </c>
      <c r="HX216" s="394">
        <v>2.8600867592951724</v>
      </c>
      <c r="HY216" s="394">
        <v>2.8622687431423048</v>
      </c>
      <c r="HZ216" s="394">
        <v>2.8644523916429629</v>
      </c>
      <c r="IA216" s="394">
        <v>2.866637706067126</v>
      </c>
      <c r="IB216" s="394">
        <v>2.8688246876857422</v>
      </c>
      <c r="IC216" s="394">
        <v>2.8710090316923682</v>
      </c>
      <c r="ID216" s="394">
        <v>2.8731950388744263</v>
      </c>
      <c r="IE216" s="394">
        <v>2.8753827104982701</v>
      </c>
      <c r="IF216" s="394">
        <v>2.8775720478312183</v>
      </c>
      <c r="IG216" s="394">
        <v>2.8797630521415543</v>
      </c>
      <c r="IH216" s="394">
        <v>2.8785078292697914</v>
      </c>
      <c r="II216" s="394">
        <v>2.8772531535209795</v>
      </c>
      <c r="IJ216" s="394">
        <v>2.87599902465664</v>
      </c>
      <c r="IK216" s="394">
        <v>2.8747454424383982</v>
      </c>
      <c r="IL216" s="394">
        <v>2.8734924066279839</v>
      </c>
      <c r="IM216" s="394">
        <v>2.8722475595828478</v>
      </c>
      <c r="IN216" s="394">
        <v>2.8710032518271711</v>
      </c>
      <c r="IO216" s="394">
        <v>2.8697594831273237</v>
      </c>
      <c r="IP216" s="394">
        <v>2.8685162532497777</v>
      </c>
      <c r="IQ216" s="394">
        <v>2.8672735619611061</v>
      </c>
      <c r="IR216" s="394">
        <v>2.8660305804311368</v>
      </c>
      <c r="IS216" s="394">
        <v>2.8647881377416557</v>
      </c>
      <c r="IT216" s="394">
        <v>2.8635462336590711</v>
      </c>
      <c r="IU216" s="394">
        <v>2.8623048679498933</v>
      </c>
      <c r="IV216" s="394">
        <v>2.8610640403807337</v>
      </c>
      <c r="IW216" s="394">
        <v>2.8610273155436894</v>
      </c>
      <c r="IX216" s="394">
        <v>2.8609905911780475</v>
      </c>
      <c r="IY216" s="394">
        <v>2.860953867283802</v>
      </c>
      <c r="IZ216" s="394">
        <v>2.8609171438609473</v>
      </c>
      <c r="JA216" s="394">
        <v>2.8608804209094769</v>
      </c>
      <c r="JB216" s="394">
        <v>2.8608804209094769</v>
      </c>
      <c r="JC216" s="394">
        <v>2.8608804209094769</v>
      </c>
      <c r="JD216" s="394">
        <v>2.8608804209094769</v>
      </c>
      <c r="JE216" s="394">
        <v>2.8608804209094769</v>
      </c>
      <c r="JF216" s="394">
        <v>2.8608804209094769</v>
      </c>
      <c r="JG216" s="394">
        <v>2.8608804209094769</v>
      </c>
      <c r="JH216" s="394">
        <v>2.8608804209094769</v>
      </c>
      <c r="JI216" s="394">
        <v>2.8608804209094769</v>
      </c>
      <c r="JJ216" s="394">
        <v>2.8608804209094769</v>
      </c>
      <c r="JK216" s="394">
        <v>2.8608804209094769</v>
      </c>
      <c r="JL216" s="394">
        <v>2.8608804209094769</v>
      </c>
      <c r="JM216" s="394">
        <v>2.8608804209094769</v>
      </c>
      <c r="JN216" s="394">
        <v>2.8608804209094769</v>
      </c>
      <c r="JO216" s="394">
        <v>2.8608804209094769</v>
      </c>
      <c r="JP216" s="394">
        <v>2.8608804209094769</v>
      </c>
      <c r="JQ216" s="394">
        <v>2.8608804209094769</v>
      </c>
      <c r="JR216" s="394">
        <v>2.8608804209094769</v>
      </c>
      <c r="JS216" s="394">
        <v>2.8608804209094769</v>
      </c>
      <c r="JT216" s="394">
        <v>2.8608804209094769</v>
      </c>
      <c r="JU216" s="394">
        <v>2.8608804209094769</v>
      </c>
      <c r="JV216" s="394">
        <v>2.8608804209094769</v>
      </c>
      <c r="JW216" s="394">
        <v>2.8608804209094769</v>
      </c>
      <c r="JX216" s="394">
        <v>2.8608804209094769</v>
      </c>
      <c r="JY216" s="394">
        <v>2.8608804209094769</v>
      </c>
      <c r="JZ216" s="394">
        <v>2.8608804209094769</v>
      </c>
      <c r="KA216" s="394">
        <v>2.8608804209094769</v>
      </c>
      <c r="KB216" s="394">
        <v>2.8608804209094769</v>
      </c>
      <c r="KC216" s="394">
        <v>2.8608804209094769</v>
      </c>
    </row>
    <row r="217" spans="1:289" x14ac:dyDescent="0.25">
      <c r="A217" s="383">
        <v>208</v>
      </c>
      <c r="B217" s="384" t="s">
        <v>859</v>
      </c>
      <c r="C217" s="385" t="s">
        <v>142</v>
      </c>
      <c r="D217" s="385" t="s">
        <v>142</v>
      </c>
      <c r="E217" s="129">
        <v>2052</v>
      </c>
      <c r="F217" s="386">
        <v>1609.0904</v>
      </c>
      <c r="G217" s="386">
        <v>1610.8148833673288</v>
      </c>
      <c r="H217" s="386">
        <v>1612.5412148861872</v>
      </c>
      <c r="I217" s="386">
        <v>1614.2693965372637</v>
      </c>
      <c r="J217" s="386">
        <v>1615.99943030337</v>
      </c>
      <c r="K217" s="386">
        <v>1623.0785188843749</v>
      </c>
      <c r="L217" s="386">
        <v>1630.1886183025115</v>
      </c>
      <c r="M217" s="386">
        <v>1637.3298644046486</v>
      </c>
      <c r="N217" s="386">
        <v>1644.5023936327495</v>
      </c>
      <c r="O217" s="386">
        <v>1651.7063430264791</v>
      </c>
      <c r="P217" s="386">
        <v>1658.9237337486468</v>
      </c>
      <c r="Q217" s="386">
        <v>1666.172661995058</v>
      </c>
      <c r="R217" s="386">
        <v>1673.4532655738867</v>
      </c>
      <c r="S217" s="386">
        <v>1680.7656828954812</v>
      </c>
      <c r="T217" s="386">
        <v>1688.1100529749951</v>
      </c>
      <c r="U217" s="386">
        <v>1694.7355792124574</v>
      </c>
      <c r="V217" s="386">
        <v>1701.3871094405042</v>
      </c>
      <c r="W217" s="386">
        <v>1708.0647457200894</v>
      </c>
      <c r="X217" s="386">
        <v>1714.7685905127371</v>
      </c>
      <c r="Y217" s="386">
        <v>1721.4987466821149</v>
      </c>
      <c r="Z217" s="386">
        <v>1727.4139467856937</v>
      </c>
      <c r="AA217" s="386">
        <v>1733.349471964927</v>
      </c>
      <c r="AB217" s="386">
        <v>1739.3053920583145</v>
      </c>
      <c r="AC217" s="386">
        <v>1745.281777144326</v>
      </c>
      <c r="AD217" s="386">
        <v>1751.2786975422257</v>
      </c>
      <c r="AE217" s="386">
        <v>1759.2284341598661</v>
      </c>
      <c r="AF217" s="386">
        <v>1767.2142577306445</v>
      </c>
      <c r="AG217" s="386">
        <v>1775.2363320673071</v>
      </c>
      <c r="AH217" s="386">
        <v>1783.2948217262101</v>
      </c>
      <c r="AI217" s="386">
        <v>1791.389892010696</v>
      </c>
      <c r="AJ217" s="386">
        <v>1798.8494160517103</v>
      </c>
      <c r="AK217" s="386">
        <v>1806.3400022859223</v>
      </c>
      <c r="AL217" s="386">
        <v>1813.8617800593659</v>
      </c>
      <c r="AM217" s="386">
        <v>1821.4148792566839</v>
      </c>
      <c r="AN217" s="386">
        <v>1828.9994303033723</v>
      </c>
      <c r="AO217" s="387">
        <v>1828.9994303033723</v>
      </c>
      <c r="AP217" s="387">
        <v>1828.9994303033723</v>
      </c>
      <c r="AQ217" s="387">
        <v>1828.9994303033723</v>
      </c>
      <c r="AR217" s="387">
        <v>1828.9994303033723</v>
      </c>
      <c r="AS217" s="387">
        <v>1828.9994303033723</v>
      </c>
      <c r="AT217" s="387">
        <v>1828.9994303033723</v>
      </c>
      <c r="AU217" s="387">
        <v>1828.9994303033723</v>
      </c>
      <c r="AV217" s="387">
        <v>1828.9994303033723</v>
      </c>
      <c r="AW217" s="387">
        <v>1828.9994303033723</v>
      </c>
      <c r="AX217" s="387">
        <v>1828.9994303033723</v>
      </c>
      <c r="AY217" s="387">
        <v>1828.9994303033723</v>
      </c>
      <c r="AZ217" s="387">
        <v>1828.9994303033723</v>
      </c>
      <c r="BA217" s="387">
        <v>1828.9994303033723</v>
      </c>
      <c r="BB217" s="387">
        <v>1828.9994303033723</v>
      </c>
      <c r="BC217" s="387">
        <v>1828.9994303033723</v>
      </c>
      <c r="BD217" s="387">
        <v>1828.9994303033723</v>
      </c>
      <c r="BE217" s="387">
        <v>1828.9994303033723</v>
      </c>
      <c r="BF217" s="387">
        <v>1828.9994303033723</v>
      </c>
      <c r="BG217" s="387">
        <v>1828.9994303033723</v>
      </c>
      <c r="BH217" s="387">
        <v>1828.9994303033723</v>
      </c>
      <c r="BI217" s="387">
        <v>1828.9994303033723</v>
      </c>
      <c r="BJ217" s="387">
        <v>1828.9994303033723</v>
      </c>
      <c r="BK217" s="387">
        <v>1828.9994303033723</v>
      </c>
      <c r="BL217" s="387">
        <v>1828.9994303033723</v>
      </c>
      <c r="BM217" s="387">
        <v>1828.9994303033723</v>
      </c>
      <c r="BN217" s="387">
        <v>1828.9994303033723</v>
      </c>
      <c r="BO217" s="387">
        <v>1828.9994303033723</v>
      </c>
      <c r="BP217" s="387">
        <v>1828.9994303033723</v>
      </c>
      <c r="CA217" s="386">
        <v>4700</v>
      </c>
      <c r="CB217" s="386">
        <v>4704.9920410241812</v>
      </c>
      <c r="CC217" s="386">
        <v>4709.9893842767851</v>
      </c>
      <c r="CD217" s="386">
        <v>4714.9920353895013</v>
      </c>
      <c r="CE217" s="386">
        <v>4720</v>
      </c>
      <c r="CF217" s="386">
        <v>4730.6927868280118</v>
      </c>
      <c r="CG217" s="386">
        <v>4741.4097973191911</v>
      </c>
      <c r="CH217" s="386">
        <v>4752.1510863503308</v>
      </c>
      <c r="CI217" s="386">
        <v>4762.9167089225448</v>
      </c>
      <c r="CJ217" s="386">
        <v>4773.7067201615437</v>
      </c>
      <c r="CK217" s="386">
        <v>4784.3692722708593</v>
      </c>
      <c r="CL217" s="386">
        <v>4795.055640258307</v>
      </c>
      <c r="CM217" s="386">
        <v>4805.765877319036</v>
      </c>
      <c r="CN217" s="386">
        <v>4816.5000367670118</v>
      </c>
      <c r="CO217" s="386">
        <v>4827.2581720352791</v>
      </c>
      <c r="CP217" s="386">
        <v>4832.7792037332529</v>
      </c>
      <c r="CQ217" s="386">
        <v>4838.3065499455788</v>
      </c>
      <c r="CR217" s="386">
        <v>4843.8402178942933</v>
      </c>
      <c r="CS217" s="386">
        <v>4849.3802148096929</v>
      </c>
      <c r="CT217" s="386">
        <v>4854.9265479303422</v>
      </c>
      <c r="CU217" s="386">
        <v>4857.9536399104682</v>
      </c>
      <c r="CV217" s="386">
        <v>4860.9826193106746</v>
      </c>
      <c r="CW217" s="386">
        <v>4864.0134873077859</v>
      </c>
      <c r="CX217" s="386">
        <v>4867.0462450793593</v>
      </c>
      <c r="CY217" s="386">
        <v>4870.0808938036862</v>
      </c>
      <c r="CZ217" s="386">
        <v>4878.2297321236765</v>
      </c>
      <c r="DA217" s="386">
        <v>4886.3922054463319</v>
      </c>
      <c r="DB217" s="386">
        <v>4894.5683365863515</v>
      </c>
      <c r="DC217" s="386">
        <v>4902.7581483966096</v>
      </c>
      <c r="DD217" s="386">
        <v>4910.9616637682166</v>
      </c>
      <c r="DE217" s="386">
        <v>4931.2072929808919</v>
      </c>
      <c r="DF217" s="386">
        <v>4951.5363855822634</v>
      </c>
      <c r="DG217" s="386">
        <v>4971.949285653377</v>
      </c>
      <c r="DH217" s="386">
        <v>4992.4463386937641</v>
      </c>
      <c r="DI217" s="386">
        <v>5013.0278916272919</v>
      </c>
      <c r="DJ217" s="387">
        <v>5013.0278916272919</v>
      </c>
      <c r="DK217" s="387">
        <v>5013.0278916272919</v>
      </c>
      <c r="DL217" s="387">
        <v>5013.0278916272919</v>
      </c>
      <c r="DM217" s="387">
        <v>5013.0278916272919</v>
      </c>
      <c r="DN217" s="387">
        <v>5013.0278916272919</v>
      </c>
      <c r="DO217" s="387">
        <v>5013.0278916272919</v>
      </c>
      <c r="DP217" s="387">
        <v>5013.0278916272919</v>
      </c>
      <c r="DQ217" s="387">
        <v>5013.0278916272919</v>
      </c>
      <c r="DR217" s="387">
        <v>5013.0278916272919</v>
      </c>
      <c r="DS217" s="387">
        <v>5013.0278916272919</v>
      </c>
      <c r="DT217" s="387">
        <v>5013.0278916272919</v>
      </c>
      <c r="DU217" s="387">
        <v>5013.0278916272919</v>
      </c>
      <c r="DV217" s="387">
        <v>5013.0278916272919</v>
      </c>
      <c r="DW217" s="387">
        <v>5013.0278916272919</v>
      </c>
      <c r="DX217" s="387">
        <v>5013.0278916272919</v>
      </c>
      <c r="DY217" s="387">
        <v>5013.0278916272919</v>
      </c>
      <c r="DZ217" s="387">
        <v>5013.0278916272919</v>
      </c>
      <c r="EA217" s="387">
        <v>5013.0278916272919</v>
      </c>
      <c r="EB217" s="387">
        <v>5013.0278916272919</v>
      </c>
      <c r="EC217" s="387">
        <v>5013.0278916272919</v>
      </c>
      <c r="ED217" s="387">
        <v>5013.0278916272919</v>
      </c>
      <c r="EE217" s="387">
        <v>5013.0278916272919</v>
      </c>
      <c r="EF217" s="387">
        <v>5013.0278916272919</v>
      </c>
      <c r="EG217" s="387">
        <v>5013.0278916272919</v>
      </c>
      <c r="EH217" s="387">
        <v>5013.0278916272919</v>
      </c>
      <c r="EI217" s="387">
        <v>5013.0278916272919</v>
      </c>
      <c r="EJ217" s="387">
        <v>5013.0278916272919</v>
      </c>
      <c r="EK217" s="387">
        <v>5013.0278916272919</v>
      </c>
      <c r="EY217" s="386">
        <v>896</v>
      </c>
      <c r="EZ217" s="386">
        <v>904</v>
      </c>
      <c r="FA217" s="386">
        <v>912</v>
      </c>
      <c r="FB217" s="386">
        <v>920</v>
      </c>
      <c r="FC217" s="386">
        <v>926.19999999999993</v>
      </c>
      <c r="FD217" s="386">
        <v>937</v>
      </c>
      <c r="FE217" s="386">
        <v>948</v>
      </c>
      <c r="FF217" s="386">
        <v>959</v>
      </c>
      <c r="FG217" s="386">
        <v>970</v>
      </c>
      <c r="FH217" s="386">
        <v>981</v>
      </c>
      <c r="FI217" s="386">
        <v>992.3</v>
      </c>
      <c r="FJ217" s="386">
        <v>1002</v>
      </c>
      <c r="FK217" s="386">
        <v>1011</v>
      </c>
      <c r="FL217" s="386">
        <v>1020</v>
      </c>
      <c r="FM217" s="386">
        <v>1029</v>
      </c>
      <c r="FN217" s="386">
        <v>1038</v>
      </c>
      <c r="FO217" s="386">
        <v>1047</v>
      </c>
      <c r="FP217" s="386">
        <v>1056</v>
      </c>
      <c r="FQ217" s="386">
        <v>1065</v>
      </c>
      <c r="FR217" s="386">
        <v>1074</v>
      </c>
      <c r="FS217" s="386">
        <v>1083</v>
      </c>
      <c r="FT217" s="386">
        <v>1092</v>
      </c>
      <c r="FU217" s="386">
        <v>1101</v>
      </c>
      <c r="FV217" s="386">
        <v>1110</v>
      </c>
      <c r="FW217" s="386">
        <v>1119</v>
      </c>
      <c r="FX217" s="386">
        <v>1128</v>
      </c>
      <c r="FY217" s="386">
        <v>1137</v>
      </c>
      <c r="FZ217" s="386">
        <v>1146</v>
      </c>
      <c r="GA217" s="386">
        <v>1155</v>
      </c>
      <c r="GB217" s="386">
        <v>1164</v>
      </c>
      <c r="GC217" s="386">
        <v>1181.3000000000002</v>
      </c>
      <c r="GD217" s="387">
        <v>1181.3000000000002</v>
      </c>
      <c r="GE217" s="387">
        <v>1181.3000000000002</v>
      </c>
      <c r="GF217" s="387">
        <v>1181.3000000000002</v>
      </c>
      <c r="GG217" s="387">
        <v>1181.3000000000002</v>
      </c>
      <c r="GH217" s="387">
        <v>1181.3000000000002</v>
      </c>
      <c r="GI217" s="387">
        <v>1181.3000000000002</v>
      </c>
      <c r="GJ217" s="387">
        <v>1181.3000000000002</v>
      </c>
      <c r="GK217" s="387">
        <v>1181.3000000000002</v>
      </c>
      <c r="GL217" s="387">
        <v>1181.3000000000002</v>
      </c>
      <c r="GM217" s="387">
        <v>1181.3000000000002</v>
      </c>
      <c r="GN217" s="387">
        <v>1181.3000000000002</v>
      </c>
      <c r="GO217" s="387">
        <v>1181.3000000000002</v>
      </c>
      <c r="GP217" s="387">
        <v>1181.3000000000002</v>
      </c>
      <c r="GQ217" s="387">
        <v>1181.3000000000002</v>
      </c>
      <c r="GR217" s="387">
        <v>1181.3000000000002</v>
      </c>
      <c r="GS217" s="387">
        <v>1181.3000000000002</v>
      </c>
      <c r="GT217" s="387">
        <v>1181.3000000000002</v>
      </c>
      <c r="GU217" s="387">
        <v>1181.3000000000002</v>
      </c>
      <c r="GV217" s="387">
        <v>1181.3000000000002</v>
      </c>
      <c r="GW217" s="387">
        <v>1181.3000000000002</v>
      </c>
      <c r="GX217" s="387">
        <v>1181.3000000000002</v>
      </c>
      <c r="GY217" s="387">
        <v>1181.3000000000002</v>
      </c>
      <c r="GZ217" s="387">
        <v>1181.3000000000002</v>
      </c>
      <c r="HA217" s="387">
        <v>1181.3000000000002</v>
      </c>
      <c r="HB217" s="387">
        <v>1181.3000000000002</v>
      </c>
      <c r="HC217" s="387">
        <v>1181.3000000000002</v>
      </c>
      <c r="HD217" s="387">
        <v>1181.3000000000002</v>
      </c>
      <c r="HE217" s="387">
        <v>1181.3000000000002</v>
      </c>
      <c r="HS217" s="394">
        <v>2.9209048789303571</v>
      </c>
      <c r="HT217" s="394">
        <v>2.9208769360192575</v>
      </c>
      <c r="HU217" s="394">
        <v>2.9208489933754751</v>
      </c>
      <c r="HV217" s="394">
        <v>2.9208210509990056</v>
      </c>
      <c r="HW217" s="394">
        <v>2.9207931088898458</v>
      </c>
      <c r="HX217" s="394">
        <v>2.9146419792923264</v>
      </c>
      <c r="HY217" s="394">
        <v>2.9085038038459272</v>
      </c>
      <c r="HZ217" s="394">
        <v>2.9023785552694759</v>
      </c>
      <c r="IA217" s="394">
        <v>2.896266206339253</v>
      </c>
      <c r="IB217" s="394">
        <v>2.8901667298888705</v>
      </c>
      <c r="IC217" s="394">
        <v>2.8840200275269359</v>
      </c>
      <c r="ID217" s="394">
        <v>2.8778863977498927</v>
      </c>
      <c r="IE217" s="394">
        <v>2.8717658127554389</v>
      </c>
      <c r="IF217" s="394">
        <v>2.8656582448004011</v>
      </c>
      <c r="IG217" s="394">
        <v>2.8595636662006076</v>
      </c>
      <c r="IH217" s="394">
        <v>2.8516420278253922</v>
      </c>
      <c r="II217" s="394">
        <v>2.8437423341808676</v>
      </c>
      <c r="IJ217" s="394">
        <v>2.8358645244751641</v>
      </c>
      <c r="IK217" s="394">
        <v>2.8280085380848199</v>
      </c>
      <c r="IL217" s="394">
        <v>2.820174314554313</v>
      </c>
      <c r="IM217" s="394">
        <v>2.8122695483326181</v>
      </c>
      <c r="IN217" s="394">
        <v>2.8043869386594378</v>
      </c>
      <c r="IO217" s="394">
        <v>2.7965264234313993</v>
      </c>
      <c r="IP217" s="394">
        <v>2.7886879407192016</v>
      </c>
      <c r="IQ217" s="394">
        <v>2.7808714287671292</v>
      </c>
      <c r="IR217" s="394">
        <v>2.7729370657047814</v>
      </c>
      <c r="IS217" s="394">
        <v>2.7650253409120622</v>
      </c>
      <c r="IT217" s="394">
        <v>2.7571361897976168</v>
      </c>
      <c r="IU217" s="394">
        <v>2.7492695479543832</v>
      </c>
      <c r="IV217" s="394">
        <v>2.7414253511590618</v>
      </c>
      <c r="IW217" s="394">
        <v>2.7413118902439235</v>
      </c>
      <c r="IX217" s="394">
        <v>2.7411984340246556</v>
      </c>
      <c r="IY217" s="394">
        <v>2.7410849825010648</v>
      </c>
      <c r="IZ217" s="394">
        <v>2.7409715356729558</v>
      </c>
      <c r="JA217" s="394">
        <v>2.7408580935401337</v>
      </c>
      <c r="JB217" s="394">
        <v>2.7408580935401337</v>
      </c>
      <c r="JC217" s="394">
        <v>2.7408580935401337</v>
      </c>
      <c r="JD217" s="394">
        <v>2.7408580935401337</v>
      </c>
      <c r="JE217" s="394">
        <v>2.7408580935401337</v>
      </c>
      <c r="JF217" s="394">
        <v>2.7408580935401337</v>
      </c>
      <c r="JG217" s="394">
        <v>2.7408580935401337</v>
      </c>
      <c r="JH217" s="394">
        <v>2.7408580935401337</v>
      </c>
      <c r="JI217" s="394">
        <v>2.7408580935401337</v>
      </c>
      <c r="JJ217" s="394">
        <v>2.7408580935401337</v>
      </c>
      <c r="JK217" s="394">
        <v>2.7408580935401337</v>
      </c>
      <c r="JL217" s="394">
        <v>2.7408580935401337</v>
      </c>
      <c r="JM217" s="394">
        <v>2.7408580935401337</v>
      </c>
      <c r="JN217" s="394">
        <v>2.7408580935401337</v>
      </c>
      <c r="JO217" s="394">
        <v>2.7408580935401337</v>
      </c>
      <c r="JP217" s="394">
        <v>2.7408580935401337</v>
      </c>
      <c r="JQ217" s="394">
        <v>2.7408580935401337</v>
      </c>
      <c r="JR217" s="394">
        <v>2.7408580935401337</v>
      </c>
      <c r="JS217" s="394">
        <v>2.7408580935401337</v>
      </c>
      <c r="JT217" s="394">
        <v>2.7408580935401337</v>
      </c>
      <c r="JU217" s="394">
        <v>2.7408580935401337</v>
      </c>
      <c r="JV217" s="394">
        <v>2.7408580935401337</v>
      </c>
      <c r="JW217" s="394">
        <v>2.7408580935401337</v>
      </c>
      <c r="JX217" s="394">
        <v>2.7408580935401337</v>
      </c>
      <c r="JY217" s="394">
        <v>2.7408580935401337</v>
      </c>
      <c r="JZ217" s="394">
        <v>2.7408580935401337</v>
      </c>
      <c r="KA217" s="394">
        <v>2.7408580935401337</v>
      </c>
      <c r="KB217" s="394">
        <v>2.7408580935401337</v>
      </c>
      <c r="KC217" s="394">
        <v>2.7408580935401337</v>
      </c>
    </row>
    <row r="218" spans="1:289" x14ac:dyDescent="0.25">
      <c r="A218" s="383">
        <v>209</v>
      </c>
      <c r="B218" s="384" t="s">
        <v>859</v>
      </c>
      <c r="C218" s="385" t="s">
        <v>142</v>
      </c>
      <c r="D218" s="385" t="s">
        <v>142</v>
      </c>
      <c r="E218" s="129">
        <v>2052</v>
      </c>
      <c r="F218" s="386">
        <v>1516.1947</v>
      </c>
      <c r="G218" s="386">
        <v>1533.7373053584831</v>
      </c>
      <c r="H218" s="386">
        <v>1551.4828813531012</v>
      </c>
      <c r="I218" s="386">
        <v>1569.4337763852629</v>
      </c>
      <c r="J218" s="386">
        <v>1587.592366027741</v>
      </c>
      <c r="K218" s="386">
        <v>1587.592366027741</v>
      </c>
      <c r="L218" s="386">
        <v>1587.592366027741</v>
      </c>
      <c r="M218" s="386">
        <v>1587.592366027741</v>
      </c>
      <c r="N218" s="386">
        <v>1587.592366027741</v>
      </c>
      <c r="O218" s="386">
        <v>1587.592366027741</v>
      </c>
      <c r="P218" s="386">
        <v>1587.592366027741</v>
      </c>
      <c r="Q218" s="386">
        <v>1587.592366027741</v>
      </c>
      <c r="R218" s="386">
        <v>1587.592366027741</v>
      </c>
      <c r="S218" s="386">
        <v>1587.592366027741</v>
      </c>
      <c r="T218" s="386">
        <v>1587.592366027741</v>
      </c>
      <c r="U218" s="386">
        <v>1587.592366027741</v>
      </c>
      <c r="V218" s="386">
        <v>1587.592366027741</v>
      </c>
      <c r="W218" s="386">
        <v>1587.592366027741</v>
      </c>
      <c r="X218" s="386">
        <v>1587.592366027741</v>
      </c>
      <c r="Y218" s="386">
        <v>1587.592366027741</v>
      </c>
      <c r="Z218" s="386">
        <v>1587.592366027741</v>
      </c>
      <c r="AA218" s="386">
        <v>1587.592366027741</v>
      </c>
      <c r="AB218" s="386">
        <v>1587.592366027741</v>
      </c>
      <c r="AC218" s="386">
        <v>1587.592366027741</v>
      </c>
      <c r="AD218" s="386">
        <v>1587.592366027741</v>
      </c>
      <c r="AE218" s="386">
        <v>1587.592366027741</v>
      </c>
      <c r="AF218" s="386">
        <v>1587.592366027741</v>
      </c>
      <c r="AG218" s="386">
        <v>1587.592366027741</v>
      </c>
      <c r="AH218" s="386">
        <v>1587.592366027741</v>
      </c>
      <c r="AI218" s="386">
        <v>1587.592366027741</v>
      </c>
      <c r="AJ218" s="386">
        <v>1587.592366027741</v>
      </c>
      <c r="AK218" s="386">
        <v>1587.592366027741</v>
      </c>
      <c r="AL218" s="386">
        <v>1587.592366027741</v>
      </c>
      <c r="AM218" s="386">
        <v>1587.592366027741</v>
      </c>
      <c r="AN218" s="386">
        <v>1587.592366027741</v>
      </c>
      <c r="AO218" s="387">
        <v>1587.592366027741</v>
      </c>
      <c r="AP218" s="387">
        <v>1587.592366027741</v>
      </c>
      <c r="AQ218" s="387">
        <v>1587.592366027741</v>
      </c>
      <c r="AR218" s="387">
        <v>1587.592366027741</v>
      </c>
      <c r="AS218" s="387">
        <v>1587.592366027741</v>
      </c>
      <c r="AT218" s="387">
        <v>1587.592366027741</v>
      </c>
      <c r="AU218" s="387">
        <v>1587.592366027741</v>
      </c>
      <c r="AV218" s="387">
        <v>1587.592366027741</v>
      </c>
      <c r="AW218" s="387">
        <v>1587.592366027741</v>
      </c>
      <c r="AX218" s="387">
        <v>1587.592366027741</v>
      </c>
      <c r="AY218" s="387">
        <v>1587.592366027741</v>
      </c>
      <c r="AZ218" s="387">
        <v>1587.592366027741</v>
      </c>
      <c r="BA218" s="387">
        <v>1587.592366027741</v>
      </c>
      <c r="BB218" s="387">
        <v>1587.592366027741</v>
      </c>
      <c r="BC218" s="387">
        <v>1587.592366027741</v>
      </c>
      <c r="BD218" s="387">
        <v>1587.592366027741</v>
      </c>
      <c r="BE218" s="387">
        <v>1587.592366027741</v>
      </c>
      <c r="BF218" s="387">
        <v>1587.592366027741</v>
      </c>
      <c r="BG218" s="387">
        <v>1587.592366027741</v>
      </c>
      <c r="BH218" s="387">
        <v>1587.592366027741</v>
      </c>
      <c r="BI218" s="387">
        <v>1587.592366027741</v>
      </c>
      <c r="BJ218" s="387">
        <v>1587.592366027741</v>
      </c>
      <c r="BK218" s="387">
        <v>1587.592366027741</v>
      </c>
      <c r="BL218" s="387">
        <v>1587.592366027741</v>
      </c>
      <c r="BM218" s="387">
        <v>1587.592366027741</v>
      </c>
      <c r="BN218" s="387">
        <v>1587.592366027741</v>
      </c>
      <c r="BO218" s="387">
        <v>1587.592366027741</v>
      </c>
      <c r="BP218" s="387">
        <v>1587.592366027741</v>
      </c>
      <c r="CA218" s="386">
        <v>4220</v>
      </c>
      <c r="CB218" s="386">
        <v>4266.7184478583913</v>
      </c>
      <c r="CC218" s="386">
        <v>4313.9541026765683</v>
      </c>
      <c r="CD218" s="386">
        <v>4361.7126903091248</v>
      </c>
      <c r="CE218" s="386">
        <v>4410</v>
      </c>
      <c r="CF218" s="386">
        <v>4428.5908224272389</v>
      </c>
      <c r="CG218" s="386">
        <v>4447.2600164369087</v>
      </c>
      <c r="CH218" s="386">
        <v>4466.0079124127224</v>
      </c>
      <c r="CI218" s="386">
        <v>4484.8348421311593</v>
      </c>
      <c r="CJ218" s="386">
        <v>4503.7411387673401</v>
      </c>
      <c r="CK218" s="386">
        <v>4522.3351971942484</v>
      </c>
      <c r="CL218" s="386">
        <v>4541.0060226906062</v>
      </c>
      <c r="CM218" s="386">
        <v>4559.7539321954491</v>
      </c>
      <c r="CN218" s="386">
        <v>4578.579243956322</v>
      </c>
      <c r="CO218" s="386">
        <v>4597.4822775346802</v>
      </c>
      <c r="CP218" s="386">
        <v>4607.8006080161867</v>
      </c>
      <c r="CQ218" s="386">
        <v>4618.1420963779201</v>
      </c>
      <c r="CR218" s="386">
        <v>4628.5067945941228</v>
      </c>
      <c r="CS218" s="386">
        <v>4638.8947547556854</v>
      </c>
      <c r="CT218" s="386">
        <v>4649.3060290704088</v>
      </c>
      <c r="CU218" s="386">
        <v>4659.6250627860363</v>
      </c>
      <c r="CV218" s="386">
        <v>4669.966999372793</v>
      </c>
      <c r="CW218" s="386">
        <v>4680.3318896631044</v>
      </c>
      <c r="CX218" s="386">
        <v>4690.7197846022164</v>
      </c>
      <c r="CY218" s="386">
        <v>4701.1307352484437</v>
      </c>
      <c r="CZ218" s="386">
        <v>4711.4494349566257</v>
      </c>
      <c r="DA218" s="386">
        <v>4721.7907835911328</v>
      </c>
      <c r="DB218" s="386">
        <v>4732.1548308649981</v>
      </c>
      <c r="DC218" s="386">
        <v>4742.5416266003731</v>
      </c>
      <c r="DD218" s="386">
        <v>4752.9512207287662</v>
      </c>
      <c r="DE218" s="386">
        <v>4752.9512361326233</v>
      </c>
      <c r="DF218" s="386">
        <v>4752.9512515364813</v>
      </c>
      <c r="DG218" s="386">
        <v>4752.9512669403393</v>
      </c>
      <c r="DH218" s="386">
        <v>4752.9512823441974</v>
      </c>
      <c r="DI218" s="386">
        <v>4752.9512977480554</v>
      </c>
      <c r="DJ218" s="387">
        <v>4752.9512977480554</v>
      </c>
      <c r="DK218" s="387">
        <v>4752.9512977480554</v>
      </c>
      <c r="DL218" s="387">
        <v>4752.9512977480554</v>
      </c>
      <c r="DM218" s="387">
        <v>4752.9512977480554</v>
      </c>
      <c r="DN218" s="387">
        <v>4752.9512977480554</v>
      </c>
      <c r="DO218" s="387">
        <v>4752.9512977480554</v>
      </c>
      <c r="DP218" s="387">
        <v>4752.9512977480554</v>
      </c>
      <c r="DQ218" s="387">
        <v>4752.9512977480554</v>
      </c>
      <c r="DR218" s="387">
        <v>4752.9512977480554</v>
      </c>
      <c r="DS218" s="387">
        <v>4752.9512977480554</v>
      </c>
      <c r="DT218" s="387">
        <v>4752.9512977480554</v>
      </c>
      <c r="DU218" s="387">
        <v>4752.9512977480554</v>
      </c>
      <c r="DV218" s="387">
        <v>4752.9512977480554</v>
      </c>
      <c r="DW218" s="387">
        <v>4752.9512977480554</v>
      </c>
      <c r="DX218" s="387">
        <v>4752.9512977480554</v>
      </c>
      <c r="DY218" s="387">
        <v>4752.9512977480554</v>
      </c>
      <c r="DZ218" s="387">
        <v>4752.9512977480554</v>
      </c>
      <c r="EA218" s="387">
        <v>4752.9512977480554</v>
      </c>
      <c r="EB218" s="387">
        <v>4752.9512977480554</v>
      </c>
      <c r="EC218" s="387">
        <v>4752.9512977480554</v>
      </c>
      <c r="ED218" s="387">
        <v>4752.9512977480554</v>
      </c>
      <c r="EE218" s="387">
        <v>4752.9512977480554</v>
      </c>
      <c r="EF218" s="387">
        <v>4752.9512977480554</v>
      </c>
      <c r="EG218" s="387">
        <v>4752.9512977480554</v>
      </c>
      <c r="EH218" s="387">
        <v>4752.9512977480554</v>
      </c>
      <c r="EI218" s="387">
        <v>4752.9512977480554</v>
      </c>
      <c r="EJ218" s="387">
        <v>4752.9512977480554</v>
      </c>
      <c r="EK218" s="387">
        <v>4752.9512977480554</v>
      </c>
      <c r="EY218" s="386">
        <v>576</v>
      </c>
      <c r="EZ218" s="386">
        <v>580</v>
      </c>
      <c r="FA218" s="386">
        <v>584</v>
      </c>
      <c r="FB218" s="386">
        <v>588</v>
      </c>
      <c r="FC218" s="386">
        <v>592.09999999999991</v>
      </c>
      <c r="FD218" s="386">
        <v>600</v>
      </c>
      <c r="FE218" s="386">
        <v>608</v>
      </c>
      <c r="FF218" s="386">
        <v>616</v>
      </c>
      <c r="FG218" s="386">
        <v>624</v>
      </c>
      <c r="FH218" s="386">
        <v>632</v>
      </c>
      <c r="FI218" s="386">
        <v>641.59999999999991</v>
      </c>
      <c r="FJ218" s="386">
        <v>648</v>
      </c>
      <c r="FK218" s="386">
        <v>655</v>
      </c>
      <c r="FL218" s="386">
        <v>662</v>
      </c>
      <c r="FM218" s="386">
        <v>669</v>
      </c>
      <c r="FN218" s="386">
        <v>676</v>
      </c>
      <c r="FO218" s="386">
        <v>683</v>
      </c>
      <c r="FP218" s="386">
        <v>690</v>
      </c>
      <c r="FQ218" s="386">
        <v>697</v>
      </c>
      <c r="FR218" s="386">
        <v>704</v>
      </c>
      <c r="FS218" s="386">
        <v>711</v>
      </c>
      <c r="FT218" s="386">
        <v>718</v>
      </c>
      <c r="FU218" s="386">
        <v>725</v>
      </c>
      <c r="FV218" s="386">
        <v>732</v>
      </c>
      <c r="FW218" s="386">
        <v>739</v>
      </c>
      <c r="FX218" s="386">
        <v>746</v>
      </c>
      <c r="FY218" s="386">
        <v>753</v>
      </c>
      <c r="FZ218" s="386">
        <v>760</v>
      </c>
      <c r="GA218" s="386">
        <v>767</v>
      </c>
      <c r="GB218" s="386">
        <v>774</v>
      </c>
      <c r="GC218" s="386">
        <v>778.19999999999993</v>
      </c>
      <c r="GD218" s="387">
        <v>778.19999999999993</v>
      </c>
      <c r="GE218" s="387">
        <v>778.19999999999993</v>
      </c>
      <c r="GF218" s="387">
        <v>778.19999999999993</v>
      </c>
      <c r="GG218" s="387">
        <v>778.19999999999993</v>
      </c>
      <c r="GH218" s="387">
        <v>778.19999999999993</v>
      </c>
      <c r="GI218" s="387">
        <v>778.19999999999993</v>
      </c>
      <c r="GJ218" s="387">
        <v>778.19999999999993</v>
      </c>
      <c r="GK218" s="387">
        <v>778.19999999999993</v>
      </c>
      <c r="GL218" s="387">
        <v>778.19999999999993</v>
      </c>
      <c r="GM218" s="387">
        <v>778.19999999999993</v>
      </c>
      <c r="GN218" s="387">
        <v>778.19999999999993</v>
      </c>
      <c r="GO218" s="387">
        <v>778.19999999999993</v>
      </c>
      <c r="GP218" s="387">
        <v>778.19999999999993</v>
      </c>
      <c r="GQ218" s="387">
        <v>778.19999999999993</v>
      </c>
      <c r="GR218" s="387">
        <v>778.19999999999993</v>
      </c>
      <c r="GS218" s="387">
        <v>778.19999999999993</v>
      </c>
      <c r="GT218" s="387">
        <v>778.19999999999993</v>
      </c>
      <c r="GU218" s="387">
        <v>778.19999999999993</v>
      </c>
      <c r="GV218" s="387">
        <v>778.19999999999993</v>
      </c>
      <c r="GW218" s="387">
        <v>778.19999999999993</v>
      </c>
      <c r="GX218" s="387">
        <v>778.19999999999993</v>
      </c>
      <c r="GY218" s="387">
        <v>778.19999999999993</v>
      </c>
      <c r="GZ218" s="387">
        <v>778.19999999999993</v>
      </c>
      <c r="HA218" s="387">
        <v>778.19999999999993</v>
      </c>
      <c r="HB218" s="387">
        <v>778.19999999999993</v>
      </c>
      <c r="HC218" s="387">
        <v>778.19999999999993</v>
      </c>
      <c r="HD218" s="387">
        <v>778.19999999999993</v>
      </c>
      <c r="HE218" s="387">
        <v>778.19999999999993</v>
      </c>
      <c r="HS218" s="394">
        <v>2.7832837036035016</v>
      </c>
      <c r="HT218" s="394">
        <v>2.781909544060496</v>
      </c>
      <c r="HU218" s="394">
        <v>2.7805360629659166</v>
      </c>
      <c r="HV218" s="394">
        <v>2.7791632599848013</v>
      </c>
      <c r="HW218" s="394">
        <v>2.7777911347823534</v>
      </c>
      <c r="HX218" s="394">
        <v>2.7895012077362531</v>
      </c>
      <c r="HY218" s="394">
        <v>2.8012606457438705</v>
      </c>
      <c r="HZ218" s="394">
        <v>2.813069656908822</v>
      </c>
      <c r="IA218" s="394">
        <v>2.8249284502120067</v>
      </c>
      <c r="IB218" s="394">
        <v>2.8368372355153055</v>
      </c>
      <c r="IC218" s="394">
        <v>2.8485493467755982</v>
      </c>
      <c r="ID218" s="394">
        <v>2.8603098124315736</v>
      </c>
      <c r="IE218" s="394">
        <v>2.8721188321182525</v>
      </c>
      <c r="IF218" s="394">
        <v>2.8839766062948664</v>
      </c>
      <c r="IG218" s="394">
        <v>2.8958833362482581</v>
      </c>
      <c r="IH218" s="394">
        <v>2.9023826938304085</v>
      </c>
      <c r="II218" s="394">
        <v>2.9088966382049386</v>
      </c>
      <c r="IJ218" s="394">
        <v>2.9154252021096236</v>
      </c>
      <c r="IK218" s="394">
        <v>2.9219684183557146</v>
      </c>
      <c r="IL218" s="394">
        <v>2.9285263198281015</v>
      </c>
      <c r="IM218" s="394">
        <v>2.9350261203666026</v>
      </c>
      <c r="IN218" s="394">
        <v>2.9415403470711774</v>
      </c>
      <c r="IO218" s="394">
        <v>2.9480690319603879</v>
      </c>
      <c r="IP218" s="394">
        <v>2.9546122071238607</v>
      </c>
      <c r="IQ218" s="394">
        <v>2.9611699047224431</v>
      </c>
      <c r="IR218" s="394">
        <v>2.9676694948747944</v>
      </c>
      <c r="IS218" s="394">
        <v>2.9741833512372948</v>
      </c>
      <c r="IT218" s="394">
        <v>2.980711505123419</v>
      </c>
      <c r="IU218" s="394">
        <v>2.9872539879153739</v>
      </c>
      <c r="IV218" s="394">
        <v>2.9938108310642475</v>
      </c>
      <c r="IW218" s="394">
        <v>2.9938108407669</v>
      </c>
      <c r="IX218" s="394">
        <v>2.9938108504695529</v>
      </c>
      <c r="IY218" s="394">
        <v>2.9938108601722062</v>
      </c>
      <c r="IZ218" s="394">
        <v>2.9938108698748591</v>
      </c>
      <c r="JA218" s="394">
        <v>2.9938108795775125</v>
      </c>
      <c r="JB218" s="394">
        <v>2.9938108795775125</v>
      </c>
      <c r="JC218" s="394">
        <v>2.9938108795775125</v>
      </c>
      <c r="JD218" s="394">
        <v>2.9938108795775125</v>
      </c>
      <c r="JE218" s="394">
        <v>2.9938108795775125</v>
      </c>
      <c r="JF218" s="394">
        <v>2.9938108795775125</v>
      </c>
      <c r="JG218" s="394">
        <v>2.9938108795775125</v>
      </c>
      <c r="JH218" s="394">
        <v>2.9938108795775125</v>
      </c>
      <c r="JI218" s="394">
        <v>2.9938108795775125</v>
      </c>
      <c r="JJ218" s="394">
        <v>2.9938108795775125</v>
      </c>
      <c r="JK218" s="394">
        <v>2.9938108795775125</v>
      </c>
      <c r="JL218" s="394">
        <v>2.9938108795775125</v>
      </c>
      <c r="JM218" s="394">
        <v>2.9938108795775125</v>
      </c>
      <c r="JN218" s="394">
        <v>2.9938108795775125</v>
      </c>
      <c r="JO218" s="394">
        <v>2.9938108795775125</v>
      </c>
      <c r="JP218" s="394">
        <v>2.9938108795775125</v>
      </c>
      <c r="JQ218" s="394">
        <v>2.9938108795775125</v>
      </c>
      <c r="JR218" s="394">
        <v>2.9938108795775125</v>
      </c>
      <c r="JS218" s="394">
        <v>2.9938108795775125</v>
      </c>
      <c r="JT218" s="394">
        <v>2.9938108795775125</v>
      </c>
      <c r="JU218" s="394">
        <v>2.9938108795775125</v>
      </c>
      <c r="JV218" s="394">
        <v>2.9938108795775125</v>
      </c>
      <c r="JW218" s="394">
        <v>2.9938108795775125</v>
      </c>
      <c r="JX218" s="394">
        <v>2.9938108795775125</v>
      </c>
      <c r="JY218" s="394">
        <v>2.9938108795775125</v>
      </c>
      <c r="JZ218" s="394">
        <v>2.9938108795775125</v>
      </c>
      <c r="KA218" s="394">
        <v>2.9938108795775125</v>
      </c>
      <c r="KB218" s="394">
        <v>2.9938108795775125</v>
      </c>
      <c r="KC218" s="394">
        <v>2.9938108795775125</v>
      </c>
    </row>
    <row r="219" spans="1:289" x14ac:dyDescent="0.25">
      <c r="A219" s="383">
        <v>210</v>
      </c>
      <c r="B219" s="384" t="s">
        <v>859</v>
      </c>
      <c r="C219" s="385" t="s">
        <v>142</v>
      </c>
      <c r="D219" s="385" t="s">
        <v>142</v>
      </c>
      <c r="E219" s="129">
        <v>2052</v>
      </c>
      <c r="F219" s="386">
        <v>577.11784</v>
      </c>
      <c r="G219" s="386">
        <v>574.71812965189508</v>
      </c>
      <c r="H219" s="386">
        <v>572.32839752549057</v>
      </c>
      <c r="I219" s="386">
        <v>569.94860213040067</v>
      </c>
      <c r="J219" s="386">
        <v>567.57870214876039</v>
      </c>
      <c r="K219" s="386">
        <v>581.19253624103351</v>
      </c>
      <c r="L219" s="386">
        <v>595.13290915160678</v>
      </c>
      <c r="M219" s="386">
        <v>609.40765317806313</v>
      </c>
      <c r="N219" s="386">
        <v>624.02478848197597</v>
      </c>
      <c r="O219" s="386">
        <v>638.99252759497858</v>
      </c>
      <c r="P219" s="386">
        <v>652.93239116770417</v>
      </c>
      <c r="Q219" s="386">
        <v>667.17635813449851</v>
      </c>
      <c r="R219" s="386">
        <v>681.73106262587521</v>
      </c>
      <c r="S219" s="386">
        <v>696.60328349841336</v>
      </c>
      <c r="T219" s="386">
        <v>711.79994749201114</v>
      </c>
      <c r="U219" s="386">
        <v>724.68072922918941</v>
      </c>
      <c r="V219" s="386">
        <v>737.79460249544888</v>
      </c>
      <c r="W219" s="386">
        <v>751.14578533143629</v>
      </c>
      <c r="X219" s="386">
        <v>764.73857210775759</v>
      </c>
      <c r="Y219" s="386">
        <v>778.57733490625048</v>
      </c>
      <c r="Z219" s="386">
        <v>790.14069973967969</v>
      </c>
      <c r="AA219" s="386">
        <v>801.87580269118178</v>
      </c>
      <c r="AB219" s="386">
        <v>813.78519440078446</v>
      </c>
      <c r="AC219" s="386">
        <v>825.87146339040578</v>
      </c>
      <c r="AD219" s="386">
        <v>838.13723662647249</v>
      </c>
      <c r="AE219" s="386">
        <v>853.6005085192761</v>
      </c>
      <c r="AF219" s="386">
        <v>869.34907113438817</v>
      </c>
      <c r="AG219" s="386">
        <v>885.38818796305429</v>
      </c>
      <c r="AH219" s="386">
        <v>901.72321960567183</v>
      </c>
      <c r="AI219" s="386">
        <v>918.35962556341281</v>
      </c>
      <c r="AJ219" s="386">
        <v>932.93348380475254</v>
      </c>
      <c r="AK219" s="386">
        <v>947.73862109857498</v>
      </c>
      <c r="AL219" s="386">
        <v>962.77870771525272</v>
      </c>
      <c r="AM219" s="386">
        <v>978.05747217031478</v>
      </c>
      <c r="AN219" s="386">
        <v>993.57870214876539</v>
      </c>
      <c r="AO219" s="387">
        <v>993.57870214876539</v>
      </c>
      <c r="AP219" s="387">
        <v>993.57870214876539</v>
      </c>
      <c r="AQ219" s="387">
        <v>993.57870214876539</v>
      </c>
      <c r="AR219" s="387">
        <v>993.57870214876539</v>
      </c>
      <c r="AS219" s="387">
        <v>993.57870214876539</v>
      </c>
      <c r="AT219" s="387">
        <v>993.57870214876539</v>
      </c>
      <c r="AU219" s="387">
        <v>993.57870214876539</v>
      </c>
      <c r="AV219" s="387">
        <v>993.57870214876539</v>
      </c>
      <c r="AW219" s="387">
        <v>993.57870214876539</v>
      </c>
      <c r="AX219" s="387">
        <v>993.57870214876539</v>
      </c>
      <c r="AY219" s="387">
        <v>993.57870214876539</v>
      </c>
      <c r="AZ219" s="387">
        <v>993.57870214876539</v>
      </c>
      <c r="BA219" s="387">
        <v>993.57870214876539</v>
      </c>
      <c r="BB219" s="387">
        <v>993.57870214876539</v>
      </c>
      <c r="BC219" s="387">
        <v>993.57870214876539</v>
      </c>
      <c r="BD219" s="387">
        <v>993.57870214876539</v>
      </c>
      <c r="BE219" s="387">
        <v>993.57870214876539</v>
      </c>
      <c r="BF219" s="387">
        <v>993.57870214876539</v>
      </c>
      <c r="BG219" s="387">
        <v>993.57870214876539</v>
      </c>
      <c r="BH219" s="387">
        <v>993.57870214876539</v>
      </c>
      <c r="BI219" s="387">
        <v>993.57870214876539</v>
      </c>
      <c r="BJ219" s="387">
        <v>993.57870214876539</v>
      </c>
      <c r="BK219" s="387">
        <v>993.57870214876539</v>
      </c>
      <c r="BL219" s="387">
        <v>993.57870214876539</v>
      </c>
      <c r="BM219" s="387">
        <v>993.57870214876539</v>
      </c>
      <c r="BN219" s="387">
        <v>993.57870214876539</v>
      </c>
      <c r="BO219" s="387">
        <v>993.57870214876539</v>
      </c>
      <c r="BP219" s="387">
        <v>993.57870214876539</v>
      </c>
      <c r="CA219" s="386">
        <v>1210</v>
      </c>
      <c r="CB219" s="386">
        <v>1204.9687060077592</v>
      </c>
      <c r="CC219" s="386">
        <v>1199.9583326099287</v>
      </c>
      <c r="CD219" s="386">
        <v>1194.9687928167059</v>
      </c>
      <c r="CE219" s="386">
        <v>1190</v>
      </c>
      <c r="CF219" s="386">
        <v>1240.3871225336936</v>
      </c>
      <c r="CG219" s="386">
        <v>1292.9077426448875</v>
      </c>
      <c r="CH219" s="386">
        <v>1347.6521971435507</v>
      </c>
      <c r="CI219" s="386">
        <v>1404.7146478916795</v>
      </c>
      <c r="CJ219" s="386">
        <v>1464.1932437641103</v>
      </c>
      <c r="CK219" s="386">
        <v>1521.9460900090289</v>
      </c>
      <c r="CL219" s="386">
        <v>1581.9769082795624</v>
      </c>
      <c r="CM219" s="386">
        <v>1644.3755496720098</v>
      </c>
      <c r="CN219" s="386">
        <v>1709.235409320707</v>
      </c>
      <c r="CO219" s="386">
        <v>1776.6535661871465</v>
      </c>
      <c r="CP219" s="386">
        <v>1831.5100521691006</v>
      </c>
      <c r="CQ219" s="386">
        <v>1888.0603033912564</v>
      </c>
      <c r="CR219" s="386">
        <v>1946.3566170548941</v>
      </c>
      <c r="CS219" s="386">
        <v>2006.4529051052953</v>
      </c>
      <c r="CT219" s="386">
        <v>2068.4047440890618</v>
      </c>
      <c r="CU219" s="386">
        <v>2124.8940256432502</v>
      </c>
      <c r="CV219" s="386">
        <v>2182.9260608290128</v>
      </c>
      <c r="CW219" s="386">
        <v>2242.5429831042775</v>
      </c>
      <c r="CX219" s="386">
        <v>2303.7880766150925</v>
      </c>
      <c r="CY219" s="386">
        <v>2366.7058076215585</v>
      </c>
      <c r="CZ219" s="386">
        <v>2437.9086363549218</v>
      </c>
      <c r="DA219" s="386">
        <v>2511.2536167673429</v>
      </c>
      <c r="DB219" s="386">
        <v>2586.8051959306267</v>
      </c>
      <c r="DC219" s="386">
        <v>2664.6297598199271</v>
      </c>
      <c r="DD219" s="386">
        <v>2744.7956916460494</v>
      </c>
      <c r="DE219" s="386">
        <v>2785.4205663545149</v>
      </c>
      <c r="DF219" s="386">
        <v>2826.6467173073661</v>
      </c>
      <c r="DG219" s="386">
        <v>2868.4830438088998</v>
      </c>
      <c r="DH219" s="386">
        <v>2910.9385768792722</v>
      </c>
      <c r="DI219" s="386">
        <v>2954.0224812039842</v>
      </c>
      <c r="DJ219" s="387">
        <v>2954.0224812039842</v>
      </c>
      <c r="DK219" s="387">
        <v>2954.0224812039842</v>
      </c>
      <c r="DL219" s="387">
        <v>2954.0224812039842</v>
      </c>
      <c r="DM219" s="387">
        <v>2954.0224812039842</v>
      </c>
      <c r="DN219" s="387">
        <v>2954.0224812039842</v>
      </c>
      <c r="DO219" s="387">
        <v>2954.0224812039842</v>
      </c>
      <c r="DP219" s="387">
        <v>2954.0224812039842</v>
      </c>
      <c r="DQ219" s="387">
        <v>2954.0224812039842</v>
      </c>
      <c r="DR219" s="387">
        <v>2954.0224812039842</v>
      </c>
      <c r="DS219" s="387">
        <v>2954.0224812039842</v>
      </c>
      <c r="DT219" s="387">
        <v>2954.0224812039842</v>
      </c>
      <c r="DU219" s="387">
        <v>2954.0224812039842</v>
      </c>
      <c r="DV219" s="387">
        <v>2954.0224812039842</v>
      </c>
      <c r="DW219" s="387">
        <v>2954.0224812039842</v>
      </c>
      <c r="DX219" s="387">
        <v>2954.0224812039842</v>
      </c>
      <c r="DY219" s="387">
        <v>2954.0224812039842</v>
      </c>
      <c r="DZ219" s="387">
        <v>2954.0224812039842</v>
      </c>
      <c r="EA219" s="387">
        <v>2954.0224812039842</v>
      </c>
      <c r="EB219" s="387">
        <v>2954.0224812039842</v>
      </c>
      <c r="EC219" s="387">
        <v>2954.0224812039842</v>
      </c>
      <c r="ED219" s="387">
        <v>2954.0224812039842</v>
      </c>
      <c r="EE219" s="387">
        <v>2954.0224812039842</v>
      </c>
      <c r="EF219" s="387">
        <v>2954.0224812039842</v>
      </c>
      <c r="EG219" s="387">
        <v>2954.0224812039842</v>
      </c>
      <c r="EH219" s="387">
        <v>2954.0224812039842</v>
      </c>
      <c r="EI219" s="387">
        <v>2954.0224812039842</v>
      </c>
      <c r="EJ219" s="387">
        <v>2954.0224812039842</v>
      </c>
      <c r="EK219" s="387">
        <v>2954.0224812039842</v>
      </c>
      <c r="EY219" s="386">
        <v>2128</v>
      </c>
      <c r="EZ219" s="386">
        <v>2156</v>
      </c>
      <c r="FA219" s="386">
        <v>2184</v>
      </c>
      <c r="FB219" s="386">
        <v>2212</v>
      </c>
      <c r="FC219" s="386">
        <v>2238.9</v>
      </c>
      <c r="FD219" s="386">
        <v>2268</v>
      </c>
      <c r="FE219" s="386">
        <v>2297</v>
      </c>
      <c r="FF219" s="386">
        <v>2326</v>
      </c>
      <c r="FG219" s="386">
        <v>2355</v>
      </c>
      <c r="FH219" s="386">
        <v>2384</v>
      </c>
      <c r="FI219" s="386">
        <v>2411.6000000000004</v>
      </c>
      <c r="FJ219" s="386">
        <v>2441</v>
      </c>
      <c r="FK219" s="386">
        <v>2470</v>
      </c>
      <c r="FL219" s="386">
        <v>2499</v>
      </c>
      <c r="FM219" s="386">
        <v>2528</v>
      </c>
      <c r="FN219" s="386">
        <v>2557</v>
      </c>
      <c r="FO219" s="386">
        <v>2586</v>
      </c>
      <c r="FP219" s="386">
        <v>2615</v>
      </c>
      <c r="FQ219" s="386">
        <v>2644</v>
      </c>
      <c r="FR219" s="386">
        <v>2673</v>
      </c>
      <c r="FS219" s="386">
        <v>2702</v>
      </c>
      <c r="FT219" s="386">
        <v>2731</v>
      </c>
      <c r="FU219" s="386">
        <v>2760</v>
      </c>
      <c r="FV219" s="386">
        <v>2789</v>
      </c>
      <c r="FW219" s="386">
        <v>2818</v>
      </c>
      <c r="FX219" s="386">
        <v>2847</v>
      </c>
      <c r="FY219" s="386">
        <v>2876</v>
      </c>
      <c r="FZ219" s="386">
        <v>2905</v>
      </c>
      <c r="GA219" s="386">
        <v>2934</v>
      </c>
      <c r="GB219" s="386">
        <v>2963</v>
      </c>
      <c r="GC219" s="386">
        <v>2997.3</v>
      </c>
      <c r="GD219" s="387">
        <v>2997.3</v>
      </c>
      <c r="GE219" s="387">
        <v>2997.3</v>
      </c>
      <c r="GF219" s="387">
        <v>2997.3</v>
      </c>
      <c r="GG219" s="387">
        <v>2997.3</v>
      </c>
      <c r="GH219" s="387">
        <v>2997.3</v>
      </c>
      <c r="GI219" s="387">
        <v>2997.3</v>
      </c>
      <c r="GJ219" s="387">
        <v>2997.3</v>
      </c>
      <c r="GK219" s="387">
        <v>2997.3</v>
      </c>
      <c r="GL219" s="387">
        <v>2997.3</v>
      </c>
      <c r="GM219" s="387">
        <v>2997.3</v>
      </c>
      <c r="GN219" s="387">
        <v>2997.3</v>
      </c>
      <c r="GO219" s="387">
        <v>2997.3</v>
      </c>
      <c r="GP219" s="387">
        <v>2997.3</v>
      </c>
      <c r="GQ219" s="387">
        <v>2997.3</v>
      </c>
      <c r="GR219" s="387">
        <v>2997.3</v>
      </c>
      <c r="GS219" s="387">
        <v>2997.3</v>
      </c>
      <c r="GT219" s="387">
        <v>2997.3</v>
      </c>
      <c r="GU219" s="387">
        <v>2997.3</v>
      </c>
      <c r="GV219" s="387">
        <v>2997.3</v>
      </c>
      <c r="GW219" s="387">
        <v>2997.3</v>
      </c>
      <c r="GX219" s="387">
        <v>2997.3</v>
      </c>
      <c r="GY219" s="387">
        <v>2997.3</v>
      </c>
      <c r="GZ219" s="387">
        <v>2997.3</v>
      </c>
      <c r="HA219" s="387">
        <v>2997.3</v>
      </c>
      <c r="HB219" s="387">
        <v>2997.3</v>
      </c>
      <c r="HC219" s="387">
        <v>2997.3</v>
      </c>
      <c r="HD219" s="387">
        <v>2997.3</v>
      </c>
      <c r="HE219" s="387">
        <v>2997.3</v>
      </c>
      <c r="HS219" s="394">
        <v>2.0966255349167513</v>
      </c>
      <c r="HT219" s="394">
        <v>2.0966255349167513</v>
      </c>
      <c r="HU219" s="394">
        <v>2.0966255349167513</v>
      </c>
      <c r="HV219" s="394">
        <v>2.0966255349167513</v>
      </c>
      <c r="HW219" s="394">
        <v>2.0966255349167509</v>
      </c>
      <c r="HX219" s="394">
        <v>2.1342103437117736</v>
      </c>
      <c r="HY219" s="394">
        <v>2.1724689103279391</v>
      </c>
      <c r="HZ219" s="394">
        <v>2.2114133127727222</v>
      </c>
      <c r="IA219" s="394">
        <v>2.2510558455679885</v>
      </c>
      <c r="IB219" s="394">
        <v>2.2914090236313061</v>
      </c>
      <c r="IC219" s="394">
        <v>2.3309397888611114</v>
      </c>
      <c r="ID219" s="394">
        <v>2.3711525281005925</v>
      </c>
      <c r="IE219" s="394">
        <v>2.4120590065798733</v>
      </c>
      <c r="IF219" s="394">
        <v>2.453671192499626</v>
      </c>
      <c r="IG219" s="394">
        <v>2.4960012605326676</v>
      </c>
      <c r="IH219" s="394">
        <v>2.5273337323557592</v>
      </c>
      <c r="II219" s="394">
        <v>2.5590595228065562</v>
      </c>
      <c r="IJ219" s="394">
        <v>2.5911835692402665</v>
      </c>
      <c r="IK219" s="394">
        <v>2.6237108709910482</v>
      </c>
      <c r="IL219" s="394">
        <v>2.6566464901500391</v>
      </c>
      <c r="IM219" s="394">
        <v>2.6892603131863972</v>
      </c>
      <c r="IN219" s="394">
        <v>2.722274513712569</v>
      </c>
      <c r="IO219" s="394">
        <v>2.7556940068878153</v>
      </c>
      <c r="IP219" s="394">
        <v>2.7895237682114296</v>
      </c>
      <c r="IQ219" s="394">
        <v>2.8237688342634919</v>
      </c>
      <c r="IR219" s="394">
        <v>2.8560299718938942</v>
      </c>
      <c r="IS219" s="394">
        <v>2.8886596882084219</v>
      </c>
      <c r="IT219" s="394">
        <v>2.9216621941635497</v>
      </c>
      <c r="IU219" s="394">
        <v>2.9550417488253027</v>
      </c>
      <c r="IV219" s="394">
        <v>2.9888026599188957</v>
      </c>
      <c r="IW219" s="394">
        <v>2.9856582647187495</v>
      </c>
      <c r="IX219" s="394">
        <v>2.9825171776062551</v>
      </c>
      <c r="IY219" s="394">
        <v>2.9793793951011116</v>
      </c>
      <c r="IZ219" s="394">
        <v>2.9762449137266791</v>
      </c>
      <c r="JA219" s="394">
        <v>2.9731137300099735</v>
      </c>
      <c r="JB219" s="394">
        <v>2.9731137300099735</v>
      </c>
      <c r="JC219" s="394">
        <v>2.9731137300099735</v>
      </c>
      <c r="JD219" s="394">
        <v>2.9731137300099735</v>
      </c>
      <c r="JE219" s="394">
        <v>2.9731137300099735</v>
      </c>
      <c r="JF219" s="394">
        <v>2.9731137300099735</v>
      </c>
      <c r="JG219" s="394">
        <v>2.9731137300099735</v>
      </c>
      <c r="JH219" s="394">
        <v>2.9731137300099735</v>
      </c>
      <c r="JI219" s="394">
        <v>2.9731137300099735</v>
      </c>
      <c r="JJ219" s="394">
        <v>2.9731137300099735</v>
      </c>
      <c r="JK219" s="394">
        <v>2.9731137300099735</v>
      </c>
      <c r="JL219" s="394">
        <v>2.9731137300099735</v>
      </c>
      <c r="JM219" s="394">
        <v>2.9731137300099735</v>
      </c>
      <c r="JN219" s="394">
        <v>2.9731137300099735</v>
      </c>
      <c r="JO219" s="394">
        <v>2.9731137300099735</v>
      </c>
      <c r="JP219" s="394">
        <v>2.9731137300099735</v>
      </c>
      <c r="JQ219" s="394">
        <v>2.9731137300099735</v>
      </c>
      <c r="JR219" s="394">
        <v>2.9731137300099735</v>
      </c>
      <c r="JS219" s="394">
        <v>2.9731137300099735</v>
      </c>
      <c r="JT219" s="394">
        <v>2.9731137300099735</v>
      </c>
      <c r="JU219" s="394">
        <v>2.9731137300099735</v>
      </c>
      <c r="JV219" s="394">
        <v>2.9731137300099735</v>
      </c>
      <c r="JW219" s="394">
        <v>2.9731137300099735</v>
      </c>
      <c r="JX219" s="394">
        <v>2.9731137300099735</v>
      </c>
      <c r="JY219" s="394">
        <v>2.9731137300099735</v>
      </c>
      <c r="JZ219" s="394">
        <v>2.9731137300099735</v>
      </c>
      <c r="KA219" s="394">
        <v>2.9731137300099735</v>
      </c>
      <c r="KB219" s="394">
        <v>2.9731137300099735</v>
      </c>
      <c r="KC219" s="394">
        <v>2.9731137300099735</v>
      </c>
    </row>
    <row r="220" spans="1:289" x14ac:dyDescent="0.25">
      <c r="A220" s="383">
        <v>211</v>
      </c>
      <c r="B220" s="384" t="s">
        <v>859</v>
      </c>
      <c r="C220" s="385" t="s">
        <v>142</v>
      </c>
      <c r="D220" s="385" t="s">
        <v>142</v>
      </c>
      <c r="E220" s="129">
        <v>2052</v>
      </c>
      <c r="F220" s="386">
        <v>292.64675</v>
      </c>
      <c r="G220" s="386">
        <v>302.76746664243774</v>
      </c>
      <c r="H220" s="386">
        <v>313.23819197404259</v>
      </c>
      <c r="I220" s="386">
        <v>324.07103048176157</v>
      </c>
      <c r="J220" s="386">
        <v>335.27850526673268</v>
      </c>
      <c r="K220" s="386">
        <v>358.39935221251693</v>
      </c>
      <c r="L220" s="386">
        <v>383.11461560639736</v>
      </c>
      <c r="M220" s="386">
        <v>409.53424660266865</v>
      </c>
      <c r="N220" s="386">
        <v>437.77577860074416</v>
      </c>
      <c r="O220" s="386">
        <v>467.96485011771153</v>
      </c>
      <c r="P220" s="386">
        <v>492.34403723645653</v>
      </c>
      <c r="Q220" s="386">
        <v>517.99328719094922</v>
      </c>
      <c r="R220" s="386">
        <v>544.97876541972096</v>
      </c>
      <c r="S220" s="386">
        <v>573.37008432875439</v>
      </c>
      <c r="T220" s="386">
        <v>603.24048286536549</v>
      </c>
      <c r="U220" s="386">
        <v>626.19246435206628</v>
      </c>
      <c r="V220" s="386">
        <v>650.01771855359482</v>
      </c>
      <c r="W220" s="386">
        <v>674.74947158748284</v>
      </c>
      <c r="X220" s="386">
        <v>700.42221375239069</v>
      </c>
      <c r="Y220" s="386">
        <v>727.07174762743523</v>
      </c>
      <c r="Z220" s="386">
        <v>747.90542688759444</v>
      </c>
      <c r="AA220" s="386">
        <v>769.33607913278786</v>
      </c>
      <c r="AB220" s="386">
        <v>791.38081016273566</v>
      </c>
      <c r="AC220" s="386">
        <v>814.05721593063492</v>
      </c>
      <c r="AD220" s="386">
        <v>837.38339658812777</v>
      </c>
      <c r="AE220" s="386">
        <v>865.11809532595635</v>
      </c>
      <c r="AF220" s="386">
        <v>893.77138585484772</v>
      </c>
      <c r="AG220" s="386">
        <v>923.37369254993507</v>
      </c>
      <c r="AH220" s="386">
        <v>953.95644746202584</v>
      </c>
      <c r="AI220" s="386">
        <v>985.55212369249477</v>
      </c>
      <c r="AJ220" s="386">
        <v>1011.8554145980396</v>
      </c>
      <c r="AK220" s="386">
        <v>1038.8607111061594</v>
      </c>
      <c r="AL220" s="386">
        <v>1066.5867489662255</v>
      </c>
      <c r="AM220" s="386">
        <v>1095.0527639639381</v>
      </c>
      <c r="AN220" s="386">
        <v>1124.2785052667402</v>
      </c>
      <c r="AO220" s="387">
        <v>1124.2785052667402</v>
      </c>
      <c r="AP220" s="387">
        <v>1124.2785052667402</v>
      </c>
      <c r="AQ220" s="387">
        <v>1124.2785052667402</v>
      </c>
      <c r="AR220" s="387">
        <v>1124.2785052667402</v>
      </c>
      <c r="AS220" s="387">
        <v>1124.2785052667402</v>
      </c>
      <c r="AT220" s="387">
        <v>1124.2785052667402</v>
      </c>
      <c r="AU220" s="387">
        <v>1124.2785052667402</v>
      </c>
      <c r="AV220" s="387">
        <v>1124.2785052667402</v>
      </c>
      <c r="AW220" s="387">
        <v>1124.2785052667402</v>
      </c>
      <c r="AX220" s="387">
        <v>1124.2785052667402</v>
      </c>
      <c r="AY220" s="387">
        <v>1124.2785052667402</v>
      </c>
      <c r="AZ220" s="387">
        <v>1124.2785052667402</v>
      </c>
      <c r="BA220" s="387">
        <v>1124.2785052667402</v>
      </c>
      <c r="BB220" s="387">
        <v>1124.2785052667402</v>
      </c>
      <c r="BC220" s="387">
        <v>1124.2785052667402</v>
      </c>
      <c r="BD220" s="387">
        <v>1124.2785052667402</v>
      </c>
      <c r="BE220" s="387">
        <v>1124.2785052667402</v>
      </c>
      <c r="BF220" s="387">
        <v>1124.2785052667402</v>
      </c>
      <c r="BG220" s="387">
        <v>1124.2785052667402</v>
      </c>
      <c r="BH220" s="387">
        <v>1124.2785052667402</v>
      </c>
      <c r="BI220" s="387">
        <v>1124.2785052667402</v>
      </c>
      <c r="BJ220" s="387">
        <v>1124.2785052667402</v>
      </c>
      <c r="BK220" s="387">
        <v>1124.2785052667402</v>
      </c>
      <c r="BL220" s="387">
        <v>1124.2785052667402</v>
      </c>
      <c r="BM220" s="387">
        <v>1124.2785052667402</v>
      </c>
      <c r="BN220" s="387">
        <v>1124.2785052667402</v>
      </c>
      <c r="BO220" s="387">
        <v>1124.2785052667402</v>
      </c>
      <c r="BP220" s="387">
        <v>1124.2785052667402</v>
      </c>
      <c r="CA220" s="386">
        <v>880</v>
      </c>
      <c r="CB220" s="386">
        <v>908.5775551536168</v>
      </c>
      <c r="CC220" s="386">
        <v>938.08315196468595</v>
      </c>
      <c r="CD220" s="386">
        <v>968.54692811690131</v>
      </c>
      <c r="CE220" s="386">
        <v>1000</v>
      </c>
      <c r="CF220" s="386">
        <v>1066.8807272173192</v>
      </c>
      <c r="CG220" s="386">
        <v>1138.2344861077556</v>
      </c>
      <c r="CH220" s="386">
        <v>1214.3604362824738</v>
      </c>
      <c r="CI220" s="386">
        <v>1295.5777453649864</v>
      </c>
      <c r="CJ220" s="386">
        <v>1382.2269271415721</v>
      </c>
      <c r="CK220" s="386">
        <v>1453.4194918626135</v>
      </c>
      <c r="CL220" s="386">
        <v>1528.2788794273115</v>
      </c>
      <c r="CM220" s="386">
        <v>1606.9939521110937</v>
      </c>
      <c r="CN220" s="386">
        <v>1689.763299672989</v>
      </c>
      <c r="CO220" s="386">
        <v>1776.7957403764735</v>
      </c>
      <c r="CP220" s="386">
        <v>1842.4054358166782</v>
      </c>
      <c r="CQ220" s="386">
        <v>1910.4378251197375</v>
      </c>
      <c r="CR220" s="386">
        <v>1980.9823683191682</v>
      </c>
      <c r="CS220" s="386">
        <v>2054.1318288363896</v>
      </c>
      <c r="CT220" s="386">
        <v>2129.982395461132</v>
      </c>
      <c r="CU220" s="386">
        <v>2189.4886092067059</v>
      </c>
      <c r="CV220" s="386">
        <v>2250.6572730654257</v>
      </c>
      <c r="CW220" s="386">
        <v>2313.5348316050899</v>
      </c>
      <c r="CX220" s="386">
        <v>2378.1690269349147</v>
      </c>
      <c r="CY220" s="386">
        <v>2444.6089349554932</v>
      </c>
      <c r="CZ220" s="386">
        <v>2523.8260261692362</v>
      </c>
      <c r="DA220" s="386">
        <v>2605.6101322746599</v>
      </c>
      <c r="DB220" s="386">
        <v>2690.0444369049064</v>
      </c>
      <c r="DC220" s="386">
        <v>2777.2148192430523</v>
      </c>
      <c r="DD220" s="386">
        <v>2867.2099413708966</v>
      </c>
      <c r="DE220" s="386">
        <v>2942.3058261992323</v>
      </c>
      <c r="DF220" s="386">
        <v>3019.3685680186732</v>
      </c>
      <c r="DG220" s="386">
        <v>3098.4496813220876</v>
      </c>
      <c r="DH220" s="386">
        <v>3179.6020298326075</v>
      </c>
      <c r="DI220" s="386">
        <v>3262.879861841689</v>
      </c>
      <c r="DJ220" s="387">
        <v>3262.879861841689</v>
      </c>
      <c r="DK220" s="387">
        <v>3262.879861841689</v>
      </c>
      <c r="DL220" s="387">
        <v>3262.879861841689</v>
      </c>
      <c r="DM220" s="387">
        <v>3262.879861841689</v>
      </c>
      <c r="DN220" s="387">
        <v>3262.879861841689</v>
      </c>
      <c r="DO220" s="387">
        <v>3262.879861841689</v>
      </c>
      <c r="DP220" s="387">
        <v>3262.879861841689</v>
      </c>
      <c r="DQ220" s="387">
        <v>3262.879861841689</v>
      </c>
      <c r="DR220" s="387">
        <v>3262.879861841689</v>
      </c>
      <c r="DS220" s="387">
        <v>3262.879861841689</v>
      </c>
      <c r="DT220" s="387">
        <v>3262.879861841689</v>
      </c>
      <c r="DU220" s="387">
        <v>3262.879861841689</v>
      </c>
      <c r="DV220" s="387">
        <v>3262.879861841689</v>
      </c>
      <c r="DW220" s="387">
        <v>3262.879861841689</v>
      </c>
      <c r="DX220" s="387">
        <v>3262.879861841689</v>
      </c>
      <c r="DY220" s="387">
        <v>3262.879861841689</v>
      </c>
      <c r="DZ220" s="387">
        <v>3262.879861841689</v>
      </c>
      <c r="EA220" s="387">
        <v>3262.879861841689</v>
      </c>
      <c r="EB220" s="387">
        <v>3262.879861841689</v>
      </c>
      <c r="EC220" s="387">
        <v>3262.879861841689</v>
      </c>
      <c r="ED220" s="387">
        <v>3262.879861841689</v>
      </c>
      <c r="EE220" s="387">
        <v>3262.879861841689</v>
      </c>
      <c r="EF220" s="387">
        <v>3262.879861841689</v>
      </c>
      <c r="EG220" s="387">
        <v>3262.879861841689</v>
      </c>
      <c r="EH220" s="387">
        <v>3262.879861841689</v>
      </c>
      <c r="EI220" s="387">
        <v>3262.879861841689</v>
      </c>
      <c r="EJ220" s="387">
        <v>3262.879861841689</v>
      </c>
      <c r="EK220" s="387">
        <v>3262.879861841689</v>
      </c>
      <c r="EY220" s="386">
        <v>3076</v>
      </c>
      <c r="EZ220" s="386">
        <v>3118</v>
      </c>
      <c r="FA220" s="386">
        <v>3160</v>
      </c>
      <c r="FB220" s="386">
        <v>3202</v>
      </c>
      <c r="FC220" s="386">
        <v>3243.2</v>
      </c>
      <c r="FD220" s="386">
        <v>3287</v>
      </c>
      <c r="FE220" s="386">
        <v>3330</v>
      </c>
      <c r="FF220" s="386">
        <v>3373</v>
      </c>
      <c r="FG220" s="386">
        <v>3416</v>
      </c>
      <c r="FH220" s="386">
        <v>3459</v>
      </c>
      <c r="FI220" s="386">
        <v>3503.8</v>
      </c>
      <c r="FJ220" s="386">
        <v>3547</v>
      </c>
      <c r="FK220" s="386">
        <v>3590</v>
      </c>
      <c r="FL220" s="386">
        <v>3633</v>
      </c>
      <c r="FM220" s="386">
        <v>3676</v>
      </c>
      <c r="FN220" s="386">
        <v>3719</v>
      </c>
      <c r="FO220" s="386">
        <v>3762</v>
      </c>
      <c r="FP220" s="386">
        <v>3805</v>
      </c>
      <c r="FQ220" s="386">
        <v>3848</v>
      </c>
      <c r="FR220" s="386">
        <v>3891</v>
      </c>
      <c r="FS220" s="386">
        <v>3934</v>
      </c>
      <c r="FT220" s="386">
        <v>3977</v>
      </c>
      <c r="FU220" s="386">
        <v>4020</v>
      </c>
      <c r="FV220" s="386">
        <v>4063</v>
      </c>
      <c r="FW220" s="386">
        <v>4106</v>
      </c>
      <c r="FX220" s="386">
        <v>4149</v>
      </c>
      <c r="FY220" s="386">
        <v>4192</v>
      </c>
      <c r="FZ220" s="386">
        <v>4235</v>
      </c>
      <c r="GA220" s="386">
        <v>4278</v>
      </c>
      <c r="GB220" s="386">
        <v>4321</v>
      </c>
      <c r="GC220" s="386">
        <v>4365.8999999999996</v>
      </c>
      <c r="GD220" s="387">
        <v>4365.8999999999996</v>
      </c>
      <c r="GE220" s="387">
        <v>4365.8999999999996</v>
      </c>
      <c r="GF220" s="387">
        <v>4365.8999999999996</v>
      </c>
      <c r="GG220" s="387">
        <v>4365.8999999999996</v>
      </c>
      <c r="GH220" s="387">
        <v>4365.8999999999996</v>
      </c>
      <c r="GI220" s="387">
        <v>4365.8999999999996</v>
      </c>
      <c r="GJ220" s="387">
        <v>4365.8999999999996</v>
      </c>
      <c r="GK220" s="387">
        <v>4365.8999999999996</v>
      </c>
      <c r="GL220" s="387">
        <v>4365.8999999999996</v>
      </c>
      <c r="GM220" s="387">
        <v>4365.8999999999996</v>
      </c>
      <c r="GN220" s="387">
        <v>4365.8999999999996</v>
      </c>
      <c r="GO220" s="387">
        <v>4365.8999999999996</v>
      </c>
      <c r="GP220" s="387">
        <v>4365.8999999999996</v>
      </c>
      <c r="GQ220" s="387">
        <v>4365.8999999999996</v>
      </c>
      <c r="GR220" s="387">
        <v>4365.8999999999996</v>
      </c>
      <c r="GS220" s="387">
        <v>4365.8999999999996</v>
      </c>
      <c r="GT220" s="387">
        <v>4365.8999999999996</v>
      </c>
      <c r="GU220" s="387">
        <v>4365.8999999999996</v>
      </c>
      <c r="GV220" s="387">
        <v>4365.8999999999996</v>
      </c>
      <c r="GW220" s="387">
        <v>4365.8999999999996</v>
      </c>
      <c r="GX220" s="387">
        <v>4365.8999999999996</v>
      </c>
      <c r="GY220" s="387">
        <v>4365.8999999999996</v>
      </c>
      <c r="GZ220" s="387">
        <v>4365.8999999999996</v>
      </c>
      <c r="HA220" s="387">
        <v>4365.8999999999996</v>
      </c>
      <c r="HB220" s="387">
        <v>4365.8999999999996</v>
      </c>
      <c r="HC220" s="387">
        <v>4365.8999999999996</v>
      </c>
      <c r="HD220" s="387">
        <v>4365.8999999999996</v>
      </c>
      <c r="HE220" s="387">
        <v>4365.8999999999996</v>
      </c>
      <c r="HS220" s="394">
        <v>3.0070383491359465</v>
      </c>
      <c r="HT220" s="394">
        <v>3.0009088005040798</v>
      </c>
      <c r="HU220" s="394">
        <v>2.9947917463475302</v>
      </c>
      <c r="HV220" s="394">
        <v>2.9886871611975518</v>
      </c>
      <c r="HW220" s="394">
        <v>2.9825950196373143</v>
      </c>
      <c r="HX220" s="394">
        <v>2.9767931237350571</v>
      </c>
      <c r="HY220" s="394">
        <v>2.9710025139765226</v>
      </c>
      <c r="HZ220" s="394">
        <v>2.9652231684073294</v>
      </c>
      <c r="IA220" s="394">
        <v>2.9594550651158023</v>
      </c>
      <c r="IB220" s="394">
        <v>2.9536981822328916</v>
      </c>
      <c r="IC220" s="394">
        <v>2.9520404065837895</v>
      </c>
      <c r="ID220" s="394">
        <v>2.9503835613683118</v>
      </c>
      <c r="IE220" s="394">
        <v>2.9487276460642478</v>
      </c>
      <c r="IF220" s="394">
        <v>2.9470726601496806</v>
      </c>
      <c r="IG220" s="394">
        <v>2.9454186031029828</v>
      </c>
      <c r="IH220" s="394">
        <v>2.9422350805882846</v>
      </c>
      <c r="II220" s="394">
        <v>2.9390549989480315</v>
      </c>
      <c r="IJ220" s="394">
        <v>2.9358783544631932</v>
      </c>
      <c r="IK220" s="394">
        <v>2.932705143418759</v>
      </c>
      <c r="IL220" s="394">
        <v>2.9295353621037323</v>
      </c>
      <c r="IM220" s="394">
        <v>2.9274939457496041</v>
      </c>
      <c r="IN220" s="394">
        <v>2.9254539519353036</v>
      </c>
      <c r="IO220" s="394">
        <v>2.9234153796695499</v>
      </c>
      <c r="IP220" s="394">
        <v>2.9213782279617511</v>
      </c>
      <c r="IQ220" s="394">
        <v>2.9193424958220056</v>
      </c>
      <c r="IR220" s="394">
        <v>2.9173196582118854</v>
      </c>
      <c r="IS220" s="394">
        <v>2.9152982222434027</v>
      </c>
      <c r="IT220" s="394">
        <v>2.9132781869453486</v>
      </c>
      <c r="IU220" s="394">
        <v>2.9112595513471855</v>
      </c>
      <c r="IV220" s="394">
        <v>2.9092423144790502</v>
      </c>
      <c r="IW220" s="394">
        <v>2.9078322690678746</v>
      </c>
      <c r="IX220" s="394">
        <v>2.9064229070745258</v>
      </c>
      <c r="IY220" s="394">
        <v>2.9050142281677673</v>
      </c>
      <c r="IZ220" s="394">
        <v>2.9036062320165215</v>
      </c>
      <c r="JA220" s="394">
        <v>2.9021989182898733</v>
      </c>
      <c r="JB220" s="394">
        <v>2.9021989182898733</v>
      </c>
      <c r="JC220" s="394">
        <v>2.9021989182898733</v>
      </c>
      <c r="JD220" s="394">
        <v>2.9021989182898733</v>
      </c>
      <c r="JE220" s="394">
        <v>2.9021989182898733</v>
      </c>
      <c r="JF220" s="394">
        <v>2.9021989182898733</v>
      </c>
      <c r="JG220" s="394">
        <v>2.9021989182898733</v>
      </c>
      <c r="JH220" s="394">
        <v>2.9021989182898733</v>
      </c>
      <c r="JI220" s="394">
        <v>2.9021989182898733</v>
      </c>
      <c r="JJ220" s="394">
        <v>2.9021989182898733</v>
      </c>
      <c r="JK220" s="394">
        <v>2.9021989182898733</v>
      </c>
      <c r="JL220" s="394">
        <v>2.9021989182898733</v>
      </c>
      <c r="JM220" s="394">
        <v>2.9021989182898733</v>
      </c>
      <c r="JN220" s="394">
        <v>2.9021989182898733</v>
      </c>
      <c r="JO220" s="394">
        <v>2.9021989182898733</v>
      </c>
      <c r="JP220" s="394">
        <v>2.9021989182898733</v>
      </c>
      <c r="JQ220" s="394">
        <v>2.9021989182898733</v>
      </c>
      <c r="JR220" s="394">
        <v>2.9021989182898733</v>
      </c>
      <c r="JS220" s="394">
        <v>2.9021989182898733</v>
      </c>
      <c r="JT220" s="394">
        <v>2.9021989182898733</v>
      </c>
      <c r="JU220" s="394">
        <v>2.9021989182898733</v>
      </c>
      <c r="JV220" s="394">
        <v>2.9021989182898733</v>
      </c>
      <c r="JW220" s="394">
        <v>2.9021989182898733</v>
      </c>
      <c r="JX220" s="394">
        <v>2.9021989182898733</v>
      </c>
      <c r="JY220" s="394">
        <v>2.9021989182898733</v>
      </c>
      <c r="JZ220" s="394">
        <v>2.9021989182898733</v>
      </c>
      <c r="KA220" s="394">
        <v>2.9021989182898733</v>
      </c>
      <c r="KB220" s="394">
        <v>2.9021989182898733</v>
      </c>
      <c r="KC220" s="394">
        <v>2.9021989182898733</v>
      </c>
    </row>
    <row r="221" spans="1:289" x14ac:dyDescent="0.25">
      <c r="A221" s="383">
        <v>212</v>
      </c>
      <c r="B221" s="384" t="s">
        <v>859</v>
      </c>
      <c r="C221" s="385" t="s">
        <v>142</v>
      </c>
      <c r="D221" s="385" t="s">
        <v>142</v>
      </c>
      <c r="E221" s="129">
        <v>2052</v>
      </c>
      <c r="F221" s="386">
        <v>1608.6837</v>
      </c>
      <c r="G221" s="386">
        <v>1619.7377204133006</v>
      </c>
      <c r="H221" s="386">
        <v>1630.8676981868316</v>
      </c>
      <c r="I221" s="386">
        <v>1642.0741552592503</v>
      </c>
      <c r="J221" s="386">
        <v>1653.3576171556997</v>
      </c>
      <c r="K221" s="386">
        <v>1656.3698543790724</v>
      </c>
      <c r="L221" s="386">
        <v>1659.387579570079</v>
      </c>
      <c r="M221" s="386">
        <v>1662.4108027271975</v>
      </c>
      <c r="N221" s="386">
        <v>1665.4395338671227</v>
      </c>
      <c r="O221" s="386">
        <v>1668.4737830247986</v>
      </c>
      <c r="P221" s="386">
        <v>1671.5446875180885</v>
      </c>
      <c r="Q221" s="386">
        <v>1674.6212441555733</v>
      </c>
      <c r="R221" s="386">
        <v>1677.7034633402902</v>
      </c>
      <c r="S221" s="386">
        <v>1680.7913554944237</v>
      </c>
      <c r="T221" s="386">
        <v>1683.8849310593414</v>
      </c>
      <c r="U221" s="386">
        <v>1686.6969950029393</v>
      </c>
      <c r="V221" s="386">
        <v>1689.5137550534248</v>
      </c>
      <c r="W221" s="386">
        <v>1692.3352190532298</v>
      </c>
      <c r="X221" s="386">
        <v>1695.1613948578831</v>
      </c>
      <c r="Y221" s="386">
        <v>1697.992290336033</v>
      </c>
      <c r="Z221" s="386">
        <v>1700.4983122441502</v>
      </c>
      <c r="AA221" s="386">
        <v>1703.0080327237154</v>
      </c>
      <c r="AB221" s="386">
        <v>1705.5214572333525</v>
      </c>
      <c r="AC221" s="386">
        <v>1708.0385912397414</v>
      </c>
      <c r="AD221" s="386">
        <v>1710.5594402176309</v>
      </c>
      <c r="AE221" s="386">
        <v>1713.9315067866246</v>
      </c>
      <c r="AF221" s="386">
        <v>1717.3102207907662</v>
      </c>
      <c r="AG221" s="386">
        <v>1720.6955953343031</v>
      </c>
      <c r="AH221" s="386">
        <v>1724.0876435473153</v>
      </c>
      <c r="AI221" s="386">
        <v>1727.4863785857658</v>
      </c>
      <c r="AJ221" s="386">
        <v>1730.6490248649266</v>
      </c>
      <c r="AK221" s="386">
        <v>1733.8174612513849</v>
      </c>
      <c r="AL221" s="386">
        <v>1736.9916983455494</v>
      </c>
      <c r="AM221" s="386">
        <v>1740.1717467672354</v>
      </c>
      <c r="AN221" s="386">
        <v>1743.3576171557006</v>
      </c>
      <c r="AO221" s="387">
        <v>1743.3576171557006</v>
      </c>
      <c r="AP221" s="387">
        <v>1743.3576171557006</v>
      </c>
      <c r="AQ221" s="387">
        <v>1743.3576171557006</v>
      </c>
      <c r="AR221" s="387">
        <v>1743.3576171557006</v>
      </c>
      <c r="AS221" s="387">
        <v>1743.3576171557006</v>
      </c>
      <c r="AT221" s="387">
        <v>1743.3576171557006</v>
      </c>
      <c r="AU221" s="387">
        <v>1743.3576171557006</v>
      </c>
      <c r="AV221" s="387">
        <v>1743.3576171557006</v>
      </c>
      <c r="AW221" s="387">
        <v>1743.3576171557006</v>
      </c>
      <c r="AX221" s="387">
        <v>1743.3576171557006</v>
      </c>
      <c r="AY221" s="387">
        <v>1743.3576171557006</v>
      </c>
      <c r="AZ221" s="387">
        <v>1743.3576171557006</v>
      </c>
      <c r="BA221" s="387">
        <v>1743.3576171557006</v>
      </c>
      <c r="BB221" s="387">
        <v>1743.3576171557006</v>
      </c>
      <c r="BC221" s="387">
        <v>1743.3576171557006</v>
      </c>
      <c r="BD221" s="387">
        <v>1743.3576171557006</v>
      </c>
      <c r="BE221" s="387">
        <v>1743.3576171557006</v>
      </c>
      <c r="BF221" s="387">
        <v>1743.3576171557006</v>
      </c>
      <c r="BG221" s="387">
        <v>1743.3576171557006</v>
      </c>
      <c r="BH221" s="387">
        <v>1743.3576171557006</v>
      </c>
      <c r="BI221" s="387">
        <v>1743.3576171557006</v>
      </c>
      <c r="BJ221" s="387">
        <v>1743.3576171557006</v>
      </c>
      <c r="BK221" s="387">
        <v>1743.3576171557006</v>
      </c>
      <c r="BL221" s="387">
        <v>1743.3576171557006</v>
      </c>
      <c r="BM221" s="387">
        <v>1743.3576171557006</v>
      </c>
      <c r="BN221" s="387">
        <v>1743.3576171557006</v>
      </c>
      <c r="BO221" s="387">
        <v>1743.3576171557006</v>
      </c>
      <c r="BP221" s="387">
        <v>1743.3576171557006</v>
      </c>
      <c r="CA221" s="386">
        <v>5130</v>
      </c>
      <c r="CB221" s="386">
        <v>5164.6474101588456</v>
      </c>
      <c r="CC221" s="386">
        <v>5199.5288248071092</v>
      </c>
      <c r="CD221" s="386">
        <v>5234.6458243832949</v>
      </c>
      <c r="CE221" s="386">
        <v>5270</v>
      </c>
      <c r="CF221" s="386">
        <v>5286.3123774400392</v>
      </c>
      <c r="CG221" s="386">
        <v>5302.6752470352485</v>
      </c>
      <c r="CH221" s="386">
        <v>5319.0887650753984</v>
      </c>
      <c r="CI221" s="386">
        <v>5335.5530883340289</v>
      </c>
      <c r="CJ221" s="386">
        <v>5352.0683740699424</v>
      </c>
      <c r="CK221" s="386">
        <v>5368.691544985697</v>
      </c>
      <c r="CL221" s="386">
        <v>5385.3663463725106</v>
      </c>
      <c r="CM221" s="386">
        <v>5402.0929385912177</v>
      </c>
      <c r="CN221" s="386">
        <v>5418.871482500721</v>
      </c>
      <c r="CO221" s="386">
        <v>5435.7021394595431</v>
      </c>
      <c r="CP221" s="386">
        <v>5444.6320832228294</v>
      </c>
      <c r="CQ221" s="386">
        <v>5453.5766973807713</v>
      </c>
      <c r="CR221" s="386">
        <v>5462.5360060343583</v>
      </c>
      <c r="CS221" s="386">
        <v>5471.5100333241726</v>
      </c>
      <c r="CT221" s="386">
        <v>5480.4988034304552</v>
      </c>
      <c r="CU221" s="386">
        <v>5488.4568319526607</v>
      </c>
      <c r="CV221" s="386">
        <v>5496.4264160321673</v>
      </c>
      <c r="CW221" s="386">
        <v>5504.40757244837</v>
      </c>
      <c r="CX221" s="386">
        <v>5512.4003180050286</v>
      </c>
      <c r="CY221" s="386">
        <v>5520.4046695303005</v>
      </c>
      <c r="CZ221" s="386">
        <v>5531.1130423748718</v>
      </c>
      <c r="DA221" s="386">
        <v>5541.8421871113324</v>
      </c>
      <c r="DB221" s="386">
        <v>5552.5921440325901</v>
      </c>
      <c r="DC221" s="386">
        <v>5563.3629535097143</v>
      </c>
      <c r="DD221" s="386">
        <v>5574.1546559920826</v>
      </c>
      <c r="DE221" s="386">
        <v>5584.1979407031431</v>
      </c>
      <c r="DF221" s="386">
        <v>5594.2593209953302</v>
      </c>
      <c r="DG221" s="386">
        <v>5604.3388294725237</v>
      </c>
      <c r="DH221" s="386">
        <v>5614.4364987973495</v>
      </c>
      <c r="DI221" s="386">
        <v>5624.5523616912833</v>
      </c>
      <c r="DJ221" s="387">
        <v>5624.5523616912833</v>
      </c>
      <c r="DK221" s="387">
        <v>5624.5523616912833</v>
      </c>
      <c r="DL221" s="387">
        <v>5624.5523616912833</v>
      </c>
      <c r="DM221" s="387">
        <v>5624.5523616912833</v>
      </c>
      <c r="DN221" s="387">
        <v>5624.5523616912833</v>
      </c>
      <c r="DO221" s="387">
        <v>5624.5523616912833</v>
      </c>
      <c r="DP221" s="387">
        <v>5624.5523616912833</v>
      </c>
      <c r="DQ221" s="387">
        <v>5624.5523616912833</v>
      </c>
      <c r="DR221" s="387">
        <v>5624.5523616912833</v>
      </c>
      <c r="DS221" s="387">
        <v>5624.5523616912833</v>
      </c>
      <c r="DT221" s="387">
        <v>5624.5523616912833</v>
      </c>
      <c r="DU221" s="387">
        <v>5624.5523616912833</v>
      </c>
      <c r="DV221" s="387">
        <v>5624.5523616912833</v>
      </c>
      <c r="DW221" s="387">
        <v>5624.5523616912833</v>
      </c>
      <c r="DX221" s="387">
        <v>5624.5523616912833</v>
      </c>
      <c r="DY221" s="387">
        <v>5624.5523616912833</v>
      </c>
      <c r="DZ221" s="387">
        <v>5624.5523616912833</v>
      </c>
      <c r="EA221" s="387">
        <v>5624.5523616912833</v>
      </c>
      <c r="EB221" s="387">
        <v>5624.5523616912833</v>
      </c>
      <c r="EC221" s="387">
        <v>5624.5523616912833</v>
      </c>
      <c r="ED221" s="387">
        <v>5624.5523616912833</v>
      </c>
      <c r="EE221" s="387">
        <v>5624.5523616912833</v>
      </c>
      <c r="EF221" s="387">
        <v>5624.5523616912833</v>
      </c>
      <c r="EG221" s="387">
        <v>5624.5523616912833</v>
      </c>
      <c r="EH221" s="387">
        <v>5624.5523616912833</v>
      </c>
      <c r="EI221" s="387">
        <v>5624.5523616912833</v>
      </c>
      <c r="EJ221" s="387">
        <v>5624.5523616912833</v>
      </c>
      <c r="EK221" s="387">
        <v>5624.5523616912833</v>
      </c>
      <c r="EY221" s="386">
        <v>393</v>
      </c>
      <c r="EZ221" s="386">
        <v>396</v>
      </c>
      <c r="FA221" s="386">
        <v>399</v>
      </c>
      <c r="FB221" s="386">
        <v>402</v>
      </c>
      <c r="FC221" s="386">
        <v>403.3</v>
      </c>
      <c r="FD221" s="386">
        <v>408</v>
      </c>
      <c r="FE221" s="386">
        <v>413</v>
      </c>
      <c r="FF221" s="386">
        <v>418</v>
      </c>
      <c r="FG221" s="386">
        <v>423</v>
      </c>
      <c r="FH221" s="386">
        <v>428</v>
      </c>
      <c r="FI221" s="386">
        <v>432.3</v>
      </c>
      <c r="FJ221" s="386">
        <v>436</v>
      </c>
      <c r="FK221" s="386">
        <v>440</v>
      </c>
      <c r="FL221" s="386">
        <v>444</v>
      </c>
      <c r="FM221" s="386">
        <v>448</v>
      </c>
      <c r="FN221" s="386">
        <v>452</v>
      </c>
      <c r="FO221" s="386">
        <v>456</v>
      </c>
      <c r="FP221" s="386">
        <v>460</v>
      </c>
      <c r="FQ221" s="386">
        <v>464</v>
      </c>
      <c r="FR221" s="386">
        <v>468</v>
      </c>
      <c r="FS221" s="386">
        <v>472</v>
      </c>
      <c r="FT221" s="386">
        <v>476</v>
      </c>
      <c r="FU221" s="386">
        <v>480</v>
      </c>
      <c r="FV221" s="386">
        <v>484</v>
      </c>
      <c r="FW221" s="386">
        <v>488</v>
      </c>
      <c r="FX221" s="386">
        <v>492</v>
      </c>
      <c r="FY221" s="386">
        <v>496</v>
      </c>
      <c r="FZ221" s="386">
        <v>500</v>
      </c>
      <c r="GA221" s="386">
        <v>504</v>
      </c>
      <c r="GB221" s="386">
        <v>508</v>
      </c>
      <c r="GC221" s="386">
        <v>506.1</v>
      </c>
      <c r="GD221" s="387">
        <v>506.1</v>
      </c>
      <c r="GE221" s="387">
        <v>506.1</v>
      </c>
      <c r="GF221" s="387">
        <v>506.1</v>
      </c>
      <c r="GG221" s="387">
        <v>506.1</v>
      </c>
      <c r="GH221" s="387">
        <v>506.1</v>
      </c>
      <c r="GI221" s="387">
        <v>506.1</v>
      </c>
      <c r="GJ221" s="387">
        <v>506.1</v>
      </c>
      <c r="GK221" s="387">
        <v>506.1</v>
      </c>
      <c r="GL221" s="387">
        <v>506.1</v>
      </c>
      <c r="GM221" s="387">
        <v>506.1</v>
      </c>
      <c r="GN221" s="387">
        <v>506.1</v>
      </c>
      <c r="GO221" s="387">
        <v>506.1</v>
      </c>
      <c r="GP221" s="387">
        <v>506.1</v>
      </c>
      <c r="GQ221" s="387">
        <v>506.1</v>
      </c>
      <c r="GR221" s="387">
        <v>506.1</v>
      </c>
      <c r="GS221" s="387">
        <v>506.1</v>
      </c>
      <c r="GT221" s="387">
        <v>506.1</v>
      </c>
      <c r="GU221" s="387">
        <v>506.1</v>
      </c>
      <c r="GV221" s="387">
        <v>506.1</v>
      </c>
      <c r="GW221" s="387">
        <v>506.1</v>
      </c>
      <c r="GX221" s="387">
        <v>506.1</v>
      </c>
      <c r="GY221" s="387">
        <v>506.1</v>
      </c>
      <c r="GZ221" s="387">
        <v>506.1</v>
      </c>
      <c r="HA221" s="387">
        <v>506.1</v>
      </c>
      <c r="HB221" s="387">
        <v>506.1</v>
      </c>
      <c r="HC221" s="387">
        <v>506.1</v>
      </c>
      <c r="HD221" s="387">
        <v>506.1</v>
      </c>
      <c r="HE221" s="387">
        <v>506.1</v>
      </c>
      <c r="HS221" s="394">
        <v>3.1889426119006488</v>
      </c>
      <c r="HT221" s="394">
        <v>3.1885701895248864</v>
      </c>
      <c r="HU221" s="394">
        <v>3.1881978106426714</v>
      </c>
      <c r="HV221" s="394">
        <v>3.1878254752489239</v>
      </c>
      <c r="HW221" s="394">
        <v>3.1874531833385653</v>
      </c>
      <c r="HX221" s="394">
        <v>3.1915048221049234</v>
      </c>
      <c r="HY221" s="394">
        <v>3.1955616109945137</v>
      </c>
      <c r="HZ221" s="394">
        <v>3.199623556553767</v>
      </c>
      <c r="IA221" s="394">
        <v>3.2036906653374344</v>
      </c>
      <c r="IB221" s="394">
        <v>3.2077629439085973</v>
      </c>
      <c r="IC221" s="394">
        <v>3.2118145479898215</v>
      </c>
      <c r="ID221" s="394">
        <v>3.2158712694989595</v>
      </c>
      <c r="IE221" s="394">
        <v>3.219933114899642</v>
      </c>
      <c r="IF221" s="394">
        <v>3.2240000906636617</v>
      </c>
      <c r="IG221" s="394">
        <v>3.2280722032709877</v>
      </c>
      <c r="IH221" s="394">
        <v>3.2279846939629731</v>
      </c>
      <c r="II221" s="394">
        <v>3.227897187027235</v>
      </c>
      <c r="IJ221" s="394">
        <v>3.2278096824637097</v>
      </c>
      <c r="IK221" s="394">
        <v>3.2277221802723313</v>
      </c>
      <c r="IL221" s="394">
        <v>3.2276346804530327</v>
      </c>
      <c r="IM221" s="394">
        <v>3.2275579413598687</v>
      </c>
      <c r="IN221" s="394">
        <v>3.2274812040912262</v>
      </c>
      <c r="IO221" s="394">
        <v>3.2274044686470615</v>
      </c>
      <c r="IP221" s="394">
        <v>3.2273277350273313</v>
      </c>
      <c r="IQ221" s="394">
        <v>3.2272510032319897</v>
      </c>
      <c r="IR221" s="394">
        <v>3.2271494050219744</v>
      </c>
      <c r="IS221" s="394">
        <v>3.2270478100104083</v>
      </c>
      <c r="IT221" s="394">
        <v>3.2269462181971891</v>
      </c>
      <c r="IU221" s="394">
        <v>3.2268446295822173</v>
      </c>
      <c r="IV221" s="394">
        <v>3.2267430441653917</v>
      </c>
      <c r="IW221" s="394">
        <v>3.2266495750858426</v>
      </c>
      <c r="IX221" s="394">
        <v>3.2265561087138126</v>
      </c>
      <c r="IY221" s="394">
        <v>3.2264626450492231</v>
      </c>
      <c r="IZ221" s="394">
        <v>3.2263691840919964</v>
      </c>
      <c r="JA221" s="394">
        <v>3.2262757258420551</v>
      </c>
      <c r="JB221" s="394">
        <v>3.2262757258420551</v>
      </c>
      <c r="JC221" s="394">
        <v>3.2262757258420551</v>
      </c>
      <c r="JD221" s="394">
        <v>3.2262757258420551</v>
      </c>
      <c r="JE221" s="394">
        <v>3.2262757258420551</v>
      </c>
      <c r="JF221" s="394">
        <v>3.2262757258420551</v>
      </c>
      <c r="JG221" s="394">
        <v>3.2262757258420551</v>
      </c>
      <c r="JH221" s="394">
        <v>3.2262757258420551</v>
      </c>
      <c r="JI221" s="394">
        <v>3.2262757258420551</v>
      </c>
      <c r="JJ221" s="394">
        <v>3.2262757258420551</v>
      </c>
      <c r="JK221" s="394">
        <v>3.2262757258420551</v>
      </c>
      <c r="JL221" s="394">
        <v>3.2262757258420551</v>
      </c>
      <c r="JM221" s="394">
        <v>3.2262757258420551</v>
      </c>
      <c r="JN221" s="394">
        <v>3.2262757258420551</v>
      </c>
      <c r="JO221" s="394">
        <v>3.2262757258420551</v>
      </c>
      <c r="JP221" s="394">
        <v>3.2262757258420551</v>
      </c>
      <c r="JQ221" s="394">
        <v>3.2262757258420551</v>
      </c>
      <c r="JR221" s="394">
        <v>3.2262757258420551</v>
      </c>
      <c r="JS221" s="394">
        <v>3.2262757258420551</v>
      </c>
      <c r="JT221" s="394">
        <v>3.2262757258420551</v>
      </c>
      <c r="JU221" s="394">
        <v>3.2262757258420551</v>
      </c>
      <c r="JV221" s="394">
        <v>3.2262757258420551</v>
      </c>
      <c r="JW221" s="394">
        <v>3.2262757258420551</v>
      </c>
      <c r="JX221" s="394">
        <v>3.2262757258420551</v>
      </c>
      <c r="JY221" s="394">
        <v>3.2262757258420551</v>
      </c>
      <c r="JZ221" s="394">
        <v>3.2262757258420551</v>
      </c>
      <c r="KA221" s="394">
        <v>3.2262757258420551</v>
      </c>
      <c r="KB221" s="394">
        <v>3.2262757258420551</v>
      </c>
      <c r="KC221" s="394">
        <v>3.2262757258420551</v>
      </c>
    </row>
    <row r="222" spans="1:289" x14ac:dyDescent="0.25">
      <c r="A222" s="383">
        <v>213</v>
      </c>
      <c r="B222" s="384" t="s">
        <v>859</v>
      </c>
      <c r="C222" s="385" t="s">
        <v>142</v>
      </c>
      <c r="D222" s="385" t="s">
        <v>142</v>
      </c>
      <c r="E222" s="129">
        <v>2052</v>
      </c>
      <c r="F222" s="386">
        <v>354.19408999999996</v>
      </c>
      <c r="G222" s="386">
        <v>363.11307453910922</v>
      </c>
      <c r="H222" s="386">
        <v>372.25664861106151</v>
      </c>
      <c r="I222" s="386">
        <v>381.63046761956809</v>
      </c>
      <c r="J222" s="386">
        <v>391.24032937743078</v>
      </c>
      <c r="K222" s="386">
        <v>404.4195735588267</v>
      </c>
      <c r="L222" s="386">
        <v>418.04277114724806</v>
      </c>
      <c r="M222" s="386">
        <v>432.12487706916079</v>
      </c>
      <c r="N222" s="386">
        <v>446.68135001971928</v>
      </c>
      <c r="O222" s="386">
        <v>461.72816943261876</v>
      </c>
      <c r="P222" s="386">
        <v>475.2814703827687</v>
      </c>
      <c r="Q222" s="386">
        <v>489.2326070700604</v>
      </c>
      <c r="R222" s="386">
        <v>503.59325733403489</v>
      </c>
      <c r="S222" s="386">
        <v>518.37544179876363</v>
      </c>
      <c r="T222" s="386">
        <v>533.59153393474685</v>
      </c>
      <c r="U222" s="386">
        <v>546.14366793169404</v>
      </c>
      <c r="V222" s="386">
        <v>558.9910766057252</v>
      </c>
      <c r="W222" s="386">
        <v>572.14070595781106</v>
      </c>
      <c r="X222" s="386">
        <v>585.59966538569563</v>
      </c>
      <c r="Y222" s="386">
        <v>599.37523152761946</v>
      </c>
      <c r="Z222" s="386">
        <v>610.66236019595954</v>
      </c>
      <c r="AA222" s="386">
        <v>622.1620423147499</v>
      </c>
      <c r="AB222" s="386">
        <v>633.87828058216348</v>
      </c>
      <c r="AC222" s="386">
        <v>645.81515307314385</v>
      </c>
      <c r="AD222" s="386">
        <v>657.97681465886183</v>
      </c>
      <c r="AE222" s="386">
        <v>673.00499091808047</v>
      </c>
      <c r="AF222" s="386">
        <v>688.37641039901541</v>
      </c>
      <c r="AG222" s="386">
        <v>704.0989127694495</v>
      </c>
      <c r="AH222" s="386">
        <v>720.18051675500874</v>
      </c>
      <c r="AI222" s="386">
        <v>736.62942422883941</v>
      </c>
      <c r="AJ222" s="386">
        <v>750.7961228657831</v>
      </c>
      <c r="AK222" s="386">
        <v>765.23527240363956</v>
      </c>
      <c r="AL222" s="386">
        <v>779.95211255953052</v>
      </c>
      <c r="AM222" s="386">
        <v>794.95198381969055</v>
      </c>
      <c r="AN222" s="386">
        <v>810.24032937743664</v>
      </c>
      <c r="AO222" s="387">
        <v>810.24032937743664</v>
      </c>
      <c r="AP222" s="387">
        <v>810.24032937743664</v>
      </c>
      <c r="AQ222" s="387">
        <v>810.24032937743664</v>
      </c>
      <c r="AR222" s="387">
        <v>810.24032937743664</v>
      </c>
      <c r="AS222" s="387">
        <v>810.24032937743664</v>
      </c>
      <c r="AT222" s="387">
        <v>810.24032937743664</v>
      </c>
      <c r="AU222" s="387">
        <v>810.24032937743664</v>
      </c>
      <c r="AV222" s="387">
        <v>810.24032937743664</v>
      </c>
      <c r="AW222" s="387">
        <v>810.24032937743664</v>
      </c>
      <c r="AX222" s="387">
        <v>810.24032937743664</v>
      </c>
      <c r="AY222" s="387">
        <v>810.24032937743664</v>
      </c>
      <c r="AZ222" s="387">
        <v>810.24032937743664</v>
      </c>
      <c r="BA222" s="387">
        <v>810.24032937743664</v>
      </c>
      <c r="BB222" s="387">
        <v>810.24032937743664</v>
      </c>
      <c r="BC222" s="387">
        <v>810.24032937743664</v>
      </c>
      <c r="BD222" s="387">
        <v>810.24032937743664</v>
      </c>
      <c r="BE222" s="387">
        <v>810.24032937743664</v>
      </c>
      <c r="BF222" s="387">
        <v>810.24032937743664</v>
      </c>
      <c r="BG222" s="387">
        <v>810.24032937743664</v>
      </c>
      <c r="BH222" s="387">
        <v>810.24032937743664</v>
      </c>
      <c r="BI222" s="387">
        <v>810.24032937743664</v>
      </c>
      <c r="BJ222" s="387">
        <v>810.24032937743664</v>
      </c>
      <c r="BK222" s="387">
        <v>810.24032937743664</v>
      </c>
      <c r="BL222" s="387">
        <v>810.24032937743664</v>
      </c>
      <c r="BM222" s="387">
        <v>810.24032937743664</v>
      </c>
      <c r="BN222" s="387">
        <v>810.24032937743664</v>
      </c>
      <c r="BO222" s="387">
        <v>810.24032937743664</v>
      </c>
      <c r="BP222" s="387">
        <v>810.24032937743664</v>
      </c>
      <c r="CA222" s="386">
        <v>990</v>
      </c>
      <c r="CB222" s="386">
        <v>1014.105225198519</v>
      </c>
      <c r="CC222" s="386">
        <v>1038.7973815908472</v>
      </c>
      <c r="CD222" s="386">
        <v>1064.0907601957756</v>
      </c>
      <c r="CE222" s="386">
        <v>1090</v>
      </c>
      <c r="CF222" s="386">
        <v>1126.6925161132201</v>
      </c>
      <c r="CG222" s="386">
        <v>1164.6202072160906</v>
      </c>
      <c r="CH222" s="386">
        <v>1203.8246528299055</v>
      </c>
      <c r="CI222" s="386">
        <v>1244.3488321615139</v>
      </c>
      <c r="CJ222" s="386">
        <v>1286.2371712207369</v>
      </c>
      <c r="CK222" s="386">
        <v>1324.5463336888536</v>
      </c>
      <c r="CL222" s="386">
        <v>1363.9964925158422</v>
      </c>
      <c r="CM222" s="386">
        <v>1404.6216310259804</v>
      </c>
      <c r="CN222" s="386">
        <v>1446.456744699562</v>
      </c>
      <c r="CO222" s="386">
        <v>1489.5378713188527</v>
      </c>
      <c r="CP222" s="386">
        <v>1523.7200769028532</v>
      </c>
      <c r="CQ222" s="386">
        <v>1558.6867024073438</v>
      </c>
      <c r="CR222" s="386">
        <v>1594.4557488536495</v>
      </c>
      <c r="CS222" s="386">
        <v>1631.0456303540441</v>
      </c>
      <c r="CT222" s="386">
        <v>1668.4751835914415</v>
      </c>
      <c r="CU222" s="386">
        <v>1699.241047166144</v>
      </c>
      <c r="CV222" s="386">
        <v>1730.574218166696</v>
      </c>
      <c r="CW222" s="386">
        <v>1762.485157463622</v>
      </c>
      <c r="CX222" s="386">
        <v>1794.9845188207651</v>
      </c>
      <c r="CY222" s="386">
        <v>1828.0831524521443</v>
      </c>
      <c r="CZ222" s="386">
        <v>1869.0867025473856</v>
      </c>
      <c r="DA222" s="386">
        <v>1911.0099543083622</v>
      </c>
      <c r="DB222" s="386">
        <v>1953.8735364648303</v>
      </c>
      <c r="DC222" s="386">
        <v>1997.6985404449483</v>
      </c>
      <c r="DD222" s="386">
        <v>2042.5065307535128</v>
      </c>
      <c r="DE222" s="386">
        <v>2081.1791473840372</v>
      </c>
      <c r="DF222" s="386">
        <v>2120.5839875127649</v>
      </c>
      <c r="DG222" s="386">
        <v>2160.7349149869874</v>
      </c>
      <c r="DH222" s="386">
        <v>2201.6460561507092</v>
      </c>
      <c r="DI222" s="386">
        <v>2243.3318048147348</v>
      </c>
      <c r="DJ222" s="387">
        <v>2243.3318048147348</v>
      </c>
      <c r="DK222" s="387">
        <v>2243.3318048147348</v>
      </c>
      <c r="DL222" s="387">
        <v>2243.3318048147348</v>
      </c>
      <c r="DM222" s="387">
        <v>2243.3318048147348</v>
      </c>
      <c r="DN222" s="387">
        <v>2243.3318048147348</v>
      </c>
      <c r="DO222" s="387">
        <v>2243.3318048147348</v>
      </c>
      <c r="DP222" s="387">
        <v>2243.3318048147348</v>
      </c>
      <c r="DQ222" s="387">
        <v>2243.3318048147348</v>
      </c>
      <c r="DR222" s="387">
        <v>2243.3318048147348</v>
      </c>
      <c r="DS222" s="387">
        <v>2243.3318048147348</v>
      </c>
      <c r="DT222" s="387">
        <v>2243.3318048147348</v>
      </c>
      <c r="DU222" s="387">
        <v>2243.3318048147348</v>
      </c>
      <c r="DV222" s="387">
        <v>2243.3318048147348</v>
      </c>
      <c r="DW222" s="387">
        <v>2243.3318048147348</v>
      </c>
      <c r="DX222" s="387">
        <v>2243.3318048147348</v>
      </c>
      <c r="DY222" s="387">
        <v>2243.3318048147348</v>
      </c>
      <c r="DZ222" s="387">
        <v>2243.3318048147348</v>
      </c>
      <c r="EA222" s="387">
        <v>2243.3318048147348</v>
      </c>
      <c r="EB222" s="387">
        <v>2243.3318048147348</v>
      </c>
      <c r="EC222" s="387">
        <v>2243.3318048147348</v>
      </c>
      <c r="ED222" s="387">
        <v>2243.3318048147348</v>
      </c>
      <c r="EE222" s="387">
        <v>2243.3318048147348</v>
      </c>
      <c r="EF222" s="387">
        <v>2243.3318048147348</v>
      </c>
      <c r="EG222" s="387">
        <v>2243.3318048147348</v>
      </c>
      <c r="EH222" s="387">
        <v>2243.3318048147348</v>
      </c>
      <c r="EI222" s="387">
        <v>2243.3318048147348</v>
      </c>
      <c r="EJ222" s="387">
        <v>2243.3318048147348</v>
      </c>
      <c r="EK222" s="387">
        <v>2243.3318048147348</v>
      </c>
      <c r="EY222" s="386">
        <v>3516</v>
      </c>
      <c r="EZ222" s="386">
        <v>3530</v>
      </c>
      <c r="FA222" s="386">
        <v>3544</v>
      </c>
      <c r="FB222" s="386">
        <v>3558</v>
      </c>
      <c r="FC222" s="386">
        <v>3571.8</v>
      </c>
      <c r="FD222" s="386">
        <v>3618</v>
      </c>
      <c r="FE222" s="386">
        <v>3665</v>
      </c>
      <c r="FF222" s="386">
        <v>3712</v>
      </c>
      <c r="FG222" s="386">
        <v>3759</v>
      </c>
      <c r="FH222" s="386">
        <v>3806</v>
      </c>
      <c r="FI222" s="386">
        <v>3851.8999999999996</v>
      </c>
      <c r="FJ222" s="386">
        <v>3875</v>
      </c>
      <c r="FK222" s="386">
        <v>3898</v>
      </c>
      <c r="FL222" s="386">
        <v>3921</v>
      </c>
      <c r="FM222" s="386">
        <v>3944</v>
      </c>
      <c r="FN222" s="386">
        <v>3967</v>
      </c>
      <c r="FO222" s="386">
        <v>3990</v>
      </c>
      <c r="FP222" s="386">
        <v>4013</v>
      </c>
      <c r="FQ222" s="386">
        <v>4036</v>
      </c>
      <c r="FR222" s="386">
        <v>4059</v>
      </c>
      <c r="FS222" s="386">
        <v>4082</v>
      </c>
      <c r="FT222" s="386">
        <v>4105</v>
      </c>
      <c r="FU222" s="386">
        <v>4128</v>
      </c>
      <c r="FV222" s="386">
        <v>4151</v>
      </c>
      <c r="FW222" s="386">
        <v>4174</v>
      </c>
      <c r="FX222" s="386">
        <v>4197</v>
      </c>
      <c r="FY222" s="386">
        <v>4220</v>
      </c>
      <c r="FZ222" s="386">
        <v>4243</v>
      </c>
      <c r="GA222" s="386">
        <v>4266</v>
      </c>
      <c r="GB222" s="386">
        <v>4289</v>
      </c>
      <c r="GC222" s="386">
        <v>4319.2999999999993</v>
      </c>
      <c r="GD222" s="387">
        <v>4319.2999999999993</v>
      </c>
      <c r="GE222" s="387">
        <v>4319.2999999999993</v>
      </c>
      <c r="GF222" s="387">
        <v>4319.2999999999993</v>
      </c>
      <c r="GG222" s="387">
        <v>4319.2999999999993</v>
      </c>
      <c r="GH222" s="387">
        <v>4319.2999999999993</v>
      </c>
      <c r="GI222" s="387">
        <v>4319.2999999999993</v>
      </c>
      <c r="GJ222" s="387">
        <v>4319.2999999999993</v>
      </c>
      <c r="GK222" s="387">
        <v>4319.2999999999993</v>
      </c>
      <c r="GL222" s="387">
        <v>4319.2999999999993</v>
      </c>
      <c r="GM222" s="387">
        <v>4319.2999999999993</v>
      </c>
      <c r="GN222" s="387">
        <v>4319.2999999999993</v>
      </c>
      <c r="GO222" s="387">
        <v>4319.2999999999993</v>
      </c>
      <c r="GP222" s="387">
        <v>4319.2999999999993</v>
      </c>
      <c r="GQ222" s="387">
        <v>4319.2999999999993</v>
      </c>
      <c r="GR222" s="387">
        <v>4319.2999999999993</v>
      </c>
      <c r="GS222" s="387">
        <v>4319.2999999999993</v>
      </c>
      <c r="GT222" s="387">
        <v>4319.2999999999993</v>
      </c>
      <c r="GU222" s="387">
        <v>4319.2999999999993</v>
      </c>
      <c r="GV222" s="387">
        <v>4319.2999999999993</v>
      </c>
      <c r="GW222" s="387">
        <v>4319.2999999999993</v>
      </c>
      <c r="GX222" s="387">
        <v>4319.2999999999993</v>
      </c>
      <c r="GY222" s="387">
        <v>4319.2999999999993</v>
      </c>
      <c r="GZ222" s="387">
        <v>4319.2999999999993</v>
      </c>
      <c r="HA222" s="387">
        <v>4319.2999999999993</v>
      </c>
      <c r="HB222" s="387">
        <v>4319.2999999999993</v>
      </c>
      <c r="HC222" s="387">
        <v>4319.2999999999993</v>
      </c>
      <c r="HD222" s="387">
        <v>4319.2999999999993</v>
      </c>
      <c r="HE222" s="387">
        <v>4319.2999999999993</v>
      </c>
      <c r="HS222" s="394">
        <v>2.7950776931371162</v>
      </c>
      <c r="HT222" s="394">
        <v>2.7928083462312632</v>
      </c>
      <c r="HU222" s="394">
        <v>2.7905408418271018</v>
      </c>
      <c r="HV222" s="394">
        <v>2.7882751784286901</v>
      </c>
      <c r="HW222" s="394">
        <v>2.7860113545412992</v>
      </c>
      <c r="HX222" s="394">
        <v>2.7859495182157197</v>
      </c>
      <c r="HY222" s="394">
        <v>2.7858876832626156</v>
      </c>
      <c r="HZ222" s="394">
        <v>2.7858258496819559</v>
      </c>
      <c r="IA222" s="394">
        <v>2.7857640174737104</v>
      </c>
      <c r="IB222" s="394">
        <v>2.785702186637848</v>
      </c>
      <c r="IC222" s="394">
        <v>2.7868671855061549</v>
      </c>
      <c r="ID222" s="394">
        <v>2.788032671584606</v>
      </c>
      <c r="IE222" s="394">
        <v>2.7891986450769548</v>
      </c>
      <c r="IF222" s="394">
        <v>2.7903651061870423</v>
      </c>
      <c r="IG222" s="394">
        <v>2.7915320551187923</v>
      </c>
      <c r="IH222" s="394">
        <v>2.7899619942008083</v>
      </c>
      <c r="II222" s="394">
        <v>2.7883928163431788</v>
      </c>
      <c r="IJ222" s="394">
        <v>2.7868245210492377</v>
      </c>
      <c r="IK222" s="394">
        <v>2.7852571078225985</v>
      </c>
      <c r="IL222" s="394">
        <v>2.7836905761671558</v>
      </c>
      <c r="IM222" s="394">
        <v>2.7826195913251688</v>
      </c>
      <c r="IN222" s="394">
        <v>2.7815490185291694</v>
      </c>
      <c r="IO222" s="394">
        <v>2.7804788576206283</v>
      </c>
      <c r="IP222" s="394">
        <v>2.7794091084410781</v>
      </c>
      <c r="IQ222" s="394">
        <v>2.7783397708321105</v>
      </c>
      <c r="IR222" s="394">
        <v>2.7772256190814706</v>
      </c>
      <c r="IS222" s="394">
        <v>2.776111914120722</v>
      </c>
      <c r="IT222" s="394">
        <v>2.7749986557706952</v>
      </c>
      <c r="IU222" s="394">
        <v>2.7738858438522938</v>
      </c>
      <c r="IV222" s="394">
        <v>2.772773478186493</v>
      </c>
      <c r="IW222" s="394">
        <v>2.7719630989038571</v>
      </c>
      <c r="IX222" s="394">
        <v>2.7711529564651562</v>
      </c>
      <c r="IY222" s="394">
        <v>2.7703430508011699</v>
      </c>
      <c r="IZ222" s="394">
        <v>2.7695333818426979</v>
      </c>
      <c r="JA222" s="394">
        <v>2.7687239495205587</v>
      </c>
      <c r="JB222" s="394">
        <v>2.7687239495205587</v>
      </c>
      <c r="JC222" s="394">
        <v>2.7687239495205587</v>
      </c>
      <c r="JD222" s="394">
        <v>2.7687239495205587</v>
      </c>
      <c r="JE222" s="394">
        <v>2.7687239495205587</v>
      </c>
      <c r="JF222" s="394">
        <v>2.7687239495205587</v>
      </c>
      <c r="JG222" s="394">
        <v>2.7687239495205587</v>
      </c>
      <c r="JH222" s="394">
        <v>2.7687239495205587</v>
      </c>
      <c r="JI222" s="394">
        <v>2.7687239495205587</v>
      </c>
      <c r="JJ222" s="394">
        <v>2.7687239495205587</v>
      </c>
      <c r="JK222" s="394">
        <v>2.7687239495205587</v>
      </c>
      <c r="JL222" s="394">
        <v>2.7687239495205587</v>
      </c>
      <c r="JM222" s="394">
        <v>2.7687239495205587</v>
      </c>
      <c r="JN222" s="394">
        <v>2.7687239495205587</v>
      </c>
      <c r="JO222" s="394">
        <v>2.7687239495205587</v>
      </c>
      <c r="JP222" s="394">
        <v>2.7687239495205587</v>
      </c>
      <c r="JQ222" s="394">
        <v>2.7687239495205587</v>
      </c>
      <c r="JR222" s="394">
        <v>2.7687239495205587</v>
      </c>
      <c r="JS222" s="394">
        <v>2.7687239495205587</v>
      </c>
      <c r="JT222" s="394">
        <v>2.7687239495205587</v>
      </c>
      <c r="JU222" s="394">
        <v>2.7687239495205587</v>
      </c>
      <c r="JV222" s="394">
        <v>2.7687239495205587</v>
      </c>
      <c r="JW222" s="394">
        <v>2.7687239495205587</v>
      </c>
      <c r="JX222" s="394">
        <v>2.7687239495205587</v>
      </c>
      <c r="JY222" s="394">
        <v>2.7687239495205587</v>
      </c>
      <c r="JZ222" s="394">
        <v>2.7687239495205587</v>
      </c>
      <c r="KA222" s="394">
        <v>2.7687239495205587</v>
      </c>
      <c r="KB222" s="394">
        <v>2.7687239495205587</v>
      </c>
      <c r="KC222" s="394">
        <v>2.7687239495205587</v>
      </c>
    </row>
    <row r="223" spans="1:289" x14ac:dyDescent="0.25">
      <c r="A223" s="397">
        <v>214</v>
      </c>
      <c r="B223" s="398" t="s">
        <v>858</v>
      </c>
      <c r="C223" s="385" t="s">
        <v>142</v>
      </c>
      <c r="D223" s="385" t="s">
        <v>142</v>
      </c>
      <c r="E223" s="129">
        <v>2052</v>
      </c>
      <c r="F223" s="386">
        <v>1271.7456999999999</v>
      </c>
      <c r="G223" s="386">
        <v>1272.5487646757226</v>
      </c>
      <c r="H223" s="386">
        <v>1273.3523364598032</v>
      </c>
      <c r="I223" s="386">
        <v>1274.1564156724633</v>
      </c>
      <c r="J223" s="386">
        <v>1274.9610026341265</v>
      </c>
      <c r="K223" s="386">
        <v>1277.3871339251066</v>
      </c>
      <c r="L223" s="386">
        <v>1279.8178819165416</v>
      </c>
      <c r="M223" s="386">
        <v>1282.25325539358</v>
      </c>
      <c r="N223" s="386">
        <v>1284.6932631580873</v>
      </c>
      <c r="O223" s="386">
        <v>1287.1379140286783</v>
      </c>
      <c r="P223" s="386">
        <v>1289.6112971493542</v>
      </c>
      <c r="Q223" s="386">
        <v>1292.0894331593629</v>
      </c>
      <c r="R223" s="386">
        <v>1294.5723311919267</v>
      </c>
      <c r="S223" s="386">
        <v>1297.0600003978177</v>
      </c>
      <c r="T223" s="386">
        <v>1299.5524499453934</v>
      </c>
      <c r="U223" s="386">
        <v>1301.8332722804407</v>
      </c>
      <c r="V223" s="386">
        <v>1304.1180976478583</v>
      </c>
      <c r="W223" s="386">
        <v>1306.4069330733</v>
      </c>
      <c r="X223" s="386">
        <v>1308.6997855947504</v>
      </c>
      <c r="Y223" s="386">
        <v>1310.9966622625461</v>
      </c>
      <c r="Z223" s="386">
        <v>1313.0382735424243</v>
      </c>
      <c r="AA223" s="386">
        <v>1315.0830642175963</v>
      </c>
      <c r="AB223" s="386">
        <v>1317.131039239325</v>
      </c>
      <c r="AC223" s="386">
        <v>1319.1822035665841</v>
      </c>
      <c r="AD223" s="386">
        <v>1321.2365621660704</v>
      </c>
      <c r="AE223" s="386">
        <v>1323.9835796307107</v>
      </c>
      <c r="AF223" s="386">
        <v>1326.7363084911503</v>
      </c>
      <c r="AG223" s="386">
        <v>1329.4947606221017</v>
      </c>
      <c r="AH223" s="386">
        <v>1332.2589479229657</v>
      </c>
      <c r="AI223" s="386">
        <v>1335.0288823178839</v>
      </c>
      <c r="AJ223" s="386">
        <v>1337.6053425954526</v>
      </c>
      <c r="AK223" s="386">
        <v>1340.1867751606248</v>
      </c>
      <c r="AL223" s="386">
        <v>1342.773189609374</v>
      </c>
      <c r="AM223" s="386">
        <v>1345.3645955561922</v>
      </c>
      <c r="AN223" s="386">
        <v>1347.9610026341272</v>
      </c>
      <c r="AO223" s="387">
        <v>1347.9610026341272</v>
      </c>
      <c r="AP223" s="387">
        <v>1347.9610026341272</v>
      </c>
      <c r="AQ223" s="387">
        <v>1347.9610026341272</v>
      </c>
      <c r="AR223" s="387">
        <v>1347.9610026341272</v>
      </c>
      <c r="AS223" s="387">
        <v>1347.9610026341272</v>
      </c>
      <c r="AT223" s="387">
        <v>1347.9610026341272</v>
      </c>
      <c r="AU223" s="387">
        <v>1347.9610026341272</v>
      </c>
      <c r="AV223" s="387">
        <v>1347.9610026341272</v>
      </c>
      <c r="AW223" s="387">
        <v>1347.9610026341272</v>
      </c>
      <c r="AX223" s="387">
        <v>1347.9610026341272</v>
      </c>
      <c r="AY223" s="387">
        <v>1347.9610026341272</v>
      </c>
      <c r="AZ223" s="387">
        <v>1347.9610026341272</v>
      </c>
      <c r="BA223" s="387">
        <v>1347.9610026341272</v>
      </c>
      <c r="BB223" s="387">
        <v>1347.9610026341272</v>
      </c>
      <c r="BC223" s="387">
        <v>1347.9610026341272</v>
      </c>
      <c r="BD223" s="387">
        <v>1347.9610026341272</v>
      </c>
      <c r="BE223" s="387">
        <v>1347.9610026341272</v>
      </c>
      <c r="BF223" s="387">
        <v>1347.9610026341272</v>
      </c>
      <c r="BG223" s="387">
        <v>1347.9610026341272</v>
      </c>
      <c r="BH223" s="387">
        <v>1347.9610026341272</v>
      </c>
      <c r="BI223" s="387">
        <v>1347.9610026341272</v>
      </c>
      <c r="BJ223" s="387">
        <v>1347.9610026341272</v>
      </c>
      <c r="BK223" s="387">
        <v>1347.9610026341272</v>
      </c>
      <c r="BL223" s="387">
        <v>1347.9610026341272</v>
      </c>
      <c r="BM223" s="387">
        <v>1347.9610026341272</v>
      </c>
      <c r="BN223" s="387">
        <v>1347.9610026341272</v>
      </c>
      <c r="BO223" s="387">
        <v>1347.9610026341272</v>
      </c>
      <c r="BP223" s="387">
        <v>1347.9610026341272</v>
      </c>
      <c r="CA223" s="386">
        <v>4009.9999999999995</v>
      </c>
      <c r="CB223" s="386">
        <v>4012.4976654898851</v>
      </c>
      <c r="CC223" s="386">
        <v>4014.9968866737609</v>
      </c>
      <c r="CD223" s="386">
        <v>4017.4976645206048</v>
      </c>
      <c r="CE223" s="386">
        <v>4020</v>
      </c>
      <c r="CF223" s="386">
        <v>4032.805413845309</v>
      </c>
      <c r="CG223" s="386">
        <v>4045.6516183930435</v>
      </c>
      <c r="CH223" s="386">
        <v>4058.5387435789808</v>
      </c>
      <c r="CI223" s="386">
        <v>4071.4669197527992</v>
      </c>
      <c r="CJ223" s="386">
        <v>4084.4362776793946</v>
      </c>
      <c r="CK223" s="386">
        <v>4097.490121261324</v>
      </c>
      <c r="CL223" s="386">
        <v>4110.5856848801641</v>
      </c>
      <c r="CM223" s="386">
        <v>4123.7231018730008</v>
      </c>
      <c r="CN223" s="386">
        <v>4136.9025060030672</v>
      </c>
      <c r="CO223" s="386">
        <v>4150.1240314611041</v>
      </c>
      <c r="CP223" s="386">
        <v>4157.3121556639953</v>
      </c>
      <c r="CQ223" s="386">
        <v>4164.5127298874559</v>
      </c>
      <c r="CR223" s="386">
        <v>4171.7257756952486</v>
      </c>
      <c r="CS223" s="386">
        <v>4178.9513146884874</v>
      </c>
      <c r="CT223" s="386">
        <v>4186.1893685056975</v>
      </c>
      <c r="CU223" s="386">
        <v>4192.6235716545243</v>
      </c>
      <c r="CV223" s="386">
        <v>4199.0676642198387</v>
      </c>
      <c r="CW223" s="386">
        <v>4205.5216614017445</v>
      </c>
      <c r="CX223" s="386">
        <v>4211.9855784237088</v>
      </c>
      <c r="CY223" s="386">
        <v>4218.4594305325945</v>
      </c>
      <c r="CZ223" s="386">
        <v>4227.1168574547437</v>
      </c>
      <c r="DA223" s="386">
        <v>4235.7920517732955</v>
      </c>
      <c r="DB223" s="386">
        <v>4244.4850499517843</v>
      </c>
      <c r="DC223" s="386">
        <v>4253.1958885285758</v>
      </c>
      <c r="DD223" s="386">
        <v>4261.9246041170218</v>
      </c>
      <c r="DE223" s="386">
        <v>4270.0444722474549</v>
      </c>
      <c r="DF223" s="386">
        <v>4278.1798104447189</v>
      </c>
      <c r="DG223" s="386">
        <v>4286.3306481825648</v>
      </c>
      <c r="DH223" s="386">
        <v>4294.4970149908968</v>
      </c>
      <c r="DI223" s="386">
        <v>4302.6789404558813</v>
      </c>
      <c r="DJ223" s="387">
        <v>4302.6789404558813</v>
      </c>
      <c r="DK223" s="387">
        <v>4302.6789404558813</v>
      </c>
      <c r="DL223" s="387">
        <v>4302.6789404558813</v>
      </c>
      <c r="DM223" s="387">
        <v>4302.6789404558813</v>
      </c>
      <c r="DN223" s="387">
        <v>4302.6789404558813</v>
      </c>
      <c r="DO223" s="387">
        <v>4302.6789404558813</v>
      </c>
      <c r="DP223" s="387">
        <v>4302.6789404558813</v>
      </c>
      <c r="DQ223" s="387">
        <v>4302.6789404558813</v>
      </c>
      <c r="DR223" s="387">
        <v>4302.6789404558813</v>
      </c>
      <c r="DS223" s="387">
        <v>4302.6789404558813</v>
      </c>
      <c r="DT223" s="387">
        <v>4302.6789404558813</v>
      </c>
      <c r="DU223" s="387">
        <v>4302.6789404558813</v>
      </c>
      <c r="DV223" s="387">
        <v>4302.6789404558813</v>
      </c>
      <c r="DW223" s="387">
        <v>4302.6789404558813</v>
      </c>
      <c r="DX223" s="387">
        <v>4302.6789404558813</v>
      </c>
      <c r="DY223" s="387">
        <v>4302.6789404558813</v>
      </c>
      <c r="DZ223" s="387">
        <v>4302.6789404558813</v>
      </c>
      <c r="EA223" s="387">
        <v>4302.6789404558813</v>
      </c>
      <c r="EB223" s="387">
        <v>4302.6789404558813</v>
      </c>
      <c r="EC223" s="387">
        <v>4302.6789404558813</v>
      </c>
      <c r="ED223" s="387">
        <v>4302.6789404558813</v>
      </c>
      <c r="EE223" s="387">
        <v>4302.6789404558813</v>
      </c>
      <c r="EF223" s="387">
        <v>4302.6789404558813</v>
      </c>
      <c r="EG223" s="387">
        <v>4302.6789404558813</v>
      </c>
      <c r="EH223" s="387">
        <v>4302.6789404558813</v>
      </c>
      <c r="EI223" s="387">
        <v>4302.6789404558813</v>
      </c>
      <c r="EJ223" s="387">
        <v>4302.6789404558813</v>
      </c>
      <c r="EK223" s="387">
        <v>4302.6789404558813</v>
      </c>
      <c r="EY223" s="386">
        <v>431</v>
      </c>
      <c r="EZ223" s="386">
        <v>434</v>
      </c>
      <c r="FA223" s="386">
        <v>437</v>
      </c>
      <c r="FB223" s="386">
        <v>440</v>
      </c>
      <c r="FC223" s="386">
        <v>442.5</v>
      </c>
      <c r="FD223" s="386">
        <v>450</v>
      </c>
      <c r="FE223" s="386">
        <v>457</v>
      </c>
      <c r="FF223" s="386">
        <v>464</v>
      </c>
      <c r="FG223" s="386">
        <v>471</v>
      </c>
      <c r="FH223" s="386">
        <v>478</v>
      </c>
      <c r="FI223" s="386">
        <v>484.79999999999995</v>
      </c>
      <c r="FJ223" s="386">
        <v>490</v>
      </c>
      <c r="FK223" s="386">
        <v>495</v>
      </c>
      <c r="FL223" s="386">
        <v>500</v>
      </c>
      <c r="FM223" s="386">
        <v>505</v>
      </c>
      <c r="FN223" s="386">
        <v>510</v>
      </c>
      <c r="FO223" s="386">
        <v>515</v>
      </c>
      <c r="FP223" s="386">
        <v>520</v>
      </c>
      <c r="FQ223" s="386">
        <v>525</v>
      </c>
      <c r="FR223" s="386">
        <v>530</v>
      </c>
      <c r="FS223" s="386">
        <v>535</v>
      </c>
      <c r="FT223" s="386">
        <v>540</v>
      </c>
      <c r="FU223" s="386">
        <v>545</v>
      </c>
      <c r="FV223" s="386">
        <v>550</v>
      </c>
      <c r="FW223" s="386">
        <v>555</v>
      </c>
      <c r="FX223" s="386">
        <v>560</v>
      </c>
      <c r="FY223" s="386">
        <v>565</v>
      </c>
      <c r="FZ223" s="386">
        <v>570</v>
      </c>
      <c r="GA223" s="386">
        <v>575</v>
      </c>
      <c r="GB223" s="386">
        <v>580</v>
      </c>
      <c r="GC223" s="386">
        <v>581.1</v>
      </c>
      <c r="GD223" s="387">
        <v>581.1</v>
      </c>
      <c r="GE223" s="387">
        <v>581.1</v>
      </c>
      <c r="GF223" s="387">
        <v>581.1</v>
      </c>
      <c r="GG223" s="387">
        <v>581.1</v>
      </c>
      <c r="GH223" s="387">
        <v>581.1</v>
      </c>
      <c r="GI223" s="387">
        <v>581.1</v>
      </c>
      <c r="GJ223" s="387">
        <v>581.1</v>
      </c>
      <c r="GK223" s="387">
        <v>581.1</v>
      </c>
      <c r="GL223" s="387">
        <v>581.1</v>
      </c>
      <c r="GM223" s="387">
        <v>581.1</v>
      </c>
      <c r="GN223" s="387">
        <v>581.1</v>
      </c>
      <c r="GO223" s="387">
        <v>581.1</v>
      </c>
      <c r="GP223" s="387">
        <v>581.1</v>
      </c>
      <c r="GQ223" s="387">
        <v>581.1</v>
      </c>
      <c r="GR223" s="387">
        <v>581.1</v>
      </c>
      <c r="GS223" s="387">
        <v>581.1</v>
      </c>
      <c r="GT223" s="387">
        <v>581.1</v>
      </c>
      <c r="GU223" s="387">
        <v>581.1</v>
      </c>
      <c r="GV223" s="387">
        <v>581.1</v>
      </c>
      <c r="GW223" s="387">
        <v>581.1</v>
      </c>
      <c r="GX223" s="387">
        <v>581.1</v>
      </c>
      <c r="GY223" s="387">
        <v>581.1</v>
      </c>
      <c r="GZ223" s="387">
        <v>581.1</v>
      </c>
      <c r="HA223" s="387">
        <v>581.1</v>
      </c>
      <c r="HB223" s="387">
        <v>581.1</v>
      </c>
      <c r="HC223" s="387">
        <v>581.1</v>
      </c>
      <c r="HD223" s="387">
        <v>581.1</v>
      </c>
      <c r="HE223" s="387">
        <v>581.1</v>
      </c>
      <c r="HS223" s="394">
        <v>3.153146104602516</v>
      </c>
      <c r="HT223" s="394">
        <v>3.153118982055175</v>
      </c>
      <c r="HU223" s="394">
        <v>3.1530918597411355</v>
      </c>
      <c r="HV223" s="394">
        <v>3.1530647376603951</v>
      </c>
      <c r="HW223" s="394">
        <v>3.1530376158129543</v>
      </c>
      <c r="HX223" s="394">
        <v>3.1570737693697115</v>
      </c>
      <c r="HY223" s="394">
        <v>3.1611150895427675</v>
      </c>
      <c r="HZ223" s="394">
        <v>3.1651615829458248</v>
      </c>
      <c r="IA223" s="394">
        <v>3.1692132562010538</v>
      </c>
      <c r="IB223" s="394">
        <v>3.1732701159390992</v>
      </c>
      <c r="IC223" s="394">
        <v>3.1773063172745921</v>
      </c>
      <c r="ID223" s="394">
        <v>3.18134765240602</v>
      </c>
      <c r="IE223" s="394">
        <v>3.1853941278632494</v>
      </c>
      <c r="IF223" s="394">
        <v>3.1894457501844551</v>
      </c>
      <c r="IG223" s="394">
        <v>3.1935025259161263</v>
      </c>
      <c r="IH223" s="394">
        <v>3.1934290236579757</v>
      </c>
      <c r="II223" s="394">
        <v>3.1933555230915669</v>
      </c>
      <c r="IJ223" s="394">
        <v>3.1932820242168609</v>
      </c>
      <c r="IK223" s="394">
        <v>3.1932085270338186</v>
      </c>
      <c r="IL223" s="394">
        <v>3.193135031542401</v>
      </c>
      <c r="IM223" s="394">
        <v>3.1930703439004211</v>
      </c>
      <c r="IN223" s="394">
        <v>3.1930056575689068</v>
      </c>
      <c r="IO223" s="394">
        <v>3.1929409725478299</v>
      </c>
      <c r="IP223" s="394">
        <v>3.1928762888371653</v>
      </c>
      <c r="IQ223" s="394">
        <v>3.1928116064368819</v>
      </c>
      <c r="IR223" s="394">
        <v>3.1927260447095449</v>
      </c>
      <c r="IS223" s="394">
        <v>3.1926404852751111</v>
      </c>
      <c r="IT223" s="394">
        <v>3.1925549281335193</v>
      </c>
      <c r="IU223" s="394">
        <v>3.1924693732847089</v>
      </c>
      <c r="IV223" s="394">
        <v>3.192383820728617</v>
      </c>
      <c r="IW223" s="394">
        <v>3.1923051861933942</v>
      </c>
      <c r="IX223" s="394">
        <v>3.1922265535950896</v>
      </c>
      <c r="IY223" s="394">
        <v>3.1921479229336569</v>
      </c>
      <c r="IZ223" s="394">
        <v>3.1920692942090487</v>
      </c>
      <c r="JA223" s="394">
        <v>3.1919906674212175</v>
      </c>
      <c r="JB223" s="394">
        <v>3.1919906674212175</v>
      </c>
      <c r="JC223" s="394">
        <v>3.1919906674212175</v>
      </c>
      <c r="JD223" s="394">
        <v>3.1919906674212175</v>
      </c>
      <c r="JE223" s="394">
        <v>3.1919906674212175</v>
      </c>
      <c r="JF223" s="394">
        <v>3.1919906674212175</v>
      </c>
      <c r="JG223" s="394">
        <v>3.1919906674212175</v>
      </c>
      <c r="JH223" s="394">
        <v>3.1919906674212175</v>
      </c>
      <c r="JI223" s="394">
        <v>3.1919906674212175</v>
      </c>
      <c r="JJ223" s="394">
        <v>3.1919906674212175</v>
      </c>
      <c r="JK223" s="394">
        <v>3.1919906674212175</v>
      </c>
      <c r="JL223" s="394">
        <v>3.1919906674212175</v>
      </c>
      <c r="JM223" s="394">
        <v>3.1919906674212175</v>
      </c>
      <c r="JN223" s="394">
        <v>3.1919906674212175</v>
      </c>
      <c r="JO223" s="394">
        <v>3.1919906674212175</v>
      </c>
      <c r="JP223" s="394">
        <v>3.1919906674212175</v>
      </c>
      <c r="JQ223" s="394">
        <v>3.1919906674212175</v>
      </c>
      <c r="JR223" s="394">
        <v>3.1919906674212175</v>
      </c>
      <c r="JS223" s="394">
        <v>3.1919906674212175</v>
      </c>
      <c r="JT223" s="394">
        <v>3.1919906674212175</v>
      </c>
      <c r="JU223" s="394">
        <v>3.1919906674212175</v>
      </c>
      <c r="JV223" s="394">
        <v>3.1919906674212175</v>
      </c>
      <c r="JW223" s="394">
        <v>3.1919906674212175</v>
      </c>
      <c r="JX223" s="394">
        <v>3.1919906674212175</v>
      </c>
      <c r="JY223" s="394">
        <v>3.1919906674212175</v>
      </c>
      <c r="JZ223" s="394">
        <v>3.1919906674212175</v>
      </c>
      <c r="KA223" s="394">
        <v>3.1919906674212175</v>
      </c>
      <c r="KB223" s="394">
        <v>3.1919906674212175</v>
      </c>
      <c r="KC223" s="394">
        <v>3.1919906674212175</v>
      </c>
    </row>
    <row r="224" spans="1:289" x14ac:dyDescent="0.25">
      <c r="A224" s="397">
        <v>215</v>
      </c>
      <c r="B224" s="398" t="s">
        <v>859</v>
      </c>
      <c r="C224" s="385" t="s">
        <v>142</v>
      </c>
      <c r="D224" s="385" t="s">
        <v>142</v>
      </c>
      <c r="E224" s="129">
        <v>2052</v>
      </c>
      <c r="F224" s="386">
        <v>1158.2358299999999</v>
      </c>
      <c r="G224" s="386">
        <v>1171.6932785008187</v>
      </c>
      <c r="H224" s="386">
        <v>1185.3070880081455</v>
      </c>
      <c r="I224" s="386">
        <v>1199.0790752678777</v>
      </c>
      <c r="J224" s="386">
        <v>1213.0110781345363</v>
      </c>
      <c r="K224" s="386">
        <v>1221.7033698232531</v>
      </c>
      <c r="L224" s="386">
        <v>1230.4579494301624</v>
      </c>
      <c r="M224" s="386">
        <v>1239.275263303005</v>
      </c>
      <c r="N224" s="386">
        <v>1248.1557609879949</v>
      </c>
      <c r="O224" s="386">
        <v>1257.0998952527414</v>
      </c>
      <c r="P224" s="386">
        <v>1265.963845705018</v>
      </c>
      <c r="Q224" s="386">
        <v>1274.8902968526786</v>
      </c>
      <c r="R224" s="386">
        <v>1283.8796893950416</v>
      </c>
      <c r="S224" s="386">
        <v>1292.9324671388454</v>
      </c>
      <c r="T224" s="386">
        <v>1302.0490770201579</v>
      </c>
      <c r="U224" s="386">
        <v>1310.1918737638425</v>
      </c>
      <c r="V224" s="386">
        <v>1318.3855941938759</v>
      </c>
      <c r="W224" s="386">
        <v>1326.6305567784593</v>
      </c>
      <c r="X224" s="386">
        <v>1334.9270819774408</v>
      </c>
      <c r="Y224" s="386">
        <v>1343.2754922547706</v>
      </c>
      <c r="Z224" s="386">
        <v>1350.5503759443527</v>
      </c>
      <c r="AA224" s="386">
        <v>1357.8646587988881</v>
      </c>
      <c r="AB224" s="386">
        <v>1365.218554195561</v>
      </c>
      <c r="AC224" s="386">
        <v>1372.6122766671599</v>
      </c>
      <c r="AD224" s="386">
        <v>1380.0460419083347</v>
      </c>
      <c r="AE224" s="386">
        <v>1389.8122288631587</v>
      </c>
      <c r="AF224" s="386">
        <v>1399.6475283002769</v>
      </c>
      <c r="AG224" s="386">
        <v>1409.5524293087506</v>
      </c>
      <c r="AH224" s="386">
        <v>1419.5274244387826</v>
      </c>
      <c r="AI224" s="386">
        <v>1429.573009726211</v>
      </c>
      <c r="AJ224" s="386">
        <v>1438.7422442196528</v>
      </c>
      <c r="AK224" s="386">
        <v>1447.9702898830199</v>
      </c>
      <c r="AL224" s="386">
        <v>1457.2575239292314</v>
      </c>
      <c r="AM224" s="386">
        <v>1466.6043259906376</v>
      </c>
      <c r="AN224" s="386">
        <v>1476.0110781345388</v>
      </c>
      <c r="AO224" s="387">
        <v>1476.0110781345388</v>
      </c>
      <c r="AP224" s="387">
        <v>1476.0110781345388</v>
      </c>
      <c r="AQ224" s="387">
        <v>1476.0110781345388</v>
      </c>
      <c r="AR224" s="387">
        <v>1476.0110781345388</v>
      </c>
      <c r="AS224" s="387">
        <v>1476.0110781345388</v>
      </c>
      <c r="AT224" s="387">
        <v>1476.0110781345388</v>
      </c>
      <c r="AU224" s="387">
        <v>1476.0110781345388</v>
      </c>
      <c r="AV224" s="387">
        <v>1476.0110781345388</v>
      </c>
      <c r="AW224" s="387">
        <v>1476.0110781345388</v>
      </c>
      <c r="AX224" s="387">
        <v>1476.0110781345388</v>
      </c>
      <c r="AY224" s="387">
        <v>1476.0110781345388</v>
      </c>
      <c r="AZ224" s="387">
        <v>1476.0110781345388</v>
      </c>
      <c r="BA224" s="387">
        <v>1476.0110781345388</v>
      </c>
      <c r="BB224" s="387">
        <v>1476.0110781345388</v>
      </c>
      <c r="BC224" s="387">
        <v>1476.0110781345388</v>
      </c>
      <c r="BD224" s="387">
        <v>1476.0110781345388</v>
      </c>
      <c r="BE224" s="387">
        <v>1476.0110781345388</v>
      </c>
      <c r="BF224" s="387">
        <v>1476.0110781345388</v>
      </c>
      <c r="BG224" s="387">
        <v>1476.0110781345388</v>
      </c>
      <c r="BH224" s="387">
        <v>1476.0110781345388</v>
      </c>
      <c r="BI224" s="387">
        <v>1476.0110781345388</v>
      </c>
      <c r="BJ224" s="387">
        <v>1476.0110781345388</v>
      </c>
      <c r="BK224" s="387">
        <v>1476.0110781345388</v>
      </c>
      <c r="BL224" s="387">
        <v>1476.0110781345388</v>
      </c>
      <c r="BM224" s="387">
        <v>1476.0110781345388</v>
      </c>
      <c r="BN224" s="387">
        <v>1476.0110781345388</v>
      </c>
      <c r="BO224" s="387">
        <v>1476.0110781345388</v>
      </c>
      <c r="BP224" s="387">
        <v>1476.0110781345388</v>
      </c>
      <c r="CA224" s="386">
        <v>3390</v>
      </c>
      <c r="CB224" s="386">
        <v>3429.3109161596294</v>
      </c>
      <c r="CC224" s="386">
        <v>3469.0776872246602</v>
      </c>
      <c r="CD224" s="386">
        <v>3509.3055993526041</v>
      </c>
      <c r="CE224" s="386">
        <v>3550</v>
      </c>
      <c r="CF224" s="386">
        <v>3573.771883293864</v>
      </c>
      <c r="CG224" s="386">
        <v>3597.7029503723302</v>
      </c>
      <c r="CH224" s="386">
        <v>3621.7942671785954</v>
      </c>
      <c r="CI224" s="386">
        <v>3646.0469067937379</v>
      </c>
      <c r="CJ224" s="386">
        <v>3670.4619494845138</v>
      </c>
      <c r="CK224" s="386">
        <v>3694.6178857541931</v>
      </c>
      <c r="CL224" s="386">
        <v>3718.9327963614614</v>
      </c>
      <c r="CM224" s="386">
        <v>3743.4077275435552</v>
      </c>
      <c r="CN224" s="386">
        <v>3768.0437324231771</v>
      </c>
      <c r="CO224" s="386">
        <v>3792.8418710538099</v>
      </c>
      <c r="CP224" s="386">
        <v>3811.1068865391039</v>
      </c>
      <c r="CQ224" s="386">
        <v>3829.4598600258178</v>
      </c>
      <c r="CR224" s="386">
        <v>3847.9012150892841</v>
      </c>
      <c r="CS224" s="386">
        <v>3866.4313773446279</v>
      </c>
      <c r="CT224" s="386">
        <v>3885.0507744565894</v>
      </c>
      <c r="CU224" s="386">
        <v>3900.4754196395274</v>
      </c>
      <c r="CV224" s="386">
        <v>3915.9613046087211</v>
      </c>
      <c r="CW224" s="386">
        <v>3931.5086725017841</v>
      </c>
      <c r="CX224" s="386">
        <v>3947.1177674216483</v>
      </c>
      <c r="CY224" s="386">
        <v>3962.7888344403982</v>
      </c>
      <c r="CZ224" s="386">
        <v>3985.0426198635755</v>
      </c>
      <c r="DA224" s="386">
        <v>4007.4213756009308</v>
      </c>
      <c r="DB224" s="386">
        <v>4029.9258034467489</v>
      </c>
      <c r="DC224" s="386">
        <v>4052.5566091363721</v>
      </c>
      <c r="DD224" s="386">
        <v>4075.3145023683319</v>
      </c>
      <c r="DE224" s="386">
        <v>4101.4106279658417</v>
      </c>
      <c r="DF224" s="386">
        <v>4127.6738591378553</v>
      </c>
      <c r="DG224" s="386">
        <v>4154.1052659387342</v>
      </c>
      <c r="DH224" s="386">
        <v>4180.705925274895</v>
      </c>
      <c r="DI224" s="386">
        <v>4207.4769209486822</v>
      </c>
      <c r="DJ224" s="387">
        <v>4207.4769209486822</v>
      </c>
      <c r="DK224" s="387">
        <v>4207.4769209486822</v>
      </c>
      <c r="DL224" s="387">
        <v>4207.4769209486822</v>
      </c>
      <c r="DM224" s="387">
        <v>4207.4769209486822</v>
      </c>
      <c r="DN224" s="387">
        <v>4207.4769209486822</v>
      </c>
      <c r="DO224" s="387">
        <v>4207.4769209486822</v>
      </c>
      <c r="DP224" s="387">
        <v>4207.4769209486822</v>
      </c>
      <c r="DQ224" s="387">
        <v>4207.4769209486822</v>
      </c>
      <c r="DR224" s="387">
        <v>4207.4769209486822</v>
      </c>
      <c r="DS224" s="387">
        <v>4207.4769209486822</v>
      </c>
      <c r="DT224" s="387">
        <v>4207.4769209486822</v>
      </c>
      <c r="DU224" s="387">
        <v>4207.4769209486822</v>
      </c>
      <c r="DV224" s="387">
        <v>4207.4769209486822</v>
      </c>
      <c r="DW224" s="387">
        <v>4207.4769209486822</v>
      </c>
      <c r="DX224" s="387">
        <v>4207.4769209486822</v>
      </c>
      <c r="DY224" s="387">
        <v>4207.4769209486822</v>
      </c>
      <c r="DZ224" s="387">
        <v>4207.4769209486822</v>
      </c>
      <c r="EA224" s="387">
        <v>4207.4769209486822</v>
      </c>
      <c r="EB224" s="387">
        <v>4207.4769209486822</v>
      </c>
      <c r="EC224" s="387">
        <v>4207.4769209486822</v>
      </c>
      <c r="ED224" s="387">
        <v>4207.4769209486822</v>
      </c>
      <c r="EE224" s="387">
        <v>4207.4769209486822</v>
      </c>
      <c r="EF224" s="387">
        <v>4207.4769209486822</v>
      </c>
      <c r="EG224" s="387">
        <v>4207.4769209486822</v>
      </c>
      <c r="EH224" s="387">
        <v>4207.4769209486822</v>
      </c>
      <c r="EI224" s="387">
        <v>4207.4769209486822</v>
      </c>
      <c r="EJ224" s="387">
        <v>4207.4769209486822</v>
      </c>
      <c r="EK224" s="387">
        <v>4207.4769209486822</v>
      </c>
      <c r="EY224" s="386">
        <v>313</v>
      </c>
      <c r="EZ224" s="386">
        <v>316</v>
      </c>
      <c r="FA224" s="386">
        <v>319</v>
      </c>
      <c r="FB224" s="386">
        <v>322</v>
      </c>
      <c r="FC224" s="386">
        <v>324.29999999999995</v>
      </c>
      <c r="FD224" s="386">
        <v>328</v>
      </c>
      <c r="FE224" s="386">
        <v>332</v>
      </c>
      <c r="FF224" s="386">
        <v>336</v>
      </c>
      <c r="FG224" s="386">
        <v>340</v>
      </c>
      <c r="FH224" s="386">
        <v>344</v>
      </c>
      <c r="FI224" s="386">
        <v>348.70000000000005</v>
      </c>
      <c r="FJ224" s="386">
        <v>352</v>
      </c>
      <c r="FK224" s="386">
        <v>355</v>
      </c>
      <c r="FL224" s="386">
        <v>358</v>
      </c>
      <c r="FM224" s="386">
        <v>361</v>
      </c>
      <c r="FN224" s="386">
        <v>364</v>
      </c>
      <c r="FO224" s="386">
        <v>367</v>
      </c>
      <c r="FP224" s="386">
        <v>370</v>
      </c>
      <c r="FQ224" s="386">
        <v>373</v>
      </c>
      <c r="FR224" s="386">
        <v>376</v>
      </c>
      <c r="FS224" s="386">
        <v>379</v>
      </c>
      <c r="FT224" s="386">
        <v>382</v>
      </c>
      <c r="FU224" s="386">
        <v>385</v>
      </c>
      <c r="FV224" s="386">
        <v>388</v>
      </c>
      <c r="FW224" s="386">
        <v>391</v>
      </c>
      <c r="FX224" s="386">
        <v>394</v>
      </c>
      <c r="FY224" s="386">
        <v>397</v>
      </c>
      <c r="FZ224" s="386">
        <v>400</v>
      </c>
      <c r="GA224" s="386">
        <v>403</v>
      </c>
      <c r="GB224" s="386">
        <v>406</v>
      </c>
      <c r="GC224" s="386">
        <v>412.8</v>
      </c>
      <c r="GD224" s="387">
        <v>412.8</v>
      </c>
      <c r="GE224" s="387">
        <v>412.8</v>
      </c>
      <c r="GF224" s="387">
        <v>412.8</v>
      </c>
      <c r="GG224" s="387">
        <v>412.8</v>
      </c>
      <c r="GH224" s="387">
        <v>412.8</v>
      </c>
      <c r="GI224" s="387">
        <v>412.8</v>
      </c>
      <c r="GJ224" s="387">
        <v>412.8</v>
      </c>
      <c r="GK224" s="387">
        <v>412.8</v>
      </c>
      <c r="GL224" s="387">
        <v>412.8</v>
      </c>
      <c r="GM224" s="387">
        <v>412.8</v>
      </c>
      <c r="GN224" s="387">
        <v>412.8</v>
      </c>
      <c r="GO224" s="387">
        <v>412.8</v>
      </c>
      <c r="GP224" s="387">
        <v>412.8</v>
      </c>
      <c r="GQ224" s="387">
        <v>412.8</v>
      </c>
      <c r="GR224" s="387">
        <v>412.8</v>
      </c>
      <c r="GS224" s="387">
        <v>412.8</v>
      </c>
      <c r="GT224" s="387">
        <v>412.8</v>
      </c>
      <c r="GU224" s="387">
        <v>412.8</v>
      </c>
      <c r="GV224" s="387">
        <v>412.8</v>
      </c>
      <c r="GW224" s="387">
        <v>412.8</v>
      </c>
      <c r="GX224" s="387">
        <v>412.8</v>
      </c>
      <c r="GY224" s="387">
        <v>412.8</v>
      </c>
      <c r="GZ224" s="387">
        <v>412.8</v>
      </c>
      <c r="HA224" s="387">
        <v>412.8</v>
      </c>
      <c r="HB224" s="387">
        <v>412.8</v>
      </c>
      <c r="HC224" s="387">
        <v>412.8</v>
      </c>
      <c r="HD224" s="387">
        <v>412.8</v>
      </c>
      <c r="HE224" s="387">
        <v>412.8</v>
      </c>
      <c r="HS224" s="394">
        <v>2.9268650754829442</v>
      </c>
      <c r="HT224" s="394">
        <v>2.9267991709805079</v>
      </c>
      <c r="HU224" s="394">
        <v>2.9267332679620495</v>
      </c>
      <c r="HV224" s="394">
        <v>2.9266673664275356</v>
      </c>
      <c r="HW224" s="394">
        <v>2.9266014663769342</v>
      </c>
      <c r="HX224" s="394">
        <v>2.9252369859722092</v>
      </c>
      <c r="HY224" s="394">
        <v>2.9238731417343136</v>
      </c>
      <c r="HZ224" s="394">
        <v>2.9225099333666442</v>
      </c>
      <c r="IA224" s="394">
        <v>2.9211473605727374</v>
      </c>
      <c r="IB224" s="394">
        <v>2.9197854230562665</v>
      </c>
      <c r="IC224" s="394">
        <v>2.9184229062218221</v>
      </c>
      <c r="ID224" s="394">
        <v>2.9170610252053764</v>
      </c>
      <c r="IE224" s="394">
        <v>2.9156997797102253</v>
      </c>
      <c r="IF224" s="394">
        <v>2.9143391694398022</v>
      </c>
      <c r="IG224" s="394">
        <v>2.9129791940976815</v>
      </c>
      <c r="IH224" s="394">
        <v>2.9088158481633526</v>
      </c>
      <c r="II224" s="394">
        <v>2.9046584526489254</v>
      </c>
      <c r="IJ224" s="394">
        <v>2.9005069990498225</v>
      </c>
      <c r="IK224" s="394">
        <v>2.8963614788736209</v>
      </c>
      <c r="IL224" s="394">
        <v>2.892221883640036</v>
      </c>
      <c r="IM224" s="394">
        <v>2.8880636288092378</v>
      </c>
      <c r="IN224" s="394">
        <v>2.8839113524558635</v>
      </c>
      <c r="IO224" s="394">
        <v>2.8797650459844353</v>
      </c>
      <c r="IP224" s="394">
        <v>2.8756247008118314</v>
      </c>
      <c r="IQ224" s="394">
        <v>2.8714903083672727</v>
      </c>
      <c r="IR224" s="394">
        <v>2.8673244752805696</v>
      </c>
      <c r="IS224" s="394">
        <v>2.8631646858030879</v>
      </c>
      <c r="IT224" s="394">
        <v>2.8590109311670222</v>
      </c>
      <c r="IU224" s="394">
        <v>2.8548632026172873</v>
      </c>
      <c r="IV224" s="394">
        <v>2.8507214914115004</v>
      </c>
      <c r="IW224" s="394">
        <v>2.8506917374837846</v>
      </c>
      <c r="IX224" s="394">
        <v>2.8506619838666207</v>
      </c>
      <c r="IY224" s="394">
        <v>2.8506322305600045</v>
      </c>
      <c r="IZ224" s="394">
        <v>2.850602477563934</v>
      </c>
      <c r="JA224" s="394">
        <v>2.8505727248784032</v>
      </c>
      <c r="JB224" s="394">
        <v>2.8505727248784032</v>
      </c>
      <c r="JC224" s="394">
        <v>2.8505727248784032</v>
      </c>
      <c r="JD224" s="394">
        <v>2.8505727248784032</v>
      </c>
      <c r="JE224" s="394">
        <v>2.8505727248784032</v>
      </c>
      <c r="JF224" s="394">
        <v>2.8505727248784032</v>
      </c>
      <c r="JG224" s="394">
        <v>2.8505727248784032</v>
      </c>
      <c r="JH224" s="394">
        <v>2.8505727248784032</v>
      </c>
      <c r="JI224" s="394">
        <v>2.8505727248784032</v>
      </c>
      <c r="JJ224" s="394">
        <v>2.8505727248784032</v>
      </c>
      <c r="JK224" s="394">
        <v>2.8505727248784032</v>
      </c>
      <c r="JL224" s="394">
        <v>2.8505727248784032</v>
      </c>
      <c r="JM224" s="394">
        <v>2.8505727248784032</v>
      </c>
      <c r="JN224" s="394">
        <v>2.8505727248784032</v>
      </c>
      <c r="JO224" s="394">
        <v>2.8505727248784032</v>
      </c>
      <c r="JP224" s="394">
        <v>2.8505727248784032</v>
      </c>
      <c r="JQ224" s="394">
        <v>2.8505727248784032</v>
      </c>
      <c r="JR224" s="394">
        <v>2.8505727248784032</v>
      </c>
      <c r="JS224" s="394">
        <v>2.8505727248784032</v>
      </c>
      <c r="JT224" s="394">
        <v>2.8505727248784032</v>
      </c>
      <c r="JU224" s="394">
        <v>2.8505727248784032</v>
      </c>
      <c r="JV224" s="394">
        <v>2.8505727248784032</v>
      </c>
      <c r="JW224" s="394">
        <v>2.8505727248784032</v>
      </c>
      <c r="JX224" s="394">
        <v>2.8505727248784032</v>
      </c>
      <c r="JY224" s="394">
        <v>2.8505727248784032</v>
      </c>
      <c r="JZ224" s="394">
        <v>2.8505727248784032</v>
      </c>
      <c r="KA224" s="394">
        <v>2.8505727248784032</v>
      </c>
      <c r="KB224" s="394">
        <v>2.8505727248784032</v>
      </c>
      <c r="KC224" s="394">
        <v>2.8505727248784032</v>
      </c>
    </row>
    <row r="225" spans="1:289" x14ac:dyDescent="0.25">
      <c r="A225" s="397">
        <v>216</v>
      </c>
      <c r="B225" s="398" t="s">
        <v>859</v>
      </c>
      <c r="C225" s="385" t="s">
        <v>142</v>
      </c>
      <c r="D225" s="385" t="s">
        <v>142</v>
      </c>
      <c r="E225" s="129">
        <v>2052</v>
      </c>
      <c r="F225" s="386">
        <v>1507.1626000000001</v>
      </c>
      <c r="G225" s="386">
        <v>1519.9616495550399</v>
      </c>
      <c r="H225" s="386">
        <v>1532.8693905475611</v>
      </c>
      <c r="I225" s="386">
        <v>1545.8867460014596</v>
      </c>
      <c r="J225" s="386">
        <v>1559.0146467790878</v>
      </c>
      <c r="K225" s="386">
        <v>1568.1603347356356</v>
      </c>
      <c r="L225" s="386">
        <v>1577.3596742780562</v>
      </c>
      <c r="M225" s="386">
        <v>1586.6129801440359</v>
      </c>
      <c r="N225" s="386">
        <v>1595.9205689176147</v>
      </c>
      <c r="O225" s="386">
        <v>1605.2827590400182</v>
      </c>
      <c r="P225" s="386">
        <v>1614.6079866084226</v>
      </c>
      <c r="Q225" s="386">
        <v>1623.9873852371668</v>
      </c>
      <c r="R225" s="386">
        <v>1633.4212696106656</v>
      </c>
      <c r="S225" s="386">
        <v>1642.9099562413626</v>
      </c>
      <c r="T225" s="386">
        <v>1652.4537634803494</v>
      </c>
      <c r="U225" s="386">
        <v>1661.017387167512</v>
      </c>
      <c r="V225" s="386">
        <v>1669.6253907049772</v>
      </c>
      <c r="W225" s="386">
        <v>1678.2780040854661</v>
      </c>
      <c r="X225" s="386">
        <v>1686.9754584936065</v>
      </c>
      <c r="Y225" s="386">
        <v>1695.7179863121103</v>
      </c>
      <c r="Z225" s="386">
        <v>1703.3663020225333</v>
      </c>
      <c r="AA225" s="386">
        <v>1711.0491144674834</v>
      </c>
      <c r="AB225" s="386">
        <v>1718.7665792400005</v>
      </c>
      <c r="AC225" s="386">
        <v>1726.5188526349068</v>
      </c>
      <c r="AD225" s="386">
        <v>1734.3060916519726</v>
      </c>
      <c r="AE225" s="386">
        <v>1744.5786896981401</v>
      </c>
      <c r="AF225" s="386">
        <v>1754.9121341376438</v>
      </c>
      <c r="AG225" s="386">
        <v>1765.3067853743041</v>
      </c>
      <c r="AH225" s="386">
        <v>1775.7630059466767</v>
      </c>
      <c r="AI225" s="386">
        <v>1786.2811605406948</v>
      </c>
      <c r="AJ225" s="386">
        <v>1795.9232021989565</v>
      </c>
      <c r="AK225" s="386">
        <v>1805.617289956899</v>
      </c>
      <c r="AL225" s="386">
        <v>1815.3637047505097</v>
      </c>
      <c r="AM225" s="386">
        <v>1825.1627290322203</v>
      </c>
      <c r="AN225" s="386">
        <v>1835.0146467790926</v>
      </c>
      <c r="AO225" s="387">
        <v>1835.0146467790926</v>
      </c>
      <c r="AP225" s="387">
        <v>1835.0146467790926</v>
      </c>
      <c r="AQ225" s="387">
        <v>1835.0146467790926</v>
      </c>
      <c r="AR225" s="387">
        <v>1835.0146467790926</v>
      </c>
      <c r="AS225" s="387">
        <v>1835.0146467790926</v>
      </c>
      <c r="AT225" s="387">
        <v>1835.0146467790926</v>
      </c>
      <c r="AU225" s="387">
        <v>1835.0146467790926</v>
      </c>
      <c r="AV225" s="387">
        <v>1835.0146467790926</v>
      </c>
      <c r="AW225" s="387">
        <v>1835.0146467790926</v>
      </c>
      <c r="AX225" s="387">
        <v>1835.0146467790926</v>
      </c>
      <c r="AY225" s="387">
        <v>1835.0146467790926</v>
      </c>
      <c r="AZ225" s="387">
        <v>1835.0146467790926</v>
      </c>
      <c r="BA225" s="387">
        <v>1835.0146467790926</v>
      </c>
      <c r="BB225" s="387">
        <v>1835.0146467790926</v>
      </c>
      <c r="BC225" s="387">
        <v>1835.0146467790926</v>
      </c>
      <c r="BD225" s="387">
        <v>1835.0146467790926</v>
      </c>
      <c r="BE225" s="387">
        <v>1835.0146467790926</v>
      </c>
      <c r="BF225" s="387">
        <v>1835.0146467790926</v>
      </c>
      <c r="BG225" s="387">
        <v>1835.0146467790926</v>
      </c>
      <c r="BH225" s="387">
        <v>1835.0146467790926</v>
      </c>
      <c r="BI225" s="387">
        <v>1835.0146467790926</v>
      </c>
      <c r="BJ225" s="387">
        <v>1835.0146467790926</v>
      </c>
      <c r="BK225" s="387">
        <v>1835.0146467790926</v>
      </c>
      <c r="BL225" s="387">
        <v>1835.0146467790926</v>
      </c>
      <c r="BM225" s="387">
        <v>1835.0146467790926</v>
      </c>
      <c r="BN225" s="387">
        <v>1835.0146467790926</v>
      </c>
      <c r="BO225" s="387">
        <v>1835.0146467790926</v>
      </c>
      <c r="BP225" s="387">
        <v>1835.0146467790926</v>
      </c>
      <c r="CA225" s="386">
        <v>4400</v>
      </c>
      <c r="CB225" s="386">
        <v>4437.0299123009572</v>
      </c>
      <c r="CC225" s="386">
        <v>4474.3714642394179</v>
      </c>
      <c r="CD225" s="386">
        <v>4512.0272785400293</v>
      </c>
      <c r="CE225" s="386">
        <v>4550</v>
      </c>
      <c r="CF225" s="386">
        <v>4586.3983471118054</v>
      </c>
      <c r="CG225" s="386">
        <v>4623.0878677780001</v>
      </c>
      <c r="CH225" s="386">
        <v>4660.0708912812443</v>
      </c>
      <c r="CI225" s="386">
        <v>4697.3497655376132</v>
      </c>
      <c r="CJ225" s="386">
        <v>4734.9268572456549</v>
      </c>
      <c r="CK225" s="386">
        <v>4772.4643643883383</v>
      </c>
      <c r="CL225" s="386">
        <v>4810.2994610154992</v>
      </c>
      <c r="CM225" s="386">
        <v>4848.4345063541623</v>
      </c>
      <c r="CN225" s="386">
        <v>4886.8718783348086</v>
      </c>
      <c r="CO225" s="386">
        <v>4925.6139737396506</v>
      </c>
      <c r="CP225" s="386">
        <v>4954.2638420548492</v>
      </c>
      <c r="CQ225" s="386">
        <v>4983.0803525305682</v>
      </c>
      <c r="CR225" s="386">
        <v>5012.0644744421079</v>
      </c>
      <c r="CS225" s="386">
        <v>5041.2171827025622</v>
      </c>
      <c r="CT225" s="386">
        <v>5070.5394578956166</v>
      </c>
      <c r="CU225" s="386">
        <v>5096.6772750737282</v>
      </c>
      <c r="CV225" s="386">
        <v>5122.9498285047594</v>
      </c>
      <c r="CW225" s="386">
        <v>5149.3578127324708</v>
      </c>
      <c r="CX225" s="386">
        <v>5175.9019258808858</v>
      </c>
      <c r="CY225" s="386">
        <v>5202.582869672744</v>
      </c>
      <c r="CZ225" s="386">
        <v>5236.6761347956653</v>
      </c>
      <c r="DA225" s="386">
        <v>5270.9928179314975</v>
      </c>
      <c r="DB225" s="386">
        <v>5305.5343831702385</v>
      </c>
      <c r="DC225" s="386">
        <v>5340.3023041962761</v>
      </c>
      <c r="DD225" s="386">
        <v>5375.2980643512656</v>
      </c>
      <c r="DE225" s="386">
        <v>5403.9916500826248</v>
      </c>
      <c r="DF225" s="386">
        <v>5432.838403480644</v>
      </c>
      <c r="DG225" s="386">
        <v>5461.8391421613005</v>
      </c>
      <c r="DH225" s="386">
        <v>5490.9946881050419</v>
      </c>
      <c r="DI225" s="386">
        <v>5520.3058676800865</v>
      </c>
      <c r="DJ225" s="387">
        <v>5520.3058676800865</v>
      </c>
      <c r="DK225" s="387">
        <v>5520.3058676800865</v>
      </c>
      <c r="DL225" s="387">
        <v>5520.3058676800865</v>
      </c>
      <c r="DM225" s="387">
        <v>5520.3058676800865</v>
      </c>
      <c r="DN225" s="387">
        <v>5520.3058676800865</v>
      </c>
      <c r="DO225" s="387">
        <v>5520.3058676800865</v>
      </c>
      <c r="DP225" s="387">
        <v>5520.3058676800865</v>
      </c>
      <c r="DQ225" s="387">
        <v>5520.3058676800865</v>
      </c>
      <c r="DR225" s="387">
        <v>5520.3058676800865</v>
      </c>
      <c r="DS225" s="387">
        <v>5520.3058676800865</v>
      </c>
      <c r="DT225" s="387">
        <v>5520.3058676800865</v>
      </c>
      <c r="DU225" s="387">
        <v>5520.3058676800865</v>
      </c>
      <c r="DV225" s="387">
        <v>5520.3058676800865</v>
      </c>
      <c r="DW225" s="387">
        <v>5520.3058676800865</v>
      </c>
      <c r="DX225" s="387">
        <v>5520.3058676800865</v>
      </c>
      <c r="DY225" s="387">
        <v>5520.3058676800865</v>
      </c>
      <c r="DZ225" s="387">
        <v>5520.3058676800865</v>
      </c>
      <c r="EA225" s="387">
        <v>5520.3058676800865</v>
      </c>
      <c r="EB225" s="387">
        <v>5520.3058676800865</v>
      </c>
      <c r="EC225" s="387">
        <v>5520.3058676800865</v>
      </c>
      <c r="ED225" s="387">
        <v>5520.3058676800865</v>
      </c>
      <c r="EE225" s="387">
        <v>5520.3058676800865</v>
      </c>
      <c r="EF225" s="387">
        <v>5520.3058676800865</v>
      </c>
      <c r="EG225" s="387">
        <v>5520.3058676800865</v>
      </c>
      <c r="EH225" s="387">
        <v>5520.3058676800865</v>
      </c>
      <c r="EI225" s="387">
        <v>5520.3058676800865</v>
      </c>
      <c r="EJ225" s="387">
        <v>5520.3058676800865</v>
      </c>
      <c r="EK225" s="387">
        <v>5520.3058676800865</v>
      </c>
      <c r="EY225" s="386">
        <v>537</v>
      </c>
      <c r="EZ225" s="386">
        <v>540</v>
      </c>
      <c r="FA225" s="386">
        <v>543</v>
      </c>
      <c r="FB225" s="386">
        <v>546</v>
      </c>
      <c r="FC225" s="386">
        <v>549</v>
      </c>
      <c r="FD225" s="386">
        <v>557</v>
      </c>
      <c r="FE225" s="386">
        <v>565</v>
      </c>
      <c r="FF225" s="386">
        <v>573</v>
      </c>
      <c r="FG225" s="386">
        <v>581</v>
      </c>
      <c r="FH225" s="386">
        <v>589</v>
      </c>
      <c r="FI225" s="386">
        <v>595.5</v>
      </c>
      <c r="FJ225" s="386">
        <v>601</v>
      </c>
      <c r="FK225" s="386">
        <v>607</v>
      </c>
      <c r="FL225" s="386">
        <v>613</v>
      </c>
      <c r="FM225" s="386">
        <v>619</v>
      </c>
      <c r="FN225" s="386">
        <v>625</v>
      </c>
      <c r="FO225" s="386">
        <v>631</v>
      </c>
      <c r="FP225" s="386">
        <v>637</v>
      </c>
      <c r="FQ225" s="386">
        <v>643</v>
      </c>
      <c r="FR225" s="386">
        <v>649</v>
      </c>
      <c r="FS225" s="386">
        <v>655</v>
      </c>
      <c r="FT225" s="386">
        <v>661</v>
      </c>
      <c r="FU225" s="386">
        <v>667</v>
      </c>
      <c r="FV225" s="386">
        <v>673</v>
      </c>
      <c r="FW225" s="386">
        <v>679</v>
      </c>
      <c r="FX225" s="386">
        <v>685</v>
      </c>
      <c r="FY225" s="386">
        <v>691</v>
      </c>
      <c r="FZ225" s="386">
        <v>697</v>
      </c>
      <c r="GA225" s="386">
        <v>703</v>
      </c>
      <c r="GB225" s="386">
        <v>709</v>
      </c>
      <c r="GC225" s="386">
        <v>707.3</v>
      </c>
      <c r="GD225" s="387">
        <v>707.3</v>
      </c>
      <c r="GE225" s="387">
        <v>707.3</v>
      </c>
      <c r="GF225" s="387">
        <v>707.3</v>
      </c>
      <c r="GG225" s="387">
        <v>707.3</v>
      </c>
      <c r="GH225" s="387">
        <v>707.3</v>
      </c>
      <c r="GI225" s="387">
        <v>707.3</v>
      </c>
      <c r="GJ225" s="387">
        <v>707.3</v>
      </c>
      <c r="GK225" s="387">
        <v>707.3</v>
      </c>
      <c r="GL225" s="387">
        <v>707.3</v>
      </c>
      <c r="GM225" s="387">
        <v>707.3</v>
      </c>
      <c r="GN225" s="387">
        <v>707.3</v>
      </c>
      <c r="GO225" s="387">
        <v>707.3</v>
      </c>
      <c r="GP225" s="387">
        <v>707.3</v>
      </c>
      <c r="GQ225" s="387">
        <v>707.3</v>
      </c>
      <c r="GR225" s="387">
        <v>707.3</v>
      </c>
      <c r="GS225" s="387">
        <v>707.3</v>
      </c>
      <c r="GT225" s="387">
        <v>707.3</v>
      </c>
      <c r="GU225" s="387">
        <v>707.3</v>
      </c>
      <c r="GV225" s="387">
        <v>707.3</v>
      </c>
      <c r="GW225" s="387">
        <v>707.3</v>
      </c>
      <c r="GX225" s="387">
        <v>707.3</v>
      </c>
      <c r="GY225" s="387">
        <v>707.3</v>
      </c>
      <c r="GZ225" s="387">
        <v>707.3</v>
      </c>
      <c r="HA225" s="387">
        <v>707.3</v>
      </c>
      <c r="HB225" s="387">
        <v>707.3</v>
      </c>
      <c r="HC225" s="387">
        <v>707.3</v>
      </c>
      <c r="HD225" s="387">
        <v>707.3</v>
      </c>
      <c r="HE225" s="387">
        <v>707.3</v>
      </c>
      <c r="HS225" s="394">
        <v>2.9193930369556673</v>
      </c>
      <c r="HT225" s="394">
        <v>2.9191722788531358</v>
      </c>
      <c r="HU225" s="394">
        <v>2.9189515374438479</v>
      </c>
      <c r="HV225" s="394">
        <v>2.9187308127265417</v>
      </c>
      <c r="HW225" s="394">
        <v>2.9185101046999558</v>
      </c>
      <c r="HX225" s="394">
        <v>2.9246998827355188</v>
      </c>
      <c r="HY225" s="394">
        <v>2.9309027884803429</v>
      </c>
      <c r="HZ225" s="394">
        <v>2.937118849776581</v>
      </c>
      <c r="IA225" s="394">
        <v>2.9433480945254376</v>
      </c>
      <c r="IB225" s="394">
        <v>2.949590550687287</v>
      </c>
      <c r="IC225" s="394">
        <v>2.9558037641156325</v>
      </c>
      <c r="ID225" s="394">
        <v>2.9620300654693841</v>
      </c>
      <c r="IE225" s="394">
        <v>2.9682694823178175</v>
      </c>
      <c r="IF225" s="394">
        <v>2.9745220422882812</v>
      </c>
      <c r="IG225" s="394">
        <v>2.9807877730663201</v>
      </c>
      <c r="IH225" s="394">
        <v>2.9826682612294753</v>
      </c>
      <c r="II225" s="394">
        <v>2.984549935735302</v>
      </c>
      <c r="IJ225" s="394">
        <v>2.9864327973322284</v>
      </c>
      <c r="IK225" s="394">
        <v>2.9883168467691541</v>
      </c>
      <c r="IL225" s="394">
        <v>2.9902020847954511</v>
      </c>
      <c r="IM225" s="394">
        <v>2.9921205257037577</v>
      </c>
      <c r="IN225" s="394">
        <v>2.9940401974370769</v>
      </c>
      <c r="IO225" s="394">
        <v>2.9959611007850757</v>
      </c>
      <c r="IP225" s="394">
        <v>2.9978832365379287</v>
      </c>
      <c r="IQ225" s="394">
        <v>2.9998066054863162</v>
      </c>
      <c r="IR225" s="394">
        <v>3.001685258291074</v>
      </c>
      <c r="IS225" s="394">
        <v>3.0035650876171305</v>
      </c>
      <c r="IT225" s="394">
        <v>3.0054460942012908</v>
      </c>
      <c r="IU225" s="394">
        <v>3.0073282787808209</v>
      </c>
      <c r="IV225" s="394">
        <v>3.0092116420934545</v>
      </c>
      <c r="IW225" s="394">
        <v>3.0090327044418674</v>
      </c>
      <c r="IX225" s="394">
        <v>3.0088537774305033</v>
      </c>
      <c r="IY225" s="394">
        <v>3.0086748610587297</v>
      </c>
      <c r="IZ225" s="394">
        <v>3.0084959553259139</v>
      </c>
      <c r="JA225" s="394">
        <v>3.0083170602314251</v>
      </c>
      <c r="JB225" s="394">
        <v>3.0083170602314251</v>
      </c>
      <c r="JC225" s="394">
        <v>3.0083170602314251</v>
      </c>
      <c r="JD225" s="394">
        <v>3.0083170602314251</v>
      </c>
      <c r="JE225" s="394">
        <v>3.0083170602314251</v>
      </c>
      <c r="JF225" s="394">
        <v>3.0083170602314251</v>
      </c>
      <c r="JG225" s="394">
        <v>3.0083170602314251</v>
      </c>
      <c r="JH225" s="394">
        <v>3.0083170602314251</v>
      </c>
      <c r="JI225" s="394">
        <v>3.0083170602314251</v>
      </c>
      <c r="JJ225" s="394">
        <v>3.0083170602314251</v>
      </c>
      <c r="JK225" s="394">
        <v>3.0083170602314251</v>
      </c>
      <c r="JL225" s="394">
        <v>3.0083170602314251</v>
      </c>
      <c r="JM225" s="394">
        <v>3.0083170602314251</v>
      </c>
      <c r="JN225" s="394">
        <v>3.0083170602314251</v>
      </c>
      <c r="JO225" s="394">
        <v>3.0083170602314251</v>
      </c>
      <c r="JP225" s="394">
        <v>3.0083170602314251</v>
      </c>
      <c r="JQ225" s="394">
        <v>3.0083170602314251</v>
      </c>
      <c r="JR225" s="394">
        <v>3.0083170602314251</v>
      </c>
      <c r="JS225" s="394">
        <v>3.0083170602314251</v>
      </c>
      <c r="JT225" s="394">
        <v>3.0083170602314251</v>
      </c>
      <c r="JU225" s="394">
        <v>3.0083170602314251</v>
      </c>
      <c r="JV225" s="394">
        <v>3.0083170602314251</v>
      </c>
      <c r="JW225" s="394">
        <v>3.0083170602314251</v>
      </c>
      <c r="JX225" s="394">
        <v>3.0083170602314251</v>
      </c>
      <c r="JY225" s="394">
        <v>3.0083170602314251</v>
      </c>
      <c r="JZ225" s="394">
        <v>3.0083170602314251</v>
      </c>
      <c r="KA225" s="394">
        <v>3.0083170602314251</v>
      </c>
      <c r="KB225" s="394">
        <v>3.0083170602314251</v>
      </c>
      <c r="KC225" s="394">
        <v>3.0083170602314251</v>
      </c>
    </row>
    <row r="226" spans="1:289" x14ac:dyDescent="0.25">
      <c r="A226" s="397">
        <v>217</v>
      </c>
      <c r="B226" s="398" t="s">
        <v>859</v>
      </c>
      <c r="C226" s="385" t="s">
        <v>142</v>
      </c>
      <c r="D226" s="385" t="s">
        <v>142</v>
      </c>
      <c r="E226" s="129">
        <v>2052</v>
      </c>
      <c r="F226" s="386">
        <v>2126.8943000000004</v>
      </c>
      <c r="G226" s="386">
        <v>2122.6413407099471</v>
      </c>
      <c r="H226" s="386">
        <v>2118.3968856801771</v>
      </c>
      <c r="I226" s="386">
        <v>2114.1609179054863</v>
      </c>
      <c r="J226" s="386">
        <v>2109.9334204146735</v>
      </c>
      <c r="K226" s="386">
        <v>2109.9334204146735</v>
      </c>
      <c r="L226" s="386">
        <v>2109.9334204146735</v>
      </c>
      <c r="M226" s="386">
        <v>2109.9334204146735</v>
      </c>
      <c r="N226" s="386">
        <v>2109.9334204146735</v>
      </c>
      <c r="O226" s="386">
        <v>2109.9334204146735</v>
      </c>
      <c r="P226" s="386">
        <v>2109.9334204146735</v>
      </c>
      <c r="Q226" s="386">
        <v>2109.9334204146735</v>
      </c>
      <c r="R226" s="386">
        <v>2109.9334204146735</v>
      </c>
      <c r="S226" s="386">
        <v>2109.9334204146735</v>
      </c>
      <c r="T226" s="386">
        <v>2109.9334204146735</v>
      </c>
      <c r="U226" s="386">
        <v>2109.9334204146735</v>
      </c>
      <c r="V226" s="386">
        <v>2109.9334204146735</v>
      </c>
      <c r="W226" s="386">
        <v>2109.9334204146735</v>
      </c>
      <c r="X226" s="386">
        <v>2109.9334204146735</v>
      </c>
      <c r="Y226" s="386">
        <v>2109.9334204146735</v>
      </c>
      <c r="Z226" s="386">
        <v>2109.9334204146735</v>
      </c>
      <c r="AA226" s="386">
        <v>2109.9334204146735</v>
      </c>
      <c r="AB226" s="386">
        <v>2109.9334204146735</v>
      </c>
      <c r="AC226" s="386">
        <v>2109.9334204146735</v>
      </c>
      <c r="AD226" s="386">
        <v>2109.9334204146735</v>
      </c>
      <c r="AE226" s="386">
        <v>2109.9334204146735</v>
      </c>
      <c r="AF226" s="386">
        <v>2109.9334204146735</v>
      </c>
      <c r="AG226" s="386">
        <v>2109.9334204146735</v>
      </c>
      <c r="AH226" s="386">
        <v>2109.9334204146735</v>
      </c>
      <c r="AI226" s="386">
        <v>2109.9334204146735</v>
      </c>
      <c r="AJ226" s="386">
        <v>2109.9334204146735</v>
      </c>
      <c r="AK226" s="386">
        <v>2109.9334204146735</v>
      </c>
      <c r="AL226" s="386">
        <v>2109.9334204146735</v>
      </c>
      <c r="AM226" s="386">
        <v>2109.9334204146735</v>
      </c>
      <c r="AN226" s="386">
        <v>2109.9334204146735</v>
      </c>
      <c r="AO226" s="387">
        <v>2109.9334204146735</v>
      </c>
      <c r="AP226" s="387">
        <v>2109.9334204146735</v>
      </c>
      <c r="AQ226" s="387">
        <v>2109.9334204146735</v>
      </c>
      <c r="AR226" s="387">
        <v>2109.9334204146735</v>
      </c>
      <c r="AS226" s="387">
        <v>2109.9334204146735</v>
      </c>
      <c r="AT226" s="387">
        <v>2109.9334204146735</v>
      </c>
      <c r="AU226" s="387">
        <v>2109.9334204146735</v>
      </c>
      <c r="AV226" s="387">
        <v>2109.9334204146735</v>
      </c>
      <c r="AW226" s="387">
        <v>2109.9334204146735</v>
      </c>
      <c r="AX226" s="387">
        <v>2109.9334204146735</v>
      </c>
      <c r="AY226" s="387">
        <v>2109.9334204146735</v>
      </c>
      <c r="AZ226" s="387">
        <v>2109.9334204146735</v>
      </c>
      <c r="BA226" s="387">
        <v>2109.9334204146735</v>
      </c>
      <c r="BB226" s="387">
        <v>2109.9334204146735</v>
      </c>
      <c r="BC226" s="387">
        <v>2109.9334204146735</v>
      </c>
      <c r="BD226" s="387">
        <v>2109.9334204146735</v>
      </c>
      <c r="BE226" s="387">
        <v>2109.9334204146735</v>
      </c>
      <c r="BF226" s="387">
        <v>2109.9334204146735</v>
      </c>
      <c r="BG226" s="387">
        <v>2109.9334204146735</v>
      </c>
      <c r="BH226" s="387">
        <v>2109.9334204146735</v>
      </c>
      <c r="BI226" s="387">
        <v>2109.9334204146735</v>
      </c>
      <c r="BJ226" s="387">
        <v>2109.9334204146735</v>
      </c>
      <c r="BK226" s="387">
        <v>2109.9334204146735</v>
      </c>
      <c r="BL226" s="387">
        <v>2109.9334204146735</v>
      </c>
      <c r="BM226" s="387">
        <v>2109.9334204146735</v>
      </c>
      <c r="BN226" s="387">
        <v>2109.9334204146735</v>
      </c>
      <c r="BO226" s="387">
        <v>2109.9334204146735</v>
      </c>
      <c r="BP226" s="387">
        <v>2109.9334204146735</v>
      </c>
      <c r="CA226" s="386">
        <v>6270</v>
      </c>
      <c r="CB226" s="386">
        <v>6257.4624447728147</v>
      </c>
      <c r="CC226" s="386">
        <v>6244.9499597674912</v>
      </c>
      <c r="CD226" s="386">
        <v>6232.4624948533619</v>
      </c>
      <c r="CE226" s="386">
        <v>6220</v>
      </c>
      <c r="CF226" s="386">
        <v>6205.0333619108105</v>
      </c>
      <c r="CG226" s="386">
        <v>6190.1027367244651</v>
      </c>
      <c r="CH226" s="386">
        <v>6175.2080377862885</v>
      </c>
      <c r="CI226" s="386">
        <v>6160.3491786501145</v>
      </c>
      <c r="CJ226" s="386">
        <v>6145.5260730777854</v>
      </c>
      <c r="CK226" s="386">
        <v>6130.5585578558484</v>
      </c>
      <c r="CL226" s="386">
        <v>6115.6274962278358</v>
      </c>
      <c r="CM226" s="386">
        <v>6100.7327994105071</v>
      </c>
      <c r="CN226" s="386">
        <v>6085.8743788368538</v>
      </c>
      <c r="CO226" s="386">
        <v>6071.0521461555718</v>
      </c>
      <c r="CP226" s="386">
        <v>6052.7897516626062</v>
      </c>
      <c r="CQ226" s="386">
        <v>6034.5822924666181</v>
      </c>
      <c r="CR226" s="386">
        <v>6016.4296033161754</v>
      </c>
      <c r="CS226" s="386">
        <v>5998.3315194569395</v>
      </c>
      <c r="CT226" s="386">
        <v>5980.2878766301737</v>
      </c>
      <c r="CU226" s="386">
        <v>5962.024147688634</v>
      </c>
      <c r="CV226" s="386">
        <v>5943.8161959607896</v>
      </c>
      <c r="CW226" s="386">
        <v>5925.6638511036836</v>
      </c>
      <c r="CX226" s="386">
        <v>5907.566943294587</v>
      </c>
      <c r="CY226" s="386">
        <v>5889.5253032294049</v>
      </c>
      <c r="CZ226" s="386">
        <v>5871.2588138138517</v>
      </c>
      <c r="DA226" s="386">
        <v>5853.0489783081448</v>
      </c>
      <c r="DB226" s="386">
        <v>5834.8956209989647</v>
      </c>
      <c r="DC226" s="386">
        <v>5816.7985667179692</v>
      </c>
      <c r="DD226" s="386">
        <v>5798.7576408401055</v>
      </c>
      <c r="DE226" s="386">
        <v>5798.757663506276</v>
      </c>
      <c r="DF226" s="386">
        <v>5798.7576861724465</v>
      </c>
      <c r="DG226" s="386">
        <v>5798.757708838617</v>
      </c>
      <c r="DH226" s="386">
        <v>5798.7577315047884</v>
      </c>
      <c r="DI226" s="386">
        <v>5798.7577541709625</v>
      </c>
      <c r="DJ226" s="387">
        <v>5798.7577541709625</v>
      </c>
      <c r="DK226" s="387">
        <v>5798.7577541709625</v>
      </c>
      <c r="DL226" s="387">
        <v>5798.7577541709625</v>
      </c>
      <c r="DM226" s="387">
        <v>5798.7577541709625</v>
      </c>
      <c r="DN226" s="387">
        <v>5798.7577541709625</v>
      </c>
      <c r="DO226" s="387">
        <v>5798.7577541709625</v>
      </c>
      <c r="DP226" s="387">
        <v>5798.7577541709625</v>
      </c>
      <c r="DQ226" s="387">
        <v>5798.7577541709625</v>
      </c>
      <c r="DR226" s="387">
        <v>5798.7577541709625</v>
      </c>
      <c r="DS226" s="387">
        <v>5798.7577541709625</v>
      </c>
      <c r="DT226" s="387">
        <v>5798.7577541709625</v>
      </c>
      <c r="DU226" s="387">
        <v>5798.7577541709625</v>
      </c>
      <c r="DV226" s="387">
        <v>5798.7577541709625</v>
      </c>
      <c r="DW226" s="387">
        <v>5798.7577541709625</v>
      </c>
      <c r="DX226" s="387">
        <v>5798.7577541709625</v>
      </c>
      <c r="DY226" s="387">
        <v>5798.7577541709625</v>
      </c>
      <c r="DZ226" s="387">
        <v>5798.7577541709625</v>
      </c>
      <c r="EA226" s="387">
        <v>5798.7577541709625</v>
      </c>
      <c r="EB226" s="387">
        <v>5798.7577541709625</v>
      </c>
      <c r="EC226" s="387">
        <v>5798.7577541709625</v>
      </c>
      <c r="ED226" s="387">
        <v>5798.7577541709625</v>
      </c>
      <c r="EE226" s="387">
        <v>5798.7577541709625</v>
      </c>
      <c r="EF226" s="387">
        <v>5798.7577541709625</v>
      </c>
      <c r="EG226" s="387">
        <v>5798.7577541709625</v>
      </c>
      <c r="EH226" s="387">
        <v>5798.7577541709625</v>
      </c>
      <c r="EI226" s="387">
        <v>5798.7577541709625</v>
      </c>
      <c r="EJ226" s="387">
        <v>5798.7577541709625</v>
      </c>
      <c r="EK226" s="387">
        <v>5798.7577541709625</v>
      </c>
      <c r="EY226" s="386">
        <v>1182</v>
      </c>
      <c r="EZ226" s="386">
        <v>1192</v>
      </c>
      <c r="FA226" s="386">
        <v>1202</v>
      </c>
      <c r="FB226" s="386">
        <v>1212</v>
      </c>
      <c r="FC226" s="386">
        <v>1222.5999999999999</v>
      </c>
      <c r="FD226" s="386">
        <v>1239</v>
      </c>
      <c r="FE226" s="386">
        <v>1255</v>
      </c>
      <c r="FF226" s="386">
        <v>1271</v>
      </c>
      <c r="FG226" s="386">
        <v>1287</v>
      </c>
      <c r="FH226" s="386">
        <v>1303</v>
      </c>
      <c r="FI226" s="386">
        <v>1320.4</v>
      </c>
      <c r="FJ226" s="386">
        <v>1332</v>
      </c>
      <c r="FK226" s="386">
        <v>1344</v>
      </c>
      <c r="FL226" s="386">
        <v>1356</v>
      </c>
      <c r="FM226" s="386">
        <v>1368</v>
      </c>
      <c r="FN226" s="386">
        <v>1380</v>
      </c>
      <c r="FO226" s="386">
        <v>1392</v>
      </c>
      <c r="FP226" s="386">
        <v>1404</v>
      </c>
      <c r="FQ226" s="386">
        <v>1416</v>
      </c>
      <c r="FR226" s="386">
        <v>1428</v>
      </c>
      <c r="FS226" s="386">
        <v>1440</v>
      </c>
      <c r="FT226" s="386">
        <v>1452</v>
      </c>
      <c r="FU226" s="386">
        <v>1464</v>
      </c>
      <c r="FV226" s="386">
        <v>1476</v>
      </c>
      <c r="FW226" s="386">
        <v>1488</v>
      </c>
      <c r="FX226" s="386">
        <v>1500</v>
      </c>
      <c r="FY226" s="386">
        <v>1512</v>
      </c>
      <c r="FZ226" s="386">
        <v>1524</v>
      </c>
      <c r="GA226" s="386">
        <v>1536</v>
      </c>
      <c r="GB226" s="386">
        <v>1548</v>
      </c>
      <c r="GC226" s="386">
        <v>1560.5</v>
      </c>
      <c r="GD226" s="387">
        <v>1560.5</v>
      </c>
      <c r="GE226" s="387">
        <v>1560.5</v>
      </c>
      <c r="GF226" s="387">
        <v>1560.5</v>
      </c>
      <c r="GG226" s="387">
        <v>1560.5</v>
      </c>
      <c r="GH226" s="387">
        <v>1560.5</v>
      </c>
      <c r="GI226" s="387">
        <v>1560.5</v>
      </c>
      <c r="GJ226" s="387">
        <v>1560.5</v>
      </c>
      <c r="GK226" s="387">
        <v>1560.5</v>
      </c>
      <c r="GL226" s="387">
        <v>1560.5</v>
      </c>
      <c r="GM226" s="387">
        <v>1560.5</v>
      </c>
      <c r="GN226" s="387">
        <v>1560.5</v>
      </c>
      <c r="GO226" s="387">
        <v>1560.5</v>
      </c>
      <c r="GP226" s="387">
        <v>1560.5</v>
      </c>
      <c r="GQ226" s="387">
        <v>1560.5</v>
      </c>
      <c r="GR226" s="387">
        <v>1560.5</v>
      </c>
      <c r="GS226" s="387">
        <v>1560.5</v>
      </c>
      <c r="GT226" s="387">
        <v>1560.5</v>
      </c>
      <c r="GU226" s="387">
        <v>1560.5</v>
      </c>
      <c r="GV226" s="387">
        <v>1560.5</v>
      </c>
      <c r="GW226" s="387">
        <v>1560.5</v>
      </c>
      <c r="GX226" s="387">
        <v>1560.5</v>
      </c>
      <c r="GY226" s="387">
        <v>1560.5</v>
      </c>
      <c r="GZ226" s="387">
        <v>1560.5</v>
      </c>
      <c r="HA226" s="387">
        <v>1560.5</v>
      </c>
      <c r="HB226" s="387">
        <v>1560.5</v>
      </c>
      <c r="HC226" s="387">
        <v>1560.5</v>
      </c>
      <c r="HD226" s="387">
        <v>1560.5</v>
      </c>
      <c r="HE226" s="387">
        <v>1560.5</v>
      </c>
      <c r="HS226" s="394">
        <v>2.9479603194197281</v>
      </c>
      <c r="HT226" s="394">
        <v>2.9479603194197277</v>
      </c>
      <c r="HU226" s="394">
        <v>2.9479603194197277</v>
      </c>
      <c r="HV226" s="394">
        <v>2.9479603194197277</v>
      </c>
      <c r="HW226" s="394">
        <v>2.9479603194197281</v>
      </c>
      <c r="HX226" s="394">
        <v>2.9408669021846721</v>
      </c>
      <c r="HY226" s="394">
        <v>2.93379055321466</v>
      </c>
      <c r="HZ226" s="394">
        <v>2.9267312314398293</v>
      </c>
      <c r="IA226" s="394">
        <v>2.91968889588914</v>
      </c>
      <c r="IB226" s="394">
        <v>2.9126635056901375</v>
      </c>
      <c r="IC226" s="394">
        <v>2.9055696727392402</v>
      </c>
      <c r="ID226" s="394">
        <v>2.898493116918309</v>
      </c>
      <c r="IE226" s="394">
        <v>2.8914337961486511</v>
      </c>
      <c r="IF226" s="394">
        <v>2.884391668454056</v>
      </c>
      <c r="IG226" s="394">
        <v>2.8773666919605474</v>
      </c>
      <c r="IH226" s="394">
        <v>2.8687112555774523</v>
      </c>
      <c r="II226" s="394">
        <v>2.8600818557016923</v>
      </c>
      <c r="IJ226" s="394">
        <v>2.8514784140125817</v>
      </c>
      <c r="IK226" s="394">
        <v>2.8429008524250325</v>
      </c>
      <c r="IL226" s="394">
        <v>2.8343490930888446</v>
      </c>
      <c r="IM226" s="394">
        <v>2.8256930242457101</v>
      </c>
      <c r="IN226" s="394">
        <v>2.8170633909351643</v>
      </c>
      <c r="IO226" s="394">
        <v>2.8084601124234005</v>
      </c>
      <c r="IP226" s="394">
        <v>2.799883108223173</v>
      </c>
      <c r="IQ226" s="394">
        <v>2.7913322980930428</v>
      </c>
      <c r="IR226" s="394">
        <v>2.7826749209271022</v>
      </c>
      <c r="IS226" s="394">
        <v>2.7740443948026674</v>
      </c>
      <c r="IT226" s="394">
        <v>2.7654406364406561</v>
      </c>
      <c r="IU226" s="394">
        <v>2.7568635628202767</v>
      </c>
      <c r="IV226" s="394">
        <v>2.748313091178229</v>
      </c>
      <c r="IW226" s="394">
        <v>2.7483131019208291</v>
      </c>
      <c r="IX226" s="394">
        <v>2.7483131126634288</v>
      </c>
      <c r="IY226" s="394">
        <v>2.748313123406029</v>
      </c>
      <c r="IZ226" s="394">
        <v>2.7483131341486291</v>
      </c>
      <c r="JA226" s="394">
        <v>2.7483131448912306</v>
      </c>
      <c r="JB226" s="394">
        <v>2.7483131448912306</v>
      </c>
      <c r="JC226" s="394">
        <v>2.7483131448912306</v>
      </c>
      <c r="JD226" s="394">
        <v>2.7483131448912306</v>
      </c>
      <c r="JE226" s="394">
        <v>2.7483131448912306</v>
      </c>
      <c r="JF226" s="394">
        <v>2.7483131448912306</v>
      </c>
      <c r="JG226" s="394">
        <v>2.7483131448912306</v>
      </c>
      <c r="JH226" s="394">
        <v>2.7483131448912306</v>
      </c>
      <c r="JI226" s="394">
        <v>2.7483131448912306</v>
      </c>
      <c r="JJ226" s="394">
        <v>2.7483131448912306</v>
      </c>
      <c r="JK226" s="394">
        <v>2.7483131448912306</v>
      </c>
      <c r="JL226" s="394">
        <v>2.7483131448912306</v>
      </c>
      <c r="JM226" s="394">
        <v>2.7483131448912306</v>
      </c>
      <c r="JN226" s="394">
        <v>2.7483131448912306</v>
      </c>
      <c r="JO226" s="394">
        <v>2.7483131448912306</v>
      </c>
      <c r="JP226" s="394">
        <v>2.7483131448912306</v>
      </c>
      <c r="JQ226" s="394">
        <v>2.7483131448912306</v>
      </c>
      <c r="JR226" s="394">
        <v>2.7483131448912306</v>
      </c>
      <c r="JS226" s="394">
        <v>2.7483131448912306</v>
      </c>
      <c r="JT226" s="394">
        <v>2.7483131448912306</v>
      </c>
      <c r="JU226" s="394">
        <v>2.7483131448912306</v>
      </c>
      <c r="JV226" s="394">
        <v>2.7483131448912306</v>
      </c>
      <c r="JW226" s="394">
        <v>2.7483131448912306</v>
      </c>
      <c r="JX226" s="394">
        <v>2.7483131448912306</v>
      </c>
      <c r="JY226" s="394">
        <v>2.7483131448912306</v>
      </c>
      <c r="JZ226" s="394">
        <v>2.7483131448912306</v>
      </c>
      <c r="KA226" s="394">
        <v>2.7483131448912306</v>
      </c>
      <c r="KB226" s="394">
        <v>2.7483131448912306</v>
      </c>
      <c r="KC226" s="394">
        <v>2.7483131448912306</v>
      </c>
    </row>
    <row r="227" spans="1:289" x14ac:dyDescent="0.25">
      <c r="A227" s="397">
        <v>218</v>
      </c>
      <c r="B227" s="398" t="s">
        <v>859</v>
      </c>
      <c r="C227" s="385" t="s">
        <v>142</v>
      </c>
      <c r="D227" s="385" t="s">
        <v>142</v>
      </c>
      <c r="E227" s="129">
        <v>2052</v>
      </c>
      <c r="F227" s="386">
        <v>433.76184000000001</v>
      </c>
      <c r="G227" s="386">
        <v>435.25967894907421</v>
      </c>
      <c r="H227" s="386">
        <v>436.76269014086427</v>
      </c>
      <c r="I227" s="386">
        <v>438.27089143583157</v>
      </c>
      <c r="J227" s="386">
        <v>439.78430075611197</v>
      </c>
      <c r="K227" s="386">
        <v>443.74335291379083</v>
      </c>
      <c r="L227" s="386">
        <v>447.73804548419082</v>
      </c>
      <c r="M227" s="386">
        <v>451.76869931153635</v>
      </c>
      <c r="N227" s="386">
        <v>455.83563812837463</v>
      </c>
      <c r="O227" s="386">
        <v>459.93918858157713</v>
      </c>
      <c r="P227" s="386">
        <v>463.97729639197905</v>
      </c>
      <c r="Q227" s="386">
        <v>468.05085739944104</v>
      </c>
      <c r="R227" s="386">
        <v>472.16018287083381</v>
      </c>
      <c r="S227" s="386">
        <v>476.30558680584409</v>
      </c>
      <c r="T227" s="386">
        <v>480.48738596096763</v>
      </c>
      <c r="U227" s="386">
        <v>484.19178691713699</v>
      </c>
      <c r="V227" s="386">
        <v>487.92474759588185</v>
      </c>
      <c r="W227" s="386">
        <v>491.68648818334384</v>
      </c>
      <c r="X227" s="386">
        <v>495.47723056322786</v>
      </c>
      <c r="Y227" s="386">
        <v>499.29719832988957</v>
      </c>
      <c r="Z227" s="386">
        <v>502.60433691280952</v>
      </c>
      <c r="AA227" s="386">
        <v>505.93338061685415</v>
      </c>
      <c r="AB227" s="386">
        <v>509.28447453250561</v>
      </c>
      <c r="AC227" s="386">
        <v>512.65776471126549</v>
      </c>
      <c r="AD227" s="386">
        <v>516.05339817202014</v>
      </c>
      <c r="AE227" s="386">
        <v>520.41061044087019</v>
      </c>
      <c r="AF227" s="386">
        <v>524.80461211721774</v>
      </c>
      <c r="AG227" s="386">
        <v>529.23571382639398</v>
      </c>
      <c r="AH227" s="386">
        <v>533.70422881644402</v>
      </c>
      <c r="AI227" s="386">
        <v>538.21047298027156</v>
      </c>
      <c r="AJ227" s="386">
        <v>542.26372705778533</v>
      </c>
      <c r="AK227" s="386">
        <v>546.34750612401945</v>
      </c>
      <c r="AL227" s="386">
        <v>550.46204006215373</v>
      </c>
      <c r="AM227" s="386">
        <v>554.6075604866146</v>
      </c>
      <c r="AN227" s="386">
        <v>558.784300756113</v>
      </c>
      <c r="AO227" s="387">
        <v>558.784300756113</v>
      </c>
      <c r="AP227" s="387">
        <v>558.784300756113</v>
      </c>
      <c r="AQ227" s="387">
        <v>558.784300756113</v>
      </c>
      <c r="AR227" s="387">
        <v>558.784300756113</v>
      </c>
      <c r="AS227" s="387">
        <v>558.784300756113</v>
      </c>
      <c r="AT227" s="387">
        <v>558.784300756113</v>
      </c>
      <c r="AU227" s="387">
        <v>558.784300756113</v>
      </c>
      <c r="AV227" s="387">
        <v>558.784300756113</v>
      </c>
      <c r="AW227" s="387">
        <v>558.784300756113</v>
      </c>
      <c r="AX227" s="387">
        <v>558.784300756113</v>
      </c>
      <c r="AY227" s="387">
        <v>558.784300756113</v>
      </c>
      <c r="AZ227" s="387">
        <v>558.784300756113</v>
      </c>
      <c r="BA227" s="387">
        <v>558.784300756113</v>
      </c>
      <c r="BB227" s="387">
        <v>558.784300756113</v>
      </c>
      <c r="BC227" s="387">
        <v>558.784300756113</v>
      </c>
      <c r="BD227" s="387">
        <v>558.784300756113</v>
      </c>
      <c r="BE227" s="387">
        <v>558.784300756113</v>
      </c>
      <c r="BF227" s="387">
        <v>558.784300756113</v>
      </c>
      <c r="BG227" s="387">
        <v>558.784300756113</v>
      </c>
      <c r="BH227" s="387">
        <v>558.784300756113</v>
      </c>
      <c r="BI227" s="387">
        <v>558.784300756113</v>
      </c>
      <c r="BJ227" s="387">
        <v>558.784300756113</v>
      </c>
      <c r="BK227" s="387">
        <v>558.784300756113</v>
      </c>
      <c r="BL227" s="387">
        <v>558.784300756113</v>
      </c>
      <c r="BM227" s="387">
        <v>558.784300756113</v>
      </c>
      <c r="BN227" s="387">
        <v>558.784300756113</v>
      </c>
      <c r="BO227" s="387">
        <v>558.784300756113</v>
      </c>
      <c r="BP227" s="387">
        <v>558.784300756113</v>
      </c>
      <c r="CA227" s="386">
        <v>1480</v>
      </c>
      <c r="CB227" s="386">
        <v>1484.9748600603307</v>
      </c>
      <c r="CC227" s="386">
        <v>1489.9664425751341</v>
      </c>
      <c r="CD227" s="386">
        <v>1494.9748037551342</v>
      </c>
      <c r="CE227" s="386">
        <v>1500</v>
      </c>
      <c r="CF227" s="386">
        <v>1509.7223695083244</v>
      </c>
      <c r="CG227" s="386">
        <v>1519.5077553292197</v>
      </c>
      <c r="CH227" s="386">
        <v>1529.3565659079363</v>
      </c>
      <c r="CI227" s="386">
        <v>1539.2692123370955</v>
      </c>
      <c r="CJ227" s="386">
        <v>1549.2461083738485</v>
      </c>
      <c r="CK227" s="386">
        <v>1558.9189551635027</v>
      </c>
      <c r="CL227" s="386">
        <v>1568.6521951757122</v>
      </c>
      <c r="CM227" s="386">
        <v>1578.4462054805797</v>
      </c>
      <c r="CN227" s="386">
        <v>1588.3013655024763</v>
      </c>
      <c r="CO227" s="386">
        <v>1598.21805703474</v>
      </c>
      <c r="CP227" s="386">
        <v>1605.5611171140922</v>
      </c>
      <c r="CQ227" s="386">
        <v>1612.9379150999157</v>
      </c>
      <c r="CR227" s="386">
        <v>1620.3486060020184</v>
      </c>
      <c r="CS227" s="386">
        <v>1627.7933455424056</v>
      </c>
      <c r="CT227" s="386">
        <v>1635.2722901585512</v>
      </c>
      <c r="CU227" s="386">
        <v>1640.9890132514793</v>
      </c>
      <c r="CV227" s="386">
        <v>1646.7257213482003</v>
      </c>
      <c r="CW227" s="386">
        <v>1652.4824843139797</v>
      </c>
      <c r="CX227" s="386">
        <v>1658.259372258324</v>
      </c>
      <c r="CY227" s="386">
        <v>1664.0564555358346</v>
      </c>
      <c r="CZ227" s="386">
        <v>1672.7486785783196</v>
      </c>
      <c r="DA227" s="386">
        <v>1681.4863055739993</v>
      </c>
      <c r="DB227" s="386">
        <v>1690.2695736910819</v>
      </c>
      <c r="DC227" s="386">
        <v>1699.0987213366272</v>
      </c>
      <c r="DD227" s="386">
        <v>1707.973988163018</v>
      </c>
      <c r="DE227" s="386">
        <v>1720.5434109576213</v>
      </c>
      <c r="DF227" s="386">
        <v>1733.2053353889501</v>
      </c>
      <c r="DG227" s="386">
        <v>1745.9604422004986</v>
      </c>
      <c r="DH227" s="386">
        <v>1758.8094171455293</v>
      </c>
      <c r="DI227" s="386">
        <v>1771.7529510239406</v>
      </c>
      <c r="DJ227" s="387">
        <v>1771.7529510239406</v>
      </c>
      <c r="DK227" s="387">
        <v>1771.7529510239406</v>
      </c>
      <c r="DL227" s="387">
        <v>1771.7529510239406</v>
      </c>
      <c r="DM227" s="387">
        <v>1771.7529510239406</v>
      </c>
      <c r="DN227" s="387">
        <v>1771.7529510239406</v>
      </c>
      <c r="DO227" s="387">
        <v>1771.7529510239406</v>
      </c>
      <c r="DP227" s="387">
        <v>1771.7529510239406</v>
      </c>
      <c r="DQ227" s="387">
        <v>1771.7529510239406</v>
      </c>
      <c r="DR227" s="387">
        <v>1771.7529510239406</v>
      </c>
      <c r="DS227" s="387">
        <v>1771.7529510239406</v>
      </c>
      <c r="DT227" s="387">
        <v>1771.7529510239406</v>
      </c>
      <c r="DU227" s="387">
        <v>1771.7529510239406</v>
      </c>
      <c r="DV227" s="387">
        <v>1771.7529510239406</v>
      </c>
      <c r="DW227" s="387">
        <v>1771.7529510239406</v>
      </c>
      <c r="DX227" s="387">
        <v>1771.7529510239406</v>
      </c>
      <c r="DY227" s="387">
        <v>1771.7529510239406</v>
      </c>
      <c r="DZ227" s="387">
        <v>1771.7529510239406</v>
      </c>
      <c r="EA227" s="387">
        <v>1771.7529510239406</v>
      </c>
      <c r="EB227" s="387">
        <v>1771.7529510239406</v>
      </c>
      <c r="EC227" s="387">
        <v>1771.7529510239406</v>
      </c>
      <c r="ED227" s="387">
        <v>1771.7529510239406</v>
      </c>
      <c r="EE227" s="387">
        <v>1771.7529510239406</v>
      </c>
      <c r="EF227" s="387">
        <v>1771.7529510239406</v>
      </c>
      <c r="EG227" s="387">
        <v>1771.7529510239406</v>
      </c>
      <c r="EH227" s="387">
        <v>1771.7529510239406</v>
      </c>
      <c r="EI227" s="387">
        <v>1771.7529510239406</v>
      </c>
      <c r="EJ227" s="387">
        <v>1771.7529510239406</v>
      </c>
      <c r="EK227" s="387">
        <v>1771.7529510239406</v>
      </c>
      <c r="EY227" s="386">
        <v>1266</v>
      </c>
      <c r="EZ227" s="386">
        <v>1277</v>
      </c>
      <c r="FA227" s="386">
        <v>1288</v>
      </c>
      <c r="FB227" s="386">
        <v>1299</v>
      </c>
      <c r="FC227" s="386">
        <v>1310.1000000000001</v>
      </c>
      <c r="FD227" s="386">
        <v>1333</v>
      </c>
      <c r="FE227" s="386">
        <v>1356</v>
      </c>
      <c r="FF227" s="386">
        <v>1379</v>
      </c>
      <c r="FG227" s="386">
        <v>1402</v>
      </c>
      <c r="FH227" s="386">
        <v>1425</v>
      </c>
      <c r="FI227" s="386">
        <v>1447.9</v>
      </c>
      <c r="FJ227" s="386">
        <v>1463</v>
      </c>
      <c r="FK227" s="386">
        <v>1478</v>
      </c>
      <c r="FL227" s="386">
        <v>1493</v>
      </c>
      <c r="FM227" s="386">
        <v>1508</v>
      </c>
      <c r="FN227" s="386">
        <v>1523</v>
      </c>
      <c r="FO227" s="386">
        <v>1538</v>
      </c>
      <c r="FP227" s="386">
        <v>1553</v>
      </c>
      <c r="FQ227" s="386">
        <v>1568</v>
      </c>
      <c r="FR227" s="386">
        <v>1583</v>
      </c>
      <c r="FS227" s="386">
        <v>1598</v>
      </c>
      <c r="FT227" s="386">
        <v>1613</v>
      </c>
      <c r="FU227" s="386">
        <v>1628</v>
      </c>
      <c r="FV227" s="386">
        <v>1643</v>
      </c>
      <c r="FW227" s="386">
        <v>1658</v>
      </c>
      <c r="FX227" s="386">
        <v>1673</v>
      </c>
      <c r="FY227" s="386">
        <v>1688</v>
      </c>
      <c r="FZ227" s="386">
        <v>1703</v>
      </c>
      <c r="GA227" s="386">
        <v>1718</v>
      </c>
      <c r="GB227" s="386">
        <v>1733</v>
      </c>
      <c r="GC227" s="386">
        <v>1742.3</v>
      </c>
      <c r="GD227" s="387">
        <v>1742.3</v>
      </c>
      <c r="GE227" s="387">
        <v>1742.3</v>
      </c>
      <c r="GF227" s="387">
        <v>1742.3</v>
      </c>
      <c r="GG227" s="387">
        <v>1742.3</v>
      </c>
      <c r="GH227" s="387">
        <v>1742.3</v>
      </c>
      <c r="GI227" s="387">
        <v>1742.3</v>
      </c>
      <c r="GJ227" s="387">
        <v>1742.3</v>
      </c>
      <c r="GK227" s="387">
        <v>1742.3</v>
      </c>
      <c r="GL227" s="387">
        <v>1742.3</v>
      </c>
      <c r="GM227" s="387">
        <v>1742.3</v>
      </c>
      <c r="GN227" s="387">
        <v>1742.3</v>
      </c>
      <c r="GO227" s="387">
        <v>1742.3</v>
      </c>
      <c r="GP227" s="387">
        <v>1742.3</v>
      </c>
      <c r="GQ227" s="387">
        <v>1742.3</v>
      </c>
      <c r="GR227" s="387">
        <v>1742.3</v>
      </c>
      <c r="GS227" s="387">
        <v>1742.3</v>
      </c>
      <c r="GT227" s="387">
        <v>1742.3</v>
      </c>
      <c r="GU227" s="387">
        <v>1742.3</v>
      </c>
      <c r="GV227" s="387">
        <v>1742.3</v>
      </c>
      <c r="GW227" s="387">
        <v>1742.3</v>
      </c>
      <c r="GX227" s="387">
        <v>1742.3</v>
      </c>
      <c r="GY227" s="387">
        <v>1742.3</v>
      </c>
      <c r="GZ227" s="387">
        <v>1742.3</v>
      </c>
      <c r="HA227" s="387">
        <v>1742.3</v>
      </c>
      <c r="HB227" s="387">
        <v>1742.3</v>
      </c>
      <c r="HC227" s="387">
        <v>1742.3</v>
      </c>
      <c r="HD227" s="387">
        <v>1742.3</v>
      </c>
      <c r="HE227" s="387">
        <v>1742.3</v>
      </c>
      <c r="HS227" s="394">
        <v>3.4120106093242319</v>
      </c>
      <c r="HT227" s="394">
        <v>3.411698652275287</v>
      </c>
      <c r="HU227" s="394">
        <v>3.4113867237482935</v>
      </c>
      <c r="HV227" s="394">
        <v>3.4110748237406443</v>
      </c>
      <c r="HW227" s="394">
        <v>3.4107629522497307</v>
      </c>
      <c r="HX227" s="394">
        <v>3.4022422186042949</v>
      </c>
      <c r="HY227" s="394">
        <v>3.3937427713698098</v>
      </c>
      <c r="HZ227" s="394">
        <v>3.3852645573687772</v>
      </c>
      <c r="IA227" s="394">
        <v>3.3768075235565482</v>
      </c>
      <c r="IB227" s="394">
        <v>3.3683716170209888</v>
      </c>
      <c r="IC227" s="394">
        <v>3.3599035282245597</v>
      </c>
      <c r="ID227" s="394">
        <v>3.3514567282097785</v>
      </c>
      <c r="IE227" s="394">
        <v>3.3430311634566321</v>
      </c>
      <c r="IF227" s="394">
        <v>3.334626780579657</v>
      </c>
      <c r="IG227" s="394">
        <v>3.3262435263276009</v>
      </c>
      <c r="IH227" s="394">
        <v>3.3159610726500461</v>
      </c>
      <c r="II227" s="394">
        <v>3.3057104052361233</v>
      </c>
      <c r="IJ227" s="394">
        <v>3.2954914258246006</v>
      </c>
      <c r="IK227" s="394">
        <v>3.2853040364580042</v>
      </c>
      <c r="IL227" s="394">
        <v>3.2751481394816762</v>
      </c>
      <c r="IM227" s="394">
        <v>3.2649718530704872</v>
      </c>
      <c r="IN227" s="394">
        <v>3.2548271856275752</v>
      </c>
      <c r="IO227" s="394">
        <v>3.2447140389089326</v>
      </c>
      <c r="IP227" s="394">
        <v>3.2346323149758085</v>
      </c>
      <c r="IQ227" s="394">
        <v>3.224581916193761</v>
      </c>
      <c r="IR227" s="394">
        <v>3.214286267455686</v>
      </c>
      <c r="IS227" s="394">
        <v>3.2040234913149561</v>
      </c>
      <c r="IT227" s="394">
        <v>3.193793482813867</v>
      </c>
      <c r="IU227" s="394">
        <v>3.1835961373298307</v>
      </c>
      <c r="IV227" s="394">
        <v>3.1734313505743037</v>
      </c>
      <c r="IW227" s="394">
        <v>3.1728904684311932</v>
      </c>
      <c r="IX227" s="394">
        <v>3.1723496784764622</v>
      </c>
      <c r="IY227" s="394">
        <v>3.1718089806943977</v>
      </c>
      <c r="IZ227" s="394">
        <v>3.1712683750692903</v>
      </c>
      <c r="JA227" s="394">
        <v>3.1707278615854313</v>
      </c>
      <c r="JB227" s="394">
        <v>3.1707278615854313</v>
      </c>
      <c r="JC227" s="394">
        <v>3.1707278615854313</v>
      </c>
      <c r="JD227" s="394">
        <v>3.1707278615854313</v>
      </c>
      <c r="JE227" s="394">
        <v>3.1707278615854313</v>
      </c>
      <c r="JF227" s="394">
        <v>3.1707278615854313</v>
      </c>
      <c r="JG227" s="394">
        <v>3.1707278615854313</v>
      </c>
      <c r="JH227" s="394">
        <v>3.1707278615854313</v>
      </c>
      <c r="JI227" s="394">
        <v>3.1707278615854313</v>
      </c>
      <c r="JJ227" s="394">
        <v>3.1707278615854313</v>
      </c>
      <c r="JK227" s="394">
        <v>3.1707278615854313</v>
      </c>
      <c r="JL227" s="394">
        <v>3.1707278615854313</v>
      </c>
      <c r="JM227" s="394">
        <v>3.1707278615854313</v>
      </c>
      <c r="JN227" s="394">
        <v>3.1707278615854313</v>
      </c>
      <c r="JO227" s="394">
        <v>3.1707278615854313</v>
      </c>
      <c r="JP227" s="394">
        <v>3.1707278615854313</v>
      </c>
      <c r="JQ227" s="394">
        <v>3.1707278615854313</v>
      </c>
      <c r="JR227" s="394">
        <v>3.1707278615854313</v>
      </c>
      <c r="JS227" s="394">
        <v>3.1707278615854313</v>
      </c>
      <c r="JT227" s="394">
        <v>3.1707278615854313</v>
      </c>
      <c r="JU227" s="394">
        <v>3.1707278615854313</v>
      </c>
      <c r="JV227" s="394">
        <v>3.1707278615854313</v>
      </c>
      <c r="JW227" s="394">
        <v>3.1707278615854313</v>
      </c>
      <c r="JX227" s="394">
        <v>3.1707278615854313</v>
      </c>
      <c r="JY227" s="394">
        <v>3.1707278615854313</v>
      </c>
      <c r="JZ227" s="394">
        <v>3.1707278615854313</v>
      </c>
      <c r="KA227" s="394">
        <v>3.1707278615854313</v>
      </c>
      <c r="KB227" s="394">
        <v>3.1707278615854313</v>
      </c>
      <c r="KC227" s="394">
        <v>3.1707278615854313</v>
      </c>
    </row>
    <row r="228" spans="1:289" x14ac:dyDescent="0.25">
      <c r="A228" s="397">
        <v>219</v>
      </c>
      <c r="B228" s="398" t="s">
        <v>863</v>
      </c>
      <c r="C228" s="385" t="s">
        <v>142</v>
      </c>
      <c r="D228" s="385" t="s">
        <v>142</v>
      </c>
      <c r="E228" s="129">
        <v>2052</v>
      </c>
      <c r="F228" s="386">
        <v>1983.1768</v>
      </c>
      <c r="G228" s="386">
        <v>1989.7954861329354</v>
      </c>
      <c r="H228" s="386">
        <v>1996.4362615753696</v>
      </c>
      <c r="I228" s="386">
        <v>2003.0992000485196</v>
      </c>
      <c r="J228" s="386">
        <v>2009.78437551964</v>
      </c>
      <c r="K228" s="386">
        <v>2010.6234615820217</v>
      </c>
      <c r="L228" s="386">
        <v>2011.4628979632876</v>
      </c>
      <c r="M228" s="386">
        <v>2012.3026848096961</v>
      </c>
      <c r="N228" s="386">
        <v>2013.1428222675665</v>
      </c>
      <c r="O228" s="386">
        <v>2013.9833104832785</v>
      </c>
      <c r="P228" s="386">
        <v>2014.8387583551928</v>
      </c>
      <c r="Q228" s="386">
        <v>2015.6945695821844</v>
      </c>
      <c r="R228" s="386">
        <v>2016.55074431859</v>
      </c>
      <c r="S228" s="386">
        <v>2017.4072827188118</v>
      </c>
      <c r="T228" s="386">
        <v>2018.2641849373181</v>
      </c>
      <c r="U228" s="386">
        <v>2019.0792488071861</v>
      </c>
      <c r="V228" s="386">
        <v>2019.8946418357029</v>
      </c>
      <c r="W228" s="386">
        <v>2020.7103641557974</v>
      </c>
      <c r="X228" s="386">
        <v>2021.5264159004516</v>
      </c>
      <c r="Y228" s="386">
        <v>2022.3427972027016</v>
      </c>
      <c r="Z228" s="386">
        <v>2023.0869693202601</v>
      </c>
      <c r="AA228" s="386">
        <v>2023.8314152747473</v>
      </c>
      <c r="AB228" s="386">
        <v>2024.5761351669285</v>
      </c>
      <c r="AC228" s="386">
        <v>2025.321129097606</v>
      </c>
      <c r="AD228" s="386">
        <v>2026.0663971676195</v>
      </c>
      <c r="AE228" s="386">
        <v>2026.9862041876065</v>
      </c>
      <c r="AF228" s="386">
        <v>2027.9064287876665</v>
      </c>
      <c r="AG228" s="386">
        <v>2028.8270711573753</v>
      </c>
      <c r="AH228" s="386">
        <v>2029.7481314863946</v>
      </c>
      <c r="AI228" s="386">
        <v>2030.6696099644719</v>
      </c>
      <c r="AJ228" s="386">
        <v>2031.4918968621612</v>
      </c>
      <c r="AK228" s="386">
        <v>2032.3145167316636</v>
      </c>
      <c r="AL228" s="386">
        <v>2033.1374697078109</v>
      </c>
      <c r="AM228" s="386">
        <v>2033.9607559254891</v>
      </c>
      <c r="AN228" s="386">
        <v>2034.7843755196402</v>
      </c>
      <c r="AO228" s="387">
        <v>2034.7843755196402</v>
      </c>
      <c r="AP228" s="387">
        <v>2034.7843755196402</v>
      </c>
      <c r="AQ228" s="387">
        <v>2034.7843755196402</v>
      </c>
      <c r="AR228" s="387">
        <v>2034.7843755196402</v>
      </c>
      <c r="AS228" s="387">
        <v>2034.7843755196402</v>
      </c>
      <c r="AT228" s="387">
        <v>2034.7843755196402</v>
      </c>
      <c r="AU228" s="387">
        <v>2034.7843755196402</v>
      </c>
      <c r="AV228" s="387">
        <v>2034.7843755196402</v>
      </c>
      <c r="AW228" s="387">
        <v>2034.7843755196402</v>
      </c>
      <c r="AX228" s="387">
        <v>2034.7843755196402</v>
      </c>
      <c r="AY228" s="387">
        <v>2034.7843755196402</v>
      </c>
      <c r="AZ228" s="387">
        <v>2034.7843755196402</v>
      </c>
      <c r="BA228" s="387">
        <v>2034.7843755196402</v>
      </c>
      <c r="BB228" s="387">
        <v>2034.7843755196402</v>
      </c>
      <c r="BC228" s="387">
        <v>2034.7843755196402</v>
      </c>
      <c r="BD228" s="387">
        <v>2034.7843755196402</v>
      </c>
      <c r="BE228" s="387">
        <v>2034.7843755196402</v>
      </c>
      <c r="BF228" s="387">
        <v>2034.7843755196402</v>
      </c>
      <c r="BG228" s="387">
        <v>2034.7843755196402</v>
      </c>
      <c r="BH228" s="387">
        <v>2034.7843755196402</v>
      </c>
      <c r="BI228" s="387">
        <v>2034.7843755196402</v>
      </c>
      <c r="BJ228" s="387">
        <v>2034.7843755196402</v>
      </c>
      <c r="BK228" s="387">
        <v>2034.7843755196402</v>
      </c>
      <c r="BL228" s="387">
        <v>2034.7843755196402</v>
      </c>
      <c r="BM228" s="387">
        <v>2034.7843755196402</v>
      </c>
      <c r="BN228" s="387">
        <v>2034.7843755196402</v>
      </c>
      <c r="BO228" s="387">
        <v>2034.7843755196402</v>
      </c>
      <c r="BP228" s="387">
        <v>2034.7843755196402</v>
      </c>
      <c r="CA228" s="386">
        <v>6000</v>
      </c>
      <c r="CB228" s="386">
        <v>6019.9007707187011</v>
      </c>
      <c r="CC228" s="386">
        <v>6039.8675482166018</v>
      </c>
      <c r="CD228" s="386">
        <v>6059.9005514246646</v>
      </c>
      <c r="CE228" s="386">
        <v>6080</v>
      </c>
      <c r="CF228" s="386">
        <v>6090.3885454256306</v>
      </c>
      <c r="CG228" s="386">
        <v>6100.7948411598236</v>
      </c>
      <c r="CH228" s="386">
        <v>6111.2189175315079</v>
      </c>
      <c r="CI228" s="386">
        <v>6121.6608049214337</v>
      </c>
      <c r="CJ228" s="386">
        <v>6132.1205337622596</v>
      </c>
      <c r="CK228" s="386">
        <v>6142.5916719764891</v>
      </c>
      <c r="CL228" s="386">
        <v>6153.0806905854206</v>
      </c>
      <c r="CM228" s="386">
        <v>6163.5876201214087</v>
      </c>
      <c r="CN228" s="386">
        <v>6174.1124911689467</v>
      </c>
      <c r="CO228" s="386">
        <v>6184.655334364752</v>
      </c>
      <c r="CP228" s="386">
        <v>6187.0297383569387</v>
      </c>
      <c r="CQ228" s="386">
        <v>6189.4050539268956</v>
      </c>
      <c r="CR228" s="386">
        <v>6191.7812814245945</v>
      </c>
      <c r="CS228" s="386">
        <v>6194.1584212001408</v>
      </c>
      <c r="CT228" s="386">
        <v>6196.5364736037754</v>
      </c>
      <c r="CU228" s="386">
        <v>6198.6945334363691</v>
      </c>
      <c r="CV228" s="386">
        <v>6200.8533448537009</v>
      </c>
      <c r="CW228" s="386">
        <v>6203.0129081175237</v>
      </c>
      <c r="CX228" s="386">
        <v>6205.1732234896826</v>
      </c>
      <c r="CY228" s="386">
        <v>6207.334291232115</v>
      </c>
      <c r="CZ228" s="386">
        <v>6210.0268171695707</v>
      </c>
      <c r="DA228" s="386">
        <v>6212.7205110312243</v>
      </c>
      <c r="DB228" s="386">
        <v>6215.4153733236808</v>
      </c>
      <c r="DC228" s="386">
        <v>6218.1114045537652</v>
      </c>
      <c r="DD228" s="386">
        <v>6220.8086052285198</v>
      </c>
      <c r="DE228" s="386">
        <v>6223.3125469686229</v>
      </c>
      <c r="DF228" s="386">
        <v>6225.8174965719536</v>
      </c>
      <c r="DG228" s="386">
        <v>6228.3234544441875</v>
      </c>
      <c r="DH228" s="386">
        <v>6230.830420991163</v>
      </c>
      <c r="DI228" s="386">
        <v>6233.3383966188867</v>
      </c>
      <c r="DJ228" s="387">
        <v>6233.3383966188867</v>
      </c>
      <c r="DK228" s="387">
        <v>6233.3383966188867</v>
      </c>
      <c r="DL228" s="387">
        <v>6233.3383966188867</v>
      </c>
      <c r="DM228" s="387">
        <v>6233.3383966188867</v>
      </c>
      <c r="DN228" s="387">
        <v>6233.3383966188867</v>
      </c>
      <c r="DO228" s="387">
        <v>6233.3383966188867</v>
      </c>
      <c r="DP228" s="387">
        <v>6233.3383966188867</v>
      </c>
      <c r="DQ228" s="387">
        <v>6233.3383966188867</v>
      </c>
      <c r="DR228" s="387">
        <v>6233.3383966188867</v>
      </c>
      <c r="DS228" s="387">
        <v>6233.3383966188867</v>
      </c>
      <c r="DT228" s="387">
        <v>6233.3383966188867</v>
      </c>
      <c r="DU228" s="387">
        <v>6233.3383966188867</v>
      </c>
      <c r="DV228" s="387">
        <v>6233.3383966188867</v>
      </c>
      <c r="DW228" s="387">
        <v>6233.3383966188867</v>
      </c>
      <c r="DX228" s="387">
        <v>6233.3383966188867</v>
      </c>
      <c r="DY228" s="387">
        <v>6233.3383966188867</v>
      </c>
      <c r="DZ228" s="387">
        <v>6233.3383966188867</v>
      </c>
      <c r="EA228" s="387">
        <v>6233.3383966188867</v>
      </c>
      <c r="EB228" s="387">
        <v>6233.3383966188867</v>
      </c>
      <c r="EC228" s="387">
        <v>6233.3383966188867</v>
      </c>
      <c r="ED228" s="387">
        <v>6233.3383966188867</v>
      </c>
      <c r="EE228" s="387">
        <v>6233.3383966188867</v>
      </c>
      <c r="EF228" s="387">
        <v>6233.3383966188867</v>
      </c>
      <c r="EG228" s="387">
        <v>6233.3383966188867</v>
      </c>
      <c r="EH228" s="387">
        <v>6233.3383966188867</v>
      </c>
      <c r="EI228" s="387">
        <v>6233.3383966188867</v>
      </c>
      <c r="EJ228" s="387">
        <v>6233.3383966188867</v>
      </c>
      <c r="EK228" s="387">
        <v>6233.3383966188867</v>
      </c>
      <c r="EY228" s="386">
        <v>558</v>
      </c>
      <c r="EZ228" s="386">
        <v>560</v>
      </c>
      <c r="FA228" s="386">
        <v>562</v>
      </c>
      <c r="FB228" s="386">
        <v>564</v>
      </c>
      <c r="FC228" s="386">
        <v>566.5</v>
      </c>
      <c r="FD228" s="386">
        <v>573</v>
      </c>
      <c r="FE228" s="386">
        <v>580</v>
      </c>
      <c r="FF228" s="386">
        <v>587</v>
      </c>
      <c r="FG228" s="386">
        <v>594</v>
      </c>
      <c r="FH228" s="386">
        <v>601</v>
      </c>
      <c r="FI228" s="386">
        <v>607.29999999999995</v>
      </c>
      <c r="FJ228" s="386">
        <v>612</v>
      </c>
      <c r="FK228" s="386">
        <v>617</v>
      </c>
      <c r="FL228" s="386">
        <v>622</v>
      </c>
      <c r="FM228" s="386">
        <v>627</v>
      </c>
      <c r="FN228" s="386">
        <v>632</v>
      </c>
      <c r="FO228" s="386">
        <v>637</v>
      </c>
      <c r="FP228" s="386">
        <v>642</v>
      </c>
      <c r="FQ228" s="386">
        <v>647</v>
      </c>
      <c r="FR228" s="386">
        <v>652</v>
      </c>
      <c r="FS228" s="386">
        <v>657</v>
      </c>
      <c r="FT228" s="386">
        <v>662</v>
      </c>
      <c r="FU228" s="386">
        <v>667</v>
      </c>
      <c r="FV228" s="386">
        <v>672</v>
      </c>
      <c r="FW228" s="386">
        <v>677</v>
      </c>
      <c r="FX228" s="386">
        <v>682</v>
      </c>
      <c r="FY228" s="386">
        <v>687</v>
      </c>
      <c r="FZ228" s="386">
        <v>692</v>
      </c>
      <c r="GA228" s="386">
        <v>697</v>
      </c>
      <c r="GB228" s="386">
        <v>702</v>
      </c>
      <c r="GC228" s="386">
        <v>704</v>
      </c>
      <c r="GD228" s="387">
        <v>704</v>
      </c>
      <c r="GE228" s="387">
        <v>704</v>
      </c>
      <c r="GF228" s="387">
        <v>704</v>
      </c>
      <c r="GG228" s="387">
        <v>704</v>
      </c>
      <c r="GH228" s="387">
        <v>704</v>
      </c>
      <c r="GI228" s="387">
        <v>704</v>
      </c>
      <c r="GJ228" s="387">
        <v>704</v>
      </c>
      <c r="GK228" s="387">
        <v>704</v>
      </c>
      <c r="GL228" s="387">
        <v>704</v>
      </c>
      <c r="GM228" s="387">
        <v>704</v>
      </c>
      <c r="GN228" s="387">
        <v>704</v>
      </c>
      <c r="GO228" s="387">
        <v>704</v>
      </c>
      <c r="GP228" s="387">
        <v>704</v>
      </c>
      <c r="GQ228" s="387">
        <v>704</v>
      </c>
      <c r="GR228" s="387">
        <v>704</v>
      </c>
      <c r="GS228" s="387">
        <v>704</v>
      </c>
      <c r="GT228" s="387">
        <v>704</v>
      </c>
      <c r="GU228" s="387">
        <v>704</v>
      </c>
      <c r="GV228" s="387">
        <v>704</v>
      </c>
      <c r="GW228" s="387">
        <v>704</v>
      </c>
      <c r="GX228" s="387">
        <v>704</v>
      </c>
      <c r="GY228" s="387">
        <v>704</v>
      </c>
      <c r="GZ228" s="387">
        <v>704</v>
      </c>
      <c r="HA228" s="387">
        <v>704</v>
      </c>
      <c r="HB228" s="387">
        <v>704</v>
      </c>
      <c r="HC228" s="387">
        <v>704</v>
      </c>
      <c r="HD228" s="387">
        <v>704</v>
      </c>
      <c r="HE228" s="387">
        <v>704</v>
      </c>
      <c r="HS228" s="394">
        <v>3.0254488656785417</v>
      </c>
      <c r="HT228" s="394">
        <v>3.0253866855523261</v>
      </c>
      <c r="HU228" s="394">
        <v>3.0253245067040595</v>
      </c>
      <c r="HV228" s="394">
        <v>3.0252623291337146</v>
      </c>
      <c r="HW228" s="394">
        <v>3.0252001528412644</v>
      </c>
      <c r="HX228" s="394">
        <v>3.0291044851498556</v>
      </c>
      <c r="HY228" s="394">
        <v>3.0330138564013289</v>
      </c>
      <c r="HZ228" s="394">
        <v>3.0369282730989586</v>
      </c>
      <c r="IA228" s="394">
        <v>3.0408477417544124</v>
      </c>
      <c r="IB228" s="394">
        <v>3.0447722688877628</v>
      </c>
      <c r="IC228" s="394">
        <v>3.048676548683714</v>
      </c>
      <c r="ID228" s="394">
        <v>3.0525858348970196</v>
      </c>
      <c r="IE228" s="394">
        <v>3.0565001339473552</v>
      </c>
      <c r="IF228" s="394">
        <v>3.06041945226263</v>
      </c>
      <c r="IG228" s="394">
        <v>3.0643437962789943</v>
      </c>
      <c r="IH228" s="394">
        <v>3.0642827625572684</v>
      </c>
      <c r="II228" s="394">
        <v>3.0642217300511749</v>
      </c>
      <c r="IJ228" s="394">
        <v>3.0641606987606891</v>
      </c>
      <c r="IK228" s="394">
        <v>3.0640996686857873</v>
      </c>
      <c r="IL228" s="394">
        <v>3.0640386398264456</v>
      </c>
      <c r="IM228" s="394">
        <v>3.0639782804389655</v>
      </c>
      <c r="IN228" s="394">
        <v>3.0639179222405231</v>
      </c>
      <c r="IO228" s="394">
        <v>3.063857565231094</v>
      </c>
      <c r="IP228" s="394">
        <v>3.0637972094106551</v>
      </c>
      <c r="IQ228" s="394">
        <v>3.0637368547791839</v>
      </c>
      <c r="IR228" s="394">
        <v>3.0636749299724415</v>
      </c>
      <c r="IS228" s="394">
        <v>3.0636130064173348</v>
      </c>
      <c r="IT228" s="394">
        <v>3.0635510841138385</v>
      </c>
      <c r="IU228" s="394">
        <v>3.0634891630619268</v>
      </c>
      <c r="IV228" s="394">
        <v>3.0634272432615748</v>
      </c>
      <c r="IW228" s="394">
        <v>3.0634198229297103</v>
      </c>
      <c r="IX228" s="394">
        <v>3.0634124026158194</v>
      </c>
      <c r="IY228" s="394">
        <v>3.0634049823199025</v>
      </c>
      <c r="IZ228" s="394">
        <v>3.0633975620419589</v>
      </c>
      <c r="JA228" s="394">
        <v>3.0633901417819889</v>
      </c>
      <c r="JB228" s="394">
        <v>3.0633901417819889</v>
      </c>
      <c r="JC228" s="394">
        <v>3.0633901417819889</v>
      </c>
      <c r="JD228" s="394">
        <v>3.0633901417819889</v>
      </c>
      <c r="JE228" s="394">
        <v>3.0633901417819889</v>
      </c>
      <c r="JF228" s="394">
        <v>3.0633901417819889</v>
      </c>
      <c r="JG228" s="394">
        <v>3.0633901417819889</v>
      </c>
      <c r="JH228" s="394">
        <v>3.0633901417819889</v>
      </c>
      <c r="JI228" s="394">
        <v>3.0633901417819889</v>
      </c>
      <c r="JJ228" s="394">
        <v>3.0633901417819889</v>
      </c>
      <c r="JK228" s="394">
        <v>3.0633901417819889</v>
      </c>
      <c r="JL228" s="394">
        <v>3.0633901417819889</v>
      </c>
      <c r="JM228" s="394">
        <v>3.0633901417819889</v>
      </c>
      <c r="JN228" s="394">
        <v>3.0633901417819889</v>
      </c>
      <c r="JO228" s="394">
        <v>3.0633901417819889</v>
      </c>
      <c r="JP228" s="394">
        <v>3.0633901417819889</v>
      </c>
      <c r="JQ228" s="394">
        <v>3.0633901417819889</v>
      </c>
      <c r="JR228" s="394">
        <v>3.0633901417819889</v>
      </c>
      <c r="JS228" s="394">
        <v>3.0633901417819889</v>
      </c>
      <c r="JT228" s="394">
        <v>3.0633901417819889</v>
      </c>
      <c r="JU228" s="394">
        <v>3.0633901417819889</v>
      </c>
      <c r="JV228" s="394">
        <v>3.0633901417819889</v>
      </c>
      <c r="JW228" s="394">
        <v>3.0633901417819889</v>
      </c>
      <c r="JX228" s="394">
        <v>3.0633901417819889</v>
      </c>
      <c r="JY228" s="394">
        <v>3.0633901417819889</v>
      </c>
      <c r="JZ228" s="394">
        <v>3.0633901417819889</v>
      </c>
      <c r="KA228" s="394">
        <v>3.0633901417819889</v>
      </c>
      <c r="KB228" s="394">
        <v>3.0633901417819889</v>
      </c>
      <c r="KC228" s="394">
        <v>3.0633901417819889</v>
      </c>
    </row>
    <row r="229" spans="1:289" x14ac:dyDescent="0.25">
      <c r="A229" s="397">
        <v>220</v>
      </c>
      <c r="B229" s="398" t="s">
        <v>863</v>
      </c>
      <c r="C229" s="385" t="s">
        <v>142</v>
      </c>
      <c r="D229" s="385" t="s">
        <v>142</v>
      </c>
      <c r="E229" s="129">
        <v>2052</v>
      </c>
      <c r="F229" s="386">
        <v>1665.4497000000003</v>
      </c>
      <c r="G229" s="386">
        <v>1663.1739720250093</v>
      </c>
      <c r="H229" s="386">
        <v>1660.9013536832999</v>
      </c>
      <c r="I229" s="386">
        <v>1658.631840725762</v>
      </c>
      <c r="J229" s="386">
        <v>1656.3654289090912</v>
      </c>
      <c r="K229" s="386">
        <v>1662.5337396278233</v>
      </c>
      <c r="L229" s="386">
        <v>1668.7250211575001</v>
      </c>
      <c r="M229" s="386">
        <v>1674.9393590415029</v>
      </c>
      <c r="N229" s="386">
        <v>1681.1768391417768</v>
      </c>
      <c r="O229" s="386">
        <v>1687.4375476400166</v>
      </c>
      <c r="P229" s="386">
        <v>1693.7261944781421</v>
      </c>
      <c r="Q229" s="386">
        <v>1700.0382774897189</v>
      </c>
      <c r="R229" s="386">
        <v>1706.373884015353</v>
      </c>
      <c r="S229" s="386">
        <v>1712.7331017211466</v>
      </c>
      <c r="T229" s="386">
        <v>1719.1160185999104</v>
      </c>
      <c r="U229" s="386">
        <v>1724.8454136311962</v>
      </c>
      <c r="V229" s="386">
        <v>1730.5939033408338</v>
      </c>
      <c r="W229" s="386">
        <v>1736.361551366736</v>
      </c>
      <c r="X229" s="386">
        <v>1742.1484215589051</v>
      </c>
      <c r="Y229" s="386">
        <v>1747.9545779801404</v>
      </c>
      <c r="Z229" s="386">
        <v>1753.0447950391215</v>
      </c>
      <c r="AA229" s="386">
        <v>1758.1498353149263</v>
      </c>
      <c r="AB229" s="386">
        <v>1763.2697419742324</v>
      </c>
      <c r="AC229" s="386">
        <v>1768.4045583094223</v>
      </c>
      <c r="AD229" s="386">
        <v>1773.5543277389509</v>
      </c>
      <c r="AE229" s="386">
        <v>1780.3974759492935</v>
      </c>
      <c r="AF229" s="386">
        <v>1787.2670280180894</v>
      </c>
      <c r="AG229" s="386">
        <v>1794.1630858229714</v>
      </c>
      <c r="AH229" s="386">
        <v>1801.0857516346609</v>
      </c>
      <c r="AI229" s="386">
        <v>1808.0351281184849</v>
      </c>
      <c r="AJ229" s="386">
        <v>1814.4554293204894</v>
      </c>
      <c r="AK229" s="386">
        <v>1820.8985289000716</v>
      </c>
      <c r="AL229" s="386">
        <v>1827.3645078138725</v>
      </c>
      <c r="AM229" s="386">
        <v>1833.8534473060088</v>
      </c>
      <c r="AN229" s="386">
        <v>1840.365428909093</v>
      </c>
      <c r="AO229" s="387">
        <v>1840.365428909093</v>
      </c>
      <c r="AP229" s="387">
        <v>1840.365428909093</v>
      </c>
      <c r="AQ229" s="387">
        <v>1840.365428909093</v>
      </c>
      <c r="AR229" s="387">
        <v>1840.365428909093</v>
      </c>
      <c r="AS229" s="387">
        <v>1840.365428909093</v>
      </c>
      <c r="AT229" s="387">
        <v>1840.365428909093</v>
      </c>
      <c r="AU229" s="387">
        <v>1840.365428909093</v>
      </c>
      <c r="AV229" s="387">
        <v>1840.365428909093</v>
      </c>
      <c r="AW229" s="387">
        <v>1840.365428909093</v>
      </c>
      <c r="AX229" s="387">
        <v>1840.365428909093</v>
      </c>
      <c r="AY229" s="387">
        <v>1840.365428909093</v>
      </c>
      <c r="AZ229" s="387">
        <v>1840.365428909093</v>
      </c>
      <c r="BA229" s="387">
        <v>1840.365428909093</v>
      </c>
      <c r="BB229" s="387">
        <v>1840.365428909093</v>
      </c>
      <c r="BC229" s="387">
        <v>1840.365428909093</v>
      </c>
      <c r="BD229" s="387">
        <v>1840.365428909093</v>
      </c>
      <c r="BE229" s="387">
        <v>1840.365428909093</v>
      </c>
      <c r="BF229" s="387">
        <v>1840.365428909093</v>
      </c>
      <c r="BG229" s="387">
        <v>1840.365428909093</v>
      </c>
      <c r="BH229" s="387">
        <v>1840.365428909093</v>
      </c>
      <c r="BI229" s="387">
        <v>1840.365428909093</v>
      </c>
      <c r="BJ229" s="387">
        <v>1840.365428909093</v>
      </c>
      <c r="BK229" s="387">
        <v>1840.365428909093</v>
      </c>
      <c r="BL229" s="387">
        <v>1840.365428909093</v>
      </c>
      <c r="BM229" s="387">
        <v>1840.365428909093</v>
      </c>
      <c r="BN229" s="387">
        <v>1840.365428909093</v>
      </c>
      <c r="BO229" s="387">
        <v>1840.365428909093</v>
      </c>
      <c r="BP229" s="387">
        <v>1840.365428909093</v>
      </c>
      <c r="CA229" s="386">
        <v>5500</v>
      </c>
      <c r="CB229" s="386">
        <v>5492.484610095129</v>
      </c>
      <c r="CC229" s="386">
        <v>5484.9794894785164</v>
      </c>
      <c r="CD229" s="386">
        <v>5477.484624117852</v>
      </c>
      <c r="CE229" s="386">
        <v>5470</v>
      </c>
      <c r="CF229" s="386">
        <v>5494.7385839363187</v>
      </c>
      <c r="CG229" s="386">
        <v>5519.5890504202016</v>
      </c>
      <c r="CH229" s="386">
        <v>5544.5519054508795</v>
      </c>
      <c r="CI229" s="386">
        <v>5569.6276573160121</v>
      </c>
      <c r="CJ229" s="386">
        <v>5594.8168166020341</v>
      </c>
      <c r="CK229" s="386">
        <v>5620.12312239331</v>
      </c>
      <c r="CL229" s="386">
        <v>5645.54389289966</v>
      </c>
      <c r="CM229" s="386">
        <v>5671.0796458644118</v>
      </c>
      <c r="CN229" s="386">
        <v>5696.7309013727354</v>
      </c>
      <c r="CO229" s="386">
        <v>5722.4981818622373</v>
      </c>
      <c r="CP229" s="386">
        <v>5739.2524362724489</v>
      </c>
      <c r="CQ229" s="386">
        <v>5756.0557435668934</v>
      </c>
      <c r="CR229" s="386">
        <v>5772.9082473619565</v>
      </c>
      <c r="CS229" s="386">
        <v>5789.8100916945014</v>
      </c>
      <c r="CT229" s="386">
        <v>5806.7614210230995</v>
      </c>
      <c r="CU229" s="386">
        <v>5821.3555155208969</v>
      </c>
      <c r="CV229" s="386">
        <v>5835.9862892584233</v>
      </c>
      <c r="CW229" s="386">
        <v>5850.6538344213659</v>
      </c>
      <c r="CX229" s="386">
        <v>5865.3582434271011</v>
      </c>
      <c r="CY229" s="386">
        <v>5880.0996089252776</v>
      </c>
      <c r="CZ229" s="386">
        <v>5900.3608470533263</v>
      </c>
      <c r="DA229" s="386">
        <v>5920.6918999460531</v>
      </c>
      <c r="DB229" s="386">
        <v>5941.0930081663173</v>
      </c>
      <c r="DC229" s="386">
        <v>5961.5644131058925</v>
      </c>
      <c r="DD229" s="386">
        <v>5982.1063569883199</v>
      </c>
      <c r="DE229" s="386">
        <v>6003.0521185131747</v>
      </c>
      <c r="DF229" s="386">
        <v>6024.0712195775959</v>
      </c>
      <c r="DG229" s="386">
        <v>6045.1639169728223</v>
      </c>
      <c r="DH229" s="386">
        <v>6066.3304683892229</v>
      </c>
      <c r="DI229" s="386">
        <v>6087.5711324194463</v>
      </c>
      <c r="DJ229" s="387">
        <v>6087.5711324194463</v>
      </c>
      <c r="DK229" s="387">
        <v>6087.5711324194463</v>
      </c>
      <c r="DL229" s="387">
        <v>6087.5711324194463</v>
      </c>
      <c r="DM229" s="387">
        <v>6087.5711324194463</v>
      </c>
      <c r="DN229" s="387">
        <v>6087.5711324194463</v>
      </c>
      <c r="DO229" s="387">
        <v>6087.5711324194463</v>
      </c>
      <c r="DP229" s="387">
        <v>6087.5711324194463</v>
      </c>
      <c r="DQ229" s="387">
        <v>6087.5711324194463</v>
      </c>
      <c r="DR229" s="387">
        <v>6087.5711324194463</v>
      </c>
      <c r="DS229" s="387">
        <v>6087.5711324194463</v>
      </c>
      <c r="DT229" s="387">
        <v>6087.5711324194463</v>
      </c>
      <c r="DU229" s="387">
        <v>6087.5711324194463</v>
      </c>
      <c r="DV229" s="387">
        <v>6087.5711324194463</v>
      </c>
      <c r="DW229" s="387">
        <v>6087.5711324194463</v>
      </c>
      <c r="DX229" s="387">
        <v>6087.5711324194463</v>
      </c>
      <c r="DY229" s="387">
        <v>6087.5711324194463</v>
      </c>
      <c r="DZ229" s="387">
        <v>6087.5711324194463</v>
      </c>
      <c r="EA229" s="387">
        <v>6087.5711324194463</v>
      </c>
      <c r="EB229" s="387">
        <v>6087.5711324194463</v>
      </c>
      <c r="EC229" s="387">
        <v>6087.5711324194463</v>
      </c>
      <c r="ED229" s="387">
        <v>6087.5711324194463</v>
      </c>
      <c r="EE229" s="387">
        <v>6087.5711324194463</v>
      </c>
      <c r="EF229" s="387">
        <v>6087.5711324194463</v>
      </c>
      <c r="EG229" s="387">
        <v>6087.5711324194463</v>
      </c>
      <c r="EH229" s="387">
        <v>6087.5711324194463</v>
      </c>
      <c r="EI229" s="387">
        <v>6087.5711324194463</v>
      </c>
      <c r="EJ229" s="387">
        <v>6087.5711324194463</v>
      </c>
      <c r="EK229" s="387">
        <v>6087.5711324194463</v>
      </c>
      <c r="EY229" s="386">
        <v>1447</v>
      </c>
      <c r="EZ229" s="386">
        <v>1459</v>
      </c>
      <c r="FA229" s="386">
        <v>1471</v>
      </c>
      <c r="FB229" s="386">
        <v>1483</v>
      </c>
      <c r="FC229" s="386">
        <v>1495.3999999999999</v>
      </c>
      <c r="FD229" s="386">
        <v>1518</v>
      </c>
      <c r="FE229" s="386">
        <v>1541</v>
      </c>
      <c r="FF229" s="386">
        <v>1564</v>
      </c>
      <c r="FG229" s="386">
        <v>1587</v>
      </c>
      <c r="FH229" s="386">
        <v>1610</v>
      </c>
      <c r="FI229" s="386">
        <v>1630.7999999999997</v>
      </c>
      <c r="FJ229" s="386">
        <v>1647</v>
      </c>
      <c r="FK229" s="386">
        <v>1663</v>
      </c>
      <c r="FL229" s="386">
        <v>1679</v>
      </c>
      <c r="FM229" s="386">
        <v>1695</v>
      </c>
      <c r="FN229" s="386">
        <v>1711</v>
      </c>
      <c r="FO229" s="386">
        <v>1727</v>
      </c>
      <c r="FP229" s="386">
        <v>1743</v>
      </c>
      <c r="FQ229" s="386">
        <v>1759</v>
      </c>
      <c r="FR229" s="386">
        <v>1775</v>
      </c>
      <c r="FS229" s="386">
        <v>1791</v>
      </c>
      <c r="FT229" s="386">
        <v>1807</v>
      </c>
      <c r="FU229" s="386">
        <v>1823</v>
      </c>
      <c r="FV229" s="386">
        <v>1839</v>
      </c>
      <c r="FW229" s="386">
        <v>1855</v>
      </c>
      <c r="FX229" s="386">
        <v>1871</v>
      </c>
      <c r="FY229" s="386">
        <v>1887</v>
      </c>
      <c r="FZ229" s="386">
        <v>1903</v>
      </c>
      <c r="GA229" s="386">
        <v>1919</v>
      </c>
      <c r="GB229" s="386">
        <v>1935</v>
      </c>
      <c r="GC229" s="386">
        <v>1954.6999999999998</v>
      </c>
      <c r="GD229" s="387">
        <v>1954.6999999999998</v>
      </c>
      <c r="GE229" s="387">
        <v>1954.6999999999998</v>
      </c>
      <c r="GF229" s="387">
        <v>1954.6999999999998</v>
      </c>
      <c r="GG229" s="387">
        <v>1954.6999999999998</v>
      </c>
      <c r="GH229" s="387">
        <v>1954.6999999999998</v>
      </c>
      <c r="GI229" s="387">
        <v>1954.6999999999998</v>
      </c>
      <c r="GJ229" s="387">
        <v>1954.6999999999998</v>
      </c>
      <c r="GK229" s="387">
        <v>1954.6999999999998</v>
      </c>
      <c r="GL229" s="387">
        <v>1954.6999999999998</v>
      </c>
      <c r="GM229" s="387">
        <v>1954.6999999999998</v>
      </c>
      <c r="GN229" s="387">
        <v>1954.6999999999998</v>
      </c>
      <c r="GO229" s="387">
        <v>1954.6999999999998</v>
      </c>
      <c r="GP229" s="387">
        <v>1954.6999999999998</v>
      </c>
      <c r="GQ229" s="387">
        <v>1954.6999999999998</v>
      </c>
      <c r="GR229" s="387">
        <v>1954.6999999999998</v>
      </c>
      <c r="GS229" s="387">
        <v>1954.6999999999998</v>
      </c>
      <c r="GT229" s="387">
        <v>1954.6999999999998</v>
      </c>
      <c r="GU229" s="387">
        <v>1954.6999999999998</v>
      </c>
      <c r="GV229" s="387">
        <v>1954.6999999999998</v>
      </c>
      <c r="GW229" s="387">
        <v>1954.6999999999998</v>
      </c>
      <c r="GX229" s="387">
        <v>1954.6999999999998</v>
      </c>
      <c r="GY229" s="387">
        <v>1954.6999999999998</v>
      </c>
      <c r="GZ229" s="387">
        <v>1954.6999999999998</v>
      </c>
      <c r="HA229" s="387">
        <v>1954.6999999999998</v>
      </c>
      <c r="HB229" s="387">
        <v>1954.6999999999998</v>
      </c>
      <c r="HC229" s="387">
        <v>1954.6999999999998</v>
      </c>
      <c r="HD229" s="387">
        <v>1954.6999999999998</v>
      </c>
      <c r="HE229" s="387">
        <v>1954.6999999999998</v>
      </c>
      <c r="HS229" s="394">
        <v>3.3024113547229907</v>
      </c>
      <c r="HT229" s="394">
        <v>3.3024113547229912</v>
      </c>
      <c r="HU229" s="394">
        <v>3.3024113547229912</v>
      </c>
      <c r="HV229" s="394">
        <v>3.3024113547229912</v>
      </c>
      <c r="HW229" s="394">
        <v>3.3024113547229912</v>
      </c>
      <c r="HX229" s="394">
        <v>3.3050388409960192</v>
      </c>
      <c r="HY229" s="394">
        <v>3.3076684177669819</v>
      </c>
      <c r="HZ229" s="394">
        <v>3.3103000866991343</v>
      </c>
      <c r="IA229" s="394">
        <v>3.3129338494570559</v>
      </c>
      <c r="IB229" s="394">
        <v>3.3155697077066488</v>
      </c>
      <c r="IC229" s="394">
        <v>3.3182005100446235</v>
      </c>
      <c r="ID229" s="394">
        <v>3.3208333998431407</v>
      </c>
      <c r="IE229" s="394">
        <v>3.3234683787585362</v>
      </c>
      <c r="IF229" s="394">
        <v>3.3261054484484598</v>
      </c>
      <c r="IG229" s="394">
        <v>3.3287446105718788</v>
      </c>
      <c r="IH229" s="394">
        <v>3.3274010476046101</v>
      </c>
      <c r="II229" s="394">
        <v>3.3260580269323072</v>
      </c>
      <c r="IJ229" s="394">
        <v>3.3247155483360871</v>
      </c>
      <c r="IK229" s="394">
        <v>3.3233736115971553</v>
      </c>
      <c r="IL229" s="394">
        <v>3.3220322164968028</v>
      </c>
      <c r="IM229" s="394">
        <v>3.3207112174170001</v>
      </c>
      <c r="IN229" s="394">
        <v>3.3193907436296861</v>
      </c>
      <c r="IO229" s="394">
        <v>3.3180707949259785</v>
      </c>
      <c r="IP229" s="394">
        <v>3.3167513710970793</v>
      </c>
      <c r="IQ229" s="394">
        <v>3.3154324719342729</v>
      </c>
      <c r="IR229" s="394">
        <v>3.3140694293038702</v>
      </c>
      <c r="IS229" s="394">
        <v>3.3127069470483894</v>
      </c>
      <c r="IT229" s="394">
        <v>3.3113450249374488</v>
      </c>
      <c r="IU229" s="394">
        <v>3.3099836627407617</v>
      </c>
      <c r="IV229" s="394">
        <v>3.3086228602281329</v>
      </c>
      <c r="IW229" s="394">
        <v>3.3084593986203936</v>
      </c>
      <c r="IX229" s="394">
        <v>3.3082959450884308</v>
      </c>
      <c r="IY229" s="394">
        <v>3.3081324996318453</v>
      </c>
      <c r="IZ229" s="394">
        <v>3.3079690622502373</v>
      </c>
      <c r="JA229" s="394">
        <v>3.3078056329432108</v>
      </c>
      <c r="JB229" s="394">
        <v>3.3078056329432108</v>
      </c>
      <c r="JC229" s="394">
        <v>3.3078056329432108</v>
      </c>
      <c r="JD229" s="394">
        <v>3.3078056329432108</v>
      </c>
      <c r="JE229" s="394">
        <v>3.3078056329432108</v>
      </c>
      <c r="JF229" s="394">
        <v>3.3078056329432108</v>
      </c>
      <c r="JG229" s="394">
        <v>3.3078056329432108</v>
      </c>
      <c r="JH229" s="394">
        <v>3.3078056329432108</v>
      </c>
      <c r="JI229" s="394">
        <v>3.3078056329432108</v>
      </c>
      <c r="JJ229" s="394">
        <v>3.3078056329432108</v>
      </c>
      <c r="JK229" s="394">
        <v>3.3078056329432108</v>
      </c>
      <c r="JL229" s="394">
        <v>3.3078056329432108</v>
      </c>
      <c r="JM229" s="394">
        <v>3.3078056329432108</v>
      </c>
      <c r="JN229" s="394">
        <v>3.3078056329432108</v>
      </c>
      <c r="JO229" s="394">
        <v>3.3078056329432108</v>
      </c>
      <c r="JP229" s="394">
        <v>3.3078056329432108</v>
      </c>
      <c r="JQ229" s="394">
        <v>3.3078056329432108</v>
      </c>
      <c r="JR229" s="394">
        <v>3.3078056329432108</v>
      </c>
      <c r="JS229" s="394">
        <v>3.3078056329432108</v>
      </c>
      <c r="JT229" s="394">
        <v>3.3078056329432108</v>
      </c>
      <c r="JU229" s="394">
        <v>3.3078056329432108</v>
      </c>
      <c r="JV229" s="394">
        <v>3.3078056329432108</v>
      </c>
      <c r="JW229" s="394">
        <v>3.3078056329432108</v>
      </c>
      <c r="JX229" s="394">
        <v>3.3078056329432108</v>
      </c>
      <c r="JY229" s="394">
        <v>3.3078056329432108</v>
      </c>
      <c r="JZ229" s="394">
        <v>3.3078056329432108</v>
      </c>
      <c r="KA229" s="394">
        <v>3.3078056329432108</v>
      </c>
      <c r="KB229" s="394">
        <v>3.3078056329432108</v>
      </c>
      <c r="KC229" s="394">
        <v>3.3078056329432108</v>
      </c>
    </row>
    <row r="230" spans="1:289" x14ac:dyDescent="0.25">
      <c r="A230" s="397">
        <v>221</v>
      </c>
      <c r="B230" s="398" t="s">
        <v>858</v>
      </c>
      <c r="C230" s="385" t="s">
        <v>142</v>
      </c>
      <c r="D230" s="385" t="s">
        <v>142</v>
      </c>
      <c r="E230" s="129">
        <v>2052</v>
      </c>
      <c r="F230" s="386">
        <v>987.41030999999998</v>
      </c>
      <c r="G230" s="386">
        <v>1005.6314583857812</v>
      </c>
      <c r="H230" s="386">
        <v>1024.1888502208501</v>
      </c>
      <c r="I230" s="386">
        <v>1043.0886903642418</v>
      </c>
      <c r="J230" s="386">
        <v>1062.3372981761825</v>
      </c>
      <c r="K230" s="386">
        <v>1065.6754019728062</v>
      </c>
      <c r="L230" s="386">
        <v>1069.0239948457113</v>
      </c>
      <c r="M230" s="386">
        <v>1072.3831097539451</v>
      </c>
      <c r="N230" s="386">
        <v>1075.7527797601197</v>
      </c>
      <c r="O230" s="386">
        <v>1079.1330380307368</v>
      </c>
      <c r="P230" s="386">
        <v>1082.5362052562639</v>
      </c>
      <c r="Q230" s="386">
        <v>1085.9501047518231</v>
      </c>
      <c r="R230" s="386">
        <v>1089.3747703628335</v>
      </c>
      <c r="S230" s="386">
        <v>1092.8102360414491</v>
      </c>
      <c r="T230" s="386">
        <v>1096.2565358468955</v>
      </c>
      <c r="U230" s="386">
        <v>1099.3737267142915</v>
      </c>
      <c r="V230" s="386">
        <v>1102.4997812724259</v>
      </c>
      <c r="W230" s="386">
        <v>1105.6347247250853</v>
      </c>
      <c r="X230" s="386">
        <v>1108.7785823477232</v>
      </c>
      <c r="Y230" s="386">
        <v>1111.9313794876639</v>
      </c>
      <c r="Z230" s="386">
        <v>1114.7101560838273</v>
      </c>
      <c r="AA230" s="386">
        <v>1117.4958769928448</v>
      </c>
      <c r="AB230" s="386">
        <v>1120.2885595689295</v>
      </c>
      <c r="AC230" s="386">
        <v>1123.0882212096633</v>
      </c>
      <c r="AD230" s="386">
        <v>1125.894879356106</v>
      </c>
      <c r="AE230" s="386">
        <v>1129.6315360860633</v>
      </c>
      <c r="AF230" s="386">
        <v>1133.3805941545236</v>
      </c>
      <c r="AG230" s="386">
        <v>1137.1420947194542</v>
      </c>
      <c r="AH230" s="386">
        <v>1140.9160790754195</v>
      </c>
      <c r="AI230" s="386">
        <v>1144.7025886540337</v>
      </c>
      <c r="AJ230" s="386">
        <v>1148.2079955945521</v>
      </c>
      <c r="AK230" s="386">
        <v>1151.7241370943705</v>
      </c>
      <c r="AL230" s="386">
        <v>1155.2510460257815</v>
      </c>
      <c r="AM230" s="386">
        <v>1158.7887553617425</v>
      </c>
      <c r="AN230" s="386">
        <v>1162.3372981761836</v>
      </c>
      <c r="AO230" s="387">
        <v>1162.3372981761836</v>
      </c>
      <c r="AP230" s="387">
        <v>1162.3372981761836</v>
      </c>
      <c r="AQ230" s="387">
        <v>1162.3372981761836</v>
      </c>
      <c r="AR230" s="387">
        <v>1162.3372981761836</v>
      </c>
      <c r="AS230" s="387">
        <v>1162.3372981761836</v>
      </c>
      <c r="AT230" s="387">
        <v>1162.3372981761836</v>
      </c>
      <c r="AU230" s="387">
        <v>1162.3372981761836</v>
      </c>
      <c r="AV230" s="387">
        <v>1162.3372981761836</v>
      </c>
      <c r="AW230" s="387">
        <v>1162.3372981761836</v>
      </c>
      <c r="AX230" s="387">
        <v>1162.3372981761836</v>
      </c>
      <c r="AY230" s="387">
        <v>1162.3372981761836</v>
      </c>
      <c r="AZ230" s="387">
        <v>1162.3372981761836</v>
      </c>
      <c r="BA230" s="387">
        <v>1162.3372981761836</v>
      </c>
      <c r="BB230" s="387">
        <v>1162.3372981761836</v>
      </c>
      <c r="BC230" s="387">
        <v>1162.3372981761836</v>
      </c>
      <c r="BD230" s="387">
        <v>1162.3372981761836</v>
      </c>
      <c r="BE230" s="387">
        <v>1162.3372981761836</v>
      </c>
      <c r="BF230" s="387">
        <v>1162.3372981761836</v>
      </c>
      <c r="BG230" s="387">
        <v>1162.3372981761836</v>
      </c>
      <c r="BH230" s="387">
        <v>1162.3372981761836</v>
      </c>
      <c r="BI230" s="387">
        <v>1162.3372981761836</v>
      </c>
      <c r="BJ230" s="387">
        <v>1162.3372981761836</v>
      </c>
      <c r="BK230" s="387">
        <v>1162.3372981761836</v>
      </c>
      <c r="BL230" s="387">
        <v>1162.3372981761836</v>
      </c>
      <c r="BM230" s="387">
        <v>1162.3372981761836</v>
      </c>
      <c r="BN230" s="387">
        <v>1162.3372981761836</v>
      </c>
      <c r="BO230" s="387">
        <v>1162.3372981761836</v>
      </c>
      <c r="BP230" s="387">
        <v>1162.3372981761836</v>
      </c>
      <c r="CA230" s="386">
        <v>2670</v>
      </c>
      <c r="CB230" s="386">
        <v>2718.6538827319396</v>
      </c>
      <c r="CC230" s="386">
        <v>2768.194357338371</v>
      </c>
      <c r="CD230" s="386">
        <v>2818.6375796758834</v>
      </c>
      <c r="CE230" s="386">
        <v>2870</v>
      </c>
      <c r="CF230" s="386">
        <v>2893.2299739833061</v>
      </c>
      <c r="CG230" s="386">
        <v>2916.6479729461471</v>
      </c>
      <c r="CH230" s="386">
        <v>2940.2555187754156</v>
      </c>
      <c r="CI230" s="386">
        <v>2964.0541456762603</v>
      </c>
      <c r="CJ230" s="386">
        <v>2988.0454002717888</v>
      </c>
      <c r="CK230" s="386">
        <v>3011.9098963962952</v>
      </c>
      <c r="CL230" s="386">
        <v>3035.9649900850904</v>
      </c>
      <c r="CM230" s="386">
        <v>3060.2122035756993</v>
      </c>
      <c r="CN230" s="386">
        <v>3084.6530712632371</v>
      </c>
      <c r="CO230" s="386">
        <v>3109.2891397975091</v>
      </c>
      <c r="CP230" s="386">
        <v>3126.6792256134217</v>
      </c>
      <c r="CQ230" s="386">
        <v>3144.1665732377701</v>
      </c>
      <c r="CR230" s="386">
        <v>3161.751726650582</v>
      </c>
      <c r="CS230" s="386">
        <v>3179.4352328743375</v>
      </c>
      <c r="CT230" s="386">
        <v>3197.2176419909829</v>
      </c>
      <c r="CU230" s="386">
        <v>3213.8893423947043</v>
      </c>
      <c r="CV230" s="386">
        <v>3230.6479763842726</v>
      </c>
      <c r="CW230" s="386">
        <v>3247.4939972696779</v>
      </c>
      <c r="CX230" s="386">
        <v>3264.4278607246688</v>
      </c>
      <c r="CY230" s="386">
        <v>3281.4500247990782</v>
      </c>
      <c r="CZ230" s="386">
        <v>3301.1127374320381</v>
      </c>
      <c r="DA230" s="386">
        <v>3320.8932706215096</v>
      </c>
      <c r="DB230" s="386">
        <v>3340.7923303577491</v>
      </c>
      <c r="DC230" s="386">
        <v>3360.8106268613637</v>
      </c>
      <c r="DD230" s="386">
        <v>3380.948874608659</v>
      </c>
      <c r="DE230" s="386">
        <v>3391.1977823210827</v>
      </c>
      <c r="DF230" s="386">
        <v>3401.4777582670686</v>
      </c>
      <c r="DG230" s="386">
        <v>3411.7888966259343</v>
      </c>
      <c r="DH230" s="386">
        <v>3422.1312918624899</v>
      </c>
      <c r="DI230" s="386">
        <v>3432.5050387279034</v>
      </c>
      <c r="DJ230" s="387">
        <v>3432.5050387279034</v>
      </c>
      <c r="DK230" s="387">
        <v>3432.5050387279034</v>
      </c>
      <c r="DL230" s="387">
        <v>3432.5050387279034</v>
      </c>
      <c r="DM230" s="387">
        <v>3432.5050387279034</v>
      </c>
      <c r="DN230" s="387">
        <v>3432.5050387279034</v>
      </c>
      <c r="DO230" s="387">
        <v>3432.5050387279034</v>
      </c>
      <c r="DP230" s="387">
        <v>3432.5050387279034</v>
      </c>
      <c r="DQ230" s="387">
        <v>3432.5050387279034</v>
      </c>
      <c r="DR230" s="387">
        <v>3432.5050387279034</v>
      </c>
      <c r="DS230" s="387">
        <v>3432.5050387279034</v>
      </c>
      <c r="DT230" s="387">
        <v>3432.5050387279034</v>
      </c>
      <c r="DU230" s="387">
        <v>3432.5050387279034</v>
      </c>
      <c r="DV230" s="387">
        <v>3432.5050387279034</v>
      </c>
      <c r="DW230" s="387">
        <v>3432.5050387279034</v>
      </c>
      <c r="DX230" s="387">
        <v>3432.5050387279034</v>
      </c>
      <c r="DY230" s="387">
        <v>3432.5050387279034</v>
      </c>
      <c r="DZ230" s="387">
        <v>3432.5050387279034</v>
      </c>
      <c r="EA230" s="387">
        <v>3432.5050387279034</v>
      </c>
      <c r="EB230" s="387">
        <v>3432.5050387279034</v>
      </c>
      <c r="EC230" s="387">
        <v>3432.5050387279034</v>
      </c>
      <c r="ED230" s="387">
        <v>3432.5050387279034</v>
      </c>
      <c r="EE230" s="387">
        <v>3432.5050387279034</v>
      </c>
      <c r="EF230" s="387">
        <v>3432.5050387279034</v>
      </c>
      <c r="EG230" s="387">
        <v>3432.5050387279034</v>
      </c>
      <c r="EH230" s="387">
        <v>3432.5050387279034</v>
      </c>
      <c r="EI230" s="387">
        <v>3432.5050387279034</v>
      </c>
      <c r="EJ230" s="387">
        <v>3432.5050387279034</v>
      </c>
      <c r="EK230" s="387">
        <v>3432.5050387279034</v>
      </c>
      <c r="EY230" s="386">
        <v>669</v>
      </c>
      <c r="EZ230" s="386">
        <v>677</v>
      </c>
      <c r="FA230" s="386">
        <v>685</v>
      </c>
      <c r="FB230" s="386">
        <v>693</v>
      </c>
      <c r="FC230" s="386">
        <v>701.8</v>
      </c>
      <c r="FD230" s="386">
        <v>712</v>
      </c>
      <c r="FE230" s="386">
        <v>723</v>
      </c>
      <c r="FF230" s="386">
        <v>734</v>
      </c>
      <c r="FG230" s="386">
        <v>745</v>
      </c>
      <c r="FH230" s="386">
        <v>756</v>
      </c>
      <c r="FI230" s="386">
        <v>765.8</v>
      </c>
      <c r="FJ230" s="386">
        <v>776</v>
      </c>
      <c r="FK230" s="386">
        <v>786</v>
      </c>
      <c r="FL230" s="386">
        <v>796</v>
      </c>
      <c r="FM230" s="386">
        <v>806</v>
      </c>
      <c r="FN230" s="386">
        <v>816</v>
      </c>
      <c r="FO230" s="386">
        <v>826</v>
      </c>
      <c r="FP230" s="386">
        <v>836</v>
      </c>
      <c r="FQ230" s="386">
        <v>846</v>
      </c>
      <c r="FR230" s="386">
        <v>856</v>
      </c>
      <c r="FS230" s="386">
        <v>866</v>
      </c>
      <c r="FT230" s="386">
        <v>876</v>
      </c>
      <c r="FU230" s="386">
        <v>886</v>
      </c>
      <c r="FV230" s="386">
        <v>896</v>
      </c>
      <c r="FW230" s="386">
        <v>906</v>
      </c>
      <c r="FX230" s="386">
        <v>916</v>
      </c>
      <c r="FY230" s="386">
        <v>926</v>
      </c>
      <c r="FZ230" s="386">
        <v>936</v>
      </c>
      <c r="GA230" s="386">
        <v>946</v>
      </c>
      <c r="GB230" s="386">
        <v>956</v>
      </c>
      <c r="GC230" s="386">
        <v>961.59999999999991</v>
      </c>
      <c r="GD230" s="387">
        <v>961.59999999999991</v>
      </c>
      <c r="GE230" s="387">
        <v>961.59999999999991</v>
      </c>
      <c r="GF230" s="387">
        <v>961.59999999999991</v>
      </c>
      <c r="GG230" s="387">
        <v>961.59999999999991</v>
      </c>
      <c r="GH230" s="387">
        <v>961.59999999999991</v>
      </c>
      <c r="GI230" s="387">
        <v>961.59999999999991</v>
      </c>
      <c r="GJ230" s="387">
        <v>961.59999999999991</v>
      </c>
      <c r="GK230" s="387">
        <v>961.59999999999991</v>
      </c>
      <c r="GL230" s="387">
        <v>961.59999999999991</v>
      </c>
      <c r="GM230" s="387">
        <v>961.59999999999991</v>
      </c>
      <c r="GN230" s="387">
        <v>961.59999999999991</v>
      </c>
      <c r="GO230" s="387">
        <v>961.59999999999991</v>
      </c>
      <c r="GP230" s="387">
        <v>961.59999999999991</v>
      </c>
      <c r="GQ230" s="387">
        <v>961.59999999999991</v>
      </c>
      <c r="GR230" s="387">
        <v>961.59999999999991</v>
      </c>
      <c r="GS230" s="387">
        <v>961.59999999999991</v>
      </c>
      <c r="GT230" s="387">
        <v>961.59999999999991</v>
      </c>
      <c r="GU230" s="387">
        <v>961.59999999999991</v>
      </c>
      <c r="GV230" s="387">
        <v>961.59999999999991</v>
      </c>
      <c r="GW230" s="387">
        <v>961.59999999999991</v>
      </c>
      <c r="GX230" s="387">
        <v>961.59999999999991</v>
      </c>
      <c r="GY230" s="387">
        <v>961.59999999999991</v>
      </c>
      <c r="GZ230" s="387">
        <v>961.59999999999991</v>
      </c>
      <c r="HA230" s="387">
        <v>961.59999999999991</v>
      </c>
      <c r="HB230" s="387">
        <v>961.59999999999991</v>
      </c>
      <c r="HC230" s="387">
        <v>961.59999999999991</v>
      </c>
      <c r="HD230" s="387">
        <v>961.59999999999991</v>
      </c>
      <c r="HE230" s="387">
        <v>961.59999999999991</v>
      </c>
      <c r="HS230" s="394">
        <v>2.704043063921421</v>
      </c>
      <c r="HT230" s="394">
        <v>2.7034296312645854</v>
      </c>
      <c r="HU230" s="394">
        <v>2.7028163377695957</v>
      </c>
      <c r="HV230" s="394">
        <v>2.7022031834048823</v>
      </c>
      <c r="HW230" s="394">
        <v>2.7015901681388836</v>
      </c>
      <c r="HX230" s="394">
        <v>2.714926110359011</v>
      </c>
      <c r="HY230" s="394">
        <v>2.7283278831988214</v>
      </c>
      <c r="HZ230" s="394">
        <v>2.7417958116200172</v>
      </c>
      <c r="IA230" s="394">
        <v>2.7553302221884195</v>
      </c>
      <c r="IB230" s="394">
        <v>2.768931443081887</v>
      </c>
      <c r="IC230" s="394">
        <v>2.7822717446048832</v>
      </c>
      <c r="ID230" s="394">
        <v>2.7956763177244803</v>
      </c>
      <c r="IE230" s="394">
        <v>2.8091454720917093</v>
      </c>
      <c r="IF230" s="394">
        <v>2.8226795188494549</v>
      </c>
      <c r="IG230" s="394">
        <v>2.8362787706396451</v>
      </c>
      <c r="IH230" s="394">
        <v>2.8440548920139808</v>
      </c>
      <c r="II230" s="394">
        <v>2.8518523328947958</v>
      </c>
      <c r="IJ230" s="394">
        <v>2.8596711517329991</v>
      </c>
      <c r="IK230" s="394">
        <v>2.8675114071397507</v>
      </c>
      <c r="IL230" s="394">
        <v>2.8753731578869015</v>
      </c>
      <c r="IM230" s="394">
        <v>2.8831614432272352</v>
      </c>
      <c r="IN230" s="394">
        <v>2.8909708240516023</v>
      </c>
      <c r="IO230" s="394">
        <v>2.8988013574995946</v>
      </c>
      <c r="IP230" s="394">
        <v>2.9066531008655732</v>
      </c>
      <c r="IQ230" s="394">
        <v>2.9145261115990899</v>
      </c>
      <c r="IR230" s="394">
        <v>2.9222915897600577</v>
      </c>
      <c r="IS230" s="394">
        <v>2.9300777583004423</v>
      </c>
      <c r="IT230" s="394">
        <v>2.9378846723477952</v>
      </c>
      <c r="IU230" s="394">
        <v>2.9457123871765503</v>
      </c>
      <c r="IV230" s="394">
        <v>2.9535609582084135</v>
      </c>
      <c r="IW230" s="394">
        <v>2.9534699247283074</v>
      </c>
      <c r="IX230" s="394">
        <v>2.9533788940539996</v>
      </c>
      <c r="IY230" s="394">
        <v>2.9532878661854021</v>
      </c>
      <c r="IZ230" s="394">
        <v>2.9531968411224296</v>
      </c>
      <c r="JA230" s="394">
        <v>2.9531058188649939</v>
      </c>
      <c r="JB230" s="394">
        <v>2.9531058188649939</v>
      </c>
      <c r="JC230" s="394">
        <v>2.9531058188649939</v>
      </c>
      <c r="JD230" s="394">
        <v>2.9531058188649939</v>
      </c>
      <c r="JE230" s="394">
        <v>2.9531058188649939</v>
      </c>
      <c r="JF230" s="394">
        <v>2.9531058188649939</v>
      </c>
      <c r="JG230" s="394">
        <v>2.9531058188649939</v>
      </c>
      <c r="JH230" s="394">
        <v>2.9531058188649939</v>
      </c>
      <c r="JI230" s="394">
        <v>2.9531058188649939</v>
      </c>
      <c r="JJ230" s="394">
        <v>2.9531058188649939</v>
      </c>
      <c r="JK230" s="394">
        <v>2.9531058188649939</v>
      </c>
      <c r="JL230" s="394">
        <v>2.9531058188649939</v>
      </c>
      <c r="JM230" s="394">
        <v>2.9531058188649939</v>
      </c>
      <c r="JN230" s="394">
        <v>2.9531058188649939</v>
      </c>
      <c r="JO230" s="394">
        <v>2.9531058188649939</v>
      </c>
      <c r="JP230" s="394">
        <v>2.9531058188649939</v>
      </c>
      <c r="JQ230" s="394">
        <v>2.9531058188649939</v>
      </c>
      <c r="JR230" s="394">
        <v>2.9531058188649939</v>
      </c>
      <c r="JS230" s="394">
        <v>2.9531058188649939</v>
      </c>
      <c r="JT230" s="394">
        <v>2.9531058188649939</v>
      </c>
      <c r="JU230" s="394">
        <v>2.9531058188649939</v>
      </c>
      <c r="JV230" s="394">
        <v>2.9531058188649939</v>
      </c>
      <c r="JW230" s="394">
        <v>2.9531058188649939</v>
      </c>
      <c r="JX230" s="394">
        <v>2.9531058188649939</v>
      </c>
      <c r="JY230" s="394">
        <v>2.9531058188649939</v>
      </c>
      <c r="JZ230" s="394">
        <v>2.9531058188649939</v>
      </c>
      <c r="KA230" s="394">
        <v>2.9531058188649939</v>
      </c>
      <c r="KB230" s="394">
        <v>2.9531058188649939</v>
      </c>
      <c r="KC230" s="394">
        <v>2.9531058188649939</v>
      </c>
    </row>
    <row r="231" spans="1:289" x14ac:dyDescent="0.25">
      <c r="A231" s="397">
        <v>222</v>
      </c>
      <c r="B231" s="398" t="s">
        <v>863</v>
      </c>
      <c r="C231" s="385" t="s">
        <v>142</v>
      </c>
      <c r="D231" s="385" t="s">
        <v>142</v>
      </c>
      <c r="E231" s="129">
        <v>2052</v>
      </c>
      <c r="F231" s="386">
        <v>1383.98938</v>
      </c>
      <c r="G231" s="386">
        <v>1386.9058073825181</v>
      </c>
      <c r="H231" s="386">
        <v>1389.8283804398516</v>
      </c>
      <c r="I231" s="386">
        <v>1392.7571121225437</v>
      </c>
      <c r="J231" s="386">
        <v>1395.692015408428</v>
      </c>
      <c r="K231" s="386">
        <v>1401.6042020869152</v>
      </c>
      <c r="L231" s="386">
        <v>1407.5414329377093</v>
      </c>
      <c r="M231" s="386">
        <v>1413.5038140485576</v>
      </c>
      <c r="N231" s="386">
        <v>1419.491451956598</v>
      </c>
      <c r="O231" s="386">
        <v>1425.5044536502619</v>
      </c>
      <c r="P231" s="386">
        <v>1431.5321043350389</v>
      </c>
      <c r="Q231" s="386">
        <v>1437.5852425394687</v>
      </c>
      <c r="R231" s="386">
        <v>1443.6639760358316</v>
      </c>
      <c r="S231" s="386">
        <v>1449.7684130521156</v>
      </c>
      <c r="T231" s="386">
        <v>1455.8986622739437</v>
      </c>
      <c r="U231" s="386">
        <v>1461.4054264033825</v>
      </c>
      <c r="V231" s="386">
        <v>1466.9330192154509</v>
      </c>
      <c r="W231" s="386">
        <v>1472.4815194921721</v>
      </c>
      <c r="X231" s="386">
        <v>1478.0510063135532</v>
      </c>
      <c r="Y231" s="386">
        <v>1483.6415590587117</v>
      </c>
      <c r="Z231" s="386">
        <v>1488.5428386412693</v>
      </c>
      <c r="AA231" s="386">
        <v>1493.4603098311595</v>
      </c>
      <c r="AB231" s="386">
        <v>1498.3940261181176</v>
      </c>
      <c r="AC231" s="386">
        <v>1503.3440411685847</v>
      </c>
      <c r="AD231" s="386">
        <v>1508.3104088262926</v>
      </c>
      <c r="AE231" s="386">
        <v>1514.8980044897969</v>
      </c>
      <c r="AF231" s="386">
        <v>1521.5143716955329</v>
      </c>
      <c r="AG231" s="386">
        <v>1528.1596361041638</v>
      </c>
      <c r="AH231" s="386">
        <v>1534.8339239251807</v>
      </c>
      <c r="AI231" s="386">
        <v>1541.5373619192983</v>
      </c>
      <c r="AJ231" s="386">
        <v>1547.7185237703941</v>
      </c>
      <c r="AK231" s="386">
        <v>1553.9244704647076</v>
      </c>
      <c r="AL231" s="386">
        <v>1560.1553013829812</v>
      </c>
      <c r="AM231" s="386">
        <v>1566.4111163044481</v>
      </c>
      <c r="AN231" s="386">
        <v>1572.6920154084296</v>
      </c>
      <c r="AO231" s="387">
        <v>1572.6920154084296</v>
      </c>
      <c r="AP231" s="387">
        <v>1572.6920154084296</v>
      </c>
      <c r="AQ231" s="387">
        <v>1572.6920154084296</v>
      </c>
      <c r="AR231" s="387">
        <v>1572.6920154084296</v>
      </c>
      <c r="AS231" s="387">
        <v>1572.6920154084296</v>
      </c>
      <c r="AT231" s="387">
        <v>1572.6920154084296</v>
      </c>
      <c r="AU231" s="387">
        <v>1572.6920154084296</v>
      </c>
      <c r="AV231" s="387">
        <v>1572.6920154084296</v>
      </c>
      <c r="AW231" s="387">
        <v>1572.6920154084296</v>
      </c>
      <c r="AX231" s="387">
        <v>1572.6920154084296</v>
      </c>
      <c r="AY231" s="387">
        <v>1572.6920154084296</v>
      </c>
      <c r="AZ231" s="387">
        <v>1572.6920154084296</v>
      </c>
      <c r="BA231" s="387">
        <v>1572.6920154084296</v>
      </c>
      <c r="BB231" s="387">
        <v>1572.6920154084296</v>
      </c>
      <c r="BC231" s="387">
        <v>1572.6920154084296</v>
      </c>
      <c r="BD231" s="387">
        <v>1572.6920154084296</v>
      </c>
      <c r="BE231" s="387">
        <v>1572.6920154084296</v>
      </c>
      <c r="BF231" s="387">
        <v>1572.6920154084296</v>
      </c>
      <c r="BG231" s="387">
        <v>1572.6920154084296</v>
      </c>
      <c r="BH231" s="387">
        <v>1572.6920154084296</v>
      </c>
      <c r="BI231" s="387">
        <v>1572.6920154084296</v>
      </c>
      <c r="BJ231" s="387">
        <v>1572.6920154084296</v>
      </c>
      <c r="BK231" s="387">
        <v>1572.6920154084296</v>
      </c>
      <c r="BL231" s="387">
        <v>1572.6920154084296</v>
      </c>
      <c r="BM231" s="387">
        <v>1572.6920154084296</v>
      </c>
      <c r="BN231" s="387">
        <v>1572.6920154084296</v>
      </c>
      <c r="BO231" s="387">
        <v>1572.6920154084296</v>
      </c>
      <c r="BP231" s="387">
        <v>1572.6920154084296</v>
      </c>
      <c r="CA231" s="386">
        <v>3590</v>
      </c>
      <c r="CB231" s="386">
        <v>3597.4766111282715</v>
      </c>
      <c r="CC231" s="386">
        <v>3604.968793207508</v>
      </c>
      <c r="CD231" s="386">
        <v>3612.4765786661064</v>
      </c>
      <c r="CE231" s="386">
        <v>3620</v>
      </c>
      <c r="CF231" s="386">
        <v>3641.3100554697976</v>
      </c>
      <c r="CG231" s="386">
        <v>3662.745558029133</v>
      </c>
      <c r="CH231" s="386">
        <v>3684.3072461543693</v>
      </c>
      <c r="CI231" s="386">
        <v>3705.9958626691005</v>
      </c>
      <c r="CJ231" s="386">
        <v>3727.812154769741</v>
      </c>
      <c r="CK231" s="386">
        <v>3749.6824278239178</v>
      </c>
      <c r="CL231" s="386">
        <v>3771.6810090716422</v>
      </c>
      <c r="CM231" s="386">
        <v>3793.8086512695213</v>
      </c>
      <c r="CN231" s="386">
        <v>3816.0661115904227</v>
      </c>
      <c r="CO231" s="386">
        <v>3838.4541516493837</v>
      </c>
      <c r="CP231" s="386">
        <v>3853.9709525814706</v>
      </c>
      <c r="CQ231" s="386">
        <v>3869.5504795750535</v>
      </c>
      <c r="CR231" s="386">
        <v>3885.1929861977851</v>
      </c>
      <c r="CS231" s="386">
        <v>3900.8987270423554</v>
      </c>
      <c r="CT231" s="386">
        <v>3916.667957730635</v>
      </c>
      <c r="CU231" s="386">
        <v>3930.6464876551186</v>
      </c>
      <c r="CV231" s="386">
        <v>3944.6749067458418</v>
      </c>
      <c r="CW231" s="386">
        <v>3958.7533930565005</v>
      </c>
      <c r="CX231" s="386">
        <v>3972.8821252762605</v>
      </c>
      <c r="CY231" s="386">
        <v>3987.0612827320283</v>
      </c>
      <c r="CZ231" s="386">
        <v>4005.4913126967513</v>
      </c>
      <c r="DA231" s="386">
        <v>4024.0065347316267</v>
      </c>
      <c r="DB231" s="386">
        <v>4042.6073426335629</v>
      </c>
      <c r="DC231" s="386">
        <v>4061.2941320197779</v>
      </c>
      <c r="DD231" s="386">
        <v>4080.0673003362135</v>
      </c>
      <c r="DE231" s="386">
        <v>4096.259789369632</v>
      </c>
      <c r="DF231" s="386">
        <v>4112.5165412403512</v>
      </c>
      <c r="DG231" s="386">
        <v>4128.8378109871273</v>
      </c>
      <c r="DH231" s="386">
        <v>4145.2238546608833</v>
      </c>
      <c r="DI231" s="386">
        <v>4161.6749293287248</v>
      </c>
      <c r="DJ231" s="387">
        <v>4161.6749293287248</v>
      </c>
      <c r="DK231" s="387">
        <v>4161.6749293287248</v>
      </c>
      <c r="DL231" s="387">
        <v>4161.6749293287248</v>
      </c>
      <c r="DM231" s="387">
        <v>4161.6749293287248</v>
      </c>
      <c r="DN231" s="387">
        <v>4161.6749293287248</v>
      </c>
      <c r="DO231" s="387">
        <v>4161.6749293287248</v>
      </c>
      <c r="DP231" s="387">
        <v>4161.6749293287248</v>
      </c>
      <c r="DQ231" s="387">
        <v>4161.6749293287248</v>
      </c>
      <c r="DR231" s="387">
        <v>4161.6749293287248</v>
      </c>
      <c r="DS231" s="387">
        <v>4161.6749293287248</v>
      </c>
      <c r="DT231" s="387">
        <v>4161.6749293287248</v>
      </c>
      <c r="DU231" s="387">
        <v>4161.6749293287248</v>
      </c>
      <c r="DV231" s="387">
        <v>4161.6749293287248</v>
      </c>
      <c r="DW231" s="387">
        <v>4161.6749293287248</v>
      </c>
      <c r="DX231" s="387">
        <v>4161.6749293287248</v>
      </c>
      <c r="DY231" s="387">
        <v>4161.6749293287248</v>
      </c>
      <c r="DZ231" s="387">
        <v>4161.6749293287248</v>
      </c>
      <c r="EA231" s="387">
        <v>4161.6749293287248</v>
      </c>
      <c r="EB231" s="387">
        <v>4161.6749293287248</v>
      </c>
      <c r="EC231" s="387">
        <v>4161.6749293287248</v>
      </c>
      <c r="ED231" s="387">
        <v>4161.6749293287248</v>
      </c>
      <c r="EE231" s="387">
        <v>4161.6749293287248</v>
      </c>
      <c r="EF231" s="387">
        <v>4161.6749293287248</v>
      </c>
      <c r="EG231" s="387">
        <v>4161.6749293287248</v>
      </c>
      <c r="EH231" s="387">
        <v>4161.6749293287248</v>
      </c>
      <c r="EI231" s="387">
        <v>4161.6749293287248</v>
      </c>
      <c r="EJ231" s="387">
        <v>4161.6749293287248</v>
      </c>
      <c r="EK231" s="387">
        <v>4161.6749293287248</v>
      </c>
      <c r="EY231" s="386">
        <v>447</v>
      </c>
      <c r="EZ231" s="386">
        <v>449</v>
      </c>
      <c r="FA231" s="386">
        <v>451</v>
      </c>
      <c r="FB231" s="386">
        <v>453</v>
      </c>
      <c r="FC231" s="386">
        <v>456.3</v>
      </c>
      <c r="FD231" s="386">
        <v>463</v>
      </c>
      <c r="FE231" s="386">
        <v>470</v>
      </c>
      <c r="FF231" s="386">
        <v>477</v>
      </c>
      <c r="FG231" s="386">
        <v>484</v>
      </c>
      <c r="FH231" s="386">
        <v>491</v>
      </c>
      <c r="FI231" s="386">
        <v>497.7</v>
      </c>
      <c r="FJ231" s="386">
        <v>503</v>
      </c>
      <c r="FK231" s="386">
        <v>508</v>
      </c>
      <c r="FL231" s="386">
        <v>513</v>
      </c>
      <c r="FM231" s="386">
        <v>518</v>
      </c>
      <c r="FN231" s="386">
        <v>523</v>
      </c>
      <c r="FO231" s="386">
        <v>528</v>
      </c>
      <c r="FP231" s="386">
        <v>533</v>
      </c>
      <c r="FQ231" s="386">
        <v>538</v>
      </c>
      <c r="FR231" s="386">
        <v>543</v>
      </c>
      <c r="FS231" s="386">
        <v>548</v>
      </c>
      <c r="FT231" s="386">
        <v>553</v>
      </c>
      <c r="FU231" s="386">
        <v>558</v>
      </c>
      <c r="FV231" s="386">
        <v>563</v>
      </c>
      <c r="FW231" s="386">
        <v>568</v>
      </c>
      <c r="FX231" s="386">
        <v>573</v>
      </c>
      <c r="FY231" s="386">
        <v>578</v>
      </c>
      <c r="FZ231" s="386">
        <v>583</v>
      </c>
      <c r="GA231" s="386">
        <v>588</v>
      </c>
      <c r="GB231" s="386">
        <v>593</v>
      </c>
      <c r="GC231" s="386">
        <v>596</v>
      </c>
      <c r="GD231" s="387">
        <v>596</v>
      </c>
      <c r="GE231" s="387">
        <v>596</v>
      </c>
      <c r="GF231" s="387">
        <v>596</v>
      </c>
      <c r="GG231" s="387">
        <v>596</v>
      </c>
      <c r="GH231" s="387">
        <v>596</v>
      </c>
      <c r="GI231" s="387">
        <v>596</v>
      </c>
      <c r="GJ231" s="387">
        <v>596</v>
      </c>
      <c r="GK231" s="387">
        <v>596</v>
      </c>
      <c r="GL231" s="387">
        <v>596</v>
      </c>
      <c r="GM231" s="387">
        <v>596</v>
      </c>
      <c r="GN231" s="387">
        <v>596</v>
      </c>
      <c r="GO231" s="387">
        <v>596</v>
      </c>
      <c r="GP231" s="387">
        <v>596</v>
      </c>
      <c r="GQ231" s="387">
        <v>596</v>
      </c>
      <c r="GR231" s="387">
        <v>596</v>
      </c>
      <c r="GS231" s="387">
        <v>596</v>
      </c>
      <c r="GT231" s="387">
        <v>596</v>
      </c>
      <c r="GU231" s="387">
        <v>596</v>
      </c>
      <c r="GV231" s="387">
        <v>596</v>
      </c>
      <c r="GW231" s="387">
        <v>596</v>
      </c>
      <c r="GX231" s="387">
        <v>596</v>
      </c>
      <c r="GY231" s="387">
        <v>596</v>
      </c>
      <c r="GZ231" s="387">
        <v>596</v>
      </c>
      <c r="HA231" s="387">
        <v>596</v>
      </c>
      <c r="HB231" s="387">
        <v>596</v>
      </c>
      <c r="HC231" s="387">
        <v>596</v>
      </c>
      <c r="HD231" s="387">
        <v>596</v>
      </c>
      <c r="HE231" s="387">
        <v>596</v>
      </c>
      <c r="HS231" s="394">
        <v>2.5939505402852152</v>
      </c>
      <c r="HT231" s="394">
        <v>2.5938867599939774</v>
      </c>
      <c r="HU231" s="394">
        <v>2.5938229812709759</v>
      </c>
      <c r="HV231" s="394">
        <v>2.5937592041161714</v>
      </c>
      <c r="HW231" s="394">
        <v>2.5936954285295255</v>
      </c>
      <c r="HX231" s="394">
        <v>2.5979588603173975</v>
      </c>
      <c r="HY231" s="394">
        <v>2.6022293001951211</v>
      </c>
      <c r="HZ231" s="394">
        <v>2.6065067596823646</v>
      </c>
      <c r="IA231" s="394">
        <v>2.6107912503177331</v>
      </c>
      <c r="IB231" s="394">
        <v>2.615082783658798</v>
      </c>
      <c r="IC231" s="394">
        <v>2.6193491689560697</v>
      </c>
      <c r="ID231" s="394">
        <v>2.6236225146614851</v>
      </c>
      <c r="IE231" s="394">
        <v>2.6279028321306255</v>
      </c>
      <c r="IF231" s="394">
        <v>2.6321901327375965</v>
      </c>
      <c r="IG231" s="394">
        <v>2.6364844278750601</v>
      </c>
      <c r="IH231" s="394">
        <v>2.6371675395145844</v>
      </c>
      <c r="II231" s="394">
        <v>2.6378508281479522</v>
      </c>
      <c r="IJ231" s="394">
        <v>2.638534293821023</v>
      </c>
      <c r="IK231" s="394">
        <v>2.6392179365796662</v>
      </c>
      <c r="IL231" s="394">
        <v>2.639901756469766</v>
      </c>
      <c r="IM231" s="394">
        <v>2.6406001800008543</v>
      </c>
      <c r="IN231" s="394">
        <v>2.6412987883098147</v>
      </c>
      <c r="IO231" s="394">
        <v>2.6419975814455321</v>
      </c>
      <c r="IP231" s="394">
        <v>2.6426965594569065</v>
      </c>
      <c r="IQ231" s="394">
        <v>2.6433957223928473</v>
      </c>
      <c r="IR231" s="394">
        <v>2.6440666637789665</v>
      </c>
      <c r="IS231" s="394">
        <v>2.6447377754620791</v>
      </c>
      <c r="IT231" s="394">
        <v>2.6454090574854097</v>
      </c>
      <c r="IU231" s="394">
        <v>2.6460805098921933</v>
      </c>
      <c r="IV231" s="394">
        <v>2.6467521327256751</v>
      </c>
      <c r="IW231" s="394">
        <v>2.6466438996870965</v>
      </c>
      <c r="IX231" s="394">
        <v>2.6465356710744672</v>
      </c>
      <c r="IY231" s="394">
        <v>2.6464274468876066</v>
      </c>
      <c r="IZ231" s="394">
        <v>2.6463192271263329</v>
      </c>
      <c r="JA231" s="394">
        <v>2.6462110117904643</v>
      </c>
      <c r="JB231" s="394">
        <v>2.6462110117904643</v>
      </c>
      <c r="JC231" s="394">
        <v>2.6462110117904643</v>
      </c>
      <c r="JD231" s="394">
        <v>2.6462110117904643</v>
      </c>
      <c r="JE231" s="394">
        <v>2.6462110117904643</v>
      </c>
      <c r="JF231" s="394">
        <v>2.6462110117904643</v>
      </c>
      <c r="JG231" s="394">
        <v>2.6462110117904643</v>
      </c>
      <c r="JH231" s="394">
        <v>2.6462110117904643</v>
      </c>
      <c r="JI231" s="394">
        <v>2.6462110117904643</v>
      </c>
      <c r="JJ231" s="394">
        <v>2.6462110117904643</v>
      </c>
      <c r="JK231" s="394">
        <v>2.6462110117904643</v>
      </c>
      <c r="JL231" s="394">
        <v>2.6462110117904643</v>
      </c>
      <c r="JM231" s="394">
        <v>2.6462110117904643</v>
      </c>
      <c r="JN231" s="394">
        <v>2.6462110117904643</v>
      </c>
      <c r="JO231" s="394">
        <v>2.6462110117904643</v>
      </c>
      <c r="JP231" s="394">
        <v>2.6462110117904643</v>
      </c>
      <c r="JQ231" s="394">
        <v>2.6462110117904643</v>
      </c>
      <c r="JR231" s="394">
        <v>2.6462110117904643</v>
      </c>
      <c r="JS231" s="394">
        <v>2.6462110117904643</v>
      </c>
      <c r="JT231" s="394">
        <v>2.6462110117904643</v>
      </c>
      <c r="JU231" s="394">
        <v>2.6462110117904643</v>
      </c>
      <c r="JV231" s="394">
        <v>2.6462110117904643</v>
      </c>
      <c r="JW231" s="394">
        <v>2.6462110117904643</v>
      </c>
      <c r="JX231" s="394">
        <v>2.6462110117904643</v>
      </c>
      <c r="JY231" s="394">
        <v>2.6462110117904643</v>
      </c>
      <c r="JZ231" s="394">
        <v>2.6462110117904643</v>
      </c>
      <c r="KA231" s="394">
        <v>2.6462110117904643</v>
      </c>
      <c r="KB231" s="394">
        <v>2.6462110117904643</v>
      </c>
      <c r="KC231" s="394">
        <v>2.6462110117904643</v>
      </c>
    </row>
    <row r="232" spans="1:289" x14ac:dyDescent="0.25">
      <c r="A232" s="383">
        <v>223</v>
      </c>
      <c r="B232" s="384" t="s">
        <v>858</v>
      </c>
      <c r="C232" s="385" t="s">
        <v>142</v>
      </c>
      <c r="D232" s="385" t="s">
        <v>142</v>
      </c>
      <c r="E232" s="129">
        <v>2052</v>
      </c>
      <c r="F232" s="386">
        <v>874.55402000000004</v>
      </c>
      <c r="G232" s="386">
        <v>876.49633239711284</v>
      </c>
      <c r="H232" s="386">
        <v>878.44295850997298</v>
      </c>
      <c r="I232" s="386">
        <v>880.39390791898768</v>
      </c>
      <c r="J232" s="386">
        <v>882.34919022584097</v>
      </c>
      <c r="K232" s="386">
        <v>885.68304958514318</v>
      </c>
      <c r="L232" s="386">
        <v>889.02950556531925</v>
      </c>
      <c r="M232" s="386">
        <v>892.38860576131549</v>
      </c>
      <c r="N232" s="386">
        <v>895.76039794791063</v>
      </c>
      <c r="O232" s="386">
        <v>899.14493008039528</v>
      </c>
      <c r="P232" s="386">
        <v>902.54383555618335</v>
      </c>
      <c r="Q232" s="386">
        <v>905.95558941497052</v>
      </c>
      <c r="R232" s="386">
        <v>909.38024022561126</v>
      </c>
      <c r="S232" s="386">
        <v>912.81783674055794</v>
      </c>
      <c r="T232" s="386">
        <v>916.26842789655404</v>
      </c>
      <c r="U232" s="386">
        <v>919.38216192368247</v>
      </c>
      <c r="V232" s="386">
        <v>922.50647728188869</v>
      </c>
      <c r="W232" s="386">
        <v>925.64140992946784</v>
      </c>
      <c r="X232" s="386">
        <v>928.78699594691147</v>
      </c>
      <c r="Y232" s="386">
        <v>931.94327153732229</v>
      </c>
      <c r="Z232" s="386">
        <v>934.71938297714382</v>
      </c>
      <c r="AA232" s="386">
        <v>937.5037640133686</v>
      </c>
      <c r="AB232" s="386">
        <v>940.29643927981488</v>
      </c>
      <c r="AC232" s="386">
        <v>943.09743348368113</v>
      </c>
      <c r="AD232" s="386">
        <v>945.9067714057644</v>
      </c>
      <c r="AE232" s="386">
        <v>949.63874859208079</v>
      </c>
      <c r="AF232" s="386">
        <v>953.38544990781486</v>
      </c>
      <c r="AG232" s="386">
        <v>957.14693344549403</v>
      </c>
      <c r="AH232" s="386">
        <v>960.92325752684371</v>
      </c>
      <c r="AI232" s="386">
        <v>964.71448070369206</v>
      </c>
      <c r="AJ232" s="386">
        <v>968.21591328086242</v>
      </c>
      <c r="AK232" s="386">
        <v>971.73005431254217</v>
      </c>
      <c r="AL232" s="386">
        <v>975.25694992408478</v>
      </c>
      <c r="AM232" s="386">
        <v>978.79664640825615</v>
      </c>
      <c r="AN232" s="386">
        <v>982.34919022584188</v>
      </c>
      <c r="AO232" s="387">
        <v>982.34919022584188</v>
      </c>
      <c r="AP232" s="387">
        <v>982.34919022584188</v>
      </c>
      <c r="AQ232" s="387">
        <v>982.34919022584188</v>
      </c>
      <c r="AR232" s="387">
        <v>982.34919022584188</v>
      </c>
      <c r="AS232" s="387">
        <v>982.34919022584188</v>
      </c>
      <c r="AT232" s="387">
        <v>982.34919022584188</v>
      </c>
      <c r="AU232" s="387">
        <v>982.34919022584188</v>
      </c>
      <c r="AV232" s="387">
        <v>982.34919022584188</v>
      </c>
      <c r="AW232" s="387">
        <v>982.34919022584188</v>
      </c>
      <c r="AX232" s="387">
        <v>982.34919022584188</v>
      </c>
      <c r="AY232" s="387">
        <v>982.34919022584188</v>
      </c>
      <c r="AZ232" s="387">
        <v>982.34919022584188</v>
      </c>
      <c r="BA232" s="387">
        <v>982.34919022584188</v>
      </c>
      <c r="BB232" s="387">
        <v>982.34919022584188</v>
      </c>
      <c r="BC232" s="387">
        <v>982.34919022584188</v>
      </c>
      <c r="BD232" s="387">
        <v>982.34919022584188</v>
      </c>
      <c r="BE232" s="387">
        <v>982.34919022584188</v>
      </c>
      <c r="BF232" s="387">
        <v>982.34919022584188</v>
      </c>
      <c r="BG232" s="387">
        <v>982.34919022584188</v>
      </c>
      <c r="BH232" s="387">
        <v>982.34919022584188</v>
      </c>
      <c r="BI232" s="387">
        <v>982.34919022584188</v>
      </c>
      <c r="BJ232" s="387">
        <v>982.34919022584188</v>
      </c>
      <c r="BK232" s="387">
        <v>982.34919022584188</v>
      </c>
      <c r="BL232" s="387">
        <v>982.34919022584188</v>
      </c>
      <c r="BM232" s="387">
        <v>982.34919022584188</v>
      </c>
      <c r="BN232" s="387">
        <v>982.34919022584188</v>
      </c>
      <c r="BO232" s="387">
        <v>982.34919022584188</v>
      </c>
      <c r="BP232" s="387">
        <v>982.34919022584188</v>
      </c>
      <c r="CA232" s="386">
        <v>2310</v>
      </c>
      <c r="CB232" s="386">
        <v>2314.9838477376038</v>
      </c>
      <c r="CC232" s="386">
        <v>2319.9784481757583</v>
      </c>
      <c r="CD232" s="386">
        <v>2324.9838245135206</v>
      </c>
      <c r="CE232" s="386">
        <v>2330</v>
      </c>
      <c r="CF232" s="386">
        <v>2340.2689472956713</v>
      </c>
      <c r="CG232" s="386">
        <v>2350.5831526508109</v>
      </c>
      <c r="CH232" s="386">
        <v>2360.9428155300657</v>
      </c>
      <c r="CI232" s="386">
        <v>2371.3481362771781</v>
      </c>
      <c r="CJ232" s="386">
        <v>2381.7993161188579</v>
      </c>
      <c r="CK232" s="386">
        <v>2392.3006785687235</v>
      </c>
      <c r="CL232" s="386">
        <v>2402.8483415664805</v>
      </c>
      <c r="CM232" s="386">
        <v>2413.4425092514248</v>
      </c>
      <c r="CN232" s="386">
        <v>2424.0833866629027</v>
      </c>
      <c r="CO232" s="386">
        <v>2434.7711797442817</v>
      </c>
      <c r="CP232" s="386">
        <v>2441.7329515415336</v>
      </c>
      <c r="CQ232" s="386">
        <v>2448.7146292202747</v>
      </c>
      <c r="CR232" s="386">
        <v>2455.7162696976416</v>
      </c>
      <c r="CS232" s="386">
        <v>2462.7379300535154</v>
      </c>
      <c r="CT232" s="386">
        <v>2469.7796675309846</v>
      </c>
      <c r="CU232" s="386">
        <v>2475.8337927232365</v>
      </c>
      <c r="CV232" s="386">
        <v>2481.902758280532</v>
      </c>
      <c r="CW232" s="386">
        <v>2487.9866005807835</v>
      </c>
      <c r="CX232" s="386">
        <v>2494.0853560910755</v>
      </c>
      <c r="CY232" s="386">
        <v>2500.1990613678836</v>
      </c>
      <c r="CZ232" s="386">
        <v>2508.6795024729981</v>
      </c>
      <c r="DA232" s="386">
        <v>2517.1887084402583</v>
      </c>
      <c r="DB232" s="386">
        <v>2525.7267768373836</v>
      </c>
      <c r="DC232" s="386">
        <v>2534.2938055630329</v>
      </c>
      <c r="DD232" s="386">
        <v>2542.8898928479302</v>
      </c>
      <c r="DE232" s="386">
        <v>2551.8808575857729</v>
      </c>
      <c r="DF232" s="386">
        <v>2560.9036119214052</v>
      </c>
      <c r="DG232" s="386">
        <v>2569.95826825417</v>
      </c>
      <c r="DH232" s="386">
        <v>2579.0449393808235</v>
      </c>
      <c r="DI232" s="386">
        <v>2588.1637384969408</v>
      </c>
      <c r="DJ232" s="387">
        <v>2588.1637384969408</v>
      </c>
      <c r="DK232" s="387">
        <v>2588.1637384969408</v>
      </c>
      <c r="DL232" s="387">
        <v>2588.1637384969408</v>
      </c>
      <c r="DM232" s="387">
        <v>2588.1637384969408</v>
      </c>
      <c r="DN232" s="387">
        <v>2588.1637384969408</v>
      </c>
      <c r="DO232" s="387">
        <v>2588.1637384969408</v>
      </c>
      <c r="DP232" s="387">
        <v>2588.1637384969408</v>
      </c>
      <c r="DQ232" s="387">
        <v>2588.1637384969408</v>
      </c>
      <c r="DR232" s="387">
        <v>2588.1637384969408</v>
      </c>
      <c r="DS232" s="387">
        <v>2588.1637384969408</v>
      </c>
      <c r="DT232" s="387">
        <v>2588.1637384969408</v>
      </c>
      <c r="DU232" s="387">
        <v>2588.1637384969408</v>
      </c>
      <c r="DV232" s="387">
        <v>2588.1637384969408</v>
      </c>
      <c r="DW232" s="387">
        <v>2588.1637384969408</v>
      </c>
      <c r="DX232" s="387">
        <v>2588.1637384969408</v>
      </c>
      <c r="DY232" s="387">
        <v>2588.1637384969408</v>
      </c>
      <c r="DZ232" s="387">
        <v>2588.1637384969408</v>
      </c>
      <c r="EA232" s="387">
        <v>2588.1637384969408</v>
      </c>
      <c r="EB232" s="387">
        <v>2588.1637384969408</v>
      </c>
      <c r="EC232" s="387">
        <v>2588.1637384969408</v>
      </c>
      <c r="ED232" s="387">
        <v>2588.1637384969408</v>
      </c>
      <c r="EE232" s="387">
        <v>2588.1637384969408</v>
      </c>
      <c r="EF232" s="387">
        <v>2588.1637384969408</v>
      </c>
      <c r="EG232" s="387">
        <v>2588.1637384969408</v>
      </c>
      <c r="EH232" s="387">
        <v>2588.1637384969408</v>
      </c>
      <c r="EI232" s="387">
        <v>2588.1637384969408</v>
      </c>
      <c r="EJ232" s="387">
        <v>2588.1637384969408</v>
      </c>
      <c r="EK232" s="387">
        <v>2588.1637384969408</v>
      </c>
      <c r="EY232" s="386">
        <v>1141</v>
      </c>
      <c r="EZ232" s="386">
        <v>1155</v>
      </c>
      <c r="FA232" s="386">
        <v>1169</v>
      </c>
      <c r="FB232" s="386">
        <v>1183</v>
      </c>
      <c r="FC232" s="386">
        <v>1196.2</v>
      </c>
      <c r="FD232" s="386">
        <v>1212</v>
      </c>
      <c r="FE232" s="386">
        <v>1228</v>
      </c>
      <c r="FF232" s="386">
        <v>1244</v>
      </c>
      <c r="FG232" s="386">
        <v>1260</v>
      </c>
      <c r="FH232" s="386">
        <v>1276</v>
      </c>
      <c r="FI232" s="386">
        <v>1289.7</v>
      </c>
      <c r="FJ232" s="386">
        <v>1304</v>
      </c>
      <c r="FK232" s="386">
        <v>1318</v>
      </c>
      <c r="FL232" s="386">
        <v>1332</v>
      </c>
      <c r="FM232" s="386">
        <v>1346</v>
      </c>
      <c r="FN232" s="386">
        <v>1360</v>
      </c>
      <c r="FO232" s="386">
        <v>1374</v>
      </c>
      <c r="FP232" s="386">
        <v>1388</v>
      </c>
      <c r="FQ232" s="386">
        <v>1402</v>
      </c>
      <c r="FR232" s="386">
        <v>1416</v>
      </c>
      <c r="FS232" s="386">
        <v>1430</v>
      </c>
      <c r="FT232" s="386">
        <v>1444</v>
      </c>
      <c r="FU232" s="386">
        <v>1458</v>
      </c>
      <c r="FV232" s="386">
        <v>1472</v>
      </c>
      <c r="FW232" s="386">
        <v>1486</v>
      </c>
      <c r="FX232" s="386">
        <v>1500</v>
      </c>
      <c r="FY232" s="386">
        <v>1514</v>
      </c>
      <c r="FZ232" s="386">
        <v>1528</v>
      </c>
      <c r="GA232" s="386">
        <v>1542</v>
      </c>
      <c r="GB232" s="386">
        <v>1556</v>
      </c>
      <c r="GC232" s="386">
        <v>1579.3</v>
      </c>
      <c r="GD232" s="387">
        <v>1579.3</v>
      </c>
      <c r="GE232" s="387">
        <v>1579.3</v>
      </c>
      <c r="GF232" s="387">
        <v>1579.3</v>
      </c>
      <c r="GG232" s="387">
        <v>1579.3</v>
      </c>
      <c r="GH232" s="387">
        <v>1579.3</v>
      </c>
      <c r="GI232" s="387">
        <v>1579.3</v>
      </c>
      <c r="GJ232" s="387">
        <v>1579.3</v>
      </c>
      <c r="GK232" s="387">
        <v>1579.3</v>
      </c>
      <c r="GL232" s="387">
        <v>1579.3</v>
      </c>
      <c r="GM232" s="387">
        <v>1579.3</v>
      </c>
      <c r="GN232" s="387">
        <v>1579.3</v>
      </c>
      <c r="GO232" s="387">
        <v>1579.3</v>
      </c>
      <c r="GP232" s="387">
        <v>1579.3</v>
      </c>
      <c r="GQ232" s="387">
        <v>1579.3</v>
      </c>
      <c r="GR232" s="387">
        <v>1579.3</v>
      </c>
      <c r="GS232" s="387">
        <v>1579.3</v>
      </c>
      <c r="GT232" s="387">
        <v>1579.3</v>
      </c>
      <c r="GU232" s="387">
        <v>1579.3</v>
      </c>
      <c r="GV232" s="387">
        <v>1579.3</v>
      </c>
      <c r="GW232" s="387">
        <v>1579.3</v>
      </c>
      <c r="GX232" s="387">
        <v>1579.3</v>
      </c>
      <c r="GY232" s="387">
        <v>1579.3</v>
      </c>
      <c r="GZ232" s="387">
        <v>1579.3</v>
      </c>
      <c r="HA232" s="387">
        <v>1579.3</v>
      </c>
      <c r="HB232" s="387">
        <v>1579.3</v>
      </c>
      <c r="HC232" s="387">
        <v>1579.3</v>
      </c>
      <c r="HD232" s="387">
        <v>1579.3</v>
      </c>
      <c r="HE232" s="387">
        <v>1579.3</v>
      </c>
      <c r="HS232" s="394">
        <v>2.6413462715545002</v>
      </c>
      <c r="HT232" s="394">
        <v>2.6411791609057844</v>
      </c>
      <c r="HU232" s="394">
        <v>2.6410120608296954</v>
      </c>
      <c r="HV232" s="394">
        <v>2.6408449713255644</v>
      </c>
      <c r="HW232" s="394">
        <v>2.6406778923927234</v>
      </c>
      <c r="HX232" s="394">
        <v>2.6423323201136806</v>
      </c>
      <c r="HY232" s="394">
        <v>2.6439877843605579</v>
      </c>
      <c r="HZ232" s="394">
        <v>2.6456442857827569</v>
      </c>
      <c r="IA232" s="394">
        <v>2.6473018250300839</v>
      </c>
      <c r="IB232" s="394">
        <v>2.6489604027527509</v>
      </c>
      <c r="IC232" s="394">
        <v>2.6506199303820992</v>
      </c>
      <c r="ID232" s="394">
        <v>2.6522804976766499</v>
      </c>
      <c r="IE232" s="394">
        <v>2.6539421052877348</v>
      </c>
      <c r="IF232" s="394">
        <v>2.6556047538670944</v>
      </c>
      <c r="IG232" s="394">
        <v>2.657268444066879</v>
      </c>
      <c r="IH232" s="394">
        <v>2.6558411209899249</v>
      </c>
      <c r="II232" s="394">
        <v>2.654414564584163</v>
      </c>
      <c r="IJ232" s="394">
        <v>2.6529887744377842</v>
      </c>
      <c r="IK232" s="394">
        <v>2.6515637501392009</v>
      </c>
      <c r="IL232" s="394">
        <v>2.6501394912770455</v>
      </c>
      <c r="IM232" s="394">
        <v>2.6487455356253982</v>
      </c>
      <c r="IN232" s="394">
        <v>2.6473523131851029</v>
      </c>
      <c r="IO232" s="394">
        <v>2.6459598235704949</v>
      </c>
      <c r="IP232" s="394">
        <v>2.6445680663961131</v>
      </c>
      <c r="IQ232" s="394">
        <v>2.6431770412766995</v>
      </c>
      <c r="IR232" s="394">
        <v>2.6417198183965493</v>
      </c>
      <c r="IS232" s="394">
        <v>2.6402633989050823</v>
      </c>
      <c r="IT232" s="394">
        <v>2.6388077823593785</v>
      </c>
      <c r="IU232" s="394">
        <v>2.6373529683167614</v>
      </c>
      <c r="IV232" s="394">
        <v>2.6358989563347999</v>
      </c>
      <c r="IW232" s="394">
        <v>2.6356526706306234</v>
      </c>
      <c r="IX232" s="394">
        <v>2.6354064079381962</v>
      </c>
      <c r="IY232" s="394">
        <v>2.6351601682553696</v>
      </c>
      <c r="IZ232" s="394">
        <v>2.6349139515799931</v>
      </c>
      <c r="JA232" s="394">
        <v>2.6346677579099165</v>
      </c>
      <c r="JB232" s="394">
        <v>2.6346677579099165</v>
      </c>
      <c r="JC232" s="394">
        <v>2.6346677579099165</v>
      </c>
      <c r="JD232" s="394">
        <v>2.6346677579099165</v>
      </c>
      <c r="JE232" s="394">
        <v>2.6346677579099165</v>
      </c>
      <c r="JF232" s="394">
        <v>2.6346677579099165</v>
      </c>
      <c r="JG232" s="394">
        <v>2.6346677579099165</v>
      </c>
      <c r="JH232" s="394">
        <v>2.6346677579099165</v>
      </c>
      <c r="JI232" s="394">
        <v>2.6346677579099165</v>
      </c>
      <c r="JJ232" s="394">
        <v>2.6346677579099165</v>
      </c>
      <c r="JK232" s="394">
        <v>2.6346677579099165</v>
      </c>
      <c r="JL232" s="394">
        <v>2.6346677579099165</v>
      </c>
      <c r="JM232" s="394">
        <v>2.6346677579099165</v>
      </c>
      <c r="JN232" s="394">
        <v>2.6346677579099165</v>
      </c>
      <c r="JO232" s="394">
        <v>2.6346677579099165</v>
      </c>
      <c r="JP232" s="394">
        <v>2.6346677579099165</v>
      </c>
      <c r="JQ232" s="394">
        <v>2.6346677579099165</v>
      </c>
      <c r="JR232" s="394">
        <v>2.6346677579099165</v>
      </c>
      <c r="JS232" s="394">
        <v>2.6346677579099165</v>
      </c>
      <c r="JT232" s="394">
        <v>2.6346677579099165</v>
      </c>
      <c r="JU232" s="394">
        <v>2.6346677579099165</v>
      </c>
      <c r="JV232" s="394">
        <v>2.6346677579099165</v>
      </c>
      <c r="JW232" s="394">
        <v>2.6346677579099165</v>
      </c>
      <c r="JX232" s="394">
        <v>2.6346677579099165</v>
      </c>
      <c r="JY232" s="394">
        <v>2.6346677579099165</v>
      </c>
      <c r="JZ232" s="394">
        <v>2.6346677579099165</v>
      </c>
      <c r="KA232" s="394">
        <v>2.6346677579099165</v>
      </c>
      <c r="KB232" s="394">
        <v>2.6346677579099165</v>
      </c>
      <c r="KC232" s="394">
        <v>2.6346677579099165</v>
      </c>
    </row>
    <row r="233" spans="1:289" x14ac:dyDescent="0.25">
      <c r="A233" s="383">
        <v>224</v>
      </c>
      <c r="B233" s="384" t="s">
        <v>858</v>
      </c>
      <c r="C233" s="385" t="s">
        <v>142</v>
      </c>
      <c r="D233" s="385" t="s">
        <v>142</v>
      </c>
      <c r="E233" s="129">
        <v>2052</v>
      </c>
      <c r="F233" s="386">
        <v>1562.1098</v>
      </c>
      <c r="G233" s="386">
        <v>1548.8666459848446</v>
      </c>
      <c r="H233" s="386">
        <v>1535.7357639292334</v>
      </c>
      <c r="I233" s="386">
        <v>1522.716202021167</v>
      </c>
      <c r="J233" s="386">
        <v>1509.8070165178569</v>
      </c>
      <c r="K233" s="386">
        <v>1513.1513160471445</v>
      </c>
      <c r="L233" s="386">
        <v>1516.5030233704213</v>
      </c>
      <c r="M233" s="386">
        <v>1519.8621548963285</v>
      </c>
      <c r="N233" s="386">
        <v>1523.2287270698537</v>
      </c>
      <c r="O233" s="386">
        <v>1526.6027563724112</v>
      </c>
      <c r="P233" s="386">
        <v>1530.0121929632103</v>
      </c>
      <c r="Q233" s="386">
        <v>1533.4292440154782</v>
      </c>
      <c r="R233" s="386">
        <v>1536.8539265349641</v>
      </c>
      <c r="S233" s="386">
        <v>1540.2862575653971</v>
      </c>
      <c r="T233" s="386">
        <v>1543.72625418857</v>
      </c>
      <c r="U233" s="386">
        <v>1546.8485670776165</v>
      </c>
      <c r="V233" s="386">
        <v>1549.9771951004186</v>
      </c>
      <c r="W233" s="386">
        <v>1553.1121510298519</v>
      </c>
      <c r="X233" s="386">
        <v>1556.2534476646263</v>
      </c>
      <c r="Y233" s="386">
        <v>1559.4010978293384</v>
      </c>
      <c r="Z233" s="386">
        <v>1562.1838484296686</v>
      </c>
      <c r="AA233" s="386">
        <v>1564.9715648472697</v>
      </c>
      <c r="AB233" s="386">
        <v>1567.7642559436404</v>
      </c>
      <c r="AC233" s="386">
        <v>1570.5619305960927</v>
      </c>
      <c r="AD233" s="386">
        <v>1573.3645976977805</v>
      </c>
      <c r="AE233" s="386">
        <v>1577.1082815776219</v>
      </c>
      <c r="AF233" s="386">
        <v>1580.8608732268467</v>
      </c>
      <c r="AG233" s="386">
        <v>1584.6223938407154</v>
      </c>
      <c r="AH233" s="386">
        <v>1588.3928646649208</v>
      </c>
      <c r="AI233" s="386">
        <v>1592.1723069957081</v>
      </c>
      <c r="AJ233" s="386">
        <v>1595.6837263478758</v>
      </c>
      <c r="AK233" s="386">
        <v>1599.2028898781155</v>
      </c>
      <c r="AL233" s="386">
        <v>1602.7298146656444</v>
      </c>
      <c r="AM233" s="386">
        <v>1606.2645178273469</v>
      </c>
      <c r="AN233" s="386">
        <v>1609.8070165178581</v>
      </c>
      <c r="AO233" s="387">
        <v>1609.8070165178581</v>
      </c>
      <c r="AP233" s="387">
        <v>1609.8070165178581</v>
      </c>
      <c r="AQ233" s="387">
        <v>1609.8070165178581</v>
      </c>
      <c r="AR233" s="387">
        <v>1609.8070165178581</v>
      </c>
      <c r="AS233" s="387">
        <v>1609.8070165178581</v>
      </c>
      <c r="AT233" s="387">
        <v>1609.8070165178581</v>
      </c>
      <c r="AU233" s="387">
        <v>1609.8070165178581</v>
      </c>
      <c r="AV233" s="387">
        <v>1609.8070165178581</v>
      </c>
      <c r="AW233" s="387">
        <v>1609.8070165178581</v>
      </c>
      <c r="AX233" s="387">
        <v>1609.8070165178581</v>
      </c>
      <c r="AY233" s="387">
        <v>1609.8070165178581</v>
      </c>
      <c r="AZ233" s="387">
        <v>1609.8070165178581</v>
      </c>
      <c r="BA233" s="387">
        <v>1609.8070165178581</v>
      </c>
      <c r="BB233" s="387">
        <v>1609.8070165178581</v>
      </c>
      <c r="BC233" s="387">
        <v>1609.8070165178581</v>
      </c>
      <c r="BD233" s="387">
        <v>1609.8070165178581</v>
      </c>
      <c r="BE233" s="387">
        <v>1609.8070165178581</v>
      </c>
      <c r="BF233" s="387">
        <v>1609.8070165178581</v>
      </c>
      <c r="BG233" s="387">
        <v>1609.8070165178581</v>
      </c>
      <c r="BH233" s="387">
        <v>1609.8070165178581</v>
      </c>
      <c r="BI233" s="387">
        <v>1609.8070165178581</v>
      </c>
      <c r="BJ233" s="387">
        <v>1609.8070165178581</v>
      </c>
      <c r="BK233" s="387">
        <v>1609.8070165178581</v>
      </c>
      <c r="BL233" s="387">
        <v>1609.8070165178581</v>
      </c>
      <c r="BM233" s="387">
        <v>1609.8070165178581</v>
      </c>
      <c r="BN233" s="387">
        <v>1609.8070165178581</v>
      </c>
      <c r="BO233" s="387">
        <v>1609.8070165178581</v>
      </c>
      <c r="BP233" s="387">
        <v>1609.8070165178581</v>
      </c>
      <c r="CA233" s="386">
        <v>4480</v>
      </c>
      <c r="CB233" s="386">
        <v>4442.019744074395</v>
      </c>
      <c r="CC233" s="386">
        <v>4404.3614747202573</v>
      </c>
      <c r="CD233" s="386">
        <v>4367.022462220536</v>
      </c>
      <c r="CE233" s="386">
        <v>4330</v>
      </c>
      <c r="CF233" s="386">
        <v>4342.6356703500396</v>
      </c>
      <c r="CG233" s="386">
        <v>4355.3082137174451</v>
      </c>
      <c r="CH233" s="386">
        <v>4368.0177377039008</v>
      </c>
      <c r="CI233" s="386">
        <v>4380.7643502250903</v>
      </c>
      <c r="CJ233" s="386">
        <v>4393.5481595116125</v>
      </c>
      <c r="CK233" s="386">
        <v>4406.4388207628326</v>
      </c>
      <c r="CL233" s="386">
        <v>4419.3673031876142</v>
      </c>
      <c r="CM233" s="386">
        <v>4432.333717753203</v>
      </c>
      <c r="CN233" s="386">
        <v>4445.3381757524221</v>
      </c>
      <c r="CO233" s="386">
        <v>4458.3807888046304</v>
      </c>
      <c r="CP233" s="386">
        <v>4465.2062270580509</v>
      </c>
      <c r="CQ233" s="386">
        <v>4472.0421145327373</v>
      </c>
      <c r="CR233" s="386">
        <v>4478.8884672256445</v>
      </c>
      <c r="CS233" s="386">
        <v>4485.7453011582174</v>
      </c>
      <c r="CT233" s="386">
        <v>4492.6126323764292</v>
      </c>
      <c r="CU233" s="386">
        <v>4498.4118034767771</v>
      </c>
      <c r="CV233" s="386">
        <v>4504.2184602849311</v>
      </c>
      <c r="CW233" s="386">
        <v>4510.0326124636204</v>
      </c>
      <c r="CX233" s="386">
        <v>4515.8542696880477</v>
      </c>
      <c r="CY233" s="386">
        <v>4521.6834416459042</v>
      </c>
      <c r="CZ233" s="386">
        <v>4530.2125963170129</v>
      </c>
      <c r="DA233" s="386">
        <v>4538.7578393499771</v>
      </c>
      <c r="DB233" s="386">
        <v>4547.3192010919283</v>
      </c>
      <c r="DC233" s="386">
        <v>4555.8967119472436</v>
      </c>
      <c r="DD233" s="386">
        <v>4564.4904023776489</v>
      </c>
      <c r="DE233" s="386">
        <v>4574.5925864014453</v>
      </c>
      <c r="DF233" s="386">
        <v>4584.7171286981375</v>
      </c>
      <c r="DG233" s="386">
        <v>4594.8640787513204</v>
      </c>
      <c r="DH233" s="386">
        <v>4605.0334861541041</v>
      </c>
      <c r="DI233" s="386">
        <v>4615.225400609359</v>
      </c>
      <c r="DJ233" s="387">
        <v>4615.225400609359</v>
      </c>
      <c r="DK233" s="387">
        <v>4615.225400609359</v>
      </c>
      <c r="DL233" s="387">
        <v>4615.225400609359</v>
      </c>
      <c r="DM233" s="387">
        <v>4615.225400609359</v>
      </c>
      <c r="DN233" s="387">
        <v>4615.225400609359</v>
      </c>
      <c r="DO233" s="387">
        <v>4615.225400609359</v>
      </c>
      <c r="DP233" s="387">
        <v>4615.225400609359</v>
      </c>
      <c r="DQ233" s="387">
        <v>4615.225400609359</v>
      </c>
      <c r="DR233" s="387">
        <v>4615.225400609359</v>
      </c>
      <c r="DS233" s="387">
        <v>4615.225400609359</v>
      </c>
      <c r="DT233" s="387">
        <v>4615.225400609359</v>
      </c>
      <c r="DU233" s="387">
        <v>4615.225400609359</v>
      </c>
      <c r="DV233" s="387">
        <v>4615.225400609359</v>
      </c>
      <c r="DW233" s="387">
        <v>4615.225400609359</v>
      </c>
      <c r="DX233" s="387">
        <v>4615.225400609359</v>
      </c>
      <c r="DY233" s="387">
        <v>4615.225400609359</v>
      </c>
      <c r="DZ233" s="387">
        <v>4615.225400609359</v>
      </c>
      <c r="EA233" s="387">
        <v>4615.225400609359</v>
      </c>
      <c r="EB233" s="387">
        <v>4615.225400609359</v>
      </c>
      <c r="EC233" s="387">
        <v>4615.225400609359</v>
      </c>
      <c r="ED233" s="387">
        <v>4615.225400609359</v>
      </c>
      <c r="EE233" s="387">
        <v>4615.225400609359</v>
      </c>
      <c r="EF233" s="387">
        <v>4615.225400609359</v>
      </c>
      <c r="EG233" s="387">
        <v>4615.225400609359</v>
      </c>
      <c r="EH233" s="387">
        <v>4615.225400609359</v>
      </c>
      <c r="EI233" s="387">
        <v>4615.225400609359</v>
      </c>
      <c r="EJ233" s="387">
        <v>4615.225400609359</v>
      </c>
      <c r="EK233" s="387">
        <v>4615.225400609359</v>
      </c>
      <c r="EY233" s="386">
        <v>425</v>
      </c>
      <c r="EZ233" s="386">
        <v>429</v>
      </c>
      <c r="FA233" s="386">
        <v>433</v>
      </c>
      <c r="FB233" s="386">
        <v>437</v>
      </c>
      <c r="FC233" s="386">
        <v>440.5</v>
      </c>
      <c r="FD233" s="386">
        <v>446</v>
      </c>
      <c r="FE233" s="386">
        <v>451</v>
      </c>
      <c r="FF233" s="386">
        <v>456</v>
      </c>
      <c r="FG233" s="386">
        <v>461</v>
      </c>
      <c r="FH233" s="386">
        <v>466</v>
      </c>
      <c r="FI233" s="386">
        <v>472.20000000000005</v>
      </c>
      <c r="FJ233" s="386">
        <v>477</v>
      </c>
      <c r="FK233" s="386">
        <v>481</v>
      </c>
      <c r="FL233" s="386">
        <v>485</v>
      </c>
      <c r="FM233" s="386">
        <v>489</v>
      </c>
      <c r="FN233" s="386">
        <v>493</v>
      </c>
      <c r="FO233" s="386">
        <v>497</v>
      </c>
      <c r="FP233" s="386">
        <v>501</v>
      </c>
      <c r="FQ233" s="386">
        <v>505</v>
      </c>
      <c r="FR233" s="386">
        <v>509</v>
      </c>
      <c r="FS233" s="386">
        <v>513</v>
      </c>
      <c r="FT233" s="386">
        <v>517</v>
      </c>
      <c r="FU233" s="386">
        <v>521</v>
      </c>
      <c r="FV233" s="386">
        <v>525</v>
      </c>
      <c r="FW233" s="386">
        <v>529</v>
      </c>
      <c r="FX233" s="386">
        <v>533</v>
      </c>
      <c r="FY233" s="386">
        <v>537</v>
      </c>
      <c r="FZ233" s="386">
        <v>541</v>
      </c>
      <c r="GA233" s="386">
        <v>545</v>
      </c>
      <c r="GB233" s="386">
        <v>549</v>
      </c>
      <c r="GC233" s="386">
        <v>560.9</v>
      </c>
      <c r="GD233" s="387">
        <v>560.9</v>
      </c>
      <c r="GE233" s="387">
        <v>560.9</v>
      </c>
      <c r="GF233" s="387">
        <v>560.9</v>
      </c>
      <c r="GG233" s="387">
        <v>560.9</v>
      </c>
      <c r="GH233" s="387">
        <v>560.9</v>
      </c>
      <c r="GI233" s="387">
        <v>560.9</v>
      </c>
      <c r="GJ233" s="387">
        <v>560.9</v>
      </c>
      <c r="GK233" s="387">
        <v>560.9</v>
      </c>
      <c r="GL233" s="387">
        <v>560.9</v>
      </c>
      <c r="GM233" s="387">
        <v>560.9</v>
      </c>
      <c r="GN233" s="387">
        <v>560.9</v>
      </c>
      <c r="GO233" s="387">
        <v>560.9</v>
      </c>
      <c r="GP233" s="387">
        <v>560.9</v>
      </c>
      <c r="GQ233" s="387">
        <v>560.9</v>
      </c>
      <c r="GR233" s="387">
        <v>560.9</v>
      </c>
      <c r="GS233" s="387">
        <v>560.9</v>
      </c>
      <c r="GT233" s="387">
        <v>560.9</v>
      </c>
      <c r="GU233" s="387">
        <v>560.9</v>
      </c>
      <c r="GV233" s="387">
        <v>560.9</v>
      </c>
      <c r="GW233" s="387">
        <v>560.9</v>
      </c>
      <c r="GX233" s="387">
        <v>560.9</v>
      </c>
      <c r="GY233" s="387">
        <v>560.9</v>
      </c>
      <c r="GZ233" s="387">
        <v>560.9</v>
      </c>
      <c r="HA233" s="387">
        <v>560.9</v>
      </c>
      <c r="HB233" s="387">
        <v>560.9</v>
      </c>
      <c r="HC233" s="387">
        <v>560.9</v>
      </c>
      <c r="HD233" s="387">
        <v>560.9</v>
      </c>
      <c r="HE233" s="387">
        <v>560.9</v>
      </c>
      <c r="HS233" s="394">
        <v>2.867916198976538</v>
      </c>
      <c r="HT233" s="394">
        <v>2.8679161989765385</v>
      </c>
      <c r="HU233" s="394">
        <v>2.8679161989765385</v>
      </c>
      <c r="HV233" s="394">
        <v>2.8679161989765385</v>
      </c>
      <c r="HW233" s="394">
        <v>2.8679161989765385</v>
      </c>
      <c r="HX233" s="394">
        <v>2.8699282248218578</v>
      </c>
      <c r="HY233" s="394">
        <v>2.8719416622314355</v>
      </c>
      <c r="HZ233" s="394">
        <v>2.8739565121955732</v>
      </c>
      <c r="IA233" s="394">
        <v>2.8759727757052689</v>
      </c>
      <c r="IB233" s="394">
        <v>2.8779904537522114</v>
      </c>
      <c r="IC233" s="394">
        <v>2.8800024215681446</v>
      </c>
      <c r="ID233" s="394">
        <v>2.8820157959260921</v>
      </c>
      <c r="IE233" s="394">
        <v>2.8840305778093516</v>
      </c>
      <c r="IF233" s="394">
        <v>2.8860467682019055</v>
      </c>
      <c r="IG233" s="394">
        <v>2.888064368088429</v>
      </c>
      <c r="IH233" s="394">
        <v>2.8866472918509025</v>
      </c>
      <c r="II233" s="394">
        <v>2.8852309109251162</v>
      </c>
      <c r="IJ233" s="394">
        <v>2.8838152249699043</v>
      </c>
      <c r="IK233" s="394">
        <v>2.8824002336442689</v>
      </c>
      <c r="IL233" s="394">
        <v>2.8809859366073778</v>
      </c>
      <c r="IM233" s="394">
        <v>2.8795661970251776</v>
      </c>
      <c r="IN233" s="394">
        <v>2.8781471570855737</v>
      </c>
      <c r="IO233" s="394">
        <v>2.8767288164437854</v>
      </c>
      <c r="IP233" s="394">
        <v>2.8753111747552009</v>
      </c>
      <c r="IQ233" s="394">
        <v>2.8738942316753788</v>
      </c>
      <c r="IR233" s="394">
        <v>2.8724803802217846</v>
      </c>
      <c r="IS233" s="394">
        <v>2.8710672243316915</v>
      </c>
      <c r="IT233" s="394">
        <v>2.8696547636629073</v>
      </c>
      <c r="IU233" s="394">
        <v>2.8682429978734083</v>
      </c>
      <c r="IV233" s="394">
        <v>2.8668319266213396</v>
      </c>
      <c r="IW233" s="394">
        <v>2.8668541960201304</v>
      </c>
      <c r="IX233" s="394">
        <v>2.8668764655919086</v>
      </c>
      <c r="IY233" s="394">
        <v>2.8668987353366755</v>
      </c>
      <c r="IZ233" s="394">
        <v>2.8669210052544325</v>
      </c>
      <c r="JA233" s="394">
        <v>2.8669432753451791</v>
      </c>
      <c r="JB233" s="394">
        <v>2.8669432753451791</v>
      </c>
      <c r="JC233" s="394">
        <v>2.8669432753451791</v>
      </c>
      <c r="JD233" s="394">
        <v>2.8669432753451791</v>
      </c>
      <c r="JE233" s="394">
        <v>2.8669432753451791</v>
      </c>
      <c r="JF233" s="394">
        <v>2.8669432753451791</v>
      </c>
      <c r="JG233" s="394">
        <v>2.8669432753451791</v>
      </c>
      <c r="JH233" s="394">
        <v>2.8669432753451791</v>
      </c>
      <c r="JI233" s="394">
        <v>2.8669432753451791</v>
      </c>
      <c r="JJ233" s="394">
        <v>2.8669432753451791</v>
      </c>
      <c r="JK233" s="394">
        <v>2.8669432753451791</v>
      </c>
      <c r="JL233" s="394">
        <v>2.8669432753451791</v>
      </c>
      <c r="JM233" s="394">
        <v>2.8669432753451791</v>
      </c>
      <c r="JN233" s="394">
        <v>2.8669432753451791</v>
      </c>
      <c r="JO233" s="394">
        <v>2.8669432753451791</v>
      </c>
      <c r="JP233" s="394">
        <v>2.8669432753451791</v>
      </c>
      <c r="JQ233" s="394">
        <v>2.8669432753451791</v>
      </c>
      <c r="JR233" s="394">
        <v>2.8669432753451791</v>
      </c>
      <c r="JS233" s="394">
        <v>2.8669432753451791</v>
      </c>
      <c r="JT233" s="394">
        <v>2.8669432753451791</v>
      </c>
      <c r="JU233" s="394">
        <v>2.8669432753451791</v>
      </c>
      <c r="JV233" s="394">
        <v>2.8669432753451791</v>
      </c>
      <c r="JW233" s="394">
        <v>2.8669432753451791</v>
      </c>
      <c r="JX233" s="394">
        <v>2.8669432753451791</v>
      </c>
      <c r="JY233" s="394">
        <v>2.8669432753451791</v>
      </c>
      <c r="JZ233" s="394">
        <v>2.8669432753451791</v>
      </c>
      <c r="KA233" s="394">
        <v>2.8669432753451791</v>
      </c>
      <c r="KB233" s="394">
        <v>2.8669432753451791</v>
      </c>
      <c r="KC233" s="394">
        <v>2.8669432753451791</v>
      </c>
    </row>
    <row r="234" spans="1:289" x14ac:dyDescent="0.25">
      <c r="A234" s="383">
        <v>225</v>
      </c>
      <c r="B234" s="384" t="s">
        <v>858</v>
      </c>
      <c r="C234" s="385" t="s">
        <v>142</v>
      </c>
      <c r="D234" s="385" t="s">
        <v>142</v>
      </c>
      <c r="E234" s="129">
        <v>2052</v>
      </c>
      <c r="F234" s="386">
        <v>1332.79736</v>
      </c>
      <c r="G234" s="386">
        <v>1342.1629714060373</v>
      </c>
      <c r="H234" s="386">
        <v>1351.5943952751252</v>
      </c>
      <c r="I234" s="386">
        <v>1361.0920940736319</v>
      </c>
      <c r="J234" s="386">
        <v>1370.656533517692</v>
      </c>
      <c r="K234" s="386">
        <v>1375.906814940919</v>
      </c>
      <c r="L234" s="386">
        <v>1381.1772074965479</v>
      </c>
      <c r="M234" s="386">
        <v>1386.467788220001</v>
      </c>
      <c r="N234" s="386">
        <v>1391.7786344417837</v>
      </c>
      <c r="O234" s="386">
        <v>1397.1098237886149</v>
      </c>
      <c r="P234" s="386">
        <v>1402.4625524770584</v>
      </c>
      <c r="Q234" s="386">
        <v>1407.8357890052753</v>
      </c>
      <c r="R234" s="386">
        <v>1413.2296119446851</v>
      </c>
      <c r="S234" s="386">
        <v>1418.6441001677374</v>
      </c>
      <c r="T234" s="386">
        <v>1424.0793328490649</v>
      </c>
      <c r="U234" s="386">
        <v>1429.0303334885416</v>
      </c>
      <c r="V234" s="386">
        <v>1433.9985469382646</v>
      </c>
      <c r="W234" s="386">
        <v>1438.9840330408513</v>
      </c>
      <c r="X234" s="386">
        <v>1443.9868518469698</v>
      </c>
      <c r="Y234" s="386">
        <v>1449.0070636160622</v>
      </c>
      <c r="Z234" s="386">
        <v>1453.4480777765957</v>
      </c>
      <c r="AA234" s="386">
        <v>1457.9027030555767</v>
      </c>
      <c r="AB234" s="386">
        <v>1462.3709811692752</v>
      </c>
      <c r="AC234" s="386">
        <v>1466.8529539618157</v>
      </c>
      <c r="AD234" s="386">
        <v>1471.3486634055696</v>
      </c>
      <c r="AE234" s="386">
        <v>1477.1562323452119</v>
      </c>
      <c r="AF234" s="386">
        <v>1482.9867243742808</v>
      </c>
      <c r="AG234" s="386">
        <v>1488.8402299726367</v>
      </c>
      <c r="AH234" s="386">
        <v>1494.7168399772743</v>
      </c>
      <c r="AI234" s="386">
        <v>1500.6166455837304</v>
      </c>
      <c r="AJ234" s="386">
        <v>1505.986060409939</v>
      </c>
      <c r="AK234" s="386">
        <v>1511.3746877483245</v>
      </c>
      <c r="AL234" s="386">
        <v>1516.7825963439243</v>
      </c>
      <c r="AM234" s="386">
        <v>1522.2098551877552</v>
      </c>
      <c r="AN234" s="386">
        <v>1527.6565335176933</v>
      </c>
      <c r="AO234" s="387">
        <v>1527.6565335176933</v>
      </c>
      <c r="AP234" s="387">
        <v>1527.6565335176933</v>
      </c>
      <c r="AQ234" s="387">
        <v>1527.6565335176933</v>
      </c>
      <c r="AR234" s="387">
        <v>1527.6565335176933</v>
      </c>
      <c r="AS234" s="387">
        <v>1527.6565335176933</v>
      </c>
      <c r="AT234" s="387">
        <v>1527.6565335176933</v>
      </c>
      <c r="AU234" s="387">
        <v>1527.6565335176933</v>
      </c>
      <c r="AV234" s="387">
        <v>1527.6565335176933</v>
      </c>
      <c r="AW234" s="387">
        <v>1527.6565335176933</v>
      </c>
      <c r="AX234" s="387">
        <v>1527.6565335176933</v>
      </c>
      <c r="AY234" s="387">
        <v>1527.6565335176933</v>
      </c>
      <c r="AZ234" s="387">
        <v>1527.6565335176933</v>
      </c>
      <c r="BA234" s="387">
        <v>1527.6565335176933</v>
      </c>
      <c r="BB234" s="387">
        <v>1527.6565335176933</v>
      </c>
      <c r="BC234" s="387">
        <v>1527.6565335176933</v>
      </c>
      <c r="BD234" s="387">
        <v>1527.6565335176933</v>
      </c>
      <c r="BE234" s="387">
        <v>1527.6565335176933</v>
      </c>
      <c r="BF234" s="387">
        <v>1527.6565335176933</v>
      </c>
      <c r="BG234" s="387">
        <v>1527.6565335176933</v>
      </c>
      <c r="BH234" s="387">
        <v>1527.6565335176933</v>
      </c>
      <c r="BI234" s="387">
        <v>1527.6565335176933</v>
      </c>
      <c r="BJ234" s="387">
        <v>1527.6565335176933</v>
      </c>
      <c r="BK234" s="387">
        <v>1527.6565335176933</v>
      </c>
      <c r="BL234" s="387">
        <v>1527.6565335176933</v>
      </c>
      <c r="BM234" s="387">
        <v>1527.6565335176933</v>
      </c>
      <c r="BN234" s="387">
        <v>1527.6565335176933</v>
      </c>
      <c r="BO234" s="387">
        <v>1527.6565335176933</v>
      </c>
      <c r="BP234" s="387">
        <v>1527.6565335176933</v>
      </c>
      <c r="CA234" s="386">
        <v>3900</v>
      </c>
      <c r="CB234" s="386">
        <v>3927.2138293434591</v>
      </c>
      <c r="CC234" s="386">
        <v>3954.6175542016708</v>
      </c>
      <c r="CD234" s="386">
        <v>3982.212499647489</v>
      </c>
      <c r="CE234" s="386">
        <v>4010</v>
      </c>
      <c r="CF234" s="386">
        <v>4023.5413647721934</v>
      </c>
      <c r="CG234" s="386">
        <v>4037.1284573648095</v>
      </c>
      <c r="CH234" s="386">
        <v>4050.7614321960764</v>
      </c>
      <c r="CI234" s="386">
        <v>4064.4404442056775</v>
      </c>
      <c r="CJ234" s="386">
        <v>4078.16564885651</v>
      </c>
      <c r="CK234" s="386">
        <v>4091.9382795500728</v>
      </c>
      <c r="CL234" s="386">
        <v>4105.7574226643055</v>
      </c>
      <c r="CM234" s="386">
        <v>4119.6232352792404</v>
      </c>
      <c r="CN234" s="386">
        <v>4133.5358750053956</v>
      </c>
      <c r="CO234" s="386">
        <v>4147.4954999855627</v>
      </c>
      <c r="CP234" s="386">
        <v>4156.0688447678649</v>
      </c>
      <c r="CQ234" s="386">
        <v>4164.6599116286488</v>
      </c>
      <c r="CR234" s="386">
        <v>4173.268737201467</v>
      </c>
      <c r="CS234" s="386">
        <v>4181.8953581955957</v>
      </c>
      <c r="CT234" s="386">
        <v>4190.5398113961919</v>
      </c>
      <c r="CU234" s="386">
        <v>4197.4501738345152</v>
      </c>
      <c r="CV234" s="386">
        <v>4204.3719317281211</v>
      </c>
      <c r="CW234" s="386">
        <v>4211.3051038685562</v>
      </c>
      <c r="CX234" s="386">
        <v>4218.2497090783554</v>
      </c>
      <c r="CY234" s="386">
        <v>4225.2057662110919</v>
      </c>
      <c r="CZ234" s="386">
        <v>4235.8303860887008</v>
      </c>
      <c r="DA234" s="386">
        <v>4246.4817224278959</v>
      </c>
      <c r="DB234" s="386">
        <v>4257.1598424093681</v>
      </c>
      <c r="DC234" s="386">
        <v>4267.8648133827419</v>
      </c>
      <c r="DD234" s="386">
        <v>4278.5967028669957</v>
      </c>
      <c r="DE234" s="386">
        <v>4293.8082301032227</v>
      </c>
      <c r="DF234" s="386">
        <v>4309.0738382862946</v>
      </c>
      <c r="DG234" s="386">
        <v>4324.3937196880834</v>
      </c>
      <c r="DH234" s="386">
        <v>4339.7680672640363</v>
      </c>
      <c r="DI234" s="386">
        <v>4355.197074655608</v>
      </c>
      <c r="DJ234" s="387">
        <v>4355.197074655608</v>
      </c>
      <c r="DK234" s="387">
        <v>4355.197074655608</v>
      </c>
      <c r="DL234" s="387">
        <v>4355.197074655608</v>
      </c>
      <c r="DM234" s="387">
        <v>4355.197074655608</v>
      </c>
      <c r="DN234" s="387">
        <v>4355.197074655608</v>
      </c>
      <c r="DO234" s="387">
        <v>4355.197074655608</v>
      </c>
      <c r="DP234" s="387">
        <v>4355.197074655608</v>
      </c>
      <c r="DQ234" s="387">
        <v>4355.197074655608</v>
      </c>
      <c r="DR234" s="387">
        <v>4355.197074655608</v>
      </c>
      <c r="DS234" s="387">
        <v>4355.197074655608</v>
      </c>
      <c r="DT234" s="387">
        <v>4355.197074655608</v>
      </c>
      <c r="DU234" s="387">
        <v>4355.197074655608</v>
      </c>
      <c r="DV234" s="387">
        <v>4355.197074655608</v>
      </c>
      <c r="DW234" s="387">
        <v>4355.197074655608</v>
      </c>
      <c r="DX234" s="387">
        <v>4355.197074655608</v>
      </c>
      <c r="DY234" s="387">
        <v>4355.197074655608</v>
      </c>
      <c r="DZ234" s="387">
        <v>4355.197074655608</v>
      </c>
      <c r="EA234" s="387">
        <v>4355.197074655608</v>
      </c>
      <c r="EB234" s="387">
        <v>4355.197074655608</v>
      </c>
      <c r="EC234" s="387">
        <v>4355.197074655608</v>
      </c>
      <c r="ED234" s="387">
        <v>4355.197074655608</v>
      </c>
      <c r="EE234" s="387">
        <v>4355.197074655608</v>
      </c>
      <c r="EF234" s="387">
        <v>4355.197074655608</v>
      </c>
      <c r="EG234" s="387">
        <v>4355.197074655608</v>
      </c>
      <c r="EH234" s="387">
        <v>4355.197074655608</v>
      </c>
      <c r="EI234" s="387">
        <v>4355.197074655608</v>
      </c>
      <c r="EJ234" s="387">
        <v>4355.197074655608</v>
      </c>
      <c r="EK234" s="387">
        <v>4355.197074655608</v>
      </c>
      <c r="EY234" s="386">
        <v>329</v>
      </c>
      <c r="EZ234" s="386">
        <v>331</v>
      </c>
      <c r="FA234" s="386">
        <v>333</v>
      </c>
      <c r="FB234" s="386">
        <v>335</v>
      </c>
      <c r="FC234" s="386">
        <v>337.7</v>
      </c>
      <c r="FD234" s="386">
        <v>342</v>
      </c>
      <c r="FE234" s="386">
        <v>346</v>
      </c>
      <c r="FF234" s="386">
        <v>350</v>
      </c>
      <c r="FG234" s="386">
        <v>354</v>
      </c>
      <c r="FH234" s="386">
        <v>358</v>
      </c>
      <c r="FI234" s="386">
        <v>362.70000000000005</v>
      </c>
      <c r="FJ234" s="386">
        <v>366</v>
      </c>
      <c r="FK234" s="386">
        <v>369</v>
      </c>
      <c r="FL234" s="386">
        <v>372</v>
      </c>
      <c r="FM234" s="386">
        <v>375</v>
      </c>
      <c r="FN234" s="386">
        <v>378</v>
      </c>
      <c r="FO234" s="386">
        <v>381</v>
      </c>
      <c r="FP234" s="386">
        <v>384</v>
      </c>
      <c r="FQ234" s="386">
        <v>387</v>
      </c>
      <c r="FR234" s="386">
        <v>390</v>
      </c>
      <c r="FS234" s="386">
        <v>393</v>
      </c>
      <c r="FT234" s="386">
        <v>396</v>
      </c>
      <c r="FU234" s="386">
        <v>399</v>
      </c>
      <c r="FV234" s="386">
        <v>402</v>
      </c>
      <c r="FW234" s="386">
        <v>405</v>
      </c>
      <c r="FX234" s="386">
        <v>408</v>
      </c>
      <c r="FY234" s="386">
        <v>411</v>
      </c>
      <c r="FZ234" s="386">
        <v>414</v>
      </c>
      <c r="GA234" s="386">
        <v>417</v>
      </c>
      <c r="GB234" s="386">
        <v>420</v>
      </c>
      <c r="GC234" s="386">
        <v>428.9</v>
      </c>
      <c r="GD234" s="387">
        <v>428.9</v>
      </c>
      <c r="GE234" s="387">
        <v>428.9</v>
      </c>
      <c r="GF234" s="387">
        <v>428.9</v>
      </c>
      <c r="GG234" s="387">
        <v>428.9</v>
      </c>
      <c r="GH234" s="387">
        <v>428.9</v>
      </c>
      <c r="GI234" s="387">
        <v>428.9</v>
      </c>
      <c r="GJ234" s="387">
        <v>428.9</v>
      </c>
      <c r="GK234" s="387">
        <v>428.9</v>
      </c>
      <c r="GL234" s="387">
        <v>428.9</v>
      </c>
      <c r="GM234" s="387">
        <v>428.9</v>
      </c>
      <c r="GN234" s="387">
        <v>428.9</v>
      </c>
      <c r="GO234" s="387">
        <v>428.9</v>
      </c>
      <c r="GP234" s="387">
        <v>428.9</v>
      </c>
      <c r="GQ234" s="387">
        <v>428.9</v>
      </c>
      <c r="GR234" s="387">
        <v>428.9</v>
      </c>
      <c r="GS234" s="387">
        <v>428.9</v>
      </c>
      <c r="GT234" s="387">
        <v>428.9</v>
      </c>
      <c r="GU234" s="387">
        <v>428.9</v>
      </c>
      <c r="GV234" s="387">
        <v>428.9</v>
      </c>
      <c r="GW234" s="387">
        <v>428.9</v>
      </c>
      <c r="GX234" s="387">
        <v>428.9</v>
      </c>
      <c r="GY234" s="387">
        <v>428.9</v>
      </c>
      <c r="GZ234" s="387">
        <v>428.9</v>
      </c>
      <c r="HA234" s="387">
        <v>428.9</v>
      </c>
      <c r="HB234" s="387">
        <v>428.9</v>
      </c>
      <c r="HC234" s="387">
        <v>428.9</v>
      </c>
      <c r="HD234" s="387">
        <v>428.9</v>
      </c>
      <c r="HE234" s="387">
        <v>428.9</v>
      </c>
      <c r="HS234" s="394">
        <v>2.9261762643347371</v>
      </c>
      <c r="HT234" s="394">
        <v>2.9260335093504679</v>
      </c>
      <c r="HU234" s="394">
        <v>2.9258907613305727</v>
      </c>
      <c r="HV234" s="394">
        <v>2.9257480202747108</v>
      </c>
      <c r="HW234" s="394">
        <v>2.9256052861825435</v>
      </c>
      <c r="HX234" s="394">
        <v>2.9242833316040833</v>
      </c>
      <c r="HY234" s="394">
        <v>2.9229619743597599</v>
      </c>
      <c r="HZ234" s="394">
        <v>2.9216412141796635</v>
      </c>
      <c r="IA234" s="394">
        <v>2.9203210507940067</v>
      </c>
      <c r="IB234" s="394">
        <v>2.9190014839331222</v>
      </c>
      <c r="IC234" s="394">
        <v>2.9176809550620848</v>
      </c>
      <c r="ID234" s="394">
        <v>2.9163610235859125</v>
      </c>
      <c r="IE234" s="394">
        <v>2.9150416892343505</v>
      </c>
      <c r="IF234" s="394">
        <v>2.9137229517372645</v>
      </c>
      <c r="IG234" s="394">
        <v>2.9124048108246416</v>
      </c>
      <c r="IH234" s="394">
        <v>2.9083139436390346</v>
      </c>
      <c r="II234" s="394">
        <v>2.9042288226306989</v>
      </c>
      <c r="IJ234" s="394">
        <v>2.9001494397283505</v>
      </c>
      <c r="IK234" s="394">
        <v>2.8960757868720419</v>
      </c>
      <c r="IL234" s="394">
        <v>2.8920078560131457</v>
      </c>
      <c r="IM234" s="394">
        <v>2.8879257800908458</v>
      </c>
      <c r="IN234" s="394">
        <v>2.8838494660283556</v>
      </c>
      <c r="IO234" s="394">
        <v>2.8797789056927963</v>
      </c>
      <c r="IP234" s="394">
        <v>2.8757140909627692</v>
      </c>
      <c r="IQ234" s="394">
        <v>2.8716550137283376</v>
      </c>
      <c r="IR234" s="394">
        <v>2.8675574684227345</v>
      </c>
      <c r="IS234" s="394">
        <v>2.8634657698770845</v>
      </c>
      <c r="IT234" s="394">
        <v>2.8593799097486841</v>
      </c>
      <c r="IU234" s="394">
        <v>2.8552998797067346</v>
      </c>
      <c r="IV234" s="394">
        <v>2.8512256714323256</v>
      </c>
      <c r="IW234" s="394">
        <v>2.851160673382608</v>
      </c>
      <c r="IX234" s="394">
        <v>2.8510956768146203</v>
      </c>
      <c r="IY234" s="394">
        <v>2.8510306817283291</v>
      </c>
      <c r="IZ234" s="394">
        <v>2.8509656881236998</v>
      </c>
      <c r="JA234" s="394">
        <v>2.8509006960006995</v>
      </c>
      <c r="JB234" s="394">
        <v>2.8509006960006995</v>
      </c>
      <c r="JC234" s="394">
        <v>2.8509006960006995</v>
      </c>
      <c r="JD234" s="394">
        <v>2.8509006960006995</v>
      </c>
      <c r="JE234" s="394">
        <v>2.8509006960006995</v>
      </c>
      <c r="JF234" s="394">
        <v>2.8509006960006995</v>
      </c>
      <c r="JG234" s="394">
        <v>2.8509006960006995</v>
      </c>
      <c r="JH234" s="394">
        <v>2.8509006960006995</v>
      </c>
      <c r="JI234" s="394">
        <v>2.8509006960006995</v>
      </c>
      <c r="JJ234" s="394">
        <v>2.8509006960006995</v>
      </c>
      <c r="JK234" s="394">
        <v>2.8509006960006995</v>
      </c>
      <c r="JL234" s="394">
        <v>2.8509006960006995</v>
      </c>
      <c r="JM234" s="394">
        <v>2.8509006960006995</v>
      </c>
      <c r="JN234" s="394">
        <v>2.8509006960006995</v>
      </c>
      <c r="JO234" s="394">
        <v>2.8509006960006995</v>
      </c>
      <c r="JP234" s="394">
        <v>2.8509006960006995</v>
      </c>
      <c r="JQ234" s="394">
        <v>2.8509006960006995</v>
      </c>
      <c r="JR234" s="394">
        <v>2.8509006960006995</v>
      </c>
      <c r="JS234" s="394">
        <v>2.8509006960006995</v>
      </c>
      <c r="JT234" s="394">
        <v>2.8509006960006995</v>
      </c>
      <c r="JU234" s="394">
        <v>2.8509006960006995</v>
      </c>
      <c r="JV234" s="394">
        <v>2.8509006960006995</v>
      </c>
      <c r="JW234" s="394">
        <v>2.8509006960006995</v>
      </c>
      <c r="JX234" s="394">
        <v>2.8509006960006995</v>
      </c>
      <c r="JY234" s="394">
        <v>2.8509006960006995</v>
      </c>
      <c r="JZ234" s="394">
        <v>2.8509006960006995</v>
      </c>
      <c r="KA234" s="394">
        <v>2.8509006960006995</v>
      </c>
      <c r="KB234" s="394">
        <v>2.8509006960006995</v>
      </c>
      <c r="KC234" s="394">
        <v>2.8509006960006995</v>
      </c>
    </row>
    <row r="235" spans="1:289" x14ac:dyDescent="0.25">
      <c r="A235" s="383">
        <v>226</v>
      </c>
      <c r="B235" s="384" t="s">
        <v>858</v>
      </c>
      <c r="C235" s="385" t="s">
        <v>142</v>
      </c>
      <c r="D235" s="385" t="s">
        <v>142</v>
      </c>
      <c r="E235" s="129">
        <v>2052</v>
      </c>
      <c r="F235" s="386">
        <v>1006.47897</v>
      </c>
      <c r="G235" s="386">
        <v>998.92039534186313</v>
      </c>
      <c r="H235" s="386">
        <v>991.41858496054238</v>
      </c>
      <c r="I235" s="386">
        <v>983.97311256096646</v>
      </c>
      <c r="J235" s="386">
        <v>976.58355504950509</v>
      </c>
      <c r="K235" s="386">
        <v>977.17069951035023</v>
      </c>
      <c r="L235" s="386">
        <v>977.7581969759292</v>
      </c>
      <c r="M235" s="386">
        <v>978.34604765847655</v>
      </c>
      <c r="N235" s="386">
        <v>978.93425177035442</v>
      </c>
      <c r="O235" s="386">
        <v>979.52280952405215</v>
      </c>
      <c r="P235" s="386">
        <v>980.12139989836965</v>
      </c>
      <c r="Q235" s="386">
        <v>980.72035607370037</v>
      </c>
      <c r="R235" s="386">
        <v>981.31967827358687</v>
      </c>
      <c r="S235" s="386">
        <v>981.91936672170812</v>
      </c>
      <c r="T235" s="386">
        <v>982.51942164187994</v>
      </c>
      <c r="U235" s="386">
        <v>983.05147448830689</v>
      </c>
      <c r="V235" s="386">
        <v>983.5838154514114</v>
      </c>
      <c r="W235" s="386">
        <v>984.11644468721408</v>
      </c>
      <c r="X235" s="386">
        <v>984.64936235182006</v>
      </c>
      <c r="Y235" s="386">
        <v>985.18256860141867</v>
      </c>
      <c r="Z235" s="386">
        <v>985.64757941519667</v>
      </c>
      <c r="AA235" s="386">
        <v>986.11280971626957</v>
      </c>
      <c r="AB235" s="386">
        <v>986.57825960823629</v>
      </c>
      <c r="AC235" s="386">
        <v>987.04392919474492</v>
      </c>
      <c r="AD235" s="386">
        <v>987.50981857949239</v>
      </c>
      <c r="AE235" s="386">
        <v>988.13594772663862</v>
      </c>
      <c r="AF235" s="386">
        <v>988.76247387004912</v>
      </c>
      <c r="AG235" s="386">
        <v>989.38939726143883</v>
      </c>
      <c r="AH235" s="386">
        <v>990.01671815268219</v>
      </c>
      <c r="AI235" s="386">
        <v>990.64443679581359</v>
      </c>
      <c r="AJ235" s="386">
        <v>991.23156408606644</v>
      </c>
      <c r="AK235" s="386">
        <v>991.81903935026651</v>
      </c>
      <c r="AL235" s="386">
        <v>992.40686279464819</v>
      </c>
      <c r="AM235" s="386">
        <v>992.99503462556822</v>
      </c>
      <c r="AN235" s="386">
        <v>993.58355504950521</v>
      </c>
      <c r="AO235" s="387">
        <v>993.58355504950521</v>
      </c>
      <c r="AP235" s="387">
        <v>993.58355504950521</v>
      </c>
      <c r="AQ235" s="387">
        <v>993.58355504950521</v>
      </c>
      <c r="AR235" s="387">
        <v>993.58355504950521</v>
      </c>
      <c r="AS235" s="387">
        <v>993.58355504950521</v>
      </c>
      <c r="AT235" s="387">
        <v>993.58355504950521</v>
      </c>
      <c r="AU235" s="387">
        <v>993.58355504950521</v>
      </c>
      <c r="AV235" s="387">
        <v>993.58355504950521</v>
      </c>
      <c r="AW235" s="387">
        <v>993.58355504950521</v>
      </c>
      <c r="AX235" s="387">
        <v>993.58355504950521</v>
      </c>
      <c r="AY235" s="387">
        <v>993.58355504950521</v>
      </c>
      <c r="AZ235" s="387">
        <v>993.58355504950521</v>
      </c>
      <c r="BA235" s="387">
        <v>993.58355504950521</v>
      </c>
      <c r="BB235" s="387">
        <v>993.58355504950521</v>
      </c>
      <c r="BC235" s="387">
        <v>993.58355504950521</v>
      </c>
      <c r="BD235" s="387">
        <v>993.58355504950521</v>
      </c>
      <c r="BE235" s="387">
        <v>993.58355504950521</v>
      </c>
      <c r="BF235" s="387">
        <v>993.58355504950521</v>
      </c>
      <c r="BG235" s="387">
        <v>993.58355504950521</v>
      </c>
      <c r="BH235" s="387">
        <v>993.58355504950521</v>
      </c>
      <c r="BI235" s="387">
        <v>993.58355504950521</v>
      </c>
      <c r="BJ235" s="387">
        <v>993.58355504950521</v>
      </c>
      <c r="BK235" s="387">
        <v>993.58355504950521</v>
      </c>
      <c r="BL235" s="387">
        <v>993.58355504950521</v>
      </c>
      <c r="BM235" s="387">
        <v>993.58355504950521</v>
      </c>
      <c r="BN235" s="387">
        <v>993.58355504950521</v>
      </c>
      <c r="BO235" s="387">
        <v>993.58355504950521</v>
      </c>
      <c r="BP235" s="387">
        <v>993.58355504950521</v>
      </c>
      <c r="CA235" s="386">
        <v>3030</v>
      </c>
      <c r="CB235" s="386">
        <v>3007.2449480845539</v>
      </c>
      <c r="CC235" s="386">
        <v>2984.6607847458981</v>
      </c>
      <c r="CD235" s="386">
        <v>2962.2462266248126</v>
      </c>
      <c r="CE235" s="386">
        <v>2940</v>
      </c>
      <c r="CF235" s="386">
        <v>2939.8384271218847</v>
      </c>
      <c r="CG235" s="386">
        <v>2939.6768631232917</v>
      </c>
      <c r="CH235" s="386">
        <v>2939.5153080037326</v>
      </c>
      <c r="CI235" s="386">
        <v>2939.3537617627198</v>
      </c>
      <c r="CJ235" s="386">
        <v>2939.1922243997647</v>
      </c>
      <c r="CK235" s="386">
        <v>2939.0527810009175</v>
      </c>
      <c r="CL235" s="386">
        <v>2938.9133442176508</v>
      </c>
      <c r="CM235" s="386">
        <v>2938.7739140496501</v>
      </c>
      <c r="CN235" s="386">
        <v>2938.6344904966018</v>
      </c>
      <c r="CO235" s="386">
        <v>2938.4950735581911</v>
      </c>
      <c r="CP235" s="386">
        <v>2935.5301089727586</v>
      </c>
      <c r="CQ235" s="386">
        <v>2932.5681360598564</v>
      </c>
      <c r="CR235" s="386">
        <v>2929.6091518008639</v>
      </c>
      <c r="CS235" s="386">
        <v>2926.6531531802057</v>
      </c>
      <c r="CT235" s="386">
        <v>2923.7001371853489</v>
      </c>
      <c r="CU235" s="386">
        <v>2920.5170229896744</v>
      </c>
      <c r="CV235" s="386">
        <v>2917.3373743395441</v>
      </c>
      <c r="CW235" s="386">
        <v>2914.1611874619216</v>
      </c>
      <c r="CX235" s="386">
        <v>2910.9884585878781</v>
      </c>
      <c r="CY235" s="386">
        <v>2907.8191839525875</v>
      </c>
      <c r="CZ235" s="386">
        <v>2905.0762485493547</v>
      </c>
      <c r="DA235" s="386">
        <v>2902.3359005472462</v>
      </c>
      <c r="DB235" s="386">
        <v>2899.5981375055762</v>
      </c>
      <c r="DC235" s="386">
        <v>2896.8629569859604</v>
      </c>
      <c r="DD235" s="386">
        <v>2894.1303565523153</v>
      </c>
      <c r="DE235" s="386">
        <v>2895.8020563125656</v>
      </c>
      <c r="DF235" s="386">
        <v>2897.4747216755168</v>
      </c>
      <c r="DG235" s="386">
        <v>2899.1483531989174</v>
      </c>
      <c r="DH235" s="386">
        <v>2900.8229514408386</v>
      </c>
      <c r="DI235" s="386">
        <v>2902.4985169596725</v>
      </c>
      <c r="DJ235" s="387">
        <v>2902.4985169596725</v>
      </c>
      <c r="DK235" s="387">
        <v>2902.4985169596725</v>
      </c>
      <c r="DL235" s="387">
        <v>2902.4985169596725</v>
      </c>
      <c r="DM235" s="387">
        <v>2902.4985169596725</v>
      </c>
      <c r="DN235" s="387">
        <v>2902.4985169596725</v>
      </c>
      <c r="DO235" s="387">
        <v>2902.4985169596725</v>
      </c>
      <c r="DP235" s="387">
        <v>2902.4985169596725</v>
      </c>
      <c r="DQ235" s="387">
        <v>2902.4985169596725</v>
      </c>
      <c r="DR235" s="387">
        <v>2902.4985169596725</v>
      </c>
      <c r="DS235" s="387">
        <v>2902.4985169596725</v>
      </c>
      <c r="DT235" s="387">
        <v>2902.4985169596725</v>
      </c>
      <c r="DU235" s="387">
        <v>2902.4985169596725</v>
      </c>
      <c r="DV235" s="387">
        <v>2902.4985169596725</v>
      </c>
      <c r="DW235" s="387">
        <v>2902.4985169596725</v>
      </c>
      <c r="DX235" s="387">
        <v>2902.4985169596725</v>
      </c>
      <c r="DY235" s="387">
        <v>2902.4985169596725</v>
      </c>
      <c r="DZ235" s="387">
        <v>2902.4985169596725</v>
      </c>
      <c r="EA235" s="387">
        <v>2902.4985169596725</v>
      </c>
      <c r="EB235" s="387">
        <v>2902.4985169596725</v>
      </c>
      <c r="EC235" s="387">
        <v>2902.4985169596725</v>
      </c>
      <c r="ED235" s="387">
        <v>2902.4985169596725</v>
      </c>
      <c r="EE235" s="387">
        <v>2902.4985169596725</v>
      </c>
      <c r="EF235" s="387">
        <v>2902.4985169596725</v>
      </c>
      <c r="EG235" s="387">
        <v>2902.4985169596725</v>
      </c>
      <c r="EH235" s="387">
        <v>2902.4985169596725</v>
      </c>
      <c r="EI235" s="387">
        <v>2902.4985169596725</v>
      </c>
      <c r="EJ235" s="387">
        <v>2902.4985169596725</v>
      </c>
      <c r="EK235" s="387">
        <v>2902.4985169596725</v>
      </c>
      <c r="EY235" s="386">
        <v>299</v>
      </c>
      <c r="EZ235" s="386">
        <v>300</v>
      </c>
      <c r="FA235" s="386">
        <v>301</v>
      </c>
      <c r="FB235" s="386">
        <v>302</v>
      </c>
      <c r="FC235" s="386">
        <v>304.5</v>
      </c>
      <c r="FD235" s="386">
        <v>309</v>
      </c>
      <c r="FE235" s="386">
        <v>313</v>
      </c>
      <c r="FF235" s="386">
        <v>317</v>
      </c>
      <c r="FG235" s="386">
        <v>321</v>
      </c>
      <c r="FH235" s="386">
        <v>325</v>
      </c>
      <c r="FI235" s="386">
        <v>328.6</v>
      </c>
      <c r="FJ235" s="386">
        <v>331</v>
      </c>
      <c r="FK235" s="386">
        <v>334</v>
      </c>
      <c r="FL235" s="386">
        <v>337</v>
      </c>
      <c r="FM235" s="386">
        <v>340</v>
      </c>
      <c r="FN235" s="386">
        <v>343</v>
      </c>
      <c r="FO235" s="386">
        <v>346</v>
      </c>
      <c r="FP235" s="386">
        <v>349</v>
      </c>
      <c r="FQ235" s="386">
        <v>352</v>
      </c>
      <c r="FR235" s="386">
        <v>355</v>
      </c>
      <c r="FS235" s="386">
        <v>358</v>
      </c>
      <c r="FT235" s="386">
        <v>361</v>
      </c>
      <c r="FU235" s="386">
        <v>364</v>
      </c>
      <c r="FV235" s="386">
        <v>367</v>
      </c>
      <c r="FW235" s="386">
        <v>370</v>
      </c>
      <c r="FX235" s="386">
        <v>373</v>
      </c>
      <c r="FY235" s="386">
        <v>376</v>
      </c>
      <c r="FZ235" s="386">
        <v>379</v>
      </c>
      <c r="GA235" s="386">
        <v>382</v>
      </c>
      <c r="GB235" s="386">
        <v>385</v>
      </c>
      <c r="GC235" s="386">
        <v>381</v>
      </c>
      <c r="GD235" s="387">
        <v>381</v>
      </c>
      <c r="GE235" s="387">
        <v>381</v>
      </c>
      <c r="GF235" s="387">
        <v>381</v>
      </c>
      <c r="GG235" s="387">
        <v>381</v>
      </c>
      <c r="GH235" s="387">
        <v>381</v>
      </c>
      <c r="GI235" s="387">
        <v>381</v>
      </c>
      <c r="GJ235" s="387">
        <v>381</v>
      </c>
      <c r="GK235" s="387">
        <v>381</v>
      </c>
      <c r="GL235" s="387">
        <v>381</v>
      </c>
      <c r="GM235" s="387">
        <v>381</v>
      </c>
      <c r="GN235" s="387">
        <v>381</v>
      </c>
      <c r="GO235" s="387">
        <v>381</v>
      </c>
      <c r="GP235" s="387">
        <v>381</v>
      </c>
      <c r="GQ235" s="387">
        <v>381</v>
      </c>
      <c r="GR235" s="387">
        <v>381</v>
      </c>
      <c r="GS235" s="387">
        <v>381</v>
      </c>
      <c r="GT235" s="387">
        <v>381</v>
      </c>
      <c r="GU235" s="387">
        <v>381</v>
      </c>
      <c r="GV235" s="387">
        <v>381</v>
      </c>
      <c r="GW235" s="387">
        <v>381</v>
      </c>
      <c r="GX235" s="387">
        <v>381</v>
      </c>
      <c r="GY235" s="387">
        <v>381</v>
      </c>
      <c r="GZ235" s="387">
        <v>381</v>
      </c>
      <c r="HA235" s="387">
        <v>381</v>
      </c>
      <c r="HB235" s="387">
        <v>381</v>
      </c>
      <c r="HC235" s="387">
        <v>381</v>
      </c>
      <c r="HD235" s="387">
        <v>381</v>
      </c>
      <c r="HE235" s="387">
        <v>381</v>
      </c>
      <c r="HS235" s="394">
        <v>3.0104950926098337</v>
      </c>
      <c r="HT235" s="394">
        <v>3.0104950926098337</v>
      </c>
      <c r="HU235" s="394">
        <v>3.0104950926098337</v>
      </c>
      <c r="HV235" s="394">
        <v>3.0104950926098333</v>
      </c>
      <c r="HW235" s="394">
        <v>3.0104950926098333</v>
      </c>
      <c r="HX235" s="394">
        <v>3.0085208537208556</v>
      </c>
      <c r="HY235" s="394">
        <v>3.0065479095090231</v>
      </c>
      <c r="HZ235" s="394">
        <v>3.0045762591253049</v>
      </c>
      <c r="IA235" s="394">
        <v>3.002605901721227</v>
      </c>
      <c r="IB235" s="394">
        <v>3.0006368364488738</v>
      </c>
      <c r="IC235" s="394">
        <v>2.9986619834090682</v>
      </c>
      <c r="ID235" s="394">
        <v>2.9966884301081986</v>
      </c>
      <c r="IE235" s="394">
        <v>2.9947161756908489</v>
      </c>
      <c r="IF235" s="394">
        <v>2.9927452193021655</v>
      </c>
      <c r="IG235" s="394">
        <v>2.9907755600878572</v>
      </c>
      <c r="IH235" s="394">
        <v>2.9861407923738135</v>
      </c>
      <c r="II235" s="394">
        <v>2.9815132071016919</v>
      </c>
      <c r="IJ235" s="394">
        <v>2.9768927931409519</v>
      </c>
      <c r="IK235" s="394">
        <v>2.972279539378301</v>
      </c>
      <c r="IL235" s="394">
        <v>2.9676734347176703</v>
      </c>
      <c r="IM235" s="394">
        <v>2.9630438748933692</v>
      </c>
      <c r="IN235" s="394">
        <v>2.9584215371656497</v>
      </c>
      <c r="IO235" s="394">
        <v>2.9538064102680672</v>
      </c>
      <c r="IP235" s="394">
        <v>2.9491984829517519</v>
      </c>
      <c r="IQ235" s="394">
        <v>2.9445977439853825</v>
      </c>
      <c r="IR235" s="394">
        <v>2.9399560406975751</v>
      </c>
      <c r="IS235" s="394">
        <v>2.9353216543376766</v>
      </c>
      <c r="IT235" s="394">
        <v>2.9306945733716803</v>
      </c>
      <c r="IU235" s="394">
        <v>2.9260747862837615</v>
      </c>
      <c r="IV235" s="394">
        <v>2.9214622815762485</v>
      </c>
      <c r="IW235" s="394">
        <v>2.9214183256790736</v>
      </c>
      <c r="IX235" s="394">
        <v>2.9213743704432531</v>
      </c>
      <c r="IY235" s="394">
        <v>2.9213304158687765</v>
      </c>
      <c r="IZ235" s="394">
        <v>2.921286461955634</v>
      </c>
      <c r="JA235" s="394">
        <v>2.9212425087038159</v>
      </c>
      <c r="JB235" s="394">
        <v>2.9212425087038159</v>
      </c>
      <c r="JC235" s="394">
        <v>2.9212425087038159</v>
      </c>
      <c r="JD235" s="394">
        <v>2.9212425087038159</v>
      </c>
      <c r="JE235" s="394">
        <v>2.9212425087038159</v>
      </c>
      <c r="JF235" s="394">
        <v>2.9212425087038159</v>
      </c>
      <c r="JG235" s="394">
        <v>2.9212425087038159</v>
      </c>
      <c r="JH235" s="394">
        <v>2.9212425087038159</v>
      </c>
      <c r="JI235" s="394">
        <v>2.9212425087038159</v>
      </c>
      <c r="JJ235" s="394">
        <v>2.9212425087038159</v>
      </c>
      <c r="JK235" s="394">
        <v>2.9212425087038159</v>
      </c>
      <c r="JL235" s="394">
        <v>2.9212425087038159</v>
      </c>
      <c r="JM235" s="394">
        <v>2.9212425087038159</v>
      </c>
      <c r="JN235" s="394">
        <v>2.9212425087038159</v>
      </c>
      <c r="JO235" s="394">
        <v>2.9212425087038159</v>
      </c>
      <c r="JP235" s="394">
        <v>2.9212425087038159</v>
      </c>
      <c r="JQ235" s="394">
        <v>2.9212425087038159</v>
      </c>
      <c r="JR235" s="394">
        <v>2.9212425087038159</v>
      </c>
      <c r="JS235" s="394">
        <v>2.9212425087038159</v>
      </c>
      <c r="JT235" s="394">
        <v>2.9212425087038159</v>
      </c>
      <c r="JU235" s="394">
        <v>2.9212425087038159</v>
      </c>
      <c r="JV235" s="394">
        <v>2.9212425087038159</v>
      </c>
      <c r="JW235" s="394">
        <v>2.9212425087038159</v>
      </c>
      <c r="JX235" s="394">
        <v>2.9212425087038159</v>
      </c>
      <c r="JY235" s="394">
        <v>2.9212425087038159</v>
      </c>
      <c r="JZ235" s="394">
        <v>2.9212425087038159</v>
      </c>
      <c r="KA235" s="394">
        <v>2.9212425087038159</v>
      </c>
      <c r="KB235" s="394">
        <v>2.9212425087038159</v>
      </c>
      <c r="KC235" s="394">
        <v>2.9212425087038159</v>
      </c>
    </row>
    <row r="236" spans="1:289" x14ac:dyDescent="0.25">
      <c r="A236" s="383">
        <v>227</v>
      </c>
      <c r="B236" s="384" t="s">
        <v>858</v>
      </c>
      <c r="C236" s="385" t="s">
        <v>142</v>
      </c>
      <c r="D236" s="385" t="s">
        <v>142</v>
      </c>
      <c r="E236" s="129">
        <v>2052</v>
      </c>
      <c r="F236" s="386">
        <v>1394.83917</v>
      </c>
      <c r="G236" s="386">
        <v>1385.9487287739512</v>
      </c>
      <c r="H236" s="386">
        <v>1377.1149535398633</v>
      </c>
      <c r="I236" s="386">
        <v>1368.3374831194142</v>
      </c>
      <c r="J236" s="386">
        <v>1359.6159586363635</v>
      </c>
      <c r="K236" s="386">
        <v>1363.6232445990104</v>
      </c>
      <c r="L236" s="386">
        <v>1367.6423415003892</v>
      </c>
      <c r="M236" s="386">
        <v>1371.6732841516603</v>
      </c>
      <c r="N236" s="386">
        <v>1375.7161074665848</v>
      </c>
      <c r="O236" s="386">
        <v>1379.7708464618286</v>
      </c>
      <c r="P236" s="386">
        <v>1383.8562213582597</v>
      </c>
      <c r="Q236" s="386">
        <v>1387.9536926749677</v>
      </c>
      <c r="R236" s="386">
        <v>1392.063296228343</v>
      </c>
      <c r="S236" s="386">
        <v>1396.1850679408255</v>
      </c>
      <c r="T236" s="386">
        <v>1400.3190438412191</v>
      </c>
      <c r="U236" s="386">
        <v>1404.0609546528456</v>
      </c>
      <c r="V236" s="386">
        <v>1407.8128645404565</v>
      </c>
      <c r="W236" s="386">
        <v>1411.5748002234279</v>
      </c>
      <c r="X236" s="386">
        <v>1415.3467884925344</v>
      </c>
      <c r="Y236" s="386">
        <v>1419.1288562101411</v>
      </c>
      <c r="Z236" s="386">
        <v>1422.4643796392961</v>
      </c>
      <c r="AA236" s="386">
        <v>1425.8077428896891</v>
      </c>
      <c r="AB236" s="386">
        <v>1429.1589643880523</v>
      </c>
      <c r="AC236" s="386">
        <v>1432.5180626044282</v>
      </c>
      <c r="AD236" s="386">
        <v>1435.8850560522717</v>
      </c>
      <c r="AE236" s="386">
        <v>1440.3707915236307</v>
      </c>
      <c r="AF236" s="386">
        <v>1444.8705405280607</v>
      </c>
      <c r="AG236" s="386">
        <v>1449.3843468441371</v>
      </c>
      <c r="AH236" s="386">
        <v>1453.9122543872006</v>
      </c>
      <c r="AI236" s="386">
        <v>1458.4543072097849</v>
      </c>
      <c r="AJ236" s="386">
        <v>1462.6622853536062</v>
      </c>
      <c r="AK236" s="386">
        <v>1466.8824044880441</v>
      </c>
      <c r="AL236" s="386">
        <v>1471.1146996426662</v>
      </c>
      <c r="AM236" s="386">
        <v>1475.3592059481077</v>
      </c>
      <c r="AN236" s="386">
        <v>1479.6159586363647</v>
      </c>
      <c r="AO236" s="387">
        <v>1479.6159586363647</v>
      </c>
      <c r="AP236" s="387">
        <v>1479.6159586363647</v>
      </c>
      <c r="AQ236" s="387">
        <v>1479.6159586363647</v>
      </c>
      <c r="AR236" s="387">
        <v>1479.6159586363647</v>
      </c>
      <c r="AS236" s="387">
        <v>1479.6159586363647</v>
      </c>
      <c r="AT236" s="387">
        <v>1479.6159586363647</v>
      </c>
      <c r="AU236" s="387">
        <v>1479.6159586363647</v>
      </c>
      <c r="AV236" s="387">
        <v>1479.6159586363647</v>
      </c>
      <c r="AW236" s="387">
        <v>1479.6159586363647</v>
      </c>
      <c r="AX236" s="387">
        <v>1479.6159586363647</v>
      </c>
      <c r="AY236" s="387">
        <v>1479.6159586363647</v>
      </c>
      <c r="AZ236" s="387">
        <v>1479.6159586363647</v>
      </c>
      <c r="BA236" s="387">
        <v>1479.6159586363647</v>
      </c>
      <c r="BB236" s="387">
        <v>1479.6159586363647</v>
      </c>
      <c r="BC236" s="387">
        <v>1479.6159586363647</v>
      </c>
      <c r="BD236" s="387">
        <v>1479.6159586363647</v>
      </c>
      <c r="BE236" s="387">
        <v>1479.6159586363647</v>
      </c>
      <c r="BF236" s="387">
        <v>1479.6159586363647</v>
      </c>
      <c r="BG236" s="387">
        <v>1479.6159586363647</v>
      </c>
      <c r="BH236" s="387">
        <v>1479.6159586363647</v>
      </c>
      <c r="BI236" s="387">
        <v>1479.6159586363647</v>
      </c>
      <c r="BJ236" s="387">
        <v>1479.6159586363647</v>
      </c>
      <c r="BK236" s="387">
        <v>1479.6159586363647</v>
      </c>
      <c r="BL236" s="387">
        <v>1479.6159586363647</v>
      </c>
      <c r="BM236" s="387">
        <v>1479.6159586363647</v>
      </c>
      <c r="BN236" s="387">
        <v>1479.6159586363647</v>
      </c>
      <c r="BO236" s="387">
        <v>1479.6159586363647</v>
      </c>
      <c r="BP236" s="387">
        <v>1479.6159586363647</v>
      </c>
      <c r="CA236" s="386">
        <v>3960</v>
      </c>
      <c r="CB236" s="386">
        <v>3934.7597084937379</v>
      </c>
      <c r="CC236" s="386">
        <v>3909.6802938347791</v>
      </c>
      <c r="CD236" s="386">
        <v>3884.7607306245068</v>
      </c>
      <c r="CE236" s="386">
        <v>3860.0000000000005</v>
      </c>
      <c r="CF236" s="386">
        <v>3865.0032354747696</v>
      </c>
      <c r="CG236" s="386">
        <v>3870.0129560182472</v>
      </c>
      <c r="CH236" s="386">
        <v>3875.0291700362177</v>
      </c>
      <c r="CI236" s="386">
        <v>3880.05188594536</v>
      </c>
      <c r="CJ236" s="386">
        <v>3885.0811121732627</v>
      </c>
      <c r="CK236" s="386">
        <v>3890.1150524779723</v>
      </c>
      <c r="CL236" s="386">
        <v>3895.1555153118802</v>
      </c>
      <c r="CM236" s="386">
        <v>3900.2025091262958</v>
      </c>
      <c r="CN236" s="386">
        <v>3905.2560423834789</v>
      </c>
      <c r="CO236" s="386">
        <v>3910.3161235566563</v>
      </c>
      <c r="CP236" s="386">
        <v>3911.3835466243472</v>
      </c>
      <c r="CQ236" s="386">
        <v>3912.4512610730849</v>
      </c>
      <c r="CR236" s="386">
        <v>3913.5192669824096</v>
      </c>
      <c r="CS236" s="386">
        <v>3914.587564431883</v>
      </c>
      <c r="CT236" s="386">
        <v>3915.6561535010874</v>
      </c>
      <c r="CU236" s="386">
        <v>3915.3415586528522</v>
      </c>
      <c r="CV236" s="386">
        <v>3915.0269890800537</v>
      </c>
      <c r="CW236" s="386">
        <v>3914.7124447806609</v>
      </c>
      <c r="CX236" s="386">
        <v>3914.3979257526435</v>
      </c>
      <c r="CY236" s="386">
        <v>3914.0834319939709</v>
      </c>
      <c r="CZ236" s="386">
        <v>3916.6993702087125</v>
      </c>
      <c r="DA236" s="386">
        <v>3919.3170567593961</v>
      </c>
      <c r="DB236" s="386">
        <v>3921.9364928145042</v>
      </c>
      <c r="DC236" s="386">
        <v>3924.5576795433003</v>
      </c>
      <c r="DD236" s="386">
        <v>3927.1806181158277</v>
      </c>
      <c r="DE236" s="386">
        <v>3938.6141665440996</v>
      </c>
      <c r="DF236" s="386">
        <v>3950.0810024736029</v>
      </c>
      <c r="DG236" s="386">
        <v>3961.5812228171853</v>
      </c>
      <c r="DH236" s="386">
        <v>3973.1149247698459</v>
      </c>
      <c r="DI236" s="386">
        <v>3984.6822058095568</v>
      </c>
      <c r="DJ236" s="387">
        <v>3984.6822058095568</v>
      </c>
      <c r="DK236" s="387">
        <v>3984.6822058095568</v>
      </c>
      <c r="DL236" s="387">
        <v>3984.6822058095568</v>
      </c>
      <c r="DM236" s="387">
        <v>3984.6822058095568</v>
      </c>
      <c r="DN236" s="387">
        <v>3984.6822058095568</v>
      </c>
      <c r="DO236" s="387">
        <v>3984.6822058095568</v>
      </c>
      <c r="DP236" s="387">
        <v>3984.6822058095568</v>
      </c>
      <c r="DQ236" s="387">
        <v>3984.6822058095568</v>
      </c>
      <c r="DR236" s="387">
        <v>3984.6822058095568</v>
      </c>
      <c r="DS236" s="387">
        <v>3984.6822058095568</v>
      </c>
      <c r="DT236" s="387">
        <v>3984.6822058095568</v>
      </c>
      <c r="DU236" s="387">
        <v>3984.6822058095568</v>
      </c>
      <c r="DV236" s="387">
        <v>3984.6822058095568</v>
      </c>
      <c r="DW236" s="387">
        <v>3984.6822058095568</v>
      </c>
      <c r="DX236" s="387">
        <v>3984.6822058095568</v>
      </c>
      <c r="DY236" s="387">
        <v>3984.6822058095568</v>
      </c>
      <c r="DZ236" s="387">
        <v>3984.6822058095568</v>
      </c>
      <c r="EA236" s="387">
        <v>3984.6822058095568</v>
      </c>
      <c r="EB236" s="387">
        <v>3984.6822058095568</v>
      </c>
      <c r="EC236" s="387">
        <v>3984.6822058095568</v>
      </c>
      <c r="ED236" s="387">
        <v>3984.6822058095568</v>
      </c>
      <c r="EE236" s="387">
        <v>3984.6822058095568</v>
      </c>
      <c r="EF236" s="387">
        <v>3984.6822058095568</v>
      </c>
      <c r="EG236" s="387">
        <v>3984.6822058095568</v>
      </c>
      <c r="EH236" s="387">
        <v>3984.6822058095568</v>
      </c>
      <c r="EI236" s="387">
        <v>3984.6822058095568</v>
      </c>
      <c r="EJ236" s="387">
        <v>3984.6822058095568</v>
      </c>
      <c r="EK236" s="387">
        <v>3984.6822058095568</v>
      </c>
      <c r="EY236" s="386">
        <v>573</v>
      </c>
      <c r="EZ236" s="386">
        <v>576</v>
      </c>
      <c r="FA236" s="386">
        <v>579</v>
      </c>
      <c r="FB236" s="386">
        <v>582</v>
      </c>
      <c r="FC236" s="386">
        <v>585.6</v>
      </c>
      <c r="FD236" s="386">
        <v>592</v>
      </c>
      <c r="FE236" s="386">
        <v>599</v>
      </c>
      <c r="FF236" s="386">
        <v>606</v>
      </c>
      <c r="FG236" s="386">
        <v>613</v>
      </c>
      <c r="FH236" s="386">
        <v>620</v>
      </c>
      <c r="FI236" s="386">
        <v>625.4</v>
      </c>
      <c r="FJ236" s="386">
        <v>630</v>
      </c>
      <c r="FK236" s="386">
        <v>635</v>
      </c>
      <c r="FL236" s="386">
        <v>640</v>
      </c>
      <c r="FM236" s="386">
        <v>645</v>
      </c>
      <c r="FN236" s="386">
        <v>650</v>
      </c>
      <c r="FO236" s="386">
        <v>655</v>
      </c>
      <c r="FP236" s="386">
        <v>660</v>
      </c>
      <c r="FQ236" s="386">
        <v>665</v>
      </c>
      <c r="FR236" s="386">
        <v>670</v>
      </c>
      <c r="FS236" s="386">
        <v>675</v>
      </c>
      <c r="FT236" s="386">
        <v>680</v>
      </c>
      <c r="FU236" s="386">
        <v>685</v>
      </c>
      <c r="FV236" s="386">
        <v>690</v>
      </c>
      <c r="FW236" s="386">
        <v>695</v>
      </c>
      <c r="FX236" s="386">
        <v>700</v>
      </c>
      <c r="FY236" s="386">
        <v>705</v>
      </c>
      <c r="FZ236" s="386">
        <v>710</v>
      </c>
      <c r="GA236" s="386">
        <v>715</v>
      </c>
      <c r="GB236" s="386">
        <v>720</v>
      </c>
      <c r="GC236" s="386">
        <v>721.5</v>
      </c>
      <c r="GD236" s="387">
        <v>721.5</v>
      </c>
      <c r="GE236" s="387">
        <v>721.5</v>
      </c>
      <c r="GF236" s="387">
        <v>721.5</v>
      </c>
      <c r="GG236" s="387">
        <v>721.5</v>
      </c>
      <c r="GH236" s="387">
        <v>721.5</v>
      </c>
      <c r="GI236" s="387">
        <v>721.5</v>
      </c>
      <c r="GJ236" s="387">
        <v>721.5</v>
      </c>
      <c r="GK236" s="387">
        <v>721.5</v>
      </c>
      <c r="GL236" s="387">
        <v>721.5</v>
      </c>
      <c r="GM236" s="387">
        <v>721.5</v>
      </c>
      <c r="GN236" s="387">
        <v>721.5</v>
      </c>
      <c r="GO236" s="387">
        <v>721.5</v>
      </c>
      <c r="GP236" s="387">
        <v>721.5</v>
      </c>
      <c r="GQ236" s="387">
        <v>721.5</v>
      </c>
      <c r="GR236" s="387">
        <v>721.5</v>
      </c>
      <c r="GS236" s="387">
        <v>721.5</v>
      </c>
      <c r="GT236" s="387">
        <v>721.5</v>
      </c>
      <c r="GU236" s="387">
        <v>721.5</v>
      </c>
      <c r="GV236" s="387">
        <v>721.5</v>
      </c>
      <c r="GW236" s="387">
        <v>721.5</v>
      </c>
      <c r="GX236" s="387">
        <v>721.5</v>
      </c>
      <c r="GY236" s="387">
        <v>721.5</v>
      </c>
      <c r="GZ236" s="387">
        <v>721.5</v>
      </c>
      <c r="HA236" s="387">
        <v>721.5</v>
      </c>
      <c r="HB236" s="387">
        <v>721.5</v>
      </c>
      <c r="HC236" s="387">
        <v>721.5</v>
      </c>
      <c r="HD236" s="387">
        <v>721.5</v>
      </c>
      <c r="HE236" s="387">
        <v>721.5</v>
      </c>
      <c r="HS236" s="394">
        <v>2.8390369909098552</v>
      </c>
      <c r="HT236" s="394">
        <v>2.8390369909098556</v>
      </c>
      <c r="HU236" s="394">
        <v>2.8390369909098556</v>
      </c>
      <c r="HV236" s="394">
        <v>2.8390369909098556</v>
      </c>
      <c r="HW236" s="394">
        <v>2.8390369909098556</v>
      </c>
      <c r="HX236" s="394">
        <v>2.8343629743649021</v>
      </c>
      <c r="HY236" s="394">
        <v>2.8296966528343961</v>
      </c>
      <c r="HZ236" s="394">
        <v>2.8250380136497371</v>
      </c>
      <c r="IA236" s="394">
        <v>2.8203870441631822</v>
      </c>
      <c r="IB236" s="394">
        <v>2.8157437317478093</v>
      </c>
      <c r="IC236" s="394">
        <v>2.8110688035638636</v>
      </c>
      <c r="ID236" s="394">
        <v>2.8064016370782849</v>
      </c>
      <c r="IE236" s="394">
        <v>2.801742219404467</v>
      </c>
      <c r="IF236" s="394">
        <v>2.7970905376771977</v>
      </c>
      <c r="IG236" s="394">
        <v>2.7924465790526258</v>
      </c>
      <c r="IH236" s="394">
        <v>2.785764773005484</v>
      </c>
      <c r="II236" s="394">
        <v>2.77909895527926</v>
      </c>
      <c r="IJ236" s="394">
        <v>2.772449087616871</v>
      </c>
      <c r="IK236" s="394">
        <v>2.7658151318527766</v>
      </c>
      <c r="IL236" s="394">
        <v>2.7591970499127578</v>
      </c>
      <c r="IM236" s="394">
        <v>2.7525058726923564</v>
      </c>
      <c r="IN236" s="394">
        <v>2.7458309218783286</v>
      </c>
      <c r="IO236" s="394">
        <v>2.7391721581209065</v>
      </c>
      <c r="IP236" s="394">
        <v>2.7325295421657487</v>
      </c>
      <c r="IQ236" s="394">
        <v>2.7259030348537059</v>
      </c>
      <c r="IR236" s="394">
        <v>2.719229932499263</v>
      </c>
      <c r="IS236" s="394">
        <v>2.7125731661239301</v>
      </c>
      <c r="IT236" s="394">
        <v>2.7059326957366809</v>
      </c>
      <c r="IU236" s="394">
        <v>2.6993084814443873</v>
      </c>
      <c r="IV236" s="394">
        <v>2.6927004834515804</v>
      </c>
      <c r="IW236" s="394">
        <v>2.6927707140489501</v>
      </c>
      <c r="IX236" s="394">
        <v>2.6928409464780638</v>
      </c>
      <c r="IY236" s="394">
        <v>2.6929111807389687</v>
      </c>
      <c r="IZ236" s="394">
        <v>2.6929814168317128</v>
      </c>
      <c r="JA236" s="394">
        <v>2.6930516547563443</v>
      </c>
      <c r="JB236" s="394">
        <v>2.6930516547563443</v>
      </c>
      <c r="JC236" s="394">
        <v>2.6930516547563443</v>
      </c>
      <c r="JD236" s="394">
        <v>2.6930516547563443</v>
      </c>
      <c r="JE236" s="394">
        <v>2.6930516547563443</v>
      </c>
      <c r="JF236" s="394">
        <v>2.6930516547563443</v>
      </c>
      <c r="JG236" s="394">
        <v>2.6930516547563443</v>
      </c>
      <c r="JH236" s="394">
        <v>2.6930516547563443</v>
      </c>
      <c r="JI236" s="394">
        <v>2.6930516547563443</v>
      </c>
      <c r="JJ236" s="394">
        <v>2.6930516547563443</v>
      </c>
      <c r="JK236" s="394">
        <v>2.6930516547563443</v>
      </c>
      <c r="JL236" s="394">
        <v>2.6930516547563443</v>
      </c>
      <c r="JM236" s="394">
        <v>2.6930516547563443</v>
      </c>
      <c r="JN236" s="394">
        <v>2.6930516547563443</v>
      </c>
      <c r="JO236" s="394">
        <v>2.6930516547563443</v>
      </c>
      <c r="JP236" s="394">
        <v>2.6930516547563443</v>
      </c>
      <c r="JQ236" s="394">
        <v>2.6930516547563443</v>
      </c>
      <c r="JR236" s="394">
        <v>2.6930516547563443</v>
      </c>
      <c r="JS236" s="394">
        <v>2.6930516547563443</v>
      </c>
      <c r="JT236" s="394">
        <v>2.6930516547563443</v>
      </c>
      <c r="JU236" s="394">
        <v>2.6930516547563443</v>
      </c>
      <c r="JV236" s="394">
        <v>2.6930516547563443</v>
      </c>
      <c r="JW236" s="394">
        <v>2.6930516547563443</v>
      </c>
      <c r="JX236" s="394">
        <v>2.6930516547563443</v>
      </c>
      <c r="JY236" s="394">
        <v>2.6930516547563443</v>
      </c>
      <c r="JZ236" s="394">
        <v>2.6930516547563443</v>
      </c>
      <c r="KA236" s="394">
        <v>2.6930516547563443</v>
      </c>
      <c r="KB236" s="394">
        <v>2.6930516547563443</v>
      </c>
      <c r="KC236" s="394">
        <v>2.6930516547563443</v>
      </c>
    </row>
    <row r="237" spans="1:289" x14ac:dyDescent="0.25">
      <c r="A237" s="383">
        <v>228</v>
      </c>
      <c r="B237" s="384" t="s">
        <v>858</v>
      </c>
      <c r="C237" s="385" t="s">
        <v>142</v>
      </c>
      <c r="D237" s="385" t="s">
        <v>142</v>
      </c>
      <c r="E237" s="129">
        <v>2052</v>
      </c>
      <c r="F237" s="386">
        <v>2291.25873</v>
      </c>
      <c r="G237" s="386">
        <v>2294.974302351528</v>
      </c>
      <c r="H237" s="386">
        <v>2298.6958999841468</v>
      </c>
      <c r="I237" s="386">
        <v>2302.4235326686285</v>
      </c>
      <c r="J237" s="386">
        <v>2306.1572101915913</v>
      </c>
      <c r="K237" s="386">
        <v>2308.8382874181475</v>
      </c>
      <c r="L237" s="386">
        <v>2311.5224815940005</v>
      </c>
      <c r="M237" s="386">
        <v>2314.2097963428328</v>
      </c>
      <c r="N237" s="386">
        <v>2316.9002352925399</v>
      </c>
      <c r="O237" s="386">
        <v>2319.5938020752346</v>
      </c>
      <c r="P237" s="386">
        <v>2322.3271124979087</v>
      </c>
      <c r="Q237" s="386">
        <v>2325.063643737029</v>
      </c>
      <c r="R237" s="386">
        <v>2327.8033995878686</v>
      </c>
      <c r="S237" s="386">
        <v>2330.5463838501723</v>
      </c>
      <c r="T237" s="386">
        <v>2333.2926003281618</v>
      </c>
      <c r="U237" s="386">
        <v>2335.7952011608695</v>
      </c>
      <c r="V237" s="386">
        <v>2338.3004861879754</v>
      </c>
      <c r="W237" s="386">
        <v>2340.8084582884449</v>
      </c>
      <c r="X237" s="386">
        <v>2343.3191203443298</v>
      </c>
      <c r="Y237" s="386">
        <v>2345.8324752407761</v>
      </c>
      <c r="Z237" s="386">
        <v>2348.0623917311818</v>
      </c>
      <c r="AA237" s="386">
        <v>2350.294427949917</v>
      </c>
      <c r="AB237" s="386">
        <v>2352.5285859119667</v>
      </c>
      <c r="AC237" s="386">
        <v>2354.7648676342315</v>
      </c>
      <c r="AD237" s="386">
        <v>2357.0032751355297</v>
      </c>
      <c r="AE237" s="386">
        <v>2360.0048540250464</v>
      </c>
      <c r="AF237" s="386">
        <v>2363.0102553427814</v>
      </c>
      <c r="AG237" s="386">
        <v>2366.019483956492</v>
      </c>
      <c r="AH237" s="386">
        <v>2369.0325447401347</v>
      </c>
      <c r="AI237" s="386">
        <v>2372.0494425738721</v>
      </c>
      <c r="AJ237" s="386">
        <v>2374.8643074740971</v>
      </c>
      <c r="AK237" s="386">
        <v>2377.6825127197062</v>
      </c>
      <c r="AL237" s="386">
        <v>2380.5040622746224</v>
      </c>
      <c r="AM237" s="386">
        <v>2383.3289601074721</v>
      </c>
      <c r="AN237" s="386">
        <v>2386.1572101915917</v>
      </c>
      <c r="AO237" s="387">
        <v>2386.1572101915917</v>
      </c>
      <c r="AP237" s="387">
        <v>2386.1572101915917</v>
      </c>
      <c r="AQ237" s="387">
        <v>2386.1572101915917</v>
      </c>
      <c r="AR237" s="387">
        <v>2386.1572101915917</v>
      </c>
      <c r="AS237" s="387">
        <v>2386.1572101915917</v>
      </c>
      <c r="AT237" s="387">
        <v>2386.1572101915917</v>
      </c>
      <c r="AU237" s="387">
        <v>2386.1572101915917</v>
      </c>
      <c r="AV237" s="387">
        <v>2386.1572101915917</v>
      </c>
      <c r="AW237" s="387">
        <v>2386.1572101915917</v>
      </c>
      <c r="AX237" s="387">
        <v>2386.1572101915917</v>
      </c>
      <c r="AY237" s="387">
        <v>2386.1572101915917</v>
      </c>
      <c r="AZ237" s="387">
        <v>2386.1572101915917</v>
      </c>
      <c r="BA237" s="387">
        <v>2386.1572101915917</v>
      </c>
      <c r="BB237" s="387">
        <v>2386.1572101915917</v>
      </c>
      <c r="BC237" s="387">
        <v>2386.1572101915917</v>
      </c>
      <c r="BD237" s="387">
        <v>2386.1572101915917</v>
      </c>
      <c r="BE237" s="387">
        <v>2386.1572101915917</v>
      </c>
      <c r="BF237" s="387">
        <v>2386.1572101915917</v>
      </c>
      <c r="BG237" s="387">
        <v>2386.1572101915917</v>
      </c>
      <c r="BH237" s="387">
        <v>2386.1572101915917</v>
      </c>
      <c r="BI237" s="387">
        <v>2386.1572101915917</v>
      </c>
      <c r="BJ237" s="387">
        <v>2386.1572101915917</v>
      </c>
      <c r="BK237" s="387">
        <v>2386.1572101915917</v>
      </c>
      <c r="BL237" s="387">
        <v>2386.1572101915917</v>
      </c>
      <c r="BM237" s="387">
        <v>2386.1572101915917</v>
      </c>
      <c r="BN237" s="387">
        <v>2386.1572101915917</v>
      </c>
      <c r="BO237" s="387">
        <v>2386.1572101915917</v>
      </c>
      <c r="BP237" s="387">
        <v>2386.1572101915917</v>
      </c>
      <c r="CA237" s="386">
        <v>6220</v>
      </c>
      <c r="CB237" s="386">
        <v>6229.9759743127133</v>
      </c>
      <c r="CC237" s="386">
        <v>6239.9679486356335</v>
      </c>
      <c r="CD237" s="386">
        <v>6249.9759486304474</v>
      </c>
      <c r="CE237" s="386">
        <v>6260</v>
      </c>
      <c r="CF237" s="386">
        <v>6259.7106824394687</v>
      </c>
      <c r="CG237" s="386">
        <v>6259.4213782502875</v>
      </c>
      <c r="CH237" s="386">
        <v>6259.132087431838</v>
      </c>
      <c r="CI237" s="386">
        <v>6258.8428099835028</v>
      </c>
      <c r="CJ237" s="386">
        <v>6258.5535459046623</v>
      </c>
      <c r="CK237" s="386">
        <v>6258.3163972530738</v>
      </c>
      <c r="CL237" s="386">
        <v>6258.0792575875048</v>
      </c>
      <c r="CM237" s="386">
        <v>6257.8421269076143</v>
      </c>
      <c r="CN237" s="386">
        <v>6257.6050052130622</v>
      </c>
      <c r="CO237" s="386">
        <v>6257.3678925035092</v>
      </c>
      <c r="CP237" s="386">
        <v>6251.4764649309318</v>
      </c>
      <c r="CQ237" s="386">
        <v>6245.590584246349</v>
      </c>
      <c r="CR237" s="386">
        <v>6239.7102452272638</v>
      </c>
      <c r="CS237" s="386">
        <v>6233.8354426560954</v>
      </c>
      <c r="CT237" s="386">
        <v>6227.9661713201731</v>
      </c>
      <c r="CU237" s="386">
        <v>6221.2256007506858</v>
      </c>
      <c r="CV237" s="386">
        <v>6214.4923255470294</v>
      </c>
      <c r="CW237" s="386">
        <v>6207.7663378133793</v>
      </c>
      <c r="CX237" s="386">
        <v>6201.0476296624574</v>
      </c>
      <c r="CY237" s="386">
        <v>6194.3361932155203</v>
      </c>
      <c r="CZ237" s="386">
        <v>6189.476977405182</v>
      </c>
      <c r="DA237" s="386">
        <v>6184.621573460644</v>
      </c>
      <c r="DB237" s="386">
        <v>6179.769978391646</v>
      </c>
      <c r="DC237" s="386">
        <v>6174.9221892102732</v>
      </c>
      <c r="DD237" s="386">
        <v>6170.0782029309557</v>
      </c>
      <c r="DE237" s="386">
        <v>6177.3192039628939</v>
      </c>
      <c r="DF237" s="386">
        <v>6184.5687027957056</v>
      </c>
      <c r="DG237" s="386">
        <v>6191.8267094021312</v>
      </c>
      <c r="DH237" s="386">
        <v>6199.0932337666136</v>
      </c>
      <c r="DI237" s="386">
        <v>6206.3682858853153</v>
      </c>
      <c r="DJ237" s="387">
        <v>6206.3682858853153</v>
      </c>
      <c r="DK237" s="387">
        <v>6206.3682858853153</v>
      </c>
      <c r="DL237" s="387">
        <v>6206.3682858853153</v>
      </c>
      <c r="DM237" s="387">
        <v>6206.3682858853153</v>
      </c>
      <c r="DN237" s="387">
        <v>6206.3682858853153</v>
      </c>
      <c r="DO237" s="387">
        <v>6206.3682858853153</v>
      </c>
      <c r="DP237" s="387">
        <v>6206.3682858853153</v>
      </c>
      <c r="DQ237" s="387">
        <v>6206.3682858853153</v>
      </c>
      <c r="DR237" s="387">
        <v>6206.3682858853153</v>
      </c>
      <c r="DS237" s="387">
        <v>6206.3682858853153</v>
      </c>
      <c r="DT237" s="387">
        <v>6206.3682858853153</v>
      </c>
      <c r="DU237" s="387">
        <v>6206.3682858853153</v>
      </c>
      <c r="DV237" s="387">
        <v>6206.3682858853153</v>
      </c>
      <c r="DW237" s="387">
        <v>6206.3682858853153</v>
      </c>
      <c r="DX237" s="387">
        <v>6206.3682858853153</v>
      </c>
      <c r="DY237" s="387">
        <v>6206.3682858853153</v>
      </c>
      <c r="DZ237" s="387">
        <v>6206.3682858853153</v>
      </c>
      <c r="EA237" s="387">
        <v>6206.3682858853153</v>
      </c>
      <c r="EB237" s="387">
        <v>6206.3682858853153</v>
      </c>
      <c r="EC237" s="387">
        <v>6206.3682858853153</v>
      </c>
      <c r="ED237" s="387">
        <v>6206.3682858853153</v>
      </c>
      <c r="EE237" s="387">
        <v>6206.3682858853153</v>
      </c>
      <c r="EF237" s="387">
        <v>6206.3682858853153</v>
      </c>
      <c r="EG237" s="387">
        <v>6206.3682858853153</v>
      </c>
      <c r="EH237" s="387">
        <v>6206.3682858853153</v>
      </c>
      <c r="EI237" s="387">
        <v>6206.3682858853153</v>
      </c>
      <c r="EJ237" s="387">
        <v>6206.3682858853153</v>
      </c>
      <c r="EK237" s="387">
        <v>6206.3682858853153</v>
      </c>
      <c r="EY237" s="386">
        <v>1306</v>
      </c>
      <c r="EZ237" s="386">
        <v>1312</v>
      </c>
      <c r="FA237" s="386">
        <v>1318</v>
      </c>
      <c r="FB237" s="386">
        <v>1324</v>
      </c>
      <c r="FC237" s="386">
        <v>1329.2</v>
      </c>
      <c r="FD237" s="386">
        <v>1343</v>
      </c>
      <c r="FE237" s="386">
        <v>1357</v>
      </c>
      <c r="FF237" s="386">
        <v>1371</v>
      </c>
      <c r="FG237" s="386">
        <v>1385</v>
      </c>
      <c r="FH237" s="386">
        <v>1399</v>
      </c>
      <c r="FI237" s="386">
        <v>1414.5000000000002</v>
      </c>
      <c r="FJ237" s="386">
        <v>1424</v>
      </c>
      <c r="FK237" s="386">
        <v>1433</v>
      </c>
      <c r="FL237" s="386">
        <v>1442</v>
      </c>
      <c r="FM237" s="386">
        <v>1451</v>
      </c>
      <c r="FN237" s="386">
        <v>1460</v>
      </c>
      <c r="FO237" s="386">
        <v>1469</v>
      </c>
      <c r="FP237" s="386">
        <v>1478</v>
      </c>
      <c r="FQ237" s="386">
        <v>1487</v>
      </c>
      <c r="FR237" s="386">
        <v>1496</v>
      </c>
      <c r="FS237" s="386">
        <v>1505</v>
      </c>
      <c r="FT237" s="386">
        <v>1514</v>
      </c>
      <c r="FU237" s="386">
        <v>1523</v>
      </c>
      <c r="FV237" s="386">
        <v>1532</v>
      </c>
      <c r="FW237" s="386">
        <v>1541</v>
      </c>
      <c r="FX237" s="386">
        <v>1550</v>
      </c>
      <c r="FY237" s="386">
        <v>1559</v>
      </c>
      <c r="FZ237" s="386">
        <v>1568</v>
      </c>
      <c r="GA237" s="386">
        <v>1577</v>
      </c>
      <c r="GB237" s="386">
        <v>1586</v>
      </c>
      <c r="GC237" s="386">
        <v>1599.7</v>
      </c>
      <c r="GD237" s="387">
        <v>1599.7</v>
      </c>
      <c r="GE237" s="387">
        <v>1599.7</v>
      </c>
      <c r="GF237" s="387">
        <v>1599.7</v>
      </c>
      <c r="GG237" s="387">
        <v>1599.7</v>
      </c>
      <c r="GH237" s="387">
        <v>1599.7</v>
      </c>
      <c r="GI237" s="387">
        <v>1599.7</v>
      </c>
      <c r="GJ237" s="387">
        <v>1599.7</v>
      </c>
      <c r="GK237" s="387">
        <v>1599.7</v>
      </c>
      <c r="GL237" s="387">
        <v>1599.7</v>
      </c>
      <c r="GM237" s="387">
        <v>1599.7</v>
      </c>
      <c r="GN237" s="387">
        <v>1599.7</v>
      </c>
      <c r="GO237" s="387">
        <v>1599.7</v>
      </c>
      <c r="GP237" s="387">
        <v>1599.7</v>
      </c>
      <c r="GQ237" s="387">
        <v>1599.7</v>
      </c>
      <c r="GR237" s="387">
        <v>1599.7</v>
      </c>
      <c r="GS237" s="387">
        <v>1599.7</v>
      </c>
      <c r="GT237" s="387">
        <v>1599.7</v>
      </c>
      <c r="GU237" s="387">
        <v>1599.7</v>
      </c>
      <c r="GV237" s="387">
        <v>1599.7</v>
      </c>
      <c r="GW237" s="387">
        <v>1599.7</v>
      </c>
      <c r="GX237" s="387">
        <v>1599.7</v>
      </c>
      <c r="GY237" s="387">
        <v>1599.7</v>
      </c>
      <c r="GZ237" s="387">
        <v>1599.7</v>
      </c>
      <c r="HA237" s="387">
        <v>1599.7</v>
      </c>
      <c r="HB237" s="387">
        <v>1599.7</v>
      </c>
      <c r="HC237" s="387">
        <v>1599.7</v>
      </c>
      <c r="HD237" s="387">
        <v>1599.7</v>
      </c>
      <c r="HE237" s="387">
        <v>1599.7</v>
      </c>
      <c r="HS237" s="394">
        <v>2.7146650522527414</v>
      </c>
      <c r="HT237" s="394">
        <v>2.714616877378198</v>
      </c>
      <c r="HU237" s="394">
        <v>2.714568703358573</v>
      </c>
      <c r="HV237" s="394">
        <v>2.7145205301938522</v>
      </c>
      <c r="HW237" s="394">
        <v>2.7144723578840191</v>
      </c>
      <c r="HX237" s="394">
        <v>2.7111949401356186</v>
      </c>
      <c r="HY237" s="394">
        <v>2.7079214794977289</v>
      </c>
      <c r="HZ237" s="394">
        <v>2.7046519711925869</v>
      </c>
      <c r="IA237" s="394">
        <v>2.7013864104481993</v>
      </c>
      <c r="IB237" s="394">
        <v>2.6981247924983331</v>
      </c>
      <c r="IC237" s="394">
        <v>2.6948470624887948</v>
      </c>
      <c r="ID237" s="394">
        <v>2.6915733143239975</v>
      </c>
      <c r="IE237" s="394">
        <v>2.6883035431667248</v>
      </c>
      <c r="IF237" s="394">
        <v>2.6850377441856379</v>
      </c>
      <c r="IG237" s="394">
        <v>2.6817759125552674</v>
      </c>
      <c r="IH237" s="394">
        <v>2.6763803872120309</v>
      </c>
      <c r="II237" s="394">
        <v>2.6709957172477221</v>
      </c>
      <c r="IJ237" s="394">
        <v>2.6656218808221595</v>
      </c>
      <c r="IK237" s="394">
        <v>2.660258856139103</v>
      </c>
      <c r="IL237" s="394">
        <v>2.6549066214461607</v>
      </c>
      <c r="IM237" s="394">
        <v>2.6495146051736276</v>
      </c>
      <c r="IN237" s="394">
        <v>2.6441335398849253</v>
      </c>
      <c r="IO237" s="394">
        <v>2.6387634033390142</v>
      </c>
      <c r="IP237" s="394">
        <v>2.6334041733400255</v>
      </c>
      <c r="IQ237" s="394">
        <v>2.6280558277371679</v>
      </c>
      <c r="IR237" s="394">
        <v>2.6226543419386941</v>
      </c>
      <c r="IS237" s="394">
        <v>2.617263957901653</v>
      </c>
      <c r="IT237" s="394">
        <v>2.6118846528084143</v>
      </c>
      <c r="IU237" s="394">
        <v>2.6065164038882447</v>
      </c>
      <c r="IV237" s="394">
        <v>2.6011591884172129</v>
      </c>
      <c r="IW237" s="394">
        <v>2.6011251188212445</v>
      </c>
      <c r="IX237" s="394">
        <v>2.6010910496715147</v>
      </c>
      <c r="IY237" s="394">
        <v>2.6010569809680177</v>
      </c>
      <c r="IZ237" s="394">
        <v>2.6010229127107474</v>
      </c>
      <c r="JA237" s="394">
        <v>2.6009888448996987</v>
      </c>
      <c r="JB237" s="394">
        <v>2.6009888448996987</v>
      </c>
      <c r="JC237" s="394">
        <v>2.6009888448996987</v>
      </c>
      <c r="JD237" s="394">
        <v>2.6009888448996987</v>
      </c>
      <c r="JE237" s="394">
        <v>2.6009888448996987</v>
      </c>
      <c r="JF237" s="394">
        <v>2.6009888448996987</v>
      </c>
      <c r="JG237" s="394">
        <v>2.6009888448996987</v>
      </c>
      <c r="JH237" s="394">
        <v>2.6009888448996987</v>
      </c>
      <c r="JI237" s="394">
        <v>2.6009888448996987</v>
      </c>
      <c r="JJ237" s="394">
        <v>2.6009888448996987</v>
      </c>
      <c r="JK237" s="394">
        <v>2.6009888448996987</v>
      </c>
      <c r="JL237" s="394">
        <v>2.6009888448996987</v>
      </c>
      <c r="JM237" s="394">
        <v>2.6009888448996987</v>
      </c>
      <c r="JN237" s="394">
        <v>2.6009888448996987</v>
      </c>
      <c r="JO237" s="394">
        <v>2.6009888448996987</v>
      </c>
      <c r="JP237" s="394">
        <v>2.6009888448996987</v>
      </c>
      <c r="JQ237" s="394">
        <v>2.6009888448996987</v>
      </c>
      <c r="JR237" s="394">
        <v>2.6009888448996987</v>
      </c>
      <c r="JS237" s="394">
        <v>2.6009888448996987</v>
      </c>
      <c r="JT237" s="394">
        <v>2.6009888448996987</v>
      </c>
      <c r="JU237" s="394">
        <v>2.6009888448996987</v>
      </c>
      <c r="JV237" s="394">
        <v>2.6009888448996987</v>
      </c>
      <c r="JW237" s="394">
        <v>2.6009888448996987</v>
      </c>
      <c r="JX237" s="394">
        <v>2.6009888448996987</v>
      </c>
      <c r="JY237" s="394">
        <v>2.6009888448996987</v>
      </c>
      <c r="JZ237" s="394">
        <v>2.6009888448996987</v>
      </c>
      <c r="KA237" s="394">
        <v>2.6009888448996987</v>
      </c>
      <c r="KB237" s="394">
        <v>2.6009888448996987</v>
      </c>
      <c r="KC237" s="394">
        <v>2.6009888448996987</v>
      </c>
    </row>
    <row r="238" spans="1:289" x14ac:dyDescent="0.25">
      <c r="A238" s="383">
        <v>229</v>
      </c>
      <c r="B238" s="384" t="s">
        <v>858</v>
      </c>
      <c r="C238" s="385" t="s">
        <v>142</v>
      </c>
      <c r="D238" s="385" t="s">
        <v>142</v>
      </c>
      <c r="E238" s="129">
        <v>2052</v>
      </c>
      <c r="F238" s="386">
        <v>704.71442999999999</v>
      </c>
      <c r="G238" s="386">
        <v>706.6406900696328</v>
      </c>
      <c r="H238" s="386">
        <v>708.57221536117379</v>
      </c>
      <c r="I238" s="386">
        <v>710.50902026653307</v>
      </c>
      <c r="J238" s="386">
        <v>712.45111921695946</v>
      </c>
      <c r="K238" s="386">
        <v>712.45111921695946</v>
      </c>
      <c r="L238" s="386">
        <v>712.45111921695946</v>
      </c>
      <c r="M238" s="386">
        <v>712.45111921695946</v>
      </c>
      <c r="N238" s="386">
        <v>712.45111921695946</v>
      </c>
      <c r="O238" s="386">
        <v>712.45111921695946</v>
      </c>
      <c r="P238" s="386">
        <v>712.45111921695946</v>
      </c>
      <c r="Q238" s="386">
        <v>712.45111921695946</v>
      </c>
      <c r="R238" s="386">
        <v>712.45111921695946</v>
      </c>
      <c r="S238" s="386">
        <v>712.45111921695946</v>
      </c>
      <c r="T238" s="386">
        <v>712.45111921695946</v>
      </c>
      <c r="U238" s="386">
        <v>712.45111921695946</v>
      </c>
      <c r="V238" s="386">
        <v>712.45111921695946</v>
      </c>
      <c r="W238" s="386">
        <v>712.45111921695946</v>
      </c>
      <c r="X238" s="386">
        <v>712.45111921695946</v>
      </c>
      <c r="Y238" s="386">
        <v>712.45111921695946</v>
      </c>
      <c r="Z238" s="386">
        <v>712.45111921695946</v>
      </c>
      <c r="AA238" s="386">
        <v>712.45111921695946</v>
      </c>
      <c r="AB238" s="386">
        <v>712.45111921695946</v>
      </c>
      <c r="AC238" s="386">
        <v>712.45111921695946</v>
      </c>
      <c r="AD238" s="386">
        <v>712.45111921695946</v>
      </c>
      <c r="AE238" s="386">
        <v>712.45111921695946</v>
      </c>
      <c r="AF238" s="386">
        <v>712.45111921695946</v>
      </c>
      <c r="AG238" s="386">
        <v>712.45111921695946</v>
      </c>
      <c r="AH238" s="386">
        <v>712.45111921695946</v>
      </c>
      <c r="AI238" s="386">
        <v>712.45111921695946</v>
      </c>
      <c r="AJ238" s="386">
        <v>712.45111921695946</v>
      </c>
      <c r="AK238" s="386">
        <v>712.45111921695946</v>
      </c>
      <c r="AL238" s="386">
        <v>712.45111921695946</v>
      </c>
      <c r="AM238" s="386">
        <v>712.45111921695946</v>
      </c>
      <c r="AN238" s="386">
        <v>712.45111921695946</v>
      </c>
      <c r="AO238" s="387">
        <v>712.45111921695946</v>
      </c>
      <c r="AP238" s="387">
        <v>712.45111921695946</v>
      </c>
      <c r="AQ238" s="387">
        <v>712.45111921695946</v>
      </c>
      <c r="AR238" s="387">
        <v>712.45111921695946</v>
      </c>
      <c r="AS238" s="387">
        <v>712.45111921695946</v>
      </c>
      <c r="AT238" s="387">
        <v>712.45111921695946</v>
      </c>
      <c r="AU238" s="387">
        <v>712.45111921695946</v>
      </c>
      <c r="AV238" s="387">
        <v>712.45111921695946</v>
      </c>
      <c r="AW238" s="387">
        <v>712.45111921695946</v>
      </c>
      <c r="AX238" s="387">
        <v>712.45111921695946</v>
      </c>
      <c r="AY238" s="387">
        <v>712.45111921695946</v>
      </c>
      <c r="AZ238" s="387">
        <v>712.45111921695946</v>
      </c>
      <c r="BA238" s="387">
        <v>712.45111921695946</v>
      </c>
      <c r="BB238" s="387">
        <v>712.45111921695946</v>
      </c>
      <c r="BC238" s="387">
        <v>712.45111921695946</v>
      </c>
      <c r="BD238" s="387">
        <v>712.45111921695946</v>
      </c>
      <c r="BE238" s="387">
        <v>712.45111921695946</v>
      </c>
      <c r="BF238" s="387">
        <v>712.45111921695946</v>
      </c>
      <c r="BG238" s="387">
        <v>712.45111921695946</v>
      </c>
      <c r="BH238" s="387">
        <v>712.45111921695946</v>
      </c>
      <c r="BI238" s="387">
        <v>712.45111921695946</v>
      </c>
      <c r="BJ238" s="387">
        <v>712.45111921695946</v>
      </c>
      <c r="BK238" s="387">
        <v>712.45111921695946</v>
      </c>
      <c r="BL238" s="387">
        <v>712.45111921695946</v>
      </c>
      <c r="BM238" s="387">
        <v>712.45111921695946</v>
      </c>
      <c r="BN238" s="387">
        <v>712.45111921695946</v>
      </c>
      <c r="BO238" s="387">
        <v>712.45111921695946</v>
      </c>
      <c r="BP238" s="387">
        <v>712.45111921695946</v>
      </c>
      <c r="CA238" s="386">
        <v>1860</v>
      </c>
      <c r="CB238" s="386">
        <v>1864.9799642420091</v>
      </c>
      <c r="CC238" s="386">
        <v>1869.9732618409278</v>
      </c>
      <c r="CD238" s="386">
        <v>1874.9799284954875</v>
      </c>
      <c r="CE238" s="386">
        <v>1880</v>
      </c>
      <c r="CF238" s="386">
        <v>1877.4684506191268</v>
      </c>
      <c r="CG238" s="386">
        <v>1874.9403101437151</v>
      </c>
      <c r="CH238" s="386">
        <v>1872.4155739834393</v>
      </c>
      <c r="CI238" s="386">
        <v>1869.8942375541549</v>
      </c>
      <c r="CJ238" s="386">
        <v>1867.3762962778897</v>
      </c>
      <c r="CK238" s="386">
        <v>1864.8447006820543</v>
      </c>
      <c r="CL238" s="386">
        <v>1862.3165371616253</v>
      </c>
      <c r="CM238" s="386">
        <v>1859.79180106375</v>
      </c>
      <c r="CN238" s="386">
        <v>1857.2704877418832</v>
      </c>
      <c r="CO238" s="386">
        <v>1854.7525925557788</v>
      </c>
      <c r="CP238" s="386">
        <v>1850.8306890720933</v>
      </c>
      <c r="CQ238" s="386">
        <v>1846.9170785149129</v>
      </c>
      <c r="CR238" s="386">
        <v>1843.0117433487142</v>
      </c>
      <c r="CS238" s="386">
        <v>1839.1146660750533</v>
      </c>
      <c r="CT238" s="386">
        <v>1835.2258292324859</v>
      </c>
      <c r="CU238" s="386">
        <v>1831.3037485140721</v>
      </c>
      <c r="CV238" s="386">
        <v>1827.3900497162465</v>
      </c>
      <c r="CW238" s="386">
        <v>1823.4847149259169</v>
      </c>
      <c r="CX238" s="386">
        <v>1819.5877262682736</v>
      </c>
      <c r="CY238" s="386">
        <v>1815.6990659067078</v>
      </c>
      <c r="CZ238" s="386">
        <v>1811.7768041207264</v>
      </c>
      <c r="DA238" s="386">
        <v>1807.8630151801667</v>
      </c>
      <c r="DB238" s="386">
        <v>1803.9576807820411</v>
      </c>
      <c r="DC238" s="386">
        <v>1800.0607826628996</v>
      </c>
      <c r="DD238" s="386">
        <v>1796.1723025987451</v>
      </c>
      <c r="DE238" s="386">
        <v>1796.1723025983761</v>
      </c>
      <c r="DF238" s="386">
        <v>1796.172302598007</v>
      </c>
      <c r="DG238" s="386">
        <v>1796.172302597638</v>
      </c>
      <c r="DH238" s="386">
        <v>1796.172302597269</v>
      </c>
      <c r="DI238" s="386">
        <v>1796.1723025969004</v>
      </c>
      <c r="DJ238" s="387">
        <v>1796.1723025969004</v>
      </c>
      <c r="DK238" s="387">
        <v>1796.1723025969004</v>
      </c>
      <c r="DL238" s="387">
        <v>1796.1723025969004</v>
      </c>
      <c r="DM238" s="387">
        <v>1796.1723025969004</v>
      </c>
      <c r="DN238" s="387">
        <v>1796.1723025969004</v>
      </c>
      <c r="DO238" s="387">
        <v>1796.1723025969004</v>
      </c>
      <c r="DP238" s="387">
        <v>1796.1723025969004</v>
      </c>
      <c r="DQ238" s="387">
        <v>1796.1723025969004</v>
      </c>
      <c r="DR238" s="387">
        <v>1796.1723025969004</v>
      </c>
      <c r="DS238" s="387">
        <v>1796.1723025969004</v>
      </c>
      <c r="DT238" s="387">
        <v>1796.1723025969004</v>
      </c>
      <c r="DU238" s="387">
        <v>1796.1723025969004</v>
      </c>
      <c r="DV238" s="387">
        <v>1796.1723025969004</v>
      </c>
      <c r="DW238" s="387">
        <v>1796.1723025969004</v>
      </c>
      <c r="DX238" s="387">
        <v>1796.1723025969004</v>
      </c>
      <c r="DY238" s="387">
        <v>1796.1723025969004</v>
      </c>
      <c r="DZ238" s="387">
        <v>1796.1723025969004</v>
      </c>
      <c r="EA238" s="387">
        <v>1796.1723025969004</v>
      </c>
      <c r="EB238" s="387">
        <v>1796.1723025969004</v>
      </c>
      <c r="EC238" s="387">
        <v>1796.1723025969004</v>
      </c>
      <c r="ED238" s="387">
        <v>1796.1723025969004</v>
      </c>
      <c r="EE238" s="387">
        <v>1796.1723025969004</v>
      </c>
      <c r="EF238" s="387">
        <v>1796.1723025969004</v>
      </c>
      <c r="EG238" s="387">
        <v>1796.1723025969004</v>
      </c>
      <c r="EH238" s="387">
        <v>1796.1723025969004</v>
      </c>
      <c r="EI238" s="387">
        <v>1796.1723025969004</v>
      </c>
      <c r="EJ238" s="387">
        <v>1796.1723025969004</v>
      </c>
      <c r="EK238" s="387">
        <v>1796.1723025969004</v>
      </c>
      <c r="EY238" s="386">
        <v>273</v>
      </c>
      <c r="EZ238" s="386">
        <v>274</v>
      </c>
      <c r="FA238" s="386">
        <v>275</v>
      </c>
      <c r="FB238" s="386">
        <v>276</v>
      </c>
      <c r="FC238" s="386">
        <v>278.2</v>
      </c>
      <c r="FD238" s="386">
        <v>281</v>
      </c>
      <c r="FE238" s="386">
        <v>284</v>
      </c>
      <c r="FF238" s="386">
        <v>287</v>
      </c>
      <c r="FG238" s="386">
        <v>290</v>
      </c>
      <c r="FH238" s="386">
        <v>293</v>
      </c>
      <c r="FI238" s="386">
        <v>295.8</v>
      </c>
      <c r="FJ238" s="386">
        <v>298</v>
      </c>
      <c r="FK238" s="386">
        <v>300</v>
      </c>
      <c r="FL238" s="386">
        <v>302</v>
      </c>
      <c r="FM238" s="386">
        <v>304</v>
      </c>
      <c r="FN238" s="386">
        <v>306</v>
      </c>
      <c r="FO238" s="386">
        <v>308</v>
      </c>
      <c r="FP238" s="386">
        <v>310</v>
      </c>
      <c r="FQ238" s="386">
        <v>312</v>
      </c>
      <c r="FR238" s="386">
        <v>314</v>
      </c>
      <c r="FS238" s="386">
        <v>316</v>
      </c>
      <c r="FT238" s="386">
        <v>318</v>
      </c>
      <c r="FU238" s="386">
        <v>320</v>
      </c>
      <c r="FV238" s="386">
        <v>322</v>
      </c>
      <c r="FW238" s="386">
        <v>324</v>
      </c>
      <c r="FX238" s="386">
        <v>326</v>
      </c>
      <c r="FY238" s="386">
        <v>328</v>
      </c>
      <c r="FZ238" s="386">
        <v>330</v>
      </c>
      <c r="GA238" s="386">
        <v>332</v>
      </c>
      <c r="GB238" s="386">
        <v>334</v>
      </c>
      <c r="GC238" s="386">
        <v>338.2</v>
      </c>
      <c r="GD238" s="387">
        <v>338.2</v>
      </c>
      <c r="GE238" s="387">
        <v>338.2</v>
      </c>
      <c r="GF238" s="387">
        <v>338.2</v>
      </c>
      <c r="GG238" s="387">
        <v>338.2</v>
      </c>
      <c r="GH238" s="387">
        <v>338.2</v>
      </c>
      <c r="GI238" s="387">
        <v>338.2</v>
      </c>
      <c r="GJ238" s="387">
        <v>338.2</v>
      </c>
      <c r="GK238" s="387">
        <v>338.2</v>
      </c>
      <c r="GL238" s="387">
        <v>338.2</v>
      </c>
      <c r="GM238" s="387">
        <v>338.2</v>
      </c>
      <c r="GN238" s="387">
        <v>338.2</v>
      </c>
      <c r="GO238" s="387">
        <v>338.2</v>
      </c>
      <c r="GP238" s="387">
        <v>338.2</v>
      </c>
      <c r="GQ238" s="387">
        <v>338.2</v>
      </c>
      <c r="GR238" s="387">
        <v>338.2</v>
      </c>
      <c r="GS238" s="387">
        <v>338.2</v>
      </c>
      <c r="GT238" s="387">
        <v>338.2</v>
      </c>
      <c r="GU238" s="387">
        <v>338.2</v>
      </c>
      <c r="GV238" s="387">
        <v>338.2</v>
      </c>
      <c r="GW238" s="387">
        <v>338.2</v>
      </c>
      <c r="GX238" s="387">
        <v>338.2</v>
      </c>
      <c r="GY238" s="387">
        <v>338.2</v>
      </c>
      <c r="GZ238" s="387">
        <v>338.2</v>
      </c>
      <c r="HA238" s="387">
        <v>338.2</v>
      </c>
      <c r="HB238" s="387">
        <v>338.2</v>
      </c>
      <c r="HC238" s="387">
        <v>338.2</v>
      </c>
      <c r="HD238" s="387">
        <v>338.2</v>
      </c>
      <c r="HE238" s="387">
        <v>338.2</v>
      </c>
      <c r="HS238" s="394">
        <v>2.6393669844393566</v>
      </c>
      <c r="HT238" s="394">
        <v>2.6392196068672935</v>
      </c>
      <c r="HU238" s="394">
        <v>2.6390722375245326</v>
      </c>
      <c r="HV238" s="394">
        <v>2.6389248764106141</v>
      </c>
      <c r="HW238" s="394">
        <v>2.6387775235250803</v>
      </c>
      <c r="HX238" s="394">
        <v>2.6352242279900047</v>
      </c>
      <c r="HY238" s="394">
        <v>2.6316757172119036</v>
      </c>
      <c r="HZ238" s="394">
        <v>2.6281319847477724</v>
      </c>
      <c r="IA238" s="394">
        <v>2.6245930241632824</v>
      </c>
      <c r="IB238" s="394">
        <v>2.6210588290327692</v>
      </c>
      <c r="IC238" s="394">
        <v>2.6175054686301387</v>
      </c>
      <c r="ID238" s="394">
        <v>2.6139569255059345</v>
      </c>
      <c r="IE238" s="394">
        <v>2.6104131931293888</v>
      </c>
      <c r="IF238" s="394">
        <v>2.6068742649785874</v>
      </c>
      <c r="IG238" s="394">
        <v>2.6033401345404577</v>
      </c>
      <c r="IH238" s="394">
        <v>2.5978353309435511</v>
      </c>
      <c r="II238" s="394">
        <v>2.5923421673402967</v>
      </c>
      <c r="IJ238" s="394">
        <v>2.5868606191177452</v>
      </c>
      <c r="IK238" s="394">
        <v>2.5813906617149915</v>
      </c>
      <c r="IL238" s="394">
        <v>2.5759322706230643</v>
      </c>
      <c r="IM238" s="394">
        <v>2.5704272182585957</v>
      </c>
      <c r="IN238" s="394">
        <v>2.5649339308003247</v>
      </c>
      <c r="IO238" s="394">
        <v>2.5594523831053446</v>
      </c>
      <c r="IP238" s="394">
        <v>2.5539825500844824</v>
      </c>
      <c r="IQ238" s="394">
        <v>2.5485244067021831</v>
      </c>
      <c r="IR238" s="394">
        <v>2.5430191001903588</v>
      </c>
      <c r="IS238" s="394">
        <v>2.5375256862072897</v>
      </c>
      <c r="IT238" s="394">
        <v>2.5320441390628092</v>
      </c>
      <c r="IU238" s="394">
        <v>2.5265744331222466</v>
      </c>
      <c r="IV238" s="394">
        <v>2.5211165428063071</v>
      </c>
      <c r="IW238" s="394">
        <v>2.5211165428057893</v>
      </c>
      <c r="IX238" s="394">
        <v>2.5211165428052715</v>
      </c>
      <c r="IY238" s="394">
        <v>2.5211165428047533</v>
      </c>
      <c r="IZ238" s="394">
        <v>2.5211165428042355</v>
      </c>
      <c r="JA238" s="394">
        <v>2.5211165428037181</v>
      </c>
      <c r="JB238" s="394">
        <v>2.5211165428037181</v>
      </c>
      <c r="JC238" s="394">
        <v>2.5211165428037181</v>
      </c>
      <c r="JD238" s="394">
        <v>2.5211165428037181</v>
      </c>
      <c r="JE238" s="394">
        <v>2.5211165428037181</v>
      </c>
      <c r="JF238" s="394">
        <v>2.5211165428037181</v>
      </c>
      <c r="JG238" s="394">
        <v>2.5211165428037181</v>
      </c>
      <c r="JH238" s="394">
        <v>2.5211165428037181</v>
      </c>
      <c r="JI238" s="394">
        <v>2.5211165428037181</v>
      </c>
      <c r="JJ238" s="394">
        <v>2.5211165428037181</v>
      </c>
      <c r="JK238" s="394">
        <v>2.5211165428037181</v>
      </c>
      <c r="JL238" s="394">
        <v>2.5211165428037181</v>
      </c>
      <c r="JM238" s="394">
        <v>2.5211165428037181</v>
      </c>
      <c r="JN238" s="394">
        <v>2.5211165428037181</v>
      </c>
      <c r="JO238" s="394">
        <v>2.5211165428037181</v>
      </c>
      <c r="JP238" s="394">
        <v>2.5211165428037181</v>
      </c>
      <c r="JQ238" s="394">
        <v>2.5211165428037181</v>
      </c>
      <c r="JR238" s="394">
        <v>2.5211165428037181</v>
      </c>
      <c r="JS238" s="394">
        <v>2.5211165428037181</v>
      </c>
      <c r="JT238" s="394">
        <v>2.5211165428037181</v>
      </c>
      <c r="JU238" s="394">
        <v>2.5211165428037181</v>
      </c>
      <c r="JV238" s="394">
        <v>2.5211165428037181</v>
      </c>
      <c r="JW238" s="394">
        <v>2.5211165428037181</v>
      </c>
      <c r="JX238" s="394">
        <v>2.5211165428037181</v>
      </c>
      <c r="JY238" s="394">
        <v>2.5211165428037181</v>
      </c>
      <c r="JZ238" s="394">
        <v>2.5211165428037181</v>
      </c>
      <c r="KA238" s="394">
        <v>2.5211165428037181</v>
      </c>
      <c r="KB238" s="394">
        <v>2.5211165428037181</v>
      </c>
      <c r="KC238" s="394">
        <v>2.5211165428037181</v>
      </c>
    </row>
    <row r="239" spans="1:289" x14ac:dyDescent="0.25">
      <c r="A239" s="383">
        <v>230</v>
      </c>
      <c r="B239" s="384" t="s">
        <v>858</v>
      </c>
      <c r="C239" s="385" t="s">
        <v>142</v>
      </c>
      <c r="D239" s="385" t="s">
        <v>142</v>
      </c>
      <c r="E239" s="129">
        <v>2052</v>
      </c>
      <c r="F239" s="386">
        <v>1088.31493</v>
      </c>
      <c r="G239" s="386">
        <v>1083.9702726999942</v>
      </c>
      <c r="H239" s="386">
        <v>1079.6429596875048</v>
      </c>
      <c r="I239" s="386">
        <v>1075.3329217224773</v>
      </c>
      <c r="J239" s="386">
        <v>1071.0400898412697</v>
      </c>
      <c r="K239" s="386">
        <v>1071.8785629936879</v>
      </c>
      <c r="L239" s="386">
        <v>1072.7176925521862</v>
      </c>
      <c r="M239" s="386">
        <v>1073.5574790306384</v>
      </c>
      <c r="N239" s="386">
        <v>1074.3979229433198</v>
      </c>
      <c r="O239" s="386">
        <v>1075.2390248049082</v>
      </c>
      <c r="P239" s="386">
        <v>1076.093839460045</v>
      </c>
      <c r="Q239" s="386">
        <v>1076.9493336925389</v>
      </c>
      <c r="R239" s="386">
        <v>1077.8055080426534</v>
      </c>
      <c r="S239" s="386">
        <v>1078.6623630510819</v>
      </c>
      <c r="T239" s="386">
        <v>1079.5198992589478</v>
      </c>
      <c r="U239" s="386">
        <v>1080.3343917232228</v>
      </c>
      <c r="V239" s="386">
        <v>1081.1494987180633</v>
      </c>
      <c r="W239" s="386">
        <v>1081.9652207071299</v>
      </c>
      <c r="X239" s="386">
        <v>1082.7815581544326</v>
      </c>
      <c r="Y239" s="386">
        <v>1083.5985115243313</v>
      </c>
      <c r="Z239" s="386">
        <v>1084.342209981909</v>
      </c>
      <c r="AA239" s="386">
        <v>1085.0864188567584</v>
      </c>
      <c r="AB239" s="386">
        <v>1085.8311384991905</v>
      </c>
      <c r="AC239" s="386">
        <v>1086.5763692597566</v>
      </c>
      <c r="AD239" s="386">
        <v>1087.3221114892492</v>
      </c>
      <c r="AE239" s="386">
        <v>1088.2411989691968</v>
      </c>
      <c r="AF239" s="386">
        <v>1089.1610633318978</v>
      </c>
      <c r="AG239" s="386">
        <v>1090.0817052340328</v>
      </c>
      <c r="AH239" s="386">
        <v>1091.0031253328373</v>
      </c>
      <c r="AI239" s="386">
        <v>1091.9253242861016</v>
      </c>
      <c r="AJ239" s="386">
        <v>1092.7470397217021</v>
      </c>
      <c r="AK239" s="386">
        <v>1093.5693735294954</v>
      </c>
      <c r="AL239" s="386">
        <v>1094.39232617483</v>
      </c>
      <c r="AM239" s="386">
        <v>1095.2158981234049</v>
      </c>
      <c r="AN239" s="386">
        <v>1096.0400898412699</v>
      </c>
      <c r="AO239" s="387">
        <v>1096.0400898412699</v>
      </c>
      <c r="AP239" s="387">
        <v>1096.0400898412699</v>
      </c>
      <c r="AQ239" s="387">
        <v>1096.0400898412699</v>
      </c>
      <c r="AR239" s="387">
        <v>1096.0400898412699</v>
      </c>
      <c r="AS239" s="387">
        <v>1096.0400898412699</v>
      </c>
      <c r="AT239" s="387">
        <v>1096.0400898412699</v>
      </c>
      <c r="AU239" s="387">
        <v>1096.0400898412699</v>
      </c>
      <c r="AV239" s="387">
        <v>1096.0400898412699</v>
      </c>
      <c r="AW239" s="387">
        <v>1096.0400898412699</v>
      </c>
      <c r="AX239" s="387">
        <v>1096.0400898412699</v>
      </c>
      <c r="AY239" s="387">
        <v>1096.0400898412699</v>
      </c>
      <c r="AZ239" s="387">
        <v>1096.0400898412699</v>
      </c>
      <c r="BA239" s="387">
        <v>1096.0400898412699</v>
      </c>
      <c r="BB239" s="387">
        <v>1096.0400898412699</v>
      </c>
      <c r="BC239" s="387">
        <v>1096.0400898412699</v>
      </c>
      <c r="BD239" s="387">
        <v>1096.0400898412699</v>
      </c>
      <c r="BE239" s="387">
        <v>1096.0400898412699</v>
      </c>
      <c r="BF239" s="387">
        <v>1096.0400898412699</v>
      </c>
      <c r="BG239" s="387">
        <v>1096.0400898412699</v>
      </c>
      <c r="BH239" s="387">
        <v>1096.0400898412699</v>
      </c>
      <c r="BI239" s="387">
        <v>1096.0400898412699</v>
      </c>
      <c r="BJ239" s="387">
        <v>1096.0400898412699</v>
      </c>
      <c r="BK239" s="387">
        <v>1096.0400898412699</v>
      </c>
      <c r="BL239" s="387">
        <v>1096.0400898412699</v>
      </c>
      <c r="BM239" s="387">
        <v>1096.0400898412699</v>
      </c>
      <c r="BN239" s="387">
        <v>1096.0400898412699</v>
      </c>
      <c r="BO239" s="387">
        <v>1096.0400898412699</v>
      </c>
      <c r="BP239" s="387">
        <v>1096.0400898412699</v>
      </c>
      <c r="CA239" s="386">
        <v>3150.0000000000005</v>
      </c>
      <c r="CB239" s="386">
        <v>3137.4248986963562</v>
      </c>
      <c r="CC239" s="386">
        <v>3124.8999983999488</v>
      </c>
      <c r="CD239" s="386">
        <v>3112.4250987035562</v>
      </c>
      <c r="CE239" s="386">
        <v>3100</v>
      </c>
      <c r="CF239" s="386">
        <v>3095.3734830165504</v>
      </c>
      <c r="CG239" s="386">
        <v>3090.7538707619387</v>
      </c>
      <c r="CH239" s="386">
        <v>3086.1411529313764</v>
      </c>
      <c r="CI239" s="386">
        <v>3081.5353192354537</v>
      </c>
      <c r="CJ239" s="386">
        <v>3076.936359400117</v>
      </c>
      <c r="CK239" s="386">
        <v>3072.3000210564819</v>
      </c>
      <c r="CL239" s="386">
        <v>3067.6706687634914</v>
      </c>
      <c r="CM239" s="386">
        <v>3063.0482919945403</v>
      </c>
      <c r="CN239" s="386">
        <v>3058.4328802388845</v>
      </c>
      <c r="CO239" s="386">
        <v>3053.8244230016171</v>
      </c>
      <c r="CP239" s="386">
        <v>3047.3622534564388</v>
      </c>
      <c r="CQ239" s="386">
        <v>3040.9137584483151</v>
      </c>
      <c r="CR239" s="386">
        <v>3034.4789090406853</v>
      </c>
      <c r="CS239" s="386">
        <v>3028.0576763582203</v>
      </c>
      <c r="CT239" s="386">
        <v>3021.6500315866933</v>
      </c>
      <c r="CU239" s="386">
        <v>3014.9323064837831</v>
      </c>
      <c r="CV239" s="386">
        <v>3008.2295162112091</v>
      </c>
      <c r="CW239" s="386">
        <v>3001.5416275658927</v>
      </c>
      <c r="CX239" s="386">
        <v>2994.8686074185721</v>
      </c>
      <c r="CY239" s="386">
        <v>2988.2104227136379</v>
      </c>
      <c r="CZ239" s="386">
        <v>2981.8947970354538</v>
      </c>
      <c r="DA239" s="386">
        <v>2975.5925195229156</v>
      </c>
      <c r="DB239" s="386">
        <v>2969.3035619644834</v>
      </c>
      <c r="DC239" s="386">
        <v>2963.0278962082425</v>
      </c>
      <c r="DD239" s="386">
        <v>2956.7654941617784</v>
      </c>
      <c r="DE239" s="386">
        <v>2958.9069487241372</v>
      </c>
      <c r="DF239" s="386">
        <v>2961.0499542473858</v>
      </c>
      <c r="DG239" s="386">
        <v>2963.1945118548169</v>
      </c>
      <c r="DH239" s="386">
        <v>2965.3406226705365</v>
      </c>
      <c r="DI239" s="386">
        <v>2967.4882878194649</v>
      </c>
      <c r="DJ239" s="387">
        <v>2967.4882878194649</v>
      </c>
      <c r="DK239" s="387">
        <v>2967.4882878194649</v>
      </c>
      <c r="DL239" s="387">
        <v>2967.4882878194649</v>
      </c>
      <c r="DM239" s="387">
        <v>2967.4882878194649</v>
      </c>
      <c r="DN239" s="387">
        <v>2967.4882878194649</v>
      </c>
      <c r="DO239" s="387">
        <v>2967.4882878194649</v>
      </c>
      <c r="DP239" s="387">
        <v>2967.4882878194649</v>
      </c>
      <c r="DQ239" s="387">
        <v>2967.4882878194649</v>
      </c>
      <c r="DR239" s="387">
        <v>2967.4882878194649</v>
      </c>
      <c r="DS239" s="387">
        <v>2967.4882878194649</v>
      </c>
      <c r="DT239" s="387">
        <v>2967.4882878194649</v>
      </c>
      <c r="DU239" s="387">
        <v>2967.4882878194649</v>
      </c>
      <c r="DV239" s="387">
        <v>2967.4882878194649</v>
      </c>
      <c r="DW239" s="387">
        <v>2967.4882878194649</v>
      </c>
      <c r="DX239" s="387">
        <v>2967.4882878194649</v>
      </c>
      <c r="DY239" s="387">
        <v>2967.4882878194649</v>
      </c>
      <c r="DZ239" s="387">
        <v>2967.4882878194649</v>
      </c>
      <c r="EA239" s="387">
        <v>2967.4882878194649</v>
      </c>
      <c r="EB239" s="387">
        <v>2967.4882878194649</v>
      </c>
      <c r="EC239" s="387">
        <v>2967.4882878194649</v>
      </c>
      <c r="ED239" s="387">
        <v>2967.4882878194649</v>
      </c>
      <c r="EE239" s="387">
        <v>2967.4882878194649</v>
      </c>
      <c r="EF239" s="387">
        <v>2967.4882878194649</v>
      </c>
      <c r="EG239" s="387">
        <v>2967.4882878194649</v>
      </c>
      <c r="EH239" s="387">
        <v>2967.4882878194649</v>
      </c>
      <c r="EI239" s="387">
        <v>2967.4882878194649</v>
      </c>
      <c r="EJ239" s="387">
        <v>2967.4882878194649</v>
      </c>
      <c r="EK239" s="387">
        <v>2967.4882878194649</v>
      </c>
      <c r="EY239" s="386">
        <v>443</v>
      </c>
      <c r="EZ239" s="386">
        <v>447</v>
      </c>
      <c r="FA239" s="386">
        <v>451</v>
      </c>
      <c r="FB239" s="386">
        <v>455</v>
      </c>
      <c r="FC239" s="386">
        <v>457.79999999999995</v>
      </c>
      <c r="FD239" s="386">
        <v>463</v>
      </c>
      <c r="FE239" s="386">
        <v>468</v>
      </c>
      <c r="FF239" s="386">
        <v>473</v>
      </c>
      <c r="FG239" s="386">
        <v>478</v>
      </c>
      <c r="FH239" s="386">
        <v>483</v>
      </c>
      <c r="FI239" s="386">
        <v>487.20000000000005</v>
      </c>
      <c r="FJ239" s="386">
        <v>491</v>
      </c>
      <c r="FK239" s="386">
        <v>495</v>
      </c>
      <c r="FL239" s="386">
        <v>499</v>
      </c>
      <c r="FM239" s="386">
        <v>503</v>
      </c>
      <c r="FN239" s="386">
        <v>507</v>
      </c>
      <c r="FO239" s="386">
        <v>511</v>
      </c>
      <c r="FP239" s="386">
        <v>515</v>
      </c>
      <c r="FQ239" s="386">
        <v>519</v>
      </c>
      <c r="FR239" s="386">
        <v>523</v>
      </c>
      <c r="FS239" s="386">
        <v>527</v>
      </c>
      <c r="FT239" s="386">
        <v>531</v>
      </c>
      <c r="FU239" s="386">
        <v>535</v>
      </c>
      <c r="FV239" s="386">
        <v>539</v>
      </c>
      <c r="FW239" s="386">
        <v>543</v>
      </c>
      <c r="FX239" s="386">
        <v>547</v>
      </c>
      <c r="FY239" s="386">
        <v>551</v>
      </c>
      <c r="FZ239" s="386">
        <v>555</v>
      </c>
      <c r="GA239" s="386">
        <v>559</v>
      </c>
      <c r="GB239" s="386">
        <v>563</v>
      </c>
      <c r="GC239" s="386">
        <v>560</v>
      </c>
      <c r="GD239" s="387">
        <v>560</v>
      </c>
      <c r="GE239" s="387">
        <v>560</v>
      </c>
      <c r="GF239" s="387">
        <v>560</v>
      </c>
      <c r="GG239" s="387">
        <v>560</v>
      </c>
      <c r="GH239" s="387">
        <v>560</v>
      </c>
      <c r="GI239" s="387">
        <v>560</v>
      </c>
      <c r="GJ239" s="387">
        <v>560</v>
      </c>
      <c r="GK239" s="387">
        <v>560</v>
      </c>
      <c r="GL239" s="387">
        <v>560</v>
      </c>
      <c r="GM239" s="387">
        <v>560</v>
      </c>
      <c r="GN239" s="387">
        <v>560</v>
      </c>
      <c r="GO239" s="387">
        <v>560</v>
      </c>
      <c r="GP239" s="387">
        <v>560</v>
      </c>
      <c r="GQ239" s="387">
        <v>560</v>
      </c>
      <c r="GR239" s="387">
        <v>560</v>
      </c>
      <c r="GS239" s="387">
        <v>560</v>
      </c>
      <c r="GT239" s="387">
        <v>560</v>
      </c>
      <c r="GU239" s="387">
        <v>560</v>
      </c>
      <c r="GV239" s="387">
        <v>560</v>
      </c>
      <c r="GW239" s="387">
        <v>560</v>
      </c>
      <c r="GX239" s="387">
        <v>560</v>
      </c>
      <c r="GY239" s="387">
        <v>560</v>
      </c>
      <c r="GZ239" s="387">
        <v>560</v>
      </c>
      <c r="HA239" s="387">
        <v>560</v>
      </c>
      <c r="HB239" s="387">
        <v>560</v>
      </c>
      <c r="HC239" s="387">
        <v>560</v>
      </c>
      <c r="HD239" s="387">
        <v>560</v>
      </c>
      <c r="HE239" s="387">
        <v>560</v>
      </c>
      <c r="HS239" s="394">
        <v>2.8943827867913199</v>
      </c>
      <c r="HT239" s="394">
        <v>2.8943827867913199</v>
      </c>
      <c r="HU239" s="394">
        <v>2.8943827867913199</v>
      </c>
      <c r="HV239" s="394">
        <v>2.8943827867913199</v>
      </c>
      <c r="HW239" s="394">
        <v>2.8943827867913199</v>
      </c>
      <c r="HX239" s="394">
        <v>2.8878023965432909</v>
      </c>
      <c r="HY239" s="394">
        <v>2.8812369668374589</v>
      </c>
      <c r="HZ239" s="394">
        <v>2.8746864636609741</v>
      </c>
      <c r="IA239" s="394">
        <v>2.868150853078316</v>
      </c>
      <c r="IB239" s="394">
        <v>2.8616301012311167</v>
      </c>
      <c r="IC239" s="394">
        <v>2.8550484245854242</v>
      </c>
      <c r="ID239" s="394">
        <v>2.8484818856290679</v>
      </c>
      <c r="IE239" s="394">
        <v>2.8419304495457469</v>
      </c>
      <c r="IF239" s="394">
        <v>2.8353940815992362</v>
      </c>
      <c r="IG239" s="394">
        <v>2.828872747133202</v>
      </c>
      <c r="IH239" s="394">
        <v>2.8207583474183799</v>
      </c>
      <c r="II239" s="394">
        <v>2.8126672232230385</v>
      </c>
      <c r="IJ239" s="394">
        <v>2.8045993077831737</v>
      </c>
      <c r="IK239" s="394">
        <v>2.7965545345262903</v>
      </c>
      <c r="IL239" s="394">
        <v>2.7885328370708495</v>
      </c>
      <c r="IM239" s="394">
        <v>2.7804251081714173</v>
      </c>
      <c r="IN239" s="394">
        <v>2.7723409526963434</v>
      </c>
      <c r="IO239" s="394">
        <v>2.7642803021053077</v>
      </c>
      <c r="IP239" s="394">
        <v>2.7562430880572739</v>
      </c>
      <c r="IQ239" s="394">
        <v>2.7482292424099053</v>
      </c>
      <c r="IR239" s="394">
        <v>2.7401046751951337</v>
      </c>
      <c r="IS239" s="394">
        <v>2.732004126570736</v>
      </c>
      <c r="IT239" s="394">
        <v>2.7239275255307538</v>
      </c>
      <c r="IU239" s="394">
        <v>2.715874801279142</v>
      </c>
      <c r="IV239" s="394">
        <v>2.7078458832291532</v>
      </c>
      <c r="IW239" s="394">
        <v>2.7077693566460761</v>
      </c>
      <c r="IX239" s="394">
        <v>2.7076928322257201</v>
      </c>
      <c r="IY239" s="394">
        <v>2.7076163099680253</v>
      </c>
      <c r="IZ239" s="394">
        <v>2.7075397898729303</v>
      </c>
      <c r="JA239" s="394">
        <v>2.7074632719403726</v>
      </c>
      <c r="JB239" s="394">
        <v>2.7074632719403726</v>
      </c>
      <c r="JC239" s="394">
        <v>2.7074632719403726</v>
      </c>
      <c r="JD239" s="394">
        <v>2.7074632719403726</v>
      </c>
      <c r="JE239" s="394">
        <v>2.7074632719403726</v>
      </c>
      <c r="JF239" s="394">
        <v>2.7074632719403726</v>
      </c>
      <c r="JG239" s="394">
        <v>2.7074632719403726</v>
      </c>
      <c r="JH239" s="394">
        <v>2.7074632719403726</v>
      </c>
      <c r="JI239" s="394">
        <v>2.7074632719403726</v>
      </c>
      <c r="JJ239" s="394">
        <v>2.7074632719403726</v>
      </c>
      <c r="JK239" s="394">
        <v>2.7074632719403726</v>
      </c>
      <c r="JL239" s="394">
        <v>2.7074632719403726</v>
      </c>
      <c r="JM239" s="394">
        <v>2.7074632719403726</v>
      </c>
      <c r="JN239" s="394">
        <v>2.7074632719403726</v>
      </c>
      <c r="JO239" s="394">
        <v>2.7074632719403726</v>
      </c>
      <c r="JP239" s="394">
        <v>2.7074632719403726</v>
      </c>
      <c r="JQ239" s="394">
        <v>2.7074632719403726</v>
      </c>
      <c r="JR239" s="394">
        <v>2.7074632719403726</v>
      </c>
      <c r="JS239" s="394">
        <v>2.7074632719403726</v>
      </c>
      <c r="JT239" s="394">
        <v>2.7074632719403726</v>
      </c>
      <c r="JU239" s="394">
        <v>2.7074632719403726</v>
      </c>
      <c r="JV239" s="394">
        <v>2.7074632719403726</v>
      </c>
      <c r="JW239" s="394">
        <v>2.7074632719403726</v>
      </c>
      <c r="JX239" s="394">
        <v>2.7074632719403726</v>
      </c>
      <c r="JY239" s="394">
        <v>2.7074632719403726</v>
      </c>
      <c r="JZ239" s="394">
        <v>2.7074632719403726</v>
      </c>
      <c r="KA239" s="394">
        <v>2.7074632719403726</v>
      </c>
      <c r="KB239" s="394">
        <v>2.7074632719403726</v>
      </c>
      <c r="KC239" s="394">
        <v>2.7074632719403726</v>
      </c>
    </row>
    <row r="240" spans="1:289" x14ac:dyDescent="0.25">
      <c r="A240" s="383">
        <v>231</v>
      </c>
      <c r="B240" s="384" t="s">
        <v>858</v>
      </c>
      <c r="C240" s="385" t="s">
        <v>142</v>
      </c>
      <c r="D240" s="385" t="s">
        <v>142</v>
      </c>
      <c r="E240" s="129">
        <v>2052</v>
      </c>
      <c r="F240" s="386">
        <v>877.83884999999998</v>
      </c>
      <c r="G240" s="386">
        <v>877.83884999999998</v>
      </c>
      <c r="H240" s="386">
        <v>877.83884999999998</v>
      </c>
      <c r="I240" s="386">
        <v>877.83884999999998</v>
      </c>
      <c r="J240" s="386">
        <v>877.83885000000021</v>
      </c>
      <c r="K240" s="386">
        <v>878.6770348195505</v>
      </c>
      <c r="L240" s="386">
        <v>879.51601996115494</v>
      </c>
      <c r="M240" s="386">
        <v>880.35580618898325</v>
      </c>
      <c r="N240" s="386">
        <v>881.19639426793481</v>
      </c>
      <c r="O240" s="386">
        <v>882.03778496363873</v>
      </c>
      <c r="P240" s="386">
        <v>882.89230253759035</v>
      </c>
      <c r="Q240" s="386">
        <v>883.74764796755517</v>
      </c>
      <c r="R240" s="386">
        <v>884.60382205555959</v>
      </c>
      <c r="S240" s="386">
        <v>885.46082560440686</v>
      </c>
      <c r="T240" s="386">
        <v>886.31865941767842</v>
      </c>
      <c r="U240" s="386">
        <v>887.13288450453899</v>
      </c>
      <c r="V240" s="386">
        <v>887.94785758703858</v>
      </c>
      <c r="W240" s="386">
        <v>888.76357935233057</v>
      </c>
      <c r="X240" s="386">
        <v>889.58005048819962</v>
      </c>
      <c r="Y240" s="386">
        <v>890.39727168306194</v>
      </c>
      <c r="Z240" s="386">
        <v>891.14074903898938</v>
      </c>
      <c r="AA240" s="386">
        <v>891.88484719486348</v>
      </c>
      <c r="AB240" s="386">
        <v>892.62956666904915</v>
      </c>
      <c r="AC240" s="386">
        <v>893.37490798034423</v>
      </c>
      <c r="AD240" s="386">
        <v>894.12087164797981</v>
      </c>
      <c r="AE240" s="386">
        <v>895.03962414086004</v>
      </c>
      <c r="AF240" s="386">
        <v>895.95932069641674</v>
      </c>
      <c r="AG240" s="386">
        <v>896.87996228472002</v>
      </c>
      <c r="AH240" s="386">
        <v>897.80154987683682</v>
      </c>
      <c r="AI240" s="386">
        <v>898.7240844448321</v>
      </c>
      <c r="AJ240" s="386">
        <v>899.54553454216568</v>
      </c>
      <c r="AK240" s="386">
        <v>900.36773545977223</v>
      </c>
      <c r="AL240" s="386">
        <v>901.19068788391519</v>
      </c>
      <c r="AM240" s="386">
        <v>902.01439250148496</v>
      </c>
      <c r="AN240" s="386">
        <v>902.83885000000043</v>
      </c>
      <c r="AO240" s="387">
        <v>902.83885000000043</v>
      </c>
      <c r="AP240" s="387">
        <v>902.83885000000043</v>
      </c>
      <c r="AQ240" s="387">
        <v>902.83885000000043</v>
      </c>
      <c r="AR240" s="387">
        <v>902.83885000000043</v>
      </c>
      <c r="AS240" s="387">
        <v>902.83885000000043</v>
      </c>
      <c r="AT240" s="387">
        <v>902.83885000000043</v>
      </c>
      <c r="AU240" s="387">
        <v>902.83885000000043</v>
      </c>
      <c r="AV240" s="387">
        <v>902.83885000000043</v>
      </c>
      <c r="AW240" s="387">
        <v>902.83885000000043</v>
      </c>
      <c r="AX240" s="387">
        <v>902.83885000000043</v>
      </c>
      <c r="AY240" s="387">
        <v>902.83885000000043</v>
      </c>
      <c r="AZ240" s="387">
        <v>902.83885000000043</v>
      </c>
      <c r="BA240" s="387">
        <v>902.83885000000043</v>
      </c>
      <c r="BB240" s="387">
        <v>902.83885000000043</v>
      </c>
      <c r="BC240" s="387">
        <v>902.83885000000043</v>
      </c>
      <c r="BD240" s="387">
        <v>902.83885000000043</v>
      </c>
      <c r="BE240" s="387">
        <v>902.83885000000043</v>
      </c>
      <c r="BF240" s="387">
        <v>902.83885000000043</v>
      </c>
      <c r="BG240" s="387">
        <v>902.83885000000043</v>
      </c>
      <c r="BH240" s="387">
        <v>902.83885000000043</v>
      </c>
      <c r="BI240" s="387">
        <v>902.83885000000043</v>
      </c>
      <c r="BJ240" s="387">
        <v>902.83885000000043</v>
      </c>
      <c r="BK240" s="387">
        <v>902.83885000000043</v>
      </c>
      <c r="BL240" s="387">
        <v>902.83885000000043</v>
      </c>
      <c r="BM240" s="387">
        <v>902.83885000000043</v>
      </c>
      <c r="BN240" s="387">
        <v>902.83885000000043</v>
      </c>
      <c r="BO240" s="387">
        <v>902.83885000000043</v>
      </c>
      <c r="BP240" s="387">
        <v>902.83885000000043</v>
      </c>
      <c r="CA240" s="386">
        <v>2660</v>
      </c>
      <c r="CB240" s="386">
        <v>2660</v>
      </c>
      <c r="CC240" s="386">
        <v>2660</v>
      </c>
      <c r="CD240" s="386">
        <v>2660</v>
      </c>
      <c r="CE240" s="386">
        <v>2660</v>
      </c>
      <c r="CF240" s="386">
        <v>2656.5607816214765</v>
      </c>
      <c r="CG240" s="386">
        <v>2653.1260099433493</v>
      </c>
      <c r="CH240" s="386">
        <v>2649.6956792163055</v>
      </c>
      <c r="CI240" s="386">
        <v>2646.2697836984653</v>
      </c>
      <c r="CJ240" s="386">
        <v>2642.8483176553727</v>
      </c>
      <c r="CK240" s="386">
        <v>2639.4004377561223</v>
      </c>
      <c r="CL240" s="386">
        <v>2635.9570559870599</v>
      </c>
      <c r="CM240" s="386">
        <v>2632.5181664798906</v>
      </c>
      <c r="CN240" s="386">
        <v>2629.0837633739757</v>
      </c>
      <c r="CO240" s="386">
        <v>2625.6538408163224</v>
      </c>
      <c r="CP240" s="386">
        <v>2620.520986030067</v>
      </c>
      <c r="CQ240" s="386">
        <v>2615.3981653914389</v>
      </c>
      <c r="CR240" s="386">
        <v>2610.2853592848201</v>
      </c>
      <c r="CS240" s="386">
        <v>2605.1825481329388</v>
      </c>
      <c r="CT240" s="386">
        <v>2600.0897123967943</v>
      </c>
      <c r="CU240" s="386">
        <v>2594.683181144052</v>
      </c>
      <c r="CV240" s="386">
        <v>2589.2878920342432</v>
      </c>
      <c r="CW240" s="386">
        <v>2583.903821690868</v>
      </c>
      <c r="CX240" s="386">
        <v>2578.5309467860347</v>
      </c>
      <c r="CY240" s="386">
        <v>2573.1692440403585</v>
      </c>
      <c r="CZ240" s="386">
        <v>2568.1974606573544</v>
      </c>
      <c r="DA240" s="386">
        <v>2563.2352835721344</v>
      </c>
      <c r="DB240" s="386">
        <v>2558.2826942237621</v>
      </c>
      <c r="DC240" s="386">
        <v>2553.3396740871631</v>
      </c>
      <c r="DD240" s="386">
        <v>2548.4062046730578</v>
      </c>
      <c r="DE240" s="386">
        <v>2550.7142318434121</v>
      </c>
      <c r="DF240" s="386">
        <v>2553.0243493357134</v>
      </c>
      <c r="DG240" s="386">
        <v>2555.3365590431131</v>
      </c>
      <c r="DH240" s="386">
        <v>2557.6508628604779</v>
      </c>
      <c r="DI240" s="386">
        <v>2559.9672626843912</v>
      </c>
      <c r="DJ240" s="387">
        <v>2559.9672626843912</v>
      </c>
      <c r="DK240" s="387">
        <v>2559.9672626843912</v>
      </c>
      <c r="DL240" s="387">
        <v>2559.9672626843912</v>
      </c>
      <c r="DM240" s="387">
        <v>2559.9672626843912</v>
      </c>
      <c r="DN240" s="387">
        <v>2559.9672626843912</v>
      </c>
      <c r="DO240" s="387">
        <v>2559.9672626843912</v>
      </c>
      <c r="DP240" s="387">
        <v>2559.9672626843912</v>
      </c>
      <c r="DQ240" s="387">
        <v>2559.9672626843912</v>
      </c>
      <c r="DR240" s="387">
        <v>2559.9672626843912</v>
      </c>
      <c r="DS240" s="387">
        <v>2559.9672626843912</v>
      </c>
      <c r="DT240" s="387">
        <v>2559.9672626843912</v>
      </c>
      <c r="DU240" s="387">
        <v>2559.9672626843912</v>
      </c>
      <c r="DV240" s="387">
        <v>2559.9672626843912</v>
      </c>
      <c r="DW240" s="387">
        <v>2559.9672626843912</v>
      </c>
      <c r="DX240" s="387">
        <v>2559.9672626843912</v>
      </c>
      <c r="DY240" s="387">
        <v>2559.9672626843912</v>
      </c>
      <c r="DZ240" s="387">
        <v>2559.9672626843912</v>
      </c>
      <c r="EA240" s="387">
        <v>2559.9672626843912</v>
      </c>
      <c r="EB240" s="387">
        <v>2559.9672626843912</v>
      </c>
      <c r="EC240" s="387">
        <v>2559.9672626843912</v>
      </c>
      <c r="ED240" s="387">
        <v>2559.9672626843912</v>
      </c>
      <c r="EE240" s="387">
        <v>2559.9672626843912</v>
      </c>
      <c r="EF240" s="387">
        <v>2559.9672626843912</v>
      </c>
      <c r="EG240" s="387">
        <v>2559.9672626843912</v>
      </c>
      <c r="EH240" s="387">
        <v>2559.9672626843912</v>
      </c>
      <c r="EI240" s="387">
        <v>2559.9672626843912</v>
      </c>
      <c r="EJ240" s="387">
        <v>2559.9672626843912</v>
      </c>
      <c r="EK240" s="387">
        <v>2559.9672626843912</v>
      </c>
      <c r="EY240" s="386">
        <v>431</v>
      </c>
      <c r="EZ240" s="386">
        <v>434</v>
      </c>
      <c r="FA240" s="386">
        <v>437</v>
      </c>
      <c r="FB240" s="386">
        <v>440</v>
      </c>
      <c r="FC240" s="386">
        <v>442.3</v>
      </c>
      <c r="FD240" s="386">
        <v>447</v>
      </c>
      <c r="FE240" s="386">
        <v>452</v>
      </c>
      <c r="FF240" s="386">
        <v>457</v>
      </c>
      <c r="FG240" s="386">
        <v>462</v>
      </c>
      <c r="FH240" s="386">
        <v>467</v>
      </c>
      <c r="FI240" s="386">
        <v>472.1</v>
      </c>
      <c r="FJ240" s="386">
        <v>476</v>
      </c>
      <c r="FK240" s="386">
        <v>479</v>
      </c>
      <c r="FL240" s="386">
        <v>482</v>
      </c>
      <c r="FM240" s="386">
        <v>485</v>
      </c>
      <c r="FN240" s="386">
        <v>488</v>
      </c>
      <c r="FO240" s="386">
        <v>491</v>
      </c>
      <c r="FP240" s="386">
        <v>494</v>
      </c>
      <c r="FQ240" s="386">
        <v>497</v>
      </c>
      <c r="FR240" s="386">
        <v>500</v>
      </c>
      <c r="FS240" s="386">
        <v>503</v>
      </c>
      <c r="FT240" s="386">
        <v>506</v>
      </c>
      <c r="FU240" s="386">
        <v>509</v>
      </c>
      <c r="FV240" s="386">
        <v>512</v>
      </c>
      <c r="FW240" s="386">
        <v>515</v>
      </c>
      <c r="FX240" s="386">
        <v>518</v>
      </c>
      <c r="FY240" s="386">
        <v>521</v>
      </c>
      <c r="FZ240" s="386">
        <v>524</v>
      </c>
      <c r="GA240" s="386">
        <v>527</v>
      </c>
      <c r="GB240" s="386">
        <v>530</v>
      </c>
      <c r="GC240" s="386">
        <v>540.80000000000007</v>
      </c>
      <c r="GD240" s="387">
        <v>540.80000000000007</v>
      </c>
      <c r="GE240" s="387">
        <v>540.80000000000007</v>
      </c>
      <c r="GF240" s="387">
        <v>540.80000000000007</v>
      </c>
      <c r="GG240" s="387">
        <v>540.80000000000007</v>
      </c>
      <c r="GH240" s="387">
        <v>540.80000000000007</v>
      </c>
      <c r="GI240" s="387">
        <v>540.80000000000007</v>
      </c>
      <c r="GJ240" s="387">
        <v>540.80000000000007</v>
      </c>
      <c r="GK240" s="387">
        <v>540.80000000000007</v>
      </c>
      <c r="GL240" s="387">
        <v>540.80000000000007</v>
      </c>
      <c r="GM240" s="387">
        <v>540.80000000000007</v>
      </c>
      <c r="GN240" s="387">
        <v>540.80000000000007</v>
      </c>
      <c r="GO240" s="387">
        <v>540.80000000000007</v>
      </c>
      <c r="GP240" s="387">
        <v>540.80000000000007</v>
      </c>
      <c r="GQ240" s="387">
        <v>540.80000000000007</v>
      </c>
      <c r="GR240" s="387">
        <v>540.80000000000007</v>
      </c>
      <c r="GS240" s="387">
        <v>540.80000000000007</v>
      </c>
      <c r="GT240" s="387">
        <v>540.80000000000007</v>
      </c>
      <c r="GU240" s="387">
        <v>540.80000000000007</v>
      </c>
      <c r="GV240" s="387">
        <v>540.80000000000007</v>
      </c>
      <c r="GW240" s="387">
        <v>540.80000000000007</v>
      </c>
      <c r="GX240" s="387">
        <v>540.80000000000007</v>
      </c>
      <c r="GY240" s="387">
        <v>540.80000000000007</v>
      </c>
      <c r="GZ240" s="387">
        <v>540.80000000000007</v>
      </c>
      <c r="HA240" s="387">
        <v>540.80000000000007</v>
      </c>
      <c r="HB240" s="387">
        <v>540.80000000000007</v>
      </c>
      <c r="HC240" s="387">
        <v>540.80000000000007</v>
      </c>
      <c r="HD240" s="387">
        <v>540.80000000000007</v>
      </c>
      <c r="HE240" s="387">
        <v>540.80000000000007</v>
      </c>
      <c r="HS240" s="394">
        <v>3.0301689199560946</v>
      </c>
      <c r="HT240" s="394">
        <v>3.0301689199560946</v>
      </c>
      <c r="HU240" s="394">
        <v>3.0301689199560946</v>
      </c>
      <c r="HV240" s="394">
        <v>3.0301689199560946</v>
      </c>
      <c r="HW240" s="394">
        <v>3.0301689199560937</v>
      </c>
      <c r="HX240" s="394">
        <v>3.0233643037763485</v>
      </c>
      <c r="HY240" s="394">
        <v>3.0165749681973142</v>
      </c>
      <c r="HZ240" s="394">
        <v>3.0098008789045272</v>
      </c>
      <c r="IA240" s="394">
        <v>3.0030420016605808</v>
      </c>
      <c r="IB240" s="394">
        <v>2.9962983023049539</v>
      </c>
      <c r="IC240" s="394">
        <v>2.9894930901198409</v>
      </c>
      <c r="ID240" s="394">
        <v>2.9827033339768878</v>
      </c>
      <c r="IE240" s="394">
        <v>2.9759289987722313</v>
      </c>
      <c r="IF240" s="394">
        <v>2.9691700494817361</v>
      </c>
      <c r="IG240" s="394">
        <v>2.9624264511608129</v>
      </c>
      <c r="IH240" s="394">
        <v>2.9539215959665612</v>
      </c>
      <c r="II240" s="394">
        <v>2.9454411574331343</v>
      </c>
      <c r="IJ240" s="394">
        <v>2.9369850654625336</v>
      </c>
      <c r="IK240" s="394">
        <v>2.9285532501580045</v>
      </c>
      <c r="IL240" s="394">
        <v>2.9201456418234617</v>
      </c>
      <c r="IM240" s="394">
        <v>2.9116423908817675</v>
      </c>
      <c r="IN240" s="394">
        <v>2.9031639007860872</v>
      </c>
      <c r="IO240" s="394">
        <v>2.8947100994346457</v>
      </c>
      <c r="IP240" s="394">
        <v>2.8862809149356217</v>
      </c>
      <c r="IQ240" s="394">
        <v>2.8778762756065368</v>
      </c>
      <c r="IR240" s="394">
        <v>2.8693673345719666</v>
      </c>
      <c r="IS240" s="394">
        <v>2.8608835516993865</v>
      </c>
      <c r="IT240" s="394">
        <v>2.8524248526043214</v>
      </c>
      <c r="IU240" s="394">
        <v>2.8439911631222268</v>
      </c>
      <c r="IV240" s="394">
        <v>2.8355824093078379</v>
      </c>
      <c r="IW240" s="394">
        <v>2.835558772621364</v>
      </c>
      <c r="IX240" s="394">
        <v>2.8355351361319197</v>
      </c>
      <c r="IY240" s="394">
        <v>2.8355114998395021</v>
      </c>
      <c r="IZ240" s="394">
        <v>2.8354878637441114</v>
      </c>
      <c r="JA240" s="394">
        <v>2.8354642278457445</v>
      </c>
      <c r="JB240" s="394">
        <v>2.8354642278457445</v>
      </c>
      <c r="JC240" s="394">
        <v>2.8354642278457445</v>
      </c>
      <c r="JD240" s="394">
        <v>2.8354642278457445</v>
      </c>
      <c r="JE240" s="394">
        <v>2.8354642278457445</v>
      </c>
      <c r="JF240" s="394">
        <v>2.8354642278457445</v>
      </c>
      <c r="JG240" s="394">
        <v>2.8354642278457445</v>
      </c>
      <c r="JH240" s="394">
        <v>2.8354642278457445</v>
      </c>
      <c r="JI240" s="394">
        <v>2.8354642278457445</v>
      </c>
      <c r="JJ240" s="394">
        <v>2.8354642278457445</v>
      </c>
      <c r="JK240" s="394">
        <v>2.8354642278457445</v>
      </c>
      <c r="JL240" s="394">
        <v>2.8354642278457445</v>
      </c>
      <c r="JM240" s="394">
        <v>2.8354642278457445</v>
      </c>
      <c r="JN240" s="394">
        <v>2.8354642278457445</v>
      </c>
      <c r="JO240" s="394">
        <v>2.8354642278457445</v>
      </c>
      <c r="JP240" s="394">
        <v>2.8354642278457445</v>
      </c>
      <c r="JQ240" s="394">
        <v>2.8354642278457445</v>
      </c>
      <c r="JR240" s="394">
        <v>2.8354642278457445</v>
      </c>
      <c r="JS240" s="394">
        <v>2.8354642278457445</v>
      </c>
      <c r="JT240" s="394">
        <v>2.8354642278457445</v>
      </c>
      <c r="JU240" s="394">
        <v>2.8354642278457445</v>
      </c>
      <c r="JV240" s="394">
        <v>2.8354642278457445</v>
      </c>
      <c r="JW240" s="394">
        <v>2.8354642278457445</v>
      </c>
      <c r="JX240" s="394">
        <v>2.8354642278457445</v>
      </c>
      <c r="JY240" s="394">
        <v>2.8354642278457445</v>
      </c>
      <c r="JZ240" s="394">
        <v>2.8354642278457445</v>
      </c>
      <c r="KA240" s="394">
        <v>2.8354642278457445</v>
      </c>
      <c r="KB240" s="394">
        <v>2.8354642278457445</v>
      </c>
      <c r="KC240" s="394">
        <v>2.8354642278457445</v>
      </c>
    </row>
    <row r="241" spans="1:289" x14ac:dyDescent="0.25">
      <c r="A241" s="383">
        <v>232</v>
      </c>
      <c r="B241" s="384" t="s">
        <v>858</v>
      </c>
      <c r="C241" s="385" t="s">
        <v>142</v>
      </c>
      <c r="D241" s="385" t="s">
        <v>142</v>
      </c>
      <c r="E241" s="129">
        <v>2052</v>
      </c>
      <c r="F241" s="386">
        <v>560.87647000000004</v>
      </c>
      <c r="G241" s="386">
        <v>557.42475858682224</v>
      </c>
      <c r="H241" s="386">
        <v>553.99428948334571</v>
      </c>
      <c r="I241" s="386">
        <v>550.58493196145685</v>
      </c>
      <c r="J241" s="386">
        <v>547.19655609756103</v>
      </c>
      <c r="K241" s="386">
        <v>548.03377723894039</v>
      </c>
      <c r="L241" s="386">
        <v>548.8722793445944</v>
      </c>
      <c r="M241" s="386">
        <v>549.71206437442277</v>
      </c>
      <c r="N241" s="386">
        <v>550.55313429132389</v>
      </c>
      <c r="O241" s="386">
        <v>551.39549106119955</v>
      </c>
      <c r="P241" s="386">
        <v>552.24901943327711</v>
      </c>
      <c r="Q241" s="386">
        <v>553.10386901797563</v>
      </c>
      <c r="R241" s="386">
        <v>553.96004186045593</v>
      </c>
      <c r="S241" s="386">
        <v>554.81754000904471</v>
      </c>
      <c r="T241" s="386">
        <v>555.67636551523924</v>
      </c>
      <c r="U241" s="386">
        <v>556.48970353112747</v>
      </c>
      <c r="V241" s="386">
        <v>557.30423202184807</v>
      </c>
      <c r="W241" s="386">
        <v>558.11995272988725</v>
      </c>
      <c r="X241" s="386">
        <v>558.93686740028181</v>
      </c>
      <c r="Y241" s="386">
        <v>559.75497778062277</v>
      </c>
      <c r="Z241" s="386">
        <v>560.49772403677639</v>
      </c>
      <c r="AA241" s="386">
        <v>561.24145585272481</v>
      </c>
      <c r="AB241" s="386">
        <v>561.98617453622035</v>
      </c>
      <c r="AC241" s="386">
        <v>562.73188139675051</v>
      </c>
      <c r="AD241" s="386">
        <v>563.47857774554063</v>
      </c>
      <c r="AE241" s="386">
        <v>564.39622657317659</v>
      </c>
      <c r="AF241" s="386">
        <v>565.31536983095441</v>
      </c>
      <c r="AG241" s="386">
        <v>566.23600995261711</v>
      </c>
      <c r="AH241" s="386">
        <v>567.15814937587118</v>
      </c>
      <c r="AI241" s="386">
        <v>568.08179054239292</v>
      </c>
      <c r="AJ241" s="386">
        <v>568.90236961726396</v>
      </c>
      <c r="AK241" s="386">
        <v>569.72413399683819</v>
      </c>
      <c r="AL241" s="386">
        <v>570.54708539325679</v>
      </c>
      <c r="AM241" s="386">
        <v>571.37122552113408</v>
      </c>
      <c r="AN241" s="386">
        <v>572.19655609756126</v>
      </c>
      <c r="AO241" s="387">
        <v>572.19655609756126</v>
      </c>
      <c r="AP241" s="387">
        <v>572.19655609756126</v>
      </c>
      <c r="AQ241" s="387">
        <v>572.19655609756126</v>
      </c>
      <c r="AR241" s="387">
        <v>572.19655609756126</v>
      </c>
      <c r="AS241" s="387">
        <v>572.19655609756126</v>
      </c>
      <c r="AT241" s="387">
        <v>572.19655609756126</v>
      </c>
      <c r="AU241" s="387">
        <v>572.19655609756126</v>
      </c>
      <c r="AV241" s="387">
        <v>572.19655609756126</v>
      </c>
      <c r="AW241" s="387">
        <v>572.19655609756126</v>
      </c>
      <c r="AX241" s="387">
        <v>572.19655609756126</v>
      </c>
      <c r="AY241" s="387">
        <v>572.19655609756126</v>
      </c>
      <c r="AZ241" s="387">
        <v>572.19655609756126</v>
      </c>
      <c r="BA241" s="387">
        <v>572.19655609756126</v>
      </c>
      <c r="BB241" s="387">
        <v>572.19655609756126</v>
      </c>
      <c r="BC241" s="387">
        <v>572.19655609756126</v>
      </c>
      <c r="BD241" s="387">
        <v>572.19655609756126</v>
      </c>
      <c r="BE241" s="387">
        <v>572.19655609756126</v>
      </c>
      <c r="BF241" s="387">
        <v>572.19655609756126</v>
      </c>
      <c r="BG241" s="387">
        <v>572.19655609756126</v>
      </c>
      <c r="BH241" s="387">
        <v>572.19655609756126</v>
      </c>
      <c r="BI241" s="387">
        <v>572.19655609756126</v>
      </c>
      <c r="BJ241" s="387">
        <v>572.19655609756126</v>
      </c>
      <c r="BK241" s="387">
        <v>572.19655609756126</v>
      </c>
      <c r="BL241" s="387">
        <v>572.19655609756126</v>
      </c>
      <c r="BM241" s="387">
        <v>572.19655609756126</v>
      </c>
      <c r="BN241" s="387">
        <v>572.19655609756126</v>
      </c>
      <c r="BO241" s="387">
        <v>572.19655609756126</v>
      </c>
      <c r="BP241" s="387">
        <v>572.19655609756126</v>
      </c>
      <c r="CA241" s="386">
        <v>1639.9999999999998</v>
      </c>
      <c r="CB241" s="386">
        <v>1629.9072130488703</v>
      </c>
      <c r="CC241" s="386">
        <v>1619.8765385053268</v>
      </c>
      <c r="CD241" s="386">
        <v>1609.9075941210176</v>
      </c>
      <c r="CE241" s="386">
        <v>1600</v>
      </c>
      <c r="CF241" s="386">
        <v>1598.8557296270042</v>
      </c>
      <c r="CG241" s="386">
        <v>1597.7122776006875</v>
      </c>
      <c r="CH241" s="386">
        <v>1596.5696433357937</v>
      </c>
      <c r="CI241" s="386">
        <v>1595.4278262474852</v>
      </c>
      <c r="CJ241" s="386">
        <v>1594.2868257513426</v>
      </c>
      <c r="CK241" s="386">
        <v>1593.1341929978876</v>
      </c>
      <c r="CL241" s="386">
        <v>1591.9823935714369</v>
      </c>
      <c r="CM241" s="386">
        <v>1590.831426869514</v>
      </c>
      <c r="CN241" s="386">
        <v>1589.6812922900783</v>
      </c>
      <c r="CO241" s="386">
        <v>1588.5319892315249</v>
      </c>
      <c r="CP241" s="386">
        <v>1586.3336863338602</v>
      </c>
      <c r="CQ241" s="386">
        <v>1584.1384255755181</v>
      </c>
      <c r="CR241" s="386">
        <v>1581.9462027466097</v>
      </c>
      <c r="CS241" s="386">
        <v>1579.7570136430716</v>
      </c>
      <c r="CT241" s="386">
        <v>1577.5708540666576</v>
      </c>
      <c r="CU241" s="386">
        <v>1575.116992795867</v>
      </c>
      <c r="CV241" s="386">
        <v>1572.6669484282099</v>
      </c>
      <c r="CW241" s="386">
        <v>1570.2207150266152</v>
      </c>
      <c r="CX241" s="386">
        <v>1567.778286663246</v>
      </c>
      <c r="CY241" s="386">
        <v>1565.3396574194865</v>
      </c>
      <c r="CZ241" s="386">
        <v>1563.2914273636416</v>
      </c>
      <c r="DA241" s="386">
        <v>1561.2458773947296</v>
      </c>
      <c r="DB241" s="386">
        <v>1559.203004005886</v>
      </c>
      <c r="DC241" s="386">
        <v>1557.1628036948343</v>
      </c>
      <c r="DD241" s="386">
        <v>1555.1252729638813</v>
      </c>
      <c r="DE241" s="386">
        <v>1557.2820739775659</v>
      </c>
      <c r="DF241" s="386">
        <v>1559.4418662554872</v>
      </c>
      <c r="DG241" s="386">
        <v>1561.6046539462252</v>
      </c>
      <c r="DH241" s="386">
        <v>1563.7704412041137</v>
      </c>
      <c r="DI241" s="386">
        <v>1565.9392321892476</v>
      </c>
      <c r="DJ241" s="387">
        <v>1565.9392321892476</v>
      </c>
      <c r="DK241" s="387">
        <v>1565.9392321892476</v>
      </c>
      <c r="DL241" s="387">
        <v>1565.9392321892476</v>
      </c>
      <c r="DM241" s="387">
        <v>1565.9392321892476</v>
      </c>
      <c r="DN241" s="387">
        <v>1565.9392321892476</v>
      </c>
      <c r="DO241" s="387">
        <v>1565.9392321892476</v>
      </c>
      <c r="DP241" s="387">
        <v>1565.9392321892476</v>
      </c>
      <c r="DQ241" s="387">
        <v>1565.9392321892476</v>
      </c>
      <c r="DR241" s="387">
        <v>1565.9392321892476</v>
      </c>
      <c r="DS241" s="387">
        <v>1565.9392321892476</v>
      </c>
      <c r="DT241" s="387">
        <v>1565.9392321892476</v>
      </c>
      <c r="DU241" s="387">
        <v>1565.9392321892476</v>
      </c>
      <c r="DV241" s="387">
        <v>1565.9392321892476</v>
      </c>
      <c r="DW241" s="387">
        <v>1565.9392321892476</v>
      </c>
      <c r="DX241" s="387">
        <v>1565.9392321892476</v>
      </c>
      <c r="DY241" s="387">
        <v>1565.9392321892476</v>
      </c>
      <c r="DZ241" s="387">
        <v>1565.9392321892476</v>
      </c>
      <c r="EA241" s="387">
        <v>1565.9392321892476</v>
      </c>
      <c r="EB241" s="387">
        <v>1565.9392321892476</v>
      </c>
      <c r="EC241" s="387">
        <v>1565.9392321892476</v>
      </c>
      <c r="ED241" s="387">
        <v>1565.9392321892476</v>
      </c>
      <c r="EE241" s="387">
        <v>1565.9392321892476</v>
      </c>
      <c r="EF241" s="387">
        <v>1565.9392321892476</v>
      </c>
      <c r="EG241" s="387">
        <v>1565.9392321892476</v>
      </c>
      <c r="EH241" s="387">
        <v>1565.9392321892476</v>
      </c>
      <c r="EI241" s="387">
        <v>1565.9392321892476</v>
      </c>
      <c r="EJ241" s="387">
        <v>1565.9392321892476</v>
      </c>
      <c r="EK241" s="387">
        <v>1565.9392321892476</v>
      </c>
      <c r="EY241" s="386">
        <v>282</v>
      </c>
      <c r="EZ241" s="386">
        <v>284</v>
      </c>
      <c r="FA241" s="386">
        <v>286</v>
      </c>
      <c r="FB241" s="386">
        <v>288</v>
      </c>
      <c r="FC241" s="386">
        <v>290</v>
      </c>
      <c r="FD241" s="386">
        <v>293</v>
      </c>
      <c r="FE241" s="386">
        <v>296</v>
      </c>
      <c r="FF241" s="386">
        <v>299</v>
      </c>
      <c r="FG241" s="386">
        <v>302</v>
      </c>
      <c r="FH241" s="386">
        <v>305</v>
      </c>
      <c r="FI241" s="386">
        <v>308.79999999999995</v>
      </c>
      <c r="FJ241" s="386">
        <v>311</v>
      </c>
      <c r="FK241" s="386">
        <v>314</v>
      </c>
      <c r="FL241" s="386">
        <v>317</v>
      </c>
      <c r="FM241" s="386">
        <v>320</v>
      </c>
      <c r="FN241" s="386">
        <v>323</v>
      </c>
      <c r="FO241" s="386">
        <v>326</v>
      </c>
      <c r="FP241" s="386">
        <v>329</v>
      </c>
      <c r="FQ241" s="386">
        <v>332</v>
      </c>
      <c r="FR241" s="386">
        <v>335</v>
      </c>
      <c r="FS241" s="386">
        <v>338</v>
      </c>
      <c r="FT241" s="386">
        <v>341</v>
      </c>
      <c r="FU241" s="386">
        <v>344</v>
      </c>
      <c r="FV241" s="386">
        <v>347</v>
      </c>
      <c r="FW241" s="386">
        <v>350</v>
      </c>
      <c r="FX241" s="386">
        <v>353</v>
      </c>
      <c r="FY241" s="386">
        <v>356</v>
      </c>
      <c r="FZ241" s="386">
        <v>359</v>
      </c>
      <c r="GA241" s="386">
        <v>362</v>
      </c>
      <c r="GB241" s="386">
        <v>365</v>
      </c>
      <c r="GC241" s="386">
        <v>359.2</v>
      </c>
      <c r="GD241" s="387">
        <v>359.2</v>
      </c>
      <c r="GE241" s="387">
        <v>359.2</v>
      </c>
      <c r="GF241" s="387">
        <v>359.2</v>
      </c>
      <c r="GG241" s="387">
        <v>359.2</v>
      </c>
      <c r="GH241" s="387">
        <v>359.2</v>
      </c>
      <c r="GI241" s="387">
        <v>359.2</v>
      </c>
      <c r="GJ241" s="387">
        <v>359.2</v>
      </c>
      <c r="GK241" s="387">
        <v>359.2</v>
      </c>
      <c r="GL241" s="387">
        <v>359.2</v>
      </c>
      <c r="GM241" s="387">
        <v>359.2</v>
      </c>
      <c r="GN241" s="387">
        <v>359.2</v>
      </c>
      <c r="GO241" s="387">
        <v>359.2</v>
      </c>
      <c r="GP241" s="387">
        <v>359.2</v>
      </c>
      <c r="GQ241" s="387">
        <v>359.2</v>
      </c>
      <c r="GR241" s="387">
        <v>359.2</v>
      </c>
      <c r="GS241" s="387">
        <v>359.2</v>
      </c>
      <c r="GT241" s="387">
        <v>359.2</v>
      </c>
      <c r="GU241" s="387">
        <v>359.2</v>
      </c>
      <c r="GV241" s="387">
        <v>359.2</v>
      </c>
      <c r="GW241" s="387">
        <v>359.2</v>
      </c>
      <c r="GX241" s="387">
        <v>359.2</v>
      </c>
      <c r="GY241" s="387">
        <v>359.2</v>
      </c>
      <c r="GZ241" s="387">
        <v>359.2</v>
      </c>
      <c r="HA241" s="387">
        <v>359.2</v>
      </c>
      <c r="HB241" s="387">
        <v>359.2</v>
      </c>
      <c r="HC241" s="387">
        <v>359.2</v>
      </c>
      <c r="HD241" s="387">
        <v>359.2</v>
      </c>
      <c r="HE241" s="387">
        <v>359.2</v>
      </c>
      <c r="HS241" s="394">
        <v>2.9239950108800246</v>
      </c>
      <c r="HT241" s="394">
        <v>2.9239950108800246</v>
      </c>
      <c r="HU241" s="394">
        <v>2.9239950108800246</v>
      </c>
      <c r="HV241" s="394">
        <v>2.9239950108800246</v>
      </c>
      <c r="HW241" s="394">
        <v>2.9239950108800246</v>
      </c>
      <c r="HX241" s="394">
        <v>2.9174401214505981</v>
      </c>
      <c r="HY241" s="394">
        <v>2.910899926497486</v>
      </c>
      <c r="HZ241" s="394">
        <v>2.9043743930792281</v>
      </c>
      <c r="IA241" s="394">
        <v>2.8978634883282099</v>
      </c>
      <c r="IB241" s="394">
        <v>2.8913671794504974</v>
      </c>
      <c r="IC241" s="394">
        <v>2.8848112661798408</v>
      </c>
      <c r="ID241" s="394">
        <v>2.8782702178488977</v>
      </c>
      <c r="IE241" s="394">
        <v>2.8717440007527633</v>
      </c>
      <c r="IF241" s="394">
        <v>2.8652325812629558</v>
      </c>
      <c r="IG241" s="394">
        <v>2.8587359258272431</v>
      </c>
      <c r="IH241" s="394">
        <v>2.8506074349049082</v>
      </c>
      <c r="II241" s="394">
        <v>2.8425020564233128</v>
      </c>
      <c r="IJ241" s="394">
        <v>2.8344197246648566</v>
      </c>
      <c r="IK241" s="394">
        <v>2.8263603740987993</v>
      </c>
      <c r="IL241" s="394">
        <v>2.8183239393807296</v>
      </c>
      <c r="IM241" s="394">
        <v>2.8102112198630755</v>
      </c>
      <c r="IN241" s="394">
        <v>2.8021218533095906</v>
      </c>
      <c r="IO241" s="394">
        <v>2.7940557724973241</v>
      </c>
      <c r="IP241" s="394">
        <v>2.7860129103968325</v>
      </c>
      <c r="IQ241" s="394">
        <v>2.7779932001716183</v>
      </c>
      <c r="IR241" s="394">
        <v>2.7698474117295566</v>
      </c>
      <c r="IS241" s="394">
        <v>2.7617255088280852</v>
      </c>
      <c r="IT241" s="394">
        <v>2.753627421428674</v>
      </c>
      <c r="IU241" s="394">
        <v>2.7455530796981638</v>
      </c>
      <c r="IV241" s="394">
        <v>2.7375024140081647</v>
      </c>
      <c r="IW241" s="394">
        <v>2.7373450299130351</v>
      </c>
      <c r="IX241" s="394">
        <v>2.7371876548662089</v>
      </c>
      <c r="IY241" s="394">
        <v>2.737030288867166</v>
      </c>
      <c r="IZ241" s="394">
        <v>2.7368729319153866</v>
      </c>
      <c r="JA241" s="394">
        <v>2.7367155840103488</v>
      </c>
      <c r="JB241" s="394">
        <v>2.7367155840103488</v>
      </c>
      <c r="JC241" s="394">
        <v>2.7367155840103488</v>
      </c>
      <c r="JD241" s="394">
        <v>2.7367155840103488</v>
      </c>
      <c r="JE241" s="394">
        <v>2.7367155840103488</v>
      </c>
      <c r="JF241" s="394">
        <v>2.7367155840103488</v>
      </c>
      <c r="JG241" s="394">
        <v>2.7367155840103488</v>
      </c>
      <c r="JH241" s="394">
        <v>2.7367155840103488</v>
      </c>
      <c r="JI241" s="394">
        <v>2.7367155840103488</v>
      </c>
      <c r="JJ241" s="394">
        <v>2.7367155840103488</v>
      </c>
      <c r="JK241" s="394">
        <v>2.7367155840103488</v>
      </c>
      <c r="JL241" s="394">
        <v>2.7367155840103488</v>
      </c>
      <c r="JM241" s="394">
        <v>2.7367155840103488</v>
      </c>
      <c r="JN241" s="394">
        <v>2.7367155840103488</v>
      </c>
      <c r="JO241" s="394">
        <v>2.7367155840103488</v>
      </c>
      <c r="JP241" s="394">
        <v>2.7367155840103488</v>
      </c>
      <c r="JQ241" s="394">
        <v>2.7367155840103488</v>
      </c>
      <c r="JR241" s="394">
        <v>2.7367155840103488</v>
      </c>
      <c r="JS241" s="394">
        <v>2.7367155840103488</v>
      </c>
      <c r="JT241" s="394">
        <v>2.7367155840103488</v>
      </c>
      <c r="JU241" s="394">
        <v>2.7367155840103488</v>
      </c>
      <c r="JV241" s="394">
        <v>2.7367155840103488</v>
      </c>
      <c r="JW241" s="394">
        <v>2.7367155840103488</v>
      </c>
      <c r="JX241" s="394">
        <v>2.7367155840103488</v>
      </c>
      <c r="JY241" s="394">
        <v>2.7367155840103488</v>
      </c>
      <c r="JZ241" s="394">
        <v>2.7367155840103488</v>
      </c>
      <c r="KA241" s="394">
        <v>2.7367155840103488</v>
      </c>
      <c r="KB241" s="394">
        <v>2.7367155840103488</v>
      </c>
      <c r="KC241" s="394">
        <v>2.7367155840103488</v>
      </c>
    </row>
    <row r="242" spans="1:289" x14ac:dyDescent="0.25">
      <c r="A242" s="383">
        <v>233</v>
      </c>
      <c r="B242" s="384" t="s">
        <v>858</v>
      </c>
      <c r="C242" s="385" t="s">
        <v>142</v>
      </c>
      <c r="D242" s="385" t="s">
        <v>142</v>
      </c>
      <c r="E242" s="129">
        <v>2052</v>
      </c>
      <c r="F242" s="386">
        <v>863.77947000000006</v>
      </c>
      <c r="G242" s="386">
        <v>857.32946541933666</v>
      </c>
      <c r="H242" s="386">
        <v>850.92762424210605</v>
      </c>
      <c r="I242" s="386">
        <v>844.57358682307063</v>
      </c>
      <c r="J242" s="386">
        <v>838.26699620253169</v>
      </c>
      <c r="K242" s="386">
        <v>838.93775150218892</v>
      </c>
      <c r="L242" s="386">
        <v>839.60904351947204</v>
      </c>
      <c r="M242" s="386">
        <v>840.28087268384581</v>
      </c>
      <c r="N242" s="386">
        <v>840.95323942511868</v>
      </c>
      <c r="O242" s="386">
        <v>841.62614417344253</v>
      </c>
      <c r="P242" s="386">
        <v>842.30997195207624</v>
      </c>
      <c r="Q242" s="386">
        <v>842.99435534609108</v>
      </c>
      <c r="R242" s="386">
        <v>843.67929480692885</v>
      </c>
      <c r="S242" s="386">
        <v>844.36479078639809</v>
      </c>
      <c r="T242" s="386">
        <v>845.05084373667432</v>
      </c>
      <c r="U242" s="386">
        <v>845.74067087305639</v>
      </c>
      <c r="V242" s="386">
        <v>846.4310611252339</v>
      </c>
      <c r="W242" s="386">
        <v>847.12201495288639</v>
      </c>
      <c r="X242" s="386">
        <v>847.81353281606857</v>
      </c>
      <c r="Y242" s="386">
        <v>848.50561517521066</v>
      </c>
      <c r="Z242" s="386">
        <v>849.15624659942489</v>
      </c>
      <c r="AA242" s="386">
        <v>849.80737692575906</v>
      </c>
      <c r="AB242" s="386">
        <v>850.45900653676972</v>
      </c>
      <c r="AC242" s="386">
        <v>851.11113581530674</v>
      </c>
      <c r="AD242" s="386">
        <v>851.76376514451385</v>
      </c>
      <c r="AE242" s="386">
        <v>852.55754212015552</v>
      </c>
      <c r="AF242" s="386">
        <v>853.35205883363631</v>
      </c>
      <c r="AG242" s="386">
        <v>854.14731597433376</v>
      </c>
      <c r="AH242" s="386">
        <v>854.94331423226799</v>
      </c>
      <c r="AI242" s="386">
        <v>855.74005429810188</v>
      </c>
      <c r="AJ242" s="386">
        <v>856.44428264013436</v>
      </c>
      <c r="AK242" s="386">
        <v>857.14909052446501</v>
      </c>
      <c r="AL242" s="386">
        <v>857.85447842802614</v>
      </c>
      <c r="AM242" s="386">
        <v>858.56044682814274</v>
      </c>
      <c r="AN242" s="386">
        <v>859.2669962025318</v>
      </c>
      <c r="AO242" s="387">
        <v>859.2669962025318</v>
      </c>
      <c r="AP242" s="387">
        <v>859.2669962025318</v>
      </c>
      <c r="AQ242" s="387">
        <v>859.2669962025318</v>
      </c>
      <c r="AR242" s="387">
        <v>859.2669962025318</v>
      </c>
      <c r="AS242" s="387">
        <v>859.2669962025318</v>
      </c>
      <c r="AT242" s="387">
        <v>859.2669962025318</v>
      </c>
      <c r="AU242" s="387">
        <v>859.2669962025318</v>
      </c>
      <c r="AV242" s="387">
        <v>859.2669962025318</v>
      </c>
      <c r="AW242" s="387">
        <v>859.2669962025318</v>
      </c>
      <c r="AX242" s="387">
        <v>859.2669962025318</v>
      </c>
      <c r="AY242" s="387">
        <v>859.2669962025318</v>
      </c>
      <c r="AZ242" s="387">
        <v>859.2669962025318</v>
      </c>
      <c r="BA242" s="387">
        <v>859.2669962025318</v>
      </c>
      <c r="BB242" s="387">
        <v>859.2669962025318</v>
      </c>
      <c r="BC242" s="387">
        <v>859.2669962025318</v>
      </c>
      <c r="BD242" s="387">
        <v>859.2669962025318</v>
      </c>
      <c r="BE242" s="387">
        <v>859.2669962025318</v>
      </c>
      <c r="BF242" s="387">
        <v>859.2669962025318</v>
      </c>
      <c r="BG242" s="387">
        <v>859.2669962025318</v>
      </c>
      <c r="BH242" s="387">
        <v>859.2669962025318</v>
      </c>
      <c r="BI242" s="387">
        <v>859.2669962025318</v>
      </c>
      <c r="BJ242" s="387">
        <v>859.2669962025318</v>
      </c>
      <c r="BK242" s="387">
        <v>859.2669962025318</v>
      </c>
      <c r="BL242" s="387">
        <v>859.2669962025318</v>
      </c>
      <c r="BM242" s="387">
        <v>859.2669962025318</v>
      </c>
      <c r="BN242" s="387">
        <v>859.2669962025318</v>
      </c>
      <c r="BO242" s="387">
        <v>859.2669962025318</v>
      </c>
      <c r="BP242" s="387">
        <v>859.2669962025318</v>
      </c>
      <c r="CA242" s="386">
        <v>2370</v>
      </c>
      <c r="CB242" s="386">
        <v>2352.3027620045518</v>
      </c>
      <c r="CC242" s="386">
        <v>2334.7376726304824</v>
      </c>
      <c r="CD242" s="386">
        <v>2317.303745099056</v>
      </c>
      <c r="CE242" s="386">
        <v>2300</v>
      </c>
      <c r="CF242" s="386">
        <v>2296.4485251265678</v>
      </c>
      <c r="CG242" s="386">
        <v>2292.9025341547776</v>
      </c>
      <c r="CH242" s="386">
        <v>2289.36201861683</v>
      </c>
      <c r="CI242" s="386">
        <v>2285.8269700580008</v>
      </c>
      <c r="CJ242" s="386">
        <v>2282.2973800366203</v>
      </c>
      <c r="CK242" s="386">
        <v>2278.738286837814</v>
      </c>
      <c r="CL242" s="386">
        <v>2275.1847438116138</v>
      </c>
      <c r="CM242" s="386">
        <v>2271.6367423028892</v>
      </c>
      <c r="CN242" s="386">
        <v>2268.0942736700067</v>
      </c>
      <c r="CO242" s="386">
        <v>2264.5573292848098</v>
      </c>
      <c r="CP242" s="386">
        <v>2259.6450480200765</v>
      </c>
      <c r="CQ242" s="386">
        <v>2254.7434224834678</v>
      </c>
      <c r="CR242" s="386">
        <v>2249.8524295605621</v>
      </c>
      <c r="CS242" s="386">
        <v>2244.972046187077</v>
      </c>
      <c r="CT242" s="386">
        <v>2240.1022493487621</v>
      </c>
      <c r="CU242" s="386">
        <v>2235.029072054389</v>
      </c>
      <c r="CV242" s="386">
        <v>2229.9673840247879</v>
      </c>
      <c r="CW242" s="386">
        <v>2224.9171592401303</v>
      </c>
      <c r="CX242" s="386">
        <v>2219.8783717395149</v>
      </c>
      <c r="CY242" s="386">
        <v>2214.8509956208341</v>
      </c>
      <c r="CZ242" s="386">
        <v>2210.1027616987685</v>
      </c>
      <c r="DA242" s="386">
        <v>2205.3647071185292</v>
      </c>
      <c r="DB242" s="386">
        <v>2200.6368100574759</v>
      </c>
      <c r="DC242" s="386">
        <v>2195.9190487397527</v>
      </c>
      <c r="DD242" s="386">
        <v>2191.2114014361864</v>
      </c>
      <c r="DE242" s="386">
        <v>2193.0469769056294</v>
      </c>
      <c r="DF242" s="386">
        <v>2194.8840900346986</v>
      </c>
      <c r="DG242" s="386">
        <v>2196.7227421114894</v>
      </c>
      <c r="DH242" s="386">
        <v>2198.562934425177</v>
      </c>
      <c r="DI242" s="386">
        <v>2200.4046682660169</v>
      </c>
      <c r="DJ242" s="387">
        <v>2200.4046682660169</v>
      </c>
      <c r="DK242" s="387">
        <v>2200.4046682660169</v>
      </c>
      <c r="DL242" s="387">
        <v>2200.4046682660169</v>
      </c>
      <c r="DM242" s="387">
        <v>2200.4046682660169</v>
      </c>
      <c r="DN242" s="387">
        <v>2200.4046682660169</v>
      </c>
      <c r="DO242" s="387">
        <v>2200.4046682660169</v>
      </c>
      <c r="DP242" s="387">
        <v>2200.4046682660169</v>
      </c>
      <c r="DQ242" s="387">
        <v>2200.4046682660169</v>
      </c>
      <c r="DR242" s="387">
        <v>2200.4046682660169</v>
      </c>
      <c r="DS242" s="387">
        <v>2200.4046682660169</v>
      </c>
      <c r="DT242" s="387">
        <v>2200.4046682660169</v>
      </c>
      <c r="DU242" s="387">
        <v>2200.4046682660169</v>
      </c>
      <c r="DV242" s="387">
        <v>2200.4046682660169</v>
      </c>
      <c r="DW242" s="387">
        <v>2200.4046682660169</v>
      </c>
      <c r="DX242" s="387">
        <v>2200.4046682660169</v>
      </c>
      <c r="DY242" s="387">
        <v>2200.4046682660169</v>
      </c>
      <c r="DZ242" s="387">
        <v>2200.4046682660169</v>
      </c>
      <c r="EA242" s="387">
        <v>2200.4046682660169</v>
      </c>
      <c r="EB242" s="387">
        <v>2200.4046682660169</v>
      </c>
      <c r="EC242" s="387">
        <v>2200.4046682660169</v>
      </c>
      <c r="ED242" s="387">
        <v>2200.4046682660169</v>
      </c>
      <c r="EE242" s="387">
        <v>2200.4046682660169</v>
      </c>
      <c r="EF242" s="387">
        <v>2200.4046682660169</v>
      </c>
      <c r="EG242" s="387">
        <v>2200.4046682660169</v>
      </c>
      <c r="EH242" s="387">
        <v>2200.4046682660169</v>
      </c>
      <c r="EI242" s="387">
        <v>2200.4046682660169</v>
      </c>
      <c r="EJ242" s="387">
        <v>2200.4046682660169</v>
      </c>
      <c r="EK242" s="387">
        <v>2200.4046682660169</v>
      </c>
      <c r="EY242" s="386">
        <v>403</v>
      </c>
      <c r="EZ242" s="386">
        <v>406</v>
      </c>
      <c r="FA242" s="386">
        <v>409</v>
      </c>
      <c r="FB242" s="386">
        <v>412</v>
      </c>
      <c r="FC242" s="386">
        <v>415.2</v>
      </c>
      <c r="FD242" s="386">
        <v>420</v>
      </c>
      <c r="FE242" s="386">
        <v>425</v>
      </c>
      <c r="FF242" s="386">
        <v>430</v>
      </c>
      <c r="FG242" s="386">
        <v>435</v>
      </c>
      <c r="FH242" s="386">
        <v>440</v>
      </c>
      <c r="FI242" s="386">
        <v>443.2</v>
      </c>
      <c r="FJ242" s="386">
        <v>447</v>
      </c>
      <c r="FK242" s="386">
        <v>451</v>
      </c>
      <c r="FL242" s="386">
        <v>455</v>
      </c>
      <c r="FM242" s="386">
        <v>459</v>
      </c>
      <c r="FN242" s="386">
        <v>463</v>
      </c>
      <c r="FO242" s="386">
        <v>467</v>
      </c>
      <c r="FP242" s="386">
        <v>471</v>
      </c>
      <c r="FQ242" s="386">
        <v>475</v>
      </c>
      <c r="FR242" s="386">
        <v>479</v>
      </c>
      <c r="FS242" s="386">
        <v>483</v>
      </c>
      <c r="FT242" s="386">
        <v>487</v>
      </c>
      <c r="FU242" s="386">
        <v>491</v>
      </c>
      <c r="FV242" s="386">
        <v>495</v>
      </c>
      <c r="FW242" s="386">
        <v>499</v>
      </c>
      <c r="FX242" s="386">
        <v>503</v>
      </c>
      <c r="FY242" s="386">
        <v>507</v>
      </c>
      <c r="FZ242" s="386">
        <v>511</v>
      </c>
      <c r="GA242" s="386">
        <v>515</v>
      </c>
      <c r="GB242" s="386">
        <v>519</v>
      </c>
      <c r="GC242" s="386">
        <v>516</v>
      </c>
      <c r="GD242" s="387">
        <v>516</v>
      </c>
      <c r="GE242" s="387">
        <v>516</v>
      </c>
      <c r="GF242" s="387">
        <v>516</v>
      </c>
      <c r="GG242" s="387">
        <v>516</v>
      </c>
      <c r="GH242" s="387">
        <v>516</v>
      </c>
      <c r="GI242" s="387">
        <v>516</v>
      </c>
      <c r="GJ242" s="387">
        <v>516</v>
      </c>
      <c r="GK242" s="387">
        <v>516</v>
      </c>
      <c r="GL242" s="387">
        <v>516</v>
      </c>
      <c r="GM242" s="387">
        <v>516</v>
      </c>
      <c r="GN242" s="387">
        <v>516</v>
      </c>
      <c r="GO242" s="387">
        <v>516</v>
      </c>
      <c r="GP242" s="387">
        <v>516</v>
      </c>
      <c r="GQ242" s="387">
        <v>516</v>
      </c>
      <c r="GR242" s="387">
        <v>516</v>
      </c>
      <c r="GS242" s="387">
        <v>516</v>
      </c>
      <c r="GT242" s="387">
        <v>516</v>
      </c>
      <c r="GU242" s="387">
        <v>516</v>
      </c>
      <c r="GV242" s="387">
        <v>516</v>
      </c>
      <c r="GW242" s="387">
        <v>516</v>
      </c>
      <c r="GX242" s="387">
        <v>516</v>
      </c>
      <c r="GY242" s="387">
        <v>516</v>
      </c>
      <c r="GZ242" s="387">
        <v>516</v>
      </c>
      <c r="HA242" s="387">
        <v>516</v>
      </c>
      <c r="HB242" s="387">
        <v>516</v>
      </c>
      <c r="HC242" s="387">
        <v>516</v>
      </c>
      <c r="HD242" s="387">
        <v>516</v>
      </c>
      <c r="HE242" s="387">
        <v>516</v>
      </c>
      <c r="HS242" s="394">
        <v>2.7437558801901134</v>
      </c>
      <c r="HT242" s="394">
        <v>2.7437558801901138</v>
      </c>
      <c r="HU242" s="394">
        <v>2.7437558801901143</v>
      </c>
      <c r="HV242" s="394">
        <v>2.7437558801901143</v>
      </c>
      <c r="HW242" s="394">
        <v>2.7437558801901138</v>
      </c>
      <c r="HX242" s="394">
        <v>2.7373288673856706</v>
      </c>
      <c r="HY242" s="394">
        <v>2.7309169093074463</v>
      </c>
      <c r="HZ242" s="394">
        <v>2.7245199706910364</v>
      </c>
      <c r="IA242" s="394">
        <v>2.71813801635464</v>
      </c>
      <c r="IB242" s="394">
        <v>2.7117710111988678</v>
      </c>
      <c r="IC242" s="394">
        <v>2.7053440689497905</v>
      </c>
      <c r="ID242" s="394">
        <v>2.6989323586603819</v>
      </c>
      <c r="IE242" s="394">
        <v>2.6925358442306448</v>
      </c>
      <c r="IF242" s="394">
        <v>2.6861544896461398</v>
      </c>
      <c r="IG242" s="394">
        <v>2.6797882589777839</v>
      </c>
      <c r="IH242" s="394">
        <v>2.671794234144433</v>
      </c>
      <c r="II242" s="394">
        <v>2.6638240561328677</v>
      </c>
      <c r="IJ242" s="394">
        <v>2.6558776538060931</v>
      </c>
      <c r="IK242" s="394">
        <v>2.647954956239321</v>
      </c>
      <c r="IL242" s="394">
        <v>2.6400558927193383</v>
      </c>
      <c r="IM242" s="394">
        <v>2.6320586829631205</v>
      </c>
      <c r="IN242" s="394">
        <v>2.6240856982106457</v>
      </c>
      <c r="IO242" s="394">
        <v>2.6161368650799699</v>
      </c>
      <c r="IP242" s="394">
        <v>2.6082121104114355</v>
      </c>
      <c r="IQ242" s="394">
        <v>2.6003113612669977</v>
      </c>
      <c r="IR242" s="394">
        <v>2.5923209314442812</v>
      </c>
      <c r="IS242" s="394">
        <v>2.5843550552076091</v>
      </c>
      <c r="IT242" s="394">
        <v>2.5764136571068996</v>
      </c>
      <c r="IU242" s="394">
        <v>2.5684966619239193</v>
      </c>
      <c r="IV242" s="394">
        <v>2.5606039946715704</v>
      </c>
      <c r="IW242" s="394">
        <v>2.5606417385906193</v>
      </c>
      <c r="IX242" s="394">
        <v>2.5606794830660227</v>
      </c>
      <c r="IY242" s="394">
        <v>2.5607172280977886</v>
      </c>
      <c r="IZ242" s="394">
        <v>2.5607549736859254</v>
      </c>
      <c r="JA242" s="394">
        <v>2.5607927198304434</v>
      </c>
      <c r="JB242" s="394">
        <v>2.5607927198304434</v>
      </c>
      <c r="JC242" s="394">
        <v>2.5607927198304434</v>
      </c>
      <c r="JD242" s="394">
        <v>2.5607927198304434</v>
      </c>
      <c r="JE242" s="394">
        <v>2.5607927198304434</v>
      </c>
      <c r="JF242" s="394">
        <v>2.5607927198304434</v>
      </c>
      <c r="JG242" s="394">
        <v>2.5607927198304434</v>
      </c>
      <c r="JH242" s="394">
        <v>2.5607927198304434</v>
      </c>
      <c r="JI242" s="394">
        <v>2.5607927198304434</v>
      </c>
      <c r="JJ242" s="394">
        <v>2.5607927198304434</v>
      </c>
      <c r="JK242" s="394">
        <v>2.5607927198304434</v>
      </c>
      <c r="JL242" s="394">
        <v>2.5607927198304434</v>
      </c>
      <c r="JM242" s="394">
        <v>2.5607927198304434</v>
      </c>
      <c r="JN242" s="394">
        <v>2.5607927198304434</v>
      </c>
      <c r="JO242" s="394">
        <v>2.5607927198304434</v>
      </c>
      <c r="JP242" s="394">
        <v>2.5607927198304434</v>
      </c>
      <c r="JQ242" s="394">
        <v>2.5607927198304434</v>
      </c>
      <c r="JR242" s="394">
        <v>2.5607927198304434</v>
      </c>
      <c r="JS242" s="394">
        <v>2.5607927198304434</v>
      </c>
      <c r="JT242" s="394">
        <v>2.5607927198304434</v>
      </c>
      <c r="JU242" s="394">
        <v>2.5607927198304434</v>
      </c>
      <c r="JV242" s="394">
        <v>2.5607927198304434</v>
      </c>
      <c r="JW242" s="394">
        <v>2.5607927198304434</v>
      </c>
      <c r="JX242" s="394">
        <v>2.5607927198304434</v>
      </c>
      <c r="JY242" s="394">
        <v>2.5607927198304434</v>
      </c>
      <c r="JZ242" s="394">
        <v>2.5607927198304434</v>
      </c>
      <c r="KA242" s="394">
        <v>2.5607927198304434</v>
      </c>
      <c r="KB242" s="394">
        <v>2.5607927198304434</v>
      </c>
      <c r="KC242" s="394">
        <v>2.5607927198304434</v>
      </c>
    </row>
    <row r="243" spans="1:289" x14ac:dyDescent="0.25">
      <c r="A243" s="383">
        <v>234</v>
      </c>
      <c r="B243" s="384" t="s">
        <v>858</v>
      </c>
      <c r="C243" s="385" t="s">
        <v>142</v>
      </c>
      <c r="D243" s="385" t="s">
        <v>142</v>
      </c>
      <c r="E243" s="129">
        <v>2052</v>
      </c>
      <c r="F243" s="386">
        <v>1139.6872600000002</v>
      </c>
      <c r="G243" s="386">
        <v>1135.5109814197688</v>
      </c>
      <c r="H243" s="386">
        <v>1131.3500064262246</v>
      </c>
      <c r="I243" s="386">
        <v>1127.2042789407892</v>
      </c>
      <c r="J243" s="386">
        <v>1123.0737430903791</v>
      </c>
      <c r="K243" s="386">
        <v>1126.8276060392313</v>
      </c>
      <c r="L243" s="386">
        <v>1130.5940162380978</v>
      </c>
      <c r="M243" s="386">
        <v>1134.3730156260381</v>
      </c>
      <c r="N243" s="386">
        <v>1138.164646282293</v>
      </c>
      <c r="O243" s="386">
        <v>1141.9689504267528</v>
      </c>
      <c r="P243" s="386">
        <v>1145.7960003482506</v>
      </c>
      <c r="Q243" s="386">
        <v>1149.6358757595274</v>
      </c>
      <c r="R243" s="386">
        <v>1153.4886196423031</v>
      </c>
      <c r="S243" s="386">
        <v>1157.3542751223413</v>
      </c>
      <c r="T243" s="386">
        <v>1161.2328854699315</v>
      </c>
      <c r="U243" s="386">
        <v>1164.7542934089329</v>
      </c>
      <c r="V243" s="386">
        <v>1168.2863799241511</v>
      </c>
      <c r="W243" s="386">
        <v>1171.8291773980852</v>
      </c>
      <c r="X243" s="386">
        <v>1175.3827183114338</v>
      </c>
      <c r="Y243" s="386">
        <v>1178.9470352433914</v>
      </c>
      <c r="Z243" s="386">
        <v>1182.0952366550655</v>
      </c>
      <c r="AA243" s="386">
        <v>1185.251844866903</v>
      </c>
      <c r="AB243" s="386">
        <v>1188.416882328004</v>
      </c>
      <c r="AC243" s="386">
        <v>1191.5903715474158</v>
      </c>
      <c r="AD243" s="386">
        <v>1194.7723350942924</v>
      </c>
      <c r="AE243" s="386">
        <v>1198.9240268919689</v>
      </c>
      <c r="AF243" s="386">
        <v>1203.0901453249771</v>
      </c>
      <c r="AG243" s="386">
        <v>1207.2707405241595</v>
      </c>
      <c r="AH243" s="386">
        <v>1211.4658627945571</v>
      </c>
      <c r="AI243" s="386">
        <v>1215.6755626160154</v>
      </c>
      <c r="AJ243" s="386">
        <v>1219.5306706824485</v>
      </c>
      <c r="AK243" s="386">
        <v>1223.3980039335122</v>
      </c>
      <c r="AL243" s="386">
        <v>1227.2776011372869</v>
      </c>
      <c r="AM243" s="386">
        <v>1231.1695011847928</v>
      </c>
      <c r="AN243" s="386">
        <v>1235.0737430903803</v>
      </c>
      <c r="AO243" s="387">
        <v>1235.0737430903803</v>
      </c>
      <c r="AP243" s="387">
        <v>1235.0737430903803</v>
      </c>
      <c r="AQ243" s="387">
        <v>1235.0737430903803</v>
      </c>
      <c r="AR243" s="387">
        <v>1235.0737430903803</v>
      </c>
      <c r="AS243" s="387">
        <v>1235.0737430903803</v>
      </c>
      <c r="AT243" s="387">
        <v>1235.0737430903803</v>
      </c>
      <c r="AU243" s="387">
        <v>1235.0737430903803</v>
      </c>
      <c r="AV243" s="387">
        <v>1235.0737430903803</v>
      </c>
      <c r="AW243" s="387">
        <v>1235.0737430903803</v>
      </c>
      <c r="AX243" s="387">
        <v>1235.0737430903803</v>
      </c>
      <c r="AY243" s="387">
        <v>1235.0737430903803</v>
      </c>
      <c r="AZ243" s="387">
        <v>1235.0737430903803</v>
      </c>
      <c r="BA243" s="387">
        <v>1235.0737430903803</v>
      </c>
      <c r="BB243" s="387">
        <v>1235.0737430903803</v>
      </c>
      <c r="BC243" s="387">
        <v>1235.0737430903803</v>
      </c>
      <c r="BD243" s="387">
        <v>1235.0737430903803</v>
      </c>
      <c r="BE243" s="387">
        <v>1235.0737430903803</v>
      </c>
      <c r="BF243" s="387">
        <v>1235.0737430903803</v>
      </c>
      <c r="BG243" s="387">
        <v>1235.0737430903803</v>
      </c>
      <c r="BH243" s="387">
        <v>1235.0737430903803</v>
      </c>
      <c r="BI243" s="387">
        <v>1235.0737430903803</v>
      </c>
      <c r="BJ243" s="387">
        <v>1235.0737430903803</v>
      </c>
      <c r="BK243" s="387">
        <v>1235.0737430903803</v>
      </c>
      <c r="BL243" s="387">
        <v>1235.0737430903803</v>
      </c>
      <c r="BM243" s="387">
        <v>1235.0737430903803</v>
      </c>
      <c r="BN243" s="387">
        <v>1235.0737430903803</v>
      </c>
      <c r="BO243" s="387">
        <v>1235.0737430903803</v>
      </c>
      <c r="BP243" s="387">
        <v>1235.0737430903803</v>
      </c>
      <c r="CA243" s="386">
        <v>3430.0000000000005</v>
      </c>
      <c r="CB243" s="386">
        <v>3417.4310821635463</v>
      </c>
      <c r="CC243" s="386">
        <v>3404.9082219642873</v>
      </c>
      <c r="CD243" s="386">
        <v>3392.4312506282708</v>
      </c>
      <c r="CE243" s="386">
        <v>3380</v>
      </c>
      <c r="CF243" s="386">
        <v>3383.3426644911538</v>
      </c>
      <c r="CG243" s="386">
        <v>3386.6886347236982</v>
      </c>
      <c r="CH243" s="386">
        <v>3390.0379139668594</v>
      </c>
      <c r="CI243" s="386">
        <v>3393.3905054930965</v>
      </c>
      <c r="CJ243" s="386">
        <v>3396.7464125781034</v>
      </c>
      <c r="CK243" s="386">
        <v>3400.0448913687715</v>
      </c>
      <c r="CL243" s="386">
        <v>3403.3465732134832</v>
      </c>
      <c r="CM243" s="386">
        <v>3406.6514612226288</v>
      </c>
      <c r="CN243" s="386">
        <v>3409.9595585096181</v>
      </c>
      <c r="CO243" s="386">
        <v>3413.2708681908862</v>
      </c>
      <c r="CP243" s="386">
        <v>3413.5249598166315</v>
      </c>
      <c r="CQ243" s="386">
        <v>3413.7790703575338</v>
      </c>
      <c r="CR243" s="386">
        <v>3414.0331998150014</v>
      </c>
      <c r="CS243" s="386">
        <v>3414.2873481904421</v>
      </c>
      <c r="CT243" s="386">
        <v>3414.5415154852653</v>
      </c>
      <c r="CU243" s="386">
        <v>3413.4490890904062</v>
      </c>
      <c r="CV243" s="386">
        <v>3412.3570121994035</v>
      </c>
      <c r="CW243" s="386">
        <v>3411.2652847004392</v>
      </c>
      <c r="CX243" s="386">
        <v>3410.1739064817316</v>
      </c>
      <c r="CY243" s="386">
        <v>3409.0828774315332</v>
      </c>
      <c r="CZ243" s="386">
        <v>3410.5021347680504</v>
      </c>
      <c r="DA243" s="386">
        <v>3411.9219829647664</v>
      </c>
      <c r="DB243" s="386">
        <v>3413.3424222676663</v>
      </c>
      <c r="DC243" s="386">
        <v>3414.7634529228371</v>
      </c>
      <c r="DD243" s="386">
        <v>3416.1850751764669</v>
      </c>
      <c r="DE243" s="386">
        <v>3426.7297707957291</v>
      </c>
      <c r="DF243" s="386">
        <v>3437.3070145946876</v>
      </c>
      <c r="DG243" s="386">
        <v>3447.9169070394009</v>
      </c>
      <c r="DH243" s="386">
        <v>3458.5595489060338</v>
      </c>
      <c r="DI243" s="386">
        <v>3469.2350412818141</v>
      </c>
      <c r="DJ243" s="387">
        <v>3469.2350412818141</v>
      </c>
      <c r="DK243" s="387">
        <v>3469.2350412818141</v>
      </c>
      <c r="DL243" s="387">
        <v>3469.2350412818141</v>
      </c>
      <c r="DM243" s="387">
        <v>3469.2350412818141</v>
      </c>
      <c r="DN243" s="387">
        <v>3469.2350412818141</v>
      </c>
      <c r="DO243" s="387">
        <v>3469.2350412818141</v>
      </c>
      <c r="DP243" s="387">
        <v>3469.2350412818141</v>
      </c>
      <c r="DQ243" s="387">
        <v>3469.2350412818141</v>
      </c>
      <c r="DR243" s="387">
        <v>3469.2350412818141</v>
      </c>
      <c r="DS243" s="387">
        <v>3469.2350412818141</v>
      </c>
      <c r="DT243" s="387">
        <v>3469.2350412818141</v>
      </c>
      <c r="DU243" s="387">
        <v>3469.2350412818141</v>
      </c>
      <c r="DV243" s="387">
        <v>3469.2350412818141</v>
      </c>
      <c r="DW243" s="387">
        <v>3469.2350412818141</v>
      </c>
      <c r="DX243" s="387">
        <v>3469.2350412818141</v>
      </c>
      <c r="DY243" s="387">
        <v>3469.2350412818141</v>
      </c>
      <c r="DZ243" s="387">
        <v>3469.2350412818141</v>
      </c>
      <c r="EA243" s="387">
        <v>3469.2350412818141</v>
      </c>
      <c r="EB243" s="387">
        <v>3469.2350412818141</v>
      </c>
      <c r="EC243" s="387">
        <v>3469.2350412818141</v>
      </c>
      <c r="ED243" s="387">
        <v>3469.2350412818141</v>
      </c>
      <c r="EE243" s="387">
        <v>3469.2350412818141</v>
      </c>
      <c r="EF243" s="387">
        <v>3469.2350412818141</v>
      </c>
      <c r="EG243" s="387">
        <v>3469.2350412818141</v>
      </c>
      <c r="EH243" s="387">
        <v>3469.2350412818141</v>
      </c>
      <c r="EI243" s="387">
        <v>3469.2350412818141</v>
      </c>
      <c r="EJ243" s="387">
        <v>3469.2350412818141</v>
      </c>
      <c r="EK243" s="387">
        <v>3469.2350412818141</v>
      </c>
      <c r="EY243" s="386">
        <v>719</v>
      </c>
      <c r="EZ243" s="386">
        <v>726</v>
      </c>
      <c r="FA243" s="386">
        <v>733</v>
      </c>
      <c r="FB243" s="386">
        <v>740</v>
      </c>
      <c r="FC243" s="386">
        <v>746</v>
      </c>
      <c r="FD243" s="386">
        <v>755</v>
      </c>
      <c r="FE243" s="386">
        <v>764</v>
      </c>
      <c r="FF243" s="386">
        <v>773</v>
      </c>
      <c r="FG243" s="386">
        <v>782</v>
      </c>
      <c r="FH243" s="386">
        <v>791</v>
      </c>
      <c r="FI243" s="386">
        <v>798.6</v>
      </c>
      <c r="FJ243" s="386">
        <v>806</v>
      </c>
      <c r="FK243" s="386">
        <v>813</v>
      </c>
      <c r="FL243" s="386">
        <v>820</v>
      </c>
      <c r="FM243" s="386">
        <v>827</v>
      </c>
      <c r="FN243" s="386">
        <v>834</v>
      </c>
      <c r="FO243" s="386">
        <v>841</v>
      </c>
      <c r="FP243" s="386">
        <v>848</v>
      </c>
      <c r="FQ243" s="386">
        <v>855</v>
      </c>
      <c r="FR243" s="386">
        <v>862</v>
      </c>
      <c r="FS243" s="386">
        <v>869</v>
      </c>
      <c r="FT243" s="386">
        <v>876</v>
      </c>
      <c r="FU243" s="386">
        <v>883</v>
      </c>
      <c r="FV243" s="386">
        <v>890</v>
      </c>
      <c r="FW243" s="386">
        <v>897</v>
      </c>
      <c r="FX243" s="386">
        <v>904</v>
      </c>
      <c r="FY243" s="386">
        <v>911</v>
      </c>
      <c r="FZ243" s="386">
        <v>918</v>
      </c>
      <c r="GA243" s="386">
        <v>925</v>
      </c>
      <c r="GB243" s="386">
        <v>932</v>
      </c>
      <c r="GC243" s="386">
        <v>947.99999999999989</v>
      </c>
      <c r="GD243" s="387">
        <v>947.99999999999989</v>
      </c>
      <c r="GE243" s="387">
        <v>947.99999999999989</v>
      </c>
      <c r="GF243" s="387">
        <v>947.99999999999989</v>
      </c>
      <c r="GG243" s="387">
        <v>947.99999999999989</v>
      </c>
      <c r="GH243" s="387">
        <v>947.99999999999989</v>
      </c>
      <c r="GI243" s="387">
        <v>947.99999999999989</v>
      </c>
      <c r="GJ243" s="387">
        <v>947.99999999999989</v>
      </c>
      <c r="GK243" s="387">
        <v>947.99999999999989</v>
      </c>
      <c r="GL243" s="387">
        <v>947.99999999999989</v>
      </c>
      <c r="GM243" s="387">
        <v>947.99999999999989</v>
      </c>
      <c r="GN243" s="387">
        <v>947.99999999999989</v>
      </c>
      <c r="GO243" s="387">
        <v>947.99999999999989</v>
      </c>
      <c r="GP243" s="387">
        <v>947.99999999999989</v>
      </c>
      <c r="GQ243" s="387">
        <v>947.99999999999989</v>
      </c>
      <c r="GR243" s="387">
        <v>947.99999999999989</v>
      </c>
      <c r="GS243" s="387">
        <v>947.99999999999989</v>
      </c>
      <c r="GT243" s="387">
        <v>947.99999999999989</v>
      </c>
      <c r="GU243" s="387">
        <v>947.99999999999989</v>
      </c>
      <c r="GV243" s="387">
        <v>947.99999999999989</v>
      </c>
      <c r="GW243" s="387">
        <v>947.99999999999989</v>
      </c>
      <c r="GX243" s="387">
        <v>947.99999999999989</v>
      </c>
      <c r="GY243" s="387">
        <v>947.99999999999989</v>
      </c>
      <c r="GZ243" s="387">
        <v>947.99999999999989</v>
      </c>
      <c r="HA243" s="387">
        <v>947.99999999999989</v>
      </c>
      <c r="HB243" s="387">
        <v>947.99999999999989</v>
      </c>
      <c r="HC243" s="387">
        <v>947.99999999999989</v>
      </c>
      <c r="HD243" s="387">
        <v>947.99999999999989</v>
      </c>
      <c r="HE243" s="387">
        <v>947.99999999999989</v>
      </c>
      <c r="HS243" s="394">
        <v>3.0095975627559439</v>
      </c>
      <c r="HT243" s="394">
        <v>3.0095975627559444</v>
      </c>
      <c r="HU243" s="394">
        <v>3.0095975627559444</v>
      </c>
      <c r="HV243" s="394">
        <v>3.0095975627559444</v>
      </c>
      <c r="HW243" s="394">
        <v>3.0095975627559439</v>
      </c>
      <c r="HX243" s="394">
        <v>3.002537962646755</v>
      </c>
      <c r="HY243" s="394">
        <v>2.9954949222112965</v>
      </c>
      <c r="HZ243" s="394">
        <v>2.9884684026056143</v>
      </c>
      <c r="IA243" s="394">
        <v>2.9814583650768673</v>
      </c>
      <c r="IB243" s="394">
        <v>2.974464770963118</v>
      </c>
      <c r="IC243" s="394">
        <v>2.9674085878597669</v>
      </c>
      <c r="ID243" s="394">
        <v>2.9603691438082529</v>
      </c>
      <c r="IE243" s="394">
        <v>2.9533463990993094</v>
      </c>
      <c r="IF243" s="394">
        <v>2.9463403141178692</v>
      </c>
      <c r="IG243" s="394">
        <v>2.9393508493428455</v>
      </c>
      <c r="IH243" s="394">
        <v>2.9306824444717279</v>
      </c>
      <c r="II243" s="394">
        <v>2.9220396034910268</v>
      </c>
      <c r="IJ243" s="394">
        <v>2.9134222510105761</v>
      </c>
      <c r="IK243" s="394">
        <v>2.9048303118625398</v>
      </c>
      <c r="IL243" s="394">
        <v>2.8962637111007616</v>
      </c>
      <c r="IM243" s="394">
        <v>2.8876261262580893</v>
      </c>
      <c r="IN243" s="394">
        <v>2.8790143014564062</v>
      </c>
      <c r="IO243" s="394">
        <v>2.8704281598710302</v>
      </c>
      <c r="IP243" s="394">
        <v>2.8618676249063952</v>
      </c>
      <c r="IQ243" s="394">
        <v>2.8533326201953662</v>
      </c>
      <c r="IR243" s="394">
        <v>2.8446357386041106</v>
      </c>
      <c r="IS243" s="394">
        <v>2.8359653648755825</v>
      </c>
      <c r="IT243" s="394">
        <v>2.8273214182145248</v>
      </c>
      <c r="IU243" s="394">
        <v>2.8187038180719415</v>
      </c>
      <c r="IV243" s="394">
        <v>2.8101124841443461</v>
      </c>
      <c r="IW243" s="394">
        <v>2.8098758425469805</v>
      </c>
      <c r="IX243" s="394">
        <v>2.8096392208773739</v>
      </c>
      <c r="IY243" s="394">
        <v>2.809402619133849</v>
      </c>
      <c r="IZ243" s="394">
        <v>2.8091660373147271</v>
      </c>
      <c r="JA243" s="394">
        <v>2.8089294754183292</v>
      </c>
      <c r="JB243" s="394">
        <v>2.8089294754183292</v>
      </c>
      <c r="JC243" s="394">
        <v>2.8089294754183292</v>
      </c>
      <c r="JD243" s="394">
        <v>2.8089294754183292</v>
      </c>
      <c r="JE243" s="394">
        <v>2.8089294754183292</v>
      </c>
      <c r="JF243" s="394">
        <v>2.8089294754183292</v>
      </c>
      <c r="JG243" s="394">
        <v>2.8089294754183292</v>
      </c>
      <c r="JH243" s="394">
        <v>2.8089294754183292</v>
      </c>
      <c r="JI243" s="394">
        <v>2.8089294754183292</v>
      </c>
      <c r="JJ243" s="394">
        <v>2.8089294754183292</v>
      </c>
      <c r="JK243" s="394">
        <v>2.8089294754183292</v>
      </c>
      <c r="JL243" s="394">
        <v>2.8089294754183292</v>
      </c>
      <c r="JM243" s="394">
        <v>2.8089294754183292</v>
      </c>
      <c r="JN243" s="394">
        <v>2.8089294754183292</v>
      </c>
      <c r="JO243" s="394">
        <v>2.8089294754183292</v>
      </c>
      <c r="JP243" s="394">
        <v>2.8089294754183292</v>
      </c>
      <c r="JQ243" s="394">
        <v>2.8089294754183292</v>
      </c>
      <c r="JR243" s="394">
        <v>2.8089294754183292</v>
      </c>
      <c r="JS243" s="394">
        <v>2.8089294754183292</v>
      </c>
      <c r="JT243" s="394">
        <v>2.8089294754183292</v>
      </c>
      <c r="JU243" s="394">
        <v>2.8089294754183292</v>
      </c>
      <c r="JV243" s="394">
        <v>2.8089294754183292</v>
      </c>
      <c r="JW243" s="394">
        <v>2.8089294754183292</v>
      </c>
      <c r="JX243" s="394">
        <v>2.8089294754183292</v>
      </c>
      <c r="JY243" s="394">
        <v>2.8089294754183292</v>
      </c>
      <c r="JZ243" s="394">
        <v>2.8089294754183292</v>
      </c>
      <c r="KA243" s="394">
        <v>2.8089294754183292</v>
      </c>
      <c r="KB243" s="394">
        <v>2.8089294754183292</v>
      </c>
      <c r="KC243" s="394">
        <v>2.8089294754183292</v>
      </c>
    </row>
    <row r="244" spans="1:289" x14ac:dyDescent="0.25">
      <c r="A244" s="383">
        <v>235</v>
      </c>
      <c r="B244" s="384" t="s">
        <v>863</v>
      </c>
      <c r="C244" s="385" t="s">
        <v>142</v>
      </c>
      <c r="D244" s="385" t="s">
        <v>142</v>
      </c>
      <c r="E244" s="129">
        <v>2052</v>
      </c>
      <c r="F244" s="386">
        <v>1851.3215599999999</v>
      </c>
      <c r="G244" s="386">
        <v>1848.4341248136191</v>
      </c>
      <c r="H244" s="386">
        <v>1845.5511930490834</v>
      </c>
      <c r="I244" s="386">
        <v>1842.6727576825785</v>
      </c>
      <c r="J244" s="386">
        <v>1839.7988117012449</v>
      </c>
      <c r="K244" s="386">
        <v>1847.8735548445468</v>
      </c>
      <c r="L244" s="386">
        <v>1855.9837374480851</v>
      </c>
      <c r="M244" s="386">
        <v>1864.1295150530727</v>
      </c>
      <c r="N244" s="386">
        <v>1872.3110438833817</v>
      </c>
      <c r="O244" s="386">
        <v>1880.5284808485389</v>
      </c>
      <c r="P244" s="386">
        <v>1888.7609812453982</v>
      </c>
      <c r="Q244" s="386">
        <v>1897.0295215445904</v>
      </c>
      <c r="R244" s="386">
        <v>1905.3342595201207</v>
      </c>
      <c r="S244" s="386">
        <v>1913.6753536366909</v>
      </c>
      <c r="T244" s="386">
        <v>1922.052963052724</v>
      </c>
      <c r="U244" s="386">
        <v>1929.6115686313667</v>
      </c>
      <c r="V244" s="386">
        <v>1937.199898946732</v>
      </c>
      <c r="W244" s="386">
        <v>1944.818070893393</v>
      </c>
      <c r="X244" s="386">
        <v>1952.4662018256188</v>
      </c>
      <c r="Y244" s="386">
        <v>1960.1444095591828</v>
      </c>
      <c r="Z244" s="386">
        <v>1966.8933449465085</v>
      </c>
      <c r="AA244" s="386">
        <v>1973.6655174630173</v>
      </c>
      <c r="AB244" s="386">
        <v>1980.4610071160203</v>
      </c>
      <c r="AC244" s="386">
        <v>1987.2798941882997</v>
      </c>
      <c r="AD244" s="386">
        <v>1994.1222592390586</v>
      </c>
      <c r="AE244" s="386">
        <v>2003.192457296122</v>
      </c>
      <c r="AF244" s="386">
        <v>2012.3039108441228</v>
      </c>
      <c r="AG244" s="386">
        <v>2021.4568075322748</v>
      </c>
      <c r="AH244" s="386">
        <v>2030.6513358633076</v>
      </c>
      <c r="AI244" s="386">
        <v>2039.8876851973494</v>
      </c>
      <c r="AJ244" s="386">
        <v>2048.3985943901844</v>
      </c>
      <c r="AK244" s="386">
        <v>2056.9450131729905</v>
      </c>
      <c r="AL244" s="386">
        <v>2065.527089700442</v>
      </c>
      <c r="AM244" s="386">
        <v>2074.144972745351</v>
      </c>
      <c r="AN244" s="386">
        <v>2082.7988117012474</v>
      </c>
      <c r="AO244" s="387">
        <v>2082.7988117012474</v>
      </c>
      <c r="AP244" s="387">
        <v>2082.7988117012474</v>
      </c>
      <c r="AQ244" s="387">
        <v>2082.7988117012474</v>
      </c>
      <c r="AR244" s="387">
        <v>2082.7988117012474</v>
      </c>
      <c r="AS244" s="387">
        <v>2082.7988117012474</v>
      </c>
      <c r="AT244" s="387">
        <v>2082.7988117012474</v>
      </c>
      <c r="AU244" s="387">
        <v>2082.7988117012474</v>
      </c>
      <c r="AV244" s="387">
        <v>2082.7988117012474</v>
      </c>
      <c r="AW244" s="387">
        <v>2082.7988117012474</v>
      </c>
      <c r="AX244" s="387">
        <v>2082.7988117012474</v>
      </c>
      <c r="AY244" s="387">
        <v>2082.7988117012474</v>
      </c>
      <c r="AZ244" s="387">
        <v>2082.7988117012474</v>
      </c>
      <c r="BA244" s="387">
        <v>2082.7988117012474</v>
      </c>
      <c r="BB244" s="387">
        <v>2082.7988117012474</v>
      </c>
      <c r="BC244" s="387">
        <v>2082.7988117012474</v>
      </c>
      <c r="BD244" s="387">
        <v>2082.7988117012474</v>
      </c>
      <c r="BE244" s="387">
        <v>2082.7988117012474</v>
      </c>
      <c r="BF244" s="387">
        <v>2082.7988117012474</v>
      </c>
      <c r="BG244" s="387">
        <v>2082.7988117012474</v>
      </c>
      <c r="BH244" s="387">
        <v>2082.7988117012474</v>
      </c>
      <c r="BI244" s="387">
        <v>2082.7988117012474</v>
      </c>
      <c r="BJ244" s="387">
        <v>2082.7988117012474</v>
      </c>
      <c r="BK244" s="387">
        <v>2082.7988117012474</v>
      </c>
      <c r="BL244" s="387">
        <v>2082.7988117012474</v>
      </c>
      <c r="BM244" s="387">
        <v>2082.7988117012474</v>
      </c>
      <c r="BN244" s="387">
        <v>2082.7988117012474</v>
      </c>
      <c r="BO244" s="387">
        <v>2082.7988117012474</v>
      </c>
      <c r="BP244" s="387">
        <v>2082.7988117012474</v>
      </c>
      <c r="CA244" s="386">
        <v>4820</v>
      </c>
      <c r="CB244" s="386">
        <v>4812.4824309838668</v>
      </c>
      <c r="CC244" s="386">
        <v>4804.9765868316154</v>
      </c>
      <c r="CD244" s="386">
        <v>4797.4824492564258</v>
      </c>
      <c r="CE244" s="386">
        <v>4790</v>
      </c>
      <c r="CF244" s="386">
        <v>4794.5385681974085</v>
      </c>
      <c r="CG244" s="386">
        <v>4799.0814367291132</v>
      </c>
      <c r="CH244" s="386">
        <v>4803.6286096697204</v>
      </c>
      <c r="CI244" s="386">
        <v>4808.1800910976963</v>
      </c>
      <c r="CJ244" s="386">
        <v>4812.7358850953724</v>
      </c>
      <c r="CK244" s="386">
        <v>4816.956702584549</v>
      </c>
      <c r="CL244" s="386">
        <v>4821.1812217728639</v>
      </c>
      <c r="CM244" s="386">
        <v>4825.4094459067437</v>
      </c>
      <c r="CN244" s="386">
        <v>4829.641378235463</v>
      </c>
      <c r="CO244" s="386">
        <v>4833.8770220111446</v>
      </c>
      <c r="CP244" s="386">
        <v>4834.087794362913</v>
      </c>
      <c r="CQ244" s="386">
        <v>4834.2985759050234</v>
      </c>
      <c r="CR244" s="386">
        <v>4834.5093666378771</v>
      </c>
      <c r="CS244" s="386">
        <v>4834.7201665618741</v>
      </c>
      <c r="CT244" s="386">
        <v>4834.9309756774173</v>
      </c>
      <c r="CU244" s="386">
        <v>4832.4285948188299</v>
      </c>
      <c r="CV244" s="386">
        <v>4829.9275090997171</v>
      </c>
      <c r="CW244" s="386">
        <v>4827.4277178497623</v>
      </c>
      <c r="CX244" s="386">
        <v>4824.9292203989962</v>
      </c>
      <c r="CY244" s="386">
        <v>4822.4320160777943</v>
      </c>
      <c r="CZ244" s="386">
        <v>4824.8322819236364</v>
      </c>
      <c r="DA244" s="386">
        <v>4827.2337424521847</v>
      </c>
      <c r="DB244" s="386">
        <v>4829.6363982580679</v>
      </c>
      <c r="DC244" s="386">
        <v>4832.0402499362099</v>
      </c>
      <c r="DD244" s="386">
        <v>4834.4452980818305</v>
      </c>
      <c r="DE244" s="386">
        <v>4854.5027041429466</v>
      </c>
      <c r="DF244" s="386">
        <v>4874.6433254465765</v>
      </c>
      <c r="DG244" s="386">
        <v>4894.867507240584</v>
      </c>
      <c r="DH244" s="386">
        <v>4915.1755962052148</v>
      </c>
      <c r="DI244" s="386">
        <v>4935.5679404590437</v>
      </c>
      <c r="DJ244" s="387">
        <v>4935.5679404590437</v>
      </c>
      <c r="DK244" s="387">
        <v>4935.5679404590437</v>
      </c>
      <c r="DL244" s="387">
        <v>4935.5679404590437</v>
      </c>
      <c r="DM244" s="387">
        <v>4935.5679404590437</v>
      </c>
      <c r="DN244" s="387">
        <v>4935.5679404590437</v>
      </c>
      <c r="DO244" s="387">
        <v>4935.5679404590437</v>
      </c>
      <c r="DP244" s="387">
        <v>4935.5679404590437</v>
      </c>
      <c r="DQ244" s="387">
        <v>4935.5679404590437</v>
      </c>
      <c r="DR244" s="387">
        <v>4935.5679404590437</v>
      </c>
      <c r="DS244" s="387">
        <v>4935.5679404590437</v>
      </c>
      <c r="DT244" s="387">
        <v>4935.5679404590437</v>
      </c>
      <c r="DU244" s="387">
        <v>4935.5679404590437</v>
      </c>
      <c r="DV244" s="387">
        <v>4935.5679404590437</v>
      </c>
      <c r="DW244" s="387">
        <v>4935.5679404590437</v>
      </c>
      <c r="DX244" s="387">
        <v>4935.5679404590437</v>
      </c>
      <c r="DY244" s="387">
        <v>4935.5679404590437</v>
      </c>
      <c r="DZ244" s="387">
        <v>4935.5679404590437</v>
      </c>
      <c r="EA244" s="387">
        <v>4935.5679404590437</v>
      </c>
      <c r="EB244" s="387">
        <v>4935.5679404590437</v>
      </c>
      <c r="EC244" s="387">
        <v>4935.5679404590437</v>
      </c>
      <c r="ED244" s="387">
        <v>4935.5679404590437</v>
      </c>
      <c r="EE244" s="387">
        <v>4935.5679404590437</v>
      </c>
      <c r="EF244" s="387">
        <v>4935.5679404590437</v>
      </c>
      <c r="EG244" s="387">
        <v>4935.5679404590437</v>
      </c>
      <c r="EH244" s="387">
        <v>4935.5679404590437</v>
      </c>
      <c r="EI244" s="387">
        <v>4935.5679404590437</v>
      </c>
      <c r="EJ244" s="387">
        <v>4935.5679404590437</v>
      </c>
      <c r="EK244" s="387">
        <v>4935.5679404590437</v>
      </c>
      <c r="EY244" s="386">
        <v>897</v>
      </c>
      <c r="EZ244" s="386">
        <v>905</v>
      </c>
      <c r="FA244" s="386">
        <v>913</v>
      </c>
      <c r="FB244" s="386">
        <v>921</v>
      </c>
      <c r="FC244" s="386">
        <v>930.1</v>
      </c>
      <c r="FD244" s="386">
        <v>942</v>
      </c>
      <c r="FE244" s="386">
        <v>954</v>
      </c>
      <c r="FF244" s="386">
        <v>966</v>
      </c>
      <c r="FG244" s="386">
        <v>978</v>
      </c>
      <c r="FH244" s="386">
        <v>990</v>
      </c>
      <c r="FI244" s="386">
        <v>1000</v>
      </c>
      <c r="FJ244" s="386">
        <v>1011</v>
      </c>
      <c r="FK244" s="386">
        <v>1022</v>
      </c>
      <c r="FL244" s="386">
        <v>1033</v>
      </c>
      <c r="FM244" s="386">
        <v>1044</v>
      </c>
      <c r="FN244" s="386">
        <v>1055</v>
      </c>
      <c r="FO244" s="386">
        <v>1066</v>
      </c>
      <c r="FP244" s="386">
        <v>1077</v>
      </c>
      <c r="FQ244" s="386">
        <v>1088</v>
      </c>
      <c r="FR244" s="386">
        <v>1099</v>
      </c>
      <c r="FS244" s="386">
        <v>1110</v>
      </c>
      <c r="FT244" s="386">
        <v>1121</v>
      </c>
      <c r="FU244" s="386">
        <v>1132</v>
      </c>
      <c r="FV244" s="386">
        <v>1143</v>
      </c>
      <c r="FW244" s="386">
        <v>1154</v>
      </c>
      <c r="FX244" s="386">
        <v>1165</v>
      </c>
      <c r="FY244" s="386">
        <v>1176</v>
      </c>
      <c r="FZ244" s="386">
        <v>1187</v>
      </c>
      <c r="GA244" s="386">
        <v>1198</v>
      </c>
      <c r="GB244" s="386">
        <v>1209</v>
      </c>
      <c r="GC244" s="386">
        <v>1213.4000000000001</v>
      </c>
      <c r="GD244" s="387">
        <v>1213.4000000000001</v>
      </c>
      <c r="GE244" s="387">
        <v>1213.4000000000001</v>
      </c>
      <c r="GF244" s="387">
        <v>1213.4000000000001</v>
      </c>
      <c r="GG244" s="387">
        <v>1213.4000000000001</v>
      </c>
      <c r="GH244" s="387">
        <v>1213.4000000000001</v>
      </c>
      <c r="GI244" s="387">
        <v>1213.4000000000001</v>
      </c>
      <c r="GJ244" s="387">
        <v>1213.4000000000001</v>
      </c>
      <c r="GK244" s="387">
        <v>1213.4000000000001</v>
      </c>
      <c r="GL244" s="387">
        <v>1213.4000000000001</v>
      </c>
      <c r="GM244" s="387">
        <v>1213.4000000000001</v>
      </c>
      <c r="GN244" s="387">
        <v>1213.4000000000001</v>
      </c>
      <c r="GO244" s="387">
        <v>1213.4000000000001</v>
      </c>
      <c r="GP244" s="387">
        <v>1213.4000000000001</v>
      </c>
      <c r="GQ244" s="387">
        <v>1213.4000000000001</v>
      </c>
      <c r="GR244" s="387">
        <v>1213.4000000000001</v>
      </c>
      <c r="GS244" s="387">
        <v>1213.4000000000001</v>
      </c>
      <c r="GT244" s="387">
        <v>1213.4000000000001</v>
      </c>
      <c r="GU244" s="387">
        <v>1213.4000000000001</v>
      </c>
      <c r="GV244" s="387">
        <v>1213.4000000000001</v>
      </c>
      <c r="GW244" s="387">
        <v>1213.4000000000001</v>
      </c>
      <c r="GX244" s="387">
        <v>1213.4000000000001</v>
      </c>
      <c r="GY244" s="387">
        <v>1213.4000000000001</v>
      </c>
      <c r="GZ244" s="387">
        <v>1213.4000000000001</v>
      </c>
      <c r="HA244" s="387">
        <v>1213.4000000000001</v>
      </c>
      <c r="HB244" s="387">
        <v>1213.4000000000001</v>
      </c>
      <c r="HC244" s="387">
        <v>1213.4000000000001</v>
      </c>
      <c r="HD244" s="387">
        <v>1213.4000000000001</v>
      </c>
      <c r="HE244" s="387">
        <v>1213.4000000000001</v>
      </c>
      <c r="HS244" s="394">
        <v>2.6035455450537723</v>
      </c>
      <c r="HT244" s="394">
        <v>2.6035455450537723</v>
      </c>
      <c r="HU244" s="394">
        <v>2.6035455450537723</v>
      </c>
      <c r="HV244" s="394">
        <v>2.6035455450537719</v>
      </c>
      <c r="HW244" s="394">
        <v>2.6035455450537723</v>
      </c>
      <c r="HX244" s="394">
        <v>2.5946248084061958</v>
      </c>
      <c r="HY244" s="394">
        <v>2.5857346375931547</v>
      </c>
      <c r="HZ244" s="394">
        <v>2.5768749278844814</v>
      </c>
      <c r="IA244" s="394">
        <v>2.5680455749088544</v>
      </c>
      <c r="IB244" s="394">
        <v>2.5592464746525678</v>
      </c>
      <c r="IC244" s="394">
        <v>2.5503262458378284</v>
      </c>
      <c r="ID244" s="394">
        <v>2.5414371083942777</v>
      </c>
      <c r="IE244" s="394">
        <v>2.5325789539532426</v>
      </c>
      <c r="IF244" s="394">
        <v>2.5237516745237683</v>
      </c>
      <c r="IG244" s="394">
        <v>2.5149551624912982</v>
      </c>
      <c r="IH244" s="394">
        <v>2.5052129003308323</v>
      </c>
      <c r="II244" s="394">
        <v>2.4955083770825421</v>
      </c>
      <c r="IJ244" s="394">
        <v>2.4858414465559977</v>
      </c>
      <c r="IK244" s="394">
        <v>2.4762119631270725</v>
      </c>
      <c r="IL244" s="394">
        <v>2.4666197817357478</v>
      </c>
      <c r="IM244" s="394">
        <v>2.4568839013232071</v>
      </c>
      <c r="IN244" s="394">
        <v>2.4471864489521948</v>
      </c>
      <c r="IO244" s="394">
        <v>2.4375272729451725</v>
      </c>
      <c r="IP244" s="394">
        <v>2.4279062222232808</v>
      </c>
      <c r="IQ244" s="394">
        <v>2.4183231463039765</v>
      </c>
      <c r="IR244" s="394">
        <v>2.4085715101164666</v>
      </c>
      <c r="IS244" s="394">
        <v>2.3988591963861228</v>
      </c>
      <c r="IT244" s="394">
        <v>2.3891860465492321</v>
      </c>
      <c r="IU244" s="394">
        <v>2.3795519026814738</v>
      </c>
      <c r="IV244" s="394">
        <v>2.3699566074953391</v>
      </c>
      <c r="IW244" s="394">
        <v>2.3699014036807369</v>
      </c>
      <c r="IX244" s="394">
        <v>2.3698462011520069</v>
      </c>
      <c r="IY244" s="394">
        <v>2.3697909999091196</v>
      </c>
      <c r="IZ244" s="394">
        <v>2.3697357999520441</v>
      </c>
      <c r="JA244" s="394">
        <v>2.3696806012807503</v>
      </c>
      <c r="JB244" s="394">
        <v>2.3696806012807503</v>
      </c>
      <c r="JC244" s="394">
        <v>2.3696806012807503</v>
      </c>
      <c r="JD244" s="394">
        <v>2.3696806012807503</v>
      </c>
      <c r="JE244" s="394">
        <v>2.3696806012807503</v>
      </c>
      <c r="JF244" s="394">
        <v>2.3696806012807503</v>
      </c>
      <c r="JG244" s="394">
        <v>2.3696806012807503</v>
      </c>
      <c r="JH244" s="394">
        <v>2.3696806012807503</v>
      </c>
      <c r="JI244" s="394">
        <v>2.3696806012807503</v>
      </c>
      <c r="JJ244" s="394">
        <v>2.3696806012807503</v>
      </c>
      <c r="JK244" s="394">
        <v>2.3696806012807503</v>
      </c>
      <c r="JL244" s="394">
        <v>2.3696806012807503</v>
      </c>
      <c r="JM244" s="394">
        <v>2.3696806012807503</v>
      </c>
      <c r="JN244" s="394">
        <v>2.3696806012807503</v>
      </c>
      <c r="JO244" s="394">
        <v>2.3696806012807503</v>
      </c>
      <c r="JP244" s="394">
        <v>2.3696806012807503</v>
      </c>
      <c r="JQ244" s="394">
        <v>2.3696806012807503</v>
      </c>
      <c r="JR244" s="394">
        <v>2.3696806012807503</v>
      </c>
      <c r="JS244" s="394">
        <v>2.3696806012807503</v>
      </c>
      <c r="JT244" s="394">
        <v>2.3696806012807503</v>
      </c>
      <c r="JU244" s="394">
        <v>2.3696806012807503</v>
      </c>
      <c r="JV244" s="394">
        <v>2.3696806012807503</v>
      </c>
      <c r="JW244" s="394">
        <v>2.3696806012807503</v>
      </c>
      <c r="JX244" s="394">
        <v>2.3696806012807503</v>
      </c>
      <c r="JY244" s="394">
        <v>2.3696806012807503</v>
      </c>
      <c r="JZ244" s="394">
        <v>2.3696806012807503</v>
      </c>
      <c r="KA244" s="394">
        <v>2.3696806012807503</v>
      </c>
      <c r="KB244" s="394">
        <v>2.3696806012807503</v>
      </c>
      <c r="KC244" s="394">
        <v>2.3696806012807503</v>
      </c>
    </row>
    <row r="245" spans="1:289" x14ac:dyDescent="0.25">
      <c r="A245" s="383">
        <v>236</v>
      </c>
      <c r="B245" s="384" t="s">
        <v>863</v>
      </c>
      <c r="C245" s="385" t="s">
        <v>142</v>
      </c>
      <c r="D245" s="385" t="s">
        <v>142</v>
      </c>
      <c r="E245" s="129">
        <v>2052</v>
      </c>
      <c r="F245" s="386">
        <v>1092.7362599999999</v>
      </c>
      <c r="G245" s="386">
        <v>1096.2066706330197</v>
      </c>
      <c r="H245" s="386">
        <v>1099.6881029099648</v>
      </c>
      <c r="I245" s="386">
        <v>1103.1805918343684</v>
      </c>
      <c r="J245" s="386">
        <v>1106.6841725209315</v>
      </c>
      <c r="K245" s="386">
        <v>1110.8516025667625</v>
      </c>
      <c r="L245" s="386">
        <v>1115.0347258642169</v>
      </c>
      <c r="M245" s="386">
        <v>1119.2336015092226</v>
      </c>
      <c r="N245" s="386">
        <v>1123.4482888202449</v>
      </c>
      <c r="O245" s="386">
        <v>1127.6788473391243</v>
      </c>
      <c r="P245" s="386">
        <v>1131.9275851356238</v>
      </c>
      <c r="Q245" s="386">
        <v>1136.1923308344669</v>
      </c>
      <c r="R245" s="386">
        <v>1140.473144748375</v>
      </c>
      <c r="S245" s="386">
        <v>1144.7700874173081</v>
      </c>
      <c r="T245" s="386">
        <v>1149.0832196093227</v>
      </c>
      <c r="U245" s="386">
        <v>1152.943920500071</v>
      </c>
      <c r="V245" s="386">
        <v>1156.8175926109309</v>
      </c>
      <c r="W245" s="386">
        <v>1160.7042795227326</v>
      </c>
      <c r="X245" s="386">
        <v>1164.6040249627299</v>
      </c>
      <c r="Y245" s="386">
        <v>1168.5168728050919</v>
      </c>
      <c r="Z245" s="386">
        <v>1171.9410754241214</v>
      </c>
      <c r="AA245" s="386">
        <v>1175.3753122701689</v>
      </c>
      <c r="AB245" s="386">
        <v>1178.8196127473684</v>
      </c>
      <c r="AC245" s="386">
        <v>1182.2740063460187</v>
      </c>
      <c r="AD245" s="386">
        <v>1185.7385226428371</v>
      </c>
      <c r="AE245" s="386">
        <v>1190.341875682677</v>
      </c>
      <c r="AF245" s="386">
        <v>1194.9631001661826</v>
      </c>
      <c r="AG245" s="386">
        <v>1199.602265475062</v>
      </c>
      <c r="AH245" s="386">
        <v>1204.2594412603823</v>
      </c>
      <c r="AI245" s="386">
        <v>1208.9346974436146</v>
      </c>
      <c r="AJ245" s="386">
        <v>1213.2536232468865</v>
      </c>
      <c r="AK245" s="386">
        <v>1217.5879784361571</v>
      </c>
      <c r="AL245" s="386">
        <v>1221.9378181329921</v>
      </c>
      <c r="AM245" s="386">
        <v>1226.3031976558796</v>
      </c>
      <c r="AN245" s="386">
        <v>1230.6841725209326</v>
      </c>
      <c r="AO245" s="387">
        <v>1230.6841725209326</v>
      </c>
      <c r="AP245" s="387">
        <v>1230.6841725209326</v>
      </c>
      <c r="AQ245" s="387">
        <v>1230.6841725209326</v>
      </c>
      <c r="AR245" s="387">
        <v>1230.6841725209326</v>
      </c>
      <c r="AS245" s="387">
        <v>1230.6841725209326</v>
      </c>
      <c r="AT245" s="387">
        <v>1230.6841725209326</v>
      </c>
      <c r="AU245" s="387">
        <v>1230.6841725209326</v>
      </c>
      <c r="AV245" s="387">
        <v>1230.6841725209326</v>
      </c>
      <c r="AW245" s="387">
        <v>1230.6841725209326</v>
      </c>
      <c r="AX245" s="387">
        <v>1230.6841725209326</v>
      </c>
      <c r="AY245" s="387">
        <v>1230.6841725209326</v>
      </c>
      <c r="AZ245" s="387">
        <v>1230.6841725209326</v>
      </c>
      <c r="BA245" s="387">
        <v>1230.6841725209326</v>
      </c>
      <c r="BB245" s="387">
        <v>1230.6841725209326</v>
      </c>
      <c r="BC245" s="387">
        <v>1230.6841725209326</v>
      </c>
      <c r="BD245" s="387">
        <v>1230.6841725209326</v>
      </c>
      <c r="BE245" s="387">
        <v>1230.6841725209326</v>
      </c>
      <c r="BF245" s="387">
        <v>1230.6841725209326</v>
      </c>
      <c r="BG245" s="387">
        <v>1230.6841725209326</v>
      </c>
      <c r="BH245" s="387">
        <v>1230.6841725209326</v>
      </c>
      <c r="BI245" s="387">
        <v>1230.6841725209326</v>
      </c>
      <c r="BJ245" s="387">
        <v>1230.6841725209326</v>
      </c>
      <c r="BK245" s="387">
        <v>1230.6841725209326</v>
      </c>
      <c r="BL245" s="387">
        <v>1230.6841725209326</v>
      </c>
      <c r="BM245" s="387">
        <v>1230.6841725209326</v>
      </c>
      <c r="BN245" s="387">
        <v>1230.6841725209326</v>
      </c>
      <c r="BO245" s="387">
        <v>1230.6841725209326</v>
      </c>
      <c r="BP245" s="387">
        <v>1230.6841725209326</v>
      </c>
      <c r="CA245" s="386">
        <v>3220</v>
      </c>
      <c r="CB245" s="386">
        <v>3229.9537508568797</v>
      </c>
      <c r="CC245" s="386">
        <v>3239.9382710169025</v>
      </c>
      <c r="CD245" s="386">
        <v>3249.9536555949685</v>
      </c>
      <c r="CE245" s="386">
        <v>3260</v>
      </c>
      <c r="CF245" s="386">
        <v>3269.9864280155753</v>
      </c>
      <c r="CG245" s="386">
        <v>3280.0034476705705</v>
      </c>
      <c r="CH245" s="386">
        <v>3290.0511526770124</v>
      </c>
      <c r="CI245" s="386">
        <v>3300.1296370339965</v>
      </c>
      <c r="CJ245" s="386">
        <v>3310.2389950285706</v>
      </c>
      <c r="CK245" s="386">
        <v>3320.3837159214704</v>
      </c>
      <c r="CL245" s="386">
        <v>3330.5595268239285</v>
      </c>
      <c r="CM245" s="386">
        <v>3340.7665230159137</v>
      </c>
      <c r="CN245" s="386">
        <v>3351.0048000693951</v>
      </c>
      <c r="CO245" s="386">
        <v>3361.2744538492352</v>
      </c>
      <c r="CP245" s="386">
        <v>3367.1951152502097</v>
      </c>
      <c r="CQ245" s="386">
        <v>3373.1262055024745</v>
      </c>
      <c r="CR245" s="386">
        <v>3379.0677429757575</v>
      </c>
      <c r="CS245" s="386">
        <v>3385.0197460721438</v>
      </c>
      <c r="CT245" s="386">
        <v>3390.9822332261328</v>
      </c>
      <c r="CU245" s="386">
        <v>3395.4994452361534</v>
      </c>
      <c r="CV245" s="386">
        <v>3400.0226747369597</v>
      </c>
      <c r="CW245" s="386">
        <v>3404.5519297446017</v>
      </c>
      <c r="CX245" s="386">
        <v>3409.087218285807</v>
      </c>
      <c r="CY245" s="386">
        <v>3413.6285483979982</v>
      </c>
      <c r="CZ245" s="386">
        <v>3421.2987256517954</v>
      </c>
      <c r="DA245" s="386">
        <v>3428.9861372409255</v>
      </c>
      <c r="DB245" s="386">
        <v>3436.6908218896974</v>
      </c>
      <c r="DC245" s="386">
        <v>3444.4128184094311</v>
      </c>
      <c r="DD245" s="386">
        <v>3452.1521656986542</v>
      </c>
      <c r="DE245" s="386">
        <v>3464.1790471279242</v>
      </c>
      <c r="DF245" s="386">
        <v>3476.2478287603053</v>
      </c>
      <c r="DG245" s="386">
        <v>3488.3586565710475</v>
      </c>
      <c r="DH245" s="386">
        <v>3500.5116770439608</v>
      </c>
      <c r="DI245" s="386">
        <v>3512.7070371731861</v>
      </c>
      <c r="DJ245" s="387">
        <v>3512.7070371731861</v>
      </c>
      <c r="DK245" s="387">
        <v>3512.7070371731861</v>
      </c>
      <c r="DL245" s="387">
        <v>3512.7070371731861</v>
      </c>
      <c r="DM245" s="387">
        <v>3512.7070371731861</v>
      </c>
      <c r="DN245" s="387">
        <v>3512.7070371731861</v>
      </c>
      <c r="DO245" s="387">
        <v>3512.7070371731861</v>
      </c>
      <c r="DP245" s="387">
        <v>3512.7070371731861</v>
      </c>
      <c r="DQ245" s="387">
        <v>3512.7070371731861</v>
      </c>
      <c r="DR245" s="387">
        <v>3512.7070371731861</v>
      </c>
      <c r="DS245" s="387">
        <v>3512.7070371731861</v>
      </c>
      <c r="DT245" s="387">
        <v>3512.7070371731861</v>
      </c>
      <c r="DU245" s="387">
        <v>3512.7070371731861</v>
      </c>
      <c r="DV245" s="387">
        <v>3512.7070371731861</v>
      </c>
      <c r="DW245" s="387">
        <v>3512.7070371731861</v>
      </c>
      <c r="DX245" s="387">
        <v>3512.7070371731861</v>
      </c>
      <c r="DY245" s="387">
        <v>3512.7070371731861</v>
      </c>
      <c r="DZ245" s="387">
        <v>3512.7070371731861</v>
      </c>
      <c r="EA245" s="387">
        <v>3512.7070371731861</v>
      </c>
      <c r="EB245" s="387">
        <v>3512.7070371731861</v>
      </c>
      <c r="EC245" s="387">
        <v>3512.7070371731861</v>
      </c>
      <c r="ED245" s="387">
        <v>3512.7070371731861</v>
      </c>
      <c r="EE245" s="387">
        <v>3512.7070371731861</v>
      </c>
      <c r="EF245" s="387">
        <v>3512.7070371731861</v>
      </c>
      <c r="EG245" s="387">
        <v>3512.7070371731861</v>
      </c>
      <c r="EH245" s="387">
        <v>3512.7070371731861</v>
      </c>
      <c r="EI245" s="387">
        <v>3512.7070371731861</v>
      </c>
      <c r="EJ245" s="387">
        <v>3512.7070371731861</v>
      </c>
      <c r="EK245" s="387">
        <v>3512.7070371731861</v>
      </c>
      <c r="EY245" s="386">
        <v>520</v>
      </c>
      <c r="EZ245" s="386">
        <v>524</v>
      </c>
      <c r="FA245" s="386">
        <v>528</v>
      </c>
      <c r="FB245" s="386">
        <v>532</v>
      </c>
      <c r="FC245" s="386">
        <v>537.20000000000005</v>
      </c>
      <c r="FD245" s="386">
        <v>544</v>
      </c>
      <c r="FE245" s="386">
        <v>551</v>
      </c>
      <c r="FF245" s="386">
        <v>558</v>
      </c>
      <c r="FG245" s="386">
        <v>565</v>
      </c>
      <c r="FH245" s="386">
        <v>572</v>
      </c>
      <c r="FI245" s="386">
        <v>576.9</v>
      </c>
      <c r="FJ245" s="386">
        <v>583</v>
      </c>
      <c r="FK245" s="386">
        <v>589</v>
      </c>
      <c r="FL245" s="386">
        <v>595</v>
      </c>
      <c r="FM245" s="386">
        <v>601</v>
      </c>
      <c r="FN245" s="386">
        <v>607</v>
      </c>
      <c r="FO245" s="386">
        <v>613</v>
      </c>
      <c r="FP245" s="386">
        <v>619</v>
      </c>
      <c r="FQ245" s="386">
        <v>625</v>
      </c>
      <c r="FR245" s="386">
        <v>631</v>
      </c>
      <c r="FS245" s="386">
        <v>637</v>
      </c>
      <c r="FT245" s="386">
        <v>643</v>
      </c>
      <c r="FU245" s="386">
        <v>649</v>
      </c>
      <c r="FV245" s="386">
        <v>655</v>
      </c>
      <c r="FW245" s="386">
        <v>661</v>
      </c>
      <c r="FX245" s="386">
        <v>667</v>
      </c>
      <c r="FY245" s="386">
        <v>673</v>
      </c>
      <c r="FZ245" s="386">
        <v>679</v>
      </c>
      <c r="GA245" s="386">
        <v>685</v>
      </c>
      <c r="GB245" s="386">
        <v>691</v>
      </c>
      <c r="GC245" s="386">
        <v>694</v>
      </c>
      <c r="GD245" s="387">
        <v>694</v>
      </c>
      <c r="GE245" s="387">
        <v>694</v>
      </c>
      <c r="GF245" s="387">
        <v>694</v>
      </c>
      <c r="GG245" s="387">
        <v>694</v>
      </c>
      <c r="GH245" s="387">
        <v>694</v>
      </c>
      <c r="GI245" s="387">
        <v>694</v>
      </c>
      <c r="GJ245" s="387">
        <v>694</v>
      </c>
      <c r="GK245" s="387">
        <v>694</v>
      </c>
      <c r="GL245" s="387">
        <v>694</v>
      </c>
      <c r="GM245" s="387">
        <v>694</v>
      </c>
      <c r="GN245" s="387">
        <v>694</v>
      </c>
      <c r="GO245" s="387">
        <v>694</v>
      </c>
      <c r="GP245" s="387">
        <v>694</v>
      </c>
      <c r="GQ245" s="387">
        <v>694</v>
      </c>
      <c r="GR245" s="387">
        <v>694</v>
      </c>
      <c r="GS245" s="387">
        <v>694</v>
      </c>
      <c r="GT245" s="387">
        <v>694</v>
      </c>
      <c r="GU245" s="387">
        <v>694</v>
      </c>
      <c r="GV245" s="387">
        <v>694</v>
      </c>
      <c r="GW245" s="387">
        <v>694</v>
      </c>
      <c r="GX245" s="387">
        <v>694</v>
      </c>
      <c r="GY245" s="387">
        <v>694</v>
      </c>
      <c r="GZ245" s="387">
        <v>694</v>
      </c>
      <c r="HA245" s="387">
        <v>694</v>
      </c>
      <c r="HB245" s="387">
        <v>694</v>
      </c>
      <c r="HC245" s="387">
        <v>694</v>
      </c>
      <c r="HD245" s="387">
        <v>694</v>
      </c>
      <c r="HE245" s="387">
        <v>694</v>
      </c>
      <c r="HS245" s="394">
        <v>2.946731171893207</v>
      </c>
      <c r="HT245" s="394">
        <v>2.9464824812566577</v>
      </c>
      <c r="HU245" s="394">
        <v>2.9462338116084608</v>
      </c>
      <c r="HV245" s="394">
        <v>2.9459851629468448</v>
      </c>
      <c r="HW245" s="394">
        <v>2.94573653527004</v>
      </c>
      <c r="HX245" s="394">
        <v>2.9436753032176934</v>
      </c>
      <c r="HY245" s="394">
        <v>2.9416155134795257</v>
      </c>
      <c r="HZ245" s="394">
        <v>2.9395571650463017</v>
      </c>
      <c r="IA245" s="394">
        <v>2.9375002569094901</v>
      </c>
      <c r="IB245" s="394">
        <v>2.9354447880612677</v>
      </c>
      <c r="IC245" s="394">
        <v>2.9333888134934298</v>
      </c>
      <c r="ID245" s="394">
        <v>2.9313342789225016</v>
      </c>
      <c r="IE245" s="394">
        <v>2.9292811833399144</v>
      </c>
      <c r="IF245" s="394">
        <v>2.9272295257378071</v>
      </c>
      <c r="IG245" s="394">
        <v>2.9251793051090211</v>
      </c>
      <c r="IH245" s="394">
        <v>2.9205194245612072</v>
      </c>
      <c r="II245" s="394">
        <v>2.9158669673144817</v>
      </c>
      <c r="IJ245" s="394">
        <v>2.9112219215433486</v>
      </c>
      <c r="IK245" s="394">
        <v>2.9065842754411504</v>
      </c>
      <c r="IL245" s="394">
        <v>2.9019540172200382</v>
      </c>
      <c r="IM245" s="394">
        <v>2.8973294958599638</v>
      </c>
      <c r="IN245" s="394">
        <v>2.8927123440852385</v>
      </c>
      <c r="IO245" s="394">
        <v>2.8881025501517743</v>
      </c>
      <c r="IP245" s="394">
        <v>2.8835001023341977</v>
      </c>
      <c r="IQ245" s="394">
        <v>2.8789049889258225</v>
      </c>
      <c r="IR245" s="394">
        <v>2.8742152112305002</v>
      </c>
      <c r="IS245" s="394">
        <v>2.8695330732505959</v>
      </c>
      <c r="IT245" s="394">
        <v>2.8648585625409035</v>
      </c>
      <c r="IU245" s="394">
        <v>2.8601916666764895</v>
      </c>
      <c r="IV245" s="394">
        <v>2.8555323732526623</v>
      </c>
      <c r="IW245" s="394">
        <v>2.8552801992522827</v>
      </c>
      <c r="IX245" s="394">
        <v>2.8550280475215604</v>
      </c>
      <c r="IY245" s="394">
        <v>2.8547759180585284</v>
      </c>
      <c r="IZ245" s="394">
        <v>2.8545238108612199</v>
      </c>
      <c r="JA245" s="394">
        <v>2.854271725927668</v>
      </c>
      <c r="JB245" s="394">
        <v>2.854271725927668</v>
      </c>
      <c r="JC245" s="394">
        <v>2.854271725927668</v>
      </c>
      <c r="JD245" s="394">
        <v>2.854271725927668</v>
      </c>
      <c r="JE245" s="394">
        <v>2.854271725927668</v>
      </c>
      <c r="JF245" s="394">
        <v>2.854271725927668</v>
      </c>
      <c r="JG245" s="394">
        <v>2.854271725927668</v>
      </c>
      <c r="JH245" s="394">
        <v>2.854271725927668</v>
      </c>
      <c r="JI245" s="394">
        <v>2.854271725927668</v>
      </c>
      <c r="JJ245" s="394">
        <v>2.854271725927668</v>
      </c>
      <c r="JK245" s="394">
        <v>2.854271725927668</v>
      </c>
      <c r="JL245" s="394">
        <v>2.854271725927668</v>
      </c>
      <c r="JM245" s="394">
        <v>2.854271725927668</v>
      </c>
      <c r="JN245" s="394">
        <v>2.854271725927668</v>
      </c>
      <c r="JO245" s="394">
        <v>2.854271725927668</v>
      </c>
      <c r="JP245" s="394">
        <v>2.854271725927668</v>
      </c>
      <c r="JQ245" s="394">
        <v>2.854271725927668</v>
      </c>
      <c r="JR245" s="394">
        <v>2.854271725927668</v>
      </c>
      <c r="JS245" s="394">
        <v>2.854271725927668</v>
      </c>
      <c r="JT245" s="394">
        <v>2.854271725927668</v>
      </c>
      <c r="JU245" s="394">
        <v>2.854271725927668</v>
      </c>
      <c r="JV245" s="394">
        <v>2.854271725927668</v>
      </c>
      <c r="JW245" s="394">
        <v>2.854271725927668</v>
      </c>
      <c r="JX245" s="394">
        <v>2.854271725927668</v>
      </c>
      <c r="JY245" s="394">
        <v>2.854271725927668</v>
      </c>
      <c r="JZ245" s="394">
        <v>2.854271725927668</v>
      </c>
      <c r="KA245" s="394">
        <v>2.854271725927668</v>
      </c>
      <c r="KB245" s="394">
        <v>2.854271725927668</v>
      </c>
      <c r="KC245" s="394">
        <v>2.854271725927668</v>
      </c>
    </row>
    <row r="246" spans="1:289" x14ac:dyDescent="0.25">
      <c r="A246" s="383">
        <v>237</v>
      </c>
      <c r="B246" s="384" t="s">
        <v>863</v>
      </c>
      <c r="C246" s="385" t="s">
        <v>142</v>
      </c>
      <c r="D246" s="385" t="s">
        <v>142</v>
      </c>
      <c r="E246" s="129">
        <v>2052</v>
      </c>
      <c r="F246" s="386">
        <v>1183.8179399999999</v>
      </c>
      <c r="G246" s="386">
        <v>1181.9924635753657</v>
      </c>
      <c r="H246" s="386">
        <v>1180.1698020803456</v>
      </c>
      <c r="I246" s="386">
        <v>1178.3499511742484</v>
      </c>
      <c r="J246" s="386">
        <v>1176.5329065230769</v>
      </c>
      <c r="K246" s="386">
        <v>1181.7766142650069</v>
      </c>
      <c r="L246" s="386">
        <v>1187.0436927692251</v>
      </c>
      <c r="M246" s="386">
        <v>1192.3342461972443</v>
      </c>
      <c r="N246" s="386">
        <v>1197.648379174816</v>
      </c>
      <c r="O246" s="386">
        <v>1202.9861967939999</v>
      </c>
      <c r="P246" s="386">
        <v>1208.3323692777442</v>
      </c>
      <c r="Q246" s="386">
        <v>1213.702300604526</v>
      </c>
      <c r="R246" s="386">
        <v>1219.0960963606549</v>
      </c>
      <c r="S246" s="386">
        <v>1224.5138626016746</v>
      </c>
      <c r="T246" s="386">
        <v>1229.9557058544499</v>
      </c>
      <c r="U246" s="386">
        <v>1234.9013194463328</v>
      </c>
      <c r="V246" s="386">
        <v>1239.86681919646</v>
      </c>
      <c r="W246" s="386">
        <v>1244.8522850664547</v>
      </c>
      <c r="X246" s="386">
        <v>1249.8577973394629</v>
      </c>
      <c r="Y246" s="386">
        <v>1254.8834366214471</v>
      </c>
      <c r="Z246" s="386">
        <v>1259.3202712238506</v>
      </c>
      <c r="AA246" s="386">
        <v>1263.7727929416581</v>
      </c>
      <c r="AB246" s="386">
        <v>1268.2410572390941</v>
      </c>
      <c r="AC246" s="386">
        <v>1272.7251197764854</v>
      </c>
      <c r="AD246" s="386">
        <v>1277.2250364109545</v>
      </c>
      <c r="AE246" s="386">
        <v>1283.1066485280116</v>
      </c>
      <c r="AF246" s="386">
        <v>1289.0153454266142</v>
      </c>
      <c r="AG246" s="386">
        <v>1294.9512518319864</v>
      </c>
      <c r="AH246" s="386">
        <v>1300.9144930437117</v>
      </c>
      <c r="AI246" s="386">
        <v>1306.905194938377</v>
      </c>
      <c r="AJ246" s="386">
        <v>1312.3845977208732</v>
      </c>
      <c r="AK246" s="386">
        <v>1317.8869737496073</v>
      </c>
      <c r="AL246" s="386">
        <v>1323.4124193434782</v>
      </c>
      <c r="AM246" s="386">
        <v>1328.9610312252166</v>
      </c>
      <c r="AN246" s="386">
        <v>1334.5329065230785</v>
      </c>
      <c r="AO246" s="387">
        <v>1334.5329065230785</v>
      </c>
      <c r="AP246" s="387">
        <v>1334.5329065230785</v>
      </c>
      <c r="AQ246" s="387">
        <v>1334.5329065230785</v>
      </c>
      <c r="AR246" s="387">
        <v>1334.5329065230785</v>
      </c>
      <c r="AS246" s="387">
        <v>1334.5329065230785</v>
      </c>
      <c r="AT246" s="387">
        <v>1334.5329065230785</v>
      </c>
      <c r="AU246" s="387">
        <v>1334.5329065230785</v>
      </c>
      <c r="AV246" s="387">
        <v>1334.5329065230785</v>
      </c>
      <c r="AW246" s="387">
        <v>1334.5329065230785</v>
      </c>
      <c r="AX246" s="387">
        <v>1334.5329065230785</v>
      </c>
      <c r="AY246" s="387">
        <v>1334.5329065230785</v>
      </c>
      <c r="AZ246" s="387">
        <v>1334.5329065230785</v>
      </c>
      <c r="BA246" s="387">
        <v>1334.5329065230785</v>
      </c>
      <c r="BB246" s="387">
        <v>1334.5329065230785</v>
      </c>
      <c r="BC246" s="387">
        <v>1334.5329065230785</v>
      </c>
      <c r="BD246" s="387">
        <v>1334.5329065230785</v>
      </c>
      <c r="BE246" s="387">
        <v>1334.5329065230785</v>
      </c>
      <c r="BF246" s="387">
        <v>1334.5329065230785</v>
      </c>
      <c r="BG246" s="387">
        <v>1334.5329065230785</v>
      </c>
      <c r="BH246" s="387">
        <v>1334.5329065230785</v>
      </c>
      <c r="BI246" s="387">
        <v>1334.5329065230785</v>
      </c>
      <c r="BJ246" s="387">
        <v>1334.5329065230785</v>
      </c>
      <c r="BK246" s="387">
        <v>1334.5329065230785</v>
      </c>
      <c r="BL246" s="387">
        <v>1334.5329065230785</v>
      </c>
      <c r="BM246" s="387">
        <v>1334.5329065230785</v>
      </c>
      <c r="BN246" s="387">
        <v>1334.5329065230785</v>
      </c>
      <c r="BO246" s="387">
        <v>1334.5329065230785</v>
      </c>
      <c r="BP246" s="387">
        <v>1334.5329065230785</v>
      </c>
      <c r="CA246" s="386">
        <v>3250</v>
      </c>
      <c r="CB246" s="386">
        <v>3244.9884199422913</v>
      </c>
      <c r="CC246" s="386">
        <v>3239.9845678644824</v>
      </c>
      <c r="CD246" s="386">
        <v>3234.9884318498384</v>
      </c>
      <c r="CE246" s="386">
        <v>3230</v>
      </c>
      <c r="CF246" s="386">
        <v>3250.8326376017585</v>
      </c>
      <c r="CG246" s="386">
        <v>3271.7996401538098</v>
      </c>
      <c r="CH246" s="386">
        <v>3292.9018742742087</v>
      </c>
      <c r="CI246" s="386">
        <v>3314.1402121704641</v>
      </c>
      <c r="CJ246" s="386">
        <v>3335.51553167559</v>
      </c>
      <c r="CK246" s="386">
        <v>3356.9204606405501</v>
      </c>
      <c r="CL246" s="386">
        <v>3378.4627509757825</v>
      </c>
      <c r="CM246" s="386">
        <v>3400.1432841673259</v>
      </c>
      <c r="CN246" s="386">
        <v>3421.9629473579594</v>
      </c>
      <c r="CO246" s="386">
        <v>3443.9226333835031</v>
      </c>
      <c r="CP246" s="386">
        <v>3459.5535768599789</v>
      </c>
      <c r="CQ246" s="386">
        <v>3475.2554645532605</v>
      </c>
      <c r="CR246" s="386">
        <v>3491.0286184581082</v>
      </c>
      <c r="CS246" s="386">
        <v>3506.8733620307207</v>
      </c>
      <c r="CT246" s="386">
        <v>3522.7900201953707</v>
      </c>
      <c r="CU246" s="386">
        <v>3537.0632739071857</v>
      </c>
      <c r="CV246" s="386">
        <v>3551.3943584208237</v>
      </c>
      <c r="CW246" s="386">
        <v>3565.7835080487762</v>
      </c>
      <c r="CX246" s="386">
        <v>3580.2309580528963</v>
      </c>
      <c r="CY246" s="386">
        <v>3594.7369446482453</v>
      </c>
      <c r="CZ246" s="386">
        <v>3613.1436448672539</v>
      </c>
      <c r="DA246" s="386">
        <v>3631.6445958250983</v>
      </c>
      <c r="DB246" s="386">
        <v>3650.2402801287453</v>
      </c>
      <c r="DC246" s="386">
        <v>3668.9311828563314</v>
      </c>
      <c r="DD246" s="386">
        <v>3687.7177915698157</v>
      </c>
      <c r="DE246" s="386">
        <v>3703.1822329366587</v>
      </c>
      <c r="DF246" s="386">
        <v>3718.7115244249871</v>
      </c>
      <c r="DG246" s="386">
        <v>3734.30593798373</v>
      </c>
      <c r="DH246" s="386">
        <v>3749.9657467022325</v>
      </c>
      <c r="DI246" s="386">
        <v>3765.6912248150416</v>
      </c>
      <c r="DJ246" s="387">
        <v>3765.6912248150416</v>
      </c>
      <c r="DK246" s="387">
        <v>3765.6912248150416</v>
      </c>
      <c r="DL246" s="387">
        <v>3765.6912248150416</v>
      </c>
      <c r="DM246" s="387">
        <v>3765.6912248150416</v>
      </c>
      <c r="DN246" s="387">
        <v>3765.6912248150416</v>
      </c>
      <c r="DO246" s="387">
        <v>3765.6912248150416</v>
      </c>
      <c r="DP246" s="387">
        <v>3765.6912248150416</v>
      </c>
      <c r="DQ246" s="387">
        <v>3765.6912248150416</v>
      </c>
      <c r="DR246" s="387">
        <v>3765.6912248150416</v>
      </c>
      <c r="DS246" s="387">
        <v>3765.6912248150416</v>
      </c>
      <c r="DT246" s="387">
        <v>3765.6912248150416</v>
      </c>
      <c r="DU246" s="387">
        <v>3765.6912248150416</v>
      </c>
      <c r="DV246" s="387">
        <v>3765.6912248150416</v>
      </c>
      <c r="DW246" s="387">
        <v>3765.6912248150416</v>
      </c>
      <c r="DX246" s="387">
        <v>3765.6912248150416</v>
      </c>
      <c r="DY246" s="387">
        <v>3765.6912248150416</v>
      </c>
      <c r="DZ246" s="387">
        <v>3765.6912248150416</v>
      </c>
      <c r="EA246" s="387">
        <v>3765.6912248150416</v>
      </c>
      <c r="EB246" s="387">
        <v>3765.6912248150416</v>
      </c>
      <c r="EC246" s="387">
        <v>3765.6912248150416</v>
      </c>
      <c r="ED246" s="387">
        <v>3765.6912248150416</v>
      </c>
      <c r="EE246" s="387">
        <v>3765.6912248150416</v>
      </c>
      <c r="EF246" s="387">
        <v>3765.6912248150416</v>
      </c>
      <c r="EG246" s="387">
        <v>3765.6912248150416</v>
      </c>
      <c r="EH246" s="387">
        <v>3765.6912248150416</v>
      </c>
      <c r="EI246" s="387">
        <v>3765.6912248150416</v>
      </c>
      <c r="EJ246" s="387">
        <v>3765.6912248150416</v>
      </c>
      <c r="EK246" s="387">
        <v>3765.6912248150416</v>
      </c>
      <c r="EY246" s="386">
        <v>444</v>
      </c>
      <c r="EZ246" s="386">
        <v>447</v>
      </c>
      <c r="FA246" s="386">
        <v>450</v>
      </c>
      <c r="FB246" s="386">
        <v>453</v>
      </c>
      <c r="FC246" s="386">
        <v>456.00000000000006</v>
      </c>
      <c r="FD246" s="386">
        <v>462</v>
      </c>
      <c r="FE246" s="386">
        <v>468</v>
      </c>
      <c r="FF246" s="386">
        <v>474</v>
      </c>
      <c r="FG246" s="386">
        <v>480</v>
      </c>
      <c r="FH246" s="386">
        <v>486</v>
      </c>
      <c r="FI246" s="386">
        <v>489.79999999999995</v>
      </c>
      <c r="FJ246" s="386">
        <v>495</v>
      </c>
      <c r="FK246" s="386">
        <v>500</v>
      </c>
      <c r="FL246" s="386">
        <v>505</v>
      </c>
      <c r="FM246" s="386">
        <v>510</v>
      </c>
      <c r="FN246" s="386">
        <v>515</v>
      </c>
      <c r="FO246" s="386">
        <v>520</v>
      </c>
      <c r="FP246" s="386">
        <v>525</v>
      </c>
      <c r="FQ246" s="386">
        <v>530</v>
      </c>
      <c r="FR246" s="386">
        <v>535</v>
      </c>
      <c r="FS246" s="386">
        <v>540</v>
      </c>
      <c r="FT246" s="386">
        <v>545</v>
      </c>
      <c r="FU246" s="386">
        <v>550</v>
      </c>
      <c r="FV246" s="386">
        <v>555</v>
      </c>
      <c r="FW246" s="386">
        <v>560</v>
      </c>
      <c r="FX246" s="386">
        <v>565</v>
      </c>
      <c r="FY246" s="386">
        <v>570</v>
      </c>
      <c r="FZ246" s="386">
        <v>575</v>
      </c>
      <c r="GA246" s="386">
        <v>580</v>
      </c>
      <c r="GB246" s="386">
        <v>585</v>
      </c>
      <c r="GC246" s="386">
        <v>584.30000000000007</v>
      </c>
      <c r="GD246" s="387">
        <v>584.30000000000007</v>
      </c>
      <c r="GE246" s="387">
        <v>584.30000000000007</v>
      </c>
      <c r="GF246" s="387">
        <v>584.30000000000007</v>
      </c>
      <c r="GG246" s="387">
        <v>584.30000000000007</v>
      </c>
      <c r="GH246" s="387">
        <v>584.30000000000007</v>
      </c>
      <c r="GI246" s="387">
        <v>584.30000000000007</v>
      </c>
      <c r="GJ246" s="387">
        <v>584.30000000000007</v>
      </c>
      <c r="GK246" s="387">
        <v>584.30000000000007</v>
      </c>
      <c r="GL246" s="387">
        <v>584.30000000000007</v>
      </c>
      <c r="GM246" s="387">
        <v>584.30000000000007</v>
      </c>
      <c r="GN246" s="387">
        <v>584.30000000000007</v>
      </c>
      <c r="GO246" s="387">
        <v>584.30000000000007</v>
      </c>
      <c r="GP246" s="387">
        <v>584.30000000000007</v>
      </c>
      <c r="GQ246" s="387">
        <v>584.30000000000007</v>
      </c>
      <c r="GR246" s="387">
        <v>584.30000000000007</v>
      </c>
      <c r="GS246" s="387">
        <v>584.30000000000007</v>
      </c>
      <c r="GT246" s="387">
        <v>584.30000000000007</v>
      </c>
      <c r="GU246" s="387">
        <v>584.30000000000007</v>
      </c>
      <c r="GV246" s="387">
        <v>584.30000000000007</v>
      </c>
      <c r="GW246" s="387">
        <v>584.30000000000007</v>
      </c>
      <c r="GX246" s="387">
        <v>584.30000000000007</v>
      </c>
      <c r="GY246" s="387">
        <v>584.30000000000007</v>
      </c>
      <c r="GZ246" s="387">
        <v>584.30000000000007</v>
      </c>
      <c r="HA246" s="387">
        <v>584.30000000000007</v>
      </c>
      <c r="HB246" s="387">
        <v>584.30000000000007</v>
      </c>
      <c r="HC246" s="387">
        <v>584.30000000000007</v>
      </c>
      <c r="HD246" s="387">
        <v>584.30000000000007</v>
      </c>
      <c r="HE246" s="387">
        <v>584.30000000000007</v>
      </c>
      <c r="HS246" s="394">
        <v>2.7453545770728902</v>
      </c>
      <c r="HT246" s="394">
        <v>2.7453545770728898</v>
      </c>
      <c r="HU246" s="394">
        <v>2.7453545770728893</v>
      </c>
      <c r="HV246" s="394">
        <v>2.7453545770728893</v>
      </c>
      <c r="HW246" s="394">
        <v>2.7453545770728902</v>
      </c>
      <c r="HX246" s="394">
        <v>2.7508012921914</v>
      </c>
      <c r="HY246" s="394">
        <v>2.7562588134570758</v>
      </c>
      <c r="HZ246" s="394">
        <v>2.761727162309044</v>
      </c>
      <c r="IA246" s="394">
        <v>2.7672063602289669</v>
      </c>
      <c r="IB246" s="394">
        <v>2.7726964287411238</v>
      </c>
      <c r="IC246" s="394">
        <v>2.778143287386301</v>
      </c>
      <c r="ID246" s="394">
        <v>2.7836008461819866</v>
      </c>
      <c r="IE246" s="394">
        <v>2.7890691261482266</v>
      </c>
      <c r="IF246" s="394">
        <v>2.7945481483463603</v>
      </c>
      <c r="IG246" s="394">
        <v>2.8000379338790995</v>
      </c>
      <c r="IH246" s="394">
        <v>2.801481804563192</v>
      </c>
      <c r="II246" s="394">
        <v>2.8029264197952517</v>
      </c>
      <c r="IJ246" s="394">
        <v>2.8043717799592138</v>
      </c>
      <c r="IK246" s="394">
        <v>2.8058178854392102</v>
      </c>
      <c r="IL246" s="394">
        <v>2.8072647366195724</v>
      </c>
      <c r="IM246" s="394">
        <v>2.8087082807535104</v>
      </c>
      <c r="IN246" s="394">
        <v>2.8101525671828367</v>
      </c>
      <c r="IO246" s="394">
        <v>2.8115975962892517</v>
      </c>
      <c r="IP246" s="394">
        <v>2.813043368454653</v>
      </c>
      <c r="IQ246" s="394">
        <v>2.8144898840611341</v>
      </c>
      <c r="IR246" s="394">
        <v>2.8159340059630087</v>
      </c>
      <c r="IS246" s="394">
        <v>2.8173788688474959</v>
      </c>
      <c r="IT246" s="394">
        <v>2.818824473094796</v>
      </c>
      <c r="IU246" s="394">
        <v>2.8202708190853039</v>
      </c>
      <c r="IV246" s="394">
        <v>2.8217179071996101</v>
      </c>
      <c r="IW246" s="394">
        <v>2.8217202787717235</v>
      </c>
      <c r="IX246" s="394">
        <v>2.8217226503458299</v>
      </c>
      <c r="IY246" s="394">
        <v>2.8217250219219299</v>
      </c>
      <c r="IZ246" s="394">
        <v>2.8217273935000224</v>
      </c>
      <c r="JA246" s="394">
        <v>2.821729765080109</v>
      </c>
      <c r="JB246" s="394">
        <v>2.821729765080109</v>
      </c>
      <c r="JC246" s="394">
        <v>2.821729765080109</v>
      </c>
      <c r="JD246" s="394">
        <v>2.821729765080109</v>
      </c>
      <c r="JE246" s="394">
        <v>2.821729765080109</v>
      </c>
      <c r="JF246" s="394">
        <v>2.821729765080109</v>
      </c>
      <c r="JG246" s="394">
        <v>2.821729765080109</v>
      </c>
      <c r="JH246" s="394">
        <v>2.821729765080109</v>
      </c>
      <c r="JI246" s="394">
        <v>2.821729765080109</v>
      </c>
      <c r="JJ246" s="394">
        <v>2.821729765080109</v>
      </c>
      <c r="JK246" s="394">
        <v>2.821729765080109</v>
      </c>
      <c r="JL246" s="394">
        <v>2.821729765080109</v>
      </c>
      <c r="JM246" s="394">
        <v>2.821729765080109</v>
      </c>
      <c r="JN246" s="394">
        <v>2.821729765080109</v>
      </c>
      <c r="JO246" s="394">
        <v>2.821729765080109</v>
      </c>
      <c r="JP246" s="394">
        <v>2.821729765080109</v>
      </c>
      <c r="JQ246" s="394">
        <v>2.821729765080109</v>
      </c>
      <c r="JR246" s="394">
        <v>2.821729765080109</v>
      </c>
      <c r="JS246" s="394">
        <v>2.821729765080109</v>
      </c>
      <c r="JT246" s="394">
        <v>2.821729765080109</v>
      </c>
      <c r="JU246" s="394">
        <v>2.821729765080109</v>
      </c>
      <c r="JV246" s="394">
        <v>2.821729765080109</v>
      </c>
      <c r="JW246" s="394">
        <v>2.821729765080109</v>
      </c>
      <c r="JX246" s="394">
        <v>2.821729765080109</v>
      </c>
      <c r="JY246" s="394">
        <v>2.821729765080109</v>
      </c>
      <c r="JZ246" s="394">
        <v>2.821729765080109</v>
      </c>
      <c r="KA246" s="394">
        <v>2.821729765080109</v>
      </c>
      <c r="KB246" s="394">
        <v>2.821729765080109</v>
      </c>
      <c r="KC246" s="394">
        <v>2.821729765080109</v>
      </c>
    </row>
    <row r="247" spans="1:289" x14ac:dyDescent="0.25">
      <c r="A247" s="383">
        <v>238</v>
      </c>
      <c r="B247" s="384" t="s">
        <v>863</v>
      </c>
      <c r="C247" s="385" t="s">
        <v>142</v>
      </c>
      <c r="D247" s="385" t="s">
        <v>142</v>
      </c>
      <c r="E247" s="129">
        <v>2052</v>
      </c>
      <c r="F247" s="386">
        <v>2260.2307999999998</v>
      </c>
      <c r="G247" s="386">
        <v>2270.1275297288621</v>
      </c>
      <c r="H247" s="386">
        <v>2280.0675936425901</v>
      </c>
      <c r="I247" s="386">
        <v>2290.0511814858396</v>
      </c>
      <c r="J247" s="386">
        <v>2300.0784838340892</v>
      </c>
      <c r="K247" s="386">
        <v>2306.2595965726309</v>
      </c>
      <c r="L247" s="386">
        <v>2312.4573201159583</v>
      </c>
      <c r="M247" s="386">
        <v>2318.6716991030949</v>
      </c>
      <c r="N247" s="386">
        <v>2324.9027782930243</v>
      </c>
      <c r="O247" s="386">
        <v>2331.1506025650147</v>
      </c>
      <c r="P247" s="386">
        <v>2337.4521361053685</v>
      </c>
      <c r="Q247" s="386">
        <v>2343.770703862609</v>
      </c>
      <c r="R247" s="386">
        <v>2350.1063518833921</v>
      </c>
      <c r="S247" s="386">
        <v>2356.4591263388461</v>
      </c>
      <c r="T247" s="386">
        <v>2362.8290735249084</v>
      </c>
      <c r="U247" s="386">
        <v>2368.5688316650476</v>
      </c>
      <c r="V247" s="386">
        <v>2374.3225327619061</v>
      </c>
      <c r="W247" s="386">
        <v>2380.0902106855597</v>
      </c>
      <c r="X247" s="386">
        <v>2385.8718993883604</v>
      </c>
      <c r="Y247" s="386">
        <v>2391.6676329051384</v>
      </c>
      <c r="Z247" s="386">
        <v>2396.7658015804031</v>
      </c>
      <c r="AA247" s="386">
        <v>2401.874837703755</v>
      </c>
      <c r="AB247" s="386">
        <v>2406.9947644406548</v>
      </c>
      <c r="AC247" s="386">
        <v>2412.1256050059437</v>
      </c>
      <c r="AD247" s="386">
        <v>2417.2673826639489</v>
      </c>
      <c r="AE247" s="386">
        <v>2424.1245284197385</v>
      </c>
      <c r="AF247" s="386">
        <v>2431.0011260773958</v>
      </c>
      <c r="AG247" s="386">
        <v>2437.8972308168022</v>
      </c>
      <c r="AH247" s="386">
        <v>2444.8128979743692</v>
      </c>
      <c r="AI247" s="386">
        <v>2451.7481830434831</v>
      </c>
      <c r="AJ247" s="386">
        <v>2458.1804043611087</v>
      </c>
      <c r="AK247" s="386">
        <v>2464.6295007686658</v>
      </c>
      <c r="AL247" s="386">
        <v>2471.0955165383657</v>
      </c>
      <c r="AM247" s="386">
        <v>2477.5784960585688</v>
      </c>
      <c r="AN247" s="386">
        <v>2484.078483834091</v>
      </c>
      <c r="AO247" s="387">
        <v>2484.078483834091</v>
      </c>
      <c r="AP247" s="387">
        <v>2484.078483834091</v>
      </c>
      <c r="AQ247" s="387">
        <v>2484.078483834091</v>
      </c>
      <c r="AR247" s="387">
        <v>2484.078483834091</v>
      </c>
      <c r="AS247" s="387">
        <v>2484.078483834091</v>
      </c>
      <c r="AT247" s="387">
        <v>2484.078483834091</v>
      </c>
      <c r="AU247" s="387">
        <v>2484.078483834091</v>
      </c>
      <c r="AV247" s="387">
        <v>2484.078483834091</v>
      </c>
      <c r="AW247" s="387">
        <v>2484.078483834091</v>
      </c>
      <c r="AX247" s="387">
        <v>2484.078483834091</v>
      </c>
      <c r="AY247" s="387">
        <v>2484.078483834091</v>
      </c>
      <c r="AZ247" s="387">
        <v>2484.078483834091</v>
      </c>
      <c r="BA247" s="387">
        <v>2484.078483834091</v>
      </c>
      <c r="BB247" s="387">
        <v>2484.078483834091</v>
      </c>
      <c r="BC247" s="387">
        <v>2484.078483834091</v>
      </c>
      <c r="BD247" s="387">
        <v>2484.078483834091</v>
      </c>
      <c r="BE247" s="387">
        <v>2484.078483834091</v>
      </c>
      <c r="BF247" s="387">
        <v>2484.078483834091</v>
      </c>
      <c r="BG247" s="387">
        <v>2484.078483834091</v>
      </c>
      <c r="BH247" s="387">
        <v>2484.078483834091</v>
      </c>
      <c r="BI247" s="387">
        <v>2484.078483834091</v>
      </c>
      <c r="BJ247" s="387">
        <v>2484.078483834091</v>
      </c>
      <c r="BK247" s="387">
        <v>2484.078483834091</v>
      </c>
      <c r="BL247" s="387">
        <v>2484.078483834091</v>
      </c>
      <c r="BM247" s="387">
        <v>2484.078483834091</v>
      </c>
      <c r="BN247" s="387">
        <v>2484.078483834091</v>
      </c>
      <c r="BO247" s="387">
        <v>2484.078483834091</v>
      </c>
      <c r="BP247" s="387">
        <v>2484.078483834091</v>
      </c>
      <c r="CA247" s="386">
        <v>6200</v>
      </c>
      <c r="CB247" s="386">
        <v>6227.3189070723884</v>
      </c>
      <c r="CC247" s="386">
        <v>6254.7581887711685</v>
      </c>
      <c r="CD247" s="386">
        <v>6282.3183755000882</v>
      </c>
      <c r="CE247" s="386">
        <v>6309.9999999999991</v>
      </c>
      <c r="CF247" s="386">
        <v>6328.5923829268568</v>
      </c>
      <c r="CG247" s="386">
        <v>6347.2395482155052</v>
      </c>
      <c r="CH247" s="386">
        <v>6365.9416572818955</v>
      </c>
      <c r="CI247" s="386">
        <v>6384.6988720175887</v>
      </c>
      <c r="CJ247" s="386">
        <v>6403.5113547911587</v>
      </c>
      <c r="CK247" s="386">
        <v>6422.4777613104643</v>
      </c>
      <c r="CL247" s="386">
        <v>6441.5003439738139</v>
      </c>
      <c r="CM247" s="386">
        <v>6460.5792691679799</v>
      </c>
      <c r="CN247" s="386">
        <v>6479.7147037725517</v>
      </c>
      <c r="CO247" s="386">
        <v>6498.9068151613956</v>
      </c>
      <c r="CP247" s="386">
        <v>6509.1743125930761</v>
      </c>
      <c r="CQ247" s="386">
        <v>6519.4580314457598</v>
      </c>
      <c r="CR247" s="386">
        <v>6529.7579973473566</v>
      </c>
      <c r="CS247" s="386">
        <v>6540.0742359662654</v>
      </c>
      <c r="CT247" s="386">
        <v>6550.4067730114366</v>
      </c>
      <c r="CU247" s="386">
        <v>6558.7717500935487</v>
      </c>
      <c r="CV247" s="386">
        <v>6567.1474093888437</v>
      </c>
      <c r="CW247" s="386">
        <v>6575.5337645386835</v>
      </c>
      <c r="CX247" s="386">
        <v>6583.9308292018495</v>
      </c>
      <c r="CY247" s="386">
        <v>6592.3386170545637</v>
      </c>
      <c r="CZ247" s="386">
        <v>6605.4039108963316</v>
      </c>
      <c r="DA247" s="386">
        <v>6618.4950987209613</v>
      </c>
      <c r="DB247" s="386">
        <v>6631.6122318474945</v>
      </c>
      <c r="DC247" s="386">
        <v>6644.7553616966798</v>
      </c>
      <c r="DD247" s="386">
        <v>6657.9245397911745</v>
      </c>
      <c r="DE247" s="386">
        <v>6675.4945753972324</v>
      </c>
      <c r="DF247" s="386">
        <v>6693.1109777275378</v>
      </c>
      <c r="DG247" s="386">
        <v>6710.7738691422928</v>
      </c>
      <c r="DH247" s="386">
        <v>6728.4833723246056</v>
      </c>
      <c r="DI247" s="386">
        <v>6746.23961028134</v>
      </c>
      <c r="DJ247" s="387">
        <v>6746.23961028134</v>
      </c>
      <c r="DK247" s="387">
        <v>6746.23961028134</v>
      </c>
      <c r="DL247" s="387">
        <v>6746.23961028134</v>
      </c>
      <c r="DM247" s="387">
        <v>6746.23961028134</v>
      </c>
      <c r="DN247" s="387">
        <v>6746.23961028134</v>
      </c>
      <c r="DO247" s="387">
        <v>6746.23961028134</v>
      </c>
      <c r="DP247" s="387">
        <v>6746.23961028134</v>
      </c>
      <c r="DQ247" s="387">
        <v>6746.23961028134</v>
      </c>
      <c r="DR247" s="387">
        <v>6746.23961028134</v>
      </c>
      <c r="DS247" s="387">
        <v>6746.23961028134</v>
      </c>
      <c r="DT247" s="387">
        <v>6746.23961028134</v>
      </c>
      <c r="DU247" s="387">
        <v>6746.23961028134</v>
      </c>
      <c r="DV247" s="387">
        <v>6746.23961028134</v>
      </c>
      <c r="DW247" s="387">
        <v>6746.23961028134</v>
      </c>
      <c r="DX247" s="387">
        <v>6746.23961028134</v>
      </c>
      <c r="DY247" s="387">
        <v>6746.23961028134</v>
      </c>
      <c r="DZ247" s="387">
        <v>6746.23961028134</v>
      </c>
      <c r="EA247" s="387">
        <v>6746.23961028134</v>
      </c>
      <c r="EB247" s="387">
        <v>6746.23961028134</v>
      </c>
      <c r="EC247" s="387">
        <v>6746.23961028134</v>
      </c>
      <c r="ED247" s="387">
        <v>6746.23961028134</v>
      </c>
      <c r="EE247" s="387">
        <v>6746.23961028134</v>
      </c>
      <c r="EF247" s="387">
        <v>6746.23961028134</v>
      </c>
      <c r="EG247" s="387">
        <v>6746.23961028134</v>
      </c>
      <c r="EH247" s="387">
        <v>6746.23961028134</v>
      </c>
      <c r="EI247" s="387">
        <v>6746.23961028134</v>
      </c>
      <c r="EJ247" s="387">
        <v>6746.23961028134</v>
      </c>
      <c r="EK247" s="387">
        <v>6746.23961028134</v>
      </c>
      <c r="EY247" s="386">
        <v>753</v>
      </c>
      <c r="EZ247" s="386">
        <v>758</v>
      </c>
      <c r="FA247" s="386">
        <v>763</v>
      </c>
      <c r="FB247" s="386">
        <v>768</v>
      </c>
      <c r="FC247" s="386">
        <v>773.2</v>
      </c>
      <c r="FD247" s="386">
        <v>784</v>
      </c>
      <c r="FE247" s="386">
        <v>795</v>
      </c>
      <c r="FF247" s="386">
        <v>806</v>
      </c>
      <c r="FG247" s="386">
        <v>817</v>
      </c>
      <c r="FH247" s="386">
        <v>828</v>
      </c>
      <c r="FI247" s="386">
        <v>837.5</v>
      </c>
      <c r="FJ247" s="386">
        <v>846</v>
      </c>
      <c r="FK247" s="386">
        <v>855</v>
      </c>
      <c r="FL247" s="386">
        <v>864</v>
      </c>
      <c r="FM247" s="386">
        <v>873</v>
      </c>
      <c r="FN247" s="386">
        <v>882</v>
      </c>
      <c r="FO247" s="386">
        <v>891</v>
      </c>
      <c r="FP247" s="386">
        <v>900</v>
      </c>
      <c r="FQ247" s="386">
        <v>909</v>
      </c>
      <c r="FR247" s="386">
        <v>918</v>
      </c>
      <c r="FS247" s="386">
        <v>927</v>
      </c>
      <c r="FT247" s="386">
        <v>936</v>
      </c>
      <c r="FU247" s="386">
        <v>945</v>
      </c>
      <c r="FV247" s="386">
        <v>954</v>
      </c>
      <c r="FW247" s="386">
        <v>963</v>
      </c>
      <c r="FX247" s="386">
        <v>972</v>
      </c>
      <c r="FY247" s="386">
        <v>981</v>
      </c>
      <c r="FZ247" s="386">
        <v>990</v>
      </c>
      <c r="GA247" s="386">
        <v>999</v>
      </c>
      <c r="GB247" s="386">
        <v>1008</v>
      </c>
      <c r="GC247" s="386">
        <v>1017.1</v>
      </c>
      <c r="GD247" s="387">
        <v>1017.1</v>
      </c>
      <c r="GE247" s="387">
        <v>1017.1</v>
      </c>
      <c r="GF247" s="387">
        <v>1017.1</v>
      </c>
      <c r="GG247" s="387">
        <v>1017.1</v>
      </c>
      <c r="GH247" s="387">
        <v>1017.1</v>
      </c>
      <c r="GI247" s="387">
        <v>1017.1</v>
      </c>
      <c r="GJ247" s="387">
        <v>1017.1</v>
      </c>
      <c r="GK247" s="387">
        <v>1017.1</v>
      </c>
      <c r="GL247" s="387">
        <v>1017.1</v>
      </c>
      <c r="GM247" s="387">
        <v>1017.1</v>
      </c>
      <c r="GN247" s="387">
        <v>1017.1</v>
      </c>
      <c r="GO247" s="387">
        <v>1017.1</v>
      </c>
      <c r="GP247" s="387">
        <v>1017.1</v>
      </c>
      <c r="GQ247" s="387">
        <v>1017.1</v>
      </c>
      <c r="GR247" s="387">
        <v>1017.1</v>
      </c>
      <c r="GS247" s="387">
        <v>1017.1</v>
      </c>
      <c r="GT247" s="387">
        <v>1017.1</v>
      </c>
      <c r="GU247" s="387">
        <v>1017.1</v>
      </c>
      <c r="GV247" s="387">
        <v>1017.1</v>
      </c>
      <c r="GW247" s="387">
        <v>1017.1</v>
      </c>
      <c r="GX247" s="387">
        <v>1017.1</v>
      </c>
      <c r="GY247" s="387">
        <v>1017.1</v>
      </c>
      <c r="GZ247" s="387">
        <v>1017.1</v>
      </c>
      <c r="HA247" s="387">
        <v>1017.1</v>
      </c>
      <c r="HB247" s="387">
        <v>1017.1</v>
      </c>
      <c r="HC247" s="387">
        <v>1017.1</v>
      </c>
      <c r="HD247" s="387">
        <v>1017.1</v>
      </c>
      <c r="HE247" s="387">
        <v>1017.1</v>
      </c>
      <c r="HS247" s="394">
        <v>2.7430826975723011</v>
      </c>
      <c r="HT247" s="394">
        <v>2.7431581818736688</v>
      </c>
      <c r="HU247" s="394">
        <v>2.7432336682522176</v>
      </c>
      <c r="HV247" s="394">
        <v>2.7433091567080048</v>
      </c>
      <c r="HW247" s="394">
        <v>2.7433846472410881</v>
      </c>
      <c r="HX247" s="394">
        <v>2.7440936797973126</v>
      </c>
      <c r="HY247" s="394">
        <v>2.744802895604241</v>
      </c>
      <c r="HZ247" s="394">
        <v>2.7455122947092336</v>
      </c>
      <c r="IA247" s="394">
        <v>2.7462218771596647</v>
      </c>
      <c r="IB247" s="394">
        <v>2.7469316430029185</v>
      </c>
      <c r="IC247" s="394">
        <v>2.7476403311562612</v>
      </c>
      <c r="ID247" s="394">
        <v>2.748349202145933</v>
      </c>
      <c r="IE247" s="394">
        <v>2.7490582560191053</v>
      </c>
      <c r="IF247" s="394">
        <v>2.7497674928229601</v>
      </c>
      <c r="IG247" s="394">
        <v>2.7504769126046922</v>
      </c>
      <c r="IH247" s="394">
        <v>2.7481465708629127</v>
      </c>
      <c r="II247" s="394">
        <v>2.7458182035033243</v>
      </c>
      <c r="IJ247" s="394">
        <v>2.7434918088531313</v>
      </c>
      <c r="IK247" s="394">
        <v>2.7411673852409564</v>
      </c>
      <c r="IL247" s="394">
        <v>2.7388449309968346</v>
      </c>
      <c r="IM247" s="394">
        <v>2.7365092349735467</v>
      </c>
      <c r="IN247" s="394">
        <v>2.734175530839559</v>
      </c>
      <c r="IO247" s="394">
        <v>2.7318438168961814</v>
      </c>
      <c r="IP247" s="394">
        <v>2.7295140914461733</v>
      </c>
      <c r="IQ247" s="394">
        <v>2.7271863527937397</v>
      </c>
      <c r="IR247" s="394">
        <v>2.724861628788652</v>
      </c>
      <c r="IS247" s="394">
        <v>2.7225388864382816</v>
      </c>
      <c r="IT247" s="394">
        <v>2.7202181240534138</v>
      </c>
      <c r="IU247" s="394">
        <v>2.7178993399462756</v>
      </c>
      <c r="IV247" s="394">
        <v>2.7155825324305307</v>
      </c>
      <c r="IW247" s="394">
        <v>2.7156243551344317</v>
      </c>
      <c r="IX247" s="394">
        <v>2.7156661784824445</v>
      </c>
      <c r="IY247" s="394">
        <v>2.715708002474579</v>
      </c>
      <c r="IZ247" s="394">
        <v>2.7157498271108449</v>
      </c>
      <c r="JA247" s="394">
        <v>2.7157916523912511</v>
      </c>
      <c r="JB247" s="394">
        <v>2.7157916523912511</v>
      </c>
      <c r="JC247" s="394">
        <v>2.7157916523912511</v>
      </c>
      <c r="JD247" s="394">
        <v>2.7157916523912511</v>
      </c>
      <c r="JE247" s="394">
        <v>2.7157916523912511</v>
      </c>
      <c r="JF247" s="394">
        <v>2.7157916523912511</v>
      </c>
      <c r="JG247" s="394">
        <v>2.7157916523912511</v>
      </c>
      <c r="JH247" s="394">
        <v>2.7157916523912511</v>
      </c>
      <c r="JI247" s="394">
        <v>2.7157916523912511</v>
      </c>
      <c r="JJ247" s="394">
        <v>2.7157916523912511</v>
      </c>
      <c r="JK247" s="394">
        <v>2.7157916523912511</v>
      </c>
      <c r="JL247" s="394">
        <v>2.7157916523912511</v>
      </c>
      <c r="JM247" s="394">
        <v>2.7157916523912511</v>
      </c>
      <c r="JN247" s="394">
        <v>2.7157916523912511</v>
      </c>
      <c r="JO247" s="394">
        <v>2.7157916523912511</v>
      </c>
      <c r="JP247" s="394">
        <v>2.7157916523912511</v>
      </c>
      <c r="JQ247" s="394">
        <v>2.7157916523912511</v>
      </c>
      <c r="JR247" s="394">
        <v>2.7157916523912511</v>
      </c>
      <c r="JS247" s="394">
        <v>2.7157916523912511</v>
      </c>
      <c r="JT247" s="394">
        <v>2.7157916523912511</v>
      </c>
      <c r="JU247" s="394">
        <v>2.7157916523912511</v>
      </c>
      <c r="JV247" s="394">
        <v>2.7157916523912511</v>
      </c>
      <c r="JW247" s="394">
        <v>2.7157916523912511</v>
      </c>
      <c r="JX247" s="394">
        <v>2.7157916523912511</v>
      </c>
      <c r="JY247" s="394">
        <v>2.7157916523912511</v>
      </c>
      <c r="JZ247" s="394">
        <v>2.7157916523912511</v>
      </c>
      <c r="KA247" s="394">
        <v>2.7157916523912511</v>
      </c>
      <c r="KB247" s="394">
        <v>2.7157916523912511</v>
      </c>
      <c r="KC247" s="394">
        <v>2.7157916523912511</v>
      </c>
    </row>
    <row r="248" spans="1:289" x14ac:dyDescent="0.25">
      <c r="A248" s="383">
        <v>239</v>
      </c>
      <c r="B248" s="384" t="s">
        <v>863</v>
      </c>
      <c r="C248" s="385" t="s">
        <v>142</v>
      </c>
      <c r="D248" s="385" t="s">
        <v>142</v>
      </c>
      <c r="E248" s="129">
        <v>2052</v>
      </c>
      <c r="F248" s="386">
        <v>449.35270000000003</v>
      </c>
      <c r="G248" s="386">
        <v>460.25402144374357</v>
      </c>
      <c r="H248" s="386">
        <v>471.41980955080038</v>
      </c>
      <c r="I248" s="386">
        <v>482.85648029710194</v>
      </c>
      <c r="J248" s="386">
        <v>494.57060531051206</v>
      </c>
      <c r="K248" s="386">
        <v>539.41369814688858</v>
      </c>
      <c r="L248" s="386">
        <v>588.32274830773929</v>
      </c>
      <c r="M248" s="386">
        <v>641.66641923527504</v>
      </c>
      <c r="N248" s="386">
        <v>699.84680136633006</v>
      </c>
      <c r="O248" s="386">
        <v>763.30244298338073</v>
      </c>
      <c r="P248" s="386">
        <v>811.58944348036312</v>
      </c>
      <c r="Q248" s="386">
        <v>862.93111049705738</v>
      </c>
      <c r="R248" s="386">
        <v>917.52068419024704</v>
      </c>
      <c r="S248" s="386">
        <v>975.56362921256596</v>
      </c>
      <c r="T248" s="386">
        <v>1037.2784080419206</v>
      </c>
      <c r="U248" s="386">
        <v>1083.1897994077335</v>
      </c>
      <c r="V248" s="386">
        <v>1131.133293091307</v>
      </c>
      <c r="W248" s="386">
        <v>1181.19883277997</v>
      </c>
      <c r="X248" s="386">
        <v>1233.4803431942994</v>
      </c>
      <c r="Y248" s="386">
        <v>1288.0759062942134</v>
      </c>
      <c r="Z248" s="386">
        <v>1329.946988726653</v>
      </c>
      <c r="AA248" s="386">
        <v>1373.1791613988037</v>
      </c>
      <c r="AB248" s="386">
        <v>1417.8166688473007</v>
      </c>
      <c r="AC248" s="386">
        <v>1463.9051938521557</v>
      </c>
      <c r="AD248" s="386">
        <v>1511.491904189287</v>
      </c>
      <c r="AE248" s="386">
        <v>1567.3868614183962</v>
      </c>
      <c r="AF248" s="386">
        <v>1625.3488136707565</v>
      </c>
      <c r="AG248" s="386">
        <v>1685.45419840402</v>
      </c>
      <c r="AH248" s="386">
        <v>1747.7822797323452</v>
      </c>
      <c r="AI248" s="386">
        <v>1812.4152529561297</v>
      </c>
      <c r="AJ248" s="386">
        <v>1865.628500424031</v>
      </c>
      <c r="AK248" s="386">
        <v>1920.4041104363114</v>
      </c>
      <c r="AL248" s="386">
        <v>1976.7879545914211</v>
      </c>
      <c r="AM248" s="386">
        <v>2034.8272512965598</v>
      </c>
      <c r="AN248" s="386">
        <v>2094.5706053105273</v>
      </c>
      <c r="AO248" s="387">
        <v>2094.5706053105273</v>
      </c>
      <c r="AP248" s="387">
        <v>2094.5706053105273</v>
      </c>
      <c r="AQ248" s="387">
        <v>2094.5706053105273</v>
      </c>
      <c r="AR248" s="387">
        <v>2094.5706053105273</v>
      </c>
      <c r="AS248" s="387">
        <v>2094.5706053105273</v>
      </c>
      <c r="AT248" s="387">
        <v>2094.5706053105273</v>
      </c>
      <c r="AU248" s="387">
        <v>2094.5706053105273</v>
      </c>
      <c r="AV248" s="387">
        <v>2094.5706053105273</v>
      </c>
      <c r="AW248" s="387">
        <v>2094.5706053105273</v>
      </c>
      <c r="AX248" s="387">
        <v>2094.5706053105273</v>
      </c>
      <c r="AY248" s="387">
        <v>2094.5706053105273</v>
      </c>
      <c r="AZ248" s="387">
        <v>2094.5706053105273</v>
      </c>
      <c r="BA248" s="387">
        <v>2094.5706053105273</v>
      </c>
      <c r="BB248" s="387">
        <v>2094.5706053105273</v>
      </c>
      <c r="BC248" s="387">
        <v>2094.5706053105273</v>
      </c>
      <c r="BD248" s="387">
        <v>2094.5706053105273</v>
      </c>
      <c r="BE248" s="387">
        <v>2094.5706053105273</v>
      </c>
      <c r="BF248" s="387">
        <v>2094.5706053105273</v>
      </c>
      <c r="BG248" s="387">
        <v>2094.5706053105273</v>
      </c>
      <c r="BH248" s="387">
        <v>2094.5706053105273</v>
      </c>
      <c r="BI248" s="387">
        <v>2094.5706053105273</v>
      </c>
      <c r="BJ248" s="387">
        <v>2094.5706053105273</v>
      </c>
      <c r="BK248" s="387">
        <v>2094.5706053105273</v>
      </c>
      <c r="BL248" s="387">
        <v>2094.5706053105273</v>
      </c>
      <c r="BM248" s="387">
        <v>2094.5706053105273</v>
      </c>
      <c r="BN248" s="387">
        <v>2094.5706053105273</v>
      </c>
      <c r="BO248" s="387">
        <v>2094.5706053105273</v>
      </c>
      <c r="BP248" s="387">
        <v>2094.5706053105273</v>
      </c>
      <c r="CA248" s="386">
        <v>1100</v>
      </c>
      <c r="CB248" s="386">
        <v>1126.5250579928895</v>
      </c>
      <c r="CC248" s="386">
        <v>1153.6897329871665</v>
      </c>
      <c r="CD248" s="386">
        <v>1181.5094485083355</v>
      </c>
      <c r="CE248" s="386">
        <v>1210</v>
      </c>
      <c r="CF248" s="386">
        <v>1320.9229080657387</v>
      </c>
      <c r="CG248" s="386">
        <v>1442.0143215312794</v>
      </c>
      <c r="CH248" s="386">
        <v>1574.2064058425956</v>
      </c>
      <c r="CI248" s="386">
        <v>1718.5167797531537</v>
      </c>
      <c r="CJ248" s="386">
        <v>1876.0563489845495</v>
      </c>
      <c r="CK248" s="386">
        <v>1996.9659797305196</v>
      </c>
      <c r="CL248" s="386">
        <v>2125.6680943296747</v>
      </c>
      <c r="CM248" s="386">
        <v>2262.6649092243897</v>
      </c>
      <c r="CN248" s="386">
        <v>2408.4910081175622</v>
      </c>
      <c r="CO248" s="386">
        <v>2563.7154280045793</v>
      </c>
      <c r="CP248" s="386">
        <v>2676.9094006665018</v>
      </c>
      <c r="CQ248" s="386">
        <v>2795.1011493323554</v>
      </c>
      <c r="CR248" s="386">
        <v>2918.5113373855165</v>
      </c>
      <c r="CS248" s="386">
        <v>3047.3703710087043</v>
      </c>
      <c r="CT248" s="386">
        <v>3181.9188293511334</v>
      </c>
      <c r="CU248" s="386">
        <v>3285.1425822214078</v>
      </c>
      <c r="CV248" s="386">
        <v>3391.7149884446012</v>
      </c>
      <c r="CW248" s="386">
        <v>3501.7446807623669</v>
      </c>
      <c r="CX248" s="386">
        <v>3615.3438160412275</v>
      </c>
      <c r="CY248" s="386">
        <v>3732.6281895977377</v>
      </c>
      <c r="CZ248" s="386">
        <v>3870.4239586277695</v>
      </c>
      <c r="DA248" s="386">
        <v>4013.3066725658136</v>
      </c>
      <c r="DB248" s="386">
        <v>4161.4641238867725</v>
      </c>
      <c r="DC248" s="386">
        <v>4315.0910377165328</v>
      </c>
      <c r="DD248" s="386">
        <v>4474.3893277615507</v>
      </c>
      <c r="DE248" s="386">
        <v>4605.5685212626813</v>
      </c>
      <c r="DF248" s="386">
        <v>4740.5935984245916</v>
      </c>
      <c r="DG248" s="386">
        <v>4879.5773120454778</v>
      </c>
      <c r="DH248" s="386">
        <v>5022.6357205860613</v>
      </c>
      <c r="DI248" s="386">
        <v>5169.888285084302</v>
      </c>
      <c r="DJ248" s="387">
        <v>5169.888285084302</v>
      </c>
      <c r="DK248" s="387">
        <v>5169.888285084302</v>
      </c>
      <c r="DL248" s="387">
        <v>5169.888285084302</v>
      </c>
      <c r="DM248" s="387">
        <v>5169.888285084302</v>
      </c>
      <c r="DN248" s="387">
        <v>5169.888285084302</v>
      </c>
      <c r="DO248" s="387">
        <v>5169.888285084302</v>
      </c>
      <c r="DP248" s="387">
        <v>5169.888285084302</v>
      </c>
      <c r="DQ248" s="387">
        <v>5169.888285084302</v>
      </c>
      <c r="DR248" s="387">
        <v>5169.888285084302</v>
      </c>
      <c r="DS248" s="387">
        <v>5169.888285084302</v>
      </c>
      <c r="DT248" s="387">
        <v>5169.888285084302</v>
      </c>
      <c r="DU248" s="387">
        <v>5169.888285084302</v>
      </c>
      <c r="DV248" s="387">
        <v>5169.888285084302</v>
      </c>
      <c r="DW248" s="387">
        <v>5169.888285084302</v>
      </c>
      <c r="DX248" s="387">
        <v>5169.888285084302</v>
      </c>
      <c r="DY248" s="387">
        <v>5169.888285084302</v>
      </c>
      <c r="DZ248" s="387">
        <v>5169.888285084302</v>
      </c>
      <c r="EA248" s="387">
        <v>5169.888285084302</v>
      </c>
      <c r="EB248" s="387">
        <v>5169.888285084302</v>
      </c>
      <c r="EC248" s="387">
        <v>5169.888285084302</v>
      </c>
      <c r="ED248" s="387">
        <v>5169.888285084302</v>
      </c>
      <c r="EE248" s="387">
        <v>5169.888285084302</v>
      </c>
      <c r="EF248" s="387">
        <v>5169.888285084302</v>
      </c>
      <c r="EG248" s="387">
        <v>5169.888285084302</v>
      </c>
      <c r="EH248" s="387">
        <v>5169.888285084302</v>
      </c>
      <c r="EI248" s="387">
        <v>5169.888285084302</v>
      </c>
      <c r="EJ248" s="387">
        <v>5169.888285084302</v>
      </c>
      <c r="EK248" s="387">
        <v>5169.888285084302</v>
      </c>
      <c r="EY248" s="386">
        <v>4039</v>
      </c>
      <c r="EZ248" s="386">
        <v>4083</v>
      </c>
      <c r="FA248" s="386">
        <v>4127</v>
      </c>
      <c r="FB248" s="386">
        <v>4171</v>
      </c>
      <c r="FC248" s="386">
        <v>4214.2000000000007</v>
      </c>
      <c r="FD248" s="386">
        <v>4272</v>
      </c>
      <c r="FE248" s="386">
        <v>4330</v>
      </c>
      <c r="FF248" s="386">
        <v>4388</v>
      </c>
      <c r="FG248" s="386">
        <v>4446</v>
      </c>
      <c r="FH248" s="386">
        <v>4504</v>
      </c>
      <c r="FI248" s="386">
        <v>4563.6000000000004</v>
      </c>
      <c r="FJ248" s="386">
        <v>4613</v>
      </c>
      <c r="FK248" s="386">
        <v>4662</v>
      </c>
      <c r="FL248" s="386">
        <v>4711</v>
      </c>
      <c r="FM248" s="386">
        <v>4760</v>
      </c>
      <c r="FN248" s="386">
        <v>4809</v>
      </c>
      <c r="FO248" s="386">
        <v>4858</v>
      </c>
      <c r="FP248" s="386">
        <v>4907</v>
      </c>
      <c r="FQ248" s="386">
        <v>4956</v>
      </c>
      <c r="FR248" s="386">
        <v>5005</v>
      </c>
      <c r="FS248" s="386">
        <v>5054</v>
      </c>
      <c r="FT248" s="386">
        <v>5103</v>
      </c>
      <c r="FU248" s="386">
        <v>5152</v>
      </c>
      <c r="FV248" s="386">
        <v>5201</v>
      </c>
      <c r="FW248" s="386">
        <v>5250</v>
      </c>
      <c r="FX248" s="386">
        <v>5299</v>
      </c>
      <c r="FY248" s="386">
        <v>5348</v>
      </c>
      <c r="FZ248" s="386">
        <v>5397</v>
      </c>
      <c r="GA248" s="386">
        <v>5446</v>
      </c>
      <c r="GB248" s="386">
        <v>5495</v>
      </c>
      <c r="GC248" s="386">
        <v>5550.9</v>
      </c>
      <c r="GD248" s="387">
        <v>5550.9</v>
      </c>
      <c r="GE248" s="387">
        <v>5550.9</v>
      </c>
      <c r="GF248" s="387">
        <v>5550.9</v>
      </c>
      <c r="GG248" s="387">
        <v>5550.9</v>
      </c>
      <c r="GH248" s="387">
        <v>5550.9</v>
      </c>
      <c r="GI248" s="387">
        <v>5550.9</v>
      </c>
      <c r="GJ248" s="387">
        <v>5550.9</v>
      </c>
      <c r="GK248" s="387">
        <v>5550.9</v>
      </c>
      <c r="GL248" s="387">
        <v>5550.9</v>
      </c>
      <c r="GM248" s="387">
        <v>5550.9</v>
      </c>
      <c r="GN248" s="387">
        <v>5550.9</v>
      </c>
      <c r="GO248" s="387">
        <v>5550.9</v>
      </c>
      <c r="GP248" s="387">
        <v>5550.9</v>
      </c>
      <c r="GQ248" s="387">
        <v>5550.9</v>
      </c>
      <c r="GR248" s="387">
        <v>5550.9</v>
      </c>
      <c r="GS248" s="387">
        <v>5550.9</v>
      </c>
      <c r="GT248" s="387">
        <v>5550.9</v>
      </c>
      <c r="GU248" s="387">
        <v>5550.9</v>
      </c>
      <c r="GV248" s="387">
        <v>5550.9</v>
      </c>
      <c r="GW248" s="387">
        <v>5550.9</v>
      </c>
      <c r="GX248" s="387">
        <v>5550.9</v>
      </c>
      <c r="GY248" s="387">
        <v>5550.9</v>
      </c>
      <c r="GZ248" s="387">
        <v>5550.9</v>
      </c>
      <c r="HA248" s="387">
        <v>5550.9</v>
      </c>
      <c r="HB248" s="387">
        <v>5550.9</v>
      </c>
      <c r="HC248" s="387">
        <v>5550.9</v>
      </c>
      <c r="HD248" s="387">
        <v>5550.9</v>
      </c>
      <c r="HE248" s="387">
        <v>5550.9</v>
      </c>
      <c r="HS248" s="394">
        <v>2.4479657071160359</v>
      </c>
      <c r="HT248" s="394">
        <v>2.4476158936301302</v>
      </c>
      <c r="HU248" s="394">
        <v>2.4472661301324559</v>
      </c>
      <c r="HV248" s="394">
        <v>2.4469164166158688</v>
      </c>
      <c r="HW248" s="394">
        <v>2.4465667530732271</v>
      </c>
      <c r="HX248" s="394">
        <v>2.4488123171577971</v>
      </c>
      <c r="HY248" s="394">
        <v>2.4510599423175661</v>
      </c>
      <c r="HZ248" s="394">
        <v>2.4533096304442776</v>
      </c>
      <c r="IA248" s="394">
        <v>2.4555613834314114</v>
      </c>
      <c r="IB248" s="394">
        <v>2.4578152031741847</v>
      </c>
      <c r="IC248" s="394">
        <v>2.4605617973132712</v>
      </c>
      <c r="ID248" s="394">
        <v>2.4633114607552713</v>
      </c>
      <c r="IE248" s="394">
        <v>2.4660641969301134</v>
      </c>
      <c r="IF248" s="394">
        <v>2.4688200092715582</v>
      </c>
      <c r="IG248" s="394">
        <v>2.4715789012172027</v>
      </c>
      <c r="IH248" s="394">
        <v>2.4713207252599521</v>
      </c>
      <c r="II248" s="394">
        <v>2.4710625762712213</v>
      </c>
      <c r="IJ248" s="394">
        <v>2.4708044542481931</v>
      </c>
      <c r="IK248" s="394">
        <v>2.4705463591880514</v>
      </c>
      <c r="IL248" s="394">
        <v>2.47028829108798</v>
      </c>
      <c r="IM248" s="394">
        <v>2.4701304714158128</v>
      </c>
      <c r="IN248" s="394">
        <v>2.469972661826294</v>
      </c>
      <c r="IO248" s="394">
        <v>2.4698148623187799</v>
      </c>
      <c r="IP248" s="394">
        <v>2.4696570728926264</v>
      </c>
      <c r="IQ248" s="394">
        <v>2.4694992935471878</v>
      </c>
      <c r="IR248" s="394">
        <v>2.4693482214883793</v>
      </c>
      <c r="IS248" s="394">
        <v>2.4691971586714314</v>
      </c>
      <c r="IT248" s="394">
        <v>2.4690461050957784</v>
      </c>
      <c r="IU248" s="394">
        <v>2.4688950607608544</v>
      </c>
      <c r="IV248" s="394">
        <v>2.4687440256660955</v>
      </c>
      <c r="IW248" s="394">
        <v>2.4686418117089768</v>
      </c>
      <c r="IX248" s="394">
        <v>2.4685396019838448</v>
      </c>
      <c r="IY248" s="394">
        <v>2.4684373964905251</v>
      </c>
      <c r="IZ248" s="394">
        <v>2.4683351952288417</v>
      </c>
      <c r="JA248" s="394">
        <v>2.4682329981986202</v>
      </c>
      <c r="JB248" s="394">
        <v>2.4682329981986202</v>
      </c>
      <c r="JC248" s="394">
        <v>2.4682329981986202</v>
      </c>
      <c r="JD248" s="394">
        <v>2.4682329981986202</v>
      </c>
      <c r="JE248" s="394">
        <v>2.4682329981986202</v>
      </c>
      <c r="JF248" s="394">
        <v>2.4682329981986202</v>
      </c>
      <c r="JG248" s="394">
        <v>2.4682329981986202</v>
      </c>
      <c r="JH248" s="394">
        <v>2.4682329981986202</v>
      </c>
      <c r="JI248" s="394">
        <v>2.4682329981986202</v>
      </c>
      <c r="JJ248" s="394">
        <v>2.4682329981986202</v>
      </c>
      <c r="JK248" s="394">
        <v>2.4682329981986202</v>
      </c>
      <c r="JL248" s="394">
        <v>2.4682329981986202</v>
      </c>
      <c r="JM248" s="394">
        <v>2.4682329981986202</v>
      </c>
      <c r="JN248" s="394">
        <v>2.4682329981986202</v>
      </c>
      <c r="JO248" s="394">
        <v>2.4682329981986202</v>
      </c>
      <c r="JP248" s="394">
        <v>2.4682329981986202</v>
      </c>
      <c r="JQ248" s="394">
        <v>2.4682329981986202</v>
      </c>
      <c r="JR248" s="394">
        <v>2.4682329981986202</v>
      </c>
      <c r="JS248" s="394">
        <v>2.4682329981986202</v>
      </c>
      <c r="JT248" s="394">
        <v>2.4682329981986202</v>
      </c>
      <c r="JU248" s="394">
        <v>2.4682329981986202</v>
      </c>
      <c r="JV248" s="394">
        <v>2.4682329981986202</v>
      </c>
      <c r="JW248" s="394">
        <v>2.4682329981986202</v>
      </c>
      <c r="JX248" s="394">
        <v>2.4682329981986202</v>
      </c>
      <c r="JY248" s="394">
        <v>2.4682329981986202</v>
      </c>
      <c r="JZ248" s="394">
        <v>2.4682329981986202</v>
      </c>
      <c r="KA248" s="394">
        <v>2.4682329981986202</v>
      </c>
      <c r="KB248" s="394">
        <v>2.4682329981986202</v>
      </c>
      <c r="KC248" s="394">
        <v>2.4682329981986202</v>
      </c>
    </row>
    <row r="249" spans="1:289" x14ac:dyDescent="0.25">
      <c r="A249" s="383">
        <v>240</v>
      </c>
      <c r="B249" s="384" t="s">
        <v>863</v>
      </c>
      <c r="C249" s="385" t="s">
        <v>142</v>
      </c>
      <c r="D249" s="385" t="s">
        <v>142</v>
      </c>
      <c r="E249" s="129">
        <v>2052</v>
      </c>
      <c r="F249" s="386">
        <v>733.71667000000002</v>
      </c>
      <c r="G249" s="386">
        <v>729.30976395917116</v>
      </c>
      <c r="H249" s="386">
        <v>724.92932701962729</v>
      </c>
      <c r="I249" s="386">
        <v>720.57520020059667</v>
      </c>
      <c r="J249" s="386">
        <v>716.24722547619047</v>
      </c>
      <c r="K249" s="386">
        <v>752.17863049977996</v>
      </c>
      <c r="L249" s="386">
        <v>789.91257774768428</v>
      </c>
      <c r="M249" s="386">
        <v>829.53949392234688</v>
      </c>
      <c r="N249" s="386">
        <v>871.15434209068803</v>
      </c>
      <c r="O249" s="386">
        <v>914.85684925629494</v>
      </c>
      <c r="P249" s="386">
        <v>952.18153720933594</v>
      </c>
      <c r="Q249" s="386">
        <v>991.02901239616585</v>
      </c>
      <c r="R249" s="386">
        <v>1031.4614020866043</v>
      </c>
      <c r="S249" s="386">
        <v>1073.5433682431512</v>
      </c>
      <c r="T249" s="386">
        <v>1117.3422109323719</v>
      </c>
      <c r="U249" s="386">
        <v>1152.2436224393725</v>
      </c>
      <c r="V249" s="386">
        <v>1188.2352178786214</v>
      </c>
      <c r="W249" s="386">
        <v>1225.3510503429536</v>
      </c>
      <c r="X249" s="386">
        <v>1263.6262366109711</v>
      </c>
      <c r="Y249" s="386">
        <v>1303.0969903724358</v>
      </c>
      <c r="Z249" s="386">
        <v>1334.6695733933641</v>
      </c>
      <c r="AA249" s="386">
        <v>1367.0071247980568</v>
      </c>
      <c r="AB249" s="386">
        <v>1400.1281789151042</v>
      </c>
      <c r="AC249" s="386">
        <v>1434.0517191391546</v>
      </c>
      <c r="AD249" s="386">
        <v>1468.797188811282</v>
      </c>
      <c r="AE249" s="386">
        <v>1510.7975962517041</v>
      </c>
      <c r="AF249" s="386">
        <v>1553.9990096843756</v>
      </c>
      <c r="AG249" s="386">
        <v>1598.4357719997902</v>
      </c>
      <c r="AH249" s="386">
        <v>1644.1432081269454</v>
      </c>
      <c r="AI249" s="386">
        <v>1691.1576531148337</v>
      </c>
      <c r="AJ249" s="386">
        <v>1730.8665155033764</v>
      </c>
      <c r="AK249" s="386">
        <v>1771.5077532676198</v>
      </c>
      <c r="AL249" s="386">
        <v>1813.1032588464032</v>
      </c>
      <c r="AM249" s="386">
        <v>1855.6754387192523</v>
      </c>
      <c r="AN249" s="386">
        <v>1899.2472254762017</v>
      </c>
      <c r="AO249" s="387">
        <v>1899.2472254762017</v>
      </c>
      <c r="AP249" s="387">
        <v>1899.2472254762017</v>
      </c>
      <c r="AQ249" s="387">
        <v>1899.2472254762017</v>
      </c>
      <c r="AR249" s="387">
        <v>1899.2472254762017</v>
      </c>
      <c r="AS249" s="387">
        <v>1899.2472254762017</v>
      </c>
      <c r="AT249" s="387">
        <v>1899.2472254762017</v>
      </c>
      <c r="AU249" s="387">
        <v>1899.2472254762017</v>
      </c>
      <c r="AV249" s="387">
        <v>1899.2472254762017</v>
      </c>
      <c r="AW249" s="387">
        <v>1899.2472254762017</v>
      </c>
      <c r="AX249" s="387">
        <v>1899.2472254762017</v>
      </c>
      <c r="AY249" s="387">
        <v>1899.2472254762017</v>
      </c>
      <c r="AZ249" s="387">
        <v>1899.2472254762017</v>
      </c>
      <c r="BA249" s="387">
        <v>1899.2472254762017</v>
      </c>
      <c r="BB249" s="387">
        <v>1899.2472254762017</v>
      </c>
      <c r="BC249" s="387">
        <v>1899.2472254762017</v>
      </c>
      <c r="BD249" s="387">
        <v>1899.2472254762017</v>
      </c>
      <c r="BE249" s="387">
        <v>1899.2472254762017</v>
      </c>
      <c r="BF249" s="387">
        <v>1899.2472254762017</v>
      </c>
      <c r="BG249" s="387">
        <v>1899.2472254762017</v>
      </c>
      <c r="BH249" s="387">
        <v>1899.2472254762017</v>
      </c>
      <c r="BI249" s="387">
        <v>1899.2472254762017</v>
      </c>
      <c r="BJ249" s="387">
        <v>1899.2472254762017</v>
      </c>
      <c r="BK249" s="387">
        <v>1899.2472254762017</v>
      </c>
      <c r="BL249" s="387">
        <v>1899.2472254762017</v>
      </c>
      <c r="BM249" s="387">
        <v>1899.2472254762017</v>
      </c>
      <c r="BN249" s="387">
        <v>1899.2472254762017</v>
      </c>
      <c r="BO249" s="387">
        <v>1899.2472254762017</v>
      </c>
      <c r="BP249" s="387">
        <v>1899.2472254762017</v>
      </c>
      <c r="CA249" s="386">
        <v>2100</v>
      </c>
      <c r="CB249" s="386">
        <v>2087.386816922477</v>
      </c>
      <c r="CC249" s="386">
        <v>2074.8493921246431</v>
      </c>
      <c r="CD249" s="386">
        <v>2062.3872705812355</v>
      </c>
      <c r="CE249" s="386">
        <v>2050</v>
      </c>
      <c r="CF249" s="386">
        <v>2142.4309670231478</v>
      </c>
      <c r="CG249" s="386">
        <v>2239.0294870535317</v>
      </c>
      <c r="CH249" s="386">
        <v>2339.9834678738735</v>
      </c>
      <c r="CI249" s="386">
        <v>2445.4892897049763</v>
      </c>
      <c r="CJ249" s="386">
        <v>2555.7521872133557</v>
      </c>
      <c r="CK249" s="386">
        <v>2648.4301925644031</v>
      </c>
      <c r="CL249" s="386">
        <v>2744.4689355952701</v>
      </c>
      <c r="CM249" s="386">
        <v>2843.9902851108554</v>
      </c>
      <c r="CN249" s="386">
        <v>2947.1205291855827</v>
      </c>
      <c r="CO249" s="386">
        <v>3053.9905354172306</v>
      </c>
      <c r="CP249" s="386">
        <v>3134.8110404253639</v>
      </c>
      <c r="CQ249" s="386">
        <v>3217.7703713250703</v>
      </c>
      <c r="CR249" s="386">
        <v>3302.9251297942783</v>
      </c>
      <c r="CS249" s="386">
        <v>3390.3334154121508</v>
      </c>
      <c r="CT249" s="386">
        <v>3480.0548652993948</v>
      </c>
      <c r="CU249" s="386">
        <v>3548.3564932462846</v>
      </c>
      <c r="CV249" s="386">
        <v>3617.9986495930889</v>
      </c>
      <c r="CW249" s="386">
        <v>3689.0076443480025</v>
      </c>
      <c r="CX249" s="386">
        <v>3761.4103038950993</v>
      </c>
      <c r="CY249" s="386">
        <v>3835.2339811290303</v>
      </c>
      <c r="CZ249" s="386">
        <v>3926.6987228028015</v>
      </c>
      <c r="DA249" s="386">
        <v>4020.3447652813247</v>
      </c>
      <c r="DB249" s="386">
        <v>4116.2241294101605</v>
      </c>
      <c r="DC249" s="386">
        <v>4214.3900766562292</v>
      </c>
      <c r="DD249" s="386">
        <v>4314.8971386948269</v>
      </c>
      <c r="DE249" s="386">
        <v>4414.4625126095507</v>
      </c>
      <c r="DF249" s="386">
        <v>4516.3253372778227</v>
      </c>
      <c r="DG249" s="386">
        <v>4620.5386259085271</v>
      </c>
      <c r="DH249" s="386">
        <v>4727.1566149795626</v>
      </c>
      <c r="DI249" s="386">
        <v>4836.2347924645237</v>
      </c>
      <c r="DJ249" s="387">
        <v>4836.2347924645237</v>
      </c>
      <c r="DK249" s="387">
        <v>4836.2347924645237</v>
      </c>
      <c r="DL249" s="387">
        <v>4836.2347924645237</v>
      </c>
      <c r="DM249" s="387">
        <v>4836.2347924645237</v>
      </c>
      <c r="DN249" s="387">
        <v>4836.2347924645237</v>
      </c>
      <c r="DO249" s="387">
        <v>4836.2347924645237</v>
      </c>
      <c r="DP249" s="387">
        <v>4836.2347924645237</v>
      </c>
      <c r="DQ249" s="387">
        <v>4836.2347924645237</v>
      </c>
      <c r="DR249" s="387">
        <v>4836.2347924645237</v>
      </c>
      <c r="DS249" s="387">
        <v>4836.2347924645237</v>
      </c>
      <c r="DT249" s="387">
        <v>4836.2347924645237</v>
      </c>
      <c r="DU249" s="387">
        <v>4836.2347924645237</v>
      </c>
      <c r="DV249" s="387">
        <v>4836.2347924645237</v>
      </c>
      <c r="DW249" s="387">
        <v>4836.2347924645237</v>
      </c>
      <c r="DX249" s="387">
        <v>4836.2347924645237</v>
      </c>
      <c r="DY249" s="387">
        <v>4836.2347924645237</v>
      </c>
      <c r="DZ249" s="387">
        <v>4836.2347924645237</v>
      </c>
      <c r="EA249" s="387">
        <v>4836.2347924645237</v>
      </c>
      <c r="EB249" s="387">
        <v>4836.2347924645237</v>
      </c>
      <c r="EC249" s="387">
        <v>4836.2347924645237</v>
      </c>
      <c r="ED249" s="387">
        <v>4836.2347924645237</v>
      </c>
      <c r="EE249" s="387">
        <v>4836.2347924645237</v>
      </c>
      <c r="EF249" s="387">
        <v>4836.2347924645237</v>
      </c>
      <c r="EG249" s="387">
        <v>4836.2347924645237</v>
      </c>
      <c r="EH249" s="387">
        <v>4836.2347924645237</v>
      </c>
      <c r="EI249" s="387">
        <v>4836.2347924645237</v>
      </c>
      <c r="EJ249" s="387">
        <v>4836.2347924645237</v>
      </c>
      <c r="EK249" s="387">
        <v>4836.2347924645237</v>
      </c>
      <c r="EY249" s="386">
        <v>2256</v>
      </c>
      <c r="EZ249" s="386">
        <v>2284</v>
      </c>
      <c r="FA249" s="386">
        <v>2312</v>
      </c>
      <c r="FB249" s="386">
        <v>2340</v>
      </c>
      <c r="FC249" s="386">
        <v>2368.5</v>
      </c>
      <c r="FD249" s="386">
        <v>2403</v>
      </c>
      <c r="FE249" s="386">
        <v>2438</v>
      </c>
      <c r="FF249" s="386">
        <v>2473</v>
      </c>
      <c r="FG249" s="386">
        <v>2508</v>
      </c>
      <c r="FH249" s="386">
        <v>2543</v>
      </c>
      <c r="FI249" s="386">
        <v>2577.3000000000002</v>
      </c>
      <c r="FJ249" s="386">
        <v>2608</v>
      </c>
      <c r="FK249" s="386">
        <v>2639</v>
      </c>
      <c r="FL249" s="386">
        <v>2670</v>
      </c>
      <c r="FM249" s="386">
        <v>2701</v>
      </c>
      <c r="FN249" s="386">
        <v>2732</v>
      </c>
      <c r="FO249" s="386">
        <v>2763</v>
      </c>
      <c r="FP249" s="386">
        <v>2794</v>
      </c>
      <c r="FQ249" s="386">
        <v>2825</v>
      </c>
      <c r="FR249" s="386">
        <v>2856</v>
      </c>
      <c r="FS249" s="386">
        <v>2887</v>
      </c>
      <c r="FT249" s="386">
        <v>2918</v>
      </c>
      <c r="FU249" s="386">
        <v>2949</v>
      </c>
      <c r="FV249" s="386">
        <v>2980</v>
      </c>
      <c r="FW249" s="386">
        <v>3011</v>
      </c>
      <c r="FX249" s="386">
        <v>3042</v>
      </c>
      <c r="FY249" s="386">
        <v>3073</v>
      </c>
      <c r="FZ249" s="386">
        <v>3104</v>
      </c>
      <c r="GA249" s="386">
        <v>3135</v>
      </c>
      <c r="GB249" s="386">
        <v>3166</v>
      </c>
      <c r="GC249" s="386">
        <v>3191.7999999999997</v>
      </c>
      <c r="GD249" s="387">
        <v>3191.7999999999997</v>
      </c>
      <c r="GE249" s="387">
        <v>3191.7999999999997</v>
      </c>
      <c r="GF249" s="387">
        <v>3191.7999999999997</v>
      </c>
      <c r="GG249" s="387">
        <v>3191.7999999999997</v>
      </c>
      <c r="GH249" s="387">
        <v>3191.7999999999997</v>
      </c>
      <c r="GI249" s="387">
        <v>3191.7999999999997</v>
      </c>
      <c r="GJ249" s="387">
        <v>3191.7999999999997</v>
      </c>
      <c r="GK249" s="387">
        <v>3191.7999999999997</v>
      </c>
      <c r="GL249" s="387">
        <v>3191.7999999999997</v>
      </c>
      <c r="GM249" s="387">
        <v>3191.7999999999997</v>
      </c>
      <c r="GN249" s="387">
        <v>3191.7999999999997</v>
      </c>
      <c r="GO249" s="387">
        <v>3191.7999999999997</v>
      </c>
      <c r="GP249" s="387">
        <v>3191.7999999999997</v>
      </c>
      <c r="GQ249" s="387">
        <v>3191.7999999999997</v>
      </c>
      <c r="GR249" s="387">
        <v>3191.7999999999997</v>
      </c>
      <c r="GS249" s="387">
        <v>3191.7999999999997</v>
      </c>
      <c r="GT249" s="387">
        <v>3191.7999999999997</v>
      </c>
      <c r="GU249" s="387">
        <v>3191.7999999999997</v>
      </c>
      <c r="GV249" s="387">
        <v>3191.7999999999997</v>
      </c>
      <c r="GW249" s="387">
        <v>3191.7999999999997</v>
      </c>
      <c r="GX249" s="387">
        <v>3191.7999999999997</v>
      </c>
      <c r="GY249" s="387">
        <v>3191.7999999999997</v>
      </c>
      <c r="GZ249" s="387">
        <v>3191.7999999999997</v>
      </c>
      <c r="HA249" s="387">
        <v>3191.7999999999997</v>
      </c>
      <c r="HB249" s="387">
        <v>3191.7999999999997</v>
      </c>
      <c r="HC249" s="387">
        <v>3191.7999999999997</v>
      </c>
      <c r="HD249" s="387">
        <v>3191.7999999999997</v>
      </c>
      <c r="HE249" s="387">
        <v>3191.7999999999997</v>
      </c>
      <c r="HS249" s="394">
        <v>2.8621402318690672</v>
      </c>
      <c r="HT249" s="394">
        <v>2.8621402318690676</v>
      </c>
      <c r="HU249" s="394">
        <v>2.8621402318690676</v>
      </c>
      <c r="HV249" s="394">
        <v>2.8621402318690676</v>
      </c>
      <c r="HW249" s="394">
        <v>2.8621402318690676</v>
      </c>
      <c r="HX249" s="394">
        <v>2.848300762811653</v>
      </c>
      <c r="HY249" s="394">
        <v>2.8345282125242064</v>
      </c>
      <c r="HZ249" s="394">
        <v>2.8208222574306019</v>
      </c>
      <c r="IA249" s="394">
        <v>2.8071825755193198</v>
      </c>
      <c r="IB249" s="394">
        <v>2.7936088463358795</v>
      </c>
      <c r="IC249" s="394">
        <v>2.7814340953579624</v>
      </c>
      <c r="ID249" s="394">
        <v>2.769312402832222</v>
      </c>
      <c r="IE249" s="394">
        <v>2.7572435375260569</v>
      </c>
      <c r="IF249" s="394">
        <v>2.7452272692145931</v>
      </c>
      <c r="IG249" s="394">
        <v>2.7332633686762917</v>
      </c>
      <c r="IH249" s="394">
        <v>2.7206147895952517</v>
      </c>
      <c r="II249" s="394">
        <v>2.7080247436781213</v>
      </c>
      <c r="IJ249" s="394">
        <v>2.6954929600540591</v>
      </c>
      <c r="IK249" s="394">
        <v>2.6830191691057164</v>
      </c>
      <c r="IL249" s="394">
        <v>2.6706031024634371</v>
      </c>
      <c r="IM249" s="394">
        <v>2.6586029710894485</v>
      </c>
      <c r="IN249" s="394">
        <v>2.6466567613007599</v>
      </c>
      <c r="IO249" s="394">
        <v>2.6347642308052448</v>
      </c>
      <c r="IP249" s="394">
        <v>2.622925138399494</v>
      </c>
      <c r="IQ249" s="394">
        <v>2.6111392439639256</v>
      </c>
      <c r="IR249" s="394">
        <v>2.5990898665347095</v>
      </c>
      <c r="IS249" s="394">
        <v>2.5870960922284469</v>
      </c>
      <c r="IT249" s="394">
        <v>2.5751576644586636</v>
      </c>
      <c r="IU249" s="394">
        <v>2.5632743278229286</v>
      </c>
      <c r="IV249" s="394">
        <v>2.5514458280973966</v>
      </c>
      <c r="IW249" s="394">
        <v>2.5504349833272508</v>
      </c>
      <c r="IX249" s="394">
        <v>2.5494245390387213</v>
      </c>
      <c r="IY249" s="394">
        <v>2.5484144950731431</v>
      </c>
      <c r="IZ249" s="394">
        <v>2.547404851271915</v>
      </c>
      <c r="JA249" s="394">
        <v>2.5463956074764966</v>
      </c>
      <c r="JB249" s="394">
        <v>2.5463956074764966</v>
      </c>
      <c r="JC249" s="394">
        <v>2.5463956074764966</v>
      </c>
      <c r="JD249" s="394">
        <v>2.5463956074764966</v>
      </c>
      <c r="JE249" s="394">
        <v>2.5463956074764966</v>
      </c>
      <c r="JF249" s="394">
        <v>2.5463956074764966</v>
      </c>
      <c r="JG249" s="394">
        <v>2.5463956074764966</v>
      </c>
      <c r="JH249" s="394">
        <v>2.5463956074764966</v>
      </c>
      <c r="JI249" s="394">
        <v>2.5463956074764966</v>
      </c>
      <c r="JJ249" s="394">
        <v>2.5463956074764966</v>
      </c>
      <c r="JK249" s="394">
        <v>2.5463956074764966</v>
      </c>
      <c r="JL249" s="394">
        <v>2.5463956074764966</v>
      </c>
      <c r="JM249" s="394">
        <v>2.5463956074764966</v>
      </c>
      <c r="JN249" s="394">
        <v>2.5463956074764966</v>
      </c>
      <c r="JO249" s="394">
        <v>2.5463956074764966</v>
      </c>
      <c r="JP249" s="394">
        <v>2.5463956074764966</v>
      </c>
      <c r="JQ249" s="394">
        <v>2.5463956074764966</v>
      </c>
      <c r="JR249" s="394">
        <v>2.5463956074764966</v>
      </c>
      <c r="JS249" s="394">
        <v>2.5463956074764966</v>
      </c>
      <c r="JT249" s="394">
        <v>2.5463956074764966</v>
      </c>
      <c r="JU249" s="394">
        <v>2.5463956074764966</v>
      </c>
      <c r="JV249" s="394">
        <v>2.5463956074764966</v>
      </c>
      <c r="JW249" s="394">
        <v>2.5463956074764966</v>
      </c>
      <c r="JX249" s="394">
        <v>2.5463956074764966</v>
      </c>
      <c r="JY249" s="394">
        <v>2.5463956074764966</v>
      </c>
      <c r="JZ249" s="394">
        <v>2.5463956074764966</v>
      </c>
      <c r="KA249" s="394">
        <v>2.5463956074764966</v>
      </c>
      <c r="KB249" s="394">
        <v>2.5463956074764966</v>
      </c>
      <c r="KC249" s="394">
        <v>2.5463956074764966</v>
      </c>
    </row>
    <row r="250" spans="1:289" x14ac:dyDescent="0.25">
      <c r="A250" s="383">
        <v>241</v>
      </c>
      <c r="B250" s="384" t="s">
        <v>863</v>
      </c>
      <c r="C250" s="385" t="s">
        <v>142</v>
      </c>
      <c r="D250" s="385" t="s">
        <v>142</v>
      </c>
      <c r="E250" s="129">
        <v>2052</v>
      </c>
      <c r="F250" s="386">
        <v>1376.4458100000002</v>
      </c>
      <c r="G250" s="386">
        <v>1376.4458100000002</v>
      </c>
      <c r="H250" s="386">
        <v>1376.4458100000002</v>
      </c>
      <c r="I250" s="386">
        <v>1376.4458100000002</v>
      </c>
      <c r="J250" s="386">
        <v>1376.4458100000004</v>
      </c>
      <c r="K250" s="386">
        <v>1385.1527207307815</v>
      </c>
      <c r="L250" s="386">
        <v>1393.9147083079761</v>
      </c>
      <c r="M250" s="386">
        <v>1402.7321211282892</v>
      </c>
      <c r="N250" s="386">
        <v>1411.6053097922609</v>
      </c>
      <c r="O250" s="386">
        <v>1420.5346271182054</v>
      </c>
      <c r="P250" s="386">
        <v>1429.4127928468251</v>
      </c>
      <c r="Q250" s="386">
        <v>1438.3464460132025</v>
      </c>
      <c r="R250" s="386">
        <v>1447.335933406961</v>
      </c>
      <c r="S250" s="386">
        <v>1456.381603985116</v>
      </c>
      <c r="T250" s="386">
        <v>1465.483808885622</v>
      </c>
      <c r="U250" s="386">
        <v>1473.6378465631371</v>
      </c>
      <c r="V250" s="386">
        <v>1481.8372537834907</v>
      </c>
      <c r="W250" s="386">
        <v>1490.0822829854744</v>
      </c>
      <c r="X250" s="386">
        <v>1498.3731880124637</v>
      </c>
      <c r="Y250" s="386">
        <v>1506.7102241202347</v>
      </c>
      <c r="Z250" s="386">
        <v>1513.9935781837607</v>
      </c>
      <c r="AA250" s="386">
        <v>1521.3121395788398</v>
      </c>
      <c r="AB250" s="386">
        <v>1528.6660784957692</v>
      </c>
      <c r="AC250" s="386">
        <v>1536.0555659475369</v>
      </c>
      <c r="AD250" s="386">
        <v>1543.4807737737988</v>
      </c>
      <c r="AE250" s="386">
        <v>1553.2614243146736</v>
      </c>
      <c r="AF250" s="386">
        <v>1563.1040523849276</v>
      </c>
      <c r="AG250" s="386">
        <v>1573.0090507206198</v>
      </c>
      <c r="AH250" s="386">
        <v>1582.9768145464791</v>
      </c>
      <c r="AI250" s="386">
        <v>1593.0077415916751</v>
      </c>
      <c r="AJ250" s="386">
        <v>1602.1889136767436</v>
      </c>
      <c r="AK250" s="386">
        <v>1611.4230007092131</v>
      </c>
      <c r="AL250" s="386">
        <v>1620.71030766013</v>
      </c>
      <c r="AM250" s="386">
        <v>1630.0511412582168</v>
      </c>
      <c r="AN250" s="386">
        <v>1639.4458100000029</v>
      </c>
      <c r="AO250" s="387">
        <v>1639.4458100000029</v>
      </c>
      <c r="AP250" s="387">
        <v>1639.4458100000029</v>
      </c>
      <c r="AQ250" s="387">
        <v>1639.4458100000029</v>
      </c>
      <c r="AR250" s="387">
        <v>1639.4458100000029</v>
      </c>
      <c r="AS250" s="387">
        <v>1639.4458100000029</v>
      </c>
      <c r="AT250" s="387">
        <v>1639.4458100000029</v>
      </c>
      <c r="AU250" s="387">
        <v>1639.4458100000029</v>
      </c>
      <c r="AV250" s="387">
        <v>1639.4458100000029</v>
      </c>
      <c r="AW250" s="387">
        <v>1639.4458100000029</v>
      </c>
      <c r="AX250" s="387">
        <v>1639.4458100000029</v>
      </c>
      <c r="AY250" s="387">
        <v>1639.4458100000029</v>
      </c>
      <c r="AZ250" s="387">
        <v>1639.4458100000029</v>
      </c>
      <c r="BA250" s="387">
        <v>1639.4458100000029</v>
      </c>
      <c r="BB250" s="387">
        <v>1639.4458100000029</v>
      </c>
      <c r="BC250" s="387">
        <v>1639.4458100000029</v>
      </c>
      <c r="BD250" s="387">
        <v>1639.4458100000029</v>
      </c>
      <c r="BE250" s="387">
        <v>1639.4458100000029</v>
      </c>
      <c r="BF250" s="387">
        <v>1639.4458100000029</v>
      </c>
      <c r="BG250" s="387">
        <v>1639.4458100000029</v>
      </c>
      <c r="BH250" s="387">
        <v>1639.4458100000029</v>
      </c>
      <c r="BI250" s="387">
        <v>1639.4458100000029</v>
      </c>
      <c r="BJ250" s="387">
        <v>1639.4458100000029</v>
      </c>
      <c r="BK250" s="387">
        <v>1639.4458100000029</v>
      </c>
      <c r="BL250" s="387">
        <v>1639.4458100000029</v>
      </c>
      <c r="BM250" s="387">
        <v>1639.4458100000029</v>
      </c>
      <c r="BN250" s="387">
        <v>1639.4458100000029</v>
      </c>
      <c r="BO250" s="387">
        <v>1639.4458100000029</v>
      </c>
      <c r="BP250" s="387">
        <v>1639.4458100000029</v>
      </c>
      <c r="CA250" s="386">
        <v>3820</v>
      </c>
      <c r="CB250" s="386">
        <v>3820</v>
      </c>
      <c r="CC250" s="386">
        <v>3820</v>
      </c>
      <c r="CD250" s="386">
        <v>3820</v>
      </c>
      <c r="CE250" s="386">
        <v>3820</v>
      </c>
      <c r="CF250" s="386">
        <v>3858.4087198569482</v>
      </c>
      <c r="CG250" s="386">
        <v>3897.2036255152184</v>
      </c>
      <c r="CH250" s="386">
        <v>3936.3885999335162</v>
      </c>
      <c r="CI250" s="386">
        <v>3975.9675651122939</v>
      </c>
      <c r="CJ250" s="386">
        <v>4015.9444824863026</v>
      </c>
      <c r="CK250" s="386">
        <v>4055.7802200699944</v>
      </c>
      <c r="CL250" s="386">
        <v>4096.0111040496977</v>
      </c>
      <c r="CM250" s="386">
        <v>4136.6410540383968</v>
      </c>
      <c r="CN250" s="386">
        <v>4177.6740285292644</v>
      </c>
      <c r="CO250" s="386">
        <v>4219.1140252813257</v>
      </c>
      <c r="CP250" s="386">
        <v>4250.4687755581162</v>
      </c>
      <c r="CQ250" s="386">
        <v>4282.0565416669106</v>
      </c>
      <c r="CR250" s="386">
        <v>4313.8790552871988</v>
      </c>
      <c r="CS250" s="386">
        <v>4345.9380609676127</v>
      </c>
      <c r="CT250" s="386">
        <v>4378.2353162215632</v>
      </c>
      <c r="CU250" s="386">
        <v>4407.605470623841</v>
      </c>
      <c r="CV250" s="386">
        <v>4437.172646407409</v>
      </c>
      <c r="CW250" s="386">
        <v>4466.9381652345282</v>
      </c>
      <c r="CX250" s="386">
        <v>4496.9033576334577</v>
      </c>
      <c r="CY250" s="386">
        <v>4527.0695630579285</v>
      </c>
      <c r="CZ250" s="386">
        <v>4564.0037030527546</v>
      </c>
      <c r="DA250" s="386">
        <v>4601.2391705792552</v>
      </c>
      <c r="DB250" s="386">
        <v>4638.7784240209576</v>
      </c>
      <c r="DC250" s="386">
        <v>4676.6239418181349</v>
      </c>
      <c r="DD250" s="386">
        <v>4714.7782226314375</v>
      </c>
      <c r="DE250" s="386">
        <v>4741.2180353192589</v>
      </c>
      <c r="DF250" s="386">
        <v>4767.806118755344</v>
      </c>
      <c r="DG250" s="386">
        <v>4794.5433044211804</v>
      </c>
      <c r="DH250" s="386">
        <v>4821.4304284610871</v>
      </c>
      <c r="DI250" s="386">
        <v>4848.4683317083636</v>
      </c>
      <c r="DJ250" s="387">
        <v>4848.4683317083636</v>
      </c>
      <c r="DK250" s="387">
        <v>4848.4683317083636</v>
      </c>
      <c r="DL250" s="387">
        <v>4848.4683317083636</v>
      </c>
      <c r="DM250" s="387">
        <v>4848.4683317083636</v>
      </c>
      <c r="DN250" s="387">
        <v>4848.4683317083636</v>
      </c>
      <c r="DO250" s="387">
        <v>4848.4683317083636</v>
      </c>
      <c r="DP250" s="387">
        <v>4848.4683317083636</v>
      </c>
      <c r="DQ250" s="387">
        <v>4848.4683317083636</v>
      </c>
      <c r="DR250" s="387">
        <v>4848.4683317083636</v>
      </c>
      <c r="DS250" s="387">
        <v>4848.4683317083636</v>
      </c>
      <c r="DT250" s="387">
        <v>4848.4683317083636</v>
      </c>
      <c r="DU250" s="387">
        <v>4848.4683317083636</v>
      </c>
      <c r="DV250" s="387">
        <v>4848.4683317083636</v>
      </c>
      <c r="DW250" s="387">
        <v>4848.4683317083636</v>
      </c>
      <c r="DX250" s="387">
        <v>4848.4683317083636</v>
      </c>
      <c r="DY250" s="387">
        <v>4848.4683317083636</v>
      </c>
      <c r="DZ250" s="387">
        <v>4848.4683317083636</v>
      </c>
      <c r="EA250" s="387">
        <v>4848.4683317083636</v>
      </c>
      <c r="EB250" s="387">
        <v>4848.4683317083636</v>
      </c>
      <c r="EC250" s="387">
        <v>4848.4683317083636</v>
      </c>
      <c r="ED250" s="387">
        <v>4848.4683317083636</v>
      </c>
      <c r="EE250" s="387">
        <v>4848.4683317083636</v>
      </c>
      <c r="EF250" s="387">
        <v>4848.4683317083636</v>
      </c>
      <c r="EG250" s="387">
        <v>4848.4683317083636</v>
      </c>
      <c r="EH250" s="387">
        <v>4848.4683317083636</v>
      </c>
      <c r="EI250" s="387">
        <v>4848.4683317083636</v>
      </c>
      <c r="EJ250" s="387">
        <v>4848.4683317083636</v>
      </c>
      <c r="EK250" s="387">
        <v>4848.4683317083636</v>
      </c>
      <c r="EY250" s="386">
        <v>772</v>
      </c>
      <c r="EZ250" s="386">
        <v>779</v>
      </c>
      <c r="FA250" s="386">
        <v>786</v>
      </c>
      <c r="FB250" s="386">
        <v>793</v>
      </c>
      <c r="FC250" s="386">
        <v>799</v>
      </c>
      <c r="FD250" s="386">
        <v>810</v>
      </c>
      <c r="FE250" s="386">
        <v>821</v>
      </c>
      <c r="FF250" s="386">
        <v>832</v>
      </c>
      <c r="FG250" s="386">
        <v>843</v>
      </c>
      <c r="FH250" s="386">
        <v>854</v>
      </c>
      <c r="FI250" s="386">
        <v>864.09999999999991</v>
      </c>
      <c r="FJ250" s="386">
        <v>873</v>
      </c>
      <c r="FK250" s="386">
        <v>882</v>
      </c>
      <c r="FL250" s="386">
        <v>891</v>
      </c>
      <c r="FM250" s="386">
        <v>900</v>
      </c>
      <c r="FN250" s="386">
        <v>909</v>
      </c>
      <c r="FO250" s="386">
        <v>918</v>
      </c>
      <c r="FP250" s="386">
        <v>927</v>
      </c>
      <c r="FQ250" s="386">
        <v>936</v>
      </c>
      <c r="FR250" s="386">
        <v>945</v>
      </c>
      <c r="FS250" s="386">
        <v>954</v>
      </c>
      <c r="FT250" s="386">
        <v>963</v>
      </c>
      <c r="FU250" s="386">
        <v>972</v>
      </c>
      <c r="FV250" s="386">
        <v>981</v>
      </c>
      <c r="FW250" s="386">
        <v>990</v>
      </c>
      <c r="FX250" s="386">
        <v>999</v>
      </c>
      <c r="FY250" s="386">
        <v>1008</v>
      </c>
      <c r="FZ250" s="386">
        <v>1017</v>
      </c>
      <c r="GA250" s="386">
        <v>1026</v>
      </c>
      <c r="GB250" s="386">
        <v>1035</v>
      </c>
      <c r="GC250" s="386">
        <v>1045.8999999999999</v>
      </c>
      <c r="GD250" s="387">
        <v>1045.8999999999999</v>
      </c>
      <c r="GE250" s="387">
        <v>1045.8999999999999</v>
      </c>
      <c r="GF250" s="387">
        <v>1045.8999999999999</v>
      </c>
      <c r="GG250" s="387">
        <v>1045.8999999999999</v>
      </c>
      <c r="GH250" s="387">
        <v>1045.8999999999999</v>
      </c>
      <c r="GI250" s="387">
        <v>1045.8999999999999</v>
      </c>
      <c r="GJ250" s="387">
        <v>1045.8999999999999</v>
      </c>
      <c r="GK250" s="387">
        <v>1045.8999999999999</v>
      </c>
      <c r="GL250" s="387">
        <v>1045.8999999999999</v>
      </c>
      <c r="GM250" s="387">
        <v>1045.8999999999999</v>
      </c>
      <c r="GN250" s="387">
        <v>1045.8999999999999</v>
      </c>
      <c r="GO250" s="387">
        <v>1045.8999999999999</v>
      </c>
      <c r="GP250" s="387">
        <v>1045.8999999999999</v>
      </c>
      <c r="GQ250" s="387">
        <v>1045.8999999999999</v>
      </c>
      <c r="GR250" s="387">
        <v>1045.8999999999999</v>
      </c>
      <c r="GS250" s="387">
        <v>1045.8999999999999</v>
      </c>
      <c r="GT250" s="387">
        <v>1045.8999999999999</v>
      </c>
      <c r="GU250" s="387">
        <v>1045.8999999999999</v>
      </c>
      <c r="GV250" s="387">
        <v>1045.8999999999999</v>
      </c>
      <c r="GW250" s="387">
        <v>1045.8999999999999</v>
      </c>
      <c r="GX250" s="387">
        <v>1045.8999999999999</v>
      </c>
      <c r="GY250" s="387">
        <v>1045.8999999999999</v>
      </c>
      <c r="GZ250" s="387">
        <v>1045.8999999999999</v>
      </c>
      <c r="HA250" s="387">
        <v>1045.8999999999999</v>
      </c>
      <c r="HB250" s="387">
        <v>1045.8999999999999</v>
      </c>
      <c r="HC250" s="387">
        <v>1045.8999999999999</v>
      </c>
      <c r="HD250" s="387">
        <v>1045.8999999999999</v>
      </c>
      <c r="HE250" s="387">
        <v>1045.8999999999999</v>
      </c>
      <c r="HS250" s="394">
        <v>2.7752636335171084</v>
      </c>
      <c r="HT250" s="394">
        <v>2.7752636335171084</v>
      </c>
      <c r="HU250" s="394">
        <v>2.7752636335171084</v>
      </c>
      <c r="HV250" s="394">
        <v>2.7752636335171084</v>
      </c>
      <c r="HW250" s="394">
        <v>2.7752636335171079</v>
      </c>
      <c r="HX250" s="394">
        <v>2.7855475155268956</v>
      </c>
      <c r="HY250" s="394">
        <v>2.7958695049899407</v>
      </c>
      <c r="HZ250" s="394">
        <v>2.8062297431153693</v>
      </c>
      <c r="IA250" s="394">
        <v>2.8166283716355656</v>
      </c>
      <c r="IB250" s="394">
        <v>2.8270655328081125</v>
      </c>
      <c r="IC250" s="394">
        <v>2.8373750678364109</v>
      </c>
      <c r="ID250" s="394">
        <v>2.8477221989201484</v>
      </c>
      <c r="IE250" s="394">
        <v>2.8581070631618588</v>
      </c>
      <c r="IF250" s="394">
        <v>2.8685297981640527</v>
      </c>
      <c r="IG250" s="394">
        <v>2.8789905420310369</v>
      </c>
      <c r="IH250" s="394">
        <v>2.8843374140201328</v>
      </c>
      <c r="II250" s="394">
        <v>2.8896942162398598</v>
      </c>
      <c r="IJ250" s="394">
        <v>2.8950609671326797</v>
      </c>
      <c r="IK250" s="394">
        <v>2.9004376851753051</v>
      </c>
      <c r="IL250" s="394">
        <v>2.9058243888787616</v>
      </c>
      <c r="IM250" s="394">
        <v>2.9112444954432091</v>
      </c>
      <c r="IN250" s="394">
        <v>2.9166747118942968</v>
      </c>
      <c r="IO250" s="394">
        <v>2.9221150570895533</v>
      </c>
      <c r="IP250" s="394">
        <v>2.9275655499216797</v>
      </c>
      <c r="IQ250" s="394">
        <v>2.9330262093186152</v>
      </c>
      <c r="IR250" s="394">
        <v>2.9383358342698003</v>
      </c>
      <c r="IS250" s="394">
        <v>2.9436550711763885</v>
      </c>
      <c r="IT250" s="394">
        <v>2.9489839374387969</v>
      </c>
      <c r="IU250" s="394">
        <v>2.9543224504889429</v>
      </c>
      <c r="IV250" s="394">
        <v>2.959670627790298</v>
      </c>
      <c r="IW250" s="394">
        <v>2.9592128586378692</v>
      </c>
      <c r="IX250" s="394">
        <v>2.9587551602881157</v>
      </c>
      <c r="IY250" s="394">
        <v>2.9582975327300858</v>
      </c>
      <c r="IZ250" s="394">
        <v>2.95783997595283</v>
      </c>
      <c r="JA250" s="394">
        <v>2.9573824899454011</v>
      </c>
      <c r="JB250" s="394">
        <v>2.9573824899454011</v>
      </c>
      <c r="JC250" s="394">
        <v>2.9573824899454011</v>
      </c>
      <c r="JD250" s="394">
        <v>2.9573824899454011</v>
      </c>
      <c r="JE250" s="394">
        <v>2.9573824899454011</v>
      </c>
      <c r="JF250" s="394">
        <v>2.9573824899454011</v>
      </c>
      <c r="JG250" s="394">
        <v>2.9573824899454011</v>
      </c>
      <c r="JH250" s="394">
        <v>2.9573824899454011</v>
      </c>
      <c r="JI250" s="394">
        <v>2.9573824899454011</v>
      </c>
      <c r="JJ250" s="394">
        <v>2.9573824899454011</v>
      </c>
      <c r="JK250" s="394">
        <v>2.9573824899454011</v>
      </c>
      <c r="JL250" s="394">
        <v>2.9573824899454011</v>
      </c>
      <c r="JM250" s="394">
        <v>2.9573824899454011</v>
      </c>
      <c r="JN250" s="394">
        <v>2.9573824899454011</v>
      </c>
      <c r="JO250" s="394">
        <v>2.9573824899454011</v>
      </c>
      <c r="JP250" s="394">
        <v>2.9573824899454011</v>
      </c>
      <c r="JQ250" s="394">
        <v>2.9573824899454011</v>
      </c>
      <c r="JR250" s="394">
        <v>2.9573824899454011</v>
      </c>
      <c r="JS250" s="394">
        <v>2.9573824899454011</v>
      </c>
      <c r="JT250" s="394">
        <v>2.9573824899454011</v>
      </c>
      <c r="JU250" s="394">
        <v>2.9573824899454011</v>
      </c>
      <c r="JV250" s="394">
        <v>2.9573824899454011</v>
      </c>
      <c r="JW250" s="394">
        <v>2.9573824899454011</v>
      </c>
      <c r="JX250" s="394">
        <v>2.9573824899454011</v>
      </c>
      <c r="JY250" s="394">
        <v>2.9573824899454011</v>
      </c>
      <c r="JZ250" s="394">
        <v>2.9573824899454011</v>
      </c>
      <c r="KA250" s="394">
        <v>2.9573824899454011</v>
      </c>
      <c r="KB250" s="394">
        <v>2.9573824899454011</v>
      </c>
      <c r="KC250" s="394">
        <v>2.9573824899454011</v>
      </c>
    </row>
    <row r="251" spans="1:289" x14ac:dyDescent="0.25">
      <c r="A251" s="383">
        <v>242</v>
      </c>
      <c r="B251" s="384" t="s">
        <v>863</v>
      </c>
      <c r="C251" s="385" t="s">
        <v>142</v>
      </c>
      <c r="D251" s="385" t="s">
        <v>142</v>
      </c>
      <c r="E251" s="129">
        <v>2052</v>
      </c>
      <c r="F251" s="386">
        <v>1249.66445</v>
      </c>
      <c r="G251" s="386">
        <v>1247.7433613844576</v>
      </c>
      <c r="H251" s="386">
        <v>1245.8252260268628</v>
      </c>
      <c r="I251" s="386">
        <v>1243.9100393872206</v>
      </c>
      <c r="J251" s="386">
        <v>1241.9977969325153</v>
      </c>
      <c r="K251" s="386">
        <v>1248.8089346679019</v>
      </c>
      <c r="L251" s="386">
        <v>1255.6574248022741</v>
      </c>
      <c r="M251" s="386">
        <v>1262.5434721768443</v>
      </c>
      <c r="N251" s="386">
        <v>1269.4672827561774</v>
      </c>
      <c r="O251" s="386">
        <v>1276.4290636343515</v>
      </c>
      <c r="P251" s="386">
        <v>1283.3737180611754</v>
      </c>
      <c r="Q251" s="386">
        <v>1290.3561561976328</v>
      </c>
      <c r="R251" s="386">
        <v>1297.3765836131624</v>
      </c>
      <c r="S251" s="386">
        <v>1304.4352069956428</v>
      </c>
      <c r="T251" s="386">
        <v>1311.5322341574768</v>
      </c>
      <c r="U251" s="386">
        <v>1317.9282125353729</v>
      </c>
      <c r="V251" s="386">
        <v>1324.3553823230914</v>
      </c>
      <c r="W251" s="386">
        <v>1330.8138956324731</v>
      </c>
      <c r="X251" s="386">
        <v>1337.3039053171663</v>
      </c>
      <c r="Y251" s="386">
        <v>1343.8255649762434</v>
      </c>
      <c r="Z251" s="386">
        <v>1349.5481976753326</v>
      </c>
      <c r="AA251" s="386">
        <v>1355.2951999993659</v>
      </c>
      <c r="AB251" s="386">
        <v>1361.0666757255119</v>
      </c>
      <c r="AC251" s="386">
        <v>1366.8627290728712</v>
      </c>
      <c r="AD251" s="386">
        <v>1372.683464704357</v>
      </c>
      <c r="AE251" s="386">
        <v>1380.2901105771937</v>
      </c>
      <c r="AF251" s="386">
        <v>1387.9389082373307</v>
      </c>
      <c r="AG251" s="386">
        <v>1395.6300912664544</v>
      </c>
      <c r="AH251" s="386">
        <v>1403.363894540631</v>
      </c>
      <c r="AI251" s="386">
        <v>1411.1405542374791</v>
      </c>
      <c r="AJ251" s="386">
        <v>1418.2402037532945</v>
      </c>
      <c r="AK251" s="386">
        <v>1425.3755726190329</v>
      </c>
      <c r="AL251" s="386">
        <v>1432.5468405438414</v>
      </c>
      <c r="AM251" s="386">
        <v>1439.7541881410095</v>
      </c>
      <c r="AN251" s="386">
        <v>1446.9977969325171</v>
      </c>
      <c r="AO251" s="387">
        <v>1446.9977969325171</v>
      </c>
      <c r="AP251" s="387">
        <v>1446.9977969325171</v>
      </c>
      <c r="AQ251" s="387">
        <v>1446.9977969325171</v>
      </c>
      <c r="AR251" s="387">
        <v>1446.9977969325171</v>
      </c>
      <c r="AS251" s="387">
        <v>1446.9977969325171</v>
      </c>
      <c r="AT251" s="387">
        <v>1446.9977969325171</v>
      </c>
      <c r="AU251" s="387">
        <v>1446.9977969325171</v>
      </c>
      <c r="AV251" s="387">
        <v>1446.9977969325171</v>
      </c>
      <c r="AW251" s="387">
        <v>1446.9977969325171</v>
      </c>
      <c r="AX251" s="387">
        <v>1446.9977969325171</v>
      </c>
      <c r="AY251" s="387">
        <v>1446.9977969325171</v>
      </c>
      <c r="AZ251" s="387">
        <v>1446.9977969325171</v>
      </c>
      <c r="BA251" s="387">
        <v>1446.9977969325171</v>
      </c>
      <c r="BB251" s="387">
        <v>1446.9977969325171</v>
      </c>
      <c r="BC251" s="387">
        <v>1446.9977969325171</v>
      </c>
      <c r="BD251" s="387">
        <v>1446.9977969325171</v>
      </c>
      <c r="BE251" s="387">
        <v>1446.9977969325171</v>
      </c>
      <c r="BF251" s="387">
        <v>1446.9977969325171</v>
      </c>
      <c r="BG251" s="387">
        <v>1446.9977969325171</v>
      </c>
      <c r="BH251" s="387">
        <v>1446.9977969325171</v>
      </c>
      <c r="BI251" s="387">
        <v>1446.9977969325171</v>
      </c>
      <c r="BJ251" s="387">
        <v>1446.9977969325171</v>
      </c>
      <c r="BK251" s="387">
        <v>1446.9977969325171</v>
      </c>
      <c r="BL251" s="387">
        <v>1446.9977969325171</v>
      </c>
      <c r="BM251" s="387">
        <v>1446.9977969325171</v>
      </c>
      <c r="BN251" s="387">
        <v>1446.9977969325171</v>
      </c>
      <c r="BO251" s="387">
        <v>1446.9977969325171</v>
      </c>
      <c r="BP251" s="387">
        <v>1446.9977969325171</v>
      </c>
      <c r="CA251" s="386">
        <v>3260</v>
      </c>
      <c r="CB251" s="386">
        <v>3254.9884555916842</v>
      </c>
      <c r="CC251" s="386">
        <v>3249.9846153482017</v>
      </c>
      <c r="CD251" s="386">
        <v>3244.9884674260666</v>
      </c>
      <c r="CE251" s="386">
        <v>3240</v>
      </c>
      <c r="CF251" s="386">
        <v>3274.3344651610441</v>
      </c>
      <c r="CG251" s="386">
        <v>3309.0327746115618</v>
      </c>
      <c r="CH251" s="386">
        <v>3344.0987840302819</v>
      </c>
      <c r="CI251" s="386">
        <v>3379.536389954781</v>
      </c>
      <c r="CJ251" s="386">
        <v>3415.3495302144652</v>
      </c>
      <c r="CK251" s="386">
        <v>3450.9756116837916</v>
      </c>
      <c r="CL251" s="386">
        <v>3486.9733147601105</v>
      </c>
      <c r="CM251" s="386">
        <v>3523.3465158904819</v>
      </c>
      <c r="CN251" s="386">
        <v>3560.0991319578334</v>
      </c>
      <c r="CO251" s="386">
        <v>3597.2351207027536</v>
      </c>
      <c r="CP251" s="386">
        <v>3625.1555215902449</v>
      </c>
      <c r="CQ251" s="386">
        <v>3653.2926302434398</v>
      </c>
      <c r="CR251" s="386">
        <v>3681.6481286674034</v>
      </c>
      <c r="CS251" s="386">
        <v>3710.2237119222987</v>
      </c>
      <c r="CT251" s="386">
        <v>3739.0210882247166</v>
      </c>
      <c r="CU251" s="386">
        <v>3765.6285103891346</v>
      </c>
      <c r="CV251" s="386">
        <v>3792.4252748700387</v>
      </c>
      <c r="CW251" s="386">
        <v>3819.4127290551087</v>
      </c>
      <c r="CX251" s="386">
        <v>3846.5922299202325</v>
      </c>
      <c r="CY251" s="386">
        <v>3873.9651440977382</v>
      </c>
      <c r="CZ251" s="386">
        <v>3906.2694236959369</v>
      </c>
      <c r="DA251" s="386">
        <v>3938.8430827132947</v>
      </c>
      <c r="DB251" s="386">
        <v>3971.6883674550181</v>
      </c>
      <c r="DC251" s="386">
        <v>4004.8075429578385</v>
      </c>
      <c r="DD251" s="386">
        <v>4038.2028931462087</v>
      </c>
      <c r="DE251" s="386">
        <v>4058.1195942362419</v>
      </c>
      <c r="DF251" s="386">
        <v>4078.1345258988358</v>
      </c>
      <c r="DG251" s="386">
        <v>4098.2481726140932</v>
      </c>
      <c r="DH251" s="386">
        <v>4118.4610212516063</v>
      </c>
      <c r="DI251" s="386">
        <v>4138.7735610822438</v>
      </c>
      <c r="DJ251" s="387">
        <v>4138.7735610822438</v>
      </c>
      <c r="DK251" s="387">
        <v>4138.7735610822438</v>
      </c>
      <c r="DL251" s="387">
        <v>4138.7735610822438</v>
      </c>
      <c r="DM251" s="387">
        <v>4138.7735610822438</v>
      </c>
      <c r="DN251" s="387">
        <v>4138.7735610822438</v>
      </c>
      <c r="DO251" s="387">
        <v>4138.7735610822438</v>
      </c>
      <c r="DP251" s="387">
        <v>4138.7735610822438</v>
      </c>
      <c r="DQ251" s="387">
        <v>4138.7735610822438</v>
      </c>
      <c r="DR251" s="387">
        <v>4138.7735610822438</v>
      </c>
      <c r="DS251" s="387">
        <v>4138.7735610822438</v>
      </c>
      <c r="DT251" s="387">
        <v>4138.7735610822438</v>
      </c>
      <c r="DU251" s="387">
        <v>4138.7735610822438</v>
      </c>
      <c r="DV251" s="387">
        <v>4138.7735610822438</v>
      </c>
      <c r="DW251" s="387">
        <v>4138.7735610822438</v>
      </c>
      <c r="DX251" s="387">
        <v>4138.7735610822438</v>
      </c>
      <c r="DY251" s="387">
        <v>4138.7735610822438</v>
      </c>
      <c r="DZ251" s="387">
        <v>4138.7735610822438</v>
      </c>
      <c r="EA251" s="387">
        <v>4138.7735610822438</v>
      </c>
      <c r="EB251" s="387">
        <v>4138.7735610822438</v>
      </c>
      <c r="EC251" s="387">
        <v>4138.7735610822438</v>
      </c>
      <c r="ED251" s="387">
        <v>4138.7735610822438</v>
      </c>
      <c r="EE251" s="387">
        <v>4138.7735610822438</v>
      </c>
      <c r="EF251" s="387">
        <v>4138.7735610822438</v>
      </c>
      <c r="EG251" s="387">
        <v>4138.7735610822438</v>
      </c>
      <c r="EH251" s="387">
        <v>4138.7735610822438</v>
      </c>
      <c r="EI251" s="387">
        <v>4138.7735610822438</v>
      </c>
      <c r="EJ251" s="387">
        <v>4138.7735610822438</v>
      </c>
      <c r="EK251" s="387">
        <v>4138.7735610822438</v>
      </c>
      <c r="EY251" s="386">
        <v>650</v>
      </c>
      <c r="EZ251" s="386">
        <v>655</v>
      </c>
      <c r="FA251" s="386">
        <v>660</v>
      </c>
      <c r="FB251" s="386">
        <v>665</v>
      </c>
      <c r="FC251" s="386">
        <v>671</v>
      </c>
      <c r="FD251" s="386">
        <v>679</v>
      </c>
      <c r="FE251" s="386">
        <v>687</v>
      </c>
      <c r="FF251" s="386">
        <v>695</v>
      </c>
      <c r="FG251" s="386">
        <v>703</v>
      </c>
      <c r="FH251" s="386">
        <v>711</v>
      </c>
      <c r="FI251" s="386">
        <v>717.40000000000009</v>
      </c>
      <c r="FJ251" s="386">
        <v>724</v>
      </c>
      <c r="FK251" s="386">
        <v>731</v>
      </c>
      <c r="FL251" s="386">
        <v>738</v>
      </c>
      <c r="FM251" s="386">
        <v>745</v>
      </c>
      <c r="FN251" s="386">
        <v>752</v>
      </c>
      <c r="FO251" s="386">
        <v>759</v>
      </c>
      <c r="FP251" s="386">
        <v>766</v>
      </c>
      <c r="FQ251" s="386">
        <v>773</v>
      </c>
      <c r="FR251" s="386">
        <v>780</v>
      </c>
      <c r="FS251" s="386">
        <v>787</v>
      </c>
      <c r="FT251" s="386">
        <v>794</v>
      </c>
      <c r="FU251" s="386">
        <v>801</v>
      </c>
      <c r="FV251" s="386">
        <v>808</v>
      </c>
      <c r="FW251" s="386">
        <v>815</v>
      </c>
      <c r="FX251" s="386">
        <v>822</v>
      </c>
      <c r="FY251" s="386">
        <v>829</v>
      </c>
      <c r="FZ251" s="386">
        <v>836</v>
      </c>
      <c r="GA251" s="386">
        <v>843</v>
      </c>
      <c r="GB251" s="386">
        <v>850</v>
      </c>
      <c r="GC251" s="386">
        <v>857</v>
      </c>
      <c r="GD251" s="387">
        <v>857</v>
      </c>
      <c r="GE251" s="387">
        <v>857</v>
      </c>
      <c r="GF251" s="387">
        <v>857</v>
      </c>
      <c r="GG251" s="387">
        <v>857</v>
      </c>
      <c r="GH251" s="387">
        <v>857</v>
      </c>
      <c r="GI251" s="387">
        <v>857</v>
      </c>
      <c r="GJ251" s="387">
        <v>857</v>
      </c>
      <c r="GK251" s="387">
        <v>857</v>
      </c>
      <c r="GL251" s="387">
        <v>857</v>
      </c>
      <c r="GM251" s="387">
        <v>857</v>
      </c>
      <c r="GN251" s="387">
        <v>857</v>
      </c>
      <c r="GO251" s="387">
        <v>857</v>
      </c>
      <c r="GP251" s="387">
        <v>857</v>
      </c>
      <c r="GQ251" s="387">
        <v>857</v>
      </c>
      <c r="GR251" s="387">
        <v>857</v>
      </c>
      <c r="GS251" s="387">
        <v>857</v>
      </c>
      <c r="GT251" s="387">
        <v>857</v>
      </c>
      <c r="GU251" s="387">
        <v>857</v>
      </c>
      <c r="GV251" s="387">
        <v>857</v>
      </c>
      <c r="GW251" s="387">
        <v>857</v>
      </c>
      <c r="GX251" s="387">
        <v>857</v>
      </c>
      <c r="GY251" s="387">
        <v>857</v>
      </c>
      <c r="GZ251" s="387">
        <v>857</v>
      </c>
      <c r="HA251" s="387">
        <v>857</v>
      </c>
      <c r="HB251" s="387">
        <v>857</v>
      </c>
      <c r="HC251" s="387">
        <v>857</v>
      </c>
      <c r="HD251" s="387">
        <v>857</v>
      </c>
      <c r="HE251" s="387">
        <v>857</v>
      </c>
      <c r="HS251" s="394">
        <v>2.6087002795030299</v>
      </c>
      <c r="HT251" s="394">
        <v>2.6087002795030299</v>
      </c>
      <c r="HU251" s="394">
        <v>2.6087002795030294</v>
      </c>
      <c r="HV251" s="394">
        <v>2.6087002795030294</v>
      </c>
      <c r="HW251" s="394">
        <v>2.6087002795030299</v>
      </c>
      <c r="HX251" s="394">
        <v>2.621965918294614</v>
      </c>
      <c r="HY251" s="394">
        <v>2.6352990148826847</v>
      </c>
      <c r="HZ251" s="394">
        <v>2.6486999123004251</v>
      </c>
      <c r="IA251" s="394">
        <v>2.6621689553253955</v>
      </c>
      <c r="IB251" s="394">
        <v>2.6757064904884</v>
      </c>
      <c r="IC251" s="394">
        <v>2.6889872864914723</v>
      </c>
      <c r="ID251" s="394">
        <v>2.7023340013623653</v>
      </c>
      <c r="IE251" s="394">
        <v>2.7157469622875778</v>
      </c>
      <c r="IF251" s="394">
        <v>2.7292264980775891</v>
      </c>
      <c r="IG251" s="394">
        <v>2.7427729391749214</v>
      </c>
      <c r="IH251" s="394">
        <v>2.7506471802559931</v>
      </c>
      <c r="II251" s="394">
        <v>2.7585440275366948</v>
      </c>
      <c r="IJ251" s="394">
        <v>2.7664635459172824</v>
      </c>
      <c r="IK251" s="394">
        <v>2.7744058004843342</v>
      </c>
      <c r="IL251" s="394">
        <v>2.7823708565112883</v>
      </c>
      <c r="IM251" s="394">
        <v>2.7902882734204133</v>
      </c>
      <c r="IN251" s="394">
        <v>2.798228219853367</v>
      </c>
      <c r="IO251" s="394">
        <v>2.8061907599193727</v>
      </c>
      <c r="IP251" s="394">
        <v>2.8141759579100794</v>
      </c>
      <c r="IQ251" s="394">
        <v>2.8221838783000837</v>
      </c>
      <c r="IR251" s="394">
        <v>2.8300350728894657</v>
      </c>
      <c r="IS251" s="394">
        <v>2.8379081091656895</v>
      </c>
      <c r="IT251" s="394">
        <v>2.8458030478913923</v>
      </c>
      <c r="IU251" s="394">
        <v>2.8537199499982497</v>
      </c>
      <c r="IV251" s="394">
        <v>2.8616588765874447</v>
      </c>
      <c r="IW251" s="394">
        <v>2.8613767847623075</v>
      </c>
      <c r="IX251" s="394">
        <v>2.861094720744747</v>
      </c>
      <c r="IY251" s="394">
        <v>2.8608126845320219</v>
      </c>
      <c r="IZ251" s="394">
        <v>2.8605306761213911</v>
      </c>
      <c r="JA251" s="394">
        <v>2.8602486955101161</v>
      </c>
      <c r="JB251" s="394">
        <v>2.8602486955101161</v>
      </c>
      <c r="JC251" s="394">
        <v>2.8602486955101161</v>
      </c>
      <c r="JD251" s="394">
        <v>2.8602486955101161</v>
      </c>
      <c r="JE251" s="394">
        <v>2.8602486955101161</v>
      </c>
      <c r="JF251" s="394">
        <v>2.8602486955101161</v>
      </c>
      <c r="JG251" s="394">
        <v>2.8602486955101161</v>
      </c>
      <c r="JH251" s="394">
        <v>2.8602486955101161</v>
      </c>
      <c r="JI251" s="394">
        <v>2.8602486955101161</v>
      </c>
      <c r="JJ251" s="394">
        <v>2.8602486955101161</v>
      </c>
      <c r="JK251" s="394">
        <v>2.8602486955101161</v>
      </c>
      <c r="JL251" s="394">
        <v>2.8602486955101161</v>
      </c>
      <c r="JM251" s="394">
        <v>2.8602486955101161</v>
      </c>
      <c r="JN251" s="394">
        <v>2.8602486955101161</v>
      </c>
      <c r="JO251" s="394">
        <v>2.8602486955101161</v>
      </c>
      <c r="JP251" s="394">
        <v>2.8602486955101161</v>
      </c>
      <c r="JQ251" s="394">
        <v>2.8602486955101161</v>
      </c>
      <c r="JR251" s="394">
        <v>2.8602486955101161</v>
      </c>
      <c r="JS251" s="394">
        <v>2.8602486955101161</v>
      </c>
      <c r="JT251" s="394">
        <v>2.8602486955101161</v>
      </c>
      <c r="JU251" s="394">
        <v>2.8602486955101161</v>
      </c>
      <c r="JV251" s="394">
        <v>2.8602486955101161</v>
      </c>
      <c r="JW251" s="394">
        <v>2.8602486955101161</v>
      </c>
      <c r="JX251" s="394">
        <v>2.8602486955101161</v>
      </c>
      <c r="JY251" s="394">
        <v>2.8602486955101161</v>
      </c>
      <c r="JZ251" s="394">
        <v>2.8602486955101161</v>
      </c>
      <c r="KA251" s="394">
        <v>2.8602486955101161</v>
      </c>
      <c r="KB251" s="394">
        <v>2.8602486955101161</v>
      </c>
      <c r="KC251" s="394">
        <v>2.8602486955101161</v>
      </c>
    </row>
    <row r="252" spans="1:289" x14ac:dyDescent="0.25">
      <c r="A252" s="383">
        <v>243</v>
      </c>
      <c r="B252" s="384" t="s">
        <v>864</v>
      </c>
      <c r="C252" s="385" t="s">
        <v>142</v>
      </c>
      <c r="D252" s="385" t="s">
        <v>142</v>
      </c>
      <c r="E252" s="129">
        <v>2052</v>
      </c>
      <c r="F252" s="386">
        <v>593.64223000000004</v>
      </c>
      <c r="G252" s="386">
        <v>607.73916284034465</v>
      </c>
      <c r="H252" s="386">
        <v>622.17084867746519</v>
      </c>
      <c r="I252" s="386">
        <v>636.94523672769958</v>
      </c>
      <c r="J252" s="386">
        <v>652.07046497355373</v>
      </c>
      <c r="K252" s="386">
        <v>718.64391486030991</v>
      </c>
      <c r="L252" s="386">
        <v>792.0142133514637</v>
      </c>
      <c r="M252" s="386">
        <v>872.87528799665665</v>
      </c>
      <c r="N252" s="386">
        <v>961.99191321474564</v>
      </c>
      <c r="O252" s="386">
        <v>1060.2069434392229</v>
      </c>
      <c r="P252" s="386">
        <v>1132.786087315536</v>
      </c>
      <c r="Q252" s="386">
        <v>1210.333819785252</v>
      </c>
      <c r="R252" s="386">
        <v>1293.190278128752</v>
      </c>
      <c r="S252" s="386">
        <v>1381.718884582966</v>
      </c>
      <c r="T252" s="386">
        <v>1476.30794037188</v>
      </c>
      <c r="U252" s="386">
        <v>1545.6587261656512</v>
      </c>
      <c r="V252" s="386">
        <v>1618.2673224464415</v>
      </c>
      <c r="W252" s="386">
        <v>1694.2867675547382</v>
      </c>
      <c r="X252" s="386">
        <v>1773.8772889335714</v>
      </c>
      <c r="Y252" s="386">
        <v>1857.2066408425501</v>
      </c>
      <c r="Z252" s="386">
        <v>1920.5923840741495</v>
      </c>
      <c r="AA252" s="386">
        <v>1986.1414581687054</v>
      </c>
      <c r="AB252" s="386">
        <v>2053.9276967705678</v>
      </c>
      <c r="AC252" s="386">
        <v>2124.0274534377672</v>
      </c>
      <c r="AD252" s="386">
        <v>2196.519687645693</v>
      </c>
      <c r="AE252" s="386">
        <v>2281.0769968617933</v>
      </c>
      <c r="AF252" s="386">
        <v>2368.8894276149699</v>
      </c>
      <c r="AG252" s="386">
        <v>2460.082289193318</v>
      </c>
      <c r="AH252" s="386">
        <v>2554.7857147962695</v>
      </c>
      <c r="AI252" s="386">
        <v>2653.1348472360742</v>
      </c>
      <c r="AJ252" s="386">
        <v>2733.6806912451584</v>
      </c>
      <c r="AK252" s="386">
        <v>2816.6718059851646</v>
      </c>
      <c r="AL252" s="386">
        <v>2902.1824268064211</v>
      </c>
      <c r="AM252" s="386">
        <v>2990.2890427513194</v>
      </c>
      <c r="AN252" s="386">
        <v>3081.0704649735771</v>
      </c>
      <c r="AO252" s="387">
        <v>3081.0704649735771</v>
      </c>
      <c r="AP252" s="387">
        <v>3081.0704649735771</v>
      </c>
      <c r="AQ252" s="387">
        <v>3081.0704649735771</v>
      </c>
      <c r="AR252" s="387">
        <v>3081.0704649735771</v>
      </c>
      <c r="AS252" s="387">
        <v>3081.0704649735771</v>
      </c>
      <c r="AT252" s="387">
        <v>3081.0704649735771</v>
      </c>
      <c r="AU252" s="387">
        <v>3081.0704649735771</v>
      </c>
      <c r="AV252" s="387">
        <v>3081.0704649735771</v>
      </c>
      <c r="AW252" s="387">
        <v>3081.0704649735771</v>
      </c>
      <c r="AX252" s="387">
        <v>3081.0704649735771</v>
      </c>
      <c r="AY252" s="387">
        <v>3081.0704649735771</v>
      </c>
      <c r="AZ252" s="387">
        <v>3081.0704649735771</v>
      </c>
      <c r="BA252" s="387">
        <v>3081.0704649735771</v>
      </c>
      <c r="BB252" s="387">
        <v>3081.0704649735771</v>
      </c>
      <c r="BC252" s="387">
        <v>3081.0704649735771</v>
      </c>
      <c r="BD252" s="387">
        <v>3081.0704649735771</v>
      </c>
      <c r="BE252" s="387">
        <v>3081.0704649735771</v>
      </c>
      <c r="BF252" s="387">
        <v>3081.0704649735771</v>
      </c>
      <c r="BG252" s="387">
        <v>3081.0704649735771</v>
      </c>
      <c r="BH252" s="387">
        <v>3081.0704649735771</v>
      </c>
      <c r="BI252" s="387">
        <v>3081.0704649735771</v>
      </c>
      <c r="BJ252" s="387">
        <v>3081.0704649735771</v>
      </c>
      <c r="BK252" s="387">
        <v>3081.0704649735771</v>
      </c>
      <c r="BL252" s="387">
        <v>3081.0704649735771</v>
      </c>
      <c r="BM252" s="387">
        <v>3081.0704649735771</v>
      </c>
      <c r="BN252" s="387">
        <v>3081.0704649735771</v>
      </c>
      <c r="BO252" s="387">
        <v>3081.0704649735771</v>
      </c>
      <c r="BP252" s="387">
        <v>3081.0704649735771</v>
      </c>
      <c r="CA252" s="386">
        <v>1020.0000000000001</v>
      </c>
      <c r="CB252" s="386">
        <v>1041.7916531050028</v>
      </c>
      <c r="CC252" s="386">
        <v>1064.0488710580923</v>
      </c>
      <c r="CD252" s="386">
        <v>1086.7816003569822</v>
      </c>
      <c r="CE252" s="386">
        <v>1110</v>
      </c>
      <c r="CF252" s="386">
        <v>1215.7427661781105</v>
      </c>
      <c r="CG252" s="386">
        <v>1331.5589851481118</v>
      </c>
      <c r="CH252" s="386">
        <v>1458.4082918317865</v>
      </c>
      <c r="CI252" s="386">
        <v>1597.3417395753777</v>
      </c>
      <c r="CJ252" s="386">
        <v>1749.510509011825</v>
      </c>
      <c r="CK252" s="386">
        <v>1865.2166608606742</v>
      </c>
      <c r="CL252" s="386">
        <v>1988.5751894781722</v>
      </c>
      <c r="CM252" s="386">
        <v>2120.0921947498796</v>
      </c>
      <c r="CN252" s="386">
        <v>2260.3072481352101</v>
      </c>
      <c r="CO252" s="386">
        <v>2409.7956063534803</v>
      </c>
      <c r="CP252" s="386">
        <v>2518.4470857712045</v>
      </c>
      <c r="CQ252" s="386">
        <v>2631.9973806521716</v>
      </c>
      <c r="CR252" s="386">
        <v>2750.6673659726966</v>
      </c>
      <c r="CS252" s="386">
        <v>2874.6878753930914</v>
      </c>
      <c r="CT252" s="386">
        <v>3004.3001502690868</v>
      </c>
      <c r="CU252" s="386">
        <v>3103.4550437669263</v>
      </c>
      <c r="CV252" s="386">
        <v>3205.8824774281338</v>
      </c>
      <c r="CW252" s="386">
        <v>3311.6904592263259</v>
      </c>
      <c r="CX252" s="386">
        <v>3420.9905618652006</v>
      </c>
      <c r="CY252" s="386">
        <v>3533.8980404300446</v>
      </c>
      <c r="CZ252" s="386">
        <v>3666.1571952780328</v>
      </c>
      <c r="DA252" s="386">
        <v>3803.3662620479208</v>
      </c>
      <c r="DB252" s="386">
        <v>3945.7104954244433</v>
      </c>
      <c r="DC252" s="386">
        <v>4093.3820834072612</v>
      </c>
      <c r="DD252" s="386">
        <v>4246.5804067962026</v>
      </c>
      <c r="DE252" s="386">
        <v>4372.4751257297467</v>
      </c>
      <c r="DF252" s="386">
        <v>4502.102137175636</v>
      </c>
      <c r="DG252" s="386">
        <v>4635.5720892016816</v>
      </c>
      <c r="DH252" s="386">
        <v>4772.9989101638484</v>
      </c>
      <c r="DI252" s="386">
        <v>4914.499905954136</v>
      </c>
      <c r="DJ252" s="387">
        <v>4914.499905954136</v>
      </c>
      <c r="DK252" s="387">
        <v>4914.499905954136</v>
      </c>
      <c r="DL252" s="387">
        <v>4914.499905954136</v>
      </c>
      <c r="DM252" s="387">
        <v>4914.499905954136</v>
      </c>
      <c r="DN252" s="387">
        <v>4914.499905954136</v>
      </c>
      <c r="DO252" s="387">
        <v>4914.499905954136</v>
      </c>
      <c r="DP252" s="387">
        <v>4914.499905954136</v>
      </c>
      <c r="DQ252" s="387">
        <v>4914.499905954136</v>
      </c>
      <c r="DR252" s="387">
        <v>4914.499905954136</v>
      </c>
      <c r="DS252" s="387">
        <v>4914.499905954136</v>
      </c>
      <c r="DT252" s="387">
        <v>4914.499905954136</v>
      </c>
      <c r="DU252" s="387">
        <v>4914.499905954136</v>
      </c>
      <c r="DV252" s="387">
        <v>4914.499905954136</v>
      </c>
      <c r="DW252" s="387">
        <v>4914.499905954136</v>
      </c>
      <c r="DX252" s="387">
        <v>4914.499905954136</v>
      </c>
      <c r="DY252" s="387">
        <v>4914.499905954136</v>
      </c>
      <c r="DZ252" s="387">
        <v>4914.499905954136</v>
      </c>
      <c r="EA252" s="387">
        <v>4914.499905954136</v>
      </c>
      <c r="EB252" s="387">
        <v>4914.499905954136</v>
      </c>
      <c r="EC252" s="387">
        <v>4914.499905954136</v>
      </c>
      <c r="ED252" s="387">
        <v>4914.499905954136</v>
      </c>
      <c r="EE252" s="387">
        <v>4914.499905954136</v>
      </c>
      <c r="EF252" s="387">
        <v>4914.499905954136</v>
      </c>
      <c r="EG252" s="387">
        <v>4914.499905954136</v>
      </c>
      <c r="EH252" s="387">
        <v>4914.499905954136</v>
      </c>
      <c r="EI252" s="387">
        <v>4914.499905954136</v>
      </c>
      <c r="EJ252" s="387">
        <v>4914.499905954136</v>
      </c>
      <c r="EK252" s="387">
        <v>4914.499905954136</v>
      </c>
      <c r="EY252" s="386">
        <v>21838</v>
      </c>
      <c r="EZ252" s="386">
        <v>22134</v>
      </c>
      <c r="FA252" s="386">
        <v>22430</v>
      </c>
      <c r="FB252" s="386">
        <v>22726</v>
      </c>
      <c r="FC252" s="386">
        <v>23021.599999999999</v>
      </c>
      <c r="FD252" s="386">
        <v>23348</v>
      </c>
      <c r="FE252" s="386">
        <v>23675</v>
      </c>
      <c r="FF252" s="386">
        <v>24002</v>
      </c>
      <c r="FG252" s="386">
        <v>24329</v>
      </c>
      <c r="FH252" s="386">
        <v>24656</v>
      </c>
      <c r="FI252" s="386">
        <v>24982.899999999998</v>
      </c>
      <c r="FJ252" s="386">
        <v>25274</v>
      </c>
      <c r="FK252" s="386">
        <v>25565</v>
      </c>
      <c r="FL252" s="386">
        <v>25856</v>
      </c>
      <c r="FM252" s="386">
        <v>26147</v>
      </c>
      <c r="FN252" s="386">
        <v>26438</v>
      </c>
      <c r="FO252" s="386">
        <v>26729</v>
      </c>
      <c r="FP252" s="386">
        <v>27020</v>
      </c>
      <c r="FQ252" s="386">
        <v>27311</v>
      </c>
      <c r="FR252" s="386">
        <v>27602</v>
      </c>
      <c r="FS252" s="386">
        <v>27893</v>
      </c>
      <c r="FT252" s="386">
        <v>28184</v>
      </c>
      <c r="FU252" s="386">
        <v>28475</v>
      </c>
      <c r="FV252" s="386">
        <v>28766</v>
      </c>
      <c r="FW252" s="386">
        <v>29057</v>
      </c>
      <c r="FX252" s="386">
        <v>29348</v>
      </c>
      <c r="FY252" s="386">
        <v>29639</v>
      </c>
      <c r="FZ252" s="386">
        <v>29930</v>
      </c>
      <c r="GA252" s="386">
        <v>30221</v>
      </c>
      <c r="GB252" s="386">
        <v>30512</v>
      </c>
      <c r="GC252" s="386">
        <v>30804.700000000004</v>
      </c>
      <c r="GD252" s="387">
        <v>30804.700000000004</v>
      </c>
      <c r="GE252" s="387">
        <v>30804.700000000004</v>
      </c>
      <c r="GF252" s="387">
        <v>30804.700000000004</v>
      </c>
      <c r="GG252" s="387">
        <v>30804.700000000004</v>
      </c>
      <c r="GH252" s="387">
        <v>30804.700000000004</v>
      </c>
      <c r="GI252" s="387">
        <v>30804.700000000004</v>
      </c>
      <c r="GJ252" s="387">
        <v>30804.700000000004</v>
      </c>
      <c r="GK252" s="387">
        <v>30804.700000000004</v>
      </c>
      <c r="GL252" s="387">
        <v>30804.700000000004</v>
      </c>
      <c r="GM252" s="387">
        <v>30804.700000000004</v>
      </c>
      <c r="GN252" s="387">
        <v>30804.700000000004</v>
      </c>
      <c r="GO252" s="387">
        <v>30804.700000000004</v>
      </c>
      <c r="GP252" s="387">
        <v>30804.700000000004</v>
      </c>
      <c r="GQ252" s="387">
        <v>30804.700000000004</v>
      </c>
      <c r="GR252" s="387">
        <v>30804.700000000004</v>
      </c>
      <c r="GS252" s="387">
        <v>30804.700000000004</v>
      </c>
      <c r="GT252" s="387">
        <v>30804.700000000004</v>
      </c>
      <c r="GU252" s="387">
        <v>30804.700000000004</v>
      </c>
      <c r="GV252" s="387">
        <v>30804.700000000004</v>
      </c>
      <c r="GW252" s="387">
        <v>30804.700000000004</v>
      </c>
      <c r="GX252" s="387">
        <v>30804.700000000004</v>
      </c>
      <c r="GY252" s="387">
        <v>30804.700000000004</v>
      </c>
      <c r="GZ252" s="387">
        <v>30804.700000000004</v>
      </c>
      <c r="HA252" s="387">
        <v>30804.700000000004</v>
      </c>
      <c r="HB252" s="387">
        <v>30804.700000000004</v>
      </c>
      <c r="HC252" s="387">
        <v>30804.700000000004</v>
      </c>
      <c r="HD252" s="387">
        <v>30804.700000000004</v>
      </c>
      <c r="HE252" s="387">
        <v>30804.700000000004</v>
      </c>
      <c r="HS252" s="394">
        <v>1.7182066040012012</v>
      </c>
      <c r="HT252" s="394">
        <v>1.714208523663441</v>
      </c>
      <c r="HU252" s="394">
        <v>1.7102197464248245</v>
      </c>
      <c r="HV252" s="394">
        <v>1.7062402506380498</v>
      </c>
      <c r="HW252" s="394">
        <v>1.7022700147061847</v>
      </c>
      <c r="HX252" s="394">
        <v>1.6917178884266024</v>
      </c>
      <c r="HY252" s="394">
        <v>1.6812311732557508</v>
      </c>
      <c r="HZ252" s="394">
        <v>1.6708094637196014</v>
      </c>
      <c r="IA252" s="394">
        <v>1.6604523568576015</v>
      </c>
      <c r="IB252" s="394">
        <v>1.6501594522070935</v>
      </c>
      <c r="IC252" s="394">
        <v>1.6465744784002814</v>
      </c>
      <c r="ID252" s="394">
        <v>1.6429972929542715</v>
      </c>
      <c r="IE252" s="394">
        <v>1.6394278789488395</v>
      </c>
      <c r="IF252" s="394">
        <v>1.6358662195005187</v>
      </c>
      <c r="IG252" s="394">
        <v>1.6323122977625224</v>
      </c>
      <c r="IH252" s="394">
        <v>1.629368141322354</v>
      </c>
      <c r="II252" s="394">
        <v>1.6264292951755384</v>
      </c>
      <c r="IJ252" s="394">
        <v>1.6234957497440465</v>
      </c>
      <c r="IK252" s="394">
        <v>1.620567495467125</v>
      </c>
      <c r="IL252" s="394">
        <v>1.6176445228012648</v>
      </c>
      <c r="IM252" s="394">
        <v>1.6158842810693501</v>
      </c>
      <c r="IN252" s="394">
        <v>1.6141259547464832</v>
      </c>
      <c r="IO252" s="394">
        <v>1.6123695417484092</v>
      </c>
      <c r="IP252" s="394">
        <v>1.6106150399931418</v>
      </c>
      <c r="IQ252" s="394">
        <v>1.6088624474009612</v>
      </c>
      <c r="IR252" s="394">
        <v>1.6072044917035999</v>
      </c>
      <c r="IS252" s="394">
        <v>1.6055482445532301</v>
      </c>
      <c r="IT252" s="394">
        <v>1.6038937041891699</v>
      </c>
      <c r="IU252" s="394">
        <v>1.6022408688525513</v>
      </c>
      <c r="IV252" s="394">
        <v>1.6005897367863204</v>
      </c>
      <c r="IW252" s="394">
        <v>1.5994827558803648</v>
      </c>
      <c r="IX252" s="394">
        <v>1.5983765405714252</v>
      </c>
      <c r="IY252" s="394">
        <v>1.5972710903300082</v>
      </c>
      <c r="IZ252" s="394">
        <v>1.5961664046269872</v>
      </c>
      <c r="JA252" s="394">
        <v>1.5950624829336002</v>
      </c>
      <c r="JB252" s="394">
        <v>1.5950624829336002</v>
      </c>
      <c r="JC252" s="394">
        <v>1.5950624829336002</v>
      </c>
      <c r="JD252" s="394">
        <v>1.5950624829336002</v>
      </c>
      <c r="JE252" s="394">
        <v>1.5950624829336002</v>
      </c>
      <c r="JF252" s="394">
        <v>1.5950624829336002</v>
      </c>
      <c r="JG252" s="394">
        <v>1.5950624829336002</v>
      </c>
      <c r="JH252" s="394">
        <v>1.5950624829336002</v>
      </c>
      <c r="JI252" s="394">
        <v>1.5950624829336002</v>
      </c>
      <c r="JJ252" s="394">
        <v>1.5950624829336002</v>
      </c>
      <c r="JK252" s="394">
        <v>1.5950624829336002</v>
      </c>
      <c r="JL252" s="394">
        <v>1.5950624829336002</v>
      </c>
      <c r="JM252" s="394">
        <v>1.5950624829336002</v>
      </c>
      <c r="JN252" s="394">
        <v>1.5950624829336002</v>
      </c>
      <c r="JO252" s="394">
        <v>1.5950624829336002</v>
      </c>
      <c r="JP252" s="394">
        <v>1.5950624829336002</v>
      </c>
      <c r="JQ252" s="394">
        <v>1.5950624829336002</v>
      </c>
      <c r="JR252" s="394">
        <v>1.5950624829336002</v>
      </c>
      <c r="JS252" s="394">
        <v>1.5950624829336002</v>
      </c>
      <c r="JT252" s="394">
        <v>1.5950624829336002</v>
      </c>
      <c r="JU252" s="394">
        <v>1.5950624829336002</v>
      </c>
      <c r="JV252" s="394">
        <v>1.5950624829336002</v>
      </c>
      <c r="JW252" s="394">
        <v>1.5950624829336002</v>
      </c>
      <c r="JX252" s="394">
        <v>1.5950624829336002</v>
      </c>
      <c r="JY252" s="394">
        <v>1.5950624829336002</v>
      </c>
      <c r="JZ252" s="394">
        <v>1.5950624829336002</v>
      </c>
      <c r="KA252" s="394">
        <v>1.5950624829336002</v>
      </c>
      <c r="KB252" s="394">
        <v>1.5950624829336002</v>
      </c>
      <c r="KC252" s="394">
        <v>1.5950624829336002</v>
      </c>
    </row>
    <row r="253" spans="1:289" x14ac:dyDescent="0.25">
      <c r="A253" s="383">
        <v>244</v>
      </c>
      <c r="B253" s="384" t="s">
        <v>864</v>
      </c>
      <c r="C253" s="385" t="s">
        <v>142</v>
      </c>
      <c r="D253" s="385" t="s">
        <v>142</v>
      </c>
      <c r="E253" s="129">
        <v>2052</v>
      </c>
      <c r="F253" s="386">
        <v>3861.6185999999998</v>
      </c>
      <c r="G253" s="386">
        <v>3909.1225337072715</v>
      </c>
      <c r="H253" s="386">
        <v>3957.2108399151484</v>
      </c>
      <c r="I253" s="386">
        <v>4005.8907073171304</v>
      </c>
      <c r="J253" s="386">
        <v>4055.1694130388619</v>
      </c>
      <c r="K253" s="386">
        <v>4142.8331780601948</v>
      </c>
      <c r="L253" s="386">
        <v>4232.3920391712263</v>
      </c>
      <c r="M253" s="386">
        <v>4323.8869641445399</v>
      </c>
      <c r="N253" s="386">
        <v>4417.3598063850613</v>
      </c>
      <c r="O253" s="386">
        <v>4512.8533240754659</v>
      </c>
      <c r="P253" s="386">
        <v>4602.5400364632969</v>
      </c>
      <c r="Q253" s="386">
        <v>4694.0091481008494</v>
      </c>
      <c r="R253" s="386">
        <v>4787.2960817057246</v>
      </c>
      <c r="S253" s="386">
        <v>4882.4369639729966</v>
      </c>
      <c r="T253" s="386">
        <v>4979.4686395657918</v>
      </c>
      <c r="U253" s="386">
        <v>5062.1376305046169</v>
      </c>
      <c r="V253" s="386">
        <v>5146.1790895836248</v>
      </c>
      <c r="W253" s="386">
        <v>5231.6158024782471</v>
      </c>
      <c r="X253" s="386">
        <v>5318.4709331510248</v>
      </c>
      <c r="Y253" s="386">
        <v>5406.7680301319197</v>
      </c>
      <c r="Z253" s="386">
        <v>5480.8571434488895</v>
      </c>
      <c r="AA253" s="386">
        <v>5555.9615022288608</v>
      </c>
      <c r="AB253" s="386">
        <v>5632.0950184125231</v>
      </c>
      <c r="AC253" s="386">
        <v>5709.2717945763279</v>
      </c>
      <c r="AD253" s="386">
        <v>5787.5061265447739</v>
      </c>
      <c r="AE253" s="386">
        <v>5886.6176185983168</v>
      </c>
      <c r="AF253" s="386">
        <v>5987.4264026533356</v>
      </c>
      <c r="AG253" s="386">
        <v>6089.9615449672201</v>
      </c>
      <c r="AH253" s="386">
        <v>6194.2526095592757</v>
      </c>
      <c r="AI253" s="386">
        <v>6300.3296667349359</v>
      </c>
      <c r="AJ253" s="386">
        <v>6393.6894560980736</v>
      </c>
      <c r="AK253" s="386">
        <v>6488.4326731119818</v>
      </c>
      <c r="AL253" s="386">
        <v>6584.5798177379174</v>
      </c>
      <c r="AM253" s="386">
        <v>6682.1516937104579</v>
      </c>
      <c r="AN253" s="386">
        <v>6781.1694130388878</v>
      </c>
      <c r="AO253" s="387">
        <v>6781.1694130388878</v>
      </c>
      <c r="AP253" s="387">
        <v>6781.1694130388878</v>
      </c>
      <c r="AQ253" s="387">
        <v>6781.1694130388878</v>
      </c>
      <c r="AR253" s="387">
        <v>6781.1694130388878</v>
      </c>
      <c r="AS253" s="387">
        <v>6781.1694130388878</v>
      </c>
      <c r="AT253" s="387">
        <v>6781.1694130388878</v>
      </c>
      <c r="AU253" s="387">
        <v>6781.1694130388878</v>
      </c>
      <c r="AV253" s="387">
        <v>6781.1694130388878</v>
      </c>
      <c r="AW253" s="387">
        <v>6781.1694130388878</v>
      </c>
      <c r="AX253" s="387">
        <v>6781.1694130388878</v>
      </c>
      <c r="AY253" s="387">
        <v>6781.1694130388878</v>
      </c>
      <c r="AZ253" s="387">
        <v>6781.1694130388878</v>
      </c>
      <c r="BA253" s="387">
        <v>6781.1694130388878</v>
      </c>
      <c r="BB253" s="387">
        <v>6781.1694130388878</v>
      </c>
      <c r="BC253" s="387">
        <v>6781.1694130388878</v>
      </c>
      <c r="BD253" s="387">
        <v>6781.1694130388878</v>
      </c>
      <c r="BE253" s="387">
        <v>6781.1694130388878</v>
      </c>
      <c r="BF253" s="387">
        <v>6781.1694130388878</v>
      </c>
      <c r="BG253" s="387">
        <v>6781.1694130388878</v>
      </c>
      <c r="BH253" s="387">
        <v>6781.1694130388878</v>
      </c>
      <c r="BI253" s="387">
        <v>6781.1694130388878</v>
      </c>
      <c r="BJ253" s="387">
        <v>6781.1694130388878</v>
      </c>
      <c r="BK253" s="387">
        <v>6781.1694130388878</v>
      </c>
      <c r="BL253" s="387">
        <v>6781.1694130388878</v>
      </c>
      <c r="BM253" s="387">
        <v>6781.1694130388878</v>
      </c>
      <c r="BN253" s="387">
        <v>6781.1694130388878</v>
      </c>
      <c r="BO253" s="387">
        <v>6781.1694130388878</v>
      </c>
      <c r="BP253" s="387">
        <v>6781.1694130388878</v>
      </c>
      <c r="CA253" s="386">
        <v>7630</v>
      </c>
      <c r="CB253" s="386">
        <v>7723.2755975094915</v>
      </c>
      <c r="CC253" s="386">
        <v>7817.6914751095146</v>
      </c>
      <c r="CD253" s="386">
        <v>7913.261572551939</v>
      </c>
      <c r="CE253" s="386">
        <v>8010</v>
      </c>
      <c r="CF253" s="386">
        <v>8192.9258988181427</v>
      </c>
      <c r="CG253" s="386">
        <v>8380.0293113015068</v>
      </c>
      <c r="CH253" s="386">
        <v>8571.4056401270009</v>
      </c>
      <c r="CI253" s="386">
        <v>8767.1524667006743</v>
      </c>
      <c r="CJ253" s="386">
        <v>8967.3696009137748</v>
      </c>
      <c r="CK253" s="386">
        <v>9156.6235377101184</v>
      </c>
      <c r="CL253" s="386">
        <v>9349.8716282200839</v>
      </c>
      <c r="CM253" s="386">
        <v>9547.1981679894252</v>
      </c>
      <c r="CN253" s="386">
        <v>9748.6892315988389</v>
      </c>
      <c r="CO253" s="386">
        <v>9954.4327102100251</v>
      </c>
      <c r="CP253" s="386">
        <v>10118.917260288328</v>
      </c>
      <c r="CQ253" s="386">
        <v>10286.119711828429</v>
      </c>
      <c r="CR253" s="386">
        <v>10456.084974752584</v>
      </c>
      <c r="CS253" s="386">
        <v>10628.858701063342</v>
      </c>
      <c r="CT253" s="386">
        <v>10804.487297105494</v>
      </c>
      <c r="CU253" s="386">
        <v>10951.895241560695</v>
      </c>
      <c r="CV253" s="386">
        <v>11101.314304312487</v>
      </c>
      <c r="CW253" s="386">
        <v>11252.771923480424</v>
      </c>
      <c r="CX253" s="386">
        <v>11406.295911528225</v>
      </c>
      <c r="CY253" s="386">
        <v>11561.91446037103</v>
      </c>
      <c r="CZ253" s="386">
        <v>11759.110788608974</v>
      </c>
      <c r="DA253" s="386">
        <v>11959.6704345746</v>
      </c>
      <c r="DB253" s="386">
        <v>12163.65076194318</v>
      </c>
      <c r="DC253" s="386">
        <v>12371.110112766544</v>
      </c>
      <c r="DD253" s="386">
        <v>12582.107824159964</v>
      </c>
      <c r="DE253" s="386">
        <v>12767.855137731358</v>
      </c>
      <c r="DF253" s="386">
        <v>12956.344604285478</v>
      </c>
      <c r="DG253" s="386">
        <v>13147.616705715902</v>
      </c>
      <c r="DH253" s="386">
        <v>13341.712521542862</v>
      </c>
      <c r="DI253" s="386">
        <v>13538.673737735899</v>
      </c>
      <c r="DJ253" s="387">
        <v>13538.673737735899</v>
      </c>
      <c r="DK253" s="387">
        <v>13538.673737735899</v>
      </c>
      <c r="DL253" s="387">
        <v>13538.673737735899</v>
      </c>
      <c r="DM253" s="387">
        <v>13538.673737735899</v>
      </c>
      <c r="DN253" s="387">
        <v>13538.673737735899</v>
      </c>
      <c r="DO253" s="387">
        <v>13538.673737735899</v>
      </c>
      <c r="DP253" s="387">
        <v>13538.673737735899</v>
      </c>
      <c r="DQ253" s="387">
        <v>13538.673737735899</v>
      </c>
      <c r="DR253" s="387">
        <v>13538.673737735899</v>
      </c>
      <c r="DS253" s="387">
        <v>13538.673737735899</v>
      </c>
      <c r="DT253" s="387">
        <v>13538.673737735899</v>
      </c>
      <c r="DU253" s="387">
        <v>13538.673737735899</v>
      </c>
      <c r="DV253" s="387">
        <v>13538.673737735899</v>
      </c>
      <c r="DW253" s="387">
        <v>13538.673737735899</v>
      </c>
      <c r="DX253" s="387">
        <v>13538.673737735899</v>
      </c>
      <c r="DY253" s="387">
        <v>13538.673737735899</v>
      </c>
      <c r="DZ253" s="387">
        <v>13538.673737735899</v>
      </c>
      <c r="EA253" s="387">
        <v>13538.673737735899</v>
      </c>
      <c r="EB253" s="387">
        <v>13538.673737735899</v>
      </c>
      <c r="EC253" s="387">
        <v>13538.673737735899</v>
      </c>
      <c r="ED253" s="387">
        <v>13538.673737735899</v>
      </c>
      <c r="EE253" s="387">
        <v>13538.673737735899</v>
      </c>
      <c r="EF253" s="387">
        <v>13538.673737735899</v>
      </c>
      <c r="EG253" s="387">
        <v>13538.673737735899</v>
      </c>
      <c r="EH253" s="387">
        <v>13538.673737735899</v>
      </c>
      <c r="EI253" s="387">
        <v>13538.673737735899</v>
      </c>
      <c r="EJ253" s="387">
        <v>13538.673737735899</v>
      </c>
      <c r="EK253" s="387">
        <v>13538.673737735899</v>
      </c>
      <c r="EY253" s="386">
        <v>16387</v>
      </c>
      <c r="EZ253" s="386">
        <v>16609</v>
      </c>
      <c r="FA253" s="386">
        <v>16831</v>
      </c>
      <c r="FB253" s="386">
        <v>17053</v>
      </c>
      <c r="FC253" s="386">
        <v>17274.599999999999</v>
      </c>
      <c r="FD253" s="386">
        <v>17520</v>
      </c>
      <c r="FE253" s="386">
        <v>17765</v>
      </c>
      <c r="FF253" s="386">
        <v>18010</v>
      </c>
      <c r="FG253" s="386">
        <v>18255</v>
      </c>
      <c r="FH253" s="386">
        <v>18500</v>
      </c>
      <c r="FI253" s="386">
        <v>18747.2</v>
      </c>
      <c r="FJ253" s="386">
        <v>18966</v>
      </c>
      <c r="FK253" s="386">
        <v>19184</v>
      </c>
      <c r="FL253" s="386">
        <v>19402</v>
      </c>
      <c r="FM253" s="386">
        <v>19620</v>
      </c>
      <c r="FN253" s="386">
        <v>19838</v>
      </c>
      <c r="FO253" s="386">
        <v>20056</v>
      </c>
      <c r="FP253" s="386">
        <v>20274</v>
      </c>
      <c r="FQ253" s="386">
        <v>20492</v>
      </c>
      <c r="FR253" s="386">
        <v>20710</v>
      </c>
      <c r="FS253" s="386">
        <v>20928</v>
      </c>
      <c r="FT253" s="386">
        <v>21146</v>
      </c>
      <c r="FU253" s="386">
        <v>21364</v>
      </c>
      <c r="FV253" s="386">
        <v>21582</v>
      </c>
      <c r="FW253" s="386">
        <v>21800</v>
      </c>
      <c r="FX253" s="386">
        <v>22018</v>
      </c>
      <c r="FY253" s="386">
        <v>22236</v>
      </c>
      <c r="FZ253" s="386">
        <v>22454</v>
      </c>
      <c r="GA253" s="386">
        <v>22672</v>
      </c>
      <c r="GB253" s="386">
        <v>22890</v>
      </c>
      <c r="GC253" s="386">
        <v>23116.3</v>
      </c>
      <c r="GD253" s="387">
        <v>23116.3</v>
      </c>
      <c r="GE253" s="387">
        <v>23116.3</v>
      </c>
      <c r="GF253" s="387">
        <v>23116.3</v>
      </c>
      <c r="GG253" s="387">
        <v>23116.3</v>
      </c>
      <c r="GH253" s="387">
        <v>23116.3</v>
      </c>
      <c r="GI253" s="387">
        <v>23116.3</v>
      </c>
      <c r="GJ253" s="387">
        <v>23116.3</v>
      </c>
      <c r="GK253" s="387">
        <v>23116.3</v>
      </c>
      <c r="GL253" s="387">
        <v>23116.3</v>
      </c>
      <c r="GM253" s="387">
        <v>23116.3</v>
      </c>
      <c r="GN253" s="387">
        <v>23116.3</v>
      </c>
      <c r="GO253" s="387">
        <v>23116.3</v>
      </c>
      <c r="GP253" s="387">
        <v>23116.3</v>
      </c>
      <c r="GQ253" s="387">
        <v>23116.3</v>
      </c>
      <c r="GR253" s="387">
        <v>23116.3</v>
      </c>
      <c r="GS253" s="387">
        <v>23116.3</v>
      </c>
      <c r="GT253" s="387">
        <v>23116.3</v>
      </c>
      <c r="GU253" s="387">
        <v>23116.3</v>
      </c>
      <c r="GV253" s="387">
        <v>23116.3</v>
      </c>
      <c r="GW253" s="387">
        <v>23116.3</v>
      </c>
      <c r="GX253" s="387">
        <v>23116.3</v>
      </c>
      <c r="GY253" s="387">
        <v>23116.3</v>
      </c>
      <c r="GZ253" s="387">
        <v>23116.3</v>
      </c>
      <c r="HA253" s="387">
        <v>23116.3</v>
      </c>
      <c r="HB253" s="387">
        <v>23116.3</v>
      </c>
      <c r="HC253" s="387">
        <v>23116.3</v>
      </c>
      <c r="HD253" s="387">
        <v>23116.3</v>
      </c>
      <c r="HE253" s="387">
        <v>23116.3</v>
      </c>
      <c r="HS253" s="394">
        <v>1.9758554094389333</v>
      </c>
      <c r="HT253" s="394">
        <v>1.9757056809843754</v>
      </c>
      <c r="HU253" s="394">
        <v>1.975555963876098</v>
      </c>
      <c r="HV253" s="394">
        <v>1.9754062581132417</v>
      </c>
      <c r="HW253" s="394">
        <v>1.9752565636949475</v>
      </c>
      <c r="HX253" s="394">
        <v>1.9776142428825312</v>
      </c>
      <c r="HY253" s="394">
        <v>1.9799747362114539</v>
      </c>
      <c r="HZ253" s="394">
        <v>1.9823380470406937</v>
      </c>
      <c r="IA253" s="394">
        <v>1.9847041787332371</v>
      </c>
      <c r="IB253" s="394">
        <v>1.9870731346560861</v>
      </c>
      <c r="IC253" s="394">
        <v>1.9894717840947429</v>
      </c>
      <c r="ID253" s="394">
        <v>1.9918733290076673</v>
      </c>
      <c r="IE253" s="394">
        <v>1.9942777728900647</v>
      </c>
      <c r="IF253" s="394">
        <v>1.9966851192413584</v>
      </c>
      <c r="IG253" s="394">
        <v>1.9990953715651976</v>
      </c>
      <c r="IH253" s="394">
        <v>1.9989415537245336</v>
      </c>
      <c r="II253" s="394">
        <v>1.9987877477191869</v>
      </c>
      <c r="IJ253" s="394">
        <v>1.9986339535482471</v>
      </c>
      <c r="IK253" s="394">
        <v>1.9984801712108036</v>
      </c>
      <c r="IL253" s="394">
        <v>1.9983264007059454</v>
      </c>
      <c r="IM253" s="394">
        <v>1.998208483622161</v>
      </c>
      <c r="IN253" s="394">
        <v>1.9980905734964185</v>
      </c>
      <c r="IO253" s="394">
        <v>1.9979726703283069</v>
      </c>
      <c r="IP253" s="394">
        <v>1.9978547741174162</v>
      </c>
      <c r="IQ253" s="394">
        <v>1.9977368848633363</v>
      </c>
      <c r="IR253" s="394">
        <v>1.9976005833055923</v>
      </c>
      <c r="IS253" s="394">
        <v>1.9974642910474285</v>
      </c>
      <c r="IT253" s="394">
        <v>1.9973280080882105</v>
      </c>
      <c r="IU253" s="394">
        <v>1.997191734427304</v>
      </c>
      <c r="IV253" s="394">
        <v>1.9970554700640735</v>
      </c>
      <c r="IW253" s="394">
        <v>1.996946399320948</v>
      </c>
      <c r="IX253" s="394">
        <v>1.9968373345348063</v>
      </c>
      <c r="IY253" s="394">
        <v>1.9967282757053231</v>
      </c>
      <c r="IZ253" s="394">
        <v>1.9966192228321729</v>
      </c>
      <c r="JA253" s="394">
        <v>1.9965101759150312</v>
      </c>
      <c r="JB253" s="394">
        <v>1.9965101759150312</v>
      </c>
      <c r="JC253" s="394">
        <v>1.9965101759150312</v>
      </c>
      <c r="JD253" s="394">
        <v>1.9965101759150312</v>
      </c>
      <c r="JE253" s="394">
        <v>1.9965101759150312</v>
      </c>
      <c r="JF253" s="394">
        <v>1.9965101759150312</v>
      </c>
      <c r="JG253" s="394">
        <v>1.9965101759150312</v>
      </c>
      <c r="JH253" s="394">
        <v>1.9965101759150312</v>
      </c>
      <c r="JI253" s="394">
        <v>1.9965101759150312</v>
      </c>
      <c r="JJ253" s="394">
        <v>1.9965101759150312</v>
      </c>
      <c r="JK253" s="394">
        <v>1.9965101759150312</v>
      </c>
      <c r="JL253" s="394">
        <v>1.9965101759150312</v>
      </c>
      <c r="JM253" s="394">
        <v>1.9965101759150312</v>
      </c>
      <c r="JN253" s="394">
        <v>1.9965101759150312</v>
      </c>
      <c r="JO253" s="394">
        <v>1.9965101759150312</v>
      </c>
      <c r="JP253" s="394">
        <v>1.9965101759150312</v>
      </c>
      <c r="JQ253" s="394">
        <v>1.9965101759150312</v>
      </c>
      <c r="JR253" s="394">
        <v>1.9965101759150312</v>
      </c>
      <c r="JS253" s="394">
        <v>1.9965101759150312</v>
      </c>
      <c r="JT253" s="394">
        <v>1.9965101759150312</v>
      </c>
      <c r="JU253" s="394">
        <v>1.9965101759150312</v>
      </c>
      <c r="JV253" s="394">
        <v>1.9965101759150312</v>
      </c>
      <c r="JW253" s="394">
        <v>1.9965101759150312</v>
      </c>
      <c r="JX253" s="394">
        <v>1.9965101759150312</v>
      </c>
      <c r="JY253" s="394">
        <v>1.9965101759150312</v>
      </c>
      <c r="JZ253" s="394">
        <v>1.9965101759150312</v>
      </c>
      <c r="KA253" s="394">
        <v>1.9965101759150312</v>
      </c>
      <c r="KB253" s="394">
        <v>1.9965101759150312</v>
      </c>
      <c r="KC253" s="394">
        <v>1.9965101759150312</v>
      </c>
    </row>
    <row r="254" spans="1:289" x14ac:dyDescent="0.25">
      <c r="A254" s="383">
        <v>245</v>
      </c>
      <c r="B254" s="384" t="s">
        <v>864</v>
      </c>
      <c r="C254" s="385" t="s">
        <v>142</v>
      </c>
      <c r="D254" s="385" t="s">
        <v>142</v>
      </c>
      <c r="E254" s="129">
        <v>2052</v>
      </c>
      <c r="F254" s="386">
        <v>2065.2190500000002</v>
      </c>
      <c r="G254" s="386">
        <v>2083.7022408536113</v>
      </c>
      <c r="H254" s="386">
        <v>2102.3508516146799</v>
      </c>
      <c r="I254" s="386">
        <v>2121.1663627497555</v>
      </c>
      <c r="J254" s="386">
        <v>2140.1502679751902</v>
      </c>
      <c r="K254" s="386">
        <v>2204.8915730769231</v>
      </c>
      <c r="L254" s="386">
        <v>2271.591355884168</v>
      </c>
      <c r="M254" s="386">
        <v>2340.3088619576529</v>
      </c>
      <c r="N254" s="386">
        <v>2411.1051290850255</v>
      </c>
      <c r="O254" s="386">
        <v>2484.0430414971893</v>
      </c>
      <c r="P254" s="386">
        <v>2550.5102877166187</v>
      </c>
      <c r="Q254" s="386">
        <v>2618.7560437066886</v>
      </c>
      <c r="R254" s="386">
        <v>2688.8278982751831</v>
      </c>
      <c r="S254" s="386">
        <v>2760.7747135963095</v>
      </c>
      <c r="T254" s="386">
        <v>2834.6466592830393</v>
      </c>
      <c r="U254" s="386">
        <v>2896.1552313252937</v>
      </c>
      <c r="V254" s="386">
        <v>2958.9984686325424</v>
      </c>
      <c r="W254" s="386">
        <v>3023.2053319058782</v>
      </c>
      <c r="X254" s="386">
        <v>3088.8054102602973</v>
      </c>
      <c r="Y254" s="386">
        <v>3155.8289348605576</v>
      </c>
      <c r="Z254" s="386">
        <v>3211.1084411078491</v>
      </c>
      <c r="AA254" s="386">
        <v>3267.3562583358748</v>
      </c>
      <c r="AB254" s="386">
        <v>3324.589348095471</v>
      </c>
      <c r="AC254" s="386">
        <v>3382.8249690467828</v>
      </c>
      <c r="AD254" s="386">
        <v>3442.0806821636206</v>
      </c>
      <c r="AE254" s="386">
        <v>3515.8769804498652</v>
      </c>
      <c r="AF254" s="386">
        <v>3591.2554303890247</v>
      </c>
      <c r="AG254" s="386">
        <v>3668.2499524338991</v>
      </c>
      <c r="AH254" s="386">
        <v>3746.8951942729591</v>
      </c>
      <c r="AI254" s="386">
        <v>3827.2265464218763</v>
      </c>
      <c r="AJ254" s="386">
        <v>3896.8329371907212</v>
      </c>
      <c r="AK254" s="386">
        <v>3967.7052706930567</v>
      </c>
      <c r="AL254" s="386">
        <v>4039.8665708349749</v>
      </c>
      <c r="AM254" s="386">
        <v>4113.3402802620876</v>
      </c>
      <c r="AN254" s="386">
        <v>4188.1502679752093</v>
      </c>
      <c r="AO254" s="387">
        <v>4188.1502679752093</v>
      </c>
      <c r="AP254" s="387">
        <v>4188.1502679752093</v>
      </c>
      <c r="AQ254" s="387">
        <v>4188.1502679752093</v>
      </c>
      <c r="AR254" s="387">
        <v>4188.1502679752093</v>
      </c>
      <c r="AS254" s="387">
        <v>4188.1502679752093</v>
      </c>
      <c r="AT254" s="387">
        <v>4188.1502679752093</v>
      </c>
      <c r="AU254" s="387">
        <v>4188.1502679752093</v>
      </c>
      <c r="AV254" s="387">
        <v>4188.1502679752093</v>
      </c>
      <c r="AW254" s="387">
        <v>4188.1502679752093</v>
      </c>
      <c r="AX254" s="387">
        <v>4188.1502679752093</v>
      </c>
      <c r="AY254" s="387">
        <v>4188.1502679752093</v>
      </c>
      <c r="AZ254" s="387">
        <v>4188.1502679752093</v>
      </c>
      <c r="BA254" s="387">
        <v>4188.1502679752093</v>
      </c>
      <c r="BB254" s="387">
        <v>4188.1502679752093</v>
      </c>
      <c r="BC254" s="387">
        <v>4188.1502679752093</v>
      </c>
      <c r="BD254" s="387">
        <v>4188.1502679752093</v>
      </c>
      <c r="BE254" s="387">
        <v>4188.1502679752093</v>
      </c>
      <c r="BF254" s="387">
        <v>4188.1502679752093</v>
      </c>
      <c r="BG254" s="387">
        <v>4188.1502679752093</v>
      </c>
      <c r="BH254" s="387">
        <v>4188.1502679752093</v>
      </c>
      <c r="BI254" s="387">
        <v>4188.1502679752093</v>
      </c>
      <c r="BJ254" s="387">
        <v>4188.1502679752093</v>
      </c>
      <c r="BK254" s="387">
        <v>4188.1502679752093</v>
      </c>
      <c r="BL254" s="387">
        <v>4188.1502679752093</v>
      </c>
      <c r="BM254" s="387">
        <v>4188.1502679752093</v>
      </c>
      <c r="BN254" s="387">
        <v>4188.1502679752093</v>
      </c>
      <c r="BO254" s="387">
        <v>4188.1502679752093</v>
      </c>
      <c r="BP254" s="387">
        <v>4188.1502679752093</v>
      </c>
      <c r="CA254" s="386">
        <v>2780</v>
      </c>
      <c r="CB254" s="386">
        <v>2804.6696755529742</v>
      </c>
      <c r="CC254" s="386">
        <v>2829.5582694123832</v>
      </c>
      <c r="CD254" s="386">
        <v>2854.6677242557785</v>
      </c>
      <c r="CE254" s="386">
        <v>2880</v>
      </c>
      <c r="CF254" s="386">
        <v>2970.3404192182006</v>
      </c>
      <c r="CG254" s="386">
        <v>3063.5146548754706</v>
      </c>
      <c r="CH254" s="386">
        <v>3159.6115986958007</v>
      </c>
      <c r="CI254" s="386">
        <v>3258.7229307766574</v>
      </c>
      <c r="CJ254" s="386">
        <v>3360.9432070552434</v>
      </c>
      <c r="CK254" s="386">
        <v>3454.7771972463288</v>
      </c>
      <c r="CL254" s="386">
        <v>3551.2309334946217</v>
      </c>
      <c r="CM254" s="386">
        <v>3650.3775563474896</v>
      </c>
      <c r="CN254" s="386">
        <v>3752.2922483592547</v>
      </c>
      <c r="CO254" s="386">
        <v>3857.0522911018747</v>
      </c>
      <c r="CP254" s="386">
        <v>3940.2498305320414</v>
      </c>
      <c r="CQ254" s="386">
        <v>4025.2419607649313</v>
      </c>
      <c r="CR254" s="386">
        <v>4112.0673915529151</v>
      </c>
      <c r="CS254" s="386">
        <v>4200.7656676269717</v>
      </c>
      <c r="CT254" s="386">
        <v>4291.3771867073747</v>
      </c>
      <c r="CU254" s="386">
        <v>4366.144021863066</v>
      </c>
      <c r="CV254" s="386">
        <v>4442.213487711886</v>
      </c>
      <c r="CW254" s="386">
        <v>4519.6082794330432</v>
      </c>
      <c r="CX254" s="386">
        <v>4598.3514876141771</v>
      </c>
      <c r="CY254" s="386">
        <v>4678.4666051403929</v>
      </c>
      <c r="CZ254" s="386">
        <v>4778.2799815971848</v>
      </c>
      <c r="DA254" s="386">
        <v>4880.2228399890955</v>
      </c>
      <c r="DB254" s="386">
        <v>4984.3406120355303</v>
      </c>
      <c r="DC254" s="386">
        <v>5090.6796987250355</v>
      </c>
      <c r="DD254" s="386">
        <v>5199.2874909943021</v>
      </c>
      <c r="DE254" s="386">
        <v>5293.4292222296326</v>
      </c>
      <c r="DF254" s="386">
        <v>5389.2755457913809</v>
      </c>
      <c r="DG254" s="386">
        <v>5486.8573261533684</v>
      </c>
      <c r="DH254" s="386">
        <v>5586.2059866419531</v>
      </c>
      <c r="DI254" s="386">
        <v>5687.3535195549794</v>
      </c>
      <c r="DJ254" s="387">
        <v>5687.3535195549794</v>
      </c>
      <c r="DK254" s="387">
        <v>5687.3535195549794</v>
      </c>
      <c r="DL254" s="387">
        <v>5687.3535195549794</v>
      </c>
      <c r="DM254" s="387">
        <v>5687.3535195549794</v>
      </c>
      <c r="DN254" s="387">
        <v>5687.3535195549794</v>
      </c>
      <c r="DO254" s="387">
        <v>5687.3535195549794</v>
      </c>
      <c r="DP254" s="387">
        <v>5687.3535195549794</v>
      </c>
      <c r="DQ254" s="387">
        <v>5687.3535195549794</v>
      </c>
      <c r="DR254" s="387">
        <v>5687.3535195549794</v>
      </c>
      <c r="DS254" s="387">
        <v>5687.3535195549794</v>
      </c>
      <c r="DT254" s="387">
        <v>5687.3535195549794</v>
      </c>
      <c r="DU254" s="387">
        <v>5687.3535195549794</v>
      </c>
      <c r="DV254" s="387">
        <v>5687.3535195549794</v>
      </c>
      <c r="DW254" s="387">
        <v>5687.3535195549794</v>
      </c>
      <c r="DX254" s="387">
        <v>5687.3535195549794</v>
      </c>
      <c r="DY254" s="387">
        <v>5687.3535195549794</v>
      </c>
      <c r="DZ254" s="387">
        <v>5687.3535195549794</v>
      </c>
      <c r="EA254" s="387">
        <v>5687.3535195549794</v>
      </c>
      <c r="EB254" s="387">
        <v>5687.3535195549794</v>
      </c>
      <c r="EC254" s="387">
        <v>5687.3535195549794</v>
      </c>
      <c r="ED254" s="387">
        <v>5687.3535195549794</v>
      </c>
      <c r="EE254" s="387">
        <v>5687.3535195549794</v>
      </c>
      <c r="EF254" s="387">
        <v>5687.3535195549794</v>
      </c>
      <c r="EG254" s="387">
        <v>5687.3535195549794</v>
      </c>
      <c r="EH254" s="387">
        <v>5687.3535195549794</v>
      </c>
      <c r="EI254" s="387">
        <v>5687.3535195549794</v>
      </c>
      <c r="EJ254" s="387">
        <v>5687.3535195549794</v>
      </c>
      <c r="EK254" s="387">
        <v>5687.3535195549794</v>
      </c>
      <c r="EY254" s="386">
        <v>32836</v>
      </c>
      <c r="EZ254" s="386">
        <v>33291</v>
      </c>
      <c r="FA254" s="386">
        <v>33746</v>
      </c>
      <c r="FB254" s="386">
        <v>34201</v>
      </c>
      <c r="FC254" s="386">
        <v>34657.699999999997</v>
      </c>
      <c r="FD254" s="386">
        <v>35159</v>
      </c>
      <c r="FE254" s="386">
        <v>35660</v>
      </c>
      <c r="FF254" s="386">
        <v>36161</v>
      </c>
      <c r="FG254" s="386">
        <v>36662</v>
      </c>
      <c r="FH254" s="386">
        <v>37163</v>
      </c>
      <c r="FI254" s="386">
        <v>37665.5</v>
      </c>
      <c r="FJ254" s="386">
        <v>38113</v>
      </c>
      <c r="FK254" s="386">
        <v>38561</v>
      </c>
      <c r="FL254" s="386">
        <v>39009</v>
      </c>
      <c r="FM254" s="386">
        <v>39457</v>
      </c>
      <c r="FN254" s="386">
        <v>39905</v>
      </c>
      <c r="FO254" s="386">
        <v>40353</v>
      </c>
      <c r="FP254" s="386">
        <v>40801</v>
      </c>
      <c r="FQ254" s="386">
        <v>41249</v>
      </c>
      <c r="FR254" s="386">
        <v>41697</v>
      </c>
      <c r="FS254" s="386">
        <v>42145</v>
      </c>
      <c r="FT254" s="386">
        <v>42593</v>
      </c>
      <c r="FU254" s="386">
        <v>43041</v>
      </c>
      <c r="FV254" s="386">
        <v>43489</v>
      </c>
      <c r="FW254" s="386">
        <v>43937</v>
      </c>
      <c r="FX254" s="386">
        <v>44385</v>
      </c>
      <c r="FY254" s="386">
        <v>44833</v>
      </c>
      <c r="FZ254" s="386">
        <v>45281</v>
      </c>
      <c r="GA254" s="386">
        <v>45729</v>
      </c>
      <c r="GB254" s="386">
        <v>46177</v>
      </c>
      <c r="GC254" s="386">
        <v>46622.2</v>
      </c>
      <c r="GD254" s="387">
        <v>46622.2</v>
      </c>
      <c r="GE254" s="387">
        <v>46622.2</v>
      </c>
      <c r="GF254" s="387">
        <v>46622.2</v>
      </c>
      <c r="GG254" s="387">
        <v>46622.2</v>
      </c>
      <c r="GH254" s="387">
        <v>46622.2</v>
      </c>
      <c r="GI254" s="387">
        <v>46622.2</v>
      </c>
      <c r="GJ254" s="387">
        <v>46622.2</v>
      </c>
      <c r="GK254" s="387">
        <v>46622.2</v>
      </c>
      <c r="GL254" s="387">
        <v>46622.2</v>
      </c>
      <c r="GM254" s="387">
        <v>46622.2</v>
      </c>
      <c r="GN254" s="387">
        <v>46622.2</v>
      </c>
      <c r="GO254" s="387">
        <v>46622.2</v>
      </c>
      <c r="GP254" s="387">
        <v>46622.2</v>
      </c>
      <c r="GQ254" s="387">
        <v>46622.2</v>
      </c>
      <c r="GR254" s="387">
        <v>46622.2</v>
      </c>
      <c r="GS254" s="387">
        <v>46622.2</v>
      </c>
      <c r="GT254" s="387">
        <v>46622.2</v>
      </c>
      <c r="GU254" s="387">
        <v>46622.2</v>
      </c>
      <c r="GV254" s="387">
        <v>46622.2</v>
      </c>
      <c r="GW254" s="387">
        <v>46622.2</v>
      </c>
      <c r="GX254" s="387">
        <v>46622.2</v>
      </c>
      <c r="GY254" s="387">
        <v>46622.2</v>
      </c>
      <c r="GZ254" s="387">
        <v>46622.2</v>
      </c>
      <c r="HA254" s="387">
        <v>46622.2</v>
      </c>
      <c r="HB254" s="387">
        <v>46622.2</v>
      </c>
      <c r="HC254" s="387">
        <v>46622.2</v>
      </c>
      <c r="HD254" s="387">
        <v>46622.2</v>
      </c>
      <c r="HE254" s="387">
        <v>46622.2</v>
      </c>
      <c r="HS254" s="394">
        <v>1.3461041820236936</v>
      </c>
      <c r="HT254" s="394">
        <v>1.3460030999458017</v>
      </c>
      <c r="HU254" s="394">
        <v>1.3459020254583969</v>
      </c>
      <c r="HV254" s="394">
        <v>1.3458009585609092</v>
      </c>
      <c r="HW254" s="394">
        <v>1.3456998992527689</v>
      </c>
      <c r="HX254" s="394">
        <v>1.3471594047924518</v>
      </c>
      <c r="HY254" s="394">
        <v>1.3486204932678412</v>
      </c>
      <c r="HZ254" s="394">
        <v>1.3500831663957409</v>
      </c>
      <c r="IA254" s="394">
        <v>1.3515474258948172</v>
      </c>
      <c r="IB254" s="394">
        <v>1.3530132734856022</v>
      </c>
      <c r="IC254" s="394">
        <v>1.3545435256170906</v>
      </c>
      <c r="ID254" s="394">
        <v>1.3560755084570886</v>
      </c>
      <c r="IE254" s="394">
        <v>1.3576092239630202</v>
      </c>
      <c r="IF254" s="394">
        <v>1.3591446740945226</v>
      </c>
      <c r="IG254" s="394">
        <v>1.3606818608134497</v>
      </c>
      <c r="IH254" s="394">
        <v>1.3605105789612546</v>
      </c>
      <c r="II254" s="394">
        <v>1.3603393186699206</v>
      </c>
      <c r="IJ254" s="394">
        <v>1.3601680799367339</v>
      </c>
      <c r="IK254" s="394">
        <v>1.3599968627589811</v>
      </c>
      <c r="IL254" s="394">
        <v>1.3598256671339481</v>
      </c>
      <c r="IM254" s="394">
        <v>1.3596999609134108</v>
      </c>
      <c r="IN254" s="394">
        <v>1.3595742663135204</v>
      </c>
      <c r="IO254" s="394">
        <v>1.3594485833332024</v>
      </c>
      <c r="IP254" s="394">
        <v>1.3593229119713832</v>
      </c>
      <c r="IQ254" s="394">
        <v>1.3591972522269891</v>
      </c>
      <c r="IR254" s="394">
        <v>1.3590577850610097</v>
      </c>
      <c r="IS254" s="394">
        <v>1.3589183322057499</v>
      </c>
      <c r="IT254" s="394">
        <v>1.3587788936597407</v>
      </c>
      <c r="IU254" s="394">
        <v>1.3586394694215145</v>
      </c>
      <c r="IV254" s="394">
        <v>1.3585000594896017</v>
      </c>
      <c r="IW254" s="394">
        <v>1.3583926505316741</v>
      </c>
      <c r="IX254" s="394">
        <v>1.3582852500659688</v>
      </c>
      <c r="IY254" s="394">
        <v>1.3581778580918142</v>
      </c>
      <c r="IZ254" s="394">
        <v>1.3580704746085388</v>
      </c>
      <c r="JA254" s="394">
        <v>1.3579630996154706</v>
      </c>
      <c r="JB254" s="394">
        <v>1.3579630996154706</v>
      </c>
      <c r="JC254" s="394">
        <v>1.3579630996154706</v>
      </c>
      <c r="JD254" s="394">
        <v>1.3579630996154706</v>
      </c>
      <c r="JE254" s="394">
        <v>1.3579630996154706</v>
      </c>
      <c r="JF254" s="394">
        <v>1.3579630996154706</v>
      </c>
      <c r="JG254" s="394">
        <v>1.3579630996154706</v>
      </c>
      <c r="JH254" s="394">
        <v>1.3579630996154706</v>
      </c>
      <c r="JI254" s="394">
        <v>1.3579630996154706</v>
      </c>
      <c r="JJ254" s="394">
        <v>1.3579630996154706</v>
      </c>
      <c r="JK254" s="394">
        <v>1.3579630996154706</v>
      </c>
      <c r="JL254" s="394">
        <v>1.3579630996154706</v>
      </c>
      <c r="JM254" s="394">
        <v>1.3579630996154706</v>
      </c>
      <c r="JN254" s="394">
        <v>1.3579630996154706</v>
      </c>
      <c r="JO254" s="394">
        <v>1.3579630996154706</v>
      </c>
      <c r="JP254" s="394">
        <v>1.3579630996154706</v>
      </c>
      <c r="JQ254" s="394">
        <v>1.3579630996154706</v>
      </c>
      <c r="JR254" s="394">
        <v>1.3579630996154706</v>
      </c>
      <c r="JS254" s="394">
        <v>1.3579630996154706</v>
      </c>
      <c r="JT254" s="394">
        <v>1.3579630996154706</v>
      </c>
      <c r="JU254" s="394">
        <v>1.3579630996154706</v>
      </c>
      <c r="JV254" s="394">
        <v>1.3579630996154706</v>
      </c>
      <c r="JW254" s="394">
        <v>1.3579630996154706</v>
      </c>
      <c r="JX254" s="394">
        <v>1.3579630996154706</v>
      </c>
      <c r="JY254" s="394">
        <v>1.3579630996154706</v>
      </c>
      <c r="JZ254" s="394">
        <v>1.3579630996154706</v>
      </c>
      <c r="KA254" s="394">
        <v>1.3579630996154706</v>
      </c>
      <c r="KB254" s="394">
        <v>1.3579630996154706</v>
      </c>
      <c r="KC254" s="394">
        <v>1.3579630996154706</v>
      </c>
    </row>
    <row r="255" spans="1:289" x14ac:dyDescent="0.25">
      <c r="A255" s="383">
        <v>246</v>
      </c>
      <c r="B255" s="384" t="s">
        <v>864</v>
      </c>
      <c r="C255" s="385" t="s">
        <v>142</v>
      </c>
      <c r="D255" s="385" t="s">
        <v>142</v>
      </c>
      <c r="E255" s="129">
        <v>2052</v>
      </c>
      <c r="F255" s="386">
        <v>3.0317599999999998</v>
      </c>
      <c r="G255" s="386">
        <v>3.0317599999999998</v>
      </c>
      <c r="H255" s="386">
        <v>3.0317599999999998</v>
      </c>
      <c r="I255" s="386">
        <v>3.0317599999999998</v>
      </c>
      <c r="J255" s="386">
        <v>3.0317599999999998</v>
      </c>
      <c r="K255" s="386">
        <v>3.0317599999999998</v>
      </c>
      <c r="L255" s="386">
        <v>3.0317599999999998</v>
      </c>
      <c r="M255" s="386">
        <v>3.0317599999999998</v>
      </c>
      <c r="N255" s="386">
        <v>3.0317599999999998</v>
      </c>
      <c r="O255" s="386">
        <v>3.0317599999999998</v>
      </c>
      <c r="P255" s="386">
        <v>3.0317599999999998</v>
      </c>
      <c r="Q255" s="386">
        <v>3.0317599999999998</v>
      </c>
      <c r="R255" s="386">
        <v>3.0317599999999998</v>
      </c>
      <c r="S255" s="386">
        <v>3.0317599999999998</v>
      </c>
      <c r="T255" s="386">
        <v>3.0317599999999998</v>
      </c>
      <c r="U255" s="386">
        <v>3.0317599999999998</v>
      </c>
      <c r="V255" s="386">
        <v>3.0317599999999998</v>
      </c>
      <c r="W255" s="386">
        <v>3.0317599999999998</v>
      </c>
      <c r="X255" s="386">
        <v>3.0317599999999998</v>
      </c>
      <c r="Y255" s="386">
        <v>3.0317599999999998</v>
      </c>
      <c r="Z255" s="386">
        <v>3.0317599999999998</v>
      </c>
      <c r="AA255" s="386">
        <v>3.0317599999999998</v>
      </c>
      <c r="AB255" s="386">
        <v>3.0317599999999998</v>
      </c>
      <c r="AC255" s="386">
        <v>3.0317599999999998</v>
      </c>
      <c r="AD255" s="386">
        <v>3.0317599999999998</v>
      </c>
      <c r="AE255" s="386">
        <v>3.0317599999999998</v>
      </c>
      <c r="AF255" s="386">
        <v>3.0317599999999998</v>
      </c>
      <c r="AG255" s="386">
        <v>3.0317599999999998</v>
      </c>
      <c r="AH255" s="386">
        <v>3.0317599999999998</v>
      </c>
      <c r="AI255" s="386">
        <v>3.0317599999999998</v>
      </c>
      <c r="AJ255" s="386">
        <v>3.0317599999999998</v>
      </c>
      <c r="AK255" s="386">
        <v>3.0317599999999998</v>
      </c>
      <c r="AL255" s="386">
        <v>3.0317599999999998</v>
      </c>
      <c r="AM255" s="386">
        <v>3.0317599999999998</v>
      </c>
      <c r="AN255" s="386">
        <v>3.0317599999999998</v>
      </c>
      <c r="AO255" s="387">
        <v>3.0317599999999998</v>
      </c>
      <c r="AP255" s="387">
        <v>3.0317599999999998</v>
      </c>
      <c r="AQ255" s="387">
        <v>3.0317599999999998</v>
      </c>
      <c r="AR255" s="387">
        <v>3.0317599999999998</v>
      </c>
      <c r="AS255" s="387">
        <v>3.0317599999999998</v>
      </c>
      <c r="AT255" s="387">
        <v>3.0317599999999998</v>
      </c>
      <c r="AU255" s="387">
        <v>3.0317599999999998</v>
      </c>
      <c r="AV255" s="387">
        <v>3.0317599999999998</v>
      </c>
      <c r="AW255" s="387">
        <v>3.0317599999999998</v>
      </c>
      <c r="AX255" s="387">
        <v>3.0317599999999998</v>
      </c>
      <c r="AY255" s="387">
        <v>3.0317599999999998</v>
      </c>
      <c r="AZ255" s="387">
        <v>3.0317599999999998</v>
      </c>
      <c r="BA255" s="387">
        <v>3.0317599999999998</v>
      </c>
      <c r="BB255" s="387">
        <v>3.0317599999999998</v>
      </c>
      <c r="BC255" s="387">
        <v>3.0317599999999998</v>
      </c>
      <c r="BD255" s="387">
        <v>3.0317599999999998</v>
      </c>
      <c r="BE255" s="387">
        <v>3.0317599999999998</v>
      </c>
      <c r="BF255" s="387">
        <v>3.0317599999999998</v>
      </c>
      <c r="BG255" s="387">
        <v>3.0317599999999998</v>
      </c>
      <c r="BH255" s="387">
        <v>3.0317599999999998</v>
      </c>
      <c r="BI255" s="387">
        <v>3.0317599999999998</v>
      </c>
      <c r="BJ255" s="387">
        <v>3.0317599999999998</v>
      </c>
      <c r="BK255" s="387">
        <v>3.0317599999999998</v>
      </c>
      <c r="BL255" s="387">
        <v>3.0317599999999998</v>
      </c>
      <c r="BM255" s="387">
        <v>3.0317599999999998</v>
      </c>
      <c r="BN255" s="387">
        <v>3.0317599999999998</v>
      </c>
      <c r="BO255" s="387">
        <v>3.0317599999999998</v>
      </c>
      <c r="BP255" s="387">
        <v>3.0317599999999998</v>
      </c>
      <c r="CA255" s="386">
        <v>0</v>
      </c>
      <c r="CB255" s="386">
        <v>0</v>
      </c>
      <c r="CC255" s="386">
        <v>0</v>
      </c>
      <c r="CD255" s="386">
        <v>0</v>
      </c>
      <c r="CE255" s="386">
        <v>0</v>
      </c>
      <c r="CF255" s="386">
        <v>0</v>
      </c>
      <c r="CG255" s="386">
        <v>0</v>
      </c>
      <c r="CH255" s="386">
        <v>0</v>
      </c>
      <c r="CI255" s="386">
        <v>0</v>
      </c>
      <c r="CJ255" s="386">
        <v>3.0613869049512136E-2</v>
      </c>
      <c r="CK255" s="386">
        <v>3.516610101726933E-2</v>
      </c>
      <c r="CL255" s="386">
        <v>4.0395242390196949E-2</v>
      </c>
      <c r="CM255" s="386">
        <v>4.6401948483325864E-2</v>
      </c>
      <c r="CN255" s="386">
        <v>5.3301841891453733E-2</v>
      </c>
      <c r="CO255" s="386">
        <v>6.1227738099025153E-2</v>
      </c>
      <c r="CP255" s="386">
        <v>6.1227738099025153E-2</v>
      </c>
      <c r="CQ255" s="386">
        <v>6.1227738099025153E-2</v>
      </c>
      <c r="CR255" s="386">
        <v>6.1227738099025153E-2</v>
      </c>
      <c r="CS255" s="386">
        <v>6.1227738099025153E-2</v>
      </c>
      <c r="CT255" s="386">
        <v>6.1227738099025153E-2</v>
      </c>
      <c r="CU255" s="386">
        <v>0.1165074706127107</v>
      </c>
      <c r="CV255" s="386">
        <v>0.22169675264858052</v>
      </c>
      <c r="CW255" s="386">
        <v>0.42185664040640325</v>
      </c>
      <c r="CX255" s="386">
        <v>0.80273176277450031</v>
      </c>
      <c r="CY255" s="386">
        <v>1.5274816637857898</v>
      </c>
      <c r="CZ255" s="386">
        <v>1.5274816689569521</v>
      </c>
      <c r="DA255" s="386">
        <v>1.5274816741281145</v>
      </c>
      <c r="DB255" s="386">
        <v>1.5274816792992771</v>
      </c>
      <c r="DC255" s="386">
        <v>1.5274816844704397</v>
      </c>
      <c r="DD255" s="386">
        <v>1.5274816896416024</v>
      </c>
      <c r="DE255" s="386">
        <v>1.5274816453394306</v>
      </c>
      <c r="DF255" s="386">
        <v>1.5274816010372603</v>
      </c>
      <c r="DG255" s="386">
        <v>1.5274815567350912</v>
      </c>
      <c r="DH255" s="386">
        <v>1.5274815124329235</v>
      </c>
      <c r="DI255" s="386">
        <v>1.5274814681307574</v>
      </c>
      <c r="DJ255" s="387">
        <v>1.5274814681307574</v>
      </c>
      <c r="DK255" s="387">
        <v>1.5274814681307574</v>
      </c>
      <c r="DL255" s="387">
        <v>1.5274814681307574</v>
      </c>
      <c r="DM255" s="387">
        <v>1.5274814681307574</v>
      </c>
      <c r="DN255" s="387">
        <v>1.5274814681307574</v>
      </c>
      <c r="DO255" s="387">
        <v>1.5274814681307574</v>
      </c>
      <c r="DP255" s="387">
        <v>1.5274814681307574</v>
      </c>
      <c r="DQ255" s="387">
        <v>1.5274814681307574</v>
      </c>
      <c r="DR255" s="387">
        <v>1.5274814681307574</v>
      </c>
      <c r="DS255" s="387">
        <v>1.5274814681307574</v>
      </c>
      <c r="DT255" s="387">
        <v>1.5274814681307574</v>
      </c>
      <c r="DU255" s="387">
        <v>1.5274814681307574</v>
      </c>
      <c r="DV255" s="387">
        <v>1.5274814681307574</v>
      </c>
      <c r="DW255" s="387">
        <v>1.5274814681307574</v>
      </c>
      <c r="DX255" s="387">
        <v>1.5274814681307574</v>
      </c>
      <c r="DY255" s="387">
        <v>1.5274814681307574</v>
      </c>
      <c r="DZ255" s="387">
        <v>1.5274814681307574</v>
      </c>
      <c r="EA255" s="387">
        <v>1.5274814681307574</v>
      </c>
      <c r="EB255" s="387">
        <v>1.5274814681307574</v>
      </c>
      <c r="EC255" s="387">
        <v>1.5274814681307574</v>
      </c>
      <c r="ED255" s="387">
        <v>1.5274814681307574</v>
      </c>
      <c r="EE255" s="387">
        <v>1.5274814681307574</v>
      </c>
      <c r="EF255" s="387">
        <v>1.5274814681307574</v>
      </c>
      <c r="EG255" s="387">
        <v>1.5274814681307574</v>
      </c>
      <c r="EH255" s="387">
        <v>1.5274814681307574</v>
      </c>
      <c r="EI255" s="387">
        <v>1.5274814681307574</v>
      </c>
      <c r="EJ255" s="387">
        <v>1.5274814681307574</v>
      </c>
      <c r="EK255" s="387">
        <v>1.5274814681307574</v>
      </c>
      <c r="EY255" s="386">
        <v>3459</v>
      </c>
      <c r="EZ255" s="386">
        <v>3534</v>
      </c>
      <c r="FA255" s="386">
        <v>3609</v>
      </c>
      <c r="FB255" s="386">
        <v>3684</v>
      </c>
      <c r="FC255" s="386">
        <v>3757.4000000000005</v>
      </c>
      <c r="FD255" s="386">
        <v>3834</v>
      </c>
      <c r="FE255" s="386">
        <v>3911</v>
      </c>
      <c r="FF255" s="386">
        <v>3988</v>
      </c>
      <c r="FG255" s="386">
        <v>4065</v>
      </c>
      <c r="FH255" s="386">
        <v>4142</v>
      </c>
      <c r="FI255" s="386">
        <v>4219.3999999999996</v>
      </c>
      <c r="FJ255" s="386">
        <v>4292</v>
      </c>
      <c r="FK255" s="386">
        <v>4365</v>
      </c>
      <c r="FL255" s="386">
        <v>4438</v>
      </c>
      <c r="FM255" s="386">
        <v>4511</v>
      </c>
      <c r="FN255" s="386">
        <v>4584</v>
      </c>
      <c r="FO255" s="386">
        <v>4657</v>
      </c>
      <c r="FP255" s="386">
        <v>4730</v>
      </c>
      <c r="FQ255" s="386">
        <v>4803</v>
      </c>
      <c r="FR255" s="386">
        <v>4876</v>
      </c>
      <c r="FS255" s="386">
        <v>4949</v>
      </c>
      <c r="FT255" s="386">
        <v>5022</v>
      </c>
      <c r="FU255" s="386">
        <v>5095</v>
      </c>
      <c r="FV255" s="386">
        <v>5168</v>
      </c>
      <c r="FW255" s="386">
        <v>5241</v>
      </c>
      <c r="FX255" s="386">
        <v>5314</v>
      </c>
      <c r="FY255" s="386">
        <v>5387</v>
      </c>
      <c r="FZ255" s="386">
        <v>5460</v>
      </c>
      <c r="GA255" s="386">
        <v>5533</v>
      </c>
      <c r="GB255" s="386">
        <v>5606</v>
      </c>
      <c r="GC255" s="386">
        <v>5674.5</v>
      </c>
      <c r="GD255" s="387">
        <v>5674.5</v>
      </c>
      <c r="GE255" s="387">
        <v>5674.5</v>
      </c>
      <c r="GF255" s="387">
        <v>5674.5</v>
      </c>
      <c r="GG255" s="387">
        <v>5674.5</v>
      </c>
      <c r="GH255" s="387">
        <v>5674.5</v>
      </c>
      <c r="GI255" s="387">
        <v>5674.5</v>
      </c>
      <c r="GJ255" s="387">
        <v>5674.5</v>
      </c>
      <c r="GK255" s="387">
        <v>5674.5</v>
      </c>
      <c r="GL255" s="387">
        <v>5674.5</v>
      </c>
      <c r="GM255" s="387">
        <v>5674.5</v>
      </c>
      <c r="GN255" s="387">
        <v>5674.5</v>
      </c>
      <c r="GO255" s="387">
        <v>5674.5</v>
      </c>
      <c r="GP255" s="387">
        <v>5674.5</v>
      </c>
      <c r="GQ255" s="387">
        <v>5674.5</v>
      </c>
      <c r="GR255" s="387">
        <v>5674.5</v>
      </c>
      <c r="GS255" s="387">
        <v>5674.5</v>
      </c>
      <c r="GT255" s="387">
        <v>5674.5</v>
      </c>
      <c r="GU255" s="387">
        <v>5674.5</v>
      </c>
      <c r="GV255" s="387">
        <v>5674.5</v>
      </c>
      <c r="GW255" s="387">
        <v>5674.5</v>
      </c>
      <c r="GX255" s="387">
        <v>5674.5</v>
      </c>
      <c r="GY255" s="387">
        <v>5674.5</v>
      </c>
      <c r="GZ255" s="387">
        <v>5674.5</v>
      </c>
      <c r="HA255" s="387">
        <v>5674.5</v>
      </c>
      <c r="HB255" s="387">
        <v>5674.5</v>
      </c>
      <c r="HC255" s="387">
        <v>5674.5</v>
      </c>
      <c r="HD255" s="387">
        <v>5674.5</v>
      </c>
      <c r="HE255" s="387">
        <v>5674.5</v>
      </c>
      <c r="HS255" s="394">
        <v>0</v>
      </c>
      <c r="HT255" s="394">
        <v>0</v>
      </c>
      <c r="HU255" s="394">
        <v>0</v>
      </c>
      <c r="HV255" s="394">
        <v>0</v>
      </c>
      <c r="HW255" s="394">
        <v>0</v>
      </c>
      <c r="HX255" s="394">
        <v>0</v>
      </c>
      <c r="HY255" s="394">
        <v>0</v>
      </c>
      <c r="HZ255" s="394">
        <v>0</v>
      </c>
      <c r="IA255" s="394">
        <v>0</v>
      </c>
      <c r="IB255" s="394">
        <v>1.0097721801696749E-2</v>
      </c>
      <c r="IC255" s="394">
        <v>1.1599236422826785E-2</v>
      </c>
      <c r="ID255" s="394">
        <v>1.3324023798122857E-2</v>
      </c>
      <c r="IE255" s="394">
        <v>1.5305284218845116E-2</v>
      </c>
      <c r="IF255" s="394">
        <v>1.7581154804949515E-2</v>
      </c>
      <c r="IG255" s="394">
        <v>2.019544360339379E-2</v>
      </c>
      <c r="IH255" s="394">
        <v>2.019544360339379E-2</v>
      </c>
      <c r="II255" s="394">
        <v>2.019544360339379E-2</v>
      </c>
      <c r="IJ255" s="394">
        <v>2.019544360339379E-2</v>
      </c>
      <c r="IK255" s="394">
        <v>2.019544360339379E-2</v>
      </c>
      <c r="IL255" s="394">
        <v>2.019544360339379E-2</v>
      </c>
      <c r="IM255" s="394">
        <v>3.8428988644454279E-2</v>
      </c>
      <c r="IN255" s="394">
        <v>7.3124769984622973E-2</v>
      </c>
      <c r="IO255" s="394">
        <v>0.13914579003826269</v>
      </c>
      <c r="IP255" s="394">
        <v>0.26477417829066296</v>
      </c>
      <c r="IQ255" s="394">
        <v>0.50382670916754291</v>
      </c>
      <c r="IR255" s="394">
        <v>0.50382671087320641</v>
      </c>
      <c r="IS255" s="394">
        <v>0.50382671257886991</v>
      </c>
      <c r="IT255" s="394">
        <v>0.50382671428453352</v>
      </c>
      <c r="IU255" s="394">
        <v>0.50382671599019702</v>
      </c>
      <c r="IV255" s="394">
        <v>0.50382671769586063</v>
      </c>
      <c r="IW255" s="394">
        <v>0.50382670308316979</v>
      </c>
      <c r="IX255" s="394">
        <v>0.50382668847047929</v>
      </c>
      <c r="IY255" s="394">
        <v>0.50382667385778934</v>
      </c>
      <c r="IZ255" s="394">
        <v>0.50382665924509973</v>
      </c>
      <c r="JA255" s="394">
        <v>0.50382664463241067</v>
      </c>
      <c r="JB255" s="394">
        <v>0.50382664463241067</v>
      </c>
      <c r="JC255" s="394">
        <v>0.50382664463241067</v>
      </c>
      <c r="JD255" s="394">
        <v>0.50382664463241067</v>
      </c>
      <c r="JE255" s="394">
        <v>0.50382664463241067</v>
      </c>
      <c r="JF255" s="394">
        <v>0.50382664463241067</v>
      </c>
      <c r="JG255" s="394">
        <v>0.50382664463241067</v>
      </c>
      <c r="JH255" s="394">
        <v>0.50382664463241067</v>
      </c>
      <c r="JI255" s="394">
        <v>0.50382664463241067</v>
      </c>
      <c r="JJ255" s="394">
        <v>0.50382664463241067</v>
      </c>
      <c r="JK255" s="394">
        <v>0.50382664463241067</v>
      </c>
      <c r="JL255" s="394">
        <v>0.50382664463241067</v>
      </c>
      <c r="JM255" s="394">
        <v>0.50382664463241067</v>
      </c>
      <c r="JN255" s="394">
        <v>0.50382664463241067</v>
      </c>
      <c r="JO255" s="394">
        <v>0.50382664463241067</v>
      </c>
      <c r="JP255" s="394">
        <v>0.50382664463241067</v>
      </c>
      <c r="JQ255" s="394">
        <v>0.50382664463241067</v>
      </c>
      <c r="JR255" s="394">
        <v>0.50382664463241067</v>
      </c>
      <c r="JS255" s="394">
        <v>0.50382664463241067</v>
      </c>
      <c r="JT255" s="394">
        <v>0.50382664463241067</v>
      </c>
      <c r="JU255" s="394">
        <v>0.50382664463241067</v>
      </c>
      <c r="JV255" s="394">
        <v>0.50382664463241067</v>
      </c>
      <c r="JW255" s="394">
        <v>0.50382664463241067</v>
      </c>
      <c r="JX255" s="394">
        <v>0.50382664463241067</v>
      </c>
      <c r="JY255" s="394">
        <v>0.50382664463241067</v>
      </c>
      <c r="JZ255" s="394">
        <v>0.50382664463241067</v>
      </c>
      <c r="KA255" s="394">
        <v>0.50382664463241067</v>
      </c>
      <c r="KB255" s="394">
        <v>0.50382664463241067</v>
      </c>
      <c r="KC255" s="394">
        <v>0.50382664463241067</v>
      </c>
    </row>
    <row r="256" spans="1:289" x14ac:dyDescent="0.25">
      <c r="A256" s="383">
        <v>247</v>
      </c>
      <c r="B256" s="384" t="s">
        <v>864</v>
      </c>
      <c r="C256" s="385" t="s">
        <v>142</v>
      </c>
      <c r="D256" s="385" t="s">
        <v>142</v>
      </c>
      <c r="E256" s="129">
        <v>2052</v>
      </c>
      <c r="F256" s="386">
        <v>3441.8699000000001</v>
      </c>
      <c r="G256" s="386">
        <v>3403.1234890469864</v>
      </c>
      <c r="H256" s="386">
        <v>3364.8132608682663</v>
      </c>
      <c r="I256" s="386">
        <v>3326.9343051919486</v>
      </c>
      <c r="J256" s="386">
        <v>3289.4817670229008</v>
      </c>
      <c r="K256" s="386">
        <v>3345.6442406676733</v>
      </c>
      <c r="L256" s="386">
        <v>3402.76559588386</v>
      </c>
      <c r="M256" s="386">
        <v>3460.862203992172</v>
      </c>
      <c r="N256" s="386">
        <v>3519.9507158266101</v>
      </c>
      <c r="O256" s="386">
        <v>3580.0480665066902</v>
      </c>
      <c r="P256" s="386">
        <v>3637.4264188139823</v>
      </c>
      <c r="Q256" s="386">
        <v>3695.7243887499594</v>
      </c>
      <c r="R256" s="386">
        <v>3754.9567152631794</v>
      </c>
      <c r="S256" s="386">
        <v>3815.1383735271243</v>
      </c>
      <c r="T256" s="386">
        <v>3876.2845787262363</v>
      </c>
      <c r="U256" s="386">
        <v>3929.0626232697482</v>
      </c>
      <c r="V256" s="386">
        <v>3982.5592739757499</v>
      </c>
      <c r="W256" s="386">
        <v>4036.7843151176307</v>
      </c>
      <c r="X256" s="386">
        <v>4091.7476641877961</v>
      </c>
      <c r="Y256" s="386">
        <v>4147.4593737115283</v>
      </c>
      <c r="Z256" s="386">
        <v>4194.6852722339772</v>
      </c>
      <c r="AA256" s="386">
        <v>4242.4489181555664</v>
      </c>
      <c r="AB256" s="386">
        <v>4290.756434647571</v>
      </c>
      <c r="AC256" s="386">
        <v>4339.6140146040143</v>
      </c>
      <c r="AD256" s="386">
        <v>4389.0279214355769</v>
      </c>
      <c r="AE256" s="386">
        <v>4452.2545290719636</v>
      </c>
      <c r="AF256" s="386">
        <v>4516.391954316432</v>
      </c>
      <c r="AG256" s="386">
        <v>4581.4533180487224</v>
      </c>
      <c r="AH256" s="386">
        <v>4647.4519301628006</v>
      </c>
      <c r="AI256" s="386">
        <v>4714.4012922897255</v>
      </c>
      <c r="AJ256" s="386">
        <v>4773.8966628838389</v>
      </c>
      <c r="AK256" s="386">
        <v>4834.1428603386012</v>
      </c>
      <c r="AL256" s="386">
        <v>4895.1493600294752</v>
      </c>
      <c r="AM256" s="386">
        <v>4956.925756910412</v>
      </c>
      <c r="AN256" s="386">
        <v>5019.4817670229177</v>
      </c>
      <c r="AO256" s="387">
        <v>5019.4817670229177</v>
      </c>
      <c r="AP256" s="387">
        <v>5019.4817670229177</v>
      </c>
      <c r="AQ256" s="387">
        <v>5019.4817670229177</v>
      </c>
      <c r="AR256" s="387">
        <v>5019.4817670229177</v>
      </c>
      <c r="AS256" s="387">
        <v>5019.4817670229177</v>
      </c>
      <c r="AT256" s="387">
        <v>5019.4817670229177</v>
      </c>
      <c r="AU256" s="387">
        <v>5019.4817670229177</v>
      </c>
      <c r="AV256" s="387">
        <v>5019.4817670229177</v>
      </c>
      <c r="AW256" s="387">
        <v>5019.4817670229177</v>
      </c>
      <c r="AX256" s="387">
        <v>5019.4817670229177</v>
      </c>
      <c r="AY256" s="387">
        <v>5019.4817670229177</v>
      </c>
      <c r="AZ256" s="387">
        <v>5019.4817670229177</v>
      </c>
      <c r="BA256" s="387">
        <v>5019.4817670229177</v>
      </c>
      <c r="BB256" s="387">
        <v>5019.4817670229177</v>
      </c>
      <c r="BC256" s="387">
        <v>5019.4817670229177</v>
      </c>
      <c r="BD256" s="387">
        <v>5019.4817670229177</v>
      </c>
      <c r="BE256" s="387">
        <v>5019.4817670229177</v>
      </c>
      <c r="BF256" s="387">
        <v>5019.4817670229177</v>
      </c>
      <c r="BG256" s="387">
        <v>5019.4817670229177</v>
      </c>
      <c r="BH256" s="387">
        <v>5019.4817670229177</v>
      </c>
      <c r="BI256" s="387">
        <v>5019.4817670229177</v>
      </c>
      <c r="BJ256" s="387">
        <v>5019.4817670229177</v>
      </c>
      <c r="BK256" s="387">
        <v>5019.4817670229177</v>
      </c>
      <c r="BL256" s="387">
        <v>5019.4817670229177</v>
      </c>
      <c r="BM256" s="387">
        <v>5019.4817670229177</v>
      </c>
      <c r="BN256" s="387">
        <v>5019.4817670229177</v>
      </c>
      <c r="BO256" s="387">
        <v>5019.4817670229177</v>
      </c>
      <c r="BP256" s="387">
        <v>5019.4817670229177</v>
      </c>
      <c r="CA256" s="386">
        <v>6550</v>
      </c>
      <c r="CB256" s="386">
        <v>6476.2642112817102</v>
      </c>
      <c r="CC256" s="386">
        <v>6403.3584937905825</v>
      </c>
      <c r="CD256" s="386">
        <v>6331.2735031057573</v>
      </c>
      <c r="CE256" s="386">
        <v>6260</v>
      </c>
      <c r="CF256" s="386">
        <v>6368.3724907233964</v>
      </c>
      <c r="CG256" s="386">
        <v>6478.6211151122225</v>
      </c>
      <c r="CH256" s="386">
        <v>6590.7783526038993</v>
      </c>
      <c r="CI256" s="386">
        <v>6704.8772449166036</v>
      </c>
      <c r="CJ256" s="386">
        <v>6820.9514057834112</v>
      </c>
      <c r="CK256" s="386">
        <v>6932.8375156700804</v>
      </c>
      <c r="CL256" s="386">
        <v>7046.5589269451975</v>
      </c>
      <c r="CM256" s="386">
        <v>7162.1457446074064</v>
      </c>
      <c r="CN256" s="386">
        <v>7279.6285674766659</v>
      </c>
      <c r="CO256" s="386">
        <v>7399.0384962945482</v>
      </c>
      <c r="CP256" s="386">
        <v>7494.6114496685741</v>
      </c>
      <c r="CQ256" s="386">
        <v>7591.4189133673144</v>
      </c>
      <c r="CR256" s="386">
        <v>7689.4768334894088</v>
      </c>
      <c r="CS256" s="386">
        <v>7788.8013621083337</v>
      </c>
      <c r="CT256" s="386">
        <v>7889.4088599329698</v>
      </c>
      <c r="CU256" s="386">
        <v>7974.9023424068082</v>
      </c>
      <c r="CV256" s="386">
        <v>8061.3222739562707</v>
      </c>
      <c r="CW256" s="386">
        <v>8148.6786940354168</v>
      </c>
      <c r="CX256" s="386">
        <v>8236.9817508907272</v>
      </c>
      <c r="CY256" s="386">
        <v>8326.2417027400315</v>
      </c>
      <c r="CZ256" s="386">
        <v>8440.7255916368176</v>
      </c>
      <c r="DA256" s="386">
        <v>8556.7836074067909</v>
      </c>
      <c r="DB256" s="386">
        <v>8674.4373939287252</v>
      </c>
      <c r="DC256" s="386">
        <v>8793.7088926796987</v>
      </c>
      <c r="DD256" s="386">
        <v>8914.6203468270014</v>
      </c>
      <c r="DE256" s="386">
        <v>9022.3228141716627</v>
      </c>
      <c r="DF256" s="386">
        <v>9131.3264946943218</v>
      </c>
      <c r="DG256" s="386">
        <v>9241.6471090722862</v>
      </c>
      <c r="DH256" s="386">
        <v>9353.3005679130802</v>
      </c>
      <c r="DI256" s="386">
        <v>9466.3029740490929</v>
      </c>
      <c r="DJ256" s="387">
        <v>9466.3029740490929</v>
      </c>
      <c r="DK256" s="387">
        <v>9466.3029740490929</v>
      </c>
      <c r="DL256" s="387">
        <v>9466.3029740490929</v>
      </c>
      <c r="DM256" s="387">
        <v>9466.3029740490929</v>
      </c>
      <c r="DN256" s="387">
        <v>9466.3029740490929</v>
      </c>
      <c r="DO256" s="387">
        <v>9466.3029740490929</v>
      </c>
      <c r="DP256" s="387">
        <v>9466.3029740490929</v>
      </c>
      <c r="DQ256" s="387">
        <v>9466.3029740490929</v>
      </c>
      <c r="DR256" s="387">
        <v>9466.3029740490929</v>
      </c>
      <c r="DS256" s="387">
        <v>9466.3029740490929</v>
      </c>
      <c r="DT256" s="387">
        <v>9466.3029740490929</v>
      </c>
      <c r="DU256" s="387">
        <v>9466.3029740490929</v>
      </c>
      <c r="DV256" s="387">
        <v>9466.3029740490929</v>
      </c>
      <c r="DW256" s="387">
        <v>9466.3029740490929</v>
      </c>
      <c r="DX256" s="387">
        <v>9466.3029740490929</v>
      </c>
      <c r="DY256" s="387">
        <v>9466.3029740490929</v>
      </c>
      <c r="DZ256" s="387">
        <v>9466.3029740490929</v>
      </c>
      <c r="EA256" s="387">
        <v>9466.3029740490929</v>
      </c>
      <c r="EB256" s="387">
        <v>9466.3029740490929</v>
      </c>
      <c r="EC256" s="387">
        <v>9466.3029740490929</v>
      </c>
      <c r="ED256" s="387">
        <v>9466.3029740490929</v>
      </c>
      <c r="EE256" s="387">
        <v>9466.3029740490929</v>
      </c>
      <c r="EF256" s="387">
        <v>9466.3029740490929</v>
      </c>
      <c r="EG256" s="387">
        <v>9466.3029740490929</v>
      </c>
      <c r="EH256" s="387">
        <v>9466.3029740490929</v>
      </c>
      <c r="EI256" s="387">
        <v>9466.3029740490929</v>
      </c>
      <c r="EJ256" s="387">
        <v>9466.3029740490929</v>
      </c>
      <c r="EK256" s="387">
        <v>9466.3029740490929</v>
      </c>
      <c r="EY256" s="386">
        <v>8138</v>
      </c>
      <c r="EZ256" s="386">
        <v>8248</v>
      </c>
      <c r="FA256" s="386">
        <v>8358</v>
      </c>
      <c r="FB256" s="386">
        <v>8468</v>
      </c>
      <c r="FC256" s="386">
        <v>8578.2000000000007</v>
      </c>
      <c r="FD256" s="386">
        <v>8700</v>
      </c>
      <c r="FE256" s="386">
        <v>8822</v>
      </c>
      <c r="FF256" s="386">
        <v>8944</v>
      </c>
      <c r="FG256" s="386">
        <v>9066</v>
      </c>
      <c r="FH256" s="386">
        <v>9188</v>
      </c>
      <c r="FI256" s="386">
        <v>9310.7999999999993</v>
      </c>
      <c r="FJ256" s="386">
        <v>9419</v>
      </c>
      <c r="FK256" s="386">
        <v>9527</v>
      </c>
      <c r="FL256" s="386">
        <v>9635</v>
      </c>
      <c r="FM256" s="386">
        <v>9743</v>
      </c>
      <c r="FN256" s="386">
        <v>9851</v>
      </c>
      <c r="FO256" s="386">
        <v>9959</v>
      </c>
      <c r="FP256" s="386">
        <v>10067</v>
      </c>
      <c r="FQ256" s="386">
        <v>10175</v>
      </c>
      <c r="FR256" s="386">
        <v>10283</v>
      </c>
      <c r="FS256" s="386">
        <v>10391</v>
      </c>
      <c r="FT256" s="386">
        <v>10499</v>
      </c>
      <c r="FU256" s="386">
        <v>10607</v>
      </c>
      <c r="FV256" s="386">
        <v>10715</v>
      </c>
      <c r="FW256" s="386">
        <v>10823</v>
      </c>
      <c r="FX256" s="386">
        <v>10931</v>
      </c>
      <c r="FY256" s="386">
        <v>11039</v>
      </c>
      <c r="FZ256" s="386">
        <v>11147</v>
      </c>
      <c r="GA256" s="386">
        <v>11255</v>
      </c>
      <c r="GB256" s="386">
        <v>11363</v>
      </c>
      <c r="GC256" s="386">
        <v>11480</v>
      </c>
      <c r="GD256" s="387">
        <v>11480</v>
      </c>
      <c r="GE256" s="387">
        <v>11480</v>
      </c>
      <c r="GF256" s="387">
        <v>11480</v>
      </c>
      <c r="GG256" s="387">
        <v>11480</v>
      </c>
      <c r="GH256" s="387">
        <v>11480</v>
      </c>
      <c r="GI256" s="387">
        <v>11480</v>
      </c>
      <c r="GJ256" s="387">
        <v>11480</v>
      </c>
      <c r="GK256" s="387">
        <v>11480</v>
      </c>
      <c r="GL256" s="387">
        <v>11480</v>
      </c>
      <c r="GM256" s="387">
        <v>11480</v>
      </c>
      <c r="GN256" s="387">
        <v>11480</v>
      </c>
      <c r="GO256" s="387">
        <v>11480</v>
      </c>
      <c r="GP256" s="387">
        <v>11480</v>
      </c>
      <c r="GQ256" s="387">
        <v>11480</v>
      </c>
      <c r="GR256" s="387">
        <v>11480</v>
      </c>
      <c r="GS256" s="387">
        <v>11480</v>
      </c>
      <c r="GT256" s="387">
        <v>11480</v>
      </c>
      <c r="GU256" s="387">
        <v>11480</v>
      </c>
      <c r="GV256" s="387">
        <v>11480</v>
      </c>
      <c r="GW256" s="387">
        <v>11480</v>
      </c>
      <c r="GX256" s="387">
        <v>11480</v>
      </c>
      <c r="GY256" s="387">
        <v>11480</v>
      </c>
      <c r="GZ256" s="387">
        <v>11480</v>
      </c>
      <c r="HA256" s="387">
        <v>11480</v>
      </c>
      <c r="HB256" s="387">
        <v>11480</v>
      </c>
      <c r="HC256" s="387">
        <v>11480</v>
      </c>
      <c r="HD256" s="387">
        <v>11480</v>
      </c>
      <c r="HE256" s="387">
        <v>11480</v>
      </c>
      <c r="HS256" s="394">
        <v>1.9030353239092506</v>
      </c>
      <c r="HT256" s="394">
        <v>1.9030353239092503</v>
      </c>
      <c r="HU256" s="394">
        <v>1.9030353239092506</v>
      </c>
      <c r="HV256" s="394">
        <v>1.9030353239092506</v>
      </c>
      <c r="HW256" s="394">
        <v>1.9030353239092506</v>
      </c>
      <c r="HX256" s="394">
        <v>1.9034816712767082</v>
      </c>
      <c r="HY256" s="394">
        <v>1.9039281233326966</v>
      </c>
      <c r="HZ256" s="394">
        <v>1.90437468010177</v>
      </c>
      <c r="IA256" s="394">
        <v>1.9048213416084887</v>
      </c>
      <c r="IB256" s="394">
        <v>1.9052681078774183</v>
      </c>
      <c r="IC256" s="394">
        <v>1.9059732672009895</v>
      </c>
      <c r="ID256" s="394">
        <v>1.9066786875112793</v>
      </c>
      <c r="IE256" s="394">
        <v>1.9073843689048815</v>
      </c>
      <c r="IF256" s="394">
        <v>1.908090311478426</v>
      </c>
      <c r="IG256" s="394">
        <v>1.9087965153285789</v>
      </c>
      <c r="IH256" s="394">
        <v>1.9074807831470988</v>
      </c>
      <c r="II256" s="394">
        <v>1.9061659578989456</v>
      </c>
      <c r="IJ256" s="394">
        <v>1.9048520389589703</v>
      </c>
      <c r="IK256" s="394">
        <v>1.9035390257024551</v>
      </c>
      <c r="IL256" s="394">
        <v>1.9022269175051136</v>
      </c>
      <c r="IM256" s="394">
        <v>1.9011920620589464</v>
      </c>
      <c r="IN256" s="394">
        <v>1.9001577695980805</v>
      </c>
      <c r="IO256" s="394">
        <v>1.8991240398162388</v>
      </c>
      <c r="IP256" s="394">
        <v>1.8980908724073111</v>
      </c>
      <c r="IQ256" s="394">
        <v>1.8970582670653549</v>
      </c>
      <c r="IR256" s="394">
        <v>1.8958317716386754</v>
      </c>
      <c r="IS256" s="394">
        <v>1.8946060691718425</v>
      </c>
      <c r="IT256" s="394">
        <v>1.8933811591521874</v>
      </c>
      <c r="IU256" s="394">
        <v>1.8921570410673736</v>
      </c>
      <c r="IV256" s="394">
        <v>1.8909337144053944</v>
      </c>
      <c r="IW256" s="394">
        <v>1.8899283858233775</v>
      </c>
      <c r="IX256" s="394">
        <v>1.8889235917315712</v>
      </c>
      <c r="IY256" s="394">
        <v>1.887919331845809</v>
      </c>
      <c r="IZ256" s="394">
        <v>1.8869156058820764</v>
      </c>
      <c r="JA256" s="394">
        <v>1.8859124135565113</v>
      </c>
      <c r="JB256" s="394">
        <v>1.8859124135565113</v>
      </c>
      <c r="JC256" s="394">
        <v>1.8859124135565113</v>
      </c>
      <c r="JD256" s="394">
        <v>1.8859124135565113</v>
      </c>
      <c r="JE256" s="394">
        <v>1.8859124135565113</v>
      </c>
      <c r="JF256" s="394">
        <v>1.8859124135565113</v>
      </c>
      <c r="JG256" s="394">
        <v>1.8859124135565113</v>
      </c>
      <c r="JH256" s="394">
        <v>1.8859124135565113</v>
      </c>
      <c r="JI256" s="394">
        <v>1.8859124135565113</v>
      </c>
      <c r="JJ256" s="394">
        <v>1.8859124135565113</v>
      </c>
      <c r="JK256" s="394">
        <v>1.8859124135565113</v>
      </c>
      <c r="JL256" s="394">
        <v>1.8859124135565113</v>
      </c>
      <c r="JM256" s="394">
        <v>1.8859124135565113</v>
      </c>
      <c r="JN256" s="394">
        <v>1.8859124135565113</v>
      </c>
      <c r="JO256" s="394">
        <v>1.8859124135565113</v>
      </c>
      <c r="JP256" s="394">
        <v>1.8859124135565113</v>
      </c>
      <c r="JQ256" s="394">
        <v>1.8859124135565113</v>
      </c>
      <c r="JR256" s="394">
        <v>1.8859124135565113</v>
      </c>
      <c r="JS256" s="394">
        <v>1.8859124135565113</v>
      </c>
      <c r="JT256" s="394">
        <v>1.8859124135565113</v>
      </c>
      <c r="JU256" s="394">
        <v>1.8859124135565113</v>
      </c>
      <c r="JV256" s="394">
        <v>1.8859124135565113</v>
      </c>
      <c r="JW256" s="394">
        <v>1.8859124135565113</v>
      </c>
      <c r="JX256" s="394">
        <v>1.8859124135565113</v>
      </c>
      <c r="JY256" s="394">
        <v>1.8859124135565113</v>
      </c>
      <c r="JZ256" s="394">
        <v>1.8859124135565113</v>
      </c>
      <c r="KA256" s="394">
        <v>1.8859124135565113</v>
      </c>
      <c r="KB256" s="394">
        <v>1.8859124135565113</v>
      </c>
      <c r="KC256" s="394">
        <v>1.8859124135565113</v>
      </c>
    </row>
    <row r="257" spans="1:289" x14ac:dyDescent="0.25">
      <c r="A257" s="383">
        <v>248</v>
      </c>
      <c r="B257" s="384" t="s">
        <v>864</v>
      </c>
      <c r="C257" s="385" t="s">
        <v>142</v>
      </c>
      <c r="D257" s="385" t="s">
        <v>142</v>
      </c>
      <c r="E257" s="129">
        <v>2052</v>
      </c>
      <c r="F257" s="386">
        <v>1989.5833700000001</v>
      </c>
      <c r="G257" s="386">
        <v>1931.2882538620802</v>
      </c>
      <c r="H257" s="386">
        <v>1874.7011941025837</v>
      </c>
      <c r="I257" s="386">
        <v>1819.7721443919866</v>
      </c>
      <c r="J257" s="386">
        <v>1766.4525247663551</v>
      </c>
      <c r="K257" s="386">
        <v>1823.1578136741923</v>
      </c>
      <c r="L257" s="386">
        <v>1881.6834117865164</v>
      </c>
      <c r="M257" s="386">
        <v>1942.0877532575971</v>
      </c>
      <c r="N257" s="386">
        <v>2004.4311480496031</v>
      </c>
      <c r="O257" s="386">
        <v>2068.7758421483322</v>
      </c>
      <c r="P257" s="386">
        <v>2127.0443316496653</v>
      </c>
      <c r="Q257" s="386">
        <v>2186.9539930941323</v>
      </c>
      <c r="R257" s="386">
        <v>2248.5510512143455</v>
      </c>
      <c r="S257" s="386">
        <v>2311.8830326941929</v>
      </c>
      <c r="T257" s="386">
        <v>2376.9988028391895</v>
      </c>
      <c r="U257" s="386">
        <v>2430.9252607873964</v>
      </c>
      <c r="V257" s="386">
        <v>2486.0751366285217</v>
      </c>
      <c r="W257" s="386">
        <v>2542.4761857798076</v>
      </c>
      <c r="X257" s="386">
        <v>2600.1567933396454</v>
      </c>
      <c r="Y257" s="386">
        <v>2659.145988373019</v>
      </c>
      <c r="Z257" s="386">
        <v>2707.6151583773362</v>
      </c>
      <c r="AA257" s="386">
        <v>2756.9677926409227</v>
      </c>
      <c r="AB257" s="386">
        <v>2807.2199943711853</v>
      </c>
      <c r="AC257" s="386">
        <v>2858.3881602942397</v>
      </c>
      <c r="AD257" s="386">
        <v>2910.4889860049766</v>
      </c>
      <c r="AE257" s="386">
        <v>2975.2499210685633</v>
      </c>
      <c r="AF257" s="386">
        <v>3041.4518437910883</v>
      </c>
      <c r="AG257" s="386">
        <v>3109.12681741301</v>
      </c>
      <c r="AH257" s="386">
        <v>3178.3076186100343</v>
      </c>
      <c r="AI257" s="386">
        <v>3249.0277533676754</v>
      </c>
      <c r="AJ257" s="386">
        <v>3310.1679267649024</v>
      </c>
      <c r="AK257" s="386">
        <v>3372.458635364289</v>
      </c>
      <c r="AL257" s="386">
        <v>3435.9215299263396</v>
      </c>
      <c r="AM257" s="386">
        <v>3500.5786686353636</v>
      </c>
      <c r="AN257" s="386">
        <v>3566.4525247663723</v>
      </c>
      <c r="AO257" s="387">
        <v>3566.4525247663723</v>
      </c>
      <c r="AP257" s="387">
        <v>3566.4525247663723</v>
      </c>
      <c r="AQ257" s="387">
        <v>3566.4525247663723</v>
      </c>
      <c r="AR257" s="387">
        <v>3566.4525247663723</v>
      </c>
      <c r="AS257" s="387">
        <v>3566.4525247663723</v>
      </c>
      <c r="AT257" s="387">
        <v>3566.4525247663723</v>
      </c>
      <c r="AU257" s="387">
        <v>3566.4525247663723</v>
      </c>
      <c r="AV257" s="387">
        <v>3566.4525247663723</v>
      </c>
      <c r="AW257" s="387">
        <v>3566.4525247663723</v>
      </c>
      <c r="AX257" s="387">
        <v>3566.4525247663723</v>
      </c>
      <c r="AY257" s="387">
        <v>3566.4525247663723</v>
      </c>
      <c r="AZ257" s="387">
        <v>3566.4525247663723</v>
      </c>
      <c r="BA257" s="387">
        <v>3566.4525247663723</v>
      </c>
      <c r="BB257" s="387">
        <v>3566.4525247663723</v>
      </c>
      <c r="BC257" s="387">
        <v>3566.4525247663723</v>
      </c>
      <c r="BD257" s="387">
        <v>3566.4525247663723</v>
      </c>
      <c r="BE257" s="387">
        <v>3566.4525247663723</v>
      </c>
      <c r="BF257" s="387">
        <v>3566.4525247663723</v>
      </c>
      <c r="BG257" s="387">
        <v>3566.4525247663723</v>
      </c>
      <c r="BH257" s="387">
        <v>3566.4525247663723</v>
      </c>
      <c r="BI257" s="387">
        <v>3566.4525247663723</v>
      </c>
      <c r="BJ257" s="387">
        <v>3566.4525247663723</v>
      </c>
      <c r="BK257" s="387">
        <v>3566.4525247663723</v>
      </c>
      <c r="BL257" s="387">
        <v>3566.4525247663723</v>
      </c>
      <c r="BM257" s="387">
        <v>3566.4525247663723</v>
      </c>
      <c r="BN257" s="387">
        <v>3566.4525247663723</v>
      </c>
      <c r="BO257" s="387">
        <v>3566.4525247663723</v>
      </c>
      <c r="BP257" s="387">
        <v>3566.4525247663723</v>
      </c>
      <c r="CA257" s="386">
        <v>3210</v>
      </c>
      <c r="CB257" s="386">
        <v>3115.946478230403</v>
      </c>
      <c r="CC257" s="386">
        <v>3024.6487399365892</v>
      </c>
      <c r="CD257" s="386">
        <v>2936.0260402147792</v>
      </c>
      <c r="CE257" s="386">
        <v>2850</v>
      </c>
      <c r="CF257" s="386">
        <v>2941.1057963602793</v>
      </c>
      <c r="CG257" s="386">
        <v>3035.123966801415</v>
      </c>
      <c r="CH257" s="386">
        <v>3132.1476110286476</v>
      </c>
      <c r="CI257" s="386">
        <v>3232.2728048604763</v>
      </c>
      <c r="CJ257" s="386">
        <v>3335.5986953659099</v>
      </c>
      <c r="CK257" s="386">
        <v>3430.2608117327823</v>
      </c>
      <c r="CL257" s="386">
        <v>3527.6093772482004</v>
      </c>
      <c r="CM257" s="386">
        <v>3627.7206315875983</v>
      </c>
      <c r="CN257" s="386">
        <v>3730.6729780586952</v>
      </c>
      <c r="CO257" s="386">
        <v>3836.5470450039707</v>
      </c>
      <c r="CP257" s="386">
        <v>3920.6315985346341</v>
      </c>
      <c r="CQ257" s="386">
        <v>4006.5590102551009</v>
      </c>
      <c r="CR257" s="386">
        <v>4094.3696695848912</v>
      </c>
      <c r="CS257" s="386">
        <v>4184.1048511473991</v>
      </c>
      <c r="CT257" s="386">
        <v>4275.8067341706646</v>
      </c>
      <c r="CU257" s="386">
        <v>4351.3502621598882</v>
      </c>
      <c r="CV257" s="386">
        <v>4428.2284680183075</v>
      </c>
      <c r="CW257" s="386">
        <v>4506.4649323895865</v>
      </c>
      <c r="CX257" s="386">
        <v>4586.0836525323375</v>
      </c>
      <c r="CY257" s="386">
        <v>4667.1090496807428</v>
      </c>
      <c r="CZ257" s="386">
        <v>4768.0571546735528</v>
      </c>
      <c r="DA257" s="386">
        <v>4871.1887355168656</v>
      </c>
      <c r="DB257" s="386">
        <v>4976.5510201085208</v>
      </c>
      <c r="DC257" s="386">
        <v>5084.1922578709764</v>
      </c>
      <c r="DD257" s="386">
        <v>5194.1617418465667</v>
      </c>
      <c r="DE257" s="386">
        <v>5289.4380305377563</v>
      </c>
      <c r="DF257" s="386">
        <v>5386.4619681543982</v>
      </c>
      <c r="DG257" s="386">
        <v>5485.265611746664</v>
      </c>
      <c r="DH257" s="386">
        <v>5585.8816063858367</v>
      </c>
      <c r="DI257" s="386">
        <v>5688.3431959503596</v>
      </c>
      <c r="DJ257" s="387">
        <v>5688.3431959503596</v>
      </c>
      <c r="DK257" s="387">
        <v>5688.3431959503596</v>
      </c>
      <c r="DL257" s="387">
        <v>5688.3431959503596</v>
      </c>
      <c r="DM257" s="387">
        <v>5688.3431959503596</v>
      </c>
      <c r="DN257" s="387">
        <v>5688.3431959503596</v>
      </c>
      <c r="DO257" s="387">
        <v>5688.3431959503596</v>
      </c>
      <c r="DP257" s="387">
        <v>5688.3431959503596</v>
      </c>
      <c r="DQ257" s="387">
        <v>5688.3431959503596</v>
      </c>
      <c r="DR257" s="387">
        <v>5688.3431959503596</v>
      </c>
      <c r="DS257" s="387">
        <v>5688.3431959503596</v>
      </c>
      <c r="DT257" s="387">
        <v>5688.3431959503596</v>
      </c>
      <c r="DU257" s="387">
        <v>5688.3431959503596</v>
      </c>
      <c r="DV257" s="387">
        <v>5688.3431959503596</v>
      </c>
      <c r="DW257" s="387">
        <v>5688.3431959503596</v>
      </c>
      <c r="DX257" s="387">
        <v>5688.3431959503596</v>
      </c>
      <c r="DY257" s="387">
        <v>5688.3431959503596</v>
      </c>
      <c r="DZ257" s="387">
        <v>5688.3431959503596</v>
      </c>
      <c r="EA257" s="387">
        <v>5688.3431959503596</v>
      </c>
      <c r="EB257" s="387">
        <v>5688.3431959503596</v>
      </c>
      <c r="EC257" s="387">
        <v>5688.3431959503596</v>
      </c>
      <c r="ED257" s="387">
        <v>5688.3431959503596</v>
      </c>
      <c r="EE257" s="387">
        <v>5688.3431959503596</v>
      </c>
      <c r="EF257" s="387">
        <v>5688.3431959503596</v>
      </c>
      <c r="EG257" s="387">
        <v>5688.3431959503596</v>
      </c>
      <c r="EH257" s="387">
        <v>5688.3431959503596</v>
      </c>
      <c r="EI257" s="387">
        <v>5688.3431959503596</v>
      </c>
      <c r="EJ257" s="387">
        <v>5688.3431959503596</v>
      </c>
      <c r="EK257" s="387">
        <v>5688.3431959503596</v>
      </c>
      <c r="EY257" s="386">
        <v>24912</v>
      </c>
      <c r="EZ257" s="386">
        <v>25250</v>
      </c>
      <c r="FA257" s="386">
        <v>25588</v>
      </c>
      <c r="FB257" s="386">
        <v>25926</v>
      </c>
      <c r="FC257" s="386">
        <v>26263.8</v>
      </c>
      <c r="FD257" s="386">
        <v>26637</v>
      </c>
      <c r="FE257" s="386">
        <v>27010</v>
      </c>
      <c r="FF257" s="386">
        <v>27383</v>
      </c>
      <c r="FG257" s="386">
        <v>27756</v>
      </c>
      <c r="FH257" s="386">
        <v>28129</v>
      </c>
      <c r="FI257" s="386">
        <v>28500.7</v>
      </c>
      <c r="FJ257" s="386">
        <v>28833</v>
      </c>
      <c r="FK257" s="386">
        <v>29165</v>
      </c>
      <c r="FL257" s="386">
        <v>29497</v>
      </c>
      <c r="FM257" s="386">
        <v>29829</v>
      </c>
      <c r="FN257" s="386">
        <v>30161</v>
      </c>
      <c r="FO257" s="386">
        <v>30493</v>
      </c>
      <c r="FP257" s="386">
        <v>30825</v>
      </c>
      <c r="FQ257" s="386">
        <v>31157</v>
      </c>
      <c r="FR257" s="386">
        <v>31489</v>
      </c>
      <c r="FS257" s="386">
        <v>31821</v>
      </c>
      <c r="FT257" s="386">
        <v>32153</v>
      </c>
      <c r="FU257" s="386">
        <v>32485</v>
      </c>
      <c r="FV257" s="386">
        <v>32817</v>
      </c>
      <c r="FW257" s="386">
        <v>33149</v>
      </c>
      <c r="FX257" s="386">
        <v>33481</v>
      </c>
      <c r="FY257" s="386">
        <v>33813</v>
      </c>
      <c r="FZ257" s="386">
        <v>34145</v>
      </c>
      <c r="GA257" s="386">
        <v>34477</v>
      </c>
      <c r="GB257" s="386">
        <v>34809</v>
      </c>
      <c r="GC257" s="386">
        <v>35141.599999999999</v>
      </c>
      <c r="GD257" s="387">
        <v>35141.599999999999</v>
      </c>
      <c r="GE257" s="387">
        <v>35141.599999999999</v>
      </c>
      <c r="GF257" s="387">
        <v>35141.599999999999</v>
      </c>
      <c r="GG257" s="387">
        <v>35141.599999999999</v>
      </c>
      <c r="GH257" s="387">
        <v>35141.599999999999</v>
      </c>
      <c r="GI257" s="387">
        <v>35141.599999999999</v>
      </c>
      <c r="GJ257" s="387">
        <v>35141.599999999999</v>
      </c>
      <c r="GK257" s="387">
        <v>35141.599999999999</v>
      </c>
      <c r="GL257" s="387">
        <v>35141.599999999999</v>
      </c>
      <c r="GM257" s="387">
        <v>35141.599999999999</v>
      </c>
      <c r="GN257" s="387">
        <v>35141.599999999999</v>
      </c>
      <c r="GO257" s="387">
        <v>35141.599999999999</v>
      </c>
      <c r="GP257" s="387">
        <v>35141.599999999999</v>
      </c>
      <c r="GQ257" s="387">
        <v>35141.599999999999</v>
      </c>
      <c r="GR257" s="387">
        <v>35141.599999999999</v>
      </c>
      <c r="GS257" s="387">
        <v>35141.599999999999</v>
      </c>
      <c r="GT257" s="387">
        <v>35141.599999999999</v>
      </c>
      <c r="GU257" s="387">
        <v>35141.599999999999</v>
      </c>
      <c r="GV257" s="387">
        <v>35141.599999999999</v>
      </c>
      <c r="GW257" s="387">
        <v>35141.599999999999</v>
      </c>
      <c r="GX257" s="387">
        <v>35141.599999999999</v>
      </c>
      <c r="GY257" s="387">
        <v>35141.599999999999</v>
      </c>
      <c r="GZ257" s="387">
        <v>35141.599999999999</v>
      </c>
      <c r="HA257" s="387">
        <v>35141.599999999999</v>
      </c>
      <c r="HB257" s="387">
        <v>35141.599999999999</v>
      </c>
      <c r="HC257" s="387">
        <v>35141.599999999999</v>
      </c>
      <c r="HD257" s="387">
        <v>35141.599999999999</v>
      </c>
      <c r="HE257" s="387">
        <v>35141.599999999999</v>
      </c>
      <c r="HS257" s="394">
        <v>1.6134031116273353</v>
      </c>
      <c r="HT257" s="394">
        <v>1.6134031116273353</v>
      </c>
      <c r="HU257" s="394">
        <v>1.6134031116273351</v>
      </c>
      <c r="HV257" s="394">
        <v>1.6134031116273351</v>
      </c>
      <c r="HW257" s="394">
        <v>1.6134031116273353</v>
      </c>
      <c r="HX257" s="394">
        <v>1.6131932048345816</v>
      </c>
      <c r="HY257" s="394">
        <v>1.6129833253510981</v>
      </c>
      <c r="HZ257" s="394">
        <v>1.6127734731733319</v>
      </c>
      <c r="IA257" s="394">
        <v>1.6125636482977306</v>
      </c>
      <c r="IB257" s="394">
        <v>1.6123538507207422</v>
      </c>
      <c r="IC257" s="394">
        <v>1.6126889132923643</v>
      </c>
      <c r="ID257" s="394">
        <v>1.6130240454931979</v>
      </c>
      <c r="IE257" s="394">
        <v>1.6133592473377123</v>
      </c>
      <c r="IF257" s="394">
        <v>1.6136945188403804</v>
      </c>
      <c r="IG257" s="394">
        <v>1.6140298600156777</v>
      </c>
      <c r="IH257" s="394">
        <v>1.6128145368256652</v>
      </c>
      <c r="II257" s="394">
        <v>1.6116001287429211</v>
      </c>
      <c r="IJ257" s="394">
        <v>1.6103866350783929</v>
      </c>
      <c r="IK257" s="394">
        <v>1.6091740551435472</v>
      </c>
      <c r="IL257" s="394">
        <v>1.607962388250368</v>
      </c>
      <c r="IM257" s="394">
        <v>1.6070785571933481</v>
      </c>
      <c r="IN257" s="394">
        <v>1.6061952119420555</v>
      </c>
      <c r="IO257" s="394">
        <v>1.6053123522294628</v>
      </c>
      <c r="IP257" s="394">
        <v>1.6044299777886886</v>
      </c>
      <c r="IQ257" s="394">
        <v>1.6035480883530004</v>
      </c>
      <c r="IR257" s="394">
        <v>1.6025736597485907</v>
      </c>
      <c r="IS257" s="394">
        <v>1.6015998232755377</v>
      </c>
      <c r="IT257" s="394">
        <v>1.6006265785740208</v>
      </c>
      <c r="IU257" s="394">
        <v>1.5996539252844382</v>
      </c>
      <c r="IV257" s="394">
        <v>1.5986818630474071</v>
      </c>
      <c r="IW257" s="394">
        <v>1.5979364635156854</v>
      </c>
      <c r="IX257" s="394">
        <v>1.5971914115330754</v>
      </c>
      <c r="IY257" s="394">
        <v>1.5964467069375297</v>
      </c>
      <c r="IZ257" s="394">
        <v>1.5957023495670761</v>
      </c>
      <c r="JA257" s="394">
        <v>1.5949583392598183</v>
      </c>
      <c r="JB257" s="394">
        <v>1.5949583392598183</v>
      </c>
      <c r="JC257" s="394">
        <v>1.5949583392598183</v>
      </c>
      <c r="JD257" s="394">
        <v>1.5949583392598183</v>
      </c>
      <c r="JE257" s="394">
        <v>1.5949583392598183</v>
      </c>
      <c r="JF257" s="394">
        <v>1.5949583392598183</v>
      </c>
      <c r="JG257" s="394">
        <v>1.5949583392598183</v>
      </c>
      <c r="JH257" s="394">
        <v>1.5949583392598183</v>
      </c>
      <c r="JI257" s="394">
        <v>1.5949583392598183</v>
      </c>
      <c r="JJ257" s="394">
        <v>1.5949583392598183</v>
      </c>
      <c r="JK257" s="394">
        <v>1.5949583392598183</v>
      </c>
      <c r="JL257" s="394">
        <v>1.5949583392598183</v>
      </c>
      <c r="JM257" s="394">
        <v>1.5949583392598183</v>
      </c>
      <c r="JN257" s="394">
        <v>1.5949583392598183</v>
      </c>
      <c r="JO257" s="394">
        <v>1.5949583392598183</v>
      </c>
      <c r="JP257" s="394">
        <v>1.5949583392598183</v>
      </c>
      <c r="JQ257" s="394">
        <v>1.5949583392598183</v>
      </c>
      <c r="JR257" s="394">
        <v>1.5949583392598183</v>
      </c>
      <c r="JS257" s="394">
        <v>1.5949583392598183</v>
      </c>
      <c r="JT257" s="394">
        <v>1.5949583392598183</v>
      </c>
      <c r="JU257" s="394">
        <v>1.5949583392598183</v>
      </c>
      <c r="JV257" s="394">
        <v>1.5949583392598183</v>
      </c>
      <c r="JW257" s="394">
        <v>1.5949583392598183</v>
      </c>
      <c r="JX257" s="394">
        <v>1.5949583392598183</v>
      </c>
      <c r="JY257" s="394">
        <v>1.5949583392598183</v>
      </c>
      <c r="JZ257" s="394">
        <v>1.5949583392598183</v>
      </c>
      <c r="KA257" s="394">
        <v>1.5949583392598183</v>
      </c>
      <c r="KB257" s="394">
        <v>1.5949583392598183</v>
      </c>
      <c r="KC257" s="394">
        <v>1.5949583392598183</v>
      </c>
    </row>
    <row r="258" spans="1:289" x14ac:dyDescent="0.25">
      <c r="A258" s="383">
        <v>249</v>
      </c>
      <c r="B258" s="384" t="s">
        <v>864</v>
      </c>
      <c r="C258" s="385" t="s">
        <v>142</v>
      </c>
      <c r="D258" s="385" t="s">
        <v>142</v>
      </c>
      <c r="E258" s="129">
        <v>2052</v>
      </c>
      <c r="F258" s="386">
        <v>1808.55134</v>
      </c>
      <c r="G258" s="386">
        <v>1808.55134</v>
      </c>
      <c r="H258" s="386">
        <v>1808.55134</v>
      </c>
      <c r="I258" s="386">
        <v>1808.55134</v>
      </c>
      <c r="J258" s="386">
        <v>1808.55134</v>
      </c>
      <c r="K258" s="386">
        <v>1844.6996045855501</v>
      </c>
      <c r="L258" s="386">
        <v>1881.5703795050047</v>
      </c>
      <c r="M258" s="386">
        <v>1919.1781058716119</v>
      </c>
      <c r="N258" s="386">
        <v>1957.5375134391304</v>
      </c>
      <c r="O258" s="386">
        <v>1996.6636263710079</v>
      </c>
      <c r="P258" s="386">
        <v>2033.6261787680799</v>
      </c>
      <c r="Q258" s="386">
        <v>2071.2729877728557</v>
      </c>
      <c r="R258" s="386">
        <v>2109.616720451726</v>
      </c>
      <c r="S258" s="386">
        <v>2148.6702783658156</v>
      </c>
      <c r="T258" s="386">
        <v>2188.4468019119859</v>
      </c>
      <c r="U258" s="386">
        <v>2222.5432690590769</v>
      </c>
      <c r="V258" s="386">
        <v>2257.1709664242831</v>
      </c>
      <c r="W258" s="386">
        <v>2292.3381706875143</v>
      </c>
      <c r="X258" s="386">
        <v>2328.0532874811156</v>
      </c>
      <c r="Y258" s="386">
        <v>2364.3248533989736</v>
      </c>
      <c r="Z258" s="386">
        <v>2394.8953479981778</v>
      </c>
      <c r="AA258" s="386">
        <v>2425.8611161735562</v>
      </c>
      <c r="AB258" s="386">
        <v>2457.2272687747059</v>
      </c>
      <c r="AC258" s="386">
        <v>2488.9989827340219</v>
      </c>
      <c r="AD258" s="386">
        <v>2521.1815019211399</v>
      </c>
      <c r="AE258" s="386">
        <v>2562.0097772347644</v>
      </c>
      <c r="AF258" s="386">
        <v>2603.4992298828311</v>
      </c>
      <c r="AG258" s="386">
        <v>2645.6605670398217</v>
      </c>
      <c r="AH258" s="386">
        <v>2688.5046692733149</v>
      </c>
      <c r="AI258" s="386">
        <v>2732.0425933519327</v>
      </c>
      <c r="AJ258" s="386">
        <v>2770.4492265650447</v>
      </c>
      <c r="AK258" s="386">
        <v>2809.3957743015817</v>
      </c>
      <c r="AL258" s="386">
        <v>2848.8898265966031</v>
      </c>
      <c r="AM258" s="386">
        <v>2888.9390801847103</v>
      </c>
      <c r="AN258" s="386">
        <v>2929.5513400000109</v>
      </c>
      <c r="AO258" s="387">
        <v>2929.5513400000109</v>
      </c>
      <c r="AP258" s="387">
        <v>2929.5513400000109</v>
      </c>
      <c r="AQ258" s="387">
        <v>2929.5513400000109</v>
      </c>
      <c r="AR258" s="387">
        <v>2929.5513400000109</v>
      </c>
      <c r="AS258" s="387">
        <v>2929.5513400000109</v>
      </c>
      <c r="AT258" s="387">
        <v>2929.5513400000109</v>
      </c>
      <c r="AU258" s="387">
        <v>2929.5513400000109</v>
      </c>
      <c r="AV258" s="387">
        <v>2929.5513400000109</v>
      </c>
      <c r="AW258" s="387">
        <v>2929.5513400000109</v>
      </c>
      <c r="AX258" s="387">
        <v>2929.5513400000109</v>
      </c>
      <c r="AY258" s="387">
        <v>2929.5513400000109</v>
      </c>
      <c r="AZ258" s="387">
        <v>2929.5513400000109</v>
      </c>
      <c r="BA258" s="387">
        <v>2929.5513400000109</v>
      </c>
      <c r="BB258" s="387">
        <v>2929.5513400000109</v>
      </c>
      <c r="BC258" s="387">
        <v>2929.5513400000109</v>
      </c>
      <c r="BD258" s="387">
        <v>2929.5513400000109</v>
      </c>
      <c r="BE258" s="387">
        <v>2929.5513400000109</v>
      </c>
      <c r="BF258" s="387">
        <v>2929.5513400000109</v>
      </c>
      <c r="BG258" s="387">
        <v>2929.5513400000109</v>
      </c>
      <c r="BH258" s="387">
        <v>2929.5513400000109</v>
      </c>
      <c r="BI258" s="387">
        <v>2929.5513400000109</v>
      </c>
      <c r="BJ258" s="387">
        <v>2929.5513400000109</v>
      </c>
      <c r="BK258" s="387">
        <v>2929.5513400000109</v>
      </c>
      <c r="BL258" s="387">
        <v>2929.5513400000109</v>
      </c>
      <c r="BM258" s="387">
        <v>2929.5513400000109</v>
      </c>
      <c r="BN258" s="387">
        <v>2929.5513400000109</v>
      </c>
      <c r="BO258" s="387">
        <v>2929.5513400000109</v>
      </c>
      <c r="BP258" s="387">
        <v>2929.5513400000109</v>
      </c>
      <c r="CA258" s="386">
        <v>3740</v>
      </c>
      <c r="CB258" s="386">
        <v>3740</v>
      </c>
      <c r="CC258" s="386">
        <v>3740</v>
      </c>
      <c r="CD258" s="386">
        <v>3740</v>
      </c>
      <c r="CE258" s="386">
        <v>3740</v>
      </c>
      <c r="CF258" s="386">
        <v>3798.5633056025513</v>
      </c>
      <c r="CG258" s="386">
        <v>3858.0436327995139</v>
      </c>
      <c r="CH258" s="386">
        <v>3918.4553408999459</v>
      </c>
      <c r="CI258" s="386">
        <v>3979.8130140601261</v>
      </c>
      <c r="CJ258" s="386">
        <v>4042.1314648043563</v>
      </c>
      <c r="CK258" s="386">
        <v>4102.5874940135045</v>
      </c>
      <c r="CL258" s="386">
        <v>4163.9477321776458</v>
      </c>
      <c r="CM258" s="386">
        <v>4226.2257030733999</v>
      </c>
      <c r="CN258" s="386">
        <v>4289.4351327453824</v>
      </c>
      <c r="CO258" s="386">
        <v>4353.5899525314189</v>
      </c>
      <c r="CP258" s="386">
        <v>4405.8018643338692</v>
      </c>
      <c r="CQ258" s="386">
        <v>4458.6399452895448</v>
      </c>
      <c r="CR258" s="386">
        <v>4512.1117049454997</v>
      </c>
      <c r="CS258" s="386">
        <v>4566.2247429095905</v>
      </c>
      <c r="CT258" s="386">
        <v>4620.9867499305647</v>
      </c>
      <c r="CU258" s="386">
        <v>4667.7271072481726</v>
      </c>
      <c r="CV258" s="386">
        <v>4714.9402339374328</v>
      </c>
      <c r="CW258" s="386">
        <v>4762.6309119660409</v>
      </c>
      <c r="CX258" s="386">
        <v>4810.8039716703397</v>
      </c>
      <c r="CY258" s="386">
        <v>4859.4642922445573</v>
      </c>
      <c r="CZ258" s="386">
        <v>4921.9530596008444</v>
      </c>
      <c r="DA258" s="386">
        <v>4985.2453817958703</v>
      </c>
      <c r="DB258" s="386">
        <v>5049.3515918927778</v>
      </c>
      <c r="DC258" s="386">
        <v>5114.2821558295173</v>
      </c>
      <c r="DD258" s="386">
        <v>5180.0476741275097</v>
      </c>
      <c r="DE258" s="386">
        <v>5238.7582738690244</v>
      </c>
      <c r="DF258" s="386">
        <v>5298.1342988612032</v>
      </c>
      <c r="DG258" s="386">
        <v>5358.1832910260528</v>
      </c>
      <c r="DH258" s="386">
        <v>5418.912877765636</v>
      </c>
      <c r="DI258" s="386">
        <v>5480.3307729309026</v>
      </c>
      <c r="DJ258" s="387">
        <v>5480.3307729309026</v>
      </c>
      <c r="DK258" s="387">
        <v>5480.3307729309026</v>
      </c>
      <c r="DL258" s="387">
        <v>5480.3307729309026</v>
      </c>
      <c r="DM258" s="387">
        <v>5480.3307729309026</v>
      </c>
      <c r="DN258" s="387">
        <v>5480.3307729309026</v>
      </c>
      <c r="DO258" s="387">
        <v>5480.3307729309026</v>
      </c>
      <c r="DP258" s="387">
        <v>5480.3307729309026</v>
      </c>
      <c r="DQ258" s="387">
        <v>5480.3307729309026</v>
      </c>
      <c r="DR258" s="387">
        <v>5480.3307729309026</v>
      </c>
      <c r="DS258" s="387">
        <v>5480.3307729309026</v>
      </c>
      <c r="DT258" s="387">
        <v>5480.3307729309026</v>
      </c>
      <c r="DU258" s="387">
        <v>5480.3307729309026</v>
      </c>
      <c r="DV258" s="387">
        <v>5480.3307729309026</v>
      </c>
      <c r="DW258" s="387">
        <v>5480.3307729309026</v>
      </c>
      <c r="DX258" s="387">
        <v>5480.3307729309026</v>
      </c>
      <c r="DY258" s="387">
        <v>5480.3307729309026</v>
      </c>
      <c r="DZ258" s="387">
        <v>5480.3307729309026</v>
      </c>
      <c r="EA258" s="387">
        <v>5480.3307729309026</v>
      </c>
      <c r="EB258" s="387">
        <v>5480.3307729309026</v>
      </c>
      <c r="EC258" s="387">
        <v>5480.3307729309026</v>
      </c>
      <c r="ED258" s="387">
        <v>5480.3307729309026</v>
      </c>
      <c r="EE258" s="387">
        <v>5480.3307729309026</v>
      </c>
      <c r="EF258" s="387">
        <v>5480.3307729309026</v>
      </c>
      <c r="EG258" s="387">
        <v>5480.3307729309026</v>
      </c>
      <c r="EH258" s="387">
        <v>5480.3307729309026</v>
      </c>
      <c r="EI258" s="387">
        <v>5480.3307729309026</v>
      </c>
      <c r="EJ258" s="387">
        <v>5480.3307729309026</v>
      </c>
      <c r="EK258" s="387">
        <v>5480.3307729309026</v>
      </c>
      <c r="EY258" s="386">
        <v>8311</v>
      </c>
      <c r="EZ258" s="386">
        <v>8424</v>
      </c>
      <c r="FA258" s="386">
        <v>8537</v>
      </c>
      <c r="FB258" s="386">
        <v>8650</v>
      </c>
      <c r="FC258" s="386">
        <v>8762.5</v>
      </c>
      <c r="FD258" s="386">
        <v>8887</v>
      </c>
      <c r="FE258" s="386">
        <v>9011</v>
      </c>
      <c r="FF258" s="386">
        <v>9135</v>
      </c>
      <c r="FG258" s="386">
        <v>9259</v>
      </c>
      <c r="FH258" s="386">
        <v>9383</v>
      </c>
      <c r="FI258" s="386">
        <v>9507.1</v>
      </c>
      <c r="FJ258" s="386">
        <v>9618</v>
      </c>
      <c r="FK258" s="386">
        <v>9729</v>
      </c>
      <c r="FL258" s="386">
        <v>9840</v>
      </c>
      <c r="FM258" s="386">
        <v>9951</v>
      </c>
      <c r="FN258" s="386">
        <v>10062</v>
      </c>
      <c r="FO258" s="386">
        <v>10173</v>
      </c>
      <c r="FP258" s="386">
        <v>10284</v>
      </c>
      <c r="FQ258" s="386">
        <v>10395</v>
      </c>
      <c r="FR258" s="386">
        <v>10506</v>
      </c>
      <c r="FS258" s="386">
        <v>10617</v>
      </c>
      <c r="FT258" s="386">
        <v>10728</v>
      </c>
      <c r="FU258" s="386">
        <v>10839</v>
      </c>
      <c r="FV258" s="386">
        <v>10950</v>
      </c>
      <c r="FW258" s="386">
        <v>11061</v>
      </c>
      <c r="FX258" s="386">
        <v>11172</v>
      </c>
      <c r="FY258" s="386">
        <v>11283</v>
      </c>
      <c r="FZ258" s="386">
        <v>11394</v>
      </c>
      <c r="GA258" s="386">
        <v>11505</v>
      </c>
      <c r="GB258" s="386">
        <v>11616</v>
      </c>
      <c r="GC258" s="386">
        <v>11724.400000000001</v>
      </c>
      <c r="GD258" s="387">
        <v>11724.400000000001</v>
      </c>
      <c r="GE258" s="387">
        <v>11724.400000000001</v>
      </c>
      <c r="GF258" s="387">
        <v>11724.400000000001</v>
      </c>
      <c r="GG258" s="387">
        <v>11724.400000000001</v>
      </c>
      <c r="GH258" s="387">
        <v>11724.400000000001</v>
      </c>
      <c r="GI258" s="387">
        <v>11724.400000000001</v>
      </c>
      <c r="GJ258" s="387">
        <v>11724.400000000001</v>
      </c>
      <c r="GK258" s="387">
        <v>11724.400000000001</v>
      </c>
      <c r="GL258" s="387">
        <v>11724.400000000001</v>
      </c>
      <c r="GM258" s="387">
        <v>11724.400000000001</v>
      </c>
      <c r="GN258" s="387">
        <v>11724.400000000001</v>
      </c>
      <c r="GO258" s="387">
        <v>11724.400000000001</v>
      </c>
      <c r="GP258" s="387">
        <v>11724.400000000001</v>
      </c>
      <c r="GQ258" s="387">
        <v>11724.400000000001</v>
      </c>
      <c r="GR258" s="387">
        <v>11724.400000000001</v>
      </c>
      <c r="GS258" s="387">
        <v>11724.400000000001</v>
      </c>
      <c r="GT258" s="387">
        <v>11724.400000000001</v>
      </c>
      <c r="GU258" s="387">
        <v>11724.400000000001</v>
      </c>
      <c r="GV258" s="387">
        <v>11724.400000000001</v>
      </c>
      <c r="GW258" s="387">
        <v>11724.400000000001</v>
      </c>
      <c r="GX258" s="387">
        <v>11724.400000000001</v>
      </c>
      <c r="GY258" s="387">
        <v>11724.400000000001</v>
      </c>
      <c r="GZ258" s="387">
        <v>11724.400000000001</v>
      </c>
      <c r="HA258" s="387">
        <v>11724.400000000001</v>
      </c>
      <c r="HB258" s="387">
        <v>11724.400000000001</v>
      </c>
      <c r="HC258" s="387">
        <v>11724.400000000001</v>
      </c>
      <c r="HD258" s="387">
        <v>11724.400000000001</v>
      </c>
      <c r="HE258" s="387">
        <v>11724.400000000001</v>
      </c>
      <c r="HS258" s="394">
        <v>2.0679534593693094</v>
      </c>
      <c r="HT258" s="394">
        <v>2.0679534593693094</v>
      </c>
      <c r="HU258" s="394">
        <v>2.0679534593693094</v>
      </c>
      <c r="HV258" s="394">
        <v>2.0679534593693094</v>
      </c>
      <c r="HW258" s="394">
        <v>2.0679534593693094</v>
      </c>
      <c r="HX258" s="394">
        <v>2.0591771669273911</v>
      </c>
      <c r="HY258" s="394">
        <v>2.050438120637545</v>
      </c>
      <c r="HZ258" s="394">
        <v>2.0417361624289394</v>
      </c>
      <c r="IA258" s="394">
        <v>2.0330711349015882</v>
      </c>
      <c r="IB258" s="394">
        <v>2.0244428813235023</v>
      </c>
      <c r="IC258" s="394">
        <v>2.0173754335217842</v>
      </c>
      <c r="ID258" s="394">
        <v>2.0103326585912495</v>
      </c>
      <c r="IE258" s="394">
        <v>2.0033144703974712</v>
      </c>
      <c r="IF258" s="394">
        <v>1.9963207831067216</v>
      </c>
      <c r="IG258" s="394">
        <v>1.989351511184922</v>
      </c>
      <c r="IH258" s="394">
        <v>1.9823244504027515</v>
      </c>
      <c r="II258" s="394">
        <v>1.9753222115703259</v>
      </c>
      <c r="IJ258" s="394">
        <v>1.9683447070081439</v>
      </c>
      <c r="IK258" s="394">
        <v>1.9613918493464166</v>
      </c>
      <c r="IL258" s="394">
        <v>1.9544635515239772</v>
      </c>
      <c r="IM258" s="394">
        <v>1.9490317650622135</v>
      </c>
      <c r="IN258" s="394">
        <v>1.943615074458412</v>
      </c>
      <c r="IO258" s="394">
        <v>1.9382134377586175</v>
      </c>
      <c r="IP258" s="394">
        <v>1.9328268131254713</v>
      </c>
      <c r="IQ258" s="394">
        <v>1.9274551588378885</v>
      </c>
      <c r="IR258" s="394">
        <v>1.9211296940924325</v>
      </c>
      <c r="IS258" s="394">
        <v>1.9148249880681656</v>
      </c>
      <c r="IT258" s="394">
        <v>1.9085409726397364</v>
      </c>
      <c r="IU258" s="394">
        <v>1.9022775799053657</v>
      </c>
      <c r="IV258" s="394">
        <v>1.8960347421861123</v>
      </c>
      <c r="IW258" s="394">
        <v>1.8909418095939354</v>
      </c>
      <c r="IX258" s="394">
        <v>1.8858625571109946</v>
      </c>
      <c r="IY258" s="394">
        <v>1.8807969479911939</v>
      </c>
      <c r="IZ258" s="394">
        <v>1.8757449455871416</v>
      </c>
      <c r="JA258" s="394">
        <v>1.8707065133498846</v>
      </c>
      <c r="JB258" s="394">
        <v>1.8707065133498846</v>
      </c>
      <c r="JC258" s="394">
        <v>1.8707065133498846</v>
      </c>
      <c r="JD258" s="394">
        <v>1.8707065133498846</v>
      </c>
      <c r="JE258" s="394">
        <v>1.8707065133498846</v>
      </c>
      <c r="JF258" s="394">
        <v>1.8707065133498846</v>
      </c>
      <c r="JG258" s="394">
        <v>1.8707065133498846</v>
      </c>
      <c r="JH258" s="394">
        <v>1.8707065133498846</v>
      </c>
      <c r="JI258" s="394">
        <v>1.8707065133498846</v>
      </c>
      <c r="JJ258" s="394">
        <v>1.8707065133498846</v>
      </c>
      <c r="JK258" s="394">
        <v>1.8707065133498846</v>
      </c>
      <c r="JL258" s="394">
        <v>1.8707065133498846</v>
      </c>
      <c r="JM258" s="394">
        <v>1.8707065133498846</v>
      </c>
      <c r="JN258" s="394">
        <v>1.8707065133498846</v>
      </c>
      <c r="JO258" s="394">
        <v>1.8707065133498846</v>
      </c>
      <c r="JP258" s="394">
        <v>1.8707065133498846</v>
      </c>
      <c r="JQ258" s="394">
        <v>1.8707065133498846</v>
      </c>
      <c r="JR258" s="394">
        <v>1.8707065133498846</v>
      </c>
      <c r="JS258" s="394">
        <v>1.8707065133498846</v>
      </c>
      <c r="JT258" s="394">
        <v>1.8707065133498846</v>
      </c>
      <c r="JU258" s="394">
        <v>1.8707065133498846</v>
      </c>
      <c r="JV258" s="394">
        <v>1.8707065133498846</v>
      </c>
      <c r="JW258" s="394">
        <v>1.8707065133498846</v>
      </c>
      <c r="JX258" s="394">
        <v>1.8707065133498846</v>
      </c>
      <c r="JY258" s="394">
        <v>1.8707065133498846</v>
      </c>
      <c r="JZ258" s="394">
        <v>1.8707065133498846</v>
      </c>
      <c r="KA258" s="394">
        <v>1.8707065133498846</v>
      </c>
      <c r="KB258" s="394">
        <v>1.8707065133498846</v>
      </c>
      <c r="KC258" s="394">
        <v>1.8707065133498846</v>
      </c>
    </row>
    <row r="259" spans="1:289" x14ac:dyDescent="0.25">
      <c r="A259" s="383">
        <v>250</v>
      </c>
      <c r="B259" s="384" t="s">
        <v>864</v>
      </c>
      <c r="C259" s="385" t="s">
        <v>142</v>
      </c>
      <c r="D259" s="385" t="s">
        <v>142</v>
      </c>
      <c r="E259" s="129">
        <v>2052</v>
      </c>
      <c r="F259" s="386">
        <v>2809.4549999999999</v>
      </c>
      <c r="G259" s="386">
        <v>2889.8006485892488</v>
      </c>
      <c r="H259" s="386">
        <v>2972.4440464740828</v>
      </c>
      <c r="I259" s="386">
        <v>3057.45090538772</v>
      </c>
      <c r="J259" s="386">
        <v>3144.8888163075126</v>
      </c>
      <c r="K259" s="386">
        <v>3207.3568916602426</v>
      </c>
      <c r="L259" s="386">
        <v>3271.0657932126273</v>
      </c>
      <c r="M259" s="386">
        <v>3336.0401679487304</v>
      </c>
      <c r="N259" s="386">
        <v>3402.3051524246644</v>
      </c>
      <c r="O259" s="386">
        <v>3469.8863824931382</v>
      </c>
      <c r="P259" s="386">
        <v>3533.7591282617468</v>
      </c>
      <c r="Q259" s="386">
        <v>3598.8076265485374</v>
      </c>
      <c r="R259" s="386">
        <v>3665.0535202931919</v>
      </c>
      <c r="S259" s="386">
        <v>3732.5188508328711</v>
      </c>
      <c r="T259" s="386">
        <v>3801.2260652358095</v>
      </c>
      <c r="U259" s="386">
        <v>3860.069465029741</v>
      </c>
      <c r="V259" s="386">
        <v>3919.8237671588363</v>
      </c>
      <c r="W259" s="386">
        <v>3980.5030724919625</v>
      </c>
      <c r="X259" s="386">
        <v>4042.1217001809964</v>
      </c>
      <c r="Y259" s="386">
        <v>4104.6941910398682</v>
      </c>
      <c r="Z259" s="386">
        <v>4157.4080431272114</v>
      </c>
      <c r="AA259" s="386">
        <v>4210.7988640878875</v>
      </c>
      <c r="AB259" s="386">
        <v>4264.8753477819992</v>
      </c>
      <c r="AC259" s="386">
        <v>4319.6462997190984</v>
      </c>
      <c r="AD259" s="386">
        <v>4375.1206384920297</v>
      </c>
      <c r="AE259" s="386">
        <v>4445.6577553101597</v>
      </c>
      <c r="AF259" s="386">
        <v>4517.3320944497136</v>
      </c>
      <c r="AG259" s="386">
        <v>4590.1619905785465</v>
      </c>
      <c r="AH259" s="386">
        <v>4664.1660739619883</v>
      </c>
      <c r="AI259" s="386">
        <v>4739.363275228563</v>
      </c>
      <c r="AJ259" s="386">
        <v>4805.780572476805</v>
      </c>
      <c r="AK259" s="386">
        <v>4873.128639771061</v>
      </c>
      <c r="AL259" s="386">
        <v>4941.4205208953217</v>
      </c>
      <c r="AM259" s="386">
        <v>5010.6694424287825</v>
      </c>
      <c r="AN259" s="386">
        <v>5080.8888163075317</v>
      </c>
      <c r="AO259" s="387">
        <v>5080.8888163075317</v>
      </c>
      <c r="AP259" s="387">
        <v>5080.8888163075317</v>
      </c>
      <c r="AQ259" s="387">
        <v>5080.8888163075317</v>
      </c>
      <c r="AR259" s="387">
        <v>5080.8888163075317</v>
      </c>
      <c r="AS259" s="387">
        <v>5080.8888163075317</v>
      </c>
      <c r="AT259" s="387">
        <v>5080.8888163075317</v>
      </c>
      <c r="AU259" s="387">
        <v>5080.8888163075317</v>
      </c>
      <c r="AV259" s="387">
        <v>5080.8888163075317</v>
      </c>
      <c r="AW259" s="387">
        <v>5080.8888163075317</v>
      </c>
      <c r="AX259" s="387">
        <v>5080.8888163075317</v>
      </c>
      <c r="AY259" s="387">
        <v>5080.8888163075317</v>
      </c>
      <c r="AZ259" s="387">
        <v>5080.8888163075317</v>
      </c>
      <c r="BA259" s="387">
        <v>5080.8888163075317</v>
      </c>
      <c r="BB259" s="387">
        <v>5080.8888163075317</v>
      </c>
      <c r="BC259" s="387">
        <v>5080.8888163075317</v>
      </c>
      <c r="BD259" s="387">
        <v>5080.8888163075317</v>
      </c>
      <c r="BE259" s="387">
        <v>5080.8888163075317</v>
      </c>
      <c r="BF259" s="387">
        <v>5080.8888163075317</v>
      </c>
      <c r="BG259" s="387">
        <v>5080.8888163075317</v>
      </c>
      <c r="BH259" s="387">
        <v>5080.8888163075317</v>
      </c>
      <c r="BI259" s="387">
        <v>5080.8888163075317</v>
      </c>
      <c r="BJ259" s="387">
        <v>5080.8888163075317</v>
      </c>
      <c r="BK259" s="387">
        <v>5080.8888163075317</v>
      </c>
      <c r="BL259" s="387">
        <v>5080.8888163075317</v>
      </c>
      <c r="BM259" s="387">
        <v>5080.8888163075317</v>
      </c>
      <c r="BN259" s="387">
        <v>5080.8888163075317</v>
      </c>
      <c r="BO259" s="387">
        <v>5080.8888163075317</v>
      </c>
      <c r="BP259" s="387">
        <v>5080.8888163075317</v>
      </c>
      <c r="CA259" s="386">
        <v>5740</v>
      </c>
      <c r="CB259" s="386">
        <v>5891.4036215829155</v>
      </c>
      <c r="CC259" s="386">
        <v>6046.8008070383785</v>
      </c>
      <c r="CD259" s="386">
        <v>6206.2968943512888</v>
      </c>
      <c r="CE259" s="386">
        <v>6369.9999999999991</v>
      </c>
      <c r="CF259" s="386">
        <v>6495.6715794355478</v>
      </c>
      <c r="CG259" s="386">
        <v>6623.8224910340205</v>
      </c>
      <c r="CH259" s="386">
        <v>6754.501648702616</v>
      </c>
      <c r="CI259" s="386">
        <v>6887.7589313544959</v>
      </c>
      <c r="CJ259" s="386">
        <v>7023.6452019470607</v>
      </c>
      <c r="CK259" s="386">
        <v>7153.5159988530477</v>
      </c>
      <c r="CL259" s="386">
        <v>7285.7881733064542</v>
      </c>
      <c r="CM259" s="386">
        <v>7420.5061280079844</v>
      </c>
      <c r="CN259" s="386">
        <v>7557.7150866870188</v>
      </c>
      <c r="CO259" s="386">
        <v>7697.4611092828591</v>
      </c>
      <c r="CP259" s="386">
        <v>7809.6484479726505</v>
      </c>
      <c r="CQ259" s="386">
        <v>7923.4708711121866</v>
      </c>
      <c r="CR259" s="386">
        <v>8038.9522093867208</v>
      </c>
      <c r="CS259" s="386">
        <v>8156.1166408039708</v>
      </c>
      <c r="CT259" s="386">
        <v>8274.9886957561976</v>
      </c>
      <c r="CU259" s="386">
        <v>8375.4489331804343</v>
      </c>
      <c r="CV259" s="386">
        <v>8477.1287806457713</v>
      </c>
      <c r="CW259" s="386">
        <v>8580.0430444944031</v>
      </c>
      <c r="CX259" s="386">
        <v>8684.2067108208757</v>
      </c>
      <c r="CY259" s="386">
        <v>8789.6349476543164</v>
      </c>
      <c r="CZ259" s="386">
        <v>8924.0951097887028</v>
      </c>
      <c r="DA259" s="386">
        <v>9060.6121872908934</v>
      </c>
      <c r="DB259" s="386">
        <v>9199.2176459925722</v>
      </c>
      <c r="DC259" s="386">
        <v>9339.9434330765707</v>
      </c>
      <c r="DD259" s="386">
        <v>9482.8219844403775</v>
      </c>
      <c r="DE259" s="386">
        <v>9609.38888621359</v>
      </c>
      <c r="DF259" s="386">
        <v>9737.6450721103211</v>
      </c>
      <c r="DG259" s="386">
        <v>9867.6130889481828</v>
      </c>
      <c r="DH259" s="386">
        <v>9999.3157844763919</v>
      </c>
      <c r="DI259" s="386">
        <v>10132.776311392297</v>
      </c>
      <c r="DJ259" s="387">
        <v>10132.776311392297</v>
      </c>
      <c r="DK259" s="387">
        <v>10132.776311392297</v>
      </c>
      <c r="DL259" s="387">
        <v>10132.776311392297</v>
      </c>
      <c r="DM259" s="387">
        <v>10132.776311392297</v>
      </c>
      <c r="DN259" s="387">
        <v>10132.776311392297</v>
      </c>
      <c r="DO259" s="387">
        <v>10132.776311392297</v>
      </c>
      <c r="DP259" s="387">
        <v>10132.776311392297</v>
      </c>
      <c r="DQ259" s="387">
        <v>10132.776311392297</v>
      </c>
      <c r="DR259" s="387">
        <v>10132.776311392297</v>
      </c>
      <c r="DS259" s="387">
        <v>10132.776311392297</v>
      </c>
      <c r="DT259" s="387">
        <v>10132.776311392297</v>
      </c>
      <c r="DU259" s="387">
        <v>10132.776311392297</v>
      </c>
      <c r="DV259" s="387">
        <v>10132.776311392297</v>
      </c>
      <c r="DW259" s="387">
        <v>10132.776311392297</v>
      </c>
      <c r="DX259" s="387">
        <v>10132.776311392297</v>
      </c>
      <c r="DY259" s="387">
        <v>10132.776311392297</v>
      </c>
      <c r="DZ259" s="387">
        <v>10132.776311392297</v>
      </c>
      <c r="EA259" s="387">
        <v>10132.776311392297</v>
      </c>
      <c r="EB259" s="387">
        <v>10132.776311392297</v>
      </c>
      <c r="EC259" s="387">
        <v>10132.776311392297</v>
      </c>
      <c r="ED259" s="387">
        <v>10132.776311392297</v>
      </c>
      <c r="EE259" s="387">
        <v>10132.776311392297</v>
      </c>
      <c r="EF259" s="387">
        <v>10132.776311392297</v>
      </c>
      <c r="EG259" s="387">
        <v>10132.776311392297</v>
      </c>
      <c r="EH259" s="387">
        <v>10132.776311392297</v>
      </c>
      <c r="EI259" s="387">
        <v>10132.776311392297</v>
      </c>
      <c r="EJ259" s="387">
        <v>10132.776311392297</v>
      </c>
      <c r="EK259" s="387">
        <v>10132.776311392297</v>
      </c>
      <c r="EY259" s="386">
        <v>7750</v>
      </c>
      <c r="EZ259" s="386">
        <v>7855</v>
      </c>
      <c r="FA259" s="386">
        <v>7960</v>
      </c>
      <c r="FB259" s="386">
        <v>8065</v>
      </c>
      <c r="FC259" s="386">
        <v>8169.9999999999991</v>
      </c>
      <c r="FD259" s="386">
        <v>8286</v>
      </c>
      <c r="FE259" s="386">
        <v>8402</v>
      </c>
      <c r="FF259" s="386">
        <v>8518</v>
      </c>
      <c r="FG259" s="386">
        <v>8634</v>
      </c>
      <c r="FH259" s="386">
        <v>8750</v>
      </c>
      <c r="FI259" s="386">
        <v>8865.2999999999993</v>
      </c>
      <c r="FJ259" s="386">
        <v>8969</v>
      </c>
      <c r="FK259" s="386">
        <v>9072</v>
      </c>
      <c r="FL259" s="386">
        <v>9175</v>
      </c>
      <c r="FM259" s="386">
        <v>9278</v>
      </c>
      <c r="FN259" s="386">
        <v>9381</v>
      </c>
      <c r="FO259" s="386">
        <v>9484</v>
      </c>
      <c r="FP259" s="386">
        <v>9587</v>
      </c>
      <c r="FQ259" s="386">
        <v>9690</v>
      </c>
      <c r="FR259" s="386">
        <v>9793</v>
      </c>
      <c r="FS259" s="386">
        <v>9896</v>
      </c>
      <c r="FT259" s="386">
        <v>9999</v>
      </c>
      <c r="FU259" s="386">
        <v>10102</v>
      </c>
      <c r="FV259" s="386">
        <v>10205</v>
      </c>
      <c r="FW259" s="386">
        <v>10308</v>
      </c>
      <c r="FX259" s="386">
        <v>10411</v>
      </c>
      <c r="FY259" s="386">
        <v>10514</v>
      </c>
      <c r="FZ259" s="386">
        <v>10617</v>
      </c>
      <c r="GA259" s="386">
        <v>10720</v>
      </c>
      <c r="GB259" s="386">
        <v>10823</v>
      </c>
      <c r="GC259" s="386">
        <v>10931.9</v>
      </c>
      <c r="GD259" s="387">
        <v>10931.9</v>
      </c>
      <c r="GE259" s="387">
        <v>10931.9</v>
      </c>
      <c r="GF259" s="387">
        <v>10931.9</v>
      </c>
      <c r="GG259" s="387">
        <v>10931.9</v>
      </c>
      <c r="GH259" s="387">
        <v>10931.9</v>
      </c>
      <c r="GI259" s="387">
        <v>10931.9</v>
      </c>
      <c r="GJ259" s="387">
        <v>10931.9</v>
      </c>
      <c r="GK259" s="387">
        <v>10931.9</v>
      </c>
      <c r="GL259" s="387">
        <v>10931.9</v>
      </c>
      <c r="GM259" s="387">
        <v>10931.9</v>
      </c>
      <c r="GN259" s="387">
        <v>10931.9</v>
      </c>
      <c r="GO259" s="387">
        <v>10931.9</v>
      </c>
      <c r="GP259" s="387">
        <v>10931.9</v>
      </c>
      <c r="GQ259" s="387">
        <v>10931.9</v>
      </c>
      <c r="GR259" s="387">
        <v>10931.9</v>
      </c>
      <c r="GS259" s="387">
        <v>10931.9</v>
      </c>
      <c r="GT259" s="387">
        <v>10931.9</v>
      </c>
      <c r="GU259" s="387">
        <v>10931.9</v>
      </c>
      <c r="GV259" s="387">
        <v>10931.9</v>
      </c>
      <c r="GW259" s="387">
        <v>10931.9</v>
      </c>
      <c r="GX259" s="387">
        <v>10931.9</v>
      </c>
      <c r="GY259" s="387">
        <v>10931.9</v>
      </c>
      <c r="GZ259" s="387">
        <v>10931.9</v>
      </c>
      <c r="HA259" s="387">
        <v>10931.9</v>
      </c>
      <c r="HB259" s="387">
        <v>10931.9</v>
      </c>
      <c r="HC259" s="387">
        <v>10931.9</v>
      </c>
      <c r="HD259" s="387">
        <v>10931.9</v>
      </c>
      <c r="HE259" s="387">
        <v>10931.9</v>
      </c>
      <c r="HS259" s="394">
        <v>2.0431008861149227</v>
      </c>
      <c r="HT259" s="394">
        <v>2.0386885941281099</v>
      </c>
      <c r="HU259" s="394">
        <v>2.0342858309515033</v>
      </c>
      <c r="HV259" s="394">
        <v>2.029892576006632</v>
      </c>
      <c r="HW259" s="394">
        <v>2.0255088087594668</v>
      </c>
      <c r="HX259" s="394">
        <v>2.0252412808582569</v>
      </c>
      <c r="HY259" s="394">
        <v>2.0249737882919603</v>
      </c>
      <c r="HZ259" s="394">
        <v>2.0247063310559099</v>
      </c>
      <c r="IA259" s="394">
        <v>2.0244389091454393</v>
      </c>
      <c r="IB259" s="394">
        <v>2.024171522555883</v>
      </c>
      <c r="IC259" s="394">
        <v>2.0243360509893771</v>
      </c>
      <c r="ID259" s="394">
        <v>2.0245005927960484</v>
      </c>
      <c r="IE259" s="394">
        <v>2.0246651479769846</v>
      </c>
      <c r="IF259" s="394">
        <v>2.0248297165332727</v>
      </c>
      <c r="IG259" s="394">
        <v>2.0249942984659994</v>
      </c>
      <c r="IH259" s="394">
        <v>2.02318857697357</v>
      </c>
      <c r="II259" s="394">
        <v>2.0213844656733819</v>
      </c>
      <c r="IJ259" s="394">
        <v>2.0195819631295997</v>
      </c>
      <c r="IK259" s="394">
        <v>2.0177810679076682</v>
      </c>
      <c r="IL259" s="394">
        <v>2.0159817785743113</v>
      </c>
      <c r="IM259" s="394">
        <v>2.0145842905716811</v>
      </c>
      <c r="IN259" s="394">
        <v>2.0131877713142741</v>
      </c>
      <c r="IO259" s="394">
        <v>2.0117922201305509</v>
      </c>
      <c r="IP259" s="394">
        <v>2.0103976363494391</v>
      </c>
      <c r="IQ259" s="394">
        <v>2.0090040193003307</v>
      </c>
      <c r="IR259" s="394">
        <v>2.0073733969128034</v>
      </c>
      <c r="IS259" s="394">
        <v>2.0057440980315233</v>
      </c>
      <c r="IT259" s="394">
        <v>2.0041161215822578</v>
      </c>
      <c r="IU259" s="394">
        <v>2.0024894664916446</v>
      </c>
      <c r="IV259" s="394">
        <v>2.0008641316871945</v>
      </c>
      <c r="IW259" s="394">
        <v>1.9995479904445781</v>
      </c>
      <c r="IX259" s="394">
        <v>1.9982327149417904</v>
      </c>
      <c r="IY259" s="394">
        <v>1.9969183046093593</v>
      </c>
      <c r="IZ259" s="394">
        <v>1.9956047588781873</v>
      </c>
      <c r="JA259" s="394">
        <v>1.9942920771795509</v>
      </c>
      <c r="JB259" s="394">
        <v>1.9942920771795509</v>
      </c>
      <c r="JC259" s="394">
        <v>1.9942920771795509</v>
      </c>
      <c r="JD259" s="394">
        <v>1.9942920771795509</v>
      </c>
      <c r="JE259" s="394">
        <v>1.9942920771795509</v>
      </c>
      <c r="JF259" s="394">
        <v>1.9942920771795509</v>
      </c>
      <c r="JG259" s="394">
        <v>1.9942920771795509</v>
      </c>
      <c r="JH259" s="394">
        <v>1.9942920771795509</v>
      </c>
      <c r="JI259" s="394">
        <v>1.9942920771795509</v>
      </c>
      <c r="JJ259" s="394">
        <v>1.9942920771795509</v>
      </c>
      <c r="JK259" s="394">
        <v>1.9942920771795509</v>
      </c>
      <c r="JL259" s="394">
        <v>1.9942920771795509</v>
      </c>
      <c r="JM259" s="394">
        <v>1.9942920771795509</v>
      </c>
      <c r="JN259" s="394">
        <v>1.9942920771795509</v>
      </c>
      <c r="JO259" s="394">
        <v>1.9942920771795509</v>
      </c>
      <c r="JP259" s="394">
        <v>1.9942920771795509</v>
      </c>
      <c r="JQ259" s="394">
        <v>1.9942920771795509</v>
      </c>
      <c r="JR259" s="394">
        <v>1.9942920771795509</v>
      </c>
      <c r="JS259" s="394">
        <v>1.9942920771795509</v>
      </c>
      <c r="JT259" s="394">
        <v>1.9942920771795509</v>
      </c>
      <c r="JU259" s="394">
        <v>1.9942920771795509</v>
      </c>
      <c r="JV259" s="394">
        <v>1.9942920771795509</v>
      </c>
      <c r="JW259" s="394">
        <v>1.9942920771795509</v>
      </c>
      <c r="JX259" s="394">
        <v>1.9942920771795509</v>
      </c>
      <c r="JY259" s="394">
        <v>1.9942920771795509</v>
      </c>
      <c r="JZ259" s="394">
        <v>1.9942920771795509</v>
      </c>
      <c r="KA259" s="394">
        <v>1.9942920771795509</v>
      </c>
      <c r="KB259" s="394">
        <v>1.9942920771795509</v>
      </c>
      <c r="KC259" s="394">
        <v>1.9942920771795509</v>
      </c>
    </row>
    <row r="260" spans="1:289" x14ac:dyDescent="0.25">
      <c r="A260" s="383">
        <v>251</v>
      </c>
      <c r="B260" s="384" t="s">
        <v>864</v>
      </c>
      <c r="C260" s="385" t="s">
        <v>142</v>
      </c>
      <c r="D260" s="385" t="s">
        <v>142</v>
      </c>
      <c r="E260" s="129">
        <v>2052</v>
      </c>
      <c r="F260" s="386">
        <v>2509.6659</v>
      </c>
      <c r="G260" s="386">
        <v>2428.2882953533763</v>
      </c>
      <c r="H260" s="386">
        <v>2349.549414266738</v>
      </c>
      <c r="I260" s="386">
        <v>2273.3636943540178</v>
      </c>
      <c r="J260" s="386">
        <v>2199.6483476470589</v>
      </c>
      <c r="K260" s="386">
        <v>2251.7109766762055</v>
      </c>
      <c r="L260" s="386">
        <v>2305.0058560076905</v>
      </c>
      <c r="M260" s="386">
        <v>2359.5621512990292</v>
      </c>
      <c r="N260" s="386">
        <v>2415.4097185184451</v>
      </c>
      <c r="O260" s="386">
        <v>2472.5791202835662</v>
      </c>
      <c r="P260" s="386">
        <v>2525.88222430421</v>
      </c>
      <c r="Q260" s="386">
        <v>2580.334420329606</v>
      </c>
      <c r="R260" s="386">
        <v>2635.9604801335495</v>
      </c>
      <c r="S260" s="386">
        <v>2692.7857095121549</v>
      </c>
      <c r="T260" s="386">
        <v>2750.8359597961457</v>
      </c>
      <c r="U260" s="386">
        <v>2800.0206188861848</v>
      </c>
      <c r="V260" s="386">
        <v>2850.0846945336484</v>
      </c>
      <c r="W260" s="386">
        <v>2901.0439106145536</v>
      </c>
      <c r="X260" s="386">
        <v>2952.9142721461753</v>
      </c>
      <c r="Y260" s="386">
        <v>3005.7120703138221</v>
      </c>
      <c r="Z260" s="386">
        <v>3049.825954304009</v>
      </c>
      <c r="AA260" s="386">
        <v>3094.5872837963511</v>
      </c>
      <c r="AB260" s="386">
        <v>3140.0055611434045</v>
      </c>
      <c r="AC260" s="386">
        <v>3186.0904281607427</v>
      </c>
      <c r="AD260" s="386">
        <v>3232.8516681738133</v>
      </c>
      <c r="AE260" s="386">
        <v>3291.7699298040507</v>
      </c>
      <c r="AF260" s="386">
        <v>3351.7619683686594</v>
      </c>
      <c r="AG260" s="386">
        <v>3412.847353299474</v>
      </c>
      <c r="AH260" s="386">
        <v>3475.0460106784399</v>
      </c>
      <c r="AI260" s="386">
        <v>3538.3782297375087</v>
      </c>
      <c r="AJ260" s="386">
        <v>3593.8645561297503</v>
      </c>
      <c r="AK260" s="386">
        <v>3650.2209795598474</v>
      </c>
      <c r="AL260" s="386">
        <v>3707.461144269625</v>
      </c>
      <c r="AM260" s="386">
        <v>3765.5989084601874</v>
      </c>
      <c r="AN260" s="386">
        <v>3824.6483476470744</v>
      </c>
      <c r="AO260" s="387">
        <v>3824.6483476470744</v>
      </c>
      <c r="AP260" s="387">
        <v>3824.6483476470744</v>
      </c>
      <c r="AQ260" s="387">
        <v>3824.6483476470744</v>
      </c>
      <c r="AR260" s="387">
        <v>3824.6483476470744</v>
      </c>
      <c r="AS260" s="387">
        <v>3824.6483476470744</v>
      </c>
      <c r="AT260" s="387">
        <v>3824.6483476470744</v>
      </c>
      <c r="AU260" s="387">
        <v>3824.6483476470744</v>
      </c>
      <c r="AV260" s="387">
        <v>3824.6483476470744</v>
      </c>
      <c r="AW260" s="387">
        <v>3824.6483476470744</v>
      </c>
      <c r="AX260" s="387">
        <v>3824.6483476470744</v>
      </c>
      <c r="AY260" s="387">
        <v>3824.6483476470744</v>
      </c>
      <c r="AZ260" s="387">
        <v>3824.6483476470744</v>
      </c>
      <c r="BA260" s="387">
        <v>3824.6483476470744</v>
      </c>
      <c r="BB260" s="387">
        <v>3824.6483476470744</v>
      </c>
      <c r="BC260" s="387">
        <v>3824.6483476470744</v>
      </c>
      <c r="BD260" s="387">
        <v>3824.6483476470744</v>
      </c>
      <c r="BE260" s="387">
        <v>3824.6483476470744</v>
      </c>
      <c r="BF260" s="387">
        <v>3824.6483476470744</v>
      </c>
      <c r="BG260" s="387">
        <v>3824.6483476470744</v>
      </c>
      <c r="BH260" s="387">
        <v>3824.6483476470744</v>
      </c>
      <c r="BI260" s="387">
        <v>3824.6483476470744</v>
      </c>
      <c r="BJ260" s="387">
        <v>3824.6483476470744</v>
      </c>
      <c r="BK260" s="387">
        <v>3824.6483476470744</v>
      </c>
      <c r="BL260" s="387">
        <v>3824.6483476470744</v>
      </c>
      <c r="BM260" s="387">
        <v>3824.6483476470744</v>
      </c>
      <c r="BN260" s="387">
        <v>3824.6483476470744</v>
      </c>
      <c r="BO260" s="387">
        <v>3824.6483476470744</v>
      </c>
      <c r="BP260" s="387">
        <v>3824.6483476470744</v>
      </c>
      <c r="CA260" s="386">
        <v>5100</v>
      </c>
      <c r="CB260" s="386">
        <v>4934.6290700695326</v>
      </c>
      <c r="CC260" s="386">
        <v>4774.6204037598627</v>
      </c>
      <c r="CD260" s="386">
        <v>4619.8001260667743</v>
      </c>
      <c r="CE260" s="386">
        <v>4470</v>
      </c>
      <c r="CF260" s="386">
        <v>4568.3165716371341</v>
      </c>
      <c r="CG260" s="386">
        <v>4668.795592549096</v>
      </c>
      <c r="CH260" s="386">
        <v>4771.4846252860061</v>
      </c>
      <c r="CI260" s="386">
        <v>4876.4322785248014</v>
      </c>
      <c r="CJ260" s="386">
        <v>4983.6882300785401</v>
      </c>
      <c r="CK260" s="386">
        <v>5085.3917676665678</v>
      </c>
      <c r="CL260" s="386">
        <v>5189.1707981587242</v>
      </c>
      <c r="CM260" s="386">
        <v>5295.0676767266905</v>
      </c>
      <c r="CN260" s="386">
        <v>5403.1256228961356</v>
      </c>
      <c r="CO260" s="386">
        <v>5513.3887381858303</v>
      </c>
      <c r="CP260" s="386">
        <v>5602.1840521398926</v>
      </c>
      <c r="CQ260" s="386">
        <v>5692.4094498690374</v>
      </c>
      <c r="CR260" s="386">
        <v>5784.0879634400781</v>
      </c>
      <c r="CS260" s="386">
        <v>5877.2429958604062</v>
      </c>
      <c r="CT260" s="386">
        <v>5971.8983270521367</v>
      </c>
      <c r="CU260" s="386">
        <v>6051.4718927786307</v>
      </c>
      <c r="CV260" s="386">
        <v>6132.1057498924956</v>
      </c>
      <c r="CW260" s="386">
        <v>6213.8140264250178</v>
      </c>
      <c r="CX260" s="386">
        <v>6296.6110386588171</v>
      </c>
      <c r="CY260" s="386">
        <v>6380.5112936362311</v>
      </c>
      <c r="CZ260" s="386">
        <v>6486.8337687821158</v>
      </c>
      <c r="DA260" s="386">
        <v>6594.9279622434933</v>
      </c>
      <c r="DB260" s="386">
        <v>6704.8233972776543</v>
      </c>
      <c r="DC260" s="386">
        <v>6816.5500891065049</v>
      </c>
      <c r="DD260" s="386">
        <v>6930.1385531144842</v>
      </c>
      <c r="DE260" s="386">
        <v>7030.2039761179494</v>
      </c>
      <c r="DF260" s="386">
        <v>7131.7142604043629</v>
      </c>
      <c r="DG260" s="386">
        <v>7234.6902685660598</v>
      </c>
      <c r="DH260" s="386">
        <v>7339.1531644338156</v>
      </c>
      <c r="DI260" s="386">
        <v>7445.1244174264757</v>
      </c>
      <c r="DJ260" s="387">
        <v>7445.1244174264757</v>
      </c>
      <c r="DK260" s="387">
        <v>7445.1244174264757</v>
      </c>
      <c r="DL260" s="387">
        <v>7445.1244174264757</v>
      </c>
      <c r="DM260" s="387">
        <v>7445.1244174264757</v>
      </c>
      <c r="DN260" s="387">
        <v>7445.1244174264757</v>
      </c>
      <c r="DO260" s="387">
        <v>7445.1244174264757</v>
      </c>
      <c r="DP260" s="387">
        <v>7445.1244174264757</v>
      </c>
      <c r="DQ260" s="387">
        <v>7445.1244174264757</v>
      </c>
      <c r="DR260" s="387">
        <v>7445.1244174264757</v>
      </c>
      <c r="DS260" s="387">
        <v>7445.1244174264757</v>
      </c>
      <c r="DT260" s="387">
        <v>7445.1244174264757</v>
      </c>
      <c r="DU260" s="387">
        <v>7445.1244174264757</v>
      </c>
      <c r="DV260" s="387">
        <v>7445.1244174264757</v>
      </c>
      <c r="DW260" s="387">
        <v>7445.1244174264757</v>
      </c>
      <c r="DX260" s="387">
        <v>7445.1244174264757</v>
      </c>
      <c r="DY260" s="387">
        <v>7445.1244174264757</v>
      </c>
      <c r="DZ260" s="387">
        <v>7445.1244174264757</v>
      </c>
      <c r="EA260" s="387">
        <v>7445.1244174264757</v>
      </c>
      <c r="EB260" s="387">
        <v>7445.1244174264757</v>
      </c>
      <c r="EC260" s="387">
        <v>7445.1244174264757</v>
      </c>
      <c r="ED260" s="387">
        <v>7445.1244174264757</v>
      </c>
      <c r="EE260" s="387">
        <v>7445.1244174264757</v>
      </c>
      <c r="EF260" s="387">
        <v>7445.1244174264757</v>
      </c>
      <c r="EG260" s="387">
        <v>7445.1244174264757</v>
      </c>
      <c r="EH260" s="387">
        <v>7445.1244174264757</v>
      </c>
      <c r="EI260" s="387">
        <v>7445.1244174264757</v>
      </c>
      <c r="EJ260" s="387">
        <v>7445.1244174264757</v>
      </c>
      <c r="EK260" s="387">
        <v>7445.1244174264757</v>
      </c>
      <c r="EY260" s="386">
        <v>5879</v>
      </c>
      <c r="EZ260" s="386">
        <v>5959</v>
      </c>
      <c r="FA260" s="386">
        <v>6039</v>
      </c>
      <c r="FB260" s="386">
        <v>6119</v>
      </c>
      <c r="FC260" s="386">
        <v>6198.5</v>
      </c>
      <c r="FD260" s="386">
        <v>6286</v>
      </c>
      <c r="FE260" s="386">
        <v>6374</v>
      </c>
      <c r="FF260" s="386">
        <v>6462</v>
      </c>
      <c r="FG260" s="386">
        <v>6550</v>
      </c>
      <c r="FH260" s="386">
        <v>6638</v>
      </c>
      <c r="FI260" s="386">
        <v>6726.2</v>
      </c>
      <c r="FJ260" s="386">
        <v>6805</v>
      </c>
      <c r="FK260" s="386">
        <v>6883</v>
      </c>
      <c r="FL260" s="386">
        <v>6961</v>
      </c>
      <c r="FM260" s="386">
        <v>7039</v>
      </c>
      <c r="FN260" s="386">
        <v>7117</v>
      </c>
      <c r="FO260" s="386">
        <v>7195</v>
      </c>
      <c r="FP260" s="386">
        <v>7273</v>
      </c>
      <c r="FQ260" s="386">
        <v>7351</v>
      </c>
      <c r="FR260" s="386">
        <v>7429</v>
      </c>
      <c r="FS260" s="386">
        <v>7507</v>
      </c>
      <c r="FT260" s="386">
        <v>7585</v>
      </c>
      <c r="FU260" s="386">
        <v>7663</v>
      </c>
      <c r="FV260" s="386">
        <v>7741</v>
      </c>
      <c r="FW260" s="386">
        <v>7819</v>
      </c>
      <c r="FX260" s="386">
        <v>7897</v>
      </c>
      <c r="FY260" s="386">
        <v>7975</v>
      </c>
      <c r="FZ260" s="386">
        <v>8053</v>
      </c>
      <c r="GA260" s="386">
        <v>8131</v>
      </c>
      <c r="GB260" s="386">
        <v>8209</v>
      </c>
      <c r="GC260" s="386">
        <v>8292.5</v>
      </c>
      <c r="GD260" s="387">
        <v>8292.5</v>
      </c>
      <c r="GE260" s="387">
        <v>8292.5</v>
      </c>
      <c r="GF260" s="387">
        <v>8292.5</v>
      </c>
      <c r="GG260" s="387">
        <v>8292.5</v>
      </c>
      <c r="GH260" s="387">
        <v>8292.5</v>
      </c>
      <c r="GI260" s="387">
        <v>8292.5</v>
      </c>
      <c r="GJ260" s="387">
        <v>8292.5</v>
      </c>
      <c r="GK260" s="387">
        <v>8292.5</v>
      </c>
      <c r="GL260" s="387">
        <v>8292.5</v>
      </c>
      <c r="GM260" s="387">
        <v>8292.5</v>
      </c>
      <c r="GN260" s="387">
        <v>8292.5</v>
      </c>
      <c r="GO260" s="387">
        <v>8292.5</v>
      </c>
      <c r="GP260" s="387">
        <v>8292.5</v>
      </c>
      <c r="GQ260" s="387">
        <v>8292.5</v>
      </c>
      <c r="GR260" s="387">
        <v>8292.5</v>
      </c>
      <c r="GS260" s="387">
        <v>8292.5</v>
      </c>
      <c r="GT260" s="387">
        <v>8292.5</v>
      </c>
      <c r="GU260" s="387">
        <v>8292.5</v>
      </c>
      <c r="GV260" s="387">
        <v>8292.5</v>
      </c>
      <c r="GW260" s="387">
        <v>8292.5</v>
      </c>
      <c r="GX260" s="387">
        <v>8292.5</v>
      </c>
      <c r="GY260" s="387">
        <v>8292.5</v>
      </c>
      <c r="GZ260" s="387">
        <v>8292.5</v>
      </c>
      <c r="HA260" s="387">
        <v>8292.5</v>
      </c>
      <c r="HB260" s="387">
        <v>8292.5</v>
      </c>
      <c r="HC260" s="387">
        <v>8292.5</v>
      </c>
      <c r="HD260" s="387">
        <v>8292.5</v>
      </c>
      <c r="HE260" s="387">
        <v>8292.5</v>
      </c>
      <c r="HS260" s="394">
        <v>2.0321430035766914</v>
      </c>
      <c r="HT260" s="394">
        <v>2.032143003576691</v>
      </c>
      <c r="HU260" s="394">
        <v>2.0321430035766905</v>
      </c>
      <c r="HV260" s="394">
        <v>2.0321430035766901</v>
      </c>
      <c r="HW260" s="394">
        <v>2.032143003576691</v>
      </c>
      <c r="HX260" s="394">
        <v>2.0288201367568566</v>
      </c>
      <c r="HY260" s="394">
        <v>2.0255027033360902</v>
      </c>
      <c r="HZ260" s="394">
        <v>2.0221906944299479</v>
      </c>
      <c r="IA260" s="394">
        <v>2.0188841011685126</v>
      </c>
      <c r="IB260" s="394">
        <v>2.0155829146963713</v>
      </c>
      <c r="IC260" s="394">
        <v>2.0133130985817878</v>
      </c>
      <c r="ID260" s="394">
        <v>2.0110458385839274</v>
      </c>
      <c r="IE260" s="394">
        <v>2.0087811318242599</v>
      </c>
      <c r="IF260" s="394">
        <v>2.0065189754274972</v>
      </c>
      <c r="IG260" s="394">
        <v>2.0042593665215889</v>
      </c>
      <c r="IH260" s="394">
        <v>2.0007652852100692</v>
      </c>
      <c r="II260" s="394">
        <v>1.9972772952280531</v>
      </c>
      <c r="IJ260" s="394">
        <v>1.9937953859563553</v>
      </c>
      <c r="IK260" s="394">
        <v>1.9903195467943036</v>
      </c>
      <c r="IL260" s="394">
        <v>1.9868497671597065</v>
      </c>
      <c r="IM260" s="394">
        <v>1.9842023720201496</v>
      </c>
      <c r="IN260" s="394">
        <v>1.9815585044251212</v>
      </c>
      <c r="IO260" s="394">
        <v>1.9789181596743139</v>
      </c>
      <c r="IP260" s="394">
        <v>1.9762813330736839</v>
      </c>
      <c r="IQ260" s="394">
        <v>1.97364801993544</v>
      </c>
      <c r="IR260" s="394">
        <v>1.9706218560567075</v>
      </c>
      <c r="IS260" s="394">
        <v>1.9676003321480851</v>
      </c>
      <c r="IT260" s="394">
        <v>1.9645834410951788</v>
      </c>
      <c r="IU260" s="394">
        <v>1.9615711757945031</v>
      </c>
      <c r="IV260" s="394">
        <v>1.9585635291534649</v>
      </c>
      <c r="IW260" s="394">
        <v>1.9561683158390391</v>
      </c>
      <c r="IX260" s="394">
        <v>1.9537760317361177</v>
      </c>
      <c r="IY260" s="394">
        <v>1.9513866732624392</v>
      </c>
      <c r="IZ260" s="394">
        <v>1.9490002368401234</v>
      </c>
      <c r="JA260" s="394">
        <v>1.9466167188956653</v>
      </c>
      <c r="JB260" s="394">
        <v>1.9466167188956653</v>
      </c>
      <c r="JC260" s="394">
        <v>1.9466167188956653</v>
      </c>
      <c r="JD260" s="394">
        <v>1.9466167188956653</v>
      </c>
      <c r="JE260" s="394">
        <v>1.9466167188956653</v>
      </c>
      <c r="JF260" s="394">
        <v>1.9466167188956653</v>
      </c>
      <c r="JG260" s="394">
        <v>1.9466167188956653</v>
      </c>
      <c r="JH260" s="394">
        <v>1.9466167188956653</v>
      </c>
      <c r="JI260" s="394">
        <v>1.9466167188956653</v>
      </c>
      <c r="JJ260" s="394">
        <v>1.9466167188956653</v>
      </c>
      <c r="JK260" s="394">
        <v>1.9466167188956653</v>
      </c>
      <c r="JL260" s="394">
        <v>1.9466167188956653</v>
      </c>
      <c r="JM260" s="394">
        <v>1.9466167188956653</v>
      </c>
      <c r="JN260" s="394">
        <v>1.9466167188956653</v>
      </c>
      <c r="JO260" s="394">
        <v>1.9466167188956653</v>
      </c>
      <c r="JP260" s="394">
        <v>1.9466167188956653</v>
      </c>
      <c r="JQ260" s="394">
        <v>1.9466167188956653</v>
      </c>
      <c r="JR260" s="394">
        <v>1.9466167188956653</v>
      </c>
      <c r="JS260" s="394">
        <v>1.9466167188956653</v>
      </c>
      <c r="JT260" s="394">
        <v>1.9466167188956653</v>
      </c>
      <c r="JU260" s="394">
        <v>1.9466167188956653</v>
      </c>
      <c r="JV260" s="394">
        <v>1.9466167188956653</v>
      </c>
      <c r="JW260" s="394">
        <v>1.9466167188956653</v>
      </c>
      <c r="JX260" s="394">
        <v>1.9466167188956653</v>
      </c>
      <c r="JY260" s="394">
        <v>1.9466167188956653</v>
      </c>
      <c r="JZ260" s="394">
        <v>1.9466167188956653</v>
      </c>
      <c r="KA260" s="394">
        <v>1.9466167188956653</v>
      </c>
      <c r="KB260" s="394">
        <v>1.9466167188956653</v>
      </c>
      <c r="KC260" s="394">
        <v>1.9466167188956653</v>
      </c>
    </row>
    <row r="261" spans="1:289" x14ac:dyDescent="0.25">
      <c r="A261" s="383">
        <v>252</v>
      </c>
      <c r="B261" s="384" t="s">
        <v>864</v>
      </c>
      <c r="C261" s="385" t="s">
        <v>142</v>
      </c>
      <c r="D261" s="385" t="s">
        <v>142</v>
      </c>
      <c r="E261" s="129">
        <v>2052</v>
      </c>
      <c r="F261" s="386">
        <v>1118.57628</v>
      </c>
      <c r="G261" s="386">
        <v>1088.6591814678966</v>
      </c>
      <c r="H261" s="386">
        <v>1059.5422364886467</v>
      </c>
      <c r="I261" s="386">
        <v>1031.2040444004363</v>
      </c>
      <c r="J261" s="386">
        <v>1003.623776916996</v>
      </c>
      <c r="K261" s="386">
        <v>1022.8486671184766</v>
      </c>
      <c r="L261" s="386">
        <v>1042.4418192242279</v>
      </c>
      <c r="M261" s="386">
        <v>1062.4102874659629</v>
      </c>
      <c r="N261" s="386">
        <v>1082.7612612025544</v>
      </c>
      <c r="O261" s="386">
        <v>1103.5020675084584</v>
      </c>
      <c r="P261" s="386">
        <v>1123.1549415749096</v>
      </c>
      <c r="Q261" s="386">
        <v>1143.1578244636767</v>
      </c>
      <c r="R261" s="386">
        <v>1163.5169496740068</v>
      </c>
      <c r="S261" s="386">
        <v>1184.238661720957</v>
      </c>
      <c r="T261" s="386">
        <v>1205.3294181125357</v>
      </c>
      <c r="U261" s="386">
        <v>1223.4006521405561</v>
      </c>
      <c r="V261" s="386">
        <v>1241.7428241332425</v>
      </c>
      <c r="W261" s="386">
        <v>1260.3599962028215</v>
      </c>
      <c r="X261" s="386">
        <v>1279.256291363859</v>
      </c>
      <c r="Y261" s="386">
        <v>1298.4358944463538</v>
      </c>
      <c r="Z261" s="386">
        <v>1314.6044442626387</v>
      </c>
      <c r="AA261" s="386">
        <v>1330.9743301666581</v>
      </c>
      <c r="AB261" s="386">
        <v>1347.548059261441</v>
      </c>
      <c r="AC261" s="386">
        <v>1364.3281698692867</v>
      </c>
      <c r="AD261" s="386">
        <v>1381.3172319205166</v>
      </c>
      <c r="AE261" s="386">
        <v>1402.9555006992136</v>
      </c>
      <c r="AF261" s="386">
        <v>1424.9327319297784</v>
      </c>
      <c r="AG261" s="386">
        <v>1447.2542354429074</v>
      </c>
      <c r="AH261" s="386">
        <v>1469.9254042475425</v>
      </c>
      <c r="AI261" s="386">
        <v>1492.9517158338545</v>
      </c>
      <c r="AJ261" s="386">
        <v>1513.3225825466805</v>
      </c>
      <c r="AK261" s="386">
        <v>1533.9714034667529</v>
      </c>
      <c r="AL261" s="386">
        <v>1554.9019711936903</v>
      </c>
      <c r="AM261" s="386">
        <v>1576.1181300759658</v>
      </c>
      <c r="AN261" s="386">
        <v>1597.6237769170048</v>
      </c>
      <c r="AO261" s="387">
        <v>1597.6237769170048</v>
      </c>
      <c r="AP261" s="387">
        <v>1597.6237769170048</v>
      </c>
      <c r="AQ261" s="387">
        <v>1597.6237769170048</v>
      </c>
      <c r="AR261" s="387">
        <v>1597.6237769170048</v>
      </c>
      <c r="AS261" s="387">
        <v>1597.6237769170048</v>
      </c>
      <c r="AT261" s="387">
        <v>1597.6237769170048</v>
      </c>
      <c r="AU261" s="387">
        <v>1597.6237769170048</v>
      </c>
      <c r="AV261" s="387">
        <v>1597.6237769170048</v>
      </c>
      <c r="AW261" s="387">
        <v>1597.6237769170048</v>
      </c>
      <c r="AX261" s="387">
        <v>1597.6237769170048</v>
      </c>
      <c r="AY261" s="387">
        <v>1597.6237769170048</v>
      </c>
      <c r="AZ261" s="387">
        <v>1597.6237769170048</v>
      </c>
      <c r="BA261" s="387">
        <v>1597.6237769170048</v>
      </c>
      <c r="BB261" s="387">
        <v>1597.6237769170048</v>
      </c>
      <c r="BC261" s="387">
        <v>1597.6237769170048</v>
      </c>
      <c r="BD261" s="387">
        <v>1597.6237769170048</v>
      </c>
      <c r="BE261" s="387">
        <v>1597.6237769170048</v>
      </c>
      <c r="BF261" s="387">
        <v>1597.6237769170048</v>
      </c>
      <c r="BG261" s="387">
        <v>1597.6237769170048</v>
      </c>
      <c r="BH261" s="387">
        <v>1597.6237769170048</v>
      </c>
      <c r="BI261" s="387">
        <v>1597.6237769170048</v>
      </c>
      <c r="BJ261" s="387">
        <v>1597.6237769170048</v>
      </c>
      <c r="BK261" s="387">
        <v>1597.6237769170048</v>
      </c>
      <c r="BL261" s="387">
        <v>1597.6237769170048</v>
      </c>
      <c r="BM261" s="387">
        <v>1597.6237769170048</v>
      </c>
      <c r="BN261" s="387">
        <v>1597.6237769170048</v>
      </c>
      <c r="BO261" s="387">
        <v>1597.6237769170048</v>
      </c>
      <c r="BP261" s="387">
        <v>1597.6237769170048</v>
      </c>
      <c r="CA261" s="386">
        <v>2530</v>
      </c>
      <c r="CB261" s="386">
        <v>2462.3333950133274</v>
      </c>
      <c r="CC261" s="386">
        <v>2396.4765803153596</v>
      </c>
      <c r="CD261" s="386">
        <v>2332.3811518094262</v>
      </c>
      <c r="CE261" s="386">
        <v>2270</v>
      </c>
      <c r="CF261" s="386">
        <v>2314.996402574136</v>
      </c>
      <c r="CG261" s="386">
        <v>2360.8847330093354</v>
      </c>
      <c r="CH261" s="386">
        <v>2407.6826712814145</v>
      </c>
      <c r="CI261" s="386">
        <v>2455.4082478222736</v>
      </c>
      <c r="CJ261" s="386">
        <v>2504.0798504667073</v>
      </c>
      <c r="CK261" s="386">
        <v>2550.7239781394478</v>
      </c>
      <c r="CL261" s="386">
        <v>2598.2369577563245</v>
      </c>
      <c r="CM261" s="386">
        <v>2646.6349736418924</v>
      </c>
      <c r="CN261" s="386">
        <v>2695.9345115902065</v>
      </c>
      <c r="CO261" s="386">
        <v>2746.1523644803706</v>
      </c>
      <c r="CP261" s="386">
        <v>2786.3592494624459</v>
      </c>
      <c r="CQ261" s="386">
        <v>2827.1548103027408</v>
      </c>
      <c r="CR261" s="386">
        <v>2868.5476659048636</v>
      </c>
      <c r="CS261" s="386">
        <v>2910.5465613632596</v>
      </c>
      <c r="CT261" s="386">
        <v>2953.1603698107915</v>
      </c>
      <c r="CU261" s="386">
        <v>2989.2058685345564</v>
      </c>
      <c r="CV261" s="386">
        <v>3025.6913291349356</v>
      </c>
      <c r="CW261" s="386">
        <v>3062.622121670875</v>
      </c>
      <c r="CX261" s="386">
        <v>3100.0036817468472</v>
      </c>
      <c r="CY261" s="386">
        <v>3137.8415113128822</v>
      </c>
      <c r="CZ261" s="386">
        <v>3186.1053438994795</v>
      </c>
      <c r="DA261" s="386">
        <v>3235.1115331435271</v>
      </c>
      <c r="DB261" s="386">
        <v>3284.8714973965593</v>
      </c>
      <c r="DC261" s="386">
        <v>3335.3968306382944</v>
      </c>
      <c r="DD261" s="386">
        <v>3386.6993051780096</v>
      </c>
      <c r="DE261" s="386">
        <v>3432.0275378043889</v>
      </c>
      <c r="DF261" s="386">
        <v>3477.9624521842647</v>
      </c>
      <c r="DG261" s="386">
        <v>3524.5121682625086</v>
      </c>
      <c r="DH261" s="386">
        <v>3571.6849146628892</v>
      </c>
      <c r="DI261" s="386">
        <v>3619.4890301426531</v>
      </c>
      <c r="DJ261" s="387">
        <v>3619.4890301426531</v>
      </c>
      <c r="DK261" s="387">
        <v>3619.4890301426531</v>
      </c>
      <c r="DL261" s="387">
        <v>3619.4890301426531</v>
      </c>
      <c r="DM261" s="387">
        <v>3619.4890301426531</v>
      </c>
      <c r="DN261" s="387">
        <v>3619.4890301426531</v>
      </c>
      <c r="DO261" s="387">
        <v>3619.4890301426531</v>
      </c>
      <c r="DP261" s="387">
        <v>3619.4890301426531</v>
      </c>
      <c r="DQ261" s="387">
        <v>3619.4890301426531</v>
      </c>
      <c r="DR261" s="387">
        <v>3619.4890301426531</v>
      </c>
      <c r="DS261" s="387">
        <v>3619.4890301426531</v>
      </c>
      <c r="DT261" s="387">
        <v>3619.4890301426531</v>
      </c>
      <c r="DU261" s="387">
        <v>3619.4890301426531</v>
      </c>
      <c r="DV261" s="387">
        <v>3619.4890301426531</v>
      </c>
      <c r="DW261" s="387">
        <v>3619.4890301426531</v>
      </c>
      <c r="DX261" s="387">
        <v>3619.4890301426531</v>
      </c>
      <c r="DY261" s="387">
        <v>3619.4890301426531</v>
      </c>
      <c r="DZ261" s="387">
        <v>3619.4890301426531</v>
      </c>
      <c r="EA261" s="387">
        <v>3619.4890301426531</v>
      </c>
      <c r="EB261" s="387">
        <v>3619.4890301426531</v>
      </c>
      <c r="EC261" s="387">
        <v>3619.4890301426531</v>
      </c>
      <c r="ED261" s="387">
        <v>3619.4890301426531</v>
      </c>
      <c r="EE261" s="387">
        <v>3619.4890301426531</v>
      </c>
      <c r="EF261" s="387">
        <v>3619.4890301426531</v>
      </c>
      <c r="EG261" s="387">
        <v>3619.4890301426531</v>
      </c>
      <c r="EH261" s="387">
        <v>3619.4890301426531</v>
      </c>
      <c r="EI261" s="387">
        <v>3619.4890301426531</v>
      </c>
      <c r="EJ261" s="387">
        <v>3619.4890301426531</v>
      </c>
      <c r="EK261" s="387">
        <v>3619.4890301426531</v>
      </c>
      <c r="EY261" s="386">
        <v>1975</v>
      </c>
      <c r="EZ261" s="386">
        <v>2001</v>
      </c>
      <c r="FA261" s="386">
        <v>2027</v>
      </c>
      <c r="FB261" s="386">
        <v>2053</v>
      </c>
      <c r="FC261" s="386">
        <v>2080.6</v>
      </c>
      <c r="FD261" s="386">
        <v>2115</v>
      </c>
      <c r="FE261" s="386">
        <v>2149</v>
      </c>
      <c r="FF261" s="386">
        <v>2183</v>
      </c>
      <c r="FG261" s="386">
        <v>2217</v>
      </c>
      <c r="FH261" s="386">
        <v>2251</v>
      </c>
      <c r="FI261" s="386">
        <v>2285.1999999999998</v>
      </c>
      <c r="FJ261" s="386">
        <v>2316</v>
      </c>
      <c r="FK261" s="386">
        <v>2347</v>
      </c>
      <c r="FL261" s="386">
        <v>2378</v>
      </c>
      <c r="FM261" s="386">
        <v>2409</v>
      </c>
      <c r="FN261" s="386">
        <v>2440</v>
      </c>
      <c r="FO261" s="386">
        <v>2471</v>
      </c>
      <c r="FP261" s="386">
        <v>2502</v>
      </c>
      <c r="FQ261" s="386">
        <v>2533</v>
      </c>
      <c r="FR261" s="386">
        <v>2564</v>
      </c>
      <c r="FS261" s="386">
        <v>2595</v>
      </c>
      <c r="FT261" s="386">
        <v>2626</v>
      </c>
      <c r="FU261" s="386">
        <v>2657</v>
      </c>
      <c r="FV261" s="386">
        <v>2688</v>
      </c>
      <c r="FW261" s="386">
        <v>2719</v>
      </c>
      <c r="FX261" s="386">
        <v>2750</v>
      </c>
      <c r="FY261" s="386">
        <v>2781</v>
      </c>
      <c r="FZ261" s="386">
        <v>2812</v>
      </c>
      <c r="GA261" s="386">
        <v>2843</v>
      </c>
      <c r="GB261" s="386">
        <v>2874</v>
      </c>
      <c r="GC261" s="386">
        <v>2905.2000000000003</v>
      </c>
      <c r="GD261" s="387">
        <v>2905.2000000000003</v>
      </c>
      <c r="GE261" s="387">
        <v>2905.2000000000003</v>
      </c>
      <c r="GF261" s="387">
        <v>2905.2000000000003</v>
      </c>
      <c r="GG261" s="387">
        <v>2905.2000000000003</v>
      </c>
      <c r="GH261" s="387">
        <v>2905.2000000000003</v>
      </c>
      <c r="GI261" s="387">
        <v>2905.2000000000003</v>
      </c>
      <c r="GJ261" s="387">
        <v>2905.2000000000003</v>
      </c>
      <c r="GK261" s="387">
        <v>2905.2000000000003</v>
      </c>
      <c r="GL261" s="387">
        <v>2905.2000000000003</v>
      </c>
      <c r="GM261" s="387">
        <v>2905.2000000000003</v>
      </c>
      <c r="GN261" s="387">
        <v>2905.2000000000003</v>
      </c>
      <c r="GO261" s="387">
        <v>2905.2000000000003</v>
      </c>
      <c r="GP261" s="387">
        <v>2905.2000000000003</v>
      </c>
      <c r="GQ261" s="387">
        <v>2905.2000000000003</v>
      </c>
      <c r="GR261" s="387">
        <v>2905.2000000000003</v>
      </c>
      <c r="GS261" s="387">
        <v>2905.2000000000003</v>
      </c>
      <c r="GT261" s="387">
        <v>2905.2000000000003</v>
      </c>
      <c r="GU261" s="387">
        <v>2905.2000000000003</v>
      </c>
      <c r="GV261" s="387">
        <v>2905.2000000000003</v>
      </c>
      <c r="GW261" s="387">
        <v>2905.2000000000003</v>
      </c>
      <c r="GX261" s="387">
        <v>2905.2000000000003</v>
      </c>
      <c r="GY261" s="387">
        <v>2905.2000000000003</v>
      </c>
      <c r="GZ261" s="387">
        <v>2905.2000000000003</v>
      </c>
      <c r="HA261" s="387">
        <v>2905.2000000000003</v>
      </c>
      <c r="HB261" s="387">
        <v>2905.2000000000003</v>
      </c>
      <c r="HC261" s="387">
        <v>2905.2000000000003</v>
      </c>
      <c r="HD261" s="387">
        <v>2905.2000000000003</v>
      </c>
      <c r="HE261" s="387">
        <v>2905.2000000000003</v>
      </c>
      <c r="HS261" s="394">
        <v>2.2618037278602046</v>
      </c>
      <c r="HT261" s="394">
        <v>2.2618037278602046</v>
      </c>
      <c r="HU261" s="394">
        <v>2.2618037278602046</v>
      </c>
      <c r="HV261" s="394">
        <v>2.2618037278602041</v>
      </c>
      <c r="HW261" s="394">
        <v>2.2618037278602046</v>
      </c>
      <c r="HX261" s="394">
        <v>2.2632833937163355</v>
      </c>
      <c r="HY261" s="394">
        <v>2.2647640275658514</v>
      </c>
      <c r="HZ261" s="394">
        <v>2.2662456300420102</v>
      </c>
      <c r="IA261" s="394">
        <v>2.2677282017784854</v>
      </c>
      <c r="IB261" s="394">
        <v>2.2692117434093646</v>
      </c>
      <c r="IC261" s="394">
        <v>2.2710348178344595</v>
      </c>
      <c r="ID261" s="394">
        <v>2.2728593569092808</v>
      </c>
      <c r="IE261" s="394">
        <v>2.2746853618105214</v>
      </c>
      <c r="IF261" s="394">
        <v>2.2765128337158202</v>
      </c>
      <c r="IG261" s="394">
        <v>2.2783417738037617</v>
      </c>
      <c r="IH261" s="394">
        <v>2.2775525291630481</v>
      </c>
      <c r="II261" s="394">
        <v>2.2767635579260483</v>
      </c>
      <c r="IJ261" s="394">
        <v>2.2759748599980534</v>
      </c>
      <c r="IK261" s="394">
        <v>2.2751864352843838</v>
      </c>
      <c r="IL261" s="394">
        <v>2.2743982836903962</v>
      </c>
      <c r="IM261" s="394">
        <v>2.2738443351385453</v>
      </c>
      <c r="IN261" s="394">
        <v>2.2732905215054546</v>
      </c>
      <c r="IO261" s="394">
        <v>2.272736842758265</v>
      </c>
      <c r="IP261" s="394">
        <v>2.2721832988641228</v>
      </c>
      <c r="IQ261" s="394">
        <v>2.2716298897901819</v>
      </c>
      <c r="IR261" s="394">
        <v>2.2709952969367659</v>
      </c>
      <c r="IS261" s="394">
        <v>2.2703608813605074</v>
      </c>
      <c r="IT261" s="394">
        <v>2.2697266430118828</v>
      </c>
      <c r="IU261" s="394">
        <v>2.2690925818413827</v>
      </c>
      <c r="IV261" s="394">
        <v>2.26845869779951</v>
      </c>
      <c r="IW261" s="394">
        <v>2.2678757175676543</v>
      </c>
      <c r="IX261" s="394">
        <v>2.2672928871582094</v>
      </c>
      <c r="IY261" s="394">
        <v>2.2667102065326721</v>
      </c>
      <c r="IZ261" s="394">
        <v>2.2661276756525481</v>
      </c>
      <c r="JA261" s="394">
        <v>2.2655452944793537</v>
      </c>
      <c r="JB261" s="394">
        <v>2.2655452944793537</v>
      </c>
      <c r="JC261" s="394">
        <v>2.2655452944793537</v>
      </c>
      <c r="JD261" s="394">
        <v>2.2655452944793537</v>
      </c>
      <c r="JE261" s="394">
        <v>2.2655452944793537</v>
      </c>
      <c r="JF261" s="394">
        <v>2.2655452944793537</v>
      </c>
      <c r="JG261" s="394">
        <v>2.2655452944793537</v>
      </c>
      <c r="JH261" s="394">
        <v>2.2655452944793537</v>
      </c>
      <c r="JI261" s="394">
        <v>2.2655452944793537</v>
      </c>
      <c r="JJ261" s="394">
        <v>2.2655452944793537</v>
      </c>
      <c r="JK261" s="394">
        <v>2.2655452944793537</v>
      </c>
      <c r="JL261" s="394">
        <v>2.2655452944793537</v>
      </c>
      <c r="JM261" s="394">
        <v>2.2655452944793537</v>
      </c>
      <c r="JN261" s="394">
        <v>2.2655452944793537</v>
      </c>
      <c r="JO261" s="394">
        <v>2.2655452944793537</v>
      </c>
      <c r="JP261" s="394">
        <v>2.2655452944793537</v>
      </c>
      <c r="JQ261" s="394">
        <v>2.2655452944793537</v>
      </c>
      <c r="JR261" s="394">
        <v>2.2655452944793537</v>
      </c>
      <c r="JS261" s="394">
        <v>2.2655452944793537</v>
      </c>
      <c r="JT261" s="394">
        <v>2.2655452944793537</v>
      </c>
      <c r="JU261" s="394">
        <v>2.2655452944793537</v>
      </c>
      <c r="JV261" s="394">
        <v>2.2655452944793537</v>
      </c>
      <c r="JW261" s="394">
        <v>2.2655452944793537</v>
      </c>
      <c r="JX261" s="394">
        <v>2.2655452944793537</v>
      </c>
      <c r="JY261" s="394">
        <v>2.2655452944793537</v>
      </c>
      <c r="JZ261" s="394">
        <v>2.2655452944793537</v>
      </c>
      <c r="KA261" s="394">
        <v>2.2655452944793537</v>
      </c>
      <c r="KB261" s="394">
        <v>2.2655452944793537</v>
      </c>
      <c r="KC261" s="394">
        <v>2.2655452944793537</v>
      </c>
    </row>
    <row r="262" spans="1:289" x14ac:dyDescent="0.25">
      <c r="A262" s="383">
        <v>253</v>
      </c>
      <c r="B262" s="384" t="s">
        <v>864</v>
      </c>
      <c r="C262" s="385" t="s">
        <v>142</v>
      </c>
      <c r="D262" s="385" t="s">
        <v>142</v>
      </c>
      <c r="E262" s="129">
        <v>2052</v>
      </c>
      <c r="F262" s="386">
        <v>1012.2935</v>
      </c>
      <c r="G262" s="386">
        <v>985.71420717349577</v>
      </c>
      <c r="H262" s="386">
        <v>959.83279377341978</v>
      </c>
      <c r="I262" s="386">
        <v>934.63093592272196</v>
      </c>
      <c r="J262" s="386">
        <v>910.09079086538463</v>
      </c>
      <c r="K262" s="386">
        <v>935.55637639729071</v>
      </c>
      <c r="L262" s="386">
        <v>961.7345238548769</v>
      </c>
      <c r="M262" s="386">
        <v>988.64517169576459</v>
      </c>
      <c r="N262" s="386">
        <v>1016.3088162828994</v>
      </c>
      <c r="O262" s="386">
        <v>1044.7465274955055</v>
      </c>
      <c r="P262" s="386">
        <v>1070.8643176761216</v>
      </c>
      <c r="Q262" s="386">
        <v>1097.6350307868133</v>
      </c>
      <c r="R262" s="386">
        <v>1125.0749893552399</v>
      </c>
      <c r="S262" s="386">
        <v>1153.2009239586125</v>
      </c>
      <c r="T262" s="386">
        <v>1182.0299834245925</v>
      </c>
      <c r="U262" s="386">
        <v>1206.1370558548124</v>
      </c>
      <c r="V262" s="386">
        <v>1230.7357832762805</v>
      </c>
      <c r="W262" s="386">
        <v>1255.8361928140707</v>
      </c>
      <c r="X262" s="386">
        <v>1281.4485160928327</v>
      </c>
      <c r="Y262" s="386">
        <v>1307.5831934074863</v>
      </c>
      <c r="Z262" s="386">
        <v>1329.2117674320789</v>
      </c>
      <c r="AA262" s="386">
        <v>1351.1980970600594</v>
      </c>
      <c r="AB262" s="386">
        <v>1373.5480998832027</v>
      </c>
      <c r="AC262" s="386">
        <v>1396.2677913754476</v>
      </c>
      <c r="AD262" s="386">
        <v>1419.363286511953</v>
      </c>
      <c r="AE262" s="386">
        <v>1448.2731283651851</v>
      </c>
      <c r="AF262" s="386">
        <v>1477.7718109781588</v>
      </c>
      <c r="AG262" s="386">
        <v>1507.8713279633639</v>
      </c>
      <c r="AH262" s="386">
        <v>1538.5839172213059</v>
      </c>
      <c r="AI262" s="386">
        <v>1569.9220659162067</v>
      </c>
      <c r="AJ262" s="386">
        <v>1597.1918510575758</v>
      </c>
      <c r="AK262" s="386">
        <v>1624.9353165158225</v>
      </c>
      <c r="AL262" s="386">
        <v>1653.1606901901193</v>
      </c>
      <c r="AM262" s="386">
        <v>1681.8763428994992</v>
      </c>
      <c r="AN262" s="386">
        <v>1711.0907908653953</v>
      </c>
      <c r="AO262" s="387">
        <v>1711.0907908653953</v>
      </c>
      <c r="AP262" s="387">
        <v>1711.0907908653953</v>
      </c>
      <c r="AQ262" s="387">
        <v>1711.0907908653953</v>
      </c>
      <c r="AR262" s="387">
        <v>1711.0907908653953</v>
      </c>
      <c r="AS262" s="387">
        <v>1711.0907908653953</v>
      </c>
      <c r="AT262" s="387">
        <v>1711.0907908653953</v>
      </c>
      <c r="AU262" s="387">
        <v>1711.0907908653953</v>
      </c>
      <c r="AV262" s="387">
        <v>1711.0907908653953</v>
      </c>
      <c r="AW262" s="387">
        <v>1711.0907908653953</v>
      </c>
      <c r="AX262" s="387">
        <v>1711.0907908653953</v>
      </c>
      <c r="AY262" s="387">
        <v>1711.0907908653953</v>
      </c>
      <c r="AZ262" s="387">
        <v>1711.0907908653953</v>
      </c>
      <c r="BA262" s="387">
        <v>1711.0907908653953</v>
      </c>
      <c r="BB262" s="387">
        <v>1711.0907908653953</v>
      </c>
      <c r="BC262" s="387">
        <v>1711.0907908653953</v>
      </c>
      <c r="BD262" s="387">
        <v>1711.0907908653953</v>
      </c>
      <c r="BE262" s="387">
        <v>1711.0907908653953</v>
      </c>
      <c r="BF262" s="387">
        <v>1711.0907908653953</v>
      </c>
      <c r="BG262" s="387">
        <v>1711.0907908653953</v>
      </c>
      <c r="BH262" s="387">
        <v>1711.0907908653953</v>
      </c>
      <c r="BI262" s="387">
        <v>1711.0907908653953</v>
      </c>
      <c r="BJ262" s="387">
        <v>1711.0907908653953</v>
      </c>
      <c r="BK262" s="387">
        <v>1711.0907908653953</v>
      </c>
      <c r="BL262" s="387">
        <v>1711.0907908653953</v>
      </c>
      <c r="BM262" s="387">
        <v>1711.0907908653953</v>
      </c>
      <c r="BN262" s="387">
        <v>1711.0907908653953</v>
      </c>
      <c r="BO262" s="387">
        <v>1711.0907908653953</v>
      </c>
      <c r="BP262" s="387">
        <v>1711.0907908653953</v>
      </c>
      <c r="CA262" s="386">
        <v>2080</v>
      </c>
      <c r="CB262" s="386">
        <v>2025.3864624448058</v>
      </c>
      <c r="CC262" s="386">
        <v>1972.2068856993678</v>
      </c>
      <c r="CD262" s="386">
        <v>1920.423618959582</v>
      </c>
      <c r="CE262" s="386">
        <v>1870</v>
      </c>
      <c r="CF262" s="386">
        <v>1946.6963179710726</v>
      </c>
      <c r="CG262" s="386">
        <v>2026.5382643861667</v>
      </c>
      <c r="CH262" s="386">
        <v>2109.6548542823739</v>
      </c>
      <c r="CI262" s="386">
        <v>2196.1803941290359</v>
      </c>
      <c r="CJ262" s="386">
        <v>2286.254698850938</v>
      </c>
      <c r="CK262" s="386">
        <v>2371.9792781016176</v>
      </c>
      <c r="CL262" s="386">
        <v>2460.9181551693337</v>
      </c>
      <c r="CM262" s="386">
        <v>2553.1918522024239</v>
      </c>
      <c r="CN262" s="386">
        <v>2648.9254104041065</v>
      </c>
      <c r="CO262" s="386">
        <v>2748.2485594773293</v>
      </c>
      <c r="CP262" s="386">
        <v>2827.8992260646637</v>
      </c>
      <c r="CQ262" s="386">
        <v>2909.858355132922</v>
      </c>
      <c r="CR262" s="386">
        <v>2994.192851320247</v>
      </c>
      <c r="CS262" s="386">
        <v>3080.9715583175666</v>
      </c>
      <c r="CT262" s="386">
        <v>3170.2653150668789</v>
      </c>
      <c r="CU262" s="386">
        <v>3249.1445719016542</v>
      </c>
      <c r="CV262" s="386">
        <v>3329.9864206776265</v>
      </c>
      <c r="CW262" s="386">
        <v>3412.8396925740208</v>
      </c>
      <c r="CX262" s="386">
        <v>3497.7544337368699</v>
      </c>
      <c r="CY262" s="386">
        <v>3584.7819355085589</v>
      </c>
      <c r="CZ262" s="386">
        <v>3686.5373512268147</v>
      </c>
      <c r="DA262" s="386">
        <v>3791.1811336056567</v>
      </c>
      <c r="DB262" s="386">
        <v>3898.7952700450392</v>
      </c>
      <c r="DC262" s="386">
        <v>4009.4640751888369</v>
      </c>
      <c r="DD262" s="386">
        <v>4123.2742569845586</v>
      </c>
      <c r="DE262" s="386">
        <v>4193.880516041052</v>
      </c>
      <c r="DF262" s="386">
        <v>4265.6958248738265</v>
      </c>
      <c r="DG262" s="386">
        <v>4338.7408870491245</v>
      </c>
      <c r="DH262" s="386">
        <v>4413.0367606575965</v>
      </c>
      <c r="DI262" s="386">
        <v>4488.6048643851191</v>
      </c>
      <c r="DJ262" s="387">
        <v>4488.6048643851191</v>
      </c>
      <c r="DK262" s="387">
        <v>4488.6048643851191</v>
      </c>
      <c r="DL262" s="387">
        <v>4488.6048643851191</v>
      </c>
      <c r="DM262" s="387">
        <v>4488.6048643851191</v>
      </c>
      <c r="DN262" s="387">
        <v>4488.6048643851191</v>
      </c>
      <c r="DO262" s="387">
        <v>4488.6048643851191</v>
      </c>
      <c r="DP262" s="387">
        <v>4488.6048643851191</v>
      </c>
      <c r="DQ262" s="387">
        <v>4488.6048643851191</v>
      </c>
      <c r="DR262" s="387">
        <v>4488.6048643851191</v>
      </c>
      <c r="DS262" s="387">
        <v>4488.6048643851191</v>
      </c>
      <c r="DT262" s="387">
        <v>4488.6048643851191</v>
      </c>
      <c r="DU262" s="387">
        <v>4488.6048643851191</v>
      </c>
      <c r="DV262" s="387">
        <v>4488.6048643851191</v>
      </c>
      <c r="DW262" s="387">
        <v>4488.6048643851191</v>
      </c>
      <c r="DX262" s="387">
        <v>4488.6048643851191</v>
      </c>
      <c r="DY262" s="387">
        <v>4488.6048643851191</v>
      </c>
      <c r="DZ262" s="387">
        <v>4488.6048643851191</v>
      </c>
      <c r="EA262" s="387">
        <v>4488.6048643851191</v>
      </c>
      <c r="EB262" s="387">
        <v>4488.6048643851191</v>
      </c>
      <c r="EC262" s="387">
        <v>4488.6048643851191</v>
      </c>
      <c r="ED262" s="387">
        <v>4488.6048643851191</v>
      </c>
      <c r="EE262" s="387">
        <v>4488.6048643851191</v>
      </c>
      <c r="EF262" s="387">
        <v>4488.6048643851191</v>
      </c>
      <c r="EG262" s="387">
        <v>4488.6048643851191</v>
      </c>
      <c r="EH262" s="387">
        <v>4488.6048643851191</v>
      </c>
      <c r="EI262" s="387">
        <v>4488.6048643851191</v>
      </c>
      <c r="EJ262" s="387">
        <v>4488.6048643851191</v>
      </c>
      <c r="EK262" s="387">
        <v>4488.6048643851191</v>
      </c>
      <c r="EY262" s="386">
        <v>5773</v>
      </c>
      <c r="EZ262" s="386">
        <v>5849</v>
      </c>
      <c r="FA262" s="386">
        <v>5925</v>
      </c>
      <c r="FB262" s="386">
        <v>6001</v>
      </c>
      <c r="FC262" s="386">
        <v>6075.9</v>
      </c>
      <c r="FD262" s="386">
        <v>6167</v>
      </c>
      <c r="FE262" s="386">
        <v>6258</v>
      </c>
      <c r="FF262" s="386">
        <v>6349</v>
      </c>
      <c r="FG262" s="386">
        <v>6440</v>
      </c>
      <c r="FH262" s="386">
        <v>6531</v>
      </c>
      <c r="FI262" s="386">
        <v>6620.2</v>
      </c>
      <c r="FJ262" s="386">
        <v>6699</v>
      </c>
      <c r="FK262" s="386">
        <v>6777</v>
      </c>
      <c r="FL262" s="386">
        <v>6855</v>
      </c>
      <c r="FM262" s="386">
        <v>6933</v>
      </c>
      <c r="FN262" s="386">
        <v>7011</v>
      </c>
      <c r="FO262" s="386">
        <v>7089</v>
      </c>
      <c r="FP262" s="386">
        <v>7167</v>
      </c>
      <c r="FQ262" s="386">
        <v>7245</v>
      </c>
      <c r="FR262" s="386">
        <v>7323</v>
      </c>
      <c r="FS262" s="386">
        <v>7401</v>
      </c>
      <c r="FT262" s="386">
        <v>7479</v>
      </c>
      <c r="FU262" s="386">
        <v>7557</v>
      </c>
      <c r="FV262" s="386">
        <v>7635</v>
      </c>
      <c r="FW262" s="386">
        <v>7713</v>
      </c>
      <c r="FX262" s="386">
        <v>7791</v>
      </c>
      <c r="FY262" s="386">
        <v>7869</v>
      </c>
      <c r="FZ262" s="386">
        <v>7947</v>
      </c>
      <c r="GA262" s="386">
        <v>8025</v>
      </c>
      <c r="GB262" s="386">
        <v>8103</v>
      </c>
      <c r="GC262" s="386">
        <v>8186.4</v>
      </c>
      <c r="GD262" s="387">
        <v>8186.4</v>
      </c>
      <c r="GE262" s="387">
        <v>8186.4</v>
      </c>
      <c r="GF262" s="387">
        <v>8186.4</v>
      </c>
      <c r="GG262" s="387">
        <v>8186.4</v>
      </c>
      <c r="GH262" s="387">
        <v>8186.4</v>
      </c>
      <c r="GI262" s="387">
        <v>8186.4</v>
      </c>
      <c r="GJ262" s="387">
        <v>8186.4</v>
      </c>
      <c r="GK262" s="387">
        <v>8186.4</v>
      </c>
      <c r="GL262" s="387">
        <v>8186.4</v>
      </c>
      <c r="GM262" s="387">
        <v>8186.4</v>
      </c>
      <c r="GN262" s="387">
        <v>8186.4</v>
      </c>
      <c r="GO262" s="387">
        <v>8186.4</v>
      </c>
      <c r="GP262" s="387">
        <v>8186.4</v>
      </c>
      <c r="GQ262" s="387">
        <v>8186.4</v>
      </c>
      <c r="GR262" s="387">
        <v>8186.4</v>
      </c>
      <c r="GS262" s="387">
        <v>8186.4</v>
      </c>
      <c r="GT262" s="387">
        <v>8186.4</v>
      </c>
      <c r="GU262" s="387">
        <v>8186.4</v>
      </c>
      <c r="GV262" s="387">
        <v>8186.4</v>
      </c>
      <c r="GW262" s="387">
        <v>8186.4</v>
      </c>
      <c r="GX262" s="387">
        <v>8186.4</v>
      </c>
      <c r="GY262" s="387">
        <v>8186.4</v>
      </c>
      <c r="GZ262" s="387">
        <v>8186.4</v>
      </c>
      <c r="HA262" s="387">
        <v>8186.4</v>
      </c>
      <c r="HB262" s="387">
        <v>8186.4</v>
      </c>
      <c r="HC262" s="387">
        <v>8186.4</v>
      </c>
      <c r="HD262" s="387">
        <v>8186.4</v>
      </c>
      <c r="HE262" s="387">
        <v>8186.4</v>
      </c>
      <c r="HS262" s="394">
        <v>2.0547400531565203</v>
      </c>
      <c r="HT262" s="394">
        <v>2.0547400531565203</v>
      </c>
      <c r="HU262" s="394">
        <v>2.0547400531565203</v>
      </c>
      <c r="HV262" s="394">
        <v>2.0547400531565203</v>
      </c>
      <c r="HW262" s="394">
        <v>2.0547400531565203</v>
      </c>
      <c r="HX262" s="394">
        <v>2.0807899631527862</v>
      </c>
      <c r="HY262" s="394">
        <v>2.1071701328379948</v>
      </c>
      <c r="HZ262" s="394">
        <v>2.1338847492309174</v>
      </c>
      <c r="IA262" s="394">
        <v>2.1609380524331767</v>
      </c>
      <c r="IB262" s="394">
        <v>2.1883343363022316</v>
      </c>
      <c r="IC262" s="394">
        <v>2.2150138341046235</v>
      </c>
      <c r="ID262" s="394">
        <v>2.2420186001218307</v>
      </c>
      <c r="IE262" s="394">
        <v>2.2693525999236832</v>
      </c>
      <c r="IF262" s="394">
        <v>2.2970198474270163</v>
      </c>
      <c r="IG262" s="394">
        <v>2.3250244054851028</v>
      </c>
      <c r="IH262" s="394">
        <v>2.3445919452830983</v>
      </c>
      <c r="II262" s="394">
        <v>2.3643241666271644</v>
      </c>
      <c r="IJ262" s="394">
        <v>2.3842224554867113</v>
      </c>
      <c r="IK262" s="394">
        <v>2.4042882094955504</v>
      </c>
      <c r="IL262" s="394">
        <v>2.4245228380500596</v>
      </c>
      <c r="IM262" s="394">
        <v>2.444414540640667</v>
      </c>
      <c r="IN262" s="394">
        <v>2.464469442284607</v>
      </c>
      <c r="IO262" s="394">
        <v>2.484688881928653</v>
      </c>
      <c r="IP262" s="394">
        <v>2.5050742095048055</v>
      </c>
      <c r="IQ262" s="394">
        <v>2.5256267860204162</v>
      </c>
      <c r="IR262" s="394">
        <v>2.5454710710459625</v>
      </c>
      <c r="IS262" s="394">
        <v>2.5654712760397143</v>
      </c>
      <c r="IT262" s="394">
        <v>2.5856286260917392</v>
      </c>
      <c r="IU262" s="394">
        <v>2.605944355917849</v>
      </c>
      <c r="IV262" s="394">
        <v>2.6264197099352287</v>
      </c>
      <c r="IW262" s="394">
        <v>2.6257838175570996</v>
      </c>
      <c r="IX262" s="394">
        <v>2.6251480791372721</v>
      </c>
      <c r="IY262" s="394">
        <v>2.6245124946384699</v>
      </c>
      <c r="IZ262" s="394">
        <v>2.6238770640234272</v>
      </c>
      <c r="JA262" s="394">
        <v>2.6232417872548877</v>
      </c>
      <c r="JB262" s="394">
        <v>2.6232417872548877</v>
      </c>
      <c r="JC262" s="394">
        <v>2.6232417872548877</v>
      </c>
      <c r="JD262" s="394">
        <v>2.6232417872548877</v>
      </c>
      <c r="JE262" s="394">
        <v>2.6232417872548877</v>
      </c>
      <c r="JF262" s="394">
        <v>2.6232417872548877</v>
      </c>
      <c r="JG262" s="394">
        <v>2.6232417872548877</v>
      </c>
      <c r="JH262" s="394">
        <v>2.6232417872548877</v>
      </c>
      <c r="JI262" s="394">
        <v>2.6232417872548877</v>
      </c>
      <c r="JJ262" s="394">
        <v>2.6232417872548877</v>
      </c>
      <c r="JK262" s="394">
        <v>2.6232417872548877</v>
      </c>
      <c r="JL262" s="394">
        <v>2.6232417872548877</v>
      </c>
      <c r="JM262" s="394">
        <v>2.6232417872548877</v>
      </c>
      <c r="JN262" s="394">
        <v>2.6232417872548877</v>
      </c>
      <c r="JO262" s="394">
        <v>2.6232417872548877</v>
      </c>
      <c r="JP262" s="394">
        <v>2.6232417872548877</v>
      </c>
      <c r="JQ262" s="394">
        <v>2.6232417872548877</v>
      </c>
      <c r="JR262" s="394">
        <v>2.6232417872548877</v>
      </c>
      <c r="JS262" s="394">
        <v>2.6232417872548877</v>
      </c>
      <c r="JT262" s="394">
        <v>2.6232417872548877</v>
      </c>
      <c r="JU262" s="394">
        <v>2.6232417872548877</v>
      </c>
      <c r="JV262" s="394">
        <v>2.6232417872548877</v>
      </c>
      <c r="JW262" s="394">
        <v>2.6232417872548877</v>
      </c>
      <c r="JX262" s="394">
        <v>2.6232417872548877</v>
      </c>
      <c r="JY262" s="394">
        <v>2.6232417872548877</v>
      </c>
      <c r="JZ262" s="394">
        <v>2.6232417872548877</v>
      </c>
      <c r="KA262" s="394">
        <v>2.6232417872548877</v>
      </c>
      <c r="KB262" s="394">
        <v>2.6232417872548877</v>
      </c>
      <c r="KC262" s="394">
        <v>2.6232417872548877</v>
      </c>
    </row>
    <row r="263" spans="1:289" x14ac:dyDescent="0.25">
      <c r="A263" s="383">
        <v>254</v>
      </c>
      <c r="B263" s="384" t="s">
        <v>864</v>
      </c>
      <c r="C263" s="385" t="s">
        <v>142</v>
      </c>
      <c r="D263" s="385" t="s">
        <v>142</v>
      </c>
      <c r="E263" s="129">
        <v>2052</v>
      </c>
      <c r="F263" s="386">
        <v>1385.5430899999997</v>
      </c>
      <c r="G263" s="386">
        <v>1341.6801398250061</v>
      </c>
      <c r="H263" s="386">
        <v>1299.2057847878614</v>
      </c>
      <c r="I263" s="386">
        <v>1258.0760653179216</v>
      </c>
      <c r="J263" s="386">
        <v>1218.2484134984518</v>
      </c>
      <c r="K263" s="386">
        <v>1239.0933109636594</v>
      </c>
      <c r="L263" s="386">
        <v>1260.2948760391184</v>
      </c>
      <c r="M263" s="386">
        <v>1281.8592115029508</v>
      </c>
      <c r="N263" s="386">
        <v>1303.7925245551537</v>
      </c>
      <c r="O263" s="386">
        <v>1326.1011286043158</v>
      </c>
      <c r="P263" s="386">
        <v>1347.3975188619249</v>
      </c>
      <c r="Q263" s="386">
        <v>1369.0359163980299</v>
      </c>
      <c r="R263" s="386">
        <v>1391.0218136447816</v>
      </c>
      <c r="S263" s="386">
        <v>1413.360791239503</v>
      </c>
      <c r="T263" s="386">
        <v>1436.0585194412115</v>
      </c>
      <c r="U263" s="386">
        <v>1455.6131035635674</v>
      </c>
      <c r="V263" s="386">
        <v>1475.4339593977106</v>
      </c>
      <c r="W263" s="386">
        <v>1495.5247127238702</v>
      </c>
      <c r="X263" s="386">
        <v>1515.889038693957</v>
      </c>
      <c r="Y263" s="386">
        <v>1536.5306625038511</v>
      </c>
      <c r="Z263" s="386">
        <v>1554.0084224095031</v>
      </c>
      <c r="AA263" s="386">
        <v>1571.6849886903053</v>
      </c>
      <c r="AB263" s="386">
        <v>1589.5626227330154</v>
      </c>
      <c r="AC263" s="386">
        <v>1607.6436116472582</v>
      </c>
      <c r="AD263" s="386">
        <v>1625.9302685581197</v>
      </c>
      <c r="AE263" s="386">
        <v>1649.3298110539902</v>
      </c>
      <c r="AF263" s="386">
        <v>1673.0661075912878</v>
      </c>
      <c r="AG263" s="386">
        <v>1697.1440045589729</v>
      </c>
      <c r="AH263" s="386">
        <v>1721.5684180927135</v>
      </c>
      <c r="AI263" s="386">
        <v>1746.3443350786454</v>
      </c>
      <c r="AJ263" s="386">
        <v>1768.3628707264941</v>
      </c>
      <c r="AK263" s="386">
        <v>1790.6590239680424</v>
      </c>
      <c r="AL263" s="386">
        <v>1813.2362951054706</v>
      </c>
      <c r="AM263" s="386">
        <v>1836.098228574024</v>
      </c>
      <c r="AN263" s="386">
        <v>1859.2484134984597</v>
      </c>
      <c r="AO263" s="387">
        <v>1859.2484134984597</v>
      </c>
      <c r="AP263" s="387">
        <v>1859.2484134984597</v>
      </c>
      <c r="AQ263" s="387">
        <v>1859.2484134984597</v>
      </c>
      <c r="AR263" s="387">
        <v>1859.2484134984597</v>
      </c>
      <c r="AS263" s="387">
        <v>1859.2484134984597</v>
      </c>
      <c r="AT263" s="387">
        <v>1859.2484134984597</v>
      </c>
      <c r="AU263" s="387">
        <v>1859.2484134984597</v>
      </c>
      <c r="AV263" s="387">
        <v>1859.2484134984597</v>
      </c>
      <c r="AW263" s="387">
        <v>1859.2484134984597</v>
      </c>
      <c r="AX263" s="387">
        <v>1859.2484134984597</v>
      </c>
      <c r="AY263" s="387">
        <v>1859.2484134984597</v>
      </c>
      <c r="AZ263" s="387">
        <v>1859.2484134984597</v>
      </c>
      <c r="BA263" s="387">
        <v>1859.2484134984597</v>
      </c>
      <c r="BB263" s="387">
        <v>1859.2484134984597</v>
      </c>
      <c r="BC263" s="387">
        <v>1859.2484134984597</v>
      </c>
      <c r="BD263" s="387">
        <v>1859.2484134984597</v>
      </c>
      <c r="BE263" s="387">
        <v>1859.2484134984597</v>
      </c>
      <c r="BF263" s="387">
        <v>1859.2484134984597</v>
      </c>
      <c r="BG263" s="387">
        <v>1859.2484134984597</v>
      </c>
      <c r="BH263" s="387">
        <v>1859.2484134984597</v>
      </c>
      <c r="BI263" s="387">
        <v>1859.2484134984597</v>
      </c>
      <c r="BJ263" s="387">
        <v>1859.2484134984597</v>
      </c>
      <c r="BK263" s="387">
        <v>1859.2484134984597</v>
      </c>
      <c r="BL263" s="387">
        <v>1859.2484134984597</v>
      </c>
      <c r="BM263" s="387">
        <v>1859.2484134984597</v>
      </c>
      <c r="BN263" s="387">
        <v>1859.2484134984597</v>
      </c>
      <c r="BO263" s="387">
        <v>1859.2484134984597</v>
      </c>
      <c r="BP263" s="387">
        <v>1859.2484134984597</v>
      </c>
      <c r="CA263" s="386">
        <v>3230</v>
      </c>
      <c r="CB263" s="386">
        <v>3127.7459957126057</v>
      </c>
      <c r="CC263" s="386">
        <v>3028.7291064075048</v>
      </c>
      <c r="CD263" s="386">
        <v>2932.8468528372423</v>
      </c>
      <c r="CE263" s="386">
        <v>2840</v>
      </c>
      <c r="CF263" s="386">
        <v>2912.2716459708122</v>
      </c>
      <c r="CG263" s="386">
        <v>2986.382443635755</v>
      </c>
      <c r="CH263" s="386">
        <v>3062.3791952906467</v>
      </c>
      <c r="CI263" s="386">
        <v>3140.3098942450224</v>
      </c>
      <c r="CJ263" s="386">
        <v>3220.2237551307667</v>
      </c>
      <c r="CK263" s="386">
        <v>3298.3170161064595</v>
      </c>
      <c r="CL263" s="386">
        <v>3378.3041074099679</v>
      </c>
      <c r="CM263" s="386">
        <v>3460.2309560939684</v>
      </c>
      <c r="CN263" s="386">
        <v>3544.1446029825975</v>
      </c>
      <c r="CO263" s="386">
        <v>3630.0932296813871</v>
      </c>
      <c r="CP263" s="386">
        <v>3698.9881581744935</v>
      </c>
      <c r="CQ263" s="386">
        <v>3769.1906319210552</v>
      </c>
      <c r="CR263" s="386">
        <v>3840.7254666023891</v>
      </c>
      <c r="CS263" s="386">
        <v>3913.6179488724515</v>
      </c>
      <c r="CT263" s="386">
        <v>3987.8938452963503</v>
      </c>
      <c r="CU263" s="386">
        <v>4054.6518385358868</v>
      </c>
      <c r="CV263" s="386">
        <v>4122.5273714678669</v>
      </c>
      <c r="CW263" s="386">
        <v>4191.5391518889692</v>
      </c>
      <c r="CX263" s="386">
        <v>4261.7062007674385</v>
      </c>
      <c r="CY263" s="386">
        <v>4333.0478574856315</v>
      </c>
      <c r="CZ263" s="386">
        <v>4417.8021819184823</v>
      </c>
      <c r="DA263" s="386">
        <v>4504.2142991443807</v>
      </c>
      <c r="DB263" s="386">
        <v>4592.3166355552903</v>
      </c>
      <c r="DC263" s="386">
        <v>4682.1422518027157</v>
      </c>
      <c r="DD263" s="386">
        <v>4773.7248552038081</v>
      </c>
      <c r="DE263" s="386">
        <v>4831.8060604676675</v>
      </c>
      <c r="DF263" s="386">
        <v>4890.5939311777402</v>
      </c>
      <c r="DG263" s="386">
        <v>4950.0970652281403</v>
      </c>
      <c r="DH263" s="386">
        <v>5010.3241651222897</v>
      </c>
      <c r="DI263" s="386">
        <v>5071.2840392456856</v>
      </c>
      <c r="DJ263" s="387">
        <v>5071.2840392456856</v>
      </c>
      <c r="DK263" s="387">
        <v>5071.2840392456856</v>
      </c>
      <c r="DL263" s="387">
        <v>5071.2840392456856</v>
      </c>
      <c r="DM263" s="387">
        <v>5071.2840392456856</v>
      </c>
      <c r="DN263" s="387">
        <v>5071.2840392456856</v>
      </c>
      <c r="DO263" s="387">
        <v>5071.2840392456856</v>
      </c>
      <c r="DP263" s="387">
        <v>5071.2840392456856</v>
      </c>
      <c r="DQ263" s="387">
        <v>5071.2840392456856</v>
      </c>
      <c r="DR263" s="387">
        <v>5071.2840392456856</v>
      </c>
      <c r="DS263" s="387">
        <v>5071.2840392456856</v>
      </c>
      <c r="DT263" s="387">
        <v>5071.2840392456856</v>
      </c>
      <c r="DU263" s="387">
        <v>5071.2840392456856</v>
      </c>
      <c r="DV263" s="387">
        <v>5071.2840392456856</v>
      </c>
      <c r="DW263" s="387">
        <v>5071.2840392456856</v>
      </c>
      <c r="DX263" s="387">
        <v>5071.2840392456856</v>
      </c>
      <c r="DY263" s="387">
        <v>5071.2840392456856</v>
      </c>
      <c r="DZ263" s="387">
        <v>5071.2840392456856</v>
      </c>
      <c r="EA263" s="387">
        <v>5071.2840392456856</v>
      </c>
      <c r="EB263" s="387">
        <v>5071.2840392456856</v>
      </c>
      <c r="EC263" s="387">
        <v>5071.2840392456856</v>
      </c>
      <c r="ED263" s="387">
        <v>5071.2840392456856</v>
      </c>
      <c r="EE263" s="387">
        <v>5071.2840392456856</v>
      </c>
      <c r="EF263" s="387">
        <v>5071.2840392456856</v>
      </c>
      <c r="EG263" s="387">
        <v>5071.2840392456856</v>
      </c>
      <c r="EH263" s="387">
        <v>5071.2840392456856</v>
      </c>
      <c r="EI263" s="387">
        <v>5071.2840392456856</v>
      </c>
      <c r="EJ263" s="387">
        <v>5071.2840392456856</v>
      </c>
      <c r="EK263" s="387">
        <v>5071.2840392456856</v>
      </c>
      <c r="EY263" s="386">
        <v>2320</v>
      </c>
      <c r="EZ263" s="386">
        <v>2349</v>
      </c>
      <c r="FA263" s="386">
        <v>2378</v>
      </c>
      <c r="FB263" s="386">
        <v>2407</v>
      </c>
      <c r="FC263" s="386">
        <v>2436</v>
      </c>
      <c r="FD263" s="386">
        <v>2476</v>
      </c>
      <c r="FE263" s="386">
        <v>2516</v>
      </c>
      <c r="FF263" s="386">
        <v>2556</v>
      </c>
      <c r="FG263" s="386">
        <v>2596</v>
      </c>
      <c r="FH263" s="386">
        <v>2636</v>
      </c>
      <c r="FI263" s="386">
        <v>2675.2</v>
      </c>
      <c r="FJ263" s="386">
        <v>2711</v>
      </c>
      <c r="FK263" s="386">
        <v>2747</v>
      </c>
      <c r="FL263" s="386">
        <v>2783</v>
      </c>
      <c r="FM263" s="386">
        <v>2819</v>
      </c>
      <c r="FN263" s="386">
        <v>2855</v>
      </c>
      <c r="FO263" s="386">
        <v>2891</v>
      </c>
      <c r="FP263" s="386">
        <v>2927</v>
      </c>
      <c r="FQ263" s="386">
        <v>2963</v>
      </c>
      <c r="FR263" s="386">
        <v>2999</v>
      </c>
      <c r="FS263" s="386">
        <v>3035</v>
      </c>
      <c r="FT263" s="386">
        <v>3071</v>
      </c>
      <c r="FU263" s="386">
        <v>3107</v>
      </c>
      <c r="FV263" s="386">
        <v>3143</v>
      </c>
      <c r="FW263" s="386">
        <v>3179</v>
      </c>
      <c r="FX263" s="386">
        <v>3215</v>
      </c>
      <c r="FY263" s="386">
        <v>3251</v>
      </c>
      <c r="FZ263" s="386">
        <v>3287</v>
      </c>
      <c r="GA263" s="386">
        <v>3323</v>
      </c>
      <c r="GB263" s="386">
        <v>3359</v>
      </c>
      <c r="GC263" s="386">
        <v>3394.9000000000005</v>
      </c>
      <c r="GD263" s="387">
        <v>3394.9000000000005</v>
      </c>
      <c r="GE263" s="387">
        <v>3394.9000000000005</v>
      </c>
      <c r="GF263" s="387">
        <v>3394.9000000000005</v>
      </c>
      <c r="GG263" s="387">
        <v>3394.9000000000005</v>
      </c>
      <c r="GH263" s="387">
        <v>3394.9000000000005</v>
      </c>
      <c r="GI263" s="387">
        <v>3394.9000000000005</v>
      </c>
      <c r="GJ263" s="387">
        <v>3394.9000000000005</v>
      </c>
      <c r="GK263" s="387">
        <v>3394.9000000000005</v>
      </c>
      <c r="GL263" s="387">
        <v>3394.9000000000005</v>
      </c>
      <c r="GM263" s="387">
        <v>3394.9000000000005</v>
      </c>
      <c r="GN263" s="387">
        <v>3394.9000000000005</v>
      </c>
      <c r="GO263" s="387">
        <v>3394.9000000000005</v>
      </c>
      <c r="GP263" s="387">
        <v>3394.9000000000005</v>
      </c>
      <c r="GQ263" s="387">
        <v>3394.9000000000005</v>
      </c>
      <c r="GR263" s="387">
        <v>3394.9000000000005</v>
      </c>
      <c r="GS263" s="387">
        <v>3394.9000000000005</v>
      </c>
      <c r="GT263" s="387">
        <v>3394.9000000000005</v>
      </c>
      <c r="GU263" s="387">
        <v>3394.9000000000005</v>
      </c>
      <c r="GV263" s="387">
        <v>3394.9000000000005</v>
      </c>
      <c r="GW263" s="387">
        <v>3394.9000000000005</v>
      </c>
      <c r="GX263" s="387">
        <v>3394.9000000000005</v>
      </c>
      <c r="GY263" s="387">
        <v>3394.9000000000005</v>
      </c>
      <c r="GZ263" s="387">
        <v>3394.9000000000005</v>
      </c>
      <c r="HA263" s="387">
        <v>3394.9000000000005</v>
      </c>
      <c r="HB263" s="387">
        <v>3394.9000000000005</v>
      </c>
      <c r="HC263" s="387">
        <v>3394.9000000000005</v>
      </c>
      <c r="HD263" s="387">
        <v>3394.9000000000005</v>
      </c>
      <c r="HE263" s="387">
        <v>3394.9000000000005</v>
      </c>
      <c r="HS263" s="394">
        <v>2.3312158411471713</v>
      </c>
      <c r="HT263" s="394">
        <v>2.3312158411471708</v>
      </c>
      <c r="HU263" s="394">
        <v>2.3312158411471713</v>
      </c>
      <c r="HV263" s="394">
        <v>2.3312158411471713</v>
      </c>
      <c r="HW263" s="394">
        <v>2.3312158411471713</v>
      </c>
      <c r="HX263" s="394">
        <v>2.3503247255090898</v>
      </c>
      <c r="HY263" s="394">
        <v>2.3695902446429216</v>
      </c>
      <c r="HZ263" s="394">
        <v>2.3890136824777168</v>
      </c>
      <c r="IA263" s="394">
        <v>2.4085963334668432</v>
      </c>
      <c r="IB263" s="394">
        <v>2.4283395026742505</v>
      </c>
      <c r="IC263" s="394">
        <v>2.4479167951061482</v>
      </c>
      <c r="ID263" s="394">
        <v>2.4676519198257241</v>
      </c>
      <c r="IE263" s="394">
        <v>2.4875461492781383</v>
      </c>
      <c r="IF263" s="394">
        <v>2.5076007661670157</v>
      </c>
      <c r="IG263" s="394">
        <v>2.5278170635371477</v>
      </c>
      <c r="IH263" s="394">
        <v>2.5411891038345251</v>
      </c>
      <c r="II263" s="394">
        <v>2.5546318816327656</v>
      </c>
      <c r="IJ263" s="394">
        <v>2.5681457711301161</v>
      </c>
      <c r="IK263" s="394">
        <v>2.5817311485043151</v>
      </c>
      <c r="IL263" s="394">
        <v>2.595388391923064</v>
      </c>
      <c r="IM263" s="394">
        <v>2.6091569260925338</v>
      </c>
      <c r="IN263" s="394">
        <v>2.6229985023291431</v>
      </c>
      <c r="IO263" s="394">
        <v>2.6369135081210229</v>
      </c>
      <c r="IP263" s="394">
        <v>2.6509023330119277</v>
      </c>
      <c r="IQ263" s="394">
        <v>2.6649653686121439</v>
      </c>
      <c r="IR263" s="394">
        <v>2.6785438256859759</v>
      </c>
      <c r="IS263" s="394">
        <v>2.6921914673348413</v>
      </c>
      <c r="IT263" s="394">
        <v>2.7059086460660535</v>
      </c>
      <c r="IU263" s="394">
        <v>2.7196957161830109</v>
      </c>
      <c r="IV263" s="394">
        <v>2.7335530337943501</v>
      </c>
      <c r="IW263" s="394">
        <v>2.7323611801929677</v>
      </c>
      <c r="IX263" s="394">
        <v>2.7311698462504279</v>
      </c>
      <c r="IY263" s="394">
        <v>2.729979031740156</v>
      </c>
      <c r="IZ263" s="394">
        <v>2.7287887364356735</v>
      </c>
      <c r="JA263" s="394">
        <v>2.7275989601106021</v>
      </c>
      <c r="JB263" s="394">
        <v>2.7275989601106021</v>
      </c>
      <c r="JC263" s="394">
        <v>2.7275989601106021</v>
      </c>
      <c r="JD263" s="394">
        <v>2.7275989601106021</v>
      </c>
      <c r="JE263" s="394">
        <v>2.7275989601106021</v>
      </c>
      <c r="JF263" s="394">
        <v>2.7275989601106021</v>
      </c>
      <c r="JG263" s="394">
        <v>2.7275989601106021</v>
      </c>
      <c r="JH263" s="394">
        <v>2.7275989601106021</v>
      </c>
      <c r="JI263" s="394">
        <v>2.7275989601106021</v>
      </c>
      <c r="JJ263" s="394">
        <v>2.7275989601106021</v>
      </c>
      <c r="JK263" s="394">
        <v>2.7275989601106021</v>
      </c>
      <c r="JL263" s="394">
        <v>2.7275989601106021</v>
      </c>
      <c r="JM263" s="394">
        <v>2.7275989601106021</v>
      </c>
      <c r="JN263" s="394">
        <v>2.7275989601106021</v>
      </c>
      <c r="JO263" s="394">
        <v>2.7275989601106021</v>
      </c>
      <c r="JP263" s="394">
        <v>2.7275989601106021</v>
      </c>
      <c r="JQ263" s="394">
        <v>2.7275989601106021</v>
      </c>
      <c r="JR263" s="394">
        <v>2.7275989601106021</v>
      </c>
      <c r="JS263" s="394">
        <v>2.7275989601106021</v>
      </c>
      <c r="JT263" s="394">
        <v>2.7275989601106021</v>
      </c>
      <c r="JU263" s="394">
        <v>2.7275989601106021</v>
      </c>
      <c r="JV263" s="394">
        <v>2.7275989601106021</v>
      </c>
      <c r="JW263" s="394">
        <v>2.7275989601106021</v>
      </c>
      <c r="JX263" s="394">
        <v>2.7275989601106021</v>
      </c>
      <c r="JY263" s="394">
        <v>2.7275989601106021</v>
      </c>
      <c r="JZ263" s="394">
        <v>2.7275989601106021</v>
      </c>
      <c r="KA263" s="394">
        <v>2.7275989601106021</v>
      </c>
      <c r="KB263" s="394">
        <v>2.7275989601106021</v>
      </c>
      <c r="KC263" s="394">
        <v>2.7275989601106021</v>
      </c>
    </row>
    <row r="264" spans="1:289" x14ac:dyDescent="0.25">
      <c r="A264" s="383">
        <v>255</v>
      </c>
      <c r="B264" s="384" t="s">
        <v>864</v>
      </c>
      <c r="C264" s="385" t="s">
        <v>142</v>
      </c>
      <c r="D264" s="385" t="s">
        <v>142</v>
      </c>
      <c r="E264" s="129">
        <v>2052</v>
      </c>
      <c r="F264" s="386">
        <v>1266.9210899999998</v>
      </c>
      <c r="G264" s="386">
        <v>1234.2055562537939</v>
      </c>
      <c r="H264" s="386">
        <v>1202.3348313569688</v>
      </c>
      <c r="I264" s="386">
        <v>1171.2870999236736</v>
      </c>
      <c r="J264" s="386">
        <v>1141.0411099038461</v>
      </c>
      <c r="K264" s="386">
        <v>1144.3153025386196</v>
      </c>
      <c r="L264" s="386">
        <v>1147.5988903979091</v>
      </c>
      <c r="M264" s="386">
        <v>1150.8919004411071</v>
      </c>
      <c r="N264" s="386">
        <v>1154.1943597049651</v>
      </c>
      <c r="O264" s="386">
        <v>1157.5062953038159</v>
      </c>
      <c r="P264" s="386">
        <v>1160.8442862183374</v>
      </c>
      <c r="Q264" s="386">
        <v>1164.19190315683</v>
      </c>
      <c r="R264" s="386">
        <v>1167.5491738786077</v>
      </c>
      <c r="S264" s="386">
        <v>1170.9161262230361</v>
      </c>
      <c r="T264" s="386">
        <v>1174.292788109763</v>
      </c>
      <c r="U264" s="386">
        <v>1177.3174356024499</v>
      </c>
      <c r="V264" s="386">
        <v>1180.3498737352118</v>
      </c>
      <c r="W264" s="386">
        <v>1183.3901225745435</v>
      </c>
      <c r="X264" s="386">
        <v>1186.4382022386253</v>
      </c>
      <c r="Y264" s="386">
        <v>1189.4941328974569</v>
      </c>
      <c r="Z264" s="386">
        <v>1192.1717575173652</v>
      </c>
      <c r="AA264" s="386">
        <v>1194.855409635356</v>
      </c>
      <c r="AB264" s="386">
        <v>1197.545102819699</v>
      </c>
      <c r="AC264" s="386">
        <v>1200.240850669207</v>
      </c>
      <c r="AD264" s="386">
        <v>1202.942666813304</v>
      </c>
      <c r="AE264" s="386">
        <v>1206.543859063263</v>
      </c>
      <c r="AF264" s="386">
        <v>1210.1558320311888</v>
      </c>
      <c r="AG264" s="386">
        <v>1213.7786179908042</v>
      </c>
      <c r="AH264" s="386">
        <v>1217.412249312448</v>
      </c>
      <c r="AI264" s="386">
        <v>1221.0567584633645</v>
      </c>
      <c r="AJ264" s="386">
        <v>1224.4348853861068</v>
      </c>
      <c r="AK264" s="386">
        <v>1227.8223581000475</v>
      </c>
      <c r="AL264" s="386">
        <v>1231.2192024608801</v>
      </c>
      <c r="AM264" s="386">
        <v>1234.6254443958287</v>
      </c>
      <c r="AN264" s="386">
        <v>1238.0411099038465</v>
      </c>
      <c r="AO264" s="387">
        <v>1238.0411099038465</v>
      </c>
      <c r="AP264" s="387">
        <v>1238.0411099038465</v>
      </c>
      <c r="AQ264" s="387">
        <v>1238.0411099038465</v>
      </c>
      <c r="AR264" s="387">
        <v>1238.0411099038465</v>
      </c>
      <c r="AS264" s="387">
        <v>1238.0411099038465</v>
      </c>
      <c r="AT264" s="387">
        <v>1238.0411099038465</v>
      </c>
      <c r="AU264" s="387">
        <v>1238.0411099038465</v>
      </c>
      <c r="AV264" s="387">
        <v>1238.0411099038465</v>
      </c>
      <c r="AW264" s="387">
        <v>1238.0411099038465</v>
      </c>
      <c r="AX264" s="387">
        <v>1238.0411099038465</v>
      </c>
      <c r="AY264" s="387">
        <v>1238.0411099038465</v>
      </c>
      <c r="AZ264" s="387">
        <v>1238.0411099038465</v>
      </c>
      <c r="BA264" s="387">
        <v>1238.0411099038465</v>
      </c>
      <c r="BB264" s="387">
        <v>1238.0411099038465</v>
      </c>
      <c r="BC264" s="387">
        <v>1238.0411099038465</v>
      </c>
      <c r="BD264" s="387">
        <v>1238.0411099038465</v>
      </c>
      <c r="BE264" s="387">
        <v>1238.0411099038465</v>
      </c>
      <c r="BF264" s="387">
        <v>1238.0411099038465</v>
      </c>
      <c r="BG264" s="387">
        <v>1238.0411099038465</v>
      </c>
      <c r="BH264" s="387">
        <v>1238.0411099038465</v>
      </c>
      <c r="BI264" s="387">
        <v>1238.0411099038465</v>
      </c>
      <c r="BJ264" s="387">
        <v>1238.0411099038465</v>
      </c>
      <c r="BK264" s="387">
        <v>1238.0411099038465</v>
      </c>
      <c r="BL264" s="387">
        <v>1238.0411099038465</v>
      </c>
      <c r="BM264" s="387">
        <v>1238.0411099038465</v>
      </c>
      <c r="BN264" s="387">
        <v>1238.0411099038465</v>
      </c>
      <c r="BO264" s="387">
        <v>1238.0411099038465</v>
      </c>
      <c r="BP264" s="387">
        <v>1238.0411099038465</v>
      </c>
      <c r="CA264" s="386">
        <v>3120</v>
      </c>
      <c r="CB264" s="386">
        <v>3039.4326575713071</v>
      </c>
      <c r="CC264" s="386">
        <v>2960.9457948432628</v>
      </c>
      <c r="CD264" s="386">
        <v>2884.4856878670016</v>
      </c>
      <c r="CE264" s="386">
        <v>2810</v>
      </c>
      <c r="CF264" s="386">
        <v>2826.612454739181</v>
      </c>
      <c r="CG264" s="386">
        <v>2843.3231207425833</v>
      </c>
      <c r="CH264" s="386">
        <v>2860.1325786259299</v>
      </c>
      <c r="CI264" s="386">
        <v>2877.0414124374888</v>
      </c>
      <c r="CJ264" s="386">
        <v>2894.0502096783653</v>
      </c>
      <c r="CK264" s="386">
        <v>2911.0689095273756</v>
      </c>
      <c r="CL264" s="386">
        <v>2928.187689238021</v>
      </c>
      <c r="CM264" s="386">
        <v>2945.4071373381448</v>
      </c>
      <c r="CN264" s="386">
        <v>2962.7278458164751</v>
      </c>
      <c r="CO264" s="386">
        <v>2980.1504101429796</v>
      </c>
      <c r="CP264" s="386">
        <v>2991.8278358777916</v>
      </c>
      <c r="CQ264" s="386">
        <v>3003.5510184547175</v>
      </c>
      <c r="CR264" s="386">
        <v>3015.320137167434</v>
      </c>
      <c r="CS264" s="386">
        <v>3027.1353720121633</v>
      </c>
      <c r="CT264" s="386">
        <v>3038.9969036904231</v>
      </c>
      <c r="CU264" s="386">
        <v>3049.9028659358919</v>
      </c>
      <c r="CV264" s="386">
        <v>3060.8479660996509</v>
      </c>
      <c r="CW264" s="386">
        <v>3071.83234463484</v>
      </c>
      <c r="CX264" s="386">
        <v>3082.8561424986401</v>
      </c>
      <c r="CY264" s="386">
        <v>3093.919501154081</v>
      </c>
      <c r="CZ264" s="386">
        <v>3107.2654749669236</v>
      </c>
      <c r="DA264" s="386">
        <v>3120.6690181563927</v>
      </c>
      <c r="DB264" s="386">
        <v>3134.1303790545444</v>
      </c>
      <c r="DC264" s="386">
        <v>3147.6498070646444</v>
      </c>
      <c r="DD264" s="386">
        <v>3161.2275526657863</v>
      </c>
      <c r="DE264" s="386">
        <v>3169.8583646495085</v>
      </c>
      <c r="DF264" s="386">
        <v>3178.5127405539729</v>
      </c>
      <c r="DG264" s="386">
        <v>3187.1907447136082</v>
      </c>
      <c r="DH264" s="386">
        <v>3195.8924416384898</v>
      </c>
      <c r="DI264" s="386">
        <v>3204.6178960148186</v>
      </c>
      <c r="DJ264" s="387">
        <v>3204.6178960148186</v>
      </c>
      <c r="DK264" s="387">
        <v>3204.6178960148186</v>
      </c>
      <c r="DL264" s="387">
        <v>3204.6178960148186</v>
      </c>
      <c r="DM264" s="387">
        <v>3204.6178960148186</v>
      </c>
      <c r="DN264" s="387">
        <v>3204.6178960148186</v>
      </c>
      <c r="DO264" s="387">
        <v>3204.6178960148186</v>
      </c>
      <c r="DP264" s="387">
        <v>3204.6178960148186</v>
      </c>
      <c r="DQ264" s="387">
        <v>3204.6178960148186</v>
      </c>
      <c r="DR264" s="387">
        <v>3204.6178960148186</v>
      </c>
      <c r="DS264" s="387">
        <v>3204.6178960148186</v>
      </c>
      <c r="DT264" s="387">
        <v>3204.6178960148186</v>
      </c>
      <c r="DU264" s="387">
        <v>3204.6178960148186</v>
      </c>
      <c r="DV264" s="387">
        <v>3204.6178960148186</v>
      </c>
      <c r="DW264" s="387">
        <v>3204.6178960148186</v>
      </c>
      <c r="DX264" s="387">
        <v>3204.6178960148186</v>
      </c>
      <c r="DY264" s="387">
        <v>3204.6178960148186</v>
      </c>
      <c r="DZ264" s="387">
        <v>3204.6178960148186</v>
      </c>
      <c r="EA264" s="387">
        <v>3204.6178960148186</v>
      </c>
      <c r="EB264" s="387">
        <v>3204.6178960148186</v>
      </c>
      <c r="EC264" s="387">
        <v>3204.6178960148186</v>
      </c>
      <c r="ED264" s="387">
        <v>3204.6178960148186</v>
      </c>
      <c r="EE264" s="387">
        <v>3204.6178960148186</v>
      </c>
      <c r="EF264" s="387">
        <v>3204.6178960148186</v>
      </c>
      <c r="EG264" s="387">
        <v>3204.6178960148186</v>
      </c>
      <c r="EH264" s="387">
        <v>3204.6178960148186</v>
      </c>
      <c r="EI264" s="387">
        <v>3204.6178960148186</v>
      </c>
      <c r="EJ264" s="387">
        <v>3204.6178960148186</v>
      </c>
      <c r="EK264" s="387">
        <v>3204.6178960148186</v>
      </c>
      <c r="EY264" s="386">
        <v>885</v>
      </c>
      <c r="EZ264" s="386">
        <v>893</v>
      </c>
      <c r="FA264" s="386">
        <v>901</v>
      </c>
      <c r="FB264" s="386">
        <v>909</v>
      </c>
      <c r="FC264" s="386">
        <v>918.00000000000011</v>
      </c>
      <c r="FD264" s="386">
        <v>933</v>
      </c>
      <c r="FE264" s="386">
        <v>948</v>
      </c>
      <c r="FF264" s="386">
        <v>963</v>
      </c>
      <c r="FG264" s="386">
        <v>978</v>
      </c>
      <c r="FH264" s="386">
        <v>993</v>
      </c>
      <c r="FI264" s="386">
        <v>1005.4000000000001</v>
      </c>
      <c r="FJ264" s="386">
        <v>1018</v>
      </c>
      <c r="FK264" s="386">
        <v>1031</v>
      </c>
      <c r="FL264" s="386">
        <v>1044</v>
      </c>
      <c r="FM264" s="386">
        <v>1057</v>
      </c>
      <c r="FN264" s="386">
        <v>1070</v>
      </c>
      <c r="FO264" s="386">
        <v>1083</v>
      </c>
      <c r="FP264" s="386">
        <v>1096</v>
      </c>
      <c r="FQ264" s="386">
        <v>1109</v>
      </c>
      <c r="FR264" s="386">
        <v>1122</v>
      </c>
      <c r="FS264" s="386">
        <v>1135</v>
      </c>
      <c r="FT264" s="386">
        <v>1148</v>
      </c>
      <c r="FU264" s="386">
        <v>1161</v>
      </c>
      <c r="FV264" s="386">
        <v>1174</v>
      </c>
      <c r="FW264" s="386">
        <v>1187</v>
      </c>
      <c r="FX264" s="386">
        <v>1200</v>
      </c>
      <c r="FY264" s="386">
        <v>1213</v>
      </c>
      <c r="FZ264" s="386">
        <v>1226</v>
      </c>
      <c r="GA264" s="386">
        <v>1239</v>
      </c>
      <c r="GB264" s="386">
        <v>1252</v>
      </c>
      <c r="GC264" s="386">
        <v>1257.0999999999999</v>
      </c>
      <c r="GD264" s="387">
        <v>1257.0999999999999</v>
      </c>
      <c r="GE264" s="387">
        <v>1257.0999999999999</v>
      </c>
      <c r="GF264" s="387">
        <v>1257.0999999999999</v>
      </c>
      <c r="GG264" s="387">
        <v>1257.0999999999999</v>
      </c>
      <c r="GH264" s="387">
        <v>1257.0999999999999</v>
      </c>
      <c r="GI264" s="387">
        <v>1257.0999999999999</v>
      </c>
      <c r="GJ264" s="387">
        <v>1257.0999999999999</v>
      </c>
      <c r="GK264" s="387">
        <v>1257.0999999999999</v>
      </c>
      <c r="GL264" s="387">
        <v>1257.0999999999999</v>
      </c>
      <c r="GM264" s="387">
        <v>1257.0999999999999</v>
      </c>
      <c r="GN264" s="387">
        <v>1257.0999999999999</v>
      </c>
      <c r="GO264" s="387">
        <v>1257.0999999999999</v>
      </c>
      <c r="GP264" s="387">
        <v>1257.0999999999999</v>
      </c>
      <c r="GQ264" s="387">
        <v>1257.0999999999999</v>
      </c>
      <c r="GR264" s="387">
        <v>1257.0999999999999</v>
      </c>
      <c r="GS264" s="387">
        <v>1257.0999999999999</v>
      </c>
      <c r="GT264" s="387">
        <v>1257.0999999999999</v>
      </c>
      <c r="GU264" s="387">
        <v>1257.0999999999999</v>
      </c>
      <c r="GV264" s="387">
        <v>1257.0999999999999</v>
      </c>
      <c r="GW264" s="387">
        <v>1257.0999999999999</v>
      </c>
      <c r="GX264" s="387">
        <v>1257.0999999999999</v>
      </c>
      <c r="GY264" s="387">
        <v>1257.0999999999999</v>
      </c>
      <c r="GZ264" s="387">
        <v>1257.0999999999999</v>
      </c>
      <c r="HA264" s="387">
        <v>1257.0999999999999</v>
      </c>
      <c r="HB264" s="387">
        <v>1257.0999999999999</v>
      </c>
      <c r="HC264" s="387">
        <v>1257.0999999999999</v>
      </c>
      <c r="HD264" s="387">
        <v>1257.0999999999999</v>
      </c>
      <c r="HE264" s="387">
        <v>1257.0999999999999</v>
      </c>
      <c r="HS264" s="394">
        <v>2.4626632429017348</v>
      </c>
      <c r="HT264" s="394">
        <v>2.4626632429017343</v>
      </c>
      <c r="HU264" s="394">
        <v>2.4626632429017343</v>
      </c>
      <c r="HV264" s="394">
        <v>2.4626632429017343</v>
      </c>
      <c r="HW264" s="394">
        <v>2.4626632429017343</v>
      </c>
      <c r="HX264" s="394">
        <v>2.4701342789600469</v>
      </c>
      <c r="HY264" s="394">
        <v>2.4776279800660252</v>
      </c>
      <c r="HZ264" s="394">
        <v>2.4851444149791262</v>
      </c>
      <c r="IA264" s="394">
        <v>2.4926836526674045</v>
      </c>
      <c r="IB264" s="394">
        <v>2.5002457623081442</v>
      </c>
      <c r="IC264" s="394">
        <v>2.5077169643576531</v>
      </c>
      <c r="ID264" s="394">
        <v>2.5152104917564957</v>
      </c>
      <c r="IE264" s="394">
        <v>2.5227264112169929</v>
      </c>
      <c r="IF264" s="394">
        <v>2.5302647896508126</v>
      </c>
      <c r="IG264" s="394">
        <v>2.5378256941695705</v>
      </c>
      <c r="IH264" s="394">
        <v>2.5412244356568383</v>
      </c>
      <c r="II264" s="394">
        <v>2.5446277288529662</v>
      </c>
      <c r="IJ264" s="394">
        <v>2.5480355798537557</v>
      </c>
      <c r="IK264" s="394">
        <v>2.5514479947631719</v>
      </c>
      <c r="IL264" s="394">
        <v>2.5548649796933525</v>
      </c>
      <c r="IM264" s="394">
        <v>2.5582747173000926</v>
      </c>
      <c r="IN264" s="394">
        <v>2.5616890055624015</v>
      </c>
      <c r="IO264" s="394">
        <v>2.56510785055361</v>
      </c>
      <c r="IP264" s="394">
        <v>2.5685312583551552</v>
      </c>
      <c r="IQ264" s="394">
        <v>2.5719592350565912</v>
      </c>
      <c r="IR264" s="394">
        <v>2.5753439890526182</v>
      </c>
      <c r="IS264" s="394">
        <v>2.5787331974581313</v>
      </c>
      <c r="IT264" s="394">
        <v>2.582126866135229</v>
      </c>
      <c r="IU264" s="394">
        <v>2.5855250009537256</v>
      </c>
      <c r="IV264" s="394">
        <v>2.5889276077911596</v>
      </c>
      <c r="IW264" s="394">
        <v>2.5888337570927198</v>
      </c>
      <c r="IX264" s="394">
        <v>2.588739909796443</v>
      </c>
      <c r="IY264" s="394">
        <v>2.5886460659022053</v>
      </c>
      <c r="IZ264" s="394">
        <v>2.5885522254098845</v>
      </c>
      <c r="JA264" s="394">
        <v>2.5884583883193573</v>
      </c>
      <c r="JB264" s="394">
        <v>2.5884583883193573</v>
      </c>
      <c r="JC264" s="394">
        <v>2.5884583883193573</v>
      </c>
      <c r="JD264" s="394">
        <v>2.5884583883193573</v>
      </c>
      <c r="JE264" s="394">
        <v>2.5884583883193573</v>
      </c>
      <c r="JF264" s="394">
        <v>2.5884583883193573</v>
      </c>
      <c r="JG264" s="394">
        <v>2.5884583883193573</v>
      </c>
      <c r="JH264" s="394">
        <v>2.5884583883193573</v>
      </c>
      <c r="JI264" s="394">
        <v>2.5884583883193573</v>
      </c>
      <c r="JJ264" s="394">
        <v>2.5884583883193573</v>
      </c>
      <c r="JK264" s="394">
        <v>2.5884583883193573</v>
      </c>
      <c r="JL264" s="394">
        <v>2.5884583883193573</v>
      </c>
      <c r="JM264" s="394">
        <v>2.5884583883193573</v>
      </c>
      <c r="JN264" s="394">
        <v>2.5884583883193573</v>
      </c>
      <c r="JO264" s="394">
        <v>2.5884583883193573</v>
      </c>
      <c r="JP264" s="394">
        <v>2.5884583883193573</v>
      </c>
      <c r="JQ264" s="394">
        <v>2.5884583883193573</v>
      </c>
      <c r="JR264" s="394">
        <v>2.5884583883193573</v>
      </c>
      <c r="JS264" s="394">
        <v>2.5884583883193573</v>
      </c>
      <c r="JT264" s="394">
        <v>2.5884583883193573</v>
      </c>
      <c r="JU264" s="394">
        <v>2.5884583883193573</v>
      </c>
      <c r="JV264" s="394">
        <v>2.5884583883193573</v>
      </c>
      <c r="JW264" s="394">
        <v>2.5884583883193573</v>
      </c>
      <c r="JX264" s="394">
        <v>2.5884583883193573</v>
      </c>
      <c r="JY264" s="394">
        <v>2.5884583883193573</v>
      </c>
      <c r="JZ264" s="394">
        <v>2.5884583883193573</v>
      </c>
      <c r="KA264" s="394">
        <v>2.5884583883193573</v>
      </c>
      <c r="KB264" s="394">
        <v>2.5884583883193573</v>
      </c>
      <c r="KC264" s="394">
        <v>2.5884583883193573</v>
      </c>
    </row>
    <row r="265" spans="1:289" x14ac:dyDescent="0.25">
      <c r="A265" s="383">
        <v>256</v>
      </c>
      <c r="B265" s="384" t="s">
        <v>864</v>
      </c>
      <c r="C265" s="385" t="s">
        <v>142</v>
      </c>
      <c r="D265" s="385" t="s">
        <v>142</v>
      </c>
      <c r="E265" s="129">
        <v>2052</v>
      </c>
      <c r="F265" s="386">
        <v>1284.21226</v>
      </c>
      <c r="G265" s="386">
        <v>1246.9489707113319</v>
      </c>
      <c r="H265" s="386">
        <v>1210.7669300385357</v>
      </c>
      <c r="I265" s="386">
        <v>1175.6347639780913</v>
      </c>
      <c r="J265" s="386">
        <v>1141.5220088888889</v>
      </c>
      <c r="K265" s="386">
        <v>1162.3207058433966</v>
      </c>
      <c r="L265" s="386">
        <v>1183.4983580800949</v>
      </c>
      <c r="M265" s="386">
        <v>1205.0618702193176</v>
      </c>
      <c r="N265" s="386">
        <v>1227.018272684584</v>
      </c>
      <c r="O265" s="386">
        <v>1249.3747239947529</v>
      </c>
      <c r="P265" s="386">
        <v>1270.630535239872</v>
      </c>
      <c r="Q265" s="386">
        <v>1292.2479749884424</v>
      </c>
      <c r="R265" s="386">
        <v>1314.2331956838123</v>
      </c>
      <c r="S265" s="386">
        <v>1336.5924544418292</v>
      </c>
      <c r="T265" s="386">
        <v>1359.3321148316486</v>
      </c>
      <c r="U265" s="386">
        <v>1378.8575045612497</v>
      </c>
      <c r="V265" s="386">
        <v>1398.6633561735159</v>
      </c>
      <c r="W265" s="386">
        <v>1418.7536982112172</v>
      </c>
      <c r="X265" s="386">
        <v>1439.1326170829439</v>
      </c>
      <c r="Y265" s="386">
        <v>1459.8042578942882</v>
      </c>
      <c r="Z265" s="386">
        <v>1477.2616212113228</v>
      </c>
      <c r="AA265" s="386">
        <v>1494.9277519246264</v>
      </c>
      <c r="AB265" s="386">
        <v>1512.8051466211666</v>
      </c>
      <c r="AC265" s="386">
        <v>1530.896331743849</v>
      </c>
      <c r="AD265" s="386">
        <v>1549.2038639485568</v>
      </c>
      <c r="AE265" s="386">
        <v>1572.5710532539424</v>
      </c>
      <c r="AF265" s="386">
        <v>1596.2906981326325</v>
      </c>
      <c r="AG265" s="386">
        <v>1620.3681147965829</v>
      </c>
      <c r="AH265" s="386">
        <v>1644.8086996440525</v>
      </c>
      <c r="AI265" s="386">
        <v>1669.6179304690825</v>
      </c>
      <c r="AJ265" s="386">
        <v>1691.6116219291134</v>
      </c>
      <c r="AK265" s="386">
        <v>1713.8950338426755</v>
      </c>
      <c r="AL265" s="386">
        <v>1736.4719826651074</v>
      </c>
      <c r="AM265" s="386">
        <v>1759.34633512549</v>
      </c>
      <c r="AN265" s="386">
        <v>1782.5220088888968</v>
      </c>
      <c r="AO265" s="387">
        <v>1782.5220088888968</v>
      </c>
      <c r="AP265" s="387">
        <v>1782.5220088888968</v>
      </c>
      <c r="AQ265" s="387">
        <v>1782.5220088888968</v>
      </c>
      <c r="AR265" s="387">
        <v>1782.5220088888968</v>
      </c>
      <c r="AS265" s="387">
        <v>1782.5220088888968</v>
      </c>
      <c r="AT265" s="387">
        <v>1782.5220088888968</v>
      </c>
      <c r="AU265" s="387">
        <v>1782.5220088888968</v>
      </c>
      <c r="AV265" s="387">
        <v>1782.5220088888968</v>
      </c>
      <c r="AW265" s="387">
        <v>1782.5220088888968</v>
      </c>
      <c r="AX265" s="387">
        <v>1782.5220088888968</v>
      </c>
      <c r="AY265" s="387">
        <v>1782.5220088888968</v>
      </c>
      <c r="AZ265" s="387">
        <v>1782.5220088888968</v>
      </c>
      <c r="BA265" s="387">
        <v>1782.5220088888968</v>
      </c>
      <c r="BB265" s="387">
        <v>1782.5220088888968</v>
      </c>
      <c r="BC265" s="387">
        <v>1782.5220088888968</v>
      </c>
      <c r="BD265" s="387">
        <v>1782.5220088888968</v>
      </c>
      <c r="BE265" s="387">
        <v>1782.5220088888968</v>
      </c>
      <c r="BF265" s="387">
        <v>1782.5220088888968</v>
      </c>
      <c r="BG265" s="387">
        <v>1782.5220088888968</v>
      </c>
      <c r="BH265" s="387">
        <v>1782.5220088888968</v>
      </c>
      <c r="BI265" s="387">
        <v>1782.5220088888968</v>
      </c>
      <c r="BJ265" s="387">
        <v>1782.5220088888968</v>
      </c>
      <c r="BK265" s="387">
        <v>1782.5220088888968</v>
      </c>
      <c r="BL265" s="387">
        <v>1782.5220088888968</v>
      </c>
      <c r="BM265" s="387">
        <v>1782.5220088888968</v>
      </c>
      <c r="BN265" s="387">
        <v>1782.5220088888968</v>
      </c>
      <c r="BO265" s="387">
        <v>1782.5220088888968</v>
      </c>
      <c r="BP265" s="387">
        <v>1782.5220088888968</v>
      </c>
      <c r="CA265" s="386">
        <v>3150</v>
      </c>
      <c r="CB265" s="386">
        <v>3058.5981617561379</v>
      </c>
      <c r="CC265" s="386">
        <v>2969.8484809834999</v>
      </c>
      <c r="CD265" s="386">
        <v>2883.6740014699653</v>
      </c>
      <c r="CE265" s="386">
        <v>2800</v>
      </c>
      <c r="CF265" s="386">
        <v>2866.9833611830627</v>
      </c>
      <c r="CG265" s="386">
        <v>2935.5691404644754</v>
      </c>
      <c r="CH265" s="386">
        <v>3005.7956718978985</v>
      </c>
      <c r="CI265" s="386">
        <v>3077.7022065883352</v>
      </c>
      <c r="CJ265" s="386">
        <v>3151.3289346304123</v>
      </c>
      <c r="CK265" s="386">
        <v>3222.3503155951048</v>
      </c>
      <c r="CL265" s="386">
        <v>3294.9723027354025</v>
      </c>
      <c r="CM265" s="386">
        <v>3369.2309688521236</v>
      </c>
      <c r="CN265" s="386">
        <v>3445.1631997174336</v>
      </c>
      <c r="CO265" s="386">
        <v>3522.8067123967508</v>
      </c>
      <c r="CP265" s="386">
        <v>3584.8889161133288</v>
      </c>
      <c r="CQ265" s="386">
        <v>3648.0651906470039</v>
      </c>
      <c r="CR265" s="386">
        <v>3712.3548167397785</v>
      </c>
      <c r="CS265" s="386">
        <v>3777.7774149169736</v>
      </c>
      <c r="CT265" s="386">
        <v>3844.3529514752058</v>
      </c>
      <c r="CU265" s="386">
        <v>3902.5778642797204</v>
      </c>
      <c r="CV265" s="386">
        <v>3961.6846265173867</v>
      </c>
      <c r="CW265" s="386">
        <v>4021.6865942996233</v>
      </c>
      <c r="CX265" s="386">
        <v>4082.5973260237552</v>
      </c>
      <c r="CY265" s="386">
        <v>4144.4305854367512</v>
      </c>
      <c r="CZ265" s="386">
        <v>4220.0096818012389</v>
      </c>
      <c r="DA265" s="386">
        <v>4296.9670615485747</v>
      </c>
      <c r="DB265" s="386">
        <v>4375.3278594736257</v>
      </c>
      <c r="DC265" s="386">
        <v>4455.1176687370225</v>
      </c>
      <c r="DD265" s="386">
        <v>4536.3625492240544</v>
      </c>
      <c r="DE265" s="386">
        <v>4596.2837142331055</v>
      </c>
      <c r="DF265" s="386">
        <v>4656.9963825616296</v>
      </c>
      <c r="DG265" s="386">
        <v>4718.5110092384066</v>
      </c>
      <c r="DH265" s="386">
        <v>4780.8381873935041</v>
      </c>
      <c r="DI265" s="386">
        <v>4843.9886500824678</v>
      </c>
      <c r="DJ265" s="387">
        <v>4843.9886500824678</v>
      </c>
      <c r="DK265" s="387">
        <v>4843.9886500824678</v>
      </c>
      <c r="DL265" s="387">
        <v>4843.9886500824678</v>
      </c>
      <c r="DM265" s="387">
        <v>4843.9886500824678</v>
      </c>
      <c r="DN265" s="387">
        <v>4843.9886500824678</v>
      </c>
      <c r="DO265" s="387">
        <v>4843.9886500824678</v>
      </c>
      <c r="DP265" s="387">
        <v>4843.9886500824678</v>
      </c>
      <c r="DQ265" s="387">
        <v>4843.9886500824678</v>
      </c>
      <c r="DR265" s="387">
        <v>4843.9886500824678</v>
      </c>
      <c r="DS265" s="387">
        <v>4843.9886500824678</v>
      </c>
      <c r="DT265" s="387">
        <v>4843.9886500824678</v>
      </c>
      <c r="DU265" s="387">
        <v>4843.9886500824678</v>
      </c>
      <c r="DV265" s="387">
        <v>4843.9886500824678</v>
      </c>
      <c r="DW265" s="387">
        <v>4843.9886500824678</v>
      </c>
      <c r="DX265" s="387">
        <v>4843.9886500824678</v>
      </c>
      <c r="DY265" s="387">
        <v>4843.9886500824678</v>
      </c>
      <c r="DZ265" s="387">
        <v>4843.9886500824678</v>
      </c>
      <c r="EA265" s="387">
        <v>4843.9886500824678</v>
      </c>
      <c r="EB265" s="387">
        <v>4843.9886500824678</v>
      </c>
      <c r="EC265" s="387">
        <v>4843.9886500824678</v>
      </c>
      <c r="ED265" s="387">
        <v>4843.9886500824678</v>
      </c>
      <c r="EE265" s="387">
        <v>4843.9886500824678</v>
      </c>
      <c r="EF265" s="387">
        <v>4843.9886500824678</v>
      </c>
      <c r="EG265" s="387">
        <v>4843.9886500824678</v>
      </c>
      <c r="EH265" s="387">
        <v>4843.9886500824678</v>
      </c>
      <c r="EI265" s="387">
        <v>4843.9886500824678</v>
      </c>
      <c r="EJ265" s="387">
        <v>4843.9886500824678</v>
      </c>
      <c r="EK265" s="387">
        <v>4843.9886500824678</v>
      </c>
      <c r="EY265" s="386">
        <v>3742</v>
      </c>
      <c r="EZ265" s="386">
        <v>3791</v>
      </c>
      <c r="FA265" s="386">
        <v>3840</v>
      </c>
      <c r="FB265" s="386">
        <v>3889</v>
      </c>
      <c r="FC265" s="386">
        <v>3937.1</v>
      </c>
      <c r="FD265" s="386">
        <v>3998</v>
      </c>
      <c r="FE265" s="386">
        <v>4059</v>
      </c>
      <c r="FF265" s="386">
        <v>4120</v>
      </c>
      <c r="FG265" s="386">
        <v>4181</v>
      </c>
      <c r="FH265" s="386">
        <v>4242</v>
      </c>
      <c r="FI265" s="386">
        <v>4303.7</v>
      </c>
      <c r="FJ265" s="386">
        <v>4359</v>
      </c>
      <c r="FK265" s="386">
        <v>4415</v>
      </c>
      <c r="FL265" s="386">
        <v>4471</v>
      </c>
      <c r="FM265" s="386">
        <v>4527</v>
      </c>
      <c r="FN265" s="386">
        <v>4583</v>
      </c>
      <c r="FO265" s="386">
        <v>4639</v>
      </c>
      <c r="FP265" s="386">
        <v>4695</v>
      </c>
      <c r="FQ265" s="386">
        <v>4751</v>
      </c>
      <c r="FR265" s="386">
        <v>4807</v>
      </c>
      <c r="FS265" s="386">
        <v>4863</v>
      </c>
      <c r="FT265" s="386">
        <v>4919</v>
      </c>
      <c r="FU265" s="386">
        <v>4975</v>
      </c>
      <c r="FV265" s="386">
        <v>5031</v>
      </c>
      <c r="FW265" s="386">
        <v>5087</v>
      </c>
      <c r="FX265" s="386">
        <v>5143</v>
      </c>
      <c r="FY265" s="386">
        <v>5199</v>
      </c>
      <c r="FZ265" s="386">
        <v>5255</v>
      </c>
      <c r="GA265" s="386">
        <v>5311</v>
      </c>
      <c r="GB265" s="386">
        <v>5367</v>
      </c>
      <c r="GC265" s="386">
        <v>5418.7</v>
      </c>
      <c r="GD265" s="387">
        <v>5418.7</v>
      </c>
      <c r="GE265" s="387">
        <v>5418.7</v>
      </c>
      <c r="GF265" s="387">
        <v>5418.7</v>
      </c>
      <c r="GG265" s="387">
        <v>5418.7</v>
      </c>
      <c r="GH265" s="387">
        <v>5418.7</v>
      </c>
      <c r="GI265" s="387">
        <v>5418.7</v>
      </c>
      <c r="GJ265" s="387">
        <v>5418.7</v>
      </c>
      <c r="GK265" s="387">
        <v>5418.7</v>
      </c>
      <c r="GL265" s="387">
        <v>5418.7</v>
      </c>
      <c r="GM265" s="387">
        <v>5418.7</v>
      </c>
      <c r="GN265" s="387">
        <v>5418.7</v>
      </c>
      <c r="GO265" s="387">
        <v>5418.7</v>
      </c>
      <c r="GP265" s="387">
        <v>5418.7</v>
      </c>
      <c r="GQ265" s="387">
        <v>5418.7</v>
      </c>
      <c r="GR265" s="387">
        <v>5418.7</v>
      </c>
      <c r="GS265" s="387">
        <v>5418.7</v>
      </c>
      <c r="GT265" s="387">
        <v>5418.7</v>
      </c>
      <c r="GU265" s="387">
        <v>5418.7</v>
      </c>
      <c r="GV265" s="387">
        <v>5418.7</v>
      </c>
      <c r="GW265" s="387">
        <v>5418.7</v>
      </c>
      <c r="GX265" s="387">
        <v>5418.7</v>
      </c>
      <c r="GY265" s="387">
        <v>5418.7</v>
      </c>
      <c r="GZ265" s="387">
        <v>5418.7</v>
      </c>
      <c r="HA265" s="387">
        <v>5418.7</v>
      </c>
      <c r="HB265" s="387">
        <v>5418.7</v>
      </c>
      <c r="HC265" s="387">
        <v>5418.7</v>
      </c>
      <c r="HD265" s="387">
        <v>5418.7</v>
      </c>
      <c r="HE265" s="387">
        <v>5418.7</v>
      </c>
      <c r="HS265" s="394">
        <v>2.452865541090536</v>
      </c>
      <c r="HT265" s="394">
        <v>2.452865541090536</v>
      </c>
      <c r="HU265" s="394">
        <v>2.452865541090536</v>
      </c>
      <c r="HV265" s="394">
        <v>2.452865541090536</v>
      </c>
      <c r="HW265" s="394">
        <v>2.452865541090536</v>
      </c>
      <c r="HX265" s="394">
        <v>2.4666026740896254</v>
      </c>
      <c r="HY265" s="394">
        <v>2.4804167411154165</v>
      </c>
      <c r="HZ265" s="394">
        <v>2.4943081730325205</v>
      </c>
      <c r="IA265" s="394">
        <v>2.5082774031185813</v>
      </c>
      <c r="IB265" s="394">
        <v>2.5223248670777871</v>
      </c>
      <c r="IC265" s="394">
        <v>2.5360246163034197</v>
      </c>
      <c r="ID265" s="394">
        <v>2.5497987743140955</v>
      </c>
      <c r="IE265" s="394">
        <v>2.5636477452535127</v>
      </c>
      <c r="IF265" s="394">
        <v>2.5775719354604312</v>
      </c>
      <c r="IG265" s="394">
        <v>2.591571753480602</v>
      </c>
      <c r="IH265" s="394">
        <v>2.599898034608032</v>
      </c>
      <c r="II265" s="394">
        <v>2.6082510666665604</v>
      </c>
      <c r="IJ265" s="394">
        <v>2.6166309356023971</v>
      </c>
      <c r="IK265" s="394">
        <v>2.6250377276378853</v>
      </c>
      <c r="IL265" s="394">
        <v>2.633471529272382</v>
      </c>
      <c r="IM265" s="394">
        <v>2.6417648764744124</v>
      </c>
      <c r="IN265" s="394">
        <v>2.6500843411442223</v>
      </c>
      <c r="IO265" s="394">
        <v>2.6584300055311254</v>
      </c>
      <c r="IP265" s="394">
        <v>2.6668019521434578</v>
      </c>
      <c r="IQ265" s="394">
        <v>2.6752002637493888</v>
      </c>
      <c r="IR265" s="394">
        <v>2.683509704104786</v>
      </c>
      <c r="IS265" s="394">
        <v>2.6918449544154073</v>
      </c>
      <c r="IT265" s="394">
        <v>2.7002060948495608</v>
      </c>
      <c r="IU265" s="394">
        <v>2.7085932058245676</v>
      </c>
      <c r="IV265" s="394">
        <v>2.7170063680075325</v>
      </c>
      <c r="IW265" s="394">
        <v>2.717103414666485</v>
      </c>
      <c r="IX265" s="394">
        <v>2.7172004647917731</v>
      </c>
      <c r="IY265" s="394">
        <v>2.71729751838352</v>
      </c>
      <c r="IZ265" s="394">
        <v>2.7173945754418489</v>
      </c>
      <c r="JA265" s="394">
        <v>2.7174916359668857</v>
      </c>
      <c r="JB265" s="394">
        <v>2.7174916359668857</v>
      </c>
      <c r="JC265" s="394">
        <v>2.7174916359668857</v>
      </c>
      <c r="JD265" s="394">
        <v>2.7174916359668857</v>
      </c>
      <c r="JE265" s="394">
        <v>2.7174916359668857</v>
      </c>
      <c r="JF265" s="394">
        <v>2.7174916359668857</v>
      </c>
      <c r="JG265" s="394">
        <v>2.7174916359668857</v>
      </c>
      <c r="JH265" s="394">
        <v>2.7174916359668857</v>
      </c>
      <c r="JI265" s="394">
        <v>2.7174916359668857</v>
      </c>
      <c r="JJ265" s="394">
        <v>2.7174916359668857</v>
      </c>
      <c r="JK265" s="394">
        <v>2.7174916359668857</v>
      </c>
      <c r="JL265" s="394">
        <v>2.7174916359668857</v>
      </c>
      <c r="JM265" s="394">
        <v>2.7174916359668857</v>
      </c>
      <c r="JN265" s="394">
        <v>2.7174916359668857</v>
      </c>
      <c r="JO265" s="394">
        <v>2.7174916359668857</v>
      </c>
      <c r="JP265" s="394">
        <v>2.7174916359668857</v>
      </c>
      <c r="JQ265" s="394">
        <v>2.7174916359668857</v>
      </c>
      <c r="JR265" s="394">
        <v>2.7174916359668857</v>
      </c>
      <c r="JS265" s="394">
        <v>2.7174916359668857</v>
      </c>
      <c r="JT265" s="394">
        <v>2.7174916359668857</v>
      </c>
      <c r="JU265" s="394">
        <v>2.7174916359668857</v>
      </c>
      <c r="JV265" s="394">
        <v>2.7174916359668857</v>
      </c>
      <c r="JW265" s="394">
        <v>2.7174916359668857</v>
      </c>
      <c r="JX265" s="394">
        <v>2.7174916359668857</v>
      </c>
      <c r="JY265" s="394">
        <v>2.7174916359668857</v>
      </c>
      <c r="JZ265" s="394">
        <v>2.7174916359668857</v>
      </c>
      <c r="KA265" s="394">
        <v>2.7174916359668857</v>
      </c>
      <c r="KB265" s="394">
        <v>2.7174916359668857</v>
      </c>
      <c r="KC265" s="394">
        <v>2.7174916359668857</v>
      </c>
    </row>
    <row r="266" spans="1:289" x14ac:dyDescent="0.25">
      <c r="A266" s="383">
        <v>257</v>
      </c>
      <c r="B266" s="384" t="s">
        <v>864</v>
      </c>
      <c r="C266" s="385" t="s">
        <v>142</v>
      </c>
      <c r="D266" s="385" t="s">
        <v>142</v>
      </c>
      <c r="E266" s="129">
        <v>2052</v>
      </c>
      <c r="F266" s="386">
        <v>1049.50253</v>
      </c>
      <c r="G266" s="386">
        <v>1026.2793544495901</v>
      </c>
      <c r="H266" s="386">
        <v>1003.5700565385653</v>
      </c>
      <c r="I266" s="386">
        <v>981.36326528849554</v>
      </c>
      <c r="J266" s="386">
        <v>959.64786133561643</v>
      </c>
      <c r="K266" s="386">
        <v>963.08246454941388</v>
      </c>
      <c r="L266" s="386">
        <v>966.52936029228533</v>
      </c>
      <c r="M266" s="386">
        <v>969.98859255949355</v>
      </c>
      <c r="N266" s="386">
        <v>973.46020550376147</v>
      </c>
      <c r="O266" s="386">
        <v>976.94424343583535</v>
      </c>
      <c r="P266" s="386">
        <v>980.44583426169493</v>
      </c>
      <c r="Q266" s="386">
        <v>983.95997558712929</v>
      </c>
      <c r="R266" s="386">
        <v>987.48671239598923</v>
      </c>
      <c r="S266" s="386">
        <v>991.02608983335801</v>
      </c>
      <c r="T266" s="386">
        <v>994.57815320612963</v>
      </c>
      <c r="U266" s="386">
        <v>997.81677292007032</v>
      </c>
      <c r="V266" s="386">
        <v>1001.0659384695673</v>
      </c>
      <c r="W266" s="386">
        <v>1004.3256841947584</v>
      </c>
      <c r="X266" s="386">
        <v>1007.5960445476024</v>
      </c>
      <c r="Y266" s="386">
        <v>1010.8770540922428</v>
      </c>
      <c r="Z266" s="386">
        <v>1013.7819051382925</v>
      </c>
      <c r="AA266" s="386">
        <v>1016.6951035492027</v>
      </c>
      <c r="AB266" s="386">
        <v>1019.6166733119179</v>
      </c>
      <c r="AC266" s="386">
        <v>1022.546638482311</v>
      </c>
      <c r="AD266" s="386">
        <v>1025.485023185382</v>
      </c>
      <c r="AE266" s="386">
        <v>1029.2310072285443</v>
      </c>
      <c r="AF266" s="386">
        <v>1032.9906749395655</v>
      </c>
      <c r="AG266" s="386">
        <v>1036.7640763033799</v>
      </c>
      <c r="AH266" s="386">
        <v>1040.5512614875111</v>
      </c>
      <c r="AI266" s="386">
        <v>1044.3522808427392</v>
      </c>
      <c r="AJ266" s="386">
        <v>1047.7887073777285</v>
      </c>
      <c r="AK266" s="386">
        <v>1051.2364414260417</v>
      </c>
      <c r="AL266" s="386">
        <v>1054.6955201948927</v>
      </c>
      <c r="AM266" s="386">
        <v>1058.1659810139254</v>
      </c>
      <c r="AN266" s="386">
        <v>1061.6478613356169</v>
      </c>
      <c r="AO266" s="387">
        <v>1061.6478613356169</v>
      </c>
      <c r="AP266" s="387">
        <v>1061.6478613356169</v>
      </c>
      <c r="AQ266" s="387">
        <v>1061.6478613356169</v>
      </c>
      <c r="AR266" s="387">
        <v>1061.6478613356169</v>
      </c>
      <c r="AS266" s="387">
        <v>1061.6478613356169</v>
      </c>
      <c r="AT266" s="387">
        <v>1061.6478613356169</v>
      </c>
      <c r="AU266" s="387">
        <v>1061.6478613356169</v>
      </c>
      <c r="AV266" s="387">
        <v>1061.6478613356169</v>
      </c>
      <c r="AW266" s="387">
        <v>1061.6478613356169</v>
      </c>
      <c r="AX266" s="387">
        <v>1061.6478613356169</v>
      </c>
      <c r="AY266" s="387">
        <v>1061.6478613356169</v>
      </c>
      <c r="AZ266" s="387">
        <v>1061.6478613356169</v>
      </c>
      <c r="BA266" s="387">
        <v>1061.6478613356169</v>
      </c>
      <c r="BB266" s="387">
        <v>1061.6478613356169</v>
      </c>
      <c r="BC266" s="387">
        <v>1061.6478613356169</v>
      </c>
      <c r="BD266" s="387">
        <v>1061.6478613356169</v>
      </c>
      <c r="BE266" s="387">
        <v>1061.6478613356169</v>
      </c>
      <c r="BF266" s="387">
        <v>1061.6478613356169</v>
      </c>
      <c r="BG266" s="387">
        <v>1061.6478613356169</v>
      </c>
      <c r="BH266" s="387">
        <v>1061.6478613356169</v>
      </c>
      <c r="BI266" s="387">
        <v>1061.6478613356169</v>
      </c>
      <c r="BJ266" s="387">
        <v>1061.6478613356169</v>
      </c>
      <c r="BK266" s="387">
        <v>1061.6478613356169</v>
      </c>
      <c r="BL266" s="387">
        <v>1061.6478613356169</v>
      </c>
      <c r="BM266" s="387">
        <v>1061.6478613356169</v>
      </c>
      <c r="BN266" s="387">
        <v>1061.6478613356169</v>
      </c>
      <c r="BO266" s="387">
        <v>1061.6478613356169</v>
      </c>
      <c r="BP266" s="387">
        <v>1061.6478613356169</v>
      </c>
      <c r="CA266" s="386">
        <v>2920</v>
      </c>
      <c r="CB266" s="386">
        <v>2855.3868421763623</v>
      </c>
      <c r="CC266" s="386">
        <v>2792.2034309842115</v>
      </c>
      <c r="CD266" s="386">
        <v>2730.4181292849353</v>
      </c>
      <c r="CE266" s="386">
        <v>2670</v>
      </c>
      <c r="CF266" s="386">
        <v>2682.857157392813</v>
      </c>
      <c r="CG266" s="386">
        <v>2695.7762273310282</v>
      </c>
      <c r="CH266" s="386">
        <v>2708.7575079492299</v>
      </c>
      <c r="CI266" s="386">
        <v>2721.8012988176447</v>
      </c>
      <c r="CJ266" s="386">
        <v>2734.9079009490529</v>
      </c>
      <c r="CK266" s="386">
        <v>2748.0710272440106</v>
      </c>
      <c r="CL266" s="386">
        <v>2761.2975077359401</v>
      </c>
      <c r="CM266" s="386">
        <v>2774.5876473489293</v>
      </c>
      <c r="CN266" s="386">
        <v>2787.9417524746668</v>
      </c>
      <c r="CO266" s="386">
        <v>2801.3601309795063</v>
      </c>
      <c r="CP266" s="386">
        <v>2810.3476057055859</v>
      </c>
      <c r="CQ266" s="386">
        <v>2819.3639145330217</v>
      </c>
      <c r="CR266" s="386">
        <v>2828.4091499689334</v>
      </c>
      <c r="CS266" s="386">
        <v>2837.4834048172274</v>
      </c>
      <c r="CT266" s="386">
        <v>2846.5867721795476</v>
      </c>
      <c r="CU266" s="386">
        <v>2854.6461573614802</v>
      </c>
      <c r="CV266" s="386">
        <v>2862.7283606391566</v>
      </c>
      <c r="CW266" s="386">
        <v>2870.8334466162014</v>
      </c>
      <c r="CX266" s="386">
        <v>2878.9614800791473</v>
      </c>
      <c r="CY266" s="386">
        <v>2887.1125259979558</v>
      </c>
      <c r="CZ266" s="386">
        <v>2897.5034429959696</v>
      </c>
      <c r="DA266" s="386">
        <v>2907.9317576205349</v>
      </c>
      <c r="DB266" s="386">
        <v>2918.3976044682877</v>
      </c>
      <c r="DC266" s="386">
        <v>2928.9011186202865</v>
      </c>
      <c r="DD266" s="386">
        <v>2939.4424356437562</v>
      </c>
      <c r="DE266" s="386">
        <v>2948.9722620221446</v>
      </c>
      <c r="DF266" s="386">
        <v>2958.5329845969345</v>
      </c>
      <c r="DG266" s="386">
        <v>2968.124703535213</v>
      </c>
      <c r="DH266" s="386">
        <v>2977.7475193288151</v>
      </c>
      <c r="DI266" s="386">
        <v>2987.4015327953739</v>
      </c>
      <c r="DJ266" s="387">
        <v>2987.4015327953739</v>
      </c>
      <c r="DK266" s="387">
        <v>2987.4015327953739</v>
      </c>
      <c r="DL266" s="387">
        <v>2987.4015327953739</v>
      </c>
      <c r="DM266" s="387">
        <v>2987.4015327953739</v>
      </c>
      <c r="DN266" s="387">
        <v>2987.4015327953739</v>
      </c>
      <c r="DO266" s="387">
        <v>2987.4015327953739</v>
      </c>
      <c r="DP266" s="387">
        <v>2987.4015327953739</v>
      </c>
      <c r="DQ266" s="387">
        <v>2987.4015327953739</v>
      </c>
      <c r="DR266" s="387">
        <v>2987.4015327953739</v>
      </c>
      <c r="DS266" s="387">
        <v>2987.4015327953739</v>
      </c>
      <c r="DT266" s="387">
        <v>2987.4015327953739</v>
      </c>
      <c r="DU266" s="387">
        <v>2987.4015327953739</v>
      </c>
      <c r="DV266" s="387">
        <v>2987.4015327953739</v>
      </c>
      <c r="DW266" s="387">
        <v>2987.4015327953739</v>
      </c>
      <c r="DX266" s="387">
        <v>2987.4015327953739</v>
      </c>
      <c r="DY266" s="387">
        <v>2987.4015327953739</v>
      </c>
      <c r="DZ266" s="387">
        <v>2987.4015327953739</v>
      </c>
      <c r="EA266" s="387">
        <v>2987.4015327953739</v>
      </c>
      <c r="EB266" s="387">
        <v>2987.4015327953739</v>
      </c>
      <c r="EC266" s="387">
        <v>2987.4015327953739</v>
      </c>
      <c r="ED266" s="387">
        <v>2987.4015327953739</v>
      </c>
      <c r="EE266" s="387">
        <v>2987.4015327953739</v>
      </c>
      <c r="EF266" s="387">
        <v>2987.4015327953739</v>
      </c>
      <c r="EG266" s="387">
        <v>2987.4015327953739</v>
      </c>
      <c r="EH266" s="387">
        <v>2987.4015327953739</v>
      </c>
      <c r="EI266" s="387">
        <v>2987.4015327953739</v>
      </c>
      <c r="EJ266" s="387">
        <v>2987.4015327953739</v>
      </c>
      <c r="EK266" s="387">
        <v>2987.4015327953739</v>
      </c>
      <c r="EY266" s="386">
        <v>1303</v>
      </c>
      <c r="EZ266" s="386">
        <v>1319</v>
      </c>
      <c r="FA266" s="386">
        <v>1335</v>
      </c>
      <c r="FB266" s="386">
        <v>1351</v>
      </c>
      <c r="FC266" s="386">
        <v>1367.3000000000002</v>
      </c>
      <c r="FD266" s="386">
        <v>1391</v>
      </c>
      <c r="FE266" s="386">
        <v>1415</v>
      </c>
      <c r="FF266" s="386">
        <v>1439</v>
      </c>
      <c r="FG266" s="386">
        <v>1463</v>
      </c>
      <c r="FH266" s="386">
        <v>1487</v>
      </c>
      <c r="FI266" s="386">
        <v>1510.3</v>
      </c>
      <c r="FJ266" s="386">
        <v>1532</v>
      </c>
      <c r="FK266" s="386">
        <v>1554</v>
      </c>
      <c r="FL266" s="386">
        <v>1576</v>
      </c>
      <c r="FM266" s="386">
        <v>1598</v>
      </c>
      <c r="FN266" s="386">
        <v>1620</v>
      </c>
      <c r="FO266" s="386">
        <v>1642</v>
      </c>
      <c r="FP266" s="386">
        <v>1664</v>
      </c>
      <c r="FQ266" s="386">
        <v>1686</v>
      </c>
      <c r="FR266" s="386">
        <v>1708</v>
      </c>
      <c r="FS266" s="386">
        <v>1730</v>
      </c>
      <c r="FT266" s="386">
        <v>1752</v>
      </c>
      <c r="FU266" s="386">
        <v>1774</v>
      </c>
      <c r="FV266" s="386">
        <v>1796</v>
      </c>
      <c r="FW266" s="386">
        <v>1818</v>
      </c>
      <c r="FX266" s="386">
        <v>1840</v>
      </c>
      <c r="FY266" s="386">
        <v>1862</v>
      </c>
      <c r="FZ266" s="386">
        <v>1884</v>
      </c>
      <c r="GA266" s="386">
        <v>1906</v>
      </c>
      <c r="GB266" s="386">
        <v>1928</v>
      </c>
      <c r="GC266" s="386">
        <v>1945.9</v>
      </c>
      <c r="GD266" s="387">
        <v>1945.9</v>
      </c>
      <c r="GE266" s="387">
        <v>1945.9</v>
      </c>
      <c r="GF266" s="387">
        <v>1945.9</v>
      </c>
      <c r="GG266" s="387">
        <v>1945.9</v>
      </c>
      <c r="GH266" s="387">
        <v>1945.9</v>
      </c>
      <c r="GI266" s="387">
        <v>1945.9</v>
      </c>
      <c r="GJ266" s="387">
        <v>1945.9</v>
      </c>
      <c r="GK266" s="387">
        <v>1945.9</v>
      </c>
      <c r="GL266" s="387">
        <v>1945.9</v>
      </c>
      <c r="GM266" s="387">
        <v>1945.9</v>
      </c>
      <c r="GN266" s="387">
        <v>1945.9</v>
      </c>
      <c r="GO266" s="387">
        <v>1945.9</v>
      </c>
      <c r="GP266" s="387">
        <v>1945.9</v>
      </c>
      <c r="GQ266" s="387">
        <v>1945.9</v>
      </c>
      <c r="GR266" s="387">
        <v>1945.9</v>
      </c>
      <c r="GS266" s="387">
        <v>1945.9</v>
      </c>
      <c r="GT266" s="387">
        <v>1945.9</v>
      </c>
      <c r="GU266" s="387">
        <v>1945.9</v>
      </c>
      <c r="GV266" s="387">
        <v>1945.9</v>
      </c>
      <c r="GW266" s="387">
        <v>1945.9</v>
      </c>
      <c r="GX266" s="387">
        <v>1945.9</v>
      </c>
      <c r="GY266" s="387">
        <v>1945.9</v>
      </c>
      <c r="GZ266" s="387">
        <v>1945.9</v>
      </c>
      <c r="HA266" s="387">
        <v>1945.9</v>
      </c>
      <c r="HB266" s="387">
        <v>1945.9</v>
      </c>
      <c r="HC266" s="387">
        <v>1945.9</v>
      </c>
      <c r="HD266" s="387">
        <v>1945.9</v>
      </c>
      <c r="HE266" s="387">
        <v>1945.9</v>
      </c>
      <c r="HS266" s="394">
        <v>2.7822705677517519</v>
      </c>
      <c r="HT266" s="394">
        <v>2.7822705677517519</v>
      </c>
      <c r="HU266" s="394">
        <v>2.7822705677517519</v>
      </c>
      <c r="HV266" s="394">
        <v>2.7822705677517514</v>
      </c>
      <c r="HW266" s="394">
        <v>2.7822705677517519</v>
      </c>
      <c r="HX266" s="394">
        <v>2.7856982721079966</v>
      </c>
      <c r="HY266" s="394">
        <v>2.7891301993307334</v>
      </c>
      <c r="HZ266" s="394">
        <v>2.792566354622454</v>
      </c>
      <c r="IA266" s="394">
        <v>2.7960067431920592</v>
      </c>
      <c r="IB266" s="394">
        <v>2.7994513702548662</v>
      </c>
      <c r="IC266" s="394">
        <v>2.8028789875101978</v>
      </c>
      <c r="ID266" s="394">
        <v>2.806310801502137</v>
      </c>
      <c r="IE266" s="394">
        <v>2.8097468173691231</v>
      </c>
      <c r="IF266" s="394">
        <v>2.8131870402558845</v>
      </c>
      <c r="IG266" s="394">
        <v>2.8166314753134487</v>
      </c>
      <c r="IH266" s="394">
        <v>2.8164966574787247</v>
      </c>
      <c r="II266" s="394">
        <v>2.8163618460970454</v>
      </c>
      <c r="IJ266" s="394">
        <v>2.8162270411681014</v>
      </c>
      <c r="IK266" s="394">
        <v>2.8160922426915844</v>
      </c>
      <c r="IL266" s="394">
        <v>2.8159574506671863</v>
      </c>
      <c r="IM266" s="394">
        <v>2.8158385377494688</v>
      </c>
      <c r="IN266" s="394">
        <v>2.8157196298532341</v>
      </c>
      <c r="IO266" s="394">
        <v>2.8156007269782699</v>
      </c>
      <c r="IP266" s="394">
        <v>2.8154818291243648</v>
      </c>
      <c r="IQ266" s="394">
        <v>2.8153629362913066</v>
      </c>
      <c r="IR266" s="394">
        <v>2.8152119617909732</v>
      </c>
      <c r="IS266" s="394">
        <v>2.8150609953866832</v>
      </c>
      <c r="IT266" s="394">
        <v>2.8149100370780022</v>
      </c>
      <c r="IU266" s="394">
        <v>2.8147590868644965</v>
      </c>
      <c r="IV266" s="394">
        <v>2.8146081447457321</v>
      </c>
      <c r="IW266" s="394">
        <v>2.8144722702752305</v>
      </c>
      <c r="IX266" s="394">
        <v>2.8143364023640327</v>
      </c>
      <c r="IY266" s="394">
        <v>2.8142005410118229</v>
      </c>
      <c r="IZ266" s="394">
        <v>2.8140646862182845</v>
      </c>
      <c r="JA266" s="394">
        <v>2.8139288379830982</v>
      </c>
      <c r="JB266" s="394">
        <v>2.8139288379830982</v>
      </c>
      <c r="JC266" s="394">
        <v>2.8139288379830982</v>
      </c>
      <c r="JD266" s="394">
        <v>2.8139288379830982</v>
      </c>
      <c r="JE266" s="394">
        <v>2.8139288379830982</v>
      </c>
      <c r="JF266" s="394">
        <v>2.8139288379830982</v>
      </c>
      <c r="JG266" s="394">
        <v>2.8139288379830982</v>
      </c>
      <c r="JH266" s="394">
        <v>2.8139288379830982</v>
      </c>
      <c r="JI266" s="394">
        <v>2.8139288379830982</v>
      </c>
      <c r="JJ266" s="394">
        <v>2.8139288379830982</v>
      </c>
      <c r="JK266" s="394">
        <v>2.8139288379830982</v>
      </c>
      <c r="JL266" s="394">
        <v>2.8139288379830982</v>
      </c>
      <c r="JM266" s="394">
        <v>2.8139288379830982</v>
      </c>
      <c r="JN266" s="394">
        <v>2.8139288379830982</v>
      </c>
      <c r="JO266" s="394">
        <v>2.8139288379830982</v>
      </c>
      <c r="JP266" s="394">
        <v>2.8139288379830982</v>
      </c>
      <c r="JQ266" s="394">
        <v>2.8139288379830982</v>
      </c>
      <c r="JR266" s="394">
        <v>2.8139288379830982</v>
      </c>
      <c r="JS266" s="394">
        <v>2.8139288379830982</v>
      </c>
      <c r="JT266" s="394">
        <v>2.8139288379830982</v>
      </c>
      <c r="JU266" s="394">
        <v>2.8139288379830982</v>
      </c>
      <c r="JV266" s="394">
        <v>2.8139288379830982</v>
      </c>
      <c r="JW266" s="394">
        <v>2.8139288379830982</v>
      </c>
      <c r="JX266" s="394">
        <v>2.8139288379830982</v>
      </c>
      <c r="JY266" s="394">
        <v>2.8139288379830982</v>
      </c>
      <c r="JZ266" s="394">
        <v>2.8139288379830982</v>
      </c>
      <c r="KA266" s="394">
        <v>2.8139288379830982</v>
      </c>
      <c r="KB266" s="394">
        <v>2.8139288379830982</v>
      </c>
      <c r="KC266" s="394">
        <v>2.8139288379830982</v>
      </c>
    </row>
    <row r="267" spans="1:289" x14ac:dyDescent="0.25">
      <c r="A267" s="383">
        <v>258</v>
      </c>
      <c r="B267" s="384" t="s">
        <v>864</v>
      </c>
      <c r="C267" s="385" t="s">
        <v>142</v>
      </c>
      <c r="D267" s="385" t="s">
        <v>142</v>
      </c>
      <c r="E267" s="129">
        <v>2052</v>
      </c>
      <c r="F267" s="386">
        <v>1080.9680600000002</v>
      </c>
      <c r="G267" s="386">
        <v>1054.7996202358436</v>
      </c>
      <c r="H267" s="386">
        <v>1029.2646748967584</v>
      </c>
      <c r="I267" s="386">
        <v>1004.3478881358155</v>
      </c>
      <c r="J267" s="386">
        <v>980.03429536144586</v>
      </c>
      <c r="K267" s="386">
        <v>984.94817231851994</v>
      </c>
      <c r="L267" s="386">
        <v>989.88668737944761</v>
      </c>
      <c r="M267" s="386">
        <v>994.84996407930464</v>
      </c>
      <c r="N267" s="386">
        <v>999.83812657256954</v>
      </c>
      <c r="O267" s="386">
        <v>1004.8512996362292</v>
      </c>
      <c r="P267" s="386">
        <v>1009.8613494939542</v>
      </c>
      <c r="Q267" s="386">
        <v>1014.8963787686198</v>
      </c>
      <c r="R267" s="386">
        <v>1019.9565120041503</v>
      </c>
      <c r="S267" s="386">
        <v>1025.0418743654291</v>
      </c>
      <c r="T267" s="386">
        <v>1030.1525916413937</v>
      </c>
      <c r="U267" s="386">
        <v>1034.7198395321659</v>
      </c>
      <c r="V267" s="386">
        <v>1039.3073366107431</v>
      </c>
      <c r="W267" s="386">
        <v>1043.9151726532039</v>
      </c>
      <c r="X267" s="386">
        <v>1048.5434378336552</v>
      </c>
      <c r="Y267" s="386">
        <v>1053.1922227259972</v>
      </c>
      <c r="Z267" s="386">
        <v>1057.251965159305</v>
      </c>
      <c r="AA267" s="386">
        <v>1061.3273566909152</v>
      </c>
      <c r="AB267" s="386">
        <v>1065.4184576434423</v>
      </c>
      <c r="AC267" s="386">
        <v>1069.5253285720266</v>
      </c>
      <c r="AD267" s="386">
        <v>1073.6480302652303</v>
      </c>
      <c r="AE267" s="386">
        <v>1079.1027862192391</v>
      </c>
      <c r="AF267" s="386">
        <v>1084.5852555035749</v>
      </c>
      <c r="AG267" s="386">
        <v>1090.0955789180618</v>
      </c>
      <c r="AH267" s="386">
        <v>1095.6338979778686</v>
      </c>
      <c r="AI267" s="386">
        <v>1101.2003549171432</v>
      </c>
      <c r="AJ267" s="386">
        <v>1106.3193297332482</v>
      </c>
      <c r="AK267" s="386">
        <v>1111.4621003128136</v>
      </c>
      <c r="AL267" s="386">
        <v>1116.6287772714172</v>
      </c>
      <c r="AM267" s="386">
        <v>1121.8194717388383</v>
      </c>
      <c r="AN267" s="386">
        <v>1127.034295361447</v>
      </c>
      <c r="AO267" s="387">
        <v>1127.034295361447</v>
      </c>
      <c r="AP267" s="387">
        <v>1127.034295361447</v>
      </c>
      <c r="AQ267" s="387">
        <v>1127.034295361447</v>
      </c>
      <c r="AR267" s="387">
        <v>1127.034295361447</v>
      </c>
      <c r="AS267" s="387">
        <v>1127.034295361447</v>
      </c>
      <c r="AT267" s="387">
        <v>1127.034295361447</v>
      </c>
      <c r="AU267" s="387">
        <v>1127.034295361447</v>
      </c>
      <c r="AV267" s="387">
        <v>1127.034295361447</v>
      </c>
      <c r="AW267" s="387">
        <v>1127.034295361447</v>
      </c>
      <c r="AX267" s="387">
        <v>1127.034295361447</v>
      </c>
      <c r="AY267" s="387">
        <v>1127.034295361447</v>
      </c>
      <c r="AZ267" s="387">
        <v>1127.034295361447</v>
      </c>
      <c r="BA267" s="387">
        <v>1127.034295361447</v>
      </c>
      <c r="BB267" s="387">
        <v>1127.034295361447</v>
      </c>
      <c r="BC267" s="387">
        <v>1127.034295361447</v>
      </c>
      <c r="BD267" s="387">
        <v>1127.034295361447</v>
      </c>
      <c r="BE267" s="387">
        <v>1127.034295361447</v>
      </c>
      <c r="BF267" s="387">
        <v>1127.034295361447</v>
      </c>
      <c r="BG267" s="387">
        <v>1127.034295361447</v>
      </c>
      <c r="BH267" s="387">
        <v>1127.034295361447</v>
      </c>
      <c r="BI267" s="387">
        <v>1127.034295361447</v>
      </c>
      <c r="BJ267" s="387">
        <v>1127.034295361447</v>
      </c>
      <c r="BK267" s="387">
        <v>1127.034295361447</v>
      </c>
      <c r="BL267" s="387">
        <v>1127.034295361447</v>
      </c>
      <c r="BM267" s="387">
        <v>1127.034295361447</v>
      </c>
      <c r="BN267" s="387">
        <v>1127.034295361447</v>
      </c>
      <c r="BO267" s="387">
        <v>1127.034295361447</v>
      </c>
      <c r="BP267" s="387">
        <v>1127.034295361447</v>
      </c>
      <c r="CA267" s="386">
        <v>3320</v>
      </c>
      <c r="CB267" s="386">
        <v>3239.6283190670774</v>
      </c>
      <c r="CC267" s="386">
        <v>3161.2023029221018</v>
      </c>
      <c r="CD267" s="386">
        <v>3084.6748502549708</v>
      </c>
      <c r="CE267" s="386">
        <v>3010</v>
      </c>
      <c r="CF267" s="386">
        <v>3023.5191164061321</v>
      </c>
      <c r="CG267" s="386">
        <v>3037.0989525824975</v>
      </c>
      <c r="CH267" s="386">
        <v>3050.7397812459212</v>
      </c>
      <c r="CI267" s="386">
        <v>3064.4418763381082</v>
      </c>
      <c r="CJ267" s="386">
        <v>3078.2055130311451</v>
      </c>
      <c r="CK267" s="386">
        <v>3091.9446208993249</v>
      </c>
      <c r="CL267" s="386">
        <v>3105.7450512114465</v>
      </c>
      <c r="CM267" s="386">
        <v>3119.6070776710253</v>
      </c>
      <c r="CN267" s="386">
        <v>3133.5309752032126</v>
      </c>
      <c r="CO267" s="386">
        <v>3147.5170199602471</v>
      </c>
      <c r="CP267" s="386">
        <v>3156.9027599251549</v>
      </c>
      <c r="CQ267" s="386">
        <v>3166.316487702084</v>
      </c>
      <c r="CR267" s="386">
        <v>3175.7582867493047</v>
      </c>
      <c r="CS267" s="386">
        <v>3185.2282407739553</v>
      </c>
      <c r="CT267" s="386">
        <v>3194.7264337327861</v>
      </c>
      <c r="CU267" s="386">
        <v>3202.4122248652693</v>
      </c>
      <c r="CV267" s="386">
        <v>3210.1165062774548</v>
      </c>
      <c r="CW267" s="386">
        <v>3217.8393224527845</v>
      </c>
      <c r="CX267" s="386">
        <v>3225.5807179817175</v>
      </c>
      <c r="CY267" s="386">
        <v>3233.3407375619872</v>
      </c>
      <c r="CZ267" s="386">
        <v>3244.9648512656258</v>
      </c>
      <c r="DA267" s="386">
        <v>3256.6307545702875</v>
      </c>
      <c r="DB267" s="386">
        <v>3268.3385977128678</v>
      </c>
      <c r="DC267" s="386">
        <v>3280.0885314703755</v>
      </c>
      <c r="DD267" s="386">
        <v>3291.880707161873</v>
      </c>
      <c r="DE267" s="386">
        <v>3306.8742123474904</v>
      </c>
      <c r="DF267" s="386">
        <v>3321.9360083424504</v>
      </c>
      <c r="DG267" s="386">
        <v>3337.0664061904067</v>
      </c>
      <c r="DH267" s="386">
        <v>3352.2657183517222</v>
      </c>
      <c r="DI267" s="386">
        <v>3367.534258709919</v>
      </c>
      <c r="DJ267" s="387">
        <v>3367.534258709919</v>
      </c>
      <c r="DK267" s="387">
        <v>3367.534258709919</v>
      </c>
      <c r="DL267" s="387">
        <v>3367.534258709919</v>
      </c>
      <c r="DM267" s="387">
        <v>3367.534258709919</v>
      </c>
      <c r="DN267" s="387">
        <v>3367.534258709919</v>
      </c>
      <c r="DO267" s="387">
        <v>3367.534258709919</v>
      </c>
      <c r="DP267" s="387">
        <v>3367.534258709919</v>
      </c>
      <c r="DQ267" s="387">
        <v>3367.534258709919</v>
      </c>
      <c r="DR267" s="387">
        <v>3367.534258709919</v>
      </c>
      <c r="DS267" s="387">
        <v>3367.534258709919</v>
      </c>
      <c r="DT267" s="387">
        <v>3367.534258709919</v>
      </c>
      <c r="DU267" s="387">
        <v>3367.534258709919</v>
      </c>
      <c r="DV267" s="387">
        <v>3367.534258709919</v>
      </c>
      <c r="DW267" s="387">
        <v>3367.534258709919</v>
      </c>
      <c r="DX267" s="387">
        <v>3367.534258709919</v>
      </c>
      <c r="DY267" s="387">
        <v>3367.534258709919</v>
      </c>
      <c r="DZ267" s="387">
        <v>3367.534258709919</v>
      </c>
      <c r="EA267" s="387">
        <v>3367.534258709919</v>
      </c>
      <c r="EB267" s="387">
        <v>3367.534258709919</v>
      </c>
      <c r="EC267" s="387">
        <v>3367.534258709919</v>
      </c>
      <c r="ED267" s="387">
        <v>3367.534258709919</v>
      </c>
      <c r="EE267" s="387">
        <v>3367.534258709919</v>
      </c>
      <c r="EF267" s="387">
        <v>3367.534258709919</v>
      </c>
      <c r="EG267" s="387">
        <v>3367.534258709919</v>
      </c>
      <c r="EH267" s="387">
        <v>3367.534258709919</v>
      </c>
      <c r="EI267" s="387">
        <v>3367.534258709919</v>
      </c>
      <c r="EJ267" s="387">
        <v>3367.534258709919</v>
      </c>
      <c r="EK267" s="387">
        <v>3367.534258709919</v>
      </c>
      <c r="EY267" s="386">
        <v>657</v>
      </c>
      <c r="EZ267" s="386">
        <v>662</v>
      </c>
      <c r="FA267" s="386">
        <v>667</v>
      </c>
      <c r="FB267" s="386">
        <v>672</v>
      </c>
      <c r="FC267" s="386">
        <v>678.3</v>
      </c>
      <c r="FD267" s="386">
        <v>690</v>
      </c>
      <c r="FE267" s="386">
        <v>702</v>
      </c>
      <c r="FF267" s="386">
        <v>714</v>
      </c>
      <c r="FG267" s="386">
        <v>726</v>
      </c>
      <c r="FH267" s="386">
        <v>738</v>
      </c>
      <c r="FI267" s="386">
        <v>750.4</v>
      </c>
      <c r="FJ267" s="386">
        <v>761</v>
      </c>
      <c r="FK267" s="386">
        <v>772</v>
      </c>
      <c r="FL267" s="386">
        <v>783</v>
      </c>
      <c r="FM267" s="386">
        <v>794</v>
      </c>
      <c r="FN267" s="386">
        <v>805</v>
      </c>
      <c r="FO267" s="386">
        <v>816</v>
      </c>
      <c r="FP267" s="386">
        <v>827</v>
      </c>
      <c r="FQ267" s="386">
        <v>838</v>
      </c>
      <c r="FR267" s="386">
        <v>849</v>
      </c>
      <c r="FS267" s="386">
        <v>860</v>
      </c>
      <c r="FT267" s="386">
        <v>871</v>
      </c>
      <c r="FU267" s="386">
        <v>882</v>
      </c>
      <c r="FV267" s="386">
        <v>893</v>
      </c>
      <c r="FW267" s="386">
        <v>904</v>
      </c>
      <c r="FX267" s="386">
        <v>915</v>
      </c>
      <c r="FY267" s="386">
        <v>926</v>
      </c>
      <c r="FZ267" s="386">
        <v>937</v>
      </c>
      <c r="GA267" s="386">
        <v>948</v>
      </c>
      <c r="GB267" s="386">
        <v>959</v>
      </c>
      <c r="GC267" s="386">
        <v>970</v>
      </c>
      <c r="GD267" s="387">
        <v>970</v>
      </c>
      <c r="GE267" s="387">
        <v>970</v>
      </c>
      <c r="GF267" s="387">
        <v>970</v>
      </c>
      <c r="GG267" s="387">
        <v>970</v>
      </c>
      <c r="GH267" s="387">
        <v>970</v>
      </c>
      <c r="GI267" s="387">
        <v>970</v>
      </c>
      <c r="GJ267" s="387">
        <v>970</v>
      </c>
      <c r="GK267" s="387">
        <v>970</v>
      </c>
      <c r="GL267" s="387">
        <v>970</v>
      </c>
      <c r="GM267" s="387">
        <v>970</v>
      </c>
      <c r="GN267" s="387">
        <v>970</v>
      </c>
      <c r="GO267" s="387">
        <v>970</v>
      </c>
      <c r="GP267" s="387">
        <v>970</v>
      </c>
      <c r="GQ267" s="387">
        <v>970</v>
      </c>
      <c r="GR267" s="387">
        <v>970</v>
      </c>
      <c r="GS267" s="387">
        <v>970</v>
      </c>
      <c r="GT267" s="387">
        <v>970</v>
      </c>
      <c r="GU267" s="387">
        <v>970</v>
      </c>
      <c r="GV267" s="387">
        <v>970</v>
      </c>
      <c r="GW267" s="387">
        <v>970</v>
      </c>
      <c r="GX267" s="387">
        <v>970</v>
      </c>
      <c r="GY267" s="387">
        <v>970</v>
      </c>
      <c r="GZ267" s="387">
        <v>970</v>
      </c>
      <c r="HA267" s="387">
        <v>970</v>
      </c>
      <c r="HB267" s="387">
        <v>970</v>
      </c>
      <c r="HC267" s="387">
        <v>970</v>
      </c>
      <c r="HD267" s="387">
        <v>970</v>
      </c>
      <c r="HE267" s="387">
        <v>970</v>
      </c>
      <c r="HS267" s="394">
        <v>3.0713210897276646</v>
      </c>
      <c r="HT267" s="394">
        <v>3.0713210897276642</v>
      </c>
      <c r="HU267" s="394">
        <v>3.0713210897276642</v>
      </c>
      <c r="HV267" s="394">
        <v>3.0713210897276637</v>
      </c>
      <c r="HW267" s="394">
        <v>3.0713210897276646</v>
      </c>
      <c r="HX267" s="394">
        <v>3.0697240742006917</v>
      </c>
      <c r="HY267" s="394">
        <v>3.068127889084646</v>
      </c>
      <c r="HZ267" s="394">
        <v>3.0665325339477332</v>
      </c>
      <c r="IA267" s="394">
        <v>3.064938008358383</v>
      </c>
      <c r="IB267" s="394">
        <v>3.0633443118852512</v>
      </c>
      <c r="IC267" s="394">
        <v>3.0617516181292723</v>
      </c>
      <c r="ID267" s="394">
        <v>3.0601597524465172</v>
      </c>
      <c r="IE267" s="394">
        <v>3.0585687144064542</v>
      </c>
      <c r="IF267" s="394">
        <v>3.0569785035787755</v>
      </c>
      <c r="IG267" s="394">
        <v>3.0553891195333991</v>
      </c>
      <c r="IH267" s="394">
        <v>3.050973451279821</v>
      </c>
      <c r="II267" s="394">
        <v>3.0465641645787596</v>
      </c>
      <c r="IJ267" s="394">
        <v>3.0421612502075535</v>
      </c>
      <c r="IK267" s="394">
        <v>3.0377646989568703</v>
      </c>
      <c r="IL267" s="394">
        <v>3.0333745016306857</v>
      </c>
      <c r="IM267" s="394">
        <v>3.0289962377915609</v>
      </c>
      <c r="IN267" s="394">
        <v>3.0246242933812555</v>
      </c>
      <c r="IO267" s="394">
        <v>3.0202586592785323</v>
      </c>
      <c r="IP267" s="394">
        <v>3.0158993263753198</v>
      </c>
      <c r="IQ267" s="394">
        <v>3.011546285576693</v>
      </c>
      <c r="IR267" s="394">
        <v>3.0070952394022945</v>
      </c>
      <c r="IS267" s="394">
        <v>3.0026507718457118</v>
      </c>
      <c r="IT267" s="394">
        <v>2.9982128731837889</v>
      </c>
      <c r="IU267" s="394">
        <v>2.9937815337077422</v>
      </c>
      <c r="IV267" s="394">
        <v>2.9893567437231363</v>
      </c>
      <c r="IW267" s="394">
        <v>2.9890774964085933</v>
      </c>
      <c r="IX267" s="394">
        <v>2.9887982751796156</v>
      </c>
      <c r="IY267" s="394">
        <v>2.9885190800337678</v>
      </c>
      <c r="IZ267" s="394">
        <v>2.9882399109686126</v>
      </c>
      <c r="JA267" s="394">
        <v>2.9879607679817139</v>
      </c>
      <c r="JB267" s="394">
        <v>2.9879607679817139</v>
      </c>
      <c r="JC267" s="394">
        <v>2.9879607679817139</v>
      </c>
      <c r="JD267" s="394">
        <v>2.9879607679817139</v>
      </c>
      <c r="JE267" s="394">
        <v>2.9879607679817139</v>
      </c>
      <c r="JF267" s="394">
        <v>2.9879607679817139</v>
      </c>
      <c r="JG267" s="394">
        <v>2.9879607679817139</v>
      </c>
      <c r="JH267" s="394">
        <v>2.9879607679817139</v>
      </c>
      <c r="JI267" s="394">
        <v>2.9879607679817139</v>
      </c>
      <c r="JJ267" s="394">
        <v>2.9879607679817139</v>
      </c>
      <c r="JK267" s="394">
        <v>2.9879607679817139</v>
      </c>
      <c r="JL267" s="394">
        <v>2.9879607679817139</v>
      </c>
      <c r="JM267" s="394">
        <v>2.9879607679817139</v>
      </c>
      <c r="JN267" s="394">
        <v>2.9879607679817139</v>
      </c>
      <c r="JO267" s="394">
        <v>2.9879607679817139</v>
      </c>
      <c r="JP267" s="394">
        <v>2.9879607679817139</v>
      </c>
      <c r="JQ267" s="394">
        <v>2.9879607679817139</v>
      </c>
      <c r="JR267" s="394">
        <v>2.9879607679817139</v>
      </c>
      <c r="JS267" s="394">
        <v>2.9879607679817139</v>
      </c>
      <c r="JT267" s="394">
        <v>2.9879607679817139</v>
      </c>
      <c r="JU267" s="394">
        <v>2.9879607679817139</v>
      </c>
      <c r="JV267" s="394">
        <v>2.9879607679817139</v>
      </c>
      <c r="JW267" s="394">
        <v>2.9879607679817139</v>
      </c>
      <c r="JX267" s="394">
        <v>2.9879607679817139</v>
      </c>
      <c r="JY267" s="394">
        <v>2.9879607679817139</v>
      </c>
      <c r="JZ267" s="394">
        <v>2.9879607679817139</v>
      </c>
      <c r="KA267" s="394">
        <v>2.9879607679817139</v>
      </c>
      <c r="KB267" s="394">
        <v>2.9879607679817139</v>
      </c>
      <c r="KC267" s="394">
        <v>2.9879607679817139</v>
      </c>
    </row>
    <row r="268" spans="1:289" x14ac:dyDescent="0.25">
      <c r="A268" s="383">
        <v>259</v>
      </c>
      <c r="B268" s="384" t="s">
        <v>864</v>
      </c>
      <c r="C268" s="385" t="s">
        <v>142</v>
      </c>
      <c r="D268" s="385" t="s">
        <v>142</v>
      </c>
      <c r="E268" s="129">
        <v>2052</v>
      </c>
      <c r="F268" s="386">
        <v>1224.38607</v>
      </c>
      <c r="G268" s="386">
        <v>1187.0130867254752</v>
      </c>
      <c r="H268" s="386">
        <v>1150.7808709858489</v>
      </c>
      <c r="I268" s="386">
        <v>1115.6546021579152</v>
      </c>
      <c r="J268" s="386">
        <v>1081.6005224781341</v>
      </c>
      <c r="K268" s="386">
        <v>1086.7577852829547</v>
      </c>
      <c r="L268" s="386">
        <v>1091.9396388299997</v>
      </c>
      <c r="M268" s="386">
        <v>1097.1462003722822</v>
      </c>
      <c r="N268" s="386">
        <v>1102.3775877218984</v>
      </c>
      <c r="O268" s="386">
        <v>1107.633919252693</v>
      </c>
      <c r="P268" s="386">
        <v>1112.8920436224432</v>
      </c>
      <c r="Q268" s="386">
        <v>1118.175129192286</v>
      </c>
      <c r="R268" s="386">
        <v>1123.4832944572333</v>
      </c>
      <c r="S268" s="386">
        <v>1128.816658474813</v>
      </c>
      <c r="T268" s="386">
        <v>1134.1753408677389</v>
      </c>
      <c r="U268" s="386">
        <v>1138.9934326444179</v>
      </c>
      <c r="V268" s="386">
        <v>1143.8319921631928</v>
      </c>
      <c r="W268" s="386">
        <v>1148.6911063731063</v>
      </c>
      <c r="X268" s="386">
        <v>1153.570862592569</v>
      </c>
      <c r="Y268" s="386">
        <v>1158.4713485109298</v>
      </c>
      <c r="Z268" s="386">
        <v>1162.7680427246564</v>
      </c>
      <c r="AA268" s="386">
        <v>1167.0806730952763</v>
      </c>
      <c r="AB268" s="386">
        <v>1171.4092987289498</v>
      </c>
      <c r="AC268" s="386">
        <v>1175.7539789510577</v>
      </c>
      <c r="AD268" s="386">
        <v>1180.1147733070147</v>
      </c>
      <c r="AE268" s="386">
        <v>1185.8883921665738</v>
      </c>
      <c r="AF268" s="386">
        <v>1191.6902580030282</v>
      </c>
      <c r="AG268" s="386">
        <v>1197.5205090124944</v>
      </c>
      <c r="AH268" s="386">
        <v>1203.3792840672022</v>
      </c>
      <c r="AI268" s="386">
        <v>1209.2667227188028</v>
      </c>
      <c r="AJ268" s="386">
        <v>1214.684715170599</v>
      </c>
      <c r="AK268" s="386">
        <v>1220.1269823681203</v>
      </c>
      <c r="AL268" s="386">
        <v>1225.5936330718134</v>
      </c>
      <c r="AM268" s="386">
        <v>1231.084776529415</v>
      </c>
      <c r="AN268" s="386">
        <v>1236.600522478135</v>
      </c>
      <c r="AO268" s="387">
        <v>1236.600522478135</v>
      </c>
      <c r="AP268" s="387">
        <v>1236.600522478135</v>
      </c>
      <c r="AQ268" s="387">
        <v>1236.600522478135</v>
      </c>
      <c r="AR268" s="387">
        <v>1236.600522478135</v>
      </c>
      <c r="AS268" s="387">
        <v>1236.600522478135</v>
      </c>
      <c r="AT268" s="387">
        <v>1236.600522478135</v>
      </c>
      <c r="AU268" s="387">
        <v>1236.600522478135</v>
      </c>
      <c r="AV268" s="387">
        <v>1236.600522478135</v>
      </c>
      <c r="AW268" s="387">
        <v>1236.600522478135</v>
      </c>
      <c r="AX268" s="387">
        <v>1236.600522478135</v>
      </c>
      <c r="AY268" s="387">
        <v>1236.600522478135</v>
      </c>
      <c r="AZ268" s="387">
        <v>1236.600522478135</v>
      </c>
      <c r="BA268" s="387">
        <v>1236.600522478135</v>
      </c>
      <c r="BB268" s="387">
        <v>1236.600522478135</v>
      </c>
      <c r="BC268" s="387">
        <v>1236.600522478135</v>
      </c>
      <c r="BD268" s="387">
        <v>1236.600522478135</v>
      </c>
      <c r="BE268" s="387">
        <v>1236.600522478135</v>
      </c>
      <c r="BF268" s="387">
        <v>1236.600522478135</v>
      </c>
      <c r="BG268" s="387">
        <v>1236.600522478135</v>
      </c>
      <c r="BH268" s="387">
        <v>1236.600522478135</v>
      </c>
      <c r="BI268" s="387">
        <v>1236.600522478135</v>
      </c>
      <c r="BJ268" s="387">
        <v>1236.600522478135</v>
      </c>
      <c r="BK268" s="387">
        <v>1236.600522478135</v>
      </c>
      <c r="BL268" s="387">
        <v>1236.600522478135</v>
      </c>
      <c r="BM268" s="387">
        <v>1236.600522478135</v>
      </c>
      <c r="BN268" s="387">
        <v>1236.600522478135</v>
      </c>
      <c r="BO268" s="387">
        <v>1236.600522478135</v>
      </c>
      <c r="BP268" s="387">
        <v>1236.600522478135</v>
      </c>
      <c r="CA268" s="386">
        <v>3429.9999999999995</v>
      </c>
      <c r="CB268" s="386">
        <v>3325.303176201915</v>
      </c>
      <c r="CC268" s="386">
        <v>3223.8021031074477</v>
      </c>
      <c r="CD268" s="386">
        <v>3125.3992340844343</v>
      </c>
      <c r="CE268" s="386">
        <v>3030</v>
      </c>
      <c r="CF268" s="386">
        <v>3052.3208266047059</v>
      </c>
      <c r="CG268" s="386">
        <v>3074.8060820213977</v>
      </c>
      <c r="CH268" s="386">
        <v>3097.4569775329142</v>
      </c>
      <c r="CI268" s="386">
        <v>3120.2747333451412</v>
      </c>
      <c r="CJ268" s="386">
        <v>3143.2605786527465</v>
      </c>
      <c r="CK268" s="386">
        <v>3166.2453046589712</v>
      </c>
      <c r="CL268" s="386">
        <v>3189.3981037906533</v>
      </c>
      <c r="CM268" s="386">
        <v>3212.7202050628998</v>
      </c>
      <c r="CN268" s="386">
        <v>3236.2128464778484</v>
      </c>
      <c r="CO268" s="386">
        <v>3259.8772750903818</v>
      </c>
      <c r="CP268" s="386">
        <v>3276.9162314077716</v>
      </c>
      <c r="CQ268" s="386">
        <v>3294.0442481430505</v>
      </c>
      <c r="CR268" s="386">
        <v>3311.2617908034877</v>
      </c>
      <c r="CS268" s="386">
        <v>3328.5693273294996</v>
      </c>
      <c r="CT268" s="386">
        <v>3345.9673281073669</v>
      </c>
      <c r="CU268" s="386">
        <v>3361.6350846333576</v>
      </c>
      <c r="CV268" s="386">
        <v>3377.3762066678801</v>
      </c>
      <c r="CW268" s="386">
        <v>3393.1910377507279</v>
      </c>
      <c r="CX268" s="386">
        <v>3409.0799230303469</v>
      </c>
      <c r="CY268" s="386">
        <v>3425.0432092713668</v>
      </c>
      <c r="CZ268" s="386">
        <v>3445.1214826374649</v>
      </c>
      <c r="DA268" s="386">
        <v>3465.317458770136</v>
      </c>
      <c r="DB268" s="386">
        <v>3485.6318276660249</v>
      </c>
      <c r="DC268" s="386">
        <v>3506.0652833666722</v>
      </c>
      <c r="DD268" s="386">
        <v>3526.6185239822248</v>
      </c>
      <c r="DE268" s="386">
        <v>3542.4150302659577</v>
      </c>
      <c r="DF268" s="386">
        <v>3558.2822926037052</v>
      </c>
      <c r="DG268" s="386">
        <v>3574.220627927521</v>
      </c>
      <c r="DH268" s="386">
        <v>3590.2303545890682</v>
      </c>
      <c r="DI268" s="386">
        <v>3606.3117923659761</v>
      </c>
      <c r="DJ268" s="387">
        <v>3606.3117923659761</v>
      </c>
      <c r="DK268" s="387">
        <v>3606.3117923659761</v>
      </c>
      <c r="DL268" s="387">
        <v>3606.3117923659761</v>
      </c>
      <c r="DM268" s="387">
        <v>3606.3117923659761</v>
      </c>
      <c r="DN268" s="387">
        <v>3606.3117923659761</v>
      </c>
      <c r="DO268" s="387">
        <v>3606.3117923659761</v>
      </c>
      <c r="DP268" s="387">
        <v>3606.3117923659761</v>
      </c>
      <c r="DQ268" s="387">
        <v>3606.3117923659761</v>
      </c>
      <c r="DR268" s="387">
        <v>3606.3117923659761</v>
      </c>
      <c r="DS268" s="387">
        <v>3606.3117923659761</v>
      </c>
      <c r="DT268" s="387">
        <v>3606.3117923659761</v>
      </c>
      <c r="DU268" s="387">
        <v>3606.3117923659761</v>
      </c>
      <c r="DV268" s="387">
        <v>3606.3117923659761</v>
      </c>
      <c r="DW268" s="387">
        <v>3606.3117923659761</v>
      </c>
      <c r="DX268" s="387">
        <v>3606.3117923659761</v>
      </c>
      <c r="DY268" s="387">
        <v>3606.3117923659761</v>
      </c>
      <c r="DZ268" s="387">
        <v>3606.3117923659761</v>
      </c>
      <c r="EA268" s="387">
        <v>3606.3117923659761</v>
      </c>
      <c r="EB268" s="387">
        <v>3606.3117923659761</v>
      </c>
      <c r="EC268" s="387">
        <v>3606.3117923659761</v>
      </c>
      <c r="ED268" s="387">
        <v>3606.3117923659761</v>
      </c>
      <c r="EE268" s="387">
        <v>3606.3117923659761</v>
      </c>
      <c r="EF268" s="387">
        <v>3606.3117923659761</v>
      </c>
      <c r="EG268" s="387">
        <v>3606.3117923659761</v>
      </c>
      <c r="EH268" s="387">
        <v>3606.3117923659761</v>
      </c>
      <c r="EI268" s="387">
        <v>3606.3117923659761</v>
      </c>
      <c r="EJ268" s="387">
        <v>3606.3117923659761</v>
      </c>
      <c r="EK268" s="387">
        <v>3606.3117923659761</v>
      </c>
      <c r="EY268" s="386">
        <v>1926</v>
      </c>
      <c r="EZ268" s="386">
        <v>1955</v>
      </c>
      <c r="FA268" s="386">
        <v>1984</v>
      </c>
      <c r="FB268" s="386">
        <v>2013</v>
      </c>
      <c r="FC268" s="386">
        <v>2043.8999999999999</v>
      </c>
      <c r="FD268" s="386">
        <v>2081</v>
      </c>
      <c r="FE268" s="386">
        <v>2118</v>
      </c>
      <c r="FF268" s="386">
        <v>2155</v>
      </c>
      <c r="FG268" s="386">
        <v>2192</v>
      </c>
      <c r="FH268" s="386">
        <v>2229</v>
      </c>
      <c r="FI268" s="386">
        <v>2268</v>
      </c>
      <c r="FJ268" s="386">
        <v>2305</v>
      </c>
      <c r="FK268" s="386">
        <v>2342</v>
      </c>
      <c r="FL268" s="386">
        <v>2379</v>
      </c>
      <c r="FM268" s="386">
        <v>2416</v>
      </c>
      <c r="FN268" s="386">
        <v>2453</v>
      </c>
      <c r="FO268" s="386">
        <v>2490</v>
      </c>
      <c r="FP268" s="386">
        <v>2527</v>
      </c>
      <c r="FQ268" s="386">
        <v>2564</v>
      </c>
      <c r="FR268" s="386">
        <v>2601</v>
      </c>
      <c r="FS268" s="386">
        <v>2638</v>
      </c>
      <c r="FT268" s="386">
        <v>2675</v>
      </c>
      <c r="FU268" s="386">
        <v>2712</v>
      </c>
      <c r="FV268" s="386">
        <v>2749</v>
      </c>
      <c r="FW268" s="386">
        <v>2786</v>
      </c>
      <c r="FX268" s="386">
        <v>2823</v>
      </c>
      <c r="FY268" s="386">
        <v>2860</v>
      </c>
      <c r="FZ268" s="386">
        <v>2897</v>
      </c>
      <c r="GA268" s="386">
        <v>2934</v>
      </c>
      <c r="GB268" s="386">
        <v>2971</v>
      </c>
      <c r="GC268" s="386">
        <v>3002.8999999999996</v>
      </c>
      <c r="GD268" s="387">
        <v>3002.8999999999996</v>
      </c>
      <c r="GE268" s="387">
        <v>3002.8999999999996</v>
      </c>
      <c r="GF268" s="387">
        <v>3002.8999999999996</v>
      </c>
      <c r="GG268" s="387">
        <v>3002.8999999999996</v>
      </c>
      <c r="GH268" s="387">
        <v>3002.8999999999996</v>
      </c>
      <c r="GI268" s="387">
        <v>3002.8999999999996</v>
      </c>
      <c r="GJ268" s="387">
        <v>3002.8999999999996</v>
      </c>
      <c r="GK268" s="387">
        <v>3002.8999999999996</v>
      </c>
      <c r="GL268" s="387">
        <v>3002.8999999999996</v>
      </c>
      <c r="GM268" s="387">
        <v>3002.8999999999996</v>
      </c>
      <c r="GN268" s="387">
        <v>3002.8999999999996</v>
      </c>
      <c r="GO268" s="387">
        <v>3002.8999999999996</v>
      </c>
      <c r="GP268" s="387">
        <v>3002.8999999999996</v>
      </c>
      <c r="GQ268" s="387">
        <v>3002.8999999999996</v>
      </c>
      <c r="GR268" s="387">
        <v>3002.8999999999996</v>
      </c>
      <c r="GS268" s="387">
        <v>3002.8999999999996</v>
      </c>
      <c r="GT268" s="387">
        <v>3002.8999999999996</v>
      </c>
      <c r="GU268" s="387">
        <v>3002.8999999999996</v>
      </c>
      <c r="GV268" s="387">
        <v>3002.8999999999996</v>
      </c>
      <c r="GW268" s="387">
        <v>3002.8999999999996</v>
      </c>
      <c r="GX268" s="387">
        <v>3002.8999999999996</v>
      </c>
      <c r="GY268" s="387">
        <v>3002.8999999999996</v>
      </c>
      <c r="GZ268" s="387">
        <v>3002.8999999999996</v>
      </c>
      <c r="HA268" s="387">
        <v>3002.8999999999996</v>
      </c>
      <c r="HB268" s="387">
        <v>3002.8999999999996</v>
      </c>
      <c r="HC268" s="387">
        <v>3002.8999999999996</v>
      </c>
      <c r="HD268" s="387">
        <v>3002.8999999999996</v>
      </c>
      <c r="HE268" s="387">
        <v>3002.8999999999996</v>
      </c>
      <c r="HS268" s="394">
        <v>2.8014039721964492</v>
      </c>
      <c r="HT268" s="394">
        <v>2.8014039721964497</v>
      </c>
      <c r="HU268" s="394">
        <v>2.8014039721964501</v>
      </c>
      <c r="HV268" s="394">
        <v>2.8014039721964505</v>
      </c>
      <c r="HW268" s="394">
        <v>2.8014039721964497</v>
      </c>
      <c r="HX268" s="394">
        <v>2.808648686892071</v>
      </c>
      <c r="HY268" s="394">
        <v>2.8159121371544087</v>
      </c>
      <c r="HZ268" s="394">
        <v>2.8231943714355379</v>
      </c>
      <c r="IA268" s="394">
        <v>2.8304954383128353</v>
      </c>
      <c r="IB268" s="394">
        <v>2.8378153864893068</v>
      </c>
      <c r="IC268" s="394">
        <v>2.8450605993667639</v>
      </c>
      <c r="ID268" s="394">
        <v>2.8523243099625328</v>
      </c>
      <c r="IE268" s="394">
        <v>2.8596065655030491</v>
      </c>
      <c r="IF268" s="394">
        <v>2.8669074133353227</v>
      </c>
      <c r="IG268" s="394">
        <v>2.8742269009272441</v>
      </c>
      <c r="IH268" s="394">
        <v>2.87702820533364</v>
      </c>
      <c r="II268" s="394">
        <v>2.8798322399720768</v>
      </c>
      <c r="IJ268" s="394">
        <v>2.8826390075035166</v>
      </c>
      <c r="IK268" s="394">
        <v>2.8854485105915169</v>
      </c>
      <c r="IL268" s="394">
        <v>2.8882607519022288</v>
      </c>
      <c r="IM268" s="394">
        <v>2.8910625000977888</v>
      </c>
      <c r="IN268" s="394">
        <v>2.8938669661203131</v>
      </c>
      <c r="IO268" s="394">
        <v>2.8966741526062205</v>
      </c>
      <c r="IP268" s="394">
        <v>2.8994840621944893</v>
      </c>
      <c r="IQ268" s="394">
        <v>2.9022966975266558</v>
      </c>
      <c r="IR268" s="394">
        <v>2.9050975668488976</v>
      </c>
      <c r="IS268" s="394">
        <v>2.9079011391576972</v>
      </c>
      <c r="IT268" s="394">
        <v>2.910707417061579</v>
      </c>
      <c r="IU268" s="394">
        <v>2.913516403171585</v>
      </c>
      <c r="IV268" s="394">
        <v>2.9163281001012775</v>
      </c>
      <c r="IW268" s="394">
        <v>2.9163246939914242</v>
      </c>
      <c r="IX268" s="394">
        <v>2.9163212878855491</v>
      </c>
      <c r="IY268" s="394">
        <v>2.9163178817836517</v>
      </c>
      <c r="IZ268" s="394">
        <v>2.9163144756857324</v>
      </c>
      <c r="JA268" s="394">
        <v>2.91631106959179</v>
      </c>
      <c r="JB268" s="394">
        <v>2.91631106959179</v>
      </c>
      <c r="JC268" s="394">
        <v>2.91631106959179</v>
      </c>
      <c r="JD268" s="394">
        <v>2.91631106959179</v>
      </c>
      <c r="JE268" s="394">
        <v>2.91631106959179</v>
      </c>
      <c r="JF268" s="394">
        <v>2.91631106959179</v>
      </c>
      <c r="JG268" s="394">
        <v>2.91631106959179</v>
      </c>
      <c r="JH268" s="394">
        <v>2.91631106959179</v>
      </c>
      <c r="JI268" s="394">
        <v>2.91631106959179</v>
      </c>
      <c r="JJ268" s="394">
        <v>2.91631106959179</v>
      </c>
      <c r="JK268" s="394">
        <v>2.91631106959179</v>
      </c>
      <c r="JL268" s="394">
        <v>2.91631106959179</v>
      </c>
      <c r="JM268" s="394">
        <v>2.91631106959179</v>
      </c>
      <c r="JN268" s="394">
        <v>2.91631106959179</v>
      </c>
      <c r="JO268" s="394">
        <v>2.91631106959179</v>
      </c>
      <c r="JP268" s="394">
        <v>2.91631106959179</v>
      </c>
      <c r="JQ268" s="394">
        <v>2.91631106959179</v>
      </c>
      <c r="JR268" s="394">
        <v>2.91631106959179</v>
      </c>
      <c r="JS268" s="394">
        <v>2.91631106959179</v>
      </c>
      <c r="JT268" s="394">
        <v>2.91631106959179</v>
      </c>
      <c r="JU268" s="394">
        <v>2.91631106959179</v>
      </c>
      <c r="JV268" s="394">
        <v>2.91631106959179</v>
      </c>
      <c r="JW268" s="394">
        <v>2.91631106959179</v>
      </c>
      <c r="JX268" s="394">
        <v>2.91631106959179</v>
      </c>
      <c r="JY268" s="394">
        <v>2.91631106959179</v>
      </c>
      <c r="JZ268" s="394">
        <v>2.91631106959179</v>
      </c>
      <c r="KA268" s="394">
        <v>2.91631106959179</v>
      </c>
      <c r="KB268" s="394">
        <v>2.91631106959179</v>
      </c>
      <c r="KC268" s="394">
        <v>2.91631106959179</v>
      </c>
    </row>
    <row r="269" spans="1:289" x14ac:dyDescent="0.25">
      <c r="A269" s="383">
        <v>260</v>
      </c>
      <c r="B269" s="384" t="s">
        <v>864</v>
      </c>
      <c r="C269" s="385" t="s">
        <v>142</v>
      </c>
      <c r="D269" s="385" t="s">
        <v>142</v>
      </c>
      <c r="E269" s="129">
        <v>2052</v>
      </c>
      <c r="F269" s="386">
        <v>1557.1180999999997</v>
      </c>
      <c r="G269" s="386">
        <v>1518.2566134467781</v>
      </c>
      <c r="H269" s="386">
        <v>1480.3650052458322</v>
      </c>
      <c r="I269" s="386">
        <v>1443.4190698378368</v>
      </c>
      <c r="J269" s="386">
        <v>1407.3952057692304</v>
      </c>
      <c r="K269" s="386">
        <v>1420.5715956041158</v>
      </c>
      <c r="L269" s="386">
        <v>1433.8713461328341</v>
      </c>
      <c r="M269" s="386">
        <v>1447.2956122893979</v>
      </c>
      <c r="N269" s="386">
        <v>1460.8455598206042</v>
      </c>
      <c r="O269" s="386">
        <v>1474.5223653872663</v>
      </c>
      <c r="P269" s="386">
        <v>1487.9625301738968</v>
      </c>
      <c r="Q269" s="386">
        <v>1501.5252010911443</v>
      </c>
      <c r="R269" s="386">
        <v>1515.2114947735349</v>
      </c>
      <c r="S269" s="386">
        <v>1529.0225380336378</v>
      </c>
      <c r="T269" s="386">
        <v>1542.9594679548375</v>
      </c>
      <c r="U269" s="386">
        <v>1555.3727904256716</v>
      </c>
      <c r="V269" s="386">
        <v>1567.8859797938321</v>
      </c>
      <c r="W269" s="386">
        <v>1580.4998395023299</v>
      </c>
      <c r="X269" s="386">
        <v>1593.2151794579861</v>
      </c>
      <c r="Y269" s="386">
        <v>1606.0328160834342</v>
      </c>
      <c r="Z269" s="386">
        <v>1617.1630120744942</v>
      </c>
      <c r="AA269" s="386">
        <v>1628.3703430166952</v>
      </c>
      <c r="AB269" s="386">
        <v>1639.6553434739112</v>
      </c>
      <c r="AC269" s="386">
        <v>1651.0185517146731</v>
      </c>
      <c r="AD269" s="386">
        <v>1662.4605097378439</v>
      </c>
      <c r="AE269" s="386">
        <v>1677.2846571796181</v>
      </c>
      <c r="AF269" s="386">
        <v>1692.2409914288912</v>
      </c>
      <c r="AG269" s="386">
        <v>1707.3306911943982</v>
      </c>
      <c r="AH269" s="386">
        <v>1722.5549456954107</v>
      </c>
      <c r="AI269" s="386">
        <v>1737.9149547554584</v>
      </c>
      <c r="AJ269" s="386">
        <v>1751.787752475632</v>
      </c>
      <c r="AK269" s="386">
        <v>1765.7712889382615</v>
      </c>
      <c r="AL269" s="386">
        <v>1779.8664481084509</v>
      </c>
      <c r="AM269" s="386">
        <v>1794.0741210075005</v>
      </c>
      <c r="AN269" s="386">
        <v>1808.3952057692334</v>
      </c>
      <c r="AO269" s="387">
        <v>1808.3952057692334</v>
      </c>
      <c r="AP269" s="387">
        <v>1808.3952057692334</v>
      </c>
      <c r="AQ269" s="387">
        <v>1808.3952057692334</v>
      </c>
      <c r="AR269" s="387">
        <v>1808.3952057692334</v>
      </c>
      <c r="AS269" s="387">
        <v>1808.3952057692334</v>
      </c>
      <c r="AT269" s="387">
        <v>1808.3952057692334</v>
      </c>
      <c r="AU269" s="387">
        <v>1808.3952057692334</v>
      </c>
      <c r="AV269" s="387">
        <v>1808.3952057692334</v>
      </c>
      <c r="AW269" s="387">
        <v>1808.3952057692334</v>
      </c>
      <c r="AX269" s="387">
        <v>1808.3952057692334</v>
      </c>
      <c r="AY269" s="387">
        <v>1808.3952057692334</v>
      </c>
      <c r="AZ269" s="387">
        <v>1808.3952057692334</v>
      </c>
      <c r="BA269" s="387">
        <v>1808.3952057692334</v>
      </c>
      <c r="BB269" s="387">
        <v>1808.3952057692334</v>
      </c>
      <c r="BC269" s="387">
        <v>1808.3952057692334</v>
      </c>
      <c r="BD269" s="387">
        <v>1808.3952057692334</v>
      </c>
      <c r="BE269" s="387">
        <v>1808.3952057692334</v>
      </c>
      <c r="BF269" s="387">
        <v>1808.3952057692334</v>
      </c>
      <c r="BG269" s="387">
        <v>1808.3952057692334</v>
      </c>
      <c r="BH269" s="387">
        <v>1808.3952057692334</v>
      </c>
      <c r="BI269" s="387">
        <v>1808.3952057692334</v>
      </c>
      <c r="BJ269" s="387">
        <v>1808.3952057692334</v>
      </c>
      <c r="BK269" s="387">
        <v>1808.3952057692334</v>
      </c>
      <c r="BL269" s="387">
        <v>1808.3952057692334</v>
      </c>
      <c r="BM269" s="387">
        <v>1808.3952057692334</v>
      </c>
      <c r="BN269" s="387">
        <v>1808.3952057692334</v>
      </c>
      <c r="BO269" s="387">
        <v>1808.3952057692334</v>
      </c>
      <c r="BP269" s="387">
        <v>1808.3952057692334</v>
      </c>
      <c r="CA269" s="386">
        <v>4160</v>
      </c>
      <c r="CB269" s="386">
        <v>4056.1775705635937</v>
      </c>
      <c r="CC269" s="386">
        <v>3954.9462701786483</v>
      </c>
      <c r="CD269" s="386">
        <v>3856.2414312218211</v>
      </c>
      <c r="CE269" s="386">
        <v>3760</v>
      </c>
      <c r="CF269" s="386">
        <v>3805.8106832639496</v>
      </c>
      <c r="CG269" s="386">
        <v>3852.1795097994714</v>
      </c>
      <c r="CH269" s="386">
        <v>3899.1132798524768</v>
      </c>
      <c r="CI269" s="386">
        <v>3946.6188765209827</v>
      </c>
      <c r="CJ269" s="386">
        <v>3994.7032667645558</v>
      </c>
      <c r="CK269" s="386">
        <v>4042.2361790585437</v>
      </c>
      <c r="CL269" s="386">
        <v>4090.3346847396415</v>
      </c>
      <c r="CM269" s="386">
        <v>4139.0055137948011</v>
      </c>
      <c r="CN269" s="386">
        <v>4188.2554762909858</v>
      </c>
      <c r="CO269" s="386">
        <v>4238.091463328039</v>
      </c>
      <c r="CP269" s="386">
        <v>4277.075971839492</v>
      </c>
      <c r="CQ269" s="386">
        <v>4316.4190832544055</v>
      </c>
      <c r="CR269" s="386">
        <v>4356.1240962174788</v>
      </c>
      <c r="CS269" s="386">
        <v>4396.194339716325</v>
      </c>
      <c r="CT269" s="386">
        <v>4436.633173360583</v>
      </c>
      <c r="CU269" s="386">
        <v>4472.487673648352</v>
      </c>
      <c r="CV269" s="386">
        <v>4508.6319308622978</v>
      </c>
      <c r="CW269" s="386">
        <v>4545.0682866631769</v>
      </c>
      <c r="CX269" s="386">
        <v>4581.7991016357964</v>
      </c>
      <c r="CY269" s="386">
        <v>4618.8267554419517</v>
      </c>
      <c r="CZ269" s="386">
        <v>4665.274365538743</v>
      </c>
      <c r="DA269" s="386">
        <v>4712.1890597237525</v>
      </c>
      <c r="DB269" s="386">
        <v>4759.5755350641712</v>
      </c>
      <c r="DC269" s="386">
        <v>4807.4385358615964</v>
      </c>
      <c r="DD269" s="386">
        <v>4855.782854127031</v>
      </c>
      <c r="DE269" s="386">
        <v>4894.3827894471642</v>
      </c>
      <c r="DF269" s="386">
        <v>4933.289566125628</v>
      </c>
      <c r="DG269" s="386">
        <v>4972.5056233276282</v>
      </c>
      <c r="DH269" s="386">
        <v>5012.0334196079566</v>
      </c>
      <c r="DI269" s="386">
        <v>5051.8754330651245</v>
      </c>
      <c r="DJ269" s="387">
        <v>5051.8754330651245</v>
      </c>
      <c r="DK269" s="387">
        <v>5051.8754330651245</v>
      </c>
      <c r="DL269" s="387">
        <v>5051.8754330651245</v>
      </c>
      <c r="DM269" s="387">
        <v>5051.8754330651245</v>
      </c>
      <c r="DN269" s="387">
        <v>5051.8754330651245</v>
      </c>
      <c r="DO269" s="387">
        <v>5051.8754330651245</v>
      </c>
      <c r="DP269" s="387">
        <v>5051.8754330651245</v>
      </c>
      <c r="DQ269" s="387">
        <v>5051.8754330651245</v>
      </c>
      <c r="DR269" s="387">
        <v>5051.8754330651245</v>
      </c>
      <c r="DS269" s="387">
        <v>5051.8754330651245</v>
      </c>
      <c r="DT269" s="387">
        <v>5051.8754330651245</v>
      </c>
      <c r="DU269" s="387">
        <v>5051.8754330651245</v>
      </c>
      <c r="DV269" s="387">
        <v>5051.8754330651245</v>
      </c>
      <c r="DW269" s="387">
        <v>5051.8754330651245</v>
      </c>
      <c r="DX269" s="387">
        <v>5051.8754330651245</v>
      </c>
      <c r="DY269" s="387">
        <v>5051.8754330651245</v>
      </c>
      <c r="DZ269" s="387">
        <v>5051.8754330651245</v>
      </c>
      <c r="EA269" s="387">
        <v>5051.8754330651245</v>
      </c>
      <c r="EB269" s="387">
        <v>5051.8754330651245</v>
      </c>
      <c r="EC269" s="387">
        <v>5051.8754330651245</v>
      </c>
      <c r="ED269" s="387">
        <v>5051.8754330651245</v>
      </c>
      <c r="EE269" s="387">
        <v>5051.8754330651245</v>
      </c>
      <c r="EF269" s="387">
        <v>5051.8754330651245</v>
      </c>
      <c r="EG269" s="387">
        <v>5051.8754330651245</v>
      </c>
      <c r="EH269" s="387">
        <v>5051.8754330651245</v>
      </c>
      <c r="EI269" s="387">
        <v>5051.8754330651245</v>
      </c>
      <c r="EJ269" s="387">
        <v>5051.8754330651245</v>
      </c>
      <c r="EK269" s="387">
        <v>5051.8754330651245</v>
      </c>
      <c r="EY269" s="386">
        <v>2402</v>
      </c>
      <c r="EZ269" s="386">
        <v>2431</v>
      </c>
      <c r="FA269" s="386">
        <v>2460</v>
      </c>
      <c r="FB269" s="386">
        <v>2489</v>
      </c>
      <c r="FC269" s="386">
        <v>2519.8000000000002</v>
      </c>
      <c r="FD269" s="386">
        <v>2563</v>
      </c>
      <c r="FE269" s="386">
        <v>2606</v>
      </c>
      <c r="FF269" s="386">
        <v>2649</v>
      </c>
      <c r="FG269" s="386">
        <v>2692</v>
      </c>
      <c r="FH269" s="386">
        <v>2735</v>
      </c>
      <c r="FI269" s="386">
        <v>2778.6</v>
      </c>
      <c r="FJ269" s="386">
        <v>2818</v>
      </c>
      <c r="FK269" s="386">
        <v>2858</v>
      </c>
      <c r="FL269" s="386">
        <v>2898</v>
      </c>
      <c r="FM269" s="386">
        <v>2938</v>
      </c>
      <c r="FN269" s="386">
        <v>2978</v>
      </c>
      <c r="FO269" s="386">
        <v>3018</v>
      </c>
      <c r="FP269" s="386">
        <v>3058</v>
      </c>
      <c r="FQ269" s="386">
        <v>3098</v>
      </c>
      <c r="FR269" s="386">
        <v>3138</v>
      </c>
      <c r="FS269" s="386">
        <v>3178</v>
      </c>
      <c r="FT269" s="386">
        <v>3218</v>
      </c>
      <c r="FU269" s="386">
        <v>3258</v>
      </c>
      <c r="FV269" s="386">
        <v>3298</v>
      </c>
      <c r="FW269" s="386">
        <v>3338</v>
      </c>
      <c r="FX269" s="386">
        <v>3378</v>
      </c>
      <c r="FY269" s="386">
        <v>3418</v>
      </c>
      <c r="FZ269" s="386">
        <v>3458</v>
      </c>
      <c r="GA269" s="386">
        <v>3498</v>
      </c>
      <c r="GB269" s="386">
        <v>3538</v>
      </c>
      <c r="GC269" s="386">
        <v>3575.9000000000005</v>
      </c>
      <c r="GD269" s="387">
        <v>3575.9000000000005</v>
      </c>
      <c r="GE269" s="387">
        <v>3575.9000000000005</v>
      </c>
      <c r="GF269" s="387">
        <v>3575.9000000000005</v>
      </c>
      <c r="GG269" s="387">
        <v>3575.9000000000005</v>
      </c>
      <c r="GH269" s="387">
        <v>3575.9000000000005</v>
      </c>
      <c r="GI269" s="387">
        <v>3575.9000000000005</v>
      </c>
      <c r="GJ269" s="387">
        <v>3575.9000000000005</v>
      </c>
      <c r="GK269" s="387">
        <v>3575.9000000000005</v>
      </c>
      <c r="GL269" s="387">
        <v>3575.9000000000005</v>
      </c>
      <c r="GM269" s="387">
        <v>3575.9000000000005</v>
      </c>
      <c r="GN269" s="387">
        <v>3575.9000000000005</v>
      </c>
      <c r="GO269" s="387">
        <v>3575.9000000000005</v>
      </c>
      <c r="GP269" s="387">
        <v>3575.9000000000005</v>
      </c>
      <c r="GQ269" s="387">
        <v>3575.9000000000005</v>
      </c>
      <c r="GR269" s="387">
        <v>3575.9000000000005</v>
      </c>
      <c r="GS269" s="387">
        <v>3575.9000000000005</v>
      </c>
      <c r="GT269" s="387">
        <v>3575.9000000000005</v>
      </c>
      <c r="GU269" s="387">
        <v>3575.9000000000005</v>
      </c>
      <c r="GV269" s="387">
        <v>3575.9000000000005</v>
      </c>
      <c r="GW269" s="387">
        <v>3575.9000000000005</v>
      </c>
      <c r="GX269" s="387">
        <v>3575.9000000000005</v>
      </c>
      <c r="GY269" s="387">
        <v>3575.9000000000005</v>
      </c>
      <c r="GZ269" s="387">
        <v>3575.9000000000005</v>
      </c>
      <c r="HA269" s="387">
        <v>3575.9000000000005</v>
      </c>
      <c r="HB269" s="387">
        <v>3575.9000000000005</v>
      </c>
      <c r="HC269" s="387">
        <v>3575.9000000000005</v>
      </c>
      <c r="HD269" s="387">
        <v>3575.9000000000005</v>
      </c>
      <c r="HE269" s="387">
        <v>3575.9000000000005</v>
      </c>
      <c r="HS269" s="394">
        <v>2.6716021090500464</v>
      </c>
      <c r="HT269" s="394">
        <v>2.6716021090500464</v>
      </c>
      <c r="HU269" s="394">
        <v>2.6716021090500464</v>
      </c>
      <c r="HV269" s="394">
        <v>2.6716021090500464</v>
      </c>
      <c r="HW269" s="394">
        <v>2.6716021090500464</v>
      </c>
      <c r="HX269" s="394">
        <v>2.6790699567982572</v>
      </c>
      <c r="HY269" s="394">
        <v>2.6865586791931086</v>
      </c>
      <c r="HZ269" s="394">
        <v>2.6940683345848622</v>
      </c>
      <c r="IA269" s="394">
        <v>2.7015989814868848</v>
      </c>
      <c r="IB269" s="394">
        <v>2.7091506785761048</v>
      </c>
      <c r="IC269" s="394">
        <v>2.7166249801909537</v>
      </c>
      <c r="ID269" s="394">
        <v>2.724119902727729</v>
      </c>
      <c r="IE269" s="394">
        <v>2.7316355030776882</v>
      </c>
      <c r="IF269" s="394">
        <v>2.7391718382890482</v>
      </c>
      <c r="IG269" s="394">
        <v>2.7467289655674145</v>
      </c>
      <c r="IH269" s="394">
        <v>2.7498719266324247</v>
      </c>
      <c r="II269" s="394">
        <v>2.753018484049452</v>
      </c>
      <c r="IJ269" s="394">
        <v>2.7561686419336437</v>
      </c>
      <c r="IK269" s="394">
        <v>2.7593224044048563</v>
      </c>
      <c r="IL269" s="394">
        <v>2.7624797755876598</v>
      </c>
      <c r="IM269" s="394">
        <v>2.765638120742727</v>
      </c>
      <c r="IN269" s="394">
        <v>2.7688000768361283</v>
      </c>
      <c r="IO269" s="394">
        <v>2.7719656479962516</v>
      </c>
      <c r="IP269" s="394">
        <v>2.7751348383562058</v>
      </c>
      <c r="IQ269" s="394">
        <v>2.7783076520538232</v>
      </c>
      <c r="IR269" s="394">
        <v>2.7814446078481865</v>
      </c>
      <c r="IS269" s="394">
        <v>2.7845851055439117</v>
      </c>
      <c r="IT269" s="394">
        <v>2.787729149140119</v>
      </c>
      <c r="IU269" s="394">
        <v>2.7908767426404451</v>
      </c>
      <c r="IV269" s="394">
        <v>2.7940278900530475</v>
      </c>
      <c r="IW269" s="394">
        <v>2.7939359562997326</v>
      </c>
      <c r="IX269" s="394">
        <v>2.7938440255713748</v>
      </c>
      <c r="IY269" s="394">
        <v>2.7937520978678752</v>
      </c>
      <c r="IZ269" s="394">
        <v>2.7936601731891337</v>
      </c>
      <c r="JA269" s="394">
        <v>2.7935682515350502</v>
      </c>
      <c r="JB269" s="394">
        <v>2.7935682515350502</v>
      </c>
      <c r="JC269" s="394">
        <v>2.7935682515350502</v>
      </c>
      <c r="JD269" s="394">
        <v>2.7935682515350502</v>
      </c>
      <c r="JE269" s="394">
        <v>2.7935682515350502</v>
      </c>
      <c r="JF269" s="394">
        <v>2.7935682515350502</v>
      </c>
      <c r="JG269" s="394">
        <v>2.7935682515350502</v>
      </c>
      <c r="JH269" s="394">
        <v>2.7935682515350502</v>
      </c>
      <c r="JI269" s="394">
        <v>2.7935682515350502</v>
      </c>
      <c r="JJ269" s="394">
        <v>2.7935682515350502</v>
      </c>
      <c r="JK269" s="394">
        <v>2.7935682515350502</v>
      </c>
      <c r="JL269" s="394">
        <v>2.7935682515350502</v>
      </c>
      <c r="JM269" s="394">
        <v>2.7935682515350502</v>
      </c>
      <c r="JN269" s="394">
        <v>2.7935682515350502</v>
      </c>
      <c r="JO269" s="394">
        <v>2.7935682515350502</v>
      </c>
      <c r="JP269" s="394">
        <v>2.7935682515350502</v>
      </c>
      <c r="JQ269" s="394">
        <v>2.7935682515350502</v>
      </c>
      <c r="JR269" s="394">
        <v>2.7935682515350502</v>
      </c>
      <c r="JS269" s="394">
        <v>2.7935682515350502</v>
      </c>
      <c r="JT269" s="394">
        <v>2.7935682515350502</v>
      </c>
      <c r="JU269" s="394">
        <v>2.7935682515350502</v>
      </c>
      <c r="JV269" s="394">
        <v>2.7935682515350502</v>
      </c>
      <c r="JW269" s="394">
        <v>2.7935682515350502</v>
      </c>
      <c r="JX269" s="394">
        <v>2.7935682515350502</v>
      </c>
      <c r="JY269" s="394">
        <v>2.7935682515350502</v>
      </c>
      <c r="JZ269" s="394">
        <v>2.7935682515350502</v>
      </c>
      <c r="KA269" s="394">
        <v>2.7935682515350502</v>
      </c>
      <c r="KB269" s="394">
        <v>2.7935682515350502</v>
      </c>
      <c r="KC269" s="394">
        <v>2.7935682515350502</v>
      </c>
    </row>
    <row r="270" spans="1:289" x14ac:dyDescent="0.25">
      <c r="A270" s="383">
        <v>261</v>
      </c>
      <c r="B270" s="384" t="s">
        <v>864</v>
      </c>
      <c r="C270" s="385" t="s">
        <v>142</v>
      </c>
      <c r="D270" s="385" t="s">
        <v>142</v>
      </c>
      <c r="E270" s="129">
        <v>2052</v>
      </c>
      <c r="F270" s="386">
        <v>1482.3185800000001</v>
      </c>
      <c r="G270" s="386">
        <v>1437.3891456207127</v>
      </c>
      <c r="H270" s="386">
        <v>1393.8215332551808</v>
      </c>
      <c r="I270" s="386">
        <v>1351.5744657490673</v>
      </c>
      <c r="J270" s="386">
        <v>1310.6079170685582</v>
      </c>
      <c r="K270" s="386">
        <v>1320.533868649374</v>
      </c>
      <c r="L270" s="386">
        <v>1330.534994897992</v>
      </c>
      <c r="M270" s="386">
        <v>1340.611865153345</v>
      </c>
      <c r="N270" s="386">
        <v>1350.7650530662813</v>
      </c>
      <c r="O270" s="386">
        <v>1360.9951366322211</v>
      </c>
      <c r="P270" s="386">
        <v>1371.1175404857574</v>
      </c>
      <c r="Q270" s="386">
        <v>1381.3152297367328</v>
      </c>
      <c r="R270" s="386">
        <v>1391.5887643204305</v>
      </c>
      <c r="S270" s="386">
        <v>1401.9387083366532</v>
      </c>
      <c r="T270" s="386">
        <v>1412.3656300806974</v>
      </c>
      <c r="U270" s="386">
        <v>1421.6477275221589</v>
      </c>
      <c r="V270" s="386">
        <v>1430.9908271085876</v>
      </c>
      <c r="W270" s="386">
        <v>1440.3953297473984</v>
      </c>
      <c r="X270" s="386">
        <v>1449.8616389807785</v>
      </c>
      <c r="Y270" s="386">
        <v>1459.3901610030023</v>
      </c>
      <c r="Z270" s="386">
        <v>1467.6736906807882</v>
      </c>
      <c r="AA270" s="386">
        <v>1476.0042378496855</v>
      </c>
      <c r="AB270" s="386">
        <v>1484.3820693819762</v>
      </c>
      <c r="AC270" s="386">
        <v>1492.8074536647155</v>
      </c>
      <c r="AD270" s="386">
        <v>1501.2806606083286</v>
      </c>
      <c r="AE270" s="386">
        <v>1512.3993683146102</v>
      </c>
      <c r="AF270" s="386">
        <v>1523.6004228227268</v>
      </c>
      <c r="AG270" s="386">
        <v>1534.8844340053317</v>
      </c>
      <c r="AH270" s="386">
        <v>1546.2520162518863</v>
      </c>
      <c r="AI270" s="386">
        <v>1557.7037885021116</v>
      </c>
      <c r="AJ270" s="386">
        <v>1568.1437332836326</v>
      </c>
      <c r="AK270" s="386">
        <v>1578.6536480092764</v>
      </c>
      <c r="AL270" s="386">
        <v>1589.2340016272206</v>
      </c>
      <c r="AM270" s="386">
        <v>1599.8852662285979</v>
      </c>
      <c r="AN270" s="386">
        <v>1610.6079170685612</v>
      </c>
      <c r="AO270" s="387">
        <v>1610.6079170685612</v>
      </c>
      <c r="AP270" s="387">
        <v>1610.6079170685612</v>
      </c>
      <c r="AQ270" s="387">
        <v>1610.6079170685612</v>
      </c>
      <c r="AR270" s="387">
        <v>1610.6079170685612</v>
      </c>
      <c r="AS270" s="387">
        <v>1610.6079170685612</v>
      </c>
      <c r="AT270" s="387">
        <v>1610.6079170685612</v>
      </c>
      <c r="AU270" s="387">
        <v>1610.6079170685612</v>
      </c>
      <c r="AV270" s="387">
        <v>1610.6079170685612</v>
      </c>
      <c r="AW270" s="387">
        <v>1610.6079170685612</v>
      </c>
      <c r="AX270" s="387">
        <v>1610.6079170685612</v>
      </c>
      <c r="AY270" s="387">
        <v>1610.6079170685612</v>
      </c>
      <c r="AZ270" s="387">
        <v>1610.6079170685612</v>
      </c>
      <c r="BA270" s="387">
        <v>1610.6079170685612</v>
      </c>
      <c r="BB270" s="387">
        <v>1610.6079170685612</v>
      </c>
      <c r="BC270" s="387">
        <v>1610.6079170685612</v>
      </c>
      <c r="BD270" s="387">
        <v>1610.6079170685612</v>
      </c>
      <c r="BE270" s="387">
        <v>1610.6079170685612</v>
      </c>
      <c r="BF270" s="387">
        <v>1610.6079170685612</v>
      </c>
      <c r="BG270" s="387">
        <v>1610.6079170685612</v>
      </c>
      <c r="BH270" s="387">
        <v>1610.6079170685612</v>
      </c>
      <c r="BI270" s="387">
        <v>1610.6079170685612</v>
      </c>
      <c r="BJ270" s="387">
        <v>1610.6079170685612</v>
      </c>
      <c r="BK270" s="387">
        <v>1610.6079170685612</v>
      </c>
      <c r="BL270" s="387">
        <v>1610.6079170685612</v>
      </c>
      <c r="BM270" s="387">
        <v>1610.6079170685612</v>
      </c>
      <c r="BN270" s="387">
        <v>1610.6079170685612</v>
      </c>
      <c r="BO270" s="387">
        <v>1610.6079170685612</v>
      </c>
      <c r="BP270" s="387">
        <v>1610.6079170685612</v>
      </c>
      <c r="CA270" s="386">
        <v>4230</v>
      </c>
      <c r="CB270" s="386">
        <v>4101.78767777141</v>
      </c>
      <c r="CC270" s="386">
        <v>3977.4615020135643</v>
      </c>
      <c r="CD270" s="386">
        <v>3856.9036826878023</v>
      </c>
      <c r="CE270" s="386">
        <v>3740</v>
      </c>
      <c r="CF270" s="386">
        <v>3773.123179181423</v>
      </c>
      <c r="CG270" s="386">
        <v>3806.539712640676</v>
      </c>
      <c r="CH270" s="386">
        <v>3840.2521984596597</v>
      </c>
      <c r="CI270" s="386">
        <v>3874.263257730096</v>
      </c>
      <c r="CJ270" s="386">
        <v>3908.5755347573149</v>
      </c>
      <c r="CK270" s="386">
        <v>3942.6365776526618</v>
      </c>
      <c r="CL270" s="386">
        <v>3976.9944434270351</v>
      </c>
      <c r="CM270" s="386">
        <v>4011.6517187252944</v>
      </c>
      <c r="CN270" s="386">
        <v>4046.6110127334573</v>
      </c>
      <c r="CO270" s="386">
        <v>4081.8749573751334</v>
      </c>
      <c r="CP270" s="386">
        <v>4108.5603706887041</v>
      </c>
      <c r="CQ270" s="386">
        <v>4135.4202409102281</v>
      </c>
      <c r="CR270" s="386">
        <v>4162.4557085583992</v>
      </c>
      <c r="CS270" s="386">
        <v>4189.6679216080956</v>
      </c>
      <c r="CT270" s="386">
        <v>4217.0580355391276</v>
      </c>
      <c r="CU270" s="386">
        <v>4240.8723659310244</v>
      </c>
      <c r="CV270" s="386">
        <v>4264.8211792556285</v>
      </c>
      <c r="CW270" s="386">
        <v>4288.9052349573112</v>
      </c>
      <c r="CX270" s="386">
        <v>4313.1252967691362</v>
      </c>
      <c r="CY270" s="386">
        <v>4337.4821327370773</v>
      </c>
      <c r="CZ270" s="386">
        <v>4369.4478080642702</v>
      </c>
      <c r="DA270" s="386">
        <v>4401.6490588630977</v>
      </c>
      <c r="DB270" s="386">
        <v>4434.0876212396252</v>
      </c>
      <c r="DC270" s="386">
        <v>4466.7652440943921</v>
      </c>
      <c r="DD270" s="386">
        <v>4499.6836892167057</v>
      </c>
      <c r="DE270" s="386">
        <v>4529.6976811632758</v>
      </c>
      <c r="DF270" s="386">
        <v>4559.9118737850013</v>
      </c>
      <c r="DG270" s="386">
        <v>4590.3276024694051</v>
      </c>
      <c r="DH270" s="386">
        <v>4620.9462115113702</v>
      </c>
      <c r="DI270" s="386">
        <v>4651.7690541725578</v>
      </c>
      <c r="DJ270" s="387">
        <v>4651.7690541725578</v>
      </c>
      <c r="DK270" s="387">
        <v>4651.7690541725578</v>
      </c>
      <c r="DL270" s="387">
        <v>4651.7690541725578</v>
      </c>
      <c r="DM270" s="387">
        <v>4651.7690541725578</v>
      </c>
      <c r="DN270" s="387">
        <v>4651.7690541725578</v>
      </c>
      <c r="DO270" s="387">
        <v>4651.7690541725578</v>
      </c>
      <c r="DP270" s="387">
        <v>4651.7690541725578</v>
      </c>
      <c r="DQ270" s="387">
        <v>4651.7690541725578</v>
      </c>
      <c r="DR270" s="387">
        <v>4651.7690541725578</v>
      </c>
      <c r="DS270" s="387">
        <v>4651.7690541725578</v>
      </c>
      <c r="DT270" s="387">
        <v>4651.7690541725578</v>
      </c>
      <c r="DU270" s="387">
        <v>4651.7690541725578</v>
      </c>
      <c r="DV270" s="387">
        <v>4651.7690541725578</v>
      </c>
      <c r="DW270" s="387">
        <v>4651.7690541725578</v>
      </c>
      <c r="DX270" s="387">
        <v>4651.7690541725578</v>
      </c>
      <c r="DY270" s="387">
        <v>4651.7690541725578</v>
      </c>
      <c r="DZ270" s="387">
        <v>4651.7690541725578</v>
      </c>
      <c r="EA270" s="387">
        <v>4651.7690541725578</v>
      </c>
      <c r="EB270" s="387">
        <v>4651.7690541725578</v>
      </c>
      <c r="EC270" s="387">
        <v>4651.7690541725578</v>
      </c>
      <c r="ED270" s="387">
        <v>4651.7690541725578</v>
      </c>
      <c r="EE270" s="387">
        <v>4651.7690541725578</v>
      </c>
      <c r="EF270" s="387">
        <v>4651.7690541725578</v>
      </c>
      <c r="EG270" s="387">
        <v>4651.7690541725578</v>
      </c>
      <c r="EH270" s="387">
        <v>4651.7690541725578</v>
      </c>
      <c r="EI270" s="387">
        <v>4651.7690541725578</v>
      </c>
      <c r="EJ270" s="387">
        <v>4651.7690541725578</v>
      </c>
      <c r="EK270" s="387">
        <v>4651.7690541725578</v>
      </c>
      <c r="EY270" s="386">
        <v>1470</v>
      </c>
      <c r="EZ270" s="386">
        <v>1484</v>
      </c>
      <c r="FA270" s="386">
        <v>1498</v>
      </c>
      <c r="FB270" s="386">
        <v>1512</v>
      </c>
      <c r="FC270" s="386">
        <v>1527.3</v>
      </c>
      <c r="FD270" s="386">
        <v>1556</v>
      </c>
      <c r="FE270" s="386">
        <v>1585</v>
      </c>
      <c r="FF270" s="386">
        <v>1614</v>
      </c>
      <c r="FG270" s="386">
        <v>1643</v>
      </c>
      <c r="FH270" s="386">
        <v>1672</v>
      </c>
      <c r="FI270" s="386">
        <v>1698.5</v>
      </c>
      <c r="FJ270" s="386">
        <v>1725</v>
      </c>
      <c r="FK270" s="386">
        <v>1752</v>
      </c>
      <c r="FL270" s="386">
        <v>1779</v>
      </c>
      <c r="FM270" s="386">
        <v>1806</v>
      </c>
      <c r="FN270" s="386">
        <v>1833</v>
      </c>
      <c r="FO270" s="386">
        <v>1860</v>
      </c>
      <c r="FP270" s="386">
        <v>1887</v>
      </c>
      <c r="FQ270" s="386">
        <v>1914</v>
      </c>
      <c r="FR270" s="386">
        <v>1941</v>
      </c>
      <c r="FS270" s="386">
        <v>1968</v>
      </c>
      <c r="FT270" s="386">
        <v>1995</v>
      </c>
      <c r="FU270" s="386">
        <v>2022</v>
      </c>
      <c r="FV270" s="386">
        <v>2049</v>
      </c>
      <c r="FW270" s="386">
        <v>2076</v>
      </c>
      <c r="FX270" s="386">
        <v>2103</v>
      </c>
      <c r="FY270" s="386">
        <v>2130</v>
      </c>
      <c r="FZ270" s="386">
        <v>2157</v>
      </c>
      <c r="GA270" s="386">
        <v>2184</v>
      </c>
      <c r="GB270" s="386">
        <v>2211</v>
      </c>
      <c r="GC270" s="386">
        <v>2237.5</v>
      </c>
      <c r="GD270" s="387">
        <v>2237.5</v>
      </c>
      <c r="GE270" s="387">
        <v>2237.5</v>
      </c>
      <c r="GF270" s="387">
        <v>2237.5</v>
      </c>
      <c r="GG270" s="387">
        <v>2237.5</v>
      </c>
      <c r="GH270" s="387">
        <v>2237.5</v>
      </c>
      <c r="GI270" s="387">
        <v>2237.5</v>
      </c>
      <c r="GJ270" s="387">
        <v>2237.5</v>
      </c>
      <c r="GK270" s="387">
        <v>2237.5</v>
      </c>
      <c r="GL270" s="387">
        <v>2237.5</v>
      </c>
      <c r="GM270" s="387">
        <v>2237.5</v>
      </c>
      <c r="GN270" s="387">
        <v>2237.5</v>
      </c>
      <c r="GO270" s="387">
        <v>2237.5</v>
      </c>
      <c r="GP270" s="387">
        <v>2237.5</v>
      </c>
      <c r="GQ270" s="387">
        <v>2237.5</v>
      </c>
      <c r="GR270" s="387">
        <v>2237.5</v>
      </c>
      <c r="GS270" s="387">
        <v>2237.5</v>
      </c>
      <c r="GT270" s="387">
        <v>2237.5</v>
      </c>
      <c r="GU270" s="387">
        <v>2237.5</v>
      </c>
      <c r="GV270" s="387">
        <v>2237.5</v>
      </c>
      <c r="GW270" s="387">
        <v>2237.5</v>
      </c>
      <c r="GX270" s="387">
        <v>2237.5</v>
      </c>
      <c r="GY270" s="387">
        <v>2237.5</v>
      </c>
      <c r="GZ270" s="387">
        <v>2237.5</v>
      </c>
      <c r="HA270" s="387">
        <v>2237.5</v>
      </c>
      <c r="HB270" s="387">
        <v>2237.5</v>
      </c>
      <c r="HC270" s="387">
        <v>2237.5</v>
      </c>
      <c r="HD270" s="387">
        <v>2237.5</v>
      </c>
      <c r="HE270" s="387">
        <v>2237.5</v>
      </c>
      <c r="HS270" s="394">
        <v>2.8536375763434063</v>
      </c>
      <c r="HT270" s="394">
        <v>2.8536375763434063</v>
      </c>
      <c r="HU270" s="394">
        <v>2.8536375763434059</v>
      </c>
      <c r="HV270" s="394">
        <v>2.8536375763434063</v>
      </c>
      <c r="HW270" s="394">
        <v>2.8536375763434059</v>
      </c>
      <c r="HX270" s="394">
        <v>2.8572710392051719</v>
      </c>
      <c r="HY270" s="394">
        <v>2.860909128461151</v>
      </c>
      <c r="HZ270" s="394">
        <v>2.8645518500020102</v>
      </c>
      <c r="IA270" s="394">
        <v>2.8681992097259181</v>
      </c>
      <c r="IB270" s="394">
        <v>2.8718512135385543</v>
      </c>
      <c r="IC270" s="394">
        <v>2.875491313644686</v>
      </c>
      <c r="ID270" s="394">
        <v>2.8791360276140714</v>
      </c>
      <c r="IE270" s="394">
        <v>2.8827853612948271</v>
      </c>
      <c r="IF270" s="394">
        <v>2.8864393205424843</v>
      </c>
      <c r="IG270" s="394">
        <v>2.8900979112199932</v>
      </c>
      <c r="IH270" s="394">
        <v>2.889998901380205</v>
      </c>
      <c r="II270" s="394">
        <v>2.8898998949323249</v>
      </c>
      <c r="IJ270" s="394">
        <v>2.8898008918762375</v>
      </c>
      <c r="IK270" s="394">
        <v>2.8897018922118267</v>
      </c>
      <c r="IL270" s="394">
        <v>2.8896028959389786</v>
      </c>
      <c r="IM270" s="394">
        <v>2.8895199204421749</v>
      </c>
      <c r="IN270" s="394">
        <v>2.8894369473280284</v>
      </c>
      <c r="IO270" s="394">
        <v>2.8893539765964706</v>
      </c>
      <c r="IP270" s="394">
        <v>2.8892710082474333</v>
      </c>
      <c r="IQ270" s="394">
        <v>2.8891880422808494</v>
      </c>
      <c r="IR270" s="394">
        <v>2.8890833331499612</v>
      </c>
      <c r="IS270" s="394">
        <v>2.8889786278139122</v>
      </c>
      <c r="IT270" s="394">
        <v>2.8888739262725642</v>
      </c>
      <c r="IU270" s="394">
        <v>2.8887692285257791</v>
      </c>
      <c r="IV270" s="394">
        <v>2.8886645345734201</v>
      </c>
      <c r="IW270" s="394">
        <v>2.8885730210956257</v>
      </c>
      <c r="IX270" s="394">
        <v>2.8884815105169963</v>
      </c>
      <c r="IY270" s="394">
        <v>2.8883900028374407</v>
      </c>
      <c r="IZ270" s="394">
        <v>2.8882984980568671</v>
      </c>
      <c r="JA270" s="394">
        <v>2.8882069961751835</v>
      </c>
      <c r="JB270" s="394">
        <v>2.8882069961751835</v>
      </c>
      <c r="JC270" s="394">
        <v>2.8882069961751835</v>
      </c>
      <c r="JD270" s="394">
        <v>2.8882069961751835</v>
      </c>
      <c r="JE270" s="394">
        <v>2.8882069961751835</v>
      </c>
      <c r="JF270" s="394">
        <v>2.8882069961751835</v>
      </c>
      <c r="JG270" s="394">
        <v>2.8882069961751835</v>
      </c>
      <c r="JH270" s="394">
        <v>2.8882069961751835</v>
      </c>
      <c r="JI270" s="394">
        <v>2.8882069961751835</v>
      </c>
      <c r="JJ270" s="394">
        <v>2.8882069961751835</v>
      </c>
      <c r="JK270" s="394">
        <v>2.8882069961751835</v>
      </c>
      <c r="JL270" s="394">
        <v>2.8882069961751835</v>
      </c>
      <c r="JM270" s="394">
        <v>2.8882069961751835</v>
      </c>
      <c r="JN270" s="394">
        <v>2.8882069961751835</v>
      </c>
      <c r="JO270" s="394">
        <v>2.8882069961751835</v>
      </c>
      <c r="JP270" s="394">
        <v>2.8882069961751835</v>
      </c>
      <c r="JQ270" s="394">
        <v>2.8882069961751835</v>
      </c>
      <c r="JR270" s="394">
        <v>2.8882069961751835</v>
      </c>
      <c r="JS270" s="394">
        <v>2.8882069961751835</v>
      </c>
      <c r="JT270" s="394">
        <v>2.8882069961751835</v>
      </c>
      <c r="JU270" s="394">
        <v>2.8882069961751835</v>
      </c>
      <c r="JV270" s="394">
        <v>2.8882069961751835</v>
      </c>
      <c r="JW270" s="394">
        <v>2.8882069961751835</v>
      </c>
      <c r="JX270" s="394">
        <v>2.8882069961751835</v>
      </c>
      <c r="JY270" s="394">
        <v>2.8882069961751835</v>
      </c>
      <c r="JZ270" s="394">
        <v>2.8882069961751835</v>
      </c>
      <c r="KA270" s="394">
        <v>2.8882069961751835</v>
      </c>
      <c r="KB270" s="394">
        <v>2.8882069961751835</v>
      </c>
      <c r="KC270" s="394">
        <v>2.8882069961751835</v>
      </c>
    </row>
    <row r="271" spans="1:289" x14ac:dyDescent="0.25">
      <c r="A271" s="383">
        <v>262</v>
      </c>
      <c r="B271" s="384" t="s">
        <v>864</v>
      </c>
      <c r="C271" s="385" t="s">
        <v>142</v>
      </c>
      <c r="D271" s="385" t="s">
        <v>142</v>
      </c>
      <c r="E271" s="129">
        <v>2052</v>
      </c>
      <c r="F271" s="386">
        <v>1050.0633600000001</v>
      </c>
      <c r="G271" s="386">
        <v>1035.7734538992618</v>
      </c>
      <c r="H271" s="386">
        <v>1021.6780136032993</v>
      </c>
      <c r="I271" s="386">
        <v>1007.7743927021949</v>
      </c>
      <c r="J271" s="386">
        <v>994.05998080000006</v>
      </c>
      <c r="K271" s="386">
        <v>1029.9326503819432</v>
      </c>
      <c r="L271" s="386">
        <v>1067.0998579674176</v>
      </c>
      <c r="M271" s="386">
        <v>1105.6083195845897</v>
      </c>
      <c r="N271" s="386">
        <v>1145.5064371042054</v>
      </c>
      <c r="O271" s="386">
        <v>1186.8443590766378</v>
      </c>
      <c r="P271" s="386">
        <v>1223.7818069560626</v>
      </c>
      <c r="Q271" s="386">
        <v>1261.8688369566903</v>
      </c>
      <c r="R271" s="386">
        <v>1301.1412268360345</v>
      </c>
      <c r="S271" s="386">
        <v>1341.6358678413792</v>
      </c>
      <c r="T271" s="386">
        <v>1383.3907993642563</v>
      </c>
      <c r="U271" s="386">
        <v>1417.6189479606501</v>
      </c>
      <c r="V271" s="386">
        <v>1452.693976669934</v>
      </c>
      <c r="W271" s="386">
        <v>1488.6368391794977</v>
      </c>
      <c r="X271" s="386">
        <v>1525.4690076173083</v>
      </c>
      <c r="Y271" s="386">
        <v>1563.2124853792791</v>
      </c>
      <c r="Z271" s="386">
        <v>1594.0023480214943</v>
      </c>
      <c r="AA271" s="386">
        <v>1625.3986641371773</v>
      </c>
      <c r="AB271" s="386">
        <v>1657.4133787557605</v>
      </c>
      <c r="AC271" s="386">
        <v>1690.0586721823147</v>
      </c>
      <c r="AD271" s="386">
        <v>1723.3469646316621</v>
      </c>
      <c r="AE271" s="386">
        <v>1764.3833385740734</v>
      </c>
      <c r="AF271" s="386">
        <v>1806.3968715105245</v>
      </c>
      <c r="AG271" s="386">
        <v>1849.4108315714061</v>
      </c>
      <c r="AH271" s="386">
        <v>1893.4490409483153</v>
      </c>
      <c r="AI271" s="386">
        <v>1938.5358890873742</v>
      </c>
      <c r="AJ271" s="386">
        <v>1977.2622084383934</v>
      </c>
      <c r="AK271" s="386">
        <v>2016.7621672246789</v>
      </c>
      <c r="AL271" s="386">
        <v>2057.0512205162149</v>
      </c>
      <c r="AM271" s="386">
        <v>2098.1451321304166</v>
      </c>
      <c r="AN271" s="386">
        <v>2140.0599808000093</v>
      </c>
      <c r="AO271" s="387">
        <v>2140.0599808000093</v>
      </c>
      <c r="AP271" s="387">
        <v>2140.0599808000093</v>
      </c>
      <c r="AQ271" s="387">
        <v>2140.0599808000093</v>
      </c>
      <c r="AR271" s="387">
        <v>2140.0599808000093</v>
      </c>
      <c r="AS271" s="387">
        <v>2140.0599808000093</v>
      </c>
      <c r="AT271" s="387">
        <v>2140.0599808000093</v>
      </c>
      <c r="AU271" s="387">
        <v>2140.0599808000093</v>
      </c>
      <c r="AV271" s="387">
        <v>2140.0599808000093</v>
      </c>
      <c r="AW271" s="387">
        <v>2140.0599808000093</v>
      </c>
      <c r="AX271" s="387">
        <v>2140.0599808000093</v>
      </c>
      <c r="AY271" s="387">
        <v>2140.0599808000093</v>
      </c>
      <c r="AZ271" s="387">
        <v>2140.0599808000093</v>
      </c>
      <c r="BA271" s="387">
        <v>2140.0599808000093</v>
      </c>
      <c r="BB271" s="387">
        <v>2140.0599808000093</v>
      </c>
      <c r="BC271" s="387">
        <v>2140.0599808000093</v>
      </c>
      <c r="BD271" s="387">
        <v>2140.0599808000093</v>
      </c>
      <c r="BE271" s="387">
        <v>2140.0599808000093</v>
      </c>
      <c r="BF271" s="387">
        <v>2140.0599808000093</v>
      </c>
      <c r="BG271" s="387">
        <v>2140.0599808000093</v>
      </c>
      <c r="BH271" s="387">
        <v>2140.0599808000093</v>
      </c>
      <c r="BI271" s="387">
        <v>2140.0599808000093</v>
      </c>
      <c r="BJ271" s="387">
        <v>2140.0599808000093</v>
      </c>
      <c r="BK271" s="387">
        <v>2140.0599808000093</v>
      </c>
      <c r="BL271" s="387">
        <v>2140.0599808000093</v>
      </c>
      <c r="BM271" s="387">
        <v>2140.0599808000093</v>
      </c>
      <c r="BN271" s="387">
        <v>2140.0599808000093</v>
      </c>
      <c r="BO271" s="387">
        <v>2140.0599808000093</v>
      </c>
      <c r="BP271" s="387">
        <v>2140.0599808000093</v>
      </c>
      <c r="CA271" s="386">
        <v>2250</v>
      </c>
      <c r="CB271" s="386">
        <v>2219.38062030213</v>
      </c>
      <c r="CC271" s="386">
        <v>2189.1779278989634</v>
      </c>
      <c r="CD271" s="386">
        <v>2159.3862522542813</v>
      </c>
      <c r="CE271" s="386">
        <v>2130</v>
      </c>
      <c r="CF271" s="386">
        <v>2206.3825233417065</v>
      </c>
      <c r="CG271" s="386">
        <v>2285.504149909726</v>
      </c>
      <c r="CH271" s="386">
        <v>2367.4631048759452</v>
      </c>
      <c r="CI271" s="386">
        <v>2452.3611358002722</v>
      </c>
      <c r="CJ271" s="386">
        <v>2540.3036389446665</v>
      </c>
      <c r="CK271" s="386">
        <v>2619.6783402922247</v>
      </c>
      <c r="CL271" s="386">
        <v>2701.5331952393076</v>
      </c>
      <c r="CM271" s="386">
        <v>2785.9456990302788</v>
      </c>
      <c r="CN271" s="386">
        <v>2872.9957683373123</v>
      </c>
      <c r="CO271" s="386">
        <v>2962.7658169206816</v>
      </c>
      <c r="CP271" s="386">
        <v>3033.579333568573</v>
      </c>
      <c r="CQ271" s="386">
        <v>3106.0853748538834</v>
      </c>
      <c r="CR271" s="386">
        <v>3180.3243940655311</v>
      </c>
      <c r="CS271" s="386">
        <v>3256.3378113726485</v>
      </c>
      <c r="CT271" s="386">
        <v>3334.1680369341325</v>
      </c>
      <c r="CU271" s="386">
        <v>3397.7840255293245</v>
      </c>
      <c r="CV271" s="386">
        <v>3462.613808378469</v>
      </c>
      <c r="CW271" s="386">
        <v>3528.6805446986668</v>
      </c>
      <c r="CX271" s="386">
        <v>3596.0078355853143</v>
      </c>
      <c r="CY271" s="386">
        <v>3664.6197324431487</v>
      </c>
      <c r="CZ271" s="386">
        <v>3749.3579500900114</v>
      </c>
      <c r="DA271" s="386">
        <v>3836.0555976516339</v>
      </c>
      <c r="DB271" s="386">
        <v>3924.7579836758878</v>
      </c>
      <c r="DC271" s="386">
        <v>4015.511464395227</v>
      </c>
      <c r="DD271" s="386">
        <v>4108.3634679526449</v>
      </c>
      <c r="DE271" s="386">
        <v>4188.2582559764041</v>
      </c>
      <c r="DF271" s="386">
        <v>4269.7067471238406</v>
      </c>
      <c r="DG271" s="386">
        <v>4352.7391560492051</v>
      </c>
      <c r="DH271" s="386">
        <v>4437.3862849870375</v>
      </c>
      <c r="DI271" s="386">
        <v>4523.6795351787632</v>
      </c>
      <c r="DJ271" s="387">
        <v>4523.6795351787632</v>
      </c>
      <c r="DK271" s="387">
        <v>4523.6795351787632</v>
      </c>
      <c r="DL271" s="387">
        <v>4523.6795351787632</v>
      </c>
      <c r="DM271" s="387">
        <v>4523.6795351787632</v>
      </c>
      <c r="DN271" s="387">
        <v>4523.6795351787632</v>
      </c>
      <c r="DO271" s="387">
        <v>4523.6795351787632</v>
      </c>
      <c r="DP271" s="387">
        <v>4523.6795351787632</v>
      </c>
      <c r="DQ271" s="387">
        <v>4523.6795351787632</v>
      </c>
      <c r="DR271" s="387">
        <v>4523.6795351787632</v>
      </c>
      <c r="DS271" s="387">
        <v>4523.6795351787632</v>
      </c>
      <c r="DT271" s="387">
        <v>4523.6795351787632</v>
      </c>
      <c r="DU271" s="387">
        <v>4523.6795351787632</v>
      </c>
      <c r="DV271" s="387">
        <v>4523.6795351787632</v>
      </c>
      <c r="DW271" s="387">
        <v>4523.6795351787632</v>
      </c>
      <c r="DX271" s="387">
        <v>4523.6795351787632</v>
      </c>
      <c r="DY271" s="387">
        <v>4523.6795351787632</v>
      </c>
      <c r="DZ271" s="387">
        <v>4523.6795351787632</v>
      </c>
      <c r="EA271" s="387">
        <v>4523.6795351787632</v>
      </c>
      <c r="EB271" s="387">
        <v>4523.6795351787632</v>
      </c>
      <c r="EC271" s="387">
        <v>4523.6795351787632</v>
      </c>
      <c r="ED271" s="387">
        <v>4523.6795351787632</v>
      </c>
      <c r="EE271" s="387">
        <v>4523.6795351787632</v>
      </c>
      <c r="EF271" s="387">
        <v>4523.6795351787632</v>
      </c>
      <c r="EG271" s="387">
        <v>4523.6795351787632</v>
      </c>
      <c r="EH271" s="387">
        <v>4523.6795351787632</v>
      </c>
      <c r="EI271" s="387">
        <v>4523.6795351787632</v>
      </c>
      <c r="EJ271" s="387">
        <v>4523.6795351787632</v>
      </c>
      <c r="EK271" s="387">
        <v>4523.6795351787632</v>
      </c>
      <c r="EY271" s="386">
        <v>7176</v>
      </c>
      <c r="EZ271" s="386">
        <v>7266</v>
      </c>
      <c r="FA271" s="386">
        <v>7356</v>
      </c>
      <c r="FB271" s="386">
        <v>7446</v>
      </c>
      <c r="FC271" s="386">
        <v>7536.6</v>
      </c>
      <c r="FD271" s="386">
        <v>7648</v>
      </c>
      <c r="FE271" s="386">
        <v>7760</v>
      </c>
      <c r="FF271" s="386">
        <v>7872</v>
      </c>
      <c r="FG271" s="386">
        <v>7984</v>
      </c>
      <c r="FH271" s="386">
        <v>8096</v>
      </c>
      <c r="FI271" s="386">
        <v>8207.2999999999993</v>
      </c>
      <c r="FJ271" s="386">
        <v>8305</v>
      </c>
      <c r="FK271" s="386">
        <v>8403</v>
      </c>
      <c r="FL271" s="386">
        <v>8501</v>
      </c>
      <c r="FM271" s="386">
        <v>8599</v>
      </c>
      <c r="FN271" s="386">
        <v>8697</v>
      </c>
      <c r="FO271" s="386">
        <v>8795</v>
      </c>
      <c r="FP271" s="386">
        <v>8893</v>
      </c>
      <c r="FQ271" s="386">
        <v>8991</v>
      </c>
      <c r="FR271" s="386">
        <v>9089</v>
      </c>
      <c r="FS271" s="386">
        <v>9187</v>
      </c>
      <c r="FT271" s="386">
        <v>9285</v>
      </c>
      <c r="FU271" s="386">
        <v>9383</v>
      </c>
      <c r="FV271" s="386">
        <v>9481</v>
      </c>
      <c r="FW271" s="386">
        <v>9579</v>
      </c>
      <c r="FX271" s="386">
        <v>9677</v>
      </c>
      <c r="FY271" s="386">
        <v>9775</v>
      </c>
      <c r="FZ271" s="386">
        <v>9873</v>
      </c>
      <c r="GA271" s="386">
        <v>9971</v>
      </c>
      <c r="GB271" s="386">
        <v>10069</v>
      </c>
      <c r="GC271" s="386">
        <v>10161</v>
      </c>
      <c r="GD271" s="387">
        <v>10161</v>
      </c>
      <c r="GE271" s="387">
        <v>10161</v>
      </c>
      <c r="GF271" s="387">
        <v>10161</v>
      </c>
      <c r="GG271" s="387">
        <v>10161</v>
      </c>
      <c r="GH271" s="387">
        <v>10161</v>
      </c>
      <c r="GI271" s="387">
        <v>10161</v>
      </c>
      <c r="GJ271" s="387">
        <v>10161</v>
      </c>
      <c r="GK271" s="387">
        <v>10161</v>
      </c>
      <c r="GL271" s="387">
        <v>10161</v>
      </c>
      <c r="GM271" s="387">
        <v>10161</v>
      </c>
      <c r="GN271" s="387">
        <v>10161</v>
      </c>
      <c r="GO271" s="387">
        <v>10161</v>
      </c>
      <c r="GP271" s="387">
        <v>10161</v>
      </c>
      <c r="GQ271" s="387">
        <v>10161</v>
      </c>
      <c r="GR271" s="387">
        <v>10161</v>
      </c>
      <c r="GS271" s="387">
        <v>10161</v>
      </c>
      <c r="GT271" s="387">
        <v>10161</v>
      </c>
      <c r="GU271" s="387">
        <v>10161</v>
      </c>
      <c r="GV271" s="387">
        <v>10161</v>
      </c>
      <c r="GW271" s="387">
        <v>10161</v>
      </c>
      <c r="GX271" s="387">
        <v>10161</v>
      </c>
      <c r="GY271" s="387">
        <v>10161</v>
      </c>
      <c r="GZ271" s="387">
        <v>10161</v>
      </c>
      <c r="HA271" s="387">
        <v>10161</v>
      </c>
      <c r="HB271" s="387">
        <v>10161</v>
      </c>
      <c r="HC271" s="387">
        <v>10161</v>
      </c>
      <c r="HD271" s="387">
        <v>10161</v>
      </c>
      <c r="HE271" s="387">
        <v>10161</v>
      </c>
      <c r="HS271" s="394">
        <v>2.1427278445369238</v>
      </c>
      <c r="HT271" s="394">
        <v>2.1427278445369238</v>
      </c>
      <c r="HU271" s="394">
        <v>2.1427278445369238</v>
      </c>
      <c r="HV271" s="394">
        <v>2.1427278445369238</v>
      </c>
      <c r="HW271" s="394">
        <v>2.1427278445369238</v>
      </c>
      <c r="HX271" s="394">
        <v>2.1422590326886763</v>
      </c>
      <c r="HY271" s="394">
        <v>2.1417903234127418</v>
      </c>
      <c r="HZ271" s="394">
        <v>2.1413217166866763</v>
      </c>
      <c r="IA271" s="394">
        <v>2.1408532124880444</v>
      </c>
      <c r="IB271" s="394">
        <v>2.1403848107944135</v>
      </c>
      <c r="IC271" s="394">
        <v>2.1406416776273245</v>
      </c>
      <c r="ID271" s="394">
        <v>2.1408985752867351</v>
      </c>
      <c r="IE271" s="394">
        <v>2.1411555037763432</v>
      </c>
      <c r="IF271" s="394">
        <v>2.1414124630998499</v>
      </c>
      <c r="IG271" s="394">
        <v>2.1416694532609544</v>
      </c>
      <c r="IH271" s="394">
        <v>2.1399116722675031</v>
      </c>
      <c r="II271" s="394">
        <v>2.1381553339775539</v>
      </c>
      <c r="IJ271" s="394">
        <v>2.136400437207004</v>
      </c>
      <c r="IK271" s="394">
        <v>2.1346469807727226</v>
      </c>
      <c r="IL271" s="394">
        <v>2.1328949634925478</v>
      </c>
      <c r="IM271" s="394">
        <v>2.1316054080765428</v>
      </c>
      <c r="IN271" s="394">
        <v>2.1303166323300471</v>
      </c>
      <c r="IO271" s="394">
        <v>2.1290286357816712</v>
      </c>
      <c r="IP271" s="394">
        <v>2.1277414179603085</v>
      </c>
      <c r="IQ271" s="394">
        <v>2.1264549783951385</v>
      </c>
      <c r="IR271" s="394">
        <v>2.1250245726759927</v>
      </c>
      <c r="IS271" s="394">
        <v>2.1235951291500474</v>
      </c>
      <c r="IT271" s="394">
        <v>2.1221666471700624</v>
      </c>
      <c r="IU271" s="394">
        <v>2.1207391260892332</v>
      </c>
      <c r="IV271" s="394">
        <v>2.1193125652611902</v>
      </c>
      <c r="IW271" s="394">
        <v>2.1182108463420319</v>
      </c>
      <c r="IX271" s="394">
        <v>2.1171097001484811</v>
      </c>
      <c r="IY271" s="394">
        <v>2.1160091263828082</v>
      </c>
      <c r="IZ271" s="394">
        <v>2.1149091247474381</v>
      </c>
      <c r="JA271" s="394">
        <v>2.1138096949449499</v>
      </c>
      <c r="JB271" s="394">
        <v>2.1138096949449499</v>
      </c>
      <c r="JC271" s="394">
        <v>2.1138096949449499</v>
      </c>
      <c r="JD271" s="394">
        <v>2.1138096949449499</v>
      </c>
      <c r="JE271" s="394">
        <v>2.1138096949449499</v>
      </c>
      <c r="JF271" s="394">
        <v>2.1138096949449499</v>
      </c>
      <c r="JG271" s="394">
        <v>2.1138096949449499</v>
      </c>
      <c r="JH271" s="394">
        <v>2.1138096949449499</v>
      </c>
      <c r="JI271" s="394">
        <v>2.1138096949449499</v>
      </c>
      <c r="JJ271" s="394">
        <v>2.1138096949449499</v>
      </c>
      <c r="JK271" s="394">
        <v>2.1138096949449499</v>
      </c>
      <c r="JL271" s="394">
        <v>2.1138096949449499</v>
      </c>
      <c r="JM271" s="394">
        <v>2.1138096949449499</v>
      </c>
      <c r="JN271" s="394">
        <v>2.1138096949449499</v>
      </c>
      <c r="JO271" s="394">
        <v>2.1138096949449499</v>
      </c>
      <c r="JP271" s="394">
        <v>2.1138096949449499</v>
      </c>
      <c r="JQ271" s="394">
        <v>2.1138096949449499</v>
      </c>
      <c r="JR271" s="394">
        <v>2.1138096949449499</v>
      </c>
      <c r="JS271" s="394">
        <v>2.1138096949449499</v>
      </c>
      <c r="JT271" s="394">
        <v>2.1138096949449499</v>
      </c>
      <c r="JU271" s="394">
        <v>2.1138096949449499</v>
      </c>
      <c r="JV271" s="394">
        <v>2.1138096949449499</v>
      </c>
      <c r="JW271" s="394">
        <v>2.1138096949449499</v>
      </c>
      <c r="JX271" s="394">
        <v>2.1138096949449499</v>
      </c>
      <c r="JY271" s="394">
        <v>2.1138096949449499</v>
      </c>
      <c r="JZ271" s="394">
        <v>2.1138096949449499</v>
      </c>
      <c r="KA271" s="394">
        <v>2.1138096949449499</v>
      </c>
      <c r="KB271" s="394">
        <v>2.1138096949449499</v>
      </c>
      <c r="KC271" s="394">
        <v>2.1138096949449499</v>
      </c>
    </row>
    <row r="272" spans="1:289" x14ac:dyDescent="0.25">
      <c r="A272" s="383">
        <v>263</v>
      </c>
      <c r="B272" s="384" t="s">
        <v>864</v>
      </c>
      <c r="C272" s="385" t="s">
        <v>142</v>
      </c>
      <c r="D272" s="385" t="s">
        <v>142</v>
      </c>
      <c r="E272" s="129">
        <v>2052</v>
      </c>
      <c r="F272" s="386">
        <v>837.87814000000014</v>
      </c>
      <c r="G272" s="386">
        <v>839.20699057661852</v>
      </c>
      <c r="H272" s="386">
        <v>840.53794867194472</v>
      </c>
      <c r="I272" s="386">
        <v>841.87101762844281</v>
      </c>
      <c r="J272" s="386">
        <v>843.206200793878</v>
      </c>
      <c r="K272" s="386">
        <v>880.98362073438818</v>
      </c>
      <c r="L272" s="386">
        <v>920.45354893209333</v>
      </c>
      <c r="M272" s="386">
        <v>961.69181333408949</v>
      </c>
      <c r="N272" s="386">
        <v>1004.7776391397675</v>
      </c>
      <c r="O272" s="386">
        <v>1049.7938010048958</v>
      </c>
      <c r="P272" s="386">
        <v>1088.8944037691176</v>
      </c>
      <c r="Q272" s="386">
        <v>1129.4513469452013</v>
      </c>
      <c r="R272" s="386">
        <v>1171.5188733643381</v>
      </c>
      <c r="S272" s="386">
        <v>1215.1532461853242</v>
      </c>
      <c r="T272" s="386">
        <v>1260.4128241436483</v>
      </c>
      <c r="U272" s="386">
        <v>1296.8664107043257</v>
      </c>
      <c r="V272" s="386">
        <v>1334.3743057801832</v>
      </c>
      <c r="W272" s="386">
        <v>1372.9670020209173</v>
      </c>
      <c r="X272" s="386">
        <v>1412.6758739828699</v>
      </c>
      <c r="Y272" s="386">
        <v>1453.5332036354812</v>
      </c>
      <c r="Z272" s="386">
        <v>1486.4513583216349</v>
      </c>
      <c r="AA272" s="386">
        <v>1520.1150101902617</v>
      </c>
      <c r="AB272" s="386">
        <v>1554.5410425100133</v>
      </c>
      <c r="AC272" s="386">
        <v>1589.7467209047893</v>
      </c>
      <c r="AD272" s="386">
        <v>1625.7497020129338</v>
      </c>
      <c r="AE272" s="386">
        <v>1669.6264811145463</v>
      </c>
      <c r="AF272" s="386">
        <v>1714.6874349645523</v>
      </c>
      <c r="AG272" s="386">
        <v>1760.9645228330585</v>
      </c>
      <c r="AH272" s="386">
        <v>1808.4905665275189</v>
      </c>
      <c r="AI272" s="386">
        <v>1857.2992736714468</v>
      </c>
      <c r="AJ272" s="386">
        <v>1898.7854570544416</v>
      </c>
      <c r="AK272" s="386">
        <v>1941.198310380232</v>
      </c>
      <c r="AL272" s="386">
        <v>1984.5585325204147</v>
      </c>
      <c r="AM272" s="386">
        <v>2028.8872846938209</v>
      </c>
      <c r="AN272" s="386">
        <v>2074.2062007938898</v>
      </c>
      <c r="AO272" s="387">
        <v>2074.2062007938898</v>
      </c>
      <c r="AP272" s="387">
        <v>2074.2062007938898</v>
      </c>
      <c r="AQ272" s="387">
        <v>2074.2062007938898</v>
      </c>
      <c r="AR272" s="387">
        <v>2074.2062007938898</v>
      </c>
      <c r="AS272" s="387">
        <v>2074.2062007938898</v>
      </c>
      <c r="AT272" s="387">
        <v>2074.2062007938898</v>
      </c>
      <c r="AU272" s="387">
        <v>2074.2062007938898</v>
      </c>
      <c r="AV272" s="387">
        <v>2074.2062007938898</v>
      </c>
      <c r="AW272" s="387">
        <v>2074.2062007938898</v>
      </c>
      <c r="AX272" s="387">
        <v>2074.2062007938898</v>
      </c>
      <c r="AY272" s="387">
        <v>2074.2062007938898</v>
      </c>
      <c r="AZ272" s="387">
        <v>2074.2062007938898</v>
      </c>
      <c r="BA272" s="387">
        <v>2074.2062007938898</v>
      </c>
      <c r="BB272" s="387">
        <v>2074.2062007938898</v>
      </c>
      <c r="BC272" s="387">
        <v>2074.2062007938898</v>
      </c>
      <c r="BD272" s="387">
        <v>2074.2062007938898</v>
      </c>
      <c r="BE272" s="387">
        <v>2074.2062007938898</v>
      </c>
      <c r="BF272" s="387">
        <v>2074.2062007938898</v>
      </c>
      <c r="BG272" s="387">
        <v>2074.2062007938898</v>
      </c>
      <c r="BH272" s="387">
        <v>2074.2062007938898</v>
      </c>
      <c r="BI272" s="387">
        <v>2074.2062007938898</v>
      </c>
      <c r="BJ272" s="387">
        <v>2074.2062007938898</v>
      </c>
      <c r="BK272" s="387">
        <v>2074.2062007938898</v>
      </c>
      <c r="BL272" s="387">
        <v>2074.2062007938898</v>
      </c>
      <c r="BM272" s="387">
        <v>2074.2062007938898</v>
      </c>
      <c r="BN272" s="387">
        <v>2074.2062007938898</v>
      </c>
      <c r="BO272" s="387">
        <v>2074.2062007938898</v>
      </c>
      <c r="BP272" s="387">
        <v>2074.2062007938898</v>
      </c>
      <c r="CA272" s="386">
        <v>1590</v>
      </c>
      <c r="CB272" s="386">
        <v>1592.4941253123477</v>
      </c>
      <c r="CC272" s="386">
        <v>1594.9921629901505</v>
      </c>
      <c r="CD272" s="386">
        <v>1597.4941191704713</v>
      </c>
      <c r="CE272" s="386">
        <v>1600</v>
      </c>
      <c r="CF272" s="386">
        <v>1673.1587484322063</v>
      </c>
      <c r="CG272" s="386">
        <v>1749.6626234095168</v>
      </c>
      <c r="CH272" s="386">
        <v>1829.6645782265487</v>
      </c>
      <c r="CI272" s="386">
        <v>1913.3245598476703</v>
      </c>
      <c r="CJ272" s="386">
        <v>2000.8098286870809</v>
      </c>
      <c r="CK272" s="386">
        <v>2077.4360324788872</v>
      </c>
      <c r="CL272" s="386">
        <v>2156.996835563119</v>
      </c>
      <c r="CM272" s="386">
        <v>2239.6046260339394</v>
      </c>
      <c r="CN272" s="386">
        <v>2325.3760961791854</v>
      </c>
      <c r="CO272" s="386">
        <v>2414.4324073206321</v>
      </c>
      <c r="CP272" s="386">
        <v>2483.7859120723874</v>
      </c>
      <c r="CQ272" s="386">
        <v>2555.131565623491</v>
      </c>
      <c r="CR272" s="386">
        <v>2628.526591568525</v>
      </c>
      <c r="CS272" s="386">
        <v>2704.029857224557</v>
      </c>
      <c r="CT272" s="386">
        <v>2781.7019208463453</v>
      </c>
      <c r="CU272" s="386">
        <v>2844.3214983021826</v>
      </c>
      <c r="CV272" s="386">
        <v>2908.3507204979401</v>
      </c>
      <c r="CW272" s="386">
        <v>2973.8213202937477</v>
      </c>
      <c r="CX272" s="386">
        <v>3040.7657448959694</v>
      </c>
      <c r="CY272" s="386">
        <v>3109.2171719380285</v>
      </c>
      <c r="CZ272" s="386">
        <v>3192.684429774125</v>
      </c>
      <c r="DA272" s="386">
        <v>3278.3923748139187</v>
      </c>
      <c r="DB272" s="386">
        <v>3366.4011585380617</v>
      </c>
      <c r="DC272" s="386">
        <v>3456.7725471999506</v>
      </c>
      <c r="DD272" s="386">
        <v>3549.5699651744662</v>
      </c>
      <c r="DE272" s="386">
        <v>3628.4834855149893</v>
      </c>
      <c r="DF272" s="386">
        <v>3709.1513996986064</v>
      </c>
      <c r="DG272" s="386">
        <v>3791.6127111526571</v>
      </c>
      <c r="DH272" s="386">
        <v>3875.9072904229724</v>
      </c>
      <c r="DI272" s="386">
        <v>3962.0758944515264</v>
      </c>
      <c r="DJ272" s="387">
        <v>3962.0758944515264</v>
      </c>
      <c r="DK272" s="387">
        <v>3962.0758944515264</v>
      </c>
      <c r="DL272" s="387">
        <v>3962.0758944515264</v>
      </c>
      <c r="DM272" s="387">
        <v>3962.0758944515264</v>
      </c>
      <c r="DN272" s="387">
        <v>3962.0758944515264</v>
      </c>
      <c r="DO272" s="387">
        <v>3962.0758944515264</v>
      </c>
      <c r="DP272" s="387">
        <v>3962.0758944515264</v>
      </c>
      <c r="DQ272" s="387">
        <v>3962.0758944515264</v>
      </c>
      <c r="DR272" s="387">
        <v>3962.0758944515264</v>
      </c>
      <c r="DS272" s="387">
        <v>3962.0758944515264</v>
      </c>
      <c r="DT272" s="387">
        <v>3962.0758944515264</v>
      </c>
      <c r="DU272" s="387">
        <v>3962.0758944515264</v>
      </c>
      <c r="DV272" s="387">
        <v>3962.0758944515264</v>
      </c>
      <c r="DW272" s="387">
        <v>3962.0758944515264</v>
      </c>
      <c r="DX272" s="387">
        <v>3962.0758944515264</v>
      </c>
      <c r="DY272" s="387">
        <v>3962.0758944515264</v>
      </c>
      <c r="DZ272" s="387">
        <v>3962.0758944515264</v>
      </c>
      <c r="EA272" s="387">
        <v>3962.0758944515264</v>
      </c>
      <c r="EB272" s="387">
        <v>3962.0758944515264</v>
      </c>
      <c r="EC272" s="387">
        <v>3962.0758944515264</v>
      </c>
      <c r="ED272" s="387">
        <v>3962.0758944515264</v>
      </c>
      <c r="EE272" s="387">
        <v>3962.0758944515264</v>
      </c>
      <c r="EF272" s="387">
        <v>3962.0758944515264</v>
      </c>
      <c r="EG272" s="387">
        <v>3962.0758944515264</v>
      </c>
      <c r="EH272" s="387">
        <v>3962.0758944515264</v>
      </c>
      <c r="EI272" s="387">
        <v>3962.0758944515264</v>
      </c>
      <c r="EJ272" s="387">
        <v>3962.0758944515264</v>
      </c>
      <c r="EK272" s="387">
        <v>3962.0758944515264</v>
      </c>
      <c r="EY272" s="386">
        <v>2639</v>
      </c>
      <c r="EZ272" s="386">
        <v>2672</v>
      </c>
      <c r="FA272" s="386">
        <v>2705</v>
      </c>
      <c r="FB272" s="386">
        <v>2738</v>
      </c>
      <c r="FC272" s="386">
        <v>2772.7</v>
      </c>
      <c r="FD272" s="386">
        <v>2815</v>
      </c>
      <c r="FE272" s="386">
        <v>2857</v>
      </c>
      <c r="FF272" s="386">
        <v>2899</v>
      </c>
      <c r="FG272" s="386">
        <v>2941</v>
      </c>
      <c r="FH272" s="386">
        <v>2983</v>
      </c>
      <c r="FI272" s="386">
        <v>3025.6000000000004</v>
      </c>
      <c r="FJ272" s="386">
        <v>3062</v>
      </c>
      <c r="FK272" s="386">
        <v>3099</v>
      </c>
      <c r="FL272" s="386">
        <v>3136</v>
      </c>
      <c r="FM272" s="386">
        <v>3173</v>
      </c>
      <c r="FN272" s="386">
        <v>3210</v>
      </c>
      <c r="FO272" s="386">
        <v>3247</v>
      </c>
      <c r="FP272" s="386">
        <v>3284</v>
      </c>
      <c r="FQ272" s="386">
        <v>3321</v>
      </c>
      <c r="FR272" s="386">
        <v>3358</v>
      </c>
      <c r="FS272" s="386">
        <v>3395</v>
      </c>
      <c r="FT272" s="386">
        <v>3432</v>
      </c>
      <c r="FU272" s="386">
        <v>3469</v>
      </c>
      <c r="FV272" s="386">
        <v>3506</v>
      </c>
      <c r="FW272" s="386">
        <v>3543</v>
      </c>
      <c r="FX272" s="386">
        <v>3580</v>
      </c>
      <c r="FY272" s="386">
        <v>3617</v>
      </c>
      <c r="FZ272" s="386">
        <v>3654</v>
      </c>
      <c r="GA272" s="386">
        <v>3691</v>
      </c>
      <c r="GB272" s="386">
        <v>3728</v>
      </c>
      <c r="GC272" s="386">
        <v>3761.8</v>
      </c>
      <c r="GD272" s="387">
        <v>3761.8</v>
      </c>
      <c r="GE272" s="387">
        <v>3761.8</v>
      </c>
      <c r="GF272" s="387">
        <v>3761.8</v>
      </c>
      <c r="GG272" s="387">
        <v>3761.8</v>
      </c>
      <c r="GH272" s="387">
        <v>3761.8</v>
      </c>
      <c r="GI272" s="387">
        <v>3761.8</v>
      </c>
      <c r="GJ272" s="387">
        <v>3761.8</v>
      </c>
      <c r="GK272" s="387">
        <v>3761.8</v>
      </c>
      <c r="GL272" s="387">
        <v>3761.8</v>
      </c>
      <c r="GM272" s="387">
        <v>3761.8</v>
      </c>
      <c r="GN272" s="387">
        <v>3761.8</v>
      </c>
      <c r="GO272" s="387">
        <v>3761.8</v>
      </c>
      <c r="GP272" s="387">
        <v>3761.8</v>
      </c>
      <c r="GQ272" s="387">
        <v>3761.8</v>
      </c>
      <c r="GR272" s="387">
        <v>3761.8</v>
      </c>
      <c r="GS272" s="387">
        <v>3761.8</v>
      </c>
      <c r="GT272" s="387">
        <v>3761.8</v>
      </c>
      <c r="GU272" s="387">
        <v>3761.8</v>
      </c>
      <c r="GV272" s="387">
        <v>3761.8</v>
      </c>
      <c r="GW272" s="387">
        <v>3761.8</v>
      </c>
      <c r="GX272" s="387">
        <v>3761.8</v>
      </c>
      <c r="GY272" s="387">
        <v>3761.8</v>
      </c>
      <c r="GZ272" s="387">
        <v>3761.8</v>
      </c>
      <c r="HA272" s="387">
        <v>3761.8</v>
      </c>
      <c r="HB272" s="387">
        <v>3761.8</v>
      </c>
      <c r="HC272" s="387">
        <v>3761.8</v>
      </c>
      <c r="HD272" s="387">
        <v>3761.8</v>
      </c>
      <c r="HE272" s="387">
        <v>3761.8</v>
      </c>
      <c r="HS272" s="394">
        <v>1.89765065359027</v>
      </c>
      <c r="HT272" s="394">
        <v>1.8976178025139496</v>
      </c>
      <c r="HU272" s="394">
        <v>1.897584952006329</v>
      </c>
      <c r="HV272" s="394">
        <v>1.8975521020673982</v>
      </c>
      <c r="HW272" s="394">
        <v>1.8975192526971472</v>
      </c>
      <c r="HX272" s="394">
        <v>1.8991939339774111</v>
      </c>
      <c r="HY272" s="394">
        <v>1.9008700932702889</v>
      </c>
      <c r="HZ272" s="394">
        <v>1.9025477318802209</v>
      </c>
      <c r="IA272" s="394">
        <v>1.9042268511127975</v>
      </c>
      <c r="IB272" s="394">
        <v>1.9059074522747632</v>
      </c>
      <c r="IC272" s="394">
        <v>1.9078397549734987</v>
      </c>
      <c r="ID272" s="394">
        <v>1.9097740167357311</v>
      </c>
      <c r="IE272" s="394">
        <v>1.9117102395476564</v>
      </c>
      <c r="IF272" s="394">
        <v>1.9136484253974828</v>
      </c>
      <c r="IG272" s="394">
        <v>1.9155885762754354</v>
      </c>
      <c r="IH272" s="394">
        <v>1.9152210987741196</v>
      </c>
      <c r="II272" s="394">
        <v>1.9148536917679588</v>
      </c>
      <c r="IJ272" s="394">
        <v>1.9144863552434299</v>
      </c>
      <c r="IK272" s="394">
        <v>1.9141190891870119</v>
      </c>
      <c r="IL272" s="394">
        <v>1.9137518935851869</v>
      </c>
      <c r="IM272" s="394">
        <v>1.9134978634711133</v>
      </c>
      <c r="IN272" s="394">
        <v>1.9132438670768226</v>
      </c>
      <c r="IO272" s="394">
        <v>1.9129899043978393</v>
      </c>
      <c r="IP272" s="394">
        <v>1.9127359754296875</v>
      </c>
      <c r="IQ272" s="394">
        <v>1.9124820801678935</v>
      </c>
      <c r="IR272" s="394">
        <v>1.9122147773092777</v>
      </c>
      <c r="IS272" s="394">
        <v>1.9119475118109166</v>
      </c>
      <c r="IT272" s="394">
        <v>1.911680283667589</v>
      </c>
      <c r="IU272" s="394">
        <v>1.9114130928740736</v>
      </c>
      <c r="IV272" s="394">
        <v>1.9111459394251502</v>
      </c>
      <c r="IW272" s="394">
        <v>1.9109496926228848</v>
      </c>
      <c r="IX272" s="394">
        <v>1.9107534659723029</v>
      </c>
      <c r="IY272" s="394">
        <v>1.9105572594713347</v>
      </c>
      <c r="IZ272" s="394">
        <v>1.910361073117911</v>
      </c>
      <c r="JA272" s="394">
        <v>1.910164906909962</v>
      </c>
      <c r="JB272" s="394">
        <v>1.910164906909962</v>
      </c>
      <c r="JC272" s="394">
        <v>1.910164906909962</v>
      </c>
      <c r="JD272" s="394">
        <v>1.910164906909962</v>
      </c>
      <c r="JE272" s="394">
        <v>1.910164906909962</v>
      </c>
      <c r="JF272" s="394">
        <v>1.910164906909962</v>
      </c>
      <c r="JG272" s="394">
        <v>1.910164906909962</v>
      </c>
      <c r="JH272" s="394">
        <v>1.910164906909962</v>
      </c>
      <c r="JI272" s="394">
        <v>1.910164906909962</v>
      </c>
      <c r="JJ272" s="394">
        <v>1.910164906909962</v>
      </c>
      <c r="JK272" s="394">
        <v>1.910164906909962</v>
      </c>
      <c r="JL272" s="394">
        <v>1.910164906909962</v>
      </c>
      <c r="JM272" s="394">
        <v>1.910164906909962</v>
      </c>
      <c r="JN272" s="394">
        <v>1.910164906909962</v>
      </c>
      <c r="JO272" s="394">
        <v>1.910164906909962</v>
      </c>
      <c r="JP272" s="394">
        <v>1.910164906909962</v>
      </c>
      <c r="JQ272" s="394">
        <v>1.910164906909962</v>
      </c>
      <c r="JR272" s="394">
        <v>1.910164906909962</v>
      </c>
      <c r="JS272" s="394">
        <v>1.910164906909962</v>
      </c>
      <c r="JT272" s="394">
        <v>1.910164906909962</v>
      </c>
      <c r="JU272" s="394">
        <v>1.910164906909962</v>
      </c>
      <c r="JV272" s="394">
        <v>1.910164906909962</v>
      </c>
      <c r="JW272" s="394">
        <v>1.910164906909962</v>
      </c>
      <c r="JX272" s="394">
        <v>1.910164906909962</v>
      </c>
      <c r="JY272" s="394">
        <v>1.910164906909962</v>
      </c>
      <c r="JZ272" s="394">
        <v>1.910164906909962</v>
      </c>
      <c r="KA272" s="394">
        <v>1.910164906909962</v>
      </c>
      <c r="KB272" s="394">
        <v>1.910164906909962</v>
      </c>
      <c r="KC272" s="394">
        <v>1.910164906909962</v>
      </c>
    </row>
    <row r="273" spans="1:289" x14ac:dyDescent="0.25">
      <c r="A273" s="383">
        <v>264</v>
      </c>
      <c r="B273" s="384" t="s">
        <v>864</v>
      </c>
      <c r="C273" s="385" t="s">
        <v>142</v>
      </c>
      <c r="D273" s="385" t="s">
        <v>142</v>
      </c>
      <c r="E273" s="129">
        <v>2052</v>
      </c>
      <c r="F273" s="386">
        <v>859.08537999999999</v>
      </c>
      <c r="G273" s="386">
        <v>869.48095913152508</v>
      </c>
      <c r="H273" s="386">
        <v>880.00233258803303</v>
      </c>
      <c r="I273" s="386">
        <v>890.65102257545379</v>
      </c>
      <c r="J273" s="386">
        <v>901.42856971955337</v>
      </c>
      <c r="K273" s="386">
        <v>952.83160827073425</v>
      </c>
      <c r="L273" s="386">
        <v>1007.1658523117924</v>
      </c>
      <c r="M273" s="386">
        <v>1064.598450825863</v>
      </c>
      <c r="N273" s="386">
        <v>1125.3060842952066</v>
      </c>
      <c r="O273" s="386">
        <v>1189.4755082251595</v>
      </c>
      <c r="P273" s="386">
        <v>1243.1428534190857</v>
      </c>
      <c r="Q273" s="386">
        <v>1299.2315884779127</v>
      </c>
      <c r="R273" s="386">
        <v>1357.8509628690151</v>
      </c>
      <c r="S273" s="386">
        <v>1419.1151552313536</v>
      </c>
      <c r="T273" s="386">
        <v>1483.1434957722818</v>
      </c>
      <c r="U273" s="386">
        <v>1533.4148047026442</v>
      </c>
      <c r="V273" s="386">
        <v>1585.3900650772034</v>
      </c>
      <c r="W273" s="386">
        <v>1639.1270325141429</v>
      </c>
      <c r="X273" s="386">
        <v>1694.6854202645609</v>
      </c>
      <c r="Y273" s="386">
        <v>1752.1269655666497</v>
      </c>
      <c r="Z273" s="386">
        <v>1797.641454663722</v>
      </c>
      <c r="AA273" s="386">
        <v>1844.3382603157463</v>
      </c>
      <c r="AB273" s="386">
        <v>1892.248095213645</v>
      </c>
      <c r="AC273" s="386">
        <v>1941.4024698629182</v>
      </c>
      <c r="AD273" s="386">
        <v>1991.8337133082391</v>
      </c>
      <c r="AE273" s="386">
        <v>2052.5860950541969</v>
      </c>
      <c r="AF273" s="386">
        <v>2115.191468775914</v>
      </c>
      <c r="AG273" s="386">
        <v>2179.7063520808247</v>
      </c>
      <c r="AH273" s="386">
        <v>2246.1889864046325</v>
      </c>
      <c r="AI273" s="386">
        <v>2314.6993895893306</v>
      </c>
      <c r="AJ273" s="386">
        <v>2372.3056620432003</v>
      </c>
      <c r="AK273" s="386">
        <v>2431.3455904789025</v>
      </c>
      <c r="AL273" s="386">
        <v>2491.8548545088597</v>
      </c>
      <c r="AM273" s="386">
        <v>2553.8700217093842</v>
      </c>
      <c r="AN273" s="386">
        <v>2617.4285697195696</v>
      </c>
      <c r="AO273" s="387">
        <v>2617.4285697195696</v>
      </c>
      <c r="AP273" s="387">
        <v>2617.4285697195696</v>
      </c>
      <c r="AQ273" s="387">
        <v>2617.4285697195696</v>
      </c>
      <c r="AR273" s="387">
        <v>2617.4285697195696</v>
      </c>
      <c r="AS273" s="387">
        <v>2617.4285697195696</v>
      </c>
      <c r="AT273" s="387">
        <v>2617.4285697195696</v>
      </c>
      <c r="AU273" s="387">
        <v>2617.4285697195696</v>
      </c>
      <c r="AV273" s="387">
        <v>2617.4285697195696</v>
      </c>
      <c r="AW273" s="387">
        <v>2617.4285697195696</v>
      </c>
      <c r="AX273" s="387">
        <v>2617.4285697195696</v>
      </c>
      <c r="AY273" s="387">
        <v>2617.4285697195696</v>
      </c>
      <c r="AZ273" s="387">
        <v>2617.4285697195696</v>
      </c>
      <c r="BA273" s="387">
        <v>2617.4285697195696</v>
      </c>
      <c r="BB273" s="387">
        <v>2617.4285697195696</v>
      </c>
      <c r="BC273" s="387">
        <v>2617.4285697195696</v>
      </c>
      <c r="BD273" s="387">
        <v>2617.4285697195696</v>
      </c>
      <c r="BE273" s="387">
        <v>2617.4285697195696</v>
      </c>
      <c r="BF273" s="387">
        <v>2617.4285697195696</v>
      </c>
      <c r="BG273" s="387">
        <v>2617.4285697195696</v>
      </c>
      <c r="BH273" s="387">
        <v>2617.4285697195696</v>
      </c>
      <c r="BI273" s="387">
        <v>2617.4285697195696</v>
      </c>
      <c r="BJ273" s="387">
        <v>2617.4285697195696</v>
      </c>
      <c r="BK273" s="387">
        <v>2617.4285697195696</v>
      </c>
      <c r="BL273" s="387">
        <v>2617.4285697195696</v>
      </c>
      <c r="BM273" s="387">
        <v>2617.4285697195696</v>
      </c>
      <c r="BN273" s="387">
        <v>2617.4285697195696</v>
      </c>
      <c r="BO273" s="387">
        <v>2617.4285697195696</v>
      </c>
      <c r="BP273" s="387">
        <v>2617.4285697195696</v>
      </c>
      <c r="CA273" s="386">
        <v>1900</v>
      </c>
      <c r="CB273" s="386">
        <v>1922.111025163483</v>
      </c>
      <c r="CC273" s="386">
        <v>1944.4793647657978</v>
      </c>
      <c r="CD273" s="386">
        <v>1967.1080132732768</v>
      </c>
      <c r="CE273" s="386">
        <v>1990</v>
      </c>
      <c r="CF273" s="386">
        <v>2103.2164981238325</v>
      </c>
      <c r="CG273" s="386">
        <v>2222.8741899398374</v>
      </c>
      <c r="CH273" s="386">
        <v>2349.3395324297062</v>
      </c>
      <c r="CI273" s="386">
        <v>2482.9998313068786</v>
      </c>
      <c r="CJ273" s="386">
        <v>2624.2644271574454</v>
      </c>
      <c r="CK273" s="386">
        <v>2744.2054110593776</v>
      </c>
      <c r="CL273" s="386">
        <v>2869.6282509322596</v>
      </c>
      <c r="CM273" s="386">
        <v>3000.7834928689163</v>
      </c>
      <c r="CN273" s="386">
        <v>3137.9331340737967</v>
      </c>
      <c r="CO273" s="386">
        <v>3281.3511462315741</v>
      </c>
      <c r="CP273" s="386">
        <v>3391.3153927449134</v>
      </c>
      <c r="CQ273" s="386">
        <v>3504.9647479139153</v>
      </c>
      <c r="CR273" s="386">
        <v>3622.4227066583799</v>
      </c>
      <c r="CS273" s="386">
        <v>3743.8169024450649</v>
      </c>
      <c r="CT273" s="386">
        <v>3869.2792459781745</v>
      </c>
      <c r="CU273" s="386">
        <v>3969.243912375608</v>
      </c>
      <c r="CV273" s="386">
        <v>4071.7912133911909</v>
      </c>
      <c r="CW273" s="386">
        <v>4176.9878726164807</v>
      </c>
      <c r="CX273" s="386">
        <v>4284.9023374787012</v>
      </c>
      <c r="CY273" s="386">
        <v>4395.6048237768564</v>
      </c>
      <c r="CZ273" s="386">
        <v>4529.0091611755042</v>
      </c>
      <c r="DA273" s="386">
        <v>4666.4622513511313</v>
      </c>
      <c r="DB273" s="386">
        <v>4808.0869718605609</v>
      </c>
      <c r="DC273" s="386">
        <v>4954.0099295310365</v>
      </c>
      <c r="DD273" s="386">
        <v>5104.3615736416541</v>
      </c>
      <c r="DE273" s="386">
        <v>5229.6385192950656</v>
      </c>
      <c r="DF273" s="386">
        <v>5357.9901517405124</v>
      </c>
      <c r="DG273" s="386">
        <v>5489.4919333770795</v>
      </c>
      <c r="DH273" s="386">
        <v>5624.2211786863772</v>
      </c>
      <c r="DI273" s="386">
        <v>5762.2570996884187</v>
      </c>
      <c r="DJ273" s="387">
        <v>5762.2570996884187</v>
      </c>
      <c r="DK273" s="387">
        <v>5762.2570996884187</v>
      </c>
      <c r="DL273" s="387">
        <v>5762.2570996884187</v>
      </c>
      <c r="DM273" s="387">
        <v>5762.2570996884187</v>
      </c>
      <c r="DN273" s="387">
        <v>5762.2570996884187</v>
      </c>
      <c r="DO273" s="387">
        <v>5762.2570996884187</v>
      </c>
      <c r="DP273" s="387">
        <v>5762.2570996884187</v>
      </c>
      <c r="DQ273" s="387">
        <v>5762.2570996884187</v>
      </c>
      <c r="DR273" s="387">
        <v>5762.2570996884187</v>
      </c>
      <c r="DS273" s="387">
        <v>5762.2570996884187</v>
      </c>
      <c r="DT273" s="387">
        <v>5762.2570996884187</v>
      </c>
      <c r="DU273" s="387">
        <v>5762.2570996884187</v>
      </c>
      <c r="DV273" s="387">
        <v>5762.2570996884187</v>
      </c>
      <c r="DW273" s="387">
        <v>5762.2570996884187</v>
      </c>
      <c r="DX273" s="387">
        <v>5762.2570996884187</v>
      </c>
      <c r="DY273" s="387">
        <v>5762.2570996884187</v>
      </c>
      <c r="DZ273" s="387">
        <v>5762.2570996884187</v>
      </c>
      <c r="EA273" s="387">
        <v>5762.2570996884187</v>
      </c>
      <c r="EB273" s="387">
        <v>5762.2570996884187</v>
      </c>
      <c r="EC273" s="387">
        <v>5762.2570996884187</v>
      </c>
      <c r="ED273" s="387">
        <v>5762.2570996884187</v>
      </c>
      <c r="EE273" s="387">
        <v>5762.2570996884187</v>
      </c>
      <c r="EF273" s="387">
        <v>5762.2570996884187</v>
      </c>
      <c r="EG273" s="387">
        <v>5762.2570996884187</v>
      </c>
      <c r="EH273" s="387">
        <v>5762.2570996884187</v>
      </c>
      <c r="EI273" s="387">
        <v>5762.2570996884187</v>
      </c>
      <c r="EJ273" s="387">
        <v>5762.2570996884187</v>
      </c>
      <c r="EK273" s="387">
        <v>5762.2570996884187</v>
      </c>
      <c r="EY273" s="386">
        <v>5999</v>
      </c>
      <c r="EZ273" s="386">
        <v>6084</v>
      </c>
      <c r="FA273" s="386">
        <v>6169</v>
      </c>
      <c r="FB273" s="386">
        <v>6254</v>
      </c>
      <c r="FC273" s="386">
        <v>6338.2</v>
      </c>
      <c r="FD273" s="386">
        <v>6435</v>
      </c>
      <c r="FE273" s="386">
        <v>6532</v>
      </c>
      <c r="FF273" s="386">
        <v>6629</v>
      </c>
      <c r="FG273" s="386">
        <v>6726</v>
      </c>
      <c r="FH273" s="386">
        <v>6823</v>
      </c>
      <c r="FI273" s="386">
        <v>6921.9000000000005</v>
      </c>
      <c r="FJ273" s="386">
        <v>7014</v>
      </c>
      <c r="FK273" s="386">
        <v>7106</v>
      </c>
      <c r="FL273" s="386">
        <v>7198</v>
      </c>
      <c r="FM273" s="386">
        <v>7290</v>
      </c>
      <c r="FN273" s="386">
        <v>7382</v>
      </c>
      <c r="FO273" s="386">
        <v>7474</v>
      </c>
      <c r="FP273" s="386">
        <v>7566</v>
      </c>
      <c r="FQ273" s="386">
        <v>7658</v>
      </c>
      <c r="FR273" s="386">
        <v>7750</v>
      </c>
      <c r="FS273" s="386">
        <v>7842</v>
      </c>
      <c r="FT273" s="386">
        <v>7934</v>
      </c>
      <c r="FU273" s="386">
        <v>8026</v>
      </c>
      <c r="FV273" s="386">
        <v>8118</v>
      </c>
      <c r="FW273" s="386">
        <v>8210</v>
      </c>
      <c r="FX273" s="386">
        <v>8302</v>
      </c>
      <c r="FY273" s="386">
        <v>8394</v>
      </c>
      <c r="FZ273" s="386">
        <v>8486</v>
      </c>
      <c r="GA273" s="386">
        <v>8578</v>
      </c>
      <c r="GB273" s="386">
        <v>8670</v>
      </c>
      <c r="GC273" s="386">
        <v>8761.4</v>
      </c>
      <c r="GD273" s="387">
        <v>8761.4</v>
      </c>
      <c r="GE273" s="387">
        <v>8761.4</v>
      </c>
      <c r="GF273" s="387">
        <v>8761.4</v>
      </c>
      <c r="GG273" s="387">
        <v>8761.4</v>
      </c>
      <c r="GH273" s="387">
        <v>8761.4</v>
      </c>
      <c r="GI273" s="387">
        <v>8761.4</v>
      </c>
      <c r="GJ273" s="387">
        <v>8761.4</v>
      </c>
      <c r="GK273" s="387">
        <v>8761.4</v>
      </c>
      <c r="GL273" s="387">
        <v>8761.4</v>
      </c>
      <c r="GM273" s="387">
        <v>8761.4</v>
      </c>
      <c r="GN273" s="387">
        <v>8761.4</v>
      </c>
      <c r="GO273" s="387">
        <v>8761.4</v>
      </c>
      <c r="GP273" s="387">
        <v>8761.4</v>
      </c>
      <c r="GQ273" s="387">
        <v>8761.4</v>
      </c>
      <c r="GR273" s="387">
        <v>8761.4</v>
      </c>
      <c r="GS273" s="387">
        <v>8761.4</v>
      </c>
      <c r="GT273" s="387">
        <v>8761.4</v>
      </c>
      <c r="GU273" s="387">
        <v>8761.4</v>
      </c>
      <c r="GV273" s="387">
        <v>8761.4</v>
      </c>
      <c r="GW273" s="387">
        <v>8761.4</v>
      </c>
      <c r="GX273" s="387">
        <v>8761.4</v>
      </c>
      <c r="GY273" s="387">
        <v>8761.4</v>
      </c>
      <c r="GZ273" s="387">
        <v>8761.4</v>
      </c>
      <c r="HA273" s="387">
        <v>8761.4</v>
      </c>
      <c r="HB273" s="387">
        <v>8761.4</v>
      </c>
      <c r="HC273" s="387">
        <v>8761.4</v>
      </c>
      <c r="HD273" s="387">
        <v>8761.4</v>
      </c>
      <c r="HE273" s="387">
        <v>8761.4</v>
      </c>
      <c r="HS273" s="394">
        <v>2.2116544458014173</v>
      </c>
      <c r="HT273" s="394">
        <v>2.2106418835018191</v>
      </c>
      <c r="HU273" s="394">
        <v>2.2096297847838686</v>
      </c>
      <c r="HV273" s="394">
        <v>2.2086181494353228</v>
      </c>
      <c r="HW273" s="394">
        <v>2.2076069772440383</v>
      </c>
      <c r="HX273" s="394">
        <v>2.2073328381086115</v>
      </c>
      <c r="HY273" s="394">
        <v>2.2070587330155962</v>
      </c>
      <c r="HZ273" s="394">
        <v>2.2067846619607652</v>
      </c>
      <c r="IA273" s="394">
        <v>2.2065106249398916</v>
      </c>
      <c r="IB273" s="394">
        <v>2.2062366219487473</v>
      </c>
      <c r="IC273" s="394">
        <v>2.2074739065682074</v>
      </c>
      <c r="ID273" s="394">
        <v>2.2087118850720922</v>
      </c>
      <c r="IE273" s="394">
        <v>2.2099505578495409</v>
      </c>
      <c r="IF273" s="394">
        <v>2.2111899252899105</v>
      </c>
      <c r="IG273" s="394">
        <v>2.2124299877827767</v>
      </c>
      <c r="IH273" s="394">
        <v>2.2116099194715604</v>
      </c>
      <c r="II273" s="394">
        <v>2.2107901551302045</v>
      </c>
      <c r="IJ273" s="394">
        <v>2.2099706946460382</v>
      </c>
      <c r="IK273" s="394">
        <v>2.2091515379064335</v>
      </c>
      <c r="IL273" s="394">
        <v>2.2083326847988003</v>
      </c>
      <c r="IM273" s="394">
        <v>2.2080286934182429</v>
      </c>
      <c r="IN273" s="394">
        <v>2.2077247438840799</v>
      </c>
      <c r="IO273" s="394">
        <v>2.2074208361905505</v>
      </c>
      <c r="IP273" s="394">
        <v>2.2071169703318945</v>
      </c>
      <c r="IQ273" s="394">
        <v>2.2068131463023541</v>
      </c>
      <c r="IR273" s="394">
        <v>2.2064892537703367</v>
      </c>
      <c r="IS273" s="394">
        <v>2.2061654087758154</v>
      </c>
      <c r="IT273" s="394">
        <v>2.2058416113118131</v>
      </c>
      <c r="IU273" s="394">
        <v>2.2055178613713551</v>
      </c>
      <c r="IV273" s="394">
        <v>2.2051941589474646</v>
      </c>
      <c r="IW273" s="394">
        <v>2.2044539213344558</v>
      </c>
      <c r="IX273" s="394">
        <v>2.2037139322037507</v>
      </c>
      <c r="IY273" s="394">
        <v>2.2029741914719381</v>
      </c>
      <c r="IZ273" s="394">
        <v>2.2022346990556363</v>
      </c>
      <c r="JA273" s="394">
        <v>2.2014954548714907</v>
      </c>
      <c r="JB273" s="394">
        <v>2.2014954548714907</v>
      </c>
      <c r="JC273" s="394">
        <v>2.2014954548714907</v>
      </c>
      <c r="JD273" s="394">
        <v>2.2014954548714907</v>
      </c>
      <c r="JE273" s="394">
        <v>2.2014954548714907</v>
      </c>
      <c r="JF273" s="394">
        <v>2.2014954548714907</v>
      </c>
      <c r="JG273" s="394">
        <v>2.2014954548714907</v>
      </c>
      <c r="JH273" s="394">
        <v>2.2014954548714907</v>
      </c>
      <c r="JI273" s="394">
        <v>2.2014954548714907</v>
      </c>
      <c r="JJ273" s="394">
        <v>2.2014954548714907</v>
      </c>
      <c r="JK273" s="394">
        <v>2.2014954548714907</v>
      </c>
      <c r="JL273" s="394">
        <v>2.2014954548714907</v>
      </c>
      <c r="JM273" s="394">
        <v>2.2014954548714907</v>
      </c>
      <c r="JN273" s="394">
        <v>2.2014954548714907</v>
      </c>
      <c r="JO273" s="394">
        <v>2.2014954548714907</v>
      </c>
      <c r="JP273" s="394">
        <v>2.2014954548714907</v>
      </c>
      <c r="JQ273" s="394">
        <v>2.2014954548714907</v>
      </c>
      <c r="JR273" s="394">
        <v>2.2014954548714907</v>
      </c>
      <c r="JS273" s="394">
        <v>2.2014954548714907</v>
      </c>
      <c r="JT273" s="394">
        <v>2.2014954548714907</v>
      </c>
      <c r="JU273" s="394">
        <v>2.2014954548714907</v>
      </c>
      <c r="JV273" s="394">
        <v>2.2014954548714907</v>
      </c>
      <c r="JW273" s="394">
        <v>2.2014954548714907</v>
      </c>
      <c r="JX273" s="394">
        <v>2.2014954548714907</v>
      </c>
      <c r="JY273" s="394">
        <v>2.2014954548714907</v>
      </c>
      <c r="JZ273" s="394">
        <v>2.2014954548714907</v>
      </c>
      <c r="KA273" s="394">
        <v>2.2014954548714907</v>
      </c>
      <c r="KB273" s="394">
        <v>2.2014954548714907</v>
      </c>
      <c r="KC273" s="394">
        <v>2.2014954548714907</v>
      </c>
    </row>
    <row r="274" spans="1:289" x14ac:dyDescent="0.25">
      <c r="A274" s="383">
        <v>265</v>
      </c>
      <c r="B274" s="384" t="s">
        <v>865</v>
      </c>
      <c r="C274" s="385" t="s">
        <v>142</v>
      </c>
      <c r="D274" s="385" t="s">
        <v>142</v>
      </c>
      <c r="E274" s="129">
        <v>2052</v>
      </c>
      <c r="F274" s="386">
        <v>982.85509999999999</v>
      </c>
      <c r="G274" s="386">
        <v>975.73249235815183</v>
      </c>
      <c r="H274" s="386">
        <v>968.66150121564294</v>
      </c>
      <c r="I274" s="386">
        <v>961.64175251522647</v>
      </c>
      <c r="J274" s="386">
        <v>954.67287491039417</v>
      </c>
      <c r="K274" s="386">
        <v>990.00186201800091</v>
      </c>
      <c r="L274" s="386">
        <v>1026.6382470446767</v>
      </c>
      <c r="M274" s="386">
        <v>1064.6304120545203</v>
      </c>
      <c r="N274" s="386">
        <v>1104.0285295566757</v>
      </c>
      <c r="O274" s="386">
        <v>1144.8846287632216</v>
      </c>
      <c r="P274" s="386">
        <v>1181.2805548940485</v>
      </c>
      <c r="Q274" s="386">
        <v>1218.8335089084198</v>
      </c>
      <c r="R274" s="386">
        <v>1257.5802727670007</v>
      </c>
      <c r="S274" s="386">
        <v>1297.5587977303915</v>
      </c>
      <c r="T274" s="386">
        <v>1338.8082415312192</v>
      </c>
      <c r="U274" s="386">
        <v>1372.5803869689159</v>
      </c>
      <c r="V274" s="386">
        <v>1407.204452623477</v>
      </c>
      <c r="W274" s="386">
        <v>1442.7019286326029</v>
      </c>
      <c r="X274" s="386">
        <v>1479.0948472340751</v>
      </c>
      <c r="Y274" s="386">
        <v>1516.405796440516</v>
      </c>
      <c r="Z274" s="386">
        <v>1546.8122955245196</v>
      </c>
      <c r="AA274" s="386">
        <v>1577.8284963049398</v>
      </c>
      <c r="AB274" s="386">
        <v>1609.4666243312415</v>
      </c>
      <c r="AC274" s="386">
        <v>1641.7391502958189</v>
      </c>
      <c r="AD274" s="386">
        <v>1674.6587949495265</v>
      </c>
      <c r="AE274" s="386">
        <v>1715.1965248266251</v>
      </c>
      <c r="AF274" s="386">
        <v>1756.7155337251845</v>
      </c>
      <c r="AG274" s="386">
        <v>1799.2395750354628</v>
      </c>
      <c r="AH274" s="386">
        <v>1842.7929771356032</v>
      </c>
      <c r="AI274" s="386">
        <v>1887.4006573101119</v>
      </c>
      <c r="AJ274" s="386">
        <v>1925.6712907563567</v>
      </c>
      <c r="AK274" s="386">
        <v>1964.7179339908275</v>
      </c>
      <c r="AL274" s="386">
        <v>2004.556322086012</v>
      </c>
      <c r="AM274" s="386">
        <v>2045.202509172881</v>
      </c>
      <c r="AN274" s="386">
        <v>2086.672874910405</v>
      </c>
      <c r="AO274" s="387">
        <v>2086.672874910405</v>
      </c>
      <c r="AP274" s="387">
        <v>2086.672874910405</v>
      </c>
      <c r="AQ274" s="387">
        <v>2086.672874910405</v>
      </c>
      <c r="AR274" s="387">
        <v>2086.672874910405</v>
      </c>
      <c r="AS274" s="387">
        <v>2086.672874910405</v>
      </c>
      <c r="AT274" s="387">
        <v>2086.672874910405</v>
      </c>
      <c r="AU274" s="387">
        <v>2086.672874910405</v>
      </c>
      <c r="AV274" s="387">
        <v>2086.672874910405</v>
      </c>
      <c r="AW274" s="387">
        <v>2086.672874910405</v>
      </c>
      <c r="AX274" s="387">
        <v>2086.672874910405</v>
      </c>
      <c r="AY274" s="387">
        <v>2086.672874910405</v>
      </c>
      <c r="AZ274" s="387">
        <v>2086.672874910405</v>
      </c>
      <c r="BA274" s="387">
        <v>2086.672874910405</v>
      </c>
      <c r="BB274" s="387">
        <v>2086.672874910405</v>
      </c>
      <c r="BC274" s="387">
        <v>2086.672874910405</v>
      </c>
      <c r="BD274" s="387">
        <v>2086.672874910405</v>
      </c>
      <c r="BE274" s="387">
        <v>2086.672874910405</v>
      </c>
      <c r="BF274" s="387">
        <v>2086.672874910405</v>
      </c>
      <c r="BG274" s="387">
        <v>2086.672874910405</v>
      </c>
      <c r="BH274" s="387">
        <v>2086.672874910405</v>
      </c>
      <c r="BI274" s="387">
        <v>2086.672874910405</v>
      </c>
      <c r="BJ274" s="387">
        <v>2086.672874910405</v>
      </c>
      <c r="BK274" s="387">
        <v>2086.672874910405</v>
      </c>
      <c r="BL274" s="387">
        <v>2086.672874910405</v>
      </c>
      <c r="BM274" s="387">
        <v>2086.672874910405</v>
      </c>
      <c r="BN274" s="387">
        <v>2086.672874910405</v>
      </c>
      <c r="BO274" s="387">
        <v>2086.672874910405</v>
      </c>
      <c r="BP274" s="387">
        <v>2086.672874910405</v>
      </c>
      <c r="CA274" s="386">
        <v>2790</v>
      </c>
      <c r="CB274" s="386">
        <v>2769.7812766899656</v>
      </c>
      <c r="CC274" s="386">
        <v>2749.7090755205359</v>
      </c>
      <c r="CD274" s="386">
        <v>2729.7823346671162</v>
      </c>
      <c r="CE274" s="386">
        <v>2710</v>
      </c>
      <c r="CF274" s="386">
        <v>2794.6597340578951</v>
      </c>
      <c r="CG274" s="386">
        <v>2881.9642174038909</v>
      </c>
      <c r="CH274" s="386">
        <v>2971.9960713558403</v>
      </c>
      <c r="CI274" s="386">
        <v>3064.8404983012624</v>
      </c>
      <c r="CJ274" s="386">
        <v>3160.5853623293256</v>
      </c>
      <c r="CK274" s="386">
        <v>3248.5333215437709</v>
      </c>
      <c r="CL274" s="386">
        <v>3338.9285627149629</v>
      </c>
      <c r="CM274" s="386">
        <v>3431.8391850805565</v>
      </c>
      <c r="CN274" s="386">
        <v>3527.3351828401487</v>
      </c>
      <c r="CO274" s="386">
        <v>3625.4884978853947</v>
      </c>
      <c r="CP274" s="386">
        <v>3703.9969297267589</v>
      </c>
      <c r="CQ274" s="386">
        <v>3784.2054287104643</v>
      </c>
      <c r="CR274" s="386">
        <v>3866.1508090769771</v>
      </c>
      <c r="CS274" s="386">
        <v>3949.8706822636909</v>
      </c>
      <c r="CT274" s="386">
        <v>4035.4034741678906</v>
      </c>
      <c r="CU274" s="386">
        <v>4105.9467502258649</v>
      </c>
      <c r="CV274" s="386">
        <v>4177.7232000739814</v>
      </c>
      <c r="CW274" s="386">
        <v>4250.7543809418112</v>
      </c>
      <c r="CX274" s="386">
        <v>4325.0622269029282</v>
      </c>
      <c r="CY274" s="386">
        <v>4400.6690554625529</v>
      </c>
      <c r="CZ274" s="386">
        <v>4494.7645661425449</v>
      </c>
      <c r="DA274" s="386">
        <v>4590.8720356902777</v>
      </c>
      <c r="DB274" s="386">
        <v>4689.034483995395</v>
      </c>
      <c r="DC274" s="386">
        <v>4789.2958508027805</v>
      </c>
      <c r="DD274" s="386">
        <v>4891.7010153809861</v>
      </c>
      <c r="DE274" s="386">
        <v>4980.4130149125604</v>
      </c>
      <c r="DF274" s="386">
        <v>5070.7338247201806</v>
      </c>
      <c r="DG274" s="386">
        <v>5162.6926209076209</v>
      </c>
      <c r="DH274" s="386">
        <v>5256.3191086932711</v>
      </c>
      <c r="DI274" s="386">
        <v>5351.643532005739</v>
      </c>
      <c r="DJ274" s="387">
        <v>5351.643532005739</v>
      </c>
      <c r="DK274" s="387">
        <v>5351.643532005739</v>
      </c>
      <c r="DL274" s="387">
        <v>5351.643532005739</v>
      </c>
      <c r="DM274" s="387">
        <v>5351.643532005739</v>
      </c>
      <c r="DN274" s="387">
        <v>5351.643532005739</v>
      </c>
      <c r="DO274" s="387">
        <v>5351.643532005739</v>
      </c>
      <c r="DP274" s="387">
        <v>5351.643532005739</v>
      </c>
      <c r="DQ274" s="387">
        <v>5351.643532005739</v>
      </c>
      <c r="DR274" s="387">
        <v>5351.643532005739</v>
      </c>
      <c r="DS274" s="387">
        <v>5351.643532005739</v>
      </c>
      <c r="DT274" s="387">
        <v>5351.643532005739</v>
      </c>
      <c r="DU274" s="387">
        <v>5351.643532005739</v>
      </c>
      <c r="DV274" s="387">
        <v>5351.643532005739</v>
      </c>
      <c r="DW274" s="387">
        <v>5351.643532005739</v>
      </c>
      <c r="DX274" s="387">
        <v>5351.643532005739</v>
      </c>
      <c r="DY274" s="387">
        <v>5351.643532005739</v>
      </c>
      <c r="DZ274" s="387">
        <v>5351.643532005739</v>
      </c>
      <c r="EA274" s="387">
        <v>5351.643532005739</v>
      </c>
      <c r="EB274" s="387">
        <v>5351.643532005739</v>
      </c>
      <c r="EC274" s="387">
        <v>5351.643532005739</v>
      </c>
      <c r="ED274" s="387">
        <v>5351.643532005739</v>
      </c>
      <c r="EE274" s="387">
        <v>5351.643532005739</v>
      </c>
      <c r="EF274" s="387">
        <v>5351.643532005739</v>
      </c>
      <c r="EG274" s="387">
        <v>5351.643532005739</v>
      </c>
      <c r="EH274" s="387">
        <v>5351.643532005739</v>
      </c>
      <c r="EI274" s="387">
        <v>5351.643532005739</v>
      </c>
      <c r="EJ274" s="387">
        <v>5351.643532005739</v>
      </c>
      <c r="EK274" s="387">
        <v>5351.643532005739</v>
      </c>
      <c r="EY274" s="386">
        <v>5296</v>
      </c>
      <c r="EZ274" s="386">
        <v>5367</v>
      </c>
      <c r="FA274" s="386">
        <v>5438</v>
      </c>
      <c r="FB274" s="386">
        <v>5509</v>
      </c>
      <c r="FC274" s="386">
        <v>5581.2000000000007</v>
      </c>
      <c r="FD274" s="386">
        <v>5661</v>
      </c>
      <c r="FE274" s="386">
        <v>5741</v>
      </c>
      <c r="FF274" s="386">
        <v>5821</v>
      </c>
      <c r="FG274" s="386">
        <v>5901</v>
      </c>
      <c r="FH274" s="386">
        <v>5981</v>
      </c>
      <c r="FI274" s="386">
        <v>6062.3</v>
      </c>
      <c r="FJ274" s="386">
        <v>6137</v>
      </c>
      <c r="FK274" s="386">
        <v>6212</v>
      </c>
      <c r="FL274" s="386">
        <v>6287</v>
      </c>
      <c r="FM274" s="386">
        <v>6362</v>
      </c>
      <c r="FN274" s="386">
        <v>6437</v>
      </c>
      <c r="FO274" s="386">
        <v>6512</v>
      </c>
      <c r="FP274" s="386">
        <v>6587</v>
      </c>
      <c r="FQ274" s="386">
        <v>6662</v>
      </c>
      <c r="FR274" s="386">
        <v>6737</v>
      </c>
      <c r="FS274" s="386">
        <v>6812</v>
      </c>
      <c r="FT274" s="386">
        <v>6887</v>
      </c>
      <c r="FU274" s="386">
        <v>6962</v>
      </c>
      <c r="FV274" s="386">
        <v>7037</v>
      </c>
      <c r="FW274" s="386">
        <v>7112</v>
      </c>
      <c r="FX274" s="386">
        <v>7187</v>
      </c>
      <c r="FY274" s="386">
        <v>7262</v>
      </c>
      <c r="FZ274" s="386">
        <v>7337</v>
      </c>
      <c r="GA274" s="386">
        <v>7412</v>
      </c>
      <c r="GB274" s="386">
        <v>7487</v>
      </c>
      <c r="GC274" s="386">
        <v>7563.9</v>
      </c>
      <c r="GD274" s="387">
        <v>7563.9</v>
      </c>
      <c r="GE274" s="387">
        <v>7563.9</v>
      </c>
      <c r="GF274" s="387">
        <v>7563.9</v>
      </c>
      <c r="GG274" s="387">
        <v>7563.9</v>
      </c>
      <c r="GH274" s="387">
        <v>7563.9</v>
      </c>
      <c r="GI274" s="387">
        <v>7563.9</v>
      </c>
      <c r="GJ274" s="387">
        <v>7563.9</v>
      </c>
      <c r="GK274" s="387">
        <v>7563.9</v>
      </c>
      <c r="GL274" s="387">
        <v>7563.9</v>
      </c>
      <c r="GM274" s="387">
        <v>7563.9</v>
      </c>
      <c r="GN274" s="387">
        <v>7563.9</v>
      </c>
      <c r="GO274" s="387">
        <v>7563.9</v>
      </c>
      <c r="GP274" s="387">
        <v>7563.9</v>
      </c>
      <c r="GQ274" s="387">
        <v>7563.9</v>
      </c>
      <c r="GR274" s="387">
        <v>7563.9</v>
      </c>
      <c r="GS274" s="387">
        <v>7563.9</v>
      </c>
      <c r="GT274" s="387">
        <v>7563.9</v>
      </c>
      <c r="GU274" s="387">
        <v>7563.9</v>
      </c>
      <c r="GV274" s="387">
        <v>7563.9</v>
      </c>
      <c r="GW274" s="387">
        <v>7563.9</v>
      </c>
      <c r="GX274" s="387">
        <v>7563.9</v>
      </c>
      <c r="GY274" s="387">
        <v>7563.9</v>
      </c>
      <c r="GZ274" s="387">
        <v>7563.9</v>
      </c>
      <c r="HA274" s="387">
        <v>7563.9</v>
      </c>
      <c r="HB274" s="387">
        <v>7563.9</v>
      </c>
      <c r="HC274" s="387">
        <v>7563.9</v>
      </c>
      <c r="HD274" s="387">
        <v>7563.9</v>
      </c>
      <c r="HE274" s="387">
        <v>7563.9</v>
      </c>
      <c r="HS274" s="394">
        <v>2.8386686908375407</v>
      </c>
      <c r="HT274" s="394">
        <v>2.8386686908375407</v>
      </c>
      <c r="HU274" s="394">
        <v>2.8386686908375407</v>
      </c>
      <c r="HV274" s="394">
        <v>2.8386686908375407</v>
      </c>
      <c r="HW274" s="394">
        <v>2.8386686908375407</v>
      </c>
      <c r="HX274" s="394">
        <v>2.8228833109074301</v>
      </c>
      <c r="HY274" s="394">
        <v>2.8071857109356992</v>
      </c>
      <c r="HZ274" s="394">
        <v>2.7915754027921218</v>
      </c>
      <c r="IA274" s="394">
        <v>2.7760519010608844</v>
      </c>
      <c r="IB274" s="394">
        <v>2.7606147230254932</v>
      </c>
      <c r="IC274" s="394">
        <v>2.7500099854222508</v>
      </c>
      <c r="ID274" s="394">
        <v>2.739445985289072</v>
      </c>
      <c r="IE274" s="394">
        <v>2.7289225661353815</v>
      </c>
      <c r="IF274" s="394">
        <v>2.7184395720717567</v>
      </c>
      <c r="IG274" s="394">
        <v>2.7079968478076126</v>
      </c>
      <c r="IH274" s="394">
        <v>2.6985646632372005</v>
      </c>
      <c r="II274" s="394">
        <v>2.6891653317721538</v>
      </c>
      <c r="IJ274" s="394">
        <v>2.679798738982297</v>
      </c>
      <c r="IK274" s="394">
        <v>2.6704647708360256</v>
      </c>
      <c r="IL274" s="394">
        <v>2.6611633136989181</v>
      </c>
      <c r="IM274" s="394">
        <v>2.6544570159584553</v>
      </c>
      <c r="IN274" s="394">
        <v>2.6477676185071077</v>
      </c>
      <c r="IO274" s="394">
        <v>2.6410950787550913</v>
      </c>
      <c r="IP274" s="394">
        <v>2.6344393542199507</v>
      </c>
      <c r="IQ274" s="394">
        <v>2.6278004025262871</v>
      </c>
      <c r="IR274" s="394">
        <v>2.6205536806325345</v>
      </c>
      <c r="IS274" s="394">
        <v>2.6133269431250219</v>
      </c>
      <c r="IT274" s="394">
        <v>2.606120134892528</v>
      </c>
      <c r="IU274" s="394">
        <v>2.5989332009758126</v>
      </c>
      <c r="IV274" s="394">
        <v>2.5917660865671981</v>
      </c>
      <c r="IW274" s="394">
        <v>2.5863256303501183</v>
      </c>
      <c r="IX274" s="394">
        <v>2.5808965943626663</v>
      </c>
      <c r="IY274" s="394">
        <v>2.5754789546322856</v>
      </c>
      <c r="IZ274" s="394">
        <v>2.5700726872367405</v>
      </c>
      <c r="JA274" s="394">
        <v>2.5646777683040143</v>
      </c>
      <c r="JB274" s="394">
        <v>2.5646777683040143</v>
      </c>
      <c r="JC274" s="394">
        <v>2.5646777683040143</v>
      </c>
      <c r="JD274" s="394">
        <v>2.5646777683040143</v>
      </c>
      <c r="JE274" s="394">
        <v>2.5646777683040143</v>
      </c>
      <c r="JF274" s="394">
        <v>2.5646777683040143</v>
      </c>
      <c r="JG274" s="394">
        <v>2.5646777683040143</v>
      </c>
      <c r="JH274" s="394">
        <v>2.5646777683040143</v>
      </c>
      <c r="JI274" s="394">
        <v>2.5646777683040143</v>
      </c>
      <c r="JJ274" s="394">
        <v>2.5646777683040143</v>
      </c>
      <c r="JK274" s="394">
        <v>2.5646777683040143</v>
      </c>
      <c r="JL274" s="394">
        <v>2.5646777683040143</v>
      </c>
      <c r="JM274" s="394">
        <v>2.5646777683040143</v>
      </c>
      <c r="JN274" s="394">
        <v>2.5646777683040143</v>
      </c>
      <c r="JO274" s="394">
        <v>2.5646777683040143</v>
      </c>
      <c r="JP274" s="394">
        <v>2.5646777683040143</v>
      </c>
      <c r="JQ274" s="394">
        <v>2.5646777683040143</v>
      </c>
      <c r="JR274" s="394">
        <v>2.5646777683040143</v>
      </c>
      <c r="JS274" s="394">
        <v>2.5646777683040143</v>
      </c>
      <c r="JT274" s="394">
        <v>2.5646777683040143</v>
      </c>
      <c r="JU274" s="394">
        <v>2.5646777683040143</v>
      </c>
      <c r="JV274" s="394">
        <v>2.5646777683040143</v>
      </c>
      <c r="JW274" s="394">
        <v>2.5646777683040143</v>
      </c>
      <c r="JX274" s="394">
        <v>2.5646777683040143</v>
      </c>
      <c r="JY274" s="394">
        <v>2.5646777683040143</v>
      </c>
      <c r="JZ274" s="394">
        <v>2.5646777683040143</v>
      </c>
      <c r="KA274" s="394">
        <v>2.5646777683040143</v>
      </c>
      <c r="KB274" s="394">
        <v>2.5646777683040143</v>
      </c>
      <c r="KC274" s="394">
        <v>2.5646777683040143</v>
      </c>
    </row>
    <row r="275" spans="1:289" x14ac:dyDescent="0.25">
      <c r="A275" s="383">
        <v>266</v>
      </c>
      <c r="B275" s="384" t="s">
        <v>864</v>
      </c>
      <c r="C275" s="385" t="s">
        <v>142</v>
      </c>
      <c r="D275" s="385" t="s">
        <v>142</v>
      </c>
      <c r="E275" s="129">
        <v>2052</v>
      </c>
      <c r="F275" s="386">
        <v>997.83243000000004</v>
      </c>
      <c r="G275" s="386">
        <v>961.92307885070386</v>
      </c>
      <c r="H275" s="386">
        <v>927.30601031439448</v>
      </c>
      <c r="I275" s="386">
        <v>893.93471855628582</v>
      </c>
      <c r="J275" s="386">
        <v>861.76437136363643</v>
      </c>
      <c r="K275" s="386">
        <v>900.59663926682458</v>
      </c>
      <c r="L275" s="386">
        <v>941.17874167305536</v>
      </c>
      <c r="M275" s="386">
        <v>983.58952849126729</v>
      </c>
      <c r="N275" s="386">
        <v>1027.911402713921</v>
      </c>
      <c r="O275" s="386">
        <v>1074.2304805237482</v>
      </c>
      <c r="P275" s="386">
        <v>1114.4296117439415</v>
      </c>
      <c r="Q275" s="386">
        <v>1156.1330478411201</v>
      </c>
      <c r="R275" s="386">
        <v>1199.3970819015833</v>
      </c>
      <c r="S275" s="386">
        <v>1244.2801135736795</v>
      </c>
      <c r="T275" s="386">
        <v>1290.8427278981562</v>
      </c>
      <c r="U275" s="386">
        <v>1328.237789322561</v>
      </c>
      <c r="V275" s="386">
        <v>1366.7161667766511</v>
      </c>
      <c r="W275" s="386">
        <v>1406.3092433782897</v>
      </c>
      <c r="X275" s="386">
        <v>1447.0493113984028</v>
      </c>
      <c r="Y275" s="386">
        <v>1488.9695985986841</v>
      </c>
      <c r="Z275" s="386">
        <v>1522.6885438171198</v>
      </c>
      <c r="AA275" s="386">
        <v>1557.171082374005</v>
      </c>
      <c r="AB275" s="386">
        <v>1592.4345064705858</v>
      </c>
      <c r="AC275" s="386">
        <v>1628.4964999042747</v>
      </c>
      <c r="AD275" s="386">
        <v>1665.3751469366694</v>
      </c>
      <c r="AE275" s="386">
        <v>1710.3952115295494</v>
      </c>
      <c r="AF275" s="386">
        <v>1756.6323029404864</v>
      </c>
      <c r="AG275" s="386">
        <v>1804.119321039555</v>
      </c>
      <c r="AH275" s="386">
        <v>1852.8900550785879</v>
      </c>
      <c r="AI275" s="386">
        <v>1902.9792077338225</v>
      </c>
      <c r="AJ275" s="386">
        <v>1945.5852239061849</v>
      </c>
      <c r="AK275" s="386">
        <v>1989.145150981358</v>
      </c>
      <c r="AL275" s="386">
        <v>2033.6803461781633</v>
      </c>
      <c r="AM275" s="386">
        <v>2079.2126448846038</v>
      </c>
      <c r="AN275" s="386">
        <v>2125.7643713636489</v>
      </c>
      <c r="AO275" s="387">
        <v>2125.7643713636489</v>
      </c>
      <c r="AP275" s="387">
        <v>2125.7643713636489</v>
      </c>
      <c r="AQ275" s="387">
        <v>2125.7643713636489</v>
      </c>
      <c r="AR275" s="387">
        <v>2125.7643713636489</v>
      </c>
      <c r="AS275" s="387">
        <v>2125.7643713636489</v>
      </c>
      <c r="AT275" s="387">
        <v>2125.7643713636489</v>
      </c>
      <c r="AU275" s="387">
        <v>2125.7643713636489</v>
      </c>
      <c r="AV275" s="387">
        <v>2125.7643713636489</v>
      </c>
      <c r="AW275" s="387">
        <v>2125.7643713636489</v>
      </c>
      <c r="AX275" s="387">
        <v>2125.7643713636489</v>
      </c>
      <c r="AY275" s="387">
        <v>2125.7643713636489</v>
      </c>
      <c r="AZ275" s="387">
        <v>2125.7643713636489</v>
      </c>
      <c r="BA275" s="387">
        <v>2125.7643713636489</v>
      </c>
      <c r="BB275" s="387">
        <v>2125.7643713636489</v>
      </c>
      <c r="BC275" s="387">
        <v>2125.7643713636489</v>
      </c>
      <c r="BD275" s="387">
        <v>2125.7643713636489</v>
      </c>
      <c r="BE275" s="387">
        <v>2125.7643713636489</v>
      </c>
      <c r="BF275" s="387">
        <v>2125.7643713636489</v>
      </c>
      <c r="BG275" s="387">
        <v>2125.7643713636489</v>
      </c>
      <c r="BH275" s="387">
        <v>2125.7643713636489</v>
      </c>
      <c r="BI275" s="387">
        <v>2125.7643713636489</v>
      </c>
      <c r="BJ275" s="387">
        <v>2125.7643713636489</v>
      </c>
      <c r="BK275" s="387">
        <v>2125.7643713636489</v>
      </c>
      <c r="BL275" s="387">
        <v>2125.7643713636489</v>
      </c>
      <c r="BM275" s="387">
        <v>2125.7643713636489</v>
      </c>
      <c r="BN275" s="387">
        <v>2125.7643713636489</v>
      </c>
      <c r="BO275" s="387">
        <v>2125.7643713636489</v>
      </c>
      <c r="BP275" s="387">
        <v>2125.7643713636489</v>
      </c>
      <c r="CA275" s="386">
        <v>2200</v>
      </c>
      <c r="CB275" s="386">
        <v>2120.827816221155</v>
      </c>
      <c r="CC275" s="386">
        <v>2044.5048300260876</v>
      </c>
      <c r="CD275" s="386">
        <v>1970.9285063262867</v>
      </c>
      <c r="CE275" s="386">
        <v>1900</v>
      </c>
      <c r="CF275" s="386">
        <v>1991.716661896606</v>
      </c>
      <c r="CG275" s="386">
        <v>2087.8606638297679</v>
      </c>
      <c r="CH275" s="386">
        <v>2188.6457220359248</v>
      </c>
      <c r="CI275" s="386">
        <v>2294.2958692461466</v>
      </c>
      <c r="CJ275" s="386">
        <v>2405.0459526832146</v>
      </c>
      <c r="CK275" s="386">
        <v>2503.3849737748378</v>
      </c>
      <c r="CL275" s="386">
        <v>2605.7449421828601</v>
      </c>
      <c r="CM275" s="386">
        <v>2712.2902689126163</v>
      </c>
      <c r="CN275" s="386">
        <v>2823.1920875093165</v>
      </c>
      <c r="CO275" s="386">
        <v>2938.6285289334573</v>
      </c>
      <c r="CP275" s="386">
        <v>3029.0134292102257</v>
      </c>
      <c r="CQ275" s="386">
        <v>3122.1783440814233</v>
      </c>
      <c r="CR275" s="386">
        <v>3218.2087798774392</v>
      </c>
      <c r="CS275" s="386">
        <v>3317.1928728905882</v>
      </c>
      <c r="CT275" s="386">
        <v>3419.2214702661931</v>
      </c>
      <c r="CU275" s="386">
        <v>3503.1491842939777</v>
      </c>
      <c r="CV275" s="386">
        <v>3589.1369758110923</v>
      </c>
      <c r="CW275" s="386">
        <v>3677.2354111806417</v>
      </c>
      <c r="CX275" s="386">
        <v>3767.4962979603406</v>
      </c>
      <c r="CY275" s="386">
        <v>3859.9727153686963</v>
      </c>
      <c r="CZ275" s="386">
        <v>3971.553297032207</v>
      </c>
      <c r="DA275" s="386">
        <v>4086.3593486983414</v>
      </c>
      <c r="DB275" s="386">
        <v>4204.4841093212499</v>
      </c>
      <c r="DC275" s="386">
        <v>4326.0235131219943</v>
      </c>
      <c r="DD275" s="386">
        <v>4451.0762675008746</v>
      </c>
      <c r="DE275" s="386">
        <v>4549.6821688675263</v>
      </c>
      <c r="DF275" s="386">
        <v>4650.4725135463104</v>
      </c>
      <c r="DG275" s="386">
        <v>4753.4956941031651</v>
      </c>
      <c r="DH275" s="386">
        <v>4858.801175157686</v>
      </c>
      <c r="DI275" s="386">
        <v>4966.4395171326187</v>
      </c>
      <c r="DJ275" s="387">
        <v>4966.4395171326187</v>
      </c>
      <c r="DK275" s="387">
        <v>4966.4395171326187</v>
      </c>
      <c r="DL275" s="387">
        <v>4966.4395171326187</v>
      </c>
      <c r="DM275" s="387">
        <v>4966.4395171326187</v>
      </c>
      <c r="DN275" s="387">
        <v>4966.4395171326187</v>
      </c>
      <c r="DO275" s="387">
        <v>4966.4395171326187</v>
      </c>
      <c r="DP275" s="387">
        <v>4966.4395171326187</v>
      </c>
      <c r="DQ275" s="387">
        <v>4966.4395171326187</v>
      </c>
      <c r="DR275" s="387">
        <v>4966.4395171326187</v>
      </c>
      <c r="DS275" s="387">
        <v>4966.4395171326187</v>
      </c>
      <c r="DT275" s="387">
        <v>4966.4395171326187</v>
      </c>
      <c r="DU275" s="387">
        <v>4966.4395171326187</v>
      </c>
      <c r="DV275" s="387">
        <v>4966.4395171326187</v>
      </c>
      <c r="DW275" s="387">
        <v>4966.4395171326187</v>
      </c>
      <c r="DX275" s="387">
        <v>4966.4395171326187</v>
      </c>
      <c r="DY275" s="387">
        <v>4966.4395171326187</v>
      </c>
      <c r="DZ275" s="387">
        <v>4966.4395171326187</v>
      </c>
      <c r="EA275" s="387">
        <v>4966.4395171326187</v>
      </c>
      <c r="EB275" s="387">
        <v>4966.4395171326187</v>
      </c>
      <c r="EC275" s="387">
        <v>4966.4395171326187</v>
      </c>
      <c r="ED275" s="387">
        <v>4966.4395171326187</v>
      </c>
      <c r="EE275" s="387">
        <v>4966.4395171326187</v>
      </c>
      <c r="EF275" s="387">
        <v>4966.4395171326187</v>
      </c>
      <c r="EG275" s="387">
        <v>4966.4395171326187</v>
      </c>
      <c r="EH275" s="387">
        <v>4966.4395171326187</v>
      </c>
      <c r="EI275" s="387">
        <v>4966.4395171326187</v>
      </c>
      <c r="EJ275" s="387">
        <v>4966.4395171326187</v>
      </c>
      <c r="EK275" s="387">
        <v>4966.4395171326187</v>
      </c>
      <c r="EY275" s="386">
        <v>3362</v>
      </c>
      <c r="EZ275" s="386">
        <v>3406</v>
      </c>
      <c r="FA275" s="386">
        <v>3450</v>
      </c>
      <c r="FB275" s="386">
        <v>3494</v>
      </c>
      <c r="FC275" s="386">
        <v>3536.2</v>
      </c>
      <c r="FD275" s="386">
        <v>3588</v>
      </c>
      <c r="FE275" s="386">
        <v>3639</v>
      </c>
      <c r="FF275" s="386">
        <v>3690</v>
      </c>
      <c r="FG275" s="386">
        <v>3741</v>
      </c>
      <c r="FH275" s="386">
        <v>3792</v>
      </c>
      <c r="FI275" s="386">
        <v>3845</v>
      </c>
      <c r="FJ275" s="386">
        <v>3893</v>
      </c>
      <c r="FK275" s="386">
        <v>3941</v>
      </c>
      <c r="FL275" s="386">
        <v>3989</v>
      </c>
      <c r="FM275" s="386">
        <v>4037</v>
      </c>
      <c r="FN275" s="386">
        <v>4085</v>
      </c>
      <c r="FO275" s="386">
        <v>4133</v>
      </c>
      <c r="FP275" s="386">
        <v>4181</v>
      </c>
      <c r="FQ275" s="386">
        <v>4229</v>
      </c>
      <c r="FR275" s="386">
        <v>4277</v>
      </c>
      <c r="FS275" s="386">
        <v>4325</v>
      </c>
      <c r="FT275" s="386">
        <v>4373</v>
      </c>
      <c r="FU275" s="386">
        <v>4421</v>
      </c>
      <c r="FV275" s="386">
        <v>4469</v>
      </c>
      <c r="FW275" s="386">
        <v>4517</v>
      </c>
      <c r="FX275" s="386">
        <v>4565</v>
      </c>
      <c r="FY275" s="386">
        <v>4613</v>
      </c>
      <c r="FZ275" s="386">
        <v>4661</v>
      </c>
      <c r="GA275" s="386">
        <v>4709</v>
      </c>
      <c r="GB275" s="386">
        <v>4757</v>
      </c>
      <c r="GC275" s="386">
        <v>4798.0999999999995</v>
      </c>
      <c r="GD275" s="387">
        <v>4798.0999999999995</v>
      </c>
      <c r="GE275" s="387">
        <v>4798.0999999999995</v>
      </c>
      <c r="GF275" s="387">
        <v>4798.0999999999995</v>
      </c>
      <c r="GG275" s="387">
        <v>4798.0999999999995</v>
      </c>
      <c r="GH275" s="387">
        <v>4798.0999999999995</v>
      </c>
      <c r="GI275" s="387">
        <v>4798.0999999999995</v>
      </c>
      <c r="GJ275" s="387">
        <v>4798.0999999999995</v>
      </c>
      <c r="GK275" s="387">
        <v>4798.0999999999995</v>
      </c>
      <c r="GL275" s="387">
        <v>4798.0999999999995</v>
      </c>
      <c r="GM275" s="387">
        <v>4798.0999999999995</v>
      </c>
      <c r="GN275" s="387">
        <v>4798.0999999999995</v>
      </c>
      <c r="GO275" s="387">
        <v>4798.0999999999995</v>
      </c>
      <c r="GP275" s="387">
        <v>4798.0999999999995</v>
      </c>
      <c r="GQ275" s="387">
        <v>4798.0999999999995</v>
      </c>
      <c r="GR275" s="387">
        <v>4798.0999999999995</v>
      </c>
      <c r="GS275" s="387">
        <v>4798.0999999999995</v>
      </c>
      <c r="GT275" s="387">
        <v>4798.0999999999995</v>
      </c>
      <c r="GU275" s="387">
        <v>4798.0999999999995</v>
      </c>
      <c r="GV275" s="387">
        <v>4798.0999999999995</v>
      </c>
      <c r="GW275" s="387">
        <v>4798.0999999999995</v>
      </c>
      <c r="GX275" s="387">
        <v>4798.0999999999995</v>
      </c>
      <c r="GY275" s="387">
        <v>4798.0999999999995</v>
      </c>
      <c r="GZ275" s="387">
        <v>4798.0999999999995</v>
      </c>
      <c r="HA275" s="387">
        <v>4798.0999999999995</v>
      </c>
      <c r="HB275" s="387">
        <v>4798.0999999999995</v>
      </c>
      <c r="HC275" s="387">
        <v>4798.0999999999995</v>
      </c>
      <c r="HD275" s="387">
        <v>4798.0999999999995</v>
      </c>
      <c r="HE275" s="387">
        <v>4798.0999999999995</v>
      </c>
      <c r="HS275" s="394">
        <v>2.2047790128448721</v>
      </c>
      <c r="HT275" s="394">
        <v>2.2047790128448721</v>
      </c>
      <c r="HU275" s="394">
        <v>2.2047790128448721</v>
      </c>
      <c r="HV275" s="394">
        <v>2.2047790128448725</v>
      </c>
      <c r="HW275" s="394">
        <v>2.2047790128448721</v>
      </c>
      <c r="HX275" s="394">
        <v>2.2115524032135649</v>
      </c>
      <c r="HY275" s="394">
        <v>2.2183466023875034</v>
      </c>
      <c r="HZ275" s="394">
        <v>2.2251616742942546</v>
      </c>
      <c r="IA275" s="394">
        <v>2.2319976830577821</v>
      </c>
      <c r="IB275" s="394">
        <v>2.2388546929990469</v>
      </c>
      <c r="IC275" s="394">
        <v>2.2463374513688277</v>
      </c>
      <c r="ID275" s="394">
        <v>2.2538452188081997</v>
      </c>
      <c r="IE275" s="394">
        <v>2.2613780789031246</v>
      </c>
      <c r="IF275" s="394">
        <v>2.2689361155189292</v>
      </c>
      <c r="IG275" s="394">
        <v>2.2765194128012367</v>
      </c>
      <c r="IH275" s="394">
        <v>2.2804752684796812</v>
      </c>
      <c r="II275" s="394">
        <v>2.2844379981579963</v>
      </c>
      <c r="IJ275" s="394">
        <v>2.2884076137809743</v>
      </c>
      <c r="IK275" s="394">
        <v>2.292384127314163</v>
      </c>
      <c r="IL275" s="394">
        <v>2.2963675507439034</v>
      </c>
      <c r="IM275" s="394">
        <v>2.3006340978386701</v>
      </c>
      <c r="IN275" s="394">
        <v>2.3049085719850564</v>
      </c>
      <c r="IO275" s="394">
        <v>2.3091909879111658</v>
      </c>
      <c r="IP275" s="394">
        <v>2.3134813603724655</v>
      </c>
      <c r="IQ275" s="394">
        <v>2.3177797041518375</v>
      </c>
      <c r="IR275" s="394">
        <v>2.3220091299721188</v>
      </c>
      <c r="IS275" s="394">
        <v>2.3262462735417344</v>
      </c>
      <c r="IT275" s="394">
        <v>2.3304911489438385</v>
      </c>
      <c r="IU275" s="394">
        <v>2.3347437702872833</v>
      </c>
      <c r="IV275" s="394">
        <v>2.3390041517066669</v>
      </c>
      <c r="IW275" s="394">
        <v>2.3384645981906931</v>
      </c>
      <c r="IX275" s="394">
        <v>2.3379251691370881</v>
      </c>
      <c r="IY275" s="394">
        <v>2.3373858645171413</v>
      </c>
      <c r="IZ275" s="394">
        <v>2.3368466843021478</v>
      </c>
      <c r="JA275" s="394">
        <v>2.3363076284634103</v>
      </c>
      <c r="JB275" s="394">
        <v>2.3363076284634103</v>
      </c>
      <c r="JC275" s="394">
        <v>2.3363076284634103</v>
      </c>
      <c r="JD275" s="394">
        <v>2.3363076284634103</v>
      </c>
      <c r="JE275" s="394">
        <v>2.3363076284634103</v>
      </c>
      <c r="JF275" s="394">
        <v>2.3363076284634103</v>
      </c>
      <c r="JG275" s="394">
        <v>2.3363076284634103</v>
      </c>
      <c r="JH275" s="394">
        <v>2.3363076284634103</v>
      </c>
      <c r="JI275" s="394">
        <v>2.3363076284634103</v>
      </c>
      <c r="JJ275" s="394">
        <v>2.3363076284634103</v>
      </c>
      <c r="JK275" s="394">
        <v>2.3363076284634103</v>
      </c>
      <c r="JL275" s="394">
        <v>2.3363076284634103</v>
      </c>
      <c r="JM275" s="394">
        <v>2.3363076284634103</v>
      </c>
      <c r="JN275" s="394">
        <v>2.3363076284634103</v>
      </c>
      <c r="JO275" s="394">
        <v>2.3363076284634103</v>
      </c>
      <c r="JP275" s="394">
        <v>2.3363076284634103</v>
      </c>
      <c r="JQ275" s="394">
        <v>2.3363076284634103</v>
      </c>
      <c r="JR275" s="394">
        <v>2.3363076284634103</v>
      </c>
      <c r="JS275" s="394">
        <v>2.3363076284634103</v>
      </c>
      <c r="JT275" s="394">
        <v>2.3363076284634103</v>
      </c>
      <c r="JU275" s="394">
        <v>2.3363076284634103</v>
      </c>
      <c r="JV275" s="394">
        <v>2.3363076284634103</v>
      </c>
      <c r="JW275" s="394">
        <v>2.3363076284634103</v>
      </c>
      <c r="JX275" s="394">
        <v>2.3363076284634103</v>
      </c>
      <c r="JY275" s="394">
        <v>2.3363076284634103</v>
      </c>
      <c r="JZ275" s="394">
        <v>2.3363076284634103</v>
      </c>
      <c r="KA275" s="394">
        <v>2.3363076284634103</v>
      </c>
      <c r="KB275" s="394">
        <v>2.3363076284634103</v>
      </c>
      <c r="KC275" s="394">
        <v>2.3363076284634103</v>
      </c>
    </row>
    <row r="276" spans="1:289" x14ac:dyDescent="0.25">
      <c r="A276" s="383">
        <v>267</v>
      </c>
      <c r="B276" s="384" t="s">
        <v>865</v>
      </c>
      <c r="C276" s="385" t="s">
        <v>142</v>
      </c>
      <c r="D276" s="385" t="s">
        <v>142</v>
      </c>
      <c r="E276" s="129">
        <v>2052</v>
      </c>
      <c r="F276" s="386">
        <v>1037.4553000000001</v>
      </c>
      <c r="G276" s="386">
        <v>1020.2714511199022</v>
      </c>
      <c r="H276" s="386">
        <v>1003.3722262253717</v>
      </c>
      <c r="I276" s="386">
        <v>986.75291095854129</v>
      </c>
      <c r="J276" s="386">
        <v>970.40886904761919</v>
      </c>
      <c r="K276" s="386">
        <v>1002.3334584281768</v>
      </c>
      <c r="L276" s="386">
        <v>1035.3083055296036</v>
      </c>
      <c r="M276" s="386">
        <v>1069.3679618152589</v>
      </c>
      <c r="N276" s="386">
        <v>1104.5481154253355</v>
      </c>
      <c r="O276" s="386">
        <v>1140.8856285713457</v>
      </c>
      <c r="P276" s="386">
        <v>1173.7032363568958</v>
      </c>
      <c r="Q276" s="386">
        <v>1207.4648435704296</v>
      </c>
      <c r="R276" s="386">
        <v>1242.1976043825332</v>
      </c>
      <c r="S276" s="386">
        <v>1277.9294540542874</v>
      </c>
      <c r="T276" s="386">
        <v>1314.6891314053573</v>
      </c>
      <c r="U276" s="386">
        <v>1345.0963072741802</v>
      </c>
      <c r="V276" s="386">
        <v>1376.206764490837</v>
      </c>
      <c r="W276" s="386">
        <v>1408.0367691056954</v>
      </c>
      <c r="X276" s="386">
        <v>1440.6029633832725</v>
      </c>
      <c r="Y276" s="386">
        <v>1473.9223745036161</v>
      </c>
      <c r="Z276" s="386">
        <v>1501.2730888030728</v>
      </c>
      <c r="AA276" s="386">
        <v>1529.1313342898097</v>
      </c>
      <c r="AB276" s="386">
        <v>1557.506528922833</v>
      </c>
      <c r="AC276" s="386">
        <v>1586.4082654246984</v>
      </c>
      <c r="AD276" s="386">
        <v>1615.8463145244966</v>
      </c>
      <c r="AE276" s="386">
        <v>1652.3248268897898</v>
      </c>
      <c r="AF276" s="386">
        <v>1689.6268593215793</v>
      </c>
      <c r="AG276" s="386">
        <v>1727.7710031838201</v>
      </c>
      <c r="AH276" s="386">
        <v>1766.7762695495037</v>
      </c>
      <c r="AI276" s="386">
        <v>1806.6620986757932</v>
      </c>
      <c r="AJ276" s="386">
        <v>1841.0752448758788</v>
      </c>
      <c r="AK276" s="386">
        <v>1876.1438897617763</v>
      </c>
      <c r="AL276" s="386">
        <v>1911.8805192167763</v>
      </c>
      <c r="AM276" s="386">
        <v>1948.2978569542129</v>
      </c>
      <c r="AN276" s="386">
        <v>1985.4088690476312</v>
      </c>
      <c r="AO276" s="387">
        <v>1985.4088690476312</v>
      </c>
      <c r="AP276" s="387">
        <v>1985.4088690476312</v>
      </c>
      <c r="AQ276" s="387">
        <v>1985.4088690476312</v>
      </c>
      <c r="AR276" s="387">
        <v>1985.4088690476312</v>
      </c>
      <c r="AS276" s="387">
        <v>1985.4088690476312</v>
      </c>
      <c r="AT276" s="387">
        <v>1985.4088690476312</v>
      </c>
      <c r="AU276" s="387">
        <v>1985.4088690476312</v>
      </c>
      <c r="AV276" s="387">
        <v>1985.4088690476312</v>
      </c>
      <c r="AW276" s="387">
        <v>1985.4088690476312</v>
      </c>
      <c r="AX276" s="387">
        <v>1985.4088690476312</v>
      </c>
      <c r="AY276" s="387">
        <v>1985.4088690476312</v>
      </c>
      <c r="AZ276" s="387">
        <v>1985.4088690476312</v>
      </c>
      <c r="BA276" s="387">
        <v>1985.4088690476312</v>
      </c>
      <c r="BB276" s="387">
        <v>1985.4088690476312</v>
      </c>
      <c r="BC276" s="387">
        <v>1985.4088690476312</v>
      </c>
      <c r="BD276" s="387">
        <v>1985.4088690476312</v>
      </c>
      <c r="BE276" s="387">
        <v>1985.4088690476312</v>
      </c>
      <c r="BF276" s="387">
        <v>1985.4088690476312</v>
      </c>
      <c r="BG276" s="387">
        <v>1985.4088690476312</v>
      </c>
      <c r="BH276" s="387">
        <v>1985.4088690476312</v>
      </c>
      <c r="BI276" s="387">
        <v>1985.4088690476312</v>
      </c>
      <c r="BJ276" s="387">
        <v>1985.4088690476312</v>
      </c>
      <c r="BK276" s="387">
        <v>1985.4088690476312</v>
      </c>
      <c r="BL276" s="387">
        <v>1985.4088690476312</v>
      </c>
      <c r="BM276" s="387">
        <v>1985.4088690476312</v>
      </c>
      <c r="BN276" s="387">
        <v>1985.4088690476312</v>
      </c>
      <c r="BO276" s="387">
        <v>1985.4088690476312</v>
      </c>
      <c r="BP276" s="387">
        <v>1985.4088690476312</v>
      </c>
      <c r="CA276" s="386">
        <v>2940</v>
      </c>
      <c r="CB276" s="386">
        <v>2891.3034289694333</v>
      </c>
      <c r="CC276" s="386">
        <v>2843.4134416225861</v>
      </c>
      <c r="CD276" s="386">
        <v>2796.3166781432519</v>
      </c>
      <c r="CE276" s="386">
        <v>2750</v>
      </c>
      <c r="CF276" s="386">
        <v>2842.8742106470222</v>
      </c>
      <c r="CG276" s="386">
        <v>2938.88501002252</v>
      </c>
      <c r="CH276" s="386">
        <v>3038.1383283818682</v>
      </c>
      <c r="CI276" s="386">
        <v>3140.7436735036608</v>
      </c>
      <c r="CJ276" s="386">
        <v>3246.8142515114009</v>
      </c>
      <c r="CK276" s="386">
        <v>3344.7307414189549</v>
      </c>
      <c r="CL276" s="386">
        <v>3445.6001686531063</v>
      </c>
      <c r="CM276" s="386">
        <v>3549.5115870480254</v>
      </c>
      <c r="CN276" s="386">
        <v>3656.5567360977884</v>
      </c>
      <c r="CO276" s="386">
        <v>3766.8301219497343</v>
      </c>
      <c r="CP276" s="386">
        <v>3854.8219267697232</v>
      </c>
      <c r="CQ276" s="386">
        <v>3944.8691886888687</v>
      </c>
      <c r="CR276" s="386">
        <v>4037.0199224500793</v>
      </c>
      <c r="CS276" s="386">
        <v>4131.3232644034906</v>
      </c>
      <c r="CT276" s="386">
        <v>4227.8294987068093</v>
      </c>
      <c r="CU276" s="386">
        <v>4308.3573597599916</v>
      </c>
      <c r="CV276" s="386">
        <v>4390.4190424603776</v>
      </c>
      <c r="CW276" s="386">
        <v>4474.0437616513091</v>
      </c>
      <c r="CX276" s="386">
        <v>4559.2612886339648</v>
      </c>
      <c r="CY276" s="386">
        <v>4646.1019617662569</v>
      </c>
      <c r="CZ276" s="386">
        <v>4753.0597297918985</v>
      </c>
      <c r="DA276" s="386">
        <v>4862.4797692517805</v>
      </c>
      <c r="DB276" s="386">
        <v>4974.4187640196214</v>
      </c>
      <c r="DC276" s="386">
        <v>5088.9347028868224</v>
      </c>
      <c r="DD276" s="386">
        <v>5206.086909602941</v>
      </c>
      <c r="DE276" s="386">
        <v>5302.6277275381235</v>
      </c>
      <c r="DF276" s="386">
        <v>5400.9587824957425</v>
      </c>
      <c r="DG276" s="386">
        <v>5501.1132723361961</v>
      </c>
      <c r="DH276" s="386">
        <v>5603.1250105355357</v>
      </c>
      <c r="DI276" s="386">
        <v>5707.0284376013424</v>
      </c>
      <c r="DJ276" s="387">
        <v>5707.0284376013424</v>
      </c>
      <c r="DK276" s="387">
        <v>5707.0284376013424</v>
      </c>
      <c r="DL276" s="387">
        <v>5707.0284376013424</v>
      </c>
      <c r="DM276" s="387">
        <v>5707.0284376013424</v>
      </c>
      <c r="DN276" s="387">
        <v>5707.0284376013424</v>
      </c>
      <c r="DO276" s="387">
        <v>5707.0284376013424</v>
      </c>
      <c r="DP276" s="387">
        <v>5707.0284376013424</v>
      </c>
      <c r="DQ276" s="387">
        <v>5707.0284376013424</v>
      </c>
      <c r="DR276" s="387">
        <v>5707.0284376013424</v>
      </c>
      <c r="DS276" s="387">
        <v>5707.0284376013424</v>
      </c>
      <c r="DT276" s="387">
        <v>5707.0284376013424</v>
      </c>
      <c r="DU276" s="387">
        <v>5707.0284376013424</v>
      </c>
      <c r="DV276" s="387">
        <v>5707.0284376013424</v>
      </c>
      <c r="DW276" s="387">
        <v>5707.0284376013424</v>
      </c>
      <c r="DX276" s="387">
        <v>5707.0284376013424</v>
      </c>
      <c r="DY276" s="387">
        <v>5707.0284376013424</v>
      </c>
      <c r="DZ276" s="387">
        <v>5707.0284376013424</v>
      </c>
      <c r="EA276" s="387">
        <v>5707.0284376013424</v>
      </c>
      <c r="EB276" s="387">
        <v>5707.0284376013424</v>
      </c>
      <c r="EC276" s="387">
        <v>5707.0284376013424</v>
      </c>
      <c r="ED276" s="387">
        <v>5707.0284376013424</v>
      </c>
      <c r="EE276" s="387">
        <v>5707.0284376013424</v>
      </c>
      <c r="EF276" s="387">
        <v>5707.0284376013424</v>
      </c>
      <c r="EG276" s="387">
        <v>5707.0284376013424</v>
      </c>
      <c r="EH276" s="387">
        <v>5707.0284376013424</v>
      </c>
      <c r="EI276" s="387">
        <v>5707.0284376013424</v>
      </c>
      <c r="EJ276" s="387">
        <v>5707.0284376013424</v>
      </c>
      <c r="EK276" s="387">
        <v>5707.0284376013424</v>
      </c>
      <c r="EY276" s="386">
        <v>2272</v>
      </c>
      <c r="EZ276" s="386">
        <v>2303</v>
      </c>
      <c r="FA276" s="386">
        <v>2334</v>
      </c>
      <c r="FB276" s="386">
        <v>2365</v>
      </c>
      <c r="FC276" s="386">
        <v>2394.9</v>
      </c>
      <c r="FD276" s="386">
        <v>2435</v>
      </c>
      <c r="FE276" s="386">
        <v>2475</v>
      </c>
      <c r="FF276" s="386">
        <v>2515</v>
      </c>
      <c r="FG276" s="386">
        <v>2555</v>
      </c>
      <c r="FH276" s="386">
        <v>2595</v>
      </c>
      <c r="FI276" s="386">
        <v>2636.2999999999997</v>
      </c>
      <c r="FJ276" s="386">
        <v>2675</v>
      </c>
      <c r="FK276" s="386">
        <v>2713</v>
      </c>
      <c r="FL276" s="386">
        <v>2751</v>
      </c>
      <c r="FM276" s="386">
        <v>2789</v>
      </c>
      <c r="FN276" s="386">
        <v>2827</v>
      </c>
      <c r="FO276" s="386">
        <v>2865</v>
      </c>
      <c r="FP276" s="386">
        <v>2903</v>
      </c>
      <c r="FQ276" s="386">
        <v>2941</v>
      </c>
      <c r="FR276" s="386">
        <v>2979</v>
      </c>
      <c r="FS276" s="386">
        <v>3017</v>
      </c>
      <c r="FT276" s="386">
        <v>3055</v>
      </c>
      <c r="FU276" s="386">
        <v>3093</v>
      </c>
      <c r="FV276" s="386">
        <v>3131</v>
      </c>
      <c r="FW276" s="386">
        <v>3169</v>
      </c>
      <c r="FX276" s="386">
        <v>3207</v>
      </c>
      <c r="FY276" s="386">
        <v>3245</v>
      </c>
      <c r="FZ276" s="386">
        <v>3283</v>
      </c>
      <c r="GA276" s="386">
        <v>3321</v>
      </c>
      <c r="GB276" s="386">
        <v>3359</v>
      </c>
      <c r="GC276" s="386">
        <v>3400.4000000000005</v>
      </c>
      <c r="GD276" s="387">
        <v>3400.4000000000005</v>
      </c>
      <c r="GE276" s="387">
        <v>3400.4000000000005</v>
      </c>
      <c r="GF276" s="387">
        <v>3400.4000000000005</v>
      </c>
      <c r="GG276" s="387">
        <v>3400.4000000000005</v>
      </c>
      <c r="GH276" s="387">
        <v>3400.4000000000005</v>
      </c>
      <c r="GI276" s="387">
        <v>3400.4000000000005</v>
      </c>
      <c r="GJ276" s="387">
        <v>3400.4000000000005</v>
      </c>
      <c r="GK276" s="387">
        <v>3400.4000000000005</v>
      </c>
      <c r="GL276" s="387">
        <v>3400.4000000000005</v>
      </c>
      <c r="GM276" s="387">
        <v>3400.4000000000005</v>
      </c>
      <c r="GN276" s="387">
        <v>3400.4000000000005</v>
      </c>
      <c r="GO276" s="387">
        <v>3400.4000000000005</v>
      </c>
      <c r="GP276" s="387">
        <v>3400.4000000000005</v>
      </c>
      <c r="GQ276" s="387">
        <v>3400.4000000000005</v>
      </c>
      <c r="GR276" s="387">
        <v>3400.4000000000005</v>
      </c>
      <c r="GS276" s="387">
        <v>3400.4000000000005</v>
      </c>
      <c r="GT276" s="387">
        <v>3400.4000000000005</v>
      </c>
      <c r="GU276" s="387">
        <v>3400.4000000000005</v>
      </c>
      <c r="GV276" s="387">
        <v>3400.4000000000005</v>
      </c>
      <c r="GW276" s="387">
        <v>3400.4000000000005</v>
      </c>
      <c r="GX276" s="387">
        <v>3400.4000000000005</v>
      </c>
      <c r="GY276" s="387">
        <v>3400.4000000000005</v>
      </c>
      <c r="GZ276" s="387">
        <v>3400.4000000000005</v>
      </c>
      <c r="HA276" s="387">
        <v>3400.4000000000005</v>
      </c>
      <c r="HB276" s="387">
        <v>3400.4000000000005</v>
      </c>
      <c r="HC276" s="387">
        <v>3400.4000000000005</v>
      </c>
      <c r="HD276" s="387">
        <v>3400.4000000000005</v>
      </c>
      <c r="HE276" s="387">
        <v>3400.4000000000005</v>
      </c>
      <c r="HS276" s="394">
        <v>2.8338570346115151</v>
      </c>
      <c r="HT276" s="394">
        <v>2.8338570346115151</v>
      </c>
      <c r="HU276" s="394">
        <v>2.8338570346115151</v>
      </c>
      <c r="HV276" s="394">
        <v>2.8338570346115146</v>
      </c>
      <c r="HW276" s="394">
        <v>2.8338570346115151</v>
      </c>
      <c r="HX276" s="394">
        <v>2.8362559253535395</v>
      </c>
      <c r="HY276" s="394">
        <v>2.8386568467826181</v>
      </c>
      <c r="HZ276" s="394">
        <v>2.841059800617749</v>
      </c>
      <c r="IA276" s="394">
        <v>2.8434647885793862</v>
      </c>
      <c r="IB276" s="394">
        <v>2.84587181238944</v>
      </c>
      <c r="IC276" s="394">
        <v>2.8497243918324684</v>
      </c>
      <c r="ID276" s="394">
        <v>2.853582186678489</v>
      </c>
      <c r="IE276" s="394">
        <v>2.8574452039878171</v>
      </c>
      <c r="IF276" s="394">
        <v>2.8613134508303268</v>
      </c>
      <c r="IG276" s="394">
        <v>2.8651869342854632</v>
      </c>
      <c r="IH276" s="394">
        <v>2.8658334023542662</v>
      </c>
      <c r="II276" s="394">
        <v>2.8664800162847435</v>
      </c>
      <c r="IJ276" s="394">
        <v>2.8671267761098056</v>
      </c>
      <c r="IK276" s="394">
        <v>2.8677736818623716</v>
      </c>
      <c r="IL276" s="394">
        <v>2.8684207335753671</v>
      </c>
      <c r="IM276" s="394">
        <v>2.8698025641656817</v>
      </c>
      <c r="IN276" s="394">
        <v>2.8711850604379023</v>
      </c>
      <c r="IO276" s="394">
        <v>2.8725682227127129</v>
      </c>
      <c r="IP276" s="394">
        <v>2.8739520513109542</v>
      </c>
      <c r="IQ276" s="394">
        <v>2.8753365465536178</v>
      </c>
      <c r="IR276" s="394">
        <v>2.8765891866060596</v>
      </c>
      <c r="IS276" s="394">
        <v>2.8778423723710027</v>
      </c>
      <c r="IT276" s="394">
        <v>2.8790961040861882</v>
      </c>
      <c r="IU276" s="394">
        <v>2.8803503819894578</v>
      </c>
      <c r="IV276" s="394">
        <v>2.8816052063187589</v>
      </c>
      <c r="IW276" s="394">
        <v>2.8801797983523563</v>
      </c>
      <c r="IX276" s="394">
        <v>2.8787550954748626</v>
      </c>
      <c r="IY276" s="394">
        <v>2.8773310973375001</v>
      </c>
      <c r="IZ276" s="394">
        <v>2.8759078035916636</v>
      </c>
      <c r="JA276" s="394">
        <v>2.8744852138889216</v>
      </c>
      <c r="JB276" s="394">
        <v>2.8744852138889216</v>
      </c>
      <c r="JC276" s="394">
        <v>2.8744852138889216</v>
      </c>
      <c r="JD276" s="394">
        <v>2.8744852138889216</v>
      </c>
      <c r="JE276" s="394">
        <v>2.8744852138889216</v>
      </c>
      <c r="JF276" s="394">
        <v>2.8744852138889216</v>
      </c>
      <c r="JG276" s="394">
        <v>2.8744852138889216</v>
      </c>
      <c r="JH276" s="394">
        <v>2.8744852138889216</v>
      </c>
      <c r="JI276" s="394">
        <v>2.8744852138889216</v>
      </c>
      <c r="JJ276" s="394">
        <v>2.8744852138889216</v>
      </c>
      <c r="JK276" s="394">
        <v>2.8744852138889216</v>
      </c>
      <c r="JL276" s="394">
        <v>2.8744852138889216</v>
      </c>
      <c r="JM276" s="394">
        <v>2.8744852138889216</v>
      </c>
      <c r="JN276" s="394">
        <v>2.8744852138889216</v>
      </c>
      <c r="JO276" s="394">
        <v>2.8744852138889216</v>
      </c>
      <c r="JP276" s="394">
        <v>2.8744852138889216</v>
      </c>
      <c r="JQ276" s="394">
        <v>2.8744852138889216</v>
      </c>
      <c r="JR276" s="394">
        <v>2.8744852138889216</v>
      </c>
      <c r="JS276" s="394">
        <v>2.8744852138889216</v>
      </c>
      <c r="JT276" s="394">
        <v>2.8744852138889216</v>
      </c>
      <c r="JU276" s="394">
        <v>2.8744852138889216</v>
      </c>
      <c r="JV276" s="394">
        <v>2.8744852138889216</v>
      </c>
      <c r="JW276" s="394">
        <v>2.8744852138889216</v>
      </c>
      <c r="JX276" s="394">
        <v>2.8744852138889216</v>
      </c>
      <c r="JY276" s="394">
        <v>2.8744852138889216</v>
      </c>
      <c r="JZ276" s="394">
        <v>2.8744852138889216</v>
      </c>
      <c r="KA276" s="394">
        <v>2.8744852138889216</v>
      </c>
      <c r="KB276" s="394">
        <v>2.8744852138889216</v>
      </c>
      <c r="KC276" s="394">
        <v>2.8744852138889216</v>
      </c>
    </row>
    <row r="277" spans="1:289" x14ac:dyDescent="0.25">
      <c r="A277" s="383">
        <v>268</v>
      </c>
      <c r="B277" s="384" t="s">
        <v>865</v>
      </c>
      <c r="C277" s="385" t="s">
        <v>142</v>
      </c>
      <c r="D277" s="385" t="s">
        <v>142</v>
      </c>
      <c r="E277" s="129">
        <v>2052</v>
      </c>
      <c r="F277" s="386">
        <v>814.68154000000004</v>
      </c>
      <c r="G277" s="386">
        <v>794.03993019240602</v>
      </c>
      <c r="H277" s="386">
        <v>773.92131745118581</v>
      </c>
      <c r="I277" s="386">
        <v>754.31245058450008</v>
      </c>
      <c r="J277" s="386">
        <v>735.20041414634147</v>
      </c>
      <c r="K277" s="386">
        <v>751.27747609014511</v>
      </c>
      <c r="L277" s="386">
        <v>767.70610464867241</v>
      </c>
      <c r="M277" s="386">
        <v>784.49398773685584</v>
      </c>
      <c r="N277" s="386">
        <v>801.64898138580725</v>
      </c>
      <c r="O277" s="386">
        <v>819.17911341911292</v>
      </c>
      <c r="P277" s="386">
        <v>835.62858669785112</v>
      </c>
      <c r="Q277" s="386">
        <v>852.40837256234181</v>
      </c>
      <c r="R277" s="386">
        <v>869.52510383312938</v>
      </c>
      <c r="S277" s="386">
        <v>886.98554652068265</v>
      </c>
      <c r="T277" s="386">
        <v>904.79660249990661</v>
      </c>
      <c r="U277" s="386">
        <v>919.95495955789863</v>
      </c>
      <c r="V277" s="386">
        <v>935.36726959058433</v>
      </c>
      <c r="W277" s="386">
        <v>951.03778715623207</v>
      </c>
      <c r="X277" s="386">
        <v>966.97083809113349</v>
      </c>
      <c r="Y277" s="386">
        <v>983.17082070374818</v>
      </c>
      <c r="Z277" s="386">
        <v>996.75378933131924</v>
      </c>
      <c r="AA277" s="386">
        <v>1010.5244130772608</v>
      </c>
      <c r="AB277" s="386">
        <v>1024.4852844855457</v>
      </c>
      <c r="AC277" s="386">
        <v>1038.6390319173649</v>
      </c>
      <c r="AD277" s="386">
        <v>1052.9883200459587</v>
      </c>
      <c r="AE277" s="386">
        <v>1071.1580629708874</v>
      </c>
      <c r="AF277" s="386">
        <v>1089.6413322205369</v>
      </c>
      <c r="AG277" s="386">
        <v>1108.4435378195124</v>
      </c>
      <c r="AH277" s="386">
        <v>1127.5701831445999</v>
      </c>
      <c r="AI277" s="386">
        <v>1147.026866535597</v>
      </c>
      <c r="AJ277" s="386">
        <v>1164.143072250773</v>
      </c>
      <c r="AK277" s="386">
        <v>1181.5146900287623</v>
      </c>
      <c r="AL277" s="386">
        <v>1199.1455311886691</v>
      </c>
      <c r="AM277" s="386">
        <v>1217.0394639230008</v>
      </c>
      <c r="AN277" s="386">
        <v>1235.2004141463462</v>
      </c>
      <c r="AO277" s="387">
        <v>1235.2004141463462</v>
      </c>
      <c r="AP277" s="387">
        <v>1235.2004141463462</v>
      </c>
      <c r="AQ277" s="387">
        <v>1235.2004141463462</v>
      </c>
      <c r="AR277" s="387">
        <v>1235.2004141463462</v>
      </c>
      <c r="AS277" s="387">
        <v>1235.2004141463462</v>
      </c>
      <c r="AT277" s="387">
        <v>1235.2004141463462</v>
      </c>
      <c r="AU277" s="387">
        <v>1235.2004141463462</v>
      </c>
      <c r="AV277" s="387">
        <v>1235.2004141463462</v>
      </c>
      <c r="AW277" s="387">
        <v>1235.2004141463462</v>
      </c>
      <c r="AX277" s="387">
        <v>1235.2004141463462</v>
      </c>
      <c r="AY277" s="387">
        <v>1235.2004141463462</v>
      </c>
      <c r="AZ277" s="387">
        <v>1235.2004141463462</v>
      </c>
      <c r="BA277" s="387">
        <v>1235.2004141463462</v>
      </c>
      <c r="BB277" s="387">
        <v>1235.2004141463462</v>
      </c>
      <c r="BC277" s="387">
        <v>1235.2004141463462</v>
      </c>
      <c r="BD277" s="387">
        <v>1235.2004141463462</v>
      </c>
      <c r="BE277" s="387">
        <v>1235.2004141463462</v>
      </c>
      <c r="BF277" s="387">
        <v>1235.2004141463462</v>
      </c>
      <c r="BG277" s="387">
        <v>1235.2004141463462</v>
      </c>
      <c r="BH277" s="387">
        <v>1235.2004141463462</v>
      </c>
      <c r="BI277" s="387">
        <v>1235.2004141463462</v>
      </c>
      <c r="BJ277" s="387">
        <v>1235.2004141463462</v>
      </c>
      <c r="BK277" s="387">
        <v>1235.2004141463462</v>
      </c>
      <c r="BL277" s="387">
        <v>1235.2004141463462</v>
      </c>
      <c r="BM277" s="387">
        <v>1235.2004141463462</v>
      </c>
      <c r="BN277" s="387">
        <v>1235.2004141463462</v>
      </c>
      <c r="BO277" s="387">
        <v>1235.2004141463462</v>
      </c>
      <c r="BP277" s="387">
        <v>1235.2004141463462</v>
      </c>
      <c r="CA277" s="386">
        <v>2460</v>
      </c>
      <c r="CB277" s="386">
        <v>2397.6709086513965</v>
      </c>
      <c r="CC277" s="386">
        <v>2336.921051298054</v>
      </c>
      <c r="CD277" s="386">
        <v>2277.7104148424314</v>
      </c>
      <c r="CE277" s="386">
        <v>2220</v>
      </c>
      <c r="CF277" s="386">
        <v>2268.5317133108128</v>
      </c>
      <c r="CG277" s="386">
        <v>2318.1243848184195</v>
      </c>
      <c r="CH277" s="386">
        <v>2368.8012082701366</v>
      </c>
      <c r="CI277" s="386">
        <v>2420.5858844548543</v>
      </c>
      <c r="CJ277" s="386">
        <v>2473.5026322875401</v>
      </c>
      <c r="CK277" s="386">
        <v>2523.7258066155855</v>
      </c>
      <c r="CL277" s="386">
        <v>2574.9687361711613</v>
      </c>
      <c r="CM277" s="386">
        <v>2627.2521265496021</v>
      </c>
      <c r="CN277" s="386">
        <v>2680.5971037625027</v>
      </c>
      <c r="CO277" s="386">
        <v>2735.0252227740493</v>
      </c>
      <c r="CP277" s="386">
        <v>2778.6826615111281</v>
      </c>
      <c r="CQ277" s="386">
        <v>2823.0369757070553</v>
      </c>
      <c r="CR277" s="386">
        <v>2868.0992891340716</v>
      </c>
      <c r="CS277" s="386">
        <v>2913.8809031260002</v>
      </c>
      <c r="CT277" s="386">
        <v>2960.3932994125471</v>
      </c>
      <c r="CU277" s="386">
        <v>2999.5377790688613</v>
      </c>
      <c r="CV277" s="386">
        <v>3039.1998555890341</v>
      </c>
      <c r="CW277" s="386">
        <v>3079.3863730163589</v>
      </c>
      <c r="CX277" s="386">
        <v>3120.1042658910624</v>
      </c>
      <c r="CY277" s="386">
        <v>3161.3605604469203</v>
      </c>
      <c r="CZ277" s="386">
        <v>3213.7061622429719</v>
      </c>
      <c r="DA277" s="386">
        <v>3266.9184990966037</v>
      </c>
      <c r="DB277" s="386">
        <v>3321.0119223503211</v>
      </c>
      <c r="DC277" s="386">
        <v>3376.0010209752227</v>
      </c>
      <c r="DD277" s="386">
        <v>3431.9006255056397</v>
      </c>
      <c r="DE277" s="386">
        <v>3481.0429752181462</v>
      </c>
      <c r="DF277" s="386">
        <v>3530.8890080493652</v>
      </c>
      <c r="DG277" s="386">
        <v>3581.4488002356679</v>
      </c>
      <c r="DH277" s="386">
        <v>3632.7325722978871</v>
      </c>
      <c r="DI277" s="386">
        <v>3684.7506911073651</v>
      </c>
      <c r="DJ277" s="387">
        <v>3684.7506911073651</v>
      </c>
      <c r="DK277" s="387">
        <v>3684.7506911073651</v>
      </c>
      <c r="DL277" s="387">
        <v>3684.7506911073651</v>
      </c>
      <c r="DM277" s="387">
        <v>3684.7506911073651</v>
      </c>
      <c r="DN277" s="387">
        <v>3684.7506911073651</v>
      </c>
      <c r="DO277" s="387">
        <v>3684.7506911073651</v>
      </c>
      <c r="DP277" s="387">
        <v>3684.7506911073651</v>
      </c>
      <c r="DQ277" s="387">
        <v>3684.7506911073651</v>
      </c>
      <c r="DR277" s="387">
        <v>3684.7506911073651</v>
      </c>
      <c r="DS277" s="387">
        <v>3684.7506911073651</v>
      </c>
      <c r="DT277" s="387">
        <v>3684.7506911073651</v>
      </c>
      <c r="DU277" s="387">
        <v>3684.7506911073651</v>
      </c>
      <c r="DV277" s="387">
        <v>3684.7506911073651</v>
      </c>
      <c r="DW277" s="387">
        <v>3684.7506911073651</v>
      </c>
      <c r="DX277" s="387">
        <v>3684.7506911073651</v>
      </c>
      <c r="DY277" s="387">
        <v>3684.7506911073651</v>
      </c>
      <c r="DZ277" s="387">
        <v>3684.7506911073651</v>
      </c>
      <c r="EA277" s="387">
        <v>3684.7506911073651</v>
      </c>
      <c r="EB277" s="387">
        <v>3684.7506911073651</v>
      </c>
      <c r="EC277" s="387">
        <v>3684.7506911073651</v>
      </c>
      <c r="ED277" s="387">
        <v>3684.7506911073651</v>
      </c>
      <c r="EE277" s="387">
        <v>3684.7506911073651</v>
      </c>
      <c r="EF277" s="387">
        <v>3684.7506911073651</v>
      </c>
      <c r="EG277" s="387">
        <v>3684.7506911073651</v>
      </c>
      <c r="EH277" s="387">
        <v>3684.7506911073651</v>
      </c>
      <c r="EI277" s="387">
        <v>3684.7506911073651</v>
      </c>
      <c r="EJ277" s="387">
        <v>3684.7506911073651</v>
      </c>
      <c r="EK277" s="387">
        <v>3684.7506911073651</v>
      </c>
      <c r="EY277" s="386">
        <v>832</v>
      </c>
      <c r="EZ277" s="386">
        <v>843</v>
      </c>
      <c r="FA277" s="386">
        <v>854</v>
      </c>
      <c r="FB277" s="386">
        <v>865</v>
      </c>
      <c r="FC277" s="386">
        <v>876.60000000000014</v>
      </c>
      <c r="FD277" s="386">
        <v>894</v>
      </c>
      <c r="FE277" s="386">
        <v>912</v>
      </c>
      <c r="FF277" s="386">
        <v>930</v>
      </c>
      <c r="FG277" s="386">
        <v>948</v>
      </c>
      <c r="FH277" s="386">
        <v>966</v>
      </c>
      <c r="FI277" s="386">
        <v>982.9</v>
      </c>
      <c r="FJ277" s="386">
        <v>999</v>
      </c>
      <c r="FK277" s="386">
        <v>1015</v>
      </c>
      <c r="FL277" s="386">
        <v>1031</v>
      </c>
      <c r="FM277" s="386">
        <v>1047</v>
      </c>
      <c r="FN277" s="386">
        <v>1063</v>
      </c>
      <c r="FO277" s="386">
        <v>1079</v>
      </c>
      <c r="FP277" s="386">
        <v>1095</v>
      </c>
      <c r="FQ277" s="386">
        <v>1111</v>
      </c>
      <c r="FR277" s="386">
        <v>1127</v>
      </c>
      <c r="FS277" s="386">
        <v>1143</v>
      </c>
      <c r="FT277" s="386">
        <v>1159</v>
      </c>
      <c r="FU277" s="386">
        <v>1175</v>
      </c>
      <c r="FV277" s="386">
        <v>1191</v>
      </c>
      <c r="FW277" s="386">
        <v>1207</v>
      </c>
      <c r="FX277" s="386">
        <v>1223</v>
      </c>
      <c r="FY277" s="386">
        <v>1239</v>
      </c>
      <c r="FZ277" s="386">
        <v>1255</v>
      </c>
      <c r="GA277" s="386">
        <v>1271</v>
      </c>
      <c r="GB277" s="386">
        <v>1287</v>
      </c>
      <c r="GC277" s="386">
        <v>1304.8</v>
      </c>
      <c r="GD277" s="387">
        <v>1304.8</v>
      </c>
      <c r="GE277" s="387">
        <v>1304.8</v>
      </c>
      <c r="GF277" s="387">
        <v>1304.8</v>
      </c>
      <c r="GG277" s="387">
        <v>1304.8</v>
      </c>
      <c r="GH277" s="387">
        <v>1304.8</v>
      </c>
      <c r="GI277" s="387">
        <v>1304.8</v>
      </c>
      <c r="GJ277" s="387">
        <v>1304.8</v>
      </c>
      <c r="GK277" s="387">
        <v>1304.8</v>
      </c>
      <c r="GL277" s="387">
        <v>1304.8</v>
      </c>
      <c r="GM277" s="387">
        <v>1304.8</v>
      </c>
      <c r="GN277" s="387">
        <v>1304.8</v>
      </c>
      <c r="GO277" s="387">
        <v>1304.8</v>
      </c>
      <c r="GP277" s="387">
        <v>1304.8</v>
      </c>
      <c r="GQ277" s="387">
        <v>1304.8</v>
      </c>
      <c r="GR277" s="387">
        <v>1304.8</v>
      </c>
      <c r="GS277" s="387">
        <v>1304.8</v>
      </c>
      <c r="GT277" s="387">
        <v>1304.8</v>
      </c>
      <c r="GU277" s="387">
        <v>1304.8</v>
      </c>
      <c r="GV277" s="387">
        <v>1304.8</v>
      </c>
      <c r="GW277" s="387">
        <v>1304.8</v>
      </c>
      <c r="GX277" s="387">
        <v>1304.8</v>
      </c>
      <c r="GY277" s="387">
        <v>1304.8</v>
      </c>
      <c r="GZ277" s="387">
        <v>1304.8</v>
      </c>
      <c r="HA277" s="387">
        <v>1304.8</v>
      </c>
      <c r="HB277" s="387">
        <v>1304.8</v>
      </c>
      <c r="HC277" s="387">
        <v>1304.8</v>
      </c>
      <c r="HD277" s="387">
        <v>1304.8</v>
      </c>
      <c r="HE277" s="387">
        <v>1304.8</v>
      </c>
      <c r="HS277" s="394">
        <v>3.0195848061071815</v>
      </c>
      <c r="HT277" s="394">
        <v>3.0195848061071819</v>
      </c>
      <c r="HU277" s="394">
        <v>3.0195848061071824</v>
      </c>
      <c r="HV277" s="394">
        <v>3.0195848061071824</v>
      </c>
      <c r="HW277" s="394">
        <v>3.0195848061071815</v>
      </c>
      <c r="HX277" s="394">
        <v>3.019565720400506</v>
      </c>
      <c r="HY277" s="394">
        <v>3.0195466348144637</v>
      </c>
      <c r="HZ277" s="394">
        <v>3.0195275493490557</v>
      </c>
      <c r="IA277" s="394">
        <v>3.01950846400428</v>
      </c>
      <c r="IB277" s="394">
        <v>3.0194893787801362</v>
      </c>
      <c r="IC277" s="394">
        <v>3.0201525495777721</v>
      </c>
      <c r="ID277" s="394">
        <v>3.0208158660276863</v>
      </c>
      <c r="IE277" s="394">
        <v>3.0214793281618677</v>
      </c>
      <c r="IF277" s="394">
        <v>3.022142936012314</v>
      </c>
      <c r="IG277" s="394">
        <v>3.0228066896110297</v>
      </c>
      <c r="IH277" s="394">
        <v>3.0204551132008413</v>
      </c>
      <c r="II277" s="394">
        <v>3.0181053661870325</v>
      </c>
      <c r="IJ277" s="394">
        <v>3.0157574471464335</v>
      </c>
      <c r="IK277" s="394">
        <v>3.0134113546569825</v>
      </c>
      <c r="IL277" s="394">
        <v>3.0110670872977234</v>
      </c>
      <c r="IM277" s="394">
        <v>3.0093066223316058</v>
      </c>
      <c r="IN277" s="394">
        <v>3.0075471866474035</v>
      </c>
      <c r="IO277" s="394">
        <v>3.0057887796433307</v>
      </c>
      <c r="IP277" s="394">
        <v>3.0040314007179547</v>
      </c>
      <c r="IQ277" s="394">
        <v>3.0022750492701946</v>
      </c>
      <c r="IR277" s="394">
        <v>3.0002165631183004</v>
      </c>
      <c r="IS277" s="394">
        <v>2.998159488351162</v>
      </c>
      <c r="IT277" s="394">
        <v>2.9961038240010751</v>
      </c>
      <c r="IU277" s="394">
        <v>2.9940495691009978</v>
      </c>
      <c r="IV277" s="394">
        <v>2.9919967226845539</v>
      </c>
      <c r="IW277" s="394">
        <v>2.9902192077541137</v>
      </c>
      <c r="IX277" s="394">
        <v>2.9884427488272793</v>
      </c>
      <c r="IY277" s="394">
        <v>2.9866673452766892</v>
      </c>
      <c r="IZ277" s="394">
        <v>2.9848929964753563</v>
      </c>
      <c r="JA277" s="394">
        <v>2.9831197017966646</v>
      </c>
      <c r="JB277" s="394">
        <v>2.9831197017966646</v>
      </c>
      <c r="JC277" s="394">
        <v>2.9831197017966646</v>
      </c>
      <c r="JD277" s="394">
        <v>2.9831197017966646</v>
      </c>
      <c r="JE277" s="394">
        <v>2.9831197017966646</v>
      </c>
      <c r="JF277" s="394">
        <v>2.9831197017966646</v>
      </c>
      <c r="JG277" s="394">
        <v>2.9831197017966646</v>
      </c>
      <c r="JH277" s="394">
        <v>2.9831197017966646</v>
      </c>
      <c r="JI277" s="394">
        <v>2.9831197017966646</v>
      </c>
      <c r="JJ277" s="394">
        <v>2.9831197017966646</v>
      </c>
      <c r="JK277" s="394">
        <v>2.9831197017966646</v>
      </c>
      <c r="JL277" s="394">
        <v>2.9831197017966646</v>
      </c>
      <c r="JM277" s="394">
        <v>2.9831197017966646</v>
      </c>
      <c r="JN277" s="394">
        <v>2.9831197017966646</v>
      </c>
      <c r="JO277" s="394">
        <v>2.9831197017966646</v>
      </c>
      <c r="JP277" s="394">
        <v>2.9831197017966646</v>
      </c>
      <c r="JQ277" s="394">
        <v>2.9831197017966646</v>
      </c>
      <c r="JR277" s="394">
        <v>2.9831197017966646</v>
      </c>
      <c r="JS277" s="394">
        <v>2.9831197017966646</v>
      </c>
      <c r="JT277" s="394">
        <v>2.9831197017966646</v>
      </c>
      <c r="JU277" s="394">
        <v>2.9831197017966646</v>
      </c>
      <c r="JV277" s="394">
        <v>2.9831197017966646</v>
      </c>
      <c r="JW277" s="394">
        <v>2.9831197017966646</v>
      </c>
      <c r="JX277" s="394">
        <v>2.9831197017966646</v>
      </c>
      <c r="JY277" s="394">
        <v>2.9831197017966646</v>
      </c>
      <c r="JZ277" s="394">
        <v>2.9831197017966646</v>
      </c>
      <c r="KA277" s="394">
        <v>2.9831197017966646</v>
      </c>
      <c r="KB277" s="394">
        <v>2.9831197017966646</v>
      </c>
      <c r="KC277" s="394">
        <v>2.9831197017966646</v>
      </c>
    </row>
    <row r="278" spans="1:289" x14ac:dyDescent="0.25">
      <c r="A278" s="383">
        <v>269</v>
      </c>
      <c r="B278" s="384" t="s">
        <v>865</v>
      </c>
      <c r="C278" s="385" t="s">
        <v>142</v>
      </c>
      <c r="D278" s="385" t="s">
        <v>142</v>
      </c>
      <c r="E278" s="129">
        <v>2052</v>
      </c>
      <c r="F278" s="386">
        <v>920.48076000000015</v>
      </c>
      <c r="G278" s="386">
        <v>909.15228917425861</v>
      </c>
      <c r="H278" s="386">
        <v>897.96323924336514</v>
      </c>
      <c r="I278" s="386">
        <v>886.9118943370828</v>
      </c>
      <c r="J278" s="386">
        <v>875.99655970260233</v>
      </c>
      <c r="K278" s="386">
        <v>896.43490006213062</v>
      </c>
      <c r="L278" s="386">
        <v>917.35009818100184</v>
      </c>
      <c r="M278" s="386">
        <v>938.75327988052277</v>
      </c>
      <c r="N278" s="386">
        <v>960.65583056443802</v>
      </c>
      <c r="O278" s="386">
        <v>983.06940127538587</v>
      </c>
      <c r="P278" s="386">
        <v>1003.9921062850738</v>
      </c>
      <c r="Q278" s="386">
        <v>1025.3601100542942</v>
      </c>
      <c r="R278" s="386">
        <v>1047.182889894186</v>
      </c>
      <c r="S278" s="386">
        <v>1069.4701248218764</v>
      </c>
      <c r="T278" s="386">
        <v>1092.2316998533977</v>
      </c>
      <c r="U278" s="386">
        <v>1111.568212726223</v>
      </c>
      <c r="V278" s="386">
        <v>1131.2470529002346</v>
      </c>
      <c r="W278" s="386">
        <v>1151.2742808260375</v>
      </c>
      <c r="X278" s="386">
        <v>1171.6560642464724</v>
      </c>
      <c r="Y278" s="386">
        <v>1192.3986800960829</v>
      </c>
      <c r="Z278" s="386">
        <v>1209.7590408104556</v>
      </c>
      <c r="AA278" s="386">
        <v>1227.3721543407814</v>
      </c>
      <c r="AB278" s="386">
        <v>1245.2417005637071</v>
      </c>
      <c r="AC278" s="386">
        <v>1263.3714129319085</v>
      </c>
      <c r="AD278" s="386">
        <v>1281.7650792541124</v>
      </c>
      <c r="AE278" s="386">
        <v>1304.9057392447935</v>
      </c>
      <c r="AF278" s="386">
        <v>1328.464174811882</v>
      </c>
      <c r="AG278" s="386">
        <v>1352.4479283691342</v>
      </c>
      <c r="AH278" s="386">
        <v>1376.8646784991215</v>
      </c>
      <c r="AI278" s="386">
        <v>1401.7222424115878</v>
      </c>
      <c r="AJ278" s="386">
        <v>1423.4904224187358</v>
      </c>
      <c r="AK278" s="386">
        <v>1445.5966534651598</v>
      </c>
      <c r="AL278" s="386">
        <v>1468.0461853468978</v>
      </c>
      <c r="AM278" s="386">
        <v>1490.8443493871989</v>
      </c>
      <c r="AN278" s="386">
        <v>1513.9965597026085</v>
      </c>
      <c r="AO278" s="387">
        <v>1513.9965597026085</v>
      </c>
      <c r="AP278" s="387">
        <v>1513.9965597026085</v>
      </c>
      <c r="AQ278" s="387">
        <v>1513.9965597026085</v>
      </c>
      <c r="AR278" s="387">
        <v>1513.9965597026085</v>
      </c>
      <c r="AS278" s="387">
        <v>1513.9965597026085</v>
      </c>
      <c r="AT278" s="387">
        <v>1513.9965597026085</v>
      </c>
      <c r="AU278" s="387">
        <v>1513.9965597026085</v>
      </c>
      <c r="AV278" s="387">
        <v>1513.9965597026085</v>
      </c>
      <c r="AW278" s="387">
        <v>1513.9965597026085</v>
      </c>
      <c r="AX278" s="387">
        <v>1513.9965597026085</v>
      </c>
      <c r="AY278" s="387">
        <v>1513.9965597026085</v>
      </c>
      <c r="AZ278" s="387">
        <v>1513.9965597026085</v>
      </c>
      <c r="BA278" s="387">
        <v>1513.9965597026085</v>
      </c>
      <c r="BB278" s="387">
        <v>1513.9965597026085</v>
      </c>
      <c r="BC278" s="387">
        <v>1513.9965597026085</v>
      </c>
      <c r="BD278" s="387">
        <v>1513.9965597026085</v>
      </c>
      <c r="BE278" s="387">
        <v>1513.9965597026085</v>
      </c>
      <c r="BF278" s="387">
        <v>1513.9965597026085</v>
      </c>
      <c r="BG278" s="387">
        <v>1513.9965597026085</v>
      </c>
      <c r="BH278" s="387">
        <v>1513.9965597026085</v>
      </c>
      <c r="BI278" s="387">
        <v>1513.9965597026085</v>
      </c>
      <c r="BJ278" s="387">
        <v>1513.9965597026085</v>
      </c>
      <c r="BK278" s="387">
        <v>1513.9965597026085</v>
      </c>
      <c r="BL278" s="387">
        <v>1513.9965597026085</v>
      </c>
      <c r="BM278" s="387">
        <v>1513.9965597026085</v>
      </c>
      <c r="BN278" s="387">
        <v>1513.9965597026085</v>
      </c>
      <c r="BO278" s="387">
        <v>1513.9965597026085</v>
      </c>
      <c r="BP278" s="387">
        <v>1513.9965597026085</v>
      </c>
      <c r="CA278" s="386">
        <v>2690</v>
      </c>
      <c r="CB278" s="386">
        <v>2656.8938365194676</v>
      </c>
      <c r="CC278" s="386">
        <v>2624.1951146970764</v>
      </c>
      <c r="CD278" s="386">
        <v>2591.8988200978288</v>
      </c>
      <c r="CE278" s="386">
        <v>2560</v>
      </c>
      <c r="CF278" s="386">
        <v>2634.3696227546106</v>
      </c>
      <c r="CG278" s="386">
        <v>2710.8997301922927</v>
      </c>
      <c r="CH278" s="386">
        <v>2789.6530857625958</v>
      </c>
      <c r="CI278" s="386">
        <v>2870.6942762330641</v>
      </c>
      <c r="CJ278" s="386">
        <v>2954.0897646577796</v>
      </c>
      <c r="CK278" s="386">
        <v>3033.6296324835139</v>
      </c>
      <c r="CL278" s="386">
        <v>3115.3111382003599</v>
      </c>
      <c r="CM278" s="386">
        <v>3199.1919461341704</v>
      </c>
      <c r="CN278" s="386">
        <v>3285.331273242311</v>
      </c>
      <c r="CO278" s="386">
        <v>3373.7899309187869</v>
      </c>
      <c r="CP278" s="386">
        <v>3444.9767354133287</v>
      </c>
      <c r="CQ278" s="386">
        <v>3517.6655780424039</v>
      </c>
      <c r="CR278" s="386">
        <v>3591.8881517380605</v>
      </c>
      <c r="CS278" s="386">
        <v>3667.6768181516818</v>
      </c>
      <c r="CT278" s="386">
        <v>3745.0646217639314</v>
      </c>
      <c r="CU278" s="386">
        <v>3812.3238900482243</v>
      </c>
      <c r="CV278" s="386">
        <v>3880.7910972139584</v>
      </c>
      <c r="CW278" s="386">
        <v>3950.4879371685834</v>
      </c>
      <c r="CX278" s="386">
        <v>4021.4364934300065</v>
      </c>
      <c r="CY278" s="386">
        <v>4093.6592461237824</v>
      </c>
      <c r="CZ278" s="386">
        <v>4181.1750529834771</v>
      </c>
      <c r="DA278" s="386">
        <v>4270.5618061017194</v>
      </c>
      <c r="DB278" s="386">
        <v>4361.8595032803696</v>
      </c>
      <c r="DC278" s="386">
        <v>4455.1089974095321</v>
      </c>
      <c r="DD278" s="386">
        <v>4550.3520147479603</v>
      </c>
      <c r="DE278" s="386">
        <v>4620.1195257552945</v>
      </c>
      <c r="DF278" s="386">
        <v>4690.9567354532755</v>
      </c>
      <c r="DG278" s="386">
        <v>4762.88004481812</v>
      </c>
      <c r="DH278" s="386">
        <v>4835.9061062912706</v>
      </c>
      <c r="DI278" s="386">
        <v>4910.0518276349403</v>
      </c>
      <c r="DJ278" s="387">
        <v>4910.0518276349403</v>
      </c>
      <c r="DK278" s="387">
        <v>4910.0518276349403</v>
      </c>
      <c r="DL278" s="387">
        <v>4910.0518276349403</v>
      </c>
      <c r="DM278" s="387">
        <v>4910.0518276349403</v>
      </c>
      <c r="DN278" s="387">
        <v>4910.0518276349403</v>
      </c>
      <c r="DO278" s="387">
        <v>4910.0518276349403</v>
      </c>
      <c r="DP278" s="387">
        <v>4910.0518276349403</v>
      </c>
      <c r="DQ278" s="387">
        <v>4910.0518276349403</v>
      </c>
      <c r="DR278" s="387">
        <v>4910.0518276349403</v>
      </c>
      <c r="DS278" s="387">
        <v>4910.0518276349403</v>
      </c>
      <c r="DT278" s="387">
        <v>4910.0518276349403</v>
      </c>
      <c r="DU278" s="387">
        <v>4910.0518276349403</v>
      </c>
      <c r="DV278" s="387">
        <v>4910.0518276349403</v>
      </c>
      <c r="DW278" s="387">
        <v>4910.0518276349403</v>
      </c>
      <c r="DX278" s="387">
        <v>4910.0518276349403</v>
      </c>
      <c r="DY278" s="387">
        <v>4910.0518276349403</v>
      </c>
      <c r="DZ278" s="387">
        <v>4910.0518276349403</v>
      </c>
      <c r="EA278" s="387">
        <v>4910.0518276349403</v>
      </c>
      <c r="EB278" s="387">
        <v>4910.0518276349403</v>
      </c>
      <c r="EC278" s="387">
        <v>4910.0518276349403</v>
      </c>
      <c r="ED278" s="387">
        <v>4910.0518276349403</v>
      </c>
      <c r="EE278" s="387">
        <v>4910.0518276349403</v>
      </c>
      <c r="EF278" s="387">
        <v>4910.0518276349403</v>
      </c>
      <c r="EG278" s="387">
        <v>4910.0518276349403</v>
      </c>
      <c r="EH278" s="387">
        <v>4910.0518276349403</v>
      </c>
      <c r="EI278" s="387">
        <v>4910.0518276349403</v>
      </c>
      <c r="EJ278" s="387">
        <v>4910.0518276349403</v>
      </c>
      <c r="EK278" s="387">
        <v>4910.0518276349403</v>
      </c>
      <c r="EY278" s="386">
        <v>358</v>
      </c>
      <c r="EZ278" s="386">
        <v>365</v>
      </c>
      <c r="FA278" s="386">
        <v>372</v>
      </c>
      <c r="FB278" s="386">
        <v>379</v>
      </c>
      <c r="FC278" s="386">
        <v>384.59999999999997</v>
      </c>
      <c r="FD278" s="386">
        <v>396</v>
      </c>
      <c r="FE278" s="386">
        <v>407</v>
      </c>
      <c r="FF278" s="386">
        <v>418</v>
      </c>
      <c r="FG278" s="386">
        <v>429</v>
      </c>
      <c r="FH278" s="386">
        <v>440</v>
      </c>
      <c r="FI278" s="386">
        <v>452.30000000000007</v>
      </c>
      <c r="FJ278" s="386">
        <v>464</v>
      </c>
      <c r="FK278" s="386">
        <v>476</v>
      </c>
      <c r="FL278" s="386">
        <v>488</v>
      </c>
      <c r="FM278" s="386">
        <v>500</v>
      </c>
      <c r="FN278" s="386">
        <v>512</v>
      </c>
      <c r="FO278" s="386">
        <v>524</v>
      </c>
      <c r="FP278" s="386">
        <v>536</v>
      </c>
      <c r="FQ278" s="386">
        <v>548</v>
      </c>
      <c r="FR278" s="386">
        <v>560</v>
      </c>
      <c r="FS278" s="386">
        <v>572</v>
      </c>
      <c r="FT278" s="386">
        <v>584</v>
      </c>
      <c r="FU278" s="386">
        <v>596</v>
      </c>
      <c r="FV278" s="386">
        <v>608</v>
      </c>
      <c r="FW278" s="386">
        <v>620</v>
      </c>
      <c r="FX278" s="386">
        <v>632</v>
      </c>
      <c r="FY278" s="386">
        <v>644</v>
      </c>
      <c r="FZ278" s="386">
        <v>656</v>
      </c>
      <c r="GA278" s="386">
        <v>668</v>
      </c>
      <c r="GB278" s="386">
        <v>680</v>
      </c>
      <c r="GC278" s="386">
        <v>693</v>
      </c>
      <c r="GD278" s="387">
        <v>693</v>
      </c>
      <c r="GE278" s="387">
        <v>693</v>
      </c>
      <c r="GF278" s="387">
        <v>693</v>
      </c>
      <c r="GG278" s="387">
        <v>693</v>
      </c>
      <c r="GH278" s="387">
        <v>693</v>
      </c>
      <c r="GI278" s="387">
        <v>693</v>
      </c>
      <c r="GJ278" s="387">
        <v>693</v>
      </c>
      <c r="GK278" s="387">
        <v>693</v>
      </c>
      <c r="GL278" s="387">
        <v>693</v>
      </c>
      <c r="GM278" s="387">
        <v>693</v>
      </c>
      <c r="GN278" s="387">
        <v>693</v>
      </c>
      <c r="GO278" s="387">
        <v>693</v>
      </c>
      <c r="GP278" s="387">
        <v>693</v>
      </c>
      <c r="GQ278" s="387">
        <v>693</v>
      </c>
      <c r="GR278" s="387">
        <v>693</v>
      </c>
      <c r="GS278" s="387">
        <v>693</v>
      </c>
      <c r="GT278" s="387">
        <v>693</v>
      </c>
      <c r="GU278" s="387">
        <v>693</v>
      </c>
      <c r="GV278" s="387">
        <v>693</v>
      </c>
      <c r="GW278" s="387">
        <v>693</v>
      </c>
      <c r="GX278" s="387">
        <v>693</v>
      </c>
      <c r="GY278" s="387">
        <v>693</v>
      </c>
      <c r="GZ278" s="387">
        <v>693</v>
      </c>
      <c r="HA278" s="387">
        <v>693</v>
      </c>
      <c r="HB278" s="387">
        <v>693</v>
      </c>
      <c r="HC278" s="387">
        <v>693</v>
      </c>
      <c r="HD278" s="387">
        <v>693</v>
      </c>
      <c r="HE278" s="387">
        <v>693</v>
      </c>
      <c r="HS278" s="394">
        <v>2.9223859062518587</v>
      </c>
      <c r="HT278" s="394">
        <v>2.9223859062518587</v>
      </c>
      <c r="HU278" s="394">
        <v>2.9223859062518587</v>
      </c>
      <c r="HV278" s="394">
        <v>2.9223859062518591</v>
      </c>
      <c r="HW278" s="394">
        <v>2.9223859062518587</v>
      </c>
      <c r="HX278" s="394">
        <v>2.9387182745473499</v>
      </c>
      <c r="HY278" s="394">
        <v>2.9551419197182085</v>
      </c>
      <c r="HZ278" s="394">
        <v>2.9716573518844496</v>
      </c>
      <c r="IA278" s="394">
        <v>2.9882650840170029</v>
      </c>
      <c r="IB278" s="394">
        <v>3.0049656319536431</v>
      </c>
      <c r="IC278" s="394">
        <v>3.0215672150136847</v>
      </c>
      <c r="ID278" s="394">
        <v>3.0382605171127635</v>
      </c>
      <c r="IE278" s="394">
        <v>3.0550460449725616</v>
      </c>
      <c r="IF278" s="394">
        <v>3.0719243081142573</v>
      </c>
      <c r="IG278" s="394">
        <v>3.0888958188739863</v>
      </c>
      <c r="IH278" s="394">
        <v>3.0992040758022461</v>
      </c>
      <c r="II278" s="394">
        <v>3.1095467334248421</v>
      </c>
      <c r="IJ278" s="394">
        <v>3.1199239065437006</v>
      </c>
      <c r="IK278" s="394">
        <v>3.1303357103438678</v>
      </c>
      <c r="IL278" s="394">
        <v>3.1407822603947833</v>
      </c>
      <c r="IM278" s="394">
        <v>3.1513084518833012</v>
      </c>
      <c r="IN278" s="394">
        <v>3.1618699214325274</v>
      </c>
      <c r="IO278" s="394">
        <v>3.1724667872753067</v>
      </c>
      <c r="IP278" s="394">
        <v>3.1830991680407354</v>
      </c>
      <c r="IQ278" s="394">
        <v>3.1937671827554968</v>
      </c>
      <c r="IR278" s="394">
        <v>3.2041969984769225</v>
      </c>
      <c r="IS278" s="394">
        <v>3.2146608746197125</v>
      </c>
      <c r="IT278" s="394">
        <v>3.2251589224142414</v>
      </c>
      <c r="IU278" s="394">
        <v>3.235691253454124</v>
      </c>
      <c r="IV278" s="394">
        <v>3.2462579796974071</v>
      </c>
      <c r="IW278" s="394">
        <v>3.2456274049986087</v>
      </c>
      <c r="IX278" s="394">
        <v>3.244996952786825</v>
      </c>
      <c r="IY278" s="394">
        <v>3.244366623038264</v>
      </c>
      <c r="IZ278" s="394">
        <v>3.2437364157291375</v>
      </c>
      <c r="JA278" s="394">
        <v>3.2431063308356611</v>
      </c>
      <c r="JB278" s="394">
        <v>3.2431063308356611</v>
      </c>
      <c r="JC278" s="394">
        <v>3.2431063308356611</v>
      </c>
      <c r="JD278" s="394">
        <v>3.2431063308356611</v>
      </c>
      <c r="JE278" s="394">
        <v>3.2431063308356611</v>
      </c>
      <c r="JF278" s="394">
        <v>3.2431063308356611</v>
      </c>
      <c r="JG278" s="394">
        <v>3.2431063308356611</v>
      </c>
      <c r="JH278" s="394">
        <v>3.2431063308356611</v>
      </c>
      <c r="JI278" s="394">
        <v>3.2431063308356611</v>
      </c>
      <c r="JJ278" s="394">
        <v>3.2431063308356611</v>
      </c>
      <c r="JK278" s="394">
        <v>3.2431063308356611</v>
      </c>
      <c r="JL278" s="394">
        <v>3.2431063308356611</v>
      </c>
      <c r="JM278" s="394">
        <v>3.2431063308356611</v>
      </c>
      <c r="JN278" s="394">
        <v>3.2431063308356611</v>
      </c>
      <c r="JO278" s="394">
        <v>3.2431063308356611</v>
      </c>
      <c r="JP278" s="394">
        <v>3.2431063308356611</v>
      </c>
      <c r="JQ278" s="394">
        <v>3.2431063308356611</v>
      </c>
      <c r="JR278" s="394">
        <v>3.2431063308356611</v>
      </c>
      <c r="JS278" s="394">
        <v>3.2431063308356611</v>
      </c>
      <c r="JT278" s="394">
        <v>3.2431063308356611</v>
      </c>
      <c r="JU278" s="394">
        <v>3.2431063308356611</v>
      </c>
      <c r="JV278" s="394">
        <v>3.2431063308356611</v>
      </c>
      <c r="JW278" s="394">
        <v>3.2431063308356611</v>
      </c>
      <c r="JX278" s="394">
        <v>3.2431063308356611</v>
      </c>
      <c r="JY278" s="394">
        <v>3.2431063308356611</v>
      </c>
      <c r="JZ278" s="394">
        <v>3.2431063308356611</v>
      </c>
      <c r="KA278" s="394">
        <v>3.2431063308356611</v>
      </c>
      <c r="KB278" s="394">
        <v>3.2431063308356611</v>
      </c>
      <c r="KC278" s="394">
        <v>3.2431063308356611</v>
      </c>
    </row>
    <row r="279" spans="1:289" x14ac:dyDescent="0.25">
      <c r="A279" s="383">
        <v>270</v>
      </c>
      <c r="B279" s="384" t="s">
        <v>865</v>
      </c>
      <c r="C279" s="385" t="s">
        <v>142</v>
      </c>
      <c r="D279" s="385" t="s">
        <v>142</v>
      </c>
      <c r="E279" s="129">
        <v>2052</v>
      </c>
      <c r="F279" s="386">
        <v>812.18759</v>
      </c>
      <c r="G279" s="386">
        <v>795.71250016662873</v>
      </c>
      <c r="H279" s="386">
        <v>779.57160478335686</v>
      </c>
      <c r="I279" s="386">
        <v>763.75812477149009</v>
      </c>
      <c r="J279" s="386">
        <v>748.26541856481481</v>
      </c>
      <c r="K279" s="386">
        <v>774.85943880131788</v>
      </c>
      <c r="L279" s="386">
        <v>802.39863423206691</v>
      </c>
      <c r="M279" s="386">
        <v>830.91659722631903</v>
      </c>
      <c r="N279" s="386">
        <v>860.44811405609073</v>
      </c>
      <c r="O279" s="386">
        <v>891.02920732852624</v>
      </c>
      <c r="P279" s="386">
        <v>918.40455333046634</v>
      </c>
      <c r="Q279" s="386">
        <v>946.62095994249898</v>
      </c>
      <c r="R279" s="386">
        <v>975.70426731107557</v>
      </c>
      <c r="S279" s="386">
        <v>1005.6811094768813</v>
      </c>
      <c r="T279" s="386">
        <v>1036.5789387658756</v>
      </c>
      <c r="U279" s="386">
        <v>1061.9531311864152</v>
      </c>
      <c r="V279" s="386">
        <v>1087.9484529941303</v>
      </c>
      <c r="W279" s="386">
        <v>1114.5801086814129</v>
      </c>
      <c r="X279" s="386">
        <v>1141.863674928147</v>
      </c>
      <c r="Y279" s="386">
        <v>1169.8151097124062</v>
      </c>
      <c r="Z279" s="386">
        <v>1192.6444550047784</v>
      </c>
      <c r="AA279" s="386">
        <v>1215.9193228435352</v>
      </c>
      <c r="AB279" s="386">
        <v>1239.6484077548139</v>
      </c>
      <c r="AC279" s="386">
        <v>1263.8405739414275</v>
      </c>
      <c r="AD279" s="386">
        <v>1288.504858594164</v>
      </c>
      <c r="AE279" s="386">
        <v>1318.9999399847979</v>
      </c>
      <c r="AF279" s="386">
        <v>1350.2167493400716</v>
      </c>
      <c r="AG279" s="386">
        <v>1382.1723678163939</v>
      </c>
      <c r="AH279" s="386">
        <v>1414.8842808303921</v>
      </c>
      <c r="AI279" s="386">
        <v>1448.3703876265492</v>
      </c>
      <c r="AJ279" s="386">
        <v>1477.1802420052088</v>
      </c>
      <c r="AK279" s="386">
        <v>1506.5631595425814</v>
      </c>
      <c r="AL279" s="386">
        <v>1536.5305391641721</v>
      </c>
      <c r="AM279" s="386">
        <v>1567.0940065340235</v>
      </c>
      <c r="AN279" s="386">
        <v>1598.265418564823</v>
      </c>
      <c r="AO279" s="387">
        <v>1598.265418564823</v>
      </c>
      <c r="AP279" s="387">
        <v>1598.265418564823</v>
      </c>
      <c r="AQ279" s="387">
        <v>1598.265418564823</v>
      </c>
      <c r="AR279" s="387">
        <v>1598.265418564823</v>
      </c>
      <c r="AS279" s="387">
        <v>1598.265418564823</v>
      </c>
      <c r="AT279" s="387">
        <v>1598.265418564823</v>
      </c>
      <c r="AU279" s="387">
        <v>1598.265418564823</v>
      </c>
      <c r="AV279" s="387">
        <v>1598.265418564823</v>
      </c>
      <c r="AW279" s="387">
        <v>1598.265418564823</v>
      </c>
      <c r="AX279" s="387">
        <v>1598.265418564823</v>
      </c>
      <c r="AY279" s="387">
        <v>1598.265418564823</v>
      </c>
      <c r="AZ279" s="387">
        <v>1598.265418564823</v>
      </c>
      <c r="BA279" s="387">
        <v>1598.265418564823</v>
      </c>
      <c r="BB279" s="387">
        <v>1598.265418564823</v>
      </c>
      <c r="BC279" s="387">
        <v>1598.265418564823</v>
      </c>
      <c r="BD279" s="387">
        <v>1598.265418564823</v>
      </c>
      <c r="BE279" s="387">
        <v>1598.265418564823</v>
      </c>
      <c r="BF279" s="387">
        <v>1598.265418564823</v>
      </c>
      <c r="BG279" s="387">
        <v>1598.265418564823</v>
      </c>
      <c r="BH279" s="387">
        <v>1598.265418564823</v>
      </c>
      <c r="BI279" s="387">
        <v>1598.265418564823</v>
      </c>
      <c r="BJ279" s="387">
        <v>1598.265418564823</v>
      </c>
      <c r="BK279" s="387">
        <v>1598.265418564823</v>
      </c>
      <c r="BL279" s="387">
        <v>1598.265418564823</v>
      </c>
      <c r="BM279" s="387">
        <v>1598.265418564823</v>
      </c>
      <c r="BN279" s="387">
        <v>1598.265418564823</v>
      </c>
      <c r="BO279" s="387">
        <v>1598.265418564823</v>
      </c>
      <c r="BP279" s="387">
        <v>1598.265418564823</v>
      </c>
      <c r="CA279" s="386">
        <v>2160</v>
      </c>
      <c r="CB279" s="386">
        <v>2116.1847601733461</v>
      </c>
      <c r="CC279" s="386">
        <v>2073.2583051805195</v>
      </c>
      <c r="CD279" s="386">
        <v>2031.2026061693684</v>
      </c>
      <c r="CE279" s="386">
        <v>1990.0000000000002</v>
      </c>
      <c r="CF279" s="386">
        <v>2076.0616739613215</v>
      </c>
      <c r="CG279" s="386">
        <v>2165.8452633623538</v>
      </c>
      <c r="CH279" s="386">
        <v>2259.5117301493706</v>
      </c>
      <c r="CI279" s="386">
        <v>2357.2289974015798</v>
      </c>
      <c r="CJ279" s="386">
        <v>2459.1722503797455</v>
      </c>
      <c r="CK279" s="386">
        <v>2553.2300240618029</v>
      </c>
      <c r="CL279" s="386">
        <v>2650.8852947425594</v>
      </c>
      <c r="CM279" s="386">
        <v>2752.2756585413895</v>
      </c>
      <c r="CN279" s="386">
        <v>2857.5439743178654</v>
      </c>
      <c r="CO279" s="386">
        <v>2966.8385649596594</v>
      </c>
      <c r="CP279" s="386">
        <v>3053.8168778168133</v>
      </c>
      <c r="CQ279" s="386">
        <v>3143.3451194084887</v>
      </c>
      <c r="CR279" s="386">
        <v>3235.4980455713708</v>
      </c>
      <c r="CS279" s="386">
        <v>3330.3526037465786</v>
      </c>
      <c r="CT279" s="386">
        <v>3427.9879972305662</v>
      </c>
      <c r="CU279" s="386">
        <v>3511.2397991443704</v>
      </c>
      <c r="CV279" s="386">
        <v>3596.5134466794239</v>
      </c>
      <c r="CW279" s="386">
        <v>3683.8580421929391</v>
      </c>
      <c r="CX279" s="386">
        <v>3773.3238805374699</v>
      </c>
      <c r="CY279" s="386">
        <v>3864.9624780217446</v>
      </c>
      <c r="CZ279" s="386">
        <v>3974.4680450294259</v>
      </c>
      <c r="DA279" s="386">
        <v>4087.0762215123259</v>
      </c>
      <c r="DB279" s="386">
        <v>4202.8749133716574</v>
      </c>
      <c r="DC279" s="386">
        <v>4321.9545171370974</v>
      </c>
      <c r="DD279" s="386">
        <v>4444.4079905334938</v>
      </c>
      <c r="DE279" s="386">
        <v>4532.2096200519163</v>
      </c>
      <c r="DF279" s="386">
        <v>4621.7458171803573</v>
      </c>
      <c r="DG279" s="386">
        <v>4713.0508492189838</v>
      </c>
      <c r="DH279" s="386">
        <v>4806.1596604365914</v>
      </c>
      <c r="DI279" s="386">
        <v>4901.1078854444813</v>
      </c>
      <c r="DJ279" s="387">
        <v>4901.1078854444813</v>
      </c>
      <c r="DK279" s="387">
        <v>4901.1078854444813</v>
      </c>
      <c r="DL279" s="387">
        <v>4901.1078854444813</v>
      </c>
      <c r="DM279" s="387">
        <v>4901.1078854444813</v>
      </c>
      <c r="DN279" s="387">
        <v>4901.1078854444813</v>
      </c>
      <c r="DO279" s="387">
        <v>4901.1078854444813</v>
      </c>
      <c r="DP279" s="387">
        <v>4901.1078854444813</v>
      </c>
      <c r="DQ279" s="387">
        <v>4901.1078854444813</v>
      </c>
      <c r="DR279" s="387">
        <v>4901.1078854444813</v>
      </c>
      <c r="DS279" s="387">
        <v>4901.1078854444813</v>
      </c>
      <c r="DT279" s="387">
        <v>4901.1078854444813</v>
      </c>
      <c r="DU279" s="387">
        <v>4901.1078854444813</v>
      </c>
      <c r="DV279" s="387">
        <v>4901.1078854444813</v>
      </c>
      <c r="DW279" s="387">
        <v>4901.1078854444813</v>
      </c>
      <c r="DX279" s="387">
        <v>4901.1078854444813</v>
      </c>
      <c r="DY279" s="387">
        <v>4901.1078854444813</v>
      </c>
      <c r="DZ279" s="387">
        <v>4901.1078854444813</v>
      </c>
      <c r="EA279" s="387">
        <v>4901.1078854444813</v>
      </c>
      <c r="EB279" s="387">
        <v>4901.1078854444813</v>
      </c>
      <c r="EC279" s="387">
        <v>4901.1078854444813</v>
      </c>
      <c r="ED279" s="387">
        <v>4901.1078854444813</v>
      </c>
      <c r="EE279" s="387">
        <v>4901.1078854444813</v>
      </c>
      <c r="EF279" s="387">
        <v>4901.1078854444813</v>
      </c>
      <c r="EG279" s="387">
        <v>4901.1078854444813</v>
      </c>
      <c r="EH279" s="387">
        <v>4901.1078854444813</v>
      </c>
      <c r="EI279" s="387">
        <v>4901.1078854444813</v>
      </c>
      <c r="EJ279" s="387">
        <v>4901.1078854444813</v>
      </c>
      <c r="EK279" s="387">
        <v>4901.1078854444813</v>
      </c>
      <c r="EY279" s="386">
        <v>2074</v>
      </c>
      <c r="EZ279" s="386">
        <v>2097</v>
      </c>
      <c r="FA279" s="386">
        <v>2120</v>
      </c>
      <c r="FB279" s="386">
        <v>2143</v>
      </c>
      <c r="FC279" s="386">
        <v>2167.3000000000002</v>
      </c>
      <c r="FD279" s="386">
        <v>2205</v>
      </c>
      <c r="FE279" s="386">
        <v>2243</v>
      </c>
      <c r="FF279" s="386">
        <v>2281</v>
      </c>
      <c r="FG279" s="386">
        <v>2319</v>
      </c>
      <c r="FH279" s="386">
        <v>2357</v>
      </c>
      <c r="FI279" s="386">
        <v>2392.3000000000002</v>
      </c>
      <c r="FJ279" s="386">
        <v>2425</v>
      </c>
      <c r="FK279" s="386">
        <v>2458</v>
      </c>
      <c r="FL279" s="386">
        <v>2491</v>
      </c>
      <c r="FM279" s="386">
        <v>2524</v>
      </c>
      <c r="FN279" s="386">
        <v>2557</v>
      </c>
      <c r="FO279" s="386">
        <v>2590</v>
      </c>
      <c r="FP279" s="386">
        <v>2623</v>
      </c>
      <c r="FQ279" s="386">
        <v>2656</v>
      </c>
      <c r="FR279" s="386">
        <v>2689</v>
      </c>
      <c r="FS279" s="386">
        <v>2722</v>
      </c>
      <c r="FT279" s="386">
        <v>2755</v>
      </c>
      <c r="FU279" s="386">
        <v>2788</v>
      </c>
      <c r="FV279" s="386">
        <v>2821</v>
      </c>
      <c r="FW279" s="386">
        <v>2854</v>
      </c>
      <c r="FX279" s="386">
        <v>2887</v>
      </c>
      <c r="FY279" s="386">
        <v>2920</v>
      </c>
      <c r="FZ279" s="386">
        <v>2953</v>
      </c>
      <c r="GA279" s="386">
        <v>2986</v>
      </c>
      <c r="GB279" s="386">
        <v>3019</v>
      </c>
      <c r="GC279" s="386">
        <v>3052.3</v>
      </c>
      <c r="GD279" s="387">
        <v>3052.3</v>
      </c>
      <c r="GE279" s="387">
        <v>3052.3</v>
      </c>
      <c r="GF279" s="387">
        <v>3052.3</v>
      </c>
      <c r="GG279" s="387">
        <v>3052.3</v>
      </c>
      <c r="GH279" s="387">
        <v>3052.3</v>
      </c>
      <c r="GI279" s="387">
        <v>3052.3</v>
      </c>
      <c r="GJ279" s="387">
        <v>3052.3</v>
      </c>
      <c r="GK279" s="387">
        <v>3052.3</v>
      </c>
      <c r="GL279" s="387">
        <v>3052.3</v>
      </c>
      <c r="GM279" s="387">
        <v>3052.3</v>
      </c>
      <c r="GN279" s="387">
        <v>3052.3</v>
      </c>
      <c r="GO279" s="387">
        <v>3052.3</v>
      </c>
      <c r="GP279" s="387">
        <v>3052.3</v>
      </c>
      <c r="GQ279" s="387">
        <v>3052.3</v>
      </c>
      <c r="GR279" s="387">
        <v>3052.3</v>
      </c>
      <c r="GS279" s="387">
        <v>3052.3</v>
      </c>
      <c r="GT279" s="387">
        <v>3052.3</v>
      </c>
      <c r="GU279" s="387">
        <v>3052.3</v>
      </c>
      <c r="GV279" s="387">
        <v>3052.3</v>
      </c>
      <c r="GW279" s="387">
        <v>3052.3</v>
      </c>
      <c r="GX279" s="387">
        <v>3052.3</v>
      </c>
      <c r="GY279" s="387">
        <v>3052.3</v>
      </c>
      <c r="GZ279" s="387">
        <v>3052.3</v>
      </c>
      <c r="HA279" s="387">
        <v>3052.3</v>
      </c>
      <c r="HB279" s="387">
        <v>3052.3</v>
      </c>
      <c r="HC279" s="387">
        <v>3052.3</v>
      </c>
      <c r="HD279" s="387">
        <v>3052.3</v>
      </c>
      <c r="HE279" s="387">
        <v>3052.3</v>
      </c>
      <c r="HS279" s="394">
        <v>2.6594841223811363</v>
      </c>
      <c r="HT279" s="394">
        <v>2.6594841223811359</v>
      </c>
      <c r="HU279" s="394">
        <v>2.6594841223811359</v>
      </c>
      <c r="HV279" s="394">
        <v>2.6594841223811359</v>
      </c>
      <c r="HW279" s="394">
        <v>2.6594841223811363</v>
      </c>
      <c r="HX279" s="394">
        <v>2.6792751949604185</v>
      </c>
      <c r="HY279" s="394">
        <v>2.6992135466870146</v>
      </c>
      <c r="HZ279" s="394">
        <v>2.7193002735675784</v>
      </c>
      <c r="IA279" s="394">
        <v>2.7395364797649115</v>
      </c>
      <c r="IB279" s="394">
        <v>2.759923277658662</v>
      </c>
      <c r="IC279" s="394">
        <v>2.7800711732132308</v>
      </c>
      <c r="ID279" s="394">
        <v>2.8003661517315055</v>
      </c>
      <c r="IE279" s="394">
        <v>2.820809286943402</v>
      </c>
      <c r="IF279" s="394">
        <v>2.841401660417243</v>
      </c>
      <c r="IG279" s="394">
        <v>2.8621443616169757</v>
      </c>
      <c r="IH279" s="394">
        <v>2.87566069361751</v>
      </c>
      <c r="II279" s="394">
        <v>2.8892408558123548</v>
      </c>
      <c r="IJ279" s="394">
        <v>2.9028851496363752</v>
      </c>
      <c r="IK279" s="394">
        <v>2.9165938779479474</v>
      </c>
      <c r="IL279" s="394">
        <v>2.93036734503568</v>
      </c>
      <c r="IM279" s="394">
        <v>2.9440792554813013</v>
      </c>
      <c r="IN279" s="394">
        <v>2.9578553273326214</v>
      </c>
      <c r="IO279" s="394">
        <v>2.9716958608166566</v>
      </c>
      <c r="IP279" s="394">
        <v>2.9856011575652612</v>
      </c>
      <c r="IQ279" s="394">
        <v>2.9995715206216995</v>
      </c>
      <c r="IR279" s="394">
        <v>3.0132435374297541</v>
      </c>
      <c r="IS279" s="394">
        <v>3.0269778711528459</v>
      </c>
      <c r="IT279" s="394">
        <v>3.0407748058308472</v>
      </c>
      <c r="IU279" s="394">
        <v>3.05463462679828</v>
      </c>
      <c r="IV279" s="394">
        <v>3.068557620690219</v>
      </c>
      <c r="IW279" s="394">
        <v>3.0681493640204911</v>
      </c>
      <c r="IX279" s="394">
        <v>3.0677411616673274</v>
      </c>
      <c r="IY279" s="394">
        <v>3.0673330136235015</v>
      </c>
      <c r="IZ279" s="394">
        <v>3.0669249198817887</v>
      </c>
      <c r="JA279" s="394">
        <v>3.0665168804349627</v>
      </c>
      <c r="JB279" s="394">
        <v>3.0665168804349627</v>
      </c>
      <c r="JC279" s="394">
        <v>3.0665168804349627</v>
      </c>
      <c r="JD279" s="394">
        <v>3.0665168804349627</v>
      </c>
      <c r="JE279" s="394">
        <v>3.0665168804349627</v>
      </c>
      <c r="JF279" s="394">
        <v>3.0665168804349627</v>
      </c>
      <c r="JG279" s="394">
        <v>3.0665168804349627</v>
      </c>
      <c r="JH279" s="394">
        <v>3.0665168804349627</v>
      </c>
      <c r="JI279" s="394">
        <v>3.0665168804349627</v>
      </c>
      <c r="JJ279" s="394">
        <v>3.0665168804349627</v>
      </c>
      <c r="JK279" s="394">
        <v>3.0665168804349627</v>
      </c>
      <c r="JL279" s="394">
        <v>3.0665168804349627</v>
      </c>
      <c r="JM279" s="394">
        <v>3.0665168804349627</v>
      </c>
      <c r="JN279" s="394">
        <v>3.0665168804349627</v>
      </c>
      <c r="JO279" s="394">
        <v>3.0665168804349627</v>
      </c>
      <c r="JP279" s="394">
        <v>3.0665168804349627</v>
      </c>
      <c r="JQ279" s="394">
        <v>3.0665168804349627</v>
      </c>
      <c r="JR279" s="394">
        <v>3.0665168804349627</v>
      </c>
      <c r="JS279" s="394">
        <v>3.0665168804349627</v>
      </c>
      <c r="JT279" s="394">
        <v>3.0665168804349627</v>
      </c>
      <c r="JU279" s="394">
        <v>3.0665168804349627</v>
      </c>
      <c r="JV279" s="394">
        <v>3.0665168804349627</v>
      </c>
      <c r="JW279" s="394">
        <v>3.0665168804349627</v>
      </c>
      <c r="JX279" s="394">
        <v>3.0665168804349627</v>
      </c>
      <c r="JY279" s="394">
        <v>3.0665168804349627</v>
      </c>
      <c r="JZ279" s="394">
        <v>3.0665168804349627</v>
      </c>
      <c r="KA279" s="394">
        <v>3.0665168804349627</v>
      </c>
      <c r="KB279" s="394">
        <v>3.0665168804349627</v>
      </c>
      <c r="KC279" s="394">
        <v>3.0665168804349627</v>
      </c>
    </row>
    <row r="280" spans="1:289" x14ac:dyDescent="0.25">
      <c r="A280" s="383">
        <v>271</v>
      </c>
      <c r="B280" s="384" t="s">
        <v>865</v>
      </c>
      <c r="C280" s="385" t="s">
        <v>142</v>
      </c>
      <c r="D280" s="385" t="s">
        <v>142</v>
      </c>
      <c r="E280" s="129">
        <v>2052</v>
      </c>
      <c r="F280" s="386">
        <v>770.34507999999994</v>
      </c>
      <c r="G280" s="386">
        <v>750.87171550926348</v>
      </c>
      <c r="H280" s="386">
        <v>731.89061342719856</v>
      </c>
      <c r="I280" s="386">
        <v>713.3893299730139</v>
      </c>
      <c r="J280" s="386">
        <v>695.35573592920343</v>
      </c>
      <c r="K280" s="386">
        <v>719.56038935829963</v>
      </c>
      <c r="L280" s="386">
        <v>744.60758311222651</v>
      </c>
      <c r="M280" s="386">
        <v>770.5266451960739</v>
      </c>
      <c r="N280" s="386">
        <v>797.34792449411941</v>
      </c>
      <c r="O280" s="386">
        <v>825.10282630563529</v>
      </c>
      <c r="P280" s="386">
        <v>850.00894793240002</v>
      </c>
      <c r="Q280" s="386">
        <v>875.66687269776821</v>
      </c>
      <c r="R280" s="386">
        <v>902.0992941373969</v>
      </c>
      <c r="S280" s="386">
        <v>929.32959080212083</v>
      </c>
      <c r="T280" s="386">
        <v>957.38184693546145</v>
      </c>
      <c r="U280" s="386">
        <v>980.47427760662947</v>
      </c>
      <c r="V280" s="386">
        <v>1004.1237068839541</v>
      </c>
      <c r="W280" s="386">
        <v>1028.3435697952018</v>
      </c>
      <c r="X280" s="386">
        <v>1053.1476254263484</v>
      </c>
      <c r="Y280" s="386">
        <v>1078.5499647379925</v>
      </c>
      <c r="Z280" s="386">
        <v>1099.3305050701883</v>
      </c>
      <c r="AA280" s="386">
        <v>1120.5114263495971</v>
      </c>
      <c r="AB280" s="386">
        <v>1142.1004427597925</v>
      </c>
      <c r="AC280" s="386">
        <v>1164.1054171143687</v>
      </c>
      <c r="AD280" s="386">
        <v>1186.5343637206113</v>
      </c>
      <c r="AE280" s="386">
        <v>1214.2188121054676</v>
      </c>
      <c r="AF280" s="386">
        <v>1242.5491993740243</v>
      </c>
      <c r="AG280" s="386">
        <v>1271.5405966967694</v>
      </c>
      <c r="AH280" s="386">
        <v>1301.2084268876445</v>
      </c>
      <c r="AI280" s="386">
        <v>1331.5684726086572</v>
      </c>
      <c r="AJ280" s="386">
        <v>1357.6814550903848</v>
      </c>
      <c r="AK280" s="386">
        <v>1384.3065312932524</v>
      </c>
      <c r="AL280" s="386">
        <v>1411.4537437307654</v>
      </c>
      <c r="AM280" s="386">
        <v>1439.1333318570926</v>
      </c>
      <c r="AN280" s="386">
        <v>1467.3557359292111</v>
      </c>
      <c r="AO280" s="387">
        <v>1467.3557359292111</v>
      </c>
      <c r="AP280" s="387">
        <v>1467.3557359292111</v>
      </c>
      <c r="AQ280" s="387">
        <v>1467.3557359292111</v>
      </c>
      <c r="AR280" s="387">
        <v>1467.3557359292111</v>
      </c>
      <c r="AS280" s="387">
        <v>1467.3557359292111</v>
      </c>
      <c r="AT280" s="387">
        <v>1467.3557359292111</v>
      </c>
      <c r="AU280" s="387">
        <v>1467.3557359292111</v>
      </c>
      <c r="AV280" s="387">
        <v>1467.3557359292111</v>
      </c>
      <c r="AW280" s="387">
        <v>1467.3557359292111</v>
      </c>
      <c r="AX280" s="387">
        <v>1467.3557359292111</v>
      </c>
      <c r="AY280" s="387">
        <v>1467.3557359292111</v>
      </c>
      <c r="AZ280" s="387">
        <v>1467.3557359292111</v>
      </c>
      <c r="BA280" s="387">
        <v>1467.3557359292111</v>
      </c>
      <c r="BB280" s="387">
        <v>1467.3557359292111</v>
      </c>
      <c r="BC280" s="387">
        <v>1467.3557359292111</v>
      </c>
      <c r="BD280" s="387">
        <v>1467.3557359292111</v>
      </c>
      <c r="BE280" s="387">
        <v>1467.3557359292111</v>
      </c>
      <c r="BF280" s="387">
        <v>1467.3557359292111</v>
      </c>
      <c r="BG280" s="387">
        <v>1467.3557359292111</v>
      </c>
      <c r="BH280" s="387">
        <v>1467.3557359292111</v>
      </c>
      <c r="BI280" s="387">
        <v>1467.3557359292111</v>
      </c>
      <c r="BJ280" s="387">
        <v>1467.3557359292111</v>
      </c>
      <c r="BK280" s="387">
        <v>1467.3557359292111</v>
      </c>
      <c r="BL280" s="387">
        <v>1467.3557359292111</v>
      </c>
      <c r="BM280" s="387">
        <v>1467.3557359292111</v>
      </c>
      <c r="BN280" s="387">
        <v>1467.3557359292111</v>
      </c>
      <c r="BO280" s="387">
        <v>1467.3557359292111</v>
      </c>
      <c r="BP280" s="387">
        <v>1467.3557359292111</v>
      </c>
      <c r="CA280" s="386">
        <v>2260</v>
      </c>
      <c r="CB280" s="386">
        <v>2202.8700138526692</v>
      </c>
      <c r="CC280" s="386">
        <v>2147.1842026244508</v>
      </c>
      <c r="CD280" s="386">
        <v>2092.9060593714853</v>
      </c>
      <c r="CE280" s="386">
        <v>2040</v>
      </c>
      <c r="CF280" s="386">
        <v>2114.6123105607485</v>
      </c>
      <c r="CG280" s="386">
        <v>2191.9535411642487</v>
      </c>
      <c r="CH280" s="386">
        <v>2272.1235011387976</v>
      </c>
      <c r="CI280" s="386">
        <v>2355.2256503051422</v>
      </c>
      <c r="CJ280" s="386">
        <v>2441.367232492008</v>
      </c>
      <c r="CK280" s="386">
        <v>2519.9832918563038</v>
      </c>
      <c r="CL280" s="386">
        <v>2601.1309182489904</v>
      </c>
      <c r="CM280" s="386">
        <v>2684.8916323119192</v>
      </c>
      <c r="CN280" s="386">
        <v>2771.349579786327</v>
      </c>
      <c r="CO280" s="386">
        <v>2860.5916160453744</v>
      </c>
      <c r="CP280" s="386">
        <v>2931.4064310258545</v>
      </c>
      <c r="CQ280" s="386">
        <v>3003.974288276539</v>
      </c>
      <c r="CR280" s="386">
        <v>3078.3385848916932</v>
      </c>
      <c r="CS280" s="386">
        <v>3154.5437922738433</v>
      </c>
      <c r="CT280" s="386">
        <v>3232.6354827286013</v>
      </c>
      <c r="CU280" s="386">
        <v>3297.4422974643694</v>
      </c>
      <c r="CV280" s="386">
        <v>3363.5483379429206</v>
      </c>
      <c r="CW280" s="386">
        <v>3430.9796506153516</v>
      </c>
      <c r="CX280" s="386">
        <v>3499.7628041034573</v>
      </c>
      <c r="CY280" s="386">
        <v>3569.9248996680381</v>
      </c>
      <c r="CZ280" s="386">
        <v>3655.8851024898941</v>
      </c>
      <c r="DA280" s="386">
        <v>3743.9151405819152</v>
      </c>
      <c r="DB280" s="386">
        <v>3834.0648534966504</v>
      </c>
      <c r="DC280" s="386">
        <v>3926.3852808729707</v>
      </c>
      <c r="DD280" s="386">
        <v>4020.9286913329433</v>
      </c>
      <c r="DE280" s="386">
        <v>4098.5098956860356</v>
      </c>
      <c r="DF280" s="386">
        <v>4177.587978927294</v>
      </c>
      <c r="DG280" s="386">
        <v>4258.1918223614684</v>
      </c>
      <c r="DH280" s="386">
        <v>4340.350864539304</v>
      </c>
      <c r="DI280" s="386">
        <v>4424.0951120092404</v>
      </c>
      <c r="DJ280" s="387">
        <v>4424.0951120092404</v>
      </c>
      <c r="DK280" s="387">
        <v>4424.0951120092404</v>
      </c>
      <c r="DL280" s="387">
        <v>4424.0951120092404</v>
      </c>
      <c r="DM280" s="387">
        <v>4424.0951120092404</v>
      </c>
      <c r="DN280" s="387">
        <v>4424.0951120092404</v>
      </c>
      <c r="DO280" s="387">
        <v>4424.0951120092404</v>
      </c>
      <c r="DP280" s="387">
        <v>4424.0951120092404</v>
      </c>
      <c r="DQ280" s="387">
        <v>4424.0951120092404</v>
      </c>
      <c r="DR280" s="387">
        <v>4424.0951120092404</v>
      </c>
      <c r="DS280" s="387">
        <v>4424.0951120092404</v>
      </c>
      <c r="DT280" s="387">
        <v>4424.0951120092404</v>
      </c>
      <c r="DU280" s="387">
        <v>4424.0951120092404</v>
      </c>
      <c r="DV280" s="387">
        <v>4424.0951120092404</v>
      </c>
      <c r="DW280" s="387">
        <v>4424.0951120092404</v>
      </c>
      <c r="DX280" s="387">
        <v>4424.0951120092404</v>
      </c>
      <c r="DY280" s="387">
        <v>4424.0951120092404</v>
      </c>
      <c r="DZ280" s="387">
        <v>4424.0951120092404</v>
      </c>
      <c r="EA280" s="387">
        <v>4424.0951120092404</v>
      </c>
      <c r="EB280" s="387">
        <v>4424.0951120092404</v>
      </c>
      <c r="EC280" s="387">
        <v>4424.0951120092404</v>
      </c>
      <c r="ED280" s="387">
        <v>4424.0951120092404</v>
      </c>
      <c r="EE280" s="387">
        <v>4424.0951120092404</v>
      </c>
      <c r="EF280" s="387">
        <v>4424.0951120092404</v>
      </c>
      <c r="EG280" s="387">
        <v>4424.0951120092404</v>
      </c>
      <c r="EH280" s="387">
        <v>4424.0951120092404</v>
      </c>
      <c r="EI280" s="387">
        <v>4424.0951120092404</v>
      </c>
      <c r="EJ280" s="387">
        <v>4424.0951120092404</v>
      </c>
      <c r="EK280" s="387">
        <v>4424.0951120092404</v>
      </c>
      <c r="EY280" s="386">
        <v>1454</v>
      </c>
      <c r="EZ280" s="386">
        <v>1471</v>
      </c>
      <c r="FA280" s="386">
        <v>1488</v>
      </c>
      <c r="FB280" s="386">
        <v>1505</v>
      </c>
      <c r="FC280" s="386">
        <v>1520.9999999999998</v>
      </c>
      <c r="FD280" s="386">
        <v>1545</v>
      </c>
      <c r="FE280" s="386">
        <v>1569</v>
      </c>
      <c r="FF280" s="386">
        <v>1593</v>
      </c>
      <c r="FG280" s="386">
        <v>1617</v>
      </c>
      <c r="FH280" s="386">
        <v>1641</v>
      </c>
      <c r="FI280" s="386">
        <v>1664.7</v>
      </c>
      <c r="FJ280" s="386">
        <v>1687</v>
      </c>
      <c r="FK280" s="386">
        <v>1709</v>
      </c>
      <c r="FL280" s="386">
        <v>1731</v>
      </c>
      <c r="FM280" s="386">
        <v>1753</v>
      </c>
      <c r="FN280" s="386">
        <v>1775</v>
      </c>
      <c r="FO280" s="386">
        <v>1797</v>
      </c>
      <c r="FP280" s="386">
        <v>1819</v>
      </c>
      <c r="FQ280" s="386">
        <v>1841</v>
      </c>
      <c r="FR280" s="386">
        <v>1863</v>
      </c>
      <c r="FS280" s="386">
        <v>1885</v>
      </c>
      <c r="FT280" s="386">
        <v>1907</v>
      </c>
      <c r="FU280" s="386">
        <v>1929</v>
      </c>
      <c r="FV280" s="386">
        <v>1951</v>
      </c>
      <c r="FW280" s="386">
        <v>1973</v>
      </c>
      <c r="FX280" s="386">
        <v>1995</v>
      </c>
      <c r="FY280" s="386">
        <v>2017</v>
      </c>
      <c r="FZ280" s="386">
        <v>2039</v>
      </c>
      <c r="GA280" s="386">
        <v>2061</v>
      </c>
      <c r="GB280" s="386">
        <v>2083</v>
      </c>
      <c r="GC280" s="386">
        <v>2111.6000000000004</v>
      </c>
      <c r="GD280" s="387">
        <v>2111.6000000000004</v>
      </c>
      <c r="GE280" s="387">
        <v>2111.6000000000004</v>
      </c>
      <c r="GF280" s="387">
        <v>2111.6000000000004</v>
      </c>
      <c r="GG280" s="387">
        <v>2111.6000000000004</v>
      </c>
      <c r="GH280" s="387">
        <v>2111.6000000000004</v>
      </c>
      <c r="GI280" s="387">
        <v>2111.6000000000004</v>
      </c>
      <c r="GJ280" s="387">
        <v>2111.6000000000004</v>
      </c>
      <c r="GK280" s="387">
        <v>2111.6000000000004</v>
      </c>
      <c r="GL280" s="387">
        <v>2111.6000000000004</v>
      </c>
      <c r="GM280" s="387">
        <v>2111.6000000000004</v>
      </c>
      <c r="GN280" s="387">
        <v>2111.6000000000004</v>
      </c>
      <c r="GO280" s="387">
        <v>2111.6000000000004</v>
      </c>
      <c r="GP280" s="387">
        <v>2111.6000000000004</v>
      </c>
      <c r="GQ280" s="387">
        <v>2111.6000000000004</v>
      </c>
      <c r="GR280" s="387">
        <v>2111.6000000000004</v>
      </c>
      <c r="GS280" s="387">
        <v>2111.6000000000004</v>
      </c>
      <c r="GT280" s="387">
        <v>2111.6000000000004</v>
      </c>
      <c r="GU280" s="387">
        <v>2111.6000000000004</v>
      </c>
      <c r="GV280" s="387">
        <v>2111.6000000000004</v>
      </c>
      <c r="GW280" s="387">
        <v>2111.6000000000004</v>
      </c>
      <c r="GX280" s="387">
        <v>2111.6000000000004</v>
      </c>
      <c r="GY280" s="387">
        <v>2111.6000000000004</v>
      </c>
      <c r="GZ280" s="387">
        <v>2111.6000000000004</v>
      </c>
      <c r="HA280" s="387">
        <v>2111.6000000000004</v>
      </c>
      <c r="HB280" s="387">
        <v>2111.6000000000004</v>
      </c>
      <c r="HC280" s="387">
        <v>2111.6000000000004</v>
      </c>
      <c r="HD280" s="387">
        <v>2111.6000000000004</v>
      </c>
      <c r="HE280" s="387">
        <v>2111.6000000000004</v>
      </c>
      <c r="HS280" s="394">
        <v>2.93375015778643</v>
      </c>
      <c r="HT280" s="394">
        <v>2.93375015778643</v>
      </c>
      <c r="HU280" s="394">
        <v>2.93375015778643</v>
      </c>
      <c r="HV280" s="394">
        <v>2.9337501577864304</v>
      </c>
      <c r="HW280" s="394">
        <v>2.9337501577864304</v>
      </c>
      <c r="HX280" s="394">
        <v>2.9387558595972036</v>
      </c>
      <c r="HY280" s="394">
        <v>2.9437701023706597</v>
      </c>
      <c r="HZ280" s="394">
        <v>2.9487929006797891</v>
      </c>
      <c r="IA280" s="394">
        <v>2.953824269122447</v>
      </c>
      <c r="IB280" s="394">
        <v>2.9588642223213943</v>
      </c>
      <c r="IC280" s="394">
        <v>2.9646550168513222</v>
      </c>
      <c r="ID280" s="394">
        <v>2.9704571445478867</v>
      </c>
      <c r="IE280" s="394">
        <v>2.9762706275912336</v>
      </c>
      <c r="IF280" s="394">
        <v>2.982095488204918</v>
      </c>
      <c r="IG280" s="394">
        <v>2.9879317486559898</v>
      </c>
      <c r="IH280" s="394">
        <v>2.989784125883971</v>
      </c>
      <c r="II280" s="394">
        <v>2.991637651498757</v>
      </c>
      <c r="IJ280" s="394">
        <v>2.9934923262122939</v>
      </c>
      <c r="IK280" s="394">
        <v>2.9953481507369695</v>
      </c>
      <c r="IL280" s="394">
        <v>2.9972051257856114</v>
      </c>
      <c r="IM280" s="394">
        <v>2.999500407071702</v>
      </c>
      <c r="IN280" s="394">
        <v>3.0017974461007424</v>
      </c>
      <c r="IO280" s="394">
        <v>3.0040962442188266</v>
      </c>
      <c r="IP280" s="394">
        <v>3.006396802773077</v>
      </c>
      <c r="IQ280" s="394">
        <v>3.0086991231116462</v>
      </c>
      <c r="IR280" s="394">
        <v>3.0108947959310175</v>
      </c>
      <c r="IS280" s="394">
        <v>3.0130920710970943</v>
      </c>
      <c r="IT280" s="394">
        <v>3.0152909497792297</v>
      </c>
      <c r="IU280" s="394">
        <v>3.0174914331476295</v>
      </c>
      <c r="IV280" s="394">
        <v>3.0196935223733541</v>
      </c>
      <c r="IW280" s="394">
        <v>3.0187566312549992</v>
      </c>
      <c r="IX280" s="394">
        <v>3.0178200308167953</v>
      </c>
      <c r="IY280" s="394">
        <v>3.0168837209685546</v>
      </c>
      <c r="IZ280" s="394">
        <v>3.0159477016201199</v>
      </c>
      <c r="JA280" s="394">
        <v>3.0150119726813607</v>
      </c>
      <c r="JB280" s="394">
        <v>3.0150119726813607</v>
      </c>
      <c r="JC280" s="394">
        <v>3.0150119726813607</v>
      </c>
      <c r="JD280" s="394">
        <v>3.0150119726813607</v>
      </c>
      <c r="JE280" s="394">
        <v>3.0150119726813607</v>
      </c>
      <c r="JF280" s="394">
        <v>3.0150119726813607</v>
      </c>
      <c r="JG280" s="394">
        <v>3.0150119726813607</v>
      </c>
      <c r="JH280" s="394">
        <v>3.0150119726813607</v>
      </c>
      <c r="JI280" s="394">
        <v>3.0150119726813607</v>
      </c>
      <c r="JJ280" s="394">
        <v>3.0150119726813607</v>
      </c>
      <c r="JK280" s="394">
        <v>3.0150119726813607</v>
      </c>
      <c r="JL280" s="394">
        <v>3.0150119726813607</v>
      </c>
      <c r="JM280" s="394">
        <v>3.0150119726813607</v>
      </c>
      <c r="JN280" s="394">
        <v>3.0150119726813607</v>
      </c>
      <c r="JO280" s="394">
        <v>3.0150119726813607</v>
      </c>
      <c r="JP280" s="394">
        <v>3.0150119726813607</v>
      </c>
      <c r="JQ280" s="394">
        <v>3.0150119726813607</v>
      </c>
      <c r="JR280" s="394">
        <v>3.0150119726813607</v>
      </c>
      <c r="JS280" s="394">
        <v>3.0150119726813607</v>
      </c>
      <c r="JT280" s="394">
        <v>3.0150119726813607</v>
      </c>
      <c r="JU280" s="394">
        <v>3.0150119726813607</v>
      </c>
      <c r="JV280" s="394">
        <v>3.0150119726813607</v>
      </c>
      <c r="JW280" s="394">
        <v>3.0150119726813607</v>
      </c>
      <c r="JX280" s="394">
        <v>3.0150119726813607</v>
      </c>
      <c r="JY280" s="394">
        <v>3.0150119726813607</v>
      </c>
      <c r="JZ280" s="394">
        <v>3.0150119726813607</v>
      </c>
      <c r="KA280" s="394">
        <v>3.0150119726813607</v>
      </c>
      <c r="KB280" s="394">
        <v>3.0150119726813607</v>
      </c>
      <c r="KC280" s="394">
        <v>3.0150119726813607</v>
      </c>
    </row>
    <row r="281" spans="1:289" x14ac:dyDescent="0.25">
      <c r="A281" s="383">
        <v>272</v>
      </c>
      <c r="B281" s="384" t="s">
        <v>865</v>
      </c>
      <c r="C281" s="385" t="s">
        <v>142</v>
      </c>
      <c r="D281" s="385" t="s">
        <v>142</v>
      </c>
      <c r="E281" s="129">
        <v>2052</v>
      </c>
      <c r="F281" s="386">
        <v>1045.32753</v>
      </c>
      <c r="G281" s="386">
        <v>1043.5691931956019</v>
      </c>
      <c r="H281" s="386">
        <v>1041.8138140750195</v>
      </c>
      <c r="I281" s="386">
        <v>1040.0613876631576</v>
      </c>
      <c r="J281" s="386">
        <v>1038.3119089932889</v>
      </c>
      <c r="K281" s="386">
        <v>1060.5966828417402</v>
      </c>
      <c r="L281" s="386">
        <v>1083.3597437455312</v>
      </c>
      <c r="M281" s="386">
        <v>1106.6113569426609</v>
      </c>
      <c r="N281" s="386">
        <v>1130.3620079888431</v>
      </c>
      <c r="O281" s="386">
        <v>1154.6224074860772</v>
      </c>
      <c r="P281" s="386">
        <v>1177.42022232726</v>
      </c>
      <c r="Q281" s="386">
        <v>1200.6681759827973</v>
      </c>
      <c r="R281" s="386">
        <v>1224.3751563638154</v>
      </c>
      <c r="S281" s="386">
        <v>1248.5502268716716</v>
      </c>
      <c r="T281" s="386">
        <v>1273.2026298629764</v>
      </c>
      <c r="U281" s="386">
        <v>1294.2226613673461</v>
      </c>
      <c r="V281" s="386">
        <v>1315.5897246120542</v>
      </c>
      <c r="W281" s="386">
        <v>1337.3095489428808</v>
      </c>
      <c r="X281" s="386">
        <v>1359.3879582946579</v>
      </c>
      <c r="Y281" s="386">
        <v>1381.8308727528929</v>
      </c>
      <c r="Z281" s="386">
        <v>1400.6727060378971</v>
      </c>
      <c r="AA281" s="386">
        <v>1419.7714554828599</v>
      </c>
      <c r="AB281" s="386">
        <v>1439.1306242454755</v>
      </c>
      <c r="AC281" s="386">
        <v>1458.7537632504368</v>
      </c>
      <c r="AD281" s="386">
        <v>1478.6444718407581</v>
      </c>
      <c r="AE281" s="386">
        <v>1503.8503700777212</v>
      </c>
      <c r="AF281" s="386">
        <v>1529.4859438168294</v>
      </c>
      <c r="AG281" s="386">
        <v>1555.5585175753604</v>
      </c>
      <c r="AH281" s="386">
        <v>1582.0755407288939</v>
      </c>
      <c r="AI281" s="386">
        <v>1609.0445896397232</v>
      </c>
      <c r="AJ281" s="386">
        <v>1632.7869730915277</v>
      </c>
      <c r="AK281" s="386">
        <v>1656.8796891416964</v>
      </c>
      <c r="AL281" s="386">
        <v>1681.3279071503202</v>
      </c>
      <c r="AM281" s="386">
        <v>1706.1368727543877</v>
      </c>
      <c r="AN281" s="386">
        <v>1731.3119089932954</v>
      </c>
      <c r="AO281" s="387">
        <v>1731.3119089932954</v>
      </c>
      <c r="AP281" s="387">
        <v>1731.3119089932954</v>
      </c>
      <c r="AQ281" s="387">
        <v>1731.3119089932954</v>
      </c>
      <c r="AR281" s="387">
        <v>1731.3119089932954</v>
      </c>
      <c r="AS281" s="387">
        <v>1731.3119089932954</v>
      </c>
      <c r="AT281" s="387">
        <v>1731.3119089932954</v>
      </c>
      <c r="AU281" s="387">
        <v>1731.3119089932954</v>
      </c>
      <c r="AV281" s="387">
        <v>1731.3119089932954</v>
      </c>
      <c r="AW281" s="387">
        <v>1731.3119089932954</v>
      </c>
      <c r="AX281" s="387">
        <v>1731.3119089932954</v>
      </c>
      <c r="AY281" s="387">
        <v>1731.3119089932954</v>
      </c>
      <c r="AZ281" s="387">
        <v>1731.3119089932954</v>
      </c>
      <c r="BA281" s="387">
        <v>1731.3119089932954</v>
      </c>
      <c r="BB281" s="387">
        <v>1731.3119089932954</v>
      </c>
      <c r="BC281" s="387">
        <v>1731.3119089932954</v>
      </c>
      <c r="BD281" s="387">
        <v>1731.3119089932954</v>
      </c>
      <c r="BE281" s="387">
        <v>1731.3119089932954</v>
      </c>
      <c r="BF281" s="387">
        <v>1731.3119089932954</v>
      </c>
      <c r="BG281" s="387">
        <v>1731.3119089932954</v>
      </c>
      <c r="BH281" s="387">
        <v>1731.3119089932954</v>
      </c>
      <c r="BI281" s="387">
        <v>1731.3119089932954</v>
      </c>
      <c r="BJ281" s="387">
        <v>1731.3119089932954</v>
      </c>
      <c r="BK281" s="387">
        <v>1731.3119089932954</v>
      </c>
      <c r="BL281" s="387">
        <v>1731.3119089932954</v>
      </c>
      <c r="BM281" s="387">
        <v>1731.3119089932954</v>
      </c>
      <c r="BN281" s="387">
        <v>1731.3119089932954</v>
      </c>
      <c r="BO281" s="387">
        <v>1731.3119089932954</v>
      </c>
      <c r="BP281" s="387">
        <v>1731.3119089932954</v>
      </c>
      <c r="CA281" s="386">
        <v>2980</v>
      </c>
      <c r="CB281" s="386">
        <v>2974.9873666131161</v>
      </c>
      <c r="CC281" s="386">
        <v>2969.983164935451</v>
      </c>
      <c r="CD281" s="386">
        <v>2964.9873807840959</v>
      </c>
      <c r="CE281" s="386">
        <v>2960</v>
      </c>
      <c r="CF281" s="386">
        <v>3033.5828341013353</v>
      </c>
      <c r="CG281" s="386">
        <v>3108.9948687007732</v>
      </c>
      <c r="CH281" s="386">
        <v>3186.2815760134458</v>
      </c>
      <c r="CI281" s="386">
        <v>3265.4895586512625</v>
      </c>
      <c r="CJ281" s="386">
        <v>3346.6665777235171</v>
      </c>
      <c r="CK281" s="386">
        <v>3423.8612240491625</v>
      </c>
      <c r="CL281" s="386">
        <v>3502.8364521217341</v>
      </c>
      <c r="CM281" s="386">
        <v>3583.6333330712696</v>
      </c>
      <c r="CN281" s="386">
        <v>3666.2938853798314</v>
      </c>
      <c r="CO281" s="386">
        <v>3750.8610967332511</v>
      </c>
      <c r="CP281" s="386">
        <v>3818.623916986769</v>
      </c>
      <c r="CQ281" s="386">
        <v>3887.6109360816436</v>
      </c>
      <c r="CR281" s="386">
        <v>3957.8442703170131</v>
      </c>
      <c r="CS281" s="386">
        <v>4029.3464355436827</v>
      </c>
      <c r="CT281" s="386">
        <v>4102.1403543823981</v>
      </c>
      <c r="CU281" s="386">
        <v>4164.3431415242367</v>
      </c>
      <c r="CV281" s="386">
        <v>4227.4891403541096</v>
      </c>
      <c r="CW281" s="386">
        <v>4291.5926532582826</v>
      </c>
      <c r="CX281" s="386">
        <v>4356.6681994971905</v>
      </c>
      <c r="CY281" s="386">
        <v>4422.7305184940105</v>
      </c>
      <c r="CZ281" s="386">
        <v>4504.8809969569738</v>
      </c>
      <c r="DA281" s="386">
        <v>4588.557388220519</v>
      </c>
      <c r="DB281" s="386">
        <v>4673.7880355142715</v>
      </c>
      <c r="DC281" s="386">
        <v>4760.6018085321921</v>
      </c>
      <c r="DD281" s="386">
        <v>4849.0281132114378</v>
      </c>
      <c r="DE281" s="386">
        <v>4920.7560674493607</v>
      </c>
      <c r="DF281" s="386">
        <v>4993.5450383073239</v>
      </c>
      <c r="DG281" s="386">
        <v>5067.4107205905102</v>
      </c>
      <c r="DH281" s="386">
        <v>5142.3690412653214</v>
      </c>
      <c r="DI281" s="386">
        <v>5218.4361628935549</v>
      </c>
      <c r="DJ281" s="387">
        <v>5218.4361628935549</v>
      </c>
      <c r="DK281" s="387">
        <v>5218.4361628935549</v>
      </c>
      <c r="DL281" s="387">
        <v>5218.4361628935549</v>
      </c>
      <c r="DM281" s="387">
        <v>5218.4361628935549</v>
      </c>
      <c r="DN281" s="387">
        <v>5218.4361628935549</v>
      </c>
      <c r="DO281" s="387">
        <v>5218.4361628935549</v>
      </c>
      <c r="DP281" s="387">
        <v>5218.4361628935549</v>
      </c>
      <c r="DQ281" s="387">
        <v>5218.4361628935549</v>
      </c>
      <c r="DR281" s="387">
        <v>5218.4361628935549</v>
      </c>
      <c r="DS281" s="387">
        <v>5218.4361628935549</v>
      </c>
      <c r="DT281" s="387">
        <v>5218.4361628935549</v>
      </c>
      <c r="DU281" s="387">
        <v>5218.4361628935549</v>
      </c>
      <c r="DV281" s="387">
        <v>5218.4361628935549</v>
      </c>
      <c r="DW281" s="387">
        <v>5218.4361628935549</v>
      </c>
      <c r="DX281" s="387">
        <v>5218.4361628935549</v>
      </c>
      <c r="DY281" s="387">
        <v>5218.4361628935549</v>
      </c>
      <c r="DZ281" s="387">
        <v>5218.4361628935549</v>
      </c>
      <c r="EA281" s="387">
        <v>5218.4361628935549</v>
      </c>
      <c r="EB281" s="387">
        <v>5218.4361628935549</v>
      </c>
      <c r="EC281" s="387">
        <v>5218.4361628935549</v>
      </c>
      <c r="ED281" s="387">
        <v>5218.4361628935549</v>
      </c>
      <c r="EE281" s="387">
        <v>5218.4361628935549</v>
      </c>
      <c r="EF281" s="387">
        <v>5218.4361628935549</v>
      </c>
      <c r="EG281" s="387">
        <v>5218.4361628935549</v>
      </c>
      <c r="EH281" s="387">
        <v>5218.4361628935549</v>
      </c>
      <c r="EI281" s="387">
        <v>5218.4361628935549</v>
      </c>
      <c r="EJ281" s="387">
        <v>5218.4361628935549</v>
      </c>
      <c r="EK281" s="387">
        <v>5218.4361628935549</v>
      </c>
      <c r="EY281" s="386">
        <v>939</v>
      </c>
      <c r="EZ281" s="386">
        <v>952</v>
      </c>
      <c r="FA281" s="386">
        <v>965</v>
      </c>
      <c r="FB281" s="386">
        <v>978</v>
      </c>
      <c r="FC281" s="386">
        <v>991.5</v>
      </c>
      <c r="FD281" s="386">
        <v>1007</v>
      </c>
      <c r="FE281" s="386">
        <v>1023</v>
      </c>
      <c r="FF281" s="386">
        <v>1039</v>
      </c>
      <c r="FG281" s="386">
        <v>1055</v>
      </c>
      <c r="FH281" s="386">
        <v>1071</v>
      </c>
      <c r="FI281" s="386">
        <v>1086.5</v>
      </c>
      <c r="FJ281" s="386">
        <v>1103</v>
      </c>
      <c r="FK281" s="386">
        <v>1120</v>
      </c>
      <c r="FL281" s="386">
        <v>1137</v>
      </c>
      <c r="FM281" s="386">
        <v>1154</v>
      </c>
      <c r="FN281" s="386">
        <v>1171</v>
      </c>
      <c r="FO281" s="386">
        <v>1188</v>
      </c>
      <c r="FP281" s="386">
        <v>1205</v>
      </c>
      <c r="FQ281" s="386">
        <v>1222</v>
      </c>
      <c r="FR281" s="386">
        <v>1239</v>
      </c>
      <c r="FS281" s="386">
        <v>1256</v>
      </c>
      <c r="FT281" s="386">
        <v>1273</v>
      </c>
      <c r="FU281" s="386">
        <v>1290</v>
      </c>
      <c r="FV281" s="386">
        <v>1307</v>
      </c>
      <c r="FW281" s="386">
        <v>1324</v>
      </c>
      <c r="FX281" s="386">
        <v>1341</v>
      </c>
      <c r="FY281" s="386">
        <v>1358</v>
      </c>
      <c r="FZ281" s="386">
        <v>1375</v>
      </c>
      <c r="GA281" s="386">
        <v>1392</v>
      </c>
      <c r="GB281" s="386">
        <v>1409</v>
      </c>
      <c r="GC281" s="386">
        <v>1420.6000000000001</v>
      </c>
      <c r="GD281" s="387">
        <v>1420.6000000000001</v>
      </c>
      <c r="GE281" s="387">
        <v>1420.6000000000001</v>
      </c>
      <c r="GF281" s="387">
        <v>1420.6000000000001</v>
      </c>
      <c r="GG281" s="387">
        <v>1420.6000000000001</v>
      </c>
      <c r="GH281" s="387">
        <v>1420.6000000000001</v>
      </c>
      <c r="GI281" s="387">
        <v>1420.6000000000001</v>
      </c>
      <c r="GJ281" s="387">
        <v>1420.6000000000001</v>
      </c>
      <c r="GK281" s="387">
        <v>1420.6000000000001</v>
      </c>
      <c r="GL281" s="387">
        <v>1420.6000000000001</v>
      </c>
      <c r="GM281" s="387">
        <v>1420.6000000000001</v>
      </c>
      <c r="GN281" s="387">
        <v>1420.6000000000001</v>
      </c>
      <c r="GO281" s="387">
        <v>1420.6000000000001</v>
      </c>
      <c r="GP281" s="387">
        <v>1420.6000000000001</v>
      </c>
      <c r="GQ281" s="387">
        <v>1420.6000000000001</v>
      </c>
      <c r="GR281" s="387">
        <v>1420.6000000000001</v>
      </c>
      <c r="GS281" s="387">
        <v>1420.6000000000001</v>
      </c>
      <c r="GT281" s="387">
        <v>1420.6000000000001</v>
      </c>
      <c r="GU281" s="387">
        <v>1420.6000000000001</v>
      </c>
      <c r="GV281" s="387">
        <v>1420.6000000000001</v>
      </c>
      <c r="GW281" s="387">
        <v>1420.6000000000001</v>
      </c>
      <c r="GX281" s="387">
        <v>1420.6000000000001</v>
      </c>
      <c r="GY281" s="387">
        <v>1420.6000000000001</v>
      </c>
      <c r="GZ281" s="387">
        <v>1420.6000000000001</v>
      </c>
      <c r="HA281" s="387">
        <v>1420.6000000000001</v>
      </c>
      <c r="HB281" s="387">
        <v>1420.6000000000001</v>
      </c>
      <c r="HC281" s="387">
        <v>1420.6000000000001</v>
      </c>
      <c r="HD281" s="387">
        <v>1420.6000000000001</v>
      </c>
      <c r="HE281" s="387">
        <v>1420.6000000000001</v>
      </c>
      <c r="HS281" s="394">
        <v>2.850781132684796</v>
      </c>
      <c r="HT281" s="394">
        <v>2.8507811326847956</v>
      </c>
      <c r="HU281" s="394">
        <v>2.8507811326847952</v>
      </c>
      <c r="HV281" s="394">
        <v>2.8507811326847947</v>
      </c>
      <c r="HW281" s="394">
        <v>2.8507811326847952</v>
      </c>
      <c r="HX281" s="394">
        <v>2.8602605336961999</v>
      </c>
      <c r="HY281" s="394">
        <v>2.8697714555572782</v>
      </c>
      <c r="HZ281" s="394">
        <v>2.8793140030809781</v>
      </c>
      <c r="IA281" s="394">
        <v>2.8888882814287702</v>
      </c>
      <c r="IB281" s="394">
        <v>2.8984943961118059</v>
      </c>
      <c r="IC281" s="394">
        <v>2.907934787532052</v>
      </c>
      <c r="ID281" s="394">
        <v>2.9174059262914298</v>
      </c>
      <c r="IE281" s="394">
        <v>2.926907912533971</v>
      </c>
      <c r="IF281" s="394">
        <v>2.936440846729877</v>
      </c>
      <c r="IG281" s="394">
        <v>2.9460048296765797</v>
      </c>
      <c r="IH281" s="394">
        <v>2.950515418229807</v>
      </c>
      <c r="II281" s="394">
        <v>2.9550329128847799</v>
      </c>
      <c r="IJ281" s="394">
        <v>2.9595573242153379</v>
      </c>
      <c r="IK281" s="394">
        <v>2.9640886628115108</v>
      </c>
      <c r="IL281" s="394">
        <v>2.9686269392795417</v>
      </c>
      <c r="IM281" s="394">
        <v>2.9731022269320673</v>
      </c>
      <c r="IN281" s="394">
        <v>2.9775842612051626</v>
      </c>
      <c r="IO281" s="394">
        <v>2.9820730522695462</v>
      </c>
      <c r="IP281" s="394">
        <v>2.9865686103112687</v>
      </c>
      <c r="IQ281" s="394">
        <v>2.9910709455317357</v>
      </c>
      <c r="IR281" s="394">
        <v>2.9955646429931422</v>
      </c>
      <c r="IS281" s="394">
        <v>3.0000650916541165</v>
      </c>
      <c r="IT281" s="394">
        <v>3.004572301657463</v>
      </c>
      <c r="IU281" s="394">
        <v>3.0090862831612246</v>
      </c>
      <c r="IV281" s="394">
        <v>3.0136070463387039</v>
      </c>
      <c r="IW281" s="394">
        <v>3.013715903264695</v>
      </c>
      <c r="IX281" s="394">
        <v>3.0138247641227953</v>
      </c>
      <c r="IY281" s="394">
        <v>3.0139336289131462</v>
      </c>
      <c r="IZ281" s="394">
        <v>3.0140424976358902</v>
      </c>
      <c r="JA281" s="394">
        <v>3.0141513702911653</v>
      </c>
      <c r="JB281" s="394">
        <v>3.0141513702911653</v>
      </c>
      <c r="JC281" s="394">
        <v>3.0141513702911653</v>
      </c>
      <c r="JD281" s="394">
        <v>3.0141513702911653</v>
      </c>
      <c r="JE281" s="394">
        <v>3.0141513702911653</v>
      </c>
      <c r="JF281" s="394">
        <v>3.0141513702911653</v>
      </c>
      <c r="JG281" s="394">
        <v>3.0141513702911653</v>
      </c>
      <c r="JH281" s="394">
        <v>3.0141513702911653</v>
      </c>
      <c r="JI281" s="394">
        <v>3.0141513702911653</v>
      </c>
      <c r="JJ281" s="394">
        <v>3.0141513702911653</v>
      </c>
      <c r="JK281" s="394">
        <v>3.0141513702911653</v>
      </c>
      <c r="JL281" s="394">
        <v>3.0141513702911653</v>
      </c>
      <c r="JM281" s="394">
        <v>3.0141513702911653</v>
      </c>
      <c r="JN281" s="394">
        <v>3.0141513702911653</v>
      </c>
      <c r="JO281" s="394">
        <v>3.0141513702911653</v>
      </c>
      <c r="JP281" s="394">
        <v>3.0141513702911653</v>
      </c>
      <c r="JQ281" s="394">
        <v>3.0141513702911653</v>
      </c>
      <c r="JR281" s="394">
        <v>3.0141513702911653</v>
      </c>
      <c r="JS281" s="394">
        <v>3.0141513702911653</v>
      </c>
      <c r="JT281" s="394">
        <v>3.0141513702911653</v>
      </c>
      <c r="JU281" s="394">
        <v>3.0141513702911653</v>
      </c>
      <c r="JV281" s="394">
        <v>3.0141513702911653</v>
      </c>
      <c r="JW281" s="394">
        <v>3.0141513702911653</v>
      </c>
      <c r="JX281" s="394">
        <v>3.0141513702911653</v>
      </c>
      <c r="JY281" s="394">
        <v>3.0141513702911653</v>
      </c>
      <c r="JZ281" s="394">
        <v>3.0141513702911653</v>
      </c>
      <c r="KA281" s="394">
        <v>3.0141513702911653</v>
      </c>
      <c r="KB281" s="394">
        <v>3.0141513702911653</v>
      </c>
      <c r="KC281" s="394">
        <v>3.0141513702911653</v>
      </c>
    </row>
    <row r="282" spans="1:289" x14ac:dyDescent="0.25">
      <c r="A282" s="383">
        <v>273</v>
      </c>
      <c r="B282" s="384" t="s">
        <v>865</v>
      </c>
      <c r="C282" s="385" t="s">
        <v>142</v>
      </c>
      <c r="D282" s="385" t="s">
        <v>142</v>
      </c>
      <c r="E282" s="129">
        <v>2052</v>
      </c>
      <c r="F282" s="386">
        <v>1108.5258100000001</v>
      </c>
      <c r="G282" s="386">
        <v>1087.9139191874228</v>
      </c>
      <c r="H282" s="386">
        <v>1067.6852851642113</v>
      </c>
      <c r="I282" s="386">
        <v>1047.8327816667959</v>
      </c>
      <c r="J282" s="386">
        <v>1028.3494149371072</v>
      </c>
      <c r="K282" s="386">
        <v>1049.2341949725753</v>
      </c>
      <c r="L282" s="386">
        <v>1070.5431246509511</v>
      </c>
      <c r="M282" s="386">
        <v>1092.2848180404351</v>
      </c>
      <c r="N282" s="386">
        <v>1114.4680641526052</v>
      </c>
      <c r="O282" s="386">
        <v>1137.1018304953463</v>
      </c>
      <c r="P282" s="386">
        <v>1158.4592641505897</v>
      </c>
      <c r="Q282" s="386">
        <v>1180.2178403949179</v>
      </c>
      <c r="R282" s="386">
        <v>1202.3850936249901</v>
      </c>
      <c r="S282" s="386">
        <v>1224.9686997510682</v>
      </c>
      <c r="T282" s="386">
        <v>1247.9764788549742</v>
      </c>
      <c r="U282" s="386">
        <v>1267.6305319043386</v>
      </c>
      <c r="V282" s="386">
        <v>1287.5941114614634</v>
      </c>
      <c r="W282" s="386">
        <v>1307.8720921778399</v>
      </c>
      <c r="X282" s="386">
        <v>1328.4694254745627</v>
      </c>
      <c r="Y282" s="386">
        <v>1349.3911407513533</v>
      </c>
      <c r="Z282" s="386">
        <v>1366.9857493044665</v>
      </c>
      <c r="AA282" s="386">
        <v>1384.8097726216079</v>
      </c>
      <c r="AB282" s="386">
        <v>1402.866202024454</v>
      </c>
      <c r="AC282" s="386">
        <v>1421.1580678382975</v>
      </c>
      <c r="AD282" s="386">
        <v>1439.6884399006121</v>
      </c>
      <c r="AE282" s="386">
        <v>1463.2304582476863</v>
      </c>
      <c r="AF282" s="386">
        <v>1487.1574394884628</v>
      </c>
      <c r="AG282" s="386">
        <v>1511.4756785984762</v>
      </c>
      <c r="AH282" s="386">
        <v>1536.1915734897195</v>
      </c>
      <c r="AI282" s="386">
        <v>1561.3116266938778</v>
      </c>
      <c r="AJ282" s="386">
        <v>1583.4806281606398</v>
      </c>
      <c r="AK282" s="386">
        <v>1605.9644063943394</v>
      </c>
      <c r="AL282" s="386">
        <v>1628.7674308977264</v>
      </c>
      <c r="AM282" s="386">
        <v>1651.894234635841</v>
      </c>
      <c r="AN282" s="386">
        <v>1675.3494149371134</v>
      </c>
      <c r="AO282" s="387">
        <v>1675.3494149371134</v>
      </c>
      <c r="AP282" s="387">
        <v>1675.3494149371134</v>
      </c>
      <c r="AQ282" s="387">
        <v>1675.3494149371134</v>
      </c>
      <c r="AR282" s="387">
        <v>1675.3494149371134</v>
      </c>
      <c r="AS282" s="387">
        <v>1675.3494149371134</v>
      </c>
      <c r="AT282" s="387">
        <v>1675.3494149371134</v>
      </c>
      <c r="AU282" s="387">
        <v>1675.3494149371134</v>
      </c>
      <c r="AV282" s="387">
        <v>1675.3494149371134</v>
      </c>
      <c r="AW282" s="387">
        <v>1675.3494149371134</v>
      </c>
      <c r="AX282" s="387">
        <v>1675.3494149371134</v>
      </c>
      <c r="AY282" s="387">
        <v>1675.3494149371134</v>
      </c>
      <c r="AZ282" s="387">
        <v>1675.3494149371134</v>
      </c>
      <c r="BA282" s="387">
        <v>1675.3494149371134</v>
      </c>
      <c r="BB282" s="387">
        <v>1675.3494149371134</v>
      </c>
      <c r="BC282" s="387">
        <v>1675.3494149371134</v>
      </c>
      <c r="BD282" s="387">
        <v>1675.3494149371134</v>
      </c>
      <c r="BE282" s="387">
        <v>1675.3494149371134</v>
      </c>
      <c r="BF282" s="387">
        <v>1675.3494149371134</v>
      </c>
      <c r="BG282" s="387">
        <v>1675.3494149371134</v>
      </c>
      <c r="BH282" s="387">
        <v>1675.3494149371134</v>
      </c>
      <c r="BI282" s="387">
        <v>1675.3494149371134</v>
      </c>
      <c r="BJ282" s="387">
        <v>1675.3494149371134</v>
      </c>
      <c r="BK282" s="387">
        <v>1675.3494149371134</v>
      </c>
      <c r="BL282" s="387">
        <v>1675.3494149371134</v>
      </c>
      <c r="BM282" s="387">
        <v>1675.3494149371134</v>
      </c>
      <c r="BN282" s="387">
        <v>1675.3494149371134</v>
      </c>
      <c r="BO282" s="387">
        <v>1675.3494149371134</v>
      </c>
      <c r="BP282" s="387">
        <v>1675.3494149371134</v>
      </c>
      <c r="CA282" s="386">
        <v>3180</v>
      </c>
      <c r="CB282" s="386">
        <v>3120.8711892923848</v>
      </c>
      <c r="CC282" s="386">
        <v>3062.841817658888</v>
      </c>
      <c r="CD282" s="386">
        <v>3005.891442167152</v>
      </c>
      <c r="CE282" s="386">
        <v>2950</v>
      </c>
      <c r="CF282" s="386">
        <v>3017.3981402610093</v>
      </c>
      <c r="CG282" s="386">
        <v>3086.3361141866435</v>
      </c>
      <c r="CH282" s="386">
        <v>3156.8491020905658</v>
      </c>
      <c r="CI282" s="386">
        <v>3228.9730880449865</v>
      </c>
      <c r="CJ282" s="386">
        <v>3302.7448782439983</v>
      </c>
      <c r="CK282" s="386">
        <v>3373.2736971960258</v>
      </c>
      <c r="CL282" s="386">
        <v>3445.3086313601407</v>
      </c>
      <c r="CM282" s="386">
        <v>3518.8818432348198</v>
      </c>
      <c r="CN282" s="386">
        <v>3594.0261821360546</v>
      </c>
      <c r="CO282" s="386">
        <v>3670.7751988640716</v>
      </c>
      <c r="CP282" s="386">
        <v>3732.2781992031032</v>
      </c>
      <c r="CQ282" s="386">
        <v>3794.8116682703408</v>
      </c>
      <c r="CR282" s="386">
        <v>3858.392871334047</v>
      </c>
      <c r="CS282" s="386">
        <v>3923.0393629381119</v>
      </c>
      <c r="CT282" s="386">
        <v>3988.7689917488001</v>
      </c>
      <c r="CU282" s="386">
        <v>4045.0120375628248</v>
      </c>
      <c r="CV282" s="386">
        <v>4102.048130106049</v>
      </c>
      <c r="CW282" s="386">
        <v>4159.8884516163043</v>
      </c>
      <c r="CX282" s="386">
        <v>4218.5443420049105</v>
      </c>
      <c r="CY282" s="386">
        <v>4278.0273010799247</v>
      </c>
      <c r="CZ282" s="386">
        <v>4352.364878910159</v>
      </c>
      <c r="DA282" s="386">
        <v>4427.9941912452832</v>
      </c>
      <c r="DB282" s="386">
        <v>4504.9376840417008</v>
      </c>
      <c r="DC282" s="386">
        <v>4583.2181932902668</v>
      </c>
      <c r="DD282" s="386">
        <v>4662.8589517937598</v>
      </c>
      <c r="DE282" s="386">
        <v>4728.138771593297</v>
      </c>
      <c r="DF282" s="386">
        <v>4794.3325059926783</v>
      </c>
      <c r="DG282" s="386">
        <v>4861.4529497560197</v>
      </c>
      <c r="DH282" s="386">
        <v>4929.5130767735691</v>
      </c>
      <c r="DI282" s="386">
        <v>4998.5260425694687</v>
      </c>
      <c r="DJ282" s="387">
        <v>4998.5260425694687</v>
      </c>
      <c r="DK282" s="387">
        <v>4998.5260425694687</v>
      </c>
      <c r="DL282" s="387">
        <v>4998.5260425694687</v>
      </c>
      <c r="DM282" s="387">
        <v>4998.5260425694687</v>
      </c>
      <c r="DN282" s="387">
        <v>4998.5260425694687</v>
      </c>
      <c r="DO282" s="387">
        <v>4998.5260425694687</v>
      </c>
      <c r="DP282" s="387">
        <v>4998.5260425694687</v>
      </c>
      <c r="DQ282" s="387">
        <v>4998.5260425694687</v>
      </c>
      <c r="DR282" s="387">
        <v>4998.5260425694687</v>
      </c>
      <c r="DS282" s="387">
        <v>4998.5260425694687</v>
      </c>
      <c r="DT282" s="387">
        <v>4998.5260425694687</v>
      </c>
      <c r="DU282" s="387">
        <v>4998.5260425694687</v>
      </c>
      <c r="DV282" s="387">
        <v>4998.5260425694687</v>
      </c>
      <c r="DW282" s="387">
        <v>4998.5260425694687</v>
      </c>
      <c r="DX282" s="387">
        <v>4998.5260425694687</v>
      </c>
      <c r="DY282" s="387">
        <v>4998.5260425694687</v>
      </c>
      <c r="DZ282" s="387">
        <v>4998.5260425694687</v>
      </c>
      <c r="EA282" s="387">
        <v>4998.5260425694687</v>
      </c>
      <c r="EB282" s="387">
        <v>4998.5260425694687</v>
      </c>
      <c r="EC282" s="387">
        <v>4998.5260425694687</v>
      </c>
      <c r="ED282" s="387">
        <v>4998.5260425694687</v>
      </c>
      <c r="EE282" s="387">
        <v>4998.5260425694687</v>
      </c>
      <c r="EF282" s="387">
        <v>4998.5260425694687</v>
      </c>
      <c r="EG282" s="387">
        <v>4998.5260425694687</v>
      </c>
      <c r="EH282" s="387">
        <v>4998.5260425694687</v>
      </c>
      <c r="EI282" s="387">
        <v>4998.5260425694687</v>
      </c>
      <c r="EJ282" s="387">
        <v>4998.5260425694687</v>
      </c>
      <c r="EK282" s="387">
        <v>4998.5260425694687</v>
      </c>
      <c r="EY282" s="386">
        <v>1306</v>
      </c>
      <c r="EZ282" s="386">
        <v>1321</v>
      </c>
      <c r="FA282" s="386">
        <v>1336</v>
      </c>
      <c r="FB282" s="386">
        <v>1351</v>
      </c>
      <c r="FC282" s="386">
        <v>1367.0000000000002</v>
      </c>
      <c r="FD282" s="386">
        <v>1394</v>
      </c>
      <c r="FE282" s="386">
        <v>1421</v>
      </c>
      <c r="FF282" s="386">
        <v>1448</v>
      </c>
      <c r="FG282" s="386">
        <v>1475</v>
      </c>
      <c r="FH282" s="386">
        <v>1502</v>
      </c>
      <c r="FI282" s="386">
        <v>1525.9999999999998</v>
      </c>
      <c r="FJ282" s="386">
        <v>1550</v>
      </c>
      <c r="FK282" s="386">
        <v>1574</v>
      </c>
      <c r="FL282" s="386">
        <v>1598</v>
      </c>
      <c r="FM282" s="386">
        <v>1622</v>
      </c>
      <c r="FN282" s="386">
        <v>1646</v>
      </c>
      <c r="FO282" s="386">
        <v>1670</v>
      </c>
      <c r="FP282" s="386">
        <v>1694</v>
      </c>
      <c r="FQ282" s="386">
        <v>1718</v>
      </c>
      <c r="FR282" s="386">
        <v>1742</v>
      </c>
      <c r="FS282" s="386">
        <v>1766</v>
      </c>
      <c r="FT282" s="386">
        <v>1790</v>
      </c>
      <c r="FU282" s="386">
        <v>1814</v>
      </c>
      <c r="FV282" s="386">
        <v>1838</v>
      </c>
      <c r="FW282" s="386">
        <v>1862</v>
      </c>
      <c r="FX282" s="386">
        <v>1886</v>
      </c>
      <c r="FY282" s="386">
        <v>1910</v>
      </c>
      <c r="FZ282" s="386">
        <v>1934</v>
      </c>
      <c r="GA282" s="386">
        <v>1958</v>
      </c>
      <c r="GB282" s="386">
        <v>1982</v>
      </c>
      <c r="GC282" s="386">
        <v>1998.3</v>
      </c>
      <c r="GD282" s="387">
        <v>1998.3</v>
      </c>
      <c r="GE282" s="387">
        <v>1998.3</v>
      </c>
      <c r="GF282" s="387">
        <v>1998.3</v>
      </c>
      <c r="GG282" s="387">
        <v>1998.3</v>
      </c>
      <c r="GH282" s="387">
        <v>1998.3</v>
      </c>
      <c r="GI282" s="387">
        <v>1998.3</v>
      </c>
      <c r="GJ282" s="387">
        <v>1998.3</v>
      </c>
      <c r="GK282" s="387">
        <v>1998.3</v>
      </c>
      <c r="GL282" s="387">
        <v>1998.3</v>
      </c>
      <c r="GM282" s="387">
        <v>1998.3</v>
      </c>
      <c r="GN282" s="387">
        <v>1998.3</v>
      </c>
      <c r="GO282" s="387">
        <v>1998.3</v>
      </c>
      <c r="GP282" s="387">
        <v>1998.3</v>
      </c>
      <c r="GQ282" s="387">
        <v>1998.3</v>
      </c>
      <c r="GR282" s="387">
        <v>1998.3</v>
      </c>
      <c r="GS282" s="387">
        <v>1998.3</v>
      </c>
      <c r="GT282" s="387">
        <v>1998.3</v>
      </c>
      <c r="GU282" s="387">
        <v>1998.3</v>
      </c>
      <c r="GV282" s="387">
        <v>1998.3</v>
      </c>
      <c r="GW282" s="387">
        <v>1998.3</v>
      </c>
      <c r="GX282" s="387">
        <v>1998.3</v>
      </c>
      <c r="GY282" s="387">
        <v>1998.3</v>
      </c>
      <c r="GZ282" s="387">
        <v>1998.3</v>
      </c>
      <c r="HA282" s="387">
        <v>1998.3</v>
      </c>
      <c r="HB282" s="387">
        <v>1998.3</v>
      </c>
      <c r="HC282" s="387">
        <v>1998.3</v>
      </c>
      <c r="HD282" s="387">
        <v>1998.3</v>
      </c>
      <c r="HE282" s="387">
        <v>1998.3</v>
      </c>
      <c r="HS282" s="394">
        <v>2.8686747492149052</v>
      </c>
      <c r="HT282" s="394">
        <v>2.8686747492149052</v>
      </c>
      <c r="HU282" s="394">
        <v>2.8686747492149047</v>
      </c>
      <c r="HV282" s="394">
        <v>2.8686747492149052</v>
      </c>
      <c r="HW282" s="394">
        <v>2.8686747492149047</v>
      </c>
      <c r="HX282" s="394">
        <v>2.8758099523623297</v>
      </c>
      <c r="HY282" s="394">
        <v>2.8829629027723089</v>
      </c>
      <c r="HZ282" s="394">
        <v>2.8901336445872885</v>
      </c>
      <c r="IA282" s="394">
        <v>2.8973222220595098</v>
      </c>
      <c r="IB282" s="394">
        <v>2.9045286795512859</v>
      </c>
      <c r="IC282" s="394">
        <v>2.9118621617389295</v>
      </c>
      <c r="ID282" s="394">
        <v>2.9192141598260291</v>
      </c>
      <c r="IE282" s="394">
        <v>2.9265847205623445</v>
      </c>
      <c r="IF282" s="394">
        <v>2.9339738908156705</v>
      </c>
      <c r="IG282" s="394">
        <v>2.9413817175721371</v>
      </c>
      <c r="IH282" s="394">
        <v>2.944294970235664</v>
      </c>
      <c r="II282" s="394">
        <v>2.9472111082918047</v>
      </c>
      <c r="IJ282" s="394">
        <v>2.9501301345983579</v>
      </c>
      <c r="IK282" s="394">
        <v>2.9530520520159533</v>
      </c>
      <c r="IL282" s="394">
        <v>2.9559768634080532</v>
      </c>
      <c r="IM282" s="394">
        <v>2.9590740354249925</v>
      </c>
      <c r="IN282" s="394">
        <v>2.9621744525534286</v>
      </c>
      <c r="IO282" s="394">
        <v>2.9652781181934778</v>
      </c>
      <c r="IP282" s="394">
        <v>2.9683850357488213</v>
      </c>
      <c r="IQ282" s="394">
        <v>2.9714952086267048</v>
      </c>
      <c r="IR282" s="394">
        <v>2.9744903507014193</v>
      </c>
      <c r="IS282" s="394">
        <v>2.9774885117532541</v>
      </c>
      <c r="IT282" s="394">
        <v>2.9804896948252111</v>
      </c>
      <c r="IU282" s="394">
        <v>2.9834939029633589</v>
      </c>
      <c r="IV282" s="394">
        <v>2.9865011392168377</v>
      </c>
      <c r="IW282" s="394">
        <v>2.9859151337300984</v>
      </c>
      <c r="IX282" s="394">
        <v>2.9853292432282248</v>
      </c>
      <c r="IY282" s="394">
        <v>2.984743467688654</v>
      </c>
      <c r="IZ282" s="394">
        <v>2.9841578070888279</v>
      </c>
      <c r="JA282" s="394">
        <v>2.983572261406195</v>
      </c>
      <c r="JB282" s="394">
        <v>2.983572261406195</v>
      </c>
      <c r="JC282" s="394">
        <v>2.983572261406195</v>
      </c>
      <c r="JD282" s="394">
        <v>2.983572261406195</v>
      </c>
      <c r="JE282" s="394">
        <v>2.983572261406195</v>
      </c>
      <c r="JF282" s="394">
        <v>2.983572261406195</v>
      </c>
      <c r="JG282" s="394">
        <v>2.983572261406195</v>
      </c>
      <c r="JH282" s="394">
        <v>2.983572261406195</v>
      </c>
      <c r="JI282" s="394">
        <v>2.983572261406195</v>
      </c>
      <c r="JJ282" s="394">
        <v>2.983572261406195</v>
      </c>
      <c r="JK282" s="394">
        <v>2.983572261406195</v>
      </c>
      <c r="JL282" s="394">
        <v>2.983572261406195</v>
      </c>
      <c r="JM282" s="394">
        <v>2.983572261406195</v>
      </c>
      <c r="JN282" s="394">
        <v>2.983572261406195</v>
      </c>
      <c r="JO282" s="394">
        <v>2.983572261406195</v>
      </c>
      <c r="JP282" s="394">
        <v>2.983572261406195</v>
      </c>
      <c r="JQ282" s="394">
        <v>2.983572261406195</v>
      </c>
      <c r="JR282" s="394">
        <v>2.983572261406195</v>
      </c>
      <c r="JS282" s="394">
        <v>2.983572261406195</v>
      </c>
      <c r="JT282" s="394">
        <v>2.983572261406195</v>
      </c>
      <c r="JU282" s="394">
        <v>2.983572261406195</v>
      </c>
      <c r="JV282" s="394">
        <v>2.983572261406195</v>
      </c>
      <c r="JW282" s="394">
        <v>2.983572261406195</v>
      </c>
      <c r="JX282" s="394">
        <v>2.983572261406195</v>
      </c>
      <c r="JY282" s="394">
        <v>2.983572261406195</v>
      </c>
      <c r="JZ282" s="394">
        <v>2.983572261406195</v>
      </c>
      <c r="KA282" s="394">
        <v>2.983572261406195</v>
      </c>
      <c r="KB282" s="394">
        <v>2.983572261406195</v>
      </c>
      <c r="KC282" s="394">
        <v>2.983572261406195</v>
      </c>
    </row>
    <row r="283" spans="1:289" x14ac:dyDescent="0.25">
      <c r="A283" s="383">
        <v>274</v>
      </c>
      <c r="B283" s="384" t="s">
        <v>865</v>
      </c>
      <c r="C283" s="385" t="s">
        <v>142</v>
      </c>
      <c r="D283" s="385" t="s">
        <v>142</v>
      </c>
      <c r="E283" s="129">
        <v>2052</v>
      </c>
      <c r="F283" s="386">
        <v>1042.2298800000001</v>
      </c>
      <c r="G283" s="386">
        <v>1019.4622075425907</v>
      </c>
      <c r="H283" s="386">
        <v>997.19189840115905</v>
      </c>
      <c r="I283" s="386">
        <v>975.40808759736603</v>
      </c>
      <c r="J283" s="386">
        <v>954.10014749999993</v>
      </c>
      <c r="K283" s="386">
        <v>971.11769231333676</v>
      </c>
      <c r="L283" s="386">
        <v>988.43876588330647</v>
      </c>
      <c r="M283" s="386">
        <v>1006.0687820170778</v>
      </c>
      <c r="N283" s="386">
        <v>1024.0132510837013</v>
      </c>
      <c r="O283" s="386">
        <v>1042.2777817364099</v>
      </c>
      <c r="P283" s="386">
        <v>1059.6674250893846</v>
      </c>
      <c r="Q283" s="386">
        <v>1077.347201937712</v>
      </c>
      <c r="R283" s="386">
        <v>1095.3219529468054</v>
      </c>
      <c r="S283" s="386">
        <v>1113.5965995450438</v>
      </c>
      <c r="T283" s="386">
        <v>1132.1761452712433</v>
      </c>
      <c r="U283" s="386">
        <v>1148.2063056551888</v>
      </c>
      <c r="V283" s="386">
        <v>1164.4634325257614</v>
      </c>
      <c r="W283" s="386">
        <v>1180.9507394369627</v>
      </c>
      <c r="X283" s="386">
        <v>1197.6714854425927</v>
      </c>
      <c r="Y283" s="386">
        <v>1214.6289757404681</v>
      </c>
      <c r="Z283" s="386">
        <v>1228.9934011423027</v>
      </c>
      <c r="AA283" s="386">
        <v>1243.5277028777716</v>
      </c>
      <c r="AB283" s="386">
        <v>1258.2338899356039</v>
      </c>
      <c r="AC283" s="386">
        <v>1273.113995063198</v>
      </c>
      <c r="AD283" s="386">
        <v>1288.1700750475966</v>
      </c>
      <c r="AE283" s="386">
        <v>1307.398204650387</v>
      </c>
      <c r="AF283" s="386">
        <v>1326.9133467953745</v>
      </c>
      <c r="AG283" s="386">
        <v>1346.7197856329724</v>
      </c>
      <c r="AH283" s="386">
        <v>1366.8218692618257</v>
      </c>
      <c r="AI283" s="386">
        <v>1387.224010683349</v>
      </c>
      <c r="AJ283" s="386">
        <v>1405.3208771875334</v>
      </c>
      <c r="AK283" s="386">
        <v>1423.6538242199872</v>
      </c>
      <c r="AL283" s="386">
        <v>1442.2259315412766</v>
      </c>
      <c r="AM283" s="386">
        <v>1461.0403190886193</v>
      </c>
      <c r="AN283" s="386">
        <v>1480.1001475000048</v>
      </c>
      <c r="AO283" s="387">
        <v>1480.1001475000048</v>
      </c>
      <c r="AP283" s="387">
        <v>1480.1001475000048</v>
      </c>
      <c r="AQ283" s="387">
        <v>1480.1001475000048</v>
      </c>
      <c r="AR283" s="387">
        <v>1480.1001475000048</v>
      </c>
      <c r="AS283" s="387">
        <v>1480.1001475000048</v>
      </c>
      <c r="AT283" s="387">
        <v>1480.1001475000048</v>
      </c>
      <c r="AU283" s="387">
        <v>1480.1001475000048</v>
      </c>
      <c r="AV283" s="387">
        <v>1480.1001475000048</v>
      </c>
      <c r="AW283" s="387">
        <v>1480.1001475000048</v>
      </c>
      <c r="AX283" s="387">
        <v>1480.1001475000048</v>
      </c>
      <c r="AY283" s="387">
        <v>1480.1001475000048</v>
      </c>
      <c r="AZ283" s="387">
        <v>1480.1001475000048</v>
      </c>
      <c r="BA283" s="387">
        <v>1480.1001475000048</v>
      </c>
      <c r="BB283" s="387">
        <v>1480.1001475000048</v>
      </c>
      <c r="BC283" s="387">
        <v>1480.1001475000048</v>
      </c>
      <c r="BD283" s="387">
        <v>1480.1001475000048</v>
      </c>
      <c r="BE283" s="387">
        <v>1480.1001475000048</v>
      </c>
      <c r="BF283" s="387">
        <v>1480.1001475000048</v>
      </c>
      <c r="BG283" s="387">
        <v>1480.1001475000048</v>
      </c>
      <c r="BH283" s="387">
        <v>1480.1001475000048</v>
      </c>
      <c r="BI283" s="387">
        <v>1480.1001475000048</v>
      </c>
      <c r="BJ283" s="387">
        <v>1480.1001475000048</v>
      </c>
      <c r="BK283" s="387">
        <v>1480.1001475000048</v>
      </c>
      <c r="BL283" s="387">
        <v>1480.1001475000048</v>
      </c>
      <c r="BM283" s="387">
        <v>1480.1001475000048</v>
      </c>
      <c r="BN283" s="387">
        <v>1480.1001475000048</v>
      </c>
      <c r="BO283" s="387">
        <v>1480.1001475000048</v>
      </c>
      <c r="BP283" s="387">
        <v>1480.1001475000048</v>
      </c>
      <c r="CA283" s="386">
        <v>2720</v>
      </c>
      <c r="CB283" s="386">
        <v>2660.581180531733</v>
      </c>
      <c r="CC283" s="386">
        <v>2602.4603743380994</v>
      </c>
      <c r="CD283" s="386">
        <v>2545.6092261189397</v>
      </c>
      <c r="CE283" s="386">
        <v>2490</v>
      </c>
      <c r="CF283" s="386">
        <v>2531.2429505399195</v>
      </c>
      <c r="CG283" s="386">
        <v>2573.1690259670831</v>
      </c>
      <c r="CH283" s="386">
        <v>2615.7895411754416</v>
      </c>
      <c r="CI283" s="386">
        <v>2659.1159984724445</v>
      </c>
      <c r="CJ283" s="386">
        <v>2703.1600906832518</v>
      </c>
      <c r="CK283" s="386">
        <v>2745.3330724268849</v>
      </c>
      <c r="CL283" s="386">
        <v>2788.1640101662724</v>
      </c>
      <c r="CM283" s="386">
        <v>2831.663168911723</v>
      </c>
      <c r="CN283" s="386">
        <v>2875.8409738216969</v>
      </c>
      <c r="CO283" s="386">
        <v>2920.7080127013346</v>
      </c>
      <c r="CP283" s="386">
        <v>2956.6564688089188</v>
      </c>
      <c r="CQ283" s="386">
        <v>2993.0473832145935</v>
      </c>
      <c r="CR283" s="386">
        <v>3029.8862017529436</v>
      </c>
      <c r="CS283" s="386">
        <v>3067.1784372865982</v>
      </c>
      <c r="CT283" s="386">
        <v>3104.9296705312208</v>
      </c>
      <c r="CU283" s="386">
        <v>3136.504056563595</v>
      </c>
      <c r="CV283" s="386">
        <v>3168.3995261499008</v>
      </c>
      <c r="CW283" s="386">
        <v>3200.6193444256342</v>
      </c>
      <c r="CX283" s="386">
        <v>3233.1668097298289</v>
      </c>
      <c r="CY283" s="386">
        <v>3266.045253942706</v>
      </c>
      <c r="CZ283" s="386">
        <v>3308.8798778569726</v>
      </c>
      <c r="DA283" s="386">
        <v>3352.2762836398956</v>
      </c>
      <c r="DB283" s="386">
        <v>3396.2418391364358</v>
      </c>
      <c r="DC283" s="386">
        <v>3440.784008821834</v>
      </c>
      <c r="DD283" s="386">
        <v>3485.9103550689288</v>
      </c>
      <c r="DE283" s="386">
        <v>3528.8428018029836</v>
      </c>
      <c r="DF283" s="386">
        <v>3572.3040042406642</v>
      </c>
      <c r="DG283" s="386">
        <v>3616.3004745333947</v>
      </c>
      <c r="DH283" s="386">
        <v>3660.8388050362087</v>
      </c>
      <c r="DI283" s="386">
        <v>3705.9256692955378</v>
      </c>
      <c r="DJ283" s="387">
        <v>3705.9256692955378</v>
      </c>
      <c r="DK283" s="387">
        <v>3705.9256692955378</v>
      </c>
      <c r="DL283" s="387">
        <v>3705.9256692955378</v>
      </c>
      <c r="DM283" s="387">
        <v>3705.9256692955378</v>
      </c>
      <c r="DN283" s="387">
        <v>3705.9256692955378</v>
      </c>
      <c r="DO283" s="387">
        <v>3705.9256692955378</v>
      </c>
      <c r="DP283" s="387">
        <v>3705.9256692955378</v>
      </c>
      <c r="DQ283" s="387">
        <v>3705.9256692955378</v>
      </c>
      <c r="DR283" s="387">
        <v>3705.9256692955378</v>
      </c>
      <c r="DS283" s="387">
        <v>3705.9256692955378</v>
      </c>
      <c r="DT283" s="387">
        <v>3705.9256692955378</v>
      </c>
      <c r="DU283" s="387">
        <v>3705.9256692955378</v>
      </c>
      <c r="DV283" s="387">
        <v>3705.9256692955378</v>
      </c>
      <c r="DW283" s="387">
        <v>3705.9256692955378</v>
      </c>
      <c r="DX283" s="387">
        <v>3705.9256692955378</v>
      </c>
      <c r="DY283" s="387">
        <v>3705.9256692955378</v>
      </c>
      <c r="DZ283" s="387">
        <v>3705.9256692955378</v>
      </c>
      <c r="EA283" s="387">
        <v>3705.9256692955378</v>
      </c>
      <c r="EB283" s="387">
        <v>3705.9256692955378</v>
      </c>
      <c r="EC283" s="387">
        <v>3705.9256692955378</v>
      </c>
      <c r="ED283" s="387">
        <v>3705.9256692955378</v>
      </c>
      <c r="EE283" s="387">
        <v>3705.9256692955378</v>
      </c>
      <c r="EF283" s="387">
        <v>3705.9256692955378</v>
      </c>
      <c r="EG283" s="387">
        <v>3705.9256692955378</v>
      </c>
      <c r="EH283" s="387">
        <v>3705.9256692955378</v>
      </c>
      <c r="EI283" s="387">
        <v>3705.9256692955378</v>
      </c>
      <c r="EJ283" s="387">
        <v>3705.9256692955378</v>
      </c>
      <c r="EK283" s="387">
        <v>3705.9256692955378</v>
      </c>
      <c r="EY283" s="386">
        <v>772</v>
      </c>
      <c r="EZ283" s="386">
        <v>789</v>
      </c>
      <c r="FA283" s="386">
        <v>806</v>
      </c>
      <c r="FB283" s="386">
        <v>823</v>
      </c>
      <c r="FC283" s="386">
        <v>838.09999999999991</v>
      </c>
      <c r="FD283" s="386">
        <v>859</v>
      </c>
      <c r="FE283" s="386">
        <v>880</v>
      </c>
      <c r="FF283" s="386">
        <v>901</v>
      </c>
      <c r="FG283" s="386">
        <v>922</v>
      </c>
      <c r="FH283" s="386">
        <v>943</v>
      </c>
      <c r="FI283" s="386">
        <v>965.2</v>
      </c>
      <c r="FJ283" s="386">
        <v>987</v>
      </c>
      <c r="FK283" s="386">
        <v>1009</v>
      </c>
      <c r="FL283" s="386">
        <v>1031</v>
      </c>
      <c r="FM283" s="386">
        <v>1053</v>
      </c>
      <c r="FN283" s="386">
        <v>1075</v>
      </c>
      <c r="FO283" s="386">
        <v>1097</v>
      </c>
      <c r="FP283" s="386">
        <v>1119</v>
      </c>
      <c r="FQ283" s="386">
        <v>1141</v>
      </c>
      <c r="FR283" s="386">
        <v>1163</v>
      </c>
      <c r="FS283" s="386">
        <v>1185</v>
      </c>
      <c r="FT283" s="386">
        <v>1207</v>
      </c>
      <c r="FU283" s="386">
        <v>1229</v>
      </c>
      <c r="FV283" s="386">
        <v>1251</v>
      </c>
      <c r="FW283" s="386">
        <v>1273</v>
      </c>
      <c r="FX283" s="386">
        <v>1295</v>
      </c>
      <c r="FY283" s="386">
        <v>1317</v>
      </c>
      <c r="FZ283" s="386">
        <v>1339</v>
      </c>
      <c r="GA283" s="386">
        <v>1361</v>
      </c>
      <c r="GB283" s="386">
        <v>1383</v>
      </c>
      <c r="GC283" s="386">
        <v>1404.2</v>
      </c>
      <c r="GD283" s="387">
        <v>1404.2</v>
      </c>
      <c r="GE283" s="387">
        <v>1404.2</v>
      </c>
      <c r="GF283" s="387">
        <v>1404.2</v>
      </c>
      <c r="GG283" s="387">
        <v>1404.2</v>
      </c>
      <c r="GH283" s="387">
        <v>1404.2</v>
      </c>
      <c r="GI283" s="387">
        <v>1404.2</v>
      </c>
      <c r="GJ283" s="387">
        <v>1404.2</v>
      </c>
      <c r="GK283" s="387">
        <v>1404.2</v>
      </c>
      <c r="GL283" s="387">
        <v>1404.2</v>
      </c>
      <c r="GM283" s="387">
        <v>1404.2</v>
      </c>
      <c r="GN283" s="387">
        <v>1404.2</v>
      </c>
      <c r="GO283" s="387">
        <v>1404.2</v>
      </c>
      <c r="GP283" s="387">
        <v>1404.2</v>
      </c>
      <c r="GQ283" s="387">
        <v>1404.2</v>
      </c>
      <c r="GR283" s="387">
        <v>1404.2</v>
      </c>
      <c r="GS283" s="387">
        <v>1404.2</v>
      </c>
      <c r="GT283" s="387">
        <v>1404.2</v>
      </c>
      <c r="GU283" s="387">
        <v>1404.2</v>
      </c>
      <c r="GV283" s="387">
        <v>1404.2</v>
      </c>
      <c r="GW283" s="387">
        <v>1404.2</v>
      </c>
      <c r="GX283" s="387">
        <v>1404.2</v>
      </c>
      <c r="GY283" s="387">
        <v>1404.2</v>
      </c>
      <c r="GZ283" s="387">
        <v>1404.2</v>
      </c>
      <c r="HA283" s="387">
        <v>1404.2</v>
      </c>
      <c r="HB283" s="387">
        <v>1404.2</v>
      </c>
      <c r="HC283" s="387">
        <v>1404.2</v>
      </c>
      <c r="HD283" s="387">
        <v>1404.2</v>
      </c>
      <c r="HE283" s="387">
        <v>1404.2</v>
      </c>
      <c r="HS283" s="394">
        <v>2.6097889267960728</v>
      </c>
      <c r="HT283" s="394">
        <v>2.6097889267960728</v>
      </c>
      <c r="HU283" s="394">
        <v>2.6097889267960728</v>
      </c>
      <c r="HV283" s="394">
        <v>2.6097889267960728</v>
      </c>
      <c r="HW283" s="394">
        <v>2.6097889267960732</v>
      </c>
      <c r="HX283" s="394">
        <v>2.6065254197049468</v>
      </c>
      <c r="HY283" s="394">
        <v>2.6032659935869691</v>
      </c>
      <c r="HZ283" s="394">
        <v>2.6000106433389356</v>
      </c>
      <c r="IA283" s="394">
        <v>2.5967593638640252</v>
      </c>
      <c r="IB283" s="394">
        <v>2.5935121500717897</v>
      </c>
      <c r="IC283" s="394">
        <v>2.5907497082825888</v>
      </c>
      <c r="ID283" s="394">
        <v>2.5879902088681277</v>
      </c>
      <c r="IE283" s="394">
        <v>2.5852336486943792</v>
      </c>
      <c r="IF283" s="394">
        <v>2.5824800246306538</v>
      </c>
      <c r="IG283" s="394">
        <v>2.5797293335495954</v>
      </c>
      <c r="IH283" s="394">
        <v>2.5750219749244394</v>
      </c>
      <c r="II283" s="394">
        <v>2.5703232060474157</v>
      </c>
      <c r="IJ283" s="394">
        <v>2.5656330112443899</v>
      </c>
      <c r="IK283" s="394">
        <v>2.5609513748698292</v>
      </c>
      <c r="IL283" s="394">
        <v>2.5562782813067488</v>
      </c>
      <c r="IM283" s="394">
        <v>2.5520918612323986</v>
      </c>
      <c r="IN283" s="394">
        <v>2.547912297263335</v>
      </c>
      <c r="IO283" s="394">
        <v>2.5437395781713059</v>
      </c>
      <c r="IP283" s="394">
        <v>2.5395736927464481</v>
      </c>
      <c r="IQ283" s="394">
        <v>2.5354146297972564</v>
      </c>
      <c r="IR283" s="394">
        <v>2.5308891094445127</v>
      </c>
      <c r="IS283" s="394">
        <v>2.5263716667979641</v>
      </c>
      <c r="IT283" s="394">
        <v>2.521862287439526</v>
      </c>
      <c r="IU283" s="394">
        <v>2.5173609569768485</v>
      </c>
      <c r="IV283" s="394">
        <v>2.5128676610432681</v>
      </c>
      <c r="IW283" s="394">
        <v>2.5110584060099153</v>
      </c>
      <c r="IX283" s="394">
        <v>2.5092504536332152</v>
      </c>
      <c r="IY283" s="394">
        <v>2.5074438029752595</v>
      </c>
      <c r="IZ283" s="394">
        <v>2.5056384530988161</v>
      </c>
      <c r="JA283" s="394">
        <v>2.5038344030673274</v>
      </c>
      <c r="JB283" s="394">
        <v>2.5038344030673274</v>
      </c>
      <c r="JC283" s="394">
        <v>2.5038344030673274</v>
      </c>
      <c r="JD283" s="394">
        <v>2.5038344030673274</v>
      </c>
      <c r="JE283" s="394">
        <v>2.5038344030673274</v>
      </c>
      <c r="JF283" s="394">
        <v>2.5038344030673274</v>
      </c>
      <c r="JG283" s="394">
        <v>2.5038344030673274</v>
      </c>
      <c r="JH283" s="394">
        <v>2.5038344030673274</v>
      </c>
      <c r="JI283" s="394">
        <v>2.5038344030673274</v>
      </c>
      <c r="JJ283" s="394">
        <v>2.5038344030673274</v>
      </c>
      <c r="JK283" s="394">
        <v>2.5038344030673274</v>
      </c>
      <c r="JL283" s="394">
        <v>2.5038344030673274</v>
      </c>
      <c r="JM283" s="394">
        <v>2.5038344030673274</v>
      </c>
      <c r="JN283" s="394">
        <v>2.5038344030673274</v>
      </c>
      <c r="JO283" s="394">
        <v>2.5038344030673274</v>
      </c>
      <c r="JP283" s="394">
        <v>2.5038344030673274</v>
      </c>
      <c r="JQ283" s="394">
        <v>2.5038344030673274</v>
      </c>
      <c r="JR283" s="394">
        <v>2.5038344030673274</v>
      </c>
      <c r="JS283" s="394">
        <v>2.5038344030673274</v>
      </c>
      <c r="JT283" s="394">
        <v>2.5038344030673274</v>
      </c>
      <c r="JU283" s="394">
        <v>2.5038344030673274</v>
      </c>
      <c r="JV283" s="394">
        <v>2.5038344030673274</v>
      </c>
      <c r="JW283" s="394">
        <v>2.5038344030673274</v>
      </c>
      <c r="JX283" s="394">
        <v>2.5038344030673274</v>
      </c>
      <c r="JY283" s="394">
        <v>2.5038344030673274</v>
      </c>
      <c r="JZ283" s="394">
        <v>2.5038344030673274</v>
      </c>
      <c r="KA283" s="394">
        <v>2.5038344030673274</v>
      </c>
      <c r="KB283" s="394">
        <v>2.5038344030673274</v>
      </c>
      <c r="KC283" s="394">
        <v>2.5038344030673274</v>
      </c>
    </row>
    <row r="284" spans="1:289" x14ac:dyDescent="0.25">
      <c r="A284" s="383">
        <v>275</v>
      </c>
      <c r="B284" s="384" t="s">
        <v>865</v>
      </c>
      <c r="C284" s="385" t="s">
        <v>142</v>
      </c>
      <c r="D284" s="385" t="s">
        <v>142</v>
      </c>
      <c r="E284" s="129">
        <v>2052</v>
      </c>
      <c r="F284" s="386">
        <v>286.34608999999995</v>
      </c>
      <c r="G284" s="386">
        <v>283.90194536883888</v>
      </c>
      <c r="H284" s="386">
        <v>281.4786630549458</v>
      </c>
      <c r="I284" s="386">
        <v>279.07606498527372</v>
      </c>
      <c r="J284" s="386">
        <v>276.69397460674151</v>
      </c>
      <c r="K284" s="386">
        <v>294.21732553841247</v>
      </c>
      <c r="L284" s="386">
        <v>312.85045064681037</v>
      </c>
      <c r="M284" s="386">
        <v>332.66363322011063</v>
      </c>
      <c r="N284" s="386">
        <v>353.73160766879835</v>
      </c>
      <c r="O284" s="386">
        <v>376.13384142041656</v>
      </c>
      <c r="P284" s="386">
        <v>394.52196542054861</v>
      </c>
      <c r="Q284" s="386">
        <v>413.80903300673867</v>
      </c>
      <c r="R284" s="386">
        <v>434.03899099873348</v>
      </c>
      <c r="S284" s="386">
        <v>455.25793465250626</v>
      </c>
      <c r="T284" s="386">
        <v>477.51421269125188</v>
      </c>
      <c r="U284" s="386">
        <v>494.7510767904339</v>
      </c>
      <c r="V284" s="386">
        <v>512.6101411845541</v>
      </c>
      <c r="W284" s="386">
        <v>531.11386548139228</v>
      </c>
      <c r="X284" s="386">
        <v>550.28552001476885</v>
      </c>
      <c r="Y284" s="386">
        <v>570.14921510938007</v>
      </c>
      <c r="Z284" s="386">
        <v>585.75628976402083</v>
      </c>
      <c r="AA284" s="386">
        <v>601.7905872803625</v>
      </c>
      <c r="AB284" s="386">
        <v>618.26380231468102</v>
      </c>
      <c r="AC284" s="386">
        <v>635.18794964887684</v>
      </c>
      <c r="AD284" s="386">
        <v>652.57537295348732</v>
      </c>
      <c r="AE284" s="386">
        <v>673.40658726953006</v>
      </c>
      <c r="AF284" s="386">
        <v>694.90276613659</v>
      </c>
      <c r="AG284" s="386">
        <v>717.08513625069168</v>
      </c>
      <c r="AH284" s="386">
        <v>739.97560189679803</v>
      </c>
      <c r="AI284" s="386">
        <v>763.59676657849627</v>
      </c>
      <c r="AJ284" s="386">
        <v>783.36575239856279</v>
      </c>
      <c r="AK284" s="386">
        <v>803.64654342454332</v>
      </c>
      <c r="AL284" s="386">
        <v>824.45238993498958</v>
      </c>
      <c r="AM284" s="386">
        <v>845.7968852488907</v>
      </c>
      <c r="AN284" s="386">
        <v>867.69397460674952</v>
      </c>
      <c r="AO284" s="387">
        <v>867.69397460674952</v>
      </c>
      <c r="AP284" s="387">
        <v>867.69397460674952</v>
      </c>
      <c r="AQ284" s="387">
        <v>867.69397460674952</v>
      </c>
      <c r="AR284" s="387">
        <v>867.69397460674952</v>
      </c>
      <c r="AS284" s="387">
        <v>867.69397460674952</v>
      </c>
      <c r="AT284" s="387">
        <v>867.69397460674952</v>
      </c>
      <c r="AU284" s="387">
        <v>867.69397460674952</v>
      </c>
      <c r="AV284" s="387">
        <v>867.69397460674952</v>
      </c>
      <c r="AW284" s="387">
        <v>867.69397460674952</v>
      </c>
      <c r="AX284" s="387">
        <v>867.69397460674952</v>
      </c>
      <c r="AY284" s="387">
        <v>867.69397460674952</v>
      </c>
      <c r="AZ284" s="387">
        <v>867.69397460674952</v>
      </c>
      <c r="BA284" s="387">
        <v>867.69397460674952</v>
      </c>
      <c r="BB284" s="387">
        <v>867.69397460674952</v>
      </c>
      <c r="BC284" s="387">
        <v>867.69397460674952</v>
      </c>
      <c r="BD284" s="387">
        <v>867.69397460674952</v>
      </c>
      <c r="BE284" s="387">
        <v>867.69397460674952</v>
      </c>
      <c r="BF284" s="387">
        <v>867.69397460674952</v>
      </c>
      <c r="BG284" s="387">
        <v>867.69397460674952</v>
      </c>
      <c r="BH284" s="387">
        <v>867.69397460674952</v>
      </c>
      <c r="BI284" s="387">
        <v>867.69397460674952</v>
      </c>
      <c r="BJ284" s="387">
        <v>867.69397460674952</v>
      </c>
      <c r="BK284" s="387">
        <v>867.69397460674952</v>
      </c>
      <c r="BL284" s="387">
        <v>867.69397460674952</v>
      </c>
      <c r="BM284" s="387">
        <v>867.69397460674952</v>
      </c>
      <c r="BN284" s="387">
        <v>867.69397460674952</v>
      </c>
      <c r="BO284" s="387">
        <v>867.69397460674952</v>
      </c>
      <c r="BP284" s="387">
        <v>867.69397460674952</v>
      </c>
      <c r="CA284" s="386">
        <v>890</v>
      </c>
      <c r="CB284" s="386">
        <v>882.40328819669458</v>
      </c>
      <c r="CC284" s="386">
        <v>874.87141912397612</v>
      </c>
      <c r="CD284" s="386">
        <v>867.40383930820792</v>
      </c>
      <c r="CE284" s="386">
        <v>860</v>
      </c>
      <c r="CF284" s="386">
        <v>912.44508750043701</v>
      </c>
      <c r="CG284" s="386">
        <v>968.08841593451189</v>
      </c>
      <c r="CH284" s="386">
        <v>1027.1250225413085</v>
      </c>
      <c r="CI284" s="386">
        <v>1089.7618384495263</v>
      </c>
      <c r="CJ284" s="386">
        <v>1156.2184139985056</v>
      </c>
      <c r="CK284" s="386">
        <v>1212.6452564812432</v>
      </c>
      <c r="CL284" s="386">
        <v>1271.8258940203668</v>
      </c>
      <c r="CM284" s="386">
        <v>1333.8947198741012</v>
      </c>
      <c r="CN284" s="386">
        <v>1398.9926860849978</v>
      </c>
      <c r="CO284" s="386">
        <v>1467.2676235678059</v>
      </c>
      <c r="CP284" s="386">
        <v>1519.4364563981048</v>
      </c>
      <c r="CQ284" s="386">
        <v>1573.4601567898223</v>
      </c>
      <c r="CR284" s="386">
        <v>1629.4046747265741</v>
      </c>
      <c r="CS284" s="386">
        <v>1687.3383050495975</v>
      </c>
      <c r="CT284" s="386">
        <v>1747.3317708293766</v>
      </c>
      <c r="CU284" s="386">
        <v>1795.0412144545803</v>
      </c>
      <c r="CV284" s="386">
        <v>1844.0533248366221</v>
      </c>
      <c r="CW284" s="386">
        <v>1894.4036702100157</v>
      </c>
      <c r="CX284" s="386">
        <v>1946.1287899703941</v>
      </c>
      <c r="CY284" s="386">
        <v>1999.2662211912598</v>
      </c>
      <c r="CZ284" s="386">
        <v>2063.0000707771965</v>
      </c>
      <c r="DA284" s="386">
        <v>2128.7656675811809</v>
      </c>
      <c r="DB284" s="386">
        <v>2196.627780902179</v>
      </c>
      <c r="DC284" s="386">
        <v>2266.6532447950717</v>
      </c>
      <c r="DD284" s="386">
        <v>2338.9110238922276</v>
      </c>
      <c r="DE284" s="386">
        <v>2398.3054639539687</v>
      </c>
      <c r="DF284" s="386">
        <v>2459.2081698172783</v>
      </c>
      <c r="DG284" s="386">
        <v>2521.6574424700229</v>
      </c>
      <c r="DH284" s="386">
        <v>2585.6925555175426</v>
      </c>
      <c r="DI284" s="386">
        <v>2651.3537798813536</v>
      </c>
      <c r="DJ284" s="387">
        <v>2651.3537798813536</v>
      </c>
      <c r="DK284" s="387">
        <v>2651.3537798813536</v>
      </c>
      <c r="DL284" s="387">
        <v>2651.3537798813536</v>
      </c>
      <c r="DM284" s="387">
        <v>2651.3537798813536</v>
      </c>
      <c r="DN284" s="387">
        <v>2651.3537798813536</v>
      </c>
      <c r="DO284" s="387">
        <v>2651.3537798813536</v>
      </c>
      <c r="DP284" s="387">
        <v>2651.3537798813536</v>
      </c>
      <c r="DQ284" s="387">
        <v>2651.3537798813536</v>
      </c>
      <c r="DR284" s="387">
        <v>2651.3537798813536</v>
      </c>
      <c r="DS284" s="387">
        <v>2651.3537798813536</v>
      </c>
      <c r="DT284" s="387">
        <v>2651.3537798813536</v>
      </c>
      <c r="DU284" s="387">
        <v>2651.3537798813536</v>
      </c>
      <c r="DV284" s="387">
        <v>2651.3537798813536</v>
      </c>
      <c r="DW284" s="387">
        <v>2651.3537798813536</v>
      </c>
      <c r="DX284" s="387">
        <v>2651.3537798813536</v>
      </c>
      <c r="DY284" s="387">
        <v>2651.3537798813536</v>
      </c>
      <c r="DZ284" s="387">
        <v>2651.3537798813536</v>
      </c>
      <c r="EA284" s="387">
        <v>2651.3537798813536</v>
      </c>
      <c r="EB284" s="387">
        <v>2651.3537798813536</v>
      </c>
      <c r="EC284" s="387">
        <v>2651.3537798813536</v>
      </c>
      <c r="ED284" s="387">
        <v>2651.3537798813536</v>
      </c>
      <c r="EE284" s="387">
        <v>2651.3537798813536</v>
      </c>
      <c r="EF284" s="387">
        <v>2651.3537798813536</v>
      </c>
      <c r="EG284" s="387">
        <v>2651.3537798813536</v>
      </c>
      <c r="EH284" s="387">
        <v>2651.3537798813536</v>
      </c>
      <c r="EI284" s="387">
        <v>2651.3537798813536</v>
      </c>
      <c r="EJ284" s="387">
        <v>2651.3537798813536</v>
      </c>
      <c r="EK284" s="387">
        <v>2651.3537798813536</v>
      </c>
      <c r="EY284" s="386">
        <v>1893</v>
      </c>
      <c r="EZ284" s="386">
        <v>1920</v>
      </c>
      <c r="FA284" s="386">
        <v>1947</v>
      </c>
      <c r="FB284" s="386">
        <v>1974</v>
      </c>
      <c r="FC284" s="386">
        <v>2000.1</v>
      </c>
      <c r="FD284" s="386">
        <v>2032</v>
      </c>
      <c r="FE284" s="386">
        <v>2064</v>
      </c>
      <c r="FF284" s="386">
        <v>2096</v>
      </c>
      <c r="FG284" s="386">
        <v>2128</v>
      </c>
      <c r="FH284" s="386">
        <v>2160</v>
      </c>
      <c r="FI284" s="386">
        <v>2189.6999999999998</v>
      </c>
      <c r="FJ284" s="386">
        <v>2221</v>
      </c>
      <c r="FK284" s="386">
        <v>2253</v>
      </c>
      <c r="FL284" s="386">
        <v>2285</v>
      </c>
      <c r="FM284" s="386">
        <v>2317</v>
      </c>
      <c r="FN284" s="386">
        <v>2349</v>
      </c>
      <c r="FO284" s="386">
        <v>2381</v>
      </c>
      <c r="FP284" s="386">
        <v>2413</v>
      </c>
      <c r="FQ284" s="386">
        <v>2445</v>
      </c>
      <c r="FR284" s="386">
        <v>2477</v>
      </c>
      <c r="FS284" s="386">
        <v>2509</v>
      </c>
      <c r="FT284" s="386">
        <v>2541</v>
      </c>
      <c r="FU284" s="386">
        <v>2573</v>
      </c>
      <c r="FV284" s="386">
        <v>2605</v>
      </c>
      <c r="FW284" s="386">
        <v>2637</v>
      </c>
      <c r="FX284" s="386">
        <v>2669</v>
      </c>
      <c r="FY284" s="386">
        <v>2701</v>
      </c>
      <c r="FZ284" s="386">
        <v>2733</v>
      </c>
      <c r="GA284" s="386">
        <v>2765</v>
      </c>
      <c r="GB284" s="386">
        <v>2797</v>
      </c>
      <c r="GC284" s="386">
        <v>2820.3999999999996</v>
      </c>
      <c r="GD284" s="387">
        <v>2820.3999999999996</v>
      </c>
      <c r="GE284" s="387">
        <v>2820.3999999999996</v>
      </c>
      <c r="GF284" s="387">
        <v>2820.3999999999996</v>
      </c>
      <c r="GG284" s="387">
        <v>2820.3999999999996</v>
      </c>
      <c r="GH284" s="387">
        <v>2820.3999999999996</v>
      </c>
      <c r="GI284" s="387">
        <v>2820.3999999999996</v>
      </c>
      <c r="GJ284" s="387">
        <v>2820.3999999999996</v>
      </c>
      <c r="GK284" s="387">
        <v>2820.3999999999996</v>
      </c>
      <c r="GL284" s="387">
        <v>2820.3999999999996</v>
      </c>
      <c r="GM284" s="387">
        <v>2820.3999999999996</v>
      </c>
      <c r="GN284" s="387">
        <v>2820.3999999999996</v>
      </c>
      <c r="GO284" s="387">
        <v>2820.3999999999996</v>
      </c>
      <c r="GP284" s="387">
        <v>2820.3999999999996</v>
      </c>
      <c r="GQ284" s="387">
        <v>2820.3999999999996</v>
      </c>
      <c r="GR284" s="387">
        <v>2820.3999999999996</v>
      </c>
      <c r="GS284" s="387">
        <v>2820.3999999999996</v>
      </c>
      <c r="GT284" s="387">
        <v>2820.3999999999996</v>
      </c>
      <c r="GU284" s="387">
        <v>2820.3999999999996</v>
      </c>
      <c r="GV284" s="387">
        <v>2820.3999999999996</v>
      </c>
      <c r="GW284" s="387">
        <v>2820.3999999999996</v>
      </c>
      <c r="GX284" s="387">
        <v>2820.3999999999996</v>
      </c>
      <c r="GY284" s="387">
        <v>2820.3999999999996</v>
      </c>
      <c r="GZ284" s="387">
        <v>2820.3999999999996</v>
      </c>
      <c r="HA284" s="387">
        <v>2820.3999999999996</v>
      </c>
      <c r="HB284" s="387">
        <v>2820.3999999999996</v>
      </c>
      <c r="HC284" s="387">
        <v>2820.3999999999996</v>
      </c>
      <c r="HD284" s="387">
        <v>2820.3999999999996</v>
      </c>
      <c r="HE284" s="387">
        <v>2820.3999999999996</v>
      </c>
      <c r="HS284" s="394">
        <v>3.1081269522485888</v>
      </c>
      <c r="HT284" s="394">
        <v>3.1081269522485888</v>
      </c>
      <c r="HU284" s="394">
        <v>3.1081269522485888</v>
      </c>
      <c r="HV284" s="394">
        <v>3.1081269522485888</v>
      </c>
      <c r="HW284" s="394">
        <v>3.1081269522485893</v>
      </c>
      <c r="HX284" s="394">
        <v>3.1012622585385778</v>
      </c>
      <c r="HY284" s="394">
        <v>3.0944127263777745</v>
      </c>
      <c r="HZ284" s="394">
        <v>3.08757832227997</v>
      </c>
      <c r="IA284" s="394">
        <v>3.0807590128329125</v>
      </c>
      <c r="IB284" s="394">
        <v>3.073954764698144</v>
      </c>
      <c r="IC284" s="394">
        <v>3.0737078357312746</v>
      </c>
      <c r="ID284" s="394">
        <v>3.0734609266000623</v>
      </c>
      <c r="IE284" s="394">
        <v>3.0732140373029146</v>
      </c>
      <c r="IF284" s="394">
        <v>3.0729671678382378</v>
      </c>
      <c r="IG284" s="394">
        <v>3.0727203182044396</v>
      </c>
      <c r="IH284" s="394">
        <v>3.0711129852511792</v>
      </c>
      <c r="II284" s="394">
        <v>3.0695064930901013</v>
      </c>
      <c r="IJ284" s="394">
        <v>3.0679008412813893</v>
      </c>
      <c r="IK284" s="394">
        <v>3.0662960293854575</v>
      </c>
      <c r="IL284" s="394">
        <v>3.0646920569629486</v>
      </c>
      <c r="IM284" s="394">
        <v>3.0644847453157267</v>
      </c>
      <c r="IN284" s="394">
        <v>3.0642774476921382</v>
      </c>
      <c r="IO284" s="394">
        <v>3.0640701640912353</v>
      </c>
      <c r="IP284" s="394">
        <v>3.0638628945120692</v>
      </c>
      <c r="IQ284" s="394">
        <v>3.0636556389536915</v>
      </c>
      <c r="IR284" s="394">
        <v>3.063528200907669</v>
      </c>
      <c r="IS284" s="394">
        <v>3.0634007681626509</v>
      </c>
      <c r="IT284" s="394">
        <v>3.0632733407184189</v>
      </c>
      <c r="IU284" s="394">
        <v>3.0631459185747509</v>
      </c>
      <c r="IV284" s="394">
        <v>3.0630185017314266</v>
      </c>
      <c r="IW284" s="394">
        <v>3.0615398447157962</v>
      </c>
      <c r="IX284" s="394">
        <v>3.0600619015145187</v>
      </c>
      <c r="IY284" s="394">
        <v>3.0585846717830036</v>
      </c>
      <c r="IZ284" s="394">
        <v>3.0571081551768269</v>
      </c>
      <c r="JA284" s="394">
        <v>3.0556323513517336</v>
      </c>
      <c r="JB284" s="394">
        <v>3.0556323513517336</v>
      </c>
      <c r="JC284" s="394">
        <v>3.0556323513517336</v>
      </c>
      <c r="JD284" s="394">
        <v>3.0556323513517336</v>
      </c>
      <c r="JE284" s="394">
        <v>3.0556323513517336</v>
      </c>
      <c r="JF284" s="394">
        <v>3.0556323513517336</v>
      </c>
      <c r="JG284" s="394">
        <v>3.0556323513517336</v>
      </c>
      <c r="JH284" s="394">
        <v>3.0556323513517336</v>
      </c>
      <c r="JI284" s="394">
        <v>3.0556323513517336</v>
      </c>
      <c r="JJ284" s="394">
        <v>3.0556323513517336</v>
      </c>
      <c r="JK284" s="394">
        <v>3.0556323513517336</v>
      </c>
      <c r="JL284" s="394">
        <v>3.0556323513517336</v>
      </c>
      <c r="JM284" s="394">
        <v>3.0556323513517336</v>
      </c>
      <c r="JN284" s="394">
        <v>3.0556323513517336</v>
      </c>
      <c r="JO284" s="394">
        <v>3.0556323513517336</v>
      </c>
      <c r="JP284" s="394">
        <v>3.0556323513517336</v>
      </c>
      <c r="JQ284" s="394">
        <v>3.0556323513517336</v>
      </c>
      <c r="JR284" s="394">
        <v>3.0556323513517336</v>
      </c>
      <c r="JS284" s="394">
        <v>3.0556323513517336</v>
      </c>
      <c r="JT284" s="394">
        <v>3.0556323513517336</v>
      </c>
      <c r="JU284" s="394">
        <v>3.0556323513517336</v>
      </c>
      <c r="JV284" s="394">
        <v>3.0556323513517336</v>
      </c>
      <c r="JW284" s="394">
        <v>3.0556323513517336</v>
      </c>
      <c r="JX284" s="394">
        <v>3.0556323513517336</v>
      </c>
      <c r="JY284" s="394">
        <v>3.0556323513517336</v>
      </c>
      <c r="JZ284" s="394">
        <v>3.0556323513517336</v>
      </c>
      <c r="KA284" s="394">
        <v>3.0556323513517336</v>
      </c>
      <c r="KB284" s="394">
        <v>3.0556323513517336</v>
      </c>
      <c r="KC284" s="394">
        <v>3.0556323513517336</v>
      </c>
    </row>
    <row r="285" spans="1:289" x14ac:dyDescent="0.25">
      <c r="A285" s="383">
        <v>276</v>
      </c>
      <c r="B285" s="384" t="s">
        <v>864</v>
      </c>
      <c r="C285" s="385" t="s">
        <v>142</v>
      </c>
      <c r="D285" s="385" t="s">
        <v>142</v>
      </c>
      <c r="E285" s="129">
        <v>2052</v>
      </c>
      <c r="F285" s="386">
        <v>364.72922</v>
      </c>
      <c r="G285" s="386">
        <v>363.33975009808876</v>
      </c>
      <c r="H285" s="386">
        <v>361.95557351106004</v>
      </c>
      <c r="I285" s="386">
        <v>360.57667007353825</v>
      </c>
      <c r="J285" s="386">
        <v>359.2030196969697</v>
      </c>
      <c r="K285" s="386">
        <v>417.72303128979416</v>
      </c>
      <c r="L285" s="386">
        <v>485.77690415058169</v>
      </c>
      <c r="M285" s="386">
        <v>564.91785927506953</v>
      </c>
      <c r="N285" s="386">
        <v>656.95216261043629</v>
      </c>
      <c r="O285" s="386">
        <v>763.98035019172812</v>
      </c>
      <c r="P285" s="386">
        <v>832.90544526174597</v>
      </c>
      <c r="Q285" s="386">
        <v>908.0488530530514</v>
      </c>
      <c r="R285" s="386">
        <v>989.97157987344053</v>
      </c>
      <c r="S285" s="386">
        <v>1079.2852451297115</v>
      </c>
      <c r="T285" s="386">
        <v>1176.6566475611535</v>
      </c>
      <c r="U285" s="386">
        <v>1244.0375762870578</v>
      </c>
      <c r="V285" s="386">
        <v>1315.2770559040619</v>
      </c>
      <c r="W285" s="386">
        <v>1390.5960452986149</v>
      </c>
      <c r="X285" s="386">
        <v>1470.2281565087974</v>
      </c>
      <c r="Y285" s="386">
        <v>1554.42037930367</v>
      </c>
      <c r="Z285" s="386">
        <v>1616.5545648699083</v>
      </c>
      <c r="AA285" s="386">
        <v>1681.1724138436664</v>
      </c>
      <c r="AB285" s="386">
        <v>1748.3732046473724</v>
      </c>
      <c r="AC285" s="386">
        <v>1818.260184117664</v>
      </c>
      <c r="AD285" s="386">
        <v>1890.9407261331244</v>
      </c>
      <c r="AE285" s="386">
        <v>1973.9049349591746</v>
      </c>
      <c r="AF285" s="386">
        <v>2060.5091626663075</v>
      </c>
      <c r="AG285" s="386">
        <v>2150.9131135130474</v>
      </c>
      <c r="AH285" s="386">
        <v>2245.2834987133838</v>
      </c>
      <c r="AI285" s="386">
        <v>2343.7943438639199</v>
      </c>
      <c r="AJ285" s="386">
        <v>2423.1214891568884</v>
      </c>
      <c r="AK285" s="386">
        <v>2505.1335099368239</v>
      </c>
      <c r="AL285" s="386">
        <v>2589.9212774477865</v>
      </c>
      <c r="AM285" s="386">
        <v>2677.5787385263679</v>
      </c>
      <c r="AN285" s="386">
        <v>2768.2030196969927</v>
      </c>
      <c r="AO285" s="387">
        <v>2768.2030196969927</v>
      </c>
      <c r="AP285" s="387">
        <v>2768.2030196969927</v>
      </c>
      <c r="AQ285" s="387">
        <v>2768.2030196969927</v>
      </c>
      <c r="AR285" s="387">
        <v>2768.2030196969927</v>
      </c>
      <c r="AS285" s="387">
        <v>2768.2030196969927</v>
      </c>
      <c r="AT285" s="387">
        <v>2768.2030196969927</v>
      </c>
      <c r="AU285" s="387">
        <v>2768.2030196969927</v>
      </c>
      <c r="AV285" s="387">
        <v>2768.2030196969927</v>
      </c>
      <c r="AW285" s="387">
        <v>2768.2030196969927</v>
      </c>
      <c r="AX285" s="387">
        <v>2768.2030196969927</v>
      </c>
      <c r="AY285" s="387">
        <v>2768.2030196969927</v>
      </c>
      <c r="AZ285" s="387">
        <v>2768.2030196969927</v>
      </c>
      <c r="BA285" s="387">
        <v>2768.2030196969927</v>
      </c>
      <c r="BB285" s="387">
        <v>2768.2030196969927</v>
      </c>
      <c r="BC285" s="387">
        <v>2768.2030196969927</v>
      </c>
      <c r="BD285" s="387">
        <v>2768.2030196969927</v>
      </c>
      <c r="BE285" s="387">
        <v>2768.2030196969927</v>
      </c>
      <c r="BF285" s="387">
        <v>2768.2030196969927</v>
      </c>
      <c r="BG285" s="387">
        <v>2768.2030196969927</v>
      </c>
      <c r="BH285" s="387">
        <v>2768.2030196969927</v>
      </c>
      <c r="BI285" s="387">
        <v>2768.2030196969927</v>
      </c>
      <c r="BJ285" s="387">
        <v>2768.2030196969927</v>
      </c>
      <c r="BK285" s="387">
        <v>2768.2030196969927</v>
      </c>
      <c r="BL285" s="387">
        <v>2768.2030196969927</v>
      </c>
      <c r="BM285" s="387">
        <v>2768.2030196969927</v>
      </c>
      <c r="BN285" s="387">
        <v>2768.2030196969927</v>
      </c>
      <c r="BO285" s="387">
        <v>2768.2030196969927</v>
      </c>
      <c r="BP285" s="387">
        <v>2768.2030196969927</v>
      </c>
      <c r="CA285" s="386">
        <v>1320</v>
      </c>
      <c r="CB285" s="386">
        <v>1314.9713371730325</v>
      </c>
      <c r="CC285" s="386">
        <v>1309.9618315050252</v>
      </c>
      <c r="CD285" s="386">
        <v>1304.9714100149984</v>
      </c>
      <c r="CE285" s="386">
        <v>1300</v>
      </c>
      <c r="CF285" s="386">
        <v>1476.2023572439593</v>
      </c>
      <c r="CG285" s="386">
        <v>1676.2872304097093</v>
      </c>
      <c r="CH285" s="386">
        <v>1903.4916622682777</v>
      </c>
      <c r="CI285" s="386">
        <v>2161.4914452574262</v>
      </c>
      <c r="CJ285" s="386">
        <v>2454.4605897320498</v>
      </c>
      <c r="CK285" s="386">
        <v>2654.1465469494751</v>
      </c>
      <c r="CL285" s="386">
        <v>2870.078224989084</v>
      </c>
      <c r="CM285" s="386">
        <v>3103.5773164160928</v>
      </c>
      <c r="CN285" s="386">
        <v>3356.0730418799476</v>
      </c>
      <c r="CO285" s="386">
        <v>3629.1108982068849</v>
      </c>
      <c r="CP285" s="386">
        <v>3817.8523610150228</v>
      </c>
      <c r="CQ285" s="386">
        <v>4016.4098202978221</v>
      </c>
      <c r="CR285" s="386">
        <v>4225.2937827842079</v>
      </c>
      <c r="CS285" s="386">
        <v>4445.0413054490164</v>
      </c>
      <c r="CT285" s="386">
        <v>4676.2173763284081</v>
      </c>
      <c r="CU285" s="386">
        <v>4846.6212742341331</v>
      </c>
      <c r="CV285" s="386">
        <v>5023.2347826187161</v>
      </c>
      <c r="CW285" s="386">
        <v>5206.2841830565394</v>
      </c>
      <c r="CX285" s="386">
        <v>5396.0040029453085</v>
      </c>
      <c r="CY285" s="386">
        <v>5592.6373159883278</v>
      </c>
      <c r="CZ285" s="386">
        <v>5819.1892817604321</v>
      </c>
      <c r="DA285" s="386">
        <v>6054.9186338523095</v>
      </c>
      <c r="DB285" s="386">
        <v>6300.1971387122248</v>
      </c>
      <c r="DC285" s="386">
        <v>6555.4116226635779</v>
      </c>
      <c r="DD285" s="386">
        <v>6820.9645819649104</v>
      </c>
      <c r="DE285" s="386">
        <v>7043.1306082308092</v>
      </c>
      <c r="DF285" s="386">
        <v>7272.5328168040141</v>
      </c>
      <c r="DG285" s="386">
        <v>7509.4068977909956</v>
      </c>
      <c r="DH285" s="386">
        <v>7753.9962179741178</v>
      </c>
      <c r="DI285" s="386">
        <v>8006.5520708490913</v>
      </c>
      <c r="DJ285" s="387">
        <v>8006.5520708490913</v>
      </c>
      <c r="DK285" s="387">
        <v>8006.5520708490913</v>
      </c>
      <c r="DL285" s="387">
        <v>8006.5520708490913</v>
      </c>
      <c r="DM285" s="387">
        <v>8006.5520708490913</v>
      </c>
      <c r="DN285" s="387">
        <v>8006.5520708490913</v>
      </c>
      <c r="DO285" s="387">
        <v>8006.5520708490913</v>
      </c>
      <c r="DP285" s="387">
        <v>8006.5520708490913</v>
      </c>
      <c r="DQ285" s="387">
        <v>8006.5520708490913</v>
      </c>
      <c r="DR285" s="387">
        <v>8006.5520708490913</v>
      </c>
      <c r="DS285" s="387">
        <v>8006.5520708490913</v>
      </c>
      <c r="DT285" s="387">
        <v>8006.5520708490913</v>
      </c>
      <c r="DU285" s="387">
        <v>8006.5520708490913</v>
      </c>
      <c r="DV285" s="387">
        <v>8006.5520708490913</v>
      </c>
      <c r="DW285" s="387">
        <v>8006.5520708490913</v>
      </c>
      <c r="DX285" s="387">
        <v>8006.5520708490913</v>
      </c>
      <c r="DY285" s="387">
        <v>8006.5520708490913</v>
      </c>
      <c r="DZ285" s="387">
        <v>8006.5520708490913</v>
      </c>
      <c r="EA285" s="387">
        <v>8006.5520708490913</v>
      </c>
      <c r="EB285" s="387">
        <v>8006.5520708490913</v>
      </c>
      <c r="EC285" s="387">
        <v>8006.5520708490913</v>
      </c>
      <c r="ED285" s="387">
        <v>8006.5520708490913</v>
      </c>
      <c r="EE285" s="387">
        <v>8006.5520708490913</v>
      </c>
      <c r="EF285" s="387">
        <v>8006.5520708490913</v>
      </c>
      <c r="EG285" s="387">
        <v>8006.5520708490913</v>
      </c>
      <c r="EH285" s="387">
        <v>8006.5520708490913</v>
      </c>
      <c r="EI285" s="387">
        <v>8006.5520708490913</v>
      </c>
      <c r="EJ285" s="387">
        <v>8006.5520708490913</v>
      </c>
      <c r="EK285" s="387">
        <v>8006.5520708490913</v>
      </c>
      <c r="EY285" s="386">
        <v>7785</v>
      </c>
      <c r="EZ285" s="386">
        <v>7884</v>
      </c>
      <c r="FA285" s="386">
        <v>7983</v>
      </c>
      <c r="FB285" s="386">
        <v>8082</v>
      </c>
      <c r="FC285" s="386">
        <v>8180.9999999999991</v>
      </c>
      <c r="FD285" s="386">
        <v>8304</v>
      </c>
      <c r="FE285" s="386">
        <v>8427</v>
      </c>
      <c r="FF285" s="386">
        <v>8550</v>
      </c>
      <c r="FG285" s="386">
        <v>8673</v>
      </c>
      <c r="FH285" s="386">
        <v>8796</v>
      </c>
      <c r="FI285" s="386">
        <v>8921.5999999999985</v>
      </c>
      <c r="FJ285" s="386">
        <v>9028</v>
      </c>
      <c r="FK285" s="386">
        <v>9135</v>
      </c>
      <c r="FL285" s="386">
        <v>9242</v>
      </c>
      <c r="FM285" s="386">
        <v>9349</v>
      </c>
      <c r="FN285" s="386">
        <v>9456</v>
      </c>
      <c r="FO285" s="386">
        <v>9563</v>
      </c>
      <c r="FP285" s="386">
        <v>9670</v>
      </c>
      <c r="FQ285" s="386">
        <v>9777</v>
      </c>
      <c r="FR285" s="386">
        <v>9884</v>
      </c>
      <c r="FS285" s="386">
        <v>9991</v>
      </c>
      <c r="FT285" s="386">
        <v>10098</v>
      </c>
      <c r="FU285" s="386">
        <v>10205</v>
      </c>
      <c r="FV285" s="386">
        <v>10312</v>
      </c>
      <c r="FW285" s="386">
        <v>10419</v>
      </c>
      <c r="FX285" s="386">
        <v>10526</v>
      </c>
      <c r="FY285" s="386">
        <v>10633</v>
      </c>
      <c r="FZ285" s="386">
        <v>10740</v>
      </c>
      <c r="GA285" s="386">
        <v>10847</v>
      </c>
      <c r="GB285" s="386">
        <v>10954</v>
      </c>
      <c r="GC285" s="386">
        <v>11056.7</v>
      </c>
      <c r="GD285" s="387">
        <v>11056.7</v>
      </c>
      <c r="GE285" s="387">
        <v>11056.7</v>
      </c>
      <c r="GF285" s="387">
        <v>11056.7</v>
      </c>
      <c r="GG285" s="387">
        <v>11056.7</v>
      </c>
      <c r="GH285" s="387">
        <v>11056.7</v>
      </c>
      <c r="GI285" s="387">
        <v>11056.7</v>
      </c>
      <c r="GJ285" s="387">
        <v>11056.7</v>
      </c>
      <c r="GK285" s="387">
        <v>11056.7</v>
      </c>
      <c r="GL285" s="387">
        <v>11056.7</v>
      </c>
      <c r="GM285" s="387">
        <v>11056.7</v>
      </c>
      <c r="GN285" s="387">
        <v>11056.7</v>
      </c>
      <c r="GO285" s="387">
        <v>11056.7</v>
      </c>
      <c r="GP285" s="387">
        <v>11056.7</v>
      </c>
      <c r="GQ285" s="387">
        <v>11056.7</v>
      </c>
      <c r="GR285" s="387">
        <v>11056.7</v>
      </c>
      <c r="GS285" s="387">
        <v>11056.7</v>
      </c>
      <c r="GT285" s="387">
        <v>11056.7</v>
      </c>
      <c r="GU285" s="387">
        <v>11056.7</v>
      </c>
      <c r="GV285" s="387">
        <v>11056.7</v>
      </c>
      <c r="GW285" s="387">
        <v>11056.7</v>
      </c>
      <c r="GX285" s="387">
        <v>11056.7</v>
      </c>
      <c r="GY285" s="387">
        <v>11056.7</v>
      </c>
      <c r="GZ285" s="387">
        <v>11056.7</v>
      </c>
      <c r="HA285" s="387">
        <v>11056.7</v>
      </c>
      <c r="HB285" s="387">
        <v>11056.7</v>
      </c>
      <c r="HC285" s="387">
        <v>11056.7</v>
      </c>
      <c r="HD285" s="387">
        <v>11056.7</v>
      </c>
      <c r="HE285" s="387">
        <v>11056.7</v>
      </c>
      <c r="HS285" s="394">
        <v>3.6191232498454609</v>
      </c>
      <c r="HT285" s="394">
        <v>3.6191232498454604</v>
      </c>
      <c r="HU285" s="394">
        <v>3.6191232498454609</v>
      </c>
      <c r="HV285" s="394">
        <v>3.6191232498454609</v>
      </c>
      <c r="HW285" s="394">
        <v>3.6191232498454604</v>
      </c>
      <c r="HX285" s="394">
        <v>3.5339261823460437</v>
      </c>
      <c r="HY285" s="394">
        <v>3.4507347222297993</v>
      </c>
      <c r="HZ285" s="394">
        <v>3.3695016558884014</v>
      </c>
      <c r="IA285" s="394">
        <v>3.2901808811597766</v>
      </c>
      <c r="IB285" s="394">
        <v>3.2127273811637691</v>
      </c>
      <c r="IC285" s="394">
        <v>3.1866120722927826</v>
      </c>
      <c r="ID285" s="394">
        <v>3.1607090470289974</v>
      </c>
      <c r="IE285" s="394">
        <v>3.1350165797818748</v>
      </c>
      <c r="IF285" s="394">
        <v>3.1095329589876912</v>
      </c>
      <c r="IG285" s="394">
        <v>3.0842564869955167</v>
      </c>
      <c r="IH285" s="394">
        <v>3.0689204520732782</v>
      </c>
      <c r="II285" s="394">
        <v>3.0536606734442913</v>
      </c>
      <c r="IJ285" s="394">
        <v>3.0384767719347812</v>
      </c>
      <c r="IK285" s="394">
        <v>3.0233683702563607</v>
      </c>
      <c r="IL285" s="394">
        <v>3.008335092996659</v>
      </c>
      <c r="IM285" s="394">
        <v>2.9981179599861902</v>
      </c>
      <c r="IN285" s="394">
        <v>2.9879355271682626</v>
      </c>
      <c r="IO285" s="394">
        <v>2.9777876766914817</v>
      </c>
      <c r="IP285" s="394">
        <v>2.9676742911047103</v>
      </c>
      <c r="IQ285" s="394">
        <v>2.9575952533557097</v>
      </c>
      <c r="IR285" s="394">
        <v>2.9480595436480774</v>
      </c>
      <c r="IS285" s="394">
        <v>2.9385545784310998</v>
      </c>
      <c r="IT285" s="394">
        <v>2.9290802585801465</v>
      </c>
      <c r="IU285" s="394">
        <v>2.9196364852901779</v>
      </c>
      <c r="IV285" s="394">
        <v>2.9102231600747195</v>
      </c>
      <c r="IW285" s="394">
        <v>2.9066353625882075</v>
      </c>
      <c r="IX285" s="394">
        <v>2.9030519882301276</v>
      </c>
      <c r="IY285" s="394">
        <v>2.8994730315475343</v>
      </c>
      <c r="IZ285" s="394">
        <v>2.8958984870942048</v>
      </c>
      <c r="JA285" s="394">
        <v>2.8923283494306311</v>
      </c>
      <c r="JB285" s="394">
        <v>2.8923283494306311</v>
      </c>
      <c r="JC285" s="394">
        <v>2.8923283494306311</v>
      </c>
      <c r="JD285" s="394">
        <v>2.8923283494306311</v>
      </c>
      <c r="JE285" s="394">
        <v>2.8923283494306311</v>
      </c>
      <c r="JF285" s="394">
        <v>2.8923283494306311</v>
      </c>
      <c r="JG285" s="394">
        <v>2.8923283494306311</v>
      </c>
      <c r="JH285" s="394">
        <v>2.8923283494306311</v>
      </c>
      <c r="JI285" s="394">
        <v>2.8923283494306311</v>
      </c>
      <c r="JJ285" s="394">
        <v>2.8923283494306311</v>
      </c>
      <c r="JK285" s="394">
        <v>2.8923283494306311</v>
      </c>
      <c r="JL285" s="394">
        <v>2.8923283494306311</v>
      </c>
      <c r="JM285" s="394">
        <v>2.8923283494306311</v>
      </c>
      <c r="JN285" s="394">
        <v>2.8923283494306311</v>
      </c>
      <c r="JO285" s="394">
        <v>2.8923283494306311</v>
      </c>
      <c r="JP285" s="394">
        <v>2.8923283494306311</v>
      </c>
      <c r="JQ285" s="394">
        <v>2.8923283494306311</v>
      </c>
      <c r="JR285" s="394">
        <v>2.8923283494306311</v>
      </c>
      <c r="JS285" s="394">
        <v>2.8923283494306311</v>
      </c>
      <c r="JT285" s="394">
        <v>2.8923283494306311</v>
      </c>
      <c r="JU285" s="394">
        <v>2.8923283494306311</v>
      </c>
      <c r="JV285" s="394">
        <v>2.8923283494306311</v>
      </c>
      <c r="JW285" s="394">
        <v>2.8923283494306311</v>
      </c>
      <c r="JX285" s="394">
        <v>2.8923283494306311</v>
      </c>
      <c r="JY285" s="394">
        <v>2.8923283494306311</v>
      </c>
      <c r="JZ285" s="394">
        <v>2.8923283494306311</v>
      </c>
      <c r="KA285" s="394">
        <v>2.8923283494306311</v>
      </c>
      <c r="KB285" s="394">
        <v>2.8923283494306311</v>
      </c>
      <c r="KC285" s="394">
        <v>2.8923283494306311</v>
      </c>
    </row>
    <row r="286" spans="1:289" x14ac:dyDescent="0.25">
      <c r="A286" s="383">
        <v>277</v>
      </c>
      <c r="B286" s="384" t="s">
        <v>865</v>
      </c>
      <c r="C286" s="385" t="s">
        <v>142</v>
      </c>
      <c r="D286" s="385" t="s">
        <v>142</v>
      </c>
      <c r="E286" s="129">
        <v>2052</v>
      </c>
      <c r="F286" s="386">
        <v>1172.8704600000001</v>
      </c>
      <c r="G286" s="386">
        <v>1156.8657489409165</v>
      </c>
      <c r="H286" s="386">
        <v>1141.0794343585289</v>
      </c>
      <c r="I286" s="386">
        <v>1125.5085360665123</v>
      </c>
      <c r="J286" s="386">
        <v>1110.1501145454547</v>
      </c>
      <c r="K286" s="386">
        <v>1114.4830515664441</v>
      </c>
      <c r="L286" s="386">
        <v>1118.8329001230734</v>
      </c>
      <c r="M286" s="386">
        <v>1123.1997262213881</v>
      </c>
      <c r="N286" s="386">
        <v>1127.5835961250564</v>
      </c>
      <c r="O286" s="386">
        <v>1131.9845763563753</v>
      </c>
      <c r="P286" s="386">
        <v>1136.4020729876493</v>
      </c>
      <c r="Q286" s="386">
        <v>1140.8368086139544</v>
      </c>
      <c r="R286" s="386">
        <v>1145.2888505093545</v>
      </c>
      <c r="S286" s="386">
        <v>1149.758266210446</v>
      </c>
      <c r="T286" s="386">
        <v>1154.2451235173817</v>
      </c>
      <c r="U286" s="386">
        <v>1158.292104374068</v>
      </c>
      <c r="V286" s="386">
        <v>1162.353274637944</v>
      </c>
      <c r="W286" s="386">
        <v>1166.4286840594987</v>
      </c>
      <c r="X286" s="386">
        <v>1170.5183825636548</v>
      </c>
      <c r="Y286" s="386">
        <v>1174.6224202503804</v>
      </c>
      <c r="Z286" s="386">
        <v>1178.2306938042641</v>
      </c>
      <c r="AA286" s="386">
        <v>1181.8500514629761</v>
      </c>
      <c r="AB286" s="386">
        <v>1185.4805272753151</v>
      </c>
      <c r="AC286" s="386">
        <v>1189.1221553946727</v>
      </c>
      <c r="AD286" s="386">
        <v>1192.7749700793552</v>
      </c>
      <c r="AE286" s="386">
        <v>1197.5442467877328</v>
      </c>
      <c r="AF286" s="386">
        <v>1202.3325933130429</v>
      </c>
      <c r="AG286" s="386">
        <v>1207.1400859054049</v>
      </c>
      <c r="AH286" s="386">
        <v>1211.9668011198219</v>
      </c>
      <c r="AI286" s="386">
        <v>1216.8128158173995</v>
      </c>
      <c r="AJ286" s="386">
        <v>1221.2478282447787</v>
      </c>
      <c r="AK286" s="386">
        <v>1225.6990053073223</v>
      </c>
      <c r="AL286" s="386">
        <v>1230.1664059215348</v>
      </c>
      <c r="AM286" s="386">
        <v>1234.6500892186584</v>
      </c>
      <c r="AN286" s="386">
        <v>1239.1501145454561</v>
      </c>
      <c r="AO286" s="387">
        <v>1239.1501145454561</v>
      </c>
      <c r="AP286" s="387">
        <v>1239.1501145454561</v>
      </c>
      <c r="AQ286" s="387">
        <v>1239.1501145454561</v>
      </c>
      <c r="AR286" s="387">
        <v>1239.1501145454561</v>
      </c>
      <c r="AS286" s="387">
        <v>1239.1501145454561</v>
      </c>
      <c r="AT286" s="387">
        <v>1239.1501145454561</v>
      </c>
      <c r="AU286" s="387">
        <v>1239.1501145454561</v>
      </c>
      <c r="AV286" s="387">
        <v>1239.1501145454561</v>
      </c>
      <c r="AW286" s="387">
        <v>1239.1501145454561</v>
      </c>
      <c r="AX286" s="387">
        <v>1239.1501145454561</v>
      </c>
      <c r="AY286" s="387">
        <v>1239.1501145454561</v>
      </c>
      <c r="AZ286" s="387">
        <v>1239.1501145454561</v>
      </c>
      <c r="BA286" s="387">
        <v>1239.1501145454561</v>
      </c>
      <c r="BB286" s="387">
        <v>1239.1501145454561</v>
      </c>
      <c r="BC286" s="387">
        <v>1239.1501145454561</v>
      </c>
      <c r="BD286" s="387">
        <v>1239.1501145454561</v>
      </c>
      <c r="BE286" s="387">
        <v>1239.1501145454561</v>
      </c>
      <c r="BF286" s="387">
        <v>1239.1501145454561</v>
      </c>
      <c r="BG286" s="387">
        <v>1239.1501145454561</v>
      </c>
      <c r="BH286" s="387">
        <v>1239.1501145454561</v>
      </c>
      <c r="BI286" s="387">
        <v>1239.1501145454561</v>
      </c>
      <c r="BJ286" s="387">
        <v>1239.1501145454561</v>
      </c>
      <c r="BK286" s="387">
        <v>1239.1501145454561</v>
      </c>
      <c r="BL286" s="387">
        <v>1239.1501145454561</v>
      </c>
      <c r="BM286" s="387">
        <v>1239.1501145454561</v>
      </c>
      <c r="BN286" s="387">
        <v>1239.1501145454561</v>
      </c>
      <c r="BO286" s="387">
        <v>1239.1501145454561</v>
      </c>
      <c r="BP286" s="387">
        <v>1239.1501145454561</v>
      </c>
      <c r="CA286" s="386">
        <v>3740</v>
      </c>
      <c r="CB286" s="386">
        <v>3688.9648504226352</v>
      </c>
      <c r="CC286" s="386">
        <v>3638.6261143459078</v>
      </c>
      <c r="CD286" s="386">
        <v>3588.9742886769909</v>
      </c>
      <c r="CE286" s="386">
        <v>3540</v>
      </c>
      <c r="CF286" s="386">
        <v>3557.0225129880973</v>
      </c>
      <c r="CG286" s="386">
        <v>3574.1268807638871</v>
      </c>
      <c r="CH286" s="386">
        <v>3591.3134969358962</v>
      </c>
      <c r="CI286" s="386">
        <v>3608.5827570053652</v>
      </c>
      <c r="CJ286" s="386">
        <v>3625.9350583753517</v>
      </c>
      <c r="CK286" s="386">
        <v>3643.3769814181333</v>
      </c>
      <c r="CL286" s="386">
        <v>3660.9028057648634</v>
      </c>
      <c r="CM286" s="386">
        <v>3678.5129350080119</v>
      </c>
      <c r="CN286" s="386">
        <v>3696.2077746814598</v>
      </c>
      <c r="CO286" s="386">
        <v>3713.9877322698371</v>
      </c>
      <c r="CP286" s="386">
        <v>3726.0120890322428</v>
      </c>
      <c r="CQ286" s="386">
        <v>3738.0753756904833</v>
      </c>
      <c r="CR286" s="386">
        <v>3750.1777182834662</v>
      </c>
      <c r="CS286" s="386">
        <v>3762.3192432581609</v>
      </c>
      <c r="CT286" s="386">
        <v>3774.5000774709192</v>
      </c>
      <c r="CU286" s="386">
        <v>3785.2274995930543</v>
      </c>
      <c r="CV286" s="386">
        <v>3795.9854098813107</v>
      </c>
      <c r="CW286" s="386">
        <v>3806.7738949854224</v>
      </c>
      <c r="CX286" s="386">
        <v>3817.5930418013886</v>
      </c>
      <c r="CY286" s="386">
        <v>3828.4429374721735</v>
      </c>
      <c r="CZ286" s="386">
        <v>3842.6088094918373</v>
      </c>
      <c r="DA286" s="386">
        <v>3856.8270975807372</v>
      </c>
      <c r="DB286" s="386">
        <v>3871.0979956869983</v>
      </c>
      <c r="DC286" s="386">
        <v>3885.4216984763852</v>
      </c>
      <c r="DD286" s="386">
        <v>3899.7984013349583</v>
      </c>
      <c r="DE286" s="386">
        <v>3912.9212755353942</v>
      </c>
      <c r="DF286" s="386">
        <v>3926.0883083844469</v>
      </c>
      <c r="DG286" s="386">
        <v>3939.2996484765645</v>
      </c>
      <c r="DH286" s="386">
        <v>3952.555444906217</v>
      </c>
      <c r="DI286" s="386">
        <v>3965.8558472695781</v>
      </c>
      <c r="DJ286" s="387">
        <v>3965.8558472695781</v>
      </c>
      <c r="DK286" s="387">
        <v>3965.8558472695781</v>
      </c>
      <c r="DL286" s="387">
        <v>3965.8558472695781</v>
      </c>
      <c r="DM286" s="387">
        <v>3965.8558472695781</v>
      </c>
      <c r="DN286" s="387">
        <v>3965.8558472695781</v>
      </c>
      <c r="DO286" s="387">
        <v>3965.8558472695781</v>
      </c>
      <c r="DP286" s="387">
        <v>3965.8558472695781</v>
      </c>
      <c r="DQ286" s="387">
        <v>3965.8558472695781</v>
      </c>
      <c r="DR286" s="387">
        <v>3965.8558472695781</v>
      </c>
      <c r="DS286" s="387">
        <v>3965.8558472695781</v>
      </c>
      <c r="DT286" s="387">
        <v>3965.8558472695781</v>
      </c>
      <c r="DU286" s="387">
        <v>3965.8558472695781</v>
      </c>
      <c r="DV286" s="387">
        <v>3965.8558472695781</v>
      </c>
      <c r="DW286" s="387">
        <v>3965.8558472695781</v>
      </c>
      <c r="DX286" s="387">
        <v>3965.8558472695781</v>
      </c>
      <c r="DY286" s="387">
        <v>3965.8558472695781</v>
      </c>
      <c r="DZ286" s="387">
        <v>3965.8558472695781</v>
      </c>
      <c r="EA286" s="387">
        <v>3965.8558472695781</v>
      </c>
      <c r="EB286" s="387">
        <v>3965.8558472695781</v>
      </c>
      <c r="EC286" s="387">
        <v>3965.8558472695781</v>
      </c>
      <c r="ED286" s="387">
        <v>3965.8558472695781</v>
      </c>
      <c r="EE286" s="387">
        <v>3965.8558472695781</v>
      </c>
      <c r="EF286" s="387">
        <v>3965.8558472695781</v>
      </c>
      <c r="EG286" s="387">
        <v>3965.8558472695781</v>
      </c>
      <c r="EH286" s="387">
        <v>3965.8558472695781</v>
      </c>
      <c r="EI286" s="387">
        <v>3965.8558472695781</v>
      </c>
      <c r="EJ286" s="387">
        <v>3965.8558472695781</v>
      </c>
      <c r="EK286" s="387">
        <v>3965.8558472695781</v>
      </c>
      <c r="EY286" s="386">
        <v>1936</v>
      </c>
      <c r="EZ286" s="386">
        <v>1959</v>
      </c>
      <c r="FA286" s="386">
        <v>1982</v>
      </c>
      <c r="FB286" s="386">
        <v>2005</v>
      </c>
      <c r="FC286" s="386">
        <v>2027.6000000000001</v>
      </c>
      <c r="FD286" s="386">
        <v>2056</v>
      </c>
      <c r="FE286" s="386">
        <v>2085</v>
      </c>
      <c r="FF286" s="386">
        <v>2114</v>
      </c>
      <c r="FG286" s="386">
        <v>2143</v>
      </c>
      <c r="FH286" s="386">
        <v>2172</v>
      </c>
      <c r="FI286" s="386">
        <v>2198.9</v>
      </c>
      <c r="FJ286" s="386">
        <v>2226</v>
      </c>
      <c r="FK286" s="386">
        <v>2253</v>
      </c>
      <c r="FL286" s="386">
        <v>2280</v>
      </c>
      <c r="FM286" s="386">
        <v>2307</v>
      </c>
      <c r="FN286" s="386">
        <v>2334</v>
      </c>
      <c r="FO286" s="386">
        <v>2361</v>
      </c>
      <c r="FP286" s="386">
        <v>2388</v>
      </c>
      <c r="FQ286" s="386">
        <v>2415</v>
      </c>
      <c r="FR286" s="386">
        <v>2442</v>
      </c>
      <c r="FS286" s="386">
        <v>2469</v>
      </c>
      <c r="FT286" s="386">
        <v>2496</v>
      </c>
      <c r="FU286" s="386">
        <v>2523</v>
      </c>
      <c r="FV286" s="386">
        <v>2550</v>
      </c>
      <c r="FW286" s="386">
        <v>2577</v>
      </c>
      <c r="FX286" s="386">
        <v>2604</v>
      </c>
      <c r="FY286" s="386">
        <v>2631</v>
      </c>
      <c r="FZ286" s="386">
        <v>2658</v>
      </c>
      <c r="GA286" s="386">
        <v>2685</v>
      </c>
      <c r="GB286" s="386">
        <v>2712</v>
      </c>
      <c r="GC286" s="386">
        <v>2736.8</v>
      </c>
      <c r="GD286" s="387">
        <v>2736.8</v>
      </c>
      <c r="GE286" s="387">
        <v>2736.8</v>
      </c>
      <c r="GF286" s="387">
        <v>2736.8</v>
      </c>
      <c r="GG286" s="387">
        <v>2736.8</v>
      </c>
      <c r="GH286" s="387">
        <v>2736.8</v>
      </c>
      <c r="GI286" s="387">
        <v>2736.8</v>
      </c>
      <c r="GJ286" s="387">
        <v>2736.8</v>
      </c>
      <c r="GK286" s="387">
        <v>2736.8</v>
      </c>
      <c r="GL286" s="387">
        <v>2736.8</v>
      </c>
      <c r="GM286" s="387">
        <v>2736.8</v>
      </c>
      <c r="GN286" s="387">
        <v>2736.8</v>
      </c>
      <c r="GO286" s="387">
        <v>2736.8</v>
      </c>
      <c r="GP286" s="387">
        <v>2736.8</v>
      </c>
      <c r="GQ286" s="387">
        <v>2736.8</v>
      </c>
      <c r="GR286" s="387">
        <v>2736.8</v>
      </c>
      <c r="GS286" s="387">
        <v>2736.8</v>
      </c>
      <c r="GT286" s="387">
        <v>2736.8</v>
      </c>
      <c r="GU286" s="387">
        <v>2736.8</v>
      </c>
      <c r="GV286" s="387">
        <v>2736.8</v>
      </c>
      <c r="GW286" s="387">
        <v>2736.8</v>
      </c>
      <c r="GX286" s="387">
        <v>2736.8</v>
      </c>
      <c r="GY286" s="387">
        <v>2736.8</v>
      </c>
      <c r="GZ286" s="387">
        <v>2736.8</v>
      </c>
      <c r="HA286" s="387">
        <v>2736.8</v>
      </c>
      <c r="HB286" s="387">
        <v>2736.8</v>
      </c>
      <c r="HC286" s="387">
        <v>2736.8</v>
      </c>
      <c r="HD286" s="387">
        <v>2736.8</v>
      </c>
      <c r="HE286" s="387">
        <v>2736.8</v>
      </c>
      <c r="HS286" s="394">
        <v>3.1887579468921059</v>
      </c>
      <c r="HT286" s="394">
        <v>3.1887579468921055</v>
      </c>
      <c r="HU286" s="394">
        <v>3.1887579468921055</v>
      </c>
      <c r="HV286" s="394">
        <v>3.1887579468921055</v>
      </c>
      <c r="HW286" s="394">
        <v>3.1887579468921055</v>
      </c>
      <c r="HX286" s="394">
        <v>3.1916344604689861</v>
      </c>
      <c r="HY286" s="394">
        <v>3.19451356889016</v>
      </c>
      <c r="HZ286" s="394">
        <v>3.1973952744963818</v>
      </c>
      <c r="IA286" s="394">
        <v>3.2002795796305197</v>
      </c>
      <c r="IB286" s="394">
        <v>3.2031664866375547</v>
      </c>
      <c r="IC286" s="394">
        <v>3.2060633010282538</v>
      </c>
      <c r="ID286" s="394">
        <v>3.208962735180882</v>
      </c>
      <c r="IE286" s="394">
        <v>3.2118647914646461</v>
      </c>
      <c r="IF286" s="394">
        <v>3.2147694722508953</v>
      </c>
      <c r="IG286" s="394">
        <v>3.2176767799131261</v>
      </c>
      <c r="IH286" s="394">
        <v>3.2168155812870283</v>
      </c>
      <c r="II286" s="394">
        <v>3.2159546131573804</v>
      </c>
      <c r="IJ286" s="394">
        <v>3.2150938754624905</v>
      </c>
      <c r="IK286" s="394">
        <v>3.2142333681406834</v>
      </c>
      <c r="IL286" s="394">
        <v>3.2133730911303</v>
      </c>
      <c r="IM286" s="394">
        <v>3.2126369814482891</v>
      </c>
      <c r="IN286" s="394">
        <v>3.2119010403920329</v>
      </c>
      <c r="IO286" s="394">
        <v>3.2111652679229037</v>
      </c>
      <c r="IP286" s="394">
        <v>3.210429664002282</v>
      </c>
      <c r="IQ286" s="394">
        <v>3.2096942285915571</v>
      </c>
      <c r="IR286" s="394">
        <v>3.2087405703790646</v>
      </c>
      <c r="IS286" s="394">
        <v>3.2077871955156771</v>
      </c>
      <c r="IT286" s="394">
        <v>3.2068341039172061</v>
      </c>
      <c r="IU286" s="394">
        <v>3.2058812954994882</v>
      </c>
      <c r="IV286" s="394">
        <v>3.2049287701783871</v>
      </c>
      <c r="IW286" s="394">
        <v>3.2040354013641812</v>
      </c>
      <c r="IX286" s="394">
        <v>3.2031422815751163</v>
      </c>
      <c r="IY286" s="394">
        <v>3.2022494107417772</v>
      </c>
      <c r="IZ286" s="394">
        <v>3.2013567887947669</v>
      </c>
      <c r="JA286" s="394">
        <v>3.2004644156647073</v>
      </c>
      <c r="JB286" s="394">
        <v>3.2004644156647073</v>
      </c>
      <c r="JC286" s="394">
        <v>3.2004644156647073</v>
      </c>
      <c r="JD286" s="394">
        <v>3.2004644156647073</v>
      </c>
      <c r="JE286" s="394">
        <v>3.2004644156647073</v>
      </c>
      <c r="JF286" s="394">
        <v>3.2004644156647073</v>
      </c>
      <c r="JG286" s="394">
        <v>3.2004644156647073</v>
      </c>
      <c r="JH286" s="394">
        <v>3.2004644156647073</v>
      </c>
      <c r="JI286" s="394">
        <v>3.2004644156647073</v>
      </c>
      <c r="JJ286" s="394">
        <v>3.2004644156647073</v>
      </c>
      <c r="JK286" s="394">
        <v>3.2004644156647073</v>
      </c>
      <c r="JL286" s="394">
        <v>3.2004644156647073</v>
      </c>
      <c r="JM286" s="394">
        <v>3.2004644156647073</v>
      </c>
      <c r="JN286" s="394">
        <v>3.2004644156647073</v>
      </c>
      <c r="JO286" s="394">
        <v>3.2004644156647073</v>
      </c>
      <c r="JP286" s="394">
        <v>3.2004644156647073</v>
      </c>
      <c r="JQ286" s="394">
        <v>3.2004644156647073</v>
      </c>
      <c r="JR286" s="394">
        <v>3.2004644156647073</v>
      </c>
      <c r="JS286" s="394">
        <v>3.2004644156647073</v>
      </c>
      <c r="JT286" s="394">
        <v>3.2004644156647073</v>
      </c>
      <c r="JU286" s="394">
        <v>3.2004644156647073</v>
      </c>
      <c r="JV286" s="394">
        <v>3.2004644156647073</v>
      </c>
      <c r="JW286" s="394">
        <v>3.2004644156647073</v>
      </c>
      <c r="JX286" s="394">
        <v>3.2004644156647073</v>
      </c>
      <c r="JY286" s="394">
        <v>3.2004644156647073</v>
      </c>
      <c r="JZ286" s="394">
        <v>3.2004644156647073</v>
      </c>
      <c r="KA286" s="394">
        <v>3.2004644156647073</v>
      </c>
      <c r="KB286" s="394">
        <v>3.2004644156647073</v>
      </c>
      <c r="KC286" s="394">
        <v>3.2004644156647073</v>
      </c>
    </row>
    <row r="287" spans="1:289" x14ac:dyDescent="0.25">
      <c r="A287" s="383">
        <v>278</v>
      </c>
      <c r="B287" s="384" t="s">
        <v>865</v>
      </c>
      <c r="C287" s="385" t="s">
        <v>142</v>
      </c>
      <c r="D287" s="385" t="s">
        <v>142</v>
      </c>
      <c r="E287" s="129">
        <v>2052</v>
      </c>
      <c r="F287" s="386">
        <v>840.85281000000009</v>
      </c>
      <c r="G287" s="386">
        <v>826.4739587894104</v>
      </c>
      <c r="H287" s="386">
        <v>812.3409905201363</v>
      </c>
      <c r="I287" s="386">
        <v>798.44970051546591</v>
      </c>
      <c r="J287" s="386">
        <v>784.79595600000005</v>
      </c>
      <c r="K287" s="386">
        <v>786.63484956614479</v>
      </c>
      <c r="L287" s="386">
        <v>788.47805193322279</v>
      </c>
      <c r="M287" s="386">
        <v>790.32557319739499</v>
      </c>
      <c r="N287" s="386">
        <v>792.17742347847911</v>
      </c>
      <c r="O287" s="386">
        <v>794.03361292000488</v>
      </c>
      <c r="P287" s="386">
        <v>795.90832437614802</v>
      </c>
      <c r="Q287" s="386">
        <v>797.78746202154377</v>
      </c>
      <c r="R287" s="386">
        <v>799.67103630641452</v>
      </c>
      <c r="S287" s="386">
        <v>801.55905770565528</v>
      </c>
      <c r="T287" s="386">
        <v>803.45153671889216</v>
      </c>
      <c r="U287" s="386">
        <v>805.2001221677067</v>
      </c>
      <c r="V287" s="386">
        <v>806.95251313674498</v>
      </c>
      <c r="W287" s="386">
        <v>808.70871790812112</v>
      </c>
      <c r="X287" s="386">
        <v>810.4687447819739</v>
      </c>
      <c r="Y287" s="386">
        <v>812.23260207650617</v>
      </c>
      <c r="Z287" s="386">
        <v>813.80900115344309</v>
      </c>
      <c r="AA287" s="386">
        <v>815.38845974072649</v>
      </c>
      <c r="AB287" s="386">
        <v>816.97098377632199</v>
      </c>
      <c r="AC287" s="386">
        <v>818.55657920971976</v>
      </c>
      <c r="AD287" s="386">
        <v>820.14525200195669</v>
      </c>
      <c r="AE287" s="386">
        <v>822.26579834039023</v>
      </c>
      <c r="AF287" s="386">
        <v>824.39182750855718</v>
      </c>
      <c r="AG287" s="386">
        <v>826.52335368272031</v>
      </c>
      <c r="AH287" s="386">
        <v>828.66039107579604</v>
      </c>
      <c r="AI287" s="386">
        <v>830.80295393744905</v>
      </c>
      <c r="AJ287" s="386">
        <v>832.79200740023941</v>
      </c>
      <c r="AK287" s="386">
        <v>834.78582292322608</v>
      </c>
      <c r="AL287" s="386">
        <v>836.7844119074183</v>
      </c>
      <c r="AM287" s="386">
        <v>838.78778578112122</v>
      </c>
      <c r="AN287" s="386">
        <v>840.79595600000061</v>
      </c>
      <c r="AO287" s="387">
        <v>840.79595600000061</v>
      </c>
      <c r="AP287" s="387">
        <v>840.79595600000061</v>
      </c>
      <c r="AQ287" s="387">
        <v>840.79595600000061</v>
      </c>
      <c r="AR287" s="387">
        <v>840.79595600000061</v>
      </c>
      <c r="AS287" s="387">
        <v>840.79595600000061</v>
      </c>
      <c r="AT287" s="387">
        <v>840.79595600000061</v>
      </c>
      <c r="AU287" s="387">
        <v>840.79595600000061</v>
      </c>
      <c r="AV287" s="387">
        <v>840.79595600000061</v>
      </c>
      <c r="AW287" s="387">
        <v>840.79595600000061</v>
      </c>
      <c r="AX287" s="387">
        <v>840.79595600000061</v>
      </c>
      <c r="AY287" s="387">
        <v>840.79595600000061</v>
      </c>
      <c r="AZ287" s="387">
        <v>840.79595600000061</v>
      </c>
      <c r="BA287" s="387">
        <v>840.79595600000061</v>
      </c>
      <c r="BB287" s="387">
        <v>840.79595600000061</v>
      </c>
      <c r="BC287" s="387">
        <v>840.79595600000061</v>
      </c>
      <c r="BD287" s="387">
        <v>840.79595600000061</v>
      </c>
      <c r="BE287" s="387">
        <v>840.79595600000061</v>
      </c>
      <c r="BF287" s="387">
        <v>840.79595600000061</v>
      </c>
      <c r="BG287" s="387">
        <v>840.79595600000061</v>
      </c>
      <c r="BH287" s="387">
        <v>840.79595600000061</v>
      </c>
      <c r="BI287" s="387">
        <v>840.79595600000061</v>
      </c>
      <c r="BJ287" s="387">
        <v>840.79595600000061</v>
      </c>
      <c r="BK287" s="387">
        <v>840.79595600000061</v>
      </c>
      <c r="BL287" s="387">
        <v>840.79595600000061</v>
      </c>
      <c r="BM287" s="387">
        <v>840.79595600000061</v>
      </c>
      <c r="BN287" s="387">
        <v>840.79595600000061</v>
      </c>
      <c r="BO287" s="387">
        <v>840.79595600000061</v>
      </c>
      <c r="BP287" s="387">
        <v>840.79595600000061</v>
      </c>
      <c r="CA287" s="386">
        <v>2850</v>
      </c>
      <c r="CB287" s="386">
        <v>2801.2640910955865</v>
      </c>
      <c r="CC287" s="386">
        <v>2753.3615817759937</v>
      </c>
      <c r="CD287" s="386">
        <v>2706.2782206425386</v>
      </c>
      <c r="CE287" s="386">
        <v>2660</v>
      </c>
      <c r="CF287" s="386">
        <v>2662.6588684566723</v>
      </c>
      <c r="CG287" s="386">
        <v>2665.3203946507392</v>
      </c>
      <c r="CH287" s="386">
        <v>2667.9845812388076</v>
      </c>
      <c r="CI287" s="386">
        <v>2670.6514308801397</v>
      </c>
      <c r="CJ287" s="386">
        <v>2673.3209462366572</v>
      </c>
      <c r="CK287" s="386">
        <v>2676.0167785341105</v>
      </c>
      <c r="CL287" s="386">
        <v>2678.7153293647748</v>
      </c>
      <c r="CM287" s="386">
        <v>2681.4166014700754</v>
      </c>
      <c r="CN287" s="386">
        <v>2684.1205975942021</v>
      </c>
      <c r="CO287" s="386">
        <v>2686.8273204841112</v>
      </c>
      <c r="CP287" s="386">
        <v>2686.9392113694557</v>
      </c>
      <c r="CQ287" s="386">
        <v>2687.0511069144113</v>
      </c>
      <c r="CR287" s="386">
        <v>2687.1630071191721</v>
      </c>
      <c r="CS287" s="386">
        <v>2687.2749119839318</v>
      </c>
      <c r="CT287" s="386">
        <v>2687.3868215088837</v>
      </c>
      <c r="CU287" s="386">
        <v>2686.811507135028</v>
      </c>
      <c r="CV287" s="386">
        <v>2686.2363159241745</v>
      </c>
      <c r="CW287" s="386">
        <v>2685.6612478499565</v>
      </c>
      <c r="CX287" s="386">
        <v>2685.0863028860126</v>
      </c>
      <c r="CY287" s="386">
        <v>2684.5114810059872</v>
      </c>
      <c r="CZ287" s="386">
        <v>2685.5862773928043</v>
      </c>
      <c r="DA287" s="386">
        <v>2686.6615040952602</v>
      </c>
      <c r="DB287" s="386">
        <v>2687.73716128564</v>
      </c>
      <c r="DC287" s="386">
        <v>2688.8132491362985</v>
      </c>
      <c r="DD287" s="386">
        <v>2689.8897678196586</v>
      </c>
      <c r="DE287" s="386">
        <v>2696.2736134342877</v>
      </c>
      <c r="DF287" s="386">
        <v>2702.6726096641273</v>
      </c>
      <c r="DG287" s="386">
        <v>2709.0867924657396</v>
      </c>
      <c r="DH287" s="386">
        <v>2715.5161978810215</v>
      </c>
      <c r="DI287" s="386">
        <v>2721.9608620374088</v>
      </c>
      <c r="DJ287" s="387">
        <v>2721.9608620374088</v>
      </c>
      <c r="DK287" s="387">
        <v>2721.9608620374088</v>
      </c>
      <c r="DL287" s="387">
        <v>2721.9608620374088</v>
      </c>
      <c r="DM287" s="387">
        <v>2721.9608620374088</v>
      </c>
      <c r="DN287" s="387">
        <v>2721.9608620374088</v>
      </c>
      <c r="DO287" s="387">
        <v>2721.9608620374088</v>
      </c>
      <c r="DP287" s="387">
        <v>2721.9608620374088</v>
      </c>
      <c r="DQ287" s="387">
        <v>2721.9608620374088</v>
      </c>
      <c r="DR287" s="387">
        <v>2721.9608620374088</v>
      </c>
      <c r="DS287" s="387">
        <v>2721.9608620374088</v>
      </c>
      <c r="DT287" s="387">
        <v>2721.9608620374088</v>
      </c>
      <c r="DU287" s="387">
        <v>2721.9608620374088</v>
      </c>
      <c r="DV287" s="387">
        <v>2721.9608620374088</v>
      </c>
      <c r="DW287" s="387">
        <v>2721.9608620374088</v>
      </c>
      <c r="DX287" s="387">
        <v>2721.9608620374088</v>
      </c>
      <c r="DY287" s="387">
        <v>2721.9608620374088</v>
      </c>
      <c r="DZ287" s="387">
        <v>2721.9608620374088</v>
      </c>
      <c r="EA287" s="387">
        <v>2721.9608620374088</v>
      </c>
      <c r="EB287" s="387">
        <v>2721.9608620374088</v>
      </c>
      <c r="EC287" s="387">
        <v>2721.9608620374088</v>
      </c>
      <c r="ED287" s="387">
        <v>2721.9608620374088</v>
      </c>
      <c r="EE287" s="387">
        <v>2721.9608620374088</v>
      </c>
      <c r="EF287" s="387">
        <v>2721.9608620374088</v>
      </c>
      <c r="EG287" s="387">
        <v>2721.9608620374088</v>
      </c>
      <c r="EH287" s="387">
        <v>2721.9608620374088</v>
      </c>
      <c r="EI287" s="387">
        <v>2721.9608620374088</v>
      </c>
      <c r="EJ287" s="387">
        <v>2721.9608620374088</v>
      </c>
      <c r="EK287" s="387">
        <v>2721.9608620374088</v>
      </c>
      <c r="EY287" s="386">
        <v>874</v>
      </c>
      <c r="EZ287" s="386">
        <v>885</v>
      </c>
      <c r="FA287" s="386">
        <v>896</v>
      </c>
      <c r="FB287" s="386">
        <v>907</v>
      </c>
      <c r="FC287" s="386">
        <v>918.39999999999986</v>
      </c>
      <c r="FD287" s="386">
        <v>930</v>
      </c>
      <c r="FE287" s="386">
        <v>942</v>
      </c>
      <c r="FF287" s="386">
        <v>954</v>
      </c>
      <c r="FG287" s="386">
        <v>966</v>
      </c>
      <c r="FH287" s="386">
        <v>978</v>
      </c>
      <c r="FI287" s="386">
        <v>989.7</v>
      </c>
      <c r="FJ287" s="386">
        <v>1001</v>
      </c>
      <c r="FK287" s="386">
        <v>1012</v>
      </c>
      <c r="FL287" s="386">
        <v>1023</v>
      </c>
      <c r="FM287" s="386">
        <v>1034</v>
      </c>
      <c r="FN287" s="386">
        <v>1045</v>
      </c>
      <c r="FO287" s="386">
        <v>1056</v>
      </c>
      <c r="FP287" s="386">
        <v>1067</v>
      </c>
      <c r="FQ287" s="386">
        <v>1078</v>
      </c>
      <c r="FR287" s="386">
        <v>1089</v>
      </c>
      <c r="FS287" s="386">
        <v>1100</v>
      </c>
      <c r="FT287" s="386">
        <v>1111</v>
      </c>
      <c r="FU287" s="386">
        <v>1122</v>
      </c>
      <c r="FV287" s="386">
        <v>1133</v>
      </c>
      <c r="FW287" s="386">
        <v>1144</v>
      </c>
      <c r="FX287" s="386">
        <v>1155</v>
      </c>
      <c r="FY287" s="386">
        <v>1166</v>
      </c>
      <c r="FZ287" s="386">
        <v>1177</v>
      </c>
      <c r="GA287" s="386">
        <v>1188</v>
      </c>
      <c r="GB287" s="386">
        <v>1199</v>
      </c>
      <c r="GC287" s="386">
        <v>1219.5999999999999</v>
      </c>
      <c r="GD287" s="387">
        <v>1219.5999999999999</v>
      </c>
      <c r="GE287" s="387">
        <v>1219.5999999999999</v>
      </c>
      <c r="GF287" s="387">
        <v>1219.5999999999999</v>
      </c>
      <c r="GG287" s="387">
        <v>1219.5999999999999</v>
      </c>
      <c r="GH287" s="387">
        <v>1219.5999999999999</v>
      </c>
      <c r="GI287" s="387">
        <v>1219.5999999999999</v>
      </c>
      <c r="GJ287" s="387">
        <v>1219.5999999999999</v>
      </c>
      <c r="GK287" s="387">
        <v>1219.5999999999999</v>
      </c>
      <c r="GL287" s="387">
        <v>1219.5999999999999</v>
      </c>
      <c r="GM287" s="387">
        <v>1219.5999999999999</v>
      </c>
      <c r="GN287" s="387">
        <v>1219.5999999999999</v>
      </c>
      <c r="GO287" s="387">
        <v>1219.5999999999999</v>
      </c>
      <c r="GP287" s="387">
        <v>1219.5999999999999</v>
      </c>
      <c r="GQ287" s="387">
        <v>1219.5999999999999</v>
      </c>
      <c r="GR287" s="387">
        <v>1219.5999999999999</v>
      </c>
      <c r="GS287" s="387">
        <v>1219.5999999999999</v>
      </c>
      <c r="GT287" s="387">
        <v>1219.5999999999999</v>
      </c>
      <c r="GU287" s="387">
        <v>1219.5999999999999</v>
      </c>
      <c r="GV287" s="387">
        <v>1219.5999999999999</v>
      </c>
      <c r="GW287" s="387">
        <v>1219.5999999999999</v>
      </c>
      <c r="GX287" s="387">
        <v>1219.5999999999999</v>
      </c>
      <c r="GY287" s="387">
        <v>1219.5999999999999</v>
      </c>
      <c r="GZ287" s="387">
        <v>1219.5999999999999</v>
      </c>
      <c r="HA287" s="387">
        <v>1219.5999999999999</v>
      </c>
      <c r="HB287" s="387">
        <v>1219.5999999999999</v>
      </c>
      <c r="HC287" s="387">
        <v>1219.5999999999999</v>
      </c>
      <c r="HD287" s="387">
        <v>1219.5999999999999</v>
      </c>
      <c r="HE287" s="387">
        <v>1219.5999999999999</v>
      </c>
      <c r="HS287" s="394">
        <v>3.389416038224335</v>
      </c>
      <c r="HT287" s="394">
        <v>3.3894160382243359</v>
      </c>
      <c r="HU287" s="394">
        <v>3.3894160382243363</v>
      </c>
      <c r="HV287" s="394">
        <v>3.3894160382243368</v>
      </c>
      <c r="HW287" s="394">
        <v>3.3894160382243355</v>
      </c>
      <c r="HX287" s="394">
        <v>3.3848727524914728</v>
      </c>
      <c r="HY287" s="394">
        <v>3.3803355567295723</v>
      </c>
      <c r="HZ287" s="394">
        <v>3.3758044427754341</v>
      </c>
      <c r="IA287" s="394">
        <v>3.371279402476802</v>
      </c>
      <c r="IB287" s="394">
        <v>3.3667604276923497</v>
      </c>
      <c r="IC287" s="394">
        <v>3.3622173516423972</v>
      </c>
      <c r="ID287" s="394">
        <v>3.3576804059781495</v>
      </c>
      <c r="IE287" s="394">
        <v>3.353149582427319</v>
      </c>
      <c r="IF287" s="394">
        <v>3.3486248727287817</v>
      </c>
      <c r="IG287" s="394">
        <v>3.3441062686325607</v>
      </c>
      <c r="IH287" s="394">
        <v>3.3369831143788891</v>
      </c>
      <c r="II287" s="394">
        <v>3.3298751328866207</v>
      </c>
      <c r="IJ287" s="394">
        <v>3.3227822918368313</v>
      </c>
      <c r="IK287" s="394">
        <v>3.3157045589794358</v>
      </c>
      <c r="IL287" s="394">
        <v>3.3086419021330444</v>
      </c>
      <c r="IM287" s="394">
        <v>3.3015259149590452</v>
      </c>
      <c r="IN287" s="394">
        <v>3.2944252323344529</v>
      </c>
      <c r="IO287" s="394">
        <v>3.2873398213433513</v>
      </c>
      <c r="IP287" s="394">
        <v>3.2802696491406187</v>
      </c>
      <c r="IQ287" s="394">
        <v>3.2732146829517736</v>
      </c>
      <c r="IR287" s="394">
        <v>3.2660804849395699</v>
      </c>
      <c r="IS287" s="394">
        <v>3.2589618364058475</v>
      </c>
      <c r="IT287" s="394">
        <v>3.2518587034594413</v>
      </c>
      <c r="IU287" s="394">
        <v>3.2447710522830548</v>
      </c>
      <c r="IV287" s="394">
        <v>3.2376988491330998</v>
      </c>
      <c r="IW287" s="394">
        <v>3.2376314727747619</v>
      </c>
      <c r="IX287" s="394">
        <v>3.2375640978185225</v>
      </c>
      <c r="IY287" s="394">
        <v>3.2374967242643526</v>
      </c>
      <c r="IZ287" s="394">
        <v>3.237429352112223</v>
      </c>
      <c r="JA287" s="394">
        <v>3.2373619813621066</v>
      </c>
      <c r="JB287" s="394">
        <v>3.2373619813621066</v>
      </c>
      <c r="JC287" s="394">
        <v>3.2373619813621066</v>
      </c>
      <c r="JD287" s="394">
        <v>3.2373619813621066</v>
      </c>
      <c r="JE287" s="394">
        <v>3.2373619813621066</v>
      </c>
      <c r="JF287" s="394">
        <v>3.2373619813621066</v>
      </c>
      <c r="JG287" s="394">
        <v>3.2373619813621066</v>
      </c>
      <c r="JH287" s="394">
        <v>3.2373619813621066</v>
      </c>
      <c r="JI287" s="394">
        <v>3.2373619813621066</v>
      </c>
      <c r="JJ287" s="394">
        <v>3.2373619813621066</v>
      </c>
      <c r="JK287" s="394">
        <v>3.2373619813621066</v>
      </c>
      <c r="JL287" s="394">
        <v>3.2373619813621066</v>
      </c>
      <c r="JM287" s="394">
        <v>3.2373619813621066</v>
      </c>
      <c r="JN287" s="394">
        <v>3.2373619813621066</v>
      </c>
      <c r="JO287" s="394">
        <v>3.2373619813621066</v>
      </c>
      <c r="JP287" s="394">
        <v>3.2373619813621066</v>
      </c>
      <c r="JQ287" s="394">
        <v>3.2373619813621066</v>
      </c>
      <c r="JR287" s="394">
        <v>3.2373619813621066</v>
      </c>
      <c r="JS287" s="394">
        <v>3.2373619813621066</v>
      </c>
      <c r="JT287" s="394">
        <v>3.2373619813621066</v>
      </c>
      <c r="JU287" s="394">
        <v>3.2373619813621066</v>
      </c>
      <c r="JV287" s="394">
        <v>3.2373619813621066</v>
      </c>
      <c r="JW287" s="394">
        <v>3.2373619813621066</v>
      </c>
      <c r="JX287" s="394">
        <v>3.2373619813621066</v>
      </c>
      <c r="JY287" s="394">
        <v>3.2373619813621066</v>
      </c>
      <c r="JZ287" s="394">
        <v>3.2373619813621066</v>
      </c>
      <c r="KA287" s="394">
        <v>3.2373619813621066</v>
      </c>
      <c r="KB287" s="394">
        <v>3.2373619813621066</v>
      </c>
      <c r="KC287" s="394">
        <v>3.2373619813621066</v>
      </c>
    </row>
    <row r="288" spans="1:289" x14ac:dyDescent="0.25">
      <c r="A288" s="383">
        <v>279</v>
      </c>
      <c r="B288" s="384" t="s">
        <v>865</v>
      </c>
      <c r="C288" s="385" t="s">
        <v>142</v>
      </c>
      <c r="D288" s="385" t="s">
        <v>142</v>
      </c>
      <c r="E288" s="129">
        <v>2052</v>
      </c>
      <c r="F288" s="386">
        <v>523.87598000000003</v>
      </c>
      <c r="G288" s="386">
        <v>503.20721039475234</v>
      </c>
      <c r="H288" s="386">
        <v>483.35389722061416</v>
      </c>
      <c r="I288" s="386">
        <v>464.28386782271838</v>
      </c>
      <c r="J288" s="386">
        <v>445.96621887179487</v>
      </c>
      <c r="K288" s="386">
        <v>448.6217239783158</v>
      </c>
      <c r="L288" s="386">
        <v>451.29304128556481</v>
      </c>
      <c r="M288" s="386">
        <v>453.9802649472648</v>
      </c>
      <c r="N288" s="386">
        <v>456.68348967777683</v>
      </c>
      <c r="O288" s="386">
        <v>459.40281075543828</v>
      </c>
      <c r="P288" s="386">
        <v>462.11046469263619</v>
      </c>
      <c r="Q288" s="386">
        <v>464.83407715179345</v>
      </c>
      <c r="R288" s="386">
        <v>467.57374219013781</v>
      </c>
      <c r="S288" s="386">
        <v>470.32955441925679</v>
      </c>
      <c r="T288" s="386">
        <v>473.10160900836524</v>
      </c>
      <c r="U288" s="386">
        <v>475.58340895218959</v>
      </c>
      <c r="V288" s="386">
        <v>478.07822794064174</v>
      </c>
      <c r="W288" s="386">
        <v>480.58613426912297</v>
      </c>
      <c r="X288" s="386">
        <v>483.10719659129904</v>
      </c>
      <c r="Y288" s="386">
        <v>485.64148392097991</v>
      </c>
      <c r="Z288" s="386">
        <v>487.85536691618751</v>
      </c>
      <c r="AA288" s="386">
        <v>490.07934229040052</v>
      </c>
      <c r="AB288" s="386">
        <v>492.31345605152188</v>
      </c>
      <c r="AC288" s="386">
        <v>494.5577544171897</v>
      </c>
      <c r="AD288" s="386">
        <v>496.81228381573357</v>
      </c>
      <c r="AE288" s="386">
        <v>499.78571164003273</v>
      </c>
      <c r="AF288" s="386">
        <v>502.7769354675998</v>
      </c>
      <c r="AG288" s="386">
        <v>505.78606180774017</v>
      </c>
      <c r="AH288" s="386">
        <v>508.81319780721884</v>
      </c>
      <c r="AI288" s="386">
        <v>511.8584512540757</v>
      </c>
      <c r="AJ288" s="386">
        <v>514.64940257658475</v>
      </c>
      <c r="AK288" s="386">
        <v>517.45557179627906</v>
      </c>
      <c r="AL288" s="386">
        <v>520.27704189002498</v>
      </c>
      <c r="AM288" s="386">
        <v>523.1138962871272</v>
      </c>
      <c r="AN288" s="386">
        <v>525.9662188717956</v>
      </c>
      <c r="AO288" s="387">
        <v>525.9662188717956</v>
      </c>
      <c r="AP288" s="387">
        <v>525.9662188717956</v>
      </c>
      <c r="AQ288" s="387">
        <v>525.9662188717956</v>
      </c>
      <c r="AR288" s="387">
        <v>525.9662188717956</v>
      </c>
      <c r="AS288" s="387">
        <v>525.9662188717956</v>
      </c>
      <c r="AT288" s="387">
        <v>525.9662188717956</v>
      </c>
      <c r="AU288" s="387">
        <v>525.9662188717956</v>
      </c>
      <c r="AV288" s="387">
        <v>525.9662188717956</v>
      </c>
      <c r="AW288" s="387">
        <v>525.9662188717956</v>
      </c>
      <c r="AX288" s="387">
        <v>525.9662188717956</v>
      </c>
      <c r="AY288" s="387">
        <v>525.9662188717956</v>
      </c>
      <c r="AZ288" s="387">
        <v>525.9662188717956</v>
      </c>
      <c r="BA288" s="387">
        <v>525.9662188717956</v>
      </c>
      <c r="BB288" s="387">
        <v>525.9662188717956</v>
      </c>
      <c r="BC288" s="387">
        <v>525.9662188717956</v>
      </c>
      <c r="BD288" s="387">
        <v>525.9662188717956</v>
      </c>
      <c r="BE288" s="387">
        <v>525.9662188717956</v>
      </c>
      <c r="BF288" s="387">
        <v>525.9662188717956</v>
      </c>
      <c r="BG288" s="387">
        <v>525.9662188717956</v>
      </c>
      <c r="BH288" s="387">
        <v>525.9662188717956</v>
      </c>
      <c r="BI288" s="387">
        <v>525.9662188717956</v>
      </c>
      <c r="BJ288" s="387">
        <v>525.9662188717956</v>
      </c>
      <c r="BK288" s="387">
        <v>525.9662188717956</v>
      </c>
      <c r="BL288" s="387">
        <v>525.9662188717956</v>
      </c>
      <c r="BM288" s="387">
        <v>525.9662188717956</v>
      </c>
      <c r="BN288" s="387">
        <v>525.9662188717956</v>
      </c>
      <c r="BO288" s="387">
        <v>525.9662188717956</v>
      </c>
      <c r="BP288" s="387">
        <v>525.9662188717956</v>
      </c>
      <c r="CA288" s="386">
        <v>1950</v>
      </c>
      <c r="CB288" s="386">
        <v>1873.0655684381004</v>
      </c>
      <c r="CC288" s="386">
        <v>1799.166473676074</v>
      </c>
      <c r="CD288" s="386">
        <v>1728.1829608876146</v>
      </c>
      <c r="CE288" s="386">
        <v>1660</v>
      </c>
      <c r="CF288" s="386">
        <v>1669.9899895460121</v>
      </c>
      <c r="CG288" s="386">
        <v>1680.0400995083673</v>
      </c>
      <c r="CH288" s="386">
        <v>1690.1506916956987</v>
      </c>
      <c r="CI288" s="386">
        <v>1700.3221300940272</v>
      </c>
      <c r="CJ288" s="386">
        <v>1710.5547808798663</v>
      </c>
      <c r="CK288" s="386">
        <v>1720.8142595124771</v>
      </c>
      <c r="CL288" s="386">
        <v>1731.1352719252329</v>
      </c>
      <c r="CM288" s="386">
        <v>1741.518187182317</v>
      </c>
      <c r="CN288" s="386">
        <v>1751.9633765614667</v>
      </c>
      <c r="CO288" s="386">
        <v>1762.4712135672496</v>
      </c>
      <c r="CP288" s="386">
        <v>1770.1964475472932</v>
      </c>
      <c r="CQ288" s="386">
        <v>1777.9555426421095</v>
      </c>
      <c r="CR288" s="386">
        <v>1785.7486472711637</v>
      </c>
      <c r="CS288" s="386">
        <v>1793.5759105044701</v>
      </c>
      <c r="CT288" s="386">
        <v>1801.4374820654455</v>
      </c>
      <c r="CU288" s="386">
        <v>1808.3269870164672</v>
      </c>
      <c r="CV288" s="386">
        <v>1815.2428405246512</v>
      </c>
      <c r="CW288" s="386">
        <v>1822.1851433586983</v>
      </c>
      <c r="CX288" s="386">
        <v>1829.1539966726941</v>
      </c>
      <c r="CY288" s="386">
        <v>1836.1495020075824</v>
      </c>
      <c r="CZ288" s="386">
        <v>1845.4065492613627</v>
      </c>
      <c r="DA288" s="386">
        <v>1854.7102664207061</v>
      </c>
      <c r="DB288" s="386">
        <v>1864.0608887744718</v>
      </c>
      <c r="DC288" s="386">
        <v>1873.4586527977401</v>
      </c>
      <c r="DD288" s="386">
        <v>1882.9037961577944</v>
      </c>
      <c r="DE288" s="386">
        <v>1891.5909301768006</v>
      </c>
      <c r="DF288" s="386">
        <v>1900.3181439373307</v>
      </c>
      <c r="DG288" s="386">
        <v>1909.0856223548788</v>
      </c>
      <c r="DH288" s="386">
        <v>1917.8935511980817</v>
      </c>
      <c r="DI288" s="386">
        <v>1926.7421170926561</v>
      </c>
      <c r="DJ288" s="387">
        <v>1926.7421170926561</v>
      </c>
      <c r="DK288" s="387">
        <v>1926.7421170926561</v>
      </c>
      <c r="DL288" s="387">
        <v>1926.7421170926561</v>
      </c>
      <c r="DM288" s="387">
        <v>1926.7421170926561</v>
      </c>
      <c r="DN288" s="387">
        <v>1926.7421170926561</v>
      </c>
      <c r="DO288" s="387">
        <v>1926.7421170926561</v>
      </c>
      <c r="DP288" s="387">
        <v>1926.7421170926561</v>
      </c>
      <c r="DQ288" s="387">
        <v>1926.7421170926561</v>
      </c>
      <c r="DR288" s="387">
        <v>1926.7421170926561</v>
      </c>
      <c r="DS288" s="387">
        <v>1926.7421170926561</v>
      </c>
      <c r="DT288" s="387">
        <v>1926.7421170926561</v>
      </c>
      <c r="DU288" s="387">
        <v>1926.7421170926561</v>
      </c>
      <c r="DV288" s="387">
        <v>1926.7421170926561</v>
      </c>
      <c r="DW288" s="387">
        <v>1926.7421170926561</v>
      </c>
      <c r="DX288" s="387">
        <v>1926.7421170926561</v>
      </c>
      <c r="DY288" s="387">
        <v>1926.7421170926561</v>
      </c>
      <c r="DZ288" s="387">
        <v>1926.7421170926561</v>
      </c>
      <c r="EA288" s="387">
        <v>1926.7421170926561</v>
      </c>
      <c r="EB288" s="387">
        <v>1926.7421170926561</v>
      </c>
      <c r="EC288" s="387">
        <v>1926.7421170926561</v>
      </c>
      <c r="ED288" s="387">
        <v>1926.7421170926561</v>
      </c>
      <c r="EE288" s="387">
        <v>1926.7421170926561</v>
      </c>
      <c r="EF288" s="387">
        <v>1926.7421170926561</v>
      </c>
      <c r="EG288" s="387">
        <v>1926.7421170926561</v>
      </c>
      <c r="EH288" s="387">
        <v>1926.7421170926561</v>
      </c>
      <c r="EI288" s="387">
        <v>1926.7421170926561</v>
      </c>
      <c r="EJ288" s="387">
        <v>1926.7421170926561</v>
      </c>
      <c r="EK288" s="387">
        <v>1926.7421170926561</v>
      </c>
      <c r="EY288" s="386">
        <v>1565</v>
      </c>
      <c r="EZ288" s="386">
        <v>1586</v>
      </c>
      <c r="FA288" s="386">
        <v>1607</v>
      </c>
      <c r="FB288" s="386">
        <v>1628</v>
      </c>
      <c r="FC288" s="386">
        <v>1648.8</v>
      </c>
      <c r="FD288" s="386">
        <v>1672</v>
      </c>
      <c r="FE288" s="386">
        <v>1696</v>
      </c>
      <c r="FF288" s="386">
        <v>1720</v>
      </c>
      <c r="FG288" s="386">
        <v>1744</v>
      </c>
      <c r="FH288" s="386">
        <v>1768</v>
      </c>
      <c r="FI288" s="386">
        <v>1790.3000000000002</v>
      </c>
      <c r="FJ288" s="386">
        <v>1812</v>
      </c>
      <c r="FK288" s="386">
        <v>1834</v>
      </c>
      <c r="FL288" s="386">
        <v>1856</v>
      </c>
      <c r="FM288" s="386">
        <v>1878</v>
      </c>
      <c r="FN288" s="386">
        <v>1900</v>
      </c>
      <c r="FO288" s="386">
        <v>1922</v>
      </c>
      <c r="FP288" s="386">
        <v>1944</v>
      </c>
      <c r="FQ288" s="386">
        <v>1966</v>
      </c>
      <c r="FR288" s="386">
        <v>1988</v>
      </c>
      <c r="FS288" s="386">
        <v>2010</v>
      </c>
      <c r="FT288" s="386">
        <v>2032</v>
      </c>
      <c r="FU288" s="386">
        <v>2054</v>
      </c>
      <c r="FV288" s="386">
        <v>2076</v>
      </c>
      <c r="FW288" s="386">
        <v>2098</v>
      </c>
      <c r="FX288" s="386">
        <v>2120</v>
      </c>
      <c r="FY288" s="386">
        <v>2142</v>
      </c>
      <c r="FZ288" s="386">
        <v>2164</v>
      </c>
      <c r="GA288" s="386">
        <v>2186</v>
      </c>
      <c r="GB288" s="386">
        <v>2208</v>
      </c>
      <c r="GC288" s="386">
        <v>2228.3000000000002</v>
      </c>
      <c r="GD288" s="387">
        <v>2228.3000000000002</v>
      </c>
      <c r="GE288" s="387">
        <v>2228.3000000000002</v>
      </c>
      <c r="GF288" s="387">
        <v>2228.3000000000002</v>
      </c>
      <c r="GG288" s="387">
        <v>2228.3000000000002</v>
      </c>
      <c r="GH288" s="387">
        <v>2228.3000000000002</v>
      </c>
      <c r="GI288" s="387">
        <v>2228.3000000000002</v>
      </c>
      <c r="GJ288" s="387">
        <v>2228.3000000000002</v>
      </c>
      <c r="GK288" s="387">
        <v>2228.3000000000002</v>
      </c>
      <c r="GL288" s="387">
        <v>2228.3000000000002</v>
      </c>
      <c r="GM288" s="387">
        <v>2228.3000000000002</v>
      </c>
      <c r="GN288" s="387">
        <v>2228.3000000000002</v>
      </c>
      <c r="GO288" s="387">
        <v>2228.3000000000002</v>
      </c>
      <c r="GP288" s="387">
        <v>2228.3000000000002</v>
      </c>
      <c r="GQ288" s="387">
        <v>2228.3000000000002</v>
      </c>
      <c r="GR288" s="387">
        <v>2228.3000000000002</v>
      </c>
      <c r="GS288" s="387">
        <v>2228.3000000000002</v>
      </c>
      <c r="GT288" s="387">
        <v>2228.3000000000002</v>
      </c>
      <c r="GU288" s="387">
        <v>2228.3000000000002</v>
      </c>
      <c r="GV288" s="387">
        <v>2228.3000000000002</v>
      </c>
      <c r="GW288" s="387">
        <v>2228.3000000000002</v>
      </c>
      <c r="GX288" s="387">
        <v>2228.3000000000002</v>
      </c>
      <c r="GY288" s="387">
        <v>2228.3000000000002</v>
      </c>
      <c r="GZ288" s="387">
        <v>2228.3000000000002</v>
      </c>
      <c r="HA288" s="387">
        <v>2228.3000000000002</v>
      </c>
      <c r="HB288" s="387">
        <v>2228.3000000000002</v>
      </c>
      <c r="HC288" s="387">
        <v>2228.3000000000002</v>
      </c>
      <c r="HD288" s="387">
        <v>2228.3000000000002</v>
      </c>
      <c r="HE288" s="387">
        <v>2228.3000000000002</v>
      </c>
      <c r="HS288" s="394">
        <v>3.7222550268481482</v>
      </c>
      <c r="HT288" s="394">
        <v>3.7222550268481478</v>
      </c>
      <c r="HU288" s="394">
        <v>3.7222550268481478</v>
      </c>
      <c r="HV288" s="394">
        <v>3.7222550268481482</v>
      </c>
      <c r="HW288" s="394">
        <v>3.7222550268481482</v>
      </c>
      <c r="HX288" s="394">
        <v>3.7224902413034537</v>
      </c>
      <c r="HY288" s="394">
        <v>3.7227254706222865</v>
      </c>
      <c r="HZ288" s="394">
        <v>3.7229607148055868</v>
      </c>
      <c r="IA288" s="394">
        <v>3.7231959738542928</v>
      </c>
      <c r="IB288" s="394">
        <v>3.7234312477693461</v>
      </c>
      <c r="IC288" s="394">
        <v>3.7238158210873742</v>
      </c>
      <c r="ID288" s="394">
        <v>3.7242004341259252</v>
      </c>
      <c r="IE288" s="394">
        <v>3.7245850868891019</v>
      </c>
      <c r="IF288" s="394">
        <v>3.7249697793810079</v>
      </c>
      <c r="IG288" s="394">
        <v>3.7253545116057429</v>
      </c>
      <c r="IH288" s="394">
        <v>3.7221576998394643</v>
      </c>
      <c r="II288" s="394">
        <v>3.7189636313303538</v>
      </c>
      <c r="IJ288" s="394">
        <v>3.7157723037243602</v>
      </c>
      <c r="IK288" s="394">
        <v>3.712583714669452</v>
      </c>
      <c r="IL288" s="394">
        <v>3.7093978618156154</v>
      </c>
      <c r="IM288" s="394">
        <v>3.7066866732392305</v>
      </c>
      <c r="IN288" s="394">
        <v>3.7039774662630327</v>
      </c>
      <c r="IO288" s="394">
        <v>3.7012702394386756</v>
      </c>
      <c r="IP288" s="394">
        <v>3.6985649913188721</v>
      </c>
      <c r="IQ288" s="394">
        <v>3.6958617204573905</v>
      </c>
      <c r="IR288" s="394">
        <v>3.6923955733062339</v>
      </c>
      <c r="IS288" s="394">
        <v>3.6889326768654613</v>
      </c>
      <c r="IT288" s="394">
        <v>3.6854730280864092</v>
      </c>
      <c r="IU288" s="394">
        <v>3.6820166239232726</v>
      </c>
      <c r="IV288" s="394">
        <v>3.6785634613331037</v>
      </c>
      <c r="IW288" s="394">
        <v>3.6754942698982611</v>
      </c>
      <c r="IX288" s="394">
        <v>3.6724276392282835</v>
      </c>
      <c r="IY288" s="394">
        <v>3.6693635671866089</v>
      </c>
      <c r="IZ288" s="394">
        <v>3.6663020516384575</v>
      </c>
      <c r="JA288" s="394">
        <v>3.6632430904508335</v>
      </c>
      <c r="JB288" s="394">
        <v>3.6632430904508335</v>
      </c>
      <c r="JC288" s="394">
        <v>3.6632430904508335</v>
      </c>
      <c r="JD288" s="394">
        <v>3.6632430904508335</v>
      </c>
      <c r="JE288" s="394">
        <v>3.6632430904508335</v>
      </c>
      <c r="JF288" s="394">
        <v>3.6632430904508335</v>
      </c>
      <c r="JG288" s="394">
        <v>3.6632430904508335</v>
      </c>
      <c r="JH288" s="394">
        <v>3.6632430904508335</v>
      </c>
      <c r="JI288" s="394">
        <v>3.6632430904508335</v>
      </c>
      <c r="JJ288" s="394">
        <v>3.6632430904508335</v>
      </c>
      <c r="JK288" s="394">
        <v>3.6632430904508335</v>
      </c>
      <c r="JL288" s="394">
        <v>3.6632430904508335</v>
      </c>
      <c r="JM288" s="394">
        <v>3.6632430904508335</v>
      </c>
      <c r="JN288" s="394">
        <v>3.6632430904508335</v>
      </c>
      <c r="JO288" s="394">
        <v>3.6632430904508335</v>
      </c>
      <c r="JP288" s="394">
        <v>3.6632430904508335</v>
      </c>
      <c r="JQ288" s="394">
        <v>3.6632430904508335</v>
      </c>
      <c r="JR288" s="394">
        <v>3.6632430904508335</v>
      </c>
      <c r="JS288" s="394">
        <v>3.6632430904508335</v>
      </c>
      <c r="JT288" s="394">
        <v>3.6632430904508335</v>
      </c>
      <c r="JU288" s="394">
        <v>3.6632430904508335</v>
      </c>
      <c r="JV288" s="394">
        <v>3.6632430904508335</v>
      </c>
      <c r="JW288" s="394">
        <v>3.6632430904508335</v>
      </c>
      <c r="JX288" s="394">
        <v>3.6632430904508335</v>
      </c>
      <c r="JY288" s="394">
        <v>3.6632430904508335</v>
      </c>
      <c r="JZ288" s="394">
        <v>3.6632430904508335</v>
      </c>
      <c r="KA288" s="394">
        <v>3.6632430904508335</v>
      </c>
      <c r="KB288" s="394">
        <v>3.6632430904508335</v>
      </c>
      <c r="KC288" s="394">
        <v>3.6632430904508335</v>
      </c>
    </row>
    <row r="289" spans="1:289" x14ac:dyDescent="0.25">
      <c r="A289" s="383">
        <v>280</v>
      </c>
      <c r="B289" s="384" t="s">
        <v>865</v>
      </c>
      <c r="C289" s="385" t="s">
        <v>142</v>
      </c>
      <c r="D289" s="385" t="s">
        <v>142</v>
      </c>
      <c r="E289" s="129">
        <v>2052</v>
      </c>
      <c r="F289" s="386">
        <v>1057.8436800000002</v>
      </c>
      <c r="G289" s="386">
        <v>1029.7106234622513</v>
      </c>
      <c r="H289" s="386">
        <v>1002.3257576875802</v>
      </c>
      <c r="I289" s="386">
        <v>975.6691847520907</v>
      </c>
      <c r="J289" s="386">
        <v>949.72153591160236</v>
      </c>
      <c r="K289" s="386">
        <v>960.71711022261979</v>
      </c>
      <c r="L289" s="386">
        <v>971.83998780081345</v>
      </c>
      <c r="M289" s="386">
        <v>983.09164252297899</v>
      </c>
      <c r="N289" s="386">
        <v>994.47356532998981</v>
      </c>
      <c r="O289" s="386">
        <v>1005.9872644243592</v>
      </c>
      <c r="P289" s="386">
        <v>1017.2069374647517</v>
      </c>
      <c r="Q289" s="386">
        <v>1028.5517423707106</v>
      </c>
      <c r="R289" s="386">
        <v>1040.0230747251305</v>
      </c>
      <c r="S289" s="386">
        <v>1051.6223456756995</v>
      </c>
      <c r="T289" s="386">
        <v>1063.3509821084908</v>
      </c>
      <c r="U289" s="386">
        <v>1073.6208487297922</v>
      </c>
      <c r="V289" s="386">
        <v>1083.9899019434738</v>
      </c>
      <c r="W289" s="386">
        <v>1094.4590996957747</v>
      </c>
      <c r="X289" s="386">
        <v>1105.0294091847995</v>
      </c>
      <c r="Y289" s="386">
        <v>1115.7018069498736</v>
      </c>
      <c r="Z289" s="386">
        <v>1124.8592434854459</v>
      </c>
      <c r="AA289" s="386">
        <v>1134.0918422582581</v>
      </c>
      <c r="AB289" s="386">
        <v>1143.4002201835228</v>
      </c>
      <c r="AC289" s="386">
        <v>1152.7849992399579</v>
      </c>
      <c r="AD289" s="386">
        <v>1162.2468065113471</v>
      </c>
      <c r="AE289" s="386">
        <v>1174.523184000994</v>
      </c>
      <c r="AF289" s="386">
        <v>1186.92923226575</v>
      </c>
      <c r="AG289" s="386">
        <v>1199.4663209694211</v>
      </c>
      <c r="AH289" s="386">
        <v>1212.135834243059</v>
      </c>
      <c r="AI289" s="386">
        <v>1224.9391708377727</v>
      </c>
      <c r="AJ289" s="386">
        <v>1236.4762630698601</v>
      </c>
      <c r="AK289" s="386">
        <v>1248.1220174301091</v>
      </c>
      <c r="AL289" s="386">
        <v>1259.8774573530088</v>
      </c>
      <c r="AM289" s="386">
        <v>1271.7436159122688</v>
      </c>
      <c r="AN289" s="386">
        <v>1283.7215359116055</v>
      </c>
      <c r="AO289" s="387">
        <v>1283.7215359116055</v>
      </c>
      <c r="AP289" s="387">
        <v>1283.7215359116055</v>
      </c>
      <c r="AQ289" s="387">
        <v>1283.7215359116055</v>
      </c>
      <c r="AR289" s="387">
        <v>1283.7215359116055</v>
      </c>
      <c r="AS289" s="387">
        <v>1283.7215359116055</v>
      </c>
      <c r="AT289" s="387">
        <v>1283.7215359116055</v>
      </c>
      <c r="AU289" s="387">
        <v>1283.7215359116055</v>
      </c>
      <c r="AV289" s="387">
        <v>1283.7215359116055</v>
      </c>
      <c r="AW289" s="387">
        <v>1283.7215359116055</v>
      </c>
      <c r="AX289" s="387">
        <v>1283.7215359116055</v>
      </c>
      <c r="AY289" s="387">
        <v>1283.7215359116055</v>
      </c>
      <c r="AZ289" s="387">
        <v>1283.7215359116055</v>
      </c>
      <c r="BA289" s="387">
        <v>1283.7215359116055</v>
      </c>
      <c r="BB289" s="387">
        <v>1283.7215359116055</v>
      </c>
      <c r="BC289" s="387">
        <v>1283.7215359116055</v>
      </c>
      <c r="BD289" s="387">
        <v>1283.7215359116055</v>
      </c>
      <c r="BE289" s="387">
        <v>1283.7215359116055</v>
      </c>
      <c r="BF289" s="387">
        <v>1283.7215359116055</v>
      </c>
      <c r="BG289" s="387">
        <v>1283.7215359116055</v>
      </c>
      <c r="BH289" s="387">
        <v>1283.7215359116055</v>
      </c>
      <c r="BI289" s="387">
        <v>1283.7215359116055</v>
      </c>
      <c r="BJ289" s="387">
        <v>1283.7215359116055</v>
      </c>
      <c r="BK289" s="387">
        <v>1283.7215359116055</v>
      </c>
      <c r="BL289" s="387">
        <v>1283.7215359116055</v>
      </c>
      <c r="BM289" s="387">
        <v>1283.7215359116055</v>
      </c>
      <c r="BN289" s="387">
        <v>1283.7215359116055</v>
      </c>
      <c r="BO289" s="387">
        <v>1283.7215359116055</v>
      </c>
      <c r="BP289" s="387">
        <v>1283.7215359116055</v>
      </c>
      <c r="CA289" s="386">
        <v>3620</v>
      </c>
      <c r="CB289" s="386">
        <v>3523.7271133796908</v>
      </c>
      <c r="CC289" s="386">
        <v>3430.0145772284991</v>
      </c>
      <c r="CD289" s="386">
        <v>3338.7942997424416</v>
      </c>
      <c r="CE289" s="386">
        <v>3250</v>
      </c>
      <c r="CF289" s="386">
        <v>3282.3337586471116</v>
      </c>
      <c r="CG289" s="386">
        <v>3314.9892009706077</v>
      </c>
      <c r="CH289" s="386">
        <v>3347.9695273527509</v>
      </c>
      <c r="CI289" s="386">
        <v>3381.2779700159226</v>
      </c>
      <c r="CJ289" s="386">
        <v>3414.917793339398</v>
      </c>
      <c r="CK289" s="386">
        <v>3447.6083282766808</v>
      </c>
      <c r="CL289" s="386">
        <v>3480.6118051760131</v>
      </c>
      <c r="CM289" s="386">
        <v>3513.9312197874433</v>
      </c>
      <c r="CN289" s="386">
        <v>3547.5695965389195</v>
      </c>
      <c r="CO289" s="386">
        <v>3581.5299888108198</v>
      </c>
      <c r="CP289" s="386">
        <v>3607.8790861333396</v>
      </c>
      <c r="CQ289" s="386">
        <v>3634.4220321551252</v>
      </c>
      <c r="CR289" s="386">
        <v>3661.1602530092141</v>
      </c>
      <c r="CS289" s="386">
        <v>3688.0951853206179</v>
      </c>
      <c r="CT289" s="386">
        <v>3715.2282762835107</v>
      </c>
      <c r="CU289" s="386">
        <v>3737.4498403721236</v>
      </c>
      <c r="CV289" s="386">
        <v>3759.8043163234329</v>
      </c>
      <c r="CW289" s="386">
        <v>3782.2924991113291</v>
      </c>
      <c r="CX289" s="386">
        <v>3804.9151884646085</v>
      </c>
      <c r="CY289" s="386">
        <v>3827.673188895415</v>
      </c>
      <c r="CZ289" s="386">
        <v>3859.0907719840716</v>
      </c>
      <c r="DA289" s="386">
        <v>3890.766230935797</v>
      </c>
      <c r="DB289" s="386">
        <v>3922.7016823984754</v>
      </c>
      <c r="DC289" s="386">
        <v>3954.8992603934589</v>
      </c>
      <c r="DD289" s="386">
        <v>3987.3611164581712</v>
      </c>
      <c r="DE289" s="386">
        <v>4023.1190627824199</v>
      </c>
      <c r="DF289" s="386">
        <v>4059.1976800185785</v>
      </c>
      <c r="DG289" s="386">
        <v>4095.5998438864326</v>
      </c>
      <c r="DH289" s="386">
        <v>4132.3284558947125</v>
      </c>
      <c r="DI289" s="386">
        <v>4169.3864435723626</v>
      </c>
      <c r="DJ289" s="387">
        <v>4169.3864435723626</v>
      </c>
      <c r="DK289" s="387">
        <v>4169.3864435723626</v>
      </c>
      <c r="DL289" s="387">
        <v>4169.3864435723626</v>
      </c>
      <c r="DM289" s="387">
        <v>4169.3864435723626</v>
      </c>
      <c r="DN289" s="387">
        <v>4169.3864435723626</v>
      </c>
      <c r="DO289" s="387">
        <v>4169.3864435723626</v>
      </c>
      <c r="DP289" s="387">
        <v>4169.3864435723626</v>
      </c>
      <c r="DQ289" s="387">
        <v>4169.3864435723626</v>
      </c>
      <c r="DR289" s="387">
        <v>4169.3864435723626</v>
      </c>
      <c r="DS289" s="387">
        <v>4169.3864435723626</v>
      </c>
      <c r="DT289" s="387">
        <v>4169.3864435723626</v>
      </c>
      <c r="DU289" s="387">
        <v>4169.3864435723626</v>
      </c>
      <c r="DV289" s="387">
        <v>4169.3864435723626</v>
      </c>
      <c r="DW289" s="387">
        <v>4169.3864435723626</v>
      </c>
      <c r="DX289" s="387">
        <v>4169.3864435723626</v>
      </c>
      <c r="DY289" s="387">
        <v>4169.3864435723626</v>
      </c>
      <c r="DZ289" s="387">
        <v>4169.3864435723626</v>
      </c>
      <c r="EA289" s="387">
        <v>4169.3864435723626</v>
      </c>
      <c r="EB289" s="387">
        <v>4169.3864435723626</v>
      </c>
      <c r="EC289" s="387">
        <v>4169.3864435723626</v>
      </c>
      <c r="ED289" s="387">
        <v>4169.3864435723626</v>
      </c>
      <c r="EE289" s="387">
        <v>4169.3864435723626</v>
      </c>
      <c r="EF289" s="387">
        <v>4169.3864435723626</v>
      </c>
      <c r="EG289" s="387">
        <v>4169.3864435723626</v>
      </c>
      <c r="EH289" s="387">
        <v>4169.3864435723626</v>
      </c>
      <c r="EI289" s="387">
        <v>4169.3864435723626</v>
      </c>
      <c r="EJ289" s="387">
        <v>4169.3864435723626</v>
      </c>
      <c r="EK289" s="387">
        <v>4169.3864435723626</v>
      </c>
      <c r="EY289" s="386">
        <v>2497</v>
      </c>
      <c r="EZ289" s="386">
        <v>2531</v>
      </c>
      <c r="FA289" s="386">
        <v>2565</v>
      </c>
      <c r="FB289" s="386">
        <v>2599</v>
      </c>
      <c r="FC289" s="386">
        <v>2633.4</v>
      </c>
      <c r="FD289" s="386">
        <v>2674</v>
      </c>
      <c r="FE289" s="386">
        <v>2715</v>
      </c>
      <c r="FF289" s="386">
        <v>2756</v>
      </c>
      <c r="FG289" s="386">
        <v>2797</v>
      </c>
      <c r="FH289" s="386">
        <v>2838</v>
      </c>
      <c r="FI289" s="386">
        <v>2878</v>
      </c>
      <c r="FJ289" s="386">
        <v>2916</v>
      </c>
      <c r="FK289" s="386">
        <v>2954</v>
      </c>
      <c r="FL289" s="386">
        <v>2992</v>
      </c>
      <c r="FM289" s="386">
        <v>3030</v>
      </c>
      <c r="FN289" s="386">
        <v>3068</v>
      </c>
      <c r="FO289" s="386">
        <v>3106</v>
      </c>
      <c r="FP289" s="386">
        <v>3144</v>
      </c>
      <c r="FQ289" s="386">
        <v>3182</v>
      </c>
      <c r="FR289" s="386">
        <v>3220</v>
      </c>
      <c r="FS289" s="386">
        <v>3258</v>
      </c>
      <c r="FT289" s="386">
        <v>3296</v>
      </c>
      <c r="FU289" s="386">
        <v>3334</v>
      </c>
      <c r="FV289" s="386">
        <v>3372</v>
      </c>
      <c r="FW289" s="386">
        <v>3410</v>
      </c>
      <c r="FX289" s="386">
        <v>3448</v>
      </c>
      <c r="FY289" s="386">
        <v>3486</v>
      </c>
      <c r="FZ289" s="386">
        <v>3524</v>
      </c>
      <c r="GA289" s="386">
        <v>3562</v>
      </c>
      <c r="GB289" s="386">
        <v>3600</v>
      </c>
      <c r="GC289" s="386">
        <v>3643.5</v>
      </c>
      <c r="GD289" s="387">
        <v>3643.5</v>
      </c>
      <c r="GE289" s="387">
        <v>3643.5</v>
      </c>
      <c r="GF289" s="387">
        <v>3643.5</v>
      </c>
      <c r="GG289" s="387">
        <v>3643.5</v>
      </c>
      <c r="GH289" s="387">
        <v>3643.5</v>
      </c>
      <c r="GI289" s="387">
        <v>3643.5</v>
      </c>
      <c r="GJ289" s="387">
        <v>3643.5</v>
      </c>
      <c r="GK289" s="387">
        <v>3643.5</v>
      </c>
      <c r="GL289" s="387">
        <v>3643.5</v>
      </c>
      <c r="GM289" s="387">
        <v>3643.5</v>
      </c>
      <c r="GN289" s="387">
        <v>3643.5</v>
      </c>
      <c r="GO289" s="387">
        <v>3643.5</v>
      </c>
      <c r="GP289" s="387">
        <v>3643.5</v>
      </c>
      <c r="GQ289" s="387">
        <v>3643.5</v>
      </c>
      <c r="GR289" s="387">
        <v>3643.5</v>
      </c>
      <c r="GS289" s="387">
        <v>3643.5</v>
      </c>
      <c r="GT289" s="387">
        <v>3643.5</v>
      </c>
      <c r="GU289" s="387">
        <v>3643.5</v>
      </c>
      <c r="GV289" s="387">
        <v>3643.5</v>
      </c>
      <c r="GW289" s="387">
        <v>3643.5</v>
      </c>
      <c r="GX289" s="387">
        <v>3643.5</v>
      </c>
      <c r="GY289" s="387">
        <v>3643.5</v>
      </c>
      <c r="GZ289" s="387">
        <v>3643.5</v>
      </c>
      <c r="HA289" s="387">
        <v>3643.5</v>
      </c>
      <c r="HB289" s="387">
        <v>3643.5</v>
      </c>
      <c r="HC289" s="387">
        <v>3643.5</v>
      </c>
      <c r="HD289" s="387">
        <v>3643.5</v>
      </c>
      <c r="HE289" s="387">
        <v>3643.5</v>
      </c>
      <c r="HS289" s="394">
        <v>3.4220557048655804</v>
      </c>
      <c r="HT289" s="394">
        <v>3.4220557048655804</v>
      </c>
      <c r="HU289" s="394">
        <v>3.4220557048655804</v>
      </c>
      <c r="HV289" s="394">
        <v>3.42205570486558</v>
      </c>
      <c r="HW289" s="394">
        <v>3.4220557048655804</v>
      </c>
      <c r="HX289" s="394">
        <v>3.416545540535362</v>
      </c>
      <c r="HY289" s="394">
        <v>3.4110442486238197</v>
      </c>
      <c r="HZ289" s="394">
        <v>3.405551814844662</v>
      </c>
      <c r="IA289" s="394">
        <v>3.4000682249346013</v>
      </c>
      <c r="IB289" s="394">
        <v>3.3945934646533171</v>
      </c>
      <c r="IC289" s="394">
        <v>3.3892890436525827</v>
      </c>
      <c r="ID289" s="394">
        <v>3.3839929113858145</v>
      </c>
      <c r="IE289" s="394">
        <v>3.3787050549009656</v>
      </c>
      <c r="IF289" s="394">
        <v>3.373425461266228</v>
      </c>
      <c r="IG289" s="394">
        <v>3.3681541175700027</v>
      </c>
      <c r="IH289" s="394">
        <v>3.360477854357844</v>
      </c>
      <c r="II289" s="394">
        <v>3.3528190858964728</v>
      </c>
      <c r="IJ289" s="394">
        <v>3.3451777723141061</v>
      </c>
      <c r="IK289" s="394">
        <v>3.3375538738298318</v>
      </c>
      <c r="IL289" s="394">
        <v>3.3299473507533981</v>
      </c>
      <c r="IM289" s="394">
        <v>3.3225933484721204</v>
      </c>
      <c r="IN289" s="394">
        <v>3.315255587093132</v>
      </c>
      <c r="IO289" s="394">
        <v>3.3079340307493097</v>
      </c>
      <c r="IP289" s="394">
        <v>3.3006286436527414</v>
      </c>
      <c r="IQ289" s="394">
        <v>3.2933393900945469</v>
      </c>
      <c r="IR289" s="394">
        <v>3.2856658979162439</v>
      </c>
      <c r="IS289" s="394">
        <v>3.278010285001276</v>
      </c>
      <c r="IT289" s="394">
        <v>3.2703725096908993</v>
      </c>
      <c r="IU289" s="394">
        <v>3.2627525304234326</v>
      </c>
      <c r="IV289" s="394">
        <v>3.255150305734035</v>
      </c>
      <c r="IW289" s="394">
        <v>3.2536969636554325</v>
      </c>
      <c r="IX289" s="394">
        <v>3.2522442704572199</v>
      </c>
      <c r="IY289" s="394">
        <v>3.250792225849688</v>
      </c>
      <c r="IZ289" s="394">
        <v>3.2493408295432569</v>
      </c>
      <c r="JA289" s="394">
        <v>3.2478900812484759</v>
      </c>
      <c r="JB289" s="394">
        <v>3.2478900812484759</v>
      </c>
      <c r="JC289" s="394">
        <v>3.2478900812484759</v>
      </c>
      <c r="JD289" s="394">
        <v>3.2478900812484759</v>
      </c>
      <c r="JE289" s="394">
        <v>3.2478900812484759</v>
      </c>
      <c r="JF289" s="394">
        <v>3.2478900812484759</v>
      </c>
      <c r="JG289" s="394">
        <v>3.2478900812484759</v>
      </c>
      <c r="JH289" s="394">
        <v>3.2478900812484759</v>
      </c>
      <c r="JI289" s="394">
        <v>3.2478900812484759</v>
      </c>
      <c r="JJ289" s="394">
        <v>3.2478900812484759</v>
      </c>
      <c r="JK289" s="394">
        <v>3.2478900812484759</v>
      </c>
      <c r="JL289" s="394">
        <v>3.2478900812484759</v>
      </c>
      <c r="JM289" s="394">
        <v>3.2478900812484759</v>
      </c>
      <c r="JN289" s="394">
        <v>3.2478900812484759</v>
      </c>
      <c r="JO289" s="394">
        <v>3.2478900812484759</v>
      </c>
      <c r="JP289" s="394">
        <v>3.2478900812484759</v>
      </c>
      <c r="JQ289" s="394">
        <v>3.2478900812484759</v>
      </c>
      <c r="JR289" s="394">
        <v>3.2478900812484759</v>
      </c>
      <c r="JS289" s="394">
        <v>3.2478900812484759</v>
      </c>
      <c r="JT289" s="394">
        <v>3.2478900812484759</v>
      </c>
      <c r="JU289" s="394">
        <v>3.2478900812484759</v>
      </c>
      <c r="JV289" s="394">
        <v>3.2478900812484759</v>
      </c>
      <c r="JW289" s="394">
        <v>3.2478900812484759</v>
      </c>
      <c r="JX289" s="394">
        <v>3.2478900812484759</v>
      </c>
      <c r="JY289" s="394">
        <v>3.2478900812484759</v>
      </c>
      <c r="JZ289" s="394">
        <v>3.2478900812484759</v>
      </c>
      <c r="KA289" s="394">
        <v>3.2478900812484759</v>
      </c>
      <c r="KB289" s="394">
        <v>3.2478900812484759</v>
      </c>
      <c r="KC289" s="394">
        <v>3.2478900812484759</v>
      </c>
    </row>
    <row r="290" spans="1:289" x14ac:dyDescent="0.25">
      <c r="A290" s="383">
        <v>281</v>
      </c>
      <c r="B290" s="384" t="s">
        <v>864</v>
      </c>
      <c r="C290" s="385" t="s">
        <v>142</v>
      </c>
      <c r="D290" s="385" t="s">
        <v>142</v>
      </c>
      <c r="E290" s="129">
        <v>2052</v>
      </c>
      <c r="F290" s="386">
        <v>3.0317599999999998</v>
      </c>
      <c r="G290" s="386">
        <v>2.9024492867968825</v>
      </c>
      <c r="H290" s="386">
        <v>2.7786539377878632</v>
      </c>
      <c r="I290" s="386">
        <v>2.6601387115034609</v>
      </c>
      <c r="J290" s="386">
        <v>2.5466783999999998</v>
      </c>
      <c r="K290" s="386">
        <v>5.256195290815425</v>
      </c>
      <c r="L290" s="386">
        <v>10.84847970406874</v>
      </c>
      <c r="M290" s="386">
        <v>22.390627702749132</v>
      </c>
      <c r="N290" s="386">
        <v>46.212946200663339</v>
      </c>
      <c r="O290" s="386">
        <v>95.380818478938352</v>
      </c>
      <c r="P290" s="386">
        <v>109.47922026709821</v>
      </c>
      <c r="Q290" s="386">
        <v>125.66153091817353</v>
      </c>
      <c r="R290" s="386">
        <v>144.23577656265692</v>
      </c>
      <c r="S290" s="386">
        <v>165.55551319981544</v>
      </c>
      <c r="T290" s="386">
        <v>190.02655654540587</v>
      </c>
      <c r="U290" s="386">
        <v>204.85954014227278</v>
      </c>
      <c r="V290" s="386">
        <v>220.85034823685589</v>
      </c>
      <c r="W290" s="386">
        <v>238.08935762750849</v>
      </c>
      <c r="X290" s="386">
        <v>256.67399969270093</v>
      </c>
      <c r="Y290" s="386">
        <v>276.70931105337547</v>
      </c>
      <c r="Z290" s="386">
        <v>290.67532673991798</v>
      </c>
      <c r="AA290" s="386">
        <v>305.34623231041212</v>
      </c>
      <c r="AB290" s="386">
        <v>320.75760482274251</v>
      </c>
      <c r="AC290" s="386">
        <v>336.94681697277429</v>
      </c>
      <c r="AD290" s="386">
        <v>353.95312772342561</v>
      </c>
      <c r="AE290" s="386">
        <v>372.67359504435592</v>
      </c>
      <c r="AF290" s="386">
        <v>392.38418187339204</v>
      </c>
      <c r="AG290" s="386">
        <v>413.13725531353009</v>
      </c>
      <c r="AH290" s="386">
        <v>434.98795214703608</v>
      </c>
      <c r="AI290" s="386">
        <v>457.99432532289325</v>
      </c>
      <c r="AJ290" s="386">
        <v>476.02766017033468</v>
      </c>
      <c r="AK290" s="386">
        <v>494.77105002880853</v>
      </c>
      <c r="AL290" s="386">
        <v>514.25245301715188</v>
      </c>
      <c r="AM290" s="386">
        <v>534.50092809342789</v>
      </c>
      <c r="AN290" s="386">
        <v>555.54667840000957</v>
      </c>
      <c r="AO290" s="387">
        <v>555.54667840000957</v>
      </c>
      <c r="AP290" s="387">
        <v>555.54667840000957</v>
      </c>
      <c r="AQ290" s="387">
        <v>555.54667840000957</v>
      </c>
      <c r="AR290" s="387">
        <v>555.54667840000957</v>
      </c>
      <c r="AS290" s="387">
        <v>555.54667840000957</v>
      </c>
      <c r="AT290" s="387">
        <v>555.54667840000957</v>
      </c>
      <c r="AU290" s="387">
        <v>555.54667840000957</v>
      </c>
      <c r="AV290" s="387">
        <v>555.54667840000957</v>
      </c>
      <c r="AW290" s="387">
        <v>555.54667840000957</v>
      </c>
      <c r="AX290" s="387">
        <v>555.54667840000957</v>
      </c>
      <c r="AY290" s="387">
        <v>555.54667840000957</v>
      </c>
      <c r="AZ290" s="387">
        <v>555.54667840000957</v>
      </c>
      <c r="BA290" s="387">
        <v>555.54667840000957</v>
      </c>
      <c r="BB290" s="387">
        <v>555.54667840000957</v>
      </c>
      <c r="BC290" s="387">
        <v>555.54667840000957</v>
      </c>
      <c r="BD290" s="387">
        <v>555.54667840000957</v>
      </c>
      <c r="BE290" s="387">
        <v>555.54667840000957</v>
      </c>
      <c r="BF290" s="387">
        <v>555.54667840000957</v>
      </c>
      <c r="BG290" s="387">
        <v>555.54667840000957</v>
      </c>
      <c r="BH290" s="387">
        <v>555.54667840000957</v>
      </c>
      <c r="BI290" s="387">
        <v>555.54667840000957</v>
      </c>
      <c r="BJ290" s="387">
        <v>555.54667840000957</v>
      </c>
      <c r="BK290" s="387">
        <v>555.54667840000957</v>
      </c>
      <c r="BL290" s="387">
        <v>555.54667840000957</v>
      </c>
      <c r="BM290" s="387">
        <v>555.54667840000957</v>
      </c>
      <c r="BN290" s="387">
        <v>555.54667840000957</v>
      </c>
      <c r="BO290" s="387">
        <v>555.54667840000957</v>
      </c>
      <c r="BP290" s="387">
        <v>555.54667840000957</v>
      </c>
      <c r="CA290" s="386">
        <v>250</v>
      </c>
      <c r="CB290" s="386">
        <v>239.33699293453989</v>
      </c>
      <c r="CC290" s="386">
        <v>229.128784747792</v>
      </c>
      <c r="CD290" s="386">
        <v>219.35597734512803</v>
      </c>
      <c r="CE290" s="386">
        <v>210</v>
      </c>
      <c r="CF290" s="386">
        <v>236.22108452083225</v>
      </c>
      <c r="CG290" s="386">
        <v>265.71619415332464</v>
      </c>
      <c r="CH290" s="386">
        <v>298.89413122688745</v>
      </c>
      <c r="CI290" s="386">
        <v>336.21474207298718</v>
      </c>
      <c r="CJ290" s="386">
        <v>378.1952904970139</v>
      </c>
      <c r="CK290" s="386">
        <v>419.9767081940966</v>
      </c>
      <c r="CL290" s="386">
        <v>466.37396037839346</v>
      </c>
      <c r="CM290" s="386">
        <v>517.89698494066306</v>
      </c>
      <c r="CN290" s="386">
        <v>575.11205555518313</v>
      </c>
      <c r="CO290" s="386">
        <v>638.64800541907675</v>
      </c>
      <c r="CP290" s="386">
        <v>680.5639482976726</v>
      </c>
      <c r="CQ290" s="386">
        <v>725.23093126798346</v>
      </c>
      <c r="CR290" s="386">
        <v>772.8295114418496</v>
      </c>
      <c r="CS290" s="386">
        <v>823.55209631116747</v>
      </c>
      <c r="CT290" s="386">
        <v>877.60372151568811</v>
      </c>
      <c r="CU290" s="386">
        <v>916.58800261385363</v>
      </c>
      <c r="CV290" s="386">
        <v>957.30401539852119</v>
      </c>
      <c r="CW290" s="386">
        <v>999.82868560872089</v>
      </c>
      <c r="CX290" s="386">
        <v>1044.2423561233154</v>
      </c>
      <c r="CY290" s="386">
        <v>1090.6289387547272</v>
      </c>
      <c r="CZ290" s="386">
        <v>1142.7914690179928</v>
      </c>
      <c r="DA290" s="386">
        <v>1197.4488254011053</v>
      </c>
      <c r="DB290" s="386">
        <v>1254.7203302861817</v>
      </c>
      <c r="DC290" s="386">
        <v>1314.7310129985049</v>
      </c>
      <c r="DD290" s="386">
        <v>1377.6118827578307</v>
      </c>
      <c r="DE290" s="386">
        <v>1427.6630241153262</v>
      </c>
      <c r="DF290" s="386">
        <v>1479.5326143280777</v>
      </c>
      <c r="DG290" s="386">
        <v>1533.2867209451858</v>
      </c>
      <c r="DH290" s="386">
        <v>1588.9938118697846</v>
      </c>
      <c r="DI290" s="386">
        <v>1646.7248425682635</v>
      </c>
      <c r="DJ290" s="387">
        <v>1646.7248425682635</v>
      </c>
      <c r="DK290" s="387">
        <v>1646.7248425682635</v>
      </c>
      <c r="DL290" s="387">
        <v>1646.7248425682635</v>
      </c>
      <c r="DM290" s="387">
        <v>1646.7248425682635</v>
      </c>
      <c r="DN290" s="387">
        <v>1646.7248425682635</v>
      </c>
      <c r="DO290" s="387">
        <v>1646.7248425682635</v>
      </c>
      <c r="DP290" s="387">
        <v>1646.7248425682635</v>
      </c>
      <c r="DQ290" s="387">
        <v>1646.7248425682635</v>
      </c>
      <c r="DR290" s="387">
        <v>1646.7248425682635</v>
      </c>
      <c r="DS290" s="387">
        <v>1646.7248425682635</v>
      </c>
      <c r="DT290" s="387">
        <v>1646.7248425682635</v>
      </c>
      <c r="DU290" s="387">
        <v>1646.7248425682635</v>
      </c>
      <c r="DV290" s="387">
        <v>1646.7248425682635</v>
      </c>
      <c r="DW290" s="387">
        <v>1646.7248425682635</v>
      </c>
      <c r="DX290" s="387">
        <v>1646.7248425682635</v>
      </c>
      <c r="DY290" s="387">
        <v>1646.7248425682635</v>
      </c>
      <c r="DZ290" s="387">
        <v>1646.7248425682635</v>
      </c>
      <c r="EA290" s="387">
        <v>1646.7248425682635</v>
      </c>
      <c r="EB290" s="387">
        <v>1646.7248425682635</v>
      </c>
      <c r="EC290" s="387">
        <v>1646.7248425682635</v>
      </c>
      <c r="ED290" s="387">
        <v>1646.7248425682635</v>
      </c>
      <c r="EE290" s="387">
        <v>1646.7248425682635</v>
      </c>
      <c r="EF290" s="387">
        <v>1646.7248425682635</v>
      </c>
      <c r="EG290" s="387">
        <v>1646.7248425682635</v>
      </c>
      <c r="EH290" s="387">
        <v>1646.7248425682635</v>
      </c>
      <c r="EI290" s="387">
        <v>1646.7248425682635</v>
      </c>
      <c r="EJ290" s="387">
        <v>1646.7248425682635</v>
      </c>
      <c r="EK290" s="387">
        <v>1646.7248425682635</v>
      </c>
      <c r="EY290" s="386">
        <v>9828</v>
      </c>
      <c r="EZ290" s="386">
        <v>10001</v>
      </c>
      <c r="FA290" s="386">
        <v>10174</v>
      </c>
      <c r="FB290" s="386">
        <v>10347</v>
      </c>
      <c r="FC290" s="386">
        <v>10520.1</v>
      </c>
      <c r="FD290" s="386">
        <v>10666</v>
      </c>
      <c r="FE290" s="386">
        <v>10812</v>
      </c>
      <c r="FF290" s="386">
        <v>10958</v>
      </c>
      <c r="FG290" s="386">
        <v>11104</v>
      </c>
      <c r="FH290" s="386">
        <v>11250</v>
      </c>
      <c r="FI290" s="386">
        <v>11395.699999999999</v>
      </c>
      <c r="FJ290" s="386">
        <v>11549</v>
      </c>
      <c r="FK290" s="386">
        <v>11702</v>
      </c>
      <c r="FL290" s="386">
        <v>11855</v>
      </c>
      <c r="FM290" s="386">
        <v>12008</v>
      </c>
      <c r="FN290" s="386">
        <v>12161</v>
      </c>
      <c r="FO290" s="386">
        <v>12314</v>
      </c>
      <c r="FP290" s="386">
        <v>12467</v>
      </c>
      <c r="FQ290" s="386">
        <v>12620</v>
      </c>
      <c r="FR290" s="386">
        <v>12773</v>
      </c>
      <c r="FS290" s="386">
        <v>12926</v>
      </c>
      <c r="FT290" s="386">
        <v>13079</v>
      </c>
      <c r="FU290" s="386">
        <v>13232</v>
      </c>
      <c r="FV290" s="386">
        <v>13385</v>
      </c>
      <c r="FW290" s="386">
        <v>13538</v>
      </c>
      <c r="FX290" s="386">
        <v>13691</v>
      </c>
      <c r="FY290" s="386">
        <v>13844</v>
      </c>
      <c r="FZ290" s="386">
        <v>13997</v>
      </c>
      <c r="GA290" s="386">
        <v>14150</v>
      </c>
      <c r="GB290" s="386">
        <v>14303</v>
      </c>
      <c r="GC290" s="386">
        <v>14452.4</v>
      </c>
      <c r="GD290" s="387">
        <v>14452.4</v>
      </c>
      <c r="GE290" s="387">
        <v>14452.4</v>
      </c>
      <c r="GF290" s="387">
        <v>14452.4</v>
      </c>
      <c r="GG290" s="387">
        <v>14452.4</v>
      </c>
      <c r="GH290" s="387">
        <v>14452.4</v>
      </c>
      <c r="GI290" s="387">
        <v>14452.4</v>
      </c>
      <c r="GJ290" s="387">
        <v>14452.4</v>
      </c>
      <c r="GK290" s="387">
        <v>14452.4</v>
      </c>
      <c r="GL290" s="387">
        <v>14452.4</v>
      </c>
      <c r="GM290" s="387">
        <v>14452.4</v>
      </c>
      <c r="GN290" s="387">
        <v>14452.4</v>
      </c>
      <c r="GO290" s="387">
        <v>14452.4</v>
      </c>
      <c r="GP290" s="387">
        <v>14452.4</v>
      </c>
      <c r="GQ290" s="387">
        <v>14452.4</v>
      </c>
      <c r="GR290" s="387">
        <v>14452.4</v>
      </c>
      <c r="GS290" s="387">
        <v>14452.4</v>
      </c>
      <c r="GT290" s="387">
        <v>14452.4</v>
      </c>
      <c r="GU290" s="387">
        <v>14452.4</v>
      </c>
      <c r="GV290" s="387">
        <v>14452.4</v>
      </c>
      <c r="GW290" s="387">
        <v>14452.4</v>
      </c>
      <c r="GX290" s="387">
        <v>14452.4</v>
      </c>
      <c r="GY290" s="387">
        <v>14452.4</v>
      </c>
      <c r="GZ290" s="387">
        <v>14452.4</v>
      </c>
      <c r="HA290" s="387">
        <v>14452.4</v>
      </c>
      <c r="HB290" s="387">
        <v>14452.4</v>
      </c>
      <c r="HC290" s="387">
        <v>14452.4</v>
      </c>
      <c r="HD290" s="387">
        <v>14452.4</v>
      </c>
      <c r="HE290" s="387">
        <v>14452.4</v>
      </c>
      <c r="HS290" s="394">
        <v>82.460353062247677</v>
      </c>
      <c r="HT290" s="394">
        <v>82.460353062247677</v>
      </c>
      <c r="HU290" s="394">
        <v>82.460353062247677</v>
      </c>
      <c r="HV290" s="394">
        <v>82.460353062247691</v>
      </c>
      <c r="HW290" s="394">
        <v>82.460353062247677</v>
      </c>
      <c r="HX290" s="394">
        <v>44.941458878744562</v>
      </c>
      <c r="HY290" s="394">
        <v>24.493403813408744</v>
      </c>
      <c r="HZ290" s="394">
        <v>13.3490733352772</v>
      </c>
      <c r="IA290" s="394">
        <v>7.2753366689302563</v>
      </c>
      <c r="IB290" s="394">
        <v>3.9651084623532102</v>
      </c>
      <c r="IC290" s="394">
        <v>3.8361317076379668</v>
      </c>
      <c r="ID290" s="394">
        <v>3.7113502992580933</v>
      </c>
      <c r="IE290" s="394">
        <v>3.5906277712983741</v>
      </c>
      <c r="IF290" s="394">
        <v>3.4738320967967877</v>
      </c>
      <c r="IG290" s="394">
        <v>3.3608355433545682</v>
      </c>
      <c r="IH290" s="394">
        <v>3.3221003416537407</v>
      </c>
      <c r="II290" s="394">
        <v>3.283811581271284</v>
      </c>
      <c r="IJ290" s="394">
        <v>3.2459641167621767</v>
      </c>
      <c r="IK290" s="394">
        <v>3.2085528619850581</v>
      </c>
      <c r="IL290" s="394">
        <v>3.1715727894187267</v>
      </c>
      <c r="IM290" s="394">
        <v>3.1533051425240903</v>
      </c>
      <c r="IN290" s="394">
        <v>3.1351427137484209</v>
      </c>
      <c r="IO290" s="394">
        <v>3.1170848970556677</v>
      </c>
      <c r="IP290" s="394">
        <v>3.0991310899004323</v>
      </c>
      <c r="IQ290" s="394">
        <v>3.0812806932078605</v>
      </c>
      <c r="IR290" s="394">
        <v>3.0664675045785756</v>
      </c>
      <c r="IS290" s="394">
        <v>3.0517255300252599</v>
      </c>
      <c r="IT290" s="394">
        <v>3.037054427187821</v>
      </c>
      <c r="IU290" s="394">
        <v>3.0224538553520559</v>
      </c>
      <c r="IV290" s="394">
        <v>3.0079234754417374</v>
      </c>
      <c r="IW290" s="394">
        <v>2.9991177899294179</v>
      </c>
      <c r="IX290" s="394">
        <v>2.9903378830308087</v>
      </c>
      <c r="IY290" s="394">
        <v>2.9815836792791068</v>
      </c>
      <c r="IZ290" s="394">
        <v>2.9728551034284396</v>
      </c>
      <c r="JA290" s="394">
        <v>2.9641520804532187</v>
      </c>
      <c r="JB290" s="394">
        <v>2.9641520804532187</v>
      </c>
      <c r="JC290" s="394">
        <v>2.9641520804532187</v>
      </c>
      <c r="JD290" s="394">
        <v>2.9641520804532187</v>
      </c>
      <c r="JE290" s="394">
        <v>2.9641520804532187</v>
      </c>
      <c r="JF290" s="394">
        <v>2.9641520804532187</v>
      </c>
      <c r="JG290" s="394">
        <v>2.9641520804532187</v>
      </c>
      <c r="JH290" s="394">
        <v>2.9641520804532187</v>
      </c>
      <c r="JI290" s="394">
        <v>2.9641520804532187</v>
      </c>
      <c r="JJ290" s="394">
        <v>2.9641520804532187</v>
      </c>
      <c r="JK290" s="394">
        <v>2.9641520804532187</v>
      </c>
      <c r="JL290" s="394">
        <v>2.9641520804532187</v>
      </c>
      <c r="JM290" s="394">
        <v>2.9641520804532187</v>
      </c>
      <c r="JN290" s="394">
        <v>2.9641520804532187</v>
      </c>
      <c r="JO290" s="394">
        <v>2.9641520804532187</v>
      </c>
      <c r="JP290" s="394">
        <v>2.9641520804532187</v>
      </c>
      <c r="JQ290" s="394">
        <v>2.9641520804532187</v>
      </c>
      <c r="JR290" s="394">
        <v>2.9641520804532187</v>
      </c>
      <c r="JS290" s="394">
        <v>2.9641520804532187</v>
      </c>
      <c r="JT290" s="394">
        <v>2.9641520804532187</v>
      </c>
      <c r="JU290" s="394">
        <v>2.9641520804532187</v>
      </c>
      <c r="JV290" s="394">
        <v>2.9641520804532187</v>
      </c>
      <c r="JW290" s="394">
        <v>2.9641520804532187</v>
      </c>
      <c r="JX290" s="394">
        <v>2.9641520804532187</v>
      </c>
      <c r="JY290" s="394">
        <v>2.9641520804532187</v>
      </c>
      <c r="JZ290" s="394">
        <v>2.9641520804532187</v>
      </c>
      <c r="KA290" s="394">
        <v>2.9641520804532187</v>
      </c>
      <c r="KB290" s="394">
        <v>2.9641520804532187</v>
      </c>
      <c r="KC290" s="394">
        <v>2.9641520804532187</v>
      </c>
    </row>
    <row r="291" spans="1:289" x14ac:dyDescent="0.25">
      <c r="A291" s="383">
        <v>282</v>
      </c>
      <c r="B291" s="384" t="s">
        <v>864</v>
      </c>
      <c r="C291" s="385" t="s">
        <v>142</v>
      </c>
      <c r="D291" s="385" t="s">
        <v>142</v>
      </c>
      <c r="E291" s="129">
        <v>2052</v>
      </c>
      <c r="F291" s="386">
        <v>1756.9178199999999</v>
      </c>
      <c r="G291" s="386">
        <v>1717.1127353205452</v>
      </c>
      <c r="H291" s="386">
        <v>1678.2094826723342</v>
      </c>
      <c r="I291" s="386">
        <v>1640.1876299668752</v>
      </c>
      <c r="J291" s="386">
        <v>1603.027208029197</v>
      </c>
      <c r="K291" s="386">
        <v>1643.7356135915127</v>
      </c>
      <c r="L291" s="386">
        <v>1685.4777971677793</v>
      </c>
      <c r="M291" s="386">
        <v>1728.2800112473137</v>
      </c>
      <c r="N291" s="386">
        <v>1772.1691749936956</v>
      </c>
      <c r="O291" s="386">
        <v>1817.1728911747641</v>
      </c>
      <c r="P291" s="386">
        <v>1858.8789677444527</v>
      </c>
      <c r="Q291" s="386">
        <v>1901.5422437260872</v>
      </c>
      <c r="R291" s="386">
        <v>1945.1846878779302</v>
      </c>
      <c r="S291" s="386">
        <v>1989.8287731649259</v>
      </c>
      <c r="T291" s="386">
        <v>2035.497488330788</v>
      </c>
      <c r="U291" s="386">
        <v>2074.0147658429159</v>
      </c>
      <c r="V291" s="386">
        <v>2113.2608974437621</v>
      </c>
      <c r="W291" s="386">
        <v>2153.2496750811738</v>
      </c>
      <c r="X291" s="386">
        <v>2193.9951516850351</v>
      </c>
      <c r="Y291" s="386">
        <v>2235.5116461057755</v>
      </c>
      <c r="Z291" s="386">
        <v>2270.0794126205005</v>
      </c>
      <c r="AA291" s="386">
        <v>2305.1817012809265</v>
      </c>
      <c r="AB291" s="386">
        <v>2340.8267774149313</v>
      </c>
      <c r="AC291" s="386">
        <v>2377.0230341573424</v>
      </c>
      <c r="AD291" s="386">
        <v>2413.7789944262195</v>
      </c>
      <c r="AE291" s="386">
        <v>2459.9971899448024</v>
      </c>
      <c r="AF291" s="386">
        <v>2507.1003552977932</v>
      </c>
      <c r="AG291" s="386">
        <v>2555.1054355778983</v>
      </c>
      <c r="AH291" s="386">
        <v>2604.0297003365308</v>
      </c>
      <c r="AI291" s="386">
        <v>2653.8907497964296</v>
      </c>
      <c r="AJ291" s="386">
        <v>2697.4635592715235</v>
      </c>
      <c r="AK291" s="386">
        <v>2741.7517673460879</v>
      </c>
      <c r="AL291" s="386">
        <v>2786.7671197662044</v>
      </c>
      <c r="AM291" s="386">
        <v>2832.5215551250612</v>
      </c>
      <c r="AN291" s="386">
        <v>2879.0272080292093</v>
      </c>
      <c r="AO291" s="387">
        <v>2879.0272080292093</v>
      </c>
      <c r="AP291" s="387">
        <v>2879.0272080292093</v>
      </c>
      <c r="AQ291" s="387">
        <v>2879.0272080292093</v>
      </c>
      <c r="AR291" s="387">
        <v>2879.0272080292093</v>
      </c>
      <c r="AS291" s="387">
        <v>2879.0272080292093</v>
      </c>
      <c r="AT291" s="387">
        <v>2879.0272080292093</v>
      </c>
      <c r="AU291" s="387">
        <v>2879.0272080292093</v>
      </c>
      <c r="AV291" s="387">
        <v>2879.0272080292093</v>
      </c>
      <c r="AW291" s="387">
        <v>2879.0272080292093</v>
      </c>
      <c r="AX291" s="387">
        <v>2879.0272080292093</v>
      </c>
      <c r="AY291" s="387">
        <v>2879.0272080292093</v>
      </c>
      <c r="AZ291" s="387">
        <v>2879.0272080292093</v>
      </c>
      <c r="BA291" s="387">
        <v>2879.0272080292093</v>
      </c>
      <c r="BB291" s="387">
        <v>2879.0272080292093</v>
      </c>
      <c r="BC291" s="387">
        <v>2879.0272080292093</v>
      </c>
      <c r="BD291" s="387">
        <v>2879.0272080292093</v>
      </c>
      <c r="BE291" s="387">
        <v>2879.0272080292093</v>
      </c>
      <c r="BF291" s="387">
        <v>2879.0272080292093</v>
      </c>
      <c r="BG291" s="387">
        <v>2879.0272080292093</v>
      </c>
      <c r="BH291" s="387">
        <v>2879.0272080292093</v>
      </c>
      <c r="BI291" s="387">
        <v>2879.0272080292093</v>
      </c>
      <c r="BJ291" s="387">
        <v>2879.0272080292093</v>
      </c>
      <c r="BK291" s="387">
        <v>2879.0272080292093</v>
      </c>
      <c r="BL291" s="387">
        <v>2879.0272080292093</v>
      </c>
      <c r="BM291" s="387">
        <v>2879.0272080292093</v>
      </c>
      <c r="BN291" s="387">
        <v>2879.0272080292093</v>
      </c>
      <c r="BO291" s="387">
        <v>2879.0272080292093</v>
      </c>
      <c r="BP291" s="387">
        <v>2879.0272080292093</v>
      </c>
      <c r="CA291" s="386">
        <v>4110</v>
      </c>
      <c r="CB291" s="386">
        <v>4016.8830105937691</v>
      </c>
      <c r="CC291" s="386">
        <v>3925.8756984907204</v>
      </c>
      <c r="CD291" s="386">
        <v>3836.9302664161364</v>
      </c>
      <c r="CE291" s="386">
        <v>3750</v>
      </c>
      <c r="CF291" s="386">
        <v>3843.0872161181001</v>
      </c>
      <c r="CG291" s="386">
        <v>3938.4851601840978</v>
      </c>
      <c r="CH291" s="386">
        <v>4036.2511919931608</v>
      </c>
      <c r="CI291" s="386">
        <v>4136.4440951974293</v>
      </c>
      <c r="CJ291" s="386">
        <v>4239.1241126507848</v>
      </c>
      <c r="CK291" s="386">
        <v>4335.8798415114989</v>
      </c>
      <c r="CL291" s="386">
        <v>4434.8439678662689</v>
      </c>
      <c r="CM291" s="386">
        <v>4536.0668972006315</v>
      </c>
      <c r="CN291" s="386">
        <v>4639.6001854782335</v>
      </c>
      <c r="CO291" s="386">
        <v>4745.4965653998715</v>
      </c>
      <c r="CP291" s="386">
        <v>4830.6159768787429</v>
      </c>
      <c r="CQ291" s="386">
        <v>4917.2621651892177</v>
      </c>
      <c r="CR291" s="386">
        <v>5005.4625159470224</v>
      </c>
      <c r="CS291" s="386">
        <v>5095.2449059804367</v>
      </c>
      <c r="CT291" s="386">
        <v>5186.6377121411188</v>
      </c>
      <c r="CU291" s="386">
        <v>5263.4573726658982</v>
      </c>
      <c r="CV291" s="386">
        <v>5341.414814653479</v>
      </c>
      <c r="CW291" s="386">
        <v>5420.5268898661352</v>
      </c>
      <c r="CX291" s="386">
        <v>5500.8106996587912</v>
      </c>
      <c r="CY291" s="386">
        <v>5582.2835986757545</v>
      </c>
      <c r="CZ291" s="386">
        <v>5684.7395782222566</v>
      </c>
      <c r="DA291" s="386">
        <v>5789.0760118086291</v>
      </c>
      <c r="DB291" s="386">
        <v>5895.3274128660232</v>
      </c>
      <c r="DC291" s="386">
        <v>6003.5289282773538</v>
      </c>
      <c r="DD291" s="386">
        <v>6113.7163500035349</v>
      </c>
      <c r="DE291" s="386">
        <v>6208.5241837856229</v>
      </c>
      <c r="DF291" s="386">
        <v>6304.8022403964897</v>
      </c>
      <c r="DG291" s="386">
        <v>6402.5733191669497</v>
      </c>
      <c r="DH291" s="386">
        <v>6501.8605729861192</v>
      </c>
      <c r="DI291" s="386">
        <v>6602.6875137841862</v>
      </c>
      <c r="DJ291" s="387">
        <v>6602.6875137841862</v>
      </c>
      <c r="DK291" s="387">
        <v>6602.6875137841862</v>
      </c>
      <c r="DL291" s="387">
        <v>6602.6875137841862</v>
      </c>
      <c r="DM291" s="387">
        <v>6602.6875137841862</v>
      </c>
      <c r="DN291" s="387">
        <v>6602.6875137841862</v>
      </c>
      <c r="DO291" s="387">
        <v>6602.6875137841862</v>
      </c>
      <c r="DP291" s="387">
        <v>6602.6875137841862</v>
      </c>
      <c r="DQ291" s="387">
        <v>6602.6875137841862</v>
      </c>
      <c r="DR291" s="387">
        <v>6602.6875137841862</v>
      </c>
      <c r="DS291" s="387">
        <v>6602.6875137841862</v>
      </c>
      <c r="DT291" s="387">
        <v>6602.6875137841862</v>
      </c>
      <c r="DU291" s="387">
        <v>6602.6875137841862</v>
      </c>
      <c r="DV291" s="387">
        <v>6602.6875137841862</v>
      </c>
      <c r="DW291" s="387">
        <v>6602.6875137841862</v>
      </c>
      <c r="DX291" s="387">
        <v>6602.6875137841862</v>
      </c>
      <c r="DY291" s="387">
        <v>6602.6875137841862</v>
      </c>
      <c r="DZ291" s="387">
        <v>6602.6875137841862</v>
      </c>
      <c r="EA291" s="387">
        <v>6602.6875137841862</v>
      </c>
      <c r="EB291" s="387">
        <v>6602.6875137841862</v>
      </c>
      <c r="EC291" s="387">
        <v>6602.6875137841862</v>
      </c>
      <c r="ED291" s="387">
        <v>6602.6875137841862</v>
      </c>
      <c r="EE291" s="387">
        <v>6602.6875137841862</v>
      </c>
      <c r="EF291" s="387">
        <v>6602.6875137841862</v>
      </c>
      <c r="EG291" s="387">
        <v>6602.6875137841862</v>
      </c>
      <c r="EH291" s="387">
        <v>6602.6875137841862</v>
      </c>
      <c r="EI291" s="387">
        <v>6602.6875137841862</v>
      </c>
      <c r="EJ291" s="387">
        <v>6602.6875137841862</v>
      </c>
      <c r="EK291" s="387">
        <v>6602.6875137841862</v>
      </c>
      <c r="EY291" s="386">
        <v>13441</v>
      </c>
      <c r="EZ291" s="386">
        <v>13602</v>
      </c>
      <c r="FA291" s="386">
        <v>13763</v>
      </c>
      <c r="FB291" s="386">
        <v>13924</v>
      </c>
      <c r="FC291" s="386">
        <v>14085.300000000001</v>
      </c>
      <c r="FD291" s="386">
        <v>14292</v>
      </c>
      <c r="FE291" s="386">
        <v>14499</v>
      </c>
      <c r="FF291" s="386">
        <v>14706</v>
      </c>
      <c r="FG291" s="386">
        <v>14913</v>
      </c>
      <c r="FH291" s="386">
        <v>15120</v>
      </c>
      <c r="FI291" s="386">
        <v>15325.1</v>
      </c>
      <c r="FJ291" s="386">
        <v>15499</v>
      </c>
      <c r="FK291" s="386">
        <v>15673</v>
      </c>
      <c r="FL291" s="386">
        <v>15847</v>
      </c>
      <c r="FM291" s="386">
        <v>16021</v>
      </c>
      <c r="FN291" s="386">
        <v>16195</v>
      </c>
      <c r="FO291" s="386">
        <v>16369</v>
      </c>
      <c r="FP291" s="386">
        <v>16543</v>
      </c>
      <c r="FQ291" s="386">
        <v>16717</v>
      </c>
      <c r="FR291" s="386">
        <v>16891</v>
      </c>
      <c r="FS291" s="386">
        <v>17065</v>
      </c>
      <c r="FT291" s="386">
        <v>17239</v>
      </c>
      <c r="FU291" s="386">
        <v>17413</v>
      </c>
      <c r="FV291" s="386">
        <v>17587</v>
      </c>
      <c r="FW291" s="386">
        <v>17761</v>
      </c>
      <c r="FX291" s="386">
        <v>17935</v>
      </c>
      <c r="FY291" s="386">
        <v>18109</v>
      </c>
      <c r="FZ291" s="386">
        <v>18283</v>
      </c>
      <c r="GA291" s="386">
        <v>18457</v>
      </c>
      <c r="GB291" s="386">
        <v>18631</v>
      </c>
      <c r="GC291" s="386">
        <v>18803.500000000004</v>
      </c>
      <c r="GD291" s="387">
        <v>18803.500000000004</v>
      </c>
      <c r="GE291" s="387">
        <v>18803.500000000004</v>
      </c>
      <c r="GF291" s="387">
        <v>18803.500000000004</v>
      </c>
      <c r="GG291" s="387">
        <v>18803.500000000004</v>
      </c>
      <c r="GH291" s="387">
        <v>18803.500000000004</v>
      </c>
      <c r="GI291" s="387">
        <v>18803.500000000004</v>
      </c>
      <c r="GJ291" s="387">
        <v>18803.500000000004</v>
      </c>
      <c r="GK291" s="387">
        <v>18803.500000000004</v>
      </c>
      <c r="GL291" s="387">
        <v>18803.500000000004</v>
      </c>
      <c r="GM291" s="387">
        <v>18803.500000000004</v>
      </c>
      <c r="GN291" s="387">
        <v>18803.500000000004</v>
      </c>
      <c r="GO291" s="387">
        <v>18803.500000000004</v>
      </c>
      <c r="GP291" s="387">
        <v>18803.500000000004</v>
      </c>
      <c r="GQ291" s="387">
        <v>18803.500000000004</v>
      </c>
      <c r="GR291" s="387">
        <v>18803.500000000004</v>
      </c>
      <c r="GS291" s="387">
        <v>18803.500000000004</v>
      </c>
      <c r="GT291" s="387">
        <v>18803.500000000004</v>
      </c>
      <c r="GU291" s="387">
        <v>18803.500000000004</v>
      </c>
      <c r="GV291" s="387">
        <v>18803.500000000004</v>
      </c>
      <c r="GW291" s="387">
        <v>18803.500000000004</v>
      </c>
      <c r="GX291" s="387">
        <v>18803.500000000004</v>
      </c>
      <c r="GY291" s="387">
        <v>18803.500000000004</v>
      </c>
      <c r="GZ291" s="387">
        <v>18803.500000000004</v>
      </c>
      <c r="HA291" s="387">
        <v>18803.500000000004</v>
      </c>
      <c r="HB291" s="387">
        <v>18803.500000000004</v>
      </c>
      <c r="HC291" s="387">
        <v>18803.500000000004</v>
      </c>
      <c r="HD291" s="387">
        <v>18803.500000000004</v>
      </c>
      <c r="HE291" s="387">
        <v>18803.500000000004</v>
      </c>
      <c r="HS291" s="394">
        <v>2.3393239872767642</v>
      </c>
      <c r="HT291" s="394">
        <v>2.3393239872767642</v>
      </c>
      <c r="HU291" s="394">
        <v>2.3393239872767642</v>
      </c>
      <c r="HV291" s="394">
        <v>2.3393239872767642</v>
      </c>
      <c r="HW291" s="394">
        <v>2.3393239872767642</v>
      </c>
      <c r="HX291" s="394">
        <v>2.3380202900885445</v>
      </c>
      <c r="HY291" s="394">
        <v>2.3367173194462705</v>
      </c>
      <c r="HZ291" s="394">
        <v>2.3354150749450406</v>
      </c>
      <c r="IA291" s="394">
        <v>2.3341135561801791</v>
      </c>
      <c r="IB291" s="394">
        <v>2.3328127627472366</v>
      </c>
      <c r="IC291" s="394">
        <v>2.3325240194484622</v>
      </c>
      <c r="ID291" s="394">
        <v>2.3322353118888155</v>
      </c>
      <c r="IE291" s="394">
        <v>2.3319466400638724</v>
      </c>
      <c r="IF291" s="394">
        <v>2.3316580039692103</v>
      </c>
      <c r="IG291" s="394">
        <v>2.3313694036004051</v>
      </c>
      <c r="IH291" s="394">
        <v>2.3291135899485731</v>
      </c>
      <c r="II291" s="394">
        <v>2.3268599590032757</v>
      </c>
      <c r="IJ291" s="394">
        <v>2.3246085086525441</v>
      </c>
      <c r="IK291" s="394">
        <v>2.3223592367864532</v>
      </c>
      <c r="IL291" s="394">
        <v>2.3201121412971193</v>
      </c>
      <c r="IM291" s="394">
        <v>2.3186225747891114</v>
      </c>
      <c r="IN291" s="394">
        <v>2.3171339646178004</v>
      </c>
      <c r="IO291" s="394">
        <v>2.3156463101691958</v>
      </c>
      <c r="IP291" s="394">
        <v>2.3141596108297011</v>
      </c>
      <c r="IQ291" s="394">
        <v>2.3126738659861119</v>
      </c>
      <c r="IR291" s="394">
        <v>2.3108723869517149</v>
      </c>
      <c r="IS291" s="394">
        <v>2.3090723111963354</v>
      </c>
      <c r="IT291" s="394">
        <v>2.307273637626877</v>
      </c>
      <c r="IU291" s="394">
        <v>2.3054763651510926</v>
      </c>
      <c r="IV291" s="394">
        <v>2.3036804926775889</v>
      </c>
      <c r="IW291" s="394">
        <v>2.301615590856136</v>
      </c>
      <c r="IX291" s="394">
        <v>2.2995525399074692</v>
      </c>
      <c r="IY291" s="394">
        <v>2.2974913381725606</v>
      </c>
      <c r="IZ291" s="394">
        <v>2.2954319839938693</v>
      </c>
      <c r="JA291" s="394">
        <v>2.2933744757153396</v>
      </c>
      <c r="JB291" s="394">
        <v>2.2933744757153396</v>
      </c>
      <c r="JC291" s="394">
        <v>2.2933744757153396</v>
      </c>
      <c r="JD291" s="394">
        <v>2.2933744757153396</v>
      </c>
      <c r="JE291" s="394">
        <v>2.2933744757153396</v>
      </c>
      <c r="JF291" s="394">
        <v>2.2933744757153396</v>
      </c>
      <c r="JG291" s="394">
        <v>2.2933744757153396</v>
      </c>
      <c r="JH291" s="394">
        <v>2.2933744757153396</v>
      </c>
      <c r="JI291" s="394">
        <v>2.2933744757153396</v>
      </c>
      <c r="JJ291" s="394">
        <v>2.2933744757153396</v>
      </c>
      <c r="JK291" s="394">
        <v>2.2933744757153396</v>
      </c>
      <c r="JL291" s="394">
        <v>2.2933744757153396</v>
      </c>
      <c r="JM291" s="394">
        <v>2.2933744757153396</v>
      </c>
      <c r="JN291" s="394">
        <v>2.2933744757153396</v>
      </c>
      <c r="JO291" s="394">
        <v>2.2933744757153396</v>
      </c>
      <c r="JP291" s="394">
        <v>2.2933744757153396</v>
      </c>
      <c r="JQ291" s="394">
        <v>2.2933744757153396</v>
      </c>
      <c r="JR291" s="394">
        <v>2.2933744757153396</v>
      </c>
      <c r="JS291" s="394">
        <v>2.2933744757153396</v>
      </c>
      <c r="JT291" s="394">
        <v>2.2933744757153396</v>
      </c>
      <c r="JU291" s="394">
        <v>2.2933744757153396</v>
      </c>
      <c r="JV291" s="394">
        <v>2.2933744757153396</v>
      </c>
      <c r="JW291" s="394">
        <v>2.2933744757153396</v>
      </c>
      <c r="JX291" s="394">
        <v>2.2933744757153396</v>
      </c>
      <c r="JY291" s="394">
        <v>2.2933744757153396</v>
      </c>
      <c r="JZ291" s="394">
        <v>2.2933744757153396</v>
      </c>
      <c r="KA291" s="394">
        <v>2.2933744757153396</v>
      </c>
      <c r="KB291" s="394">
        <v>2.2933744757153396</v>
      </c>
      <c r="KC291" s="394">
        <v>2.2933744757153396</v>
      </c>
    </row>
    <row r="292" spans="1:289" x14ac:dyDescent="0.25">
      <c r="A292" s="383">
        <v>283</v>
      </c>
      <c r="B292" s="384" t="s">
        <v>864</v>
      </c>
      <c r="C292" s="385" t="s">
        <v>142</v>
      </c>
      <c r="D292" s="385" t="s">
        <v>142</v>
      </c>
      <c r="E292" s="129">
        <v>2052</v>
      </c>
      <c r="F292" s="386">
        <v>1336.3503999999998</v>
      </c>
      <c r="G292" s="386">
        <v>1301.9459790265216</v>
      </c>
      <c r="H292" s="386">
        <v>1268.4273019286918</v>
      </c>
      <c r="I292" s="386">
        <v>1235.7715651774565</v>
      </c>
      <c r="J292" s="386">
        <v>1203.9565523219812</v>
      </c>
      <c r="K292" s="386">
        <v>1221.7903651128029</v>
      </c>
      <c r="L292" s="386">
        <v>1239.888344312325</v>
      </c>
      <c r="M292" s="386">
        <v>1258.2544029307546</v>
      </c>
      <c r="N292" s="386">
        <v>1276.8925119404335</v>
      </c>
      <c r="O292" s="386">
        <v>1295.8067011344115</v>
      </c>
      <c r="P292" s="386">
        <v>1314.0161854755854</v>
      </c>
      <c r="Q292" s="386">
        <v>1332.4815608533477</v>
      </c>
      <c r="R292" s="386">
        <v>1351.2064232082193</v>
      </c>
      <c r="S292" s="386">
        <v>1370.194419013121</v>
      </c>
      <c r="T292" s="386">
        <v>1389.4492459834871</v>
      </c>
      <c r="U292" s="386">
        <v>1406.1764603461602</v>
      </c>
      <c r="V292" s="386">
        <v>1423.1050492470854</v>
      </c>
      <c r="W292" s="386">
        <v>1440.2374369814131</v>
      </c>
      <c r="X292" s="386">
        <v>1457.5760770297456</v>
      </c>
      <c r="Y292" s="386">
        <v>1475.1234524094934</v>
      </c>
      <c r="Z292" s="386">
        <v>1490.0761147804676</v>
      </c>
      <c r="AA292" s="386">
        <v>1505.1803455585573</v>
      </c>
      <c r="AB292" s="386">
        <v>1520.4376811244726</v>
      </c>
      <c r="AC292" s="386">
        <v>1535.8496734325238</v>
      </c>
      <c r="AD292" s="386">
        <v>1551.4178901684829</v>
      </c>
      <c r="AE292" s="386">
        <v>1571.4013259787928</v>
      </c>
      <c r="AF292" s="386">
        <v>1591.6421635564247</v>
      </c>
      <c r="AG292" s="386">
        <v>1612.1437184308231</v>
      </c>
      <c r="AH292" s="386">
        <v>1632.9093488379585</v>
      </c>
      <c r="AI292" s="386">
        <v>1653.9424562704201</v>
      </c>
      <c r="AJ292" s="386">
        <v>1672.714300007558</v>
      </c>
      <c r="AK292" s="386">
        <v>1691.6991995955545</v>
      </c>
      <c r="AL292" s="386">
        <v>1710.8995731663852</v>
      </c>
      <c r="AM292" s="386">
        <v>1730.3178662972343</v>
      </c>
      <c r="AN292" s="386">
        <v>1749.9565523219906</v>
      </c>
      <c r="AO292" s="387">
        <v>1749.9565523219906</v>
      </c>
      <c r="AP292" s="387">
        <v>1749.9565523219906</v>
      </c>
      <c r="AQ292" s="387">
        <v>1749.9565523219906</v>
      </c>
      <c r="AR292" s="387">
        <v>1749.9565523219906</v>
      </c>
      <c r="AS292" s="387">
        <v>1749.9565523219906</v>
      </c>
      <c r="AT292" s="387">
        <v>1749.9565523219906</v>
      </c>
      <c r="AU292" s="387">
        <v>1749.9565523219906</v>
      </c>
      <c r="AV292" s="387">
        <v>1749.9565523219906</v>
      </c>
      <c r="AW292" s="387">
        <v>1749.9565523219906</v>
      </c>
      <c r="AX292" s="387">
        <v>1749.9565523219906</v>
      </c>
      <c r="AY292" s="387">
        <v>1749.9565523219906</v>
      </c>
      <c r="AZ292" s="387">
        <v>1749.9565523219906</v>
      </c>
      <c r="BA292" s="387">
        <v>1749.9565523219906</v>
      </c>
      <c r="BB292" s="387">
        <v>1749.9565523219906</v>
      </c>
      <c r="BC292" s="387">
        <v>1749.9565523219906</v>
      </c>
      <c r="BD292" s="387">
        <v>1749.9565523219906</v>
      </c>
      <c r="BE292" s="387">
        <v>1749.9565523219906</v>
      </c>
      <c r="BF292" s="387">
        <v>1749.9565523219906</v>
      </c>
      <c r="BG292" s="387">
        <v>1749.9565523219906</v>
      </c>
      <c r="BH292" s="387">
        <v>1749.9565523219906</v>
      </c>
      <c r="BI292" s="387">
        <v>1749.9565523219906</v>
      </c>
      <c r="BJ292" s="387">
        <v>1749.9565523219906</v>
      </c>
      <c r="BK292" s="387">
        <v>1749.9565523219906</v>
      </c>
      <c r="BL292" s="387">
        <v>1749.9565523219906</v>
      </c>
      <c r="BM292" s="387">
        <v>1749.9565523219906</v>
      </c>
      <c r="BN292" s="387">
        <v>1749.9565523219906</v>
      </c>
      <c r="BO292" s="387">
        <v>1749.9565523219906</v>
      </c>
      <c r="BP292" s="387">
        <v>1749.9565523219906</v>
      </c>
      <c r="CA292" s="386">
        <v>3230</v>
      </c>
      <c r="CB292" s="386">
        <v>3146.8434568176617</v>
      </c>
      <c r="CC292" s="386">
        <v>3065.8277838130439</v>
      </c>
      <c r="CD292" s="386">
        <v>2986.8978641553776</v>
      </c>
      <c r="CE292" s="386">
        <v>2910</v>
      </c>
      <c r="CF292" s="386">
        <v>2959.4652677438362</v>
      </c>
      <c r="CG292" s="386">
        <v>3009.7713645986582</v>
      </c>
      <c r="CH292" s="386">
        <v>3060.9325832919926</v>
      </c>
      <c r="CI292" s="386">
        <v>3112.9634595044909</v>
      </c>
      <c r="CJ292" s="386">
        <v>3165.8787759997376</v>
      </c>
      <c r="CK292" s="386">
        <v>3217.4303795106598</v>
      </c>
      <c r="CL292" s="386">
        <v>3269.82142382541</v>
      </c>
      <c r="CM292" s="386">
        <v>3323.065577982682</v>
      </c>
      <c r="CN292" s="386">
        <v>3377.176733601033</v>
      </c>
      <c r="CO292" s="386">
        <v>3432.1690085032633</v>
      </c>
      <c r="CP292" s="386">
        <v>3476.0162207657768</v>
      </c>
      <c r="CQ292" s="386">
        <v>3520.4235971747617</v>
      </c>
      <c r="CR292" s="386">
        <v>3565.3982940317205</v>
      </c>
      <c r="CS292" s="386">
        <v>3610.9475590625202</v>
      </c>
      <c r="CT292" s="386">
        <v>3657.0787325853726</v>
      </c>
      <c r="CU292" s="386">
        <v>3697.0205349369025</v>
      </c>
      <c r="CV292" s="386">
        <v>3737.3985727899749</v>
      </c>
      <c r="CW292" s="386">
        <v>3778.2176106119296</v>
      </c>
      <c r="CX292" s="386">
        <v>3819.4824649065613</v>
      </c>
      <c r="CY292" s="386">
        <v>3861.1980047824527</v>
      </c>
      <c r="CZ292" s="386">
        <v>3913.8790254619926</v>
      </c>
      <c r="DA292" s="386">
        <v>3967.2788100941711</v>
      </c>
      <c r="DB292" s="386">
        <v>4021.4071652775124</v>
      </c>
      <c r="DC292" s="386">
        <v>4076.274031408811</v>
      </c>
      <c r="DD292" s="386">
        <v>4131.8894845086379</v>
      </c>
      <c r="DE292" s="386">
        <v>4178.1984612480155</v>
      </c>
      <c r="DF292" s="386">
        <v>4225.0264550943821</v>
      </c>
      <c r="DG292" s="386">
        <v>4272.3792830356379</v>
      </c>
      <c r="DH292" s="386">
        <v>4320.2628272547363</v>
      </c>
      <c r="DI292" s="386">
        <v>4368.6830358603684</v>
      </c>
      <c r="DJ292" s="387">
        <v>4368.6830358603684</v>
      </c>
      <c r="DK292" s="387">
        <v>4368.6830358603684</v>
      </c>
      <c r="DL292" s="387">
        <v>4368.6830358603684</v>
      </c>
      <c r="DM292" s="387">
        <v>4368.6830358603684</v>
      </c>
      <c r="DN292" s="387">
        <v>4368.6830358603684</v>
      </c>
      <c r="DO292" s="387">
        <v>4368.6830358603684</v>
      </c>
      <c r="DP292" s="387">
        <v>4368.6830358603684</v>
      </c>
      <c r="DQ292" s="387">
        <v>4368.6830358603684</v>
      </c>
      <c r="DR292" s="387">
        <v>4368.6830358603684</v>
      </c>
      <c r="DS292" s="387">
        <v>4368.6830358603684</v>
      </c>
      <c r="DT292" s="387">
        <v>4368.6830358603684</v>
      </c>
      <c r="DU292" s="387">
        <v>4368.6830358603684</v>
      </c>
      <c r="DV292" s="387">
        <v>4368.6830358603684</v>
      </c>
      <c r="DW292" s="387">
        <v>4368.6830358603684</v>
      </c>
      <c r="DX292" s="387">
        <v>4368.6830358603684</v>
      </c>
      <c r="DY292" s="387">
        <v>4368.6830358603684</v>
      </c>
      <c r="DZ292" s="387">
        <v>4368.6830358603684</v>
      </c>
      <c r="EA292" s="387">
        <v>4368.6830358603684</v>
      </c>
      <c r="EB292" s="387">
        <v>4368.6830358603684</v>
      </c>
      <c r="EC292" s="387">
        <v>4368.6830358603684</v>
      </c>
      <c r="ED292" s="387">
        <v>4368.6830358603684</v>
      </c>
      <c r="EE292" s="387">
        <v>4368.6830358603684</v>
      </c>
      <c r="EF292" s="387">
        <v>4368.6830358603684</v>
      </c>
      <c r="EG292" s="387">
        <v>4368.6830358603684</v>
      </c>
      <c r="EH292" s="387">
        <v>4368.6830358603684</v>
      </c>
      <c r="EI292" s="387">
        <v>4368.6830358603684</v>
      </c>
      <c r="EJ292" s="387">
        <v>4368.6830358603684</v>
      </c>
      <c r="EK292" s="387">
        <v>4368.6830358603684</v>
      </c>
      <c r="EY292" s="386">
        <v>1035</v>
      </c>
      <c r="EZ292" s="386">
        <v>1045</v>
      </c>
      <c r="FA292" s="386">
        <v>1055</v>
      </c>
      <c r="FB292" s="386">
        <v>1065</v>
      </c>
      <c r="FC292" s="386">
        <v>1073.4000000000001</v>
      </c>
      <c r="FD292" s="386">
        <v>1088</v>
      </c>
      <c r="FE292" s="386">
        <v>1103</v>
      </c>
      <c r="FF292" s="386">
        <v>1118</v>
      </c>
      <c r="FG292" s="386">
        <v>1133</v>
      </c>
      <c r="FH292" s="386">
        <v>1148</v>
      </c>
      <c r="FI292" s="386">
        <v>1161.9000000000001</v>
      </c>
      <c r="FJ292" s="386">
        <v>1175</v>
      </c>
      <c r="FK292" s="386">
        <v>1188</v>
      </c>
      <c r="FL292" s="386">
        <v>1201</v>
      </c>
      <c r="FM292" s="386">
        <v>1214</v>
      </c>
      <c r="FN292" s="386">
        <v>1227</v>
      </c>
      <c r="FO292" s="386">
        <v>1240</v>
      </c>
      <c r="FP292" s="386">
        <v>1253</v>
      </c>
      <c r="FQ292" s="386">
        <v>1266</v>
      </c>
      <c r="FR292" s="386">
        <v>1279</v>
      </c>
      <c r="FS292" s="386">
        <v>1292</v>
      </c>
      <c r="FT292" s="386">
        <v>1305</v>
      </c>
      <c r="FU292" s="386">
        <v>1318</v>
      </c>
      <c r="FV292" s="386">
        <v>1331</v>
      </c>
      <c r="FW292" s="386">
        <v>1344</v>
      </c>
      <c r="FX292" s="386">
        <v>1357</v>
      </c>
      <c r="FY292" s="386">
        <v>1370</v>
      </c>
      <c r="FZ292" s="386">
        <v>1383</v>
      </c>
      <c r="GA292" s="386">
        <v>1396</v>
      </c>
      <c r="GB292" s="386">
        <v>1409</v>
      </c>
      <c r="GC292" s="386">
        <v>1415.1000000000001</v>
      </c>
      <c r="GD292" s="387">
        <v>1415.1000000000001</v>
      </c>
      <c r="GE292" s="387">
        <v>1415.1000000000001</v>
      </c>
      <c r="GF292" s="387">
        <v>1415.1000000000001</v>
      </c>
      <c r="GG292" s="387">
        <v>1415.1000000000001</v>
      </c>
      <c r="GH292" s="387">
        <v>1415.1000000000001</v>
      </c>
      <c r="GI292" s="387">
        <v>1415.1000000000001</v>
      </c>
      <c r="GJ292" s="387">
        <v>1415.1000000000001</v>
      </c>
      <c r="GK292" s="387">
        <v>1415.1000000000001</v>
      </c>
      <c r="GL292" s="387">
        <v>1415.1000000000001</v>
      </c>
      <c r="GM292" s="387">
        <v>1415.1000000000001</v>
      </c>
      <c r="GN292" s="387">
        <v>1415.1000000000001</v>
      </c>
      <c r="GO292" s="387">
        <v>1415.1000000000001</v>
      </c>
      <c r="GP292" s="387">
        <v>1415.1000000000001</v>
      </c>
      <c r="GQ292" s="387">
        <v>1415.1000000000001</v>
      </c>
      <c r="GR292" s="387">
        <v>1415.1000000000001</v>
      </c>
      <c r="GS292" s="387">
        <v>1415.1000000000001</v>
      </c>
      <c r="GT292" s="387">
        <v>1415.1000000000001</v>
      </c>
      <c r="GU292" s="387">
        <v>1415.1000000000001</v>
      </c>
      <c r="GV292" s="387">
        <v>1415.1000000000001</v>
      </c>
      <c r="GW292" s="387">
        <v>1415.1000000000001</v>
      </c>
      <c r="GX292" s="387">
        <v>1415.1000000000001</v>
      </c>
      <c r="GY292" s="387">
        <v>1415.1000000000001</v>
      </c>
      <c r="GZ292" s="387">
        <v>1415.1000000000001</v>
      </c>
      <c r="HA292" s="387">
        <v>1415.1000000000001</v>
      </c>
      <c r="HB292" s="387">
        <v>1415.1000000000001</v>
      </c>
      <c r="HC292" s="387">
        <v>1415.1000000000001</v>
      </c>
      <c r="HD292" s="387">
        <v>1415.1000000000001</v>
      </c>
      <c r="HE292" s="387">
        <v>1415.1000000000001</v>
      </c>
      <c r="HS292" s="394">
        <v>2.417030742835113</v>
      </c>
      <c r="HT292" s="394">
        <v>2.417030742835113</v>
      </c>
      <c r="HU292" s="394">
        <v>2.417030742835113</v>
      </c>
      <c r="HV292" s="394">
        <v>2.4170307428351125</v>
      </c>
      <c r="HW292" s="394">
        <v>2.417030742835113</v>
      </c>
      <c r="HX292" s="394">
        <v>2.4222365409393296</v>
      </c>
      <c r="HY292" s="394">
        <v>2.4274535512856663</v>
      </c>
      <c r="HZ292" s="394">
        <v>2.4326817980230384</v>
      </c>
      <c r="IA292" s="394">
        <v>2.4379213053523721</v>
      </c>
      <c r="IB292" s="394">
        <v>2.4431720975267184</v>
      </c>
      <c r="IC292" s="394">
        <v>2.4485469928562309</v>
      </c>
      <c r="ID292" s="394">
        <v>2.4539337127722436</v>
      </c>
      <c r="IE292" s="394">
        <v>2.4593322832884441</v>
      </c>
      <c r="IF292" s="394">
        <v>2.4647427304757494</v>
      </c>
      <c r="IG292" s="394">
        <v>2.4701650804624302</v>
      </c>
      <c r="IH292" s="394">
        <v>2.4719630279617122</v>
      </c>
      <c r="II292" s="394">
        <v>2.4737622841246285</v>
      </c>
      <c r="IJ292" s="394">
        <v>2.4755628499037088</v>
      </c>
      <c r="IK292" s="394">
        <v>2.4773647262521785</v>
      </c>
      <c r="IL292" s="394">
        <v>2.479167914123956</v>
      </c>
      <c r="IM292" s="394">
        <v>2.4810950918984318</v>
      </c>
      <c r="IN292" s="394">
        <v>2.4830237677619049</v>
      </c>
      <c r="IO292" s="394">
        <v>2.4849539428789127</v>
      </c>
      <c r="IP292" s="394">
        <v>2.486885618414898</v>
      </c>
      <c r="IQ292" s="394">
        <v>2.4888187955362104</v>
      </c>
      <c r="IR292" s="394">
        <v>2.4906934726074001</v>
      </c>
      <c r="IS292" s="394">
        <v>2.4925695617597459</v>
      </c>
      <c r="IT292" s="394">
        <v>2.4944470640568825</v>
      </c>
      <c r="IU292" s="394">
        <v>2.4963259805632476</v>
      </c>
      <c r="IV292" s="394">
        <v>2.4982063123440814</v>
      </c>
      <c r="IW292" s="394">
        <v>2.4978554085590927</v>
      </c>
      <c r="IX292" s="394">
        <v>2.4975045540628535</v>
      </c>
      <c r="IY292" s="394">
        <v>2.4971537488484419</v>
      </c>
      <c r="IZ292" s="394">
        <v>2.4968029929089344</v>
      </c>
      <c r="JA292" s="394">
        <v>2.4964522862374094</v>
      </c>
      <c r="JB292" s="394">
        <v>2.4964522862374094</v>
      </c>
      <c r="JC292" s="394">
        <v>2.4964522862374094</v>
      </c>
      <c r="JD292" s="394">
        <v>2.4964522862374094</v>
      </c>
      <c r="JE292" s="394">
        <v>2.4964522862374094</v>
      </c>
      <c r="JF292" s="394">
        <v>2.4964522862374094</v>
      </c>
      <c r="JG292" s="394">
        <v>2.4964522862374094</v>
      </c>
      <c r="JH292" s="394">
        <v>2.4964522862374094</v>
      </c>
      <c r="JI292" s="394">
        <v>2.4964522862374094</v>
      </c>
      <c r="JJ292" s="394">
        <v>2.4964522862374094</v>
      </c>
      <c r="JK292" s="394">
        <v>2.4964522862374094</v>
      </c>
      <c r="JL292" s="394">
        <v>2.4964522862374094</v>
      </c>
      <c r="JM292" s="394">
        <v>2.4964522862374094</v>
      </c>
      <c r="JN292" s="394">
        <v>2.4964522862374094</v>
      </c>
      <c r="JO292" s="394">
        <v>2.4964522862374094</v>
      </c>
      <c r="JP292" s="394">
        <v>2.4964522862374094</v>
      </c>
      <c r="JQ292" s="394">
        <v>2.4964522862374094</v>
      </c>
      <c r="JR292" s="394">
        <v>2.4964522862374094</v>
      </c>
      <c r="JS292" s="394">
        <v>2.4964522862374094</v>
      </c>
      <c r="JT292" s="394">
        <v>2.4964522862374094</v>
      </c>
      <c r="JU292" s="394">
        <v>2.4964522862374094</v>
      </c>
      <c r="JV292" s="394">
        <v>2.4964522862374094</v>
      </c>
      <c r="JW292" s="394">
        <v>2.4964522862374094</v>
      </c>
      <c r="JX292" s="394">
        <v>2.4964522862374094</v>
      </c>
      <c r="JY292" s="394">
        <v>2.4964522862374094</v>
      </c>
      <c r="JZ292" s="394">
        <v>2.4964522862374094</v>
      </c>
      <c r="KA292" s="394">
        <v>2.4964522862374094</v>
      </c>
      <c r="KB292" s="394">
        <v>2.4964522862374094</v>
      </c>
      <c r="KC292" s="394">
        <v>2.4964522862374094</v>
      </c>
    </row>
    <row r="293" spans="1:289" x14ac:dyDescent="0.25">
      <c r="A293" s="383">
        <v>284</v>
      </c>
      <c r="B293" s="384" t="s">
        <v>864</v>
      </c>
      <c r="C293" s="385" t="s">
        <v>142</v>
      </c>
      <c r="D293" s="385" t="s">
        <v>142</v>
      </c>
      <c r="E293" s="129">
        <v>2052</v>
      </c>
      <c r="F293" s="386">
        <v>1000.5853900000001</v>
      </c>
      <c r="G293" s="386">
        <v>976.91948037127736</v>
      </c>
      <c r="H293" s="386">
        <v>953.81331835045728</v>
      </c>
      <c r="I293" s="386">
        <v>931.25366475132364</v>
      </c>
      <c r="J293" s="386">
        <v>909.22759352173921</v>
      </c>
      <c r="K293" s="386">
        <v>953.70215737954493</v>
      </c>
      <c r="L293" s="386">
        <v>1000.3521796643003</v>
      </c>
      <c r="M293" s="386">
        <v>1049.2840721978844</v>
      </c>
      <c r="N293" s="386">
        <v>1100.6094519008789</v>
      </c>
      <c r="O293" s="386">
        <v>1154.4453953982318</v>
      </c>
      <c r="P293" s="386">
        <v>1200.6042549121776</v>
      </c>
      <c r="Q293" s="386">
        <v>1248.6087108658694</v>
      </c>
      <c r="R293" s="386">
        <v>1298.5325568117103</v>
      </c>
      <c r="S293" s="386">
        <v>1350.4525368324894</v>
      </c>
      <c r="T293" s="386">
        <v>1404.4484635141494</v>
      </c>
      <c r="U293" s="386">
        <v>1447.4977624146227</v>
      </c>
      <c r="V293" s="386">
        <v>1491.8666128571906</v>
      </c>
      <c r="W293" s="386">
        <v>1537.5954618715773</v>
      </c>
      <c r="X293" s="386">
        <v>1584.7259962740268</v>
      </c>
      <c r="Y293" s="386">
        <v>1633.3011806693664</v>
      </c>
      <c r="Z293" s="386">
        <v>1672.1791669816957</v>
      </c>
      <c r="AA293" s="386">
        <v>1711.9825783396875</v>
      </c>
      <c r="AB293" s="386">
        <v>1752.7334429293765</v>
      </c>
      <c r="AC293" s="386">
        <v>1794.4543132806998</v>
      </c>
      <c r="AD293" s="386">
        <v>1837.1682787486211</v>
      </c>
      <c r="AE293" s="386">
        <v>1889.0701982577443</v>
      </c>
      <c r="AF293" s="386">
        <v>1942.4384011116717</v>
      </c>
      <c r="AG293" s="386">
        <v>1997.3143113438027</v>
      </c>
      <c r="AH293" s="386">
        <v>2053.7405232596739</v>
      </c>
      <c r="AI293" s="386">
        <v>2111.7608344983655</v>
      </c>
      <c r="AJ293" s="386">
        <v>2160.9122985707695</v>
      </c>
      <c r="AK293" s="386">
        <v>2211.2077683378498</v>
      </c>
      <c r="AL293" s="386">
        <v>2262.6738706571</v>
      </c>
      <c r="AM293" s="386">
        <v>2315.3378521290301</v>
      </c>
      <c r="AN293" s="386">
        <v>2369.2275935217531</v>
      </c>
      <c r="AO293" s="387">
        <v>2369.2275935217531</v>
      </c>
      <c r="AP293" s="387">
        <v>2369.2275935217531</v>
      </c>
      <c r="AQ293" s="387">
        <v>2369.2275935217531</v>
      </c>
      <c r="AR293" s="387">
        <v>2369.2275935217531</v>
      </c>
      <c r="AS293" s="387">
        <v>2369.2275935217531</v>
      </c>
      <c r="AT293" s="387">
        <v>2369.2275935217531</v>
      </c>
      <c r="AU293" s="387">
        <v>2369.2275935217531</v>
      </c>
      <c r="AV293" s="387">
        <v>2369.2275935217531</v>
      </c>
      <c r="AW293" s="387">
        <v>2369.2275935217531</v>
      </c>
      <c r="AX293" s="387">
        <v>2369.2275935217531</v>
      </c>
      <c r="AY293" s="387">
        <v>2369.2275935217531</v>
      </c>
      <c r="AZ293" s="387">
        <v>2369.2275935217531</v>
      </c>
      <c r="BA293" s="387">
        <v>2369.2275935217531</v>
      </c>
      <c r="BB293" s="387">
        <v>2369.2275935217531</v>
      </c>
      <c r="BC293" s="387">
        <v>2369.2275935217531</v>
      </c>
      <c r="BD293" s="387">
        <v>2369.2275935217531</v>
      </c>
      <c r="BE293" s="387">
        <v>2369.2275935217531</v>
      </c>
      <c r="BF293" s="387">
        <v>2369.2275935217531</v>
      </c>
      <c r="BG293" s="387">
        <v>2369.2275935217531</v>
      </c>
      <c r="BH293" s="387">
        <v>2369.2275935217531</v>
      </c>
      <c r="BI293" s="387">
        <v>2369.2275935217531</v>
      </c>
      <c r="BJ293" s="387">
        <v>2369.2275935217531</v>
      </c>
      <c r="BK293" s="387">
        <v>2369.2275935217531</v>
      </c>
      <c r="BL293" s="387">
        <v>2369.2275935217531</v>
      </c>
      <c r="BM293" s="387">
        <v>2369.2275935217531</v>
      </c>
      <c r="BN293" s="387">
        <v>2369.2275935217531</v>
      </c>
      <c r="BO293" s="387">
        <v>2369.2275935217531</v>
      </c>
      <c r="BP293" s="387">
        <v>2369.2275935217531</v>
      </c>
      <c r="CA293" s="386">
        <v>2300</v>
      </c>
      <c r="CB293" s="386">
        <v>2245.6002529218799</v>
      </c>
      <c r="CC293" s="386">
        <v>2192.4871721403524</v>
      </c>
      <c r="CD293" s="386">
        <v>2140.6303253418923</v>
      </c>
      <c r="CE293" s="386">
        <v>2090</v>
      </c>
      <c r="CF293" s="386">
        <v>2192.4194994189434</v>
      </c>
      <c r="CG293" s="386">
        <v>2299.8580198241198</v>
      </c>
      <c r="CH293" s="386">
        <v>2412.5615160561911</v>
      </c>
      <c r="CI293" s="386">
        <v>2530.7879958609196</v>
      </c>
      <c r="CJ293" s="386">
        <v>2654.8081105362999</v>
      </c>
      <c r="CK293" s="386">
        <v>2762.3215454246501</v>
      </c>
      <c r="CL293" s="386">
        <v>2874.1890195505694</v>
      </c>
      <c r="CM293" s="386">
        <v>2990.5868611813294</v>
      </c>
      <c r="CN293" s="386">
        <v>3111.698539461016</v>
      </c>
      <c r="CO293" s="386">
        <v>3237.7149535991125</v>
      </c>
      <c r="CP293" s="386">
        <v>3335.2453732911799</v>
      </c>
      <c r="CQ293" s="386">
        <v>3435.7137238701953</v>
      </c>
      <c r="CR293" s="386">
        <v>3539.20850529262</v>
      </c>
      <c r="CS293" s="386">
        <v>3645.8208834191178</v>
      </c>
      <c r="CT293" s="386">
        <v>3755.6447703201875</v>
      </c>
      <c r="CU293" s="386">
        <v>3843.6948943442303</v>
      </c>
      <c r="CV293" s="386">
        <v>3933.8093308405064</v>
      </c>
      <c r="CW293" s="386">
        <v>4026.0364770830711</v>
      </c>
      <c r="CX293" s="386">
        <v>4120.4258650076017</v>
      </c>
      <c r="CY293" s="386">
        <v>4217.0281878132446</v>
      </c>
      <c r="CZ293" s="386">
        <v>4334.578715405215</v>
      </c>
      <c r="DA293" s="386">
        <v>4455.405988117619</v>
      </c>
      <c r="DB293" s="386">
        <v>4579.6013458942607</v>
      </c>
      <c r="DC293" s="386">
        <v>4707.2586747986525</v>
      </c>
      <c r="DD293" s="386">
        <v>4838.4744779876264</v>
      </c>
      <c r="DE293" s="386">
        <v>4949.772596635471</v>
      </c>
      <c r="DF293" s="386">
        <v>5063.6308757783036</v>
      </c>
      <c r="DG293" s="386">
        <v>5180.1082060949575</v>
      </c>
      <c r="DH293" s="386">
        <v>5299.2648329106105</v>
      </c>
      <c r="DI293" s="386">
        <v>5421.1623873573426</v>
      </c>
      <c r="DJ293" s="387">
        <v>5421.1623873573426</v>
      </c>
      <c r="DK293" s="387">
        <v>5421.1623873573426</v>
      </c>
      <c r="DL293" s="387">
        <v>5421.1623873573426</v>
      </c>
      <c r="DM293" s="387">
        <v>5421.1623873573426</v>
      </c>
      <c r="DN293" s="387">
        <v>5421.1623873573426</v>
      </c>
      <c r="DO293" s="387">
        <v>5421.1623873573426</v>
      </c>
      <c r="DP293" s="387">
        <v>5421.1623873573426</v>
      </c>
      <c r="DQ293" s="387">
        <v>5421.1623873573426</v>
      </c>
      <c r="DR293" s="387">
        <v>5421.1623873573426</v>
      </c>
      <c r="DS293" s="387">
        <v>5421.1623873573426</v>
      </c>
      <c r="DT293" s="387">
        <v>5421.1623873573426</v>
      </c>
      <c r="DU293" s="387">
        <v>5421.1623873573426</v>
      </c>
      <c r="DV293" s="387">
        <v>5421.1623873573426</v>
      </c>
      <c r="DW293" s="387">
        <v>5421.1623873573426</v>
      </c>
      <c r="DX293" s="387">
        <v>5421.1623873573426</v>
      </c>
      <c r="DY293" s="387">
        <v>5421.1623873573426</v>
      </c>
      <c r="DZ293" s="387">
        <v>5421.1623873573426</v>
      </c>
      <c r="EA293" s="387">
        <v>5421.1623873573426</v>
      </c>
      <c r="EB293" s="387">
        <v>5421.1623873573426</v>
      </c>
      <c r="EC293" s="387">
        <v>5421.1623873573426</v>
      </c>
      <c r="ED293" s="387">
        <v>5421.1623873573426</v>
      </c>
      <c r="EE293" s="387">
        <v>5421.1623873573426</v>
      </c>
      <c r="EF293" s="387">
        <v>5421.1623873573426</v>
      </c>
      <c r="EG293" s="387">
        <v>5421.1623873573426</v>
      </c>
      <c r="EH293" s="387">
        <v>5421.1623873573426</v>
      </c>
      <c r="EI293" s="387">
        <v>5421.1623873573426</v>
      </c>
      <c r="EJ293" s="387">
        <v>5421.1623873573426</v>
      </c>
      <c r="EK293" s="387">
        <v>5421.1623873573426</v>
      </c>
      <c r="EY293" s="386">
        <v>9804</v>
      </c>
      <c r="EZ293" s="386">
        <v>9925</v>
      </c>
      <c r="FA293" s="386">
        <v>10046</v>
      </c>
      <c r="FB293" s="386">
        <v>10167</v>
      </c>
      <c r="FC293" s="386">
        <v>10289.900000000001</v>
      </c>
      <c r="FD293" s="386">
        <v>10444</v>
      </c>
      <c r="FE293" s="386">
        <v>10598</v>
      </c>
      <c r="FF293" s="386">
        <v>10752</v>
      </c>
      <c r="FG293" s="386">
        <v>10906</v>
      </c>
      <c r="FH293" s="386">
        <v>11060</v>
      </c>
      <c r="FI293" s="386">
        <v>11214.900000000001</v>
      </c>
      <c r="FJ293" s="386">
        <v>11351</v>
      </c>
      <c r="FK293" s="386">
        <v>11487</v>
      </c>
      <c r="FL293" s="386">
        <v>11623</v>
      </c>
      <c r="FM293" s="386">
        <v>11759</v>
      </c>
      <c r="FN293" s="386">
        <v>11895</v>
      </c>
      <c r="FO293" s="386">
        <v>12031</v>
      </c>
      <c r="FP293" s="386">
        <v>12167</v>
      </c>
      <c r="FQ293" s="386">
        <v>12303</v>
      </c>
      <c r="FR293" s="386">
        <v>12439</v>
      </c>
      <c r="FS293" s="386">
        <v>12575</v>
      </c>
      <c r="FT293" s="386">
        <v>12711</v>
      </c>
      <c r="FU293" s="386">
        <v>12847</v>
      </c>
      <c r="FV293" s="386">
        <v>12983</v>
      </c>
      <c r="FW293" s="386">
        <v>13119</v>
      </c>
      <c r="FX293" s="386">
        <v>13255</v>
      </c>
      <c r="FY293" s="386">
        <v>13391</v>
      </c>
      <c r="FZ293" s="386">
        <v>13527</v>
      </c>
      <c r="GA293" s="386">
        <v>13663</v>
      </c>
      <c r="GB293" s="386">
        <v>13799</v>
      </c>
      <c r="GC293" s="386">
        <v>13935.6</v>
      </c>
      <c r="GD293" s="387">
        <v>13935.6</v>
      </c>
      <c r="GE293" s="387">
        <v>13935.6</v>
      </c>
      <c r="GF293" s="387">
        <v>13935.6</v>
      </c>
      <c r="GG293" s="387">
        <v>13935.6</v>
      </c>
      <c r="GH293" s="387">
        <v>13935.6</v>
      </c>
      <c r="GI293" s="387">
        <v>13935.6</v>
      </c>
      <c r="GJ293" s="387">
        <v>13935.6</v>
      </c>
      <c r="GK293" s="387">
        <v>13935.6</v>
      </c>
      <c r="GL293" s="387">
        <v>13935.6</v>
      </c>
      <c r="GM293" s="387">
        <v>13935.6</v>
      </c>
      <c r="GN293" s="387">
        <v>13935.6</v>
      </c>
      <c r="GO293" s="387">
        <v>13935.6</v>
      </c>
      <c r="GP293" s="387">
        <v>13935.6</v>
      </c>
      <c r="GQ293" s="387">
        <v>13935.6</v>
      </c>
      <c r="GR293" s="387">
        <v>13935.6</v>
      </c>
      <c r="GS293" s="387">
        <v>13935.6</v>
      </c>
      <c r="GT293" s="387">
        <v>13935.6</v>
      </c>
      <c r="GU293" s="387">
        <v>13935.6</v>
      </c>
      <c r="GV293" s="387">
        <v>13935.6</v>
      </c>
      <c r="GW293" s="387">
        <v>13935.6</v>
      </c>
      <c r="GX293" s="387">
        <v>13935.6</v>
      </c>
      <c r="GY293" s="387">
        <v>13935.6</v>
      </c>
      <c r="GZ293" s="387">
        <v>13935.6</v>
      </c>
      <c r="HA293" s="387">
        <v>13935.6</v>
      </c>
      <c r="HB293" s="387">
        <v>13935.6</v>
      </c>
      <c r="HC293" s="387">
        <v>13935.6</v>
      </c>
      <c r="HD293" s="387">
        <v>13935.6</v>
      </c>
      <c r="HE293" s="387">
        <v>13935.6</v>
      </c>
      <c r="HS293" s="394">
        <v>2.2986543907062242</v>
      </c>
      <c r="HT293" s="394">
        <v>2.2986543907062242</v>
      </c>
      <c r="HU293" s="394">
        <v>2.2986543907062242</v>
      </c>
      <c r="HV293" s="394">
        <v>2.2986543907062242</v>
      </c>
      <c r="HW293" s="394">
        <v>2.2986543907062242</v>
      </c>
      <c r="HX293" s="394">
        <v>2.2988513577897107</v>
      </c>
      <c r="HY293" s="394">
        <v>2.299048341750912</v>
      </c>
      <c r="HZ293" s="394">
        <v>2.2992453425912736</v>
      </c>
      <c r="IA293" s="394">
        <v>2.2994423603122418</v>
      </c>
      <c r="IB293" s="394">
        <v>2.2996393949152618</v>
      </c>
      <c r="IC293" s="394">
        <v>2.3007760751495172</v>
      </c>
      <c r="ID293" s="394">
        <v>2.3019133172292325</v>
      </c>
      <c r="IE293" s="394">
        <v>2.3030511214321217</v>
      </c>
      <c r="IF293" s="394">
        <v>2.3041894880360334</v>
      </c>
      <c r="IG293" s="394">
        <v>2.3053284173189552</v>
      </c>
      <c r="IH293" s="394">
        <v>2.3041454431871027</v>
      </c>
      <c r="II293" s="394">
        <v>2.3029630760957849</v>
      </c>
      <c r="IJ293" s="394">
        <v>2.3017813157335012</v>
      </c>
      <c r="IK293" s="394">
        <v>2.30060016178891</v>
      </c>
      <c r="IL293" s="394">
        <v>2.2994196139508287</v>
      </c>
      <c r="IM293" s="394">
        <v>2.298614269475769</v>
      </c>
      <c r="IN293" s="394">
        <v>2.2978092070630693</v>
      </c>
      <c r="IO293" s="394">
        <v>2.2970044266139409</v>
      </c>
      <c r="IP293" s="394">
        <v>2.2961999280296297</v>
      </c>
      <c r="IQ293" s="394">
        <v>2.2953957112114161</v>
      </c>
      <c r="IR293" s="394">
        <v>2.2945567186454583</v>
      </c>
      <c r="IS293" s="394">
        <v>2.2937180327405788</v>
      </c>
      <c r="IT293" s="394">
        <v>2.2928796533846909</v>
      </c>
      <c r="IU293" s="394">
        <v>2.2920415804657468</v>
      </c>
      <c r="IV293" s="394">
        <v>2.2912038138717414</v>
      </c>
      <c r="IW293" s="394">
        <v>2.2905939310490564</v>
      </c>
      <c r="IX293" s="394">
        <v>2.289984210567694</v>
      </c>
      <c r="IY293" s="394">
        <v>2.2893746523844416</v>
      </c>
      <c r="IZ293" s="394">
        <v>2.2887652564560979</v>
      </c>
      <c r="JA293" s="394">
        <v>2.2881560227394711</v>
      </c>
      <c r="JB293" s="394">
        <v>2.2881560227394711</v>
      </c>
      <c r="JC293" s="394">
        <v>2.2881560227394711</v>
      </c>
      <c r="JD293" s="394">
        <v>2.2881560227394711</v>
      </c>
      <c r="JE293" s="394">
        <v>2.2881560227394711</v>
      </c>
      <c r="JF293" s="394">
        <v>2.2881560227394711</v>
      </c>
      <c r="JG293" s="394">
        <v>2.2881560227394711</v>
      </c>
      <c r="JH293" s="394">
        <v>2.2881560227394711</v>
      </c>
      <c r="JI293" s="394">
        <v>2.2881560227394711</v>
      </c>
      <c r="JJ293" s="394">
        <v>2.2881560227394711</v>
      </c>
      <c r="JK293" s="394">
        <v>2.2881560227394711</v>
      </c>
      <c r="JL293" s="394">
        <v>2.2881560227394711</v>
      </c>
      <c r="JM293" s="394">
        <v>2.2881560227394711</v>
      </c>
      <c r="JN293" s="394">
        <v>2.2881560227394711</v>
      </c>
      <c r="JO293" s="394">
        <v>2.2881560227394711</v>
      </c>
      <c r="JP293" s="394">
        <v>2.2881560227394711</v>
      </c>
      <c r="JQ293" s="394">
        <v>2.2881560227394711</v>
      </c>
      <c r="JR293" s="394">
        <v>2.2881560227394711</v>
      </c>
      <c r="JS293" s="394">
        <v>2.2881560227394711</v>
      </c>
      <c r="JT293" s="394">
        <v>2.2881560227394711</v>
      </c>
      <c r="JU293" s="394">
        <v>2.2881560227394711</v>
      </c>
      <c r="JV293" s="394">
        <v>2.2881560227394711</v>
      </c>
      <c r="JW293" s="394">
        <v>2.2881560227394711</v>
      </c>
      <c r="JX293" s="394">
        <v>2.2881560227394711</v>
      </c>
      <c r="JY293" s="394">
        <v>2.2881560227394711</v>
      </c>
      <c r="JZ293" s="394">
        <v>2.2881560227394711</v>
      </c>
      <c r="KA293" s="394">
        <v>2.2881560227394711</v>
      </c>
      <c r="KB293" s="394">
        <v>2.2881560227394711</v>
      </c>
      <c r="KC293" s="394">
        <v>2.2881560227394711</v>
      </c>
    </row>
    <row r="294" spans="1:289" x14ac:dyDescent="0.25">
      <c r="A294" s="383">
        <v>285</v>
      </c>
      <c r="B294" s="384" t="s">
        <v>864</v>
      </c>
      <c r="C294" s="385" t="s">
        <v>142</v>
      </c>
      <c r="D294" s="385" t="s">
        <v>142</v>
      </c>
      <c r="E294" s="129">
        <v>2052</v>
      </c>
      <c r="F294" s="386">
        <v>752.90937999999994</v>
      </c>
      <c r="G294" s="386">
        <v>739.30283359276825</v>
      </c>
      <c r="H294" s="386">
        <v>725.94218411556574</v>
      </c>
      <c r="I294" s="386">
        <v>712.82298772949389</v>
      </c>
      <c r="J294" s="386">
        <v>699.9408809045226</v>
      </c>
      <c r="K294" s="386">
        <v>743.27586923630554</v>
      </c>
      <c r="L294" s="386">
        <v>789.29382875172462</v>
      </c>
      <c r="M294" s="386">
        <v>838.16086851528712</v>
      </c>
      <c r="N294" s="386">
        <v>890.05338179487876</v>
      </c>
      <c r="O294" s="386">
        <v>945.15868278101527</v>
      </c>
      <c r="P294" s="386">
        <v>990.57900694572083</v>
      </c>
      <c r="Q294" s="386">
        <v>1038.1820395643729</v>
      </c>
      <c r="R294" s="386">
        <v>1088.0726723629232</v>
      </c>
      <c r="S294" s="386">
        <v>1140.3608377195249</v>
      </c>
      <c r="T294" s="386">
        <v>1195.1617508969327</v>
      </c>
      <c r="U294" s="386">
        <v>1237.7821886719737</v>
      </c>
      <c r="V294" s="386">
        <v>1281.9225058397185</v>
      </c>
      <c r="W294" s="386">
        <v>1327.6369025325207</v>
      </c>
      <c r="X294" s="386">
        <v>1374.9815117034304</v>
      </c>
      <c r="Y294" s="386">
        <v>1424.0144680521501</v>
      </c>
      <c r="Z294" s="386">
        <v>1462.6354070296443</v>
      </c>
      <c r="AA294" s="386">
        <v>1502.303791072457</v>
      </c>
      <c r="AB294" s="386">
        <v>1543.0480281166433</v>
      </c>
      <c r="AC294" s="386">
        <v>1584.8972965547314</v>
      </c>
      <c r="AD294" s="386">
        <v>1627.8815661314047</v>
      </c>
      <c r="AE294" s="386">
        <v>1679.4303443752526</v>
      </c>
      <c r="AF294" s="386">
        <v>1732.6114751155712</v>
      </c>
      <c r="AG294" s="386">
        <v>1787.4766487078552</v>
      </c>
      <c r="AH294" s="386">
        <v>1844.0791923433053</v>
      </c>
      <c r="AI294" s="386">
        <v>1902.4741218811489</v>
      </c>
      <c r="AJ294" s="386">
        <v>1951.386873716415</v>
      </c>
      <c r="AK294" s="386">
        <v>2001.5571760563539</v>
      </c>
      <c r="AL294" s="386">
        <v>2053.0173606184103</v>
      </c>
      <c r="AM294" s="386">
        <v>2105.8005903709013</v>
      </c>
      <c r="AN294" s="386">
        <v>2159.9408809045367</v>
      </c>
      <c r="AO294" s="387">
        <v>2159.9408809045367</v>
      </c>
      <c r="AP294" s="387">
        <v>2159.9408809045367</v>
      </c>
      <c r="AQ294" s="387">
        <v>2159.9408809045367</v>
      </c>
      <c r="AR294" s="387">
        <v>2159.9408809045367</v>
      </c>
      <c r="AS294" s="387">
        <v>2159.9408809045367</v>
      </c>
      <c r="AT294" s="387">
        <v>2159.9408809045367</v>
      </c>
      <c r="AU294" s="387">
        <v>2159.9408809045367</v>
      </c>
      <c r="AV294" s="387">
        <v>2159.9408809045367</v>
      </c>
      <c r="AW294" s="387">
        <v>2159.9408809045367</v>
      </c>
      <c r="AX294" s="387">
        <v>2159.9408809045367</v>
      </c>
      <c r="AY294" s="387">
        <v>2159.9408809045367</v>
      </c>
      <c r="AZ294" s="387">
        <v>2159.9408809045367</v>
      </c>
      <c r="BA294" s="387">
        <v>2159.9408809045367</v>
      </c>
      <c r="BB294" s="387">
        <v>2159.9408809045367</v>
      </c>
      <c r="BC294" s="387">
        <v>2159.9408809045367</v>
      </c>
      <c r="BD294" s="387">
        <v>2159.9408809045367</v>
      </c>
      <c r="BE294" s="387">
        <v>2159.9408809045367</v>
      </c>
      <c r="BF294" s="387">
        <v>2159.9408809045367</v>
      </c>
      <c r="BG294" s="387">
        <v>2159.9408809045367</v>
      </c>
      <c r="BH294" s="387">
        <v>2159.9408809045367</v>
      </c>
      <c r="BI294" s="387">
        <v>2159.9408809045367</v>
      </c>
      <c r="BJ294" s="387">
        <v>2159.9408809045367</v>
      </c>
      <c r="BK294" s="387">
        <v>2159.9408809045367</v>
      </c>
      <c r="BL294" s="387">
        <v>2159.9408809045367</v>
      </c>
      <c r="BM294" s="387">
        <v>2159.9408809045367</v>
      </c>
      <c r="BN294" s="387">
        <v>2159.9408809045367</v>
      </c>
      <c r="BO294" s="387">
        <v>2159.9408809045367</v>
      </c>
      <c r="BP294" s="387">
        <v>2159.9408809045367</v>
      </c>
      <c r="CA294" s="386">
        <v>1990</v>
      </c>
      <c r="CB294" s="386">
        <v>1954.0368043357475</v>
      </c>
      <c r="CC294" s="386">
        <v>1918.7235340194272</v>
      </c>
      <c r="CD294" s="386">
        <v>1884.0484436276952</v>
      </c>
      <c r="CE294" s="386">
        <v>1849.9999999999998</v>
      </c>
      <c r="CF294" s="386">
        <v>1964.4615594005186</v>
      </c>
      <c r="CG294" s="386">
        <v>2086.0049828985498</v>
      </c>
      <c r="CH294" s="386">
        <v>2215.0684333092636</v>
      </c>
      <c r="CI294" s="386">
        <v>2352.1171830689623</v>
      </c>
      <c r="CJ294" s="386">
        <v>2497.6452915375194</v>
      </c>
      <c r="CK294" s="386">
        <v>2618.9736894861549</v>
      </c>
      <c r="CL294" s="386">
        <v>2746.1958707508834</v>
      </c>
      <c r="CM294" s="386">
        <v>2879.5981383107633</v>
      </c>
      <c r="CN294" s="386">
        <v>3019.4807029170634</v>
      </c>
      <c r="CO294" s="386">
        <v>3166.1583586926863</v>
      </c>
      <c r="CP294" s="386">
        <v>3277.4838343948804</v>
      </c>
      <c r="CQ294" s="386">
        <v>3392.723631535323</v>
      </c>
      <c r="CR294" s="386">
        <v>3512.0153817946807</v>
      </c>
      <c r="CS294" s="386">
        <v>3635.5015561290406</v>
      </c>
      <c r="CT294" s="386">
        <v>3763.3296349239499</v>
      </c>
      <c r="CU294" s="386">
        <v>3864.1730885471738</v>
      </c>
      <c r="CV294" s="386">
        <v>3967.7187774580766</v>
      </c>
      <c r="CW294" s="386">
        <v>4074.0391116672995</v>
      </c>
      <c r="CX294" s="386">
        <v>4183.2084415086183</v>
      </c>
      <c r="CY294" s="386">
        <v>4295.3031096324949</v>
      </c>
      <c r="CZ294" s="386">
        <v>4429.9037855705437</v>
      </c>
      <c r="DA294" s="386">
        <v>4568.7224041078816</v>
      </c>
      <c r="DB294" s="386">
        <v>4711.8911416964247</v>
      </c>
      <c r="DC294" s="386">
        <v>4859.546316763478</v>
      </c>
      <c r="DD294" s="386">
        <v>5011.8285195076242</v>
      </c>
      <c r="DE294" s="386">
        <v>5139.521260309094</v>
      </c>
      <c r="DF294" s="386">
        <v>5270.467391762284</v>
      </c>
      <c r="DG294" s="386">
        <v>5404.7498046459987</v>
      </c>
      <c r="DH294" s="386">
        <v>5542.4535016530263</v>
      </c>
      <c r="DI294" s="386">
        <v>5683.66565119806</v>
      </c>
      <c r="DJ294" s="387">
        <v>5683.66565119806</v>
      </c>
      <c r="DK294" s="387">
        <v>5683.66565119806</v>
      </c>
      <c r="DL294" s="387">
        <v>5683.66565119806</v>
      </c>
      <c r="DM294" s="387">
        <v>5683.66565119806</v>
      </c>
      <c r="DN294" s="387">
        <v>5683.66565119806</v>
      </c>
      <c r="DO294" s="387">
        <v>5683.66565119806</v>
      </c>
      <c r="DP294" s="387">
        <v>5683.66565119806</v>
      </c>
      <c r="DQ294" s="387">
        <v>5683.66565119806</v>
      </c>
      <c r="DR294" s="387">
        <v>5683.66565119806</v>
      </c>
      <c r="DS294" s="387">
        <v>5683.66565119806</v>
      </c>
      <c r="DT294" s="387">
        <v>5683.66565119806</v>
      </c>
      <c r="DU294" s="387">
        <v>5683.66565119806</v>
      </c>
      <c r="DV294" s="387">
        <v>5683.66565119806</v>
      </c>
      <c r="DW294" s="387">
        <v>5683.66565119806</v>
      </c>
      <c r="DX294" s="387">
        <v>5683.66565119806</v>
      </c>
      <c r="DY294" s="387">
        <v>5683.66565119806</v>
      </c>
      <c r="DZ294" s="387">
        <v>5683.66565119806</v>
      </c>
      <c r="EA294" s="387">
        <v>5683.66565119806</v>
      </c>
      <c r="EB294" s="387">
        <v>5683.66565119806</v>
      </c>
      <c r="EC294" s="387">
        <v>5683.66565119806</v>
      </c>
      <c r="ED294" s="387">
        <v>5683.66565119806</v>
      </c>
      <c r="EE294" s="387">
        <v>5683.66565119806</v>
      </c>
      <c r="EF294" s="387">
        <v>5683.66565119806</v>
      </c>
      <c r="EG294" s="387">
        <v>5683.66565119806</v>
      </c>
      <c r="EH294" s="387">
        <v>5683.66565119806</v>
      </c>
      <c r="EI294" s="387">
        <v>5683.66565119806</v>
      </c>
      <c r="EJ294" s="387">
        <v>5683.66565119806</v>
      </c>
      <c r="EK294" s="387">
        <v>5683.66565119806</v>
      </c>
      <c r="EY294" s="386">
        <v>7868</v>
      </c>
      <c r="EZ294" s="386">
        <v>7962</v>
      </c>
      <c r="FA294" s="386">
        <v>8056</v>
      </c>
      <c r="FB294" s="386">
        <v>8150</v>
      </c>
      <c r="FC294" s="386">
        <v>8244.4</v>
      </c>
      <c r="FD294" s="386">
        <v>8363</v>
      </c>
      <c r="FE294" s="386">
        <v>8481</v>
      </c>
      <c r="FF294" s="386">
        <v>8599</v>
      </c>
      <c r="FG294" s="386">
        <v>8717</v>
      </c>
      <c r="FH294" s="386">
        <v>8835</v>
      </c>
      <c r="FI294" s="386">
        <v>8955.2000000000007</v>
      </c>
      <c r="FJ294" s="386">
        <v>9058</v>
      </c>
      <c r="FK294" s="386">
        <v>9161</v>
      </c>
      <c r="FL294" s="386">
        <v>9264</v>
      </c>
      <c r="FM294" s="386">
        <v>9367</v>
      </c>
      <c r="FN294" s="386">
        <v>9470</v>
      </c>
      <c r="FO294" s="386">
        <v>9573</v>
      </c>
      <c r="FP294" s="386">
        <v>9676</v>
      </c>
      <c r="FQ294" s="386">
        <v>9779</v>
      </c>
      <c r="FR294" s="386">
        <v>9882</v>
      </c>
      <c r="FS294" s="386">
        <v>9985</v>
      </c>
      <c r="FT294" s="386">
        <v>10088</v>
      </c>
      <c r="FU294" s="386">
        <v>10191</v>
      </c>
      <c r="FV294" s="386">
        <v>10294</v>
      </c>
      <c r="FW294" s="386">
        <v>10397</v>
      </c>
      <c r="FX294" s="386">
        <v>10500</v>
      </c>
      <c r="FY294" s="386">
        <v>10603</v>
      </c>
      <c r="FZ294" s="386">
        <v>10706</v>
      </c>
      <c r="GA294" s="386">
        <v>10809</v>
      </c>
      <c r="GB294" s="386">
        <v>10912</v>
      </c>
      <c r="GC294" s="386">
        <v>11006.3</v>
      </c>
      <c r="GD294" s="387">
        <v>11006.3</v>
      </c>
      <c r="GE294" s="387">
        <v>11006.3</v>
      </c>
      <c r="GF294" s="387">
        <v>11006.3</v>
      </c>
      <c r="GG294" s="387">
        <v>11006.3</v>
      </c>
      <c r="GH294" s="387">
        <v>11006.3</v>
      </c>
      <c r="GI294" s="387">
        <v>11006.3</v>
      </c>
      <c r="GJ294" s="387">
        <v>11006.3</v>
      </c>
      <c r="GK294" s="387">
        <v>11006.3</v>
      </c>
      <c r="GL294" s="387">
        <v>11006.3</v>
      </c>
      <c r="GM294" s="387">
        <v>11006.3</v>
      </c>
      <c r="GN294" s="387">
        <v>11006.3</v>
      </c>
      <c r="GO294" s="387">
        <v>11006.3</v>
      </c>
      <c r="GP294" s="387">
        <v>11006.3</v>
      </c>
      <c r="GQ294" s="387">
        <v>11006.3</v>
      </c>
      <c r="GR294" s="387">
        <v>11006.3</v>
      </c>
      <c r="GS294" s="387">
        <v>11006.3</v>
      </c>
      <c r="GT294" s="387">
        <v>11006.3</v>
      </c>
      <c r="GU294" s="387">
        <v>11006.3</v>
      </c>
      <c r="GV294" s="387">
        <v>11006.3</v>
      </c>
      <c r="GW294" s="387">
        <v>11006.3</v>
      </c>
      <c r="GX294" s="387">
        <v>11006.3</v>
      </c>
      <c r="GY294" s="387">
        <v>11006.3</v>
      </c>
      <c r="GZ294" s="387">
        <v>11006.3</v>
      </c>
      <c r="HA294" s="387">
        <v>11006.3</v>
      </c>
      <c r="HB294" s="387">
        <v>11006.3</v>
      </c>
      <c r="HC294" s="387">
        <v>11006.3</v>
      </c>
      <c r="HD294" s="387">
        <v>11006.3</v>
      </c>
      <c r="HE294" s="387">
        <v>11006.3</v>
      </c>
      <c r="HS294" s="394">
        <v>2.6430803664579132</v>
      </c>
      <c r="HT294" s="394">
        <v>2.6430803664579132</v>
      </c>
      <c r="HU294" s="394">
        <v>2.6430803664579128</v>
      </c>
      <c r="HV294" s="394">
        <v>2.6430803664579132</v>
      </c>
      <c r="HW294" s="394">
        <v>2.6430803664579128</v>
      </c>
      <c r="HX294" s="394">
        <v>2.6429777162266093</v>
      </c>
      <c r="HY294" s="394">
        <v>2.6428750699819683</v>
      </c>
      <c r="HZ294" s="394">
        <v>2.6427724277238354</v>
      </c>
      <c r="IA294" s="394">
        <v>2.6426697894520554</v>
      </c>
      <c r="IB294" s="394">
        <v>2.642567155166474</v>
      </c>
      <c r="IC294" s="394">
        <v>2.6438816804338581</v>
      </c>
      <c r="ID294" s="394">
        <v>2.6451968596020046</v>
      </c>
      <c r="IE294" s="394">
        <v>2.646512692996192</v>
      </c>
      <c r="IF294" s="394">
        <v>2.6478291809418604</v>
      </c>
      <c r="IG294" s="394">
        <v>2.649146323764612</v>
      </c>
      <c r="IH294" s="394">
        <v>2.6478679887220857</v>
      </c>
      <c r="II294" s="394">
        <v>2.6465902705350604</v>
      </c>
      <c r="IJ294" s="394">
        <v>2.6453131689058735</v>
      </c>
      <c r="IK294" s="394">
        <v>2.6440366835370086</v>
      </c>
      <c r="IL294" s="394">
        <v>2.6427608141310892</v>
      </c>
      <c r="IM294" s="394">
        <v>2.6419250279156246</v>
      </c>
      <c r="IN294" s="394">
        <v>2.6410895060216961</v>
      </c>
      <c r="IO294" s="394">
        <v>2.6402542483657103</v>
      </c>
      <c r="IP294" s="394">
        <v>2.6394192548641016</v>
      </c>
      <c r="IQ294" s="394">
        <v>2.6385845254333278</v>
      </c>
      <c r="IR294" s="394">
        <v>2.6377418988570591</v>
      </c>
      <c r="IS294" s="394">
        <v>2.6368995413718657</v>
      </c>
      <c r="IT294" s="394">
        <v>2.6360574528918139</v>
      </c>
      <c r="IU294" s="394">
        <v>2.6352156333309975</v>
      </c>
      <c r="IV294" s="394">
        <v>2.6343740826035384</v>
      </c>
      <c r="IW294" s="394">
        <v>2.6337787393849172</v>
      </c>
      <c r="IX294" s="394">
        <v>2.6331835307081399</v>
      </c>
      <c r="IY294" s="394">
        <v>2.6325884565428024</v>
      </c>
      <c r="IZ294" s="394">
        <v>2.6319935168585058</v>
      </c>
      <c r="JA294" s="394">
        <v>2.6313987116248585</v>
      </c>
      <c r="JB294" s="394">
        <v>2.6313987116248585</v>
      </c>
      <c r="JC294" s="394">
        <v>2.6313987116248585</v>
      </c>
      <c r="JD294" s="394">
        <v>2.6313987116248585</v>
      </c>
      <c r="JE294" s="394">
        <v>2.6313987116248585</v>
      </c>
      <c r="JF294" s="394">
        <v>2.6313987116248585</v>
      </c>
      <c r="JG294" s="394">
        <v>2.6313987116248585</v>
      </c>
      <c r="JH294" s="394">
        <v>2.6313987116248585</v>
      </c>
      <c r="JI294" s="394">
        <v>2.6313987116248585</v>
      </c>
      <c r="JJ294" s="394">
        <v>2.6313987116248585</v>
      </c>
      <c r="JK294" s="394">
        <v>2.6313987116248585</v>
      </c>
      <c r="JL294" s="394">
        <v>2.6313987116248585</v>
      </c>
      <c r="JM294" s="394">
        <v>2.6313987116248585</v>
      </c>
      <c r="JN294" s="394">
        <v>2.6313987116248585</v>
      </c>
      <c r="JO294" s="394">
        <v>2.6313987116248585</v>
      </c>
      <c r="JP294" s="394">
        <v>2.6313987116248585</v>
      </c>
      <c r="JQ294" s="394">
        <v>2.6313987116248585</v>
      </c>
      <c r="JR294" s="394">
        <v>2.6313987116248585</v>
      </c>
      <c r="JS294" s="394">
        <v>2.6313987116248585</v>
      </c>
      <c r="JT294" s="394">
        <v>2.6313987116248585</v>
      </c>
      <c r="JU294" s="394">
        <v>2.6313987116248585</v>
      </c>
      <c r="JV294" s="394">
        <v>2.6313987116248585</v>
      </c>
      <c r="JW294" s="394">
        <v>2.6313987116248585</v>
      </c>
      <c r="JX294" s="394">
        <v>2.6313987116248585</v>
      </c>
      <c r="JY294" s="394">
        <v>2.6313987116248585</v>
      </c>
      <c r="JZ294" s="394">
        <v>2.6313987116248585</v>
      </c>
      <c r="KA294" s="394">
        <v>2.6313987116248585</v>
      </c>
      <c r="KB294" s="394">
        <v>2.6313987116248585</v>
      </c>
      <c r="KC294" s="394">
        <v>2.6313987116248585</v>
      </c>
    </row>
    <row r="295" spans="1:289" x14ac:dyDescent="0.25">
      <c r="A295" s="383">
        <v>286</v>
      </c>
      <c r="B295" s="384" t="s">
        <v>866</v>
      </c>
      <c r="C295" s="385" t="s">
        <v>142</v>
      </c>
      <c r="D295" s="385" t="s">
        <v>142</v>
      </c>
      <c r="E295" s="129">
        <v>2052</v>
      </c>
      <c r="F295" s="386">
        <v>1033.0611999999999</v>
      </c>
      <c r="G295" s="386">
        <v>1009.7859633158198</v>
      </c>
      <c r="H295" s="386">
        <v>987.03512600188481</v>
      </c>
      <c r="I295" s="386">
        <v>964.79687315365732</v>
      </c>
      <c r="J295" s="386">
        <v>943.0596560606059</v>
      </c>
      <c r="K295" s="386">
        <v>965.48182092908451</v>
      </c>
      <c r="L295" s="386">
        <v>988.43709467795918</v>
      </c>
      <c r="M295" s="386">
        <v>1011.9381524918085</v>
      </c>
      <c r="N295" s="386">
        <v>1035.9979709201104</v>
      </c>
      <c r="O295" s="386">
        <v>1060.6298350424863</v>
      </c>
      <c r="P295" s="386">
        <v>1083.587164256654</v>
      </c>
      <c r="Q295" s="386">
        <v>1107.0414047844906</v>
      </c>
      <c r="R295" s="386">
        <v>1131.0033122697105</v>
      </c>
      <c r="S295" s="386">
        <v>1155.4838751618995</v>
      </c>
      <c r="T295" s="386">
        <v>1180.4943197555981</v>
      </c>
      <c r="U295" s="386">
        <v>1201.6659513851441</v>
      </c>
      <c r="V295" s="386">
        <v>1223.2172866510025</v>
      </c>
      <c r="W295" s="386">
        <v>1245.1551353661318</v>
      </c>
      <c r="X295" s="386">
        <v>1267.4864294744059</v>
      </c>
      <c r="Y295" s="386">
        <v>1290.2182252409768</v>
      </c>
      <c r="Z295" s="386">
        <v>1309.2003067461667</v>
      </c>
      <c r="AA295" s="386">
        <v>1328.46165838661</v>
      </c>
      <c r="AB295" s="386">
        <v>1348.0063888691641</v>
      </c>
      <c r="AC295" s="386">
        <v>1367.8386673492266</v>
      </c>
      <c r="AD295" s="386">
        <v>1387.9627243200719</v>
      </c>
      <c r="AE295" s="386">
        <v>1413.3478190401734</v>
      </c>
      <c r="AF295" s="386">
        <v>1439.1971935443478</v>
      </c>
      <c r="AG295" s="386">
        <v>1465.5193392611391</v>
      </c>
      <c r="AH295" s="386">
        <v>1492.3229029227707</v>
      </c>
      <c r="AI295" s="386">
        <v>1519.6166894055661</v>
      </c>
      <c r="AJ295" s="386">
        <v>1543.540076866869</v>
      </c>
      <c r="AK295" s="386">
        <v>1567.840091191784</v>
      </c>
      <c r="AL295" s="386">
        <v>1592.5226616323716</v>
      </c>
      <c r="AM295" s="386">
        <v>1617.5938107851489</v>
      </c>
      <c r="AN295" s="386">
        <v>1643.0596560606155</v>
      </c>
      <c r="AO295" s="387">
        <v>1643.0596560606155</v>
      </c>
      <c r="AP295" s="387">
        <v>1643.0596560606155</v>
      </c>
      <c r="AQ295" s="387">
        <v>1643.0596560606155</v>
      </c>
      <c r="AR295" s="387">
        <v>1643.0596560606155</v>
      </c>
      <c r="AS295" s="387">
        <v>1643.0596560606155</v>
      </c>
      <c r="AT295" s="387">
        <v>1643.0596560606155</v>
      </c>
      <c r="AU295" s="387">
        <v>1643.0596560606155</v>
      </c>
      <c r="AV295" s="387">
        <v>1643.0596560606155</v>
      </c>
      <c r="AW295" s="387">
        <v>1643.0596560606155</v>
      </c>
      <c r="AX295" s="387">
        <v>1643.0596560606155</v>
      </c>
      <c r="AY295" s="387">
        <v>1643.0596560606155</v>
      </c>
      <c r="AZ295" s="387">
        <v>1643.0596560606155</v>
      </c>
      <c r="BA295" s="387">
        <v>1643.0596560606155</v>
      </c>
      <c r="BB295" s="387">
        <v>1643.0596560606155</v>
      </c>
      <c r="BC295" s="387">
        <v>1643.0596560606155</v>
      </c>
      <c r="BD295" s="387">
        <v>1643.0596560606155</v>
      </c>
      <c r="BE295" s="387">
        <v>1643.0596560606155</v>
      </c>
      <c r="BF295" s="387">
        <v>1643.0596560606155</v>
      </c>
      <c r="BG295" s="387">
        <v>1643.0596560606155</v>
      </c>
      <c r="BH295" s="387">
        <v>1643.0596560606155</v>
      </c>
      <c r="BI295" s="387">
        <v>1643.0596560606155</v>
      </c>
      <c r="BJ295" s="387">
        <v>1643.0596560606155</v>
      </c>
      <c r="BK295" s="387">
        <v>1643.0596560606155</v>
      </c>
      <c r="BL295" s="387">
        <v>1643.0596560606155</v>
      </c>
      <c r="BM295" s="387">
        <v>1643.0596560606155</v>
      </c>
      <c r="BN295" s="387">
        <v>1643.0596560606155</v>
      </c>
      <c r="BO295" s="387">
        <v>1643.0596560606155</v>
      </c>
      <c r="BP295" s="387">
        <v>1643.0596560606155</v>
      </c>
      <c r="CA295" s="386">
        <v>2640</v>
      </c>
      <c r="CB295" s="386">
        <v>2580.5198599596661</v>
      </c>
      <c r="CC295" s="386">
        <v>2522.3798286538845</v>
      </c>
      <c r="CD295" s="386">
        <v>2465.5497129556852</v>
      </c>
      <c r="CE295" s="386">
        <v>2410</v>
      </c>
      <c r="CF295" s="386">
        <v>2477.8680272092847</v>
      </c>
      <c r="CG295" s="386">
        <v>2547.6472864174411</v>
      </c>
      <c r="CH295" s="386">
        <v>2619.3915998424368</v>
      </c>
      <c r="CI295" s="386">
        <v>2693.1563053901041</v>
      </c>
      <c r="CJ295" s="386">
        <v>2768.9982993374365</v>
      </c>
      <c r="CK295" s="386">
        <v>2841.6714688002039</v>
      </c>
      <c r="CL295" s="386">
        <v>2916.2519668304994</v>
      </c>
      <c r="CM295" s="386">
        <v>2992.7898518238967</v>
      </c>
      <c r="CN295" s="386">
        <v>3071.3364959731871</v>
      </c>
      <c r="CO295" s="386">
        <v>3151.944619749373</v>
      </c>
      <c r="CP295" s="386">
        <v>3216.9867193478412</v>
      </c>
      <c r="CQ295" s="386">
        <v>3283.3709982135688</v>
      </c>
      <c r="CR295" s="386">
        <v>3351.1251529491651</v>
      </c>
      <c r="CS295" s="386">
        <v>3420.2774516917689</v>
      </c>
      <c r="CT295" s="386">
        <v>3490.8567459069768</v>
      </c>
      <c r="CU295" s="386">
        <v>3552.1145612677383</v>
      </c>
      <c r="CV295" s="386">
        <v>3614.4473333557198</v>
      </c>
      <c r="CW295" s="386">
        <v>3677.8739255919977</v>
      </c>
      <c r="CX295" s="386">
        <v>3742.4135324143735</v>
      </c>
      <c r="CY295" s="386">
        <v>3808.0856850860791</v>
      </c>
      <c r="CZ295" s="386">
        <v>3888.2501323838896</v>
      </c>
      <c r="DA295" s="386">
        <v>3970.102130630391</v>
      </c>
      <c r="DB295" s="386">
        <v>4053.6772046536139</v>
      </c>
      <c r="DC295" s="386">
        <v>4139.0116271188072</v>
      </c>
      <c r="DD295" s="386">
        <v>4226.1424342712435</v>
      </c>
      <c r="DE295" s="386">
        <v>4291.0482421353463</v>
      </c>
      <c r="DF295" s="386">
        <v>4356.9508843371486</v>
      </c>
      <c r="DG295" s="386">
        <v>4423.8656704264358</v>
      </c>
      <c r="DH295" s="386">
        <v>4491.8081450796381</v>
      </c>
      <c r="DI295" s="386">
        <v>4560.7940917109472</v>
      </c>
      <c r="DJ295" s="387">
        <v>4560.7940917109472</v>
      </c>
      <c r="DK295" s="387">
        <v>4560.7940917109472</v>
      </c>
      <c r="DL295" s="387">
        <v>4560.7940917109472</v>
      </c>
      <c r="DM295" s="387">
        <v>4560.7940917109472</v>
      </c>
      <c r="DN295" s="387">
        <v>4560.7940917109472</v>
      </c>
      <c r="DO295" s="387">
        <v>4560.7940917109472</v>
      </c>
      <c r="DP295" s="387">
        <v>4560.7940917109472</v>
      </c>
      <c r="DQ295" s="387">
        <v>4560.7940917109472</v>
      </c>
      <c r="DR295" s="387">
        <v>4560.7940917109472</v>
      </c>
      <c r="DS295" s="387">
        <v>4560.7940917109472</v>
      </c>
      <c r="DT295" s="387">
        <v>4560.7940917109472</v>
      </c>
      <c r="DU295" s="387">
        <v>4560.7940917109472</v>
      </c>
      <c r="DV295" s="387">
        <v>4560.7940917109472</v>
      </c>
      <c r="DW295" s="387">
        <v>4560.7940917109472</v>
      </c>
      <c r="DX295" s="387">
        <v>4560.7940917109472</v>
      </c>
      <c r="DY295" s="387">
        <v>4560.7940917109472</v>
      </c>
      <c r="DZ295" s="387">
        <v>4560.7940917109472</v>
      </c>
      <c r="EA295" s="387">
        <v>4560.7940917109472</v>
      </c>
      <c r="EB295" s="387">
        <v>4560.7940917109472</v>
      </c>
      <c r="EC295" s="387">
        <v>4560.7940917109472</v>
      </c>
      <c r="ED295" s="387">
        <v>4560.7940917109472</v>
      </c>
      <c r="EE295" s="387">
        <v>4560.7940917109472</v>
      </c>
      <c r="EF295" s="387">
        <v>4560.7940917109472</v>
      </c>
      <c r="EG295" s="387">
        <v>4560.7940917109472</v>
      </c>
      <c r="EH295" s="387">
        <v>4560.7940917109472</v>
      </c>
      <c r="EI295" s="387">
        <v>4560.7940917109472</v>
      </c>
      <c r="EJ295" s="387">
        <v>4560.7940917109472</v>
      </c>
      <c r="EK295" s="387">
        <v>4560.7940917109472</v>
      </c>
      <c r="EY295" s="386">
        <v>868</v>
      </c>
      <c r="EZ295" s="386">
        <v>877</v>
      </c>
      <c r="FA295" s="386">
        <v>886</v>
      </c>
      <c r="FB295" s="386">
        <v>895</v>
      </c>
      <c r="FC295" s="386">
        <v>903</v>
      </c>
      <c r="FD295" s="386">
        <v>920</v>
      </c>
      <c r="FE295" s="386">
        <v>937</v>
      </c>
      <c r="FF295" s="386">
        <v>954</v>
      </c>
      <c r="FG295" s="386">
        <v>971</v>
      </c>
      <c r="FH295" s="386">
        <v>988</v>
      </c>
      <c r="FI295" s="386">
        <v>1002.5</v>
      </c>
      <c r="FJ295" s="386">
        <v>1017</v>
      </c>
      <c r="FK295" s="386">
        <v>1032</v>
      </c>
      <c r="FL295" s="386">
        <v>1047</v>
      </c>
      <c r="FM295" s="386">
        <v>1062</v>
      </c>
      <c r="FN295" s="386">
        <v>1077</v>
      </c>
      <c r="FO295" s="386">
        <v>1092</v>
      </c>
      <c r="FP295" s="386">
        <v>1107</v>
      </c>
      <c r="FQ295" s="386">
        <v>1122</v>
      </c>
      <c r="FR295" s="386">
        <v>1137</v>
      </c>
      <c r="FS295" s="386">
        <v>1152</v>
      </c>
      <c r="FT295" s="386">
        <v>1167</v>
      </c>
      <c r="FU295" s="386">
        <v>1182</v>
      </c>
      <c r="FV295" s="386">
        <v>1197</v>
      </c>
      <c r="FW295" s="386">
        <v>1212</v>
      </c>
      <c r="FX295" s="386">
        <v>1227</v>
      </c>
      <c r="FY295" s="386">
        <v>1242</v>
      </c>
      <c r="FZ295" s="386">
        <v>1257</v>
      </c>
      <c r="GA295" s="386">
        <v>1272</v>
      </c>
      <c r="GB295" s="386">
        <v>1287</v>
      </c>
      <c r="GC295" s="386">
        <v>1295.8</v>
      </c>
      <c r="GD295" s="387">
        <v>1295.8</v>
      </c>
      <c r="GE295" s="387">
        <v>1295.8</v>
      </c>
      <c r="GF295" s="387">
        <v>1295.8</v>
      </c>
      <c r="GG295" s="387">
        <v>1295.8</v>
      </c>
      <c r="GH295" s="387">
        <v>1295.8</v>
      </c>
      <c r="GI295" s="387">
        <v>1295.8</v>
      </c>
      <c r="GJ295" s="387">
        <v>1295.8</v>
      </c>
      <c r="GK295" s="387">
        <v>1295.8</v>
      </c>
      <c r="GL295" s="387">
        <v>1295.8</v>
      </c>
      <c r="GM295" s="387">
        <v>1295.8</v>
      </c>
      <c r="GN295" s="387">
        <v>1295.8</v>
      </c>
      <c r="GO295" s="387">
        <v>1295.8</v>
      </c>
      <c r="GP295" s="387">
        <v>1295.8</v>
      </c>
      <c r="GQ295" s="387">
        <v>1295.8</v>
      </c>
      <c r="GR295" s="387">
        <v>1295.8</v>
      </c>
      <c r="GS295" s="387">
        <v>1295.8</v>
      </c>
      <c r="GT295" s="387">
        <v>1295.8</v>
      </c>
      <c r="GU295" s="387">
        <v>1295.8</v>
      </c>
      <c r="GV295" s="387">
        <v>1295.8</v>
      </c>
      <c r="GW295" s="387">
        <v>1295.8</v>
      </c>
      <c r="GX295" s="387">
        <v>1295.8</v>
      </c>
      <c r="GY295" s="387">
        <v>1295.8</v>
      </c>
      <c r="GZ295" s="387">
        <v>1295.8</v>
      </c>
      <c r="HA295" s="387">
        <v>1295.8</v>
      </c>
      <c r="HB295" s="387">
        <v>1295.8</v>
      </c>
      <c r="HC295" s="387">
        <v>1295.8</v>
      </c>
      <c r="HD295" s="387">
        <v>1295.8</v>
      </c>
      <c r="HE295" s="387">
        <v>1295.8</v>
      </c>
      <c r="HS295" s="394">
        <v>2.5555117160532217</v>
      </c>
      <c r="HT295" s="394">
        <v>2.5555117160532217</v>
      </c>
      <c r="HU295" s="394">
        <v>2.5555117160532217</v>
      </c>
      <c r="HV295" s="394">
        <v>2.5555117160532217</v>
      </c>
      <c r="HW295" s="394">
        <v>2.5555117160532217</v>
      </c>
      <c r="HX295" s="394">
        <v>2.5664574655842083</v>
      </c>
      <c r="HY295" s="394">
        <v>2.577450097871413</v>
      </c>
      <c r="HZ295" s="394">
        <v>2.5884898137227217</v>
      </c>
      <c r="IA295" s="394">
        <v>2.5995768148061202</v>
      </c>
      <c r="IB295" s="394">
        <v>2.6107113036533778</v>
      </c>
      <c r="IC295" s="394">
        <v>2.6224668974826812</v>
      </c>
      <c r="ID295" s="394">
        <v>2.634275424773485</v>
      </c>
      <c r="IE295" s="394">
        <v>2.6461371238762612</v>
      </c>
      <c r="IF295" s="394">
        <v>2.6580522342147352</v>
      </c>
      <c r="IG295" s="394">
        <v>2.6700209962907158</v>
      </c>
      <c r="IH295" s="394">
        <v>2.677105659555107</v>
      </c>
      <c r="II295" s="394">
        <v>2.6842091213434194</v>
      </c>
      <c r="IJ295" s="394">
        <v>2.6913314315358647</v>
      </c>
      <c r="IK295" s="394">
        <v>2.6984726401450074</v>
      </c>
      <c r="IL295" s="394">
        <v>2.7056327973161145</v>
      </c>
      <c r="IM295" s="394">
        <v>2.7131941101480641</v>
      </c>
      <c r="IN295" s="394">
        <v>2.7207765542480118</v>
      </c>
      <c r="IO295" s="394">
        <v>2.7283801886705805</v>
      </c>
      <c r="IP295" s="394">
        <v>2.7360050726354324</v>
      </c>
      <c r="IQ295" s="394">
        <v>2.7436512655277285</v>
      </c>
      <c r="IR295" s="394">
        <v>2.7510921798601999</v>
      </c>
      <c r="IS295" s="394">
        <v>2.7585532743106027</v>
      </c>
      <c r="IT295" s="394">
        <v>2.7660346036083898</v>
      </c>
      <c r="IU295" s="394">
        <v>2.7735362226314404</v>
      </c>
      <c r="IV295" s="394">
        <v>2.781058186406467</v>
      </c>
      <c r="IW295" s="394">
        <v>2.7800044238860737</v>
      </c>
      <c r="IX295" s="394">
        <v>2.778951060643716</v>
      </c>
      <c r="IY295" s="394">
        <v>2.7778980965281046</v>
      </c>
      <c r="IZ295" s="394">
        <v>2.7768455313880072</v>
      </c>
      <c r="JA295" s="394">
        <v>2.7757933650722486</v>
      </c>
      <c r="JB295" s="394">
        <v>2.7757933650722486</v>
      </c>
      <c r="JC295" s="394">
        <v>2.7757933650722486</v>
      </c>
      <c r="JD295" s="394">
        <v>2.7757933650722486</v>
      </c>
      <c r="JE295" s="394">
        <v>2.7757933650722486</v>
      </c>
      <c r="JF295" s="394">
        <v>2.7757933650722486</v>
      </c>
      <c r="JG295" s="394">
        <v>2.7757933650722486</v>
      </c>
      <c r="JH295" s="394">
        <v>2.7757933650722486</v>
      </c>
      <c r="JI295" s="394">
        <v>2.7757933650722486</v>
      </c>
      <c r="JJ295" s="394">
        <v>2.7757933650722486</v>
      </c>
      <c r="JK295" s="394">
        <v>2.7757933650722486</v>
      </c>
      <c r="JL295" s="394">
        <v>2.7757933650722486</v>
      </c>
      <c r="JM295" s="394">
        <v>2.7757933650722486</v>
      </c>
      <c r="JN295" s="394">
        <v>2.7757933650722486</v>
      </c>
      <c r="JO295" s="394">
        <v>2.7757933650722486</v>
      </c>
      <c r="JP295" s="394">
        <v>2.7757933650722486</v>
      </c>
      <c r="JQ295" s="394">
        <v>2.7757933650722486</v>
      </c>
      <c r="JR295" s="394">
        <v>2.7757933650722486</v>
      </c>
      <c r="JS295" s="394">
        <v>2.7757933650722486</v>
      </c>
      <c r="JT295" s="394">
        <v>2.7757933650722486</v>
      </c>
      <c r="JU295" s="394">
        <v>2.7757933650722486</v>
      </c>
      <c r="JV295" s="394">
        <v>2.7757933650722486</v>
      </c>
      <c r="JW295" s="394">
        <v>2.7757933650722486</v>
      </c>
      <c r="JX295" s="394">
        <v>2.7757933650722486</v>
      </c>
      <c r="JY295" s="394">
        <v>2.7757933650722486</v>
      </c>
      <c r="JZ295" s="394">
        <v>2.7757933650722486</v>
      </c>
      <c r="KA295" s="394">
        <v>2.7757933650722486</v>
      </c>
      <c r="KB295" s="394">
        <v>2.7757933650722486</v>
      </c>
      <c r="KC295" s="394">
        <v>2.7757933650722486</v>
      </c>
    </row>
    <row r="296" spans="1:289" x14ac:dyDescent="0.25">
      <c r="A296" s="383">
        <v>287</v>
      </c>
      <c r="B296" s="384" t="s">
        <v>866</v>
      </c>
      <c r="C296" s="385" t="s">
        <v>142</v>
      </c>
      <c r="D296" s="385" t="s">
        <v>142</v>
      </c>
      <c r="E296" s="129">
        <v>2052</v>
      </c>
      <c r="F296" s="386">
        <v>978.52773000000002</v>
      </c>
      <c r="G296" s="386">
        <v>966.32642344166993</v>
      </c>
      <c r="H296" s="386">
        <v>954.2772555271066</v>
      </c>
      <c r="I296" s="386">
        <v>942.37832923267433</v>
      </c>
      <c r="J296" s="386">
        <v>930.62777118881115</v>
      </c>
      <c r="K296" s="386">
        <v>937.49587796720914</v>
      </c>
      <c r="L296" s="386">
        <v>944.41467191848096</v>
      </c>
      <c r="M296" s="386">
        <v>951.38452711798357</v>
      </c>
      <c r="N296" s="386">
        <v>958.40582040177947</v>
      </c>
      <c r="O296" s="386">
        <v>965.47893138701136</v>
      </c>
      <c r="P296" s="386">
        <v>972.48282612960816</v>
      </c>
      <c r="Q296" s="386">
        <v>979.53752937767365</v>
      </c>
      <c r="R296" s="386">
        <v>986.64340971245065</v>
      </c>
      <c r="S296" s="386">
        <v>993.80083838898872</v>
      </c>
      <c r="T296" s="386">
        <v>1001.0101893555408</v>
      </c>
      <c r="U296" s="386">
        <v>1007.4167281745125</v>
      </c>
      <c r="V296" s="386">
        <v>1013.8642693130165</v>
      </c>
      <c r="W296" s="386">
        <v>1020.3530751889128</v>
      </c>
      <c r="X296" s="386">
        <v>1026.8834098995551</v>
      </c>
      <c r="Y296" s="386">
        <v>1033.4555392325392</v>
      </c>
      <c r="Z296" s="386">
        <v>1039.1637130337722</v>
      </c>
      <c r="AA296" s="386">
        <v>1044.9034152819563</v>
      </c>
      <c r="AB296" s="386">
        <v>1050.6748201208725</v>
      </c>
      <c r="AC296" s="386">
        <v>1056.4781026561648</v>
      </c>
      <c r="AD296" s="386">
        <v>1062.3134389606528</v>
      </c>
      <c r="AE296" s="386">
        <v>1069.9759518516653</v>
      </c>
      <c r="AF296" s="386">
        <v>1077.693734780363</v>
      </c>
      <c r="AG296" s="386">
        <v>1085.4671864119241</v>
      </c>
      <c r="AH296" s="386">
        <v>1093.2967082871157</v>
      </c>
      <c r="AI296" s="386">
        <v>1101.1827048430366</v>
      </c>
      <c r="AJ296" s="386">
        <v>1108.37709526758</v>
      </c>
      <c r="AK296" s="386">
        <v>1115.6184890216828</v>
      </c>
      <c r="AL296" s="386">
        <v>1122.907193193626</v>
      </c>
      <c r="AM296" s="386">
        <v>1130.243516878</v>
      </c>
      <c r="AN296" s="386">
        <v>1137.6277711888129</v>
      </c>
      <c r="AO296" s="387">
        <v>1137.6277711888129</v>
      </c>
      <c r="AP296" s="387">
        <v>1137.6277711888129</v>
      </c>
      <c r="AQ296" s="387">
        <v>1137.6277711888129</v>
      </c>
      <c r="AR296" s="387">
        <v>1137.6277711888129</v>
      </c>
      <c r="AS296" s="387">
        <v>1137.6277711888129</v>
      </c>
      <c r="AT296" s="387">
        <v>1137.6277711888129</v>
      </c>
      <c r="AU296" s="387">
        <v>1137.6277711888129</v>
      </c>
      <c r="AV296" s="387">
        <v>1137.6277711888129</v>
      </c>
      <c r="AW296" s="387">
        <v>1137.6277711888129</v>
      </c>
      <c r="AX296" s="387">
        <v>1137.6277711888129</v>
      </c>
      <c r="AY296" s="387">
        <v>1137.6277711888129</v>
      </c>
      <c r="AZ296" s="387">
        <v>1137.6277711888129</v>
      </c>
      <c r="BA296" s="387">
        <v>1137.6277711888129</v>
      </c>
      <c r="BB296" s="387">
        <v>1137.6277711888129</v>
      </c>
      <c r="BC296" s="387">
        <v>1137.6277711888129</v>
      </c>
      <c r="BD296" s="387">
        <v>1137.6277711888129</v>
      </c>
      <c r="BE296" s="387">
        <v>1137.6277711888129</v>
      </c>
      <c r="BF296" s="387">
        <v>1137.6277711888129</v>
      </c>
      <c r="BG296" s="387">
        <v>1137.6277711888129</v>
      </c>
      <c r="BH296" s="387">
        <v>1137.6277711888129</v>
      </c>
      <c r="BI296" s="387">
        <v>1137.6277711888129</v>
      </c>
      <c r="BJ296" s="387">
        <v>1137.6277711888129</v>
      </c>
      <c r="BK296" s="387">
        <v>1137.6277711888129</v>
      </c>
      <c r="BL296" s="387">
        <v>1137.6277711888129</v>
      </c>
      <c r="BM296" s="387">
        <v>1137.6277711888129</v>
      </c>
      <c r="BN296" s="387">
        <v>1137.6277711888129</v>
      </c>
      <c r="BO296" s="387">
        <v>1137.6277711888129</v>
      </c>
      <c r="BP296" s="387">
        <v>1137.6277711888129</v>
      </c>
      <c r="CA296" s="386">
        <v>2860</v>
      </c>
      <c r="CB296" s="386">
        <v>2824.3385305423853</v>
      </c>
      <c r="CC296" s="386">
        <v>2789.1217255616507</v>
      </c>
      <c r="CD296" s="386">
        <v>2754.344040516306</v>
      </c>
      <c r="CE296" s="386">
        <v>2720</v>
      </c>
      <c r="CF296" s="386">
        <v>2743.5434672595852</v>
      </c>
      <c r="CG296" s="386">
        <v>2767.2907193907154</v>
      </c>
      <c r="CH296" s="386">
        <v>2791.2435202913507</v>
      </c>
      <c r="CI296" s="386">
        <v>2815.4036491271995</v>
      </c>
      <c r="CJ296" s="386">
        <v>2839.77290046387</v>
      </c>
      <c r="CK296" s="386">
        <v>2863.9509463006152</v>
      </c>
      <c r="CL296" s="386">
        <v>2888.3348458872811</v>
      </c>
      <c r="CM296" s="386">
        <v>2912.9263518785961</v>
      </c>
      <c r="CN296" s="386">
        <v>2937.7272318515261</v>
      </c>
      <c r="CO296" s="386">
        <v>2962.7392684323245</v>
      </c>
      <c r="CP296" s="386">
        <v>2981.5118322708563</v>
      </c>
      <c r="CQ296" s="386">
        <v>3000.4033431786852</v>
      </c>
      <c r="CR296" s="386">
        <v>3019.4145548304514</v>
      </c>
      <c r="CS296" s="386">
        <v>3038.5462256762426</v>
      </c>
      <c r="CT296" s="386">
        <v>3057.7991189718527</v>
      </c>
      <c r="CU296" s="386">
        <v>3074.4346801288675</v>
      </c>
      <c r="CV296" s="386">
        <v>3091.1607449076837</v>
      </c>
      <c r="CW296" s="386">
        <v>3107.9778056815662</v>
      </c>
      <c r="CX296" s="386">
        <v>3124.8863575024734</v>
      </c>
      <c r="CY296" s="386">
        <v>3141.8868981156288</v>
      </c>
      <c r="CZ296" s="386">
        <v>3164.3707153348446</v>
      </c>
      <c r="DA296" s="386">
        <v>3187.0154301462208</v>
      </c>
      <c r="DB296" s="386">
        <v>3209.82219395723</v>
      </c>
      <c r="DC296" s="386">
        <v>3232.7921664149908</v>
      </c>
      <c r="DD296" s="386">
        <v>3255.9265154652326</v>
      </c>
      <c r="DE296" s="386">
        <v>3277.5570799439529</v>
      </c>
      <c r="DF296" s="386">
        <v>3299.3313458598664</v>
      </c>
      <c r="DG296" s="386">
        <v>3321.2502678853803</v>
      </c>
      <c r="DH296" s="386">
        <v>3343.3148070352131</v>
      </c>
      <c r="DI296" s="386">
        <v>3365.525930708533</v>
      </c>
      <c r="DJ296" s="387">
        <v>3365.525930708533</v>
      </c>
      <c r="DK296" s="387">
        <v>3365.525930708533</v>
      </c>
      <c r="DL296" s="387">
        <v>3365.525930708533</v>
      </c>
      <c r="DM296" s="387">
        <v>3365.525930708533</v>
      </c>
      <c r="DN296" s="387">
        <v>3365.525930708533</v>
      </c>
      <c r="DO296" s="387">
        <v>3365.525930708533</v>
      </c>
      <c r="DP296" s="387">
        <v>3365.525930708533</v>
      </c>
      <c r="DQ296" s="387">
        <v>3365.525930708533</v>
      </c>
      <c r="DR296" s="387">
        <v>3365.525930708533</v>
      </c>
      <c r="DS296" s="387">
        <v>3365.525930708533</v>
      </c>
      <c r="DT296" s="387">
        <v>3365.525930708533</v>
      </c>
      <c r="DU296" s="387">
        <v>3365.525930708533</v>
      </c>
      <c r="DV296" s="387">
        <v>3365.525930708533</v>
      </c>
      <c r="DW296" s="387">
        <v>3365.525930708533</v>
      </c>
      <c r="DX296" s="387">
        <v>3365.525930708533</v>
      </c>
      <c r="DY296" s="387">
        <v>3365.525930708533</v>
      </c>
      <c r="DZ296" s="387">
        <v>3365.525930708533</v>
      </c>
      <c r="EA296" s="387">
        <v>3365.525930708533</v>
      </c>
      <c r="EB296" s="387">
        <v>3365.525930708533</v>
      </c>
      <c r="EC296" s="387">
        <v>3365.525930708533</v>
      </c>
      <c r="ED296" s="387">
        <v>3365.525930708533</v>
      </c>
      <c r="EE296" s="387">
        <v>3365.525930708533</v>
      </c>
      <c r="EF296" s="387">
        <v>3365.525930708533</v>
      </c>
      <c r="EG296" s="387">
        <v>3365.525930708533</v>
      </c>
      <c r="EH296" s="387">
        <v>3365.525930708533</v>
      </c>
      <c r="EI296" s="387">
        <v>3365.525930708533</v>
      </c>
      <c r="EJ296" s="387">
        <v>3365.525930708533</v>
      </c>
      <c r="EK296" s="387">
        <v>3365.525930708533</v>
      </c>
      <c r="EY296" s="386">
        <v>528</v>
      </c>
      <c r="EZ296" s="386">
        <v>533</v>
      </c>
      <c r="FA296" s="386">
        <v>538</v>
      </c>
      <c r="FB296" s="386">
        <v>543</v>
      </c>
      <c r="FC296" s="386">
        <v>548.90000000000009</v>
      </c>
      <c r="FD296" s="386">
        <v>557</v>
      </c>
      <c r="FE296" s="386">
        <v>566</v>
      </c>
      <c r="FF296" s="386">
        <v>575</v>
      </c>
      <c r="FG296" s="386">
        <v>584</v>
      </c>
      <c r="FH296" s="386">
        <v>593</v>
      </c>
      <c r="FI296" s="386">
        <v>599.90000000000009</v>
      </c>
      <c r="FJ296" s="386">
        <v>608</v>
      </c>
      <c r="FK296" s="386">
        <v>616</v>
      </c>
      <c r="FL296" s="386">
        <v>624</v>
      </c>
      <c r="FM296" s="386">
        <v>632</v>
      </c>
      <c r="FN296" s="386">
        <v>640</v>
      </c>
      <c r="FO296" s="386">
        <v>648</v>
      </c>
      <c r="FP296" s="386">
        <v>656</v>
      </c>
      <c r="FQ296" s="386">
        <v>664</v>
      </c>
      <c r="FR296" s="386">
        <v>672</v>
      </c>
      <c r="FS296" s="386">
        <v>680</v>
      </c>
      <c r="FT296" s="386">
        <v>688</v>
      </c>
      <c r="FU296" s="386">
        <v>696</v>
      </c>
      <c r="FV296" s="386">
        <v>704</v>
      </c>
      <c r="FW296" s="386">
        <v>712</v>
      </c>
      <c r="FX296" s="386">
        <v>720</v>
      </c>
      <c r="FY296" s="386">
        <v>728</v>
      </c>
      <c r="FZ296" s="386">
        <v>736</v>
      </c>
      <c r="GA296" s="386">
        <v>744</v>
      </c>
      <c r="GB296" s="386">
        <v>752</v>
      </c>
      <c r="GC296" s="386">
        <v>755.9</v>
      </c>
      <c r="GD296" s="387">
        <v>755.9</v>
      </c>
      <c r="GE296" s="387">
        <v>755.9</v>
      </c>
      <c r="GF296" s="387">
        <v>755.9</v>
      </c>
      <c r="GG296" s="387">
        <v>755.9</v>
      </c>
      <c r="GH296" s="387">
        <v>755.9</v>
      </c>
      <c r="GI296" s="387">
        <v>755.9</v>
      </c>
      <c r="GJ296" s="387">
        <v>755.9</v>
      </c>
      <c r="GK296" s="387">
        <v>755.9</v>
      </c>
      <c r="GL296" s="387">
        <v>755.9</v>
      </c>
      <c r="GM296" s="387">
        <v>755.9</v>
      </c>
      <c r="GN296" s="387">
        <v>755.9</v>
      </c>
      <c r="GO296" s="387">
        <v>755.9</v>
      </c>
      <c r="GP296" s="387">
        <v>755.9</v>
      </c>
      <c r="GQ296" s="387">
        <v>755.9</v>
      </c>
      <c r="GR296" s="387">
        <v>755.9</v>
      </c>
      <c r="GS296" s="387">
        <v>755.9</v>
      </c>
      <c r="GT296" s="387">
        <v>755.9</v>
      </c>
      <c r="GU296" s="387">
        <v>755.9</v>
      </c>
      <c r="GV296" s="387">
        <v>755.9</v>
      </c>
      <c r="GW296" s="387">
        <v>755.9</v>
      </c>
      <c r="GX296" s="387">
        <v>755.9</v>
      </c>
      <c r="GY296" s="387">
        <v>755.9</v>
      </c>
      <c r="GZ296" s="387">
        <v>755.9</v>
      </c>
      <c r="HA296" s="387">
        <v>755.9</v>
      </c>
      <c r="HB296" s="387">
        <v>755.9</v>
      </c>
      <c r="HC296" s="387">
        <v>755.9</v>
      </c>
      <c r="HD296" s="387">
        <v>755.9</v>
      </c>
      <c r="HE296" s="387">
        <v>755.9</v>
      </c>
      <c r="HS296" s="394">
        <v>2.922758254382837</v>
      </c>
      <c r="HT296" s="394">
        <v>2.922758254382837</v>
      </c>
      <c r="HU296" s="394">
        <v>2.922758254382837</v>
      </c>
      <c r="HV296" s="394">
        <v>2.9227582543828374</v>
      </c>
      <c r="HW296" s="394">
        <v>2.922758254382837</v>
      </c>
      <c r="HX296" s="394">
        <v>2.9264592322352017</v>
      </c>
      <c r="HY296" s="394">
        <v>2.9301648964953602</v>
      </c>
      <c r="HZ296" s="394">
        <v>2.9338752530975327</v>
      </c>
      <c r="IA296" s="394">
        <v>2.9375903079834553</v>
      </c>
      <c r="IB296" s="394">
        <v>2.9413100671023855</v>
      </c>
      <c r="IC296" s="394">
        <v>2.9449887127558596</v>
      </c>
      <c r="ID296" s="394">
        <v>2.9486719592278585</v>
      </c>
      <c r="IE296" s="394">
        <v>2.9523598122725465</v>
      </c>
      <c r="IF296" s="394">
        <v>2.9560522776512843</v>
      </c>
      <c r="IG296" s="394">
        <v>2.9597493611326398</v>
      </c>
      <c r="IH296" s="394">
        <v>2.9595615686008103</v>
      </c>
      <c r="II296" s="394">
        <v>2.9593737879841906</v>
      </c>
      <c r="IJ296" s="394">
        <v>2.9591860192820247</v>
      </c>
      <c r="IK296" s="394">
        <v>2.9589982624935569</v>
      </c>
      <c r="IL296" s="394">
        <v>2.958810517618033</v>
      </c>
      <c r="IM296" s="394">
        <v>2.9585662408796507</v>
      </c>
      <c r="IN296" s="394">
        <v>2.9583219843085362</v>
      </c>
      <c r="IO296" s="394">
        <v>2.9580777479030247</v>
      </c>
      <c r="IP296" s="394">
        <v>2.9578335316614517</v>
      </c>
      <c r="IQ296" s="394">
        <v>2.9575893355821528</v>
      </c>
      <c r="IR296" s="394">
        <v>2.9574222765088209</v>
      </c>
      <c r="IS296" s="394">
        <v>2.9572552268718009</v>
      </c>
      <c r="IT296" s="394">
        <v>2.9570881866705587</v>
      </c>
      <c r="IU296" s="394">
        <v>2.9569211559045616</v>
      </c>
      <c r="IV296" s="394">
        <v>2.9567541345732766</v>
      </c>
      <c r="IW296" s="394">
        <v>2.9570775992557823</v>
      </c>
      <c r="IX296" s="394">
        <v>2.9574010993248621</v>
      </c>
      <c r="IY296" s="394">
        <v>2.9577246347843884</v>
      </c>
      <c r="IZ296" s="394">
        <v>2.9580482056382325</v>
      </c>
      <c r="JA296" s="394">
        <v>2.9583718118902658</v>
      </c>
      <c r="JB296" s="394">
        <v>2.9583718118902658</v>
      </c>
      <c r="JC296" s="394">
        <v>2.9583718118902658</v>
      </c>
      <c r="JD296" s="394">
        <v>2.9583718118902658</v>
      </c>
      <c r="JE296" s="394">
        <v>2.9583718118902658</v>
      </c>
      <c r="JF296" s="394">
        <v>2.9583718118902658</v>
      </c>
      <c r="JG296" s="394">
        <v>2.9583718118902658</v>
      </c>
      <c r="JH296" s="394">
        <v>2.9583718118902658</v>
      </c>
      <c r="JI296" s="394">
        <v>2.9583718118902658</v>
      </c>
      <c r="JJ296" s="394">
        <v>2.9583718118902658</v>
      </c>
      <c r="JK296" s="394">
        <v>2.9583718118902658</v>
      </c>
      <c r="JL296" s="394">
        <v>2.9583718118902658</v>
      </c>
      <c r="JM296" s="394">
        <v>2.9583718118902658</v>
      </c>
      <c r="JN296" s="394">
        <v>2.9583718118902658</v>
      </c>
      <c r="JO296" s="394">
        <v>2.9583718118902658</v>
      </c>
      <c r="JP296" s="394">
        <v>2.9583718118902658</v>
      </c>
      <c r="JQ296" s="394">
        <v>2.9583718118902658</v>
      </c>
      <c r="JR296" s="394">
        <v>2.9583718118902658</v>
      </c>
      <c r="JS296" s="394">
        <v>2.9583718118902658</v>
      </c>
      <c r="JT296" s="394">
        <v>2.9583718118902658</v>
      </c>
      <c r="JU296" s="394">
        <v>2.9583718118902658</v>
      </c>
      <c r="JV296" s="394">
        <v>2.9583718118902658</v>
      </c>
      <c r="JW296" s="394">
        <v>2.9583718118902658</v>
      </c>
      <c r="JX296" s="394">
        <v>2.9583718118902658</v>
      </c>
      <c r="JY296" s="394">
        <v>2.9583718118902658</v>
      </c>
      <c r="JZ296" s="394">
        <v>2.9583718118902658</v>
      </c>
      <c r="KA296" s="394">
        <v>2.9583718118902658</v>
      </c>
      <c r="KB296" s="394">
        <v>2.9583718118902658</v>
      </c>
      <c r="KC296" s="394">
        <v>2.9583718118902658</v>
      </c>
    </row>
    <row r="297" spans="1:289" x14ac:dyDescent="0.25">
      <c r="A297" s="383">
        <v>288</v>
      </c>
      <c r="B297" s="384" t="s">
        <v>866</v>
      </c>
      <c r="C297" s="385" t="s">
        <v>142</v>
      </c>
      <c r="D297" s="385" t="s">
        <v>142</v>
      </c>
      <c r="E297" s="129">
        <v>2052</v>
      </c>
      <c r="F297" s="386">
        <v>1392.4538399999999</v>
      </c>
      <c r="G297" s="386">
        <v>1373.9482851550288</v>
      </c>
      <c r="H297" s="386">
        <v>1355.688667051573</v>
      </c>
      <c r="I297" s="386">
        <v>1337.6717172180124</v>
      </c>
      <c r="J297" s="386">
        <v>1319.8942106203472</v>
      </c>
      <c r="K297" s="386">
        <v>1336.4470070825421</v>
      </c>
      <c r="L297" s="386">
        <v>1353.2073922048844</v>
      </c>
      <c r="M297" s="386">
        <v>1370.1779693572589</v>
      </c>
      <c r="N297" s="386">
        <v>1387.3613745584187</v>
      </c>
      <c r="O297" s="386">
        <v>1404.7602768854347</v>
      </c>
      <c r="P297" s="386">
        <v>1421.6534906713016</v>
      </c>
      <c r="Q297" s="386">
        <v>1438.7498570353775</v>
      </c>
      <c r="R297" s="386">
        <v>1456.0518190279049</v>
      </c>
      <c r="S297" s="386">
        <v>1473.5618490784946</v>
      </c>
      <c r="T297" s="386">
        <v>1491.2824493494336</v>
      </c>
      <c r="U297" s="386">
        <v>1506.8187366519046</v>
      </c>
      <c r="V297" s="386">
        <v>1522.5168821075713</v>
      </c>
      <c r="W297" s="386">
        <v>1538.3785719662596</v>
      </c>
      <c r="X297" s="386">
        <v>1554.4055100452665</v>
      </c>
      <c r="Y297" s="386">
        <v>1570.5994179123795</v>
      </c>
      <c r="Z297" s="386">
        <v>1584.4957351208534</v>
      </c>
      <c r="AA297" s="386">
        <v>1598.5150038787524</v>
      </c>
      <c r="AB297" s="386">
        <v>1612.6583120342655</v>
      </c>
      <c r="AC297" s="386">
        <v>1626.9267570606219</v>
      </c>
      <c r="AD297" s="386">
        <v>1641.3214461412524</v>
      </c>
      <c r="AE297" s="386">
        <v>1659.9453508997981</v>
      </c>
      <c r="AF297" s="386">
        <v>1678.780579180175</v>
      </c>
      <c r="AG297" s="386">
        <v>1697.8295288485369</v>
      </c>
      <c r="AH297" s="386">
        <v>1717.0946249793776</v>
      </c>
      <c r="AI297" s="386">
        <v>1736.57832016426</v>
      </c>
      <c r="AJ297" s="386">
        <v>1754.0849495725085</v>
      </c>
      <c r="AK297" s="386">
        <v>1771.76806516032</v>
      </c>
      <c r="AL297" s="386">
        <v>1789.6294461035056</v>
      </c>
      <c r="AM297" s="386">
        <v>1807.6708895139357</v>
      </c>
      <c r="AN297" s="386">
        <v>1825.8942106203538</v>
      </c>
      <c r="AO297" s="387">
        <v>1825.8942106203538</v>
      </c>
      <c r="AP297" s="387">
        <v>1825.8942106203538</v>
      </c>
      <c r="AQ297" s="387">
        <v>1825.8942106203538</v>
      </c>
      <c r="AR297" s="387">
        <v>1825.8942106203538</v>
      </c>
      <c r="AS297" s="387">
        <v>1825.8942106203538</v>
      </c>
      <c r="AT297" s="387">
        <v>1825.8942106203538</v>
      </c>
      <c r="AU297" s="387">
        <v>1825.8942106203538</v>
      </c>
      <c r="AV297" s="387">
        <v>1825.8942106203538</v>
      </c>
      <c r="AW297" s="387">
        <v>1825.8942106203538</v>
      </c>
      <c r="AX297" s="387">
        <v>1825.8942106203538</v>
      </c>
      <c r="AY297" s="387">
        <v>1825.8942106203538</v>
      </c>
      <c r="AZ297" s="387">
        <v>1825.8942106203538</v>
      </c>
      <c r="BA297" s="387">
        <v>1825.8942106203538</v>
      </c>
      <c r="BB297" s="387">
        <v>1825.8942106203538</v>
      </c>
      <c r="BC297" s="387">
        <v>1825.8942106203538</v>
      </c>
      <c r="BD297" s="387">
        <v>1825.8942106203538</v>
      </c>
      <c r="BE297" s="387">
        <v>1825.8942106203538</v>
      </c>
      <c r="BF297" s="387">
        <v>1825.8942106203538</v>
      </c>
      <c r="BG297" s="387">
        <v>1825.8942106203538</v>
      </c>
      <c r="BH297" s="387">
        <v>1825.8942106203538</v>
      </c>
      <c r="BI297" s="387">
        <v>1825.8942106203538</v>
      </c>
      <c r="BJ297" s="387">
        <v>1825.8942106203538</v>
      </c>
      <c r="BK297" s="387">
        <v>1825.8942106203538</v>
      </c>
      <c r="BL297" s="387">
        <v>1825.8942106203538</v>
      </c>
      <c r="BM297" s="387">
        <v>1825.8942106203538</v>
      </c>
      <c r="BN297" s="387">
        <v>1825.8942106203538</v>
      </c>
      <c r="BO297" s="387">
        <v>1825.8942106203538</v>
      </c>
      <c r="BP297" s="387">
        <v>1825.8942106203538</v>
      </c>
      <c r="CA297" s="386">
        <v>4030</v>
      </c>
      <c r="CB297" s="386">
        <v>3976.4417534837394</v>
      </c>
      <c r="CC297" s="386">
        <v>3923.5952900369321</v>
      </c>
      <c r="CD297" s="386">
        <v>3871.4511501426796</v>
      </c>
      <c r="CE297" s="386">
        <v>3820</v>
      </c>
      <c r="CF297" s="386">
        <v>3872.872290685651</v>
      </c>
      <c r="CG297" s="386">
        <v>3926.4763821886704</v>
      </c>
      <c r="CH297" s="386">
        <v>3980.8224033010847</v>
      </c>
      <c r="CI297" s="386">
        <v>4035.920623006657</v>
      </c>
      <c r="CJ297" s="386">
        <v>4091.7814524212704</v>
      </c>
      <c r="CK297" s="386">
        <v>4146.2910653797799</v>
      </c>
      <c r="CL297" s="386">
        <v>4201.5268407542044</v>
      </c>
      <c r="CM297" s="386">
        <v>4257.4984522851128</v>
      </c>
      <c r="CN297" s="386">
        <v>4314.215702584047</v>
      </c>
      <c r="CO297" s="386">
        <v>4371.688524850304</v>
      </c>
      <c r="CP297" s="386">
        <v>4417.1228725979217</v>
      </c>
      <c r="CQ297" s="386">
        <v>4463.0294131706951</v>
      </c>
      <c r="CR297" s="386">
        <v>4509.4130540026517</v>
      </c>
      <c r="CS297" s="386">
        <v>4556.278753530094</v>
      </c>
      <c r="CT297" s="386">
        <v>4603.6315217216606</v>
      </c>
      <c r="CU297" s="386">
        <v>4644.2723334238244</v>
      </c>
      <c r="CV297" s="386">
        <v>4685.2719217934991</v>
      </c>
      <c r="CW297" s="386">
        <v>4726.6334541074139</v>
      </c>
      <c r="CX297" s="386">
        <v>4768.3601256029833</v>
      </c>
      <c r="CY297" s="386">
        <v>4810.4551597251475</v>
      </c>
      <c r="CZ297" s="386">
        <v>4864.9260010079233</v>
      </c>
      <c r="DA297" s="386">
        <v>4920.0136389246009</v>
      </c>
      <c r="DB297" s="386">
        <v>4975.7250577272798</v>
      </c>
      <c r="DC297" s="386">
        <v>5032.0673207537329</v>
      </c>
      <c r="DD297" s="386">
        <v>5089.0475713229298</v>
      </c>
      <c r="DE297" s="386">
        <v>5140.2531589216924</v>
      </c>
      <c r="DF297" s="386">
        <v>5191.9739730269057</v>
      </c>
      <c r="DG297" s="386">
        <v>5244.2151978062629</v>
      </c>
      <c r="DH297" s="386">
        <v>5296.9820695901362</v>
      </c>
      <c r="DI297" s="386">
        <v>5350.2798773964323</v>
      </c>
      <c r="DJ297" s="387">
        <v>5350.2798773964323</v>
      </c>
      <c r="DK297" s="387">
        <v>5350.2798773964323</v>
      </c>
      <c r="DL297" s="387">
        <v>5350.2798773964323</v>
      </c>
      <c r="DM297" s="387">
        <v>5350.2798773964323</v>
      </c>
      <c r="DN297" s="387">
        <v>5350.2798773964323</v>
      </c>
      <c r="DO297" s="387">
        <v>5350.2798773964323</v>
      </c>
      <c r="DP297" s="387">
        <v>5350.2798773964323</v>
      </c>
      <c r="DQ297" s="387">
        <v>5350.2798773964323</v>
      </c>
      <c r="DR297" s="387">
        <v>5350.2798773964323</v>
      </c>
      <c r="DS297" s="387">
        <v>5350.2798773964323</v>
      </c>
      <c r="DT297" s="387">
        <v>5350.2798773964323</v>
      </c>
      <c r="DU297" s="387">
        <v>5350.2798773964323</v>
      </c>
      <c r="DV297" s="387">
        <v>5350.2798773964323</v>
      </c>
      <c r="DW297" s="387">
        <v>5350.2798773964323</v>
      </c>
      <c r="DX297" s="387">
        <v>5350.2798773964323</v>
      </c>
      <c r="DY297" s="387">
        <v>5350.2798773964323</v>
      </c>
      <c r="DZ297" s="387">
        <v>5350.2798773964323</v>
      </c>
      <c r="EA297" s="387">
        <v>5350.2798773964323</v>
      </c>
      <c r="EB297" s="387">
        <v>5350.2798773964323</v>
      </c>
      <c r="EC297" s="387">
        <v>5350.2798773964323</v>
      </c>
      <c r="ED297" s="387">
        <v>5350.2798773964323</v>
      </c>
      <c r="EE297" s="387">
        <v>5350.2798773964323</v>
      </c>
      <c r="EF297" s="387">
        <v>5350.2798773964323</v>
      </c>
      <c r="EG297" s="387">
        <v>5350.2798773964323</v>
      </c>
      <c r="EH297" s="387">
        <v>5350.2798773964323</v>
      </c>
      <c r="EI297" s="387">
        <v>5350.2798773964323</v>
      </c>
      <c r="EJ297" s="387">
        <v>5350.2798773964323</v>
      </c>
      <c r="EK297" s="387">
        <v>5350.2798773964323</v>
      </c>
      <c r="EY297" s="386">
        <v>1260</v>
      </c>
      <c r="EZ297" s="386">
        <v>1271</v>
      </c>
      <c r="FA297" s="386">
        <v>1282</v>
      </c>
      <c r="FB297" s="386">
        <v>1293</v>
      </c>
      <c r="FC297" s="386">
        <v>1305.3</v>
      </c>
      <c r="FD297" s="386">
        <v>1323</v>
      </c>
      <c r="FE297" s="386">
        <v>1341</v>
      </c>
      <c r="FF297" s="386">
        <v>1359</v>
      </c>
      <c r="FG297" s="386">
        <v>1377</v>
      </c>
      <c r="FH297" s="386">
        <v>1395</v>
      </c>
      <c r="FI297" s="386">
        <v>1413</v>
      </c>
      <c r="FJ297" s="386">
        <v>1428</v>
      </c>
      <c r="FK297" s="386">
        <v>1443</v>
      </c>
      <c r="FL297" s="386">
        <v>1458</v>
      </c>
      <c r="FM297" s="386">
        <v>1473</v>
      </c>
      <c r="FN297" s="386">
        <v>1488</v>
      </c>
      <c r="FO297" s="386">
        <v>1503</v>
      </c>
      <c r="FP297" s="386">
        <v>1518</v>
      </c>
      <c r="FQ297" s="386">
        <v>1533</v>
      </c>
      <c r="FR297" s="386">
        <v>1548</v>
      </c>
      <c r="FS297" s="386">
        <v>1563</v>
      </c>
      <c r="FT297" s="386">
        <v>1578</v>
      </c>
      <c r="FU297" s="386">
        <v>1593</v>
      </c>
      <c r="FV297" s="386">
        <v>1608</v>
      </c>
      <c r="FW297" s="386">
        <v>1623</v>
      </c>
      <c r="FX297" s="386">
        <v>1638</v>
      </c>
      <c r="FY297" s="386">
        <v>1653</v>
      </c>
      <c r="FZ297" s="386">
        <v>1668</v>
      </c>
      <c r="GA297" s="386">
        <v>1683</v>
      </c>
      <c r="GB297" s="386">
        <v>1698</v>
      </c>
      <c r="GC297" s="386">
        <v>1719.1</v>
      </c>
      <c r="GD297" s="387">
        <v>1719.1</v>
      </c>
      <c r="GE297" s="387">
        <v>1719.1</v>
      </c>
      <c r="GF297" s="387">
        <v>1719.1</v>
      </c>
      <c r="GG297" s="387">
        <v>1719.1</v>
      </c>
      <c r="GH297" s="387">
        <v>1719.1</v>
      </c>
      <c r="GI297" s="387">
        <v>1719.1</v>
      </c>
      <c r="GJ297" s="387">
        <v>1719.1</v>
      </c>
      <c r="GK297" s="387">
        <v>1719.1</v>
      </c>
      <c r="GL297" s="387">
        <v>1719.1</v>
      </c>
      <c r="GM297" s="387">
        <v>1719.1</v>
      </c>
      <c r="GN297" s="387">
        <v>1719.1</v>
      </c>
      <c r="GO297" s="387">
        <v>1719.1</v>
      </c>
      <c r="GP297" s="387">
        <v>1719.1</v>
      </c>
      <c r="GQ297" s="387">
        <v>1719.1</v>
      </c>
      <c r="GR297" s="387">
        <v>1719.1</v>
      </c>
      <c r="GS297" s="387">
        <v>1719.1</v>
      </c>
      <c r="GT297" s="387">
        <v>1719.1</v>
      </c>
      <c r="GU297" s="387">
        <v>1719.1</v>
      </c>
      <c r="GV297" s="387">
        <v>1719.1</v>
      </c>
      <c r="GW297" s="387">
        <v>1719.1</v>
      </c>
      <c r="GX297" s="387">
        <v>1719.1</v>
      </c>
      <c r="GY297" s="387">
        <v>1719.1</v>
      </c>
      <c r="GZ297" s="387">
        <v>1719.1</v>
      </c>
      <c r="HA297" s="387">
        <v>1719.1</v>
      </c>
      <c r="HB297" s="387">
        <v>1719.1</v>
      </c>
      <c r="HC297" s="387">
        <v>1719.1</v>
      </c>
      <c r="HD297" s="387">
        <v>1719.1</v>
      </c>
      <c r="HE297" s="387">
        <v>1719.1</v>
      </c>
      <c r="HS297" s="394">
        <v>2.8941713428719478</v>
      </c>
      <c r="HT297" s="394">
        <v>2.8941713428719478</v>
      </c>
      <c r="HU297" s="394">
        <v>2.8941713428719478</v>
      </c>
      <c r="HV297" s="394">
        <v>2.8941713428719478</v>
      </c>
      <c r="HW297" s="394">
        <v>2.8941713428719482</v>
      </c>
      <c r="HX297" s="394">
        <v>2.8978869122091973</v>
      </c>
      <c r="HY297" s="394">
        <v>2.9016072516356579</v>
      </c>
      <c r="HZ297" s="394">
        <v>2.905332367275224</v>
      </c>
      <c r="IA297" s="394">
        <v>2.9090622652596512</v>
      </c>
      <c r="IB297" s="394">
        <v>2.9127969517285659</v>
      </c>
      <c r="IC297" s="394">
        <v>2.9165271935722612</v>
      </c>
      <c r="ID297" s="394">
        <v>2.9202622125097406</v>
      </c>
      <c r="IE297" s="394">
        <v>2.9240020146587371</v>
      </c>
      <c r="IF297" s="394">
        <v>2.9277466061448192</v>
      </c>
      <c r="IG297" s="394">
        <v>2.9314959931013984</v>
      </c>
      <c r="IH297" s="394">
        <v>2.9314228481208064</v>
      </c>
      <c r="II297" s="394">
        <v>2.9313497049652852</v>
      </c>
      <c r="IJ297" s="394">
        <v>2.9312765636347891</v>
      </c>
      <c r="IK297" s="394">
        <v>2.931203424129273</v>
      </c>
      <c r="IL297" s="394">
        <v>2.931130286448691</v>
      </c>
      <c r="IM297" s="394">
        <v>2.9310727889523758</v>
      </c>
      <c r="IN297" s="394">
        <v>2.9310152925839397</v>
      </c>
      <c r="IO297" s="394">
        <v>2.9309577973433614</v>
      </c>
      <c r="IP297" s="394">
        <v>2.9309003032306182</v>
      </c>
      <c r="IQ297" s="394">
        <v>2.9308428102456898</v>
      </c>
      <c r="IR297" s="394">
        <v>2.9307747983214134</v>
      </c>
      <c r="IS297" s="394">
        <v>2.9307067879753932</v>
      </c>
      <c r="IT297" s="394">
        <v>2.9306387792075936</v>
      </c>
      <c r="IU297" s="394">
        <v>2.9305707720179766</v>
      </c>
      <c r="IV297" s="394">
        <v>2.9305027664065073</v>
      </c>
      <c r="IW297" s="394">
        <v>2.9304471030176922</v>
      </c>
      <c r="IX297" s="394">
        <v>2.9303914406861744</v>
      </c>
      <c r="IY297" s="394">
        <v>2.9303357794119336</v>
      </c>
      <c r="IZ297" s="394">
        <v>2.9302801191949497</v>
      </c>
      <c r="JA297" s="394">
        <v>2.9302244600352045</v>
      </c>
      <c r="JB297" s="394">
        <v>2.9302244600352045</v>
      </c>
      <c r="JC297" s="394">
        <v>2.9302244600352045</v>
      </c>
      <c r="JD297" s="394">
        <v>2.9302244600352045</v>
      </c>
      <c r="JE297" s="394">
        <v>2.9302244600352045</v>
      </c>
      <c r="JF297" s="394">
        <v>2.9302244600352045</v>
      </c>
      <c r="JG297" s="394">
        <v>2.9302244600352045</v>
      </c>
      <c r="JH297" s="394">
        <v>2.9302244600352045</v>
      </c>
      <c r="JI297" s="394">
        <v>2.9302244600352045</v>
      </c>
      <c r="JJ297" s="394">
        <v>2.9302244600352045</v>
      </c>
      <c r="JK297" s="394">
        <v>2.9302244600352045</v>
      </c>
      <c r="JL297" s="394">
        <v>2.9302244600352045</v>
      </c>
      <c r="JM297" s="394">
        <v>2.9302244600352045</v>
      </c>
      <c r="JN297" s="394">
        <v>2.9302244600352045</v>
      </c>
      <c r="JO297" s="394">
        <v>2.9302244600352045</v>
      </c>
      <c r="JP297" s="394">
        <v>2.9302244600352045</v>
      </c>
      <c r="JQ297" s="394">
        <v>2.9302244600352045</v>
      </c>
      <c r="JR297" s="394">
        <v>2.9302244600352045</v>
      </c>
      <c r="JS297" s="394">
        <v>2.9302244600352045</v>
      </c>
      <c r="JT297" s="394">
        <v>2.9302244600352045</v>
      </c>
      <c r="JU297" s="394">
        <v>2.9302244600352045</v>
      </c>
      <c r="JV297" s="394">
        <v>2.9302244600352045</v>
      </c>
      <c r="JW297" s="394">
        <v>2.9302244600352045</v>
      </c>
      <c r="JX297" s="394">
        <v>2.9302244600352045</v>
      </c>
      <c r="JY297" s="394">
        <v>2.9302244600352045</v>
      </c>
      <c r="JZ297" s="394">
        <v>2.9302244600352045</v>
      </c>
      <c r="KA297" s="394">
        <v>2.9302244600352045</v>
      </c>
      <c r="KB297" s="394">
        <v>2.9302244600352045</v>
      </c>
      <c r="KC297" s="394">
        <v>2.9302244600352045</v>
      </c>
    </row>
    <row r="298" spans="1:289" x14ac:dyDescent="0.25">
      <c r="A298" s="383">
        <v>289</v>
      </c>
      <c r="B298" s="384" t="s">
        <v>866</v>
      </c>
      <c r="C298" s="385" t="s">
        <v>142</v>
      </c>
      <c r="D298" s="385" t="s">
        <v>142</v>
      </c>
      <c r="E298" s="129">
        <v>2052</v>
      </c>
      <c r="F298" s="386">
        <v>921.39260000000002</v>
      </c>
      <c r="G298" s="386">
        <v>911.60336169042591</v>
      </c>
      <c r="H298" s="386">
        <v>901.918128108784</v>
      </c>
      <c r="I298" s="386">
        <v>892.33579426783297</v>
      </c>
      <c r="J298" s="386">
        <v>882.85526692015208</v>
      </c>
      <c r="K298" s="386">
        <v>895.02777248326925</v>
      </c>
      <c r="L298" s="386">
        <v>907.36810837739984</v>
      </c>
      <c r="M298" s="386">
        <v>919.87858858957475</v>
      </c>
      <c r="N298" s="386">
        <v>932.56155901128454</v>
      </c>
      <c r="O298" s="386">
        <v>945.41939787836679</v>
      </c>
      <c r="P298" s="386">
        <v>957.84544090584836</v>
      </c>
      <c r="Q298" s="386">
        <v>970.43480462007199</v>
      </c>
      <c r="R298" s="386">
        <v>983.18963561321186</v>
      </c>
      <c r="S298" s="386">
        <v>996.11210869100194</v>
      </c>
      <c r="T298" s="386">
        <v>1009.204427243558</v>
      </c>
      <c r="U298" s="386">
        <v>1020.6362368332038</v>
      </c>
      <c r="V298" s="386">
        <v>1032.1975407720281</v>
      </c>
      <c r="W298" s="386">
        <v>1043.88980591323</v>
      </c>
      <c r="X298" s="386">
        <v>1055.7145157258558</v>
      </c>
      <c r="Y298" s="386">
        <v>1067.6731704830156</v>
      </c>
      <c r="Z298" s="386">
        <v>1077.9013929045755</v>
      </c>
      <c r="AA298" s="386">
        <v>1088.2276008677759</v>
      </c>
      <c r="AB298" s="386">
        <v>1098.6527330661625</v>
      </c>
      <c r="AC298" s="386">
        <v>1109.1777371858891</v>
      </c>
      <c r="AD298" s="386">
        <v>1119.8035699918662</v>
      </c>
      <c r="AE298" s="386">
        <v>1133.507136010483</v>
      </c>
      <c r="AF298" s="386">
        <v>1147.3783990490585</v>
      </c>
      <c r="AG298" s="386">
        <v>1161.4194112953562</v>
      </c>
      <c r="AH298" s="386">
        <v>1175.6322500507324</v>
      </c>
      <c r="AI298" s="386">
        <v>1190.0190180374627</v>
      </c>
      <c r="AJ298" s="386">
        <v>1202.9041962354704</v>
      </c>
      <c r="AK298" s="386">
        <v>1215.9288913778948</v>
      </c>
      <c r="AL298" s="386">
        <v>1229.0946141134425</v>
      </c>
      <c r="AM298" s="386">
        <v>1242.402891447683</v>
      </c>
      <c r="AN298" s="386">
        <v>1255.8552669201554</v>
      </c>
      <c r="AO298" s="387">
        <v>1255.8552669201554</v>
      </c>
      <c r="AP298" s="387">
        <v>1255.8552669201554</v>
      </c>
      <c r="AQ298" s="387">
        <v>1255.8552669201554</v>
      </c>
      <c r="AR298" s="387">
        <v>1255.8552669201554</v>
      </c>
      <c r="AS298" s="387">
        <v>1255.8552669201554</v>
      </c>
      <c r="AT298" s="387">
        <v>1255.8552669201554</v>
      </c>
      <c r="AU298" s="387">
        <v>1255.8552669201554</v>
      </c>
      <c r="AV298" s="387">
        <v>1255.8552669201554</v>
      </c>
      <c r="AW298" s="387">
        <v>1255.8552669201554</v>
      </c>
      <c r="AX298" s="387">
        <v>1255.8552669201554</v>
      </c>
      <c r="AY298" s="387">
        <v>1255.8552669201554</v>
      </c>
      <c r="AZ298" s="387">
        <v>1255.8552669201554</v>
      </c>
      <c r="BA298" s="387">
        <v>1255.8552669201554</v>
      </c>
      <c r="BB298" s="387">
        <v>1255.8552669201554</v>
      </c>
      <c r="BC298" s="387">
        <v>1255.8552669201554</v>
      </c>
      <c r="BD298" s="387">
        <v>1255.8552669201554</v>
      </c>
      <c r="BE298" s="387">
        <v>1255.8552669201554</v>
      </c>
      <c r="BF298" s="387">
        <v>1255.8552669201554</v>
      </c>
      <c r="BG298" s="387">
        <v>1255.8552669201554</v>
      </c>
      <c r="BH298" s="387">
        <v>1255.8552669201554</v>
      </c>
      <c r="BI298" s="387">
        <v>1255.8552669201554</v>
      </c>
      <c r="BJ298" s="387">
        <v>1255.8552669201554</v>
      </c>
      <c r="BK298" s="387">
        <v>1255.8552669201554</v>
      </c>
      <c r="BL298" s="387">
        <v>1255.8552669201554</v>
      </c>
      <c r="BM298" s="387">
        <v>1255.8552669201554</v>
      </c>
      <c r="BN298" s="387">
        <v>1255.8552669201554</v>
      </c>
      <c r="BO298" s="387">
        <v>1255.8552669201554</v>
      </c>
      <c r="BP298" s="387">
        <v>1255.8552669201554</v>
      </c>
      <c r="CA298" s="386">
        <v>2630</v>
      </c>
      <c r="CB298" s="386">
        <v>2602.0578429279985</v>
      </c>
      <c r="CC298" s="386">
        <v>2574.4125543509922</v>
      </c>
      <c r="CD298" s="386">
        <v>2547.0609802210274</v>
      </c>
      <c r="CE298" s="386">
        <v>2520</v>
      </c>
      <c r="CF298" s="386">
        <v>2554.8715874438849</v>
      </c>
      <c r="CG298" s="386">
        <v>2590.2257255269988</v>
      </c>
      <c r="CH298" s="386">
        <v>2626.0690917520446</v>
      </c>
      <c r="CI298" s="386">
        <v>2662.4084560245506</v>
      </c>
      <c r="CJ298" s="386">
        <v>2699.2506819315345</v>
      </c>
      <c r="CK298" s="386">
        <v>2734.9353928093569</v>
      </c>
      <c r="CL298" s="386">
        <v>2771.0918637200498</v>
      </c>
      <c r="CM298" s="386">
        <v>2807.7263314390598</v>
      </c>
      <c r="CN298" s="386">
        <v>2844.8451151934296</v>
      </c>
      <c r="CO298" s="386">
        <v>2882.4546177518291</v>
      </c>
      <c r="CP298" s="386">
        <v>2912.2435669782044</v>
      </c>
      <c r="CQ298" s="386">
        <v>2942.3403723944211</v>
      </c>
      <c r="CR298" s="386">
        <v>2972.7482155639814</v>
      </c>
      <c r="CS298" s="386">
        <v>3003.4703109305001</v>
      </c>
      <c r="CT298" s="386">
        <v>3034.5099061575088</v>
      </c>
      <c r="CU298" s="386">
        <v>3060.664098402342</v>
      </c>
      <c r="CV298" s="386">
        <v>3087.0437114871575</v>
      </c>
      <c r="CW298" s="386">
        <v>3113.6506882957042</v>
      </c>
      <c r="CX298" s="386">
        <v>3140.4869884572881</v>
      </c>
      <c r="CY298" s="386">
        <v>3167.5545884911003</v>
      </c>
      <c r="CZ298" s="386">
        <v>3203.1552175146762</v>
      </c>
      <c r="DA298" s="386">
        <v>3239.1559674363984</v>
      </c>
      <c r="DB298" s="386">
        <v>3275.5613352760533</v>
      </c>
      <c r="DC298" s="386">
        <v>3312.3758685961188</v>
      </c>
      <c r="DD298" s="386">
        <v>3349.6041660698206</v>
      </c>
      <c r="DE298" s="386">
        <v>3385.3827034331316</v>
      </c>
      <c r="DF298" s="386">
        <v>3421.5434064710694</v>
      </c>
      <c r="DG298" s="386">
        <v>3458.0903572566758</v>
      </c>
      <c r="DH298" s="386">
        <v>3495.0276814653403</v>
      </c>
      <c r="DI298" s="386">
        <v>3532.3595488405344</v>
      </c>
      <c r="DJ298" s="387">
        <v>3532.3595488405344</v>
      </c>
      <c r="DK298" s="387">
        <v>3532.3595488405344</v>
      </c>
      <c r="DL298" s="387">
        <v>3532.3595488405344</v>
      </c>
      <c r="DM298" s="387">
        <v>3532.3595488405344</v>
      </c>
      <c r="DN298" s="387">
        <v>3532.3595488405344</v>
      </c>
      <c r="DO298" s="387">
        <v>3532.3595488405344</v>
      </c>
      <c r="DP298" s="387">
        <v>3532.3595488405344</v>
      </c>
      <c r="DQ298" s="387">
        <v>3532.3595488405344</v>
      </c>
      <c r="DR298" s="387">
        <v>3532.3595488405344</v>
      </c>
      <c r="DS298" s="387">
        <v>3532.3595488405344</v>
      </c>
      <c r="DT298" s="387">
        <v>3532.3595488405344</v>
      </c>
      <c r="DU298" s="387">
        <v>3532.3595488405344</v>
      </c>
      <c r="DV298" s="387">
        <v>3532.3595488405344</v>
      </c>
      <c r="DW298" s="387">
        <v>3532.3595488405344</v>
      </c>
      <c r="DX298" s="387">
        <v>3532.3595488405344</v>
      </c>
      <c r="DY298" s="387">
        <v>3532.3595488405344</v>
      </c>
      <c r="DZ298" s="387">
        <v>3532.3595488405344</v>
      </c>
      <c r="EA298" s="387">
        <v>3532.3595488405344</v>
      </c>
      <c r="EB298" s="387">
        <v>3532.3595488405344</v>
      </c>
      <c r="EC298" s="387">
        <v>3532.3595488405344</v>
      </c>
      <c r="ED298" s="387">
        <v>3532.3595488405344</v>
      </c>
      <c r="EE298" s="387">
        <v>3532.3595488405344</v>
      </c>
      <c r="EF298" s="387">
        <v>3532.3595488405344</v>
      </c>
      <c r="EG298" s="387">
        <v>3532.3595488405344</v>
      </c>
      <c r="EH298" s="387">
        <v>3532.3595488405344</v>
      </c>
      <c r="EI298" s="387">
        <v>3532.3595488405344</v>
      </c>
      <c r="EJ298" s="387">
        <v>3532.3595488405344</v>
      </c>
      <c r="EK298" s="387">
        <v>3532.3595488405344</v>
      </c>
      <c r="EY298" s="386">
        <v>1055</v>
      </c>
      <c r="EZ298" s="386">
        <v>1066</v>
      </c>
      <c r="FA298" s="386">
        <v>1077</v>
      </c>
      <c r="FB298" s="386">
        <v>1088</v>
      </c>
      <c r="FC298" s="386">
        <v>1098.3</v>
      </c>
      <c r="FD298" s="386">
        <v>1114</v>
      </c>
      <c r="FE298" s="386">
        <v>1130</v>
      </c>
      <c r="FF298" s="386">
        <v>1146</v>
      </c>
      <c r="FG298" s="386">
        <v>1162</v>
      </c>
      <c r="FH298" s="386">
        <v>1178</v>
      </c>
      <c r="FI298" s="386">
        <v>1193.2000000000003</v>
      </c>
      <c r="FJ298" s="386">
        <v>1207</v>
      </c>
      <c r="FK298" s="386">
        <v>1221</v>
      </c>
      <c r="FL298" s="386">
        <v>1235</v>
      </c>
      <c r="FM298" s="386">
        <v>1249</v>
      </c>
      <c r="FN298" s="386">
        <v>1263</v>
      </c>
      <c r="FO298" s="386">
        <v>1277</v>
      </c>
      <c r="FP298" s="386">
        <v>1291</v>
      </c>
      <c r="FQ298" s="386">
        <v>1305</v>
      </c>
      <c r="FR298" s="386">
        <v>1319</v>
      </c>
      <c r="FS298" s="386">
        <v>1333</v>
      </c>
      <c r="FT298" s="386">
        <v>1347</v>
      </c>
      <c r="FU298" s="386">
        <v>1361</v>
      </c>
      <c r="FV298" s="386">
        <v>1375</v>
      </c>
      <c r="FW298" s="386">
        <v>1389</v>
      </c>
      <c r="FX298" s="386">
        <v>1403</v>
      </c>
      <c r="FY298" s="386">
        <v>1417</v>
      </c>
      <c r="FZ298" s="386">
        <v>1431</v>
      </c>
      <c r="GA298" s="386">
        <v>1445</v>
      </c>
      <c r="GB298" s="386">
        <v>1459</v>
      </c>
      <c r="GC298" s="386">
        <v>1469.3000000000002</v>
      </c>
      <c r="GD298" s="387">
        <v>1469.3000000000002</v>
      </c>
      <c r="GE298" s="387">
        <v>1469.3000000000002</v>
      </c>
      <c r="GF298" s="387">
        <v>1469.3000000000002</v>
      </c>
      <c r="GG298" s="387">
        <v>1469.3000000000002</v>
      </c>
      <c r="GH298" s="387">
        <v>1469.3000000000002</v>
      </c>
      <c r="GI298" s="387">
        <v>1469.3000000000002</v>
      </c>
      <c r="GJ298" s="387">
        <v>1469.3000000000002</v>
      </c>
      <c r="GK298" s="387">
        <v>1469.3000000000002</v>
      </c>
      <c r="GL298" s="387">
        <v>1469.3000000000002</v>
      </c>
      <c r="GM298" s="387">
        <v>1469.3000000000002</v>
      </c>
      <c r="GN298" s="387">
        <v>1469.3000000000002</v>
      </c>
      <c r="GO298" s="387">
        <v>1469.3000000000002</v>
      </c>
      <c r="GP298" s="387">
        <v>1469.3000000000002</v>
      </c>
      <c r="GQ298" s="387">
        <v>1469.3000000000002</v>
      </c>
      <c r="GR298" s="387">
        <v>1469.3000000000002</v>
      </c>
      <c r="GS298" s="387">
        <v>1469.3000000000002</v>
      </c>
      <c r="GT298" s="387">
        <v>1469.3000000000002</v>
      </c>
      <c r="GU298" s="387">
        <v>1469.3000000000002</v>
      </c>
      <c r="GV298" s="387">
        <v>1469.3000000000002</v>
      </c>
      <c r="GW298" s="387">
        <v>1469.3000000000002</v>
      </c>
      <c r="GX298" s="387">
        <v>1469.3000000000002</v>
      </c>
      <c r="GY298" s="387">
        <v>1469.3000000000002</v>
      </c>
      <c r="GZ298" s="387">
        <v>1469.3000000000002</v>
      </c>
      <c r="HA298" s="387">
        <v>1469.3000000000002</v>
      </c>
      <c r="HB298" s="387">
        <v>1469.3000000000002</v>
      </c>
      <c r="HC298" s="387">
        <v>1469.3000000000002</v>
      </c>
      <c r="HD298" s="387">
        <v>1469.3000000000002</v>
      </c>
      <c r="HE298" s="387">
        <v>1469.3000000000002</v>
      </c>
      <c r="HS298" s="394">
        <v>2.8543749971510515</v>
      </c>
      <c r="HT298" s="394">
        <v>2.8543749971510515</v>
      </c>
      <c r="HU298" s="394">
        <v>2.8543749971510515</v>
      </c>
      <c r="HV298" s="394">
        <v>2.8543749971510519</v>
      </c>
      <c r="HW298" s="394">
        <v>2.8543749971510515</v>
      </c>
      <c r="HX298" s="394">
        <v>2.8545165479673908</v>
      </c>
      <c r="HY298" s="394">
        <v>2.854658105803352</v>
      </c>
      <c r="HZ298" s="394">
        <v>2.8547996706592835</v>
      </c>
      <c r="IA298" s="394">
        <v>2.8549412425355332</v>
      </c>
      <c r="IB298" s="394">
        <v>2.8550828214324491</v>
      </c>
      <c r="IC298" s="394">
        <v>2.8552992748212995</v>
      </c>
      <c r="ID298" s="394">
        <v>2.8555157446202069</v>
      </c>
      <c r="IE298" s="394">
        <v>2.8557322308304145</v>
      </c>
      <c r="IF298" s="394">
        <v>2.8559487334531664</v>
      </c>
      <c r="IG298" s="394">
        <v>2.856165252489709</v>
      </c>
      <c r="IH298" s="394">
        <v>2.853360934953884</v>
      </c>
      <c r="II298" s="394">
        <v>2.8505593708290653</v>
      </c>
      <c r="IJ298" s="394">
        <v>2.8477605574118248</v>
      </c>
      <c r="IK298" s="394">
        <v>2.8449644920013877</v>
      </c>
      <c r="IL298" s="394">
        <v>2.8421711718996328</v>
      </c>
      <c r="IM298" s="394">
        <v>2.8394657605506004</v>
      </c>
      <c r="IN298" s="394">
        <v>2.8367629244337151</v>
      </c>
      <c r="IO298" s="394">
        <v>2.8340626610976587</v>
      </c>
      <c r="IP298" s="394">
        <v>2.8313649680934483</v>
      </c>
      <c r="IQ298" s="394">
        <v>2.8286698429744317</v>
      </c>
      <c r="IR298" s="394">
        <v>2.8258800635244103</v>
      </c>
      <c r="IS298" s="394">
        <v>2.8230930354981361</v>
      </c>
      <c r="IT298" s="394">
        <v>2.8203087561820142</v>
      </c>
      <c r="IU298" s="394">
        <v>2.8175272228651256</v>
      </c>
      <c r="IV298" s="394">
        <v>2.8147484328392243</v>
      </c>
      <c r="IW298" s="394">
        <v>2.8143410872019583</v>
      </c>
      <c r="IX298" s="394">
        <v>2.8139338005150649</v>
      </c>
      <c r="IY298" s="394">
        <v>2.8135265727700132</v>
      </c>
      <c r="IZ298" s="394">
        <v>2.8131194039582725</v>
      </c>
      <c r="JA298" s="394">
        <v>2.8127122940713156</v>
      </c>
      <c r="JB298" s="394">
        <v>2.8127122940713156</v>
      </c>
      <c r="JC298" s="394">
        <v>2.8127122940713156</v>
      </c>
      <c r="JD298" s="394">
        <v>2.8127122940713156</v>
      </c>
      <c r="JE298" s="394">
        <v>2.8127122940713156</v>
      </c>
      <c r="JF298" s="394">
        <v>2.8127122940713156</v>
      </c>
      <c r="JG298" s="394">
        <v>2.8127122940713156</v>
      </c>
      <c r="JH298" s="394">
        <v>2.8127122940713156</v>
      </c>
      <c r="JI298" s="394">
        <v>2.8127122940713156</v>
      </c>
      <c r="JJ298" s="394">
        <v>2.8127122940713156</v>
      </c>
      <c r="JK298" s="394">
        <v>2.8127122940713156</v>
      </c>
      <c r="JL298" s="394">
        <v>2.8127122940713156</v>
      </c>
      <c r="JM298" s="394">
        <v>2.8127122940713156</v>
      </c>
      <c r="JN298" s="394">
        <v>2.8127122940713156</v>
      </c>
      <c r="JO298" s="394">
        <v>2.8127122940713156</v>
      </c>
      <c r="JP298" s="394">
        <v>2.8127122940713156</v>
      </c>
      <c r="JQ298" s="394">
        <v>2.8127122940713156</v>
      </c>
      <c r="JR298" s="394">
        <v>2.8127122940713156</v>
      </c>
      <c r="JS298" s="394">
        <v>2.8127122940713156</v>
      </c>
      <c r="JT298" s="394">
        <v>2.8127122940713156</v>
      </c>
      <c r="JU298" s="394">
        <v>2.8127122940713156</v>
      </c>
      <c r="JV298" s="394">
        <v>2.8127122940713156</v>
      </c>
      <c r="JW298" s="394">
        <v>2.8127122940713156</v>
      </c>
      <c r="JX298" s="394">
        <v>2.8127122940713156</v>
      </c>
      <c r="JY298" s="394">
        <v>2.8127122940713156</v>
      </c>
      <c r="JZ298" s="394">
        <v>2.8127122940713156</v>
      </c>
      <c r="KA298" s="394">
        <v>2.8127122940713156</v>
      </c>
      <c r="KB298" s="394">
        <v>2.8127122940713156</v>
      </c>
      <c r="KC298" s="394">
        <v>2.8127122940713156</v>
      </c>
    </row>
    <row r="299" spans="1:289" x14ac:dyDescent="0.25">
      <c r="A299" s="383">
        <v>290</v>
      </c>
      <c r="B299" s="384" t="s">
        <v>866</v>
      </c>
      <c r="C299" s="385" t="s">
        <v>142</v>
      </c>
      <c r="D299" s="385" t="s">
        <v>142</v>
      </c>
      <c r="E299" s="129">
        <v>2052</v>
      </c>
      <c r="F299" s="386">
        <v>1395.4350300000001</v>
      </c>
      <c r="G299" s="386">
        <v>1380.7759721821758</v>
      </c>
      <c r="H299" s="386">
        <v>1366.2709079014826</v>
      </c>
      <c r="I299" s="386">
        <v>1351.9182194543973</v>
      </c>
      <c r="J299" s="386">
        <v>1337.716306131387</v>
      </c>
      <c r="K299" s="386">
        <v>1353.9454966529008</v>
      </c>
      <c r="L299" s="386">
        <v>1370.3715799115193</v>
      </c>
      <c r="M299" s="386">
        <v>1386.9969446123273</v>
      </c>
      <c r="N299" s="386">
        <v>1403.8240084402091</v>
      </c>
      <c r="O299" s="386">
        <v>1420.8552184114305</v>
      </c>
      <c r="P299" s="386">
        <v>1437.4168658343922</v>
      </c>
      <c r="Q299" s="386">
        <v>1454.1715576730046</v>
      </c>
      <c r="R299" s="386">
        <v>1471.1215440745787</v>
      </c>
      <c r="S299" s="386">
        <v>1488.2691014143943</v>
      </c>
      <c r="T299" s="386">
        <v>1505.6165326014161</v>
      </c>
      <c r="U299" s="386">
        <v>1520.8627868887313</v>
      </c>
      <c r="V299" s="386">
        <v>1536.2634286078792</v>
      </c>
      <c r="W299" s="386">
        <v>1551.8200211250914</v>
      </c>
      <c r="X299" s="386">
        <v>1567.5341436376418</v>
      </c>
      <c r="Y299" s="386">
        <v>1583.4073913341551</v>
      </c>
      <c r="Z299" s="386">
        <v>1597.0523785135247</v>
      </c>
      <c r="AA299" s="386">
        <v>1610.8149511457248</v>
      </c>
      <c r="AB299" s="386">
        <v>1624.6961225214632</v>
      </c>
      <c r="AC299" s="386">
        <v>1638.6969146634638</v>
      </c>
      <c r="AD299" s="386">
        <v>1652.8183584017147</v>
      </c>
      <c r="AE299" s="386">
        <v>1671.0084372736212</v>
      </c>
      <c r="AF299" s="386">
        <v>1689.3987069091916</v>
      </c>
      <c r="AG299" s="386">
        <v>1707.9913705062315</v>
      </c>
      <c r="AH299" s="386">
        <v>1726.7886555098221</v>
      </c>
      <c r="AI299" s="386">
        <v>1745.7928138791738</v>
      </c>
      <c r="AJ299" s="386">
        <v>1762.8412729225329</v>
      </c>
      <c r="AK299" s="386">
        <v>1780.0562179047977</v>
      </c>
      <c r="AL299" s="386">
        <v>1797.4392746367103</v>
      </c>
      <c r="AM299" s="386">
        <v>1814.9920848057925</v>
      </c>
      <c r="AN299" s="386">
        <v>1832.7163061313906</v>
      </c>
      <c r="AO299" s="387">
        <v>1832.7163061313906</v>
      </c>
      <c r="AP299" s="387">
        <v>1832.7163061313906</v>
      </c>
      <c r="AQ299" s="387">
        <v>1832.7163061313906</v>
      </c>
      <c r="AR299" s="387">
        <v>1832.7163061313906</v>
      </c>
      <c r="AS299" s="387">
        <v>1832.7163061313906</v>
      </c>
      <c r="AT299" s="387">
        <v>1832.7163061313906</v>
      </c>
      <c r="AU299" s="387">
        <v>1832.7163061313906</v>
      </c>
      <c r="AV299" s="387">
        <v>1832.7163061313906</v>
      </c>
      <c r="AW299" s="387">
        <v>1832.7163061313906</v>
      </c>
      <c r="AX299" s="387">
        <v>1832.7163061313906</v>
      </c>
      <c r="AY299" s="387">
        <v>1832.7163061313906</v>
      </c>
      <c r="AZ299" s="387">
        <v>1832.7163061313906</v>
      </c>
      <c r="BA299" s="387">
        <v>1832.7163061313906</v>
      </c>
      <c r="BB299" s="387">
        <v>1832.7163061313906</v>
      </c>
      <c r="BC299" s="387">
        <v>1832.7163061313906</v>
      </c>
      <c r="BD299" s="387">
        <v>1832.7163061313906</v>
      </c>
      <c r="BE299" s="387">
        <v>1832.7163061313906</v>
      </c>
      <c r="BF299" s="387">
        <v>1832.7163061313906</v>
      </c>
      <c r="BG299" s="387">
        <v>1832.7163061313906</v>
      </c>
      <c r="BH299" s="387">
        <v>1832.7163061313906</v>
      </c>
      <c r="BI299" s="387">
        <v>1832.7163061313906</v>
      </c>
      <c r="BJ299" s="387">
        <v>1832.7163061313906</v>
      </c>
      <c r="BK299" s="387">
        <v>1832.7163061313906</v>
      </c>
      <c r="BL299" s="387">
        <v>1832.7163061313906</v>
      </c>
      <c r="BM299" s="387">
        <v>1832.7163061313906</v>
      </c>
      <c r="BN299" s="387">
        <v>1832.7163061313906</v>
      </c>
      <c r="BO299" s="387">
        <v>1832.7163061313906</v>
      </c>
      <c r="BP299" s="387">
        <v>1832.7163061313906</v>
      </c>
      <c r="CA299" s="386">
        <v>4110</v>
      </c>
      <c r="CB299" s="386">
        <v>4066.8244122184192</v>
      </c>
      <c r="CC299" s="386">
        <v>4024.1023843833796</v>
      </c>
      <c r="CD299" s="386">
        <v>3981.8291518434735</v>
      </c>
      <c r="CE299" s="386">
        <v>3940</v>
      </c>
      <c r="CF299" s="386">
        <v>3992.7092041323335</v>
      </c>
      <c r="CG299" s="386">
        <v>4046.1235504474748</v>
      </c>
      <c r="CH299" s="386">
        <v>4100.252472316809</v>
      </c>
      <c r="CI299" s="386">
        <v>4155.1055293110858</v>
      </c>
      <c r="CJ299" s="386">
        <v>4210.6924088887135</v>
      </c>
      <c r="CK299" s="386">
        <v>4265.009727348709</v>
      </c>
      <c r="CL299" s="386">
        <v>4320.0277313012984</v>
      </c>
      <c r="CM299" s="386">
        <v>4375.7554594872272</v>
      </c>
      <c r="CN299" s="386">
        <v>4432.2020672456792</v>
      </c>
      <c r="CO299" s="386">
        <v>4489.3768280183776</v>
      </c>
      <c r="CP299" s="386">
        <v>4534.5525957560594</v>
      </c>
      <c r="CQ299" s="386">
        <v>4580.1829588794426</v>
      </c>
      <c r="CR299" s="386">
        <v>4626.2724918977165</v>
      </c>
      <c r="CS299" s="386">
        <v>4672.8258153525112</v>
      </c>
      <c r="CT299" s="386">
        <v>4719.8475962811099</v>
      </c>
      <c r="CU299" s="386">
        <v>4760.2736853391416</v>
      </c>
      <c r="CV299" s="386">
        <v>4801.0460289410303</v>
      </c>
      <c r="CW299" s="386">
        <v>4842.1675928005507</v>
      </c>
      <c r="CX299" s="386">
        <v>4883.641368033188</v>
      </c>
      <c r="CY299" s="386">
        <v>4925.4703713737117</v>
      </c>
      <c r="CZ299" s="386">
        <v>4979.3582279649372</v>
      </c>
      <c r="DA299" s="386">
        <v>5033.8356528347322</v>
      </c>
      <c r="DB299" s="386">
        <v>5088.9090962443815</v>
      </c>
      <c r="DC299" s="386">
        <v>5144.5850790252334</v>
      </c>
      <c r="DD299" s="386">
        <v>5200.8701933507855</v>
      </c>
      <c r="DE299" s="386">
        <v>5251.3701619204448</v>
      </c>
      <c r="DF299" s="386">
        <v>5302.3604805143741</v>
      </c>
      <c r="DG299" s="386">
        <v>5353.8459103859595</v>
      </c>
      <c r="DH299" s="386">
        <v>5405.8312590199148</v>
      </c>
      <c r="DI299" s="386">
        <v>5458.3213805811856</v>
      </c>
      <c r="DJ299" s="387">
        <v>5458.3213805811856</v>
      </c>
      <c r="DK299" s="387">
        <v>5458.3213805811856</v>
      </c>
      <c r="DL299" s="387">
        <v>5458.3213805811856</v>
      </c>
      <c r="DM299" s="387">
        <v>5458.3213805811856</v>
      </c>
      <c r="DN299" s="387">
        <v>5458.3213805811856</v>
      </c>
      <c r="DO299" s="387">
        <v>5458.3213805811856</v>
      </c>
      <c r="DP299" s="387">
        <v>5458.3213805811856</v>
      </c>
      <c r="DQ299" s="387">
        <v>5458.3213805811856</v>
      </c>
      <c r="DR299" s="387">
        <v>5458.3213805811856</v>
      </c>
      <c r="DS299" s="387">
        <v>5458.3213805811856</v>
      </c>
      <c r="DT299" s="387">
        <v>5458.3213805811856</v>
      </c>
      <c r="DU299" s="387">
        <v>5458.3213805811856</v>
      </c>
      <c r="DV299" s="387">
        <v>5458.3213805811856</v>
      </c>
      <c r="DW299" s="387">
        <v>5458.3213805811856</v>
      </c>
      <c r="DX299" s="387">
        <v>5458.3213805811856</v>
      </c>
      <c r="DY299" s="387">
        <v>5458.3213805811856</v>
      </c>
      <c r="DZ299" s="387">
        <v>5458.3213805811856</v>
      </c>
      <c r="EA299" s="387">
        <v>5458.3213805811856</v>
      </c>
      <c r="EB299" s="387">
        <v>5458.3213805811856</v>
      </c>
      <c r="EC299" s="387">
        <v>5458.3213805811856</v>
      </c>
      <c r="ED299" s="387">
        <v>5458.3213805811856</v>
      </c>
      <c r="EE299" s="387">
        <v>5458.3213805811856</v>
      </c>
      <c r="EF299" s="387">
        <v>5458.3213805811856</v>
      </c>
      <c r="EG299" s="387">
        <v>5458.3213805811856</v>
      </c>
      <c r="EH299" s="387">
        <v>5458.3213805811856</v>
      </c>
      <c r="EI299" s="387">
        <v>5458.3213805811856</v>
      </c>
      <c r="EJ299" s="387">
        <v>5458.3213805811856</v>
      </c>
      <c r="EK299" s="387">
        <v>5458.3213805811856</v>
      </c>
      <c r="EY299" s="386">
        <v>1707</v>
      </c>
      <c r="EZ299" s="386">
        <v>1729</v>
      </c>
      <c r="FA299" s="386">
        <v>1751</v>
      </c>
      <c r="FB299" s="386">
        <v>1773</v>
      </c>
      <c r="FC299" s="386">
        <v>1796.6</v>
      </c>
      <c r="FD299" s="386">
        <v>1823</v>
      </c>
      <c r="FE299" s="386">
        <v>1850</v>
      </c>
      <c r="FF299" s="386">
        <v>1877</v>
      </c>
      <c r="FG299" s="386">
        <v>1904</v>
      </c>
      <c r="FH299" s="386">
        <v>1931</v>
      </c>
      <c r="FI299" s="386">
        <v>1955.6999999999998</v>
      </c>
      <c r="FJ299" s="386">
        <v>1981</v>
      </c>
      <c r="FK299" s="386">
        <v>2006</v>
      </c>
      <c r="FL299" s="386">
        <v>2031</v>
      </c>
      <c r="FM299" s="386">
        <v>2056</v>
      </c>
      <c r="FN299" s="386">
        <v>2081</v>
      </c>
      <c r="FO299" s="386">
        <v>2106</v>
      </c>
      <c r="FP299" s="386">
        <v>2131</v>
      </c>
      <c r="FQ299" s="386">
        <v>2156</v>
      </c>
      <c r="FR299" s="386">
        <v>2181</v>
      </c>
      <c r="FS299" s="386">
        <v>2206</v>
      </c>
      <c r="FT299" s="386">
        <v>2231</v>
      </c>
      <c r="FU299" s="386">
        <v>2256</v>
      </c>
      <c r="FV299" s="386">
        <v>2281</v>
      </c>
      <c r="FW299" s="386">
        <v>2306</v>
      </c>
      <c r="FX299" s="386">
        <v>2331</v>
      </c>
      <c r="FY299" s="386">
        <v>2356</v>
      </c>
      <c r="FZ299" s="386">
        <v>2381</v>
      </c>
      <c r="GA299" s="386">
        <v>2406</v>
      </c>
      <c r="GB299" s="386">
        <v>2431</v>
      </c>
      <c r="GC299" s="386">
        <v>2461.9</v>
      </c>
      <c r="GD299" s="387">
        <v>2461.9</v>
      </c>
      <c r="GE299" s="387">
        <v>2461.9</v>
      </c>
      <c r="GF299" s="387">
        <v>2461.9</v>
      </c>
      <c r="GG299" s="387">
        <v>2461.9</v>
      </c>
      <c r="GH299" s="387">
        <v>2461.9</v>
      </c>
      <c r="GI299" s="387">
        <v>2461.9</v>
      </c>
      <c r="GJ299" s="387">
        <v>2461.9</v>
      </c>
      <c r="GK299" s="387">
        <v>2461.9</v>
      </c>
      <c r="GL299" s="387">
        <v>2461.9</v>
      </c>
      <c r="GM299" s="387">
        <v>2461.9</v>
      </c>
      <c r="GN299" s="387">
        <v>2461.9</v>
      </c>
      <c r="GO299" s="387">
        <v>2461.9</v>
      </c>
      <c r="GP299" s="387">
        <v>2461.9</v>
      </c>
      <c r="GQ299" s="387">
        <v>2461.9</v>
      </c>
      <c r="GR299" s="387">
        <v>2461.9</v>
      </c>
      <c r="GS299" s="387">
        <v>2461.9</v>
      </c>
      <c r="GT299" s="387">
        <v>2461.9</v>
      </c>
      <c r="GU299" s="387">
        <v>2461.9</v>
      </c>
      <c r="GV299" s="387">
        <v>2461.9</v>
      </c>
      <c r="GW299" s="387">
        <v>2461.9</v>
      </c>
      <c r="GX299" s="387">
        <v>2461.9</v>
      </c>
      <c r="GY299" s="387">
        <v>2461.9</v>
      </c>
      <c r="GZ299" s="387">
        <v>2461.9</v>
      </c>
      <c r="HA299" s="387">
        <v>2461.9</v>
      </c>
      <c r="HB299" s="387">
        <v>2461.9</v>
      </c>
      <c r="HC299" s="387">
        <v>2461.9</v>
      </c>
      <c r="HD299" s="387">
        <v>2461.9</v>
      </c>
      <c r="HE299" s="387">
        <v>2461.9</v>
      </c>
      <c r="HS299" s="394">
        <v>2.9453180632852534</v>
      </c>
      <c r="HT299" s="394">
        <v>2.9453180632852538</v>
      </c>
      <c r="HU299" s="394">
        <v>2.9453180632852534</v>
      </c>
      <c r="HV299" s="394">
        <v>2.9453180632852534</v>
      </c>
      <c r="HW299" s="394">
        <v>2.9453180632852534</v>
      </c>
      <c r="HX299" s="394">
        <v>2.9489438193802786</v>
      </c>
      <c r="HY299" s="394">
        <v>2.9525740388666848</v>
      </c>
      <c r="HZ299" s="394">
        <v>2.9562087272390136</v>
      </c>
      <c r="IA299" s="394">
        <v>2.9598478899985685</v>
      </c>
      <c r="IB299" s="394">
        <v>2.9634915326534292</v>
      </c>
      <c r="IC299" s="394">
        <v>2.9671348853089703</v>
      </c>
      <c r="ID299" s="394">
        <v>2.970782717146728</v>
      </c>
      <c r="IE299" s="394">
        <v>2.9744350336734637</v>
      </c>
      <c r="IF299" s="394">
        <v>2.9780918404027088</v>
      </c>
      <c r="IG299" s="394">
        <v>2.9817531428547728</v>
      </c>
      <c r="IH299" s="394">
        <v>2.9815658814510888</v>
      </c>
      <c r="II299" s="394">
        <v>2.9813786318078805</v>
      </c>
      <c r="IJ299" s="394">
        <v>2.9811913939244086</v>
      </c>
      <c r="IK299" s="394">
        <v>2.9810041677999344</v>
      </c>
      <c r="IL299" s="394">
        <v>2.9808169534337199</v>
      </c>
      <c r="IM299" s="394">
        <v>2.9806622183361466</v>
      </c>
      <c r="IN299" s="394">
        <v>2.980507491270918</v>
      </c>
      <c r="IO299" s="394">
        <v>2.9803527722376177</v>
      </c>
      <c r="IP299" s="394">
        <v>2.9801980612358281</v>
      </c>
      <c r="IQ299" s="394">
        <v>2.9800433582651338</v>
      </c>
      <c r="IR299" s="394">
        <v>2.9798522358685053</v>
      </c>
      <c r="IS299" s="394">
        <v>2.9796611257293395</v>
      </c>
      <c r="IT299" s="394">
        <v>2.9794700278468502</v>
      </c>
      <c r="IU299" s="394">
        <v>2.9792789422202519</v>
      </c>
      <c r="IV299" s="394">
        <v>2.9790878688487585</v>
      </c>
      <c r="IW299" s="394">
        <v>2.9789239919567128</v>
      </c>
      <c r="IX299" s="394">
        <v>2.978760124079384</v>
      </c>
      <c r="IY299" s="394">
        <v>2.9785962652162774</v>
      </c>
      <c r="IZ299" s="394">
        <v>2.9784324153668962</v>
      </c>
      <c r="JA299" s="394">
        <v>2.9782685745307429</v>
      </c>
      <c r="JB299" s="394">
        <v>2.9782685745307429</v>
      </c>
      <c r="JC299" s="394">
        <v>2.9782685745307429</v>
      </c>
      <c r="JD299" s="394">
        <v>2.9782685745307429</v>
      </c>
      <c r="JE299" s="394">
        <v>2.9782685745307429</v>
      </c>
      <c r="JF299" s="394">
        <v>2.9782685745307429</v>
      </c>
      <c r="JG299" s="394">
        <v>2.9782685745307429</v>
      </c>
      <c r="JH299" s="394">
        <v>2.9782685745307429</v>
      </c>
      <c r="JI299" s="394">
        <v>2.9782685745307429</v>
      </c>
      <c r="JJ299" s="394">
        <v>2.9782685745307429</v>
      </c>
      <c r="JK299" s="394">
        <v>2.9782685745307429</v>
      </c>
      <c r="JL299" s="394">
        <v>2.9782685745307429</v>
      </c>
      <c r="JM299" s="394">
        <v>2.9782685745307429</v>
      </c>
      <c r="JN299" s="394">
        <v>2.9782685745307429</v>
      </c>
      <c r="JO299" s="394">
        <v>2.9782685745307429</v>
      </c>
      <c r="JP299" s="394">
        <v>2.9782685745307429</v>
      </c>
      <c r="JQ299" s="394">
        <v>2.9782685745307429</v>
      </c>
      <c r="JR299" s="394">
        <v>2.9782685745307429</v>
      </c>
      <c r="JS299" s="394">
        <v>2.9782685745307429</v>
      </c>
      <c r="JT299" s="394">
        <v>2.9782685745307429</v>
      </c>
      <c r="JU299" s="394">
        <v>2.9782685745307429</v>
      </c>
      <c r="JV299" s="394">
        <v>2.9782685745307429</v>
      </c>
      <c r="JW299" s="394">
        <v>2.9782685745307429</v>
      </c>
      <c r="JX299" s="394">
        <v>2.9782685745307429</v>
      </c>
      <c r="JY299" s="394">
        <v>2.9782685745307429</v>
      </c>
      <c r="JZ299" s="394">
        <v>2.9782685745307429</v>
      </c>
      <c r="KA299" s="394">
        <v>2.9782685745307429</v>
      </c>
      <c r="KB299" s="394">
        <v>2.9782685745307429</v>
      </c>
      <c r="KC299" s="394">
        <v>2.9782685745307429</v>
      </c>
    </row>
    <row r="300" spans="1:289" x14ac:dyDescent="0.25">
      <c r="A300" s="383">
        <v>291</v>
      </c>
      <c r="B300" s="384" t="s">
        <v>866</v>
      </c>
      <c r="C300" s="385" t="s">
        <v>142</v>
      </c>
      <c r="D300" s="385" t="s">
        <v>142</v>
      </c>
      <c r="E300" s="129">
        <v>2052</v>
      </c>
      <c r="F300" s="386">
        <v>1255.0409599999998</v>
      </c>
      <c r="G300" s="386">
        <v>1243.3565286183236</v>
      </c>
      <c r="H300" s="386">
        <v>1231.780879293221</v>
      </c>
      <c r="I300" s="386">
        <v>1220.3129992637416</v>
      </c>
      <c r="J300" s="386">
        <v>1208.9518851977398</v>
      </c>
      <c r="K300" s="386">
        <v>1216.6629088138761</v>
      </c>
      <c r="L300" s="386">
        <v>1224.4231154338495</v>
      </c>
      <c r="M300" s="386">
        <v>1232.2328187602222</v>
      </c>
      <c r="N300" s="386">
        <v>1240.0923344964372</v>
      </c>
      <c r="O300" s="386">
        <v>1248.0019803595785</v>
      </c>
      <c r="P300" s="386">
        <v>1255.8647063835931</v>
      </c>
      <c r="Q300" s="386">
        <v>1263.7769695569884</v>
      </c>
      <c r="R300" s="386">
        <v>1271.7390819762516</v>
      </c>
      <c r="S300" s="386">
        <v>1279.7513577041555</v>
      </c>
      <c r="T300" s="386">
        <v>1287.8141127821475</v>
      </c>
      <c r="U300" s="386">
        <v>1295.0374188744752</v>
      </c>
      <c r="V300" s="386">
        <v>1302.3012402479958</v>
      </c>
      <c r="W300" s="386">
        <v>1309.6058041515603</v>
      </c>
      <c r="X300" s="386">
        <v>1316.9513391086507</v>
      </c>
      <c r="Y300" s="386">
        <v>1324.3380749245296</v>
      </c>
      <c r="Z300" s="386">
        <v>1330.7911795703519</v>
      </c>
      <c r="AA300" s="386">
        <v>1337.2757282714033</v>
      </c>
      <c r="AB300" s="386">
        <v>1343.7918742451914</v>
      </c>
      <c r="AC300" s="386">
        <v>1350.3397714558066</v>
      </c>
      <c r="AD300" s="386">
        <v>1356.919574617561</v>
      </c>
      <c r="AE300" s="386">
        <v>1365.5851169920857</v>
      </c>
      <c r="AF300" s="386">
        <v>1374.3059991421205</v>
      </c>
      <c r="AG300" s="386">
        <v>1383.0825744778297</v>
      </c>
      <c r="AH300" s="386">
        <v>1391.915198666321</v>
      </c>
      <c r="AI300" s="386">
        <v>1400.804229646059</v>
      </c>
      <c r="AJ300" s="386">
        <v>1408.9387359689142</v>
      </c>
      <c r="AK300" s="386">
        <v>1417.1204795799758</v>
      </c>
      <c r="AL300" s="386">
        <v>1425.3497347873961</v>
      </c>
      <c r="AM300" s="386">
        <v>1433.6267774922412</v>
      </c>
      <c r="AN300" s="386">
        <v>1441.9518851977418</v>
      </c>
      <c r="AO300" s="387">
        <v>1441.9518851977418</v>
      </c>
      <c r="AP300" s="387">
        <v>1441.9518851977418</v>
      </c>
      <c r="AQ300" s="387">
        <v>1441.9518851977418</v>
      </c>
      <c r="AR300" s="387">
        <v>1441.9518851977418</v>
      </c>
      <c r="AS300" s="387">
        <v>1441.9518851977418</v>
      </c>
      <c r="AT300" s="387">
        <v>1441.9518851977418</v>
      </c>
      <c r="AU300" s="387">
        <v>1441.9518851977418</v>
      </c>
      <c r="AV300" s="387">
        <v>1441.9518851977418</v>
      </c>
      <c r="AW300" s="387">
        <v>1441.9518851977418</v>
      </c>
      <c r="AX300" s="387">
        <v>1441.9518851977418</v>
      </c>
      <c r="AY300" s="387">
        <v>1441.9518851977418</v>
      </c>
      <c r="AZ300" s="387">
        <v>1441.9518851977418</v>
      </c>
      <c r="BA300" s="387">
        <v>1441.9518851977418</v>
      </c>
      <c r="BB300" s="387">
        <v>1441.9518851977418</v>
      </c>
      <c r="BC300" s="387">
        <v>1441.9518851977418</v>
      </c>
      <c r="BD300" s="387">
        <v>1441.9518851977418</v>
      </c>
      <c r="BE300" s="387">
        <v>1441.9518851977418</v>
      </c>
      <c r="BF300" s="387">
        <v>1441.9518851977418</v>
      </c>
      <c r="BG300" s="387">
        <v>1441.9518851977418</v>
      </c>
      <c r="BH300" s="387">
        <v>1441.9518851977418</v>
      </c>
      <c r="BI300" s="387">
        <v>1441.9518851977418</v>
      </c>
      <c r="BJ300" s="387">
        <v>1441.9518851977418</v>
      </c>
      <c r="BK300" s="387">
        <v>1441.9518851977418</v>
      </c>
      <c r="BL300" s="387">
        <v>1441.9518851977418</v>
      </c>
      <c r="BM300" s="387">
        <v>1441.9518851977418</v>
      </c>
      <c r="BN300" s="387">
        <v>1441.9518851977418</v>
      </c>
      <c r="BO300" s="387">
        <v>1441.9518851977418</v>
      </c>
      <c r="BP300" s="387">
        <v>1441.9518851977418</v>
      </c>
      <c r="CA300" s="386">
        <v>3540</v>
      </c>
      <c r="CB300" s="386">
        <v>3507.0425998756773</v>
      </c>
      <c r="CC300" s="386">
        <v>3474.3920331476697</v>
      </c>
      <c r="CD300" s="386">
        <v>3442.0454431970466</v>
      </c>
      <c r="CE300" s="386">
        <v>3409.9999999999995</v>
      </c>
      <c r="CF300" s="386">
        <v>3436.0465885166404</v>
      </c>
      <c r="CG300" s="386">
        <v>3462.2921285797197</v>
      </c>
      <c r="CH300" s="386">
        <v>3488.7381398399898</v>
      </c>
      <c r="CI300" s="386">
        <v>3515.3861535557444</v>
      </c>
      <c r="CJ300" s="386">
        <v>3542.2377126814804</v>
      </c>
      <c r="CK300" s="386">
        <v>3568.9988796449215</v>
      </c>
      <c r="CL300" s="386">
        <v>3595.9622239085143</v>
      </c>
      <c r="CM300" s="386">
        <v>3623.1292728967073</v>
      </c>
      <c r="CN300" s="386">
        <v>3650.5015655734519</v>
      </c>
      <c r="CO300" s="386">
        <v>3678.0806525293842</v>
      </c>
      <c r="CP300" s="386">
        <v>3698.5313268714531</v>
      </c>
      <c r="CQ300" s="386">
        <v>3719.0957099982265</v>
      </c>
      <c r="CR300" s="386">
        <v>3739.7744341474249</v>
      </c>
      <c r="CS300" s="386">
        <v>3760.5681350721038</v>
      </c>
      <c r="CT300" s="386">
        <v>3781.4774520601986</v>
      </c>
      <c r="CU300" s="386">
        <v>3799.7472523828137</v>
      </c>
      <c r="CV300" s="386">
        <v>3818.1053212745423</v>
      </c>
      <c r="CW300" s="386">
        <v>3836.5520851954529</v>
      </c>
      <c r="CX300" s="386">
        <v>3855.0879726660091</v>
      </c>
      <c r="CY300" s="386">
        <v>3873.7134142770278</v>
      </c>
      <c r="CZ300" s="386">
        <v>3898.2475482095888</v>
      </c>
      <c r="DA300" s="386">
        <v>3922.9370688895542</v>
      </c>
      <c r="DB300" s="386">
        <v>3947.7829604576859</v>
      </c>
      <c r="DC300" s="386">
        <v>3972.7862132877945</v>
      </c>
      <c r="DD300" s="386">
        <v>3997.9478240262156</v>
      </c>
      <c r="DE300" s="386">
        <v>4020.9781870784477</v>
      </c>
      <c r="DF300" s="386">
        <v>4044.1412176005078</v>
      </c>
      <c r="DG300" s="386">
        <v>4067.437679829482</v>
      </c>
      <c r="DH300" s="386">
        <v>4090.8683424048795</v>
      </c>
      <c r="DI300" s="386">
        <v>4114.4339783939922</v>
      </c>
      <c r="DJ300" s="387">
        <v>4114.4339783939922</v>
      </c>
      <c r="DK300" s="387">
        <v>4114.4339783939922</v>
      </c>
      <c r="DL300" s="387">
        <v>4114.4339783939922</v>
      </c>
      <c r="DM300" s="387">
        <v>4114.4339783939922</v>
      </c>
      <c r="DN300" s="387">
        <v>4114.4339783939922</v>
      </c>
      <c r="DO300" s="387">
        <v>4114.4339783939922</v>
      </c>
      <c r="DP300" s="387">
        <v>4114.4339783939922</v>
      </c>
      <c r="DQ300" s="387">
        <v>4114.4339783939922</v>
      </c>
      <c r="DR300" s="387">
        <v>4114.4339783939922</v>
      </c>
      <c r="DS300" s="387">
        <v>4114.4339783939922</v>
      </c>
      <c r="DT300" s="387">
        <v>4114.4339783939922</v>
      </c>
      <c r="DU300" s="387">
        <v>4114.4339783939922</v>
      </c>
      <c r="DV300" s="387">
        <v>4114.4339783939922</v>
      </c>
      <c r="DW300" s="387">
        <v>4114.4339783939922</v>
      </c>
      <c r="DX300" s="387">
        <v>4114.4339783939922</v>
      </c>
      <c r="DY300" s="387">
        <v>4114.4339783939922</v>
      </c>
      <c r="DZ300" s="387">
        <v>4114.4339783939922</v>
      </c>
      <c r="EA300" s="387">
        <v>4114.4339783939922</v>
      </c>
      <c r="EB300" s="387">
        <v>4114.4339783939922</v>
      </c>
      <c r="EC300" s="387">
        <v>4114.4339783939922</v>
      </c>
      <c r="ED300" s="387">
        <v>4114.4339783939922</v>
      </c>
      <c r="EE300" s="387">
        <v>4114.4339783939922</v>
      </c>
      <c r="EF300" s="387">
        <v>4114.4339783939922</v>
      </c>
      <c r="EG300" s="387">
        <v>4114.4339783939922</v>
      </c>
      <c r="EH300" s="387">
        <v>4114.4339783939922</v>
      </c>
      <c r="EI300" s="387">
        <v>4114.4339783939922</v>
      </c>
      <c r="EJ300" s="387">
        <v>4114.4339783939922</v>
      </c>
      <c r="EK300" s="387">
        <v>4114.4339783939922</v>
      </c>
      <c r="EY300" s="386">
        <v>706</v>
      </c>
      <c r="EZ300" s="386">
        <v>712</v>
      </c>
      <c r="FA300" s="386">
        <v>718</v>
      </c>
      <c r="FB300" s="386">
        <v>724</v>
      </c>
      <c r="FC300" s="386">
        <v>729</v>
      </c>
      <c r="FD300" s="386">
        <v>739</v>
      </c>
      <c r="FE300" s="386">
        <v>749</v>
      </c>
      <c r="FF300" s="386">
        <v>759</v>
      </c>
      <c r="FG300" s="386">
        <v>769</v>
      </c>
      <c r="FH300" s="386">
        <v>779</v>
      </c>
      <c r="FI300" s="386">
        <v>787.2</v>
      </c>
      <c r="FJ300" s="386">
        <v>795</v>
      </c>
      <c r="FK300" s="386">
        <v>802</v>
      </c>
      <c r="FL300" s="386">
        <v>809</v>
      </c>
      <c r="FM300" s="386">
        <v>816</v>
      </c>
      <c r="FN300" s="386">
        <v>823</v>
      </c>
      <c r="FO300" s="386">
        <v>830</v>
      </c>
      <c r="FP300" s="386">
        <v>837</v>
      </c>
      <c r="FQ300" s="386">
        <v>844</v>
      </c>
      <c r="FR300" s="386">
        <v>851</v>
      </c>
      <c r="FS300" s="386">
        <v>858</v>
      </c>
      <c r="FT300" s="386">
        <v>865</v>
      </c>
      <c r="FU300" s="386">
        <v>872</v>
      </c>
      <c r="FV300" s="386">
        <v>879</v>
      </c>
      <c r="FW300" s="386">
        <v>886</v>
      </c>
      <c r="FX300" s="386">
        <v>893</v>
      </c>
      <c r="FY300" s="386">
        <v>900</v>
      </c>
      <c r="FZ300" s="386">
        <v>907</v>
      </c>
      <c r="GA300" s="386">
        <v>914</v>
      </c>
      <c r="GB300" s="386">
        <v>921</v>
      </c>
      <c r="GC300" s="386">
        <v>934.5</v>
      </c>
      <c r="GD300" s="387">
        <v>934.5</v>
      </c>
      <c r="GE300" s="387">
        <v>934.5</v>
      </c>
      <c r="GF300" s="387">
        <v>934.5</v>
      </c>
      <c r="GG300" s="387">
        <v>934.5</v>
      </c>
      <c r="GH300" s="387">
        <v>934.5</v>
      </c>
      <c r="GI300" s="387">
        <v>934.5</v>
      </c>
      <c r="GJ300" s="387">
        <v>934.5</v>
      </c>
      <c r="GK300" s="387">
        <v>934.5</v>
      </c>
      <c r="GL300" s="387">
        <v>934.5</v>
      </c>
      <c r="GM300" s="387">
        <v>934.5</v>
      </c>
      <c r="GN300" s="387">
        <v>934.5</v>
      </c>
      <c r="GO300" s="387">
        <v>934.5</v>
      </c>
      <c r="GP300" s="387">
        <v>934.5</v>
      </c>
      <c r="GQ300" s="387">
        <v>934.5</v>
      </c>
      <c r="GR300" s="387">
        <v>934.5</v>
      </c>
      <c r="GS300" s="387">
        <v>934.5</v>
      </c>
      <c r="GT300" s="387">
        <v>934.5</v>
      </c>
      <c r="GU300" s="387">
        <v>934.5</v>
      </c>
      <c r="GV300" s="387">
        <v>934.5</v>
      </c>
      <c r="GW300" s="387">
        <v>934.5</v>
      </c>
      <c r="GX300" s="387">
        <v>934.5</v>
      </c>
      <c r="GY300" s="387">
        <v>934.5</v>
      </c>
      <c r="GZ300" s="387">
        <v>934.5</v>
      </c>
      <c r="HA300" s="387">
        <v>934.5</v>
      </c>
      <c r="HB300" s="387">
        <v>934.5</v>
      </c>
      <c r="HC300" s="387">
        <v>934.5</v>
      </c>
      <c r="HD300" s="387">
        <v>934.5</v>
      </c>
      <c r="HE300" s="387">
        <v>934.5</v>
      </c>
      <c r="HS300" s="394">
        <v>2.8206250734637384</v>
      </c>
      <c r="HT300" s="394">
        <v>2.8206250734637379</v>
      </c>
      <c r="HU300" s="394">
        <v>2.8206250734637384</v>
      </c>
      <c r="HV300" s="394">
        <v>2.8206250734637388</v>
      </c>
      <c r="HW300" s="394">
        <v>2.8206250734637384</v>
      </c>
      <c r="HX300" s="394">
        <v>2.824156603792944</v>
      </c>
      <c r="HY300" s="394">
        <v>2.8276925557330128</v>
      </c>
      <c r="HZ300" s="394">
        <v>2.8312329348199712</v>
      </c>
      <c r="IA300" s="394">
        <v>2.8347777465967749</v>
      </c>
      <c r="IB300" s="394">
        <v>2.838326996613322</v>
      </c>
      <c r="IC300" s="394">
        <v>2.8418657372116654</v>
      </c>
      <c r="ID300" s="394">
        <v>2.8454088898051872</v>
      </c>
      <c r="IE300" s="394">
        <v>2.8489564598946293</v>
      </c>
      <c r="IF300" s="394">
        <v>2.8525084529875926</v>
      </c>
      <c r="IG300" s="394">
        <v>2.8560648745985477</v>
      </c>
      <c r="IH300" s="394">
        <v>2.8559262249625719</v>
      </c>
      <c r="II300" s="394">
        <v>2.8557875820574381</v>
      </c>
      <c r="IJ300" s="394">
        <v>2.8556489458828191</v>
      </c>
      <c r="IK300" s="394">
        <v>2.8555103164383895</v>
      </c>
      <c r="IL300" s="394">
        <v>2.8553716937238209</v>
      </c>
      <c r="IM300" s="394">
        <v>2.8552543109051625</v>
      </c>
      <c r="IN300" s="394">
        <v>2.8551369329120502</v>
      </c>
      <c r="IO300" s="394">
        <v>2.8550195597442842</v>
      </c>
      <c r="IP300" s="394">
        <v>2.8549021914016675</v>
      </c>
      <c r="IQ300" s="394">
        <v>2.8547848278840027</v>
      </c>
      <c r="IR300" s="394">
        <v>2.8546353498609354</v>
      </c>
      <c r="IS300" s="394">
        <v>2.8544858796646153</v>
      </c>
      <c r="IT300" s="394">
        <v>2.8543364172946331</v>
      </c>
      <c r="IU300" s="394">
        <v>2.8541869627505783</v>
      </c>
      <c r="IV300" s="394">
        <v>2.8540375160320415</v>
      </c>
      <c r="IW300" s="394">
        <v>2.8539056272828343</v>
      </c>
      <c r="IX300" s="394">
        <v>2.8537737446283762</v>
      </c>
      <c r="IY300" s="394">
        <v>2.8536418680683848</v>
      </c>
      <c r="IZ300" s="394">
        <v>2.85350999760258</v>
      </c>
      <c r="JA300" s="394">
        <v>2.85337813323068</v>
      </c>
      <c r="JB300" s="394">
        <v>2.85337813323068</v>
      </c>
      <c r="JC300" s="394">
        <v>2.85337813323068</v>
      </c>
      <c r="JD300" s="394">
        <v>2.85337813323068</v>
      </c>
      <c r="JE300" s="394">
        <v>2.85337813323068</v>
      </c>
      <c r="JF300" s="394">
        <v>2.85337813323068</v>
      </c>
      <c r="JG300" s="394">
        <v>2.85337813323068</v>
      </c>
      <c r="JH300" s="394">
        <v>2.85337813323068</v>
      </c>
      <c r="JI300" s="394">
        <v>2.85337813323068</v>
      </c>
      <c r="JJ300" s="394">
        <v>2.85337813323068</v>
      </c>
      <c r="JK300" s="394">
        <v>2.85337813323068</v>
      </c>
      <c r="JL300" s="394">
        <v>2.85337813323068</v>
      </c>
      <c r="JM300" s="394">
        <v>2.85337813323068</v>
      </c>
      <c r="JN300" s="394">
        <v>2.85337813323068</v>
      </c>
      <c r="JO300" s="394">
        <v>2.85337813323068</v>
      </c>
      <c r="JP300" s="394">
        <v>2.85337813323068</v>
      </c>
      <c r="JQ300" s="394">
        <v>2.85337813323068</v>
      </c>
      <c r="JR300" s="394">
        <v>2.85337813323068</v>
      </c>
      <c r="JS300" s="394">
        <v>2.85337813323068</v>
      </c>
      <c r="JT300" s="394">
        <v>2.85337813323068</v>
      </c>
      <c r="JU300" s="394">
        <v>2.85337813323068</v>
      </c>
      <c r="JV300" s="394">
        <v>2.85337813323068</v>
      </c>
      <c r="JW300" s="394">
        <v>2.85337813323068</v>
      </c>
      <c r="JX300" s="394">
        <v>2.85337813323068</v>
      </c>
      <c r="JY300" s="394">
        <v>2.85337813323068</v>
      </c>
      <c r="JZ300" s="394">
        <v>2.85337813323068</v>
      </c>
      <c r="KA300" s="394">
        <v>2.85337813323068</v>
      </c>
      <c r="KB300" s="394">
        <v>2.85337813323068</v>
      </c>
      <c r="KC300" s="394">
        <v>2.85337813323068</v>
      </c>
    </row>
    <row r="301" spans="1:289" x14ac:dyDescent="0.25">
      <c r="A301" s="383">
        <v>292</v>
      </c>
      <c r="B301" s="384" t="s">
        <v>865</v>
      </c>
      <c r="C301" s="385" t="s">
        <v>142</v>
      </c>
      <c r="D301" s="385" t="s">
        <v>142</v>
      </c>
      <c r="E301" s="129">
        <v>2052</v>
      </c>
      <c r="F301" s="386">
        <v>1199.44262</v>
      </c>
      <c r="G301" s="386">
        <v>1178.9983844030421</v>
      </c>
      <c r="H301" s="386">
        <v>1158.9026163043825</v>
      </c>
      <c r="I301" s="386">
        <v>1139.149376152171</v>
      </c>
      <c r="J301" s="386">
        <v>1119.7328256329115</v>
      </c>
      <c r="K301" s="386">
        <v>1124.0660498971947</v>
      </c>
      <c r="L301" s="386">
        <v>1128.4160431907453</v>
      </c>
      <c r="M301" s="386">
        <v>1132.7828704075832</v>
      </c>
      <c r="N301" s="386">
        <v>1137.1665966928604</v>
      </c>
      <c r="O301" s="386">
        <v>1141.5672874438321</v>
      </c>
      <c r="P301" s="386">
        <v>1145.9850712796888</v>
      </c>
      <c r="Q301" s="386">
        <v>1150.4199516233334</v>
      </c>
      <c r="R301" s="386">
        <v>1154.8719946370297</v>
      </c>
      <c r="S301" s="386">
        <v>1159.3412667390844</v>
      </c>
      <c r="T301" s="386">
        <v>1163.8278346048385</v>
      </c>
      <c r="U301" s="386">
        <v>1167.9381192370904</v>
      </c>
      <c r="V301" s="386">
        <v>1172.0629201399245</v>
      </c>
      <c r="W301" s="386">
        <v>1176.2022885803769</v>
      </c>
      <c r="X301" s="386">
        <v>1180.3562760065438</v>
      </c>
      <c r="Y301" s="386">
        <v>1184.5249340482198</v>
      </c>
      <c r="Z301" s="386">
        <v>1188.2253418275993</v>
      </c>
      <c r="AA301" s="386">
        <v>1191.9373095305737</v>
      </c>
      <c r="AB301" s="386">
        <v>1195.6608732698744</v>
      </c>
      <c r="AC301" s="386">
        <v>1199.3960692710482</v>
      </c>
      <c r="AD301" s="386">
        <v>1203.1429338728094</v>
      </c>
      <c r="AE301" s="386">
        <v>1208.0359274918312</v>
      </c>
      <c r="AF301" s="386">
        <v>1212.9488201485165</v>
      </c>
      <c r="AG301" s="386">
        <v>1217.8816927691307</v>
      </c>
      <c r="AH301" s="386">
        <v>1222.8346266090537</v>
      </c>
      <c r="AI301" s="386">
        <v>1227.807703254118</v>
      </c>
      <c r="AJ301" s="386">
        <v>1232.3588625390969</v>
      </c>
      <c r="AK301" s="386">
        <v>1236.9268917710408</v>
      </c>
      <c r="AL301" s="386">
        <v>1241.5118534823932</v>
      </c>
      <c r="AM301" s="386">
        <v>1246.113810437389</v>
      </c>
      <c r="AN301" s="386">
        <v>1250.7328256329129</v>
      </c>
      <c r="AO301" s="387">
        <v>1250.7328256329129</v>
      </c>
      <c r="AP301" s="387">
        <v>1250.7328256329129</v>
      </c>
      <c r="AQ301" s="387">
        <v>1250.7328256329129</v>
      </c>
      <c r="AR301" s="387">
        <v>1250.7328256329129</v>
      </c>
      <c r="AS301" s="387">
        <v>1250.7328256329129</v>
      </c>
      <c r="AT301" s="387">
        <v>1250.7328256329129</v>
      </c>
      <c r="AU301" s="387">
        <v>1250.7328256329129</v>
      </c>
      <c r="AV301" s="387">
        <v>1250.7328256329129</v>
      </c>
      <c r="AW301" s="387">
        <v>1250.7328256329129</v>
      </c>
      <c r="AX301" s="387">
        <v>1250.7328256329129</v>
      </c>
      <c r="AY301" s="387">
        <v>1250.7328256329129</v>
      </c>
      <c r="AZ301" s="387">
        <v>1250.7328256329129</v>
      </c>
      <c r="BA301" s="387">
        <v>1250.7328256329129</v>
      </c>
      <c r="BB301" s="387">
        <v>1250.7328256329129</v>
      </c>
      <c r="BC301" s="387">
        <v>1250.7328256329129</v>
      </c>
      <c r="BD301" s="387">
        <v>1250.7328256329129</v>
      </c>
      <c r="BE301" s="387">
        <v>1250.7328256329129</v>
      </c>
      <c r="BF301" s="387">
        <v>1250.7328256329129</v>
      </c>
      <c r="BG301" s="387">
        <v>1250.7328256329129</v>
      </c>
      <c r="BH301" s="387">
        <v>1250.7328256329129</v>
      </c>
      <c r="BI301" s="387">
        <v>1250.7328256329129</v>
      </c>
      <c r="BJ301" s="387">
        <v>1250.7328256329129</v>
      </c>
      <c r="BK301" s="387">
        <v>1250.7328256329129</v>
      </c>
      <c r="BL301" s="387">
        <v>1250.7328256329129</v>
      </c>
      <c r="BM301" s="387">
        <v>1250.7328256329129</v>
      </c>
      <c r="BN301" s="387">
        <v>1250.7328256329129</v>
      </c>
      <c r="BO301" s="387">
        <v>1250.7328256329129</v>
      </c>
      <c r="BP301" s="387">
        <v>1250.7328256329129</v>
      </c>
      <c r="CA301" s="386">
        <v>3160</v>
      </c>
      <c r="CB301" s="386">
        <v>3106.1384951567024</v>
      </c>
      <c r="CC301" s="386">
        <v>3053.1950478146655</v>
      </c>
      <c r="CD301" s="386">
        <v>3001.1540098857408</v>
      </c>
      <c r="CE301" s="386">
        <v>2949.9999999999995</v>
      </c>
      <c r="CF301" s="386">
        <v>2971.5952668199716</v>
      </c>
      <c r="CG301" s="386">
        <v>2993.3486202667318</v>
      </c>
      <c r="CH301" s="386">
        <v>3015.2612176022758</v>
      </c>
      <c r="CI301" s="386">
        <v>3037.3342245602535</v>
      </c>
      <c r="CJ301" s="386">
        <v>3059.5688154079862</v>
      </c>
      <c r="CK301" s="386">
        <v>3081.7929644430415</v>
      </c>
      <c r="CL301" s="386">
        <v>3104.178545637375</v>
      </c>
      <c r="CM301" s="386">
        <v>3126.7267316047059</v>
      </c>
      <c r="CN301" s="386">
        <v>3149.438703476405</v>
      </c>
      <c r="CO301" s="386">
        <v>3172.3156509633636</v>
      </c>
      <c r="CP301" s="386">
        <v>3188.7555773845506</v>
      </c>
      <c r="CQ301" s="386">
        <v>3205.2807006179314</v>
      </c>
      <c r="CR301" s="386">
        <v>3221.8914621798858</v>
      </c>
      <c r="CS301" s="386">
        <v>3238.58830587487</v>
      </c>
      <c r="CT301" s="386">
        <v>3255.3716778072726</v>
      </c>
      <c r="CU301" s="386">
        <v>3270.8998709928546</v>
      </c>
      <c r="CV301" s="386">
        <v>3286.5021339951809</v>
      </c>
      <c r="CW301" s="386">
        <v>3302.1788201288759</v>
      </c>
      <c r="CX301" s="386">
        <v>3317.9302843938835</v>
      </c>
      <c r="CY301" s="386">
        <v>3333.7568834835047</v>
      </c>
      <c r="CZ301" s="386">
        <v>3352.7037206074028</v>
      </c>
      <c r="DA301" s="386">
        <v>3371.758238839896</v>
      </c>
      <c r="DB301" s="386">
        <v>3390.9210501681496</v>
      </c>
      <c r="DC301" s="386">
        <v>3410.1927700574538</v>
      </c>
      <c r="DD301" s="386">
        <v>3429.5740174709927</v>
      </c>
      <c r="DE301" s="386">
        <v>3442.0373185743897</v>
      </c>
      <c r="DF301" s="386">
        <v>3454.5459121466483</v>
      </c>
      <c r="DG301" s="386">
        <v>3467.0999627836259</v>
      </c>
      <c r="DH301" s="386">
        <v>3479.6996356793325</v>
      </c>
      <c r="DI301" s="386">
        <v>3492.3450966281034</v>
      </c>
      <c r="DJ301" s="387">
        <v>3492.3450966281034</v>
      </c>
      <c r="DK301" s="387">
        <v>3492.3450966281034</v>
      </c>
      <c r="DL301" s="387">
        <v>3492.3450966281034</v>
      </c>
      <c r="DM301" s="387">
        <v>3492.3450966281034</v>
      </c>
      <c r="DN301" s="387">
        <v>3492.3450966281034</v>
      </c>
      <c r="DO301" s="387">
        <v>3492.3450966281034</v>
      </c>
      <c r="DP301" s="387">
        <v>3492.3450966281034</v>
      </c>
      <c r="DQ301" s="387">
        <v>3492.3450966281034</v>
      </c>
      <c r="DR301" s="387">
        <v>3492.3450966281034</v>
      </c>
      <c r="DS301" s="387">
        <v>3492.3450966281034</v>
      </c>
      <c r="DT301" s="387">
        <v>3492.3450966281034</v>
      </c>
      <c r="DU301" s="387">
        <v>3492.3450966281034</v>
      </c>
      <c r="DV301" s="387">
        <v>3492.3450966281034</v>
      </c>
      <c r="DW301" s="387">
        <v>3492.3450966281034</v>
      </c>
      <c r="DX301" s="387">
        <v>3492.3450966281034</v>
      </c>
      <c r="DY301" s="387">
        <v>3492.3450966281034</v>
      </c>
      <c r="DZ301" s="387">
        <v>3492.3450966281034</v>
      </c>
      <c r="EA301" s="387">
        <v>3492.3450966281034</v>
      </c>
      <c r="EB301" s="387">
        <v>3492.3450966281034</v>
      </c>
      <c r="EC301" s="387">
        <v>3492.3450966281034</v>
      </c>
      <c r="ED301" s="387">
        <v>3492.3450966281034</v>
      </c>
      <c r="EE301" s="387">
        <v>3492.3450966281034</v>
      </c>
      <c r="EF301" s="387">
        <v>3492.3450966281034</v>
      </c>
      <c r="EG301" s="387">
        <v>3492.3450966281034</v>
      </c>
      <c r="EH301" s="387">
        <v>3492.3450966281034</v>
      </c>
      <c r="EI301" s="387">
        <v>3492.3450966281034</v>
      </c>
      <c r="EJ301" s="387">
        <v>3492.3450966281034</v>
      </c>
      <c r="EK301" s="387">
        <v>3492.3450966281034</v>
      </c>
      <c r="EY301" s="386">
        <v>884</v>
      </c>
      <c r="EZ301" s="386">
        <v>891</v>
      </c>
      <c r="FA301" s="386">
        <v>898</v>
      </c>
      <c r="FB301" s="386">
        <v>905</v>
      </c>
      <c r="FC301" s="386">
        <v>913.8</v>
      </c>
      <c r="FD301" s="386">
        <v>925</v>
      </c>
      <c r="FE301" s="386">
        <v>936</v>
      </c>
      <c r="FF301" s="386">
        <v>947</v>
      </c>
      <c r="FG301" s="386">
        <v>958</v>
      </c>
      <c r="FH301" s="386">
        <v>969</v>
      </c>
      <c r="FI301" s="386">
        <v>980.8</v>
      </c>
      <c r="FJ301" s="386">
        <v>991</v>
      </c>
      <c r="FK301" s="386">
        <v>1001</v>
      </c>
      <c r="FL301" s="386">
        <v>1011</v>
      </c>
      <c r="FM301" s="386">
        <v>1021</v>
      </c>
      <c r="FN301" s="386">
        <v>1031</v>
      </c>
      <c r="FO301" s="386">
        <v>1041</v>
      </c>
      <c r="FP301" s="386">
        <v>1051</v>
      </c>
      <c r="FQ301" s="386">
        <v>1061</v>
      </c>
      <c r="FR301" s="386">
        <v>1071</v>
      </c>
      <c r="FS301" s="386">
        <v>1081</v>
      </c>
      <c r="FT301" s="386">
        <v>1091</v>
      </c>
      <c r="FU301" s="386">
        <v>1101</v>
      </c>
      <c r="FV301" s="386">
        <v>1111</v>
      </c>
      <c r="FW301" s="386">
        <v>1121</v>
      </c>
      <c r="FX301" s="386">
        <v>1131</v>
      </c>
      <c r="FY301" s="386">
        <v>1141</v>
      </c>
      <c r="FZ301" s="386">
        <v>1151</v>
      </c>
      <c r="GA301" s="386">
        <v>1161</v>
      </c>
      <c r="GB301" s="386">
        <v>1171</v>
      </c>
      <c r="GC301" s="386">
        <v>1181.1000000000001</v>
      </c>
      <c r="GD301" s="387">
        <v>1181.1000000000001</v>
      </c>
      <c r="GE301" s="387">
        <v>1181.1000000000001</v>
      </c>
      <c r="GF301" s="387">
        <v>1181.1000000000001</v>
      </c>
      <c r="GG301" s="387">
        <v>1181.1000000000001</v>
      </c>
      <c r="GH301" s="387">
        <v>1181.1000000000001</v>
      </c>
      <c r="GI301" s="387">
        <v>1181.1000000000001</v>
      </c>
      <c r="GJ301" s="387">
        <v>1181.1000000000001</v>
      </c>
      <c r="GK301" s="387">
        <v>1181.1000000000001</v>
      </c>
      <c r="GL301" s="387">
        <v>1181.1000000000001</v>
      </c>
      <c r="GM301" s="387">
        <v>1181.1000000000001</v>
      </c>
      <c r="GN301" s="387">
        <v>1181.1000000000001</v>
      </c>
      <c r="GO301" s="387">
        <v>1181.1000000000001</v>
      </c>
      <c r="GP301" s="387">
        <v>1181.1000000000001</v>
      </c>
      <c r="GQ301" s="387">
        <v>1181.1000000000001</v>
      </c>
      <c r="GR301" s="387">
        <v>1181.1000000000001</v>
      </c>
      <c r="GS301" s="387">
        <v>1181.1000000000001</v>
      </c>
      <c r="GT301" s="387">
        <v>1181.1000000000001</v>
      </c>
      <c r="GU301" s="387">
        <v>1181.1000000000001</v>
      </c>
      <c r="GV301" s="387">
        <v>1181.1000000000001</v>
      </c>
      <c r="GW301" s="387">
        <v>1181.1000000000001</v>
      </c>
      <c r="GX301" s="387">
        <v>1181.1000000000001</v>
      </c>
      <c r="GY301" s="387">
        <v>1181.1000000000001</v>
      </c>
      <c r="GZ301" s="387">
        <v>1181.1000000000001</v>
      </c>
      <c r="HA301" s="387">
        <v>1181.1000000000001</v>
      </c>
      <c r="HB301" s="387">
        <v>1181.1000000000001</v>
      </c>
      <c r="HC301" s="387">
        <v>1181.1000000000001</v>
      </c>
      <c r="HD301" s="387">
        <v>1181.1000000000001</v>
      </c>
      <c r="HE301" s="387">
        <v>1181.1000000000001</v>
      </c>
      <c r="HS301" s="394">
        <v>2.6345570411696726</v>
      </c>
      <c r="HT301" s="394">
        <v>2.6345570411696722</v>
      </c>
      <c r="HU301" s="394">
        <v>2.6345570411696717</v>
      </c>
      <c r="HV301" s="394">
        <v>2.6345570411696713</v>
      </c>
      <c r="HW301" s="394">
        <v>2.6345570411696722</v>
      </c>
      <c r="HX301" s="394">
        <v>2.6436126836957214</v>
      </c>
      <c r="HY301" s="394">
        <v>2.6526994527680086</v>
      </c>
      <c r="HZ301" s="394">
        <v>2.6618174553763896</v>
      </c>
      <c r="IA301" s="394">
        <v>2.67096679887847</v>
      </c>
      <c r="IB301" s="394">
        <v>2.6801475910008716</v>
      </c>
      <c r="IC301" s="394">
        <v>2.6892086482432895</v>
      </c>
      <c r="ID301" s="394">
        <v>2.6983003391562654</v>
      </c>
      <c r="IE301" s="394">
        <v>2.7074227673062761</v>
      </c>
      <c r="IF301" s="394">
        <v>2.7165760366099363</v>
      </c>
      <c r="IG301" s="394">
        <v>2.7257602513351809</v>
      </c>
      <c r="IH301" s="394">
        <v>2.7302436018335285</v>
      </c>
      <c r="II301" s="394">
        <v>2.7347343265797326</v>
      </c>
      <c r="IJ301" s="394">
        <v>2.7392324377030106</v>
      </c>
      <c r="IK301" s="394">
        <v>2.7437379473525292</v>
      </c>
      <c r="IL301" s="394">
        <v>2.7482508676974398</v>
      </c>
      <c r="IM301" s="394">
        <v>2.7527605714602177</v>
      </c>
      <c r="IN301" s="394">
        <v>2.7572776753582113</v>
      </c>
      <c r="IO301" s="394">
        <v>2.7618021915345694</v>
      </c>
      <c r="IP301" s="394">
        <v>2.7663341321523656</v>
      </c>
      <c r="IQ301" s="394">
        <v>2.7708735093946317</v>
      </c>
      <c r="IR301" s="394">
        <v>2.7753344452001607</v>
      </c>
      <c r="IS301" s="394">
        <v>2.7798025628377703</v>
      </c>
      <c r="IT301" s="394">
        <v>2.7842778738697684</v>
      </c>
      <c r="IU301" s="394">
        <v>2.7887603898770768</v>
      </c>
      <c r="IV301" s="394">
        <v>2.7932501224592641</v>
      </c>
      <c r="IW301" s="394">
        <v>2.7930478882446388</v>
      </c>
      <c r="IX301" s="394">
        <v>2.7928456686719816</v>
      </c>
      <c r="IY301" s="394">
        <v>2.792643463740232</v>
      </c>
      <c r="IZ301" s="394">
        <v>2.792441273448329</v>
      </c>
      <c r="JA301" s="394">
        <v>2.7922390977952141</v>
      </c>
      <c r="JB301" s="394">
        <v>2.7922390977952141</v>
      </c>
      <c r="JC301" s="394">
        <v>2.7922390977952141</v>
      </c>
      <c r="JD301" s="394">
        <v>2.7922390977952141</v>
      </c>
      <c r="JE301" s="394">
        <v>2.7922390977952141</v>
      </c>
      <c r="JF301" s="394">
        <v>2.7922390977952141</v>
      </c>
      <c r="JG301" s="394">
        <v>2.7922390977952141</v>
      </c>
      <c r="JH301" s="394">
        <v>2.7922390977952141</v>
      </c>
      <c r="JI301" s="394">
        <v>2.7922390977952141</v>
      </c>
      <c r="JJ301" s="394">
        <v>2.7922390977952141</v>
      </c>
      <c r="JK301" s="394">
        <v>2.7922390977952141</v>
      </c>
      <c r="JL301" s="394">
        <v>2.7922390977952141</v>
      </c>
      <c r="JM301" s="394">
        <v>2.7922390977952141</v>
      </c>
      <c r="JN301" s="394">
        <v>2.7922390977952141</v>
      </c>
      <c r="JO301" s="394">
        <v>2.7922390977952141</v>
      </c>
      <c r="JP301" s="394">
        <v>2.7922390977952141</v>
      </c>
      <c r="JQ301" s="394">
        <v>2.7922390977952141</v>
      </c>
      <c r="JR301" s="394">
        <v>2.7922390977952141</v>
      </c>
      <c r="JS301" s="394">
        <v>2.7922390977952141</v>
      </c>
      <c r="JT301" s="394">
        <v>2.7922390977952141</v>
      </c>
      <c r="JU301" s="394">
        <v>2.7922390977952141</v>
      </c>
      <c r="JV301" s="394">
        <v>2.7922390977952141</v>
      </c>
      <c r="JW301" s="394">
        <v>2.7922390977952141</v>
      </c>
      <c r="JX301" s="394">
        <v>2.7922390977952141</v>
      </c>
      <c r="JY301" s="394">
        <v>2.7922390977952141</v>
      </c>
      <c r="JZ301" s="394">
        <v>2.7922390977952141</v>
      </c>
      <c r="KA301" s="394">
        <v>2.7922390977952141</v>
      </c>
      <c r="KB301" s="394">
        <v>2.7922390977952141</v>
      </c>
      <c r="KC301" s="394">
        <v>2.7922390977952141</v>
      </c>
    </row>
    <row r="302" spans="1:289" x14ac:dyDescent="0.25">
      <c r="A302" s="383">
        <v>293</v>
      </c>
      <c r="B302" s="384" t="s">
        <v>864</v>
      </c>
      <c r="C302" s="385" t="s">
        <v>142</v>
      </c>
      <c r="D302" s="385" t="s">
        <v>142</v>
      </c>
      <c r="E302" s="129">
        <v>2052</v>
      </c>
      <c r="F302" s="386">
        <v>1117.74224</v>
      </c>
      <c r="G302" s="386">
        <v>1116.0133218477367</v>
      </c>
      <c r="H302" s="386">
        <v>1114.2870779774951</v>
      </c>
      <c r="I302" s="386">
        <v>1112.5635042527088</v>
      </c>
      <c r="J302" s="386">
        <v>1110.84259654321</v>
      </c>
      <c r="K302" s="386">
        <v>1126.2795254700657</v>
      </c>
      <c r="L302" s="386">
        <v>1141.930975135894</v>
      </c>
      <c r="M302" s="386">
        <v>1157.7999266483796</v>
      </c>
      <c r="N302" s="386">
        <v>1173.8894025424511</v>
      </c>
      <c r="O302" s="386">
        <v>1190.202467355979</v>
      </c>
      <c r="P302" s="386">
        <v>1205.9613021373652</v>
      </c>
      <c r="Q302" s="386">
        <v>1221.928791227979</v>
      </c>
      <c r="R302" s="386">
        <v>1238.1076973080162</v>
      </c>
      <c r="S302" s="386">
        <v>1254.5008196368444</v>
      </c>
      <c r="T302" s="386">
        <v>1271.1109945373291</v>
      </c>
      <c r="U302" s="386">
        <v>1285.6053649285743</v>
      </c>
      <c r="V302" s="386">
        <v>1300.2650133906893</v>
      </c>
      <c r="W302" s="386">
        <v>1315.0918245754372</v>
      </c>
      <c r="X302" s="386">
        <v>1330.0877046251042</v>
      </c>
      <c r="Y302" s="386">
        <v>1345.2545814175551</v>
      </c>
      <c r="Z302" s="386">
        <v>1358.2209838790297</v>
      </c>
      <c r="AA302" s="386">
        <v>1371.3123646123613</v>
      </c>
      <c r="AB302" s="386">
        <v>1384.5299282360613</v>
      </c>
      <c r="AC302" s="386">
        <v>1397.8748909795061</v>
      </c>
      <c r="AD302" s="386">
        <v>1411.3484807948478</v>
      </c>
      <c r="AE302" s="386">
        <v>1428.7201744174884</v>
      </c>
      <c r="AF302" s="386">
        <v>1446.3056888954493</v>
      </c>
      <c r="AG302" s="386">
        <v>1464.107656059522</v>
      </c>
      <c r="AH302" s="386">
        <v>1482.1287401345935</v>
      </c>
      <c r="AI302" s="386">
        <v>1500.371638138372</v>
      </c>
      <c r="AJ302" s="386">
        <v>1516.7062645691269</v>
      </c>
      <c r="AK302" s="386">
        <v>1533.2187269532217</v>
      </c>
      <c r="AL302" s="386">
        <v>1549.9109614002105</v>
      </c>
      <c r="AM302" s="386">
        <v>1566.7849250981765</v>
      </c>
      <c r="AN302" s="386">
        <v>1583.8425965432145</v>
      </c>
      <c r="AO302" s="387">
        <v>1583.8425965432145</v>
      </c>
      <c r="AP302" s="387">
        <v>1583.8425965432145</v>
      </c>
      <c r="AQ302" s="387">
        <v>1583.8425965432145</v>
      </c>
      <c r="AR302" s="387">
        <v>1583.8425965432145</v>
      </c>
      <c r="AS302" s="387">
        <v>1583.8425965432145</v>
      </c>
      <c r="AT302" s="387">
        <v>1583.8425965432145</v>
      </c>
      <c r="AU302" s="387">
        <v>1583.8425965432145</v>
      </c>
      <c r="AV302" s="387">
        <v>1583.8425965432145</v>
      </c>
      <c r="AW302" s="387">
        <v>1583.8425965432145</v>
      </c>
      <c r="AX302" s="387">
        <v>1583.8425965432145</v>
      </c>
      <c r="AY302" s="387">
        <v>1583.8425965432145</v>
      </c>
      <c r="AZ302" s="387">
        <v>1583.8425965432145</v>
      </c>
      <c r="BA302" s="387">
        <v>1583.8425965432145</v>
      </c>
      <c r="BB302" s="387">
        <v>1583.8425965432145</v>
      </c>
      <c r="BC302" s="387">
        <v>1583.8425965432145</v>
      </c>
      <c r="BD302" s="387">
        <v>1583.8425965432145</v>
      </c>
      <c r="BE302" s="387">
        <v>1583.8425965432145</v>
      </c>
      <c r="BF302" s="387">
        <v>1583.8425965432145</v>
      </c>
      <c r="BG302" s="387">
        <v>1583.8425965432145</v>
      </c>
      <c r="BH302" s="387">
        <v>1583.8425965432145</v>
      </c>
      <c r="BI302" s="387">
        <v>1583.8425965432145</v>
      </c>
      <c r="BJ302" s="387">
        <v>1583.8425965432145</v>
      </c>
      <c r="BK302" s="387">
        <v>1583.8425965432145</v>
      </c>
      <c r="BL302" s="387">
        <v>1583.8425965432145</v>
      </c>
      <c r="BM302" s="387">
        <v>1583.8425965432145</v>
      </c>
      <c r="BN302" s="387">
        <v>1583.8425965432145</v>
      </c>
      <c r="BO302" s="387">
        <v>1583.8425965432145</v>
      </c>
      <c r="BP302" s="387">
        <v>1583.8425965432145</v>
      </c>
      <c r="CA302" s="386">
        <v>3240</v>
      </c>
      <c r="CB302" s="386">
        <v>3234.988384072044</v>
      </c>
      <c r="CC302" s="386">
        <v>3229.9845200867453</v>
      </c>
      <c r="CD302" s="386">
        <v>3224.9883960534371</v>
      </c>
      <c r="CE302" s="386">
        <v>3220</v>
      </c>
      <c r="CF302" s="386">
        <v>3268.2305078351687</v>
      </c>
      <c r="CG302" s="386">
        <v>3317.183432405132</v>
      </c>
      <c r="CH302" s="386">
        <v>3366.8695943701341</v>
      </c>
      <c r="CI302" s="386">
        <v>3417.2999764667984</v>
      </c>
      <c r="CJ302" s="386">
        <v>3468.485725935775</v>
      </c>
      <c r="CK302" s="386">
        <v>3518.2823724485334</v>
      </c>
      <c r="CL302" s="386">
        <v>3568.7939436286688</v>
      </c>
      <c r="CM302" s="386">
        <v>3620.0307035665533</v>
      </c>
      <c r="CN302" s="386">
        <v>3672.0030637129112</v>
      </c>
      <c r="CO302" s="386">
        <v>3724.7215849944546</v>
      </c>
      <c r="CP302" s="386">
        <v>3766.649193588863</v>
      </c>
      <c r="CQ302" s="386">
        <v>3809.0487634620763</v>
      </c>
      <c r="CR302" s="386">
        <v>3851.9256072817175</v>
      </c>
      <c r="CS302" s="386">
        <v>3895.2850975178521</v>
      </c>
      <c r="CT302" s="386">
        <v>3939.1326671161569</v>
      </c>
      <c r="CU302" s="386">
        <v>3976.7349839848812</v>
      </c>
      <c r="CV302" s="386">
        <v>4014.696246427005</v>
      </c>
      <c r="CW302" s="386">
        <v>4053.0198808783284</v>
      </c>
      <c r="CX302" s="386">
        <v>4091.7093464828467</v>
      </c>
      <c r="CY302" s="386">
        <v>4130.7681354049801</v>
      </c>
      <c r="CZ302" s="386">
        <v>4181.0404124861561</v>
      </c>
      <c r="DA302" s="386">
        <v>4231.9245132669648</v>
      </c>
      <c r="DB302" s="386">
        <v>4283.4278837645979</v>
      </c>
      <c r="DC302" s="386">
        <v>4335.558060615771</v>
      </c>
      <c r="DD302" s="386">
        <v>4388.32267217958</v>
      </c>
      <c r="DE302" s="386">
        <v>4435.1333370388566</v>
      </c>
      <c r="DF302" s="386">
        <v>4482.4433358141323</v>
      </c>
      <c r="DG302" s="386">
        <v>4530.2579949488663</v>
      </c>
      <c r="DH302" s="386">
        <v>4578.5826977042088</v>
      </c>
      <c r="DI302" s="386">
        <v>4627.4228847650793</v>
      </c>
      <c r="DJ302" s="387">
        <v>4627.4228847650793</v>
      </c>
      <c r="DK302" s="387">
        <v>4627.4228847650793</v>
      </c>
      <c r="DL302" s="387">
        <v>4627.4228847650793</v>
      </c>
      <c r="DM302" s="387">
        <v>4627.4228847650793</v>
      </c>
      <c r="DN302" s="387">
        <v>4627.4228847650793</v>
      </c>
      <c r="DO302" s="387">
        <v>4627.4228847650793</v>
      </c>
      <c r="DP302" s="387">
        <v>4627.4228847650793</v>
      </c>
      <c r="DQ302" s="387">
        <v>4627.4228847650793</v>
      </c>
      <c r="DR302" s="387">
        <v>4627.4228847650793</v>
      </c>
      <c r="DS302" s="387">
        <v>4627.4228847650793</v>
      </c>
      <c r="DT302" s="387">
        <v>4627.4228847650793</v>
      </c>
      <c r="DU302" s="387">
        <v>4627.4228847650793</v>
      </c>
      <c r="DV302" s="387">
        <v>4627.4228847650793</v>
      </c>
      <c r="DW302" s="387">
        <v>4627.4228847650793</v>
      </c>
      <c r="DX302" s="387">
        <v>4627.4228847650793</v>
      </c>
      <c r="DY302" s="387">
        <v>4627.4228847650793</v>
      </c>
      <c r="DZ302" s="387">
        <v>4627.4228847650793</v>
      </c>
      <c r="EA302" s="387">
        <v>4627.4228847650793</v>
      </c>
      <c r="EB302" s="387">
        <v>4627.4228847650793</v>
      </c>
      <c r="EC302" s="387">
        <v>4627.4228847650793</v>
      </c>
      <c r="ED302" s="387">
        <v>4627.4228847650793</v>
      </c>
      <c r="EE302" s="387">
        <v>4627.4228847650793</v>
      </c>
      <c r="EF302" s="387">
        <v>4627.4228847650793</v>
      </c>
      <c r="EG302" s="387">
        <v>4627.4228847650793</v>
      </c>
      <c r="EH302" s="387">
        <v>4627.4228847650793</v>
      </c>
      <c r="EI302" s="387">
        <v>4627.4228847650793</v>
      </c>
      <c r="EJ302" s="387">
        <v>4627.4228847650793</v>
      </c>
      <c r="EK302" s="387">
        <v>4627.4228847650793</v>
      </c>
      <c r="EY302" s="386">
        <v>1116</v>
      </c>
      <c r="EZ302" s="386">
        <v>1133</v>
      </c>
      <c r="FA302" s="386">
        <v>1150</v>
      </c>
      <c r="FB302" s="386">
        <v>1167</v>
      </c>
      <c r="FC302" s="386">
        <v>1182.1999999999998</v>
      </c>
      <c r="FD302" s="386">
        <v>1204</v>
      </c>
      <c r="FE302" s="386">
        <v>1226</v>
      </c>
      <c r="FF302" s="386">
        <v>1248</v>
      </c>
      <c r="FG302" s="386">
        <v>1270</v>
      </c>
      <c r="FH302" s="386">
        <v>1292</v>
      </c>
      <c r="FI302" s="386">
        <v>1311.3</v>
      </c>
      <c r="FJ302" s="386">
        <v>1332</v>
      </c>
      <c r="FK302" s="386">
        <v>1353</v>
      </c>
      <c r="FL302" s="386">
        <v>1374</v>
      </c>
      <c r="FM302" s="386">
        <v>1395</v>
      </c>
      <c r="FN302" s="386">
        <v>1416</v>
      </c>
      <c r="FO302" s="386">
        <v>1437</v>
      </c>
      <c r="FP302" s="386">
        <v>1458</v>
      </c>
      <c r="FQ302" s="386">
        <v>1479</v>
      </c>
      <c r="FR302" s="386">
        <v>1500</v>
      </c>
      <c r="FS302" s="386">
        <v>1521</v>
      </c>
      <c r="FT302" s="386">
        <v>1542</v>
      </c>
      <c r="FU302" s="386">
        <v>1563</v>
      </c>
      <c r="FV302" s="386">
        <v>1584</v>
      </c>
      <c r="FW302" s="386">
        <v>1605</v>
      </c>
      <c r="FX302" s="386">
        <v>1626</v>
      </c>
      <c r="FY302" s="386">
        <v>1647</v>
      </c>
      <c r="FZ302" s="386">
        <v>1668</v>
      </c>
      <c r="GA302" s="386">
        <v>1689</v>
      </c>
      <c r="GB302" s="386">
        <v>1710</v>
      </c>
      <c r="GC302" s="386">
        <v>1728.6999999999998</v>
      </c>
      <c r="GD302" s="387">
        <v>1728.6999999999998</v>
      </c>
      <c r="GE302" s="387">
        <v>1728.6999999999998</v>
      </c>
      <c r="GF302" s="387">
        <v>1728.6999999999998</v>
      </c>
      <c r="GG302" s="387">
        <v>1728.6999999999998</v>
      </c>
      <c r="GH302" s="387">
        <v>1728.6999999999998</v>
      </c>
      <c r="GI302" s="387">
        <v>1728.6999999999998</v>
      </c>
      <c r="GJ302" s="387">
        <v>1728.6999999999998</v>
      </c>
      <c r="GK302" s="387">
        <v>1728.6999999999998</v>
      </c>
      <c r="GL302" s="387">
        <v>1728.6999999999998</v>
      </c>
      <c r="GM302" s="387">
        <v>1728.6999999999998</v>
      </c>
      <c r="GN302" s="387">
        <v>1728.6999999999998</v>
      </c>
      <c r="GO302" s="387">
        <v>1728.6999999999998</v>
      </c>
      <c r="GP302" s="387">
        <v>1728.6999999999998</v>
      </c>
      <c r="GQ302" s="387">
        <v>1728.6999999999998</v>
      </c>
      <c r="GR302" s="387">
        <v>1728.6999999999998</v>
      </c>
      <c r="GS302" s="387">
        <v>1728.6999999999998</v>
      </c>
      <c r="GT302" s="387">
        <v>1728.6999999999998</v>
      </c>
      <c r="GU302" s="387">
        <v>1728.6999999999998</v>
      </c>
      <c r="GV302" s="387">
        <v>1728.6999999999998</v>
      </c>
      <c r="GW302" s="387">
        <v>1728.6999999999998</v>
      </c>
      <c r="GX302" s="387">
        <v>1728.6999999999998</v>
      </c>
      <c r="GY302" s="387">
        <v>1728.6999999999998</v>
      </c>
      <c r="GZ302" s="387">
        <v>1728.6999999999998</v>
      </c>
      <c r="HA302" s="387">
        <v>1728.6999999999998</v>
      </c>
      <c r="HB302" s="387">
        <v>1728.6999999999998</v>
      </c>
      <c r="HC302" s="387">
        <v>1728.6999999999998</v>
      </c>
      <c r="HD302" s="387">
        <v>1728.6999999999998</v>
      </c>
      <c r="HE302" s="387">
        <v>1728.6999999999998</v>
      </c>
      <c r="HS302" s="394">
        <v>2.8987005089831803</v>
      </c>
      <c r="HT302" s="394">
        <v>2.8987005089831799</v>
      </c>
      <c r="HU302" s="394">
        <v>2.8987005089831799</v>
      </c>
      <c r="HV302" s="394">
        <v>2.8987005089831799</v>
      </c>
      <c r="HW302" s="394">
        <v>2.8987005089831799</v>
      </c>
      <c r="HX302" s="394">
        <v>2.9017934126709224</v>
      </c>
      <c r="HY302" s="394">
        <v>2.9048896164764906</v>
      </c>
      <c r="HZ302" s="394">
        <v>2.9079891239210989</v>
      </c>
      <c r="IA302" s="394">
        <v>2.9110919385297196</v>
      </c>
      <c r="IB302" s="394">
        <v>2.9141980638310856</v>
      </c>
      <c r="IC302" s="394">
        <v>2.91740901321872</v>
      </c>
      <c r="ID302" s="394">
        <v>2.920623500525104</v>
      </c>
      <c r="IE302" s="394">
        <v>2.9238415296484201</v>
      </c>
      <c r="IF302" s="394">
        <v>2.9270631044911477</v>
      </c>
      <c r="IG302" s="394">
        <v>2.9302882289600629</v>
      </c>
      <c r="IH302" s="394">
        <v>2.9298642463258004</v>
      </c>
      <c r="II302" s="394">
        <v>2.9294403250374739</v>
      </c>
      <c r="IJ302" s="394">
        <v>2.9290164650862072</v>
      </c>
      <c r="IK302" s="394">
        <v>2.9285926664631257</v>
      </c>
      <c r="IL302" s="394">
        <v>2.9281689291593538</v>
      </c>
      <c r="IM302" s="394">
        <v>2.9278998271897336</v>
      </c>
      <c r="IN302" s="394">
        <v>2.9276307499508825</v>
      </c>
      <c r="IO302" s="394">
        <v>2.9273616974405279</v>
      </c>
      <c r="IP302" s="394">
        <v>2.9270926696563966</v>
      </c>
      <c r="IQ302" s="394">
        <v>2.9268236665962193</v>
      </c>
      <c r="IR302" s="394">
        <v>2.9264235833940204</v>
      </c>
      <c r="IS302" s="394">
        <v>2.926023554881338</v>
      </c>
      <c r="IT302" s="394">
        <v>2.925623581050695</v>
      </c>
      <c r="IU302" s="394">
        <v>2.9252236618946172</v>
      </c>
      <c r="IV302" s="394">
        <v>2.9248237974056308</v>
      </c>
      <c r="IW302" s="394">
        <v>2.92418739253959</v>
      </c>
      <c r="IX302" s="394">
        <v>2.9235511261472422</v>
      </c>
      <c r="IY302" s="394">
        <v>2.9229149981984581</v>
      </c>
      <c r="IZ302" s="394">
        <v>2.922279008663113</v>
      </c>
      <c r="JA302" s="394">
        <v>2.9216431575110891</v>
      </c>
      <c r="JB302" s="394">
        <v>2.9216431575110891</v>
      </c>
      <c r="JC302" s="394">
        <v>2.9216431575110891</v>
      </c>
      <c r="JD302" s="394">
        <v>2.9216431575110891</v>
      </c>
      <c r="JE302" s="394">
        <v>2.9216431575110891</v>
      </c>
      <c r="JF302" s="394">
        <v>2.9216431575110891</v>
      </c>
      <c r="JG302" s="394">
        <v>2.9216431575110891</v>
      </c>
      <c r="JH302" s="394">
        <v>2.9216431575110891</v>
      </c>
      <c r="JI302" s="394">
        <v>2.9216431575110891</v>
      </c>
      <c r="JJ302" s="394">
        <v>2.9216431575110891</v>
      </c>
      <c r="JK302" s="394">
        <v>2.9216431575110891</v>
      </c>
      <c r="JL302" s="394">
        <v>2.9216431575110891</v>
      </c>
      <c r="JM302" s="394">
        <v>2.9216431575110891</v>
      </c>
      <c r="JN302" s="394">
        <v>2.9216431575110891</v>
      </c>
      <c r="JO302" s="394">
        <v>2.9216431575110891</v>
      </c>
      <c r="JP302" s="394">
        <v>2.9216431575110891</v>
      </c>
      <c r="JQ302" s="394">
        <v>2.9216431575110891</v>
      </c>
      <c r="JR302" s="394">
        <v>2.9216431575110891</v>
      </c>
      <c r="JS302" s="394">
        <v>2.9216431575110891</v>
      </c>
      <c r="JT302" s="394">
        <v>2.9216431575110891</v>
      </c>
      <c r="JU302" s="394">
        <v>2.9216431575110891</v>
      </c>
      <c r="JV302" s="394">
        <v>2.9216431575110891</v>
      </c>
      <c r="JW302" s="394">
        <v>2.9216431575110891</v>
      </c>
      <c r="JX302" s="394">
        <v>2.9216431575110891</v>
      </c>
      <c r="JY302" s="394">
        <v>2.9216431575110891</v>
      </c>
      <c r="JZ302" s="394">
        <v>2.9216431575110891</v>
      </c>
      <c r="KA302" s="394">
        <v>2.9216431575110891</v>
      </c>
      <c r="KB302" s="394">
        <v>2.9216431575110891</v>
      </c>
      <c r="KC302" s="394">
        <v>2.9216431575110891</v>
      </c>
    </row>
    <row r="303" spans="1:289" x14ac:dyDescent="0.25">
      <c r="A303" s="383">
        <v>294</v>
      </c>
      <c r="B303" s="384" t="s">
        <v>865</v>
      </c>
      <c r="C303" s="385" t="s">
        <v>142</v>
      </c>
      <c r="D303" s="385" t="s">
        <v>142</v>
      </c>
      <c r="E303" s="129">
        <v>2052</v>
      </c>
      <c r="F303" s="386">
        <v>3.0317699999999999</v>
      </c>
      <c r="G303" s="386">
        <v>3.0317699999999994</v>
      </c>
      <c r="H303" s="386">
        <v>3.031769999999999</v>
      </c>
      <c r="I303" s="386">
        <v>3.0317699999999985</v>
      </c>
      <c r="J303" s="386">
        <v>3.031769999999999</v>
      </c>
      <c r="K303" s="386">
        <v>8.3338888144258192</v>
      </c>
      <c r="L303" s="386">
        <v>22.908631845823336</v>
      </c>
      <c r="M303" s="386">
        <v>62.972451964926854</v>
      </c>
      <c r="N303" s="386">
        <v>173.10198763345218</v>
      </c>
      <c r="O303" s="386">
        <v>475.83184690570329</v>
      </c>
      <c r="P303" s="386">
        <v>547.29698886423637</v>
      </c>
      <c r="Q303" s="386">
        <v>629.49547401609595</v>
      </c>
      <c r="R303" s="386">
        <v>724.03934220264375</v>
      </c>
      <c r="S303" s="386">
        <v>832.7827453829043</v>
      </c>
      <c r="T303" s="386">
        <v>957.85831043057169</v>
      </c>
      <c r="U303" s="386">
        <v>1070.3478302292244</v>
      </c>
      <c r="V303" s="386">
        <v>1196.0479594956212</v>
      </c>
      <c r="W303" s="386">
        <v>1336.5101334463193</v>
      </c>
      <c r="X303" s="386">
        <v>1493.4679856466391</v>
      </c>
      <c r="Y303" s="386">
        <v>1668.8587451260169</v>
      </c>
      <c r="Z303" s="386">
        <v>1802.7256040286679</v>
      </c>
      <c r="AA303" s="386">
        <v>1947.3305412526863</v>
      </c>
      <c r="AB303" s="386">
        <v>2103.5349075982704</v>
      </c>
      <c r="AC303" s="386">
        <v>2272.2691467869772</v>
      </c>
      <c r="AD303" s="386">
        <v>2454.5383377236922</v>
      </c>
      <c r="AE303" s="386">
        <v>2523.0984965701023</v>
      </c>
      <c r="AF303" s="386">
        <v>2593.5736776057379</v>
      </c>
      <c r="AG303" s="386">
        <v>2666.0173712257047</v>
      </c>
      <c r="AH303" s="386">
        <v>2740.484561918694</v>
      </c>
      <c r="AI303" s="386">
        <v>2817.0317700000001</v>
      </c>
      <c r="AJ303" s="386">
        <v>2817.0317700000001</v>
      </c>
      <c r="AK303" s="386">
        <v>2817.0317700000001</v>
      </c>
      <c r="AL303" s="386">
        <v>2817.0317700000001</v>
      </c>
      <c r="AM303" s="386">
        <v>2817.0317700000001</v>
      </c>
      <c r="AN303" s="386">
        <v>2817.0317700000001</v>
      </c>
      <c r="AO303" s="387">
        <v>2817.0317700000001</v>
      </c>
      <c r="AP303" s="387">
        <v>2817.0317700000001</v>
      </c>
      <c r="AQ303" s="387">
        <v>2817.0317700000001</v>
      </c>
      <c r="AR303" s="387">
        <v>2817.0317700000001</v>
      </c>
      <c r="AS303" s="387">
        <v>2817.0317700000001</v>
      </c>
      <c r="AT303" s="387">
        <v>2817.0317700000001</v>
      </c>
      <c r="AU303" s="387">
        <v>2817.0317700000001</v>
      </c>
      <c r="AV303" s="387">
        <v>2817.0317700000001</v>
      </c>
      <c r="AW303" s="387">
        <v>2817.0317700000001</v>
      </c>
      <c r="AX303" s="387">
        <v>2817.0317700000001</v>
      </c>
      <c r="AY303" s="387">
        <v>2817.0317700000001</v>
      </c>
      <c r="AZ303" s="387">
        <v>2817.0317700000001</v>
      </c>
      <c r="BA303" s="387">
        <v>2817.0317700000001</v>
      </c>
      <c r="BB303" s="387">
        <v>2817.0317700000001</v>
      </c>
      <c r="BC303" s="387">
        <v>2817.0317700000001</v>
      </c>
      <c r="BD303" s="387">
        <v>2817.0317700000001</v>
      </c>
      <c r="BE303" s="387">
        <v>2817.0317700000001</v>
      </c>
      <c r="BF303" s="387">
        <v>2817.0317700000001</v>
      </c>
      <c r="BG303" s="387">
        <v>2817.0317700000001</v>
      </c>
      <c r="BH303" s="387">
        <v>2817.0317700000001</v>
      </c>
      <c r="BI303" s="387">
        <v>2817.0317700000001</v>
      </c>
      <c r="BJ303" s="387">
        <v>2817.0317700000001</v>
      </c>
      <c r="BK303" s="387">
        <v>2817.0317700000001</v>
      </c>
      <c r="BL303" s="387">
        <v>2817.0317700000001</v>
      </c>
      <c r="BM303" s="387">
        <v>2817.0317700000001</v>
      </c>
      <c r="BN303" s="387">
        <v>2817.0317700000001</v>
      </c>
      <c r="BO303" s="387">
        <v>2817.0317700000001</v>
      </c>
      <c r="BP303" s="387">
        <v>2817.0317700000001</v>
      </c>
      <c r="CA303" s="386">
        <v>110</v>
      </c>
      <c r="CB303" s="386">
        <v>110</v>
      </c>
      <c r="CC303" s="386">
        <v>110</v>
      </c>
      <c r="CD303" s="386">
        <v>110</v>
      </c>
      <c r="CE303" s="386">
        <v>109.99999999999999</v>
      </c>
      <c r="CF303" s="386">
        <v>188.01147966017072</v>
      </c>
      <c r="CG303" s="386">
        <v>321.34833167278902</v>
      </c>
      <c r="CH303" s="386">
        <v>549.24704840116704</v>
      </c>
      <c r="CI303" s="386">
        <v>938.77045698986205</v>
      </c>
      <c r="CJ303" s="386">
        <v>1604.5420243628964</v>
      </c>
      <c r="CK303" s="386">
        <v>1828.4593994095655</v>
      </c>
      <c r="CL303" s="386">
        <v>2083.6249375373477</v>
      </c>
      <c r="CM303" s="386">
        <v>2374.399388758341</v>
      </c>
      <c r="CN303" s="386">
        <v>2705.7520553575778</v>
      </c>
      <c r="CO303" s="386">
        <v>3083.3457167036336</v>
      </c>
      <c r="CP303" s="386">
        <v>3424.3959137454644</v>
      </c>
      <c r="CQ303" s="386">
        <v>3803.169819897224</v>
      </c>
      <c r="CR303" s="386">
        <v>4223.840070862846</v>
      </c>
      <c r="CS303" s="386">
        <v>4691.0408393777107</v>
      </c>
      <c r="CT303" s="386">
        <v>5209.9188860183758</v>
      </c>
      <c r="CU303" s="386">
        <v>5601.7065207303194</v>
      </c>
      <c r="CV303" s="386">
        <v>6022.956716006328</v>
      </c>
      <c r="CW303" s="386">
        <v>6475.8850662094783</v>
      </c>
      <c r="CX303" s="386">
        <v>6962.8737791365656</v>
      </c>
      <c r="CY303" s="386">
        <v>7486.4842054037854</v>
      </c>
      <c r="CZ303" s="386">
        <v>7666.2001139681061</v>
      </c>
      <c r="DA303" s="386">
        <v>7850.2301714580044</v>
      </c>
      <c r="DB303" s="386">
        <v>8038.6779406637797</v>
      </c>
      <c r="DC303" s="386">
        <v>8231.6494704400102</v>
      </c>
      <c r="DD303" s="386">
        <v>8429.2533553844696</v>
      </c>
      <c r="DE303" s="386">
        <v>8399.4334692941757</v>
      </c>
      <c r="DF303" s="386">
        <v>8369.7190760119574</v>
      </c>
      <c r="DG303" s="386">
        <v>8340.1098023394552</v>
      </c>
      <c r="DH303" s="386">
        <v>8310.6052763985608</v>
      </c>
      <c r="DI303" s="386">
        <v>8281.2051276267466</v>
      </c>
      <c r="DJ303" s="387">
        <v>8281.2051276267466</v>
      </c>
      <c r="DK303" s="387">
        <v>8281.2051276267466</v>
      </c>
      <c r="DL303" s="387">
        <v>8281.2051276267466</v>
      </c>
      <c r="DM303" s="387">
        <v>8281.2051276267466</v>
      </c>
      <c r="DN303" s="387">
        <v>8281.2051276267466</v>
      </c>
      <c r="DO303" s="387">
        <v>8281.2051276267466</v>
      </c>
      <c r="DP303" s="387">
        <v>8281.2051276267466</v>
      </c>
      <c r="DQ303" s="387">
        <v>8281.2051276267466</v>
      </c>
      <c r="DR303" s="387">
        <v>8281.2051276267466</v>
      </c>
      <c r="DS303" s="387">
        <v>8281.2051276267466</v>
      </c>
      <c r="DT303" s="387">
        <v>8281.2051276267466</v>
      </c>
      <c r="DU303" s="387">
        <v>8281.2051276267466</v>
      </c>
      <c r="DV303" s="387">
        <v>8281.2051276267466</v>
      </c>
      <c r="DW303" s="387">
        <v>8281.2051276267466</v>
      </c>
      <c r="DX303" s="387">
        <v>8281.2051276267466</v>
      </c>
      <c r="DY303" s="387">
        <v>8281.2051276267466</v>
      </c>
      <c r="DZ303" s="387">
        <v>8281.2051276267466</v>
      </c>
      <c r="EA303" s="387">
        <v>8281.2051276267466</v>
      </c>
      <c r="EB303" s="387">
        <v>8281.2051276267466</v>
      </c>
      <c r="EC303" s="387">
        <v>8281.2051276267466</v>
      </c>
      <c r="ED303" s="387">
        <v>8281.2051276267466</v>
      </c>
      <c r="EE303" s="387">
        <v>8281.2051276267466</v>
      </c>
      <c r="EF303" s="387">
        <v>8281.2051276267466</v>
      </c>
      <c r="EG303" s="387">
        <v>8281.2051276267466</v>
      </c>
      <c r="EH303" s="387">
        <v>8281.2051276267466</v>
      </c>
      <c r="EI303" s="387">
        <v>8281.2051276267466</v>
      </c>
      <c r="EJ303" s="387">
        <v>8281.2051276267466</v>
      </c>
      <c r="EK303" s="387">
        <v>8281.2051276267466</v>
      </c>
      <c r="EY303" s="386">
        <v>1849</v>
      </c>
      <c r="EZ303" s="386">
        <v>1880</v>
      </c>
      <c r="FA303" s="386">
        <v>1911</v>
      </c>
      <c r="FB303" s="386">
        <v>1942</v>
      </c>
      <c r="FC303" s="386">
        <v>1974.3</v>
      </c>
      <c r="FD303" s="386">
        <v>2000</v>
      </c>
      <c r="FE303" s="386">
        <v>2026</v>
      </c>
      <c r="FF303" s="386">
        <v>2052</v>
      </c>
      <c r="FG303" s="386">
        <v>2078</v>
      </c>
      <c r="FH303" s="386">
        <v>2104</v>
      </c>
      <c r="FI303" s="386">
        <v>2129.5</v>
      </c>
      <c r="FJ303" s="386">
        <v>2160</v>
      </c>
      <c r="FK303" s="386">
        <v>2190</v>
      </c>
      <c r="FL303" s="386">
        <v>2220</v>
      </c>
      <c r="FM303" s="386">
        <v>2250</v>
      </c>
      <c r="FN303" s="386">
        <v>2280</v>
      </c>
      <c r="FO303" s="386">
        <v>2310</v>
      </c>
      <c r="FP303" s="386">
        <v>2340</v>
      </c>
      <c r="FQ303" s="386">
        <v>2370</v>
      </c>
      <c r="FR303" s="386">
        <v>2400</v>
      </c>
      <c r="FS303" s="386">
        <v>2430</v>
      </c>
      <c r="FT303" s="386">
        <v>2460</v>
      </c>
      <c r="FU303" s="386">
        <v>2490</v>
      </c>
      <c r="FV303" s="386">
        <v>2520</v>
      </c>
      <c r="FW303" s="386">
        <v>2550</v>
      </c>
      <c r="FX303" s="386">
        <v>2580</v>
      </c>
      <c r="FY303" s="386">
        <v>2610</v>
      </c>
      <c r="FZ303" s="386">
        <v>2640</v>
      </c>
      <c r="GA303" s="386">
        <v>2670</v>
      </c>
      <c r="GB303" s="386">
        <v>2700</v>
      </c>
      <c r="GC303" s="386">
        <v>2736.8</v>
      </c>
      <c r="GD303" s="387">
        <v>2736.8</v>
      </c>
      <c r="GE303" s="387">
        <v>2736.8</v>
      </c>
      <c r="GF303" s="387">
        <v>2736.8</v>
      </c>
      <c r="GG303" s="387">
        <v>2736.8</v>
      </c>
      <c r="GH303" s="387">
        <v>2736.8</v>
      </c>
      <c r="GI303" s="387">
        <v>2736.8</v>
      </c>
      <c r="GJ303" s="387">
        <v>2736.8</v>
      </c>
      <c r="GK303" s="387">
        <v>2736.8</v>
      </c>
      <c r="GL303" s="387">
        <v>2736.8</v>
      </c>
      <c r="GM303" s="387">
        <v>2736.8</v>
      </c>
      <c r="GN303" s="387">
        <v>2736.8</v>
      </c>
      <c r="GO303" s="387">
        <v>2736.8</v>
      </c>
      <c r="GP303" s="387">
        <v>2736.8</v>
      </c>
      <c r="GQ303" s="387">
        <v>2736.8</v>
      </c>
      <c r="GR303" s="387">
        <v>2736.8</v>
      </c>
      <c r="GS303" s="387">
        <v>2736.8</v>
      </c>
      <c r="GT303" s="387">
        <v>2736.8</v>
      </c>
      <c r="GU303" s="387">
        <v>2736.8</v>
      </c>
      <c r="GV303" s="387">
        <v>2736.8</v>
      </c>
      <c r="GW303" s="387">
        <v>2736.8</v>
      </c>
      <c r="GX303" s="387">
        <v>2736.8</v>
      </c>
      <c r="GY303" s="387">
        <v>2736.8</v>
      </c>
      <c r="GZ303" s="387">
        <v>2736.8</v>
      </c>
      <c r="HA303" s="387">
        <v>2736.8</v>
      </c>
      <c r="HB303" s="387">
        <v>2736.8</v>
      </c>
      <c r="HC303" s="387">
        <v>2736.8</v>
      </c>
      <c r="HD303" s="387">
        <v>2736.8</v>
      </c>
      <c r="HE303" s="387">
        <v>2736.8</v>
      </c>
      <c r="HS303" s="394">
        <v>36.282435672890756</v>
      </c>
      <c r="HT303" s="394">
        <v>36.282435672890763</v>
      </c>
      <c r="HU303" s="394">
        <v>36.282435672890763</v>
      </c>
      <c r="HV303" s="394">
        <v>36.28243567289077</v>
      </c>
      <c r="HW303" s="394">
        <v>36.282435672890763</v>
      </c>
      <c r="HX303" s="394">
        <v>22.559873769221166</v>
      </c>
      <c r="HY303" s="394">
        <v>14.027390803409183</v>
      </c>
      <c r="HZ303" s="394">
        <v>8.7220209990723525</v>
      </c>
      <c r="IA303" s="394">
        <v>5.4232217077583886</v>
      </c>
      <c r="IB303" s="394">
        <v>3.3720778354729846</v>
      </c>
      <c r="IC303" s="394">
        <v>3.3408906619494245</v>
      </c>
      <c r="ID303" s="394">
        <v>3.309991927732383</v>
      </c>
      <c r="IE303" s="394">
        <v>3.2793789651471665</v>
      </c>
      <c r="IF303" s="394">
        <v>3.2490491311914766</v>
      </c>
      <c r="IG303" s="394">
        <v>3.2189998073072243</v>
      </c>
      <c r="IH303" s="394">
        <v>3.1993299907116173</v>
      </c>
      <c r="II303" s="394">
        <v>3.1797803672530303</v>
      </c>
      <c r="IJ303" s="394">
        <v>3.160350202486883</v>
      </c>
      <c r="IK303" s="394">
        <v>3.1410387664564445</v>
      </c>
      <c r="IL303" s="394">
        <v>3.1218453336654148</v>
      </c>
      <c r="IM303" s="394">
        <v>3.1073539468301901</v>
      </c>
      <c r="IN303" s="394">
        <v>3.0929298279951265</v>
      </c>
      <c r="IO303" s="394">
        <v>3.0785726649068912</v>
      </c>
      <c r="IP303" s="394">
        <v>3.0642821467616077</v>
      </c>
      <c r="IQ303" s="394">
        <v>3.0500579641981296</v>
      </c>
      <c r="IR303" s="394">
        <v>3.0384069921921522</v>
      </c>
      <c r="IS303" s="394">
        <v>3.0268005259464843</v>
      </c>
      <c r="IT303" s="394">
        <v>3.0152383954527604</v>
      </c>
      <c r="IU303" s="394">
        <v>3.0037204313520345</v>
      </c>
      <c r="IV303" s="394">
        <v>2.9922464649322964</v>
      </c>
      <c r="IW303" s="394">
        <v>2.9816608952529404</v>
      </c>
      <c r="IX303" s="394">
        <v>2.9711127737874099</v>
      </c>
      <c r="IY303" s="394">
        <v>2.9606019680564182</v>
      </c>
      <c r="IZ303" s="394">
        <v>2.9501283460493455</v>
      </c>
      <c r="JA303" s="394">
        <v>2.9396917762225829</v>
      </c>
      <c r="JB303" s="394">
        <v>2.9396917762225829</v>
      </c>
      <c r="JC303" s="394">
        <v>2.9396917762225829</v>
      </c>
      <c r="JD303" s="394">
        <v>2.9396917762225829</v>
      </c>
      <c r="JE303" s="394">
        <v>2.9396917762225829</v>
      </c>
      <c r="JF303" s="394">
        <v>2.9396917762225829</v>
      </c>
      <c r="JG303" s="394">
        <v>2.9396917762225829</v>
      </c>
      <c r="JH303" s="394">
        <v>2.9396917762225829</v>
      </c>
      <c r="JI303" s="394">
        <v>2.9396917762225829</v>
      </c>
      <c r="JJ303" s="394">
        <v>2.9396917762225829</v>
      </c>
      <c r="JK303" s="394">
        <v>2.9396917762225829</v>
      </c>
      <c r="JL303" s="394">
        <v>2.9396917762225829</v>
      </c>
      <c r="JM303" s="394">
        <v>2.9396917762225829</v>
      </c>
      <c r="JN303" s="394">
        <v>2.9396917762225829</v>
      </c>
      <c r="JO303" s="394">
        <v>2.9396917762225829</v>
      </c>
      <c r="JP303" s="394">
        <v>2.9396917762225829</v>
      </c>
      <c r="JQ303" s="394">
        <v>2.9396917762225829</v>
      </c>
      <c r="JR303" s="394">
        <v>2.9396917762225829</v>
      </c>
      <c r="JS303" s="394">
        <v>2.9396917762225829</v>
      </c>
      <c r="JT303" s="394">
        <v>2.9396917762225829</v>
      </c>
      <c r="JU303" s="394">
        <v>2.9396917762225829</v>
      </c>
      <c r="JV303" s="394">
        <v>2.9396917762225829</v>
      </c>
      <c r="JW303" s="394">
        <v>2.9396917762225829</v>
      </c>
      <c r="JX303" s="394">
        <v>2.9396917762225829</v>
      </c>
      <c r="JY303" s="394">
        <v>2.9396917762225829</v>
      </c>
      <c r="JZ303" s="394">
        <v>2.9396917762225829</v>
      </c>
      <c r="KA303" s="394">
        <v>2.9396917762225829</v>
      </c>
      <c r="KB303" s="394">
        <v>2.9396917762225829</v>
      </c>
      <c r="KC303" s="394">
        <v>2.9396917762225829</v>
      </c>
    </row>
    <row r="304" spans="1:289" x14ac:dyDescent="0.25">
      <c r="A304" s="383">
        <v>295</v>
      </c>
      <c r="B304" s="384" t="s">
        <v>865</v>
      </c>
      <c r="C304" s="385" t="s">
        <v>142</v>
      </c>
      <c r="D304" s="385" t="s">
        <v>142</v>
      </c>
      <c r="E304" s="129">
        <v>2052</v>
      </c>
      <c r="F304" s="386">
        <v>1337.7016299999998</v>
      </c>
      <c r="G304" s="386">
        <v>1342.3555169402923</v>
      </c>
      <c r="H304" s="386">
        <v>1347.0255948331614</v>
      </c>
      <c r="I304" s="386">
        <v>1351.7119200072093</v>
      </c>
      <c r="J304" s="386">
        <v>1356.4145489870059</v>
      </c>
      <c r="K304" s="386">
        <v>1359.0912820262988</v>
      </c>
      <c r="L304" s="386">
        <v>1361.7732973001189</v>
      </c>
      <c r="M304" s="386">
        <v>1364.4606052323675</v>
      </c>
      <c r="N304" s="386">
        <v>1367.1532162675164</v>
      </c>
      <c r="O304" s="386">
        <v>1369.8511408706493</v>
      </c>
      <c r="P304" s="386">
        <v>1372.5800065532999</v>
      </c>
      <c r="Q304" s="386">
        <v>1375.3143083798436</v>
      </c>
      <c r="R304" s="386">
        <v>1378.0540571795641</v>
      </c>
      <c r="S304" s="386">
        <v>1380.7992638033177</v>
      </c>
      <c r="T304" s="386">
        <v>1383.5499391235762</v>
      </c>
      <c r="U304" s="386">
        <v>1386.0488707772497</v>
      </c>
      <c r="V304" s="386">
        <v>1388.5523159358088</v>
      </c>
      <c r="W304" s="386">
        <v>1391.0602827514278</v>
      </c>
      <c r="X304" s="386">
        <v>1393.5727793910053</v>
      </c>
      <c r="Y304" s="386">
        <v>1396.089814036191</v>
      </c>
      <c r="Z304" s="386">
        <v>1398.3168575092459</v>
      </c>
      <c r="AA304" s="386">
        <v>1400.547453563647</v>
      </c>
      <c r="AB304" s="386">
        <v>1402.7816078664744</v>
      </c>
      <c r="AC304" s="386">
        <v>1405.0193260938486</v>
      </c>
      <c r="AD304" s="386">
        <v>1407.2606139309446</v>
      </c>
      <c r="AE304" s="386">
        <v>1410.2570597009349</v>
      </c>
      <c r="AF304" s="386">
        <v>1413.2598857299643</v>
      </c>
      <c r="AG304" s="386">
        <v>1416.2691056033632</v>
      </c>
      <c r="AH304" s="386">
        <v>1419.2847329353888</v>
      </c>
      <c r="AI304" s="386">
        <v>1422.3067813692869</v>
      </c>
      <c r="AJ304" s="386">
        <v>1425.1172063358422</v>
      </c>
      <c r="AK304" s="386">
        <v>1427.9331845969441</v>
      </c>
      <c r="AL304" s="386">
        <v>1430.7547271256949</v>
      </c>
      <c r="AM304" s="386">
        <v>1433.5818449168792</v>
      </c>
      <c r="AN304" s="386">
        <v>1436.4145489870068</v>
      </c>
      <c r="AO304" s="387">
        <v>1436.4145489870068</v>
      </c>
      <c r="AP304" s="387">
        <v>1436.4145489870068</v>
      </c>
      <c r="AQ304" s="387">
        <v>1436.4145489870068</v>
      </c>
      <c r="AR304" s="387">
        <v>1436.4145489870068</v>
      </c>
      <c r="AS304" s="387">
        <v>1436.4145489870068</v>
      </c>
      <c r="AT304" s="387">
        <v>1436.4145489870068</v>
      </c>
      <c r="AU304" s="387">
        <v>1436.4145489870068</v>
      </c>
      <c r="AV304" s="387">
        <v>1436.4145489870068</v>
      </c>
      <c r="AW304" s="387">
        <v>1436.4145489870068</v>
      </c>
      <c r="AX304" s="387">
        <v>1436.4145489870068</v>
      </c>
      <c r="AY304" s="387">
        <v>1436.4145489870068</v>
      </c>
      <c r="AZ304" s="387">
        <v>1436.4145489870068</v>
      </c>
      <c r="BA304" s="387">
        <v>1436.4145489870068</v>
      </c>
      <c r="BB304" s="387">
        <v>1436.4145489870068</v>
      </c>
      <c r="BC304" s="387">
        <v>1436.4145489870068</v>
      </c>
      <c r="BD304" s="387">
        <v>1436.4145489870068</v>
      </c>
      <c r="BE304" s="387">
        <v>1436.4145489870068</v>
      </c>
      <c r="BF304" s="387">
        <v>1436.4145489870068</v>
      </c>
      <c r="BG304" s="387">
        <v>1436.4145489870068</v>
      </c>
      <c r="BH304" s="387">
        <v>1436.4145489870068</v>
      </c>
      <c r="BI304" s="387">
        <v>1436.4145489870068</v>
      </c>
      <c r="BJ304" s="387">
        <v>1436.4145489870068</v>
      </c>
      <c r="BK304" s="387">
        <v>1436.4145489870068</v>
      </c>
      <c r="BL304" s="387">
        <v>1436.4145489870068</v>
      </c>
      <c r="BM304" s="387">
        <v>1436.4145489870068</v>
      </c>
      <c r="BN304" s="387">
        <v>1436.4145489870068</v>
      </c>
      <c r="BO304" s="387">
        <v>1436.4145489870068</v>
      </c>
      <c r="BP304" s="387">
        <v>1436.4145489870068</v>
      </c>
      <c r="CA304" s="386">
        <v>3590</v>
      </c>
      <c r="CB304" s="386">
        <v>3602.4352398653209</v>
      </c>
      <c r="CC304" s="386">
        <v>3614.9135535998639</v>
      </c>
      <c r="CD304" s="386">
        <v>3627.4350904052717</v>
      </c>
      <c r="CE304" s="386">
        <v>3640</v>
      </c>
      <c r="CF304" s="386">
        <v>3653.3873409067519</v>
      </c>
      <c r="CG304" s="386">
        <v>3666.823918323546</v>
      </c>
      <c r="CH304" s="386">
        <v>3680.3099133344331</v>
      </c>
      <c r="CI304" s="386">
        <v>3693.8455076894625</v>
      </c>
      <c r="CJ304" s="386">
        <v>3707.4308838071329</v>
      </c>
      <c r="CK304" s="386">
        <v>3721.0823934908458</v>
      </c>
      <c r="CL304" s="386">
        <v>3734.7841707918078</v>
      </c>
      <c r="CM304" s="386">
        <v>3748.5364008055435</v>
      </c>
      <c r="CN304" s="386">
        <v>3762.3392693091359</v>
      </c>
      <c r="CO304" s="386">
        <v>3776.1929627637396</v>
      </c>
      <c r="CP304" s="386">
        <v>3784.1507743378738</v>
      </c>
      <c r="CQ304" s="386">
        <v>3792.1253559144079</v>
      </c>
      <c r="CR304" s="386">
        <v>3800.1167428338349</v>
      </c>
      <c r="CS304" s="386">
        <v>3808.1249705111227</v>
      </c>
      <c r="CT304" s="386">
        <v>3816.1500744358723</v>
      </c>
      <c r="CU304" s="386">
        <v>3823.3885600959161</v>
      </c>
      <c r="CV304" s="386">
        <v>3830.6407757386987</v>
      </c>
      <c r="CW304" s="386">
        <v>3837.9067474072949</v>
      </c>
      <c r="CX304" s="386">
        <v>3845.1865011941791</v>
      </c>
      <c r="CY304" s="386">
        <v>3852.4800632413171</v>
      </c>
      <c r="CZ304" s="386">
        <v>3861.835730769174</v>
      </c>
      <c r="DA304" s="386">
        <v>3871.2141183406015</v>
      </c>
      <c r="DB304" s="386">
        <v>3880.615281130752</v>
      </c>
      <c r="DC304" s="386">
        <v>3890.0392744487694</v>
      </c>
      <c r="DD304" s="386">
        <v>3899.4861537381134</v>
      </c>
      <c r="DE304" s="386">
        <v>3907.1604383456488</v>
      </c>
      <c r="DF304" s="386">
        <v>3914.849826133941</v>
      </c>
      <c r="DG304" s="386">
        <v>3922.5543468264204</v>
      </c>
      <c r="DH304" s="386">
        <v>3930.2740302050147</v>
      </c>
      <c r="DI304" s="386">
        <v>3938.0089061102649</v>
      </c>
      <c r="DJ304" s="387">
        <v>3938.0089061102649</v>
      </c>
      <c r="DK304" s="387">
        <v>3938.0089061102649</v>
      </c>
      <c r="DL304" s="387">
        <v>3938.0089061102649</v>
      </c>
      <c r="DM304" s="387">
        <v>3938.0089061102649</v>
      </c>
      <c r="DN304" s="387">
        <v>3938.0089061102649</v>
      </c>
      <c r="DO304" s="387">
        <v>3938.0089061102649</v>
      </c>
      <c r="DP304" s="387">
        <v>3938.0089061102649</v>
      </c>
      <c r="DQ304" s="387">
        <v>3938.0089061102649</v>
      </c>
      <c r="DR304" s="387">
        <v>3938.0089061102649</v>
      </c>
      <c r="DS304" s="387">
        <v>3938.0089061102649</v>
      </c>
      <c r="DT304" s="387">
        <v>3938.0089061102649</v>
      </c>
      <c r="DU304" s="387">
        <v>3938.0089061102649</v>
      </c>
      <c r="DV304" s="387">
        <v>3938.0089061102649</v>
      </c>
      <c r="DW304" s="387">
        <v>3938.0089061102649</v>
      </c>
      <c r="DX304" s="387">
        <v>3938.0089061102649</v>
      </c>
      <c r="DY304" s="387">
        <v>3938.0089061102649</v>
      </c>
      <c r="DZ304" s="387">
        <v>3938.0089061102649</v>
      </c>
      <c r="EA304" s="387">
        <v>3938.0089061102649</v>
      </c>
      <c r="EB304" s="387">
        <v>3938.0089061102649</v>
      </c>
      <c r="EC304" s="387">
        <v>3938.0089061102649</v>
      </c>
      <c r="ED304" s="387">
        <v>3938.0089061102649</v>
      </c>
      <c r="EE304" s="387">
        <v>3938.0089061102649</v>
      </c>
      <c r="EF304" s="387">
        <v>3938.0089061102649</v>
      </c>
      <c r="EG304" s="387">
        <v>3938.0089061102649</v>
      </c>
      <c r="EH304" s="387">
        <v>3938.0089061102649</v>
      </c>
      <c r="EI304" s="387">
        <v>3938.0089061102649</v>
      </c>
      <c r="EJ304" s="387">
        <v>3938.0089061102649</v>
      </c>
      <c r="EK304" s="387">
        <v>3938.0089061102649</v>
      </c>
      <c r="EY304" s="386">
        <v>471</v>
      </c>
      <c r="EZ304" s="386">
        <v>474</v>
      </c>
      <c r="FA304" s="386">
        <v>477</v>
      </c>
      <c r="FB304" s="386">
        <v>480</v>
      </c>
      <c r="FC304" s="386">
        <v>483.2</v>
      </c>
      <c r="FD304" s="386">
        <v>490</v>
      </c>
      <c r="FE304" s="386">
        <v>497</v>
      </c>
      <c r="FF304" s="386">
        <v>504</v>
      </c>
      <c r="FG304" s="386">
        <v>511</v>
      </c>
      <c r="FH304" s="386">
        <v>518</v>
      </c>
      <c r="FI304" s="386">
        <v>522.70000000000005</v>
      </c>
      <c r="FJ304" s="386">
        <v>528</v>
      </c>
      <c r="FK304" s="386">
        <v>533</v>
      </c>
      <c r="FL304" s="386">
        <v>538</v>
      </c>
      <c r="FM304" s="386">
        <v>543</v>
      </c>
      <c r="FN304" s="386">
        <v>548</v>
      </c>
      <c r="FO304" s="386">
        <v>553</v>
      </c>
      <c r="FP304" s="386">
        <v>558</v>
      </c>
      <c r="FQ304" s="386">
        <v>563</v>
      </c>
      <c r="FR304" s="386">
        <v>568</v>
      </c>
      <c r="FS304" s="386">
        <v>573</v>
      </c>
      <c r="FT304" s="386">
        <v>578</v>
      </c>
      <c r="FU304" s="386">
        <v>583</v>
      </c>
      <c r="FV304" s="386">
        <v>588</v>
      </c>
      <c r="FW304" s="386">
        <v>593</v>
      </c>
      <c r="FX304" s="386">
        <v>598</v>
      </c>
      <c r="FY304" s="386">
        <v>603</v>
      </c>
      <c r="FZ304" s="386">
        <v>608</v>
      </c>
      <c r="GA304" s="386">
        <v>613</v>
      </c>
      <c r="GB304" s="386">
        <v>618</v>
      </c>
      <c r="GC304" s="386">
        <v>627.90000000000009</v>
      </c>
      <c r="GD304" s="387">
        <v>627.90000000000009</v>
      </c>
      <c r="GE304" s="387">
        <v>627.90000000000009</v>
      </c>
      <c r="GF304" s="387">
        <v>627.90000000000009</v>
      </c>
      <c r="GG304" s="387">
        <v>627.90000000000009</v>
      </c>
      <c r="GH304" s="387">
        <v>627.90000000000009</v>
      </c>
      <c r="GI304" s="387">
        <v>627.90000000000009</v>
      </c>
      <c r="GJ304" s="387">
        <v>627.90000000000009</v>
      </c>
      <c r="GK304" s="387">
        <v>627.90000000000009</v>
      </c>
      <c r="GL304" s="387">
        <v>627.90000000000009</v>
      </c>
      <c r="GM304" s="387">
        <v>627.90000000000009</v>
      </c>
      <c r="GN304" s="387">
        <v>627.90000000000009</v>
      </c>
      <c r="GO304" s="387">
        <v>627.90000000000009</v>
      </c>
      <c r="GP304" s="387">
        <v>627.90000000000009</v>
      </c>
      <c r="GQ304" s="387">
        <v>627.90000000000009</v>
      </c>
      <c r="GR304" s="387">
        <v>627.90000000000009</v>
      </c>
      <c r="GS304" s="387">
        <v>627.90000000000009</v>
      </c>
      <c r="GT304" s="387">
        <v>627.90000000000009</v>
      </c>
      <c r="GU304" s="387">
        <v>627.90000000000009</v>
      </c>
      <c r="GV304" s="387">
        <v>627.90000000000009</v>
      </c>
      <c r="GW304" s="387">
        <v>627.90000000000009</v>
      </c>
      <c r="GX304" s="387">
        <v>627.90000000000009</v>
      </c>
      <c r="GY304" s="387">
        <v>627.90000000000009</v>
      </c>
      <c r="GZ304" s="387">
        <v>627.90000000000009</v>
      </c>
      <c r="HA304" s="387">
        <v>627.90000000000009</v>
      </c>
      <c r="HB304" s="387">
        <v>627.90000000000009</v>
      </c>
      <c r="HC304" s="387">
        <v>627.90000000000009</v>
      </c>
      <c r="HD304" s="387">
        <v>627.90000000000009</v>
      </c>
      <c r="HE304" s="387">
        <v>627.90000000000009</v>
      </c>
      <c r="HS304" s="394">
        <v>2.6837075768532932</v>
      </c>
      <c r="HT304" s="394">
        <v>2.6836670274031111</v>
      </c>
      <c r="HU304" s="394">
        <v>2.6836264785656105</v>
      </c>
      <c r="HV304" s="394">
        <v>2.6835859303407821</v>
      </c>
      <c r="HW304" s="394">
        <v>2.6835453827286178</v>
      </c>
      <c r="HX304" s="394">
        <v>2.6881103493356511</v>
      </c>
      <c r="HY304" s="394">
        <v>2.6926830813862117</v>
      </c>
      <c r="HZ304" s="394">
        <v>2.6972635920900601</v>
      </c>
      <c r="IA304" s="394">
        <v>2.7018518946794274</v>
      </c>
      <c r="IB304" s="394">
        <v>2.7064480024090543</v>
      </c>
      <c r="IC304" s="394">
        <v>2.7110131108749682</v>
      </c>
      <c r="ID304" s="394">
        <v>2.7155859195498966</v>
      </c>
      <c r="IE304" s="394">
        <v>2.720166441422188</v>
      </c>
      <c r="IF304" s="394">
        <v>2.7247546895020993</v>
      </c>
      <c r="IG304" s="394">
        <v>2.7293506768218339</v>
      </c>
      <c r="IH304" s="394">
        <v>2.7301712472922035</v>
      </c>
      <c r="II304" s="394">
        <v>2.7309920644644357</v>
      </c>
      <c r="IJ304" s="394">
        <v>2.7318131284127012</v>
      </c>
      <c r="IK304" s="394">
        <v>2.7326344392111928</v>
      </c>
      <c r="IL304" s="394">
        <v>2.7334559969341239</v>
      </c>
      <c r="IM304" s="394">
        <v>2.7342791010231635</v>
      </c>
      <c r="IN304" s="394">
        <v>2.7351024529670589</v>
      </c>
      <c r="IO304" s="394">
        <v>2.7359260528404441</v>
      </c>
      <c r="IP304" s="394">
        <v>2.7367499007179772</v>
      </c>
      <c r="IQ304" s="394">
        <v>2.7375739966743371</v>
      </c>
      <c r="IR304" s="394">
        <v>2.7383913480200066</v>
      </c>
      <c r="IS304" s="394">
        <v>2.7392089434004396</v>
      </c>
      <c r="IT304" s="394">
        <v>2.740026782888497</v>
      </c>
      <c r="IU304" s="394">
        <v>2.7408448665570608</v>
      </c>
      <c r="IV304" s="394">
        <v>2.7416631944790351</v>
      </c>
      <c r="IW304" s="394">
        <v>2.7416414741012467</v>
      </c>
      <c r="IX304" s="394">
        <v>2.7416197538955345</v>
      </c>
      <c r="IY304" s="394">
        <v>2.741598033861897</v>
      </c>
      <c r="IZ304" s="394">
        <v>2.7415763140003331</v>
      </c>
      <c r="JA304" s="394">
        <v>2.7415545943108421</v>
      </c>
      <c r="JB304" s="394">
        <v>2.7415545943108421</v>
      </c>
      <c r="JC304" s="394">
        <v>2.7415545943108421</v>
      </c>
      <c r="JD304" s="394">
        <v>2.7415545943108421</v>
      </c>
      <c r="JE304" s="394">
        <v>2.7415545943108421</v>
      </c>
      <c r="JF304" s="394">
        <v>2.7415545943108421</v>
      </c>
      <c r="JG304" s="394">
        <v>2.7415545943108421</v>
      </c>
      <c r="JH304" s="394">
        <v>2.7415545943108421</v>
      </c>
      <c r="JI304" s="394">
        <v>2.7415545943108421</v>
      </c>
      <c r="JJ304" s="394">
        <v>2.7415545943108421</v>
      </c>
      <c r="JK304" s="394">
        <v>2.7415545943108421</v>
      </c>
      <c r="JL304" s="394">
        <v>2.7415545943108421</v>
      </c>
      <c r="JM304" s="394">
        <v>2.7415545943108421</v>
      </c>
      <c r="JN304" s="394">
        <v>2.7415545943108421</v>
      </c>
      <c r="JO304" s="394">
        <v>2.7415545943108421</v>
      </c>
      <c r="JP304" s="394">
        <v>2.7415545943108421</v>
      </c>
      <c r="JQ304" s="394">
        <v>2.7415545943108421</v>
      </c>
      <c r="JR304" s="394">
        <v>2.7415545943108421</v>
      </c>
      <c r="JS304" s="394">
        <v>2.7415545943108421</v>
      </c>
      <c r="JT304" s="394">
        <v>2.7415545943108421</v>
      </c>
      <c r="JU304" s="394">
        <v>2.7415545943108421</v>
      </c>
      <c r="JV304" s="394">
        <v>2.7415545943108421</v>
      </c>
      <c r="JW304" s="394">
        <v>2.7415545943108421</v>
      </c>
      <c r="JX304" s="394">
        <v>2.7415545943108421</v>
      </c>
      <c r="JY304" s="394">
        <v>2.7415545943108421</v>
      </c>
      <c r="JZ304" s="394">
        <v>2.7415545943108421</v>
      </c>
      <c r="KA304" s="394">
        <v>2.7415545943108421</v>
      </c>
      <c r="KB304" s="394">
        <v>2.7415545943108421</v>
      </c>
      <c r="KC304" s="394">
        <v>2.7415545943108421</v>
      </c>
    </row>
    <row r="305" spans="1:289" x14ac:dyDescent="0.25">
      <c r="A305" s="383">
        <v>296</v>
      </c>
      <c r="B305" s="384" t="s">
        <v>865</v>
      </c>
      <c r="C305" s="385" t="s">
        <v>142</v>
      </c>
      <c r="D305" s="385" t="s">
        <v>142</v>
      </c>
      <c r="E305" s="129">
        <v>2052</v>
      </c>
      <c r="F305" s="386">
        <v>915.20679999999993</v>
      </c>
      <c r="G305" s="386">
        <v>908.22378574118829</v>
      </c>
      <c r="H305" s="386">
        <v>901.29405177721139</v>
      </c>
      <c r="I305" s="386">
        <v>894.41719158021283</v>
      </c>
      <c r="J305" s="386">
        <v>887.59280172413787</v>
      </c>
      <c r="K305" s="386">
        <v>892.82149276700568</v>
      </c>
      <c r="L305" s="386">
        <v>898.08098533278883</v>
      </c>
      <c r="M305" s="386">
        <v>903.37146086915857</v>
      </c>
      <c r="N305" s="386">
        <v>908.69310189267037</v>
      </c>
      <c r="O305" s="386">
        <v>914.04609199506092</v>
      </c>
      <c r="P305" s="386">
        <v>919.37743784457768</v>
      </c>
      <c r="Q305" s="386">
        <v>924.7398797720889</v>
      </c>
      <c r="R305" s="386">
        <v>930.1335991513215</v>
      </c>
      <c r="S305" s="386">
        <v>935.55877841389895</v>
      </c>
      <c r="T305" s="386">
        <v>941.01560105551096</v>
      </c>
      <c r="U305" s="386">
        <v>945.88649935113256</v>
      </c>
      <c r="V305" s="386">
        <v>950.78261045957004</v>
      </c>
      <c r="W305" s="386">
        <v>955.70406488774267</v>
      </c>
      <c r="X305" s="386">
        <v>960.65099381810126</v>
      </c>
      <c r="Y305" s="386">
        <v>965.62352911212531</v>
      </c>
      <c r="Z305" s="386">
        <v>969.95964136501505</v>
      </c>
      <c r="AA305" s="386">
        <v>974.31522483924812</v>
      </c>
      <c r="AB305" s="386">
        <v>978.69036696993646</v>
      </c>
      <c r="AC305" s="386">
        <v>983.08515558481781</v>
      </c>
      <c r="AD305" s="386">
        <v>987.49967890601795</v>
      </c>
      <c r="AE305" s="386">
        <v>993.32365860314007</v>
      </c>
      <c r="AF305" s="386">
        <v>999.1819864020764</v>
      </c>
      <c r="AG305" s="386">
        <v>1005.0748648777256</v>
      </c>
      <c r="AH305" s="386">
        <v>1011.0024977997134</v>
      </c>
      <c r="AI305" s="386">
        <v>1016.965090139438</v>
      </c>
      <c r="AJ305" s="386">
        <v>1022.4315483782098</v>
      </c>
      <c r="AK305" s="386">
        <v>1027.9273902860632</v>
      </c>
      <c r="AL305" s="386">
        <v>1033.4527738080462</v>
      </c>
      <c r="AM305" s="386">
        <v>1039.0078577382035</v>
      </c>
      <c r="AN305" s="386">
        <v>1044.5928017241395</v>
      </c>
      <c r="AO305" s="387">
        <v>1044.5928017241395</v>
      </c>
      <c r="AP305" s="387">
        <v>1044.5928017241395</v>
      </c>
      <c r="AQ305" s="387">
        <v>1044.5928017241395</v>
      </c>
      <c r="AR305" s="387">
        <v>1044.5928017241395</v>
      </c>
      <c r="AS305" s="387">
        <v>1044.5928017241395</v>
      </c>
      <c r="AT305" s="387">
        <v>1044.5928017241395</v>
      </c>
      <c r="AU305" s="387">
        <v>1044.5928017241395</v>
      </c>
      <c r="AV305" s="387">
        <v>1044.5928017241395</v>
      </c>
      <c r="AW305" s="387">
        <v>1044.5928017241395</v>
      </c>
      <c r="AX305" s="387">
        <v>1044.5928017241395</v>
      </c>
      <c r="AY305" s="387">
        <v>1044.5928017241395</v>
      </c>
      <c r="AZ305" s="387">
        <v>1044.5928017241395</v>
      </c>
      <c r="BA305" s="387">
        <v>1044.5928017241395</v>
      </c>
      <c r="BB305" s="387">
        <v>1044.5928017241395</v>
      </c>
      <c r="BC305" s="387">
        <v>1044.5928017241395</v>
      </c>
      <c r="BD305" s="387">
        <v>1044.5928017241395</v>
      </c>
      <c r="BE305" s="387">
        <v>1044.5928017241395</v>
      </c>
      <c r="BF305" s="387">
        <v>1044.5928017241395</v>
      </c>
      <c r="BG305" s="387">
        <v>1044.5928017241395</v>
      </c>
      <c r="BH305" s="387">
        <v>1044.5928017241395</v>
      </c>
      <c r="BI305" s="387">
        <v>1044.5928017241395</v>
      </c>
      <c r="BJ305" s="387">
        <v>1044.5928017241395</v>
      </c>
      <c r="BK305" s="387">
        <v>1044.5928017241395</v>
      </c>
      <c r="BL305" s="387">
        <v>1044.5928017241395</v>
      </c>
      <c r="BM305" s="387">
        <v>1044.5928017241395</v>
      </c>
      <c r="BN305" s="387">
        <v>1044.5928017241395</v>
      </c>
      <c r="BO305" s="387">
        <v>1044.5928017241395</v>
      </c>
      <c r="BP305" s="387">
        <v>1044.5928017241395</v>
      </c>
      <c r="CA305" s="386">
        <v>2320</v>
      </c>
      <c r="CB305" s="386">
        <v>2302.2984345391196</v>
      </c>
      <c r="CC305" s="386">
        <v>2284.7319317591728</v>
      </c>
      <c r="CD305" s="386">
        <v>2267.2994611339145</v>
      </c>
      <c r="CE305" s="386">
        <v>2250</v>
      </c>
      <c r="CF305" s="386">
        <v>2269.5885366777406</v>
      </c>
      <c r="CG305" s="386">
        <v>2289.3476114751147</v>
      </c>
      <c r="CH305" s="386">
        <v>2309.2787090997717</v>
      </c>
      <c r="CI305" s="386">
        <v>2329.38332718525</v>
      </c>
      <c r="CJ305" s="386">
        <v>2349.662976403511</v>
      </c>
      <c r="CK305" s="386">
        <v>2369.8948713758718</v>
      </c>
      <c r="CL305" s="386">
        <v>2390.3009741296391</v>
      </c>
      <c r="CM305" s="386">
        <v>2410.882784689954</v>
      </c>
      <c r="CN305" s="386">
        <v>2431.6418159980012</v>
      </c>
      <c r="CO305" s="386">
        <v>2452.5795940222229</v>
      </c>
      <c r="CP305" s="386">
        <v>2468.1095581373816</v>
      </c>
      <c r="CQ305" s="386">
        <v>2483.7378594424958</v>
      </c>
      <c r="CR305" s="386">
        <v>2499.4651206178792</v>
      </c>
      <c r="CS305" s="386">
        <v>2515.2919682867159</v>
      </c>
      <c r="CT305" s="386">
        <v>2531.2190330400276</v>
      </c>
      <c r="CU305" s="386">
        <v>2545.5067361109573</v>
      </c>
      <c r="CV305" s="386">
        <v>2559.8750874609882</v>
      </c>
      <c r="CW305" s="386">
        <v>2574.3245423168905</v>
      </c>
      <c r="CX305" s="386">
        <v>2588.8555584750043</v>
      </c>
      <c r="CY305" s="386">
        <v>2603.4685963157458</v>
      </c>
      <c r="CZ305" s="386">
        <v>2621.7922568595618</v>
      </c>
      <c r="DA305" s="386">
        <v>2640.2448824833486</v>
      </c>
      <c r="DB305" s="386">
        <v>2658.8273808655586</v>
      </c>
      <c r="DC305" s="386">
        <v>2677.5406660730423</v>
      </c>
      <c r="DD305" s="386">
        <v>2696.3856586060097</v>
      </c>
      <c r="DE305" s="386">
        <v>2710.7846878118958</v>
      </c>
      <c r="DF305" s="386">
        <v>2725.2606095948549</v>
      </c>
      <c r="DG305" s="386">
        <v>2739.8138345706525</v>
      </c>
      <c r="DH305" s="386">
        <v>2754.4447755477936</v>
      </c>
      <c r="DI305" s="386">
        <v>2769.1538475392294</v>
      </c>
      <c r="DJ305" s="387">
        <v>2769.1538475392294</v>
      </c>
      <c r="DK305" s="387">
        <v>2769.1538475392294</v>
      </c>
      <c r="DL305" s="387">
        <v>2769.1538475392294</v>
      </c>
      <c r="DM305" s="387">
        <v>2769.1538475392294</v>
      </c>
      <c r="DN305" s="387">
        <v>2769.1538475392294</v>
      </c>
      <c r="DO305" s="387">
        <v>2769.1538475392294</v>
      </c>
      <c r="DP305" s="387">
        <v>2769.1538475392294</v>
      </c>
      <c r="DQ305" s="387">
        <v>2769.1538475392294</v>
      </c>
      <c r="DR305" s="387">
        <v>2769.1538475392294</v>
      </c>
      <c r="DS305" s="387">
        <v>2769.1538475392294</v>
      </c>
      <c r="DT305" s="387">
        <v>2769.1538475392294</v>
      </c>
      <c r="DU305" s="387">
        <v>2769.1538475392294</v>
      </c>
      <c r="DV305" s="387">
        <v>2769.1538475392294</v>
      </c>
      <c r="DW305" s="387">
        <v>2769.1538475392294</v>
      </c>
      <c r="DX305" s="387">
        <v>2769.1538475392294</v>
      </c>
      <c r="DY305" s="387">
        <v>2769.1538475392294</v>
      </c>
      <c r="DZ305" s="387">
        <v>2769.1538475392294</v>
      </c>
      <c r="EA305" s="387">
        <v>2769.1538475392294</v>
      </c>
      <c r="EB305" s="387">
        <v>2769.1538475392294</v>
      </c>
      <c r="EC305" s="387">
        <v>2769.1538475392294</v>
      </c>
      <c r="ED305" s="387">
        <v>2769.1538475392294</v>
      </c>
      <c r="EE305" s="387">
        <v>2769.1538475392294</v>
      </c>
      <c r="EF305" s="387">
        <v>2769.1538475392294</v>
      </c>
      <c r="EG305" s="387">
        <v>2769.1538475392294</v>
      </c>
      <c r="EH305" s="387">
        <v>2769.1538475392294</v>
      </c>
      <c r="EI305" s="387">
        <v>2769.1538475392294</v>
      </c>
      <c r="EJ305" s="387">
        <v>2769.1538475392294</v>
      </c>
      <c r="EK305" s="387">
        <v>2769.1538475392294</v>
      </c>
      <c r="EY305" s="386">
        <v>232</v>
      </c>
      <c r="EZ305" s="386">
        <v>234</v>
      </c>
      <c r="FA305" s="386">
        <v>236</v>
      </c>
      <c r="FB305" s="386">
        <v>238</v>
      </c>
      <c r="FC305" s="386">
        <v>239.6</v>
      </c>
      <c r="FD305" s="386">
        <v>243</v>
      </c>
      <c r="FE305" s="386">
        <v>246</v>
      </c>
      <c r="FF305" s="386">
        <v>249</v>
      </c>
      <c r="FG305" s="386">
        <v>252</v>
      </c>
      <c r="FH305" s="386">
        <v>255</v>
      </c>
      <c r="FI305" s="386">
        <v>257.20000000000005</v>
      </c>
      <c r="FJ305" s="386">
        <v>260</v>
      </c>
      <c r="FK305" s="386">
        <v>262</v>
      </c>
      <c r="FL305" s="386">
        <v>264</v>
      </c>
      <c r="FM305" s="386">
        <v>266</v>
      </c>
      <c r="FN305" s="386">
        <v>268</v>
      </c>
      <c r="FO305" s="386">
        <v>270</v>
      </c>
      <c r="FP305" s="386">
        <v>272</v>
      </c>
      <c r="FQ305" s="386">
        <v>274</v>
      </c>
      <c r="FR305" s="386">
        <v>276</v>
      </c>
      <c r="FS305" s="386">
        <v>278</v>
      </c>
      <c r="FT305" s="386">
        <v>280</v>
      </c>
      <c r="FU305" s="386">
        <v>282</v>
      </c>
      <c r="FV305" s="386">
        <v>284</v>
      </c>
      <c r="FW305" s="386">
        <v>286</v>
      </c>
      <c r="FX305" s="386">
        <v>288</v>
      </c>
      <c r="FY305" s="386">
        <v>290</v>
      </c>
      <c r="FZ305" s="386">
        <v>292</v>
      </c>
      <c r="GA305" s="386">
        <v>294</v>
      </c>
      <c r="GB305" s="386">
        <v>296</v>
      </c>
      <c r="GC305" s="386">
        <v>303.89999999999998</v>
      </c>
      <c r="GD305" s="387">
        <v>303.89999999999998</v>
      </c>
      <c r="GE305" s="387">
        <v>303.89999999999998</v>
      </c>
      <c r="GF305" s="387">
        <v>303.89999999999998</v>
      </c>
      <c r="GG305" s="387">
        <v>303.89999999999998</v>
      </c>
      <c r="GH305" s="387">
        <v>303.89999999999998</v>
      </c>
      <c r="GI305" s="387">
        <v>303.89999999999998</v>
      </c>
      <c r="GJ305" s="387">
        <v>303.89999999999998</v>
      </c>
      <c r="GK305" s="387">
        <v>303.89999999999998</v>
      </c>
      <c r="GL305" s="387">
        <v>303.89999999999998</v>
      </c>
      <c r="GM305" s="387">
        <v>303.89999999999998</v>
      </c>
      <c r="GN305" s="387">
        <v>303.89999999999998</v>
      </c>
      <c r="GO305" s="387">
        <v>303.89999999999998</v>
      </c>
      <c r="GP305" s="387">
        <v>303.89999999999998</v>
      </c>
      <c r="GQ305" s="387">
        <v>303.89999999999998</v>
      </c>
      <c r="GR305" s="387">
        <v>303.89999999999998</v>
      </c>
      <c r="GS305" s="387">
        <v>303.89999999999998</v>
      </c>
      <c r="GT305" s="387">
        <v>303.89999999999998</v>
      </c>
      <c r="GU305" s="387">
        <v>303.89999999999998</v>
      </c>
      <c r="GV305" s="387">
        <v>303.89999999999998</v>
      </c>
      <c r="GW305" s="387">
        <v>303.89999999999998</v>
      </c>
      <c r="GX305" s="387">
        <v>303.89999999999998</v>
      </c>
      <c r="GY305" s="387">
        <v>303.89999999999998</v>
      </c>
      <c r="GZ305" s="387">
        <v>303.89999999999998</v>
      </c>
      <c r="HA305" s="387">
        <v>303.89999999999998</v>
      </c>
      <c r="HB305" s="387">
        <v>303.89999999999998</v>
      </c>
      <c r="HC305" s="387">
        <v>303.89999999999998</v>
      </c>
      <c r="HD305" s="387">
        <v>303.89999999999998</v>
      </c>
      <c r="HE305" s="387">
        <v>303.89999999999998</v>
      </c>
      <c r="HS305" s="394">
        <v>2.5349462001374992</v>
      </c>
      <c r="HT305" s="394">
        <v>2.5349462001374992</v>
      </c>
      <c r="HU305" s="394">
        <v>2.5349462001374996</v>
      </c>
      <c r="HV305" s="394">
        <v>2.5349462001374996</v>
      </c>
      <c r="HW305" s="394">
        <v>2.5349462001374992</v>
      </c>
      <c r="HX305" s="394">
        <v>2.5420406599351675</v>
      </c>
      <c r="HY305" s="394">
        <v>2.5491549747340261</v>
      </c>
      <c r="HZ305" s="394">
        <v>2.5562892001015296</v>
      </c>
      <c r="IA305" s="394">
        <v>2.5634433917606469</v>
      </c>
      <c r="IB305" s="394">
        <v>2.5706176055902961</v>
      </c>
      <c r="IC305" s="394">
        <v>2.5777170222187968</v>
      </c>
      <c r="ID305" s="394">
        <v>2.5848360456983341</v>
      </c>
      <c r="IE305" s="394">
        <v>2.5919747301782317</v>
      </c>
      <c r="IF305" s="394">
        <v>2.5991331299573597</v>
      </c>
      <c r="IG305" s="394">
        <v>2.606311299484549</v>
      </c>
      <c r="IH305" s="394">
        <v>2.609308368213815</v>
      </c>
      <c r="II305" s="394">
        <v>2.612308883354479</v>
      </c>
      <c r="IJ305" s="394">
        <v>2.6153128488696624</v>
      </c>
      <c r="IK305" s="394">
        <v>2.6183202687270475</v>
      </c>
      <c r="IL305" s="394">
        <v>2.6213311468988758</v>
      </c>
      <c r="IM305" s="394">
        <v>2.6243429391852735</v>
      </c>
      <c r="IN305" s="394">
        <v>2.6273581918863487</v>
      </c>
      <c r="IO305" s="394">
        <v>2.6303769089779636</v>
      </c>
      <c r="IP305" s="394">
        <v>2.6333990944405476</v>
      </c>
      <c r="IQ305" s="394">
        <v>2.6364247522591069</v>
      </c>
      <c r="IR305" s="394">
        <v>2.6394138850437261</v>
      </c>
      <c r="IS305" s="394">
        <v>2.6424064068553967</v>
      </c>
      <c r="IT305" s="394">
        <v>2.645402321536539</v>
      </c>
      <c r="IU305" s="394">
        <v>2.6484016329339295</v>
      </c>
      <c r="IV305" s="394">
        <v>2.6514043448987055</v>
      </c>
      <c r="IW305" s="394">
        <v>2.6513116620000305</v>
      </c>
      <c r="IX305" s="394">
        <v>2.6512189823411934</v>
      </c>
      <c r="IY305" s="394">
        <v>2.6511263059220798</v>
      </c>
      <c r="IZ305" s="394">
        <v>2.6510336327425783</v>
      </c>
      <c r="JA305" s="394">
        <v>2.6509409628025749</v>
      </c>
      <c r="JB305" s="394">
        <v>2.6509409628025749</v>
      </c>
      <c r="JC305" s="394">
        <v>2.6509409628025749</v>
      </c>
      <c r="JD305" s="394">
        <v>2.6509409628025749</v>
      </c>
      <c r="JE305" s="394">
        <v>2.6509409628025749</v>
      </c>
      <c r="JF305" s="394">
        <v>2.6509409628025749</v>
      </c>
      <c r="JG305" s="394">
        <v>2.6509409628025749</v>
      </c>
      <c r="JH305" s="394">
        <v>2.6509409628025749</v>
      </c>
      <c r="JI305" s="394">
        <v>2.6509409628025749</v>
      </c>
      <c r="JJ305" s="394">
        <v>2.6509409628025749</v>
      </c>
      <c r="JK305" s="394">
        <v>2.6509409628025749</v>
      </c>
      <c r="JL305" s="394">
        <v>2.6509409628025749</v>
      </c>
      <c r="JM305" s="394">
        <v>2.6509409628025749</v>
      </c>
      <c r="JN305" s="394">
        <v>2.6509409628025749</v>
      </c>
      <c r="JO305" s="394">
        <v>2.6509409628025749</v>
      </c>
      <c r="JP305" s="394">
        <v>2.6509409628025749</v>
      </c>
      <c r="JQ305" s="394">
        <v>2.6509409628025749</v>
      </c>
      <c r="JR305" s="394">
        <v>2.6509409628025749</v>
      </c>
      <c r="JS305" s="394">
        <v>2.6509409628025749</v>
      </c>
      <c r="JT305" s="394">
        <v>2.6509409628025749</v>
      </c>
      <c r="JU305" s="394">
        <v>2.6509409628025749</v>
      </c>
      <c r="JV305" s="394">
        <v>2.6509409628025749</v>
      </c>
      <c r="JW305" s="394">
        <v>2.6509409628025749</v>
      </c>
      <c r="JX305" s="394">
        <v>2.6509409628025749</v>
      </c>
      <c r="JY305" s="394">
        <v>2.6509409628025749</v>
      </c>
      <c r="JZ305" s="394">
        <v>2.6509409628025749</v>
      </c>
      <c r="KA305" s="394">
        <v>2.6509409628025749</v>
      </c>
      <c r="KB305" s="394">
        <v>2.6509409628025749</v>
      </c>
      <c r="KC305" s="394">
        <v>2.6509409628025749</v>
      </c>
    </row>
    <row r="306" spans="1:289" x14ac:dyDescent="0.25">
      <c r="A306" s="383">
        <v>297</v>
      </c>
      <c r="B306" s="384" t="s">
        <v>865</v>
      </c>
      <c r="C306" s="385" t="s">
        <v>142</v>
      </c>
      <c r="D306" s="385" t="s">
        <v>142</v>
      </c>
      <c r="E306" s="129">
        <v>2052</v>
      </c>
      <c r="F306" s="386">
        <v>1055.6908699999999</v>
      </c>
      <c r="G306" s="386">
        <v>1049.7764027419792</v>
      </c>
      <c r="H306" s="386">
        <v>1043.8950710579604</v>
      </c>
      <c r="I306" s="386">
        <v>1038.0466893071723</v>
      </c>
      <c r="J306" s="386">
        <v>1032.2310728888885</v>
      </c>
      <c r="K306" s="386">
        <v>1037.6328554218937</v>
      </c>
      <c r="L306" s="386">
        <v>1043.0629060968879</v>
      </c>
      <c r="M306" s="386">
        <v>1048.5213728442711</v>
      </c>
      <c r="N306" s="386">
        <v>1054.0084043685802</v>
      </c>
      <c r="O306" s="386">
        <v>1059.5241501525393</v>
      </c>
      <c r="P306" s="386">
        <v>1065.0317299283854</v>
      </c>
      <c r="Q306" s="386">
        <v>1070.5679390044536</v>
      </c>
      <c r="R306" s="386">
        <v>1076.1329262005277</v>
      </c>
      <c r="S306" s="386">
        <v>1081.726841109981</v>
      </c>
      <c r="T306" s="386">
        <v>1087.3498341037973</v>
      </c>
      <c r="U306" s="386">
        <v>1092.4127799439307</v>
      </c>
      <c r="V306" s="386">
        <v>1097.4993000007294</v>
      </c>
      <c r="W306" s="386">
        <v>1102.609504041058</v>
      </c>
      <c r="X306" s="386">
        <v>1107.7435023428809</v>
      </c>
      <c r="Y306" s="386">
        <v>1112.9014056976414</v>
      </c>
      <c r="Z306" s="386">
        <v>1117.4258775425001</v>
      </c>
      <c r="AA306" s="386">
        <v>1121.968743510477</v>
      </c>
      <c r="AB306" s="386">
        <v>1126.5300783824034</v>
      </c>
      <c r="AC306" s="386">
        <v>1131.1099572431301</v>
      </c>
      <c r="AD306" s="386">
        <v>1135.7084554827634</v>
      </c>
      <c r="AE306" s="386">
        <v>1141.7868930750033</v>
      </c>
      <c r="AF306" s="386">
        <v>1147.8978631392736</v>
      </c>
      <c r="AG306" s="386">
        <v>1154.0415397929721</v>
      </c>
      <c r="AH306" s="386">
        <v>1160.2180980853925</v>
      </c>
      <c r="AI306" s="386">
        <v>1166.427714002712</v>
      </c>
      <c r="AJ306" s="386">
        <v>1172.1323137213476</v>
      </c>
      <c r="AK306" s="386">
        <v>1177.8648126895976</v>
      </c>
      <c r="AL306" s="386">
        <v>1183.6253473531663</v>
      </c>
      <c r="AM306" s="386">
        <v>1189.4140548250682</v>
      </c>
      <c r="AN306" s="386">
        <v>1195.2310728888901</v>
      </c>
      <c r="AO306" s="387">
        <v>1195.2310728888901</v>
      </c>
      <c r="AP306" s="387">
        <v>1195.2310728888901</v>
      </c>
      <c r="AQ306" s="387">
        <v>1195.2310728888901</v>
      </c>
      <c r="AR306" s="387">
        <v>1195.2310728888901</v>
      </c>
      <c r="AS306" s="387">
        <v>1195.2310728888901</v>
      </c>
      <c r="AT306" s="387">
        <v>1195.2310728888901</v>
      </c>
      <c r="AU306" s="387">
        <v>1195.2310728888901</v>
      </c>
      <c r="AV306" s="387">
        <v>1195.2310728888901</v>
      </c>
      <c r="AW306" s="387">
        <v>1195.2310728888901</v>
      </c>
      <c r="AX306" s="387">
        <v>1195.2310728888901</v>
      </c>
      <c r="AY306" s="387">
        <v>1195.2310728888901</v>
      </c>
      <c r="AZ306" s="387">
        <v>1195.2310728888901</v>
      </c>
      <c r="BA306" s="387">
        <v>1195.2310728888901</v>
      </c>
      <c r="BB306" s="387">
        <v>1195.2310728888901</v>
      </c>
      <c r="BC306" s="387">
        <v>1195.2310728888901</v>
      </c>
      <c r="BD306" s="387">
        <v>1195.2310728888901</v>
      </c>
      <c r="BE306" s="387">
        <v>1195.2310728888901</v>
      </c>
      <c r="BF306" s="387">
        <v>1195.2310728888901</v>
      </c>
      <c r="BG306" s="387">
        <v>1195.2310728888901</v>
      </c>
      <c r="BH306" s="387">
        <v>1195.2310728888901</v>
      </c>
      <c r="BI306" s="387">
        <v>1195.2310728888901</v>
      </c>
      <c r="BJ306" s="387">
        <v>1195.2310728888901</v>
      </c>
      <c r="BK306" s="387">
        <v>1195.2310728888901</v>
      </c>
      <c r="BL306" s="387">
        <v>1195.2310728888901</v>
      </c>
      <c r="BM306" s="387">
        <v>1195.2310728888901</v>
      </c>
      <c r="BN306" s="387">
        <v>1195.2310728888901</v>
      </c>
      <c r="BO306" s="387">
        <v>1195.2310728888901</v>
      </c>
      <c r="BP306" s="387">
        <v>1195.2310728888901</v>
      </c>
      <c r="CA306" s="386">
        <v>3150</v>
      </c>
      <c r="CB306" s="386">
        <v>3132.3522468629803</v>
      </c>
      <c r="CC306" s="386">
        <v>3114.8033645801784</v>
      </c>
      <c r="CD306" s="386">
        <v>3097.352799231458</v>
      </c>
      <c r="CE306" s="386">
        <v>3080</v>
      </c>
      <c r="CF306" s="386">
        <v>3105.3683230533788</v>
      </c>
      <c r="CG306" s="386">
        <v>3130.945591501089</v>
      </c>
      <c r="CH306" s="386">
        <v>3156.7335263152941</v>
      </c>
      <c r="CI306" s="386">
        <v>3182.7338626428909</v>
      </c>
      <c r="CJ306" s="386">
        <v>3208.9483499222597</v>
      </c>
      <c r="CK306" s="386">
        <v>3235.1417935421068</v>
      </c>
      <c r="CL306" s="386">
        <v>3261.5490444327015</v>
      </c>
      <c r="CM306" s="386">
        <v>3288.1718478227231</v>
      </c>
      <c r="CN306" s="386">
        <v>3315.0119631864995</v>
      </c>
      <c r="CO306" s="386">
        <v>3342.0711643602881</v>
      </c>
      <c r="CP306" s="386">
        <v>3362.0385273436423</v>
      </c>
      <c r="CQ306" s="386">
        <v>3382.1251862859694</v>
      </c>
      <c r="CR306" s="386">
        <v>3402.3318539266456</v>
      </c>
      <c r="CS306" s="386">
        <v>3422.6592472633415</v>
      </c>
      <c r="CT306" s="386">
        <v>3443.1080875774642</v>
      </c>
      <c r="CU306" s="386">
        <v>3461.6830517367603</v>
      </c>
      <c r="CV306" s="386">
        <v>3480.358224569366</v>
      </c>
      <c r="CW306" s="386">
        <v>3499.1341466834965</v>
      </c>
      <c r="CX306" s="386">
        <v>3518.011361603852</v>
      </c>
      <c r="CY306" s="386">
        <v>3536.9904157873525</v>
      </c>
      <c r="CZ306" s="386">
        <v>3560.4775332081213</v>
      </c>
      <c r="DA306" s="386">
        <v>3584.1206150562389</v>
      </c>
      <c r="DB306" s="386">
        <v>3607.9206970016926</v>
      </c>
      <c r="DC306" s="386">
        <v>3631.878821591758</v>
      </c>
      <c r="DD306" s="386">
        <v>3655.9960382966656</v>
      </c>
      <c r="DE306" s="386">
        <v>3673.3779737654295</v>
      </c>
      <c r="DF306" s="386">
        <v>3690.8425492801553</v>
      </c>
      <c r="DG306" s="386">
        <v>3708.3901577416914</v>
      </c>
      <c r="DH306" s="386">
        <v>3726.0211939188798</v>
      </c>
      <c r="DI306" s="386">
        <v>3743.7360544574394</v>
      </c>
      <c r="DJ306" s="387">
        <v>3743.7360544574394</v>
      </c>
      <c r="DK306" s="387">
        <v>3743.7360544574394</v>
      </c>
      <c r="DL306" s="387">
        <v>3743.7360544574394</v>
      </c>
      <c r="DM306" s="387">
        <v>3743.7360544574394</v>
      </c>
      <c r="DN306" s="387">
        <v>3743.7360544574394</v>
      </c>
      <c r="DO306" s="387">
        <v>3743.7360544574394</v>
      </c>
      <c r="DP306" s="387">
        <v>3743.7360544574394</v>
      </c>
      <c r="DQ306" s="387">
        <v>3743.7360544574394</v>
      </c>
      <c r="DR306" s="387">
        <v>3743.7360544574394</v>
      </c>
      <c r="DS306" s="387">
        <v>3743.7360544574394</v>
      </c>
      <c r="DT306" s="387">
        <v>3743.7360544574394</v>
      </c>
      <c r="DU306" s="387">
        <v>3743.7360544574394</v>
      </c>
      <c r="DV306" s="387">
        <v>3743.7360544574394</v>
      </c>
      <c r="DW306" s="387">
        <v>3743.7360544574394</v>
      </c>
      <c r="DX306" s="387">
        <v>3743.7360544574394</v>
      </c>
      <c r="DY306" s="387">
        <v>3743.7360544574394</v>
      </c>
      <c r="DZ306" s="387">
        <v>3743.7360544574394</v>
      </c>
      <c r="EA306" s="387">
        <v>3743.7360544574394</v>
      </c>
      <c r="EB306" s="387">
        <v>3743.7360544574394</v>
      </c>
      <c r="EC306" s="387">
        <v>3743.7360544574394</v>
      </c>
      <c r="ED306" s="387">
        <v>3743.7360544574394</v>
      </c>
      <c r="EE306" s="387">
        <v>3743.7360544574394</v>
      </c>
      <c r="EF306" s="387">
        <v>3743.7360544574394</v>
      </c>
      <c r="EG306" s="387">
        <v>3743.7360544574394</v>
      </c>
      <c r="EH306" s="387">
        <v>3743.7360544574394</v>
      </c>
      <c r="EI306" s="387">
        <v>3743.7360544574394</v>
      </c>
      <c r="EJ306" s="387">
        <v>3743.7360544574394</v>
      </c>
      <c r="EK306" s="387">
        <v>3743.7360544574394</v>
      </c>
      <c r="EY306" s="386">
        <v>1095</v>
      </c>
      <c r="EZ306" s="386">
        <v>1106</v>
      </c>
      <c r="FA306" s="386">
        <v>1117</v>
      </c>
      <c r="FB306" s="386">
        <v>1128</v>
      </c>
      <c r="FC306" s="386">
        <v>1139.9000000000001</v>
      </c>
      <c r="FD306" s="386">
        <v>1158</v>
      </c>
      <c r="FE306" s="386">
        <v>1176</v>
      </c>
      <c r="FF306" s="386">
        <v>1194</v>
      </c>
      <c r="FG306" s="386">
        <v>1212</v>
      </c>
      <c r="FH306" s="386">
        <v>1230</v>
      </c>
      <c r="FI306" s="386">
        <v>1248.3</v>
      </c>
      <c r="FJ306" s="386">
        <v>1264</v>
      </c>
      <c r="FK306" s="386">
        <v>1280</v>
      </c>
      <c r="FL306" s="386">
        <v>1296</v>
      </c>
      <c r="FM306" s="386">
        <v>1312</v>
      </c>
      <c r="FN306" s="386">
        <v>1328</v>
      </c>
      <c r="FO306" s="386">
        <v>1344</v>
      </c>
      <c r="FP306" s="386">
        <v>1360</v>
      </c>
      <c r="FQ306" s="386">
        <v>1376</v>
      </c>
      <c r="FR306" s="386">
        <v>1392</v>
      </c>
      <c r="FS306" s="386">
        <v>1408</v>
      </c>
      <c r="FT306" s="386">
        <v>1424</v>
      </c>
      <c r="FU306" s="386">
        <v>1440</v>
      </c>
      <c r="FV306" s="386">
        <v>1456</v>
      </c>
      <c r="FW306" s="386">
        <v>1472</v>
      </c>
      <c r="FX306" s="386">
        <v>1488</v>
      </c>
      <c r="FY306" s="386">
        <v>1504</v>
      </c>
      <c r="FZ306" s="386">
        <v>1520</v>
      </c>
      <c r="GA306" s="386">
        <v>1536</v>
      </c>
      <c r="GB306" s="386">
        <v>1552</v>
      </c>
      <c r="GC306" s="386">
        <v>1569.7999999999997</v>
      </c>
      <c r="GD306" s="387">
        <v>1569.7999999999997</v>
      </c>
      <c r="GE306" s="387">
        <v>1569.7999999999997</v>
      </c>
      <c r="GF306" s="387">
        <v>1569.7999999999997</v>
      </c>
      <c r="GG306" s="387">
        <v>1569.7999999999997</v>
      </c>
      <c r="GH306" s="387">
        <v>1569.7999999999997</v>
      </c>
      <c r="GI306" s="387">
        <v>1569.7999999999997</v>
      </c>
      <c r="GJ306" s="387">
        <v>1569.7999999999997</v>
      </c>
      <c r="GK306" s="387">
        <v>1569.7999999999997</v>
      </c>
      <c r="GL306" s="387">
        <v>1569.7999999999997</v>
      </c>
      <c r="GM306" s="387">
        <v>1569.7999999999997</v>
      </c>
      <c r="GN306" s="387">
        <v>1569.7999999999997</v>
      </c>
      <c r="GO306" s="387">
        <v>1569.7999999999997</v>
      </c>
      <c r="GP306" s="387">
        <v>1569.7999999999997</v>
      </c>
      <c r="GQ306" s="387">
        <v>1569.7999999999997</v>
      </c>
      <c r="GR306" s="387">
        <v>1569.7999999999997</v>
      </c>
      <c r="GS306" s="387">
        <v>1569.7999999999997</v>
      </c>
      <c r="GT306" s="387">
        <v>1569.7999999999997</v>
      </c>
      <c r="GU306" s="387">
        <v>1569.7999999999997</v>
      </c>
      <c r="GV306" s="387">
        <v>1569.7999999999997</v>
      </c>
      <c r="GW306" s="387">
        <v>1569.7999999999997</v>
      </c>
      <c r="GX306" s="387">
        <v>1569.7999999999997</v>
      </c>
      <c r="GY306" s="387">
        <v>1569.7999999999997</v>
      </c>
      <c r="GZ306" s="387">
        <v>1569.7999999999997</v>
      </c>
      <c r="HA306" s="387">
        <v>1569.7999999999997</v>
      </c>
      <c r="HB306" s="387">
        <v>1569.7999999999997</v>
      </c>
      <c r="HC306" s="387">
        <v>1569.7999999999997</v>
      </c>
      <c r="HD306" s="387">
        <v>1569.7999999999997</v>
      </c>
      <c r="HE306" s="387">
        <v>1569.7999999999997</v>
      </c>
      <c r="HS306" s="394">
        <v>2.9838280215495283</v>
      </c>
      <c r="HT306" s="394">
        <v>2.9838280215495283</v>
      </c>
      <c r="HU306" s="394">
        <v>2.9838280215495283</v>
      </c>
      <c r="HV306" s="394">
        <v>2.9838280215495283</v>
      </c>
      <c r="HW306" s="394">
        <v>2.9838280215495292</v>
      </c>
      <c r="HX306" s="394">
        <v>2.9927428635543345</v>
      </c>
      <c r="HY306" s="394">
        <v>3.0016843406089468</v>
      </c>
      <c r="HZ306" s="394">
        <v>3.0106525322914326</v>
      </c>
      <c r="IA306" s="394">
        <v>3.0196475184176128</v>
      </c>
      <c r="IB306" s="394">
        <v>3.0286693790417791</v>
      </c>
      <c r="IC306" s="394">
        <v>3.0376013245724081</v>
      </c>
      <c r="ID306" s="394">
        <v>3.0465596115886799</v>
      </c>
      <c r="IE306" s="394">
        <v>3.0555443177751092</v>
      </c>
      <c r="IF306" s="394">
        <v>3.0645555210453139</v>
      </c>
      <c r="IG306" s="394">
        <v>3.0735932995426909</v>
      </c>
      <c r="IH306" s="394">
        <v>3.0776265062700956</v>
      </c>
      <c r="II306" s="394">
        <v>3.0816650054207066</v>
      </c>
      <c r="IJ306" s="394">
        <v>3.085708803939307</v>
      </c>
      <c r="IK306" s="394">
        <v>3.0897579087797911</v>
      </c>
      <c r="IL306" s="394">
        <v>3.0938123269051787</v>
      </c>
      <c r="IM306" s="394">
        <v>3.0979084351884438</v>
      </c>
      <c r="IN306" s="394">
        <v>3.1020099665876888</v>
      </c>
      <c r="IO306" s="394">
        <v>3.1061169282829453</v>
      </c>
      <c r="IP306" s="394">
        <v>3.1102293274637502</v>
      </c>
      <c r="IQ306" s="394">
        <v>3.1143471713291593</v>
      </c>
      <c r="IR306" s="394">
        <v>3.1183380671144523</v>
      </c>
      <c r="IS306" s="394">
        <v>3.1223340770531429</v>
      </c>
      <c r="IT306" s="394">
        <v>3.1263352076987898</v>
      </c>
      <c r="IU306" s="394">
        <v>3.1303414656133475</v>
      </c>
      <c r="IV306" s="394">
        <v>3.1343528573671775</v>
      </c>
      <c r="IW306" s="394">
        <v>3.1339277407198125</v>
      </c>
      <c r="IX306" s="394">
        <v>3.1335026817316107</v>
      </c>
      <c r="IY306" s="394">
        <v>3.1330776803947527</v>
      </c>
      <c r="IZ306" s="394">
        <v>3.1326527367014174</v>
      </c>
      <c r="JA306" s="394">
        <v>3.1322278506437899</v>
      </c>
      <c r="JB306" s="394">
        <v>3.1322278506437899</v>
      </c>
      <c r="JC306" s="394">
        <v>3.1322278506437899</v>
      </c>
      <c r="JD306" s="394">
        <v>3.1322278506437899</v>
      </c>
      <c r="JE306" s="394">
        <v>3.1322278506437899</v>
      </c>
      <c r="JF306" s="394">
        <v>3.1322278506437899</v>
      </c>
      <c r="JG306" s="394">
        <v>3.1322278506437899</v>
      </c>
      <c r="JH306" s="394">
        <v>3.1322278506437899</v>
      </c>
      <c r="JI306" s="394">
        <v>3.1322278506437899</v>
      </c>
      <c r="JJ306" s="394">
        <v>3.1322278506437899</v>
      </c>
      <c r="JK306" s="394">
        <v>3.1322278506437899</v>
      </c>
      <c r="JL306" s="394">
        <v>3.1322278506437899</v>
      </c>
      <c r="JM306" s="394">
        <v>3.1322278506437899</v>
      </c>
      <c r="JN306" s="394">
        <v>3.1322278506437899</v>
      </c>
      <c r="JO306" s="394">
        <v>3.1322278506437899</v>
      </c>
      <c r="JP306" s="394">
        <v>3.1322278506437899</v>
      </c>
      <c r="JQ306" s="394">
        <v>3.1322278506437899</v>
      </c>
      <c r="JR306" s="394">
        <v>3.1322278506437899</v>
      </c>
      <c r="JS306" s="394">
        <v>3.1322278506437899</v>
      </c>
      <c r="JT306" s="394">
        <v>3.1322278506437899</v>
      </c>
      <c r="JU306" s="394">
        <v>3.1322278506437899</v>
      </c>
      <c r="JV306" s="394">
        <v>3.1322278506437899</v>
      </c>
      <c r="JW306" s="394">
        <v>3.1322278506437899</v>
      </c>
      <c r="JX306" s="394">
        <v>3.1322278506437899</v>
      </c>
      <c r="JY306" s="394">
        <v>3.1322278506437899</v>
      </c>
      <c r="JZ306" s="394">
        <v>3.1322278506437899</v>
      </c>
      <c r="KA306" s="394">
        <v>3.1322278506437899</v>
      </c>
      <c r="KB306" s="394">
        <v>3.1322278506437899</v>
      </c>
      <c r="KC306" s="394">
        <v>3.1322278506437899</v>
      </c>
    </row>
    <row r="307" spans="1:289" x14ac:dyDescent="0.25">
      <c r="A307" s="383">
        <v>298</v>
      </c>
      <c r="B307" s="384" t="s">
        <v>865</v>
      </c>
      <c r="C307" s="385" t="s">
        <v>142</v>
      </c>
      <c r="D307" s="385" t="s">
        <v>142</v>
      </c>
      <c r="E307" s="129">
        <v>2052</v>
      </c>
      <c r="F307" s="386">
        <v>1327.86778</v>
      </c>
      <c r="G307" s="386">
        <v>1304.3230394656737</v>
      </c>
      <c r="H307" s="386">
        <v>1281.1957763452724</v>
      </c>
      <c r="I307" s="386">
        <v>1258.478588247129</v>
      </c>
      <c r="J307" s="386">
        <v>1236.1642040331492</v>
      </c>
      <c r="K307" s="386">
        <v>1268.5207711112282</v>
      </c>
      <c r="L307" s="386">
        <v>1301.7242705221336</v>
      </c>
      <c r="M307" s="386">
        <v>1335.7968706984639</v>
      </c>
      <c r="N307" s="386">
        <v>1370.7613203309852</v>
      </c>
      <c r="O307" s="386">
        <v>1406.6409635568757</v>
      </c>
      <c r="P307" s="386">
        <v>1439.800952426863</v>
      </c>
      <c r="Q307" s="386">
        <v>1473.7426509799504</v>
      </c>
      <c r="R307" s="386">
        <v>1508.4844871483983</v>
      </c>
      <c r="S307" s="386">
        <v>1544.0453232823779</v>
      </c>
      <c r="T307" s="386">
        <v>1580.4444663908873</v>
      </c>
      <c r="U307" s="386">
        <v>1611.0782877429658</v>
      </c>
      <c r="V307" s="386">
        <v>1642.3058857386322</v>
      </c>
      <c r="W307" s="386">
        <v>1674.1387695754636</v>
      </c>
      <c r="X307" s="386">
        <v>1706.5886715342958</v>
      </c>
      <c r="Y307" s="386">
        <v>1739.667551303256</v>
      </c>
      <c r="Z307" s="386">
        <v>1767.1661985859398</v>
      </c>
      <c r="AA307" s="386">
        <v>1795.0995125966492</v>
      </c>
      <c r="AB307" s="386">
        <v>1823.474364042969</v>
      </c>
      <c r="AC307" s="386">
        <v>1852.2977322366619</v>
      </c>
      <c r="AD307" s="386">
        <v>1881.5767068103576</v>
      </c>
      <c r="AE307" s="386">
        <v>1918.2809205176407</v>
      </c>
      <c r="AF307" s="386">
        <v>1955.7011291131437</v>
      </c>
      <c r="AG307" s="386">
        <v>1993.8512996221255</v>
      </c>
      <c r="AH307" s="386">
        <v>2032.7456715268106</v>
      </c>
      <c r="AI307" s="386">
        <v>2072.3987620812491</v>
      </c>
      <c r="AJ307" s="386">
        <v>2106.978452576815</v>
      </c>
      <c r="AK307" s="386">
        <v>2142.135133860374</v>
      </c>
      <c r="AL307" s="386">
        <v>2177.8784335013074</v>
      </c>
      <c r="AM307" s="386">
        <v>2214.2181397129689</v>
      </c>
      <c r="AN307" s="386">
        <v>2251.1642040331617</v>
      </c>
      <c r="AO307" s="387">
        <v>2251.1642040331617</v>
      </c>
      <c r="AP307" s="387">
        <v>2251.1642040331617</v>
      </c>
      <c r="AQ307" s="387">
        <v>2251.1642040331617</v>
      </c>
      <c r="AR307" s="387">
        <v>2251.1642040331617</v>
      </c>
      <c r="AS307" s="387">
        <v>2251.1642040331617</v>
      </c>
      <c r="AT307" s="387">
        <v>2251.1642040331617</v>
      </c>
      <c r="AU307" s="387">
        <v>2251.1642040331617</v>
      </c>
      <c r="AV307" s="387">
        <v>2251.1642040331617</v>
      </c>
      <c r="AW307" s="387">
        <v>2251.1642040331617</v>
      </c>
      <c r="AX307" s="387">
        <v>2251.1642040331617</v>
      </c>
      <c r="AY307" s="387">
        <v>2251.1642040331617</v>
      </c>
      <c r="AZ307" s="387">
        <v>2251.1642040331617</v>
      </c>
      <c r="BA307" s="387">
        <v>2251.1642040331617</v>
      </c>
      <c r="BB307" s="387">
        <v>2251.1642040331617</v>
      </c>
      <c r="BC307" s="387">
        <v>2251.1642040331617</v>
      </c>
      <c r="BD307" s="387">
        <v>2251.1642040331617</v>
      </c>
      <c r="BE307" s="387">
        <v>2251.1642040331617</v>
      </c>
      <c r="BF307" s="387">
        <v>2251.1642040331617</v>
      </c>
      <c r="BG307" s="387">
        <v>2251.1642040331617</v>
      </c>
      <c r="BH307" s="387">
        <v>2251.1642040331617</v>
      </c>
      <c r="BI307" s="387">
        <v>2251.1642040331617</v>
      </c>
      <c r="BJ307" s="387">
        <v>2251.1642040331617</v>
      </c>
      <c r="BK307" s="387">
        <v>2251.1642040331617</v>
      </c>
      <c r="BL307" s="387">
        <v>2251.1642040331617</v>
      </c>
      <c r="BM307" s="387">
        <v>2251.1642040331617</v>
      </c>
      <c r="BN307" s="387">
        <v>2251.1642040331617</v>
      </c>
      <c r="BO307" s="387">
        <v>2251.1642040331617</v>
      </c>
      <c r="BP307" s="387">
        <v>2251.1642040331617</v>
      </c>
      <c r="CA307" s="386">
        <v>3620.0000000000005</v>
      </c>
      <c r="CB307" s="386">
        <v>3555.812916001124</v>
      </c>
      <c r="CC307" s="386">
        <v>3492.7639485084019</v>
      </c>
      <c r="CD307" s="386">
        <v>3430.8329173064249</v>
      </c>
      <c r="CE307" s="386">
        <v>3370</v>
      </c>
      <c r="CF307" s="386">
        <v>3471.8174755386176</v>
      </c>
      <c r="CG307" s="386">
        <v>3576.711152360635</v>
      </c>
      <c r="CH307" s="386">
        <v>3684.7739714301242</v>
      </c>
      <c r="CI307" s="386">
        <v>3796.1016817272816</v>
      </c>
      <c r="CJ307" s="386">
        <v>3910.7929250867387</v>
      </c>
      <c r="CK307" s="386">
        <v>4018.8373447128133</v>
      </c>
      <c r="CL307" s="386">
        <v>4129.8667335857772</v>
      </c>
      <c r="CM307" s="386">
        <v>4243.9635581711427</v>
      </c>
      <c r="CN307" s="386">
        <v>4361.2125632553589</v>
      </c>
      <c r="CO307" s="386">
        <v>4481.700834889537</v>
      </c>
      <c r="CP307" s="386">
        <v>4578.2414905532432</v>
      </c>
      <c r="CQ307" s="386">
        <v>4676.8617357610401</v>
      </c>
      <c r="CR307" s="386">
        <v>4777.6063671081247</v>
      </c>
      <c r="CS307" s="386">
        <v>4880.5211461565304</v>
      </c>
      <c r="CT307" s="386">
        <v>4985.6528202215486</v>
      </c>
      <c r="CU307" s="386">
        <v>5075.3611924019369</v>
      </c>
      <c r="CV307" s="386">
        <v>5166.6837146905345</v>
      </c>
      <c r="CW307" s="386">
        <v>5259.6494309826712</v>
      </c>
      <c r="CX307" s="386">
        <v>5354.2879077693469</v>
      </c>
      <c r="CY307" s="386">
        <v>5450.6292435404484</v>
      </c>
      <c r="CZ307" s="386">
        <v>5568.7106499915208</v>
      </c>
      <c r="DA307" s="386">
        <v>5689.3501498161213</v>
      </c>
      <c r="DB307" s="386">
        <v>5812.6031610678156</v>
      </c>
      <c r="DC307" s="386">
        <v>5938.5263023664538</v>
      </c>
      <c r="DD307" s="386">
        <v>6067.1774189070156</v>
      </c>
      <c r="DE307" s="386">
        <v>6167.6483459684578</v>
      </c>
      <c r="DF307" s="386">
        <v>6269.7830462291358</v>
      </c>
      <c r="DG307" s="386">
        <v>6373.6090713533913</v>
      </c>
      <c r="DH307" s="386">
        <v>6479.1544292541748</v>
      </c>
      <c r="DI307" s="386">
        <v>6586.4475916484071</v>
      </c>
      <c r="DJ307" s="387">
        <v>6586.4475916484071</v>
      </c>
      <c r="DK307" s="387">
        <v>6586.4475916484071</v>
      </c>
      <c r="DL307" s="387">
        <v>6586.4475916484071</v>
      </c>
      <c r="DM307" s="387">
        <v>6586.4475916484071</v>
      </c>
      <c r="DN307" s="387">
        <v>6586.4475916484071</v>
      </c>
      <c r="DO307" s="387">
        <v>6586.4475916484071</v>
      </c>
      <c r="DP307" s="387">
        <v>6586.4475916484071</v>
      </c>
      <c r="DQ307" s="387">
        <v>6586.4475916484071</v>
      </c>
      <c r="DR307" s="387">
        <v>6586.4475916484071</v>
      </c>
      <c r="DS307" s="387">
        <v>6586.4475916484071</v>
      </c>
      <c r="DT307" s="387">
        <v>6586.4475916484071</v>
      </c>
      <c r="DU307" s="387">
        <v>6586.4475916484071</v>
      </c>
      <c r="DV307" s="387">
        <v>6586.4475916484071</v>
      </c>
      <c r="DW307" s="387">
        <v>6586.4475916484071</v>
      </c>
      <c r="DX307" s="387">
        <v>6586.4475916484071</v>
      </c>
      <c r="DY307" s="387">
        <v>6586.4475916484071</v>
      </c>
      <c r="DZ307" s="387">
        <v>6586.4475916484071</v>
      </c>
      <c r="EA307" s="387">
        <v>6586.4475916484071</v>
      </c>
      <c r="EB307" s="387">
        <v>6586.4475916484071</v>
      </c>
      <c r="EC307" s="387">
        <v>6586.4475916484071</v>
      </c>
      <c r="ED307" s="387">
        <v>6586.4475916484071</v>
      </c>
      <c r="EE307" s="387">
        <v>6586.4475916484071</v>
      </c>
      <c r="EF307" s="387">
        <v>6586.4475916484071</v>
      </c>
      <c r="EG307" s="387">
        <v>6586.4475916484071</v>
      </c>
      <c r="EH307" s="387">
        <v>6586.4475916484071</v>
      </c>
      <c r="EI307" s="387">
        <v>6586.4475916484071</v>
      </c>
      <c r="EJ307" s="387">
        <v>6586.4475916484071</v>
      </c>
      <c r="EK307" s="387">
        <v>6586.4475916484071</v>
      </c>
      <c r="EY307" s="386">
        <v>776</v>
      </c>
      <c r="EZ307" s="386">
        <v>784</v>
      </c>
      <c r="FA307" s="386">
        <v>792</v>
      </c>
      <c r="FB307" s="386">
        <v>800</v>
      </c>
      <c r="FC307" s="386">
        <v>806.5</v>
      </c>
      <c r="FD307" s="386">
        <v>822</v>
      </c>
      <c r="FE307" s="386">
        <v>838</v>
      </c>
      <c r="FF307" s="386">
        <v>854</v>
      </c>
      <c r="FG307" s="386">
        <v>870</v>
      </c>
      <c r="FH307" s="386">
        <v>886</v>
      </c>
      <c r="FI307" s="386">
        <v>900.1</v>
      </c>
      <c r="FJ307" s="386">
        <v>914</v>
      </c>
      <c r="FK307" s="386">
        <v>928</v>
      </c>
      <c r="FL307" s="386">
        <v>942</v>
      </c>
      <c r="FM307" s="386">
        <v>956</v>
      </c>
      <c r="FN307" s="386">
        <v>970</v>
      </c>
      <c r="FO307" s="386">
        <v>984</v>
      </c>
      <c r="FP307" s="386">
        <v>998</v>
      </c>
      <c r="FQ307" s="386">
        <v>1012</v>
      </c>
      <c r="FR307" s="386">
        <v>1026</v>
      </c>
      <c r="FS307" s="386">
        <v>1040</v>
      </c>
      <c r="FT307" s="386">
        <v>1054</v>
      </c>
      <c r="FU307" s="386">
        <v>1068</v>
      </c>
      <c r="FV307" s="386">
        <v>1082</v>
      </c>
      <c r="FW307" s="386">
        <v>1096</v>
      </c>
      <c r="FX307" s="386">
        <v>1110</v>
      </c>
      <c r="FY307" s="386">
        <v>1124</v>
      </c>
      <c r="FZ307" s="386">
        <v>1138</v>
      </c>
      <c r="GA307" s="386">
        <v>1152</v>
      </c>
      <c r="GB307" s="386">
        <v>1166</v>
      </c>
      <c r="GC307" s="386">
        <v>1173.5</v>
      </c>
      <c r="GD307" s="387">
        <v>1173.5</v>
      </c>
      <c r="GE307" s="387">
        <v>1173.5</v>
      </c>
      <c r="GF307" s="387">
        <v>1173.5</v>
      </c>
      <c r="GG307" s="387">
        <v>1173.5</v>
      </c>
      <c r="GH307" s="387">
        <v>1173.5</v>
      </c>
      <c r="GI307" s="387">
        <v>1173.5</v>
      </c>
      <c r="GJ307" s="387">
        <v>1173.5</v>
      </c>
      <c r="GK307" s="387">
        <v>1173.5</v>
      </c>
      <c r="GL307" s="387">
        <v>1173.5</v>
      </c>
      <c r="GM307" s="387">
        <v>1173.5</v>
      </c>
      <c r="GN307" s="387">
        <v>1173.5</v>
      </c>
      <c r="GO307" s="387">
        <v>1173.5</v>
      </c>
      <c r="GP307" s="387">
        <v>1173.5</v>
      </c>
      <c r="GQ307" s="387">
        <v>1173.5</v>
      </c>
      <c r="GR307" s="387">
        <v>1173.5</v>
      </c>
      <c r="GS307" s="387">
        <v>1173.5</v>
      </c>
      <c r="GT307" s="387">
        <v>1173.5</v>
      </c>
      <c r="GU307" s="387">
        <v>1173.5</v>
      </c>
      <c r="GV307" s="387">
        <v>1173.5</v>
      </c>
      <c r="GW307" s="387">
        <v>1173.5</v>
      </c>
      <c r="GX307" s="387">
        <v>1173.5</v>
      </c>
      <c r="GY307" s="387">
        <v>1173.5</v>
      </c>
      <c r="GZ307" s="387">
        <v>1173.5</v>
      </c>
      <c r="HA307" s="387">
        <v>1173.5</v>
      </c>
      <c r="HB307" s="387">
        <v>1173.5</v>
      </c>
      <c r="HC307" s="387">
        <v>1173.5</v>
      </c>
      <c r="HD307" s="387">
        <v>1173.5</v>
      </c>
      <c r="HE307" s="387">
        <v>1173.5</v>
      </c>
      <c r="HS307" s="394">
        <v>2.7261750413132249</v>
      </c>
      <c r="HT307" s="394">
        <v>2.7261750413132249</v>
      </c>
      <c r="HU307" s="394">
        <v>2.7261750413132244</v>
      </c>
      <c r="HV307" s="394">
        <v>2.726175041313224</v>
      </c>
      <c r="HW307" s="394">
        <v>2.7261750413132249</v>
      </c>
      <c r="HX307" s="394">
        <v>2.7369023468944023</v>
      </c>
      <c r="HY307" s="394">
        <v>2.7476718636627888</v>
      </c>
      <c r="HZ307" s="394">
        <v>2.7584837577164132</v>
      </c>
      <c r="IA307" s="394">
        <v>2.7693381958068906</v>
      </c>
      <c r="IB307" s="394">
        <v>2.780235345341989</v>
      </c>
      <c r="IC307" s="394">
        <v>2.7912450939408284</v>
      </c>
      <c r="ID307" s="394">
        <v>2.8022984412099792</v>
      </c>
      <c r="IE307" s="394">
        <v>2.8133955598004365</v>
      </c>
      <c r="IF307" s="394">
        <v>2.8245366230468951</v>
      </c>
      <c r="IG307" s="394">
        <v>2.8357218049704564</v>
      </c>
      <c r="IH307" s="394">
        <v>2.841725026886877</v>
      </c>
      <c r="II307" s="394">
        <v>2.8477409576216717</v>
      </c>
      <c r="IJ307" s="394">
        <v>2.8537696240794026</v>
      </c>
      <c r="IK307" s="394">
        <v>2.8598110532215912</v>
      </c>
      <c r="IL307" s="394">
        <v>2.8658652720668338</v>
      </c>
      <c r="IM307" s="394">
        <v>2.8720338791355142</v>
      </c>
      <c r="IN307" s="394">
        <v>2.8782157637694512</v>
      </c>
      <c r="IO307" s="394">
        <v>2.8844109545478265</v>
      </c>
      <c r="IP307" s="394">
        <v>2.8906194801113365</v>
      </c>
      <c r="IQ307" s="394">
        <v>2.8968413691623218</v>
      </c>
      <c r="IR307" s="394">
        <v>2.9029693150932379</v>
      </c>
      <c r="IS307" s="394">
        <v>2.9091102240126454</v>
      </c>
      <c r="IT307" s="394">
        <v>2.9152641233423071</v>
      </c>
      <c r="IU307" s="394">
        <v>2.9214310405619912</v>
      </c>
      <c r="IV307" s="394">
        <v>2.9276110032095986</v>
      </c>
      <c r="IW307" s="394">
        <v>2.9272479452390607</v>
      </c>
      <c r="IX307" s="394">
        <v>2.9268849322919537</v>
      </c>
      <c r="IY307" s="394">
        <v>2.9265219643626934</v>
      </c>
      <c r="IZ307" s="394">
        <v>2.9261590414456968</v>
      </c>
      <c r="JA307" s="394">
        <v>2.9257961635353822</v>
      </c>
      <c r="JB307" s="394">
        <v>2.9257961635353822</v>
      </c>
      <c r="JC307" s="394">
        <v>2.9257961635353822</v>
      </c>
      <c r="JD307" s="394">
        <v>2.9257961635353822</v>
      </c>
      <c r="JE307" s="394">
        <v>2.9257961635353822</v>
      </c>
      <c r="JF307" s="394">
        <v>2.9257961635353822</v>
      </c>
      <c r="JG307" s="394">
        <v>2.9257961635353822</v>
      </c>
      <c r="JH307" s="394">
        <v>2.9257961635353822</v>
      </c>
      <c r="JI307" s="394">
        <v>2.9257961635353822</v>
      </c>
      <c r="JJ307" s="394">
        <v>2.9257961635353822</v>
      </c>
      <c r="JK307" s="394">
        <v>2.9257961635353822</v>
      </c>
      <c r="JL307" s="394">
        <v>2.9257961635353822</v>
      </c>
      <c r="JM307" s="394">
        <v>2.9257961635353822</v>
      </c>
      <c r="JN307" s="394">
        <v>2.9257961635353822</v>
      </c>
      <c r="JO307" s="394">
        <v>2.9257961635353822</v>
      </c>
      <c r="JP307" s="394">
        <v>2.9257961635353822</v>
      </c>
      <c r="JQ307" s="394">
        <v>2.9257961635353822</v>
      </c>
      <c r="JR307" s="394">
        <v>2.9257961635353822</v>
      </c>
      <c r="JS307" s="394">
        <v>2.9257961635353822</v>
      </c>
      <c r="JT307" s="394">
        <v>2.9257961635353822</v>
      </c>
      <c r="JU307" s="394">
        <v>2.9257961635353822</v>
      </c>
      <c r="JV307" s="394">
        <v>2.9257961635353822</v>
      </c>
      <c r="JW307" s="394">
        <v>2.9257961635353822</v>
      </c>
      <c r="JX307" s="394">
        <v>2.9257961635353822</v>
      </c>
      <c r="JY307" s="394">
        <v>2.9257961635353822</v>
      </c>
      <c r="JZ307" s="394">
        <v>2.9257961635353822</v>
      </c>
      <c r="KA307" s="394">
        <v>2.9257961635353822</v>
      </c>
      <c r="KB307" s="394">
        <v>2.9257961635353822</v>
      </c>
      <c r="KC307" s="394">
        <v>2.9257961635353822</v>
      </c>
    </row>
    <row r="308" spans="1:289" x14ac:dyDescent="0.25">
      <c r="A308" s="383">
        <v>299</v>
      </c>
      <c r="B308" s="384" t="s">
        <v>865</v>
      </c>
      <c r="C308" s="385" t="s">
        <v>472</v>
      </c>
      <c r="D308" s="385" t="s">
        <v>867</v>
      </c>
      <c r="E308" s="129">
        <v>2060</v>
      </c>
      <c r="F308" s="386">
        <v>944.67793000000006</v>
      </c>
      <c r="G308" s="386">
        <v>924.18998269431188</v>
      </c>
      <c r="H308" s="386">
        <v>904.14637305278472</v>
      </c>
      <c r="I308" s="386">
        <v>884.53746438723078</v>
      </c>
      <c r="J308" s="386">
        <v>865.35382900763375</v>
      </c>
      <c r="K308" s="386">
        <v>883.5696704857113</v>
      </c>
      <c r="L308" s="386">
        <v>902.16895844502187</v>
      </c>
      <c r="M308" s="386">
        <v>921.15976449752725</v>
      </c>
      <c r="N308" s="386">
        <v>940.55033016395851</v>
      </c>
      <c r="O308" s="386">
        <v>960.34907045042337</v>
      </c>
      <c r="P308" s="386">
        <v>978.98169089179635</v>
      </c>
      <c r="Q308" s="386">
        <v>997.9758200336978</v>
      </c>
      <c r="R308" s="386">
        <v>1017.338471840748</v>
      </c>
      <c r="S308" s="386">
        <v>1037.0767963619812</v>
      </c>
      <c r="T308" s="386">
        <v>1057.1980823711458</v>
      </c>
      <c r="U308" s="386">
        <v>1074.4222009237876</v>
      </c>
      <c r="V308" s="386">
        <v>1091.9269388465007</v>
      </c>
      <c r="W308" s="386">
        <v>1109.7168680557297</v>
      </c>
      <c r="X308" s="386">
        <v>1127.7966349546523</v>
      </c>
      <c r="Y308" s="386">
        <v>1146.1709616467338</v>
      </c>
      <c r="Z308" s="386">
        <v>1161.635618459941</v>
      </c>
      <c r="AA308" s="386">
        <v>1177.3089314146428</v>
      </c>
      <c r="AB308" s="386">
        <v>1193.1937157938362</v>
      </c>
      <c r="AC308" s="386">
        <v>1209.2928248655896</v>
      </c>
      <c r="AD308" s="386">
        <v>1225.6091503955543</v>
      </c>
      <c r="AE308" s="386">
        <v>1246.1961267077374</v>
      </c>
      <c r="AF308" s="386">
        <v>1267.1289095060599</v>
      </c>
      <c r="AG308" s="386">
        <v>1288.4133074204069</v>
      </c>
      <c r="AH308" s="386">
        <v>1310.0552266502077</v>
      </c>
      <c r="AI308" s="386">
        <v>1332.0606726033448</v>
      </c>
      <c r="AJ308" s="386">
        <v>1351.4000954443736</v>
      </c>
      <c r="AK308" s="386">
        <v>1371.0202962435817</v>
      </c>
      <c r="AL308" s="386">
        <v>1390.9253514546688</v>
      </c>
      <c r="AM308" s="386">
        <v>1411.119396715022</v>
      </c>
      <c r="AN308" s="386">
        <v>1431.6066277049704</v>
      </c>
      <c r="AO308" s="387">
        <v>1236.1391901960485</v>
      </c>
      <c r="AP308" s="387">
        <v>1067.3603125099849</v>
      </c>
      <c r="AQ308" s="387">
        <v>921.6260157084165</v>
      </c>
      <c r="AR308" s="387">
        <v>795.78985922115646</v>
      </c>
      <c r="AS308" s="387">
        <v>687.1350083932366</v>
      </c>
      <c r="AT308" s="387">
        <v>593.31557733303271</v>
      </c>
      <c r="AU308" s="387">
        <v>512.30598063862942</v>
      </c>
      <c r="AV308" s="387">
        <v>442.35720049330234</v>
      </c>
      <c r="AW308" s="387">
        <v>442.35720049330234</v>
      </c>
      <c r="AX308" s="387">
        <v>442.35720049330234</v>
      </c>
      <c r="AY308" s="387">
        <v>442.35720049330234</v>
      </c>
      <c r="AZ308" s="387">
        <v>442.35720049330234</v>
      </c>
      <c r="BA308" s="387">
        <v>442.35720049330234</v>
      </c>
      <c r="BB308" s="387">
        <v>442.35720049330234</v>
      </c>
      <c r="BC308" s="387">
        <v>442.35720049330234</v>
      </c>
      <c r="BD308" s="387">
        <v>442.35720049330234</v>
      </c>
      <c r="BE308" s="387">
        <v>442.35720049330234</v>
      </c>
      <c r="BF308" s="387">
        <v>442.35720049330234</v>
      </c>
      <c r="BG308" s="387">
        <v>442.35720049330234</v>
      </c>
      <c r="BH308" s="387">
        <v>442.35720049330234</v>
      </c>
      <c r="BI308" s="387">
        <v>442.35720049330234</v>
      </c>
      <c r="BJ308" s="387">
        <v>442.35720049330234</v>
      </c>
      <c r="BK308" s="387">
        <v>442.35720049330234</v>
      </c>
      <c r="BL308" s="387">
        <v>442.35720049330234</v>
      </c>
      <c r="BM308" s="387">
        <v>442.35720049330234</v>
      </c>
      <c r="BN308" s="387">
        <v>442.35720049330234</v>
      </c>
      <c r="BO308" s="387">
        <v>442.35720049330234</v>
      </c>
      <c r="BP308" s="387">
        <v>442.35720049330234</v>
      </c>
      <c r="CA308" s="386">
        <v>2620</v>
      </c>
      <c r="CB308" s="386">
        <v>2563.1780713444814</v>
      </c>
      <c r="CC308" s="386">
        <v>2507.5884829851966</v>
      </c>
      <c r="CD308" s="386">
        <v>2453.2045082227596</v>
      </c>
      <c r="CE308" s="386">
        <v>2400</v>
      </c>
      <c r="CF308" s="386">
        <v>2450.4962511480085</v>
      </c>
      <c r="CG308" s="386">
        <v>2502.0549487043513</v>
      </c>
      <c r="CH308" s="386">
        <v>2554.6984466526396</v>
      </c>
      <c r="CI308" s="386">
        <v>2608.4495693066392</v>
      </c>
      <c r="CJ308" s="386">
        <v>2663.3316212060649</v>
      </c>
      <c r="CK308" s="386">
        <v>2715.4021483313813</v>
      </c>
      <c r="CL308" s="386">
        <v>2768.4907010654956</v>
      </c>
      <c r="CM308" s="386">
        <v>2822.6171827241101</v>
      </c>
      <c r="CN308" s="386">
        <v>2877.801885750639</v>
      </c>
      <c r="CO308" s="386">
        <v>2934.0654993240046</v>
      </c>
      <c r="CP308" s="386">
        <v>2979.3056764790454</v>
      </c>
      <c r="CQ308" s="386">
        <v>3025.2434091690566</v>
      </c>
      <c r="CR308" s="386">
        <v>3071.8894529603285</v>
      </c>
      <c r="CS308" s="386">
        <v>3119.2547292585723</v>
      </c>
      <c r="CT308" s="386">
        <v>3167.35032786599</v>
      </c>
      <c r="CU308" s="386">
        <v>3207.8897558878302</v>
      </c>
      <c r="CV308" s="386">
        <v>3248.9480545915399</v>
      </c>
      <c r="CW308" s="386">
        <v>3290.5318650867157</v>
      </c>
      <c r="CX308" s="386">
        <v>3332.6479134835886</v>
      </c>
      <c r="CY308" s="386">
        <v>3375.3030119809591</v>
      </c>
      <c r="CZ308" s="386">
        <v>3429.2057073912033</v>
      </c>
      <c r="DA308" s="386">
        <v>3483.9692145751392</v>
      </c>
      <c r="DB308" s="386">
        <v>3539.607280468872</v>
      </c>
      <c r="DC308" s="386">
        <v>3596.1338715434372</v>
      </c>
      <c r="DD308" s="386">
        <v>3653.5631773107139</v>
      </c>
      <c r="DE308" s="386">
        <v>3704.1161536535424</v>
      </c>
      <c r="DF308" s="386">
        <v>3755.3686124722699</v>
      </c>
      <c r="DG308" s="386">
        <v>3807.3302322422201</v>
      </c>
      <c r="DH308" s="386">
        <v>3860.010825356132</v>
      </c>
      <c r="DI308" s="386">
        <v>3913.4203399771209</v>
      </c>
      <c r="DJ308" s="387">
        <v>3379.890889395253</v>
      </c>
      <c r="DK308" s="387">
        <v>2919.0992614618599</v>
      </c>
      <c r="DL308" s="387">
        <v>2521.1288698706549</v>
      </c>
      <c r="DM308" s="387">
        <v>2177.4150891025915</v>
      </c>
      <c r="DN308" s="387">
        <v>1880.5609371705336</v>
      </c>
      <c r="DO308" s="387">
        <v>1624.1778869408251</v>
      </c>
      <c r="DP308" s="387">
        <v>1402.7483801703302</v>
      </c>
      <c r="DQ308" s="387">
        <v>1211.507085456444</v>
      </c>
      <c r="DR308" s="387">
        <v>1211.507085456444</v>
      </c>
      <c r="DS308" s="387">
        <v>1211.507085456444</v>
      </c>
      <c r="DT308" s="387">
        <v>1211.507085456444</v>
      </c>
      <c r="DU308" s="387">
        <v>1211.507085456444</v>
      </c>
      <c r="DV308" s="387">
        <v>1211.507085456444</v>
      </c>
      <c r="DW308" s="387">
        <v>1211.507085456444</v>
      </c>
      <c r="DX308" s="387">
        <v>1211.507085456444</v>
      </c>
      <c r="DY308" s="387">
        <v>1211.507085456444</v>
      </c>
      <c r="DZ308" s="387">
        <v>1211.507085456444</v>
      </c>
      <c r="EA308" s="387">
        <v>1211.507085456444</v>
      </c>
      <c r="EB308" s="387">
        <v>1211.507085456444</v>
      </c>
      <c r="EC308" s="387">
        <v>1211.507085456444</v>
      </c>
      <c r="ED308" s="387">
        <v>1211.507085456444</v>
      </c>
      <c r="EE308" s="387">
        <v>1211.507085456444</v>
      </c>
      <c r="EF308" s="387">
        <v>1211.507085456444</v>
      </c>
      <c r="EG308" s="387">
        <v>1211.507085456444</v>
      </c>
      <c r="EH308" s="387">
        <v>1211.507085456444</v>
      </c>
      <c r="EI308" s="387">
        <v>1211.507085456444</v>
      </c>
      <c r="EJ308" s="387">
        <v>1211.507085456444</v>
      </c>
      <c r="EK308" s="387">
        <v>1211.507085456444</v>
      </c>
      <c r="EY308" s="386">
        <v>4356</v>
      </c>
      <c r="EZ308" s="386">
        <v>4405</v>
      </c>
      <c r="FA308" s="386">
        <v>4454</v>
      </c>
      <c r="FB308" s="386">
        <v>4503</v>
      </c>
      <c r="FC308" s="386">
        <v>4553.3</v>
      </c>
      <c r="FD308" s="386">
        <v>4626</v>
      </c>
      <c r="FE308" s="386">
        <v>4698</v>
      </c>
      <c r="FF308" s="386">
        <v>4770</v>
      </c>
      <c r="FG308" s="386">
        <v>4842</v>
      </c>
      <c r="FH308" s="386">
        <v>4914</v>
      </c>
      <c r="FI308" s="386">
        <v>4987.2</v>
      </c>
      <c r="FJ308" s="386">
        <v>5047</v>
      </c>
      <c r="FK308" s="386">
        <v>5107</v>
      </c>
      <c r="FL308" s="386">
        <v>5167</v>
      </c>
      <c r="FM308" s="386">
        <v>5227</v>
      </c>
      <c r="FN308" s="386">
        <v>5287</v>
      </c>
      <c r="FO308" s="386">
        <v>5347</v>
      </c>
      <c r="FP308" s="386">
        <v>5407</v>
      </c>
      <c r="FQ308" s="386">
        <v>5467</v>
      </c>
      <c r="FR308" s="386">
        <v>5527</v>
      </c>
      <c r="FS308" s="386">
        <v>5587</v>
      </c>
      <c r="FT308" s="386">
        <v>5647</v>
      </c>
      <c r="FU308" s="386">
        <v>5707</v>
      </c>
      <c r="FV308" s="386">
        <v>5767</v>
      </c>
      <c r="FW308" s="386">
        <v>5827</v>
      </c>
      <c r="FX308" s="386">
        <v>5887</v>
      </c>
      <c r="FY308" s="386">
        <v>5947</v>
      </c>
      <c r="FZ308" s="386">
        <v>6007</v>
      </c>
      <c r="GA308" s="386">
        <v>6067</v>
      </c>
      <c r="GB308" s="386">
        <v>6127</v>
      </c>
      <c r="GC308" s="386">
        <v>6193.0000000000009</v>
      </c>
      <c r="GD308" s="387">
        <v>5440.4359181210166</v>
      </c>
      <c r="GE308" s="387">
        <v>4779.3222960086014</v>
      </c>
      <c r="GF308" s="387">
        <v>4198.54621079958</v>
      </c>
      <c r="GG308" s="387">
        <v>3688.3451653681459</v>
      </c>
      <c r="GH308" s="387">
        <v>3240.1429866134117</v>
      </c>
      <c r="GI308" s="387">
        <v>2846.4056651412093</v>
      </c>
      <c r="GJ308" s="387">
        <v>2500.5147130917776</v>
      </c>
      <c r="GK308" s="387">
        <v>2196.6559113345024</v>
      </c>
      <c r="GL308" s="387">
        <v>2196.6559113345024</v>
      </c>
      <c r="GM308" s="387">
        <v>2196.6559113345024</v>
      </c>
      <c r="GN308" s="387">
        <v>2196.6559113345024</v>
      </c>
      <c r="GO308" s="387">
        <v>2196.6559113345024</v>
      </c>
      <c r="GP308" s="387">
        <v>2196.6559113345024</v>
      </c>
      <c r="GQ308" s="387">
        <v>2196.6559113345024</v>
      </c>
      <c r="GR308" s="387">
        <v>2196.6559113345024</v>
      </c>
      <c r="GS308" s="387">
        <v>2196.6559113345024</v>
      </c>
      <c r="GT308" s="387">
        <v>2196.6559113345024</v>
      </c>
      <c r="GU308" s="387">
        <v>2196.6559113345024</v>
      </c>
      <c r="GV308" s="387">
        <v>2196.6559113345024</v>
      </c>
      <c r="GW308" s="387">
        <v>2196.6559113345024</v>
      </c>
      <c r="GX308" s="387">
        <v>2196.6559113345024</v>
      </c>
      <c r="GY308" s="387">
        <v>2196.6559113345024</v>
      </c>
      <c r="GZ308" s="387">
        <v>2196.6559113345024</v>
      </c>
      <c r="HA308" s="387">
        <v>2196.6559113345024</v>
      </c>
      <c r="HB308" s="387">
        <v>2196.6559113345024</v>
      </c>
      <c r="HC308" s="387">
        <v>2196.6559113345024</v>
      </c>
      <c r="HD308" s="387">
        <v>2196.6559113345024</v>
      </c>
      <c r="HE308" s="387">
        <v>2196.6559113345024</v>
      </c>
      <c r="HS308" s="394">
        <v>2.773431999199981</v>
      </c>
      <c r="HT308" s="394">
        <v>2.773431999199981</v>
      </c>
      <c r="HU308" s="394">
        <v>2.773431999199981</v>
      </c>
      <c r="HV308" s="394">
        <v>2.773431999199981</v>
      </c>
      <c r="HW308" s="394">
        <v>2.773431999199981</v>
      </c>
      <c r="HX308" s="394">
        <v>2.7734046708517446</v>
      </c>
      <c r="HY308" s="394">
        <v>2.773377342772791</v>
      </c>
      <c r="HZ308" s="394">
        <v>2.7733500149631181</v>
      </c>
      <c r="IA308" s="394">
        <v>2.7733226874227235</v>
      </c>
      <c r="IB308" s="394">
        <v>2.7732953601516037</v>
      </c>
      <c r="IC308" s="394">
        <v>2.7737006458801137</v>
      </c>
      <c r="ID308" s="394">
        <v>2.7741059908365457</v>
      </c>
      <c r="IE308" s="394">
        <v>2.7745113950295557</v>
      </c>
      <c r="IF308" s="394">
        <v>2.7749168584677997</v>
      </c>
      <c r="IG308" s="394">
        <v>2.7753223811599343</v>
      </c>
      <c r="IH308" s="394">
        <v>2.7729375602230109</v>
      </c>
      <c r="II308" s="394">
        <v>2.7705547885510451</v>
      </c>
      <c r="IJ308" s="394">
        <v>2.7681740643831132</v>
      </c>
      <c r="IK308" s="394">
        <v>2.7657953859598052</v>
      </c>
      <c r="IL308" s="394">
        <v>2.7634187515232238</v>
      </c>
      <c r="IM308" s="394">
        <v>2.7615284043551855</v>
      </c>
      <c r="IN308" s="394">
        <v>2.7596393503000405</v>
      </c>
      <c r="IO308" s="394">
        <v>2.7577515884732202</v>
      </c>
      <c r="IP308" s="394">
        <v>2.7558651179907607</v>
      </c>
      <c r="IQ308" s="394">
        <v>2.7539799379693033</v>
      </c>
      <c r="IR308" s="394">
        <v>2.751738377209251</v>
      </c>
      <c r="IS308" s="394">
        <v>2.7494986409340361</v>
      </c>
      <c r="IT308" s="394">
        <v>2.7472607276586478</v>
      </c>
      <c r="IU308" s="394">
        <v>2.7450246358992816</v>
      </c>
      <c r="IV308" s="394">
        <v>2.7427903641733411</v>
      </c>
      <c r="IW308" s="394">
        <v>2.7409470860186214</v>
      </c>
      <c r="IX308" s="394">
        <v>2.7391050466295024</v>
      </c>
      <c r="IY308" s="394">
        <v>2.737264245173479</v>
      </c>
      <c r="IZ308" s="394">
        <v>2.7354246808186051</v>
      </c>
      <c r="JA308" s="394">
        <v>2.7335863527334898</v>
      </c>
      <c r="JB308" s="394">
        <v>2.7342316433307245</v>
      </c>
      <c r="JC308" s="394">
        <v>2.7348770862553056</v>
      </c>
      <c r="JD308" s="394">
        <v>2.7355226815431912</v>
      </c>
      <c r="JE308" s="394">
        <v>2.7361684292303483</v>
      </c>
      <c r="JF308" s="394">
        <v>2.7368143293527525</v>
      </c>
      <c r="JG308" s="394">
        <v>2.7374603819463874</v>
      </c>
      <c r="JH308" s="394">
        <v>2.7381065870472461</v>
      </c>
      <c r="JI308" s="394">
        <v>2.7387529446913281</v>
      </c>
      <c r="JJ308" s="394">
        <v>2.7387529446913281</v>
      </c>
      <c r="JK308" s="394">
        <v>2.7387529446913281</v>
      </c>
      <c r="JL308" s="394">
        <v>2.7387529446913281</v>
      </c>
      <c r="JM308" s="394">
        <v>2.7387529446913281</v>
      </c>
      <c r="JN308" s="394">
        <v>2.7387529446913281</v>
      </c>
      <c r="JO308" s="394">
        <v>2.7387529446913281</v>
      </c>
      <c r="JP308" s="394">
        <v>2.7387529446913281</v>
      </c>
      <c r="JQ308" s="394">
        <v>2.7387529446913281</v>
      </c>
      <c r="JR308" s="394">
        <v>2.7387529446913281</v>
      </c>
      <c r="JS308" s="394">
        <v>2.7387529446913281</v>
      </c>
      <c r="JT308" s="394">
        <v>2.7387529446913281</v>
      </c>
      <c r="JU308" s="394">
        <v>2.7387529446913281</v>
      </c>
      <c r="JV308" s="394">
        <v>2.7387529446913281</v>
      </c>
      <c r="JW308" s="394">
        <v>2.7387529446913281</v>
      </c>
      <c r="JX308" s="394">
        <v>2.7387529446913281</v>
      </c>
      <c r="JY308" s="394">
        <v>2.7387529446913281</v>
      </c>
      <c r="JZ308" s="394">
        <v>2.7387529446913281</v>
      </c>
      <c r="KA308" s="394">
        <v>2.7387529446913281</v>
      </c>
      <c r="KB308" s="394">
        <v>2.7387529446913281</v>
      </c>
      <c r="KC308" s="394">
        <v>2.7387529446913281</v>
      </c>
    </row>
    <row r="309" spans="1:289" x14ac:dyDescent="0.25">
      <c r="A309" s="383">
        <v>300</v>
      </c>
      <c r="B309" s="384" t="s">
        <v>865</v>
      </c>
      <c r="C309" s="385" t="s">
        <v>142</v>
      </c>
      <c r="D309" s="385" t="s">
        <v>142</v>
      </c>
      <c r="E309" s="129">
        <v>2052</v>
      </c>
      <c r="F309" s="386">
        <v>1180.8153799999998</v>
      </c>
      <c r="G309" s="386">
        <v>1158.7025042146611</v>
      </c>
      <c r="H309" s="386">
        <v>1137.0037315006236</v>
      </c>
      <c r="I309" s="386">
        <v>1115.7113070386897</v>
      </c>
      <c r="J309" s="386">
        <v>1094.8176212324929</v>
      </c>
      <c r="K309" s="386">
        <v>1114.9045513174744</v>
      </c>
      <c r="L309" s="386">
        <v>1135.3600220181841</v>
      </c>
      <c r="M309" s="386">
        <v>1156.1907950540515</v>
      </c>
      <c r="N309" s="386">
        <v>1177.4037562036951</v>
      </c>
      <c r="O309" s="386">
        <v>1199.0059175810707</v>
      </c>
      <c r="P309" s="386">
        <v>1219.5350773061837</v>
      </c>
      <c r="Q309" s="386">
        <v>1240.4157335442324</v>
      </c>
      <c r="R309" s="386">
        <v>1261.6539045541356</v>
      </c>
      <c r="S309" s="386">
        <v>1283.2557116383387</v>
      </c>
      <c r="T309" s="386">
        <v>1305.227380907106</v>
      </c>
      <c r="U309" s="386">
        <v>1324.1602420618335</v>
      </c>
      <c r="V309" s="386">
        <v>1343.3677321714449</v>
      </c>
      <c r="W309" s="386">
        <v>1362.8538348421284</v>
      </c>
      <c r="X309" s="386">
        <v>1382.6225914639222</v>
      </c>
      <c r="Y309" s="386">
        <v>1402.6781020488925</v>
      </c>
      <c r="Z309" s="386">
        <v>1419.6490459594665</v>
      </c>
      <c r="AA309" s="386">
        <v>1436.8253206132777</v>
      </c>
      <c r="AB309" s="386">
        <v>1454.2094102984324</v>
      </c>
      <c r="AC309" s="386">
        <v>1471.8038293603361</v>
      </c>
      <c r="AD309" s="386">
        <v>1489.6111225653535</v>
      </c>
      <c r="AE309" s="386">
        <v>1512.2737540239616</v>
      </c>
      <c r="AF309" s="386">
        <v>1535.2811700084426</v>
      </c>
      <c r="AG309" s="386">
        <v>1558.6386159983206</v>
      </c>
      <c r="AH309" s="386">
        <v>1582.3514172767461</v>
      </c>
      <c r="AI309" s="386">
        <v>1606.4249801446115</v>
      </c>
      <c r="AJ309" s="386">
        <v>1627.7308094429727</v>
      </c>
      <c r="AK309" s="386">
        <v>1649.3192154988556</v>
      </c>
      <c r="AL309" s="386">
        <v>1671.1939460952153</v>
      </c>
      <c r="AM309" s="386">
        <v>1693.3587987214203</v>
      </c>
      <c r="AN309" s="386">
        <v>1715.8176212325018</v>
      </c>
      <c r="AO309" s="387">
        <v>1715.8176212325018</v>
      </c>
      <c r="AP309" s="387">
        <v>1715.8176212325018</v>
      </c>
      <c r="AQ309" s="387">
        <v>1715.8176212325018</v>
      </c>
      <c r="AR309" s="387">
        <v>1715.8176212325018</v>
      </c>
      <c r="AS309" s="387">
        <v>1715.8176212325018</v>
      </c>
      <c r="AT309" s="387">
        <v>1715.8176212325018</v>
      </c>
      <c r="AU309" s="387">
        <v>1715.8176212325018</v>
      </c>
      <c r="AV309" s="387">
        <v>1715.8176212325018</v>
      </c>
      <c r="AW309" s="387">
        <v>1715.8176212325018</v>
      </c>
      <c r="AX309" s="387">
        <v>1715.8176212325018</v>
      </c>
      <c r="AY309" s="387">
        <v>1715.8176212325018</v>
      </c>
      <c r="AZ309" s="387">
        <v>1715.8176212325018</v>
      </c>
      <c r="BA309" s="387">
        <v>1715.8176212325018</v>
      </c>
      <c r="BB309" s="387">
        <v>1715.8176212325018</v>
      </c>
      <c r="BC309" s="387">
        <v>1715.8176212325018</v>
      </c>
      <c r="BD309" s="387">
        <v>1715.8176212325018</v>
      </c>
      <c r="BE309" s="387">
        <v>1715.8176212325018</v>
      </c>
      <c r="BF309" s="387">
        <v>1715.8176212325018</v>
      </c>
      <c r="BG309" s="387">
        <v>1715.8176212325018</v>
      </c>
      <c r="BH309" s="387">
        <v>1715.8176212325018</v>
      </c>
      <c r="BI309" s="387">
        <v>1715.8176212325018</v>
      </c>
      <c r="BJ309" s="387">
        <v>1715.8176212325018</v>
      </c>
      <c r="BK309" s="387">
        <v>1715.8176212325018</v>
      </c>
      <c r="BL309" s="387">
        <v>1715.8176212325018</v>
      </c>
      <c r="BM309" s="387">
        <v>1715.8176212325018</v>
      </c>
      <c r="BN309" s="387">
        <v>1715.8176212325018</v>
      </c>
      <c r="BO309" s="387">
        <v>1715.8176212325018</v>
      </c>
      <c r="BP309" s="387">
        <v>1715.8176212325018</v>
      </c>
      <c r="CA309" s="386">
        <v>3570</v>
      </c>
      <c r="CB309" s="386">
        <v>3503.1453774309248</v>
      </c>
      <c r="CC309" s="386">
        <v>3437.5427270071864</v>
      </c>
      <c r="CD309" s="386">
        <v>3373.1686033155515</v>
      </c>
      <c r="CE309" s="386">
        <v>3310.0000000000005</v>
      </c>
      <c r="CF309" s="386">
        <v>3378.1135302484859</v>
      </c>
      <c r="CG309" s="386">
        <v>3447.628707929875</v>
      </c>
      <c r="CH309" s="386">
        <v>3518.5743762933575</v>
      </c>
      <c r="CI309" s="386">
        <v>3590.9799721275576</v>
      </c>
      <c r="CJ309" s="386">
        <v>3664.875537974448</v>
      </c>
      <c r="CK309" s="386">
        <v>3736.7323365848279</v>
      </c>
      <c r="CL309" s="386">
        <v>3809.9980232878675</v>
      </c>
      <c r="CM309" s="386">
        <v>3884.700221992453</v>
      </c>
      <c r="CN309" s="386">
        <v>3960.8670982263152</v>
      </c>
      <c r="CO309" s="386">
        <v>4038.5273697554917</v>
      </c>
      <c r="CP309" s="386">
        <v>4101.2517178154058</v>
      </c>
      <c r="CQ309" s="386">
        <v>4164.9502684693161</v>
      </c>
      <c r="CR309" s="386">
        <v>4229.6381525352144</v>
      </c>
      <c r="CS309" s="386">
        <v>4295.330735835244</v>
      </c>
      <c r="CT309" s="386">
        <v>4362.0436228456629</v>
      </c>
      <c r="CU309" s="386">
        <v>4420.1276430442658</v>
      </c>
      <c r="CV309" s="386">
        <v>4478.9850973701114</v>
      </c>
      <c r="CW309" s="386">
        <v>4538.6262847031185</v>
      </c>
      <c r="CX309" s="386">
        <v>4599.06164106084</v>
      </c>
      <c r="CY309" s="386">
        <v>4660.3017414245605</v>
      </c>
      <c r="CZ309" s="386">
        <v>4736.5178702236226</v>
      </c>
      <c r="DA309" s="386">
        <v>4813.9804630096578</v>
      </c>
      <c r="DB309" s="386">
        <v>4892.7099048703813</v>
      </c>
      <c r="DC309" s="386">
        <v>4972.7269142780297</v>
      </c>
      <c r="DD309" s="386">
        <v>5054.052548541642</v>
      </c>
      <c r="DE309" s="386">
        <v>5118.5000815032217</v>
      </c>
      <c r="DF309" s="386">
        <v>5183.7694271517375</v>
      </c>
      <c r="DG309" s="386">
        <v>5249.8710649588065</v>
      </c>
      <c r="DH309" s="386">
        <v>5316.8156080266472</v>
      </c>
      <c r="DI309" s="386">
        <v>5384.6138047920977</v>
      </c>
      <c r="DJ309" s="387">
        <v>5384.6138047920977</v>
      </c>
      <c r="DK309" s="387">
        <v>5384.6138047920977</v>
      </c>
      <c r="DL309" s="387">
        <v>5384.6138047920977</v>
      </c>
      <c r="DM309" s="387">
        <v>5384.6138047920977</v>
      </c>
      <c r="DN309" s="387">
        <v>5384.6138047920977</v>
      </c>
      <c r="DO309" s="387">
        <v>5384.6138047920977</v>
      </c>
      <c r="DP309" s="387">
        <v>5384.6138047920977</v>
      </c>
      <c r="DQ309" s="387">
        <v>5384.6138047920977</v>
      </c>
      <c r="DR309" s="387">
        <v>5384.6138047920977</v>
      </c>
      <c r="DS309" s="387">
        <v>5384.6138047920977</v>
      </c>
      <c r="DT309" s="387">
        <v>5384.6138047920977</v>
      </c>
      <c r="DU309" s="387">
        <v>5384.6138047920977</v>
      </c>
      <c r="DV309" s="387">
        <v>5384.6138047920977</v>
      </c>
      <c r="DW309" s="387">
        <v>5384.6138047920977</v>
      </c>
      <c r="DX309" s="387">
        <v>5384.6138047920977</v>
      </c>
      <c r="DY309" s="387">
        <v>5384.6138047920977</v>
      </c>
      <c r="DZ309" s="387">
        <v>5384.6138047920977</v>
      </c>
      <c r="EA309" s="387">
        <v>5384.6138047920977</v>
      </c>
      <c r="EB309" s="387">
        <v>5384.6138047920977</v>
      </c>
      <c r="EC309" s="387">
        <v>5384.6138047920977</v>
      </c>
      <c r="ED309" s="387">
        <v>5384.6138047920977</v>
      </c>
      <c r="EE309" s="387">
        <v>5384.6138047920977</v>
      </c>
      <c r="EF309" s="387">
        <v>5384.6138047920977</v>
      </c>
      <c r="EG309" s="387">
        <v>5384.6138047920977</v>
      </c>
      <c r="EH309" s="387">
        <v>5384.6138047920977</v>
      </c>
      <c r="EI309" s="387">
        <v>5384.6138047920977</v>
      </c>
      <c r="EJ309" s="387">
        <v>5384.6138047920977</v>
      </c>
      <c r="EK309" s="387">
        <v>5384.6138047920977</v>
      </c>
      <c r="EY309" s="386">
        <v>837</v>
      </c>
      <c r="EZ309" s="386">
        <v>844</v>
      </c>
      <c r="FA309" s="386">
        <v>851</v>
      </c>
      <c r="FB309" s="386">
        <v>858</v>
      </c>
      <c r="FC309" s="386">
        <v>865.69999999999993</v>
      </c>
      <c r="FD309" s="386">
        <v>879</v>
      </c>
      <c r="FE309" s="386">
        <v>892</v>
      </c>
      <c r="FF309" s="386">
        <v>905</v>
      </c>
      <c r="FG309" s="386">
        <v>918</v>
      </c>
      <c r="FH309" s="386">
        <v>931</v>
      </c>
      <c r="FI309" s="386">
        <v>944.7</v>
      </c>
      <c r="FJ309" s="386">
        <v>956</v>
      </c>
      <c r="FK309" s="386">
        <v>967</v>
      </c>
      <c r="FL309" s="386">
        <v>978</v>
      </c>
      <c r="FM309" s="386">
        <v>989</v>
      </c>
      <c r="FN309" s="386">
        <v>1000</v>
      </c>
      <c r="FO309" s="386">
        <v>1011</v>
      </c>
      <c r="FP309" s="386">
        <v>1022</v>
      </c>
      <c r="FQ309" s="386">
        <v>1033</v>
      </c>
      <c r="FR309" s="386">
        <v>1044</v>
      </c>
      <c r="FS309" s="386">
        <v>1055</v>
      </c>
      <c r="FT309" s="386">
        <v>1066</v>
      </c>
      <c r="FU309" s="386">
        <v>1077</v>
      </c>
      <c r="FV309" s="386">
        <v>1088</v>
      </c>
      <c r="FW309" s="386">
        <v>1099</v>
      </c>
      <c r="FX309" s="386">
        <v>1110</v>
      </c>
      <c r="FY309" s="386">
        <v>1121</v>
      </c>
      <c r="FZ309" s="386">
        <v>1132</v>
      </c>
      <c r="GA309" s="386">
        <v>1143</v>
      </c>
      <c r="GB309" s="386">
        <v>1154</v>
      </c>
      <c r="GC309" s="386">
        <v>1168.7</v>
      </c>
      <c r="GD309" s="387">
        <v>1168.7</v>
      </c>
      <c r="GE309" s="387">
        <v>1168.7</v>
      </c>
      <c r="GF309" s="387">
        <v>1168.7</v>
      </c>
      <c r="GG309" s="387">
        <v>1168.7</v>
      </c>
      <c r="GH309" s="387">
        <v>1168.7</v>
      </c>
      <c r="GI309" s="387">
        <v>1168.7</v>
      </c>
      <c r="GJ309" s="387">
        <v>1168.7</v>
      </c>
      <c r="GK309" s="387">
        <v>1168.7</v>
      </c>
      <c r="GL309" s="387">
        <v>1168.7</v>
      </c>
      <c r="GM309" s="387">
        <v>1168.7</v>
      </c>
      <c r="GN309" s="387">
        <v>1168.7</v>
      </c>
      <c r="GO309" s="387">
        <v>1168.7</v>
      </c>
      <c r="GP309" s="387">
        <v>1168.7</v>
      </c>
      <c r="GQ309" s="387">
        <v>1168.7</v>
      </c>
      <c r="GR309" s="387">
        <v>1168.7</v>
      </c>
      <c r="GS309" s="387">
        <v>1168.7</v>
      </c>
      <c r="GT309" s="387">
        <v>1168.7</v>
      </c>
      <c r="GU309" s="387">
        <v>1168.7</v>
      </c>
      <c r="GV309" s="387">
        <v>1168.7</v>
      </c>
      <c r="GW309" s="387">
        <v>1168.7</v>
      </c>
      <c r="GX309" s="387">
        <v>1168.7</v>
      </c>
      <c r="GY309" s="387">
        <v>1168.7</v>
      </c>
      <c r="GZ309" s="387">
        <v>1168.7</v>
      </c>
      <c r="HA309" s="387">
        <v>1168.7</v>
      </c>
      <c r="HB309" s="387">
        <v>1168.7</v>
      </c>
      <c r="HC309" s="387">
        <v>1168.7</v>
      </c>
      <c r="HD309" s="387">
        <v>1168.7</v>
      </c>
      <c r="HE309" s="387">
        <v>1168.7</v>
      </c>
      <c r="HS309" s="394">
        <v>3.0233346046017799</v>
      </c>
      <c r="HT309" s="394">
        <v>3.0233346046017799</v>
      </c>
      <c r="HU309" s="394">
        <v>3.0233346046017799</v>
      </c>
      <c r="HV309" s="394">
        <v>3.0233346046017795</v>
      </c>
      <c r="HW309" s="394">
        <v>3.0233346046017799</v>
      </c>
      <c r="HX309" s="394">
        <v>3.0299576105027053</v>
      </c>
      <c r="HY309" s="394">
        <v>3.0365951249555776</v>
      </c>
      <c r="HZ309" s="394">
        <v>3.0432471797432581</v>
      </c>
      <c r="IA309" s="394">
        <v>3.0499138067182323</v>
      </c>
      <c r="IB309" s="394">
        <v>3.056595037802762</v>
      </c>
      <c r="IC309" s="394">
        <v>3.0640630237867787</v>
      </c>
      <c r="ID309" s="394">
        <v>3.0715492558302073</v>
      </c>
      <c r="IE309" s="394">
        <v>3.0790537785124941</v>
      </c>
      <c r="IF309" s="394">
        <v>3.0865766365220049</v>
      </c>
      <c r="IG309" s="394">
        <v>3.0941178746562907</v>
      </c>
      <c r="IH309" s="394">
        <v>3.097247287404882</v>
      </c>
      <c r="II309" s="394">
        <v>3.1003798652637071</v>
      </c>
      <c r="IJ309" s="394">
        <v>3.1035156114339815</v>
      </c>
      <c r="IK309" s="394">
        <v>3.1066545291201582</v>
      </c>
      <c r="IL309" s="394">
        <v>3.1097966215299317</v>
      </c>
      <c r="IM309" s="394">
        <v>3.1135354583758641</v>
      </c>
      <c r="IN309" s="394">
        <v>3.1172787903392138</v>
      </c>
      <c r="IO309" s="394">
        <v>3.1210266228243584</v>
      </c>
      <c r="IP309" s="394">
        <v>3.1247789612421708</v>
      </c>
      <c r="IQ309" s="394">
        <v>3.1285358110100305</v>
      </c>
      <c r="IR309" s="394">
        <v>3.132050567974463</v>
      </c>
      <c r="IS309" s="394">
        <v>3.1355692735964356</v>
      </c>
      <c r="IT309" s="394">
        <v>3.1390919323120716</v>
      </c>
      <c r="IU309" s="394">
        <v>3.1426185485624791</v>
      </c>
      <c r="IV309" s="394">
        <v>3.1461491267937531</v>
      </c>
      <c r="IW309" s="394">
        <v>3.1445617738567155</v>
      </c>
      <c r="IX309" s="394">
        <v>3.1429752218001332</v>
      </c>
      <c r="IY309" s="394">
        <v>3.1413894702199321</v>
      </c>
      <c r="IZ309" s="394">
        <v>3.139804518712241</v>
      </c>
      <c r="JA309" s="394">
        <v>3.1382203668733952</v>
      </c>
      <c r="JB309" s="394">
        <v>3.1382203668733952</v>
      </c>
      <c r="JC309" s="394">
        <v>3.1382203668733952</v>
      </c>
      <c r="JD309" s="394">
        <v>3.1382203668733952</v>
      </c>
      <c r="JE309" s="394">
        <v>3.1382203668733952</v>
      </c>
      <c r="JF309" s="394">
        <v>3.1382203668733952</v>
      </c>
      <c r="JG309" s="394">
        <v>3.1382203668733952</v>
      </c>
      <c r="JH309" s="394">
        <v>3.1382203668733952</v>
      </c>
      <c r="JI309" s="394">
        <v>3.1382203668733952</v>
      </c>
      <c r="JJ309" s="394">
        <v>3.1382203668733952</v>
      </c>
      <c r="JK309" s="394">
        <v>3.1382203668733952</v>
      </c>
      <c r="JL309" s="394">
        <v>3.1382203668733952</v>
      </c>
      <c r="JM309" s="394">
        <v>3.1382203668733952</v>
      </c>
      <c r="JN309" s="394">
        <v>3.1382203668733952</v>
      </c>
      <c r="JO309" s="394">
        <v>3.1382203668733952</v>
      </c>
      <c r="JP309" s="394">
        <v>3.1382203668733952</v>
      </c>
      <c r="JQ309" s="394">
        <v>3.1382203668733952</v>
      </c>
      <c r="JR309" s="394">
        <v>3.1382203668733952</v>
      </c>
      <c r="JS309" s="394">
        <v>3.1382203668733952</v>
      </c>
      <c r="JT309" s="394">
        <v>3.1382203668733952</v>
      </c>
      <c r="JU309" s="394">
        <v>3.1382203668733952</v>
      </c>
      <c r="JV309" s="394">
        <v>3.1382203668733952</v>
      </c>
      <c r="JW309" s="394">
        <v>3.1382203668733952</v>
      </c>
      <c r="JX309" s="394">
        <v>3.1382203668733952</v>
      </c>
      <c r="JY309" s="394">
        <v>3.1382203668733952</v>
      </c>
      <c r="JZ309" s="394">
        <v>3.1382203668733952</v>
      </c>
      <c r="KA309" s="394">
        <v>3.1382203668733952</v>
      </c>
      <c r="KB309" s="394">
        <v>3.1382203668733952</v>
      </c>
      <c r="KC309" s="394">
        <v>3.1382203668733952</v>
      </c>
    </row>
    <row r="310" spans="1:289" x14ac:dyDescent="0.25">
      <c r="A310" s="383">
        <v>301</v>
      </c>
      <c r="B310" s="384" t="s">
        <v>865</v>
      </c>
      <c r="C310" s="385" t="s">
        <v>472</v>
      </c>
      <c r="D310" s="385" t="s">
        <v>867</v>
      </c>
      <c r="E310" s="129">
        <v>2060</v>
      </c>
      <c r="F310" s="386">
        <v>1568.40427</v>
      </c>
      <c r="G310" s="386">
        <v>1535.4557558632202</v>
      </c>
      <c r="H310" s="386">
        <v>1503.1994131293029</v>
      </c>
      <c r="I310" s="386">
        <v>1471.6207008921258</v>
      </c>
      <c r="J310" s="386">
        <v>1440.7053837160752</v>
      </c>
      <c r="K310" s="386">
        <v>1457.8472606984283</v>
      </c>
      <c r="L310" s="386">
        <v>1475.1930960679711</v>
      </c>
      <c r="M310" s="386">
        <v>1492.7453165731713</v>
      </c>
      <c r="N310" s="386">
        <v>1510.5063778365641</v>
      </c>
      <c r="O310" s="386">
        <v>1528.4787646983018</v>
      </c>
      <c r="P310" s="386">
        <v>1545.971029723479</v>
      </c>
      <c r="Q310" s="386">
        <v>1563.6634802813426</v>
      </c>
      <c r="R310" s="386">
        <v>1581.5584073414977</v>
      </c>
      <c r="S310" s="386">
        <v>1599.6581280919363</v>
      </c>
      <c r="T310" s="386">
        <v>1617.9649862390861</v>
      </c>
      <c r="U310" s="386">
        <v>1634.0667378077719</v>
      </c>
      <c r="V310" s="386">
        <v>1650.3287316596868</v>
      </c>
      <c r="W310" s="386">
        <v>1666.7525625026628</v>
      </c>
      <c r="X310" s="386">
        <v>1683.3398409148315</v>
      </c>
      <c r="Y310" s="386">
        <v>1700.0921935025642</v>
      </c>
      <c r="Z310" s="386">
        <v>1714.5018841173378</v>
      </c>
      <c r="AA310" s="386">
        <v>1729.0337088048439</v>
      </c>
      <c r="AB310" s="386">
        <v>1743.6887027525909</v>
      </c>
      <c r="AC310" s="386">
        <v>1758.4679099221594</v>
      </c>
      <c r="AD310" s="386">
        <v>1773.3723831235691</v>
      </c>
      <c r="AE310" s="386">
        <v>1792.5830751577155</v>
      </c>
      <c r="AF310" s="386">
        <v>1812.0018738997044</v>
      </c>
      <c r="AG310" s="386">
        <v>1831.6310337400478</v>
      </c>
      <c r="AH310" s="386">
        <v>1851.4728334907509</v>
      </c>
      <c r="AI310" s="386">
        <v>1871.5295766498664</v>
      </c>
      <c r="AJ310" s="386">
        <v>1889.533617418238</v>
      </c>
      <c r="AK310" s="386">
        <v>1907.7108563492427</v>
      </c>
      <c r="AL310" s="386">
        <v>1926.0629596023789</v>
      </c>
      <c r="AM310" s="386">
        <v>1944.5916093655342</v>
      </c>
      <c r="AN310" s="386">
        <v>1963.2985040091776</v>
      </c>
      <c r="AO310" s="387">
        <v>2054.7308337970567</v>
      </c>
      <c r="AP310" s="387">
        <v>2150.4212378988354</v>
      </c>
      <c r="AQ310" s="387">
        <v>2250.5680181285966</v>
      </c>
      <c r="AR310" s="387">
        <v>2355.3787113692742</v>
      </c>
      <c r="AS310" s="387">
        <v>2465.0705196569552</v>
      </c>
      <c r="AT310" s="387">
        <v>2579.8707602945346</v>
      </c>
      <c r="AU310" s="387">
        <v>2700.0173369275158</v>
      </c>
      <c r="AV310" s="387">
        <v>2825.7592325581736</v>
      </c>
      <c r="AW310" s="387">
        <v>2825.7592325581736</v>
      </c>
      <c r="AX310" s="387">
        <v>2825.7592325581736</v>
      </c>
      <c r="AY310" s="387">
        <v>2825.7592325581736</v>
      </c>
      <c r="AZ310" s="387">
        <v>2825.7592325581736</v>
      </c>
      <c r="BA310" s="387">
        <v>2825.7592325581736</v>
      </c>
      <c r="BB310" s="387">
        <v>2825.7592325581736</v>
      </c>
      <c r="BC310" s="387">
        <v>2825.7592325581736</v>
      </c>
      <c r="BD310" s="387">
        <v>2825.7592325581736</v>
      </c>
      <c r="BE310" s="387">
        <v>2825.7592325581736</v>
      </c>
      <c r="BF310" s="387">
        <v>2825.7592325581736</v>
      </c>
      <c r="BG310" s="387">
        <v>2825.7592325581736</v>
      </c>
      <c r="BH310" s="387">
        <v>2825.7592325581736</v>
      </c>
      <c r="BI310" s="387">
        <v>2825.7592325581736</v>
      </c>
      <c r="BJ310" s="387">
        <v>2825.7592325581736</v>
      </c>
      <c r="BK310" s="387">
        <v>2825.7592325581736</v>
      </c>
      <c r="BL310" s="387">
        <v>2825.7592325581736</v>
      </c>
      <c r="BM310" s="387">
        <v>2825.7592325581736</v>
      </c>
      <c r="BN310" s="387">
        <v>2825.7592325581736</v>
      </c>
      <c r="BO310" s="387">
        <v>2825.7592325581736</v>
      </c>
      <c r="BP310" s="387">
        <v>2825.7592325581736</v>
      </c>
      <c r="CA310" s="386">
        <v>4790</v>
      </c>
      <c r="CB310" s="386">
        <v>4689.3732765626964</v>
      </c>
      <c r="CC310" s="386">
        <v>4590.8604857913069</v>
      </c>
      <c r="CD310" s="386">
        <v>4494.4172188929842</v>
      </c>
      <c r="CE310" s="386">
        <v>4400</v>
      </c>
      <c r="CF310" s="386">
        <v>4455.8634466478907</v>
      </c>
      <c r="CG310" s="386">
        <v>4512.4361489029134</v>
      </c>
      <c r="CH310" s="386">
        <v>4569.7271116429702</v>
      </c>
      <c r="CI310" s="386">
        <v>4627.7454540740355</v>
      </c>
      <c r="CJ310" s="386">
        <v>4686.5004111816897</v>
      </c>
      <c r="CK310" s="386">
        <v>4743.9118869002823</v>
      </c>
      <c r="CL310" s="386">
        <v>4802.0266758067546</v>
      </c>
      <c r="CM310" s="386">
        <v>4860.8533937646434</v>
      </c>
      <c r="CN310" s="386">
        <v>4920.400762185207</v>
      </c>
      <c r="CO310" s="386">
        <v>4980.6776093204271</v>
      </c>
      <c r="CP310" s="386">
        <v>5028.2255668879116</v>
      </c>
      <c r="CQ310" s="386">
        <v>5076.2274402568537</v>
      </c>
      <c r="CR310" s="386">
        <v>5124.6875627270501</v>
      </c>
      <c r="CS310" s="386">
        <v>5173.6103089660719</v>
      </c>
      <c r="CT310" s="386">
        <v>5223.0000954041825</v>
      </c>
      <c r="CU310" s="386">
        <v>5265.2721432924345</v>
      </c>
      <c r="CV310" s="386">
        <v>5307.8863175448505</v>
      </c>
      <c r="CW310" s="386">
        <v>5350.8453871412858</v>
      </c>
      <c r="CX310" s="386">
        <v>5394.1521434721726</v>
      </c>
      <c r="CY310" s="386">
        <v>5437.8094005198982</v>
      </c>
      <c r="CZ310" s="386">
        <v>5494.4786589205896</v>
      </c>
      <c r="DA310" s="386">
        <v>5551.7384869075149</v>
      </c>
      <c r="DB310" s="386">
        <v>5609.5950390068847</v>
      </c>
      <c r="DC310" s="386">
        <v>5668.0545338833181</v>
      </c>
      <c r="DD310" s="386">
        <v>5727.1232550082514</v>
      </c>
      <c r="DE310" s="386">
        <v>5781.5196130405948</v>
      </c>
      <c r="DF310" s="386">
        <v>5836.4326290241352</v>
      </c>
      <c r="DG310" s="386">
        <v>5891.8672101888442</v>
      </c>
      <c r="DH310" s="386">
        <v>5947.8283103736867</v>
      </c>
      <c r="DI310" s="386">
        <v>6004.3209304693082</v>
      </c>
      <c r="DJ310" s="387">
        <v>6280.8631313289407</v>
      </c>
      <c r="DK310" s="387">
        <v>6570.1420912229232</v>
      </c>
      <c r="DL310" s="387">
        <v>6872.7444295901514</v>
      </c>
      <c r="DM310" s="387">
        <v>7189.2837839174517</v>
      </c>
      <c r="DN310" s="387">
        <v>7520.4020541151785</v>
      </c>
      <c r="DO310" s="387">
        <v>7866.7707042052662</v>
      </c>
      <c r="DP310" s="387">
        <v>8229.0921239613835</v>
      </c>
      <c r="DQ310" s="387">
        <v>8608.101053262415</v>
      </c>
      <c r="DR310" s="387">
        <v>8608.101053262415</v>
      </c>
      <c r="DS310" s="387">
        <v>8608.101053262415</v>
      </c>
      <c r="DT310" s="387">
        <v>8608.101053262415</v>
      </c>
      <c r="DU310" s="387">
        <v>8608.101053262415</v>
      </c>
      <c r="DV310" s="387">
        <v>8608.101053262415</v>
      </c>
      <c r="DW310" s="387">
        <v>8608.101053262415</v>
      </c>
      <c r="DX310" s="387">
        <v>8608.101053262415</v>
      </c>
      <c r="DY310" s="387">
        <v>8608.101053262415</v>
      </c>
      <c r="DZ310" s="387">
        <v>8608.101053262415</v>
      </c>
      <c r="EA310" s="387">
        <v>8608.101053262415</v>
      </c>
      <c r="EB310" s="387">
        <v>8608.101053262415</v>
      </c>
      <c r="EC310" s="387">
        <v>8608.101053262415</v>
      </c>
      <c r="ED310" s="387">
        <v>8608.101053262415</v>
      </c>
      <c r="EE310" s="387">
        <v>8608.101053262415</v>
      </c>
      <c r="EF310" s="387">
        <v>8608.101053262415</v>
      </c>
      <c r="EG310" s="387">
        <v>8608.101053262415</v>
      </c>
      <c r="EH310" s="387">
        <v>8608.101053262415</v>
      </c>
      <c r="EI310" s="387">
        <v>8608.101053262415</v>
      </c>
      <c r="EJ310" s="387">
        <v>8608.101053262415</v>
      </c>
      <c r="EK310" s="387">
        <v>8608.101053262415</v>
      </c>
      <c r="EY310" s="386">
        <v>1105</v>
      </c>
      <c r="EZ310" s="386">
        <v>1122</v>
      </c>
      <c r="FA310" s="386">
        <v>1139</v>
      </c>
      <c r="FB310" s="386">
        <v>1156</v>
      </c>
      <c r="FC310" s="386">
        <v>1171</v>
      </c>
      <c r="FD310" s="386">
        <v>1194</v>
      </c>
      <c r="FE310" s="386">
        <v>1217</v>
      </c>
      <c r="FF310" s="386">
        <v>1240</v>
      </c>
      <c r="FG310" s="386">
        <v>1263</v>
      </c>
      <c r="FH310" s="386">
        <v>1286</v>
      </c>
      <c r="FI310" s="386">
        <v>1307.2</v>
      </c>
      <c r="FJ310" s="386">
        <v>1328</v>
      </c>
      <c r="FK310" s="386">
        <v>1349</v>
      </c>
      <c r="FL310" s="386">
        <v>1370</v>
      </c>
      <c r="FM310" s="386">
        <v>1391</v>
      </c>
      <c r="FN310" s="386">
        <v>1412</v>
      </c>
      <c r="FO310" s="386">
        <v>1433</v>
      </c>
      <c r="FP310" s="386">
        <v>1454</v>
      </c>
      <c r="FQ310" s="386">
        <v>1475</v>
      </c>
      <c r="FR310" s="386">
        <v>1496</v>
      </c>
      <c r="FS310" s="386">
        <v>1517</v>
      </c>
      <c r="FT310" s="386">
        <v>1538</v>
      </c>
      <c r="FU310" s="386">
        <v>1559</v>
      </c>
      <c r="FV310" s="386">
        <v>1580</v>
      </c>
      <c r="FW310" s="386">
        <v>1601</v>
      </c>
      <c r="FX310" s="386">
        <v>1622</v>
      </c>
      <c r="FY310" s="386">
        <v>1643</v>
      </c>
      <c r="FZ310" s="386">
        <v>1664</v>
      </c>
      <c r="GA310" s="386">
        <v>1685</v>
      </c>
      <c r="GB310" s="386">
        <v>1706</v>
      </c>
      <c r="GC310" s="386">
        <v>1723.6999999999998</v>
      </c>
      <c r="GD310" s="387">
        <v>1775.2330694119657</v>
      </c>
      <c r="GE310" s="387">
        <v>1828.3068113557053</v>
      </c>
      <c r="GF310" s="387">
        <v>1882.9672869697699</v>
      </c>
      <c r="GG310" s="387">
        <v>1939.2619344721625</v>
      </c>
      <c r="GH310" s="387">
        <v>1997.23961033057</v>
      </c>
      <c r="GI310" s="387">
        <v>2056.9506316634543</v>
      </c>
      <c r="GJ310" s="387">
        <v>2118.4468199087983</v>
      </c>
      <c r="GK310" s="387">
        <v>2181.781545798407</v>
      </c>
      <c r="GL310" s="387">
        <v>2181.781545798407</v>
      </c>
      <c r="GM310" s="387">
        <v>2181.781545798407</v>
      </c>
      <c r="GN310" s="387">
        <v>2181.781545798407</v>
      </c>
      <c r="GO310" s="387">
        <v>2181.781545798407</v>
      </c>
      <c r="GP310" s="387">
        <v>2181.781545798407</v>
      </c>
      <c r="GQ310" s="387">
        <v>2181.781545798407</v>
      </c>
      <c r="GR310" s="387">
        <v>2181.781545798407</v>
      </c>
      <c r="GS310" s="387">
        <v>2181.781545798407</v>
      </c>
      <c r="GT310" s="387">
        <v>2181.781545798407</v>
      </c>
      <c r="GU310" s="387">
        <v>2181.781545798407</v>
      </c>
      <c r="GV310" s="387">
        <v>2181.781545798407</v>
      </c>
      <c r="GW310" s="387">
        <v>2181.781545798407</v>
      </c>
      <c r="GX310" s="387">
        <v>2181.781545798407</v>
      </c>
      <c r="GY310" s="387">
        <v>2181.781545798407</v>
      </c>
      <c r="GZ310" s="387">
        <v>2181.781545798407</v>
      </c>
      <c r="HA310" s="387">
        <v>2181.781545798407</v>
      </c>
      <c r="HB310" s="387">
        <v>2181.781545798407</v>
      </c>
      <c r="HC310" s="387">
        <v>2181.781545798407</v>
      </c>
      <c r="HD310" s="387">
        <v>2181.781545798407</v>
      </c>
      <c r="HE310" s="387">
        <v>2181.781545798407</v>
      </c>
      <c r="HS310" s="394">
        <v>3.0540595250993547</v>
      </c>
      <c r="HT310" s="394">
        <v>3.0540595250993543</v>
      </c>
      <c r="HU310" s="394">
        <v>3.0540595250993543</v>
      </c>
      <c r="HV310" s="394">
        <v>3.0540595250993539</v>
      </c>
      <c r="HW310" s="394">
        <v>3.0540595250993547</v>
      </c>
      <c r="HX310" s="394">
        <v>3.0564679625718587</v>
      </c>
      <c r="HY310" s="394">
        <v>3.0588782993429886</v>
      </c>
      <c r="HZ310" s="394">
        <v>3.0612905369105352</v>
      </c>
      <c r="IA310" s="394">
        <v>3.0637046767734701</v>
      </c>
      <c r="IB310" s="394">
        <v>3.0661207204319472</v>
      </c>
      <c r="IC310" s="394">
        <v>3.0685645433788014</v>
      </c>
      <c r="ID310" s="394">
        <v>3.0710103141519611</v>
      </c>
      <c r="IE310" s="394">
        <v>3.0734580343039233</v>
      </c>
      <c r="IF310" s="394">
        <v>3.0759077053884223</v>
      </c>
      <c r="IG310" s="394">
        <v>3.0783593289604316</v>
      </c>
      <c r="IH310" s="394">
        <v>3.0771237493235244</v>
      </c>
      <c r="II310" s="394">
        <v>3.0758886656186624</v>
      </c>
      <c r="IJ310" s="394">
        <v>3.074654077646791</v>
      </c>
      <c r="IK310" s="394">
        <v>3.0734199852089348</v>
      </c>
      <c r="IL310" s="394">
        <v>3.0721863881061959</v>
      </c>
      <c r="IM310" s="394">
        <v>3.0710214973039291</v>
      </c>
      <c r="IN310" s="394">
        <v>3.0698570481970586</v>
      </c>
      <c r="IO310" s="394">
        <v>3.0686930406181041</v>
      </c>
      <c r="IP310" s="394">
        <v>3.0675294743996502</v>
      </c>
      <c r="IQ310" s="394">
        <v>3.0663663493743436</v>
      </c>
      <c r="IR310" s="394">
        <v>3.0651180048864251</v>
      </c>
      <c r="IS310" s="394">
        <v>3.0638701686104368</v>
      </c>
      <c r="IT310" s="394">
        <v>3.0626228403394808</v>
      </c>
      <c r="IU310" s="394">
        <v>3.0613760198667443</v>
      </c>
      <c r="IV310" s="394">
        <v>3.0601297069854994</v>
      </c>
      <c r="IW310" s="394">
        <v>3.0597601226805202</v>
      </c>
      <c r="IX310" s="394">
        <v>3.0593905830117398</v>
      </c>
      <c r="IY310" s="394">
        <v>3.0590210879737678</v>
      </c>
      <c r="IZ310" s="394">
        <v>3.0586516375612134</v>
      </c>
      <c r="JA310" s="394">
        <v>3.0582822317686849</v>
      </c>
      <c r="JB310" s="394">
        <v>3.0567814664669086</v>
      </c>
      <c r="JC310" s="394">
        <v>3.0552814376231572</v>
      </c>
      <c r="JD310" s="394">
        <v>3.0537821448760343</v>
      </c>
      <c r="JE310" s="394">
        <v>3.0522835878643222</v>
      </c>
      <c r="JF310" s="394">
        <v>3.0507857662269777</v>
      </c>
      <c r="JG310" s="394">
        <v>3.0492886796031384</v>
      </c>
      <c r="JH310" s="394">
        <v>3.0477923276321173</v>
      </c>
      <c r="JI310" s="394">
        <v>3.0462967099534022</v>
      </c>
      <c r="JJ310" s="394">
        <v>3.0462967099534022</v>
      </c>
      <c r="JK310" s="394">
        <v>3.0462967099534022</v>
      </c>
      <c r="JL310" s="394">
        <v>3.0462967099534022</v>
      </c>
      <c r="JM310" s="394">
        <v>3.0462967099534022</v>
      </c>
      <c r="JN310" s="394">
        <v>3.0462967099534022</v>
      </c>
      <c r="JO310" s="394">
        <v>3.0462967099534022</v>
      </c>
      <c r="JP310" s="394">
        <v>3.0462967099534022</v>
      </c>
      <c r="JQ310" s="394">
        <v>3.0462967099534022</v>
      </c>
      <c r="JR310" s="394">
        <v>3.0462967099534022</v>
      </c>
      <c r="JS310" s="394">
        <v>3.0462967099534022</v>
      </c>
      <c r="JT310" s="394">
        <v>3.0462967099534022</v>
      </c>
      <c r="JU310" s="394">
        <v>3.0462967099534022</v>
      </c>
      <c r="JV310" s="394">
        <v>3.0462967099534022</v>
      </c>
      <c r="JW310" s="394">
        <v>3.0462967099534022</v>
      </c>
      <c r="JX310" s="394">
        <v>3.0462967099534022</v>
      </c>
      <c r="JY310" s="394">
        <v>3.0462967099534022</v>
      </c>
      <c r="JZ310" s="394">
        <v>3.0462967099534022</v>
      </c>
      <c r="KA310" s="394">
        <v>3.0462967099534022</v>
      </c>
      <c r="KB310" s="394">
        <v>3.0462967099534022</v>
      </c>
      <c r="KC310" s="394">
        <v>3.0462967099534022</v>
      </c>
    </row>
    <row r="311" spans="1:289" x14ac:dyDescent="0.25">
      <c r="A311" s="383">
        <v>302</v>
      </c>
      <c r="B311" s="384" t="s">
        <v>863</v>
      </c>
      <c r="C311" s="385" t="s">
        <v>142</v>
      </c>
      <c r="D311" s="385" t="s">
        <v>142</v>
      </c>
      <c r="E311" s="129">
        <v>2052</v>
      </c>
      <c r="F311" s="386">
        <v>1664.1690700000001</v>
      </c>
      <c r="G311" s="386">
        <v>1673.3431822586865</v>
      </c>
      <c r="H311" s="386">
        <v>1682.5678689074707</v>
      </c>
      <c r="I311" s="386">
        <v>1691.8434087492344</v>
      </c>
      <c r="J311" s="386">
        <v>1701.1700821238239</v>
      </c>
      <c r="K311" s="386">
        <v>1715.9434407110757</v>
      </c>
      <c r="L311" s="386">
        <v>1730.8450945970992</v>
      </c>
      <c r="M311" s="386">
        <v>1745.8761579282539</v>
      </c>
      <c r="N311" s="386">
        <v>1761.0377545264064</v>
      </c>
      <c r="O311" s="386">
        <v>1776.3310179729544</v>
      </c>
      <c r="P311" s="386">
        <v>1791.3987469347674</v>
      </c>
      <c r="Q311" s="386">
        <v>1806.5942879168454</v>
      </c>
      <c r="R311" s="386">
        <v>1821.9187250847297</v>
      </c>
      <c r="S311" s="386">
        <v>1837.3731518003963</v>
      </c>
      <c r="T311" s="386">
        <v>1852.9586707002647</v>
      </c>
      <c r="U311" s="386">
        <v>1866.7644039593481</v>
      </c>
      <c r="V311" s="386">
        <v>1880.672998806137</v>
      </c>
      <c r="W311" s="386">
        <v>1894.6852216255836</v>
      </c>
      <c r="X311" s="386">
        <v>1908.8018445127011</v>
      </c>
      <c r="Y311" s="386">
        <v>1923.0236453151072</v>
      </c>
      <c r="Z311" s="386">
        <v>1935.3389539147452</v>
      </c>
      <c r="AA311" s="386">
        <v>1947.7331314488729</v>
      </c>
      <c r="AB311" s="386">
        <v>1960.2066830050223</v>
      </c>
      <c r="AC311" s="386">
        <v>1972.7601169053758</v>
      </c>
      <c r="AD311" s="386">
        <v>1985.3939447274818</v>
      </c>
      <c r="AE311" s="386">
        <v>2001.9181417099021</v>
      </c>
      <c r="AF311" s="386">
        <v>2018.5798676127863</v>
      </c>
      <c r="AG311" s="386">
        <v>2035.3802670729347</v>
      </c>
      <c r="AH311" s="386">
        <v>2052.3204942538232</v>
      </c>
      <c r="AI311" s="386">
        <v>2069.4017129248923</v>
      </c>
      <c r="AJ311" s="386">
        <v>2084.9208676589647</v>
      </c>
      <c r="AK311" s="386">
        <v>2100.5564058685873</v>
      </c>
      <c r="AL311" s="386">
        <v>2116.3092003534462</v>
      </c>
      <c r="AM311" s="386">
        <v>2132.1801304586529</v>
      </c>
      <c r="AN311" s="386">
        <v>2148.1700821238283</v>
      </c>
      <c r="AO311" s="387">
        <v>2148.1700821238283</v>
      </c>
      <c r="AP311" s="387">
        <v>2148.1700821238283</v>
      </c>
      <c r="AQ311" s="387">
        <v>2148.1700821238283</v>
      </c>
      <c r="AR311" s="387">
        <v>2148.1700821238283</v>
      </c>
      <c r="AS311" s="387">
        <v>2148.1700821238283</v>
      </c>
      <c r="AT311" s="387">
        <v>2148.1700821238283</v>
      </c>
      <c r="AU311" s="387">
        <v>2148.1700821238283</v>
      </c>
      <c r="AV311" s="387">
        <v>2148.1700821238283</v>
      </c>
      <c r="AW311" s="387">
        <v>2148.1700821238283</v>
      </c>
      <c r="AX311" s="387">
        <v>2148.1700821238283</v>
      </c>
      <c r="AY311" s="387">
        <v>2148.1700821238283</v>
      </c>
      <c r="AZ311" s="387">
        <v>2148.1700821238283</v>
      </c>
      <c r="BA311" s="387">
        <v>2148.1700821238283</v>
      </c>
      <c r="BB311" s="387">
        <v>2148.1700821238283</v>
      </c>
      <c r="BC311" s="387">
        <v>2148.1700821238283</v>
      </c>
      <c r="BD311" s="387">
        <v>2148.1700821238283</v>
      </c>
      <c r="BE311" s="387">
        <v>2148.1700821238283</v>
      </c>
      <c r="BF311" s="387">
        <v>2148.1700821238283</v>
      </c>
      <c r="BG311" s="387">
        <v>2148.1700821238283</v>
      </c>
      <c r="BH311" s="387">
        <v>2148.1700821238283</v>
      </c>
      <c r="BI311" s="387">
        <v>2148.1700821238283</v>
      </c>
      <c r="BJ311" s="387">
        <v>2148.1700821238283</v>
      </c>
      <c r="BK311" s="387">
        <v>2148.1700821238283</v>
      </c>
      <c r="BL311" s="387">
        <v>2148.1700821238283</v>
      </c>
      <c r="BM311" s="387">
        <v>2148.1700821238283</v>
      </c>
      <c r="BN311" s="387">
        <v>2148.1700821238283</v>
      </c>
      <c r="BO311" s="387">
        <v>2148.1700821238283</v>
      </c>
      <c r="BP311" s="387">
        <v>2148.1700821238283</v>
      </c>
      <c r="CA311" s="386">
        <v>4630</v>
      </c>
      <c r="CB311" s="386">
        <v>4654.8000300131389</v>
      </c>
      <c r="CC311" s="386">
        <v>4679.7328983607604</v>
      </c>
      <c r="CD311" s="386">
        <v>4704.7993165751923</v>
      </c>
      <c r="CE311" s="386">
        <v>4730</v>
      </c>
      <c r="CF311" s="386">
        <v>4779.9000505201857</v>
      </c>
      <c r="CG311" s="386">
        <v>4830.3265312817921</v>
      </c>
      <c r="CH311" s="386">
        <v>4881.2849959625437</v>
      </c>
      <c r="CI311" s="386">
        <v>4932.7810568297655</v>
      </c>
      <c r="CJ311" s="386">
        <v>4984.8203853584782</v>
      </c>
      <c r="CK311" s="386">
        <v>5036.3910079975776</v>
      </c>
      <c r="CL311" s="386">
        <v>5088.4951562030537</v>
      </c>
      <c r="CM311" s="386">
        <v>5141.138349581136</v>
      </c>
      <c r="CN311" s="386">
        <v>5194.3261648413209</v>
      </c>
      <c r="CO311" s="386">
        <v>5248.0642363871375</v>
      </c>
      <c r="CP311" s="386">
        <v>5289.511998603416</v>
      </c>
      <c r="CQ311" s="386">
        <v>5331.287103800908</v>
      </c>
      <c r="CR311" s="386">
        <v>5373.3921372440909</v>
      </c>
      <c r="CS311" s="386">
        <v>5415.8297046151483</v>
      </c>
      <c r="CT311" s="386">
        <v>5458.6024321752193</v>
      </c>
      <c r="CU311" s="386">
        <v>5496.1627294570362</v>
      </c>
      <c r="CV311" s="386">
        <v>5533.9814767632733</v>
      </c>
      <c r="CW311" s="386">
        <v>5572.0604524721648</v>
      </c>
      <c r="CX311" s="386">
        <v>5610.4014471988512</v>
      </c>
      <c r="CY311" s="386">
        <v>5649.0062638795825</v>
      </c>
      <c r="CZ311" s="386">
        <v>5698.496990381047</v>
      </c>
      <c r="DA311" s="386">
        <v>5748.4213032329653</v>
      </c>
      <c r="DB311" s="386">
        <v>5798.7830010686685</v>
      </c>
      <c r="DC311" s="386">
        <v>5849.5859158011681</v>
      </c>
      <c r="DD311" s="386">
        <v>5900.8339129147171</v>
      </c>
      <c r="DE311" s="386">
        <v>5944.1079621321496</v>
      </c>
      <c r="DF311" s="386">
        <v>5987.6993636701709</v>
      </c>
      <c r="DG311" s="386">
        <v>6031.6104448472834</v>
      </c>
      <c r="DH311" s="386">
        <v>6075.8435500494897</v>
      </c>
      <c r="DI311" s="386">
        <v>6120.4010408554641</v>
      </c>
      <c r="DJ311" s="387">
        <v>6120.4010408554641</v>
      </c>
      <c r="DK311" s="387">
        <v>6120.4010408554641</v>
      </c>
      <c r="DL311" s="387">
        <v>6120.4010408554641</v>
      </c>
      <c r="DM311" s="387">
        <v>6120.4010408554641</v>
      </c>
      <c r="DN311" s="387">
        <v>6120.4010408554641</v>
      </c>
      <c r="DO311" s="387">
        <v>6120.4010408554641</v>
      </c>
      <c r="DP311" s="387">
        <v>6120.4010408554641</v>
      </c>
      <c r="DQ311" s="387">
        <v>6120.4010408554641</v>
      </c>
      <c r="DR311" s="387">
        <v>6120.4010408554641</v>
      </c>
      <c r="DS311" s="387">
        <v>6120.4010408554641</v>
      </c>
      <c r="DT311" s="387">
        <v>6120.4010408554641</v>
      </c>
      <c r="DU311" s="387">
        <v>6120.4010408554641</v>
      </c>
      <c r="DV311" s="387">
        <v>6120.4010408554641</v>
      </c>
      <c r="DW311" s="387">
        <v>6120.4010408554641</v>
      </c>
      <c r="DX311" s="387">
        <v>6120.4010408554641</v>
      </c>
      <c r="DY311" s="387">
        <v>6120.4010408554641</v>
      </c>
      <c r="DZ311" s="387">
        <v>6120.4010408554641</v>
      </c>
      <c r="EA311" s="387">
        <v>6120.4010408554641</v>
      </c>
      <c r="EB311" s="387">
        <v>6120.4010408554641</v>
      </c>
      <c r="EC311" s="387">
        <v>6120.4010408554641</v>
      </c>
      <c r="ED311" s="387">
        <v>6120.4010408554641</v>
      </c>
      <c r="EE311" s="387">
        <v>6120.4010408554641</v>
      </c>
      <c r="EF311" s="387">
        <v>6120.4010408554641</v>
      </c>
      <c r="EG311" s="387">
        <v>6120.4010408554641</v>
      </c>
      <c r="EH311" s="387">
        <v>6120.4010408554641</v>
      </c>
      <c r="EI311" s="387">
        <v>6120.4010408554641</v>
      </c>
      <c r="EJ311" s="387">
        <v>6120.4010408554641</v>
      </c>
      <c r="EK311" s="387">
        <v>6120.4010408554641</v>
      </c>
      <c r="EY311" s="386">
        <v>585</v>
      </c>
      <c r="EZ311" s="386">
        <v>593</v>
      </c>
      <c r="FA311" s="386">
        <v>601</v>
      </c>
      <c r="FB311" s="386">
        <v>609</v>
      </c>
      <c r="FC311" s="386">
        <v>616.70000000000005</v>
      </c>
      <c r="FD311" s="386">
        <v>626</v>
      </c>
      <c r="FE311" s="386">
        <v>635</v>
      </c>
      <c r="FF311" s="386">
        <v>644</v>
      </c>
      <c r="FG311" s="386">
        <v>653</v>
      </c>
      <c r="FH311" s="386">
        <v>662</v>
      </c>
      <c r="FI311" s="386">
        <v>673.2</v>
      </c>
      <c r="FJ311" s="386">
        <v>682</v>
      </c>
      <c r="FK311" s="386">
        <v>691</v>
      </c>
      <c r="FL311" s="386">
        <v>700</v>
      </c>
      <c r="FM311" s="386">
        <v>709</v>
      </c>
      <c r="FN311" s="386">
        <v>718</v>
      </c>
      <c r="FO311" s="386">
        <v>727</v>
      </c>
      <c r="FP311" s="386">
        <v>736</v>
      </c>
      <c r="FQ311" s="386">
        <v>745</v>
      </c>
      <c r="FR311" s="386">
        <v>754</v>
      </c>
      <c r="FS311" s="386">
        <v>763</v>
      </c>
      <c r="FT311" s="386">
        <v>772</v>
      </c>
      <c r="FU311" s="386">
        <v>781</v>
      </c>
      <c r="FV311" s="386">
        <v>790</v>
      </c>
      <c r="FW311" s="386">
        <v>799</v>
      </c>
      <c r="FX311" s="386">
        <v>808</v>
      </c>
      <c r="FY311" s="386">
        <v>817</v>
      </c>
      <c r="FZ311" s="386">
        <v>826</v>
      </c>
      <c r="GA311" s="386">
        <v>835</v>
      </c>
      <c r="GB311" s="386">
        <v>844</v>
      </c>
      <c r="GC311" s="386">
        <v>845.9</v>
      </c>
      <c r="GD311" s="387">
        <v>845.9</v>
      </c>
      <c r="GE311" s="387">
        <v>845.9</v>
      </c>
      <c r="GF311" s="387">
        <v>845.9</v>
      </c>
      <c r="GG311" s="387">
        <v>845.9</v>
      </c>
      <c r="GH311" s="387">
        <v>845.9</v>
      </c>
      <c r="GI311" s="387">
        <v>845.9</v>
      </c>
      <c r="GJ311" s="387">
        <v>845.9</v>
      </c>
      <c r="GK311" s="387">
        <v>845.9</v>
      </c>
      <c r="GL311" s="387">
        <v>845.9</v>
      </c>
      <c r="GM311" s="387">
        <v>845.9</v>
      </c>
      <c r="GN311" s="387">
        <v>845.9</v>
      </c>
      <c r="GO311" s="387">
        <v>845.9</v>
      </c>
      <c r="GP311" s="387">
        <v>845.9</v>
      </c>
      <c r="GQ311" s="387">
        <v>845.9</v>
      </c>
      <c r="GR311" s="387">
        <v>845.9</v>
      </c>
      <c r="GS311" s="387">
        <v>845.9</v>
      </c>
      <c r="GT311" s="387">
        <v>845.9</v>
      </c>
      <c r="GU311" s="387">
        <v>845.9</v>
      </c>
      <c r="GV311" s="387">
        <v>845.9</v>
      </c>
      <c r="GW311" s="387">
        <v>845.9</v>
      </c>
      <c r="GX311" s="387">
        <v>845.9</v>
      </c>
      <c r="GY311" s="387">
        <v>845.9</v>
      </c>
      <c r="GZ311" s="387">
        <v>845.9</v>
      </c>
      <c r="HA311" s="387">
        <v>845.9</v>
      </c>
      <c r="HB311" s="387">
        <v>845.9</v>
      </c>
      <c r="HC311" s="387">
        <v>845.9</v>
      </c>
      <c r="HD311" s="387">
        <v>845.9</v>
      </c>
      <c r="HE311" s="387">
        <v>845.9</v>
      </c>
      <c r="HS311" s="394">
        <v>2.7821692419749153</v>
      </c>
      <c r="HT311" s="394">
        <v>2.7817366332051909</v>
      </c>
      <c r="HU311" s="394">
        <v>2.7813040917032468</v>
      </c>
      <c r="HV311" s="394">
        <v>2.7808716174586223</v>
      </c>
      <c r="HW311" s="394">
        <v>2.7804392104608593</v>
      </c>
      <c r="HX311" s="394">
        <v>2.7855813525761821</v>
      </c>
      <c r="HY311" s="394">
        <v>2.7907330045651375</v>
      </c>
      <c r="HZ311" s="394">
        <v>2.7958941840152778</v>
      </c>
      <c r="IA311" s="394">
        <v>2.8010649085466834</v>
      </c>
      <c r="IB311" s="394">
        <v>2.80624519581202</v>
      </c>
      <c r="IC311" s="394">
        <v>2.8114293462665767</v>
      </c>
      <c r="ID311" s="394">
        <v>2.816623073723163</v>
      </c>
      <c r="IE311" s="394">
        <v>2.8218263958739671</v>
      </c>
      <c r="IF311" s="394">
        <v>2.8270393304438621</v>
      </c>
      <c r="IG311" s="394">
        <v>2.8322618951904657</v>
      </c>
      <c r="IH311" s="394">
        <v>2.8335187811512417</v>
      </c>
      <c r="II311" s="394">
        <v>2.8347762248861139</v>
      </c>
      <c r="IJ311" s="394">
        <v>2.8360342266426084</v>
      </c>
      <c r="IK311" s="394">
        <v>2.8372927866683604</v>
      </c>
      <c r="IL311" s="394">
        <v>2.8385519052111143</v>
      </c>
      <c r="IM311" s="394">
        <v>2.8398967107749082</v>
      </c>
      <c r="IN311" s="394">
        <v>2.8412421534600454</v>
      </c>
      <c r="IO311" s="394">
        <v>2.8425882335683723</v>
      </c>
      <c r="IP311" s="394">
        <v>2.8439349514018772</v>
      </c>
      <c r="IQ311" s="394">
        <v>2.8452823072626896</v>
      </c>
      <c r="IR311" s="394">
        <v>2.8465184822760929</v>
      </c>
      <c r="IS311" s="394">
        <v>2.8477551943640287</v>
      </c>
      <c r="IT311" s="394">
        <v>2.8489924437598364</v>
      </c>
      <c r="IU311" s="394">
        <v>2.8502302306969574</v>
      </c>
      <c r="IV311" s="394">
        <v>2.8514685554089345</v>
      </c>
      <c r="IW311" s="394">
        <v>2.8509993133727134</v>
      </c>
      <c r="IX311" s="394">
        <v>2.8505301485556807</v>
      </c>
      <c r="IY311" s="394">
        <v>2.8500610609451305</v>
      </c>
      <c r="IZ311" s="394">
        <v>2.8495920505283556</v>
      </c>
      <c r="JA311" s="394">
        <v>2.849123117292657</v>
      </c>
      <c r="JB311" s="394">
        <v>2.849123117292657</v>
      </c>
      <c r="JC311" s="394">
        <v>2.849123117292657</v>
      </c>
      <c r="JD311" s="394">
        <v>2.849123117292657</v>
      </c>
      <c r="JE311" s="394">
        <v>2.849123117292657</v>
      </c>
      <c r="JF311" s="394">
        <v>2.849123117292657</v>
      </c>
      <c r="JG311" s="394">
        <v>2.849123117292657</v>
      </c>
      <c r="JH311" s="394">
        <v>2.849123117292657</v>
      </c>
      <c r="JI311" s="394">
        <v>2.849123117292657</v>
      </c>
      <c r="JJ311" s="394">
        <v>2.849123117292657</v>
      </c>
      <c r="JK311" s="394">
        <v>2.849123117292657</v>
      </c>
      <c r="JL311" s="394">
        <v>2.849123117292657</v>
      </c>
      <c r="JM311" s="394">
        <v>2.849123117292657</v>
      </c>
      <c r="JN311" s="394">
        <v>2.849123117292657</v>
      </c>
      <c r="JO311" s="394">
        <v>2.849123117292657</v>
      </c>
      <c r="JP311" s="394">
        <v>2.849123117292657</v>
      </c>
      <c r="JQ311" s="394">
        <v>2.849123117292657</v>
      </c>
      <c r="JR311" s="394">
        <v>2.849123117292657</v>
      </c>
      <c r="JS311" s="394">
        <v>2.849123117292657</v>
      </c>
      <c r="JT311" s="394">
        <v>2.849123117292657</v>
      </c>
      <c r="JU311" s="394">
        <v>2.849123117292657</v>
      </c>
      <c r="JV311" s="394">
        <v>2.849123117292657</v>
      </c>
      <c r="JW311" s="394">
        <v>2.849123117292657</v>
      </c>
      <c r="JX311" s="394">
        <v>2.849123117292657</v>
      </c>
      <c r="JY311" s="394">
        <v>2.849123117292657</v>
      </c>
      <c r="JZ311" s="394">
        <v>2.849123117292657</v>
      </c>
      <c r="KA311" s="394">
        <v>2.849123117292657</v>
      </c>
      <c r="KB311" s="394">
        <v>2.849123117292657</v>
      </c>
      <c r="KC311" s="394">
        <v>2.849123117292657</v>
      </c>
    </row>
    <row r="312" spans="1:289" x14ac:dyDescent="0.25">
      <c r="A312" s="383">
        <v>303</v>
      </c>
      <c r="B312" s="384" t="s">
        <v>863</v>
      </c>
      <c r="C312" s="385" t="s">
        <v>142</v>
      </c>
      <c r="D312" s="385" t="s">
        <v>142</v>
      </c>
      <c r="E312" s="129">
        <v>2052</v>
      </c>
      <c r="F312" s="386">
        <v>1391.1780999999999</v>
      </c>
      <c r="G312" s="386">
        <v>1379.5935938849905</v>
      </c>
      <c r="H312" s="386">
        <v>1368.1055533353378</v>
      </c>
      <c r="I312" s="386">
        <v>1356.7131750707636</v>
      </c>
      <c r="J312" s="386">
        <v>1345.4156624999998</v>
      </c>
      <c r="K312" s="386">
        <v>1348.092309517702</v>
      </c>
      <c r="L312" s="386">
        <v>1350.774281610366</v>
      </c>
      <c r="M312" s="386">
        <v>1353.4615893720008</v>
      </c>
      <c r="N312" s="386">
        <v>1356.1542434176922</v>
      </c>
      <c r="O312" s="386">
        <v>1358.8522543836432</v>
      </c>
      <c r="P312" s="386">
        <v>1361.5810324169252</v>
      </c>
      <c r="Q312" s="386">
        <v>1364.3152902435627</v>
      </c>
      <c r="R312" s="386">
        <v>1367.0550388677984</v>
      </c>
      <c r="S312" s="386">
        <v>1369.800289315973</v>
      </c>
      <c r="T312" s="386">
        <v>1372.5510526365701</v>
      </c>
      <c r="U312" s="386">
        <v>1375.0499122162394</v>
      </c>
      <c r="V312" s="386">
        <v>1377.5533212071578</v>
      </c>
      <c r="W312" s="386">
        <v>1380.0612878919605</v>
      </c>
      <c r="X312" s="386">
        <v>1382.5738205683626</v>
      </c>
      <c r="Y312" s="386">
        <v>1385.0909275491849</v>
      </c>
      <c r="Z312" s="386">
        <v>1387.317914782396</v>
      </c>
      <c r="AA312" s="386">
        <v>1389.5484826268423</v>
      </c>
      <c r="AB312" s="386">
        <v>1391.7826368395288</v>
      </c>
      <c r="AC312" s="386">
        <v>1394.0203831867168</v>
      </c>
      <c r="AD312" s="386">
        <v>1396.2617274439385</v>
      </c>
      <c r="AE312" s="386">
        <v>1399.2580731259454</v>
      </c>
      <c r="AF312" s="386">
        <v>1402.2608488971468</v>
      </c>
      <c r="AG312" s="386">
        <v>1405.2700685563666</v>
      </c>
      <c r="AH312" s="386">
        <v>1408.2857459320408</v>
      </c>
      <c r="AI312" s="386">
        <v>1411.3078948822808</v>
      </c>
      <c r="AJ312" s="386">
        <v>1414.1182336356037</v>
      </c>
      <c r="AK312" s="386">
        <v>1416.9341686191588</v>
      </c>
      <c r="AL312" s="386">
        <v>1419.7557109767247</v>
      </c>
      <c r="AM312" s="386">
        <v>1422.5828718742707</v>
      </c>
      <c r="AN312" s="386">
        <v>1425.4156625000007</v>
      </c>
      <c r="AO312" s="387">
        <v>1425.4156625000007</v>
      </c>
      <c r="AP312" s="387">
        <v>1425.4156625000007</v>
      </c>
      <c r="AQ312" s="387">
        <v>1425.4156625000007</v>
      </c>
      <c r="AR312" s="387">
        <v>1425.4156625000007</v>
      </c>
      <c r="AS312" s="387">
        <v>1425.4156625000007</v>
      </c>
      <c r="AT312" s="387">
        <v>1425.4156625000007</v>
      </c>
      <c r="AU312" s="387">
        <v>1425.4156625000007</v>
      </c>
      <c r="AV312" s="387">
        <v>1425.4156625000007</v>
      </c>
      <c r="AW312" s="387">
        <v>1425.4156625000007</v>
      </c>
      <c r="AX312" s="387">
        <v>1425.4156625000007</v>
      </c>
      <c r="AY312" s="387">
        <v>1425.4156625000007</v>
      </c>
      <c r="AZ312" s="387">
        <v>1425.4156625000007</v>
      </c>
      <c r="BA312" s="387">
        <v>1425.4156625000007</v>
      </c>
      <c r="BB312" s="387">
        <v>1425.4156625000007</v>
      </c>
      <c r="BC312" s="387">
        <v>1425.4156625000007</v>
      </c>
      <c r="BD312" s="387">
        <v>1425.4156625000007</v>
      </c>
      <c r="BE312" s="387">
        <v>1425.4156625000007</v>
      </c>
      <c r="BF312" s="387">
        <v>1425.4156625000007</v>
      </c>
      <c r="BG312" s="387">
        <v>1425.4156625000007</v>
      </c>
      <c r="BH312" s="387">
        <v>1425.4156625000007</v>
      </c>
      <c r="BI312" s="387">
        <v>1425.4156625000007</v>
      </c>
      <c r="BJ312" s="387">
        <v>1425.4156625000007</v>
      </c>
      <c r="BK312" s="387">
        <v>1425.4156625000007</v>
      </c>
      <c r="BL312" s="387">
        <v>1425.4156625000007</v>
      </c>
      <c r="BM312" s="387">
        <v>1425.4156625000007</v>
      </c>
      <c r="BN312" s="387">
        <v>1425.4156625000007</v>
      </c>
      <c r="BO312" s="387">
        <v>1425.4156625000007</v>
      </c>
      <c r="BP312" s="387">
        <v>1425.4156625000007</v>
      </c>
      <c r="CA312" s="386">
        <v>4560</v>
      </c>
      <c r="CB312" s="386">
        <v>4522.0283356354994</v>
      </c>
      <c r="CC312" s="386">
        <v>4484.3728658531509</v>
      </c>
      <c r="CD312" s="386">
        <v>4447.0309576629215</v>
      </c>
      <c r="CE312" s="386">
        <v>4410</v>
      </c>
      <c r="CF312" s="386">
        <v>4422.3353407529048</v>
      </c>
      <c r="CG312" s="386">
        <v>4434.7051850503649</v>
      </c>
      <c r="CH312" s="386">
        <v>4447.1096294032604</v>
      </c>
      <c r="CI312" s="386">
        <v>4459.5487705924243</v>
      </c>
      <c r="CJ312" s="386">
        <v>4472.0227056693966</v>
      </c>
      <c r="CK312" s="386">
        <v>4484.6007806172602</v>
      </c>
      <c r="CL312" s="386">
        <v>4497.2142328384089</v>
      </c>
      <c r="CM312" s="386">
        <v>4509.8631618354666</v>
      </c>
      <c r="CN312" s="386">
        <v>4522.5476673909197</v>
      </c>
      <c r="CO312" s="386">
        <v>4535.2678495679047</v>
      </c>
      <c r="CP312" s="386">
        <v>4541.7275252962427</v>
      </c>
      <c r="CQ312" s="386">
        <v>4548.1964016742222</v>
      </c>
      <c r="CR312" s="386">
        <v>4554.6744918065187</v>
      </c>
      <c r="CS312" s="386">
        <v>4561.1618088164732</v>
      </c>
      <c r="CT312" s="386">
        <v>4567.6583658461186</v>
      </c>
      <c r="CU312" s="386">
        <v>4573.2051445830975</v>
      </c>
      <c r="CV312" s="386">
        <v>4578.7586591028103</v>
      </c>
      <c r="CW312" s="386">
        <v>4584.3189175849184</v>
      </c>
      <c r="CX312" s="386">
        <v>4589.885928219016</v>
      </c>
      <c r="CY312" s="386">
        <v>4595.4596992046427</v>
      </c>
      <c r="CZ312" s="386">
        <v>4603.4721110112214</v>
      </c>
      <c r="DA312" s="386">
        <v>4611.498492855002</v>
      </c>
      <c r="DB312" s="386">
        <v>4619.5388690934378</v>
      </c>
      <c r="DC312" s="386">
        <v>4627.593264126448</v>
      </c>
      <c r="DD312" s="386">
        <v>4635.6617023964991</v>
      </c>
      <c r="DE312" s="386">
        <v>4644.7532482979032</v>
      </c>
      <c r="DF312" s="386">
        <v>4653.8626247081284</v>
      </c>
      <c r="DG312" s="386">
        <v>4662.9898665967003</v>
      </c>
      <c r="DH312" s="386">
        <v>4672.1350090017268</v>
      </c>
      <c r="DI312" s="386">
        <v>4681.2980870300362</v>
      </c>
      <c r="DJ312" s="387">
        <v>4681.2980870300362</v>
      </c>
      <c r="DK312" s="387">
        <v>4681.2980870300362</v>
      </c>
      <c r="DL312" s="387">
        <v>4681.2980870300362</v>
      </c>
      <c r="DM312" s="387">
        <v>4681.2980870300362</v>
      </c>
      <c r="DN312" s="387">
        <v>4681.2980870300362</v>
      </c>
      <c r="DO312" s="387">
        <v>4681.2980870300362</v>
      </c>
      <c r="DP312" s="387">
        <v>4681.2980870300362</v>
      </c>
      <c r="DQ312" s="387">
        <v>4681.2980870300362</v>
      </c>
      <c r="DR312" s="387">
        <v>4681.2980870300362</v>
      </c>
      <c r="DS312" s="387">
        <v>4681.2980870300362</v>
      </c>
      <c r="DT312" s="387">
        <v>4681.2980870300362</v>
      </c>
      <c r="DU312" s="387">
        <v>4681.2980870300362</v>
      </c>
      <c r="DV312" s="387">
        <v>4681.2980870300362</v>
      </c>
      <c r="DW312" s="387">
        <v>4681.2980870300362</v>
      </c>
      <c r="DX312" s="387">
        <v>4681.2980870300362</v>
      </c>
      <c r="DY312" s="387">
        <v>4681.2980870300362</v>
      </c>
      <c r="DZ312" s="387">
        <v>4681.2980870300362</v>
      </c>
      <c r="EA312" s="387">
        <v>4681.2980870300362</v>
      </c>
      <c r="EB312" s="387">
        <v>4681.2980870300362</v>
      </c>
      <c r="EC312" s="387">
        <v>4681.2980870300362</v>
      </c>
      <c r="ED312" s="387">
        <v>4681.2980870300362</v>
      </c>
      <c r="EE312" s="387">
        <v>4681.2980870300362</v>
      </c>
      <c r="EF312" s="387">
        <v>4681.2980870300362</v>
      </c>
      <c r="EG312" s="387">
        <v>4681.2980870300362</v>
      </c>
      <c r="EH312" s="387">
        <v>4681.2980870300362</v>
      </c>
      <c r="EI312" s="387">
        <v>4681.2980870300362</v>
      </c>
      <c r="EJ312" s="387">
        <v>4681.2980870300362</v>
      </c>
      <c r="EK312" s="387">
        <v>4681.2980870300362</v>
      </c>
      <c r="EY312" s="386">
        <v>807</v>
      </c>
      <c r="EZ312" s="386">
        <v>813</v>
      </c>
      <c r="FA312" s="386">
        <v>819</v>
      </c>
      <c r="FB312" s="386">
        <v>825</v>
      </c>
      <c r="FC312" s="386">
        <v>832.80000000000007</v>
      </c>
      <c r="FD312" s="386">
        <v>843</v>
      </c>
      <c r="FE312" s="386">
        <v>853</v>
      </c>
      <c r="FF312" s="386">
        <v>863</v>
      </c>
      <c r="FG312" s="386">
        <v>873</v>
      </c>
      <c r="FH312" s="386">
        <v>883</v>
      </c>
      <c r="FI312" s="386">
        <v>894.9</v>
      </c>
      <c r="FJ312" s="386">
        <v>903</v>
      </c>
      <c r="FK312" s="386">
        <v>911</v>
      </c>
      <c r="FL312" s="386">
        <v>919</v>
      </c>
      <c r="FM312" s="386">
        <v>927</v>
      </c>
      <c r="FN312" s="386">
        <v>935</v>
      </c>
      <c r="FO312" s="386">
        <v>943</v>
      </c>
      <c r="FP312" s="386">
        <v>951</v>
      </c>
      <c r="FQ312" s="386">
        <v>959</v>
      </c>
      <c r="FR312" s="386">
        <v>967</v>
      </c>
      <c r="FS312" s="386">
        <v>975</v>
      </c>
      <c r="FT312" s="386">
        <v>983</v>
      </c>
      <c r="FU312" s="386">
        <v>991</v>
      </c>
      <c r="FV312" s="386">
        <v>999</v>
      </c>
      <c r="FW312" s="386">
        <v>1007</v>
      </c>
      <c r="FX312" s="386">
        <v>1015</v>
      </c>
      <c r="FY312" s="386">
        <v>1023</v>
      </c>
      <c r="FZ312" s="386">
        <v>1031</v>
      </c>
      <c r="GA312" s="386">
        <v>1039</v>
      </c>
      <c r="GB312" s="386">
        <v>1047</v>
      </c>
      <c r="GC312" s="386">
        <v>1056.6999999999998</v>
      </c>
      <c r="GD312" s="387">
        <v>1056.6999999999998</v>
      </c>
      <c r="GE312" s="387">
        <v>1056.6999999999998</v>
      </c>
      <c r="GF312" s="387">
        <v>1056.6999999999998</v>
      </c>
      <c r="GG312" s="387">
        <v>1056.6999999999998</v>
      </c>
      <c r="GH312" s="387">
        <v>1056.6999999999998</v>
      </c>
      <c r="GI312" s="387">
        <v>1056.6999999999998</v>
      </c>
      <c r="GJ312" s="387">
        <v>1056.6999999999998</v>
      </c>
      <c r="GK312" s="387">
        <v>1056.6999999999998</v>
      </c>
      <c r="GL312" s="387">
        <v>1056.6999999999998</v>
      </c>
      <c r="GM312" s="387">
        <v>1056.6999999999998</v>
      </c>
      <c r="GN312" s="387">
        <v>1056.6999999999998</v>
      </c>
      <c r="GO312" s="387">
        <v>1056.6999999999998</v>
      </c>
      <c r="GP312" s="387">
        <v>1056.6999999999998</v>
      </c>
      <c r="GQ312" s="387">
        <v>1056.6999999999998</v>
      </c>
      <c r="GR312" s="387">
        <v>1056.6999999999998</v>
      </c>
      <c r="GS312" s="387">
        <v>1056.6999999999998</v>
      </c>
      <c r="GT312" s="387">
        <v>1056.6999999999998</v>
      </c>
      <c r="GU312" s="387">
        <v>1056.6999999999998</v>
      </c>
      <c r="GV312" s="387">
        <v>1056.6999999999998</v>
      </c>
      <c r="GW312" s="387">
        <v>1056.6999999999998</v>
      </c>
      <c r="GX312" s="387">
        <v>1056.6999999999998</v>
      </c>
      <c r="GY312" s="387">
        <v>1056.6999999999998</v>
      </c>
      <c r="GZ312" s="387">
        <v>1056.6999999999998</v>
      </c>
      <c r="HA312" s="387">
        <v>1056.6999999999998</v>
      </c>
      <c r="HB312" s="387">
        <v>1056.6999999999998</v>
      </c>
      <c r="HC312" s="387">
        <v>1056.6999999999998</v>
      </c>
      <c r="HD312" s="387">
        <v>1056.6999999999998</v>
      </c>
      <c r="HE312" s="387">
        <v>1056.6999999999998</v>
      </c>
      <c r="HS312" s="394">
        <v>3.2777974293873662</v>
      </c>
      <c r="HT312" s="394">
        <v>3.2777974293873657</v>
      </c>
      <c r="HU312" s="394">
        <v>3.2777974293873662</v>
      </c>
      <c r="HV312" s="394">
        <v>3.2777974293873671</v>
      </c>
      <c r="HW312" s="394">
        <v>3.2777974293873666</v>
      </c>
      <c r="HX312" s="394">
        <v>3.2804395585752242</v>
      </c>
      <c r="HY312" s="394">
        <v>3.2830838175001364</v>
      </c>
      <c r="HZ312" s="394">
        <v>3.2857302078788186</v>
      </c>
      <c r="IA312" s="394">
        <v>3.2883787314293675</v>
      </c>
      <c r="IB312" s="394">
        <v>3.2910293898712668</v>
      </c>
      <c r="IC312" s="394">
        <v>3.2936716022378061</v>
      </c>
      <c r="ID312" s="394">
        <v>3.2963159359121081</v>
      </c>
      <c r="IE312" s="394">
        <v>3.2989623925972702</v>
      </c>
      <c r="IF312" s="394">
        <v>3.3016109739977577</v>
      </c>
      <c r="IG312" s="394">
        <v>3.3042616818194026</v>
      </c>
      <c r="IH312" s="394">
        <v>3.302954667279026</v>
      </c>
      <c r="II312" s="394">
        <v>3.3016481697337219</v>
      </c>
      <c r="IJ312" s="394">
        <v>3.3003421889789912</v>
      </c>
      <c r="IK312" s="394">
        <v>3.2990367248104149</v>
      </c>
      <c r="IL312" s="394">
        <v>3.2977317770236567</v>
      </c>
      <c r="IM312" s="394">
        <v>3.296436307679639</v>
      </c>
      <c r="IN312" s="394">
        <v>3.2951413472432378</v>
      </c>
      <c r="IO312" s="394">
        <v>3.293846895514537</v>
      </c>
      <c r="IP312" s="394">
        <v>3.2925529522936978</v>
      </c>
      <c r="IQ312" s="394">
        <v>3.29125951738096</v>
      </c>
      <c r="IR312" s="394">
        <v>3.2899378602312117</v>
      </c>
      <c r="IS312" s="394">
        <v>3.2886167338137291</v>
      </c>
      <c r="IT312" s="394">
        <v>3.2872961379153889</v>
      </c>
      <c r="IU312" s="394">
        <v>3.2859760723231521</v>
      </c>
      <c r="IV312" s="394">
        <v>3.2846565368240683</v>
      </c>
      <c r="IW312" s="394">
        <v>3.2845579229655728</v>
      </c>
      <c r="IX312" s="394">
        <v>3.2844593120677197</v>
      </c>
      <c r="IY312" s="394">
        <v>3.2843607041304197</v>
      </c>
      <c r="IZ312" s="394">
        <v>3.2842620991535845</v>
      </c>
      <c r="JA312" s="394">
        <v>3.2841634971371265</v>
      </c>
      <c r="JB312" s="394">
        <v>3.2841634971371265</v>
      </c>
      <c r="JC312" s="394">
        <v>3.2841634971371265</v>
      </c>
      <c r="JD312" s="394">
        <v>3.2841634971371265</v>
      </c>
      <c r="JE312" s="394">
        <v>3.2841634971371265</v>
      </c>
      <c r="JF312" s="394">
        <v>3.2841634971371265</v>
      </c>
      <c r="JG312" s="394">
        <v>3.2841634971371265</v>
      </c>
      <c r="JH312" s="394">
        <v>3.2841634971371265</v>
      </c>
      <c r="JI312" s="394">
        <v>3.2841634971371265</v>
      </c>
      <c r="JJ312" s="394">
        <v>3.2841634971371265</v>
      </c>
      <c r="JK312" s="394">
        <v>3.2841634971371265</v>
      </c>
      <c r="JL312" s="394">
        <v>3.2841634971371265</v>
      </c>
      <c r="JM312" s="394">
        <v>3.2841634971371265</v>
      </c>
      <c r="JN312" s="394">
        <v>3.2841634971371265</v>
      </c>
      <c r="JO312" s="394">
        <v>3.2841634971371265</v>
      </c>
      <c r="JP312" s="394">
        <v>3.2841634971371265</v>
      </c>
      <c r="JQ312" s="394">
        <v>3.2841634971371265</v>
      </c>
      <c r="JR312" s="394">
        <v>3.2841634971371265</v>
      </c>
      <c r="JS312" s="394">
        <v>3.2841634971371265</v>
      </c>
      <c r="JT312" s="394">
        <v>3.2841634971371265</v>
      </c>
      <c r="JU312" s="394">
        <v>3.2841634971371265</v>
      </c>
      <c r="JV312" s="394">
        <v>3.2841634971371265</v>
      </c>
      <c r="JW312" s="394">
        <v>3.2841634971371265</v>
      </c>
      <c r="JX312" s="394">
        <v>3.2841634971371265</v>
      </c>
      <c r="JY312" s="394">
        <v>3.2841634971371265</v>
      </c>
      <c r="JZ312" s="394">
        <v>3.2841634971371265</v>
      </c>
      <c r="KA312" s="394">
        <v>3.2841634971371265</v>
      </c>
      <c r="KB312" s="394">
        <v>3.2841634971371265</v>
      </c>
      <c r="KC312" s="394">
        <v>3.2841634971371265</v>
      </c>
    </row>
    <row r="313" spans="1:289" x14ac:dyDescent="0.25">
      <c r="A313" s="383">
        <v>304</v>
      </c>
      <c r="B313" s="384" t="s">
        <v>863</v>
      </c>
      <c r="C313" s="385" t="s">
        <v>142</v>
      </c>
      <c r="D313" s="385" t="s">
        <v>142</v>
      </c>
      <c r="E313" s="129">
        <v>2052</v>
      </c>
      <c r="F313" s="386">
        <v>1219.0681</v>
      </c>
      <c r="G313" s="386">
        <v>1217.4818011296404</v>
      </c>
      <c r="H313" s="386">
        <v>1215.897566413126</v>
      </c>
      <c r="I313" s="386">
        <v>1214.3153931644995</v>
      </c>
      <c r="J313" s="386">
        <v>1212.7352787012987</v>
      </c>
      <c r="K313" s="386">
        <v>1213.5739050439447</v>
      </c>
      <c r="L313" s="386">
        <v>1214.4131113104659</v>
      </c>
      <c r="M313" s="386">
        <v>1215.2528979018894</v>
      </c>
      <c r="N313" s="386">
        <v>1216.0932652195193</v>
      </c>
      <c r="O313" s="386">
        <v>1216.9342136649373</v>
      </c>
      <c r="P313" s="386">
        <v>1217.789186367406</v>
      </c>
      <c r="Q313" s="386">
        <v>1218.6447597418864</v>
      </c>
      <c r="R313" s="386">
        <v>1219.5009342103881</v>
      </c>
      <c r="S313" s="386">
        <v>1220.3577101952174</v>
      </c>
      <c r="T313" s="386">
        <v>1221.2150881189768</v>
      </c>
      <c r="U313" s="386">
        <v>1222.0297230112317</v>
      </c>
      <c r="V313" s="386">
        <v>1222.8449013212792</v>
      </c>
      <c r="W313" s="386">
        <v>1223.6606234116166</v>
      </c>
      <c r="X313" s="386">
        <v>1224.4768896449832</v>
      </c>
      <c r="Y313" s="386">
        <v>1225.2937003843604</v>
      </c>
      <c r="Z313" s="386">
        <v>1226.0375167592802</v>
      </c>
      <c r="AA313" s="386">
        <v>1226.7817846690436</v>
      </c>
      <c r="AB313" s="386">
        <v>1227.5265043877559</v>
      </c>
      <c r="AC313" s="386">
        <v>1228.2716761896882</v>
      </c>
      <c r="AD313" s="386">
        <v>1229.0173003492782</v>
      </c>
      <c r="AE313" s="386">
        <v>1229.9365667149068</v>
      </c>
      <c r="AF313" s="386">
        <v>1230.8565206629239</v>
      </c>
      <c r="AG313" s="386">
        <v>1231.7771627076197</v>
      </c>
      <c r="AH313" s="386">
        <v>1232.6984933636688</v>
      </c>
      <c r="AI313" s="386">
        <v>1233.6205131461306</v>
      </c>
      <c r="AJ313" s="386">
        <v>1234.4423704589342</v>
      </c>
      <c r="AK313" s="386">
        <v>1235.2647753059555</v>
      </c>
      <c r="AL313" s="386">
        <v>1236.0877280519703</v>
      </c>
      <c r="AM313" s="386">
        <v>1236.9112290619976</v>
      </c>
      <c r="AN313" s="386">
        <v>1237.735278701299</v>
      </c>
      <c r="AO313" s="387">
        <v>1237.735278701299</v>
      </c>
      <c r="AP313" s="387">
        <v>1237.735278701299</v>
      </c>
      <c r="AQ313" s="387">
        <v>1237.735278701299</v>
      </c>
      <c r="AR313" s="387">
        <v>1237.735278701299</v>
      </c>
      <c r="AS313" s="387">
        <v>1237.735278701299</v>
      </c>
      <c r="AT313" s="387">
        <v>1237.735278701299</v>
      </c>
      <c r="AU313" s="387">
        <v>1237.735278701299</v>
      </c>
      <c r="AV313" s="387">
        <v>1237.735278701299</v>
      </c>
      <c r="AW313" s="387">
        <v>1237.735278701299</v>
      </c>
      <c r="AX313" s="387">
        <v>1237.735278701299</v>
      </c>
      <c r="AY313" s="387">
        <v>1237.735278701299</v>
      </c>
      <c r="AZ313" s="387">
        <v>1237.735278701299</v>
      </c>
      <c r="BA313" s="387">
        <v>1237.735278701299</v>
      </c>
      <c r="BB313" s="387">
        <v>1237.735278701299</v>
      </c>
      <c r="BC313" s="387">
        <v>1237.735278701299</v>
      </c>
      <c r="BD313" s="387">
        <v>1237.735278701299</v>
      </c>
      <c r="BE313" s="387">
        <v>1237.735278701299</v>
      </c>
      <c r="BF313" s="387">
        <v>1237.735278701299</v>
      </c>
      <c r="BG313" s="387">
        <v>1237.735278701299</v>
      </c>
      <c r="BH313" s="387">
        <v>1237.735278701299</v>
      </c>
      <c r="BI313" s="387">
        <v>1237.735278701299</v>
      </c>
      <c r="BJ313" s="387">
        <v>1237.735278701299</v>
      </c>
      <c r="BK313" s="387">
        <v>1237.735278701299</v>
      </c>
      <c r="BL313" s="387">
        <v>1237.735278701299</v>
      </c>
      <c r="BM313" s="387">
        <v>1237.735278701299</v>
      </c>
      <c r="BN313" s="387">
        <v>1237.735278701299</v>
      </c>
      <c r="BO313" s="387">
        <v>1237.735278701299</v>
      </c>
      <c r="BP313" s="387">
        <v>1237.735278701299</v>
      </c>
      <c r="CA313" s="386">
        <v>3850</v>
      </c>
      <c r="CB313" s="386">
        <v>3844.9902301184948</v>
      </c>
      <c r="CC313" s="386">
        <v>3839.9869791445908</v>
      </c>
      <c r="CD313" s="386">
        <v>3834.990238595632</v>
      </c>
      <c r="CE313" s="386">
        <v>3830</v>
      </c>
      <c r="CF313" s="386">
        <v>3834.3377944754607</v>
      </c>
      <c r="CG313" s="386">
        <v>3838.6805018649975</v>
      </c>
      <c r="CH313" s="386">
        <v>3843.0281277328954</v>
      </c>
      <c r="CI313" s="386">
        <v>3847.3806776497413</v>
      </c>
      <c r="CJ313" s="386">
        <v>3851.738157192432</v>
      </c>
      <c r="CK313" s="386">
        <v>3856.1392848099681</v>
      </c>
      <c r="CL313" s="386">
        <v>3860.5454413062894</v>
      </c>
      <c r="CM313" s="386">
        <v>3864.9566324275647</v>
      </c>
      <c r="CN313" s="386">
        <v>3869.3728639265291</v>
      </c>
      <c r="CO313" s="386">
        <v>3873.7941415624878</v>
      </c>
      <c r="CP313" s="386">
        <v>3873.7014091358233</v>
      </c>
      <c r="CQ313" s="386">
        <v>3873.6086789290248</v>
      </c>
      <c r="CR313" s="386">
        <v>3873.5159509420387</v>
      </c>
      <c r="CS313" s="386">
        <v>3873.4232251748122</v>
      </c>
      <c r="CT313" s="386">
        <v>3873.330501627293</v>
      </c>
      <c r="CU313" s="386">
        <v>3872.9970526049487</v>
      </c>
      <c r="CV313" s="386">
        <v>3872.6636322887143</v>
      </c>
      <c r="CW313" s="386">
        <v>3872.3302406761186</v>
      </c>
      <c r="CX313" s="386">
        <v>3871.9968777646905</v>
      </c>
      <c r="CY313" s="386">
        <v>3871.6635435519579</v>
      </c>
      <c r="CZ313" s="386">
        <v>3871.86421054831</v>
      </c>
      <c r="DA313" s="386">
        <v>3872.0648879451642</v>
      </c>
      <c r="DB313" s="386">
        <v>3872.2655757430589</v>
      </c>
      <c r="DC313" s="386">
        <v>3872.4662739425335</v>
      </c>
      <c r="DD313" s="386">
        <v>3872.666982544129</v>
      </c>
      <c r="DE313" s="386">
        <v>3875.2378967986965</v>
      </c>
      <c r="DF313" s="386">
        <v>3877.8105177840866</v>
      </c>
      <c r="DG313" s="386">
        <v>3880.384846633332</v>
      </c>
      <c r="DH313" s="386">
        <v>3882.9608844802174</v>
      </c>
      <c r="DI313" s="386">
        <v>3885.5386324592814</v>
      </c>
      <c r="DJ313" s="387">
        <v>3885.5386324592814</v>
      </c>
      <c r="DK313" s="387">
        <v>3885.5386324592814</v>
      </c>
      <c r="DL313" s="387">
        <v>3885.5386324592814</v>
      </c>
      <c r="DM313" s="387">
        <v>3885.5386324592814</v>
      </c>
      <c r="DN313" s="387">
        <v>3885.5386324592814</v>
      </c>
      <c r="DO313" s="387">
        <v>3885.5386324592814</v>
      </c>
      <c r="DP313" s="387">
        <v>3885.5386324592814</v>
      </c>
      <c r="DQ313" s="387">
        <v>3885.5386324592814</v>
      </c>
      <c r="DR313" s="387">
        <v>3885.5386324592814</v>
      </c>
      <c r="DS313" s="387">
        <v>3885.5386324592814</v>
      </c>
      <c r="DT313" s="387">
        <v>3885.5386324592814</v>
      </c>
      <c r="DU313" s="387">
        <v>3885.5386324592814</v>
      </c>
      <c r="DV313" s="387">
        <v>3885.5386324592814</v>
      </c>
      <c r="DW313" s="387">
        <v>3885.5386324592814</v>
      </c>
      <c r="DX313" s="387">
        <v>3885.5386324592814</v>
      </c>
      <c r="DY313" s="387">
        <v>3885.5386324592814</v>
      </c>
      <c r="DZ313" s="387">
        <v>3885.5386324592814</v>
      </c>
      <c r="EA313" s="387">
        <v>3885.5386324592814</v>
      </c>
      <c r="EB313" s="387">
        <v>3885.5386324592814</v>
      </c>
      <c r="EC313" s="387">
        <v>3885.5386324592814</v>
      </c>
      <c r="ED313" s="387">
        <v>3885.5386324592814</v>
      </c>
      <c r="EE313" s="387">
        <v>3885.5386324592814</v>
      </c>
      <c r="EF313" s="387">
        <v>3885.5386324592814</v>
      </c>
      <c r="EG313" s="387">
        <v>3885.5386324592814</v>
      </c>
      <c r="EH313" s="387">
        <v>3885.5386324592814</v>
      </c>
      <c r="EI313" s="387">
        <v>3885.5386324592814</v>
      </c>
      <c r="EJ313" s="387">
        <v>3885.5386324592814</v>
      </c>
      <c r="EK313" s="387">
        <v>3885.5386324592814</v>
      </c>
      <c r="EY313" s="386">
        <v>1518</v>
      </c>
      <c r="EZ313" s="386">
        <v>1526</v>
      </c>
      <c r="FA313" s="386">
        <v>1534</v>
      </c>
      <c r="FB313" s="386">
        <v>1542</v>
      </c>
      <c r="FC313" s="386">
        <v>1549.1</v>
      </c>
      <c r="FD313" s="386">
        <v>1568</v>
      </c>
      <c r="FE313" s="386">
        <v>1587</v>
      </c>
      <c r="FF313" s="386">
        <v>1606</v>
      </c>
      <c r="FG313" s="386">
        <v>1625</v>
      </c>
      <c r="FH313" s="386">
        <v>1644</v>
      </c>
      <c r="FI313" s="386">
        <v>1660.8000000000002</v>
      </c>
      <c r="FJ313" s="386">
        <v>1672</v>
      </c>
      <c r="FK313" s="386">
        <v>1684</v>
      </c>
      <c r="FL313" s="386">
        <v>1696</v>
      </c>
      <c r="FM313" s="386">
        <v>1708</v>
      </c>
      <c r="FN313" s="386">
        <v>1720</v>
      </c>
      <c r="FO313" s="386">
        <v>1732</v>
      </c>
      <c r="FP313" s="386">
        <v>1744</v>
      </c>
      <c r="FQ313" s="386">
        <v>1756</v>
      </c>
      <c r="FR313" s="386">
        <v>1768</v>
      </c>
      <c r="FS313" s="386">
        <v>1780</v>
      </c>
      <c r="FT313" s="386">
        <v>1792</v>
      </c>
      <c r="FU313" s="386">
        <v>1804</v>
      </c>
      <c r="FV313" s="386">
        <v>1816</v>
      </c>
      <c r="FW313" s="386">
        <v>1828</v>
      </c>
      <c r="FX313" s="386">
        <v>1840</v>
      </c>
      <c r="FY313" s="386">
        <v>1852</v>
      </c>
      <c r="FZ313" s="386">
        <v>1864</v>
      </c>
      <c r="GA313" s="386">
        <v>1876</v>
      </c>
      <c r="GB313" s="386">
        <v>1888</v>
      </c>
      <c r="GC313" s="386">
        <v>1892.6999999999998</v>
      </c>
      <c r="GD313" s="387">
        <v>1892.6999999999998</v>
      </c>
      <c r="GE313" s="387">
        <v>1892.6999999999998</v>
      </c>
      <c r="GF313" s="387">
        <v>1892.6999999999998</v>
      </c>
      <c r="GG313" s="387">
        <v>1892.6999999999998</v>
      </c>
      <c r="GH313" s="387">
        <v>1892.6999999999998</v>
      </c>
      <c r="GI313" s="387">
        <v>1892.6999999999998</v>
      </c>
      <c r="GJ313" s="387">
        <v>1892.6999999999998</v>
      </c>
      <c r="GK313" s="387">
        <v>1892.6999999999998</v>
      </c>
      <c r="GL313" s="387">
        <v>1892.6999999999998</v>
      </c>
      <c r="GM313" s="387">
        <v>1892.6999999999998</v>
      </c>
      <c r="GN313" s="387">
        <v>1892.6999999999998</v>
      </c>
      <c r="GO313" s="387">
        <v>1892.6999999999998</v>
      </c>
      <c r="GP313" s="387">
        <v>1892.6999999999998</v>
      </c>
      <c r="GQ313" s="387">
        <v>1892.6999999999998</v>
      </c>
      <c r="GR313" s="387">
        <v>1892.6999999999998</v>
      </c>
      <c r="GS313" s="387">
        <v>1892.6999999999998</v>
      </c>
      <c r="GT313" s="387">
        <v>1892.6999999999998</v>
      </c>
      <c r="GU313" s="387">
        <v>1892.6999999999998</v>
      </c>
      <c r="GV313" s="387">
        <v>1892.6999999999998</v>
      </c>
      <c r="GW313" s="387">
        <v>1892.6999999999998</v>
      </c>
      <c r="GX313" s="387">
        <v>1892.6999999999998</v>
      </c>
      <c r="GY313" s="387">
        <v>1892.6999999999998</v>
      </c>
      <c r="GZ313" s="387">
        <v>1892.6999999999998</v>
      </c>
      <c r="HA313" s="387">
        <v>1892.6999999999998</v>
      </c>
      <c r="HB313" s="387">
        <v>1892.6999999999998</v>
      </c>
      <c r="HC313" s="387">
        <v>1892.6999999999998</v>
      </c>
      <c r="HD313" s="387">
        <v>1892.6999999999998</v>
      </c>
      <c r="HE313" s="387">
        <v>1892.6999999999998</v>
      </c>
      <c r="HS313" s="394">
        <v>3.1581500656115931</v>
      </c>
      <c r="HT313" s="394">
        <v>3.1581500656115935</v>
      </c>
      <c r="HU313" s="394">
        <v>3.1581500656115935</v>
      </c>
      <c r="HV313" s="394">
        <v>3.1581500656115935</v>
      </c>
      <c r="HW313" s="394">
        <v>3.1581500656115931</v>
      </c>
      <c r="HX313" s="394">
        <v>3.1595420588222152</v>
      </c>
      <c r="HY313" s="394">
        <v>3.1609346655708457</v>
      </c>
      <c r="HZ313" s="394">
        <v>3.1623278861279074</v>
      </c>
      <c r="IA313" s="394">
        <v>3.1637217207639443</v>
      </c>
      <c r="IB313" s="394">
        <v>3.16511616974962</v>
      </c>
      <c r="IC313" s="394">
        <v>3.1665080688658489</v>
      </c>
      <c r="ID313" s="394">
        <v>3.1679005800869873</v>
      </c>
      <c r="IE313" s="394">
        <v>3.1692937036822171</v>
      </c>
      <c r="IF313" s="394">
        <v>3.1706874399208376</v>
      </c>
      <c r="IG313" s="394">
        <v>3.1720817890722648</v>
      </c>
      <c r="IH313" s="394">
        <v>3.1698913178564481</v>
      </c>
      <c r="II313" s="394">
        <v>3.1677023592637181</v>
      </c>
      <c r="IJ313" s="394">
        <v>3.1655149122495381</v>
      </c>
      <c r="IK313" s="394">
        <v>3.1633289757700918</v>
      </c>
      <c r="IL313" s="394">
        <v>3.1611445487822833</v>
      </c>
      <c r="IM313" s="394">
        <v>3.158954762528178</v>
      </c>
      <c r="IN313" s="394">
        <v>3.1567664931815616</v>
      </c>
      <c r="IO313" s="394">
        <v>3.1545797396916422</v>
      </c>
      <c r="IP313" s="394">
        <v>3.1523945010083572</v>
      </c>
      <c r="IQ313" s="394">
        <v>3.150210776082369</v>
      </c>
      <c r="IR313" s="394">
        <v>3.1480194307010865</v>
      </c>
      <c r="IS313" s="394">
        <v>3.14582960966053</v>
      </c>
      <c r="IT313" s="394">
        <v>3.143641311900339</v>
      </c>
      <c r="IU313" s="394">
        <v>3.1414545363608912</v>
      </c>
      <c r="IV313" s="394">
        <v>3.1392692819833043</v>
      </c>
      <c r="IW313" s="394">
        <v>3.1392618963313628</v>
      </c>
      <c r="IX313" s="394">
        <v>3.1392545106967975</v>
      </c>
      <c r="IY313" s="394">
        <v>3.1392471250796077</v>
      </c>
      <c r="IZ313" s="394">
        <v>3.1392397394797942</v>
      </c>
      <c r="JA313" s="394">
        <v>3.1392323538973583</v>
      </c>
      <c r="JB313" s="394">
        <v>3.1392323538973583</v>
      </c>
      <c r="JC313" s="394">
        <v>3.1392323538973583</v>
      </c>
      <c r="JD313" s="394">
        <v>3.1392323538973583</v>
      </c>
      <c r="JE313" s="394">
        <v>3.1392323538973583</v>
      </c>
      <c r="JF313" s="394">
        <v>3.1392323538973583</v>
      </c>
      <c r="JG313" s="394">
        <v>3.1392323538973583</v>
      </c>
      <c r="JH313" s="394">
        <v>3.1392323538973583</v>
      </c>
      <c r="JI313" s="394">
        <v>3.1392323538973583</v>
      </c>
      <c r="JJ313" s="394">
        <v>3.1392323538973583</v>
      </c>
      <c r="JK313" s="394">
        <v>3.1392323538973583</v>
      </c>
      <c r="JL313" s="394">
        <v>3.1392323538973583</v>
      </c>
      <c r="JM313" s="394">
        <v>3.1392323538973583</v>
      </c>
      <c r="JN313" s="394">
        <v>3.1392323538973583</v>
      </c>
      <c r="JO313" s="394">
        <v>3.1392323538973583</v>
      </c>
      <c r="JP313" s="394">
        <v>3.1392323538973583</v>
      </c>
      <c r="JQ313" s="394">
        <v>3.1392323538973583</v>
      </c>
      <c r="JR313" s="394">
        <v>3.1392323538973583</v>
      </c>
      <c r="JS313" s="394">
        <v>3.1392323538973583</v>
      </c>
      <c r="JT313" s="394">
        <v>3.1392323538973583</v>
      </c>
      <c r="JU313" s="394">
        <v>3.1392323538973583</v>
      </c>
      <c r="JV313" s="394">
        <v>3.1392323538973583</v>
      </c>
      <c r="JW313" s="394">
        <v>3.1392323538973583</v>
      </c>
      <c r="JX313" s="394">
        <v>3.1392323538973583</v>
      </c>
      <c r="JY313" s="394">
        <v>3.1392323538973583</v>
      </c>
      <c r="JZ313" s="394">
        <v>3.1392323538973583</v>
      </c>
      <c r="KA313" s="394">
        <v>3.1392323538973583</v>
      </c>
      <c r="KB313" s="394">
        <v>3.1392323538973583</v>
      </c>
      <c r="KC313" s="394">
        <v>3.1392323538973583</v>
      </c>
    </row>
    <row r="314" spans="1:289" x14ac:dyDescent="0.25">
      <c r="A314" s="383">
        <v>305</v>
      </c>
      <c r="B314" s="384" t="s">
        <v>863</v>
      </c>
      <c r="C314" s="385" t="s">
        <v>142</v>
      </c>
      <c r="D314" s="385" t="s">
        <v>142</v>
      </c>
      <c r="E314" s="129">
        <v>2052</v>
      </c>
      <c r="F314" s="386">
        <v>3.0317599999999998</v>
      </c>
      <c r="G314" s="386">
        <v>3.0317599999999993</v>
      </c>
      <c r="H314" s="386">
        <v>3.0317599999999989</v>
      </c>
      <c r="I314" s="386">
        <v>3.0317599999999985</v>
      </c>
      <c r="J314" s="386">
        <v>3.0317599999999989</v>
      </c>
      <c r="K314" s="386">
        <v>4.2529069674429909</v>
      </c>
      <c r="L314" s="386">
        <v>5.9659134211564053</v>
      </c>
      <c r="M314" s="386">
        <v>8.3688929057701582</v>
      </c>
      <c r="N314" s="386">
        <v>11.739756098350178</v>
      </c>
      <c r="O314" s="386">
        <v>16.468351883643432</v>
      </c>
      <c r="P314" s="386">
        <v>18.587756194056919</v>
      </c>
      <c r="Q314" s="386">
        <v>20.979918498879101</v>
      </c>
      <c r="R314" s="386">
        <v>23.679941549929591</v>
      </c>
      <c r="S314" s="386">
        <v>26.727445668487253</v>
      </c>
      <c r="T314" s="386">
        <v>30.16715013657042</v>
      </c>
      <c r="U314" s="386">
        <v>32.339052524061294</v>
      </c>
      <c r="V314" s="386">
        <v>34.667322349624158</v>
      </c>
      <c r="W314" s="386">
        <v>37.163217382406472</v>
      </c>
      <c r="X314" s="386">
        <v>39.838805901516984</v>
      </c>
      <c r="Y314" s="386">
        <v>42.707025049185077</v>
      </c>
      <c r="Z314" s="386">
        <v>44.738504929935054</v>
      </c>
      <c r="AA314" s="386">
        <v>46.866617870495197</v>
      </c>
      <c r="AB314" s="386">
        <v>49.095960494409134</v>
      </c>
      <c r="AC314" s="386">
        <v>51.431348076560354</v>
      </c>
      <c r="AD314" s="386">
        <v>53.877824943938755</v>
      </c>
      <c r="AE314" s="386">
        <v>56.598136085444594</v>
      </c>
      <c r="AF314" s="386">
        <v>59.455796734179074</v>
      </c>
      <c r="AG314" s="386">
        <v>62.457741717136102</v>
      </c>
      <c r="AH314" s="386">
        <v>65.611256003267911</v>
      </c>
      <c r="AI314" s="386">
        <v>68.9239923822809</v>
      </c>
      <c r="AJ314" s="386">
        <v>71.539382856873004</v>
      </c>
      <c r="AK314" s="386">
        <v>74.254016963445224</v>
      </c>
      <c r="AL314" s="386">
        <v>77.071660601806499</v>
      </c>
      <c r="AM314" s="386">
        <v>79.996222572635986</v>
      </c>
      <c r="AN314" s="386">
        <v>83.031760000000773</v>
      </c>
      <c r="AO314" s="387">
        <v>83.031760000000773</v>
      </c>
      <c r="AP314" s="387">
        <v>83.031760000000773</v>
      </c>
      <c r="AQ314" s="387">
        <v>83.031760000000773</v>
      </c>
      <c r="AR314" s="387">
        <v>83.031760000000773</v>
      </c>
      <c r="AS314" s="387">
        <v>83.031760000000773</v>
      </c>
      <c r="AT314" s="387">
        <v>83.031760000000773</v>
      </c>
      <c r="AU314" s="387">
        <v>83.031760000000773</v>
      </c>
      <c r="AV314" s="387">
        <v>83.031760000000773</v>
      </c>
      <c r="AW314" s="387">
        <v>83.031760000000773</v>
      </c>
      <c r="AX314" s="387">
        <v>83.031760000000773</v>
      </c>
      <c r="AY314" s="387">
        <v>83.031760000000773</v>
      </c>
      <c r="AZ314" s="387">
        <v>83.031760000000773</v>
      </c>
      <c r="BA314" s="387">
        <v>83.031760000000773</v>
      </c>
      <c r="BB314" s="387">
        <v>83.031760000000773</v>
      </c>
      <c r="BC314" s="387">
        <v>83.031760000000773</v>
      </c>
      <c r="BD314" s="387">
        <v>83.031760000000773</v>
      </c>
      <c r="BE314" s="387">
        <v>83.031760000000773</v>
      </c>
      <c r="BF314" s="387">
        <v>83.031760000000773</v>
      </c>
      <c r="BG314" s="387">
        <v>83.031760000000773</v>
      </c>
      <c r="BH314" s="387">
        <v>83.031760000000773</v>
      </c>
      <c r="BI314" s="387">
        <v>83.031760000000773</v>
      </c>
      <c r="BJ314" s="387">
        <v>83.031760000000773</v>
      </c>
      <c r="BK314" s="387">
        <v>83.031760000000773</v>
      </c>
      <c r="BL314" s="387">
        <v>83.031760000000773</v>
      </c>
      <c r="BM314" s="387">
        <v>83.031760000000773</v>
      </c>
      <c r="BN314" s="387">
        <v>83.031760000000773</v>
      </c>
      <c r="BO314" s="387">
        <v>83.031760000000773</v>
      </c>
      <c r="BP314" s="387">
        <v>83.031760000000773</v>
      </c>
      <c r="CA314" s="386">
        <v>30.000000000000004</v>
      </c>
      <c r="CB314" s="386">
        <v>30.000000000000004</v>
      </c>
      <c r="CC314" s="386">
        <v>30.000000000000004</v>
      </c>
      <c r="CD314" s="386">
        <v>30.000000000000004</v>
      </c>
      <c r="CE314" s="386">
        <v>30</v>
      </c>
      <c r="CF314" s="386">
        <v>33.308005269581869</v>
      </c>
      <c r="CG314" s="386">
        <v>36.98077383461645</v>
      </c>
      <c r="CH314" s="386">
        <v>41.058526991887334</v>
      </c>
      <c r="CI314" s="386">
        <v>45.585921113568418</v>
      </c>
      <c r="CJ314" s="386">
        <v>50.612536688982679</v>
      </c>
      <c r="CK314" s="386">
        <v>54.294161921716167</v>
      </c>
      <c r="CL314" s="386">
        <v>58.243593615872292</v>
      </c>
      <c r="CM314" s="386">
        <v>62.480312380216461</v>
      </c>
      <c r="CN314" s="386">
        <v>67.025215869674398</v>
      </c>
      <c r="CO314" s="386">
        <v>71.900721863210521</v>
      </c>
      <c r="CP314" s="386">
        <v>75.408370607530614</v>
      </c>
      <c r="CQ314" s="386">
        <v>79.087138631250127</v>
      </c>
      <c r="CR314" s="386">
        <v>82.945373921843455</v>
      </c>
      <c r="CS314" s="386">
        <v>86.991831720106291</v>
      </c>
      <c r="CT314" s="386">
        <v>91.235694387850444</v>
      </c>
      <c r="CU314" s="386">
        <v>94.446424237507799</v>
      </c>
      <c r="CV314" s="386">
        <v>97.770144800247877</v>
      </c>
      <c r="CW314" s="386">
        <v>101.21083239978546</v>
      </c>
      <c r="CX314" s="386">
        <v>104.77260329301969</v>
      </c>
      <c r="CY314" s="386">
        <v>108.45971859450643</v>
      </c>
      <c r="CZ314" s="386">
        <v>112.74698819476684</v>
      </c>
      <c r="DA314" s="386">
        <v>117.20372790672869</v>
      </c>
      <c r="DB314" s="386">
        <v>121.83663666034924</v>
      </c>
      <c r="DC314" s="386">
        <v>126.65267818545003</v>
      </c>
      <c r="DD314" s="386">
        <v>131.65909147890616</v>
      </c>
      <c r="DE314" s="386">
        <v>135.74764476784011</v>
      </c>
      <c r="DF314" s="386">
        <v>139.96316435897685</v>
      </c>
      <c r="DG314" s="386">
        <v>144.30959307530429</v>
      </c>
      <c r="DH314" s="386">
        <v>148.7909961805907</v>
      </c>
      <c r="DI314" s="386">
        <v>153.41156518167162</v>
      </c>
      <c r="DJ314" s="387">
        <v>153.41156518167162</v>
      </c>
      <c r="DK314" s="387">
        <v>153.41156518167162</v>
      </c>
      <c r="DL314" s="387">
        <v>153.41156518167162</v>
      </c>
      <c r="DM314" s="387">
        <v>153.41156518167162</v>
      </c>
      <c r="DN314" s="387">
        <v>153.41156518167162</v>
      </c>
      <c r="DO314" s="387">
        <v>153.41156518167162</v>
      </c>
      <c r="DP314" s="387">
        <v>153.41156518167162</v>
      </c>
      <c r="DQ314" s="387">
        <v>153.41156518167162</v>
      </c>
      <c r="DR314" s="387">
        <v>153.41156518167162</v>
      </c>
      <c r="DS314" s="387">
        <v>153.41156518167162</v>
      </c>
      <c r="DT314" s="387">
        <v>153.41156518167162</v>
      </c>
      <c r="DU314" s="387">
        <v>153.41156518167162</v>
      </c>
      <c r="DV314" s="387">
        <v>153.41156518167162</v>
      </c>
      <c r="DW314" s="387">
        <v>153.41156518167162</v>
      </c>
      <c r="DX314" s="387">
        <v>153.41156518167162</v>
      </c>
      <c r="DY314" s="387">
        <v>153.41156518167162</v>
      </c>
      <c r="DZ314" s="387">
        <v>153.41156518167162</v>
      </c>
      <c r="EA314" s="387">
        <v>153.41156518167162</v>
      </c>
      <c r="EB314" s="387">
        <v>153.41156518167162</v>
      </c>
      <c r="EC314" s="387">
        <v>153.41156518167162</v>
      </c>
      <c r="ED314" s="387">
        <v>153.41156518167162</v>
      </c>
      <c r="EE314" s="387">
        <v>153.41156518167162</v>
      </c>
      <c r="EF314" s="387">
        <v>153.41156518167162</v>
      </c>
      <c r="EG314" s="387">
        <v>153.41156518167162</v>
      </c>
      <c r="EH314" s="387">
        <v>153.41156518167162</v>
      </c>
      <c r="EI314" s="387">
        <v>153.41156518167162</v>
      </c>
      <c r="EJ314" s="387">
        <v>153.41156518167162</v>
      </c>
      <c r="EK314" s="387">
        <v>153.41156518167162</v>
      </c>
      <c r="EY314" s="386">
        <v>8012</v>
      </c>
      <c r="EZ314" s="386">
        <v>8050</v>
      </c>
      <c r="FA314" s="386">
        <v>8088</v>
      </c>
      <c r="FB314" s="386">
        <v>8126</v>
      </c>
      <c r="FC314" s="386">
        <v>8165.4999999999991</v>
      </c>
      <c r="FD314" s="386">
        <v>8267</v>
      </c>
      <c r="FE314" s="386">
        <v>8369</v>
      </c>
      <c r="FF314" s="386">
        <v>8471</v>
      </c>
      <c r="FG314" s="386">
        <v>8573</v>
      </c>
      <c r="FH314" s="386">
        <v>8675</v>
      </c>
      <c r="FI314" s="386">
        <v>8775.2999999999993</v>
      </c>
      <c r="FJ314" s="386">
        <v>8833</v>
      </c>
      <c r="FK314" s="386">
        <v>8891</v>
      </c>
      <c r="FL314" s="386">
        <v>8949</v>
      </c>
      <c r="FM314" s="386">
        <v>9007</v>
      </c>
      <c r="FN314" s="386">
        <v>9065</v>
      </c>
      <c r="FO314" s="386">
        <v>9123</v>
      </c>
      <c r="FP314" s="386">
        <v>9181</v>
      </c>
      <c r="FQ314" s="386">
        <v>9239</v>
      </c>
      <c r="FR314" s="386">
        <v>9297</v>
      </c>
      <c r="FS314" s="386">
        <v>9355</v>
      </c>
      <c r="FT314" s="386">
        <v>9413</v>
      </c>
      <c r="FU314" s="386">
        <v>9471</v>
      </c>
      <c r="FV314" s="386">
        <v>9529</v>
      </c>
      <c r="FW314" s="386">
        <v>9587</v>
      </c>
      <c r="FX314" s="386">
        <v>9645</v>
      </c>
      <c r="FY314" s="386">
        <v>9703</v>
      </c>
      <c r="FZ314" s="386">
        <v>9761</v>
      </c>
      <c r="GA314" s="386">
        <v>9819</v>
      </c>
      <c r="GB314" s="386">
        <v>9877</v>
      </c>
      <c r="GC314" s="386">
        <v>9938.7999999999993</v>
      </c>
      <c r="GD314" s="387">
        <v>9938.7999999999993</v>
      </c>
      <c r="GE314" s="387">
        <v>9938.7999999999993</v>
      </c>
      <c r="GF314" s="387">
        <v>9938.7999999999993</v>
      </c>
      <c r="GG314" s="387">
        <v>9938.7999999999993</v>
      </c>
      <c r="GH314" s="387">
        <v>9938.7999999999993</v>
      </c>
      <c r="GI314" s="387">
        <v>9938.7999999999993</v>
      </c>
      <c r="GJ314" s="387">
        <v>9938.7999999999993</v>
      </c>
      <c r="GK314" s="387">
        <v>9938.7999999999993</v>
      </c>
      <c r="GL314" s="387">
        <v>9938.7999999999993</v>
      </c>
      <c r="GM314" s="387">
        <v>9938.7999999999993</v>
      </c>
      <c r="GN314" s="387">
        <v>9938.7999999999993</v>
      </c>
      <c r="GO314" s="387">
        <v>9938.7999999999993</v>
      </c>
      <c r="GP314" s="387">
        <v>9938.7999999999993</v>
      </c>
      <c r="GQ314" s="387">
        <v>9938.7999999999993</v>
      </c>
      <c r="GR314" s="387">
        <v>9938.7999999999993</v>
      </c>
      <c r="GS314" s="387">
        <v>9938.7999999999993</v>
      </c>
      <c r="GT314" s="387">
        <v>9938.7999999999993</v>
      </c>
      <c r="GU314" s="387">
        <v>9938.7999999999993</v>
      </c>
      <c r="GV314" s="387">
        <v>9938.7999999999993</v>
      </c>
      <c r="GW314" s="387">
        <v>9938.7999999999993</v>
      </c>
      <c r="GX314" s="387">
        <v>9938.7999999999993</v>
      </c>
      <c r="GY314" s="387">
        <v>9938.7999999999993</v>
      </c>
      <c r="GZ314" s="387">
        <v>9938.7999999999993</v>
      </c>
      <c r="HA314" s="387">
        <v>9938.7999999999993</v>
      </c>
      <c r="HB314" s="387">
        <v>9938.7999999999993</v>
      </c>
      <c r="HC314" s="387">
        <v>9938.7999999999993</v>
      </c>
      <c r="HD314" s="387">
        <v>9938.7999999999993</v>
      </c>
      <c r="HE314" s="387">
        <v>9938.7999999999993</v>
      </c>
      <c r="HS314" s="394">
        <v>9.8952423674697219</v>
      </c>
      <c r="HT314" s="394">
        <v>9.8952423674697236</v>
      </c>
      <c r="HU314" s="394">
        <v>9.8952423674697254</v>
      </c>
      <c r="HV314" s="394">
        <v>9.8952423674697272</v>
      </c>
      <c r="HW314" s="394">
        <v>9.8952423674697236</v>
      </c>
      <c r="HX314" s="394">
        <v>7.8318208050546438</v>
      </c>
      <c r="HY314" s="394">
        <v>6.1986775911756808</v>
      </c>
      <c r="HZ314" s="394">
        <v>4.9060882310464775</v>
      </c>
      <c r="IA314" s="394">
        <v>3.8830381765746171</v>
      </c>
      <c r="IB314" s="394">
        <v>3.0733213041950886</v>
      </c>
      <c r="IC314" s="394">
        <v>2.920963743815173</v>
      </c>
      <c r="ID314" s="394">
        <v>2.7761591933249923</v>
      </c>
      <c r="IE314" s="394">
        <v>2.6385332180181096</v>
      </c>
      <c r="IF314" s="394">
        <v>2.5077299455031672</v>
      </c>
      <c r="IG314" s="394">
        <v>2.383411145491273</v>
      </c>
      <c r="IH314" s="394">
        <v>2.3318051928523373</v>
      </c>
      <c r="II314" s="394">
        <v>2.281316619542944</v>
      </c>
      <c r="IJ314" s="394">
        <v>2.2319212319090225</v>
      </c>
      <c r="IK314" s="394">
        <v>2.1835953601408975</v>
      </c>
      <c r="IL314" s="394">
        <v>2.1363158469309345</v>
      </c>
      <c r="IM314" s="394">
        <v>2.1110768986451443</v>
      </c>
      <c r="IN314" s="394">
        <v>2.0861361293535738</v>
      </c>
      <c r="IO314" s="394">
        <v>2.0614900162980003</v>
      </c>
      <c r="IP314" s="394">
        <v>2.0371350783389133</v>
      </c>
      <c r="IQ314" s="394">
        <v>2.0130678754638205</v>
      </c>
      <c r="IR314" s="394">
        <v>1.9920618591494943</v>
      </c>
      <c r="IS314" s="394">
        <v>1.9712750369948762</v>
      </c>
      <c r="IT314" s="394">
        <v>1.9507051217466891</v>
      </c>
      <c r="IU314" s="394">
        <v>1.9303498500187501</v>
      </c>
      <c r="IV314" s="394">
        <v>1.9102069820429222</v>
      </c>
      <c r="IW314" s="394">
        <v>1.8975232850334609</v>
      </c>
      <c r="IX314" s="394">
        <v>1.8849238072585328</v>
      </c>
      <c r="IY314" s="394">
        <v>1.8724079895058312</v>
      </c>
      <c r="IZ314" s="394">
        <v>1.8599752762761961</v>
      </c>
      <c r="JA314" s="394">
        <v>1.84762511575896</v>
      </c>
      <c r="JB314" s="394">
        <v>1.84762511575896</v>
      </c>
      <c r="JC314" s="394">
        <v>1.84762511575896</v>
      </c>
      <c r="JD314" s="394">
        <v>1.84762511575896</v>
      </c>
      <c r="JE314" s="394">
        <v>1.84762511575896</v>
      </c>
      <c r="JF314" s="394">
        <v>1.84762511575896</v>
      </c>
      <c r="JG314" s="394">
        <v>1.84762511575896</v>
      </c>
      <c r="JH314" s="394">
        <v>1.84762511575896</v>
      </c>
      <c r="JI314" s="394">
        <v>1.84762511575896</v>
      </c>
      <c r="JJ314" s="394">
        <v>1.84762511575896</v>
      </c>
      <c r="JK314" s="394">
        <v>1.84762511575896</v>
      </c>
      <c r="JL314" s="394">
        <v>1.84762511575896</v>
      </c>
      <c r="JM314" s="394">
        <v>1.84762511575896</v>
      </c>
      <c r="JN314" s="394">
        <v>1.84762511575896</v>
      </c>
      <c r="JO314" s="394">
        <v>1.84762511575896</v>
      </c>
      <c r="JP314" s="394">
        <v>1.84762511575896</v>
      </c>
      <c r="JQ314" s="394">
        <v>1.84762511575896</v>
      </c>
      <c r="JR314" s="394">
        <v>1.84762511575896</v>
      </c>
      <c r="JS314" s="394">
        <v>1.84762511575896</v>
      </c>
      <c r="JT314" s="394">
        <v>1.84762511575896</v>
      </c>
      <c r="JU314" s="394">
        <v>1.84762511575896</v>
      </c>
      <c r="JV314" s="394">
        <v>1.84762511575896</v>
      </c>
      <c r="JW314" s="394">
        <v>1.84762511575896</v>
      </c>
      <c r="JX314" s="394">
        <v>1.84762511575896</v>
      </c>
      <c r="JY314" s="394">
        <v>1.84762511575896</v>
      </c>
      <c r="JZ314" s="394">
        <v>1.84762511575896</v>
      </c>
      <c r="KA314" s="394">
        <v>1.84762511575896</v>
      </c>
      <c r="KB314" s="394">
        <v>1.84762511575896</v>
      </c>
      <c r="KC314" s="394">
        <v>1.84762511575896</v>
      </c>
    </row>
    <row r="315" spans="1:289" x14ac:dyDescent="0.25">
      <c r="A315" s="383">
        <v>306</v>
      </c>
      <c r="B315" s="384" t="s">
        <v>863</v>
      </c>
      <c r="C315" s="385" t="s">
        <v>142</v>
      </c>
      <c r="D315" s="385" t="s">
        <v>142</v>
      </c>
      <c r="E315" s="129">
        <v>2052</v>
      </c>
      <c r="F315" s="386">
        <v>1862.3076000000001</v>
      </c>
      <c r="G315" s="386">
        <v>1885.7164054787722</v>
      </c>
      <c r="H315" s="386">
        <v>1909.41945460126</v>
      </c>
      <c r="I315" s="386">
        <v>1933.4204459466985</v>
      </c>
      <c r="J315" s="386">
        <v>1957.7231245846667</v>
      </c>
      <c r="K315" s="386">
        <v>1992.8840071185257</v>
      </c>
      <c r="L315" s="386">
        <v>2028.6763822495936</v>
      </c>
      <c r="M315" s="386">
        <v>2065.1115916414351</v>
      </c>
      <c r="N315" s="386">
        <v>2102.2011806549071</v>
      </c>
      <c r="O315" s="386">
        <v>2139.956902006581</v>
      </c>
      <c r="P315" s="386">
        <v>2175.8878640551384</v>
      </c>
      <c r="Q315" s="386">
        <v>2212.4221251853382</v>
      </c>
      <c r="R315" s="386">
        <v>2249.5698150948328</v>
      </c>
      <c r="S315" s="386">
        <v>2287.3412335640369</v>
      </c>
      <c r="T315" s="386">
        <v>2325.7468533119031</v>
      </c>
      <c r="U315" s="386">
        <v>2358.7776423625942</v>
      </c>
      <c r="V315" s="386">
        <v>2392.2775422383766</v>
      </c>
      <c r="W315" s="386">
        <v>2426.253215358543</v>
      </c>
      <c r="X315" s="386">
        <v>2460.7114187635898</v>
      </c>
      <c r="Y315" s="386">
        <v>2495.6590054590483</v>
      </c>
      <c r="Z315" s="386">
        <v>2525.2053207869794</v>
      </c>
      <c r="AA315" s="386">
        <v>2555.1014374088968</v>
      </c>
      <c r="AB315" s="386">
        <v>2585.3514966515245</v>
      </c>
      <c r="AC315" s="386">
        <v>2615.9596888710998</v>
      </c>
      <c r="AD315" s="386">
        <v>2646.9302540338376</v>
      </c>
      <c r="AE315" s="386">
        <v>2686.4805795787456</v>
      </c>
      <c r="AF315" s="386">
        <v>2726.6218644994528</v>
      </c>
      <c r="AG315" s="386">
        <v>2767.3629388872173</v>
      </c>
      <c r="AH315" s="386">
        <v>2808.7127647721663</v>
      </c>
      <c r="AI315" s="386">
        <v>2850.6804380947206</v>
      </c>
      <c r="AJ315" s="386">
        <v>2887.9040801121596</v>
      </c>
      <c r="AK315" s="386">
        <v>2925.6137813548021</v>
      </c>
      <c r="AL315" s="386">
        <v>2963.8158886914011</v>
      </c>
      <c r="AM315" s="386">
        <v>3002.516831866913</v>
      </c>
      <c r="AN315" s="386">
        <v>3041.723124584677</v>
      </c>
      <c r="AO315" s="387">
        <v>3041.723124584677</v>
      </c>
      <c r="AP315" s="387">
        <v>3041.723124584677</v>
      </c>
      <c r="AQ315" s="387">
        <v>3041.723124584677</v>
      </c>
      <c r="AR315" s="387">
        <v>3041.723124584677</v>
      </c>
      <c r="AS315" s="387">
        <v>3041.723124584677</v>
      </c>
      <c r="AT315" s="387">
        <v>3041.723124584677</v>
      </c>
      <c r="AU315" s="387">
        <v>3041.723124584677</v>
      </c>
      <c r="AV315" s="387">
        <v>3041.723124584677</v>
      </c>
      <c r="AW315" s="387">
        <v>3041.723124584677</v>
      </c>
      <c r="AX315" s="387">
        <v>3041.723124584677</v>
      </c>
      <c r="AY315" s="387">
        <v>3041.723124584677</v>
      </c>
      <c r="AZ315" s="387">
        <v>3041.723124584677</v>
      </c>
      <c r="BA315" s="387">
        <v>3041.723124584677</v>
      </c>
      <c r="BB315" s="387">
        <v>3041.723124584677</v>
      </c>
      <c r="BC315" s="387">
        <v>3041.723124584677</v>
      </c>
      <c r="BD315" s="387">
        <v>3041.723124584677</v>
      </c>
      <c r="BE315" s="387">
        <v>3041.723124584677</v>
      </c>
      <c r="BF315" s="387">
        <v>3041.723124584677</v>
      </c>
      <c r="BG315" s="387">
        <v>3041.723124584677</v>
      </c>
      <c r="BH315" s="387">
        <v>3041.723124584677</v>
      </c>
      <c r="BI315" s="387">
        <v>3041.723124584677</v>
      </c>
      <c r="BJ315" s="387">
        <v>3041.723124584677</v>
      </c>
      <c r="BK315" s="387">
        <v>3041.723124584677</v>
      </c>
      <c r="BL315" s="387">
        <v>3041.723124584677</v>
      </c>
      <c r="BM315" s="387">
        <v>3041.723124584677</v>
      </c>
      <c r="BN315" s="387">
        <v>3041.723124584677</v>
      </c>
      <c r="BO315" s="387">
        <v>3041.723124584677</v>
      </c>
      <c r="BP315" s="387">
        <v>3041.723124584677</v>
      </c>
      <c r="CA315" s="386">
        <v>5530</v>
      </c>
      <c r="CB315" s="386">
        <v>5596.2981865263382</v>
      </c>
      <c r="CC315" s="386">
        <v>5663.3912102202503</v>
      </c>
      <c r="CD315" s="386">
        <v>5731.2886002431806</v>
      </c>
      <c r="CE315" s="386">
        <v>5800</v>
      </c>
      <c r="CF315" s="386">
        <v>5915.663070991387</v>
      </c>
      <c r="CG315" s="386">
        <v>6033.6326843950428</v>
      </c>
      <c r="CH315" s="386">
        <v>6153.9548370693765</v>
      </c>
      <c r="CI315" s="386">
        <v>6276.6764431379524</v>
      </c>
      <c r="CJ315" s="386">
        <v>6401.845352281508</v>
      </c>
      <c r="CK315" s="386">
        <v>6522.579053890986</v>
      </c>
      <c r="CL315" s="386">
        <v>6645.5896968981706</v>
      </c>
      <c r="CM315" s="386">
        <v>6770.9202226032912</v>
      </c>
      <c r="CN315" s="386">
        <v>6898.6143821452788</v>
      </c>
      <c r="CO315" s="386">
        <v>7028.7167517746748</v>
      </c>
      <c r="CP315" s="386">
        <v>7133.0869097958921</v>
      </c>
      <c r="CQ315" s="386">
        <v>7239.006871326068</v>
      </c>
      <c r="CR315" s="386">
        <v>7346.4996495613295</v>
      </c>
      <c r="CS315" s="386">
        <v>7455.5885994231858</v>
      </c>
      <c r="CT315" s="386">
        <v>7566.2974226328442</v>
      </c>
      <c r="CU315" s="386">
        <v>7661.5782161437683</v>
      </c>
      <c r="CV315" s="386">
        <v>7758.058860665692</v>
      </c>
      <c r="CW315" s="386">
        <v>7855.7544656702685</v>
      </c>
      <c r="CX315" s="386">
        <v>7954.6803308995513</v>
      </c>
      <c r="CY315" s="386">
        <v>8054.851948762036</v>
      </c>
      <c r="CZ315" s="386">
        <v>8180.7022861482419</v>
      </c>
      <c r="DA315" s="386">
        <v>8308.5189299943268</v>
      </c>
      <c r="DB315" s="386">
        <v>8438.3326021972243</v>
      </c>
      <c r="DC315" s="386">
        <v>8570.1745046578599</v>
      </c>
      <c r="DD315" s="386">
        <v>8704.0763267808106</v>
      </c>
      <c r="DE315" s="386">
        <v>8814.4191415168516</v>
      </c>
      <c r="DF315" s="386">
        <v>8926.1607878240739</v>
      </c>
      <c r="DG315" s="386">
        <v>9039.3189988894464</v>
      </c>
      <c r="DH315" s="386">
        <v>9153.9117327060776</v>
      </c>
      <c r="DI315" s="386">
        <v>9269.9571749231091</v>
      </c>
      <c r="DJ315" s="387">
        <v>9269.9571749231091</v>
      </c>
      <c r="DK315" s="387">
        <v>9269.9571749231091</v>
      </c>
      <c r="DL315" s="387">
        <v>9269.9571749231091</v>
      </c>
      <c r="DM315" s="387">
        <v>9269.9571749231091</v>
      </c>
      <c r="DN315" s="387">
        <v>9269.9571749231091</v>
      </c>
      <c r="DO315" s="387">
        <v>9269.9571749231091</v>
      </c>
      <c r="DP315" s="387">
        <v>9269.9571749231091</v>
      </c>
      <c r="DQ315" s="387">
        <v>9269.9571749231091</v>
      </c>
      <c r="DR315" s="387">
        <v>9269.9571749231091</v>
      </c>
      <c r="DS315" s="387">
        <v>9269.9571749231091</v>
      </c>
      <c r="DT315" s="387">
        <v>9269.9571749231091</v>
      </c>
      <c r="DU315" s="387">
        <v>9269.9571749231091</v>
      </c>
      <c r="DV315" s="387">
        <v>9269.9571749231091</v>
      </c>
      <c r="DW315" s="387">
        <v>9269.9571749231091</v>
      </c>
      <c r="DX315" s="387">
        <v>9269.9571749231091</v>
      </c>
      <c r="DY315" s="387">
        <v>9269.9571749231091</v>
      </c>
      <c r="DZ315" s="387">
        <v>9269.9571749231091</v>
      </c>
      <c r="EA315" s="387">
        <v>9269.9571749231091</v>
      </c>
      <c r="EB315" s="387">
        <v>9269.9571749231091</v>
      </c>
      <c r="EC315" s="387">
        <v>9269.9571749231091</v>
      </c>
      <c r="ED315" s="387">
        <v>9269.9571749231091</v>
      </c>
      <c r="EE315" s="387">
        <v>9269.9571749231091</v>
      </c>
      <c r="EF315" s="387">
        <v>9269.9571749231091</v>
      </c>
      <c r="EG315" s="387">
        <v>9269.9571749231091</v>
      </c>
      <c r="EH315" s="387">
        <v>9269.9571749231091</v>
      </c>
      <c r="EI315" s="387">
        <v>9269.9571749231091</v>
      </c>
      <c r="EJ315" s="387">
        <v>9269.9571749231091</v>
      </c>
      <c r="EK315" s="387">
        <v>9269.9571749231091</v>
      </c>
      <c r="EY315" s="386">
        <v>1412</v>
      </c>
      <c r="EZ315" s="386">
        <v>1432</v>
      </c>
      <c r="FA315" s="386">
        <v>1452</v>
      </c>
      <c r="FB315" s="386">
        <v>1472</v>
      </c>
      <c r="FC315" s="386">
        <v>1491.8</v>
      </c>
      <c r="FD315" s="386">
        <v>1516</v>
      </c>
      <c r="FE315" s="386">
        <v>1541</v>
      </c>
      <c r="FF315" s="386">
        <v>1566</v>
      </c>
      <c r="FG315" s="386">
        <v>1591</v>
      </c>
      <c r="FH315" s="386">
        <v>1616</v>
      </c>
      <c r="FI315" s="386">
        <v>1639.9</v>
      </c>
      <c r="FJ315" s="386">
        <v>1663</v>
      </c>
      <c r="FK315" s="386">
        <v>1686</v>
      </c>
      <c r="FL315" s="386">
        <v>1709</v>
      </c>
      <c r="FM315" s="386">
        <v>1732</v>
      </c>
      <c r="FN315" s="386">
        <v>1755</v>
      </c>
      <c r="FO315" s="386">
        <v>1778</v>
      </c>
      <c r="FP315" s="386">
        <v>1801</v>
      </c>
      <c r="FQ315" s="386">
        <v>1824</v>
      </c>
      <c r="FR315" s="386">
        <v>1847</v>
      </c>
      <c r="FS315" s="386">
        <v>1870</v>
      </c>
      <c r="FT315" s="386">
        <v>1893</v>
      </c>
      <c r="FU315" s="386">
        <v>1916</v>
      </c>
      <c r="FV315" s="386">
        <v>1939</v>
      </c>
      <c r="FW315" s="386">
        <v>1962</v>
      </c>
      <c r="FX315" s="386">
        <v>1985</v>
      </c>
      <c r="FY315" s="386">
        <v>2008</v>
      </c>
      <c r="FZ315" s="386">
        <v>2031</v>
      </c>
      <c r="GA315" s="386">
        <v>2054</v>
      </c>
      <c r="GB315" s="386">
        <v>2077</v>
      </c>
      <c r="GC315" s="386">
        <v>2109.5</v>
      </c>
      <c r="GD315" s="387">
        <v>2109.5</v>
      </c>
      <c r="GE315" s="387">
        <v>2109.5</v>
      </c>
      <c r="GF315" s="387">
        <v>2109.5</v>
      </c>
      <c r="GG315" s="387">
        <v>2109.5</v>
      </c>
      <c r="GH315" s="387">
        <v>2109.5</v>
      </c>
      <c r="GI315" s="387">
        <v>2109.5</v>
      </c>
      <c r="GJ315" s="387">
        <v>2109.5</v>
      </c>
      <c r="GK315" s="387">
        <v>2109.5</v>
      </c>
      <c r="GL315" s="387">
        <v>2109.5</v>
      </c>
      <c r="GM315" s="387">
        <v>2109.5</v>
      </c>
      <c r="GN315" s="387">
        <v>2109.5</v>
      </c>
      <c r="GO315" s="387">
        <v>2109.5</v>
      </c>
      <c r="GP315" s="387">
        <v>2109.5</v>
      </c>
      <c r="GQ315" s="387">
        <v>2109.5</v>
      </c>
      <c r="GR315" s="387">
        <v>2109.5</v>
      </c>
      <c r="GS315" s="387">
        <v>2109.5</v>
      </c>
      <c r="GT315" s="387">
        <v>2109.5</v>
      </c>
      <c r="GU315" s="387">
        <v>2109.5</v>
      </c>
      <c r="GV315" s="387">
        <v>2109.5</v>
      </c>
      <c r="GW315" s="387">
        <v>2109.5</v>
      </c>
      <c r="GX315" s="387">
        <v>2109.5</v>
      </c>
      <c r="GY315" s="387">
        <v>2109.5</v>
      </c>
      <c r="GZ315" s="387">
        <v>2109.5</v>
      </c>
      <c r="HA315" s="387">
        <v>2109.5</v>
      </c>
      <c r="HB315" s="387">
        <v>2109.5</v>
      </c>
      <c r="HC315" s="387">
        <v>2109.5</v>
      </c>
      <c r="HD315" s="387">
        <v>2109.5</v>
      </c>
      <c r="HE315" s="387">
        <v>2109.5</v>
      </c>
      <c r="HS315" s="394">
        <v>2.9694342653168575</v>
      </c>
      <c r="HT315" s="394">
        <v>2.9677305507163316</v>
      </c>
      <c r="HU315" s="394">
        <v>2.9660278136230285</v>
      </c>
      <c r="HV315" s="394">
        <v>2.9643260534761011</v>
      </c>
      <c r="HW315" s="394">
        <v>2.9626252697150304</v>
      </c>
      <c r="HX315" s="394">
        <v>2.968393067464441</v>
      </c>
      <c r="HY315" s="394">
        <v>2.9741720942718151</v>
      </c>
      <c r="HZ315" s="394">
        <v>2.9799623719984845</v>
      </c>
      <c r="IA315" s="394">
        <v>2.9857639225483426</v>
      </c>
      <c r="IB315" s="394">
        <v>2.9915767678679264</v>
      </c>
      <c r="IC315" s="394">
        <v>2.9976632351517631</v>
      </c>
      <c r="ID315" s="394">
        <v>3.003762085565592</v>
      </c>
      <c r="IE315" s="394">
        <v>3.0098733443033225</v>
      </c>
      <c r="IF315" s="394">
        <v>3.015997036610123</v>
      </c>
      <c r="IG315" s="394">
        <v>3.0221331877825235</v>
      </c>
      <c r="IH315" s="394">
        <v>3.0240607599838296</v>
      </c>
      <c r="II315" s="394">
        <v>3.0259895616261834</v>
      </c>
      <c r="IJ315" s="394">
        <v>3.0279195934937442</v>
      </c>
      <c r="IK315" s="394">
        <v>3.0298508563711728</v>
      </c>
      <c r="IL315" s="394">
        <v>3.0317833510436292</v>
      </c>
      <c r="IM315" s="394">
        <v>3.0340416888382129</v>
      </c>
      <c r="IN315" s="394">
        <v>3.0363017088405941</v>
      </c>
      <c r="IO315" s="394">
        <v>3.0385634123038292</v>
      </c>
      <c r="IP315" s="394">
        <v>3.040826800481907</v>
      </c>
      <c r="IQ315" s="394">
        <v>3.0430918746297517</v>
      </c>
      <c r="IR315" s="394">
        <v>3.0451373251434481</v>
      </c>
      <c r="IS315" s="394">
        <v>3.0471841505311139</v>
      </c>
      <c r="IT315" s="394">
        <v>3.0492323517168867</v>
      </c>
      <c r="IU315" s="394">
        <v>3.0512819296255254</v>
      </c>
      <c r="IV315" s="394">
        <v>3.0533328851824102</v>
      </c>
      <c r="IW315" s="394">
        <v>3.0521855633011605</v>
      </c>
      <c r="IX315" s="394">
        <v>3.0510386725381502</v>
      </c>
      <c r="IY315" s="394">
        <v>3.0498922127313826</v>
      </c>
      <c r="IZ315" s="394">
        <v>3.0487461837189214</v>
      </c>
      <c r="JA315" s="394">
        <v>3.0476005853388934</v>
      </c>
      <c r="JB315" s="394">
        <v>3.0476005853388934</v>
      </c>
      <c r="JC315" s="394">
        <v>3.0476005853388934</v>
      </c>
      <c r="JD315" s="394">
        <v>3.0476005853388934</v>
      </c>
      <c r="JE315" s="394">
        <v>3.0476005853388934</v>
      </c>
      <c r="JF315" s="394">
        <v>3.0476005853388934</v>
      </c>
      <c r="JG315" s="394">
        <v>3.0476005853388934</v>
      </c>
      <c r="JH315" s="394">
        <v>3.0476005853388934</v>
      </c>
      <c r="JI315" s="394">
        <v>3.0476005853388934</v>
      </c>
      <c r="JJ315" s="394">
        <v>3.0476005853388934</v>
      </c>
      <c r="JK315" s="394">
        <v>3.0476005853388934</v>
      </c>
      <c r="JL315" s="394">
        <v>3.0476005853388934</v>
      </c>
      <c r="JM315" s="394">
        <v>3.0476005853388934</v>
      </c>
      <c r="JN315" s="394">
        <v>3.0476005853388934</v>
      </c>
      <c r="JO315" s="394">
        <v>3.0476005853388934</v>
      </c>
      <c r="JP315" s="394">
        <v>3.0476005853388934</v>
      </c>
      <c r="JQ315" s="394">
        <v>3.0476005853388934</v>
      </c>
      <c r="JR315" s="394">
        <v>3.0476005853388934</v>
      </c>
      <c r="JS315" s="394">
        <v>3.0476005853388934</v>
      </c>
      <c r="JT315" s="394">
        <v>3.0476005853388934</v>
      </c>
      <c r="JU315" s="394">
        <v>3.0476005853388934</v>
      </c>
      <c r="JV315" s="394">
        <v>3.0476005853388934</v>
      </c>
      <c r="JW315" s="394">
        <v>3.0476005853388934</v>
      </c>
      <c r="JX315" s="394">
        <v>3.0476005853388934</v>
      </c>
      <c r="JY315" s="394">
        <v>3.0476005853388934</v>
      </c>
      <c r="JZ315" s="394">
        <v>3.0476005853388934</v>
      </c>
      <c r="KA315" s="394">
        <v>3.0476005853388934</v>
      </c>
      <c r="KB315" s="394">
        <v>3.0476005853388934</v>
      </c>
      <c r="KC315" s="394">
        <v>3.0476005853388934</v>
      </c>
    </row>
    <row r="316" spans="1:289" x14ac:dyDescent="0.25">
      <c r="A316" s="383">
        <v>307</v>
      </c>
      <c r="B316" s="384" t="s">
        <v>863</v>
      </c>
      <c r="C316" s="385" t="s">
        <v>142</v>
      </c>
      <c r="D316" s="385" t="s">
        <v>142</v>
      </c>
      <c r="E316" s="129">
        <v>2052</v>
      </c>
      <c r="F316" s="386">
        <v>1370.9213999999999</v>
      </c>
      <c r="G316" s="386">
        <v>1356.7781993641463</v>
      </c>
      <c r="H316" s="386">
        <v>1342.780907986275</v>
      </c>
      <c r="I316" s="386">
        <v>1328.9280205839457</v>
      </c>
      <c r="J316" s="386">
        <v>1315.2180474040633</v>
      </c>
      <c r="K316" s="386">
        <v>1320.4666471051855</v>
      </c>
      <c r="L316" s="386">
        <v>1325.7361922296748</v>
      </c>
      <c r="M316" s="386">
        <v>1331.0267663637794</v>
      </c>
      <c r="N316" s="386">
        <v>1336.3384534273134</v>
      </c>
      <c r="O316" s="386">
        <v>1341.6713376749863</v>
      </c>
      <c r="P316" s="386">
        <v>1347.0223852670499</v>
      </c>
      <c r="Q316" s="386">
        <v>1352.3947746807121</v>
      </c>
      <c r="R316" s="386">
        <v>1357.788591034511</v>
      </c>
      <c r="S316" s="386">
        <v>1363.2039197864672</v>
      </c>
      <c r="T316" s="386">
        <v>1368.6408467354363</v>
      </c>
      <c r="U316" s="386">
        <v>1373.590463139732</v>
      </c>
      <c r="V316" s="386">
        <v>1378.5579795669653</v>
      </c>
      <c r="W316" s="386">
        <v>1383.5434607516113</v>
      </c>
      <c r="X316" s="386">
        <v>1388.5469716622542</v>
      </c>
      <c r="Y316" s="386">
        <v>1393.5685775024335</v>
      </c>
      <c r="Z316" s="386">
        <v>1398.0085157101862</v>
      </c>
      <c r="AA316" s="386">
        <v>1402.4625996525706</v>
      </c>
      <c r="AB316" s="386">
        <v>1406.930874398189</v>
      </c>
      <c r="AC316" s="386">
        <v>1411.4133851592328</v>
      </c>
      <c r="AD316" s="386">
        <v>1415.910177291941</v>
      </c>
      <c r="AE316" s="386">
        <v>1421.7159660627897</v>
      </c>
      <c r="AF316" s="386">
        <v>1427.5455608516982</v>
      </c>
      <c r="AG316" s="386">
        <v>1433.3990592727064</v>
      </c>
      <c r="AH316" s="386">
        <v>1439.2765593401098</v>
      </c>
      <c r="AI316" s="386">
        <v>1445.1781594701017</v>
      </c>
      <c r="AJ316" s="386">
        <v>1450.5461113536373</v>
      </c>
      <c r="AK316" s="386">
        <v>1455.9340018912656</v>
      </c>
      <c r="AL316" s="386">
        <v>1461.3419051428766</v>
      </c>
      <c r="AM316" s="386">
        <v>1466.7698954434479</v>
      </c>
      <c r="AN316" s="386">
        <v>1472.2180474040647</v>
      </c>
      <c r="AO316" s="387">
        <v>1472.2180474040647</v>
      </c>
      <c r="AP316" s="387">
        <v>1472.2180474040647</v>
      </c>
      <c r="AQ316" s="387">
        <v>1472.2180474040647</v>
      </c>
      <c r="AR316" s="387">
        <v>1472.2180474040647</v>
      </c>
      <c r="AS316" s="387">
        <v>1472.2180474040647</v>
      </c>
      <c r="AT316" s="387">
        <v>1472.2180474040647</v>
      </c>
      <c r="AU316" s="387">
        <v>1472.2180474040647</v>
      </c>
      <c r="AV316" s="387">
        <v>1472.2180474040647</v>
      </c>
      <c r="AW316" s="387">
        <v>1472.2180474040647</v>
      </c>
      <c r="AX316" s="387">
        <v>1472.2180474040647</v>
      </c>
      <c r="AY316" s="387">
        <v>1472.2180474040647</v>
      </c>
      <c r="AZ316" s="387">
        <v>1472.2180474040647</v>
      </c>
      <c r="BA316" s="387">
        <v>1472.2180474040647</v>
      </c>
      <c r="BB316" s="387">
        <v>1472.2180474040647</v>
      </c>
      <c r="BC316" s="387">
        <v>1472.2180474040647</v>
      </c>
      <c r="BD316" s="387">
        <v>1472.2180474040647</v>
      </c>
      <c r="BE316" s="387">
        <v>1472.2180474040647</v>
      </c>
      <c r="BF316" s="387">
        <v>1472.2180474040647</v>
      </c>
      <c r="BG316" s="387">
        <v>1472.2180474040647</v>
      </c>
      <c r="BH316" s="387">
        <v>1472.2180474040647</v>
      </c>
      <c r="BI316" s="387">
        <v>1472.2180474040647</v>
      </c>
      <c r="BJ316" s="387">
        <v>1472.2180474040647</v>
      </c>
      <c r="BK316" s="387">
        <v>1472.2180474040647</v>
      </c>
      <c r="BL316" s="387">
        <v>1472.2180474040647</v>
      </c>
      <c r="BM316" s="387">
        <v>1472.2180474040647</v>
      </c>
      <c r="BN316" s="387">
        <v>1472.2180474040647</v>
      </c>
      <c r="BO316" s="387">
        <v>1472.2180474040647</v>
      </c>
      <c r="BP316" s="387">
        <v>1472.2180474040647</v>
      </c>
      <c r="CA316" s="386">
        <v>4430</v>
      </c>
      <c r="CB316" s="386">
        <v>4384.2976141324862</v>
      </c>
      <c r="CC316" s="386">
        <v>4339.0667199295285</v>
      </c>
      <c r="CD316" s="386">
        <v>4294.3024532164118</v>
      </c>
      <c r="CE316" s="386">
        <v>4250</v>
      </c>
      <c r="CF316" s="386">
        <v>4272.2299014465925</v>
      </c>
      <c r="CG316" s="386">
        <v>4294.576077838673</v>
      </c>
      <c r="CH316" s="386">
        <v>4317.0391373599068</v>
      </c>
      <c r="CI316" s="386">
        <v>4339.6196913751046</v>
      </c>
      <c r="CJ316" s="386">
        <v>4362.3183544468602</v>
      </c>
      <c r="CK316" s="386">
        <v>4385.098258628128</v>
      </c>
      <c r="CL316" s="386">
        <v>4407.9971188305626</v>
      </c>
      <c r="CM316" s="386">
        <v>4431.0155562391728</v>
      </c>
      <c r="CN316" s="386">
        <v>4454.1541952827774</v>
      </c>
      <c r="CO316" s="386">
        <v>4477.4136636509438</v>
      </c>
      <c r="CP316" s="386">
        <v>4493.3478320860422</v>
      </c>
      <c r="CQ316" s="386">
        <v>4509.3387068571619</v>
      </c>
      <c r="CR316" s="386">
        <v>4525.3864897701624</v>
      </c>
      <c r="CS316" s="386">
        <v>4541.4913833490864</v>
      </c>
      <c r="CT316" s="386">
        <v>4557.6535908387168</v>
      </c>
      <c r="CU316" s="386">
        <v>4571.9467452779654</v>
      </c>
      <c r="CV316" s="386">
        <v>4586.2847241558757</v>
      </c>
      <c r="CW316" s="386">
        <v>4600.6676680453575</v>
      </c>
      <c r="CX316" s="386">
        <v>4615.0957179601664</v>
      </c>
      <c r="CY316" s="386">
        <v>4629.5690153562909</v>
      </c>
      <c r="CZ316" s="386">
        <v>4648.2596425738029</v>
      </c>
      <c r="DA316" s="386">
        <v>4667.0257281211561</v>
      </c>
      <c r="DB316" s="386">
        <v>4685.8675766408578</v>
      </c>
      <c r="DC316" s="386">
        <v>4704.7854940053276</v>
      </c>
      <c r="DD316" s="386">
        <v>4723.7797873218597</v>
      </c>
      <c r="DE316" s="386">
        <v>4741.0606388766428</v>
      </c>
      <c r="DF316" s="386">
        <v>4758.4047084144613</v>
      </c>
      <c r="DG316" s="386">
        <v>4775.812227203628</v>
      </c>
      <c r="DH316" s="386">
        <v>4793.2834273584967</v>
      </c>
      <c r="DI316" s="386">
        <v>4810.8185418425592</v>
      </c>
      <c r="DJ316" s="387">
        <v>4810.8185418425592</v>
      </c>
      <c r="DK316" s="387">
        <v>4810.8185418425592</v>
      </c>
      <c r="DL316" s="387">
        <v>4810.8185418425592</v>
      </c>
      <c r="DM316" s="387">
        <v>4810.8185418425592</v>
      </c>
      <c r="DN316" s="387">
        <v>4810.8185418425592</v>
      </c>
      <c r="DO316" s="387">
        <v>4810.8185418425592</v>
      </c>
      <c r="DP316" s="387">
        <v>4810.8185418425592</v>
      </c>
      <c r="DQ316" s="387">
        <v>4810.8185418425592</v>
      </c>
      <c r="DR316" s="387">
        <v>4810.8185418425592</v>
      </c>
      <c r="DS316" s="387">
        <v>4810.8185418425592</v>
      </c>
      <c r="DT316" s="387">
        <v>4810.8185418425592</v>
      </c>
      <c r="DU316" s="387">
        <v>4810.8185418425592</v>
      </c>
      <c r="DV316" s="387">
        <v>4810.8185418425592</v>
      </c>
      <c r="DW316" s="387">
        <v>4810.8185418425592</v>
      </c>
      <c r="DX316" s="387">
        <v>4810.8185418425592</v>
      </c>
      <c r="DY316" s="387">
        <v>4810.8185418425592</v>
      </c>
      <c r="DZ316" s="387">
        <v>4810.8185418425592</v>
      </c>
      <c r="EA316" s="387">
        <v>4810.8185418425592</v>
      </c>
      <c r="EB316" s="387">
        <v>4810.8185418425592</v>
      </c>
      <c r="EC316" s="387">
        <v>4810.8185418425592</v>
      </c>
      <c r="ED316" s="387">
        <v>4810.8185418425592</v>
      </c>
      <c r="EE316" s="387">
        <v>4810.8185418425592</v>
      </c>
      <c r="EF316" s="387">
        <v>4810.8185418425592</v>
      </c>
      <c r="EG316" s="387">
        <v>4810.8185418425592</v>
      </c>
      <c r="EH316" s="387">
        <v>4810.8185418425592</v>
      </c>
      <c r="EI316" s="387">
        <v>4810.8185418425592</v>
      </c>
      <c r="EJ316" s="387">
        <v>4810.8185418425592</v>
      </c>
      <c r="EK316" s="387">
        <v>4810.8185418425592</v>
      </c>
      <c r="EY316" s="386">
        <v>1228</v>
      </c>
      <c r="EZ316" s="386">
        <v>1239</v>
      </c>
      <c r="FA316" s="386">
        <v>1250</v>
      </c>
      <c r="FB316" s="386">
        <v>1261</v>
      </c>
      <c r="FC316" s="386">
        <v>1272.1000000000001</v>
      </c>
      <c r="FD316" s="386">
        <v>1291</v>
      </c>
      <c r="FE316" s="386">
        <v>1310</v>
      </c>
      <c r="FF316" s="386">
        <v>1329</v>
      </c>
      <c r="FG316" s="386">
        <v>1348</v>
      </c>
      <c r="FH316" s="386">
        <v>1367</v>
      </c>
      <c r="FI316" s="386">
        <v>1387.1999999999998</v>
      </c>
      <c r="FJ316" s="386">
        <v>1401</v>
      </c>
      <c r="FK316" s="386">
        <v>1415</v>
      </c>
      <c r="FL316" s="386">
        <v>1429</v>
      </c>
      <c r="FM316" s="386">
        <v>1443</v>
      </c>
      <c r="FN316" s="386">
        <v>1457</v>
      </c>
      <c r="FO316" s="386">
        <v>1471</v>
      </c>
      <c r="FP316" s="386">
        <v>1485</v>
      </c>
      <c r="FQ316" s="386">
        <v>1499</v>
      </c>
      <c r="FR316" s="386">
        <v>1513</v>
      </c>
      <c r="FS316" s="386">
        <v>1527</v>
      </c>
      <c r="FT316" s="386">
        <v>1541</v>
      </c>
      <c r="FU316" s="386">
        <v>1555</v>
      </c>
      <c r="FV316" s="386">
        <v>1569</v>
      </c>
      <c r="FW316" s="386">
        <v>1583</v>
      </c>
      <c r="FX316" s="386">
        <v>1597</v>
      </c>
      <c r="FY316" s="386">
        <v>1611</v>
      </c>
      <c r="FZ316" s="386">
        <v>1625</v>
      </c>
      <c r="GA316" s="386">
        <v>1639</v>
      </c>
      <c r="GB316" s="386">
        <v>1653</v>
      </c>
      <c r="GC316" s="386">
        <v>1660.9</v>
      </c>
      <c r="GD316" s="387">
        <v>1660.9</v>
      </c>
      <c r="GE316" s="387">
        <v>1660.9</v>
      </c>
      <c r="GF316" s="387">
        <v>1660.9</v>
      </c>
      <c r="GG316" s="387">
        <v>1660.9</v>
      </c>
      <c r="GH316" s="387">
        <v>1660.9</v>
      </c>
      <c r="GI316" s="387">
        <v>1660.9</v>
      </c>
      <c r="GJ316" s="387">
        <v>1660.9</v>
      </c>
      <c r="GK316" s="387">
        <v>1660.9</v>
      </c>
      <c r="GL316" s="387">
        <v>1660.9</v>
      </c>
      <c r="GM316" s="387">
        <v>1660.9</v>
      </c>
      <c r="GN316" s="387">
        <v>1660.9</v>
      </c>
      <c r="GO316" s="387">
        <v>1660.9</v>
      </c>
      <c r="GP316" s="387">
        <v>1660.9</v>
      </c>
      <c r="GQ316" s="387">
        <v>1660.9</v>
      </c>
      <c r="GR316" s="387">
        <v>1660.9</v>
      </c>
      <c r="GS316" s="387">
        <v>1660.9</v>
      </c>
      <c r="GT316" s="387">
        <v>1660.9</v>
      </c>
      <c r="GU316" s="387">
        <v>1660.9</v>
      </c>
      <c r="GV316" s="387">
        <v>1660.9</v>
      </c>
      <c r="GW316" s="387">
        <v>1660.9</v>
      </c>
      <c r="GX316" s="387">
        <v>1660.9</v>
      </c>
      <c r="GY316" s="387">
        <v>1660.9</v>
      </c>
      <c r="GZ316" s="387">
        <v>1660.9</v>
      </c>
      <c r="HA316" s="387">
        <v>1660.9</v>
      </c>
      <c r="HB316" s="387">
        <v>1660.9</v>
      </c>
      <c r="HC316" s="387">
        <v>1660.9</v>
      </c>
      <c r="HD316" s="387">
        <v>1660.9</v>
      </c>
      <c r="HE316" s="387">
        <v>1660.9</v>
      </c>
      <c r="HS316" s="394">
        <v>3.2314033466834786</v>
      </c>
      <c r="HT316" s="394">
        <v>3.2314033466834786</v>
      </c>
      <c r="HU316" s="394">
        <v>3.2314033466834782</v>
      </c>
      <c r="HV316" s="394">
        <v>3.2314033466834777</v>
      </c>
      <c r="HW316" s="394">
        <v>3.2314033466834786</v>
      </c>
      <c r="HX316" s="394">
        <v>3.2353940259017202</v>
      </c>
      <c r="HY316" s="394">
        <v>3.2393896334804646</v>
      </c>
      <c r="HZ316" s="394">
        <v>3.2433901755060788</v>
      </c>
      <c r="IA316" s="394">
        <v>3.2473956580724455</v>
      </c>
      <c r="IB316" s="394">
        <v>3.251406087280976</v>
      </c>
      <c r="IC316" s="394">
        <v>3.255401177136914</v>
      </c>
      <c r="ID316" s="394">
        <v>3.2594011758668988</v>
      </c>
      <c r="IE316" s="394">
        <v>3.2634060895025958</v>
      </c>
      <c r="IF316" s="394">
        <v>3.2674159240830809</v>
      </c>
      <c r="IG316" s="394">
        <v>3.2714306856548507</v>
      </c>
      <c r="IH316" s="394">
        <v>3.2712427413154983</v>
      </c>
      <c r="II316" s="394">
        <v>3.2710548077735853</v>
      </c>
      <c r="IJ316" s="394">
        <v>3.2708668850284921</v>
      </c>
      <c r="IK316" s="394">
        <v>3.2706789730795971</v>
      </c>
      <c r="IL316" s="394">
        <v>3.2704910719262812</v>
      </c>
      <c r="IM316" s="394">
        <v>3.2703282518672094</v>
      </c>
      <c r="IN316" s="394">
        <v>3.2701654399140678</v>
      </c>
      <c r="IO316" s="394">
        <v>3.2700026360664527</v>
      </c>
      <c r="IP316" s="394">
        <v>3.2698398403239604</v>
      </c>
      <c r="IQ316" s="394">
        <v>3.2696770526861876</v>
      </c>
      <c r="IR316" s="394">
        <v>3.2694713666657336</v>
      </c>
      <c r="IS316" s="394">
        <v>3.2692656935843987</v>
      </c>
      <c r="IT316" s="394">
        <v>3.2690600334413671</v>
      </c>
      <c r="IU316" s="394">
        <v>3.268854386235827</v>
      </c>
      <c r="IV316" s="394">
        <v>3.2686487519669623</v>
      </c>
      <c r="IW316" s="394">
        <v>3.2684659948192376</v>
      </c>
      <c r="IX316" s="394">
        <v>3.268283247889856</v>
      </c>
      <c r="IY316" s="394">
        <v>3.2681005111782468</v>
      </c>
      <c r="IZ316" s="394">
        <v>3.2679177846838376</v>
      </c>
      <c r="JA316" s="394">
        <v>3.2677350684060613</v>
      </c>
      <c r="JB316" s="394">
        <v>3.2677350684060613</v>
      </c>
      <c r="JC316" s="394">
        <v>3.2677350684060613</v>
      </c>
      <c r="JD316" s="394">
        <v>3.2677350684060613</v>
      </c>
      <c r="JE316" s="394">
        <v>3.2677350684060613</v>
      </c>
      <c r="JF316" s="394">
        <v>3.2677350684060613</v>
      </c>
      <c r="JG316" s="394">
        <v>3.2677350684060613</v>
      </c>
      <c r="JH316" s="394">
        <v>3.2677350684060613</v>
      </c>
      <c r="JI316" s="394">
        <v>3.2677350684060613</v>
      </c>
      <c r="JJ316" s="394">
        <v>3.2677350684060613</v>
      </c>
      <c r="JK316" s="394">
        <v>3.2677350684060613</v>
      </c>
      <c r="JL316" s="394">
        <v>3.2677350684060613</v>
      </c>
      <c r="JM316" s="394">
        <v>3.2677350684060613</v>
      </c>
      <c r="JN316" s="394">
        <v>3.2677350684060613</v>
      </c>
      <c r="JO316" s="394">
        <v>3.2677350684060613</v>
      </c>
      <c r="JP316" s="394">
        <v>3.2677350684060613</v>
      </c>
      <c r="JQ316" s="394">
        <v>3.2677350684060613</v>
      </c>
      <c r="JR316" s="394">
        <v>3.2677350684060613</v>
      </c>
      <c r="JS316" s="394">
        <v>3.2677350684060613</v>
      </c>
      <c r="JT316" s="394">
        <v>3.2677350684060613</v>
      </c>
      <c r="JU316" s="394">
        <v>3.2677350684060613</v>
      </c>
      <c r="JV316" s="394">
        <v>3.2677350684060613</v>
      </c>
      <c r="JW316" s="394">
        <v>3.2677350684060613</v>
      </c>
      <c r="JX316" s="394">
        <v>3.2677350684060613</v>
      </c>
      <c r="JY316" s="394">
        <v>3.2677350684060613</v>
      </c>
      <c r="JZ316" s="394">
        <v>3.2677350684060613</v>
      </c>
      <c r="KA316" s="394">
        <v>3.2677350684060613</v>
      </c>
      <c r="KB316" s="394">
        <v>3.2677350684060613</v>
      </c>
      <c r="KC316" s="394">
        <v>3.2677350684060613</v>
      </c>
    </row>
    <row r="317" spans="1:289" x14ac:dyDescent="0.25">
      <c r="A317" s="383">
        <v>308</v>
      </c>
      <c r="B317" s="384" t="s">
        <v>865</v>
      </c>
      <c r="C317" s="385" t="s">
        <v>472</v>
      </c>
      <c r="D317" s="385" t="s">
        <v>867</v>
      </c>
      <c r="E317" s="129">
        <v>2060</v>
      </c>
      <c r="F317" s="386">
        <v>1098.00161</v>
      </c>
      <c r="G317" s="386">
        <v>1102.2353226362263</v>
      </c>
      <c r="H317" s="386">
        <v>1106.4853597682666</v>
      </c>
      <c r="I317" s="386">
        <v>1110.751784340677</v>
      </c>
      <c r="J317" s="386">
        <v>1115.0346595407177</v>
      </c>
      <c r="K317" s="386">
        <v>1144.8122309398834</v>
      </c>
      <c r="L317" s="386">
        <v>1175.385027627201</v>
      </c>
      <c r="M317" s="386">
        <v>1206.7742865010873</v>
      </c>
      <c r="N317" s="386">
        <v>1239.0018116022038</v>
      </c>
      <c r="O317" s="386">
        <v>1272.0899892592802</v>
      </c>
      <c r="P317" s="386">
        <v>1302.6136281128638</v>
      </c>
      <c r="Q317" s="386">
        <v>1333.869677831033</v>
      </c>
      <c r="R317" s="386">
        <v>1365.87571252011</v>
      </c>
      <c r="S317" s="386">
        <v>1398.6497279748824</v>
      </c>
      <c r="T317" s="386">
        <v>1432.2101517969641</v>
      </c>
      <c r="U317" s="386">
        <v>1447.9125486903329</v>
      </c>
      <c r="V317" s="386">
        <v>1463.7871027687959</v>
      </c>
      <c r="W317" s="386">
        <v>1479.8357015210329</v>
      </c>
      <c r="X317" s="386">
        <v>1496.0602531296813</v>
      </c>
      <c r="Y317" s="386">
        <v>1512.4626866982201</v>
      </c>
      <c r="Z317" s="386">
        <v>1519.211246678979</v>
      </c>
      <c r="AA317" s="386">
        <v>1525.9899185178449</v>
      </c>
      <c r="AB317" s="386">
        <v>1532.7988365729625</v>
      </c>
      <c r="AC317" s="386">
        <v>1539.6381358019783</v>
      </c>
      <c r="AD317" s="386">
        <v>1546.5079517647152</v>
      </c>
      <c r="AE317" s="386">
        <v>1549.636797022129</v>
      </c>
      <c r="AF317" s="386">
        <v>1552.7719724588565</v>
      </c>
      <c r="AG317" s="386">
        <v>1555.9134908819133</v>
      </c>
      <c r="AH317" s="386">
        <v>1559.0613651242261</v>
      </c>
      <c r="AI317" s="386">
        <v>1562.2156080446848</v>
      </c>
      <c r="AJ317" s="386">
        <v>1562.2156080446848</v>
      </c>
      <c r="AK317" s="386">
        <v>1562.2156080446848</v>
      </c>
      <c r="AL317" s="386">
        <v>1562.2156080446848</v>
      </c>
      <c r="AM317" s="386">
        <v>1562.2156080446848</v>
      </c>
      <c r="AN317" s="386">
        <v>1562.2156080446848</v>
      </c>
      <c r="AO317" s="387">
        <v>1601.399778859899</v>
      </c>
      <c r="AP317" s="387">
        <v>1641.566784076824</v>
      </c>
      <c r="AQ317" s="387">
        <v>1682.7412755750606</v>
      </c>
      <c r="AR317" s="387">
        <v>1724.9485235633667</v>
      </c>
      <c r="AS317" s="387">
        <v>1768.2144320888597</v>
      </c>
      <c r="AT317" s="387">
        <v>1812.5655549352234</v>
      </c>
      <c r="AU317" s="387">
        <v>1858.0291119196854</v>
      </c>
      <c r="AV317" s="387">
        <v>1904.6330055987576</v>
      </c>
      <c r="AW317" s="387">
        <v>1904.6330055987576</v>
      </c>
      <c r="AX317" s="387">
        <v>1904.6330055987576</v>
      </c>
      <c r="AY317" s="387">
        <v>1904.6330055987576</v>
      </c>
      <c r="AZ317" s="387">
        <v>1904.6330055987576</v>
      </c>
      <c r="BA317" s="387">
        <v>1904.6330055987576</v>
      </c>
      <c r="BB317" s="387">
        <v>1904.6330055987576</v>
      </c>
      <c r="BC317" s="387">
        <v>1904.6330055987576</v>
      </c>
      <c r="BD317" s="387">
        <v>1904.6330055987576</v>
      </c>
      <c r="BE317" s="387">
        <v>1904.6330055987576</v>
      </c>
      <c r="BF317" s="387">
        <v>1904.6330055987576</v>
      </c>
      <c r="BG317" s="387">
        <v>1904.6330055987576</v>
      </c>
      <c r="BH317" s="387">
        <v>1904.6330055987576</v>
      </c>
      <c r="BI317" s="387">
        <v>1904.6330055987576</v>
      </c>
      <c r="BJ317" s="387">
        <v>1904.6330055987576</v>
      </c>
      <c r="BK317" s="387">
        <v>1904.6330055987576</v>
      </c>
      <c r="BL317" s="387">
        <v>1904.6330055987576</v>
      </c>
      <c r="BM317" s="387">
        <v>1904.6330055987576</v>
      </c>
      <c r="BN317" s="387">
        <v>1904.6330055987576</v>
      </c>
      <c r="BO317" s="387">
        <v>1904.6330055987576</v>
      </c>
      <c r="BP317" s="387">
        <v>1904.6330055987576</v>
      </c>
      <c r="CA317" s="386">
        <v>3330</v>
      </c>
      <c r="CB317" s="386">
        <v>3342.430227290954</v>
      </c>
      <c r="CC317" s="386">
        <v>3354.906854146624</v>
      </c>
      <c r="CD317" s="386">
        <v>3367.4300537673512</v>
      </c>
      <c r="CE317" s="386">
        <v>3380</v>
      </c>
      <c r="CF317" s="386">
        <v>3478.7888964363065</v>
      </c>
      <c r="CG317" s="386">
        <v>3580.4651437776729</v>
      </c>
      <c r="CH317" s="386">
        <v>3685.1131320269205</v>
      </c>
      <c r="CI317" s="386">
        <v>3792.8197176943404</v>
      </c>
      <c r="CJ317" s="386">
        <v>3903.6742958875025</v>
      </c>
      <c r="CK317" s="386">
        <v>4007.9032917037148</v>
      </c>
      <c r="CL317" s="386">
        <v>4114.9152255279214</v>
      </c>
      <c r="CM317" s="386">
        <v>4224.7844024409278</v>
      </c>
      <c r="CN317" s="386">
        <v>4337.5871114861766</v>
      </c>
      <c r="CO317" s="386">
        <v>4453.4016786420043</v>
      </c>
      <c r="CP317" s="386">
        <v>4508.2102963250682</v>
      </c>
      <c r="CQ317" s="386">
        <v>4563.6934510899173</v>
      </c>
      <c r="CR317" s="386">
        <v>4619.8594445557846</v>
      </c>
      <c r="CS317" s="386">
        <v>4676.7166805110564</v>
      </c>
      <c r="CT317" s="386">
        <v>4734.2736661706786</v>
      </c>
      <c r="CU317" s="386">
        <v>4762.4745344546482</v>
      </c>
      <c r="CV317" s="386">
        <v>4790.8433881632154</v>
      </c>
      <c r="CW317" s="386">
        <v>4819.3812279429758</v>
      </c>
      <c r="CX317" s="386">
        <v>4848.0890604011256</v>
      </c>
      <c r="CY317" s="386">
        <v>4876.9678981409625</v>
      </c>
      <c r="CZ317" s="386">
        <v>4894.340988440902</v>
      </c>
      <c r="DA317" s="386">
        <v>4911.7759664286168</v>
      </c>
      <c r="DB317" s="386">
        <v>4929.2730525649358</v>
      </c>
      <c r="DC317" s="386">
        <v>4946.8324680960313</v>
      </c>
      <c r="DD317" s="386">
        <v>4964.4544350562146</v>
      </c>
      <c r="DE317" s="386">
        <v>4964.4544350562055</v>
      </c>
      <c r="DF317" s="386">
        <v>4964.4544350561964</v>
      </c>
      <c r="DG317" s="386">
        <v>4964.4544350561873</v>
      </c>
      <c r="DH317" s="386">
        <v>4964.4544350561782</v>
      </c>
      <c r="DI317" s="386">
        <v>4964.4544350561691</v>
      </c>
      <c r="DJ317" s="387">
        <v>5086.4764323782638</v>
      </c>
      <c r="DK317" s="387">
        <v>5211.4976248838875</v>
      </c>
      <c r="DL317" s="387">
        <v>5339.5917301972922</v>
      </c>
      <c r="DM317" s="387">
        <v>5470.83427785819</v>
      </c>
      <c r="DN317" s="387">
        <v>5605.3026538570693</v>
      </c>
      <c r="DO317" s="387">
        <v>5743.0761462651508</v>
      </c>
      <c r="DP317" s="387">
        <v>5884.2359919858873</v>
      </c>
      <c r="DQ317" s="387">
        <v>6028.8654246555725</v>
      </c>
      <c r="DR317" s="387">
        <v>6028.8654246555725</v>
      </c>
      <c r="DS317" s="387">
        <v>6028.8654246555725</v>
      </c>
      <c r="DT317" s="387">
        <v>6028.8654246555725</v>
      </c>
      <c r="DU317" s="387">
        <v>6028.8654246555725</v>
      </c>
      <c r="DV317" s="387">
        <v>6028.8654246555725</v>
      </c>
      <c r="DW317" s="387">
        <v>6028.8654246555725</v>
      </c>
      <c r="DX317" s="387">
        <v>6028.8654246555725</v>
      </c>
      <c r="DY317" s="387">
        <v>6028.8654246555725</v>
      </c>
      <c r="DZ317" s="387">
        <v>6028.8654246555725</v>
      </c>
      <c r="EA317" s="387">
        <v>6028.8654246555725</v>
      </c>
      <c r="EB317" s="387">
        <v>6028.8654246555725</v>
      </c>
      <c r="EC317" s="387">
        <v>6028.8654246555725</v>
      </c>
      <c r="ED317" s="387">
        <v>6028.8654246555725</v>
      </c>
      <c r="EE317" s="387">
        <v>6028.8654246555725</v>
      </c>
      <c r="EF317" s="387">
        <v>6028.8654246555725</v>
      </c>
      <c r="EG317" s="387">
        <v>6028.8654246555725</v>
      </c>
      <c r="EH317" s="387">
        <v>6028.8654246555725</v>
      </c>
      <c r="EI317" s="387">
        <v>6028.8654246555725</v>
      </c>
      <c r="EJ317" s="387">
        <v>6028.8654246555725</v>
      </c>
      <c r="EK317" s="387">
        <v>6028.8654246555725</v>
      </c>
      <c r="EY317" s="386">
        <v>731</v>
      </c>
      <c r="EZ317" s="386">
        <v>741</v>
      </c>
      <c r="FA317" s="386">
        <v>751</v>
      </c>
      <c r="FB317" s="386">
        <v>761</v>
      </c>
      <c r="FC317" s="386">
        <v>770.8</v>
      </c>
      <c r="FD317" s="386">
        <v>786</v>
      </c>
      <c r="FE317" s="386">
        <v>801</v>
      </c>
      <c r="FF317" s="386">
        <v>816</v>
      </c>
      <c r="FG317" s="386">
        <v>831</v>
      </c>
      <c r="FH317" s="386">
        <v>846</v>
      </c>
      <c r="FI317" s="386">
        <v>861.59999999999991</v>
      </c>
      <c r="FJ317" s="386">
        <v>876</v>
      </c>
      <c r="FK317" s="386">
        <v>891</v>
      </c>
      <c r="FL317" s="386">
        <v>906</v>
      </c>
      <c r="FM317" s="386">
        <v>921</v>
      </c>
      <c r="FN317" s="386">
        <v>936</v>
      </c>
      <c r="FO317" s="386">
        <v>951</v>
      </c>
      <c r="FP317" s="386">
        <v>966</v>
      </c>
      <c r="FQ317" s="386">
        <v>981</v>
      </c>
      <c r="FR317" s="386">
        <v>996</v>
      </c>
      <c r="FS317" s="386">
        <v>1011</v>
      </c>
      <c r="FT317" s="386">
        <v>1026</v>
      </c>
      <c r="FU317" s="386">
        <v>1041</v>
      </c>
      <c r="FV317" s="386">
        <v>1056</v>
      </c>
      <c r="FW317" s="386">
        <v>1071</v>
      </c>
      <c r="FX317" s="386">
        <v>1086</v>
      </c>
      <c r="FY317" s="386">
        <v>1101</v>
      </c>
      <c r="FZ317" s="386">
        <v>1116</v>
      </c>
      <c r="GA317" s="386">
        <v>1131</v>
      </c>
      <c r="GB317" s="386">
        <v>1146</v>
      </c>
      <c r="GC317" s="386">
        <v>1153.5</v>
      </c>
      <c r="GD317" s="387">
        <v>1161.246228800135</v>
      </c>
      <c r="GE317" s="387">
        <v>1169.044476725215</v>
      </c>
      <c r="GF317" s="387">
        <v>1176.8950931051436</v>
      </c>
      <c r="GG317" s="387">
        <v>1184.7984296157188</v>
      </c>
      <c r="GH317" s="387">
        <v>1192.7548402943871</v>
      </c>
      <c r="GI317" s="387">
        <v>1200.7646815561025</v>
      </c>
      <c r="GJ317" s="387">
        <v>1208.8283122092926</v>
      </c>
      <c r="GK317" s="387">
        <v>1216.9460934719316</v>
      </c>
      <c r="GL317" s="387">
        <v>1216.9460934719316</v>
      </c>
      <c r="GM317" s="387">
        <v>1216.9460934719316</v>
      </c>
      <c r="GN317" s="387">
        <v>1216.9460934719316</v>
      </c>
      <c r="GO317" s="387">
        <v>1216.9460934719316</v>
      </c>
      <c r="GP317" s="387">
        <v>1216.9460934719316</v>
      </c>
      <c r="GQ317" s="387">
        <v>1216.9460934719316</v>
      </c>
      <c r="GR317" s="387">
        <v>1216.9460934719316</v>
      </c>
      <c r="GS317" s="387">
        <v>1216.9460934719316</v>
      </c>
      <c r="GT317" s="387">
        <v>1216.9460934719316</v>
      </c>
      <c r="GU317" s="387">
        <v>1216.9460934719316</v>
      </c>
      <c r="GV317" s="387">
        <v>1216.9460934719316</v>
      </c>
      <c r="GW317" s="387">
        <v>1216.9460934719316</v>
      </c>
      <c r="GX317" s="387">
        <v>1216.9460934719316</v>
      </c>
      <c r="GY317" s="387">
        <v>1216.9460934719316</v>
      </c>
      <c r="GZ317" s="387">
        <v>1216.9460934719316</v>
      </c>
      <c r="HA317" s="387">
        <v>1216.9460934719316</v>
      </c>
      <c r="HB317" s="387">
        <v>1216.9460934719316</v>
      </c>
      <c r="HC317" s="387">
        <v>1216.9460934719316</v>
      </c>
      <c r="HD317" s="387">
        <v>1216.9460934719316</v>
      </c>
      <c r="HE317" s="387">
        <v>1216.9460934719316</v>
      </c>
      <c r="HS317" s="394">
        <v>3.0327824382698307</v>
      </c>
      <c r="HT317" s="394">
        <v>3.0324107372070359</v>
      </c>
      <c r="HU317" s="394">
        <v>3.0320390817003209</v>
      </c>
      <c r="HV317" s="394">
        <v>3.031667471744103</v>
      </c>
      <c r="HW317" s="394">
        <v>3.0312959073328005</v>
      </c>
      <c r="HX317" s="394">
        <v>3.0387419023120006</v>
      </c>
      <c r="HY317" s="394">
        <v>3.0462061874360504</v>
      </c>
      <c r="HZ317" s="394">
        <v>3.0536888076323794</v>
      </c>
      <c r="IA317" s="394">
        <v>3.0611898079387716</v>
      </c>
      <c r="IB317" s="394">
        <v>3.0687092335036423</v>
      </c>
      <c r="IC317" s="394">
        <v>3.0768166440190612</v>
      </c>
      <c r="ID317" s="394">
        <v>3.0849454739979296</v>
      </c>
      <c r="IE317" s="394">
        <v>3.0930957800296381</v>
      </c>
      <c r="IF317" s="394">
        <v>3.1012676188530834</v>
      </c>
      <c r="IG317" s="394">
        <v>3.1094610473570619</v>
      </c>
      <c r="IH317" s="394">
        <v>3.1135929448244912</v>
      </c>
      <c r="II317" s="394">
        <v>3.1177303328179065</v>
      </c>
      <c r="IJ317" s="394">
        <v>3.121873218633199</v>
      </c>
      <c r="IK317" s="394">
        <v>3.1260216095759548</v>
      </c>
      <c r="IL317" s="394">
        <v>3.1301755129614661</v>
      </c>
      <c r="IM317" s="394">
        <v>3.1348336479640317</v>
      </c>
      <c r="IN317" s="394">
        <v>3.1394987149170941</v>
      </c>
      <c r="IO317" s="394">
        <v>3.1441707241363561</v>
      </c>
      <c r="IP317" s="394">
        <v>3.1488496859528725</v>
      </c>
      <c r="IQ317" s="394">
        <v>3.1535356107130714</v>
      </c>
      <c r="IR317" s="394">
        <v>3.1583794330685411</v>
      </c>
      <c r="IS317" s="394">
        <v>3.1632306955223353</v>
      </c>
      <c r="IT317" s="394">
        <v>3.1680894095024241</v>
      </c>
      <c r="IU317" s="394">
        <v>3.1729555864543326</v>
      </c>
      <c r="IV317" s="394">
        <v>3.1778292378411659</v>
      </c>
      <c r="IW317" s="394">
        <v>3.1778292378411601</v>
      </c>
      <c r="IX317" s="394">
        <v>3.1778292378411543</v>
      </c>
      <c r="IY317" s="394">
        <v>3.1778292378411486</v>
      </c>
      <c r="IZ317" s="394">
        <v>3.1778292378411428</v>
      </c>
      <c r="JA317" s="394">
        <v>3.177829237841137</v>
      </c>
      <c r="JB317" s="394">
        <v>3.1762689738845418</v>
      </c>
      <c r="JC317" s="394">
        <v>3.1747094759929024</v>
      </c>
      <c r="JD317" s="394">
        <v>3.1731507437900923</v>
      </c>
      <c r="JE317" s="394">
        <v>3.1715927769001722</v>
      </c>
      <c r="JF317" s="394">
        <v>3.1700355749473834</v>
      </c>
      <c r="JG317" s="394">
        <v>3.1684791375561554</v>
      </c>
      <c r="JH317" s="394">
        <v>3.1669234643510995</v>
      </c>
      <c r="JI317" s="394">
        <v>3.1653685549570136</v>
      </c>
      <c r="JJ317" s="394">
        <v>3.1653685549570136</v>
      </c>
      <c r="JK317" s="394">
        <v>3.1653685549570136</v>
      </c>
      <c r="JL317" s="394">
        <v>3.1653685549570136</v>
      </c>
      <c r="JM317" s="394">
        <v>3.1653685549570136</v>
      </c>
      <c r="JN317" s="394">
        <v>3.1653685549570136</v>
      </c>
      <c r="JO317" s="394">
        <v>3.1653685549570136</v>
      </c>
      <c r="JP317" s="394">
        <v>3.1653685549570136</v>
      </c>
      <c r="JQ317" s="394">
        <v>3.1653685549570136</v>
      </c>
      <c r="JR317" s="394">
        <v>3.1653685549570136</v>
      </c>
      <c r="JS317" s="394">
        <v>3.1653685549570136</v>
      </c>
      <c r="JT317" s="394">
        <v>3.1653685549570136</v>
      </c>
      <c r="JU317" s="394">
        <v>3.1653685549570136</v>
      </c>
      <c r="JV317" s="394">
        <v>3.1653685549570136</v>
      </c>
      <c r="JW317" s="394">
        <v>3.1653685549570136</v>
      </c>
      <c r="JX317" s="394">
        <v>3.1653685549570136</v>
      </c>
      <c r="JY317" s="394">
        <v>3.1653685549570136</v>
      </c>
      <c r="JZ317" s="394">
        <v>3.1653685549570136</v>
      </c>
      <c r="KA317" s="394">
        <v>3.1653685549570136</v>
      </c>
      <c r="KB317" s="394">
        <v>3.1653685549570136</v>
      </c>
      <c r="KC317" s="394">
        <v>3.1653685549570136</v>
      </c>
    </row>
    <row r="318" spans="1:289" x14ac:dyDescent="0.25">
      <c r="A318" s="383">
        <v>309</v>
      </c>
      <c r="B318" s="384" t="s">
        <v>865</v>
      </c>
      <c r="C318" s="385" t="s">
        <v>472</v>
      </c>
      <c r="D318" s="385" t="s">
        <v>867</v>
      </c>
      <c r="E318" s="129">
        <v>2060</v>
      </c>
      <c r="F318" s="386">
        <v>720.58696999999995</v>
      </c>
      <c r="G318" s="386">
        <v>719.79554983842172</v>
      </c>
      <c r="H318" s="386">
        <v>719.00499889304945</v>
      </c>
      <c r="I318" s="386">
        <v>718.2153162092236</v>
      </c>
      <c r="J318" s="386">
        <v>717.42650083333331</v>
      </c>
      <c r="K318" s="386">
        <v>717.42650083333331</v>
      </c>
      <c r="L318" s="386">
        <v>717.42650083333331</v>
      </c>
      <c r="M318" s="386">
        <v>717.42650083333331</v>
      </c>
      <c r="N318" s="386">
        <v>717.42650083333331</v>
      </c>
      <c r="O318" s="386">
        <v>717.42650083333331</v>
      </c>
      <c r="P318" s="386">
        <v>717.42650083333331</v>
      </c>
      <c r="Q318" s="386">
        <v>717.42650083333331</v>
      </c>
      <c r="R318" s="386">
        <v>717.42650083333331</v>
      </c>
      <c r="S318" s="386">
        <v>717.42650083333331</v>
      </c>
      <c r="T318" s="386">
        <v>717.42650083333331</v>
      </c>
      <c r="U318" s="386">
        <v>730.71803670268105</v>
      </c>
      <c r="V318" s="386">
        <v>744.25582069021368</v>
      </c>
      <c r="W318" s="386">
        <v>758.04441495761853</v>
      </c>
      <c r="X318" s="386">
        <v>772.0884661883224</v>
      </c>
      <c r="Y318" s="386">
        <v>786.39270715339933</v>
      </c>
      <c r="Z318" s="386">
        <v>805.51492836109912</v>
      </c>
      <c r="AA318" s="386">
        <v>825.10213270075076</v>
      </c>
      <c r="AB318" s="386">
        <v>845.16562687729447</v>
      </c>
      <c r="AC318" s="386">
        <v>865.71699253376585</v>
      </c>
      <c r="AD318" s="386">
        <v>886.76809293679366</v>
      </c>
      <c r="AE318" s="386">
        <v>912.29502463822337</v>
      </c>
      <c r="AF318" s="386">
        <v>938.55678684074996</v>
      </c>
      <c r="AG318" s="386">
        <v>965.57453272767248</v>
      </c>
      <c r="AH318" s="386">
        <v>993.37002440797141</v>
      </c>
      <c r="AI318" s="386">
        <v>1021.9656504451355</v>
      </c>
      <c r="AJ318" s="386">
        <v>1046.1470208964283</v>
      </c>
      <c r="AK318" s="386">
        <v>1070.9005619257127</v>
      </c>
      <c r="AL318" s="386">
        <v>1096.2398120200226</v>
      </c>
      <c r="AM318" s="386">
        <v>1122.178630009028</v>
      </c>
      <c r="AN318" s="386">
        <v>1148.7312026448628</v>
      </c>
      <c r="AO318" s="387">
        <v>1070.4746282330286</v>
      </c>
      <c r="AP318" s="387">
        <v>997.54923262488205</v>
      </c>
      <c r="AQ318" s="387">
        <v>929.59183269299263</v>
      </c>
      <c r="AR318" s="387">
        <v>866.26398692691691</v>
      </c>
      <c r="AS318" s="387">
        <v>807.25030992645281</v>
      </c>
      <c r="AT318" s="387">
        <v>752.25690171895781</v>
      </c>
      <c r="AU318" s="387">
        <v>701.00988407841294</v>
      </c>
      <c r="AV318" s="387">
        <v>653.25403655681168</v>
      </c>
      <c r="AW318" s="387">
        <v>653.25403655681168</v>
      </c>
      <c r="AX318" s="387">
        <v>653.25403655681168</v>
      </c>
      <c r="AY318" s="387">
        <v>653.25403655681168</v>
      </c>
      <c r="AZ318" s="387">
        <v>653.25403655681168</v>
      </c>
      <c r="BA318" s="387">
        <v>653.25403655681168</v>
      </c>
      <c r="BB318" s="387">
        <v>653.25403655681168</v>
      </c>
      <c r="BC318" s="387">
        <v>653.25403655681168</v>
      </c>
      <c r="BD318" s="387">
        <v>653.25403655681168</v>
      </c>
      <c r="BE318" s="387">
        <v>653.25403655681168</v>
      </c>
      <c r="BF318" s="387">
        <v>653.25403655681168</v>
      </c>
      <c r="BG318" s="387">
        <v>653.25403655681168</v>
      </c>
      <c r="BH318" s="387">
        <v>653.25403655681168</v>
      </c>
      <c r="BI318" s="387">
        <v>653.25403655681168</v>
      </c>
      <c r="BJ318" s="387">
        <v>653.25403655681168</v>
      </c>
      <c r="BK318" s="387">
        <v>653.25403655681168</v>
      </c>
      <c r="BL318" s="387">
        <v>653.25403655681168</v>
      </c>
      <c r="BM318" s="387">
        <v>653.25403655681168</v>
      </c>
      <c r="BN318" s="387">
        <v>653.25403655681168</v>
      </c>
      <c r="BO318" s="387">
        <v>653.25403655681168</v>
      </c>
      <c r="BP318" s="387">
        <v>653.25403655681168</v>
      </c>
      <c r="CA318" s="386">
        <v>2280</v>
      </c>
      <c r="CB318" s="386">
        <v>2277.4958776060043</v>
      </c>
      <c r="CC318" s="386">
        <v>2274.9945054878704</v>
      </c>
      <c r="CD318" s="386">
        <v>2272.4958806249715</v>
      </c>
      <c r="CE318" s="386">
        <v>2270</v>
      </c>
      <c r="CF318" s="386">
        <v>2272.9600398011999</v>
      </c>
      <c r="CG318" s="386">
        <v>2275.9239394418819</v>
      </c>
      <c r="CH318" s="386">
        <v>2278.8917039552084</v>
      </c>
      <c r="CI318" s="386">
        <v>2281.8633383809051</v>
      </c>
      <c r="CJ318" s="386">
        <v>2284.8388477652702</v>
      </c>
      <c r="CK318" s="386">
        <v>2287.7989375726092</v>
      </c>
      <c r="CL318" s="386">
        <v>2290.7628622813359</v>
      </c>
      <c r="CM318" s="386">
        <v>2293.7306268597008</v>
      </c>
      <c r="CN318" s="386">
        <v>2296.7022362823914</v>
      </c>
      <c r="CO318" s="386">
        <v>2299.6776955305409</v>
      </c>
      <c r="CP318" s="386">
        <v>2341.5591203610961</v>
      </c>
      <c r="CQ318" s="386">
        <v>2384.2032841394816</v>
      </c>
      <c r="CR318" s="386">
        <v>2427.6240777661355</v>
      </c>
      <c r="CS318" s="386">
        <v>2471.8356451207305</v>
      </c>
      <c r="CT318" s="386">
        <v>2516.8523876693976</v>
      </c>
      <c r="CU318" s="386">
        <v>2577.1511144917081</v>
      </c>
      <c r="CV318" s="386">
        <v>2638.894477667825</v>
      </c>
      <c r="CW318" s="386">
        <v>2702.1170877824943</v>
      </c>
      <c r="CX318" s="386">
        <v>2766.8543846205384</v>
      </c>
      <c r="CY318" s="386">
        <v>2833.1426570328254</v>
      </c>
      <c r="CZ318" s="386">
        <v>2913.6859474275825</v>
      </c>
      <c r="DA318" s="386">
        <v>2996.5189995508958</v>
      </c>
      <c r="DB318" s="386">
        <v>3081.7069089401825</v>
      </c>
      <c r="DC318" s="386">
        <v>3169.3166217310845</v>
      </c>
      <c r="DD318" s="386">
        <v>3259.4169872680459</v>
      </c>
      <c r="DE318" s="386">
        <v>3335.7310050394631</v>
      </c>
      <c r="DF318" s="386">
        <v>3413.8317930618682</v>
      </c>
      <c r="DG318" s="386">
        <v>3493.7611856931298</v>
      </c>
      <c r="DH318" s="386">
        <v>3575.5619967754665</v>
      </c>
      <c r="DI318" s="386">
        <v>3659.2780425685032</v>
      </c>
      <c r="DJ318" s="387">
        <v>3408.0546595570745</v>
      </c>
      <c r="DK318" s="387">
        <v>3174.0787191934874</v>
      </c>
      <c r="DL318" s="387">
        <v>2956.1661188105277</v>
      </c>
      <c r="DM318" s="387">
        <v>2753.2140489016601</v>
      </c>
      <c r="DN318" s="387">
        <v>2564.1954120357464</v>
      </c>
      <c r="DO318" s="387">
        <v>2388.153624934529</v>
      </c>
      <c r="DP318" s="387">
        <v>2224.1977774073107</v>
      </c>
      <c r="DQ318" s="387">
        <v>2071.4981236432154</v>
      </c>
      <c r="DR318" s="387">
        <v>2071.4981236432154</v>
      </c>
      <c r="DS318" s="387">
        <v>2071.4981236432154</v>
      </c>
      <c r="DT318" s="387">
        <v>2071.4981236432154</v>
      </c>
      <c r="DU318" s="387">
        <v>2071.4981236432154</v>
      </c>
      <c r="DV318" s="387">
        <v>2071.4981236432154</v>
      </c>
      <c r="DW318" s="387">
        <v>2071.4981236432154</v>
      </c>
      <c r="DX318" s="387">
        <v>2071.4981236432154</v>
      </c>
      <c r="DY318" s="387">
        <v>2071.4981236432154</v>
      </c>
      <c r="DZ318" s="387">
        <v>2071.4981236432154</v>
      </c>
      <c r="EA318" s="387">
        <v>2071.4981236432154</v>
      </c>
      <c r="EB318" s="387">
        <v>2071.4981236432154</v>
      </c>
      <c r="EC318" s="387">
        <v>2071.4981236432154</v>
      </c>
      <c r="ED318" s="387">
        <v>2071.4981236432154</v>
      </c>
      <c r="EE318" s="387">
        <v>2071.4981236432154</v>
      </c>
      <c r="EF318" s="387">
        <v>2071.4981236432154</v>
      </c>
      <c r="EG318" s="387">
        <v>2071.4981236432154</v>
      </c>
      <c r="EH318" s="387">
        <v>2071.4981236432154</v>
      </c>
      <c r="EI318" s="387">
        <v>2071.4981236432154</v>
      </c>
      <c r="EJ318" s="387">
        <v>2071.4981236432154</v>
      </c>
      <c r="EK318" s="387">
        <v>2071.4981236432154</v>
      </c>
      <c r="EY318" s="386">
        <v>1437</v>
      </c>
      <c r="EZ318" s="386">
        <v>1459</v>
      </c>
      <c r="FA318" s="386">
        <v>1481</v>
      </c>
      <c r="FB318" s="386">
        <v>1503</v>
      </c>
      <c r="FC318" s="386">
        <v>1524.3</v>
      </c>
      <c r="FD318" s="386">
        <v>1551</v>
      </c>
      <c r="FE318" s="386">
        <v>1578</v>
      </c>
      <c r="FF318" s="386">
        <v>1605</v>
      </c>
      <c r="FG318" s="386">
        <v>1632</v>
      </c>
      <c r="FH318" s="386">
        <v>1659</v>
      </c>
      <c r="FI318" s="386">
        <v>1684.1999999999998</v>
      </c>
      <c r="FJ318" s="386">
        <v>1709</v>
      </c>
      <c r="FK318" s="386">
        <v>1734</v>
      </c>
      <c r="FL318" s="386">
        <v>1759</v>
      </c>
      <c r="FM318" s="386">
        <v>1784</v>
      </c>
      <c r="FN318" s="386">
        <v>1809</v>
      </c>
      <c r="FO318" s="386">
        <v>1834</v>
      </c>
      <c r="FP318" s="386">
        <v>1859</v>
      </c>
      <c r="FQ318" s="386">
        <v>1884</v>
      </c>
      <c r="FR318" s="386">
        <v>1909</v>
      </c>
      <c r="FS318" s="386">
        <v>1934</v>
      </c>
      <c r="FT318" s="386">
        <v>1959</v>
      </c>
      <c r="FU318" s="386">
        <v>1984</v>
      </c>
      <c r="FV318" s="386">
        <v>2009</v>
      </c>
      <c r="FW318" s="386">
        <v>2034</v>
      </c>
      <c r="FX318" s="386">
        <v>2059</v>
      </c>
      <c r="FY318" s="386">
        <v>2084</v>
      </c>
      <c r="FZ318" s="386">
        <v>2109</v>
      </c>
      <c r="GA318" s="386">
        <v>2134</v>
      </c>
      <c r="GB318" s="386">
        <v>2159</v>
      </c>
      <c r="GC318" s="386">
        <v>2181.4</v>
      </c>
      <c r="GD318" s="387">
        <v>2053.9617144954054</v>
      </c>
      <c r="GE318" s="387">
        <v>1933.9684260625768</v>
      </c>
      <c r="GF318" s="387">
        <v>1820.9851949094484</v>
      </c>
      <c r="GG318" s="387">
        <v>1714.6024906055563</v>
      </c>
      <c r="GH318" s="387">
        <v>1614.4347076566792</v>
      </c>
      <c r="GI318" s="387">
        <v>1520.1187678002204</v>
      </c>
      <c r="GJ318" s="387">
        <v>1431.3128039550675</v>
      </c>
      <c r="GK318" s="387">
        <v>1347.6949210556413</v>
      </c>
      <c r="GL318" s="387">
        <v>1347.6949210556413</v>
      </c>
      <c r="GM318" s="387">
        <v>1347.6949210556413</v>
      </c>
      <c r="GN318" s="387">
        <v>1347.6949210556413</v>
      </c>
      <c r="GO318" s="387">
        <v>1347.6949210556413</v>
      </c>
      <c r="GP318" s="387">
        <v>1347.6949210556413</v>
      </c>
      <c r="GQ318" s="387">
        <v>1347.6949210556413</v>
      </c>
      <c r="GR318" s="387">
        <v>1347.6949210556413</v>
      </c>
      <c r="GS318" s="387">
        <v>1347.6949210556413</v>
      </c>
      <c r="GT318" s="387">
        <v>1347.6949210556413</v>
      </c>
      <c r="GU318" s="387">
        <v>1347.6949210556413</v>
      </c>
      <c r="GV318" s="387">
        <v>1347.6949210556413</v>
      </c>
      <c r="GW318" s="387">
        <v>1347.6949210556413</v>
      </c>
      <c r="GX318" s="387">
        <v>1347.6949210556413</v>
      </c>
      <c r="GY318" s="387">
        <v>1347.6949210556413</v>
      </c>
      <c r="GZ318" s="387">
        <v>1347.6949210556413</v>
      </c>
      <c r="HA318" s="387">
        <v>1347.6949210556413</v>
      </c>
      <c r="HB318" s="387">
        <v>1347.6949210556413</v>
      </c>
      <c r="HC318" s="387">
        <v>1347.6949210556413</v>
      </c>
      <c r="HD318" s="387">
        <v>1347.6949210556413</v>
      </c>
      <c r="HE318" s="387">
        <v>1347.6949210556413</v>
      </c>
      <c r="HS318" s="394">
        <v>3.1640871885318718</v>
      </c>
      <c r="HT318" s="394">
        <v>3.1640871885318713</v>
      </c>
      <c r="HU318" s="394">
        <v>3.1640871885318718</v>
      </c>
      <c r="HV318" s="394">
        <v>3.1640871885318718</v>
      </c>
      <c r="HW318" s="394">
        <v>3.1640871885318718</v>
      </c>
      <c r="HX318" s="394">
        <v>3.1682131021937749</v>
      </c>
      <c r="HY318" s="394">
        <v>3.172344395974029</v>
      </c>
      <c r="HZ318" s="394">
        <v>3.1764810768882121</v>
      </c>
      <c r="IA318" s="394">
        <v>3.1806231519610524</v>
      </c>
      <c r="IB318" s="394">
        <v>3.1847706282264383</v>
      </c>
      <c r="IC318" s="394">
        <v>3.1888966115904491</v>
      </c>
      <c r="ID318" s="394">
        <v>3.1930279403123238</v>
      </c>
      <c r="IE318" s="394">
        <v>3.1971646213171621</v>
      </c>
      <c r="IF318" s="394">
        <v>3.2013066615390371</v>
      </c>
      <c r="IG318" s="394">
        <v>3.2054540679210053</v>
      </c>
      <c r="IH318" s="394">
        <v>3.2044632850822099</v>
      </c>
      <c r="II318" s="394">
        <v>3.2034728084872763</v>
      </c>
      <c r="IJ318" s="394">
        <v>3.2024826380415474</v>
      </c>
      <c r="IK318" s="394">
        <v>3.2014927736503935</v>
      </c>
      <c r="IL318" s="394">
        <v>3.2005032152192157</v>
      </c>
      <c r="IM318" s="394">
        <v>3.1993834300938162</v>
      </c>
      <c r="IN318" s="394">
        <v>3.1982640367564086</v>
      </c>
      <c r="IO318" s="394">
        <v>3.1971450350699149</v>
      </c>
      <c r="IP318" s="394">
        <v>3.1960264248973047</v>
      </c>
      <c r="IQ318" s="394">
        <v>3.1949082061015965</v>
      </c>
      <c r="IR318" s="394">
        <v>3.1937979148609563</v>
      </c>
      <c r="IS318" s="394">
        <v>3.1926880094675951</v>
      </c>
      <c r="IT318" s="394">
        <v>3.1915784897874242</v>
      </c>
      <c r="IU318" s="394">
        <v>3.1904693556864006</v>
      </c>
      <c r="IV318" s="394">
        <v>3.1893606070305283</v>
      </c>
      <c r="IW318" s="394">
        <v>3.188587204675231</v>
      </c>
      <c r="IX318" s="394">
        <v>3.1878139898657389</v>
      </c>
      <c r="IY318" s="394">
        <v>3.1870409625565737</v>
      </c>
      <c r="IZ318" s="394">
        <v>3.1862681227022662</v>
      </c>
      <c r="JA318" s="394">
        <v>3.1854954702573628</v>
      </c>
      <c r="JB318" s="394">
        <v>3.1836856004542171</v>
      </c>
      <c r="JC318" s="394">
        <v>3.181876758945958</v>
      </c>
      <c r="JD318" s="394">
        <v>3.180068945148351</v>
      </c>
      <c r="JE318" s="394">
        <v>3.1782621584774913</v>
      </c>
      <c r="JF318" s="394">
        <v>3.1764563983498078</v>
      </c>
      <c r="JG318" s="394">
        <v>3.174651664182059</v>
      </c>
      <c r="JH318" s="394">
        <v>3.1728479553913371</v>
      </c>
      <c r="JI318" s="394">
        <v>3.1710452713950632</v>
      </c>
      <c r="JJ318" s="394">
        <v>3.1710452713950632</v>
      </c>
      <c r="JK318" s="394">
        <v>3.1710452713950632</v>
      </c>
      <c r="JL318" s="394">
        <v>3.1710452713950632</v>
      </c>
      <c r="JM318" s="394">
        <v>3.1710452713950632</v>
      </c>
      <c r="JN318" s="394">
        <v>3.1710452713950632</v>
      </c>
      <c r="JO318" s="394">
        <v>3.1710452713950632</v>
      </c>
      <c r="JP318" s="394">
        <v>3.1710452713950632</v>
      </c>
      <c r="JQ318" s="394">
        <v>3.1710452713950632</v>
      </c>
      <c r="JR318" s="394">
        <v>3.1710452713950632</v>
      </c>
      <c r="JS318" s="394">
        <v>3.1710452713950632</v>
      </c>
      <c r="JT318" s="394">
        <v>3.1710452713950632</v>
      </c>
      <c r="JU318" s="394">
        <v>3.1710452713950632</v>
      </c>
      <c r="JV318" s="394">
        <v>3.1710452713950632</v>
      </c>
      <c r="JW318" s="394">
        <v>3.1710452713950632</v>
      </c>
      <c r="JX318" s="394">
        <v>3.1710452713950632</v>
      </c>
      <c r="JY318" s="394">
        <v>3.1710452713950632</v>
      </c>
      <c r="JZ318" s="394">
        <v>3.1710452713950632</v>
      </c>
      <c r="KA318" s="394">
        <v>3.1710452713950632</v>
      </c>
      <c r="KB318" s="394">
        <v>3.1710452713950632</v>
      </c>
      <c r="KC318" s="394">
        <v>3.1710452713950632</v>
      </c>
    </row>
    <row r="319" spans="1:289" x14ac:dyDescent="0.25">
      <c r="A319" s="383">
        <v>310</v>
      </c>
      <c r="B319" s="384" t="s">
        <v>865</v>
      </c>
      <c r="C319" s="385" t="s">
        <v>472</v>
      </c>
      <c r="D319" s="385" t="s">
        <v>867</v>
      </c>
      <c r="E319" s="129">
        <v>2060</v>
      </c>
      <c r="F319" s="386">
        <v>808.53296999999998</v>
      </c>
      <c r="G319" s="386">
        <v>800.45470461952152</v>
      </c>
      <c r="H319" s="386">
        <v>792.45715131137501</v>
      </c>
      <c r="I319" s="386">
        <v>784.53950366003528</v>
      </c>
      <c r="J319" s="386">
        <v>776.70096330708645</v>
      </c>
      <c r="K319" s="386">
        <v>802.68030896144876</v>
      </c>
      <c r="L319" s="386">
        <v>829.52862019267241</v>
      </c>
      <c r="M319" s="386">
        <v>857.27496244312124</v>
      </c>
      <c r="N319" s="386">
        <v>885.94937334549945</v>
      </c>
      <c r="O319" s="386">
        <v>915.58289524098939</v>
      </c>
      <c r="P319" s="386">
        <v>942.29636304795065</v>
      </c>
      <c r="Q319" s="386">
        <v>969.78923528238954</v>
      </c>
      <c r="R319" s="386">
        <v>998.08425220648235</v>
      </c>
      <c r="S319" s="386">
        <v>1027.2048175627576</v>
      </c>
      <c r="T319" s="386">
        <v>1057.1750179321039</v>
      </c>
      <c r="U319" s="386">
        <v>1067.0452025849474</v>
      </c>
      <c r="V319" s="386">
        <v>1077.0075390039876</v>
      </c>
      <c r="W319" s="386">
        <v>1087.062887552866</v>
      </c>
      <c r="X319" s="386">
        <v>1097.2121166279037</v>
      </c>
      <c r="Y319" s="386">
        <v>1107.4561027330979</v>
      </c>
      <c r="Z319" s="386">
        <v>1107.4561027330979</v>
      </c>
      <c r="AA319" s="386">
        <v>1107.4561027330979</v>
      </c>
      <c r="AB319" s="386">
        <v>1107.4561027330979</v>
      </c>
      <c r="AC319" s="386">
        <v>1107.4561027330979</v>
      </c>
      <c r="AD319" s="386">
        <v>1107.4561027330979</v>
      </c>
      <c r="AE319" s="386">
        <v>1107.4561027330979</v>
      </c>
      <c r="AF319" s="386">
        <v>1107.4561027330979</v>
      </c>
      <c r="AG319" s="386">
        <v>1107.4561027330979</v>
      </c>
      <c r="AH319" s="386">
        <v>1107.4561027330979</v>
      </c>
      <c r="AI319" s="386">
        <v>1107.4561027330979</v>
      </c>
      <c r="AJ319" s="386">
        <v>1107.4561027330979</v>
      </c>
      <c r="AK319" s="386">
        <v>1107.4561027330979</v>
      </c>
      <c r="AL319" s="386">
        <v>1107.4561027330979</v>
      </c>
      <c r="AM319" s="386">
        <v>1107.4561027330979</v>
      </c>
      <c r="AN319" s="386">
        <v>1107.4561027330979</v>
      </c>
      <c r="AO319" s="387">
        <v>1172.09671726583</v>
      </c>
      <c r="AP319" s="387">
        <v>1240.5103111851556</v>
      </c>
      <c r="AQ319" s="387">
        <v>1312.9171078530364</v>
      </c>
      <c r="AR319" s="387">
        <v>1389.5501847512646</v>
      </c>
      <c r="AS319" s="387">
        <v>1470.6562237578876</v>
      </c>
      <c r="AT319" s="387">
        <v>1556.4963052161843</v>
      </c>
      <c r="AU319" s="387">
        <v>1647.3467483523032</v>
      </c>
      <c r="AV319" s="387">
        <v>1743.5000007468627</v>
      </c>
      <c r="AW319" s="387">
        <v>1743.5000007468627</v>
      </c>
      <c r="AX319" s="387">
        <v>1743.5000007468627</v>
      </c>
      <c r="AY319" s="387">
        <v>1743.5000007468627</v>
      </c>
      <c r="AZ319" s="387">
        <v>1743.5000007468627</v>
      </c>
      <c r="BA319" s="387">
        <v>1743.5000007468627</v>
      </c>
      <c r="BB319" s="387">
        <v>1743.5000007468627</v>
      </c>
      <c r="BC319" s="387">
        <v>1743.5000007468627</v>
      </c>
      <c r="BD319" s="387">
        <v>1743.5000007468627</v>
      </c>
      <c r="BE319" s="387">
        <v>1743.5000007468627</v>
      </c>
      <c r="BF319" s="387">
        <v>1743.5000007468627</v>
      </c>
      <c r="BG319" s="387">
        <v>1743.5000007468627</v>
      </c>
      <c r="BH319" s="387">
        <v>1743.5000007468627</v>
      </c>
      <c r="BI319" s="387">
        <v>1743.5000007468627</v>
      </c>
      <c r="BJ319" s="387">
        <v>1743.5000007468627</v>
      </c>
      <c r="BK319" s="387">
        <v>1743.5000007468627</v>
      </c>
      <c r="BL319" s="387">
        <v>1743.5000007468627</v>
      </c>
      <c r="BM319" s="387">
        <v>1743.5000007468627</v>
      </c>
      <c r="BN319" s="387">
        <v>1743.5000007468627</v>
      </c>
      <c r="BO319" s="387">
        <v>1743.5000007468627</v>
      </c>
      <c r="BP319" s="387">
        <v>1743.5000007468627</v>
      </c>
      <c r="CA319" s="386">
        <v>2540</v>
      </c>
      <c r="CB319" s="386">
        <v>2514.622192504512</v>
      </c>
      <c r="CC319" s="386">
        <v>2489.497941352834</v>
      </c>
      <c r="CD319" s="386">
        <v>2464.6247131969026</v>
      </c>
      <c r="CE319" s="386">
        <v>2440</v>
      </c>
      <c r="CF319" s="386">
        <v>2520.1393159762661</v>
      </c>
      <c r="CG319" s="386">
        <v>2602.9107262005423</v>
      </c>
      <c r="CH319" s="386">
        <v>2688.4006791288202</v>
      </c>
      <c r="CI319" s="386">
        <v>2776.6984625286209</v>
      </c>
      <c r="CJ319" s="386">
        <v>2867.89629673329</v>
      </c>
      <c r="CK319" s="386">
        <v>2951.5734754877535</v>
      </c>
      <c r="CL319" s="386">
        <v>3037.6921198741093</v>
      </c>
      <c r="CM319" s="386">
        <v>3126.3234650190725</v>
      </c>
      <c r="CN319" s="386">
        <v>3217.5408244907712</v>
      </c>
      <c r="CO319" s="386">
        <v>3311.4196509418421</v>
      </c>
      <c r="CP319" s="386">
        <v>3341.1512461306424</v>
      </c>
      <c r="CQ319" s="386">
        <v>3371.1497865712231</v>
      </c>
      <c r="CR319" s="386">
        <v>3401.4176690326435</v>
      </c>
      <c r="CS319" s="386">
        <v>3431.957311803365</v>
      </c>
      <c r="CT319" s="386">
        <v>3462.7711548844613</v>
      </c>
      <c r="CU319" s="386">
        <v>3462.7711548844613</v>
      </c>
      <c r="CV319" s="386">
        <v>3462.7711548844613</v>
      </c>
      <c r="CW319" s="386">
        <v>3462.7711548844613</v>
      </c>
      <c r="CX319" s="386">
        <v>3462.7711548844613</v>
      </c>
      <c r="CY319" s="386">
        <v>3462.7711548844613</v>
      </c>
      <c r="CZ319" s="386">
        <v>3462.7711548844613</v>
      </c>
      <c r="DA319" s="386">
        <v>3462.7711548844613</v>
      </c>
      <c r="DB319" s="386">
        <v>3462.7711548844613</v>
      </c>
      <c r="DC319" s="386">
        <v>3462.7711548844613</v>
      </c>
      <c r="DD319" s="386">
        <v>3462.7711548844613</v>
      </c>
      <c r="DE319" s="386">
        <v>3462.7711548844613</v>
      </c>
      <c r="DF319" s="386">
        <v>3462.7711548844613</v>
      </c>
      <c r="DG319" s="386">
        <v>3462.7711548844613</v>
      </c>
      <c r="DH319" s="386">
        <v>3462.7711548844613</v>
      </c>
      <c r="DI319" s="386">
        <v>3462.7711548844613</v>
      </c>
      <c r="DJ319" s="387">
        <v>3663.0128368243272</v>
      </c>
      <c r="DK319" s="387">
        <v>3874.8338953364932</v>
      </c>
      <c r="DL319" s="387">
        <v>4098.9039310780463</v>
      </c>
      <c r="DM319" s="387">
        <v>4335.9312657060491</v>
      </c>
      <c r="DN319" s="387">
        <v>4586.6651809969662</v>
      </c>
      <c r="DO319" s="387">
        <v>4851.8982874476569</v>
      </c>
      <c r="DP319" s="387">
        <v>5132.4690298454725</v>
      </c>
      <c r="DQ319" s="387">
        <v>5429.2643377279592</v>
      </c>
      <c r="DR319" s="387">
        <v>5429.2643377279592</v>
      </c>
      <c r="DS319" s="387">
        <v>5429.2643377279592</v>
      </c>
      <c r="DT319" s="387">
        <v>5429.2643377279592</v>
      </c>
      <c r="DU319" s="387">
        <v>5429.2643377279592</v>
      </c>
      <c r="DV319" s="387">
        <v>5429.2643377279592</v>
      </c>
      <c r="DW319" s="387">
        <v>5429.2643377279592</v>
      </c>
      <c r="DX319" s="387">
        <v>5429.2643377279592</v>
      </c>
      <c r="DY319" s="387">
        <v>5429.2643377279592</v>
      </c>
      <c r="DZ319" s="387">
        <v>5429.2643377279592</v>
      </c>
      <c r="EA319" s="387">
        <v>5429.2643377279592</v>
      </c>
      <c r="EB319" s="387">
        <v>5429.2643377279592</v>
      </c>
      <c r="EC319" s="387">
        <v>5429.2643377279592</v>
      </c>
      <c r="ED319" s="387">
        <v>5429.2643377279592</v>
      </c>
      <c r="EE319" s="387">
        <v>5429.2643377279592</v>
      </c>
      <c r="EF319" s="387">
        <v>5429.2643377279592</v>
      </c>
      <c r="EG319" s="387">
        <v>5429.2643377279592</v>
      </c>
      <c r="EH319" s="387">
        <v>5429.2643377279592</v>
      </c>
      <c r="EI319" s="387">
        <v>5429.2643377279592</v>
      </c>
      <c r="EJ319" s="387">
        <v>5429.2643377279592</v>
      </c>
      <c r="EK319" s="387">
        <v>5429.2643377279592</v>
      </c>
      <c r="EY319" s="386">
        <v>312</v>
      </c>
      <c r="EZ319" s="386">
        <v>314</v>
      </c>
      <c r="FA319" s="386">
        <v>316</v>
      </c>
      <c r="FB319" s="386">
        <v>318</v>
      </c>
      <c r="FC319" s="386">
        <v>320.39999999999998</v>
      </c>
      <c r="FD319" s="386">
        <v>326</v>
      </c>
      <c r="FE319" s="386">
        <v>331</v>
      </c>
      <c r="FF319" s="386">
        <v>336</v>
      </c>
      <c r="FG319" s="386">
        <v>341</v>
      </c>
      <c r="FH319" s="386">
        <v>346</v>
      </c>
      <c r="FI319" s="386">
        <v>352.80000000000007</v>
      </c>
      <c r="FJ319" s="386">
        <v>358</v>
      </c>
      <c r="FK319" s="386">
        <v>363</v>
      </c>
      <c r="FL319" s="386">
        <v>368</v>
      </c>
      <c r="FM319" s="386">
        <v>373</v>
      </c>
      <c r="FN319" s="386">
        <v>378</v>
      </c>
      <c r="FO319" s="386">
        <v>383</v>
      </c>
      <c r="FP319" s="386">
        <v>388</v>
      </c>
      <c r="FQ319" s="386">
        <v>393</v>
      </c>
      <c r="FR319" s="386">
        <v>398</v>
      </c>
      <c r="FS319" s="386">
        <v>403</v>
      </c>
      <c r="FT319" s="386">
        <v>408</v>
      </c>
      <c r="FU319" s="386">
        <v>413</v>
      </c>
      <c r="FV319" s="386">
        <v>418</v>
      </c>
      <c r="FW319" s="386">
        <v>423</v>
      </c>
      <c r="FX319" s="386">
        <v>428</v>
      </c>
      <c r="FY319" s="386">
        <v>433</v>
      </c>
      <c r="FZ319" s="386">
        <v>438</v>
      </c>
      <c r="GA319" s="386">
        <v>443</v>
      </c>
      <c r="GB319" s="386">
        <v>448</v>
      </c>
      <c r="GC319" s="386">
        <v>449.8</v>
      </c>
      <c r="GD319" s="387">
        <v>472.24540263300031</v>
      </c>
      <c r="GE319" s="387">
        <v>495.8108499510995</v>
      </c>
      <c r="GF319" s="387">
        <v>520.55223313687657</v>
      </c>
      <c r="GG319" s="387">
        <v>546.5282323904662</v>
      </c>
      <c r="GH319" s="387">
        <v>573.80045610390766</v>
      </c>
      <c r="GI319" s="387">
        <v>602.43358698041152</v>
      </c>
      <c r="GJ319" s="387">
        <v>632.4955354451024</v>
      </c>
      <c r="GK319" s="387">
        <v>664.05760071108818</v>
      </c>
      <c r="GL319" s="387">
        <v>664.05760071108818</v>
      </c>
      <c r="GM319" s="387">
        <v>664.05760071108818</v>
      </c>
      <c r="GN319" s="387">
        <v>664.05760071108818</v>
      </c>
      <c r="GO319" s="387">
        <v>664.05760071108818</v>
      </c>
      <c r="GP319" s="387">
        <v>664.05760071108818</v>
      </c>
      <c r="GQ319" s="387">
        <v>664.05760071108818</v>
      </c>
      <c r="GR319" s="387">
        <v>664.05760071108818</v>
      </c>
      <c r="GS319" s="387">
        <v>664.05760071108818</v>
      </c>
      <c r="GT319" s="387">
        <v>664.05760071108818</v>
      </c>
      <c r="GU319" s="387">
        <v>664.05760071108818</v>
      </c>
      <c r="GV319" s="387">
        <v>664.05760071108818</v>
      </c>
      <c r="GW319" s="387">
        <v>664.05760071108818</v>
      </c>
      <c r="GX319" s="387">
        <v>664.05760071108818</v>
      </c>
      <c r="GY319" s="387">
        <v>664.05760071108818</v>
      </c>
      <c r="GZ319" s="387">
        <v>664.05760071108818</v>
      </c>
      <c r="HA319" s="387">
        <v>664.05760071108818</v>
      </c>
      <c r="HB319" s="387">
        <v>664.05760071108818</v>
      </c>
      <c r="HC319" s="387">
        <v>664.05760071108818</v>
      </c>
      <c r="HD319" s="387">
        <v>664.05760071108818</v>
      </c>
      <c r="HE319" s="387">
        <v>664.05760071108818</v>
      </c>
      <c r="HS319" s="394">
        <v>3.1414921768743707</v>
      </c>
      <c r="HT319" s="394">
        <v>3.1414921768743707</v>
      </c>
      <c r="HU319" s="394">
        <v>3.1414921768743707</v>
      </c>
      <c r="HV319" s="394">
        <v>3.1414921768743707</v>
      </c>
      <c r="HW319" s="394">
        <v>3.1414921768743711</v>
      </c>
      <c r="HX319" s="394">
        <v>3.1396550878854357</v>
      </c>
      <c r="HY319" s="394">
        <v>3.1378190731936062</v>
      </c>
      <c r="HZ319" s="394">
        <v>3.1359841321706523</v>
      </c>
      <c r="IA319" s="394">
        <v>3.1341502641887118</v>
      </c>
      <c r="IB319" s="394">
        <v>3.1323174686202879</v>
      </c>
      <c r="IC319" s="394">
        <v>3.1323197151484248</v>
      </c>
      <c r="ID319" s="394">
        <v>3.1323219616781728</v>
      </c>
      <c r="IE319" s="394">
        <v>3.1323242082095319</v>
      </c>
      <c r="IF319" s="394">
        <v>3.1323264547425023</v>
      </c>
      <c r="IG319" s="394">
        <v>3.1323287012770815</v>
      </c>
      <c r="IH319" s="394">
        <v>3.1312180946379855</v>
      </c>
      <c r="II319" s="394">
        <v>3.130107881778478</v>
      </c>
      <c r="IJ319" s="394">
        <v>3.1289980625589391</v>
      </c>
      <c r="IK319" s="394">
        <v>3.1278886368397996</v>
      </c>
      <c r="IL319" s="394">
        <v>3.1267796044815381</v>
      </c>
      <c r="IM319" s="394">
        <v>3.1267796044815381</v>
      </c>
      <c r="IN319" s="394">
        <v>3.1267796044815381</v>
      </c>
      <c r="IO319" s="394">
        <v>3.1267796044815381</v>
      </c>
      <c r="IP319" s="394">
        <v>3.1267796044815381</v>
      </c>
      <c r="IQ319" s="394">
        <v>3.1267796044815381</v>
      </c>
      <c r="IR319" s="394">
        <v>3.1267796044815381</v>
      </c>
      <c r="IS319" s="394">
        <v>3.1267796044815381</v>
      </c>
      <c r="IT319" s="394">
        <v>3.1267796044815381</v>
      </c>
      <c r="IU319" s="394">
        <v>3.1267796044815381</v>
      </c>
      <c r="IV319" s="394">
        <v>3.1267796044815381</v>
      </c>
      <c r="IW319" s="394">
        <v>3.1267796044815381</v>
      </c>
      <c r="IX319" s="394">
        <v>3.1267796044815381</v>
      </c>
      <c r="IY319" s="394">
        <v>3.1267796044815381</v>
      </c>
      <c r="IZ319" s="394">
        <v>3.1267796044815381</v>
      </c>
      <c r="JA319" s="394">
        <v>3.1267796044815381</v>
      </c>
      <c r="JB319" s="394">
        <v>3.1251796740537761</v>
      </c>
      <c r="JC319" s="394">
        <v>3.1235805622885668</v>
      </c>
      <c r="JD319" s="394">
        <v>3.1219822687670118</v>
      </c>
      <c r="JE319" s="394">
        <v>3.1203847930704276</v>
      </c>
      <c r="JF319" s="394">
        <v>3.1187881347803437</v>
      </c>
      <c r="JG319" s="394">
        <v>3.1171922934785052</v>
      </c>
      <c r="JH319" s="394">
        <v>3.1155972687468698</v>
      </c>
      <c r="JI319" s="394">
        <v>3.114003060167609</v>
      </c>
      <c r="JJ319" s="394">
        <v>3.114003060167609</v>
      </c>
      <c r="JK319" s="394">
        <v>3.114003060167609</v>
      </c>
      <c r="JL319" s="394">
        <v>3.114003060167609</v>
      </c>
      <c r="JM319" s="394">
        <v>3.114003060167609</v>
      </c>
      <c r="JN319" s="394">
        <v>3.114003060167609</v>
      </c>
      <c r="JO319" s="394">
        <v>3.114003060167609</v>
      </c>
      <c r="JP319" s="394">
        <v>3.114003060167609</v>
      </c>
      <c r="JQ319" s="394">
        <v>3.114003060167609</v>
      </c>
      <c r="JR319" s="394">
        <v>3.114003060167609</v>
      </c>
      <c r="JS319" s="394">
        <v>3.114003060167609</v>
      </c>
      <c r="JT319" s="394">
        <v>3.114003060167609</v>
      </c>
      <c r="JU319" s="394">
        <v>3.114003060167609</v>
      </c>
      <c r="JV319" s="394">
        <v>3.114003060167609</v>
      </c>
      <c r="JW319" s="394">
        <v>3.114003060167609</v>
      </c>
      <c r="JX319" s="394">
        <v>3.114003060167609</v>
      </c>
      <c r="JY319" s="394">
        <v>3.114003060167609</v>
      </c>
      <c r="JZ319" s="394">
        <v>3.114003060167609</v>
      </c>
      <c r="KA319" s="394">
        <v>3.114003060167609</v>
      </c>
      <c r="KB319" s="394">
        <v>3.114003060167609</v>
      </c>
      <c r="KC319" s="394">
        <v>3.114003060167609</v>
      </c>
    </row>
    <row r="320" spans="1:289" x14ac:dyDescent="0.25">
      <c r="A320" s="383">
        <v>311</v>
      </c>
      <c r="B320" s="384" t="s">
        <v>863</v>
      </c>
      <c r="C320" s="385" t="s">
        <v>472</v>
      </c>
      <c r="D320" s="385" t="s">
        <v>867</v>
      </c>
      <c r="E320" s="129">
        <v>2060</v>
      </c>
      <c r="F320" s="386">
        <v>1252.4474599999999</v>
      </c>
      <c r="G320" s="386">
        <v>1245.7635409376865</v>
      </c>
      <c r="H320" s="386">
        <v>1239.1152918539217</v>
      </c>
      <c r="I320" s="386">
        <v>1232.5025223892237</v>
      </c>
      <c r="J320" s="386">
        <v>1225.9250431999999</v>
      </c>
      <c r="K320" s="386">
        <v>1231.6488331914725</v>
      </c>
      <c r="L320" s="386">
        <v>1237.3993473061271</v>
      </c>
      <c r="M320" s="386">
        <v>1243.1767103177169</v>
      </c>
      <c r="N320" s="386">
        <v>1248.9810475825586</v>
      </c>
      <c r="O320" s="386">
        <v>1254.8124850422519</v>
      </c>
      <c r="P320" s="386">
        <v>1260.6481846744375</v>
      </c>
      <c r="Q320" s="386">
        <v>1266.5110241307827</v>
      </c>
      <c r="R320" s="386">
        <v>1272.4011296292392</v>
      </c>
      <c r="S320" s="386">
        <v>1278.3186279747549</v>
      </c>
      <c r="T320" s="386">
        <v>1284.2636465620037</v>
      </c>
      <c r="U320" s="386">
        <v>1289.19444919688</v>
      </c>
      <c r="V320" s="386">
        <v>1294.1441831584268</v>
      </c>
      <c r="W320" s="386">
        <v>1299.1129211315913</v>
      </c>
      <c r="X320" s="386">
        <v>1304.1007360803874</v>
      </c>
      <c r="Y320" s="386">
        <v>1309.1077012489677</v>
      </c>
      <c r="Z320" s="386">
        <v>1313.2686061761817</v>
      </c>
      <c r="AA320" s="386">
        <v>1317.4427362412487</v>
      </c>
      <c r="AB320" s="386">
        <v>1321.6301334793204</v>
      </c>
      <c r="AC320" s="386">
        <v>1325.830840059155</v>
      </c>
      <c r="AD320" s="386">
        <v>1330.0448982835405</v>
      </c>
      <c r="AE320" s="386">
        <v>1335.6378066337591</v>
      </c>
      <c r="AF320" s="386">
        <v>1341.254233456064</v>
      </c>
      <c r="AG320" s="386">
        <v>1346.8942776468602</v>
      </c>
      <c r="AH320" s="386">
        <v>1352.5580385184176</v>
      </c>
      <c r="AI320" s="386">
        <v>1358.2456158006178</v>
      </c>
      <c r="AJ320" s="386">
        <v>1363.4932882328026</v>
      </c>
      <c r="AK320" s="386">
        <v>1368.7612353970649</v>
      </c>
      <c r="AL320" s="386">
        <v>1374.0495356261827</v>
      </c>
      <c r="AM320" s="386">
        <v>1379.3582675555781</v>
      </c>
      <c r="AN320" s="386">
        <v>1384.6875101244871</v>
      </c>
      <c r="AO320" s="387">
        <v>1498.5321425222917</v>
      </c>
      <c r="AP320" s="387">
        <v>1621.7367209230945</v>
      </c>
      <c r="AQ320" s="387">
        <v>1755.0707905161048</v>
      </c>
      <c r="AR320" s="387">
        <v>1899.3671660647419</v>
      </c>
      <c r="AS320" s="387">
        <v>2055.5271337311369</v>
      </c>
      <c r="AT320" s="387">
        <v>2224.52608057821</v>
      </c>
      <c r="AU320" s="387">
        <v>2407.4195869116265</v>
      </c>
      <c r="AV320" s="387">
        <v>2605.3500195148563</v>
      </c>
      <c r="AW320" s="387">
        <v>2605.3500195148563</v>
      </c>
      <c r="AX320" s="387">
        <v>2605.3500195148563</v>
      </c>
      <c r="AY320" s="387">
        <v>2605.3500195148563</v>
      </c>
      <c r="AZ320" s="387">
        <v>2605.3500195148563</v>
      </c>
      <c r="BA320" s="387">
        <v>2605.3500195148563</v>
      </c>
      <c r="BB320" s="387">
        <v>2605.3500195148563</v>
      </c>
      <c r="BC320" s="387">
        <v>2605.3500195148563</v>
      </c>
      <c r="BD320" s="387">
        <v>2605.3500195148563</v>
      </c>
      <c r="BE320" s="387">
        <v>2605.3500195148563</v>
      </c>
      <c r="BF320" s="387">
        <v>2605.3500195148563</v>
      </c>
      <c r="BG320" s="387">
        <v>2605.3500195148563</v>
      </c>
      <c r="BH320" s="387">
        <v>2605.3500195148563</v>
      </c>
      <c r="BI320" s="387">
        <v>2605.3500195148563</v>
      </c>
      <c r="BJ320" s="387">
        <v>2605.3500195148563</v>
      </c>
      <c r="BK320" s="387">
        <v>2605.3500195148563</v>
      </c>
      <c r="BL320" s="387">
        <v>2605.3500195148563</v>
      </c>
      <c r="BM320" s="387">
        <v>2605.3500195148563</v>
      </c>
      <c r="BN320" s="387">
        <v>2605.3500195148563</v>
      </c>
      <c r="BO320" s="387">
        <v>2605.3500195148563</v>
      </c>
      <c r="BP320" s="387">
        <v>2605.3500195148563</v>
      </c>
      <c r="CA320" s="386">
        <v>4250</v>
      </c>
      <c r="CB320" s="386">
        <v>4227.3190836964677</v>
      </c>
      <c r="CC320" s="386">
        <v>4204.7592083257277</v>
      </c>
      <c r="CD320" s="386">
        <v>4182.3197279303058</v>
      </c>
      <c r="CE320" s="386">
        <v>4160</v>
      </c>
      <c r="CF320" s="386">
        <v>4178.5598146983548</v>
      </c>
      <c r="CG320" s="386">
        <v>4197.2024338971032</v>
      </c>
      <c r="CH320" s="386">
        <v>4215.92822702802</v>
      </c>
      <c r="CI320" s="386">
        <v>4234.7375651710981</v>
      </c>
      <c r="CJ320" s="386">
        <v>4253.6308210619</v>
      </c>
      <c r="CK320" s="386">
        <v>4272.5315441883831</v>
      </c>
      <c r="CL320" s="386">
        <v>4291.5162514098038</v>
      </c>
      <c r="CM320" s="386">
        <v>4310.5853159038516</v>
      </c>
      <c r="CN320" s="386">
        <v>4329.7391125064078</v>
      </c>
      <c r="CO320" s="386">
        <v>4348.9780177189095</v>
      </c>
      <c r="CP320" s="386">
        <v>4360.4157309514776</v>
      </c>
      <c r="CQ320" s="386">
        <v>4371.8835251096007</v>
      </c>
      <c r="CR320" s="386">
        <v>4383.3814793054289</v>
      </c>
      <c r="CS320" s="386">
        <v>4394.909672859174</v>
      </c>
      <c r="CT320" s="386">
        <v>4406.4681852996591</v>
      </c>
      <c r="CU320" s="386">
        <v>4415.1340034602736</v>
      </c>
      <c r="CV320" s="386">
        <v>4423.8168639326068</v>
      </c>
      <c r="CW320" s="386">
        <v>4432.5168002322926</v>
      </c>
      <c r="CX320" s="386">
        <v>4441.2338459408775</v>
      </c>
      <c r="CY320" s="386">
        <v>4449.9680347059511</v>
      </c>
      <c r="CZ320" s="386">
        <v>4463.2233405614761</v>
      </c>
      <c r="DA320" s="386">
        <v>4476.5181305508086</v>
      </c>
      <c r="DB320" s="386">
        <v>4489.8525222869894</v>
      </c>
      <c r="DC320" s="386">
        <v>4503.2266337333976</v>
      </c>
      <c r="DD320" s="386">
        <v>4516.6405832047949</v>
      </c>
      <c r="DE320" s="386">
        <v>4533.9885568997952</v>
      </c>
      <c r="DF320" s="386">
        <v>4551.4031624610643</v>
      </c>
      <c r="DG320" s="386">
        <v>4568.8846558150672</v>
      </c>
      <c r="DH320" s="386">
        <v>4586.4332938712596</v>
      </c>
      <c r="DI320" s="386">
        <v>4604.0493345258592</v>
      </c>
      <c r="DJ320" s="387">
        <v>4980.1450688582308</v>
      </c>
      <c r="DK320" s="387">
        <v>5386.9633239773111</v>
      </c>
      <c r="DL320" s="387">
        <v>5827.0137621773702</v>
      </c>
      <c r="DM320" s="387">
        <v>6303.0110551291882</v>
      </c>
      <c r="DN320" s="387">
        <v>6817.891630692784</v>
      </c>
      <c r="DO320" s="387">
        <v>7374.8317877443369</v>
      </c>
      <c r="DP320" s="387">
        <v>7977.2672907676897</v>
      </c>
      <c r="DQ320" s="387">
        <v>8628.9145650894916</v>
      </c>
      <c r="DR320" s="387">
        <v>8628.9145650894916</v>
      </c>
      <c r="DS320" s="387">
        <v>8628.9145650894916</v>
      </c>
      <c r="DT320" s="387">
        <v>8628.9145650894916</v>
      </c>
      <c r="DU320" s="387">
        <v>8628.9145650894916</v>
      </c>
      <c r="DV320" s="387">
        <v>8628.9145650894916</v>
      </c>
      <c r="DW320" s="387">
        <v>8628.9145650894916</v>
      </c>
      <c r="DX320" s="387">
        <v>8628.9145650894916</v>
      </c>
      <c r="DY320" s="387">
        <v>8628.9145650894916</v>
      </c>
      <c r="DZ320" s="387">
        <v>8628.9145650894916</v>
      </c>
      <c r="EA320" s="387">
        <v>8628.9145650894916</v>
      </c>
      <c r="EB320" s="387">
        <v>8628.9145650894916</v>
      </c>
      <c r="EC320" s="387">
        <v>8628.9145650894916</v>
      </c>
      <c r="ED320" s="387">
        <v>8628.9145650894916</v>
      </c>
      <c r="EE320" s="387">
        <v>8628.9145650894916</v>
      </c>
      <c r="EF320" s="387">
        <v>8628.9145650894916</v>
      </c>
      <c r="EG320" s="387">
        <v>8628.9145650894916</v>
      </c>
      <c r="EH320" s="387">
        <v>8628.9145650894916</v>
      </c>
      <c r="EI320" s="387">
        <v>8628.9145650894916</v>
      </c>
      <c r="EJ320" s="387">
        <v>8628.9145650894916</v>
      </c>
      <c r="EK320" s="387">
        <v>8628.9145650894916</v>
      </c>
      <c r="EY320" s="386">
        <v>1005</v>
      </c>
      <c r="EZ320" s="386">
        <v>1012</v>
      </c>
      <c r="FA320" s="386">
        <v>1019</v>
      </c>
      <c r="FB320" s="386">
        <v>1026</v>
      </c>
      <c r="FC320" s="386">
        <v>1034.2</v>
      </c>
      <c r="FD320" s="386">
        <v>1049</v>
      </c>
      <c r="FE320" s="386">
        <v>1063</v>
      </c>
      <c r="FF320" s="386">
        <v>1077</v>
      </c>
      <c r="FG320" s="386">
        <v>1091</v>
      </c>
      <c r="FH320" s="386">
        <v>1105</v>
      </c>
      <c r="FI320" s="386">
        <v>1121.0000000000002</v>
      </c>
      <c r="FJ320" s="386">
        <v>1132</v>
      </c>
      <c r="FK320" s="386">
        <v>1143</v>
      </c>
      <c r="FL320" s="386">
        <v>1154</v>
      </c>
      <c r="FM320" s="386">
        <v>1165</v>
      </c>
      <c r="FN320" s="386">
        <v>1176</v>
      </c>
      <c r="FO320" s="386">
        <v>1187</v>
      </c>
      <c r="FP320" s="386">
        <v>1198</v>
      </c>
      <c r="FQ320" s="386">
        <v>1209</v>
      </c>
      <c r="FR320" s="386">
        <v>1220</v>
      </c>
      <c r="FS320" s="386">
        <v>1231</v>
      </c>
      <c r="FT320" s="386">
        <v>1242</v>
      </c>
      <c r="FU320" s="386">
        <v>1253</v>
      </c>
      <c r="FV320" s="386">
        <v>1264</v>
      </c>
      <c r="FW320" s="386">
        <v>1275</v>
      </c>
      <c r="FX320" s="386">
        <v>1286</v>
      </c>
      <c r="FY320" s="386">
        <v>1297</v>
      </c>
      <c r="FZ320" s="386">
        <v>1308</v>
      </c>
      <c r="GA320" s="386">
        <v>1319</v>
      </c>
      <c r="GB320" s="386">
        <v>1330</v>
      </c>
      <c r="GC320" s="386">
        <v>1342.2</v>
      </c>
      <c r="GD320" s="387">
        <v>1423.2539753248225</v>
      </c>
      <c r="GE320" s="387">
        <v>1509.2027106823946</v>
      </c>
      <c r="GF320" s="387">
        <v>1600.341795224047</v>
      </c>
      <c r="GG320" s="387">
        <v>1696.9846684034328</v>
      </c>
      <c r="GH320" s="387">
        <v>1799.4636979365678</v>
      </c>
      <c r="GI320" s="387">
        <v>1908.1313228586837</v>
      </c>
      <c r="GJ320" s="387">
        <v>2023.3612656090252</v>
      </c>
      <c r="GK320" s="387">
        <v>2145.5498173121059</v>
      </c>
      <c r="GL320" s="387">
        <v>2145.5498173121059</v>
      </c>
      <c r="GM320" s="387">
        <v>2145.5498173121059</v>
      </c>
      <c r="GN320" s="387">
        <v>2145.5498173121059</v>
      </c>
      <c r="GO320" s="387">
        <v>2145.5498173121059</v>
      </c>
      <c r="GP320" s="387">
        <v>2145.5498173121059</v>
      </c>
      <c r="GQ320" s="387">
        <v>2145.5498173121059</v>
      </c>
      <c r="GR320" s="387">
        <v>2145.5498173121059</v>
      </c>
      <c r="GS320" s="387">
        <v>2145.5498173121059</v>
      </c>
      <c r="GT320" s="387">
        <v>2145.5498173121059</v>
      </c>
      <c r="GU320" s="387">
        <v>2145.5498173121059</v>
      </c>
      <c r="GV320" s="387">
        <v>2145.5498173121059</v>
      </c>
      <c r="GW320" s="387">
        <v>2145.5498173121059</v>
      </c>
      <c r="GX320" s="387">
        <v>2145.5498173121059</v>
      </c>
      <c r="GY320" s="387">
        <v>2145.5498173121059</v>
      </c>
      <c r="GZ320" s="387">
        <v>2145.5498173121059</v>
      </c>
      <c r="HA320" s="387">
        <v>2145.5498173121059</v>
      </c>
      <c r="HB320" s="387">
        <v>2145.5498173121059</v>
      </c>
      <c r="HC320" s="387">
        <v>2145.5498173121059</v>
      </c>
      <c r="HD320" s="387">
        <v>2145.5498173121059</v>
      </c>
      <c r="HE320" s="387">
        <v>2145.5498173121059</v>
      </c>
      <c r="HS320" s="394">
        <v>3.3933559177005321</v>
      </c>
      <c r="HT320" s="394">
        <v>3.3933559177005321</v>
      </c>
      <c r="HU320" s="394">
        <v>3.3933559177005326</v>
      </c>
      <c r="HV320" s="394">
        <v>3.393355917700533</v>
      </c>
      <c r="HW320" s="394">
        <v>3.3933559177005321</v>
      </c>
      <c r="HX320" s="394">
        <v>3.392655196912572</v>
      </c>
      <c r="HY320" s="394">
        <v>3.3919546208219664</v>
      </c>
      <c r="HZ320" s="394">
        <v>3.3912541893988357</v>
      </c>
      <c r="IA320" s="394">
        <v>3.3905539026133051</v>
      </c>
      <c r="IB320" s="394">
        <v>3.3898537604355061</v>
      </c>
      <c r="IC320" s="394">
        <v>3.3891545604309616</v>
      </c>
      <c r="ID320" s="394">
        <v>3.3884555046452185</v>
      </c>
      <c r="IE320" s="394">
        <v>3.3877565930485294</v>
      </c>
      <c r="IF320" s="394">
        <v>3.3870578256111545</v>
      </c>
      <c r="IG320" s="394">
        <v>3.3863592023033586</v>
      </c>
      <c r="IH320" s="394">
        <v>3.3822793246339633</v>
      </c>
      <c r="II320" s="394">
        <v>3.3782043623916689</v>
      </c>
      <c r="IJ320" s="394">
        <v>3.3741343096543814</v>
      </c>
      <c r="IK320" s="394">
        <v>3.3700691605071396</v>
      </c>
      <c r="IL320" s="394">
        <v>3.3660089090421077</v>
      </c>
      <c r="IM320" s="394">
        <v>3.3619428521296433</v>
      </c>
      <c r="IN320" s="394">
        <v>3.3578817069150566</v>
      </c>
      <c r="IO320" s="394">
        <v>3.3538254674651364</v>
      </c>
      <c r="IP320" s="394">
        <v>3.3497741278538382</v>
      </c>
      <c r="IQ320" s="394">
        <v>3.3457276821622766</v>
      </c>
      <c r="IR320" s="394">
        <v>3.3416419619105033</v>
      </c>
      <c r="IS320" s="394">
        <v>3.3375612310396838</v>
      </c>
      <c r="IT320" s="394">
        <v>3.3334854834569101</v>
      </c>
      <c r="IU320" s="394">
        <v>3.3294147130767122</v>
      </c>
      <c r="IV320" s="394">
        <v>3.3253489138210552</v>
      </c>
      <c r="IW320" s="394">
        <v>3.3252738359836083</v>
      </c>
      <c r="IX320" s="394">
        <v>3.3251987598412258</v>
      </c>
      <c r="IY320" s="394">
        <v>3.3251236853938693</v>
      </c>
      <c r="IZ320" s="394">
        <v>3.3250486126415013</v>
      </c>
      <c r="JA320" s="394">
        <v>3.3249735415840811</v>
      </c>
      <c r="JB320" s="394">
        <v>3.3233488475434205</v>
      </c>
      <c r="JC320" s="394">
        <v>3.3217249473829793</v>
      </c>
      <c r="JD320" s="394">
        <v>3.3201018407148406</v>
      </c>
      <c r="JE320" s="394">
        <v>3.3184795271512781</v>
      </c>
      <c r="JF320" s="394">
        <v>3.3168580063047539</v>
      </c>
      <c r="JG320" s="394">
        <v>3.3152372777879204</v>
      </c>
      <c r="JH320" s="394">
        <v>3.3136173412136176</v>
      </c>
      <c r="JI320" s="394">
        <v>3.3119981961948768</v>
      </c>
      <c r="JJ320" s="394">
        <v>3.3119981961948768</v>
      </c>
      <c r="JK320" s="394">
        <v>3.3119981961948768</v>
      </c>
      <c r="JL320" s="394">
        <v>3.3119981961948768</v>
      </c>
      <c r="JM320" s="394">
        <v>3.3119981961948768</v>
      </c>
      <c r="JN320" s="394">
        <v>3.3119981961948768</v>
      </c>
      <c r="JO320" s="394">
        <v>3.3119981961948768</v>
      </c>
      <c r="JP320" s="394">
        <v>3.3119981961948768</v>
      </c>
      <c r="JQ320" s="394">
        <v>3.3119981961948768</v>
      </c>
      <c r="JR320" s="394">
        <v>3.3119981961948768</v>
      </c>
      <c r="JS320" s="394">
        <v>3.3119981961948768</v>
      </c>
      <c r="JT320" s="394">
        <v>3.3119981961948768</v>
      </c>
      <c r="JU320" s="394">
        <v>3.3119981961948768</v>
      </c>
      <c r="JV320" s="394">
        <v>3.3119981961948768</v>
      </c>
      <c r="JW320" s="394">
        <v>3.3119981961948768</v>
      </c>
      <c r="JX320" s="394">
        <v>3.3119981961948768</v>
      </c>
      <c r="JY320" s="394">
        <v>3.3119981961948768</v>
      </c>
      <c r="JZ320" s="394">
        <v>3.3119981961948768</v>
      </c>
      <c r="KA320" s="394">
        <v>3.3119981961948768</v>
      </c>
      <c r="KB320" s="394">
        <v>3.3119981961948768</v>
      </c>
      <c r="KC320" s="394">
        <v>3.3119981961948768</v>
      </c>
    </row>
    <row r="321" spans="1:289" x14ac:dyDescent="0.25">
      <c r="A321" s="383">
        <v>312</v>
      </c>
      <c r="B321" s="384" t="s">
        <v>863</v>
      </c>
      <c r="C321" s="385" t="s">
        <v>472</v>
      </c>
      <c r="D321" s="385" t="s">
        <v>867</v>
      </c>
      <c r="E321" s="129">
        <v>2060</v>
      </c>
      <c r="F321" s="386">
        <v>1255.2473699999998</v>
      </c>
      <c r="G321" s="386">
        <v>1251.2560718788716</v>
      </c>
      <c r="H321" s="386">
        <v>1247.2774648504096</v>
      </c>
      <c r="I321" s="386">
        <v>1243.3115085608672</v>
      </c>
      <c r="J321" s="386">
        <v>1239.35816278481</v>
      </c>
      <c r="K321" s="386">
        <v>1239.35816278481</v>
      </c>
      <c r="L321" s="386">
        <v>1239.35816278481</v>
      </c>
      <c r="M321" s="386">
        <v>1239.35816278481</v>
      </c>
      <c r="N321" s="386">
        <v>1239.35816278481</v>
      </c>
      <c r="O321" s="386">
        <v>1239.35816278481</v>
      </c>
      <c r="P321" s="386">
        <v>1239.35816278481</v>
      </c>
      <c r="Q321" s="386">
        <v>1239.35816278481</v>
      </c>
      <c r="R321" s="386">
        <v>1239.35816278481</v>
      </c>
      <c r="S321" s="386">
        <v>1239.35816278481</v>
      </c>
      <c r="T321" s="386">
        <v>1239.35816278481</v>
      </c>
      <c r="U321" s="386">
        <v>1239.35816278481</v>
      </c>
      <c r="V321" s="386">
        <v>1239.35816278481</v>
      </c>
      <c r="W321" s="386">
        <v>1239.35816278481</v>
      </c>
      <c r="X321" s="386">
        <v>1239.35816278481</v>
      </c>
      <c r="Y321" s="386">
        <v>1239.35816278481</v>
      </c>
      <c r="Z321" s="386">
        <v>1239.35816278481</v>
      </c>
      <c r="AA321" s="386">
        <v>1239.35816278481</v>
      </c>
      <c r="AB321" s="386">
        <v>1239.35816278481</v>
      </c>
      <c r="AC321" s="386">
        <v>1239.35816278481</v>
      </c>
      <c r="AD321" s="386">
        <v>1239.35816278481</v>
      </c>
      <c r="AE321" s="386">
        <v>1239.35816278481</v>
      </c>
      <c r="AF321" s="386">
        <v>1239.35816278481</v>
      </c>
      <c r="AG321" s="386">
        <v>1239.35816278481</v>
      </c>
      <c r="AH321" s="386">
        <v>1239.35816278481</v>
      </c>
      <c r="AI321" s="386">
        <v>1239.35816278481</v>
      </c>
      <c r="AJ321" s="386">
        <v>1239.35816278481</v>
      </c>
      <c r="AK321" s="386">
        <v>1239.35816278481</v>
      </c>
      <c r="AL321" s="386">
        <v>1239.35816278481</v>
      </c>
      <c r="AM321" s="386">
        <v>1239.35816278481</v>
      </c>
      <c r="AN321" s="386">
        <v>1239.35816278481</v>
      </c>
      <c r="AO321" s="387">
        <v>1314.9673899682002</v>
      </c>
      <c r="AP321" s="387">
        <v>1395.1892912008934</v>
      </c>
      <c r="AQ321" s="387">
        <v>1480.3052707860115</v>
      </c>
      <c r="AR321" s="387">
        <v>1570.6139005917303</v>
      </c>
      <c r="AS321" s="387">
        <v>1666.4319673888181</v>
      </c>
      <c r="AT321" s="387">
        <v>1768.0955840828422</v>
      </c>
      <c r="AU321" s="387">
        <v>1875.961368739057</v>
      </c>
      <c r="AV321" s="387">
        <v>1990.4076955357784</v>
      </c>
      <c r="AW321" s="387">
        <v>1990.4076955357784</v>
      </c>
      <c r="AX321" s="387">
        <v>1990.4076955357784</v>
      </c>
      <c r="AY321" s="387">
        <v>1990.4076955357784</v>
      </c>
      <c r="AZ321" s="387">
        <v>1990.4076955357784</v>
      </c>
      <c r="BA321" s="387">
        <v>1990.4076955357784</v>
      </c>
      <c r="BB321" s="387">
        <v>1990.4076955357784</v>
      </c>
      <c r="BC321" s="387">
        <v>1990.4076955357784</v>
      </c>
      <c r="BD321" s="387">
        <v>1990.4076955357784</v>
      </c>
      <c r="BE321" s="387">
        <v>1990.4076955357784</v>
      </c>
      <c r="BF321" s="387">
        <v>1990.4076955357784</v>
      </c>
      <c r="BG321" s="387">
        <v>1990.4076955357784</v>
      </c>
      <c r="BH321" s="387">
        <v>1990.4076955357784</v>
      </c>
      <c r="BI321" s="387">
        <v>1990.4076955357784</v>
      </c>
      <c r="BJ321" s="387">
        <v>1990.4076955357784</v>
      </c>
      <c r="BK321" s="387">
        <v>1990.4076955357784</v>
      </c>
      <c r="BL321" s="387">
        <v>1990.4076955357784</v>
      </c>
      <c r="BM321" s="387">
        <v>1990.4076955357784</v>
      </c>
      <c r="BN321" s="387">
        <v>1990.4076955357784</v>
      </c>
      <c r="BO321" s="387">
        <v>1990.4076955357784</v>
      </c>
      <c r="BP321" s="387">
        <v>1990.4076955357784</v>
      </c>
      <c r="CA321" s="386">
        <v>3950</v>
      </c>
      <c r="CB321" s="386">
        <v>3937.4402225766407</v>
      </c>
      <c r="CC321" s="386">
        <v>3924.9203813580725</v>
      </c>
      <c r="CD321" s="386">
        <v>3912.440349359525</v>
      </c>
      <c r="CE321" s="386">
        <v>3900</v>
      </c>
      <c r="CF321" s="386">
        <v>3902.4734451903228</v>
      </c>
      <c r="CG321" s="386">
        <v>3904.9484590809302</v>
      </c>
      <c r="CH321" s="386">
        <v>3907.4250426667177</v>
      </c>
      <c r="CI321" s="386">
        <v>3909.9031969432126</v>
      </c>
      <c r="CJ321" s="386">
        <v>3912.3829229065745</v>
      </c>
      <c r="CK321" s="386">
        <v>3914.8563780144332</v>
      </c>
      <c r="CL321" s="386">
        <v>3917.3313968700872</v>
      </c>
      <c r="CM321" s="386">
        <v>3919.807980462157</v>
      </c>
      <c r="CN321" s="386">
        <v>3922.2861297798872</v>
      </c>
      <c r="CO321" s="386">
        <v>3924.7658458131486</v>
      </c>
      <c r="CP321" s="386">
        <v>3922.560257747285</v>
      </c>
      <c r="CQ321" s="386">
        <v>3920.3559091486682</v>
      </c>
      <c r="CR321" s="386">
        <v>3918.1527993207583</v>
      </c>
      <c r="CS321" s="386">
        <v>3915.9509275674077</v>
      </c>
      <c r="CT321" s="386">
        <v>3913.750293192858</v>
      </c>
      <c r="CU321" s="386">
        <v>3911.5446981419591</v>
      </c>
      <c r="CV321" s="386">
        <v>3909.3403460547556</v>
      </c>
      <c r="CW321" s="386">
        <v>3907.1372362307757</v>
      </c>
      <c r="CX321" s="386">
        <v>3904.9353679699411</v>
      </c>
      <c r="CY321" s="386">
        <v>3902.7347405725673</v>
      </c>
      <c r="CZ321" s="386">
        <v>3900.5291384971347</v>
      </c>
      <c r="DA321" s="386">
        <v>3898.3247829016291</v>
      </c>
      <c r="DB321" s="386">
        <v>3896.1216730816118</v>
      </c>
      <c r="DC321" s="386">
        <v>3893.9198083330416</v>
      </c>
      <c r="DD321" s="386">
        <v>3891.7191879522766</v>
      </c>
      <c r="DE321" s="386">
        <v>3891.7191879522766</v>
      </c>
      <c r="DF321" s="386">
        <v>3891.7191879522766</v>
      </c>
      <c r="DG321" s="386">
        <v>3891.7191879522766</v>
      </c>
      <c r="DH321" s="386">
        <v>3891.7191879522766</v>
      </c>
      <c r="DI321" s="386">
        <v>3891.7191879522766</v>
      </c>
      <c r="DJ321" s="387">
        <v>4127.1129640402823</v>
      </c>
      <c r="DK321" s="387">
        <v>4376.7447226611757</v>
      </c>
      <c r="DL321" s="387">
        <v>4641.475659679927</v>
      </c>
      <c r="DM321" s="387">
        <v>4922.2190610884727</v>
      </c>
      <c r="DN321" s="387">
        <v>5219.9434537190791</v>
      </c>
      <c r="DO321" s="387">
        <v>5535.6759465311652</v>
      </c>
      <c r="DP321" s="387">
        <v>5870.505773998535</v>
      </c>
      <c r="DQ321" s="387">
        <v>6225.5880538212632</v>
      </c>
      <c r="DR321" s="387">
        <v>6225.5880538212632</v>
      </c>
      <c r="DS321" s="387">
        <v>6225.5880538212632</v>
      </c>
      <c r="DT321" s="387">
        <v>6225.5880538212632</v>
      </c>
      <c r="DU321" s="387">
        <v>6225.5880538212632</v>
      </c>
      <c r="DV321" s="387">
        <v>6225.5880538212632</v>
      </c>
      <c r="DW321" s="387">
        <v>6225.5880538212632</v>
      </c>
      <c r="DX321" s="387">
        <v>6225.5880538212632</v>
      </c>
      <c r="DY321" s="387">
        <v>6225.5880538212632</v>
      </c>
      <c r="DZ321" s="387">
        <v>6225.5880538212632</v>
      </c>
      <c r="EA321" s="387">
        <v>6225.5880538212632</v>
      </c>
      <c r="EB321" s="387">
        <v>6225.5880538212632</v>
      </c>
      <c r="EC321" s="387">
        <v>6225.5880538212632</v>
      </c>
      <c r="ED321" s="387">
        <v>6225.5880538212632</v>
      </c>
      <c r="EE321" s="387">
        <v>6225.5880538212632</v>
      </c>
      <c r="EF321" s="387">
        <v>6225.5880538212632</v>
      </c>
      <c r="EG321" s="387">
        <v>6225.5880538212632</v>
      </c>
      <c r="EH321" s="387">
        <v>6225.5880538212632</v>
      </c>
      <c r="EI321" s="387">
        <v>6225.5880538212632</v>
      </c>
      <c r="EJ321" s="387">
        <v>6225.5880538212632</v>
      </c>
      <c r="EK321" s="387">
        <v>6225.5880538212632</v>
      </c>
      <c r="EY321" s="386">
        <v>546</v>
      </c>
      <c r="EZ321" s="386">
        <v>550</v>
      </c>
      <c r="FA321" s="386">
        <v>554</v>
      </c>
      <c r="FB321" s="386">
        <v>558</v>
      </c>
      <c r="FC321" s="386">
        <v>562.1</v>
      </c>
      <c r="FD321" s="386">
        <v>570</v>
      </c>
      <c r="FE321" s="386">
        <v>577</v>
      </c>
      <c r="FF321" s="386">
        <v>584</v>
      </c>
      <c r="FG321" s="386">
        <v>591</v>
      </c>
      <c r="FH321" s="386">
        <v>598</v>
      </c>
      <c r="FI321" s="386">
        <v>606.70000000000005</v>
      </c>
      <c r="FJ321" s="386">
        <v>613</v>
      </c>
      <c r="FK321" s="386">
        <v>620</v>
      </c>
      <c r="FL321" s="386">
        <v>627</v>
      </c>
      <c r="FM321" s="386">
        <v>634</v>
      </c>
      <c r="FN321" s="386">
        <v>641</v>
      </c>
      <c r="FO321" s="386">
        <v>648</v>
      </c>
      <c r="FP321" s="386">
        <v>655</v>
      </c>
      <c r="FQ321" s="386">
        <v>662</v>
      </c>
      <c r="FR321" s="386">
        <v>669</v>
      </c>
      <c r="FS321" s="386">
        <v>676</v>
      </c>
      <c r="FT321" s="386">
        <v>683</v>
      </c>
      <c r="FU321" s="386">
        <v>690</v>
      </c>
      <c r="FV321" s="386">
        <v>697</v>
      </c>
      <c r="FW321" s="386">
        <v>704</v>
      </c>
      <c r="FX321" s="386">
        <v>711</v>
      </c>
      <c r="FY321" s="386">
        <v>718</v>
      </c>
      <c r="FZ321" s="386">
        <v>725</v>
      </c>
      <c r="GA321" s="386">
        <v>732</v>
      </c>
      <c r="GB321" s="386">
        <v>739</v>
      </c>
      <c r="GC321" s="386">
        <v>740.5</v>
      </c>
      <c r="GD321" s="387">
        <v>757.68969325368062</v>
      </c>
      <c r="GE321" s="387">
        <v>775.27842169190626</v>
      </c>
      <c r="GF321" s="387">
        <v>793.27544836993673</v>
      </c>
      <c r="GG321" s="387">
        <v>811.69025137217193</v>
      </c>
      <c r="GH321" s="387">
        <v>830.53252880375953</v>
      </c>
      <c r="GI321" s="387">
        <v>849.81220389807459</v>
      </c>
      <c r="GJ321" s="387">
        <v>869.5394302427635</v>
      </c>
      <c r="GK321" s="387">
        <v>889.72459712710281</v>
      </c>
      <c r="GL321" s="387">
        <v>889.72459712710281</v>
      </c>
      <c r="GM321" s="387">
        <v>889.72459712710281</v>
      </c>
      <c r="GN321" s="387">
        <v>889.72459712710281</v>
      </c>
      <c r="GO321" s="387">
        <v>889.72459712710281</v>
      </c>
      <c r="GP321" s="387">
        <v>889.72459712710281</v>
      </c>
      <c r="GQ321" s="387">
        <v>889.72459712710281</v>
      </c>
      <c r="GR321" s="387">
        <v>889.72459712710281</v>
      </c>
      <c r="GS321" s="387">
        <v>889.72459712710281</v>
      </c>
      <c r="GT321" s="387">
        <v>889.72459712710281</v>
      </c>
      <c r="GU321" s="387">
        <v>889.72459712710281</v>
      </c>
      <c r="GV321" s="387">
        <v>889.72459712710281</v>
      </c>
      <c r="GW321" s="387">
        <v>889.72459712710281</v>
      </c>
      <c r="GX321" s="387">
        <v>889.72459712710281</v>
      </c>
      <c r="GY321" s="387">
        <v>889.72459712710281</v>
      </c>
      <c r="GZ321" s="387">
        <v>889.72459712710281</v>
      </c>
      <c r="HA321" s="387">
        <v>889.72459712710281</v>
      </c>
      <c r="HB321" s="387">
        <v>889.72459712710281</v>
      </c>
      <c r="HC321" s="387">
        <v>889.72459712710281</v>
      </c>
      <c r="HD321" s="387">
        <v>889.72459712710281</v>
      </c>
      <c r="HE321" s="387">
        <v>889.72459712710281</v>
      </c>
      <c r="HS321" s="394">
        <v>3.1467901024162277</v>
      </c>
      <c r="HT321" s="394">
        <v>3.1467901024162273</v>
      </c>
      <c r="HU321" s="394">
        <v>3.1467901024162273</v>
      </c>
      <c r="HV321" s="394">
        <v>3.1467901024162273</v>
      </c>
      <c r="HW321" s="394">
        <v>3.1467901024162277</v>
      </c>
      <c r="HX321" s="394">
        <v>3.1487858492992471</v>
      </c>
      <c r="HY321" s="394">
        <v>3.1507828619183003</v>
      </c>
      <c r="HZ321" s="394">
        <v>3.1527811410761366</v>
      </c>
      <c r="IA321" s="394">
        <v>3.1547806875760172</v>
      </c>
      <c r="IB321" s="394">
        <v>3.1567815022217127</v>
      </c>
      <c r="IC321" s="394">
        <v>3.1587772571068871</v>
      </c>
      <c r="ID321" s="394">
        <v>3.1607742737320836</v>
      </c>
      <c r="IE321" s="394">
        <v>3.1627725528949893</v>
      </c>
      <c r="IF321" s="394">
        <v>3.1647720953937948</v>
      </c>
      <c r="IG321" s="394">
        <v>3.1667729020271973</v>
      </c>
      <c r="IH321" s="394">
        <v>3.1649932808231802</v>
      </c>
      <c r="II321" s="394">
        <v>3.1632146597071795</v>
      </c>
      <c r="IJ321" s="394">
        <v>3.161437038117179</v>
      </c>
      <c r="IK321" s="394">
        <v>3.1596604154914782</v>
      </c>
      <c r="IL321" s="394">
        <v>3.1578847912686907</v>
      </c>
      <c r="IM321" s="394">
        <v>3.1561051644286633</v>
      </c>
      <c r="IN321" s="394">
        <v>3.1543265404978293</v>
      </c>
      <c r="IO321" s="394">
        <v>3.1525489189109996</v>
      </c>
      <c r="IP321" s="394">
        <v>3.1507722991033025</v>
      </c>
      <c r="IQ321" s="394">
        <v>3.1489966805101841</v>
      </c>
      <c r="IR321" s="394">
        <v>3.1472170480022763</v>
      </c>
      <c r="IS321" s="394">
        <v>3.1454384212407014</v>
      </c>
      <c r="IT321" s="394">
        <v>3.1436607996570691</v>
      </c>
      <c r="IU321" s="394">
        <v>3.1418841826833099</v>
      </c>
      <c r="IV321" s="394">
        <v>3.1401085697516775</v>
      </c>
      <c r="IW321" s="394">
        <v>3.1401085697516775</v>
      </c>
      <c r="IX321" s="394">
        <v>3.1401085697516775</v>
      </c>
      <c r="IY321" s="394">
        <v>3.1401085697516775</v>
      </c>
      <c r="IZ321" s="394">
        <v>3.1401085697516775</v>
      </c>
      <c r="JA321" s="394">
        <v>3.1401085697516775</v>
      </c>
      <c r="JB321" s="394">
        <v>3.138566777796739</v>
      </c>
      <c r="JC321" s="394">
        <v>3.1370257428609865</v>
      </c>
      <c r="JD321" s="394">
        <v>3.1354854645727226</v>
      </c>
      <c r="JE321" s="394">
        <v>3.1339459425604357</v>
      </c>
      <c r="JF321" s="394">
        <v>3.1324071764527921</v>
      </c>
      <c r="JG321" s="394">
        <v>3.1308691658786461</v>
      </c>
      <c r="JH321" s="394">
        <v>3.1293319104670285</v>
      </c>
      <c r="JI321" s="394">
        <v>3.1277954098471561</v>
      </c>
      <c r="JJ321" s="394">
        <v>3.1277954098471561</v>
      </c>
      <c r="JK321" s="394">
        <v>3.1277954098471561</v>
      </c>
      <c r="JL321" s="394">
        <v>3.1277954098471561</v>
      </c>
      <c r="JM321" s="394">
        <v>3.1277954098471561</v>
      </c>
      <c r="JN321" s="394">
        <v>3.1277954098471561</v>
      </c>
      <c r="JO321" s="394">
        <v>3.1277954098471561</v>
      </c>
      <c r="JP321" s="394">
        <v>3.1277954098471561</v>
      </c>
      <c r="JQ321" s="394">
        <v>3.1277954098471561</v>
      </c>
      <c r="JR321" s="394">
        <v>3.1277954098471561</v>
      </c>
      <c r="JS321" s="394">
        <v>3.1277954098471561</v>
      </c>
      <c r="JT321" s="394">
        <v>3.1277954098471561</v>
      </c>
      <c r="JU321" s="394">
        <v>3.1277954098471561</v>
      </c>
      <c r="JV321" s="394">
        <v>3.1277954098471561</v>
      </c>
      <c r="JW321" s="394">
        <v>3.1277954098471561</v>
      </c>
      <c r="JX321" s="394">
        <v>3.1277954098471561</v>
      </c>
      <c r="JY321" s="394">
        <v>3.1277954098471561</v>
      </c>
      <c r="JZ321" s="394">
        <v>3.1277954098471561</v>
      </c>
      <c r="KA321" s="394">
        <v>3.1277954098471561</v>
      </c>
      <c r="KB321" s="394">
        <v>3.1277954098471561</v>
      </c>
      <c r="KC321" s="394">
        <v>3.1277954098471561</v>
      </c>
    </row>
    <row r="322" spans="1:289" x14ac:dyDescent="0.25">
      <c r="A322" s="383">
        <v>313</v>
      </c>
      <c r="B322" s="384" t="s">
        <v>863</v>
      </c>
      <c r="C322" s="385" t="s">
        <v>142</v>
      </c>
      <c r="D322" s="385" t="s">
        <v>142</v>
      </c>
      <c r="E322" s="129">
        <v>2052</v>
      </c>
      <c r="F322" s="386">
        <v>1452.6317699999997</v>
      </c>
      <c r="G322" s="386">
        <v>1451.790395902497</v>
      </c>
      <c r="H322" s="386">
        <v>1450.9495091345343</v>
      </c>
      <c r="I322" s="386">
        <v>1450.1091094138467</v>
      </c>
      <c r="J322" s="386">
        <v>1449.2691964583332</v>
      </c>
      <c r="K322" s="386">
        <v>1450.1080119011151</v>
      </c>
      <c r="L322" s="386">
        <v>1450.947312837792</v>
      </c>
      <c r="M322" s="386">
        <v>1451.7870995493604</v>
      </c>
      <c r="N322" s="386">
        <v>1452.6273723169797</v>
      </c>
      <c r="O322" s="386">
        <v>1453.4681314219717</v>
      </c>
      <c r="P322" s="386">
        <v>1454.3232994207885</v>
      </c>
      <c r="Q322" s="386">
        <v>1455.1789705694787</v>
      </c>
      <c r="R322" s="386">
        <v>1456.0351451640774</v>
      </c>
      <c r="S322" s="386">
        <v>1456.8918235007939</v>
      </c>
      <c r="T322" s="386">
        <v>1457.7490058760113</v>
      </c>
      <c r="U322" s="386">
        <v>1458.5638169399963</v>
      </c>
      <c r="V322" s="386">
        <v>1459.3790834438871</v>
      </c>
      <c r="W322" s="386">
        <v>1460.1948056422527</v>
      </c>
      <c r="X322" s="386">
        <v>1461.0109837898042</v>
      </c>
      <c r="Y322" s="386">
        <v>1461.8276181413949</v>
      </c>
      <c r="Z322" s="386">
        <v>1462.5715805050329</v>
      </c>
      <c r="AA322" s="386">
        <v>1463.3159214906041</v>
      </c>
      <c r="AB322" s="386">
        <v>1464.0606412907989</v>
      </c>
      <c r="AC322" s="386">
        <v>1464.805740098406</v>
      </c>
      <c r="AD322" s="386">
        <v>1465.5512181063127</v>
      </c>
      <c r="AE322" s="386">
        <v>1466.4707061664203</v>
      </c>
      <c r="AF322" s="386">
        <v>1467.390771114106</v>
      </c>
      <c r="AG322" s="386">
        <v>1468.3114133113095</v>
      </c>
      <c r="AH322" s="386">
        <v>1469.2326331201975</v>
      </c>
      <c r="AI322" s="386">
        <v>1470.1544309031651</v>
      </c>
      <c r="AJ322" s="386">
        <v>1470.9764642241278</v>
      </c>
      <c r="AK322" s="386">
        <v>1471.7989571830487</v>
      </c>
      <c r="AL322" s="386">
        <v>1472.6219100369333</v>
      </c>
      <c r="AM322" s="386">
        <v>1473.4453230429306</v>
      </c>
      <c r="AN322" s="386">
        <v>1474.2691964583335</v>
      </c>
      <c r="AO322" s="387">
        <v>1474.2691964583335</v>
      </c>
      <c r="AP322" s="387">
        <v>1474.2691964583335</v>
      </c>
      <c r="AQ322" s="387">
        <v>1474.2691964583335</v>
      </c>
      <c r="AR322" s="387">
        <v>1474.2691964583335</v>
      </c>
      <c r="AS322" s="387">
        <v>1474.2691964583335</v>
      </c>
      <c r="AT322" s="387">
        <v>1474.2691964583335</v>
      </c>
      <c r="AU322" s="387">
        <v>1474.2691964583335</v>
      </c>
      <c r="AV322" s="387">
        <v>1474.2691964583335</v>
      </c>
      <c r="AW322" s="387">
        <v>1474.2691964583335</v>
      </c>
      <c r="AX322" s="387">
        <v>1474.2691964583335</v>
      </c>
      <c r="AY322" s="387">
        <v>1474.2691964583335</v>
      </c>
      <c r="AZ322" s="387">
        <v>1474.2691964583335</v>
      </c>
      <c r="BA322" s="387">
        <v>1474.2691964583335</v>
      </c>
      <c r="BB322" s="387">
        <v>1474.2691964583335</v>
      </c>
      <c r="BC322" s="387">
        <v>1474.2691964583335</v>
      </c>
      <c r="BD322" s="387">
        <v>1474.2691964583335</v>
      </c>
      <c r="BE322" s="387">
        <v>1474.2691964583335</v>
      </c>
      <c r="BF322" s="387">
        <v>1474.2691964583335</v>
      </c>
      <c r="BG322" s="387">
        <v>1474.2691964583335</v>
      </c>
      <c r="BH322" s="387">
        <v>1474.2691964583335</v>
      </c>
      <c r="BI322" s="387">
        <v>1474.2691964583335</v>
      </c>
      <c r="BJ322" s="387">
        <v>1474.2691964583335</v>
      </c>
      <c r="BK322" s="387">
        <v>1474.2691964583335</v>
      </c>
      <c r="BL322" s="387">
        <v>1474.2691964583335</v>
      </c>
      <c r="BM322" s="387">
        <v>1474.2691964583335</v>
      </c>
      <c r="BN322" s="387">
        <v>1474.2691964583335</v>
      </c>
      <c r="BO322" s="387">
        <v>1474.2691964583335</v>
      </c>
      <c r="BP322" s="387">
        <v>1474.2691964583335</v>
      </c>
      <c r="CA322" s="386">
        <v>4320</v>
      </c>
      <c r="CB322" s="386">
        <v>4317.4978269260828</v>
      </c>
      <c r="CC322" s="386">
        <v>4314.9971031276491</v>
      </c>
      <c r="CD322" s="386">
        <v>4312.4978277652699</v>
      </c>
      <c r="CE322" s="386">
        <v>4310</v>
      </c>
      <c r="CF322" s="386">
        <v>4325.0753829866171</v>
      </c>
      <c r="CG322" s="386">
        <v>4340.203496175599</v>
      </c>
      <c r="CH322" s="386">
        <v>4355.3845240049959</v>
      </c>
      <c r="CI322" s="386">
        <v>4370.6186515579793</v>
      </c>
      <c r="CJ322" s="386">
        <v>4385.9060645651016</v>
      </c>
      <c r="CK322" s="386">
        <v>4401.1041349113229</v>
      </c>
      <c r="CL322" s="386">
        <v>4416.3548697101905</v>
      </c>
      <c r="CM322" s="386">
        <v>4431.6584514549095</v>
      </c>
      <c r="CN322" s="386">
        <v>4447.015063271062</v>
      </c>
      <c r="CO322" s="386">
        <v>4462.4248889187975</v>
      </c>
      <c r="CP322" s="386">
        <v>4470.4888988344183</v>
      </c>
      <c r="CQ322" s="386">
        <v>4478.5674811535055</v>
      </c>
      <c r="CR322" s="386">
        <v>4486.6606622097243</v>
      </c>
      <c r="CS322" s="386">
        <v>4494.768468384329</v>
      </c>
      <c r="CT322" s="386">
        <v>4502.8909261062445</v>
      </c>
      <c r="CU322" s="386">
        <v>4510.7735151026372</v>
      </c>
      <c r="CV322" s="386">
        <v>4518.6699030584768</v>
      </c>
      <c r="CW322" s="386">
        <v>4526.5801141296961</v>
      </c>
      <c r="CX322" s="386">
        <v>4534.5041725145129</v>
      </c>
      <c r="CY322" s="386">
        <v>4542.442102453505</v>
      </c>
      <c r="CZ322" s="386">
        <v>4550.8847377432503</v>
      </c>
      <c r="DA322" s="386">
        <v>4559.3430646123325</v>
      </c>
      <c r="DB322" s="386">
        <v>4567.8171122253025</v>
      </c>
      <c r="DC322" s="386">
        <v>4576.3069098009164</v>
      </c>
      <c r="DD322" s="386">
        <v>4584.8124866122371</v>
      </c>
      <c r="DE322" s="386">
        <v>4587.3124867565894</v>
      </c>
      <c r="DF322" s="386">
        <v>4589.8138500975265</v>
      </c>
      <c r="DG322" s="386">
        <v>4592.3165773783694</v>
      </c>
      <c r="DH322" s="386">
        <v>4594.8206693428456</v>
      </c>
      <c r="DI322" s="386">
        <v>4597.3261267350872</v>
      </c>
      <c r="DJ322" s="387">
        <v>4597.3261267350872</v>
      </c>
      <c r="DK322" s="387">
        <v>4597.3261267350872</v>
      </c>
      <c r="DL322" s="387">
        <v>4597.3261267350872</v>
      </c>
      <c r="DM322" s="387">
        <v>4597.3261267350872</v>
      </c>
      <c r="DN322" s="387">
        <v>4597.3261267350872</v>
      </c>
      <c r="DO322" s="387">
        <v>4597.3261267350872</v>
      </c>
      <c r="DP322" s="387">
        <v>4597.3261267350872</v>
      </c>
      <c r="DQ322" s="387">
        <v>4597.3261267350872</v>
      </c>
      <c r="DR322" s="387">
        <v>4597.3261267350872</v>
      </c>
      <c r="DS322" s="387">
        <v>4597.3261267350872</v>
      </c>
      <c r="DT322" s="387">
        <v>4597.3261267350872</v>
      </c>
      <c r="DU322" s="387">
        <v>4597.3261267350872</v>
      </c>
      <c r="DV322" s="387">
        <v>4597.3261267350872</v>
      </c>
      <c r="DW322" s="387">
        <v>4597.3261267350872</v>
      </c>
      <c r="DX322" s="387">
        <v>4597.3261267350872</v>
      </c>
      <c r="DY322" s="387">
        <v>4597.3261267350872</v>
      </c>
      <c r="DZ322" s="387">
        <v>4597.3261267350872</v>
      </c>
      <c r="EA322" s="387">
        <v>4597.3261267350872</v>
      </c>
      <c r="EB322" s="387">
        <v>4597.3261267350872</v>
      </c>
      <c r="EC322" s="387">
        <v>4597.3261267350872</v>
      </c>
      <c r="ED322" s="387">
        <v>4597.3261267350872</v>
      </c>
      <c r="EE322" s="387">
        <v>4597.3261267350872</v>
      </c>
      <c r="EF322" s="387">
        <v>4597.3261267350872</v>
      </c>
      <c r="EG322" s="387">
        <v>4597.3261267350872</v>
      </c>
      <c r="EH322" s="387">
        <v>4597.3261267350872</v>
      </c>
      <c r="EI322" s="387">
        <v>4597.3261267350872</v>
      </c>
      <c r="EJ322" s="387">
        <v>4597.3261267350872</v>
      </c>
      <c r="EK322" s="387">
        <v>4597.3261267350872</v>
      </c>
      <c r="EY322" s="386">
        <v>1165</v>
      </c>
      <c r="EZ322" s="386">
        <v>1176</v>
      </c>
      <c r="FA322" s="386">
        <v>1187</v>
      </c>
      <c r="FB322" s="386">
        <v>1198</v>
      </c>
      <c r="FC322" s="386">
        <v>1208.2</v>
      </c>
      <c r="FD322" s="386">
        <v>1225</v>
      </c>
      <c r="FE322" s="386">
        <v>1242</v>
      </c>
      <c r="FF322" s="386">
        <v>1259</v>
      </c>
      <c r="FG322" s="386">
        <v>1276</v>
      </c>
      <c r="FH322" s="386">
        <v>1293</v>
      </c>
      <c r="FI322" s="386">
        <v>1311.6000000000001</v>
      </c>
      <c r="FJ322" s="386">
        <v>1326</v>
      </c>
      <c r="FK322" s="386">
        <v>1341</v>
      </c>
      <c r="FL322" s="386">
        <v>1356</v>
      </c>
      <c r="FM322" s="386">
        <v>1371</v>
      </c>
      <c r="FN322" s="386">
        <v>1386</v>
      </c>
      <c r="FO322" s="386">
        <v>1401</v>
      </c>
      <c r="FP322" s="386">
        <v>1416</v>
      </c>
      <c r="FQ322" s="386">
        <v>1431</v>
      </c>
      <c r="FR322" s="386">
        <v>1446</v>
      </c>
      <c r="FS322" s="386">
        <v>1461</v>
      </c>
      <c r="FT322" s="386">
        <v>1476</v>
      </c>
      <c r="FU322" s="386">
        <v>1491</v>
      </c>
      <c r="FV322" s="386">
        <v>1506</v>
      </c>
      <c r="FW322" s="386">
        <v>1521</v>
      </c>
      <c r="FX322" s="386">
        <v>1536</v>
      </c>
      <c r="FY322" s="386">
        <v>1551</v>
      </c>
      <c r="FZ322" s="386">
        <v>1566</v>
      </c>
      <c r="GA322" s="386">
        <v>1581</v>
      </c>
      <c r="GB322" s="386">
        <v>1596</v>
      </c>
      <c r="GC322" s="386">
        <v>1603</v>
      </c>
      <c r="GD322" s="387">
        <v>1603</v>
      </c>
      <c r="GE322" s="387">
        <v>1603</v>
      </c>
      <c r="GF322" s="387">
        <v>1603</v>
      </c>
      <c r="GG322" s="387">
        <v>1603</v>
      </c>
      <c r="GH322" s="387">
        <v>1603</v>
      </c>
      <c r="GI322" s="387">
        <v>1603</v>
      </c>
      <c r="GJ322" s="387">
        <v>1603</v>
      </c>
      <c r="GK322" s="387">
        <v>1603</v>
      </c>
      <c r="GL322" s="387">
        <v>1603</v>
      </c>
      <c r="GM322" s="387">
        <v>1603</v>
      </c>
      <c r="GN322" s="387">
        <v>1603</v>
      </c>
      <c r="GO322" s="387">
        <v>1603</v>
      </c>
      <c r="GP322" s="387">
        <v>1603</v>
      </c>
      <c r="GQ322" s="387">
        <v>1603</v>
      </c>
      <c r="GR322" s="387">
        <v>1603</v>
      </c>
      <c r="GS322" s="387">
        <v>1603</v>
      </c>
      <c r="GT322" s="387">
        <v>1603</v>
      </c>
      <c r="GU322" s="387">
        <v>1603</v>
      </c>
      <c r="GV322" s="387">
        <v>1603</v>
      </c>
      <c r="GW322" s="387">
        <v>1603</v>
      </c>
      <c r="GX322" s="387">
        <v>1603</v>
      </c>
      <c r="GY322" s="387">
        <v>1603</v>
      </c>
      <c r="GZ322" s="387">
        <v>1603</v>
      </c>
      <c r="HA322" s="387">
        <v>1603</v>
      </c>
      <c r="HB322" s="387">
        <v>1603</v>
      </c>
      <c r="HC322" s="387">
        <v>1603</v>
      </c>
      <c r="HD322" s="387">
        <v>1603</v>
      </c>
      <c r="HE322" s="387">
        <v>1603</v>
      </c>
      <c r="HS322" s="394">
        <v>2.9739126523440973</v>
      </c>
      <c r="HT322" s="394">
        <v>2.9739126523440977</v>
      </c>
      <c r="HU322" s="394">
        <v>2.9739126523440973</v>
      </c>
      <c r="HV322" s="394">
        <v>2.9739126523440977</v>
      </c>
      <c r="HW322" s="394">
        <v>2.9739126523440969</v>
      </c>
      <c r="HX322" s="394">
        <v>2.9825884330618746</v>
      </c>
      <c r="HY322" s="394">
        <v>2.9912895235919641</v>
      </c>
      <c r="HZ322" s="394">
        <v>3.0000159977705558</v>
      </c>
      <c r="IA322" s="394">
        <v>3.0087679296492431</v>
      </c>
      <c r="IB322" s="394">
        <v>3.0175453934956504</v>
      </c>
      <c r="IC322" s="394">
        <v>3.0262212925173824</v>
      </c>
      <c r="ID322" s="394">
        <v>3.0349221360599152</v>
      </c>
      <c r="IE322" s="394">
        <v>3.0436479958425147</v>
      </c>
      <c r="IF322" s="394">
        <v>3.0523989437906534</v>
      </c>
      <c r="IG322" s="394">
        <v>3.0611750520365977</v>
      </c>
      <c r="IH322" s="394">
        <v>3.0649936923660359</v>
      </c>
      <c r="II322" s="394">
        <v>3.0688170962302994</v>
      </c>
      <c r="IJ322" s="394">
        <v>3.0726452695716238</v>
      </c>
      <c r="IK322" s="394">
        <v>3.0764782183396591</v>
      </c>
      <c r="IL322" s="394">
        <v>3.0803159484914748</v>
      </c>
      <c r="IM322" s="394">
        <v>3.0841386330951717</v>
      </c>
      <c r="IN322" s="394">
        <v>3.0879660616659881</v>
      </c>
      <c r="IO322" s="394">
        <v>3.0917982400912072</v>
      </c>
      <c r="IP322" s="394">
        <v>3.0956351742654173</v>
      </c>
      <c r="IQ322" s="394">
        <v>3.0994768700905211</v>
      </c>
      <c r="IR322" s="394">
        <v>3.1032905864447589</v>
      </c>
      <c r="IS322" s="394">
        <v>3.1071089953432676</v>
      </c>
      <c r="IT322" s="394">
        <v>3.1109321025599357</v>
      </c>
      <c r="IU322" s="394">
        <v>3.1147599138757558</v>
      </c>
      <c r="IV322" s="394">
        <v>3.1185924350788325</v>
      </c>
      <c r="IW322" s="394">
        <v>3.1185492074995129</v>
      </c>
      <c r="IX322" s="394">
        <v>3.1185059805193815</v>
      </c>
      <c r="IY322" s="394">
        <v>3.1184627541384295</v>
      </c>
      <c r="IZ322" s="394">
        <v>3.1184195283566489</v>
      </c>
      <c r="JA322" s="394">
        <v>3.1183763031740312</v>
      </c>
      <c r="JB322" s="394">
        <v>3.1183763031740312</v>
      </c>
      <c r="JC322" s="394">
        <v>3.1183763031740312</v>
      </c>
      <c r="JD322" s="394">
        <v>3.1183763031740312</v>
      </c>
      <c r="JE322" s="394">
        <v>3.1183763031740312</v>
      </c>
      <c r="JF322" s="394">
        <v>3.1183763031740312</v>
      </c>
      <c r="JG322" s="394">
        <v>3.1183763031740312</v>
      </c>
      <c r="JH322" s="394">
        <v>3.1183763031740312</v>
      </c>
      <c r="JI322" s="394">
        <v>3.1183763031740312</v>
      </c>
      <c r="JJ322" s="394">
        <v>3.1183763031740312</v>
      </c>
      <c r="JK322" s="394">
        <v>3.1183763031740312</v>
      </c>
      <c r="JL322" s="394">
        <v>3.1183763031740312</v>
      </c>
      <c r="JM322" s="394">
        <v>3.1183763031740312</v>
      </c>
      <c r="JN322" s="394">
        <v>3.1183763031740312</v>
      </c>
      <c r="JO322" s="394">
        <v>3.1183763031740312</v>
      </c>
      <c r="JP322" s="394">
        <v>3.1183763031740312</v>
      </c>
      <c r="JQ322" s="394">
        <v>3.1183763031740312</v>
      </c>
      <c r="JR322" s="394">
        <v>3.1183763031740312</v>
      </c>
      <c r="JS322" s="394">
        <v>3.1183763031740312</v>
      </c>
      <c r="JT322" s="394">
        <v>3.1183763031740312</v>
      </c>
      <c r="JU322" s="394">
        <v>3.1183763031740312</v>
      </c>
      <c r="JV322" s="394">
        <v>3.1183763031740312</v>
      </c>
      <c r="JW322" s="394">
        <v>3.1183763031740312</v>
      </c>
      <c r="JX322" s="394">
        <v>3.1183763031740312</v>
      </c>
      <c r="JY322" s="394">
        <v>3.1183763031740312</v>
      </c>
      <c r="JZ322" s="394">
        <v>3.1183763031740312</v>
      </c>
      <c r="KA322" s="394">
        <v>3.1183763031740312</v>
      </c>
      <c r="KB322" s="394">
        <v>3.1183763031740312</v>
      </c>
      <c r="KC322" s="394">
        <v>3.1183763031740312</v>
      </c>
    </row>
    <row r="323" spans="1:289" x14ac:dyDescent="0.25">
      <c r="A323" s="383">
        <v>314</v>
      </c>
      <c r="B323" s="384" t="s">
        <v>863</v>
      </c>
      <c r="C323" s="385" t="s">
        <v>142</v>
      </c>
      <c r="D323" s="385" t="s">
        <v>142</v>
      </c>
      <c r="E323" s="129">
        <v>2052</v>
      </c>
      <c r="F323" s="386">
        <v>1900.8131000000001</v>
      </c>
      <c r="G323" s="386">
        <v>1900.0016534543886</v>
      </c>
      <c r="H323" s="386">
        <v>1899.1905533107965</v>
      </c>
      <c r="I323" s="386">
        <v>1898.3797994213469</v>
      </c>
      <c r="J323" s="386">
        <v>1897.5693916382254</v>
      </c>
      <c r="K323" s="386">
        <v>1900.2491306878983</v>
      </c>
      <c r="L323" s="386">
        <v>1902.932654053131</v>
      </c>
      <c r="M323" s="386">
        <v>1905.619967078117</v>
      </c>
      <c r="N323" s="386">
        <v>1908.3110751145969</v>
      </c>
      <c r="O323" s="386">
        <v>1911.0059835218688</v>
      </c>
      <c r="P323" s="386">
        <v>1913.737920947468</v>
      </c>
      <c r="Q323" s="386">
        <v>1916.4737638983045</v>
      </c>
      <c r="R323" s="386">
        <v>1919.2135179576421</v>
      </c>
      <c r="S323" s="386">
        <v>1921.9571887167267</v>
      </c>
      <c r="T323" s="386">
        <v>1924.7047817747957</v>
      </c>
      <c r="U323" s="386">
        <v>1927.2062461880525</v>
      </c>
      <c r="V323" s="386">
        <v>1929.7109616579235</v>
      </c>
      <c r="W323" s="386">
        <v>1932.218932409681</v>
      </c>
      <c r="X323" s="386">
        <v>1934.7301626740891</v>
      </c>
      <c r="Y323" s="386">
        <v>1937.2446566874105</v>
      </c>
      <c r="Z323" s="386">
        <v>1939.4736812584979</v>
      </c>
      <c r="AA323" s="386">
        <v>1941.7052705807753</v>
      </c>
      <c r="AB323" s="386">
        <v>1943.9394276052863</v>
      </c>
      <c r="AC323" s="386">
        <v>1946.17615528647</v>
      </c>
      <c r="AD323" s="386">
        <v>1948.4154565821641</v>
      </c>
      <c r="AE323" s="386">
        <v>1951.4154376751737</v>
      </c>
      <c r="AF323" s="386">
        <v>1954.420037848025</v>
      </c>
      <c r="AG323" s="386">
        <v>1957.4292642127289</v>
      </c>
      <c r="AH323" s="386">
        <v>1960.4431238922466</v>
      </c>
      <c r="AI323" s="386">
        <v>1963.4616240205064</v>
      </c>
      <c r="AJ323" s="386">
        <v>1966.2751030142756</v>
      </c>
      <c r="AK323" s="386">
        <v>1969.0926134920073</v>
      </c>
      <c r="AL323" s="386">
        <v>1971.9141612304866</v>
      </c>
      <c r="AM323" s="386">
        <v>1974.7397520147758</v>
      </c>
      <c r="AN323" s="386">
        <v>1977.5693916382263</v>
      </c>
      <c r="AO323" s="387">
        <v>1977.5693916382263</v>
      </c>
      <c r="AP323" s="387">
        <v>1977.5693916382263</v>
      </c>
      <c r="AQ323" s="387">
        <v>1977.5693916382263</v>
      </c>
      <c r="AR323" s="387">
        <v>1977.5693916382263</v>
      </c>
      <c r="AS323" s="387">
        <v>1977.5693916382263</v>
      </c>
      <c r="AT323" s="387">
        <v>1977.5693916382263</v>
      </c>
      <c r="AU323" s="387">
        <v>1977.5693916382263</v>
      </c>
      <c r="AV323" s="387">
        <v>1977.5693916382263</v>
      </c>
      <c r="AW323" s="387">
        <v>1977.5693916382263</v>
      </c>
      <c r="AX323" s="387">
        <v>1977.5693916382263</v>
      </c>
      <c r="AY323" s="387">
        <v>1977.5693916382263</v>
      </c>
      <c r="AZ323" s="387">
        <v>1977.5693916382263</v>
      </c>
      <c r="BA323" s="387">
        <v>1977.5693916382263</v>
      </c>
      <c r="BB323" s="387">
        <v>1977.5693916382263</v>
      </c>
      <c r="BC323" s="387">
        <v>1977.5693916382263</v>
      </c>
      <c r="BD323" s="387">
        <v>1977.5693916382263</v>
      </c>
      <c r="BE323" s="387">
        <v>1977.5693916382263</v>
      </c>
      <c r="BF323" s="387">
        <v>1977.5693916382263</v>
      </c>
      <c r="BG323" s="387">
        <v>1977.5693916382263</v>
      </c>
      <c r="BH323" s="387">
        <v>1977.5693916382263</v>
      </c>
      <c r="BI323" s="387">
        <v>1977.5693916382263</v>
      </c>
      <c r="BJ323" s="387">
        <v>1977.5693916382263</v>
      </c>
      <c r="BK323" s="387">
        <v>1977.5693916382263</v>
      </c>
      <c r="BL323" s="387">
        <v>1977.5693916382263</v>
      </c>
      <c r="BM323" s="387">
        <v>1977.5693916382263</v>
      </c>
      <c r="BN323" s="387">
        <v>1977.5693916382263</v>
      </c>
      <c r="BO323" s="387">
        <v>1977.5693916382263</v>
      </c>
      <c r="BP323" s="387">
        <v>1977.5693916382263</v>
      </c>
      <c r="CA323" s="386">
        <v>5860</v>
      </c>
      <c r="CB323" s="386">
        <v>5857.4983985762292</v>
      </c>
      <c r="CC323" s="386">
        <v>5854.9978650721996</v>
      </c>
      <c r="CD323" s="386">
        <v>5852.4983990320216</v>
      </c>
      <c r="CE323" s="386">
        <v>5850</v>
      </c>
      <c r="CF323" s="386">
        <v>5848.5015351799184</v>
      </c>
      <c r="CG323" s="386">
        <v>5847.0034541883524</v>
      </c>
      <c r="CH323" s="386">
        <v>5845.5057569269857</v>
      </c>
      <c r="CI323" s="386">
        <v>5844.0084432975254</v>
      </c>
      <c r="CJ323" s="386">
        <v>5842.5115132017054</v>
      </c>
      <c r="CK323" s="386">
        <v>5841.0342451294318</v>
      </c>
      <c r="CL323" s="386">
        <v>5839.5573505816183</v>
      </c>
      <c r="CM323" s="386">
        <v>5838.08082946382</v>
      </c>
      <c r="CN323" s="386">
        <v>5836.6046816816151</v>
      </c>
      <c r="CO323" s="386">
        <v>5835.12890714061</v>
      </c>
      <c r="CP323" s="386">
        <v>5828.6948885870233</v>
      </c>
      <c r="CQ323" s="386">
        <v>5822.2679644087975</v>
      </c>
      <c r="CR323" s="386">
        <v>5815.848126783425</v>
      </c>
      <c r="CS323" s="386">
        <v>5809.4353678970228</v>
      </c>
      <c r="CT323" s="386">
        <v>5803.029679944324</v>
      </c>
      <c r="CU323" s="386">
        <v>5795.6042985630484</v>
      </c>
      <c r="CV323" s="386">
        <v>5788.1884184753553</v>
      </c>
      <c r="CW323" s="386">
        <v>5780.7820275236763</v>
      </c>
      <c r="CX323" s="386">
        <v>5773.3851135660007</v>
      </c>
      <c r="CY323" s="386">
        <v>5765.9976644758517</v>
      </c>
      <c r="CZ323" s="386">
        <v>5760.6725580502434</v>
      </c>
      <c r="DA323" s="386">
        <v>5755.3523695521289</v>
      </c>
      <c r="DB323" s="386">
        <v>5750.0370944396254</v>
      </c>
      <c r="DC323" s="386">
        <v>5744.7267281750437</v>
      </c>
      <c r="DD323" s="386">
        <v>5739.4212662248865</v>
      </c>
      <c r="DE323" s="386">
        <v>5747.5973001630264</v>
      </c>
      <c r="DF323" s="386">
        <v>5755.7849811867973</v>
      </c>
      <c r="DG323" s="386">
        <v>5763.9843258879355</v>
      </c>
      <c r="DH323" s="386">
        <v>5772.1953508818133</v>
      </c>
      <c r="DI323" s="386">
        <v>5780.4180728074753</v>
      </c>
      <c r="DJ323" s="387">
        <v>5780.4180728074753</v>
      </c>
      <c r="DK323" s="387">
        <v>5780.4180728074753</v>
      </c>
      <c r="DL323" s="387">
        <v>5780.4180728074753</v>
      </c>
      <c r="DM323" s="387">
        <v>5780.4180728074753</v>
      </c>
      <c r="DN323" s="387">
        <v>5780.4180728074753</v>
      </c>
      <c r="DO323" s="387">
        <v>5780.4180728074753</v>
      </c>
      <c r="DP323" s="387">
        <v>5780.4180728074753</v>
      </c>
      <c r="DQ323" s="387">
        <v>5780.4180728074753</v>
      </c>
      <c r="DR323" s="387">
        <v>5780.4180728074753</v>
      </c>
      <c r="DS323" s="387">
        <v>5780.4180728074753</v>
      </c>
      <c r="DT323" s="387">
        <v>5780.4180728074753</v>
      </c>
      <c r="DU323" s="387">
        <v>5780.4180728074753</v>
      </c>
      <c r="DV323" s="387">
        <v>5780.4180728074753</v>
      </c>
      <c r="DW323" s="387">
        <v>5780.4180728074753</v>
      </c>
      <c r="DX323" s="387">
        <v>5780.4180728074753</v>
      </c>
      <c r="DY323" s="387">
        <v>5780.4180728074753</v>
      </c>
      <c r="DZ323" s="387">
        <v>5780.4180728074753</v>
      </c>
      <c r="EA323" s="387">
        <v>5780.4180728074753</v>
      </c>
      <c r="EB323" s="387">
        <v>5780.4180728074753</v>
      </c>
      <c r="EC323" s="387">
        <v>5780.4180728074753</v>
      </c>
      <c r="ED323" s="387">
        <v>5780.4180728074753</v>
      </c>
      <c r="EE323" s="387">
        <v>5780.4180728074753</v>
      </c>
      <c r="EF323" s="387">
        <v>5780.4180728074753</v>
      </c>
      <c r="EG323" s="387">
        <v>5780.4180728074753</v>
      </c>
      <c r="EH323" s="387">
        <v>5780.4180728074753</v>
      </c>
      <c r="EI323" s="387">
        <v>5780.4180728074753</v>
      </c>
      <c r="EJ323" s="387">
        <v>5780.4180728074753</v>
      </c>
      <c r="EK323" s="387">
        <v>5780.4180728074753</v>
      </c>
      <c r="EY323" s="386">
        <v>902</v>
      </c>
      <c r="EZ323" s="386">
        <v>910</v>
      </c>
      <c r="FA323" s="386">
        <v>918</v>
      </c>
      <c r="FB323" s="386">
        <v>926</v>
      </c>
      <c r="FC323" s="386">
        <v>932.2</v>
      </c>
      <c r="FD323" s="386">
        <v>944</v>
      </c>
      <c r="FE323" s="386">
        <v>956</v>
      </c>
      <c r="FF323" s="386">
        <v>968</v>
      </c>
      <c r="FG323" s="386">
        <v>980</v>
      </c>
      <c r="FH323" s="386">
        <v>992</v>
      </c>
      <c r="FI323" s="386">
        <v>1001.5000000000001</v>
      </c>
      <c r="FJ323" s="386">
        <v>1011</v>
      </c>
      <c r="FK323" s="386">
        <v>1021</v>
      </c>
      <c r="FL323" s="386">
        <v>1031</v>
      </c>
      <c r="FM323" s="386">
        <v>1041</v>
      </c>
      <c r="FN323" s="386">
        <v>1051</v>
      </c>
      <c r="FO323" s="386">
        <v>1061</v>
      </c>
      <c r="FP323" s="386">
        <v>1071</v>
      </c>
      <c r="FQ323" s="386">
        <v>1081</v>
      </c>
      <c r="FR323" s="386">
        <v>1091</v>
      </c>
      <c r="FS323" s="386">
        <v>1101</v>
      </c>
      <c r="FT323" s="386">
        <v>1111</v>
      </c>
      <c r="FU323" s="386">
        <v>1121</v>
      </c>
      <c r="FV323" s="386">
        <v>1131</v>
      </c>
      <c r="FW323" s="386">
        <v>1141</v>
      </c>
      <c r="FX323" s="386">
        <v>1151</v>
      </c>
      <c r="FY323" s="386">
        <v>1161</v>
      </c>
      <c r="FZ323" s="386">
        <v>1171</v>
      </c>
      <c r="GA323" s="386">
        <v>1181</v>
      </c>
      <c r="GB323" s="386">
        <v>1191</v>
      </c>
      <c r="GC323" s="386">
        <v>1200.5</v>
      </c>
      <c r="GD323" s="387">
        <v>1200.5</v>
      </c>
      <c r="GE323" s="387">
        <v>1200.5</v>
      </c>
      <c r="GF323" s="387">
        <v>1200.5</v>
      </c>
      <c r="GG323" s="387">
        <v>1200.5</v>
      </c>
      <c r="GH323" s="387">
        <v>1200.5</v>
      </c>
      <c r="GI323" s="387">
        <v>1200.5</v>
      </c>
      <c r="GJ323" s="387">
        <v>1200.5</v>
      </c>
      <c r="GK323" s="387">
        <v>1200.5</v>
      </c>
      <c r="GL323" s="387">
        <v>1200.5</v>
      </c>
      <c r="GM323" s="387">
        <v>1200.5</v>
      </c>
      <c r="GN323" s="387">
        <v>1200.5</v>
      </c>
      <c r="GO323" s="387">
        <v>1200.5</v>
      </c>
      <c r="GP323" s="387">
        <v>1200.5</v>
      </c>
      <c r="GQ323" s="387">
        <v>1200.5</v>
      </c>
      <c r="GR323" s="387">
        <v>1200.5</v>
      </c>
      <c r="GS323" s="387">
        <v>1200.5</v>
      </c>
      <c r="GT323" s="387">
        <v>1200.5</v>
      </c>
      <c r="GU323" s="387">
        <v>1200.5</v>
      </c>
      <c r="GV323" s="387">
        <v>1200.5</v>
      </c>
      <c r="GW323" s="387">
        <v>1200.5</v>
      </c>
      <c r="GX323" s="387">
        <v>1200.5</v>
      </c>
      <c r="GY323" s="387">
        <v>1200.5</v>
      </c>
      <c r="GZ323" s="387">
        <v>1200.5</v>
      </c>
      <c r="HA323" s="387">
        <v>1200.5</v>
      </c>
      <c r="HB323" s="387">
        <v>1200.5</v>
      </c>
      <c r="HC323" s="387">
        <v>1200.5</v>
      </c>
      <c r="HD323" s="387">
        <v>1200.5</v>
      </c>
      <c r="HE323" s="387">
        <v>1200.5</v>
      </c>
      <c r="HS323" s="394">
        <v>3.0828912111348559</v>
      </c>
      <c r="HT323" s="394">
        <v>3.0828912111348563</v>
      </c>
      <c r="HU323" s="394">
        <v>3.0828912111348563</v>
      </c>
      <c r="HV323" s="394">
        <v>3.0828912111348563</v>
      </c>
      <c r="HW323" s="394">
        <v>3.0828912111348559</v>
      </c>
      <c r="HX323" s="394">
        <v>3.0777551431178582</v>
      </c>
      <c r="HY323" s="394">
        <v>3.0726276317422951</v>
      </c>
      <c r="HZ323" s="394">
        <v>3.067508662752882</v>
      </c>
      <c r="IA323" s="394">
        <v>3.0623982219180825</v>
      </c>
      <c r="IB323" s="394">
        <v>3.0572962950300706</v>
      </c>
      <c r="IC323" s="394">
        <v>3.0521599541893427</v>
      </c>
      <c r="ID323" s="394">
        <v>3.0470322425407792</v>
      </c>
      <c r="IE323" s="394">
        <v>3.0419131455871025</v>
      </c>
      <c r="IF323" s="394">
        <v>3.0368026488553905</v>
      </c>
      <c r="IG323" s="394">
        <v>3.0317007378970402</v>
      </c>
      <c r="IH323" s="394">
        <v>3.0244271468691952</v>
      </c>
      <c r="II323" s="394">
        <v>3.0171710064840793</v>
      </c>
      <c r="IJ323" s="394">
        <v>3.0099322748744877</v>
      </c>
      <c r="IK323" s="394">
        <v>3.0027109102736613</v>
      </c>
      <c r="IL323" s="394">
        <v>2.995506871015047</v>
      </c>
      <c r="IM323" s="394">
        <v>2.9882355994655003</v>
      </c>
      <c r="IN323" s="394">
        <v>2.9809819781475251</v>
      </c>
      <c r="IO323" s="394">
        <v>2.9737459642170778</v>
      </c>
      <c r="IP323" s="394">
        <v>2.9665275149341142</v>
      </c>
      <c r="IQ323" s="394">
        <v>2.9593265876623378</v>
      </c>
      <c r="IR323" s="394">
        <v>2.9520482654955535</v>
      </c>
      <c r="IS323" s="394">
        <v>2.9447878440139403</v>
      </c>
      <c r="IT323" s="394">
        <v>2.9375452791916188</v>
      </c>
      <c r="IU323" s="394">
        <v>2.93032052711099</v>
      </c>
      <c r="IV323" s="394">
        <v>2.9231135439624687</v>
      </c>
      <c r="IW323" s="394">
        <v>2.9230890892897086</v>
      </c>
      <c r="IX323" s="394">
        <v>2.9230646348215354</v>
      </c>
      <c r="IY323" s="394">
        <v>2.9230401805579476</v>
      </c>
      <c r="IZ323" s="394">
        <v>2.9230157264989436</v>
      </c>
      <c r="JA323" s="394">
        <v>2.9229912726445235</v>
      </c>
      <c r="JB323" s="394">
        <v>2.9229912726445235</v>
      </c>
      <c r="JC323" s="394">
        <v>2.9229912726445235</v>
      </c>
      <c r="JD323" s="394">
        <v>2.9229912726445235</v>
      </c>
      <c r="JE323" s="394">
        <v>2.9229912726445235</v>
      </c>
      <c r="JF323" s="394">
        <v>2.9229912726445235</v>
      </c>
      <c r="JG323" s="394">
        <v>2.9229912726445235</v>
      </c>
      <c r="JH323" s="394">
        <v>2.9229912726445235</v>
      </c>
      <c r="JI323" s="394">
        <v>2.9229912726445235</v>
      </c>
      <c r="JJ323" s="394">
        <v>2.9229912726445235</v>
      </c>
      <c r="JK323" s="394">
        <v>2.9229912726445235</v>
      </c>
      <c r="JL323" s="394">
        <v>2.9229912726445235</v>
      </c>
      <c r="JM323" s="394">
        <v>2.9229912726445235</v>
      </c>
      <c r="JN323" s="394">
        <v>2.9229912726445235</v>
      </c>
      <c r="JO323" s="394">
        <v>2.9229912726445235</v>
      </c>
      <c r="JP323" s="394">
        <v>2.9229912726445235</v>
      </c>
      <c r="JQ323" s="394">
        <v>2.9229912726445235</v>
      </c>
      <c r="JR323" s="394">
        <v>2.9229912726445235</v>
      </c>
      <c r="JS323" s="394">
        <v>2.9229912726445235</v>
      </c>
      <c r="JT323" s="394">
        <v>2.9229912726445235</v>
      </c>
      <c r="JU323" s="394">
        <v>2.9229912726445235</v>
      </c>
      <c r="JV323" s="394">
        <v>2.9229912726445235</v>
      </c>
      <c r="JW323" s="394">
        <v>2.9229912726445235</v>
      </c>
      <c r="JX323" s="394">
        <v>2.9229912726445235</v>
      </c>
      <c r="JY323" s="394">
        <v>2.9229912726445235</v>
      </c>
      <c r="JZ323" s="394">
        <v>2.9229912726445235</v>
      </c>
      <c r="KA323" s="394">
        <v>2.9229912726445235</v>
      </c>
      <c r="KB323" s="394">
        <v>2.9229912726445235</v>
      </c>
      <c r="KC323" s="394">
        <v>2.9229912726445235</v>
      </c>
    </row>
    <row r="324" spans="1:289" x14ac:dyDescent="0.25">
      <c r="A324" s="383">
        <v>315</v>
      </c>
      <c r="B324" s="384" t="s">
        <v>863</v>
      </c>
      <c r="C324" s="385" t="s">
        <v>142</v>
      </c>
      <c r="D324" s="385" t="s">
        <v>142</v>
      </c>
      <c r="E324" s="129">
        <v>2052</v>
      </c>
      <c r="F324" s="386">
        <v>1084.9353799999999</v>
      </c>
      <c r="G324" s="386">
        <v>1083.3124354720205</v>
      </c>
      <c r="H324" s="386">
        <v>1081.6919186913424</v>
      </c>
      <c r="I324" s="386">
        <v>1080.0738260263215</v>
      </c>
      <c r="J324" s="386">
        <v>1078.4581538507462</v>
      </c>
      <c r="K324" s="386">
        <v>1080.4661512570128</v>
      </c>
      <c r="L324" s="386">
        <v>1082.4778873837568</v>
      </c>
      <c r="M324" s="386">
        <v>1084.4933691921576</v>
      </c>
      <c r="N324" s="386">
        <v>1086.5126036563561</v>
      </c>
      <c r="O324" s="386">
        <v>1088.5355977634788</v>
      </c>
      <c r="P324" s="386">
        <v>1090.5827034130509</v>
      </c>
      <c r="Q324" s="386">
        <v>1092.6336588600475</v>
      </c>
      <c r="R324" s="386">
        <v>1094.6884713444172</v>
      </c>
      <c r="S324" s="386">
        <v>1096.7471481197242</v>
      </c>
      <c r="T324" s="386">
        <v>1098.809696453174</v>
      </c>
      <c r="U324" s="386">
        <v>1100.7477893028231</v>
      </c>
      <c r="V324" s="386">
        <v>1102.6893005823479</v>
      </c>
      <c r="W324" s="386">
        <v>1104.6342363212129</v>
      </c>
      <c r="X324" s="386">
        <v>1106.5826025595181</v>
      </c>
      <c r="Y324" s="386">
        <v>1108.5344053480176</v>
      </c>
      <c r="Z324" s="386">
        <v>1110.297498105645</v>
      </c>
      <c r="AA324" s="386">
        <v>1112.0633950126582</v>
      </c>
      <c r="AB324" s="386">
        <v>1113.8321005289781</v>
      </c>
      <c r="AC324" s="386">
        <v>1115.6036191216185</v>
      </c>
      <c r="AD324" s="386">
        <v>1117.3779552646977</v>
      </c>
      <c r="AE324" s="386">
        <v>1119.6684203190619</v>
      </c>
      <c r="AF324" s="386">
        <v>1121.9635804993147</v>
      </c>
      <c r="AG324" s="386">
        <v>1124.2634454297931</v>
      </c>
      <c r="AH324" s="386">
        <v>1126.5680247545624</v>
      </c>
      <c r="AI324" s="386">
        <v>1128.8773281374567</v>
      </c>
      <c r="AJ324" s="386">
        <v>1130.9856037868053</v>
      </c>
      <c r="AK324" s="386">
        <v>1133.0978168225313</v>
      </c>
      <c r="AL324" s="386">
        <v>1135.213974598043</v>
      </c>
      <c r="AM324" s="386">
        <v>1137.3340844804816</v>
      </c>
      <c r="AN324" s="386">
        <v>1139.4581538507466</v>
      </c>
      <c r="AO324" s="387">
        <v>1139.4581538507466</v>
      </c>
      <c r="AP324" s="387">
        <v>1139.4581538507466</v>
      </c>
      <c r="AQ324" s="387">
        <v>1139.4581538507466</v>
      </c>
      <c r="AR324" s="387">
        <v>1139.4581538507466</v>
      </c>
      <c r="AS324" s="387">
        <v>1139.4581538507466</v>
      </c>
      <c r="AT324" s="387">
        <v>1139.4581538507466</v>
      </c>
      <c r="AU324" s="387">
        <v>1139.4581538507466</v>
      </c>
      <c r="AV324" s="387">
        <v>1139.4581538507466</v>
      </c>
      <c r="AW324" s="387">
        <v>1139.4581538507466</v>
      </c>
      <c r="AX324" s="387">
        <v>1139.4581538507466</v>
      </c>
      <c r="AY324" s="387">
        <v>1139.4581538507466</v>
      </c>
      <c r="AZ324" s="387">
        <v>1139.4581538507466</v>
      </c>
      <c r="BA324" s="387">
        <v>1139.4581538507466</v>
      </c>
      <c r="BB324" s="387">
        <v>1139.4581538507466</v>
      </c>
      <c r="BC324" s="387">
        <v>1139.4581538507466</v>
      </c>
      <c r="BD324" s="387">
        <v>1139.4581538507466</v>
      </c>
      <c r="BE324" s="387">
        <v>1139.4581538507466</v>
      </c>
      <c r="BF324" s="387">
        <v>1139.4581538507466</v>
      </c>
      <c r="BG324" s="387">
        <v>1139.4581538507466</v>
      </c>
      <c r="BH324" s="387">
        <v>1139.4581538507466</v>
      </c>
      <c r="BI324" s="387">
        <v>1139.4581538507466</v>
      </c>
      <c r="BJ324" s="387">
        <v>1139.4581538507466</v>
      </c>
      <c r="BK324" s="387">
        <v>1139.4581538507466</v>
      </c>
      <c r="BL324" s="387">
        <v>1139.4581538507466</v>
      </c>
      <c r="BM324" s="387">
        <v>1139.4581538507466</v>
      </c>
      <c r="BN324" s="387">
        <v>1139.4581538507466</v>
      </c>
      <c r="BO324" s="387">
        <v>1139.4581538507466</v>
      </c>
      <c r="BP324" s="387">
        <v>1139.4581538507466</v>
      </c>
      <c r="CA324" s="386">
        <v>3350</v>
      </c>
      <c r="CB324" s="386">
        <v>3344.9887668252363</v>
      </c>
      <c r="CC324" s="386">
        <v>3339.9850299065715</v>
      </c>
      <c r="CD324" s="386">
        <v>3334.9887780304275</v>
      </c>
      <c r="CE324" s="386">
        <v>3330</v>
      </c>
      <c r="CF324" s="386">
        <v>3327.8909718288146</v>
      </c>
      <c r="CG324" s="386">
        <v>3325.783279393313</v>
      </c>
      <c r="CH324" s="386">
        <v>3323.6769218475179</v>
      </c>
      <c r="CI324" s="386">
        <v>3321.5718983459878</v>
      </c>
      <c r="CJ324" s="386">
        <v>3319.468208043816</v>
      </c>
      <c r="CK324" s="386">
        <v>3317.3233047956314</v>
      </c>
      <c r="CL324" s="386">
        <v>3315.1797874953327</v>
      </c>
      <c r="CM324" s="386">
        <v>3313.0376552473772</v>
      </c>
      <c r="CN324" s="386">
        <v>3310.8969071568013</v>
      </c>
      <c r="CO324" s="386">
        <v>3308.7575423292201</v>
      </c>
      <c r="CP324" s="386">
        <v>3304.3276596720052</v>
      </c>
      <c r="CQ324" s="386">
        <v>3299.9037078997544</v>
      </c>
      <c r="CR324" s="386">
        <v>3295.4856790719869</v>
      </c>
      <c r="CS324" s="386">
        <v>3291.0735652588533</v>
      </c>
      <c r="CT324" s="386">
        <v>3286.6673585411208</v>
      </c>
      <c r="CU324" s="386">
        <v>3281.5355669581381</v>
      </c>
      <c r="CV324" s="386">
        <v>3276.4117881376219</v>
      </c>
      <c r="CW324" s="386">
        <v>3271.2960095684716</v>
      </c>
      <c r="CX324" s="386">
        <v>3266.1882187591209</v>
      </c>
      <c r="CY324" s="386">
        <v>3261.0884032375079</v>
      </c>
      <c r="CZ324" s="386">
        <v>3257.3330184023507</v>
      </c>
      <c r="DA324" s="386">
        <v>3253.5819581709811</v>
      </c>
      <c r="DB324" s="386">
        <v>3249.8352175632972</v>
      </c>
      <c r="DC324" s="386">
        <v>3246.0927916049327</v>
      </c>
      <c r="DD324" s="386">
        <v>3242.3546753272494</v>
      </c>
      <c r="DE324" s="386">
        <v>3248.4410744043466</v>
      </c>
      <c r="DF324" s="386">
        <v>3254.5388985898712</v>
      </c>
      <c r="DG324" s="386">
        <v>3260.6481693305113</v>
      </c>
      <c r="DH324" s="386">
        <v>3266.7689081132135</v>
      </c>
      <c r="DI324" s="386">
        <v>3272.9011364652579</v>
      </c>
      <c r="DJ324" s="387">
        <v>3272.9011364652579</v>
      </c>
      <c r="DK324" s="387">
        <v>3272.9011364652579</v>
      </c>
      <c r="DL324" s="387">
        <v>3272.9011364652579</v>
      </c>
      <c r="DM324" s="387">
        <v>3272.9011364652579</v>
      </c>
      <c r="DN324" s="387">
        <v>3272.9011364652579</v>
      </c>
      <c r="DO324" s="387">
        <v>3272.9011364652579</v>
      </c>
      <c r="DP324" s="387">
        <v>3272.9011364652579</v>
      </c>
      <c r="DQ324" s="387">
        <v>3272.9011364652579</v>
      </c>
      <c r="DR324" s="387">
        <v>3272.9011364652579</v>
      </c>
      <c r="DS324" s="387">
        <v>3272.9011364652579</v>
      </c>
      <c r="DT324" s="387">
        <v>3272.9011364652579</v>
      </c>
      <c r="DU324" s="387">
        <v>3272.9011364652579</v>
      </c>
      <c r="DV324" s="387">
        <v>3272.9011364652579</v>
      </c>
      <c r="DW324" s="387">
        <v>3272.9011364652579</v>
      </c>
      <c r="DX324" s="387">
        <v>3272.9011364652579</v>
      </c>
      <c r="DY324" s="387">
        <v>3272.9011364652579</v>
      </c>
      <c r="DZ324" s="387">
        <v>3272.9011364652579</v>
      </c>
      <c r="EA324" s="387">
        <v>3272.9011364652579</v>
      </c>
      <c r="EB324" s="387">
        <v>3272.9011364652579</v>
      </c>
      <c r="EC324" s="387">
        <v>3272.9011364652579</v>
      </c>
      <c r="ED324" s="387">
        <v>3272.9011364652579</v>
      </c>
      <c r="EE324" s="387">
        <v>3272.9011364652579</v>
      </c>
      <c r="EF324" s="387">
        <v>3272.9011364652579</v>
      </c>
      <c r="EG324" s="387">
        <v>3272.9011364652579</v>
      </c>
      <c r="EH324" s="387">
        <v>3272.9011364652579</v>
      </c>
      <c r="EI324" s="387">
        <v>3272.9011364652579</v>
      </c>
      <c r="EJ324" s="387">
        <v>3272.9011364652579</v>
      </c>
      <c r="EK324" s="387">
        <v>3272.9011364652579</v>
      </c>
      <c r="EY324" s="386">
        <v>846</v>
      </c>
      <c r="EZ324" s="386">
        <v>855</v>
      </c>
      <c r="FA324" s="386">
        <v>864</v>
      </c>
      <c r="FB324" s="386">
        <v>873</v>
      </c>
      <c r="FC324" s="386">
        <v>880.7</v>
      </c>
      <c r="FD324" s="386">
        <v>892</v>
      </c>
      <c r="FE324" s="386">
        <v>904</v>
      </c>
      <c r="FF324" s="386">
        <v>916</v>
      </c>
      <c r="FG324" s="386">
        <v>928</v>
      </c>
      <c r="FH324" s="386">
        <v>940</v>
      </c>
      <c r="FI324" s="386">
        <v>949.7</v>
      </c>
      <c r="FJ324" s="386">
        <v>959</v>
      </c>
      <c r="FK324" s="386">
        <v>969</v>
      </c>
      <c r="FL324" s="386">
        <v>979</v>
      </c>
      <c r="FM324" s="386">
        <v>989</v>
      </c>
      <c r="FN324" s="386">
        <v>999</v>
      </c>
      <c r="FO324" s="386">
        <v>1009</v>
      </c>
      <c r="FP324" s="386">
        <v>1019</v>
      </c>
      <c r="FQ324" s="386">
        <v>1029</v>
      </c>
      <c r="FR324" s="386">
        <v>1039</v>
      </c>
      <c r="FS324" s="386">
        <v>1049</v>
      </c>
      <c r="FT324" s="386">
        <v>1059</v>
      </c>
      <c r="FU324" s="386">
        <v>1069</v>
      </c>
      <c r="FV324" s="386">
        <v>1079</v>
      </c>
      <c r="FW324" s="386">
        <v>1089</v>
      </c>
      <c r="FX324" s="386">
        <v>1099</v>
      </c>
      <c r="FY324" s="386">
        <v>1109</v>
      </c>
      <c r="FZ324" s="386">
        <v>1119</v>
      </c>
      <c r="GA324" s="386">
        <v>1129</v>
      </c>
      <c r="GB324" s="386">
        <v>1139</v>
      </c>
      <c r="GC324" s="386">
        <v>1140.2</v>
      </c>
      <c r="GD324" s="387">
        <v>1140.2</v>
      </c>
      <c r="GE324" s="387">
        <v>1140.2</v>
      </c>
      <c r="GF324" s="387">
        <v>1140.2</v>
      </c>
      <c r="GG324" s="387">
        <v>1140.2</v>
      </c>
      <c r="GH324" s="387">
        <v>1140.2</v>
      </c>
      <c r="GI324" s="387">
        <v>1140.2</v>
      </c>
      <c r="GJ324" s="387">
        <v>1140.2</v>
      </c>
      <c r="GK324" s="387">
        <v>1140.2</v>
      </c>
      <c r="GL324" s="387">
        <v>1140.2</v>
      </c>
      <c r="GM324" s="387">
        <v>1140.2</v>
      </c>
      <c r="GN324" s="387">
        <v>1140.2</v>
      </c>
      <c r="GO324" s="387">
        <v>1140.2</v>
      </c>
      <c r="GP324" s="387">
        <v>1140.2</v>
      </c>
      <c r="GQ324" s="387">
        <v>1140.2</v>
      </c>
      <c r="GR324" s="387">
        <v>1140.2</v>
      </c>
      <c r="GS324" s="387">
        <v>1140.2</v>
      </c>
      <c r="GT324" s="387">
        <v>1140.2</v>
      </c>
      <c r="GU324" s="387">
        <v>1140.2</v>
      </c>
      <c r="GV324" s="387">
        <v>1140.2</v>
      </c>
      <c r="GW324" s="387">
        <v>1140.2</v>
      </c>
      <c r="GX324" s="387">
        <v>1140.2</v>
      </c>
      <c r="GY324" s="387">
        <v>1140.2</v>
      </c>
      <c r="GZ324" s="387">
        <v>1140.2</v>
      </c>
      <c r="HA324" s="387">
        <v>1140.2</v>
      </c>
      <c r="HB324" s="387">
        <v>1140.2</v>
      </c>
      <c r="HC324" s="387">
        <v>1140.2</v>
      </c>
      <c r="HD324" s="387">
        <v>1140.2</v>
      </c>
      <c r="HE324" s="387">
        <v>1140.2</v>
      </c>
      <c r="HS324" s="394">
        <v>3.0877415021713093</v>
      </c>
      <c r="HT324" s="394">
        <v>3.0877415021713093</v>
      </c>
      <c r="HU324" s="394">
        <v>3.0877415021713097</v>
      </c>
      <c r="HV324" s="394">
        <v>3.0877415021713093</v>
      </c>
      <c r="HW324" s="394">
        <v>3.0877415021713093</v>
      </c>
      <c r="HX324" s="394">
        <v>3.0800511130840618</v>
      </c>
      <c r="HY324" s="394">
        <v>3.0723798778295657</v>
      </c>
      <c r="HZ324" s="394">
        <v>3.0647277487029125</v>
      </c>
      <c r="IA324" s="394">
        <v>3.0570946781180091</v>
      </c>
      <c r="IB324" s="394">
        <v>3.0494806186072778</v>
      </c>
      <c r="IC324" s="394">
        <v>3.0417897646953764</v>
      </c>
      <c r="ID324" s="394">
        <v>3.0341183072779248</v>
      </c>
      <c r="IE324" s="394">
        <v>3.0264661974365583</v>
      </c>
      <c r="IF324" s="394">
        <v>3.018833386376286</v>
      </c>
      <c r="IG324" s="394">
        <v>3.0112198254251785</v>
      </c>
      <c r="IH324" s="394">
        <v>3.0018935234608612</v>
      </c>
      <c r="II324" s="394">
        <v>2.9925961067700779</v>
      </c>
      <c r="IJ324" s="394">
        <v>2.9833274858898213</v>
      </c>
      <c r="IK324" s="394">
        <v>2.9740875716341666</v>
      </c>
      <c r="IL324" s="394">
        <v>2.9648762750934119</v>
      </c>
      <c r="IM324" s="394">
        <v>2.9555462140165063</v>
      </c>
      <c r="IN324" s="394">
        <v>2.9462455133687118</v>
      </c>
      <c r="IO324" s="394">
        <v>2.9369740807567646</v>
      </c>
      <c r="IP324" s="394">
        <v>2.9277318240781489</v>
      </c>
      <c r="IQ324" s="394">
        <v>2.918518651520186</v>
      </c>
      <c r="IR324" s="394">
        <v>2.9091943286871822</v>
      </c>
      <c r="IS324" s="394">
        <v>2.8998997959657644</v>
      </c>
      <c r="IT324" s="394">
        <v>2.8906349581800397</v>
      </c>
      <c r="IU324" s="394">
        <v>2.8813997204581909</v>
      </c>
      <c r="IV324" s="394">
        <v>2.8721939882315071</v>
      </c>
      <c r="IW324" s="394">
        <v>2.872221417786224</v>
      </c>
      <c r="IX324" s="394">
        <v>2.8722488476028945</v>
      </c>
      <c r="IY324" s="394">
        <v>2.8722762776815207</v>
      </c>
      <c r="IZ324" s="394">
        <v>2.872303708022105</v>
      </c>
      <c r="JA324" s="394">
        <v>2.8723311386246513</v>
      </c>
      <c r="JB324" s="394">
        <v>2.8723311386246513</v>
      </c>
      <c r="JC324" s="394">
        <v>2.8723311386246513</v>
      </c>
      <c r="JD324" s="394">
        <v>2.8723311386246513</v>
      </c>
      <c r="JE324" s="394">
        <v>2.8723311386246513</v>
      </c>
      <c r="JF324" s="394">
        <v>2.8723311386246513</v>
      </c>
      <c r="JG324" s="394">
        <v>2.8723311386246513</v>
      </c>
      <c r="JH324" s="394">
        <v>2.8723311386246513</v>
      </c>
      <c r="JI324" s="394">
        <v>2.8723311386246513</v>
      </c>
      <c r="JJ324" s="394">
        <v>2.8723311386246513</v>
      </c>
      <c r="JK324" s="394">
        <v>2.8723311386246513</v>
      </c>
      <c r="JL324" s="394">
        <v>2.8723311386246513</v>
      </c>
      <c r="JM324" s="394">
        <v>2.8723311386246513</v>
      </c>
      <c r="JN324" s="394">
        <v>2.8723311386246513</v>
      </c>
      <c r="JO324" s="394">
        <v>2.8723311386246513</v>
      </c>
      <c r="JP324" s="394">
        <v>2.8723311386246513</v>
      </c>
      <c r="JQ324" s="394">
        <v>2.8723311386246513</v>
      </c>
      <c r="JR324" s="394">
        <v>2.8723311386246513</v>
      </c>
      <c r="JS324" s="394">
        <v>2.8723311386246513</v>
      </c>
      <c r="JT324" s="394">
        <v>2.8723311386246513</v>
      </c>
      <c r="JU324" s="394">
        <v>2.8723311386246513</v>
      </c>
      <c r="JV324" s="394">
        <v>2.8723311386246513</v>
      </c>
      <c r="JW324" s="394">
        <v>2.8723311386246513</v>
      </c>
      <c r="JX324" s="394">
        <v>2.8723311386246513</v>
      </c>
      <c r="JY324" s="394">
        <v>2.8723311386246513</v>
      </c>
      <c r="JZ324" s="394">
        <v>2.8723311386246513</v>
      </c>
      <c r="KA324" s="394">
        <v>2.8723311386246513</v>
      </c>
      <c r="KB324" s="394">
        <v>2.8723311386246513</v>
      </c>
      <c r="KC324" s="394">
        <v>2.8723311386246513</v>
      </c>
    </row>
    <row r="325" spans="1:289" x14ac:dyDescent="0.25">
      <c r="A325" s="383">
        <v>316</v>
      </c>
      <c r="B325" s="384" t="s">
        <v>868</v>
      </c>
      <c r="C325" s="385" t="s">
        <v>142</v>
      </c>
      <c r="D325" s="385" t="s">
        <v>142</v>
      </c>
      <c r="E325" s="129">
        <v>2052</v>
      </c>
      <c r="F325" s="386">
        <v>1741.2653</v>
      </c>
      <c r="G325" s="386">
        <v>1762.6265975305282</v>
      </c>
      <c r="H325" s="386">
        <v>1784.2499487711875</v>
      </c>
      <c r="I325" s="386">
        <v>1806.138568514848</v>
      </c>
      <c r="J325" s="386">
        <v>1828.2957109924514</v>
      </c>
      <c r="K325" s="386">
        <v>1842.8426265423777</v>
      </c>
      <c r="L325" s="386">
        <v>1857.5052852681724</v>
      </c>
      <c r="M325" s="386">
        <v>1872.2846080855247</v>
      </c>
      <c r="N325" s="386">
        <v>1887.1815232374302</v>
      </c>
      <c r="O325" s="386">
        <v>1902.1969663524903</v>
      </c>
      <c r="P325" s="386">
        <v>1917.0324256064901</v>
      </c>
      <c r="Q325" s="386">
        <v>1931.983588362898</v>
      </c>
      <c r="R325" s="386">
        <v>1947.051357007022</v>
      </c>
      <c r="S325" s="386">
        <v>1962.2366409619801</v>
      </c>
      <c r="T325" s="386">
        <v>1977.5403567435887</v>
      </c>
      <c r="U325" s="386">
        <v>1991.1457185451425</v>
      </c>
      <c r="V325" s="386">
        <v>2004.84468443883</v>
      </c>
      <c r="W325" s="386">
        <v>2018.6378984153216</v>
      </c>
      <c r="X325" s="386">
        <v>2032.5260088959055</v>
      </c>
      <c r="Y325" s="386">
        <v>2046.5096687629693</v>
      </c>
      <c r="Z325" s="386">
        <v>2058.6525915338507</v>
      </c>
      <c r="AA325" s="386">
        <v>2070.8675640857177</v>
      </c>
      <c r="AB325" s="386">
        <v>2083.155013924455</v>
      </c>
      <c r="AC325" s="386">
        <v>2095.5153710925442</v>
      </c>
      <c r="AD325" s="386">
        <v>2107.9490681841144</v>
      </c>
      <c r="AE325" s="386">
        <v>2124.2459104552945</v>
      </c>
      <c r="AF325" s="386">
        <v>2140.6687458408342</v>
      </c>
      <c r="AG325" s="386">
        <v>2157.2185484107158</v>
      </c>
      <c r="AH325" s="386">
        <v>2173.8962997655904</v>
      </c>
      <c r="AI325" s="386">
        <v>2190.7029890949962</v>
      </c>
      <c r="AJ325" s="386">
        <v>2206.0062319007629</v>
      </c>
      <c r="AK325" s="386">
        <v>2221.4163761174186</v>
      </c>
      <c r="AL325" s="386">
        <v>2236.9341685090176</v>
      </c>
      <c r="AM325" s="386">
        <v>2252.5603610561652</v>
      </c>
      <c r="AN325" s="386">
        <v>2268.2957109924555</v>
      </c>
      <c r="AO325" s="387">
        <v>2268.2957109924555</v>
      </c>
      <c r="AP325" s="387">
        <v>2268.2957109924555</v>
      </c>
      <c r="AQ325" s="387">
        <v>2268.2957109924555</v>
      </c>
      <c r="AR325" s="387">
        <v>2268.2957109924555</v>
      </c>
      <c r="AS325" s="387">
        <v>2268.2957109924555</v>
      </c>
      <c r="AT325" s="387">
        <v>2268.2957109924555</v>
      </c>
      <c r="AU325" s="387">
        <v>2268.2957109924555</v>
      </c>
      <c r="AV325" s="387">
        <v>2268.2957109924555</v>
      </c>
      <c r="AW325" s="387">
        <v>2268.2957109924555</v>
      </c>
      <c r="AX325" s="387">
        <v>2268.2957109924555</v>
      </c>
      <c r="AY325" s="387">
        <v>2268.2957109924555</v>
      </c>
      <c r="AZ325" s="387">
        <v>2268.2957109924555</v>
      </c>
      <c r="BA325" s="387">
        <v>2268.2957109924555</v>
      </c>
      <c r="BB325" s="387">
        <v>2268.2957109924555</v>
      </c>
      <c r="BC325" s="387">
        <v>2268.2957109924555</v>
      </c>
      <c r="BD325" s="387">
        <v>2268.2957109924555</v>
      </c>
      <c r="BE325" s="387">
        <v>2268.2957109924555</v>
      </c>
      <c r="BF325" s="387">
        <v>2268.2957109924555</v>
      </c>
      <c r="BG325" s="387">
        <v>2268.2957109924555</v>
      </c>
      <c r="BH325" s="387">
        <v>2268.2957109924555</v>
      </c>
      <c r="BI325" s="387">
        <v>2268.2957109924555</v>
      </c>
      <c r="BJ325" s="387">
        <v>2268.2957109924555</v>
      </c>
      <c r="BK325" s="387">
        <v>2268.2957109924555</v>
      </c>
      <c r="BL325" s="387">
        <v>2268.2957109924555</v>
      </c>
      <c r="BM325" s="387">
        <v>2268.2957109924555</v>
      </c>
      <c r="BN325" s="387">
        <v>2268.2957109924555</v>
      </c>
      <c r="BO325" s="387">
        <v>2268.2957109924555</v>
      </c>
      <c r="BP325" s="387">
        <v>2268.2957109924555</v>
      </c>
      <c r="CA325" s="386">
        <v>5410</v>
      </c>
      <c r="CB325" s="386">
        <v>5476.2722756838548</v>
      </c>
      <c r="CC325" s="386">
        <v>5543.3563839969729</v>
      </c>
      <c r="CD325" s="386">
        <v>5611.2622698554023</v>
      </c>
      <c r="CE325" s="386">
        <v>5680</v>
      </c>
      <c r="CF325" s="386">
        <v>5697.1981549616767</v>
      </c>
      <c r="CG325" s="386">
        <v>5714.4483832568194</v>
      </c>
      <c r="CH325" s="386">
        <v>5731.7508425553669</v>
      </c>
      <c r="CI325" s="386">
        <v>5749.10569100466</v>
      </c>
      <c r="CJ325" s="386">
        <v>5766.5130872308873</v>
      </c>
      <c r="CK325" s="386">
        <v>5782.3614182129786</v>
      </c>
      <c r="CL325" s="386">
        <v>5798.2533057761648</v>
      </c>
      <c r="CM325" s="386">
        <v>5814.1888696286824</v>
      </c>
      <c r="CN325" s="386">
        <v>5830.1682298077676</v>
      </c>
      <c r="CO325" s="386">
        <v>5846.1915066805577</v>
      </c>
      <c r="CP325" s="386">
        <v>5855.9533513343731</v>
      </c>
      <c r="CQ325" s="386">
        <v>5865.7314961061265</v>
      </c>
      <c r="CR325" s="386">
        <v>5875.5259682134038</v>
      </c>
      <c r="CS325" s="386">
        <v>5885.336794919237</v>
      </c>
      <c r="CT325" s="386">
        <v>5895.1640035321871</v>
      </c>
      <c r="CU325" s="386">
        <v>5898.6512556821399</v>
      </c>
      <c r="CV325" s="386">
        <v>5902.1405706971036</v>
      </c>
      <c r="CW325" s="386">
        <v>5905.6319497973554</v>
      </c>
      <c r="CX325" s="386">
        <v>5909.1253942038929</v>
      </c>
      <c r="CY325" s="386">
        <v>5912.6209051384394</v>
      </c>
      <c r="CZ325" s="386">
        <v>5925.8150787366185</v>
      </c>
      <c r="DA325" s="386">
        <v>5939.0386954903342</v>
      </c>
      <c r="DB325" s="386">
        <v>5952.2918211027854</v>
      </c>
      <c r="DC325" s="386">
        <v>5965.5745214237886</v>
      </c>
      <c r="DD325" s="386">
        <v>5978.8868624501047</v>
      </c>
      <c r="DE325" s="386">
        <v>6020.5977641949085</v>
      </c>
      <c r="DF325" s="386">
        <v>6062.5996564475427</v>
      </c>
      <c r="DG325" s="386">
        <v>6104.8945692642301</v>
      </c>
      <c r="DH325" s="386">
        <v>6147.4845468636086</v>
      </c>
      <c r="DI325" s="386">
        <v>6190.3716477255293</v>
      </c>
      <c r="DJ325" s="387">
        <v>6190.3716477255293</v>
      </c>
      <c r="DK325" s="387">
        <v>6190.3716477255293</v>
      </c>
      <c r="DL325" s="387">
        <v>6190.3716477255293</v>
      </c>
      <c r="DM325" s="387">
        <v>6190.3716477255293</v>
      </c>
      <c r="DN325" s="387">
        <v>6190.3716477255293</v>
      </c>
      <c r="DO325" s="387">
        <v>6190.3716477255293</v>
      </c>
      <c r="DP325" s="387">
        <v>6190.3716477255293</v>
      </c>
      <c r="DQ325" s="387">
        <v>6190.3716477255293</v>
      </c>
      <c r="DR325" s="387">
        <v>6190.3716477255293</v>
      </c>
      <c r="DS325" s="387">
        <v>6190.3716477255293</v>
      </c>
      <c r="DT325" s="387">
        <v>6190.3716477255293</v>
      </c>
      <c r="DU325" s="387">
        <v>6190.3716477255293</v>
      </c>
      <c r="DV325" s="387">
        <v>6190.3716477255293</v>
      </c>
      <c r="DW325" s="387">
        <v>6190.3716477255293</v>
      </c>
      <c r="DX325" s="387">
        <v>6190.3716477255293</v>
      </c>
      <c r="DY325" s="387">
        <v>6190.3716477255293</v>
      </c>
      <c r="DZ325" s="387">
        <v>6190.3716477255293</v>
      </c>
      <c r="EA325" s="387">
        <v>6190.3716477255293</v>
      </c>
      <c r="EB325" s="387">
        <v>6190.3716477255293</v>
      </c>
      <c r="EC325" s="387">
        <v>6190.3716477255293</v>
      </c>
      <c r="ED325" s="387">
        <v>6190.3716477255293</v>
      </c>
      <c r="EE325" s="387">
        <v>6190.3716477255293</v>
      </c>
      <c r="EF325" s="387">
        <v>6190.3716477255293</v>
      </c>
      <c r="EG325" s="387">
        <v>6190.3716477255293</v>
      </c>
      <c r="EH325" s="387">
        <v>6190.3716477255293</v>
      </c>
      <c r="EI325" s="387">
        <v>6190.3716477255293</v>
      </c>
      <c r="EJ325" s="387">
        <v>6190.3716477255293</v>
      </c>
      <c r="EK325" s="387">
        <v>6190.3716477255293</v>
      </c>
      <c r="EY325" s="386">
        <v>1031</v>
      </c>
      <c r="EZ325" s="386">
        <v>1041</v>
      </c>
      <c r="FA325" s="386">
        <v>1051</v>
      </c>
      <c r="FB325" s="386">
        <v>1061</v>
      </c>
      <c r="FC325" s="386">
        <v>1069.0999999999999</v>
      </c>
      <c r="FD325" s="386">
        <v>1083</v>
      </c>
      <c r="FE325" s="386">
        <v>1097</v>
      </c>
      <c r="FF325" s="386">
        <v>1111</v>
      </c>
      <c r="FG325" s="386">
        <v>1125</v>
      </c>
      <c r="FH325" s="386">
        <v>1139</v>
      </c>
      <c r="FI325" s="386">
        <v>1151.5</v>
      </c>
      <c r="FJ325" s="386">
        <v>1163</v>
      </c>
      <c r="FK325" s="386">
        <v>1175</v>
      </c>
      <c r="FL325" s="386">
        <v>1187</v>
      </c>
      <c r="FM325" s="386">
        <v>1199</v>
      </c>
      <c r="FN325" s="386">
        <v>1211</v>
      </c>
      <c r="FO325" s="386">
        <v>1223</v>
      </c>
      <c r="FP325" s="386">
        <v>1235</v>
      </c>
      <c r="FQ325" s="386">
        <v>1247</v>
      </c>
      <c r="FR325" s="386">
        <v>1259</v>
      </c>
      <c r="FS325" s="386">
        <v>1271</v>
      </c>
      <c r="FT325" s="386">
        <v>1283</v>
      </c>
      <c r="FU325" s="386">
        <v>1295</v>
      </c>
      <c r="FV325" s="386">
        <v>1307</v>
      </c>
      <c r="FW325" s="386">
        <v>1319</v>
      </c>
      <c r="FX325" s="386">
        <v>1331</v>
      </c>
      <c r="FY325" s="386">
        <v>1343</v>
      </c>
      <c r="FZ325" s="386">
        <v>1355</v>
      </c>
      <c r="GA325" s="386">
        <v>1367</v>
      </c>
      <c r="GB325" s="386">
        <v>1379</v>
      </c>
      <c r="GC325" s="386">
        <v>1385.7</v>
      </c>
      <c r="GD325" s="387">
        <v>1385.7</v>
      </c>
      <c r="GE325" s="387">
        <v>1385.7</v>
      </c>
      <c r="GF325" s="387">
        <v>1385.7</v>
      </c>
      <c r="GG325" s="387">
        <v>1385.7</v>
      </c>
      <c r="GH325" s="387">
        <v>1385.7</v>
      </c>
      <c r="GI325" s="387">
        <v>1385.7</v>
      </c>
      <c r="GJ325" s="387">
        <v>1385.7</v>
      </c>
      <c r="GK325" s="387">
        <v>1385.7</v>
      </c>
      <c r="GL325" s="387">
        <v>1385.7</v>
      </c>
      <c r="GM325" s="387">
        <v>1385.7</v>
      </c>
      <c r="GN325" s="387">
        <v>1385.7</v>
      </c>
      <c r="GO325" s="387">
        <v>1385.7</v>
      </c>
      <c r="GP325" s="387">
        <v>1385.7</v>
      </c>
      <c r="GQ325" s="387">
        <v>1385.7</v>
      </c>
      <c r="GR325" s="387">
        <v>1385.7</v>
      </c>
      <c r="GS325" s="387">
        <v>1385.7</v>
      </c>
      <c r="GT325" s="387">
        <v>1385.7</v>
      </c>
      <c r="GU325" s="387">
        <v>1385.7</v>
      </c>
      <c r="GV325" s="387">
        <v>1385.7</v>
      </c>
      <c r="GW325" s="387">
        <v>1385.7</v>
      </c>
      <c r="GX325" s="387">
        <v>1385.7</v>
      </c>
      <c r="GY325" s="387">
        <v>1385.7</v>
      </c>
      <c r="GZ325" s="387">
        <v>1385.7</v>
      </c>
      <c r="HA325" s="387">
        <v>1385.7</v>
      </c>
      <c r="HB325" s="387">
        <v>1385.7</v>
      </c>
      <c r="HC325" s="387">
        <v>1385.7</v>
      </c>
      <c r="HD325" s="387">
        <v>1385.7</v>
      </c>
      <c r="HE325" s="387">
        <v>1385.7</v>
      </c>
      <c r="HS325" s="394">
        <v>3.1069360883720591</v>
      </c>
      <c r="HT325" s="394">
        <v>3.1068816749708712</v>
      </c>
      <c r="HU325" s="394">
        <v>3.1068272625226534</v>
      </c>
      <c r="HV325" s="394">
        <v>3.1067728510273893</v>
      </c>
      <c r="HW325" s="394">
        <v>3.1067184404850638</v>
      </c>
      <c r="HX325" s="394">
        <v>3.091527226961865</v>
      </c>
      <c r="HY325" s="394">
        <v>3.0764102953450339</v>
      </c>
      <c r="HZ325" s="394">
        <v>3.0613672824113416</v>
      </c>
      <c r="IA325" s="394">
        <v>3.0463978267136484</v>
      </c>
      <c r="IB325" s="394">
        <v>3.0315015685722173</v>
      </c>
      <c r="IC325" s="394">
        <v>3.0163086137594242</v>
      </c>
      <c r="ID325" s="394">
        <v>3.0011918013700218</v>
      </c>
      <c r="IE325" s="394">
        <v>2.9861507498015696</v>
      </c>
      <c r="IF325" s="394">
        <v>2.9711850793641008</v>
      </c>
      <c r="IG325" s="394">
        <v>2.9562944122705379</v>
      </c>
      <c r="IH325" s="394">
        <v>2.9409968827460324</v>
      </c>
      <c r="II325" s="394">
        <v>2.9257785112406278</v>
      </c>
      <c r="IJ325" s="394">
        <v>2.9106388881462251</v>
      </c>
      <c r="IK325" s="394">
        <v>2.8955776059742666</v>
      </c>
      <c r="IL325" s="394">
        <v>2.8805942593447753</v>
      </c>
      <c r="IM325" s="394">
        <v>2.8652970782637985</v>
      </c>
      <c r="IN325" s="394">
        <v>2.8500811317226278</v>
      </c>
      <c r="IO325" s="394">
        <v>2.8349459883312944</v>
      </c>
      <c r="IP325" s="394">
        <v>2.8198912189906951</v>
      </c>
      <c r="IQ325" s="394">
        <v>2.8049163968804267</v>
      </c>
      <c r="IR325" s="394">
        <v>2.7896087969714038</v>
      </c>
      <c r="IS325" s="394">
        <v>2.7743847370264363</v>
      </c>
      <c r="IT325" s="394">
        <v>2.7592437611330607</v>
      </c>
      <c r="IU325" s="394">
        <v>2.7441854158669168</v>
      </c>
      <c r="IV325" s="394">
        <v>2.729209250278172</v>
      </c>
      <c r="IW325" s="394">
        <v>2.7291843863049179</v>
      </c>
      <c r="IX325" s="394">
        <v>2.7291595225581826</v>
      </c>
      <c r="IY325" s="394">
        <v>2.7291346590379644</v>
      </c>
      <c r="IZ325" s="394">
        <v>2.7291097957442605</v>
      </c>
      <c r="JA325" s="394">
        <v>2.7290849326770688</v>
      </c>
      <c r="JB325" s="394">
        <v>2.7290849326770688</v>
      </c>
      <c r="JC325" s="394">
        <v>2.7290849326770688</v>
      </c>
      <c r="JD325" s="394">
        <v>2.7290849326770688</v>
      </c>
      <c r="JE325" s="394">
        <v>2.7290849326770688</v>
      </c>
      <c r="JF325" s="394">
        <v>2.7290849326770688</v>
      </c>
      <c r="JG325" s="394">
        <v>2.7290849326770688</v>
      </c>
      <c r="JH325" s="394">
        <v>2.7290849326770688</v>
      </c>
      <c r="JI325" s="394">
        <v>2.7290849326770688</v>
      </c>
      <c r="JJ325" s="394">
        <v>2.7290849326770688</v>
      </c>
      <c r="JK325" s="394">
        <v>2.7290849326770688</v>
      </c>
      <c r="JL325" s="394">
        <v>2.7290849326770688</v>
      </c>
      <c r="JM325" s="394">
        <v>2.7290849326770688</v>
      </c>
      <c r="JN325" s="394">
        <v>2.7290849326770688</v>
      </c>
      <c r="JO325" s="394">
        <v>2.7290849326770688</v>
      </c>
      <c r="JP325" s="394">
        <v>2.7290849326770688</v>
      </c>
      <c r="JQ325" s="394">
        <v>2.7290849326770688</v>
      </c>
      <c r="JR325" s="394">
        <v>2.7290849326770688</v>
      </c>
      <c r="JS325" s="394">
        <v>2.7290849326770688</v>
      </c>
      <c r="JT325" s="394">
        <v>2.7290849326770688</v>
      </c>
      <c r="JU325" s="394">
        <v>2.7290849326770688</v>
      </c>
      <c r="JV325" s="394">
        <v>2.7290849326770688</v>
      </c>
      <c r="JW325" s="394">
        <v>2.7290849326770688</v>
      </c>
      <c r="JX325" s="394">
        <v>2.7290849326770688</v>
      </c>
      <c r="JY325" s="394">
        <v>2.7290849326770688</v>
      </c>
      <c r="JZ325" s="394">
        <v>2.7290849326770688</v>
      </c>
      <c r="KA325" s="394">
        <v>2.7290849326770688</v>
      </c>
      <c r="KB325" s="394">
        <v>2.7290849326770688</v>
      </c>
      <c r="KC325" s="394">
        <v>2.7290849326770688</v>
      </c>
    </row>
    <row r="326" spans="1:289" x14ac:dyDescent="0.25">
      <c r="A326" s="383">
        <v>317</v>
      </c>
      <c r="B326" s="384" t="s">
        <v>868</v>
      </c>
      <c r="C326" s="385" t="s">
        <v>472</v>
      </c>
      <c r="D326" s="385" t="s">
        <v>867</v>
      </c>
      <c r="E326" s="129">
        <v>2060</v>
      </c>
      <c r="F326" s="386">
        <v>1370.0886999999998</v>
      </c>
      <c r="G326" s="386">
        <v>1374.5589673658606</v>
      </c>
      <c r="H326" s="386">
        <v>1379.0438201306974</v>
      </c>
      <c r="I326" s="386">
        <v>1383.5433058831325</v>
      </c>
      <c r="J326" s="386">
        <v>1388.0574723670568</v>
      </c>
      <c r="K326" s="386">
        <v>1388.9451805681331</v>
      </c>
      <c r="L326" s="386">
        <v>1389.8334564876691</v>
      </c>
      <c r="M326" s="386">
        <v>1390.7223004887394</v>
      </c>
      <c r="N326" s="386">
        <v>1391.6117129346508</v>
      </c>
      <c r="O326" s="386">
        <v>1392.5016941889419</v>
      </c>
      <c r="P326" s="386">
        <v>1393.4067066409109</v>
      </c>
      <c r="Q326" s="386">
        <v>1394.3123072771111</v>
      </c>
      <c r="R326" s="386">
        <v>1395.2184964798141</v>
      </c>
      <c r="S326" s="386">
        <v>1396.1252746315399</v>
      </c>
      <c r="T326" s="386">
        <v>1397.0326421150576</v>
      </c>
      <c r="U326" s="386">
        <v>1397.8611843750582</v>
      </c>
      <c r="V326" s="386">
        <v>1398.690218021055</v>
      </c>
      <c r="W326" s="386">
        <v>1399.5197433444757</v>
      </c>
      <c r="X326" s="386">
        <v>1400.349760636921</v>
      </c>
      <c r="Y326" s="386">
        <v>1401.180270190164</v>
      </c>
      <c r="Z326" s="386">
        <v>1401.9184518853267</v>
      </c>
      <c r="AA326" s="386">
        <v>1402.657022475642</v>
      </c>
      <c r="AB326" s="386">
        <v>1403.395982165991</v>
      </c>
      <c r="AC326" s="386">
        <v>1404.1353311613627</v>
      </c>
      <c r="AD326" s="386">
        <v>1404.8750696668535</v>
      </c>
      <c r="AE326" s="386">
        <v>1405.8689817800478</v>
      </c>
      <c r="AF326" s="386">
        <v>1406.8635970598864</v>
      </c>
      <c r="AG326" s="386">
        <v>1407.8589160038416</v>
      </c>
      <c r="AH326" s="386">
        <v>1408.854939109737</v>
      </c>
      <c r="AI326" s="386">
        <v>1409.8516668757493</v>
      </c>
      <c r="AJ326" s="386">
        <v>1410.7836771423979</v>
      </c>
      <c r="AK326" s="386">
        <v>1411.7163035328256</v>
      </c>
      <c r="AL326" s="386">
        <v>1412.6495464543334</v>
      </c>
      <c r="AM326" s="386">
        <v>1413.5834063144912</v>
      </c>
      <c r="AN326" s="386">
        <v>1414.5178835211382</v>
      </c>
      <c r="AO326" s="387">
        <v>1506.1639132907826</v>
      </c>
      <c r="AP326" s="387">
        <v>1603.7476514983232</v>
      </c>
      <c r="AQ326" s="387">
        <v>1707.6537998224042</v>
      </c>
      <c r="AR326" s="387">
        <v>1818.2919846046268</v>
      </c>
      <c r="AS326" s="387">
        <v>1936.098371708174</v>
      </c>
      <c r="AT326" s="387">
        <v>2061.537386002457</v>
      </c>
      <c r="AU326" s="387">
        <v>2195.103542252466</v>
      </c>
      <c r="AV326" s="387">
        <v>2337.3233946306809</v>
      </c>
      <c r="AW326" s="387">
        <v>2337.3233946306809</v>
      </c>
      <c r="AX326" s="387">
        <v>2337.3233946306809</v>
      </c>
      <c r="AY326" s="387">
        <v>2337.3233946306809</v>
      </c>
      <c r="AZ326" s="387">
        <v>2337.3233946306809</v>
      </c>
      <c r="BA326" s="387">
        <v>2337.3233946306809</v>
      </c>
      <c r="BB326" s="387">
        <v>2337.3233946306809</v>
      </c>
      <c r="BC326" s="387">
        <v>2337.3233946306809</v>
      </c>
      <c r="BD326" s="387">
        <v>2337.3233946306809</v>
      </c>
      <c r="BE326" s="387">
        <v>2337.3233946306809</v>
      </c>
      <c r="BF326" s="387">
        <v>2337.3233946306809</v>
      </c>
      <c r="BG326" s="387">
        <v>2337.3233946306809</v>
      </c>
      <c r="BH326" s="387">
        <v>2337.3233946306809</v>
      </c>
      <c r="BI326" s="387">
        <v>2337.3233946306809</v>
      </c>
      <c r="BJ326" s="387">
        <v>2337.3233946306809</v>
      </c>
      <c r="BK326" s="387">
        <v>2337.3233946306809</v>
      </c>
      <c r="BL326" s="387">
        <v>2337.3233946306809</v>
      </c>
      <c r="BM326" s="387">
        <v>2337.3233946306809</v>
      </c>
      <c r="BN326" s="387">
        <v>2337.3233946306809</v>
      </c>
      <c r="BO326" s="387">
        <v>2337.3233946306809</v>
      </c>
      <c r="BP326" s="387">
        <v>2337.3233946306809</v>
      </c>
      <c r="CA326" s="386">
        <v>4620</v>
      </c>
      <c r="CB326" s="386">
        <v>4634.9274965821523</v>
      </c>
      <c r="CC326" s="386">
        <v>4649.9032247994155</v>
      </c>
      <c r="CD326" s="386">
        <v>4664.9273404910891</v>
      </c>
      <c r="CE326" s="386">
        <v>4680</v>
      </c>
      <c r="CF326" s="386">
        <v>4676.2401672937758</v>
      </c>
      <c r="CG326" s="386">
        <v>4672.4833551734446</v>
      </c>
      <c r="CH326" s="386">
        <v>4668.7295612123189</v>
      </c>
      <c r="CI326" s="386">
        <v>4664.9787829856605</v>
      </c>
      <c r="CJ326" s="386">
        <v>4661.2310180706818</v>
      </c>
      <c r="CK326" s="386">
        <v>4657.4854386442403</v>
      </c>
      <c r="CL326" s="386">
        <v>4653.7428690161087</v>
      </c>
      <c r="CM326" s="386">
        <v>4650.0033067677323</v>
      </c>
      <c r="CN326" s="386">
        <v>4646.2667494825018</v>
      </c>
      <c r="CO326" s="386">
        <v>4642.5331947457462</v>
      </c>
      <c r="CP326" s="386">
        <v>4635.0664798769376</v>
      </c>
      <c r="CQ326" s="386">
        <v>4627.6117739326946</v>
      </c>
      <c r="CR326" s="386">
        <v>4620.1690575987323</v>
      </c>
      <c r="CS326" s="386">
        <v>4612.7383115918265</v>
      </c>
      <c r="CT326" s="386">
        <v>4605.3195166597679</v>
      </c>
      <c r="CU326" s="386">
        <v>4597.4978060805033</v>
      </c>
      <c r="CV326" s="386">
        <v>4589.68937995548</v>
      </c>
      <c r="CW326" s="386">
        <v>4581.8942157222773</v>
      </c>
      <c r="CX326" s="386">
        <v>4574.112290856795</v>
      </c>
      <c r="CY326" s="386">
        <v>4566.3435828731881</v>
      </c>
      <c r="CZ326" s="386">
        <v>4559.2906183006407</v>
      </c>
      <c r="DA326" s="386">
        <v>4552.2485474132391</v>
      </c>
      <c r="DB326" s="386">
        <v>4545.2173533850982</v>
      </c>
      <c r="DC326" s="386">
        <v>4538.1970194163205</v>
      </c>
      <c r="DD326" s="386">
        <v>4531.1875287329576</v>
      </c>
      <c r="DE326" s="386">
        <v>4534.1602648905091</v>
      </c>
      <c r="DF326" s="386">
        <v>4537.1349513447994</v>
      </c>
      <c r="DG326" s="386">
        <v>4540.1115893753431</v>
      </c>
      <c r="DH326" s="386">
        <v>4543.090180262494</v>
      </c>
      <c r="DI326" s="386">
        <v>4546.0707252874454</v>
      </c>
      <c r="DJ326" s="387">
        <v>4837.4251716448352</v>
      </c>
      <c r="DK326" s="387">
        <v>5147.4523176899002</v>
      </c>
      <c r="DL326" s="387">
        <v>5477.3488834932787</v>
      </c>
      <c r="DM326" s="387">
        <v>5828.3882860656049</v>
      </c>
      <c r="DN326" s="387">
        <v>6201.92555480996</v>
      </c>
      <c r="DO326" s="387">
        <v>6599.4025620021766</v>
      </c>
      <c r="DP326" s="387">
        <v>7022.3535884889261</v>
      </c>
      <c r="DQ326" s="387">
        <v>7472.4112460874348</v>
      </c>
      <c r="DR326" s="387">
        <v>7472.4112460874348</v>
      </c>
      <c r="DS326" s="387">
        <v>7472.4112460874348</v>
      </c>
      <c r="DT326" s="387">
        <v>7472.4112460874348</v>
      </c>
      <c r="DU326" s="387">
        <v>7472.4112460874348</v>
      </c>
      <c r="DV326" s="387">
        <v>7472.4112460874348</v>
      </c>
      <c r="DW326" s="387">
        <v>7472.4112460874348</v>
      </c>
      <c r="DX326" s="387">
        <v>7472.4112460874348</v>
      </c>
      <c r="DY326" s="387">
        <v>7472.4112460874348</v>
      </c>
      <c r="DZ326" s="387">
        <v>7472.4112460874348</v>
      </c>
      <c r="EA326" s="387">
        <v>7472.4112460874348</v>
      </c>
      <c r="EB326" s="387">
        <v>7472.4112460874348</v>
      </c>
      <c r="EC326" s="387">
        <v>7472.4112460874348</v>
      </c>
      <c r="ED326" s="387">
        <v>7472.4112460874348</v>
      </c>
      <c r="EE326" s="387">
        <v>7472.4112460874348</v>
      </c>
      <c r="EF326" s="387">
        <v>7472.4112460874348</v>
      </c>
      <c r="EG326" s="387">
        <v>7472.4112460874348</v>
      </c>
      <c r="EH326" s="387">
        <v>7472.4112460874348</v>
      </c>
      <c r="EI326" s="387">
        <v>7472.4112460874348</v>
      </c>
      <c r="EJ326" s="387">
        <v>7472.4112460874348</v>
      </c>
      <c r="EK326" s="387">
        <v>7472.4112460874348</v>
      </c>
      <c r="EY326" s="386">
        <v>887</v>
      </c>
      <c r="EZ326" s="386">
        <v>896</v>
      </c>
      <c r="FA326" s="386">
        <v>905</v>
      </c>
      <c r="FB326" s="386">
        <v>914</v>
      </c>
      <c r="FC326" s="386">
        <v>921.5</v>
      </c>
      <c r="FD326" s="386">
        <v>933</v>
      </c>
      <c r="FE326" s="386">
        <v>944</v>
      </c>
      <c r="FF326" s="386">
        <v>955</v>
      </c>
      <c r="FG326" s="386">
        <v>966</v>
      </c>
      <c r="FH326" s="386">
        <v>977</v>
      </c>
      <c r="FI326" s="386">
        <v>988.6</v>
      </c>
      <c r="FJ326" s="386">
        <v>999</v>
      </c>
      <c r="FK326" s="386">
        <v>1009</v>
      </c>
      <c r="FL326" s="386">
        <v>1019</v>
      </c>
      <c r="FM326" s="386">
        <v>1029</v>
      </c>
      <c r="FN326" s="386">
        <v>1039</v>
      </c>
      <c r="FO326" s="386">
        <v>1049</v>
      </c>
      <c r="FP326" s="386">
        <v>1059</v>
      </c>
      <c r="FQ326" s="386">
        <v>1069</v>
      </c>
      <c r="FR326" s="386">
        <v>1079</v>
      </c>
      <c r="FS326" s="386">
        <v>1089</v>
      </c>
      <c r="FT326" s="386">
        <v>1099</v>
      </c>
      <c r="FU326" s="386">
        <v>1109</v>
      </c>
      <c r="FV326" s="386">
        <v>1119</v>
      </c>
      <c r="FW326" s="386">
        <v>1129</v>
      </c>
      <c r="FX326" s="386">
        <v>1139</v>
      </c>
      <c r="FY326" s="386">
        <v>1149</v>
      </c>
      <c r="FZ326" s="386">
        <v>1159</v>
      </c>
      <c r="GA326" s="386">
        <v>1169</v>
      </c>
      <c r="GB326" s="386">
        <v>1179</v>
      </c>
      <c r="GC326" s="386">
        <v>1190.9000000000001</v>
      </c>
      <c r="GD326" s="387">
        <v>1227.7757201170903</v>
      </c>
      <c r="GE326" s="387">
        <v>1265.7932814753881</v>
      </c>
      <c r="GF326" s="387">
        <v>1304.988040711075</v>
      </c>
      <c r="GG326" s="387">
        <v>1345.396449263776</v>
      </c>
      <c r="GH326" s="387">
        <v>1387.0560872766891</v>
      </c>
      <c r="GI326" s="387">
        <v>1430.0056985464191</v>
      </c>
      <c r="GJ326" s="387">
        <v>1474.2852265550191</v>
      </c>
      <c r="GK326" s="387">
        <v>1519.9358516177481</v>
      </c>
      <c r="GL326" s="387">
        <v>1519.9358516177481</v>
      </c>
      <c r="GM326" s="387">
        <v>1519.9358516177481</v>
      </c>
      <c r="GN326" s="387">
        <v>1519.9358516177481</v>
      </c>
      <c r="GO326" s="387">
        <v>1519.9358516177481</v>
      </c>
      <c r="GP326" s="387">
        <v>1519.9358516177481</v>
      </c>
      <c r="GQ326" s="387">
        <v>1519.9358516177481</v>
      </c>
      <c r="GR326" s="387">
        <v>1519.9358516177481</v>
      </c>
      <c r="GS326" s="387">
        <v>1519.9358516177481</v>
      </c>
      <c r="GT326" s="387">
        <v>1519.9358516177481</v>
      </c>
      <c r="GU326" s="387">
        <v>1519.9358516177481</v>
      </c>
      <c r="GV326" s="387">
        <v>1519.9358516177481</v>
      </c>
      <c r="GW326" s="387">
        <v>1519.9358516177481</v>
      </c>
      <c r="GX326" s="387">
        <v>1519.9358516177481</v>
      </c>
      <c r="GY326" s="387">
        <v>1519.9358516177481</v>
      </c>
      <c r="GZ326" s="387">
        <v>1519.9358516177481</v>
      </c>
      <c r="HA326" s="387">
        <v>1519.9358516177481</v>
      </c>
      <c r="HB326" s="387">
        <v>1519.9358516177481</v>
      </c>
      <c r="HC326" s="387">
        <v>1519.9358516177481</v>
      </c>
      <c r="HD326" s="387">
        <v>1519.9358516177481</v>
      </c>
      <c r="HE326" s="387">
        <v>1519.9358516177481</v>
      </c>
      <c r="HS326" s="394">
        <v>3.3720444523044391</v>
      </c>
      <c r="HT326" s="394">
        <v>3.3719379136308039</v>
      </c>
      <c r="HU326" s="394">
        <v>3.3718313783232254</v>
      </c>
      <c r="HV326" s="394">
        <v>3.371724846381595</v>
      </c>
      <c r="HW326" s="394">
        <v>3.3716183178058095</v>
      </c>
      <c r="HX326" s="394">
        <v>3.3667564657814717</v>
      </c>
      <c r="HY326" s="394">
        <v>3.3619016245166207</v>
      </c>
      <c r="HZ326" s="394">
        <v>3.3570537839017858</v>
      </c>
      <c r="IA326" s="394">
        <v>3.3522129338420745</v>
      </c>
      <c r="IB326" s="394">
        <v>3.3473790642571539</v>
      </c>
      <c r="IC326" s="394">
        <v>3.3425168807117718</v>
      </c>
      <c r="ID326" s="394">
        <v>3.3376617596556906</v>
      </c>
      <c r="IE326" s="394">
        <v>3.3328136908304011</v>
      </c>
      <c r="IF326" s="394">
        <v>3.3279726639922962</v>
      </c>
      <c r="IG326" s="394">
        <v>3.3231386689126436</v>
      </c>
      <c r="IH326" s="394">
        <v>3.3158274453046901</v>
      </c>
      <c r="II326" s="394">
        <v>3.3085323070894841</v>
      </c>
      <c r="IJ326" s="394">
        <v>3.3012532188776209</v>
      </c>
      <c r="IK326" s="394">
        <v>3.2939901453575535</v>
      </c>
      <c r="IL326" s="394">
        <v>3.2867430512954252</v>
      </c>
      <c r="IM326" s="394">
        <v>3.2794331224456745</v>
      </c>
      <c r="IN326" s="394">
        <v>3.2721394513498634</v>
      </c>
      <c r="IO326" s="394">
        <v>3.2648620018496959</v>
      </c>
      <c r="IP326" s="394">
        <v>3.2576007378672958</v>
      </c>
      <c r="IQ326" s="394">
        <v>3.2503556234050284</v>
      </c>
      <c r="IR326" s="394">
        <v>3.2430409073595698</v>
      </c>
      <c r="IS326" s="394">
        <v>3.2357426526115893</v>
      </c>
      <c r="IT326" s="394">
        <v>3.2284608221159967</v>
      </c>
      <c r="IU326" s="394">
        <v>3.221195378911069</v>
      </c>
      <c r="IV326" s="394">
        <v>3.2139462861182633</v>
      </c>
      <c r="IW326" s="394">
        <v>3.213930199472284</v>
      </c>
      <c r="IX326" s="394">
        <v>3.2139141129068225</v>
      </c>
      <c r="IY326" s="394">
        <v>3.2138980264218779</v>
      </c>
      <c r="IZ326" s="394">
        <v>3.2138819400174512</v>
      </c>
      <c r="JA326" s="394">
        <v>3.2138658536935423</v>
      </c>
      <c r="JB326" s="394">
        <v>3.2117521399617504</v>
      </c>
      <c r="JC326" s="394">
        <v>3.2096398163893318</v>
      </c>
      <c r="JD326" s="394">
        <v>3.207528882061998</v>
      </c>
      <c r="JE326" s="394">
        <v>3.2054193360660621</v>
      </c>
      <c r="JF326" s="394">
        <v>3.2033111774884389</v>
      </c>
      <c r="JG326" s="394">
        <v>3.2012044054166435</v>
      </c>
      <c r="JH326" s="394">
        <v>3.1990990189387896</v>
      </c>
      <c r="JI326" s="394">
        <v>3.196995017143593</v>
      </c>
      <c r="JJ326" s="394">
        <v>3.196995017143593</v>
      </c>
      <c r="JK326" s="394">
        <v>3.196995017143593</v>
      </c>
      <c r="JL326" s="394">
        <v>3.196995017143593</v>
      </c>
      <c r="JM326" s="394">
        <v>3.196995017143593</v>
      </c>
      <c r="JN326" s="394">
        <v>3.196995017143593</v>
      </c>
      <c r="JO326" s="394">
        <v>3.196995017143593</v>
      </c>
      <c r="JP326" s="394">
        <v>3.196995017143593</v>
      </c>
      <c r="JQ326" s="394">
        <v>3.196995017143593</v>
      </c>
      <c r="JR326" s="394">
        <v>3.196995017143593</v>
      </c>
      <c r="JS326" s="394">
        <v>3.196995017143593</v>
      </c>
      <c r="JT326" s="394">
        <v>3.196995017143593</v>
      </c>
      <c r="JU326" s="394">
        <v>3.196995017143593</v>
      </c>
      <c r="JV326" s="394">
        <v>3.196995017143593</v>
      </c>
      <c r="JW326" s="394">
        <v>3.196995017143593</v>
      </c>
      <c r="JX326" s="394">
        <v>3.196995017143593</v>
      </c>
      <c r="JY326" s="394">
        <v>3.196995017143593</v>
      </c>
      <c r="JZ326" s="394">
        <v>3.196995017143593</v>
      </c>
      <c r="KA326" s="394">
        <v>3.196995017143593</v>
      </c>
      <c r="KB326" s="394">
        <v>3.196995017143593</v>
      </c>
      <c r="KC326" s="394">
        <v>3.196995017143593</v>
      </c>
    </row>
    <row r="327" spans="1:289" x14ac:dyDescent="0.25">
      <c r="A327" s="383">
        <v>318</v>
      </c>
      <c r="B327" s="384" t="s">
        <v>868</v>
      </c>
      <c r="C327" s="385" t="s">
        <v>142</v>
      </c>
      <c r="D327" s="385" t="s">
        <v>142</v>
      </c>
      <c r="E327" s="129">
        <v>2052</v>
      </c>
      <c r="F327" s="386">
        <v>938.19646999999998</v>
      </c>
      <c r="G327" s="386">
        <v>937.37815568462497</v>
      </c>
      <c r="H327" s="386">
        <v>936.56055511987711</v>
      </c>
      <c r="I327" s="386">
        <v>935.74366768320817</v>
      </c>
      <c r="J327" s="386">
        <v>934.92749275261326</v>
      </c>
      <c r="K327" s="386">
        <v>941.14270893038872</v>
      </c>
      <c r="L327" s="386">
        <v>947.39924265678258</v>
      </c>
      <c r="M327" s="386">
        <v>953.69736860282399</v>
      </c>
      <c r="N327" s="386">
        <v>960.03736326550165</v>
      </c>
      <c r="O327" s="386">
        <v>966.41950497990251</v>
      </c>
      <c r="P327" s="386">
        <v>972.75714704834354</v>
      </c>
      <c r="Q327" s="386">
        <v>979.13635047474634</v>
      </c>
      <c r="R327" s="386">
        <v>985.55738781260266</v>
      </c>
      <c r="S327" s="386">
        <v>992.02053340277155</v>
      </c>
      <c r="T327" s="386">
        <v>998.52606338520013</v>
      </c>
      <c r="U327" s="386">
        <v>1004.3829875662944</v>
      </c>
      <c r="V327" s="386">
        <v>1010.2742659441603</v>
      </c>
      <c r="W327" s="386">
        <v>1016.200100025732</v>
      </c>
      <c r="X327" s="386">
        <v>1022.1606924998968</v>
      </c>
      <c r="Y327" s="386">
        <v>1028.1562472444277</v>
      </c>
      <c r="Z327" s="386">
        <v>1033.4084421458474</v>
      </c>
      <c r="AA327" s="386">
        <v>1038.6874671631726</v>
      </c>
      <c r="AB327" s="386">
        <v>1043.9934593543635</v>
      </c>
      <c r="AC327" s="386">
        <v>1049.3265564775218</v>
      </c>
      <c r="AD327" s="386">
        <v>1054.6868969944678</v>
      </c>
      <c r="AE327" s="386">
        <v>1061.6586108396343</v>
      </c>
      <c r="AF327" s="386">
        <v>1068.6764092565134</v>
      </c>
      <c r="AG327" s="386">
        <v>1075.7405968743249</v>
      </c>
      <c r="AH327" s="386">
        <v>1082.8514803359553</v>
      </c>
      <c r="AI327" s="386">
        <v>1090.0093683112686</v>
      </c>
      <c r="AJ327" s="386">
        <v>1096.5148746855093</v>
      </c>
      <c r="AK327" s="386">
        <v>1103.0592078941017</v>
      </c>
      <c r="AL327" s="386">
        <v>1109.6425996673647</v>
      </c>
      <c r="AM327" s="386">
        <v>1116.2652831186538</v>
      </c>
      <c r="AN327" s="386">
        <v>1122.9274927526151</v>
      </c>
      <c r="AO327" s="387">
        <v>1122.9274927526151</v>
      </c>
      <c r="AP327" s="387">
        <v>1122.9274927526151</v>
      </c>
      <c r="AQ327" s="387">
        <v>1122.9274927526151</v>
      </c>
      <c r="AR327" s="387">
        <v>1122.9274927526151</v>
      </c>
      <c r="AS327" s="387">
        <v>1122.9274927526151</v>
      </c>
      <c r="AT327" s="387">
        <v>1122.9274927526151</v>
      </c>
      <c r="AU327" s="387">
        <v>1122.9274927526151</v>
      </c>
      <c r="AV327" s="387">
        <v>1122.9274927526151</v>
      </c>
      <c r="AW327" s="387">
        <v>1122.9274927526151</v>
      </c>
      <c r="AX327" s="387">
        <v>1122.9274927526151</v>
      </c>
      <c r="AY327" s="387">
        <v>1122.9274927526151</v>
      </c>
      <c r="AZ327" s="387">
        <v>1122.9274927526151</v>
      </c>
      <c r="BA327" s="387">
        <v>1122.9274927526151</v>
      </c>
      <c r="BB327" s="387">
        <v>1122.9274927526151</v>
      </c>
      <c r="BC327" s="387">
        <v>1122.9274927526151</v>
      </c>
      <c r="BD327" s="387">
        <v>1122.9274927526151</v>
      </c>
      <c r="BE327" s="387">
        <v>1122.9274927526151</v>
      </c>
      <c r="BF327" s="387">
        <v>1122.9274927526151</v>
      </c>
      <c r="BG327" s="387">
        <v>1122.9274927526151</v>
      </c>
      <c r="BH327" s="387">
        <v>1122.9274927526151</v>
      </c>
      <c r="BI327" s="387">
        <v>1122.9274927526151</v>
      </c>
      <c r="BJ327" s="387">
        <v>1122.9274927526151</v>
      </c>
      <c r="BK327" s="387">
        <v>1122.9274927526151</v>
      </c>
      <c r="BL327" s="387">
        <v>1122.9274927526151</v>
      </c>
      <c r="BM327" s="387">
        <v>1122.9274927526151</v>
      </c>
      <c r="BN327" s="387">
        <v>1122.9274927526151</v>
      </c>
      <c r="BO327" s="387">
        <v>1122.9274927526151</v>
      </c>
      <c r="BP327" s="387">
        <v>1122.9274927526151</v>
      </c>
      <c r="CA327" s="386">
        <v>2870</v>
      </c>
      <c r="CB327" s="386">
        <v>2867.4967267942011</v>
      </c>
      <c r="CC327" s="386">
        <v>2864.9956369949327</v>
      </c>
      <c r="CD327" s="386">
        <v>2862.4967286977831</v>
      </c>
      <c r="CE327" s="386">
        <v>2860</v>
      </c>
      <c r="CF327" s="386">
        <v>2874.8891665179513</v>
      </c>
      <c r="CG327" s="386">
        <v>2889.8558460707272</v>
      </c>
      <c r="CH327" s="386">
        <v>2904.9004421913642</v>
      </c>
      <c r="CI327" s="386">
        <v>2920.0233605136918</v>
      </c>
      <c r="CJ327" s="386">
        <v>2935.2250087832713</v>
      </c>
      <c r="CK327" s="386">
        <v>2950.1958370316011</v>
      </c>
      <c r="CL327" s="386">
        <v>2965.2430225260605</v>
      </c>
      <c r="CM327" s="386">
        <v>2980.3669547193194</v>
      </c>
      <c r="CN327" s="386">
        <v>2995.5680250504133</v>
      </c>
      <c r="CO327" s="386">
        <v>3010.8466269548749</v>
      </c>
      <c r="CP327" s="386">
        <v>3021.7380717753485</v>
      </c>
      <c r="CQ327" s="386">
        <v>3032.6689153380948</v>
      </c>
      <c r="CR327" s="386">
        <v>3043.6393001642314</v>
      </c>
      <c r="CS327" s="386">
        <v>3054.6493692904328</v>
      </c>
      <c r="CT327" s="386">
        <v>3065.6992662707958</v>
      </c>
      <c r="CU327" s="386">
        <v>3074.3483683331128</v>
      </c>
      <c r="CV327" s="386">
        <v>3083.0218716690015</v>
      </c>
      <c r="CW327" s="386">
        <v>3091.7198451205386</v>
      </c>
      <c r="CX327" s="386">
        <v>3100.4423577240223</v>
      </c>
      <c r="CY327" s="386">
        <v>3109.1894787105189</v>
      </c>
      <c r="CZ327" s="386">
        <v>3122.606660971328</v>
      </c>
      <c r="DA327" s="386">
        <v>3136.0817428169171</v>
      </c>
      <c r="DB327" s="386">
        <v>3149.6149741031686</v>
      </c>
      <c r="DC327" s="386">
        <v>3163.2066057641769</v>
      </c>
      <c r="DD327" s="386">
        <v>3176.8568898168992</v>
      </c>
      <c r="DE327" s="386">
        <v>3196.1180711169091</v>
      </c>
      <c r="DF327" s="386">
        <v>3215.4960323405789</v>
      </c>
      <c r="DG327" s="386">
        <v>3234.9914815208358</v>
      </c>
      <c r="DH327" s="386">
        <v>3254.6051309833874</v>
      </c>
      <c r="DI327" s="386">
        <v>3274.3376973727504</v>
      </c>
      <c r="DJ327" s="387">
        <v>3274.3376973727504</v>
      </c>
      <c r="DK327" s="387">
        <v>3274.3376973727504</v>
      </c>
      <c r="DL327" s="387">
        <v>3274.3376973727504</v>
      </c>
      <c r="DM327" s="387">
        <v>3274.3376973727504</v>
      </c>
      <c r="DN327" s="387">
        <v>3274.3376973727504</v>
      </c>
      <c r="DO327" s="387">
        <v>3274.3376973727504</v>
      </c>
      <c r="DP327" s="387">
        <v>3274.3376973727504</v>
      </c>
      <c r="DQ327" s="387">
        <v>3274.3376973727504</v>
      </c>
      <c r="DR327" s="387">
        <v>3274.3376973727504</v>
      </c>
      <c r="DS327" s="387">
        <v>3274.3376973727504</v>
      </c>
      <c r="DT327" s="387">
        <v>3274.3376973727504</v>
      </c>
      <c r="DU327" s="387">
        <v>3274.3376973727504</v>
      </c>
      <c r="DV327" s="387">
        <v>3274.3376973727504</v>
      </c>
      <c r="DW327" s="387">
        <v>3274.3376973727504</v>
      </c>
      <c r="DX327" s="387">
        <v>3274.3376973727504</v>
      </c>
      <c r="DY327" s="387">
        <v>3274.3376973727504</v>
      </c>
      <c r="DZ327" s="387">
        <v>3274.3376973727504</v>
      </c>
      <c r="EA327" s="387">
        <v>3274.3376973727504</v>
      </c>
      <c r="EB327" s="387">
        <v>3274.3376973727504</v>
      </c>
      <c r="EC327" s="387">
        <v>3274.3376973727504</v>
      </c>
      <c r="ED327" s="387">
        <v>3274.3376973727504</v>
      </c>
      <c r="EE327" s="387">
        <v>3274.3376973727504</v>
      </c>
      <c r="EF327" s="387">
        <v>3274.3376973727504</v>
      </c>
      <c r="EG327" s="387">
        <v>3274.3376973727504</v>
      </c>
      <c r="EH327" s="387">
        <v>3274.3376973727504</v>
      </c>
      <c r="EI327" s="387">
        <v>3274.3376973727504</v>
      </c>
      <c r="EJ327" s="387">
        <v>3274.3376973727504</v>
      </c>
      <c r="EK327" s="387">
        <v>3274.3376973727504</v>
      </c>
      <c r="EY327" s="386">
        <v>400</v>
      </c>
      <c r="EZ327" s="386">
        <v>403</v>
      </c>
      <c r="FA327" s="386">
        <v>406</v>
      </c>
      <c r="FB327" s="386">
        <v>409</v>
      </c>
      <c r="FC327" s="386">
        <v>412.5</v>
      </c>
      <c r="FD327" s="386">
        <v>417</v>
      </c>
      <c r="FE327" s="386">
        <v>422</v>
      </c>
      <c r="FF327" s="386">
        <v>427</v>
      </c>
      <c r="FG327" s="386">
        <v>432</v>
      </c>
      <c r="FH327" s="386">
        <v>437</v>
      </c>
      <c r="FI327" s="386">
        <v>441.2</v>
      </c>
      <c r="FJ327" s="386">
        <v>445</v>
      </c>
      <c r="FK327" s="386">
        <v>449</v>
      </c>
      <c r="FL327" s="386">
        <v>453</v>
      </c>
      <c r="FM327" s="386">
        <v>457</v>
      </c>
      <c r="FN327" s="386">
        <v>461</v>
      </c>
      <c r="FO327" s="386">
        <v>465</v>
      </c>
      <c r="FP327" s="386">
        <v>469</v>
      </c>
      <c r="FQ327" s="386">
        <v>473</v>
      </c>
      <c r="FR327" s="386">
        <v>477</v>
      </c>
      <c r="FS327" s="386">
        <v>481</v>
      </c>
      <c r="FT327" s="386">
        <v>485</v>
      </c>
      <c r="FU327" s="386">
        <v>489</v>
      </c>
      <c r="FV327" s="386">
        <v>493</v>
      </c>
      <c r="FW327" s="386">
        <v>497</v>
      </c>
      <c r="FX327" s="386">
        <v>501</v>
      </c>
      <c r="FY327" s="386">
        <v>505</v>
      </c>
      <c r="FZ327" s="386">
        <v>509</v>
      </c>
      <c r="GA327" s="386">
        <v>513</v>
      </c>
      <c r="GB327" s="386">
        <v>517</v>
      </c>
      <c r="GC327" s="386">
        <v>524.79999999999995</v>
      </c>
      <c r="GD327" s="387">
        <v>524.79999999999995</v>
      </c>
      <c r="GE327" s="387">
        <v>524.79999999999995</v>
      </c>
      <c r="GF327" s="387">
        <v>524.79999999999995</v>
      </c>
      <c r="GG327" s="387">
        <v>524.79999999999995</v>
      </c>
      <c r="GH327" s="387">
        <v>524.79999999999995</v>
      </c>
      <c r="GI327" s="387">
        <v>524.79999999999995</v>
      </c>
      <c r="GJ327" s="387">
        <v>524.79999999999995</v>
      </c>
      <c r="GK327" s="387">
        <v>524.79999999999995</v>
      </c>
      <c r="GL327" s="387">
        <v>524.79999999999995</v>
      </c>
      <c r="GM327" s="387">
        <v>524.79999999999995</v>
      </c>
      <c r="GN327" s="387">
        <v>524.79999999999995</v>
      </c>
      <c r="GO327" s="387">
        <v>524.79999999999995</v>
      </c>
      <c r="GP327" s="387">
        <v>524.79999999999995</v>
      </c>
      <c r="GQ327" s="387">
        <v>524.79999999999995</v>
      </c>
      <c r="GR327" s="387">
        <v>524.79999999999995</v>
      </c>
      <c r="GS327" s="387">
        <v>524.79999999999995</v>
      </c>
      <c r="GT327" s="387">
        <v>524.79999999999995</v>
      </c>
      <c r="GU327" s="387">
        <v>524.79999999999995</v>
      </c>
      <c r="GV327" s="387">
        <v>524.79999999999995</v>
      </c>
      <c r="GW327" s="387">
        <v>524.79999999999995</v>
      </c>
      <c r="GX327" s="387">
        <v>524.79999999999995</v>
      </c>
      <c r="GY327" s="387">
        <v>524.79999999999995</v>
      </c>
      <c r="GZ327" s="387">
        <v>524.79999999999995</v>
      </c>
      <c r="HA327" s="387">
        <v>524.79999999999995</v>
      </c>
      <c r="HB327" s="387">
        <v>524.79999999999995</v>
      </c>
      <c r="HC327" s="387">
        <v>524.79999999999995</v>
      </c>
      <c r="HD327" s="387">
        <v>524.79999999999995</v>
      </c>
      <c r="HE327" s="387">
        <v>524.79999999999995</v>
      </c>
      <c r="HS327" s="394">
        <v>3.0590607530211664</v>
      </c>
      <c r="HT327" s="394">
        <v>3.0590607530211664</v>
      </c>
      <c r="HU327" s="394">
        <v>3.0590607530211664</v>
      </c>
      <c r="HV327" s="394">
        <v>3.0590607530211664</v>
      </c>
      <c r="HW327" s="394">
        <v>3.059060753021166</v>
      </c>
      <c r="HX327" s="394">
        <v>3.054679316153095</v>
      </c>
      <c r="HY327" s="394">
        <v>3.0503041547370593</v>
      </c>
      <c r="HZ327" s="394">
        <v>3.0459352597848435</v>
      </c>
      <c r="IA327" s="394">
        <v>3.0415726223211057</v>
      </c>
      <c r="IB327" s="394">
        <v>3.0372162333833606</v>
      </c>
      <c r="IC327" s="394">
        <v>3.0328184644887362</v>
      </c>
      <c r="ID327" s="394">
        <v>3.0284270633894104</v>
      </c>
      <c r="IE327" s="394">
        <v>3.0240420208650671</v>
      </c>
      <c r="IF327" s="394">
        <v>3.019663327708741</v>
      </c>
      <c r="IG327" s="394">
        <v>3.0152909747268004</v>
      </c>
      <c r="IH327" s="394">
        <v>3.0085516273998998</v>
      </c>
      <c r="II327" s="394">
        <v>3.0018273428987015</v>
      </c>
      <c r="IJ327" s="394">
        <v>2.9951180875569299</v>
      </c>
      <c r="IK327" s="394">
        <v>2.9884238277835569</v>
      </c>
      <c r="IL327" s="394">
        <v>2.9817445300626324</v>
      </c>
      <c r="IM327" s="394">
        <v>2.9749596025646001</v>
      </c>
      <c r="IN327" s="394">
        <v>2.9681901140958642</v>
      </c>
      <c r="IO327" s="394">
        <v>2.9614360295250792</v>
      </c>
      <c r="IP327" s="394">
        <v>2.954697313800843</v>
      </c>
      <c r="IQ327" s="394">
        <v>2.9479739319515104</v>
      </c>
      <c r="IR327" s="394">
        <v>2.9412530818186</v>
      </c>
      <c r="IS327" s="394">
        <v>2.9345475540147032</v>
      </c>
      <c r="IT327" s="394">
        <v>2.9278573136076664</v>
      </c>
      <c r="IU327" s="394">
        <v>2.9211823257449767</v>
      </c>
      <c r="IV327" s="394">
        <v>2.9145225556535763</v>
      </c>
      <c r="IW327" s="394">
        <v>2.9147968211863842</v>
      </c>
      <c r="IX327" s="394">
        <v>2.9150711125284219</v>
      </c>
      <c r="IY327" s="394">
        <v>2.9153454296821177</v>
      </c>
      <c r="IZ327" s="394">
        <v>2.9156197726499018</v>
      </c>
      <c r="JA327" s="394">
        <v>2.9158941414342046</v>
      </c>
      <c r="JB327" s="394">
        <v>2.9158941414342046</v>
      </c>
      <c r="JC327" s="394">
        <v>2.9158941414342046</v>
      </c>
      <c r="JD327" s="394">
        <v>2.9158941414342046</v>
      </c>
      <c r="JE327" s="394">
        <v>2.9158941414342046</v>
      </c>
      <c r="JF327" s="394">
        <v>2.9158941414342046</v>
      </c>
      <c r="JG327" s="394">
        <v>2.9158941414342046</v>
      </c>
      <c r="JH327" s="394">
        <v>2.9158941414342046</v>
      </c>
      <c r="JI327" s="394">
        <v>2.9158941414342046</v>
      </c>
      <c r="JJ327" s="394">
        <v>2.9158941414342046</v>
      </c>
      <c r="JK327" s="394">
        <v>2.9158941414342046</v>
      </c>
      <c r="JL327" s="394">
        <v>2.9158941414342046</v>
      </c>
      <c r="JM327" s="394">
        <v>2.9158941414342046</v>
      </c>
      <c r="JN327" s="394">
        <v>2.9158941414342046</v>
      </c>
      <c r="JO327" s="394">
        <v>2.9158941414342046</v>
      </c>
      <c r="JP327" s="394">
        <v>2.9158941414342046</v>
      </c>
      <c r="JQ327" s="394">
        <v>2.9158941414342046</v>
      </c>
      <c r="JR327" s="394">
        <v>2.9158941414342046</v>
      </c>
      <c r="JS327" s="394">
        <v>2.9158941414342046</v>
      </c>
      <c r="JT327" s="394">
        <v>2.9158941414342046</v>
      </c>
      <c r="JU327" s="394">
        <v>2.9158941414342046</v>
      </c>
      <c r="JV327" s="394">
        <v>2.9158941414342046</v>
      </c>
      <c r="JW327" s="394">
        <v>2.9158941414342046</v>
      </c>
      <c r="JX327" s="394">
        <v>2.9158941414342046</v>
      </c>
      <c r="JY327" s="394">
        <v>2.9158941414342046</v>
      </c>
      <c r="JZ327" s="394">
        <v>2.9158941414342046</v>
      </c>
      <c r="KA327" s="394">
        <v>2.9158941414342046</v>
      </c>
      <c r="KB327" s="394">
        <v>2.9158941414342046</v>
      </c>
      <c r="KC327" s="394">
        <v>2.9158941414342046</v>
      </c>
    </row>
    <row r="328" spans="1:289" x14ac:dyDescent="0.25">
      <c r="A328" s="383">
        <v>319</v>
      </c>
      <c r="B328" s="384" t="s">
        <v>868</v>
      </c>
      <c r="C328" s="385" t="s">
        <v>472</v>
      </c>
      <c r="D328" s="385" t="s">
        <v>867</v>
      </c>
      <c r="E328" s="129">
        <v>2060</v>
      </c>
      <c r="F328" s="386">
        <v>275.43499999999995</v>
      </c>
      <c r="G328" s="386">
        <v>273.23427775587538</v>
      </c>
      <c r="H328" s="386">
        <v>271.05113925526842</v>
      </c>
      <c r="I328" s="386">
        <v>268.88544400428589</v>
      </c>
      <c r="J328" s="386">
        <v>266.73705263157888</v>
      </c>
      <c r="K328" s="386">
        <v>266.73705263157888</v>
      </c>
      <c r="L328" s="386">
        <v>266.73705263157888</v>
      </c>
      <c r="M328" s="386">
        <v>266.73705263157888</v>
      </c>
      <c r="N328" s="386">
        <v>266.73705263157888</v>
      </c>
      <c r="O328" s="386">
        <v>266.73705263157888</v>
      </c>
      <c r="P328" s="386">
        <v>266.73705263157888</v>
      </c>
      <c r="Q328" s="386">
        <v>266.73705263157888</v>
      </c>
      <c r="R328" s="386">
        <v>266.73705263157888</v>
      </c>
      <c r="S328" s="386">
        <v>266.73705263157888</v>
      </c>
      <c r="T328" s="386">
        <v>266.73705263157888</v>
      </c>
      <c r="U328" s="386">
        <v>282.65902210150477</v>
      </c>
      <c r="V328" s="386">
        <v>299.53139988291264</v>
      </c>
      <c r="W328" s="386">
        <v>317.41091739714079</v>
      </c>
      <c r="X328" s="386">
        <v>336.35769245654302</v>
      </c>
      <c r="Y328" s="386">
        <v>356.43543140368843</v>
      </c>
      <c r="Z328" s="386">
        <v>379.39168988583913</v>
      </c>
      <c r="AA328" s="386">
        <v>403.82644841896388</v>
      </c>
      <c r="AB328" s="386">
        <v>429.83492994204602</v>
      </c>
      <c r="AC328" s="386">
        <v>457.51849023667683</v>
      </c>
      <c r="AD328" s="386">
        <v>486.98501291337789</v>
      </c>
      <c r="AE328" s="386">
        <v>498.47623508836801</v>
      </c>
      <c r="AF328" s="386">
        <v>510.23861178264201</v>
      </c>
      <c r="AG328" s="386">
        <v>522.27854133853532</v>
      </c>
      <c r="AH328" s="386">
        <v>534.60257307792358</v>
      </c>
      <c r="AI328" s="386">
        <v>547.21741086483632</v>
      </c>
      <c r="AJ328" s="386">
        <v>547.21741086483632</v>
      </c>
      <c r="AK328" s="386">
        <v>547.21741086483632</v>
      </c>
      <c r="AL328" s="386">
        <v>547.21741086483632</v>
      </c>
      <c r="AM328" s="386">
        <v>547.21741086483632</v>
      </c>
      <c r="AN328" s="386">
        <v>547.21741086483632</v>
      </c>
      <c r="AO328" s="387">
        <v>534.95840725576511</v>
      </c>
      <c r="AP328" s="387">
        <v>522.97403520355476</v>
      </c>
      <c r="AQ328" s="387">
        <v>511.2581422920361</v>
      </c>
      <c r="AR328" s="387">
        <v>499.80471393415581</v>
      </c>
      <c r="AS328" s="387">
        <v>488.60787028426864</v>
      </c>
      <c r="AT328" s="387">
        <v>477.66186321960129</v>
      </c>
      <c r="AU328" s="387">
        <v>466.96107338933922</v>
      </c>
      <c r="AV328" s="387">
        <v>456.50000732982079</v>
      </c>
      <c r="AW328" s="387">
        <v>456.50000732982079</v>
      </c>
      <c r="AX328" s="387">
        <v>456.50000732982079</v>
      </c>
      <c r="AY328" s="387">
        <v>456.50000732982079</v>
      </c>
      <c r="AZ328" s="387">
        <v>456.50000732982079</v>
      </c>
      <c r="BA328" s="387">
        <v>456.50000732982079</v>
      </c>
      <c r="BB328" s="387">
        <v>456.50000732982079</v>
      </c>
      <c r="BC328" s="387">
        <v>456.50000732982079</v>
      </c>
      <c r="BD328" s="387">
        <v>456.50000732982079</v>
      </c>
      <c r="BE328" s="387">
        <v>456.50000732982079</v>
      </c>
      <c r="BF328" s="387">
        <v>456.50000732982079</v>
      </c>
      <c r="BG328" s="387">
        <v>456.50000732982079</v>
      </c>
      <c r="BH328" s="387">
        <v>456.50000732982079</v>
      </c>
      <c r="BI328" s="387">
        <v>456.50000732982079</v>
      </c>
      <c r="BJ328" s="387">
        <v>456.50000732982079</v>
      </c>
      <c r="BK328" s="387">
        <v>456.50000732982079</v>
      </c>
      <c r="BL328" s="387">
        <v>456.50000732982079</v>
      </c>
      <c r="BM328" s="387">
        <v>456.50000732982079</v>
      </c>
      <c r="BN328" s="387">
        <v>456.50000732982079</v>
      </c>
      <c r="BO328" s="387">
        <v>456.50000732982079</v>
      </c>
      <c r="BP328" s="387">
        <v>456.50000732982079</v>
      </c>
      <c r="CA328" s="386">
        <v>950</v>
      </c>
      <c r="CB328" s="386">
        <v>942.40951174716952</v>
      </c>
      <c r="CC328" s="386">
        <v>934.87967140161948</v>
      </c>
      <c r="CD328" s="386">
        <v>927.40999438732058</v>
      </c>
      <c r="CE328" s="386">
        <v>920</v>
      </c>
      <c r="CF328" s="386">
        <v>919.99008464448332</v>
      </c>
      <c r="CG328" s="386">
        <v>919.98016939582999</v>
      </c>
      <c r="CH328" s="386">
        <v>919.97025425403888</v>
      </c>
      <c r="CI328" s="386">
        <v>919.96033921910885</v>
      </c>
      <c r="CJ328" s="386">
        <v>919.95042429103887</v>
      </c>
      <c r="CK328" s="386">
        <v>919.94050893551059</v>
      </c>
      <c r="CL328" s="386">
        <v>919.93059368685147</v>
      </c>
      <c r="CM328" s="386">
        <v>919.92067854506024</v>
      </c>
      <c r="CN328" s="386">
        <v>919.91076351013589</v>
      </c>
      <c r="CO328" s="386">
        <v>919.90084858207729</v>
      </c>
      <c r="CP328" s="386">
        <v>972.80719501314672</v>
      </c>
      <c r="CQ328" s="386">
        <v>1028.7563492609486</v>
      </c>
      <c r="CR328" s="386">
        <v>1087.923312625594</v>
      </c>
      <c r="CS328" s="386">
        <v>1150.4931512738847</v>
      </c>
      <c r="CT328" s="386">
        <v>1216.6615751009647</v>
      </c>
      <c r="CU328" s="386">
        <v>1292.4699073863808</v>
      </c>
      <c r="CV328" s="386">
        <v>1373.0017415572074</v>
      </c>
      <c r="CW328" s="386">
        <v>1458.5513918318009</v>
      </c>
      <c r="CX328" s="386">
        <v>1549.4315106998315</v>
      </c>
      <c r="CY328" s="386">
        <v>1645.9742315520782</v>
      </c>
      <c r="CZ328" s="386">
        <v>1682.5290835282472</v>
      </c>
      <c r="DA328" s="386">
        <v>1719.8957691148</v>
      </c>
      <c r="DB328" s="386">
        <v>1758.0923180335196</v>
      </c>
      <c r="DC328" s="386">
        <v>1797.1371604218202</v>
      </c>
      <c r="DD328" s="386">
        <v>1837.0491357254346</v>
      </c>
      <c r="DE328" s="386">
        <v>1837.0491357254346</v>
      </c>
      <c r="DF328" s="386">
        <v>1837.0491357254346</v>
      </c>
      <c r="DG328" s="386">
        <v>1837.0491357254346</v>
      </c>
      <c r="DH328" s="386">
        <v>1837.0491357254346</v>
      </c>
      <c r="DI328" s="386">
        <v>1837.0491357254346</v>
      </c>
      <c r="DJ328" s="387">
        <v>1795.1294625179662</v>
      </c>
      <c r="DK328" s="387">
        <v>1754.1663554510803</v>
      </c>
      <c r="DL328" s="387">
        <v>1714.1379866165107</v>
      </c>
      <c r="DM328" s="387">
        <v>1675.0230261976124</v>
      </c>
      <c r="DN328" s="387">
        <v>1636.8006311033948</v>
      </c>
      <c r="DO328" s="387">
        <v>1599.4504338619165</v>
      </c>
      <c r="DP328" s="387">
        <v>1562.9525317671214</v>
      </c>
      <c r="DQ328" s="387">
        <v>1527.2874762733334</v>
      </c>
      <c r="DR328" s="387">
        <v>1527.2874762733334</v>
      </c>
      <c r="DS328" s="387">
        <v>1527.2874762733334</v>
      </c>
      <c r="DT328" s="387">
        <v>1527.2874762733334</v>
      </c>
      <c r="DU328" s="387">
        <v>1527.2874762733334</v>
      </c>
      <c r="DV328" s="387">
        <v>1527.2874762733334</v>
      </c>
      <c r="DW328" s="387">
        <v>1527.2874762733334</v>
      </c>
      <c r="DX328" s="387">
        <v>1527.2874762733334</v>
      </c>
      <c r="DY328" s="387">
        <v>1527.2874762733334</v>
      </c>
      <c r="DZ328" s="387">
        <v>1527.2874762733334</v>
      </c>
      <c r="EA328" s="387">
        <v>1527.2874762733334</v>
      </c>
      <c r="EB328" s="387">
        <v>1527.2874762733334</v>
      </c>
      <c r="EC328" s="387">
        <v>1527.2874762733334</v>
      </c>
      <c r="ED328" s="387">
        <v>1527.2874762733334</v>
      </c>
      <c r="EE328" s="387">
        <v>1527.2874762733334</v>
      </c>
      <c r="EF328" s="387">
        <v>1527.2874762733334</v>
      </c>
      <c r="EG328" s="387">
        <v>1527.2874762733334</v>
      </c>
      <c r="EH328" s="387">
        <v>1527.2874762733334</v>
      </c>
      <c r="EI328" s="387">
        <v>1527.2874762733334</v>
      </c>
      <c r="EJ328" s="387">
        <v>1527.2874762733334</v>
      </c>
      <c r="EK328" s="387">
        <v>1527.2874762733334</v>
      </c>
      <c r="EY328" s="386">
        <v>1309</v>
      </c>
      <c r="EZ328" s="386">
        <v>1322</v>
      </c>
      <c r="FA328" s="386">
        <v>1335</v>
      </c>
      <c r="FB328" s="386">
        <v>1348</v>
      </c>
      <c r="FC328" s="386">
        <v>1361.3999999999999</v>
      </c>
      <c r="FD328" s="386">
        <v>1383</v>
      </c>
      <c r="FE328" s="386">
        <v>1405</v>
      </c>
      <c r="FF328" s="386">
        <v>1427</v>
      </c>
      <c r="FG328" s="386">
        <v>1449</v>
      </c>
      <c r="FH328" s="386">
        <v>1471</v>
      </c>
      <c r="FI328" s="386">
        <v>1490.9</v>
      </c>
      <c r="FJ328" s="386">
        <v>1508</v>
      </c>
      <c r="FK328" s="386">
        <v>1525</v>
      </c>
      <c r="FL328" s="386">
        <v>1542</v>
      </c>
      <c r="FM328" s="386">
        <v>1559</v>
      </c>
      <c r="FN328" s="386">
        <v>1576</v>
      </c>
      <c r="FO328" s="386">
        <v>1593</v>
      </c>
      <c r="FP328" s="386">
        <v>1610</v>
      </c>
      <c r="FQ328" s="386">
        <v>1627</v>
      </c>
      <c r="FR328" s="386">
        <v>1644</v>
      </c>
      <c r="FS328" s="386">
        <v>1661</v>
      </c>
      <c r="FT328" s="386">
        <v>1678</v>
      </c>
      <c r="FU328" s="386">
        <v>1695</v>
      </c>
      <c r="FV328" s="386">
        <v>1712</v>
      </c>
      <c r="FW328" s="386">
        <v>1729</v>
      </c>
      <c r="FX328" s="386">
        <v>1746</v>
      </c>
      <c r="FY328" s="386">
        <v>1763</v>
      </c>
      <c r="FZ328" s="386">
        <v>1780</v>
      </c>
      <c r="GA328" s="386">
        <v>1797</v>
      </c>
      <c r="GB328" s="386">
        <v>1814</v>
      </c>
      <c r="GC328" s="386">
        <v>1827.3999999999999</v>
      </c>
      <c r="GD328" s="387">
        <v>1879.2624792681249</v>
      </c>
      <c r="GE328" s="387">
        <v>1932.5968403113604</v>
      </c>
      <c r="GF328" s="387">
        <v>1987.4448558330264</v>
      </c>
      <c r="GG328" s="387">
        <v>2043.8494840655876</v>
      </c>
      <c r="GH328" s="387">
        <v>2101.8549024165341</v>
      </c>
      <c r="GI328" s="387">
        <v>2161.5065420691471</v>
      </c>
      <c r="GJ328" s="387">
        <v>2222.85112356525</v>
      </c>
      <c r="GK328" s="387">
        <v>2285.9366933978163</v>
      </c>
      <c r="GL328" s="387">
        <v>2285.9366933978163</v>
      </c>
      <c r="GM328" s="387">
        <v>2285.9366933978163</v>
      </c>
      <c r="GN328" s="387">
        <v>2285.9366933978163</v>
      </c>
      <c r="GO328" s="387">
        <v>2285.9366933978163</v>
      </c>
      <c r="GP328" s="387">
        <v>2285.9366933978163</v>
      </c>
      <c r="GQ328" s="387">
        <v>2285.9366933978163</v>
      </c>
      <c r="GR328" s="387">
        <v>2285.9366933978163</v>
      </c>
      <c r="GS328" s="387">
        <v>2285.9366933978163</v>
      </c>
      <c r="GT328" s="387">
        <v>2285.9366933978163</v>
      </c>
      <c r="GU328" s="387">
        <v>2285.9366933978163</v>
      </c>
      <c r="GV328" s="387">
        <v>2285.9366933978163</v>
      </c>
      <c r="GW328" s="387">
        <v>2285.9366933978163</v>
      </c>
      <c r="GX328" s="387">
        <v>2285.9366933978163</v>
      </c>
      <c r="GY328" s="387">
        <v>2285.9366933978163</v>
      </c>
      <c r="GZ328" s="387">
        <v>2285.9366933978163</v>
      </c>
      <c r="HA328" s="387">
        <v>2285.9366933978163</v>
      </c>
      <c r="HB328" s="387">
        <v>2285.9366933978163</v>
      </c>
      <c r="HC328" s="387">
        <v>2285.9366933978163</v>
      </c>
      <c r="HD328" s="387">
        <v>2285.9366933978163</v>
      </c>
      <c r="HE328" s="387">
        <v>2285.9366933978163</v>
      </c>
      <c r="HS328" s="394">
        <v>3.4490896218708595</v>
      </c>
      <c r="HT328" s="394">
        <v>3.4490896218708591</v>
      </c>
      <c r="HU328" s="394">
        <v>3.4490896218708595</v>
      </c>
      <c r="HV328" s="394">
        <v>3.4490896218708595</v>
      </c>
      <c r="HW328" s="394">
        <v>3.4490896218708595</v>
      </c>
      <c r="HX328" s="394">
        <v>3.4490524490993275</v>
      </c>
      <c r="HY328" s="394">
        <v>3.449015276728427</v>
      </c>
      <c r="HZ328" s="394">
        <v>3.448978104758154</v>
      </c>
      <c r="IA328" s="394">
        <v>3.4489409331885041</v>
      </c>
      <c r="IB328" s="394">
        <v>3.4489037620194742</v>
      </c>
      <c r="IC328" s="394">
        <v>3.4488665892478982</v>
      </c>
      <c r="ID328" s="394">
        <v>3.448829416876976</v>
      </c>
      <c r="IE328" s="394">
        <v>3.4487922449067026</v>
      </c>
      <c r="IF328" s="394">
        <v>3.4487550733370744</v>
      </c>
      <c r="IG328" s="394">
        <v>3.4487179021680867</v>
      </c>
      <c r="IH328" s="394">
        <v>3.441627964961278</v>
      </c>
      <c r="II328" s="394">
        <v>3.4345526033767788</v>
      </c>
      <c r="IJ328" s="394">
        <v>3.4274917874497595</v>
      </c>
      <c r="IK328" s="394">
        <v>3.4204454872769912</v>
      </c>
      <c r="IL328" s="394">
        <v>3.4134136730167239</v>
      </c>
      <c r="IM328" s="394">
        <v>3.4066900826828639</v>
      </c>
      <c r="IN328" s="394">
        <v>3.3999797361779995</v>
      </c>
      <c r="IO328" s="394">
        <v>3.393282607415026</v>
      </c>
      <c r="IP328" s="394">
        <v>3.3865986703582234</v>
      </c>
      <c r="IQ328" s="394">
        <v>3.3799278990231567</v>
      </c>
      <c r="IR328" s="394">
        <v>3.3753446304816812</v>
      </c>
      <c r="IS328" s="394">
        <v>3.3707675769693872</v>
      </c>
      <c r="IT328" s="394">
        <v>3.3661967300585363</v>
      </c>
      <c r="IU328" s="394">
        <v>3.361632081332818</v>
      </c>
      <c r="IV328" s="394">
        <v>3.3570736223873348</v>
      </c>
      <c r="IW328" s="394">
        <v>3.3570736223873348</v>
      </c>
      <c r="IX328" s="394">
        <v>3.3570736223873348</v>
      </c>
      <c r="IY328" s="394">
        <v>3.3570736223873348</v>
      </c>
      <c r="IZ328" s="394">
        <v>3.3570736223873348</v>
      </c>
      <c r="JA328" s="394">
        <v>3.3570736223873348</v>
      </c>
      <c r="JB328" s="394">
        <v>3.3556430521891207</v>
      </c>
      <c r="JC328" s="394">
        <v>3.3542130916084854</v>
      </c>
      <c r="JD328" s="394">
        <v>3.352783740385648</v>
      </c>
      <c r="JE328" s="394">
        <v>3.3513549982609399</v>
      </c>
      <c r="JF328" s="394">
        <v>3.349926864974802</v>
      </c>
      <c r="JG328" s="394">
        <v>3.3484993402677863</v>
      </c>
      <c r="JH328" s="394">
        <v>3.3470724238805549</v>
      </c>
      <c r="JI328" s="394">
        <v>3.3456461155538815</v>
      </c>
      <c r="JJ328" s="394">
        <v>3.3456461155538815</v>
      </c>
      <c r="JK328" s="394">
        <v>3.3456461155538815</v>
      </c>
      <c r="JL328" s="394">
        <v>3.3456461155538815</v>
      </c>
      <c r="JM328" s="394">
        <v>3.3456461155538815</v>
      </c>
      <c r="JN328" s="394">
        <v>3.3456461155538815</v>
      </c>
      <c r="JO328" s="394">
        <v>3.3456461155538815</v>
      </c>
      <c r="JP328" s="394">
        <v>3.3456461155538815</v>
      </c>
      <c r="JQ328" s="394">
        <v>3.3456461155538815</v>
      </c>
      <c r="JR328" s="394">
        <v>3.3456461155538815</v>
      </c>
      <c r="JS328" s="394">
        <v>3.3456461155538815</v>
      </c>
      <c r="JT328" s="394">
        <v>3.3456461155538815</v>
      </c>
      <c r="JU328" s="394">
        <v>3.3456461155538815</v>
      </c>
      <c r="JV328" s="394">
        <v>3.3456461155538815</v>
      </c>
      <c r="JW328" s="394">
        <v>3.3456461155538815</v>
      </c>
      <c r="JX328" s="394">
        <v>3.3456461155538815</v>
      </c>
      <c r="JY328" s="394">
        <v>3.3456461155538815</v>
      </c>
      <c r="JZ328" s="394">
        <v>3.3456461155538815</v>
      </c>
      <c r="KA328" s="394">
        <v>3.3456461155538815</v>
      </c>
      <c r="KB328" s="394">
        <v>3.3456461155538815</v>
      </c>
      <c r="KC328" s="394">
        <v>3.3456461155538815</v>
      </c>
    </row>
    <row r="329" spans="1:289" x14ac:dyDescent="0.25">
      <c r="A329" s="383">
        <v>320</v>
      </c>
      <c r="B329" s="384" t="s">
        <v>868</v>
      </c>
      <c r="C329" s="385" t="s">
        <v>472</v>
      </c>
      <c r="D329" s="385" t="s">
        <v>867</v>
      </c>
      <c r="E329" s="129">
        <v>2060</v>
      </c>
      <c r="F329" s="386">
        <v>1183.4440199999999</v>
      </c>
      <c r="G329" s="386">
        <v>1164.2071322639458</v>
      </c>
      <c r="H329" s="386">
        <v>1145.2829402224202</v>
      </c>
      <c r="I329" s="386">
        <v>1126.6663610055368</v>
      </c>
      <c r="J329" s="386">
        <v>1108.352394365482</v>
      </c>
      <c r="K329" s="386">
        <v>1187.8680183945999</v>
      </c>
      <c r="L329" s="386">
        <v>1273.088267141346</v>
      </c>
      <c r="M329" s="386">
        <v>1364.4224028553267</v>
      </c>
      <c r="N329" s="386">
        <v>1462.3090491547291</v>
      </c>
      <c r="O329" s="386">
        <v>1567.2182974750976</v>
      </c>
      <c r="P329" s="386">
        <v>1651.2701416392413</v>
      </c>
      <c r="Q329" s="386">
        <v>1739.8297895463447</v>
      </c>
      <c r="R329" s="386">
        <v>1833.1390002534179</v>
      </c>
      <c r="S329" s="386">
        <v>1931.4524986529366</v>
      </c>
      <c r="T329" s="386">
        <v>2035.0386708465398</v>
      </c>
      <c r="U329" s="386">
        <v>2128.9917808419555</v>
      </c>
      <c r="V329" s="386">
        <v>2227.2824923799199</v>
      </c>
      <c r="W329" s="386">
        <v>2330.1110626647219</v>
      </c>
      <c r="X329" s="386">
        <v>2437.6869943206079</v>
      </c>
      <c r="Y329" s="386">
        <v>2550.2294622318082</v>
      </c>
      <c r="Z329" s="386">
        <v>2644.590372546963</v>
      </c>
      <c r="AA329" s="386">
        <v>2742.4427260939406</v>
      </c>
      <c r="AB329" s="386">
        <v>2843.9157095857599</v>
      </c>
      <c r="AC329" s="386">
        <v>2949.1432897664213</v>
      </c>
      <c r="AD329" s="386">
        <v>3058.2643902765899</v>
      </c>
      <c r="AE329" s="386">
        <v>3103.768937241156</v>
      </c>
      <c r="AF329" s="386">
        <v>3149.9505557502998</v>
      </c>
      <c r="AG329" s="386">
        <v>3196.8193200912528</v>
      </c>
      <c r="AH329" s="386">
        <v>3244.3854544486453</v>
      </c>
      <c r="AI329" s="386">
        <v>3292.6593351348602</v>
      </c>
      <c r="AJ329" s="386">
        <v>3292.6593351348602</v>
      </c>
      <c r="AK329" s="386">
        <v>3292.6593351348602</v>
      </c>
      <c r="AL329" s="386">
        <v>3292.6593351348602</v>
      </c>
      <c r="AM329" s="386">
        <v>3292.6593351348602</v>
      </c>
      <c r="AN329" s="386">
        <v>3292.6593351348602</v>
      </c>
      <c r="AO329" s="387">
        <v>3268.7794746997315</v>
      </c>
      <c r="AP329" s="387">
        <v>3245.0728018544382</v>
      </c>
      <c r="AQ329" s="387">
        <v>3221.5380605639484</v>
      </c>
      <c r="AR329" s="387">
        <v>3198.1740039025658</v>
      </c>
      <c r="AS329" s="387">
        <v>3174.9793939878655</v>
      </c>
      <c r="AT329" s="387">
        <v>3151.9530019151084</v>
      </c>
      <c r="AU329" s="387">
        <v>3129.0936076921303</v>
      </c>
      <c r="AV329" s="387">
        <v>3106.4000001747036</v>
      </c>
      <c r="AW329" s="387">
        <v>3106.4000001747036</v>
      </c>
      <c r="AX329" s="387">
        <v>3106.4000001747036</v>
      </c>
      <c r="AY329" s="387">
        <v>3106.4000001747036</v>
      </c>
      <c r="AZ329" s="387">
        <v>3106.4000001747036</v>
      </c>
      <c r="BA329" s="387">
        <v>3106.4000001747036</v>
      </c>
      <c r="BB329" s="387">
        <v>3106.4000001747036</v>
      </c>
      <c r="BC329" s="387">
        <v>3106.4000001747036</v>
      </c>
      <c r="BD329" s="387">
        <v>3106.4000001747036</v>
      </c>
      <c r="BE329" s="387">
        <v>3106.4000001747036</v>
      </c>
      <c r="BF329" s="387">
        <v>3106.4000001747036</v>
      </c>
      <c r="BG329" s="387">
        <v>3106.4000001747036</v>
      </c>
      <c r="BH329" s="387">
        <v>3106.4000001747036</v>
      </c>
      <c r="BI329" s="387">
        <v>3106.4000001747036</v>
      </c>
      <c r="BJ329" s="387">
        <v>3106.4000001747036</v>
      </c>
      <c r="BK329" s="387">
        <v>3106.4000001747036</v>
      </c>
      <c r="BL329" s="387">
        <v>3106.4000001747036</v>
      </c>
      <c r="BM329" s="387">
        <v>3106.4000001747036</v>
      </c>
      <c r="BN329" s="387">
        <v>3106.4000001747036</v>
      </c>
      <c r="BO329" s="387">
        <v>3106.4000001747036</v>
      </c>
      <c r="BP329" s="387">
        <v>3106.4000001747036</v>
      </c>
      <c r="CA329" s="386">
        <v>3940</v>
      </c>
      <c r="CB329" s="386">
        <v>3875.9552827179323</v>
      </c>
      <c r="CC329" s="386">
        <v>3812.951612596205</v>
      </c>
      <c r="CD329" s="386">
        <v>3750.9720674086598</v>
      </c>
      <c r="CE329" s="386">
        <v>3690</v>
      </c>
      <c r="CF329" s="386">
        <v>3959.1117706233126</v>
      </c>
      <c r="CG329" s="386">
        <v>4247.8498678287433</v>
      </c>
      <c r="CH329" s="386">
        <v>4557.645639989556</v>
      </c>
      <c r="CI329" s="386">
        <v>4890.0348237432718</v>
      </c>
      <c r="CJ329" s="386">
        <v>5246.665157029779</v>
      </c>
      <c r="CK329" s="386">
        <v>5534.5757251026171</v>
      </c>
      <c r="CL329" s="386">
        <v>5838.285375588207</v>
      </c>
      <c r="CM329" s="386">
        <v>6158.6610825846356</v>
      </c>
      <c r="CN329" s="386">
        <v>6496.6173953634807</v>
      </c>
      <c r="CO329" s="386">
        <v>6853.1190490558001</v>
      </c>
      <c r="CP329" s="386">
        <v>7168.8322139826032</v>
      </c>
      <c r="CQ329" s="386">
        <v>7499.0898223656795</v>
      </c>
      <c r="CR329" s="386">
        <v>7844.5619154290043</v>
      </c>
      <c r="CS329" s="386">
        <v>8205.949402215123</v>
      </c>
      <c r="CT329" s="386">
        <v>8583.9854816203788</v>
      </c>
      <c r="CU329" s="386">
        <v>8901.0178569685686</v>
      </c>
      <c r="CV329" s="386">
        <v>9229.7591904963974</v>
      </c>
      <c r="CW329" s="386">
        <v>9570.6419292102692</v>
      </c>
      <c r="CX329" s="386">
        <v>9924.1144916838675</v>
      </c>
      <c r="CY329" s="386">
        <v>10290.641857936125</v>
      </c>
      <c r="CZ329" s="386">
        <v>10443.506876639312</v>
      </c>
      <c r="DA329" s="386">
        <v>10598.642668562065</v>
      </c>
      <c r="DB329" s="386">
        <v>10756.082965496378</v>
      </c>
      <c r="DC329" s="386">
        <v>10915.862000311939</v>
      </c>
      <c r="DD329" s="386">
        <v>11078.014514399507</v>
      </c>
      <c r="DE329" s="386">
        <v>11078.014514399507</v>
      </c>
      <c r="DF329" s="386">
        <v>11078.014514399507</v>
      </c>
      <c r="DG329" s="386">
        <v>11078.014514399507</v>
      </c>
      <c r="DH329" s="386">
        <v>11078.014514399507</v>
      </c>
      <c r="DI329" s="386">
        <v>11078.014514399507</v>
      </c>
      <c r="DJ329" s="387">
        <v>10992.133973855975</v>
      </c>
      <c r="DK329" s="387">
        <v>10906.91920850478</v>
      </c>
      <c r="DL329" s="387">
        <v>10822.365057029938</v>
      </c>
      <c r="DM329" s="387">
        <v>10738.466398127743</v>
      </c>
      <c r="DN329" s="387">
        <v>10655.218150196577</v>
      </c>
      <c r="DO329" s="387">
        <v>10572.615271029132</v>
      </c>
      <c r="DP329" s="387">
        <v>10490.652757507005</v>
      </c>
      <c r="DQ329" s="387">
        <v>10409.325645297671</v>
      </c>
      <c r="DR329" s="387">
        <v>10409.325645297671</v>
      </c>
      <c r="DS329" s="387">
        <v>10409.325645297671</v>
      </c>
      <c r="DT329" s="387">
        <v>10409.325645297671</v>
      </c>
      <c r="DU329" s="387">
        <v>10409.325645297671</v>
      </c>
      <c r="DV329" s="387">
        <v>10409.325645297671</v>
      </c>
      <c r="DW329" s="387">
        <v>10409.325645297671</v>
      </c>
      <c r="DX329" s="387">
        <v>10409.325645297671</v>
      </c>
      <c r="DY329" s="387">
        <v>10409.325645297671</v>
      </c>
      <c r="DZ329" s="387">
        <v>10409.325645297671</v>
      </c>
      <c r="EA329" s="387">
        <v>10409.325645297671</v>
      </c>
      <c r="EB329" s="387">
        <v>10409.325645297671</v>
      </c>
      <c r="EC329" s="387">
        <v>10409.325645297671</v>
      </c>
      <c r="ED329" s="387">
        <v>10409.325645297671</v>
      </c>
      <c r="EE329" s="387">
        <v>10409.325645297671</v>
      </c>
      <c r="EF329" s="387">
        <v>10409.325645297671</v>
      </c>
      <c r="EG329" s="387">
        <v>10409.325645297671</v>
      </c>
      <c r="EH329" s="387">
        <v>10409.325645297671</v>
      </c>
      <c r="EI329" s="387">
        <v>10409.325645297671</v>
      </c>
      <c r="EJ329" s="387">
        <v>10409.325645297671</v>
      </c>
      <c r="EK329" s="387">
        <v>10409.325645297671</v>
      </c>
      <c r="EY329" s="386">
        <v>627</v>
      </c>
      <c r="EZ329" s="386">
        <v>632</v>
      </c>
      <c r="FA329" s="386">
        <v>637</v>
      </c>
      <c r="FB329" s="386">
        <v>642</v>
      </c>
      <c r="FC329" s="386">
        <v>645</v>
      </c>
      <c r="FD329" s="386">
        <v>655</v>
      </c>
      <c r="FE329" s="386">
        <v>665</v>
      </c>
      <c r="FF329" s="386">
        <v>675</v>
      </c>
      <c r="FG329" s="386">
        <v>685</v>
      </c>
      <c r="FH329" s="386">
        <v>695</v>
      </c>
      <c r="FI329" s="386">
        <v>703.9</v>
      </c>
      <c r="FJ329" s="386">
        <v>712</v>
      </c>
      <c r="FK329" s="386">
        <v>721</v>
      </c>
      <c r="FL329" s="386">
        <v>730</v>
      </c>
      <c r="FM329" s="386">
        <v>739</v>
      </c>
      <c r="FN329" s="386">
        <v>748</v>
      </c>
      <c r="FO329" s="386">
        <v>757</v>
      </c>
      <c r="FP329" s="386">
        <v>766</v>
      </c>
      <c r="FQ329" s="386">
        <v>775</v>
      </c>
      <c r="FR329" s="386">
        <v>784</v>
      </c>
      <c r="FS329" s="386">
        <v>793</v>
      </c>
      <c r="FT329" s="386">
        <v>802</v>
      </c>
      <c r="FU329" s="386">
        <v>811</v>
      </c>
      <c r="FV329" s="386">
        <v>820</v>
      </c>
      <c r="FW329" s="386">
        <v>829</v>
      </c>
      <c r="FX329" s="386">
        <v>838</v>
      </c>
      <c r="FY329" s="386">
        <v>847</v>
      </c>
      <c r="FZ329" s="386">
        <v>856</v>
      </c>
      <c r="GA329" s="386">
        <v>865</v>
      </c>
      <c r="GB329" s="386">
        <v>874</v>
      </c>
      <c r="GC329" s="386">
        <v>874.90000000000009</v>
      </c>
      <c r="GD329" s="387">
        <v>940.04891636229229</v>
      </c>
      <c r="GE329" s="387">
        <v>1010.049108645468</v>
      </c>
      <c r="GF329" s="387">
        <v>1085.2618242711983</v>
      </c>
      <c r="GG329" s="387">
        <v>1166.0752107389467</v>
      </c>
      <c r="GH329" s="387">
        <v>1252.9063187245154</v>
      </c>
      <c r="GI329" s="387">
        <v>1346.2032543381522</v>
      </c>
      <c r="GJ329" s="387">
        <v>1446.4474916492984</v>
      </c>
      <c r="GK329" s="387">
        <v>1554.1563574121371</v>
      </c>
      <c r="GL329" s="387">
        <v>1554.1563574121371</v>
      </c>
      <c r="GM329" s="387">
        <v>1554.1563574121371</v>
      </c>
      <c r="GN329" s="387">
        <v>1554.1563574121371</v>
      </c>
      <c r="GO329" s="387">
        <v>1554.1563574121371</v>
      </c>
      <c r="GP329" s="387">
        <v>1554.1563574121371</v>
      </c>
      <c r="GQ329" s="387">
        <v>1554.1563574121371</v>
      </c>
      <c r="GR329" s="387">
        <v>1554.1563574121371</v>
      </c>
      <c r="GS329" s="387">
        <v>1554.1563574121371</v>
      </c>
      <c r="GT329" s="387">
        <v>1554.1563574121371</v>
      </c>
      <c r="GU329" s="387">
        <v>1554.1563574121371</v>
      </c>
      <c r="GV329" s="387">
        <v>1554.1563574121371</v>
      </c>
      <c r="GW329" s="387">
        <v>1554.1563574121371</v>
      </c>
      <c r="GX329" s="387">
        <v>1554.1563574121371</v>
      </c>
      <c r="GY329" s="387">
        <v>1554.1563574121371</v>
      </c>
      <c r="GZ329" s="387">
        <v>1554.1563574121371</v>
      </c>
      <c r="HA329" s="387">
        <v>1554.1563574121371</v>
      </c>
      <c r="HB329" s="387">
        <v>1554.1563574121371</v>
      </c>
      <c r="HC329" s="387">
        <v>1554.1563574121371</v>
      </c>
      <c r="HD329" s="387">
        <v>1554.1563574121371</v>
      </c>
      <c r="HE329" s="387">
        <v>1554.1563574121371</v>
      </c>
      <c r="HS329" s="394">
        <v>3.3292660518069965</v>
      </c>
      <c r="HT329" s="394">
        <v>3.3292660518069961</v>
      </c>
      <c r="HU329" s="394">
        <v>3.3292660518069965</v>
      </c>
      <c r="HV329" s="394">
        <v>3.3292660518069965</v>
      </c>
      <c r="HW329" s="394">
        <v>3.329266051806997</v>
      </c>
      <c r="HX329" s="394">
        <v>3.332955942339487</v>
      </c>
      <c r="HY329" s="394">
        <v>3.3366499224496593</v>
      </c>
      <c r="HZ329" s="394">
        <v>3.3403479966700718</v>
      </c>
      <c r="IA329" s="394">
        <v>3.3440501695383067</v>
      </c>
      <c r="IB329" s="394">
        <v>3.347756445596977</v>
      </c>
      <c r="IC329" s="394">
        <v>3.3517082308581916</v>
      </c>
      <c r="ID329" s="394">
        <v>3.3556646809171613</v>
      </c>
      <c r="IE329" s="394">
        <v>3.3596258012803428</v>
      </c>
      <c r="IF329" s="394">
        <v>3.3635915974606942</v>
      </c>
      <c r="IG329" s="394">
        <v>3.3675620749776831</v>
      </c>
      <c r="IH329" s="394">
        <v>3.3672427852903852</v>
      </c>
      <c r="II329" s="394">
        <v>3.3669235258759977</v>
      </c>
      <c r="IJ329" s="394">
        <v>3.3666042967316501</v>
      </c>
      <c r="IK329" s="394">
        <v>3.3662850978544725</v>
      </c>
      <c r="IL329" s="394">
        <v>3.365965929241594</v>
      </c>
      <c r="IM329" s="394">
        <v>3.3657453908055106</v>
      </c>
      <c r="IN329" s="394">
        <v>3.3655248668191287</v>
      </c>
      <c r="IO329" s="394">
        <v>3.3653043572815009</v>
      </c>
      <c r="IP329" s="394">
        <v>3.3650838621916805</v>
      </c>
      <c r="IQ329" s="394">
        <v>3.3648633815487217</v>
      </c>
      <c r="IR329" s="394">
        <v>3.3647823300668191</v>
      </c>
      <c r="IS329" s="394">
        <v>3.3647012805372527</v>
      </c>
      <c r="IT329" s="394">
        <v>3.3646202329599744</v>
      </c>
      <c r="IU329" s="394">
        <v>3.3645391873349384</v>
      </c>
      <c r="IV329" s="394">
        <v>3.3644581436620973</v>
      </c>
      <c r="IW329" s="394">
        <v>3.3644581436620973</v>
      </c>
      <c r="IX329" s="394">
        <v>3.3644581436620973</v>
      </c>
      <c r="IY329" s="394">
        <v>3.3644581436620973</v>
      </c>
      <c r="IZ329" s="394">
        <v>3.3644581436620973</v>
      </c>
      <c r="JA329" s="394">
        <v>3.3644581436620973</v>
      </c>
      <c r="JB329" s="394">
        <v>3.3627640099109795</v>
      </c>
      <c r="JC329" s="394">
        <v>3.3610707292212001</v>
      </c>
      <c r="JD329" s="394">
        <v>3.3593783011632095</v>
      </c>
      <c r="JE329" s="394">
        <v>3.3576867253076754</v>
      </c>
      <c r="JF329" s="394">
        <v>3.3559960012254808</v>
      </c>
      <c r="JG329" s="394">
        <v>3.3543061284877256</v>
      </c>
      <c r="JH329" s="394">
        <v>3.3526171066657251</v>
      </c>
      <c r="JI329" s="394">
        <v>3.350928935331011</v>
      </c>
      <c r="JJ329" s="394">
        <v>3.350928935331011</v>
      </c>
      <c r="JK329" s="394">
        <v>3.350928935331011</v>
      </c>
      <c r="JL329" s="394">
        <v>3.350928935331011</v>
      </c>
      <c r="JM329" s="394">
        <v>3.350928935331011</v>
      </c>
      <c r="JN329" s="394">
        <v>3.350928935331011</v>
      </c>
      <c r="JO329" s="394">
        <v>3.350928935331011</v>
      </c>
      <c r="JP329" s="394">
        <v>3.350928935331011</v>
      </c>
      <c r="JQ329" s="394">
        <v>3.350928935331011</v>
      </c>
      <c r="JR329" s="394">
        <v>3.350928935331011</v>
      </c>
      <c r="JS329" s="394">
        <v>3.350928935331011</v>
      </c>
      <c r="JT329" s="394">
        <v>3.350928935331011</v>
      </c>
      <c r="JU329" s="394">
        <v>3.350928935331011</v>
      </c>
      <c r="JV329" s="394">
        <v>3.350928935331011</v>
      </c>
      <c r="JW329" s="394">
        <v>3.350928935331011</v>
      </c>
      <c r="JX329" s="394">
        <v>3.350928935331011</v>
      </c>
      <c r="JY329" s="394">
        <v>3.350928935331011</v>
      </c>
      <c r="JZ329" s="394">
        <v>3.350928935331011</v>
      </c>
      <c r="KA329" s="394">
        <v>3.350928935331011</v>
      </c>
      <c r="KB329" s="394">
        <v>3.350928935331011</v>
      </c>
      <c r="KC329" s="394">
        <v>3.350928935331011</v>
      </c>
    </row>
    <row r="330" spans="1:289" x14ac:dyDescent="0.25">
      <c r="A330" s="383">
        <v>321</v>
      </c>
      <c r="B330" s="384" t="s">
        <v>865</v>
      </c>
      <c r="C330" s="385" t="s">
        <v>472</v>
      </c>
      <c r="D330" s="385" t="s">
        <v>867</v>
      </c>
      <c r="E330" s="129">
        <v>2060</v>
      </c>
      <c r="F330" s="386">
        <v>1116.84772</v>
      </c>
      <c r="G330" s="386">
        <v>1100.4634226986138</v>
      </c>
      <c r="H330" s="386">
        <v>1084.3194851107794</v>
      </c>
      <c r="I330" s="386">
        <v>1068.4123811291004</v>
      </c>
      <c r="J330" s="386">
        <v>1052.7386363746223</v>
      </c>
      <c r="K330" s="386">
        <v>1056.3798437243954</v>
      </c>
      <c r="L330" s="386">
        <v>1060.0336452646977</v>
      </c>
      <c r="M330" s="386">
        <v>1063.7000845562552</v>
      </c>
      <c r="N330" s="386">
        <v>1067.3792053104612</v>
      </c>
      <c r="O330" s="386">
        <v>1071.0710513898975</v>
      </c>
      <c r="P330" s="386">
        <v>1074.7832618902567</v>
      </c>
      <c r="Q330" s="386">
        <v>1078.5083384901907</v>
      </c>
      <c r="R330" s="386">
        <v>1082.2463257821382</v>
      </c>
      <c r="S330" s="386">
        <v>1085.9972685130897</v>
      </c>
      <c r="T330" s="386">
        <v>1089.7612115851246</v>
      </c>
      <c r="U330" s="386">
        <v>1104.7995431408026</v>
      </c>
      <c r="V330" s="386">
        <v>1120.0453985224108</v>
      </c>
      <c r="W330" s="386">
        <v>1135.5016414876852</v>
      </c>
      <c r="X330" s="386">
        <v>1151.1711753132379</v>
      </c>
      <c r="Y330" s="386">
        <v>1167.0569433399044</v>
      </c>
      <c r="Z330" s="386">
        <v>1186.9358194915553</v>
      </c>
      <c r="AA330" s="386">
        <v>1207.1532992728817</v>
      </c>
      <c r="AB330" s="386">
        <v>1227.7151502341792</v>
      </c>
      <c r="AC330" s="386">
        <v>1248.6272381663812</v>
      </c>
      <c r="AD330" s="386">
        <v>1269.8955287744241</v>
      </c>
      <c r="AE330" s="386">
        <v>1279.2462491142728</v>
      </c>
      <c r="AF330" s="386">
        <v>1288.6658223391762</v>
      </c>
      <c r="AG330" s="386">
        <v>1298.1547554389283</v>
      </c>
      <c r="AH330" s="386">
        <v>1307.7135591364806</v>
      </c>
      <c r="AI330" s="386">
        <v>1317.3427479154313</v>
      </c>
      <c r="AJ330" s="386">
        <v>1317.3427479154313</v>
      </c>
      <c r="AK330" s="386">
        <v>1317.3427479154313</v>
      </c>
      <c r="AL330" s="386">
        <v>1317.3427479154313</v>
      </c>
      <c r="AM330" s="386">
        <v>1317.3427479154313</v>
      </c>
      <c r="AN330" s="386">
        <v>1317.3427479154313</v>
      </c>
      <c r="AO330" s="387">
        <v>1363.1263469485632</v>
      </c>
      <c r="AP330" s="387">
        <v>1410.501132439239</v>
      </c>
      <c r="AQ330" s="387">
        <v>1459.5224052898809</v>
      </c>
      <c r="AR330" s="387">
        <v>1510.2473883585651</v>
      </c>
      <c r="AS330" s="387">
        <v>1562.735293255645</v>
      </c>
      <c r="AT330" s="387">
        <v>1617.0473894618581</v>
      </c>
      <c r="AU330" s="387">
        <v>1673.2470758485988</v>
      </c>
      <c r="AV330" s="387">
        <v>1731.399954683842</v>
      </c>
      <c r="AW330" s="387">
        <v>1731.399954683842</v>
      </c>
      <c r="AX330" s="387">
        <v>1731.399954683842</v>
      </c>
      <c r="AY330" s="387">
        <v>1731.399954683842</v>
      </c>
      <c r="AZ330" s="387">
        <v>1731.399954683842</v>
      </c>
      <c r="BA330" s="387">
        <v>1731.399954683842</v>
      </c>
      <c r="BB330" s="387">
        <v>1731.399954683842</v>
      </c>
      <c r="BC330" s="387">
        <v>1731.399954683842</v>
      </c>
      <c r="BD330" s="387">
        <v>1731.399954683842</v>
      </c>
      <c r="BE330" s="387">
        <v>1731.399954683842</v>
      </c>
      <c r="BF330" s="387">
        <v>1731.399954683842</v>
      </c>
      <c r="BG330" s="387">
        <v>1731.399954683842</v>
      </c>
      <c r="BH330" s="387">
        <v>1731.399954683842</v>
      </c>
      <c r="BI330" s="387">
        <v>1731.399954683842</v>
      </c>
      <c r="BJ330" s="387">
        <v>1731.399954683842</v>
      </c>
      <c r="BK330" s="387">
        <v>1731.399954683842</v>
      </c>
      <c r="BL330" s="387">
        <v>1731.399954683842</v>
      </c>
      <c r="BM330" s="387">
        <v>1731.399954683842</v>
      </c>
      <c r="BN330" s="387">
        <v>1731.399954683842</v>
      </c>
      <c r="BO330" s="387">
        <v>1731.399954683842</v>
      </c>
      <c r="BP330" s="387">
        <v>1731.399954683842</v>
      </c>
      <c r="CA330" s="386">
        <v>3310</v>
      </c>
      <c r="CB330" s="386">
        <v>3261.4418813805805</v>
      </c>
      <c r="CC330" s="386">
        <v>3213.5961165025078</v>
      </c>
      <c r="CD330" s="386">
        <v>3166.4522550463043</v>
      </c>
      <c r="CE330" s="386">
        <v>3120</v>
      </c>
      <c r="CF330" s="386">
        <v>3132.6156194150044</v>
      </c>
      <c r="CG330" s="386">
        <v>3145.282249680401</v>
      </c>
      <c r="CH330" s="386">
        <v>3158.000097056919</v>
      </c>
      <c r="CI330" s="386">
        <v>3170.7693686392963</v>
      </c>
      <c r="CJ330" s="386">
        <v>3183.59027235965</v>
      </c>
      <c r="CK330" s="386">
        <v>3196.4807453497497</v>
      </c>
      <c r="CL330" s="386">
        <v>3209.4234123345823</v>
      </c>
      <c r="CM330" s="386">
        <v>3222.4184846495345</v>
      </c>
      <c r="CN330" s="386">
        <v>3235.4661744856967</v>
      </c>
      <c r="CO330" s="386">
        <v>3248.5666948933304</v>
      </c>
      <c r="CP330" s="386">
        <v>3291.2477951914789</v>
      </c>
      <c r="CQ330" s="386">
        <v>3334.4896585872498</v>
      </c>
      <c r="CR330" s="386">
        <v>3378.2996526332472</v>
      </c>
      <c r="CS330" s="386">
        <v>3422.6852416802267</v>
      </c>
      <c r="CT330" s="386">
        <v>3467.6539881488748</v>
      </c>
      <c r="CU330" s="386">
        <v>3524.3504201083701</v>
      </c>
      <c r="CV330" s="386">
        <v>3581.9738434597184</v>
      </c>
      <c r="CW330" s="386">
        <v>3640.5394145895007</v>
      </c>
      <c r="CX330" s="386">
        <v>3700.0625376924836</v>
      </c>
      <c r="CY330" s="386">
        <v>3760.558868823302</v>
      </c>
      <c r="CZ330" s="386">
        <v>3785.9463713160844</v>
      </c>
      <c r="DA330" s="386">
        <v>3811.5052646327586</v>
      </c>
      <c r="DB330" s="386">
        <v>3837.2367058313898</v>
      </c>
      <c r="DC330" s="386">
        <v>3863.1418597813326</v>
      </c>
      <c r="DD330" s="386">
        <v>3889.221899215966</v>
      </c>
      <c r="DE330" s="386">
        <v>3889.2218992159728</v>
      </c>
      <c r="DF330" s="386">
        <v>3889.2218992159796</v>
      </c>
      <c r="DG330" s="386">
        <v>3889.2218992159865</v>
      </c>
      <c r="DH330" s="386">
        <v>3889.2218992159933</v>
      </c>
      <c r="DI330" s="386">
        <v>3889.2218992159992</v>
      </c>
      <c r="DJ330" s="387">
        <v>4022.3074853571634</v>
      </c>
      <c r="DK330" s="387">
        <v>4159.9471375036928</v>
      </c>
      <c r="DL330" s="387">
        <v>4302.296691593815</v>
      </c>
      <c r="DM330" s="387">
        <v>4449.5173161278326</v>
      </c>
      <c r="DN330" s="387">
        <v>4601.7756946434702</v>
      </c>
      <c r="DO330" s="387">
        <v>4759.2442144353708</v>
      </c>
      <c r="DP330" s="387">
        <v>4922.101161732402</v>
      </c>
      <c r="DQ330" s="387">
        <v>5090.5309235537352</v>
      </c>
      <c r="DR330" s="387">
        <v>5090.5309235537352</v>
      </c>
      <c r="DS330" s="387">
        <v>5090.5309235537352</v>
      </c>
      <c r="DT330" s="387">
        <v>5090.5309235537352</v>
      </c>
      <c r="DU330" s="387">
        <v>5090.5309235537352</v>
      </c>
      <c r="DV330" s="387">
        <v>5090.5309235537352</v>
      </c>
      <c r="DW330" s="387">
        <v>5090.5309235537352</v>
      </c>
      <c r="DX330" s="387">
        <v>5090.5309235537352</v>
      </c>
      <c r="DY330" s="387">
        <v>5090.5309235537352</v>
      </c>
      <c r="DZ330" s="387">
        <v>5090.5309235537352</v>
      </c>
      <c r="EA330" s="387">
        <v>5090.5309235537352</v>
      </c>
      <c r="EB330" s="387">
        <v>5090.5309235537352</v>
      </c>
      <c r="EC330" s="387">
        <v>5090.5309235537352</v>
      </c>
      <c r="ED330" s="387">
        <v>5090.5309235537352</v>
      </c>
      <c r="EE330" s="387">
        <v>5090.5309235537352</v>
      </c>
      <c r="EF330" s="387">
        <v>5090.5309235537352</v>
      </c>
      <c r="EG330" s="387">
        <v>5090.5309235537352</v>
      </c>
      <c r="EH330" s="387">
        <v>5090.5309235537352</v>
      </c>
      <c r="EI330" s="387">
        <v>5090.5309235537352</v>
      </c>
      <c r="EJ330" s="387">
        <v>5090.5309235537352</v>
      </c>
      <c r="EK330" s="387">
        <v>5090.5309235537352</v>
      </c>
      <c r="EY330" s="386">
        <v>648</v>
      </c>
      <c r="EZ330" s="386">
        <v>653</v>
      </c>
      <c r="FA330" s="386">
        <v>658</v>
      </c>
      <c r="FB330" s="386">
        <v>663</v>
      </c>
      <c r="FC330" s="386">
        <v>667.80000000000007</v>
      </c>
      <c r="FD330" s="386">
        <v>678</v>
      </c>
      <c r="FE330" s="386">
        <v>688</v>
      </c>
      <c r="FF330" s="386">
        <v>698</v>
      </c>
      <c r="FG330" s="386">
        <v>708</v>
      </c>
      <c r="FH330" s="386">
        <v>718</v>
      </c>
      <c r="FI330" s="386">
        <v>725.99999999999989</v>
      </c>
      <c r="FJ330" s="386">
        <v>734</v>
      </c>
      <c r="FK330" s="386">
        <v>742</v>
      </c>
      <c r="FL330" s="386">
        <v>750</v>
      </c>
      <c r="FM330" s="386">
        <v>758</v>
      </c>
      <c r="FN330" s="386">
        <v>766</v>
      </c>
      <c r="FO330" s="386">
        <v>774</v>
      </c>
      <c r="FP330" s="386">
        <v>782</v>
      </c>
      <c r="FQ330" s="386">
        <v>790</v>
      </c>
      <c r="FR330" s="386">
        <v>798</v>
      </c>
      <c r="FS330" s="386">
        <v>806</v>
      </c>
      <c r="FT330" s="386">
        <v>814</v>
      </c>
      <c r="FU330" s="386">
        <v>822</v>
      </c>
      <c r="FV330" s="386">
        <v>830</v>
      </c>
      <c r="FW330" s="386">
        <v>838</v>
      </c>
      <c r="FX330" s="386">
        <v>846</v>
      </c>
      <c r="FY330" s="386">
        <v>854</v>
      </c>
      <c r="FZ330" s="386">
        <v>862</v>
      </c>
      <c r="GA330" s="386">
        <v>870</v>
      </c>
      <c r="GB330" s="386">
        <v>878</v>
      </c>
      <c r="GC330" s="386">
        <v>888.1</v>
      </c>
      <c r="GD330" s="387">
        <v>909.50604457531017</v>
      </c>
      <c r="GE330" s="387">
        <v>931.42804314719751</v>
      </c>
      <c r="GF330" s="387">
        <v>953.87843185376528</v>
      </c>
      <c r="GG330" s="387">
        <v>976.86994658373794</v>
      </c>
      <c r="GH330" s="387">
        <v>1000.4156302014075</v>
      </c>
      <c r="GI330" s="387">
        <v>1024.5288399457249</v>
      </c>
      <c r="GJ330" s="387">
        <v>1049.2232550077324</v>
      </c>
      <c r="GK330" s="387">
        <v>1074.512884290637</v>
      </c>
      <c r="GL330" s="387">
        <v>1074.512884290637</v>
      </c>
      <c r="GM330" s="387">
        <v>1074.512884290637</v>
      </c>
      <c r="GN330" s="387">
        <v>1074.512884290637</v>
      </c>
      <c r="GO330" s="387">
        <v>1074.512884290637</v>
      </c>
      <c r="GP330" s="387">
        <v>1074.512884290637</v>
      </c>
      <c r="GQ330" s="387">
        <v>1074.512884290637</v>
      </c>
      <c r="GR330" s="387">
        <v>1074.512884290637</v>
      </c>
      <c r="GS330" s="387">
        <v>1074.512884290637</v>
      </c>
      <c r="GT330" s="387">
        <v>1074.512884290637</v>
      </c>
      <c r="GU330" s="387">
        <v>1074.512884290637</v>
      </c>
      <c r="GV330" s="387">
        <v>1074.512884290637</v>
      </c>
      <c r="GW330" s="387">
        <v>1074.512884290637</v>
      </c>
      <c r="GX330" s="387">
        <v>1074.512884290637</v>
      </c>
      <c r="GY330" s="387">
        <v>1074.512884290637</v>
      </c>
      <c r="GZ330" s="387">
        <v>1074.512884290637</v>
      </c>
      <c r="HA330" s="387">
        <v>1074.512884290637</v>
      </c>
      <c r="HB330" s="387">
        <v>1074.512884290637</v>
      </c>
      <c r="HC330" s="387">
        <v>1074.512884290637</v>
      </c>
      <c r="HD330" s="387">
        <v>1074.512884290637</v>
      </c>
      <c r="HE330" s="387">
        <v>1074.512884290637</v>
      </c>
      <c r="HS330" s="394">
        <v>2.9636985783522931</v>
      </c>
      <c r="HT330" s="394">
        <v>2.9636985783522931</v>
      </c>
      <c r="HU330" s="394">
        <v>2.9636985783522936</v>
      </c>
      <c r="HV330" s="394">
        <v>2.9636985783522944</v>
      </c>
      <c r="HW330" s="394">
        <v>2.9636985783522936</v>
      </c>
      <c r="HX330" s="394">
        <v>2.965425398851409</v>
      </c>
      <c r="HY330" s="394">
        <v>2.967153225495029</v>
      </c>
      <c r="HZ330" s="394">
        <v>2.9688820588693896</v>
      </c>
      <c r="IA330" s="394">
        <v>2.9706118995610717</v>
      </c>
      <c r="IB330" s="394">
        <v>2.9723427481569948</v>
      </c>
      <c r="IC330" s="394">
        <v>2.9740700834212785</v>
      </c>
      <c r="ID330" s="394">
        <v>2.9757984225022036</v>
      </c>
      <c r="IE330" s="394">
        <v>2.9775277659831243</v>
      </c>
      <c r="IF330" s="394">
        <v>2.9792581144477337</v>
      </c>
      <c r="IG330" s="394">
        <v>2.9809894684800633</v>
      </c>
      <c r="IH330" s="394">
        <v>2.979045217411012</v>
      </c>
      <c r="II330" s="394">
        <v>2.9771022344149478</v>
      </c>
      <c r="IJ330" s="394">
        <v>2.9751605186648122</v>
      </c>
      <c r="IK330" s="394">
        <v>2.9732200693340864</v>
      </c>
      <c r="IL330" s="394">
        <v>2.9712808855967907</v>
      </c>
      <c r="IM330" s="394">
        <v>2.969284743313322</v>
      </c>
      <c r="IN330" s="394">
        <v>2.9672899420622794</v>
      </c>
      <c r="IO330" s="394">
        <v>2.9652964809427416</v>
      </c>
      <c r="IP330" s="394">
        <v>2.9633043590543919</v>
      </c>
      <c r="IQ330" s="394">
        <v>2.9613135754975186</v>
      </c>
      <c r="IR330" s="394">
        <v>2.959513364950185</v>
      </c>
      <c r="IS330" s="394">
        <v>2.9577142487678798</v>
      </c>
      <c r="IT330" s="394">
        <v>2.955916226285328</v>
      </c>
      <c r="IU330" s="394">
        <v>2.9541192968376593</v>
      </c>
      <c r="IV330" s="394">
        <v>2.9523234597604056</v>
      </c>
      <c r="IW330" s="394">
        <v>2.9523234597604109</v>
      </c>
      <c r="IX330" s="394">
        <v>2.9523234597604158</v>
      </c>
      <c r="IY330" s="394">
        <v>2.9523234597604211</v>
      </c>
      <c r="IZ330" s="394">
        <v>2.9523234597604264</v>
      </c>
      <c r="JA330" s="394">
        <v>2.9523234597604309</v>
      </c>
      <c r="JB330" s="394">
        <v>2.9507957896649346</v>
      </c>
      <c r="JC330" s="394">
        <v>2.9492689100573219</v>
      </c>
      <c r="JD330" s="394">
        <v>2.9477428205285556</v>
      </c>
      <c r="JE330" s="394">
        <v>2.9462175206698134</v>
      </c>
      <c r="JF330" s="394">
        <v>2.9446930100724833</v>
      </c>
      <c r="JG330" s="394">
        <v>2.9431692883281633</v>
      </c>
      <c r="JH330" s="394">
        <v>2.9416463550286647</v>
      </c>
      <c r="JI330" s="394">
        <v>2.9401242097660094</v>
      </c>
      <c r="JJ330" s="394">
        <v>2.9401242097660094</v>
      </c>
      <c r="JK330" s="394">
        <v>2.9401242097660094</v>
      </c>
      <c r="JL330" s="394">
        <v>2.9401242097660094</v>
      </c>
      <c r="JM330" s="394">
        <v>2.9401242097660094</v>
      </c>
      <c r="JN330" s="394">
        <v>2.9401242097660094</v>
      </c>
      <c r="JO330" s="394">
        <v>2.9401242097660094</v>
      </c>
      <c r="JP330" s="394">
        <v>2.9401242097660094</v>
      </c>
      <c r="JQ330" s="394">
        <v>2.9401242097660094</v>
      </c>
      <c r="JR330" s="394">
        <v>2.9401242097660094</v>
      </c>
      <c r="JS330" s="394">
        <v>2.9401242097660094</v>
      </c>
      <c r="JT330" s="394">
        <v>2.9401242097660094</v>
      </c>
      <c r="JU330" s="394">
        <v>2.9401242097660094</v>
      </c>
      <c r="JV330" s="394">
        <v>2.9401242097660094</v>
      </c>
      <c r="JW330" s="394">
        <v>2.9401242097660094</v>
      </c>
      <c r="JX330" s="394">
        <v>2.9401242097660094</v>
      </c>
      <c r="JY330" s="394">
        <v>2.9401242097660094</v>
      </c>
      <c r="JZ330" s="394">
        <v>2.9401242097660094</v>
      </c>
      <c r="KA330" s="394">
        <v>2.9401242097660094</v>
      </c>
      <c r="KB330" s="394">
        <v>2.9401242097660094</v>
      </c>
      <c r="KC330" s="394">
        <v>2.9401242097660094</v>
      </c>
    </row>
    <row r="331" spans="1:289" x14ac:dyDescent="0.25">
      <c r="A331" s="383">
        <v>322</v>
      </c>
      <c r="B331" s="384" t="s">
        <v>865</v>
      </c>
      <c r="C331" s="385" t="s">
        <v>472</v>
      </c>
      <c r="D331" s="385" t="s">
        <v>867</v>
      </c>
      <c r="E331" s="129">
        <v>2060</v>
      </c>
      <c r="F331" s="386">
        <v>1749.7408499999999</v>
      </c>
      <c r="G331" s="386">
        <v>1729.6859379382488</v>
      </c>
      <c r="H331" s="386">
        <v>1709.8608882002839</v>
      </c>
      <c r="I331" s="386">
        <v>1690.2630661852784</v>
      </c>
      <c r="J331" s="386">
        <v>1670.8898674892703</v>
      </c>
      <c r="K331" s="386">
        <v>1674.5403646680579</v>
      </c>
      <c r="L331" s="386">
        <v>1678.1988373154336</v>
      </c>
      <c r="M331" s="386">
        <v>1681.8653028559006</v>
      </c>
      <c r="N331" s="386">
        <v>1685.5397787520301</v>
      </c>
      <c r="O331" s="386">
        <v>1689.2222825045455</v>
      </c>
      <c r="P331" s="386">
        <v>1692.9438799564748</v>
      </c>
      <c r="Q331" s="386">
        <v>1696.673676618027</v>
      </c>
      <c r="R331" s="386">
        <v>1700.4116905532298</v>
      </c>
      <c r="S331" s="386">
        <v>1704.1579398659082</v>
      </c>
      <c r="T331" s="386">
        <v>1707.9124426997726</v>
      </c>
      <c r="U331" s="386">
        <v>1723.0990991378433</v>
      </c>
      <c r="V331" s="386">
        <v>1738.4207944268539</v>
      </c>
      <c r="W331" s="386">
        <v>1753.878729324281</v>
      </c>
      <c r="X331" s="386">
        <v>1769.4741152646657</v>
      </c>
      <c r="Y331" s="386">
        <v>1785.2081744545524</v>
      </c>
      <c r="Z331" s="386">
        <v>1805.3177102993343</v>
      </c>
      <c r="AA331" s="386">
        <v>1825.6537706680788</v>
      </c>
      <c r="AB331" s="386">
        <v>1846.2189072536919</v>
      </c>
      <c r="AC331" s="386">
        <v>1867.0157004927078</v>
      </c>
      <c r="AD331" s="386">
        <v>1888.0467598890721</v>
      </c>
      <c r="AE331" s="386">
        <v>1897.442228081045</v>
      </c>
      <c r="AF331" s="386">
        <v>1906.8844508473333</v>
      </c>
      <c r="AG331" s="386">
        <v>1916.3736608522572</v>
      </c>
      <c r="AH331" s="386">
        <v>1925.9100919179421</v>
      </c>
      <c r="AI331" s="386">
        <v>1935.4939790300793</v>
      </c>
      <c r="AJ331" s="386">
        <v>1935.4939790300793</v>
      </c>
      <c r="AK331" s="386">
        <v>1935.4939790300793</v>
      </c>
      <c r="AL331" s="386">
        <v>1935.4939790300793</v>
      </c>
      <c r="AM331" s="386">
        <v>1935.4939790300793</v>
      </c>
      <c r="AN331" s="386">
        <v>1935.4939790300793</v>
      </c>
      <c r="AO331" s="387">
        <v>1985.2887652227701</v>
      </c>
      <c r="AP331" s="387">
        <v>2036.3646304365479</v>
      </c>
      <c r="AQ331" s="387">
        <v>2088.7545332115283</v>
      </c>
      <c r="AR331" s="387">
        <v>2142.4922800178515</v>
      </c>
      <c r="AS331" s="387">
        <v>2197.6125470705251</v>
      </c>
      <c r="AT331" s="387">
        <v>2254.1509027054985</v>
      </c>
      <c r="AU331" s="387">
        <v>2312.1438303314112</v>
      </c>
      <c r="AV331" s="387">
        <v>2371.6287519718276</v>
      </c>
      <c r="AW331" s="387">
        <v>2371.6287519718276</v>
      </c>
      <c r="AX331" s="387">
        <v>2371.6287519718276</v>
      </c>
      <c r="AY331" s="387">
        <v>2371.6287519718276</v>
      </c>
      <c r="AZ331" s="387">
        <v>2371.6287519718276</v>
      </c>
      <c r="BA331" s="387">
        <v>2371.6287519718276</v>
      </c>
      <c r="BB331" s="387">
        <v>2371.6287519718276</v>
      </c>
      <c r="BC331" s="387">
        <v>2371.6287519718276</v>
      </c>
      <c r="BD331" s="387">
        <v>2371.6287519718276</v>
      </c>
      <c r="BE331" s="387">
        <v>2371.6287519718276</v>
      </c>
      <c r="BF331" s="387">
        <v>2371.6287519718276</v>
      </c>
      <c r="BG331" s="387">
        <v>2371.6287519718276</v>
      </c>
      <c r="BH331" s="387">
        <v>2371.6287519718276</v>
      </c>
      <c r="BI331" s="387">
        <v>2371.6287519718276</v>
      </c>
      <c r="BJ331" s="387">
        <v>2371.6287519718276</v>
      </c>
      <c r="BK331" s="387">
        <v>2371.6287519718276</v>
      </c>
      <c r="BL331" s="387">
        <v>2371.6287519718276</v>
      </c>
      <c r="BM331" s="387">
        <v>2371.6287519718276</v>
      </c>
      <c r="BN331" s="387">
        <v>2371.6287519718276</v>
      </c>
      <c r="BO331" s="387">
        <v>2371.6287519718276</v>
      </c>
      <c r="BP331" s="387">
        <v>2371.6287519718276</v>
      </c>
      <c r="CA331" s="386">
        <v>4660</v>
      </c>
      <c r="CB331" s="386">
        <v>4606.5887247201435</v>
      </c>
      <c r="CC331" s="386">
        <v>4553.7896306263428</v>
      </c>
      <c r="CD331" s="386">
        <v>4501.5957011139089</v>
      </c>
      <c r="CE331" s="386">
        <v>4450</v>
      </c>
      <c r="CF331" s="386">
        <v>4472.760922100787</v>
      </c>
      <c r="CG331" s="386">
        <v>4495.6382620835693</v>
      </c>
      <c r="CH331" s="386">
        <v>4518.6326154041544</v>
      </c>
      <c r="CI331" s="386">
        <v>4541.7445805639945</v>
      </c>
      <c r="CJ331" s="386">
        <v>4564.9747591257646</v>
      </c>
      <c r="CK331" s="386">
        <v>4588.2154090118211</v>
      </c>
      <c r="CL331" s="386">
        <v>4611.574378896481</v>
      </c>
      <c r="CM331" s="386">
        <v>4635.0522711562762</v>
      </c>
      <c r="CN331" s="386">
        <v>4658.6496912344855</v>
      </c>
      <c r="CO331" s="386">
        <v>4682.3672476567463</v>
      </c>
      <c r="CP331" s="386">
        <v>4730.0503683314146</v>
      </c>
      <c r="CQ331" s="386">
        <v>4778.2190724464708</v>
      </c>
      <c r="CR331" s="386">
        <v>4826.8783049651265</v>
      </c>
      <c r="CS331" s="386">
        <v>4876.0330612078742</v>
      </c>
      <c r="CT331" s="386">
        <v>4925.6883873652996</v>
      </c>
      <c r="CU331" s="386">
        <v>4987.5908223764336</v>
      </c>
      <c r="CV331" s="386">
        <v>5050.2712017394961</v>
      </c>
      <c r="CW331" s="386">
        <v>5113.7393020879026</v>
      </c>
      <c r="CX331" s="386">
        <v>5178.0050229206208</v>
      </c>
      <c r="CY331" s="386">
        <v>5243.0783881462512</v>
      </c>
      <c r="CZ331" s="386">
        <v>5275.65937980531</v>
      </c>
      <c r="DA331" s="386">
        <v>5308.4428328694639</v>
      </c>
      <c r="DB331" s="386">
        <v>5341.4300054532905</v>
      </c>
      <c r="DC331" s="386">
        <v>5374.6221634894109</v>
      </c>
      <c r="DD331" s="386">
        <v>5408.0205807770772</v>
      </c>
      <c r="DE331" s="386">
        <v>5408.0205807770744</v>
      </c>
      <c r="DF331" s="386">
        <v>5408.0205807770717</v>
      </c>
      <c r="DG331" s="386">
        <v>5408.020580777069</v>
      </c>
      <c r="DH331" s="386">
        <v>5408.0205807770662</v>
      </c>
      <c r="DI331" s="386">
        <v>5408.0205807770617</v>
      </c>
      <c r="DJ331" s="387">
        <v>5544.3068018937884</v>
      </c>
      <c r="DK331" s="387">
        <v>5684.0275391682935</v>
      </c>
      <c r="DL331" s="387">
        <v>5827.2693450131492</v>
      </c>
      <c r="DM331" s="387">
        <v>5974.1209530273836</v>
      </c>
      <c r="DN331" s="387">
        <v>6124.673332964031</v>
      </c>
      <c r="DO331" s="387">
        <v>6279.0197470829144</v>
      </c>
      <c r="DP331" s="387">
        <v>6437.2558079235469</v>
      </c>
      <c r="DQ331" s="387">
        <v>6599.4795375339745</v>
      </c>
      <c r="DR331" s="387">
        <v>6599.4795375339745</v>
      </c>
      <c r="DS331" s="387">
        <v>6599.4795375339745</v>
      </c>
      <c r="DT331" s="387">
        <v>6599.4795375339745</v>
      </c>
      <c r="DU331" s="387">
        <v>6599.4795375339745</v>
      </c>
      <c r="DV331" s="387">
        <v>6599.4795375339745</v>
      </c>
      <c r="DW331" s="387">
        <v>6599.4795375339745</v>
      </c>
      <c r="DX331" s="387">
        <v>6599.4795375339745</v>
      </c>
      <c r="DY331" s="387">
        <v>6599.4795375339745</v>
      </c>
      <c r="DZ331" s="387">
        <v>6599.4795375339745</v>
      </c>
      <c r="EA331" s="387">
        <v>6599.4795375339745</v>
      </c>
      <c r="EB331" s="387">
        <v>6599.4795375339745</v>
      </c>
      <c r="EC331" s="387">
        <v>6599.4795375339745</v>
      </c>
      <c r="ED331" s="387">
        <v>6599.4795375339745</v>
      </c>
      <c r="EE331" s="387">
        <v>6599.4795375339745</v>
      </c>
      <c r="EF331" s="387">
        <v>6599.4795375339745</v>
      </c>
      <c r="EG331" s="387">
        <v>6599.4795375339745</v>
      </c>
      <c r="EH331" s="387">
        <v>6599.4795375339745</v>
      </c>
      <c r="EI331" s="387">
        <v>6599.4795375339745</v>
      </c>
      <c r="EJ331" s="387">
        <v>6599.4795375339745</v>
      </c>
      <c r="EK331" s="387">
        <v>6599.4795375339745</v>
      </c>
      <c r="EY331" s="386">
        <v>762</v>
      </c>
      <c r="EZ331" s="386">
        <v>769</v>
      </c>
      <c r="FA331" s="386">
        <v>776</v>
      </c>
      <c r="FB331" s="386">
        <v>783</v>
      </c>
      <c r="FC331" s="386">
        <v>788.8</v>
      </c>
      <c r="FD331" s="386">
        <v>801</v>
      </c>
      <c r="FE331" s="386">
        <v>813</v>
      </c>
      <c r="FF331" s="386">
        <v>825</v>
      </c>
      <c r="FG331" s="386">
        <v>837</v>
      </c>
      <c r="FH331" s="386">
        <v>849</v>
      </c>
      <c r="FI331" s="386">
        <v>859</v>
      </c>
      <c r="FJ331" s="386">
        <v>870</v>
      </c>
      <c r="FK331" s="386">
        <v>881</v>
      </c>
      <c r="FL331" s="386">
        <v>892</v>
      </c>
      <c r="FM331" s="386">
        <v>903</v>
      </c>
      <c r="FN331" s="386">
        <v>914</v>
      </c>
      <c r="FO331" s="386">
        <v>925</v>
      </c>
      <c r="FP331" s="386">
        <v>936</v>
      </c>
      <c r="FQ331" s="386">
        <v>947</v>
      </c>
      <c r="FR331" s="386">
        <v>958</v>
      </c>
      <c r="FS331" s="386">
        <v>969</v>
      </c>
      <c r="FT331" s="386">
        <v>980</v>
      </c>
      <c r="FU331" s="386">
        <v>991</v>
      </c>
      <c r="FV331" s="386">
        <v>1002</v>
      </c>
      <c r="FW331" s="386">
        <v>1013</v>
      </c>
      <c r="FX331" s="386">
        <v>1024</v>
      </c>
      <c r="FY331" s="386">
        <v>1035</v>
      </c>
      <c r="FZ331" s="386">
        <v>1046</v>
      </c>
      <c r="GA331" s="386">
        <v>1057</v>
      </c>
      <c r="GB331" s="386">
        <v>1068</v>
      </c>
      <c r="GC331" s="386">
        <v>1079.4000000000001</v>
      </c>
      <c r="GD331" s="387">
        <v>1081.5163508194159</v>
      </c>
      <c r="GE331" s="387">
        <v>1083.6368511114931</v>
      </c>
      <c r="GF331" s="387">
        <v>1085.7615090119923</v>
      </c>
      <c r="GG331" s="387">
        <v>1087.8903326726256</v>
      </c>
      <c r="GH331" s="387">
        <v>1090.0233302610879</v>
      </c>
      <c r="GI331" s="387">
        <v>1092.1605099610881</v>
      </c>
      <c r="GJ331" s="387">
        <v>1094.3018799723809</v>
      </c>
      <c r="GK331" s="387">
        <v>1096.4474485107983</v>
      </c>
      <c r="GL331" s="387">
        <v>1096.4474485107983</v>
      </c>
      <c r="GM331" s="387">
        <v>1096.4474485107983</v>
      </c>
      <c r="GN331" s="387">
        <v>1096.4474485107983</v>
      </c>
      <c r="GO331" s="387">
        <v>1096.4474485107983</v>
      </c>
      <c r="GP331" s="387">
        <v>1096.4474485107983</v>
      </c>
      <c r="GQ331" s="387">
        <v>1096.4474485107983</v>
      </c>
      <c r="GR331" s="387">
        <v>1096.4474485107983</v>
      </c>
      <c r="GS331" s="387">
        <v>1096.4474485107983</v>
      </c>
      <c r="GT331" s="387">
        <v>1096.4474485107983</v>
      </c>
      <c r="GU331" s="387">
        <v>1096.4474485107983</v>
      </c>
      <c r="GV331" s="387">
        <v>1096.4474485107983</v>
      </c>
      <c r="GW331" s="387">
        <v>1096.4474485107983</v>
      </c>
      <c r="GX331" s="387">
        <v>1096.4474485107983</v>
      </c>
      <c r="GY331" s="387">
        <v>1096.4474485107983</v>
      </c>
      <c r="GZ331" s="387">
        <v>1096.4474485107983</v>
      </c>
      <c r="HA331" s="387">
        <v>1096.4474485107983</v>
      </c>
      <c r="HB331" s="387">
        <v>1096.4474485107983</v>
      </c>
      <c r="HC331" s="387">
        <v>1096.4474485107983</v>
      </c>
      <c r="HD331" s="387">
        <v>1096.4474485107983</v>
      </c>
      <c r="HE331" s="387">
        <v>1096.4474485107983</v>
      </c>
      <c r="HS331" s="394">
        <v>2.6632515323626356</v>
      </c>
      <c r="HT331" s="394">
        <v>2.6632515323626356</v>
      </c>
      <c r="HU331" s="394">
        <v>2.6632515323626356</v>
      </c>
      <c r="HV331" s="394">
        <v>2.6632515323626351</v>
      </c>
      <c r="HW331" s="394">
        <v>2.6632515323626356</v>
      </c>
      <c r="HX331" s="394">
        <v>2.6710379853921387</v>
      </c>
      <c r="HY331" s="394">
        <v>2.6788472033952262</v>
      </c>
      <c r="HZ331" s="394">
        <v>2.686679252929034</v>
      </c>
      <c r="IA331" s="394">
        <v>2.6945342007452902</v>
      </c>
      <c r="IB331" s="394">
        <v>2.7024121137908805</v>
      </c>
      <c r="IC331" s="394">
        <v>2.7101993535248097</v>
      </c>
      <c r="ID331" s="394">
        <v>2.7180090328793893</v>
      </c>
      <c r="IE331" s="394">
        <v>2.7258412165163719</v>
      </c>
      <c r="IF331" s="394">
        <v>2.7336959692838398</v>
      </c>
      <c r="IG331" s="394">
        <v>2.7415733562167399</v>
      </c>
      <c r="IH331" s="394">
        <v>2.7450831880175124</v>
      </c>
      <c r="II331" s="394">
        <v>2.7485975131940474</v>
      </c>
      <c r="IJ331" s="394">
        <v>2.7521163374988782</v>
      </c>
      <c r="IK331" s="394">
        <v>2.7556396666919034</v>
      </c>
      <c r="IL331" s="394">
        <v>2.759167506540396</v>
      </c>
      <c r="IM331" s="394">
        <v>2.7627219264078766</v>
      </c>
      <c r="IN331" s="394">
        <v>2.7662809251566918</v>
      </c>
      <c r="IO331" s="394">
        <v>2.7698445086854564</v>
      </c>
      <c r="IP331" s="394">
        <v>2.7734126829003842</v>
      </c>
      <c r="IQ331" s="394">
        <v>2.7769854537152971</v>
      </c>
      <c r="IR331" s="394">
        <v>2.7804058019414817</v>
      </c>
      <c r="IS331" s="394">
        <v>2.7838303629308174</v>
      </c>
      <c r="IT331" s="394">
        <v>2.7872591418720654</v>
      </c>
      <c r="IU331" s="394">
        <v>2.7906921439603782</v>
      </c>
      <c r="IV331" s="394">
        <v>2.7941293743973108</v>
      </c>
      <c r="IW331" s="394">
        <v>2.7941293743973095</v>
      </c>
      <c r="IX331" s="394">
        <v>2.7941293743973077</v>
      </c>
      <c r="IY331" s="394">
        <v>2.7941293743973064</v>
      </c>
      <c r="IZ331" s="394">
        <v>2.794129374397305</v>
      </c>
      <c r="JA331" s="394">
        <v>2.7941293743973028</v>
      </c>
      <c r="JB331" s="394">
        <v>2.7926953997906998</v>
      </c>
      <c r="JC331" s="394">
        <v>2.7912621611139325</v>
      </c>
      <c r="JD331" s="394">
        <v>2.7898296579893151</v>
      </c>
      <c r="JE331" s="394">
        <v>2.7883978900393549</v>
      </c>
      <c r="JF331" s="394">
        <v>2.7869668568867523</v>
      </c>
      <c r="JG331" s="394">
        <v>2.7855365581544027</v>
      </c>
      <c r="JH331" s="394">
        <v>2.7841069934653948</v>
      </c>
      <c r="JI331" s="394">
        <v>2.7826781624430099</v>
      </c>
      <c r="JJ331" s="394">
        <v>2.7826781624430099</v>
      </c>
      <c r="JK331" s="394">
        <v>2.7826781624430099</v>
      </c>
      <c r="JL331" s="394">
        <v>2.7826781624430099</v>
      </c>
      <c r="JM331" s="394">
        <v>2.7826781624430099</v>
      </c>
      <c r="JN331" s="394">
        <v>2.7826781624430099</v>
      </c>
      <c r="JO331" s="394">
        <v>2.7826781624430099</v>
      </c>
      <c r="JP331" s="394">
        <v>2.7826781624430099</v>
      </c>
      <c r="JQ331" s="394">
        <v>2.7826781624430099</v>
      </c>
      <c r="JR331" s="394">
        <v>2.7826781624430099</v>
      </c>
      <c r="JS331" s="394">
        <v>2.7826781624430099</v>
      </c>
      <c r="JT331" s="394">
        <v>2.7826781624430099</v>
      </c>
      <c r="JU331" s="394">
        <v>2.7826781624430099</v>
      </c>
      <c r="JV331" s="394">
        <v>2.7826781624430099</v>
      </c>
      <c r="JW331" s="394">
        <v>2.7826781624430099</v>
      </c>
      <c r="JX331" s="394">
        <v>2.7826781624430099</v>
      </c>
      <c r="JY331" s="394">
        <v>2.7826781624430099</v>
      </c>
      <c r="JZ331" s="394">
        <v>2.7826781624430099</v>
      </c>
      <c r="KA331" s="394">
        <v>2.7826781624430099</v>
      </c>
      <c r="KB331" s="394">
        <v>2.7826781624430099</v>
      </c>
      <c r="KC331" s="394">
        <v>2.7826781624430099</v>
      </c>
    </row>
    <row r="332" spans="1:289" x14ac:dyDescent="0.25">
      <c r="A332" s="383">
        <v>323</v>
      </c>
      <c r="B332" s="384" t="s">
        <v>865</v>
      </c>
      <c r="C332" s="385" t="s">
        <v>472</v>
      </c>
      <c r="D332" s="385" t="s">
        <v>867</v>
      </c>
      <c r="E332" s="129">
        <v>2060</v>
      </c>
      <c r="F332" s="386">
        <v>710.2187100000001</v>
      </c>
      <c r="G332" s="386">
        <v>696.14800454452813</v>
      </c>
      <c r="H332" s="386">
        <v>682.35606498078357</v>
      </c>
      <c r="I332" s="386">
        <v>668.83736845686428</v>
      </c>
      <c r="J332" s="386">
        <v>655.58650153846168</v>
      </c>
      <c r="K332" s="386">
        <v>665.6082018070199</v>
      </c>
      <c r="L332" s="386">
        <v>675.78309997705583</v>
      </c>
      <c r="M332" s="386">
        <v>686.11353792633361</v>
      </c>
      <c r="N332" s="386">
        <v>696.60189333200753</v>
      </c>
      <c r="O332" s="386">
        <v>707.25058021787356</v>
      </c>
      <c r="P332" s="386">
        <v>717.48454505628581</v>
      </c>
      <c r="Q332" s="386">
        <v>727.86659607411355</v>
      </c>
      <c r="R332" s="386">
        <v>738.39887608862068</v>
      </c>
      <c r="S332" s="386">
        <v>749.08355892378518</v>
      </c>
      <c r="T332" s="386">
        <v>759.92284985896822</v>
      </c>
      <c r="U332" s="386">
        <v>769.35040510835699</v>
      </c>
      <c r="V332" s="386">
        <v>778.89491801732504</v>
      </c>
      <c r="W332" s="386">
        <v>788.55783955526704</v>
      </c>
      <c r="X332" s="386">
        <v>798.34063869221313</v>
      </c>
      <c r="Y332" s="386">
        <v>808.24480262214377</v>
      </c>
      <c r="Z332" s="386">
        <v>816.68775830468246</v>
      </c>
      <c r="AA332" s="386">
        <v>825.21890942061714</v>
      </c>
      <c r="AB332" s="386">
        <v>833.83917726277048</v>
      </c>
      <c r="AC332" s="386">
        <v>842.5494927478245</v>
      </c>
      <c r="AD332" s="386">
        <v>851.3507965168526</v>
      </c>
      <c r="AE332" s="386">
        <v>862.55498151673362</v>
      </c>
      <c r="AF332" s="386">
        <v>873.90661896750225</v>
      </c>
      <c r="AG332" s="386">
        <v>885.40764941416671</v>
      </c>
      <c r="AH332" s="386">
        <v>897.06003894023877</v>
      </c>
      <c r="AI332" s="386">
        <v>908.86577950383298</v>
      </c>
      <c r="AJ332" s="386">
        <v>919.35323796465934</v>
      </c>
      <c r="AK332" s="386">
        <v>929.96171185751973</v>
      </c>
      <c r="AL332" s="386">
        <v>940.69259758697149</v>
      </c>
      <c r="AM332" s="386">
        <v>951.54730767077058</v>
      </c>
      <c r="AN332" s="386">
        <v>962.52727092580301</v>
      </c>
      <c r="AO332" s="387">
        <v>869.64964086890359</v>
      </c>
      <c r="AP332" s="387">
        <v>785.73409887491084</v>
      </c>
      <c r="AQ332" s="387">
        <v>709.91586165426315</v>
      </c>
      <c r="AR332" s="387">
        <v>641.41359188809849</v>
      </c>
      <c r="AS332" s="387">
        <v>579.52134623406118</v>
      </c>
      <c r="AT332" s="387">
        <v>523.6013002972511</v>
      </c>
      <c r="AU332" s="387">
        <v>473.077175594224</v>
      </c>
      <c r="AV332" s="387">
        <v>427.42830077227603</v>
      </c>
      <c r="AW332" s="387">
        <v>427.42830077227603</v>
      </c>
      <c r="AX332" s="387">
        <v>427.42830077227603</v>
      </c>
      <c r="AY332" s="387">
        <v>427.42830077227603</v>
      </c>
      <c r="AZ332" s="387">
        <v>427.42830077227603</v>
      </c>
      <c r="BA332" s="387">
        <v>427.42830077227603</v>
      </c>
      <c r="BB332" s="387">
        <v>427.42830077227603</v>
      </c>
      <c r="BC332" s="387">
        <v>427.42830077227603</v>
      </c>
      <c r="BD332" s="387">
        <v>427.42830077227603</v>
      </c>
      <c r="BE332" s="387">
        <v>427.42830077227603</v>
      </c>
      <c r="BF332" s="387">
        <v>427.42830077227603</v>
      </c>
      <c r="BG332" s="387">
        <v>427.42830077227603</v>
      </c>
      <c r="BH332" s="387">
        <v>427.42830077227603</v>
      </c>
      <c r="BI332" s="387">
        <v>427.42830077227603</v>
      </c>
      <c r="BJ332" s="387">
        <v>427.42830077227603</v>
      </c>
      <c r="BK332" s="387">
        <v>427.42830077227603</v>
      </c>
      <c r="BL332" s="387">
        <v>427.42830077227603</v>
      </c>
      <c r="BM332" s="387">
        <v>427.42830077227603</v>
      </c>
      <c r="BN332" s="387">
        <v>427.42830077227603</v>
      </c>
      <c r="BO332" s="387">
        <v>427.42830077227603</v>
      </c>
      <c r="BP332" s="387">
        <v>427.42830077227603</v>
      </c>
      <c r="CA332" s="386">
        <v>2080</v>
      </c>
      <c r="CB332" s="386">
        <v>2038.7914723516906</v>
      </c>
      <c r="CC332" s="386">
        <v>1998.3993594874876</v>
      </c>
      <c r="CD332" s="386">
        <v>1958.8074867673895</v>
      </c>
      <c r="CE332" s="386">
        <v>1920</v>
      </c>
      <c r="CF332" s="386">
        <v>1951.8517104685916</v>
      </c>
      <c r="CG332" s="386">
        <v>1984.2318227391493</v>
      </c>
      <c r="CH332" s="386">
        <v>2017.1491026977185</v>
      </c>
      <c r="CI332" s="386">
        <v>2050.6124616514198</v>
      </c>
      <c r="CJ332" s="386">
        <v>2084.6309587409019</v>
      </c>
      <c r="CK332" s="386">
        <v>2117.5315988578536</v>
      </c>
      <c r="CL332" s="386">
        <v>2150.9514925700601</v>
      </c>
      <c r="CM332" s="386">
        <v>2184.8988349854349</v>
      </c>
      <c r="CN332" s="386">
        <v>2219.3819505509932</v>
      </c>
      <c r="CO332" s="386">
        <v>2254.4092950941449</v>
      </c>
      <c r="CP332" s="386">
        <v>2282.3669690544575</v>
      </c>
      <c r="CQ332" s="386">
        <v>2310.6713553597606</v>
      </c>
      <c r="CR332" s="386">
        <v>2339.3267537043116</v>
      </c>
      <c r="CS332" s="386">
        <v>2368.3375171042958</v>
      </c>
      <c r="CT332" s="386">
        <v>2397.7080525590895</v>
      </c>
      <c r="CU332" s="386">
        <v>2422.8133244225246</v>
      </c>
      <c r="CV332" s="386">
        <v>2448.1814617647924</v>
      </c>
      <c r="CW332" s="386">
        <v>2473.8152169265304</v>
      </c>
      <c r="CX332" s="386">
        <v>2499.7173710668385</v>
      </c>
      <c r="CY332" s="386">
        <v>2525.8907344650252</v>
      </c>
      <c r="CZ332" s="386">
        <v>2559.1249318896816</v>
      </c>
      <c r="DA332" s="386">
        <v>2592.7964055050261</v>
      </c>
      <c r="DB332" s="386">
        <v>2626.9109087361976</v>
      </c>
      <c r="DC332" s="386">
        <v>2661.4742707085488</v>
      </c>
      <c r="DD332" s="386">
        <v>2696.4923972436641</v>
      </c>
      <c r="DE332" s="386">
        <v>2727.2516486389422</v>
      </c>
      <c r="DF332" s="386">
        <v>2758.3617749513405</v>
      </c>
      <c r="DG332" s="386">
        <v>2789.8267786582232</v>
      </c>
      <c r="DH332" s="386">
        <v>2821.650707893753</v>
      </c>
      <c r="DI332" s="386">
        <v>2853.8376569697029</v>
      </c>
      <c r="DJ332" s="387">
        <v>2577.4279324657728</v>
      </c>
      <c r="DK332" s="387">
        <v>2327.7899956329975</v>
      </c>
      <c r="DL332" s="387">
        <v>2102.3308529853634</v>
      </c>
      <c r="DM332" s="387">
        <v>1898.7086565823511</v>
      </c>
      <c r="DN332" s="387">
        <v>1714.8083792146372</v>
      </c>
      <c r="DO332" s="387">
        <v>1548.7198455805808</v>
      </c>
      <c r="DP332" s="387">
        <v>1398.7178912629522</v>
      </c>
      <c r="DQ332" s="387">
        <v>1263.2444434168558</v>
      </c>
      <c r="DR332" s="387">
        <v>1263.2444434168558</v>
      </c>
      <c r="DS332" s="387">
        <v>1263.2444434168558</v>
      </c>
      <c r="DT332" s="387">
        <v>1263.2444434168558</v>
      </c>
      <c r="DU332" s="387">
        <v>1263.2444434168558</v>
      </c>
      <c r="DV332" s="387">
        <v>1263.2444434168558</v>
      </c>
      <c r="DW332" s="387">
        <v>1263.2444434168558</v>
      </c>
      <c r="DX332" s="387">
        <v>1263.2444434168558</v>
      </c>
      <c r="DY332" s="387">
        <v>1263.2444434168558</v>
      </c>
      <c r="DZ332" s="387">
        <v>1263.2444434168558</v>
      </c>
      <c r="EA332" s="387">
        <v>1263.2444434168558</v>
      </c>
      <c r="EB332" s="387">
        <v>1263.2444434168558</v>
      </c>
      <c r="EC332" s="387">
        <v>1263.2444434168558</v>
      </c>
      <c r="ED332" s="387">
        <v>1263.2444434168558</v>
      </c>
      <c r="EE332" s="387">
        <v>1263.2444434168558</v>
      </c>
      <c r="EF332" s="387">
        <v>1263.2444434168558</v>
      </c>
      <c r="EG332" s="387">
        <v>1263.2444434168558</v>
      </c>
      <c r="EH332" s="387">
        <v>1263.2444434168558</v>
      </c>
      <c r="EI332" s="387">
        <v>1263.2444434168558</v>
      </c>
      <c r="EJ332" s="387">
        <v>1263.2444434168558</v>
      </c>
      <c r="EK332" s="387">
        <v>1263.2444434168558</v>
      </c>
      <c r="EY332" s="386">
        <v>991</v>
      </c>
      <c r="EZ332" s="386">
        <v>1001</v>
      </c>
      <c r="FA332" s="386">
        <v>1011</v>
      </c>
      <c r="FB332" s="386">
        <v>1021</v>
      </c>
      <c r="FC332" s="386">
        <v>1030.5</v>
      </c>
      <c r="FD332" s="386">
        <v>1044</v>
      </c>
      <c r="FE332" s="386">
        <v>1058</v>
      </c>
      <c r="FF332" s="386">
        <v>1072</v>
      </c>
      <c r="FG332" s="386">
        <v>1086</v>
      </c>
      <c r="FH332" s="386">
        <v>1100</v>
      </c>
      <c r="FI332" s="386">
        <v>1111.9000000000001</v>
      </c>
      <c r="FJ332" s="386">
        <v>1124</v>
      </c>
      <c r="FK332" s="386">
        <v>1136</v>
      </c>
      <c r="FL332" s="386">
        <v>1148</v>
      </c>
      <c r="FM332" s="386">
        <v>1160</v>
      </c>
      <c r="FN332" s="386">
        <v>1172</v>
      </c>
      <c r="FO332" s="386">
        <v>1184</v>
      </c>
      <c r="FP332" s="386">
        <v>1196</v>
      </c>
      <c r="FQ332" s="386">
        <v>1208</v>
      </c>
      <c r="FR332" s="386">
        <v>1220</v>
      </c>
      <c r="FS332" s="386">
        <v>1232</v>
      </c>
      <c r="FT332" s="386">
        <v>1244</v>
      </c>
      <c r="FU332" s="386">
        <v>1256</v>
      </c>
      <c r="FV332" s="386">
        <v>1268</v>
      </c>
      <c r="FW332" s="386">
        <v>1280</v>
      </c>
      <c r="FX332" s="386">
        <v>1292</v>
      </c>
      <c r="FY332" s="386">
        <v>1304</v>
      </c>
      <c r="FZ332" s="386">
        <v>1316</v>
      </c>
      <c r="GA332" s="386">
        <v>1328</v>
      </c>
      <c r="GB332" s="386">
        <v>1340</v>
      </c>
      <c r="GC332" s="386">
        <v>1359.5</v>
      </c>
      <c r="GD332" s="387">
        <v>1237.2913422801089</v>
      </c>
      <c r="GE332" s="387">
        <v>1126.0683087026948</v>
      </c>
      <c r="GF332" s="387">
        <v>1024.843375633578</v>
      </c>
      <c r="GG332" s="387">
        <v>932.71779026447052</v>
      </c>
      <c r="GH332" s="387">
        <v>848.87359079430962</v>
      </c>
      <c r="GI332" s="387">
        <v>772.56634393529032</v>
      </c>
      <c r="GJ332" s="387">
        <v>703.11853526159007</v>
      </c>
      <c r="GK332" s="387">
        <v>639.91355371521638</v>
      </c>
      <c r="GL332" s="387">
        <v>639.91355371521638</v>
      </c>
      <c r="GM332" s="387">
        <v>639.91355371521638</v>
      </c>
      <c r="GN332" s="387">
        <v>639.91355371521638</v>
      </c>
      <c r="GO332" s="387">
        <v>639.91355371521638</v>
      </c>
      <c r="GP332" s="387">
        <v>639.91355371521638</v>
      </c>
      <c r="GQ332" s="387">
        <v>639.91355371521638</v>
      </c>
      <c r="GR332" s="387">
        <v>639.91355371521638</v>
      </c>
      <c r="GS332" s="387">
        <v>639.91355371521638</v>
      </c>
      <c r="GT332" s="387">
        <v>639.91355371521638</v>
      </c>
      <c r="GU332" s="387">
        <v>639.91355371521638</v>
      </c>
      <c r="GV332" s="387">
        <v>639.91355371521638</v>
      </c>
      <c r="GW332" s="387">
        <v>639.91355371521638</v>
      </c>
      <c r="GX332" s="387">
        <v>639.91355371521638</v>
      </c>
      <c r="GY332" s="387">
        <v>639.91355371521638</v>
      </c>
      <c r="GZ332" s="387">
        <v>639.91355371521638</v>
      </c>
      <c r="HA332" s="387">
        <v>639.91355371521638</v>
      </c>
      <c r="HB332" s="387">
        <v>639.91355371521638</v>
      </c>
      <c r="HC332" s="387">
        <v>639.91355371521638</v>
      </c>
      <c r="HD332" s="387">
        <v>639.91355371521638</v>
      </c>
      <c r="HE332" s="387">
        <v>639.91355371521638</v>
      </c>
      <c r="HS332" s="394">
        <v>2.9286753090467017</v>
      </c>
      <c r="HT332" s="394">
        <v>2.9286753090467017</v>
      </c>
      <c r="HU332" s="394">
        <v>2.9286753090467017</v>
      </c>
      <c r="HV332" s="394">
        <v>2.9286753090467013</v>
      </c>
      <c r="HW332" s="394">
        <v>2.9286753090467013</v>
      </c>
      <c r="HX332" s="394">
        <v>2.9324333822354145</v>
      </c>
      <c r="HY332" s="394">
        <v>2.9361962777798349</v>
      </c>
      <c r="HZ332" s="394">
        <v>2.9399640018680042</v>
      </c>
      <c r="IA332" s="394">
        <v>2.9437365606959056</v>
      </c>
      <c r="IB332" s="394">
        <v>2.9475139604674716</v>
      </c>
      <c r="IC332" s="394">
        <v>2.9513271239755219</v>
      </c>
      <c r="ID332" s="394">
        <v>2.9551452205275317</v>
      </c>
      <c r="IE332" s="394">
        <v>2.9589682565053215</v>
      </c>
      <c r="IF332" s="394">
        <v>2.9627962382989668</v>
      </c>
      <c r="IG332" s="394">
        <v>2.9666291723068121</v>
      </c>
      <c r="IH332" s="394">
        <v>2.9666156720005938</v>
      </c>
      <c r="II332" s="394">
        <v>2.9666021717558109</v>
      </c>
      <c r="IJ332" s="394">
        <v>2.9665886715724636</v>
      </c>
      <c r="IK332" s="394">
        <v>2.9665751714505526</v>
      </c>
      <c r="IL332" s="394">
        <v>2.9665616713900769</v>
      </c>
      <c r="IM332" s="394">
        <v>2.9666335754216648</v>
      </c>
      <c r="IN332" s="394">
        <v>2.9667054811960751</v>
      </c>
      <c r="IO332" s="394">
        <v>2.9667773887133499</v>
      </c>
      <c r="IP332" s="394">
        <v>2.9668492979735319</v>
      </c>
      <c r="IQ332" s="394">
        <v>2.9669212089766628</v>
      </c>
      <c r="IR332" s="394">
        <v>2.9669122394837557</v>
      </c>
      <c r="IS332" s="394">
        <v>2.9669032700179647</v>
      </c>
      <c r="IT332" s="394">
        <v>2.9668943005792903</v>
      </c>
      <c r="IU332" s="394">
        <v>2.9668853311677319</v>
      </c>
      <c r="IV332" s="394">
        <v>2.9668763617832878</v>
      </c>
      <c r="IW332" s="394">
        <v>2.9664894145331546</v>
      </c>
      <c r="IX332" s="394">
        <v>2.9661025177496247</v>
      </c>
      <c r="IY332" s="394">
        <v>2.9657156714261168</v>
      </c>
      <c r="IZ332" s="394">
        <v>2.9653288755560503</v>
      </c>
      <c r="JA332" s="394">
        <v>2.9649421301328434</v>
      </c>
      <c r="JB332" s="394">
        <v>2.963754380316372</v>
      </c>
      <c r="JC332" s="394">
        <v>2.9625671063100731</v>
      </c>
      <c r="JD332" s="394">
        <v>2.9613803079233376</v>
      </c>
      <c r="JE332" s="394">
        <v>2.9601939849656338</v>
      </c>
      <c r="JF332" s="394">
        <v>2.9590081372465065</v>
      </c>
      <c r="JG332" s="394">
        <v>2.9578227645755746</v>
      </c>
      <c r="JH332" s="394">
        <v>2.9566378667625361</v>
      </c>
      <c r="JI332" s="394">
        <v>2.9554534436171633</v>
      </c>
      <c r="JJ332" s="394">
        <v>2.9554534436171633</v>
      </c>
      <c r="JK332" s="394">
        <v>2.9554534436171633</v>
      </c>
      <c r="JL332" s="394">
        <v>2.9554534436171633</v>
      </c>
      <c r="JM332" s="394">
        <v>2.9554534436171633</v>
      </c>
      <c r="JN332" s="394">
        <v>2.9554534436171633</v>
      </c>
      <c r="JO332" s="394">
        <v>2.9554534436171633</v>
      </c>
      <c r="JP332" s="394">
        <v>2.9554534436171633</v>
      </c>
      <c r="JQ332" s="394">
        <v>2.9554534436171633</v>
      </c>
      <c r="JR332" s="394">
        <v>2.9554534436171633</v>
      </c>
      <c r="JS332" s="394">
        <v>2.9554534436171633</v>
      </c>
      <c r="JT332" s="394">
        <v>2.9554534436171633</v>
      </c>
      <c r="JU332" s="394">
        <v>2.9554534436171633</v>
      </c>
      <c r="JV332" s="394">
        <v>2.9554534436171633</v>
      </c>
      <c r="JW332" s="394">
        <v>2.9554534436171633</v>
      </c>
      <c r="JX332" s="394">
        <v>2.9554534436171633</v>
      </c>
      <c r="JY332" s="394">
        <v>2.9554534436171633</v>
      </c>
      <c r="JZ332" s="394">
        <v>2.9554534436171633</v>
      </c>
      <c r="KA332" s="394">
        <v>2.9554534436171633</v>
      </c>
      <c r="KB332" s="394">
        <v>2.9554534436171633</v>
      </c>
      <c r="KC332" s="394">
        <v>2.9554534436171633</v>
      </c>
    </row>
    <row r="333" spans="1:289" x14ac:dyDescent="0.25">
      <c r="A333" s="383">
        <v>324</v>
      </c>
      <c r="B333" s="384" t="s">
        <v>865</v>
      </c>
      <c r="C333" s="385" t="s">
        <v>472</v>
      </c>
      <c r="D333" s="385" t="s">
        <v>867</v>
      </c>
      <c r="E333" s="129">
        <v>2060</v>
      </c>
      <c r="F333" s="386">
        <v>1150.43633</v>
      </c>
      <c r="G333" s="386">
        <v>1132.023407444254</v>
      </c>
      <c r="H333" s="386">
        <v>1113.9051867404949</v>
      </c>
      <c r="I333" s="386">
        <v>1096.076951137142</v>
      </c>
      <c r="J333" s="386">
        <v>1078.534059375</v>
      </c>
      <c r="K333" s="386">
        <v>1093.9737281164068</v>
      </c>
      <c r="L333" s="386">
        <v>1109.6344222104879</v>
      </c>
      <c r="M333" s="386">
        <v>1125.5193057281399</v>
      </c>
      <c r="N333" s="386">
        <v>1141.6315880352661</v>
      </c>
      <c r="O333" s="386">
        <v>1157.9745244411924</v>
      </c>
      <c r="P333" s="386">
        <v>1173.7376262922735</v>
      </c>
      <c r="Q333" s="386">
        <v>1189.7153057309636</v>
      </c>
      <c r="R333" s="386">
        <v>1205.9104837268501</v>
      </c>
      <c r="S333" s="386">
        <v>1222.3261210116564</v>
      </c>
      <c r="T333" s="386">
        <v>1238.9652186205101</v>
      </c>
      <c r="U333" s="386">
        <v>1253.4301126642342</v>
      </c>
      <c r="V333" s="386">
        <v>1268.0638840554025</v>
      </c>
      <c r="W333" s="386">
        <v>1282.8685044336544</v>
      </c>
      <c r="X333" s="386">
        <v>1297.845968457483</v>
      </c>
      <c r="Y333" s="386">
        <v>1312.9982940729792</v>
      </c>
      <c r="Z333" s="386">
        <v>1325.9195790263796</v>
      </c>
      <c r="AA333" s="386">
        <v>1338.9680230214942</v>
      </c>
      <c r="AB333" s="386">
        <v>1352.1448774371102</v>
      </c>
      <c r="AC333" s="386">
        <v>1365.4514059668984</v>
      </c>
      <c r="AD333" s="386">
        <v>1378.8888847406056</v>
      </c>
      <c r="AE333" s="386">
        <v>1396.1986640829721</v>
      </c>
      <c r="AF333" s="386">
        <v>1413.7257404564461</v>
      </c>
      <c r="AG333" s="386">
        <v>1431.4728416831908</v>
      </c>
      <c r="AH333" s="386">
        <v>1449.4427298288826</v>
      </c>
      <c r="AI333" s="386">
        <v>1467.6382016325833</v>
      </c>
      <c r="AJ333" s="386">
        <v>1483.9159376988036</v>
      </c>
      <c r="AK333" s="386">
        <v>1500.3742119188735</v>
      </c>
      <c r="AL333" s="386">
        <v>1517.0150266612338</v>
      </c>
      <c r="AM333" s="386">
        <v>1533.8404065028139</v>
      </c>
      <c r="AN333" s="386">
        <v>1550.8523984753485</v>
      </c>
      <c r="AO333" s="387">
        <v>1474.4226371072214</v>
      </c>
      <c r="AP333" s="387">
        <v>1401.7595194432479</v>
      </c>
      <c r="AQ333" s="387">
        <v>1332.6774161612886</v>
      </c>
      <c r="AR333" s="387">
        <v>1266.9998462016747</v>
      </c>
      <c r="AS333" s="387">
        <v>1204.5590259186818</v>
      </c>
      <c r="AT333" s="387">
        <v>1145.1954404509111</v>
      </c>
      <c r="AU333" s="387">
        <v>1088.7574362155765</v>
      </c>
      <c r="AV333" s="387">
        <v>1035.1008334856597</v>
      </c>
      <c r="AW333" s="387">
        <v>1035.1008334856597</v>
      </c>
      <c r="AX333" s="387">
        <v>1035.1008334856597</v>
      </c>
      <c r="AY333" s="387">
        <v>1035.1008334856597</v>
      </c>
      <c r="AZ333" s="387">
        <v>1035.1008334856597</v>
      </c>
      <c r="BA333" s="387">
        <v>1035.1008334856597</v>
      </c>
      <c r="BB333" s="387">
        <v>1035.1008334856597</v>
      </c>
      <c r="BC333" s="387">
        <v>1035.1008334856597</v>
      </c>
      <c r="BD333" s="387">
        <v>1035.1008334856597</v>
      </c>
      <c r="BE333" s="387">
        <v>1035.1008334856597</v>
      </c>
      <c r="BF333" s="387">
        <v>1035.1008334856597</v>
      </c>
      <c r="BG333" s="387">
        <v>1035.1008334856597</v>
      </c>
      <c r="BH333" s="387">
        <v>1035.1008334856597</v>
      </c>
      <c r="BI333" s="387">
        <v>1035.1008334856597</v>
      </c>
      <c r="BJ333" s="387">
        <v>1035.1008334856597</v>
      </c>
      <c r="BK333" s="387">
        <v>1035.1008334856597</v>
      </c>
      <c r="BL333" s="387">
        <v>1035.1008334856597</v>
      </c>
      <c r="BM333" s="387">
        <v>1035.1008334856597</v>
      </c>
      <c r="BN333" s="387">
        <v>1035.1008334856597</v>
      </c>
      <c r="BO333" s="387">
        <v>1035.1008334856597</v>
      </c>
      <c r="BP333" s="387">
        <v>1035.1008334856597</v>
      </c>
      <c r="CA333" s="386">
        <v>3520</v>
      </c>
      <c r="CB333" s="386">
        <v>3463.6618214271575</v>
      </c>
      <c r="CC333" s="386">
        <v>3408.2253446625268</v>
      </c>
      <c r="CD333" s="386">
        <v>3353.6761378204569</v>
      </c>
      <c r="CE333" s="386">
        <v>3300</v>
      </c>
      <c r="CF333" s="386">
        <v>3355.6906436427867</v>
      </c>
      <c r="CG333" s="386">
        <v>3412.321119949012</v>
      </c>
      <c r="CH333" s="386">
        <v>3469.9072894901742</v>
      </c>
      <c r="CI333" s="386">
        <v>3528.4652805000242</v>
      </c>
      <c r="CJ333" s="386">
        <v>3588.0114933916216</v>
      </c>
      <c r="CK333" s="386">
        <v>3645.9837214699219</v>
      </c>
      <c r="CL333" s="386">
        <v>3704.8926185735454</v>
      </c>
      <c r="CM333" s="386">
        <v>3764.7533186535588</v>
      </c>
      <c r="CN333" s="386">
        <v>3825.581200183341</v>
      </c>
      <c r="CO333" s="386">
        <v>3887.3918901093775</v>
      </c>
      <c r="CP333" s="386">
        <v>3936.5416501049922</v>
      </c>
      <c r="CQ333" s="386">
        <v>3986.3128290302939</v>
      </c>
      <c r="CR333" s="386">
        <v>4036.713283718891</v>
      </c>
      <c r="CS333" s="386">
        <v>4087.7509703412989</v>
      </c>
      <c r="CT333" s="386">
        <v>4139.4339456608923</v>
      </c>
      <c r="CU333" s="386">
        <v>4184.2720684281721</v>
      </c>
      <c r="CV333" s="386">
        <v>4229.5958752961496</v>
      </c>
      <c r="CW333" s="386">
        <v>4275.4106271685177</v>
      </c>
      <c r="CX333" s="386">
        <v>4321.7216419347915</v>
      </c>
      <c r="CY333" s="386">
        <v>4368.5342950875738</v>
      </c>
      <c r="CZ333" s="386">
        <v>4427.5623421390819</v>
      </c>
      <c r="DA333" s="386">
        <v>4487.3879817246889</v>
      </c>
      <c r="DB333" s="386">
        <v>4548.0219909898742</v>
      </c>
      <c r="DC333" s="386">
        <v>4609.4752927019217</v>
      </c>
      <c r="DD333" s="386">
        <v>4671.7589572175775</v>
      </c>
      <c r="DE333" s="386">
        <v>4722.9403512305835</v>
      </c>
      <c r="DF333" s="386">
        <v>4774.6824623347538</v>
      </c>
      <c r="DG333" s="386">
        <v>4826.9914334588311</v>
      </c>
      <c r="DH333" s="386">
        <v>4879.8734748303323</v>
      </c>
      <c r="DI333" s="386">
        <v>4933.3348647128369</v>
      </c>
      <c r="DJ333" s="387">
        <v>4687.6411896380887</v>
      </c>
      <c r="DK333" s="387">
        <v>4454.1837368403885</v>
      </c>
      <c r="DL333" s="387">
        <v>4232.3531087210076</v>
      </c>
      <c r="DM333" s="387">
        <v>4021.5702573614476</v>
      </c>
      <c r="DN333" s="387">
        <v>3821.2849730257062</v>
      </c>
      <c r="DO333" s="387">
        <v>3630.9744479392957</v>
      </c>
      <c r="DP333" s="387">
        <v>3450.1419115960243</v>
      </c>
      <c r="DQ333" s="387">
        <v>3278.3153340302651</v>
      </c>
      <c r="DR333" s="387">
        <v>3278.3153340302651</v>
      </c>
      <c r="DS333" s="387">
        <v>3278.3153340302651</v>
      </c>
      <c r="DT333" s="387">
        <v>3278.3153340302651</v>
      </c>
      <c r="DU333" s="387">
        <v>3278.3153340302651</v>
      </c>
      <c r="DV333" s="387">
        <v>3278.3153340302651</v>
      </c>
      <c r="DW333" s="387">
        <v>3278.3153340302651</v>
      </c>
      <c r="DX333" s="387">
        <v>3278.3153340302651</v>
      </c>
      <c r="DY333" s="387">
        <v>3278.3153340302651</v>
      </c>
      <c r="DZ333" s="387">
        <v>3278.3153340302651</v>
      </c>
      <c r="EA333" s="387">
        <v>3278.3153340302651</v>
      </c>
      <c r="EB333" s="387">
        <v>3278.3153340302651</v>
      </c>
      <c r="EC333" s="387">
        <v>3278.3153340302651</v>
      </c>
      <c r="ED333" s="387">
        <v>3278.3153340302651</v>
      </c>
      <c r="EE333" s="387">
        <v>3278.3153340302651</v>
      </c>
      <c r="EF333" s="387">
        <v>3278.3153340302651</v>
      </c>
      <c r="EG333" s="387">
        <v>3278.3153340302651</v>
      </c>
      <c r="EH333" s="387">
        <v>3278.3153340302651</v>
      </c>
      <c r="EI333" s="387">
        <v>3278.3153340302651</v>
      </c>
      <c r="EJ333" s="387">
        <v>3278.3153340302651</v>
      </c>
      <c r="EK333" s="387">
        <v>3278.3153340302651</v>
      </c>
      <c r="EY333" s="386">
        <v>794</v>
      </c>
      <c r="EZ333" s="386">
        <v>803</v>
      </c>
      <c r="FA333" s="386">
        <v>812</v>
      </c>
      <c r="FB333" s="386">
        <v>821</v>
      </c>
      <c r="FC333" s="386">
        <v>829.8</v>
      </c>
      <c r="FD333" s="386">
        <v>843</v>
      </c>
      <c r="FE333" s="386">
        <v>856</v>
      </c>
      <c r="FF333" s="386">
        <v>869</v>
      </c>
      <c r="FG333" s="386">
        <v>882</v>
      </c>
      <c r="FH333" s="386">
        <v>895</v>
      </c>
      <c r="FI333" s="386">
        <v>910.7</v>
      </c>
      <c r="FJ333" s="386">
        <v>923</v>
      </c>
      <c r="FK333" s="386">
        <v>935</v>
      </c>
      <c r="FL333" s="386">
        <v>947</v>
      </c>
      <c r="FM333" s="386">
        <v>959</v>
      </c>
      <c r="FN333" s="386">
        <v>971</v>
      </c>
      <c r="FO333" s="386">
        <v>983</v>
      </c>
      <c r="FP333" s="386">
        <v>995</v>
      </c>
      <c r="FQ333" s="386">
        <v>1007</v>
      </c>
      <c r="FR333" s="386">
        <v>1019</v>
      </c>
      <c r="FS333" s="386">
        <v>1031</v>
      </c>
      <c r="FT333" s="386">
        <v>1043</v>
      </c>
      <c r="FU333" s="386">
        <v>1055</v>
      </c>
      <c r="FV333" s="386">
        <v>1067</v>
      </c>
      <c r="FW333" s="386">
        <v>1079</v>
      </c>
      <c r="FX333" s="386">
        <v>1091</v>
      </c>
      <c r="FY333" s="386">
        <v>1103</v>
      </c>
      <c r="FZ333" s="386">
        <v>1115</v>
      </c>
      <c r="GA333" s="386">
        <v>1127</v>
      </c>
      <c r="GB333" s="386">
        <v>1139</v>
      </c>
      <c r="GC333" s="386">
        <v>1155</v>
      </c>
      <c r="GD333" s="387">
        <v>1095.6065378085468</v>
      </c>
      <c r="GE333" s="387">
        <v>1039.26726033665</v>
      </c>
      <c r="GF333" s="387">
        <v>985.8251125153339</v>
      </c>
      <c r="GG333" s="387">
        <v>935.13111550445547</v>
      </c>
      <c r="GH333" s="387">
        <v>887.04395138950701</v>
      </c>
      <c r="GI333" s="387">
        <v>841.42956923452005</v>
      </c>
      <c r="GJ333" s="387">
        <v>798.16081139287394</v>
      </c>
      <c r="GK333" s="387">
        <v>757.11705903429186</v>
      </c>
      <c r="GL333" s="387">
        <v>757.11705903429186</v>
      </c>
      <c r="GM333" s="387">
        <v>757.11705903429186</v>
      </c>
      <c r="GN333" s="387">
        <v>757.11705903429186</v>
      </c>
      <c r="GO333" s="387">
        <v>757.11705903429186</v>
      </c>
      <c r="GP333" s="387">
        <v>757.11705903429186</v>
      </c>
      <c r="GQ333" s="387">
        <v>757.11705903429186</v>
      </c>
      <c r="GR333" s="387">
        <v>757.11705903429186</v>
      </c>
      <c r="GS333" s="387">
        <v>757.11705903429186</v>
      </c>
      <c r="GT333" s="387">
        <v>757.11705903429186</v>
      </c>
      <c r="GU333" s="387">
        <v>757.11705903429186</v>
      </c>
      <c r="GV333" s="387">
        <v>757.11705903429186</v>
      </c>
      <c r="GW333" s="387">
        <v>757.11705903429186</v>
      </c>
      <c r="GX333" s="387">
        <v>757.11705903429186</v>
      </c>
      <c r="GY333" s="387">
        <v>757.11705903429186</v>
      </c>
      <c r="GZ333" s="387">
        <v>757.11705903429186</v>
      </c>
      <c r="HA333" s="387">
        <v>757.11705903429186</v>
      </c>
      <c r="HB333" s="387">
        <v>757.11705903429186</v>
      </c>
      <c r="HC333" s="387">
        <v>757.11705903429186</v>
      </c>
      <c r="HD333" s="387">
        <v>757.11705903429186</v>
      </c>
      <c r="HE333" s="387">
        <v>757.11705903429186</v>
      </c>
      <c r="HS333" s="394">
        <v>3.0597086585400168</v>
      </c>
      <c r="HT333" s="394">
        <v>3.0597086585400173</v>
      </c>
      <c r="HU333" s="394">
        <v>3.0597086585400173</v>
      </c>
      <c r="HV333" s="394">
        <v>3.0597086585400173</v>
      </c>
      <c r="HW333" s="394">
        <v>3.0597086585400168</v>
      </c>
      <c r="HX333" s="394">
        <v>3.0674325693548252</v>
      </c>
      <c r="HY333" s="394">
        <v>3.0751759783653547</v>
      </c>
      <c r="HZ333" s="394">
        <v>3.0829389347927387</v>
      </c>
      <c r="IA333" s="394">
        <v>3.0907214879823619</v>
      </c>
      <c r="IB333" s="394">
        <v>3.0985236874041768</v>
      </c>
      <c r="IC333" s="394">
        <v>3.106302157993555</v>
      </c>
      <c r="ID333" s="394">
        <v>3.1141001554966561</v>
      </c>
      <c r="IE333" s="394">
        <v>3.1219177289334441</v>
      </c>
      <c r="IF333" s="394">
        <v>3.1297549274469438</v>
      </c>
      <c r="IG333" s="394">
        <v>3.137611800303548</v>
      </c>
      <c r="IH333" s="394">
        <v>3.1406151889375451</v>
      </c>
      <c r="II333" s="394">
        <v>3.1436214524789112</v>
      </c>
      <c r="IJ333" s="394">
        <v>3.1466305936795691</v>
      </c>
      <c r="IK333" s="394">
        <v>3.1496426152940753</v>
      </c>
      <c r="IL333" s="394">
        <v>3.1526575200796216</v>
      </c>
      <c r="IM333" s="394">
        <v>3.1557510233770558</v>
      </c>
      <c r="IN333" s="394">
        <v>3.1588475621334928</v>
      </c>
      <c r="IO333" s="394">
        <v>3.1619471393274368</v>
      </c>
      <c r="IP333" s="394">
        <v>3.165049757940313</v>
      </c>
      <c r="IQ333" s="394">
        <v>3.1681554209564724</v>
      </c>
      <c r="IR333" s="394">
        <v>3.1711549767504752</v>
      </c>
      <c r="IS333" s="394">
        <v>3.1741573724730068</v>
      </c>
      <c r="IT333" s="394">
        <v>3.1771626108128626</v>
      </c>
      <c r="IU333" s="394">
        <v>3.1801706944613839</v>
      </c>
      <c r="IV333" s="394">
        <v>3.183181626112463</v>
      </c>
      <c r="IW333" s="394">
        <v>3.1827546502093149</v>
      </c>
      <c r="IX333" s="394">
        <v>3.1823277315785572</v>
      </c>
      <c r="IY333" s="394">
        <v>3.181900870212508</v>
      </c>
      <c r="IZ333" s="394">
        <v>3.1814740661034868</v>
      </c>
      <c r="JA333" s="394">
        <v>3.1810473192438078</v>
      </c>
      <c r="JB333" s="394">
        <v>3.1793063072031491</v>
      </c>
      <c r="JC333" s="394">
        <v>3.1775662480319773</v>
      </c>
      <c r="JD333" s="394">
        <v>3.1758271412087788</v>
      </c>
      <c r="JE333" s="394">
        <v>3.1740889862123267</v>
      </c>
      <c r="JF333" s="394">
        <v>3.172351782521678</v>
      </c>
      <c r="JG333" s="394">
        <v>3.1706155296161764</v>
      </c>
      <c r="JH333" s="394">
        <v>3.1688802269754492</v>
      </c>
      <c r="JI333" s="394">
        <v>3.1671458740794098</v>
      </c>
      <c r="JJ333" s="394">
        <v>3.1671458740794098</v>
      </c>
      <c r="JK333" s="394">
        <v>3.1671458740794098</v>
      </c>
      <c r="JL333" s="394">
        <v>3.1671458740794098</v>
      </c>
      <c r="JM333" s="394">
        <v>3.1671458740794098</v>
      </c>
      <c r="JN333" s="394">
        <v>3.1671458740794098</v>
      </c>
      <c r="JO333" s="394">
        <v>3.1671458740794098</v>
      </c>
      <c r="JP333" s="394">
        <v>3.1671458740794098</v>
      </c>
      <c r="JQ333" s="394">
        <v>3.1671458740794098</v>
      </c>
      <c r="JR333" s="394">
        <v>3.1671458740794098</v>
      </c>
      <c r="JS333" s="394">
        <v>3.1671458740794098</v>
      </c>
      <c r="JT333" s="394">
        <v>3.1671458740794098</v>
      </c>
      <c r="JU333" s="394">
        <v>3.1671458740794098</v>
      </c>
      <c r="JV333" s="394">
        <v>3.1671458740794098</v>
      </c>
      <c r="JW333" s="394">
        <v>3.1671458740794098</v>
      </c>
      <c r="JX333" s="394">
        <v>3.1671458740794098</v>
      </c>
      <c r="JY333" s="394">
        <v>3.1671458740794098</v>
      </c>
      <c r="JZ333" s="394">
        <v>3.1671458740794098</v>
      </c>
      <c r="KA333" s="394">
        <v>3.1671458740794098</v>
      </c>
      <c r="KB333" s="394">
        <v>3.1671458740794098</v>
      </c>
      <c r="KC333" s="394">
        <v>3.1671458740794098</v>
      </c>
    </row>
    <row r="334" spans="1:289" x14ac:dyDescent="0.25">
      <c r="A334" s="383">
        <v>325</v>
      </c>
      <c r="B334" s="384" t="s">
        <v>868</v>
      </c>
      <c r="C334" s="385" t="s">
        <v>472</v>
      </c>
      <c r="D334" s="385" t="s">
        <v>867</v>
      </c>
      <c r="E334" s="129">
        <v>2060</v>
      </c>
      <c r="F334" s="386">
        <v>1262.8470000000002</v>
      </c>
      <c r="G334" s="386">
        <v>1246.936723893722</v>
      </c>
      <c r="H334" s="386">
        <v>1231.2268971576195</v>
      </c>
      <c r="I334" s="386">
        <v>1215.7149943829731</v>
      </c>
      <c r="J334" s="386">
        <v>1200.398521978022</v>
      </c>
      <c r="K334" s="386">
        <v>1223.1825327032116</v>
      </c>
      <c r="L334" s="386">
        <v>1246.3989924319787</v>
      </c>
      <c r="M334" s="386">
        <v>1270.0561092073654</v>
      </c>
      <c r="N334" s="386">
        <v>1294.1622468641249</v>
      </c>
      <c r="O334" s="386">
        <v>1318.7259279857074</v>
      </c>
      <c r="P334" s="386">
        <v>1342.0159200112125</v>
      </c>
      <c r="Q334" s="386">
        <v>1365.7172361162984</v>
      </c>
      <c r="R334" s="386">
        <v>1389.8371406872413</v>
      </c>
      <c r="S334" s="386">
        <v>1414.383026406497</v>
      </c>
      <c r="T334" s="386">
        <v>1439.362416518537</v>
      </c>
      <c r="U334" s="386">
        <v>1460.8202979340022</v>
      </c>
      <c r="V334" s="386">
        <v>1482.5980714555526</v>
      </c>
      <c r="W334" s="386">
        <v>1504.7005060050383</v>
      </c>
      <c r="X334" s="386">
        <v>1527.1324415989538</v>
      </c>
      <c r="Y334" s="386">
        <v>1549.8987904083115</v>
      </c>
      <c r="Z334" s="386">
        <v>1569.1216099494413</v>
      </c>
      <c r="AA334" s="386">
        <v>1588.5828429878898</v>
      </c>
      <c r="AB334" s="386">
        <v>1608.2854464777902</v>
      </c>
      <c r="AC334" s="386">
        <v>1628.2324140472813</v>
      </c>
      <c r="AD334" s="386">
        <v>1648.4267764533599</v>
      </c>
      <c r="AE334" s="386">
        <v>1674.1530037366604</v>
      </c>
      <c r="AF334" s="386">
        <v>1700.2807282412423</v>
      </c>
      <c r="AG334" s="386">
        <v>1726.8162159468361</v>
      </c>
      <c r="AH334" s="386">
        <v>1753.7658306233932</v>
      </c>
      <c r="AI334" s="386">
        <v>1781.1360353572522</v>
      </c>
      <c r="AJ334" s="386">
        <v>1805.3548801151144</v>
      </c>
      <c r="AK334" s="386">
        <v>1829.9030385411982</v>
      </c>
      <c r="AL334" s="386">
        <v>1854.7849884499149</v>
      </c>
      <c r="AM334" s="386">
        <v>1880.0052685423736</v>
      </c>
      <c r="AN334" s="386">
        <v>1905.5684792342843</v>
      </c>
      <c r="AO334" s="387">
        <v>1839.628088721259</v>
      </c>
      <c r="AP334" s="387">
        <v>1775.9695029024199</v>
      </c>
      <c r="AQ334" s="387">
        <v>1714.5137620897535</v>
      </c>
      <c r="AR334" s="387">
        <v>1655.1846389203863</v>
      </c>
      <c r="AS334" s="387">
        <v>1597.9085438070645</v>
      </c>
      <c r="AT334" s="387">
        <v>1542.6144336604289</v>
      </c>
      <c r="AU334" s="387">
        <v>1489.2337237698703</v>
      </c>
      <c r="AV334" s="387">
        <v>1437.7002027336637</v>
      </c>
      <c r="AW334" s="387">
        <v>1437.7002027336637</v>
      </c>
      <c r="AX334" s="387">
        <v>1437.7002027336637</v>
      </c>
      <c r="AY334" s="387">
        <v>1437.7002027336637</v>
      </c>
      <c r="AZ334" s="387">
        <v>1437.7002027336637</v>
      </c>
      <c r="BA334" s="387">
        <v>1437.7002027336637</v>
      </c>
      <c r="BB334" s="387">
        <v>1437.7002027336637</v>
      </c>
      <c r="BC334" s="387">
        <v>1437.7002027336637</v>
      </c>
      <c r="BD334" s="387">
        <v>1437.7002027336637</v>
      </c>
      <c r="BE334" s="387">
        <v>1437.7002027336637</v>
      </c>
      <c r="BF334" s="387">
        <v>1437.7002027336637</v>
      </c>
      <c r="BG334" s="387">
        <v>1437.7002027336637</v>
      </c>
      <c r="BH334" s="387">
        <v>1437.7002027336637</v>
      </c>
      <c r="BI334" s="387">
        <v>1437.7002027336637</v>
      </c>
      <c r="BJ334" s="387">
        <v>1437.7002027336637</v>
      </c>
      <c r="BK334" s="387">
        <v>1437.7002027336637</v>
      </c>
      <c r="BL334" s="387">
        <v>1437.7002027336637</v>
      </c>
      <c r="BM334" s="387">
        <v>1437.7002027336637</v>
      </c>
      <c r="BN334" s="387">
        <v>1437.7002027336637</v>
      </c>
      <c r="BO334" s="387">
        <v>1437.7002027336637</v>
      </c>
      <c r="BP334" s="387">
        <v>1437.7002027336637</v>
      </c>
      <c r="CA334" s="386">
        <v>3640</v>
      </c>
      <c r="CB334" s="386">
        <v>3594.1406005423837</v>
      </c>
      <c r="CC334" s="386">
        <v>3548.8589715569142</v>
      </c>
      <c r="CD334" s="386">
        <v>3504.1478338658776</v>
      </c>
      <c r="CE334" s="386">
        <v>3460</v>
      </c>
      <c r="CF334" s="386">
        <v>3533.6519214143591</v>
      </c>
      <c r="CG334" s="386">
        <v>3608.8716478946217</v>
      </c>
      <c r="CH334" s="386">
        <v>3685.6925528094316</v>
      </c>
      <c r="CI334" s="386">
        <v>3764.1487199357348</v>
      </c>
      <c r="CJ334" s="386">
        <v>3844.2749585810157</v>
      </c>
      <c r="CK334" s="386">
        <v>3921.0905511007445</v>
      </c>
      <c r="CL334" s="386">
        <v>3999.4410586090553</v>
      </c>
      <c r="CM334" s="386">
        <v>4079.3571514938849</v>
      </c>
      <c r="CN334" s="386">
        <v>4160.8701129931997</v>
      </c>
      <c r="CO334" s="386">
        <v>4244.0118514408532</v>
      </c>
      <c r="CP334" s="386">
        <v>4310.6734044638879</v>
      </c>
      <c r="CQ334" s="386">
        <v>4378.3820239907391</v>
      </c>
      <c r="CR334" s="386">
        <v>4447.1541565068792</v>
      </c>
      <c r="CS334" s="386">
        <v>4517.0065068260574</v>
      </c>
      <c r="CT334" s="386">
        <v>4587.9560421479155</v>
      </c>
      <c r="CU334" s="386">
        <v>4648.7485708691311</v>
      </c>
      <c r="CV334" s="386">
        <v>4710.3466285697814</v>
      </c>
      <c r="CW334" s="386">
        <v>4772.7608888795094</v>
      </c>
      <c r="CX334" s="386">
        <v>4836.002166858465</v>
      </c>
      <c r="CY334" s="386">
        <v>4900.0814208713209</v>
      </c>
      <c r="CZ334" s="386">
        <v>4980.491601325276</v>
      </c>
      <c r="DA334" s="386">
        <v>5062.2213102860633</v>
      </c>
      <c r="DB334" s="386">
        <v>5145.2922011745623</v>
      </c>
      <c r="DC334" s="386">
        <v>5229.7262827435998</v>
      </c>
      <c r="DD334" s="386">
        <v>5315.5459249089417</v>
      </c>
      <c r="DE334" s="386">
        <v>5386.6860497654334</v>
      </c>
      <c r="DF334" s="386">
        <v>5458.7782720049772</v>
      </c>
      <c r="DG334" s="386">
        <v>5531.8353339362011</v>
      </c>
      <c r="DH334" s="386">
        <v>5605.8701484032617</v>
      </c>
      <c r="DI334" s="386">
        <v>5680.8958010681899</v>
      </c>
      <c r="DJ334" s="387">
        <v>5481.4775234968656</v>
      </c>
      <c r="DK334" s="387">
        <v>5289.0594886376211</v>
      </c>
      <c r="DL334" s="387">
        <v>5103.3959647620277</v>
      </c>
      <c r="DM334" s="387">
        <v>4924.2498461400446</v>
      </c>
      <c r="DN334" s="387">
        <v>4751.392350238877</v>
      </c>
      <c r="DO334" s="387">
        <v>4584.6027255511581</v>
      </c>
      <c r="DP334" s="387">
        <v>4423.667969679329</v>
      </c>
      <c r="DQ334" s="387">
        <v>4268.3825573161921</v>
      </c>
      <c r="DR334" s="387">
        <v>4268.3825573161921</v>
      </c>
      <c r="DS334" s="387">
        <v>4268.3825573161921</v>
      </c>
      <c r="DT334" s="387">
        <v>4268.3825573161921</v>
      </c>
      <c r="DU334" s="387">
        <v>4268.3825573161921</v>
      </c>
      <c r="DV334" s="387">
        <v>4268.3825573161921</v>
      </c>
      <c r="DW334" s="387">
        <v>4268.3825573161921</v>
      </c>
      <c r="DX334" s="387">
        <v>4268.3825573161921</v>
      </c>
      <c r="DY334" s="387">
        <v>4268.3825573161921</v>
      </c>
      <c r="DZ334" s="387">
        <v>4268.3825573161921</v>
      </c>
      <c r="EA334" s="387">
        <v>4268.3825573161921</v>
      </c>
      <c r="EB334" s="387">
        <v>4268.3825573161921</v>
      </c>
      <c r="EC334" s="387">
        <v>4268.3825573161921</v>
      </c>
      <c r="ED334" s="387">
        <v>4268.3825573161921</v>
      </c>
      <c r="EE334" s="387">
        <v>4268.3825573161921</v>
      </c>
      <c r="EF334" s="387">
        <v>4268.3825573161921</v>
      </c>
      <c r="EG334" s="387">
        <v>4268.3825573161921</v>
      </c>
      <c r="EH334" s="387">
        <v>4268.3825573161921</v>
      </c>
      <c r="EI334" s="387">
        <v>4268.3825573161921</v>
      </c>
      <c r="EJ334" s="387">
        <v>4268.3825573161921</v>
      </c>
      <c r="EK334" s="387">
        <v>4268.3825573161921</v>
      </c>
      <c r="EY334" s="386">
        <v>969</v>
      </c>
      <c r="EZ334" s="386">
        <v>979</v>
      </c>
      <c r="FA334" s="386">
        <v>989</v>
      </c>
      <c r="FB334" s="386">
        <v>999</v>
      </c>
      <c r="FC334" s="386">
        <v>1007.3</v>
      </c>
      <c r="FD334" s="386">
        <v>1023</v>
      </c>
      <c r="FE334" s="386">
        <v>1039</v>
      </c>
      <c r="FF334" s="386">
        <v>1055</v>
      </c>
      <c r="FG334" s="386">
        <v>1071</v>
      </c>
      <c r="FH334" s="386">
        <v>1087</v>
      </c>
      <c r="FI334" s="386">
        <v>1104.2</v>
      </c>
      <c r="FJ334" s="386">
        <v>1117</v>
      </c>
      <c r="FK334" s="386">
        <v>1130</v>
      </c>
      <c r="FL334" s="386">
        <v>1143</v>
      </c>
      <c r="FM334" s="386">
        <v>1156</v>
      </c>
      <c r="FN334" s="386">
        <v>1169</v>
      </c>
      <c r="FO334" s="386">
        <v>1182</v>
      </c>
      <c r="FP334" s="386">
        <v>1195</v>
      </c>
      <c r="FQ334" s="386">
        <v>1208</v>
      </c>
      <c r="FR334" s="386">
        <v>1221</v>
      </c>
      <c r="FS334" s="386">
        <v>1234</v>
      </c>
      <c r="FT334" s="386">
        <v>1247</v>
      </c>
      <c r="FU334" s="386">
        <v>1260</v>
      </c>
      <c r="FV334" s="386">
        <v>1273</v>
      </c>
      <c r="FW334" s="386">
        <v>1286</v>
      </c>
      <c r="FX334" s="386">
        <v>1299</v>
      </c>
      <c r="FY334" s="386">
        <v>1312</v>
      </c>
      <c r="FZ334" s="386">
        <v>1325</v>
      </c>
      <c r="GA334" s="386">
        <v>1338</v>
      </c>
      <c r="GB334" s="386">
        <v>1351</v>
      </c>
      <c r="GC334" s="386">
        <v>1369</v>
      </c>
      <c r="GD334" s="387">
        <v>1338.1123436994351</v>
      </c>
      <c r="GE334" s="387">
        <v>1307.9215809793975</v>
      </c>
      <c r="GF334" s="387">
        <v>1278.4119883852536</v>
      </c>
      <c r="GG334" s="387">
        <v>1249.5681972181496</v>
      </c>
      <c r="GH334" s="387">
        <v>1221.3751855309395</v>
      </c>
      <c r="GI334" s="387">
        <v>1193.8182703047025</v>
      </c>
      <c r="GJ334" s="387">
        <v>1166.8830998017759</v>
      </c>
      <c r="GK334" s="387">
        <v>1140.5556460913194</v>
      </c>
      <c r="GL334" s="387">
        <v>1140.5556460913194</v>
      </c>
      <c r="GM334" s="387">
        <v>1140.5556460913194</v>
      </c>
      <c r="GN334" s="387">
        <v>1140.5556460913194</v>
      </c>
      <c r="GO334" s="387">
        <v>1140.5556460913194</v>
      </c>
      <c r="GP334" s="387">
        <v>1140.5556460913194</v>
      </c>
      <c r="GQ334" s="387">
        <v>1140.5556460913194</v>
      </c>
      <c r="GR334" s="387">
        <v>1140.5556460913194</v>
      </c>
      <c r="GS334" s="387">
        <v>1140.5556460913194</v>
      </c>
      <c r="GT334" s="387">
        <v>1140.5556460913194</v>
      </c>
      <c r="GU334" s="387">
        <v>1140.5556460913194</v>
      </c>
      <c r="GV334" s="387">
        <v>1140.5556460913194</v>
      </c>
      <c r="GW334" s="387">
        <v>1140.5556460913194</v>
      </c>
      <c r="GX334" s="387">
        <v>1140.5556460913194</v>
      </c>
      <c r="GY334" s="387">
        <v>1140.5556460913194</v>
      </c>
      <c r="GZ334" s="387">
        <v>1140.5556460913194</v>
      </c>
      <c r="HA334" s="387">
        <v>1140.5556460913194</v>
      </c>
      <c r="HB334" s="387">
        <v>1140.5556460913194</v>
      </c>
      <c r="HC334" s="387">
        <v>1140.5556460913194</v>
      </c>
      <c r="HD334" s="387">
        <v>1140.5556460913194</v>
      </c>
      <c r="HE334" s="387">
        <v>1140.5556460913194</v>
      </c>
      <c r="HS334" s="394">
        <v>2.8823760914821821</v>
      </c>
      <c r="HT334" s="394">
        <v>2.8823760914821825</v>
      </c>
      <c r="HU334" s="394">
        <v>2.8823760914821821</v>
      </c>
      <c r="HV334" s="394">
        <v>2.8823760914821825</v>
      </c>
      <c r="HW334" s="394">
        <v>2.8823760914821825</v>
      </c>
      <c r="HX334" s="394">
        <v>2.8888999204436407</v>
      </c>
      <c r="HY334" s="394">
        <v>2.8954385151202477</v>
      </c>
      <c r="HZ334" s="394">
        <v>2.9019919089320005</v>
      </c>
      <c r="IA334" s="394">
        <v>2.9085601353745374</v>
      </c>
      <c r="IB334" s="394">
        <v>2.9151432280193106</v>
      </c>
      <c r="IC334" s="394">
        <v>2.9217913831215832</v>
      </c>
      <c r="ID334" s="394">
        <v>2.9284546997314753</v>
      </c>
      <c r="IE334" s="394">
        <v>2.9351332124256948</v>
      </c>
      <c r="IF334" s="394">
        <v>2.9418269558598023</v>
      </c>
      <c r="IG334" s="394">
        <v>2.9485359647683951</v>
      </c>
      <c r="IH334" s="394">
        <v>2.9508580970296991</v>
      </c>
      <c r="II334" s="394">
        <v>2.9531820580963171</v>
      </c>
      <c r="IJ334" s="394">
        <v>2.955507849408531</v>
      </c>
      <c r="IK334" s="394">
        <v>2.9578354724077598</v>
      </c>
      <c r="IL334" s="394">
        <v>2.9601649285365572</v>
      </c>
      <c r="IM334" s="394">
        <v>2.9626439030553651</v>
      </c>
      <c r="IN334" s="394">
        <v>2.9651249535783193</v>
      </c>
      <c r="IO334" s="394">
        <v>2.9676080818439585</v>
      </c>
      <c r="IP334" s="394">
        <v>2.9700932895922776</v>
      </c>
      <c r="IQ334" s="394">
        <v>2.9725805785647297</v>
      </c>
      <c r="IR334" s="394">
        <v>2.9749321538765958</v>
      </c>
      <c r="IS334" s="394">
        <v>2.9772855894934405</v>
      </c>
      <c r="IT334" s="394">
        <v>2.9796408868869295</v>
      </c>
      <c r="IU334" s="394">
        <v>2.9819980475298933</v>
      </c>
      <c r="IV334" s="394">
        <v>2.9843570728963291</v>
      </c>
      <c r="IW334" s="394">
        <v>2.9837269719635198</v>
      </c>
      <c r="IX334" s="394">
        <v>2.9830970040667975</v>
      </c>
      <c r="IY334" s="394">
        <v>2.9824671691780722</v>
      </c>
      <c r="IZ334" s="394">
        <v>2.9818374672692629</v>
      </c>
      <c r="JA334" s="394">
        <v>2.9812078983122916</v>
      </c>
      <c r="JB334" s="394">
        <v>2.9796661385547156</v>
      </c>
      <c r="JC334" s="394">
        <v>2.978125176132727</v>
      </c>
      <c r="JD334" s="394">
        <v>2.9765850106339764</v>
      </c>
      <c r="JE334" s="394">
        <v>2.9750456416463269</v>
      </c>
      <c r="JF334" s="394">
        <v>2.9735070687578551</v>
      </c>
      <c r="JG334" s="394">
        <v>2.9719692915568512</v>
      </c>
      <c r="JH334" s="394">
        <v>2.9704323096318181</v>
      </c>
      <c r="JI334" s="394">
        <v>2.9688961225714712</v>
      </c>
      <c r="JJ334" s="394">
        <v>2.9688961225714712</v>
      </c>
      <c r="JK334" s="394">
        <v>2.9688961225714712</v>
      </c>
      <c r="JL334" s="394">
        <v>2.9688961225714712</v>
      </c>
      <c r="JM334" s="394">
        <v>2.9688961225714712</v>
      </c>
      <c r="JN334" s="394">
        <v>2.9688961225714712</v>
      </c>
      <c r="JO334" s="394">
        <v>2.9688961225714712</v>
      </c>
      <c r="JP334" s="394">
        <v>2.9688961225714712</v>
      </c>
      <c r="JQ334" s="394">
        <v>2.9688961225714712</v>
      </c>
      <c r="JR334" s="394">
        <v>2.9688961225714712</v>
      </c>
      <c r="JS334" s="394">
        <v>2.9688961225714712</v>
      </c>
      <c r="JT334" s="394">
        <v>2.9688961225714712</v>
      </c>
      <c r="JU334" s="394">
        <v>2.9688961225714712</v>
      </c>
      <c r="JV334" s="394">
        <v>2.9688961225714712</v>
      </c>
      <c r="JW334" s="394">
        <v>2.9688961225714712</v>
      </c>
      <c r="JX334" s="394">
        <v>2.9688961225714712</v>
      </c>
      <c r="JY334" s="394">
        <v>2.9688961225714712</v>
      </c>
      <c r="JZ334" s="394">
        <v>2.9688961225714712</v>
      </c>
      <c r="KA334" s="394">
        <v>2.9688961225714712</v>
      </c>
      <c r="KB334" s="394">
        <v>2.9688961225714712</v>
      </c>
      <c r="KC334" s="394">
        <v>2.9688961225714712</v>
      </c>
    </row>
    <row r="335" spans="1:289" x14ac:dyDescent="0.25">
      <c r="A335" s="383">
        <v>326</v>
      </c>
      <c r="B335" s="384" t="s">
        <v>868</v>
      </c>
      <c r="C335" s="385" t="s">
        <v>472</v>
      </c>
      <c r="D335" s="385" t="s">
        <v>867</v>
      </c>
      <c r="E335" s="129">
        <v>2060</v>
      </c>
      <c r="F335" s="386">
        <v>1168.9967200000001</v>
      </c>
      <c r="G335" s="386">
        <v>1163.7109928148286</v>
      </c>
      <c r="H335" s="386">
        <v>1158.4491655357888</v>
      </c>
      <c r="I335" s="386">
        <v>1153.2111300972363</v>
      </c>
      <c r="J335" s="386">
        <v>1147.9967789221557</v>
      </c>
      <c r="K335" s="386">
        <v>1165.2473780425616</v>
      </c>
      <c r="L335" s="386">
        <v>1182.7571966794999</v>
      </c>
      <c r="M335" s="386">
        <v>1200.5301300459589</v>
      </c>
      <c r="N335" s="386">
        <v>1218.5701318871104</v>
      </c>
      <c r="O335" s="386">
        <v>1236.8812153598537</v>
      </c>
      <c r="P335" s="386">
        <v>1254.4960911468918</v>
      </c>
      <c r="Q335" s="386">
        <v>1272.3618267943107</v>
      </c>
      <c r="R335" s="386">
        <v>1290.4819948887302</v>
      </c>
      <c r="S335" s="386">
        <v>1308.8602188952777</v>
      </c>
      <c r="T335" s="386">
        <v>1327.5001738821668</v>
      </c>
      <c r="U335" s="386">
        <v>1343.6909025786058</v>
      </c>
      <c r="V335" s="386">
        <v>1360.0790999465216</v>
      </c>
      <c r="W335" s="386">
        <v>1376.6671743936486</v>
      </c>
      <c r="X335" s="386">
        <v>1393.4575637016349</v>
      </c>
      <c r="Y335" s="386">
        <v>1410.4527353842986</v>
      </c>
      <c r="Z335" s="386">
        <v>1424.9316032037816</v>
      </c>
      <c r="AA335" s="386">
        <v>1439.55910245775</v>
      </c>
      <c r="AB335" s="386">
        <v>1454.3367589079965</v>
      </c>
      <c r="AC335" s="386">
        <v>1469.2661139788752</v>
      </c>
      <c r="AD335" s="386">
        <v>1484.3487249180853</v>
      </c>
      <c r="AE335" s="386">
        <v>1503.6381523062512</v>
      </c>
      <c r="AF335" s="386">
        <v>1523.1782499060168</v>
      </c>
      <c r="AG335" s="386">
        <v>1542.9722752300977</v>
      </c>
      <c r="AH335" s="386">
        <v>1563.0235281232792</v>
      </c>
      <c r="AI335" s="386">
        <v>1583.3353513125319</v>
      </c>
      <c r="AJ335" s="386">
        <v>1601.4265082139225</v>
      </c>
      <c r="AK335" s="386">
        <v>1619.7243742990368</v>
      </c>
      <c r="AL335" s="386">
        <v>1638.2313114227229</v>
      </c>
      <c r="AM335" s="386">
        <v>1656.9497084263337</v>
      </c>
      <c r="AN335" s="386">
        <v>1675.8819814460744</v>
      </c>
      <c r="AO335" s="387">
        <v>1641.7041764990418</v>
      </c>
      <c r="AP335" s="387">
        <v>1608.2233910103778</v>
      </c>
      <c r="AQ335" s="387">
        <v>1575.4254100202249</v>
      </c>
      <c r="AR335" s="387">
        <v>1543.2963084674955</v>
      </c>
      <c r="AS335" s="387">
        <v>1511.8224452776997</v>
      </c>
      <c r="AT335" s="387">
        <v>1480.9904575713447</v>
      </c>
      <c r="AU335" s="387">
        <v>1450.7872549904482</v>
      </c>
      <c r="AV335" s="387">
        <v>1421.2000141407559</v>
      </c>
      <c r="AW335" s="387">
        <v>1421.2000141407559</v>
      </c>
      <c r="AX335" s="387">
        <v>1421.2000141407559</v>
      </c>
      <c r="AY335" s="387">
        <v>1421.2000141407559</v>
      </c>
      <c r="AZ335" s="387">
        <v>1421.2000141407559</v>
      </c>
      <c r="BA335" s="387">
        <v>1421.2000141407559</v>
      </c>
      <c r="BB335" s="387">
        <v>1421.2000141407559</v>
      </c>
      <c r="BC335" s="387">
        <v>1421.2000141407559</v>
      </c>
      <c r="BD335" s="387">
        <v>1421.2000141407559</v>
      </c>
      <c r="BE335" s="387">
        <v>1421.2000141407559</v>
      </c>
      <c r="BF335" s="387">
        <v>1421.2000141407559</v>
      </c>
      <c r="BG335" s="387">
        <v>1421.2000141407559</v>
      </c>
      <c r="BH335" s="387">
        <v>1421.2000141407559</v>
      </c>
      <c r="BI335" s="387">
        <v>1421.2000141407559</v>
      </c>
      <c r="BJ335" s="387">
        <v>1421.2000141407559</v>
      </c>
      <c r="BK335" s="387">
        <v>1421.2000141407559</v>
      </c>
      <c r="BL335" s="387">
        <v>1421.2000141407559</v>
      </c>
      <c r="BM335" s="387">
        <v>1421.2000141407559</v>
      </c>
      <c r="BN335" s="387">
        <v>1421.2000141407559</v>
      </c>
      <c r="BO335" s="387">
        <v>1421.2000141407559</v>
      </c>
      <c r="BP335" s="387">
        <v>1421.2000141407559</v>
      </c>
      <c r="CA335" s="386">
        <v>3340</v>
      </c>
      <c r="CB335" s="386">
        <v>3324.8978799542974</v>
      </c>
      <c r="CC335" s="386">
        <v>3309.8640455462819</v>
      </c>
      <c r="CD335" s="386">
        <v>3294.8981880161041</v>
      </c>
      <c r="CE335" s="386">
        <v>3280.0000000000005</v>
      </c>
      <c r="CF335" s="386">
        <v>3334.9915840546037</v>
      </c>
      <c r="CG335" s="386">
        <v>3390.9051419862903</v>
      </c>
      <c r="CH335" s="386">
        <v>3447.7561313572432</v>
      </c>
      <c r="CI335" s="386">
        <v>3505.5602688869094</v>
      </c>
      <c r="CJ335" s="386">
        <v>3564.3335347969637</v>
      </c>
      <c r="CK335" s="386">
        <v>3621.2993719034034</v>
      </c>
      <c r="CL335" s="386">
        <v>3679.1756475435991</v>
      </c>
      <c r="CM335" s="386">
        <v>3737.9769125144112</v>
      </c>
      <c r="CN335" s="386">
        <v>3797.7179501662249</v>
      </c>
      <c r="CO335" s="386">
        <v>3858.4137801196634</v>
      </c>
      <c r="CP335" s="386">
        <v>3906.7644761247989</v>
      </c>
      <c r="CQ335" s="386">
        <v>3955.7210661416721</v>
      </c>
      <c r="CR335" s="386">
        <v>4005.291142771503</v>
      </c>
      <c r="CS335" s="386">
        <v>4055.4823937601932</v>
      </c>
      <c r="CT335" s="386">
        <v>4106.3026031906102</v>
      </c>
      <c r="CU335" s="386">
        <v>4149.9402233657329</v>
      </c>
      <c r="CV335" s="386">
        <v>4194.0415799184593</v>
      </c>
      <c r="CW335" s="386">
        <v>4238.6116009687703</v>
      </c>
      <c r="CX335" s="386">
        <v>4283.655267007709</v>
      </c>
      <c r="CY335" s="386">
        <v>4329.1776114539261</v>
      </c>
      <c r="CZ335" s="386">
        <v>4386.88468819439</v>
      </c>
      <c r="DA335" s="386">
        <v>4445.3609887932425</v>
      </c>
      <c r="DB335" s="386">
        <v>4504.6167668515618</v>
      </c>
      <c r="DC335" s="386">
        <v>4564.6624126488896</v>
      </c>
      <c r="DD335" s="386">
        <v>4625.5084549651283</v>
      </c>
      <c r="DE335" s="386">
        <v>4677.768701974308</v>
      </c>
      <c r="DF335" s="386">
        <v>4730.6193994051118</v>
      </c>
      <c r="DG335" s="386">
        <v>4784.0672183262841</v>
      </c>
      <c r="DH335" s="386">
        <v>4838.1189051781103</v>
      </c>
      <c r="DI335" s="386">
        <v>4892.7812826239888</v>
      </c>
      <c r="DJ335" s="387">
        <v>4790.4583226963405</v>
      </c>
      <c r="DK335" s="387">
        <v>4690.275247534345</v>
      </c>
      <c r="DL335" s="387">
        <v>4592.187305629508</v>
      </c>
      <c r="DM335" s="387">
        <v>4496.1506813636915</v>
      </c>
      <c r="DN335" s="387">
        <v>4402.1224754367931</v>
      </c>
      <c r="DO335" s="387">
        <v>4310.0606857037465</v>
      </c>
      <c r="DP335" s="387">
        <v>4219.9241884122757</v>
      </c>
      <c r="DQ335" s="387">
        <v>4131.6727198330282</v>
      </c>
      <c r="DR335" s="387">
        <v>4131.6727198330282</v>
      </c>
      <c r="DS335" s="387">
        <v>4131.6727198330282</v>
      </c>
      <c r="DT335" s="387">
        <v>4131.6727198330282</v>
      </c>
      <c r="DU335" s="387">
        <v>4131.6727198330282</v>
      </c>
      <c r="DV335" s="387">
        <v>4131.6727198330282</v>
      </c>
      <c r="DW335" s="387">
        <v>4131.6727198330282</v>
      </c>
      <c r="DX335" s="387">
        <v>4131.6727198330282</v>
      </c>
      <c r="DY335" s="387">
        <v>4131.6727198330282</v>
      </c>
      <c r="DZ335" s="387">
        <v>4131.6727198330282</v>
      </c>
      <c r="EA335" s="387">
        <v>4131.6727198330282</v>
      </c>
      <c r="EB335" s="387">
        <v>4131.6727198330282</v>
      </c>
      <c r="EC335" s="387">
        <v>4131.6727198330282</v>
      </c>
      <c r="ED335" s="387">
        <v>4131.6727198330282</v>
      </c>
      <c r="EE335" s="387">
        <v>4131.6727198330282</v>
      </c>
      <c r="EF335" s="387">
        <v>4131.6727198330282</v>
      </c>
      <c r="EG335" s="387">
        <v>4131.6727198330282</v>
      </c>
      <c r="EH335" s="387">
        <v>4131.6727198330282</v>
      </c>
      <c r="EI335" s="387">
        <v>4131.6727198330282</v>
      </c>
      <c r="EJ335" s="387">
        <v>4131.6727198330282</v>
      </c>
      <c r="EK335" s="387">
        <v>4131.6727198330282</v>
      </c>
      <c r="EY335" s="386">
        <v>233</v>
      </c>
      <c r="EZ335" s="386">
        <v>235</v>
      </c>
      <c r="FA335" s="386">
        <v>237</v>
      </c>
      <c r="FB335" s="386">
        <v>239</v>
      </c>
      <c r="FC335" s="386">
        <v>239.40000000000003</v>
      </c>
      <c r="FD335" s="386">
        <v>244</v>
      </c>
      <c r="FE335" s="386">
        <v>249</v>
      </c>
      <c r="FF335" s="386">
        <v>254</v>
      </c>
      <c r="FG335" s="386">
        <v>259</v>
      </c>
      <c r="FH335" s="386">
        <v>264</v>
      </c>
      <c r="FI335" s="386">
        <v>268.89999999999998</v>
      </c>
      <c r="FJ335" s="386">
        <v>273</v>
      </c>
      <c r="FK335" s="386">
        <v>277</v>
      </c>
      <c r="FL335" s="386">
        <v>281</v>
      </c>
      <c r="FM335" s="386">
        <v>285</v>
      </c>
      <c r="FN335" s="386">
        <v>289</v>
      </c>
      <c r="FO335" s="386">
        <v>293</v>
      </c>
      <c r="FP335" s="386">
        <v>297</v>
      </c>
      <c r="FQ335" s="386">
        <v>301</v>
      </c>
      <c r="FR335" s="386">
        <v>305</v>
      </c>
      <c r="FS335" s="386">
        <v>309</v>
      </c>
      <c r="FT335" s="386">
        <v>313</v>
      </c>
      <c r="FU335" s="386">
        <v>317</v>
      </c>
      <c r="FV335" s="386">
        <v>321</v>
      </c>
      <c r="FW335" s="386">
        <v>325</v>
      </c>
      <c r="FX335" s="386">
        <v>329</v>
      </c>
      <c r="FY335" s="386">
        <v>333</v>
      </c>
      <c r="FZ335" s="386">
        <v>337</v>
      </c>
      <c r="GA335" s="386">
        <v>341</v>
      </c>
      <c r="GB335" s="386">
        <v>345</v>
      </c>
      <c r="GC335" s="386">
        <v>352.3</v>
      </c>
      <c r="GD335" s="387">
        <v>343.04029596678038</v>
      </c>
      <c r="GE335" s="387">
        <v>334.02397007373344</v>
      </c>
      <c r="GF335" s="387">
        <v>325.24462547287118</v>
      </c>
      <c r="GG335" s="387">
        <v>316.69603344824969</v>
      </c>
      <c r="GH335" s="387">
        <v>308.37212899685767</v>
      </c>
      <c r="GI335" s="387">
        <v>300.26700652565495</v>
      </c>
      <c r="GJ335" s="387">
        <v>292.37491566170837</v>
      </c>
      <c r="GK335" s="387">
        <v>284.69025717245216</v>
      </c>
      <c r="GL335" s="387">
        <v>284.69025717245216</v>
      </c>
      <c r="GM335" s="387">
        <v>284.69025717245216</v>
      </c>
      <c r="GN335" s="387">
        <v>284.69025717245216</v>
      </c>
      <c r="GO335" s="387">
        <v>284.69025717245216</v>
      </c>
      <c r="GP335" s="387">
        <v>284.69025717245216</v>
      </c>
      <c r="GQ335" s="387">
        <v>284.69025717245216</v>
      </c>
      <c r="GR335" s="387">
        <v>284.69025717245216</v>
      </c>
      <c r="GS335" s="387">
        <v>284.69025717245216</v>
      </c>
      <c r="GT335" s="387">
        <v>284.69025717245216</v>
      </c>
      <c r="GU335" s="387">
        <v>284.69025717245216</v>
      </c>
      <c r="GV335" s="387">
        <v>284.69025717245216</v>
      </c>
      <c r="GW335" s="387">
        <v>284.69025717245216</v>
      </c>
      <c r="GX335" s="387">
        <v>284.69025717245216</v>
      </c>
      <c r="GY335" s="387">
        <v>284.69025717245216</v>
      </c>
      <c r="GZ335" s="387">
        <v>284.69025717245216</v>
      </c>
      <c r="HA335" s="387">
        <v>284.69025717245216</v>
      </c>
      <c r="HB335" s="387">
        <v>284.69025717245216</v>
      </c>
      <c r="HC335" s="387">
        <v>284.69025717245216</v>
      </c>
      <c r="HD335" s="387">
        <v>284.69025717245216</v>
      </c>
      <c r="HE335" s="387">
        <v>284.69025717245216</v>
      </c>
      <c r="HS335" s="394">
        <v>2.8571508737851716</v>
      </c>
      <c r="HT335" s="394">
        <v>2.8571508737851721</v>
      </c>
      <c r="HU335" s="394">
        <v>2.8571508737851716</v>
      </c>
      <c r="HV335" s="394">
        <v>2.8571508737851721</v>
      </c>
      <c r="HW335" s="394">
        <v>2.8571508737851721</v>
      </c>
      <c r="HX335" s="394">
        <v>2.8620459886010492</v>
      </c>
      <c r="HY335" s="394">
        <v>2.8669494901455654</v>
      </c>
      <c r="HZ335" s="394">
        <v>2.8718613927875811</v>
      </c>
      <c r="IA335" s="394">
        <v>2.8767817109205729</v>
      </c>
      <c r="IB335" s="394">
        <v>2.8817104589626816</v>
      </c>
      <c r="IC335" s="394">
        <v>2.886656560717316</v>
      </c>
      <c r="ID335" s="394">
        <v>2.8916111518475889</v>
      </c>
      <c r="IE335" s="394">
        <v>2.8965742469244695</v>
      </c>
      <c r="IF335" s="394">
        <v>2.9015458605439375</v>
      </c>
      <c r="IG335" s="394">
        <v>2.9065260073270234</v>
      </c>
      <c r="IH335" s="394">
        <v>2.9074874799163517</v>
      </c>
      <c r="II335" s="394">
        <v>2.9084492705587572</v>
      </c>
      <c r="IJ335" s="394">
        <v>2.9094113793594509</v>
      </c>
      <c r="IK335" s="394">
        <v>2.9103738064236788</v>
      </c>
      <c r="IL335" s="394">
        <v>2.9113365518567251</v>
      </c>
      <c r="IM335" s="394">
        <v>2.9123785408612655</v>
      </c>
      <c r="IN335" s="394">
        <v>2.9134209028014197</v>
      </c>
      <c r="IO335" s="394">
        <v>2.9144636378106643</v>
      </c>
      <c r="IP335" s="394">
        <v>2.9155067460225239</v>
      </c>
      <c r="IQ335" s="394">
        <v>2.9165502275705695</v>
      </c>
      <c r="IR335" s="394">
        <v>2.9175135530219629</v>
      </c>
      <c r="IS335" s="394">
        <v>2.9184771966560907</v>
      </c>
      <c r="IT335" s="394">
        <v>2.9194411585780471</v>
      </c>
      <c r="IU335" s="394">
        <v>2.9204054388929608</v>
      </c>
      <c r="IV335" s="394">
        <v>2.9213700377059966</v>
      </c>
      <c r="IW335" s="394">
        <v>2.9210011686339841</v>
      </c>
      <c r="IX335" s="394">
        <v>2.9206323461375137</v>
      </c>
      <c r="IY335" s="394">
        <v>2.9202635702107038</v>
      </c>
      <c r="IZ335" s="394">
        <v>2.9198948408476744</v>
      </c>
      <c r="JA335" s="394">
        <v>2.9195261580425469</v>
      </c>
      <c r="JB335" s="394">
        <v>2.9179790069804556</v>
      </c>
      <c r="JC335" s="394">
        <v>2.9164326758036059</v>
      </c>
      <c r="JD335" s="394">
        <v>2.914887164077514</v>
      </c>
      <c r="JE335" s="394">
        <v>2.913342471367927</v>
      </c>
      <c r="JF335" s="394">
        <v>2.9117985972408205</v>
      </c>
      <c r="JG335" s="394">
        <v>2.9102555412624023</v>
      </c>
      <c r="JH335" s="394">
        <v>2.9087133029991081</v>
      </c>
      <c r="JI335" s="394">
        <v>2.9071718820176051</v>
      </c>
      <c r="JJ335" s="394">
        <v>2.9071718820176051</v>
      </c>
      <c r="JK335" s="394">
        <v>2.9071718820176051</v>
      </c>
      <c r="JL335" s="394">
        <v>2.9071718820176051</v>
      </c>
      <c r="JM335" s="394">
        <v>2.9071718820176051</v>
      </c>
      <c r="JN335" s="394">
        <v>2.9071718820176051</v>
      </c>
      <c r="JO335" s="394">
        <v>2.9071718820176051</v>
      </c>
      <c r="JP335" s="394">
        <v>2.9071718820176051</v>
      </c>
      <c r="JQ335" s="394">
        <v>2.9071718820176051</v>
      </c>
      <c r="JR335" s="394">
        <v>2.9071718820176051</v>
      </c>
      <c r="JS335" s="394">
        <v>2.9071718820176051</v>
      </c>
      <c r="JT335" s="394">
        <v>2.9071718820176051</v>
      </c>
      <c r="JU335" s="394">
        <v>2.9071718820176051</v>
      </c>
      <c r="JV335" s="394">
        <v>2.9071718820176051</v>
      </c>
      <c r="JW335" s="394">
        <v>2.9071718820176051</v>
      </c>
      <c r="JX335" s="394">
        <v>2.9071718820176051</v>
      </c>
      <c r="JY335" s="394">
        <v>2.9071718820176051</v>
      </c>
      <c r="JZ335" s="394">
        <v>2.9071718820176051</v>
      </c>
      <c r="KA335" s="394">
        <v>2.9071718820176051</v>
      </c>
      <c r="KB335" s="394">
        <v>2.9071718820176051</v>
      </c>
      <c r="KC335" s="394">
        <v>2.9071718820176051</v>
      </c>
    </row>
    <row r="336" spans="1:289" x14ac:dyDescent="0.25">
      <c r="A336" s="383">
        <v>327</v>
      </c>
      <c r="B336" s="384" t="s">
        <v>868</v>
      </c>
      <c r="C336" s="385" t="s">
        <v>472</v>
      </c>
      <c r="D336" s="385" t="s">
        <v>867</v>
      </c>
      <c r="E336" s="129">
        <v>2060</v>
      </c>
      <c r="F336" s="386">
        <v>1660.6514999999999</v>
      </c>
      <c r="G336" s="386">
        <v>1640.8641760168232</v>
      </c>
      <c r="H336" s="386">
        <v>1621.3126258792818</v>
      </c>
      <c r="I336" s="386">
        <v>1601.9940402481072</v>
      </c>
      <c r="J336" s="386">
        <v>1582.9056432584268</v>
      </c>
      <c r="K336" s="386">
        <v>1623.4403215637258</v>
      </c>
      <c r="L336" s="386">
        <v>1665.0130024513719</v>
      </c>
      <c r="M336" s="386">
        <v>1707.6502668492521</v>
      </c>
      <c r="N336" s="386">
        <v>1751.3793763634517</v>
      </c>
      <c r="O336" s="386">
        <v>1796.2282907089018</v>
      </c>
      <c r="P336" s="386">
        <v>1837.7599157736202</v>
      </c>
      <c r="Q336" s="386">
        <v>1880.251817374143</v>
      </c>
      <c r="R336" s="386">
        <v>1923.7261986153042</v>
      </c>
      <c r="S336" s="386">
        <v>1968.2057759726649</v>
      </c>
      <c r="T336" s="386">
        <v>2013.7137911624536</v>
      </c>
      <c r="U336" s="386">
        <v>2060.7584974295223</v>
      </c>
      <c r="V336" s="386">
        <v>2108.9022697095807</v>
      </c>
      <c r="W336" s="386">
        <v>2158.1707845600299</v>
      </c>
      <c r="X336" s="386">
        <v>2208.5903183981459</v>
      </c>
      <c r="Y336" s="386">
        <v>2260.1877615151002</v>
      </c>
      <c r="Z336" s="386">
        <v>2307.4347281986061</v>
      </c>
      <c r="AA336" s="386">
        <v>2355.6693455095519</v>
      </c>
      <c r="AB336" s="386">
        <v>2404.912259297404</v>
      </c>
      <c r="AC336" s="386">
        <v>2455.184546992481</v>
      </c>
      <c r="AD336" s="386">
        <v>2506.5077266277217</v>
      </c>
      <c r="AE336" s="386">
        <v>2528.8355830352862</v>
      </c>
      <c r="AF336" s="386">
        <v>2551.3623349684699</v>
      </c>
      <c r="AG336" s="386">
        <v>2574.0897541795357</v>
      </c>
      <c r="AH336" s="386">
        <v>2597.0196282034349</v>
      </c>
      <c r="AI336" s="386">
        <v>2620.1537604983982</v>
      </c>
      <c r="AJ336" s="386">
        <v>2620.1537604983982</v>
      </c>
      <c r="AK336" s="386">
        <v>2620.1537604983982</v>
      </c>
      <c r="AL336" s="386">
        <v>2620.1537604983982</v>
      </c>
      <c r="AM336" s="386">
        <v>2620.1537604983982</v>
      </c>
      <c r="AN336" s="386">
        <v>2620.1537604983982</v>
      </c>
      <c r="AO336" s="387">
        <v>2699.7194029155512</v>
      </c>
      <c r="AP336" s="387">
        <v>2781.7011979832455</v>
      </c>
      <c r="AQ336" s="387">
        <v>2866.1725164863246</v>
      </c>
      <c r="AR336" s="387">
        <v>2953.2089572443829</v>
      </c>
      <c r="AS336" s="387">
        <v>3042.8884147700142</v>
      </c>
      <c r="AT336" s="387">
        <v>3135.2911489816256</v>
      </c>
      <c r="AU336" s="387">
        <v>3230.4998570332036</v>
      </c>
      <c r="AV336" s="387">
        <v>3328.5997473253192</v>
      </c>
      <c r="AW336" s="387">
        <v>3328.5997473253192</v>
      </c>
      <c r="AX336" s="387">
        <v>3328.5997473253192</v>
      </c>
      <c r="AY336" s="387">
        <v>3328.5997473253192</v>
      </c>
      <c r="AZ336" s="387">
        <v>3328.5997473253192</v>
      </c>
      <c r="BA336" s="387">
        <v>3328.5997473253192</v>
      </c>
      <c r="BB336" s="387">
        <v>3328.5997473253192</v>
      </c>
      <c r="BC336" s="387">
        <v>3328.5997473253192</v>
      </c>
      <c r="BD336" s="387">
        <v>3328.5997473253192</v>
      </c>
      <c r="BE336" s="387">
        <v>3328.5997473253192</v>
      </c>
      <c r="BF336" s="387">
        <v>3328.5997473253192</v>
      </c>
      <c r="BG336" s="387">
        <v>3328.5997473253192</v>
      </c>
      <c r="BH336" s="387">
        <v>3328.5997473253192</v>
      </c>
      <c r="BI336" s="387">
        <v>3328.5997473253192</v>
      </c>
      <c r="BJ336" s="387">
        <v>3328.5997473253192</v>
      </c>
      <c r="BK336" s="387">
        <v>3328.5997473253192</v>
      </c>
      <c r="BL336" s="387">
        <v>3328.5997473253192</v>
      </c>
      <c r="BM336" s="387">
        <v>3328.5997473253192</v>
      </c>
      <c r="BN336" s="387">
        <v>3328.5997473253192</v>
      </c>
      <c r="BO336" s="387">
        <v>3328.5997473253192</v>
      </c>
      <c r="BP336" s="387">
        <v>3328.5997473253192</v>
      </c>
      <c r="CA336" s="386">
        <v>5340</v>
      </c>
      <c r="CB336" s="386">
        <v>5276.3717733250087</v>
      </c>
      <c r="CC336" s="386">
        <v>5213.5017023110295</v>
      </c>
      <c r="CD336" s="386">
        <v>5151.3807532314231</v>
      </c>
      <c r="CE336" s="386">
        <v>5090</v>
      </c>
      <c r="CF336" s="386">
        <v>5226.975307041107</v>
      </c>
      <c r="CG336" s="386">
        <v>5367.6367112804473</v>
      </c>
      <c r="CH336" s="386">
        <v>5512.0834080609502</v>
      </c>
      <c r="CI336" s="386">
        <v>5660.4172621386206</v>
      </c>
      <c r="CJ336" s="386">
        <v>5812.7428795182304</v>
      </c>
      <c r="CK336" s="386">
        <v>5954.6954244258504</v>
      </c>
      <c r="CL336" s="386">
        <v>6100.1145814688107</v>
      </c>
      <c r="CM336" s="386">
        <v>6249.0850085143211</v>
      </c>
      <c r="CN336" s="386">
        <v>6401.693430852828</v>
      </c>
      <c r="CO336" s="386">
        <v>6558.028691686397</v>
      </c>
      <c r="CP336" s="386">
        <v>6710.9741144071004</v>
      </c>
      <c r="CQ336" s="386">
        <v>6867.4865087637882</v>
      </c>
      <c r="CR336" s="386">
        <v>7027.6490631672377</v>
      </c>
      <c r="CS336" s="386">
        <v>7191.546906136643</v>
      </c>
      <c r="CT336" s="386">
        <v>7359.2671515465427</v>
      </c>
      <c r="CU336" s="386">
        <v>7512.8578225205692</v>
      </c>
      <c r="CV336" s="386">
        <v>7669.6539885152906</v>
      </c>
      <c r="CW336" s="386">
        <v>7829.7225494163749</v>
      </c>
      <c r="CX336" s="386">
        <v>7993.1318013352438</v>
      </c>
      <c r="CY336" s="386">
        <v>8159.951465748828</v>
      </c>
      <c r="CZ336" s="386">
        <v>8232.5292039522901</v>
      </c>
      <c r="DA336" s="386">
        <v>8305.7524763975725</v>
      </c>
      <c r="DB336" s="386">
        <v>8379.6270247138254</v>
      </c>
      <c r="DC336" s="386">
        <v>8454.158641598453</v>
      </c>
      <c r="DD336" s="386">
        <v>8529.3531712713248</v>
      </c>
      <c r="DE336" s="386">
        <v>8529.3531712713248</v>
      </c>
      <c r="DF336" s="386">
        <v>8529.3531712713248</v>
      </c>
      <c r="DG336" s="386">
        <v>8529.3531712713248</v>
      </c>
      <c r="DH336" s="386">
        <v>8529.3531712713248</v>
      </c>
      <c r="DI336" s="386">
        <v>8529.3531712713248</v>
      </c>
      <c r="DJ336" s="387">
        <v>8783.966778274038</v>
      </c>
      <c r="DK336" s="387">
        <v>9046.1809720468336</v>
      </c>
      <c r="DL336" s="387">
        <v>9316.2226411677802</v>
      </c>
      <c r="DM336" s="387">
        <v>9594.3254471692471</v>
      </c>
      <c r="DN336" s="387">
        <v>9880.73002672045</v>
      </c>
      <c r="DO336" s="387">
        <v>10175.684199845435</v>
      </c>
      <c r="DP336" s="387">
        <v>10479.443184356682</v>
      </c>
      <c r="DQ336" s="387">
        <v>10792.269816689852</v>
      </c>
      <c r="DR336" s="387">
        <v>10792.269816689852</v>
      </c>
      <c r="DS336" s="387">
        <v>10792.269816689852</v>
      </c>
      <c r="DT336" s="387">
        <v>10792.269816689852</v>
      </c>
      <c r="DU336" s="387">
        <v>10792.269816689852</v>
      </c>
      <c r="DV336" s="387">
        <v>10792.269816689852</v>
      </c>
      <c r="DW336" s="387">
        <v>10792.269816689852</v>
      </c>
      <c r="DX336" s="387">
        <v>10792.269816689852</v>
      </c>
      <c r="DY336" s="387">
        <v>10792.269816689852</v>
      </c>
      <c r="DZ336" s="387">
        <v>10792.269816689852</v>
      </c>
      <c r="EA336" s="387">
        <v>10792.269816689852</v>
      </c>
      <c r="EB336" s="387">
        <v>10792.269816689852</v>
      </c>
      <c r="EC336" s="387">
        <v>10792.269816689852</v>
      </c>
      <c r="ED336" s="387">
        <v>10792.269816689852</v>
      </c>
      <c r="EE336" s="387">
        <v>10792.269816689852</v>
      </c>
      <c r="EF336" s="387">
        <v>10792.269816689852</v>
      </c>
      <c r="EG336" s="387">
        <v>10792.269816689852</v>
      </c>
      <c r="EH336" s="387">
        <v>10792.269816689852</v>
      </c>
      <c r="EI336" s="387">
        <v>10792.269816689852</v>
      </c>
      <c r="EJ336" s="387">
        <v>10792.269816689852</v>
      </c>
      <c r="EK336" s="387">
        <v>10792.269816689852</v>
      </c>
      <c r="EY336" s="386">
        <v>886</v>
      </c>
      <c r="EZ336" s="386">
        <v>897</v>
      </c>
      <c r="FA336" s="386">
        <v>908</v>
      </c>
      <c r="FB336" s="386">
        <v>919</v>
      </c>
      <c r="FC336" s="386">
        <v>929.2</v>
      </c>
      <c r="FD336" s="386">
        <v>945</v>
      </c>
      <c r="FE336" s="386">
        <v>960</v>
      </c>
      <c r="FF336" s="386">
        <v>975</v>
      </c>
      <c r="FG336" s="386">
        <v>990</v>
      </c>
      <c r="FH336" s="386">
        <v>1005</v>
      </c>
      <c r="FI336" s="386">
        <v>1021.8</v>
      </c>
      <c r="FJ336" s="386">
        <v>1037</v>
      </c>
      <c r="FK336" s="386">
        <v>1052</v>
      </c>
      <c r="FL336" s="386">
        <v>1067</v>
      </c>
      <c r="FM336" s="386">
        <v>1082</v>
      </c>
      <c r="FN336" s="386">
        <v>1097</v>
      </c>
      <c r="FO336" s="386">
        <v>1112</v>
      </c>
      <c r="FP336" s="386">
        <v>1127</v>
      </c>
      <c r="FQ336" s="386">
        <v>1142</v>
      </c>
      <c r="FR336" s="386">
        <v>1157</v>
      </c>
      <c r="FS336" s="386">
        <v>1172</v>
      </c>
      <c r="FT336" s="386">
        <v>1187</v>
      </c>
      <c r="FU336" s="386">
        <v>1202</v>
      </c>
      <c r="FV336" s="386">
        <v>1217</v>
      </c>
      <c r="FW336" s="386">
        <v>1232</v>
      </c>
      <c r="FX336" s="386">
        <v>1247</v>
      </c>
      <c r="FY336" s="386">
        <v>1262</v>
      </c>
      <c r="FZ336" s="386">
        <v>1277</v>
      </c>
      <c r="GA336" s="386">
        <v>1292</v>
      </c>
      <c r="GB336" s="386">
        <v>1307</v>
      </c>
      <c r="GC336" s="386">
        <v>1322.6</v>
      </c>
      <c r="GD336" s="387">
        <v>1375.9802805517261</v>
      </c>
      <c r="GE336" s="387">
        <v>1431.5149950606433</v>
      </c>
      <c r="GF336" s="387">
        <v>1489.2910967167297</v>
      </c>
      <c r="GG336" s="387">
        <v>1549.3990481502144</v>
      </c>
      <c r="GH336" s="387">
        <v>1611.9329630729694</v>
      </c>
      <c r="GI336" s="387">
        <v>1676.990753636564</v>
      </c>
      <c r="GJ336" s="387">
        <v>1744.674283737706</v>
      </c>
      <c r="GK336" s="387">
        <v>1815.0895285111073</v>
      </c>
      <c r="GL336" s="387">
        <v>1815.0895285111073</v>
      </c>
      <c r="GM336" s="387">
        <v>1815.0895285111073</v>
      </c>
      <c r="GN336" s="387">
        <v>1815.0895285111073</v>
      </c>
      <c r="GO336" s="387">
        <v>1815.0895285111073</v>
      </c>
      <c r="GP336" s="387">
        <v>1815.0895285111073</v>
      </c>
      <c r="GQ336" s="387">
        <v>1815.0895285111073</v>
      </c>
      <c r="GR336" s="387">
        <v>1815.0895285111073</v>
      </c>
      <c r="GS336" s="387">
        <v>1815.0895285111073</v>
      </c>
      <c r="GT336" s="387">
        <v>1815.0895285111073</v>
      </c>
      <c r="GU336" s="387">
        <v>1815.0895285111073</v>
      </c>
      <c r="GV336" s="387">
        <v>1815.0895285111073</v>
      </c>
      <c r="GW336" s="387">
        <v>1815.0895285111073</v>
      </c>
      <c r="GX336" s="387">
        <v>1815.0895285111073</v>
      </c>
      <c r="GY336" s="387">
        <v>1815.0895285111073</v>
      </c>
      <c r="GZ336" s="387">
        <v>1815.0895285111073</v>
      </c>
      <c r="HA336" s="387">
        <v>1815.0895285111073</v>
      </c>
      <c r="HB336" s="387">
        <v>1815.0895285111073</v>
      </c>
      <c r="HC336" s="387">
        <v>1815.0895285111073</v>
      </c>
      <c r="HD336" s="387">
        <v>1815.0895285111073</v>
      </c>
      <c r="HE336" s="387">
        <v>1815.0895285111073</v>
      </c>
      <c r="HS336" s="394">
        <v>3.2156054415992759</v>
      </c>
      <c r="HT336" s="394">
        <v>3.2156054415992759</v>
      </c>
      <c r="HU336" s="394">
        <v>3.2156054415992759</v>
      </c>
      <c r="HV336" s="394">
        <v>3.2156054415992759</v>
      </c>
      <c r="HW336" s="394">
        <v>3.2156054415992763</v>
      </c>
      <c r="HX336" s="394">
        <v>3.2196904546552068</v>
      </c>
      <c r="HY336" s="394">
        <v>3.2237806571947258</v>
      </c>
      <c r="HZ336" s="394">
        <v>3.2278760558104054</v>
      </c>
      <c r="IA336" s="394">
        <v>3.2319766571031914</v>
      </c>
      <c r="IB336" s="394">
        <v>3.2360824676824156</v>
      </c>
      <c r="IC336" s="394">
        <v>3.2401922434569874</v>
      </c>
      <c r="ID336" s="394">
        <v>3.2443072385846157</v>
      </c>
      <c r="IE336" s="394">
        <v>3.248427459693799</v>
      </c>
      <c r="IF336" s="394">
        <v>3.2525529134214555</v>
      </c>
      <c r="IG336" s="394">
        <v>3.2566836064129321</v>
      </c>
      <c r="IH336" s="394">
        <v>3.2565553522055124</v>
      </c>
      <c r="II336" s="394">
        <v>3.25642710304898</v>
      </c>
      <c r="IJ336" s="394">
        <v>3.2562988589431359</v>
      </c>
      <c r="IK336" s="394">
        <v>3.2561706198877811</v>
      </c>
      <c r="IL336" s="394">
        <v>3.2560423858827163</v>
      </c>
      <c r="IM336" s="394">
        <v>3.2559351433467376</v>
      </c>
      <c r="IN336" s="394">
        <v>3.255827904342949</v>
      </c>
      <c r="IO336" s="394">
        <v>3.2557206688712341</v>
      </c>
      <c r="IP336" s="394">
        <v>3.2556134369314775</v>
      </c>
      <c r="IQ336" s="394">
        <v>3.2555062085235624</v>
      </c>
      <c r="IR336" s="394">
        <v>3.2554624188224328</v>
      </c>
      <c r="IS336" s="394">
        <v>3.2554186297103174</v>
      </c>
      <c r="IT336" s="394">
        <v>3.2553748411872081</v>
      </c>
      <c r="IU336" s="394">
        <v>3.2553310532530966</v>
      </c>
      <c r="IV336" s="394">
        <v>3.255287265907973</v>
      </c>
      <c r="IW336" s="394">
        <v>3.255287265907973</v>
      </c>
      <c r="IX336" s="394">
        <v>3.255287265907973</v>
      </c>
      <c r="IY336" s="394">
        <v>3.255287265907973</v>
      </c>
      <c r="IZ336" s="394">
        <v>3.255287265907973</v>
      </c>
      <c r="JA336" s="394">
        <v>3.255287265907973</v>
      </c>
      <c r="JB336" s="394">
        <v>3.2536591650183451</v>
      </c>
      <c r="JC336" s="394">
        <v>3.2520318784078546</v>
      </c>
      <c r="JD336" s="394">
        <v>3.2504054056692477</v>
      </c>
      <c r="JE336" s="394">
        <v>3.2487797463954737</v>
      </c>
      <c r="JF336" s="394">
        <v>3.2471549001796864</v>
      </c>
      <c r="JG336" s="394">
        <v>3.2455308666152427</v>
      </c>
      <c r="JH336" s="394">
        <v>3.2439076452957019</v>
      </c>
      <c r="JI336" s="394">
        <v>3.2422852358148289</v>
      </c>
      <c r="JJ336" s="394">
        <v>3.2422852358148289</v>
      </c>
      <c r="JK336" s="394">
        <v>3.2422852358148289</v>
      </c>
      <c r="JL336" s="394">
        <v>3.2422852358148289</v>
      </c>
      <c r="JM336" s="394">
        <v>3.2422852358148289</v>
      </c>
      <c r="JN336" s="394">
        <v>3.2422852358148289</v>
      </c>
      <c r="JO336" s="394">
        <v>3.2422852358148289</v>
      </c>
      <c r="JP336" s="394">
        <v>3.2422852358148289</v>
      </c>
      <c r="JQ336" s="394">
        <v>3.2422852358148289</v>
      </c>
      <c r="JR336" s="394">
        <v>3.2422852358148289</v>
      </c>
      <c r="JS336" s="394">
        <v>3.2422852358148289</v>
      </c>
      <c r="JT336" s="394">
        <v>3.2422852358148289</v>
      </c>
      <c r="JU336" s="394">
        <v>3.2422852358148289</v>
      </c>
      <c r="JV336" s="394">
        <v>3.2422852358148289</v>
      </c>
      <c r="JW336" s="394">
        <v>3.2422852358148289</v>
      </c>
      <c r="JX336" s="394">
        <v>3.2422852358148289</v>
      </c>
      <c r="JY336" s="394">
        <v>3.2422852358148289</v>
      </c>
      <c r="JZ336" s="394">
        <v>3.2422852358148289</v>
      </c>
      <c r="KA336" s="394">
        <v>3.2422852358148289</v>
      </c>
      <c r="KB336" s="394">
        <v>3.2422852358148289</v>
      </c>
      <c r="KC336" s="394">
        <v>3.2422852358148289</v>
      </c>
    </row>
    <row r="337" spans="1:289" x14ac:dyDescent="0.25">
      <c r="A337" s="383">
        <v>328</v>
      </c>
      <c r="B337" s="384" t="s">
        <v>868</v>
      </c>
      <c r="C337" s="385" t="s">
        <v>472</v>
      </c>
      <c r="D337" s="385" t="s">
        <v>867</v>
      </c>
      <c r="E337" s="129">
        <v>2060</v>
      </c>
      <c r="F337" s="386">
        <v>916.16521000000012</v>
      </c>
      <c r="G337" s="386">
        <v>910.93190213641969</v>
      </c>
      <c r="H337" s="386">
        <v>905.72848791090371</v>
      </c>
      <c r="I337" s="386">
        <v>900.55479656537341</v>
      </c>
      <c r="J337" s="386">
        <v>895.4106583171523</v>
      </c>
      <c r="K337" s="386">
        <v>946.19901978771281</v>
      </c>
      <c r="L337" s="386">
        <v>999.86813506313888</v>
      </c>
      <c r="M337" s="386">
        <v>1056.5814026513556</v>
      </c>
      <c r="N337" s="386">
        <v>1116.5114891457267</v>
      </c>
      <c r="O337" s="386">
        <v>1179.8408549177857</v>
      </c>
      <c r="P337" s="386">
        <v>1232.8540465194794</v>
      </c>
      <c r="Q337" s="386">
        <v>1288.2492530107947</v>
      </c>
      <c r="R337" s="386">
        <v>1346.1335042603914</v>
      </c>
      <c r="S337" s="386">
        <v>1406.6186392558127</v>
      </c>
      <c r="T337" s="386">
        <v>1469.8215221891883</v>
      </c>
      <c r="U337" s="386">
        <v>1495.1159439140124</v>
      </c>
      <c r="V337" s="386">
        <v>1520.8456618708854</v>
      </c>
      <c r="W337" s="386">
        <v>1547.0181671505977</v>
      </c>
      <c r="X337" s="386">
        <v>1573.6410797594626</v>
      </c>
      <c r="Y337" s="386">
        <v>1600.7221508378461</v>
      </c>
      <c r="Z337" s="386">
        <v>1608.7693908317747</v>
      </c>
      <c r="AA337" s="386">
        <v>1616.8570863610291</v>
      </c>
      <c r="AB337" s="386">
        <v>1624.9854408059409</v>
      </c>
      <c r="AC337" s="386">
        <v>1633.1546585692865</v>
      </c>
      <c r="AD337" s="386">
        <v>1641.3649450814285</v>
      </c>
      <c r="AE337" s="386">
        <v>1645.0982426974165</v>
      </c>
      <c r="AF337" s="386">
        <v>1648.8400317285109</v>
      </c>
      <c r="AG337" s="386">
        <v>1652.5903314885027</v>
      </c>
      <c r="AH337" s="386">
        <v>1656.3491613351125</v>
      </c>
      <c r="AI337" s="386">
        <v>1660.1165406700902</v>
      </c>
      <c r="AJ337" s="386">
        <v>1660.1165406700902</v>
      </c>
      <c r="AK337" s="386">
        <v>1660.1165406700902</v>
      </c>
      <c r="AL337" s="386">
        <v>1660.1165406700902</v>
      </c>
      <c r="AM337" s="386">
        <v>1660.1165406700902</v>
      </c>
      <c r="AN337" s="386">
        <v>1660.1165406700902</v>
      </c>
      <c r="AO337" s="387">
        <v>1615.0610032785664</v>
      </c>
      <c r="AP337" s="387">
        <v>1571.2282724791746</v>
      </c>
      <c r="AQ337" s="387">
        <v>1528.5851613198038</v>
      </c>
      <c r="AR337" s="387">
        <v>1487.0993835417123</v>
      </c>
      <c r="AS337" s="387">
        <v>1446.7395291347254</v>
      </c>
      <c r="AT337" s="387">
        <v>1407.4750405558605</v>
      </c>
      <c r="AU337" s="387">
        <v>1369.2761895933827</v>
      </c>
      <c r="AV337" s="387">
        <v>1332.1140548587657</v>
      </c>
      <c r="AW337" s="387">
        <v>1332.1140548587657</v>
      </c>
      <c r="AX337" s="387">
        <v>1332.1140548587657</v>
      </c>
      <c r="AY337" s="387">
        <v>1332.1140548587657</v>
      </c>
      <c r="AZ337" s="387">
        <v>1332.1140548587657</v>
      </c>
      <c r="BA337" s="387">
        <v>1332.1140548587657</v>
      </c>
      <c r="BB337" s="387">
        <v>1332.1140548587657</v>
      </c>
      <c r="BC337" s="387">
        <v>1332.1140548587657</v>
      </c>
      <c r="BD337" s="387">
        <v>1332.1140548587657</v>
      </c>
      <c r="BE337" s="387">
        <v>1332.1140548587657</v>
      </c>
      <c r="BF337" s="387">
        <v>1332.1140548587657</v>
      </c>
      <c r="BG337" s="387">
        <v>1332.1140548587657</v>
      </c>
      <c r="BH337" s="387">
        <v>1332.1140548587657</v>
      </c>
      <c r="BI337" s="387">
        <v>1332.1140548587657</v>
      </c>
      <c r="BJ337" s="387">
        <v>1332.1140548587657</v>
      </c>
      <c r="BK337" s="387">
        <v>1332.1140548587657</v>
      </c>
      <c r="BL337" s="387">
        <v>1332.1140548587657</v>
      </c>
      <c r="BM337" s="387">
        <v>1332.1140548587657</v>
      </c>
      <c r="BN337" s="387">
        <v>1332.1140548587657</v>
      </c>
      <c r="BO337" s="387">
        <v>1332.1140548587657</v>
      </c>
      <c r="BP337" s="387">
        <v>1332.1140548587657</v>
      </c>
      <c r="CA337" s="386">
        <v>3090</v>
      </c>
      <c r="CB337" s="386">
        <v>3072.3493392654982</v>
      </c>
      <c r="CC337" s="386">
        <v>3054.7995024223765</v>
      </c>
      <c r="CD337" s="386">
        <v>3037.3499135456186</v>
      </c>
      <c r="CE337" s="386">
        <v>3020</v>
      </c>
      <c r="CF337" s="386">
        <v>3191.8889786572627</v>
      </c>
      <c r="CG337" s="386">
        <v>3373.5613417462596</v>
      </c>
      <c r="CH337" s="386">
        <v>3565.5739289881103</v>
      </c>
      <c r="CI337" s="386">
        <v>3768.5152736837163</v>
      </c>
      <c r="CJ337" s="386">
        <v>3983.0074066134489</v>
      </c>
      <c r="CK337" s="386">
        <v>4164.1818425049578</v>
      </c>
      <c r="CL337" s="386">
        <v>4353.5973316684504</v>
      </c>
      <c r="CM337" s="386">
        <v>4551.6287336071309</v>
      </c>
      <c r="CN337" s="386">
        <v>4758.6679589998857</v>
      </c>
      <c r="CO337" s="386">
        <v>4975.1247453054493</v>
      </c>
      <c r="CP337" s="386">
        <v>5059.4010342636593</v>
      </c>
      <c r="CQ337" s="386">
        <v>5145.1049241854971</v>
      </c>
      <c r="CR337" s="386">
        <v>5232.2605979643549</v>
      </c>
      <c r="CS337" s="386">
        <v>5320.8926481405415</v>
      </c>
      <c r="CT337" s="386">
        <v>5411.0260838405084</v>
      </c>
      <c r="CU337" s="386">
        <v>5437.820489040455</v>
      </c>
      <c r="CV337" s="386">
        <v>5464.747575203105</v>
      </c>
      <c r="CW337" s="386">
        <v>5491.8079993401652</v>
      </c>
      <c r="CX337" s="386">
        <v>5519.0024217167411</v>
      </c>
      <c r="CY337" s="386">
        <v>5546.3315058674534</v>
      </c>
      <c r="CZ337" s="386">
        <v>5558.7599742279299</v>
      </c>
      <c r="DA337" s="386">
        <v>5571.2162928576563</v>
      </c>
      <c r="DB337" s="386">
        <v>5583.7005241647648</v>
      </c>
      <c r="DC337" s="386">
        <v>5596.2127306972352</v>
      </c>
      <c r="DD337" s="386">
        <v>5608.7529751432039</v>
      </c>
      <c r="DE337" s="386">
        <v>5608.7529751432039</v>
      </c>
      <c r="DF337" s="386">
        <v>5608.7529751432039</v>
      </c>
      <c r="DG337" s="386">
        <v>5608.7529751432039</v>
      </c>
      <c r="DH337" s="386">
        <v>5608.7529751432039</v>
      </c>
      <c r="DI337" s="386">
        <v>5608.7529751432039</v>
      </c>
      <c r="DJ337" s="387">
        <v>5453.72830196019</v>
      </c>
      <c r="DK337" s="387">
        <v>5302.9884759440965</v>
      </c>
      <c r="DL337" s="387">
        <v>5156.4150648810901</v>
      </c>
      <c r="DM337" s="387">
        <v>5013.8929099971419</v>
      </c>
      <c r="DN337" s="387">
        <v>4875.3100354808867</v>
      </c>
      <c r="DO337" s="387">
        <v>4740.5575605072509</v>
      </c>
      <c r="DP337" s="387">
        <v>4609.5296136927209</v>
      </c>
      <c r="DQ337" s="387">
        <v>4482.1232499150583</v>
      </c>
      <c r="DR337" s="387">
        <v>4482.1232499150583</v>
      </c>
      <c r="DS337" s="387">
        <v>4482.1232499150583</v>
      </c>
      <c r="DT337" s="387">
        <v>4482.1232499150583</v>
      </c>
      <c r="DU337" s="387">
        <v>4482.1232499150583</v>
      </c>
      <c r="DV337" s="387">
        <v>4482.1232499150583</v>
      </c>
      <c r="DW337" s="387">
        <v>4482.1232499150583</v>
      </c>
      <c r="DX337" s="387">
        <v>4482.1232499150583</v>
      </c>
      <c r="DY337" s="387">
        <v>4482.1232499150583</v>
      </c>
      <c r="DZ337" s="387">
        <v>4482.1232499150583</v>
      </c>
      <c r="EA337" s="387">
        <v>4482.1232499150583</v>
      </c>
      <c r="EB337" s="387">
        <v>4482.1232499150583</v>
      </c>
      <c r="EC337" s="387">
        <v>4482.1232499150583</v>
      </c>
      <c r="ED337" s="387">
        <v>4482.1232499150583</v>
      </c>
      <c r="EE337" s="387">
        <v>4482.1232499150583</v>
      </c>
      <c r="EF337" s="387">
        <v>4482.1232499150583</v>
      </c>
      <c r="EG337" s="387">
        <v>4482.1232499150583</v>
      </c>
      <c r="EH337" s="387">
        <v>4482.1232499150583</v>
      </c>
      <c r="EI337" s="387">
        <v>4482.1232499150583</v>
      </c>
      <c r="EJ337" s="387">
        <v>4482.1232499150583</v>
      </c>
      <c r="EK337" s="387">
        <v>4482.1232499150583</v>
      </c>
      <c r="EY337" s="386">
        <v>320</v>
      </c>
      <c r="EZ337" s="386">
        <v>323</v>
      </c>
      <c r="FA337" s="386">
        <v>326</v>
      </c>
      <c r="FB337" s="386">
        <v>329</v>
      </c>
      <c r="FC337" s="386">
        <v>331.79999999999995</v>
      </c>
      <c r="FD337" s="386">
        <v>337</v>
      </c>
      <c r="FE337" s="386">
        <v>342</v>
      </c>
      <c r="FF337" s="386">
        <v>347</v>
      </c>
      <c r="FG337" s="386">
        <v>352</v>
      </c>
      <c r="FH337" s="386">
        <v>357</v>
      </c>
      <c r="FI337" s="386">
        <v>361.79999999999995</v>
      </c>
      <c r="FJ337" s="386">
        <v>366</v>
      </c>
      <c r="FK337" s="386">
        <v>371</v>
      </c>
      <c r="FL337" s="386">
        <v>376</v>
      </c>
      <c r="FM337" s="386">
        <v>381</v>
      </c>
      <c r="FN337" s="386">
        <v>386</v>
      </c>
      <c r="FO337" s="386">
        <v>391</v>
      </c>
      <c r="FP337" s="386">
        <v>396</v>
      </c>
      <c r="FQ337" s="386">
        <v>401</v>
      </c>
      <c r="FR337" s="386">
        <v>406</v>
      </c>
      <c r="FS337" s="386">
        <v>411</v>
      </c>
      <c r="FT337" s="386">
        <v>416</v>
      </c>
      <c r="FU337" s="386">
        <v>421</v>
      </c>
      <c r="FV337" s="386">
        <v>426</v>
      </c>
      <c r="FW337" s="386">
        <v>431</v>
      </c>
      <c r="FX337" s="386">
        <v>436</v>
      </c>
      <c r="FY337" s="386">
        <v>441</v>
      </c>
      <c r="FZ337" s="386">
        <v>446</v>
      </c>
      <c r="GA337" s="386">
        <v>451</v>
      </c>
      <c r="GB337" s="386">
        <v>456</v>
      </c>
      <c r="GC337" s="386">
        <v>454.99999999999994</v>
      </c>
      <c r="GD337" s="387">
        <v>452.35263741726811</v>
      </c>
      <c r="GE337" s="387">
        <v>449.72067819419431</v>
      </c>
      <c r="GF337" s="387">
        <v>447.10403270818966</v>
      </c>
      <c r="GG337" s="387">
        <v>444.50261185812332</v>
      </c>
      <c r="GH337" s="387">
        <v>441.9163270612886</v>
      </c>
      <c r="GI337" s="387">
        <v>439.3450902503867</v>
      </c>
      <c r="GJ337" s="387">
        <v>436.78881387052769</v>
      </c>
      <c r="GK337" s="387">
        <v>434.24741087624932</v>
      </c>
      <c r="GL337" s="387">
        <v>434.24741087624932</v>
      </c>
      <c r="GM337" s="387">
        <v>434.24741087624932</v>
      </c>
      <c r="GN337" s="387">
        <v>434.24741087624932</v>
      </c>
      <c r="GO337" s="387">
        <v>434.24741087624932</v>
      </c>
      <c r="GP337" s="387">
        <v>434.24741087624932</v>
      </c>
      <c r="GQ337" s="387">
        <v>434.24741087624932</v>
      </c>
      <c r="GR337" s="387">
        <v>434.24741087624932</v>
      </c>
      <c r="GS337" s="387">
        <v>434.24741087624932</v>
      </c>
      <c r="GT337" s="387">
        <v>434.24741087624932</v>
      </c>
      <c r="GU337" s="387">
        <v>434.24741087624932</v>
      </c>
      <c r="GV337" s="387">
        <v>434.24741087624932</v>
      </c>
      <c r="GW337" s="387">
        <v>434.24741087624932</v>
      </c>
      <c r="GX337" s="387">
        <v>434.24741087624932</v>
      </c>
      <c r="GY337" s="387">
        <v>434.24741087624932</v>
      </c>
      <c r="GZ337" s="387">
        <v>434.24741087624932</v>
      </c>
      <c r="HA337" s="387">
        <v>434.24741087624932</v>
      </c>
      <c r="HB337" s="387">
        <v>434.24741087624932</v>
      </c>
      <c r="HC337" s="387">
        <v>434.24741087624932</v>
      </c>
      <c r="HD337" s="387">
        <v>434.24741087624932</v>
      </c>
      <c r="HE337" s="387">
        <v>434.24741087624932</v>
      </c>
      <c r="HS337" s="394">
        <v>3.3727541345954402</v>
      </c>
      <c r="HT337" s="394">
        <v>3.3727541345954402</v>
      </c>
      <c r="HU337" s="394">
        <v>3.3727541345954402</v>
      </c>
      <c r="HV337" s="394">
        <v>3.3727541345954402</v>
      </c>
      <c r="HW337" s="394">
        <v>3.3727541345954397</v>
      </c>
      <c r="HX337" s="394">
        <v>3.373380136636992</v>
      </c>
      <c r="HY337" s="394">
        <v>3.3740062548680267</v>
      </c>
      <c r="HZ337" s="394">
        <v>3.3746324893101085</v>
      </c>
      <c r="IA337" s="394">
        <v>3.375258839984808</v>
      </c>
      <c r="IB337" s="394">
        <v>3.3758853069136983</v>
      </c>
      <c r="IC337" s="394">
        <v>3.3776762579974728</v>
      </c>
      <c r="ID337" s="394">
        <v>3.3794681592041025</v>
      </c>
      <c r="IE337" s="394">
        <v>3.3812610110376391</v>
      </c>
      <c r="IF337" s="394">
        <v>3.3830548140024024</v>
      </c>
      <c r="IG337" s="394">
        <v>3.3848495686029798</v>
      </c>
      <c r="IH337" s="394">
        <v>3.3839522980531047</v>
      </c>
      <c r="II337" s="394">
        <v>3.3830552653555843</v>
      </c>
      <c r="IJ337" s="394">
        <v>3.3821584704473673</v>
      </c>
      <c r="IK337" s="394">
        <v>3.3812619132654196</v>
      </c>
      <c r="IL337" s="394">
        <v>3.3803655937467236</v>
      </c>
      <c r="IM337" s="394">
        <v>3.3801118544584963</v>
      </c>
      <c r="IN337" s="394">
        <v>3.3798581342166178</v>
      </c>
      <c r="IO337" s="394">
        <v>3.3796044330196606</v>
      </c>
      <c r="IP337" s="394">
        <v>3.3793507508661937</v>
      </c>
      <c r="IQ337" s="394">
        <v>3.3790970877547886</v>
      </c>
      <c r="IR337" s="394">
        <v>3.3789835949939402</v>
      </c>
      <c r="IS337" s="394">
        <v>3.3788701060449404</v>
      </c>
      <c r="IT337" s="394">
        <v>3.3787566209076609</v>
      </c>
      <c r="IU337" s="394">
        <v>3.3786431395819747</v>
      </c>
      <c r="IV337" s="394">
        <v>3.3785296620677512</v>
      </c>
      <c r="IW337" s="394">
        <v>3.3785296620677512</v>
      </c>
      <c r="IX337" s="394">
        <v>3.3785296620677512</v>
      </c>
      <c r="IY337" s="394">
        <v>3.3785296620677512</v>
      </c>
      <c r="IZ337" s="394">
        <v>3.3785296620677512</v>
      </c>
      <c r="JA337" s="394">
        <v>3.3785296620677512</v>
      </c>
      <c r="JB337" s="394">
        <v>3.3767939978051271</v>
      </c>
      <c r="JC337" s="394">
        <v>3.3750592252115825</v>
      </c>
      <c r="JD337" s="394">
        <v>3.3733253438290363</v>
      </c>
      <c r="JE337" s="394">
        <v>3.3715923531996439</v>
      </c>
      <c r="JF337" s="394">
        <v>3.3698602528657946</v>
      </c>
      <c r="JG337" s="394">
        <v>3.3681290423701165</v>
      </c>
      <c r="JH337" s="394">
        <v>3.3663987212554662</v>
      </c>
      <c r="JI337" s="394">
        <v>3.3646692890649406</v>
      </c>
      <c r="JJ337" s="394">
        <v>3.3646692890649406</v>
      </c>
      <c r="JK337" s="394">
        <v>3.3646692890649406</v>
      </c>
      <c r="JL337" s="394">
        <v>3.3646692890649406</v>
      </c>
      <c r="JM337" s="394">
        <v>3.3646692890649406</v>
      </c>
      <c r="JN337" s="394">
        <v>3.3646692890649406</v>
      </c>
      <c r="JO337" s="394">
        <v>3.3646692890649406</v>
      </c>
      <c r="JP337" s="394">
        <v>3.3646692890649406</v>
      </c>
      <c r="JQ337" s="394">
        <v>3.3646692890649406</v>
      </c>
      <c r="JR337" s="394">
        <v>3.3646692890649406</v>
      </c>
      <c r="JS337" s="394">
        <v>3.3646692890649406</v>
      </c>
      <c r="JT337" s="394">
        <v>3.3646692890649406</v>
      </c>
      <c r="JU337" s="394">
        <v>3.3646692890649406</v>
      </c>
      <c r="JV337" s="394">
        <v>3.3646692890649406</v>
      </c>
      <c r="JW337" s="394">
        <v>3.3646692890649406</v>
      </c>
      <c r="JX337" s="394">
        <v>3.3646692890649406</v>
      </c>
      <c r="JY337" s="394">
        <v>3.3646692890649406</v>
      </c>
      <c r="JZ337" s="394">
        <v>3.3646692890649406</v>
      </c>
      <c r="KA337" s="394">
        <v>3.3646692890649406</v>
      </c>
      <c r="KB337" s="394">
        <v>3.3646692890649406</v>
      </c>
      <c r="KC337" s="394">
        <v>3.3646692890649406</v>
      </c>
    </row>
    <row r="338" spans="1:289" x14ac:dyDescent="0.25">
      <c r="A338" s="383">
        <v>329</v>
      </c>
      <c r="B338" s="384" t="s">
        <v>868</v>
      </c>
      <c r="C338" s="385" t="s">
        <v>472</v>
      </c>
      <c r="D338" s="385" t="s">
        <v>867</v>
      </c>
      <c r="E338" s="129">
        <v>2060</v>
      </c>
      <c r="F338" s="386">
        <v>1675.1473700000001</v>
      </c>
      <c r="G338" s="386">
        <v>1656.5989575129361</v>
      </c>
      <c r="H338" s="386">
        <v>1638.2559261236499</v>
      </c>
      <c r="I338" s="386">
        <v>1620.1160017078544</v>
      </c>
      <c r="J338" s="386">
        <v>1602.1769353219697</v>
      </c>
      <c r="K338" s="386">
        <v>1652.1768311139672</v>
      </c>
      <c r="L338" s="386">
        <v>1703.7370973769753</v>
      </c>
      <c r="M338" s="386">
        <v>1756.9064293326187</v>
      </c>
      <c r="N338" s="386">
        <v>1811.7350418574072</v>
      </c>
      <c r="O338" s="386">
        <v>1868.2747169073277</v>
      </c>
      <c r="P338" s="386">
        <v>1919.6307376096022</v>
      </c>
      <c r="Q338" s="386">
        <v>1972.3984569440447</v>
      </c>
      <c r="R338" s="386">
        <v>2026.6166803515914</v>
      </c>
      <c r="S338" s="386">
        <v>2082.3252799755264</v>
      </c>
      <c r="T338" s="386">
        <v>2139.5652239835031</v>
      </c>
      <c r="U338" s="386">
        <v>2158.4949971727024</v>
      </c>
      <c r="V338" s="386">
        <v>2177.5922512636184</v>
      </c>
      <c r="W338" s="386">
        <v>2196.8584680411705</v>
      </c>
      <c r="X338" s="386">
        <v>2216.2951424003495</v>
      </c>
      <c r="Y338" s="386">
        <v>2235.9037824622073</v>
      </c>
      <c r="Z338" s="386">
        <v>2235.9037824622073</v>
      </c>
      <c r="AA338" s="386">
        <v>2235.9037824622073</v>
      </c>
      <c r="AB338" s="386">
        <v>2235.9037824622073</v>
      </c>
      <c r="AC338" s="386">
        <v>2235.9037824622073</v>
      </c>
      <c r="AD338" s="386">
        <v>2235.9037824622073</v>
      </c>
      <c r="AE338" s="386">
        <v>2235.9037824622073</v>
      </c>
      <c r="AF338" s="386">
        <v>2235.9037824622073</v>
      </c>
      <c r="AG338" s="386">
        <v>2235.9037824622073</v>
      </c>
      <c r="AH338" s="386">
        <v>2235.9037824622073</v>
      </c>
      <c r="AI338" s="386">
        <v>2235.9037824622073</v>
      </c>
      <c r="AJ338" s="386">
        <v>2235.9037824622073</v>
      </c>
      <c r="AK338" s="386">
        <v>2235.9037824622073</v>
      </c>
      <c r="AL338" s="386">
        <v>2235.9037824622073</v>
      </c>
      <c r="AM338" s="386">
        <v>2235.9037824622073</v>
      </c>
      <c r="AN338" s="386">
        <v>2235.9037824622073</v>
      </c>
      <c r="AO338" s="387">
        <v>2335.279760329749</v>
      </c>
      <c r="AP338" s="387">
        <v>2439.0725583908034</v>
      </c>
      <c r="AQ338" s="387">
        <v>2547.4784846570292</v>
      </c>
      <c r="AR338" s="387">
        <v>2660.7025721580285</v>
      </c>
      <c r="AS338" s="387">
        <v>2778.9589667295854</v>
      </c>
      <c r="AT338" s="387">
        <v>2902.4713320373689</v>
      </c>
      <c r="AU338" s="387">
        <v>3031.4732726021325</v>
      </c>
      <c r="AV338" s="387">
        <v>3166.20877562651</v>
      </c>
      <c r="AW338" s="387">
        <v>3166.20877562651</v>
      </c>
      <c r="AX338" s="387">
        <v>3166.20877562651</v>
      </c>
      <c r="AY338" s="387">
        <v>3166.20877562651</v>
      </c>
      <c r="AZ338" s="387">
        <v>3166.20877562651</v>
      </c>
      <c r="BA338" s="387">
        <v>3166.20877562651</v>
      </c>
      <c r="BB338" s="387">
        <v>3166.20877562651</v>
      </c>
      <c r="BC338" s="387">
        <v>3166.20877562651</v>
      </c>
      <c r="BD338" s="387">
        <v>3166.20877562651</v>
      </c>
      <c r="BE338" s="387">
        <v>3166.20877562651</v>
      </c>
      <c r="BF338" s="387">
        <v>3166.20877562651</v>
      </c>
      <c r="BG338" s="387">
        <v>3166.20877562651</v>
      </c>
      <c r="BH338" s="387">
        <v>3166.20877562651</v>
      </c>
      <c r="BI338" s="387">
        <v>3166.20877562651</v>
      </c>
      <c r="BJ338" s="387">
        <v>3166.20877562651</v>
      </c>
      <c r="BK338" s="387">
        <v>3166.20877562651</v>
      </c>
      <c r="BL338" s="387">
        <v>3166.20877562651</v>
      </c>
      <c r="BM338" s="387">
        <v>3166.20877562651</v>
      </c>
      <c r="BN338" s="387">
        <v>3166.20877562651</v>
      </c>
      <c r="BO338" s="387">
        <v>3166.20877562651</v>
      </c>
      <c r="BP338" s="387">
        <v>3166.20877562651</v>
      </c>
      <c r="CA338" s="386">
        <v>5280</v>
      </c>
      <c r="CB338" s="386">
        <v>5221.5361181436247</v>
      </c>
      <c r="CC338" s="386">
        <v>5163.7195895981804</v>
      </c>
      <c r="CD338" s="386">
        <v>5106.5432464114911</v>
      </c>
      <c r="CE338" s="386">
        <v>5050</v>
      </c>
      <c r="CF338" s="386">
        <v>5196.4740693437025</v>
      </c>
      <c r="CG338" s="386">
        <v>5347.1965848240588</v>
      </c>
      <c r="CH338" s="386">
        <v>5502.2907716280051</v>
      </c>
      <c r="CI338" s="386">
        <v>5661.8834290602135</v>
      </c>
      <c r="CJ338" s="386">
        <v>5826.1050342095432</v>
      </c>
      <c r="CK338" s="386">
        <v>5973.4597201421166</v>
      </c>
      <c r="CL338" s="386">
        <v>6124.5413219711236</v>
      </c>
      <c r="CM338" s="386">
        <v>6279.4441013891001</v>
      </c>
      <c r="CN338" s="386">
        <v>6438.2647041688579</v>
      </c>
      <c r="CO338" s="386">
        <v>6601.1022204619894</v>
      </c>
      <c r="CP338" s="386">
        <v>6641.3571968009237</v>
      </c>
      <c r="CQ338" s="386">
        <v>6681.8576568584749</v>
      </c>
      <c r="CR338" s="386">
        <v>6722.6050976484676</v>
      </c>
      <c r="CS338" s="386">
        <v>6763.6010253138475</v>
      </c>
      <c r="CT338" s="386">
        <v>6804.8469551823518</v>
      </c>
      <c r="CU338" s="386">
        <v>6786.2483079627173</v>
      </c>
      <c r="CV338" s="386">
        <v>6767.7004935804234</v>
      </c>
      <c r="CW338" s="386">
        <v>6749.2033731018519</v>
      </c>
      <c r="CX338" s="386">
        <v>6730.7568079731109</v>
      </c>
      <c r="CY338" s="386">
        <v>6712.3606600189978</v>
      </c>
      <c r="CZ338" s="386">
        <v>6693.760604144135</v>
      </c>
      <c r="DA338" s="386">
        <v>6675.2120893136344</v>
      </c>
      <c r="DB338" s="386">
        <v>6656.7149727064589</v>
      </c>
      <c r="DC338" s="386">
        <v>6638.2691118973316</v>
      </c>
      <c r="DD338" s="386">
        <v>6619.8743648556392</v>
      </c>
      <c r="DE338" s="386">
        <v>6619.8743648556392</v>
      </c>
      <c r="DF338" s="386">
        <v>6619.8743648556392</v>
      </c>
      <c r="DG338" s="386">
        <v>6619.8743648556392</v>
      </c>
      <c r="DH338" s="386">
        <v>6619.8743648556392</v>
      </c>
      <c r="DI338" s="386">
        <v>6619.8743648556429</v>
      </c>
      <c r="DJ338" s="387">
        <v>6910.8660581160511</v>
      </c>
      <c r="DK338" s="387">
        <v>7214.6489556923743</v>
      </c>
      <c r="DL338" s="387">
        <v>7531.7853241772373</v>
      </c>
      <c r="DM338" s="387">
        <v>7862.8621458751995</v>
      </c>
      <c r="DN338" s="387">
        <v>8208.4922052383081</v>
      </c>
      <c r="DO338" s="387">
        <v>8569.315223058411</v>
      </c>
      <c r="DP338" s="387">
        <v>8945.9990405154713</v>
      </c>
      <c r="DQ338" s="387">
        <v>9339.2408552734396</v>
      </c>
      <c r="DR338" s="387">
        <v>9339.2408552734396</v>
      </c>
      <c r="DS338" s="387">
        <v>9339.2408552734396</v>
      </c>
      <c r="DT338" s="387">
        <v>9339.2408552734396</v>
      </c>
      <c r="DU338" s="387">
        <v>9339.2408552734396</v>
      </c>
      <c r="DV338" s="387">
        <v>9339.2408552734396</v>
      </c>
      <c r="DW338" s="387">
        <v>9339.2408552734396</v>
      </c>
      <c r="DX338" s="387">
        <v>9339.2408552734396</v>
      </c>
      <c r="DY338" s="387">
        <v>9339.2408552734396</v>
      </c>
      <c r="DZ338" s="387">
        <v>9339.2408552734396</v>
      </c>
      <c r="EA338" s="387">
        <v>9339.2408552734396</v>
      </c>
      <c r="EB338" s="387">
        <v>9339.2408552734396</v>
      </c>
      <c r="EC338" s="387">
        <v>9339.2408552734396</v>
      </c>
      <c r="ED338" s="387">
        <v>9339.2408552734396</v>
      </c>
      <c r="EE338" s="387">
        <v>9339.2408552734396</v>
      </c>
      <c r="EF338" s="387">
        <v>9339.2408552734396</v>
      </c>
      <c r="EG338" s="387">
        <v>9339.2408552734396</v>
      </c>
      <c r="EH338" s="387">
        <v>9339.2408552734396</v>
      </c>
      <c r="EI338" s="387">
        <v>9339.2408552734396</v>
      </c>
      <c r="EJ338" s="387">
        <v>9339.2408552734396</v>
      </c>
      <c r="EK338" s="387">
        <v>9339.2408552734396</v>
      </c>
      <c r="EY338" s="386">
        <v>653</v>
      </c>
      <c r="EZ338" s="386">
        <v>657</v>
      </c>
      <c r="FA338" s="386">
        <v>661</v>
      </c>
      <c r="FB338" s="386">
        <v>665</v>
      </c>
      <c r="FC338" s="386">
        <v>669.80000000000007</v>
      </c>
      <c r="FD338" s="386">
        <v>679</v>
      </c>
      <c r="FE338" s="386">
        <v>688</v>
      </c>
      <c r="FF338" s="386">
        <v>697</v>
      </c>
      <c r="FG338" s="386">
        <v>706</v>
      </c>
      <c r="FH338" s="386">
        <v>715</v>
      </c>
      <c r="FI338" s="386">
        <v>726</v>
      </c>
      <c r="FJ338" s="386">
        <v>733</v>
      </c>
      <c r="FK338" s="386">
        <v>740</v>
      </c>
      <c r="FL338" s="386">
        <v>747</v>
      </c>
      <c r="FM338" s="386">
        <v>754</v>
      </c>
      <c r="FN338" s="386">
        <v>761</v>
      </c>
      <c r="FO338" s="386">
        <v>768</v>
      </c>
      <c r="FP338" s="386">
        <v>775</v>
      </c>
      <c r="FQ338" s="386">
        <v>782</v>
      </c>
      <c r="FR338" s="386">
        <v>789</v>
      </c>
      <c r="FS338" s="386">
        <v>796</v>
      </c>
      <c r="FT338" s="386">
        <v>803</v>
      </c>
      <c r="FU338" s="386">
        <v>810</v>
      </c>
      <c r="FV338" s="386">
        <v>817</v>
      </c>
      <c r="FW338" s="386">
        <v>824</v>
      </c>
      <c r="FX338" s="386">
        <v>831</v>
      </c>
      <c r="FY338" s="386">
        <v>838</v>
      </c>
      <c r="FZ338" s="386">
        <v>845</v>
      </c>
      <c r="GA338" s="386">
        <v>852</v>
      </c>
      <c r="GB338" s="386">
        <v>859</v>
      </c>
      <c r="GC338" s="386">
        <v>865</v>
      </c>
      <c r="GD338" s="387">
        <v>903.78808010689977</v>
      </c>
      <c r="GE338" s="387">
        <v>944.31548409631887</v>
      </c>
      <c r="GF338" s="387">
        <v>986.66020622731753</v>
      </c>
      <c r="GG338" s="387">
        <v>1030.9037381549886</v>
      </c>
      <c r="GH338" s="387">
        <v>1077.1312257596799</v>
      </c>
      <c r="GI338" s="387">
        <v>1125.4316330087083</v>
      </c>
      <c r="GJ338" s="387">
        <v>1175.8979131659114</v>
      </c>
      <c r="GK338" s="387">
        <v>1228.6271876785306</v>
      </c>
      <c r="GL338" s="387">
        <v>1228.6271876785306</v>
      </c>
      <c r="GM338" s="387">
        <v>1228.6271876785306</v>
      </c>
      <c r="GN338" s="387">
        <v>1228.6271876785306</v>
      </c>
      <c r="GO338" s="387">
        <v>1228.6271876785306</v>
      </c>
      <c r="GP338" s="387">
        <v>1228.6271876785306</v>
      </c>
      <c r="GQ338" s="387">
        <v>1228.6271876785306</v>
      </c>
      <c r="GR338" s="387">
        <v>1228.6271876785306</v>
      </c>
      <c r="GS338" s="387">
        <v>1228.6271876785306</v>
      </c>
      <c r="GT338" s="387">
        <v>1228.6271876785306</v>
      </c>
      <c r="GU338" s="387">
        <v>1228.6271876785306</v>
      </c>
      <c r="GV338" s="387">
        <v>1228.6271876785306</v>
      </c>
      <c r="GW338" s="387">
        <v>1228.6271876785306</v>
      </c>
      <c r="GX338" s="387">
        <v>1228.6271876785306</v>
      </c>
      <c r="GY338" s="387">
        <v>1228.6271876785306</v>
      </c>
      <c r="GZ338" s="387">
        <v>1228.6271876785306</v>
      </c>
      <c r="HA338" s="387">
        <v>1228.6271876785306</v>
      </c>
      <c r="HB338" s="387">
        <v>1228.6271876785306</v>
      </c>
      <c r="HC338" s="387">
        <v>1228.6271876785306</v>
      </c>
      <c r="HD338" s="387">
        <v>1228.6271876785306</v>
      </c>
      <c r="HE338" s="387">
        <v>1228.6271876785306</v>
      </c>
      <c r="HS338" s="394">
        <v>3.1519614898120873</v>
      </c>
      <c r="HT338" s="394">
        <v>3.1519614898120873</v>
      </c>
      <c r="HU338" s="394">
        <v>3.1519614898120873</v>
      </c>
      <c r="HV338" s="394">
        <v>3.1519614898120873</v>
      </c>
      <c r="HW338" s="394">
        <v>3.1519614898120873</v>
      </c>
      <c r="HX338" s="394">
        <v>3.1452287500243061</v>
      </c>
      <c r="HY338" s="394">
        <v>3.1385103916892163</v>
      </c>
      <c r="HZ338" s="394">
        <v>3.1318063840873496</v>
      </c>
      <c r="IA338" s="394">
        <v>3.1251166965648571</v>
      </c>
      <c r="IB338" s="394">
        <v>3.1184412985333658</v>
      </c>
      <c r="IC338" s="394">
        <v>3.1117754071704944</v>
      </c>
      <c r="ID338" s="394">
        <v>3.1051237646272765</v>
      </c>
      <c r="IE338" s="394">
        <v>3.0984863404458403</v>
      </c>
      <c r="IF338" s="394">
        <v>3.0918631042334206</v>
      </c>
      <c r="IG338" s="394">
        <v>3.0852540256622185</v>
      </c>
      <c r="IH338" s="394">
        <v>3.0768462310545468</v>
      </c>
      <c r="II338" s="394">
        <v>3.0684613489881363</v>
      </c>
      <c r="IJ338" s="394">
        <v>3.0600993170227668</v>
      </c>
      <c r="IK338" s="394">
        <v>3.0517600728883774</v>
      </c>
      <c r="IL338" s="394">
        <v>3.0434435544846044</v>
      </c>
      <c r="IM338" s="394">
        <v>3.0351253757841086</v>
      </c>
      <c r="IN338" s="394">
        <v>3.0268299318889924</v>
      </c>
      <c r="IO338" s="394">
        <v>3.0185571606616892</v>
      </c>
      <c r="IP338" s="394">
        <v>3.0103070001344649</v>
      </c>
      <c r="IQ338" s="394">
        <v>3.0020793885089527</v>
      </c>
      <c r="IR338" s="394">
        <v>2.9937605797924256</v>
      </c>
      <c r="IS338" s="394">
        <v>2.9854648226243441</v>
      </c>
      <c r="IT338" s="394">
        <v>2.9771920531285092</v>
      </c>
      <c r="IU338" s="394">
        <v>2.9689422076057226</v>
      </c>
      <c r="IV338" s="394">
        <v>2.9607152225332989</v>
      </c>
      <c r="IW338" s="394">
        <v>2.9607152225332989</v>
      </c>
      <c r="IX338" s="394">
        <v>2.9607152225332989</v>
      </c>
      <c r="IY338" s="394">
        <v>2.9607152225332989</v>
      </c>
      <c r="IZ338" s="394">
        <v>2.9607152225332989</v>
      </c>
      <c r="JA338" s="394">
        <v>2.9607152225333007</v>
      </c>
      <c r="JB338" s="394">
        <v>2.9593311154892272</v>
      </c>
      <c r="JC338" s="394">
        <v>2.9579476555024233</v>
      </c>
      <c r="JD338" s="394">
        <v>2.9565648422703963</v>
      </c>
      <c r="JE338" s="394">
        <v>2.9551826754907937</v>
      </c>
      <c r="JF338" s="394">
        <v>2.9538011548614058</v>
      </c>
      <c r="JG338" s="394">
        <v>2.9524202800801627</v>
      </c>
      <c r="JH338" s="394">
        <v>2.9510400508451373</v>
      </c>
      <c r="JI338" s="394">
        <v>2.9496604668545419</v>
      </c>
      <c r="JJ338" s="394">
        <v>2.9496604668545419</v>
      </c>
      <c r="JK338" s="394">
        <v>2.9496604668545419</v>
      </c>
      <c r="JL338" s="394">
        <v>2.9496604668545419</v>
      </c>
      <c r="JM338" s="394">
        <v>2.9496604668545419</v>
      </c>
      <c r="JN338" s="394">
        <v>2.9496604668545419</v>
      </c>
      <c r="JO338" s="394">
        <v>2.9496604668545419</v>
      </c>
      <c r="JP338" s="394">
        <v>2.9496604668545419</v>
      </c>
      <c r="JQ338" s="394">
        <v>2.9496604668545419</v>
      </c>
      <c r="JR338" s="394">
        <v>2.9496604668545419</v>
      </c>
      <c r="JS338" s="394">
        <v>2.9496604668545419</v>
      </c>
      <c r="JT338" s="394">
        <v>2.9496604668545419</v>
      </c>
      <c r="JU338" s="394">
        <v>2.9496604668545419</v>
      </c>
      <c r="JV338" s="394">
        <v>2.9496604668545419</v>
      </c>
      <c r="JW338" s="394">
        <v>2.9496604668545419</v>
      </c>
      <c r="JX338" s="394">
        <v>2.9496604668545419</v>
      </c>
      <c r="JY338" s="394">
        <v>2.9496604668545419</v>
      </c>
      <c r="JZ338" s="394">
        <v>2.9496604668545419</v>
      </c>
      <c r="KA338" s="394">
        <v>2.9496604668545419</v>
      </c>
      <c r="KB338" s="394">
        <v>2.9496604668545419</v>
      </c>
      <c r="KC338" s="394">
        <v>2.9496604668545419</v>
      </c>
    </row>
    <row r="339" spans="1:289" x14ac:dyDescent="0.25">
      <c r="A339" s="383">
        <v>330</v>
      </c>
      <c r="B339" s="384" t="s">
        <v>868</v>
      </c>
      <c r="C339" s="385" t="s">
        <v>472</v>
      </c>
      <c r="D339" s="385" t="s">
        <v>867</v>
      </c>
      <c r="E339" s="129">
        <v>2060</v>
      </c>
      <c r="F339" s="386">
        <v>1099.3371399999999</v>
      </c>
      <c r="G339" s="386">
        <v>1092.6267320822944</v>
      </c>
      <c r="H339" s="386">
        <v>1085.9572848242299</v>
      </c>
      <c r="I339" s="386">
        <v>1079.3285481999269</v>
      </c>
      <c r="J339" s="386">
        <v>1072.7402737096772</v>
      </c>
      <c r="K339" s="386">
        <v>1094.0941537788772</v>
      </c>
      <c r="L339" s="386">
        <v>1115.8731024366114</v>
      </c>
      <c r="M339" s="386">
        <v>1138.0855810634052</v>
      </c>
      <c r="N339" s="386">
        <v>1160.7402194713325</v>
      </c>
      <c r="O339" s="386">
        <v>1183.8458192567994</v>
      </c>
      <c r="P339" s="386">
        <v>1205.6801605010332</v>
      </c>
      <c r="Q339" s="386">
        <v>1227.9172049096615</v>
      </c>
      <c r="R339" s="386">
        <v>1250.5643797660077</v>
      </c>
      <c r="S339" s="386">
        <v>1273.6292493390038</v>
      </c>
      <c r="T339" s="386">
        <v>1297.1195174096908</v>
      </c>
      <c r="U339" s="386">
        <v>1305.066515589717</v>
      </c>
      <c r="V339" s="386">
        <v>1313.0622022515875</v>
      </c>
      <c r="W339" s="386">
        <v>1321.1068756926229</v>
      </c>
      <c r="X339" s="386">
        <v>1329.2008360377076</v>
      </c>
      <c r="Y339" s="386">
        <v>1337.3443852504861</v>
      </c>
      <c r="Z339" s="386">
        <v>1337.3443852504861</v>
      </c>
      <c r="AA339" s="386">
        <v>1337.3443852504861</v>
      </c>
      <c r="AB339" s="386">
        <v>1337.3443852504861</v>
      </c>
      <c r="AC339" s="386">
        <v>1337.3443852504861</v>
      </c>
      <c r="AD339" s="386">
        <v>1337.3443852504861</v>
      </c>
      <c r="AE339" s="386">
        <v>1337.3443852504861</v>
      </c>
      <c r="AF339" s="386">
        <v>1337.3443852504861</v>
      </c>
      <c r="AG339" s="386">
        <v>1337.3443852504861</v>
      </c>
      <c r="AH339" s="386">
        <v>1337.3443852504861</v>
      </c>
      <c r="AI339" s="386">
        <v>1337.3443852504861</v>
      </c>
      <c r="AJ339" s="386">
        <v>1337.3443852504861</v>
      </c>
      <c r="AK339" s="386">
        <v>1337.3443852504861</v>
      </c>
      <c r="AL339" s="386">
        <v>1337.3443852504861</v>
      </c>
      <c r="AM339" s="386">
        <v>1337.3443852504861</v>
      </c>
      <c r="AN339" s="386">
        <v>1337.3443852504861</v>
      </c>
      <c r="AO339" s="387">
        <v>1368.225979718057</v>
      </c>
      <c r="AP339" s="387">
        <v>1399.8206836040977</v>
      </c>
      <c r="AQ339" s="387">
        <v>1432.1449638382298</v>
      </c>
      <c r="AR339" s="387">
        <v>1465.2156675999559</v>
      </c>
      <c r="AS339" s="387">
        <v>1499.0500310992861</v>
      </c>
      <c r="AT339" s="387">
        <v>1533.6656885601258</v>
      </c>
      <c r="AU339" s="387">
        <v>1569.080681411104</v>
      </c>
      <c r="AV339" s="387">
        <v>1605.3134676886357</v>
      </c>
      <c r="AW339" s="387">
        <v>1605.3134676886357</v>
      </c>
      <c r="AX339" s="387">
        <v>1605.3134676886357</v>
      </c>
      <c r="AY339" s="387">
        <v>1605.3134676886357</v>
      </c>
      <c r="AZ339" s="387">
        <v>1605.3134676886357</v>
      </c>
      <c r="BA339" s="387">
        <v>1605.3134676886357</v>
      </c>
      <c r="BB339" s="387">
        <v>1605.3134676886357</v>
      </c>
      <c r="BC339" s="387">
        <v>1605.3134676886357</v>
      </c>
      <c r="BD339" s="387">
        <v>1605.3134676886357</v>
      </c>
      <c r="BE339" s="387">
        <v>1605.3134676886357</v>
      </c>
      <c r="BF339" s="387">
        <v>1605.3134676886357</v>
      </c>
      <c r="BG339" s="387">
        <v>1605.3134676886357</v>
      </c>
      <c r="BH339" s="387">
        <v>1605.3134676886357</v>
      </c>
      <c r="BI339" s="387">
        <v>1605.3134676886357</v>
      </c>
      <c r="BJ339" s="387">
        <v>1605.3134676886357</v>
      </c>
      <c r="BK339" s="387">
        <v>1605.3134676886357</v>
      </c>
      <c r="BL339" s="387">
        <v>1605.3134676886357</v>
      </c>
      <c r="BM339" s="387">
        <v>1605.3134676886357</v>
      </c>
      <c r="BN339" s="387">
        <v>1605.3134676886357</v>
      </c>
      <c r="BO339" s="387">
        <v>1605.3134676886357</v>
      </c>
      <c r="BP339" s="387">
        <v>1605.3134676886357</v>
      </c>
      <c r="CA339" s="386">
        <v>3720</v>
      </c>
      <c r="CB339" s="386">
        <v>3697.2929372204567</v>
      </c>
      <c r="CC339" s="386">
        <v>3674.7244794678149</v>
      </c>
      <c r="CD339" s="386">
        <v>3652.2937806901805</v>
      </c>
      <c r="CE339" s="386">
        <v>3630</v>
      </c>
      <c r="CF339" s="386">
        <v>3699.4743313285612</v>
      </c>
      <c r="CG339" s="386">
        <v>3770.2783273165028</v>
      </c>
      <c r="CH339" s="386">
        <v>3842.4374363283155</v>
      </c>
      <c r="CI339" s="386">
        <v>3915.977593783065</v>
      </c>
      <c r="CJ339" s="386">
        <v>3990.9252314760952</v>
      </c>
      <c r="CK339" s="386">
        <v>4061.5104971135102</v>
      </c>
      <c r="CL339" s="386">
        <v>4133.3441649223842</v>
      </c>
      <c r="CM339" s="386">
        <v>4206.4483146946905</v>
      </c>
      <c r="CN339" s="386">
        <v>4280.845416735353</v>
      </c>
      <c r="CO339" s="386">
        <v>4356.5583387690276</v>
      </c>
      <c r="CP339" s="386">
        <v>4376.270316898248</v>
      </c>
      <c r="CQ339" s="386">
        <v>4396.0714851751836</v>
      </c>
      <c r="CR339" s="386">
        <v>4415.9622471556022</v>
      </c>
      <c r="CS339" s="386">
        <v>4435.9430082212257</v>
      </c>
      <c r="CT339" s="386">
        <v>4456.0141755879913</v>
      </c>
      <c r="CU339" s="386">
        <v>4448.9850872624247</v>
      </c>
      <c r="CV339" s="386">
        <v>4441.9670868914163</v>
      </c>
      <c r="CW339" s="386">
        <v>4434.960156984399</v>
      </c>
      <c r="CX339" s="386">
        <v>4427.9642800783977</v>
      </c>
      <c r="CY339" s="386">
        <v>4420.9794387379825</v>
      </c>
      <c r="CZ339" s="386">
        <v>4413.950174113389</v>
      </c>
      <c r="DA339" s="386">
        <v>4406.9320858721849</v>
      </c>
      <c r="DB339" s="386">
        <v>4399.9251562441541</v>
      </c>
      <c r="DC339" s="386">
        <v>4392.9293674873361</v>
      </c>
      <c r="DD339" s="386">
        <v>4385.9447018879782</v>
      </c>
      <c r="DE339" s="386">
        <v>4385.9447018879782</v>
      </c>
      <c r="DF339" s="386">
        <v>4385.9447018879782</v>
      </c>
      <c r="DG339" s="386">
        <v>4385.9447018879782</v>
      </c>
      <c r="DH339" s="386">
        <v>4385.9447018879782</v>
      </c>
      <c r="DI339" s="386">
        <v>4385.9447018879782</v>
      </c>
      <c r="DJ339" s="387">
        <v>4484.9107134595815</v>
      </c>
      <c r="DK339" s="387">
        <v>4586.1098292110391</v>
      </c>
      <c r="DL339" s="387">
        <v>4689.5924376969542</v>
      </c>
      <c r="DM339" s="387">
        <v>4795.4100644571463</v>
      </c>
      <c r="DN339" s="387">
        <v>4903.615397671987</v>
      </c>
      <c r="DO339" s="387">
        <v>5014.262314396633</v>
      </c>
      <c r="DP339" s="387">
        <v>5127.4059073872195</v>
      </c>
      <c r="DQ339" s="387">
        <v>5243.1025125323686</v>
      </c>
      <c r="DR339" s="387">
        <v>5243.1025125323686</v>
      </c>
      <c r="DS339" s="387">
        <v>5243.1025125323686</v>
      </c>
      <c r="DT339" s="387">
        <v>5243.1025125323686</v>
      </c>
      <c r="DU339" s="387">
        <v>5243.1025125323686</v>
      </c>
      <c r="DV339" s="387">
        <v>5243.1025125323686</v>
      </c>
      <c r="DW339" s="387">
        <v>5243.1025125323686</v>
      </c>
      <c r="DX339" s="387">
        <v>5243.1025125323686</v>
      </c>
      <c r="DY339" s="387">
        <v>5243.1025125323686</v>
      </c>
      <c r="DZ339" s="387">
        <v>5243.1025125323686</v>
      </c>
      <c r="EA339" s="387">
        <v>5243.1025125323686</v>
      </c>
      <c r="EB339" s="387">
        <v>5243.1025125323686</v>
      </c>
      <c r="EC339" s="387">
        <v>5243.1025125323686</v>
      </c>
      <c r="ED339" s="387">
        <v>5243.1025125323686</v>
      </c>
      <c r="EE339" s="387">
        <v>5243.1025125323686</v>
      </c>
      <c r="EF339" s="387">
        <v>5243.1025125323686</v>
      </c>
      <c r="EG339" s="387">
        <v>5243.1025125323686</v>
      </c>
      <c r="EH339" s="387">
        <v>5243.1025125323686</v>
      </c>
      <c r="EI339" s="387">
        <v>5243.1025125323686</v>
      </c>
      <c r="EJ339" s="387">
        <v>5243.1025125323686</v>
      </c>
      <c r="EK339" s="387">
        <v>5243.1025125323686</v>
      </c>
      <c r="EY339" s="386">
        <v>378</v>
      </c>
      <c r="EZ339" s="386">
        <v>381</v>
      </c>
      <c r="FA339" s="386">
        <v>384</v>
      </c>
      <c r="FB339" s="386">
        <v>387</v>
      </c>
      <c r="FC339" s="386">
        <v>388.2</v>
      </c>
      <c r="FD339" s="386">
        <v>394</v>
      </c>
      <c r="FE339" s="386">
        <v>399</v>
      </c>
      <c r="FF339" s="386">
        <v>404</v>
      </c>
      <c r="FG339" s="386">
        <v>409</v>
      </c>
      <c r="FH339" s="386">
        <v>414</v>
      </c>
      <c r="FI339" s="386">
        <v>420.30000000000007</v>
      </c>
      <c r="FJ339" s="386">
        <v>425</v>
      </c>
      <c r="FK339" s="386">
        <v>430</v>
      </c>
      <c r="FL339" s="386">
        <v>435</v>
      </c>
      <c r="FM339" s="386">
        <v>440</v>
      </c>
      <c r="FN339" s="386">
        <v>445</v>
      </c>
      <c r="FO339" s="386">
        <v>450</v>
      </c>
      <c r="FP339" s="386">
        <v>455</v>
      </c>
      <c r="FQ339" s="386">
        <v>460</v>
      </c>
      <c r="FR339" s="386">
        <v>465</v>
      </c>
      <c r="FS339" s="386">
        <v>470</v>
      </c>
      <c r="FT339" s="386">
        <v>475</v>
      </c>
      <c r="FU339" s="386">
        <v>480</v>
      </c>
      <c r="FV339" s="386">
        <v>485</v>
      </c>
      <c r="FW339" s="386">
        <v>490</v>
      </c>
      <c r="FX339" s="386">
        <v>495</v>
      </c>
      <c r="FY339" s="386">
        <v>500</v>
      </c>
      <c r="FZ339" s="386">
        <v>505</v>
      </c>
      <c r="GA339" s="386">
        <v>510</v>
      </c>
      <c r="GB339" s="386">
        <v>515</v>
      </c>
      <c r="GC339" s="386">
        <v>512.90000000000009</v>
      </c>
      <c r="GD339" s="387">
        <v>517.66941138719051</v>
      </c>
      <c r="GE339" s="387">
        <v>522.48317310579091</v>
      </c>
      <c r="GF339" s="387">
        <v>527.34169756558049</v>
      </c>
      <c r="GG339" s="387">
        <v>532.24540101130015</v>
      </c>
      <c r="GH339" s="387">
        <v>537.19470355831322</v>
      </c>
      <c r="GI339" s="387">
        <v>542.19002922859852</v>
      </c>
      <c r="GJ339" s="387">
        <v>547.23180598707768</v>
      </c>
      <c r="GK339" s="387">
        <v>552.32046577827964</v>
      </c>
      <c r="GL339" s="387">
        <v>552.32046577827964</v>
      </c>
      <c r="GM339" s="387">
        <v>552.32046577827964</v>
      </c>
      <c r="GN339" s="387">
        <v>552.32046577827964</v>
      </c>
      <c r="GO339" s="387">
        <v>552.32046577827964</v>
      </c>
      <c r="GP339" s="387">
        <v>552.32046577827964</v>
      </c>
      <c r="GQ339" s="387">
        <v>552.32046577827964</v>
      </c>
      <c r="GR339" s="387">
        <v>552.32046577827964</v>
      </c>
      <c r="GS339" s="387">
        <v>552.32046577827964</v>
      </c>
      <c r="GT339" s="387">
        <v>552.32046577827964</v>
      </c>
      <c r="GU339" s="387">
        <v>552.32046577827964</v>
      </c>
      <c r="GV339" s="387">
        <v>552.32046577827964</v>
      </c>
      <c r="GW339" s="387">
        <v>552.32046577827964</v>
      </c>
      <c r="GX339" s="387">
        <v>552.32046577827964</v>
      </c>
      <c r="GY339" s="387">
        <v>552.32046577827964</v>
      </c>
      <c r="GZ339" s="387">
        <v>552.32046577827964</v>
      </c>
      <c r="HA339" s="387">
        <v>552.32046577827964</v>
      </c>
      <c r="HB339" s="387">
        <v>552.32046577827964</v>
      </c>
      <c r="HC339" s="387">
        <v>552.32046577827964</v>
      </c>
      <c r="HD339" s="387">
        <v>552.32046577827964</v>
      </c>
      <c r="HE339" s="387">
        <v>552.32046577827964</v>
      </c>
      <c r="HS339" s="394">
        <v>3.3838572942236813</v>
      </c>
      <c r="HT339" s="394">
        <v>3.3838572942236818</v>
      </c>
      <c r="HU339" s="394">
        <v>3.3838572942236822</v>
      </c>
      <c r="HV339" s="394">
        <v>3.3838572942236826</v>
      </c>
      <c r="HW339" s="394">
        <v>3.3838572942236818</v>
      </c>
      <c r="HX339" s="394">
        <v>3.3813125849827426</v>
      </c>
      <c r="HY339" s="394">
        <v>3.3787697893996675</v>
      </c>
      <c r="HZ339" s="394">
        <v>3.3762289060353581</v>
      </c>
      <c r="IA339" s="394">
        <v>3.3736899334517978</v>
      </c>
      <c r="IB339" s="394">
        <v>3.3711528702120503</v>
      </c>
      <c r="IC339" s="394">
        <v>3.3686467026426863</v>
      </c>
      <c r="ID339" s="394">
        <v>3.3661423981973413</v>
      </c>
      <c r="IE339" s="394">
        <v>3.3636399554909411</v>
      </c>
      <c r="IF339" s="394">
        <v>3.3611393731394386</v>
      </c>
      <c r="IG339" s="394">
        <v>3.3586406497598196</v>
      </c>
      <c r="IH339" s="394">
        <v>3.3532929276947652</v>
      </c>
      <c r="II339" s="394">
        <v>3.3479537204231247</v>
      </c>
      <c r="IJ339" s="394">
        <v>3.3426230143874052</v>
      </c>
      <c r="IK339" s="394">
        <v>3.3373007960516992</v>
      </c>
      <c r="IL339" s="394">
        <v>3.3319870519016499</v>
      </c>
      <c r="IM339" s="394">
        <v>3.3267310472381615</v>
      </c>
      <c r="IN339" s="394">
        <v>3.3214833335987954</v>
      </c>
      <c r="IO339" s="394">
        <v>3.3162438979049709</v>
      </c>
      <c r="IP339" s="394">
        <v>3.3110127270987384</v>
      </c>
      <c r="IQ339" s="394">
        <v>3.3057898081427455</v>
      </c>
      <c r="IR339" s="394">
        <v>3.300533671651563</v>
      </c>
      <c r="IS339" s="394">
        <v>3.2952858923072097</v>
      </c>
      <c r="IT339" s="394">
        <v>3.2900464568219974</v>
      </c>
      <c r="IU339" s="394">
        <v>3.2848153519293652</v>
      </c>
      <c r="IV339" s="394">
        <v>3.2795925643838451</v>
      </c>
      <c r="IW339" s="394">
        <v>3.2795925643838451</v>
      </c>
      <c r="IX339" s="394">
        <v>3.2795925643838451</v>
      </c>
      <c r="IY339" s="394">
        <v>3.2795925643838451</v>
      </c>
      <c r="IZ339" s="394">
        <v>3.2795925643838451</v>
      </c>
      <c r="JA339" s="394">
        <v>3.2795925643838451</v>
      </c>
      <c r="JB339" s="394">
        <v>3.2779020278388247</v>
      </c>
      <c r="JC339" s="394">
        <v>3.2762123627172373</v>
      </c>
      <c r="JD339" s="394">
        <v>3.2745235685698884</v>
      </c>
      <c r="JE339" s="394">
        <v>3.2728356449478162</v>
      </c>
      <c r="JF339" s="394">
        <v>3.2711485914022886</v>
      </c>
      <c r="JG339" s="394">
        <v>3.2694624074848071</v>
      </c>
      <c r="JH339" s="394">
        <v>3.2677770927471022</v>
      </c>
      <c r="JI339" s="394">
        <v>3.2660926467411366</v>
      </c>
      <c r="JJ339" s="394">
        <v>3.2660926467411366</v>
      </c>
      <c r="JK339" s="394">
        <v>3.2660926467411366</v>
      </c>
      <c r="JL339" s="394">
        <v>3.2660926467411366</v>
      </c>
      <c r="JM339" s="394">
        <v>3.2660926467411366</v>
      </c>
      <c r="JN339" s="394">
        <v>3.2660926467411366</v>
      </c>
      <c r="JO339" s="394">
        <v>3.2660926467411366</v>
      </c>
      <c r="JP339" s="394">
        <v>3.2660926467411366</v>
      </c>
      <c r="JQ339" s="394">
        <v>3.2660926467411366</v>
      </c>
      <c r="JR339" s="394">
        <v>3.2660926467411366</v>
      </c>
      <c r="JS339" s="394">
        <v>3.2660926467411366</v>
      </c>
      <c r="JT339" s="394">
        <v>3.2660926467411366</v>
      </c>
      <c r="JU339" s="394">
        <v>3.2660926467411366</v>
      </c>
      <c r="JV339" s="394">
        <v>3.2660926467411366</v>
      </c>
      <c r="JW339" s="394">
        <v>3.2660926467411366</v>
      </c>
      <c r="JX339" s="394">
        <v>3.2660926467411366</v>
      </c>
      <c r="JY339" s="394">
        <v>3.2660926467411366</v>
      </c>
      <c r="JZ339" s="394">
        <v>3.2660926467411366</v>
      </c>
      <c r="KA339" s="394">
        <v>3.2660926467411366</v>
      </c>
      <c r="KB339" s="394">
        <v>3.2660926467411366</v>
      </c>
      <c r="KC339" s="394">
        <v>3.2660926467411366</v>
      </c>
    </row>
    <row r="340" spans="1:289" x14ac:dyDescent="0.25">
      <c r="A340" s="383">
        <v>331</v>
      </c>
      <c r="B340" s="384" t="s">
        <v>868</v>
      </c>
      <c r="C340" s="385" t="s">
        <v>472</v>
      </c>
      <c r="D340" s="385" t="s">
        <v>867</v>
      </c>
      <c r="E340" s="129">
        <v>2060</v>
      </c>
      <c r="F340" s="386">
        <v>1768.0239000000001</v>
      </c>
      <c r="G340" s="386">
        <v>1763.3195818609734</v>
      </c>
      <c r="H340" s="386">
        <v>1758.627780865608</v>
      </c>
      <c r="I340" s="386">
        <v>1753.9484637085704</v>
      </c>
      <c r="J340" s="386">
        <v>1749.281597173145</v>
      </c>
      <c r="K340" s="386">
        <v>1749.281597173145</v>
      </c>
      <c r="L340" s="386">
        <v>1749.281597173145</v>
      </c>
      <c r="M340" s="386">
        <v>1749.281597173145</v>
      </c>
      <c r="N340" s="386">
        <v>1749.281597173145</v>
      </c>
      <c r="O340" s="386">
        <v>1749.281597173145</v>
      </c>
      <c r="P340" s="386">
        <v>1749.281597173145</v>
      </c>
      <c r="Q340" s="386">
        <v>1749.281597173145</v>
      </c>
      <c r="R340" s="386">
        <v>1749.281597173145</v>
      </c>
      <c r="S340" s="386">
        <v>1749.281597173145</v>
      </c>
      <c r="T340" s="386">
        <v>1749.281597173145</v>
      </c>
      <c r="U340" s="386">
        <v>1764.5818793231479</v>
      </c>
      <c r="V340" s="386">
        <v>1780.0159870586072</v>
      </c>
      <c r="W340" s="386">
        <v>1795.5850908995922</v>
      </c>
      <c r="X340" s="386">
        <v>1811.2903716042533</v>
      </c>
      <c r="Y340" s="386">
        <v>1827.1330202583722</v>
      </c>
      <c r="Z340" s="386">
        <v>1849.2523782729238</v>
      </c>
      <c r="AA340" s="386">
        <v>1871.6395142727404</v>
      </c>
      <c r="AB340" s="386">
        <v>1894.2976699906671</v>
      </c>
      <c r="AC340" s="386">
        <v>1917.2301264041193</v>
      </c>
      <c r="AD340" s="386">
        <v>1940.4402042101783</v>
      </c>
      <c r="AE340" s="386">
        <v>1970.0460360348202</v>
      </c>
      <c r="AF340" s="386">
        <v>2000.1035722078502</v>
      </c>
      <c r="AG340" s="386">
        <v>2030.6197045071981</v>
      </c>
      <c r="AH340" s="386">
        <v>2061.6014298605514</v>
      </c>
      <c r="AI340" s="386">
        <v>2093.0558519496544</v>
      </c>
      <c r="AJ340" s="386">
        <v>2120.9233002266474</v>
      </c>
      <c r="AK340" s="386">
        <v>2149.1617824025911</v>
      </c>
      <c r="AL340" s="386">
        <v>2177.7762385119231</v>
      </c>
      <c r="AM340" s="386">
        <v>2206.7716743618857</v>
      </c>
      <c r="AN340" s="386">
        <v>2236.1531624082409</v>
      </c>
      <c r="AO340" s="387">
        <v>2227.1239171549951</v>
      </c>
      <c r="AP340" s="387">
        <v>2218.1311306163011</v>
      </c>
      <c r="AQ340" s="387">
        <v>2209.1746555774339</v>
      </c>
      <c r="AR340" s="387">
        <v>2200.2543454180968</v>
      </c>
      <c r="AS340" s="387">
        <v>2191.3700541100256</v>
      </c>
      <c r="AT340" s="387">
        <v>2182.5216362145943</v>
      </c>
      <c r="AU340" s="387">
        <v>2173.708946880437</v>
      </c>
      <c r="AV340" s="387">
        <v>2164.9318418410753</v>
      </c>
      <c r="AW340" s="387">
        <v>2164.9318418410753</v>
      </c>
      <c r="AX340" s="387">
        <v>2164.9318418410753</v>
      </c>
      <c r="AY340" s="387">
        <v>2164.9318418410753</v>
      </c>
      <c r="AZ340" s="387">
        <v>2164.9318418410753</v>
      </c>
      <c r="BA340" s="387">
        <v>2164.9318418410753</v>
      </c>
      <c r="BB340" s="387">
        <v>2164.9318418410753</v>
      </c>
      <c r="BC340" s="387">
        <v>2164.9318418410753</v>
      </c>
      <c r="BD340" s="387">
        <v>2164.9318418410753</v>
      </c>
      <c r="BE340" s="387">
        <v>2164.9318418410753</v>
      </c>
      <c r="BF340" s="387">
        <v>2164.9318418410753</v>
      </c>
      <c r="BG340" s="387">
        <v>2164.9318418410753</v>
      </c>
      <c r="BH340" s="387">
        <v>2164.9318418410753</v>
      </c>
      <c r="BI340" s="387">
        <v>2164.9318418410753</v>
      </c>
      <c r="BJ340" s="387">
        <v>2164.9318418410753</v>
      </c>
      <c r="BK340" s="387">
        <v>2164.9318418410753</v>
      </c>
      <c r="BL340" s="387">
        <v>2164.9318418410753</v>
      </c>
      <c r="BM340" s="387">
        <v>2164.9318418410753</v>
      </c>
      <c r="BN340" s="387">
        <v>2164.9318418410753</v>
      </c>
      <c r="BO340" s="387">
        <v>2164.9318418410753</v>
      </c>
      <c r="BP340" s="387">
        <v>2164.9318418410753</v>
      </c>
      <c r="CA340" s="386">
        <v>5660</v>
      </c>
      <c r="CB340" s="386">
        <v>5644.9399995854747</v>
      </c>
      <c r="CC340" s="386">
        <v>5629.9200704805753</v>
      </c>
      <c r="CD340" s="386">
        <v>5614.940106064465</v>
      </c>
      <c r="CE340" s="386">
        <v>5600</v>
      </c>
      <c r="CF340" s="386">
        <v>5593.859724422864</v>
      </c>
      <c r="CG340" s="386">
        <v>5587.7261815214715</v>
      </c>
      <c r="CH340" s="386">
        <v>5581.5993639135932</v>
      </c>
      <c r="CI340" s="386">
        <v>5575.4792642250932</v>
      </c>
      <c r="CJ340" s="386">
        <v>5569.365875089924</v>
      </c>
      <c r="CK340" s="386">
        <v>5563.2255252829573</v>
      </c>
      <c r="CL340" s="386">
        <v>5557.0919453482875</v>
      </c>
      <c r="CM340" s="386">
        <v>5550.9651278219808</v>
      </c>
      <c r="CN340" s="386">
        <v>5544.8450652483307</v>
      </c>
      <c r="CO340" s="386">
        <v>5538.7317501798507</v>
      </c>
      <c r="CP340" s="386">
        <v>5576.3167038057409</v>
      </c>
      <c r="CQ340" s="386">
        <v>5614.156702955187</v>
      </c>
      <c r="CR340" s="386">
        <v>5652.2534783265892</v>
      </c>
      <c r="CS340" s="386">
        <v>5690.6087723625906</v>
      </c>
      <c r="CT340" s="386">
        <v>5729.2243393297758</v>
      </c>
      <c r="CU340" s="386">
        <v>5787.1850333404318</v>
      </c>
      <c r="CV340" s="386">
        <v>5845.7320967880696</v>
      </c>
      <c r="CW340" s="386">
        <v>5904.8714617810347</v>
      </c>
      <c r="CX340" s="386">
        <v>5964.6091204408776</v>
      </c>
      <c r="CY340" s="386">
        <v>6024.9511255094894</v>
      </c>
      <c r="CZ340" s="386">
        <v>6104.718945805801</v>
      </c>
      <c r="DA340" s="386">
        <v>6185.5428585122045</v>
      </c>
      <c r="DB340" s="386">
        <v>6267.4368458482777</v>
      </c>
      <c r="DC340" s="386">
        <v>6350.4150751523093</v>
      </c>
      <c r="DD340" s="386">
        <v>6434.4919013321905</v>
      </c>
      <c r="DE340" s="386">
        <v>6520.0906672766005</v>
      </c>
      <c r="DF340" s="386">
        <v>6606.8281631850168</v>
      </c>
      <c r="DG340" s="386">
        <v>6694.7195377096041</v>
      </c>
      <c r="DH340" s="386">
        <v>6783.7801410267402</v>
      </c>
      <c r="DI340" s="386">
        <v>6874.0255275179206</v>
      </c>
      <c r="DJ340" s="387">
        <v>6843.0559040665521</v>
      </c>
      <c r="DK340" s="387">
        <v>6812.2258084032146</v>
      </c>
      <c r="DL340" s="387">
        <v>6781.5346119118158</v>
      </c>
      <c r="DM340" s="387">
        <v>6750.9816888083769</v>
      </c>
      <c r="DN340" s="387">
        <v>6720.5664161282693</v>
      </c>
      <c r="DO340" s="387">
        <v>6690.288173713514</v>
      </c>
      <c r="DP340" s="387">
        <v>6660.1463442001359</v>
      </c>
      <c r="DQ340" s="387">
        <v>6630.1403130055778</v>
      </c>
      <c r="DR340" s="387">
        <v>6630.1403130055778</v>
      </c>
      <c r="DS340" s="387">
        <v>6630.1403130055778</v>
      </c>
      <c r="DT340" s="387">
        <v>6630.1403130055778</v>
      </c>
      <c r="DU340" s="387">
        <v>6630.1403130055778</v>
      </c>
      <c r="DV340" s="387">
        <v>6630.1403130055778</v>
      </c>
      <c r="DW340" s="387">
        <v>6630.1403130055778</v>
      </c>
      <c r="DX340" s="387">
        <v>6630.1403130055778</v>
      </c>
      <c r="DY340" s="387">
        <v>6630.1403130055778</v>
      </c>
      <c r="DZ340" s="387">
        <v>6630.1403130055778</v>
      </c>
      <c r="EA340" s="387">
        <v>6630.1403130055778</v>
      </c>
      <c r="EB340" s="387">
        <v>6630.1403130055778</v>
      </c>
      <c r="EC340" s="387">
        <v>6630.1403130055778</v>
      </c>
      <c r="ED340" s="387">
        <v>6630.1403130055778</v>
      </c>
      <c r="EE340" s="387">
        <v>6630.1403130055778</v>
      </c>
      <c r="EF340" s="387">
        <v>6630.1403130055778</v>
      </c>
      <c r="EG340" s="387">
        <v>6630.1403130055778</v>
      </c>
      <c r="EH340" s="387">
        <v>6630.1403130055778</v>
      </c>
      <c r="EI340" s="387">
        <v>6630.1403130055778</v>
      </c>
      <c r="EJ340" s="387">
        <v>6630.1403130055778</v>
      </c>
      <c r="EK340" s="387">
        <v>6630.1403130055778</v>
      </c>
      <c r="EY340" s="386">
        <v>1190</v>
      </c>
      <c r="EZ340" s="386">
        <v>1200</v>
      </c>
      <c r="FA340" s="386">
        <v>1210</v>
      </c>
      <c r="FB340" s="386">
        <v>1220</v>
      </c>
      <c r="FC340" s="386">
        <v>1230.5</v>
      </c>
      <c r="FD340" s="386">
        <v>1246</v>
      </c>
      <c r="FE340" s="386">
        <v>1262</v>
      </c>
      <c r="FF340" s="386">
        <v>1278</v>
      </c>
      <c r="FG340" s="386">
        <v>1294</v>
      </c>
      <c r="FH340" s="386">
        <v>1310</v>
      </c>
      <c r="FI340" s="386">
        <v>1324.3</v>
      </c>
      <c r="FJ340" s="386">
        <v>1337</v>
      </c>
      <c r="FK340" s="386">
        <v>1350</v>
      </c>
      <c r="FL340" s="386">
        <v>1363</v>
      </c>
      <c r="FM340" s="386">
        <v>1376</v>
      </c>
      <c r="FN340" s="386">
        <v>1389</v>
      </c>
      <c r="FO340" s="386">
        <v>1402</v>
      </c>
      <c r="FP340" s="386">
        <v>1415</v>
      </c>
      <c r="FQ340" s="386">
        <v>1428</v>
      </c>
      <c r="FR340" s="386">
        <v>1441</v>
      </c>
      <c r="FS340" s="386">
        <v>1454</v>
      </c>
      <c r="FT340" s="386">
        <v>1467</v>
      </c>
      <c r="FU340" s="386">
        <v>1480</v>
      </c>
      <c r="FV340" s="386">
        <v>1493</v>
      </c>
      <c r="FW340" s="386">
        <v>1506</v>
      </c>
      <c r="FX340" s="386">
        <v>1519</v>
      </c>
      <c r="FY340" s="386">
        <v>1532</v>
      </c>
      <c r="FZ340" s="386">
        <v>1545</v>
      </c>
      <c r="GA340" s="386">
        <v>1558</v>
      </c>
      <c r="GB340" s="386">
        <v>1571</v>
      </c>
      <c r="GC340" s="386">
        <v>1587</v>
      </c>
      <c r="GD340" s="387">
        <v>1575.5618956909645</v>
      </c>
      <c r="GE340" s="387">
        <v>1564.2062300902999</v>
      </c>
      <c r="GF340" s="387">
        <v>1552.9324090313107</v>
      </c>
      <c r="GG340" s="387">
        <v>1541.7398426296838</v>
      </c>
      <c r="GH340" s="387">
        <v>1530.6279452526239</v>
      </c>
      <c r="GI340" s="387">
        <v>1519.5961354882104</v>
      </c>
      <c r="GJ340" s="387">
        <v>1508.6438361149771</v>
      </c>
      <c r="GK340" s="387">
        <v>1497.770474071709</v>
      </c>
      <c r="GL340" s="387">
        <v>1497.770474071709</v>
      </c>
      <c r="GM340" s="387">
        <v>1497.770474071709</v>
      </c>
      <c r="GN340" s="387">
        <v>1497.770474071709</v>
      </c>
      <c r="GO340" s="387">
        <v>1497.770474071709</v>
      </c>
      <c r="GP340" s="387">
        <v>1497.770474071709</v>
      </c>
      <c r="GQ340" s="387">
        <v>1497.770474071709</v>
      </c>
      <c r="GR340" s="387">
        <v>1497.770474071709</v>
      </c>
      <c r="GS340" s="387">
        <v>1497.770474071709</v>
      </c>
      <c r="GT340" s="387">
        <v>1497.770474071709</v>
      </c>
      <c r="GU340" s="387">
        <v>1497.770474071709</v>
      </c>
      <c r="GV340" s="387">
        <v>1497.770474071709</v>
      </c>
      <c r="GW340" s="387">
        <v>1497.770474071709</v>
      </c>
      <c r="GX340" s="387">
        <v>1497.770474071709</v>
      </c>
      <c r="GY340" s="387">
        <v>1497.770474071709</v>
      </c>
      <c r="GZ340" s="387">
        <v>1497.770474071709</v>
      </c>
      <c r="HA340" s="387">
        <v>1497.770474071709</v>
      </c>
      <c r="HB340" s="387">
        <v>1497.770474071709</v>
      </c>
      <c r="HC340" s="387">
        <v>1497.770474071709</v>
      </c>
      <c r="HD340" s="387">
        <v>1497.770474071709</v>
      </c>
      <c r="HE340" s="387">
        <v>1497.770474071709</v>
      </c>
      <c r="HS340" s="394">
        <v>3.2013141903794398</v>
      </c>
      <c r="HT340" s="394">
        <v>3.2013141903794402</v>
      </c>
      <c r="HU340" s="394">
        <v>3.2013141903794402</v>
      </c>
      <c r="HV340" s="394">
        <v>3.2013141903794402</v>
      </c>
      <c r="HW340" s="394">
        <v>3.2013141903794398</v>
      </c>
      <c r="HX340" s="394">
        <v>3.1978040204976672</v>
      </c>
      <c r="HY340" s="394">
        <v>3.1942976994391801</v>
      </c>
      <c r="HZ340" s="394">
        <v>3.1907952229838288</v>
      </c>
      <c r="IA340" s="394">
        <v>3.1872965869160907</v>
      </c>
      <c r="IB340" s="394">
        <v>3.1838017870250681</v>
      </c>
      <c r="IC340" s="394">
        <v>3.1802915747088294</v>
      </c>
      <c r="ID340" s="394">
        <v>3.1767852324797783</v>
      </c>
      <c r="IE340" s="394">
        <v>3.1732827560710586</v>
      </c>
      <c r="IF340" s="394">
        <v>3.1697841412205165</v>
      </c>
      <c r="IG340" s="394">
        <v>3.1662893836706978</v>
      </c>
      <c r="IH340" s="394">
        <v>3.1601348563914105</v>
      </c>
      <c r="II340" s="394">
        <v>3.1539922920761612</v>
      </c>
      <c r="IJ340" s="394">
        <v>3.1478616674717417</v>
      </c>
      <c r="IK340" s="394">
        <v>3.1417429593701418</v>
      </c>
      <c r="IL340" s="394">
        <v>3.1356361446084615</v>
      </c>
      <c r="IM340" s="394">
        <v>3.1294728082195409</v>
      </c>
      <c r="IN340" s="394">
        <v>3.1233215863470032</v>
      </c>
      <c r="IO340" s="394">
        <v>3.1171824551788245</v>
      </c>
      <c r="IP340" s="394">
        <v>3.1110553909497871</v>
      </c>
      <c r="IQ340" s="394">
        <v>3.104940369941386</v>
      </c>
      <c r="IR340" s="394">
        <v>3.0987696907291467</v>
      </c>
      <c r="IS340" s="394">
        <v>3.0926112749672168</v>
      </c>
      <c r="IT340" s="394">
        <v>3.086465098283528</v>
      </c>
      <c r="IU340" s="394">
        <v>3.0803311363544492</v>
      </c>
      <c r="IV340" s="394">
        <v>3.0742093649046893</v>
      </c>
      <c r="IW340" s="394">
        <v>3.0741756038890453</v>
      </c>
      <c r="IX340" s="394">
        <v>3.0741418432441652</v>
      </c>
      <c r="IY340" s="394">
        <v>3.0741080829700453</v>
      </c>
      <c r="IZ340" s="394">
        <v>3.0740743230666809</v>
      </c>
      <c r="JA340" s="394">
        <v>3.0740405635340697</v>
      </c>
      <c r="JB340" s="394">
        <v>3.0725977352926583</v>
      </c>
      <c r="JC340" s="394">
        <v>3.0711555842554978</v>
      </c>
      <c r="JD340" s="394">
        <v>3.0697141101047345</v>
      </c>
      <c r="JE340" s="394">
        <v>3.0682733125226673</v>
      </c>
      <c r="JF340" s="394">
        <v>3.0668331911917415</v>
      </c>
      <c r="JG340" s="394">
        <v>3.0653937457945539</v>
      </c>
      <c r="JH340" s="394">
        <v>3.0639549760138478</v>
      </c>
      <c r="JI340" s="394">
        <v>3.0625168815325168</v>
      </c>
      <c r="JJ340" s="394">
        <v>3.0625168815325168</v>
      </c>
      <c r="JK340" s="394">
        <v>3.0625168815325168</v>
      </c>
      <c r="JL340" s="394">
        <v>3.0625168815325168</v>
      </c>
      <c r="JM340" s="394">
        <v>3.0625168815325168</v>
      </c>
      <c r="JN340" s="394">
        <v>3.0625168815325168</v>
      </c>
      <c r="JO340" s="394">
        <v>3.0625168815325168</v>
      </c>
      <c r="JP340" s="394">
        <v>3.0625168815325168</v>
      </c>
      <c r="JQ340" s="394">
        <v>3.0625168815325168</v>
      </c>
      <c r="JR340" s="394">
        <v>3.0625168815325168</v>
      </c>
      <c r="JS340" s="394">
        <v>3.0625168815325168</v>
      </c>
      <c r="JT340" s="394">
        <v>3.0625168815325168</v>
      </c>
      <c r="JU340" s="394">
        <v>3.0625168815325168</v>
      </c>
      <c r="JV340" s="394">
        <v>3.0625168815325168</v>
      </c>
      <c r="JW340" s="394">
        <v>3.0625168815325168</v>
      </c>
      <c r="JX340" s="394">
        <v>3.0625168815325168</v>
      </c>
      <c r="JY340" s="394">
        <v>3.0625168815325168</v>
      </c>
      <c r="JZ340" s="394">
        <v>3.0625168815325168</v>
      </c>
      <c r="KA340" s="394">
        <v>3.0625168815325168</v>
      </c>
      <c r="KB340" s="394">
        <v>3.0625168815325168</v>
      </c>
      <c r="KC340" s="394">
        <v>3.0625168815325168</v>
      </c>
    </row>
    <row r="341" spans="1:289" x14ac:dyDescent="0.25">
      <c r="A341" s="383">
        <v>332</v>
      </c>
      <c r="B341" s="384" t="s">
        <v>868</v>
      </c>
      <c r="C341" s="385" t="s">
        <v>142</v>
      </c>
      <c r="D341" s="385" t="s">
        <v>142</v>
      </c>
      <c r="E341" s="129">
        <v>2052</v>
      </c>
      <c r="F341" s="386">
        <v>1115.9942800000001</v>
      </c>
      <c r="G341" s="386">
        <v>1105.6929111922498</v>
      </c>
      <c r="H341" s="386">
        <v>1095.4866308640867</v>
      </c>
      <c r="I341" s="386">
        <v>1085.3745612856558</v>
      </c>
      <c r="J341" s="386">
        <v>1075.3558328291317</v>
      </c>
      <c r="K341" s="386">
        <v>1096.2832876607813</v>
      </c>
      <c r="L341" s="386">
        <v>1117.6180108145625</v>
      </c>
      <c r="M341" s="386">
        <v>1139.3679281222378</v>
      </c>
      <c r="N341" s="386">
        <v>1161.5411196598495</v>
      </c>
      <c r="O341" s="386">
        <v>1184.1458227494613</v>
      </c>
      <c r="P341" s="386">
        <v>1205.5411684864557</v>
      </c>
      <c r="Q341" s="386">
        <v>1227.3230889260003</v>
      </c>
      <c r="R341" s="386">
        <v>1249.49856876479</v>
      </c>
      <c r="S341" s="386">
        <v>1272.0747189001931</v>
      </c>
      <c r="T341" s="386">
        <v>1295.0587787104671</v>
      </c>
      <c r="U341" s="386">
        <v>1314.7345511203373</v>
      </c>
      <c r="V341" s="386">
        <v>1334.7092566954732</v>
      </c>
      <c r="W341" s="386">
        <v>1354.9874371146173</v>
      </c>
      <c r="X341" s="386">
        <v>1375.5737030580419</v>
      </c>
      <c r="Y341" s="386">
        <v>1396.4727352558875</v>
      </c>
      <c r="Z341" s="386">
        <v>1414.0784764849486</v>
      </c>
      <c r="AA341" s="386">
        <v>1431.9061784558126</v>
      </c>
      <c r="AB341" s="386">
        <v>1449.9586394926316</v>
      </c>
      <c r="AC341" s="386">
        <v>1468.238693198851</v>
      </c>
      <c r="AD341" s="386">
        <v>1486.7492089019865</v>
      </c>
      <c r="AE341" s="386">
        <v>1510.3095904548652</v>
      </c>
      <c r="AF341" s="386">
        <v>1534.2433312640285</v>
      </c>
      <c r="AG341" s="386">
        <v>1558.5563479201705</v>
      </c>
      <c r="AH341" s="386">
        <v>1583.2546507736688</v>
      </c>
      <c r="AI341" s="386">
        <v>1608.3443454203857</v>
      </c>
      <c r="AJ341" s="386">
        <v>1630.5262886550338</v>
      </c>
      <c r="AK341" s="386">
        <v>1653.0141605342947</v>
      </c>
      <c r="AL341" s="386">
        <v>1675.8121803609861</v>
      </c>
      <c r="AM341" s="386">
        <v>1698.9246256296533</v>
      </c>
      <c r="AN341" s="386">
        <v>1722.355832829136</v>
      </c>
      <c r="AO341" s="387">
        <v>1722.355832829136</v>
      </c>
      <c r="AP341" s="387">
        <v>1722.355832829136</v>
      </c>
      <c r="AQ341" s="387">
        <v>1722.355832829136</v>
      </c>
      <c r="AR341" s="387">
        <v>1722.355832829136</v>
      </c>
      <c r="AS341" s="387">
        <v>1722.355832829136</v>
      </c>
      <c r="AT341" s="387">
        <v>1722.355832829136</v>
      </c>
      <c r="AU341" s="387">
        <v>1722.355832829136</v>
      </c>
      <c r="AV341" s="387">
        <v>1722.355832829136</v>
      </c>
      <c r="AW341" s="387">
        <v>1722.355832829136</v>
      </c>
      <c r="AX341" s="387">
        <v>1722.355832829136</v>
      </c>
      <c r="AY341" s="387">
        <v>1722.355832829136</v>
      </c>
      <c r="AZ341" s="387">
        <v>1722.355832829136</v>
      </c>
      <c r="BA341" s="387">
        <v>1722.355832829136</v>
      </c>
      <c r="BB341" s="387">
        <v>1722.355832829136</v>
      </c>
      <c r="BC341" s="387">
        <v>1722.355832829136</v>
      </c>
      <c r="BD341" s="387">
        <v>1722.355832829136</v>
      </c>
      <c r="BE341" s="387">
        <v>1722.355832829136</v>
      </c>
      <c r="BF341" s="387">
        <v>1722.355832829136</v>
      </c>
      <c r="BG341" s="387">
        <v>1722.355832829136</v>
      </c>
      <c r="BH341" s="387">
        <v>1722.355832829136</v>
      </c>
      <c r="BI341" s="387">
        <v>1722.355832829136</v>
      </c>
      <c r="BJ341" s="387">
        <v>1722.355832829136</v>
      </c>
      <c r="BK341" s="387">
        <v>1722.355832829136</v>
      </c>
      <c r="BL341" s="387">
        <v>1722.355832829136</v>
      </c>
      <c r="BM341" s="387">
        <v>1722.355832829136</v>
      </c>
      <c r="BN341" s="387">
        <v>1722.355832829136</v>
      </c>
      <c r="BO341" s="387">
        <v>1722.355832829136</v>
      </c>
      <c r="BP341" s="387">
        <v>1722.355832829136</v>
      </c>
      <c r="CA341" s="386">
        <v>3570</v>
      </c>
      <c r="CB341" s="386">
        <v>3537.0465276545424</v>
      </c>
      <c r="CC341" s="386">
        <v>3504.3972377571581</v>
      </c>
      <c r="CD341" s="386">
        <v>3472.0493225017158</v>
      </c>
      <c r="CE341" s="386">
        <v>3440</v>
      </c>
      <c r="CF341" s="386">
        <v>3503.3289935831394</v>
      </c>
      <c r="CG341" s="386">
        <v>3567.8238480465852</v>
      </c>
      <c r="CH341" s="386">
        <v>3633.5060264124909</v>
      </c>
      <c r="CI341" s="386">
        <v>3700.397386828472</v>
      </c>
      <c r="CJ341" s="386">
        <v>3768.5201898417085</v>
      </c>
      <c r="CK341" s="386">
        <v>3832.712621769319</v>
      </c>
      <c r="CL341" s="386">
        <v>3897.9984983673039</v>
      </c>
      <c r="CM341" s="386">
        <v>3964.39644521521</v>
      </c>
      <c r="CN341" s="386">
        <v>4031.9254051580324</v>
      </c>
      <c r="CO341" s="386">
        <v>4100.604643710466</v>
      </c>
      <c r="CP341" s="386">
        <v>4155.1030466828934</v>
      </c>
      <c r="CQ341" s="386">
        <v>4210.3257516021331</v>
      </c>
      <c r="CR341" s="386">
        <v>4266.2823846825604</v>
      </c>
      <c r="CS341" s="386">
        <v>4322.9827000741498</v>
      </c>
      <c r="CT341" s="386">
        <v>4380.4365815627789</v>
      </c>
      <c r="CU341" s="386">
        <v>4427.3950884447313</v>
      </c>
      <c r="CV341" s="386">
        <v>4474.8569929509904</v>
      </c>
      <c r="CW341" s="386">
        <v>4522.8276915301431</v>
      </c>
      <c r="CX341" s="386">
        <v>4571.3126384809866</v>
      </c>
      <c r="CY341" s="386">
        <v>4620.3173465726804</v>
      </c>
      <c r="CZ341" s="386">
        <v>4684.5906467119657</v>
      </c>
      <c r="DA341" s="386">
        <v>4749.7580536410924</v>
      </c>
      <c r="DB341" s="386">
        <v>4815.8320052922963</v>
      </c>
      <c r="DC341" s="386">
        <v>4882.825112622063</v>
      </c>
      <c r="DD341" s="386">
        <v>4950.7501620180756</v>
      </c>
      <c r="DE341" s="386">
        <v>5018.4379734334825</v>
      </c>
      <c r="DF341" s="386">
        <v>5087.0512284007291</v>
      </c>
      <c r="DG341" s="386">
        <v>5156.6025797999973</v>
      </c>
      <c r="DH341" s="386">
        <v>5227.1048535045993</v>
      </c>
      <c r="DI341" s="386">
        <v>5298.5710507461818</v>
      </c>
      <c r="DJ341" s="387">
        <v>5298.5710507461818</v>
      </c>
      <c r="DK341" s="387">
        <v>5298.5710507461818</v>
      </c>
      <c r="DL341" s="387">
        <v>5298.5710507461818</v>
      </c>
      <c r="DM341" s="387">
        <v>5298.5710507461818</v>
      </c>
      <c r="DN341" s="387">
        <v>5298.5710507461818</v>
      </c>
      <c r="DO341" s="387">
        <v>5298.5710507461818</v>
      </c>
      <c r="DP341" s="387">
        <v>5298.5710507461818</v>
      </c>
      <c r="DQ341" s="387">
        <v>5298.5710507461818</v>
      </c>
      <c r="DR341" s="387">
        <v>5298.5710507461818</v>
      </c>
      <c r="DS341" s="387">
        <v>5298.5710507461818</v>
      </c>
      <c r="DT341" s="387">
        <v>5298.5710507461818</v>
      </c>
      <c r="DU341" s="387">
        <v>5298.5710507461818</v>
      </c>
      <c r="DV341" s="387">
        <v>5298.5710507461818</v>
      </c>
      <c r="DW341" s="387">
        <v>5298.5710507461818</v>
      </c>
      <c r="DX341" s="387">
        <v>5298.5710507461818</v>
      </c>
      <c r="DY341" s="387">
        <v>5298.5710507461818</v>
      </c>
      <c r="DZ341" s="387">
        <v>5298.5710507461818</v>
      </c>
      <c r="EA341" s="387">
        <v>5298.5710507461818</v>
      </c>
      <c r="EB341" s="387">
        <v>5298.5710507461818</v>
      </c>
      <c r="EC341" s="387">
        <v>5298.5710507461818</v>
      </c>
      <c r="ED341" s="387">
        <v>5298.5710507461818</v>
      </c>
      <c r="EE341" s="387">
        <v>5298.5710507461818</v>
      </c>
      <c r="EF341" s="387">
        <v>5298.5710507461818</v>
      </c>
      <c r="EG341" s="387">
        <v>5298.5710507461818</v>
      </c>
      <c r="EH341" s="387">
        <v>5298.5710507461818</v>
      </c>
      <c r="EI341" s="387">
        <v>5298.5710507461818</v>
      </c>
      <c r="EJ341" s="387">
        <v>5298.5710507461818</v>
      </c>
      <c r="EK341" s="387">
        <v>5298.5710507461818</v>
      </c>
      <c r="EY341" s="386">
        <v>543</v>
      </c>
      <c r="EZ341" s="386">
        <v>548</v>
      </c>
      <c r="FA341" s="386">
        <v>553</v>
      </c>
      <c r="FB341" s="386">
        <v>558</v>
      </c>
      <c r="FC341" s="386">
        <v>563.39999999999986</v>
      </c>
      <c r="FD341" s="386">
        <v>571</v>
      </c>
      <c r="FE341" s="386">
        <v>578</v>
      </c>
      <c r="FF341" s="386">
        <v>585</v>
      </c>
      <c r="FG341" s="386">
        <v>592</v>
      </c>
      <c r="FH341" s="386">
        <v>599</v>
      </c>
      <c r="FI341" s="386">
        <v>607.9</v>
      </c>
      <c r="FJ341" s="386">
        <v>614</v>
      </c>
      <c r="FK341" s="386">
        <v>620</v>
      </c>
      <c r="FL341" s="386">
        <v>626</v>
      </c>
      <c r="FM341" s="386">
        <v>632</v>
      </c>
      <c r="FN341" s="386">
        <v>638</v>
      </c>
      <c r="FO341" s="386">
        <v>644</v>
      </c>
      <c r="FP341" s="386">
        <v>650</v>
      </c>
      <c r="FQ341" s="386">
        <v>656</v>
      </c>
      <c r="FR341" s="386">
        <v>662</v>
      </c>
      <c r="FS341" s="386">
        <v>668</v>
      </c>
      <c r="FT341" s="386">
        <v>674</v>
      </c>
      <c r="FU341" s="386">
        <v>680</v>
      </c>
      <c r="FV341" s="386">
        <v>686</v>
      </c>
      <c r="FW341" s="386">
        <v>692</v>
      </c>
      <c r="FX341" s="386">
        <v>698</v>
      </c>
      <c r="FY341" s="386">
        <v>704</v>
      </c>
      <c r="FZ341" s="386">
        <v>710</v>
      </c>
      <c r="GA341" s="386">
        <v>716</v>
      </c>
      <c r="GB341" s="386">
        <v>722</v>
      </c>
      <c r="GC341" s="386">
        <v>731.9</v>
      </c>
      <c r="GD341" s="387">
        <v>731.9</v>
      </c>
      <c r="GE341" s="387">
        <v>731.9</v>
      </c>
      <c r="GF341" s="387">
        <v>731.9</v>
      </c>
      <c r="GG341" s="387">
        <v>731.9</v>
      </c>
      <c r="GH341" s="387">
        <v>731.9</v>
      </c>
      <c r="GI341" s="387">
        <v>731.9</v>
      </c>
      <c r="GJ341" s="387">
        <v>731.9</v>
      </c>
      <c r="GK341" s="387">
        <v>731.9</v>
      </c>
      <c r="GL341" s="387">
        <v>731.9</v>
      </c>
      <c r="GM341" s="387">
        <v>731.9</v>
      </c>
      <c r="GN341" s="387">
        <v>731.9</v>
      </c>
      <c r="GO341" s="387">
        <v>731.9</v>
      </c>
      <c r="GP341" s="387">
        <v>731.9</v>
      </c>
      <c r="GQ341" s="387">
        <v>731.9</v>
      </c>
      <c r="GR341" s="387">
        <v>731.9</v>
      </c>
      <c r="GS341" s="387">
        <v>731.9</v>
      </c>
      <c r="GT341" s="387">
        <v>731.9</v>
      </c>
      <c r="GU341" s="387">
        <v>731.9</v>
      </c>
      <c r="GV341" s="387">
        <v>731.9</v>
      </c>
      <c r="GW341" s="387">
        <v>731.9</v>
      </c>
      <c r="GX341" s="387">
        <v>731.9</v>
      </c>
      <c r="GY341" s="387">
        <v>731.9</v>
      </c>
      <c r="GZ341" s="387">
        <v>731.9</v>
      </c>
      <c r="HA341" s="387">
        <v>731.9</v>
      </c>
      <c r="HB341" s="387">
        <v>731.9</v>
      </c>
      <c r="HC341" s="387">
        <v>731.9</v>
      </c>
      <c r="HD341" s="387">
        <v>731.9</v>
      </c>
      <c r="HE341" s="387">
        <v>731.9</v>
      </c>
      <c r="HS341" s="394">
        <v>3.1989411271892894</v>
      </c>
      <c r="HT341" s="394">
        <v>3.1989411271892894</v>
      </c>
      <c r="HU341" s="394">
        <v>3.1989411271892889</v>
      </c>
      <c r="HV341" s="394">
        <v>3.1989411271892889</v>
      </c>
      <c r="HW341" s="394">
        <v>3.1989411271892898</v>
      </c>
      <c r="HX341" s="394">
        <v>3.1956420689933576</v>
      </c>
      <c r="HY341" s="394">
        <v>3.1923464131060482</v>
      </c>
      <c r="HZ341" s="394">
        <v>3.189054156018571</v>
      </c>
      <c r="IA341" s="394">
        <v>3.1857652942257539</v>
      </c>
      <c r="IB341" s="394">
        <v>3.1824798242260428</v>
      </c>
      <c r="IC341" s="394">
        <v>3.1792465673994772</v>
      </c>
      <c r="ID341" s="394">
        <v>3.176016595416896</v>
      </c>
      <c r="IE341" s="394">
        <v>3.1727899049410451</v>
      </c>
      <c r="IF341" s="394">
        <v>3.1695664926380607</v>
      </c>
      <c r="IG341" s="394">
        <v>3.1663463551774647</v>
      </c>
      <c r="IH341" s="394">
        <v>3.160412147944363</v>
      </c>
      <c r="II341" s="394">
        <v>3.1544890623042705</v>
      </c>
      <c r="IJ341" s="394">
        <v>3.148577077413655</v>
      </c>
      <c r="IK341" s="394">
        <v>3.1426761724680503</v>
      </c>
      <c r="IL341" s="394">
        <v>3.1367863267019778</v>
      </c>
      <c r="IM341" s="394">
        <v>3.1309401578971392</v>
      </c>
      <c r="IN341" s="394">
        <v>3.1251048848582652</v>
      </c>
      <c r="IO341" s="394">
        <v>3.1192804872784285</v>
      </c>
      <c r="IP341" s="394">
        <v>3.1134669448885521</v>
      </c>
      <c r="IQ341" s="394">
        <v>3.10766423745733</v>
      </c>
      <c r="IR341" s="394">
        <v>3.1017419715259118</v>
      </c>
      <c r="IS341" s="394">
        <v>3.0958309916379911</v>
      </c>
      <c r="IT341" s="394">
        <v>3.0899312762857924</v>
      </c>
      <c r="IU341" s="394">
        <v>3.0840428040025243</v>
      </c>
      <c r="IV341" s="394">
        <v>3.0781655533623047</v>
      </c>
      <c r="IW341" s="394">
        <v>3.077802552679493</v>
      </c>
      <c r="IX341" s="394">
        <v>3.0774395948044808</v>
      </c>
      <c r="IY341" s="394">
        <v>3.0770766797322211</v>
      </c>
      <c r="IZ341" s="394">
        <v>3.0767138074576654</v>
      </c>
      <c r="JA341" s="394">
        <v>3.0763509779757685</v>
      </c>
      <c r="JB341" s="394">
        <v>3.0763509779757685</v>
      </c>
      <c r="JC341" s="394">
        <v>3.0763509779757685</v>
      </c>
      <c r="JD341" s="394">
        <v>3.0763509779757685</v>
      </c>
      <c r="JE341" s="394">
        <v>3.0763509779757685</v>
      </c>
      <c r="JF341" s="394">
        <v>3.0763509779757685</v>
      </c>
      <c r="JG341" s="394">
        <v>3.0763509779757685</v>
      </c>
      <c r="JH341" s="394">
        <v>3.0763509779757685</v>
      </c>
      <c r="JI341" s="394">
        <v>3.0763509779757685</v>
      </c>
      <c r="JJ341" s="394">
        <v>3.0763509779757685</v>
      </c>
      <c r="JK341" s="394">
        <v>3.0763509779757685</v>
      </c>
      <c r="JL341" s="394">
        <v>3.0763509779757685</v>
      </c>
      <c r="JM341" s="394">
        <v>3.0763509779757685</v>
      </c>
      <c r="JN341" s="394">
        <v>3.0763509779757685</v>
      </c>
      <c r="JO341" s="394">
        <v>3.0763509779757685</v>
      </c>
      <c r="JP341" s="394">
        <v>3.0763509779757685</v>
      </c>
      <c r="JQ341" s="394">
        <v>3.0763509779757685</v>
      </c>
      <c r="JR341" s="394">
        <v>3.0763509779757685</v>
      </c>
      <c r="JS341" s="394">
        <v>3.0763509779757685</v>
      </c>
      <c r="JT341" s="394">
        <v>3.0763509779757685</v>
      </c>
      <c r="JU341" s="394">
        <v>3.0763509779757685</v>
      </c>
      <c r="JV341" s="394">
        <v>3.0763509779757685</v>
      </c>
      <c r="JW341" s="394">
        <v>3.0763509779757685</v>
      </c>
      <c r="JX341" s="394">
        <v>3.0763509779757685</v>
      </c>
      <c r="JY341" s="394">
        <v>3.0763509779757685</v>
      </c>
      <c r="JZ341" s="394">
        <v>3.0763509779757685</v>
      </c>
      <c r="KA341" s="394">
        <v>3.0763509779757685</v>
      </c>
      <c r="KB341" s="394">
        <v>3.0763509779757685</v>
      </c>
      <c r="KC341" s="394">
        <v>3.0763509779757685</v>
      </c>
    </row>
    <row r="342" spans="1:289" x14ac:dyDescent="0.25">
      <c r="A342" s="383">
        <v>333</v>
      </c>
      <c r="B342" s="384" t="s">
        <v>868</v>
      </c>
      <c r="C342" s="385" t="s">
        <v>472</v>
      </c>
      <c r="D342" s="385" t="s">
        <v>867</v>
      </c>
      <c r="E342" s="129">
        <v>2060</v>
      </c>
      <c r="F342" s="386">
        <v>1231.3231499999999</v>
      </c>
      <c r="G342" s="386">
        <v>1225.5825594067321</v>
      </c>
      <c r="H342" s="386">
        <v>1219.8687322023923</v>
      </c>
      <c r="I342" s="386">
        <v>1214.1815436125387</v>
      </c>
      <c r="J342" s="386">
        <v>1208.5208694444443</v>
      </c>
      <c r="K342" s="386">
        <v>1208.5208694444443</v>
      </c>
      <c r="L342" s="386">
        <v>1208.5208694444443</v>
      </c>
      <c r="M342" s="386">
        <v>1208.5208694444443</v>
      </c>
      <c r="N342" s="386">
        <v>1208.5208694444443</v>
      </c>
      <c r="O342" s="386">
        <v>1208.5208694444443</v>
      </c>
      <c r="P342" s="386">
        <v>1208.5208694444443</v>
      </c>
      <c r="Q342" s="386">
        <v>1208.5208694444443</v>
      </c>
      <c r="R342" s="386">
        <v>1208.5208694444443</v>
      </c>
      <c r="S342" s="386">
        <v>1208.5208694444443</v>
      </c>
      <c r="T342" s="386">
        <v>1208.5208694444443</v>
      </c>
      <c r="U342" s="386">
        <v>1238.0168291182958</v>
      </c>
      <c r="V342" s="386">
        <v>1268.2326866930264</v>
      </c>
      <c r="W342" s="386">
        <v>1299.1860124729562</v>
      </c>
      <c r="X342" s="386">
        <v>1330.8948055948742</v>
      </c>
      <c r="Y342" s="386">
        <v>1363.377504494407</v>
      </c>
      <c r="Z342" s="386">
        <v>1405.7386104785649</v>
      </c>
      <c r="AA342" s="386">
        <v>1449.4159060685256</v>
      </c>
      <c r="AB342" s="386">
        <v>1494.450286208795</v>
      </c>
      <c r="AC342" s="386">
        <v>1540.8839164788076</v>
      </c>
      <c r="AD342" s="386">
        <v>1588.7602725724551</v>
      </c>
      <c r="AE342" s="386">
        <v>1609.0334650045165</v>
      </c>
      <c r="AF342" s="386">
        <v>1629.5653511731239</v>
      </c>
      <c r="AG342" s="386">
        <v>1650.3592321099006</v>
      </c>
      <c r="AH342" s="386">
        <v>1671.4184509689042</v>
      </c>
      <c r="AI342" s="386">
        <v>1692.7463935641244</v>
      </c>
      <c r="AJ342" s="386">
        <v>1692.7463935641244</v>
      </c>
      <c r="AK342" s="386">
        <v>1692.7463935641244</v>
      </c>
      <c r="AL342" s="386">
        <v>1692.7463935641244</v>
      </c>
      <c r="AM342" s="386">
        <v>1692.7463935641244</v>
      </c>
      <c r="AN342" s="386">
        <v>1692.7463935641244</v>
      </c>
      <c r="AO342" s="387">
        <v>1805.4051002591477</v>
      </c>
      <c r="AP342" s="387">
        <v>1925.5616721054134</v>
      </c>
      <c r="AQ342" s="387">
        <v>2053.7151205284508</v>
      </c>
      <c r="AR342" s="387">
        <v>2190.397668060923</v>
      </c>
      <c r="AS342" s="387">
        <v>2336.176958668043</v>
      </c>
      <c r="AT342" s="387">
        <v>2491.6584151785482</v>
      </c>
      <c r="AU342" s="387">
        <v>2657.4877536116669</v>
      </c>
      <c r="AV342" s="387">
        <v>2834.3536648421032</v>
      </c>
      <c r="AW342" s="387">
        <v>2834.3536648421032</v>
      </c>
      <c r="AX342" s="387">
        <v>2834.3536648421032</v>
      </c>
      <c r="AY342" s="387">
        <v>2834.3536648421032</v>
      </c>
      <c r="AZ342" s="387">
        <v>2834.3536648421032</v>
      </c>
      <c r="BA342" s="387">
        <v>2834.3536648421032</v>
      </c>
      <c r="BB342" s="387">
        <v>2834.3536648421032</v>
      </c>
      <c r="BC342" s="387">
        <v>2834.3536648421032</v>
      </c>
      <c r="BD342" s="387">
        <v>2834.3536648421032</v>
      </c>
      <c r="BE342" s="387">
        <v>2834.3536648421032</v>
      </c>
      <c r="BF342" s="387">
        <v>2834.3536648421032</v>
      </c>
      <c r="BG342" s="387">
        <v>2834.3536648421032</v>
      </c>
      <c r="BH342" s="387">
        <v>2834.3536648421032</v>
      </c>
      <c r="BI342" s="387">
        <v>2834.3536648421032</v>
      </c>
      <c r="BJ342" s="387">
        <v>2834.3536648421032</v>
      </c>
      <c r="BK342" s="387">
        <v>2834.3536648421032</v>
      </c>
      <c r="BL342" s="387">
        <v>2834.3536648421032</v>
      </c>
      <c r="BM342" s="387">
        <v>2834.3536648421032</v>
      </c>
      <c r="BN342" s="387">
        <v>2834.3536648421032</v>
      </c>
      <c r="BO342" s="387">
        <v>2834.3536648421032</v>
      </c>
      <c r="BP342" s="387">
        <v>2834.3536648421032</v>
      </c>
      <c r="CA342" s="386">
        <v>3780</v>
      </c>
      <c r="CB342" s="386">
        <v>3762.3771424726706</v>
      </c>
      <c r="CC342" s="386">
        <v>3744.8364450266713</v>
      </c>
      <c r="CD342" s="386">
        <v>3727.3775246208893</v>
      </c>
      <c r="CE342" s="386">
        <v>3710.0000000000005</v>
      </c>
      <c r="CF342" s="386">
        <v>3714.7732879263058</v>
      </c>
      <c r="CG342" s="386">
        <v>3719.5527171673357</v>
      </c>
      <c r="CH342" s="386">
        <v>3724.3382956245086</v>
      </c>
      <c r="CI342" s="386">
        <v>3729.1300312094095</v>
      </c>
      <c r="CJ342" s="386">
        <v>3733.9279318438025</v>
      </c>
      <c r="CK342" s="386">
        <v>3738.7012982800829</v>
      </c>
      <c r="CL342" s="386">
        <v>3743.4807668767562</v>
      </c>
      <c r="CM342" s="386">
        <v>3748.2663454346816</v>
      </c>
      <c r="CN342" s="386">
        <v>3753.0580417646916</v>
      </c>
      <c r="CO342" s="386">
        <v>3757.8558636876046</v>
      </c>
      <c r="CP342" s="386">
        <v>3849.2061855834381</v>
      </c>
      <c r="CQ342" s="386">
        <v>3942.7771571298103</v>
      </c>
      <c r="CR342" s="386">
        <v>4038.6227604558271</v>
      </c>
      <c r="CS342" s="386">
        <v>4136.7982899508424</v>
      </c>
      <c r="CT342" s="386">
        <v>4237.3603841644072</v>
      </c>
      <c r="CU342" s="386">
        <v>4368.4375275157918</v>
      </c>
      <c r="CV342" s="386">
        <v>4503.5693690640464</v>
      </c>
      <c r="CW342" s="386">
        <v>4642.8813355391658</v>
      </c>
      <c r="CX342" s="386">
        <v>4786.5027335812738</v>
      </c>
      <c r="CY342" s="386">
        <v>4934.5668697605097</v>
      </c>
      <c r="CZ342" s="386">
        <v>4997.2380463546806</v>
      </c>
      <c r="DA342" s="386">
        <v>5060.7051745448798</v>
      </c>
      <c r="DB342" s="386">
        <v>5124.9783632675872</v>
      </c>
      <c r="DC342" s="386">
        <v>5190.0678498472334</v>
      </c>
      <c r="DD342" s="386">
        <v>5255.9840016267908</v>
      </c>
      <c r="DE342" s="386">
        <v>5255.9840016267908</v>
      </c>
      <c r="DF342" s="386">
        <v>5255.9840016267908</v>
      </c>
      <c r="DG342" s="386">
        <v>5255.9840016267908</v>
      </c>
      <c r="DH342" s="386">
        <v>5255.9840016267908</v>
      </c>
      <c r="DI342" s="386">
        <v>5255.9840016267908</v>
      </c>
      <c r="DJ342" s="387">
        <v>5603.0090674086759</v>
      </c>
      <c r="DK342" s="387">
        <v>5972.9463787840887</v>
      </c>
      <c r="DL342" s="387">
        <v>6367.3087111975192</v>
      </c>
      <c r="DM342" s="387">
        <v>6787.7087207243731</v>
      </c>
      <c r="DN342" s="387">
        <v>7235.8655386653327</v>
      </c>
      <c r="DO342" s="387">
        <v>7713.6118015472257</v>
      </c>
      <c r="DP342" s="387">
        <v>8222.9011452779796</v>
      </c>
      <c r="DQ342" s="387">
        <v>8765.8161941013441</v>
      </c>
      <c r="DR342" s="387">
        <v>8765.8161941013441</v>
      </c>
      <c r="DS342" s="387">
        <v>8765.8161941013441</v>
      </c>
      <c r="DT342" s="387">
        <v>8765.8161941013441</v>
      </c>
      <c r="DU342" s="387">
        <v>8765.8161941013441</v>
      </c>
      <c r="DV342" s="387">
        <v>8765.8161941013441</v>
      </c>
      <c r="DW342" s="387">
        <v>8765.8161941013441</v>
      </c>
      <c r="DX342" s="387">
        <v>8765.8161941013441</v>
      </c>
      <c r="DY342" s="387">
        <v>8765.8161941013441</v>
      </c>
      <c r="DZ342" s="387">
        <v>8765.8161941013441</v>
      </c>
      <c r="EA342" s="387">
        <v>8765.8161941013441</v>
      </c>
      <c r="EB342" s="387">
        <v>8765.8161941013441</v>
      </c>
      <c r="EC342" s="387">
        <v>8765.8161941013441</v>
      </c>
      <c r="ED342" s="387">
        <v>8765.8161941013441</v>
      </c>
      <c r="EE342" s="387">
        <v>8765.8161941013441</v>
      </c>
      <c r="EF342" s="387">
        <v>8765.8161941013441</v>
      </c>
      <c r="EG342" s="387">
        <v>8765.8161941013441</v>
      </c>
      <c r="EH342" s="387">
        <v>8765.8161941013441</v>
      </c>
      <c r="EI342" s="387">
        <v>8765.8161941013441</v>
      </c>
      <c r="EJ342" s="387">
        <v>8765.8161941013441</v>
      </c>
      <c r="EK342" s="387">
        <v>8765.8161941013441</v>
      </c>
      <c r="EY342" s="386">
        <v>1799</v>
      </c>
      <c r="EZ342" s="386">
        <v>1814</v>
      </c>
      <c r="FA342" s="386">
        <v>1829</v>
      </c>
      <c r="FB342" s="386">
        <v>1844</v>
      </c>
      <c r="FC342" s="386">
        <v>1860.8</v>
      </c>
      <c r="FD342" s="386">
        <v>1887</v>
      </c>
      <c r="FE342" s="386">
        <v>1914</v>
      </c>
      <c r="FF342" s="386">
        <v>1941</v>
      </c>
      <c r="FG342" s="386">
        <v>1968</v>
      </c>
      <c r="FH342" s="386">
        <v>1995</v>
      </c>
      <c r="FI342" s="386">
        <v>2020.1</v>
      </c>
      <c r="FJ342" s="386">
        <v>2041</v>
      </c>
      <c r="FK342" s="386">
        <v>2061</v>
      </c>
      <c r="FL342" s="386">
        <v>2081</v>
      </c>
      <c r="FM342" s="386">
        <v>2101</v>
      </c>
      <c r="FN342" s="386">
        <v>2121</v>
      </c>
      <c r="FO342" s="386">
        <v>2141</v>
      </c>
      <c r="FP342" s="386">
        <v>2161</v>
      </c>
      <c r="FQ342" s="386">
        <v>2181</v>
      </c>
      <c r="FR342" s="386">
        <v>2201</v>
      </c>
      <c r="FS342" s="386">
        <v>2221</v>
      </c>
      <c r="FT342" s="386">
        <v>2241</v>
      </c>
      <c r="FU342" s="386">
        <v>2261</v>
      </c>
      <c r="FV342" s="386">
        <v>2281</v>
      </c>
      <c r="FW342" s="386">
        <v>2301</v>
      </c>
      <c r="FX342" s="386">
        <v>2321</v>
      </c>
      <c r="FY342" s="386">
        <v>2341</v>
      </c>
      <c r="FZ342" s="386">
        <v>2361</v>
      </c>
      <c r="GA342" s="386">
        <v>2381</v>
      </c>
      <c r="GB342" s="386">
        <v>2401</v>
      </c>
      <c r="GC342" s="386">
        <v>2428.4</v>
      </c>
      <c r="GD342" s="387">
        <v>2607.3822734419509</v>
      </c>
      <c r="GE342" s="387">
        <v>2799.5562180280504</v>
      </c>
      <c r="GF342" s="387">
        <v>3005.8941098626783</v>
      </c>
      <c r="GG342" s="387">
        <v>3227.4398854799542</v>
      </c>
      <c r="GH342" s="387">
        <v>3465.3144234886972</v>
      </c>
      <c r="GI342" s="387">
        <v>3720.7212154946233</v>
      </c>
      <c r="GJ342" s="387">
        <v>3994.9524549909693</v>
      </c>
      <c r="GK342" s="387">
        <v>4289.3955750234136</v>
      </c>
      <c r="GL342" s="387">
        <v>4289.3955750234136</v>
      </c>
      <c r="GM342" s="387">
        <v>4289.3955750234136</v>
      </c>
      <c r="GN342" s="387">
        <v>4289.3955750234136</v>
      </c>
      <c r="GO342" s="387">
        <v>4289.3955750234136</v>
      </c>
      <c r="GP342" s="387">
        <v>4289.3955750234136</v>
      </c>
      <c r="GQ342" s="387">
        <v>4289.3955750234136</v>
      </c>
      <c r="GR342" s="387">
        <v>4289.3955750234136</v>
      </c>
      <c r="GS342" s="387">
        <v>4289.3955750234136</v>
      </c>
      <c r="GT342" s="387">
        <v>4289.3955750234136</v>
      </c>
      <c r="GU342" s="387">
        <v>4289.3955750234136</v>
      </c>
      <c r="GV342" s="387">
        <v>4289.3955750234136</v>
      </c>
      <c r="GW342" s="387">
        <v>4289.3955750234136</v>
      </c>
      <c r="GX342" s="387">
        <v>4289.3955750234136</v>
      </c>
      <c r="GY342" s="387">
        <v>4289.3955750234136</v>
      </c>
      <c r="GZ342" s="387">
        <v>4289.3955750234136</v>
      </c>
      <c r="HA342" s="387">
        <v>4289.3955750234136</v>
      </c>
      <c r="HB342" s="387">
        <v>4289.3955750234136</v>
      </c>
      <c r="HC342" s="387">
        <v>4289.3955750234136</v>
      </c>
      <c r="HD342" s="387">
        <v>4289.3955750234136</v>
      </c>
      <c r="HE342" s="387">
        <v>4289.3955750234136</v>
      </c>
      <c r="HS342" s="394">
        <v>3.0698683769569346</v>
      </c>
      <c r="HT342" s="394">
        <v>3.0698683769569346</v>
      </c>
      <c r="HU342" s="394">
        <v>3.0698683769569346</v>
      </c>
      <c r="HV342" s="394">
        <v>3.0698683769569342</v>
      </c>
      <c r="HW342" s="394">
        <v>3.069868376956935</v>
      </c>
      <c r="HX342" s="394">
        <v>3.0738180712046645</v>
      </c>
      <c r="HY342" s="394">
        <v>3.0777728471310635</v>
      </c>
      <c r="HZ342" s="394">
        <v>3.0817327112742228</v>
      </c>
      <c r="IA342" s="394">
        <v>3.0856976701806453</v>
      </c>
      <c r="IB342" s="394">
        <v>3.0896677304052558</v>
      </c>
      <c r="IC342" s="394">
        <v>3.0936174896166748</v>
      </c>
      <c r="ID342" s="394">
        <v>3.0975722981082074</v>
      </c>
      <c r="IE342" s="394">
        <v>3.1015321623347352</v>
      </c>
      <c r="IF342" s="394">
        <v>3.1054970887593925</v>
      </c>
      <c r="IG342" s="394">
        <v>3.1094670838535761</v>
      </c>
      <c r="IH342" s="394">
        <v>3.1091711316435071</v>
      </c>
      <c r="II342" s="394">
        <v>3.1088752076015158</v>
      </c>
      <c r="IJ342" s="394">
        <v>3.1085793117249212</v>
      </c>
      <c r="IK342" s="394">
        <v>3.1082834440110423</v>
      </c>
      <c r="IL342" s="394">
        <v>3.1079876044571995</v>
      </c>
      <c r="IM342" s="394">
        <v>3.1075745483213382</v>
      </c>
      <c r="IN342" s="394">
        <v>3.1071615470812461</v>
      </c>
      <c r="IO342" s="394">
        <v>3.1067486007296279</v>
      </c>
      <c r="IP342" s="394">
        <v>3.1063357092591892</v>
      </c>
      <c r="IQ342" s="394">
        <v>3.1059228726626342</v>
      </c>
      <c r="IR342" s="394">
        <v>3.1057390383988399</v>
      </c>
      <c r="IS342" s="394">
        <v>3.1055552150158805</v>
      </c>
      <c r="IT342" s="394">
        <v>3.1053714025131134</v>
      </c>
      <c r="IU342" s="394">
        <v>3.1051876008898933</v>
      </c>
      <c r="IV342" s="394">
        <v>3.1050038101455768</v>
      </c>
      <c r="IW342" s="394">
        <v>3.1050038101455768</v>
      </c>
      <c r="IX342" s="394">
        <v>3.1050038101455768</v>
      </c>
      <c r="IY342" s="394">
        <v>3.1050038101455768</v>
      </c>
      <c r="IZ342" s="394">
        <v>3.1050038101455768</v>
      </c>
      <c r="JA342" s="394">
        <v>3.1050038101455768</v>
      </c>
      <c r="JB342" s="394">
        <v>3.1034636307410568</v>
      </c>
      <c r="JC342" s="394">
        <v>3.1019242153138911</v>
      </c>
      <c r="JD342" s="394">
        <v>3.1003855634851236</v>
      </c>
      <c r="JE342" s="394">
        <v>3.0988476748759859</v>
      </c>
      <c r="JF342" s="394">
        <v>3.0973105491078967</v>
      </c>
      <c r="JG342" s="394">
        <v>3.0957741858024632</v>
      </c>
      <c r="JH342" s="394">
        <v>3.0942385845814795</v>
      </c>
      <c r="JI342" s="394">
        <v>3.0927037450669279</v>
      </c>
      <c r="JJ342" s="394">
        <v>3.0927037450669279</v>
      </c>
      <c r="JK342" s="394">
        <v>3.0927037450669279</v>
      </c>
      <c r="JL342" s="394">
        <v>3.0927037450669279</v>
      </c>
      <c r="JM342" s="394">
        <v>3.0927037450669279</v>
      </c>
      <c r="JN342" s="394">
        <v>3.0927037450669279</v>
      </c>
      <c r="JO342" s="394">
        <v>3.0927037450669279</v>
      </c>
      <c r="JP342" s="394">
        <v>3.0927037450669279</v>
      </c>
      <c r="JQ342" s="394">
        <v>3.0927037450669279</v>
      </c>
      <c r="JR342" s="394">
        <v>3.0927037450669279</v>
      </c>
      <c r="JS342" s="394">
        <v>3.0927037450669279</v>
      </c>
      <c r="JT342" s="394">
        <v>3.0927037450669279</v>
      </c>
      <c r="JU342" s="394">
        <v>3.0927037450669279</v>
      </c>
      <c r="JV342" s="394">
        <v>3.0927037450669279</v>
      </c>
      <c r="JW342" s="394">
        <v>3.0927037450669279</v>
      </c>
      <c r="JX342" s="394">
        <v>3.0927037450669279</v>
      </c>
      <c r="JY342" s="394">
        <v>3.0927037450669279</v>
      </c>
      <c r="JZ342" s="394">
        <v>3.0927037450669279</v>
      </c>
      <c r="KA342" s="394">
        <v>3.0927037450669279</v>
      </c>
      <c r="KB342" s="394">
        <v>3.0927037450669279</v>
      </c>
      <c r="KC342" s="394">
        <v>3.0927037450669279</v>
      </c>
    </row>
    <row r="343" spans="1:289" x14ac:dyDescent="0.25">
      <c r="A343" s="383">
        <v>334</v>
      </c>
      <c r="B343" s="384" t="s">
        <v>868</v>
      </c>
      <c r="C343" s="385" t="s">
        <v>472</v>
      </c>
      <c r="D343" s="385" t="s">
        <v>867</v>
      </c>
      <c r="E343" s="129">
        <v>2060</v>
      </c>
      <c r="F343" s="386">
        <v>810.29303000000004</v>
      </c>
      <c r="G343" s="386">
        <v>801.99069741628671</v>
      </c>
      <c r="H343" s="386">
        <v>793.77343125148423</v>
      </c>
      <c r="I343" s="386">
        <v>785.64035990769491</v>
      </c>
      <c r="J343" s="386">
        <v>777.59062071748872</v>
      </c>
      <c r="K343" s="386">
        <v>835.68878513154084</v>
      </c>
      <c r="L343" s="386">
        <v>898.12778985198418</v>
      </c>
      <c r="M343" s="386">
        <v>965.23196344850123</v>
      </c>
      <c r="N343" s="386">
        <v>1037.3498669005587</v>
      </c>
      <c r="O343" s="386">
        <v>1114.8561041368998</v>
      </c>
      <c r="P343" s="386">
        <v>1176.4363480074758</v>
      </c>
      <c r="Q343" s="386">
        <v>1241.4180411064215</v>
      </c>
      <c r="R343" s="386">
        <v>1309.9890660422807</v>
      </c>
      <c r="S343" s="386">
        <v>1382.3476833161435</v>
      </c>
      <c r="T343" s="386">
        <v>1458.7031045554038</v>
      </c>
      <c r="U343" s="386">
        <v>1513.3110381422739</v>
      </c>
      <c r="V343" s="386">
        <v>1569.9632714919369</v>
      </c>
      <c r="W343" s="386">
        <v>1628.7363349040336</v>
      </c>
      <c r="X343" s="386">
        <v>1689.709623662523</v>
      </c>
      <c r="Y343" s="386">
        <v>1752.9655052890869</v>
      </c>
      <c r="Z343" s="386">
        <v>1800.4366282147214</v>
      </c>
      <c r="AA343" s="386">
        <v>1849.1932912750713</v>
      </c>
      <c r="AB343" s="386">
        <v>1899.2703074961639</v>
      </c>
      <c r="AC343" s="386">
        <v>1950.7034326569978</v>
      </c>
      <c r="AD343" s="386">
        <v>2003.5293908197314</v>
      </c>
      <c r="AE343" s="386">
        <v>2026.1343349578412</v>
      </c>
      <c r="AF343" s="386">
        <v>2048.9943207748147</v>
      </c>
      <c r="AG343" s="386">
        <v>2072.1122257941511</v>
      </c>
      <c r="AH343" s="386">
        <v>2095.490960005186</v>
      </c>
      <c r="AI343" s="386">
        <v>2119.1334662293903</v>
      </c>
      <c r="AJ343" s="386">
        <v>2119.1334662293903</v>
      </c>
      <c r="AK343" s="386">
        <v>2119.1334662293903</v>
      </c>
      <c r="AL343" s="386">
        <v>2119.1334662293903</v>
      </c>
      <c r="AM343" s="386">
        <v>2119.1334662293903</v>
      </c>
      <c r="AN343" s="386">
        <v>2119.1334662293903</v>
      </c>
      <c r="AO343" s="387">
        <v>1934.0000530326947</v>
      </c>
      <c r="AP343" s="387">
        <v>1765.0404114403157</v>
      </c>
      <c r="AQ343" s="387">
        <v>1610.8415556308846</v>
      </c>
      <c r="AR343" s="387">
        <v>1470.1139421674204</v>
      </c>
      <c r="AS343" s="387">
        <v>1341.6806857261561</v>
      </c>
      <c r="AT343" s="387">
        <v>1224.4677169693884</v>
      </c>
      <c r="AU343" s="387">
        <v>1117.4948002540191</v>
      </c>
      <c r="AV343" s="387">
        <v>1019.867336058146</v>
      </c>
      <c r="AW343" s="387">
        <v>1019.867336058146</v>
      </c>
      <c r="AX343" s="387">
        <v>1019.867336058146</v>
      </c>
      <c r="AY343" s="387">
        <v>1019.867336058146</v>
      </c>
      <c r="AZ343" s="387">
        <v>1019.867336058146</v>
      </c>
      <c r="BA343" s="387">
        <v>1019.867336058146</v>
      </c>
      <c r="BB343" s="387">
        <v>1019.867336058146</v>
      </c>
      <c r="BC343" s="387">
        <v>1019.867336058146</v>
      </c>
      <c r="BD343" s="387">
        <v>1019.867336058146</v>
      </c>
      <c r="BE343" s="387">
        <v>1019.867336058146</v>
      </c>
      <c r="BF343" s="387">
        <v>1019.867336058146</v>
      </c>
      <c r="BG343" s="387">
        <v>1019.867336058146</v>
      </c>
      <c r="BH343" s="387">
        <v>1019.867336058146</v>
      </c>
      <c r="BI343" s="387">
        <v>1019.867336058146</v>
      </c>
      <c r="BJ343" s="387">
        <v>1019.867336058146</v>
      </c>
      <c r="BK343" s="387">
        <v>1019.867336058146</v>
      </c>
      <c r="BL343" s="387">
        <v>1019.867336058146</v>
      </c>
      <c r="BM343" s="387">
        <v>1019.867336058146</v>
      </c>
      <c r="BN343" s="387">
        <v>1019.867336058146</v>
      </c>
      <c r="BO343" s="387">
        <v>1019.867336058146</v>
      </c>
      <c r="BP343" s="387">
        <v>1019.867336058146</v>
      </c>
      <c r="CA343" s="386">
        <v>2230</v>
      </c>
      <c r="CB343" s="386">
        <v>2207.1512268078118</v>
      </c>
      <c r="CC343" s="386">
        <v>2184.5365641252147</v>
      </c>
      <c r="CD343" s="386">
        <v>2162.1536132356455</v>
      </c>
      <c r="CE343" s="386">
        <v>2140</v>
      </c>
      <c r="CF343" s="386">
        <v>2314.0007790182094</v>
      </c>
      <c r="CG343" s="386">
        <v>2502.1493482695701</v>
      </c>
      <c r="CH343" s="386">
        <v>2705.5960472503225</v>
      </c>
      <c r="CI343" s="386">
        <v>2925.5847481522592</v>
      </c>
      <c r="CJ343" s="386">
        <v>3163.4604608916438</v>
      </c>
      <c r="CK343" s="386">
        <v>3358.3740161830124</v>
      </c>
      <c r="CL343" s="386">
        <v>3565.2969815827068</v>
      </c>
      <c r="CM343" s="386">
        <v>3784.9693052740868</v>
      </c>
      <c r="CN343" s="386">
        <v>4018.1765266318453</v>
      </c>
      <c r="CO343" s="386">
        <v>4265.7525852791505</v>
      </c>
      <c r="CP343" s="386">
        <v>4442.6150364072519</v>
      </c>
      <c r="CQ343" s="386">
        <v>4626.8103850707103</v>
      </c>
      <c r="CR343" s="386">
        <v>4818.6426606772447</v>
      </c>
      <c r="CS343" s="386">
        <v>5018.4284980037764</v>
      </c>
      <c r="CT343" s="386">
        <v>5226.4976598278872</v>
      </c>
      <c r="CU343" s="386">
        <v>5388.9395829722207</v>
      </c>
      <c r="CV343" s="386">
        <v>5556.4302749312137</v>
      </c>
      <c r="CW343" s="386">
        <v>5729.1266537347101</v>
      </c>
      <c r="CX343" s="386">
        <v>5907.1905144962539</v>
      </c>
      <c r="CY343" s="386">
        <v>6090.7886809950678</v>
      </c>
      <c r="CZ343" s="386">
        <v>6183.958198554973</v>
      </c>
      <c r="DA343" s="386">
        <v>6278.5529106926233</v>
      </c>
      <c r="DB343" s="386">
        <v>6374.5946183106917</v>
      </c>
      <c r="DC343" s="386">
        <v>6472.1054557956895</v>
      </c>
      <c r="DD343" s="386">
        <v>6571.107896119197</v>
      </c>
      <c r="DE343" s="386">
        <v>6571.107896119197</v>
      </c>
      <c r="DF343" s="386">
        <v>6571.107896119197</v>
      </c>
      <c r="DG343" s="386">
        <v>6571.107896119197</v>
      </c>
      <c r="DH343" s="386">
        <v>6571.107896119197</v>
      </c>
      <c r="DI343" s="386">
        <v>6571.1078961192006</v>
      </c>
      <c r="DJ343" s="387">
        <v>5994.0989290409807</v>
      </c>
      <c r="DK343" s="387">
        <v>5467.7571178445423</v>
      </c>
      <c r="DL343" s="387">
        <v>4987.6333797051439</v>
      </c>
      <c r="DM343" s="387">
        <v>4549.6693057491884</v>
      </c>
      <c r="DN343" s="387">
        <v>4150.1628559755927</v>
      </c>
      <c r="DO343" s="387">
        <v>3785.7370665060371</v>
      </c>
      <c r="DP343" s="387">
        <v>3453.3115046514745</v>
      </c>
      <c r="DQ343" s="387">
        <v>3150.076230509183</v>
      </c>
      <c r="DR343" s="387">
        <v>3150.076230509183</v>
      </c>
      <c r="DS343" s="387">
        <v>3150.076230509183</v>
      </c>
      <c r="DT343" s="387">
        <v>3150.076230509183</v>
      </c>
      <c r="DU343" s="387">
        <v>3150.076230509183</v>
      </c>
      <c r="DV343" s="387">
        <v>3150.076230509183</v>
      </c>
      <c r="DW343" s="387">
        <v>3150.076230509183</v>
      </c>
      <c r="DX343" s="387">
        <v>3150.076230509183</v>
      </c>
      <c r="DY343" s="387">
        <v>3150.076230509183</v>
      </c>
      <c r="DZ343" s="387">
        <v>3150.076230509183</v>
      </c>
      <c r="EA343" s="387">
        <v>3150.076230509183</v>
      </c>
      <c r="EB343" s="387">
        <v>3150.076230509183</v>
      </c>
      <c r="EC343" s="387">
        <v>3150.076230509183</v>
      </c>
      <c r="ED343" s="387">
        <v>3150.076230509183</v>
      </c>
      <c r="EE343" s="387">
        <v>3150.076230509183</v>
      </c>
      <c r="EF343" s="387">
        <v>3150.076230509183</v>
      </c>
      <c r="EG343" s="387">
        <v>3150.076230509183</v>
      </c>
      <c r="EH343" s="387">
        <v>3150.076230509183</v>
      </c>
      <c r="EI343" s="387">
        <v>3150.076230509183</v>
      </c>
      <c r="EJ343" s="387">
        <v>3150.076230509183</v>
      </c>
      <c r="EK343" s="387">
        <v>3150.076230509183</v>
      </c>
      <c r="EY343" s="386">
        <v>785</v>
      </c>
      <c r="EZ343" s="386">
        <v>800</v>
      </c>
      <c r="FA343" s="386">
        <v>815</v>
      </c>
      <c r="FB343" s="386">
        <v>830</v>
      </c>
      <c r="FC343" s="386">
        <v>846.2</v>
      </c>
      <c r="FD343" s="386">
        <v>867</v>
      </c>
      <c r="FE343" s="386">
        <v>888</v>
      </c>
      <c r="FF343" s="386">
        <v>909</v>
      </c>
      <c r="FG343" s="386">
        <v>930</v>
      </c>
      <c r="FH343" s="386">
        <v>951</v>
      </c>
      <c r="FI343" s="386">
        <v>970.3</v>
      </c>
      <c r="FJ343" s="386">
        <v>990</v>
      </c>
      <c r="FK343" s="386">
        <v>1010</v>
      </c>
      <c r="FL343" s="386">
        <v>1030</v>
      </c>
      <c r="FM343" s="386">
        <v>1050</v>
      </c>
      <c r="FN343" s="386">
        <v>1070</v>
      </c>
      <c r="FO343" s="386">
        <v>1090</v>
      </c>
      <c r="FP343" s="386">
        <v>1110</v>
      </c>
      <c r="FQ343" s="386">
        <v>1130</v>
      </c>
      <c r="FR343" s="386">
        <v>1150</v>
      </c>
      <c r="FS343" s="386">
        <v>1170</v>
      </c>
      <c r="FT343" s="386">
        <v>1190</v>
      </c>
      <c r="FU343" s="386">
        <v>1210</v>
      </c>
      <c r="FV343" s="386">
        <v>1230</v>
      </c>
      <c r="FW343" s="386">
        <v>1250</v>
      </c>
      <c r="FX343" s="386">
        <v>1270</v>
      </c>
      <c r="FY343" s="386">
        <v>1290</v>
      </c>
      <c r="FZ343" s="386">
        <v>1310</v>
      </c>
      <c r="GA343" s="386">
        <v>1330</v>
      </c>
      <c r="GB343" s="386">
        <v>1350</v>
      </c>
      <c r="GC343" s="386">
        <v>1360.8</v>
      </c>
      <c r="GD343" s="387">
        <v>1296.7785308309544</v>
      </c>
      <c r="GE343" s="387">
        <v>1235.7690755614997</v>
      </c>
      <c r="GF343" s="387">
        <v>1177.6299281694362</v>
      </c>
      <c r="GG343" s="387">
        <v>1122.2260494665813</v>
      </c>
      <c r="GH343" s="387">
        <v>1069.4287534446646</v>
      </c>
      <c r="GI343" s="387">
        <v>1019.1154083776833</v>
      </c>
      <c r="GJ343" s="387">
        <v>971.16915198647882</v>
      </c>
      <c r="GK343" s="387">
        <v>925.47862000394628</v>
      </c>
      <c r="GL343" s="387">
        <v>925.47862000394628</v>
      </c>
      <c r="GM343" s="387">
        <v>925.47862000394628</v>
      </c>
      <c r="GN343" s="387">
        <v>925.47862000394628</v>
      </c>
      <c r="GO343" s="387">
        <v>925.47862000394628</v>
      </c>
      <c r="GP343" s="387">
        <v>925.47862000394628</v>
      </c>
      <c r="GQ343" s="387">
        <v>925.47862000394628</v>
      </c>
      <c r="GR343" s="387">
        <v>925.47862000394628</v>
      </c>
      <c r="GS343" s="387">
        <v>925.47862000394628</v>
      </c>
      <c r="GT343" s="387">
        <v>925.47862000394628</v>
      </c>
      <c r="GU343" s="387">
        <v>925.47862000394628</v>
      </c>
      <c r="GV343" s="387">
        <v>925.47862000394628</v>
      </c>
      <c r="GW343" s="387">
        <v>925.47862000394628</v>
      </c>
      <c r="GX343" s="387">
        <v>925.47862000394628</v>
      </c>
      <c r="GY343" s="387">
        <v>925.47862000394628</v>
      </c>
      <c r="GZ343" s="387">
        <v>925.47862000394628</v>
      </c>
      <c r="HA343" s="387">
        <v>925.47862000394628</v>
      </c>
      <c r="HB343" s="387">
        <v>925.47862000394628</v>
      </c>
      <c r="HC343" s="387">
        <v>925.47862000394628</v>
      </c>
      <c r="HD343" s="387">
        <v>925.47862000394628</v>
      </c>
      <c r="HE343" s="387">
        <v>925.47862000394628</v>
      </c>
      <c r="HS343" s="394">
        <v>2.7520908084325986</v>
      </c>
      <c r="HT343" s="394">
        <v>2.7520908084325981</v>
      </c>
      <c r="HU343" s="394">
        <v>2.7520908084325981</v>
      </c>
      <c r="HV343" s="394">
        <v>2.7520908084325981</v>
      </c>
      <c r="HW343" s="394">
        <v>2.752090808432599</v>
      </c>
      <c r="HX343" s="394">
        <v>2.7689743121944326</v>
      </c>
      <c r="HY343" s="394">
        <v>2.7859613927344755</v>
      </c>
      <c r="HZ343" s="394">
        <v>2.8030526854746829</v>
      </c>
      <c r="IA343" s="394">
        <v>2.8202488297351933</v>
      </c>
      <c r="IB343" s="394">
        <v>2.8375504687582387</v>
      </c>
      <c r="IC343" s="394">
        <v>2.854700997526193</v>
      </c>
      <c r="ID343" s="394">
        <v>2.8719551863489223</v>
      </c>
      <c r="IE343" s="394">
        <v>2.8893136617614523</v>
      </c>
      <c r="IF343" s="394">
        <v>2.9067770540856666</v>
      </c>
      <c r="IG343" s="394">
        <v>2.9243459974531989</v>
      </c>
      <c r="IH343" s="394">
        <v>2.9356919525684311</v>
      </c>
      <c r="II343" s="394">
        <v>2.9470819280210612</v>
      </c>
      <c r="IJ343" s="394">
        <v>2.958516094602361</v>
      </c>
      <c r="IK343" s="394">
        <v>2.9699946237662438</v>
      </c>
      <c r="IL343" s="394">
        <v>2.9815176876318339</v>
      </c>
      <c r="IM343" s="394">
        <v>2.9931292768220286</v>
      </c>
      <c r="IN343" s="394">
        <v>3.0047860876133168</v>
      </c>
      <c r="IO343" s="394">
        <v>3.016488296122263</v>
      </c>
      <c r="IP343" s="394">
        <v>3.028236079151323</v>
      </c>
      <c r="IQ343" s="394">
        <v>3.0400296141915142</v>
      </c>
      <c r="IR343" s="394">
        <v>3.0520968387239957</v>
      </c>
      <c r="IS343" s="394">
        <v>3.0642119634174616</v>
      </c>
      <c r="IT343" s="394">
        <v>3.0763751784088744</v>
      </c>
      <c r="IU343" s="394">
        <v>3.0885866745899357</v>
      </c>
      <c r="IV343" s="394">
        <v>3.1008466436100788</v>
      </c>
      <c r="IW343" s="394">
        <v>3.1008466436100788</v>
      </c>
      <c r="IX343" s="394">
        <v>3.1008466436100788</v>
      </c>
      <c r="IY343" s="394">
        <v>3.1008466436100788</v>
      </c>
      <c r="IZ343" s="394">
        <v>3.1008466436100788</v>
      </c>
      <c r="JA343" s="394">
        <v>3.1008466436100806</v>
      </c>
      <c r="JB343" s="394">
        <v>3.0993271792530033</v>
      </c>
      <c r="JC343" s="394">
        <v>3.0978084594577187</v>
      </c>
      <c r="JD343" s="394">
        <v>3.0962904838593772</v>
      </c>
      <c r="JE343" s="394">
        <v>3.0947732520933129</v>
      </c>
      <c r="JF343" s="394">
        <v>3.093256763795035</v>
      </c>
      <c r="JG343" s="394">
        <v>3.0917410186002314</v>
      </c>
      <c r="JH343" s="394">
        <v>3.0902260161447712</v>
      </c>
      <c r="JI343" s="394">
        <v>3.0887117560646993</v>
      </c>
      <c r="JJ343" s="394">
        <v>3.0887117560646993</v>
      </c>
      <c r="JK343" s="394">
        <v>3.0887117560646993</v>
      </c>
      <c r="JL343" s="394">
        <v>3.0887117560646993</v>
      </c>
      <c r="JM343" s="394">
        <v>3.0887117560646993</v>
      </c>
      <c r="JN343" s="394">
        <v>3.0887117560646993</v>
      </c>
      <c r="JO343" s="394">
        <v>3.0887117560646993</v>
      </c>
      <c r="JP343" s="394">
        <v>3.0887117560646993</v>
      </c>
      <c r="JQ343" s="394">
        <v>3.0887117560646993</v>
      </c>
      <c r="JR343" s="394">
        <v>3.0887117560646993</v>
      </c>
      <c r="JS343" s="394">
        <v>3.0887117560646993</v>
      </c>
      <c r="JT343" s="394">
        <v>3.0887117560646993</v>
      </c>
      <c r="JU343" s="394">
        <v>3.0887117560646993</v>
      </c>
      <c r="JV343" s="394">
        <v>3.0887117560646993</v>
      </c>
      <c r="JW343" s="394">
        <v>3.0887117560646993</v>
      </c>
      <c r="JX343" s="394">
        <v>3.0887117560646993</v>
      </c>
      <c r="JY343" s="394">
        <v>3.0887117560646993</v>
      </c>
      <c r="JZ343" s="394">
        <v>3.0887117560646993</v>
      </c>
      <c r="KA343" s="394">
        <v>3.0887117560646993</v>
      </c>
      <c r="KB343" s="394">
        <v>3.0887117560646993</v>
      </c>
      <c r="KC343" s="394">
        <v>3.0887117560646993</v>
      </c>
    </row>
    <row r="344" spans="1:289" x14ac:dyDescent="0.25">
      <c r="A344" s="383">
        <v>335</v>
      </c>
      <c r="B344" s="384" t="s">
        <v>865</v>
      </c>
      <c r="C344" s="385" t="s">
        <v>472</v>
      </c>
      <c r="D344" s="385" t="s">
        <v>867</v>
      </c>
      <c r="E344" s="129">
        <v>2060</v>
      </c>
      <c r="F344" s="386">
        <v>1147.48054</v>
      </c>
      <c r="G344" s="386">
        <v>1127.3414831402995</v>
      </c>
      <c r="H344" s="386">
        <v>1107.5558803018744</v>
      </c>
      <c r="I344" s="386">
        <v>1088.1175281284291</v>
      </c>
      <c r="J344" s="386">
        <v>1069.0203321367521</v>
      </c>
      <c r="K344" s="386">
        <v>1085.2015150614263</v>
      </c>
      <c r="L344" s="386">
        <v>1101.6276238055361</v>
      </c>
      <c r="M344" s="386">
        <v>1118.3023656788191</v>
      </c>
      <c r="N344" s="386">
        <v>1135.2295041065568</v>
      </c>
      <c r="O344" s="386">
        <v>1152.4128594789652</v>
      </c>
      <c r="P344" s="386">
        <v>1168.9361697665656</v>
      </c>
      <c r="Q344" s="386">
        <v>1185.6963914879589</v>
      </c>
      <c r="R344" s="386">
        <v>1202.6969214823064</v>
      </c>
      <c r="S344" s="386">
        <v>1219.9412052926928</v>
      </c>
      <c r="T344" s="386">
        <v>1237.4327378644439</v>
      </c>
      <c r="U344" s="386">
        <v>1252.64954097789</v>
      </c>
      <c r="V344" s="386">
        <v>1268.0534662596028</v>
      </c>
      <c r="W344" s="386">
        <v>1283.6468147649089</v>
      </c>
      <c r="X344" s="386">
        <v>1299.4319158453845</v>
      </c>
      <c r="Y344" s="386">
        <v>1315.4111274968172</v>
      </c>
      <c r="Z344" s="386">
        <v>1329.0359931711653</v>
      </c>
      <c r="AA344" s="386">
        <v>1342.8019835180689</v>
      </c>
      <c r="AB344" s="386">
        <v>1356.7105602894221</v>
      </c>
      <c r="AC344" s="386">
        <v>1370.763200377764</v>
      </c>
      <c r="AD344" s="386">
        <v>1384.9613959731039</v>
      </c>
      <c r="AE344" s="386">
        <v>1403.2098508238162</v>
      </c>
      <c r="AF344" s="386">
        <v>1421.6987499969525</v>
      </c>
      <c r="AG344" s="386">
        <v>1440.4312616222348</v>
      </c>
      <c r="AH344" s="386">
        <v>1459.4105955731272</v>
      </c>
      <c r="AI344" s="386">
        <v>1478.6400040168594</v>
      </c>
      <c r="AJ344" s="386">
        <v>1495.8040813094149</v>
      </c>
      <c r="AK344" s="386">
        <v>1513.1673994912367</v>
      </c>
      <c r="AL344" s="386">
        <v>1530.7322713538181</v>
      </c>
      <c r="AM344" s="386">
        <v>1548.501036535574</v>
      </c>
      <c r="AN344" s="386">
        <v>1566.4760618334797</v>
      </c>
      <c r="AO344" s="387">
        <v>1526.6232658650281</v>
      </c>
      <c r="AP344" s="387">
        <v>1487.7843668754067</v>
      </c>
      <c r="AQ344" s="387">
        <v>1449.9335702607818</v>
      </c>
      <c r="AR344" s="387">
        <v>1413.0457376591278</v>
      </c>
      <c r="AS344" s="387">
        <v>1377.0963702547467</v>
      </c>
      <c r="AT344" s="387">
        <v>1342.0615925075385</v>
      </c>
      <c r="AU344" s="387">
        <v>1307.9181362962147</v>
      </c>
      <c r="AV344" s="387">
        <v>1274.6433254649264</v>
      </c>
      <c r="AW344" s="387">
        <v>1274.6433254649264</v>
      </c>
      <c r="AX344" s="387">
        <v>1274.6433254649264</v>
      </c>
      <c r="AY344" s="387">
        <v>1274.6433254649264</v>
      </c>
      <c r="AZ344" s="387">
        <v>1274.6433254649264</v>
      </c>
      <c r="BA344" s="387">
        <v>1274.6433254649264</v>
      </c>
      <c r="BB344" s="387">
        <v>1274.6433254649264</v>
      </c>
      <c r="BC344" s="387">
        <v>1274.6433254649264</v>
      </c>
      <c r="BD344" s="387">
        <v>1274.6433254649264</v>
      </c>
      <c r="BE344" s="387">
        <v>1274.6433254649264</v>
      </c>
      <c r="BF344" s="387">
        <v>1274.6433254649264</v>
      </c>
      <c r="BG344" s="387">
        <v>1274.6433254649264</v>
      </c>
      <c r="BH344" s="387">
        <v>1274.6433254649264</v>
      </c>
      <c r="BI344" s="387">
        <v>1274.6433254649264</v>
      </c>
      <c r="BJ344" s="387">
        <v>1274.6433254649264</v>
      </c>
      <c r="BK344" s="387">
        <v>1274.6433254649264</v>
      </c>
      <c r="BL344" s="387">
        <v>1274.6433254649264</v>
      </c>
      <c r="BM344" s="387">
        <v>1274.6433254649264</v>
      </c>
      <c r="BN344" s="387">
        <v>1274.6433254649264</v>
      </c>
      <c r="BO344" s="387">
        <v>1274.6433254649264</v>
      </c>
      <c r="BP344" s="387">
        <v>1274.6433254649264</v>
      </c>
      <c r="CA344" s="386">
        <v>3510</v>
      </c>
      <c r="CB344" s="386">
        <v>3448.3971343186795</v>
      </c>
      <c r="CC344" s="386">
        <v>3387.8754404493679</v>
      </c>
      <c r="CD344" s="386">
        <v>3328.4159430980726</v>
      </c>
      <c r="CE344" s="386">
        <v>3270</v>
      </c>
      <c r="CF344" s="386">
        <v>3323.0112453502779</v>
      </c>
      <c r="CG344" s="386">
        <v>3376.8818766741301</v>
      </c>
      <c r="CH344" s="386">
        <v>3431.6258258127477</v>
      </c>
      <c r="CI344" s="386">
        <v>3487.2572504618333</v>
      </c>
      <c r="CJ344" s="386">
        <v>3543.7905378330152</v>
      </c>
      <c r="CK344" s="386">
        <v>3598.4477889530904</v>
      </c>
      <c r="CL344" s="386">
        <v>3653.9480399819099</v>
      </c>
      <c r="CM344" s="386">
        <v>3710.3042928328814</v>
      </c>
      <c r="CN344" s="386">
        <v>3767.5297499529474</v>
      </c>
      <c r="CO344" s="386">
        <v>3825.6378174154916</v>
      </c>
      <c r="CP344" s="386">
        <v>3871.959624361436</v>
      </c>
      <c r="CQ344" s="386">
        <v>3918.8423076634663</v>
      </c>
      <c r="CR344" s="386">
        <v>3966.2926585568034</v>
      </c>
      <c r="CS344" s="386">
        <v>4014.3175505066915</v>
      </c>
      <c r="CT344" s="386">
        <v>4062.9239402040585</v>
      </c>
      <c r="CU344" s="386">
        <v>4104.3195014253879</v>
      </c>
      <c r="CV344" s="386">
        <v>4146.1368260156723</v>
      </c>
      <c r="CW344" s="386">
        <v>4188.3802111588157</v>
      </c>
      <c r="CX344" s="386">
        <v>4231.0539978210682</v>
      </c>
      <c r="CY344" s="386">
        <v>4274.1625711971046</v>
      </c>
      <c r="CZ344" s="386">
        <v>4329.692409702513</v>
      </c>
      <c r="DA344" s="386">
        <v>4385.943690809384</v>
      </c>
      <c r="DB344" s="386">
        <v>4442.9257874862187</v>
      </c>
      <c r="DC344" s="386">
        <v>4500.6481944749466</v>
      </c>
      <c r="DD344" s="386">
        <v>4559.1205298730038</v>
      </c>
      <c r="DE344" s="386">
        <v>4611.7099246285934</v>
      </c>
      <c r="DF344" s="386">
        <v>4664.9059373541704</v>
      </c>
      <c r="DG344" s="386">
        <v>4718.7155653799609</v>
      </c>
      <c r="DH344" s="386">
        <v>4773.1458867503025</v>
      </c>
      <c r="DI344" s="386">
        <v>4828.2040611546781</v>
      </c>
      <c r="DJ344" s="387">
        <v>4703.0702842029141</v>
      </c>
      <c r="DK344" s="387">
        <v>4581.1796307678615</v>
      </c>
      <c r="DL344" s="387">
        <v>4462.4480480030315</v>
      </c>
      <c r="DM344" s="387">
        <v>4346.793661480664</v>
      </c>
      <c r="DN344" s="387">
        <v>4234.1367187330989</v>
      </c>
      <c r="DO344" s="387">
        <v>4124.3995342574053</v>
      </c>
      <c r="DP344" s="387">
        <v>4017.5064359453381</v>
      </c>
      <c r="DQ344" s="387">
        <v>3913.3837129016824</v>
      </c>
      <c r="DR344" s="387">
        <v>3913.3837129016824</v>
      </c>
      <c r="DS344" s="387">
        <v>3913.3837129016824</v>
      </c>
      <c r="DT344" s="387">
        <v>3913.3837129016824</v>
      </c>
      <c r="DU344" s="387">
        <v>3913.3837129016824</v>
      </c>
      <c r="DV344" s="387">
        <v>3913.3837129016824</v>
      </c>
      <c r="DW344" s="387">
        <v>3913.3837129016824</v>
      </c>
      <c r="DX344" s="387">
        <v>3913.3837129016824</v>
      </c>
      <c r="DY344" s="387">
        <v>3913.3837129016824</v>
      </c>
      <c r="DZ344" s="387">
        <v>3913.3837129016824</v>
      </c>
      <c r="EA344" s="387">
        <v>3913.3837129016824</v>
      </c>
      <c r="EB344" s="387">
        <v>3913.3837129016824</v>
      </c>
      <c r="EC344" s="387">
        <v>3913.3837129016824</v>
      </c>
      <c r="ED344" s="387">
        <v>3913.3837129016824</v>
      </c>
      <c r="EE344" s="387">
        <v>3913.3837129016824</v>
      </c>
      <c r="EF344" s="387">
        <v>3913.3837129016824</v>
      </c>
      <c r="EG344" s="387">
        <v>3913.3837129016824</v>
      </c>
      <c r="EH344" s="387">
        <v>3913.3837129016824</v>
      </c>
      <c r="EI344" s="387">
        <v>3913.3837129016824</v>
      </c>
      <c r="EJ344" s="387">
        <v>3913.3837129016824</v>
      </c>
      <c r="EK344" s="387">
        <v>3913.3837129016824</v>
      </c>
      <c r="EY344" s="386">
        <v>628</v>
      </c>
      <c r="EZ344" s="386">
        <v>633</v>
      </c>
      <c r="FA344" s="386">
        <v>638</v>
      </c>
      <c r="FB344" s="386">
        <v>643</v>
      </c>
      <c r="FC344" s="386">
        <v>646.70000000000005</v>
      </c>
      <c r="FD344" s="386">
        <v>656</v>
      </c>
      <c r="FE344" s="386">
        <v>665</v>
      </c>
      <c r="FF344" s="386">
        <v>674</v>
      </c>
      <c r="FG344" s="386">
        <v>683</v>
      </c>
      <c r="FH344" s="386">
        <v>692</v>
      </c>
      <c r="FI344" s="386">
        <v>701.5</v>
      </c>
      <c r="FJ344" s="386">
        <v>709</v>
      </c>
      <c r="FK344" s="386">
        <v>717</v>
      </c>
      <c r="FL344" s="386">
        <v>725</v>
      </c>
      <c r="FM344" s="386">
        <v>733</v>
      </c>
      <c r="FN344" s="386">
        <v>741</v>
      </c>
      <c r="FO344" s="386">
        <v>749</v>
      </c>
      <c r="FP344" s="386">
        <v>757</v>
      </c>
      <c r="FQ344" s="386">
        <v>765</v>
      </c>
      <c r="FR344" s="386">
        <v>773</v>
      </c>
      <c r="FS344" s="386">
        <v>781</v>
      </c>
      <c r="FT344" s="386">
        <v>789</v>
      </c>
      <c r="FU344" s="386">
        <v>797</v>
      </c>
      <c r="FV344" s="386">
        <v>805</v>
      </c>
      <c r="FW344" s="386">
        <v>813</v>
      </c>
      <c r="FX344" s="386">
        <v>821</v>
      </c>
      <c r="FY344" s="386">
        <v>829</v>
      </c>
      <c r="FZ344" s="386">
        <v>837</v>
      </c>
      <c r="GA344" s="386">
        <v>845</v>
      </c>
      <c r="GB344" s="386">
        <v>853</v>
      </c>
      <c r="GC344" s="386">
        <v>852.9</v>
      </c>
      <c r="GD344" s="387">
        <v>837.64242571340799</v>
      </c>
      <c r="GE344" s="387">
        <v>822.65779499946314</v>
      </c>
      <c r="GF344" s="387">
        <v>807.9412251558141</v>
      </c>
      <c r="GG344" s="387">
        <v>793.48792082703574</v>
      </c>
      <c r="GH344" s="387">
        <v>779.29317244207618</v>
      </c>
      <c r="GI344" s="387">
        <v>765.35235467965504</v>
      </c>
      <c r="GJ344" s="387">
        <v>751.6609249611148</v>
      </c>
      <c r="GK344" s="387">
        <v>738.2144219702335</v>
      </c>
      <c r="GL344" s="387">
        <v>738.2144219702335</v>
      </c>
      <c r="GM344" s="387">
        <v>738.2144219702335</v>
      </c>
      <c r="GN344" s="387">
        <v>738.2144219702335</v>
      </c>
      <c r="GO344" s="387">
        <v>738.2144219702335</v>
      </c>
      <c r="GP344" s="387">
        <v>738.2144219702335</v>
      </c>
      <c r="GQ344" s="387">
        <v>738.2144219702335</v>
      </c>
      <c r="GR344" s="387">
        <v>738.2144219702335</v>
      </c>
      <c r="GS344" s="387">
        <v>738.2144219702335</v>
      </c>
      <c r="GT344" s="387">
        <v>738.2144219702335</v>
      </c>
      <c r="GU344" s="387">
        <v>738.2144219702335</v>
      </c>
      <c r="GV344" s="387">
        <v>738.2144219702335</v>
      </c>
      <c r="GW344" s="387">
        <v>738.2144219702335</v>
      </c>
      <c r="GX344" s="387">
        <v>738.2144219702335</v>
      </c>
      <c r="GY344" s="387">
        <v>738.2144219702335</v>
      </c>
      <c r="GZ344" s="387">
        <v>738.2144219702335</v>
      </c>
      <c r="HA344" s="387">
        <v>738.2144219702335</v>
      </c>
      <c r="HB344" s="387">
        <v>738.2144219702335</v>
      </c>
      <c r="HC344" s="387">
        <v>738.2144219702335</v>
      </c>
      <c r="HD344" s="387">
        <v>738.2144219702335</v>
      </c>
      <c r="HE344" s="387">
        <v>738.2144219702335</v>
      </c>
      <c r="HS344" s="394">
        <v>3.0588754036735124</v>
      </c>
      <c r="HT344" s="394">
        <v>3.058875403673512</v>
      </c>
      <c r="HU344" s="394">
        <v>3.058875403673512</v>
      </c>
      <c r="HV344" s="394">
        <v>3.058875403673512</v>
      </c>
      <c r="HW344" s="394">
        <v>3.0588754036735124</v>
      </c>
      <c r="HX344" s="394">
        <v>3.0621144545326069</v>
      </c>
      <c r="HY344" s="394">
        <v>3.065356935230803</v>
      </c>
      <c r="HZ344" s="394">
        <v>3.0686028493999666</v>
      </c>
      <c r="IA344" s="394">
        <v>3.0718522006758087</v>
      </c>
      <c r="IB344" s="394">
        <v>3.075104992697888</v>
      </c>
      <c r="IC344" s="394">
        <v>3.0783954522270398</v>
      </c>
      <c r="ID344" s="394">
        <v>3.0816894326518804</v>
      </c>
      <c r="IE344" s="394">
        <v>3.0849869377398802</v>
      </c>
      <c r="IF344" s="394">
        <v>3.0882879712625395</v>
      </c>
      <c r="IG344" s="394">
        <v>3.0915925369953934</v>
      </c>
      <c r="IH344" s="394">
        <v>3.091015880897352</v>
      </c>
      <c r="II344" s="394">
        <v>3.0904393323594919</v>
      </c>
      <c r="IJ344" s="394">
        <v>3.0898628913617512</v>
      </c>
      <c r="IK344" s="394">
        <v>3.0892865578840709</v>
      </c>
      <c r="IL344" s="394">
        <v>3.0887103319063942</v>
      </c>
      <c r="IM344" s="394">
        <v>3.0881928875622231</v>
      </c>
      <c r="IN344" s="394">
        <v>3.0876755299042804</v>
      </c>
      <c r="IO344" s="394">
        <v>3.0871582589180435</v>
      </c>
      <c r="IP344" s="394">
        <v>3.086641074588993</v>
      </c>
      <c r="IQ344" s="394">
        <v>3.0861239769026092</v>
      </c>
      <c r="IR344" s="394">
        <v>3.0855630090970187</v>
      </c>
      <c r="IS344" s="394">
        <v>3.0850021432591013</v>
      </c>
      <c r="IT344" s="394">
        <v>3.0844413793703218</v>
      </c>
      <c r="IU344" s="394">
        <v>3.0838807174121485</v>
      </c>
      <c r="IV344" s="394">
        <v>3.0833201573660527</v>
      </c>
      <c r="IW344" s="394">
        <v>3.0830975675581387</v>
      </c>
      <c r="IX344" s="394">
        <v>3.0828749938193383</v>
      </c>
      <c r="IY344" s="394">
        <v>3.0826524361484915</v>
      </c>
      <c r="IZ344" s="394">
        <v>3.0824298945444379</v>
      </c>
      <c r="JA344" s="394">
        <v>3.0822073690060181</v>
      </c>
      <c r="JB344" s="394">
        <v>3.0807013029098709</v>
      </c>
      <c r="JC344" s="394">
        <v>3.0791959727262737</v>
      </c>
      <c r="JD344" s="394">
        <v>3.0776913780956363</v>
      </c>
      <c r="JE344" s="394">
        <v>3.0761875186585437</v>
      </c>
      <c r="JF344" s="394">
        <v>3.0746843940557573</v>
      </c>
      <c r="JG344" s="394">
        <v>3.0731820039282125</v>
      </c>
      <c r="JH344" s="394">
        <v>3.0716803479170207</v>
      </c>
      <c r="JI344" s="394">
        <v>3.0701794256634694</v>
      </c>
      <c r="JJ344" s="394">
        <v>3.0701794256634694</v>
      </c>
      <c r="JK344" s="394">
        <v>3.0701794256634694</v>
      </c>
      <c r="JL344" s="394">
        <v>3.0701794256634694</v>
      </c>
      <c r="JM344" s="394">
        <v>3.0701794256634694</v>
      </c>
      <c r="JN344" s="394">
        <v>3.0701794256634694</v>
      </c>
      <c r="JO344" s="394">
        <v>3.0701794256634694</v>
      </c>
      <c r="JP344" s="394">
        <v>3.0701794256634694</v>
      </c>
      <c r="JQ344" s="394">
        <v>3.0701794256634694</v>
      </c>
      <c r="JR344" s="394">
        <v>3.0701794256634694</v>
      </c>
      <c r="JS344" s="394">
        <v>3.0701794256634694</v>
      </c>
      <c r="JT344" s="394">
        <v>3.0701794256634694</v>
      </c>
      <c r="JU344" s="394">
        <v>3.0701794256634694</v>
      </c>
      <c r="JV344" s="394">
        <v>3.0701794256634694</v>
      </c>
      <c r="JW344" s="394">
        <v>3.0701794256634694</v>
      </c>
      <c r="JX344" s="394">
        <v>3.0701794256634694</v>
      </c>
      <c r="JY344" s="394">
        <v>3.0701794256634694</v>
      </c>
      <c r="JZ344" s="394">
        <v>3.0701794256634694</v>
      </c>
      <c r="KA344" s="394">
        <v>3.0701794256634694</v>
      </c>
      <c r="KB344" s="394">
        <v>3.0701794256634694</v>
      </c>
      <c r="KC344" s="394">
        <v>3.0701794256634694</v>
      </c>
    </row>
    <row r="345" spans="1:289" x14ac:dyDescent="0.25">
      <c r="A345" s="383">
        <v>336</v>
      </c>
      <c r="B345" s="384" t="s">
        <v>865</v>
      </c>
      <c r="C345" s="385" t="s">
        <v>142</v>
      </c>
      <c r="D345" s="385" t="s">
        <v>142</v>
      </c>
      <c r="E345" s="129">
        <v>2052</v>
      </c>
      <c r="F345" s="386">
        <v>812.72847000000002</v>
      </c>
      <c r="G345" s="386">
        <v>799.76943577385111</v>
      </c>
      <c r="H345" s="386">
        <v>787.01703460446527</v>
      </c>
      <c r="I345" s="386">
        <v>774.46797170772504</v>
      </c>
      <c r="J345" s="386">
        <v>762.1190048351649</v>
      </c>
      <c r="K345" s="386">
        <v>763.12409468365763</v>
      </c>
      <c r="L345" s="386">
        <v>764.13051005427633</v>
      </c>
      <c r="M345" s="386">
        <v>765.13825269513234</v>
      </c>
      <c r="N345" s="386">
        <v>766.14732435664234</v>
      </c>
      <c r="O345" s="386">
        <v>767.15772679153122</v>
      </c>
      <c r="P345" s="386">
        <v>768.18239576437145</v>
      </c>
      <c r="Q345" s="386">
        <v>769.2084333560332</v>
      </c>
      <c r="R345" s="386">
        <v>770.2358413945384</v>
      </c>
      <c r="S345" s="386">
        <v>771.26462171035075</v>
      </c>
      <c r="T345" s="386">
        <v>772.2947761363788</v>
      </c>
      <c r="U345" s="386">
        <v>773.29662465509546</v>
      </c>
      <c r="V345" s="386">
        <v>774.29977280768958</v>
      </c>
      <c r="W345" s="386">
        <v>775.30422228009286</v>
      </c>
      <c r="X345" s="386">
        <v>776.3099747604241</v>
      </c>
      <c r="Y345" s="386">
        <v>777.31703193899205</v>
      </c>
      <c r="Z345" s="386">
        <v>778.24571025137277</v>
      </c>
      <c r="AA345" s="386">
        <v>779.17549807682531</v>
      </c>
      <c r="AB345" s="386">
        <v>780.10639674091021</v>
      </c>
      <c r="AC345" s="386">
        <v>781.03840757077148</v>
      </c>
      <c r="AD345" s="386">
        <v>781.97153189513938</v>
      </c>
      <c r="AE345" s="386">
        <v>783.13944999569549</v>
      </c>
      <c r="AF345" s="386">
        <v>784.30911244708022</v>
      </c>
      <c r="AG345" s="386">
        <v>785.4805218545788</v>
      </c>
      <c r="AH345" s="386">
        <v>786.65368082736768</v>
      </c>
      <c r="AI345" s="386">
        <v>787.82859197852019</v>
      </c>
      <c r="AJ345" s="386">
        <v>788.88384386030418</v>
      </c>
      <c r="AK345" s="386">
        <v>789.94050919235565</v>
      </c>
      <c r="AL345" s="386">
        <v>790.99858986791128</v>
      </c>
      <c r="AM345" s="386">
        <v>792.05808778274377</v>
      </c>
      <c r="AN345" s="386">
        <v>793.11900483516513</v>
      </c>
      <c r="AO345" s="387">
        <v>793.11900483516513</v>
      </c>
      <c r="AP345" s="387">
        <v>793.11900483516513</v>
      </c>
      <c r="AQ345" s="387">
        <v>793.11900483516513</v>
      </c>
      <c r="AR345" s="387">
        <v>793.11900483516513</v>
      </c>
      <c r="AS345" s="387">
        <v>793.11900483516513</v>
      </c>
      <c r="AT345" s="387">
        <v>793.11900483516513</v>
      </c>
      <c r="AU345" s="387">
        <v>793.11900483516513</v>
      </c>
      <c r="AV345" s="387">
        <v>793.11900483516513</v>
      </c>
      <c r="AW345" s="387">
        <v>793.11900483516513</v>
      </c>
      <c r="AX345" s="387">
        <v>793.11900483516513</v>
      </c>
      <c r="AY345" s="387">
        <v>793.11900483516513</v>
      </c>
      <c r="AZ345" s="387">
        <v>793.11900483516513</v>
      </c>
      <c r="BA345" s="387">
        <v>793.11900483516513</v>
      </c>
      <c r="BB345" s="387">
        <v>793.11900483516513</v>
      </c>
      <c r="BC345" s="387">
        <v>793.11900483516513</v>
      </c>
      <c r="BD345" s="387">
        <v>793.11900483516513</v>
      </c>
      <c r="BE345" s="387">
        <v>793.11900483516513</v>
      </c>
      <c r="BF345" s="387">
        <v>793.11900483516513</v>
      </c>
      <c r="BG345" s="387">
        <v>793.11900483516513</v>
      </c>
      <c r="BH345" s="387">
        <v>793.11900483516513</v>
      </c>
      <c r="BI345" s="387">
        <v>793.11900483516513</v>
      </c>
      <c r="BJ345" s="387">
        <v>793.11900483516513</v>
      </c>
      <c r="BK345" s="387">
        <v>793.11900483516513</v>
      </c>
      <c r="BL345" s="387">
        <v>793.11900483516513</v>
      </c>
      <c r="BM345" s="387">
        <v>793.11900483516513</v>
      </c>
      <c r="BN345" s="387">
        <v>793.11900483516513</v>
      </c>
      <c r="BO345" s="387">
        <v>793.11900483516513</v>
      </c>
      <c r="BP345" s="387">
        <v>793.11900483516513</v>
      </c>
      <c r="CA345" s="386">
        <v>2730</v>
      </c>
      <c r="CB345" s="386">
        <v>2686.4698854004873</v>
      </c>
      <c r="CC345" s="386">
        <v>2643.6338626973288</v>
      </c>
      <c r="CD345" s="386">
        <v>2601.4808645279636</v>
      </c>
      <c r="CE345" s="386">
        <v>2560</v>
      </c>
      <c r="CF345" s="386">
        <v>2561.5024213499914</v>
      </c>
      <c r="CG345" s="386">
        <v>2563.0057244460427</v>
      </c>
      <c r="CH345" s="386">
        <v>2564.5099098056357</v>
      </c>
      <c r="CI345" s="386">
        <v>2566.014977946556</v>
      </c>
      <c r="CJ345" s="386">
        <v>2567.5209293868943</v>
      </c>
      <c r="CK345" s="386">
        <v>2569.0636744112403</v>
      </c>
      <c r="CL345" s="386">
        <v>2570.6073464240221</v>
      </c>
      <c r="CM345" s="386">
        <v>2572.1519459822389</v>
      </c>
      <c r="CN345" s="386">
        <v>2573.6974736432244</v>
      </c>
      <c r="CO345" s="386">
        <v>2575.2439299646462</v>
      </c>
      <c r="CP345" s="386">
        <v>2574.4152665177476</v>
      </c>
      <c r="CQ345" s="386">
        <v>2573.5868697186411</v>
      </c>
      <c r="CR345" s="386">
        <v>2572.7587394815246</v>
      </c>
      <c r="CS345" s="386">
        <v>2571.930875720624</v>
      </c>
      <c r="CT345" s="386">
        <v>2571.1032783501919</v>
      </c>
      <c r="CU345" s="386">
        <v>2569.9850973892781</v>
      </c>
      <c r="CV345" s="386">
        <v>2568.8674027288066</v>
      </c>
      <c r="CW345" s="386">
        <v>2567.7501941572837</v>
      </c>
      <c r="CX345" s="386">
        <v>2566.6334714633081</v>
      </c>
      <c r="CY345" s="386">
        <v>2565.5172344355701</v>
      </c>
      <c r="CZ345" s="386">
        <v>2565.1162384429108</v>
      </c>
      <c r="DA345" s="386">
        <v>2564.7153051268083</v>
      </c>
      <c r="DB345" s="386">
        <v>2564.314434477466</v>
      </c>
      <c r="DC345" s="386">
        <v>2563.9136264850886</v>
      </c>
      <c r="DD345" s="386">
        <v>2563.5128811398822</v>
      </c>
      <c r="DE345" s="386">
        <v>2566.8717008638037</v>
      </c>
      <c r="DF345" s="386">
        <v>2570.234921451095</v>
      </c>
      <c r="DG345" s="386">
        <v>2573.6025486679487</v>
      </c>
      <c r="DH345" s="386">
        <v>2576.9745882881111</v>
      </c>
      <c r="DI345" s="386">
        <v>2580.3510460928933</v>
      </c>
      <c r="DJ345" s="387">
        <v>2580.3510460928933</v>
      </c>
      <c r="DK345" s="387">
        <v>2580.3510460928933</v>
      </c>
      <c r="DL345" s="387">
        <v>2580.3510460928933</v>
      </c>
      <c r="DM345" s="387">
        <v>2580.3510460928933</v>
      </c>
      <c r="DN345" s="387">
        <v>2580.3510460928933</v>
      </c>
      <c r="DO345" s="387">
        <v>2580.3510460928933</v>
      </c>
      <c r="DP345" s="387">
        <v>2580.3510460928933</v>
      </c>
      <c r="DQ345" s="387">
        <v>2580.3510460928933</v>
      </c>
      <c r="DR345" s="387">
        <v>2580.3510460928933</v>
      </c>
      <c r="DS345" s="387">
        <v>2580.3510460928933</v>
      </c>
      <c r="DT345" s="387">
        <v>2580.3510460928933</v>
      </c>
      <c r="DU345" s="387">
        <v>2580.3510460928933</v>
      </c>
      <c r="DV345" s="387">
        <v>2580.3510460928933</v>
      </c>
      <c r="DW345" s="387">
        <v>2580.3510460928933</v>
      </c>
      <c r="DX345" s="387">
        <v>2580.3510460928933</v>
      </c>
      <c r="DY345" s="387">
        <v>2580.3510460928933</v>
      </c>
      <c r="DZ345" s="387">
        <v>2580.3510460928933</v>
      </c>
      <c r="EA345" s="387">
        <v>2580.3510460928933</v>
      </c>
      <c r="EB345" s="387">
        <v>2580.3510460928933</v>
      </c>
      <c r="EC345" s="387">
        <v>2580.3510460928933</v>
      </c>
      <c r="ED345" s="387">
        <v>2580.3510460928933</v>
      </c>
      <c r="EE345" s="387">
        <v>2580.3510460928933</v>
      </c>
      <c r="EF345" s="387">
        <v>2580.3510460928933</v>
      </c>
      <c r="EG345" s="387">
        <v>2580.3510460928933</v>
      </c>
      <c r="EH345" s="387">
        <v>2580.3510460928933</v>
      </c>
      <c r="EI345" s="387">
        <v>2580.3510460928933</v>
      </c>
      <c r="EJ345" s="387">
        <v>2580.3510460928933</v>
      </c>
      <c r="EK345" s="387">
        <v>2580.3510460928933</v>
      </c>
      <c r="EY345" s="386">
        <v>559</v>
      </c>
      <c r="EZ345" s="386">
        <v>565</v>
      </c>
      <c r="FA345" s="386">
        <v>571</v>
      </c>
      <c r="FB345" s="386">
        <v>577</v>
      </c>
      <c r="FC345" s="386">
        <v>583.90000000000009</v>
      </c>
      <c r="FD345" s="386">
        <v>593</v>
      </c>
      <c r="FE345" s="386">
        <v>602</v>
      </c>
      <c r="FF345" s="386">
        <v>611</v>
      </c>
      <c r="FG345" s="386">
        <v>620</v>
      </c>
      <c r="FH345" s="386">
        <v>629</v>
      </c>
      <c r="FI345" s="386">
        <v>639.70000000000005</v>
      </c>
      <c r="FJ345" s="386">
        <v>648</v>
      </c>
      <c r="FK345" s="386">
        <v>656</v>
      </c>
      <c r="FL345" s="386">
        <v>664</v>
      </c>
      <c r="FM345" s="386">
        <v>672</v>
      </c>
      <c r="FN345" s="386">
        <v>680</v>
      </c>
      <c r="FO345" s="386">
        <v>688</v>
      </c>
      <c r="FP345" s="386">
        <v>696</v>
      </c>
      <c r="FQ345" s="386">
        <v>704</v>
      </c>
      <c r="FR345" s="386">
        <v>712</v>
      </c>
      <c r="FS345" s="386">
        <v>720</v>
      </c>
      <c r="FT345" s="386">
        <v>728</v>
      </c>
      <c r="FU345" s="386">
        <v>736</v>
      </c>
      <c r="FV345" s="386">
        <v>744</v>
      </c>
      <c r="FW345" s="386">
        <v>752</v>
      </c>
      <c r="FX345" s="386">
        <v>760</v>
      </c>
      <c r="FY345" s="386">
        <v>768</v>
      </c>
      <c r="FZ345" s="386">
        <v>776</v>
      </c>
      <c r="GA345" s="386">
        <v>784</v>
      </c>
      <c r="GB345" s="386">
        <v>792</v>
      </c>
      <c r="GC345" s="386">
        <v>797.4</v>
      </c>
      <c r="GD345" s="387">
        <v>797.4</v>
      </c>
      <c r="GE345" s="387">
        <v>797.4</v>
      </c>
      <c r="GF345" s="387">
        <v>797.4</v>
      </c>
      <c r="GG345" s="387">
        <v>797.4</v>
      </c>
      <c r="GH345" s="387">
        <v>797.4</v>
      </c>
      <c r="GI345" s="387">
        <v>797.4</v>
      </c>
      <c r="GJ345" s="387">
        <v>797.4</v>
      </c>
      <c r="GK345" s="387">
        <v>797.4</v>
      </c>
      <c r="GL345" s="387">
        <v>797.4</v>
      </c>
      <c r="GM345" s="387">
        <v>797.4</v>
      </c>
      <c r="GN345" s="387">
        <v>797.4</v>
      </c>
      <c r="GO345" s="387">
        <v>797.4</v>
      </c>
      <c r="GP345" s="387">
        <v>797.4</v>
      </c>
      <c r="GQ345" s="387">
        <v>797.4</v>
      </c>
      <c r="GR345" s="387">
        <v>797.4</v>
      </c>
      <c r="GS345" s="387">
        <v>797.4</v>
      </c>
      <c r="GT345" s="387">
        <v>797.4</v>
      </c>
      <c r="GU345" s="387">
        <v>797.4</v>
      </c>
      <c r="GV345" s="387">
        <v>797.4</v>
      </c>
      <c r="GW345" s="387">
        <v>797.4</v>
      </c>
      <c r="GX345" s="387">
        <v>797.4</v>
      </c>
      <c r="GY345" s="387">
        <v>797.4</v>
      </c>
      <c r="GZ345" s="387">
        <v>797.4</v>
      </c>
      <c r="HA345" s="387">
        <v>797.4</v>
      </c>
      <c r="HB345" s="387">
        <v>797.4</v>
      </c>
      <c r="HC345" s="387">
        <v>797.4</v>
      </c>
      <c r="HD345" s="387">
        <v>797.4</v>
      </c>
      <c r="HE345" s="387">
        <v>797.4</v>
      </c>
      <c r="HS345" s="394">
        <v>3.3590554542773678</v>
      </c>
      <c r="HT345" s="394">
        <v>3.3590554542773674</v>
      </c>
      <c r="HU345" s="394">
        <v>3.3590554542773674</v>
      </c>
      <c r="HV345" s="394">
        <v>3.3590554542773674</v>
      </c>
      <c r="HW345" s="394">
        <v>3.3590554542773674</v>
      </c>
      <c r="HX345" s="394">
        <v>3.3566001115609203</v>
      </c>
      <c r="HY345" s="394">
        <v>3.3541465636072978</v>
      </c>
      <c r="HZ345" s="394">
        <v>3.3516948091045959</v>
      </c>
      <c r="IA345" s="394">
        <v>3.3492448467418696</v>
      </c>
      <c r="IB345" s="394">
        <v>3.3467966752091347</v>
      </c>
      <c r="IC345" s="394">
        <v>3.3443407302440482</v>
      </c>
      <c r="ID345" s="394">
        <v>3.3418865874994892</v>
      </c>
      <c r="IE345" s="394">
        <v>3.3394342456529542</v>
      </c>
      <c r="IF345" s="394">
        <v>3.3369837033829088</v>
      </c>
      <c r="IG345" s="394">
        <v>3.3345349593687867</v>
      </c>
      <c r="IH345" s="394">
        <v>3.3291432865958575</v>
      </c>
      <c r="II345" s="394">
        <v>3.3237603317208189</v>
      </c>
      <c r="IJ345" s="394">
        <v>3.3183860806475374</v>
      </c>
      <c r="IK345" s="394">
        <v>3.3130205193026714</v>
      </c>
      <c r="IL345" s="394">
        <v>3.3076636336356331</v>
      </c>
      <c r="IM345" s="394">
        <v>3.302279811551001</v>
      </c>
      <c r="IN345" s="394">
        <v>3.2969047526126403</v>
      </c>
      <c r="IO345" s="394">
        <v>3.2915384425569423</v>
      </c>
      <c r="IP345" s="394">
        <v>3.2861808671435151</v>
      </c>
      <c r="IQ345" s="394">
        <v>3.2808320121551433</v>
      </c>
      <c r="IR345" s="394">
        <v>3.27542717769742</v>
      </c>
      <c r="IS345" s="394">
        <v>3.2700312471504756</v>
      </c>
      <c r="IT345" s="394">
        <v>3.2646442058460292</v>
      </c>
      <c r="IU345" s="394">
        <v>3.2592660391399648</v>
      </c>
      <c r="IV345" s="394">
        <v>3.25389673241229</v>
      </c>
      <c r="IW345" s="394">
        <v>3.2538018376737678</v>
      </c>
      <c r="IX345" s="394">
        <v>3.2537069457026999</v>
      </c>
      <c r="IY345" s="394">
        <v>3.2536120564990059</v>
      </c>
      <c r="IZ345" s="394">
        <v>3.2535171700626053</v>
      </c>
      <c r="JA345" s="394">
        <v>3.2534222863934157</v>
      </c>
      <c r="JB345" s="394">
        <v>3.2534222863934157</v>
      </c>
      <c r="JC345" s="394">
        <v>3.2534222863934157</v>
      </c>
      <c r="JD345" s="394">
        <v>3.2534222863934157</v>
      </c>
      <c r="JE345" s="394">
        <v>3.2534222863934157</v>
      </c>
      <c r="JF345" s="394">
        <v>3.2534222863934157</v>
      </c>
      <c r="JG345" s="394">
        <v>3.2534222863934157</v>
      </c>
      <c r="JH345" s="394">
        <v>3.2534222863934157</v>
      </c>
      <c r="JI345" s="394">
        <v>3.2534222863934157</v>
      </c>
      <c r="JJ345" s="394">
        <v>3.2534222863934157</v>
      </c>
      <c r="JK345" s="394">
        <v>3.2534222863934157</v>
      </c>
      <c r="JL345" s="394">
        <v>3.2534222863934157</v>
      </c>
      <c r="JM345" s="394">
        <v>3.2534222863934157</v>
      </c>
      <c r="JN345" s="394">
        <v>3.2534222863934157</v>
      </c>
      <c r="JO345" s="394">
        <v>3.2534222863934157</v>
      </c>
      <c r="JP345" s="394">
        <v>3.2534222863934157</v>
      </c>
      <c r="JQ345" s="394">
        <v>3.2534222863934157</v>
      </c>
      <c r="JR345" s="394">
        <v>3.2534222863934157</v>
      </c>
      <c r="JS345" s="394">
        <v>3.2534222863934157</v>
      </c>
      <c r="JT345" s="394">
        <v>3.2534222863934157</v>
      </c>
      <c r="JU345" s="394">
        <v>3.2534222863934157</v>
      </c>
      <c r="JV345" s="394">
        <v>3.2534222863934157</v>
      </c>
      <c r="JW345" s="394">
        <v>3.2534222863934157</v>
      </c>
      <c r="JX345" s="394">
        <v>3.2534222863934157</v>
      </c>
      <c r="JY345" s="394">
        <v>3.2534222863934157</v>
      </c>
      <c r="JZ345" s="394">
        <v>3.2534222863934157</v>
      </c>
      <c r="KA345" s="394">
        <v>3.2534222863934157</v>
      </c>
      <c r="KB345" s="394">
        <v>3.2534222863934157</v>
      </c>
      <c r="KC345" s="394">
        <v>3.2534222863934157</v>
      </c>
    </row>
    <row r="346" spans="1:289" x14ac:dyDescent="0.25">
      <c r="A346" s="383">
        <v>337</v>
      </c>
      <c r="B346" s="384" t="s">
        <v>865</v>
      </c>
      <c r="C346" s="385" t="s">
        <v>142</v>
      </c>
      <c r="D346" s="385" t="s">
        <v>142</v>
      </c>
      <c r="E346" s="129">
        <v>2052</v>
      </c>
      <c r="F346" s="386">
        <v>1105.7264100000002</v>
      </c>
      <c r="G346" s="386">
        <v>1085.8730756154309</v>
      </c>
      <c r="H346" s="386">
        <v>1066.3762081494599</v>
      </c>
      <c r="I346" s="386">
        <v>1047.2294072331824</v>
      </c>
      <c r="J346" s="386">
        <v>1028.4263874164135</v>
      </c>
      <c r="K346" s="386">
        <v>1031.1828684964562</v>
      </c>
      <c r="L346" s="386">
        <v>1033.9467377454896</v>
      </c>
      <c r="M346" s="386">
        <v>1036.71801496595</v>
      </c>
      <c r="N346" s="386">
        <v>1039.4967200133499</v>
      </c>
      <c r="O346" s="386">
        <v>1042.2828727964209</v>
      </c>
      <c r="P346" s="386">
        <v>1045.0930555049774</v>
      </c>
      <c r="Q346" s="386">
        <v>1047.9108149732233</v>
      </c>
      <c r="R346" s="386">
        <v>1050.7361716294699</v>
      </c>
      <c r="S346" s="386">
        <v>1053.5691459571071</v>
      </c>
      <c r="T346" s="386">
        <v>1056.4097584947517</v>
      </c>
      <c r="U346" s="386">
        <v>1058.9993706668092</v>
      </c>
      <c r="V346" s="386">
        <v>1061.5953308408118</v>
      </c>
      <c r="W346" s="386">
        <v>1064.1976545778266</v>
      </c>
      <c r="X346" s="386">
        <v>1066.8063574770658</v>
      </c>
      <c r="Y346" s="386">
        <v>1069.4214551759812</v>
      </c>
      <c r="Z346" s="386">
        <v>1071.7386417680589</v>
      </c>
      <c r="AA346" s="386">
        <v>1074.0608491624371</v>
      </c>
      <c r="AB346" s="386">
        <v>1076.3880882380222</v>
      </c>
      <c r="AC346" s="386">
        <v>1078.7203698972926</v>
      </c>
      <c r="AD346" s="386">
        <v>1081.0577050663496</v>
      </c>
      <c r="AE346" s="386">
        <v>1084.1743016418213</v>
      </c>
      <c r="AF346" s="386">
        <v>1087.2998830977197</v>
      </c>
      <c r="AG346" s="386">
        <v>1090.4344753366836</v>
      </c>
      <c r="AH346" s="386">
        <v>1093.5781043360275</v>
      </c>
      <c r="AI346" s="386">
        <v>1096.7307961479562</v>
      </c>
      <c r="AJ346" s="386">
        <v>1099.6542868457022</v>
      </c>
      <c r="AK346" s="386">
        <v>1102.5855705204394</v>
      </c>
      <c r="AL346" s="386">
        <v>1105.5246679454476</v>
      </c>
      <c r="AM346" s="386">
        <v>1108.4715999493808</v>
      </c>
      <c r="AN346" s="386">
        <v>1111.4263874164144</v>
      </c>
      <c r="AO346" s="387">
        <v>1111.4263874164144</v>
      </c>
      <c r="AP346" s="387">
        <v>1111.4263874164144</v>
      </c>
      <c r="AQ346" s="387">
        <v>1111.4263874164144</v>
      </c>
      <c r="AR346" s="387">
        <v>1111.4263874164144</v>
      </c>
      <c r="AS346" s="387">
        <v>1111.4263874164144</v>
      </c>
      <c r="AT346" s="387">
        <v>1111.4263874164144</v>
      </c>
      <c r="AU346" s="387">
        <v>1111.4263874164144</v>
      </c>
      <c r="AV346" s="387">
        <v>1111.4263874164144</v>
      </c>
      <c r="AW346" s="387">
        <v>1111.4263874164144</v>
      </c>
      <c r="AX346" s="387">
        <v>1111.4263874164144</v>
      </c>
      <c r="AY346" s="387">
        <v>1111.4263874164144</v>
      </c>
      <c r="AZ346" s="387">
        <v>1111.4263874164144</v>
      </c>
      <c r="BA346" s="387">
        <v>1111.4263874164144</v>
      </c>
      <c r="BB346" s="387">
        <v>1111.4263874164144</v>
      </c>
      <c r="BC346" s="387">
        <v>1111.4263874164144</v>
      </c>
      <c r="BD346" s="387">
        <v>1111.4263874164144</v>
      </c>
      <c r="BE346" s="387">
        <v>1111.4263874164144</v>
      </c>
      <c r="BF346" s="387">
        <v>1111.4263874164144</v>
      </c>
      <c r="BG346" s="387">
        <v>1111.4263874164144</v>
      </c>
      <c r="BH346" s="387">
        <v>1111.4263874164144</v>
      </c>
      <c r="BI346" s="387">
        <v>1111.4263874164144</v>
      </c>
      <c r="BJ346" s="387">
        <v>1111.4263874164144</v>
      </c>
      <c r="BK346" s="387">
        <v>1111.4263874164144</v>
      </c>
      <c r="BL346" s="387">
        <v>1111.4263874164144</v>
      </c>
      <c r="BM346" s="387">
        <v>1111.4263874164144</v>
      </c>
      <c r="BN346" s="387">
        <v>1111.4263874164144</v>
      </c>
      <c r="BO346" s="387">
        <v>1111.4263874164144</v>
      </c>
      <c r="BP346" s="387">
        <v>1111.4263874164144</v>
      </c>
      <c r="CA346" s="386">
        <v>3290</v>
      </c>
      <c r="CB346" s="386">
        <v>3230.9280003312638</v>
      </c>
      <c r="CC346" s="386">
        <v>3172.9166393083824</v>
      </c>
      <c r="CD346" s="386">
        <v>3115.9468731484576</v>
      </c>
      <c r="CE346" s="386">
        <v>3060</v>
      </c>
      <c r="CF346" s="386">
        <v>3070.6843794110678</v>
      </c>
      <c r="CG346" s="386">
        <v>3081.4060646925273</v>
      </c>
      <c r="CH346" s="386">
        <v>3092.165186102573</v>
      </c>
      <c r="CI346" s="386">
        <v>3102.9618743542114</v>
      </c>
      <c r="CJ346" s="386">
        <v>3113.7962606168517</v>
      </c>
      <c r="CK346" s="386">
        <v>3124.7079614413201</v>
      </c>
      <c r="CL346" s="386">
        <v>3135.6579002251528</v>
      </c>
      <c r="CM346" s="386">
        <v>3146.6462109659333</v>
      </c>
      <c r="CN346" s="386">
        <v>3157.6730281308128</v>
      </c>
      <c r="CO346" s="386">
        <v>3168.7384866581583</v>
      </c>
      <c r="CP346" s="386">
        <v>3175.2272375022221</v>
      </c>
      <c r="CQ346" s="386">
        <v>3181.7292756174488</v>
      </c>
      <c r="CR346" s="386">
        <v>3188.244628212708</v>
      </c>
      <c r="CS346" s="386">
        <v>3194.7733225525858</v>
      </c>
      <c r="CT346" s="386">
        <v>3201.3153859574991</v>
      </c>
      <c r="CU346" s="386">
        <v>3206.9598723906279</v>
      </c>
      <c r="CV346" s="386">
        <v>3212.6143110537787</v>
      </c>
      <c r="CW346" s="386">
        <v>3218.2787194944967</v>
      </c>
      <c r="CX346" s="386">
        <v>3223.9531152912673</v>
      </c>
      <c r="CY346" s="386">
        <v>3229.6375160535686</v>
      </c>
      <c r="CZ346" s="386">
        <v>3237.6363246738338</v>
      </c>
      <c r="DA346" s="386">
        <v>3245.6549438576767</v>
      </c>
      <c r="DB346" s="386">
        <v>3253.6934226697072</v>
      </c>
      <c r="DC346" s="386">
        <v>3261.7518102960539</v>
      </c>
      <c r="DD346" s="386">
        <v>3269.8301560446639</v>
      </c>
      <c r="DE346" s="386">
        <v>3278.5271945478771</v>
      </c>
      <c r="DF346" s="386">
        <v>3287.2473652858293</v>
      </c>
      <c r="DG346" s="386">
        <v>3295.9907297852442</v>
      </c>
      <c r="DH346" s="386">
        <v>3304.7573497364929</v>
      </c>
      <c r="DI346" s="386">
        <v>3313.5472869940318</v>
      </c>
      <c r="DJ346" s="387">
        <v>3313.5472869940318</v>
      </c>
      <c r="DK346" s="387">
        <v>3313.5472869940318</v>
      </c>
      <c r="DL346" s="387">
        <v>3313.5472869940318</v>
      </c>
      <c r="DM346" s="387">
        <v>3313.5472869940318</v>
      </c>
      <c r="DN346" s="387">
        <v>3313.5472869940318</v>
      </c>
      <c r="DO346" s="387">
        <v>3313.5472869940318</v>
      </c>
      <c r="DP346" s="387">
        <v>3313.5472869940318</v>
      </c>
      <c r="DQ346" s="387">
        <v>3313.5472869940318</v>
      </c>
      <c r="DR346" s="387">
        <v>3313.5472869940318</v>
      </c>
      <c r="DS346" s="387">
        <v>3313.5472869940318</v>
      </c>
      <c r="DT346" s="387">
        <v>3313.5472869940318</v>
      </c>
      <c r="DU346" s="387">
        <v>3313.5472869940318</v>
      </c>
      <c r="DV346" s="387">
        <v>3313.5472869940318</v>
      </c>
      <c r="DW346" s="387">
        <v>3313.5472869940318</v>
      </c>
      <c r="DX346" s="387">
        <v>3313.5472869940318</v>
      </c>
      <c r="DY346" s="387">
        <v>3313.5472869940318</v>
      </c>
      <c r="DZ346" s="387">
        <v>3313.5472869940318</v>
      </c>
      <c r="EA346" s="387">
        <v>3313.5472869940318</v>
      </c>
      <c r="EB346" s="387">
        <v>3313.5472869940318</v>
      </c>
      <c r="EC346" s="387">
        <v>3313.5472869940318</v>
      </c>
      <c r="ED346" s="387">
        <v>3313.5472869940318</v>
      </c>
      <c r="EE346" s="387">
        <v>3313.5472869940318</v>
      </c>
      <c r="EF346" s="387">
        <v>3313.5472869940318</v>
      </c>
      <c r="EG346" s="387">
        <v>3313.5472869940318</v>
      </c>
      <c r="EH346" s="387">
        <v>3313.5472869940318</v>
      </c>
      <c r="EI346" s="387">
        <v>3313.5472869940318</v>
      </c>
      <c r="EJ346" s="387">
        <v>3313.5472869940318</v>
      </c>
      <c r="EK346" s="387">
        <v>3313.5472869940318</v>
      </c>
      <c r="EY346" s="386">
        <v>620</v>
      </c>
      <c r="EZ346" s="386">
        <v>624</v>
      </c>
      <c r="FA346" s="386">
        <v>628</v>
      </c>
      <c r="FB346" s="386">
        <v>632</v>
      </c>
      <c r="FC346" s="386">
        <v>637.30000000000007</v>
      </c>
      <c r="FD346" s="386">
        <v>647</v>
      </c>
      <c r="FE346" s="386">
        <v>656</v>
      </c>
      <c r="FF346" s="386">
        <v>665</v>
      </c>
      <c r="FG346" s="386">
        <v>674</v>
      </c>
      <c r="FH346" s="386">
        <v>683</v>
      </c>
      <c r="FI346" s="386">
        <v>693.19999999999993</v>
      </c>
      <c r="FJ346" s="386">
        <v>701</v>
      </c>
      <c r="FK346" s="386">
        <v>708</v>
      </c>
      <c r="FL346" s="386">
        <v>715</v>
      </c>
      <c r="FM346" s="386">
        <v>722</v>
      </c>
      <c r="FN346" s="386">
        <v>729</v>
      </c>
      <c r="FO346" s="386">
        <v>736</v>
      </c>
      <c r="FP346" s="386">
        <v>743</v>
      </c>
      <c r="FQ346" s="386">
        <v>750</v>
      </c>
      <c r="FR346" s="386">
        <v>757</v>
      </c>
      <c r="FS346" s="386">
        <v>764</v>
      </c>
      <c r="FT346" s="386">
        <v>771</v>
      </c>
      <c r="FU346" s="386">
        <v>778</v>
      </c>
      <c r="FV346" s="386">
        <v>785</v>
      </c>
      <c r="FW346" s="386">
        <v>792</v>
      </c>
      <c r="FX346" s="386">
        <v>799</v>
      </c>
      <c r="FY346" s="386">
        <v>806</v>
      </c>
      <c r="FZ346" s="386">
        <v>813</v>
      </c>
      <c r="GA346" s="386">
        <v>820</v>
      </c>
      <c r="GB346" s="386">
        <v>827</v>
      </c>
      <c r="GC346" s="386">
        <v>840.4</v>
      </c>
      <c r="GD346" s="387">
        <v>840.4</v>
      </c>
      <c r="GE346" s="387">
        <v>840.4</v>
      </c>
      <c r="GF346" s="387">
        <v>840.4</v>
      </c>
      <c r="GG346" s="387">
        <v>840.4</v>
      </c>
      <c r="GH346" s="387">
        <v>840.4</v>
      </c>
      <c r="GI346" s="387">
        <v>840.4</v>
      </c>
      <c r="GJ346" s="387">
        <v>840.4</v>
      </c>
      <c r="GK346" s="387">
        <v>840.4</v>
      </c>
      <c r="GL346" s="387">
        <v>840.4</v>
      </c>
      <c r="GM346" s="387">
        <v>840.4</v>
      </c>
      <c r="GN346" s="387">
        <v>840.4</v>
      </c>
      <c r="GO346" s="387">
        <v>840.4</v>
      </c>
      <c r="GP346" s="387">
        <v>840.4</v>
      </c>
      <c r="GQ346" s="387">
        <v>840.4</v>
      </c>
      <c r="GR346" s="387">
        <v>840.4</v>
      </c>
      <c r="GS346" s="387">
        <v>840.4</v>
      </c>
      <c r="GT346" s="387">
        <v>840.4</v>
      </c>
      <c r="GU346" s="387">
        <v>840.4</v>
      </c>
      <c r="GV346" s="387">
        <v>840.4</v>
      </c>
      <c r="GW346" s="387">
        <v>840.4</v>
      </c>
      <c r="GX346" s="387">
        <v>840.4</v>
      </c>
      <c r="GY346" s="387">
        <v>840.4</v>
      </c>
      <c r="GZ346" s="387">
        <v>840.4</v>
      </c>
      <c r="HA346" s="387">
        <v>840.4</v>
      </c>
      <c r="HB346" s="387">
        <v>840.4</v>
      </c>
      <c r="HC346" s="387">
        <v>840.4</v>
      </c>
      <c r="HD346" s="387">
        <v>840.4</v>
      </c>
      <c r="HE346" s="387">
        <v>840.4</v>
      </c>
      <c r="HS346" s="394">
        <v>2.9754195705608582</v>
      </c>
      <c r="HT346" s="394">
        <v>2.9754195705608582</v>
      </c>
      <c r="HU346" s="394">
        <v>2.9754195705608582</v>
      </c>
      <c r="HV346" s="394">
        <v>2.9754195705608582</v>
      </c>
      <c r="HW346" s="394">
        <v>2.9754195705608586</v>
      </c>
      <c r="HX346" s="394">
        <v>2.9778271858689442</v>
      </c>
      <c r="HY346" s="394">
        <v>2.9802367493431063</v>
      </c>
      <c r="HZ346" s="394">
        <v>2.9826482625597395</v>
      </c>
      <c r="IA346" s="394">
        <v>2.9850617270965136</v>
      </c>
      <c r="IB346" s="394">
        <v>2.9874771445323747</v>
      </c>
      <c r="IC346" s="394">
        <v>2.9898849150150517</v>
      </c>
      <c r="ID346" s="394">
        <v>2.9922946260510508</v>
      </c>
      <c r="IE346" s="394">
        <v>2.9947062792043693</v>
      </c>
      <c r="IF346" s="394">
        <v>2.9971198760402649</v>
      </c>
      <c r="IG346" s="394">
        <v>2.9995354181252583</v>
      </c>
      <c r="IH346" s="394">
        <v>2.9983277851269254</v>
      </c>
      <c r="II346" s="394">
        <v>2.9971206383297053</v>
      </c>
      <c r="IJ346" s="394">
        <v>2.9959139775378505</v>
      </c>
      <c r="IK346" s="394">
        <v>2.9947078025556921</v>
      </c>
      <c r="IL346" s="394">
        <v>2.9935021131876383</v>
      </c>
      <c r="IM346" s="394">
        <v>2.992296579975946</v>
      </c>
      <c r="IN346" s="394">
        <v>2.9910915322525775</v>
      </c>
      <c r="IO346" s="394">
        <v>2.9898869698220194</v>
      </c>
      <c r="IP346" s="394">
        <v>2.988682892488836</v>
      </c>
      <c r="IQ346" s="394">
        <v>2.9874793000576694</v>
      </c>
      <c r="IR346" s="394">
        <v>2.9862692002299935</v>
      </c>
      <c r="IS346" s="394">
        <v>2.9850595905618964</v>
      </c>
      <c r="IT346" s="394">
        <v>2.9838504708548341</v>
      </c>
      <c r="IU346" s="394">
        <v>2.9826418409103446</v>
      </c>
      <c r="IV346" s="394">
        <v>2.9814337005300455</v>
      </c>
      <c r="IW346" s="394">
        <v>2.981416281249766</v>
      </c>
      <c r="IX346" s="394">
        <v>2.9813988620712601</v>
      </c>
      <c r="IY346" s="394">
        <v>2.9813814429945271</v>
      </c>
      <c r="IZ346" s="394">
        <v>2.9813640240195665</v>
      </c>
      <c r="JA346" s="394">
        <v>2.9813466051463795</v>
      </c>
      <c r="JB346" s="394">
        <v>2.9813466051463795</v>
      </c>
      <c r="JC346" s="394">
        <v>2.9813466051463795</v>
      </c>
      <c r="JD346" s="394">
        <v>2.9813466051463795</v>
      </c>
      <c r="JE346" s="394">
        <v>2.9813466051463795</v>
      </c>
      <c r="JF346" s="394">
        <v>2.9813466051463795</v>
      </c>
      <c r="JG346" s="394">
        <v>2.9813466051463795</v>
      </c>
      <c r="JH346" s="394">
        <v>2.9813466051463795</v>
      </c>
      <c r="JI346" s="394">
        <v>2.9813466051463795</v>
      </c>
      <c r="JJ346" s="394">
        <v>2.9813466051463795</v>
      </c>
      <c r="JK346" s="394">
        <v>2.9813466051463795</v>
      </c>
      <c r="JL346" s="394">
        <v>2.9813466051463795</v>
      </c>
      <c r="JM346" s="394">
        <v>2.9813466051463795</v>
      </c>
      <c r="JN346" s="394">
        <v>2.9813466051463795</v>
      </c>
      <c r="JO346" s="394">
        <v>2.9813466051463795</v>
      </c>
      <c r="JP346" s="394">
        <v>2.9813466051463795</v>
      </c>
      <c r="JQ346" s="394">
        <v>2.9813466051463795</v>
      </c>
      <c r="JR346" s="394">
        <v>2.9813466051463795</v>
      </c>
      <c r="JS346" s="394">
        <v>2.9813466051463795</v>
      </c>
      <c r="JT346" s="394">
        <v>2.9813466051463795</v>
      </c>
      <c r="JU346" s="394">
        <v>2.9813466051463795</v>
      </c>
      <c r="JV346" s="394">
        <v>2.9813466051463795</v>
      </c>
      <c r="JW346" s="394">
        <v>2.9813466051463795</v>
      </c>
      <c r="JX346" s="394">
        <v>2.9813466051463795</v>
      </c>
      <c r="JY346" s="394">
        <v>2.9813466051463795</v>
      </c>
      <c r="JZ346" s="394">
        <v>2.9813466051463795</v>
      </c>
      <c r="KA346" s="394">
        <v>2.9813466051463795</v>
      </c>
      <c r="KB346" s="394">
        <v>2.9813466051463795</v>
      </c>
      <c r="KC346" s="394">
        <v>2.9813466051463795</v>
      </c>
    </row>
    <row r="347" spans="1:289" x14ac:dyDescent="0.25">
      <c r="A347" s="383">
        <v>338</v>
      </c>
      <c r="B347" s="384" t="s">
        <v>868</v>
      </c>
      <c r="C347" s="385" t="s">
        <v>142</v>
      </c>
      <c r="D347" s="385" t="s">
        <v>142</v>
      </c>
      <c r="E347" s="129">
        <v>2052</v>
      </c>
      <c r="F347" s="386">
        <v>1181.81107</v>
      </c>
      <c r="G347" s="386">
        <v>1189.7403557749085</v>
      </c>
      <c r="H347" s="386">
        <v>1197.7228425854953</v>
      </c>
      <c r="I347" s="386">
        <v>1205.7588873807063</v>
      </c>
      <c r="J347" s="386">
        <v>1213.8488495044128</v>
      </c>
      <c r="K347" s="386">
        <v>1234.3884924174188</v>
      </c>
      <c r="L347" s="386">
        <v>1255.2756884307685</v>
      </c>
      <c r="M347" s="386">
        <v>1276.5163185209749</v>
      </c>
      <c r="N347" s="386">
        <v>1298.1163631770708</v>
      </c>
      <c r="O347" s="386">
        <v>1320.0819040844688</v>
      </c>
      <c r="P347" s="386">
        <v>1341.0653529553524</v>
      </c>
      <c r="Q347" s="386">
        <v>1362.3823456201133</v>
      </c>
      <c r="R347" s="386">
        <v>1384.0381839461002</v>
      </c>
      <c r="S347" s="386">
        <v>1406.0382540768437</v>
      </c>
      <c r="T347" s="386">
        <v>1428.3880277716728</v>
      </c>
      <c r="U347" s="386">
        <v>1447.6425897875808</v>
      </c>
      <c r="V347" s="386">
        <v>1467.1567018355643</v>
      </c>
      <c r="W347" s="386">
        <v>1486.9338626303224</v>
      </c>
      <c r="X347" s="386">
        <v>1506.9776180489625</v>
      </c>
      <c r="Y347" s="386">
        <v>1527.2915617667452</v>
      </c>
      <c r="Z347" s="386">
        <v>1544.4936822190643</v>
      </c>
      <c r="AA347" s="386">
        <v>1561.8895528075486</v>
      </c>
      <c r="AB347" s="386">
        <v>1579.4813557698685</v>
      </c>
      <c r="AC347" s="386">
        <v>1597.2712979225739</v>
      </c>
      <c r="AD347" s="386">
        <v>1615.2616109379303</v>
      </c>
      <c r="AE347" s="386">
        <v>1638.2930958838454</v>
      </c>
      <c r="AF347" s="386">
        <v>1661.6529792113117</v>
      </c>
      <c r="AG347" s="386">
        <v>1685.3459434450237</v>
      </c>
      <c r="AH347" s="386">
        <v>1709.3767378762577</v>
      </c>
      <c r="AI347" s="386">
        <v>1733.7501795148748</v>
      </c>
      <c r="AJ347" s="386">
        <v>1755.4213382884386</v>
      </c>
      <c r="AK347" s="386">
        <v>1777.3633775660901</v>
      </c>
      <c r="AL347" s="386">
        <v>1799.5796832418769</v>
      </c>
      <c r="AM347" s="386">
        <v>1822.0736835321188</v>
      </c>
      <c r="AN347" s="386">
        <v>1844.8488495044189</v>
      </c>
      <c r="AO347" s="387">
        <v>1844.8488495044189</v>
      </c>
      <c r="AP347" s="387">
        <v>1844.8488495044189</v>
      </c>
      <c r="AQ347" s="387">
        <v>1844.8488495044189</v>
      </c>
      <c r="AR347" s="387">
        <v>1844.8488495044189</v>
      </c>
      <c r="AS347" s="387">
        <v>1844.8488495044189</v>
      </c>
      <c r="AT347" s="387">
        <v>1844.8488495044189</v>
      </c>
      <c r="AU347" s="387">
        <v>1844.8488495044189</v>
      </c>
      <c r="AV347" s="387">
        <v>1844.8488495044189</v>
      </c>
      <c r="AW347" s="387">
        <v>1844.8488495044189</v>
      </c>
      <c r="AX347" s="387">
        <v>1844.8488495044189</v>
      </c>
      <c r="AY347" s="387">
        <v>1844.8488495044189</v>
      </c>
      <c r="AZ347" s="387">
        <v>1844.8488495044189</v>
      </c>
      <c r="BA347" s="387">
        <v>1844.8488495044189</v>
      </c>
      <c r="BB347" s="387">
        <v>1844.8488495044189</v>
      </c>
      <c r="BC347" s="387">
        <v>1844.8488495044189</v>
      </c>
      <c r="BD347" s="387">
        <v>1844.8488495044189</v>
      </c>
      <c r="BE347" s="387">
        <v>1844.8488495044189</v>
      </c>
      <c r="BF347" s="387">
        <v>1844.8488495044189</v>
      </c>
      <c r="BG347" s="387">
        <v>1844.8488495044189</v>
      </c>
      <c r="BH347" s="387">
        <v>1844.8488495044189</v>
      </c>
      <c r="BI347" s="387">
        <v>1844.8488495044189</v>
      </c>
      <c r="BJ347" s="387">
        <v>1844.8488495044189</v>
      </c>
      <c r="BK347" s="387">
        <v>1844.8488495044189</v>
      </c>
      <c r="BL347" s="387">
        <v>1844.8488495044189</v>
      </c>
      <c r="BM347" s="387">
        <v>1844.8488495044189</v>
      </c>
      <c r="BN347" s="387">
        <v>1844.8488495044189</v>
      </c>
      <c r="BO347" s="387">
        <v>1844.8488495044189</v>
      </c>
      <c r="BP347" s="387">
        <v>1844.8488495044189</v>
      </c>
      <c r="CA347" s="386">
        <v>3540</v>
      </c>
      <c r="CB347" s="386">
        <v>3562.2886140541855</v>
      </c>
      <c r="CC347" s="386">
        <v>3584.7175620960707</v>
      </c>
      <c r="CD347" s="386">
        <v>3607.2877276991271</v>
      </c>
      <c r="CE347" s="386">
        <v>3630</v>
      </c>
      <c r="CF347" s="386">
        <v>3700.0660243052425</v>
      </c>
      <c r="CG347" s="386">
        <v>3771.4844584622601</v>
      </c>
      <c r="CH347" s="386">
        <v>3844.2814065981997</v>
      </c>
      <c r="CI347" s="386">
        <v>3918.4834767003763</v>
      </c>
      <c r="CJ347" s="386">
        <v>3994.1177903417502</v>
      </c>
      <c r="CK347" s="386">
        <v>4067.514356270151</v>
      </c>
      <c r="CL347" s="386">
        <v>4142.2596695747834</v>
      </c>
      <c r="CM347" s="386">
        <v>4218.3785150594294</v>
      </c>
      <c r="CN347" s="386">
        <v>4295.8961329775075</v>
      </c>
      <c r="CO347" s="386">
        <v>4374.8382274014839</v>
      </c>
      <c r="CP347" s="386">
        <v>4438.242248233335</v>
      </c>
      <c r="CQ347" s="386">
        <v>4502.5651761535592</v>
      </c>
      <c r="CR347" s="386">
        <v>4567.8203287755505</v>
      </c>
      <c r="CS347" s="386">
        <v>4634.0212167233231</v>
      </c>
      <c r="CT347" s="386">
        <v>4701.1815464287902</v>
      </c>
      <c r="CU347" s="386">
        <v>4759.5148031752569</v>
      </c>
      <c r="CV347" s="386">
        <v>4818.5718713314818</v>
      </c>
      <c r="CW347" s="386">
        <v>4878.3617321028032</v>
      </c>
      <c r="CX347" s="386">
        <v>4938.8934781352582</v>
      </c>
      <c r="CY347" s="386">
        <v>5000.1763148983628</v>
      </c>
      <c r="CZ347" s="386">
        <v>5076.7047477894266</v>
      </c>
      <c r="DA347" s="386">
        <v>5154.4044595858595</v>
      </c>
      <c r="DB347" s="386">
        <v>5233.2933768833364</v>
      </c>
      <c r="DC347" s="386">
        <v>5313.3897006467132</v>
      </c>
      <c r="DD347" s="386">
        <v>5394.7119104092835</v>
      </c>
      <c r="DE347" s="386">
        <v>5459.4571618335995</v>
      </c>
      <c r="DF347" s="386">
        <v>5524.979460791058</v>
      </c>
      <c r="DG347" s="386">
        <v>5591.2881331064182</v>
      </c>
      <c r="DH347" s="386">
        <v>5658.3926165293906</v>
      </c>
      <c r="DI347" s="386">
        <v>5726.3024620779142</v>
      </c>
      <c r="DJ347" s="387">
        <v>5726.3024620779142</v>
      </c>
      <c r="DK347" s="387">
        <v>5726.3024620779142</v>
      </c>
      <c r="DL347" s="387">
        <v>5726.3024620779142</v>
      </c>
      <c r="DM347" s="387">
        <v>5726.3024620779142</v>
      </c>
      <c r="DN347" s="387">
        <v>5726.3024620779142</v>
      </c>
      <c r="DO347" s="387">
        <v>5726.3024620779142</v>
      </c>
      <c r="DP347" s="387">
        <v>5726.3024620779142</v>
      </c>
      <c r="DQ347" s="387">
        <v>5726.3024620779142</v>
      </c>
      <c r="DR347" s="387">
        <v>5726.3024620779142</v>
      </c>
      <c r="DS347" s="387">
        <v>5726.3024620779142</v>
      </c>
      <c r="DT347" s="387">
        <v>5726.3024620779142</v>
      </c>
      <c r="DU347" s="387">
        <v>5726.3024620779142</v>
      </c>
      <c r="DV347" s="387">
        <v>5726.3024620779142</v>
      </c>
      <c r="DW347" s="387">
        <v>5726.3024620779142</v>
      </c>
      <c r="DX347" s="387">
        <v>5726.3024620779142</v>
      </c>
      <c r="DY347" s="387">
        <v>5726.3024620779142</v>
      </c>
      <c r="DZ347" s="387">
        <v>5726.3024620779142</v>
      </c>
      <c r="EA347" s="387">
        <v>5726.3024620779142</v>
      </c>
      <c r="EB347" s="387">
        <v>5726.3024620779142</v>
      </c>
      <c r="EC347" s="387">
        <v>5726.3024620779142</v>
      </c>
      <c r="ED347" s="387">
        <v>5726.3024620779142</v>
      </c>
      <c r="EE347" s="387">
        <v>5726.3024620779142</v>
      </c>
      <c r="EF347" s="387">
        <v>5726.3024620779142</v>
      </c>
      <c r="EG347" s="387">
        <v>5726.3024620779142</v>
      </c>
      <c r="EH347" s="387">
        <v>5726.3024620779142</v>
      </c>
      <c r="EI347" s="387">
        <v>5726.3024620779142</v>
      </c>
      <c r="EJ347" s="387">
        <v>5726.3024620779142</v>
      </c>
      <c r="EK347" s="387">
        <v>5726.3024620779142</v>
      </c>
      <c r="EY347" s="386">
        <v>2468</v>
      </c>
      <c r="EZ347" s="386">
        <v>2495</v>
      </c>
      <c r="FA347" s="386">
        <v>2522</v>
      </c>
      <c r="FB347" s="386">
        <v>2549</v>
      </c>
      <c r="FC347" s="386">
        <v>2576.5</v>
      </c>
      <c r="FD347" s="386">
        <v>2612</v>
      </c>
      <c r="FE347" s="386">
        <v>2648</v>
      </c>
      <c r="FF347" s="386">
        <v>2684</v>
      </c>
      <c r="FG347" s="386">
        <v>2720</v>
      </c>
      <c r="FH347" s="386">
        <v>2756</v>
      </c>
      <c r="FI347" s="386">
        <v>2791.5</v>
      </c>
      <c r="FJ347" s="386">
        <v>2823</v>
      </c>
      <c r="FK347" s="386">
        <v>2854</v>
      </c>
      <c r="FL347" s="386">
        <v>2885</v>
      </c>
      <c r="FM347" s="386">
        <v>2916</v>
      </c>
      <c r="FN347" s="386">
        <v>2947</v>
      </c>
      <c r="FO347" s="386">
        <v>2978</v>
      </c>
      <c r="FP347" s="386">
        <v>3009</v>
      </c>
      <c r="FQ347" s="386">
        <v>3040</v>
      </c>
      <c r="FR347" s="386">
        <v>3071</v>
      </c>
      <c r="FS347" s="386">
        <v>3102</v>
      </c>
      <c r="FT347" s="386">
        <v>3133</v>
      </c>
      <c r="FU347" s="386">
        <v>3164</v>
      </c>
      <c r="FV347" s="386">
        <v>3195</v>
      </c>
      <c r="FW347" s="386">
        <v>3226</v>
      </c>
      <c r="FX347" s="386">
        <v>3257</v>
      </c>
      <c r="FY347" s="386">
        <v>3288</v>
      </c>
      <c r="FZ347" s="386">
        <v>3319</v>
      </c>
      <c r="GA347" s="386">
        <v>3350</v>
      </c>
      <c r="GB347" s="386">
        <v>3381</v>
      </c>
      <c r="GC347" s="386">
        <v>3418.5999999999995</v>
      </c>
      <c r="GD347" s="387">
        <v>3418.5999999999995</v>
      </c>
      <c r="GE347" s="387">
        <v>3418.5999999999995</v>
      </c>
      <c r="GF347" s="387">
        <v>3418.5999999999995</v>
      </c>
      <c r="GG347" s="387">
        <v>3418.5999999999995</v>
      </c>
      <c r="GH347" s="387">
        <v>3418.5999999999995</v>
      </c>
      <c r="GI347" s="387">
        <v>3418.5999999999995</v>
      </c>
      <c r="GJ347" s="387">
        <v>3418.5999999999995</v>
      </c>
      <c r="GK347" s="387">
        <v>3418.5999999999995</v>
      </c>
      <c r="GL347" s="387">
        <v>3418.5999999999995</v>
      </c>
      <c r="GM347" s="387">
        <v>3418.5999999999995</v>
      </c>
      <c r="GN347" s="387">
        <v>3418.5999999999995</v>
      </c>
      <c r="GO347" s="387">
        <v>3418.5999999999995</v>
      </c>
      <c r="GP347" s="387">
        <v>3418.5999999999995</v>
      </c>
      <c r="GQ347" s="387">
        <v>3418.5999999999995</v>
      </c>
      <c r="GR347" s="387">
        <v>3418.5999999999995</v>
      </c>
      <c r="GS347" s="387">
        <v>3418.5999999999995</v>
      </c>
      <c r="GT347" s="387">
        <v>3418.5999999999995</v>
      </c>
      <c r="GU347" s="387">
        <v>3418.5999999999995</v>
      </c>
      <c r="GV347" s="387">
        <v>3418.5999999999995</v>
      </c>
      <c r="GW347" s="387">
        <v>3418.5999999999995</v>
      </c>
      <c r="GX347" s="387">
        <v>3418.5999999999995</v>
      </c>
      <c r="GY347" s="387">
        <v>3418.5999999999995</v>
      </c>
      <c r="GZ347" s="387">
        <v>3418.5999999999995</v>
      </c>
      <c r="HA347" s="387">
        <v>3418.5999999999995</v>
      </c>
      <c r="HB347" s="387">
        <v>3418.5999999999995</v>
      </c>
      <c r="HC347" s="387">
        <v>3418.5999999999995</v>
      </c>
      <c r="HD347" s="387">
        <v>3418.5999999999995</v>
      </c>
      <c r="HE347" s="387">
        <v>3418.5999999999995</v>
      </c>
      <c r="HS347" s="394">
        <v>2.9954026407960455</v>
      </c>
      <c r="HT347" s="394">
        <v>2.9941731376624401</v>
      </c>
      <c r="HU347" s="394">
        <v>2.9929441391948637</v>
      </c>
      <c r="HV347" s="394">
        <v>2.9917156451861691</v>
      </c>
      <c r="HW347" s="394">
        <v>2.9904876554292961</v>
      </c>
      <c r="HX347" s="394">
        <v>2.9974890782228991</v>
      </c>
      <c r="HY347" s="394">
        <v>3.0045068929655026</v>
      </c>
      <c r="HZ347" s="394">
        <v>3.0115411380344472</v>
      </c>
      <c r="IA347" s="394">
        <v>3.0185918518969257</v>
      </c>
      <c r="IB347" s="394">
        <v>3.0256590731101913</v>
      </c>
      <c r="IC347" s="394">
        <v>3.0330470825351115</v>
      </c>
      <c r="ID347" s="394">
        <v>3.0404531318918098</v>
      </c>
      <c r="IE347" s="394">
        <v>3.0478772652299235</v>
      </c>
      <c r="IF347" s="394">
        <v>3.0553195267066506</v>
      </c>
      <c r="IG347" s="394">
        <v>3.0627799605870121</v>
      </c>
      <c r="IH347" s="394">
        <v>3.065841167939511</v>
      </c>
      <c r="II347" s="394">
        <v>3.0689054349275615</v>
      </c>
      <c r="IJ347" s="394">
        <v>3.0719727646092285</v>
      </c>
      <c r="IK347" s="394">
        <v>3.0750431600456332</v>
      </c>
      <c r="IL347" s="394">
        <v>3.0781166243009568</v>
      </c>
      <c r="IM347" s="394">
        <v>3.0816019890330555</v>
      </c>
      <c r="IN347" s="394">
        <v>3.085091300258676</v>
      </c>
      <c r="IO347" s="394">
        <v>3.088584562446449</v>
      </c>
      <c r="IP347" s="394">
        <v>3.0920817800700666</v>
      </c>
      <c r="IQ347" s="394">
        <v>3.0955829576082858</v>
      </c>
      <c r="IR347" s="394">
        <v>3.0987768675485916</v>
      </c>
      <c r="IS347" s="394">
        <v>3.1019740728490435</v>
      </c>
      <c r="IT347" s="394">
        <v>3.1051745769096737</v>
      </c>
      <c r="IU347" s="394">
        <v>3.1083783831340233</v>
      </c>
      <c r="IV347" s="394">
        <v>3.1115854949291437</v>
      </c>
      <c r="IW347" s="394">
        <v>3.1100551433177004</v>
      </c>
      <c r="IX347" s="394">
        <v>3.1085255443695083</v>
      </c>
      <c r="IY347" s="394">
        <v>3.1069966977143895</v>
      </c>
      <c r="IZ347" s="394">
        <v>3.1054686029823482</v>
      </c>
      <c r="JA347" s="394">
        <v>3.1039412598035709</v>
      </c>
      <c r="JB347" s="394">
        <v>3.1039412598035709</v>
      </c>
      <c r="JC347" s="394">
        <v>3.1039412598035709</v>
      </c>
      <c r="JD347" s="394">
        <v>3.1039412598035709</v>
      </c>
      <c r="JE347" s="394">
        <v>3.1039412598035709</v>
      </c>
      <c r="JF347" s="394">
        <v>3.1039412598035709</v>
      </c>
      <c r="JG347" s="394">
        <v>3.1039412598035709</v>
      </c>
      <c r="JH347" s="394">
        <v>3.1039412598035709</v>
      </c>
      <c r="JI347" s="394">
        <v>3.1039412598035709</v>
      </c>
      <c r="JJ347" s="394">
        <v>3.1039412598035709</v>
      </c>
      <c r="JK347" s="394">
        <v>3.1039412598035709</v>
      </c>
      <c r="JL347" s="394">
        <v>3.1039412598035709</v>
      </c>
      <c r="JM347" s="394">
        <v>3.1039412598035709</v>
      </c>
      <c r="JN347" s="394">
        <v>3.1039412598035709</v>
      </c>
      <c r="JO347" s="394">
        <v>3.1039412598035709</v>
      </c>
      <c r="JP347" s="394">
        <v>3.1039412598035709</v>
      </c>
      <c r="JQ347" s="394">
        <v>3.1039412598035709</v>
      </c>
      <c r="JR347" s="394">
        <v>3.1039412598035709</v>
      </c>
      <c r="JS347" s="394">
        <v>3.1039412598035709</v>
      </c>
      <c r="JT347" s="394">
        <v>3.1039412598035709</v>
      </c>
      <c r="JU347" s="394">
        <v>3.1039412598035709</v>
      </c>
      <c r="JV347" s="394">
        <v>3.1039412598035709</v>
      </c>
      <c r="JW347" s="394">
        <v>3.1039412598035709</v>
      </c>
      <c r="JX347" s="394">
        <v>3.1039412598035709</v>
      </c>
      <c r="JY347" s="394">
        <v>3.1039412598035709</v>
      </c>
      <c r="JZ347" s="394">
        <v>3.1039412598035709</v>
      </c>
      <c r="KA347" s="394">
        <v>3.1039412598035709</v>
      </c>
      <c r="KB347" s="394">
        <v>3.1039412598035709</v>
      </c>
      <c r="KC347" s="394">
        <v>3.1039412598035709</v>
      </c>
    </row>
    <row r="348" spans="1:289" x14ac:dyDescent="0.25">
      <c r="A348" s="383">
        <v>339</v>
      </c>
      <c r="B348" s="384" t="s">
        <v>869</v>
      </c>
      <c r="C348" s="385" t="s">
        <v>142</v>
      </c>
      <c r="D348" s="385" t="s">
        <v>142</v>
      </c>
      <c r="E348" s="129">
        <v>2052</v>
      </c>
      <c r="F348" s="386">
        <v>1024.5246500000001</v>
      </c>
      <c r="G348" s="386">
        <v>1016.9350560047802</v>
      </c>
      <c r="H348" s="386">
        <v>1009.4016850950784</v>
      </c>
      <c r="I348" s="386">
        <v>1001.9241207749204</v>
      </c>
      <c r="J348" s="386">
        <v>994.50194963369972</v>
      </c>
      <c r="K348" s="386">
        <v>997.17486143157942</v>
      </c>
      <c r="L348" s="386">
        <v>999.85495718468599</v>
      </c>
      <c r="M348" s="386">
        <v>1002.5422562012558</v>
      </c>
      <c r="N348" s="386">
        <v>1005.2367778414198</v>
      </c>
      <c r="O348" s="386">
        <v>1007.9385415173432</v>
      </c>
      <c r="P348" s="386">
        <v>1010.6635271540265</v>
      </c>
      <c r="Q348" s="386">
        <v>1013.3958798536946</v>
      </c>
      <c r="R348" s="386">
        <v>1016.1356195333761</v>
      </c>
      <c r="S348" s="386">
        <v>1018.8827661639459</v>
      </c>
      <c r="T348" s="386">
        <v>1021.6373397702702</v>
      </c>
      <c r="U348" s="386">
        <v>1024.1330912173496</v>
      </c>
      <c r="V348" s="386">
        <v>1026.6349395199795</v>
      </c>
      <c r="W348" s="386">
        <v>1029.1428995721301</v>
      </c>
      <c r="X348" s="386">
        <v>1031.6569863041559</v>
      </c>
      <c r="Y348" s="386">
        <v>1034.1772146828848</v>
      </c>
      <c r="Z348" s="386">
        <v>1036.4017837257038</v>
      </c>
      <c r="AA348" s="386">
        <v>1038.6311379323768</v>
      </c>
      <c r="AB348" s="386">
        <v>1040.8652875960404</v>
      </c>
      <c r="AC348" s="386">
        <v>1043.1042430319721</v>
      </c>
      <c r="AD348" s="386">
        <v>1045.3480145776384</v>
      </c>
      <c r="AE348" s="386">
        <v>1048.3400708924523</v>
      </c>
      <c r="AF348" s="386">
        <v>1051.3406912460994</v>
      </c>
      <c r="AG348" s="386">
        <v>1054.3499001510731</v>
      </c>
      <c r="AH348" s="386">
        <v>1057.3677221900282</v>
      </c>
      <c r="AI348" s="386">
        <v>1060.3941820159807</v>
      </c>
      <c r="AJ348" s="386">
        <v>1063.2008388155155</v>
      </c>
      <c r="AK348" s="386">
        <v>1066.014924288768</v>
      </c>
      <c r="AL348" s="386">
        <v>1068.8364580979903</v>
      </c>
      <c r="AM348" s="386">
        <v>1071.6654599574763</v>
      </c>
      <c r="AN348" s="386">
        <v>1074.5019496337006</v>
      </c>
      <c r="AO348" s="387">
        <v>1074.5019496337006</v>
      </c>
      <c r="AP348" s="387">
        <v>1074.5019496337006</v>
      </c>
      <c r="AQ348" s="387">
        <v>1074.5019496337006</v>
      </c>
      <c r="AR348" s="387">
        <v>1074.5019496337006</v>
      </c>
      <c r="AS348" s="387">
        <v>1074.5019496337006</v>
      </c>
      <c r="AT348" s="387">
        <v>1074.5019496337006</v>
      </c>
      <c r="AU348" s="387">
        <v>1074.5019496337006</v>
      </c>
      <c r="AV348" s="387">
        <v>1074.5019496337006</v>
      </c>
      <c r="AW348" s="387">
        <v>1074.5019496337006</v>
      </c>
      <c r="AX348" s="387">
        <v>1074.5019496337006</v>
      </c>
      <c r="AY348" s="387">
        <v>1074.5019496337006</v>
      </c>
      <c r="AZ348" s="387">
        <v>1074.5019496337006</v>
      </c>
      <c r="BA348" s="387">
        <v>1074.5019496337006</v>
      </c>
      <c r="BB348" s="387">
        <v>1074.5019496337006</v>
      </c>
      <c r="BC348" s="387">
        <v>1074.5019496337006</v>
      </c>
      <c r="BD348" s="387">
        <v>1074.5019496337006</v>
      </c>
      <c r="BE348" s="387">
        <v>1074.5019496337006</v>
      </c>
      <c r="BF348" s="387">
        <v>1074.5019496337006</v>
      </c>
      <c r="BG348" s="387">
        <v>1074.5019496337006</v>
      </c>
      <c r="BH348" s="387">
        <v>1074.5019496337006</v>
      </c>
      <c r="BI348" s="387">
        <v>1074.5019496337006</v>
      </c>
      <c r="BJ348" s="387">
        <v>1074.5019496337006</v>
      </c>
      <c r="BK348" s="387">
        <v>1074.5019496337006</v>
      </c>
      <c r="BL348" s="387">
        <v>1074.5019496337006</v>
      </c>
      <c r="BM348" s="387">
        <v>1074.5019496337006</v>
      </c>
      <c r="BN348" s="387">
        <v>1074.5019496337006</v>
      </c>
      <c r="BO348" s="387">
        <v>1074.5019496337006</v>
      </c>
      <c r="BP348" s="387">
        <v>1074.5019496337006</v>
      </c>
      <c r="CA348" s="386">
        <v>2730</v>
      </c>
      <c r="CB348" s="386">
        <v>2709.7763854613454</v>
      </c>
      <c r="CC348" s="386">
        <v>2689.7025857889939</v>
      </c>
      <c r="CD348" s="386">
        <v>2669.7774911667889</v>
      </c>
      <c r="CE348" s="386">
        <v>2650</v>
      </c>
      <c r="CF348" s="386">
        <v>2668.9154813635264</v>
      </c>
      <c r="CG348" s="386">
        <v>2687.9659798724165</v>
      </c>
      <c r="CH348" s="386">
        <v>2707.1524592679143</v>
      </c>
      <c r="CI348" s="386">
        <v>2726.4758901703694</v>
      </c>
      <c r="CJ348" s="386">
        <v>2745.9372501283392</v>
      </c>
      <c r="CK348" s="386">
        <v>2765.3184083922129</v>
      </c>
      <c r="CL348" s="386">
        <v>2784.8363612225435</v>
      </c>
      <c r="CM348" s="386">
        <v>2804.4920741319779</v>
      </c>
      <c r="CN348" s="386">
        <v>2824.2865194478682</v>
      </c>
      <c r="CO348" s="386">
        <v>2844.2206763603713</v>
      </c>
      <c r="CP348" s="386">
        <v>2858.0944413196621</v>
      </c>
      <c r="CQ348" s="386">
        <v>2872.0358808288725</v>
      </c>
      <c r="CR348" s="386">
        <v>2886.0453249962843</v>
      </c>
      <c r="CS348" s="386">
        <v>2900.1231055404073</v>
      </c>
      <c r="CT348" s="386">
        <v>2914.2695557978336</v>
      </c>
      <c r="CU348" s="386">
        <v>2927.5867280925245</v>
      </c>
      <c r="CV348" s="386">
        <v>2940.9647551141138</v>
      </c>
      <c r="CW348" s="386">
        <v>2954.4039149469954</v>
      </c>
      <c r="CX348" s="386">
        <v>2967.9044869463096</v>
      </c>
      <c r="CY348" s="386">
        <v>2981.4667517437501</v>
      </c>
      <c r="CZ348" s="386">
        <v>2997.0463577815158</v>
      </c>
      <c r="DA348" s="386">
        <v>3012.7073747973341</v>
      </c>
      <c r="DB348" s="386">
        <v>3028.450228202948</v>
      </c>
      <c r="DC348" s="386">
        <v>3044.2753456330811</v>
      </c>
      <c r="DD348" s="386">
        <v>3060.1831569570563</v>
      </c>
      <c r="DE348" s="386">
        <v>3067.9536126491676</v>
      </c>
      <c r="DF348" s="386">
        <v>3075.7437991804363</v>
      </c>
      <c r="DG348" s="386">
        <v>3083.5537666516584</v>
      </c>
      <c r="DH348" s="386">
        <v>3091.3835652908465</v>
      </c>
      <c r="DI348" s="386">
        <v>3099.2332454535531</v>
      </c>
      <c r="DJ348" s="387">
        <v>3099.2332454535531</v>
      </c>
      <c r="DK348" s="387">
        <v>3099.2332454535531</v>
      </c>
      <c r="DL348" s="387">
        <v>3099.2332454535531</v>
      </c>
      <c r="DM348" s="387">
        <v>3099.2332454535531</v>
      </c>
      <c r="DN348" s="387">
        <v>3099.2332454535531</v>
      </c>
      <c r="DO348" s="387">
        <v>3099.2332454535531</v>
      </c>
      <c r="DP348" s="387">
        <v>3099.2332454535531</v>
      </c>
      <c r="DQ348" s="387">
        <v>3099.2332454535531</v>
      </c>
      <c r="DR348" s="387">
        <v>3099.2332454535531</v>
      </c>
      <c r="DS348" s="387">
        <v>3099.2332454535531</v>
      </c>
      <c r="DT348" s="387">
        <v>3099.2332454535531</v>
      </c>
      <c r="DU348" s="387">
        <v>3099.2332454535531</v>
      </c>
      <c r="DV348" s="387">
        <v>3099.2332454535531</v>
      </c>
      <c r="DW348" s="387">
        <v>3099.2332454535531</v>
      </c>
      <c r="DX348" s="387">
        <v>3099.2332454535531</v>
      </c>
      <c r="DY348" s="387">
        <v>3099.2332454535531</v>
      </c>
      <c r="DZ348" s="387">
        <v>3099.2332454535531</v>
      </c>
      <c r="EA348" s="387">
        <v>3099.2332454535531</v>
      </c>
      <c r="EB348" s="387">
        <v>3099.2332454535531</v>
      </c>
      <c r="EC348" s="387">
        <v>3099.2332454535531</v>
      </c>
      <c r="ED348" s="387">
        <v>3099.2332454535531</v>
      </c>
      <c r="EE348" s="387">
        <v>3099.2332454535531</v>
      </c>
      <c r="EF348" s="387">
        <v>3099.2332454535531</v>
      </c>
      <c r="EG348" s="387">
        <v>3099.2332454535531</v>
      </c>
      <c r="EH348" s="387">
        <v>3099.2332454535531</v>
      </c>
      <c r="EI348" s="387">
        <v>3099.2332454535531</v>
      </c>
      <c r="EJ348" s="387">
        <v>3099.2332454535531</v>
      </c>
      <c r="EK348" s="387">
        <v>3099.2332454535531</v>
      </c>
      <c r="EY348" s="386">
        <v>487</v>
      </c>
      <c r="EZ348" s="386">
        <v>491</v>
      </c>
      <c r="FA348" s="386">
        <v>495</v>
      </c>
      <c r="FB348" s="386">
        <v>499</v>
      </c>
      <c r="FC348" s="386">
        <v>503.40000000000003</v>
      </c>
      <c r="FD348" s="386">
        <v>509</v>
      </c>
      <c r="FE348" s="386">
        <v>515</v>
      </c>
      <c r="FF348" s="386">
        <v>521</v>
      </c>
      <c r="FG348" s="386">
        <v>527</v>
      </c>
      <c r="FH348" s="386">
        <v>533</v>
      </c>
      <c r="FI348" s="386">
        <v>537.1</v>
      </c>
      <c r="FJ348" s="386">
        <v>542</v>
      </c>
      <c r="FK348" s="386">
        <v>547</v>
      </c>
      <c r="FL348" s="386">
        <v>552</v>
      </c>
      <c r="FM348" s="386">
        <v>557</v>
      </c>
      <c r="FN348" s="386">
        <v>562</v>
      </c>
      <c r="FO348" s="386">
        <v>567</v>
      </c>
      <c r="FP348" s="386">
        <v>572</v>
      </c>
      <c r="FQ348" s="386">
        <v>577</v>
      </c>
      <c r="FR348" s="386">
        <v>582</v>
      </c>
      <c r="FS348" s="386">
        <v>587</v>
      </c>
      <c r="FT348" s="386">
        <v>592</v>
      </c>
      <c r="FU348" s="386">
        <v>597</v>
      </c>
      <c r="FV348" s="386">
        <v>602</v>
      </c>
      <c r="FW348" s="386">
        <v>607</v>
      </c>
      <c r="FX348" s="386">
        <v>612</v>
      </c>
      <c r="FY348" s="386">
        <v>617</v>
      </c>
      <c r="FZ348" s="386">
        <v>622</v>
      </c>
      <c r="GA348" s="386">
        <v>627</v>
      </c>
      <c r="GB348" s="386">
        <v>632</v>
      </c>
      <c r="GC348" s="386">
        <v>637.70000000000005</v>
      </c>
      <c r="GD348" s="387">
        <v>637.70000000000005</v>
      </c>
      <c r="GE348" s="387">
        <v>637.70000000000005</v>
      </c>
      <c r="GF348" s="387">
        <v>637.70000000000005</v>
      </c>
      <c r="GG348" s="387">
        <v>637.70000000000005</v>
      </c>
      <c r="GH348" s="387">
        <v>637.70000000000005</v>
      </c>
      <c r="GI348" s="387">
        <v>637.70000000000005</v>
      </c>
      <c r="GJ348" s="387">
        <v>637.70000000000005</v>
      </c>
      <c r="GK348" s="387">
        <v>637.70000000000005</v>
      </c>
      <c r="GL348" s="387">
        <v>637.70000000000005</v>
      </c>
      <c r="GM348" s="387">
        <v>637.70000000000005</v>
      </c>
      <c r="GN348" s="387">
        <v>637.70000000000005</v>
      </c>
      <c r="GO348" s="387">
        <v>637.70000000000005</v>
      </c>
      <c r="GP348" s="387">
        <v>637.70000000000005</v>
      </c>
      <c r="GQ348" s="387">
        <v>637.70000000000005</v>
      </c>
      <c r="GR348" s="387">
        <v>637.70000000000005</v>
      </c>
      <c r="GS348" s="387">
        <v>637.70000000000005</v>
      </c>
      <c r="GT348" s="387">
        <v>637.70000000000005</v>
      </c>
      <c r="GU348" s="387">
        <v>637.70000000000005</v>
      </c>
      <c r="GV348" s="387">
        <v>637.70000000000005</v>
      </c>
      <c r="GW348" s="387">
        <v>637.70000000000005</v>
      </c>
      <c r="GX348" s="387">
        <v>637.70000000000005</v>
      </c>
      <c r="GY348" s="387">
        <v>637.70000000000005</v>
      </c>
      <c r="GZ348" s="387">
        <v>637.70000000000005</v>
      </c>
      <c r="HA348" s="387">
        <v>637.70000000000005</v>
      </c>
      <c r="HB348" s="387">
        <v>637.70000000000005</v>
      </c>
      <c r="HC348" s="387">
        <v>637.70000000000005</v>
      </c>
      <c r="HD348" s="387">
        <v>637.70000000000005</v>
      </c>
      <c r="HE348" s="387">
        <v>637.70000000000005</v>
      </c>
      <c r="HS348" s="394">
        <v>2.6646503820088663</v>
      </c>
      <c r="HT348" s="394">
        <v>2.6646503820088663</v>
      </c>
      <c r="HU348" s="394">
        <v>2.6646503820088663</v>
      </c>
      <c r="HV348" s="394">
        <v>2.6646503820088658</v>
      </c>
      <c r="HW348" s="394">
        <v>2.6646503820088658</v>
      </c>
      <c r="HX348" s="394">
        <v>2.6764768994797334</v>
      </c>
      <c r="HY348" s="394">
        <v>2.6883559065816733</v>
      </c>
      <c r="HZ348" s="394">
        <v>2.7002876362794086</v>
      </c>
      <c r="IA348" s="394">
        <v>2.7122723225716303</v>
      </c>
      <c r="IB348" s="394">
        <v>2.7243102004955833</v>
      </c>
      <c r="IC348" s="394">
        <v>2.7361414893235527</v>
      </c>
      <c r="ID348" s="394">
        <v>2.7480241597435686</v>
      </c>
      <c r="IE348" s="394">
        <v>2.7599584348985231</v>
      </c>
      <c r="IF348" s="394">
        <v>2.7719445389003852</v>
      </c>
      <c r="IG348" s="394">
        <v>2.7839826968344119</v>
      </c>
      <c r="IH348" s="394">
        <v>2.7907451344261807</v>
      </c>
      <c r="II348" s="394">
        <v>2.7975239983277222</v>
      </c>
      <c r="IJ348" s="394">
        <v>2.8043193284393917</v>
      </c>
      <c r="IK348" s="394">
        <v>2.8111311647584629</v>
      </c>
      <c r="IL348" s="394">
        <v>2.8179595473793642</v>
      </c>
      <c r="IM348" s="394">
        <v>2.8247604105507267</v>
      </c>
      <c r="IN348" s="394">
        <v>2.8315776869243008</v>
      </c>
      <c r="IO348" s="394">
        <v>2.8384114161117062</v>
      </c>
      <c r="IP348" s="394">
        <v>2.8452616378201623</v>
      </c>
      <c r="IQ348" s="394">
        <v>2.8521283918527165</v>
      </c>
      <c r="IR348" s="394">
        <v>2.8588493762621598</v>
      </c>
      <c r="IS348" s="394">
        <v>2.8655861985390567</v>
      </c>
      <c r="IT348" s="394">
        <v>2.8723388960050307</v>
      </c>
      <c r="IU348" s="394">
        <v>2.8791075060696523</v>
      </c>
      <c r="IV348" s="394">
        <v>2.8858920662306478</v>
      </c>
      <c r="IW348" s="394">
        <v>2.8855823854193865</v>
      </c>
      <c r="IX348" s="394">
        <v>2.8852727378395144</v>
      </c>
      <c r="IY348" s="394">
        <v>2.884963123487466</v>
      </c>
      <c r="IZ348" s="394">
        <v>2.8846535423596769</v>
      </c>
      <c r="JA348" s="394">
        <v>2.8843439944525802</v>
      </c>
      <c r="JB348" s="394">
        <v>2.8843439944525802</v>
      </c>
      <c r="JC348" s="394">
        <v>2.8843439944525802</v>
      </c>
      <c r="JD348" s="394">
        <v>2.8843439944525802</v>
      </c>
      <c r="JE348" s="394">
        <v>2.8843439944525802</v>
      </c>
      <c r="JF348" s="394">
        <v>2.8843439944525802</v>
      </c>
      <c r="JG348" s="394">
        <v>2.8843439944525802</v>
      </c>
      <c r="JH348" s="394">
        <v>2.8843439944525802</v>
      </c>
      <c r="JI348" s="394">
        <v>2.8843439944525802</v>
      </c>
      <c r="JJ348" s="394">
        <v>2.8843439944525802</v>
      </c>
      <c r="JK348" s="394">
        <v>2.8843439944525802</v>
      </c>
      <c r="JL348" s="394">
        <v>2.8843439944525802</v>
      </c>
      <c r="JM348" s="394">
        <v>2.8843439944525802</v>
      </c>
      <c r="JN348" s="394">
        <v>2.8843439944525802</v>
      </c>
      <c r="JO348" s="394">
        <v>2.8843439944525802</v>
      </c>
      <c r="JP348" s="394">
        <v>2.8843439944525802</v>
      </c>
      <c r="JQ348" s="394">
        <v>2.8843439944525802</v>
      </c>
      <c r="JR348" s="394">
        <v>2.8843439944525802</v>
      </c>
      <c r="JS348" s="394">
        <v>2.8843439944525802</v>
      </c>
      <c r="JT348" s="394">
        <v>2.8843439944525802</v>
      </c>
      <c r="JU348" s="394">
        <v>2.8843439944525802</v>
      </c>
      <c r="JV348" s="394">
        <v>2.8843439944525802</v>
      </c>
      <c r="JW348" s="394">
        <v>2.8843439944525802</v>
      </c>
      <c r="JX348" s="394">
        <v>2.8843439944525802</v>
      </c>
      <c r="JY348" s="394">
        <v>2.8843439944525802</v>
      </c>
      <c r="JZ348" s="394">
        <v>2.8843439944525802</v>
      </c>
      <c r="KA348" s="394">
        <v>2.8843439944525802</v>
      </c>
      <c r="KB348" s="394">
        <v>2.8843439944525802</v>
      </c>
      <c r="KC348" s="394">
        <v>2.8843439944525802</v>
      </c>
    </row>
    <row r="349" spans="1:289" x14ac:dyDescent="0.25">
      <c r="A349" s="383">
        <v>340</v>
      </c>
      <c r="B349" s="384" t="s">
        <v>869</v>
      </c>
      <c r="C349" s="385" t="s">
        <v>142</v>
      </c>
      <c r="D349" s="385" t="s">
        <v>142</v>
      </c>
      <c r="E349" s="129">
        <v>2052</v>
      </c>
      <c r="F349" s="386">
        <v>1835.55357</v>
      </c>
      <c r="G349" s="386">
        <v>1836.5635342510618</v>
      </c>
      <c r="H349" s="386">
        <v>1837.5740542079363</v>
      </c>
      <c r="I349" s="386">
        <v>1838.5851301763857</v>
      </c>
      <c r="J349" s="386">
        <v>1839.5967624623406</v>
      </c>
      <c r="K349" s="386">
        <v>1842.2762636995533</v>
      </c>
      <c r="L349" s="386">
        <v>1844.959667817564</v>
      </c>
      <c r="M349" s="386">
        <v>1847.6469805011911</v>
      </c>
      <c r="N349" s="386">
        <v>1850.338207443534</v>
      </c>
      <c r="O349" s="386">
        <v>1853.033354345984</v>
      </c>
      <c r="P349" s="386">
        <v>1855.7650481303674</v>
      </c>
      <c r="Q349" s="386">
        <v>1858.5007689069871</v>
      </c>
      <c r="R349" s="386">
        <v>1861.2405226123308</v>
      </c>
      <c r="S349" s="386">
        <v>1863.9843151916375</v>
      </c>
      <c r="T349" s="386">
        <v>1866.7321525989109</v>
      </c>
      <c r="U349" s="386">
        <v>1869.2334156326331</v>
      </c>
      <c r="V349" s="386">
        <v>1871.7380301470459</v>
      </c>
      <c r="W349" s="386">
        <v>1874.2460006328497</v>
      </c>
      <c r="X349" s="386">
        <v>1876.7573315867619</v>
      </c>
      <c r="Y349" s="386">
        <v>1879.2720275115257</v>
      </c>
      <c r="Z349" s="386">
        <v>1881.5008942255847</v>
      </c>
      <c r="AA349" s="386">
        <v>1883.7324044349739</v>
      </c>
      <c r="AB349" s="386">
        <v>1885.9665612749493</v>
      </c>
      <c r="AC349" s="386">
        <v>1888.2033678844853</v>
      </c>
      <c r="AD349" s="386">
        <v>1890.4428274062793</v>
      </c>
      <c r="AE349" s="386">
        <v>1893.4425261102656</v>
      </c>
      <c r="AF349" s="386">
        <v>1896.4469846473366</v>
      </c>
      <c r="AG349" s="386">
        <v>1899.4562105702546</v>
      </c>
      <c r="AH349" s="386">
        <v>1902.4702114437664</v>
      </c>
      <c r="AI349" s="386">
        <v>1905.4889948446216</v>
      </c>
      <c r="AJ349" s="386">
        <v>1908.302229263644</v>
      </c>
      <c r="AK349" s="386">
        <v>1911.1196170983605</v>
      </c>
      <c r="AL349" s="386">
        <v>1913.9411644808099</v>
      </c>
      <c r="AM349" s="386">
        <v>1916.7668775520838</v>
      </c>
      <c r="AN349" s="386">
        <v>1919.5967624623415</v>
      </c>
      <c r="AO349" s="387">
        <v>1919.5967624623415</v>
      </c>
      <c r="AP349" s="387">
        <v>1919.5967624623415</v>
      </c>
      <c r="AQ349" s="387">
        <v>1919.5967624623415</v>
      </c>
      <c r="AR349" s="387">
        <v>1919.5967624623415</v>
      </c>
      <c r="AS349" s="387">
        <v>1919.5967624623415</v>
      </c>
      <c r="AT349" s="387">
        <v>1919.5967624623415</v>
      </c>
      <c r="AU349" s="387">
        <v>1919.5967624623415</v>
      </c>
      <c r="AV349" s="387">
        <v>1919.5967624623415</v>
      </c>
      <c r="AW349" s="387">
        <v>1919.5967624623415</v>
      </c>
      <c r="AX349" s="387">
        <v>1919.5967624623415</v>
      </c>
      <c r="AY349" s="387">
        <v>1919.5967624623415</v>
      </c>
      <c r="AZ349" s="387">
        <v>1919.5967624623415</v>
      </c>
      <c r="BA349" s="387">
        <v>1919.5967624623415</v>
      </c>
      <c r="BB349" s="387">
        <v>1919.5967624623415</v>
      </c>
      <c r="BC349" s="387">
        <v>1919.5967624623415</v>
      </c>
      <c r="BD349" s="387">
        <v>1919.5967624623415</v>
      </c>
      <c r="BE349" s="387">
        <v>1919.5967624623415</v>
      </c>
      <c r="BF349" s="387">
        <v>1919.5967624623415</v>
      </c>
      <c r="BG349" s="387">
        <v>1919.5967624623415</v>
      </c>
      <c r="BH349" s="387">
        <v>1919.5967624623415</v>
      </c>
      <c r="BI349" s="387">
        <v>1919.5967624623415</v>
      </c>
      <c r="BJ349" s="387">
        <v>1919.5967624623415</v>
      </c>
      <c r="BK349" s="387">
        <v>1919.5967624623415</v>
      </c>
      <c r="BL349" s="387">
        <v>1919.5967624623415</v>
      </c>
      <c r="BM349" s="387">
        <v>1919.5967624623415</v>
      </c>
      <c r="BN349" s="387">
        <v>1919.5967624623415</v>
      </c>
      <c r="BO349" s="387">
        <v>1919.5967624623415</v>
      </c>
      <c r="BP349" s="387">
        <v>1919.5967624623415</v>
      </c>
      <c r="CA349" s="386">
        <v>4590</v>
      </c>
      <c r="CB349" s="386">
        <v>4592.4979601082068</v>
      </c>
      <c r="CC349" s="386">
        <v>4594.9972796509892</v>
      </c>
      <c r="CD349" s="386">
        <v>4597.4979593681755</v>
      </c>
      <c r="CE349" s="386">
        <v>4600</v>
      </c>
      <c r="CF349" s="386">
        <v>4624.3731890758772</v>
      </c>
      <c r="CG349" s="386">
        <v>4648.8755199660436</v>
      </c>
      <c r="CH349" s="386">
        <v>4673.5076769309026</v>
      </c>
      <c r="CI349" s="386">
        <v>4698.2703478564245</v>
      </c>
      <c r="CJ349" s="386">
        <v>4723.1642242733578</v>
      </c>
      <c r="CK349" s="386">
        <v>4747.9315880986424</v>
      </c>
      <c r="CL349" s="386">
        <v>4772.8288272112814</v>
      </c>
      <c r="CM349" s="386">
        <v>4797.856622652278</v>
      </c>
      <c r="CN349" s="386">
        <v>4823.0156590338811</v>
      </c>
      <c r="CO349" s="386">
        <v>4848.3066245583159</v>
      </c>
      <c r="CP349" s="386">
        <v>4864.1550915157704</v>
      </c>
      <c r="CQ349" s="386">
        <v>4880.05536499545</v>
      </c>
      <c r="CR349" s="386">
        <v>4896.0076143459592</v>
      </c>
      <c r="CS349" s="386">
        <v>4912.0120094694785</v>
      </c>
      <c r="CT349" s="386">
        <v>4928.0687208235777</v>
      </c>
      <c r="CU349" s="386">
        <v>4943.3354657720602</v>
      </c>
      <c r="CV349" s="386">
        <v>4958.6495058202108</v>
      </c>
      <c r="CW349" s="386">
        <v>4974.0109874842947</v>
      </c>
      <c r="CX349" s="386">
        <v>4989.4200577344718</v>
      </c>
      <c r="CY349" s="386">
        <v>5004.8768639962018</v>
      </c>
      <c r="CZ349" s="386">
        <v>5022.2810631605962</v>
      </c>
      <c r="DA349" s="386">
        <v>5039.7457845229956</v>
      </c>
      <c r="DB349" s="386">
        <v>5057.2712385461982</v>
      </c>
      <c r="DC349" s="386">
        <v>5074.8576364248756</v>
      </c>
      <c r="DD349" s="386">
        <v>5092.5051900881153</v>
      </c>
      <c r="DE349" s="386">
        <v>5099.9498786061149</v>
      </c>
      <c r="DF349" s="386">
        <v>5107.4054504487385</v>
      </c>
      <c r="DG349" s="386">
        <v>5114.8719215262217</v>
      </c>
      <c r="DH349" s="386">
        <v>5122.3493077720605</v>
      </c>
      <c r="DI349" s="386">
        <v>5129.8376251430436</v>
      </c>
      <c r="DJ349" s="387">
        <v>5129.8376251430436</v>
      </c>
      <c r="DK349" s="387">
        <v>5129.8376251430436</v>
      </c>
      <c r="DL349" s="387">
        <v>5129.8376251430436</v>
      </c>
      <c r="DM349" s="387">
        <v>5129.8376251430436</v>
      </c>
      <c r="DN349" s="387">
        <v>5129.8376251430436</v>
      </c>
      <c r="DO349" s="387">
        <v>5129.8376251430436</v>
      </c>
      <c r="DP349" s="387">
        <v>5129.8376251430436</v>
      </c>
      <c r="DQ349" s="387">
        <v>5129.8376251430436</v>
      </c>
      <c r="DR349" s="387">
        <v>5129.8376251430436</v>
      </c>
      <c r="DS349" s="387">
        <v>5129.8376251430436</v>
      </c>
      <c r="DT349" s="387">
        <v>5129.8376251430436</v>
      </c>
      <c r="DU349" s="387">
        <v>5129.8376251430436</v>
      </c>
      <c r="DV349" s="387">
        <v>5129.8376251430436</v>
      </c>
      <c r="DW349" s="387">
        <v>5129.8376251430436</v>
      </c>
      <c r="DX349" s="387">
        <v>5129.8376251430436</v>
      </c>
      <c r="DY349" s="387">
        <v>5129.8376251430436</v>
      </c>
      <c r="DZ349" s="387">
        <v>5129.8376251430436</v>
      </c>
      <c r="EA349" s="387">
        <v>5129.8376251430436</v>
      </c>
      <c r="EB349" s="387">
        <v>5129.8376251430436</v>
      </c>
      <c r="EC349" s="387">
        <v>5129.8376251430436</v>
      </c>
      <c r="ED349" s="387">
        <v>5129.8376251430436</v>
      </c>
      <c r="EE349" s="387">
        <v>5129.8376251430436</v>
      </c>
      <c r="EF349" s="387">
        <v>5129.8376251430436</v>
      </c>
      <c r="EG349" s="387">
        <v>5129.8376251430436</v>
      </c>
      <c r="EH349" s="387">
        <v>5129.8376251430436</v>
      </c>
      <c r="EI349" s="387">
        <v>5129.8376251430436</v>
      </c>
      <c r="EJ349" s="387">
        <v>5129.8376251430436</v>
      </c>
      <c r="EK349" s="387">
        <v>5129.8376251430436</v>
      </c>
      <c r="EY349" s="386">
        <v>773</v>
      </c>
      <c r="EZ349" s="386">
        <v>781</v>
      </c>
      <c r="FA349" s="386">
        <v>789</v>
      </c>
      <c r="FB349" s="386">
        <v>797</v>
      </c>
      <c r="FC349" s="386">
        <v>805.7</v>
      </c>
      <c r="FD349" s="386">
        <v>817</v>
      </c>
      <c r="FE349" s="386">
        <v>829</v>
      </c>
      <c r="FF349" s="386">
        <v>841</v>
      </c>
      <c r="FG349" s="386">
        <v>853</v>
      </c>
      <c r="FH349" s="386">
        <v>865</v>
      </c>
      <c r="FI349" s="386">
        <v>874.8</v>
      </c>
      <c r="FJ349" s="386">
        <v>886</v>
      </c>
      <c r="FK349" s="386">
        <v>897</v>
      </c>
      <c r="FL349" s="386">
        <v>908</v>
      </c>
      <c r="FM349" s="386">
        <v>919</v>
      </c>
      <c r="FN349" s="386">
        <v>930</v>
      </c>
      <c r="FO349" s="386">
        <v>941</v>
      </c>
      <c r="FP349" s="386">
        <v>952</v>
      </c>
      <c r="FQ349" s="386">
        <v>963</v>
      </c>
      <c r="FR349" s="386">
        <v>974</v>
      </c>
      <c r="FS349" s="386">
        <v>985</v>
      </c>
      <c r="FT349" s="386">
        <v>996</v>
      </c>
      <c r="FU349" s="386">
        <v>1007</v>
      </c>
      <c r="FV349" s="386">
        <v>1018</v>
      </c>
      <c r="FW349" s="386">
        <v>1029</v>
      </c>
      <c r="FX349" s="386">
        <v>1040</v>
      </c>
      <c r="FY349" s="386">
        <v>1051</v>
      </c>
      <c r="FZ349" s="386">
        <v>1062</v>
      </c>
      <c r="GA349" s="386">
        <v>1073</v>
      </c>
      <c r="GB349" s="386">
        <v>1084</v>
      </c>
      <c r="GC349" s="386">
        <v>1089.4000000000001</v>
      </c>
      <c r="GD349" s="387">
        <v>1089.4000000000001</v>
      </c>
      <c r="GE349" s="387">
        <v>1089.4000000000001</v>
      </c>
      <c r="GF349" s="387">
        <v>1089.4000000000001</v>
      </c>
      <c r="GG349" s="387">
        <v>1089.4000000000001</v>
      </c>
      <c r="GH349" s="387">
        <v>1089.4000000000001</v>
      </c>
      <c r="GI349" s="387">
        <v>1089.4000000000001</v>
      </c>
      <c r="GJ349" s="387">
        <v>1089.4000000000001</v>
      </c>
      <c r="GK349" s="387">
        <v>1089.4000000000001</v>
      </c>
      <c r="GL349" s="387">
        <v>1089.4000000000001</v>
      </c>
      <c r="GM349" s="387">
        <v>1089.4000000000001</v>
      </c>
      <c r="GN349" s="387">
        <v>1089.4000000000001</v>
      </c>
      <c r="GO349" s="387">
        <v>1089.4000000000001</v>
      </c>
      <c r="GP349" s="387">
        <v>1089.4000000000001</v>
      </c>
      <c r="GQ349" s="387">
        <v>1089.4000000000001</v>
      </c>
      <c r="GR349" s="387">
        <v>1089.4000000000001</v>
      </c>
      <c r="GS349" s="387">
        <v>1089.4000000000001</v>
      </c>
      <c r="GT349" s="387">
        <v>1089.4000000000001</v>
      </c>
      <c r="GU349" s="387">
        <v>1089.4000000000001</v>
      </c>
      <c r="GV349" s="387">
        <v>1089.4000000000001</v>
      </c>
      <c r="GW349" s="387">
        <v>1089.4000000000001</v>
      </c>
      <c r="GX349" s="387">
        <v>1089.4000000000001</v>
      </c>
      <c r="GY349" s="387">
        <v>1089.4000000000001</v>
      </c>
      <c r="GZ349" s="387">
        <v>1089.4000000000001</v>
      </c>
      <c r="HA349" s="387">
        <v>1089.4000000000001</v>
      </c>
      <c r="HB349" s="387">
        <v>1089.4000000000001</v>
      </c>
      <c r="HC349" s="387">
        <v>1089.4000000000001</v>
      </c>
      <c r="HD349" s="387">
        <v>1089.4000000000001</v>
      </c>
      <c r="HE349" s="387">
        <v>1089.4000000000001</v>
      </c>
      <c r="HS349" s="394">
        <v>2.5006080318320536</v>
      </c>
      <c r="HT349" s="394">
        <v>2.5005930230347282</v>
      </c>
      <c r="HU349" s="394">
        <v>2.5005780143274858</v>
      </c>
      <c r="HV349" s="394">
        <v>2.500563005710327</v>
      </c>
      <c r="HW349" s="394">
        <v>2.5005479971832516</v>
      </c>
      <c r="HX349" s="394">
        <v>2.5101410033853861</v>
      </c>
      <c r="HY349" s="394">
        <v>2.5197708118277089</v>
      </c>
      <c r="HZ349" s="394">
        <v>2.5294375636969195</v>
      </c>
      <c r="IA349" s="394">
        <v>2.5391414007213595</v>
      </c>
      <c r="IB349" s="394">
        <v>2.5488824651730932</v>
      </c>
      <c r="IC349" s="394">
        <v>2.5584766740175722</v>
      </c>
      <c r="ID349" s="394">
        <v>2.5681069962743441</v>
      </c>
      <c r="IE349" s="394">
        <v>2.5777735678773426</v>
      </c>
      <c r="IF349" s="394">
        <v>2.5874765252721685</v>
      </c>
      <c r="IG349" s="394">
        <v>2.5972160054180149</v>
      </c>
      <c r="IH349" s="394">
        <v>2.6022192043199275</v>
      </c>
      <c r="II349" s="394">
        <v>2.6072320412339258</v>
      </c>
      <c r="IJ349" s="394">
        <v>2.6122545347263886</v>
      </c>
      <c r="IK349" s="394">
        <v>2.6172867033994573</v>
      </c>
      <c r="IL349" s="394">
        <v>2.62232856589111</v>
      </c>
      <c r="IM349" s="394">
        <v>2.627336229785163</v>
      </c>
      <c r="IN349" s="394">
        <v>2.6323534564388189</v>
      </c>
      <c r="IO349" s="394">
        <v>2.6373802641133617</v>
      </c>
      <c r="IP349" s="394">
        <v>2.6424166711049475</v>
      </c>
      <c r="IQ349" s="394">
        <v>2.6474626957446685</v>
      </c>
      <c r="IR349" s="394">
        <v>2.6524602642563235</v>
      </c>
      <c r="IS349" s="394">
        <v>2.6574672665896784</v>
      </c>
      <c r="IT349" s="394">
        <v>2.6624837205527916</v>
      </c>
      <c r="IU349" s="394">
        <v>2.6675096439873371</v>
      </c>
      <c r="IV349" s="394">
        <v>2.6725450547686691</v>
      </c>
      <c r="IW349" s="394">
        <v>2.6725063778676352</v>
      </c>
      <c r="IX349" s="394">
        <v>2.6724677015263314</v>
      </c>
      <c r="IY349" s="394">
        <v>2.6724290257447492</v>
      </c>
      <c r="IZ349" s="394">
        <v>2.6723903505228805</v>
      </c>
      <c r="JA349" s="394">
        <v>2.6723516758607162</v>
      </c>
      <c r="JB349" s="394">
        <v>2.6723516758607162</v>
      </c>
      <c r="JC349" s="394">
        <v>2.6723516758607162</v>
      </c>
      <c r="JD349" s="394">
        <v>2.6723516758607162</v>
      </c>
      <c r="JE349" s="394">
        <v>2.6723516758607162</v>
      </c>
      <c r="JF349" s="394">
        <v>2.6723516758607162</v>
      </c>
      <c r="JG349" s="394">
        <v>2.6723516758607162</v>
      </c>
      <c r="JH349" s="394">
        <v>2.6723516758607162</v>
      </c>
      <c r="JI349" s="394">
        <v>2.6723516758607162</v>
      </c>
      <c r="JJ349" s="394">
        <v>2.6723516758607162</v>
      </c>
      <c r="JK349" s="394">
        <v>2.6723516758607162</v>
      </c>
      <c r="JL349" s="394">
        <v>2.6723516758607162</v>
      </c>
      <c r="JM349" s="394">
        <v>2.6723516758607162</v>
      </c>
      <c r="JN349" s="394">
        <v>2.6723516758607162</v>
      </c>
      <c r="JO349" s="394">
        <v>2.6723516758607162</v>
      </c>
      <c r="JP349" s="394">
        <v>2.6723516758607162</v>
      </c>
      <c r="JQ349" s="394">
        <v>2.6723516758607162</v>
      </c>
      <c r="JR349" s="394">
        <v>2.6723516758607162</v>
      </c>
      <c r="JS349" s="394">
        <v>2.6723516758607162</v>
      </c>
      <c r="JT349" s="394">
        <v>2.6723516758607162</v>
      </c>
      <c r="JU349" s="394">
        <v>2.6723516758607162</v>
      </c>
      <c r="JV349" s="394">
        <v>2.6723516758607162</v>
      </c>
      <c r="JW349" s="394">
        <v>2.6723516758607162</v>
      </c>
      <c r="JX349" s="394">
        <v>2.6723516758607162</v>
      </c>
      <c r="JY349" s="394">
        <v>2.6723516758607162</v>
      </c>
      <c r="JZ349" s="394">
        <v>2.6723516758607162</v>
      </c>
      <c r="KA349" s="394">
        <v>2.6723516758607162</v>
      </c>
      <c r="KB349" s="394">
        <v>2.6723516758607162</v>
      </c>
      <c r="KC349" s="394">
        <v>2.6723516758607162</v>
      </c>
    </row>
    <row r="350" spans="1:289" x14ac:dyDescent="0.25">
      <c r="A350" s="383">
        <v>341</v>
      </c>
      <c r="B350" s="384" t="s">
        <v>869</v>
      </c>
      <c r="C350" s="385" t="s">
        <v>142</v>
      </c>
      <c r="D350" s="385" t="s">
        <v>142</v>
      </c>
      <c r="E350" s="129">
        <v>2052</v>
      </c>
      <c r="F350" s="386">
        <v>568.25197000000003</v>
      </c>
      <c r="G350" s="386">
        <v>565.10363850902093</v>
      </c>
      <c r="H350" s="386">
        <v>561.9727499688812</v>
      </c>
      <c r="I350" s="386">
        <v>558.85920773901591</v>
      </c>
      <c r="J350" s="386">
        <v>555.76291571428567</v>
      </c>
      <c r="K350" s="386">
        <v>569.12881973631977</v>
      </c>
      <c r="L350" s="386">
        <v>582.816169082025</v>
      </c>
      <c r="M350" s="386">
        <v>596.83269439917058</v>
      </c>
      <c r="N350" s="386">
        <v>611.18631225490446</v>
      </c>
      <c r="O350" s="386">
        <v>625.88512960704986</v>
      </c>
      <c r="P350" s="386">
        <v>639.57145571913134</v>
      </c>
      <c r="Q350" s="386">
        <v>653.55706282317988</v>
      </c>
      <c r="R350" s="386">
        <v>667.84849534254317</v>
      </c>
      <c r="S350" s="386">
        <v>682.45244080847806</v>
      </c>
      <c r="T350" s="386">
        <v>697.37573298951258</v>
      </c>
      <c r="U350" s="386">
        <v>709.98401429847331</v>
      </c>
      <c r="V350" s="386">
        <v>722.8202484168678</v>
      </c>
      <c r="W350" s="386">
        <v>735.88855664259984</v>
      </c>
      <c r="X350" s="386">
        <v>749.19313478503216</v>
      </c>
      <c r="Y350" s="386">
        <v>762.73825451212463</v>
      </c>
      <c r="Z350" s="386">
        <v>774.03489097295164</v>
      </c>
      <c r="AA350" s="386">
        <v>785.49883777198863</v>
      </c>
      <c r="AB350" s="386">
        <v>797.1325728812734</v>
      </c>
      <c r="AC350" s="386">
        <v>808.9386109731787</v>
      </c>
      <c r="AD350" s="386">
        <v>820.91950396396669</v>
      </c>
      <c r="AE350" s="386">
        <v>835.94962129416172</v>
      </c>
      <c r="AF350" s="386">
        <v>851.25492325070388</v>
      </c>
      <c r="AG350" s="386">
        <v>866.84044815611026</v>
      </c>
      <c r="AH350" s="386">
        <v>882.71132657894407</v>
      </c>
      <c r="AI350" s="386">
        <v>898.87278302273694</v>
      </c>
      <c r="AJ350" s="386">
        <v>912.99972938205826</v>
      </c>
      <c r="AK350" s="386">
        <v>927.34869894333701</v>
      </c>
      <c r="AL350" s="386">
        <v>941.92318108785594</v>
      </c>
      <c r="AM350" s="386">
        <v>956.72672003702985</v>
      </c>
      <c r="AN350" s="386">
        <v>971.76291571428965</v>
      </c>
      <c r="AO350" s="387">
        <v>971.76291571428965</v>
      </c>
      <c r="AP350" s="387">
        <v>971.76291571428965</v>
      </c>
      <c r="AQ350" s="387">
        <v>971.76291571428965</v>
      </c>
      <c r="AR350" s="387">
        <v>971.76291571428965</v>
      </c>
      <c r="AS350" s="387">
        <v>971.76291571428965</v>
      </c>
      <c r="AT350" s="387">
        <v>971.76291571428965</v>
      </c>
      <c r="AU350" s="387">
        <v>971.76291571428965</v>
      </c>
      <c r="AV350" s="387">
        <v>971.76291571428965</v>
      </c>
      <c r="AW350" s="387">
        <v>971.76291571428965</v>
      </c>
      <c r="AX350" s="387">
        <v>971.76291571428965</v>
      </c>
      <c r="AY350" s="387">
        <v>971.76291571428965</v>
      </c>
      <c r="AZ350" s="387">
        <v>971.76291571428965</v>
      </c>
      <c r="BA350" s="387">
        <v>971.76291571428965</v>
      </c>
      <c r="BB350" s="387">
        <v>971.76291571428965</v>
      </c>
      <c r="BC350" s="387">
        <v>971.76291571428965</v>
      </c>
      <c r="BD350" s="387">
        <v>971.76291571428965</v>
      </c>
      <c r="BE350" s="387">
        <v>971.76291571428965</v>
      </c>
      <c r="BF350" s="387">
        <v>971.76291571428965</v>
      </c>
      <c r="BG350" s="387">
        <v>971.76291571428965</v>
      </c>
      <c r="BH350" s="387">
        <v>971.76291571428965</v>
      </c>
      <c r="BI350" s="387">
        <v>971.76291571428965</v>
      </c>
      <c r="BJ350" s="387">
        <v>971.76291571428965</v>
      </c>
      <c r="BK350" s="387">
        <v>971.76291571428965</v>
      </c>
      <c r="BL350" s="387">
        <v>971.76291571428965</v>
      </c>
      <c r="BM350" s="387">
        <v>971.76291571428965</v>
      </c>
      <c r="BN350" s="387">
        <v>971.76291571428965</v>
      </c>
      <c r="BO350" s="387">
        <v>971.76291571428965</v>
      </c>
      <c r="BP350" s="387">
        <v>971.76291571428965</v>
      </c>
      <c r="CA350" s="386">
        <v>1819.9999999999998</v>
      </c>
      <c r="CB350" s="386">
        <v>1809.9165095484282</v>
      </c>
      <c r="CC350" s="386">
        <v>1799.8888854593217</v>
      </c>
      <c r="CD350" s="386">
        <v>1789.9168182118387</v>
      </c>
      <c r="CE350" s="386">
        <v>1780</v>
      </c>
      <c r="CF350" s="386">
        <v>1822.2807965302907</v>
      </c>
      <c r="CG350" s="386">
        <v>1865.5658996646466</v>
      </c>
      <c r="CH350" s="386">
        <v>1909.8791649554162</v>
      </c>
      <c r="CI350" s="386">
        <v>1955.2450146020014</v>
      </c>
      <c r="CJ350" s="386">
        <v>2001.6884509105696</v>
      </c>
      <c r="CK350" s="386">
        <v>2045.8741603952515</v>
      </c>
      <c r="CL350" s="386">
        <v>2091.0352349132763</v>
      </c>
      <c r="CM350" s="386">
        <v>2137.1932048861167</v>
      </c>
      <c r="CN350" s="386">
        <v>2184.3700760024867</v>
      </c>
      <c r="CO350" s="386">
        <v>2232.5883397094949</v>
      </c>
      <c r="CP350" s="386">
        <v>2271.450864559044</v>
      </c>
      <c r="CQ350" s="386">
        <v>2310.9898669350673</v>
      </c>
      <c r="CR350" s="386">
        <v>2351.2171222393331</v>
      </c>
      <c r="CS350" s="386">
        <v>2392.1446108472874</v>
      </c>
      <c r="CT350" s="386">
        <v>2433.7845216760184</v>
      </c>
      <c r="CU350" s="386">
        <v>2469.1610825417761</v>
      </c>
      <c r="CV350" s="386">
        <v>2505.0518635644717</v>
      </c>
      <c r="CW350" s="386">
        <v>2541.4643392516127</v>
      </c>
      <c r="CX350" s="386">
        <v>2578.40609275729</v>
      </c>
      <c r="CY350" s="386">
        <v>2615.8848174614195</v>
      </c>
      <c r="CZ350" s="386">
        <v>2662.6121848961616</v>
      </c>
      <c r="DA350" s="386">
        <v>2710.1742400254097</v>
      </c>
      <c r="DB350" s="386">
        <v>2758.5858928170401</v>
      </c>
      <c r="DC350" s="386">
        <v>2807.8623195746409</v>
      </c>
      <c r="DD350" s="386">
        <v>2858.0189676950504</v>
      </c>
      <c r="DE350" s="386">
        <v>2899.7555273068065</v>
      </c>
      <c r="DF350" s="386">
        <v>2942.1015791675345</v>
      </c>
      <c r="DG350" s="386">
        <v>2985.0660238863175</v>
      </c>
      <c r="DH350" s="386">
        <v>3028.6578920506622</v>
      </c>
      <c r="DI350" s="386">
        <v>3072.8863461246146</v>
      </c>
      <c r="DJ350" s="387">
        <v>3072.8863461246146</v>
      </c>
      <c r="DK350" s="387">
        <v>3072.8863461246146</v>
      </c>
      <c r="DL350" s="387">
        <v>3072.8863461246146</v>
      </c>
      <c r="DM350" s="387">
        <v>3072.8863461246146</v>
      </c>
      <c r="DN350" s="387">
        <v>3072.8863461246146</v>
      </c>
      <c r="DO350" s="387">
        <v>3072.8863461246146</v>
      </c>
      <c r="DP350" s="387">
        <v>3072.8863461246146</v>
      </c>
      <c r="DQ350" s="387">
        <v>3072.8863461246146</v>
      </c>
      <c r="DR350" s="387">
        <v>3072.8863461246146</v>
      </c>
      <c r="DS350" s="387">
        <v>3072.8863461246146</v>
      </c>
      <c r="DT350" s="387">
        <v>3072.8863461246146</v>
      </c>
      <c r="DU350" s="387">
        <v>3072.8863461246146</v>
      </c>
      <c r="DV350" s="387">
        <v>3072.8863461246146</v>
      </c>
      <c r="DW350" s="387">
        <v>3072.8863461246146</v>
      </c>
      <c r="DX350" s="387">
        <v>3072.8863461246146</v>
      </c>
      <c r="DY350" s="387">
        <v>3072.8863461246146</v>
      </c>
      <c r="DZ350" s="387">
        <v>3072.8863461246146</v>
      </c>
      <c r="EA350" s="387">
        <v>3072.8863461246146</v>
      </c>
      <c r="EB350" s="387">
        <v>3072.8863461246146</v>
      </c>
      <c r="EC350" s="387">
        <v>3072.8863461246146</v>
      </c>
      <c r="ED350" s="387">
        <v>3072.8863461246146</v>
      </c>
      <c r="EE350" s="387">
        <v>3072.8863461246146</v>
      </c>
      <c r="EF350" s="387">
        <v>3072.8863461246146</v>
      </c>
      <c r="EG350" s="387">
        <v>3072.8863461246146</v>
      </c>
      <c r="EH350" s="387">
        <v>3072.8863461246146</v>
      </c>
      <c r="EI350" s="387">
        <v>3072.8863461246146</v>
      </c>
      <c r="EJ350" s="387">
        <v>3072.8863461246146</v>
      </c>
      <c r="EK350" s="387">
        <v>3072.8863461246146</v>
      </c>
      <c r="EY350" s="386">
        <v>3755</v>
      </c>
      <c r="EZ350" s="386">
        <v>3805</v>
      </c>
      <c r="FA350" s="386">
        <v>3855</v>
      </c>
      <c r="FB350" s="386">
        <v>3905</v>
      </c>
      <c r="FC350" s="386">
        <v>3954.8999999999996</v>
      </c>
      <c r="FD350" s="386">
        <v>4006</v>
      </c>
      <c r="FE350" s="386">
        <v>4057</v>
      </c>
      <c r="FF350" s="386">
        <v>4108</v>
      </c>
      <c r="FG350" s="386">
        <v>4159</v>
      </c>
      <c r="FH350" s="386">
        <v>4210</v>
      </c>
      <c r="FI350" s="386">
        <v>4261</v>
      </c>
      <c r="FJ350" s="386">
        <v>4309</v>
      </c>
      <c r="FK350" s="386">
        <v>4357</v>
      </c>
      <c r="FL350" s="386">
        <v>4405</v>
      </c>
      <c r="FM350" s="386">
        <v>4453</v>
      </c>
      <c r="FN350" s="386">
        <v>4501</v>
      </c>
      <c r="FO350" s="386">
        <v>4549</v>
      </c>
      <c r="FP350" s="386">
        <v>4597</v>
      </c>
      <c r="FQ350" s="386">
        <v>4645</v>
      </c>
      <c r="FR350" s="386">
        <v>4693</v>
      </c>
      <c r="FS350" s="386">
        <v>4741</v>
      </c>
      <c r="FT350" s="386">
        <v>4789</v>
      </c>
      <c r="FU350" s="386">
        <v>4837</v>
      </c>
      <c r="FV350" s="386">
        <v>4885</v>
      </c>
      <c r="FW350" s="386">
        <v>4933</v>
      </c>
      <c r="FX350" s="386">
        <v>4981</v>
      </c>
      <c r="FY350" s="386">
        <v>5029</v>
      </c>
      <c r="FZ350" s="386">
        <v>5077</v>
      </c>
      <c r="GA350" s="386">
        <v>5125</v>
      </c>
      <c r="GB350" s="386">
        <v>5173</v>
      </c>
      <c r="GC350" s="386">
        <v>5214.6000000000004</v>
      </c>
      <c r="GD350" s="387">
        <v>5214.6000000000004</v>
      </c>
      <c r="GE350" s="387">
        <v>5214.6000000000004</v>
      </c>
      <c r="GF350" s="387">
        <v>5214.6000000000004</v>
      </c>
      <c r="GG350" s="387">
        <v>5214.6000000000004</v>
      </c>
      <c r="GH350" s="387">
        <v>5214.6000000000004</v>
      </c>
      <c r="GI350" s="387">
        <v>5214.6000000000004</v>
      </c>
      <c r="GJ350" s="387">
        <v>5214.6000000000004</v>
      </c>
      <c r="GK350" s="387">
        <v>5214.6000000000004</v>
      </c>
      <c r="GL350" s="387">
        <v>5214.6000000000004</v>
      </c>
      <c r="GM350" s="387">
        <v>5214.6000000000004</v>
      </c>
      <c r="GN350" s="387">
        <v>5214.6000000000004</v>
      </c>
      <c r="GO350" s="387">
        <v>5214.6000000000004</v>
      </c>
      <c r="GP350" s="387">
        <v>5214.6000000000004</v>
      </c>
      <c r="GQ350" s="387">
        <v>5214.6000000000004</v>
      </c>
      <c r="GR350" s="387">
        <v>5214.6000000000004</v>
      </c>
      <c r="GS350" s="387">
        <v>5214.6000000000004</v>
      </c>
      <c r="GT350" s="387">
        <v>5214.6000000000004</v>
      </c>
      <c r="GU350" s="387">
        <v>5214.6000000000004</v>
      </c>
      <c r="GV350" s="387">
        <v>5214.6000000000004</v>
      </c>
      <c r="GW350" s="387">
        <v>5214.6000000000004</v>
      </c>
      <c r="GX350" s="387">
        <v>5214.6000000000004</v>
      </c>
      <c r="GY350" s="387">
        <v>5214.6000000000004</v>
      </c>
      <c r="GZ350" s="387">
        <v>5214.6000000000004</v>
      </c>
      <c r="HA350" s="387">
        <v>5214.6000000000004</v>
      </c>
      <c r="HB350" s="387">
        <v>5214.6000000000004</v>
      </c>
      <c r="HC350" s="387">
        <v>5214.6000000000004</v>
      </c>
      <c r="HD350" s="387">
        <v>5214.6000000000004</v>
      </c>
      <c r="HE350" s="387">
        <v>5214.6000000000004</v>
      </c>
      <c r="HS350" s="394">
        <v>3.2028045586889911</v>
      </c>
      <c r="HT350" s="394">
        <v>3.2028045586889915</v>
      </c>
      <c r="HU350" s="394">
        <v>3.2028045586889919</v>
      </c>
      <c r="HV350" s="394">
        <v>3.2028045586889924</v>
      </c>
      <c r="HW350" s="394">
        <v>3.2028045586889915</v>
      </c>
      <c r="HX350" s="394">
        <v>3.2018775597668072</v>
      </c>
      <c r="HY350" s="394">
        <v>3.2009508291491628</v>
      </c>
      <c r="HZ350" s="394">
        <v>3.200024366758401</v>
      </c>
      <c r="IA350" s="394">
        <v>3.199098172516889</v>
      </c>
      <c r="IB350" s="394">
        <v>3.1981722463470121</v>
      </c>
      <c r="IC350" s="394">
        <v>3.1988203070990395</v>
      </c>
      <c r="ID350" s="394">
        <v>3.1994684991706785</v>
      </c>
      <c r="IE350" s="394">
        <v>3.2001168225885404</v>
      </c>
      <c r="IF350" s="394">
        <v>3.2007652773792388</v>
      </c>
      <c r="IG350" s="394">
        <v>3.2014138635693961</v>
      </c>
      <c r="IH350" s="394">
        <v>3.1992986022416821</v>
      </c>
      <c r="II350" s="394">
        <v>3.1971847385247347</v>
      </c>
      <c r="IJ350" s="394">
        <v>3.195072271495115</v>
      </c>
      <c r="IK350" s="394">
        <v>3.1929612002299934</v>
      </c>
      <c r="IL350" s="394">
        <v>3.1908515238071495</v>
      </c>
      <c r="IM350" s="394">
        <v>3.1899867968975832</v>
      </c>
      <c r="IN350" s="394">
        <v>3.1891223043306751</v>
      </c>
      <c r="IO350" s="394">
        <v>3.1882580460429182</v>
      </c>
      <c r="IP350" s="394">
        <v>3.1873940219708219</v>
      </c>
      <c r="IQ350" s="394">
        <v>3.1865302320509135</v>
      </c>
      <c r="IR350" s="394">
        <v>3.1851347462471269</v>
      </c>
      <c r="IS350" s="394">
        <v>3.1837398715722127</v>
      </c>
      <c r="IT350" s="394">
        <v>3.1823456077585379</v>
      </c>
      <c r="IU350" s="394">
        <v>3.1809519545385867</v>
      </c>
      <c r="IV350" s="394">
        <v>3.1795589116449605</v>
      </c>
      <c r="IW350" s="394">
        <v>3.1760749034059801</v>
      </c>
      <c r="IX350" s="394">
        <v>3.1725947127762169</v>
      </c>
      <c r="IY350" s="394">
        <v>3.1691183355725179</v>
      </c>
      <c r="IZ350" s="394">
        <v>3.1656457676163146</v>
      </c>
      <c r="JA350" s="394">
        <v>3.1621770047336129</v>
      </c>
      <c r="JB350" s="394">
        <v>3.1621770047336129</v>
      </c>
      <c r="JC350" s="394">
        <v>3.1621770047336129</v>
      </c>
      <c r="JD350" s="394">
        <v>3.1621770047336129</v>
      </c>
      <c r="JE350" s="394">
        <v>3.1621770047336129</v>
      </c>
      <c r="JF350" s="394">
        <v>3.1621770047336129</v>
      </c>
      <c r="JG350" s="394">
        <v>3.1621770047336129</v>
      </c>
      <c r="JH350" s="394">
        <v>3.1621770047336129</v>
      </c>
      <c r="JI350" s="394">
        <v>3.1621770047336129</v>
      </c>
      <c r="JJ350" s="394">
        <v>3.1621770047336129</v>
      </c>
      <c r="JK350" s="394">
        <v>3.1621770047336129</v>
      </c>
      <c r="JL350" s="394">
        <v>3.1621770047336129</v>
      </c>
      <c r="JM350" s="394">
        <v>3.1621770047336129</v>
      </c>
      <c r="JN350" s="394">
        <v>3.1621770047336129</v>
      </c>
      <c r="JO350" s="394">
        <v>3.1621770047336129</v>
      </c>
      <c r="JP350" s="394">
        <v>3.1621770047336129</v>
      </c>
      <c r="JQ350" s="394">
        <v>3.1621770047336129</v>
      </c>
      <c r="JR350" s="394">
        <v>3.1621770047336129</v>
      </c>
      <c r="JS350" s="394">
        <v>3.1621770047336129</v>
      </c>
      <c r="JT350" s="394">
        <v>3.1621770047336129</v>
      </c>
      <c r="JU350" s="394">
        <v>3.1621770047336129</v>
      </c>
      <c r="JV350" s="394">
        <v>3.1621770047336129</v>
      </c>
      <c r="JW350" s="394">
        <v>3.1621770047336129</v>
      </c>
      <c r="JX350" s="394">
        <v>3.1621770047336129</v>
      </c>
      <c r="JY350" s="394">
        <v>3.1621770047336129</v>
      </c>
      <c r="JZ350" s="394">
        <v>3.1621770047336129</v>
      </c>
      <c r="KA350" s="394">
        <v>3.1621770047336129</v>
      </c>
      <c r="KB350" s="394">
        <v>3.1621770047336129</v>
      </c>
      <c r="KC350" s="394">
        <v>3.1621770047336129</v>
      </c>
    </row>
    <row r="351" spans="1:289" x14ac:dyDescent="0.25">
      <c r="A351" s="383">
        <v>342</v>
      </c>
      <c r="B351" s="384" t="s">
        <v>865</v>
      </c>
      <c r="C351" s="385" t="s">
        <v>142</v>
      </c>
      <c r="D351" s="385" t="s">
        <v>142</v>
      </c>
      <c r="E351" s="129">
        <v>2052</v>
      </c>
      <c r="F351" s="386">
        <v>1096.1748699999998</v>
      </c>
      <c r="G351" s="386">
        <v>1079.4747407656755</v>
      </c>
      <c r="H351" s="386">
        <v>1063.0290365542885</v>
      </c>
      <c r="I351" s="386">
        <v>1046.8338812226434</v>
      </c>
      <c r="J351" s="386">
        <v>1030.8854576802507</v>
      </c>
      <c r="K351" s="386">
        <v>1038.9870275635442</v>
      </c>
      <c r="L351" s="386">
        <v>1047.152266435555</v>
      </c>
      <c r="M351" s="386">
        <v>1055.3816746610498</v>
      </c>
      <c r="N351" s="386">
        <v>1063.6757565370847</v>
      </c>
      <c r="O351" s="386">
        <v>1072.0350203239091</v>
      </c>
      <c r="P351" s="386">
        <v>1080.2971957586967</v>
      </c>
      <c r="Q351" s="386">
        <v>1088.6230477913762</v>
      </c>
      <c r="R351" s="386">
        <v>1097.0130671775787</v>
      </c>
      <c r="S351" s="386">
        <v>1105.4677484551894</v>
      </c>
      <c r="T351" s="386">
        <v>1113.9875899734982</v>
      </c>
      <c r="U351" s="386">
        <v>1121.583794409336</v>
      </c>
      <c r="V351" s="386">
        <v>1129.2317968385719</v>
      </c>
      <c r="W351" s="386">
        <v>1136.9319504681455</v>
      </c>
      <c r="X351" s="386">
        <v>1144.6846109134897</v>
      </c>
      <c r="Y351" s="386">
        <v>1152.4901362149551</v>
      </c>
      <c r="Z351" s="386">
        <v>1159.2806285643842</v>
      </c>
      <c r="AA351" s="386">
        <v>1166.1111306153271</v>
      </c>
      <c r="AB351" s="386">
        <v>1172.9818781056556</v>
      </c>
      <c r="AC351" s="386">
        <v>1179.8931081622136</v>
      </c>
      <c r="AD351" s="386">
        <v>1186.8450593089999</v>
      </c>
      <c r="AE351" s="386">
        <v>1195.9090846137776</v>
      </c>
      <c r="AF351" s="386">
        <v>1205.0423325639892</v>
      </c>
      <c r="AG351" s="386">
        <v>1214.2453318182033</v>
      </c>
      <c r="AH351" s="386">
        <v>1223.5186150723935</v>
      </c>
      <c r="AI351" s="386">
        <v>1232.862719090773</v>
      </c>
      <c r="AJ351" s="386">
        <v>1241.3496139334436</v>
      </c>
      <c r="AK351" s="386">
        <v>1249.8949316507419</v>
      </c>
      <c r="AL351" s="386">
        <v>1258.4990744194761</v>
      </c>
      <c r="AM351" s="386">
        <v>1267.1624471849964</v>
      </c>
      <c r="AN351" s="386">
        <v>1275.8854576802544</v>
      </c>
      <c r="AO351" s="387">
        <v>1275.8854576802544</v>
      </c>
      <c r="AP351" s="387">
        <v>1275.8854576802544</v>
      </c>
      <c r="AQ351" s="387">
        <v>1275.8854576802544</v>
      </c>
      <c r="AR351" s="387">
        <v>1275.8854576802544</v>
      </c>
      <c r="AS351" s="387">
        <v>1275.8854576802544</v>
      </c>
      <c r="AT351" s="387">
        <v>1275.8854576802544</v>
      </c>
      <c r="AU351" s="387">
        <v>1275.8854576802544</v>
      </c>
      <c r="AV351" s="387">
        <v>1275.8854576802544</v>
      </c>
      <c r="AW351" s="387">
        <v>1275.8854576802544</v>
      </c>
      <c r="AX351" s="387">
        <v>1275.8854576802544</v>
      </c>
      <c r="AY351" s="387">
        <v>1275.8854576802544</v>
      </c>
      <c r="AZ351" s="387">
        <v>1275.8854576802544</v>
      </c>
      <c r="BA351" s="387">
        <v>1275.8854576802544</v>
      </c>
      <c r="BB351" s="387">
        <v>1275.8854576802544</v>
      </c>
      <c r="BC351" s="387">
        <v>1275.8854576802544</v>
      </c>
      <c r="BD351" s="387">
        <v>1275.8854576802544</v>
      </c>
      <c r="BE351" s="387">
        <v>1275.8854576802544</v>
      </c>
      <c r="BF351" s="387">
        <v>1275.8854576802544</v>
      </c>
      <c r="BG351" s="387">
        <v>1275.8854576802544</v>
      </c>
      <c r="BH351" s="387">
        <v>1275.8854576802544</v>
      </c>
      <c r="BI351" s="387">
        <v>1275.8854576802544</v>
      </c>
      <c r="BJ351" s="387">
        <v>1275.8854576802544</v>
      </c>
      <c r="BK351" s="387">
        <v>1275.8854576802544</v>
      </c>
      <c r="BL351" s="387">
        <v>1275.8854576802544</v>
      </c>
      <c r="BM351" s="387">
        <v>1275.8854576802544</v>
      </c>
      <c r="BN351" s="387">
        <v>1275.8854576802544</v>
      </c>
      <c r="BO351" s="387">
        <v>1275.8854576802544</v>
      </c>
      <c r="BP351" s="387">
        <v>1275.8854576802544</v>
      </c>
      <c r="CA351" s="386">
        <v>3190</v>
      </c>
      <c r="CB351" s="386">
        <v>3141.4006261998193</v>
      </c>
      <c r="CC351" s="386">
        <v>3093.5416596516038</v>
      </c>
      <c r="CD351" s="386">
        <v>3046.4118203149769</v>
      </c>
      <c r="CE351" s="386">
        <v>3000</v>
      </c>
      <c r="CF351" s="386">
        <v>3027.9279267122488</v>
      </c>
      <c r="CG351" s="386">
        <v>3056.1158431213125</v>
      </c>
      <c r="CH351" s="386">
        <v>3084.566169551591</v>
      </c>
      <c r="CI351" s="386">
        <v>3113.2813488590309</v>
      </c>
      <c r="CJ351" s="386">
        <v>3142.2638466408789</v>
      </c>
      <c r="CK351" s="386">
        <v>3171.0269234093212</v>
      </c>
      <c r="CL351" s="386">
        <v>3200.053286338813</v>
      </c>
      <c r="CM351" s="386">
        <v>3229.3453454497831</v>
      </c>
      <c r="CN351" s="386">
        <v>3258.9055328230615</v>
      </c>
      <c r="CO351" s="386">
        <v>3288.7363028018149</v>
      </c>
      <c r="CP351" s="386">
        <v>3311.4895070795624</v>
      </c>
      <c r="CQ351" s="386">
        <v>3334.4001299695788</v>
      </c>
      <c r="CR351" s="386">
        <v>3357.4692605764658</v>
      </c>
      <c r="CS351" s="386">
        <v>3380.6979955398228</v>
      </c>
      <c r="CT351" s="386">
        <v>3404.0874390863787</v>
      </c>
      <c r="CU351" s="386">
        <v>3424.5156806098794</v>
      </c>
      <c r="CV351" s="386">
        <v>3445.0665138879135</v>
      </c>
      <c r="CW351" s="386">
        <v>3465.7406746048646</v>
      </c>
      <c r="CX351" s="386">
        <v>3486.5389028600266</v>
      </c>
      <c r="CY351" s="386">
        <v>3507.4619431940973</v>
      </c>
      <c r="CZ351" s="386">
        <v>3534.601150040739</v>
      </c>
      <c r="DA351" s="386">
        <v>3561.9503482030937</v>
      </c>
      <c r="DB351" s="386">
        <v>3589.5111625021418</v>
      </c>
      <c r="DC351" s="386">
        <v>3617.2852303310178</v>
      </c>
      <c r="DD351" s="386">
        <v>3645.2742017522883</v>
      </c>
      <c r="DE351" s="386">
        <v>3670.2149722905347</v>
      </c>
      <c r="DF351" s="386">
        <v>3695.3263862428603</v>
      </c>
      <c r="DG351" s="386">
        <v>3720.6096111423499</v>
      </c>
      <c r="DH351" s="386">
        <v>3746.065822510287</v>
      </c>
      <c r="DI351" s="386">
        <v>3771.6962039108093</v>
      </c>
      <c r="DJ351" s="387">
        <v>3771.6962039108093</v>
      </c>
      <c r="DK351" s="387">
        <v>3771.6962039108093</v>
      </c>
      <c r="DL351" s="387">
        <v>3771.6962039108093</v>
      </c>
      <c r="DM351" s="387">
        <v>3771.6962039108093</v>
      </c>
      <c r="DN351" s="387">
        <v>3771.6962039108093</v>
      </c>
      <c r="DO351" s="387">
        <v>3771.6962039108093</v>
      </c>
      <c r="DP351" s="387">
        <v>3771.6962039108093</v>
      </c>
      <c r="DQ351" s="387">
        <v>3771.6962039108093</v>
      </c>
      <c r="DR351" s="387">
        <v>3771.6962039108093</v>
      </c>
      <c r="DS351" s="387">
        <v>3771.6962039108093</v>
      </c>
      <c r="DT351" s="387">
        <v>3771.6962039108093</v>
      </c>
      <c r="DU351" s="387">
        <v>3771.6962039108093</v>
      </c>
      <c r="DV351" s="387">
        <v>3771.6962039108093</v>
      </c>
      <c r="DW351" s="387">
        <v>3771.6962039108093</v>
      </c>
      <c r="DX351" s="387">
        <v>3771.6962039108093</v>
      </c>
      <c r="DY351" s="387">
        <v>3771.6962039108093</v>
      </c>
      <c r="DZ351" s="387">
        <v>3771.6962039108093</v>
      </c>
      <c r="EA351" s="387">
        <v>3771.6962039108093</v>
      </c>
      <c r="EB351" s="387">
        <v>3771.6962039108093</v>
      </c>
      <c r="EC351" s="387">
        <v>3771.6962039108093</v>
      </c>
      <c r="ED351" s="387">
        <v>3771.6962039108093</v>
      </c>
      <c r="EE351" s="387">
        <v>3771.6962039108093</v>
      </c>
      <c r="EF351" s="387">
        <v>3771.6962039108093</v>
      </c>
      <c r="EG351" s="387">
        <v>3771.6962039108093</v>
      </c>
      <c r="EH351" s="387">
        <v>3771.6962039108093</v>
      </c>
      <c r="EI351" s="387">
        <v>3771.6962039108093</v>
      </c>
      <c r="EJ351" s="387">
        <v>3771.6962039108093</v>
      </c>
      <c r="EK351" s="387">
        <v>3771.6962039108093</v>
      </c>
      <c r="EY351" s="386">
        <v>1824</v>
      </c>
      <c r="EZ351" s="386">
        <v>1847</v>
      </c>
      <c r="FA351" s="386">
        <v>1870</v>
      </c>
      <c r="FB351" s="386">
        <v>1893</v>
      </c>
      <c r="FC351" s="386">
        <v>1915.3000000000002</v>
      </c>
      <c r="FD351" s="386">
        <v>1941</v>
      </c>
      <c r="FE351" s="386">
        <v>1967</v>
      </c>
      <c r="FF351" s="386">
        <v>1993</v>
      </c>
      <c r="FG351" s="386">
        <v>2019</v>
      </c>
      <c r="FH351" s="386">
        <v>2045</v>
      </c>
      <c r="FI351" s="386">
        <v>2071.1</v>
      </c>
      <c r="FJ351" s="386">
        <v>2097</v>
      </c>
      <c r="FK351" s="386">
        <v>2123</v>
      </c>
      <c r="FL351" s="386">
        <v>2149</v>
      </c>
      <c r="FM351" s="386">
        <v>2175</v>
      </c>
      <c r="FN351" s="386">
        <v>2201</v>
      </c>
      <c r="FO351" s="386">
        <v>2227</v>
      </c>
      <c r="FP351" s="386">
        <v>2253</v>
      </c>
      <c r="FQ351" s="386">
        <v>2279</v>
      </c>
      <c r="FR351" s="386">
        <v>2305</v>
      </c>
      <c r="FS351" s="386">
        <v>2331</v>
      </c>
      <c r="FT351" s="386">
        <v>2357</v>
      </c>
      <c r="FU351" s="386">
        <v>2383</v>
      </c>
      <c r="FV351" s="386">
        <v>2409</v>
      </c>
      <c r="FW351" s="386">
        <v>2435</v>
      </c>
      <c r="FX351" s="386">
        <v>2461</v>
      </c>
      <c r="FY351" s="386">
        <v>2487</v>
      </c>
      <c r="FZ351" s="386">
        <v>2513</v>
      </c>
      <c r="GA351" s="386">
        <v>2539</v>
      </c>
      <c r="GB351" s="386">
        <v>2565</v>
      </c>
      <c r="GC351" s="386">
        <v>2581.4</v>
      </c>
      <c r="GD351" s="387">
        <v>2581.4</v>
      </c>
      <c r="GE351" s="387">
        <v>2581.4</v>
      </c>
      <c r="GF351" s="387">
        <v>2581.4</v>
      </c>
      <c r="GG351" s="387">
        <v>2581.4</v>
      </c>
      <c r="GH351" s="387">
        <v>2581.4</v>
      </c>
      <c r="GI351" s="387">
        <v>2581.4</v>
      </c>
      <c r="GJ351" s="387">
        <v>2581.4</v>
      </c>
      <c r="GK351" s="387">
        <v>2581.4</v>
      </c>
      <c r="GL351" s="387">
        <v>2581.4</v>
      </c>
      <c r="GM351" s="387">
        <v>2581.4</v>
      </c>
      <c r="GN351" s="387">
        <v>2581.4</v>
      </c>
      <c r="GO351" s="387">
        <v>2581.4</v>
      </c>
      <c r="GP351" s="387">
        <v>2581.4</v>
      </c>
      <c r="GQ351" s="387">
        <v>2581.4</v>
      </c>
      <c r="GR351" s="387">
        <v>2581.4</v>
      </c>
      <c r="GS351" s="387">
        <v>2581.4</v>
      </c>
      <c r="GT351" s="387">
        <v>2581.4</v>
      </c>
      <c r="GU351" s="387">
        <v>2581.4</v>
      </c>
      <c r="GV351" s="387">
        <v>2581.4</v>
      </c>
      <c r="GW351" s="387">
        <v>2581.4</v>
      </c>
      <c r="GX351" s="387">
        <v>2581.4</v>
      </c>
      <c r="GY351" s="387">
        <v>2581.4</v>
      </c>
      <c r="GZ351" s="387">
        <v>2581.4</v>
      </c>
      <c r="HA351" s="387">
        <v>2581.4</v>
      </c>
      <c r="HB351" s="387">
        <v>2581.4</v>
      </c>
      <c r="HC351" s="387">
        <v>2581.4</v>
      </c>
      <c r="HD351" s="387">
        <v>2581.4</v>
      </c>
      <c r="HE351" s="387">
        <v>2581.4</v>
      </c>
      <c r="HS351" s="394">
        <v>2.9101196235232072</v>
      </c>
      <c r="HT351" s="394">
        <v>2.9101196235232072</v>
      </c>
      <c r="HU351" s="394">
        <v>2.9101196235232072</v>
      </c>
      <c r="HV351" s="394">
        <v>2.9101196235232072</v>
      </c>
      <c r="HW351" s="394">
        <v>2.9101196235232067</v>
      </c>
      <c r="HX351" s="394">
        <v>2.9143077308797887</v>
      </c>
      <c r="HY351" s="394">
        <v>2.9185018655635937</v>
      </c>
      <c r="HZ351" s="394">
        <v>2.9227020362488685</v>
      </c>
      <c r="IA351" s="394">
        <v>2.9269082516223426</v>
      </c>
      <c r="IB351" s="394">
        <v>2.9311205203832449</v>
      </c>
      <c r="IC351" s="394">
        <v>2.9353282928613891</v>
      </c>
      <c r="ID351" s="394">
        <v>2.9395421058107813</v>
      </c>
      <c r="IE351" s="394">
        <v>2.9437619679028248</v>
      </c>
      <c r="IF351" s="394">
        <v>2.9479878878213719</v>
      </c>
      <c r="IG351" s="394">
        <v>2.9522198742627412</v>
      </c>
      <c r="IH351" s="394">
        <v>2.9525119064541272</v>
      </c>
      <c r="II351" s="394">
        <v>2.9528039675331992</v>
      </c>
      <c r="IJ351" s="394">
        <v>2.9530960575028145</v>
      </c>
      <c r="IK351" s="394">
        <v>2.9533881763658316</v>
      </c>
      <c r="IL351" s="394">
        <v>2.9536803241251084</v>
      </c>
      <c r="IM351" s="394">
        <v>2.9540006071271021</v>
      </c>
      <c r="IN351" s="394">
        <v>2.954320924859057</v>
      </c>
      <c r="IO351" s="394">
        <v>2.9546412773247384</v>
      </c>
      <c r="IP351" s="394">
        <v>2.9549616645279122</v>
      </c>
      <c r="IQ351" s="394">
        <v>2.9552820864723466</v>
      </c>
      <c r="IR351" s="394">
        <v>2.9555768038857644</v>
      </c>
      <c r="IS351" s="394">
        <v>2.9558715506900666</v>
      </c>
      <c r="IT351" s="394">
        <v>2.9561663268881837</v>
      </c>
      <c r="IU351" s="394">
        <v>2.9564611324830472</v>
      </c>
      <c r="IV351" s="394">
        <v>2.9567559674775881</v>
      </c>
      <c r="IW351" s="394">
        <v>2.9566327899041966</v>
      </c>
      <c r="IX351" s="394">
        <v>2.9565096174623462</v>
      </c>
      <c r="IY351" s="394">
        <v>2.9563864501518231</v>
      </c>
      <c r="IZ351" s="394">
        <v>2.9562632879724133</v>
      </c>
      <c r="JA351" s="394">
        <v>2.9561401309239015</v>
      </c>
      <c r="JB351" s="394">
        <v>2.9561401309239015</v>
      </c>
      <c r="JC351" s="394">
        <v>2.9561401309239015</v>
      </c>
      <c r="JD351" s="394">
        <v>2.9561401309239015</v>
      </c>
      <c r="JE351" s="394">
        <v>2.9561401309239015</v>
      </c>
      <c r="JF351" s="394">
        <v>2.9561401309239015</v>
      </c>
      <c r="JG351" s="394">
        <v>2.9561401309239015</v>
      </c>
      <c r="JH351" s="394">
        <v>2.9561401309239015</v>
      </c>
      <c r="JI351" s="394">
        <v>2.9561401309239015</v>
      </c>
      <c r="JJ351" s="394">
        <v>2.9561401309239015</v>
      </c>
      <c r="JK351" s="394">
        <v>2.9561401309239015</v>
      </c>
      <c r="JL351" s="394">
        <v>2.9561401309239015</v>
      </c>
      <c r="JM351" s="394">
        <v>2.9561401309239015</v>
      </c>
      <c r="JN351" s="394">
        <v>2.9561401309239015</v>
      </c>
      <c r="JO351" s="394">
        <v>2.9561401309239015</v>
      </c>
      <c r="JP351" s="394">
        <v>2.9561401309239015</v>
      </c>
      <c r="JQ351" s="394">
        <v>2.9561401309239015</v>
      </c>
      <c r="JR351" s="394">
        <v>2.9561401309239015</v>
      </c>
      <c r="JS351" s="394">
        <v>2.9561401309239015</v>
      </c>
      <c r="JT351" s="394">
        <v>2.9561401309239015</v>
      </c>
      <c r="JU351" s="394">
        <v>2.9561401309239015</v>
      </c>
      <c r="JV351" s="394">
        <v>2.9561401309239015</v>
      </c>
      <c r="JW351" s="394">
        <v>2.9561401309239015</v>
      </c>
      <c r="JX351" s="394">
        <v>2.9561401309239015</v>
      </c>
      <c r="JY351" s="394">
        <v>2.9561401309239015</v>
      </c>
      <c r="JZ351" s="394">
        <v>2.9561401309239015</v>
      </c>
      <c r="KA351" s="394">
        <v>2.9561401309239015</v>
      </c>
      <c r="KB351" s="394">
        <v>2.9561401309239015</v>
      </c>
      <c r="KC351" s="394">
        <v>2.9561401309239015</v>
      </c>
    </row>
    <row r="352" spans="1:289" x14ac:dyDescent="0.25">
      <c r="A352" s="383">
        <v>343</v>
      </c>
      <c r="B352" s="384" t="s">
        <v>869</v>
      </c>
      <c r="C352" s="385" t="s">
        <v>142</v>
      </c>
      <c r="D352" s="385" t="s">
        <v>142</v>
      </c>
      <c r="E352" s="129">
        <v>2052</v>
      </c>
      <c r="F352" s="386">
        <v>1400.7210200000002</v>
      </c>
      <c r="G352" s="386">
        <v>1412.0279429144528</v>
      </c>
      <c r="H352" s="386">
        <v>1423.4261377552689</v>
      </c>
      <c r="I352" s="386">
        <v>1434.9163412891717</v>
      </c>
      <c r="J352" s="386">
        <v>1446.499296230224</v>
      </c>
      <c r="K352" s="386">
        <v>1448.0077633551678</v>
      </c>
      <c r="L352" s="386">
        <v>1449.5178035697584</v>
      </c>
      <c r="M352" s="386">
        <v>1451.0294185144764</v>
      </c>
      <c r="N352" s="386">
        <v>1452.5426098315133</v>
      </c>
      <c r="O352" s="386">
        <v>1454.0573791647735</v>
      </c>
      <c r="P352" s="386">
        <v>1455.595237547851</v>
      </c>
      <c r="Q352" s="386">
        <v>1457.1347224199792</v>
      </c>
      <c r="R352" s="386">
        <v>1458.675835501386</v>
      </c>
      <c r="S352" s="386">
        <v>1460.2185785141185</v>
      </c>
      <c r="T352" s="386">
        <v>1461.7629531820448</v>
      </c>
      <c r="U352" s="386">
        <v>1463.2028299486703</v>
      </c>
      <c r="V352" s="386">
        <v>1464.6441250335661</v>
      </c>
      <c r="W352" s="386">
        <v>1466.0868398338143</v>
      </c>
      <c r="X352" s="386">
        <v>1467.530975747874</v>
      </c>
      <c r="Y352" s="386">
        <v>1468.9765341755819</v>
      </c>
      <c r="Z352" s="386">
        <v>1470.2774878229229</v>
      </c>
      <c r="AA352" s="386">
        <v>1471.5795936196366</v>
      </c>
      <c r="AB352" s="386">
        <v>1472.8828525860886</v>
      </c>
      <c r="AC352" s="386">
        <v>1474.1872657435479</v>
      </c>
      <c r="AD352" s="386">
        <v>1475.4928341141883</v>
      </c>
      <c r="AE352" s="386">
        <v>1477.1620042307668</v>
      </c>
      <c r="AF352" s="386">
        <v>1478.8330626173617</v>
      </c>
      <c r="AG352" s="386">
        <v>1480.5060114101027</v>
      </c>
      <c r="AH352" s="386">
        <v>1482.1808527475357</v>
      </c>
      <c r="AI352" s="386">
        <v>1483.8575887706261</v>
      </c>
      <c r="AJ352" s="386">
        <v>1485.3827916377968</v>
      </c>
      <c r="AK352" s="386">
        <v>1486.909562205132</v>
      </c>
      <c r="AL352" s="386">
        <v>1488.4379020840133</v>
      </c>
      <c r="AM352" s="386">
        <v>1489.9678128874787</v>
      </c>
      <c r="AN352" s="386">
        <v>1491.4992962302244</v>
      </c>
      <c r="AO352" s="387">
        <v>1491.4992962302244</v>
      </c>
      <c r="AP352" s="387">
        <v>1491.4992962302244</v>
      </c>
      <c r="AQ352" s="387">
        <v>1491.4992962302244</v>
      </c>
      <c r="AR352" s="387">
        <v>1491.4992962302244</v>
      </c>
      <c r="AS352" s="387">
        <v>1491.4992962302244</v>
      </c>
      <c r="AT352" s="387">
        <v>1491.4992962302244</v>
      </c>
      <c r="AU352" s="387">
        <v>1491.4992962302244</v>
      </c>
      <c r="AV352" s="387">
        <v>1491.4992962302244</v>
      </c>
      <c r="AW352" s="387">
        <v>1491.4992962302244</v>
      </c>
      <c r="AX352" s="387">
        <v>1491.4992962302244</v>
      </c>
      <c r="AY352" s="387">
        <v>1491.4992962302244</v>
      </c>
      <c r="AZ352" s="387">
        <v>1491.4992962302244</v>
      </c>
      <c r="BA352" s="387">
        <v>1491.4992962302244</v>
      </c>
      <c r="BB352" s="387">
        <v>1491.4992962302244</v>
      </c>
      <c r="BC352" s="387">
        <v>1491.4992962302244</v>
      </c>
      <c r="BD352" s="387">
        <v>1491.4992962302244</v>
      </c>
      <c r="BE352" s="387">
        <v>1491.4992962302244</v>
      </c>
      <c r="BF352" s="387">
        <v>1491.4992962302244</v>
      </c>
      <c r="BG352" s="387">
        <v>1491.4992962302244</v>
      </c>
      <c r="BH352" s="387">
        <v>1491.4992962302244</v>
      </c>
      <c r="BI352" s="387">
        <v>1491.4992962302244</v>
      </c>
      <c r="BJ352" s="387">
        <v>1491.4992962302244</v>
      </c>
      <c r="BK352" s="387">
        <v>1491.4992962302244</v>
      </c>
      <c r="BL352" s="387">
        <v>1491.4992962302244</v>
      </c>
      <c r="BM352" s="387">
        <v>1491.4992962302244</v>
      </c>
      <c r="BN352" s="387">
        <v>1491.4992962302244</v>
      </c>
      <c r="BO352" s="387">
        <v>1491.4992962302244</v>
      </c>
      <c r="BP352" s="387">
        <v>1491.4992962302244</v>
      </c>
      <c r="CA352" s="386">
        <v>4000</v>
      </c>
      <c r="CB352" s="386">
        <v>4032.1112517292049</v>
      </c>
      <c r="CC352" s="386">
        <v>4064.480286580314</v>
      </c>
      <c r="CD352" s="386">
        <v>4097.1091739880067</v>
      </c>
      <c r="CE352" s="386">
        <v>4130</v>
      </c>
      <c r="CF352" s="386">
        <v>4139.7269008487174</v>
      </c>
      <c r="CG352" s="386">
        <v>4149.4767103173181</v>
      </c>
      <c r="CH352" s="386">
        <v>4159.2494823597672</v>
      </c>
      <c r="CI352" s="386">
        <v>4169.0452710571017</v>
      </c>
      <c r="CJ352" s="386">
        <v>4178.8641306177278</v>
      </c>
      <c r="CK352" s="386">
        <v>4188.7320933209885</v>
      </c>
      <c r="CL352" s="386">
        <v>4198.6233582147179</v>
      </c>
      <c r="CM352" s="386">
        <v>4208.5379803246688</v>
      </c>
      <c r="CN352" s="386">
        <v>4218.4760148065325</v>
      </c>
      <c r="CO352" s="386">
        <v>4228.4375169462446</v>
      </c>
      <c r="CP352" s="386">
        <v>4232.5807530552729</v>
      </c>
      <c r="CQ352" s="386">
        <v>4236.7280489157783</v>
      </c>
      <c r="CR352" s="386">
        <v>4240.8794085057098</v>
      </c>
      <c r="CS352" s="386">
        <v>4245.0348358069141</v>
      </c>
      <c r="CT352" s="386">
        <v>4249.19433480514</v>
      </c>
      <c r="CU352" s="386">
        <v>4252.9378164593054</v>
      </c>
      <c r="CV352" s="386">
        <v>4256.6845960692226</v>
      </c>
      <c r="CW352" s="386">
        <v>4260.4346765403443</v>
      </c>
      <c r="CX352" s="386">
        <v>4264.1880607806843</v>
      </c>
      <c r="CY352" s="386">
        <v>4267.9447517008184</v>
      </c>
      <c r="CZ352" s="386">
        <v>4272.7477847834216</v>
      </c>
      <c r="DA352" s="386">
        <v>4277.5562230734804</v>
      </c>
      <c r="DB352" s="386">
        <v>4282.3700726538736</v>
      </c>
      <c r="DC352" s="386">
        <v>4287.1893396143259</v>
      </c>
      <c r="DD352" s="386">
        <v>4292.0140300514149</v>
      </c>
      <c r="DE352" s="386">
        <v>4296.4027927341995</v>
      </c>
      <c r="DF352" s="386">
        <v>4300.7960431091842</v>
      </c>
      <c r="DG352" s="386">
        <v>4305.193785765221</v>
      </c>
      <c r="DH352" s="386">
        <v>4309.5960252958539</v>
      </c>
      <c r="DI352" s="386">
        <v>4314.0027662993243</v>
      </c>
      <c r="DJ352" s="387">
        <v>4314.0027662993243</v>
      </c>
      <c r="DK352" s="387">
        <v>4314.0027662993243</v>
      </c>
      <c r="DL352" s="387">
        <v>4314.0027662993243</v>
      </c>
      <c r="DM352" s="387">
        <v>4314.0027662993243</v>
      </c>
      <c r="DN352" s="387">
        <v>4314.0027662993243</v>
      </c>
      <c r="DO352" s="387">
        <v>4314.0027662993243</v>
      </c>
      <c r="DP352" s="387">
        <v>4314.0027662993243</v>
      </c>
      <c r="DQ352" s="387">
        <v>4314.0027662993243</v>
      </c>
      <c r="DR352" s="387">
        <v>4314.0027662993243</v>
      </c>
      <c r="DS352" s="387">
        <v>4314.0027662993243</v>
      </c>
      <c r="DT352" s="387">
        <v>4314.0027662993243</v>
      </c>
      <c r="DU352" s="387">
        <v>4314.0027662993243</v>
      </c>
      <c r="DV352" s="387">
        <v>4314.0027662993243</v>
      </c>
      <c r="DW352" s="387">
        <v>4314.0027662993243</v>
      </c>
      <c r="DX352" s="387">
        <v>4314.0027662993243</v>
      </c>
      <c r="DY352" s="387">
        <v>4314.0027662993243</v>
      </c>
      <c r="DZ352" s="387">
        <v>4314.0027662993243</v>
      </c>
      <c r="EA352" s="387">
        <v>4314.0027662993243</v>
      </c>
      <c r="EB352" s="387">
        <v>4314.0027662993243</v>
      </c>
      <c r="EC352" s="387">
        <v>4314.0027662993243</v>
      </c>
      <c r="ED352" s="387">
        <v>4314.0027662993243</v>
      </c>
      <c r="EE352" s="387">
        <v>4314.0027662993243</v>
      </c>
      <c r="EF352" s="387">
        <v>4314.0027662993243</v>
      </c>
      <c r="EG352" s="387">
        <v>4314.0027662993243</v>
      </c>
      <c r="EH352" s="387">
        <v>4314.0027662993243</v>
      </c>
      <c r="EI352" s="387">
        <v>4314.0027662993243</v>
      </c>
      <c r="EJ352" s="387">
        <v>4314.0027662993243</v>
      </c>
      <c r="EK352" s="387">
        <v>4314.0027662993243</v>
      </c>
      <c r="EY352" s="386">
        <v>1106</v>
      </c>
      <c r="EZ352" s="386">
        <v>1118</v>
      </c>
      <c r="FA352" s="386">
        <v>1130</v>
      </c>
      <c r="FB352" s="386">
        <v>1142</v>
      </c>
      <c r="FC352" s="386">
        <v>1152.9000000000001</v>
      </c>
      <c r="FD352" s="386">
        <v>1167</v>
      </c>
      <c r="FE352" s="386">
        <v>1181</v>
      </c>
      <c r="FF352" s="386">
        <v>1195</v>
      </c>
      <c r="FG352" s="386">
        <v>1209</v>
      </c>
      <c r="FH352" s="386">
        <v>1223</v>
      </c>
      <c r="FI352" s="386">
        <v>1237.9000000000001</v>
      </c>
      <c r="FJ352" s="386">
        <v>1251</v>
      </c>
      <c r="FK352" s="386">
        <v>1264</v>
      </c>
      <c r="FL352" s="386">
        <v>1277</v>
      </c>
      <c r="FM352" s="386">
        <v>1290</v>
      </c>
      <c r="FN352" s="386">
        <v>1303</v>
      </c>
      <c r="FO352" s="386">
        <v>1316</v>
      </c>
      <c r="FP352" s="386">
        <v>1329</v>
      </c>
      <c r="FQ352" s="386">
        <v>1342</v>
      </c>
      <c r="FR352" s="386">
        <v>1355</v>
      </c>
      <c r="FS352" s="386">
        <v>1368</v>
      </c>
      <c r="FT352" s="386">
        <v>1381</v>
      </c>
      <c r="FU352" s="386">
        <v>1394</v>
      </c>
      <c r="FV352" s="386">
        <v>1407</v>
      </c>
      <c r="FW352" s="386">
        <v>1420</v>
      </c>
      <c r="FX352" s="386">
        <v>1433</v>
      </c>
      <c r="FY352" s="386">
        <v>1446</v>
      </c>
      <c r="FZ352" s="386">
        <v>1459</v>
      </c>
      <c r="GA352" s="386">
        <v>1472</v>
      </c>
      <c r="GB352" s="386">
        <v>1485</v>
      </c>
      <c r="GC352" s="386">
        <v>1492.9</v>
      </c>
      <c r="GD352" s="387">
        <v>1492.9</v>
      </c>
      <c r="GE352" s="387">
        <v>1492.9</v>
      </c>
      <c r="GF352" s="387">
        <v>1492.9</v>
      </c>
      <c r="GG352" s="387">
        <v>1492.9</v>
      </c>
      <c r="GH352" s="387">
        <v>1492.9</v>
      </c>
      <c r="GI352" s="387">
        <v>1492.9</v>
      </c>
      <c r="GJ352" s="387">
        <v>1492.9</v>
      </c>
      <c r="GK352" s="387">
        <v>1492.9</v>
      </c>
      <c r="GL352" s="387">
        <v>1492.9</v>
      </c>
      <c r="GM352" s="387">
        <v>1492.9</v>
      </c>
      <c r="GN352" s="387">
        <v>1492.9</v>
      </c>
      <c r="GO352" s="387">
        <v>1492.9</v>
      </c>
      <c r="GP352" s="387">
        <v>1492.9</v>
      </c>
      <c r="GQ352" s="387">
        <v>1492.9</v>
      </c>
      <c r="GR352" s="387">
        <v>1492.9</v>
      </c>
      <c r="GS352" s="387">
        <v>1492.9</v>
      </c>
      <c r="GT352" s="387">
        <v>1492.9</v>
      </c>
      <c r="GU352" s="387">
        <v>1492.9</v>
      </c>
      <c r="GV352" s="387">
        <v>1492.9</v>
      </c>
      <c r="GW352" s="387">
        <v>1492.9</v>
      </c>
      <c r="GX352" s="387">
        <v>1492.9</v>
      </c>
      <c r="GY352" s="387">
        <v>1492.9</v>
      </c>
      <c r="GZ352" s="387">
        <v>1492.9</v>
      </c>
      <c r="HA352" s="387">
        <v>1492.9</v>
      </c>
      <c r="HB352" s="387">
        <v>1492.9</v>
      </c>
      <c r="HC352" s="387">
        <v>1492.9</v>
      </c>
      <c r="HD352" s="387">
        <v>1492.9</v>
      </c>
      <c r="HE352" s="387">
        <v>1492.9</v>
      </c>
      <c r="HS352" s="394">
        <v>2.855672145192766</v>
      </c>
      <c r="HT352" s="394">
        <v>2.8555463593778816</v>
      </c>
      <c r="HU352" s="394">
        <v>2.8554205791035745</v>
      </c>
      <c r="HV352" s="394">
        <v>2.8552948043695991</v>
      </c>
      <c r="HW352" s="394">
        <v>2.8551690351757153</v>
      </c>
      <c r="HX352" s="394">
        <v>2.8589120898472173</v>
      </c>
      <c r="HY352" s="394">
        <v>2.8626600515690899</v>
      </c>
      <c r="HZ352" s="394">
        <v>2.8664129267743523</v>
      </c>
      <c r="IA352" s="394">
        <v>2.8701707219044592</v>
      </c>
      <c r="IB352" s="394">
        <v>2.8739334434093058</v>
      </c>
      <c r="IC352" s="394">
        <v>2.8776764208005243</v>
      </c>
      <c r="ID352" s="394">
        <v>2.881424273001834</v>
      </c>
      <c r="IE352" s="394">
        <v>2.8851770063621309</v>
      </c>
      <c r="IF352" s="394">
        <v>2.8889346272385792</v>
      </c>
      <c r="IG352" s="394">
        <v>2.892697141996623</v>
      </c>
      <c r="IH352" s="394">
        <v>2.8926821807771881</v>
      </c>
      <c r="II352" s="394">
        <v>2.8926672196351335</v>
      </c>
      <c r="IJ352" s="394">
        <v>2.8926522585704588</v>
      </c>
      <c r="IK352" s="394">
        <v>2.892637297583164</v>
      </c>
      <c r="IL352" s="394">
        <v>2.8926223366732473</v>
      </c>
      <c r="IM352" s="394">
        <v>2.8926089474149115</v>
      </c>
      <c r="IN352" s="394">
        <v>2.8925955582185519</v>
      </c>
      <c r="IO352" s="394">
        <v>2.8925821690841675</v>
      </c>
      <c r="IP352" s="394">
        <v>2.8925687800117585</v>
      </c>
      <c r="IQ352" s="394">
        <v>2.8925553910013244</v>
      </c>
      <c r="IR352" s="394">
        <v>2.8925383759843308</v>
      </c>
      <c r="IS352" s="394">
        <v>2.8925213610674256</v>
      </c>
      <c r="IT352" s="394">
        <v>2.8925043462506075</v>
      </c>
      <c r="IU352" s="394">
        <v>2.8924873315338773</v>
      </c>
      <c r="IV352" s="394">
        <v>2.8924703169172337</v>
      </c>
      <c r="IW352" s="394">
        <v>2.8924549395088563</v>
      </c>
      <c r="IX352" s="394">
        <v>2.8924395621822305</v>
      </c>
      <c r="IY352" s="394">
        <v>2.8924241849373566</v>
      </c>
      <c r="IZ352" s="394">
        <v>2.8924088077742334</v>
      </c>
      <c r="JA352" s="394">
        <v>2.8923934306928594</v>
      </c>
      <c r="JB352" s="394">
        <v>2.8923934306928594</v>
      </c>
      <c r="JC352" s="394">
        <v>2.8923934306928594</v>
      </c>
      <c r="JD352" s="394">
        <v>2.8923934306928594</v>
      </c>
      <c r="JE352" s="394">
        <v>2.8923934306928594</v>
      </c>
      <c r="JF352" s="394">
        <v>2.8923934306928594</v>
      </c>
      <c r="JG352" s="394">
        <v>2.8923934306928594</v>
      </c>
      <c r="JH352" s="394">
        <v>2.8923934306928594</v>
      </c>
      <c r="JI352" s="394">
        <v>2.8923934306928594</v>
      </c>
      <c r="JJ352" s="394">
        <v>2.8923934306928594</v>
      </c>
      <c r="JK352" s="394">
        <v>2.8923934306928594</v>
      </c>
      <c r="JL352" s="394">
        <v>2.8923934306928594</v>
      </c>
      <c r="JM352" s="394">
        <v>2.8923934306928594</v>
      </c>
      <c r="JN352" s="394">
        <v>2.8923934306928594</v>
      </c>
      <c r="JO352" s="394">
        <v>2.8923934306928594</v>
      </c>
      <c r="JP352" s="394">
        <v>2.8923934306928594</v>
      </c>
      <c r="JQ352" s="394">
        <v>2.8923934306928594</v>
      </c>
      <c r="JR352" s="394">
        <v>2.8923934306928594</v>
      </c>
      <c r="JS352" s="394">
        <v>2.8923934306928594</v>
      </c>
      <c r="JT352" s="394">
        <v>2.8923934306928594</v>
      </c>
      <c r="JU352" s="394">
        <v>2.8923934306928594</v>
      </c>
      <c r="JV352" s="394">
        <v>2.8923934306928594</v>
      </c>
      <c r="JW352" s="394">
        <v>2.8923934306928594</v>
      </c>
      <c r="JX352" s="394">
        <v>2.8923934306928594</v>
      </c>
      <c r="JY352" s="394">
        <v>2.8923934306928594</v>
      </c>
      <c r="JZ352" s="394">
        <v>2.8923934306928594</v>
      </c>
      <c r="KA352" s="394">
        <v>2.8923934306928594</v>
      </c>
      <c r="KB352" s="394">
        <v>2.8923934306928594</v>
      </c>
      <c r="KC352" s="394">
        <v>2.8923934306928594</v>
      </c>
    </row>
    <row r="353" spans="1:289" x14ac:dyDescent="0.25">
      <c r="A353" s="383">
        <v>344</v>
      </c>
      <c r="B353" s="384" t="s">
        <v>869</v>
      </c>
      <c r="C353" s="385" t="s">
        <v>142</v>
      </c>
      <c r="D353" s="385" t="s">
        <v>142</v>
      </c>
      <c r="E353" s="129">
        <v>2052</v>
      </c>
      <c r="F353" s="386">
        <v>1580.1186599999999</v>
      </c>
      <c r="G353" s="386">
        <v>1573.1422483128426</v>
      </c>
      <c r="H353" s="386">
        <v>1566.1966383124579</v>
      </c>
      <c r="I353" s="386">
        <v>1559.2816940057376</v>
      </c>
      <c r="J353" s="386">
        <v>1552.3972799999997</v>
      </c>
      <c r="K353" s="386">
        <v>1553.0685288538029</v>
      </c>
      <c r="L353" s="386">
        <v>1553.7400679522682</v>
      </c>
      <c r="M353" s="386">
        <v>1554.4118974208957</v>
      </c>
      <c r="N353" s="386">
        <v>1555.08401738524</v>
      </c>
      <c r="O353" s="386">
        <v>1555.7564279709106</v>
      </c>
      <c r="P353" s="386">
        <v>1556.4407655733341</v>
      </c>
      <c r="Q353" s="386">
        <v>1557.1254041984278</v>
      </c>
      <c r="R353" s="386">
        <v>1557.8103439786039</v>
      </c>
      <c r="S353" s="386">
        <v>1558.4955850463327</v>
      </c>
      <c r="T353" s="386">
        <v>1559.1811275341424</v>
      </c>
      <c r="U353" s="386">
        <v>1559.8076176210782</v>
      </c>
      <c r="V353" s="386">
        <v>1560.4343594361951</v>
      </c>
      <c r="W353" s="386">
        <v>1561.061353080639</v>
      </c>
      <c r="X353" s="386">
        <v>1561.6885986555969</v>
      </c>
      <c r="Y353" s="386">
        <v>1562.316096262296</v>
      </c>
      <c r="Z353" s="386">
        <v>1562.8742373201569</v>
      </c>
      <c r="AA353" s="386">
        <v>1563.4325777752085</v>
      </c>
      <c r="AB353" s="386">
        <v>1563.9911176986859</v>
      </c>
      <c r="AC353" s="386">
        <v>1564.5498571618496</v>
      </c>
      <c r="AD353" s="386">
        <v>1565.1087962359845</v>
      </c>
      <c r="AE353" s="386">
        <v>1565.8603824177014</v>
      </c>
      <c r="AF353" s="386">
        <v>1566.6123295211573</v>
      </c>
      <c r="AG353" s="386">
        <v>1567.3646377196719</v>
      </c>
      <c r="AH353" s="386">
        <v>1568.1173071866476</v>
      </c>
      <c r="AI353" s="386">
        <v>1568.8703380955699</v>
      </c>
      <c r="AJ353" s="386">
        <v>1569.5750930236318</v>
      </c>
      <c r="AK353" s="386">
        <v>1570.2801645358604</v>
      </c>
      <c r="AL353" s="386">
        <v>1570.9855527744692</v>
      </c>
      <c r="AM353" s="386">
        <v>1571.6912578817351</v>
      </c>
      <c r="AN353" s="386">
        <v>1572.3972799999999</v>
      </c>
      <c r="AO353" s="387">
        <v>1572.3972799999999</v>
      </c>
      <c r="AP353" s="387">
        <v>1572.3972799999999</v>
      </c>
      <c r="AQ353" s="387">
        <v>1572.3972799999999</v>
      </c>
      <c r="AR353" s="387">
        <v>1572.3972799999999</v>
      </c>
      <c r="AS353" s="387">
        <v>1572.3972799999999</v>
      </c>
      <c r="AT353" s="387">
        <v>1572.3972799999999</v>
      </c>
      <c r="AU353" s="387">
        <v>1572.3972799999999</v>
      </c>
      <c r="AV353" s="387">
        <v>1572.3972799999999</v>
      </c>
      <c r="AW353" s="387">
        <v>1572.3972799999999</v>
      </c>
      <c r="AX353" s="387">
        <v>1572.3972799999999</v>
      </c>
      <c r="AY353" s="387">
        <v>1572.3972799999999</v>
      </c>
      <c r="AZ353" s="387">
        <v>1572.3972799999999</v>
      </c>
      <c r="BA353" s="387">
        <v>1572.3972799999999</v>
      </c>
      <c r="BB353" s="387">
        <v>1572.3972799999999</v>
      </c>
      <c r="BC353" s="387">
        <v>1572.3972799999999</v>
      </c>
      <c r="BD353" s="387">
        <v>1572.3972799999999</v>
      </c>
      <c r="BE353" s="387">
        <v>1572.3972799999999</v>
      </c>
      <c r="BF353" s="387">
        <v>1572.3972799999999</v>
      </c>
      <c r="BG353" s="387">
        <v>1572.3972799999999</v>
      </c>
      <c r="BH353" s="387">
        <v>1572.3972799999999</v>
      </c>
      <c r="BI353" s="387">
        <v>1572.3972799999999</v>
      </c>
      <c r="BJ353" s="387">
        <v>1572.3972799999999</v>
      </c>
      <c r="BK353" s="387">
        <v>1572.3972799999999</v>
      </c>
      <c r="BL353" s="387">
        <v>1572.3972799999999</v>
      </c>
      <c r="BM353" s="387">
        <v>1572.3972799999999</v>
      </c>
      <c r="BN353" s="387">
        <v>1572.3972799999999</v>
      </c>
      <c r="BO353" s="387">
        <v>1572.3972799999999</v>
      </c>
      <c r="BP353" s="387">
        <v>1572.3972799999999</v>
      </c>
      <c r="CA353" s="386">
        <v>3990.0000000000005</v>
      </c>
      <c r="CB353" s="386">
        <v>3972.3836757729596</v>
      </c>
      <c r="CC353" s="386">
        <v>3954.8451297111496</v>
      </c>
      <c r="CD353" s="386">
        <v>3937.3840184147271</v>
      </c>
      <c r="CE353" s="386">
        <v>3920</v>
      </c>
      <c r="CF353" s="386">
        <v>3986.6769316889504</v>
      </c>
      <c r="CG353" s="386">
        <v>4054.4879994032713</v>
      </c>
      <c r="CH353" s="386">
        <v>4123.4524941404861</v>
      </c>
      <c r="CI353" s="386">
        <v>4193.5900350268221</v>
      </c>
      <c r="CJ353" s="386">
        <v>4264.9205748984896</v>
      </c>
      <c r="CK353" s="386">
        <v>4332.0848000155202</v>
      </c>
      <c r="CL353" s="386">
        <v>4400.3067313796782</v>
      </c>
      <c r="CM353" s="386">
        <v>4469.6030258124074</v>
      </c>
      <c r="CN353" s="386">
        <v>4539.990602447775</v>
      </c>
      <c r="CO353" s="386">
        <v>4611.4866468633882</v>
      </c>
      <c r="CP353" s="386">
        <v>4661.1789698125376</v>
      </c>
      <c r="CQ353" s="386">
        <v>4711.4067658421009</v>
      </c>
      <c r="CR353" s="386">
        <v>4762.1758050872377</v>
      </c>
      <c r="CS353" s="386">
        <v>4813.4919198607631</v>
      </c>
      <c r="CT353" s="386">
        <v>4865.3610053231569</v>
      </c>
      <c r="CU353" s="386">
        <v>4915.0832984193421</v>
      </c>
      <c r="CV353" s="386">
        <v>4965.3137360145765</v>
      </c>
      <c r="CW353" s="386">
        <v>5016.0575111684684</v>
      </c>
      <c r="CX353" s="386">
        <v>5067.3198700118846</v>
      </c>
      <c r="CY353" s="386">
        <v>5119.1061122893188</v>
      </c>
      <c r="CZ353" s="386">
        <v>5169.6802972377382</v>
      </c>
      <c r="DA353" s="386">
        <v>5220.7541296103545</v>
      </c>
      <c r="DB353" s="386">
        <v>5272.3325456715638</v>
      </c>
      <c r="DC353" s="386">
        <v>5324.4205304535626</v>
      </c>
      <c r="DD353" s="386">
        <v>5377.0231182381503</v>
      </c>
      <c r="DE353" s="386">
        <v>5379.4215497453051</v>
      </c>
      <c r="DF353" s="386">
        <v>5381.8210510774479</v>
      </c>
      <c r="DG353" s="386">
        <v>5384.2216227117769</v>
      </c>
      <c r="DH353" s="386">
        <v>5386.6232651257014</v>
      </c>
      <c r="DI353" s="386">
        <v>5389.025978796848</v>
      </c>
      <c r="DJ353" s="387">
        <v>5389.025978796848</v>
      </c>
      <c r="DK353" s="387">
        <v>5389.025978796848</v>
      </c>
      <c r="DL353" s="387">
        <v>5389.025978796848</v>
      </c>
      <c r="DM353" s="387">
        <v>5389.025978796848</v>
      </c>
      <c r="DN353" s="387">
        <v>5389.025978796848</v>
      </c>
      <c r="DO353" s="387">
        <v>5389.025978796848</v>
      </c>
      <c r="DP353" s="387">
        <v>5389.025978796848</v>
      </c>
      <c r="DQ353" s="387">
        <v>5389.025978796848</v>
      </c>
      <c r="DR353" s="387">
        <v>5389.025978796848</v>
      </c>
      <c r="DS353" s="387">
        <v>5389.025978796848</v>
      </c>
      <c r="DT353" s="387">
        <v>5389.025978796848</v>
      </c>
      <c r="DU353" s="387">
        <v>5389.025978796848</v>
      </c>
      <c r="DV353" s="387">
        <v>5389.025978796848</v>
      </c>
      <c r="DW353" s="387">
        <v>5389.025978796848</v>
      </c>
      <c r="DX353" s="387">
        <v>5389.025978796848</v>
      </c>
      <c r="DY353" s="387">
        <v>5389.025978796848</v>
      </c>
      <c r="DZ353" s="387">
        <v>5389.025978796848</v>
      </c>
      <c r="EA353" s="387">
        <v>5389.025978796848</v>
      </c>
      <c r="EB353" s="387">
        <v>5389.025978796848</v>
      </c>
      <c r="EC353" s="387">
        <v>5389.025978796848</v>
      </c>
      <c r="ED353" s="387">
        <v>5389.025978796848</v>
      </c>
      <c r="EE353" s="387">
        <v>5389.025978796848</v>
      </c>
      <c r="EF353" s="387">
        <v>5389.025978796848</v>
      </c>
      <c r="EG353" s="387">
        <v>5389.025978796848</v>
      </c>
      <c r="EH353" s="387">
        <v>5389.025978796848</v>
      </c>
      <c r="EI353" s="387">
        <v>5389.025978796848</v>
      </c>
      <c r="EJ353" s="387">
        <v>5389.025978796848</v>
      </c>
      <c r="EK353" s="387">
        <v>5389.025978796848</v>
      </c>
      <c r="EY353" s="386">
        <v>402</v>
      </c>
      <c r="EZ353" s="386">
        <v>405</v>
      </c>
      <c r="FA353" s="386">
        <v>408</v>
      </c>
      <c r="FB353" s="386">
        <v>411</v>
      </c>
      <c r="FC353" s="386">
        <v>413.5</v>
      </c>
      <c r="FD353" s="386">
        <v>419</v>
      </c>
      <c r="FE353" s="386">
        <v>424</v>
      </c>
      <c r="FF353" s="386">
        <v>429</v>
      </c>
      <c r="FG353" s="386">
        <v>434</v>
      </c>
      <c r="FH353" s="386">
        <v>439</v>
      </c>
      <c r="FI353" s="386">
        <v>444.2</v>
      </c>
      <c r="FJ353" s="386">
        <v>448</v>
      </c>
      <c r="FK353" s="386">
        <v>452</v>
      </c>
      <c r="FL353" s="386">
        <v>456</v>
      </c>
      <c r="FM353" s="386">
        <v>460</v>
      </c>
      <c r="FN353" s="386">
        <v>464</v>
      </c>
      <c r="FO353" s="386">
        <v>468</v>
      </c>
      <c r="FP353" s="386">
        <v>472</v>
      </c>
      <c r="FQ353" s="386">
        <v>476</v>
      </c>
      <c r="FR353" s="386">
        <v>480</v>
      </c>
      <c r="FS353" s="386">
        <v>484</v>
      </c>
      <c r="FT353" s="386">
        <v>488</v>
      </c>
      <c r="FU353" s="386">
        <v>492</v>
      </c>
      <c r="FV353" s="386">
        <v>496</v>
      </c>
      <c r="FW353" s="386">
        <v>500</v>
      </c>
      <c r="FX353" s="386">
        <v>504</v>
      </c>
      <c r="FY353" s="386">
        <v>508</v>
      </c>
      <c r="FZ353" s="386">
        <v>512</v>
      </c>
      <c r="GA353" s="386">
        <v>516</v>
      </c>
      <c r="GB353" s="386">
        <v>520</v>
      </c>
      <c r="GC353" s="386">
        <v>520.80000000000007</v>
      </c>
      <c r="GD353" s="387">
        <v>520.80000000000007</v>
      </c>
      <c r="GE353" s="387">
        <v>520.80000000000007</v>
      </c>
      <c r="GF353" s="387">
        <v>520.80000000000007</v>
      </c>
      <c r="GG353" s="387">
        <v>520.80000000000007</v>
      </c>
      <c r="GH353" s="387">
        <v>520.80000000000007</v>
      </c>
      <c r="GI353" s="387">
        <v>520.80000000000007</v>
      </c>
      <c r="GJ353" s="387">
        <v>520.80000000000007</v>
      </c>
      <c r="GK353" s="387">
        <v>520.80000000000007</v>
      </c>
      <c r="GL353" s="387">
        <v>520.80000000000007</v>
      </c>
      <c r="GM353" s="387">
        <v>520.80000000000007</v>
      </c>
      <c r="GN353" s="387">
        <v>520.80000000000007</v>
      </c>
      <c r="GO353" s="387">
        <v>520.80000000000007</v>
      </c>
      <c r="GP353" s="387">
        <v>520.80000000000007</v>
      </c>
      <c r="GQ353" s="387">
        <v>520.80000000000007</v>
      </c>
      <c r="GR353" s="387">
        <v>520.80000000000007</v>
      </c>
      <c r="GS353" s="387">
        <v>520.80000000000007</v>
      </c>
      <c r="GT353" s="387">
        <v>520.80000000000007</v>
      </c>
      <c r="GU353" s="387">
        <v>520.80000000000007</v>
      </c>
      <c r="GV353" s="387">
        <v>520.80000000000007</v>
      </c>
      <c r="GW353" s="387">
        <v>520.80000000000007</v>
      </c>
      <c r="GX353" s="387">
        <v>520.80000000000007</v>
      </c>
      <c r="GY353" s="387">
        <v>520.80000000000007</v>
      </c>
      <c r="GZ353" s="387">
        <v>520.80000000000007</v>
      </c>
      <c r="HA353" s="387">
        <v>520.80000000000007</v>
      </c>
      <c r="HB353" s="387">
        <v>520.80000000000007</v>
      </c>
      <c r="HC353" s="387">
        <v>520.80000000000007</v>
      </c>
      <c r="HD353" s="387">
        <v>520.80000000000007</v>
      </c>
      <c r="HE353" s="387">
        <v>520.80000000000007</v>
      </c>
      <c r="HS353" s="394">
        <v>2.5251268154759976</v>
      </c>
      <c r="HT353" s="394">
        <v>2.5251268154759976</v>
      </c>
      <c r="HU353" s="394">
        <v>2.5251268154759976</v>
      </c>
      <c r="HV353" s="394">
        <v>2.5251268154759976</v>
      </c>
      <c r="HW353" s="394">
        <v>2.5251268154759976</v>
      </c>
      <c r="HX353" s="394">
        <v>2.5669678173384929</v>
      </c>
      <c r="HY353" s="394">
        <v>2.6095021188111804</v>
      </c>
      <c r="HZ353" s="394">
        <v>2.6527412077726518</v>
      </c>
      <c r="IA353" s="394">
        <v>2.6966967624540548</v>
      </c>
      <c r="IB353" s="394">
        <v>2.7413806545932102</v>
      </c>
      <c r="IC353" s="394">
        <v>2.7833277666816594</v>
      </c>
      <c r="ID353" s="394">
        <v>2.8259167306083834</v>
      </c>
      <c r="IE353" s="394">
        <v>2.8691573676402524</v>
      </c>
      <c r="IF353" s="394">
        <v>2.9130596493238095</v>
      </c>
      <c r="IG353" s="394">
        <v>2.9576336997847656</v>
      </c>
      <c r="IH353" s="394">
        <v>2.9883037607685741</v>
      </c>
      <c r="II353" s="394">
        <v>3.0192918640578976</v>
      </c>
      <c r="IJ353" s="394">
        <v>3.0506013076868737</v>
      </c>
      <c r="IK353" s="394">
        <v>3.0822354238895833</v>
      </c>
      <c r="IL353" s="394">
        <v>3.1141975794546992</v>
      </c>
      <c r="IM353" s="394">
        <v>3.1449000700447791</v>
      </c>
      <c r="IN353" s="394">
        <v>3.1759052527102276</v>
      </c>
      <c r="IO353" s="394">
        <v>3.2072161116549562</v>
      </c>
      <c r="IP353" s="394">
        <v>3.2388356605037742</v>
      </c>
      <c r="IQ353" s="394">
        <v>3.2707669425924486</v>
      </c>
      <c r="IR353" s="394">
        <v>3.3014950472504507</v>
      </c>
      <c r="IS353" s="394">
        <v>3.3325118353984253</v>
      </c>
      <c r="IT353" s="394">
        <v>3.3638200191514955</v>
      </c>
      <c r="IU353" s="394">
        <v>3.395422336104486</v>
      </c>
      <c r="IV353" s="394">
        <v>3.4273215495712952</v>
      </c>
      <c r="IW353" s="394">
        <v>3.4273107248295966</v>
      </c>
      <c r="IX353" s="394">
        <v>3.4272999001220863</v>
      </c>
      <c r="IY353" s="394">
        <v>3.4272890754487646</v>
      </c>
      <c r="IZ353" s="394">
        <v>3.4272782508096311</v>
      </c>
      <c r="JA353" s="394">
        <v>3.4272674262046854</v>
      </c>
      <c r="JB353" s="394">
        <v>3.4272674262046854</v>
      </c>
      <c r="JC353" s="394">
        <v>3.4272674262046854</v>
      </c>
      <c r="JD353" s="394">
        <v>3.4272674262046854</v>
      </c>
      <c r="JE353" s="394">
        <v>3.4272674262046854</v>
      </c>
      <c r="JF353" s="394">
        <v>3.4272674262046854</v>
      </c>
      <c r="JG353" s="394">
        <v>3.4272674262046854</v>
      </c>
      <c r="JH353" s="394">
        <v>3.4272674262046854</v>
      </c>
      <c r="JI353" s="394">
        <v>3.4272674262046854</v>
      </c>
      <c r="JJ353" s="394">
        <v>3.4272674262046854</v>
      </c>
      <c r="JK353" s="394">
        <v>3.4272674262046854</v>
      </c>
      <c r="JL353" s="394">
        <v>3.4272674262046854</v>
      </c>
      <c r="JM353" s="394">
        <v>3.4272674262046854</v>
      </c>
      <c r="JN353" s="394">
        <v>3.4272674262046854</v>
      </c>
      <c r="JO353" s="394">
        <v>3.4272674262046854</v>
      </c>
      <c r="JP353" s="394">
        <v>3.4272674262046854</v>
      </c>
      <c r="JQ353" s="394">
        <v>3.4272674262046854</v>
      </c>
      <c r="JR353" s="394">
        <v>3.4272674262046854</v>
      </c>
      <c r="JS353" s="394">
        <v>3.4272674262046854</v>
      </c>
      <c r="JT353" s="394">
        <v>3.4272674262046854</v>
      </c>
      <c r="JU353" s="394">
        <v>3.4272674262046854</v>
      </c>
      <c r="JV353" s="394">
        <v>3.4272674262046854</v>
      </c>
      <c r="JW353" s="394">
        <v>3.4272674262046854</v>
      </c>
      <c r="JX353" s="394">
        <v>3.4272674262046854</v>
      </c>
      <c r="JY353" s="394">
        <v>3.4272674262046854</v>
      </c>
      <c r="JZ353" s="394">
        <v>3.4272674262046854</v>
      </c>
      <c r="KA353" s="394">
        <v>3.4272674262046854</v>
      </c>
      <c r="KB353" s="394">
        <v>3.4272674262046854</v>
      </c>
      <c r="KC353" s="394">
        <v>3.4272674262046854</v>
      </c>
    </row>
    <row r="354" spans="1:289" x14ac:dyDescent="0.25">
      <c r="A354" s="383">
        <v>345</v>
      </c>
      <c r="B354" s="384" t="s">
        <v>869</v>
      </c>
      <c r="C354" s="385" t="s">
        <v>142</v>
      </c>
      <c r="D354" s="385" t="s">
        <v>142</v>
      </c>
      <c r="E354" s="129">
        <v>2052</v>
      </c>
      <c r="F354" s="386">
        <v>1491.0649000000001</v>
      </c>
      <c r="G354" s="386">
        <v>1470.5614665218795</v>
      </c>
      <c r="H354" s="386">
        <v>1450.339973007869</v>
      </c>
      <c r="I354" s="386">
        <v>1430.3965425393321</v>
      </c>
      <c r="J354" s="386">
        <v>1410.7273515086208</v>
      </c>
      <c r="K354" s="386">
        <v>1430.3298511271607</v>
      </c>
      <c r="L354" s="386">
        <v>1450.2047336344876</v>
      </c>
      <c r="M354" s="386">
        <v>1470.3557838763891</v>
      </c>
      <c r="N354" s="386">
        <v>1490.7868392902733</v>
      </c>
      <c r="O354" s="386">
        <v>1511.5017906359465</v>
      </c>
      <c r="P354" s="386">
        <v>1531.5130550251276</v>
      </c>
      <c r="Q354" s="386">
        <v>1551.7892550597276</v>
      </c>
      <c r="R354" s="386">
        <v>1572.3338983090257</v>
      </c>
      <c r="S354" s="386">
        <v>1593.1505387801533</v>
      </c>
      <c r="T354" s="386">
        <v>1614.2427775328988</v>
      </c>
      <c r="U354" s="386">
        <v>1632.6289560582268</v>
      </c>
      <c r="V354" s="386">
        <v>1651.2245526249239</v>
      </c>
      <c r="W354" s="386">
        <v>1670.0319524984216</v>
      </c>
      <c r="X354" s="386">
        <v>1689.0535681122553</v>
      </c>
      <c r="Y354" s="386">
        <v>1708.2918393775089</v>
      </c>
      <c r="Z354" s="386">
        <v>1724.7286772910454</v>
      </c>
      <c r="AA354" s="386">
        <v>1741.3236671282568</v>
      </c>
      <c r="AB354" s="386">
        <v>1758.0783305949053</v>
      </c>
      <c r="AC354" s="386">
        <v>1774.9942040382973</v>
      </c>
      <c r="AD354" s="386">
        <v>1792.0728385881616</v>
      </c>
      <c r="AE354" s="386">
        <v>1814.094192621003</v>
      </c>
      <c r="AF354" s="386">
        <v>1836.3861495127223</v>
      </c>
      <c r="AG354" s="386">
        <v>1858.9520344860616</v>
      </c>
      <c r="AH354" s="386">
        <v>1881.7952136247729</v>
      </c>
      <c r="AI354" s="386">
        <v>1904.9190943757276</v>
      </c>
      <c r="AJ354" s="386">
        <v>1925.625662924471</v>
      </c>
      <c r="AK354" s="386">
        <v>1946.5573129385268</v>
      </c>
      <c r="AL354" s="386">
        <v>1967.7164910650017</v>
      </c>
      <c r="AM354" s="386">
        <v>1989.1056705461822</v>
      </c>
      <c r="AN354" s="386">
        <v>2010.7273515086265</v>
      </c>
      <c r="AO354" s="387">
        <v>2010.7273515086265</v>
      </c>
      <c r="AP354" s="387">
        <v>2010.7273515086265</v>
      </c>
      <c r="AQ354" s="387">
        <v>2010.7273515086265</v>
      </c>
      <c r="AR354" s="387">
        <v>2010.7273515086265</v>
      </c>
      <c r="AS354" s="387">
        <v>2010.7273515086265</v>
      </c>
      <c r="AT354" s="387">
        <v>2010.7273515086265</v>
      </c>
      <c r="AU354" s="387">
        <v>2010.7273515086265</v>
      </c>
      <c r="AV354" s="387">
        <v>2010.7273515086265</v>
      </c>
      <c r="AW354" s="387">
        <v>2010.7273515086265</v>
      </c>
      <c r="AX354" s="387">
        <v>2010.7273515086265</v>
      </c>
      <c r="AY354" s="387">
        <v>2010.7273515086265</v>
      </c>
      <c r="AZ354" s="387">
        <v>2010.7273515086265</v>
      </c>
      <c r="BA354" s="387">
        <v>2010.7273515086265</v>
      </c>
      <c r="BB354" s="387">
        <v>2010.7273515086265</v>
      </c>
      <c r="BC354" s="387">
        <v>2010.7273515086265</v>
      </c>
      <c r="BD354" s="387">
        <v>2010.7273515086265</v>
      </c>
      <c r="BE354" s="387">
        <v>2010.7273515086265</v>
      </c>
      <c r="BF354" s="387">
        <v>2010.7273515086265</v>
      </c>
      <c r="BG354" s="387">
        <v>2010.7273515086265</v>
      </c>
      <c r="BH354" s="387">
        <v>2010.7273515086265</v>
      </c>
      <c r="BI354" s="387">
        <v>2010.7273515086265</v>
      </c>
      <c r="BJ354" s="387">
        <v>2010.7273515086265</v>
      </c>
      <c r="BK354" s="387">
        <v>2010.7273515086265</v>
      </c>
      <c r="BL354" s="387">
        <v>2010.7273515086265</v>
      </c>
      <c r="BM354" s="387">
        <v>2010.7273515086265</v>
      </c>
      <c r="BN354" s="387">
        <v>2010.7273515086265</v>
      </c>
      <c r="BO354" s="387">
        <v>2010.7273515086265</v>
      </c>
      <c r="BP354" s="387">
        <v>2010.7273515086265</v>
      </c>
      <c r="CA354" s="386">
        <v>4640</v>
      </c>
      <c r="CB354" s="386">
        <v>4576.1959822550452</v>
      </c>
      <c r="CC354" s="386">
        <v>4513.2693250015554</v>
      </c>
      <c r="CD354" s="386">
        <v>4451.2079637730731</v>
      </c>
      <c r="CE354" s="386">
        <v>4390</v>
      </c>
      <c r="CF354" s="386">
        <v>4458.9693027171761</v>
      </c>
      <c r="CG354" s="386">
        <v>4529.0221509280409</v>
      </c>
      <c r="CH354" s="386">
        <v>4600.1755677253423</v>
      </c>
      <c r="CI354" s="386">
        <v>4672.446843643932</v>
      </c>
      <c r="CJ354" s="386">
        <v>4745.8535408624266</v>
      </c>
      <c r="CK354" s="386">
        <v>4817.2082782204989</v>
      </c>
      <c r="CL354" s="386">
        <v>4889.6358465244912</v>
      </c>
      <c r="CM354" s="386">
        <v>4963.152375975159</v>
      </c>
      <c r="CN354" s="386">
        <v>5037.774239293647</v>
      </c>
      <c r="CO354" s="386">
        <v>5113.5180553678219</v>
      </c>
      <c r="CP354" s="386">
        <v>5173.6221059456757</v>
      </c>
      <c r="CQ354" s="386">
        <v>5234.4326167054924</v>
      </c>
      <c r="CR354" s="386">
        <v>5295.9578913470041</v>
      </c>
      <c r="CS354" s="386">
        <v>5358.2063311712391</v>
      </c>
      <c r="CT354" s="386">
        <v>5421.1864362277247</v>
      </c>
      <c r="CU354" s="386">
        <v>5475.2993551422078</v>
      </c>
      <c r="CV354" s="386">
        <v>5529.9524155972722</v>
      </c>
      <c r="CW354" s="386">
        <v>5585.1510091498649</v>
      </c>
      <c r="CX354" s="386">
        <v>5640.9005811740972</v>
      </c>
      <c r="CY354" s="386">
        <v>5697.2066313984324</v>
      </c>
      <c r="CZ354" s="386">
        <v>5769.280733422218</v>
      </c>
      <c r="DA354" s="386">
        <v>5842.2666289824892</v>
      </c>
      <c r="DB354" s="386">
        <v>5916.1758529777726</v>
      </c>
      <c r="DC354" s="386">
        <v>5991.0200862320462</v>
      </c>
      <c r="DD354" s="386">
        <v>6066.8111573408096</v>
      </c>
      <c r="DE354" s="386">
        <v>6132.8258371123402</v>
      </c>
      <c r="DF354" s="386">
        <v>6199.5588411949984</v>
      </c>
      <c r="DG354" s="386">
        <v>6267.0179858777938</v>
      </c>
      <c r="DH354" s="386">
        <v>6335.2111725009763</v>
      </c>
      <c r="DI354" s="386">
        <v>6404.1463883815049</v>
      </c>
      <c r="DJ354" s="387">
        <v>6404.1463883815049</v>
      </c>
      <c r="DK354" s="387">
        <v>6404.1463883815049</v>
      </c>
      <c r="DL354" s="387">
        <v>6404.1463883815049</v>
      </c>
      <c r="DM354" s="387">
        <v>6404.1463883815049</v>
      </c>
      <c r="DN354" s="387">
        <v>6404.1463883815049</v>
      </c>
      <c r="DO354" s="387">
        <v>6404.1463883815049</v>
      </c>
      <c r="DP354" s="387">
        <v>6404.1463883815049</v>
      </c>
      <c r="DQ354" s="387">
        <v>6404.1463883815049</v>
      </c>
      <c r="DR354" s="387">
        <v>6404.1463883815049</v>
      </c>
      <c r="DS354" s="387">
        <v>6404.1463883815049</v>
      </c>
      <c r="DT354" s="387">
        <v>6404.1463883815049</v>
      </c>
      <c r="DU354" s="387">
        <v>6404.1463883815049</v>
      </c>
      <c r="DV354" s="387">
        <v>6404.1463883815049</v>
      </c>
      <c r="DW354" s="387">
        <v>6404.1463883815049</v>
      </c>
      <c r="DX354" s="387">
        <v>6404.1463883815049</v>
      </c>
      <c r="DY354" s="387">
        <v>6404.1463883815049</v>
      </c>
      <c r="DZ354" s="387">
        <v>6404.1463883815049</v>
      </c>
      <c r="EA354" s="387">
        <v>6404.1463883815049</v>
      </c>
      <c r="EB354" s="387">
        <v>6404.1463883815049</v>
      </c>
      <c r="EC354" s="387">
        <v>6404.1463883815049</v>
      </c>
      <c r="ED354" s="387">
        <v>6404.1463883815049</v>
      </c>
      <c r="EE354" s="387">
        <v>6404.1463883815049</v>
      </c>
      <c r="EF354" s="387">
        <v>6404.1463883815049</v>
      </c>
      <c r="EG354" s="387">
        <v>6404.1463883815049</v>
      </c>
      <c r="EH354" s="387">
        <v>6404.1463883815049</v>
      </c>
      <c r="EI354" s="387">
        <v>6404.1463883815049</v>
      </c>
      <c r="EJ354" s="387">
        <v>6404.1463883815049</v>
      </c>
      <c r="EK354" s="387">
        <v>6404.1463883815049</v>
      </c>
      <c r="EY354" s="386">
        <v>428</v>
      </c>
      <c r="EZ354" s="386">
        <v>431</v>
      </c>
      <c r="FA354" s="386">
        <v>434</v>
      </c>
      <c r="FB354" s="386">
        <v>437</v>
      </c>
      <c r="FC354" s="386">
        <v>439.1</v>
      </c>
      <c r="FD354" s="386">
        <v>446</v>
      </c>
      <c r="FE354" s="386">
        <v>453</v>
      </c>
      <c r="FF354" s="386">
        <v>460</v>
      </c>
      <c r="FG354" s="386">
        <v>467</v>
      </c>
      <c r="FH354" s="386">
        <v>474</v>
      </c>
      <c r="FI354" s="386">
        <v>478.79999999999995</v>
      </c>
      <c r="FJ354" s="386">
        <v>484</v>
      </c>
      <c r="FK354" s="386">
        <v>489</v>
      </c>
      <c r="FL354" s="386">
        <v>494</v>
      </c>
      <c r="FM354" s="386">
        <v>499</v>
      </c>
      <c r="FN354" s="386">
        <v>504</v>
      </c>
      <c r="FO354" s="386">
        <v>509</v>
      </c>
      <c r="FP354" s="386">
        <v>514</v>
      </c>
      <c r="FQ354" s="386">
        <v>519</v>
      </c>
      <c r="FR354" s="386">
        <v>524</v>
      </c>
      <c r="FS354" s="386">
        <v>529</v>
      </c>
      <c r="FT354" s="386">
        <v>534</v>
      </c>
      <c r="FU354" s="386">
        <v>539</v>
      </c>
      <c r="FV354" s="386">
        <v>544</v>
      </c>
      <c r="FW354" s="386">
        <v>549</v>
      </c>
      <c r="FX354" s="386">
        <v>554</v>
      </c>
      <c r="FY354" s="386">
        <v>559</v>
      </c>
      <c r="FZ354" s="386">
        <v>564</v>
      </c>
      <c r="GA354" s="386">
        <v>569</v>
      </c>
      <c r="GB354" s="386">
        <v>574</v>
      </c>
      <c r="GC354" s="386">
        <v>573.99999999999989</v>
      </c>
      <c r="GD354" s="387">
        <v>573.99999999999989</v>
      </c>
      <c r="GE354" s="387">
        <v>573.99999999999989</v>
      </c>
      <c r="GF354" s="387">
        <v>573.99999999999989</v>
      </c>
      <c r="GG354" s="387">
        <v>573.99999999999989</v>
      </c>
      <c r="GH354" s="387">
        <v>573.99999999999989</v>
      </c>
      <c r="GI354" s="387">
        <v>573.99999999999989</v>
      </c>
      <c r="GJ354" s="387">
        <v>573.99999999999989</v>
      </c>
      <c r="GK354" s="387">
        <v>573.99999999999989</v>
      </c>
      <c r="GL354" s="387">
        <v>573.99999999999989</v>
      </c>
      <c r="GM354" s="387">
        <v>573.99999999999989</v>
      </c>
      <c r="GN354" s="387">
        <v>573.99999999999989</v>
      </c>
      <c r="GO354" s="387">
        <v>573.99999999999989</v>
      </c>
      <c r="GP354" s="387">
        <v>573.99999999999989</v>
      </c>
      <c r="GQ354" s="387">
        <v>573.99999999999989</v>
      </c>
      <c r="GR354" s="387">
        <v>573.99999999999989</v>
      </c>
      <c r="GS354" s="387">
        <v>573.99999999999989</v>
      </c>
      <c r="GT354" s="387">
        <v>573.99999999999989</v>
      </c>
      <c r="GU354" s="387">
        <v>573.99999999999989</v>
      </c>
      <c r="GV354" s="387">
        <v>573.99999999999989</v>
      </c>
      <c r="GW354" s="387">
        <v>573.99999999999989</v>
      </c>
      <c r="GX354" s="387">
        <v>573.99999999999989</v>
      </c>
      <c r="GY354" s="387">
        <v>573.99999999999989</v>
      </c>
      <c r="GZ354" s="387">
        <v>573.99999999999989</v>
      </c>
      <c r="HA354" s="387">
        <v>573.99999999999989</v>
      </c>
      <c r="HB354" s="387">
        <v>573.99999999999989</v>
      </c>
      <c r="HC354" s="387">
        <v>573.99999999999989</v>
      </c>
      <c r="HD354" s="387">
        <v>573.99999999999989</v>
      </c>
      <c r="HE354" s="387">
        <v>573.99999999999989</v>
      </c>
      <c r="HS354" s="394">
        <v>3.1118699125705391</v>
      </c>
      <c r="HT354" s="394">
        <v>3.1118699125705391</v>
      </c>
      <c r="HU354" s="394">
        <v>3.1118699125705391</v>
      </c>
      <c r="HV354" s="394">
        <v>3.1118699125705391</v>
      </c>
      <c r="HW354" s="394">
        <v>3.1118699125705391</v>
      </c>
      <c r="HX354" s="394">
        <v>3.1174412665745028</v>
      </c>
      <c r="HY354" s="394">
        <v>3.1230225952838078</v>
      </c>
      <c r="HZ354" s="394">
        <v>3.1286139165567244</v>
      </c>
      <c r="IA354" s="394">
        <v>3.1342152482834957</v>
      </c>
      <c r="IB354" s="394">
        <v>3.1398266083863948</v>
      </c>
      <c r="IC354" s="394">
        <v>3.14539158671518</v>
      </c>
      <c r="ID354" s="394">
        <v>3.1509664283223122</v>
      </c>
      <c r="IE354" s="394">
        <v>3.1565511506893071</v>
      </c>
      <c r="IF354" s="394">
        <v>3.1621457713286656</v>
      </c>
      <c r="IG354" s="394">
        <v>3.1677503077839275</v>
      </c>
      <c r="IH354" s="394">
        <v>3.1688903267014954</v>
      </c>
      <c r="II354" s="394">
        <v>3.1700307558922876</v>
      </c>
      <c r="IJ354" s="394">
        <v>3.1711715955039548</v>
      </c>
      <c r="IK354" s="394">
        <v>3.1723128456841994</v>
      </c>
      <c r="IL354" s="394">
        <v>3.1734545065807795</v>
      </c>
      <c r="IM354" s="394">
        <v>3.1745859086323169</v>
      </c>
      <c r="IN354" s="394">
        <v>3.1757177140520452</v>
      </c>
      <c r="IO354" s="394">
        <v>3.1768499229837728</v>
      </c>
      <c r="IP354" s="394">
        <v>3.1779825355713607</v>
      </c>
      <c r="IQ354" s="394">
        <v>3.1791155519587195</v>
      </c>
      <c r="IR354" s="394">
        <v>3.1802542320510723</v>
      </c>
      <c r="IS354" s="394">
        <v>3.1813933199903035</v>
      </c>
      <c r="IT354" s="394">
        <v>3.1825328159224928</v>
      </c>
      <c r="IU354" s="394">
        <v>3.183672719993774</v>
      </c>
      <c r="IV354" s="394">
        <v>3.1848130323503323</v>
      </c>
      <c r="IW354" s="394">
        <v>3.1848484132675834</v>
      </c>
      <c r="IX354" s="394">
        <v>3.1848837945778907</v>
      </c>
      <c r="IY354" s="394">
        <v>3.1849191762812588</v>
      </c>
      <c r="IZ354" s="394">
        <v>3.184954558377691</v>
      </c>
      <c r="JA354" s="394">
        <v>3.1849899408671916</v>
      </c>
      <c r="JB354" s="394">
        <v>3.1849899408671916</v>
      </c>
      <c r="JC354" s="394">
        <v>3.1849899408671916</v>
      </c>
      <c r="JD354" s="394">
        <v>3.1849899408671916</v>
      </c>
      <c r="JE354" s="394">
        <v>3.1849899408671916</v>
      </c>
      <c r="JF354" s="394">
        <v>3.1849899408671916</v>
      </c>
      <c r="JG354" s="394">
        <v>3.1849899408671916</v>
      </c>
      <c r="JH354" s="394">
        <v>3.1849899408671916</v>
      </c>
      <c r="JI354" s="394">
        <v>3.1849899408671916</v>
      </c>
      <c r="JJ354" s="394">
        <v>3.1849899408671916</v>
      </c>
      <c r="JK354" s="394">
        <v>3.1849899408671916</v>
      </c>
      <c r="JL354" s="394">
        <v>3.1849899408671916</v>
      </c>
      <c r="JM354" s="394">
        <v>3.1849899408671916</v>
      </c>
      <c r="JN354" s="394">
        <v>3.1849899408671916</v>
      </c>
      <c r="JO354" s="394">
        <v>3.1849899408671916</v>
      </c>
      <c r="JP354" s="394">
        <v>3.1849899408671916</v>
      </c>
      <c r="JQ354" s="394">
        <v>3.1849899408671916</v>
      </c>
      <c r="JR354" s="394">
        <v>3.1849899408671916</v>
      </c>
      <c r="JS354" s="394">
        <v>3.1849899408671916</v>
      </c>
      <c r="JT354" s="394">
        <v>3.1849899408671916</v>
      </c>
      <c r="JU354" s="394">
        <v>3.1849899408671916</v>
      </c>
      <c r="JV354" s="394">
        <v>3.1849899408671916</v>
      </c>
      <c r="JW354" s="394">
        <v>3.1849899408671916</v>
      </c>
      <c r="JX354" s="394">
        <v>3.1849899408671916</v>
      </c>
      <c r="JY354" s="394">
        <v>3.1849899408671916</v>
      </c>
      <c r="JZ354" s="394">
        <v>3.1849899408671916</v>
      </c>
      <c r="KA354" s="394">
        <v>3.1849899408671916</v>
      </c>
      <c r="KB354" s="394">
        <v>3.1849899408671916</v>
      </c>
      <c r="KC354" s="394">
        <v>3.1849899408671916</v>
      </c>
    </row>
    <row r="355" spans="1:289" x14ac:dyDescent="0.25">
      <c r="A355" s="383">
        <v>346</v>
      </c>
      <c r="B355" s="384" t="s">
        <v>869</v>
      </c>
      <c r="C355" s="385" t="s">
        <v>142</v>
      </c>
      <c r="D355" s="385" t="s">
        <v>142</v>
      </c>
      <c r="E355" s="129">
        <v>2052</v>
      </c>
      <c r="F355" s="386">
        <v>1688.1708599999999</v>
      </c>
      <c r="G355" s="386">
        <v>1690.252011311012</v>
      </c>
      <c r="H355" s="386">
        <v>1692.3357282336467</v>
      </c>
      <c r="I355" s="386">
        <v>1694.4220139307508</v>
      </c>
      <c r="J355" s="386">
        <v>1696.5108715690699</v>
      </c>
      <c r="K355" s="386">
        <v>1725.4845715849865</v>
      </c>
      <c r="L355" s="386">
        <v>1754.9530961886383</v>
      </c>
      <c r="M355" s="386">
        <v>1784.9248961948156</v>
      </c>
      <c r="N355" s="386">
        <v>1815.4085667447475</v>
      </c>
      <c r="O355" s="386">
        <v>1846.4128497709669</v>
      </c>
      <c r="P355" s="386">
        <v>1876.0138509391852</v>
      </c>
      <c r="Q355" s="386">
        <v>1906.0894043020926</v>
      </c>
      <c r="R355" s="386">
        <v>1936.6471177032279</v>
      </c>
      <c r="S355" s="386">
        <v>1967.6947209522361</v>
      </c>
      <c r="T355" s="386">
        <v>1999.2400677801836</v>
      </c>
      <c r="U355" s="386">
        <v>2026.4830075771224</v>
      </c>
      <c r="V355" s="386">
        <v>2054.0971773132469</v>
      </c>
      <c r="W355" s="386">
        <v>2082.087635608103</v>
      </c>
      <c r="X355" s="386">
        <v>2110.4595100132628</v>
      </c>
      <c r="Y355" s="386">
        <v>2139.2179979516363</v>
      </c>
      <c r="Z355" s="386">
        <v>2163.6037778166137</v>
      </c>
      <c r="AA355" s="386">
        <v>2188.2675406922954</v>
      </c>
      <c r="AB355" s="386">
        <v>2213.2124554153829</v>
      </c>
      <c r="AC355" s="386">
        <v>2238.4417269453834</v>
      </c>
      <c r="AD355" s="386">
        <v>2263.9585967763855</v>
      </c>
      <c r="AE355" s="386">
        <v>2296.60641962106</v>
      </c>
      <c r="AF355" s="386">
        <v>2329.7250462772595</v>
      </c>
      <c r="AG355" s="386">
        <v>2363.321266056173</v>
      </c>
      <c r="AH355" s="386">
        <v>2397.4019661754755</v>
      </c>
      <c r="AI355" s="386">
        <v>2431.9741331712066</v>
      </c>
      <c r="AJ355" s="386">
        <v>2462.6954548759381</v>
      </c>
      <c r="AK355" s="386">
        <v>2493.8048562047134</v>
      </c>
      <c r="AL355" s="386">
        <v>2525.3072394789901</v>
      </c>
      <c r="AM355" s="386">
        <v>2557.2075689476096</v>
      </c>
      <c r="AN355" s="386">
        <v>2589.5108715690785</v>
      </c>
      <c r="AO355" s="387">
        <v>2589.5108715690785</v>
      </c>
      <c r="AP355" s="387">
        <v>2589.5108715690785</v>
      </c>
      <c r="AQ355" s="387">
        <v>2589.5108715690785</v>
      </c>
      <c r="AR355" s="387">
        <v>2589.5108715690785</v>
      </c>
      <c r="AS355" s="387">
        <v>2589.5108715690785</v>
      </c>
      <c r="AT355" s="387">
        <v>2589.5108715690785</v>
      </c>
      <c r="AU355" s="387">
        <v>2589.5108715690785</v>
      </c>
      <c r="AV355" s="387">
        <v>2589.5108715690785</v>
      </c>
      <c r="AW355" s="387">
        <v>2589.5108715690785</v>
      </c>
      <c r="AX355" s="387">
        <v>2589.5108715690785</v>
      </c>
      <c r="AY355" s="387">
        <v>2589.5108715690785</v>
      </c>
      <c r="AZ355" s="387">
        <v>2589.5108715690785</v>
      </c>
      <c r="BA355" s="387">
        <v>2589.5108715690785</v>
      </c>
      <c r="BB355" s="387">
        <v>2589.5108715690785</v>
      </c>
      <c r="BC355" s="387">
        <v>2589.5108715690785</v>
      </c>
      <c r="BD355" s="387">
        <v>2589.5108715690785</v>
      </c>
      <c r="BE355" s="387">
        <v>2589.5108715690785</v>
      </c>
      <c r="BF355" s="387">
        <v>2589.5108715690785</v>
      </c>
      <c r="BG355" s="387">
        <v>2589.5108715690785</v>
      </c>
      <c r="BH355" s="387">
        <v>2589.5108715690785</v>
      </c>
      <c r="BI355" s="387">
        <v>2589.5108715690785</v>
      </c>
      <c r="BJ355" s="387">
        <v>2589.5108715690785</v>
      </c>
      <c r="BK355" s="387">
        <v>2589.5108715690785</v>
      </c>
      <c r="BL355" s="387">
        <v>2589.5108715690785</v>
      </c>
      <c r="BM355" s="387">
        <v>2589.5108715690785</v>
      </c>
      <c r="BN355" s="387">
        <v>2589.5108715690785</v>
      </c>
      <c r="BO355" s="387">
        <v>2589.5108715690785</v>
      </c>
      <c r="BP355" s="387">
        <v>2589.5108715690785</v>
      </c>
      <c r="CA355" s="386">
        <v>4150</v>
      </c>
      <c r="CB355" s="386">
        <v>4154.9909891743746</v>
      </c>
      <c r="CC355" s="386">
        <v>4159.9879807518673</v>
      </c>
      <c r="CD355" s="386">
        <v>4164.9909819512559</v>
      </c>
      <c r="CE355" s="386">
        <v>4170</v>
      </c>
      <c r="CF355" s="386">
        <v>4265.5378653296593</v>
      </c>
      <c r="CG355" s="386">
        <v>4363.2645756741258</v>
      </c>
      <c r="CH355" s="386">
        <v>4463.2302791341799</v>
      </c>
      <c r="CI355" s="386">
        <v>4565.4862727416566</v>
      </c>
      <c r="CJ355" s="386">
        <v>4670.0850287823287</v>
      </c>
      <c r="CK355" s="386">
        <v>4771.6458550445941</v>
      </c>
      <c r="CL355" s="386">
        <v>4875.4153351894984</v>
      </c>
      <c r="CM355" s="386">
        <v>4981.4415010434141</v>
      </c>
      <c r="CN355" s="386">
        <v>5089.7734289858527</v>
      </c>
      <c r="CO355" s="386">
        <v>5200.4612626654689</v>
      </c>
      <c r="CP355" s="386">
        <v>5289.216380695143</v>
      </c>
      <c r="CQ355" s="386">
        <v>5379.4862626233607</v>
      </c>
      <c r="CR355" s="386">
        <v>5471.2967605893482</v>
      </c>
      <c r="CS355" s="386">
        <v>5564.6741679450543</v>
      </c>
      <c r="CT355" s="386">
        <v>5659.6452267852274</v>
      </c>
      <c r="CU355" s="386">
        <v>5743.5672748121406</v>
      </c>
      <c r="CV355" s="386">
        <v>5828.7337312538602</v>
      </c>
      <c r="CW355" s="386">
        <v>5915.1630483805502</v>
      </c>
      <c r="CX355" s="386">
        <v>6002.8739520753361</v>
      </c>
      <c r="CY355" s="386">
        <v>6091.8854458914811</v>
      </c>
      <c r="CZ355" s="386">
        <v>6200.1161106266991</v>
      </c>
      <c r="DA355" s="386">
        <v>6310.2696409333521</v>
      </c>
      <c r="DB355" s="386">
        <v>6422.3801991444052</v>
      </c>
      <c r="DC355" s="386">
        <v>6536.482554533326</v>
      </c>
      <c r="DD355" s="386">
        <v>6652.6120940972114</v>
      </c>
      <c r="DE355" s="386">
        <v>6735.396897139517</v>
      </c>
      <c r="DF355" s="386">
        <v>6819.2118705145904</v>
      </c>
      <c r="DG355" s="386">
        <v>6904.06983361531</v>
      </c>
      <c r="DH355" s="386">
        <v>6989.9837653584964</v>
      </c>
      <c r="DI355" s="386">
        <v>7076.9668061700204</v>
      </c>
      <c r="DJ355" s="387">
        <v>7076.9668061700204</v>
      </c>
      <c r="DK355" s="387">
        <v>7076.9668061700204</v>
      </c>
      <c r="DL355" s="387">
        <v>7076.9668061700204</v>
      </c>
      <c r="DM355" s="387">
        <v>7076.9668061700204</v>
      </c>
      <c r="DN355" s="387">
        <v>7076.9668061700204</v>
      </c>
      <c r="DO355" s="387">
        <v>7076.9668061700204</v>
      </c>
      <c r="DP355" s="387">
        <v>7076.9668061700204</v>
      </c>
      <c r="DQ355" s="387">
        <v>7076.9668061700204</v>
      </c>
      <c r="DR355" s="387">
        <v>7076.9668061700204</v>
      </c>
      <c r="DS355" s="387">
        <v>7076.9668061700204</v>
      </c>
      <c r="DT355" s="387">
        <v>7076.9668061700204</v>
      </c>
      <c r="DU355" s="387">
        <v>7076.9668061700204</v>
      </c>
      <c r="DV355" s="387">
        <v>7076.9668061700204</v>
      </c>
      <c r="DW355" s="387">
        <v>7076.9668061700204</v>
      </c>
      <c r="DX355" s="387">
        <v>7076.9668061700204</v>
      </c>
      <c r="DY355" s="387">
        <v>7076.9668061700204</v>
      </c>
      <c r="DZ355" s="387">
        <v>7076.9668061700204</v>
      </c>
      <c r="EA355" s="387">
        <v>7076.9668061700204</v>
      </c>
      <c r="EB355" s="387">
        <v>7076.9668061700204</v>
      </c>
      <c r="EC355" s="387">
        <v>7076.9668061700204</v>
      </c>
      <c r="ED355" s="387">
        <v>7076.9668061700204</v>
      </c>
      <c r="EE355" s="387">
        <v>7076.9668061700204</v>
      </c>
      <c r="EF355" s="387">
        <v>7076.9668061700204</v>
      </c>
      <c r="EG355" s="387">
        <v>7076.9668061700204</v>
      </c>
      <c r="EH355" s="387">
        <v>7076.9668061700204</v>
      </c>
      <c r="EI355" s="387">
        <v>7076.9668061700204</v>
      </c>
      <c r="EJ355" s="387">
        <v>7076.9668061700204</v>
      </c>
      <c r="EK355" s="387">
        <v>7076.9668061700204</v>
      </c>
      <c r="EY355" s="386">
        <v>1520</v>
      </c>
      <c r="EZ355" s="386">
        <v>1537</v>
      </c>
      <c r="FA355" s="386">
        <v>1554</v>
      </c>
      <c r="FB355" s="386">
        <v>1571</v>
      </c>
      <c r="FC355" s="386">
        <v>1589.3999999999999</v>
      </c>
      <c r="FD355" s="386">
        <v>1610</v>
      </c>
      <c r="FE355" s="386">
        <v>1631</v>
      </c>
      <c r="FF355" s="386">
        <v>1652</v>
      </c>
      <c r="FG355" s="386">
        <v>1673</v>
      </c>
      <c r="FH355" s="386">
        <v>1694</v>
      </c>
      <c r="FI355" s="386">
        <v>1712.6999999999998</v>
      </c>
      <c r="FJ355" s="386">
        <v>1733</v>
      </c>
      <c r="FK355" s="386">
        <v>1753</v>
      </c>
      <c r="FL355" s="386">
        <v>1773</v>
      </c>
      <c r="FM355" s="386">
        <v>1793</v>
      </c>
      <c r="FN355" s="386">
        <v>1813</v>
      </c>
      <c r="FO355" s="386">
        <v>1833</v>
      </c>
      <c r="FP355" s="386">
        <v>1853</v>
      </c>
      <c r="FQ355" s="386">
        <v>1873</v>
      </c>
      <c r="FR355" s="386">
        <v>1893</v>
      </c>
      <c r="FS355" s="386">
        <v>1913</v>
      </c>
      <c r="FT355" s="386">
        <v>1933</v>
      </c>
      <c r="FU355" s="386">
        <v>1953</v>
      </c>
      <c r="FV355" s="386">
        <v>1973</v>
      </c>
      <c r="FW355" s="386">
        <v>1993</v>
      </c>
      <c r="FX355" s="386">
        <v>2013</v>
      </c>
      <c r="FY355" s="386">
        <v>2033</v>
      </c>
      <c r="FZ355" s="386">
        <v>2053</v>
      </c>
      <c r="GA355" s="386">
        <v>2073</v>
      </c>
      <c r="GB355" s="386">
        <v>2093</v>
      </c>
      <c r="GC355" s="386">
        <v>2110.1999999999998</v>
      </c>
      <c r="GD355" s="387">
        <v>2110.1999999999998</v>
      </c>
      <c r="GE355" s="387">
        <v>2110.1999999999998</v>
      </c>
      <c r="GF355" s="387">
        <v>2110.1999999999998</v>
      </c>
      <c r="GG355" s="387">
        <v>2110.1999999999998</v>
      </c>
      <c r="GH355" s="387">
        <v>2110.1999999999998</v>
      </c>
      <c r="GI355" s="387">
        <v>2110.1999999999998</v>
      </c>
      <c r="GJ355" s="387">
        <v>2110.1999999999998</v>
      </c>
      <c r="GK355" s="387">
        <v>2110.1999999999998</v>
      </c>
      <c r="GL355" s="387">
        <v>2110.1999999999998</v>
      </c>
      <c r="GM355" s="387">
        <v>2110.1999999999998</v>
      </c>
      <c r="GN355" s="387">
        <v>2110.1999999999998</v>
      </c>
      <c r="GO355" s="387">
        <v>2110.1999999999998</v>
      </c>
      <c r="GP355" s="387">
        <v>2110.1999999999998</v>
      </c>
      <c r="GQ355" s="387">
        <v>2110.1999999999998</v>
      </c>
      <c r="GR355" s="387">
        <v>2110.1999999999998</v>
      </c>
      <c r="GS355" s="387">
        <v>2110.1999999999998</v>
      </c>
      <c r="GT355" s="387">
        <v>2110.1999999999998</v>
      </c>
      <c r="GU355" s="387">
        <v>2110.1999999999998</v>
      </c>
      <c r="GV355" s="387">
        <v>2110.1999999999998</v>
      </c>
      <c r="GW355" s="387">
        <v>2110.1999999999998</v>
      </c>
      <c r="GX355" s="387">
        <v>2110.1999999999998</v>
      </c>
      <c r="GY355" s="387">
        <v>2110.1999999999998</v>
      </c>
      <c r="GZ355" s="387">
        <v>2110.1999999999998</v>
      </c>
      <c r="HA355" s="387">
        <v>2110.1999999999998</v>
      </c>
      <c r="HB355" s="387">
        <v>2110.1999999999998</v>
      </c>
      <c r="HC355" s="387">
        <v>2110.1999999999998</v>
      </c>
      <c r="HD355" s="387">
        <v>2110.1999999999998</v>
      </c>
      <c r="HE355" s="387">
        <v>2110.1999999999998</v>
      </c>
      <c r="HS355" s="394">
        <v>2.4582819774533959</v>
      </c>
      <c r="HT355" s="394">
        <v>2.4582079839985722</v>
      </c>
      <c r="HU355" s="394">
        <v>2.4581339927709265</v>
      </c>
      <c r="HV355" s="394">
        <v>2.4580600037703917</v>
      </c>
      <c r="HW355" s="394">
        <v>2.4579860169969017</v>
      </c>
      <c r="HX355" s="394">
        <v>2.4720811391616468</v>
      </c>
      <c r="HY355" s="394">
        <v>2.4862570886653046</v>
      </c>
      <c r="HZ355" s="394">
        <v>2.5005143290057177</v>
      </c>
      <c r="IA355" s="394">
        <v>2.514853326338621</v>
      </c>
      <c r="IB355" s="394">
        <v>2.529274549492881</v>
      </c>
      <c r="IC355" s="394">
        <v>2.5435024654299725</v>
      </c>
      <c r="ID355" s="394">
        <v>2.5578104175940335</v>
      </c>
      <c r="IE355" s="394">
        <v>2.5721988562124674</v>
      </c>
      <c r="IF355" s="394">
        <v>2.5866682340453369</v>
      </c>
      <c r="IG355" s="394">
        <v>2.6012190063996155</v>
      </c>
      <c r="IH355" s="394">
        <v>2.6100472399316921</v>
      </c>
      <c r="II355" s="394">
        <v>2.618905435457398</v>
      </c>
      <c r="IJ355" s="394">
        <v>2.6277936946642395</v>
      </c>
      <c r="IK355" s="394">
        <v>2.6367121195848404</v>
      </c>
      <c r="IL355" s="394">
        <v>2.6456608125981096</v>
      </c>
      <c r="IM355" s="394">
        <v>2.6546298974427853</v>
      </c>
      <c r="IN355" s="394">
        <v>2.6636293884841167</v>
      </c>
      <c r="IO355" s="394">
        <v>2.6726593888024968</v>
      </c>
      <c r="IP355" s="394">
        <v>2.6817200018277725</v>
      </c>
      <c r="IQ355" s="394">
        <v>2.6908113313404316</v>
      </c>
      <c r="IR355" s="394">
        <v>2.6996859617111575</v>
      </c>
      <c r="IS355" s="394">
        <v>2.7085898617163986</v>
      </c>
      <c r="IT355" s="394">
        <v>2.7175231278910488</v>
      </c>
      <c r="IU355" s="394">
        <v>2.7264858570883872</v>
      </c>
      <c r="IV355" s="394">
        <v>2.7354781464811242</v>
      </c>
      <c r="IW355" s="394">
        <v>2.7349694757441383</v>
      </c>
      <c r="IX355" s="394">
        <v>2.7344608995960709</v>
      </c>
      <c r="IY355" s="394">
        <v>2.7339524180193324</v>
      </c>
      <c r="IZ355" s="394">
        <v>2.7334440309963366</v>
      </c>
      <c r="JA355" s="394">
        <v>2.7329357385095006</v>
      </c>
      <c r="JB355" s="394">
        <v>2.7329357385095006</v>
      </c>
      <c r="JC355" s="394">
        <v>2.7329357385095006</v>
      </c>
      <c r="JD355" s="394">
        <v>2.7329357385095006</v>
      </c>
      <c r="JE355" s="394">
        <v>2.7329357385095006</v>
      </c>
      <c r="JF355" s="394">
        <v>2.7329357385095006</v>
      </c>
      <c r="JG355" s="394">
        <v>2.7329357385095006</v>
      </c>
      <c r="JH355" s="394">
        <v>2.7329357385095006</v>
      </c>
      <c r="JI355" s="394">
        <v>2.7329357385095006</v>
      </c>
      <c r="JJ355" s="394">
        <v>2.7329357385095006</v>
      </c>
      <c r="JK355" s="394">
        <v>2.7329357385095006</v>
      </c>
      <c r="JL355" s="394">
        <v>2.7329357385095006</v>
      </c>
      <c r="JM355" s="394">
        <v>2.7329357385095006</v>
      </c>
      <c r="JN355" s="394">
        <v>2.7329357385095006</v>
      </c>
      <c r="JO355" s="394">
        <v>2.7329357385095006</v>
      </c>
      <c r="JP355" s="394">
        <v>2.7329357385095006</v>
      </c>
      <c r="JQ355" s="394">
        <v>2.7329357385095006</v>
      </c>
      <c r="JR355" s="394">
        <v>2.7329357385095006</v>
      </c>
      <c r="JS355" s="394">
        <v>2.7329357385095006</v>
      </c>
      <c r="JT355" s="394">
        <v>2.7329357385095006</v>
      </c>
      <c r="JU355" s="394">
        <v>2.7329357385095006</v>
      </c>
      <c r="JV355" s="394">
        <v>2.7329357385095006</v>
      </c>
      <c r="JW355" s="394">
        <v>2.7329357385095006</v>
      </c>
      <c r="JX355" s="394">
        <v>2.7329357385095006</v>
      </c>
      <c r="JY355" s="394">
        <v>2.7329357385095006</v>
      </c>
      <c r="JZ355" s="394">
        <v>2.7329357385095006</v>
      </c>
      <c r="KA355" s="394">
        <v>2.7329357385095006</v>
      </c>
      <c r="KB355" s="394">
        <v>2.7329357385095006</v>
      </c>
      <c r="KC355" s="394">
        <v>2.7329357385095006</v>
      </c>
    </row>
    <row r="356" spans="1:289" x14ac:dyDescent="0.25">
      <c r="A356" s="383">
        <v>347</v>
      </c>
      <c r="B356" s="384" t="s">
        <v>869</v>
      </c>
      <c r="C356" s="385" t="s">
        <v>142</v>
      </c>
      <c r="D356" s="385" t="s">
        <v>142</v>
      </c>
      <c r="E356" s="129">
        <v>2052</v>
      </c>
      <c r="F356" s="386">
        <v>606.14093000000003</v>
      </c>
      <c r="G356" s="386">
        <v>639.49900934482616</v>
      </c>
      <c r="H356" s="386">
        <v>674.69290178608139</v>
      </c>
      <c r="I356" s="386">
        <v>711.82363861187389</v>
      </c>
      <c r="J356" s="386">
        <v>750.99781121945171</v>
      </c>
      <c r="K356" s="386">
        <v>808.63002384379558</v>
      </c>
      <c r="L356" s="386">
        <v>870.68498162445917</v>
      </c>
      <c r="M356" s="386">
        <v>937.50208979728257</v>
      </c>
      <c r="N356" s="386">
        <v>1009.4467998454126</v>
      </c>
      <c r="O356" s="386">
        <v>1086.9126083105375</v>
      </c>
      <c r="P356" s="386">
        <v>1148.1150169095793</v>
      </c>
      <c r="Q356" s="386">
        <v>1212.7636407697967</v>
      </c>
      <c r="R356" s="386">
        <v>1281.0525310714982</v>
      </c>
      <c r="S356" s="386">
        <v>1353.1866657240921</v>
      </c>
      <c r="T356" s="386">
        <v>1429.3825646337123</v>
      </c>
      <c r="U356" s="386">
        <v>1487.2098511401286</v>
      </c>
      <c r="V356" s="386">
        <v>1547.3766058529116</v>
      </c>
      <c r="W356" s="386">
        <v>1609.9774746013788</v>
      </c>
      <c r="X356" s="386">
        <v>1675.1109322188001</v>
      </c>
      <c r="Y356" s="386">
        <v>1742.8794374490785</v>
      </c>
      <c r="Z356" s="386">
        <v>1795.4632742244805</v>
      </c>
      <c r="AA356" s="386">
        <v>1849.633600478506</v>
      </c>
      <c r="AB356" s="386">
        <v>1905.4382816584125</v>
      </c>
      <c r="AC356" s="386">
        <v>1962.9266273439732</v>
      </c>
      <c r="AD356" s="386">
        <v>2022.1494348179203</v>
      </c>
      <c r="AE356" s="386">
        <v>2092.3360109911791</v>
      </c>
      <c r="AF356" s="386">
        <v>2164.9586857979534</v>
      </c>
      <c r="AG356" s="386">
        <v>2240.1020135344606</v>
      </c>
      <c r="AH356" s="386">
        <v>2317.8534832832647</v>
      </c>
      <c r="AI356" s="386">
        <v>2398.303620776474</v>
      </c>
      <c r="AJ356" s="386">
        <v>2465.0252909678056</v>
      </c>
      <c r="AK356" s="386">
        <v>2533.6031820456656</v>
      </c>
      <c r="AL356" s="386">
        <v>2604.0889347434118</v>
      </c>
      <c r="AM356" s="386">
        <v>2676.5356264581969</v>
      </c>
      <c r="AN356" s="386">
        <v>2750.9978112194708</v>
      </c>
      <c r="AO356" s="387">
        <v>2750.9978112194708</v>
      </c>
      <c r="AP356" s="387">
        <v>2750.9978112194708</v>
      </c>
      <c r="AQ356" s="387">
        <v>2750.9978112194708</v>
      </c>
      <c r="AR356" s="387">
        <v>2750.9978112194708</v>
      </c>
      <c r="AS356" s="387">
        <v>2750.9978112194708</v>
      </c>
      <c r="AT356" s="387">
        <v>2750.9978112194708</v>
      </c>
      <c r="AU356" s="387">
        <v>2750.9978112194708</v>
      </c>
      <c r="AV356" s="387">
        <v>2750.9978112194708</v>
      </c>
      <c r="AW356" s="387">
        <v>2750.9978112194708</v>
      </c>
      <c r="AX356" s="387">
        <v>2750.9978112194708</v>
      </c>
      <c r="AY356" s="387">
        <v>2750.9978112194708</v>
      </c>
      <c r="AZ356" s="387">
        <v>2750.9978112194708</v>
      </c>
      <c r="BA356" s="387">
        <v>2750.9978112194708</v>
      </c>
      <c r="BB356" s="387">
        <v>2750.9978112194708</v>
      </c>
      <c r="BC356" s="387">
        <v>2750.9978112194708</v>
      </c>
      <c r="BD356" s="387">
        <v>2750.9978112194708</v>
      </c>
      <c r="BE356" s="387">
        <v>2750.9978112194708</v>
      </c>
      <c r="BF356" s="387">
        <v>2750.9978112194708</v>
      </c>
      <c r="BG356" s="387">
        <v>2750.9978112194708</v>
      </c>
      <c r="BH356" s="387">
        <v>2750.9978112194708</v>
      </c>
      <c r="BI356" s="387">
        <v>2750.9978112194708</v>
      </c>
      <c r="BJ356" s="387">
        <v>2750.9978112194708</v>
      </c>
      <c r="BK356" s="387">
        <v>2750.9978112194708</v>
      </c>
      <c r="BL356" s="387">
        <v>2750.9978112194708</v>
      </c>
      <c r="BM356" s="387">
        <v>2750.9978112194708</v>
      </c>
      <c r="BN356" s="387">
        <v>2750.9978112194708</v>
      </c>
      <c r="BO356" s="387">
        <v>2750.9978112194708</v>
      </c>
      <c r="BP356" s="387">
        <v>2750.9978112194708</v>
      </c>
      <c r="CA356" s="386">
        <v>1419.9999999999998</v>
      </c>
      <c r="CB356" s="386">
        <v>1496.1521825675659</v>
      </c>
      <c r="CC356" s="386">
        <v>1576.3882770434448</v>
      </c>
      <c r="CD356" s="386">
        <v>1660.9272966707572</v>
      </c>
      <c r="CE356" s="386">
        <v>1749.9999999999998</v>
      </c>
      <c r="CF356" s="386">
        <v>1886.2695103010569</v>
      </c>
      <c r="CG356" s="386">
        <v>2033.1500945665084</v>
      </c>
      <c r="CH356" s="386">
        <v>2191.468018998009</v>
      </c>
      <c r="CI356" s="386">
        <v>2362.1138897347441</v>
      </c>
      <c r="CJ356" s="386">
        <v>2546.0476628944461</v>
      </c>
      <c r="CK356" s="386">
        <v>2693.921416417651</v>
      </c>
      <c r="CL356" s="386">
        <v>2850.3836371953075</v>
      </c>
      <c r="CM356" s="386">
        <v>3015.9331410620266</v>
      </c>
      <c r="CN356" s="386">
        <v>3191.0977149399823</v>
      </c>
      <c r="CO356" s="386">
        <v>3376.435799471772</v>
      </c>
      <c r="CP356" s="386">
        <v>3514.7870873099091</v>
      </c>
      <c r="CQ356" s="386">
        <v>3658.8073941915791</v>
      </c>
      <c r="CR356" s="386">
        <v>3808.7290112462547</v>
      </c>
      <c r="CS356" s="386">
        <v>3964.793747858404</v>
      </c>
      <c r="CT356" s="386">
        <v>4127.2533216831534</v>
      </c>
      <c r="CU356" s="386">
        <v>4254.5460970390523</v>
      </c>
      <c r="CV356" s="386">
        <v>4385.764837048654</v>
      </c>
      <c r="CW356" s="386">
        <v>4521.030626340832</v>
      </c>
      <c r="CX356" s="386">
        <v>4660.4682840374153</v>
      </c>
      <c r="CY356" s="386">
        <v>4804.2064789324504</v>
      </c>
      <c r="CZ356" s="386">
        <v>4974.2115380521045</v>
      </c>
      <c r="DA356" s="386">
        <v>5150.2325168148918</v>
      </c>
      <c r="DB356" s="386">
        <v>5332.4822988216883</v>
      </c>
      <c r="DC356" s="386">
        <v>5521.1813009235166</v>
      </c>
      <c r="DD356" s="386">
        <v>5716.5577397984771</v>
      </c>
      <c r="DE356" s="386">
        <v>5874.5624525119565</v>
      </c>
      <c r="DF356" s="386">
        <v>6036.9343894145413</v>
      </c>
      <c r="DG356" s="386">
        <v>6203.7942598622403</v>
      </c>
      <c r="DH356" s="386">
        <v>6375.2661095977455</v>
      </c>
      <c r="DI356" s="386">
        <v>6551.4774129676071</v>
      </c>
      <c r="DJ356" s="387">
        <v>6551.4774129676071</v>
      </c>
      <c r="DK356" s="387">
        <v>6551.4774129676071</v>
      </c>
      <c r="DL356" s="387">
        <v>6551.4774129676071</v>
      </c>
      <c r="DM356" s="387">
        <v>6551.4774129676071</v>
      </c>
      <c r="DN356" s="387">
        <v>6551.4774129676071</v>
      </c>
      <c r="DO356" s="387">
        <v>6551.4774129676071</v>
      </c>
      <c r="DP356" s="387">
        <v>6551.4774129676071</v>
      </c>
      <c r="DQ356" s="387">
        <v>6551.4774129676071</v>
      </c>
      <c r="DR356" s="387">
        <v>6551.4774129676071</v>
      </c>
      <c r="DS356" s="387">
        <v>6551.4774129676071</v>
      </c>
      <c r="DT356" s="387">
        <v>6551.4774129676071</v>
      </c>
      <c r="DU356" s="387">
        <v>6551.4774129676071</v>
      </c>
      <c r="DV356" s="387">
        <v>6551.4774129676071</v>
      </c>
      <c r="DW356" s="387">
        <v>6551.4774129676071</v>
      </c>
      <c r="DX356" s="387">
        <v>6551.4774129676071</v>
      </c>
      <c r="DY356" s="387">
        <v>6551.4774129676071</v>
      </c>
      <c r="DZ356" s="387">
        <v>6551.4774129676071</v>
      </c>
      <c r="EA356" s="387">
        <v>6551.4774129676071</v>
      </c>
      <c r="EB356" s="387">
        <v>6551.4774129676071</v>
      </c>
      <c r="EC356" s="387">
        <v>6551.4774129676071</v>
      </c>
      <c r="ED356" s="387">
        <v>6551.4774129676071</v>
      </c>
      <c r="EE356" s="387">
        <v>6551.4774129676071</v>
      </c>
      <c r="EF356" s="387">
        <v>6551.4774129676071</v>
      </c>
      <c r="EG356" s="387">
        <v>6551.4774129676071</v>
      </c>
      <c r="EH356" s="387">
        <v>6551.4774129676071</v>
      </c>
      <c r="EI356" s="387">
        <v>6551.4774129676071</v>
      </c>
      <c r="EJ356" s="387">
        <v>6551.4774129676071</v>
      </c>
      <c r="EK356" s="387">
        <v>6551.4774129676071</v>
      </c>
      <c r="EY356" s="386">
        <v>4299</v>
      </c>
      <c r="EZ356" s="386">
        <v>4339</v>
      </c>
      <c r="FA356" s="386">
        <v>4379</v>
      </c>
      <c r="FB356" s="386">
        <v>4419</v>
      </c>
      <c r="FC356" s="386">
        <v>4460.7</v>
      </c>
      <c r="FD356" s="386">
        <v>4523</v>
      </c>
      <c r="FE356" s="386">
        <v>4586</v>
      </c>
      <c r="FF356" s="386">
        <v>4649</v>
      </c>
      <c r="FG356" s="386">
        <v>4712</v>
      </c>
      <c r="FH356" s="386">
        <v>4775</v>
      </c>
      <c r="FI356" s="386">
        <v>4836.5</v>
      </c>
      <c r="FJ356" s="386">
        <v>4883</v>
      </c>
      <c r="FK356" s="386">
        <v>4930</v>
      </c>
      <c r="FL356" s="386">
        <v>4977</v>
      </c>
      <c r="FM356" s="386">
        <v>5024</v>
      </c>
      <c r="FN356" s="386">
        <v>5071</v>
      </c>
      <c r="FO356" s="386">
        <v>5118</v>
      </c>
      <c r="FP356" s="386">
        <v>5165</v>
      </c>
      <c r="FQ356" s="386">
        <v>5212</v>
      </c>
      <c r="FR356" s="386">
        <v>5259</v>
      </c>
      <c r="FS356" s="386">
        <v>5306</v>
      </c>
      <c r="FT356" s="386">
        <v>5353</v>
      </c>
      <c r="FU356" s="386">
        <v>5400</v>
      </c>
      <c r="FV356" s="386">
        <v>5447</v>
      </c>
      <c r="FW356" s="386">
        <v>5494</v>
      </c>
      <c r="FX356" s="386">
        <v>5541</v>
      </c>
      <c r="FY356" s="386">
        <v>5588</v>
      </c>
      <c r="FZ356" s="386">
        <v>5635</v>
      </c>
      <c r="GA356" s="386">
        <v>5682</v>
      </c>
      <c r="GB356" s="386">
        <v>5729</v>
      </c>
      <c r="GC356" s="386">
        <v>5770.7999999999993</v>
      </c>
      <c r="GD356" s="387">
        <v>5770.7999999999993</v>
      </c>
      <c r="GE356" s="387">
        <v>5770.7999999999993</v>
      </c>
      <c r="GF356" s="387">
        <v>5770.7999999999993</v>
      </c>
      <c r="GG356" s="387">
        <v>5770.7999999999993</v>
      </c>
      <c r="GH356" s="387">
        <v>5770.7999999999993</v>
      </c>
      <c r="GI356" s="387">
        <v>5770.7999999999993</v>
      </c>
      <c r="GJ356" s="387">
        <v>5770.7999999999993</v>
      </c>
      <c r="GK356" s="387">
        <v>5770.7999999999993</v>
      </c>
      <c r="GL356" s="387">
        <v>5770.7999999999993</v>
      </c>
      <c r="GM356" s="387">
        <v>5770.7999999999993</v>
      </c>
      <c r="GN356" s="387">
        <v>5770.7999999999993</v>
      </c>
      <c r="GO356" s="387">
        <v>5770.7999999999993</v>
      </c>
      <c r="GP356" s="387">
        <v>5770.7999999999993</v>
      </c>
      <c r="GQ356" s="387">
        <v>5770.7999999999993</v>
      </c>
      <c r="GR356" s="387">
        <v>5770.7999999999993</v>
      </c>
      <c r="GS356" s="387">
        <v>5770.7999999999993</v>
      </c>
      <c r="GT356" s="387">
        <v>5770.7999999999993</v>
      </c>
      <c r="GU356" s="387">
        <v>5770.7999999999993</v>
      </c>
      <c r="GV356" s="387">
        <v>5770.7999999999993</v>
      </c>
      <c r="GW356" s="387">
        <v>5770.7999999999993</v>
      </c>
      <c r="GX356" s="387">
        <v>5770.7999999999993</v>
      </c>
      <c r="GY356" s="387">
        <v>5770.7999999999993</v>
      </c>
      <c r="GZ356" s="387">
        <v>5770.7999999999993</v>
      </c>
      <c r="HA356" s="387">
        <v>5770.7999999999993</v>
      </c>
      <c r="HB356" s="387">
        <v>5770.7999999999993</v>
      </c>
      <c r="HC356" s="387">
        <v>5770.7999999999993</v>
      </c>
      <c r="HD356" s="387">
        <v>5770.7999999999993</v>
      </c>
      <c r="HE356" s="387">
        <v>5770.7999999999993</v>
      </c>
      <c r="HS356" s="394">
        <v>2.3426895128167633</v>
      </c>
      <c r="HT356" s="394">
        <v>2.3395691951116397</v>
      </c>
      <c r="HU356" s="394">
        <v>2.3364530334769338</v>
      </c>
      <c r="HV356" s="394">
        <v>2.3333410223770157</v>
      </c>
      <c r="HW356" s="394">
        <v>2.3302331562836289</v>
      </c>
      <c r="HX356" s="394">
        <v>2.3326731072075932</v>
      </c>
      <c r="HY356" s="394">
        <v>2.3351156129662516</v>
      </c>
      <c r="HZ356" s="394">
        <v>2.3375606762347307</v>
      </c>
      <c r="IA356" s="394">
        <v>2.3400082996909597</v>
      </c>
      <c r="IB356" s="394">
        <v>2.3424584860156714</v>
      </c>
      <c r="IC356" s="394">
        <v>2.3463863608969877</v>
      </c>
      <c r="ID356" s="394">
        <v>2.3503208221068026</v>
      </c>
      <c r="IE356" s="394">
        <v>2.3542618806891857</v>
      </c>
      <c r="IF356" s="394">
        <v>2.3582095477067249</v>
      </c>
      <c r="IG356" s="394">
        <v>2.3621638342405582</v>
      </c>
      <c r="IH356" s="394">
        <v>2.3633430646088001</v>
      </c>
      <c r="II356" s="394">
        <v>2.3645228836679033</v>
      </c>
      <c r="IJ356" s="394">
        <v>2.3657032917117515</v>
      </c>
      <c r="IK356" s="394">
        <v>2.3668842890343749</v>
      </c>
      <c r="IL356" s="394">
        <v>2.3680658759299518</v>
      </c>
      <c r="IM356" s="394">
        <v>2.3696090909332188</v>
      </c>
      <c r="IN356" s="394">
        <v>2.3711533116148211</v>
      </c>
      <c r="IO356" s="394">
        <v>2.3726985386301354</v>
      </c>
      <c r="IP356" s="394">
        <v>2.3742447726349676</v>
      </c>
      <c r="IQ356" s="394">
        <v>2.3757920142855484</v>
      </c>
      <c r="IR356" s="394">
        <v>2.3773483378970885</v>
      </c>
      <c r="IS356" s="394">
        <v>2.3789056810184053</v>
      </c>
      <c r="IT356" s="394">
        <v>2.3804640443173533</v>
      </c>
      <c r="IU356" s="394">
        <v>2.3820234284622268</v>
      </c>
      <c r="IV356" s="394">
        <v>2.3835838341217559</v>
      </c>
      <c r="IW356" s="394">
        <v>2.3831651845671393</v>
      </c>
      <c r="IX356" s="394">
        <v>2.3827466085435836</v>
      </c>
      <c r="IY356" s="394">
        <v>2.3823281060381749</v>
      </c>
      <c r="IZ356" s="394">
        <v>2.3819096770380002</v>
      </c>
      <c r="JA356" s="394">
        <v>2.3814913215301496</v>
      </c>
      <c r="JB356" s="394">
        <v>2.3814913215301496</v>
      </c>
      <c r="JC356" s="394">
        <v>2.3814913215301496</v>
      </c>
      <c r="JD356" s="394">
        <v>2.3814913215301496</v>
      </c>
      <c r="JE356" s="394">
        <v>2.3814913215301496</v>
      </c>
      <c r="JF356" s="394">
        <v>2.3814913215301496</v>
      </c>
      <c r="JG356" s="394">
        <v>2.3814913215301496</v>
      </c>
      <c r="JH356" s="394">
        <v>2.3814913215301496</v>
      </c>
      <c r="JI356" s="394">
        <v>2.3814913215301496</v>
      </c>
      <c r="JJ356" s="394">
        <v>2.3814913215301496</v>
      </c>
      <c r="JK356" s="394">
        <v>2.3814913215301496</v>
      </c>
      <c r="JL356" s="394">
        <v>2.3814913215301496</v>
      </c>
      <c r="JM356" s="394">
        <v>2.3814913215301496</v>
      </c>
      <c r="JN356" s="394">
        <v>2.3814913215301496</v>
      </c>
      <c r="JO356" s="394">
        <v>2.3814913215301496</v>
      </c>
      <c r="JP356" s="394">
        <v>2.3814913215301496</v>
      </c>
      <c r="JQ356" s="394">
        <v>2.3814913215301496</v>
      </c>
      <c r="JR356" s="394">
        <v>2.3814913215301496</v>
      </c>
      <c r="JS356" s="394">
        <v>2.3814913215301496</v>
      </c>
      <c r="JT356" s="394">
        <v>2.3814913215301496</v>
      </c>
      <c r="JU356" s="394">
        <v>2.3814913215301496</v>
      </c>
      <c r="JV356" s="394">
        <v>2.3814913215301496</v>
      </c>
      <c r="JW356" s="394">
        <v>2.3814913215301496</v>
      </c>
      <c r="JX356" s="394">
        <v>2.3814913215301496</v>
      </c>
      <c r="JY356" s="394">
        <v>2.3814913215301496</v>
      </c>
      <c r="JZ356" s="394">
        <v>2.3814913215301496</v>
      </c>
      <c r="KA356" s="394">
        <v>2.3814913215301496</v>
      </c>
      <c r="KB356" s="394">
        <v>2.3814913215301496</v>
      </c>
      <c r="KC356" s="394">
        <v>2.3814913215301496</v>
      </c>
    </row>
    <row r="357" spans="1:289" x14ac:dyDescent="0.25">
      <c r="A357" s="383">
        <v>348</v>
      </c>
      <c r="B357" s="384" t="s">
        <v>869</v>
      </c>
      <c r="C357" s="385" t="s">
        <v>142</v>
      </c>
      <c r="D357" s="385" t="s">
        <v>142</v>
      </c>
      <c r="E357" s="129">
        <v>2052</v>
      </c>
      <c r="F357" s="386">
        <v>1352.2983999999999</v>
      </c>
      <c r="G357" s="386">
        <v>1352.2983999999999</v>
      </c>
      <c r="H357" s="386">
        <v>1352.2983999999999</v>
      </c>
      <c r="I357" s="386">
        <v>1352.2983999999999</v>
      </c>
      <c r="J357" s="386">
        <v>1352.2983999999997</v>
      </c>
      <c r="K357" s="386">
        <v>1382.8795170597882</v>
      </c>
      <c r="L357" s="386">
        <v>1414.1522009517378</v>
      </c>
      <c r="M357" s="386">
        <v>1446.1320908914602</v>
      </c>
      <c r="N357" s="386">
        <v>1478.8351797625764</v>
      </c>
      <c r="O357" s="386">
        <v>1512.2778221146293</v>
      </c>
      <c r="P357" s="386">
        <v>1543.5755373568165</v>
      </c>
      <c r="Q357" s="386">
        <v>1575.5209821134201</v>
      </c>
      <c r="R357" s="386">
        <v>1608.1275616288997</v>
      </c>
      <c r="S357" s="386">
        <v>1641.4089585792276</v>
      </c>
      <c r="T357" s="386">
        <v>1675.3791388135412</v>
      </c>
      <c r="U357" s="386">
        <v>1704.243817822319</v>
      </c>
      <c r="V357" s="386">
        <v>1733.6057990088414</v>
      </c>
      <c r="W357" s="386">
        <v>1763.473650265234</v>
      </c>
      <c r="X357" s="386">
        <v>1793.8560870976464</v>
      </c>
      <c r="Y357" s="386">
        <v>1824.7619751694551</v>
      </c>
      <c r="Z357" s="386">
        <v>1850.6411804165873</v>
      </c>
      <c r="AA357" s="386">
        <v>1876.8874106638766</v>
      </c>
      <c r="AB357" s="386">
        <v>1903.5058711465476</v>
      </c>
      <c r="AC357" s="386">
        <v>1930.5018409217005</v>
      </c>
      <c r="AD357" s="386">
        <v>1957.8806739152699</v>
      </c>
      <c r="AE357" s="386">
        <v>1992.4949523512621</v>
      </c>
      <c r="AF357" s="386">
        <v>2027.72119263335</v>
      </c>
      <c r="AG357" s="386">
        <v>2063.570213918194</v>
      </c>
      <c r="AH357" s="386">
        <v>2100.0530266393312</v>
      </c>
      <c r="AI357" s="386">
        <v>2137.180835888847</v>
      </c>
      <c r="AJ357" s="386">
        <v>2169.7937142226915</v>
      </c>
      <c r="AK357" s="386">
        <v>2202.904257431383</v>
      </c>
      <c r="AL357" s="386">
        <v>2236.520059764197</v>
      </c>
      <c r="AM357" s="386">
        <v>2270.6488313568716</v>
      </c>
      <c r="AN357" s="386">
        <v>2305.2984000000088</v>
      </c>
      <c r="AO357" s="387">
        <v>2305.2984000000088</v>
      </c>
      <c r="AP357" s="387">
        <v>2305.2984000000088</v>
      </c>
      <c r="AQ357" s="387">
        <v>2305.2984000000088</v>
      </c>
      <c r="AR357" s="387">
        <v>2305.2984000000088</v>
      </c>
      <c r="AS357" s="387">
        <v>2305.2984000000088</v>
      </c>
      <c r="AT357" s="387">
        <v>2305.2984000000088</v>
      </c>
      <c r="AU357" s="387">
        <v>2305.2984000000088</v>
      </c>
      <c r="AV357" s="387">
        <v>2305.2984000000088</v>
      </c>
      <c r="AW357" s="387">
        <v>2305.2984000000088</v>
      </c>
      <c r="AX357" s="387">
        <v>2305.2984000000088</v>
      </c>
      <c r="AY357" s="387">
        <v>2305.2984000000088</v>
      </c>
      <c r="AZ357" s="387">
        <v>2305.2984000000088</v>
      </c>
      <c r="BA357" s="387">
        <v>2305.2984000000088</v>
      </c>
      <c r="BB357" s="387">
        <v>2305.2984000000088</v>
      </c>
      <c r="BC357" s="387">
        <v>2305.2984000000088</v>
      </c>
      <c r="BD357" s="387">
        <v>2305.2984000000088</v>
      </c>
      <c r="BE357" s="387">
        <v>2305.2984000000088</v>
      </c>
      <c r="BF357" s="387">
        <v>2305.2984000000088</v>
      </c>
      <c r="BG357" s="387">
        <v>2305.2984000000088</v>
      </c>
      <c r="BH357" s="387">
        <v>2305.2984000000088</v>
      </c>
      <c r="BI357" s="387">
        <v>2305.2984000000088</v>
      </c>
      <c r="BJ357" s="387">
        <v>2305.2984000000088</v>
      </c>
      <c r="BK357" s="387">
        <v>2305.2984000000088</v>
      </c>
      <c r="BL357" s="387">
        <v>2305.2984000000088</v>
      </c>
      <c r="BM357" s="387">
        <v>2305.2984000000088</v>
      </c>
      <c r="BN357" s="387">
        <v>2305.2984000000088</v>
      </c>
      <c r="BO357" s="387">
        <v>2305.2984000000088</v>
      </c>
      <c r="BP357" s="387">
        <v>2305.2984000000088</v>
      </c>
      <c r="CA357" s="386">
        <v>3380</v>
      </c>
      <c r="CB357" s="386">
        <v>3380</v>
      </c>
      <c r="CC357" s="386">
        <v>3380</v>
      </c>
      <c r="CD357" s="386">
        <v>3380</v>
      </c>
      <c r="CE357" s="386">
        <v>3380</v>
      </c>
      <c r="CF357" s="386">
        <v>3471.0547593501742</v>
      </c>
      <c r="CG357" s="386">
        <v>3564.5624681678983</v>
      </c>
      <c r="CH357" s="386">
        <v>3660.5892071405879</v>
      </c>
      <c r="CI357" s="386">
        <v>3759.2028371216625</v>
      </c>
      <c r="CJ357" s="386">
        <v>3860.4730470869322</v>
      </c>
      <c r="CK357" s="386">
        <v>3956.4600983015921</v>
      </c>
      <c r="CL357" s="386">
        <v>4054.8337777580523</v>
      </c>
      <c r="CM357" s="386">
        <v>4155.6534267350835</v>
      </c>
      <c r="CN357" s="386">
        <v>4258.9798619768462</v>
      </c>
      <c r="CO357" s="386">
        <v>4364.8754123789568</v>
      </c>
      <c r="CP357" s="386">
        <v>4449.5751928674963</v>
      </c>
      <c r="CQ357" s="386">
        <v>4535.9185604317308</v>
      </c>
      <c r="CR357" s="386">
        <v>4623.9374086428106</v>
      </c>
      <c r="CS357" s="386">
        <v>4713.6642499620539</v>
      </c>
      <c r="CT357" s="386">
        <v>4805.1322277504205</v>
      </c>
      <c r="CU357" s="386">
        <v>4883.3630204184228</v>
      </c>
      <c r="CV357" s="386">
        <v>4962.8674631404483</v>
      </c>
      <c r="CW357" s="386">
        <v>5043.6662917981721</v>
      </c>
      <c r="CX357" s="386">
        <v>5125.7805798674053</v>
      </c>
      <c r="CY357" s="386">
        <v>5209.2317439143535</v>
      </c>
      <c r="CZ357" s="386">
        <v>5312.3049289568025</v>
      </c>
      <c r="DA357" s="386">
        <v>5417.4175858440603</v>
      </c>
      <c r="DB357" s="386">
        <v>5524.6100688681181</v>
      </c>
      <c r="DC357" s="386">
        <v>5633.9235307967538</v>
      </c>
      <c r="DD357" s="386">
        <v>5745.3999386726773</v>
      </c>
      <c r="DE357" s="386">
        <v>5833.8784020584262</v>
      </c>
      <c r="DF357" s="386">
        <v>5923.7194230670848</v>
      </c>
      <c r="DG357" s="386">
        <v>6014.943984921063</v>
      </c>
      <c r="DH357" s="386">
        <v>6107.5733939818565</v>
      </c>
      <c r="DI357" s="386">
        <v>6201.6292847263448</v>
      </c>
      <c r="DJ357" s="387">
        <v>6201.6292847263448</v>
      </c>
      <c r="DK357" s="387">
        <v>6201.6292847263448</v>
      </c>
      <c r="DL357" s="387">
        <v>6201.6292847263448</v>
      </c>
      <c r="DM357" s="387">
        <v>6201.6292847263448</v>
      </c>
      <c r="DN357" s="387">
        <v>6201.6292847263448</v>
      </c>
      <c r="DO357" s="387">
        <v>6201.6292847263448</v>
      </c>
      <c r="DP357" s="387">
        <v>6201.6292847263448</v>
      </c>
      <c r="DQ357" s="387">
        <v>6201.6292847263448</v>
      </c>
      <c r="DR357" s="387">
        <v>6201.6292847263448</v>
      </c>
      <c r="DS357" s="387">
        <v>6201.6292847263448</v>
      </c>
      <c r="DT357" s="387">
        <v>6201.6292847263448</v>
      </c>
      <c r="DU357" s="387">
        <v>6201.6292847263448</v>
      </c>
      <c r="DV357" s="387">
        <v>6201.6292847263448</v>
      </c>
      <c r="DW357" s="387">
        <v>6201.6292847263448</v>
      </c>
      <c r="DX357" s="387">
        <v>6201.6292847263448</v>
      </c>
      <c r="DY357" s="387">
        <v>6201.6292847263448</v>
      </c>
      <c r="DZ357" s="387">
        <v>6201.6292847263448</v>
      </c>
      <c r="EA357" s="387">
        <v>6201.6292847263448</v>
      </c>
      <c r="EB357" s="387">
        <v>6201.6292847263448</v>
      </c>
      <c r="EC357" s="387">
        <v>6201.6292847263448</v>
      </c>
      <c r="ED357" s="387">
        <v>6201.6292847263448</v>
      </c>
      <c r="EE357" s="387">
        <v>6201.6292847263448</v>
      </c>
      <c r="EF357" s="387">
        <v>6201.6292847263448</v>
      </c>
      <c r="EG357" s="387">
        <v>6201.6292847263448</v>
      </c>
      <c r="EH357" s="387">
        <v>6201.6292847263448</v>
      </c>
      <c r="EI357" s="387">
        <v>6201.6292847263448</v>
      </c>
      <c r="EJ357" s="387">
        <v>6201.6292847263448</v>
      </c>
      <c r="EK357" s="387">
        <v>6201.6292847263448</v>
      </c>
      <c r="EY357" s="386">
        <v>2252</v>
      </c>
      <c r="EZ357" s="386">
        <v>2270</v>
      </c>
      <c r="FA357" s="386">
        <v>2288</v>
      </c>
      <c r="FB357" s="386">
        <v>2306</v>
      </c>
      <c r="FC357" s="386">
        <v>2323.1000000000004</v>
      </c>
      <c r="FD357" s="386">
        <v>2357</v>
      </c>
      <c r="FE357" s="386">
        <v>2391</v>
      </c>
      <c r="FF357" s="386">
        <v>2425</v>
      </c>
      <c r="FG357" s="386">
        <v>2459</v>
      </c>
      <c r="FH357" s="386">
        <v>2493</v>
      </c>
      <c r="FI357" s="386">
        <v>2525.5</v>
      </c>
      <c r="FJ357" s="386">
        <v>2548</v>
      </c>
      <c r="FK357" s="386">
        <v>2571</v>
      </c>
      <c r="FL357" s="386">
        <v>2594</v>
      </c>
      <c r="FM357" s="386">
        <v>2617</v>
      </c>
      <c r="FN357" s="386">
        <v>2640</v>
      </c>
      <c r="FO357" s="386">
        <v>2663</v>
      </c>
      <c r="FP357" s="386">
        <v>2686</v>
      </c>
      <c r="FQ357" s="386">
        <v>2709</v>
      </c>
      <c r="FR357" s="386">
        <v>2732</v>
      </c>
      <c r="FS357" s="386">
        <v>2755</v>
      </c>
      <c r="FT357" s="386">
        <v>2778</v>
      </c>
      <c r="FU357" s="386">
        <v>2801</v>
      </c>
      <c r="FV357" s="386">
        <v>2824</v>
      </c>
      <c r="FW357" s="386">
        <v>2847</v>
      </c>
      <c r="FX357" s="386">
        <v>2870</v>
      </c>
      <c r="FY357" s="386">
        <v>2893</v>
      </c>
      <c r="FZ357" s="386">
        <v>2916</v>
      </c>
      <c r="GA357" s="386">
        <v>2939</v>
      </c>
      <c r="GB357" s="386">
        <v>2962</v>
      </c>
      <c r="GC357" s="386">
        <v>2977.7</v>
      </c>
      <c r="GD357" s="387">
        <v>2977.7</v>
      </c>
      <c r="GE357" s="387">
        <v>2977.7</v>
      </c>
      <c r="GF357" s="387">
        <v>2977.7</v>
      </c>
      <c r="GG357" s="387">
        <v>2977.7</v>
      </c>
      <c r="GH357" s="387">
        <v>2977.7</v>
      </c>
      <c r="GI357" s="387">
        <v>2977.7</v>
      </c>
      <c r="GJ357" s="387">
        <v>2977.7</v>
      </c>
      <c r="GK357" s="387">
        <v>2977.7</v>
      </c>
      <c r="GL357" s="387">
        <v>2977.7</v>
      </c>
      <c r="GM357" s="387">
        <v>2977.7</v>
      </c>
      <c r="GN357" s="387">
        <v>2977.7</v>
      </c>
      <c r="GO357" s="387">
        <v>2977.7</v>
      </c>
      <c r="GP357" s="387">
        <v>2977.7</v>
      </c>
      <c r="GQ357" s="387">
        <v>2977.7</v>
      </c>
      <c r="GR357" s="387">
        <v>2977.7</v>
      </c>
      <c r="GS357" s="387">
        <v>2977.7</v>
      </c>
      <c r="GT357" s="387">
        <v>2977.7</v>
      </c>
      <c r="GU357" s="387">
        <v>2977.7</v>
      </c>
      <c r="GV357" s="387">
        <v>2977.7</v>
      </c>
      <c r="GW357" s="387">
        <v>2977.7</v>
      </c>
      <c r="GX357" s="387">
        <v>2977.7</v>
      </c>
      <c r="GY357" s="387">
        <v>2977.7</v>
      </c>
      <c r="GZ357" s="387">
        <v>2977.7</v>
      </c>
      <c r="HA357" s="387">
        <v>2977.7</v>
      </c>
      <c r="HB357" s="387">
        <v>2977.7</v>
      </c>
      <c r="HC357" s="387">
        <v>2977.7</v>
      </c>
      <c r="HD357" s="387">
        <v>2977.7</v>
      </c>
      <c r="HE357" s="387">
        <v>2977.7</v>
      </c>
      <c r="HS357" s="394">
        <v>2.4994483466075241</v>
      </c>
      <c r="HT357" s="394">
        <v>2.4994483466075241</v>
      </c>
      <c r="HU357" s="394">
        <v>2.4994483466075241</v>
      </c>
      <c r="HV357" s="394">
        <v>2.4994483466075241</v>
      </c>
      <c r="HW357" s="394">
        <v>2.4994483466075246</v>
      </c>
      <c r="HX357" s="394">
        <v>2.5100196485158475</v>
      </c>
      <c r="HY357" s="394">
        <v>2.5206356612597385</v>
      </c>
      <c r="HZ357" s="394">
        <v>2.5312965739416224</v>
      </c>
      <c r="IA357" s="394">
        <v>2.5420025764637231</v>
      </c>
      <c r="IB357" s="394">
        <v>2.5527538595314478</v>
      </c>
      <c r="IC357" s="394">
        <v>2.5631788030772658</v>
      </c>
      <c r="ID357" s="394">
        <v>2.5736463200374877</v>
      </c>
      <c r="IE357" s="394">
        <v>2.5841565842735457</v>
      </c>
      <c r="IF357" s="394">
        <v>2.594709770356888</v>
      </c>
      <c r="IG357" s="394">
        <v>2.6053060535718768</v>
      </c>
      <c r="IH357" s="394">
        <v>2.6108794682636192</v>
      </c>
      <c r="II357" s="394">
        <v>2.6164648059120839</v>
      </c>
      <c r="IJ357" s="394">
        <v>2.6220620920235187</v>
      </c>
      <c r="IK357" s="394">
        <v>2.6276713521587372</v>
      </c>
      <c r="IL357" s="394">
        <v>2.6332926119332334</v>
      </c>
      <c r="IM357" s="394">
        <v>2.63874114122931</v>
      </c>
      <c r="IN357" s="394">
        <v>2.6442009440433218</v>
      </c>
      <c r="IO357" s="394">
        <v>2.6496720437012349</v>
      </c>
      <c r="IP357" s="394">
        <v>2.6551544635772779</v>
      </c>
      <c r="IQ357" s="394">
        <v>2.6606482270940432</v>
      </c>
      <c r="IR357" s="394">
        <v>2.6661572832031357</v>
      </c>
      <c r="IS357" s="394">
        <v>2.6716777461937937</v>
      </c>
      <c r="IT357" s="394">
        <v>2.6772096396847536</v>
      </c>
      <c r="IU357" s="394">
        <v>2.6827529873436569</v>
      </c>
      <c r="IV357" s="394">
        <v>2.68830781288715</v>
      </c>
      <c r="IW357" s="394">
        <v>2.688678819474025</v>
      </c>
      <c r="IX357" s="394">
        <v>2.6890498772625842</v>
      </c>
      <c r="IY357" s="394">
        <v>2.6894209862598939</v>
      </c>
      <c r="IZ357" s="394">
        <v>2.689792146473021</v>
      </c>
      <c r="JA357" s="394">
        <v>2.6901633579090332</v>
      </c>
      <c r="JB357" s="394">
        <v>2.6901633579090332</v>
      </c>
      <c r="JC357" s="394">
        <v>2.6901633579090332</v>
      </c>
      <c r="JD357" s="394">
        <v>2.6901633579090332</v>
      </c>
      <c r="JE357" s="394">
        <v>2.6901633579090332</v>
      </c>
      <c r="JF357" s="394">
        <v>2.6901633579090332</v>
      </c>
      <c r="JG357" s="394">
        <v>2.6901633579090332</v>
      </c>
      <c r="JH357" s="394">
        <v>2.6901633579090332</v>
      </c>
      <c r="JI357" s="394">
        <v>2.6901633579090332</v>
      </c>
      <c r="JJ357" s="394">
        <v>2.6901633579090332</v>
      </c>
      <c r="JK357" s="394">
        <v>2.6901633579090332</v>
      </c>
      <c r="JL357" s="394">
        <v>2.6901633579090332</v>
      </c>
      <c r="JM357" s="394">
        <v>2.6901633579090332</v>
      </c>
      <c r="JN357" s="394">
        <v>2.6901633579090332</v>
      </c>
      <c r="JO357" s="394">
        <v>2.6901633579090332</v>
      </c>
      <c r="JP357" s="394">
        <v>2.6901633579090332</v>
      </c>
      <c r="JQ357" s="394">
        <v>2.6901633579090332</v>
      </c>
      <c r="JR357" s="394">
        <v>2.6901633579090332</v>
      </c>
      <c r="JS357" s="394">
        <v>2.6901633579090332</v>
      </c>
      <c r="JT357" s="394">
        <v>2.6901633579090332</v>
      </c>
      <c r="JU357" s="394">
        <v>2.6901633579090332</v>
      </c>
      <c r="JV357" s="394">
        <v>2.6901633579090332</v>
      </c>
      <c r="JW357" s="394">
        <v>2.6901633579090332</v>
      </c>
      <c r="JX357" s="394">
        <v>2.6901633579090332</v>
      </c>
      <c r="JY357" s="394">
        <v>2.6901633579090332</v>
      </c>
      <c r="JZ357" s="394">
        <v>2.6901633579090332</v>
      </c>
      <c r="KA357" s="394">
        <v>2.6901633579090332</v>
      </c>
      <c r="KB357" s="394">
        <v>2.6901633579090332</v>
      </c>
      <c r="KC357" s="394">
        <v>2.6901633579090332</v>
      </c>
    </row>
    <row r="358" spans="1:289" x14ac:dyDescent="0.25">
      <c r="A358" s="383">
        <v>349</v>
      </c>
      <c r="B358" s="384" t="s">
        <v>869</v>
      </c>
      <c r="C358" s="385" t="s">
        <v>142</v>
      </c>
      <c r="D358" s="385" t="s">
        <v>142</v>
      </c>
      <c r="E358" s="129">
        <v>2052</v>
      </c>
      <c r="F358" s="386">
        <v>112.45529000000001</v>
      </c>
      <c r="G358" s="386">
        <v>110.98497003540052</v>
      </c>
      <c r="H358" s="386">
        <v>109.53387407349845</v>
      </c>
      <c r="I358" s="386">
        <v>108.10175076609166</v>
      </c>
      <c r="J358" s="386">
        <v>106.68835205128205</v>
      </c>
      <c r="K358" s="386">
        <v>107.67758102709799</v>
      </c>
      <c r="L358" s="386">
        <v>108.6759822691246</v>
      </c>
      <c r="M358" s="386">
        <v>109.68364082386731</v>
      </c>
      <c r="N358" s="386">
        <v>110.70064252639433</v>
      </c>
      <c r="O358" s="386">
        <v>111.72707400764834</v>
      </c>
      <c r="P358" s="386">
        <v>112.73609341016292</v>
      </c>
      <c r="Q358" s="386">
        <v>113.75422537705542</v>
      </c>
      <c r="R358" s="386">
        <v>114.78155220488954</v>
      </c>
      <c r="S358" s="386">
        <v>115.81815693345824</v>
      </c>
      <c r="T358" s="386">
        <v>116.86412335249597</v>
      </c>
      <c r="U358" s="386">
        <v>117.85174017864145</v>
      </c>
      <c r="V358" s="386">
        <v>118.84770333869425</v>
      </c>
      <c r="W358" s="386">
        <v>119.85208336738792</v>
      </c>
      <c r="X358" s="386">
        <v>120.86495139554394</v>
      </c>
      <c r="Y358" s="386">
        <v>121.88637915510917</v>
      </c>
      <c r="Z358" s="386">
        <v>122.80337709489348</v>
      </c>
      <c r="AA358" s="386">
        <v>123.72727396159151</v>
      </c>
      <c r="AB358" s="386">
        <v>124.65812165847424</v>
      </c>
      <c r="AC358" s="386">
        <v>125.59597247930085</v>
      </c>
      <c r="AD358" s="386">
        <v>126.54087911125653</v>
      </c>
      <c r="AE358" s="386">
        <v>127.69118663326417</v>
      </c>
      <c r="AF358" s="386">
        <v>128.85195091362911</v>
      </c>
      <c r="AG358" s="386">
        <v>130.02326700849352</v>
      </c>
      <c r="AH358" s="386">
        <v>131.20523083809815</v>
      </c>
      <c r="AI358" s="386">
        <v>132.39793919463739</v>
      </c>
      <c r="AJ358" s="386">
        <v>133.43950449378013</v>
      </c>
      <c r="AK358" s="386">
        <v>134.48926371405923</v>
      </c>
      <c r="AL358" s="386">
        <v>135.54728131647744</v>
      </c>
      <c r="AM358" s="386">
        <v>136.61362226914764</v>
      </c>
      <c r="AN358" s="386">
        <v>137.68835205128235</v>
      </c>
      <c r="AO358" s="387">
        <v>137.68835205128235</v>
      </c>
      <c r="AP358" s="387">
        <v>137.68835205128235</v>
      </c>
      <c r="AQ358" s="387">
        <v>137.68835205128235</v>
      </c>
      <c r="AR358" s="387">
        <v>137.68835205128235</v>
      </c>
      <c r="AS358" s="387">
        <v>137.68835205128235</v>
      </c>
      <c r="AT358" s="387">
        <v>137.68835205128235</v>
      </c>
      <c r="AU358" s="387">
        <v>137.68835205128235</v>
      </c>
      <c r="AV358" s="387">
        <v>137.68835205128235</v>
      </c>
      <c r="AW358" s="387">
        <v>137.68835205128235</v>
      </c>
      <c r="AX358" s="387">
        <v>137.68835205128235</v>
      </c>
      <c r="AY358" s="387">
        <v>137.68835205128235</v>
      </c>
      <c r="AZ358" s="387">
        <v>137.68835205128235</v>
      </c>
      <c r="BA358" s="387">
        <v>137.68835205128235</v>
      </c>
      <c r="BB358" s="387">
        <v>137.68835205128235</v>
      </c>
      <c r="BC358" s="387">
        <v>137.68835205128235</v>
      </c>
      <c r="BD358" s="387">
        <v>137.68835205128235</v>
      </c>
      <c r="BE358" s="387">
        <v>137.68835205128235</v>
      </c>
      <c r="BF358" s="387">
        <v>137.68835205128235</v>
      </c>
      <c r="BG358" s="387">
        <v>137.68835205128235</v>
      </c>
      <c r="BH358" s="387">
        <v>137.68835205128235</v>
      </c>
      <c r="BI358" s="387">
        <v>137.68835205128235</v>
      </c>
      <c r="BJ358" s="387">
        <v>137.68835205128235</v>
      </c>
      <c r="BK358" s="387">
        <v>137.68835205128235</v>
      </c>
      <c r="BL358" s="387">
        <v>137.68835205128235</v>
      </c>
      <c r="BM358" s="387">
        <v>137.68835205128235</v>
      </c>
      <c r="BN358" s="387">
        <v>137.68835205128235</v>
      </c>
      <c r="BO358" s="387">
        <v>137.68835205128235</v>
      </c>
      <c r="BP358" s="387">
        <v>137.68835205128235</v>
      </c>
      <c r="CA358" s="386">
        <v>390</v>
      </c>
      <c r="CB358" s="386">
        <v>384.90086427953901</v>
      </c>
      <c r="CC358" s="386">
        <v>379.86839826445157</v>
      </c>
      <c r="CD358" s="386">
        <v>374.90173026787573</v>
      </c>
      <c r="CE358" s="386">
        <v>370</v>
      </c>
      <c r="CF358" s="386">
        <v>373.67463281859722</v>
      </c>
      <c r="CG358" s="386">
        <v>377.38576003273909</v>
      </c>
      <c r="CH358" s="386">
        <v>381.13374408432708</v>
      </c>
      <c r="CI358" s="386">
        <v>384.91895101483277</v>
      </c>
      <c r="CJ358" s="386">
        <v>388.74175050104668</v>
      </c>
      <c r="CK358" s="386">
        <v>392.52236113653936</v>
      </c>
      <c r="CL358" s="386">
        <v>396.33973915489941</v>
      </c>
      <c r="CM358" s="386">
        <v>400.19424212811009</v>
      </c>
      <c r="CN358" s="386">
        <v>404.08623110563155</v>
      </c>
      <c r="CO358" s="386">
        <v>408.01607064822019</v>
      </c>
      <c r="CP358" s="386">
        <v>411.26246486183862</v>
      </c>
      <c r="CQ358" s="386">
        <v>414.53468912517411</v>
      </c>
      <c r="CR358" s="386">
        <v>417.83294895592559</v>
      </c>
      <c r="CS358" s="386">
        <v>421.15745150700064</v>
      </c>
      <c r="CT358" s="386">
        <v>424.50840557952654</v>
      </c>
      <c r="CU358" s="386">
        <v>427.51934195670282</v>
      </c>
      <c r="CV358" s="386">
        <v>430.55163418395944</v>
      </c>
      <c r="CW358" s="386">
        <v>433.60543373322258</v>
      </c>
      <c r="CX358" s="386">
        <v>436.68089315077253</v>
      </c>
      <c r="CY358" s="386">
        <v>439.77816606486374</v>
      </c>
      <c r="CZ358" s="386">
        <v>443.55901527364387</v>
      </c>
      <c r="DA358" s="386">
        <v>447.37236909916624</v>
      </c>
      <c r="DB358" s="386">
        <v>451.21850698926153</v>
      </c>
      <c r="DC358" s="386">
        <v>455.09771079422188</v>
      </c>
      <c r="DD358" s="386">
        <v>459.01026478745541</v>
      </c>
      <c r="DE358" s="386">
        <v>462.45128271062703</v>
      </c>
      <c r="DF358" s="386">
        <v>465.9180965805474</v>
      </c>
      <c r="DG358" s="386">
        <v>469.41089977919927</v>
      </c>
      <c r="DH358" s="386">
        <v>472.92988713827344</v>
      </c>
      <c r="DI358" s="386">
        <v>476.47525495003663</v>
      </c>
      <c r="DJ358" s="387">
        <v>476.47525495003663</v>
      </c>
      <c r="DK358" s="387">
        <v>476.47525495003663</v>
      </c>
      <c r="DL358" s="387">
        <v>476.47525495003663</v>
      </c>
      <c r="DM358" s="387">
        <v>476.47525495003663</v>
      </c>
      <c r="DN358" s="387">
        <v>476.47525495003663</v>
      </c>
      <c r="DO358" s="387">
        <v>476.47525495003663</v>
      </c>
      <c r="DP358" s="387">
        <v>476.47525495003663</v>
      </c>
      <c r="DQ358" s="387">
        <v>476.47525495003663</v>
      </c>
      <c r="DR358" s="387">
        <v>476.47525495003663</v>
      </c>
      <c r="DS358" s="387">
        <v>476.47525495003663</v>
      </c>
      <c r="DT358" s="387">
        <v>476.47525495003663</v>
      </c>
      <c r="DU358" s="387">
        <v>476.47525495003663</v>
      </c>
      <c r="DV358" s="387">
        <v>476.47525495003663</v>
      </c>
      <c r="DW358" s="387">
        <v>476.47525495003663</v>
      </c>
      <c r="DX358" s="387">
        <v>476.47525495003663</v>
      </c>
      <c r="DY358" s="387">
        <v>476.47525495003663</v>
      </c>
      <c r="DZ358" s="387">
        <v>476.47525495003663</v>
      </c>
      <c r="EA358" s="387">
        <v>476.47525495003663</v>
      </c>
      <c r="EB358" s="387">
        <v>476.47525495003663</v>
      </c>
      <c r="EC358" s="387">
        <v>476.47525495003663</v>
      </c>
      <c r="ED358" s="387">
        <v>476.47525495003663</v>
      </c>
      <c r="EE358" s="387">
        <v>476.47525495003663</v>
      </c>
      <c r="EF358" s="387">
        <v>476.47525495003663</v>
      </c>
      <c r="EG358" s="387">
        <v>476.47525495003663</v>
      </c>
      <c r="EH358" s="387">
        <v>476.47525495003663</v>
      </c>
      <c r="EI358" s="387">
        <v>476.47525495003663</v>
      </c>
      <c r="EJ358" s="387">
        <v>476.47525495003663</v>
      </c>
      <c r="EK358" s="387">
        <v>476.47525495003663</v>
      </c>
      <c r="EY358" s="386">
        <v>4487</v>
      </c>
      <c r="EZ358" s="386">
        <v>4511</v>
      </c>
      <c r="FA358" s="386">
        <v>4535</v>
      </c>
      <c r="FB358" s="386">
        <v>4559</v>
      </c>
      <c r="FC358" s="386">
        <v>4583.8999999999996</v>
      </c>
      <c r="FD358" s="386">
        <v>4649</v>
      </c>
      <c r="FE358" s="386">
        <v>4714</v>
      </c>
      <c r="FF358" s="386">
        <v>4779</v>
      </c>
      <c r="FG358" s="386">
        <v>4844</v>
      </c>
      <c r="FH358" s="386">
        <v>4909</v>
      </c>
      <c r="FI358" s="386">
        <v>4972.2999999999993</v>
      </c>
      <c r="FJ358" s="386">
        <v>5008</v>
      </c>
      <c r="FK358" s="386">
        <v>5044</v>
      </c>
      <c r="FL358" s="386">
        <v>5080</v>
      </c>
      <c r="FM358" s="386">
        <v>5116</v>
      </c>
      <c r="FN358" s="386">
        <v>5152</v>
      </c>
      <c r="FO358" s="386">
        <v>5188</v>
      </c>
      <c r="FP358" s="386">
        <v>5224</v>
      </c>
      <c r="FQ358" s="386">
        <v>5260</v>
      </c>
      <c r="FR358" s="386">
        <v>5296</v>
      </c>
      <c r="FS358" s="386">
        <v>5332</v>
      </c>
      <c r="FT358" s="386">
        <v>5368</v>
      </c>
      <c r="FU358" s="386">
        <v>5404</v>
      </c>
      <c r="FV358" s="386">
        <v>5440</v>
      </c>
      <c r="FW358" s="386">
        <v>5476</v>
      </c>
      <c r="FX358" s="386">
        <v>5512</v>
      </c>
      <c r="FY358" s="386">
        <v>5548</v>
      </c>
      <c r="FZ358" s="386">
        <v>5584</v>
      </c>
      <c r="GA358" s="386">
        <v>5620</v>
      </c>
      <c r="GB358" s="386">
        <v>5656</v>
      </c>
      <c r="GC358" s="386">
        <v>5690</v>
      </c>
      <c r="GD358" s="387">
        <v>5690</v>
      </c>
      <c r="GE358" s="387">
        <v>5690</v>
      </c>
      <c r="GF358" s="387">
        <v>5690</v>
      </c>
      <c r="GG358" s="387">
        <v>5690</v>
      </c>
      <c r="GH358" s="387">
        <v>5690</v>
      </c>
      <c r="GI358" s="387">
        <v>5690</v>
      </c>
      <c r="GJ358" s="387">
        <v>5690</v>
      </c>
      <c r="GK358" s="387">
        <v>5690</v>
      </c>
      <c r="GL358" s="387">
        <v>5690</v>
      </c>
      <c r="GM358" s="387">
        <v>5690</v>
      </c>
      <c r="GN358" s="387">
        <v>5690</v>
      </c>
      <c r="GO358" s="387">
        <v>5690</v>
      </c>
      <c r="GP358" s="387">
        <v>5690</v>
      </c>
      <c r="GQ358" s="387">
        <v>5690</v>
      </c>
      <c r="GR358" s="387">
        <v>5690</v>
      </c>
      <c r="GS358" s="387">
        <v>5690</v>
      </c>
      <c r="GT358" s="387">
        <v>5690</v>
      </c>
      <c r="GU358" s="387">
        <v>5690</v>
      </c>
      <c r="GV358" s="387">
        <v>5690</v>
      </c>
      <c r="GW358" s="387">
        <v>5690</v>
      </c>
      <c r="GX358" s="387">
        <v>5690</v>
      </c>
      <c r="GY358" s="387">
        <v>5690</v>
      </c>
      <c r="GZ358" s="387">
        <v>5690</v>
      </c>
      <c r="HA358" s="387">
        <v>5690</v>
      </c>
      <c r="HB358" s="387">
        <v>5690</v>
      </c>
      <c r="HC358" s="387">
        <v>5690</v>
      </c>
      <c r="HD358" s="387">
        <v>5690</v>
      </c>
      <c r="HE358" s="387">
        <v>5690</v>
      </c>
      <c r="HS358" s="394">
        <v>3.4680449447953938</v>
      </c>
      <c r="HT358" s="394">
        <v>3.4680449447953934</v>
      </c>
      <c r="HU358" s="394">
        <v>3.4680449447953938</v>
      </c>
      <c r="HV358" s="394">
        <v>3.4680449447953938</v>
      </c>
      <c r="HW358" s="394">
        <v>3.4680449447953938</v>
      </c>
      <c r="HX358" s="394">
        <v>3.4703104328147822</v>
      </c>
      <c r="HY358" s="394">
        <v>3.4725774007561587</v>
      </c>
      <c r="HZ358" s="394">
        <v>3.4748458495862753</v>
      </c>
      <c r="IA358" s="394">
        <v>3.4771157802725186</v>
      </c>
      <c r="IB358" s="394">
        <v>3.4793871937829066</v>
      </c>
      <c r="IC358" s="394">
        <v>3.4817807612726299</v>
      </c>
      <c r="ID358" s="394">
        <v>3.484175975364185</v>
      </c>
      <c r="IE358" s="394">
        <v>3.486572837190316</v>
      </c>
      <c r="IF358" s="394">
        <v>3.488971347884545</v>
      </c>
      <c r="IG358" s="394">
        <v>3.4913715085811736</v>
      </c>
      <c r="IH358" s="394">
        <v>3.489659671027689</v>
      </c>
      <c r="II358" s="394">
        <v>3.487948672797033</v>
      </c>
      <c r="IJ358" s="394">
        <v>3.4862385134776814</v>
      </c>
      <c r="IK358" s="394">
        <v>3.4845291926583104</v>
      </c>
      <c r="IL358" s="394">
        <v>3.4828207099278017</v>
      </c>
      <c r="IM358" s="394">
        <v>3.4813321267732493</v>
      </c>
      <c r="IN358" s="394">
        <v>3.4798441798500708</v>
      </c>
      <c r="IO358" s="394">
        <v>3.4783568688863373</v>
      </c>
      <c r="IP358" s="394">
        <v>3.4768701936102353</v>
      </c>
      <c r="IQ358" s="394">
        <v>3.4753841537500665</v>
      </c>
      <c r="IR358" s="394">
        <v>3.4736854356876545</v>
      </c>
      <c r="IS358" s="394">
        <v>3.4719875479343334</v>
      </c>
      <c r="IT358" s="394">
        <v>3.4702904900842597</v>
      </c>
      <c r="IU358" s="394">
        <v>3.4685942617317882</v>
      </c>
      <c r="IV358" s="394">
        <v>3.4668988624714716</v>
      </c>
      <c r="IW358" s="394">
        <v>3.4656249996205788</v>
      </c>
      <c r="IX358" s="394">
        <v>3.4643516048325371</v>
      </c>
      <c r="IY358" s="394">
        <v>3.4630786779353619</v>
      </c>
      <c r="IZ358" s="394">
        <v>3.4618062187571343</v>
      </c>
      <c r="JA358" s="394">
        <v>3.4605342271259976</v>
      </c>
      <c r="JB358" s="394">
        <v>3.4605342271259976</v>
      </c>
      <c r="JC358" s="394">
        <v>3.4605342271259976</v>
      </c>
      <c r="JD358" s="394">
        <v>3.4605342271259976</v>
      </c>
      <c r="JE358" s="394">
        <v>3.4605342271259976</v>
      </c>
      <c r="JF358" s="394">
        <v>3.4605342271259976</v>
      </c>
      <c r="JG358" s="394">
        <v>3.4605342271259976</v>
      </c>
      <c r="JH358" s="394">
        <v>3.4605342271259976</v>
      </c>
      <c r="JI358" s="394">
        <v>3.4605342271259976</v>
      </c>
      <c r="JJ358" s="394">
        <v>3.4605342271259976</v>
      </c>
      <c r="JK358" s="394">
        <v>3.4605342271259976</v>
      </c>
      <c r="JL358" s="394">
        <v>3.4605342271259976</v>
      </c>
      <c r="JM358" s="394">
        <v>3.4605342271259976</v>
      </c>
      <c r="JN358" s="394">
        <v>3.4605342271259976</v>
      </c>
      <c r="JO358" s="394">
        <v>3.4605342271259976</v>
      </c>
      <c r="JP358" s="394">
        <v>3.4605342271259976</v>
      </c>
      <c r="JQ358" s="394">
        <v>3.4605342271259976</v>
      </c>
      <c r="JR358" s="394">
        <v>3.4605342271259976</v>
      </c>
      <c r="JS358" s="394">
        <v>3.4605342271259976</v>
      </c>
      <c r="JT358" s="394">
        <v>3.4605342271259976</v>
      </c>
      <c r="JU358" s="394">
        <v>3.4605342271259976</v>
      </c>
      <c r="JV358" s="394">
        <v>3.4605342271259976</v>
      </c>
      <c r="JW358" s="394">
        <v>3.4605342271259976</v>
      </c>
      <c r="JX358" s="394">
        <v>3.4605342271259976</v>
      </c>
      <c r="JY358" s="394">
        <v>3.4605342271259976</v>
      </c>
      <c r="JZ358" s="394">
        <v>3.4605342271259976</v>
      </c>
      <c r="KA358" s="394">
        <v>3.4605342271259976</v>
      </c>
      <c r="KB358" s="394">
        <v>3.4605342271259976</v>
      </c>
      <c r="KC358" s="394">
        <v>3.4605342271259976</v>
      </c>
    </row>
    <row r="359" spans="1:289" x14ac:dyDescent="0.25">
      <c r="A359" s="383">
        <v>350</v>
      </c>
      <c r="B359" s="384" t="s">
        <v>869</v>
      </c>
      <c r="C359" s="385" t="s">
        <v>142</v>
      </c>
      <c r="D359" s="385" t="s">
        <v>142</v>
      </c>
      <c r="E359" s="129">
        <v>2052</v>
      </c>
      <c r="F359" s="386">
        <v>401.09355000000005</v>
      </c>
      <c r="G359" s="386">
        <v>397.25489265848552</v>
      </c>
      <c r="H359" s="386">
        <v>393.45297310591218</v>
      </c>
      <c r="I359" s="386">
        <v>389.68743974404754</v>
      </c>
      <c r="J359" s="386">
        <v>385.95794433962271</v>
      </c>
      <c r="K359" s="386">
        <v>407.4461718383854</v>
      </c>
      <c r="L359" s="386">
        <v>430.13075745805327</v>
      </c>
      <c r="M359" s="386">
        <v>454.07830849573998</v>
      </c>
      <c r="N359" s="386">
        <v>479.35914061309586</v>
      </c>
      <c r="O359" s="386">
        <v>506.04748429968589</v>
      </c>
      <c r="P359" s="386">
        <v>528.45909506926193</v>
      </c>
      <c r="Q359" s="386">
        <v>551.86326150381092</v>
      </c>
      <c r="R359" s="386">
        <v>576.30394147669585</v>
      </c>
      <c r="S359" s="386">
        <v>601.82703964844632</v>
      </c>
      <c r="T359" s="386">
        <v>628.48049368522084</v>
      </c>
      <c r="U359" s="386">
        <v>649.42084251105086</v>
      </c>
      <c r="V359" s="386">
        <v>671.05890306119591</v>
      </c>
      <c r="W359" s="386">
        <v>693.41792240065445</v>
      </c>
      <c r="X359" s="386">
        <v>716.52192216365222</v>
      </c>
      <c r="Y359" s="386">
        <v>740.39572436152298</v>
      </c>
      <c r="Z359" s="386">
        <v>759.32410713002116</v>
      </c>
      <c r="AA359" s="386">
        <v>778.73639824974566</v>
      </c>
      <c r="AB359" s="386">
        <v>798.64496894623903</v>
      </c>
      <c r="AC359" s="386">
        <v>819.06250671819987</v>
      </c>
      <c r="AD359" s="386">
        <v>840.00202342307659</v>
      </c>
      <c r="AE359" s="386">
        <v>865.26802024358233</v>
      </c>
      <c r="AF359" s="386">
        <v>891.29398022790565</v>
      </c>
      <c r="AG359" s="386">
        <v>918.10276192441347</v>
      </c>
      <c r="AH359" s="386">
        <v>945.71791143220992</v>
      </c>
      <c r="AI359" s="386">
        <v>974.16368308162748</v>
      </c>
      <c r="AJ359" s="386">
        <v>998.11541777943899</v>
      </c>
      <c r="AK359" s="386">
        <v>1022.6560530952858</v>
      </c>
      <c r="AL359" s="386">
        <v>1047.8000683118712</v>
      </c>
      <c r="AM359" s="386">
        <v>1073.5622987136094</v>
      </c>
      <c r="AN359" s="386">
        <v>1099.9579443396296</v>
      </c>
      <c r="AO359" s="387">
        <v>1099.9579443396296</v>
      </c>
      <c r="AP359" s="387">
        <v>1099.9579443396296</v>
      </c>
      <c r="AQ359" s="387">
        <v>1099.9579443396296</v>
      </c>
      <c r="AR359" s="387">
        <v>1099.9579443396296</v>
      </c>
      <c r="AS359" s="387">
        <v>1099.9579443396296</v>
      </c>
      <c r="AT359" s="387">
        <v>1099.9579443396296</v>
      </c>
      <c r="AU359" s="387">
        <v>1099.9579443396296</v>
      </c>
      <c r="AV359" s="387">
        <v>1099.9579443396296</v>
      </c>
      <c r="AW359" s="387">
        <v>1099.9579443396296</v>
      </c>
      <c r="AX359" s="387">
        <v>1099.9579443396296</v>
      </c>
      <c r="AY359" s="387">
        <v>1099.9579443396296</v>
      </c>
      <c r="AZ359" s="387">
        <v>1099.9579443396296</v>
      </c>
      <c r="BA359" s="387">
        <v>1099.9579443396296</v>
      </c>
      <c r="BB359" s="387">
        <v>1099.9579443396296</v>
      </c>
      <c r="BC359" s="387">
        <v>1099.9579443396296</v>
      </c>
      <c r="BD359" s="387">
        <v>1099.9579443396296</v>
      </c>
      <c r="BE359" s="387">
        <v>1099.9579443396296</v>
      </c>
      <c r="BF359" s="387">
        <v>1099.9579443396296</v>
      </c>
      <c r="BG359" s="387">
        <v>1099.9579443396296</v>
      </c>
      <c r="BH359" s="387">
        <v>1099.9579443396296</v>
      </c>
      <c r="BI359" s="387">
        <v>1099.9579443396296</v>
      </c>
      <c r="BJ359" s="387">
        <v>1099.9579443396296</v>
      </c>
      <c r="BK359" s="387">
        <v>1099.9579443396296</v>
      </c>
      <c r="BL359" s="387">
        <v>1099.9579443396296</v>
      </c>
      <c r="BM359" s="387">
        <v>1099.9579443396296</v>
      </c>
      <c r="BN359" s="387">
        <v>1099.9579443396296</v>
      </c>
      <c r="BO359" s="387">
        <v>1099.9579443396296</v>
      </c>
      <c r="BP359" s="387">
        <v>1099.9579443396296</v>
      </c>
      <c r="CA359" s="386">
        <v>1060</v>
      </c>
      <c r="CB359" s="386">
        <v>1049.8552924074561</v>
      </c>
      <c r="CC359" s="386">
        <v>1039.8076745244766</v>
      </c>
      <c r="CD359" s="386">
        <v>1029.8562171560484</v>
      </c>
      <c r="CE359" s="386">
        <v>1020</v>
      </c>
      <c r="CF359" s="386">
        <v>1084.2675636497397</v>
      </c>
      <c r="CG359" s="386">
        <v>1152.5844603754338</v>
      </c>
      <c r="CH359" s="386">
        <v>1225.2058281880604</v>
      </c>
      <c r="CI359" s="386">
        <v>1302.4028806852255</v>
      </c>
      <c r="CJ359" s="386">
        <v>1384.4639199323262</v>
      </c>
      <c r="CK359" s="386">
        <v>1454.6880866671584</v>
      </c>
      <c r="CL359" s="386">
        <v>1528.47423397989</v>
      </c>
      <c r="CM359" s="386">
        <v>1606.0030362199263</v>
      </c>
      <c r="CN359" s="386">
        <v>1687.464332082131</v>
      </c>
      <c r="CO359" s="386">
        <v>1773.0575894499434</v>
      </c>
      <c r="CP359" s="386">
        <v>1839.0167347022609</v>
      </c>
      <c r="CQ359" s="386">
        <v>1907.4296123478766</v>
      </c>
      <c r="CR359" s="386">
        <v>1978.3875031733271</v>
      </c>
      <c r="CS359" s="386">
        <v>2051.9850836826336</v>
      </c>
      <c r="CT359" s="386">
        <v>2128.3205524206805</v>
      </c>
      <c r="CU359" s="386">
        <v>2190.3761351000539</v>
      </c>
      <c r="CV359" s="386">
        <v>2254.2410764952924</v>
      </c>
      <c r="CW359" s="386">
        <v>2319.9681321977755</v>
      </c>
      <c r="CX359" s="386">
        <v>2387.6115959971394</v>
      </c>
      <c r="CY359" s="386">
        <v>2457.2273447306234</v>
      </c>
      <c r="CZ359" s="386">
        <v>2539.8710459147387</v>
      </c>
      <c r="DA359" s="386">
        <v>2625.2942950963384</v>
      </c>
      <c r="DB359" s="386">
        <v>2713.5905765574621</v>
      </c>
      <c r="DC359" s="386">
        <v>2804.8565187284057</v>
      </c>
      <c r="DD359" s="386">
        <v>2899.1919999345719</v>
      </c>
      <c r="DE359" s="386">
        <v>2971.2608216368071</v>
      </c>
      <c r="DF359" s="386">
        <v>3045.1211476828962</v>
      </c>
      <c r="DG359" s="386">
        <v>3120.8175117246765</v>
      </c>
      <c r="DH359" s="386">
        <v>3198.3955544423629</v>
      </c>
      <c r="DI359" s="386">
        <v>3277.9020510633281</v>
      </c>
      <c r="DJ359" s="387">
        <v>3277.9020510633281</v>
      </c>
      <c r="DK359" s="387">
        <v>3277.9020510633281</v>
      </c>
      <c r="DL359" s="387">
        <v>3277.9020510633281</v>
      </c>
      <c r="DM359" s="387">
        <v>3277.9020510633281</v>
      </c>
      <c r="DN359" s="387">
        <v>3277.9020510633281</v>
      </c>
      <c r="DO359" s="387">
        <v>3277.9020510633281</v>
      </c>
      <c r="DP359" s="387">
        <v>3277.9020510633281</v>
      </c>
      <c r="DQ359" s="387">
        <v>3277.9020510633281</v>
      </c>
      <c r="DR359" s="387">
        <v>3277.9020510633281</v>
      </c>
      <c r="DS359" s="387">
        <v>3277.9020510633281</v>
      </c>
      <c r="DT359" s="387">
        <v>3277.9020510633281</v>
      </c>
      <c r="DU359" s="387">
        <v>3277.9020510633281</v>
      </c>
      <c r="DV359" s="387">
        <v>3277.9020510633281</v>
      </c>
      <c r="DW359" s="387">
        <v>3277.9020510633281</v>
      </c>
      <c r="DX359" s="387">
        <v>3277.9020510633281</v>
      </c>
      <c r="DY359" s="387">
        <v>3277.9020510633281</v>
      </c>
      <c r="DZ359" s="387">
        <v>3277.9020510633281</v>
      </c>
      <c r="EA359" s="387">
        <v>3277.9020510633281</v>
      </c>
      <c r="EB359" s="387">
        <v>3277.9020510633281</v>
      </c>
      <c r="EC359" s="387">
        <v>3277.9020510633281</v>
      </c>
      <c r="ED359" s="387">
        <v>3277.9020510633281</v>
      </c>
      <c r="EE359" s="387">
        <v>3277.9020510633281</v>
      </c>
      <c r="EF359" s="387">
        <v>3277.9020510633281</v>
      </c>
      <c r="EG359" s="387">
        <v>3277.9020510633281</v>
      </c>
      <c r="EH359" s="387">
        <v>3277.9020510633281</v>
      </c>
      <c r="EI359" s="387">
        <v>3277.9020510633281</v>
      </c>
      <c r="EJ359" s="387">
        <v>3277.9020510633281</v>
      </c>
      <c r="EK359" s="387">
        <v>3277.9020510633281</v>
      </c>
      <c r="EY359" s="386">
        <v>10982</v>
      </c>
      <c r="EZ359" s="386">
        <v>11106</v>
      </c>
      <c r="FA359" s="386">
        <v>11230</v>
      </c>
      <c r="FB359" s="386">
        <v>11354</v>
      </c>
      <c r="FC359" s="386">
        <v>11476</v>
      </c>
      <c r="FD359" s="386">
        <v>11623</v>
      </c>
      <c r="FE359" s="386">
        <v>11770</v>
      </c>
      <c r="FF359" s="386">
        <v>11917</v>
      </c>
      <c r="FG359" s="386">
        <v>12064</v>
      </c>
      <c r="FH359" s="386">
        <v>12211</v>
      </c>
      <c r="FI359" s="386">
        <v>12357.099999999999</v>
      </c>
      <c r="FJ359" s="386">
        <v>12491</v>
      </c>
      <c r="FK359" s="386">
        <v>12625</v>
      </c>
      <c r="FL359" s="386">
        <v>12759</v>
      </c>
      <c r="FM359" s="386">
        <v>12893</v>
      </c>
      <c r="FN359" s="386">
        <v>13027</v>
      </c>
      <c r="FO359" s="386">
        <v>13161</v>
      </c>
      <c r="FP359" s="386">
        <v>13295</v>
      </c>
      <c r="FQ359" s="386">
        <v>13429</v>
      </c>
      <c r="FR359" s="386">
        <v>13563</v>
      </c>
      <c r="FS359" s="386">
        <v>13697</v>
      </c>
      <c r="FT359" s="386">
        <v>13831</v>
      </c>
      <c r="FU359" s="386">
        <v>13965</v>
      </c>
      <c r="FV359" s="386">
        <v>14099</v>
      </c>
      <c r="FW359" s="386">
        <v>14233</v>
      </c>
      <c r="FX359" s="386">
        <v>14367</v>
      </c>
      <c r="FY359" s="386">
        <v>14501</v>
      </c>
      <c r="FZ359" s="386">
        <v>14635</v>
      </c>
      <c r="GA359" s="386">
        <v>14769</v>
      </c>
      <c r="GB359" s="386">
        <v>14903</v>
      </c>
      <c r="GC359" s="386">
        <v>15027.7</v>
      </c>
      <c r="GD359" s="387">
        <v>15027.7</v>
      </c>
      <c r="GE359" s="387">
        <v>15027.7</v>
      </c>
      <c r="GF359" s="387">
        <v>15027.7</v>
      </c>
      <c r="GG359" s="387">
        <v>15027.7</v>
      </c>
      <c r="GH359" s="387">
        <v>15027.7</v>
      </c>
      <c r="GI359" s="387">
        <v>15027.7</v>
      </c>
      <c r="GJ359" s="387">
        <v>15027.7</v>
      </c>
      <c r="GK359" s="387">
        <v>15027.7</v>
      </c>
      <c r="GL359" s="387">
        <v>15027.7</v>
      </c>
      <c r="GM359" s="387">
        <v>15027.7</v>
      </c>
      <c r="GN359" s="387">
        <v>15027.7</v>
      </c>
      <c r="GO359" s="387">
        <v>15027.7</v>
      </c>
      <c r="GP359" s="387">
        <v>15027.7</v>
      </c>
      <c r="GQ359" s="387">
        <v>15027.7</v>
      </c>
      <c r="GR359" s="387">
        <v>15027.7</v>
      </c>
      <c r="GS359" s="387">
        <v>15027.7</v>
      </c>
      <c r="GT359" s="387">
        <v>15027.7</v>
      </c>
      <c r="GU359" s="387">
        <v>15027.7</v>
      </c>
      <c r="GV359" s="387">
        <v>15027.7</v>
      </c>
      <c r="GW359" s="387">
        <v>15027.7</v>
      </c>
      <c r="GX359" s="387">
        <v>15027.7</v>
      </c>
      <c r="GY359" s="387">
        <v>15027.7</v>
      </c>
      <c r="GZ359" s="387">
        <v>15027.7</v>
      </c>
      <c r="HA359" s="387">
        <v>15027.7</v>
      </c>
      <c r="HB359" s="387">
        <v>15027.7</v>
      </c>
      <c r="HC359" s="387">
        <v>15027.7</v>
      </c>
      <c r="HD359" s="387">
        <v>15027.7</v>
      </c>
      <c r="HE359" s="387">
        <v>15027.7</v>
      </c>
      <c r="HS359" s="394">
        <v>2.642774983541869</v>
      </c>
      <c r="HT359" s="394">
        <v>2.642774983541869</v>
      </c>
      <c r="HU359" s="394">
        <v>2.6427749835418695</v>
      </c>
      <c r="HV359" s="394">
        <v>2.642774983541869</v>
      </c>
      <c r="HW359" s="394">
        <v>2.642774983541869</v>
      </c>
      <c r="HX359" s="394">
        <v>2.6611308157775926</v>
      </c>
      <c r="HY359" s="394">
        <v>2.679614141492392</v>
      </c>
      <c r="HZ359" s="394">
        <v>2.698225846213385</v>
      </c>
      <c r="IA359" s="394">
        <v>2.7169668216182639</v>
      </c>
      <c r="IB359" s="394">
        <v>2.7358379655780172</v>
      </c>
      <c r="IC359" s="394">
        <v>2.7526976075158687</v>
      </c>
      <c r="ID359" s="394">
        <v>2.7696611472465902</v>
      </c>
      <c r="IE359" s="394">
        <v>2.7867292250418676</v>
      </c>
      <c r="IF359" s="394">
        <v>2.8039024851190688</v>
      </c>
      <c r="IG359" s="394">
        <v>2.8211815756655647</v>
      </c>
      <c r="IH359" s="394">
        <v>2.8317796632327323</v>
      </c>
      <c r="II359" s="394">
        <v>2.8424175637141236</v>
      </c>
      <c r="IJ359" s="394">
        <v>2.8530954266714521</v>
      </c>
      <c r="IK359" s="394">
        <v>2.8638134022282768</v>
      </c>
      <c r="IL359" s="394">
        <v>2.8745716410721149</v>
      </c>
      <c r="IM359" s="394">
        <v>2.8846392660690143</v>
      </c>
      <c r="IN359" s="394">
        <v>2.8947421509535545</v>
      </c>
      <c r="IO359" s="394">
        <v>2.9048804192165951</v>
      </c>
      <c r="IP359" s="394">
        <v>2.9150541947815003</v>
      </c>
      <c r="IQ359" s="394">
        <v>2.9252636020056499</v>
      </c>
      <c r="IR359" s="394">
        <v>2.9353575845779409</v>
      </c>
      <c r="IS359" s="394">
        <v>2.9454863976810945</v>
      </c>
      <c r="IT359" s="394">
        <v>2.9556501615021493</v>
      </c>
      <c r="IU359" s="394">
        <v>2.9658489966428649</v>
      </c>
      <c r="IV359" s="394">
        <v>2.9760830241211544</v>
      </c>
      <c r="IW359" s="394">
        <v>2.9768709797581634</v>
      </c>
      <c r="IX359" s="394">
        <v>2.9776591440163975</v>
      </c>
      <c r="IY359" s="394">
        <v>2.9784475169510913</v>
      </c>
      <c r="IZ359" s="394">
        <v>2.9792360986174944</v>
      </c>
      <c r="JA359" s="394">
        <v>2.9800248890708709</v>
      </c>
      <c r="JB359" s="394">
        <v>2.9800248890708709</v>
      </c>
      <c r="JC359" s="394">
        <v>2.9800248890708709</v>
      </c>
      <c r="JD359" s="394">
        <v>2.9800248890708709</v>
      </c>
      <c r="JE359" s="394">
        <v>2.9800248890708709</v>
      </c>
      <c r="JF359" s="394">
        <v>2.9800248890708709</v>
      </c>
      <c r="JG359" s="394">
        <v>2.9800248890708709</v>
      </c>
      <c r="JH359" s="394">
        <v>2.9800248890708709</v>
      </c>
      <c r="JI359" s="394">
        <v>2.9800248890708709</v>
      </c>
      <c r="JJ359" s="394">
        <v>2.9800248890708709</v>
      </c>
      <c r="JK359" s="394">
        <v>2.9800248890708709</v>
      </c>
      <c r="JL359" s="394">
        <v>2.9800248890708709</v>
      </c>
      <c r="JM359" s="394">
        <v>2.9800248890708709</v>
      </c>
      <c r="JN359" s="394">
        <v>2.9800248890708709</v>
      </c>
      <c r="JO359" s="394">
        <v>2.9800248890708709</v>
      </c>
      <c r="JP359" s="394">
        <v>2.9800248890708709</v>
      </c>
      <c r="JQ359" s="394">
        <v>2.9800248890708709</v>
      </c>
      <c r="JR359" s="394">
        <v>2.9800248890708709</v>
      </c>
      <c r="JS359" s="394">
        <v>2.9800248890708709</v>
      </c>
      <c r="JT359" s="394">
        <v>2.9800248890708709</v>
      </c>
      <c r="JU359" s="394">
        <v>2.9800248890708709</v>
      </c>
      <c r="JV359" s="394">
        <v>2.9800248890708709</v>
      </c>
      <c r="JW359" s="394">
        <v>2.9800248890708709</v>
      </c>
      <c r="JX359" s="394">
        <v>2.9800248890708709</v>
      </c>
      <c r="JY359" s="394">
        <v>2.9800248890708709</v>
      </c>
      <c r="JZ359" s="394">
        <v>2.9800248890708709</v>
      </c>
      <c r="KA359" s="394">
        <v>2.9800248890708709</v>
      </c>
      <c r="KB359" s="394">
        <v>2.9800248890708709</v>
      </c>
      <c r="KC359" s="394">
        <v>2.9800248890708709</v>
      </c>
    </row>
    <row r="360" spans="1:289" x14ac:dyDescent="0.25">
      <c r="A360" s="383">
        <v>351</v>
      </c>
      <c r="B360" s="384" t="s">
        <v>869</v>
      </c>
      <c r="C360" s="385" t="s">
        <v>142</v>
      </c>
      <c r="D360" s="385" t="s">
        <v>142</v>
      </c>
      <c r="E360" s="129">
        <v>2052</v>
      </c>
      <c r="F360" s="386">
        <v>138.26378000000003</v>
      </c>
      <c r="G360" s="386">
        <v>138.26378000000003</v>
      </c>
      <c r="H360" s="386">
        <v>138.26378000000003</v>
      </c>
      <c r="I360" s="386">
        <v>138.26378000000003</v>
      </c>
      <c r="J360" s="386">
        <v>138.26378000000003</v>
      </c>
      <c r="K360" s="386">
        <v>138.26378000000003</v>
      </c>
      <c r="L360" s="386">
        <v>138.26378000000003</v>
      </c>
      <c r="M360" s="386">
        <v>138.26378000000003</v>
      </c>
      <c r="N360" s="386">
        <v>138.26378000000003</v>
      </c>
      <c r="O360" s="386">
        <v>138.26378000000003</v>
      </c>
      <c r="P360" s="386">
        <v>138.26378000000003</v>
      </c>
      <c r="Q360" s="386">
        <v>138.26378000000003</v>
      </c>
      <c r="R360" s="386">
        <v>138.26378000000003</v>
      </c>
      <c r="S360" s="386">
        <v>138.26378000000003</v>
      </c>
      <c r="T360" s="386">
        <v>138.26378000000003</v>
      </c>
      <c r="U360" s="386">
        <v>138.26378000000003</v>
      </c>
      <c r="V360" s="386">
        <v>138.26378000000003</v>
      </c>
      <c r="W360" s="386">
        <v>138.26378000000003</v>
      </c>
      <c r="X360" s="386">
        <v>138.26378000000003</v>
      </c>
      <c r="Y360" s="386">
        <v>138.26378000000003</v>
      </c>
      <c r="Z360" s="386">
        <v>138.26378000000003</v>
      </c>
      <c r="AA360" s="386">
        <v>138.26378000000003</v>
      </c>
      <c r="AB360" s="386">
        <v>138.26378000000003</v>
      </c>
      <c r="AC360" s="386">
        <v>138.26378000000003</v>
      </c>
      <c r="AD360" s="386">
        <v>138.26378000000003</v>
      </c>
      <c r="AE360" s="386">
        <v>138.26378000000003</v>
      </c>
      <c r="AF360" s="386">
        <v>138.26378000000003</v>
      </c>
      <c r="AG360" s="386">
        <v>138.26378000000003</v>
      </c>
      <c r="AH360" s="386">
        <v>138.26378000000003</v>
      </c>
      <c r="AI360" s="386">
        <v>138.26378000000003</v>
      </c>
      <c r="AJ360" s="386">
        <v>138.26378000000003</v>
      </c>
      <c r="AK360" s="386">
        <v>138.26378000000003</v>
      </c>
      <c r="AL360" s="386">
        <v>138.26378000000003</v>
      </c>
      <c r="AM360" s="386">
        <v>138.26378000000003</v>
      </c>
      <c r="AN360" s="386">
        <v>138.26378000000003</v>
      </c>
      <c r="AO360" s="387">
        <v>138.26378000000003</v>
      </c>
      <c r="AP360" s="387">
        <v>138.26378000000003</v>
      </c>
      <c r="AQ360" s="387">
        <v>138.26378000000003</v>
      </c>
      <c r="AR360" s="387">
        <v>138.26378000000003</v>
      </c>
      <c r="AS360" s="387">
        <v>138.26378000000003</v>
      </c>
      <c r="AT360" s="387">
        <v>138.26378000000003</v>
      </c>
      <c r="AU360" s="387">
        <v>138.26378000000003</v>
      </c>
      <c r="AV360" s="387">
        <v>138.26378000000003</v>
      </c>
      <c r="AW360" s="387">
        <v>138.26378000000003</v>
      </c>
      <c r="AX360" s="387">
        <v>138.26378000000003</v>
      </c>
      <c r="AY360" s="387">
        <v>138.26378000000003</v>
      </c>
      <c r="AZ360" s="387">
        <v>138.26378000000003</v>
      </c>
      <c r="BA360" s="387">
        <v>138.26378000000003</v>
      </c>
      <c r="BB360" s="387">
        <v>138.26378000000003</v>
      </c>
      <c r="BC360" s="387">
        <v>138.26378000000003</v>
      </c>
      <c r="BD360" s="387">
        <v>138.26378000000003</v>
      </c>
      <c r="BE360" s="387">
        <v>138.26378000000003</v>
      </c>
      <c r="BF360" s="387">
        <v>138.26378000000003</v>
      </c>
      <c r="BG360" s="387">
        <v>138.26378000000003</v>
      </c>
      <c r="BH360" s="387">
        <v>138.26378000000003</v>
      </c>
      <c r="BI360" s="387">
        <v>138.26378000000003</v>
      </c>
      <c r="BJ360" s="387">
        <v>138.26378000000003</v>
      </c>
      <c r="BK360" s="387">
        <v>138.26378000000003</v>
      </c>
      <c r="BL360" s="387">
        <v>138.26378000000003</v>
      </c>
      <c r="BM360" s="387">
        <v>138.26378000000003</v>
      </c>
      <c r="BN360" s="387">
        <v>138.26378000000003</v>
      </c>
      <c r="BO360" s="387">
        <v>138.26378000000003</v>
      </c>
      <c r="BP360" s="387">
        <v>138.26378000000003</v>
      </c>
      <c r="CA360" s="386">
        <v>460</v>
      </c>
      <c r="CB360" s="386">
        <v>460</v>
      </c>
      <c r="CC360" s="386">
        <v>460</v>
      </c>
      <c r="CD360" s="386">
        <v>460</v>
      </c>
      <c r="CE360" s="386">
        <v>460</v>
      </c>
      <c r="CF360" s="386">
        <v>461.26143782259965</v>
      </c>
      <c r="CG360" s="386">
        <v>462.52633483080859</v>
      </c>
      <c r="CH360" s="386">
        <v>463.7947005105998</v>
      </c>
      <c r="CI360" s="386">
        <v>465.06654437395923</v>
      </c>
      <c r="CJ360" s="386">
        <v>466.34187595895725</v>
      </c>
      <c r="CK360" s="386">
        <v>467.60340736272099</v>
      </c>
      <c r="CL360" s="386">
        <v>468.86835141622674</v>
      </c>
      <c r="CM360" s="386">
        <v>470.13671735125286</v>
      </c>
      <c r="CN360" s="386">
        <v>471.40851442455107</v>
      </c>
      <c r="CO360" s="386">
        <v>472.68375191791449</v>
      </c>
      <c r="CP360" s="386">
        <v>473.2898108045282</v>
      </c>
      <c r="CQ360" s="386">
        <v>473.89664675904947</v>
      </c>
      <c r="CR360" s="386">
        <v>474.50426077780816</v>
      </c>
      <c r="CS360" s="386">
        <v>475.11265385841148</v>
      </c>
      <c r="CT360" s="386">
        <v>475.72182699974587</v>
      </c>
      <c r="CU360" s="386">
        <v>476.32789578629649</v>
      </c>
      <c r="CV360" s="386">
        <v>476.93473670343514</v>
      </c>
      <c r="CW360" s="386">
        <v>477.54235073485489</v>
      </c>
      <c r="CX360" s="386">
        <v>478.15073886550198</v>
      </c>
      <c r="CY360" s="386">
        <v>478.75990208157737</v>
      </c>
      <c r="CZ360" s="386">
        <v>479.36598064289416</v>
      </c>
      <c r="DA360" s="386">
        <v>479.97282645982466</v>
      </c>
      <c r="DB360" s="386">
        <v>480.58044050366402</v>
      </c>
      <c r="DC360" s="386">
        <v>481.18882374693703</v>
      </c>
      <c r="DD360" s="386">
        <v>481.79797716339993</v>
      </c>
      <c r="DE360" s="386">
        <v>481.79797716339715</v>
      </c>
      <c r="DF360" s="386">
        <v>481.79797716339436</v>
      </c>
      <c r="DG360" s="386">
        <v>481.79797716339158</v>
      </c>
      <c r="DH360" s="386">
        <v>481.79797716338879</v>
      </c>
      <c r="DI360" s="386">
        <v>481.79797716338601</v>
      </c>
      <c r="DJ360" s="387">
        <v>481.79797716338601</v>
      </c>
      <c r="DK360" s="387">
        <v>481.79797716338601</v>
      </c>
      <c r="DL360" s="387">
        <v>481.79797716338601</v>
      </c>
      <c r="DM360" s="387">
        <v>481.79797716338601</v>
      </c>
      <c r="DN360" s="387">
        <v>481.79797716338601</v>
      </c>
      <c r="DO360" s="387">
        <v>481.79797716338601</v>
      </c>
      <c r="DP360" s="387">
        <v>481.79797716338601</v>
      </c>
      <c r="DQ360" s="387">
        <v>481.79797716338601</v>
      </c>
      <c r="DR360" s="387">
        <v>481.79797716338601</v>
      </c>
      <c r="DS360" s="387">
        <v>481.79797716338601</v>
      </c>
      <c r="DT360" s="387">
        <v>481.79797716338601</v>
      </c>
      <c r="DU360" s="387">
        <v>481.79797716338601</v>
      </c>
      <c r="DV360" s="387">
        <v>481.79797716338601</v>
      </c>
      <c r="DW360" s="387">
        <v>481.79797716338601</v>
      </c>
      <c r="DX360" s="387">
        <v>481.79797716338601</v>
      </c>
      <c r="DY360" s="387">
        <v>481.79797716338601</v>
      </c>
      <c r="DZ360" s="387">
        <v>481.79797716338601</v>
      </c>
      <c r="EA360" s="387">
        <v>481.79797716338601</v>
      </c>
      <c r="EB360" s="387">
        <v>481.79797716338601</v>
      </c>
      <c r="EC360" s="387">
        <v>481.79797716338601</v>
      </c>
      <c r="ED360" s="387">
        <v>481.79797716338601</v>
      </c>
      <c r="EE360" s="387">
        <v>481.79797716338601</v>
      </c>
      <c r="EF360" s="387">
        <v>481.79797716338601</v>
      </c>
      <c r="EG360" s="387">
        <v>481.79797716338601</v>
      </c>
      <c r="EH360" s="387">
        <v>481.79797716338601</v>
      </c>
      <c r="EI360" s="387">
        <v>481.79797716338601</v>
      </c>
      <c r="EJ360" s="387">
        <v>481.79797716338601</v>
      </c>
      <c r="EK360" s="387">
        <v>481.79797716338601</v>
      </c>
      <c r="EY360" s="386">
        <v>5223</v>
      </c>
      <c r="EZ360" s="386">
        <v>5266</v>
      </c>
      <c r="FA360" s="386">
        <v>5309</v>
      </c>
      <c r="FB360" s="386">
        <v>5352</v>
      </c>
      <c r="FC360" s="386">
        <v>5394.0999999999995</v>
      </c>
      <c r="FD360" s="386">
        <v>5461</v>
      </c>
      <c r="FE360" s="386">
        <v>5528</v>
      </c>
      <c r="FF360" s="386">
        <v>5595</v>
      </c>
      <c r="FG360" s="386">
        <v>5662</v>
      </c>
      <c r="FH360" s="386">
        <v>5729</v>
      </c>
      <c r="FI360" s="386">
        <v>5797.5999999999995</v>
      </c>
      <c r="FJ360" s="386">
        <v>5849</v>
      </c>
      <c r="FK360" s="386">
        <v>5900</v>
      </c>
      <c r="FL360" s="386">
        <v>5951</v>
      </c>
      <c r="FM360" s="386">
        <v>6002</v>
      </c>
      <c r="FN360" s="386">
        <v>6053</v>
      </c>
      <c r="FO360" s="386">
        <v>6104</v>
      </c>
      <c r="FP360" s="386">
        <v>6155</v>
      </c>
      <c r="FQ360" s="386">
        <v>6206</v>
      </c>
      <c r="FR360" s="386">
        <v>6257</v>
      </c>
      <c r="FS360" s="386">
        <v>6308</v>
      </c>
      <c r="FT360" s="386">
        <v>6359</v>
      </c>
      <c r="FU360" s="386">
        <v>6410</v>
      </c>
      <c r="FV360" s="386">
        <v>6461</v>
      </c>
      <c r="FW360" s="386">
        <v>6512</v>
      </c>
      <c r="FX360" s="386">
        <v>6563</v>
      </c>
      <c r="FY360" s="386">
        <v>6614</v>
      </c>
      <c r="FZ360" s="386">
        <v>6665</v>
      </c>
      <c r="GA360" s="386">
        <v>6716</v>
      </c>
      <c r="GB360" s="386">
        <v>6767</v>
      </c>
      <c r="GC360" s="386">
        <v>6817.3</v>
      </c>
      <c r="GD360" s="387">
        <v>6817.3</v>
      </c>
      <c r="GE360" s="387">
        <v>6817.3</v>
      </c>
      <c r="GF360" s="387">
        <v>6817.3</v>
      </c>
      <c r="GG360" s="387">
        <v>6817.3</v>
      </c>
      <c r="GH360" s="387">
        <v>6817.3</v>
      </c>
      <c r="GI360" s="387">
        <v>6817.3</v>
      </c>
      <c r="GJ360" s="387">
        <v>6817.3</v>
      </c>
      <c r="GK360" s="387">
        <v>6817.3</v>
      </c>
      <c r="GL360" s="387">
        <v>6817.3</v>
      </c>
      <c r="GM360" s="387">
        <v>6817.3</v>
      </c>
      <c r="GN360" s="387">
        <v>6817.3</v>
      </c>
      <c r="GO360" s="387">
        <v>6817.3</v>
      </c>
      <c r="GP360" s="387">
        <v>6817.3</v>
      </c>
      <c r="GQ360" s="387">
        <v>6817.3</v>
      </c>
      <c r="GR360" s="387">
        <v>6817.3</v>
      </c>
      <c r="GS360" s="387">
        <v>6817.3</v>
      </c>
      <c r="GT360" s="387">
        <v>6817.3</v>
      </c>
      <c r="GU360" s="387">
        <v>6817.3</v>
      </c>
      <c r="GV360" s="387">
        <v>6817.3</v>
      </c>
      <c r="GW360" s="387">
        <v>6817.3</v>
      </c>
      <c r="GX360" s="387">
        <v>6817.3</v>
      </c>
      <c r="GY360" s="387">
        <v>6817.3</v>
      </c>
      <c r="GZ360" s="387">
        <v>6817.3</v>
      </c>
      <c r="HA360" s="387">
        <v>6817.3</v>
      </c>
      <c r="HB360" s="387">
        <v>6817.3</v>
      </c>
      <c r="HC360" s="387">
        <v>6817.3</v>
      </c>
      <c r="HD360" s="387">
        <v>6817.3</v>
      </c>
      <c r="HE360" s="387">
        <v>6817.3</v>
      </c>
      <c r="HS360" s="394">
        <v>3.3269739913084968</v>
      </c>
      <c r="HT360" s="394">
        <v>3.3269739913084968</v>
      </c>
      <c r="HU360" s="394">
        <v>3.3269739913084968</v>
      </c>
      <c r="HV360" s="394">
        <v>3.3269739913084968</v>
      </c>
      <c r="HW360" s="394">
        <v>3.3269739913084968</v>
      </c>
      <c r="HX360" s="394">
        <v>3.3360974061507616</v>
      </c>
      <c r="HY360" s="394">
        <v>3.3452458397333595</v>
      </c>
      <c r="HZ360" s="394">
        <v>3.3544193606640849</v>
      </c>
      <c r="IA360" s="394">
        <v>3.3636180377388722</v>
      </c>
      <c r="IB360" s="394">
        <v>3.3728419399423131</v>
      </c>
      <c r="IC360" s="394">
        <v>3.3819660316152276</v>
      </c>
      <c r="ID360" s="394">
        <v>3.3911148054553886</v>
      </c>
      <c r="IE360" s="394">
        <v>3.4002883282321137</v>
      </c>
      <c r="IF360" s="394">
        <v>3.4094866668953432</v>
      </c>
      <c r="IG360" s="394">
        <v>3.4187098885761289</v>
      </c>
      <c r="IH360" s="394">
        <v>3.423093241082575</v>
      </c>
      <c r="II360" s="394">
        <v>3.4274822137731906</v>
      </c>
      <c r="IJ360" s="394">
        <v>3.4318768138539832</v>
      </c>
      <c r="IK360" s="394">
        <v>3.436277048540199</v>
      </c>
      <c r="IL360" s="394">
        <v>3.4406829250563362</v>
      </c>
      <c r="IM360" s="394">
        <v>3.4450663491645925</v>
      </c>
      <c r="IN360" s="394">
        <v>3.4494553577475968</v>
      </c>
      <c r="IO360" s="394">
        <v>3.4538499579199615</v>
      </c>
      <c r="IP360" s="394">
        <v>3.4582501568053607</v>
      </c>
      <c r="IQ360" s="394">
        <v>3.4626559615365449</v>
      </c>
      <c r="IR360" s="394">
        <v>3.4670394563413072</v>
      </c>
      <c r="IS360" s="394">
        <v>3.4714285003623115</v>
      </c>
      <c r="IT360" s="394">
        <v>3.4758231006245013</v>
      </c>
      <c r="IU360" s="394">
        <v>3.480223264161713</v>
      </c>
      <c r="IV360" s="394">
        <v>3.4846289980166882</v>
      </c>
      <c r="IW360" s="394">
        <v>3.4846289980166683</v>
      </c>
      <c r="IX360" s="394">
        <v>3.4846289980166483</v>
      </c>
      <c r="IY360" s="394">
        <v>3.4846289980166278</v>
      </c>
      <c r="IZ360" s="394">
        <v>3.4846289980166079</v>
      </c>
      <c r="JA360" s="394">
        <v>3.4846289980165879</v>
      </c>
      <c r="JB360" s="394">
        <v>3.4846289980165879</v>
      </c>
      <c r="JC360" s="394">
        <v>3.4846289980165879</v>
      </c>
      <c r="JD360" s="394">
        <v>3.4846289980165879</v>
      </c>
      <c r="JE360" s="394">
        <v>3.4846289980165879</v>
      </c>
      <c r="JF360" s="394">
        <v>3.4846289980165879</v>
      </c>
      <c r="JG360" s="394">
        <v>3.4846289980165879</v>
      </c>
      <c r="JH360" s="394">
        <v>3.4846289980165879</v>
      </c>
      <c r="JI360" s="394">
        <v>3.4846289980165879</v>
      </c>
      <c r="JJ360" s="394">
        <v>3.4846289980165879</v>
      </c>
      <c r="JK360" s="394">
        <v>3.4846289980165879</v>
      </c>
      <c r="JL360" s="394">
        <v>3.4846289980165879</v>
      </c>
      <c r="JM360" s="394">
        <v>3.4846289980165879</v>
      </c>
      <c r="JN360" s="394">
        <v>3.4846289980165879</v>
      </c>
      <c r="JO360" s="394">
        <v>3.4846289980165879</v>
      </c>
      <c r="JP360" s="394">
        <v>3.4846289980165879</v>
      </c>
      <c r="JQ360" s="394">
        <v>3.4846289980165879</v>
      </c>
      <c r="JR360" s="394">
        <v>3.4846289980165879</v>
      </c>
      <c r="JS360" s="394">
        <v>3.4846289980165879</v>
      </c>
      <c r="JT360" s="394">
        <v>3.4846289980165879</v>
      </c>
      <c r="JU360" s="394">
        <v>3.4846289980165879</v>
      </c>
      <c r="JV360" s="394">
        <v>3.4846289980165879</v>
      </c>
      <c r="JW360" s="394">
        <v>3.4846289980165879</v>
      </c>
      <c r="JX360" s="394">
        <v>3.4846289980165879</v>
      </c>
      <c r="JY360" s="394">
        <v>3.4846289980165879</v>
      </c>
      <c r="JZ360" s="394">
        <v>3.4846289980165879</v>
      </c>
      <c r="KA360" s="394">
        <v>3.4846289980165879</v>
      </c>
      <c r="KB360" s="394">
        <v>3.4846289980165879</v>
      </c>
      <c r="KC360" s="394">
        <v>3.4846289980165879</v>
      </c>
    </row>
    <row r="361" spans="1:289" x14ac:dyDescent="0.25">
      <c r="A361" s="383">
        <v>352</v>
      </c>
      <c r="B361" s="384" t="s">
        <v>869</v>
      </c>
      <c r="C361" s="385" t="s">
        <v>142</v>
      </c>
      <c r="D361" s="385" t="s">
        <v>142</v>
      </c>
      <c r="E361" s="129">
        <v>2052</v>
      </c>
      <c r="F361" s="386">
        <v>3.0317599999999998</v>
      </c>
      <c r="G361" s="386">
        <v>3.0317599999999993</v>
      </c>
      <c r="H361" s="386">
        <v>3.0317599999999989</v>
      </c>
      <c r="I361" s="386">
        <v>3.0317599999999985</v>
      </c>
      <c r="J361" s="386">
        <v>3.0317599999999989</v>
      </c>
      <c r="K361" s="386">
        <v>3.183704578545727</v>
      </c>
      <c r="L361" s="386">
        <v>3.343264256884789</v>
      </c>
      <c r="M361" s="386">
        <v>3.5108206856520252</v>
      </c>
      <c r="N361" s="386">
        <v>3.6867746429016166</v>
      </c>
      <c r="O361" s="386">
        <v>3.8715469927277133</v>
      </c>
      <c r="P361" s="386">
        <v>4.0293780117498494</v>
      </c>
      <c r="Q361" s="386">
        <v>4.1936433141766187</v>
      </c>
      <c r="R361" s="386">
        <v>4.3646052058791209</v>
      </c>
      <c r="S361" s="386">
        <v>4.542536686129055</v>
      </c>
      <c r="T361" s="386">
        <v>4.7277218835356498</v>
      </c>
      <c r="U361" s="386">
        <v>4.902968043066215</v>
      </c>
      <c r="V361" s="386">
        <v>5.0847101888639008</v>
      </c>
      <c r="W361" s="386">
        <v>5.2731891127252046</v>
      </c>
      <c r="X361" s="386">
        <v>5.4686545320642086</v>
      </c>
      <c r="Y361" s="386">
        <v>5.6713654207654214</v>
      </c>
      <c r="Z361" s="386">
        <v>5.8464023539531906</v>
      </c>
      <c r="AA361" s="386">
        <v>6.0268415008420195</v>
      </c>
      <c r="AB361" s="386">
        <v>6.2128495914604835</v>
      </c>
      <c r="AC361" s="386">
        <v>6.4045985016725426</v>
      </c>
      <c r="AD361" s="386">
        <v>6.6022654119948943</v>
      </c>
      <c r="AE361" s="386">
        <v>6.8359035142794111</v>
      </c>
      <c r="AF361" s="386">
        <v>7.0778095003027337</v>
      </c>
      <c r="AG361" s="386">
        <v>7.3282759503454322</v>
      </c>
      <c r="AH361" s="386">
        <v>7.5876057983920342</v>
      </c>
      <c r="AI361" s="386">
        <v>7.8561126985234067</v>
      </c>
      <c r="AJ361" s="386">
        <v>8.0783123573180813</v>
      </c>
      <c r="AK361" s="386">
        <v>8.3067966367977082</v>
      </c>
      <c r="AL361" s="386">
        <v>8.5417432890676164</v>
      </c>
      <c r="AM361" s="386">
        <v>8.7833350937141113</v>
      </c>
      <c r="AN361" s="386">
        <v>9.0317600000000624</v>
      </c>
      <c r="AO361" s="387">
        <v>9.0317600000000624</v>
      </c>
      <c r="AP361" s="387">
        <v>9.0317600000000624</v>
      </c>
      <c r="AQ361" s="387">
        <v>9.0317600000000624</v>
      </c>
      <c r="AR361" s="387">
        <v>9.0317600000000624</v>
      </c>
      <c r="AS361" s="387">
        <v>9.0317600000000624</v>
      </c>
      <c r="AT361" s="387">
        <v>9.0317600000000624</v>
      </c>
      <c r="AU361" s="387">
        <v>9.0317600000000624</v>
      </c>
      <c r="AV361" s="387">
        <v>9.0317600000000624</v>
      </c>
      <c r="AW361" s="387">
        <v>9.0317600000000624</v>
      </c>
      <c r="AX361" s="387">
        <v>9.0317600000000624</v>
      </c>
      <c r="AY361" s="387">
        <v>9.0317600000000624</v>
      </c>
      <c r="AZ361" s="387">
        <v>9.0317600000000624</v>
      </c>
      <c r="BA361" s="387">
        <v>9.0317600000000624</v>
      </c>
      <c r="BB361" s="387">
        <v>9.0317600000000624</v>
      </c>
      <c r="BC361" s="387">
        <v>9.0317600000000624</v>
      </c>
      <c r="BD361" s="387">
        <v>9.0317600000000624</v>
      </c>
      <c r="BE361" s="387">
        <v>9.0317600000000624</v>
      </c>
      <c r="BF361" s="387">
        <v>9.0317600000000624</v>
      </c>
      <c r="BG361" s="387">
        <v>9.0317600000000624</v>
      </c>
      <c r="BH361" s="387">
        <v>9.0317600000000624</v>
      </c>
      <c r="BI361" s="387">
        <v>9.0317600000000624</v>
      </c>
      <c r="BJ361" s="387">
        <v>9.0317600000000624</v>
      </c>
      <c r="BK361" s="387">
        <v>9.0317600000000624</v>
      </c>
      <c r="BL361" s="387">
        <v>9.0317600000000624</v>
      </c>
      <c r="BM361" s="387">
        <v>9.0317600000000624</v>
      </c>
      <c r="BN361" s="387">
        <v>9.0317600000000624</v>
      </c>
      <c r="BO361" s="387">
        <v>9.0317600000000624</v>
      </c>
      <c r="BP361" s="387">
        <v>9.0317600000000624</v>
      </c>
      <c r="CA361" s="386">
        <v>20</v>
      </c>
      <c r="CB361" s="386">
        <v>20</v>
      </c>
      <c r="CC361" s="386">
        <v>20</v>
      </c>
      <c r="CD361" s="386">
        <v>20</v>
      </c>
      <c r="CE361" s="386">
        <v>20</v>
      </c>
      <c r="CF361" s="386">
        <v>20.256721095679595</v>
      </c>
      <c r="CG361" s="386">
        <v>20.516737477407535</v>
      </c>
      <c r="CH361" s="386">
        <v>20.780091443656065</v>
      </c>
      <c r="CI361" s="386">
        <v>21.046825835842942</v>
      </c>
      <c r="CJ361" s="386">
        <v>21.316984045300693</v>
      </c>
      <c r="CK361" s="386">
        <v>21.58214713602208</v>
      </c>
      <c r="CL361" s="386">
        <v>21.850608604437586</v>
      </c>
      <c r="CM361" s="386">
        <v>22.1224094792416</v>
      </c>
      <c r="CN361" s="386">
        <v>22.397591299486617</v>
      </c>
      <c r="CO361" s="386">
        <v>22.676196120931579</v>
      </c>
      <c r="CP361" s="386">
        <v>22.959999650534591</v>
      </c>
      <c r="CQ361" s="386">
        <v>23.247355118169253</v>
      </c>
      <c r="CR361" s="386">
        <v>23.538306978052887</v>
      </c>
      <c r="CS361" s="386">
        <v>23.832900240768776</v>
      </c>
      <c r="CT361" s="386">
        <v>24.131180480229368</v>
      </c>
      <c r="CU361" s="386">
        <v>24.411651628912562</v>
      </c>
      <c r="CV361" s="386">
        <v>24.695382629110611</v>
      </c>
      <c r="CW361" s="386">
        <v>24.9824113693263</v>
      </c>
      <c r="CX361" s="386">
        <v>25.272776178431755</v>
      </c>
      <c r="CY361" s="386">
        <v>25.566515830786731</v>
      </c>
      <c r="CZ361" s="386">
        <v>25.941980879085868</v>
      </c>
      <c r="DA361" s="386">
        <v>26.322959936545551</v>
      </c>
      <c r="DB361" s="386">
        <v>26.709533980868397</v>
      </c>
      <c r="DC361" s="386">
        <v>27.101785178980343</v>
      </c>
      <c r="DD361" s="386">
        <v>27.499796904495383</v>
      </c>
      <c r="DE361" s="386">
        <v>27.853140519024283</v>
      </c>
      <c r="DF361" s="386">
        <v>28.211024229262325</v>
      </c>
      <c r="DG361" s="386">
        <v>28.57350637068863</v>
      </c>
      <c r="DH361" s="386">
        <v>28.940646028332182</v>
      </c>
      <c r="DI361" s="386">
        <v>29.312503046402782</v>
      </c>
      <c r="DJ361" s="387">
        <v>29.312503046402782</v>
      </c>
      <c r="DK361" s="387">
        <v>29.312503046402782</v>
      </c>
      <c r="DL361" s="387">
        <v>29.312503046402782</v>
      </c>
      <c r="DM361" s="387">
        <v>29.312503046402782</v>
      </c>
      <c r="DN361" s="387">
        <v>29.312503046402782</v>
      </c>
      <c r="DO361" s="387">
        <v>29.312503046402782</v>
      </c>
      <c r="DP361" s="387">
        <v>29.312503046402782</v>
      </c>
      <c r="DQ361" s="387">
        <v>29.312503046402782</v>
      </c>
      <c r="DR361" s="387">
        <v>29.312503046402782</v>
      </c>
      <c r="DS361" s="387">
        <v>29.312503046402782</v>
      </c>
      <c r="DT361" s="387">
        <v>29.312503046402782</v>
      </c>
      <c r="DU361" s="387">
        <v>29.312503046402782</v>
      </c>
      <c r="DV361" s="387">
        <v>29.312503046402782</v>
      </c>
      <c r="DW361" s="387">
        <v>29.312503046402782</v>
      </c>
      <c r="DX361" s="387">
        <v>29.312503046402782</v>
      </c>
      <c r="DY361" s="387">
        <v>29.312503046402782</v>
      </c>
      <c r="DZ361" s="387">
        <v>29.312503046402782</v>
      </c>
      <c r="EA361" s="387">
        <v>29.312503046402782</v>
      </c>
      <c r="EB361" s="387">
        <v>29.312503046402782</v>
      </c>
      <c r="EC361" s="387">
        <v>29.312503046402782</v>
      </c>
      <c r="ED361" s="387">
        <v>29.312503046402782</v>
      </c>
      <c r="EE361" s="387">
        <v>29.312503046402782</v>
      </c>
      <c r="EF361" s="387">
        <v>29.312503046402782</v>
      </c>
      <c r="EG361" s="387">
        <v>29.312503046402782</v>
      </c>
      <c r="EH361" s="387">
        <v>29.312503046402782</v>
      </c>
      <c r="EI361" s="387">
        <v>29.312503046402782</v>
      </c>
      <c r="EJ361" s="387">
        <v>29.312503046402782</v>
      </c>
      <c r="EK361" s="387">
        <v>29.312503046402782</v>
      </c>
      <c r="EY361" s="386">
        <v>4818</v>
      </c>
      <c r="EZ361" s="386">
        <v>4855</v>
      </c>
      <c r="FA361" s="386">
        <v>4892</v>
      </c>
      <c r="FB361" s="386">
        <v>4929</v>
      </c>
      <c r="FC361" s="386">
        <v>4965.3999999999996</v>
      </c>
      <c r="FD361" s="386">
        <v>5029</v>
      </c>
      <c r="FE361" s="386">
        <v>5093</v>
      </c>
      <c r="FF361" s="386">
        <v>5157</v>
      </c>
      <c r="FG361" s="386">
        <v>5221</v>
      </c>
      <c r="FH361" s="386">
        <v>5285</v>
      </c>
      <c r="FI361" s="386">
        <v>5348.4999999999991</v>
      </c>
      <c r="FJ361" s="386">
        <v>5394</v>
      </c>
      <c r="FK361" s="386">
        <v>5439</v>
      </c>
      <c r="FL361" s="386">
        <v>5484</v>
      </c>
      <c r="FM361" s="386">
        <v>5529</v>
      </c>
      <c r="FN361" s="386">
        <v>5574</v>
      </c>
      <c r="FO361" s="386">
        <v>5619</v>
      </c>
      <c r="FP361" s="386">
        <v>5664</v>
      </c>
      <c r="FQ361" s="386">
        <v>5709</v>
      </c>
      <c r="FR361" s="386">
        <v>5754</v>
      </c>
      <c r="FS361" s="386">
        <v>5799</v>
      </c>
      <c r="FT361" s="386">
        <v>5844</v>
      </c>
      <c r="FU361" s="386">
        <v>5889</v>
      </c>
      <c r="FV361" s="386">
        <v>5934</v>
      </c>
      <c r="FW361" s="386">
        <v>5979</v>
      </c>
      <c r="FX361" s="386">
        <v>6024</v>
      </c>
      <c r="FY361" s="386">
        <v>6069</v>
      </c>
      <c r="FZ361" s="386">
        <v>6114</v>
      </c>
      <c r="GA361" s="386">
        <v>6159</v>
      </c>
      <c r="GB361" s="386">
        <v>6204</v>
      </c>
      <c r="GC361" s="386">
        <v>6250.9999999999991</v>
      </c>
      <c r="GD361" s="387">
        <v>6250.9999999999991</v>
      </c>
      <c r="GE361" s="387">
        <v>6250.9999999999991</v>
      </c>
      <c r="GF361" s="387">
        <v>6250.9999999999991</v>
      </c>
      <c r="GG361" s="387">
        <v>6250.9999999999991</v>
      </c>
      <c r="GH361" s="387">
        <v>6250.9999999999991</v>
      </c>
      <c r="GI361" s="387">
        <v>6250.9999999999991</v>
      </c>
      <c r="GJ361" s="387">
        <v>6250.9999999999991</v>
      </c>
      <c r="GK361" s="387">
        <v>6250.9999999999991</v>
      </c>
      <c r="GL361" s="387">
        <v>6250.9999999999991</v>
      </c>
      <c r="GM361" s="387">
        <v>6250.9999999999991</v>
      </c>
      <c r="GN361" s="387">
        <v>6250.9999999999991</v>
      </c>
      <c r="GO361" s="387">
        <v>6250.9999999999991</v>
      </c>
      <c r="GP361" s="387">
        <v>6250.9999999999991</v>
      </c>
      <c r="GQ361" s="387">
        <v>6250.9999999999991</v>
      </c>
      <c r="GR361" s="387">
        <v>6250.9999999999991</v>
      </c>
      <c r="GS361" s="387">
        <v>6250.9999999999991</v>
      </c>
      <c r="GT361" s="387">
        <v>6250.9999999999991</v>
      </c>
      <c r="GU361" s="387">
        <v>6250.9999999999991</v>
      </c>
      <c r="GV361" s="387">
        <v>6250.9999999999991</v>
      </c>
      <c r="GW361" s="387">
        <v>6250.9999999999991</v>
      </c>
      <c r="GX361" s="387">
        <v>6250.9999999999991</v>
      </c>
      <c r="GY361" s="387">
        <v>6250.9999999999991</v>
      </c>
      <c r="GZ361" s="387">
        <v>6250.9999999999991</v>
      </c>
      <c r="HA361" s="387">
        <v>6250.9999999999991</v>
      </c>
      <c r="HB361" s="387">
        <v>6250.9999999999991</v>
      </c>
      <c r="HC361" s="387">
        <v>6250.9999999999991</v>
      </c>
      <c r="HD361" s="387">
        <v>6250.9999999999991</v>
      </c>
      <c r="HE361" s="387">
        <v>6250.9999999999991</v>
      </c>
      <c r="HS361" s="394">
        <v>6.5968282449798146</v>
      </c>
      <c r="HT361" s="394">
        <v>6.5968282449798155</v>
      </c>
      <c r="HU361" s="394">
        <v>6.5968282449798163</v>
      </c>
      <c r="HV361" s="394">
        <v>6.5968282449798172</v>
      </c>
      <c r="HW361" s="394">
        <v>6.5968282449798163</v>
      </c>
      <c r="HX361" s="394">
        <v>6.3626258642793392</v>
      </c>
      <c r="HY361" s="394">
        <v>6.1367381998468673</v>
      </c>
      <c r="HZ361" s="394">
        <v>5.9188700603764426</v>
      </c>
      <c r="IA361" s="394">
        <v>5.7087367345236961</v>
      </c>
      <c r="IB361" s="394">
        <v>5.5060636188434149</v>
      </c>
      <c r="IC361" s="394">
        <v>5.3561981708064019</v>
      </c>
      <c r="ID361" s="394">
        <v>5.2104117988698668</v>
      </c>
      <c r="IE361" s="394">
        <v>5.068593477697072</v>
      </c>
      <c r="IF361" s="394">
        <v>4.9306352038672987</v>
      </c>
      <c r="IG361" s="394">
        <v>4.7964319136245539</v>
      </c>
      <c r="IH361" s="394">
        <v>4.6828776873234279</v>
      </c>
      <c r="II361" s="394">
        <v>4.5720118265704954</v>
      </c>
      <c r="IJ361" s="394">
        <v>4.4637706850396262</v>
      </c>
      <c r="IK361" s="394">
        <v>4.3580921232142202</v>
      </c>
      <c r="IL361" s="394">
        <v>4.2549154727138996</v>
      </c>
      <c r="IM361" s="394">
        <v>4.1754997605332473</v>
      </c>
      <c r="IN361" s="394">
        <v>4.097566299969956</v>
      </c>
      <c r="IO361" s="394">
        <v>4.0210874255936346</v>
      </c>
      <c r="IP361" s="394">
        <v>3.9460359883342946</v>
      </c>
      <c r="IQ361" s="394">
        <v>3.8723853458447577</v>
      </c>
      <c r="IR361" s="394">
        <v>3.7949600700033392</v>
      </c>
      <c r="IS361" s="394">
        <v>3.719082851187173</v>
      </c>
      <c r="IT361" s="394">
        <v>3.6447227372229878</v>
      </c>
      <c r="IU361" s="394">
        <v>3.571849394801685</v>
      </c>
      <c r="IV361" s="394">
        <v>3.5004330971046405</v>
      </c>
      <c r="IW361" s="394">
        <v>3.4478910058228109</v>
      </c>
      <c r="IX361" s="394">
        <v>3.3961375801945417</v>
      </c>
      <c r="IY361" s="394">
        <v>3.3451609822153299</v>
      </c>
      <c r="IZ361" s="394">
        <v>3.2949495515711189</v>
      </c>
      <c r="JA361" s="394">
        <v>3.2454918029711353</v>
      </c>
      <c r="JB361" s="394">
        <v>3.2454918029711353</v>
      </c>
      <c r="JC361" s="394">
        <v>3.2454918029711353</v>
      </c>
      <c r="JD361" s="394">
        <v>3.2454918029711353</v>
      </c>
      <c r="JE361" s="394">
        <v>3.2454918029711353</v>
      </c>
      <c r="JF361" s="394">
        <v>3.2454918029711353</v>
      </c>
      <c r="JG361" s="394">
        <v>3.2454918029711353</v>
      </c>
      <c r="JH361" s="394">
        <v>3.2454918029711353</v>
      </c>
      <c r="JI361" s="394">
        <v>3.2454918029711353</v>
      </c>
      <c r="JJ361" s="394">
        <v>3.2454918029711353</v>
      </c>
      <c r="JK361" s="394">
        <v>3.2454918029711353</v>
      </c>
      <c r="JL361" s="394">
        <v>3.2454918029711353</v>
      </c>
      <c r="JM361" s="394">
        <v>3.2454918029711353</v>
      </c>
      <c r="JN361" s="394">
        <v>3.2454918029711353</v>
      </c>
      <c r="JO361" s="394">
        <v>3.2454918029711353</v>
      </c>
      <c r="JP361" s="394">
        <v>3.2454918029711353</v>
      </c>
      <c r="JQ361" s="394">
        <v>3.2454918029711353</v>
      </c>
      <c r="JR361" s="394">
        <v>3.2454918029711353</v>
      </c>
      <c r="JS361" s="394">
        <v>3.2454918029711353</v>
      </c>
      <c r="JT361" s="394">
        <v>3.2454918029711353</v>
      </c>
      <c r="JU361" s="394">
        <v>3.2454918029711353</v>
      </c>
      <c r="JV361" s="394">
        <v>3.2454918029711353</v>
      </c>
      <c r="JW361" s="394">
        <v>3.2454918029711353</v>
      </c>
      <c r="JX361" s="394">
        <v>3.2454918029711353</v>
      </c>
      <c r="JY361" s="394">
        <v>3.2454918029711353</v>
      </c>
      <c r="JZ361" s="394">
        <v>3.2454918029711353</v>
      </c>
      <c r="KA361" s="394">
        <v>3.2454918029711353</v>
      </c>
      <c r="KB361" s="394">
        <v>3.2454918029711353</v>
      </c>
      <c r="KC361" s="394">
        <v>3.2454918029711353</v>
      </c>
    </row>
    <row r="362" spans="1:289" x14ac:dyDescent="0.25">
      <c r="A362" s="383">
        <v>353</v>
      </c>
      <c r="B362" s="384" t="s">
        <v>869</v>
      </c>
      <c r="C362" s="385" t="s">
        <v>142</v>
      </c>
      <c r="D362" s="385" t="s">
        <v>142</v>
      </c>
      <c r="E362" s="129">
        <v>2052</v>
      </c>
      <c r="F362" s="386">
        <v>3.0317599999999998</v>
      </c>
      <c r="G362" s="386">
        <v>3.0317599999999998</v>
      </c>
      <c r="H362" s="386">
        <v>3.0317599999999998</v>
      </c>
      <c r="I362" s="386">
        <v>3.0317599999999998</v>
      </c>
      <c r="J362" s="386">
        <v>3.0317599999999998</v>
      </c>
      <c r="K362" s="386">
        <v>3.4216217146778152</v>
      </c>
      <c r="L362" s="386">
        <v>3.8616167369299528</v>
      </c>
      <c r="M362" s="386">
        <v>4.3581918360433596</v>
      </c>
      <c r="N362" s="386">
        <v>4.9186227877330451</v>
      </c>
      <c r="O362" s="386">
        <v>5.5511209781831434</v>
      </c>
      <c r="P362" s="386">
        <v>5.9897951396988347</v>
      </c>
      <c r="Q362" s="386">
        <v>6.46313527602174</v>
      </c>
      <c r="R362" s="386">
        <v>6.9738808459911548</v>
      </c>
      <c r="S362" s="386">
        <v>7.5249877926148967</v>
      </c>
      <c r="T362" s="386">
        <v>8.1196456506069534</v>
      </c>
      <c r="U362" s="386">
        <v>8.4635568311861693</v>
      </c>
      <c r="V362" s="386">
        <v>8.8220345218345209</v>
      </c>
      <c r="W362" s="386">
        <v>9.1956956935246801</v>
      </c>
      <c r="X362" s="386">
        <v>9.5851834493075785</v>
      </c>
      <c r="Y362" s="386">
        <v>9.9911681311481342</v>
      </c>
      <c r="Z362" s="386">
        <v>10.25601931455536</v>
      </c>
      <c r="AA362" s="386">
        <v>10.527891313590091</v>
      </c>
      <c r="AB362" s="386">
        <v>10.806970239756311</v>
      </c>
      <c r="AC362" s="386">
        <v>11.09344713810045</v>
      </c>
      <c r="AD362" s="386">
        <v>11.387518117992343</v>
      </c>
      <c r="AE362" s="386">
        <v>11.741031401221894</v>
      </c>
      <c r="AF362" s="386">
        <v>12.105519125073611</v>
      </c>
      <c r="AG362" s="386">
        <v>12.481321979283022</v>
      </c>
      <c r="AH362" s="386">
        <v>12.868791229932997</v>
      </c>
      <c r="AI362" s="386">
        <v>13.268289047785112</v>
      </c>
      <c r="AJ362" s="386">
        <v>13.603601640003234</v>
      </c>
      <c r="AK362" s="386">
        <v>13.947388160856397</v>
      </c>
      <c r="AL362" s="386">
        <v>14.2998627611644</v>
      </c>
      <c r="AM362" s="386">
        <v>14.661245003708313</v>
      </c>
      <c r="AN362" s="386">
        <v>15.031760000000096</v>
      </c>
      <c r="AO362" s="387">
        <v>15.031760000000096</v>
      </c>
      <c r="AP362" s="387">
        <v>15.031760000000096</v>
      </c>
      <c r="AQ362" s="387">
        <v>15.031760000000096</v>
      </c>
      <c r="AR362" s="387">
        <v>15.031760000000096</v>
      </c>
      <c r="AS362" s="387">
        <v>15.031760000000096</v>
      </c>
      <c r="AT362" s="387">
        <v>15.031760000000096</v>
      </c>
      <c r="AU362" s="387">
        <v>15.031760000000096</v>
      </c>
      <c r="AV362" s="387">
        <v>15.031760000000096</v>
      </c>
      <c r="AW362" s="387">
        <v>15.031760000000096</v>
      </c>
      <c r="AX362" s="387">
        <v>15.031760000000096</v>
      </c>
      <c r="AY362" s="387">
        <v>15.031760000000096</v>
      </c>
      <c r="AZ362" s="387">
        <v>15.031760000000096</v>
      </c>
      <c r="BA362" s="387">
        <v>15.031760000000096</v>
      </c>
      <c r="BB362" s="387">
        <v>15.031760000000096</v>
      </c>
      <c r="BC362" s="387">
        <v>15.031760000000096</v>
      </c>
      <c r="BD362" s="387">
        <v>15.031760000000096</v>
      </c>
      <c r="BE362" s="387">
        <v>15.031760000000096</v>
      </c>
      <c r="BF362" s="387">
        <v>15.031760000000096</v>
      </c>
      <c r="BG362" s="387">
        <v>15.031760000000096</v>
      </c>
      <c r="BH362" s="387">
        <v>15.031760000000096</v>
      </c>
      <c r="BI362" s="387">
        <v>15.031760000000096</v>
      </c>
      <c r="BJ362" s="387">
        <v>15.031760000000096</v>
      </c>
      <c r="BK362" s="387">
        <v>15.031760000000096</v>
      </c>
      <c r="BL362" s="387">
        <v>15.031760000000096</v>
      </c>
      <c r="BM362" s="387">
        <v>15.031760000000096</v>
      </c>
      <c r="BN362" s="387">
        <v>15.031760000000096</v>
      </c>
      <c r="BO362" s="387">
        <v>15.031760000000096</v>
      </c>
      <c r="BP362" s="387">
        <v>15.031760000000096</v>
      </c>
      <c r="CA362" s="386">
        <v>0</v>
      </c>
      <c r="CB362" s="386">
        <v>0</v>
      </c>
      <c r="CC362" s="386">
        <v>0</v>
      </c>
      <c r="CD362" s="386">
        <v>0</v>
      </c>
      <c r="CE362" s="386">
        <v>0</v>
      </c>
      <c r="CF362" s="386">
        <v>0</v>
      </c>
      <c r="CG362" s="386">
        <v>1</v>
      </c>
      <c r="CH362" s="386">
        <v>2</v>
      </c>
      <c r="CI362" s="386">
        <v>3</v>
      </c>
      <c r="CJ362" s="386">
        <v>3.8897243977869791</v>
      </c>
      <c r="CK362" s="386">
        <v>4.482578323814602</v>
      </c>
      <c r="CL362" s="386">
        <v>5.1657923220895894</v>
      </c>
      <c r="CM362" s="386">
        <v>5.9531386597726854</v>
      </c>
      <c r="CN362" s="386">
        <v>6.8604887097250788</v>
      </c>
      <c r="CO362" s="386">
        <v>7.9061328865574323</v>
      </c>
      <c r="CP362" s="386">
        <v>8.413758090381469</v>
      </c>
      <c r="CQ362" s="386">
        <v>8.9539761371610709</v>
      </c>
      <c r="CR362" s="386">
        <v>9.5288796996081597</v>
      </c>
      <c r="CS362" s="386">
        <v>10.140695813647008</v>
      </c>
      <c r="CT362" s="386">
        <v>10.791794505407239</v>
      </c>
      <c r="CU362" s="386">
        <v>11.191646550900209</v>
      </c>
      <c r="CV362" s="386">
        <v>11.606313709691047</v>
      </c>
      <c r="CW362" s="386">
        <v>12.036344903773532</v>
      </c>
      <c r="CX362" s="386">
        <v>12.482309393518154</v>
      </c>
      <c r="CY362" s="386">
        <v>12.944797531239235</v>
      </c>
      <c r="CZ362" s="386">
        <v>13.478858642177764</v>
      </c>
      <c r="DA362" s="386">
        <v>14.034953413320602</v>
      </c>
      <c r="DB362" s="386">
        <v>14.613990883300325</v>
      </c>
      <c r="DC362" s="386">
        <v>15.216917594787773</v>
      </c>
      <c r="DD362" s="386">
        <v>15.844719141789206</v>
      </c>
      <c r="DE362" s="386">
        <v>16.354637077950191</v>
      </c>
      <c r="DF362" s="386">
        <v>16.880965295624648</v>
      </c>
      <c r="DG362" s="386">
        <v>17.42423191379066</v>
      </c>
      <c r="DH362" s="386">
        <v>17.984982047457414</v>
      </c>
      <c r="DI362" s="386">
        <v>18.563778354634884</v>
      </c>
      <c r="DJ362" s="387">
        <v>18.563778354634884</v>
      </c>
      <c r="DK362" s="387">
        <v>18.563778354634884</v>
      </c>
      <c r="DL362" s="387">
        <v>18.563778354634884</v>
      </c>
      <c r="DM362" s="387">
        <v>18.563778354634884</v>
      </c>
      <c r="DN362" s="387">
        <v>18.563778354634884</v>
      </c>
      <c r="DO362" s="387">
        <v>18.563778354634884</v>
      </c>
      <c r="DP362" s="387">
        <v>18.563778354634884</v>
      </c>
      <c r="DQ362" s="387">
        <v>18.563778354634884</v>
      </c>
      <c r="DR362" s="387">
        <v>18.563778354634884</v>
      </c>
      <c r="DS362" s="387">
        <v>18.563778354634884</v>
      </c>
      <c r="DT362" s="387">
        <v>18.563778354634884</v>
      </c>
      <c r="DU362" s="387">
        <v>18.563778354634884</v>
      </c>
      <c r="DV362" s="387">
        <v>18.563778354634884</v>
      </c>
      <c r="DW362" s="387">
        <v>18.563778354634884</v>
      </c>
      <c r="DX362" s="387">
        <v>18.563778354634884</v>
      </c>
      <c r="DY362" s="387">
        <v>18.563778354634884</v>
      </c>
      <c r="DZ362" s="387">
        <v>18.563778354634884</v>
      </c>
      <c r="EA362" s="387">
        <v>18.563778354634884</v>
      </c>
      <c r="EB362" s="387">
        <v>18.563778354634884</v>
      </c>
      <c r="EC362" s="387">
        <v>18.563778354634884</v>
      </c>
      <c r="ED362" s="387">
        <v>18.563778354634884</v>
      </c>
      <c r="EE362" s="387">
        <v>18.563778354634884</v>
      </c>
      <c r="EF362" s="387">
        <v>18.563778354634884</v>
      </c>
      <c r="EG362" s="387">
        <v>18.563778354634884</v>
      </c>
      <c r="EH362" s="387">
        <v>18.563778354634884</v>
      </c>
      <c r="EI362" s="387">
        <v>18.563778354634884</v>
      </c>
      <c r="EJ362" s="387">
        <v>18.563778354634884</v>
      </c>
      <c r="EK362" s="387">
        <v>18.563778354634884</v>
      </c>
      <c r="EY362" s="386">
        <v>5852</v>
      </c>
      <c r="EZ362" s="386">
        <v>5897</v>
      </c>
      <c r="FA362" s="386">
        <v>5942</v>
      </c>
      <c r="FB362" s="386">
        <v>5987</v>
      </c>
      <c r="FC362" s="386">
        <v>6033</v>
      </c>
      <c r="FD362" s="386">
        <v>6110</v>
      </c>
      <c r="FE362" s="386">
        <v>6187</v>
      </c>
      <c r="FF362" s="386">
        <v>6264</v>
      </c>
      <c r="FG362" s="386">
        <v>6341</v>
      </c>
      <c r="FH362" s="386">
        <v>6418</v>
      </c>
      <c r="FI362" s="386">
        <v>6495.2000000000007</v>
      </c>
      <c r="FJ362" s="386">
        <v>6550</v>
      </c>
      <c r="FK362" s="386">
        <v>6605</v>
      </c>
      <c r="FL362" s="386">
        <v>6660</v>
      </c>
      <c r="FM362" s="386">
        <v>6715</v>
      </c>
      <c r="FN362" s="386">
        <v>6770</v>
      </c>
      <c r="FO362" s="386">
        <v>6825</v>
      </c>
      <c r="FP362" s="386">
        <v>6880</v>
      </c>
      <c r="FQ362" s="386">
        <v>6935</v>
      </c>
      <c r="FR362" s="386">
        <v>6990</v>
      </c>
      <c r="FS362" s="386">
        <v>7045</v>
      </c>
      <c r="FT362" s="386">
        <v>7100</v>
      </c>
      <c r="FU362" s="386">
        <v>7155</v>
      </c>
      <c r="FV362" s="386">
        <v>7210</v>
      </c>
      <c r="FW362" s="386">
        <v>7265</v>
      </c>
      <c r="FX362" s="386">
        <v>7320</v>
      </c>
      <c r="FY362" s="386">
        <v>7375</v>
      </c>
      <c r="FZ362" s="386">
        <v>7430</v>
      </c>
      <c r="GA362" s="386">
        <v>7485</v>
      </c>
      <c r="GB362" s="386">
        <v>7540</v>
      </c>
      <c r="GC362" s="386">
        <v>7591.7</v>
      </c>
      <c r="GD362" s="387">
        <v>7591.7</v>
      </c>
      <c r="GE362" s="387">
        <v>7591.7</v>
      </c>
      <c r="GF362" s="387">
        <v>7591.7</v>
      </c>
      <c r="GG362" s="387">
        <v>7591.7</v>
      </c>
      <c r="GH362" s="387">
        <v>7591.7</v>
      </c>
      <c r="GI362" s="387">
        <v>7591.7</v>
      </c>
      <c r="GJ362" s="387">
        <v>7591.7</v>
      </c>
      <c r="GK362" s="387">
        <v>7591.7</v>
      </c>
      <c r="GL362" s="387">
        <v>7591.7</v>
      </c>
      <c r="GM362" s="387">
        <v>7591.7</v>
      </c>
      <c r="GN362" s="387">
        <v>7591.7</v>
      </c>
      <c r="GO362" s="387">
        <v>7591.7</v>
      </c>
      <c r="GP362" s="387">
        <v>7591.7</v>
      </c>
      <c r="GQ362" s="387">
        <v>7591.7</v>
      </c>
      <c r="GR362" s="387">
        <v>7591.7</v>
      </c>
      <c r="GS362" s="387">
        <v>7591.7</v>
      </c>
      <c r="GT362" s="387">
        <v>7591.7</v>
      </c>
      <c r="GU362" s="387">
        <v>7591.7</v>
      </c>
      <c r="GV362" s="387">
        <v>7591.7</v>
      </c>
      <c r="GW362" s="387">
        <v>7591.7</v>
      </c>
      <c r="GX362" s="387">
        <v>7591.7</v>
      </c>
      <c r="GY362" s="387">
        <v>7591.7</v>
      </c>
      <c r="GZ362" s="387">
        <v>7591.7</v>
      </c>
      <c r="HA362" s="387">
        <v>7591.7</v>
      </c>
      <c r="HB362" s="387">
        <v>7591.7</v>
      </c>
      <c r="HC362" s="387">
        <v>7591.7</v>
      </c>
      <c r="HD362" s="387">
        <v>7591.7</v>
      </c>
      <c r="HE362" s="387">
        <v>7591.7</v>
      </c>
      <c r="HS362" s="394">
        <v>0</v>
      </c>
      <c r="HT362" s="394">
        <v>0</v>
      </c>
      <c r="HU362" s="394">
        <v>0</v>
      </c>
      <c r="HV362" s="394">
        <v>0</v>
      </c>
      <c r="HW362" s="394">
        <v>0</v>
      </c>
      <c r="HX362" s="394">
        <v>0</v>
      </c>
      <c r="HY362" s="394">
        <v>0.25895889419492624</v>
      </c>
      <c r="HZ362" s="394">
        <v>0.45890591218575766</v>
      </c>
      <c r="IA362" s="394">
        <v>0.60992682900627082</v>
      </c>
      <c r="IB362" s="394">
        <v>0.70070971486196432</v>
      </c>
      <c r="IC362" s="394">
        <v>0.7483692211950983</v>
      </c>
      <c r="ID362" s="394">
        <v>0.79927033884849996</v>
      </c>
      <c r="IE362" s="394">
        <v>0.85363354941671687</v>
      </c>
      <c r="IF362" s="394">
        <v>0.91169433078124529</v>
      </c>
      <c r="IG362" s="394">
        <v>0.97370417709871848</v>
      </c>
      <c r="IH362" s="394">
        <v>0.99411609778276622</v>
      </c>
      <c r="II362" s="394">
        <v>1.0149559169146294</v>
      </c>
      <c r="IJ362" s="394">
        <v>1.0362326045997909</v>
      </c>
      <c r="IK362" s="394">
        <v>1.0579553189855286</v>
      </c>
      <c r="IL362" s="394">
        <v>1.080133410202867</v>
      </c>
      <c r="IM362" s="394">
        <v>1.0912271328328143</v>
      </c>
      <c r="IN362" s="394">
        <v>1.1024347957229439</v>
      </c>
      <c r="IO362" s="394">
        <v>1.1137575691191079</v>
      </c>
      <c r="IP362" s="394">
        <v>1.1251966352863987</v>
      </c>
      <c r="IQ362" s="394">
        <v>1.1367531886325943</v>
      </c>
      <c r="IR362" s="394">
        <v>1.1480131669501381</v>
      </c>
      <c r="IS362" s="394">
        <v>1.1593846796913188</v>
      </c>
      <c r="IT362" s="394">
        <v>1.1708688316475762</v>
      </c>
      <c r="IU362" s="394">
        <v>1.1824667385537346</v>
      </c>
      <c r="IV362" s="394">
        <v>1.1941795271964006</v>
      </c>
      <c r="IW362" s="394">
        <v>1.2022284620461956</v>
      </c>
      <c r="IX362" s="394">
        <v>1.2103316478278987</v>
      </c>
      <c r="IY362" s="394">
        <v>1.2184894502002794</v>
      </c>
      <c r="IZ362" s="394">
        <v>1.2267022372866982</v>
      </c>
      <c r="JA362" s="394">
        <v>1.2349703796917171</v>
      </c>
      <c r="JB362" s="394">
        <v>1.2349703796917171</v>
      </c>
      <c r="JC362" s="394">
        <v>1.2349703796917171</v>
      </c>
      <c r="JD362" s="394">
        <v>1.2349703796917171</v>
      </c>
      <c r="JE362" s="394">
        <v>1.2349703796917171</v>
      </c>
      <c r="JF362" s="394">
        <v>1.2349703796917171</v>
      </c>
      <c r="JG362" s="394">
        <v>1.2349703796917171</v>
      </c>
      <c r="JH362" s="394">
        <v>1.2349703796917171</v>
      </c>
      <c r="JI362" s="394">
        <v>1.2349703796917171</v>
      </c>
      <c r="JJ362" s="394">
        <v>1.2349703796917171</v>
      </c>
      <c r="JK362" s="394">
        <v>1.2349703796917171</v>
      </c>
      <c r="JL362" s="394">
        <v>1.2349703796917171</v>
      </c>
      <c r="JM362" s="394">
        <v>1.2349703796917171</v>
      </c>
      <c r="JN362" s="394">
        <v>1.2349703796917171</v>
      </c>
      <c r="JO362" s="394">
        <v>1.2349703796917171</v>
      </c>
      <c r="JP362" s="394">
        <v>1.2349703796917171</v>
      </c>
      <c r="JQ362" s="394">
        <v>1.2349703796917171</v>
      </c>
      <c r="JR362" s="394">
        <v>1.2349703796917171</v>
      </c>
      <c r="JS362" s="394">
        <v>1.2349703796917171</v>
      </c>
      <c r="JT362" s="394">
        <v>1.2349703796917171</v>
      </c>
      <c r="JU362" s="394">
        <v>1.2349703796917171</v>
      </c>
      <c r="JV362" s="394">
        <v>1.2349703796917171</v>
      </c>
      <c r="JW362" s="394">
        <v>1.2349703796917171</v>
      </c>
      <c r="JX362" s="394">
        <v>1.2349703796917171</v>
      </c>
      <c r="JY362" s="394">
        <v>1.2349703796917171</v>
      </c>
      <c r="JZ362" s="394">
        <v>1.2349703796917171</v>
      </c>
      <c r="KA362" s="394">
        <v>1.2349703796917171</v>
      </c>
      <c r="KB362" s="394">
        <v>1.2349703796917171</v>
      </c>
      <c r="KC362" s="394">
        <v>1.2349703796917171</v>
      </c>
    </row>
    <row r="363" spans="1:289" x14ac:dyDescent="0.25">
      <c r="A363" s="383">
        <v>354</v>
      </c>
      <c r="B363" s="384" t="s">
        <v>869</v>
      </c>
      <c r="C363" s="385" t="s">
        <v>142</v>
      </c>
      <c r="D363" s="385" t="s">
        <v>142</v>
      </c>
      <c r="E363" s="129">
        <v>2052</v>
      </c>
      <c r="F363" s="386">
        <v>3.0317599999999998</v>
      </c>
      <c r="G363" s="386">
        <v>3.0317599999999993</v>
      </c>
      <c r="H363" s="386">
        <v>3.0317599999999989</v>
      </c>
      <c r="I363" s="386">
        <v>3.0317599999999985</v>
      </c>
      <c r="J363" s="386">
        <v>3.0317599999999989</v>
      </c>
      <c r="K363" s="386">
        <v>3.183704578545727</v>
      </c>
      <c r="L363" s="386">
        <v>3.343264256884789</v>
      </c>
      <c r="M363" s="386">
        <v>3.5108206856520252</v>
      </c>
      <c r="N363" s="386">
        <v>3.6867746429016166</v>
      </c>
      <c r="O363" s="386">
        <v>3.8715469927277133</v>
      </c>
      <c r="P363" s="386">
        <v>4.0293780117498494</v>
      </c>
      <c r="Q363" s="386">
        <v>4.1936433141766187</v>
      </c>
      <c r="R363" s="386">
        <v>4.3646052058791209</v>
      </c>
      <c r="S363" s="386">
        <v>4.542536686129055</v>
      </c>
      <c r="T363" s="386">
        <v>4.7277218835356498</v>
      </c>
      <c r="U363" s="386">
        <v>4.902968043066215</v>
      </c>
      <c r="V363" s="386">
        <v>5.0847101888639008</v>
      </c>
      <c r="W363" s="386">
        <v>5.2731891127252046</v>
      </c>
      <c r="X363" s="386">
        <v>5.4686545320642086</v>
      </c>
      <c r="Y363" s="386">
        <v>5.6713654207654214</v>
      </c>
      <c r="Z363" s="386">
        <v>5.8464023539531906</v>
      </c>
      <c r="AA363" s="386">
        <v>6.0268415008420195</v>
      </c>
      <c r="AB363" s="386">
        <v>6.2128495914604835</v>
      </c>
      <c r="AC363" s="386">
        <v>6.4045985016725426</v>
      </c>
      <c r="AD363" s="386">
        <v>6.6022654119948943</v>
      </c>
      <c r="AE363" s="386">
        <v>6.7626188922703445</v>
      </c>
      <c r="AF363" s="386">
        <v>6.9268669809918189</v>
      </c>
      <c r="AG363" s="386">
        <v>7.0951042690277033</v>
      </c>
      <c r="AH363" s="386">
        <v>7.2674276446358386</v>
      </c>
      <c r="AI363" s="386">
        <v>7.4439363492617021</v>
      </c>
      <c r="AJ363" s="386">
        <v>7.5579543648181815</v>
      </c>
      <c r="AK363" s="386">
        <v>7.6737187827163096</v>
      </c>
      <c r="AL363" s="386">
        <v>7.7912563524230372</v>
      </c>
      <c r="AM363" s="386">
        <v>7.9105942331241792</v>
      </c>
      <c r="AN363" s="386">
        <v>8.0317600000000304</v>
      </c>
      <c r="AO363" s="387">
        <v>8.0317600000000304</v>
      </c>
      <c r="AP363" s="387">
        <v>8.0317600000000304</v>
      </c>
      <c r="AQ363" s="387">
        <v>8.0317600000000304</v>
      </c>
      <c r="AR363" s="387">
        <v>8.0317600000000304</v>
      </c>
      <c r="AS363" s="387">
        <v>8.0317600000000304</v>
      </c>
      <c r="AT363" s="387">
        <v>8.0317600000000304</v>
      </c>
      <c r="AU363" s="387">
        <v>8.0317600000000304</v>
      </c>
      <c r="AV363" s="387">
        <v>8.0317600000000304</v>
      </c>
      <c r="AW363" s="387">
        <v>8.0317600000000304</v>
      </c>
      <c r="AX363" s="387">
        <v>8.0317600000000304</v>
      </c>
      <c r="AY363" s="387">
        <v>8.0317600000000304</v>
      </c>
      <c r="AZ363" s="387">
        <v>8.0317600000000304</v>
      </c>
      <c r="BA363" s="387">
        <v>8.0317600000000304</v>
      </c>
      <c r="BB363" s="387">
        <v>8.0317600000000304</v>
      </c>
      <c r="BC363" s="387">
        <v>8.0317600000000304</v>
      </c>
      <c r="BD363" s="387">
        <v>8.0317600000000304</v>
      </c>
      <c r="BE363" s="387">
        <v>8.0317600000000304</v>
      </c>
      <c r="BF363" s="387">
        <v>8.0317600000000304</v>
      </c>
      <c r="BG363" s="387">
        <v>8.0317600000000304</v>
      </c>
      <c r="BH363" s="387">
        <v>8.0317600000000304</v>
      </c>
      <c r="BI363" s="387">
        <v>8.0317600000000304</v>
      </c>
      <c r="BJ363" s="387">
        <v>8.0317600000000304</v>
      </c>
      <c r="BK363" s="387">
        <v>8.0317600000000304</v>
      </c>
      <c r="BL363" s="387">
        <v>8.0317600000000304</v>
      </c>
      <c r="BM363" s="387">
        <v>8.0317600000000304</v>
      </c>
      <c r="BN363" s="387">
        <v>8.0317600000000304</v>
      </c>
      <c r="BO363" s="387">
        <v>8.0317600000000304</v>
      </c>
      <c r="BP363" s="387">
        <v>8.0317600000000304</v>
      </c>
      <c r="CA363" s="386">
        <v>10</v>
      </c>
      <c r="CB363" s="386">
        <v>10</v>
      </c>
      <c r="CC363" s="386">
        <v>10</v>
      </c>
      <c r="CD363" s="386">
        <v>10</v>
      </c>
      <c r="CE363" s="386">
        <v>10</v>
      </c>
      <c r="CF363" s="386">
        <v>10.250525744669108</v>
      </c>
      <c r="CG363" s="386">
        <v>10.507327804212418</v>
      </c>
      <c r="CH363" s="386">
        <v>10.770563416475692</v>
      </c>
      <c r="CI363" s="386">
        <v>11.040393758517535</v>
      </c>
      <c r="CJ363" s="386">
        <v>11.316984045296817</v>
      </c>
      <c r="CK363" s="386">
        <v>11.576635325969203</v>
      </c>
      <c r="CL363" s="386">
        <v>11.842243917112732</v>
      </c>
      <c r="CM363" s="386">
        <v>12.113946500310325</v>
      </c>
      <c r="CN363" s="386">
        <v>12.39188289309949</v>
      </c>
      <c r="CO363" s="386">
        <v>12.676196120922114</v>
      </c>
      <c r="CP363" s="386">
        <v>12.954684734950467</v>
      </c>
      <c r="CQ363" s="386">
        <v>13.23929158093134</v>
      </c>
      <c r="CR363" s="386">
        <v>13.530151072841962</v>
      </c>
      <c r="CS363" s="386">
        <v>13.82740057765602</v>
      </c>
      <c r="CT363" s="386">
        <v>14.131180480219268</v>
      </c>
      <c r="CU363" s="386">
        <v>14.407248200773623</v>
      </c>
      <c r="CV363" s="386">
        <v>14.688709199436538</v>
      </c>
      <c r="CW363" s="386">
        <v>14.975668839662669</v>
      </c>
      <c r="CX363" s="386">
        <v>15.268234543294417</v>
      </c>
      <c r="CY363" s="386">
        <v>15.566515830774739</v>
      </c>
      <c r="CZ363" s="386">
        <v>15.81782066362917</v>
      </c>
      <c r="DA363" s="386">
        <v>16.073182545581972</v>
      </c>
      <c r="DB363" s="386">
        <v>16.332666973373492</v>
      </c>
      <c r="DC363" s="386">
        <v>16.596340501119261</v>
      </c>
      <c r="DD363" s="386">
        <v>16.864270757380172</v>
      </c>
      <c r="DE363" s="386">
        <v>17.041765607764383</v>
      </c>
      <c r="DF363" s="386">
        <v>17.221128574616014</v>
      </c>
      <c r="DG363" s="386">
        <v>17.402379319683721</v>
      </c>
      <c r="DH363" s="386">
        <v>17.585537711654201</v>
      </c>
      <c r="DI363" s="386">
        <v>17.770623828330198</v>
      </c>
      <c r="DJ363" s="387">
        <v>17.770623828330198</v>
      </c>
      <c r="DK363" s="387">
        <v>17.770623828330198</v>
      </c>
      <c r="DL363" s="387">
        <v>17.770623828330198</v>
      </c>
      <c r="DM363" s="387">
        <v>17.770623828330198</v>
      </c>
      <c r="DN363" s="387">
        <v>17.770623828330198</v>
      </c>
      <c r="DO363" s="387">
        <v>17.770623828330198</v>
      </c>
      <c r="DP363" s="387">
        <v>17.770623828330198</v>
      </c>
      <c r="DQ363" s="387">
        <v>17.770623828330198</v>
      </c>
      <c r="DR363" s="387">
        <v>17.770623828330198</v>
      </c>
      <c r="DS363" s="387">
        <v>17.770623828330198</v>
      </c>
      <c r="DT363" s="387">
        <v>17.770623828330198</v>
      </c>
      <c r="DU363" s="387">
        <v>17.770623828330198</v>
      </c>
      <c r="DV363" s="387">
        <v>17.770623828330198</v>
      </c>
      <c r="DW363" s="387">
        <v>17.770623828330198</v>
      </c>
      <c r="DX363" s="387">
        <v>17.770623828330198</v>
      </c>
      <c r="DY363" s="387">
        <v>17.770623828330198</v>
      </c>
      <c r="DZ363" s="387">
        <v>17.770623828330198</v>
      </c>
      <c r="EA363" s="387">
        <v>17.770623828330198</v>
      </c>
      <c r="EB363" s="387">
        <v>17.770623828330198</v>
      </c>
      <c r="EC363" s="387">
        <v>17.770623828330198</v>
      </c>
      <c r="ED363" s="387">
        <v>17.770623828330198</v>
      </c>
      <c r="EE363" s="387">
        <v>17.770623828330198</v>
      </c>
      <c r="EF363" s="387">
        <v>17.770623828330198</v>
      </c>
      <c r="EG363" s="387">
        <v>17.770623828330198</v>
      </c>
      <c r="EH363" s="387">
        <v>17.770623828330198</v>
      </c>
      <c r="EI363" s="387">
        <v>17.770623828330198</v>
      </c>
      <c r="EJ363" s="387">
        <v>17.770623828330198</v>
      </c>
      <c r="EK363" s="387">
        <v>17.770623828330198</v>
      </c>
      <c r="EY363" s="386">
        <v>5988</v>
      </c>
      <c r="EZ363" s="386">
        <v>6034</v>
      </c>
      <c r="FA363" s="386">
        <v>6080</v>
      </c>
      <c r="FB363" s="386">
        <v>6126</v>
      </c>
      <c r="FC363" s="386">
        <v>6172.3</v>
      </c>
      <c r="FD363" s="386">
        <v>6251</v>
      </c>
      <c r="FE363" s="386">
        <v>6330</v>
      </c>
      <c r="FF363" s="386">
        <v>6409</v>
      </c>
      <c r="FG363" s="386">
        <v>6488</v>
      </c>
      <c r="FH363" s="386">
        <v>6567</v>
      </c>
      <c r="FI363" s="386">
        <v>6646.5</v>
      </c>
      <c r="FJ363" s="386">
        <v>6703</v>
      </c>
      <c r="FK363" s="386">
        <v>6759</v>
      </c>
      <c r="FL363" s="386">
        <v>6815</v>
      </c>
      <c r="FM363" s="386">
        <v>6871</v>
      </c>
      <c r="FN363" s="386">
        <v>6927</v>
      </c>
      <c r="FO363" s="386">
        <v>6983</v>
      </c>
      <c r="FP363" s="386">
        <v>7039</v>
      </c>
      <c r="FQ363" s="386">
        <v>7095</v>
      </c>
      <c r="FR363" s="386">
        <v>7151</v>
      </c>
      <c r="FS363" s="386">
        <v>7207</v>
      </c>
      <c r="FT363" s="386">
        <v>7263</v>
      </c>
      <c r="FU363" s="386">
        <v>7319</v>
      </c>
      <c r="FV363" s="386">
        <v>7375</v>
      </c>
      <c r="FW363" s="386">
        <v>7431</v>
      </c>
      <c r="FX363" s="386">
        <v>7487</v>
      </c>
      <c r="FY363" s="386">
        <v>7543</v>
      </c>
      <c r="FZ363" s="386">
        <v>7599</v>
      </c>
      <c r="GA363" s="386">
        <v>7655</v>
      </c>
      <c r="GB363" s="386">
        <v>7711</v>
      </c>
      <c r="GC363" s="386">
        <v>7768</v>
      </c>
      <c r="GD363" s="387">
        <v>7768</v>
      </c>
      <c r="GE363" s="387">
        <v>7768</v>
      </c>
      <c r="GF363" s="387">
        <v>7768</v>
      </c>
      <c r="GG363" s="387">
        <v>7768</v>
      </c>
      <c r="GH363" s="387">
        <v>7768</v>
      </c>
      <c r="GI363" s="387">
        <v>7768</v>
      </c>
      <c r="GJ363" s="387">
        <v>7768</v>
      </c>
      <c r="GK363" s="387">
        <v>7768</v>
      </c>
      <c r="GL363" s="387">
        <v>7768</v>
      </c>
      <c r="GM363" s="387">
        <v>7768</v>
      </c>
      <c r="GN363" s="387">
        <v>7768</v>
      </c>
      <c r="GO363" s="387">
        <v>7768</v>
      </c>
      <c r="GP363" s="387">
        <v>7768</v>
      </c>
      <c r="GQ363" s="387">
        <v>7768</v>
      </c>
      <c r="GR363" s="387">
        <v>7768</v>
      </c>
      <c r="GS363" s="387">
        <v>7768</v>
      </c>
      <c r="GT363" s="387">
        <v>7768</v>
      </c>
      <c r="GU363" s="387">
        <v>7768</v>
      </c>
      <c r="GV363" s="387">
        <v>7768</v>
      </c>
      <c r="GW363" s="387">
        <v>7768</v>
      </c>
      <c r="GX363" s="387">
        <v>7768</v>
      </c>
      <c r="GY363" s="387">
        <v>7768</v>
      </c>
      <c r="GZ363" s="387">
        <v>7768</v>
      </c>
      <c r="HA363" s="387">
        <v>7768</v>
      </c>
      <c r="HB363" s="387">
        <v>7768</v>
      </c>
      <c r="HC363" s="387">
        <v>7768</v>
      </c>
      <c r="HD363" s="387">
        <v>7768</v>
      </c>
      <c r="HE363" s="387">
        <v>7768</v>
      </c>
      <c r="HS363" s="394">
        <v>3.2984141224899073</v>
      </c>
      <c r="HT363" s="394">
        <v>3.2984141224899077</v>
      </c>
      <c r="HU363" s="394">
        <v>3.2984141224899082</v>
      </c>
      <c r="HV363" s="394">
        <v>3.2984141224899086</v>
      </c>
      <c r="HW363" s="394">
        <v>3.2984141224899082</v>
      </c>
      <c r="HX363" s="394">
        <v>3.2196849587568859</v>
      </c>
      <c r="HY363" s="394">
        <v>3.1428349651316561</v>
      </c>
      <c r="HZ363" s="394">
        <v>3.0678192880920081</v>
      </c>
      <c r="IA363" s="394">
        <v>2.994594144715168</v>
      </c>
      <c r="IB363" s="394">
        <v>2.9231167971238783</v>
      </c>
      <c r="IC363" s="394">
        <v>2.8730576511340482</v>
      </c>
      <c r="ID363" s="394">
        <v>2.8238557812201162</v>
      </c>
      <c r="IE363" s="394">
        <v>2.7754965063032153</v>
      </c>
      <c r="IF363" s="394">
        <v>2.7279653967218245</v>
      </c>
      <c r="IG363" s="394">
        <v>2.6812482699261824</v>
      </c>
      <c r="IH363" s="394">
        <v>2.6422127619760856</v>
      </c>
      <c r="II363" s="394">
        <v>2.6037455605487425</v>
      </c>
      <c r="IJ363" s="394">
        <v>2.5658383918360035</v>
      </c>
      <c r="IK363" s="394">
        <v>2.528483102485668</v>
      </c>
      <c r="IL363" s="394">
        <v>2.4916716578478009</v>
      </c>
      <c r="IM363" s="394">
        <v>2.4642929666022391</v>
      </c>
      <c r="IN363" s="394">
        <v>2.4372151146474246</v>
      </c>
      <c r="IO363" s="394">
        <v>2.4104347963367112</v>
      </c>
      <c r="IP363" s="394">
        <v>2.3839487423461692</v>
      </c>
      <c r="IQ363" s="394">
        <v>2.3577537192754674</v>
      </c>
      <c r="IR363" s="394">
        <v>2.3390081439764256</v>
      </c>
      <c r="IS363" s="394">
        <v>2.3204116073960677</v>
      </c>
      <c r="IT363" s="394">
        <v>2.3019629245859812</v>
      </c>
      <c r="IU363" s="394">
        <v>2.2836609200188169</v>
      </c>
      <c r="IV363" s="394">
        <v>2.2655044275133798</v>
      </c>
      <c r="IW363" s="394">
        <v>2.2548119220053469</v>
      </c>
      <c r="IX363" s="394">
        <v>2.2441698819356728</v>
      </c>
      <c r="IY363" s="394">
        <v>2.2335780691225335</v>
      </c>
      <c r="IZ363" s="394">
        <v>2.223036246508252</v>
      </c>
      <c r="JA363" s="394">
        <v>2.212544178153995</v>
      </c>
      <c r="JB363" s="394">
        <v>2.212544178153995</v>
      </c>
      <c r="JC363" s="394">
        <v>2.212544178153995</v>
      </c>
      <c r="JD363" s="394">
        <v>2.212544178153995</v>
      </c>
      <c r="JE363" s="394">
        <v>2.212544178153995</v>
      </c>
      <c r="JF363" s="394">
        <v>2.212544178153995</v>
      </c>
      <c r="JG363" s="394">
        <v>2.212544178153995</v>
      </c>
      <c r="JH363" s="394">
        <v>2.212544178153995</v>
      </c>
      <c r="JI363" s="394">
        <v>2.212544178153995</v>
      </c>
      <c r="JJ363" s="394">
        <v>2.212544178153995</v>
      </c>
      <c r="JK363" s="394">
        <v>2.212544178153995</v>
      </c>
      <c r="JL363" s="394">
        <v>2.212544178153995</v>
      </c>
      <c r="JM363" s="394">
        <v>2.212544178153995</v>
      </c>
      <c r="JN363" s="394">
        <v>2.212544178153995</v>
      </c>
      <c r="JO363" s="394">
        <v>2.212544178153995</v>
      </c>
      <c r="JP363" s="394">
        <v>2.212544178153995</v>
      </c>
      <c r="JQ363" s="394">
        <v>2.212544178153995</v>
      </c>
      <c r="JR363" s="394">
        <v>2.212544178153995</v>
      </c>
      <c r="JS363" s="394">
        <v>2.212544178153995</v>
      </c>
      <c r="JT363" s="394">
        <v>2.212544178153995</v>
      </c>
      <c r="JU363" s="394">
        <v>2.212544178153995</v>
      </c>
      <c r="JV363" s="394">
        <v>2.212544178153995</v>
      </c>
      <c r="JW363" s="394">
        <v>2.212544178153995</v>
      </c>
      <c r="JX363" s="394">
        <v>2.212544178153995</v>
      </c>
      <c r="JY363" s="394">
        <v>2.212544178153995</v>
      </c>
      <c r="JZ363" s="394">
        <v>2.212544178153995</v>
      </c>
      <c r="KA363" s="394">
        <v>2.212544178153995</v>
      </c>
      <c r="KB363" s="394">
        <v>2.212544178153995</v>
      </c>
      <c r="KC363" s="394">
        <v>2.212544178153995</v>
      </c>
    </row>
    <row r="364" spans="1:289" x14ac:dyDescent="0.25">
      <c r="A364" s="383">
        <v>355</v>
      </c>
      <c r="B364" s="384" t="s">
        <v>869</v>
      </c>
      <c r="C364" s="385" t="s">
        <v>142</v>
      </c>
      <c r="D364" s="385" t="s">
        <v>142</v>
      </c>
      <c r="E364" s="129">
        <v>2052</v>
      </c>
      <c r="F364" s="386">
        <v>3.0317599999999998</v>
      </c>
      <c r="G364" s="386">
        <v>3.0317599999999993</v>
      </c>
      <c r="H364" s="386">
        <v>3.0317599999999989</v>
      </c>
      <c r="I364" s="386">
        <v>3.0317599999999985</v>
      </c>
      <c r="J364" s="386">
        <v>3.0317599999999989</v>
      </c>
      <c r="K364" s="386">
        <v>3.183704578545727</v>
      </c>
      <c r="L364" s="386">
        <v>3.343264256884789</v>
      </c>
      <c r="M364" s="386">
        <v>3.5108206856520252</v>
      </c>
      <c r="N364" s="386">
        <v>3.6867746429016166</v>
      </c>
      <c r="O364" s="386">
        <v>3.8715469927277133</v>
      </c>
      <c r="P364" s="386">
        <v>4.0293780117498494</v>
      </c>
      <c r="Q364" s="386">
        <v>4.1936433141766187</v>
      </c>
      <c r="R364" s="386">
        <v>4.3646052058791209</v>
      </c>
      <c r="S364" s="386">
        <v>4.542536686129055</v>
      </c>
      <c r="T364" s="386">
        <v>4.7277218835356498</v>
      </c>
      <c r="U364" s="386">
        <v>4.8463821920118413</v>
      </c>
      <c r="V364" s="386">
        <v>4.9680207359161157</v>
      </c>
      <c r="W364" s="386">
        <v>5.0927122654861794</v>
      </c>
      <c r="X364" s="386">
        <v>5.2205334071035763</v>
      </c>
      <c r="Y364" s="386">
        <v>5.3515627103827095</v>
      </c>
      <c r="Z364" s="386">
        <v>5.4415734749628664</v>
      </c>
      <c r="AA364" s="386">
        <v>5.5330981782145416</v>
      </c>
      <c r="AB364" s="386">
        <v>5.6261622838732315</v>
      </c>
      <c r="AC364" s="386">
        <v>5.7207916839624726</v>
      </c>
      <c r="AD364" s="386">
        <v>5.8170127059974464</v>
      </c>
      <c r="AE364" s="386">
        <v>5.937317291442973</v>
      </c>
      <c r="AF364" s="386">
        <v>6.0601099569410488</v>
      </c>
      <c r="AG364" s="386">
        <v>6.1854421597351781</v>
      </c>
      <c r="AH364" s="386">
        <v>6.3133664212821756</v>
      </c>
      <c r="AI364" s="386">
        <v>6.4439363492617021</v>
      </c>
      <c r="AJ364" s="386">
        <v>6.5574320873370775</v>
      </c>
      <c r="AK364" s="386">
        <v>6.6729268027243176</v>
      </c>
      <c r="AL364" s="386">
        <v>6.7904557030035582</v>
      </c>
      <c r="AM364" s="386">
        <v>6.9100546158588712</v>
      </c>
      <c r="AN364" s="386">
        <v>7.0317600000000304</v>
      </c>
      <c r="AO364" s="387">
        <v>7.0317600000000304</v>
      </c>
      <c r="AP364" s="387">
        <v>7.0317600000000304</v>
      </c>
      <c r="AQ364" s="387">
        <v>7.0317600000000304</v>
      </c>
      <c r="AR364" s="387">
        <v>7.0317600000000304</v>
      </c>
      <c r="AS364" s="387">
        <v>7.0317600000000304</v>
      </c>
      <c r="AT364" s="387">
        <v>7.0317600000000304</v>
      </c>
      <c r="AU364" s="387">
        <v>7.0317600000000304</v>
      </c>
      <c r="AV364" s="387">
        <v>7.0317600000000304</v>
      </c>
      <c r="AW364" s="387">
        <v>7.0317600000000304</v>
      </c>
      <c r="AX364" s="387">
        <v>7.0317600000000304</v>
      </c>
      <c r="AY364" s="387">
        <v>7.0317600000000304</v>
      </c>
      <c r="AZ364" s="387">
        <v>7.0317600000000304</v>
      </c>
      <c r="BA364" s="387">
        <v>7.0317600000000304</v>
      </c>
      <c r="BB364" s="387">
        <v>7.0317600000000304</v>
      </c>
      <c r="BC364" s="387">
        <v>7.0317600000000304</v>
      </c>
      <c r="BD364" s="387">
        <v>7.0317600000000304</v>
      </c>
      <c r="BE364" s="387">
        <v>7.0317600000000304</v>
      </c>
      <c r="BF364" s="387">
        <v>7.0317600000000304</v>
      </c>
      <c r="BG364" s="387">
        <v>7.0317600000000304</v>
      </c>
      <c r="BH364" s="387">
        <v>7.0317600000000304</v>
      </c>
      <c r="BI364" s="387">
        <v>7.0317600000000304</v>
      </c>
      <c r="BJ364" s="387">
        <v>7.0317600000000304</v>
      </c>
      <c r="BK364" s="387">
        <v>7.0317600000000304</v>
      </c>
      <c r="BL364" s="387">
        <v>7.0317600000000304</v>
      </c>
      <c r="BM364" s="387">
        <v>7.0317600000000304</v>
      </c>
      <c r="BN364" s="387">
        <v>7.0317600000000304</v>
      </c>
      <c r="BO364" s="387">
        <v>7.0317600000000304</v>
      </c>
      <c r="BP364" s="387">
        <v>7.0317600000000304</v>
      </c>
      <c r="CA364" s="386">
        <v>10</v>
      </c>
      <c r="CB364" s="386">
        <v>10</v>
      </c>
      <c r="CC364" s="386">
        <v>10</v>
      </c>
      <c r="CD364" s="386">
        <v>10</v>
      </c>
      <c r="CE364" s="386">
        <v>10</v>
      </c>
      <c r="CF364" s="386">
        <v>10.250525744669332</v>
      </c>
      <c r="CG364" s="386">
        <v>10.507327804212876</v>
      </c>
      <c r="CH364" s="386">
        <v>10.770563416476397</v>
      </c>
      <c r="CI364" s="386">
        <v>11.040393758518499</v>
      </c>
      <c r="CJ364" s="386">
        <v>11.316984045298042</v>
      </c>
      <c r="CK364" s="386">
        <v>11.57663532597075</v>
      </c>
      <c r="CL364" s="386">
        <v>11.842243917114615</v>
      </c>
      <c r="CM364" s="386">
        <v>12.11394650031256</v>
      </c>
      <c r="CN364" s="386">
        <v>12.391882893102091</v>
      </c>
      <c r="CO364" s="386">
        <v>12.676196120925106</v>
      </c>
      <c r="CP364" s="386">
        <v>12.862986912377902</v>
      </c>
      <c r="CQ364" s="386">
        <v>13.052530169904806</v>
      </c>
      <c r="CR364" s="386">
        <v>13.244866452622409</v>
      </c>
      <c r="CS364" s="386">
        <v>13.440036917308419</v>
      </c>
      <c r="CT364" s="386">
        <v>13.638083327208527</v>
      </c>
      <c r="CU364" s="386">
        <v>13.77868764634033</v>
      </c>
      <c r="CV364" s="386">
        <v>13.920741551464841</v>
      </c>
      <c r="CW364" s="386">
        <v>14.064259987354479</v>
      </c>
      <c r="CX364" s="386">
        <v>14.209258052857528</v>
      </c>
      <c r="CY364" s="386">
        <v>14.35575100248662</v>
      </c>
      <c r="CZ364" s="386">
        <v>14.544072968100746</v>
      </c>
      <c r="DA364" s="386">
        <v>14.734865383552474</v>
      </c>
      <c r="DB364" s="386">
        <v>14.92816065675758</v>
      </c>
      <c r="DC364" s="386">
        <v>15.123991620766157</v>
      </c>
      <c r="DD364" s="386">
        <v>15.322391539339625</v>
      </c>
      <c r="DE364" s="386">
        <v>15.499519322316946</v>
      </c>
      <c r="DF364" s="386">
        <v>15.678694713294748</v>
      </c>
      <c r="DG364" s="386">
        <v>15.859941382746705</v>
      </c>
      <c r="DH364" s="386">
        <v>16.043283274778609</v>
      </c>
      <c r="DI364" s="386">
        <v>16.228744610291592</v>
      </c>
      <c r="DJ364" s="387">
        <v>16.228744610291592</v>
      </c>
      <c r="DK364" s="387">
        <v>16.228744610291592</v>
      </c>
      <c r="DL364" s="387">
        <v>16.228744610291592</v>
      </c>
      <c r="DM364" s="387">
        <v>16.228744610291592</v>
      </c>
      <c r="DN364" s="387">
        <v>16.228744610291592</v>
      </c>
      <c r="DO364" s="387">
        <v>16.228744610291592</v>
      </c>
      <c r="DP364" s="387">
        <v>16.228744610291592</v>
      </c>
      <c r="DQ364" s="387">
        <v>16.228744610291592</v>
      </c>
      <c r="DR364" s="387">
        <v>16.228744610291592</v>
      </c>
      <c r="DS364" s="387">
        <v>16.228744610291592</v>
      </c>
      <c r="DT364" s="387">
        <v>16.228744610291592</v>
      </c>
      <c r="DU364" s="387">
        <v>16.228744610291592</v>
      </c>
      <c r="DV364" s="387">
        <v>16.228744610291592</v>
      </c>
      <c r="DW364" s="387">
        <v>16.228744610291592</v>
      </c>
      <c r="DX364" s="387">
        <v>16.228744610291592</v>
      </c>
      <c r="DY364" s="387">
        <v>16.228744610291592</v>
      </c>
      <c r="DZ364" s="387">
        <v>16.228744610291592</v>
      </c>
      <c r="EA364" s="387">
        <v>16.228744610291592</v>
      </c>
      <c r="EB364" s="387">
        <v>16.228744610291592</v>
      </c>
      <c r="EC364" s="387">
        <v>16.228744610291592</v>
      </c>
      <c r="ED364" s="387">
        <v>16.228744610291592</v>
      </c>
      <c r="EE364" s="387">
        <v>16.228744610291592</v>
      </c>
      <c r="EF364" s="387">
        <v>16.228744610291592</v>
      </c>
      <c r="EG364" s="387">
        <v>16.228744610291592</v>
      </c>
      <c r="EH364" s="387">
        <v>16.228744610291592</v>
      </c>
      <c r="EI364" s="387">
        <v>16.228744610291592</v>
      </c>
      <c r="EJ364" s="387">
        <v>16.228744610291592</v>
      </c>
      <c r="EK364" s="387">
        <v>16.228744610291592</v>
      </c>
      <c r="EY364" s="386">
        <v>4725</v>
      </c>
      <c r="EZ364" s="386">
        <v>4761</v>
      </c>
      <c r="FA364" s="386">
        <v>4797</v>
      </c>
      <c r="FB364" s="386">
        <v>4833</v>
      </c>
      <c r="FC364" s="386">
        <v>4869.8</v>
      </c>
      <c r="FD364" s="386">
        <v>4932</v>
      </c>
      <c r="FE364" s="386">
        <v>4995</v>
      </c>
      <c r="FF364" s="386">
        <v>5058</v>
      </c>
      <c r="FG364" s="386">
        <v>5121</v>
      </c>
      <c r="FH364" s="386">
        <v>5184</v>
      </c>
      <c r="FI364" s="386">
        <v>5244.9999999999991</v>
      </c>
      <c r="FJ364" s="386">
        <v>5289</v>
      </c>
      <c r="FK364" s="386">
        <v>5333</v>
      </c>
      <c r="FL364" s="386">
        <v>5377</v>
      </c>
      <c r="FM364" s="386">
        <v>5421</v>
      </c>
      <c r="FN364" s="386">
        <v>5465</v>
      </c>
      <c r="FO364" s="386">
        <v>5509</v>
      </c>
      <c r="FP364" s="386">
        <v>5553</v>
      </c>
      <c r="FQ364" s="386">
        <v>5597</v>
      </c>
      <c r="FR364" s="386">
        <v>5641</v>
      </c>
      <c r="FS364" s="386">
        <v>5685</v>
      </c>
      <c r="FT364" s="386">
        <v>5729</v>
      </c>
      <c r="FU364" s="386">
        <v>5773</v>
      </c>
      <c r="FV364" s="386">
        <v>5817</v>
      </c>
      <c r="FW364" s="386">
        <v>5861</v>
      </c>
      <c r="FX364" s="386">
        <v>5905</v>
      </c>
      <c r="FY364" s="386">
        <v>5949</v>
      </c>
      <c r="FZ364" s="386">
        <v>5993</v>
      </c>
      <c r="GA364" s="386">
        <v>6037</v>
      </c>
      <c r="GB364" s="386">
        <v>6081</v>
      </c>
      <c r="GC364" s="386">
        <v>6129.9999999999991</v>
      </c>
      <c r="GD364" s="387">
        <v>6129.9999999999991</v>
      </c>
      <c r="GE364" s="387">
        <v>6129.9999999999991</v>
      </c>
      <c r="GF364" s="387">
        <v>6129.9999999999991</v>
      </c>
      <c r="GG364" s="387">
        <v>6129.9999999999991</v>
      </c>
      <c r="GH364" s="387">
        <v>6129.9999999999991</v>
      </c>
      <c r="GI364" s="387">
        <v>6129.9999999999991</v>
      </c>
      <c r="GJ364" s="387">
        <v>6129.9999999999991</v>
      </c>
      <c r="GK364" s="387">
        <v>6129.9999999999991</v>
      </c>
      <c r="GL364" s="387">
        <v>6129.9999999999991</v>
      </c>
      <c r="GM364" s="387">
        <v>6129.9999999999991</v>
      </c>
      <c r="GN364" s="387">
        <v>6129.9999999999991</v>
      </c>
      <c r="GO364" s="387">
        <v>6129.9999999999991</v>
      </c>
      <c r="GP364" s="387">
        <v>6129.9999999999991</v>
      </c>
      <c r="GQ364" s="387">
        <v>6129.9999999999991</v>
      </c>
      <c r="GR364" s="387">
        <v>6129.9999999999991</v>
      </c>
      <c r="GS364" s="387">
        <v>6129.9999999999991</v>
      </c>
      <c r="GT364" s="387">
        <v>6129.9999999999991</v>
      </c>
      <c r="GU364" s="387">
        <v>6129.9999999999991</v>
      </c>
      <c r="GV364" s="387">
        <v>6129.9999999999991</v>
      </c>
      <c r="GW364" s="387">
        <v>6129.9999999999991</v>
      </c>
      <c r="GX364" s="387">
        <v>6129.9999999999991</v>
      </c>
      <c r="GY364" s="387">
        <v>6129.9999999999991</v>
      </c>
      <c r="GZ364" s="387">
        <v>6129.9999999999991</v>
      </c>
      <c r="HA364" s="387">
        <v>6129.9999999999991</v>
      </c>
      <c r="HB364" s="387">
        <v>6129.9999999999991</v>
      </c>
      <c r="HC364" s="387">
        <v>6129.9999999999991</v>
      </c>
      <c r="HD364" s="387">
        <v>6129.9999999999991</v>
      </c>
      <c r="HE364" s="387">
        <v>6129.9999999999991</v>
      </c>
      <c r="HS364" s="394">
        <v>3.2984141224899073</v>
      </c>
      <c r="HT364" s="394">
        <v>3.2984141224899077</v>
      </c>
      <c r="HU364" s="394">
        <v>3.2984141224899082</v>
      </c>
      <c r="HV364" s="394">
        <v>3.2984141224899086</v>
      </c>
      <c r="HW364" s="394">
        <v>3.2984141224899082</v>
      </c>
      <c r="HX364" s="394">
        <v>3.2196849587569565</v>
      </c>
      <c r="HY364" s="394">
        <v>3.1428349651317933</v>
      </c>
      <c r="HZ364" s="394">
        <v>3.0678192880922093</v>
      </c>
      <c r="IA364" s="394">
        <v>2.9945941447154296</v>
      </c>
      <c r="IB364" s="394">
        <v>2.9231167971241949</v>
      </c>
      <c r="IC364" s="394">
        <v>2.8730576511344319</v>
      </c>
      <c r="ID364" s="394">
        <v>2.8238557812205651</v>
      </c>
      <c r="IE364" s="394">
        <v>2.7754965063037269</v>
      </c>
      <c r="IF364" s="394">
        <v>2.7279653967223974</v>
      </c>
      <c r="IG364" s="394">
        <v>2.6812482699268152</v>
      </c>
      <c r="IH364" s="394">
        <v>2.6541420801643771</v>
      </c>
      <c r="II364" s="394">
        <v>2.6273099215432092</v>
      </c>
      <c r="IJ364" s="394">
        <v>2.6007490237342084</v>
      </c>
      <c r="IK364" s="394">
        <v>2.5744566444150268</v>
      </c>
      <c r="IL364" s="394">
        <v>2.5484300689869368</v>
      </c>
      <c r="IM364" s="394">
        <v>2.5321146006274144</v>
      </c>
      <c r="IN364" s="394">
        <v>2.5159035865792068</v>
      </c>
      <c r="IO364" s="394">
        <v>2.4997963581086378</v>
      </c>
      <c r="IP364" s="394">
        <v>2.4837922507633716</v>
      </c>
      <c r="IQ364" s="394">
        <v>2.4678906043450066</v>
      </c>
      <c r="IR364" s="394">
        <v>2.4496034579560146</v>
      </c>
      <c r="IS364" s="394">
        <v>2.4314518198924175</v>
      </c>
      <c r="IT364" s="394">
        <v>2.4134346860332956</v>
      </c>
      <c r="IU364" s="394">
        <v>2.3955510596982963</v>
      </c>
      <c r="IV364" s="394">
        <v>2.3777999515924999</v>
      </c>
      <c r="IW364" s="394">
        <v>2.363656857727547</v>
      </c>
      <c r="IX364" s="394">
        <v>2.3495978866265546</v>
      </c>
      <c r="IY364" s="394">
        <v>2.3356225379294537</v>
      </c>
      <c r="IZ364" s="394">
        <v>2.3217303142523051</v>
      </c>
      <c r="JA364" s="394">
        <v>2.3079207211695967</v>
      </c>
      <c r="JB364" s="394">
        <v>2.3079207211695967</v>
      </c>
      <c r="JC364" s="394">
        <v>2.3079207211695967</v>
      </c>
      <c r="JD364" s="394">
        <v>2.3079207211695967</v>
      </c>
      <c r="JE364" s="394">
        <v>2.3079207211695967</v>
      </c>
      <c r="JF364" s="394">
        <v>2.3079207211695967</v>
      </c>
      <c r="JG364" s="394">
        <v>2.3079207211695967</v>
      </c>
      <c r="JH364" s="394">
        <v>2.3079207211695967</v>
      </c>
      <c r="JI364" s="394">
        <v>2.3079207211695967</v>
      </c>
      <c r="JJ364" s="394">
        <v>2.3079207211695967</v>
      </c>
      <c r="JK364" s="394">
        <v>2.3079207211695967</v>
      </c>
      <c r="JL364" s="394">
        <v>2.3079207211695967</v>
      </c>
      <c r="JM364" s="394">
        <v>2.3079207211695967</v>
      </c>
      <c r="JN364" s="394">
        <v>2.3079207211695967</v>
      </c>
      <c r="JO364" s="394">
        <v>2.3079207211695967</v>
      </c>
      <c r="JP364" s="394">
        <v>2.3079207211695967</v>
      </c>
      <c r="JQ364" s="394">
        <v>2.3079207211695967</v>
      </c>
      <c r="JR364" s="394">
        <v>2.3079207211695967</v>
      </c>
      <c r="JS364" s="394">
        <v>2.3079207211695967</v>
      </c>
      <c r="JT364" s="394">
        <v>2.3079207211695967</v>
      </c>
      <c r="JU364" s="394">
        <v>2.3079207211695967</v>
      </c>
      <c r="JV364" s="394">
        <v>2.3079207211695967</v>
      </c>
      <c r="JW364" s="394">
        <v>2.3079207211695967</v>
      </c>
      <c r="JX364" s="394">
        <v>2.3079207211695967</v>
      </c>
      <c r="JY364" s="394">
        <v>2.3079207211695967</v>
      </c>
      <c r="JZ364" s="394">
        <v>2.3079207211695967</v>
      </c>
      <c r="KA364" s="394">
        <v>2.3079207211695967</v>
      </c>
      <c r="KB364" s="394">
        <v>2.3079207211695967</v>
      </c>
      <c r="KC364" s="394">
        <v>2.3079207211695967</v>
      </c>
    </row>
    <row r="365" spans="1:289" x14ac:dyDescent="0.25">
      <c r="A365" s="383">
        <v>356</v>
      </c>
      <c r="B365" s="384" t="s">
        <v>869</v>
      </c>
      <c r="C365" s="385" t="s">
        <v>142</v>
      </c>
      <c r="D365" s="385" t="s">
        <v>142</v>
      </c>
      <c r="E365" s="129">
        <v>2052</v>
      </c>
      <c r="F365" s="386">
        <v>69.730620000000002</v>
      </c>
      <c r="G365" s="386">
        <v>70.620350533741686</v>
      </c>
      <c r="H365" s="386">
        <v>71.521433618524398</v>
      </c>
      <c r="I365" s="386">
        <v>72.43401410766073</v>
      </c>
      <c r="J365" s="386">
        <v>73.358238702724719</v>
      </c>
      <c r="K365" s="386">
        <v>75.867869486325773</v>
      </c>
      <c r="L365" s="386">
        <v>78.463356293481596</v>
      </c>
      <c r="M365" s="386">
        <v>81.147636311936623</v>
      </c>
      <c r="N365" s="386">
        <v>83.923747212447296</v>
      </c>
      <c r="O365" s="386">
        <v>86.79483058636815</v>
      </c>
      <c r="P365" s="386">
        <v>89.376386816353616</v>
      </c>
      <c r="Q365" s="386">
        <v>92.0347267962877</v>
      </c>
      <c r="R365" s="386">
        <v>94.772134320800831</v>
      </c>
      <c r="S365" s="386">
        <v>97.590961111889797</v>
      </c>
      <c r="T365" s="386">
        <v>100.49362883929514</v>
      </c>
      <c r="U365" s="386">
        <v>102.8850471927951</v>
      </c>
      <c r="V365" s="386">
        <v>105.33337344988566</v>
      </c>
      <c r="W365" s="386">
        <v>107.83996183179136</v>
      </c>
      <c r="X365" s="386">
        <v>110.40619878575474</v>
      </c>
      <c r="Y365" s="386">
        <v>113.03350375190979</v>
      </c>
      <c r="Z365" s="386">
        <v>115.18424519912296</v>
      </c>
      <c r="AA365" s="386">
        <v>117.37590981176248</v>
      </c>
      <c r="AB365" s="386">
        <v>119.60927625407491</v>
      </c>
      <c r="AC365" s="386">
        <v>121.88513800631632</v>
      </c>
      <c r="AD365" s="386">
        <v>124.20430364666346</v>
      </c>
      <c r="AE365" s="386">
        <v>127.07749640035362</v>
      </c>
      <c r="AF365" s="386">
        <v>130.01715413438248</v>
      </c>
      <c r="AG365" s="386">
        <v>133.02481436954665</v>
      </c>
      <c r="AH365" s="386">
        <v>136.10205019379683</v>
      </c>
      <c r="AI365" s="386">
        <v>139.25047108500561</v>
      </c>
      <c r="AJ365" s="386">
        <v>141.96417431929177</v>
      </c>
      <c r="AK365" s="386">
        <v>144.7307620083765</v>
      </c>
      <c r="AL365" s="386">
        <v>147.55126476073755</v>
      </c>
      <c r="AM365" s="386">
        <v>150.42673326927707</v>
      </c>
      <c r="AN365" s="386">
        <v>153.35823870272549</v>
      </c>
      <c r="AO365" s="387">
        <v>153.35823870272549</v>
      </c>
      <c r="AP365" s="387">
        <v>153.35823870272549</v>
      </c>
      <c r="AQ365" s="387">
        <v>153.35823870272549</v>
      </c>
      <c r="AR365" s="387">
        <v>153.35823870272549</v>
      </c>
      <c r="AS365" s="387">
        <v>153.35823870272549</v>
      </c>
      <c r="AT365" s="387">
        <v>153.35823870272549</v>
      </c>
      <c r="AU365" s="387">
        <v>153.35823870272549</v>
      </c>
      <c r="AV365" s="387">
        <v>153.35823870272549</v>
      </c>
      <c r="AW365" s="387">
        <v>153.35823870272549</v>
      </c>
      <c r="AX365" s="387">
        <v>153.35823870272549</v>
      </c>
      <c r="AY365" s="387">
        <v>153.35823870272549</v>
      </c>
      <c r="AZ365" s="387">
        <v>153.35823870272549</v>
      </c>
      <c r="BA365" s="387">
        <v>153.35823870272549</v>
      </c>
      <c r="BB365" s="387">
        <v>153.35823870272549</v>
      </c>
      <c r="BC365" s="387">
        <v>153.35823870272549</v>
      </c>
      <c r="BD365" s="387">
        <v>153.35823870272549</v>
      </c>
      <c r="BE365" s="387">
        <v>153.35823870272549</v>
      </c>
      <c r="BF365" s="387">
        <v>153.35823870272549</v>
      </c>
      <c r="BG365" s="387">
        <v>153.35823870272549</v>
      </c>
      <c r="BH365" s="387">
        <v>153.35823870272549</v>
      </c>
      <c r="BI365" s="387">
        <v>153.35823870272549</v>
      </c>
      <c r="BJ365" s="387">
        <v>153.35823870272549</v>
      </c>
      <c r="BK365" s="387">
        <v>153.35823870272549</v>
      </c>
      <c r="BL365" s="387">
        <v>153.35823870272549</v>
      </c>
      <c r="BM365" s="387">
        <v>153.35823870272549</v>
      </c>
      <c r="BN365" s="387">
        <v>153.35823870272549</v>
      </c>
      <c r="BO365" s="387">
        <v>153.35823870272549</v>
      </c>
      <c r="BP365" s="387">
        <v>153.35823870272549</v>
      </c>
      <c r="CA365" s="386">
        <v>239.99999999999997</v>
      </c>
      <c r="CB365" s="386">
        <v>242.46186056119475</v>
      </c>
      <c r="CC365" s="386">
        <v>244.94897427831773</v>
      </c>
      <c r="CD365" s="386">
        <v>247.46160019198817</v>
      </c>
      <c r="CE365" s="386">
        <v>250</v>
      </c>
      <c r="CF365" s="386">
        <v>257.28799481576669</v>
      </c>
      <c r="CG365" s="386">
        <v>264.78844910527198</v>
      </c>
      <c r="CH365" s="386">
        <v>272.50755648268847</v>
      </c>
      <c r="CI365" s="386">
        <v>280.4516911183008</v>
      </c>
      <c r="CJ365" s="386">
        <v>288.62741300207347</v>
      </c>
      <c r="CK365" s="386">
        <v>296.19077795043285</v>
      </c>
      <c r="CL365" s="386">
        <v>303.95233782680361</v>
      </c>
      <c r="CM365" s="386">
        <v>311.9172862493383</v>
      </c>
      <c r="CN365" s="386">
        <v>320.09095293285833</v>
      </c>
      <c r="CO365" s="386">
        <v>328.47880725521242</v>
      </c>
      <c r="CP365" s="386">
        <v>335.20311835906267</v>
      </c>
      <c r="CQ365" s="386">
        <v>342.06508327443026</v>
      </c>
      <c r="CR365" s="386">
        <v>349.06751992147582</v>
      </c>
      <c r="CS365" s="386">
        <v>356.21330390618738</v>
      </c>
      <c r="CT365" s="386">
        <v>363.50536970127104</v>
      </c>
      <c r="CU365" s="386">
        <v>369.54200333697855</v>
      </c>
      <c r="CV365" s="386">
        <v>375.67888568615547</v>
      </c>
      <c r="CW365" s="386">
        <v>381.91768155159724</v>
      </c>
      <c r="CX365" s="386">
        <v>388.26008338302125</v>
      </c>
      <c r="CY365" s="386">
        <v>394.70781173619167</v>
      </c>
      <c r="CZ365" s="386">
        <v>402.77654697046205</v>
      </c>
      <c r="DA365" s="386">
        <v>411.0102257055828</v>
      </c>
      <c r="DB365" s="386">
        <v>419.41221976597035</v>
      </c>
      <c r="DC365" s="386">
        <v>427.98596990388518</v>
      </c>
      <c r="DD365" s="386">
        <v>436.73498720847539</v>
      </c>
      <c r="DE365" s="386">
        <v>444.34623621650803</v>
      </c>
      <c r="DF365" s="386">
        <v>452.09013113833055</v>
      </c>
      <c r="DG365" s="386">
        <v>459.96898367579718</v>
      </c>
      <c r="DH365" s="386">
        <v>467.98514581821104</v>
      </c>
      <c r="DI365" s="386">
        <v>476.14101054443819</v>
      </c>
      <c r="DJ365" s="387">
        <v>476.14101054443819</v>
      </c>
      <c r="DK365" s="387">
        <v>476.14101054443819</v>
      </c>
      <c r="DL365" s="387">
        <v>476.14101054443819</v>
      </c>
      <c r="DM365" s="387">
        <v>476.14101054443819</v>
      </c>
      <c r="DN365" s="387">
        <v>476.14101054443819</v>
      </c>
      <c r="DO365" s="387">
        <v>476.14101054443819</v>
      </c>
      <c r="DP365" s="387">
        <v>476.14101054443819</v>
      </c>
      <c r="DQ365" s="387">
        <v>476.14101054443819</v>
      </c>
      <c r="DR365" s="387">
        <v>476.14101054443819</v>
      </c>
      <c r="DS365" s="387">
        <v>476.14101054443819</v>
      </c>
      <c r="DT365" s="387">
        <v>476.14101054443819</v>
      </c>
      <c r="DU365" s="387">
        <v>476.14101054443819</v>
      </c>
      <c r="DV365" s="387">
        <v>476.14101054443819</v>
      </c>
      <c r="DW365" s="387">
        <v>476.14101054443819</v>
      </c>
      <c r="DX365" s="387">
        <v>476.14101054443819</v>
      </c>
      <c r="DY365" s="387">
        <v>476.14101054443819</v>
      </c>
      <c r="DZ365" s="387">
        <v>476.14101054443819</v>
      </c>
      <c r="EA365" s="387">
        <v>476.14101054443819</v>
      </c>
      <c r="EB365" s="387">
        <v>476.14101054443819</v>
      </c>
      <c r="EC365" s="387">
        <v>476.14101054443819</v>
      </c>
      <c r="ED365" s="387">
        <v>476.14101054443819</v>
      </c>
      <c r="EE365" s="387">
        <v>476.14101054443819</v>
      </c>
      <c r="EF365" s="387">
        <v>476.14101054443819</v>
      </c>
      <c r="EG365" s="387">
        <v>476.14101054443819</v>
      </c>
      <c r="EH365" s="387">
        <v>476.14101054443819</v>
      </c>
      <c r="EI365" s="387">
        <v>476.14101054443819</v>
      </c>
      <c r="EJ365" s="387">
        <v>476.14101054443819</v>
      </c>
      <c r="EK365" s="387">
        <v>476.14101054443819</v>
      </c>
      <c r="EY365" s="386">
        <v>5337</v>
      </c>
      <c r="EZ365" s="386">
        <v>5357</v>
      </c>
      <c r="FA365" s="386">
        <v>5377</v>
      </c>
      <c r="FB365" s="386">
        <v>5397</v>
      </c>
      <c r="FC365" s="386">
        <v>5418.8</v>
      </c>
      <c r="FD365" s="386">
        <v>5487</v>
      </c>
      <c r="FE365" s="386">
        <v>5555</v>
      </c>
      <c r="FF365" s="386">
        <v>5623</v>
      </c>
      <c r="FG365" s="386">
        <v>5691</v>
      </c>
      <c r="FH365" s="386">
        <v>5759</v>
      </c>
      <c r="FI365" s="386">
        <v>5825.8</v>
      </c>
      <c r="FJ365" s="386">
        <v>5860</v>
      </c>
      <c r="FK365" s="386">
        <v>5895</v>
      </c>
      <c r="FL365" s="386">
        <v>5930</v>
      </c>
      <c r="FM365" s="386">
        <v>5965</v>
      </c>
      <c r="FN365" s="386">
        <v>6000</v>
      </c>
      <c r="FO365" s="386">
        <v>6035</v>
      </c>
      <c r="FP365" s="386">
        <v>6070</v>
      </c>
      <c r="FQ365" s="386">
        <v>6105</v>
      </c>
      <c r="FR365" s="386">
        <v>6140</v>
      </c>
      <c r="FS365" s="386">
        <v>6175</v>
      </c>
      <c r="FT365" s="386">
        <v>6210</v>
      </c>
      <c r="FU365" s="386">
        <v>6245</v>
      </c>
      <c r="FV365" s="386">
        <v>6280</v>
      </c>
      <c r="FW365" s="386">
        <v>6315</v>
      </c>
      <c r="FX365" s="386">
        <v>6350</v>
      </c>
      <c r="FY365" s="386">
        <v>6385</v>
      </c>
      <c r="FZ365" s="386">
        <v>6420</v>
      </c>
      <c r="GA365" s="386">
        <v>6455</v>
      </c>
      <c r="GB365" s="386">
        <v>6490</v>
      </c>
      <c r="GC365" s="386">
        <v>6517.4</v>
      </c>
      <c r="GD365" s="387">
        <v>6517.4</v>
      </c>
      <c r="GE365" s="387">
        <v>6517.4</v>
      </c>
      <c r="GF365" s="387">
        <v>6517.4</v>
      </c>
      <c r="GG365" s="387">
        <v>6517.4</v>
      </c>
      <c r="GH365" s="387">
        <v>6517.4</v>
      </c>
      <c r="GI365" s="387">
        <v>6517.4</v>
      </c>
      <c r="GJ365" s="387">
        <v>6517.4</v>
      </c>
      <c r="GK365" s="387">
        <v>6517.4</v>
      </c>
      <c r="GL365" s="387">
        <v>6517.4</v>
      </c>
      <c r="GM365" s="387">
        <v>6517.4</v>
      </c>
      <c r="GN365" s="387">
        <v>6517.4</v>
      </c>
      <c r="GO365" s="387">
        <v>6517.4</v>
      </c>
      <c r="GP365" s="387">
        <v>6517.4</v>
      </c>
      <c r="GQ365" s="387">
        <v>6517.4</v>
      </c>
      <c r="GR365" s="387">
        <v>6517.4</v>
      </c>
      <c r="GS365" s="387">
        <v>6517.4</v>
      </c>
      <c r="GT365" s="387">
        <v>6517.4</v>
      </c>
      <c r="GU365" s="387">
        <v>6517.4</v>
      </c>
      <c r="GV365" s="387">
        <v>6517.4</v>
      </c>
      <c r="GW365" s="387">
        <v>6517.4</v>
      </c>
      <c r="GX365" s="387">
        <v>6517.4</v>
      </c>
      <c r="GY365" s="387">
        <v>6517.4</v>
      </c>
      <c r="GZ365" s="387">
        <v>6517.4</v>
      </c>
      <c r="HA365" s="387">
        <v>6517.4</v>
      </c>
      <c r="HB365" s="387">
        <v>6517.4</v>
      </c>
      <c r="HC365" s="387">
        <v>6517.4</v>
      </c>
      <c r="HD365" s="387">
        <v>6517.4</v>
      </c>
      <c r="HE365" s="387">
        <v>6517.4</v>
      </c>
      <c r="HS365" s="394">
        <v>3.4418165219239407</v>
      </c>
      <c r="HT365" s="394">
        <v>3.4333143170303146</v>
      </c>
      <c r="HU365" s="394">
        <v>3.4248331148506894</v>
      </c>
      <c r="HV365" s="394">
        <v>3.4163728635027595</v>
      </c>
      <c r="HW365" s="394">
        <v>3.4079335112323839</v>
      </c>
      <c r="HX365" s="394">
        <v>3.3912642671762336</v>
      </c>
      <c r="HY365" s="394">
        <v>3.3746765574858477</v>
      </c>
      <c r="HZ365" s="394">
        <v>3.3581699833517304</v>
      </c>
      <c r="IA365" s="394">
        <v>3.3417441479150867</v>
      </c>
      <c r="IB365" s="394">
        <v>3.3253986562582774</v>
      </c>
      <c r="IC365" s="394">
        <v>3.313971268037851</v>
      </c>
      <c r="ID365" s="394">
        <v>3.3025831488540236</v>
      </c>
      <c r="IE365" s="394">
        <v>3.2912341637628173</v>
      </c>
      <c r="IF365" s="394">
        <v>3.2799241782839732</v>
      </c>
      <c r="IG365" s="394">
        <v>3.2686530583993623</v>
      </c>
      <c r="IH365" s="394">
        <v>3.258035326852982</v>
      </c>
      <c r="II365" s="394">
        <v>3.2474520854226148</v>
      </c>
      <c r="IJ365" s="394">
        <v>3.236903222072268</v>
      </c>
      <c r="IK365" s="394">
        <v>3.2263886251298795</v>
      </c>
      <c r="IL365" s="394">
        <v>3.2159081832861376</v>
      </c>
      <c r="IM365" s="394">
        <v>3.2082686542602992</v>
      </c>
      <c r="IN365" s="394">
        <v>3.200647273266187</v>
      </c>
      <c r="IO365" s="394">
        <v>3.1930439971923654</v>
      </c>
      <c r="IP365" s="394">
        <v>3.1854587830298136</v>
      </c>
      <c r="IQ365" s="394">
        <v>3.17789158787168</v>
      </c>
      <c r="IR365" s="394">
        <v>3.169534798683217</v>
      </c>
      <c r="IS365" s="394">
        <v>3.1611999850479182</v>
      </c>
      <c r="IT365" s="394">
        <v>3.1528870891774483</v>
      </c>
      <c r="IU365" s="394">
        <v>3.1445960534354365</v>
      </c>
      <c r="IV365" s="394">
        <v>3.1363268203370747</v>
      </c>
      <c r="IW365" s="394">
        <v>3.1299885224361494</v>
      </c>
      <c r="IX365" s="394">
        <v>3.1236630337935014</v>
      </c>
      <c r="IY365" s="394">
        <v>3.1173503285225106</v>
      </c>
      <c r="IZ365" s="394">
        <v>3.1110503807888756</v>
      </c>
      <c r="JA365" s="394">
        <v>3.1047631648105005</v>
      </c>
      <c r="JB365" s="394">
        <v>3.1047631648105005</v>
      </c>
      <c r="JC365" s="394">
        <v>3.1047631648105005</v>
      </c>
      <c r="JD365" s="394">
        <v>3.1047631648105005</v>
      </c>
      <c r="JE365" s="394">
        <v>3.1047631648105005</v>
      </c>
      <c r="JF365" s="394">
        <v>3.1047631648105005</v>
      </c>
      <c r="JG365" s="394">
        <v>3.1047631648105005</v>
      </c>
      <c r="JH365" s="394">
        <v>3.1047631648105005</v>
      </c>
      <c r="JI365" s="394">
        <v>3.1047631648105005</v>
      </c>
      <c r="JJ365" s="394">
        <v>3.1047631648105005</v>
      </c>
      <c r="JK365" s="394">
        <v>3.1047631648105005</v>
      </c>
      <c r="JL365" s="394">
        <v>3.1047631648105005</v>
      </c>
      <c r="JM365" s="394">
        <v>3.1047631648105005</v>
      </c>
      <c r="JN365" s="394">
        <v>3.1047631648105005</v>
      </c>
      <c r="JO365" s="394">
        <v>3.1047631648105005</v>
      </c>
      <c r="JP365" s="394">
        <v>3.1047631648105005</v>
      </c>
      <c r="JQ365" s="394">
        <v>3.1047631648105005</v>
      </c>
      <c r="JR365" s="394">
        <v>3.1047631648105005</v>
      </c>
      <c r="JS365" s="394">
        <v>3.1047631648105005</v>
      </c>
      <c r="JT365" s="394">
        <v>3.1047631648105005</v>
      </c>
      <c r="JU365" s="394">
        <v>3.1047631648105005</v>
      </c>
      <c r="JV365" s="394">
        <v>3.1047631648105005</v>
      </c>
      <c r="JW365" s="394">
        <v>3.1047631648105005</v>
      </c>
      <c r="JX365" s="394">
        <v>3.1047631648105005</v>
      </c>
      <c r="JY365" s="394">
        <v>3.1047631648105005</v>
      </c>
      <c r="JZ365" s="394">
        <v>3.1047631648105005</v>
      </c>
      <c r="KA365" s="394">
        <v>3.1047631648105005</v>
      </c>
      <c r="KB365" s="394">
        <v>3.1047631648105005</v>
      </c>
      <c r="KC365" s="394">
        <v>3.1047631648105005</v>
      </c>
    </row>
    <row r="366" spans="1:289" x14ac:dyDescent="0.25">
      <c r="A366" s="383">
        <v>357</v>
      </c>
      <c r="B366" s="384" t="s">
        <v>869</v>
      </c>
      <c r="C366" s="385" t="s">
        <v>142</v>
      </c>
      <c r="D366" s="385" t="s">
        <v>142</v>
      </c>
      <c r="E366" s="129">
        <v>2052</v>
      </c>
      <c r="F366" s="386">
        <v>3.0317599999999998</v>
      </c>
      <c r="G366" s="386">
        <v>3.0317599999999993</v>
      </c>
      <c r="H366" s="386">
        <v>3.0317599999999989</v>
      </c>
      <c r="I366" s="386">
        <v>3.0317599999999985</v>
      </c>
      <c r="J366" s="386">
        <v>3.0317599999999989</v>
      </c>
      <c r="K366" s="386">
        <v>5.4393540758818686</v>
      </c>
      <c r="L366" s="386">
        <v>9.7588769436936662</v>
      </c>
      <c r="M366" s="386">
        <v>17.508637583354144</v>
      </c>
      <c r="N366" s="386">
        <v>31.412670924530925</v>
      </c>
      <c r="O366" s="386">
        <v>56.358234038209872</v>
      </c>
      <c r="P366" s="386">
        <v>64.508256652860055</v>
      </c>
      <c r="Q366" s="386">
        <v>73.836862481708835</v>
      </c>
      <c r="R366" s="386">
        <v>84.514487664441717</v>
      </c>
      <c r="S366" s="386">
        <v>96.736215287485834</v>
      </c>
      <c r="T366" s="386">
        <v>110.72533960451383</v>
      </c>
      <c r="U366" s="386">
        <v>119.24647185751985</v>
      </c>
      <c r="V366" s="386">
        <v>128.42336814008374</v>
      </c>
      <c r="W366" s="386">
        <v>138.30649433510624</v>
      </c>
      <c r="X366" s="386">
        <v>148.95020004771462</v>
      </c>
      <c r="Y366" s="386">
        <v>160.41301748635757</v>
      </c>
      <c r="Z366" s="386">
        <v>168.41697907891691</v>
      </c>
      <c r="AA366" s="386">
        <v>176.82030602335996</v>
      </c>
      <c r="AB366" s="386">
        <v>185.6429250375302</v>
      </c>
      <c r="AC366" s="386">
        <v>194.90575710199863</v>
      </c>
      <c r="AD366" s="386">
        <v>204.63076706975755</v>
      </c>
      <c r="AE366" s="386">
        <v>215.35726738773616</v>
      </c>
      <c r="AF366" s="386">
        <v>226.64603803641421</v>
      </c>
      <c r="AG366" s="386">
        <v>238.52655255472919</v>
      </c>
      <c r="AH366" s="386">
        <v>251.02982944931486</v>
      </c>
      <c r="AI366" s="386">
        <v>264.1885131798619</v>
      </c>
      <c r="AJ366" s="386">
        <v>274.51732642212096</v>
      </c>
      <c r="AK366" s="386">
        <v>285.24995882256133</v>
      </c>
      <c r="AL366" s="386">
        <v>296.40219824651558</v>
      </c>
      <c r="AM366" s="386">
        <v>307.99044980762346</v>
      </c>
      <c r="AN366" s="386">
        <v>320.03176000000303</v>
      </c>
      <c r="AO366" s="387">
        <v>320.03176000000303</v>
      </c>
      <c r="AP366" s="387">
        <v>320.03176000000303</v>
      </c>
      <c r="AQ366" s="387">
        <v>320.03176000000303</v>
      </c>
      <c r="AR366" s="387">
        <v>320.03176000000303</v>
      </c>
      <c r="AS366" s="387">
        <v>320.03176000000303</v>
      </c>
      <c r="AT366" s="387">
        <v>320.03176000000303</v>
      </c>
      <c r="AU366" s="387">
        <v>320.03176000000303</v>
      </c>
      <c r="AV366" s="387">
        <v>320.03176000000303</v>
      </c>
      <c r="AW366" s="387">
        <v>320.03176000000303</v>
      </c>
      <c r="AX366" s="387">
        <v>320.03176000000303</v>
      </c>
      <c r="AY366" s="387">
        <v>320.03176000000303</v>
      </c>
      <c r="AZ366" s="387">
        <v>320.03176000000303</v>
      </c>
      <c r="BA366" s="387">
        <v>320.03176000000303</v>
      </c>
      <c r="BB366" s="387">
        <v>320.03176000000303</v>
      </c>
      <c r="BC366" s="387">
        <v>320.03176000000303</v>
      </c>
      <c r="BD366" s="387">
        <v>320.03176000000303</v>
      </c>
      <c r="BE366" s="387">
        <v>320.03176000000303</v>
      </c>
      <c r="BF366" s="387">
        <v>320.03176000000303</v>
      </c>
      <c r="BG366" s="387">
        <v>320.03176000000303</v>
      </c>
      <c r="BH366" s="387">
        <v>320.03176000000303</v>
      </c>
      <c r="BI366" s="387">
        <v>320.03176000000303</v>
      </c>
      <c r="BJ366" s="387">
        <v>320.03176000000303</v>
      </c>
      <c r="BK366" s="387">
        <v>320.03176000000303</v>
      </c>
      <c r="BL366" s="387">
        <v>320.03176000000303</v>
      </c>
      <c r="BM366" s="387">
        <v>320.03176000000303</v>
      </c>
      <c r="BN366" s="387">
        <v>320.03176000000303</v>
      </c>
      <c r="BO366" s="387">
        <v>320.03176000000303</v>
      </c>
      <c r="BP366" s="387">
        <v>320.03176000000303</v>
      </c>
      <c r="CA366" s="386">
        <v>10</v>
      </c>
      <c r="CB366" s="386">
        <v>10</v>
      </c>
      <c r="CC366" s="386">
        <v>10</v>
      </c>
      <c r="CD366" s="386">
        <v>10</v>
      </c>
      <c r="CE366" s="386">
        <v>10</v>
      </c>
      <c r="CF366" s="386">
        <v>17.712824908763039</v>
      </c>
      <c r="CG366" s="386">
        <v>31.374416624849637</v>
      </c>
      <c r="CH366" s="386">
        <v>55.572954829054581</v>
      </c>
      <c r="CI366" s="386">
        <v>98.435401854964113</v>
      </c>
      <c r="CJ366" s="386">
        <v>174.35690378807072</v>
      </c>
      <c r="CK366" s="386">
        <v>198.96165750391714</v>
      </c>
      <c r="CL366" s="386">
        <v>227.03856455734123</v>
      </c>
      <c r="CM366" s="386">
        <v>259.0776054187383</v>
      </c>
      <c r="CN366" s="386">
        <v>295.63790521832345</v>
      </c>
      <c r="CO366" s="386">
        <v>337.35749124519629</v>
      </c>
      <c r="CP366" s="386">
        <v>362.95954744035589</v>
      </c>
      <c r="CQ366" s="386">
        <v>390.50454339061258</v>
      </c>
      <c r="CR366" s="386">
        <v>420.1399287720065</v>
      </c>
      <c r="CS366" s="386">
        <v>452.02434321482474</v>
      </c>
      <c r="CT366" s="386">
        <v>486.32846550910278</v>
      </c>
      <c r="CU366" s="386">
        <v>510.34964749234348</v>
      </c>
      <c r="CV366" s="386">
        <v>535.55730574583072</v>
      </c>
      <c r="CW366" s="386">
        <v>562.01004379460505</v>
      </c>
      <c r="CX366" s="386">
        <v>589.7693597628097</v>
      </c>
      <c r="CY366" s="386">
        <v>618.89978934638646</v>
      </c>
      <c r="CZ366" s="386">
        <v>651.08597694175489</v>
      </c>
      <c r="DA366" s="386">
        <v>684.94602303531144</v>
      </c>
      <c r="DB366" s="386">
        <v>720.56697746058023</v>
      </c>
      <c r="DC366" s="386">
        <v>758.04041712044341</v>
      </c>
      <c r="DD366" s="386">
        <v>797.46268141960741</v>
      </c>
      <c r="DE366" s="386">
        <v>828.44515462980439</v>
      </c>
      <c r="DF366" s="386">
        <v>860.63133764183419</v>
      </c>
      <c r="DG366" s="386">
        <v>894.06799616343073</v>
      </c>
      <c r="DH366" s="386">
        <v>928.80371281153384</v>
      </c>
      <c r="DI366" s="386">
        <v>964.88895770160002</v>
      </c>
      <c r="DJ366" s="387">
        <v>964.88895770160002</v>
      </c>
      <c r="DK366" s="387">
        <v>964.88895770160002</v>
      </c>
      <c r="DL366" s="387">
        <v>964.88895770160002</v>
      </c>
      <c r="DM366" s="387">
        <v>964.88895770160002</v>
      </c>
      <c r="DN366" s="387">
        <v>964.88895770160002</v>
      </c>
      <c r="DO366" s="387">
        <v>964.88895770160002</v>
      </c>
      <c r="DP366" s="387">
        <v>964.88895770160002</v>
      </c>
      <c r="DQ366" s="387">
        <v>964.88895770160002</v>
      </c>
      <c r="DR366" s="387">
        <v>964.88895770160002</v>
      </c>
      <c r="DS366" s="387">
        <v>964.88895770160002</v>
      </c>
      <c r="DT366" s="387">
        <v>964.88895770160002</v>
      </c>
      <c r="DU366" s="387">
        <v>964.88895770160002</v>
      </c>
      <c r="DV366" s="387">
        <v>964.88895770160002</v>
      </c>
      <c r="DW366" s="387">
        <v>964.88895770160002</v>
      </c>
      <c r="DX366" s="387">
        <v>964.88895770160002</v>
      </c>
      <c r="DY366" s="387">
        <v>964.88895770160002</v>
      </c>
      <c r="DZ366" s="387">
        <v>964.88895770160002</v>
      </c>
      <c r="EA366" s="387">
        <v>964.88895770160002</v>
      </c>
      <c r="EB366" s="387">
        <v>964.88895770160002</v>
      </c>
      <c r="EC366" s="387">
        <v>964.88895770160002</v>
      </c>
      <c r="ED366" s="387">
        <v>964.88895770160002</v>
      </c>
      <c r="EE366" s="387">
        <v>964.88895770160002</v>
      </c>
      <c r="EF366" s="387">
        <v>964.88895770160002</v>
      </c>
      <c r="EG366" s="387">
        <v>964.88895770160002</v>
      </c>
      <c r="EH366" s="387">
        <v>964.88895770160002</v>
      </c>
      <c r="EI366" s="387">
        <v>964.88895770160002</v>
      </c>
      <c r="EJ366" s="387">
        <v>964.88895770160002</v>
      </c>
      <c r="EK366" s="387">
        <v>964.88895770160002</v>
      </c>
      <c r="EY366" s="386">
        <v>1573</v>
      </c>
      <c r="EZ366" s="386">
        <v>1579</v>
      </c>
      <c r="FA366" s="386">
        <v>1585</v>
      </c>
      <c r="FB366" s="386">
        <v>1591</v>
      </c>
      <c r="FC366" s="386">
        <v>1596.3</v>
      </c>
      <c r="FD366" s="386">
        <v>1617</v>
      </c>
      <c r="FE366" s="386">
        <v>1637</v>
      </c>
      <c r="FF366" s="386">
        <v>1657</v>
      </c>
      <c r="FG366" s="386">
        <v>1677</v>
      </c>
      <c r="FH366" s="386">
        <v>1697</v>
      </c>
      <c r="FI366" s="386">
        <v>1717.5</v>
      </c>
      <c r="FJ366" s="386">
        <v>1728</v>
      </c>
      <c r="FK366" s="386">
        <v>1738</v>
      </c>
      <c r="FL366" s="386">
        <v>1748</v>
      </c>
      <c r="FM366" s="386">
        <v>1758</v>
      </c>
      <c r="FN366" s="386">
        <v>1768</v>
      </c>
      <c r="FO366" s="386">
        <v>1778</v>
      </c>
      <c r="FP366" s="386">
        <v>1788</v>
      </c>
      <c r="FQ366" s="386">
        <v>1798</v>
      </c>
      <c r="FR366" s="386">
        <v>1808</v>
      </c>
      <c r="FS366" s="386">
        <v>1818</v>
      </c>
      <c r="FT366" s="386">
        <v>1828</v>
      </c>
      <c r="FU366" s="386">
        <v>1838</v>
      </c>
      <c r="FV366" s="386">
        <v>1848</v>
      </c>
      <c r="FW366" s="386">
        <v>1858</v>
      </c>
      <c r="FX366" s="386">
        <v>1868</v>
      </c>
      <c r="FY366" s="386">
        <v>1878</v>
      </c>
      <c r="FZ366" s="386">
        <v>1888</v>
      </c>
      <c r="GA366" s="386">
        <v>1898</v>
      </c>
      <c r="GB366" s="386">
        <v>1908</v>
      </c>
      <c r="GC366" s="386">
        <v>1922.9</v>
      </c>
      <c r="GD366" s="387">
        <v>1922.9</v>
      </c>
      <c r="GE366" s="387">
        <v>1922.9</v>
      </c>
      <c r="GF366" s="387">
        <v>1922.9</v>
      </c>
      <c r="GG366" s="387">
        <v>1922.9</v>
      </c>
      <c r="GH366" s="387">
        <v>1922.9</v>
      </c>
      <c r="GI366" s="387">
        <v>1922.9</v>
      </c>
      <c r="GJ366" s="387">
        <v>1922.9</v>
      </c>
      <c r="GK366" s="387">
        <v>1922.9</v>
      </c>
      <c r="GL366" s="387">
        <v>1922.9</v>
      </c>
      <c r="GM366" s="387">
        <v>1922.9</v>
      </c>
      <c r="GN366" s="387">
        <v>1922.9</v>
      </c>
      <c r="GO366" s="387">
        <v>1922.9</v>
      </c>
      <c r="GP366" s="387">
        <v>1922.9</v>
      </c>
      <c r="GQ366" s="387">
        <v>1922.9</v>
      </c>
      <c r="GR366" s="387">
        <v>1922.9</v>
      </c>
      <c r="GS366" s="387">
        <v>1922.9</v>
      </c>
      <c r="GT366" s="387">
        <v>1922.9</v>
      </c>
      <c r="GU366" s="387">
        <v>1922.9</v>
      </c>
      <c r="GV366" s="387">
        <v>1922.9</v>
      </c>
      <c r="GW366" s="387">
        <v>1922.9</v>
      </c>
      <c r="GX366" s="387">
        <v>1922.9</v>
      </c>
      <c r="GY366" s="387">
        <v>1922.9</v>
      </c>
      <c r="GZ366" s="387">
        <v>1922.9</v>
      </c>
      <c r="HA366" s="387">
        <v>1922.9</v>
      </c>
      <c r="HB366" s="387">
        <v>1922.9</v>
      </c>
      <c r="HC366" s="387">
        <v>1922.9</v>
      </c>
      <c r="HD366" s="387">
        <v>1922.9</v>
      </c>
      <c r="HE366" s="387">
        <v>1922.9</v>
      </c>
      <c r="HS366" s="394">
        <v>3.2984141224899073</v>
      </c>
      <c r="HT366" s="394">
        <v>3.2984141224899077</v>
      </c>
      <c r="HU366" s="394">
        <v>3.2984141224899082</v>
      </c>
      <c r="HV366" s="394">
        <v>3.2984141224899086</v>
      </c>
      <c r="HW366" s="394">
        <v>3.2984141224899082</v>
      </c>
      <c r="HX366" s="394">
        <v>3.25642064510965</v>
      </c>
      <c r="HY366" s="394">
        <v>3.2149618040961423</v>
      </c>
      <c r="HZ366" s="394">
        <v>3.1740307927721938</v>
      </c>
      <c r="IA366" s="394">
        <v>3.1336208911192425</v>
      </c>
      <c r="IB366" s="394">
        <v>3.0937254646740682</v>
      </c>
      <c r="IC366" s="394">
        <v>3.0842820412058978</v>
      </c>
      <c r="ID366" s="394">
        <v>3.0748674432582255</v>
      </c>
      <c r="IE366" s="394">
        <v>3.0654815828427671</v>
      </c>
      <c r="IF366" s="394">
        <v>3.0561243722398173</v>
      </c>
      <c r="IG366" s="394">
        <v>3.0467957239974321</v>
      </c>
      <c r="IH366" s="394">
        <v>3.0437759858759894</v>
      </c>
      <c r="II366" s="394">
        <v>3.0407592406753547</v>
      </c>
      <c r="IJ366" s="394">
        <v>3.0377454854291877</v>
      </c>
      <c r="IK366" s="394">
        <v>3.0347347171740857</v>
      </c>
      <c r="IL366" s="394">
        <v>3.0317269329495837</v>
      </c>
      <c r="IM366" s="394">
        <v>3.0302743243791563</v>
      </c>
      <c r="IN366" s="394">
        <v>3.028822411805336</v>
      </c>
      <c r="IO366" s="394">
        <v>3.0273711948946462</v>
      </c>
      <c r="IP366" s="394">
        <v>3.0259206733137693</v>
      </c>
      <c r="IQ366" s="394">
        <v>3.0244708467295478</v>
      </c>
      <c r="IR366" s="394">
        <v>3.0232830535015971</v>
      </c>
      <c r="IS366" s="394">
        <v>3.0220957267528505</v>
      </c>
      <c r="IT366" s="394">
        <v>3.0209088663001085</v>
      </c>
      <c r="IU366" s="394">
        <v>3.0197224719602436</v>
      </c>
      <c r="IV366" s="394">
        <v>3.0185365435502023</v>
      </c>
      <c r="IW366" s="394">
        <v>3.0178246503680333</v>
      </c>
      <c r="IX366" s="394">
        <v>3.017112925079112</v>
      </c>
      <c r="IY366" s="394">
        <v>3.0164013676438417</v>
      </c>
      <c r="IZ366" s="394">
        <v>3.0156899780226363</v>
      </c>
      <c r="JA366" s="394">
        <v>3.0149787561759211</v>
      </c>
      <c r="JB366" s="394">
        <v>3.0149787561759211</v>
      </c>
      <c r="JC366" s="394">
        <v>3.0149787561759211</v>
      </c>
      <c r="JD366" s="394">
        <v>3.0149787561759211</v>
      </c>
      <c r="JE366" s="394">
        <v>3.0149787561759211</v>
      </c>
      <c r="JF366" s="394">
        <v>3.0149787561759211</v>
      </c>
      <c r="JG366" s="394">
        <v>3.0149787561759211</v>
      </c>
      <c r="JH366" s="394">
        <v>3.0149787561759211</v>
      </c>
      <c r="JI366" s="394">
        <v>3.0149787561759211</v>
      </c>
      <c r="JJ366" s="394">
        <v>3.0149787561759211</v>
      </c>
      <c r="JK366" s="394">
        <v>3.0149787561759211</v>
      </c>
      <c r="JL366" s="394">
        <v>3.0149787561759211</v>
      </c>
      <c r="JM366" s="394">
        <v>3.0149787561759211</v>
      </c>
      <c r="JN366" s="394">
        <v>3.0149787561759211</v>
      </c>
      <c r="JO366" s="394">
        <v>3.0149787561759211</v>
      </c>
      <c r="JP366" s="394">
        <v>3.0149787561759211</v>
      </c>
      <c r="JQ366" s="394">
        <v>3.0149787561759211</v>
      </c>
      <c r="JR366" s="394">
        <v>3.0149787561759211</v>
      </c>
      <c r="JS366" s="394">
        <v>3.0149787561759211</v>
      </c>
      <c r="JT366" s="394">
        <v>3.0149787561759211</v>
      </c>
      <c r="JU366" s="394">
        <v>3.0149787561759211</v>
      </c>
      <c r="JV366" s="394">
        <v>3.0149787561759211</v>
      </c>
      <c r="JW366" s="394">
        <v>3.0149787561759211</v>
      </c>
      <c r="JX366" s="394">
        <v>3.0149787561759211</v>
      </c>
      <c r="JY366" s="394">
        <v>3.0149787561759211</v>
      </c>
      <c r="JZ366" s="394">
        <v>3.0149787561759211</v>
      </c>
      <c r="KA366" s="394">
        <v>3.0149787561759211</v>
      </c>
      <c r="KB366" s="394">
        <v>3.0149787561759211</v>
      </c>
      <c r="KC366" s="394">
        <v>3.0149787561759211</v>
      </c>
    </row>
    <row r="367" spans="1:289" x14ac:dyDescent="0.25">
      <c r="A367" s="383">
        <v>358</v>
      </c>
      <c r="B367" s="384" t="s">
        <v>869</v>
      </c>
      <c r="C367" s="385" t="s">
        <v>142</v>
      </c>
      <c r="D367" s="385" t="s">
        <v>142</v>
      </c>
      <c r="E367" s="129">
        <v>2052</v>
      </c>
      <c r="F367" s="386">
        <v>717.78147000000001</v>
      </c>
      <c r="G367" s="386">
        <v>735.62174208641864</v>
      </c>
      <c r="H367" s="386">
        <v>753.90542950385361</v>
      </c>
      <c r="I367" s="386">
        <v>772.64355322523784</v>
      </c>
      <c r="J367" s="386">
        <v>791.84740814692543</v>
      </c>
      <c r="K367" s="386">
        <v>800.47510315704267</v>
      </c>
      <c r="L367" s="386">
        <v>809.19680254277796</v>
      </c>
      <c r="M367" s="386">
        <v>818.01353054323852</v>
      </c>
      <c r="N367" s="386">
        <v>826.9263225572862</v>
      </c>
      <c r="O367" s="386">
        <v>835.93622526513047</v>
      </c>
      <c r="P367" s="386">
        <v>844.73871699603012</v>
      </c>
      <c r="Q367" s="386">
        <v>853.63389984179082</v>
      </c>
      <c r="R367" s="386">
        <v>862.62274984908629</v>
      </c>
      <c r="S367" s="386">
        <v>871.70625334245892</v>
      </c>
      <c r="T367" s="386">
        <v>880.88540703254716</v>
      </c>
      <c r="U367" s="386">
        <v>888.98053199010758</v>
      </c>
      <c r="V367" s="386">
        <v>897.15004919841408</v>
      </c>
      <c r="W367" s="386">
        <v>905.39464230435294</v>
      </c>
      <c r="X367" s="386">
        <v>913.71500123736075</v>
      </c>
      <c r="Y367" s="386">
        <v>922.1118222671596</v>
      </c>
      <c r="Z367" s="386">
        <v>929.35136038786152</v>
      </c>
      <c r="AA367" s="386">
        <v>936.6477364222909</v>
      </c>
      <c r="AB367" s="386">
        <v>944.00139660726336</v>
      </c>
      <c r="AC367" s="386">
        <v>951.41279068301799</v>
      </c>
      <c r="AD367" s="386">
        <v>958.88237192072381</v>
      </c>
      <c r="AE367" s="386">
        <v>968.58923866920225</v>
      </c>
      <c r="AF367" s="386">
        <v>978.3943690471225</v>
      </c>
      <c r="AG367" s="386">
        <v>988.2987577875042</v>
      </c>
      <c r="AH367" s="386">
        <v>998.30340969315341</v>
      </c>
      <c r="AI367" s="386">
        <v>1008.4093397386</v>
      </c>
      <c r="AJ367" s="386">
        <v>1017.5304523736934</v>
      </c>
      <c r="AK367" s="386">
        <v>1026.7340659262452</v>
      </c>
      <c r="AL367" s="386">
        <v>1036.0209266211573</v>
      </c>
      <c r="AM367" s="386">
        <v>1045.3917874329729</v>
      </c>
      <c r="AN367" s="386">
        <v>1054.8474081469278</v>
      </c>
      <c r="AO367" s="387">
        <v>1054.8474081469278</v>
      </c>
      <c r="AP367" s="387">
        <v>1054.8474081469278</v>
      </c>
      <c r="AQ367" s="387">
        <v>1054.8474081469278</v>
      </c>
      <c r="AR367" s="387">
        <v>1054.8474081469278</v>
      </c>
      <c r="AS367" s="387">
        <v>1054.8474081469278</v>
      </c>
      <c r="AT367" s="387">
        <v>1054.8474081469278</v>
      </c>
      <c r="AU367" s="387">
        <v>1054.8474081469278</v>
      </c>
      <c r="AV367" s="387">
        <v>1054.8474081469278</v>
      </c>
      <c r="AW367" s="387">
        <v>1054.8474081469278</v>
      </c>
      <c r="AX367" s="387">
        <v>1054.8474081469278</v>
      </c>
      <c r="AY367" s="387">
        <v>1054.8474081469278</v>
      </c>
      <c r="AZ367" s="387">
        <v>1054.8474081469278</v>
      </c>
      <c r="BA367" s="387">
        <v>1054.8474081469278</v>
      </c>
      <c r="BB367" s="387">
        <v>1054.8474081469278</v>
      </c>
      <c r="BC367" s="387">
        <v>1054.8474081469278</v>
      </c>
      <c r="BD367" s="387">
        <v>1054.8474081469278</v>
      </c>
      <c r="BE367" s="387">
        <v>1054.8474081469278</v>
      </c>
      <c r="BF367" s="387">
        <v>1054.8474081469278</v>
      </c>
      <c r="BG367" s="387">
        <v>1054.8474081469278</v>
      </c>
      <c r="BH367" s="387">
        <v>1054.8474081469278</v>
      </c>
      <c r="BI367" s="387">
        <v>1054.8474081469278</v>
      </c>
      <c r="BJ367" s="387">
        <v>1054.8474081469278</v>
      </c>
      <c r="BK367" s="387">
        <v>1054.8474081469278</v>
      </c>
      <c r="BL367" s="387">
        <v>1054.8474081469278</v>
      </c>
      <c r="BM367" s="387">
        <v>1054.8474081469278</v>
      </c>
      <c r="BN367" s="387">
        <v>1054.8474081469278</v>
      </c>
      <c r="BO367" s="387">
        <v>1054.8474081469278</v>
      </c>
      <c r="BP367" s="387">
        <v>1054.8474081469278</v>
      </c>
      <c r="CA367" s="386">
        <v>2350</v>
      </c>
      <c r="CB367" s="386">
        <v>2405.5025587150189</v>
      </c>
      <c r="CC367" s="386">
        <v>2462.3159829721289</v>
      </c>
      <c r="CD367" s="386">
        <v>2520.4712329380181</v>
      </c>
      <c r="CE367" s="386">
        <v>2580</v>
      </c>
      <c r="CF367" s="386">
        <v>2610.1160038177863</v>
      </c>
      <c r="CG367" s="386">
        <v>2640.5835478239269</v>
      </c>
      <c r="CH367" s="386">
        <v>2671.406735501233</v>
      </c>
      <c r="CI367" s="386">
        <v>2702.5897182319368</v>
      </c>
      <c r="CJ367" s="386">
        <v>2734.1366958568142</v>
      </c>
      <c r="CK367" s="386">
        <v>2765.1569666557839</v>
      </c>
      <c r="CL367" s="386">
        <v>2796.5291793316537</v>
      </c>
      <c r="CM367" s="386">
        <v>2828.2573268568099</v>
      </c>
      <c r="CN367" s="386">
        <v>2860.3454475060867</v>
      </c>
      <c r="CO367" s="386">
        <v>2892.7976253707457</v>
      </c>
      <c r="CP367" s="386">
        <v>2918.2886335223734</v>
      </c>
      <c r="CQ367" s="386">
        <v>2944.0042655781717</v>
      </c>
      <c r="CR367" s="386">
        <v>2969.9465008987854</v>
      </c>
      <c r="CS367" s="386">
        <v>2996.1173362867626</v>
      </c>
      <c r="CT367" s="386">
        <v>3022.5187861402519</v>
      </c>
      <c r="CU367" s="386">
        <v>3045.3125027041924</v>
      </c>
      <c r="CV367" s="386">
        <v>3068.2781134899915</v>
      </c>
      <c r="CW367" s="386">
        <v>3091.416914803297</v>
      </c>
      <c r="CX367" s="386">
        <v>3114.7302127255844</v>
      </c>
      <c r="CY367" s="386">
        <v>3138.2193231878782</v>
      </c>
      <c r="CZ367" s="386">
        <v>3168.7859118852152</v>
      </c>
      <c r="DA367" s="386">
        <v>3199.6502223949474</v>
      </c>
      <c r="DB367" s="386">
        <v>3230.8151545590704</v>
      </c>
      <c r="DC367" s="386">
        <v>3262.2836364643481</v>
      </c>
      <c r="DD367" s="386">
        <v>3294.0586247174197</v>
      </c>
      <c r="DE367" s="386">
        <v>3322.7774590127283</v>
      </c>
      <c r="DF367" s="386">
        <v>3351.7466748395291</v>
      </c>
      <c r="DG367" s="386">
        <v>3380.9684551175974</v>
      </c>
      <c r="DH367" s="386">
        <v>3410.4450017982194</v>
      </c>
      <c r="DI367" s="386">
        <v>3440.1785360301169</v>
      </c>
      <c r="DJ367" s="387">
        <v>3440.1785360301169</v>
      </c>
      <c r="DK367" s="387">
        <v>3440.1785360301169</v>
      </c>
      <c r="DL367" s="387">
        <v>3440.1785360301169</v>
      </c>
      <c r="DM367" s="387">
        <v>3440.1785360301169</v>
      </c>
      <c r="DN367" s="387">
        <v>3440.1785360301169</v>
      </c>
      <c r="DO367" s="387">
        <v>3440.1785360301169</v>
      </c>
      <c r="DP367" s="387">
        <v>3440.1785360301169</v>
      </c>
      <c r="DQ367" s="387">
        <v>3440.1785360301169</v>
      </c>
      <c r="DR367" s="387">
        <v>3440.1785360301169</v>
      </c>
      <c r="DS367" s="387">
        <v>3440.1785360301169</v>
      </c>
      <c r="DT367" s="387">
        <v>3440.1785360301169</v>
      </c>
      <c r="DU367" s="387">
        <v>3440.1785360301169</v>
      </c>
      <c r="DV367" s="387">
        <v>3440.1785360301169</v>
      </c>
      <c r="DW367" s="387">
        <v>3440.1785360301169</v>
      </c>
      <c r="DX367" s="387">
        <v>3440.1785360301169</v>
      </c>
      <c r="DY367" s="387">
        <v>3440.1785360301169</v>
      </c>
      <c r="DZ367" s="387">
        <v>3440.1785360301169</v>
      </c>
      <c r="EA367" s="387">
        <v>3440.1785360301169</v>
      </c>
      <c r="EB367" s="387">
        <v>3440.1785360301169</v>
      </c>
      <c r="EC367" s="387">
        <v>3440.1785360301169</v>
      </c>
      <c r="ED367" s="387">
        <v>3440.1785360301169</v>
      </c>
      <c r="EE367" s="387">
        <v>3440.1785360301169</v>
      </c>
      <c r="EF367" s="387">
        <v>3440.1785360301169</v>
      </c>
      <c r="EG367" s="387">
        <v>3440.1785360301169</v>
      </c>
      <c r="EH367" s="387">
        <v>3440.1785360301169</v>
      </c>
      <c r="EI367" s="387">
        <v>3440.1785360301169</v>
      </c>
      <c r="EJ367" s="387">
        <v>3440.1785360301169</v>
      </c>
      <c r="EK367" s="387">
        <v>3440.1785360301169</v>
      </c>
      <c r="EY367" s="386">
        <v>579</v>
      </c>
      <c r="EZ367" s="386">
        <v>587</v>
      </c>
      <c r="FA367" s="386">
        <v>595</v>
      </c>
      <c r="FB367" s="386">
        <v>603</v>
      </c>
      <c r="FC367" s="386">
        <v>612.4</v>
      </c>
      <c r="FD367" s="386">
        <v>620</v>
      </c>
      <c r="FE367" s="386">
        <v>628</v>
      </c>
      <c r="FF367" s="386">
        <v>636</v>
      </c>
      <c r="FG367" s="386">
        <v>644</v>
      </c>
      <c r="FH367" s="386">
        <v>652</v>
      </c>
      <c r="FI367" s="386">
        <v>657.5</v>
      </c>
      <c r="FJ367" s="386">
        <v>665</v>
      </c>
      <c r="FK367" s="386">
        <v>673</v>
      </c>
      <c r="FL367" s="386">
        <v>681</v>
      </c>
      <c r="FM367" s="386">
        <v>689</v>
      </c>
      <c r="FN367" s="386">
        <v>697</v>
      </c>
      <c r="FO367" s="386">
        <v>705</v>
      </c>
      <c r="FP367" s="386">
        <v>713</v>
      </c>
      <c r="FQ367" s="386">
        <v>721</v>
      </c>
      <c r="FR367" s="386">
        <v>729</v>
      </c>
      <c r="FS367" s="386">
        <v>737</v>
      </c>
      <c r="FT367" s="386">
        <v>745</v>
      </c>
      <c r="FU367" s="386">
        <v>753</v>
      </c>
      <c r="FV367" s="386">
        <v>761</v>
      </c>
      <c r="FW367" s="386">
        <v>769</v>
      </c>
      <c r="FX367" s="386">
        <v>777</v>
      </c>
      <c r="FY367" s="386">
        <v>785</v>
      </c>
      <c r="FZ367" s="386">
        <v>793</v>
      </c>
      <c r="GA367" s="386">
        <v>801</v>
      </c>
      <c r="GB367" s="386">
        <v>809</v>
      </c>
      <c r="GC367" s="386">
        <v>811.2</v>
      </c>
      <c r="GD367" s="387">
        <v>811.2</v>
      </c>
      <c r="GE367" s="387">
        <v>811.2</v>
      </c>
      <c r="GF367" s="387">
        <v>811.2</v>
      </c>
      <c r="GG367" s="387">
        <v>811.2</v>
      </c>
      <c r="GH367" s="387">
        <v>811.2</v>
      </c>
      <c r="GI367" s="387">
        <v>811.2</v>
      </c>
      <c r="GJ367" s="387">
        <v>811.2</v>
      </c>
      <c r="GK367" s="387">
        <v>811.2</v>
      </c>
      <c r="GL367" s="387">
        <v>811.2</v>
      </c>
      <c r="GM367" s="387">
        <v>811.2</v>
      </c>
      <c r="GN367" s="387">
        <v>811.2</v>
      </c>
      <c r="GO367" s="387">
        <v>811.2</v>
      </c>
      <c r="GP367" s="387">
        <v>811.2</v>
      </c>
      <c r="GQ367" s="387">
        <v>811.2</v>
      </c>
      <c r="GR367" s="387">
        <v>811.2</v>
      </c>
      <c r="GS367" s="387">
        <v>811.2</v>
      </c>
      <c r="GT367" s="387">
        <v>811.2</v>
      </c>
      <c r="GU367" s="387">
        <v>811.2</v>
      </c>
      <c r="GV367" s="387">
        <v>811.2</v>
      </c>
      <c r="GW367" s="387">
        <v>811.2</v>
      </c>
      <c r="GX367" s="387">
        <v>811.2</v>
      </c>
      <c r="GY367" s="387">
        <v>811.2</v>
      </c>
      <c r="GZ367" s="387">
        <v>811.2</v>
      </c>
      <c r="HA367" s="387">
        <v>811.2</v>
      </c>
      <c r="HB367" s="387">
        <v>811.2</v>
      </c>
      <c r="HC367" s="387">
        <v>811.2</v>
      </c>
      <c r="HD367" s="387">
        <v>811.2</v>
      </c>
      <c r="HE367" s="387">
        <v>811.2</v>
      </c>
      <c r="HS367" s="394">
        <v>3.273976966833652</v>
      </c>
      <c r="HT367" s="394">
        <v>3.270026456657432</v>
      </c>
      <c r="HU367" s="394">
        <v>3.2660807133231327</v>
      </c>
      <c r="HV367" s="394">
        <v>3.2621397310788938</v>
      </c>
      <c r="HW367" s="394">
        <v>3.2582035041797939</v>
      </c>
      <c r="HX367" s="394">
        <v>3.2607085386211145</v>
      </c>
      <c r="HY367" s="394">
        <v>3.2632154990310074</v>
      </c>
      <c r="HZ367" s="394">
        <v>3.2657243868902337</v>
      </c>
      <c r="IA367" s="394">
        <v>3.2682352036806908</v>
      </c>
      <c r="IB367" s="394">
        <v>3.2707479508854149</v>
      </c>
      <c r="IC367" s="394">
        <v>3.2733872746935773</v>
      </c>
      <c r="ID367" s="394">
        <v>3.2760287282990421</v>
      </c>
      <c r="IE367" s="394">
        <v>3.2786723134204454</v>
      </c>
      <c r="IF367" s="394">
        <v>3.2813180317778103</v>
      </c>
      <c r="IG367" s="394">
        <v>3.2839658850925453</v>
      </c>
      <c r="IH367" s="394">
        <v>3.2827362675641223</v>
      </c>
      <c r="II367" s="394">
        <v>3.2815071104422069</v>
      </c>
      <c r="IJ367" s="394">
        <v>3.2802784135544099</v>
      </c>
      <c r="IK367" s="394">
        <v>3.279050176728405</v>
      </c>
      <c r="IL367" s="394">
        <v>3.2778223997919311</v>
      </c>
      <c r="IM367" s="394">
        <v>3.2768150265936469</v>
      </c>
      <c r="IN367" s="394">
        <v>3.2758079629913799</v>
      </c>
      <c r="IO367" s="394">
        <v>3.2748012088899814</v>
      </c>
      <c r="IP367" s="394">
        <v>3.2737947641943341</v>
      </c>
      <c r="IQ367" s="394">
        <v>3.2727886288093453</v>
      </c>
      <c r="IR367" s="394">
        <v>3.2715477163869626</v>
      </c>
      <c r="IS367" s="394">
        <v>3.2703072744696491</v>
      </c>
      <c r="IT367" s="394">
        <v>3.2690673028790078</v>
      </c>
      <c r="IU367" s="394">
        <v>3.2678278014367095</v>
      </c>
      <c r="IV367" s="394">
        <v>3.2665887699644927</v>
      </c>
      <c r="IW367" s="394">
        <v>3.2655312194945698</v>
      </c>
      <c r="IX367" s="394">
        <v>3.2644740114041366</v>
      </c>
      <c r="IY367" s="394">
        <v>3.2634171455823489</v>
      </c>
      <c r="IZ367" s="394">
        <v>3.2623606219183983</v>
      </c>
      <c r="JA367" s="394">
        <v>3.2613044403015117</v>
      </c>
      <c r="JB367" s="394">
        <v>3.2613044403015117</v>
      </c>
      <c r="JC367" s="394">
        <v>3.2613044403015117</v>
      </c>
      <c r="JD367" s="394">
        <v>3.2613044403015117</v>
      </c>
      <c r="JE367" s="394">
        <v>3.2613044403015117</v>
      </c>
      <c r="JF367" s="394">
        <v>3.2613044403015117</v>
      </c>
      <c r="JG367" s="394">
        <v>3.2613044403015117</v>
      </c>
      <c r="JH367" s="394">
        <v>3.2613044403015117</v>
      </c>
      <c r="JI367" s="394">
        <v>3.2613044403015117</v>
      </c>
      <c r="JJ367" s="394">
        <v>3.2613044403015117</v>
      </c>
      <c r="JK367" s="394">
        <v>3.2613044403015117</v>
      </c>
      <c r="JL367" s="394">
        <v>3.2613044403015117</v>
      </c>
      <c r="JM367" s="394">
        <v>3.2613044403015117</v>
      </c>
      <c r="JN367" s="394">
        <v>3.2613044403015117</v>
      </c>
      <c r="JO367" s="394">
        <v>3.2613044403015117</v>
      </c>
      <c r="JP367" s="394">
        <v>3.2613044403015117</v>
      </c>
      <c r="JQ367" s="394">
        <v>3.2613044403015117</v>
      </c>
      <c r="JR367" s="394">
        <v>3.2613044403015117</v>
      </c>
      <c r="JS367" s="394">
        <v>3.2613044403015117</v>
      </c>
      <c r="JT367" s="394">
        <v>3.2613044403015117</v>
      </c>
      <c r="JU367" s="394">
        <v>3.2613044403015117</v>
      </c>
      <c r="JV367" s="394">
        <v>3.2613044403015117</v>
      </c>
      <c r="JW367" s="394">
        <v>3.2613044403015117</v>
      </c>
      <c r="JX367" s="394">
        <v>3.2613044403015117</v>
      </c>
      <c r="JY367" s="394">
        <v>3.2613044403015117</v>
      </c>
      <c r="JZ367" s="394">
        <v>3.2613044403015117</v>
      </c>
      <c r="KA367" s="394">
        <v>3.2613044403015117</v>
      </c>
      <c r="KB367" s="394">
        <v>3.2613044403015117</v>
      </c>
      <c r="KC367" s="394">
        <v>3.2613044403015117</v>
      </c>
    </row>
    <row r="368" spans="1:289" x14ac:dyDescent="0.25">
      <c r="A368" s="383">
        <v>359</v>
      </c>
      <c r="B368" s="384" t="s">
        <v>866</v>
      </c>
      <c r="C368" s="385" t="s">
        <v>142</v>
      </c>
      <c r="D368" s="385" t="s">
        <v>142</v>
      </c>
      <c r="E368" s="129">
        <v>2052</v>
      </c>
      <c r="F368" s="386">
        <v>1431.6597999999999</v>
      </c>
      <c r="G368" s="386">
        <v>1425.6231519987268</v>
      </c>
      <c r="H368" s="386">
        <v>1419.6119577533609</v>
      </c>
      <c r="I368" s="386">
        <v>1413.626109937172</v>
      </c>
      <c r="J368" s="386">
        <v>1407.6655016759776</v>
      </c>
      <c r="K368" s="386">
        <v>1419.8805102973299</v>
      </c>
      <c r="L368" s="386">
        <v>1432.2015145798973</v>
      </c>
      <c r="M368" s="386">
        <v>1444.6294343003697</v>
      </c>
      <c r="N368" s="386">
        <v>1457.1651972167931</v>
      </c>
      <c r="O368" s="386">
        <v>1469.8097391378287</v>
      </c>
      <c r="P368" s="386">
        <v>1482.2681302964611</v>
      </c>
      <c r="Q368" s="386">
        <v>1494.8321211841799</v>
      </c>
      <c r="R368" s="386">
        <v>1507.5026068846792</v>
      </c>
      <c r="S368" s="386">
        <v>1520.2804900685558</v>
      </c>
      <c r="T368" s="386">
        <v>1533.1666810576162</v>
      </c>
      <c r="U368" s="386">
        <v>1544.594432936904</v>
      </c>
      <c r="V368" s="386">
        <v>1556.1073637563736</v>
      </c>
      <c r="W368" s="386">
        <v>1567.706108413591</v>
      </c>
      <c r="X368" s="386">
        <v>1579.3913065384525</v>
      </c>
      <c r="Y368" s="386">
        <v>1591.1636025284593</v>
      </c>
      <c r="Z368" s="386">
        <v>1601.364944471816</v>
      </c>
      <c r="AA368" s="386">
        <v>1611.6316897321415</v>
      </c>
      <c r="AB368" s="386">
        <v>1621.964257626217</v>
      </c>
      <c r="AC368" s="386">
        <v>1632.3630701591676</v>
      </c>
      <c r="AD368" s="386">
        <v>1642.8285520416953</v>
      </c>
      <c r="AE368" s="386">
        <v>1656.5162622411226</v>
      </c>
      <c r="AF368" s="386">
        <v>1670.3180156316491</v>
      </c>
      <c r="AG368" s="386">
        <v>1684.2347623977282</v>
      </c>
      <c r="AH368" s="386">
        <v>1698.2674606405553</v>
      </c>
      <c r="AI368" s="386">
        <v>1712.417076444028</v>
      </c>
      <c r="AJ368" s="386">
        <v>1725.2722972332119</v>
      </c>
      <c r="AK368" s="386">
        <v>1738.2240229590798</v>
      </c>
      <c r="AL368" s="386">
        <v>1751.2729780901534</v>
      </c>
      <c r="AM368" s="386">
        <v>1764.4198925335847</v>
      </c>
      <c r="AN368" s="386">
        <v>1777.6655016759828</v>
      </c>
      <c r="AO368" s="387">
        <v>1777.6655016759828</v>
      </c>
      <c r="AP368" s="387">
        <v>1777.6655016759828</v>
      </c>
      <c r="AQ368" s="387">
        <v>1777.6655016759828</v>
      </c>
      <c r="AR368" s="387">
        <v>1777.6655016759828</v>
      </c>
      <c r="AS368" s="387">
        <v>1777.6655016759828</v>
      </c>
      <c r="AT368" s="387">
        <v>1777.6655016759828</v>
      </c>
      <c r="AU368" s="387">
        <v>1777.6655016759828</v>
      </c>
      <c r="AV368" s="387">
        <v>1777.6655016759828</v>
      </c>
      <c r="AW368" s="387">
        <v>1777.6655016759828</v>
      </c>
      <c r="AX368" s="387">
        <v>1777.6655016759828</v>
      </c>
      <c r="AY368" s="387">
        <v>1777.6655016759828</v>
      </c>
      <c r="AZ368" s="387">
        <v>1777.6655016759828</v>
      </c>
      <c r="BA368" s="387">
        <v>1777.6655016759828</v>
      </c>
      <c r="BB368" s="387">
        <v>1777.6655016759828</v>
      </c>
      <c r="BC368" s="387">
        <v>1777.6655016759828</v>
      </c>
      <c r="BD368" s="387">
        <v>1777.6655016759828</v>
      </c>
      <c r="BE368" s="387">
        <v>1777.6655016759828</v>
      </c>
      <c r="BF368" s="387">
        <v>1777.6655016759828</v>
      </c>
      <c r="BG368" s="387">
        <v>1777.6655016759828</v>
      </c>
      <c r="BH368" s="387">
        <v>1777.6655016759828</v>
      </c>
      <c r="BI368" s="387">
        <v>1777.6655016759828</v>
      </c>
      <c r="BJ368" s="387">
        <v>1777.6655016759828</v>
      </c>
      <c r="BK368" s="387">
        <v>1777.6655016759828</v>
      </c>
      <c r="BL368" s="387">
        <v>1777.6655016759828</v>
      </c>
      <c r="BM368" s="387">
        <v>1777.6655016759828</v>
      </c>
      <c r="BN368" s="387">
        <v>1777.6655016759828</v>
      </c>
      <c r="BO368" s="387">
        <v>1777.6655016759828</v>
      </c>
      <c r="BP368" s="387">
        <v>1777.6655016759828</v>
      </c>
      <c r="CA368" s="386">
        <v>3580</v>
      </c>
      <c r="CB368" s="386">
        <v>3564.9047938312174</v>
      </c>
      <c r="CC368" s="386">
        <v>3549.8732371734063</v>
      </c>
      <c r="CD368" s="386">
        <v>3534.9050616459826</v>
      </c>
      <c r="CE368" s="386">
        <v>3520</v>
      </c>
      <c r="CF368" s="386">
        <v>3556.7498338914161</v>
      </c>
      <c r="CG368" s="386">
        <v>3593.8833468427888</v>
      </c>
      <c r="CH368" s="386">
        <v>3631.4045445761976</v>
      </c>
      <c r="CI368" s="386">
        <v>3669.3174746346376</v>
      </c>
      <c r="CJ368" s="386">
        <v>3707.6262268186415</v>
      </c>
      <c r="CK368" s="386">
        <v>3745.5509700023263</v>
      </c>
      <c r="CL368" s="386">
        <v>3783.8636395997214</v>
      </c>
      <c r="CM368" s="386">
        <v>3822.5682036509461</v>
      </c>
      <c r="CN368" s="386">
        <v>3861.6686707845961</v>
      </c>
      <c r="CO368" s="386">
        <v>3901.1690906329195</v>
      </c>
      <c r="CP368" s="386">
        <v>3931.5928302199286</v>
      </c>
      <c r="CQ368" s="386">
        <v>3962.2538330244383</v>
      </c>
      <c r="CR368" s="386">
        <v>3993.1539493723831</v>
      </c>
      <c r="CS368" s="386">
        <v>4024.2950440196882</v>
      </c>
      <c r="CT368" s="386">
        <v>4055.6789962648045</v>
      </c>
      <c r="CU368" s="386">
        <v>4083.1088906688838</v>
      </c>
      <c r="CV368" s="386">
        <v>4110.7243024937725</v>
      </c>
      <c r="CW368" s="386">
        <v>4138.5264864549627</v>
      </c>
      <c r="CX368" s="386">
        <v>4166.5167057539984</v>
      </c>
      <c r="CY368" s="386">
        <v>4194.6962321358742</v>
      </c>
      <c r="CZ368" s="386">
        <v>4231.090163570253</v>
      </c>
      <c r="DA368" s="386">
        <v>4267.7998552342051</v>
      </c>
      <c r="DB368" s="386">
        <v>4304.8280467197083</v>
      </c>
      <c r="DC368" s="386">
        <v>4342.1775013879269</v>
      </c>
      <c r="DD368" s="386">
        <v>4379.851006575439</v>
      </c>
      <c r="DE368" s="386">
        <v>4412.5728422279508</v>
      </c>
      <c r="DF368" s="386">
        <v>4445.5391424813961</v>
      </c>
      <c r="DG368" s="386">
        <v>4478.7517337290656</v>
      </c>
      <c r="DH368" s="386">
        <v>4512.2124560092225</v>
      </c>
      <c r="DI368" s="386">
        <v>4545.9231631070397</v>
      </c>
      <c r="DJ368" s="387">
        <v>4545.9231631070397</v>
      </c>
      <c r="DK368" s="387">
        <v>4545.9231631070397</v>
      </c>
      <c r="DL368" s="387">
        <v>4545.9231631070397</v>
      </c>
      <c r="DM368" s="387">
        <v>4545.9231631070397</v>
      </c>
      <c r="DN368" s="387">
        <v>4545.9231631070397</v>
      </c>
      <c r="DO368" s="387">
        <v>4545.9231631070397</v>
      </c>
      <c r="DP368" s="387">
        <v>4545.9231631070397</v>
      </c>
      <c r="DQ368" s="387">
        <v>4545.9231631070397</v>
      </c>
      <c r="DR368" s="387">
        <v>4545.9231631070397</v>
      </c>
      <c r="DS368" s="387">
        <v>4545.9231631070397</v>
      </c>
      <c r="DT368" s="387">
        <v>4545.9231631070397</v>
      </c>
      <c r="DU368" s="387">
        <v>4545.9231631070397</v>
      </c>
      <c r="DV368" s="387">
        <v>4545.9231631070397</v>
      </c>
      <c r="DW368" s="387">
        <v>4545.9231631070397</v>
      </c>
      <c r="DX368" s="387">
        <v>4545.9231631070397</v>
      </c>
      <c r="DY368" s="387">
        <v>4545.9231631070397</v>
      </c>
      <c r="DZ368" s="387">
        <v>4545.9231631070397</v>
      </c>
      <c r="EA368" s="387">
        <v>4545.9231631070397</v>
      </c>
      <c r="EB368" s="387">
        <v>4545.9231631070397</v>
      </c>
      <c r="EC368" s="387">
        <v>4545.9231631070397</v>
      </c>
      <c r="ED368" s="387">
        <v>4545.9231631070397</v>
      </c>
      <c r="EE368" s="387">
        <v>4545.9231631070397</v>
      </c>
      <c r="EF368" s="387">
        <v>4545.9231631070397</v>
      </c>
      <c r="EG368" s="387">
        <v>4545.9231631070397</v>
      </c>
      <c r="EH368" s="387">
        <v>4545.9231631070397</v>
      </c>
      <c r="EI368" s="387">
        <v>4545.9231631070397</v>
      </c>
      <c r="EJ368" s="387">
        <v>4545.9231631070397</v>
      </c>
      <c r="EK368" s="387">
        <v>4545.9231631070397</v>
      </c>
      <c r="EY368" s="386">
        <v>1174</v>
      </c>
      <c r="EZ368" s="386">
        <v>1183</v>
      </c>
      <c r="FA368" s="386">
        <v>1192</v>
      </c>
      <c r="FB368" s="386">
        <v>1201</v>
      </c>
      <c r="FC368" s="386">
        <v>1211.5</v>
      </c>
      <c r="FD368" s="386">
        <v>1226</v>
      </c>
      <c r="FE368" s="386">
        <v>1241</v>
      </c>
      <c r="FF368" s="386">
        <v>1256</v>
      </c>
      <c r="FG368" s="386">
        <v>1271</v>
      </c>
      <c r="FH368" s="386">
        <v>1286</v>
      </c>
      <c r="FI368" s="386">
        <v>1299.1000000000001</v>
      </c>
      <c r="FJ368" s="386">
        <v>1312</v>
      </c>
      <c r="FK368" s="386">
        <v>1325</v>
      </c>
      <c r="FL368" s="386">
        <v>1338</v>
      </c>
      <c r="FM368" s="386">
        <v>1351</v>
      </c>
      <c r="FN368" s="386">
        <v>1364</v>
      </c>
      <c r="FO368" s="386">
        <v>1377</v>
      </c>
      <c r="FP368" s="386">
        <v>1390</v>
      </c>
      <c r="FQ368" s="386">
        <v>1403</v>
      </c>
      <c r="FR368" s="386">
        <v>1416</v>
      </c>
      <c r="FS368" s="386">
        <v>1429</v>
      </c>
      <c r="FT368" s="386">
        <v>1442</v>
      </c>
      <c r="FU368" s="386">
        <v>1455</v>
      </c>
      <c r="FV368" s="386">
        <v>1468</v>
      </c>
      <c r="FW368" s="386">
        <v>1481</v>
      </c>
      <c r="FX368" s="386">
        <v>1494</v>
      </c>
      <c r="FY368" s="386">
        <v>1507</v>
      </c>
      <c r="FZ368" s="386">
        <v>1520</v>
      </c>
      <c r="GA368" s="386">
        <v>1533</v>
      </c>
      <c r="GB368" s="386">
        <v>1546</v>
      </c>
      <c r="GC368" s="386">
        <v>1551.3</v>
      </c>
      <c r="GD368" s="387">
        <v>1551.3</v>
      </c>
      <c r="GE368" s="387">
        <v>1551.3</v>
      </c>
      <c r="GF368" s="387">
        <v>1551.3</v>
      </c>
      <c r="GG368" s="387">
        <v>1551.3</v>
      </c>
      <c r="GH368" s="387">
        <v>1551.3</v>
      </c>
      <c r="GI368" s="387">
        <v>1551.3</v>
      </c>
      <c r="GJ368" s="387">
        <v>1551.3</v>
      </c>
      <c r="GK368" s="387">
        <v>1551.3</v>
      </c>
      <c r="GL368" s="387">
        <v>1551.3</v>
      </c>
      <c r="GM368" s="387">
        <v>1551.3</v>
      </c>
      <c r="GN368" s="387">
        <v>1551.3</v>
      </c>
      <c r="GO368" s="387">
        <v>1551.3</v>
      </c>
      <c r="GP368" s="387">
        <v>1551.3</v>
      </c>
      <c r="GQ368" s="387">
        <v>1551.3</v>
      </c>
      <c r="GR368" s="387">
        <v>1551.3</v>
      </c>
      <c r="GS368" s="387">
        <v>1551.3</v>
      </c>
      <c r="GT368" s="387">
        <v>1551.3</v>
      </c>
      <c r="GU368" s="387">
        <v>1551.3</v>
      </c>
      <c r="GV368" s="387">
        <v>1551.3</v>
      </c>
      <c r="GW368" s="387">
        <v>1551.3</v>
      </c>
      <c r="GX368" s="387">
        <v>1551.3</v>
      </c>
      <c r="GY368" s="387">
        <v>1551.3</v>
      </c>
      <c r="GZ368" s="387">
        <v>1551.3</v>
      </c>
      <c r="HA368" s="387">
        <v>1551.3</v>
      </c>
      <c r="HB368" s="387">
        <v>1551.3</v>
      </c>
      <c r="HC368" s="387">
        <v>1551.3</v>
      </c>
      <c r="HD368" s="387">
        <v>1551.3</v>
      </c>
      <c r="HE368" s="387">
        <v>1551.3</v>
      </c>
      <c r="HS368" s="394">
        <v>2.5005940657130976</v>
      </c>
      <c r="HT368" s="394">
        <v>2.5005940657130976</v>
      </c>
      <c r="HU368" s="394">
        <v>2.5005940657130972</v>
      </c>
      <c r="HV368" s="394">
        <v>2.5005940657130972</v>
      </c>
      <c r="HW368" s="394">
        <v>2.5005940657130976</v>
      </c>
      <c r="HX368" s="394">
        <v>2.5049641910688774</v>
      </c>
      <c r="HY368" s="394">
        <v>2.5093419538080646</v>
      </c>
      <c r="HZ368" s="394">
        <v>2.5137273672780158</v>
      </c>
      <c r="IA368" s="394">
        <v>2.5181204448494157</v>
      </c>
      <c r="IB368" s="394">
        <v>2.5225211999163148</v>
      </c>
      <c r="IC368" s="394">
        <v>2.5269051485666072</v>
      </c>
      <c r="ID368" s="394">
        <v>2.5312967161838955</v>
      </c>
      <c r="IE368" s="394">
        <v>2.5356959160093608</v>
      </c>
      <c r="IF368" s="394">
        <v>2.5401027613071965</v>
      </c>
      <c r="IG368" s="394">
        <v>2.5445172653646484</v>
      </c>
      <c r="IH368" s="394">
        <v>2.5453884504454463</v>
      </c>
      <c r="II368" s="394">
        <v>2.5462599338002838</v>
      </c>
      <c r="IJ368" s="394">
        <v>2.5471317155312838</v>
      </c>
      <c r="IK368" s="394">
        <v>2.5480037957406036</v>
      </c>
      <c r="IL368" s="394">
        <v>2.5488761745304349</v>
      </c>
      <c r="IM368" s="394">
        <v>2.5497678744401577</v>
      </c>
      <c r="IN368" s="394">
        <v>2.5506598863025514</v>
      </c>
      <c r="IO368" s="394">
        <v>2.5515522102267494</v>
      </c>
      <c r="IP368" s="394">
        <v>2.5524448463219227</v>
      </c>
      <c r="IQ368" s="394">
        <v>2.5533377946972839</v>
      </c>
      <c r="IR368" s="394">
        <v>2.5542098559575597</v>
      </c>
      <c r="IS368" s="394">
        <v>2.5550822150596812</v>
      </c>
      <c r="IT368" s="394">
        <v>2.5559548721053726</v>
      </c>
      <c r="IU368" s="394">
        <v>2.5568278271963929</v>
      </c>
      <c r="IV368" s="394">
        <v>2.5577010804345357</v>
      </c>
      <c r="IW368" s="394">
        <v>2.5576095143382958</v>
      </c>
      <c r="IX368" s="394">
        <v>2.5575179515201363</v>
      </c>
      <c r="IY368" s="394">
        <v>2.55742639197994</v>
      </c>
      <c r="IZ368" s="394">
        <v>2.5573348357175898</v>
      </c>
      <c r="JA368" s="394">
        <v>2.5572432827329687</v>
      </c>
      <c r="JB368" s="394">
        <v>2.5572432827329687</v>
      </c>
      <c r="JC368" s="394">
        <v>2.5572432827329687</v>
      </c>
      <c r="JD368" s="394">
        <v>2.5572432827329687</v>
      </c>
      <c r="JE368" s="394">
        <v>2.5572432827329687</v>
      </c>
      <c r="JF368" s="394">
        <v>2.5572432827329687</v>
      </c>
      <c r="JG368" s="394">
        <v>2.5572432827329687</v>
      </c>
      <c r="JH368" s="394">
        <v>2.5572432827329687</v>
      </c>
      <c r="JI368" s="394">
        <v>2.5572432827329687</v>
      </c>
      <c r="JJ368" s="394">
        <v>2.5572432827329687</v>
      </c>
      <c r="JK368" s="394">
        <v>2.5572432827329687</v>
      </c>
      <c r="JL368" s="394">
        <v>2.5572432827329687</v>
      </c>
      <c r="JM368" s="394">
        <v>2.5572432827329687</v>
      </c>
      <c r="JN368" s="394">
        <v>2.5572432827329687</v>
      </c>
      <c r="JO368" s="394">
        <v>2.5572432827329687</v>
      </c>
      <c r="JP368" s="394">
        <v>2.5572432827329687</v>
      </c>
      <c r="JQ368" s="394">
        <v>2.5572432827329687</v>
      </c>
      <c r="JR368" s="394">
        <v>2.5572432827329687</v>
      </c>
      <c r="JS368" s="394">
        <v>2.5572432827329687</v>
      </c>
      <c r="JT368" s="394">
        <v>2.5572432827329687</v>
      </c>
      <c r="JU368" s="394">
        <v>2.5572432827329687</v>
      </c>
      <c r="JV368" s="394">
        <v>2.5572432827329687</v>
      </c>
      <c r="JW368" s="394">
        <v>2.5572432827329687</v>
      </c>
      <c r="JX368" s="394">
        <v>2.5572432827329687</v>
      </c>
      <c r="JY368" s="394">
        <v>2.5572432827329687</v>
      </c>
      <c r="JZ368" s="394">
        <v>2.5572432827329687</v>
      </c>
      <c r="KA368" s="394">
        <v>2.5572432827329687</v>
      </c>
      <c r="KB368" s="394">
        <v>2.5572432827329687</v>
      </c>
      <c r="KC368" s="394">
        <v>2.5572432827329687</v>
      </c>
    </row>
    <row r="369" spans="1:289" x14ac:dyDescent="0.25">
      <c r="A369" s="383">
        <v>360</v>
      </c>
      <c r="B369" s="384" t="s">
        <v>866</v>
      </c>
      <c r="C369" s="385" t="s">
        <v>142</v>
      </c>
      <c r="D369" s="385" t="s">
        <v>142</v>
      </c>
      <c r="E369" s="129">
        <v>2052</v>
      </c>
      <c r="F369" s="386">
        <v>1509.36266</v>
      </c>
      <c r="G369" s="386">
        <v>1489.652733809239</v>
      </c>
      <c r="H369" s="386">
        <v>1470.2001885652446</v>
      </c>
      <c r="I369" s="386">
        <v>1451.0016632736065</v>
      </c>
      <c r="J369" s="386">
        <v>1432.0538408292682</v>
      </c>
      <c r="K369" s="386">
        <v>1445.6514528560565</v>
      </c>
      <c r="L369" s="386">
        <v>1459.3781766854595</v>
      </c>
      <c r="M369" s="386">
        <v>1473.2352382575573</v>
      </c>
      <c r="N369" s="386">
        <v>1487.2238751529542</v>
      </c>
      <c r="O369" s="386">
        <v>1501.3453367033082</v>
      </c>
      <c r="P369" s="386">
        <v>1515.2154173828546</v>
      </c>
      <c r="Q369" s="386">
        <v>1529.2136358954192</v>
      </c>
      <c r="R369" s="386">
        <v>1543.34117603399</v>
      </c>
      <c r="S369" s="386">
        <v>1557.599232527949</v>
      </c>
      <c r="T369" s="386">
        <v>1571.989011144108</v>
      </c>
      <c r="U369" s="386">
        <v>1584.7285484110855</v>
      </c>
      <c r="V369" s="386">
        <v>1597.5713280090376</v>
      </c>
      <c r="W369" s="386">
        <v>1610.5181866228986</v>
      </c>
      <c r="X369" s="386">
        <v>1623.5699677181717</v>
      </c>
      <c r="Y369" s="386">
        <v>1636.7275215958782</v>
      </c>
      <c r="Z369" s="386">
        <v>1648.1102475024661</v>
      </c>
      <c r="AA369" s="386">
        <v>1659.5721353021331</v>
      </c>
      <c r="AB369" s="386">
        <v>1671.1137355313122</v>
      </c>
      <c r="AC369" s="386">
        <v>1682.7356025551769</v>
      </c>
      <c r="AD369" s="386">
        <v>1694.4382945942696</v>
      </c>
      <c r="AE369" s="386">
        <v>1709.706981941772</v>
      </c>
      <c r="AF369" s="386">
        <v>1725.1132563669862</v>
      </c>
      <c r="AG369" s="386">
        <v>1740.6583576755038</v>
      </c>
      <c r="AH369" s="386">
        <v>1756.3435368448806</v>
      </c>
      <c r="AI369" s="386">
        <v>1772.170056125309</v>
      </c>
      <c r="AJ369" s="386">
        <v>1786.5127666841181</v>
      </c>
      <c r="AK369" s="386">
        <v>1800.9715571560612</v>
      </c>
      <c r="AL369" s="386">
        <v>1815.5473670111346</v>
      </c>
      <c r="AM369" s="386">
        <v>1830.2411433227503</v>
      </c>
      <c r="AN369" s="386">
        <v>1845.0538408292728</v>
      </c>
      <c r="AO369" s="387">
        <v>1845.0538408292728</v>
      </c>
      <c r="AP369" s="387">
        <v>1845.0538408292728</v>
      </c>
      <c r="AQ369" s="387">
        <v>1845.0538408292728</v>
      </c>
      <c r="AR369" s="387">
        <v>1845.0538408292728</v>
      </c>
      <c r="AS369" s="387">
        <v>1845.0538408292728</v>
      </c>
      <c r="AT369" s="387">
        <v>1845.0538408292728</v>
      </c>
      <c r="AU369" s="387">
        <v>1845.0538408292728</v>
      </c>
      <c r="AV369" s="387">
        <v>1845.0538408292728</v>
      </c>
      <c r="AW369" s="387">
        <v>1845.0538408292728</v>
      </c>
      <c r="AX369" s="387">
        <v>1845.0538408292728</v>
      </c>
      <c r="AY369" s="387">
        <v>1845.0538408292728</v>
      </c>
      <c r="AZ369" s="387">
        <v>1845.0538408292728</v>
      </c>
      <c r="BA369" s="387">
        <v>1845.0538408292728</v>
      </c>
      <c r="BB369" s="387">
        <v>1845.0538408292728</v>
      </c>
      <c r="BC369" s="387">
        <v>1845.0538408292728</v>
      </c>
      <c r="BD369" s="387">
        <v>1845.0538408292728</v>
      </c>
      <c r="BE369" s="387">
        <v>1845.0538408292728</v>
      </c>
      <c r="BF369" s="387">
        <v>1845.0538408292728</v>
      </c>
      <c r="BG369" s="387">
        <v>1845.0538408292728</v>
      </c>
      <c r="BH369" s="387">
        <v>1845.0538408292728</v>
      </c>
      <c r="BI369" s="387">
        <v>1845.0538408292728</v>
      </c>
      <c r="BJ369" s="387">
        <v>1845.0538408292728</v>
      </c>
      <c r="BK369" s="387">
        <v>1845.0538408292728</v>
      </c>
      <c r="BL369" s="387">
        <v>1845.0538408292728</v>
      </c>
      <c r="BM369" s="387">
        <v>1845.0538408292728</v>
      </c>
      <c r="BN369" s="387">
        <v>1845.0538408292728</v>
      </c>
      <c r="BO369" s="387">
        <v>1845.0538408292728</v>
      </c>
      <c r="BP369" s="387">
        <v>1845.0538408292728</v>
      </c>
      <c r="CA369" s="386">
        <v>4100</v>
      </c>
      <c r="CB369" s="386">
        <v>4046.4603838933449</v>
      </c>
      <c r="CC369" s="386">
        <v>3993.6199118093355</v>
      </c>
      <c r="CD369" s="386">
        <v>3941.4694540156365</v>
      </c>
      <c r="CE369" s="386">
        <v>3890.0000000000005</v>
      </c>
      <c r="CF369" s="386">
        <v>3914.5283106838256</v>
      </c>
      <c r="CG369" s="386">
        <v>3939.2112840990139</v>
      </c>
      <c r="CH369" s="386">
        <v>3964.0498954680656</v>
      </c>
      <c r="CI369" s="386">
        <v>3989.0451261627254</v>
      </c>
      <c r="CJ369" s="386">
        <v>4014.1979637427548</v>
      </c>
      <c r="CK369" s="386">
        <v>4038.3068315703667</v>
      </c>
      <c r="CL369" s="386">
        <v>4062.5604948249056</v>
      </c>
      <c r="CM369" s="386">
        <v>4086.9598231330915</v>
      </c>
      <c r="CN369" s="386">
        <v>4111.5056913445351</v>
      </c>
      <c r="CO369" s="386">
        <v>4136.1989795631052</v>
      </c>
      <c r="CP369" s="386">
        <v>4154.372812361672</v>
      </c>
      <c r="CQ369" s="386">
        <v>4172.6264982331259</v>
      </c>
      <c r="CR369" s="386">
        <v>4190.9603880397926</v>
      </c>
      <c r="CS369" s="386">
        <v>4209.3748341856344</v>
      </c>
      <c r="CT369" s="386">
        <v>4227.8701906230253</v>
      </c>
      <c r="CU369" s="386">
        <v>4241.3667880508183</v>
      </c>
      <c r="CV369" s="386">
        <v>4254.9064705625697</v>
      </c>
      <c r="CW369" s="386">
        <v>4268.4893756984611</v>
      </c>
      <c r="CX369" s="386">
        <v>4282.1156414377419</v>
      </c>
      <c r="CY369" s="386">
        <v>4295.7854062001315</v>
      </c>
      <c r="CZ369" s="386">
        <v>4317.9296863836744</v>
      </c>
      <c r="DA369" s="386">
        <v>4340.1881177871874</v>
      </c>
      <c r="DB369" s="386">
        <v>4362.5612888470932</v>
      </c>
      <c r="DC369" s="386">
        <v>4385.0497910331378</v>
      </c>
      <c r="DD369" s="386">
        <v>4407.6542188640251</v>
      </c>
      <c r="DE369" s="386">
        <v>4443.039087945127</v>
      </c>
      <c r="DF369" s="386">
        <v>4478.7080285295078</v>
      </c>
      <c r="DG369" s="386">
        <v>4514.6633211574399</v>
      </c>
      <c r="DH369" s="386">
        <v>4550.9072646774875</v>
      </c>
      <c r="DI369" s="386">
        <v>4587.4421763934888</v>
      </c>
      <c r="DJ369" s="387">
        <v>4587.4421763934888</v>
      </c>
      <c r="DK369" s="387">
        <v>4587.4421763934888</v>
      </c>
      <c r="DL369" s="387">
        <v>4587.4421763934888</v>
      </c>
      <c r="DM369" s="387">
        <v>4587.4421763934888</v>
      </c>
      <c r="DN369" s="387">
        <v>4587.4421763934888</v>
      </c>
      <c r="DO369" s="387">
        <v>4587.4421763934888</v>
      </c>
      <c r="DP369" s="387">
        <v>4587.4421763934888</v>
      </c>
      <c r="DQ369" s="387">
        <v>4587.4421763934888</v>
      </c>
      <c r="DR369" s="387">
        <v>4587.4421763934888</v>
      </c>
      <c r="DS369" s="387">
        <v>4587.4421763934888</v>
      </c>
      <c r="DT369" s="387">
        <v>4587.4421763934888</v>
      </c>
      <c r="DU369" s="387">
        <v>4587.4421763934888</v>
      </c>
      <c r="DV369" s="387">
        <v>4587.4421763934888</v>
      </c>
      <c r="DW369" s="387">
        <v>4587.4421763934888</v>
      </c>
      <c r="DX369" s="387">
        <v>4587.4421763934888</v>
      </c>
      <c r="DY369" s="387">
        <v>4587.4421763934888</v>
      </c>
      <c r="DZ369" s="387">
        <v>4587.4421763934888</v>
      </c>
      <c r="EA369" s="387">
        <v>4587.4421763934888</v>
      </c>
      <c r="EB369" s="387">
        <v>4587.4421763934888</v>
      </c>
      <c r="EC369" s="387">
        <v>4587.4421763934888</v>
      </c>
      <c r="ED369" s="387">
        <v>4587.4421763934888</v>
      </c>
      <c r="EE369" s="387">
        <v>4587.4421763934888</v>
      </c>
      <c r="EF369" s="387">
        <v>4587.4421763934888</v>
      </c>
      <c r="EG369" s="387">
        <v>4587.4421763934888</v>
      </c>
      <c r="EH369" s="387">
        <v>4587.4421763934888</v>
      </c>
      <c r="EI369" s="387">
        <v>4587.4421763934888</v>
      </c>
      <c r="EJ369" s="387">
        <v>4587.4421763934888</v>
      </c>
      <c r="EK369" s="387">
        <v>4587.4421763934888</v>
      </c>
      <c r="EY369" s="386">
        <v>614</v>
      </c>
      <c r="EZ369" s="386">
        <v>621</v>
      </c>
      <c r="FA369" s="386">
        <v>628</v>
      </c>
      <c r="FB369" s="386">
        <v>635</v>
      </c>
      <c r="FC369" s="386">
        <v>642.6</v>
      </c>
      <c r="FD369" s="386">
        <v>653</v>
      </c>
      <c r="FE369" s="386">
        <v>664</v>
      </c>
      <c r="FF369" s="386">
        <v>675</v>
      </c>
      <c r="FG369" s="386">
        <v>686</v>
      </c>
      <c r="FH369" s="386">
        <v>697</v>
      </c>
      <c r="FI369" s="386">
        <v>705.7</v>
      </c>
      <c r="FJ369" s="386">
        <v>716</v>
      </c>
      <c r="FK369" s="386">
        <v>726</v>
      </c>
      <c r="FL369" s="386">
        <v>736</v>
      </c>
      <c r="FM369" s="386">
        <v>746</v>
      </c>
      <c r="FN369" s="386">
        <v>756</v>
      </c>
      <c r="FO369" s="386">
        <v>766</v>
      </c>
      <c r="FP369" s="386">
        <v>776</v>
      </c>
      <c r="FQ369" s="386">
        <v>786</v>
      </c>
      <c r="FR369" s="386">
        <v>796</v>
      </c>
      <c r="FS369" s="386">
        <v>806</v>
      </c>
      <c r="FT369" s="386">
        <v>816</v>
      </c>
      <c r="FU369" s="386">
        <v>826</v>
      </c>
      <c r="FV369" s="386">
        <v>836</v>
      </c>
      <c r="FW369" s="386">
        <v>846</v>
      </c>
      <c r="FX369" s="386">
        <v>856</v>
      </c>
      <c r="FY369" s="386">
        <v>866</v>
      </c>
      <c r="FZ369" s="386">
        <v>876</v>
      </c>
      <c r="GA369" s="386">
        <v>886</v>
      </c>
      <c r="GB369" s="386">
        <v>896</v>
      </c>
      <c r="GC369" s="386">
        <v>909.8</v>
      </c>
      <c r="GD369" s="387">
        <v>909.8</v>
      </c>
      <c r="GE369" s="387">
        <v>909.8</v>
      </c>
      <c r="GF369" s="387">
        <v>909.8</v>
      </c>
      <c r="GG369" s="387">
        <v>909.8</v>
      </c>
      <c r="GH369" s="387">
        <v>909.8</v>
      </c>
      <c r="GI369" s="387">
        <v>909.8</v>
      </c>
      <c r="GJ369" s="387">
        <v>909.8</v>
      </c>
      <c r="GK369" s="387">
        <v>909.8</v>
      </c>
      <c r="GL369" s="387">
        <v>909.8</v>
      </c>
      <c r="GM369" s="387">
        <v>909.8</v>
      </c>
      <c r="GN369" s="387">
        <v>909.8</v>
      </c>
      <c r="GO369" s="387">
        <v>909.8</v>
      </c>
      <c r="GP369" s="387">
        <v>909.8</v>
      </c>
      <c r="GQ369" s="387">
        <v>909.8</v>
      </c>
      <c r="GR369" s="387">
        <v>909.8</v>
      </c>
      <c r="GS369" s="387">
        <v>909.8</v>
      </c>
      <c r="GT369" s="387">
        <v>909.8</v>
      </c>
      <c r="GU369" s="387">
        <v>909.8</v>
      </c>
      <c r="GV369" s="387">
        <v>909.8</v>
      </c>
      <c r="GW369" s="387">
        <v>909.8</v>
      </c>
      <c r="GX369" s="387">
        <v>909.8</v>
      </c>
      <c r="GY369" s="387">
        <v>909.8</v>
      </c>
      <c r="GZ369" s="387">
        <v>909.8</v>
      </c>
      <c r="HA369" s="387">
        <v>909.8</v>
      </c>
      <c r="HB369" s="387">
        <v>909.8</v>
      </c>
      <c r="HC369" s="387">
        <v>909.8</v>
      </c>
      <c r="HD369" s="387">
        <v>909.8</v>
      </c>
      <c r="HE369" s="387">
        <v>909.8</v>
      </c>
      <c r="HS369" s="394">
        <v>2.7163783155997776</v>
      </c>
      <c r="HT369" s="394">
        <v>2.716378315599778</v>
      </c>
      <c r="HU369" s="394">
        <v>2.716378315599778</v>
      </c>
      <c r="HV369" s="394">
        <v>2.7163783155997789</v>
      </c>
      <c r="HW369" s="394">
        <v>2.716378315599778</v>
      </c>
      <c r="HX369" s="394">
        <v>2.7077953700044426</v>
      </c>
      <c r="HY369" s="394">
        <v>2.6992395439582033</v>
      </c>
      <c r="HZ369" s="394">
        <v>2.6907107517713702</v>
      </c>
      <c r="IA369" s="394">
        <v>2.6822089080250078</v>
      </c>
      <c r="IB369" s="394">
        <v>2.6737339275700762</v>
      </c>
      <c r="IC369" s="394">
        <v>2.6651701040275211</v>
      </c>
      <c r="ID369" s="394">
        <v>2.6566337099434145</v>
      </c>
      <c r="IE369" s="394">
        <v>2.6481246574627009</v>
      </c>
      <c r="IF369" s="394">
        <v>2.6396428590117194</v>
      </c>
      <c r="IG369" s="394">
        <v>2.6311882272973026</v>
      </c>
      <c r="IH369" s="394">
        <v>2.62150436838348</v>
      </c>
      <c r="II369" s="394">
        <v>2.6118561500682622</v>
      </c>
      <c r="IJ369" s="394">
        <v>2.6022434411795325</v>
      </c>
      <c r="IK369" s="394">
        <v>2.5926661110279423</v>
      </c>
      <c r="IL369" s="394">
        <v>2.583124029405135</v>
      </c>
      <c r="IM369" s="394">
        <v>2.5734727361098284</v>
      </c>
      <c r="IN369" s="394">
        <v>2.5638575028183053</v>
      </c>
      <c r="IO369" s="394">
        <v>2.5542781948000339</v>
      </c>
      <c r="IP369" s="394">
        <v>2.5447346778278743</v>
      </c>
      <c r="IQ369" s="394">
        <v>2.5352268181761968</v>
      </c>
      <c r="IR369" s="394">
        <v>2.5255378447830021</v>
      </c>
      <c r="IS369" s="394">
        <v>2.5158859001103706</v>
      </c>
      <c r="IT369" s="394">
        <v>2.5062708426442226</v>
      </c>
      <c r="IU369" s="394">
        <v>2.4966925314113095</v>
      </c>
      <c r="IV369" s="394">
        <v>2.4871508259771447</v>
      </c>
      <c r="IW369" s="394">
        <v>2.486989833378964</v>
      </c>
      <c r="IX369" s="394">
        <v>2.4868288512017909</v>
      </c>
      <c r="IY369" s="394">
        <v>2.4866678794449495</v>
      </c>
      <c r="IZ369" s="394">
        <v>2.486506918107767</v>
      </c>
      <c r="JA369" s="394">
        <v>2.4863459671895698</v>
      </c>
      <c r="JB369" s="394">
        <v>2.4863459671895698</v>
      </c>
      <c r="JC369" s="394">
        <v>2.4863459671895698</v>
      </c>
      <c r="JD369" s="394">
        <v>2.4863459671895698</v>
      </c>
      <c r="JE369" s="394">
        <v>2.4863459671895698</v>
      </c>
      <c r="JF369" s="394">
        <v>2.4863459671895698</v>
      </c>
      <c r="JG369" s="394">
        <v>2.4863459671895698</v>
      </c>
      <c r="JH369" s="394">
        <v>2.4863459671895698</v>
      </c>
      <c r="JI369" s="394">
        <v>2.4863459671895698</v>
      </c>
      <c r="JJ369" s="394">
        <v>2.4863459671895698</v>
      </c>
      <c r="JK369" s="394">
        <v>2.4863459671895698</v>
      </c>
      <c r="JL369" s="394">
        <v>2.4863459671895698</v>
      </c>
      <c r="JM369" s="394">
        <v>2.4863459671895698</v>
      </c>
      <c r="JN369" s="394">
        <v>2.4863459671895698</v>
      </c>
      <c r="JO369" s="394">
        <v>2.4863459671895698</v>
      </c>
      <c r="JP369" s="394">
        <v>2.4863459671895698</v>
      </c>
      <c r="JQ369" s="394">
        <v>2.4863459671895698</v>
      </c>
      <c r="JR369" s="394">
        <v>2.4863459671895698</v>
      </c>
      <c r="JS369" s="394">
        <v>2.4863459671895698</v>
      </c>
      <c r="JT369" s="394">
        <v>2.4863459671895698</v>
      </c>
      <c r="JU369" s="394">
        <v>2.4863459671895698</v>
      </c>
      <c r="JV369" s="394">
        <v>2.4863459671895698</v>
      </c>
      <c r="JW369" s="394">
        <v>2.4863459671895698</v>
      </c>
      <c r="JX369" s="394">
        <v>2.4863459671895698</v>
      </c>
      <c r="JY369" s="394">
        <v>2.4863459671895698</v>
      </c>
      <c r="JZ369" s="394">
        <v>2.4863459671895698</v>
      </c>
      <c r="KA369" s="394">
        <v>2.4863459671895698</v>
      </c>
      <c r="KB369" s="394">
        <v>2.4863459671895698</v>
      </c>
      <c r="KC369" s="394">
        <v>2.4863459671895698</v>
      </c>
    </row>
    <row r="370" spans="1:289" x14ac:dyDescent="0.25">
      <c r="A370" s="383">
        <v>361</v>
      </c>
      <c r="B370" s="384" t="s">
        <v>866</v>
      </c>
      <c r="C370" s="385" t="s">
        <v>142</v>
      </c>
      <c r="D370" s="385" t="s">
        <v>142</v>
      </c>
      <c r="E370" s="129">
        <v>2052</v>
      </c>
      <c r="F370" s="386">
        <v>1811.8063999999999</v>
      </c>
      <c r="G370" s="386">
        <v>1797.9218029575743</v>
      </c>
      <c r="H370" s="386">
        <v>1784.1436091351784</v>
      </c>
      <c r="I370" s="386">
        <v>1770.4710031223831</v>
      </c>
      <c r="J370" s="386">
        <v>1756.9031757575758</v>
      </c>
      <c r="K370" s="386">
        <v>1773.5484682107858</v>
      </c>
      <c r="L370" s="386">
        <v>1790.3514618763768</v>
      </c>
      <c r="M370" s="386">
        <v>1807.3136508508001</v>
      </c>
      <c r="N370" s="386">
        <v>1824.43654338591</v>
      </c>
      <c r="O370" s="386">
        <v>1841.7216620230749</v>
      </c>
      <c r="P370" s="386">
        <v>1858.7004416816515</v>
      </c>
      <c r="Q370" s="386">
        <v>1875.8357482273461</v>
      </c>
      <c r="R370" s="386">
        <v>1893.1290246770827</v>
      </c>
      <c r="S370" s="386">
        <v>1910.5817273509167</v>
      </c>
      <c r="T370" s="386">
        <v>1928.1953259946765</v>
      </c>
      <c r="U370" s="386">
        <v>1943.8041366030218</v>
      </c>
      <c r="V370" s="386">
        <v>1959.5393010953967</v>
      </c>
      <c r="W370" s="386">
        <v>1975.4018423110431</v>
      </c>
      <c r="X370" s="386">
        <v>1991.3927913691234</v>
      </c>
      <c r="Y370" s="386">
        <v>2007.513187735748</v>
      </c>
      <c r="Z370" s="386">
        <v>2021.4675198173948</v>
      </c>
      <c r="AA370" s="386">
        <v>2035.5188492114551</v>
      </c>
      <c r="AB370" s="386">
        <v>2049.6678501514616</v>
      </c>
      <c r="AC370" s="386">
        <v>2063.9152015575801</v>
      </c>
      <c r="AD370" s="386">
        <v>2078.261587069188</v>
      </c>
      <c r="AE370" s="386">
        <v>2096.97983647307</v>
      </c>
      <c r="AF370" s="386">
        <v>2115.8666752705712</v>
      </c>
      <c r="AG370" s="386">
        <v>2134.9236218934116</v>
      </c>
      <c r="AH370" s="386">
        <v>2154.152208449349</v>
      </c>
      <c r="AI370" s="386">
        <v>2173.553980845355</v>
      </c>
      <c r="AJ370" s="386">
        <v>2191.1370316438424</v>
      </c>
      <c r="AK370" s="386">
        <v>2208.8623212264165</v>
      </c>
      <c r="AL370" s="386">
        <v>2226.7310002393406</v>
      </c>
      <c r="AM370" s="386">
        <v>2244.744228637076</v>
      </c>
      <c r="AN370" s="386">
        <v>2262.9031757575808</v>
      </c>
      <c r="AO370" s="387">
        <v>2262.9031757575808</v>
      </c>
      <c r="AP370" s="387">
        <v>2262.9031757575808</v>
      </c>
      <c r="AQ370" s="387">
        <v>2262.9031757575808</v>
      </c>
      <c r="AR370" s="387">
        <v>2262.9031757575808</v>
      </c>
      <c r="AS370" s="387">
        <v>2262.9031757575808</v>
      </c>
      <c r="AT370" s="387">
        <v>2262.9031757575808</v>
      </c>
      <c r="AU370" s="387">
        <v>2262.9031757575808</v>
      </c>
      <c r="AV370" s="387">
        <v>2262.9031757575808</v>
      </c>
      <c r="AW370" s="387">
        <v>2262.9031757575808</v>
      </c>
      <c r="AX370" s="387">
        <v>2262.9031757575808</v>
      </c>
      <c r="AY370" s="387">
        <v>2262.9031757575808</v>
      </c>
      <c r="AZ370" s="387">
        <v>2262.9031757575808</v>
      </c>
      <c r="BA370" s="387">
        <v>2262.9031757575808</v>
      </c>
      <c r="BB370" s="387">
        <v>2262.9031757575808</v>
      </c>
      <c r="BC370" s="387">
        <v>2262.9031757575808</v>
      </c>
      <c r="BD370" s="387">
        <v>2262.9031757575808</v>
      </c>
      <c r="BE370" s="387">
        <v>2262.9031757575808</v>
      </c>
      <c r="BF370" s="387">
        <v>2262.9031757575808</v>
      </c>
      <c r="BG370" s="387">
        <v>2262.9031757575808</v>
      </c>
      <c r="BH370" s="387">
        <v>2262.9031757575808</v>
      </c>
      <c r="BI370" s="387">
        <v>2262.9031757575808</v>
      </c>
      <c r="BJ370" s="387">
        <v>2262.9031757575808</v>
      </c>
      <c r="BK370" s="387">
        <v>2262.9031757575808</v>
      </c>
      <c r="BL370" s="387">
        <v>2262.9031757575808</v>
      </c>
      <c r="BM370" s="387">
        <v>2262.9031757575808</v>
      </c>
      <c r="BN370" s="387">
        <v>2262.9031757575808</v>
      </c>
      <c r="BO370" s="387">
        <v>2262.9031757575808</v>
      </c>
      <c r="BP370" s="387">
        <v>2262.9031757575808</v>
      </c>
      <c r="CA370" s="386">
        <v>3959.9999999999995</v>
      </c>
      <c r="CB370" s="386">
        <v>3929.6529362695674</v>
      </c>
      <c r="CC370" s="386">
        <v>3899.538434225261</v>
      </c>
      <c r="CD370" s="386">
        <v>3869.6547116538709</v>
      </c>
      <c r="CE370" s="386">
        <v>3840</v>
      </c>
      <c r="CF370" s="386">
        <v>3883.4681235426247</v>
      </c>
      <c r="CG370" s="386">
        <v>3927.4282985863733</v>
      </c>
      <c r="CH370" s="386">
        <v>3971.8860950675589</v>
      </c>
      <c r="CI370" s="386">
        <v>4016.8471459731913</v>
      </c>
      <c r="CJ370" s="386">
        <v>4062.3171480547003</v>
      </c>
      <c r="CK370" s="386">
        <v>4107.1888599960294</v>
      </c>
      <c r="CL370" s="386">
        <v>4152.5562177619368</v>
      </c>
      <c r="CM370" s="386">
        <v>4198.4246961777135</v>
      </c>
      <c r="CN370" s="386">
        <v>4244.7998305427054</v>
      </c>
      <c r="CO370" s="386">
        <v>4291.6872172982967</v>
      </c>
      <c r="CP370" s="386">
        <v>4328.1287836530582</v>
      </c>
      <c r="CQ370" s="386">
        <v>4364.8797825668926</v>
      </c>
      <c r="CR370" s="386">
        <v>4401.942841492958</v>
      </c>
      <c r="CS370" s="386">
        <v>4439.320610194638</v>
      </c>
      <c r="CT370" s="386">
        <v>4477.0157609349817</v>
      </c>
      <c r="CU370" s="386">
        <v>4509.8908121110862</v>
      </c>
      <c r="CV370" s="386">
        <v>4543.0072671703892</v>
      </c>
      <c r="CW370" s="386">
        <v>4576.3668987591</v>
      </c>
      <c r="CX370" s="386">
        <v>4609.9714925400958</v>
      </c>
      <c r="CY370" s="386">
        <v>4643.8228472885048</v>
      </c>
      <c r="CZ370" s="386">
        <v>4687.4848081690134</v>
      </c>
      <c r="DA370" s="386">
        <v>4731.5572857489351</v>
      </c>
      <c r="DB370" s="386">
        <v>4776.0441397715595</v>
      </c>
      <c r="DC370" s="386">
        <v>4820.9492662700968</v>
      </c>
      <c r="DD370" s="386">
        <v>4866.276597908879</v>
      </c>
      <c r="DE370" s="386">
        <v>4905.7154388551562</v>
      </c>
      <c r="DF370" s="386">
        <v>4945.4739127166386</v>
      </c>
      <c r="DG370" s="386">
        <v>4985.5546099650046</v>
      </c>
      <c r="DH370" s="386">
        <v>5025.960142066464</v>
      </c>
      <c r="DI370" s="386">
        <v>5066.6931416519101</v>
      </c>
      <c r="DJ370" s="387">
        <v>5066.6931416519101</v>
      </c>
      <c r="DK370" s="387">
        <v>5066.6931416519101</v>
      </c>
      <c r="DL370" s="387">
        <v>5066.6931416519101</v>
      </c>
      <c r="DM370" s="387">
        <v>5066.6931416519101</v>
      </c>
      <c r="DN370" s="387">
        <v>5066.6931416519101</v>
      </c>
      <c r="DO370" s="387">
        <v>5066.6931416519101</v>
      </c>
      <c r="DP370" s="387">
        <v>5066.6931416519101</v>
      </c>
      <c r="DQ370" s="387">
        <v>5066.6931416519101</v>
      </c>
      <c r="DR370" s="387">
        <v>5066.6931416519101</v>
      </c>
      <c r="DS370" s="387">
        <v>5066.6931416519101</v>
      </c>
      <c r="DT370" s="387">
        <v>5066.6931416519101</v>
      </c>
      <c r="DU370" s="387">
        <v>5066.6931416519101</v>
      </c>
      <c r="DV370" s="387">
        <v>5066.6931416519101</v>
      </c>
      <c r="DW370" s="387">
        <v>5066.6931416519101</v>
      </c>
      <c r="DX370" s="387">
        <v>5066.6931416519101</v>
      </c>
      <c r="DY370" s="387">
        <v>5066.6931416519101</v>
      </c>
      <c r="DZ370" s="387">
        <v>5066.6931416519101</v>
      </c>
      <c r="EA370" s="387">
        <v>5066.6931416519101</v>
      </c>
      <c r="EB370" s="387">
        <v>5066.6931416519101</v>
      </c>
      <c r="EC370" s="387">
        <v>5066.6931416519101</v>
      </c>
      <c r="ED370" s="387">
        <v>5066.6931416519101</v>
      </c>
      <c r="EE370" s="387">
        <v>5066.6931416519101</v>
      </c>
      <c r="EF370" s="387">
        <v>5066.6931416519101</v>
      </c>
      <c r="EG370" s="387">
        <v>5066.6931416519101</v>
      </c>
      <c r="EH370" s="387">
        <v>5066.6931416519101</v>
      </c>
      <c r="EI370" s="387">
        <v>5066.6931416519101</v>
      </c>
      <c r="EJ370" s="387">
        <v>5066.6931416519101</v>
      </c>
      <c r="EK370" s="387">
        <v>5066.6931416519101</v>
      </c>
      <c r="EY370" s="386">
        <v>1049</v>
      </c>
      <c r="EZ370" s="386">
        <v>1060</v>
      </c>
      <c r="FA370" s="386">
        <v>1071</v>
      </c>
      <c r="FB370" s="386">
        <v>1082</v>
      </c>
      <c r="FC370" s="386">
        <v>1091.7</v>
      </c>
      <c r="FD370" s="386">
        <v>1108</v>
      </c>
      <c r="FE370" s="386">
        <v>1124</v>
      </c>
      <c r="FF370" s="386">
        <v>1140</v>
      </c>
      <c r="FG370" s="386">
        <v>1156</v>
      </c>
      <c r="FH370" s="386">
        <v>1172</v>
      </c>
      <c r="FI370" s="386">
        <v>1189.3999999999999</v>
      </c>
      <c r="FJ370" s="386">
        <v>1203</v>
      </c>
      <c r="FK370" s="386">
        <v>1217</v>
      </c>
      <c r="FL370" s="386">
        <v>1231</v>
      </c>
      <c r="FM370" s="386">
        <v>1245</v>
      </c>
      <c r="FN370" s="386">
        <v>1259</v>
      </c>
      <c r="FO370" s="386">
        <v>1273</v>
      </c>
      <c r="FP370" s="386">
        <v>1287</v>
      </c>
      <c r="FQ370" s="386">
        <v>1301</v>
      </c>
      <c r="FR370" s="386">
        <v>1315</v>
      </c>
      <c r="FS370" s="386">
        <v>1329</v>
      </c>
      <c r="FT370" s="386">
        <v>1343</v>
      </c>
      <c r="FU370" s="386">
        <v>1357</v>
      </c>
      <c r="FV370" s="386">
        <v>1371</v>
      </c>
      <c r="FW370" s="386">
        <v>1385</v>
      </c>
      <c r="FX370" s="386">
        <v>1399</v>
      </c>
      <c r="FY370" s="386">
        <v>1413</v>
      </c>
      <c r="FZ370" s="386">
        <v>1427</v>
      </c>
      <c r="GA370" s="386">
        <v>1441</v>
      </c>
      <c r="GB370" s="386">
        <v>1455</v>
      </c>
      <c r="GC370" s="386">
        <v>1466.4</v>
      </c>
      <c r="GD370" s="387">
        <v>1466.4</v>
      </c>
      <c r="GE370" s="387">
        <v>1466.4</v>
      </c>
      <c r="GF370" s="387">
        <v>1466.4</v>
      </c>
      <c r="GG370" s="387">
        <v>1466.4</v>
      </c>
      <c r="GH370" s="387">
        <v>1466.4</v>
      </c>
      <c r="GI370" s="387">
        <v>1466.4</v>
      </c>
      <c r="GJ370" s="387">
        <v>1466.4</v>
      </c>
      <c r="GK370" s="387">
        <v>1466.4</v>
      </c>
      <c r="GL370" s="387">
        <v>1466.4</v>
      </c>
      <c r="GM370" s="387">
        <v>1466.4</v>
      </c>
      <c r="GN370" s="387">
        <v>1466.4</v>
      </c>
      <c r="GO370" s="387">
        <v>1466.4</v>
      </c>
      <c r="GP370" s="387">
        <v>1466.4</v>
      </c>
      <c r="GQ370" s="387">
        <v>1466.4</v>
      </c>
      <c r="GR370" s="387">
        <v>1466.4</v>
      </c>
      <c r="GS370" s="387">
        <v>1466.4</v>
      </c>
      <c r="GT370" s="387">
        <v>1466.4</v>
      </c>
      <c r="GU370" s="387">
        <v>1466.4</v>
      </c>
      <c r="GV370" s="387">
        <v>1466.4</v>
      </c>
      <c r="GW370" s="387">
        <v>1466.4</v>
      </c>
      <c r="GX370" s="387">
        <v>1466.4</v>
      </c>
      <c r="GY370" s="387">
        <v>1466.4</v>
      </c>
      <c r="GZ370" s="387">
        <v>1466.4</v>
      </c>
      <c r="HA370" s="387">
        <v>1466.4</v>
      </c>
      <c r="HB370" s="387">
        <v>1466.4</v>
      </c>
      <c r="HC370" s="387">
        <v>1466.4</v>
      </c>
      <c r="HD370" s="387">
        <v>1466.4</v>
      </c>
      <c r="HE370" s="387">
        <v>1466.4</v>
      </c>
      <c r="HS370" s="394">
        <v>2.1856639870573367</v>
      </c>
      <c r="HT370" s="394">
        <v>2.1856639870573367</v>
      </c>
      <c r="HU370" s="394">
        <v>2.1856639870573371</v>
      </c>
      <c r="HV370" s="394">
        <v>2.1856639870573371</v>
      </c>
      <c r="HW370" s="394">
        <v>2.1856639870573367</v>
      </c>
      <c r="HX370" s="394">
        <v>2.1896599913395067</v>
      </c>
      <c r="HY370" s="394">
        <v>2.1936633014336944</v>
      </c>
      <c r="HZ370" s="394">
        <v>2.1976739306969644</v>
      </c>
      <c r="IA370" s="394">
        <v>2.2016918925108029</v>
      </c>
      <c r="IB370" s="394">
        <v>2.2057172002811591</v>
      </c>
      <c r="IC370" s="394">
        <v>2.2097099499691661</v>
      </c>
      <c r="ID370" s="394">
        <v>2.2137099272609975</v>
      </c>
      <c r="IE370" s="394">
        <v>2.2177171452399302</v>
      </c>
      <c r="IF370" s="394">
        <v>2.221731617012928</v>
      </c>
      <c r="IG370" s="394">
        <v>2.2257533557106783</v>
      </c>
      <c r="IH370" s="394">
        <v>2.2266280342508504</v>
      </c>
      <c r="II370" s="394">
        <v>2.2275030565229761</v>
      </c>
      <c r="IJ370" s="394">
        <v>2.2283784226621353</v>
      </c>
      <c r="IK370" s="394">
        <v>2.2292541328034607</v>
      </c>
      <c r="IL370" s="394">
        <v>2.2301301870821373</v>
      </c>
      <c r="IM370" s="394">
        <v>2.2309984048215021</v>
      </c>
      <c r="IN370" s="394">
        <v>2.2318669605689561</v>
      </c>
      <c r="IO370" s="394">
        <v>2.2327358544560898</v>
      </c>
      <c r="IP370" s="394">
        <v>2.2336050866145456</v>
      </c>
      <c r="IQ370" s="394">
        <v>2.234474657176015</v>
      </c>
      <c r="IR370" s="394">
        <v>2.2353504438330405</v>
      </c>
      <c r="IS370" s="394">
        <v>2.2362265737484979</v>
      </c>
      <c r="IT370" s="394">
        <v>2.2371030470569258</v>
      </c>
      <c r="IU370" s="394">
        <v>2.2379798638929151</v>
      </c>
      <c r="IV370" s="394">
        <v>2.2388570243911081</v>
      </c>
      <c r="IW370" s="394">
        <v>2.2388902966852662</v>
      </c>
      <c r="IX370" s="394">
        <v>2.2389235694738936</v>
      </c>
      <c r="IY370" s="394">
        <v>2.2389568427569975</v>
      </c>
      <c r="IZ370" s="394">
        <v>2.2389901165345849</v>
      </c>
      <c r="JA370" s="394">
        <v>2.2390233908066652</v>
      </c>
      <c r="JB370" s="394">
        <v>2.2390233908066652</v>
      </c>
      <c r="JC370" s="394">
        <v>2.2390233908066652</v>
      </c>
      <c r="JD370" s="394">
        <v>2.2390233908066652</v>
      </c>
      <c r="JE370" s="394">
        <v>2.2390233908066652</v>
      </c>
      <c r="JF370" s="394">
        <v>2.2390233908066652</v>
      </c>
      <c r="JG370" s="394">
        <v>2.2390233908066652</v>
      </c>
      <c r="JH370" s="394">
        <v>2.2390233908066652</v>
      </c>
      <c r="JI370" s="394">
        <v>2.2390233908066652</v>
      </c>
      <c r="JJ370" s="394">
        <v>2.2390233908066652</v>
      </c>
      <c r="JK370" s="394">
        <v>2.2390233908066652</v>
      </c>
      <c r="JL370" s="394">
        <v>2.2390233908066652</v>
      </c>
      <c r="JM370" s="394">
        <v>2.2390233908066652</v>
      </c>
      <c r="JN370" s="394">
        <v>2.2390233908066652</v>
      </c>
      <c r="JO370" s="394">
        <v>2.2390233908066652</v>
      </c>
      <c r="JP370" s="394">
        <v>2.2390233908066652</v>
      </c>
      <c r="JQ370" s="394">
        <v>2.2390233908066652</v>
      </c>
      <c r="JR370" s="394">
        <v>2.2390233908066652</v>
      </c>
      <c r="JS370" s="394">
        <v>2.2390233908066652</v>
      </c>
      <c r="JT370" s="394">
        <v>2.2390233908066652</v>
      </c>
      <c r="JU370" s="394">
        <v>2.2390233908066652</v>
      </c>
      <c r="JV370" s="394">
        <v>2.2390233908066652</v>
      </c>
      <c r="JW370" s="394">
        <v>2.2390233908066652</v>
      </c>
      <c r="JX370" s="394">
        <v>2.2390233908066652</v>
      </c>
      <c r="JY370" s="394">
        <v>2.2390233908066652</v>
      </c>
      <c r="JZ370" s="394">
        <v>2.2390233908066652</v>
      </c>
      <c r="KA370" s="394">
        <v>2.2390233908066652</v>
      </c>
      <c r="KB370" s="394">
        <v>2.2390233908066652</v>
      </c>
      <c r="KC370" s="394">
        <v>2.2390233908066652</v>
      </c>
    </row>
    <row r="371" spans="1:289" x14ac:dyDescent="0.25">
      <c r="A371" s="383">
        <v>362</v>
      </c>
      <c r="B371" s="384" t="s">
        <v>866</v>
      </c>
      <c r="C371" s="385" t="s">
        <v>142</v>
      </c>
      <c r="D371" s="385" t="s">
        <v>142</v>
      </c>
      <c r="E371" s="129">
        <v>2052</v>
      </c>
      <c r="F371" s="386">
        <v>979.61250999999993</v>
      </c>
      <c r="G371" s="386">
        <v>975.90880471929086</v>
      </c>
      <c r="H371" s="386">
        <v>972.21910235572125</v>
      </c>
      <c r="I371" s="386">
        <v>968.54334996725788</v>
      </c>
      <c r="J371" s="386">
        <v>964.88149481203004</v>
      </c>
      <c r="K371" s="386">
        <v>967.55396800368226</v>
      </c>
      <c r="L371" s="386">
        <v>970.23384325765869</v>
      </c>
      <c r="M371" s="386">
        <v>972.92114107576526</v>
      </c>
      <c r="N371" s="386">
        <v>975.61588201659254</v>
      </c>
      <c r="O371" s="386">
        <v>978.31808669567351</v>
      </c>
      <c r="P371" s="386">
        <v>981.04262873739424</v>
      </c>
      <c r="Q371" s="386">
        <v>983.77475842309093</v>
      </c>
      <c r="R371" s="386">
        <v>986.51449688377943</v>
      </c>
      <c r="S371" s="386">
        <v>989.26186530932398</v>
      </c>
      <c r="T371" s="386">
        <v>992.01688494860048</v>
      </c>
      <c r="U371" s="386">
        <v>994.51227415591325</v>
      </c>
      <c r="V371" s="386">
        <v>997.01394044115739</v>
      </c>
      <c r="W371" s="386">
        <v>999.52189959413715</v>
      </c>
      <c r="X371" s="386">
        <v>1002.0361674443757</v>
      </c>
      <c r="Y371" s="386">
        <v>1004.5567598612151</v>
      </c>
      <c r="Z371" s="386">
        <v>1006.781047975084</v>
      </c>
      <c r="AA371" s="386">
        <v>1009.0102611044533</v>
      </c>
      <c r="AB371" s="386">
        <v>1011.2444101542853</v>
      </c>
      <c r="AC371" s="386">
        <v>1013.483506053688</v>
      </c>
      <c r="AD371" s="386">
        <v>1015.7275597559689</v>
      </c>
      <c r="AE371" s="386">
        <v>1018.7191195535235</v>
      </c>
      <c r="AF371" s="386">
        <v>1021.7194902078245</v>
      </c>
      <c r="AG371" s="386">
        <v>1024.7286976689454</v>
      </c>
      <c r="AH371" s="386">
        <v>1027.7467679633887</v>
      </c>
      <c r="AI371" s="386">
        <v>1030.773727194311</v>
      </c>
      <c r="AJ371" s="386">
        <v>1033.5799593969643</v>
      </c>
      <c r="AK371" s="386">
        <v>1036.3938314326551</v>
      </c>
      <c r="AL371" s="386">
        <v>1039.2153641004636</v>
      </c>
      <c r="AM371" s="386">
        <v>1042.0445782560946</v>
      </c>
      <c r="AN371" s="386">
        <v>1044.881494812031</v>
      </c>
      <c r="AO371" s="387">
        <v>1044.881494812031</v>
      </c>
      <c r="AP371" s="387">
        <v>1044.881494812031</v>
      </c>
      <c r="AQ371" s="387">
        <v>1044.881494812031</v>
      </c>
      <c r="AR371" s="387">
        <v>1044.881494812031</v>
      </c>
      <c r="AS371" s="387">
        <v>1044.881494812031</v>
      </c>
      <c r="AT371" s="387">
        <v>1044.881494812031</v>
      </c>
      <c r="AU371" s="387">
        <v>1044.881494812031</v>
      </c>
      <c r="AV371" s="387">
        <v>1044.881494812031</v>
      </c>
      <c r="AW371" s="387">
        <v>1044.881494812031</v>
      </c>
      <c r="AX371" s="387">
        <v>1044.881494812031</v>
      </c>
      <c r="AY371" s="387">
        <v>1044.881494812031</v>
      </c>
      <c r="AZ371" s="387">
        <v>1044.881494812031</v>
      </c>
      <c r="BA371" s="387">
        <v>1044.881494812031</v>
      </c>
      <c r="BB371" s="387">
        <v>1044.881494812031</v>
      </c>
      <c r="BC371" s="387">
        <v>1044.881494812031</v>
      </c>
      <c r="BD371" s="387">
        <v>1044.881494812031</v>
      </c>
      <c r="BE371" s="387">
        <v>1044.881494812031</v>
      </c>
      <c r="BF371" s="387">
        <v>1044.881494812031</v>
      </c>
      <c r="BG371" s="387">
        <v>1044.881494812031</v>
      </c>
      <c r="BH371" s="387">
        <v>1044.881494812031</v>
      </c>
      <c r="BI371" s="387">
        <v>1044.881494812031</v>
      </c>
      <c r="BJ371" s="387">
        <v>1044.881494812031</v>
      </c>
      <c r="BK371" s="387">
        <v>1044.881494812031</v>
      </c>
      <c r="BL371" s="387">
        <v>1044.881494812031</v>
      </c>
      <c r="BM371" s="387">
        <v>1044.881494812031</v>
      </c>
      <c r="BN371" s="387">
        <v>1044.881494812031</v>
      </c>
      <c r="BO371" s="387">
        <v>1044.881494812031</v>
      </c>
      <c r="BP371" s="387">
        <v>1044.881494812031</v>
      </c>
      <c r="CA371" s="386">
        <v>2660</v>
      </c>
      <c r="CB371" s="386">
        <v>2649.9431091925458</v>
      </c>
      <c r="CC371" s="386">
        <v>2639.9242413372394</v>
      </c>
      <c r="CD371" s="386">
        <v>2629.9432526774349</v>
      </c>
      <c r="CE371" s="386">
        <v>2620</v>
      </c>
      <c r="CF371" s="386">
        <v>2624.5454010608005</v>
      </c>
      <c r="CG371" s="386">
        <v>2629.0986878738158</v>
      </c>
      <c r="CH371" s="386">
        <v>2633.6598741199268</v>
      </c>
      <c r="CI371" s="386">
        <v>2638.2289735037484</v>
      </c>
      <c r="CJ371" s="386">
        <v>2642.8059997536711</v>
      </c>
      <c r="CK371" s="386">
        <v>2647.4158768454172</v>
      </c>
      <c r="CL371" s="386">
        <v>2652.0337949991267</v>
      </c>
      <c r="CM371" s="386">
        <v>2656.6597682409169</v>
      </c>
      <c r="CN371" s="386">
        <v>2661.293810621371</v>
      </c>
      <c r="CO371" s="386">
        <v>2665.9359362155819</v>
      </c>
      <c r="CP371" s="386">
        <v>2667.5784801924087</v>
      </c>
      <c r="CQ371" s="386">
        <v>2669.2220361780687</v>
      </c>
      <c r="CR371" s="386">
        <v>2670.8666047960837</v>
      </c>
      <c r="CS371" s="386">
        <v>2672.5121866703594</v>
      </c>
      <c r="CT371" s="386">
        <v>2674.1587824251847</v>
      </c>
      <c r="CU371" s="386">
        <v>2674.9397733937058</v>
      </c>
      <c r="CV371" s="386">
        <v>2675.720992451485</v>
      </c>
      <c r="CW371" s="386">
        <v>2676.5024396651365</v>
      </c>
      <c r="CX371" s="386">
        <v>2677.2841151012931</v>
      </c>
      <c r="CY371" s="386">
        <v>2678.0660188266065</v>
      </c>
      <c r="CZ371" s="386">
        <v>2680.7818065688252</v>
      </c>
      <c r="DA371" s="386">
        <v>2683.5003483518362</v>
      </c>
      <c r="DB371" s="386">
        <v>2686.2216469684722</v>
      </c>
      <c r="DC371" s="386">
        <v>2688.9457052143985</v>
      </c>
      <c r="DD371" s="386">
        <v>2691.6725258881152</v>
      </c>
      <c r="DE371" s="386">
        <v>2699.1141772100345</v>
      </c>
      <c r="DF371" s="386">
        <v>2706.5764024219293</v>
      </c>
      <c r="DG371" s="386">
        <v>2714.0592584043129</v>
      </c>
      <c r="DH371" s="386">
        <v>2721.562802194956</v>
      </c>
      <c r="DI371" s="386">
        <v>2729.087090989322</v>
      </c>
      <c r="DJ371" s="387">
        <v>2729.087090989322</v>
      </c>
      <c r="DK371" s="387">
        <v>2729.087090989322</v>
      </c>
      <c r="DL371" s="387">
        <v>2729.087090989322</v>
      </c>
      <c r="DM371" s="387">
        <v>2729.087090989322</v>
      </c>
      <c r="DN371" s="387">
        <v>2729.087090989322</v>
      </c>
      <c r="DO371" s="387">
        <v>2729.087090989322</v>
      </c>
      <c r="DP371" s="387">
        <v>2729.087090989322</v>
      </c>
      <c r="DQ371" s="387">
        <v>2729.087090989322</v>
      </c>
      <c r="DR371" s="387">
        <v>2729.087090989322</v>
      </c>
      <c r="DS371" s="387">
        <v>2729.087090989322</v>
      </c>
      <c r="DT371" s="387">
        <v>2729.087090989322</v>
      </c>
      <c r="DU371" s="387">
        <v>2729.087090989322</v>
      </c>
      <c r="DV371" s="387">
        <v>2729.087090989322</v>
      </c>
      <c r="DW371" s="387">
        <v>2729.087090989322</v>
      </c>
      <c r="DX371" s="387">
        <v>2729.087090989322</v>
      </c>
      <c r="DY371" s="387">
        <v>2729.087090989322</v>
      </c>
      <c r="DZ371" s="387">
        <v>2729.087090989322</v>
      </c>
      <c r="EA371" s="387">
        <v>2729.087090989322</v>
      </c>
      <c r="EB371" s="387">
        <v>2729.087090989322</v>
      </c>
      <c r="EC371" s="387">
        <v>2729.087090989322</v>
      </c>
      <c r="ED371" s="387">
        <v>2729.087090989322</v>
      </c>
      <c r="EE371" s="387">
        <v>2729.087090989322</v>
      </c>
      <c r="EF371" s="387">
        <v>2729.087090989322</v>
      </c>
      <c r="EG371" s="387">
        <v>2729.087090989322</v>
      </c>
      <c r="EH371" s="387">
        <v>2729.087090989322</v>
      </c>
      <c r="EI371" s="387">
        <v>2729.087090989322</v>
      </c>
      <c r="EJ371" s="387">
        <v>2729.087090989322</v>
      </c>
      <c r="EK371" s="387">
        <v>2729.087090989322</v>
      </c>
      <c r="EY371" s="386">
        <v>442</v>
      </c>
      <c r="EZ371" s="386">
        <v>446</v>
      </c>
      <c r="FA371" s="386">
        <v>450</v>
      </c>
      <c r="FB371" s="386">
        <v>454</v>
      </c>
      <c r="FC371" s="386">
        <v>457.8</v>
      </c>
      <c r="FD371" s="386">
        <v>464</v>
      </c>
      <c r="FE371" s="386">
        <v>470</v>
      </c>
      <c r="FF371" s="386">
        <v>476</v>
      </c>
      <c r="FG371" s="386">
        <v>482</v>
      </c>
      <c r="FH371" s="386">
        <v>488</v>
      </c>
      <c r="FI371" s="386">
        <v>493.20000000000005</v>
      </c>
      <c r="FJ371" s="386">
        <v>498</v>
      </c>
      <c r="FK371" s="386">
        <v>503</v>
      </c>
      <c r="FL371" s="386">
        <v>508</v>
      </c>
      <c r="FM371" s="386">
        <v>513</v>
      </c>
      <c r="FN371" s="386">
        <v>518</v>
      </c>
      <c r="FO371" s="386">
        <v>523</v>
      </c>
      <c r="FP371" s="386">
        <v>528</v>
      </c>
      <c r="FQ371" s="386">
        <v>533</v>
      </c>
      <c r="FR371" s="386">
        <v>538</v>
      </c>
      <c r="FS371" s="386">
        <v>543</v>
      </c>
      <c r="FT371" s="386">
        <v>548</v>
      </c>
      <c r="FU371" s="386">
        <v>553</v>
      </c>
      <c r="FV371" s="386">
        <v>558</v>
      </c>
      <c r="FW371" s="386">
        <v>563</v>
      </c>
      <c r="FX371" s="386">
        <v>568</v>
      </c>
      <c r="FY371" s="386">
        <v>573</v>
      </c>
      <c r="FZ371" s="386">
        <v>578</v>
      </c>
      <c r="GA371" s="386">
        <v>583</v>
      </c>
      <c r="GB371" s="386">
        <v>588</v>
      </c>
      <c r="GC371" s="386">
        <v>594.69999999999993</v>
      </c>
      <c r="GD371" s="387">
        <v>594.69999999999993</v>
      </c>
      <c r="GE371" s="387">
        <v>594.69999999999993</v>
      </c>
      <c r="GF371" s="387">
        <v>594.69999999999993</v>
      </c>
      <c r="GG371" s="387">
        <v>594.69999999999993</v>
      </c>
      <c r="GH371" s="387">
        <v>594.69999999999993</v>
      </c>
      <c r="GI371" s="387">
        <v>594.69999999999993</v>
      </c>
      <c r="GJ371" s="387">
        <v>594.69999999999993</v>
      </c>
      <c r="GK371" s="387">
        <v>594.69999999999993</v>
      </c>
      <c r="GL371" s="387">
        <v>594.69999999999993</v>
      </c>
      <c r="GM371" s="387">
        <v>594.69999999999993</v>
      </c>
      <c r="GN371" s="387">
        <v>594.69999999999993</v>
      </c>
      <c r="GO371" s="387">
        <v>594.69999999999993</v>
      </c>
      <c r="GP371" s="387">
        <v>594.69999999999993</v>
      </c>
      <c r="GQ371" s="387">
        <v>594.69999999999993</v>
      </c>
      <c r="GR371" s="387">
        <v>594.69999999999993</v>
      </c>
      <c r="GS371" s="387">
        <v>594.69999999999993</v>
      </c>
      <c r="GT371" s="387">
        <v>594.69999999999993</v>
      </c>
      <c r="GU371" s="387">
        <v>594.69999999999993</v>
      </c>
      <c r="GV371" s="387">
        <v>594.69999999999993</v>
      </c>
      <c r="GW371" s="387">
        <v>594.69999999999993</v>
      </c>
      <c r="GX371" s="387">
        <v>594.69999999999993</v>
      </c>
      <c r="GY371" s="387">
        <v>594.69999999999993</v>
      </c>
      <c r="GZ371" s="387">
        <v>594.69999999999993</v>
      </c>
      <c r="HA371" s="387">
        <v>594.69999999999993</v>
      </c>
      <c r="HB371" s="387">
        <v>594.69999999999993</v>
      </c>
      <c r="HC371" s="387">
        <v>594.69999999999993</v>
      </c>
      <c r="HD371" s="387">
        <v>594.69999999999993</v>
      </c>
      <c r="HE371" s="387">
        <v>594.69999999999993</v>
      </c>
      <c r="HS371" s="394">
        <v>2.7153593618358345</v>
      </c>
      <c r="HT371" s="394">
        <v>2.7153593618358345</v>
      </c>
      <c r="HU371" s="394">
        <v>2.7153593618358349</v>
      </c>
      <c r="HV371" s="394">
        <v>2.7153593618358349</v>
      </c>
      <c r="HW371" s="394">
        <v>2.7153593618358345</v>
      </c>
      <c r="HX371" s="394">
        <v>2.7125571160396627</v>
      </c>
      <c r="HY371" s="394">
        <v>2.7097577621559252</v>
      </c>
      <c r="HZ371" s="394">
        <v>2.706961297200174</v>
      </c>
      <c r="IA371" s="394">
        <v>2.7041677181910404</v>
      </c>
      <c r="IB371" s="394">
        <v>2.7013770221502322</v>
      </c>
      <c r="IC371" s="394">
        <v>2.6985737411356445</v>
      </c>
      <c r="ID371" s="394">
        <v>2.6957733691501864</v>
      </c>
      <c r="IE371" s="394">
        <v>2.6929759031750917</v>
      </c>
      <c r="IF371" s="394">
        <v>2.6901813401947252</v>
      </c>
      <c r="IG371" s="394">
        <v>2.6873896771965855</v>
      </c>
      <c r="IH371" s="394">
        <v>2.6822981973314519</v>
      </c>
      <c r="II371" s="394">
        <v>2.677216363691961</v>
      </c>
      <c r="IJ371" s="394">
        <v>2.6721441580025487</v>
      </c>
      <c r="IK371" s="394">
        <v>2.667081562022275</v>
      </c>
      <c r="IL371" s="394">
        <v>2.6620285575447564</v>
      </c>
      <c r="IM371" s="394">
        <v>2.6569230507206623</v>
      </c>
      <c r="IN371" s="394">
        <v>2.6518273357524289</v>
      </c>
      <c r="IO371" s="394">
        <v>2.6467413938602471</v>
      </c>
      <c r="IP371" s="394">
        <v>2.6416652063003259</v>
      </c>
      <c r="IQ371" s="394">
        <v>2.6365987543648206</v>
      </c>
      <c r="IR371" s="394">
        <v>2.6315220310616514</v>
      </c>
      <c r="IS371" s="394">
        <v>2.6264550828975519</v>
      </c>
      <c r="IT371" s="394">
        <v>2.6213978910506692</v>
      </c>
      <c r="IU371" s="394">
        <v>2.6163504367353907</v>
      </c>
      <c r="IV371" s="394">
        <v>2.611312701202277</v>
      </c>
      <c r="IW371" s="394">
        <v>2.6114227086841115</v>
      </c>
      <c r="IX371" s="394">
        <v>2.6115327208002612</v>
      </c>
      <c r="IY371" s="394">
        <v>2.6116427375509219</v>
      </c>
      <c r="IZ371" s="394">
        <v>2.6117527589362881</v>
      </c>
      <c r="JA371" s="394">
        <v>2.6118627849565574</v>
      </c>
      <c r="JB371" s="394">
        <v>2.6118627849565574</v>
      </c>
      <c r="JC371" s="394">
        <v>2.6118627849565574</v>
      </c>
      <c r="JD371" s="394">
        <v>2.6118627849565574</v>
      </c>
      <c r="JE371" s="394">
        <v>2.6118627849565574</v>
      </c>
      <c r="JF371" s="394">
        <v>2.6118627849565574</v>
      </c>
      <c r="JG371" s="394">
        <v>2.6118627849565574</v>
      </c>
      <c r="JH371" s="394">
        <v>2.6118627849565574</v>
      </c>
      <c r="JI371" s="394">
        <v>2.6118627849565574</v>
      </c>
      <c r="JJ371" s="394">
        <v>2.6118627849565574</v>
      </c>
      <c r="JK371" s="394">
        <v>2.6118627849565574</v>
      </c>
      <c r="JL371" s="394">
        <v>2.6118627849565574</v>
      </c>
      <c r="JM371" s="394">
        <v>2.6118627849565574</v>
      </c>
      <c r="JN371" s="394">
        <v>2.6118627849565574</v>
      </c>
      <c r="JO371" s="394">
        <v>2.6118627849565574</v>
      </c>
      <c r="JP371" s="394">
        <v>2.6118627849565574</v>
      </c>
      <c r="JQ371" s="394">
        <v>2.6118627849565574</v>
      </c>
      <c r="JR371" s="394">
        <v>2.6118627849565574</v>
      </c>
      <c r="JS371" s="394">
        <v>2.6118627849565574</v>
      </c>
      <c r="JT371" s="394">
        <v>2.6118627849565574</v>
      </c>
      <c r="JU371" s="394">
        <v>2.6118627849565574</v>
      </c>
      <c r="JV371" s="394">
        <v>2.6118627849565574</v>
      </c>
      <c r="JW371" s="394">
        <v>2.6118627849565574</v>
      </c>
      <c r="JX371" s="394">
        <v>2.6118627849565574</v>
      </c>
      <c r="JY371" s="394">
        <v>2.6118627849565574</v>
      </c>
      <c r="JZ371" s="394">
        <v>2.6118627849565574</v>
      </c>
      <c r="KA371" s="394">
        <v>2.6118627849565574</v>
      </c>
      <c r="KB371" s="394">
        <v>2.6118627849565574</v>
      </c>
      <c r="KC371" s="394">
        <v>2.6118627849565574</v>
      </c>
    </row>
    <row r="372" spans="1:289" x14ac:dyDescent="0.25">
      <c r="A372" s="383">
        <v>363</v>
      </c>
      <c r="B372" s="384" t="s">
        <v>866</v>
      </c>
      <c r="C372" s="385" t="s">
        <v>472</v>
      </c>
      <c r="D372" s="385" t="s">
        <v>870</v>
      </c>
      <c r="E372" s="129">
        <v>2060</v>
      </c>
      <c r="F372" s="386">
        <v>1057.9526899999998</v>
      </c>
      <c r="G372" s="386">
        <v>1051.7265526435192</v>
      </c>
      <c r="H372" s="386">
        <v>1045.5370566101792</v>
      </c>
      <c r="I372" s="386">
        <v>1039.3839862628222</v>
      </c>
      <c r="J372" s="386">
        <v>1033.267127233333</v>
      </c>
      <c r="K372" s="386">
        <v>1035.9405753506041</v>
      </c>
      <c r="L372" s="386">
        <v>1038.620940677034</v>
      </c>
      <c r="M372" s="386">
        <v>1041.308241110027</v>
      </c>
      <c r="N372" s="386">
        <v>1044.0024945932948</v>
      </c>
      <c r="O372" s="386">
        <v>1046.7037191169763</v>
      </c>
      <c r="P372" s="386">
        <v>1049.4292476644723</v>
      </c>
      <c r="Q372" s="386">
        <v>1052.1618732593251</v>
      </c>
      <c r="R372" s="386">
        <v>1054.9016143816498</v>
      </c>
      <c r="S372" s="386">
        <v>1057.6484895596823</v>
      </c>
      <c r="T372" s="386">
        <v>1060.4025173699033</v>
      </c>
      <c r="U372" s="386">
        <v>1062.8987125324886</v>
      </c>
      <c r="V372" s="386">
        <v>1065.4007837564636</v>
      </c>
      <c r="W372" s="386">
        <v>1067.9087448741191</v>
      </c>
      <c r="X372" s="386">
        <v>1070.4226097503069</v>
      </c>
      <c r="Y372" s="386">
        <v>1072.9423922825181</v>
      </c>
      <c r="Z372" s="386">
        <v>1075.1673056971056</v>
      </c>
      <c r="AA372" s="386">
        <v>1077.3968328167139</v>
      </c>
      <c r="AB372" s="386">
        <v>1079.6309832085801</v>
      </c>
      <c r="AC372" s="386">
        <v>1081.8697664597805</v>
      </c>
      <c r="AD372" s="386">
        <v>1084.1131921772717</v>
      </c>
      <c r="AE372" s="386">
        <v>1087.1058576464989</v>
      </c>
      <c r="AF372" s="386">
        <v>1090.1067842887062</v>
      </c>
      <c r="AG372" s="386">
        <v>1093.1159949086409</v>
      </c>
      <c r="AH372" s="386">
        <v>1096.1335123740018</v>
      </c>
      <c r="AI372" s="386">
        <v>1099.159359615614</v>
      </c>
      <c r="AJ372" s="386">
        <v>1101.9665377884719</v>
      </c>
      <c r="AK372" s="386">
        <v>1104.7808853032684</v>
      </c>
      <c r="AL372" s="386">
        <v>1107.6024204700147</v>
      </c>
      <c r="AM372" s="386">
        <v>1110.4311616454847</v>
      </c>
      <c r="AN372" s="386">
        <v>1113.2671272333339</v>
      </c>
      <c r="AO372" s="387">
        <v>1113.2671272333339</v>
      </c>
      <c r="AP372" s="387">
        <v>1113.2671272333339</v>
      </c>
      <c r="AQ372" s="387">
        <v>1113.2671272333339</v>
      </c>
      <c r="AR372" s="387">
        <v>1113.2671272333339</v>
      </c>
      <c r="AS372" s="387">
        <v>1113.2671272333339</v>
      </c>
      <c r="AT372" s="387">
        <v>1113.2671272333339</v>
      </c>
      <c r="AU372" s="387">
        <v>1113.2671272333339</v>
      </c>
      <c r="AV372" s="387">
        <v>1113.2671272333339</v>
      </c>
      <c r="AW372" s="387">
        <v>1113.2671272333339</v>
      </c>
      <c r="AX372" s="387">
        <v>1113.2671272333339</v>
      </c>
      <c r="AY372" s="387">
        <v>1113.2671272333339</v>
      </c>
      <c r="AZ372" s="387">
        <v>1113.2671272333339</v>
      </c>
      <c r="BA372" s="387">
        <v>1113.2671272333339</v>
      </c>
      <c r="BB372" s="387">
        <v>1113.2671272333339</v>
      </c>
      <c r="BC372" s="387">
        <v>1113.2671272333339</v>
      </c>
      <c r="BD372" s="387">
        <v>1113.2671272333339</v>
      </c>
      <c r="BE372" s="387">
        <v>1113.2671272333339</v>
      </c>
      <c r="BF372" s="387">
        <v>1113.2671272333339</v>
      </c>
      <c r="BG372" s="387">
        <v>1113.2671272333339</v>
      </c>
      <c r="BH372" s="387">
        <v>1113.2671272333339</v>
      </c>
      <c r="BI372" s="387">
        <v>1113.2671272333339</v>
      </c>
      <c r="BJ372" s="387">
        <v>1113.2671272333339</v>
      </c>
      <c r="BK372" s="387">
        <v>1113.2671272333339</v>
      </c>
      <c r="BL372" s="387">
        <v>1113.2671272333339</v>
      </c>
      <c r="BM372" s="387">
        <v>1113.2671272333339</v>
      </c>
      <c r="BN372" s="387">
        <v>1113.2671272333339</v>
      </c>
      <c r="BO372" s="387">
        <v>1113.2671272333339</v>
      </c>
      <c r="BP372" s="387">
        <v>1113.2671272333339</v>
      </c>
      <c r="CA372" s="386">
        <v>3000</v>
      </c>
      <c r="CB372" s="386">
        <v>2982.3447567684316</v>
      </c>
      <c r="CC372" s="386">
        <v>2964.7934160747186</v>
      </c>
      <c r="CD372" s="386">
        <v>2947.3453664440012</v>
      </c>
      <c r="CE372" s="386">
        <v>2930</v>
      </c>
      <c r="CF372" s="386">
        <v>2926.5324642471583</v>
      </c>
      <c r="CG372" s="386">
        <v>2923.069032181756</v>
      </c>
      <c r="CH372" s="386">
        <v>2919.6096989472458</v>
      </c>
      <c r="CI372" s="386">
        <v>2916.1544596928284</v>
      </c>
      <c r="CJ372" s="386">
        <v>2912.7033095734455</v>
      </c>
      <c r="CK372" s="386">
        <v>2909.0944201757425</v>
      </c>
      <c r="CL372" s="386">
        <v>2905.4900022539505</v>
      </c>
      <c r="CM372" s="386">
        <v>2901.8900502678339</v>
      </c>
      <c r="CN372" s="386">
        <v>2898.2945586840219</v>
      </c>
      <c r="CO372" s="386">
        <v>2894.7035219759996</v>
      </c>
      <c r="CP372" s="386">
        <v>2889.4430721288163</v>
      </c>
      <c r="CQ372" s="386">
        <v>2884.1921819247482</v>
      </c>
      <c r="CR372" s="386">
        <v>2878.9508339913691</v>
      </c>
      <c r="CS372" s="386">
        <v>2873.7190109878234</v>
      </c>
      <c r="CT372" s="386">
        <v>2868.4966956047679</v>
      </c>
      <c r="CU372" s="386">
        <v>2862.2411265382775</v>
      </c>
      <c r="CV372" s="386">
        <v>2855.9991995109799</v>
      </c>
      <c r="CW372" s="386">
        <v>2849.7708847725467</v>
      </c>
      <c r="CX372" s="386">
        <v>2843.5561526375286</v>
      </c>
      <c r="CY372" s="386">
        <v>2837.3549734852145</v>
      </c>
      <c r="CZ372" s="386">
        <v>2832.8192847769251</v>
      </c>
      <c r="DA372" s="386">
        <v>2828.2908466496347</v>
      </c>
      <c r="DB372" s="386">
        <v>2823.7696475128382</v>
      </c>
      <c r="DC372" s="386">
        <v>2819.2556757945581</v>
      </c>
      <c r="DD372" s="386">
        <v>2814.7489199413153</v>
      </c>
      <c r="DE372" s="386">
        <v>2821.836900262952</v>
      </c>
      <c r="DF372" s="386">
        <v>2828.9427292334267</v>
      </c>
      <c r="DG372" s="386">
        <v>2836.0664517984437</v>
      </c>
      <c r="DH372" s="386">
        <v>2843.2081130168872</v>
      </c>
      <c r="DI372" s="386">
        <v>2850.367758061107</v>
      </c>
      <c r="DJ372" s="387">
        <v>2850.0124486180598</v>
      </c>
      <c r="DK372" s="387">
        <v>2849.8348105058958</v>
      </c>
      <c r="DL372" s="387">
        <v>2849.6571834657179</v>
      </c>
      <c r="DM372" s="387">
        <v>2849.4795674968368</v>
      </c>
      <c r="DN372" s="387">
        <v>2849.3019625985612</v>
      </c>
      <c r="DO372" s="387">
        <v>2849.1243687702022</v>
      </c>
      <c r="DP372" s="387">
        <v>2848.9467860110694</v>
      </c>
      <c r="DQ372" s="387">
        <v>0</v>
      </c>
      <c r="DR372" s="387">
        <v>0</v>
      </c>
      <c r="DS372" s="387">
        <v>0</v>
      </c>
      <c r="DT372" s="387">
        <v>0</v>
      </c>
      <c r="DU372" s="387">
        <v>0</v>
      </c>
      <c r="DV372" s="387">
        <v>0</v>
      </c>
      <c r="DW372" s="387">
        <v>0</v>
      </c>
      <c r="DX372" s="387">
        <v>0</v>
      </c>
      <c r="DY372" s="387">
        <v>0</v>
      </c>
      <c r="DZ372" s="387">
        <v>0</v>
      </c>
      <c r="EA372" s="387">
        <v>0</v>
      </c>
      <c r="EB372" s="387">
        <v>0</v>
      </c>
      <c r="EC372" s="387">
        <v>0</v>
      </c>
      <c r="ED372" s="387">
        <v>0</v>
      </c>
      <c r="EE372" s="387">
        <v>0</v>
      </c>
      <c r="EF372" s="387">
        <v>0</v>
      </c>
      <c r="EG372" s="387">
        <v>0</v>
      </c>
      <c r="EH372" s="387">
        <v>0</v>
      </c>
      <c r="EI372" s="387">
        <v>0</v>
      </c>
      <c r="EJ372" s="387">
        <v>0</v>
      </c>
      <c r="EK372" s="387">
        <v>0</v>
      </c>
      <c r="EY372" s="386">
        <v>484</v>
      </c>
      <c r="EZ372" s="386">
        <v>488</v>
      </c>
      <c r="FA372" s="386">
        <v>492</v>
      </c>
      <c r="FB372" s="386">
        <v>496</v>
      </c>
      <c r="FC372" s="386">
        <v>498.40000000000003</v>
      </c>
      <c r="FD372" s="386">
        <v>506</v>
      </c>
      <c r="FE372" s="386">
        <v>513</v>
      </c>
      <c r="FF372" s="386">
        <v>520</v>
      </c>
      <c r="FG372" s="386">
        <v>527</v>
      </c>
      <c r="FH372" s="386">
        <v>534</v>
      </c>
      <c r="FI372" s="386">
        <v>542.70000000000005</v>
      </c>
      <c r="FJ372" s="386">
        <v>549</v>
      </c>
      <c r="FK372" s="386">
        <v>555</v>
      </c>
      <c r="FL372" s="386">
        <v>561</v>
      </c>
      <c r="FM372" s="386">
        <v>567</v>
      </c>
      <c r="FN372" s="386">
        <v>573</v>
      </c>
      <c r="FO372" s="386">
        <v>579</v>
      </c>
      <c r="FP372" s="386">
        <v>585</v>
      </c>
      <c r="FQ372" s="386">
        <v>591</v>
      </c>
      <c r="FR372" s="386">
        <v>597</v>
      </c>
      <c r="FS372" s="386">
        <v>603</v>
      </c>
      <c r="FT372" s="386">
        <v>609</v>
      </c>
      <c r="FU372" s="386">
        <v>615</v>
      </c>
      <c r="FV372" s="386">
        <v>621</v>
      </c>
      <c r="FW372" s="386">
        <v>627</v>
      </c>
      <c r="FX372" s="386">
        <v>633</v>
      </c>
      <c r="FY372" s="386">
        <v>639</v>
      </c>
      <c r="FZ372" s="386">
        <v>645</v>
      </c>
      <c r="GA372" s="386">
        <v>651</v>
      </c>
      <c r="GB372" s="386">
        <v>657</v>
      </c>
      <c r="GC372" s="386">
        <v>659.9</v>
      </c>
      <c r="GD372" s="387">
        <v>660.02222221881243</v>
      </c>
      <c r="GE372" s="387">
        <v>660.06296798869244</v>
      </c>
      <c r="GF372" s="387">
        <v>660.10371627396921</v>
      </c>
      <c r="GG372" s="387">
        <v>660.14446707479806</v>
      </c>
      <c r="GH372" s="387">
        <v>660.18522039133438</v>
      </c>
      <c r="GI372" s="387">
        <v>660.22597622373326</v>
      </c>
      <c r="GJ372" s="387">
        <v>0</v>
      </c>
      <c r="GK372" s="387">
        <v>0</v>
      </c>
      <c r="GL372" s="387">
        <v>0</v>
      </c>
      <c r="GM372" s="387">
        <v>0</v>
      </c>
      <c r="GN372" s="387">
        <v>0</v>
      </c>
      <c r="GO372" s="387">
        <v>0</v>
      </c>
      <c r="GP372" s="387">
        <v>0</v>
      </c>
      <c r="GQ372" s="387">
        <v>0</v>
      </c>
      <c r="GR372" s="387">
        <v>0</v>
      </c>
      <c r="GS372" s="387">
        <v>0</v>
      </c>
      <c r="GT372" s="387">
        <v>0</v>
      </c>
      <c r="GU372" s="387">
        <v>0</v>
      </c>
      <c r="GV372" s="387">
        <v>0</v>
      </c>
      <c r="GW372" s="387">
        <v>0</v>
      </c>
      <c r="GX372" s="387">
        <v>0</v>
      </c>
      <c r="GY372" s="387">
        <v>0</v>
      </c>
      <c r="GZ372" s="387">
        <v>0</v>
      </c>
      <c r="HA372" s="387">
        <v>0</v>
      </c>
      <c r="HB372" s="387">
        <v>0</v>
      </c>
      <c r="HC372" s="387">
        <v>0</v>
      </c>
      <c r="HD372" s="387">
        <v>0</v>
      </c>
      <c r="HE372" s="387">
        <v>0</v>
      </c>
      <c r="HS372" s="394">
        <v>2.835665553248889</v>
      </c>
      <c r="HT372" s="394">
        <v>2.835665553248889</v>
      </c>
      <c r="HU372" s="394">
        <v>2.835665553248889</v>
      </c>
      <c r="HV372" s="394">
        <v>2.835665553248889</v>
      </c>
      <c r="HW372" s="394">
        <v>2.8356655532488895</v>
      </c>
      <c r="HX372" s="394">
        <v>2.8250003271246533</v>
      </c>
      <c r="HY372" s="394">
        <v>2.8143752139989862</v>
      </c>
      <c r="HZ372" s="394">
        <v>2.8037900630028272</v>
      </c>
      <c r="IA372" s="394">
        <v>2.7932447238345492</v>
      </c>
      <c r="IB372" s="394">
        <v>2.7827390467578255</v>
      </c>
      <c r="IC372" s="394">
        <v>2.7720729402672886</v>
      </c>
      <c r="ID372" s="394">
        <v>2.7614477164559239</v>
      </c>
      <c r="IE372" s="394">
        <v>2.7508632186223649</v>
      </c>
      <c r="IF372" s="394">
        <v>2.7403192906658744</v>
      </c>
      <c r="IG372" s="394">
        <v>2.7298157770840445</v>
      </c>
      <c r="IH372" s="394">
        <v>2.7184557080178959</v>
      </c>
      <c r="II372" s="394">
        <v>2.7071429136324308</v>
      </c>
      <c r="IJ372" s="394">
        <v>2.6958771971950926</v>
      </c>
      <c r="IK372" s="394">
        <v>2.6846583627920229</v>
      </c>
      <c r="IL372" s="394">
        <v>2.6734862153246524</v>
      </c>
      <c r="IM372" s="394">
        <v>2.6621355684569372</v>
      </c>
      <c r="IN372" s="394">
        <v>2.6508331122937698</v>
      </c>
      <c r="IO372" s="394">
        <v>2.6395786422350045</v>
      </c>
      <c r="IP372" s="394">
        <v>2.6283719545491526</v>
      </c>
      <c r="IQ372" s="394">
        <v>2.617212846369696</v>
      </c>
      <c r="IR372" s="394">
        <v>2.6058357287392071</v>
      </c>
      <c r="IS372" s="394">
        <v>2.5945080678450161</v>
      </c>
      <c r="IT372" s="394">
        <v>2.5832296486969253</v>
      </c>
      <c r="IU372" s="394">
        <v>2.5720002572393073</v>
      </c>
      <c r="IV372" s="394">
        <v>2.5608196803470413</v>
      </c>
      <c r="IW372" s="394">
        <v>2.5607283011751649</v>
      </c>
      <c r="IX372" s="394">
        <v>2.5606369252640233</v>
      </c>
      <c r="IY372" s="394">
        <v>2.5605455526134997</v>
      </c>
      <c r="IZ372" s="394">
        <v>2.5604541832234777</v>
      </c>
      <c r="JA372" s="394">
        <v>2.5603628170938415</v>
      </c>
      <c r="JB372" s="394">
        <v>2.5600436578962373</v>
      </c>
      <c r="JC372" s="394">
        <v>2.5598840932169087</v>
      </c>
      <c r="JD372" s="394">
        <v>2.5597245384830694</v>
      </c>
      <c r="JE372" s="394">
        <v>2.5595649936940998</v>
      </c>
      <c r="JF372" s="394">
        <v>2.5594054588493793</v>
      </c>
      <c r="JG372" s="394">
        <v>2.5592459339482887</v>
      </c>
      <c r="JH372" s="394">
        <v>2.5590864189902085</v>
      </c>
      <c r="JI372" s="394">
        <v>0</v>
      </c>
      <c r="JJ372" s="394">
        <v>0</v>
      </c>
      <c r="JK372" s="394">
        <v>0</v>
      </c>
      <c r="JL372" s="394">
        <v>0</v>
      </c>
      <c r="JM372" s="394">
        <v>0</v>
      </c>
      <c r="JN372" s="394">
        <v>0</v>
      </c>
      <c r="JO372" s="394">
        <v>0</v>
      </c>
      <c r="JP372" s="394">
        <v>0</v>
      </c>
      <c r="JQ372" s="394">
        <v>0</v>
      </c>
      <c r="JR372" s="394">
        <v>0</v>
      </c>
      <c r="JS372" s="394">
        <v>0</v>
      </c>
      <c r="JT372" s="394">
        <v>0</v>
      </c>
      <c r="JU372" s="394">
        <v>0</v>
      </c>
      <c r="JV372" s="394">
        <v>0</v>
      </c>
      <c r="JW372" s="394">
        <v>0</v>
      </c>
      <c r="JX372" s="394">
        <v>0</v>
      </c>
      <c r="JY372" s="394">
        <v>0</v>
      </c>
      <c r="JZ372" s="394">
        <v>0</v>
      </c>
      <c r="KA372" s="394">
        <v>0</v>
      </c>
      <c r="KB372" s="394">
        <v>0</v>
      </c>
      <c r="KC372" s="394">
        <v>0</v>
      </c>
    </row>
    <row r="373" spans="1:289" x14ac:dyDescent="0.25">
      <c r="A373" s="383">
        <v>364</v>
      </c>
      <c r="B373" s="384" t="s">
        <v>866</v>
      </c>
      <c r="C373" s="385" t="s">
        <v>142</v>
      </c>
      <c r="D373" s="385" t="s">
        <v>142</v>
      </c>
      <c r="E373" s="129">
        <v>2052</v>
      </c>
      <c r="F373" s="386">
        <v>1101.2592199999999</v>
      </c>
      <c r="G373" s="386">
        <v>1082.2100902926422</v>
      </c>
      <c r="H373" s="386">
        <v>1063.4904646076052</v>
      </c>
      <c r="I373" s="386">
        <v>1045.0946433196359</v>
      </c>
      <c r="J373" s="386">
        <v>1027.0170253932583</v>
      </c>
      <c r="K373" s="386">
        <v>1037.1446834951046</v>
      </c>
      <c r="L373" s="386">
        <v>1047.3722128318884</v>
      </c>
      <c r="M373" s="386">
        <v>1057.7005982575085</v>
      </c>
      <c r="N373" s="386">
        <v>1068.1308343377416</v>
      </c>
      <c r="O373" s="386">
        <v>1078.6639254460129</v>
      </c>
      <c r="P373" s="386">
        <v>1088.9950742476356</v>
      </c>
      <c r="Q373" s="386">
        <v>1099.4251719739823</v>
      </c>
      <c r="R373" s="386">
        <v>1109.9551663308589</v>
      </c>
      <c r="S373" s="386">
        <v>1120.5860141009396</v>
      </c>
      <c r="T373" s="386">
        <v>1131.318681230701</v>
      </c>
      <c r="U373" s="386">
        <v>1140.7830363458104</v>
      </c>
      <c r="V373" s="386">
        <v>1150.3265681060429</v>
      </c>
      <c r="W373" s="386">
        <v>1159.9499388852271</v>
      </c>
      <c r="X373" s="386">
        <v>1169.6538165984605</v>
      </c>
      <c r="Y373" s="386">
        <v>1179.4388747484677</v>
      </c>
      <c r="Z373" s="386">
        <v>1187.8814211466181</v>
      </c>
      <c r="AA373" s="386">
        <v>1196.3844001718517</v>
      </c>
      <c r="AB373" s="386">
        <v>1204.9482444072119</v>
      </c>
      <c r="AC373" s="386">
        <v>1213.5733895322167</v>
      </c>
      <c r="AD373" s="386">
        <v>1222.2602743450234</v>
      </c>
      <c r="AE373" s="386">
        <v>1233.5839011111243</v>
      </c>
      <c r="AF373" s="386">
        <v>1245.0124355845519</v>
      </c>
      <c r="AG373" s="386">
        <v>1256.5468496824565</v>
      </c>
      <c r="AH373" s="386">
        <v>1268.1881243263117</v>
      </c>
      <c r="AI373" s="386">
        <v>1279.9372495253351</v>
      </c>
      <c r="AJ373" s="386">
        <v>1290.5749081828144</v>
      </c>
      <c r="AK373" s="386">
        <v>1301.3009772539722</v>
      </c>
      <c r="AL373" s="386">
        <v>1312.116191524676</v>
      </c>
      <c r="AM373" s="386">
        <v>1323.0212918876566</v>
      </c>
      <c r="AN373" s="386">
        <v>1334.0170253932613</v>
      </c>
      <c r="AO373" s="387">
        <v>1334.0170253932613</v>
      </c>
      <c r="AP373" s="387">
        <v>1334.0170253932613</v>
      </c>
      <c r="AQ373" s="387">
        <v>1334.0170253932613</v>
      </c>
      <c r="AR373" s="387">
        <v>1334.0170253932613</v>
      </c>
      <c r="AS373" s="387">
        <v>1334.0170253932613</v>
      </c>
      <c r="AT373" s="387">
        <v>1334.0170253932613</v>
      </c>
      <c r="AU373" s="387">
        <v>1334.0170253932613</v>
      </c>
      <c r="AV373" s="387">
        <v>1334.0170253932613</v>
      </c>
      <c r="AW373" s="387">
        <v>1334.0170253932613</v>
      </c>
      <c r="AX373" s="387">
        <v>1334.0170253932613</v>
      </c>
      <c r="AY373" s="387">
        <v>1334.0170253932613</v>
      </c>
      <c r="AZ373" s="387">
        <v>1334.0170253932613</v>
      </c>
      <c r="BA373" s="387">
        <v>1334.0170253932613</v>
      </c>
      <c r="BB373" s="387">
        <v>1334.0170253932613</v>
      </c>
      <c r="BC373" s="387">
        <v>1334.0170253932613</v>
      </c>
      <c r="BD373" s="387">
        <v>1334.0170253932613</v>
      </c>
      <c r="BE373" s="387">
        <v>1334.0170253932613</v>
      </c>
      <c r="BF373" s="387">
        <v>1334.0170253932613</v>
      </c>
      <c r="BG373" s="387">
        <v>1334.0170253932613</v>
      </c>
      <c r="BH373" s="387">
        <v>1334.0170253932613</v>
      </c>
      <c r="BI373" s="387">
        <v>1334.0170253932613</v>
      </c>
      <c r="BJ373" s="387">
        <v>1334.0170253932613</v>
      </c>
      <c r="BK373" s="387">
        <v>1334.0170253932613</v>
      </c>
      <c r="BL373" s="387">
        <v>1334.0170253932613</v>
      </c>
      <c r="BM373" s="387">
        <v>1334.0170253932613</v>
      </c>
      <c r="BN373" s="387">
        <v>1334.0170253932613</v>
      </c>
      <c r="BO373" s="387">
        <v>1334.0170253932613</v>
      </c>
      <c r="BP373" s="387">
        <v>1334.0170253932613</v>
      </c>
      <c r="CA373" s="386">
        <v>2670</v>
      </c>
      <c r="CB373" s="386">
        <v>2623.8154365521268</v>
      </c>
      <c r="CC373" s="386">
        <v>2578.4297547150668</v>
      </c>
      <c r="CD373" s="386">
        <v>2533.8291357628113</v>
      </c>
      <c r="CE373" s="386">
        <v>2490</v>
      </c>
      <c r="CF373" s="386">
        <v>2505.0291142998021</v>
      </c>
      <c r="CG373" s="386">
        <v>2520.1489411605025</v>
      </c>
      <c r="CH373" s="386">
        <v>2535.3600281039671</v>
      </c>
      <c r="CI373" s="386">
        <v>2550.6629259567881</v>
      </c>
      <c r="CJ373" s="386">
        <v>2566.0581888702295</v>
      </c>
      <c r="CK373" s="386">
        <v>2580.5967358285575</v>
      </c>
      <c r="CL373" s="386">
        <v>2595.2176540084643</v>
      </c>
      <c r="CM373" s="386">
        <v>2609.9214101015773</v>
      </c>
      <c r="CN373" s="386">
        <v>2624.7084734436648</v>
      </c>
      <c r="CO373" s="386">
        <v>2639.5793160296166</v>
      </c>
      <c r="CP373" s="386">
        <v>2650.3706111322699</v>
      </c>
      <c r="CQ373" s="386">
        <v>2661.2060238900681</v>
      </c>
      <c r="CR373" s="386">
        <v>2672.0857346675994</v>
      </c>
      <c r="CS373" s="386">
        <v>2683.0099245668298</v>
      </c>
      <c r="CT373" s="386">
        <v>2693.9787754301174</v>
      </c>
      <c r="CU373" s="386">
        <v>2701.4325140436399</v>
      </c>
      <c r="CV373" s="386">
        <v>2708.9068757666782</v>
      </c>
      <c r="CW373" s="386">
        <v>2716.4019176595434</v>
      </c>
      <c r="CX373" s="386">
        <v>2723.9176969404225</v>
      </c>
      <c r="CY373" s="386">
        <v>2731.4542709858147</v>
      </c>
      <c r="CZ373" s="386">
        <v>2744.5552202970334</v>
      </c>
      <c r="DA373" s="386">
        <v>2757.7190060520757</v>
      </c>
      <c r="DB373" s="386">
        <v>2770.9459296351065</v>
      </c>
      <c r="DC373" s="386">
        <v>2784.2362938758288</v>
      </c>
      <c r="DD373" s="386">
        <v>2797.5904030564157</v>
      </c>
      <c r="DE373" s="386">
        <v>2821.2183423228653</v>
      </c>
      <c r="DF373" s="386">
        <v>2845.0458388630918</v>
      </c>
      <c r="DG373" s="386">
        <v>2869.0745781015021</v>
      </c>
      <c r="DH373" s="386">
        <v>2893.3062596972904</v>
      </c>
      <c r="DI373" s="386">
        <v>2917.7425976646641</v>
      </c>
      <c r="DJ373" s="387">
        <v>2917.7425976646641</v>
      </c>
      <c r="DK373" s="387">
        <v>2917.7425976646641</v>
      </c>
      <c r="DL373" s="387">
        <v>2917.7425976646641</v>
      </c>
      <c r="DM373" s="387">
        <v>2917.7425976646641</v>
      </c>
      <c r="DN373" s="387">
        <v>2917.7425976646641</v>
      </c>
      <c r="DO373" s="387">
        <v>2917.7425976646641</v>
      </c>
      <c r="DP373" s="387">
        <v>2917.7425976646641</v>
      </c>
      <c r="DQ373" s="387">
        <v>2917.7425976646641</v>
      </c>
      <c r="DR373" s="387">
        <v>2917.7425976646641</v>
      </c>
      <c r="DS373" s="387">
        <v>2917.7425976646641</v>
      </c>
      <c r="DT373" s="387">
        <v>2917.7425976646641</v>
      </c>
      <c r="DU373" s="387">
        <v>2917.7425976646641</v>
      </c>
      <c r="DV373" s="387">
        <v>2917.7425976646641</v>
      </c>
      <c r="DW373" s="387">
        <v>2917.7425976646641</v>
      </c>
      <c r="DX373" s="387">
        <v>2917.7425976646641</v>
      </c>
      <c r="DY373" s="387">
        <v>2917.7425976646641</v>
      </c>
      <c r="DZ373" s="387">
        <v>2917.7425976646641</v>
      </c>
      <c r="EA373" s="387">
        <v>2917.7425976646641</v>
      </c>
      <c r="EB373" s="387">
        <v>2917.7425976646641</v>
      </c>
      <c r="EC373" s="387">
        <v>2917.7425976646641</v>
      </c>
      <c r="ED373" s="387">
        <v>2917.7425976646641</v>
      </c>
      <c r="EE373" s="387">
        <v>2917.7425976646641</v>
      </c>
      <c r="EF373" s="387">
        <v>2917.7425976646641</v>
      </c>
      <c r="EG373" s="387">
        <v>2917.7425976646641</v>
      </c>
      <c r="EH373" s="387">
        <v>2917.7425976646641</v>
      </c>
      <c r="EI373" s="387">
        <v>2917.7425976646641</v>
      </c>
      <c r="EJ373" s="387">
        <v>2917.7425976646641</v>
      </c>
      <c r="EK373" s="387">
        <v>2917.7425976646641</v>
      </c>
      <c r="EY373" s="386">
        <v>1061</v>
      </c>
      <c r="EZ373" s="386">
        <v>1069</v>
      </c>
      <c r="FA373" s="386">
        <v>1077</v>
      </c>
      <c r="FB373" s="386">
        <v>1085</v>
      </c>
      <c r="FC373" s="386">
        <v>1092.2</v>
      </c>
      <c r="FD373" s="386">
        <v>1106</v>
      </c>
      <c r="FE373" s="386">
        <v>1120</v>
      </c>
      <c r="FF373" s="386">
        <v>1134</v>
      </c>
      <c r="FG373" s="386">
        <v>1148</v>
      </c>
      <c r="FH373" s="386">
        <v>1162</v>
      </c>
      <c r="FI373" s="386">
        <v>1174.2</v>
      </c>
      <c r="FJ373" s="386">
        <v>1185</v>
      </c>
      <c r="FK373" s="386">
        <v>1195</v>
      </c>
      <c r="FL373" s="386">
        <v>1205</v>
      </c>
      <c r="FM373" s="386">
        <v>1215</v>
      </c>
      <c r="FN373" s="386">
        <v>1225</v>
      </c>
      <c r="FO373" s="386">
        <v>1235</v>
      </c>
      <c r="FP373" s="386">
        <v>1245</v>
      </c>
      <c r="FQ373" s="386">
        <v>1255</v>
      </c>
      <c r="FR373" s="386">
        <v>1265</v>
      </c>
      <c r="FS373" s="386">
        <v>1275</v>
      </c>
      <c r="FT373" s="386">
        <v>1285</v>
      </c>
      <c r="FU373" s="386">
        <v>1295</v>
      </c>
      <c r="FV373" s="386">
        <v>1305</v>
      </c>
      <c r="FW373" s="386">
        <v>1315</v>
      </c>
      <c r="FX373" s="386">
        <v>1325</v>
      </c>
      <c r="FY373" s="386">
        <v>1335</v>
      </c>
      <c r="FZ373" s="386">
        <v>1345</v>
      </c>
      <c r="GA373" s="386">
        <v>1355</v>
      </c>
      <c r="GB373" s="386">
        <v>1365</v>
      </c>
      <c r="GC373" s="386">
        <v>1383.3999999999999</v>
      </c>
      <c r="GD373" s="387">
        <v>1383.3999999999999</v>
      </c>
      <c r="GE373" s="387">
        <v>1383.3999999999999</v>
      </c>
      <c r="GF373" s="387">
        <v>1383.3999999999999</v>
      </c>
      <c r="GG373" s="387">
        <v>1383.3999999999999</v>
      </c>
      <c r="GH373" s="387">
        <v>1383.3999999999999</v>
      </c>
      <c r="GI373" s="387">
        <v>1383.3999999999999</v>
      </c>
      <c r="GJ373" s="387">
        <v>1383.3999999999999</v>
      </c>
      <c r="GK373" s="387">
        <v>1383.3999999999999</v>
      </c>
      <c r="GL373" s="387">
        <v>1383.3999999999999</v>
      </c>
      <c r="GM373" s="387">
        <v>1383.3999999999999</v>
      </c>
      <c r="GN373" s="387">
        <v>1383.3999999999999</v>
      </c>
      <c r="GO373" s="387">
        <v>1383.3999999999999</v>
      </c>
      <c r="GP373" s="387">
        <v>1383.3999999999999</v>
      </c>
      <c r="GQ373" s="387">
        <v>1383.3999999999999</v>
      </c>
      <c r="GR373" s="387">
        <v>1383.3999999999999</v>
      </c>
      <c r="GS373" s="387">
        <v>1383.3999999999999</v>
      </c>
      <c r="GT373" s="387">
        <v>1383.3999999999999</v>
      </c>
      <c r="GU373" s="387">
        <v>1383.3999999999999</v>
      </c>
      <c r="GV373" s="387">
        <v>1383.3999999999999</v>
      </c>
      <c r="GW373" s="387">
        <v>1383.3999999999999</v>
      </c>
      <c r="GX373" s="387">
        <v>1383.3999999999999</v>
      </c>
      <c r="GY373" s="387">
        <v>1383.3999999999999</v>
      </c>
      <c r="GZ373" s="387">
        <v>1383.3999999999999</v>
      </c>
      <c r="HA373" s="387">
        <v>1383.3999999999999</v>
      </c>
      <c r="HB373" s="387">
        <v>1383.3999999999999</v>
      </c>
      <c r="HC373" s="387">
        <v>1383.3999999999999</v>
      </c>
      <c r="HD373" s="387">
        <v>1383.3999999999999</v>
      </c>
      <c r="HE373" s="387">
        <v>1383.3999999999999</v>
      </c>
      <c r="HS373" s="394">
        <v>2.4244972950147017</v>
      </c>
      <c r="HT373" s="394">
        <v>2.4244972950147012</v>
      </c>
      <c r="HU373" s="394">
        <v>2.4244972950147012</v>
      </c>
      <c r="HV373" s="394">
        <v>2.4244972950147012</v>
      </c>
      <c r="HW373" s="394">
        <v>2.4244972950147017</v>
      </c>
      <c r="HX373" s="394">
        <v>2.4153130746021185</v>
      </c>
      <c r="HY373" s="394">
        <v>2.4061636448674877</v>
      </c>
      <c r="HZ373" s="394">
        <v>2.3970488740204972</v>
      </c>
      <c r="IA373" s="394">
        <v>2.3879686307700689</v>
      </c>
      <c r="IB373" s="394">
        <v>2.3789227843224658</v>
      </c>
      <c r="IC373" s="394">
        <v>2.3697046909155572</v>
      </c>
      <c r="ID373" s="394">
        <v>2.3605223167201412</v>
      </c>
      <c r="IE373" s="394">
        <v>2.3513755233277629</v>
      </c>
      <c r="IF373" s="394">
        <v>2.3422641728662854</v>
      </c>
      <c r="IG373" s="394">
        <v>2.3331881279978153</v>
      </c>
      <c r="IH373" s="394">
        <v>2.3232906930506387</v>
      </c>
      <c r="II373" s="394">
        <v>2.3134352432384615</v>
      </c>
      <c r="IJ373" s="394">
        <v>2.3036216004594254</v>
      </c>
      <c r="IK373" s="394">
        <v>2.2938495873671836</v>
      </c>
      <c r="IL373" s="394">
        <v>2.2841190273676939</v>
      </c>
      <c r="IM373" s="394">
        <v>2.2741600853021566</v>
      </c>
      <c r="IN373" s="394">
        <v>2.2642445650223824</v>
      </c>
      <c r="IO373" s="394">
        <v>2.2543722772059049</v>
      </c>
      <c r="IP373" s="394">
        <v>2.2445430333557184</v>
      </c>
      <c r="IQ373" s="394">
        <v>2.2347566457966801</v>
      </c>
      <c r="IR373" s="394">
        <v>2.2248630334952768</v>
      </c>
      <c r="IS373" s="394">
        <v>2.2150132217412635</v>
      </c>
      <c r="IT373" s="394">
        <v>2.2052070166228628</v>
      </c>
      <c r="IU373" s="394">
        <v>2.1954442250867738</v>
      </c>
      <c r="IV373" s="394">
        <v>2.1857246549343747</v>
      </c>
      <c r="IW373" s="394">
        <v>2.1860167313304295</v>
      </c>
      <c r="IX373" s="394">
        <v>2.1863088467563876</v>
      </c>
      <c r="IY373" s="394">
        <v>2.1866010012174639</v>
      </c>
      <c r="IZ373" s="394">
        <v>2.1868931947188748</v>
      </c>
      <c r="JA373" s="394">
        <v>2.1871854272658391</v>
      </c>
      <c r="JB373" s="394">
        <v>2.1871854272658391</v>
      </c>
      <c r="JC373" s="394">
        <v>2.1871854272658391</v>
      </c>
      <c r="JD373" s="394">
        <v>2.1871854272658391</v>
      </c>
      <c r="JE373" s="394">
        <v>2.1871854272658391</v>
      </c>
      <c r="JF373" s="394">
        <v>2.1871854272658391</v>
      </c>
      <c r="JG373" s="394">
        <v>2.1871854272658391</v>
      </c>
      <c r="JH373" s="394">
        <v>2.1871854272658391</v>
      </c>
      <c r="JI373" s="394">
        <v>2.1871854272658391</v>
      </c>
      <c r="JJ373" s="394">
        <v>2.1871854272658391</v>
      </c>
      <c r="JK373" s="394">
        <v>2.1871854272658391</v>
      </c>
      <c r="JL373" s="394">
        <v>2.1871854272658391</v>
      </c>
      <c r="JM373" s="394">
        <v>2.1871854272658391</v>
      </c>
      <c r="JN373" s="394">
        <v>2.1871854272658391</v>
      </c>
      <c r="JO373" s="394">
        <v>2.1871854272658391</v>
      </c>
      <c r="JP373" s="394">
        <v>2.1871854272658391</v>
      </c>
      <c r="JQ373" s="394">
        <v>2.1871854272658391</v>
      </c>
      <c r="JR373" s="394">
        <v>2.1871854272658391</v>
      </c>
      <c r="JS373" s="394">
        <v>2.1871854272658391</v>
      </c>
      <c r="JT373" s="394">
        <v>2.1871854272658391</v>
      </c>
      <c r="JU373" s="394">
        <v>2.1871854272658391</v>
      </c>
      <c r="JV373" s="394">
        <v>2.1871854272658391</v>
      </c>
      <c r="JW373" s="394">
        <v>2.1871854272658391</v>
      </c>
      <c r="JX373" s="394">
        <v>2.1871854272658391</v>
      </c>
      <c r="JY373" s="394">
        <v>2.1871854272658391</v>
      </c>
      <c r="JZ373" s="394">
        <v>2.1871854272658391</v>
      </c>
      <c r="KA373" s="394">
        <v>2.1871854272658391</v>
      </c>
      <c r="KB373" s="394">
        <v>2.1871854272658391</v>
      </c>
      <c r="KC373" s="394">
        <v>2.1871854272658391</v>
      </c>
    </row>
    <row r="374" spans="1:289" x14ac:dyDescent="0.25">
      <c r="A374" s="383">
        <v>365</v>
      </c>
      <c r="B374" s="384" t="s">
        <v>866</v>
      </c>
      <c r="C374" s="385" t="s">
        <v>142</v>
      </c>
      <c r="D374" s="385" t="s">
        <v>142</v>
      </c>
      <c r="E374" s="129">
        <v>2052</v>
      </c>
      <c r="F374" s="386">
        <v>1206.5830299999998</v>
      </c>
      <c r="G374" s="386">
        <v>1202.1486182431684</v>
      </c>
      <c r="H374" s="386">
        <v>1197.7305037548549</v>
      </c>
      <c r="I374" s="386">
        <v>1193.3286266396378</v>
      </c>
      <c r="J374" s="386">
        <v>1188.9429272222221</v>
      </c>
      <c r="K374" s="386">
        <v>1195.7507699644284</v>
      </c>
      <c r="L374" s="386">
        <v>1202.5975941596057</v>
      </c>
      <c r="M374" s="386">
        <v>1209.4836230140959</v>
      </c>
      <c r="N374" s="386">
        <v>1216.4090810123123</v>
      </c>
      <c r="O374" s="386">
        <v>1223.3741939240583</v>
      </c>
      <c r="P374" s="386">
        <v>1230.3156087548434</v>
      </c>
      <c r="Q374" s="386">
        <v>1237.296409114678</v>
      </c>
      <c r="R374" s="386">
        <v>1244.3168184767208</v>
      </c>
      <c r="S374" s="386">
        <v>1251.3770615821152</v>
      </c>
      <c r="T374" s="386">
        <v>1258.4773644471836</v>
      </c>
      <c r="U374" s="386">
        <v>1264.8707399106997</v>
      </c>
      <c r="V374" s="386">
        <v>1271.296595298744</v>
      </c>
      <c r="W374" s="386">
        <v>1277.7550956173452</v>
      </c>
      <c r="X374" s="386">
        <v>1284.246406710804</v>
      </c>
      <c r="Y374" s="386">
        <v>1290.7706952659503</v>
      </c>
      <c r="Z374" s="386">
        <v>1296.4913425909735</v>
      </c>
      <c r="AA374" s="386">
        <v>1302.2373436104504</v>
      </c>
      <c r="AB374" s="386">
        <v>1308.0088106910039</v>
      </c>
      <c r="AC374" s="386">
        <v>1313.805856697262</v>
      </c>
      <c r="AD374" s="386">
        <v>1319.6285949940639</v>
      </c>
      <c r="AE374" s="386">
        <v>1327.2318909037469</v>
      </c>
      <c r="AF374" s="386">
        <v>1334.8789946764223</v>
      </c>
      <c r="AG374" s="386">
        <v>1342.5701587195831</v>
      </c>
      <c r="AH374" s="386">
        <v>1350.3056368950172</v>
      </c>
      <c r="AI374" s="386">
        <v>1358.085684527186</v>
      </c>
      <c r="AJ374" s="386">
        <v>1365.1825726688469</v>
      </c>
      <c r="AK374" s="386">
        <v>1372.3165467041808</v>
      </c>
      <c r="AL374" s="386">
        <v>1379.487800431298</v>
      </c>
      <c r="AM374" s="386">
        <v>1386.6965286610305</v>
      </c>
      <c r="AN374" s="386">
        <v>1393.9429272222239</v>
      </c>
      <c r="AO374" s="387">
        <v>1393.9429272222239</v>
      </c>
      <c r="AP374" s="387">
        <v>1393.9429272222239</v>
      </c>
      <c r="AQ374" s="387">
        <v>1393.9429272222239</v>
      </c>
      <c r="AR374" s="387">
        <v>1393.9429272222239</v>
      </c>
      <c r="AS374" s="387">
        <v>1393.9429272222239</v>
      </c>
      <c r="AT374" s="387">
        <v>1393.9429272222239</v>
      </c>
      <c r="AU374" s="387">
        <v>1393.9429272222239</v>
      </c>
      <c r="AV374" s="387">
        <v>1393.9429272222239</v>
      </c>
      <c r="AW374" s="387">
        <v>1393.9429272222239</v>
      </c>
      <c r="AX374" s="387">
        <v>1393.9429272222239</v>
      </c>
      <c r="AY374" s="387">
        <v>1393.9429272222239</v>
      </c>
      <c r="AZ374" s="387">
        <v>1393.9429272222239</v>
      </c>
      <c r="BA374" s="387">
        <v>1393.9429272222239</v>
      </c>
      <c r="BB374" s="387">
        <v>1393.9429272222239</v>
      </c>
      <c r="BC374" s="387">
        <v>1393.9429272222239</v>
      </c>
      <c r="BD374" s="387">
        <v>1393.9429272222239</v>
      </c>
      <c r="BE374" s="387">
        <v>1393.9429272222239</v>
      </c>
      <c r="BF374" s="387">
        <v>1393.9429272222239</v>
      </c>
      <c r="BG374" s="387">
        <v>1393.9429272222239</v>
      </c>
      <c r="BH374" s="387">
        <v>1393.9429272222239</v>
      </c>
      <c r="BI374" s="387">
        <v>1393.9429272222239</v>
      </c>
      <c r="BJ374" s="387">
        <v>1393.9429272222239</v>
      </c>
      <c r="BK374" s="387">
        <v>1393.9429272222239</v>
      </c>
      <c r="BL374" s="387">
        <v>1393.9429272222239</v>
      </c>
      <c r="BM374" s="387">
        <v>1393.9429272222239</v>
      </c>
      <c r="BN374" s="387">
        <v>1393.9429272222239</v>
      </c>
      <c r="BO374" s="387">
        <v>1393.9429272222239</v>
      </c>
      <c r="BP374" s="387">
        <v>1393.9429272222239</v>
      </c>
      <c r="CA374" s="386">
        <v>3419.9999999999995</v>
      </c>
      <c r="CB374" s="386">
        <v>3407.4308789107004</v>
      </c>
      <c r="CC374" s="386">
        <v>3394.9079516240199</v>
      </c>
      <c r="CD374" s="386">
        <v>3382.4310483693453</v>
      </c>
      <c r="CE374" s="386">
        <v>3370</v>
      </c>
      <c r="CF374" s="386">
        <v>3375.9501350728951</v>
      </c>
      <c r="CG374" s="386">
        <v>3381.9107758156379</v>
      </c>
      <c r="CH374" s="386">
        <v>3387.8819407772353</v>
      </c>
      <c r="CI374" s="386">
        <v>3393.863648539445</v>
      </c>
      <c r="CJ374" s="386">
        <v>3399.8559177168336</v>
      </c>
      <c r="CK374" s="386">
        <v>3405.4259703305629</v>
      </c>
      <c r="CL374" s="386">
        <v>3411.0051484739824</v>
      </c>
      <c r="CM374" s="386">
        <v>3416.5934670976317</v>
      </c>
      <c r="CN374" s="386">
        <v>3422.1909411765441</v>
      </c>
      <c r="CO374" s="386">
        <v>3427.7975857102883</v>
      </c>
      <c r="CP374" s="386">
        <v>3430.3368048794359</v>
      </c>
      <c r="CQ374" s="386">
        <v>3432.8779050330431</v>
      </c>
      <c r="CR374" s="386">
        <v>3435.4208875644917</v>
      </c>
      <c r="CS374" s="386">
        <v>3437.9657538681963</v>
      </c>
      <c r="CT374" s="386">
        <v>3440.5125053396059</v>
      </c>
      <c r="CU374" s="386">
        <v>3440.5596079028851</v>
      </c>
      <c r="CV374" s="386">
        <v>3440.6067111110251</v>
      </c>
      <c r="CW374" s="386">
        <v>3440.6538149640346</v>
      </c>
      <c r="CX374" s="386">
        <v>3440.7009194619222</v>
      </c>
      <c r="CY374" s="386">
        <v>3440.7480246046957</v>
      </c>
      <c r="CZ374" s="386">
        <v>3444.9316123876251</v>
      </c>
      <c r="DA374" s="386">
        <v>3449.1202869733697</v>
      </c>
      <c r="DB374" s="386">
        <v>3453.3140545469464</v>
      </c>
      <c r="DC374" s="386">
        <v>3457.5129213008931</v>
      </c>
      <c r="DD374" s="386">
        <v>3461.7168934352776</v>
      </c>
      <c r="DE374" s="386">
        <v>3479.4832368035068</v>
      </c>
      <c r="DF374" s="386">
        <v>3497.3407612146675</v>
      </c>
      <c r="DG374" s="386">
        <v>3515.2899346312674</v>
      </c>
      <c r="DH374" s="386">
        <v>3533.3312274175073</v>
      </c>
      <c r="DI374" s="386">
        <v>3551.4651123516064</v>
      </c>
      <c r="DJ374" s="387">
        <v>3551.4651123516064</v>
      </c>
      <c r="DK374" s="387">
        <v>3551.4651123516064</v>
      </c>
      <c r="DL374" s="387">
        <v>3551.4651123516064</v>
      </c>
      <c r="DM374" s="387">
        <v>3551.4651123516064</v>
      </c>
      <c r="DN374" s="387">
        <v>3551.4651123516064</v>
      </c>
      <c r="DO374" s="387">
        <v>3551.4651123516064</v>
      </c>
      <c r="DP374" s="387">
        <v>3551.4651123516064</v>
      </c>
      <c r="DQ374" s="387">
        <v>3551.4651123516064</v>
      </c>
      <c r="DR374" s="387">
        <v>3551.4651123516064</v>
      </c>
      <c r="DS374" s="387">
        <v>3551.4651123516064</v>
      </c>
      <c r="DT374" s="387">
        <v>3551.4651123516064</v>
      </c>
      <c r="DU374" s="387">
        <v>3551.4651123516064</v>
      </c>
      <c r="DV374" s="387">
        <v>3551.4651123516064</v>
      </c>
      <c r="DW374" s="387">
        <v>3551.4651123516064</v>
      </c>
      <c r="DX374" s="387">
        <v>3551.4651123516064</v>
      </c>
      <c r="DY374" s="387">
        <v>3551.4651123516064</v>
      </c>
      <c r="DZ374" s="387">
        <v>3551.4651123516064</v>
      </c>
      <c r="EA374" s="387">
        <v>3551.4651123516064</v>
      </c>
      <c r="EB374" s="387">
        <v>3551.4651123516064</v>
      </c>
      <c r="EC374" s="387">
        <v>3551.4651123516064</v>
      </c>
      <c r="ED374" s="387">
        <v>3551.4651123516064</v>
      </c>
      <c r="EE374" s="387">
        <v>3551.4651123516064</v>
      </c>
      <c r="EF374" s="387">
        <v>3551.4651123516064</v>
      </c>
      <c r="EG374" s="387">
        <v>3551.4651123516064</v>
      </c>
      <c r="EH374" s="387">
        <v>3551.4651123516064</v>
      </c>
      <c r="EI374" s="387">
        <v>3551.4651123516064</v>
      </c>
      <c r="EJ374" s="387">
        <v>3551.4651123516064</v>
      </c>
      <c r="EK374" s="387">
        <v>3551.4651123516064</v>
      </c>
      <c r="EY374" s="386">
        <v>533</v>
      </c>
      <c r="EZ374" s="386">
        <v>537</v>
      </c>
      <c r="FA374" s="386">
        <v>541</v>
      </c>
      <c r="FB374" s="386">
        <v>545</v>
      </c>
      <c r="FC374" s="386">
        <v>547.19999999999993</v>
      </c>
      <c r="FD374" s="386">
        <v>554</v>
      </c>
      <c r="FE374" s="386">
        <v>560</v>
      </c>
      <c r="FF374" s="386">
        <v>566</v>
      </c>
      <c r="FG374" s="386">
        <v>572</v>
      </c>
      <c r="FH374" s="386">
        <v>578</v>
      </c>
      <c r="FI374" s="386">
        <v>585.80000000000007</v>
      </c>
      <c r="FJ374" s="386">
        <v>591</v>
      </c>
      <c r="FK374" s="386">
        <v>596</v>
      </c>
      <c r="FL374" s="386">
        <v>601</v>
      </c>
      <c r="FM374" s="386">
        <v>606</v>
      </c>
      <c r="FN374" s="386">
        <v>611</v>
      </c>
      <c r="FO374" s="386">
        <v>616</v>
      </c>
      <c r="FP374" s="386">
        <v>621</v>
      </c>
      <c r="FQ374" s="386">
        <v>626</v>
      </c>
      <c r="FR374" s="386">
        <v>631</v>
      </c>
      <c r="FS374" s="386">
        <v>636</v>
      </c>
      <c r="FT374" s="386">
        <v>641</v>
      </c>
      <c r="FU374" s="386">
        <v>646</v>
      </c>
      <c r="FV374" s="386">
        <v>651</v>
      </c>
      <c r="FW374" s="386">
        <v>656</v>
      </c>
      <c r="FX374" s="386">
        <v>661</v>
      </c>
      <c r="FY374" s="386">
        <v>666</v>
      </c>
      <c r="FZ374" s="386">
        <v>671</v>
      </c>
      <c r="GA374" s="386">
        <v>676</v>
      </c>
      <c r="GB374" s="386">
        <v>681</v>
      </c>
      <c r="GC374" s="386">
        <v>681</v>
      </c>
      <c r="GD374" s="387">
        <v>681</v>
      </c>
      <c r="GE374" s="387">
        <v>681</v>
      </c>
      <c r="GF374" s="387">
        <v>681</v>
      </c>
      <c r="GG374" s="387">
        <v>681</v>
      </c>
      <c r="GH374" s="387">
        <v>681</v>
      </c>
      <c r="GI374" s="387">
        <v>681</v>
      </c>
      <c r="GJ374" s="387">
        <v>681</v>
      </c>
      <c r="GK374" s="387">
        <v>681</v>
      </c>
      <c r="GL374" s="387">
        <v>681</v>
      </c>
      <c r="GM374" s="387">
        <v>681</v>
      </c>
      <c r="GN374" s="387">
        <v>681</v>
      </c>
      <c r="GO374" s="387">
        <v>681</v>
      </c>
      <c r="GP374" s="387">
        <v>681</v>
      </c>
      <c r="GQ374" s="387">
        <v>681</v>
      </c>
      <c r="GR374" s="387">
        <v>681</v>
      </c>
      <c r="GS374" s="387">
        <v>681</v>
      </c>
      <c r="GT374" s="387">
        <v>681</v>
      </c>
      <c r="GU374" s="387">
        <v>681</v>
      </c>
      <c r="GV374" s="387">
        <v>681</v>
      </c>
      <c r="GW374" s="387">
        <v>681</v>
      </c>
      <c r="GX374" s="387">
        <v>681</v>
      </c>
      <c r="GY374" s="387">
        <v>681</v>
      </c>
      <c r="GZ374" s="387">
        <v>681</v>
      </c>
      <c r="HA374" s="387">
        <v>681</v>
      </c>
      <c r="HB374" s="387">
        <v>681</v>
      </c>
      <c r="HC374" s="387">
        <v>681</v>
      </c>
      <c r="HD374" s="387">
        <v>681</v>
      </c>
      <c r="HE374" s="387">
        <v>681</v>
      </c>
      <c r="HS374" s="394">
        <v>2.8344506055252578</v>
      </c>
      <c r="HT374" s="394">
        <v>2.8344506055252578</v>
      </c>
      <c r="HU374" s="394">
        <v>2.8344506055252574</v>
      </c>
      <c r="HV374" s="394">
        <v>2.8344506055252574</v>
      </c>
      <c r="HW374" s="394">
        <v>2.8344506055252578</v>
      </c>
      <c r="HX374" s="394">
        <v>2.8232891166554079</v>
      </c>
      <c r="HY374" s="394">
        <v>2.8121715794541986</v>
      </c>
      <c r="HZ374" s="394">
        <v>2.8010978208489155</v>
      </c>
      <c r="IA374" s="394">
        <v>2.7900676684483687</v>
      </c>
      <c r="IB374" s="394">
        <v>2.7790809505402088</v>
      </c>
      <c r="IC374" s="394">
        <v>2.7679287705510522</v>
      </c>
      <c r="ID374" s="394">
        <v>2.7568213431692223</v>
      </c>
      <c r="IE374" s="394">
        <v>2.7457584888068847</v>
      </c>
      <c r="IF374" s="394">
        <v>2.7347400285968728</v>
      </c>
      <c r="IG374" s="394">
        <v>2.7237657843897978</v>
      </c>
      <c r="IH374" s="394">
        <v>2.7120058173862245</v>
      </c>
      <c r="II374" s="394">
        <v>2.7002966245074744</v>
      </c>
      <c r="IJ374" s="394">
        <v>2.6886379865342458</v>
      </c>
      <c r="IK374" s="394">
        <v>2.6770296851937254</v>
      </c>
      <c r="IL374" s="394">
        <v>2.6654715031555027</v>
      </c>
      <c r="IM374" s="394">
        <v>2.6537466891426345</v>
      </c>
      <c r="IN374" s="394">
        <v>2.642073449968767</v>
      </c>
      <c r="IO374" s="394">
        <v>2.6304515587676986</v>
      </c>
      <c r="IP374" s="394">
        <v>2.6188807896711612</v>
      </c>
      <c r="IQ374" s="394">
        <v>2.6073609178044324</v>
      </c>
      <c r="IR374" s="394">
        <v>2.5955762787178669</v>
      </c>
      <c r="IS374" s="394">
        <v>2.5838449033423023</v>
      </c>
      <c r="IT374" s="394">
        <v>2.5721665509386802</v>
      </c>
      <c r="IU374" s="394">
        <v>2.5605409818560254</v>
      </c>
      <c r="IV374" s="394">
        <v>2.5489679575265276</v>
      </c>
      <c r="IW374" s="394">
        <v>2.5487310682565583</v>
      </c>
      <c r="IX374" s="394">
        <v>2.5484942010019798</v>
      </c>
      <c r="IY374" s="394">
        <v>2.5482573557607462</v>
      </c>
      <c r="IZ374" s="394">
        <v>2.5480205325308121</v>
      </c>
      <c r="JA374" s="394">
        <v>2.5477837313101328</v>
      </c>
      <c r="JB374" s="394">
        <v>2.5477837313101328</v>
      </c>
      <c r="JC374" s="394">
        <v>2.5477837313101328</v>
      </c>
      <c r="JD374" s="394">
        <v>2.5477837313101328</v>
      </c>
      <c r="JE374" s="394">
        <v>2.5477837313101328</v>
      </c>
      <c r="JF374" s="394">
        <v>2.5477837313101328</v>
      </c>
      <c r="JG374" s="394">
        <v>2.5477837313101328</v>
      </c>
      <c r="JH374" s="394">
        <v>2.5477837313101328</v>
      </c>
      <c r="JI374" s="394">
        <v>2.5477837313101328</v>
      </c>
      <c r="JJ374" s="394">
        <v>2.5477837313101328</v>
      </c>
      <c r="JK374" s="394">
        <v>2.5477837313101328</v>
      </c>
      <c r="JL374" s="394">
        <v>2.5477837313101328</v>
      </c>
      <c r="JM374" s="394">
        <v>2.5477837313101328</v>
      </c>
      <c r="JN374" s="394">
        <v>2.5477837313101328</v>
      </c>
      <c r="JO374" s="394">
        <v>2.5477837313101328</v>
      </c>
      <c r="JP374" s="394">
        <v>2.5477837313101328</v>
      </c>
      <c r="JQ374" s="394">
        <v>2.5477837313101328</v>
      </c>
      <c r="JR374" s="394">
        <v>2.5477837313101328</v>
      </c>
      <c r="JS374" s="394">
        <v>2.5477837313101328</v>
      </c>
      <c r="JT374" s="394">
        <v>2.5477837313101328</v>
      </c>
      <c r="JU374" s="394">
        <v>2.5477837313101328</v>
      </c>
      <c r="JV374" s="394">
        <v>2.5477837313101328</v>
      </c>
      <c r="JW374" s="394">
        <v>2.5477837313101328</v>
      </c>
      <c r="JX374" s="394">
        <v>2.5477837313101328</v>
      </c>
      <c r="JY374" s="394">
        <v>2.5477837313101328</v>
      </c>
      <c r="JZ374" s="394">
        <v>2.5477837313101328</v>
      </c>
      <c r="KA374" s="394">
        <v>2.5477837313101328</v>
      </c>
      <c r="KB374" s="394">
        <v>2.5477837313101328</v>
      </c>
      <c r="KC374" s="394">
        <v>2.5477837313101328</v>
      </c>
    </row>
    <row r="375" spans="1:289" x14ac:dyDescent="0.25">
      <c r="A375" s="383">
        <v>366</v>
      </c>
      <c r="B375" s="384" t="s">
        <v>866</v>
      </c>
      <c r="C375" s="385" t="s">
        <v>142</v>
      </c>
      <c r="D375" s="385" t="s">
        <v>142</v>
      </c>
      <c r="E375" s="129">
        <v>2052</v>
      </c>
      <c r="F375" s="386">
        <v>1186.43815</v>
      </c>
      <c r="G375" s="386">
        <v>1175.1143364263894</v>
      </c>
      <c r="H375" s="386">
        <v>1163.8986016041658</v>
      </c>
      <c r="I375" s="386">
        <v>1152.7899139889273</v>
      </c>
      <c r="J375" s="386">
        <v>1141.7872518817205</v>
      </c>
      <c r="K375" s="386">
        <v>1142.6258062629172</v>
      </c>
      <c r="L375" s="386">
        <v>1143.4649764974167</v>
      </c>
      <c r="M375" s="386">
        <v>1144.3047630375156</v>
      </c>
      <c r="N375" s="386">
        <v>1145.1451663358428</v>
      </c>
      <c r="O375" s="386">
        <v>1145.986186845359</v>
      </c>
      <c r="P375" s="386">
        <v>1146.8410852866473</v>
      </c>
      <c r="Q375" s="386">
        <v>1147.6966214767613</v>
      </c>
      <c r="R375" s="386">
        <v>1148.5527958914574</v>
      </c>
      <c r="S375" s="386">
        <v>1149.4096090068474</v>
      </c>
      <c r="T375" s="386">
        <v>1150.2670612993986</v>
      </c>
      <c r="U375" s="386">
        <v>1151.0816292536344</v>
      </c>
      <c r="V375" s="386">
        <v>1151.8967740486532</v>
      </c>
      <c r="W375" s="386">
        <v>1152.7124960929477</v>
      </c>
      <c r="X375" s="386">
        <v>1153.5287957953003</v>
      </c>
      <c r="Y375" s="386">
        <v>1154.3456735647821</v>
      </c>
      <c r="Z375" s="386">
        <v>1155.089434509031</v>
      </c>
      <c r="AA375" s="386">
        <v>1155.8336746687824</v>
      </c>
      <c r="AB375" s="386">
        <v>1156.5783943528018</v>
      </c>
      <c r="AC375" s="386">
        <v>1157.3235938700532</v>
      </c>
      <c r="AD375" s="386">
        <v>1158.0692735297</v>
      </c>
      <c r="AE375" s="386">
        <v>1158.9884557845558</v>
      </c>
      <c r="AF375" s="386">
        <v>1159.9083676123626</v>
      </c>
      <c r="AG375" s="386">
        <v>1160.8290095921971</v>
      </c>
      <c r="AH375" s="386">
        <v>1161.750382303595</v>
      </c>
      <c r="AI375" s="386">
        <v>1162.6724863265524</v>
      </c>
      <c r="AJ375" s="386">
        <v>1163.4942769136874</v>
      </c>
      <c r="AK375" s="386">
        <v>1164.316648352074</v>
      </c>
      <c r="AL375" s="386">
        <v>1165.1396010522651</v>
      </c>
      <c r="AM375" s="386">
        <v>1165.963135425103</v>
      </c>
      <c r="AN375" s="386">
        <v>1166.7872518817207</v>
      </c>
      <c r="AO375" s="387">
        <v>1166.7872518817207</v>
      </c>
      <c r="AP375" s="387">
        <v>1166.7872518817207</v>
      </c>
      <c r="AQ375" s="387">
        <v>1166.7872518817207</v>
      </c>
      <c r="AR375" s="387">
        <v>1166.7872518817207</v>
      </c>
      <c r="AS375" s="387">
        <v>1166.7872518817207</v>
      </c>
      <c r="AT375" s="387">
        <v>1166.7872518817207</v>
      </c>
      <c r="AU375" s="387">
        <v>1166.7872518817207</v>
      </c>
      <c r="AV375" s="387">
        <v>1166.7872518817207</v>
      </c>
      <c r="AW375" s="387">
        <v>1166.7872518817207</v>
      </c>
      <c r="AX375" s="387">
        <v>1166.7872518817207</v>
      </c>
      <c r="AY375" s="387">
        <v>1166.7872518817207</v>
      </c>
      <c r="AZ375" s="387">
        <v>1166.7872518817207</v>
      </c>
      <c r="BA375" s="387">
        <v>1166.7872518817207</v>
      </c>
      <c r="BB375" s="387">
        <v>1166.7872518817207</v>
      </c>
      <c r="BC375" s="387">
        <v>1166.7872518817207</v>
      </c>
      <c r="BD375" s="387">
        <v>1166.7872518817207</v>
      </c>
      <c r="BE375" s="387">
        <v>1166.7872518817207</v>
      </c>
      <c r="BF375" s="387">
        <v>1166.7872518817207</v>
      </c>
      <c r="BG375" s="387">
        <v>1166.7872518817207</v>
      </c>
      <c r="BH375" s="387">
        <v>1166.7872518817207</v>
      </c>
      <c r="BI375" s="387">
        <v>1166.7872518817207</v>
      </c>
      <c r="BJ375" s="387">
        <v>1166.7872518817207</v>
      </c>
      <c r="BK375" s="387">
        <v>1166.7872518817207</v>
      </c>
      <c r="BL375" s="387">
        <v>1166.7872518817207</v>
      </c>
      <c r="BM375" s="387">
        <v>1166.7872518817207</v>
      </c>
      <c r="BN375" s="387">
        <v>1166.7872518817207</v>
      </c>
      <c r="BO375" s="387">
        <v>1166.7872518817207</v>
      </c>
      <c r="BP375" s="387">
        <v>1166.7872518817207</v>
      </c>
      <c r="CA375" s="386">
        <v>3720</v>
      </c>
      <c r="CB375" s="386">
        <v>3684.49491573258</v>
      </c>
      <c r="CC375" s="386">
        <v>3649.3287053922668</v>
      </c>
      <c r="CD375" s="386">
        <v>3614.4981346383779</v>
      </c>
      <c r="CE375" s="386">
        <v>3579.9999999999995</v>
      </c>
      <c r="CF375" s="386">
        <v>3568.2013851009515</v>
      </c>
      <c r="CG375" s="386">
        <v>3556.4416549263547</v>
      </c>
      <c r="CH375" s="386">
        <v>3544.7206813237262</v>
      </c>
      <c r="CI375" s="386">
        <v>3533.0383365629359</v>
      </c>
      <c r="CJ375" s="386">
        <v>3521.3944933348134</v>
      </c>
      <c r="CK375" s="386">
        <v>3509.5378304589053</v>
      </c>
      <c r="CL375" s="386">
        <v>3497.7210893965907</v>
      </c>
      <c r="CM375" s="386">
        <v>3485.9441357296769</v>
      </c>
      <c r="CN375" s="386">
        <v>3474.2068354925614</v>
      </c>
      <c r="CO375" s="386">
        <v>3462.5090551707085</v>
      </c>
      <c r="CP375" s="386">
        <v>3449.7537789823637</v>
      </c>
      <c r="CQ375" s="386">
        <v>3437.0454909947857</v>
      </c>
      <c r="CR375" s="386">
        <v>3424.3840181116825</v>
      </c>
      <c r="CS375" s="386">
        <v>3411.7691878744185</v>
      </c>
      <c r="CT375" s="386">
        <v>3399.2008284596664</v>
      </c>
      <c r="CU375" s="386">
        <v>3386.1287300847216</v>
      </c>
      <c r="CV375" s="386">
        <v>3373.1069022776387</v>
      </c>
      <c r="CW375" s="386">
        <v>3360.1351517159751</v>
      </c>
      <c r="CX375" s="386">
        <v>3347.213285820736</v>
      </c>
      <c r="CY375" s="386">
        <v>3334.3411127535151</v>
      </c>
      <c r="CZ375" s="386">
        <v>3321.6685574802696</v>
      </c>
      <c r="DA375" s="386">
        <v>3309.0441657427041</v>
      </c>
      <c r="DB375" s="386">
        <v>3296.4677544896408</v>
      </c>
      <c r="DC375" s="386">
        <v>3283.9391413656094</v>
      </c>
      <c r="DD375" s="386">
        <v>3271.4581447082019</v>
      </c>
      <c r="DE375" s="386">
        <v>3273.7602350017805</v>
      </c>
      <c r="DF375" s="386">
        <v>3276.0639452518085</v>
      </c>
      <c r="DG375" s="386">
        <v>3278.3692765982319</v>
      </c>
      <c r="DH375" s="386">
        <v>3280.6762301817985</v>
      </c>
      <c r="DI375" s="386">
        <v>3282.9848071440601</v>
      </c>
      <c r="DJ375" s="387">
        <v>3282.9848071440601</v>
      </c>
      <c r="DK375" s="387">
        <v>3282.9848071440601</v>
      </c>
      <c r="DL375" s="387">
        <v>3282.9848071440601</v>
      </c>
      <c r="DM375" s="387">
        <v>3282.9848071440601</v>
      </c>
      <c r="DN375" s="387">
        <v>3282.9848071440601</v>
      </c>
      <c r="DO375" s="387">
        <v>3282.9848071440601</v>
      </c>
      <c r="DP375" s="387">
        <v>3282.9848071440601</v>
      </c>
      <c r="DQ375" s="387">
        <v>3282.9848071440601</v>
      </c>
      <c r="DR375" s="387">
        <v>3282.9848071440601</v>
      </c>
      <c r="DS375" s="387">
        <v>3282.9848071440601</v>
      </c>
      <c r="DT375" s="387">
        <v>3282.9848071440601</v>
      </c>
      <c r="DU375" s="387">
        <v>3282.9848071440601</v>
      </c>
      <c r="DV375" s="387">
        <v>3282.9848071440601</v>
      </c>
      <c r="DW375" s="387">
        <v>3282.9848071440601</v>
      </c>
      <c r="DX375" s="387">
        <v>3282.9848071440601</v>
      </c>
      <c r="DY375" s="387">
        <v>3282.9848071440601</v>
      </c>
      <c r="DZ375" s="387">
        <v>3282.9848071440601</v>
      </c>
      <c r="EA375" s="387">
        <v>3282.9848071440601</v>
      </c>
      <c r="EB375" s="387">
        <v>3282.9848071440601</v>
      </c>
      <c r="EC375" s="387">
        <v>3282.9848071440601</v>
      </c>
      <c r="ED375" s="387">
        <v>3282.9848071440601</v>
      </c>
      <c r="EE375" s="387">
        <v>3282.9848071440601</v>
      </c>
      <c r="EF375" s="387">
        <v>3282.9848071440601</v>
      </c>
      <c r="EG375" s="387">
        <v>3282.9848071440601</v>
      </c>
      <c r="EH375" s="387">
        <v>3282.9848071440601</v>
      </c>
      <c r="EI375" s="387">
        <v>3282.9848071440601</v>
      </c>
      <c r="EJ375" s="387">
        <v>3282.9848071440601</v>
      </c>
      <c r="EK375" s="387">
        <v>3282.9848071440601</v>
      </c>
      <c r="EY375" s="386">
        <v>574</v>
      </c>
      <c r="EZ375" s="386">
        <v>578</v>
      </c>
      <c r="FA375" s="386">
        <v>582</v>
      </c>
      <c r="FB375" s="386">
        <v>586</v>
      </c>
      <c r="FC375" s="386">
        <v>591.5</v>
      </c>
      <c r="FD375" s="386">
        <v>599</v>
      </c>
      <c r="FE375" s="386">
        <v>606</v>
      </c>
      <c r="FF375" s="386">
        <v>613</v>
      </c>
      <c r="FG375" s="386">
        <v>620</v>
      </c>
      <c r="FH375" s="386">
        <v>627</v>
      </c>
      <c r="FI375" s="386">
        <v>633.59999999999991</v>
      </c>
      <c r="FJ375" s="386">
        <v>639</v>
      </c>
      <c r="FK375" s="386">
        <v>645</v>
      </c>
      <c r="FL375" s="386">
        <v>651</v>
      </c>
      <c r="FM375" s="386">
        <v>657</v>
      </c>
      <c r="FN375" s="386">
        <v>663</v>
      </c>
      <c r="FO375" s="386">
        <v>669</v>
      </c>
      <c r="FP375" s="386">
        <v>675</v>
      </c>
      <c r="FQ375" s="386">
        <v>681</v>
      </c>
      <c r="FR375" s="386">
        <v>687</v>
      </c>
      <c r="FS375" s="386">
        <v>693</v>
      </c>
      <c r="FT375" s="386">
        <v>699</v>
      </c>
      <c r="FU375" s="386">
        <v>705</v>
      </c>
      <c r="FV375" s="386">
        <v>711</v>
      </c>
      <c r="FW375" s="386">
        <v>717</v>
      </c>
      <c r="FX375" s="386">
        <v>723</v>
      </c>
      <c r="FY375" s="386">
        <v>729</v>
      </c>
      <c r="FZ375" s="386">
        <v>735</v>
      </c>
      <c r="GA375" s="386">
        <v>741</v>
      </c>
      <c r="GB375" s="386">
        <v>747</v>
      </c>
      <c r="GC375" s="386">
        <v>744.5</v>
      </c>
      <c r="GD375" s="387">
        <v>744.5</v>
      </c>
      <c r="GE375" s="387">
        <v>744.5</v>
      </c>
      <c r="GF375" s="387">
        <v>744.5</v>
      </c>
      <c r="GG375" s="387">
        <v>744.5</v>
      </c>
      <c r="GH375" s="387">
        <v>744.5</v>
      </c>
      <c r="GI375" s="387">
        <v>744.5</v>
      </c>
      <c r="GJ375" s="387">
        <v>744.5</v>
      </c>
      <c r="GK375" s="387">
        <v>744.5</v>
      </c>
      <c r="GL375" s="387">
        <v>744.5</v>
      </c>
      <c r="GM375" s="387">
        <v>744.5</v>
      </c>
      <c r="GN375" s="387">
        <v>744.5</v>
      </c>
      <c r="GO375" s="387">
        <v>744.5</v>
      </c>
      <c r="GP375" s="387">
        <v>744.5</v>
      </c>
      <c r="GQ375" s="387">
        <v>744.5</v>
      </c>
      <c r="GR375" s="387">
        <v>744.5</v>
      </c>
      <c r="GS375" s="387">
        <v>744.5</v>
      </c>
      <c r="GT375" s="387">
        <v>744.5</v>
      </c>
      <c r="GU375" s="387">
        <v>744.5</v>
      </c>
      <c r="GV375" s="387">
        <v>744.5</v>
      </c>
      <c r="GW375" s="387">
        <v>744.5</v>
      </c>
      <c r="GX375" s="387">
        <v>744.5</v>
      </c>
      <c r="GY375" s="387">
        <v>744.5</v>
      </c>
      <c r="GZ375" s="387">
        <v>744.5</v>
      </c>
      <c r="HA375" s="387">
        <v>744.5</v>
      </c>
      <c r="HB375" s="387">
        <v>744.5</v>
      </c>
      <c r="HC375" s="387">
        <v>744.5</v>
      </c>
      <c r="HD375" s="387">
        <v>744.5</v>
      </c>
      <c r="HE375" s="387">
        <v>744.5</v>
      </c>
      <c r="HS375" s="394">
        <v>3.1354352521452551</v>
      </c>
      <c r="HT375" s="394">
        <v>3.1354352521452546</v>
      </c>
      <c r="HU375" s="394">
        <v>3.1354352521452546</v>
      </c>
      <c r="HV375" s="394">
        <v>3.1354352521452538</v>
      </c>
      <c r="HW375" s="394">
        <v>3.1354352521452546</v>
      </c>
      <c r="HX375" s="394">
        <v>3.1228083293262427</v>
      </c>
      <c r="HY375" s="394">
        <v>3.1102322572399217</v>
      </c>
      <c r="HZ375" s="394">
        <v>3.0977068311018767</v>
      </c>
      <c r="IA375" s="394">
        <v>3.0852318469523916</v>
      </c>
      <c r="IB375" s="394">
        <v>3.0728071016531331</v>
      </c>
      <c r="IC375" s="394">
        <v>3.0601779753833234</v>
      </c>
      <c r="ID375" s="394">
        <v>3.0476007543666128</v>
      </c>
      <c r="IE375" s="394">
        <v>3.0350752252742867</v>
      </c>
      <c r="IF375" s="394">
        <v>3.0226011756544002</v>
      </c>
      <c r="IG375" s="394">
        <v>3.0101783939281779</v>
      </c>
      <c r="IH375" s="394">
        <v>2.9969671058161156</v>
      </c>
      <c r="II375" s="394">
        <v>2.9838138003584804</v>
      </c>
      <c r="IJ375" s="394">
        <v>2.9707182230768159</v>
      </c>
      <c r="IK375" s="394">
        <v>2.9576801206095378</v>
      </c>
      <c r="IL375" s="394">
        <v>2.9446992407070365</v>
      </c>
      <c r="IM375" s="394">
        <v>2.931486193988079</v>
      </c>
      <c r="IN375" s="394">
        <v>2.9183324350229212</v>
      </c>
      <c r="IO375" s="394">
        <v>2.9052376977837633</v>
      </c>
      <c r="IP375" s="394">
        <v>2.8922017174364876</v>
      </c>
      <c r="IQ375" s="394">
        <v>2.8792242303353039</v>
      </c>
      <c r="IR375" s="394">
        <v>2.8660065947177427</v>
      </c>
      <c r="IS375" s="394">
        <v>2.852849637212528</v>
      </c>
      <c r="IT375" s="394">
        <v>2.8397530792650509</v>
      </c>
      <c r="IU375" s="394">
        <v>2.8267166435994615</v>
      </c>
      <c r="IV375" s="394">
        <v>2.8137400542127975</v>
      </c>
      <c r="IW375" s="394">
        <v>2.8137312747990775</v>
      </c>
      <c r="IX375" s="394">
        <v>2.8137224954127511</v>
      </c>
      <c r="IY375" s="394">
        <v>2.8137137160538179</v>
      </c>
      <c r="IZ375" s="394">
        <v>2.8137049367222779</v>
      </c>
      <c r="JA375" s="394">
        <v>2.8136961574181325</v>
      </c>
      <c r="JB375" s="394">
        <v>2.8136961574181325</v>
      </c>
      <c r="JC375" s="394">
        <v>2.8136961574181325</v>
      </c>
      <c r="JD375" s="394">
        <v>2.8136961574181325</v>
      </c>
      <c r="JE375" s="394">
        <v>2.8136961574181325</v>
      </c>
      <c r="JF375" s="394">
        <v>2.8136961574181325</v>
      </c>
      <c r="JG375" s="394">
        <v>2.8136961574181325</v>
      </c>
      <c r="JH375" s="394">
        <v>2.8136961574181325</v>
      </c>
      <c r="JI375" s="394">
        <v>2.8136961574181325</v>
      </c>
      <c r="JJ375" s="394">
        <v>2.8136961574181325</v>
      </c>
      <c r="JK375" s="394">
        <v>2.8136961574181325</v>
      </c>
      <c r="JL375" s="394">
        <v>2.8136961574181325</v>
      </c>
      <c r="JM375" s="394">
        <v>2.8136961574181325</v>
      </c>
      <c r="JN375" s="394">
        <v>2.8136961574181325</v>
      </c>
      <c r="JO375" s="394">
        <v>2.8136961574181325</v>
      </c>
      <c r="JP375" s="394">
        <v>2.8136961574181325</v>
      </c>
      <c r="JQ375" s="394">
        <v>2.8136961574181325</v>
      </c>
      <c r="JR375" s="394">
        <v>2.8136961574181325</v>
      </c>
      <c r="JS375" s="394">
        <v>2.8136961574181325</v>
      </c>
      <c r="JT375" s="394">
        <v>2.8136961574181325</v>
      </c>
      <c r="JU375" s="394">
        <v>2.8136961574181325</v>
      </c>
      <c r="JV375" s="394">
        <v>2.8136961574181325</v>
      </c>
      <c r="JW375" s="394">
        <v>2.8136961574181325</v>
      </c>
      <c r="JX375" s="394">
        <v>2.8136961574181325</v>
      </c>
      <c r="JY375" s="394">
        <v>2.8136961574181325</v>
      </c>
      <c r="JZ375" s="394">
        <v>2.8136961574181325</v>
      </c>
      <c r="KA375" s="394">
        <v>2.8136961574181325</v>
      </c>
      <c r="KB375" s="394">
        <v>2.8136961574181325</v>
      </c>
      <c r="KC375" s="394">
        <v>2.8136961574181325</v>
      </c>
    </row>
    <row r="376" spans="1:289" x14ac:dyDescent="0.25">
      <c r="A376" s="383">
        <v>367</v>
      </c>
      <c r="B376" s="384" t="s">
        <v>866</v>
      </c>
      <c r="C376" s="385" t="s">
        <v>142</v>
      </c>
      <c r="D376" s="385" t="s">
        <v>142</v>
      </c>
      <c r="E376" s="129">
        <v>2052</v>
      </c>
      <c r="F376" s="386">
        <v>1306.3993599999999</v>
      </c>
      <c r="G376" s="386">
        <v>1302.1591243903999</v>
      </c>
      <c r="H376" s="386">
        <v>1297.9326514927054</v>
      </c>
      <c r="I376" s="386">
        <v>1293.7198966367005</v>
      </c>
      <c r="J376" s="386">
        <v>1289.5208152971575</v>
      </c>
      <c r="K376" s="386">
        <v>1293.5268253721465</v>
      </c>
      <c r="L376" s="386">
        <v>1297.5452804705353</v>
      </c>
      <c r="M376" s="386">
        <v>1301.5762192538859</v>
      </c>
      <c r="N376" s="386">
        <v>1305.6196805038662</v>
      </c>
      <c r="O376" s="386">
        <v>1309.6757031226225</v>
      </c>
      <c r="P376" s="386">
        <v>1313.7597914295038</v>
      </c>
      <c r="Q376" s="386">
        <v>1317.8566155436224</v>
      </c>
      <c r="R376" s="386">
        <v>1321.9662151802768</v>
      </c>
      <c r="S376" s="386">
        <v>1326.0886301786136</v>
      </c>
      <c r="T376" s="386">
        <v>1330.2239005020131</v>
      </c>
      <c r="U376" s="386">
        <v>1333.9647635713602</v>
      </c>
      <c r="V376" s="386">
        <v>1337.7161467166873</v>
      </c>
      <c r="W376" s="386">
        <v>1341.4780795226104</v>
      </c>
      <c r="X376" s="386">
        <v>1345.2505916569442</v>
      </c>
      <c r="Y376" s="386">
        <v>1349.033712870935</v>
      </c>
      <c r="Z376" s="386">
        <v>1352.3684257027162</v>
      </c>
      <c r="AA376" s="386">
        <v>1355.7113817011168</v>
      </c>
      <c r="AB376" s="386">
        <v>1359.0626012426428</v>
      </c>
      <c r="AC376" s="386">
        <v>1362.4221047541696</v>
      </c>
      <c r="AD376" s="386">
        <v>1365.7899127130656</v>
      </c>
      <c r="AE376" s="386">
        <v>1370.2742193980168</v>
      </c>
      <c r="AF376" s="386">
        <v>1374.773249435555</v>
      </c>
      <c r="AG376" s="386">
        <v>1379.2870511669573</v>
      </c>
      <c r="AH376" s="386">
        <v>1383.8156730922196</v>
      </c>
      <c r="AI376" s="386">
        <v>1388.3591638705789</v>
      </c>
      <c r="AJ376" s="386">
        <v>1392.5659236388608</v>
      </c>
      <c r="AK376" s="386">
        <v>1396.7854299846917</v>
      </c>
      <c r="AL376" s="386">
        <v>1401.0177215304907</v>
      </c>
      <c r="AM376" s="386">
        <v>1405.2628370157038</v>
      </c>
      <c r="AN376" s="386">
        <v>1409.5208152971586</v>
      </c>
      <c r="AO376" s="387">
        <v>1409.5208152971586</v>
      </c>
      <c r="AP376" s="387">
        <v>1409.5208152971586</v>
      </c>
      <c r="AQ376" s="387">
        <v>1409.5208152971586</v>
      </c>
      <c r="AR376" s="387">
        <v>1409.5208152971586</v>
      </c>
      <c r="AS376" s="387">
        <v>1409.5208152971586</v>
      </c>
      <c r="AT376" s="387">
        <v>1409.5208152971586</v>
      </c>
      <c r="AU376" s="387">
        <v>1409.5208152971586</v>
      </c>
      <c r="AV376" s="387">
        <v>1409.5208152971586</v>
      </c>
      <c r="AW376" s="387">
        <v>1409.5208152971586</v>
      </c>
      <c r="AX376" s="387">
        <v>1409.5208152971586</v>
      </c>
      <c r="AY376" s="387">
        <v>1409.5208152971586</v>
      </c>
      <c r="AZ376" s="387">
        <v>1409.5208152971586</v>
      </c>
      <c r="BA376" s="387">
        <v>1409.5208152971586</v>
      </c>
      <c r="BB376" s="387">
        <v>1409.5208152971586</v>
      </c>
      <c r="BC376" s="387">
        <v>1409.5208152971586</v>
      </c>
      <c r="BD376" s="387">
        <v>1409.5208152971586</v>
      </c>
      <c r="BE376" s="387">
        <v>1409.5208152971586</v>
      </c>
      <c r="BF376" s="387">
        <v>1409.5208152971586</v>
      </c>
      <c r="BG376" s="387">
        <v>1409.5208152971586</v>
      </c>
      <c r="BH376" s="387">
        <v>1409.5208152971586</v>
      </c>
      <c r="BI376" s="387">
        <v>1409.5208152971586</v>
      </c>
      <c r="BJ376" s="387">
        <v>1409.5208152971586</v>
      </c>
      <c r="BK376" s="387">
        <v>1409.5208152971586</v>
      </c>
      <c r="BL376" s="387">
        <v>1409.5208152971586</v>
      </c>
      <c r="BM376" s="387">
        <v>1409.5208152971586</v>
      </c>
      <c r="BN376" s="387">
        <v>1409.5208152971586</v>
      </c>
      <c r="BO376" s="387">
        <v>1409.5208152971586</v>
      </c>
      <c r="BP376" s="387">
        <v>1409.5208152971586</v>
      </c>
      <c r="CA376" s="386">
        <v>3870</v>
      </c>
      <c r="CB376" s="386">
        <v>3857.4389774585075</v>
      </c>
      <c r="CC376" s="386">
        <v>3844.9187247586915</v>
      </c>
      <c r="CD376" s="386">
        <v>3832.4391095721539</v>
      </c>
      <c r="CE376" s="386">
        <v>3820</v>
      </c>
      <c r="CF376" s="386">
        <v>3833.2825295406287</v>
      </c>
      <c r="CG376" s="386">
        <v>3846.6112437909424</v>
      </c>
      <c r="CH376" s="386">
        <v>3859.9863033398865</v>
      </c>
      <c r="CI376" s="386">
        <v>3873.4078693347906</v>
      </c>
      <c r="CJ376" s="386">
        <v>3886.8761034833087</v>
      </c>
      <c r="CK376" s="386">
        <v>3900.4428016582924</v>
      </c>
      <c r="CL376" s="386">
        <v>3914.0568528474887</v>
      </c>
      <c r="CM376" s="386">
        <v>3927.7184223311983</v>
      </c>
      <c r="CN376" s="386">
        <v>3941.4276759666141</v>
      </c>
      <c r="CO376" s="386">
        <v>3955.1847801898361</v>
      </c>
      <c r="CP376" s="386">
        <v>3963.4944008802663</v>
      </c>
      <c r="CQ376" s="386">
        <v>3971.8214796162383</v>
      </c>
      <c r="CR376" s="386">
        <v>3980.1660530761237</v>
      </c>
      <c r="CS376" s="386">
        <v>3988.5281580153528</v>
      </c>
      <c r="CT376" s="386">
        <v>3996.9078312665761</v>
      </c>
      <c r="CU376" s="386">
        <v>4004.0220563380449</v>
      </c>
      <c r="CV376" s="386">
        <v>4011.1489442480138</v>
      </c>
      <c r="CW376" s="386">
        <v>4018.2885175354772</v>
      </c>
      <c r="CX376" s="386">
        <v>4025.4407987795475</v>
      </c>
      <c r="CY376" s="386">
        <v>4032.6058105995271</v>
      </c>
      <c r="CZ376" s="386">
        <v>4042.8669365885953</v>
      </c>
      <c r="DA376" s="386">
        <v>4053.1541724211515</v>
      </c>
      <c r="DB376" s="386">
        <v>4063.4675845347315</v>
      </c>
      <c r="DC376" s="386">
        <v>4073.8072395359245</v>
      </c>
      <c r="DD376" s="386">
        <v>4084.1732042007998</v>
      </c>
      <c r="DE376" s="386">
        <v>4095.8586131744178</v>
      </c>
      <c r="DF376" s="386">
        <v>4107.577455789572</v>
      </c>
      <c r="DG376" s="386">
        <v>4119.3298277047361</v>
      </c>
      <c r="DH376" s="386">
        <v>4131.115824852076</v>
      </c>
      <c r="DI376" s="386">
        <v>4142.9355434382314</v>
      </c>
      <c r="DJ376" s="387">
        <v>4142.9355434382314</v>
      </c>
      <c r="DK376" s="387">
        <v>4142.9355434382314</v>
      </c>
      <c r="DL376" s="387">
        <v>4142.9355434382314</v>
      </c>
      <c r="DM376" s="387">
        <v>4142.9355434382314</v>
      </c>
      <c r="DN376" s="387">
        <v>4142.9355434382314</v>
      </c>
      <c r="DO376" s="387">
        <v>4142.9355434382314</v>
      </c>
      <c r="DP376" s="387">
        <v>4142.9355434382314</v>
      </c>
      <c r="DQ376" s="387">
        <v>4142.9355434382314</v>
      </c>
      <c r="DR376" s="387">
        <v>4142.9355434382314</v>
      </c>
      <c r="DS376" s="387">
        <v>4142.9355434382314</v>
      </c>
      <c r="DT376" s="387">
        <v>4142.9355434382314</v>
      </c>
      <c r="DU376" s="387">
        <v>4142.9355434382314</v>
      </c>
      <c r="DV376" s="387">
        <v>4142.9355434382314</v>
      </c>
      <c r="DW376" s="387">
        <v>4142.9355434382314</v>
      </c>
      <c r="DX376" s="387">
        <v>4142.9355434382314</v>
      </c>
      <c r="DY376" s="387">
        <v>4142.9355434382314</v>
      </c>
      <c r="DZ376" s="387">
        <v>4142.9355434382314</v>
      </c>
      <c r="EA376" s="387">
        <v>4142.9355434382314</v>
      </c>
      <c r="EB376" s="387">
        <v>4142.9355434382314</v>
      </c>
      <c r="EC376" s="387">
        <v>4142.9355434382314</v>
      </c>
      <c r="ED376" s="387">
        <v>4142.9355434382314</v>
      </c>
      <c r="EE376" s="387">
        <v>4142.9355434382314</v>
      </c>
      <c r="EF376" s="387">
        <v>4142.9355434382314</v>
      </c>
      <c r="EG376" s="387">
        <v>4142.9355434382314</v>
      </c>
      <c r="EH376" s="387">
        <v>4142.9355434382314</v>
      </c>
      <c r="EI376" s="387">
        <v>4142.9355434382314</v>
      </c>
      <c r="EJ376" s="387">
        <v>4142.9355434382314</v>
      </c>
      <c r="EK376" s="387">
        <v>4142.9355434382314</v>
      </c>
      <c r="EY376" s="386">
        <v>1279</v>
      </c>
      <c r="EZ376" s="386">
        <v>1294</v>
      </c>
      <c r="FA376" s="386">
        <v>1309</v>
      </c>
      <c r="FB376" s="386">
        <v>1324</v>
      </c>
      <c r="FC376" s="386">
        <v>1337.7</v>
      </c>
      <c r="FD376" s="386">
        <v>1353</v>
      </c>
      <c r="FE376" s="386">
        <v>1368</v>
      </c>
      <c r="FF376" s="386">
        <v>1383</v>
      </c>
      <c r="FG376" s="386">
        <v>1398</v>
      </c>
      <c r="FH376" s="386">
        <v>1413</v>
      </c>
      <c r="FI376" s="386">
        <v>1426.8999999999999</v>
      </c>
      <c r="FJ376" s="386">
        <v>1441</v>
      </c>
      <c r="FK376" s="386">
        <v>1455</v>
      </c>
      <c r="FL376" s="386">
        <v>1469</v>
      </c>
      <c r="FM376" s="386">
        <v>1483</v>
      </c>
      <c r="FN376" s="386">
        <v>1497</v>
      </c>
      <c r="FO376" s="386">
        <v>1511</v>
      </c>
      <c r="FP376" s="386">
        <v>1525</v>
      </c>
      <c r="FQ376" s="386">
        <v>1539</v>
      </c>
      <c r="FR376" s="386">
        <v>1553</v>
      </c>
      <c r="FS376" s="386">
        <v>1567</v>
      </c>
      <c r="FT376" s="386">
        <v>1581</v>
      </c>
      <c r="FU376" s="386">
        <v>1595</v>
      </c>
      <c r="FV376" s="386">
        <v>1609</v>
      </c>
      <c r="FW376" s="386">
        <v>1623</v>
      </c>
      <c r="FX376" s="386">
        <v>1637</v>
      </c>
      <c r="FY376" s="386">
        <v>1651</v>
      </c>
      <c r="FZ376" s="386">
        <v>1665</v>
      </c>
      <c r="GA376" s="386">
        <v>1679</v>
      </c>
      <c r="GB376" s="386">
        <v>1693</v>
      </c>
      <c r="GC376" s="386">
        <v>1709.5</v>
      </c>
      <c r="GD376" s="387">
        <v>1709.5</v>
      </c>
      <c r="GE376" s="387">
        <v>1709.5</v>
      </c>
      <c r="GF376" s="387">
        <v>1709.5</v>
      </c>
      <c r="GG376" s="387">
        <v>1709.5</v>
      </c>
      <c r="GH376" s="387">
        <v>1709.5</v>
      </c>
      <c r="GI376" s="387">
        <v>1709.5</v>
      </c>
      <c r="GJ376" s="387">
        <v>1709.5</v>
      </c>
      <c r="GK376" s="387">
        <v>1709.5</v>
      </c>
      <c r="GL376" s="387">
        <v>1709.5</v>
      </c>
      <c r="GM376" s="387">
        <v>1709.5</v>
      </c>
      <c r="GN376" s="387">
        <v>1709.5</v>
      </c>
      <c r="GO376" s="387">
        <v>1709.5</v>
      </c>
      <c r="GP376" s="387">
        <v>1709.5</v>
      </c>
      <c r="GQ376" s="387">
        <v>1709.5</v>
      </c>
      <c r="GR376" s="387">
        <v>1709.5</v>
      </c>
      <c r="GS376" s="387">
        <v>1709.5</v>
      </c>
      <c r="GT376" s="387">
        <v>1709.5</v>
      </c>
      <c r="GU376" s="387">
        <v>1709.5</v>
      </c>
      <c r="GV376" s="387">
        <v>1709.5</v>
      </c>
      <c r="GW376" s="387">
        <v>1709.5</v>
      </c>
      <c r="GX376" s="387">
        <v>1709.5</v>
      </c>
      <c r="GY376" s="387">
        <v>1709.5</v>
      </c>
      <c r="GZ376" s="387">
        <v>1709.5</v>
      </c>
      <c r="HA376" s="387">
        <v>1709.5</v>
      </c>
      <c r="HB376" s="387">
        <v>1709.5</v>
      </c>
      <c r="HC376" s="387">
        <v>1709.5</v>
      </c>
      <c r="HD376" s="387">
        <v>1709.5</v>
      </c>
      <c r="HE376" s="387">
        <v>1709.5</v>
      </c>
      <c r="HS376" s="394">
        <v>2.962340704147314</v>
      </c>
      <c r="HT376" s="394">
        <v>2.962340704147314</v>
      </c>
      <c r="HU376" s="394">
        <v>2.962340704147314</v>
      </c>
      <c r="HV376" s="394">
        <v>2.9623407041473144</v>
      </c>
      <c r="HW376" s="394">
        <v>2.962340704147314</v>
      </c>
      <c r="HX376" s="394">
        <v>2.9634348931556147</v>
      </c>
      <c r="HY376" s="394">
        <v>2.9645294863205285</v>
      </c>
      <c r="HZ376" s="394">
        <v>2.9656244837913377</v>
      </c>
      <c r="IA376" s="394">
        <v>2.9667198857173789</v>
      </c>
      <c r="IB376" s="394">
        <v>2.9678156922480432</v>
      </c>
      <c r="IC376" s="394">
        <v>2.9689162563075668</v>
      </c>
      <c r="ID376" s="394">
        <v>2.9700172284925861</v>
      </c>
      <c r="IE376" s="394">
        <v>2.9711186089544466</v>
      </c>
      <c r="IF376" s="394">
        <v>2.9722203978445507</v>
      </c>
      <c r="IG376" s="394">
        <v>2.9733225953143596</v>
      </c>
      <c r="IH376" s="394">
        <v>2.9712137150227207</v>
      </c>
      <c r="II376" s="394">
        <v>2.9691063304907717</v>
      </c>
      <c r="IJ376" s="394">
        <v>2.9670004406576207</v>
      </c>
      <c r="IK376" s="394">
        <v>2.9648960444631252</v>
      </c>
      <c r="IL376" s="394">
        <v>2.962793140847896</v>
      </c>
      <c r="IM376" s="394">
        <v>2.9607479590907184</v>
      </c>
      <c r="IN376" s="394">
        <v>2.958704189098798</v>
      </c>
      <c r="IO376" s="394">
        <v>2.9566618298976093</v>
      </c>
      <c r="IP376" s="394">
        <v>2.9546208805132999</v>
      </c>
      <c r="IQ376" s="394">
        <v>2.9525813399726903</v>
      </c>
      <c r="IR376" s="394">
        <v>2.9504072099996823</v>
      </c>
      <c r="IS376" s="394">
        <v>2.9482346809448523</v>
      </c>
      <c r="IT376" s="394">
        <v>2.946063751629366</v>
      </c>
      <c r="IU376" s="394">
        <v>2.9438944208752575</v>
      </c>
      <c r="IV376" s="394">
        <v>2.9417266875054251</v>
      </c>
      <c r="IW376" s="394">
        <v>2.9412313942536281</v>
      </c>
      <c r="IX376" s="394">
        <v>2.9407361843934678</v>
      </c>
      <c r="IY376" s="394">
        <v>2.9402410579109053</v>
      </c>
      <c r="IZ376" s="394">
        <v>2.939746014791901</v>
      </c>
      <c r="JA376" s="394">
        <v>2.9392510550224173</v>
      </c>
      <c r="JB376" s="394">
        <v>2.9392510550224173</v>
      </c>
      <c r="JC376" s="394">
        <v>2.9392510550224173</v>
      </c>
      <c r="JD376" s="394">
        <v>2.9392510550224173</v>
      </c>
      <c r="JE376" s="394">
        <v>2.9392510550224173</v>
      </c>
      <c r="JF376" s="394">
        <v>2.9392510550224173</v>
      </c>
      <c r="JG376" s="394">
        <v>2.9392510550224173</v>
      </c>
      <c r="JH376" s="394">
        <v>2.9392510550224173</v>
      </c>
      <c r="JI376" s="394">
        <v>2.9392510550224173</v>
      </c>
      <c r="JJ376" s="394">
        <v>2.9392510550224173</v>
      </c>
      <c r="JK376" s="394">
        <v>2.9392510550224173</v>
      </c>
      <c r="JL376" s="394">
        <v>2.9392510550224173</v>
      </c>
      <c r="JM376" s="394">
        <v>2.9392510550224173</v>
      </c>
      <c r="JN376" s="394">
        <v>2.9392510550224173</v>
      </c>
      <c r="JO376" s="394">
        <v>2.9392510550224173</v>
      </c>
      <c r="JP376" s="394">
        <v>2.9392510550224173</v>
      </c>
      <c r="JQ376" s="394">
        <v>2.9392510550224173</v>
      </c>
      <c r="JR376" s="394">
        <v>2.9392510550224173</v>
      </c>
      <c r="JS376" s="394">
        <v>2.9392510550224173</v>
      </c>
      <c r="JT376" s="394">
        <v>2.9392510550224173</v>
      </c>
      <c r="JU376" s="394">
        <v>2.9392510550224173</v>
      </c>
      <c r="JV376" s="394">
        <v>2.9392510550224173</v>
      </c>
      <c r="JW376" s="394">
        <v>2.9392510550224173</v>
      </c>
      <c r="JX376" s="394">
        <v>2.9392510550224173</v>
      </c>
      <c r="JY376" s="394">
        <v>2.9392510550224173</v>
      </c>
      <c r="JZ376" s="394">
        <v>2.9392510550224173</v>
      </c>
      <c r="KA376" s="394">
        <v>2.9392510550224173</v>
      </c>
      <c r="KB376" s="394">
        <v>2.9392510550224173</v>
      </c>
      <c r="KC376" s="394">
        <v>2.9392510550224173</v>
      </c>
    </row>
    <row r="377" spans="1:289" x14ac:dyDescent="0.25">
      <c r="A377" s="383">
        <v>368</v>
      </c>
      <c r="B377" s="384" t="s">
        <v>866</v>
      </c>
      <c r="C377" s="385" t="s">
        <v>472</v>
      </c>
      <c r="D377" s="385" t="s">
        <v>870</v>
      </c>
      <c r="E377" s="129">
        <v>2060</v>
      </c>
      <c r="F377" s="386">
        <v>1571.7100599999999</v>
      </c>
      <c r="G377" s="386">
        <v>1581.2449875889884</v>
      </c>
      <c r="H377" s="386">
        <v>1590.8377597171454</v>
      </c>
      <c r="I377" s="386">
        <v>1600.4887273038337</v>
      </c>
      <c r="J377" s="386">
        <v>1610.1982433973008</v>
      </c>
      <c r="K377" s="386">
        <v>1646.5022067449179</v>
      </c>
      <c r="L377" s="386">
        <v>1683.6246890296593</v>
      </c>
      <c r="M377" s="386">
        <v>1721.5841447999726</v>
      </c>
      <c r="N377" s="386">
        <v>1760.3994446855256</v>
      </c>
      <c r="O377" s="386">
        <v>1800.0898847782858</v>
      </c>
      <c r="P377" s="386">
        <v>1837.2436483096901</v>
      </c>
      <c r="Q377" s="386">
        <v>1875.1642636278971</v>
      </c>
      <c r="R377" s="386">
        <v>1913.8675585147255</v>
      </c>
      <c r="S377" s="386">
        <v>1953.3696874366046</v>
      </c>
      <c r="T377" s="386">
        <v>1993.6871382873294</v>
      </c>
      <c r="U377" s="386">
        <v>2007.2510635690694</v>
      </c>
      <c r="V377" s="386">
        <v>2020.9072701649211</v>
      </c>
      <c r="W377" s="386">
        <v>2034.6563859050116</v>
      </c>
      <c r="X377" s="386">
        <v>2048.4990428908709</v>
      </c>
      <c r="Y377" s="386">
        <v>2062.4358775244914</v>
      </c>
      <c r="Z377" s="386">
        <v>2062.4358775244914</v>
      </c>
      <c r="AA377" s="386">
        <v>2062.4358775244914</v>
      </c>
      <c r="AB377" s="386">
        <v>2062.4358775244914</v>
      </c>
      <c r="AC377" s="386">
        <v>2062.4358775244914</v>
      </c>
      <c r="AD377" s="386">
        <v>2062.4358775244914</v>
      </c>
      <c r="AE377" s="386">
        <v>2062.4358775244914</v>
      </c>
      <c r="AF377" s="386">
        <v>2062.4358775244914</v>
      </c>
      <c r="AG377" s="386">
        <v>2062.4358775244914</v>
      </c>
      <c r="AH377" s="386">
        <v>2062.4358775244914</v>
      </c>
      <c r="AI377" s="386">
        <v>2062.4358775244914</v>
      </c>
      <c r="AJ377" s="386">
        <v>2062.4358775244914</v>
      </c>
      <c r="AK377" s="386">
        <v>2062.4358775244914</v>
      </c>
      <c r="AL377" s="386">
        <v>2062.4358775244914</v>
      </c>
      <c r="AM377" s="386">
        <v>2062.4358775244914</v>
      </c>
      <c r="AN377" s="386">
        <v>2062.4358775244914</v>
      </c>
      <c r="AO377" s="387">
        <v>2062.4358775244914</v>
      </c>
      <c r="AP377" s="387">
        <v>2062.4358775244914</v>
      </c>
      <c r="AQ377" s="387">
        <v>2062.4358775244914</v>
      </c>
      <c r="AR377" s="387">
        <v>2062.4358775244914</v>
      </c>
      <c r="AS377" s="387">
        <v>2062.4358775244914</v>
      </c>
      <c r="AT377" s="387">
        <v>2062.4358775244914</v>
      </c>
      <c r="AU377" s="387">
        <v>2062.4358775244914</v>
      </c>
      <c r="AV377" s="387">
        <v>2062.4358775244914</v>
      </c>
      <c r="AW377" s="387">
        <v>2062.4358775244914</v>
      </c>
      <c r="AX377" s="387">
        <v>2062.4358775244914</v>
      </c>
      <c r="AY377" s="387">
        <v>2062.4358775244914</v>
      </c>
      <c r="AZ377" s="387">
        <v>2062.4358775244914</v>
      </c>
      <c r="BA377" s="387">
        <v>2062.4358775244914</v>
      </c>
      <c r="BB377" s="387">
        <v>2062.4358775244914</v>
      </c>
      <c r="BC377" s="387">
        <v>2062.4358775244914</v>
      </c>
      <c r="BD377" s="387">
        <v>2062.4358775244914</v>
      </c>
      <c r="BE377" s="387">
        <v>2062.4358775244914</v>
      </c>
      <c r="BF377" s="387">
        <v>2062.4358775244914</v>
      </c>
      <c r="BG377" s="387">
        <v>2062.4358775244914</v>
      </c>
      <c r="BH377" s="387">
        <v>2062.4358775244914</v>
      </c>
      <c r="BI377" s="387">
        <v>2062.4358775244914</v>
      </c>
      <c r="BJ377" s="387">
        <v>2062.4358775244914</v>
      </c>
      <c r="BK377" s="387">
        <v>2062.4358775244914</v>
      </c>
      <c r="BL377" s="387">
        <v>2062.4358775244914</v>
      </c>
      <c r="BM377" s="387">
        <v>2062.4358775244914</v>
      </c>
      <c r="BN377" s="387">
        <v>2062.4358775244914</v>
      </c>
      <c r="BO377" s="387">
        <v>2062.4358775244914</v>
      </c>
      <c r="BP377" s="387">
        <v>2062.4358775244914</v>
      </c>
      <c r="CA377" s="386">
        <v>4560</v>
      </c>
      <c r="CB377" s="386">
        <v>4587.2546770798981</v>
      </c>
      <c r="CC377" s="386">
        <v>4614.6722527174124</v>
      </c>
      <c r="CD377" s="386">
        <v>4642.2537005413988</v>
      </c>
      <c r="CE377" s="386">
        <v>4670</v>
      </c>
      <c r="CF377" s="386">
        <v>4777.4244275562569</v>
      </c>
      <c r="CG377" s="386">
        <v>4887.3199488246737</v>
      </c>
      <c r="CH377" s="386">
        <v>4999.7434065948582</v>
      </c>
      <c r="CI377" s="386">
        <v>5114.75295121619</v>
      </c>
      <c r="CJ377" s="386">
        <v>5232.408070675735</v>
      </c>
      <c r="CK377" s="386">
        <v>5342.9540512335543</v>
      </c>
      <c r="CL377" s="386">
        <v>5455.8355556366905</v>
      </c>
      <c r="CM377" s="386">
        <v>5571.101926897024</v>
      </c>
      <c r="CN377" s="386">
        <v>5688.8035505046901</v>
      </c>
      <c r="CO377" s="386">
        <v>5808.9918764526974</v>
      </c>
      <c r="CP377" s="386">
        <v>5845.2625910760808</v>
      </c>
      <c r="CQ377" s="386">
        <v>5881.7597761038423</v>
      </c>
      <c r="CR377" s="386">
        <v>5918.4848455926003</v>
      </c>
      <c r="CS377" s="386">
        <v>5955.4392224281892</v>
      </c>
      <c r="CT377" s="386">
        <v>5992.6243383807896</v>
      </c>
      <c r="CU377" s="386">
        <v>5989.6755199318241</v>
      </c>
      <c r="CV377" s="386">
        <v>5986.7281525216285</v>
      </c>
      <c r="CW377" s="386">
        <v>5983.7822354361824</v>
      </c>
      <c r="CX377" s="386">
        <v>5980.8377679618188</v>
      </c>
      <c r="CY377" s="386">
        <v>5977.8947493852183</v>
      </c>
      <c r="CZ377" s="386">
        <v>5974.9459237784413</v>
      </c>
      <c r="DA377" s="386">
        <v>5971.9985527928684</v>
      </c>
      <c r="DB377" s="386">
        <v>5969.052635710952</v>
      </c>
      <c r="DC377" s="386">
        <v>5966.1081718154992</v>
      </c>
      <c r="DD377" s="386">
        <v>5963.1651603896689</v>
      </c>
      <c r="DE377" s="386">
        <v>5963.1651603896316</v>
      </c>
      <c r="DF377" s="386">
        <v>5963.1651603895943</v>
      </c>
      <c r="DG377" s="386">
        <v>5963.1651603895571</v>
      </c>
      <c r="DH377" s="386">
        <v>5963.1651603895198</v>
      </c>
      <c r="DI377" s="386">
        <v>5963.1651603894798</v>
      </c>
      <c r="DJ377" s="387">
        <v>5959.492259146893</v>
      </c>
      <c r="DK377" s="387">
        <v>5957.6566569585411</v>
      </c>
      <c r="DL377" s="387">
        <v>5955.8216201598652</v>
      </c>
      <c r="DM377" s="387">
        <v>5953.9871485767171</v>
      </c>
      <c r="DN377" s="387">
        <v>5952.1532420350031</v>
      </c>
      <c r="DO377" s="387">
        <v>5950.3199003606833</v>
      </c>
      <c r="DP377" s="387">
        <v>5948.4871233797703</v>
      </c>
      <c r="DQ377" s="387">
        <v>0</v>
      </c>
      <c r="DR377" s="387">
        <v>0</v>
      </c>
      <c r="DS377" s="387">
        <v>0</v>
      </c>
      <c r="DT377" s="387">
        <v>0</v>
      </c>
      <c r="DU377" s="387">
        <v>0</v>
      </c>
      <c r="DV377" s="387">
        <v>0</v>
      </c>
      <c r="DW377" s="387">
        <v>0</v>
      </c>
      <c r="DX377" s="387">
        <v>0</v>
      </c>
      <c r="DY377" s="387">
        <v>0</v>
      </c>
      <c r="DZ377" s="387">
        <v>0</v>
      </c>
      <c r="EA377" s="387">
        <v>0</v>
      </c>
      <c r="EB377" s="387">
        <v>0</v>
      </c>
      <c r="EC377" s="387">
        <v>0</v>
      </c>
      <c r="ED377" s="387">
        <v>0</v>
      </c>
      <c r="EE377" s="387">
        <v>0</v>
      </c>
      <c r="EF377" s="387">
        <v>0</v>
      </c>
      <c r="EG377" s="387">
        <v>0</v>
      </c>
      <c r="EH377" s="387">
        <v>0</v>
      </c>
      <c r="EI377" s="387">
        <v>0</v>
      </c>
      <c r="EJ377" s="387">
        <v>0</v>
      </c>
      <c r="EK377" s="387">
        <v>0</v>
      </c>
      <c r="EY377" s="386">
        <v>743</v>
      </c>
      <c r="EZ377" s="386">
        <v>750</v>
      </c>
      <c r="FA377" s="386">
        <v>757</v>
      </c>
      <c r="FB377" s="386">
        <v>764</v>
      </c>
      <c r="FC377" s="386">
        <v>771.59999999999991</v>
      </c>
      <c r="FD377" s="386">
        <v>783</v>
      </c>
      <c r="FE377" s="386">
        <v>794</v>
      </c>
      <c r="FF377" s="386">
        <v>805</v>
      </c>
      <c r="FG377" s="386">
        <v>816</v>
      </c>
      <c r="FH377" s="386">
        <v>827</v>
      </c>
      <c r="FI377" s="386">
        <v>838.7</v>
      </c>
      <c r="FJ377" s="386">
        <v>850</v>
      </c>
      <c r="FK377" s="386">
        <v>861</v>
      </c>
      <c r="FL377" s="386">
        <v>872</v>
      </c>
      <c r="FM377" s="386">
        <v>883</v>
      </c>
      <c r="FN377" s="386">
        <v>894</v>
      </c>
      <c r="FO377" s="386">
        <v>905</v>
      </c>
      <c r="FP377" s="386">
        <v>916</v>
      </c>
      <c r="FQ377" s="386">
        <v>927</v>
      </c>
      <c r="FR377" s="386">
        <v>938</v>
      </c>
      <c r="FS377" s="386">
        <v>949</v>
      </c>
      <c r="FT377" s="386">
        <v>960</v>
      </c>
      <c r="FU377" s="386">
        <v>971</v>
      </c>
      <c r="FV377" s="386">
        <v>982</v>
      </c>
      <c r="FW377" s="386">
        <v>993</v>
      </c>
      <c r="FX377" s="386">
        <v>1004</v>
      </c>
      <c r="FY377" s="386">
        <v>1015</v>
      </c>
      <c r="FZ377" s="386">
        <v>1026</v>
      </c>
      <c r="GA377" s="386">
        <v>1037</v>
      </c>
      <c r="GB377" s="386">
        <v>1048</v>
      </c>
      <c r="GC377" s="386">
        <v>1060.8</v>
      </c>
      <c r="GD377" s="387">
        <v>1060.8</v>
      </c>
      <c r="GE377" s="387">
        <v>1060.8</v>
      </c>
      <c r="GF377" s="387">
        <v>1060.8</v>
      </c>
      <c r="GG377" s="387">
        <v>1060.8</v>
      </c>
      <c r="GH377" s="387">
        <v>1060.8</v>
      </c>
      <c r="GI377" s="387">
        <v>1060.8</v>
      </c>
      <c r="GJ377" s="387">
        <v>0</v>
      </c>
      <c r="GK377" s="387">
        <v>0</v>
      </c>
      <c r="GL377" s="387">
        <v>0</v>
      </c>
      <c r="GM377" s="387">
        <v>0</v>
      </c>
      <c r="GN377" s="387">
        <v>0</v>
      </c>
      <c r="GO377" s="387">
        <v>0</v>
      </c>
      <c r="GP377" s="387">
        <v>0</v>
      </c>
      <c r="GQ377" s="387">
        <v>0</v>
      </c>
      <c r="GR377" s="387">
        <v>0</v>
      </c>
      <c r="GS377" s="387">
        <v>0</v>
      </c>
      <c r="GT377" s="387">
        <v>0</v>
      </c>
      <c r="GU377" s="387">
        <v>0</v>
      </c>
      <c r="GV377" s="387">
        <v>0</v>
      </c>
      <c r="GW377" s="387">
        <v>0</v>
      </c>
      <c r="GX377" s="387">
        <v>0</v>
      </c>
      <c r="GY377" s="387">
        <v>0</v>
      </c>
      <c r="GZ377" s="387">
        <v>0</v>
      </c>
      <c r="HA377" s="387">
        <v>0</v>
      </c>
      <c r="HB377" s="387">
        <v>0</v>
      </c>
      <c r="HC377" s="387">
        <v>0</v>
      </c>
      <c r="HD377" s="387">
        <v>0</v>
      </c>
      <c r="HE377" s="387">
        <v>0</v>
      </c>
      <c r="HS377" s="394">
        <v>2.9012984748599244</v>
      </c>
      <c r="HT377" s="394">
        <v>2.9010398218395865</v>
      </c>
      <c r="HU377" s="394">
        <v>2.9007811918783672</v>
      </c>
      <c r="HV377" s="394">
        <v>2.9005225849742096</v>
      </c>
      <c r="HW377" s="394">
        <v>2.9002640011250609</v>
      </c>
      <c r="HX377" s="394">
        <v>2.9015596869445273</v>
      </c>
      <c r="HY377" s="394">
        <v>2.9028559516084509</v>
      </c>
      <c r="HZ377" s="394">
        <v>2.9041527953754294</v>
      </c>
      <c r="IA377" s="394">
        <v>2.9054502185041757</v>
      </c>
      <c r="IB377" s="394">
        <v>2.9067482212535194</v>
      </c>
      <c r="IC377" s="394">
        <v>2.9081358132053987</v>
      </c>
      <c r="ID377" s="394">
        <v>2.9095240675508802</v>
      </c>
      <c r="IE377" s="394">
        <v>2.9109129846061705</v>
      </c>
      <c r="IF377" s="394">
        <v>2.9123025646876259</v>
      </c>
      <c r="IG377" s="394">
        <v>2.913692808111755</v>
      </c>
      <c r="IH377" s="394">
        <v>2.9120734805753141</v>
      </c>
      <c r="II377" s="394">
        <v>2.9104550530039148</v>
      </c>
      <c r="IJ377" s="394">
        <v>2.9088375248973888</v>
      </c>
      <c r="IK377" s="394">
        <v>2.9072208957558452</v>
      </c>
      <c r="IL377" s="394">
        <v>2.9056051650796726</v>
      </c>
      <c r="IM377" s="394">
        <v>2.9041753904713561</v>
      </c>
      <c r="IN377" s="394">
        <v>2.9027463194188621</v>
      </c>
      <c r="IO377" s="394">
        <v>2.9013179515759879</v>
      </c>
      <c r="IP377" s="394">
        <v>2.8998902865967024</v>
      </c>
      <c r="IQ377" s="394">
        <v>2.8984633241351432</v>
      </c>
      <c r="IR377" s="394">
        <v>2.8970335460562646</v>
      </c>
      <c r="IS377" s="394">
        <v>2.8956044732702004</v>
      </c>
      <c r="IT377" s="394">
        <v>2.8941761054290374</v>
      </c>
      <c r="IU377" s="394">
        <v>2.8927484421850354</v>
      </c>
      <c r="IV377" s="394">
        <v>2.891321483190624</v>
      </c>
      <c r="IW377" s="394">
        <v>2.8913214831906062</v>
      </c>
      <c r="IX377" s="394">
        <v>2.891321483190588</v>
      </c>
      <c r="IY377" s="394">
        <v>2.8913214831905698</v>
      </c>
      <c r="IZ377" s="394">
        <v>2.891321483190552</v>
      </c>
      <c r="JA377" s="394">
        <v>2.8913214831905325</v>
      </c>
      <c r="JB377" s="394">
        <v>2.8895406272218147</v>
      </c>
      <c r="JC377" s="394">
        <v>2.8886506106116716</v>
      </c>
      <c r="JD377" s="394">
        <v>2.8877608681383791</v>
      </c>
      <c r="JE377" s="394">
        <v>2.8868713997174993</v>
      </c>
      <c r="JF377" s="394">
        <v>2.8859822052646198</v>
      </c>
      <c r="JG377" s="394">
        <v>2.8850932846953556</v>
      </c>
      <c r="JH377" s="394">
        <v>2.8842046379253468</v>
      </c>
      <c r="JI377" s="394">
        <v>0</v>
      </c>
      <c r="JJ377" s="394">
        <v>0</v>
      </c>
      <c r="JK377" s="394">
        <v>0</v>
      </c>
      <c r="JL377" s="394">
        <v>0</v>
      </c>
      <c r="JM377" s="394">
        <v>0</v>
      </c>
      <c r="JN377" s="394">
        <v>0</v>
      </c>
      <c r="JO377" s="394">
        <v>0</v>
      </c>
      <c r="JP377" s="394">
        <v>0</v>
      </c>
      <c r="JQ377" s="394">
        <v>0</v>
      </c>
      <c r="JR377" s="394">
        <v>0</v>
      </c>
      <c r="JS377" s="394">
        <v>0</v>
      </c>
      <c r="JT377" s="394">
        <v>0</v>
      </c>
      <c r="JU377" s="394">
        <v>0</v>
      </c>
      <c r="JV377" s="394">
        <v>0</v>
      </c>
      <c r="JW377" s="394">
        <v>0</v>
      </c>
      <c r="JX377" s="394">
        <v>0</v>
      </c>
      <c r="JY377" s="394">
        <v>0</v>
      </c>
      <c r="JZ377" s="394">
        <v>0</v>
      </c>
      <c r="KA377" s="394">
        <v>0</v>
      </c>
      <c r="KB377" s="394">
        <v>0</v>
      </c>
      <c r="KC377" s="394">
        <v>0</v>
      </c>
    </row>
    <row r="378" spans="1:289" x14ac:dyDescent="0.25">
      <c r="A378" s="383">
        <v>369</v>
      </c>
      <c r="B378" s="384" t="s">
        <v>866</v>
      </c>
      <c r="C378" s="385" t="s">
        <v>142</v>
      </c>
      <c r="D378" s="385" t="s">
        <v>142</v>
      </c>
      <c r="E378" s="129">
        <v>2052</v>
      </c>
      <c r="F378" s="386">
        <v>862.91065000000003</v>
      </c>
      <c r="G378" s="386">
        <v>871.6127852025852</v>
      </c>
      <c r="H378" s="386">
        <v>880.40267822468979</v>
      </c>
      <c r="I378" s="386">
        <v>889.28121407151161</v>
      </c>
      <c r="J378" s="386">
        <v>898.24928667319955</v>
      </c>
      <c r="K378" s="386">
        <v>906.89885850193821</v>
      </c>
      <c r="L378" s="386">
        <v>915.63172023018524</v>
      </c>
      <c r="M378" s="386">
        <v>924.44867388693103</v>
      </c>
      <c r="N378" s="386">
        <v>933.35052922419709</v>
      </c>
      <c r="O378" s="386">
        <v>942.33810379140459</v>
      </c>
      <c r="P378" s="386">
        <v>951.16116620119658</v>
      </c>
      <c r="Q378" s="386">
        <v>960.06683848315004</v>
      </c>
      <c r="R378" s="386">
        <v>969.05589410918003</v>
      </c>
      <c r="S378" s="386">
        <v>978.12911379317859</v>
      </c>
      <c r="T378" s="386">
        <v>987.28728555882128</v>
      </c>
      <c r="U378" s="386">
        <v>995.39820115340092</v>
      </c>
      <c r="V378" s="386">
        <v>1003.575750799431</v>
      </c>
      <c r="W378" s="386">
        <v>1011.8204819193033</v>
      </c>
      <c r="X378" s="386">
        <v>1020.1329464326786</v>
      </c>
      <c r="Y378" s="386">
        <v>1028.5137007934338</v>
      </c>
      <c r="Z378" s="386">
        <v>1035.7648445070688</v>
      </c>
      <c r="AA378" s="386">
        <v>1043.0671096448668</v>
      </c>
      <c r="AB378" s="386">
        <v>1050.4208566189384</v>
      </c>
      <c r="AC378" s="386">
        <v>1057.8264483823418</v>
      </c>
      <c r="AD378" s="386">
        <v>1065.2842504469979</v>
      </c>
      <c r="AE378" s="386">
        <v>1075.0104131919645</v>
      </c>
      <c r="AF378" s="386">
        <v>1084.8253768759312</v>
      </c>
      <c r="AG378" s="386">
        <v>1094.7299522612686</v>
      </c>
      <c r="AH378" s="386">
        <v>1104.724957512698</v>
      </c>
      <c r="AI378" s="386">
        <v>1114.8112182648742</v>
      </c>
      <c r="AJ378" s="386">
        <v>1123.9478381530212</v>
      </c>
      <c r="AK378" s="386">
        <v>1133.1593387219621</v>
      </c>
      <c r="AL378" s="386">
        <v>1142.4463336687124</v>
      </c>
      <c r="AM378" s="386">
        <v>1151.8094417199432</v>
      </c>
      <c r="AN378" s="386">
        <v>1161.2492866732021</v>
      </c>
      <c r="AO378" s="387">
        <v>1161.2492866732021</v>
      </c>
      <c r="AP378" s="387">
        <v>1161.2492866732021</v>
      </c>
      <c r="AQ378" s="387">
        <v>1161.2492866732021</v>
      </c>
      <c r="AR378" s="387">
        <v>1161.2492866732021</v>
      </c>
      <c r="AS378" s="387">
        <v>1161.2492866732021</v>
      </c>
      <c r="AT378" s="387">
        <v>1161.2492866732021</v>
      </c>
      <c r="AU378" s="387">
        <v>1161.2492866732021</v>
      </c>
      <c r="AV378" s="387">
        <v>1161.2492866732021</v>
      </c>
      <c r="AW378" s="387">
        <v>1161.2492866732021</v>
      </c>
      <c r="AX378" s="387">
        <v>1161.2492866732021</v>
      </c>
      <c r="AY378" s="387">
        <v>1161.2492866732021</v>
      </c>
      <c r="AZ378" s="387">
        <v>1161.2492866732021</v>
      </c>
      <c r="BA378" s="387">
        <v>1161.2492866732021</v>
      </c>
      <c r="BB378" s="387">
        <v>1161.2492866732021</v>
      </c>
      <c r="BC378" s="387">
        <v>1161.2492866732021</v>
      </c>
      <c r="BD378" s="387">
        <v>1161.2492866732021</v>
      </c>
      <c r="BE378" s="387">
        <v>1161.2492866732021</v>
      </c>
      <c r="BF378" s="387">
        <v>1161.2492866732021</v>
      </c>
      <c r="BG378" s="387">
        <v>1161.2492866732021</v>
      </c>
      <c r="BH378" s="387">
        <v>1161.2492866732021</v>
      </c>
      <c r="BI378" s="387">
        <v>1161.2492866732021</v>
      </c>
      <c r="BJ378" s="387">
        <v>1161.2492866732021</v>
      </c>
      <c r="BK378" s="387">
        <v>1161.2492866732021</v>
      </c>
      <c r="BL378" s="387">
        <v>1161.2492866732021</v>
      </c>
      <c r="BM378" s="387">
        <v>1161.2492866732021</v>
      </c>
      <c r="BN378" s="387">
        <v>1161.2492866732021</v>
      </c>
      <c r="BO378" s="387">
        <v>1161.2492866732021</v>
      </c>
      <c r="BP378" s="387">
        <v>1161.2492866732021</v>
      </c>
      <c r="CA378" s="386">
        <v>2210</v>
      </c>
      <c r="CB378" s="386">
        <v>2232.1643322771215</v>
      </c>
      <c r="CC378" s="386">
        <v>2254.5509530724739</v>
      </c>
      <c r="CD378" s="386">
        <v>2277.1620917419759</v>
      </c>
      <c r="CE378" s="386">
        <v>2300</v>
      </c>
      <c r="CF378" s="386">
        <v>2320.7926592490176</v>
      </c>
      <c r="CG378" s="386">
        <v>2341.7732900974465</v>
      </c>
      <c r="CH378" s="386">
        <v>2362.9435918624235</v>
      </c>
      <c r="CI378" s="386">
        <v>2384.3052792233998</v>
      </c>
      <c r="CJ378" s="386">
        <v>2405.8600823610204</v>
      </c>
      <c r="CK378" s="386">
        <v>2426.9738925269144</v>
      </c>
      <c r="CL378" s="386">
        <v>2448.2729973335854</v>
      </c>
      <c r="CM378" s="386">
        <v>2469.7590229254215</v>
      </c>
      <c r="CN378" s="386">
        <v>2491.4336097178407</v>
      </c>
      <c r="CO378" s="386">
        <v>2513.2984125225339</v>
      </c>
      <c r="CP378" s="386">
        <v>2530.0657614893412</v>
      </c>
      <c r="CQ378" s="386">
        <v>2546.9449730149172</v>
      </c>
      <c r="CR378" s="386">
        <v>2563.9367933849203</v>
      </c>
      <c r="CS378" s="386">
        <v>2581.0419738638166</v>
      </c>
      <c r="CT378" s="386">
        <v>2598.2612707280987</v>
      </c>
      <c r="CU378" s="386">
        <v>2612.55969793039</v>
      </c>
      <c r="CV378" s="386">
        <v>2626.9368104530386</v>
      </c>
      <c r="CW378" s="386">
        <v>2641.3930413072808</v>
      </c>
      <c r="CX378" s="386">
        <v>2655.9288258872461</v>
      </c>
      <c r="CY378" s="386">
        <v>2670.5446019830724</v>
      </c>
      <c r="CZ378" s="386">
        <v>2690.7331832282848</v>
      </c>
      <c r="DA378" s="386">
        <v>2711.0743845841635</v>
      </c>
      <c r="DB378" s="386">
        <v>2731.5693598166863</v>
      </c>
      <c r="DC378" s="386">
        <v>2752.2192714139842</v>
      </c>
      <c r="DD378" s="386">
        <v>2773.0252906522783</v>
      </c>
      <c r="DE378" s="386">
        <v>2795.6524879995823</v>
      </c>
      <c r="DF378" s="386">
        <v>2818.4643176549721</v>
      </c>
      <c r="DG378" s="386">
        <v>2841.4622861722059</v>
      </c>
      <c r="DH378" s="386">
        <v>2864.6479123981453</v>
      </c>
      <c r="DI378" s="386">
        <v>2888.0227275730667</v>
      </c>
      <c r="DJ378" s="387">
        <v>2888.0227275730667</v>
      </c>
      <c r="DK378" s="387">
        <v>2888.0227275730667</v>
      </c>
      <c r="DL378" s="387">
        <v>2888.0227275730667</v>
      </c>
      <c r="DM378" s="387">
        <v>2888.0227275730667</v>
      </c>
      <c r="DN378" s="387">
        <v>2888.0227275730667</v>
      </c>
      <c r="DO378" s="387">
        <v>2888.0227275730667</v>
      </c>
      <c r="DP378" s="387">
        <v>2888.0227275730667</v>
      </c>
      <c r="DQ378" s="387">
        <v>2888.0227275730667</v>
      </c>
      <c r="DR378" s="387">
        <v>2888.0227275730667</v>
      </c>
      <c r="DS378" s="387">
        <v>2888.0227275730667</v>
      </c>
      <c r="DT378" s="387">
        <v>2888.0227275730667</v>
      </c>
      <c r="DU378" s="387">
        <v>2888.0227275730667</v>
      </c>
      <c r="DV378" s="387">
        <v>2888.0227275730667</v>
      </c>
      <c r="DW378" s="387">
        <v>2888.0227275730667</v>
      </c>
      <c r="DX378" s="387">
        <v>2888.0227275730667</v>
      </c>
      <c r="DY378" s="387">
        <v>2888.0227275730667</v>
      </c>
      <c r="DZ378" s="387">
        <v>2888.0227275730667</v>
      </c>
      <c r="EA378" s="387">
        <v>2888.0227275730667</v>
      </c>
      <c r="EB378" s="387">
        <v>2888.0227275730667</v>
      </c>
      <c r="EC378" s="387">
        <v>2888.0227275730667</v>
      </c>
      <c r="ED378" s="387">
        <v>2888.0227275730667</v>
      </c>
      <c r="EE378" s="387">
        <v>2888.0227275730667</v>
      </c>
      <c r="EF378" s="387">
        <v>2888.0227275730667</v>
      </c>
      <c r="EG378" s="387">
        <v>2888.0227275730667</v>
      </c>
      <c r="EH378" s="387">
        <v>2888.0227275730667</v>
      </c>
      <c r="EI378" s="387">
        <v>2888.0227275730667</v>
      </c>
      <c r="EJ378" s="387">
        <v>2888.0227275730667</v>
      </c>
      <c r="EK378" s="387">
        <v>2888.0227275730667</v>
      </c>
      <c r="EY378" s="386">
        <v>1108</v>
      </c>
      <c r="EZ378" s="386">
        <v>1120</v>
      </c>
      <c r="FA378" s="386">
        <v>1132</v>
      </c>
      <c r="FB378" s="386">
        <v>1144</v>
      </c>
      <c r="FC378" s="386">
        <v>1155.3</v>
      </c>
      <c r="FD378" s="386">
        <v>1170</v>
      </c>
      <c r="FE378" s="386">
        <v>1185</v>
      </c>
      <c r="FF378" s="386">
        <v>1200</v>
      </c>
      <c r="FG378" s="386">
        <v>1215</v>
      </c>
      <c r="FH378" s="386">
        <v>1230</v>
      </c>
      <c r="FI378" s="386">
        <v>1244</v>
      </c>
      <c r="FJ378" s="386">
        <v>1258</v>
      </c>
      <c r="FK378" s="386">
        <v>1272</v>
      </c>
      <c r="FL378" s="386">
        <v>1286</v>
      </c>
      <c r="FM378" s="386">
        <v>1300</v>
      </c>
      <c r="FN378" s="386">
        <v>1314</v>
      </c>
      <c r="FO378" s="386">
        <v>1328</v>
      </c>
      <c r="FP378" s="386">
        <v>1342</v>
      </c>
      <c r="FQ378" s="386">
        <v>1356</v>
      </c>
      <c r="FR378" s="386">
        <v>1370</v>
      </c>
      <c r="FS378" s="386">
        <v>1384</v>
      </c>
      <c r="FT378" s="386">
        <v>1398</v>
      </c>
      <c r="FU378" s="386">
        <v>1412</v>
      </c>
      <c r="FV378" s="386">
        <v>1426</v>
      </c>
      <c r="FW378" s="386">
        <v>1440</v>
      </c>
      <c r="FX378" s="386">
        <v>1454</v>
      </c>
      <c r="FY378" s="386">
        <v>1468</v>
      </c>
      <c r="FZ378" s="386">
        <v>1482</v>
      </c>
      <c r="GA378" s="386">
        <v>1496</v>
      </c>
      <c r="GB378" s="386">
        <v>1510</v>
      </c>
      <c r="GC378" s="386">
        <v>1514.2</v>
      </c>
      <c r="GD378" s="387">
        <v>1514.2</v>
      </c>
      <c r="GE378" s="387">
        <v>1514.2</v>
      </c>
      <c r="GF378" s="387">
        <v>1514.2</v>
      </c>
      <c r="GG378" s="387">
        <v>1514.2</v>
      </c>
      <c r="GH378" s="387">
        <v>1514.2</v>
      </c>
      <c r="GI378" s="387">
        <v>1514.2</v>
      </c>
      <c r="GJ378" s="387">
        <v>1514.2</v>
      </c>
      <c r="GK378" s="387">
        <v>1514.2</v>
      </c>
      <c r="GL378" s="387">
        <v>1514.2</v>
      </c>
      <c r="GM378" s="387">
        <v>1514.2</v>
      </c>
      <c r="GN378" s="387">
        <v>1514.2</v>
      </c>
      <c r="GO378" s="387">
        <v>1514.2</v>
      </c>
      <c r="GP378" s="387">
        <v>1514.2</v>
      </c>
      <c r="GQ378" s="387">
        <v>1514.2</v>
      </c>
      <c r="GR378" s="387">
        <v>1514.2</v>
      </c>
      <c r="GS378" s="387">
        <v>1514.2</v>
      </c>
      <c r="GT378" s="387">
        <v>1514.2</v>
      </c>
      <c r="GU378" s="387">
        <v>1514.2</v>
      </c>
      <c r="GV378" s="387">
        <v>1514.2</v>
      </c>
      <c r="GW378" s="387">
        <v>1514.2</v>
      </c>
      <c r="GX378" s="387">
        <v>1514.2</v>
      </c>
      <c r="GY378" s="387">
        <v>1514.2</v>
      </c>
      <c r="GZ378" s="387">
        <v>1514.2</v>
      </c>
      <c r="HA378" s="387">
        <v>1514.2</v>
      </c>
      <c r="HB378" s="387">
        <v>1514.2</v>
      </c>
      <c r="HC378" s="387">
        <v>1514.2</v>
      </c>
      <c r="HD378" s="387">
        <v>1514.2</v>
      </c>
      <c r="HE378" s="387">
        <v>1514.2</v>
      </c>
      <c r="HS378" s="394">
        <v>2.5610994602975405</v>
      </c>
      <c r="HT378" s="394">
        <v>2.5609586850636998</v>
      </c>
      <c r="HU378" s="394">
        <v>2.5608179175678112</v>
      </c>
      <c r="HV378" s="394">
        <v>2.5606771578094505</v>
      </c>
      <c r="HW378" s="394">
        <v>2.5605364057881901</v>
      </c>
      <c r="HX378" s="394">
        <v>2.5590424306880495</v>
      </c>
      <c r="HY378" s="394">
        <v>2.5575493272652636</v>
      </c>
      <c r="HZ378" s="394">
        <v>2.5560570950112416</v>
      </c>
      <c r="IA378" s="394">
        <v>2.5545657334176894</v>
      </c>
      <c r="IB378" s="394">
        <v>2.5530752419766105</v>
      </c>
      <c r="IC378" s="394">
        <v>2.5515906018534227</v>
      </c>
      <c r="ID378" s="394">
        <v>2.5501068250640913</v>
      </c>
      <c r="IE378" s="394">
        <v>2.5486239111065792</v>
      </c>
      <c r="IF378" s="394">
        <v>2.5471418594791406</v>
      </c>
      <c r="IG378" s="394">
        <v>2.5456606696803195</v>
      </c>
      <c r="IH378" s="394">
        <v>2.5417624409584727</v>
      </c>
      <c r="II378" s="394">
        <v>2.5378701816839087</v>
      </c>
      <c r="IJ378" s="394">
        <v>2.5339838827154759</v>
      </c>
      <c r="IK378" s="394">
        <v>2.5301035349260204</v>
      </c>
      <c r="IL378" s="394">
        <v>2.5262291292023655</v>
      </c>
      <c r="IM378" s="394">
        <v>2.522348303078132</v>
      </c>
      <c r="IN378" s="394">
        <v>2.5184734387295866</v>
      </c>
      <c r="IO378" s="394">
        <v>2.5146045269981725</v>
      </c>
      <c r="IP378" s="394">
        <v>2.5107415587394017</v>
      </c>
      <c r="IQ378" s="394">
        <v>2.5068845248228349</v>
      </c>
      <c r="IR378" s="394">
        <v>2.5029833666809336</v>
      </c>
      <c r="IS378" s="394">
        <v>2.4990882794348774</v>
      </c>
      <c r="IT378" s="394">
        <v>2.4951992536372742</v>
      </c>
      <c r="IU378" s="394">
        <v>2.4913162798554311</v>
      </c>
      <c r="IV378" s="394">
        <v>2.4874393486713369</v>
      </c>
      <c r="IW378" s="394">
        <v>2.4873507409326634</v>
      </c>
      <c r="IX378" s="394">
        <v>2.4872621363503806</v>
      </c>
      <c r="IY378" s="394">
        <v>2.4871735349243771</v>
      </c>
      <c r="IZ378" s="394">
        <v>2.4870849366545396</v>
      </c>
      <c r="JA378" s="394">
        <v>2.4869963415407565</v>
      </c>
      <c r="JB378" s="394">
        <v>2.4869963415407565</v>
      </c>
      <c r="JC378" s="394">
        <v>2.4869963415407565</v>
      </c>
      <c r="JD378" s="394">
        <v>2.4869963415407565</v>
      </c>
      <c r="JE378" s="394">
        <v>2.4869963415407565</v>
      </c>
      <c r="JF378" s="394">
        <v>2.4869963415407565</v>
      </c>
      <c r="JG378" s="394">
        <v>2.4869963415407565</v>
      </c>
      <c r="JH378" s="394">
        <v>2.4869963415407565</v>
      </c>
      <c r="JI378" s="394">
        <v>2.4869963415407565</v>
      </c>
      <c r="JJ378" s="394">
        <v>2.4869963415407565</v>
      </c>
      <c r="JK378" s="394">
        <v>2.4869963415407565</v>
      </c>
      <c r="JL378" s="394">
        <v>2.4869963415407565</v>
      </c>
      <c r="JM378" s="394">
        <v>2.4869963415407565</v>
      </c>
      <c r="JN378" s="394">
        <v>2.4869963415407565</v>
      </c>
      <c r="JO378" s="394">
        <v>2.4869963415407565</v>
      </c>
      <c r="JP378" s="394">
        <v>2.4869963415407565</v>
      </c>
      <c r="JQ378" s="394">
        <v>2.4869963415407565</v>
      </c>
      <c r="JR378" s="394">
        <v>2.4869963415407565</v>
      </c>
      <c r="JS378" s="394">
        <v>2.4869963415407565</v>
      </c>
      <c r="JT378" s="394">
        <v>2.4869963415407565</v>
      </c>
      <c r="JU378" s="394">
        <v>2.4869963415407565</v>
      </c>
      <c r="JV378" s="394">
        <v>2.4869963415407565</v>
      </c>
      <c r="JW378" s="394">
        <v>2.4869963415407565</v>
      </c>
      <c r="JX378" s="394">
        <v>2.4869963415407565</v>
      </c>
      <c r="JY378" s="394">
        <v>2.4869963415407565</v>
      </c>
      <c r="JZ378" s="394">
        <v>2.4869963415407565</v>
      </c>
      <c r="KA378" s="394">
        <v>2.4869963415407565</v>
      </c>
      <c r="KB378" s="394">
        <v>2.4869963415407565</v>
      </c>
      <c r="KC378" s="394">
        <v>2.4869963415407565</v>
      </c>
    </row>
    <row r="379" spans="1:289" x14ac:dyDescent="0.25">
      <c r="A379" s="383">
        <v>370</v>
      </c>
      <c r="B379" s="384" t="s">
        <v>866</v>
      </c>
      <c r="C379" s="385" t="s">
        <v>142</v>
      </c>
      <c r="D379" s="385" t="s">
        <v>142</v>
      </c>
      <c r="E379" s="129">
        <v>2052</v>
      </c>
      <c r="F379" s="386">
        <v>1162.0147199999999</v>
      </c>
      <c r="G379" s="386">
        <v>1154.1093990826944</v>
      </c>
      <c r="H379" s="386">
        <v>1146.2578589804937</v>
      </c>
      <c r="I379" s="386">
        <v>1138.459733816275</v>
      </c>
      <c r="J379" s="386">
        <v>1130.7146602020202</v>
      </c>
      <c r="K379" s="386">
        <v>1139.3980269792412</v>
      </c>
      <c r="L379" s="386">
        <v>1148.1480780060272</v>
      </c>
      <c r="M379" s="386">
        <v>1156.9653253866409</v>
      </c>
      <c r="N379" s="386">
        <v>1165.850285158069</v>
      </c>
      <c r="O379" s="386">
        <v>1174.8034773202253</v>
      </c>
      <c r="P379" s="386">
        <v>1183.6588058030954</v>
      </c>
      <c r="Q379" s="386">
        <v>1192.5808831882744</v>
      </c>
      <c r="R379" s="386">
        <v>1201.5702126096623</v>
      </c>
      <c r="S379" s="386">
        <v>1210.6273009936376</v>
      </c>
      <c r="T379" s="386">
        <v>1219.7526590876419</v>
      </c>
      <c r="U379" s="386">
        <v>1227.8886776761137</v>
      </c>
      <c r="V379" s="386">
        <v>1236.07896529854</v>
      </c>
      <c r="W379" s="386">
        <v>1244.3238839413166</v>
      </c>
      <c r="X379" s="386">
        <v>1252.6237980053684</v>
      </c>
      <c r="Y379" s="386">
        <v>1260.9790743222545</v>
      </c>
      <c r="Z379" s="386">
        <v>1268.2488758209938</v>
      </c>
      <c r="AA379" s="386">
        <v>1275.5605892078106</v>
      </c>
      <c r="AB379" s="386">
        <v>1282.9144561132862</v>
      </c>
      <c r="AC379" s="386">
        <v>1290.3107195610514</v>
      </c>
      <c r="AD379" s="386">
        <v>1297.7496239758186</v>
      </c>
      <c r="AE379" s="386">
        <v>1307.5071793925945</v>
      </c>
      <c r="AF379" s="386">
        <v>1317.3381001842874</v>
      </c>
      <c r="AG379" s="386">
        <v>1327.2429379724879</v>
      </c>
      <c r="AH379" s="386">
        <v>1337.2222485263335</v>
      </c>
      <c r="AI379" s="386">
        <v>1347.2765917936949</v>
      </c>
      <c r="AJ379" s="386">
        <v>1356.4387408353996</v>
      </c>
      <c r="AK379" s="386">
        <v>1365.6631970347985</v>
      </c>
      <c r="AL379" s="386">
        <v>1374.9503841114665</v>
      </c>
      <c r="AM379" s="386">
        <v>1384.3007286664824</v>
      </c>
      <c r="AN379" s="386">
        <v>1393.7146602020227</v>
      </c>
      <c r="AO379" s="387">
        <v>1393.7146602020227</v>
      </c>
      <c r="AP379" s="387">
        <v>1393.7146602020227</v>
      </c>
      <c r="AQ379" s="387">
        <v>1393.7146602020227</v>
      </c>
      <c r="AR379" s="387">
        <v>1393.7146602020227</v>
      </c>
      <c r="AS379" s="387">
        <v>1393.7146602020227</v>
      </c>
      <c r="AT379" s="387">
        <v>1393.7146602020227</v>
      </c>
      <c r="AU379" s="387">
        <v>1393.7146602020227</v>
      </c>
      <c r="AV379" s="387">
        <v>1393.7146602020227</v>
      </c>
      <c r="AW379" s="387">
        <v>1393.7146602020227</v>
      </c>
      <c r="AX379" s="387">
        <v>1393.7146602020227</v>
      </c>
      <c r="AY379" s="387">
        <v>1393.7146602020227</v>
      </c>
      <c r="AZ379" s="387">
        <v>1393.7146602020227</v>
      </c>
      <c r="BA379" s="387">
        <v>1393.7146602020227</v>
      </c>
      <c r="BB379" s="387">
        <v>1393.7146602020227</v>
      </c>
      <c r="BC379" s="387">
        <v>1393.7146602020227</v>
      </c>
      <c r="BD379" s="387">
        <v>1393.7146602020227</v>
      </c>
      <c r="BE379" s="387">
        <v>1393.7146602020227</v>
      </c>
      <c r="BF379" s="387">
        <v>1393.7146602020227</v>
      </c>
      <c r="BG379" s="387">
        <v>1393.7146602020227</v>
      </c>
      <c r="BH379" s="387">
        <v>1393.7146602020227</v>
      </c>
      <c r="BI379" s="387">
        <v>1393.7146602020227</v>
      </c>
      <c r="BJ379" s="387">
        <v>1393.7146602020227</v>
      </c>
      <c r="BK379" s="387">
        <v>1393.7146602020227</v>
      </c>
      <c r="BL379" s="387">
        <v>1393.7146602020227</v>
      </c>
      <c r="BM379" s="387">
        <v>1393.7146602020227</v>
      </c>
      <c r="BN379" s="387">
        <v>1393.7146602020227</v>
      </c>
      <c r="BO379" s="387">
        <v>1393.7146602020227</v>
      </c>
      <c r="BP379" s="387">
        <v>1393.7146602020227</v>
      </c>
      <c r="CA379" s="386">
        <v>2970</v>
      </c>
      <c r="CB379" s="386">
        <v>2949.7947455223307</v>
      </c>
      <c r="CC379" s="386">
        <v>2929.7269497343946</v>
      </c>
      <c r="CD379" s="386">
        <v>2909.7956774887821</v>
      </c>
      <c r="CE379" s="386">
        <v>2890</v>
      </c>
      <c r="CF379" s="386">
        <v>2916.8915851989732</v>
      </c>
      <c r="CG379" s="386">
        <v>2944.0333978562553</v>
      </c>
      <c r="CH379" s="386">
        <v>2971.4277663500525</v>
      </c>
      <c r="CI379" s="386">
        <v>2999.077040724238</v>
      </c>
      <c r="CJ379" s="386">
        <v>3026.9835928899543</v>
      </c>
      <c r="CK379" s="386">
        <v>3054.6675991237844</v>
      </c>
      <c r="CL379" s="386">
        <v>3082.6047960927594</v>
      </c>
      <c r="CM379" s="386">
        <v>3110.7974994136225</v>
      </c>
      <c r="CN379" s="386">
        <v>3139.2480458811469</v>
      </c>
      <c r="CO379" s="386">
        <v>3167.9587936618236</v>
      </c>
      <c r="CP379" s="386">
        <v>3189.7829949803186</v>
      </c>
      <c r="CQ379" s="386">
        <v>3211.757544139241</v>
      </c>
      <c r="CR379" s="386">
        <v>3233.8834768911843</v>
      </c>
      <c r="CS379" s="386">
        <v>3256.1618361240858</v>
      </c>
      <c r="CT379" s="386">
        <v>3278.5936719103806</v>
      </c>
      <c r="CU379" s="386">
        <v>3298.1785107716346</v>
      </c>
      <c r="CV379" s="386">
        <v>3317.8803406209781</v>
      </c>
      <c r="CW379" s="386">
        <v>3337.6998603097722</v>
      </c>
      <c r="CX379" s="386">
        <v>3357.6377728640009</v>
      </c>
      <c r="CY379" s="386">
        <v>3377.6947855092067</v>
      </c>
      <c r="CZ379" s="386">
        <v>3403.8411867223313</v>
      </c>
      <c r="DA379" s="386">
        <v>3430.1899846408451</v>
      </c>
      <c r="DB379" s="386">
        <v>3456.7427459976238</v>
      </c>
      <c r="DC379" s="386">
        <v>3483.5010496534665</v>
      </c>
      <c r="DD379" s="386">
        <v>3510.4664866909789</v>
      </c>
      <c r="DE379" s="386">
        <v>3534.5405142442924</v>
      </c>
      <c r="DF379" s="386">
        <v>3558.7796363241696</v>
      </c>
      <c r="DG379" s="386">
        <v>3583.1849851135257</v>
      </c>
      <c r="DH379" s="386">
        <v>3607.7577005595444</v>
      </c>
      <c r="DI379" s="386">
        <v>3632.498930426922</v>
      </c>
      <c r="DJ379" s="387">
        <v>3632.498930426922</v>
      </c>
      <c r="DK379" s="387">
        <v>3632.498930426922</v>
      </c>
      <c r="DL379" s="387">
        <v>3632.498930426922</v>
      </c>
      <c r="DM379" s="387">
        <v>3632.498930426922</v>
      </c>
      <c r="DN379" s="387">
        <v>3632.498930426922</v>
      </c>
      <c r="DO379" s="387">
        <v>3632.498930426922</v>
      </c>
      <c r="DP379" s="387">
        <v>3632.498930426922</v>
      </c>
      <c r="DQ379" s="387">
        <v>3632.498930426922</v>
      </c>
      <c r="DR379" s="387">
        <v>3632.498930426922</v>
      </c>
      <c r="DS379" s="387">
        <v>3632.498930426922</v>
      </c>
      <c r="DT379" s="387">
        <v>3632.498930426922</v>
      </c>
      <c r="DU379" s="387">
        <v>3632.498930426922</v>
      </c>
      <c r="DV379" s="387">
        <v>3632.498930426922</v>
      </c>
      <c r="DW379" s="387">
        <v>3632.498930426922</v>
      </c>
      <c r="DX379" s="387">
        <v>3632.498930426922</v>
      </c>
      <c r="DY379" s="387">
        <v>3632.498930426922</v>
      </c>
      <c r="DZ379" s="387">
        <v>3632.498930426922</v>
      </c>
      <c r="EA379" s="387">
        <v>3632.498930426922</v>
      </c>
      <c r="EB379" s="387">
        <v>3632.498930426922</v>
      </c>
      <c r="EC379" s="387">
        <v>3632.498930426922</v>
      </c>
      <c r="ED379" s="387">
        <v>3632.498930426922</v>
      </c>
      <c r="EE379" s="387">
        <v>3632.498930426922</v>
      </c>
      <c r="EF379" s="387">
        <v>3632.498930426922</v>
      </c>
      <c r="EG379" s="387">
        <v>3632.498930426922</v>
      </c>
      <c r="EH379" s="387">
        <v>3632.498930426922</v>
      </c>
      <c r="EI379" s="387">
        <v>3632.498930426922</v>
      </c>
      <c r="EJ379" s="387">
        <v>3632.498930426922</v>
      </c>
      <c r="EK379" s="387">
        <v>3632.498930426922</v>
      </c>
      <c r="EY379" s="386">
        <v>355</v>
      </c>
      <c r="EZ379" s="386">
        <v>357</v>
      </c>
      <c r="FA379" s="386">
        <v>359</v>
      </c>
      <c r="FB379" s="386">
        <v>361</v>
      </c>
      <c r="FC379" s="386">
        <v>361</v>
      </c>
      <c r="FD379" s="386">
        <v>367</v>
      </c>
      <c r="FE379" s="386">
        <v>373</v>
      </c>
      <c r="FF379" s="386">
        <v>379</v>
      </c>
      <c r="FG379" s="386">
        <v>385</v>
      </c>
      <c r="FH379" s="386">
        <v>391</v>
      </c>
      <c r="FI379" s="386">
        <v>398.29999999999995</v>
      </c>
      <c r="FJ379" s="386">
        <v>403</v>
      </c>
      <c r="FK379" s="386">
        <v>408</v>
      </c>
      <c r="FL379" s="386">
        <v>413</v>
      </c>
      <c r="FM379" s="386">
        <v>418</v>
      </c>
      <c r="FN379" s="386">
        <v>423</v>
      </c>
      <c r="FO379" s="386">
        <v>428</v>
      </c>
      <c r="FP379" s="386">
        <v>433</v>
      </c>
      <c r="FQ379" s="386">
        <v>438</v>
      </c>
      <c r="FR379" s="386">
        <v>443</v>
      </c>
      <c r="FS379" s="386">
        <v>448</v>
      </c>
      <c r="FT379" s="386">
        <v>453</v>
      </c>
      <c r="FU379" s="386">
        <v>458</v>
      </c>
      <c r="FV379" s="386">
        <v>463</v>
      </c>
      <c r="FW379" s="386">
        <v>468</v>
      </c>
      <c r="FX379" s="386">
        <v>473</v>
      </c>
      <c r="FY379" s="386">
        <v>478</v>
      </c>
      <c r="FZ379" s="386">
        <v>483</v>
      </c>
      <c r="GA379" s="386">
        <v>488</v>
      </c>
      <c r="GB379" s="386">
        <v>493</v>
      </c>
      <c r="GC379" s="386">
        <v>491</v>
      </c>
      <c r="GD379" s="387">
        <v>491</v>
      </c>
      <c r="GE379" s="387">
        <v>491</v>
      </c>
      <c r="GF379" s="387">
        <v>491</v>
      </c>
      <c r="GG379" s="387">
        <v>491</v>
      </c>
      <c r="GH379" s="387">
        <v>491</v>
      </c>
      <c r="GI379" s="387">
        <v>491</v>
      </c>
      <c r="GJ379" s="387">
        <v>491</v>
      </c>
      <c r="GK379" s="387">
        <v>491</v>
      </c>
      <c r="GL379" s="387">
        <v>491</v>
      </c>
      <c r="GM379" s="387">
        <v>491</v>
      </c>
      <c r="GN379" s="387">
        <v>491</v>
      </c>
      <c r="GO379" s="387">
        <v>491</v>
      </c>
      <c r="GP379" s="387">
        <v>491</v>
      </c>
      <c r="GQ379" s="387">
        <v>491</v>
      </c>
      <c r="GR379" s="387">
        <v>491</v>
      </c>
      <c r="GS379" s="387">
        <v>491</v>
      </c>
      <c r="GT379" s="387">
        <v>491</v>
      </c>
      <c r="GU379" s="387">
        <v>491</v>
      </c>
      <c r="GV379" s="387">
        <v>491</v>
      </c>
      <c r="GW379" s="387">
        <v>491</v>
      </c>
      <c r="GX379" s="387">
        <v>491</v>
      </c>
      <c r="GY379" s="387">
        <v>491</v>
      </c>
      <c r="GZ379" s="387">
        <v>491</v>
      </c>
      <c r="HA379" s="387">
        <v>491</v>
      </c>
      <c r="HB379" s="387">
        <v>491</v>
      </c>
      <c r="HC379" s="387">
        <v>491</v>
      </c>
      <c r="HD379" s="387">
        <v>491</v>
      </c>
      <c r="HE379" s="387">
        <v>491</v>
      </c>
      <c r="HS379" s="394">
        <v>2.5559056601279546</v>
      </c>
      <c r="HT379" s="394">
        <v>2.5559056601279542</v>
      </c>
      <c r="HU379" s="394">
        <v>2.5559056601279546</v>
      </c>
      <c r="HV379" s="394">
        <v>2.5559056601279546</v>
      </c>
      <c r="HW379" s="394">
        <v>2.5559056601279542</v>
      </c>
      <c r="HX379" s="394">
        <v>2.5600286433110671</v>
      </c>
      <c r="HY379" s="394">
        <v>2.5641582773618516</v>
      </c>
      <c r="HZ379" s="394">
        <v>2.5682945730089575</v>
      </c>
      <c r="IA379" s="394">
        <v>2.5724375409983411</v>
      </c>
      <c r="IB379" s="394">
        <v>2.5765871920932915</v>
      </c>
      <c r="IC379" s="394">
        <v>2.5806994246549255</v>
      </c>
      <c r="ID379" s="394">
        <v>2.5848182203387746</v>
      </c>
      <c r="IE379" s="394">
        <v>2.5889435896195812</v>
      </c>
      <c r="IF379" s="394">
        <v>2.5930755429888039</v>
      </c>
      <c r="IG379" s="394">
        <v>2.5972140909546475</v>
      </c>
      <c r="IH379" s="394">
        <v>2.5977786528802111</v>
      </c>
      <c r="II379" s="394">
        <v>2.598343337525796</v>
      </c>
      <c r="IJ379" s="394">
        <v>2.5989081449180773</v>
      </c>
      <c r="IK379" s="394">
        <v>2.5994730750837376</v>
      </c>
      <c r="IL379" s="394">
        <v>2.600038128049464</v>
      </c>
      <c r="IM379" s="394">
        <v>2.6005767272110352</v>
      </c>
      <c r="IN379" s="394">
        <v>2.6011154379436841</v>
      </c>
      <c r="IO379" s="394">
        <v>2.6016542602705233</v>
      </c>
      <c r="IP379" s="394">
        <v>2.6021931942146694</v>
      </c>
      <c r="IQ379" s="394">
        <v>2.6027322397992423</v>
      </c>
      <c r="IR379" s="394">
        <v>2.6033059247166763</v>
      </c>
      <c r="IS379" s="394">
        <v>2.6038797360836847</v>
      </c>
      <c r="IT379" s="394">
        <v>2.6044536739281394</v>
      </c>
      <c r="IU379" s="394">
        <v>2.6050277382779181</v>
      </c>
      <c r="IV379" s="394">
        <v>2.6056019291609038</v>
      </c>
      <c r="IW379" s="394">
        <v>2.605750195594863</v>
      </c>
      <c r="IX379" s="394">
        <v>2.6058984704656196</v>
      </c>
      <c r="IY379" s="394">
        <v>2.6060467537736538</v>
      </c>
      <c r="IZ379" s="394">
        <v>2.6061950455194451</v>
      </c>
      <c r="JA379" s="394">
        <v>2.606343345703475</v>
      </c>
      <c r="JB379" s="394">
        <v>2.606343345703475</v>
      </c>
      <c r="JC379" s="394">
        <v>2.606343345703475</v>
      </c>
      <c r="JD379" s="394">
        <v>2.606343345703475</v>
      </c>
      <c r="JE379" s="394">
        <v>2.606343345703475</v>
      </c>
      <c r="JF379" s="394">
        <v>2.606343345703475</v>
      </c>
      <c r="JG379" s="394">
        <v>2.606343345703475</v>
      </c>
      <c r="JH379" s="394">
        <v>2.606343345703475</v>
      </c>
      <c r="JI379" s="394">
        <v>2.606343345703475</v>
      </c>
      <c r="JJ379" s="394">
        <v>2.606343345703475</v>
      </c>
      <c r="JK379" s="394">
        <v>2.606343345703475</v>
      </c>
      <c r="JL379" s="394">
        <v>2.606343345703475</v>
      </c>
      <c r="JM379" s="394">
        <v>2.606343345703475</v>
      </c>
      <c r="JN379" s="394">
        <v>2.606343345703475</v>
      </c>
      <c r="JO379" s="394">
        <v>2.606343345703475</v>
      </c>
      <c r="JP379" s="394">
        <v>2.606343345703475</v>
      </c>
      <c r="JQ379" s="394">
        <v>2.606343345703475</v>
      </c>
      <c r="JR379" s="394">
        <v>2.606343345703475</v>
      </c>
      <c r="JS379" s="394">
        <v>2.606343345703475</v>
      </c>
      <c r="JT379" s="394">
        <v>2.606343345703475</v>
      </c>
      <c r="JU379" s="394">
        <v>2.606343345703475</v>
      </c>
      <c r="JV379" s="394">
        <v>2.606343345703475</v>
      </c>
      <c r="JW379" s="394">
        <v>2.606343345703475</v>
      </c>
      <c r="JX379" s="394">
        <v>2.606343345703475</v>
      </c>
      <c r="JY379" s="394">
        <v>2.606343345703475</v>
      </c>
      <c r="JZ379" s="394">
        <v>2.606343345703475</v>
      </c>
      <c r="KA379" s="394">
        <v>2.606343345703475</v>
      </c>
      <c r="KB379" s="394">
        <v>2.606343345703475</v>
      </c>
      <c r="KC379" s="394">
        <v>2.606343345703475</v>
      </c>
    </row>
    <row r="380" spans="1:289" x14ac:dyDescent="0.25">
      <c r="A380" s="383">
        <v>371</v>
      </c>
      <c r="B380" s="384" t="s">
        <v>866</v>
      </c>
      <c r="C380" s="385" t="s">
        <v>142</v>
      </c>
      <c r="D380" s="385" t="s">
        <v>142</v>
      </c>
      <c r="E380" s="129">
        <v>2052</v>
      </c>
      <c r="F380" s="386">
        <v>1419.2348999999999</v>
      </c>
      <c r="G380" s="386">
        <v>1413.2983227440909</v>
      </c>
      <c r="H380" s="386">
        <v>1407.3865778464585</v>
      </c>
      <c r="I380" s="386">
        <v>1401.4995614347886</v>
      </c>
      <c r="J380" s="386">
        <v>1395.6371700712587</v>
      </c>
      <c r="K380" s="386">
        <v>1403.7717033189972</v>
      </c>
      <c r="L380" s="386">
        <v>1411.9536490551516</v>
      </c>
      <c r="M380" s="386">
        <v>1420.1832836255167</v>
      </c>
      <c r="N380" s="386">
        <v>1428.4608849865813</v>
      </c>
      <c r="O380" s="386">
        <v>1436.7867327149168</v>
      </c>
      <c r="P380" s="386">
        <v>1445.0809317062237</v>
      </c>
      <c r="Q380" s="386">
        <v>1453.4230109676787</v>
      </c>
      <c r="R380" s="386">
        <v>1461.8132468997237</v>
      </c>
      <c r="S380" s="386">
        <v>1470.2519174983897</v>
      </c>
      <c r="T380" s="386">
        <v>1478.7393023645056</v>
      </c>
      <c r="U380" s="386">
        <v>1486.310076642442</v>
      </c>
      <c r="V380" s="386">
        <v>1493.9196113855096</v>
      </c>
      <c r="W380" s="386">
        <v>1501.5681050375665</v>
      </c>
      <c r="X380" s="386">
        <v>1509.2557570584538</v>
      </c>
      <c r="Y380" s="386">
        <v>1516.9827679291966</v>
      </c>
      <c r="Z380" s="386">
        <v>1523.718259754686</v>
      </c>
      <c r="AA380" s="386">
        <v>1530.4836575560969</v>
      </c>
      <c r="AB380" s="386">
        <v>1537.2790941177041</v>
      </c>
      <c r="AC380" s="386">
        <v>1544.1047028133519</v>
      </c>
      <c r="AD380" s="386">
        <v>1550.9606176090724</v>
      </c>
      <c r="AE380" s="386">
        <v>1560.0075419419131</v>
      </c>
      <c r="AF380" s="386">
        <v>1569.1072379821426</v>
      </c>
      <c r="AG380" s="386">
        <v>1578.2600135529501</v>
      </c>
      <c r="AH380" s="386">
        <v>1587.4661782730916</v>
      </c>
      <c r="AI380" s="386">
        <v>1596.7260435673631</v>
      </c>
      <c r="AJ380" s="386">
        <v>1605.2174720389419</v>
      </c>
      <c r="AK380" s="386">
        <v>1613.7540581365131</v>
      </c>
      <c r="AL380" s="386">
        <v>1622.3360420094455</v>
      </c>
      <c r="AM380" s="386">
        <v>1630.9636650842276</v>
      </c>
      <c r="AN380" s="386">
        <v>1639.6371700712612</v>
      </c>
      <c r="AO380" s="387">
        <v>1639.6371700712612</v>
      </c>
      <c r="AP380" s="387">
        <v>1639.6371700712612</v>
      </c>
      <c r="AQ380" s="387">
        <v>1639.6371700712612</v>
      </c>
      <c r="AR380" s="387">
        <v>1639.6371700712612</v>
      </c>
      <c r="AS380" s="387">
        <v>1639.6371700712612</v>
      </c>
      <c r="AT380" s="387">
        <v>1639.6371700712612</v>
      </c>
      <c r="AU380" s="387">
        <v>1639.6371700712612</v>
      </c>
      <c r="AV380" s="387">
        <v>1639.6371700712612</v>
      </c>
      <c r="AW380" s="387">
        <v>1639.6371700712612</v>
      </c>
      <c r="AX380" s="387">
        <v>1639.6371700712612</v>
      </c>
      <c r="AY380" s="387">
        <v>1639.6371700712612</v>
      </c>
      <c r="AZ380" s="387">
        <v>1639.6371700712612</v>
      </c>
      <c r="BA380" s="387">
        <v>1639.6371700712612</v>
      </c>
      <c r="BB380" s="387">
        <v>1639.6371700712612</v>
      </c>
      <c r="BC380" s="387">
        <v>1639.6371700712612</v>
      </c>
      <c r="BD380" s="387">
        <v>1639.6371700712612</v>
      </c>
      <c r="BE380" s="387">
        <v>1639.6371700712612</v>
      </c>
      <c r="BF380" s="387">
        <v>1639.6371700712612</v>
      </c>
      <c r="BG380" s="387">
        <v>1639.6371700712612</v>
      </c>
      <c r="BH380" s="387">
        <v>1639.6371700712612</v>
      </c>
      <c r="BI380" s="387">
        <v>1639.6371700712612</v>
      </c>
      <c r="BJ380" s="387">
        <v>1639.6371700712612</v>
      </c>
      <c r="BK380" s="387">
        <v>1639.6371700712612</v>
      </c>
      <c r="BL380" s="387">
        <v>1639.6371700712612</v>
      </c>
      <c r="BM380" s="387">
        <v>1639.6371700712612</v>
      </c>
      <c r="BN380" s="387">
        <v>1639.6371700712612</v>
      </c>
      <c r="BO380" s="387">
        <v>1639.6371700712612</v>
      </c>
      <c r="BP380" s="387">
        <v>1639.6371700712612</v>
      </c>
      <c r="CA380" s="386">
        <v>4210</v>
      </c>
      <c r="CB380" s="386">
        <v>4192.3898142249909</v>
      </c>
      <c r="CC380" s="386">
        <v>4174.8532908355</v>
      </c>
      <c r="CD380" s="386">
        <v>4157.3901217060411</v>
      </c>
      <c r="CE380" s="386">
        <v>4140</v>
      </c>
      <c r="CF380" s="386">
        <v>4154.103136074179</v>
      </c>
      <c r="CG380" s="386">
        <v>4168.2543152515291</v>
      </c>
      <c r="CH380" s="386">
        <v>4182.4537011935045</v>
      </c>
      <c r="CI380" s="386">
        <v>4196.7014581190806</v>
      </c>
      <c r="CJ380" s="386">
        <v>4210.9977508066549</v>
      </c>
      <c r="CK380" s="386">
        <v>4225.0083835965952</v>
      </c>
      <c r="CL380" s="386">
        <v>4239.0656319020954</v>
      </c>
      <c r="CM380" s="386">
        <v>4253.1696508200966</v>
      </c>
      <c r="CN380" s="386">
        <v>4267.3205959635716</v>
      </c>
      <c r="CO380" s="386">
        <v>4281.518623463242</v>
      </c>
      <c r="CP380" s="386">
        <v>4290.4767153295561</v>
      </c>
      <c r="CQ380" s="386">
        <v>4299.4535499404292</v>
      </c>
      <c r="CR380" s="386">
        <v>4308.4491665107389</v>
      </c>
      <c r="CS380" s="386">
        <v>4317.4636043374112</v>
      </c>
      <c r="CT380" s="386">
        <v>4326.4969027995903</v>
      </c>
      <c r="CU380" s="386">
        <v>4332.5036436754444</v>
      </c>
      <c r="CV380" s="386">
        <v>4338.5187240778851</v>
      </c>
      <c r="CW380" s="386">
        <v>4344.542155585189</v>
      </c>
      <c r="CX380" s="386">
        <v>4350.5739497917066</v>
      </c>
      <c r="CY380" s="386">
        <v>4356.6141183078871</v>
      </c>
      <c r="CZ380" s="386">
        <v>4368.3706026105938</v>
      </c>
      <c r="DA380" s="386">
        <v>4380.1588122209369</v>
      </c>
      <c r="DB380" s="386">
        <v>4391.9788327508331</v>
      </c>
      <c r="DC380" s="386">
        <v>4403.8307500432256</v>
      </c>
      <c r="DD380" s="386">
        <v>4415.7146501727057</v>
      </c>
      <c r="DE380" s="386">
        <v>4438.6312887343147</v>
      </c>
      <c r="DF380" s="386">
        <v>4461.6668598729966</v>
      </c>
      <c r="DG380" s="386">
        <v>4484.8219808240337</v>
      </c>
      <c r="DH380" s="386">
        <v>4508.0972720260324</v>
      </c>
      <c r="DI380" s="386">
        <v>4531.4933571375441</v>
      </c>
      <c r="DJ380" s="387">
        <v>4531.4933571375441</v>
      </c>
      <c r="DK380" s="387">
        <v>4531.4933571375441</v>
      </c>
      <c r="DL380" s="387">
        <v>4531.4933571375441</v>
      </c>
      <c r="DM380" s="387">
        <v>4531.4933571375441</v>
      </c>
      <c r="DN380" s="387">
        <v>4531.4933571375441</v>
      </c>
      <c r="DO380" s="387">
        <v>4531.4933571375441</v>
      </c>
      <c r="DP380" s="387">
        <v>4531.4933571375441</v>
      </c>
      <c r="DQ380" s="387">
        <v>4531.4933571375441</v>
      </c>
      <c r="DR380" s="387">
        <v>4531.4933571375441</v>
      </c>
      <c r="DS380" s="387">
        <v>4531.4933571375441</v>
      </c>
      <c r="DT380" s="387">
        <v>4531.4933571375441</v>
      </c>
      <c r="DU380" s="387">
        <v>4531.4933571375441</v>
      </c>
      <c r="DV380" s="387">
        <v>4531.4933571375441</v>
      </c>
      <c r="DW380" s="387">
        <v>4531.4933571375441</v>
      </c>
      <c r="DX380" s="387">
        <v>4531.4933571375441</v>
      </c>
      <c r="DY380" s="387">
        <v>4531.4933571375441</v>
      </c>
      <c r="DZ380" s="387">
        <v>4531.4933571375441</v>
      </c>
      <c r="EA380" s="387">
        <v>4531.4933571375441</v>
      </c>
      <c r="EB380" s="387">
        <v>4531.4933571375441</v>
      </c>
      <c r="EC380" s="387">
        <v>4531.4933571375441</v>
      </c>
      <c r="ED380" s="387">
        <v>4531.4933571375441</v>
      </c>
      <c r="EE380" s="387">
        <v>4531.4933571375441</v>
      </c>
      <c r="EF380" s="387">
        <v>4531.4933571375441</v>
      </c>
      <c r="EG380" s="387">
        <v>4531.4933571375441</v>
      </c>
      <c r="EH380" s="387">
        <v>4531.4933571375441</v>
      </c>
      <c r="EI380" s="387">
        <v>4531.4933571375441</v>
      </c>
      <c r="EJ380" s="387">
        <v>4531.4933571375441</v>
      </c>
      <c r="EK380" s="387">
        <v>4531.4933571375441</v>
      </c>
      <c r="EY380" s="386">
        <v>816</v>
      </c>
      <c r="EZ380" s="386">
        <v>823</v>
      </c>
      <c r="FA380" s="386">
        <v>830</v>
      </c>
      <c r="FB380" s="386">
        <v>837</v>
      </c>
      <c r="FC380" s="386">
        <v>844.5</v>
      </c>
      <c r="FD380" s="386">
        <v>855</v>
      </c>
      <c r="FE380" s="386">
        <v>866</v>
      </c>
      <c r="FF380" s="386">
        <v>877</v>
      </c>
      <c r="FG380" s="386">
        <v>888</v>
      </c>
      <c r="FH380" s="386">
        <v>899</v>
      </c>
      <c r="FI380" s="386">
        <v>909.69999999999982</v>
      </c>
      <c r="FJ380" s="386">
        <v>919</v>
      </c>
      <c r="FK380" s="386">
        <v>929</v>
      </c>
      <c r="FL380" s="386">
        <v>939</v>
      </c>
      <c r="FM380" s="386">
        <v>949</v>
      </c>
      <c r="FN380" s="386">
        <v>959</v>
      </c>
      <c r="FO380" s="386">
        <v>969</v>
      </c>
      <c r="FP380" s="386">
        <v>979</v>
      </c>
      <c r="FQ380" s="386">
        <v>989</v>
      </c>
      <c r="FR380" s="386">
        <v>999</v>
      </c>
      <c r="FS380" s="386">
        <v>1009</v>
      </c>
      <c r="FT380" s="386">
        <v>1019</v>
      </c>
      <c r="FU380" s="386">
        <v>1029</v>
      </c>
      <c r="FV380" s="386">
        <v>1039</v>
      </c>
      <c r="FW380" s="386">
        <v>1049</v>
      </c>
      <c r="FX380" s="386">
        <v>1059</v>
      </c>
      <c r="FY380" s="386">
        <v>1069</v>
      </c>
      <c r="FZ380" s="386">
        <v>1079</v>
      </c>
      <c r="GA380" s="386">
        <v>1089</v>
      </c>
      <c r="GB380" s="386">
        <v>1099</v>
      </c>
      <c r="GC380" s="386">
        <v>1104.1000000000001</v>
      </c>
      <c r="GD380" s="387">
        <v>1104.1000000000001</v>
      </c>
      <c r="GE380" s="387">
        <v>1104.1000000000001</v>
      </c>
      <c r="GF380" s="387">
        <v>1104.1000000000001</v>
      </c>
      <c r="GG380" s="387">
        <v>1104.1000000000001</v>
      </c>
      <c r="GH380" s="387">
        <v>1104.1000000000001</v>
      </c>
      <c r="GI380" s="387">
        <v>1104.1000000000001</v>
      </c>
      <c r="GJ380" s="387">
        <v>1104.1000000000001</v>
      </c>
      <c r="GK380" s="387">
        <v>1104.1000000000001</v>
      </c>
      <c r="GL380" s="387">
        <v>1104.1000000000001</v>
      </c>
      <c r="GM380" s="387">
        <v>1104.1000000000001</v>
      </c>
      <c r="GN380" s="387">
        <v>1104.1000000000001</v>
      </c>
      <c r="GO380" s="387">
        <v>1104.1000000000001</v>
      </c>
      <c r="GP380" s="387">
        <v>1104.1000000000001</v>
      </c>
      <c r="GQ380" s="387">
        <v>1104.1000000000001</v>
      </c>
      <c r="GR380" s="387">
        <v>1104.1000000000001</v>
      </c>
      <c r="GS380" s="387">
        <v>1104.1000000000001</v>
      </c>
      <c r="GT380" s="387">
        <v>1104.1000000000001</v>
      </c>
      <c r="GU380" s="387">
        <v>1104.1000000000001</v>
      </c>
      <c r="GV380" s="387">
        <v>1104.1000000000001</v>
      </c>
      <c r="GW380" s="387">
        <v>1104.1000000000001</v>
      </c>
      <c r="GX380" s="387">
        <v>1104.1000000000001</v>
      </c>
      <c r="GY380" s="387">
        <v>1104.1000000000001</v>
      </c>
      <c r="GZ380" s="387">
        <v>1104.1000000000001</v>
      </c>
      <c r="HA380" s="387">
        <v>1104.1000000000001</v>
      </c>
      <c r="HB380" s="387">
        <v>1104.1000000000001</v>
      </c>
      <c r="HC380" s="387">
        <v>1104.1000000000001</v>
      </c>
      <c r="HD380" s="387">
        <v>1104.1000000000001</v>
      </c>
      <c r="HE380" s="387">
        <v>1104.1000000000001</v>
      </c>
      <c r="HS380" s="394">
        <v>2.9663870300821946</v>
      </c>
      <c r="HT380" s="394">
        <v>2.9663870300821946</v>
      </c>
      <c r="HU380" s="394">
        <v>2.9663870300821951</v>
      </c>
      <c r="HV380" s="394">
        <v>2.9663870300821951</v>
      </c>
      <c r="HW380" s="394">
        <v>2.9663870300821946</v>
      </c>
      <c r="HX380" s="394">
        <v>2.9592441037616415</v>
      </c>
      <c r="HY380" s="394">
        <v>2.9521183772858501</v>
      </c>
      <c r="HZ380" s="394">
        <v>2.9450098092383699</v>
      </c>
      <c r="IA380" s="394">
        <v>2.9379183583024773</v>
      </c>
      <c r="IB380" s="394">
        <v>2.9308439832609379</v>
      </c>
      <c r="IC380" s="394">
        <v>2.9237174824582861</v>
      </c>
      <c r="ID380" s="394">
        <v>2.9166083101159623</v>
      </c>
      <c r="IE380" s="394">
        <v>2.9095164240989071</v>
      </c>
      <c r="IF380" s="394">
        <v>2.9024417823745128</v>
      </c>
      <c r="IG380" s="394">
        <v>2.8953843430123816</v>
      </c>
      <c r="IH380" s="394">
        <v>2.8866632762267854</v>
      </c>
      <c r="II380" s="394">
        <v>2.8779684778038197</v>
      </c>
      <c r="IJ380" s="394">
        <v>2.8692998686216429</v>
      </c>
      <c r="IK380" s="394">
        <v>2.8606573697967312</v>
      </c>
      <c r="IL380" s="394">
        <v>2.8520409026831639</v>
      </c>
      <c r="IM380" s="394">
        <v>2.843375811728452</v>
      </c>
      <c r="IN380" s="394">
        <v>2.834737047114706</v>
      </c>
      <c r="IO380" s="394">
        <v>2.8261245288570498</v>
      </c>
      <c r="IP380" s="394">
        <v>2.8175381772136179</v>
      </c>
      <c r="IQ380" s="394">
        <v>2.8089779126848171</v>
      </c>
      <c r="IR380" s="394">
        <v>2.8002240278741231</v>
      </c>
      <c r="IS380" s="394">
        <v>2.7914974236265588</v>
      </c>
      <c r="IT380" s="394">
        <v>2.7827980149251141</v>
      </c>
      <c r="IU380" s="394">
        <v>2.7741257170177236</v>
      </c>
      <c r="IV380" s="394">
        <v>2.7654804454164426</v>
      </c>
      <c r="IW380" s="394">
        <v>2.765127695187855</v>
      </c>
      <c r="IX380" s="394">
        <v>2.7647749899542426</v>
      </c>
      <c r="IY380" s="394">
        <v>2.7644223297098658</v>
      </c>
      <c r="IZ380" s="394">
        <v>2.7640697144489859</v>
      </c>
      <c r="JA380" s="394">
        <v>2.7637171441658634</v>
      </c>
      <c r="JB380" s="394">
        <v>2.7637171441658634</v>
      </c>
      <c r="JC380" s="394">
        <v>2.7637171441658634</v>
      </c>
      <c r="JD380" s="394">
        <v>2.7637171441658634</v>
      </c>
      <c r="JE380" s="394">
        <v>2.7637171441658634</v>
      </c>
      <c r="JF380" s="394">
        <v>2.7637171441658634</v>
      </c>
      <c r="JG380" s="394">
        <v>2.7637171441658634</v>
      </c>
      <c r="JH380" s="394">
        <v>2.7637171441658634</v>
      </c>
      <c r="JI380" s="394">
        <v>2.7637171441658634</v>
      </c>
      <c r="JJ380" s="394">
        <v>2.7637171441658634</v>
      </c>
      <c r="JK380" s="394">
        <v>2.7637171441658634</v>
      </c>
      <c r="JL380" s="394">
        <v>2.7637171441658634</v>
      </c>
      <c r="JM380" s="394">
        <v>2.7637171441658634</v>
      </c>
      <c r="JN380" s="394">
        <v>2.7637171441658634</v>
      </c>
      <c r="JO380" s="394">
        <v>2.7637171441658634</v>
      </c>
      <c r="JP380" s="394">
        <v>2.7637171441658634</v>
      </c>
      <c r="JQ380" s="394">
        <v>2.7637171441658634</v>
      </c>
      <c r="JR380" s="394">
        <v>2.7637171441658634</v>
      </c>
      <c r="JS380" s="394">
        <v>2.7637171441658634</v>
      </c>
      <c r="JT380" s="394">
        <v>2.7637171441658634</v>
      </c>
      <c r="JU380" s="394">
        <v>2.7637171441658634</v>
      </c>
      <c r="JV380" s="394">
        <v>2.7637171441658634</v>
      </c>
      <c r="JW380" s="394">
        <v>2.7637171441658634</v>
      </c>
      <c r="JX380" s="394">
        <v>2.7637171441658634</v>
      </c>
      <c r="JY380" s="394">
        <v>2.7637171441658634</v>
      </c>
      <c r="JZ380" s="394">
        <v>2.7637171441658634</v>
      </c>
      <c r="KA380" s="394">
        <v>2.7637171441658634</v>
      </c>
      <c r="KB380" s="394">
        <v>2.7637171441658634</v>
      </c>
      <c r="KC380" s="394">
        <v>2.7637171441658634</v>
      </c>
    </row>
    <row r="381" spans="1:289" x14ac:dyDescent="0.25">
      <c r="A381" s="383">
        <v>372</v>
      </c>
      <c r="B381" s="384" t="s">
        <v>866</v>
      </c>
      <c r="C381" s="385" t="s">
        <v>142</v>
      </c>
      <c r="D381" s="385" t="s">
        <v>142</v>
      </c>
      <c r="E381" s="129">
        <v>2052</v>
      </c>
      <c r="F381" s="386">
        <v>2320.0903000000003</v>
      </c>
      <c r="G381" s="386">
        <v>2301.9490309874986</v>
      </c>
      <c r="H381" s="386">
        <v>2283.9496123337458</v>
      </c>
      <c r="I381" s="386">
        <v>2266.0909348812584</v>
      </c>
      <c r="J381" s="386">
        <v>2248.3718981452862</v>
      </c>
      <c r="K381" s="386">
        <v>2258.8550018100896</v>
      </c>
      <c r="L381" s="386">
        <v>2269.3869832706605</v>
      </c>
      <c r="M381" s="386">
        <v>2279.9680704212369</v>
      </c>
      <c r="N381" s="386">
        <v>2290.5984922186203</v>
      </c>
      <c r="O381" s="386">
        <v>2301.2784786871321</v>
      </c>
      <c r="P381" s="386">
        <v>2311.9665408341771</v>
      </c>
      <c r="Q381" s="386">
        <v>2322.7042426374032</v>
      </c>
      <c r="R381" s="386">
        <v>2333.4918146433242</v>
      </c>
      <c r="S381" s="386">
        <v>2344.3294884692045</v>
      </c>
      <c r="T381" s="386">
        <v>2355.2174968080321</v>
      </c>
      <c r="U381" s="386">
        <v>2365.0423171935863</v>
      </c>
      <c r="V381" s="386">
        <v>2374.9081219450172</v>
      </c>
      <c r="W381" s="386">
        <v>2384.8150820291394</v>
      </c>
      <c r="X381" s="386">
        <v>2394.763369125958</v>
      </c>
      <c r="Y381" s="386">
        <v>2404.7531556316439</v>
      </c>
      <c r="Z381" s="386">
        <v>2413.5323692257571</v>
      </c>
      <c r="AA381" s="386">
        <v>2422.3436337566372</v>
      </c>
      <c r="AB381" s="386">
        <v>2431.1870662350548</v>
      </c>
      <c r="AC381" s="386">
        <v>2440.0627840989605</v>
      </c>
      <c r="AD381" s="386">
        <v>2448.9709052150438</v>
      </c>
      <c r="AE381" s="386">
        <v>2460.7682437969884</v>
      </c>
      <c r="AF381" s="386">
        <v>2472.6224132695415</v>
      </c>
      <c r="AG381" s="386">
        <v>2484.5336874020877</v>
      </c>
      <c r="AH381" s="386">
        <v>2496.5023412828314</v>
      </c>
      <c r="AI381" s="386">
        <v>2508.5286513251481</v>
      </c>
      <c r="AJ381" s="386">
        <v>2519.5991569840694</v>
      </c>
      <c r="AK381" s="386">
        <v>2530.7185184116815</v>
      </c>
      <c r="AL381" s="386">
        <v>2541.8869512156734</v>
      </c>
      <c r="AM381" s="386">
        <v>2553.1046719552414</v>
      </c>
      <c r="AN381" s="386">
        <v>2564.3718981452894</v>
      </c>
      <c r="AO381" s="387">
        <v>2564.3718981452894</v>
      </c>
      <c r="AP381" s="387">
        <v>2564.3718981452894</v>
      </c>
      <c r="AQ381" s="387">
        <v>2564.3718981452894</v>
      </c>
      <c r="AR381" s="387">
        <v>2564.3718981452894</v>
      </c>
      <c r="AS381" s="387">
        <v>2564.3718981452894</v>
      </c>
      <c r="AT381" s="387">
        <v>2564.3718981452894</v>
      </c>
      <c r="AU381" s="387">
        <v>2564.3718981452894</v>
      </c>
      <c r="AV381" s="387">
        <v>2564.3718981452894</v>
      </c>
      <c r="AW381" s="387">
        <v>2564.3718981452894</v>
      </c>
      <c r="AX381" s="387">
        <v>2564.3718981452894</v>
      </c>
      <c r="AY381" s="387">
        <v>2564.3718981452894</v>
      </c>
      <c r="AZ381" s="387">
        <v>2564.3718981452894</v>
      </c>
      <c r="BA381" s="387">
        <v>2564.3718981452894</v>
      </c>
      <c r="BB381" s="387">
        <v>2564.3718981452894</v>
      </c>
      <c r="BC381" s="387">
        <v>2564.3718981452894</v>
      </c>
      <c r="BD381" s="387">
        <v>2564.3718981452894</v>
      </c>
      <c r="BE381" s="387">
        <v>2564.3718981452894</v>
      </c>
      <c r="BF381" s="387">
        <v>2564.3718981452894</v>
      </c>
      <c r="BG381" s="387">
        <v>2564.3718981452894</v>
      </c>
      <c r="BH381" s="387">
        <v>2564.3718981452894</v>
      </c>
      <c r="BI381" s="387">
        <v>2564.3718981452894</v>
      </c>
      <c r="BJ381" s="387">
        <v>2564.3718981452894</v>
      </c>
      <c r="BK381" s="387">
        <v>2564.3718981452894</v>
      </c>
      <c r="BL381" s="387">
        <v>2564.3718981452894</v>
      </c>
      <c r="BM381" s="387">
        <v>2564.3718981452894</v>
      </c>
      <c r="BN381" s="387">
        <v>2564.3718981452894</v>
      </c>
      <c r="BO381" s="387">
        <v>2564.3718981452894</v>
      </c>
      <c r="BP381" s="387">
        <v>2564.3718981452894</v>
      </c>
      <c r="CA381" s="386">
        <v>6470</v>
      </c>
      <c r="CB381" s="386">
        <v>6419.4097231858241</v>
      </c>
      <c r="CC381" s="386">
        <v>6369.2150222770788</v>
      </c>
      <c r="CD381" s="386">
        <v>6319.4128041834147</v>
      </c>
      <c r="CE381" s="386">
        <v>6270</v>
      </c>
      <c r="CF381" s="386">
        <v>6307.029234659185</v>
      </c>
      <c r="CG381" s="386">
        <v>6344.2771557967508</v>
      </c>
      <c r="CH381" s="386">
        <v>6381.7450549267205</v>
      </c>
      <c r="CI381" s="386">
        <v>6419.4342311905129</v>
      </c>
      <c r="CJ381" s="386">
        <v>6457.3459914019923</v>
      </c>
      <c r="CK381" s="386">
        <v>6495.3140995918284</v>
      </c>
      <c r="CL381" s="386">
        <v>6533.5054538709146</v>
      </c>
      <c r="CM381" s="386">
        <v>6571.9213668887014</v>
      </c>
      <c r="CN381" s="386">
        <v>6610.5631590127987</v>
      </c>
      <c r="CO381" s="386">
        <v>6649.4321583743522</v>
      </c>
      <c r="CP381" s="386">
        <v>6676.7107698038508</v>
      </c>
      <c r="CQ381" s="386">
        <v>6704.1012889306985</v>
      </c>
      <c r="CR381" s="386">
        <v>6731.6041748447124</v>
      </c>
      <c r="CS381" s="386">
        <v>6759.2198885190774</v>
      </c>
      <c r="CT381" s="386">
        <v>6786.9488928180772</v>
      </c>
      <c r="CU381" s="386">
        <v>6811.2528911719046</v>
      </c>
      <c r="CV381" s="386">
        <v>6835.6439219088115</v>
      </c>
      <c r="CW381" s="386">
        <v>6860.1222966909199</v>
      </c>
      <c r="CX381" s="386">
        <v>6884.6883282964118</v>
      </c>
      <c r="CY381" s="386">
        <v>6909.3423306235209</v>
      </c>
      <c r="CZ381" s="386">
        <v>6942.1518840184135</v>
      </c>
      <c r="DA381" s="386">
        <v>6975.1172361481867</v>
      </c>
      <c r="DB381" s="386">
        <v>7008.2391268353413</v>
      </c>
      <c r="DC381" s="386">
        <v>7041.5182994154802</v>
      </c>
      <c r="DD381" s="386">
        <v>7074.9555007539975</v>
      </c>
      <c r="DE381" s="386">
        <v>7106.2121602703155</v>
      </c>
      <c r="DF381" s="386">
        <v>7137.6069095264229</v>
      </c>
      <c r="DG381" s="386">
        <v>7169.1403585931503</v>
      </c>
      <c r="DH381" s="386">
        <v>7200.8131202365785</v>
      </c>
      <c r="DI381" s="386">
        <v>7232.6258099299457</v>
      </c>
      <c r="DJ381" s="387">
        <v>7232.6258099299457</v>
      </c>
      <c r="DK381" s="387">
        <v>7232.6258099299457</v>
      </c>
      <c r="DL381" s="387">
        <v>7232.6258099299457</v>
      </c>
      <c r="DM381" s="387">
        <v>7232.6258099299457</v>
      </c>
      <c r="DN381" s="387">
        <v>7232.6258099299457</v>
      </c>
      <c r="DO381" s="387">
        <v>7232.6258099299457</v>
      </c>
      <c r="DP381" s="387">
        <v>7232.6258099299457</v>
      </c>
      <c r="DQ381" s="387">
        <v>7232.6258099299457</v>
      </c>
      <c r="DR381" s="387">
        <v>7232.6258099299457</v>
      </c>
      <c r="DS381" s="387">
        <v>7232.6258099299457</v>
      </c>
      <c r="DT381" s="387">
        <v>7232.6258099299457</v>
      </c>
      <c r="DU381" s="387">
        <v>7232.6258099299457</v>
      </c>
      <c r="DV381" s="387">
        <v>7232.6258099299457</v>
      </c>
      <c r="DW381" s="387">
        <v>7232.6258099299457</v>
      </c>
      <c r="DX381" s="387">
        <v>7232.6258099299457</v>
      </c>
      <c r="DY381" s="387">
        <v>7232.6258099299457</v>
      </c>
      <c r="DZ381" s="387">
        <v>7232.6258099299457</v>
      </c>
      <c r="EA381" s="387">
        <v>7232.6258099299457</v>
      </c>
      <c r="EB381" s="387">
        <v>7232.6258099299457</v>
      </c>
      <c r="EC381" s="387">
        <v>7232.6258099299457</v>
      </c>
      <c r="ED381" s="387">
        <v>7232.6258099299457</v>
      </c>
      <c r="EE381" s="387">
        <v>7232.6258099299457</v>
      </c>
      <c r="EF381" s="387">
        <v>7232.6258099299457</v>
      </c>
      <c r="EG381" s="387">
        <v>7232.6258099299457</v>
      </c>
      <c r="EH381" s="387">
        <v>7232.6258099299457</v>
      </c>
      <c r="EI381" s="387">
        <v>7232.6258099299457</v>
      </c>
      <c r="EJ381" s="387">
        <v>7232.6258099299457</v>
      </c>
      <c r="EK381" s="387">
        <v>7232.6258099299457</v>
      </c>
      <c r="EY381" s="386">
        <v>3157</v>
      </c>
      <c r="EZ381" s="386">
        <v>3197</v>
      </c>
      <c r="FA381" s="386">
        <v>3237</v>
      </c>
      <c r="FB381" s="386">
        <v>3277</v>
      </c>
      <c r="FC381" s="386">
        <v>3318.1</v>
      </c>
      <c r="FD381" s="386">
        <v>3363</v>
      </c>
      <c r="FE381" s="386">
        <v>3408</v>
      </c>
      <c r="FF381" s="386">
        <v>3453</v>
      </c>
      <c r="FG381" s="386">
        <v>3498</v>
      </c>
      <c r="FH381" s="386">
        <v>3543</v>
      </c>
      <c r="FI381" s="386">
        <v>3588.8</v>
      </c>
      <c r="FJ381" s="386">
        <v>3632</v>
      </c>
      <c r="FK381" s="386">
        <v>3675</v>
      </c>
      <c r="FL381" s="386">
        <v>3718</v>
      </c>
      <c r="FM381" s="386">
        <v>3761</v>
      </c>
      <c r="FN381" s="386">
        <v>3804</v>
      </c>
      <c r="FO381" s="386">
        <v>3847</v>
      </c>
      <c r="FP381" s="386">
        <v>3890</v>
      </c>
      <c r="FQ381" s="386">
        <v>3933</v>
      </c>
      <c r="FR381" s="386">
        <v>3976</v>
      </c>
      <c r="FS381" s="386">
        <v>4019</v>
      </c>
      <c r="FT381" s="386">
        <v>4062</v>
      </c>
      <c r="FU381" s="386">
        <v>4105</v>
      </c>
      <c r="FV381" s="386">
        <v>4148</v>
      </c>
      <c r="FW381" s="386">
        <v>4191</v>
      </c>
      <c r="FX381" s="386">
        <v>4234</v>
      </c>
      <c r="FY381" s="386">
        <v>4277</v>
      </c>
      <c r="FZ381" s="386">
        <v>4320</v>
      </c>
      <c r="GA381" s="386">
        <v>4363</v>
      </c>
      <c r="GB381" s="386">
        <v>4406</v>
      </c>
      <c r="GC381" s="386">
        <v>4446.3</v>
      </c>
      <c r="GD381" s="387">
        <v>4446.3</v>
      </c>
      <c r="GE381" s="387">
        <v>4446.3</v>
      </c>
      <c r="GF381" s="387">
        <v>4446.3</v>
      </c>
      <c r="GG381" s="387">
        <v>4446.3</v>
      </c>
      <c r="GH381" s="387">
        <v>4446.3</v>
      </c>
      <c r="GI381" s="387">
        <v>4446.3</v>
      </c>
      <c r="GJ381" s="387">
        <v>4446.3</v>
      </c>
      <c r="GK381" s="387">
        <v>4446.3</v>
      </c>
      <c r="GL381" s="387">
        <v>4446.3</v>
      </c>
      <c r="GM381" s="387">
        <v>4446.3</v>
      </c>
      <c r="GN381" s="387">
        <v>4446.3</v>
      </c>
      <c r="GO381" s="387">
        <v>4446.3</v>
      </c>
      <c r="GP381" s="387">
        <v>4446.3</v>
      </c>
      <c r="GQ381" s="387">
        <v>4446.3</v>
      </c>
      <c r="GR381" s="387">
        <v>4446.3</v>
      </c>
      <c r="GS381" s="387">
        <v>4446.3</v>
      </c>
      <c r="GT381" s="387">
        <v>4446.3</v>
      </c>
      <c r="GU381" s="387">
        <v>4446.3</v>
      </c>
      <c r="GV381" s="387">
        <v>4446.3</v>
      </c>
      <c r="GW381" s="387">
        <v>4446.3</v>
      </c>
      <c r="GX381" s="387">
        <v>4446.3</v>
      </c>
      <c r="GY381" s="387">
        <v>4446.3</v>
      </c>
      <c r="GZ381" s="387">
        <v>4446.3</v>
      </c>
      <c r="HA381" s="387">
        <v>4446.3</v>
      </c>
      <c r="HB381" s="387">
        <v>4446.3</v>
      </c>
      <c r="HC381" s="387">
        <v>4446.3</v>
      </c>
      <c r="HD381" s="387">
        <v>4446.3</v>
      </c>
      <c r="HE381" s="387">
        <v>4446.3</v>
      </c>
      <c r="HS381" s="394">
        <v>2.7886845611138495</v>
      </c>
      <c r="HT381" s="394">
        <v>2.7886845611138495</v>
      </c>
      <c r="HU381" s="394">
        <v>2.7886845611138495</v>
      </c>
      <c r="HV381" s="394">
        <v>2.7886845611138495</v>
      </c>
      <c r="HW381" s="394">
        <v>2.7886845611138495</v>
      </c>
      <c r="HX381" s="394">
        <v>2.7921354976769956</v>
      </c>
      <c r="HY381" s="394">
        <v>2.7955907046991708</v>
      </c>
      <c r="HZ381" s="394">
        <v>2.7990501874649749</v>
      </c>
      <c r="IA381" s="394">
        <v>2.8025139512655484</v>
      </c>
      <c r="IB381" s="394">
        <v>2.8059820013985775</v>
      </c>
      <c r="IC381" s="394">
        <v>2.8094325695770079</v>
      </c>
      <c r="ID381" s="394">
        <v>2.8128873809832098</v>
      </c>
      <c r="IE381" s="394">
        <v>2.8163464408351584</v>
      </c>
      <c r="IF381" s="394">
        <v>2.8198097543572471</v>
      </c>
      <c r="IG381" s="394">
        <v>2.8232773267802922</v>
      </c>
      <c r="IH381" s="394">
        <v>2.8230830041665342</v>
      </c>
      <c r="II381" s="394">
        <v>2.8228886949277565</v>
      </c>
      <c r="IJ381" s="394">
        <v>2.8226943990630384</v>
      </c>
      <c r="IK381" s="394">
        <v>2.8225001165714594</v>
      </c>
      <c r="IL381" s="394">
        <v>2.8223058474520992</v>
      </c>
      <c r="IM381" s="394">
        <v>2.8221096091439217</v>
      </c>
      <c r="IN381" s="394">
        <v>2.8219133844804283</v>
      </c>
      <c r="IO381" s="394">
        <v>2.8217171734606712</v>
      </c>
      <c r="IP381" s="394">
        <v>2.821520976083701</v>
      </c>
      <c r="IQ381" s="394">
        <v>2.8213247923485691</v>
      </c>
      <c r="IR381" s="394">
        <v>2.8211319377669666</v>
      </c>
      <c r="IS381" s="394">
        <v>2.8209390963681384</v>
      </c>
      <c r="IT381" s="394">
        <v>2.820746268151185</v>
      </c>
      <c r="IU381" s="394">
        <v>2.8205534531152034</v>
      </c>
      <c r="IV381" s="394">
        <v>2.8203606512592958</v>
      </c>
      <c r="IW381" s="394">
        <v>2.82037408235061</v>
      </c>
      <c r="IX381" s="394">
        <v>2.8203875135058865</v>
      </c>
      <c r="IY381" s="394">
        <v>2.8204009447251237</v>
      </c>
      <c r="IZ381" s="394">
        <v>2.820414376008324</v>
      </c>
      <c r="JA381" s="394">
        <v>2.8204278073554865</v>
      </c>
      <c r="JB381" s="394">
        <v>2.8204278073554865</v>
      </c>
      <c r="JC381" s="394">
        <v>2.8204278073554865</v>
      </c>
      <c r="JD381" s="394">
        <v>2.8204278073554865</v>
      </c>
      <c r="JE381" s="394">
        <v>2.8204278073554865</v>
      </c>
      <c r="JF381" s="394">
        <v>2.8204278073554865</v>
      </c>
      <c r="JG381" s="394">
        <v>2.8204278073554865</v>
      </c>
      <c r="JH381" s="394">
        <v>2.8204278073554865</v>
      </c>
      <c r="JI381" s="394">
        <v>2.8204278073554865</v>
      </c>
      <c r="JJ381" s="394">
        <v>2.8204278073554865</v>
      </c>
      <c r="JK381" s="394">
        <v>2.8204278073554865</v>
      </c>
      <c r="JL381" s="394">
        <v>2.8204278073554865</v>
      </c>
      <c r="JM381" s="394">
        <v>2.8204278073554865</v>
      </c>
      <c r="JN381" s="394">
        <v>2.8204278073554865</v>
      </c>
      <c r="JO381" s="394">
        <v>2.8204278073554865</v>
      </c>
      <c r="JP381" s="394">
        <v>2.8204278073554865</v>
      </c>
      <c r="JQ381" s="394">
        <v>2.8204278073554865</v>
      </c>
      <c r="JR381" s="394">
        <v>2.8204278073554865</v>
      </c>
      <c r="JS381" s="394">
        <v>2.8204278073554865</v>
      </c>
      <c r="JT381" s="394">
        <v>2.8204278073554865</v>
      </c>
      <c r="JU381" s="394">
        <v>2.8204278073554865</v>
      </c>
      <c r="JV381" s="394">
        <v>2.8204278073554865</v>
      </c>
      <c r="JW381" s="394">
        <v>2.8204278073554865</v>
      </c>
      <c r="JX381" s="394">
        <v>2.8204278073554865</v>
      </c>
      <c r="JY381" s="394">
        <v>2.8204278073554865</v>
      </c>
      <c r="JZ381" s="394">
        <v>2.8204278073554865</v>
      </c>
      <c r="KA381" s="394">
        <v>2.8204278073554865</v>
      </c>
      <c r="KB381" s="394">
        <v>2.8204278073554865</v>
      </c>
      <c r="KC381" s="394">
        <v>2.8204278073554865</v>
      </c>
    </row>
    <row r="382" spans="1:289" x14ac:dyDescent="0.25">
      <c r="A382" s="383">
        <v>373</v>
      </c>
      <c r="B382" s="384" t="s">
        <v>866</v>
      </c>
      <c r="C382" s="385" t="s">
        <v>142</v>
      </c>
      <c r="D382" s="385" t="s">
        <v>142</v>
      </c>
      <c r="E382" s="129">
        <v>2052</v>
      </c>
      <c r="F382" s="386">
        <v>923.53899999999999</v>
      </c>
      <c r="G382" s="386">
        <v>915.94415620388065</v>
      </c>
      <c r="H382" s="386">
        <v>908.41176959937684</v>
      </c>
      <c r="I382" s="386">
        <v>900.94132656160184</v>
      </c>
      <c r="J382" s="386">
        <v>893.5323176895306</v>
      </c>
      <c r="K382" s="386">
        <v>904.19215260862802</v>
      </c>
      <c r="L382" s="386">
        <v>914.97915929113321</v>
      </c>
      <c r="M382" s="386">
        <v>925.8948548953822</v>
      </c>
      <c r="N382" s="386">
        <v>936.94077467940042</v>
      </c>
      <c r="O382" s="386">
        <v>948.11847221683206</v>
      </c>
      <c r="P382" s="386">
        <v>958.99626320702282</v>
      </c>
      <c r="Q382" s="386">
        <v>969.9988554117175</v>
      </c>
      <c r="R382" s="386">
        <v>981.12768067890397</v>
      </c>
      <c r="S382" s="386">
        <v>992.38418728420402</v>
      </c>
      <c r="T382" s="386">
        <v>1003.7698401193479</v>
      </c>
      <c r="U382" s="386">
        <v>1013.7269937722929</v>
      </c>
      <c r="V382" s="386">
        <v>1023.7829199773765</v>
      </c>
      <c r="W382" s="386">
        <v>1033.9385985343886</v>
      </c>
      <c r="X382" s="386">
        <v>1044.1950189624954</v>
      </c>
      <c r="Y382" s="386">
        <v>1054.5531805966536</v>
      </c>
      <c r="Z382" s="386">
        <v>1063.4321313288301</v>
      </c>
      <c r="AA382" s="386">
        <v>1072.3858395673658</v>
      </c>
      <c r="AB382" s="386">
        <v>1081.4149347430259</v>
      </c>
      <c r="AC382" s="386">
        <v>1090.5200515861525</v>
      </c>
      <c r="AD382" s="386">
        <v>1099.7018301712831</v>
      </c>
      <c r="AE382" s="386">
        <v>1111.6037211110645</v>
      </c>
      <c r="AF382" s="386">
        <v>1123.6344242470759</v>
      </c>
      <c r="AG382" s="386">
        <v>1135.7953336924024</v>
      </c>
      <c r="AH382" s="386">
        <v>1148.0878586483846</v>
      </c>
      <c r="AI382" s="386">
        <v>1160.5134235679159</v>
      </c>
      <c r="AJ382" s="386">
        <v>1171.6994718797368</v>
      </c>
      <c r="AK382" s="386">
        <v>1182.9933411562215</v>
      </c>
      <c r="AL382" s="386">
        <v>1194.3960706705875</v>
      </c>
      <c r="AM382" s="386">
        <v>1205.9087097134811</v>
      </c>
      <c r="AN382" s="386">
        <v>1217.5323176895338</v>
      </c>
      <c r="AO382" s="387">
        <v>1217.5323176895338</v>
      </c>
      <c r="AP382" s="387">
        <v>1217.5323176895338</v>
      </c>
      <c r="AQ382" s="387">
        <v>1217.5323176895338</v>
      </c>
      <c r="AR382" s="387">
        <v>1217.5323176895338</v>
      </c>
      <c r="AS382" s="387">
        <v>1217.5323176895338</v>
      </c>
      <c r="AT382" s="387">
        <v>1217.5323176895338</v>
      </c>
      <c r="AU382" s="387">
        <v>1217.5323176895338</v>
      </c>
      <c r="AV382" s="387">
        <v>1217.5323176895338</v>
      </c>
      <c r="AW382" s="387">
        <v>1217.5323176895338</v>
      </c>
      <c r="AX382" s="387">
        <v>1217.5323176895338</v>
      </c>
      <c r="AY382" s="387">
        <v>1217.5323176895338</v>
      </c>
      <c r="AZ382" s="387">
        <v>1217.5323176895338</v>
      </c>
      <c r="BA382" s="387">
        <v>1217.5323176895338</v>
      </c>
      <c r="BB382" s="387">
        <v>1217.5323176895338</v>
      </c>
      <c r="BC382" s="387">
        <v>1217.5323176895338</v>
      </c>
      <c r="BD382" s="387">
        <v>1217.5323176895338</v>
      </c>
      <c r="BE382" s="387">
        <v>1217.5323176895338</v>
      </c>
      <c r="BF382" s="387">
        <v>1217.5323176895338</v>
      </c>
      <c r="BG382" s="387">
        <v>1217.5323176895338</v>
      </c>
      <c r="BH382" s="387">
        <v>1217.5323176895338</v>
      </c>
      <c r="BI382" s="387">
        <v>1217.5323176895338</v>
      </c>
      <c r="BJ382" s="387">
        <v>1217.5323176895338</v>
      </c>
      <c r="BK382" s="387">
        <v>1217.5323176895338</v>
      </c>
      <c r="BL382" s="387">
        <v>1217.5323176895338</v>
      </c>
      <c r="BM382" s="387">
        <v>1217.5323176895338</v>
      </c>
      <c r="BN382" s="387">
        <v>1217.5323176895338</v>
      </c>
      <c r="BO382" s="387">
        <v>1217.5323176895338</v>
      </c>
      <c r="BP382" s="387">
        <v>1217.5323176895338</v>
      </c>
      <c r="CA382" s="386">
        <v>2770</v>
      </c>
      <c r="CB382" s="386">
        <v>2747.2205425918664</v>
      </c>
      <c r="CC382" s="386">
        <v>2724.6284150320394</v>
      </c>
      <c r="CD382" s="386">
        <v>2702.2220767890021</v>
      </c>
      <c r="CE382" s="386">
        <v>2680</v>
      </c>
      <c r="CF382" s="386">
        <v>2709.0488505330054</v>
      </c>
      <c r="CG382" s="386">
        <v>2738.4125651396262</v>
      </c>
      <c r="CH382" s="386">
        <v>2768.0945566703895</v>
      </c>
      <c r="CI382" s="386">
        <v>2798.0982749681298</v>
      </c>
      <c r="CJ382" s="386">
        <v>2828.4272072689555</v>
      </c>
      <c r="CK382" s="386">
        <v>2857.8840836795412</v>
      </c>
      <c r="CL382" s="386">
        <v>2887.6477410338393</v>
      </c>
      <c r="CM382" s="386">
        <v>2917.7213743259872</v>
      </c>
      <c r="CN382" s="386">
        <v>2948.1082118246381</v>
      </c>
      <c r="CO382" s="386">
        <v>2978.8115154195011</v>
      </c>
      <c r="CP382" s="386">
        <v>3002.687855518277</v>
      </c>
      <c r="CQ382" s="386">
        <v>3026.7555738273095</v>
      </c>
      <c r="CR382" s="386">
        <v>3051.0162043178525</v>
      </c>
      <c r="CS382" s="386">
        <v>3075.4712932565399</v>
      </c>
      <c r="CT382" s="386">
        <v>3100.1223993039375</v>
      </c>
      <c r="CU382" s="386">
        <v>3120.4539325525993</v>
      </c>
      <c r="CV382" s="386">
        <v>3140.9188060991582</v>
      </c>
      <c r="CW382" s="386">
        <v>3161.5178944293125</v>
      </c>
      <c r="CX382" s="386">
        <v>3182.2520777638997</v>
      </c>
      <c r="CY382" s="386">
        <v>3203.1222420965087</v>
      </c>
      <c r="CZ382" s="386">
        <v>3231.5750030576123</v>
      </c>
      <c r="DA382" s="386">
        <v>3260.2805047963452</v>
      </c>
      <c r="DB382" s="386">
        <v>3289.240992363751</v>
      </c>
      <c r="DC382" s="386">
        <v>3318.4587307532588</v>
      </c>
      <c r="DD382" s="386">
        <v>3347.9360050778278</v>
      </c>
      <c r="DE382" s="386">
        <v>3379.3239191569855</v>
      </c>
      <c r="DF382" s="386">
        <v>3411.0061044374884</v>
      </c>
      <c r="DG382" s="386">
        <v>3442.9853198009782</v>
      </c>
      <c r="DH382" s="386">
        <v>3475.2643499944488</v>
      </c>
      <c r="DI382" s="386">
        <v>3507.8460058727387</v>
      </c>
      <c r="DJ382" s="387">
        <v>3507.8460058727387</v>
      </c>
      <c r="DK382" s="387">
        <v>3507.8460058727387</v>
      </c>
      <c r="DL382" s="387">
        <v>3507.8460058727387</v>
      </c>
      <c r="DM382" s="387">
        <v>3507.8460058727387</v>
      </c>
      <c r="DN382" s="387">
        <v>3507.8460058727387</v>
      </c>
      <c r="DO382" s="387">
        <v>3507.8460058727387</v>
      </c>
      <c r="DP382" s="387">
        <v>3507.8460058727387</v>
      </c>
      <c r="DQ382" s="387">
        <v>3507.8460058727387</v>
      </c>
      <c r="DR382" s="387">
        <v>3507.8460058727387</v>
      </c>
      <c r="DS382" s="387">
        <v>3507.8460058727387</v>
      </c>
      <c r="DT382" s="387">
        <v>3507.8460058727387</v>
      </c>
      <c r="DU382" s="387">
        <v>3507.8460058727387</v>
      </c>
      <c r="DV382" s="387">
        <v>3507.8460058727387</v>
      </c>
      <c r="DW382" s="387">
        <v>3507.8460058727387</v>
      </c>
      <c r="DX382" s="387">
        <v>3507.8460058727387</v>
      </c>
      <c r="DY382" s="387">
        <v>3507.8460058727387</v>
      </c>
      <c r="DZ382" s="387">
        <v>3507.8460058727387</v>
      </c>
      <c r="EA382" s="387">
        <v>3507.8460058727387</v>
      </c>
      <c r="EB382" s="387">
        <v>3507.8460058727387</v>
      </c>
      <c r="EC382" s="387">
        <v>3507.8460058727387</v>
      </c>
      <c r="ED382" s="387">
        <v>3507.8460058727387</v>
      </c>
      <c r="EE382" s="387">
        <v>3507.8460058727387</v>
      </c>
      <c r="EF382" s="387">
        <v>3507.8460058727387</v>
      </c>
      <c r="EG382" s="387">
        <v>3507.8460058727387</v>
      </c>
      <c r="EH382" s="387">
        <v>3507.8460058727387</v>
      </c>
      <c r="EI382" s="387">
        <v>3507.8460058727387</v>
      </c>
      <c r="EJ382" s="387">
        <v>3507.8460058727387</v>
      </c>
      <c r="EK382" s="387">
        <v>3507.8460058727387</v>
      </c>
      <c r="EY382" s="386">
        <v>470</v>
      </c>
      <c r="EZ382" s="386">
        <v>473</v>
      </c>
      <c r="FA382" s="386">
        <v>476</v>
      </c>
      <c r="FB382" s="386">
        <v>479</v>
      </c>
      <c r="FC382" s="386">
        <v>483.90000000000003</v>
      </c>
      <c r="FD382" s="386">
        <v>491</v>
      </c>
      <c r="FE382" s="386">
        <v>498</v>
      </c>
      <c r="FF382" s="386">
        <v>505</v>
      </c>
      <c r="FG382" s="386">
        <v>512</v>
      </c>
      <c r="FH382" s="386">
        <v>519</v>
      </c>
      <c r="FI382" s="386">
        <v>524.20000000000005</v>
      </c>
      <c r="FJ382" s="386">
        <v>530</v>
      </c>
      <c r="FK382" s="386">
        <v>536</v>
      </c>
      <c r="FL382" s="386">
        <v>542</v>
      </c>
      <c r="FM382" s="386">
        <v>548</v>
      </c>
      <c r="FN382" s="386">
        <v>554</v>
      </c>
      <c r="FO382" s="386">
        <v>560</v>
      </c>
      <c r="FP382" s="386">
        <v>566</v>
      </c>
      <c r="FQ382" s="386">
        <v>572</v>
      </c>
      <c r="FR382" s="386">
        <v>578</v>
      </c>
      <c r="FS382" s="386">
        <v>584</v>
      </c>
      <c r="FT382" s="386">
        <v>590</v>
      </c>
      <c r="FU382" s="386">
        <v>596</v>
      </c>
      <c r="FV382" s="386">
        <v>602</v>
      </c>
      <c r="FW382" s="386">
        <v>608</v>
      </c>
      <c r="FX382" s="386">
        <v>614</v>
      </c>
      <c r="FY382" s="386">
        <v>620</v>
      </c>
      <c r="FZ382" s="386">
        <v>626</v>
      </c>
      <c r="GA382" s="386">
        <v>632</v>
      </c>
      <c r="GB382" s="386">
        <v>638</v>
      </c>
      <c r="GC382" s="386">
        <v>643.4</v>
      </c>
      <c r="GD382" s="387">
        <v>643.4</v>
      </c>
      <c r="GE382" s="387">
        <v>643.4</v>
      </c>
      <c r="GF382" s="387">
        <v>643.4</v>
      </c>
      <c r="GG382" s="387">
        <v>643.4</v>
      </c>
      <c r="GH382" s="387">
        <v>643.4</v>
      </c>
      <c r="GI382" s="387">
        <v>643.4</v>
      </c>
      <c r="GJ382" s="387">
        <v>643.4</v>
      </c>
      <c r="GK382" s="387">
        <v>643.4</v>
      </c>
      <c r="GL382" s="387">
        <v>643.4</v>
      </c>
      <c r="GM382" s="387">
        <v>643.4</v>
      </c>
      <c r="GN382" s="387">
        <v>643.4</v>
      </c>
      <c r="GO382" s="387">
        <v>643.4</v>
      </c>
      <c r="GP382" s="387">
        <v>643.4</v>
      </c>
      <c r="GQ382" s="387">
        <v>643.4</v>
      </c>
      <c r="GR382" s="387">
        <v>643.4</v>
      </c>
      <c r="GS382" s="387">
        <v>643.4</v>
      </c>
      <c r="GT382" s="387">
        <v>643.4</v>
      </c>
      <c r="GU382" s="387">
        <v>643.4</v>
      </c>
      <c r="GV382" s="387">
        <v>643.4</v>
      </c>
      <c r="GW382" s="387">
        <v>643.4</v>
      </c>
      <c r="GX382" s="387">
        <v>643.4</v>
      </c>
      <c r="GY382" s="387">
        <v>643.4</v>
      </c>
      <c r="GZ382" s="387">
        <v>643.4</v>
      </c>
      <c r="HA382" s="387">
        <v>643.4</v>
      </c>
      <c r="HB382" s="387">
        <v>643.4</v>
      </c>
      <c r="HC382" s="387">
        <v>643.4</v>
      </c>
      <c r="HD382" s="387">
        <v>643.4</v>
      </c>
      <c r="HE382" s="387">
        <v>643.4</v>
      </c>
      <c r="HS382" s="394">
        <v>2.9993319177641657</v>
      </c>
      <c r="HT382" s="394">
        <v>2.9993319177641662</v>
      </c>
      <c r="HU382" s="394">
        <v>2.9993319177641666</v>
      </c>
      <c r="HV382" s="394">
        <v>2.9993319177641671</v>
      </c>
      <c r="HW382" s="394">
        <v>2.9993319177641662</v>
      </c>
      <c r="HX382" s="394">
        <v>2.9960986088159456</v>
      </c>
      <c r="HY382" s="394">
        <v>2.9928687854061851</v>
      </c>
      <c r="HZ382" s="394">
        <v>2.9896424437774409</v>
      </c>
      <c r="IA382" s="394">
        <v>2.9864195801763187</v>
      </c>
      <c r="IB382" s="394">
        <v>2.9832001908534718</v>
      </c>
      <c r="IC382" s="394">
        <v>2.9800784354699794</v>
      </c>
      <c r="ID382" s="394">
        <v>2.9769599468322805</v>
      </c>
      <c r="IE382" s="394">
        <v>2.9738447215219046</v>
      </c>
      <c r="IF382" s="394">
        <v>2.9707327561239585</v>
      </c>
      <c r="IG382" s="394">
        <v>2.9676240472271225</v>
      </c>
      <c r="IH382" s="394">
        <v>2.9620281140434463</v>
      </c>
      <c r="II382" s="394">
        <v>2.9564427328932137</v>
      </c>
      <c r="IJ382" s="394">
        <v>2.9508678838788667</v>
      </c>
      <c r="IK382" s="394">
        <v>2.9453035471403664</v>
      </c>
      <c r="IL382" s="394">
        <v>2.9397497028551229</v>
      </c>
      <c r="IM382" s="394">
        <v>2.9343235366166547</v>
      </c>
      <c r="IN382" s="394">
        <v>2.9289073859519665</v>
      </c>
      <c r="IO382" s="394">
        <v>2.9235012323743952</v>
      </c>
      <c r="IP382" s="394">
        <v>2.9181050574313971</v>
      </c>
      <c r="IQ382" s="394">
        <v>2.9127188427044897</v>
      </c>
      <c r="IR382" s="394">
        <v>2.9071286301809112</v>
      </c>
      <c r="IS382" s="394">
        <v>2.9015491466283541</v>
      </c>
      <c r="IT382" s="394">
        <v>2.8959803714553272</v>
      </c>
      <c r="IU382" s="394">
        <v>2.8904222841098575</v>
      </c>
      <c r="IV382" s="394">
        <v>2.8848748640794151</v>
      </c>
      <c r="IW382" s="394">
        <v>2.8841217396262846</v>
      </c>
      <c r="IX382" s="394">
        <v>2.8833688117835687</v>
      </c>
      <c r="IY382" s="394">
        <v>2.8826160804999401</v>
      </c>
      <c r="IZ382" s="394">
        <v>2.8818635457240847</v>
      </c>
      <c r="JA382" s="394">
        <v>2.8811112074047025</v>
      </c>
      <c r="JB382" s="394">
        <v>2.8811112074047025</v>
      </c>
      <c r="JC382" s="394">
        <v>2.8811112074047025</v>
      </c>
      <c r="JD382" s="394">
        <v>2.8811112074047025</v>
      </c>
      <c r="JE382" s="394">
        <v>2.8811112074047025</v>
      </c>
      <c r="JF382" s="394">
        <v>2.8811112074047025</v>
      </c>
      <c r="JG382" s="394">
        <v>2.8811112074047025</v>
      </c>
      <c r="JH382" s="394">
        <v>2.8811112074047025</v>
      </c>
      <c r="JI382" s="394">
        <v>2.8811112074047025</v>
      </c>
      <c r="JJ382" s="394">
        <v>2.8811112074047025</v>
      </c>
      <c r="JK382" s="394">
        <v>2.8811112074047025</v>
      </c>
      <c r="JL382" s="394">
        <v>2.8811112074047025</v>
      </c>
      <c r="JM382" s="394">
        <v>2.8811112074047025</v>
      </c>
      <c r="JN382" s="394">
        <v>2.8811112074047025</v>
      </c>
      <c r="JO382" s="394">
        <v>2.8811112074047025</v>
      </c>
      <c r="JP382" s="394">
        <v>2.8811112074047025</v>
      </c>
      <c r="JQ382" s="394">
        <v>2.8811112074047025</v>
      </c>
      <c r="JR382" s="394">
        <v>2.8811112074047025</v>
      </c>
      <c r="JS382" s="394">
        <v>2.8811112074047025</v>
      </c>
      <c r="JT382" s="394">
        <v>2.8811112074047025</v>
      </c>
      <c r="JU382" s="394">
        <v>2.8811112074047025</v>
      </c>
      <c r="JV382" s="394">
        <v>2.8811112074047025</v>
      </c>
      <c r="JW382" s="394">
        <v>2.8811112074047025</v>
      </c>
      <c r="JX382" s="394">
        <v>2.8811112074047025</v>
      </c>
      <c r="JY382" s="394">
        <v>2.8811112074047025</v>
      </c>
      <c r="JZ382" s="394">
        <v>2.8811112074047025</v>
      </c>
      <c r="KA382" s="394">
        <v>2.8811112074047025</v>
      </c>
      <c r="KB382" s="394">
        <v>2.8811112074047025</v>
      </c>
      <c r="KC382" s="394">
        <v>2.8811112074047025</v>
      </c>
    </row>
    <row r="383" spans="1:289" x14ac:dyDescent="0.25">
      <c r="A383" s="383">
        <v>374</v>
      </c>
      <c r="B383" s="384" t="s">
        <v>866</v>
      </c>
      <c r="C383" s="385" t="s">
        <v>472</v>
      </c>
      <c r="D383" s="385" t="s">
        <v>870</v>
      </c>
      <c r="E383" s="129">
        <v>2060</v>
      </c>
      <c r="F383" s="386">
        <v>1119.3409999999999</v>
      </c>
      <c r="G383" s="386">
        <v>1119.3409999999999</v>
      </c>
      <c r="H383" s="386">
        <v>1119.3409999999999</v>
      </c>
      <c r="I383" s="386">
        <v>1119.3409999999999</v>
      </c>
      <c r="J383" s="386">
        <v>1119.3409999999999</v>
      </c>
      <c r="K383" s="386">
        <v>1122.0155070892786</v>
      </c>
      <c r="L383" s="386">
        <v>1124.6964045351783</v>
      </c>
      <c r="M383" s="386">
        <v>1127.3837076065529</v>
      </c>
      <c r="N383" s="386">
        <v>1130.0774316087391</v>
      </c>
      <c r="O383" s="386">
        <v>1132.7775918836433</v>
      </c>
      <c r="P383" s="386">
        <v>1135.5041940083538</v>
      </c>
      <c r="Q383" s="386">
        <v>1138.2373590799305</v>
      </c>
      <c r="R383" s="386">
        <v>1140.9771028954235</v>
      </c>
      <c r="S383" s="386">
        <v>1143.7234412899072</v>
      </c>
      <c r="T383" s="386">
        <v>1146.4763901365702</v>
      </c>
      <c r="U383" s="386">
        <v>1148.9734639381613</v>
      </c>
      <c r="V383" s="386">
        <v>1151.4759764715259</v>
      </c>
      <c r="W383" s="386">
        <v>1153.9839395824506</v>
      </c>
      <c r="X383" s="386">
        <v>1156.4973651425225</v>
      </c>
      <c r="Y383" s="386">
        <v>1159.016265049185</v>
      </c>
      <c r="Z383" s="386">
        <v>1161.241861215713</v>
      </c>
      <c r="AA383" s="386">
        <v>1163.4717310740311</v>
      </c>
      <c r="AB383" s="386">
        <v>1165.7058828306783</v>
      </c>
      <c r="AC383" s="386">
        <v>1167.9443247079519</v>
      </c>
      <c r="AD383" s="386">
        <v>1170.1870649439386</v>
      </c>
      <c r="AE383" s="386">
        <v>1173.1809397793963</v>
      </c>
      <c r="AF383" s="386">
        <v>1176.182474318844</v>
      </c>
      <c r="AG383" s="386">
        <v>1179.1916881593152</v>
      </c>
      <c r="AH383" s="386">
        <v>1182.2086009479813</v>
      </c>
      <c r="AI383" s="386">
        <v>1185.2332323822807</v>
      </c>
      <c r="AJ383" s="386">
        <v>1188.0414471354081</v>
      </c>
      <c r="AK383" s="386">
        <v>1190.8563154904464</v>
      </c>
      <c r="AL383" s="386">
        <v>1193.6778532120081</v>
      </c>
      <c r="AM383" s="386">
        <v>1196.5060761020582</v>
      </c>
      <c r="AN383" s="386">
        <v>1199.3410000000006</v>
      </c>
      <c r="AO383" s="387">
        <v>1199.3410000000006</v>
      </c>
      <c r="AP383" s="387">
        <v>1199.3410000000006</v>
      </c>
      <c r="AQ383" s="387">
        <v>1199.3410000000006</v>
      </c>
      <c r="AR383" s="387">
        <v>1199.3410000000006</v>
      </c>
      <c r="AS383" s="387">
        <v>1199.3410000000006</v>
      </c>
      <c r="AT383" s="387">
        <v>1199.3410000000006</v>
      </c>
      <c r="AU383" s="387">
        <v>1199.3410000000006</v>
      </c>
      <c r="AV383" s="387">
        <v>1199.3410000000006</v>
      </c>
      <c r="AW383" s="387">
        <v>1199.3410000000006</v>
      </c>
      <c r="AX383" s="387">
        <v>1199.3410000000006</v>
      </c>
      <c r="AY383" s="387">
        <v>1199.3410000000006</v>
      </c>
      <c r="AZ383" s="387">
        <v>1199.3410000000006</v>
      </c>
      <c r="BA383" s="387">
        <v>1199.3410000000006</v>
      </c>
      <c r="BB383" s="387">
        <v>1199.3410000000006</v>
      </c>
      <c r="BC383" s="387">
        <v>1199.3410000000006</v>
      </c>
      <c r="BD383" s="387">
        <v>1199.3410000000006</v>
      </c>
      <c r="BE383" s="387">
        <v>1199.3410000000006</v>
      </c>
      <c r="BF383" s="387">
        <v>1199.3410000000006</v>
      </c>
      <c r="BG383" s="387">
        <v>1199.3410000000006</v>
      </c>
      <c r="BH383" s="387">
        <v>1199.3410000000006</v>
      </c>
      <c r="BI383" s="387">
        <v>1199.3410000000006</v>
      </c>
      <c r="BJ383" s="387">
        <v>1199.3410000000006</v>
      </c>
      <c r="BK383" s="387">
        <v>1199.3410000000006</v>
      </c>
      <c r="BL383" s="387">
        <v>1199.3410000000006</v>
      </c>
      <c r="BM383" s="387">
        <v>1199.3410000000006</v>
      </c>
      <c r="BN383" s="387">
        <v>1199.3410000000006</v>
      </c>
      <c r="BO383" s="387">
        <v>1199.3410000000006</v>
      </c>
      <c r="BP383" s="387">
        <v>1199.3410000000006</v>
      </c>
      <c r="CA383" s="386">
        <v>2990</v>
      </c>
      <c r="CB383" s="386">
        <v>2990</v>
      </c>
      <c r="CC383" s="386">
        <v>2990</v>
      </c>
      <c r="CD383" s="386">
        <v>2990</v>
      </c>
      <c r="CE383" s="386">
        <v>2990</v>
      </c>
      <c r="CF383" s="386">
        <v>3011.6918670983951</v>
      </c>
      <c r="CG383" s="386">
        <v>3033.5411044637513</v>
      </c>
      <c r="CH383" s="386">
        <v>3055.5488537866763</v>
      </c>
      <c r="CI383" s="386">
        <v>3077.7162650405203</v>
      </c>
      <c r="CJ383" s="386">
        <v>3100.0444965414645</v>
      </c>
      <c r="CK383" s="386">
        <v>3122.2327132928149</v>
      </c>
      <c r="CL383" s="386">
        <v>3144.5797396880766</v>
      </c>
      <c r="CM383" s="386">
        <v>3167.0867123892572</v>
      </c>
      <c r="CN383" s="386">
        <v>3189.7547761938936</v>
      </c>
      <c r="CO383" s="386">
        <v>3212.5850840932799</v>
      </c>
      <c r="CP383" s="386">
        <v>3228.2401775447365</v>
      </c>
      <c r="CQ383" s="386">
        <v>3243.9715590771493</v>
      </c>
      <c r="CR383" s="386">
        <v>3259.7796004462866</v>
      </c>
      <c r="CS383" s="386">
        <v>3275.6646752195024</v>
      </c>
      <c r="CT383" s="386">
        <v>3291.6271587845622</v>
      </c>
      <c r="CU383" s="386">
        <v>3306.7098049945648</v>
      </c>
      <c r="CV383" s="386">
        <v>3321.8615617707774</v>
      </c>
      <c r="CW383" s="386">
        <v>3337.0827457864348</v>
      </c>
      <c r="CX383" s="386">
        <v>3352.3736751658075</v>
      </c>
      <c r="CY383" s="386">
        <v>3367.734669490852</v>
      </c>
      <c r="CZ383" s="386">
        <v>3385.1795463379121</v>
      </c>
      <c r="DA383" s="386">
        <v>3402.7147877053626</v>
      </c>
      <c r="DB383" s="386">
        <v>3420.3408616817205</v>
      </c>
      <c r="DC383" s="386">
        <v>3438.0582387802037</v>
      </c>
      <c r="DD383" s="386">
        <v>3455.8673919512921</v>
      </c>
      <c r="DE383" s="386">
        <v>3463.9623906143347</v>
      </c>
      <c r="DF383" s="386">
        <v>3472.0763509434141</v>
      </c>
      <c r="DG383" s="386">
        <v>3480.2093173541994</v>
      </c>
      <c r="DH383" s="386">
        <v>3488.3613343663983</v>
      </c>
      <c r="DI383" s="386">
        <v>3496.5324466040001</v>
      </c>
      <c r="DJ383" s="387">
        <v>3493.7699684241588</v>
      </c>
      <c r="DK383" s="387">
        <v>3492.3895478906552</v>
      </c>
      <c r="DL383" s="387">
        <v>3491.0096727739551</v>
      </c>
      <c r="DM383" s="387">
        <v>3489.6303428585597</v>
      </c>
      <c r="DN383" s="387">
        <v>3488.2515579290553</v>
      </c>
      <c r="DO383" s="387">
        <v>3486.873317770112</v>
      </c>
      <c r="DP383" s="387">
        <v>3485.495622166487</v>
      </c>
      <c r="DQ383" s="387">
        <v>0</v>
      </c>
      <c r="DR383" s="387">
        <v>0</v>
      </c>
      <c r="DS383" s="387">
        <v>0</v>
      </c>
      <c r="DT383" s="387">
        <v>0</v>
      </c>
      <c r="DU383" s="387">
        <v>0</v>
      </c>
      <c r="DV383" s="387">
        <v>0</v>
      </c>
      <c r="DW383" s="387">
        <v>0</v>
      </c>
      <c r="DX383" s="387">
        <v>0</v>
      </c>
      <c r="DY383" s="387">
        <v>0</v>
      </c>
      <c r="DZ383" s="387">
        <v>0</v>
      </c>
      <c r="EA383" s="387">
        <v>0</v>
      </c>
      <c r="EB383" s="387">
        <v>0</v>
      </c>
      <c r="EC383" s="387">
        <v>0</v>
      </c>
      <c r="ED383" s="387">
        <v>0</v>
      </c>
      <c r="EE383" s="387">
        <v>0</v>
      </c>
      <c r="EF383" s="387">
        <v>0</v>
      </c>
      <c r="EG383" s="387">
        <v>0</v>
      </c>
      <c r="EH383" s="387">
        <v>0</v>
      </c>
      <c r="EI383" s="387">
        <v>0</v>
      </c>
      <c r="EJ383" s="387">
        <v>0</v>
      </c>
      <c r="EK383" s="387">
        <v>0</v>
      </c>
      <c r="EY383" s="386">
        <v>863</v>
      </c>
      <c r="EZ383" s="386">
        <v>868</v>
      </c>
      <c r="FA383" s="386">
        <v>873</v>
      </c>
      <c r="FB383" s="386">
        <v>878</v>
      </c>
      <c r="FC383" s="386">
        <v>882.9</v>
      </c>
      <c r="FD383" s="386">
        <v>898</v>
      </c>
      <c r="FE383" s="386">
        <v>913</v>
      </c>
      <c r="FF383" s="386">
        <v>928</v>
      </c>
      <c r="FG383" s="386">
        <v>943</v>
      </c>
      <c r="FH383" s="386">
        <v>958</v>
      </c>
      <c r="FI383" s="386">
        <v>973.80000000000007</v>
      </c>
      <c r="FJ383" s="386">
        <v>984</v>
      </c>
      <c r="FK383" s="386">
        <v>994</v>
      </c>
      <c r="FL383" s="386">
        <v>1004</v>
      </c>
      <c r="FM383" s="386">
        <v>1014</v>
      </c>
      <c r="FN383" s="386">
        <v>1024</v>
      </c>
      <c r="FO383" s="386">
        <v>1034</v>
      </c>
      <c r="FP383" s="386">
        <v>1044</v>
      </c>
      <c r="FQ383" s="386">
        <v>1054</v>
      </c>
      <c r="FR383" s="386">
        <v>1064</v>
      </c>
      <c r="FS383" s="386">
        <v>1074</v>
      </c>
      <c r="FT383" s="386">
        <v>1084</v>
      </c>
      <c r="FU383" s="386">
        <v>1094</v>
      </c>
      <c r="FV383" s="386">
        <v>1104</v>
      </c>
      <c r="FW383" s="386">
        <v>1114</v>
      </c>
      <c r="FX383" s="386">
        <v>1124</v>
      </c>
      <c r="FY383" s="386">
        <v>1134</v>
      </c>
      <c r="FZ383" s="386">
        <v>1144</v>
      </c>
      <c r="GA383" s="386">
        <v>1154</v>
      </c>
      <c r="GB383" s="386">
        <v>1164</v>
      </c>
      <c r="GC383" s="386">
        <v>1177.8</v>
      </c>
      <c r="GD383" s="387">
        <v>1177.8</v>
      </c>
      <c r="GE383" s="387">
        <v>1177.8</v>
      </c>
      <c r="GF383" s="387">
        <v>1177.8</v>
      </c>
      <c r="GG383" s="387">
        <v>1177.8</v>
      </c>
      <c r="GH383" s="387">
        <v>1177.8</v>
      </c>
      <c r="GI383" s="387">
        <v>1177.8</v>
      </c>
      <c r="GJ383" s="387">
        <v>0</v>
      </c>
      <c r="GK383" s="387">
        <v>0</v>
      </c>
      <c r="GL383" s="387">
        <v>0</v>
      </c>
      <c r="GM383" s="387">
        <v>0</v>
      </c>
      <c r="GN383" s="387">
        <v>0</v>
      </c>
      <c r="GO383" s="387">
        <v>0</v>
      </c>
      <c r="GP383" s="387">
        <v>0</v>
      </c>
      <c r="GQ383" s="387">
        <v>0</v>
      </c>
      <c r="GR383" s="387">
        <v>0</v>
      </c>
      <c r="GS383" s="387">
        <v>0</v>
      </c>
      <c r="GT383" s="387">
        <v>0</v>
      </c>
      <c r="GU383" s="387">
        <v>0</v>
      </c>
      <c r="GV383" s="387">
        <v>0</v>
      </c>
      <c r="GW383" s="387">
        <v>0</v>
      </c>
      <c r="GX383" s="387">
        <v>0</v>
      </c>
      <c r="GY383" s="387">
        <v>0</v>
      </c>
      <c r="GZ383" s="387">
        <v>0</v>
      </c>
      <c r="HA383" s="387">
        <v>0</v>
      </c>
      <c r="HB383" s="387">
        <v>0</v>
      </c>
      <c r="HC383" s="387">
        <v>0</v>
      </c>
      <c r="HD383" s="387">
        <v>0</v>
      </c>
      <c r="HE383" s="387">
        <v>0</v>
      </c>
      <c r="HS383" s="394">
        <v>2.67121458072205</v>
      </c>
      <c r="HT383" s="394">
        <v>2.67121458072205</v>
      </c>
      <c r="HU383" s="394">
        <v>2.67121458072205</v>
      </c>
      <c r="HV383" s="394">
        <v>2.67121458072205</v>
      </c>
      <c r="HW383" s="394">
        <v>2.67121458072205</v>
      </c>
      <c r="HX383" s="394">
        <v>2.6841802524737792</v>
      </c>
      <c r="HY383" s="394">
        <v>2.6972088576360944</v>
      </c>
      <c r="HZ383" s="394">
        <v>2.7103007016782579</v>
      </c>
      <c r="IA383" s="394">
        <v>2.7234560915522312</v>
      </c>
      <c r="IB383" s="394">
        <v>2.7366753356998741</v>
      </c>
      <c r="IC383" s="394">
        <v>2.7496443692306123</v>
      </c>
      <c r="ID383" s="394">
        <v>2.7626748626753295</v>
      </c>
      <c r="IE383" s="394">
        <v>2.7757671072909664</v>
      </c>
      <c r="IF383" s="394">
        <v>2.7889213957147225</v>
      </c>
      <c r="IG383" s="394">
        <v>2.8021380219705976</v>
      </c>
      <c r="IH383" s="394">
        <v>2.809673398791813</v>
      </c>
      <c r="II383" s="394">
        <v>2.8172290393913983</v>
      </c>
      <c r="IJ383" s="394">
        <v>2.8248049982617456</v>
      </c>
      <c r="IK383" s="394">
        <v>2.8324013300417863</v>
      </c>
      <c r="IL383" s="394">
        <v>2.8400180895173857</v>
      </c>
      <c r="IM383" s="394">
        <v>2.8475633848858539</v>
      </c>
      <c r="IN383" s="394">
        <v>2.8551287264231853</v>
      </c>
      <c r="IO383" s="394">
        <v>2.8627141673875847</v>
      </c>
      <c r="IP383" s="394">
        <v>2.8703197611787523</v>
      </c>
      <c r="IQ383" s="394">
        <v>2.8779455613382581</v>
      </c>
      <c r="IR383" s="394">
        <v>2.8854709717449532</v>
      </c>
      <c r="IS383" s="394">
        <v>2.8930160600088501</v>
      </c>
      <c r="IT383" s="394">
        <v>2.9005808775846917</v>
      </c>
      <c r="IU383" s="394">
        <v>2.908165476061769</v>
      </c>
      <c r="IV383" s="394">
        <v>2.9157699071642718</v>
      </c>
      <c r="IW383" s="394">
        <v>2.915691534976832</v>
      </c>
      <c r="IX383" s="394">
        <v>2.9156131648959365</v>
      </c>
      <c r="IY383" s="394">
        <v>2.9155347969215293</v>
      </c>
      <c r="IZ383" s="394">
        <v>2.9154564310535536</v>
      </c>
      <c r="JA383" s="394">
        <v>2.9153780672919534</v>
      </c>
      <c r="JB383" s="394">
        <v>2.913074737229993</v>
      </c>
      <c r="JC383" s="394">
        <v>2.9119237547041696</v>
      </c>
      <c r="JD383" s="394">
        <v>2.9107732269420903</v>
      </c>
      <c r="JE383" s="394">
        <v>2.9096231537640738</v>
      </c>
      <c r="JF383" s="394">
        <v>2.9084735349905104</v>
      </c>
      <c r="JG383" s="394">
        <v>2.9073243704418594</v>
      </c>
      <c r="JH383" s="394">
        <v>2.9061756599386541</v>
      </c>
      <c r="JI383" s="394">
        <v>0</v>
      </c>
      <c r="JJ383" s="394">
        <v>0</v>
      </c>
      <c r="JK383" s="394">
        <v>0</v>
      </c>
      <c r="JL383" s="394">
        <v>0</v>
      </c>
      <c r="JM383" s="394">
        <v>0</v>
      </c>
      <c r="JN383" s="394">
        <v>0</v>
      </c>
      <c r="JO383" s="394">
        <v>0</v>
      </c>
      <c r="JP383" s="394">
        <v>0</v>
      </c>
      <c r="JQ383" s="394">
        <v>0</v>
      </c>
      <c r="JR383" s="394">
        <v>0</v>
      </c>
      <c r="JS383" s="394">
        <v>0</v>
      </c>
      <c r="JT383" s="394">
        <v>0</v>
      </c>
      <c r="JU383" s="394">
        <v>0</v>
      </c>
      <c r="JV383" s="394">
        <v>0</v>
      </c>
      <c r="JW383" s="394">
        <v>0</v>
      </c>
      <c r="JX383" s="394">
        <v>0</v>
      </c>
      <c r="JY383" s="394">
        <v>0</v>
      </c>
      <c r="JZ383" s="394">
        <v>0</v>
      </c>
      <c r="KA383" s="394">
        <v>0</v>
      </c>
      <c r="KB383" s="394">
        <v>0</v>
      </c>
      <c r="KC383" s="394">
        <v>0</v>
      </c>
    </row>
    <row r="384" spans="1:289" x14ac:dyDescent="0.25">
      <c r="A384" s="383">
        <v>375</v>
      </c>
      <c r="B384" s="384" t="s">
        <v>866</v>
      </c>
      <c r="C384" s="385" t="s">
        <v>472</v>
      </c>
      <c r="D384" s="385" t="s">
        <v>870</v>
      </c>
      <c r="E384" s="129">
        <v>2060</v>
      </c>
      <c r="F384" s="386">
        <v>261.22569999999996</v>
      </c>
      <c r="G384" s="386">
        <v>261.22569999999996</v>
      </c>
      <c r="H384" s="386">
        <v>261.22569999999996</v>
      </c>
      <c r="I384" s="386">
        <v>261.22569999999996</v>
      </c>
      <c r="J384" s="386">
        <v>261.22570000000002</v>
      </c>
      <c r="K384" s="386">
        <v>295.52687529842143</v>
      </c>
      <c r="L384" s="386">
        <v>334.33208916139841</v>
      </c>
      <c r="M384" s="386">
        <v>378.23276048972707</v>
      </c>
      <c r="N384" s="386">
        <v>427.89796655928285</v>
      </c>
      <c r="O384" s="386">
        <v>484.08464023185041</v>
      </c>
      <c r="P384" s="386">
        <v>522.81337758024915</v>
      </c>
      <c r="Q384" s="386">
        <v>564.64057121489338</v>
      </c>
      <c r="R384" s="386">
        <v>609.81411022319151</v>
      </c>
      <c r="S384" s="386">
        <v>658.60171582635633</v>
      </c>
      <c r="T384" s="386">
        <v>711.29252803065845</v>
      </c>
      <c r="U384" s="386">
        <v>726.74339021413857</v>
      </c>
      <c r="V384" s="386">
        <v>742.52987962946088</v>
      </c>
      <c r="W384" s="386">
        <v>758.65928684963126</v>
      </c>
      <c r="X384" s="386">
        <v>775.1390608151828</v>
      </c>
      <c r="Y384" s="386">
        <v>791.97681227427233</v>
      </c>
      <c r="Z384" s="386">
        <v>791.97681227427233</v>
      </c>
      <c r="AA384" s="386">
        <v>791.97681227427233</v>
      </c>
      <c r="AB384" s="386">
        <v>791.97681227427233</v>
      </c>
      <c r="AC384" s="386">
        <v>791.97681227427233</v>
      </c>
      <c r="AD384" s="386">
        <v>791.97681227427233</v>
      </c>
      <c r="AE384" s="386">
        <v>791.97681227427233</v>
      </c>
      <c r="AF384" s="386">
        <v>791.97681227427233</v>
      </c>
      <c r="AG384" s="386">
        <v>791.97681227427233</v>
      </c>
      <c r="AH384" s="386">
        <v>791.97681227427233</v>
      </c>
      <c r="AI384" s="386">
        <v>791.97681227427233</v>
      </c>
      <c r="AJ384" s="386">
        <v>791.97681227427233</v>
      </c>
      <c r="AK384" s="386">
        <v>791.97681227427233</v>
      </c>
      <c r="AL384" s="386">
        <v>791.97681227427233</v>
      </c>
      <c r="AM384" s="386">
        <v>791.97681227427233</v>
      </c>
      <c r="AN384" s="386">
        <v>791.97681227427233</v>
      </c>
      <c r="AO384" s="387">
        <v>791.97681227427233</v>
      </c>
      <c r="AP384" s="387">
        <v>791.97681227427233</v>
      </c>
      <c r="AQ384" s="387">
        <v>791.97681227427233</v>
      </c>
      <c r="AR384" s="387">
        <v>791.97681227427233</v>
      </c>
      <c r="AS384" s="387">
        <v>791.97681227427233</v>
      </c>
      <c r="AT384" s="387">
        <v>791.97681227427233</v>
      </c>
      <c r="AU384" s="387">
        <v>791.97681227427233</v>
      </c>
      <c r="AV384" s="387">
        <v>791.97681227427233</v>
      </c>
      <c r="AW384" s="387">
        <v>791.97681227427233</v>
      </c>
      <c r="AX384" s="387">
        <v>791.97681227427233</v>
      </c>
      <c r="AY384" s="387">
        <v>791.97681227427233</v>
      </c>
      <c r="AZ384" s="387">
        <v>791.97681227427233</v>
      </c>
      <c r="BA384" s="387">
        <v>791.97681227427233</v>
      </c>
      <c r="BB384" s="387">
        <v>791.97681227427233</v>
      </c>
      <c r="BC384" s="387">
        <v>791.97681227427233</v>
      </c>
      <c r="BD384" s="387">
        <v>791.97681227427233</v>
      </c>
      <c r="BE384" s="387">
        <v>791.97681227427233</v>
      </c>
      <c r="BF384" s="387">
        <v>791.97681227427233</v>
      </c>
      <c r="BG384" s="387">
        <v>791.97681227427233</v>
      </c>
      <c r="BH384" s="387">
        <v>791.97681227427233</v>
      </c>
      <c r="BI384" s="387">
        <v>791.97681227427233</v>
      </c>
      <c r="BJ384" s="387">
        <v>791.97681227427233</v>
      </c>
      <c r="BK384" s="387">
        <v>791.97681227427233</v>
      </c>
      <c r="BL384" s="387">
        <v>791.97681227427233</v>
      </c>
      <c r="BM384" s="387">
        <v>791.97681227427233</v>
      </c>
      <c r="BN384" s="387">
        <v>791.97681227427233</v>
      </c>
      <c r="BO384" s="387">
        <v>791.97681227427233</v>
      </c>
      <c r="BP384" s="387">
        <v>791.97681227427233</v>
      </c>
      <c r="CA384" s="386">
        <v>940</v>
      </c>
      <c r="CB384" s="386">
        <v>940</v>
      </c>
      <c r="CC384" s="386">
        <v>940</v>
      </c>
      <c r="CD384" s="386">
        <v>940</v>
      </c>
      <c r="CE384" s="386">
        <v>940</v>
      </c>
      <c r="CF384" s="386">
        <v>1049.8690224726029</v>
      </c>
      <c r="CG384" s="386">
        <v>1172.5797493059347</v>
      </c>
      <c r="CH384" s="386">
        <v>1309.6331438031823</v>
      </c>
      <c r="CI384" s="386">
        <v>1462.7056047684773</v>
      </c>
      <c r="CJ384" s="386">
        <v>1633.6694717483808</v>
      </c>
      <c r="CK384" s="386">
        <v>1750.5748253593199</v>
      </c>
      <c r="CL384" s="386">
        <v>1875.845923656834</v>
      </c>
      <c r="CM384" s="386">
        <v>2010.0814191576749</v>
      </c>
      <c r="CN384" s="386">
        <v>2153.922803940312</v>
      </c>
      <c r="CO384" s="386">
        <v>2308.0574752430834</v>
      </c>
      <c r="CP384" s="386">
        <v>2347.4007089126867</v>
      </c>
      <c r="CQ384" s="386">
        <v>2387.4145888084713</v>
      </c>
      <c r="CR384" s="386">
        <v>2428.1105467909815</v>
      </c>
      <c r="CS384" s="386">
        <v>2469.500209588683</v>
      </c>
      <c r="CT384" s="386">
        <v>2511.5954021196885</v>
      </c>
      <c r="CU384" s="386">
        <v>2503.242776041966</v>
      </c>
      <c r="CV384" s="386">
        <v>2494.9179276717259</v>
      </c>
      <c r="CW384" s="386">
        <v>2486.6207646307121</v>
      </c>
      <c r="CX384" s="386">
        <v>2478.3511948478831</v>
      </c>
      <c r="CY384" s="386">
        <v>2470.1091265583927</v>
      </c>
      <c r="CZ384" s="386">
        <v>2461.7555610085201</v>
      </c>
      <c r="DA384" s="386">
        <v>2453.4302460556132</v>
      </c>
      <c r="DB384" s="386">
        <v>2445.1330861600823</v>
      </c>
      <c r="DC384" s="386">
        <v>2436.8639861054385</v>
      </c>
      <c r="DD384" s="386">
        <v>2428.6228509972025</v>
      </c>
      <c r="DE384" s="386">
        <v>2428.6228509972261</v>
      </c>
      <c r="DF384" s="386">
        <v>2428.6228509972498</v>
      </c>
      <c r="DG384" s="386">
        <v>2428.6228509972734</v>
      </c>
      <c r="DH384" s="386">
        <v>2428.6228509972971</v>
      </c>
      <c r="DI384" s="386">
        <v>2428.6228509973203</v>
      </c>
      <c r="DJ384" s="387">
        <v>2427.4045363668856</v>
      </c>
      <c r="DK384" s="387">
        <v>2426.7956082579021</v>
      </c>
      <c r="DL384" s="387">
        <v>2426.1868329019671</v>
      </c>
      <c r="DM384" s="387">
        <v>2425.5782102607609</v>
      </c>
      <c r="DN384" s="387">
        <v>2424.9697402959746</v>
      </c>
      <c r="DO384" s="387">
        <v>2424.3614229693089</v>
      </c>
      <c r="DP384" s="387">
        <v>2423.7532582424724</v>
      </c>
      <c r="DQ384" s="387">
        <v>0</v>
      </c>
      <c r="DR384" s="387">
        <v>0</v>
      </c>
      <c r="DS384" s="387">
        <v>0</v>
      </c>
      <c r="DT384" s="387">
        <v>0</v>
      </c>
      <c r="DU384" s="387">
        <v>0</v>
      </c>
      <c r="DV384" s="387">
        <v>0</v>
      </c>
      <c r="DW384" s="387">
        <v>0</v>
      </c>
      <c r="DX384" s="387">
        <v>0</v>
      </c>
      <c r="DY384" s="387">
        <v>0</v>
      </c>
      <c r="DZ384" s="387">
        <v>0</v>
      </c>
      <c r="EA384" s="387">
        <v>0</v>
      </c>
      <c r="EB384" s="387">
        <v>0</v>
      </c>
      <c r="EC384" s="387">
        <v>0</v>
      </c>
      <c r="ED384" s="387">
        <v>0</v>
      </c>
      <c r="EE384" s="387">
        <v>0</v>
      </c>
      <c r="EF384" s="387">
        <v>0</v>
      </c>
      <c r="EG384" s="387">
        <v>0</v>
      </c>
      <c r="EH384" s="387">
        <v>0</v>
      </c>
      <c r="EI384" s="387">
        <v>0</v>
      </c>
      <c r="EJ384" s="387">
        <v>0</v>
      </c>
      <c r="EK384" s="387">
        <v>0</v>
      </c>
      <c r="EY384" s="386">
        <v>1187</v>
      </c>
      <c r="EZ384" s="386">
        <v>1198</v>
      </c>
      <c r="FA384" s="386">
        <v>1209</v>
      </c>
      <c r="FB384" s="386">
        <v>1220</v>
      </c>
      <c r="FC384" s="386">
        <v>1231.6000000000001</v>
      </c>
      <c r="FD384" s="386">
        <v>1250</v>
      </c>
      <c r="FE384" s="386">
        <v>1268</v>
      </c>
      <c r="FF384" s="386">
        <v>1286</v>
      </c>
      <c r="FG384" s="386">
        <v>1304</v>
      </c>
      <c r="FH384" s="386">
        <v>1322</v>
      </c>
      <c r="FI384" s="386">
        <v>1340.7</v>
      </c>
      <c r="FJ384" s="386">
        <v>1355</v>
      </c>
      <c r="FK384" s="386">
        <v>1370</v>
      </c>
      <c r="FL384" s="386">
        <v>1385</v>
      </c>
      <c r="FM384" s="386">
        <v>1400</v>
      </c>
      <c r="FN384" s="386">
        <v>1415</v>
      </c>
      <c r="FO384" s="386">
        <v>1430</v>
      </c>
      <c r="FP384" s="386">
        <v>1445</v>
      </c>
      <c r="FQ384" s="386">
        <v>1460</v>
      </c>
      <c r="FR384" s="386">
        <v>1475</v>
      </c>
      <c r="FS384" s="386">
        <v>1490</v>
      </c>
      <c r="FT384" s="386">
        <v>1505</v>
      </c>
      <c r="FU384" s="386">
        <v>1520</v>
      </c>
      <c r="FV384" s="386">
        <v>1535</v>
      </c>
      <c r="FW384" s="386">
        <v>1550</v>
      </c>
      <c r="FX384" s="386">
        <v>1565</v>
      </c>
      <c r="FY384" s="386">
        <v>1580</v>
      </c>
      <c r="FZ384" s="386">
        <v>1595</v>
      </c>
      <c r="GA384" s="386">
        <v>1610</v>
      </c>
      <c r="GB384" s="386">
        <v>1625</v>
      </c>
      <c r="GC384" s="386">
        <v>1631</v>
      </c>
      <c r="GD384" s="387">
        <v>1631</v>
      </c>
      <c r="GE384" s="387">
        <v>1631</v>
      </c>
      <c r="GF384" s="387">
        <v>1631</v>
      </c>
      <c r="GG384" s="387">
        <v>1631</v>
      </c>
      <c r="GH384" s="387">
        <v>1631</v>
      </c>
      <c r="GI384" s="387">
        <v>1631</v>
      </c>
      <c r="GJ384" s="387">
        <v>0</v>
      </c>
      <c r="GK384" s="387">
        <v>0</v>
      </c>
      <c r="GL384" s="387">
        <v>0</v>
      </c>
      <c r="GM384" s="387">
        <v>0</v>
      </c>
      <c r="GN384" s="387">
        <v>0</v>
      </c>
      <c r="GO384" s="387">
        <v>0</v>
      </c>
      <c r="GP384" s="387">
        <v>0</v>
      </c>
      <c r="GQ384" s="387">
        <v>0</v>
      </c>
      <c r="GR384" s="387">
        <v>0</v>
      </c>
      <c r="GS384" s="387">
        <v>0</v>
      </c>
      <c r="GT384" s="387">
        <v>0</v>
      </c>
      <c r="GU384" s="387">
        <v>0</v>
      </c>
      <c r="GV384" s="387">
        <v>0</v>
      </c>
      <c r="GW384" s="387">
        <v>0</v>
      </c>
      <c r="GX384" s="387">
        <v>0</v>
      </c>
      <c r="GY384" s="387">
        <v>0</v>
      </c>
      <c r="GZ384" s="387">
        <v>0</v>
      </c>
      <c r="HA384" s="387">
        <v>0</v>
      </c>
      <c r="HB384" s="387">
        <v>0</v>
      </c>
      <c r="HC384" s="387">
        <v>0</v>
      </c>
      <c r="HD384" s="387">
        <v>0</v>
      </c>
      <c r="HE384" s="387">
        <v>0</v>
      </c>
      <c r="HS384" s="394">
        <v>3.5984208291910029</v>
      </c>
      <c r="HT384" s="394">
        <v>3.5984208291910029</v>
      </c>
      <c r="HU384" s="394">
        <v>3.5984208291910029</v>
      </c>
      <c r="HV384" s="394">
        <v>3.5984208291910029</v>
      </c>
      <c r="HW384" s="394">
        <v>3.598420829191002</v>
      </c>
      <c r="HX384" s="394">
        <v>3.5525331542603387</v>
      </c>
      <c r="HY384" s="394">
        <v>3.5072306467713101</v>
      </c>
      <c r="HZ384" s="394">
        <v>3.4625058445690939</v>
      </c>
      <c r="IA384" s="394">
        <v>3.4183513806575374</v>
      </c>
      <c r="IB384" s="394">
        <v>3.3747599819856737</v>
      </c>
      <c r="IC384" s="394">
        <v>3.3483742008698232</v>
      </c>
      <c r="ID384" s="394">
        <v>3.3221947187052492</v>
      </c>
      <c r="IE384" s="394">
        <v>3.2962199225301405</v>
      </c>
      <c r="IF384" s="394">
        <v>3.2704482119937333</v>
      </c>
      <c r="IG384" s="394">
        <v>3.2448779992577128</v>
      </c>
      <c r="IH384" s="394">
        <v>3.2300269125543934</v>
      </c>
      <c r="II384" s="394">
        <v>3.2152437959800957</v>
      </c>
      <c r="IJ384" s="394">
        <v>3.2005283384506185</v>
      </c>
      <c r="IK384" s="394">
        <v>3.1858802303055249</v>
      </c>
      <c r="IL384" s="394">
        <v>3.1712991633016259</v>
      </c>
      <c r="IM384" s="394">
        <v>3.1607526094779894</v>
      </c>
      <c r="IN384" s="394">
        <v>3.1502411295442094</v>
      </c>
      <c r="IO384" s="394">
        <v>3.1397646068576583</v>
      </c>
      <c r="IP384" s="394">
        <v>3.1293229251636174</v>
      </c>
      <c r="IQ384" s="394">
        <v>3.1189159685939902</v>
      </c>
      <c r="IR384" s="394">
        <v>3.108368228533414</v>
      </c>
      <c r="IS384" s="394">
        <v>3.0978561594628569</v>
      </c>
      <c r="IT384" s="394">
        <v>3.0873796407479914</v>
      </c>
      <c r="IU384" s="394">
        <v>3.0769385521624582</v>
      </c>
      <c r="IV384" s="394">
        <v>3.0665327738864878</v>
      </c>
      <c r="IW384" s="394">
        <v>3.0665327738865176</v>
      </c>
      <c r="IX384" s="394">
        <v>3.0665327738865473</v>
      </c>
      <c r="IY384" s="394">
        <v>3.0665327738865771</v>
      </c>
      <c r="IZ384" s="394">
        <v>3.0665327738866073</v>
      </c>
      <c r="JA384" s="394">
        <v>3.0665327738866366</v>
      </c>
      <c r="JB384" s="394">
        <v>3.0649944528000175</v>
      </c>
      <c r="JC384" s="394">
        <v>3.0642255816669919</v>
      </c>
      <c r="JD384" s="394">
        <v>3.0634569034096235</v>
      </c>
      <c r="JE384" s="394">
        <v>3.062688417979528</v>
      </c>
      <c r="JF384" s="394">
        <v>3.0619201253283341</v>
      </c>
      <c r="JG384" s="394">
        <v>3.0611520254076829</v>
      </c>
      <c r="JH384" s="394">
        <v>3.0603841181692246</v>
      </c>
      <c r="JI384" s="394">
        <v>0</v>
      </c>
      <c r="JJ384" s="394">
        <v>0</v>
      </c>
      <c r="JK384" s="394">
        <v>0</v>
      </c>
      <c r="JL384" s="394">
        <v>0</v>
      </c>
      <c r="JM384" s="394">
        <v>0</v>
      </c>
      <c r="JN384" s="394">
        <v>0</v>
      </c>
      <c r="JO384" s="394">
        <v>0</v>
      </c>
      <c r="JP384" s="394">
        <v>0</v>
      </c>
      <c r="JQ384" s="394">
        <v>0</v>
      </c>
      <c r="JR384" s="394">
        <v>0</v>
      </c>
      <c r="JS384" s="394">
        <v>0</v>
      </c>
      <c r="JT384" s="394">
        <v>0</v>
      </c>
      <c r="JU384" s="394">
        <v>0</v>
      </c>
      <c r="JV384" s="394">
        <v>0</v>
      </c>
      <c r="JW384" s="394">
        <v>0</v>
      </c>
      <c r="JX384" s="394">
        <v>0</v>
      </c>
      <c r="JY384" s="394">
        <v>0</v>
      </c>
      <c r="JZ384" s="394">
        <v>0</v>
      </c>
      <c r="KA384" s="394">
        <v>0</v>
      </c>
      <c r="KB384" s="394">
        <v>0</v>
      </c>
      <c r="KC384" s="394">
        <v>0</v>
      </c>
    </row>
    <row r="385" spans="1:289" x14ac:dyDescent="0.25">
      <c r="A385" s="383">
        <v>376</v>
      </c>
      <c r="B385" s="384" t="s">
        <v>869</v>
      </c>
      <c r="C385" s="385" t="s">
        <v>472</v>
      </c>
      <c r="D385" s="385" t="s">
        <v>870</v>
      </c>
      <c r="E385" s="129">
        <v>2060</v>
      </c>
      <c r="F385" s="386">
        <v>1063.29099</v>
      </c>
      <c r="G385" s="386">
        <v>1106.5343522075314</v>
      </c>
      <c r="H385" s="386">
        <v>1151.5363942050719</v>
      </c>
      <c r="I385" s="386">
        <v>1198.3686403710669</v>
      </c>
      <c r="J385" s="386">
        <v>1247.1055239345337</v>
      </c>
      <c r="K385" s="386">
        <v>1306.7846626740061</v>
      </c>
      <c r="L385" s="386">
        <v>1369.3196941445512</v>
      </c>
      <c r="M385" s="386">
        <v>1434.8472845827077</v>
      </c>
      <c r="N385" s="386">
        <v>1503.5106402676449</v>
      </c>
      <c r="O385" s="386">
        <v>1575.4598204891536</v>
      </c>
      <c r="P385" s="386">
        <v>1637.3541388573119</v>
      </c>
      <c r="Q385" s="386">
        <v>1701.6800689977524</v>
      </c>
      <c r="R385" s="386">
        <v>1768.5331404512631</v>
      </c>
      <c r="S385" s="386">
        <v>1838.0126357809145</v>
      </c>
      <c r="T385" s="386">
        <v>1910.2217380152081</v>
      </c>
      <c r="U385" s="386">
        <v>1942.9032934292932</v>
      </c>
      <c r="V385" s="386">
        <v>1976.1439902472414</v>
      </c>
      <c r="W385" s="386">
        <v>2009.9533946939634</v>
      </c>
      <c r="X385" s="386">
        <v>2044.3412366607668</v>
      </c>
      <c r="Y385" s="386">
        <v>2079.3174125054884</v>
      </c>
      <c r="Z385" s="386">
        <v>2093.7337578337911</v>
      </c>
      <c r="AA385" s="386">
        <v>2108.2500547189725</v>
      </c>
      <c r="AB385" s="386">
        <v>2122.8669961462165</v>
      </c>
      <c r="AC385" s="386">
        <v>2137.58527990532</v>
      </c>
      <c r="AD385" s="386">
        <v>2152.4056086240021</v>
      </c>
      <c r="AE385" s="386">
        <v>2230.8822091230331</v>
      </c>
      <c r="AF385" s="386">
        <v>2312.2200625388978</v>
      </c>
      <c r="AG385" s="386">
        <v>2396.5234900093878</v>
      </c>
      <c r="AH385" s="386">
        <v>2483.9006162157448</v>
      </c>
      <c r="AI385" s="386">
        <v>2574.4635080596631</v>
      </c>
      <c r="AJ385" s="386">
        <v>2676.7681168536251</v>
      </c>
      <c r="AK385" s="386">
        <v>2783.138129156986</v>
      </c>
      <c r="AL385" s="386">
        <v>2893.7350968869964</v>
      </c>
      <c r="AM385" s="386">
        <v>3008.7269917472595</v>
      </c>
      <c r="AN385" s="386">
        <v>3128.2884603386415</v>
      </c>
      <c r="AO385" s="387">
        <v>3128.2884603386415</v>
      </c>
      <c r="AP385" s="387">
        <v>3128.2884603386415</v>
      </c>
      <c r="AQ385" s="387">
        <v>3128.2884603386415</v>
      </c>
      <c r="AR385" s="387">
        <v>3128.2884603386415</v>
      </c>
      <c r="AS385" s="387">
        <v>3128.2884603386415</v>
      </c>
      <c r="AT385" s="387">
        <v>3128.2884603386415</v>
      </c>
      <c r="AU385" s="387">
        <v>3128.2884603386415</v>
      </c>
      <c r="AV385" s="387">
        <v>3128.2884603386415</v>
      </c>
      <c r="AW385" s="387">
        <v>3128.2884603386415</v>
      </c>
      <c r="AX385" s="387">
        <v>3128.2884603386415</v>
      </c>
      <c r="AY385" s="387">
        <v>3128.2884603386415</v>
      </c>
      <c r="AZ385" s="387">
        <v>3128.2884603386415</v>
      </c>
      <c r="BA385" s="387">
        <v>3128.2884603386415</v>
      </c>
      <c r="BB385" s="387">
        <v>3128.2884603386415</v>
      </c>
      <c r="BC385" s="387">
        <v>3128.2884603386415</v>
      </c>
      <c r="BD385" s="387">
        <v>3128.2884603386415</v>
      </c>
      <c r="BE385" s="387">
        <v>3128.2884603386415</v>
      </c>
      <c r="BF385" s="387">
        <v>3128.2884603386415</v>
      </c>
      <c r="BG385" s="387">
        <v>3128.2884603386415</v>
      </c>
      <c r="BH385" s="387">
        <v>3128.2884603386415</v>
      </c>
      <c r="BI385" s="387">
        <v>3128.2884603386415</v>
      </c>
      <c r="BJ385" s="387">
        <v>3128.2884603386415</v>
      </c>
      <c r="BK385" s="387">
        <v>3128.2884603386415</v>
      </c>
      <c r="BL385" s="387">
        <v>3128.2884603386415</v>
      </c>
      <c r="BM385" s="387">
        <v>3128.2884603386415</v>
      </c>
      <c r="BN385" s="387">
        <v>3128.2884603386415</v>
      </c>
      <c r="BO385" s="387">
        <v>3128.2884603386415</v>
      </c>
      <c r="BP385" s="387">
        <v>3128.2884603386415</v>
      </c>
      <c r="CA385" s="386">
        <v>3440</v>
      </c>
      <c r="CB385" s="386">
        <v>3578.8631622163844</v>
      </c>
      <c r="CC385" s="386">
        <v>3723.3318412411218</v>
      </c>
      <c r="CD385" s="386">
        <v>3873.6323160828933</v>
      </c>
      <c r="CE385" s="386">
        <v>4030</v>
      </c>
      <c r="CF385" s="386">
        <v>4227.5928823296945</v>
      </c>
      <c r="CG385" s="386">
        <v>4434.873840874614</v>
      </c>
      <c r="CH385" s="386">
        <v>4652.3178867770903</v>
      </c>
      <c r="CI385" s="386">
        <v>4880.4233212094177</v>
      </c>
      <c r="CJ385" s="386">
        <v>5119.7128772954829</v>
      </c>
      <c r="CK385" s="386">
        <v>5327.0310552236515</v>
      </c>
      <c r="CL385" s="386">
        <v>5542.744396695085</v>
      </c>
      <c r="CM385" s="386">
        <v>5767.192856322652</v>
      </c>
      <c r="CN385" s="386">
        <v>6000.7301548761534</v>
      </c>
      <c r="CO385" s="386">
        <v>6243.72433673049</v>
      </c>
      <c r="CP385" s="386">
        <v>6350.1646085422299</v>
      </c>
      <c r="CQ385" s="386">
        <v>6458.419427385893</v>
      </c>
      <c r="CR385" s="386">
        <v>6568.5197268627835</v>
      </c>
      <c r="CS385" s="386">
        <v>6680.4969679166643</v>
      </c>
      <c r="CT385" s="386">
        <v>6794.383147823658</v>
      </c>
      <c r="CU385" s="386">
        <v>6841.3270780921639</v>
      </c>
      <c r="CV385" s="386">
        <v>6888.5953545950679</v>
      </c>
      <c r="CW385" s="386">
        <v>6936.19021831388</v>
      </c>
      <c r="CX385" s="386">
        <v>6984.1139257135601</v>
      </c>
      <c r="CY385" s="386">
        <v>7032.3687488494907</v>
      </c>
      <c r="CZ385" s="386">
        <v>7287.9168369012586</v>
      </c>
      <c r="DA385" s="386">
        <v>7552.7512447748641</v>
      </c>
      <c r="DB385" s="386">
        <v>7827.2094265146361</v>
      </c>
      <c r="DC385" s="386">
        <v>8111.64109885176</v>
      </c>
      <c r="DD385" s="386">
        <v>8406.4086868160375</v>
      </c>
      <c r="DE385" s="386">
        <v>8739.4642798474597</v>
      </c>
      <c r="DF385" s="386">
        <v>9085.7152851152005</v>
      </c>
      <c r="DG385" s="386">
        <v>9445.6844949330043</v>
      </c>
      <c r="DH385" s="386">
        <v>9819.9154142531006</v>
      </c>
      <c r="DI385" s="386">
        <v>10208.97308128537</v>
      </c>
      <c r="DJ385" s="387">
        <v>10202.374479116588</v>
      </c>
      <c r="DK385" s="387">
        <v>10199.076777589833</v>
      </c>
      <c r="DL385" s="387">
        <v>10195.78014197527</v>
      </c>
      <c r="DM385" s="387">
        <v>10192.484571928369</v>
      </c>
      <c r="DN385" s="387">
        <v>10189.190067104704</v>
      </c>
      <c r="DO385" s="387">
        <v>10185.896627159967</v>
      </c>
      <c r="DP385" s="387">
        <v>10182.604251749955</v>
      </c>
      <c r="DQ385" s="387">
        <v>0</v>
      </c>
      <c r="DR385" s="387">
        <v>0</v>
      </c>
      <c r="DS385" s="387">
        <v>0</v>
      </c>
      <c r="DT385" s="387">
        <v>0</v>
      </c>
      <c r="DU385" s="387">
        <v>0</v>
      </c>
      <c r="DV385" s="387">
        <v>0</v>
      </c>
      <c r="DW385" s="387">
        <v>0</v>
      </c>
      <c r="DX385" s="387">
        <v>0</v>
      </c>
      <c r="DY385" s="387">
        <v>0</v>
      </c>
      <c r="DZ385" s="387">
        <v>0</v>
      </c>
      <c r="EA385" s="387">
        <v>0</v>
      </c>
      <c r="EB385" s="387">
        <v>0</v>
      </c>
      <c r="EC385" s="387">
        <v>0</v>
      </c>
      <c r="ED385" s="387">
        <v>0</v>
      </c>
      <c r="EE385" s="387">
        <v>0</v>
      </c>
      <c r="EF385" s="387">
        <v>0</v>
      </c>
      <c r="EG385" s="387">
        <v>0</v>
      </c>
      <c r="EH385" s="387">
        <v>0</v>
      </c>
      <c r="EI385" s="387">
        <v>0</v>
      </c>
      <c r="EJ385" s="387">
        <v>0</v>
      </c>
      <c r="EK385" s="387">
        <v>0</v>
      </c>
      <c r="EY385" s="386">
        <v>411</v>
      </c>
      <c r="EZ385" s="386">
        <v>415</v>
      </c>
      <c r="FA385" s="386">
        <v>419</v>
      </c>
      <c r="FB385" s="386">
        <v>423</v>
      </c>
      <c r="FC385" s="386">
        <v>426.1</v>
      </c>
      <c r="FD385" s="386">
        <v>432</v>
      </c>
      <c r="FE385" s="386">
        <v>438</v>
      </c>
      <c r="FF385" s="386">
        <v>444</v>
      </c>
      <c r="FG385" s="386">
        <v>450</v>
      </c>
      <c r="FH385" s="386">
        <v>456</v>
      </c>
      <c r="FI385" s="386">
        <v>463.4</v>
      </c>
      <c r="FJ385" s="386">
        <v>468</v>
      </c>
      <c r="FK385" s="386">
        <v>473</v>
      </c>
      <c r="FL385" s="386">
        <v>478</v>
      </c>
      <c r="FM385" s="386">
        <v>483</v>
      </c>
      <c r="FN385" s="386">
        <v>488</v>
      </c>
      <c r="FO385" s="386">
        <v>493</v>
      </c>
      <c r="FP385" s="386">
        <v>498</v>
      </c>
      <c r="FQ385" s="386">
        <v>503</v>
      </c>
      <c r="FR385" s="386">
        <v>508</v>
      </c>
      <c r="FS385" s="386">
        <v>513</v>
      </c>
      <c r="FT385" s="386">
        <v>518</v>
      </c>
      <c r="FU385" s="386">
        <v>523</v>
      </c>
      <c r="FV385" s="386">
        <v>528</v>
      </c>
      <c r="FW385" s="386">
        <v>533</v>
      </c>
      <c r="FX385" s="386">
        <v>538</v>
      </c>
      <c r="FY385" s="386">
        <v>543</v>
      </c>
      <c r="FZ385" s="386">
        <v>548</v>
      </c>
      <c r="GA385" s="386">
        <v>553</v>
      </c>
      <c r="GB385" s="386">
        <v>558</v>
      </c>
      <c r="GC385" s="386">
        <v>565.30000000000007</v>
      </c>
      <c r="GD385" s="387">
        <v>565.30000000000007</v>
      </c>
      <c r="GE385" s="387">
        <v>565.30000000000007</v>
      </c>
      <c r="GF385" s="387">
        <v>565.30000000000007</v>
      </c>
      <c r="GG385" s="387">
        <v>565.30000000000007</v>
      </c>
      <c r="GH385" s="387">
        <v>565.30000000000007</v>
      </c>
      <c r="GI385" s="387">
        <v>565.30000000000007</v>
      </c>
      <c r="GJ385" s="387">
        <v>0</v>
      </c>
      <c r="GK385" s="387">
        <v>0</v>
      </c>
      <c r="GL385" s="387">
        <v>0</v>
      </c>
      <c r="GM385" s="387">
        <v>0</v>
      </c>
      <c r="GN385" s="387">
        <v>0</v>
      </c>
      <c r="GO385" s="387">
        <v>0</v>
      </c>
      <c r="GP385" s="387">
        <v>0</v>
      </c>
      <c r="GQ385" s="387">
        <v>0</v>
      </c>
      <c r="GR385" s="387">
        <v>0</v>
      </c>
      <c r="GS385" s="387">
        <v>0</v>
      </c>
      <c r="GT385" s="387">
        <v>0</v>
      </c>
      <c r="GU385" s="387">
        <v>0</v>
      </c>
      <c r="GV385" s="387">
        <v>0</v>
      </c>
      <c r="GW385" s="387">
        <v>0</v>
      </c>
      <c r="GX385" s="387">
        <v>0</v>
      </c>
      <c r="GY385" s="387">
        <v>0</v>
      </c>
      <c r="GZ385" s="387">
        <v>0</v>
      </c>
      <c r="HA385" s="387">
        <v>0</v>
      </c>
      <c r="HB385" s="387">
        <v>0</v>
      </c>
      <c r="HC385" s="387">
        <v>0</v>
      </c>
      <c r="HD385" s="387">
        <v>0</v>
      </c>
      <c r="HE385" s="387">
        <v>0</v>
      </c>
      <c r="HS385" s="394">
        <v>3.2352385493269344</v>
      </c>
      <c r="HT385" s="394">
        <v>3.2342991928597313</v>
      </c>
      <c r="HU385" s="394">
        <v>3.2333601091361168</v>
      </c>
      <c r="HV385" s="394">
        <v>3.2324212980768996</v>
      </c>
      <c r="HW385" s="394">
        <v>3.2314827596029101</v>
      </c>
      <c r="HX385" s="394">
        <v>3.2351105756620906</v>
      </c>
      <c r="HY385" s="394">
        <v>3.2387424644799196</v>
      </c>
      <c r="HZ385" s="394">
        <v>3.2423784306286714</v>
      </c>
      <c r="IA385" s="394">
        <v>3.2460184786857496</v>
      </c>
      <c r="IB385" s="394">
        <v>3.2496626132337028</v>
      </c>
      <c r="IC385" s="394">
        <v>3.2534385377016344</v>
      </c>
      <c r="ID385" s="394">
        <v>3.2572188495805938</v>
      </c>
      <c r="IE385" s="394">
        <v>3.2610035539685063</v>
      </c>
      <c r="IF385" s="394">
        <v>3.2647926559692171</v>
      </c>
      <c r="IG385" s="394">
        <v>3.2685861606925033</v>
      </c>
      <c r="IH385" s="394">
        <v>3.2683894406982885</v>
      </c>
      <c r="II385" s="394">
        <v>3.268192732543675</v>
      </c>
      <c r="IJ385" s="394">
        <v>3.2679960362279492</v>
      </c>
      <c r="IK385" s="394">
        <v>3.2677993517503996</v>
      </c>
      <c r="IL385" s="394">
        <v>3.267602679110313</v>
      </c>
      <c r="IM385" s="394">
        <v>3.2675248476531733</v>
      </c>
      <c r="IN385" s="394">
        <v>3.2674470180499107</v>
      </c>
      <c r="IO385" s="394">
        <v>3.267369190300482</v>
      </c>
      <c r="IP385" s="394">
        <v>3.2672913644048425</v>
      </c>
      <c r="IQ385" s="394">
        <v>3.2672135403629476</v>
      </c>
      <c r="IR385" s="394">
        <v>3.2668317525227661</v>
      </c>
      <c r="IS385" s="394">
        <v>3.2664500092961228</v>
      </c>
      <c r="IT385" s="394">
        <v>3.2660683106778037</v>
      </c>
      <c r="IU385" s="394">
        <v>3.2656866566625968</v>
      </c>
      <c r="IV385" s="394">
        <v>3.2653050472452918</v>
      </c>
      <c r="IW385" s="394">
        <v>3.2649314017234179</v>
      </c>
      <c r="IX385" s="394">
        <v>3.2645577989574193</v>
      </c>
      <c r="IY385" s="394">
        <v>3.2641842389424043</v>
      </c>
      <c r="IZ385" s="394">
        <v>3.2638107216734795</v>
      </c>
      <c r="JA385" s="394">
        <v>3.2634372471457556</v>
      </c>
      <c r="JB385" s="394">
        <v>3.261327914118306</v>
      </c>
      <c r="JC385" s="394">
        <v>3.2602737589249582</v>
      </c>
      <c r="JD385" s="394">
        <v>3.2592199444649563</v>
      </c>
      <c r="JE385" s="394">
        <v>3.2581664706281654</v>
      </c>
      <c r="JF385" s="394">
        <v>3.257113337304486</v>
      </c>
      <c r="JG385" s="394">
        <v>3.2560605443838546</v>
      </c>
      <c r="JH385" s="394">
        <v>3.2550080917562427</v>
      </c>
      <c r="JI385" s="394">
        <v>0</v>
      </c>
      <c r="JJ385" s="394">
        <v>0</v>
      </c>
      <c r="JK385" s="394">
        <v>0</v>
      </c>
      <c r="JL385" s="394">
        <v>0</v>
      </c>
      <c r="JM385" s="394">
        <v>0</v>
      </c>
      <c r="JN385" s="394">
        <v>0</v>
      </c>
      <c r="JO385" s="394">
        <v>0</v>
      </c>
      <c r="JP385" s="394">
        <v>0</v>
      </c>
      <c r="JQ385" s="394">
        <v>0</v>
      </c>
      <c r="JR385" s="394">
        <v>0</v>
      </c>
      <c r="JS385" s="394">
        <v>0</v>
      </c>
      <c r="JT385" s="394">
        <v>0</v>
      </c>
      <c r="JU385" s="394">
        <v>0</v>
      </c>
      <c r="JV385" s="394">
        <v>0</v>
      </c>
      <c r="JW385" s="394">
        <v>0</v>
      </c>
      <c r="JX385" s="394">
        <v>0</v>
      </c>
      <c r="JY385" s="394">
        <v>0</v>
      </c>
      <c r="JZ385" s="394">
        <v>0</v>
      </c>
      <c r="KA385" s="394">
        <v>0</v>
      </c>
      <c r="KB385" s="394">
        <v>0</v>
      </c>
      <c r="KC385" s="394">
        <v>0</v>
      </c>
    </row>
    <row r="386" spans="1:289" x14ac:dyDescent="0.25">
      <c r="A386" s="383">
        <v>377</v>
      </c>
      <c r="B386" s="384" t="s">
        <v>869</v>
      </c>
      <c r="C386" s="385" t="s">
        <v>472</v>
      </c>
      <c r="D386" s="385" t="s">
        <v>870</v>
      </c>
      <c r="E386" s="129">
        <v>2060</v>
      </c>
      <c r="F386" s="386">
        <v>1750.60619</v>
      </c>
      <c r="G386" s="386">
        <v>1732.798356845205</v>
      </c>
      <c r="H386" s="386">
        <v>1715.1716717541381</v>
      </c>
      <c r="I386" s="386">
        <v>1697.7242920196768</v>
      </c>
      <c r="J386" s="386">
        <v>1680.4543936794171</v>
      </c>
      <c r="K386" s="386">
        <v>1792.9289017714002</v>
      </c>
      <c r="L386" s="386">
        <v>1912.9314421730462</v>
      </c>
      <c r="M386" s="386">
        <v>2040.9658736823769</v>
      </c>
      <c r="N386" s="386">
        <v>2177.5697788751427</v>
      </c>
      <c r="O386" s="386">
        <v>2323.3167212712933</v>
      </c>
      <c r="P386" s="386">
        <v>2441.7027371050726</v>
      </c>
      <c r="Q386" s="386">
        <v>2566.1211843403389</v>
      </c>
      <c r="R386" s="386">
        <v>2696.8794491861581</v>
      </c>
      <c r="S386" s="386">
        <v>2834.3005809027345</v>
      </c>
      <c r="T386" s="386">
        <v>2978.7240899217013</v>
      </c>
      <c r="U386" s="386">
        <v>3106.6967325592204</v>
      </c>
      <c r="V386" s="386">
        <v>3240.1673658696723</v>
      </c>
      <c r="W386" s="386">
        <v>3379.3721958172123</v>
      </c>
      <c r="X386" s="386">
        <v>3524.5575763019997</v>
      </c>
      <c r="Y386" s="386">
        <v>3675.9804451382051</v>
      </c>
      <c r="Z386" s="386">
        <v>3802.2201103024968</v>
      </c>
      <c r="AA386" s="386">
        <v>3932.7950686759427</v>
      </c>
      <c r="AB386" s="386">
        <v>4067.8542018892485</v>
      </c>
      <c r="AC386" s="386">
        <v>4207.5515044314407</v>
      </c>
      <c r="AD386" s="386">
        <v>4352.0462592344575</v>
      </c>
      <c r="AE386" s="386">
        <v>4412.7150919213309</v>
      </c>
      <c r="AF386" s="386">
        <v>4474.229666367447</v>
      </c>
      <c r="AG386" s="386">
        <v>4536.6017724670819</v>
      </c>
      <c r="AH386" s="386">
        <v>4599.8433644691841</v>
      </c>
      <c r="AI386" s="386">
        <v>4663.9665632685228</v>
      </c>
      <c r="AJ386" s="386">
        <v>4663.9665632685228</v>
      </c>
      <c r="AK386" s="386">
        <v>4663.9665632685228</v>
      </c>
      <c r="AL386" s="386">
        <v>4663.9665632685228</v>
      </c>
      <c r="AM386" s="386">
        <v>4663.9665632685228</v>
      </c>
      <c r="AN386" s="386">
        <v>4663.9665632685228</v>
      </c>
      <c r="AO386" s="387">
        <v>4663.9665632685228</v>
      </c>
      <c r="AP386" s="387">
        <v>4663.9665632685228</v>
      </c>
      <c r="AQ386" s="387">
        <v>4663.9665632685228</v>
      </c>
      <c r="AR386" s="387">
        <v>4663.9665632685228</v>
      </c>
      <c r="AS386" s="387">
        <v>4663.9665632685228</v>
      </c>
      <c r="AT386" s="387">
        <v>4663.9665632685228</v>
      </c>
      <c r="AU386" s="387">
        <v>4663.9665632685228</v>
      </c>
      <c r="AV386" s="387">
        <v>4663.9665632685228</v>
      </c>
      <c r="AW386" s="387">
        <v>4663.9665632685228</v>
      </c>
      <c r="AX386" s="387">
        <v>4663.9665632685228</v>
      </c>
      <c r="AY386" s="387">
        <v>4663.9665632685228</v>
      </c>
      <c r="AZ386" s="387">
        <v>4663.9665632685228</v>
      </c>
      <c r="BA386" s="387">
        <v>4663.9665632685228</v>
      </c>
      <c r="BB386" s="387">
        <v>4663.9665632685228</v>
      </c>
      <c r="BC386" s="387">
        <v>4663.9665632685228</v>
      </c>
      <c r="BD386" s="387">
        <v>4663.9665632685228</v>
      </c>
      <c r="BE386" s="387">
        <v>4663.9665632685228</v>
      </c>
      <c r="BF386" s="387">
        <v>4663.9665632685228</v>
      </c>
      <c r="BG386" s="387">
        <v>4663.9665632685228</v>
      </c>
      <c r="BH386" s="387">
        <v>4663.9665632685228</v>
      </c>
      <c r="BI386" s="387">
        <v>4663.9665632685228</v>
      </c>
      <c r="BJ386" s="387">
        <v>4663.9665632685228</v>
      </c>
      <c r="BK386" s="387">
        <v>4663.9665632685228</v>
      </c>
      <c r="BL386" s="387">
        <v>4663.9665632685228</v>
      </c>
      <c r="BM386" s="387">
        <v>4663.9665632685228</v>
      </c>
      <c r="BN386" s="387">
        <v>4663.9665632685228</v>
      </c>
      <c r="BO386" s="387">
        <v>4663.9665632685228</v>
      </c>
      <c r="BP386" s="387">
        <v>4663.9665632685228</v>
      </c>
      <c r="CA386" s="386">
        <v>5490</v>
      </c>
      <c r="CB386" s="386">
        <v>5434.153628281284</v>
      </c>
      <c r="CC386" s="386">
        <v>5378.8753471334512</v>
      </c>
      <c r="CD386" s="386">
        <v>5324.1593777227681</v>
      </c>
      <c r="CE386" s="386">
        <v>5270</v>
      </c>
      <c r="CF386" s="386">
        <v>5626.3178386755562</v>
      </c>
      <c r="CG386" s="386">
        <v>6006.7272147625772</v>
      </c>
      <c r="CH386" s="386">
        <v>6412.8570171682404</v>
      </c>
      <c r="CI386" s="386">
        <v>6846.4462680397319</v>
      </c>
      <c r="CJ386" s="386">
        <v>7309.3515691471766</v>
      </c>
      <c r="CK386" s="386">
        <v>7686.0822847628915</v>
      </c>
      <c r="CL386" s="386">
        <v>8082.2300486277827</v>
      </c>
      <c r="CM386" s="386">
        <v>8498.7956333018865</v>
      </c>
      <c r="CN386" s="386">
        <v>8936.8313920852197</v>
      </c>
      <c r="CO386" s="386">
        <v>9397.4439175366479</v>
      </c>
      <c r="CP386" s="386">
        <v>9794.9263726868649</v>
      </c>
      <c r="CQ386" s="386">
        <v>10209.221091207701</v>
      </c>
      <c r="CR386" s="386">
        <v>10641.039179202031</v>
      </c>
      <c r="CS386" s="386">
        <v>11091.121820334471</v>
      </c>
      <c r="CT386" s="386">
        <v>11560.241548018072</v>
      </c>
      <c r="CU386" s="386">
        <v>11949.149804766919</v>
      </c>
      <c r="CV386" s="386">
        <v>12351.141666346963</v>
      </c>
      <c r="CW386" s="386">
        <v>12766.65728981943</v>
      </c>
      <c r="CX386" s="386">
        <v>13196.151639956506</v>
      </c>
      <c r="CY386" s="386">
        <v>13640.094987400558</v>
      </c>
      <c r="CZ386" s="386">
        <v>13820.045936621736</v>
      </c>
      <c r="DA386" s="386">
        <v>14002.370941460234</v>
      </c>
      <c r="DB386" s="386">
        <v>14187.101322340302</v>
      </c>
      <c r="DC386" s="386">
        <v>14374.268812890066</v>
      </c>
      <c r="DD386" s="386">
        <v>14563.905565392844</v>
      </c>
      <c r="DE386" s="386">
        <v>14563.905565392659</v>
      </c>
      <c r="DF386" s="386">
        <v>14563.905565392473</v>
      </c>
      <c r="DG386" s="386">
        <v>14563.905565392288</v>
      </c>
      <c r="DH386" s="386">
        <v>14563.905565392102</v>
      </c>
      <c r="DI386" s="386">
        <v>14563.905565391915</v>
      </c>
      <c r="DJ386" s="387">
        <v>14554.940122080348</v>
      </c>
      <c r="DK386" s="387">
        <v>14550.459470287165</v>
      </c>
      <c r="DL386" s="387">
        <v>14545.980197836001</v>
      </c>
      <c r="DM386" s="387">
        <v>14541.502304302234</v>
      </c>
      <c r="DN386" s="387">
        <v>14537.025789261372</v>
      </c>
      <c r="DO386" s="387">
        <v>14532.550652289054</v>
      </c>
      <c r="DP386" s="387">
        <v>14528.076892961049</v>
      </c>
      <c r="DQ386" s="387">
        <v>0</v>
      </c>
      <c r="DR386" s="387">
        <v>0</v>
      </c>
      <c r="DS386" s="387">
        <v>0</v>
      </c>
      <c r="DT386" s="387">
        <v>0</v>
      </c>
      <c r="DU386" s="387">
        <v>0</v>
      </c>
      <c r="DV386" s="387">
        <v>0</v>
      </c>
      <c r="DW386" s="387">
        <v>0</v>
      </c>
      <c r="DX386" s="387">
        <v>0</v>
      </c>
      <c r="DY386" s="387">
        <v>0</v>
      </c>
      <c r="DZ386" s="387">
        <v>0</v>
      </c>
      <c r="EA386" s="387">
        <v>0</v>
      </c>
      <c r="EB386" s="387">
        <v>0</v>
      </c>
      <c r="EC386" s="387">
        <v>0</v>
      </c>
      <c r="ED386" s="387">
        <v>0</v>
      </c>
      <c r="EE386" s="387">
        <v>0</v>
      </c>
      <c r="EF386" s="387">
        <v>0</v>
      </c>
      <c r="EG386" s="387">
        <v>0</v>
      </c>
      <c r="EH386" s="387">
        <v>0</v>
      </c>
      <c r="EI386" s="387">
        <v>0</v>
      </c>
      <c r="EJ386" s="387">
        <v>0</v>
      </c>
      <c r="EK386" s="387">
        <v>0</v>
      </c>
      <c r="EY386" s="386">
        <v>329</v>
      </c>
      <c r="EZ386" s="386">
        <v>333</v>
      </c>
      <c r="FA386" s="386">
        <v>337</v>
      </c>
      <c r="FB386" s="386">
        <v>341</v>
      </c>
      <c r="FC386" s="386">
        <v>343.59999999999997</v>
      </c>
      <c r="FD386" s="386">
        <v>349</v>
      </c>
      <c r="FE386" s="386">
        <v>354</v>
      </c>
      <c r="FF386" s="386">
        <v>359</v>
      </c>
      <c r="FG386" s="386">
        <v>364</v>
      </c>
      <c r="FH386" s="386">
        <v>369</v>
      </c>
      <c r="FI386" s="386">
        <v>373.6</v>
      </c>
      <c r="FJ386" s="386">
        <v>378</v>
      </c>
      <c r="FK386" s="386">
        <v>383</v>
      </c>
      <c r="FL386" s="386">
        <v>388</v>
      </c>
      <c r="FM386" s="386">
        <v>393</v>
      </c>
      <c r="FN386" s="386">
        <v>398</v>
      </c>
      <c r="FO386" s="386">
        <v>403</v>
      </c>
      <c r="FP386" s="386">
        <v>408</v>
      </c>
      <c r="FQ386" s="386">
        <v>413</v>
      </c>
      <c r="FR386" s="386">
        <v>418</v>
      </c>
      <c r="FS386" s="386">
        <v>423</v>
      </c>
      <c r="FT386" s="386">
        <v>428</v>
      </c>
      <c r="FU386" s="386">
        <v>433</v>
      </c>
      <c r="FV386" s="386">
        <v>438</v>
      </c>
      <c r="FW386" s="386">
        <v>443</v>
      </c>
      <c r="FX386" s="386">
        <v>448</v>
      </c>
      <c r="FY386" s="386">
        <v>453</v>
      </c>
      <c r="FZ386" s="386">
        <v>458</v>
      </c>
      <c r="GA386" s="386">
        <v>463</v>
      </c>
      <c r="GB386" s="386">
        <v>468</v>
      </c>
      <c r="GC386" s="386">
        <v>470.5</v>
      </c>
      <c r="GD386" s="387">
        <v>470.5</v>
      </c>
      <c r="GE386" s="387">
        <v>470.5</v>
      </c>
      <c r="GF386" s="387">
        <v>470.5</v>
      </c>
      <c r="GG386" s="387">
        <v>470.5</v>
      </c>
      <c r="GH386" s="387">
        <v>470.5</v>
      </c>
      <c r="GI386" s="387">
        <v>470.5</v>
      </c>
      <c r="GJ386" s="387">
        <v>0</v>
      </c>
      <c r="GK386" s="387">
        <v>0</v>
      </c>
      <c r="GL386" s="387">
        <v>0</v>
      </c>
      <c r="GM386" s="387">
        <v>0</v>
      </c>
      <c r="GN386" s="387">
        <v>0</v>
      </c>
      <c r="GO386" s="387">
        <v>0</v>
      </c>
      <c r="GP386" s="387">
        <v>0</v>
      </c>
      <c r="GQ386" s="387">
        <v>0</v>
      </c>
      <c r="GR386" s="387">
        <v>0</v>
      </c>
      <c r="GS386" s="387">
        <v>0</v>
      </c>
      <c r="GT386" s="387">
        <v>0</v>
      </c>
      <c r="GU386" s="387">
        <v>0</v>
      </c>
      <c r="GV386" s="387">
        <v>0</v>
      </c>
      <c r="GW386" s="387">
        <v>0</v>
      </c>
      <c r="GX386" s="387">
        <v>0</v>
      </c>
      <c r="GY386" s="387">
        <v>0</v>
      </c>
      <c r="GZ386" s="387">
        <v>0</v>
      </c>
      <c r="HA386" s="387">
        <v>0</v>
      </c>
      <c r="HB386" s="387">
        <v>0</v>
      </c>
      <c r="HC386" s="387">
        <v>0</v>
      </c>
      <c r="HD386" s="387">
        <v>0</v>
      </c>
      <c r="HE386" s="387">
        <v>0</v>
      </c>
      <c r="HS386" s="394">
        <v>3.1360565450759661</v>
      </c>
      <c r="HT386" s="394">
        <v>3.1360565450759657</v>
      </c>
      <c r="HU386" s="394">
        <v>3.1360565450759661</v>
      </c>
      <c r="HV386" s="394">
        <v>3.1360565450759661</v>
      </c>
      <c r="HW386" s="394">
        <v>3.1360565450759661</v>
      </c>
      <c r="HX386" s="394">
        <v>3.138059648163849</v>
      </c>
      <c r="HY386" s="394">
        <v>3.140064030699957</v>
      </c>
      <c r="HZ386" s="394">
        <v>3.1420696935015164</v>
      </c>
      <c r="IA386" s="394">
        <v>3.1440766373862745</v>
      </c>
      <c r="IB386" s="394">
        <v>3.1460848631724994</v>
      </c>
      <c r="IC386" s="394">
        <v>3.1478370269902927</v>
      </c>
      <c r="ID386" s="394">
        <v>3.1495901666489088</v>
      </c>
      <c r="IE386" s="394">
        <v>3.1513442826918281</v>
      </c>
      <c r="IF386" s="394">
        <v>3.1530993756628338</v>
      </c>
      <c r="IG386" s="394">
        <v>3.1548554461060099</v>
      </c>
      <c r="IH386" s="394">
        <v>3.1528427831505925</v>
      </c>
      <c r="II386" s="394">
        <v>3.150831404188132</v>
      </c>
      <c r="IJ386" s="394">
        <v>3.1488213083994956</v>
      </c>
      <c r="IK386" s="394">
        <v>3.1468124949660727</v>
      </c>
      <c r="IL386" s="394">
        <v>3.1448049630697761</v>
      </c>
      <c r="IM386" s="394">
        <v>3.1426770302933011</v>
      </c>
      <c r="IN386" s="394">
        <v>3.1405505373828775</v>
      </c>
      <c r="IO386" s="394">
        <v>3.1384254833642178</v>
      </c>
      <c r="IP386" s="394">
        <v>3.1363018672636973</v>
      </c>
      <c r="IQ386" s="394">
        <v>3.134179688108349</v>
      </c>
      <c r="IR386" s="394">
        <v>3.1318690757812737</v>
      </c>
      <c r="IS386" s="394">
        <v>3.1295601669076873</v>
      </c>
      <c r="IT386" s="394">
        <v>3.1272529602317536</v>
      </c>
      <c r="IU386" s="394">
        <v>3.1249474544985594</v>
      </c>
      <c r="IV386" s="394">
        <v>3.1226436484541202</v>
      </c>
      <c r="IW386" s="394">
        <v>3.1226436484540803</v>
      </c>
      <c r="IX386" s="394">
        <v>3.1226436484540407</v>
      </c>
      <c r="IY386" s="394">
        <v>3.1226436484540008</v>
      </c>
      <c r="IZ386" s="394">
        <v>3.1226436484539613</v>
      </c>
      <c r="JA386" s="394">
        <v>3.1226436484539208</v>
      </c>
      <c r="JB386" s="394">
        <v>3.1207213698119225</v>
      </c>
      <c r="JC386" s="394">
        <v>3.119760674289688</v>
      </c>
      <c r="JD386" s="394">
        <v>3.1188002745118593</v>
      </c>
      <c r="JE386" s="394">
        <v>3.1178401703873928</v>
      </c>
      <c r="JF386" s="394">
        <v>3.1168803618252738</v>
      </c>
      <c r="JG386" s="394">
        <v>3.1159208487345147</v>
      </c>
      <c r="JH386" s="394">
        <v>3.114961631024157</v>
      </c>
      <c r="JI386" s="394">
        <v>0</v>
      </c>
      <c r="JJ386" s="394">
        <v>0</v>
      </c>
      <c r="JK386" s="394">
        <v>0</v>
      </c>
      <c r="JL386" s="394">
        <v>0</v>
      </c>
      <c r="JM386" s="394">
        <v>0</v>
      </c>
      <c r="JN386" s="394">
        <v>0</v>
      </c>
      <c r="JO386" s="394">
        <v>0</v>
      </c>
      <c r="JP386" s="394">
        <v>0</v>
      </c>
      <c r="JQ386" s="394">
        <v>0</v>
      </c>
      <c r="JR386" s="394">
        <v>0</v>
      </c>
      <c r="JS386" s="394">
        <v>0</v>
      </c>
      <c r="JT386" s="394">
        <v>0</v>
      </c>
      <c r="JU386" s="394">
        <v>0</v>
      </c>
      <c r="JV386" s="394">
        <v>0</v>
      </c>
      <c r="JW386" s="394">
        <v>0</v>
      </c>
      <c r="JX386" s="394">
        <v>0</v>
      </c>
      <c r="JY386" s="394">
        <v>0</v>
      </c>
      <c r="JZ386" s="394">
        <v>0</v>
      </c>
      <c r="KA386" s="394">
        <v>0</v>
      </c>
      <c r="KB386" s="394">
        <v>0</v>
      </c>
      <c r="KC386" s="394">
        <v>0</v>
      </c>
    </row>
    <row r="387" spans="1:289" x14ac:dyDescent="0.25">
      <c r="A387" s="383">
        <v>378</v>
      </c>
      <c r="B387" s="384" t="s">
        <v>866</v>
      </c>
      <c r="C387" s="385" t="s">
        <v>472</v>
      </c>
      <c r="D387" s="385" t="s">
        <v>870</v>
      </c>
      <c r="E387" s="129">
        <v>2060</v>
      </c>
      <c r="F387" s="386">
        <v>65.250409999999988</v>
      </c>
      <c r="G387" s="386">
        <v>64.268921228791129</v>
      </c>
      <c r="H387" s="386">
        <v>63.302195892907953</v>
      </c>
      <c r="I387" s="386">
        <v>62.350011922542819</v>
      </c>
      <c r="J387" s="386">
        <v>61.412150588235285</v>
      </c>
      <c r="K387" s="386">
        <v>99.322490522982818</v>
      </c>
      <c r="L387" s="386">
        <v>160.63526564689042</v>
      </c>
      <c r="M387" s="386">
        <v>259.79703522915776</v>
      </c>
      <c r="N387" s="386">
        <v>420.17236527766647</v>
      </c>
      <c r="O387" s="386">
        <v>679.54900404196235</v>
      </c>
      <c r="P387" s="386">
        <v>774.8438660558221</v>
      </c>
      <c r="Q387" s="386">
        <v>883.50216569114264</v>
      </c>
      <c r="R387" s="386">
        <v>1007.3978913381553</v>
      </c>
      <c r="S387" s="386">
        <v>1148.6678254814105</v>
      </c>
      <c r="T387" s="386">
        <v>1309.7483969750469</v>
      </c>
      <c r="U387" s="386">
        <v>1398.215605337512</v>
      </c>
      <c r="V387" s="386">
        <v>1492.6583483702416</v>
      </c>
      <c r="W387" s="386">
        <v>1593.4802447163067</v>
      </c>
      <c r="X387" s="386">
        <v>1701.1121755179561</v>
      </c>
      <c r="Y387" s="386">
        <v>1816.0141258673857</v>
      </c>
      <c r="Z387" s="386">
        <v>1891.6670337588287</v>
      </c>
      <c r="AA387" s="386">
        <v>1970.4715484527228</v>
      </c>
      <c r="AB387" s="386">
        <v>2052.5589620000164</v>
      </c>
      <c r="AC387" s="386">
        <v>2138.0660359165122</v>
      </c>
      <c r="AD387" s="386">
        <v>2227.1352290340255</v>
      </c>
      <c r="AE387" s="386">
        <v>2263.8414396464441</v>
      </c>
      <c r="AF387" s="386">
        <v>2301.1526184170411</v>
      </c>
      <c r="AG387" s="386">
        <v>2339.0787360419549</v>
      </c>
      <c r="AH387" s="386">
        <v>2377.6299275479259</v>
      </c>
      <c r="AI387" s="386">
        <v>2416.8164950006867</v>
      </c>
      <c r="AJ387" s="386">
        <v>2416.8164950006867</v>
      </c>
      <c r="AK387" s="386">
        <v>2416.8164950006867</v>
      </c>
      <c r="AL387" s="386">
        <v>2416.8164950006867</v>
      </c>
      <c r="AM387" s="386">
        <v>2416.8164950006867</v>
      </c>
      <c r="AN387" s="386">
        <v>2416.8164950006867</v>
      </c>
      <c r="AO387" s="387">
        <v>2416.8164950006867</v>
      </c>
      <c r="AP387" s="387">
        <v>2416.8164950006867</v>
      </c>
      <c r="AQ387" s="387">
        <v>2416.8164950006867</v>
      </c>
      <c r="AR387" s="387">
        <v>2416.8164950006867</v>
      </c>
      <c r="AS387" s="387">
        <v>2416.8164950006867</v>
      </c>
      <c r="AT387" s="387">
        <v>2416.8164950006867</v>
      </c>
      <c r="AU387" s="387">
        <v>2416.8164950006867</v>
      </c>
      <c r="AV387" s="387">
        <v>2416.8164950006867</v>
      </c>
      <c r="AW387" s="387">
        <v>2416.8164950006867</v>
      </c>
      <c r="AX387" s="387">
        <v>2416.8164950006867</v>
      </c>
      <c r="AY387" s="387">
        <v>2416.8164950006867</v>
      </c>
      <c r="AZ387" s="387">
        <v>2416.8164950006867</v>
      </c>
      <c r="BA387" s="387">
        <v>2416.8164950006867</v>
      </c>
      <c r="BB387" s="387">
        <v>2416.8164950006867</v>
      </c>
      <c r="BC387" s="387">
        <v>2416.8164950006867</v>
      </c>
      <c r="BD387" s="387">
        <v>2416.8164950006867</v>
      </c>
      <c r="BE387" s="387">
        <v>2416.8164950006867</v>
      </c>
      <c r="BF387" s="387">
        <v>2416.8164950006867</v>
      </c>
      <c r="BG387" s="387">
        <v>2416.8164950006867</v>
      </c>
      <c r="BH387" s="387">
        <v>2416.8164950006867</v>
      </c>
      <c r="BI387" s="387">
        <v>2416.8164950006867</v>
      </c>
      <c r="BJ387" s="387">
        <v>2416.8164950006867</v>
      </c>
      <c r="BK387" s="387">
        <v>2416.8164950006867</v>
      </c>
      <c r="BL387" s="387">
        <v>2416.8164950006867</v>
      </c>
      <c r="BM387" s="387">
        <v>2416.8164950006867</v>
      </c>
      <c r="BN387" s="387">
        <v>2416.8164950006867</v>
      </c>
      <c r="BO387" s="387">
        <v>2416.8164950006867</v>
      </c>
      <c r="BP387" s="387">
        <v>2416.8164950006867</v>
      </c>
      <c r="CA387" s="386">
        <v>169.99999999999997</v>
      </c>
      <c r="CB387" s="386">
        <v>167.44288057185378</v>
      </c>
      <c r="CC387" s="386">
        <v>164.92422502470643</v>
      </c>
      <c r="CD387" s="386">
        <v>162.44345478951448</v>
      </c>
      <c r="CE387" s="386">
        <v>160</v>
      </c>
      <c r="CF387" s="386">
        <v>264.89153751219766</v>
      </c>
      <c r="CG387" s="386">
        <v>438.54704153485017</v>
      </c>
      <c r="CH387" s="386">
        <v>726.04625064745051</v>
      </c>
      <c r="CI387" s="386">
        <v>1202.02192274356</v>
      </c>
      <c r="CJ387" s="386">
        <v>1990.0339702431854</v>
      </c>
      <c r="CK387" s="386">
        <v>2278.1720358679504</v>
      </c>
      <c r="CL387" s="386">
        <v>2608.0297636208124</v>
      </c>
      <c r="CM387" s="386">
        <v>2985.6477653324528</v>
      </c>
      <c r="CN387" s="386">
        <v>3417.941276198836</v>
      </c>
      <c r="CO387" s="386">
        <v>3912.8267919584596</v>
      </c>
      <c r="CP387" s="386">
        <v>4180.740267382037</v>
      </c>
      <c r="CQ387" s="386">
        <v>4466.9979308133879</v>
      </c>
      <c r="CR387" s="386">
        <v>4772.855819236589</v>
      </c>
      <c r="CS387" s="386">
        <v>5099.6559712022463</v>
      </c>
      <c r="CT387" s="386">
        <v>5448.8323154036552</v>
      </c>
      <c r="CU387" s="386">
        <v>5678.2488959211078</v>
      </c>
      <c r="CV387" s="386">
        <v>5917.3247877129279</v>
      </c>
      <c r="CW387" s="386">
        <v>6166.466684550267</v>
      </c>
      <c r="CX387" s="386">
        <v>6426.0984035600513</v>
      </c>
      <c r="CY387" s="386">
        <v>6696.6616061834384</v>
      </c>
      <c r="CZ387" s="386">
        <v>6808.0539962983166</v>
      </c>
      <c r="DA387" s="386">
        <v>6921.2992894423778</v>
      </c>
      <c r="DB387" s="386">
        <v>7036.4283068380764</v>
      </c>
      <c r="DC387" s="386">
        <v>7153.4723823886388</v>
      </c>
      <c r="DD387" s="386">
        <v>7272.4633712060013</v>
      </c>
      <c r="DE387" s="386">
        <v>7272.4633712060013</v>
      </c>
      <c r="DF387" s="386">
        <v>7272.4633712060013</v>
      </c>
      <c r="DG387" s="386">
        <v>7272.4633712060013</v>
      </c>
      <c r="DH387" s="386">
        <v>7272.4633712060013</v>
      </c>
      <c r="DI387" s="386">
        <v>7272.4633712060013</v>
      </c>
      <c r="DJ387" s="387">
        <v>7267.7709682212262</v>
      </c>
      <c r="DK387" s="387">
        <v>7265.425902228586</v>
      </c>
      <c r="DL387" s="387">
        <v>7263.0815929101082</v>
      </c>
      <c r="DM387" s="387">
        <v>7260.7380400216398</v>
      </c>
      <c r="DN387" s="387">
        <v>7258.3952433191052</v>
      </c>
      <c r="DO387" s="387">
        <v>7256.0532025585089</v>
      </c>
      <c r="DP387" s="387">
        <v>7253.7119174959344</v>
      </c>
      <c r="DQ387" s="387">
        <v>0</v>
      </c>
      <c r="DR387" s="387">
        <v>0</v>
      </c>
      <c r="DS387" s="387">
        <v>0</v>
      </c>
      <c r="DT387" s="387">
        <v>0</v>
      </c>
      <c r="DU387" s="387">
        <v>0</v>
      </c>
      <c r="DV387" s="387">
        <v>0</v>
      </c>
      <c r="DW387" s="387">
        <v>0</v>
      </c>
      <c r="DX387" s="387">
        <v>0</v>
      </c>
      <c r="DY387" s="387">
        <v>0</v>
      </c>
      <c r="DZ387" s="387">
        <v>0</v>
      </c>
      <c r="EA387" s="387">
        <v>0</v>
      </c>
      <c r="EB387" s="387">
        <v>0</v>
      </c>
      <c r="EC387" s="387">
        <v>0</v>
      </c>
      <c r="ED387" s="387">
        <v>0</v>
      </c>
      <c r="EE387" s="387">
        <v>0</v>
      </c>
      <c r="EF387" s="387">
        <v>0</v>
      </c>
      <c r="EG387" s="387">
        <v>0</v>
      </c>
      <c r="EH387" s="387">
        <v>0</v>
      </c>
      <c r="EI387" s="387">
        <v>0</v>
      </c>
      <c r="EJ387" s="387">
        <v>0</v>
      </c>
      <c r="EK387" s="387">
        <v>0</v>
      </c>
      <c r="EY387" s="386">
        <v>2002</v>
      </c>
      <c r="EZ387" s="386">
        <v>2013</v>
      </c>
      <c r="FA387" s="386">
        <v>2024</v>
      </c>
      <c r="FB387" s="386">
        <v>2035</v>
      </c>
      <c r="FC387" s="386">
        <v>2047.6</v>
      </c>
      <c r="FD387" s="386">
        <v>2074</v>
      </c>
      <c r="FE387" s="386">
        <v>2101</v>
      </c>
      <c r="FF387" s="386">
        <v>2128</v>
      </c>
      <c r="FG387" s="386">
        <v>2155</v>
      </c>
      <c r="FH387" s="386">
        <v>2182</v>
      </c>
      <c r="FI387" s="386">
        <v>2206.6000000000004</v>
      </c>
      <c r="FJ387" s="386">
        <v>2223</v>
      </c>
      <c r="FK387" s="386">
        <v>2240</v>
      </c>
      <c r="FL387" s="386">
        <v>2257</v>
      </c>
      <c r="FM387" s="386">
        <v>2274</v>
      </c>
      <c r="FN387" s="386">
        <v>2291</v>
      </c>
      <c r="FO387" s="386">
        <v>2308</v>
      </c>
      <c r="FP387" s="386">
        <v>2325</v>
      </c>
      <c r="FQ387" s="386">
        <v>2342</v>
      </c>
      <c r="FR387" s="386">
        <v>2359</v>
      </c>
      <c r="FS387" s="386">
        <v>2376</v>
      </c>
      <c r="FT387" s="386">
        <v>2393</v>
      </c>
      <c r="FU387" s="386">
        <v>2410</v>
      </c>
      <c r="FV387" s="386">
        <v>2427</v>
      </c>
      <c r="FW387" s="386">
        <v>2444</v>
      </c>
      <c r="FX387" s="386">
        <v>2461</v>
      </c>
      <c r="FY387" s="386">
        <v>2478</v>
      </c>
      <c r="FZ387" s="386">
        <v>2495</v>
      </c>
      <c r="GA387" s="386">
        <v>2512</v>
      </c>
      <c r="GB387" s="386">
        <v>2529</v>
      </c>
      <c r="GC387" s="386">
        <v>2544.2000000000003</v>
      </c>
      <c r="GD387" s="387">
        <v>2544.2000000000003</v>
      </c>
      <c r="GE387" s="387">
        <v>2544.2000000000003</v>
      </c>
      <c r="GF387" s="387">
        <v>2544.2000000000003</v>
      </c>
      <c r="GG387" s="387">
        <v>2544.2000000000003</v>
      </c>
      <c r="GH387" s="387">
        <v>2544.2000000000003</v>
      </c>
      <c r="GI387" s="387">
        <v>2544.2000000000003</v>
      </c>
      <c r="GJ387" s="387">
        <v>0</v>
      </c>
      <c r="GK387" s="387">
        <v>0</v>
      </c>
      <c r="GL387" s="387">
        <v>0</v>
      </c>
      <c r="GM387" s="387">
        <v>0</v>
      </c>
      <c r="GN387" s="387">
        <v>0</v>
      </c>
      <c r="GO387" s="387">
        <v>0</v>
      </c>
      <c r="GP387" s="387">
        <v>0</v>
      </c>
      <c r="GQ387" s="387">
        <v>0</v>
      </c>
      <c r="GR387" s="387">
        <v>0</v>
      </c>
      <c r="GS387" s="387">
        <v>0</v>
      </c>
      <c r="GT387" s="387">
        <v>0</v>
      </c>
      <c r="GU387" s="387">
        <v>0</v>
      </c>
      <c r="GV387" s="387">
        <v>0</v>
      </c>
      <c r="GW387" s="387">
        <v>0</v>
      </c>
      <c r="GX387" s="387">
        <v>0</v>
      </c>
      <c r="GY387" s="387">
        <v>0</v>
      </c>
      <c r="GZ387" s="387">
        <v>0</v>
      </c>
      <c r="HA387" s="387">
        <v>0</v>
      </c>
      <c r="HB387" s="387">
        <v>0</v>
      </c>
      <c r="HC387" s="387">
        <v>0</v>
      </c>
      <c r="HD387" s="387">
        <v>0</v>
      </c>
      <c r="HE387" s="387">
        <v>0</v>
      </c>
      <c r="HS387" s="394">
        <v>2.6053476139077136</v>
      </c>
      <c r="HT387" s="394">
        <v>2.6053476139077136</v>
      </c>
      <c r="HU387" s="394">
        <v>2.6053476139077141</v>
      </c>
      <c r="HV387" s="394">
        <v>2.6053476139077145</v>
      </c>
      <c r="HW387" s="394">
        <v>2.6053476139077136</v>
      </c>
      <c r="HX387" s="394">
        <v>2.6669844475043933</v>
      </c>
      <c r="HY387" s="394">
        <v>2.7300794739485625</v>
      </c>
      <c r="HZ387" s="394">
        <v>2.7946671908978131</v>
      </c>
      <c r="IA387" s="394">
        <v>2.8607829121489616</v>
      </c>
      <c r="IB387" s="394">
        <v>2.9284627869461204</v>
      </c>
      <c r="IC387" s="394">
        <v>2.9401691562256285</v>
      </c>
      <c r="ID387" s="394">
        <v>2.951922321073897</v>
      </c>
      <c r="IE387" s="394">
        <v>2.9637224685536436</v>
      </c>
      <c r="IF387" s="394">
        <v>2.9755697864753592</v>
      </c>
      <c r="IG387" s="394">
        <v>2.9874644634002983</v>
      </c>
      <c r="IH387" s="394">
        <v>2.9900540742233082</v>
      </c>
      <c r="II387" s="394">
        <v>2.9926459297874008</v>
      </c>
      <c r="IJ387" s="394">
        <v>2.9952400320383754</v>
      </c>
      <c r="IK387" s="394">
        <v>2.997836382923718</v>
      </c>
      <c r="IL387" s="394">
        <v>3.0004349843926024</v>
      </c>
      <c r="IM387" s="394">
        <v>3.0017168955142006</v>
      </c>
      <c r="IN387" s="394">
        <v>3.0029993543217612</v>
      </c>
      <c r="IO387" s="394">
        <v>3.0042823610492793</v>
      </c>
      <c r="IP387" s="394">
        <v>3.0055659159308488</v>
      </c>
      <c r="IQ387" s="394">
        <v>3.0068500192006655</v>
      </c>
      <c r="IR387" s="394">
        <v>3.0073016056113744</v>
      </c>
      <c r="IS387" s="394">
        <v>3.0077532598439851</v>
      </c>
      <c r="IT387" s="394">
        <v>3.0082049819086838</v>
      </c>
      <c r="IU387" s="394">
        <v>3.0086567718156578</v>
      </c>
      <c r="IV387" s="394">
        <v>3.0091086295750951</v>
      </c>
      <c r="IW387" s="394">
        <v>3.0091086295750951</v>
      </c>
      <c r="IX387" s="394">
        <v>3.0091086295750951</v>
      </c>
      <c r="IY387" s="394">
        <v>3.0091086295750951</v>
      </c>
      <c r="IZ387" s="394">
        <v>3.0091086295750951</v>
      </c>
      <c r="JA387" s="394">
        <v>3.0091086295750951</v>
      </c>
      <c r="JB387" s="394">
        <v>3.0071670659543233</v>
      </c>
      <c r="JC387" s="394">
        <v>3.0061967539767731</v>
      </c>
      <c r="JD387" s="394">
        <v>3.0052267550863618</v>
      </c>
      <c r="JE387" s="394">
        <v>3.0042570691820676</v>
      </c>
      <c r="JF387" s="394">
        <v>3.0032876961628991</v>
      </c>
      <c r="JG387" s="394">
        <v>3.0023186359278995</v>
      </c>
      <c r="JH387" s="394">
        <v>3.001349888376144</v>
      </c>
      <c r="JI387" s="394">
        <v>0</v>
      </c>
      <c r="JJ387" s="394">
        <v>0</v>
      </c>
      <c r="JK387" s="394">
        <v>0</v>
      </c>
      <c r="JL387" s="394">
        <v>0</v>
      </c>
      <c r="JM387" s="394">
        <v>0</v>
      </c>
      <c r="JN387" s="394">
        <v>0</v>
      </c>
      <c r="JO387" s="394">
        <v>0</v>
      </c>
      <c r="JP387" s="394">
        <v>0</v>
      </c>
      <c r="JQ387" s="394">
        <v>0</v>
      </c>
      <c r="JR387" s="394">
        <v>0</v>
      </c>
      <c r="JS387" s="394">
        <v>0</v>
      </c>
      <c r="JT387" s="394">
        <v>0</v>
      </c>
      <c r="JU387" s="394">
        <v>0</v>
      </c>
      <c r="JV387" s="394">
        <v>0</v>
      </c>
      <c r="JW387" s="394">
        <v>0</v>
      </c>
      <c r="JX387" s="394">
        <v>0</v>
      </c>
      <c r="JY387" s="394">
        <v>0</v>
      </c>
      <c r="JZ387" s="394">
        <v>0</v>
      </c>
      <c r="KA387" s="394">
        <v>0</v>
      </c>
      <c r="KB387" s="394">
        <v>0</v>
      </c>
      <c r="KC387" s="394">
        <v>0</v>
      </c>
    </row>
    <row r="388" spans="1:289" x14ac:dyDescent="0.25">
      <c r="A388" s="383">
        <v>379</v>
      </c>
      <c r="B388" s="384" t="s">
        <v>866</v>
      </c>
      <c r="C388" s="385" t="s">
        <v>472</v>
      </c>
      <c r="D388" s="385" t="s">
        <v>870</v>
      </c>
      <c r="E388" s="129">
        <v>2060</v>
      </c>
      <c r="F388" s="386">
        <v>1431.9255000000003</v>
      </c>
      <c r="G388" s="386">
        <v>1454.1163289095759</v>
      </c>
      <c r="H388" s="386">
        <v>1476.6510534252386</v>
      </c>
      <c r="I388" s="386">
        <v>1499.5350029643062</v>
      </c>
      <c r="J388" s="386">
        <v>1522.7735895351166</v>
      </c>
      <c r="K388" s="386">
        <v>1537.5982851749557</v>
      </c>
      <c r="L388" s="386">
        <v>1552.5673040433589</v>
      </c>
      <c r="M388" s="386">
        <v>1567.6820511738467</v>
      </c>
      <c r="N388" s="386">
        <v>1582.9439452783972</v>
      </c>
      <c r="O388" s="386">
        <v>1598.3544188806109</v>
      </c>
      <c r="P388" s="386">
        <v>1613.4766983191348</v>
      </c>
      <c r="Q388" s="386">
        <v>1628.7420519924563</v>
      </c>
      <c r="R388" s="386">
        <v>1644.1518335481353</v>
      </c>
      <c r="S388" s="386">
        <v>1659.7074094408017</v>
      </c>
      <c r="T388" s="386">
        <v>1675.4101590533251</v>
      </c>
      <c r="U388" s="386">
        <v>1689.2857734892827</v>
      </c>
      <c r="V388" s="386">
        <v>1703.2763046666335</v>
      </c>
      <c r="W388" s="386">
        <v>1717.3827043167412</v>
      </c>
      <c r="X388" s="386">
        <v>1731.6059320531338</v>
      </c>
      <c r="Y388" s="386">
        <v>1745.9469554367827</v>
      </c>
      <c r="Z388" s="386">
        <v>1758.3370019710346</v>
      </c>
      <c r="AA388" s="386">
        <v>1770.8149740019019</v>
      </c>
      <c r="AB388" s="386">
        <v>1783.3814954893458</v>
      </c>
      <c r="AC388" s="386">
        <v>1796.0371948212357</v>
      </c>
      <c r="AD388" s="386">
        <v>1808.7827048447721</v>
      </c>
      <c r="AE388" s="386">
        <v>1825.401445090572</v>
      </c>
      <c r="AF388" s="386">
        <v>1842.172875057817</v>
      </c>
      <c r="AG388" s="386">
        <v>1859.0983976296793</v>
      </c>
      <c r="AH388" s="386">
        <v>1876.1794285787462</v>
      </c>
      <c r="AI388" s="386">
        <v>1893.4173966854466</v>
      </c>
      <c r="AJ388" s="386">
        <v>1909.029060267309</v>
      </c>
      <c r="AK388" s="386">
        <v>1924.7694456197748</v>
      </c>
      <c r="AL388" s="386">
        <v>1940.639614083562</v>
      </c>
      <c r="AM388" s="386">
        <v>1956.6406357503872</v>
      </c>
      <c r="AN388" s="386">
        <v>1972.7735895351209</v>
      </c>
      <c r="AO388" s="387">
        <v>1972.7735895351211</v>
      </c>
      <c r="AP388" s="387">
        <v>1972.7735895351211</v>
      </c>
      <c r="AQ388" s="387">
        <v>1972.7735895351211</v>
      </c>
      <c r="AR388" s="387">
        <v>1972.7735895351211</v>
      </c>
      <c r="AS388" s="387">
        <v>1972.7735895351211</v>
      </c>
      <c r="AT388" s="387">
        <v>1972.7735895351211</v>
      </c>
      <c r="AU388" s="387">
        <v>1972.7735895351211</v>
      </c>
      <c r="AV388" s="387">
        <v>1972.7735895351211</v>
      </c>
      <c r="AW388" s="387">
        <v>1972.7735895351211</v>
      </c>
      <c r="AX388" s="387">
        <v>1972.7735895351211</v>
      </c>
      <c r="AY388" s="387">
        <v>1972.7735895351211</v>
      </c>
      <c r="AZ388" s="387">
        <v>1972.7735895351211</v>
      </c>
      <c r="BA388" s="387">
        <v>1972.7735895351211</v>
      </c>
      <c r="BB388" s="387">
        <v>1972.7735895351211</v>
      </c>
      <c r="BC388" s="387">
        <v>1972.7735895351211</v>
      </c>
      <c r="BD388" s="387">
        <v>1972.7735895351211</v>
      </c>
      <c r="BE388" s="387">
        <v>1972.7735895351211</v>
      </c>
      <c r="BF388" s="387">
        <v>1972.7735895351211</v>
      </c>
      <c r="BG388" s="387">
        <v>1972.7735895351211</v>
      </c>
      <c r="BH388" s="387">
        <v>1972.7735895351211</v>
      </c>
      <c r="BI388" s="387">
        <v>1972.7735895351211</v>
      </c>
      <c r="BJ388" s="387">
        <v>1972.7735895351211</v>
      </c>
      <c r="BK388" s="387">
        <v>1972.7735895351211</v>
      </c>
      <c r="BL388" s="387">
        <v>1972.7735895351211</v>
      </c>
      <c r="BM388" s="387">
        <v>1972.7735895351211</v>
      </c>
      <c r="BN388" s="387">
        <v>1972.7735895351211</v>
      </c>
      <c r="BO388" s="387">
        <v>1972.7735895351211</v>
      </c>
      <c r="BP388" s="387">
        <v>1972.7735895351211</v>
      </c>
      <c r="CA388" s="386">
        <v>3840</v>
      </c>
      <c r="CB388" s="386">
        <v>3898.6429149483474</v>
      </c>
      <c r="CC388" s="386">
        <v>3958.181400592955</v>
      </c>
      <c r="CD388" s="386">
        <v>4018.6291337244925</v>
      </c>
      <c r="CE388" s="386">
        <v>4080.0000000000005</v>
      </c>
      <c r="CF388" s="386">
        <v>4123.6070601264282</v>
      </c>
      <c r="CG388" s="386">
        <v>4167.6801927265988</v>
      </c>
      <c r="CH388" s="386">
        <v>4212.2243791854107</v>
      </c>
      <c r="CI388" s="386">
        <v>4257.2446541288282</v>
      </c>
      <c r="CJ388" s="386">
        <v>4302.7461059929274</v>
      </c>
      <c r="CK388" s="386">
        <v>4347.5757195694614</v>
      </c>
      <c r="CL388" s="386">
        <v>4392.8724056164392</v>
      </c>
      <c r="CM388" s="386">
        <v>4438.6410304861511</v>
      </c>
      <c r="CN388" s="386">
        <v>4484.8865112326203</v>
      </c>
      <c r="CO388" s="386">
        <v>4531.6138161398603</v>
      </c>
      <c r="CP388" s="386">
        <v>4567.8510758480788</v>
      </c>
      <c r="CQ388" s="386">
        <v>4604.3781084814491</v>
      </c>
      <c r="CR388" s="386">
        <v>4641.1972312225844</v>
      </c>
      <c r="CS388" s="386">
        <v>4678.3107797835555</v>
      </c>
      <c r="CT388" s="386">
        <v>4715.721108554063</v>
      </c>
      <c r="CU388" s="386">
        <v>4747.9248548839305</v>
      </c>
      <c r="CV388" s="386">
        <v>4780.3485211907864</v>
      </c>
      <c r="CW388" s="386">
        <v>4812.993609312206</v>
      </c>
      <c r="CX388" s="386">
        <v>4845.8616313418397</v>
      </c>
      <c r="CY388" s="386">
        <v>4878.9541096994517</v>
      </c>
      <c r="CZ388" s="386">
        <v>4922.3710576316862</v>
      </c>
      <c r="DA388" s="386">
        <v>4966.1743652888463</v>
      </c>
      <c r="DB388" s="386">
        <v>5010.3674708176504</v>
      </c>
      <c r="DC388" s="386">
        <v>5054.9538429602753</v>
      </c>
      <c r="DD388" s="386">
        <v>5099.9369813266212</v>
      </c>
      <c r="DE388" s="386">
        <v>5141.523254839859</v>
      </c>
      <c r="DF388" s="386">
        <v>5183.4486341402953</v>
      </c>
      <c r="DG388" s="386">
        <v>5225.7158843887692</v>
      </c>
      <c r="DH388" s="386">
        <v>5268.3277932939909</v>
      </c>
      <c r="DI388" s="386">
        <v>5311.287171296407</v>
      </c>
      <c r="DJ388" s="387">
        <v>5303.8168598659413</v>
      </c>
      <c r="DK388" s="387">
        <v>5300.0856451898362</v>
      </c>
      <c r="DL388" s="387">
        <v>5296.3570554088446</v>
      </c>
      <c r="DM388" s="387">
        <v>5292.631088676364</v>
      </c>
      <c r="DN388" s="387">
        <v>5288.9077431470887</v>
      </c>
      <c r="DO388" s="387">
        <v>5285.1870169770127</v>
      </c>
      <c r="DP388" s="387">
        <v>5281.4689083234261</v>
      </c>
      <c r="DQ388" s="387">
        <v>0</v>
      </c>
      <c r="DR388" s="387">
        <v>0</v>
      </c>
      <c r="DS388" s="387">
        <v>0</v>
      </c>
      <c r="DT388" s="387">
        <v>0</v>
      </c>
      <c r="DU388" s="387">
        <v>0</v>
      </c>
      <c r="DV388" s="387">
        <v>0</v>
      </c>
      <c r="DW388" s="387">
        <v>0</v>
      </c>
      <c r="DX388" s="387">
        <v>0</v>
      </c>
      <c r="DY388" s="387">
        <v>0</v>
      </c>
      <c r="DZ388" s="387">
        <v>0</v>
      </c>
      <c r="EA388" s="387">
        <v>0</v>
      </c>
      <c r="EB388" s="387">
        <v>0</v>
      </c>
      <c r="EC388" s="387">
        <v>0</v>
      </c>
      <c r="ED388" s="387">
        <v>0</v>
      </c>
      <c r="EE388" s="387">
        <v>0</v>
      </c>
      <c r="EF388" s="387">
        <v>0</v>
      </c>
      <c r="EG388" s="387">
        <v>0</v>
      </c>
      <c r="EH388" s="387">
        <v>0</v>
      </c>
      <c r="EI388" s="387">
        <v>0</v>
      </c>
      <c r="EJ388" s="387">
        <v>0</v>
      </c>
      <c r="EK388" s="387">
        <v>0</v>
      </c>
      <c r="EY388" s="386">
        <v>975</v>
      </c>
      <c r="EZ388" s="386">
        <v>985</v>
      </c>
      <c r="FA388" s="386">
        <v>995</v>
      </c>
      <c r="FB388" s="386">
        <v>1005</v>
      </c>
      <c r="FC388" s="386">
        <v>1014.1000000000001</v>
      </c>
      <c r="FD388" s="386">
        <v>1031</v>
      </c>
      <c r="FE388" s="386">
        <v>1048</v>
      </c>
      <c r="FF388" s="386">
        <v>1065</v>
      </c>
      <c r="FG388" s="386">
        <v>1082</v>
      </c>
      <c r="FH388" s="386">
        <v>1099</v>
      </c>
      <c r="FI388" s="386">
        <v>1114.6000000000001</v>
      </c>
      <c r="FJ388" s="386">
        <v>1129</v>
      </c>
      <c r="FK388" s="386">
        <v>1143</v>
      </c>
      <c r="FL388" s="386">
        <v>1157</v>
      </c>
      <c r="FM388" s="386">
        <v>1171</v>
      </c>
      <c r="FN388" s="386">
        <v>1185</v>
      </c>
      <c r="FO388" s="386">
        <v>1199</v>
      </c>
      <c r="FP388" s="386">
        <v>1213</v>
      </c>
      <c r="FQ388" s="386">
        <v>1227</v>
      </c>
      <c r="FR388" s="386">
        <v>1241</v>
      </c>
      <c r="FS388" s="386">
        <v>1255</v>
      </c>
      <c r="FT388" s="386">
        <v>1269</v>
      </c>
      <c r="FU388" s="386">
        <v>1283</v>
      </c>
      <c r="FV388" s="386">
        <v>1297</v>
      </c>
      <c r="FW388" s="386">
        <v>1311</v>
      </c>
      <c r="FX388" s="386">
        <v>1325</v>
      </c>
      <c r="FY388" s="386">
        <v>1339</v>
      </c>
      <c r="FZ388" s="386">
        <v>1353</v>
      </c>
      <c r="GA388" s="386">
        <v>1367</v>
      </c>
      <c r="GB388" s="386">
        <v>1381</v>
      </c>
      <c r="GC388" s="386">
        <v>1399.5</v>
      </c>
      <c r="GD388" s="387">
        <v>1399.5</v>
      </c>
      <c r="GE388" s="387">
        <v>1399.5</v>
      </c>
      <c r="GF388" s="387">
        <v>1399.5</v>
      </c>
      <c r="GG388" s="387">
        <v>1399.5</v>
      </c>
      <c r="GH388" s="387">
        <v>1399.5</v>
      </c>
      <c r="GI388" s="387">
        <v>1399.5</v>
      </c>
      <c r="GJ388" s="387">
        <v>0</v>
      </c>
      <c r="GK388" s="387">
        <v>0</v>
      </c>
      <c r="GL388" s="387">
        <v>0</v>
      </c>
      <c r="GM388" s="387">
        <v>0</v>
      </c>
      <c r="GN388" s="387">
        <v>0</v>
      </c>
      <c r="GO388" s="387">
        <v>0</v>
      </c>
      <c r="GP388" s="387">
        <v>0</v>
      </c>
      <c r="GQ388" s="387">
        <v>0</v>
      </c>
      <c r="GR388" s="387">
        <v>0</v>
      </c>
      <c r="GS388" s="387">
        <v>0</v>
      </c>
      <c r="GT388" s="387">
        <v>0</v>
      </c>
      <c r="GU388" s="387">
        <v>0</v>
      </c>
      <c r="GV388" s="387">
        <v>0</v>
      </c>
      <c r="GW388" s="387">
        <v>0</v>
      </c>
      <c r="GX388" s="387">
        <v>0</v>
      </c>
      <c r="GY388" s="387">
        <v>0</v>
      </c>
      <c r="GZ388" s="387">
        <v>0</v>
      </c>
      <c r="HA388" s="387">
        <v>0</v>
      </c>
      <c r="HB388" s="387">
        <v>0</v>
      </c>
      <c r="HC388" s="387">
        <v>0</v>
      </c>
      <c r="HD388" s="387">
        <v>0</v>
      </c>
      <c r="HE388" s="387">
        <v>0</v>
      </c>
      <c r="HS388" s="394">
        <v>2.6817037618228037</v>
      </c>
      <c r="HT388" s="394">
        <v>2.6811079948960423</v>
      </c>
      <c r="HU388" s="394">
        <v>2.6805123603247774</v>
      </c>
      <c r="HV388" s="394">
        <v>2.6799168580796038</v>
      </c>
      <c r="HW388" s="394">
        <v>2.6793214881311229</v>
      </c>
      <c r="HX388" s="394">
        <v>2.6818494140406925</v>
      </c>
      <c r="HY388" s="394">
        <v>2.684379725035229</v>
      </c>
      <c r="HZ388" s="394">
        <v>2.6869124233650488</v>
      </c>
      <c r="IA388" s="394">
        <v>2.6894475112825891</v>
      </c>
      <c r="IB388" s="394">
        <v>2.6919849910424158</v>
      </c>
      <c r="IC388" s="394">
        <v>2.6945388948589204</v>
      </c>
      <c r="ID388" s="394">
        <v>2.6970952215807253</v>
      </c>
      <c r="IE388" s="394">
        <v>2.6996539735064573</v>
      </c>
      <c r="IF388" s="394">
        <v>2.7022151529369229</v>
      </c>
      <c r="IG388" s="394">
        <v>2.704778762175112</v>
      </c>
      <c r="IH388" s="394">
        <v>2.7040132270888733</v>
      </c>
      <c r="II388" s="394">
        <v>2.7032479086724694</v>
      </c>
      <c r="IJ388" s="394">
        <v>2.7024828068645768</v>
      </c>
      <c r="IK388" s="394">
        <v>2.7017179216038878</v>
      </c>
      <c r="IL388" s="394">
        <v>2.700953252829112</v>
      </c>
      <c r="IM388" s="394">
        <v>2.7002359897799293</v>
      </c>
      <c r="IN388" s="394">
        <v>2.6995189172065652</v>
      </c>
      <c r="IO388" s="394">
        <v>2.6988020350584376</v>
      </c>
      <c r="IP388" s="394">
        <v>2.6980853432849763</v>
      </c>
      <c r="IQ388" s="394">
        <v>2.6973688418356248</v>
      </c>
      <c r="IR388" s="394">
        <v>2.6965964505344466</v>
      </c>
      <c r="IS388" s="394">
        <v>2.6958242804074408</v>
      </c>
      <c r="IT388" s="394">
        <v>2.6950523313912749</v>
      </c>
      <c r="IU388" s="394">
        <v>2.6942806034226332</v>
      </c>
      <c r="IV388" s="394">
        <v>2.6935090964382185</v>
      </c>
      <c r="IW388" s="394">
        <v>2.6932661015227946</v>
      </c>
      <c r="IX388" s="394">
        <v>2.6930231285291559</v>
      </c>
      <c r="IY388" s="394">
        <v>2.6927801774553259</v>
      </c>
      <c r="IZ388" s="394">
        <v>2.6925372482993257</v>
      </c>
      <c r="JA388" s="394">
        <v>2.6922943410591778</v>
      </c>
      <c r="JB388" s="394">
        <v>2.6885076361529006</v>
      </c>
      <c r="JC388" s="394">
        <v>2.6866162814146288</v>
      </c>
      <c r="JD388" s="394">
        <v>2.6847262572371102</v>
      </c>
      <c r="JE388" s="394">
        <v>2.6828375626843011</v>
      </c>
      <c r="JF388" s="394">
        <v>2.6809501968208149</v>
      </c>
      <c r="JG388" s="394">
        <v>2.6790641587119244</v>
      </c>
      <c r="JH388" s="394">
        <v>2.6771794474235588</v>
      </c>
      <c r="JI388" s="394">
        <v>0</v>
      </c>
      <c r="JJ388" s="394">
        <v>0</v>
      </c>
      <c r="JK388" s="394">
        <v>0</v>
      </c>
      <c r="JL388" s="394">
        <v>0</v>
      </c>
      <c r="JM388" s="394">
        <v>0</v>
      </c>
      <c r="JN388" s="394">
        <v>0</v>
      </c>
      <c r="JO388" s="394">
        <v>0</v>
      </c>
      <c r="JP388" s="394">
        <v>0</v>
      </c>
      <c r="JQ388" s="394">
        <v>0</v>
      </c>
      <c r="JR388" s="394">
        <v>0</v>
      </c>
      <c r="JS388" s="394">
        <v>0</v>
      </c>
      <c r="JT388" s="394">
        <v>0</v>
      </c>
      <c r="JU388" s="394">
        <v>0</v>
      </c>
      <c r="JV388" s="394">
        <v>0</v>
      </c>
      <c r="JW388" s="394">
        <v>0</v>
      </c>
      <c r="JX388" s="394">
        <v>0</v>
      </c>
      <c r="JY388" s="394">
        <v>0</v>
      </c>
      <c r="JZ388" s="394">
        <v>0</v>
      </c>
      <c r="KA388" s="394">
        <v>0</v>
      </c>
      <c r="KB388" s="394">
        <v>0</v>
      </c>
      <c r="KC388" s="394">
        <v>0</v>
      </c>
    </row>
    <row r="389" spans="1:289" x14ac:dyDescent="0.25">
      <c r="A389" s="383">
        <v>380</v>
      </c>
      <c r="B389" s="384" t="s">
        <v>869</v>
      </c>
      <c r="C389" s="385" t="s">
        <v>142</v>
      </c>
      <c r="D389" s="385" t="s">
        <v>142</v>
      </c>
      <c r="E389" s="129">
        <v>2052</v>
      </c>
      <c r="F389" s="386">
        <v>2337.9501500000001</v>
      </c>
      <c r="G389" s="386">
        <v>2317.671130262474</v>
      </c>
      <c r="H389" s="386">
        <v>2297.56800762075</v>
      </c>
      <c r="I389" s="386">
        <v>2277.6392563704935</v>
      </c>
      <c r="J389" s="386">
        <v>2257.8833640410958</v>
      </c>
      <c r="K389" s="386">
        <v>2257.8833640410958</v>
      </c>
      <c r="L389" s="386">
        <v>2257.8833640410958</v>
      </c>
      <c r="M389" s="386">
        <v>2257.8833640410958</v>
      </c>
      <c r="N389" s="386">
        <v>2257.8833640410958</v>
      </c>
      <c r="O389" s="386">
        <v>2257.8833640410958</v>
      </c>
      <c r="P389" s="386">
        <v>2257.8833640410958</v>
      </c>
      <c r="Q389" s="386">
        <v>2257.8833640410958</v>
      </c>
      <c r="R389" s="386">
        <v>2257.8833640410958</v>
      </c>
      <c r="S389" s="386">
        <v>2257.8833640410958</v>
      </c>
      <c r="T389" s="386">
        <v>2257.8833640410958</v>
      </c>
      <c r="U389" s="386">
        <v>2257.8833640410958</v>
      </c>
      <c r="V389" s="386">
        <v>2257.8833640410958</v>
      </c>
      <c r="W389" s="386">
        <v>2257.8833640410958</v>
      </c>
      <c r="X389" s="386">
        <v>2257.8833640410958</v>
      </c>
      <c r="Y389" s="386">
        <v>2257.8833640410958</v>
      </c>
      <c r="Z389" s="386">
        <v>2257.8833640410958</v>
      </c>
      <c r="AA389" s="386">
        <v>2257.8833640410958</v>
      </c>
      <c r="AB389" s="386">
        <v>2257.8833640410958</v>
      </c>
      <c r="AC389" s="386">
        <v>2257.8833640410958</v>
      </c>
      <c r="AD389" s="386">
        <v>2257.8833640410958</v>
      </c>
      <c r="AE389" s="386">
        <v>2257.8833640410958</v>
      </c>
      <c r="AF389" s="386">
        <v>2257.8833640410958</v>
      </c>
      <c r="AG389" s="386">
        <v>2257.8833640410958</v>
      </c>
      <c r="AH389" s="386">
        <v>2257.8833640410958</v>
      </c>
      <c r="AI389" s="386">
        <v>2257.8833640410958</v>
      </c>
      <c r="AJ389" s="386">
        <v>2257.8833640410958</v>
      </c>
      <c r="AK389" s="386">
        <v>2257.8833640410958</v>
      </c>
      <c r="AL389" s="386">
        <v>2257.8833640410958</v>
      </c>
      <c r="AM389" s="386">
        <v>2257.8833640410958</v>
      </c>
      <c r="AN389" s="386">
        <v>2257.8833640410958</v>
      </c>
      <c r="AO389" s="387">
        <v>2257.8833640410958</v>
      </c>
      <c r="AP389" s="387">
        <v>2257.8833640410958</v>
      </c>
      <c r="AQ389" s="387">
        <v>2257.8833640410958</v>
      </c>
      <c r="AR389" s="387">
        <v>2257.8833640410958</v>
      </c>
      <c r="AS389" s="387">
        <v>2257.8833640410958</v>
      </c>
      <c r="AT389" s="387">
        <v>2257.8833640410958</v>
      </c>
      <c r="AU389" s="387">
        <v>2257.8833640410958</v>
      </c>
      <c r="AV389" s="387">
        <v>2257.8833640410958</v>
      </c>
      <c r="AW389" s="387">
        <v>2257.8833640410958</v>
      </c>
      <c r="AX389" s="387">
        <v>2257.8833640410958</v>
      </c>
      <c r="AY389" s="387">
        <v>2257.8833640410958</v>
      </c>
      <c r="AZ389" s="387">
        <v>2257.8833640410958</v>
      </c>
      <c r="BA389" s="387">
        <v>2257.8833640410958</v>
      </c>
      <c r="BB389" s="387">
        <v>2257.8833640410958</v>
      </c>
      <c r="BC389" s="387">
        <v>2257.8833640410958</v>
      </c>
      <c r="BD389" s="387">
        <v>2257.8833640410958</v>
      </c>
      <c r="BE389" s="387">
        <v>2257.8833640410958</v>
      </c>
      <c r="BF389" s="387">
        <v>2257.8833640410958</v>
      </c>
      <c r="BG389" s="387">
        <v>2257.8833640410958</v>
      </c>
      <c r="BH389" s="387">
        <v>2257.8833640410958</v>
      </c>
      <c r="BI389" s="387">
        <v>2257.8833640410958</v>
      </c>
      <c r="BJ389" s="387">
        <v>2257.8833640410958</v>
      </c>
      <c r="BK389" s="387">
        <v>2257.8833640410958</v>
      </c>
      <c r="BL389" s="387">
        <v>2257.8833640410958</v>
      </c>
      <c r="BM389" s="387">
        <v>2257.8833640410958</v>
      </c>
      <c r="BN389" s="387">
        <v>2257.8833640410958</v>
      </c>
      <c r="BO389" s="387">
        <v>2257.8833640410958</v>
      </c>
      <c r="BP389" s="387">
        <v>2257.8833640410958</v>
      </c>
      <c r="CA389" s="386">
        <v>5840</v>
      </c>
      <c r="CB389" s="386">
        <v>5789.344738908505</v>
      </c>
      <c r="CC389" s="386">
        <v>5739.1288537547234</v>
      </c>
      <c r="CD389" s="386">
        <v>5689.3485334594016</v>
      </c>
      <c r="CE389" s="386">
        <v>5640</v>
      </c>
      <c r="CF389" s="386">
        <v>5683.5976945488064</v>
      </c>
      <c r="CG389" s="386">
        <v>5727.5324030993806</v>
      </c>
      <c r="CH389" s="386">
        <v>5771.8067307995079</v>
      </c>
      <c r="CI389" s="386">
        <v>5816.4233029349934</v>
      </c>
      <c r="CJ389" s="386">
        <v>5861.384765085334</v>
      </c>
      <c r="CK389" s="386">
        <v>5905.0075509376293</v>
      </c>
      <c r="CL389" s="386">
        <v>5948.9549951295121</v>
      </c>
      <c r="CM389" s="386">
        <v>5993.2295138990885</v>
      </c>
      <c r="CN389" s="386">
        <v>6037.833541467081</v>
      </c>
      <c r="CO389" s="386">
        <v>6082.7695301706653</v>
      </c>
      <c r="CP389" s="386">
        <v>6111.8247481851449</v>
      </c>
      <c r="CQ389" s="386">
        <v>6141.0187526010623</v>
      </c>
      <c r="CR389" s="386">
        <v>6170.3522063514993</v>
      </c>
      <c r="CS389" s="386">
        <v>6199.8257755361328</v>
      </c>
      <c r="CT389" s="386">
        <v>6229.4401294363588</v>
      </c>
      <c r="CU389" s="386">
        <v>6258.5018230753176</v>
      </c>
      <c r="CV389" s="386">
        <v>6287.6990958385022</v>
      </c>
      <c r="CW389" s="386">
        <v>6317.0325802320267</v>
      </c>
      <c r="CX389" s="386">
        <v>6346.5029117127851</v>
      </c>
      <c r="CY389" s="386">
        <v>6376.1107287022123</v>
      </c>
      <c r="CZ389" s="386">
        <v>6405.1786040741245</v>
      </c>
      <c r="DA389" s="386">
        <v>6434.3789961814864</v>
      </c>
      <c r="DB389" s="386">
        <v>6463.7125091511898</v>
      </c>
      <c r="DC389" s="386">
        <v>6493.1797498642627</v>
      </c>
      <c r="DD389" s="386">
        <v>6522.781327968426</v>
      </c>
      <c r="DE389" s="386">
        <v>6522.7813279685097</v>
      </c>
      <c r="DF389" s="386">
        <v>6522.7813279685934</v>
      </c>
      <c r="DG389" s="386">
        <v>6522.781327968677</v>
      </c>
      <c r="DH389" s="386">
        <v>6522.7813279687607</v>
      </c>
      <c r="DI389" s="386">
        <v>6522.7813279688462</v>
      </c>
      <c r="DJ389" s="387">
        <v>6522.7813279688462</v>
      </c>
      <c r="DK389" s="387">
        <v>6522.7813279688462</v>
      </c>
      <c r="DL389" s="387">
        <v>6522.7813279688462</v>
      </c>
      <c r="DM389" s="387">
        <v>6522.7813279688462</v>
      </c>
      <c r="DN389" s="387">
        <v>6522.7813279688462</v>
      </c>
      <c r="DO389" s="387">
        <v>6522.7813279688462</v>
      </c>
      <c r="DP389" s="387">
        <v>6522.7813279688462</v>
      </c>
      <c r="DQ389" s="387">
        <v>6522.7813279688462</v>
      </c>
      <c r="DR389" s="387">
        <v>6522.7813279688462</v>
      </c>
      <c r="DS389" s="387">
        <v>6522.7813279688462</v>
      </c>
      <c r="DT389" s="387">
        <v>6522.7813279688462</v>
      </c>
      <c r="DU389" s="387">
        <v>6522.7813279688462</v>
      </c>
      <c r="DV389" s="387">
        <v>6522.7813279688462</v>
      </c>
      <c r="DW389" s="387">
        <v>6522.7813279688462</v>
      </c>
      <c r="DX389" s="387">
        <v>6522.7813279688462</v>
      </c>
      <c r="DY389" s="387">
        <v>6522.7813279688462</v>
      </c>
      <c r="DZ389" s="387">
        <v>6522.7813279688462</v>
      </c>
      <c r="EA389" s="387">
        <v>6522.7813279688462</v>
      </c>
      <c r="EB389" s="387">
        <v>6522.7813279688462</v>
      </c>
      <c r="EC389" s="387">
        <v>6522.7813279688462</v>
      </c>
      <c r="ED389" s="387">
        <v>6522.7813279688462</v>
      </c>
      <c r="EE389" s="387">
        <v>6522.7813279688462</v>
      </c>
      <c r="EF389" s="387">
        <v>6522.7813279688462</v>
      </c>
      <c r="EG389" s="387">
        <v>6522.7813279688462</v>
      </c>
      <c r="EH389" s="387">
        <v>6522.7813279688462</v>
      </c>
      <c r="EI389" s="387">
        <v>6522.7813279688462</v>
      </c>
      <c r="EJ389" s="387">
        <v>6522.7813279688462</v>
      </c>
      <c r="EK389" s="387">
        <v>6522.7813279688462</v>
      </c>
      <c r="EY389" s="386">
        <v>2922</v>
      </c>
      <c r="EZ389" s="386">
        <v>2942</v>
      </c>
      <c r="FA389" s="386">
        <v>2962</v>
      </c>
      <c r="FB389" s="386">
        <v>2982</v>
      </c>
      <c r="FC389" s="386">
        <v>3000.5</v>
      </c>
      <c r="FD389" s="386">
        <v>3044</v>
      </c>
      <c r="FE389" s="386">
        <v>3087</v>
      </c>
      <c r="FF389" s="386">
        <v>3130</v>
      </c>
      <c r="FG389" s="386">
        <v>3173</v>
      </c>
      <c r="FH389" s="386">
        <v>3216</v>
      </c>
      <c r="FI389" s="386">
        <v>3260.3</v>
      </c>
      <c r="FJ389" s="386">
        <v>3291</v>
      </c>
      <c r="FK389" s="386">
        <v>3321</v>
      </c>
      <c r="FL389" s="386">
        <v>3351</v>
      </c>
      <c r="FM389" s="386">
        <v>3381</v>
      </c>
      <c r="FN389" s="386">
        <v>3411</v>
      </c>
      <c r="FO389" s="386">
        <v>3441</v>
      </c>
      <c r="FP389" s="386">
        <v>3471</v>
      </c>
      <c r="FQ389" s="386">
        <v>3501</v>
      </c>
      <c r="FR389" s="386">
        <v>3531</v>
      </c>
      <c r="FS389" s="386">
        <v>3561</v>
      </c>
      <c r="FT389" s="386">
        <v>3591</v>
      </c>
      <c r="FU389" s="386">
        <v>3621</v>
      </c>
      <c r="FV389" s="386">
        <v>3651</v>
      </c>
      <c r="FW389" s="386">
        <v>3681</v>
      </c>
      <c r="FX389" s="386">
        <v>3711</v>
      </c>
      <c r="FY389" s="386">
        <v>3741</v>
      </c>
      <c r="FZ389" s="386">
        <v>3771</v>
      </c>
      <c r="GA389" s="386">
        <v>3801</v>
      </c>
      <c r="GB389" s="386">
        <v>3831</v>
      </c>
      <c r="GC389" s="386">
        <v>3868.1</v>
      </c>
      <c r="GD389" s="387">
        <v>3868.1</v>
      </c>
      <c r="GE389" s="387">
        <v>3868.1</v>
      </c>
      <c r="GF389" s="387">
        <v>3868.1</v>
      </c>
      <c r="GG389" s="387">
        <v>3868.1</v>
      </c>
      <c r="GH389" s="387">
        <v>3868.1</v>
      </c>
      <c r="GI389" s="387">
        <v>3868.1</v>
      </c>
      <c r="GJ389" s="387">
        <v>3868.1</v>
      </c>
      <c r="GK389" s="387">
        <v>3868.1</v>
      </c>
      <c r="GL389" s="387">
        <v>3868.1</v>
      </c>
      <c r="GM389" s="387">
        <v>3868.1</v>
      </c>
      <c r="GN389" s="387">
        <v>3868.1</v>
      </c>
      <c r="GO389" s="387">
        <v>3868.1</v>
      </c>
      <c r="GP389" s="387">
        <v>3868.1</v>
      </c>
      <c r="GQ389" s="387">
        <v>3868.1</v>
      </c>
      <c r="GR389" s="387">
        <v>3868.1</v>
      </c>
      <c r="GS389" s="387">
        <v>3868.1</v>
      </c>
      <c r="GT389" s="387">
        <v>3868.1</v>
      </c>
      <c r="GU389" s="387">
        <v>3868.1</v>
      </c>
      <c r="GV389" s="387">
        <v>3868.1</v>
      </c>
      <c r="GW389" s="387">
        <v>3868.1</v>
      </c>
      <c r="GX389" s="387">
        <v>3868.1</v>
      </c>
      <c r="GY389" s="387">
        <v>3868.1</v>
      </c>
      <c r="GZ389" s="387">
        <v>3868.1</v>
      </c>
      <c r="HA389" s="387">
        <v>3868.1</v>
      </c>
      <c r="HB389" s="387">
        <v>3868.1</v>
      </c>
      <c r="HC389" s="387">
        <v>3868.1</v>
      </c>
      <c r="HD389" s="387">
        <v>3868.1</v>
      </c>
      <c r="HE389" s="387">
        <v>3868.1</v>
      </c>
      <c r="HS389" s="394">
        <v>2.4979146796607274</v>
      </c>
      <c r="HT389" s="394">
        <v>2.4979146796607279</v>
      </c>
      <c r="HU389" s="394">
        <v>2.4979146796607283</v>
      </c>
      <c r="HV389" s="394">
        <v>2.4979146796607288</v>
      </c>
      <c r="HW389" s="394">
        <v>2.4979146796607279</v>
      </c>
      <c r="HX389" s="394">
        <v>2.5172237791665482</v>
      </c>
      <c r="HY389" s="394">
        <v>2.5366821397046859</v>
      </c>
      <c r="HZ389" s="394">
        <v>2.556290915076008</v>
      </c>
      <c r="IA389" s="394">
        <v>2.5760512680003647</v>
      </c>
      <c r="IB389" s="394">
        <v>2.5959643701855324</v>
      </c>
      <c r="IC389" s="394">
        <v>2.6152845824458417</v>
      </c>
      <c r="ID389" s="394">
        <v>2.6347485835062092</v>
      </c>
      <c r="IE389" s="394">
        <v>2.6543574435007908</v>
      </c>
      <c r="IF389" s="394">
        <v>2.6741122405281099</v>
      </c>
      <c r="IG389" s="394">
        <v>2.6940140607103356</v>
      </c>
      <c r="IH389" s="394">
        <v>2.7068824039016675</v>
      </c>
      <c r="II389" s="394">
        <v>2.7198122145734049</v>
      </c>
      <c r="IJ389" s="394">
        <v>2.7328037863337533</v>
      </c>
      <c r="IK389" s="394">
        <v>2.7458574141933796</v>
      </c>
      <c r="IL389" s="394">
        <v>2.7589733945721107</v>
      </c>
      <c r="IM389" s="394">
        <v>2.7718446057700818</v>
      </c>
      <c r="IN389" s="394">
        <v>2.7847758639688793</v>
      </c>
      <c r="IO389" s="394">
        <v>2.7977674493008267</v>
      </c>
      <c r="IP389" s="394">
        <v>2.8108196432051273</v>
      </c>
      <c r="IQ389" s="394">
        <v>2.8239327284339568</v>
      </c>
      <c r="IR389" s="394">
        <v>2.8368066774761638</v>
      </c>
      <c r="IS389" s="394">
        <v>2.8497393172096439</v>
      </c>
      <c r="IT389" s="394">
        <v>2.8627309151977718</v>
      </c>
      <c r="IU389" s="394">
        <v>2.875781740223708</v>
      </c>
      <c r="IV389" s="394">
        <v>2.8888920622959624</v>
      </c>
      <c r="IW389" s="394">
        <v>2.8888920622959993</v>
      </c>
      <c r="IX389" s="394">
        <v>2.8888920622960361</v>
      </c>
      <c r="IY389" s="394">
        <v>2.8888920622960734</v>
      </c>
      <c r="IZ389" s="394">
        <v>2.8888920622961103</v>
      </c>
      <c r="JA389" s="394">
        <v>2.8888920622961485</v>
      </c>
      <c r="JB389" s="394">
        <v>2.8888920622961485</v>
      </c>
      <c r="JC389" s="394">
        <v>2.8888920622961485</v>
      </c>
      <c r="JD389" s="394">
        <v>2.8888920622961485</v>
      </c>
      <c r="JE389" s="394">
        <v>2.8888920622961485</v>
      </c>
      <c r="JF389" s="394">
        <v>2.8888920622961485</v>
      </c>
      <c r="JG389" s="394">
        <v>2.8888920622961485</v>
      </c>
      <c r="JH389" s="394">
        <v>2.8888920622961485</v>
      </c>
      <c r="JI389" s="394">
        <v>2.8888920622961485</v>
      </c>
      <c r="JJ389" s="394">
        <v>2.8888920622961485</v>
      </c>
      <c r="JK389" s="394">
        <v>2.8888920622961485</v>
      </c>
      <c r="JL389" s="394">
        <v>2.8888920622961485</v>
      </c>
      <c r="JM389" s="394">
        <v>2.8888920622961485</v>
      </c>
      <c r="JN389" s="394">
        <v>2.8888920622961485</v>
      </c>
      <c r="JO389" s="394">
        <v>2.8888920622961485</v>
      </c>
      <c r="JP389" s="394">
        <v>2.8888920622961485</v>
      </c>
      <c r="JQ389" s="394">
        <v>2.8888920622961485</v>
      </c>
      <c r="JR389" s="394">
        <v>2.8888920622961485</v>
      </c>
      <c r="JS389" s="394">
        <v>2.8888920622961485</v>
      </c>
      <c r="JT389" s="394">
        <v>2.8888920622961485</v>
      </c>
      <c r="JU389" s="394">
        <v>2.8888920622961485</v>
      </c>
      <c r="JV389" s="394">
        <v>2.8888920622961485</v>
      </c>
      <c r="JW389" s="394">
        <v>2.8888920622961485</v>
      </c>
      <c r="JX389" s="394">
        <v>2.8888920622961485</v>
      </c>
      <c r="JY389" s="394">
        <v>2.8888920622961485</v>
      </c>
      <c r="JZ389" s="394">
        <v>2.8888920622961485</v>
      </c>
      <c r="KA389" s="394">
        <v>2.8888920622961485</v>
      </c>
      <c r="KB389" s="394">
        <v>2.8888920622961485</v>
      </c>
      <c r="KC389" s="394">
        <v>2.8888920622961485</v>
      </c>
    </row>
    <row r="390" spans="1:289" x14ac:dyDescent="0.25">
      <c r="A390" s="383">
        <v>381</v>
      </c>
      <c r="B390" s="384" t="s">
        <v>866</v>
      </c>
      <c r="C390" s="385" t="s">
        <v>142</v>
      </c>
      <c r="D390" s="385" t="s">
        <v>142</v>
      </c>
      <c r="E390" s="129">
        <v>2052</v>
      </c>
      <c r="F390" s="386">
        <v>1965.21333</v>
      </c>
      <c r="G390" s="386">
        <v>1959.7110455001402</v>
      </c>
      <c r="H390" s="386">
        <v>1954.2241665210224</v>
      </c>
      <c r="I390" s="386">
        <v>1948.7526499296405</v>
      </c>
      <c r="J390" s="386">
        <v>1943.2964527137547</v>
      </c>
      <c r="K390" s="386">
        <v>1972.7879284895671</v>
      </c>
      <c r="L390" s="386">
        <v>2002.7269670354451</v>
      </c>
      <c r="M390" s="386">
        <v>2033.1203605660164</v>
      </c>
      <c r="N390" s="386">
        <v>2063.975004374588</v>
      </c>
      <c r="O390" s="386">
        <v>2095.2978983974708</v>
      </c>
      <c r="P390" s="386">
        <v>2125.4132141310592</v>
      </c>
      <c r="Q390" s="386">
        <v>2155.9613715347641</v>
      </c>
      <c r="R390" s="386">
        <v>2186.9485917590805</v>
      </c>
      <c r="S390" s="386">
        <v>2218.3811853699094</v>
      </c>
      <c r="T390" s="386">
        <v>2250.2655536337074</v>
      </c>
      <c r="U390" s="386">
        <v>2277.9779761978325</v>
      </c>
      <c r="V390" s="386">
        <v>2306.0316821998758</v>
      </c>
      <c r="W390" s="386">
        <v>2334.4308746063848</v>
      </c>
      <c r="X390" s="386">
        <v>2363.1798081441921</v>
      </c>
      <c r="Y390" s="386">
        <v>2392.2827899378522</v>
      </c>
      <c r="Z390" s="386">
        <v>2417.0836871209854</v>
      </c>
      <c r="AA390" s="386">
        <v>2442.1416962574694</v>
      </c>
      <c r="AB390" s="386">
        <v>2467.4594828378335</v>
      </c>
      <c r="AC390" s="386">
        <v>2493.0397399858598</v>
      </c>
      <c r="AD390" s="386">
        <v>2518.8851887450605</v>
      </c>
      <c r="AE390" s="386">
        <v>2552.0238999636063</v>
      </c>
      <c r="AF390" s="386">
        <v>2585.5985874569474</v>
      </c>
      <c r="AG390" s="386">
        <v>2619.6149869735546</v>
      </c>
      <c r="AH390" s="386">
        <v>2654.0789097219913</v>
      </c>
      <c r="AI390" s="386">
        <v>2688.9962433636765</v>
      </c>
      <c r="AJ390" s="386">
        <v>2720.1270808926374</v>
      </c>
      <c r="AK390" s="386">
        <v>2751.6183239251932</v>
      </c>
      <c r="AL390" s="386">
        <v>2783.4741449198236</v>
      </c>
      <c r="AM390" s="386">
        <v>2815.6987646400689</v>
      </c>
      <c r="AN390" s="386">
        <v>2848.2964527137633</v>
      </c>
      <c r="AO390" s="387">
        <v>2848.2964527137633</v>
      </c>
      <c r="AP390" s="387">
        <v>2848.2964527137633</v>
      </c>
      <c r="AQ390" s="387">
        <v>2848.2964527137633</v>
      </c>
      <c r="AR390" s="387">
        <v>2848.2964527137633</v>
      </c>
      <c r="AS390" s="387">
        <v>2848.2964527137633</v>
      </c>
      <c r="AT390" s="387">
        <v>2848.2964527137633</v>
      </c>
      <c r="AU390" s="387">
        <v>2848.2964527137633</v>
      </c>
      <c r="AV390" s="387">
        <v>2848.2964527137633</v>
      </c>
      <c r="AW390" s="387">
        <v>2848.2964527137633</v>
      </c>
      <c r="AX390" s="387">
        <v>2848.2964527137633</v>
      </c>
      <c r="AY390" s="387">
        <v>2848.2964527137633</v>
      </c>
      <c r="AZ390" s="387">
        <v>2848.2964527137633</v>
      </c>
      <c r="BA390" s="387">
        <v>2848.2964527137633</v>
      </c>
      <c r="BB390" s="387">
        <v>2848.2964527137633</v>
      </c>
      <c r="BC390" s="387">
        <v>2848.2964527137633</v>
      </c>
      <c r="BD390" s="387">
        <v>2848.2964527137633</v>
      </c>
      <c r="BE390" s="387">
        <v>2848.2964527137633</v>
      </c>
      <c r="BF390" s="387">
        <v>2848.2964527137633</v>
      </c>
      <c r="BG390" s="387">
        <v>2848.2964527137633</v>
      </c>
      <c r="BH390" s="387">
        <v>2848.2964527137633</v>
      </c>
      <c r="BI390" s="387">
        <v>2848.2964527137633</v>
      </c>
      <c r="BJ390" s="387">
        <v>2848.2964527137633</v>
      </c>
      <c r="BK390" s="387">
        <v>2848.2964527137633</v>
      </c>
      <c r="BL390" s="387">
        <v>2848.2964527137633</v>
      </c>
      <c r="BM390" s="387">
        <v>2848.2964527137633</v>
      </c>
      <c r="BN390" s="387">
        <v>2848.2964527137633</v>
      </c>
      <c r="BO390" s="387">
        <v>2848.2964527137633</v>
      </c>
      <c r="BP390" s="387">
        <v>2848.2964527137633</v>
      </c>
      <c r="CA390" s="386">
        <v>5380</v>
      </c>
      <c r="CB390" s="386">
        <v>5364.9368563924581</v>
      </c>
      <c r="CC390" s="386">
        <v>5349.915887189255</v>
      </c>
      <c r="CD390" s="386">
        <v>5334.9369743087718</v>
      </c>
      <c r="CE390" s="386">
        <v>5320</v>
      </c>
      <c r="CF390" s="386">
        <v>5412.665025880031</v>
      </c>
      <c r="CG390" s="386">
        <v>5506.94411323024</v>
      </c>
      <c r="CH390" s="386">
        <v>5602.865376157376</v>
      </c>
      <c r="CI390" s="386">
        <v>5700.4574184663898</v>
      </c>
      <c r="CJ390" s="386">
        <v>5799.7493421901108</v>
      </c>
      <c r="CK390" s="386">
        <v>5896.225438427904</v>
      </c>
      <c r="CL390" s="386">
        <v>5994.3063690466552</v>
      </c>
      <c r="CM390" s="386">
        <v>6094.0188297097529</v>
      </c>
      <c r="CN390" s="386">
        <v>6195.3899601503635</v>
      </c>
      <c r="CO390" s="386">
        <v>6298.4473515583195</v>
      </c>
      <c r="CP390" s="386">
        <v>6380.8531765551534</v>
      </c>
      <c r="CQ390" s="386">
        <v>6464.3371593287184</v>
      </c>
      <c r="CR390" s="386">
        <v>6548.9134059715325</v>
      </c>
      <c r="CS390" s="386">
        <v>6634.5962071333761</v>
      </c>
      <c r="CT390" s="386">
        <v>6721.4000404359476</v>
      </c>
      <c r="CU390" s="386">
        <v>6796.5810296418504</v>
      </c>
      <c r="CV390" s="386">
        <v>6872.6029420339901</v>
      </c>
      <c r="CW390" s="386">
        <v>6949.4751836046617</v>
      </c>
      <c r="CX390" s="386">
        <v>7027.2072655551628</v>
      </c>
      <c r="CY390" s="386">
        <v>7105.8088054725913</v>
      </c>
      <c r="CZ390" s="386">
        <v>7204.8059897955172</v>
      </c>
      <c r="DA390" s="386">
        <v>7305.182389739376</v>
      </c>
      <c r="DB390" s="386">
        <v>7406.9572203529788</v>
      </c>
      <c r="DC390" s="386">
        <v>7510.1499643866455</v>
      </c>
      <c r="DD390" s="386">
        <v>7614.7803760217885</v>
      </c>
      <c r="DE390" s="386">
        <v>7701.3410748533706</v>
      </c>
      <c r="DF390" s="386">
        <v>7788.8857488243812</v>
      </c>
      <c r="DG390" s="386">
        <v>7877.4255832312429</v>
      </c>
      <c r="DH390" s="386">
        <v>7966.9718905187701</v>
      </c>
      <c r="DI390" s="386">
        <v>8057.5361117255206</v>
      </c>
      <c r="DJ390" s="387">
        <v>8057.5361117255206</v>
      </c>
      <c r="DK390" s="387">
        <v>8057.5361117255206</v>
      </c>
      <c r="DL390" s="387">
        <v>8057.5361117255206</v>
      </c>
      <c r="DM390" s="387">
        <v>8057.5361117255206</v>
      </c>
      <c r="DN390" s="387">
        <v>8057.5361117255206</v>
      </c>
      <c r="DO390" s="387">
        <v>8057.5361117255206</v>
      </c>
      <c r="DP390" s="387">
        <v>8057.5361117255206</v>
      </c>
      <c r="DQ390" s="387">
        <v>8057.5361117255206</v>
      </c>
      <c r="DR390" s="387">
        <v>8057.5361117255206</v>
      </c>
      <c r="DS390" s="387">
        <v>8057.5361117255206</v>
      </c>
      <c r="DT390" s="387">
        <v>8057.5361117255206</v>
      </c>
      <c r="DU390" s="387">
        <v>8057.5361117255206</v>
      </c>
      <c r="DV390" s="387">
        <v>8057.5361117255206</v>
      </c>
      <c r="DW390" s="387">
        <v>8057.5361117255206</v>
      </c>
      <c r="DX390" s="387">
        <v>8057.5361117255206</v>
      </c>
      <c r="DY390" s="387">
        <v>8057.5361117255206</v>
      </c>
      <c r="DZ390" s="387">
        <v>8057.5361117255206</v>
      </c>
      <c r="EA390" s="387">
        <v>8057.5361117255206</v>
      </c>
      <c r="EB390" s="387">
        <v>8057.5361117255206</v>
      </c>
      <c r="EC390" s="387">
        <v>8057.5361117255206</v>
      </c>
      <c r="ED390" s="387">
        <v>8057.5361117255206</v>
      </c>
      <c r="EE390" s="387">
        <v>8057.5361117255206</v>
      </c>
      <c r="EF390" s="387">
        <v>8057.5361117255206</v>
      </c>
      <c r="EG390" s="387">
        <v>8057.5361117255206</v>
      </c>
      <c r="EH390" s="387">
        <v>8057.5361117255206</v>
      </c>
      <c r="EI390" s="387">
        <v>8057.5361117255206</v>
      </c>
      <c r="EJ390" s="387">
        <v>8057.5361117255206</v>
      </c>
      <c r="EK390" s="387">
        <v>8057.5361117255206</v>
      </c>
      <c r="EY390" s="386">
        <v>2500</v>
      </c>
      <c r="EZ390" s="386">
        <v>2530</v>
      </c>
      <c r="FA390" s="386">
        <v>2560</v>
      </c>
      <c r="FB390" s="386">
        <v>2590</v>
      </c>
      <c r="FC390" s="386">
        <v>2620.6000000000004</v>
      </c>
      <c r="FD390" s="386">
        <v>2661</v>
      </c>
      <c r="FE390" s="386">
        <v>2702</v>
      </c>
      <c r="FF390" s="386">
        <v>2743</v>
      </c>
      <c r="FG390" s="386">
        <v>2784</v>
      </c>
      <c r="FH390" s="386">
        <v>2825</v>
      </c>
      <c r="FI390" s="386">
        <v>2863.7</v>
      </c>
      <c r="FJ390" s="386">
        <v>2899</v>
      </c>
      <c r="FK390" s="386">
        <v>2935</v>
      </c>
      <c r="FL390" s="386">
        <v>2971</v>
      </c>
      <c r="FM390" s="386">
        <v>3007</v>
      </c>
      <c r="FN390" s="386">
        <v>3043</v>
      </c>
      <c r="FO390" s="386">
        <v>3079</v>
      </c>
      <c r="FP390" s="386">
        <v>3115</v>
      </c>
      <c r="FQ390" s="386">
        <v>3151</v>
      </c>
      <c r="FR390" s="386">
        <v>3187</v>
      </c>
      <c r="FS390" s="386">
        <v>3223</v>
      </c>
      <c r="FT390" s="386">
        <v>3259</v>
      </c>
      <c r="FU390" s="386">
        <v>3295</v>
      </c>
      <c r="FV390" s="386">
        <v>3331</v>
      </c>
      <c r="FW390" s="386">
        <v>3367</v>
      </c>
      <c r="FX390" s="386">
        <v>3403</v>
      </c>
      <c r="FY390" s="386">
        <v>3439</v>
      </c>
      <c r="FZ390" s="386">
        <v>3475</v>
      </c>
      <c r="GA390" s="386">
        <v>3511</v>
      </c>
      <c r="GB390" s="386">
        <v>3547</v>
      </c>
      <c r="GC390" s="386">
        <v>3579.6000000000004</v>
      </c>
      <c r="GD390" s="387">
        <v>3579.6000000000004</v>
      </c>
      <c r="GE390" s="387">
        <v>3579.6000000000004</v>
      </c>
      <c r="GF390" s="387">
        <v>3579.6000000000004</v>
      </c>
      <c r="GG390" s="387">
        <v>3579.6000000000004</v>
      </c>
      <c r="GH390" s="387">
        <v>3579.6000000000004</v>
      </c>
      <c r="GI390" s="387">
        <v>3579.6000000000004</v>
      </c>
      <c r="GJ390" s="387">
        <v>3579.6000000000004</v>
      </c>
      <c r="GK390" s="387">
        <v>3579.6000000000004</v>
      </c>
      <c r="GL390" s="387">
        <v>3579.6000000000004</v>
      </c>
      <c r="GM390" s="387">
        <v>3579.6000000000004</v>
      </c>
      <c r="GN390" s="387">
        <v>3579.6000000000004</v>
      </c>
      <c r="GO390" s="387">
        <v>3579.6000000000004</v>
      </c>
      <c r="GP390" s="387">
        <v>3579.6000000000004</v>
      </c>
      <c r="GQ390" s="387">
        <v>3579.6000000000004</v>
      </c>
      <c r="GR390" s="387">
        <v>3579.6000000000004</v>
      </c>
      <c r="GS390" s="387">
        <v>3579.6000000000004</v>
      </c>
      <c r="GT390" s="387">
        <v>3579.6000000000004</v>
      </c>
      <c r="GU390" s="387">
        <v>3579.6000000000004</v>
      </c>
      <c r="GV390" s="387">
        <v>3579.6000000000004</v>
      </c>
      <c r="GW390" s="387">
        <v>3579.6000000000004</v>
      </c>
      <c r="GX390" s="387">
        <v>3579.6000000000004</v>
      </c>
      <c r="GY390" s="387">
        <v>3579.6000000000004</v>
      </c>
      <c r="GZ390" s="387">
        <v>3579.6000000000004</v>
      </c>
      <c r="HA390" s="387">
        <v>3579.6000000000004</v>
      </c>
      <c r="HB390" s="387">
        <v>3579.6000000000004</v>
      </c>
      <c r="HC390" s="387">
        <v>3579.6000000000004</v>
      </c>
      <c r="HD390" s="387">
        <v>3579.6000000000004</v>
      </c>
      <c r="HE390" s="387">
        <v>3579.6000000000004</v>
      </c>
      <c r="HS390" s="394">
        <v>2.7376162770074433</v>
      </c>
      <c r="HT390" s="394">
        <v>2.7376162770074433</v>
      </c>
      <c r="HU390" s="394">
        <v>2.7376162770074433</v>
      </c>
      <c r="HV390" s="394">
        <v>2.7376162770074433</v>
      </c>
      <c r="HW390" s="394">
        <v>2.7376162770074433</v>
      </c>
      <c r="HX390" s="394">
        <v>2.7436628882984651</v>
      </c>
      <c r="HY390" s="394">
        <v>2.7497228548242623</v>
      </c>
      <c r="HZ390" s="394">
        <v>2.7557962060827279</v>
      </c>
      <c r="IA390" s="394">
        <v>2.7618829716369091</v>
      </c>
      <c r="IB390" s="394">
        <v>2.7679831811151456</v>
      </c>
      <c r="IC390" s="394">
        <v>2.7741548792611983</v>
      </c>
      <c r="ID390" s="394">
        <v>2.7803403382777163</v>
      </c>
      <c r="IE390" s="394">
        <v>2.7865395888469449</v>
      </c>
      <c r="IF390" s="394">
        <v>2.7927526617195402</v>
      </c>
      <c r="IG390" s="394">
        <v>2.7989795877147241</v>
      </c>
      <c r="IH390" s="394">
        <v>2.801103980471936</v>
      </c>
      <c r="II390" s="394">
        <v>2.803229985618394</v>
      </c>
      <c r="IJ390" s="394">
        <v>2.8053576043778823</v>
      </c>
      <c r="IK390" s="394">
        <v>2.8074868379751146</v>
      </c>
      <c r="IL390" s="394">
        <v>2.8096176876357326</v>
      </c>
      <c r="IM390" s="394">
        <v>2.8118931362849633</v>
      </c>
      <c r="IN390" s="394">
        <v>2.8141704277708821</v>
      </c>
      <c r="IO390" s="394">
        <v>2.8164495635859628</v>
      </c>
      <c r="IP390" s="394">
        <v>2.8187305452238882</v>
      </c>
      <c r="IQ390" s="394">
        <v>2.821013374179548</v>
      </c>
      <c r="IR390" s="394">
        <v>2.823173399707684</v>
      </c>
      <c r="IS390" s="394">
        <v>2.8253350791486747</v>
      </c>
      <c r="IT390" s="394">
        <v>2.8274984137689061</v>
      </c>
      <c r="IU390" s="394">
        <v>2.8296634048357352</v>
      </c>
      <c r="IV390" s="394">
        <v>2.8318300536174896</v>
      </c>
      <c r="IW390" s="394">
        <v>2.8312431168936771</v>
      </c>
      <c r="IX390" s="394">
        <v>2.8306563018207802</v>
      </c>
      <c r="IY390" s="394">
        <v>2.8300696083735843</v>
      </c>
      <c r="IZ390" s="394">
        <v>2.8294830365268813</v>
      </c>
      <c r="JA390" s="394">
        <v>2.8288965862554667</v>
      </c>
      <c r="JB390" s="394">
        <v>2.8288965862554667</v>
      </c>
      <c r="JC390" s="394">
        <v>2.8288965862554667</v>
      </c>
      <c r="JD390" s="394">
        <v>2.8288965862554667</v>
      </c>
      <c r="JE390" s="394">
        <v>2.8288965862554667</v>
      </c>
      <c r="JF390" s="394">
        <v>2.8288965862554667</v>
      </c>
      <c r="JG390" s="394">
        <v>2.8288965862554667</v>
      </c>
      <c r="JH390" s="394">
        <v>2.8288965862554667</v>
      </c>
      <c r="JI390" s="394">
        <v>2.8288965862554667</v>
      </c>
      <c r="JJ390" s="394">
        <v>2.8288965862554667</v>
      </c>
      <c r="JK390" s="394">
        <v>2.8288965862554667</v>
      </c>
      <c r="JL390" s="394">
        <v>2.8288965862554667</v>
      </c>
      <c r="JM390" s="394">
        <v>2.8288965862554667</v>
      </c>
      <c r="JN390" s="394">
        <v>2.8288965862554667</v>
      </c>
      <c r="JO390" s="394">
        <v>2.8288965862554667</v>
      </c>
      <c r="JP390" s="394">
        <v>2.8288965862554667</v>
      </c>
      <c r="JQ390" s="394">
        <v>2.8288965862554667</v>
      </c>
      <c r="JR390" s="394">
        <v>2.8288965862554667</v>
      </c>
      <c r="JS390" s="394">
        <v>2.8288965862554667</v>
      </c>
      <c r="JT390" s="394">
        <v>2.8288965862554667</v>
      </c>
      <c r="JU390" s="394">
        <v>2.8288965862554667</v>
      </c>
      <c r="JV390" s="394">
        <v>2.8288965862554667</v>
      </c>
      <c r="JW390" s="394">
        <v>2.8288965862554667</v>
      </c>
      <c r="JX390" s="394">
        <v>2.8288965862554667</v>
      </c>
      <c r="JY390" s="394">
        <v>2.8288965862554667</v>
      </c>
      <c r="JZ390" s="394">
        <v>2.8288965862554667</v>
      </c>
      <c r="KA390" s="394">
        <v>2.8288965862554667</v>
      </c>
      <c r="KB390" s="394">
        <v>2.8288965862554667</v>
      </c>
      <c r="KC390" s="394">
        <v>2.8288965862554667</v>
      </c>
    </row>
    <row r="391" spans="1:289" x14ac:dyDescent="0.25">
      <c r="A391" s="383">
        <v>382</v>
      </c>
      <c r="B391" s="384" t="s">
        <v>869</v>
      </c>
      <c r="C391" s="385" t="s">
        <v>142</v>
      </c>
      <c r="D391" s="385" t="s">
        <v>142</v>
      </c>
      <c r="E391" s="129">
        <v>2052</v>
      </c>
      <c r="F391" s="386">
        <v>1518.0975600000002</v>
      </c>
      <c r="G391" s="386">
        <v>1512.6853613478622</v>
      </c>
      <c r="H391" s="386">
        <v>1507.2924578286736</v>
      </c>
      <c r="I391" s="386">
        <v>1501.9187806529867</v>
      </c>
      <c r="J391" s="386">
        <v>1496.564261276596</v>
      </c>
      <c r="K391" s="386">
        <v>1499.2419803062455</v>
      </c>
      <c r="L391" s="386">
        <v>1501.9244904293264</v>
      </c>
      <c r="M391" s="386">
        <v>1504.611800218275</v>
      </c>
      <c r="N391" s="386">
        <v>1507.3039182608661</v>
      </c>
      <c r="O391" s="386">
        <v>1510.0008531602393</v>
      </c>
      <c r="P391" s="386">
        <v>1512.7307244955825</v>
      </c>
      <c r="Q391" s="386">
        <v>1515.4655310582748</v>
      </c>
      <c r="R391" s="386">
        <v>1518.2052817705201</v>
      </c>
      <c r="S391" s="386">
        <v>1520.9499855706524</v>
      </c>
      <c r="T391" s="386">
        <v>1523.6996514131663</v>
      </c>
      <c r="U391" s="386">
        <v>1526.1994107909431</v>
      </c>
      <c r="V391" s="386">
        <v>1528.7032712374189</v>
      </c>
      <c r="W391" s="386">
        <v>1531.2112394807468</v>
      </c>
      <c r="X391" s="386">
        <v>1533.7233222601185</v>
      </c>
      <c r="Y391" s="386">
        <v>1536.2395263257811</v>
      </c>
      <c r="Z391" s="386">
        <v>1538.4672162151255</v>
      </c>
      <c r="AA391" s="386">
        <v>1540.6981364615581</v>
      </c>
      <c r="AB391" s="386">
        <v>1542.9322917493964</v>
      </c>
      <c r="AC391" s="386">
        <v>1545.1696867697508</v>
      </c>
      <c r="AD391" s="386">
        <v>1547.4103262205347</v>
      </c>
      <c r="AE391" s="386">
        <v>1550.4079234761871</v>
      </c>
      <c r="AF391" s="386">
        <v>1553.4113275880786</v>
      </c>
      <c r="AG391" s="386">
        <v>1556.4205498050783</v>
      </c>
      <c r="AH391" s="386">
        <v>1559.4356013978463</v>
      </c>
      <c r="AI391" s="386">
        <v>1562.4564936588768</v>
      </c>
      <c r="AJ391" s="386">
        <v>1565.2679114696036</v>
      </c>
      <c r="AK391" s="386">
        <v>1568.0843880260547</v>
      </c>
      <c r="AL391" s="386">
        <v>1570.905932430722</v>
      </c>
      <c r="AM391" s="386">
        <v>1573.7325538024761</v>
      </c>
      <c r="AN391" s="386">
        <v>1576.5642612765967</v>
      </c>
      <c r="AO391" s="387">
        <v>1576.5642612765967</v>
      </c>
      <c r="AP391" s="387">
        <v>1576.5642612765967</v>
      </c>
      <c r="AQ391" s="387">
        <v>1576.5642612765967</v>
      </c>
      <c r="AR391" s="387">
        <v>1576.5642612765967</v>
      </c>
      <c r="AS391" s="387">
        <v>1576.5642612765967</v>
      </c>
      <c r="AT391" s="387">
        <v>1576.5642612765967</v>
      </c>
      <c r="AU391" s="387">
        <v>1576.5642612765967</v>
      </c>
      <c r="AV391" s="387">
        <v>1576.5642612765967</v>
      </c>
      <c r="AW391" s="387">
        <v>1576.5642612765967</v>
      </c>
      <c r="AX391" s="387">
        <v>1576.5642612765967</v>
      </c>
      <c r="AY391" s="387">
        <v>1576.5642612765967</v>
      </c>
      <c r="AZ391" s="387">
        <v>1576.5642612765967</v>
      </c>
      <c r="BA391" s="387">
        <v>1576.5642612765967</v>
      </c>
      <c r="BB391" s="387">
        <v>1576.5642612765967</v>
      </c>
      <c r="BC391" s="387">
        <v>1576.5642612765967</v>
      </c>
      <c r="BD391" s="387">
        <v>1576.5642612765967</v>
      </c>
      <c r="BE391" s="387">
        <v>1576.5642612765967</v>
      </c>
      <c r="BF391" s="387">
        <v>1576.5642612765967</v>
      </c>
      <c r="BG391" s="387">
        <v>1576.5642612765967</v>
      </c>
      <c r="BH391" s="387">
        <v>1576.5642612765967</v>
      </c>
      <c r="BI391" s="387">
        <v>1576.5642612765967</v>
      </c>
      <c r="BJ391" s="387">
        <v>1576.5642612765967</v>
      </c>
      <c r="BK391" s="387">
        <v>1576.5642612765967</v>
      </c>
      <c r="BL391" s="387">
        <v>1576.5642612765967</v>
      </c>
      <c r="BM391" s="387">
        <v>1576.5642612765967</v>
      </c>
      <c r="BN391" s="387">
        <v>1576.5642612765967</v>
      </c>
      <c r="BO391" s="387">
        <v>1576.5642612765967</v>
      </c>
      <c r="BP391" s="387">
        <v>1576.5642612765967</v>
      </c>
      <c r="CA391" s="386">
        <v>4230</v>
      </c>
      <c r="CB391" s="386">
        <v>4214.919546080725</v>
      </c>
      <c r="CC391" s="386">
        <v>4199.8928557762047</v>
      </c>
      <c r="CD391" s="386">
        <v>4184.9197374127471</v>
      </c>
      <c r="CE391" s="386">
        <v>4170</v>
      </c>
      <c r="CF391" s="386">
        <v>4188.5291994091467</v>
      </c>
      <c r="CG391" s="386">
        <v>4207.1407324467691</v>
      </c>
      <c r="CH391" s="386">
        <v>4225.8349649584843</v>
      </c>
      <c r="CI391" s="386">
        <v>4244.6122644155257</v>
      </c>
      <c r="CJ391" s="386">
        <v>4263.4729999219671</v>
      </c>
      <c r="CK391" s="386">
        <v>4282.3489641042434</v>
      </c>
      <c r="CL391" s="386">
        <v>4301.3084991274327</v>
      </c>
      <c r="CM391" s="386">
        <v>4320.3519749904053</v>
      </c>
      <c r="CN391" s="386">
        <v>4339.479763330155</v>
      </c>
      <c r="CO391" s="386">
        <v>4358.6922374290516</v>
      </c>
      <c r="CP391" s="386">
        <v>4370.3851687385122</v>
      </c>
      <c r="CQ391" s="386">
        <v>4382.1094683197298</v>
      </c>
      <c r="CR391" s="386">
        <v>4393.8652203234142</v>
      </c>
      <c r="CS391" s="386">
        <v>4405.6525091260237</v>
      </c>
      <c r="CT391" s="386">
        <v>4417.4714193303735</v>
      </c>
      <c r="CU391" s="386">
        <v>4428.473005992757</v>
      </c>
      <c r="CV391" s="386">
        <v>4439.501991793154</v>
      </c>
      <c r="CW391" s="386">
        <v>4450.5584449683374</v>
      </c>
      <c r="CX391" s="386">
        <v>4461.6424339250207</v>
      </c>
      <c r="CY391" s="386">
        <v>4472.7540272402821</v>
      </c>
      <c r="CZ391" s="386">
        <v>4486.0100242913586</v>
      </c>
      <c r="DA391" s="386">
        <v>4499.305308425236</v>
      </c>
      <c r="DB391" s="386">
        <v>4512.6399960778845</v>
      </c>
      <c r="DC391" s="386">
        <v>4526.0142040303581</v>
      </c>
      <c r="DD391" s="386">
        <v>4539.4280494098202</v>
      </c>
      <c r="DE391" s="386">
        <v>4547.4435115487786</v>
      </c>
      <c r="DF391" s="386">
        <v>4555.4731269318463</v>
      </c>
      <c r="DG391" s="386">
        <v>4563.5169205500124</v>
      </c>
      <c r="DH391" s="386">
        <v>4571.5749174383918</v>
      </c>
      <c r="DI391" s="386">
        <v>4579.6471426763073</v>
      </c>
      <c r="DJ391" s="387">
        <v>4579.6471426763073</v>
      </c>
      <c r="DK391" s="387">
        <v>4579.6471426763073</v>
      </c>
      <c r="DL391" s="387">
        <v>4579.6471426763073</v>
      </c>
      <c r="DM391" s="387">
        <v>4579.6471426763073</v>
      </c>
      <c r="DN391" s="387">
        <v>4579.6471426763073</v>
      </c>
      <c r="DO391" s="387">
        <v>4579.6471426763073</v>
      </c>
      <c r="DP391" s="387">
        <v>4579.6471426763073</v>
      </c>
      <c r="DQ391" s="387">
        <v>4579.6471426763073</v>
      </c>
      <c r="DR391" s="387">
        <v>4579.6471426763073</v>
      </c>
      <c r="DS391" s="387">
        <v>4579.6471426763073</v>
      </c>
      <c r="DT391" s="387">
        <v>4579.6471426763073</v>
      </c>
      <c r="DU391" s="387">
        <v>4579.6471426763073</v>
      </c>
      <c r="DV391" s="387">
        <v>4579.6471426763073</v>
      </c>
      <c r="DW391" s="387">
        <v>4579.6471426763073</v>
      </c>
      <c r="DX391" s="387">
        <v>4579.6471426763073</v>
      </c>
      <c r="DY391" s="387">
        <v>4579.6471426763073</v>
      </c>
      <c r="DZ391" s="387">
        <v>4579.6471426763073</v>
      </c>
      <c r="EA391" s="387">
        <v>4579.6471426763073</v>
      </c>
      <c r="EB391" s="387">
        <v>4579.6471426763073</v>
      </c>
      <c r="EC391" s="387">
        <v>4579.6471426763073</v>
      </c>
      <c r="ED391" s="387">
        <v>4579.6471426763073</v>
      </c>
      <c r="EE391" s="387">
        <v>4579.6471426763073</v>
      </c>
      <c r="EF391" s="387">
        <v>4579.6471426763073</v>
      </c>
      <c r="EG391" s="387">
        <v>4579.6471426763073</v>
      </c>
      <c r="EH391" s="387">
        <v>4579.6471426763073</v>
      </c>
      <c r="EI391" s="387">
        <v>4579.6471426763073</v>
      </c>
      <c r="EJ391" s="387">
        <v>4579.6471426763073</v>
      </c>
      <c r="EK391" s="387">
        <v>4579.6471426763073</v>
      </c>
      <c r="EY391" s="386">
        <v>5251</v>
      </c>
      <c r="EZ391" s="386">
        <v>5299</v>
      </c>
      <c r="FA391" s="386">
        <v>5347</v>
      </c>
      <c r="FB391" s="386">
        <v>5395</v>
      </c>
      <c r="FC391" s="386">
        <v>5443.4</v>
      </c>
      <c r="FD391" s="386">
        <v>5515</v>
      </c>
      <c r="FE391" s="386">
        <v>5587</v>
      </c>
      <c r="FF391" s="386">
        <v>5659</v>
      </c>
      <c r="FG391" s="386">
        <v>5731</v>
      </c>
      <c r="FH391" s="386">
        <v>5803</v>
      </c>
      <c r="FI391" s="386">
        <v>5874</v>
      </c>
      <c r="FJ391" s="386">
        <v>5928</v>
      </c>
      <c r="FK391" s="386">
        <v>5982</v>
      </c>
      <c r="FL391" s="386">
        <v>6036</v>
      </c>
      <c r="FM391" s="386">
        <v>6090</v>
      </c>
      <c r="FN391" s="386">
        <v>6144</v>
      </c>
      <c r="FO391" s="386">
        <v>6198</v>
      </c>
      <c r="FP391" s="386">
        <v>6252</v>
      </c>
      <c r="FQ391" s="386">
        <v>6306</v>
      </c>
      <c r="FR391" s="386">
        <v>6360</v>
      </c>
      <c r="FS391" s="386">
        <v>6414</v>
      </c>
      <c r="FT391" s="386">
        <v>6468</v>
      </c>
      <c r="FU391" s="386">
        <v>6522</v>
      </c>
      <c r="FV391" s="386">
        <v>6576</v>
      </c>
      <c r="FW391" s="386">
        <v>6630</v>
      </c>
      <c r="FX391" s="386">
        <v>6684</v>
      </c>
      <c r="FY391" s="386">
        <v>6738</v>
      </c>
      <c r="FZ391" s="386">
        <v>6792</v>
      </c>
      <c r="GA391" s="386">
        <v>6846</v>
      </c>
      <c r="GB391" s="386">
        <v>6900</v>
      </c>
      <c r="GC391" s="386">
        <v>6950.4</v>
      </c>
      <c r="GD391" s="387">
        <v>6950.4</v>
      </c>
      <c r="GE391" s="387">
        <v>6950.4</v>
      </c>
      <c r="GF391" s="387">
        <v>6950.4</v>
      </c>
      <c r="GG391" s="387">
        <v>6950.4</v>
      </c>
      <c r="GH391" s="387">
        <v>6950.4</v>
      </c>
      <c r="GI391" s="387">
        <v>6950.4</v>
      </c>
      <c r="GJ391" s="387">
        <v>6950.4</v>
      </c>
      <c r="GK391" s="387">
        <v>6950.4</v>
      </c>
      <c r="GL391" s="387">
        <v>6950.4</v>
      </c>
      <c r="GM391" s="387">
        <v>6950.4</v>
      </c>
      <c r="GN391" s="387">
        <v>6950.4</v>
      </c>
      <c r="GO391" s="387">
        <v>6950.4</v>
      </c>
      <c r="GP391" s="387">
        <v>6950.4</v>
      </c>
      <c r="GQ391" s="387">
        <v>6950.4</v>
      </c>
      <c r="GR391" s="387">
        <v>6950.4</v>
      </c>
      <c r="GS391" s="387">
        <v>6950.4</v>
      </c>
      <c r="GT391" s="387">
        <v>6950.4</v>
      </c>
      <c r="GU391" s="387">
        <v>6950.4</v>
      </c>
      <c r="GV391" s="387">
        <v>6950.4</v>
      </c>
      <c r="GW391" s="387">
        <v>6950.4</v>
      </c>
      <c r="GX391" s="387">
        <v>6950.4</v>
      </c>
      <c r="GY391" s="387">
        <v>6950.4</v>
      </c>
      <c r="GZ391" s="387">
        <v>6950.4</v>
      </c>
      <c r="HA391" s="387">
        <v>6950.4</v>
      </c>
      <c r="HB391" s="387">
        <v>6950.4</v>
      </c>
      <c r="HC391" s="387">
        <v>6950.4</v>
      </c>
      <c r="HD391" s="387">
        <v>6950.4</v>
      </c>
      <c r="HE391" s="387">
        <v>6950.4</v>
      </c>
      <c r="HS391" s="394">
        <v>2.7863821874530905</v>
      </c>
      <c r="HT391" s="394">
        <v>2.7863821874530905</v>
      </c>
      <c r="HU391" s="394">
        <v>2.7863821874530905</v>
      </c>
      <c r="HV391" s="394">
        <v>2.7863821874530901</v>
      </c>
      <c r="HW391" s="394">
        <v>2.7863821874530905</v>
      </c>
      <c r="HX391" s="394">
        <v>2.7937646186732104</v>
      </c>
      <c r="HY391" s="394">
        <v>2.8011666094106729</v>
      </c>
      <c r="HZ391" s="394">
        <v>2.8085882114878</v>
      </c>
      <c r="IA391" s="394">
        <v>2.8160294768642133</v>
      </c>
      <c r="IB391" s="394">
        <v>2.8234904576372002</v>
      </c>
      <c r="IC391" s="394">
        <v>2.8308732643294365</v>
      </c>
      <c r="ID391" s="394">
        <v>2.8382753754377754</v>
      </c>
      <c r="IE391" s="394">
        <v>2.8456968414390196</v>
      </c>
      <c r="IF391" s="394">
        <v>2.8531377129419577</v>
      </c>
      <c r="IG391" s="394">
        <v>2.860598040687711</v>
      </c>
      <c r="IH391" s="394">
        <v>2.8635741423026682</v>
      </c>
      <c r="II391" s="394">
        <v>2.8665533401865506</v>
      </c>
      <c r="IJ391" s="394">
        <v>2.8695356375606473</v>
      </c>
      <c r="IK391" s="394">
        <v>2.8725210376495975</v>
      </c>
      <c r="IL391" s="394">
        <v>2.8755095436813978</v>
      </c>
      <c r="IM391" s="394">
        <v>2.8784968306880834</v>
      </c>
      <c r="IN391" s="394">
        <v>2.8814872211042775</v>
      </c>
      <c r="IO391" s="394">
        <v>2.8844807181540268</v>
      </c>
      <c r="IP391" s="394">
        <v>2.8874773250647259</v>
      </c>
      <c r="IQ391" s="394">
        <v>2.8904770450671218</v>
      </c>
      <c r="IR391" s="394">
        <v>2.8934385308307924</v>
      </c>
      <c r="IS391" s="394">
        <v>2.896403050833376</v>
      </c>
      <c r="IT391" s="394">
        <v>2.8993706081836526</v>
      </c>
      <c r="IU391" s="394">
        <v>2.902341205993586</v>
      </c>
      <c r="IV391" s="394">
        <v>2.9053148473783299</v>
      </c>
      <c r="IW391" s="394">
        <v>2.9052173613392869</v>
      </c>
      <c r="IX391" s="394">
        <v>2.9051198785713273</v>
      </c>
      <c r="IY391" s="394">
        <v>2.9050223990743422</v>
      </c>
      <c r="IZ391" s="394">
        <v>2.9049249228482212</v>
      </c>
      <c r="JA391" s="394">
        <v>2.9048274498928541</v>
      </c>
      <c r="JB391" s="394">
        <v>2.9048274498928541</v>
      </c>
      <c r="JC391" s="394">
        <v>2.9048274498928541</v>
      </c>
      <c r="JD391" s="394">
        <v>2.9048274498928541</v>
      </c>
      <c r="JE391" s="394">
        <v>2.9048274498928541</v>
      </c>
      <c r="JF391" s="394">
        <v>2.9048274498928541</v>
      </c>
      <c r="JG391" s="394">
        <v>2.9048274498928541</v>
      </c>
      <c r="JH391" s="394">
        <v>2.9048274498928541</v>
      </c>
      <c r="JI391" s="394">
        <v>2.9048274498928541</v>
      </c>
      <c r="JJ391" s="394">
        <v>2.9048274498928541</v>
      </c>
      <c r="JK391" s="394">
        <v>2.9048274498928541</v>
      </c>
      <c r="JL391" s="394">
        <v>2.9048274498928541</v>
      </c>
      <c r="JM391" s="394">
        <v>2.9048274498928541</v>
      </c>
      <c r="JN391" s="394">
        <v>2.9048274498928541</v>
      </c>
      <c r="JO391" s="394">
        <v>2.9048274498928541</v>
      </c>
      <c r="JP391" s="394">
        <v>2.9048274498928541</v>
      </c>
      <c r="JQ391" s="394">
        <v>2.9048274498928541</v>
      </c>
      <c r="JR391" s="394">
        <v>2.9048274498928541</v>
      </c>
      <c r="JS391" s="394">
        <v>2.9048274498928541</v>
      </c>
      <c r="JT391" s="394">
        <v>2.9048274498928541</v>
      </c>
      <c r="JU391" s="394">
        <v>2.9048274498928541</v>
      </c>
      <c r="JV391" s="394">
        <v>2.9048274498928541</v>
      </c>
      <c r="JW391" s="394">
        <v>2.9048274498928541</v>
      </c>
      <c r="JX391" s="394">
        <v>2.9048274498928541</v>
      </c>
      <c r="JY391" s="394">
        <v>2.9048274498928541</v>
      </c>
      <c r="JZ391" s="394">
        <v>2.9048274498928541</v>
      </c>
      <c r="KA391" s="394">
        <v>2.9048274498928541</v>
      </c>
      <c r="KB391" s="394">
        <v>2.9048274498928541</v>
      </c>
      <c r="KC391" s="394">
        <v>2.9048274498928541</v>
      </c>
    </row>
    <row r="392" spans="1:289" x14ac:dyDescent="0.25">
      <c r="A392" s="383">
        <v>383</v>
      </c>
      <c r="B392" s="384" t="s">
        <v>869</v>
      </c>
      <c r="C392" s="385" t="s">
        <v>142</v>
      </c>
      <c r="D392" s="385" t="s">
        <v>142</v>
      </c>
      <c r="E392" s="129">
        <v>2052</v>
      </c>
      <c r="F392" s="386">
        <v>1336.9597699999999</v>
      </c>
      <c r="G392" s="386">
        <v>1359.9564833358695</v>
      </c>
      <c r="H392" s="386">
        <v>1383.3487574328919</v>
      </c>
      <c r="I392" s="386">
        <v>1407.1433962335909</v>
      </c>
      <c r="J392" s="386">
        <v>1431.3473207134166</v>
      </c>
      <c r="K392" s="386">
        <v>1434.0246048101599</v>
      </c>
      <c r="L392" s="386">
        <v>1436.7068966712877</v>
      </c>
      <c r="M392" s="386">
        <v>1439.3942056636449</v>
      </c>
      <c r="N392" s="386">
        <v>1442.0865411715963</v>
      </c>
      <c r="O392" s="386">
        <v>1444.78391259706</v>
      </c>
      <c r="P392" s="386">
        <v>1447.5133400982745</v>
      </c>
      <c r="Q392" s="386">
        <v>1450.2479239238496</v>
      </c>
      <c r="R392" s="386">
        <v>1452.9876738149053</v>
      </c>
      <c r="S392" s="386">
        <v>1455.7325995309643</v>
      </c>
      <c r="T392" s="386">
        <v>1458.4827108499869</v>
      </c>
      <c r="U392" s="386">
        <v>1460.9821047442783</v>
      </c>
      <c r="V392" s="386">
        <v>1463.4857818363014</v>
      </c>
      <c r="W392" s="386">
        <v>1465.9937494661488</v>
      </c>
      <c r="X392" s="386">
        <v>1468.5060149864919</v>
      </c>
      <c r="Y392" s="386">
        <v>1471.0225857626017</v>
      </c>
      <c r="Z392" s="386">
        <v>1473.249990103373</v>
      </c>
      <c r="AA392" s="386">
        <v>1475.4807671524529</v>
      </c>
      <c r="AB392" s="386">
        <v>1477.7149220167551</v>
      </c>
      <c r="AC392" s="386">
        <v>1479.9524598109258</v>
      </c>
      <c r="AD392" s="386">
        <v>1482.1933856573553</v>
      </c>
      <c r="AE392" s="386">
        <v>1485.1904740088983</v>
      </c>
      <c r="AF392" s="386">
        <v>1488.1936226617986</v>
      </c>
      <c r="AG392" s="386">
        <v>1491.2028438703674</v>
      </c>
      <c r="AH392" s="386">
        <v>1494.2181499136941</v>
      </c>
      <c r="AI392" s="386">
        <v>1497.2395530956974</v>
      </c>
      <c r="AJ392" s="386">
        <v>1500.0505318912442</v>
      </c>
      <c r="AK392" s="386">
        <v>1502.8667881333911</v>
      </c>
      <c r="AL392" s="386">
        <v>1505.6883317302322</v>
      </c>
      <c r="AM392" s="386">
        <v>1508.5151726084637</v>
      </c>
      <c r="AN392" s="386">
        <v>1511.3473207134173</v>
      </c>
      <c r="AO392" s="387">
        <v>1511.3473207134173</v>
      </c>
      <c r="AP392" s="387">
        <v>1511.3473207134173</v>
      </c>
      <c r="AQ392" s="387">
        <v>1511.3473207134173</v>
      </c>
      <c r="AR392" s="387">
        <v>1511.3473207134173</v>
      </c>
      <c r="AS392" s="387">
        <v>1511.3473207134173</v>
      </c>
      <c r="AT392" s="387">
        <v>1511.3473207134173</v>
      </c>
      <c r="AU392" s="387">
        <v>1511.3473207134173</v>
      </c>
      <c r="AV392" s="387">
        <v>1511.3473207134173</v>
      </c>
      <c r="AW392" s="387">
        <v>1511.3473207134173</v>
      </c>
      <c r="AX392" s="387">
        <v>1511.3473207134173</v>
      </c>
      <c r="AY392" s="387">
        <v>1511.3473207134173</v>
      </c>
      <c r="AZ392" s="387">
        <v>1511.3473207134173</v>
      </c>
      <c r="BA392" s="387">
        <v>1511.3473207134173</v>
      </c>
      <c r="BB392" s="387">
        <v>1511.3473207134173</v>
      </c>
      <c r="BC392" s="387">
        <v>1511.3473207134173</v>
      </c>
      <c r="BD392" s="387">
        <v>1511.3473207134173</v>
      </c>
      <c r="BE392" s="387">
        <v>1511.3473207134173</v>
      </c>
      <c r="BF392" s="387">
        <v>1511.3473207134173</v>
      </c>
      <c r="BG392" s="387">
        <v>1511.3473207134173</v>
      </c>
      <c r="BH392" s="387">
        <v>1511.3473207134173</v>
      </c>
      <c r="BI392" s="387">
        <v>1511.3473207134173</v>
      </c>
      <c r="BJ392" s="387">
        <v>1511.3473207134173</v>
      </c>
      <c r="BK392" s="387">
        <v>1511.3473207134173</v>
      </c>
      <c r="BL392" s="387">
        <v>1511.3473207134173</v>
      </c>
      <c r="BM392" s="387">
        <v>1511.3473207134173</v>
      </c>
      <c r="BN392" s="387">
        <v>1511.3473207134173</v>
      </c>
      <c r="BO392" s="387">
        <v>1511.3473207134173</v>
      </c>
      <c r="BP392" s="387">
        <v>1511.3473207134173</v>
      </c>
      <c r="CA392" s="386">
        <v>3789.9999999999995</v>
      </c>
      <c r="CB392" s="386">
        <v>3853.3917504028777</v>
      </c>
      <c r="CC392" s="386">
        <v>3917.8437947422049</v>
      </c>
      <c r="CD392" s="386">
        <v>3983.373867553224</v>
      </c>
      <c r="CE392" s="386">
        <v>4050</v>
      </c>
      <c r="CF392" s="386">
        <v>4063.0435132509883</v>
      </c>
      <c r="CG392" s="386">
        <v>4076.129034708873</v>
      </c>
      <c r="CH392" s="386">
        <v>4089.2566996661481</v>
      </c>
      <c r="CI392" s="386">
        <v>4102.426643851034</v>
      </c>
      <c r="CJ392" s="386">
        <v>4115.6390034288788</v>
      </c>
      <c r="CK392" s="386">
        <v>4128.9336598379678</v>
      </c>
      <c r="CL392" s="386">
        <v>4142.271261677618</v>
      </c>
      <c r="CM392" s="386">
        <v>4155.6519476734902</v>
      </c>
      <c r="CN392" s="386">
        <v>4169.0758569993695</v>
      </c>
      <c r="CO392" s="386">
        <v>4182.5431292786097</v>
      </c>
      <c r="CP392" s="386">
        <v>4189.8810877684364</v>
      </c>
      <c r="CQ392" s="386">
        <v>4197.2319201565433</v>
      </c>
      <c r="CR392" s="386">
        <v>4204.5956490292201</v>
      </c>
      <c r="CS392" s="386">
        <v>4211.9722970123821</v>
      </c>
      <c r="CT392" s="386">
        <v>4219.3618867716423</v>
      </c>
      <c r="CU392" s="386">
        <v>4225.9453655052748</v>
      </c>
      <c r="CV392" s="386">
        <v>4232.5391164538532</v>
      </c>
      <c r="CW392" s="386">
        <v>4239.1431556451353</v>
      </c>
      <c r="CX392" s="386">
        <v>4245.7574991318861</v>
      </c>
      <c r="CY392" s="386">
        <v>4252.3821629919184</v>
      </c>
      <c r="CZ392" s="386">
        <v>4261.124151176502</v>
      </c>
      <c r="DA392" s="386">
        <v>4269.8841110189678</v>
      </c>
      <c r="DB392" s="386">
        <v>4278.6620794652008</v>
      </c>
      <c r="DC392" s="386">
        <v>4287.4580935370386</v>
      </c>
      <c r="DD392" s="386">
        <v>4296.2721903324255</v>
      </c>
      <c r="DE392" s="386">
        <v>4304.1376415942659</v>
      </c>
      <c r="DF392" s="386">
        <v>4312.0174926242798</v>
      </c>
      <c r="DG392" s="386">
        <v>4319.9117697850143</v>
      </c>
      <c r="DH392" s="386">
        <v>4327.8204994872785</v>
      </c>
      <c r="DI392" s="386">
        <v>4335.7437081902335</v>
      </c>
      <c r="DJ392" s="387">
        <v>4335.7437081902335</v>
      </c>
      <c r="DK392" s="387">
        <v>4335.7437081902335</v>
      </c>
      <c r="DL392" s="387">
        <v>4335.7437081902335</v>
      </c>
      <c r="DM392" s="387">
        <v>4335.7437081902335</v>
      </c>
      <c r="DN392" s="387">
        <v>4335.7437081902335</v>
      </c>
      <c r="DO392" s="387">
        <v>4335.7437081902335</v>
      </c>
      <c r="DP392" s="387">
        <v>4335.7437081902335</v>
      </c>
      <c r="DQ392" s="387">
        <v>4335.7437081902335</v>
      </c>
      <c r="DR392" s="387">
        <v>4335.7437081902335</v>
      </c>
      <c r="DS392" s="387">
        <v>4335.7437081902335</v>
      </c>
      <c r="DT392" s="387">
        <v>4335.7437081902335</v>
      </c>
      <c r="DU392" s="387">
        <v>4335.7437081902335</v>
      </c>
      <c r="DV392" s="387">
        <v>4335.7437081902335</v>
      </c>
      <c r="DW392" s="387">
        <v>4335.7437081902335</v>
      </c>
      <c r="DX392" s="387">
        <v>4335.7437081902335</v>
      </c>
      <c r="DY392" s="387">
        <v>4335.7437081902335</v>
      </c>
      <c r="DZ392" s="387">
        <v>4335.7437081902335</v>
      </c>
      <c r="EA392" s="387">
        <v>4335.7437081902335</v>
      </c>
      <c r="EB392" s="387">
        <v>4335.7437081902335</v>
      </c>
      <c r="EC392" s="387">
        <v>4335.7437081902335</v>
      </c>
      <c r="ED392" s="387">
        <v>4335.7437081902335</v>
      </c>
      <c r="EE392" s="387">
        <v>4335.7437081902335</v>
      </c>
      <c r="EF392" s="387">
        <v>4335.7437081902335</v>
      </c>
      <c r="EG392" s="387">
        <v>4335.7437081902335</v>
      </c>
      <c r="EH392" s="387">
        <v>4335.7437081902335</v>
      </c>
      <c r="EI392" s="387">
        <v>4335.7437081902335</v>
      </c>
      <c r="EJ392" s="387">
        <v>4335.7437081902335</v>
      </c>
      <c r="EK392" s="387">
        <v>4335.7437081902335</v>
      </c>
      <c r="EY392" s="386">
        <v>1177</v>
      </c>
      <c r="EZ392" s="386">
        <v>1194</v>
      </c>
      <c r="FA392" s="386">
        <v>1211</v>
      </c>
      <c r="FB392" s="386">
        <v>1228</v>
      </c>
      <c r="FC392" s="386">
        <v>1246.8</v>
      </c>
      <c r="FD392" s="386">
        <v>1266</v>
      </c>
      <c r="FE392" s="386">
        <v>1285</v>
      </c>
      <c r="FF392" s="386">
        <v>1304</v>
      </c>
      <c r="FG392" s="386">
        <v>1323</v>
      </c>
      <c r="FH392" s="386">
        <v>1342</v>
      </c>
      <c r="FI392" s="386">
        <v>1363.2000000000003</v>
      </c>
      <c r="FJ392" s="386">
        <v>1384</v>
      </c>
      <c r="FK392" s="386">
        <v>1405</v>
      </c>
      <c r="FL392" s="386">
        <v>1426</v>
      </c>
      <c r="FM392" s="386">
        <v>1447</v>
      </c>
      <c r="FN392" s="386">
        <v>1468</v>
      </c>
      <c r="FO392" s="386">
        <v>1489</v>
      </c>
      <c r="FP392" s="386">
        <v>1510</v>
      </c>
      <c r="FQ392" s="386">
        <v>1531</v>
      </c>
      <c r="FR392" s="386">
        <v>1552</v>
      </c>
      <c r="FS392" s="386">
        <v>1573</v>
      </c>
      <c r="FT392" s="386">
        <v>1594</v>
      </c>
      <c r="FU392" s="386">
        <v>1615</v>
      </c>
      <c r="FV392" s="386">
        <v>1636</v>
      </c>
      <c r="FW392" s="386">
        <v>1657</v>
      </c>
      <c r="FX392" s="386">
        <v>1678</v>
      </c>
      <c r="FY392" s="386">
        <v>1699</v>
      </c>
      <c r="FZ392" s="386">
        <v>1720</v>
      </c>
      <c r="GA392" s="386">
        <v>1741</v>
      </c>
      <c r="GB392" s="386">
        <v>1762</v>
      </c>
      <c r="GC392" s="386">
        <v>1782.1999999999998</v>
      </c>
      <c r="GD392" s="387">
        <v>1782.1999999999998</v>
      </c>
      <c r="GE392" s="387">
        <v>1782.1999999999998</v>
      </c>
      <c r="GF392" s="387">
        <v>1782.1999999999998</v>
      </c>
      <c r="GG392" s="387">
        <v>1782.1999999999998</v>
      </c>
      <c r="GH392" s="387">
        <v>1782.1999999999998</v>
      </c>
      <c r="GI392" s="387">
        <v>1782.1999999999998</v>
      </c>
      <c r="GJ392" s="387">
        <v>1782.1999999999998</v>
      </c>
      <c r="GK392" s="387">
        <v>1782.1999999999998</v>
      </c>
      <c r="GL392" s="387">
        <v>1782.1999999999998</v>
      </c>
      <c r="GM392" s="387">
        <v>1782.1999999999998</v>
      </c>
      <c r="GN392" s="387">
        <v>1782.1999999999998</v>
      </c>
      <c r="GO392" s="387">
        <v>1782.1999999999998</v>
      </c>
      <c r="GP392" s="387">
        <v>1782.1999999999998</v>
      </c>
      <c r="GQ392" s="387">
        <v>1782.1999999999998</v>
      </c>
      <c r="GR392" s="387">
        <v>1782.1999999999998</v>
      </c>
      <c r="GS392" s="387">
        <v>1782.1999999999998</v>
      </c>
      <c r="GT392" s="387">
        <v>1782.1999999999998</v>
      </c>
      <c r="GU392" s="387">
        <v>1782.1999999999998</v>
      </c>
      <c r="GV392" s="387">
        <v>1782.1999999999998</v>
      </c>
      <c r="GW392" s="387">
        <v>1782.1999999999998</v>
      </c>
      <c r="GX392" s="387">
        <v>1782.1999999999998</v>
      </c>
      <c r="GY392" s="387">
        <v>1782.1999999999998</v>
      </c>
      <c r="GZ392" s="387">
        <v>1782.1999999999998</v>
      </c>
      <c r="HA392" s="387">
        <v>1782.1999999999998</v>
      </c>
      <c r="HB392" s="387">
        <v>1782.1999999999998</v>
      </c>
      <c r="HC392" s="387">
        <v>1782.1999999999998</v>
      </c>
      <c r="HD392" s="387">
        <v>1782.1999999999998</v>
      </c>
      <c r="HE392" s="387">
        <v>1782.1999999999998</v>
      </c>
      <c r="HS392" s="394">
        <v>2.834789860580472</v>
      </c>
      <c r="HT392" s="394">
        <v>2.8334669510533175</v>
      </c>
      <c r="HU392" s="394">
        <v>2.8321446588874855</v>
      </c>
      <c r="HV392" s="394">
        <v>2.8308229837948722</v>
      </c>
      <c r="HW392" s="394">
        <v>2.8295019254875093</v>
      </c>
      <c r="HX392" s="394">
        <v>2.8333150628115376</v>
      </c>
      <c r="HY392" s="394">
        <v>2.8371333388549003</v>
      </c>
      <c r="HZ392" s="394">
        <v>2.8409567605427184</v>
      </c>
      <c r="IA392" s="394">
        <v>2.844785334809445</v>
      </c>
      <c r="IB392" s="394">
        <v>2.8486190685988775</v>
      </c>
      <c r="IC392" s="394">
        <v>2.8524321990411821</v>
      </c>
      <c r="ID392" s="394">
        <v>2.8562504336983436</v>
      </c>
      <c r="IE392" s="394">
        <v>2.8600737794028079</v>
      </c>
      <c r="IF392" s="394">
        <v>2.8639022429961671</v>
      </c>
      <c r="IG392" s="394">
        <v>2.8677358313291705</v>
      </c>
      <c r="IH392" s="394">
        <v>2.8678524358118733</v>
      </c>
      <c r="II392" s="394">
        <v>2.8679690450358102</v>
      </c>
      <c r="IJ392" s="394">
        <v>2.8680856590011734</v>
      </c>
      <c r="IK392" s="394">
        <v>2.8682022777081548</v>
      </c>
      <c r="IL392" s="394">
        <v>2.8683189011569508</v>
      </c>
      <c r="IM392" s="394">
        <v>2.8684509715888438</v>
      </c>
      <c r="IN392" s="394">
        <v>2.8685830481018595</v>
      </c>
      <c r="IO392" s="394">
        <v>2.8687151306962777</v>
      </c>
      <c r="IP392" s="394">
        <v>2.8688472193723786</v>
      </c>
      <c r="IQ392" s="394">
        <v>2.8689793141304429</v>
      </c>
      <c r="IR392" s="394">
        <v>2.8690758698947674</v>
      </c>
      <c r="IS392" s="394">
        <v>2.8691724289086848</v>
      </c>
      <c r="IT392" s="394">
        <v>2.8692689911723046</v>
      </c>
      <c r="IU392" s="394">
        <v>2.8693655566857368</v>
      </c>
      <c r="IV392" s="394">
        <v>2.8694621254490902</v>
      </c>
      <c r="IW392" s="394">
        <v>2.8693284326679751</v>
      </c>
      <c r="IX392" s="394">
        <v>2.8691947461158178</v>
      </c>
      <c r="IY392" s="394">
        <v>2.8690610657923292</v>
      </c>
      <c r="IZ392" s="394">
        <v>2.868927391697218</v>
      </c>
      <c r="JA392" s="394">
        <v>2.8687937238301959</v>
      </c>
      <c r="JB392" s="394">
        <v>2.8687937238301959</v>
      </c>
      <c r="JC392" s="394">
        <v>2.8687937238301959</v>
      </c>
      <c r="JD392" s="394">
        <v>2.8687937238301959</v>
      </c>
      <c r="JE392" s="394">
        <v>2.8687937238301959</v>
      </c>
      <c r="JF392" s="394">
        <v>2.8687937238301959</v>
      </c>
      <c r="JG392" s="394">
        <v>2.8687937238301959</v>
      </c>
      <c r="JH392" s="394">
        <v>2.8687937238301959</v>
      </c>
      <c r="JI392" s="394">
        <v>2.8687937238301959</v>
      </c>
      <c r="JJ392" s="394">
        <v>2.8687937238301959</v>
      </c>
      <c r="JK392" s="394">
        <v>2.8687937238301959</v>
      </c>
      <c r="JL392" s="394">
        <v>2.8687937238301959</v>
      </c>
      <c r="JM392" s="394">
        <v>2.8687937238301959</v>
      </c>
      <c r="JN392" s="394">
        <v>2.8687937238301959</v>
      </c>
      <c r="JO392" s="394">
        <v>2.8687937238301959</v>
      </c>
      <c r="JP392" s="394">
        <v>2.8687937238301959</v>
      </c>
      <c r="JQ392" s="394">
        <v>2.8687937238301959</v>
      </c>
      <c r="JR392" s="394">
        <v>2.8687937238301959</v>
      </c>
      <c r="JS392" s="394">
        <v>2.8687937238301959</v>
      </c>
      <c r="JT392" s="394">
        <v>2.8687937238301959</v>
      </c>
      <c r="JU392" s="394">
        <v>2.8687937238301959</v>
      </c>
      <c r="JV392" s="394">
        <v>2.8687937238301959</v>
      </c>
      <c r="JW392" s="394">
        <v>2.8687937238301959</v>
      </c>
      <c r="JX392" s="394">
        <v>2.8687937238301959</v>
      </c>
      <c r="JY392" s="394">
        <v>2.8687937238301959</v>
      </c>
      <c r="JZ392" s="394">
        <v>2.8687937238301959</v>
      </c>
      <c r="KA392" s="394">
        <v>2.8687937238301959</v>
      </c>
      <c r="KB392" s="394">
        <v>2.8687937238301959</v>
      </c>
      <c r="KC392" s="394">
        <v>2.8687937238301959</v>
      </c>
    </row>
    <row r="393" spans="1:289" x14ac:dyDescent="0.25">
      <c r="A393" s="383">
        <v>384</v>
      </c>
      <c r="B393" s="384" t="s">
        <v>869</v>
      </c>
      <c r="C393" s="385" t="s">
        <v>142</v>
      </c>
      <c r="D393" s="385" t="s">
        <v>142</v>
      </c>
      <c r="E393" s="129">
        <v>2052</v>
      </c>
      <c r="F393" s="386">
        <v>650.95517000000007</v>
      </c>
      <c r="G393" s="386">
        <v>644.74220812764463</v>
      </c>
      <c r="H393" s="386">
        <v>638.58854510873755</v>
      </c>
      <c r="I393" s="386">
        <v>632.49361497263681</v>
      </c>
      <c r="J393" s="386">
        <v>626.45685715053776</v>
      </c>
      <c r="K393" s="386">
        <v>630.62094445679622</v>
      </c>
      <c r="L393" s="386">
        <v>634.81271064133045</v>
      </c>
      <c r="M393" s="386">
        <v>639.03233968690711</v>
      </c>
      <c r="N393" s="386">
        <v>643.28001679923443</v>
      </c>
      <c r="O393" s="386">
        <v>647.55592841509167</v>
      </c>
      <c r="P393" s="386">
        <v>651.80203865629449</v>
      </c>
      <c r="Q393" s="386">
        <v>656.07599120638417</v>
      </c>
      <c r="R393" s="386">
        <v>660.3779686310786</v>
      </c>
      <c r="S393" s="386">
        <v>664.70815469320314</v>
      </c>
      <c r="T393" s="386">
        <v>669.06673436054086</v>
      </c>
      <c r="U393" s="386">
        <v>672.95937202886637</v>
      </c>
      <c r="V393" s="386">
        <v>676.87465710624497</v>
      </c>
      <c r="W393" s="386">
        <v>680.81272135555321</v>
      </c>
      <c r="X393" s="386">
        <v>684.7736973062656</v>
      </c>
      <c r="Y393" s="386">
        <v>688.75771825891502</v>
      </c>
      <c r="Z393" s="386">
        <v>692.2307493938265</v>
      </c>
      <c r="AA393" s="386">
        <v>695.72129313867947</v>
      </c>
      <c r="AB393" s="386">
        <v>699.22943780005539</v>
      </c>
      <c r="AC393" s="386">
        <v>702.75527212981797</v>
      </c>
      <c r="AD393" s="386">
        <v>706.29888532735833</v>
      </c>
      <c r="AE393" s="386">
        <v>710.96220624165062</v>
      </c>
      <c r="AF393" s="386">
        <v>715.65631661689406</v>
      </c>
      <c r="AG393" s="386">
        <v>720.38141973974291</v>
      </c>
      <c r="AH393" s="386">
        <v>725.13772023904619</v>
      </c>
      <c r="AI393" s="386">
        <v>729.92542409471037</v>
      </c>
      <c r="AJ393" s="386">
        <v>734.30319592204921</v>
      </c>
      <c r="AK393" s="386">
        <v>738.707223700393</v>
      </c>
      <c r="AL393" s="386">
        <v>743.13766490139392</v>
      </c>
      <c r="AM393" s="386">
        <v>747.59467794115017</v>
      </c>
      <c r="AN393" s="386">
        <v>752.0784221858695</v>
      </c>
      <c r="AO393" s="387">
        <v>752.0784221858695</v>
      </c>
      <c r="AP393" s="387">
        <v>752.0784221858695</v>
      </c>
      <c r="AQ393" s="387">
        <v>752.0784221858695</v>
      </c>
      <c r="AR393" s="387">
        <v>752.0784221858695</v>
      </c>
      <c r="AS393" s="387">
        <v>752.0784221858695</v>
      </c>
      <c r="AT393" s="387">
        <v>752.0784221858695</v>
      </c>
      <c r="AU393" s="387">
        <v>752.0784221858695</v>
      </c>
      <c r="AV393" s="387">
        <v>752.0784221858695</v>
      </c>
      <c r="AW393" s="387">
        <v>752.0784221858695</v>
      </c>
      <c r="AX393" s="387">
        <v>752.0784221858695</v>
      </c>
      <c r="AY393" s="387">
        <v>752.0784221858695</v>
      </c>
      <c r="AZ393" s="387">
        <v>752.0784221858695</v>
      </c>
      <c r="BA393" s="387">
        <v>752.0784221858695</v>
      </c>
      <c r="BB393" s="387">
        <v>752.0784221858695</v>
      </c>
      <c r="BC393" s="387">
        <v>752.0784221858695</v>
      </c>
      <c r="BD393" s="387">
        <v>752.0784221858695</v>
      </c>
      <c r="BE393" s="387">
        <v>752.0784221858695</v>
      </c>
      <c r="BF393" s="387">
        <v>752.0784221858695</v>
      </c>
      <c r="BG393" s="387">
        <v>752.0784221858695</v>
      </c>
      <c r="BH393" s="387">
        <v>752.0784221858695</v>
      </c>
      <c r="BI393" s="387">
        <v>752.0784221858695</v>
      </c>
      <c r="BJ393" s="387">
        <v>752.0784221858695</v>
      </c>
      <c r="BK393" s="387">
        <v>752.0784221858695</v>
      </c>
      <c r="BL393" s="387">
        <v>752.0784221858695</v>
      </c>
      <c r="BM393" s="387">
        <v>752.0784221858695</v>
      </c>
      <c r="BN393" s="387">
        <v>752.0784221858695</v>
      </c>
      <c r="BO393" s="387">
        <v>752.0784221858695</v>
      </c>
      <c r="BP393" s="387">
        <v>752.0784221858695</v>
      </c>
      <c r="CA393" s="386">
        <v>1860</v>
      </c>
      <c r="CB393" s="386">
        <v>1842.2474578662902</v>
      </c>
      <c r="CC393" s="386">
        <v>1824.6643526961338</v>
      </c>
      <c r="CD393" s="386">
        <v>1807.2490673191896</v>
      </c>
      <c r="CE393" s="386">
        <v>1790</v>
      </c>
      <c r="CF393" s="386">
        <v>1804.1584159158995</v>
      </c>
      <c r="CG393" s="386">
        <v>1818.4288210727193</v>
      </c>
      <c r="CH393" s="386">
        <v>1832.8121012750692</v>
      </c>
      <c r="CI393" s="386">
        <v>1847.3091493340335</v>
      </c>
      <c r="CJ393" s="386">
        <v>1861.9208651225902</v>
      </c>
      <c r="CK393" s="386">
        <v>1876.468121810452</v>
      </c>
      <c r="CL393" s="386">
        <v>1891.1290367536708</v>
      </c>
      <c r="CM393" s="386">
        <v>1905.9044979684058</v>
      </c>
      <c r="CN393" s="386">
        <v>1920.7954004089192</v>
      </c>
      <c r="CO393" s="386">
        <v>1935.8026460217854</v>
      </c>
      <c r="CP393" s="386">
        <v>1946.977674270423</v>
      </c>
      <c r="CQ393" s="386">
        <v>1958.2172138764627</v>
      </c>
      <c r="CR393" s="386">
        <v>1969.5216372519596</v>
      </c>
      <c r="CS393" s="386">
        <v>1980.8913189588343</v>
      </c>
      <c r="CT393" s="386">
        <v>1992.3266357212831</v>
      </c>
      <c r="CU393" s="386">
        <v>2002.2954919427445</v>
      </c>
      <c r="CV393" s="386">
        <v>2012.3142285867143</v>
      </c>
      <c r="CW393" s="386">
        <v>2022.3830952361429</v>
      </c>
      <c r="CX393" s="386">
        <v>2032.5023427228004</v>
      </c>
      <c r="CY393" s="386">
        <v>2042.6722231335257</v>
      </c>
      <c r="CZ393" s="386">
        <v>2056.0559420303639</v>
      </c>
      <c r="DA393" s="386">
        <v>2069.5273519083989</v>
      </c>
      <c r="DB393" s="386">
        <v>2083.0870273245409</v>
      </c>
      <c r="DC393" s="386">
        <v>2096.7355466002346</v>
      </c>
      <c r="DD393" s="386">
        <v>2110.4734918461227</v>
      </c>
      <c r="DE393" s="386">
        <v>2123.0355789259329</v>
      </c>
      <c r="DF393" s="386">
        <v>2135.6724388149778</v>
      </c>
      <c r="DG393" s="386">
        <v>2148.3845165804637</v>
      </c>
      <c r="DH393" s="386">
        <v>2161.1722599387526</v>
      </c>
      <c r="DI393" s="386">
        <v>2174.0361192711302</v>
      </c>
      <c r="DJ393" s="387">
        <v>2174.0361192711302</v>
      </c>
      <c r="DK393" s="387">
        <v>2174.0361192711302</v>
      </c>
      <c r="DL393" s="387">
        <v>2174.0361192711302</v>
      </c>
      <c r="DM393" s="387">
        <v>2174.0361192711302</v>
      </c>
      <c r="DN393" s="387">
        <v>2174.0361192711302</v>
      </c>
      <c r="DO393" s="387">
        <v>2174.0361192711302</v>
      </c>
      <c r="DP393" s="387">
        <v>2174.0361192711302</v>
      </c>
      <c r="DQ393" s="387">
        <v>2174.0361192711302</v>
      </c>
      <c r="DR393" s="387">
        <v>2174.0361192711302</v>
      </c>
      <c r="DS393" s="387">
        <v>2174.0361192711302</v>
      </c>
      <c r="DT393" s="387">
        <v>2174.0361192711302</v>
      </c>
      <c r="DU393" s="387">
        <v>2174.0361192711302</v>
      </c>
      <c r="DV393" s="387">
        <v>2174.0361192711302</v>
      </c>
      <c r="DW393" s="387">
        <v>2174.0361192711302</v>
      </c>
      <c r="DX393" s="387">
        <v>2174.0361192711302</v>
      </c>
      <c r="DY393" s="387">
        <v>2174.0361192711302</v>
      </c>
      <c r="DZ393" s="387">
        <v>2174.0361192711302</v>
      </c>
      <c r="EA393" s="387">
        <v>2174.0361192711302</v>
      </c>
      <c r="EB393" s="387">
        <v>2174.0361192711302</v>
      </c>
      <c r="EC393" s="387">
        <v>2174.0361192711302</v>
      </c>
      <c r="ED393" s="387">
        <v>2174.0361192711302</v>
      </c>
      <c r="EE393" s="387">
        <v>2174.0361192711302</v>
      </c>
      <c r="EF393" s="387">
        <v>2174.0361192711302</v>
      </c>
      <c r="EG393" s="387">
        <v>2174.0361192711302</v>
      </c>
      <c r="EH393" s="387">
        <v>2174.0361192711302</v>
      </c>
      <c r="EI393" s="387">
        <v>2174.0361192711302</v>
      </c>
      <c r="EJ393" s="387">
        <v>2174.0361192711302</v>
      </c>
      <c r="EK393" s="387">
        <v>2174.0361192711302</v>
      </c>
      <c r="EY393" s="386">
        <v>989</v>
      </c>
      <c r="EZ393" s="386">
        <v>995</v>
      </c>
      <c r="FA393" s="386">
        <v>1001</v>
      </c>
      <c r="FB393" s="386">
        <v>1007</v>
      </c>
      <c r="FC393" s="386">
        <v>1014.9</v>
      </c>
      <c r="FD393" s="386">
        <v>1029</v>
      </c>
      <c r="FE393" s="386">
        <v>1043</v>
      </c>
      <c r="FF393" s="386">
        <v>1057</v>
      </c>
      <c r="FG393" s="386">
        <v>1071</v>
      </c>
      <c r="FH393" s="386">
        <v>1085</v>
      </c>
      <c r="FI393" s="386">
        <v>1099.7</v>
      </c>
      <c r="FJ393" s="386">
        <v>1111</v>
      </c>
      <c r="FK393" s="386">
        <v>1122</v>
      </c>
      <c r="FL393" s="386">
        <v>1133</v>
      </c>
      <c r="FM393" s="386">
        <v>1144</v>
      </c>
      <c r="FN393" s="386">
        <v>1155</v>
      </c>
      <c r="FO393" s="386">
        <v>1166</v>
      </c>
      <c r="FP393" s="386">
        <v>1177</v>
      </c>
      <c r="FQ393" s="386">
        <v>1188</v>
      </c>
      <c r="FR393" s="386">
        <v>1199</v>
      </c>
      <c r="FS393" s="386">
        <v>1210</v>
      </c>
      <c r="FT393" s="386">
        <v>1221</v>
      </c>
      <c r="FU393" s="386">
        <v>1232</v>
      </c>
      <c r="FV393" s="386">
        <v>1243</v>
      </c>
      <c r="FW393" s="386">
        <v>1254</v>
      </c>
      <c r="FX393" s="386">
        <v>1265</v>
      </c>
      <c r="FY393" s="386">
        <v>1276</v>
      </c>
      <c r="FZ393" s="386">
        <v>1287</v>
      </c>
      <c r="GA393" s="386">
        <v>1298</v>
      </c>
      <c r="GB393" s="386">
        <v>1309</v>
      </c>
      <c r="GC393" s="386">
        <v>1320.7</v>
      </c>
      <c r="GD393" s="387">
        <v>1320.7</v>
      </c>
      <c r="GE393" s="387">
        <v>1320.7</v>
      </c>
      <c r="GF393" s="387">
        <v>1320.7</v>
      </c>
      <c r="GG393" s="387">
        <v>1320.7</v>
      </c>
      <c r="GH393" s="387">
        <v>1320.7</v>
      </c>
      <c r="GI393" s="387">
        <v>1320.7</v>
      </c>
      <c r="GJ393" s="387">
        <v>1320.7</v>
      </c>
      <c r="GK393" s="387">
        <v>1320.7</v>
      </c>
      <c r="GL393" s="387">
        <v>1320.7</v>
      </c>
      <c r="GM393" s="387">
        <v>1320.7</v>
      </c>
      <c r="GN393" s="387">
        <v>1320.7</v>
      </c>
      <c r="GO393" s="387">
        <v>1320.7</v>
      </c>
      <c r="GP393" s="387">
        <v>1320.7</v>
      </c>
      <c r="GQ393" s="387">
        <v>1320.7</v>
      </c>
      <c r="GR393" s="387">
        <v>1320.7</v>
      </c>
      <c r="GS393" s="387">
        <v>1320.7</v>
      </c>
      <c r="GT393" s="387">
        <v>1320.7</v>
      </c>
      <c r="GU393" s="387">
        <v>1320.7</v>
      </c>
      <c r="GV393" s="387">
        <v>1320.7</v>
      </c>
      <c r="GW393" s="387">
        <v>1320.7</v>
      </c>
      <c r="GX393" s="387">
        <v>1320.7</v>
      </c>
      <c r="GY393" s="387">
        <v>1320.7</v>
      </c>
      <c r="GZ393" s="387">
        <v>1320.7</v>
      </c>
      <c r="HA393" s="387">
        <v>1320.7</v>
      </c>
      <c r="HB393" s="387">
        <v>1320.7</v>
      </c>
      <c r="HC393" s="387">
        <v>1320.7</v>
      </c>
      <c r="HD393" s="387">
        <v>1320.7</v>
      </c>
      <c r="HE393" s="387">
        <v>1320.7</v>
      </c>
      <c r="HS393" s="394">
        <v>2.8573396229420833</v>
      </c>
      <c r="HT393" s="394">
        <v>2.8573396229420833</v>
      </c>
      <c r="HU393" s="394">
        <v>2.8573396229420833</v>
      </c>
      <c r="HV393" s="394">
        <v>2.8573396229420838</v>
      </c>
      <c r="HW393" s="394">
        <v>2.8573396229420833</v>
      </c>
      <c r="HX393" s="394">
        <v>2.8609237161793986</v>
      </c>
      <c r="HY393" s="394">
        <v>2.8645123051106212</v>
      </c>
      <c r="HZ393" s="394">
        <v>2.8681053953749078</v>
      </c>
      <c r="IA393" s="394">
        <v>2.8717029926184892</v>
      </c>
      <c r="IB393" s="394">
        <v>2.8753051024946759</v>
      </c>
      <c r="IC393" s="394">
        <v>2.8788926860045359</v>
      </c>
      <c r="ID393" s="394">
        <v>2.8824847458238594</v>
      </c>
      <c r="IE393" s="394">
        <v>2.8860812875378388</v>
      </c>
      <c r="IF393" s="394">
        <v>2.8896823167386367</v>
      </c>
      <c r="IG393" s="394">
        <v>2.8932878390253922</v>
      </c>
      <c r="IH393" s="394">
        <v>2.8931578267505103</v>
      </c>
      <c r="II393" s="394">
        <v>2.8930278203178363</v>
      </c>
      <c r="IJ393" s="394">
        <v>2.8928978197271089</v>
      </c>
      <c r="IK393" s="394">
        <v>2.8927678249780655</v>
      </c>
      <c r="IL393" s="394">
        <v>2.8926378360704419</v>
      </c>
      <c r="IM393" s="394">
        <v>2.8925260741394645</v>
      </c>
      <c r="IN393" s="394">
        <v>2.8924143165265979</v>
      </c>
      <c r="IO393" s="394">
        <v>2.8923025632316746</v>
      </c>
      <c r="IP393" s="394">
        <v>2.8921908142545276</v>
      </c>
      <c r="IQ393" s="394">
        <v>2.8920790695949909</v>
      </c>
      <c r="IR393" s="394">
        <v>2.8919342321995751</v>
      </c>
      <c r="IS393" s="394">
        <v>2.8917894020577206</v>
      </c>
      <c r="IT393" s="394">
        <v>2.8916445791690628</v>
      </c>
      <c r="IU393" s="394">
        <v>2.8914997635332398</v>
      </c>
      <c r="IV393" s="394">
        <v>2.8913549551498856</v>
      </c>
      <c r="IW393" s="394">
        <v>2.8912247566348683</v>
      </c>
      <c r="IX393" s="394">
        <v>2.8910945639827261</v>
      </c>
      <c r="IY393" s="394">
        <v>2.8909643771931952</v>
      </c>
      <c r="IZ393" s="394">
        <v>2.8908341962660118</v>
      </c>
      <c r="JA393" s="394">
        <v>2.8907040212009121</v>
      </c>
      <c r="JB393" s="394">
        <v>2.8907040212009121</v>
      </c>
      <c r="JC393" s="394">
        <v>2.8907040212009121</v>
      </c>
      <c r="JD393" s="394">
        <v>2.8907040212009121</v>
      </c>
      <c r="JE393" s="394">
        <v>2.8907040212009121</v>
      </c>
      <c r="JF393" s="394">
        <v>2.8907040212009121</v>
      </c>
      <c r="JG393" s="394">
        <v>2.8907040212009121</v>
      </c>
      <c r="JH393" s="394">
        <v>2.8907040212009121</v>
      </c>
      <c r="JI393" s="394">
        <v>2.8907040212009121</v>
      </c>
      <c r="JJ393" s="394">
        <v>2.8907040212009121</v>
      </c>
      <c r="JK393" s="394">
        <v>2.8907040212009121</v>
      </c>
      <c r="JL393" s="394">
        <v>2.8907040212009121</v>
      </c>
      <c r="JM393" s="394">
        <v>2.8907040212009121</v>
      </c>
      <c r="JN393" s="394">
        <v>2.8907040212009121</v>
      </c>
      <c r="JO393" s="394">
        <v>2.8907040212009121</v>
      </c>
      <c r="JP393" s="394">
        <v>2.8907040212009121</v>
      </c>
      <c r="JQ393" s="394">
        <v>2.8907040212009121</v>
      </c>
      <c r="JR393" s="394">
        <v>2.8907040212009121</v>
      </c>
      <c r="JS393" s="394">
        <v>2.8907040212009121</v>
      </c>
      <c r="JT393" s="394">
        <v>2.8907040212009121</v>
      </c>
      <c r="JU393" s="394">
        <v>2.8907040212009121</v>
      </c>
      <c r="JV393" s="394">
        <v>2.8907040212009121</v>
      </c>
      <c r="JW393" s="394">
        <v>2.8907040212009121</v>
      </c>
      <c r="JX393" s="394">
        <v>2.8907040212009121</v>
      </c>
      <c r="JY393" s="394">
        <v>2.8907040212009121</v>
      </c>
      <c r="JZ393" s="394">
        <v>2.8907040212009121</v>
      </c>
      <c r="KA393" s="394">
        <v>2.8907040212009121</v>
      </c>
      <c r="KB393" s="394">
        <v>2.8907040212009121</v>
      </c>
      <c r="KC393" s="394">
        <v>2.8907040212009121</v>
      </c>
    </row>
    <row r="394" spans="1:289" x14ac:dyDescent="0.25">
      <c r="A394" s="383">
        <v>385</v>
      </c>
      <c r="B394" s="384" t="s">
        <v>869</v>
      </c>
      <c r="C394" s="385" t="s">
        <v>472</v>
      </c>
      <c r="D394" s="385" t="s">
        <v>870</v>
      </c>
      <c r="E394" s="129">
        <v>2060</v>
      </c>
      <c r="F394" s="386">
        <v>1007.4445499999999</v>
      </c>
      <c r="G394" s="386">
        <v>1030.0555187481898</v>
      </c>
      <c r="H394" s="386">
        <v>1053.1739654590444</v>
      </c>
      <c r="I394" s="386">
        <v>1076.8112799091566</v>
      </c>
      <c r="J394" s="386">
        <v>1100.9791075059459</v>
      </c>
      <c r="K394" s="386">
        <v>1149.2957857203351</v>
      </c>
      <c r="L394" s="386">
        <v>1199.7328505776291</v>
      </c>
      <c r="M394" s="386">
        <v>1252.3833556502498</v>
      </c>
      <c r="N394" s="386">
        <v>1307.3444381844006</v>
      </c>
      <c r="O394" s="386">
        <v>1364.7174983128693</v>
      </c>
      <c r="P394" s="386">
        <v>1414.697186428974</v>
      </c>
      <c r="Q394" s="386">
        <v>1466.5072674485705</v>
      </c>
      <c r="R394" s="386">
        <v>1520.2147753670165</v>
      </c>
      <c r="S394" s="386">
        <v>1575.8891991479584</v>
      </c>
      <c r="T394" s="386">
        <v>1633.6025726309854</v>
      </c>
      <c r="U394" s="386">
        <v>1706.2125823687359</v>
      </c>
      <c r="V394" s="386">
        <v>1782.0499459332038</v>
      </c>
      <c r="W394" s="386">
        <v>1861.2581120411771</v>
      </c>
      <c r="X394" s="386">
        <v>1943.9869053866225</v>
      </c>
      <c r="Y394" s="386">
        <v>2030.3928100387257</v>
      </c>
      <c r="Z394" s="386">
        <v>2111.3757389536613</v>
      </c>
      <c r="AA394" s="386">
        <v>2195.5887003742364</v>
      </c>
      <c r="AB394" s="386">
        <v>2283.1605252791187</v>
      </c>
      <c r="AC394" s="386">
        <v>2374.2251831157173</v>
      </c>
      <c r="AD394" s="386">
        <v>2468.9219867498086</v>
      </c>
      <c r="AE394" s="386">
        <v>2508.1225775376111</v>
      </c>
      <c r="AF394" s="386">
        <v>2547.9455801822319</v>
      </c>
      <c r="AG394" s="386">
        <v>2588.4008770990049</v>
      </c>
      <c r="AH394" s="386">
        <v>2629.4985076124426</v>
      </c>
      <c r="AI394" s="386">
        <v>2671.2486704475796</v>
      </c>
      <c r="AJ394" s="386">
        <v>2671.2486704475796</v>
      </c>
      <c r="AK394" s="386">
        <v>2671.2486704475796</v>
      </c>
      <c r="AL394" s="386">
        <v>2671.2486704475796</v>
      </c>
      <c r="AM394" s="386">
        <v>2671.2486704475796</v>
      </c>
      <c r="AN394" s="386">
        <v>2671.2486704475796</v>
      </c>
      <c r="AO394" s="387">
        <v>2671.2486704475796</v>
      </c>
      <c r="AP394" s="387">
        <v>2671.2486704475796</v>
      </c>
      <c r="AQ394" s="387">
        <v>2671.2486704475796</v>
      </c>
      <c r="AR394" s="387">
        <v>2671.2486704475796</v>
      </c>
      <c r="AS394" s="387">
        <v>2671.2486704475796</v>
      </c>
      <c r="AT394" s="387">
        <v>2671.2486704475796</v>
      </c>
      <c r="AU394" s="387">
        <v>2671.2486704475796</v>
      </c>
      <c r="AV394" s="387">
        <v>2671.2486704475796</v>
      </c>
      <c r="AW394" s="387">
        <v>2671.2486704475796</v>
      </c>
      <c r="AX394" s="387">
        <v>2671.2486704475796</v>
      </c>
      <c r="AY394" s="387">
        <v>2671.2486704475796</v>
      </c>
      <c r="AZ394" s="387">
        <v>2671.2486704475796</v>
      </c>
      <c r="BA394" s="387">
        <v>2671.2486704475796</v>
      </c>
      <c r="BB394" s="387">
        <v>2671.2486704475796</v>
      </c>
      <c r="BC394" s="387">
        <v>2671.2486704475796</v>
      </c>
      <c r="BD394" s="387">
        <v>2671.2486704475796</v>
      </c>
      <c r="BE394" s="387">
        <v>2671.2486704475796</v>
      </c>
      <c r="BF394" s="387">
        <v>2671.2486704475796</v>
      </c>
      <c r="BG394" s="387">
        <v>2671.2486704475796</v>
      </c>
      <c r="BH394" s="387">
        <v>2671.2486704475796</v>
      </c>
      <c r="BI394" s="387">
        <v>2671.2486704475796</v>
      </c>
      <c r="BJ394" s="387">
        <v>2671.2486704475796</v>
      </c>
      <c r="BK394" s="387">
        <v>2671.2486704475796</v>
      </c>
      <c r="BL394" s="387">
        <v>2671.2486704475796</v>
      </c>
      <c r="BM394" s="387">
        <v>2671.2486704475796</v>
      </c>
      <c r="BN394" s="387">
        <v>2671.2486704475796</v>
      </c>
      <c r="BO394" s="387">
        <v>2671.2486704475796</v>
      </c>
      <c r="BP394" s="387">
        <v>2671.2486704475796</v>
      </c>
      <c r="CA394" s="386">
        <v>3440</v>
      </c>
      <c r="CB394" s="386">
        <v>3515.0106795420643</v>
      </c>
      <c r="CC394" s="386">
        <v>3591.6569992135942</v>
      </c>
      <c r="CD394" s="386">
        <v>3669.974624851101</v>
      </c>
      <c r="CE394" s="386">
        <v>3750</v>
      </c>
      <c r="CF394" s="386">
        <v>3911.2945920431293</v>
      </c>
      <c r="CG394" s="386">
        <v>4079.5267695322214</v>
      </c>
      <c r="CH394" s="386">
        <v>4254.9949311377477</v>
      </c>
      <c r="CI394" s="386">
        <v>4438.0103102213334</v>
      </c>
      <c r="CJ394" s="386">
        <v>4628.897526880095</v>
      </c>
      <c r="CK394" s="386">
        <v>4795.1497970631408</v>
      </c>
      <c r="CL394" s="386">
        <v>4967.3732120340137</v>
      </c>
      <c r="CM394" s="386">
        <v>5145.7822324436147</v>
      </c>
      <c r="CN394" s="386">
        <v>5330.5990215480269</v>
      </c>
      <c r="CO394" s="386">
        <v>5522.0537218565887</v>
      </c>
      <c r="CP394" s="386">
        <v>5757.3395688711671</v>
      </c>
      <c r="CQ394" s="386">
        <v>6002.6505682282968</v>
      </c>
      <c r="CR394" s="386">
        <v>6258.4138755804188</v>
      </c>
      <c r="CS394" s="386">
        <v>6525.0748469968012</v>
      </c>
      <c r="CT394" s="386">
        <v>6803.097814454095</v>
      </c>
      <c r="CU394" s="386">
        <v>7062.7312629629741</v>
      </c>
      <c r="CV394" s="386">
        <v>7332.273363298289</v>
      </c>
      <c r="CW394" s="386">
        <v>7612.1022692825982</v>
      </c>
      <c r="CX394" s="386">
        <v>7902.6105666022504</v>
      </c>
      <c r="CY394" s="386">
        <v>8204.2058235850891</v>
      </c>
      <c r="CZ394" s="386">
        <v>8323.2374859170795</v>
      </c>
      <c r="DA394" s="386">
        <v>8443.9961327911678</v>
      </c>
      <c r="DB394" s="386">
        <v>8566.5068203609026</v>
      </c>
      <c r="DC394" s="386">
        <v>8690.7949683099159</v>
      </c>
      <c r="DD394" s="386">
        <v>8816.88636512624</v>
      </c>
      <c r="DE394" s="386">
        <v>8816.8863651261963</v>
      </c>
      <c r="DF394" s="386">
        <v>8816.8863651261527</v>
      </c>
      <c r="DG394" s="386">
        <v>8816.886365126109</v>
      </c>
      <c r="DH394" s="386">
        <v>8816.8863651260654</v>
      </c>
      <c r="DI394" s="386">
        <v>8816.8863651260235</v>
      </c>
      <c r="DJ394" s="387">
        <v>8811.7111877652333</v>
      </c>
      <c r="DK394" s="387">
        <v>8809.1247383084919</v>
      </c>
      <c r="DL394" s="387">
        <v>8806.5390480369588</v>
      </c>
      <c r="DM394" s="387">
        <v>8803.9541167277948</v>
      </c>
      <c r="DN394" s="387">
        <v>8801.3699441582266</v>
      </c>
      <c r="DO394" s="387">
        <v>8798.7865301055444</v>
      </c>
      <c r="DP394" s="387">
        <v>8796.2038743471076</v>
      </c>
      <c r="DQ394" s="387">
        <v>0</v>
      </c>
      <c r="DR394" s="387">
        <v>0</v>
      </c>
      <c r="DS394" s="387">
        <v>0</v>
      </c>
      <c r="DT394" s="387">
        <v>0</v>
      </c>
      <c r="DU394" s="387">
        <v>0</v>
      </c>
      <c r="DV394" s="387">
        <v>0</v>
      </c>
      <c r="DW394" s="387">
        <v>0</v>
      </c>
      <c r="DX394" s="387">
        <v>0</v>
      </c>
      <c r="DY394" s="387">
        <v>0</v>
      </c>
      <c r="DZ394" s="387">
        <v>0</v>
      </c>
      <c r="EA394" s="387">
        <v>0</v>
      </c>
      <c r="EB394" s="387">
        <v>0</v>
      </c>
      <c r="EC394" s="387">
        <v>0</v>
      </c>
      <c r="ED394" s="387">
        <v>0</v>
      </c>
      <c r="EE394" s="387">
        <v>0</v>
      </c>
      <c r="EF394" s="387">
        <v>0</v>
      </c>
      <c r="EG394" s="387">
        <v>0</v>
      </c>
      <c r="EH394" s="387">
        <v>0</v>
      </c>
      <c r="EI394" s="387">
        <v>0</v>
      </c>
      <c r="EJ394" s="387">
        <v>0</v>
      </c>
      <c r="EK394" s="387">
        <v>0</v>
      </c>
      <c r="EY394" s="386">
        <v>2806</v>
      </c>
      <c r="EZ394" s="386">
        <v>2829</v>
      </c>
      <c r="FA394" s="386">
        <v>2852</v>
      </c>
      <c r="FB394" s="386">
        <v>2875</v>
      </c>
      <c r="FC394" s="386">
        <v>2896.4</v>
      </c>
      <c r="FD394" s="386">
        <v>2934</v>
      </c>
      <c r="FE394" s="386">
        <v>2971</v>
      </c>
      <c r="FF394" s="386">
        <v>3008</v>
      </c>
      <c r="FG394" s="386">
        <v>3045</v>
      </c>
      <c r="FH394" s="386">
        <v>3082</v>
      </c>
      <c r="FI394" s="386">
        <v>3119.5000000000005</v>
      </c>
      <c r="FJ394" s="386">
        <v>3149</v>
      </c>
      <c r="FK394" s="386">
        <v>3178</v>
      </c>
      <c r="FL394" s="386">
        <v>3207</v>
      </c>
      <c r="FM394" s="386">
        <v>3236</v>
      </c>
      <c r="FN394" s="386">
        <v>3265</v>
      </c>
      <c r="FO394" s="386">
        <v>3294</v>
      </c>
      <c r="FP394" s="386">
        <v>3323</v>
      </c>
      <c r="FQ394" s="386">
        <v>3352</v>
      </c>
      <c r="FR394" s="386">
        <v>3381</v>
      </c>
      <c r="FS394" s="386">
        <v>3410</v>
      </c>
      <c r="FT394" s="386">
        <v>3439</v>
      </c>
      <c r="FU394" s="386">
        <v>3468</v>
      </c>
      <c r="FV394" s="386">
        <v>3497</v>
      </c>
      <c r="FW394" s="386">
        <v>3526</v>
      </c>
      <c r="FX394" s="386">
        <v>3555</v>
      </c>
      <c r="FY394" s="386">
        <v>3584</v>
      </c>
      <c r="FZ394" s="386">
        <v>3613</v>
      </c>
      <c r="GA394" s="386">
        <v>3642</v>
      </c>
      <c r="GB394" s="386">
        <v>3671</v>
      </c>
      <c r="GC394" s="386">
        <v>3702.5999999999995</v>
      </c>
      <c r="GD394" s="387">
        <v>3702.5999999999995</v>
      </c>
      <c r="GE394" s="387">
        <v>3702.5999999999995</v>
      </c>
      <c r="GF394" s="387">
        <v>3702.5999999999995</v>
      </c>
      <c r="GG394" s="387">
        <v>3702.5999999999995</v>
      </c>
      <c r="GH394" s="387">
        <v>3702.5999999999995</v>
      </c>
      <c r="GI394" s="387">
        <v>3702.5999999999995</v>
      </c>
      <c r="GJ394" s="387">
        <v>0</v>
      </c>
      <c r="GK394" s="387">
        <v>0</v>
      </c>
      <c r="GL394" s="387">
        <v>0</v>
      </c>
      <c r="GM394" s="387">
        <v>0</v>
      </c>
      <c r="GN394" s="387">
        <v>0</v>
      </c>
      <c r="GO394" s="387">
        <v>0</v>
      </c>
      <c r="GP394" s="387">
        <v>0</v>
      </c>
      <c r="GQ394" s="387">
        <v>0</v>
      </c>
      <c r="GR394" s="387">
        <v>0</v>
      </c>
      <c r="GS394" s="387">
        <v>0</v>
      </c>
      <c r="GT394" s="387">
        <v>0</v>
      </c>
      <c r="GU394" s="387">
        <v>0</v>
      </c>
      <c r="GV394" s="387">
        <v>0</v>
      </c>
      <c r="GW394" s="387">
        <v>0</v>
      </c>
      <c r="GX394" s="387">
        <v>0</v>
      </c>
      <c r="GY394" s="387">
        <v>0</v>
      </c>
      <c r="GZ394" s="387">
        <v>0</v>
      </c>
      <c r="HA394" s="387">
        <v>0</v>
      </c>
      <c r="HB394" s="387">
        <v>0</v>
      </c>
      <c r="HC394" s="387">
        <v>0</v>
      </c>
      <c r="HD394" s="387">
        <v>0</v>
      </c>
      <c r="HE394" s="387">
        <v>0</v>
      </c>
      <c r="HS394" s="394">
        <v>3.4145799885462682</v>
      </c>
      <c r="HT394" s="394">
        <v>3.4124477909829571</v>
      </c>
      <c r="HU394" s="394">
        <v>3.4103169248473657</v>
      </c>
      <c r="HV394" s="394">
        <v>3.4081873893080989</v>
      </c>
      <c r="HW394" s="394">
        <v>3.4060591835342779</v>
      </c>
      <c r="HX394" s="394">
        <v>3.4032097225447302</v>
      </c>
      <c r="HY394" s="394">
        <v>3.4003626453739875</v>
      </c>
      <c r="HZ394" s="394">
        <v>3.3975179500277792</v>
      </c>
      <c r="IA394" s="394">
        <v>3.3946756345135061</v>
      </c>
      <c r="IB394" s="394">
        <v>3.3918356968402361</v>
      </c>
      <c r="IC394" s="394">
        <v>3.3895238098035798</v>
      </c>
      <c r="ID394" s="394">
        <v>3.3872134985571876</v>
      </c>
      <c r="IE394" s="394">
        <v>3.3849047620269963</v>
      </c>
      <c r="IF394" s="394">
        <v>3.3825975991396735</v>
      </c>
      <c r="IG394" s="394">
        <v>3.3802920088226172</v>
      </c>
      <c r="IH394" s="394">
        <v>3.3743389471892473</v>
      </c>
      <c r="II394" s="394">
        <v>3.3683963695444552</v>
      </c>
      <c r="IJ394" s="394">
        <v>3.3624642574247985</v>
      </c>
      <c r="IK394" s="394">
        <v>3.3565425923993484</v>
      </c>
      <c r="IL394" s="394">
        <v>3.3506313560696364</v>
      </c>
      <c r="IM394" s="394">
        <v>3.3450849759517771</v>
      </c>
      <c r="IN394" s="394">
        <v>3.3395477768894097</v>
      </c>
      <c r="IO394" s="394">
        <v>3.3340197436849128</v>
      </c>
      <c r="IP394" s="394">
        <v>3.3285008611658236</v>
      </c>
      <c r="IQ394" s="394">
        <v>3.3229911141847968</v>
      </c>
      <c r="IR394" s="394">
        <v>3.3185130425676999</v>
      </c>
      <c r="IS394" s="394">
        <v>3.3140410056117617</v>
      </c>
      <c r="IT394" s="394">
        <v>3.3095749951846574</v>
      </c>
      <c r="IU394" s="394">
        <v>3.3051150031650209</v>
      </c>
      <c r="IV394" s="394">
        <v>3.3006610214424295</v>
      </c>
      <c r="IW394" s="394">
        <v>3.3006610214424135</v>
      </c>
      <c r="IX394" s="394">
        <v>3.300661021442397</v>
      </c>
      <c r="IY394" s="394">
        <v>3.3006610214423806</v>
      </c>
      <c r="IZ394" s="394">
        <v>3.3006610214423642</v>
      </c>
      <c r="JA394" s="394">
        <v>3.3006610214423486</v>
      </c>
      <c r="JB394" s="394">
        <v>3.2987236588081452</v>
      </c>
      <c r="JC394" s="394">
        <v>3.2977554039671206</v>
      </c>
      <c r="JD394" s="394">
        <v>3.2967874333322116</v>
      </c>
      <c r="JE394" s="394">
        <v>3.2958197468199968</v>
      </c>
      <c r="JF394" s="394">
        <v>3.2948523443470794</v>
      </c>
      <c r="JG394" s="394">
        <v>3.2938852258300866</v>
      </c>
      <c r="JH394" s="394">
        <v>3.2929183911856716</v>
      </c>
      <c r="JI394" s="394">
        <v>0</v>
      </c>
      <c r="JJ394" s="394">
        <v>0</v>
      </c>
      <c r="JK394" s="394">
        <v>0</v>
      </c>
      <c r="JL394" s="394">
        <v>0</v>
      </c>
      <c r="JM394" s="394">
        <v>0</v>
      </c>
      <c r="JN394" s="394">
        <v>0</v>
      </c>
      <c r="JO394" s="394">
        <v>0</v>
      </c>
      <c r="JP394" s="394">
        <v>0</v>
      </c>
      <c r="JQ394" s="394">
        <v>0</v>
      </c>
      <c r="JR394" s="394">
        <v>0</v>
      </c>
      <c r="JS394" s="394">
        <v>0</v>
      </c>
      <c r="JT394" s="394">
        <v>0</v>
      </c>
      <c r="JU394" s="394">
        <v>0</v>
      </c>
      <c r="JV394" s="394">
        <v>0</v>
      </c>
      <c r="JW394" s="394">
        <v>0</v>
      </c>
      <c r="JX394" s="394">
        <v>0</v>
      </c>
      <c r="JY394" s="394">
        <v>0</v>
      </c>
      <c r="JZ394" s="394">
        <v>0</v>
      </c>
      <c r="KA394" s="394">
        <v>0</v>
      </c>
      <c r="KB394" s="394">
        <v>0</v>
      </c>
      <c r="KC394" s="394">
        <v>0</v>
      </c>
    </row>
    <row r="395" spans="1:289" x14ac:dyDescent="0.25">
      <c r="A395" s="383">
        <v>386</v>
      </c>
      <c r="B395" s="384" t="s">
        <v>869</v>
      </c>
      <c r="C395" s="385" t="s">
        <v>472</v>
      </c>
      <c r="D395" s="385" t="s">
        <v>870</v>
      </c>
      <c r="E395" s="129">
        <v>2060</v>
      </c>
      <c r="F395" s="386">
        <v>1472.7590999999998</v>
      </c>
      <c r="G395" s="386">
        <v>1476.2665789448538</v>
      </c>
      <c r="H395" s="386">
        <v>1479.7824111964696</v>
      </c>
      <c r="I395" s="386">
        <v>1483.3066166488325</v>
      </c>
      <c r="J395" s="386">
        <v>1486.8392152433066</v>
      </c>
      <c r="K395" s="386">
        <v>1523.3731051598863</v>
      </c>
      <c r="L395" s="386">
        <v>1560.8046880474028</v>
      </c>
      <c r="M395" s="386">
        <v>1599.1560215808504</v>
      </c>
      <c r="N395" s="386">
        <v>1638.4497054256838</v>
      </c>
      <c r="O395" s="386">
        <v>1678.7088945553435</v>
      </c>
      <c r="P395" s="386">
        <v>1716.1260754990462</v>
      </c>
      <c r="Q395" s="386">
        <v>1754.3772577602583</v>
      </c>
      <c r="R395" s="386">
        <v>1793.4810306121442</v>
      </c>
      <c r="S395" s="386">
        <v>1833.4563976690324</v>
      </c>
      <c r="T395" s="386">
        <v>1874.3227861217729</v>
      </c>
      <c r="U395" s="386">
        <v>1923.5280785428301</v>
      </c>
      <c r="V395" s="386">
        <v>1974.0251232811345</v>
      </c>
      <c r="W395" s="386">
        <v>2025.8478318117936</v>
      </c>
      <c r="X395" s="386">
        <v>2079.0310058642845</v>
      </c>
      <c r="Y395" s="386">
        <v>2133.6103607936816</v>
      </c>
      <c r="Z395" s="386">
        <v>2186.2071365218603</v>
      </c>
      <c r="AA395" s="386">
        <v>2240.1005036370302</v>
      </c>
      <c r="AB395" s="386">
        <v>2295.3224251103347</v>
      </c>
      <c r="AC395" s="386">
        <v>2351.9056518492971</v>
      </c>
      <c r="AD395" s="386">
        <v>2409.8837421216635</v>
      </c>
      <c r="AE395" s="386">
        <v>2434.8540488391395</v>
      </c>
      <c r="AF395" s="386">
        <v>2460.0830884600605</v>
      </c>
      <c r="AG395" s="386">
        <v>2485.5735418772201</v>
      </c>
      <c r="AH395" s="386">
        <v>2511.3281177618119</v>
      </c>
      <c r="AI395" s="386">
        <v>2537.3495528512603</v>
      </c>
      <c r="AJ395" s="386">
        <v>2537.3495528512603</v>
      </c>
      <c r="AK395" s="386">
        <v>2537.3495528512603</v>
      </c>
      <c r="AL395" s="386">
        <v>2537.3495528512603</v>
      </c>
      <c r="AM395" s="386">
        <v>2537.3495528512603</v>
      </c>
      <c r="AN395" s="386">
        <v>2537.3495528512603</v>
      </c>
      <c r="AO395" s="387">
        <v>2537.3495528512603</v>
      </c>
      <c r="AP395" s="387">
        <v>2537.3495528512603</v>
      </c>
      <c r="AQ395" s="387">
        <v>2537.3495528512603</v>
      </c>
      <c r="AR395" s="387">
        <v>2537.3495528512603</v>
      </c>
      <c r="AS395" s="387">
        <v>2537.3495528512603</v>
      </c>
      <c r="AT395" s="387">
        <v>2537.3495528512603</v>
      </c>
      <c r="AU395" s="387">
        <v>2537.3495528512603</v>
      </c>
      <c r="AV395" s="387">
        <v>2537.3495528512603</v>
      </c>
      <c r="AW395" s="387">
        <v>2537.3495528512603</v>
      </c>
      <c r="AX395" s="387">
        <v>2537.3495528512603</v>
      </c>
      <c r="AY395" s="387">
        <v>2537.3495528512603</v>
      </c>
      <c r="AZ395" s="387">
        <v>2537.3495528512603</v>
      </c>
      <c r="BA395" s="387">
        <v>2537.3495528512603</v>
      </c>
      <c r="BB395" s="387">
        <v>2537.3495528512603</v>
      </c>
      <c r="BC395" s="387">
        <v>2537.3495528512603</v>
      </c>
      <c r="BD395" s="387">
        <v>2537.3495528512603</v>
      </c>
      <c r="BE395" s="387">
        <v>2537.3495528512603</v>
      </c>
      <c r="BF395" s="387">
        <v>2537.3495528512603</v>
      </c>
      <c r="BG395" s="387">
        <v>2537.3495528512603</v>
      </c>
      <c r="BH395" s="387">
        <v>2537.3495528512603</v>
      </c>
      <c r="BI395" s="387">
        <v>2537.3495528512603</v>
      </c>
      <c r="BJ395" s="387">
        <v>2537.3495528512603</v>
      </c>
      <c r="BK395" s="387">
        <v>2537.3495528512603</v>
      </c>
      <c r="BL395" s="387">
        <v>2537.3495528512603</v>
      </c>
      <c r="BM395" s="387">
        <v>2537.3495528512603</v>
      </c>
      <c r="BN395" s="387">
        <v>2537.3495528512603</v>
      </c>
      <c r="BO395" s="387">
        <v>2537.3495528512603</v>
      </c>
      <c r="BP395" s="387">
        <v>2537.3495528512603</v>
      </c>
      <c r="CA395" s="386">
        <v>4180</v>
      </c>
      <c r="CB395" s="386">
        <v>4189.9643138399815</v>
      </c>
      <c r="CC395" s="386">
        <v>4199.9523806824282</v>
      </c>
      <c r="CD395" s="386">
        <v>4209.9642571499162</v>
      </c>
      <c r="CE395" s="386">
        <v>4220</v>
      </c>
      <c r="CF395" s="386">
        <v>4328.7131912002296</v>
      </c>
      <c r="CG395" s="386">
        <v>4440.2269885476007</v>
      </c>
      <c r="CH395" s="386">
        <v>4554.613539632528</v>
      </c>
      <c r="CI395" s="386">
        <v>4671.9468506697849</v>
      </c>
      <c r="CJ395" s="386">
        <v>4792.3028343793048</v>
      </c>
      <c r="CK395" s="386">
        <v>4904.7679273894364</v>
      </c>
      <c r="CL395" s="386">
        <v>5019.8723354810436</v>
      </c>
      <c r="CM395" s="386">
        <v>5137.6779977315146</v>
      </c>
      <c r="CN395" s="386">
        <v>5258.2483067958456</v>
      </c>
      <c r="CO395" s="386">
        <v>5381.648143018997</v>
      </c>
      <c r="CP395" s="386">
        <v>5522.225951527661</v>
      </c>
      <c r="CQ395" s="386">
        <v>5666.4758916435785</v>
      </c>
      <c r="CR395" s="386">
        <v>5814.4938856939225</v>
      </c>
      <c r="CS395" s="386">
        <v>5966.3783616603014</v>
      </c>
      <c r="CT395" s="386">
        <v>6122.2303186307163</v>
      </c>
      <c r="CU395" s="386">
        <v>6272.3443863352777</v>
      </c>
      <c r="CV395" s="386">
        <v>6426.139176938198</v>
      </c>
      <c r="CW395" s="386">
        <v>6583.7049399494772</v>
      </c>
      <c r="CX395" s="386">
        <v>6745.1341377525869</v>
      </c>
      <c r="CY395" s="386">
        <v>6910.5214998630381</v>
      </c>
      <c r="CZ395" s="386">
        <v>6981.1745558703706</v>
      </c>
      <c r="DA395" s="386">
        <v>7052.5499675383107</v>
      </c>
      <c r="DB395" s="386">
        <v>7124.6551202190267</v>
      </c>
      <c r="DC395" s="386">
        <v>7197.4974747724045</v>
      </c>
      <c r="DD395" s="386">
        <v>7271.0845683380358</v>
      </c>
      <c r="DE395" s="386">
        <v>7271.0845683380567</v>
      </c>
      <c r="DF395" s="386">
        <v>7271.0845683380776</v>
      </c>
      <c r="DG395" s="386">
        <v>7271.0845683380985</v>
      </c>
      <c r="DH395" s="386">
        <v>7271.0845683381194</v>
      </c>
      <c r="DI395" s="386">
        <v>7271.0845683381431</v>
      </c>
      <c r="DJ395" s="387">
        <v>7266.6755455611728</v>
      </c>
      <c r="DK395" s="387">
        <v>7264.4720368487706</v>
      </c>
      <c r="DL395" s="387">
        <v>7262.2691963168327</v>
      </c>
      <c r="DM395" s="387">
        <v>7260.0670237627446</v>
      </c>
      <c r="DN395" s="387">
        <v>7257.8655189839519</v>
      </c>
      <c r="DO395" s="387">
        <v>7255.6646817779611</v>
      </c>
      <c r="DP395" s="387">
        <v>7253.4645119423421</v>
      </c>
      <c r="DQ395" s="387">
        <v>0</v>
      </c>
      <c r="DR395" s="387">
        <v>0</v>
      </c>
      <c r="DS395" s="387">
        <v>0</v>
      </c>
      <c r="DT395" s="387">
        <v>0</v>
      </c>
      <c r="DU395" s="387">
        <v>0</v>
      </c>
      <c r="DV395" s="387">
        <v>0</v>
      </c>
      <c r="DW395" s="387">
        <v>0</v>
      </c>
      <c r="DX395" s="387">
        <v>0</v>
      </c>
      <c r="DY395" s="387">
        <v>0</v>
      </c>
      <c r="DZ395" s="387">
        <v>0</v>
      </c>
      <c r="EA395" s="387">
        <v>0</v>
      </c>
      <c r="EB395" s="387">
        <v>0</v>
      </c>
      <c r="EC395" s="387">
        <v>0</v>
      </c>
      <c r="ED395" s="387">
        <v>0</v>
      </c>
      <c r="EE395" s="387">
        <v>0</v>
      </c>
      <c r="EF395" s="387">
        <v>0</v>
      </c>
      <c r="EG395" s="387">
        <v>0</v>
      </c>
      <c r="EH395" s="387">
        <v>0</v>
      </c>
      <c r="EI395" s="387">
        <v>0</v>
      </c>
      <c r="EJ395" s="387">
        <v>0</v>
      </c>
      <c r="EK395" s="387">
        <v>0</v>
      </c>
      <c r="EY395" s="386">
        <v>1785</v>
      </c>
      <c r="EZ395" s="386">
        <v>1809</v>
      </c>
      <c r="FA395" s="386">
        <v>1833</v>
      </c>
      <c r="FB395" s="386">
        <v>1857</v>
      </c>
      <c r="FC395" s="386">
        <v>1879.4</v>
      </c>
      <c r="FD395" s="386">
        <v>1908</v>
      </c>
      <c r="FE395" s="386">
        <v>1936</v>
      </c>
      <c r="FF395" s="386">
        <v>1964</v>
      </c>
      <c r="FG395" s="386">
        <v>1992</v>
      </c>
      <c r="FH395" s="386">
        <v>2020</v>
      </c>
      <c r="FI395" s="386">
        <v>2048</v>
      </c>
      <c r="FJ395" s="386">
        <v>2073</v>
      </c>
      <c r="FK395" s="386">
        <v>2098</v>
      </c>
      <c r="FL395" s="386">
        <v>2123</v>
      </c>
      <c r="FM395" s="386">
        <v>2148</v>
      </c>
      <c r="FN395" s="386">
        <v>2173</v>
      </c>
      <c r="FO395" s="386">
        <v>2198</v>
      </c>
      <c r="FP395" s="386">
        <v>2223</v>
      </c>
      <c r="FQ395" s="386">
        <v>2248</v>
      </c>
      <c r="FR395" s="386">
        <v>2273</v>
      </c>
      <c r="FS395" s="386">
        <v>2298</v>
      </c>
      <c r="FT395" s="386">
        <v>2323</v>
      </c>
      <c r="FU395" s="386">
        <v>2348</v>
      </c>
      <c r="FV395" s="386">
        <v>2373</v>
      </c>
      <c r="FW395" s="386">
        <v>2398</v>
      </c>
      <c r="FX395" s="386">
        <v>2423</v>
      </c>
      <c r="FY395" s="386">
        <v>2448</v>
      </c>
      <c r="FZ395" s="386">
        <v>2473</v>
      </c>
      <c r="GA395" s="386">
        <v>2498</v>
      </c>
      <c r="GB395" s="386">
        <v>2523</v>
      </c>
      <c r="GC395" s="386">
        <v>2552.4999999999995</v>
      </c>
      <c r="GD395" s="387">
        <v>2552.4999999999991</v>
      </c>
      <c r="GE395" s="387">
        <v>2552.4999999999991</v>
      </c>
      <c r="GF395" s="387">
        <v>2552.4999999999991</v>
      </c>
      <c r="GG395" s="387">
        <v>2552.4999999999991</v>
      </c>
      <c r="GH395" s="387">
        <v>2552.4999999999991</v>
      </c>
      <c r="GI395" s="387">
        <v>2552.4999999999991</v>
      </c>
      <c r="GJ395" s="387">
        <v>0</v>
      </c>
      <c r="GK395" s="387">
        <v>0</v>
      </c>
      <c r="GL395" s="387">
        <v>0</v>
      </c>
      <c r="GM395" s="387">
        <v>0</v>
      </c>
      <c r="GN395" s="387">
        <v>0</v>
      </c>
      <c r="GO395" s="387">
        <v>0</v>
      </c>
      <c r="GP395" s="387">
        <v>0</v>
      </c>
      <c r="GQ395" s="387">
        <v>0</v>
      </c>
      <c r="GR395" s="387">
        <v>0</v>
      </c>
      <c r="GS395" s="387">
        <v>0</v>
      </c>
      <c r="GT395" s="387">
        <v>0</v>
      </c>
      <c r="GU395" s="387">
        <v>0</v>
      </c>
      <c r="GV395" s="387">
        <v>0</v>
      </c>
      <c r="GW395" s="387">
        <v>0</v>
      </c>
      <c r="GX395" s="387">
        <v>0</v>
      </c>
      <c r="GY395" s="387">
        <v>0</v>
      </c>
      <c r="GZ395" s="387">
        <v>0</v>
      </c>
      <c r="HA395" s="387">
        <v>0</v>
      </c>
      <c r="HB395" s="387">
        <v>0</v>
      </c>
      <c r="HC395" s="387">
        <v>0</v>
      </c>
      <c r="HD395" s="387">
        <v>0</v>
      </c>
      <c r="HE395" s="387">
        <v>0</v>
      </c>
      <c r="HS395" s="394">
        <v>2.8382102680608123</v>
      </c>
      <c r="HT395" s="394">
        <v>2.8382166023393385</v>
      </c>
      <c r="HU395" s="394">
        <v>2.8382229366320018</v>
      </c>
      <c r="HV395" s="394">
        <v>2.8382292709388017</v>
      </c>
      <c r="HW395" s="394">
        <v>2.8382356052597379</v>
      </c>
      <c r="HX395" s="394">
        <v>2.8415318457036221</v>
      </c>
      <c r="HY395" s="394">
        <v>2.8448319143008289</v>
      </c>
      <c r="HZ395" s="394">
        <v>2.8481358154972591</v>
      </c>
      <c r="IA395" s="394">
        <v>2.8514435537439775</v>
      </c>
      <c r="IB395" s="394">
        <v>2.8547551334972168</v>
      </c>
      <c r="IC395" s="394">
        <v>2.8580463856439797</v>
      </c>
      <c r="ID395" s="394">
        <v>2.8613414322810531</v>
      </c>
      <c r="IE395" s="394">
        <v>2.8646402777831117</v>
      </c>
      <c r="IF395" s="394">
        <v>2.8679429265298744</v>
      </c>
      <c r="IG395" s="394">
        <v>2.8712493829061079</v>
      </c>
      <c r="IH395" s="394">
        <v>2.870883982993909</v>
      </c>
      <c r="II395" s="394">
        <v>2.8705186295831031</v>
      </c>
      <c r="IJ395" s="394">
        <v>2.8701533226677727</v>
      </c>
      <c r="IK395" s="394">
        <v>2.8697880622420002</v>
      </c>
      <c r="IL395" s="394">
        <v>2.8694228482998687</v>
      </c>
      <c r="IM395" s="394">
        <v>2.8690531110031254</v>
      </c>
      <c r="IN395" s="394">
        <v>2.8686834213485999</v>
      </c>
      <c r="IO395" s="394">
        <v>2.8683137793301534</v>
      </c>
      <c r="IP395" s="394">
        <v>2.8679441849416478</v>
      </c>
      <c r="IQ395" s="394">
        <v>2.8675746381769476</v>
      </c>
      <c r="IR395" s="394">
        <v>2.8671839937177226</v>
      </c>
      <c r="IS395" s="394">
        <v>2.8667934024752797</v>
      </c>
      <c r="IT395" s="394">
        <v>2.8664028644423682</v>
      </c>
      <c r="IU395" s="394">
        <v>2.8660123796117407</v>
      </c>
      <c r="IV395" s="394">
        <v>2.8656219479761478</v>
      </c>
      <c r="IW395" s="394">
        <v>2.8656219479761558</v>
      </c>
      <c r="IX395" s="394">
        <v>2.8656219479761642</v>
      </c>
      <c r="IY395" s="394">
        <v>2.8656219479761722</v>
      </c>
      <c r="IZ395" s="394">
        <v>2.8656219479761806</v>
      </c>
      <c r="JA395" s="394">
        <v>2.86562194797619</v>
      </c>
      <c r="JB395" s="394">
        <v>2.863884299029865</v>
      </c>
      <c r="JC395" s="394">
        <v>2.8630158697234154</v>
      </c>
      <c r="JD395" s="394">
        <v>2.8621477037549297</v>
      </c>
      <c r="JE395" s="394">
        <v>2.8612798010445548</v>
      </c>
      <c r="JF395" s="394">
        <v>2.8604121615124618</v>
      </c>
      <c r="JG395" s="394">
        <v>2.8595447850788451</v>
      </c>
      <c r="JH395" s="394">
        <v>2.8586776716639251</v>
      </c>
      <c r="JI395" s="394">
        <v>0</v>
      </c>
      <c r="JJ395" s="394">
        <v>0</v>
      </c>
      <c r="JK395" s="394">
        <v>0</v>
      </c>
      <c r="JL395" s="394">
        <v>0</v>
      </c>
      <c r="JM395" s="394">
        <v>0</v>
      </c>
      <c r="JN395" s="394">
        <v>0</v>
      </c>
      <c r="JO395" s="394">
        <v>0</v>
      </c>
      <c r="JP395" s="394">
        <v>0</v>
      </c>
      <c r="JQ395" s="394">
        <v>0</v>
      </c>
      <c r="JR395" s="394">
        <v>0</v>
      </c>
      <c r="JS395" s="394">
        <v>0</v>
      </c>
      <c r="JT395" s="394">
        <v>0</v>
      </c>
      <c r="JU395" s="394">
        <v>0</v>
      </c>
      <c r="JV395" s="394">
        <v>0</v>
      </c>
      <c r="JW395" s="394">
        <v>0</v>
      </c>
      <c r="JX395" s="394">
        <v>0</v>
      </c>
      <c r="JY395" s="394">
        <v>0</v>
      </c>
      <c r="JZ395" s="394">
        <v>0</v>
      </c>
      <c r="KA395" s="394">
        <v>0</v>
      </c>
      <c r="KB395" s="394">
        <v>0</v>
      </c>
      <c r="KC395" s="394">
        <v>0</v>
      </c>
    </row>
    <row r="396" spans="1:289" x14ac:dyDescent="0.25">
      <c r="A396" s="383">
        <v>387</v>
      </c>
      <c r="B396" s="384" t="s">
        <v>869</v>
      </c>
      <c r="C396" s="385" t="s">
        <v>472</v>
      </c>
      <c r="D396" s="385" t="s">
        <v>870</v>
      </c>
      <c r="E396" s="129">
        <v>2060</v>
      </c>
      <c r="F396" s="386">
        <v>1077.7839100000001</v>
      </c>
      <c r="G396" s="386">
        <v>1084.2525897289549</v>
      </c>
      <c r="H396" s="386">
        <v>1090.7600933975209</v>
      </c>
      <c r="I396" s="386">
        <v>1097.306654020525</v>
      </c>
      <c r="J396" s="386">
        <v>1103.8925060113097</v>
      </c>
      <c r="K396" s="386">
        <v>1139.8468106102994</v>
      </c>
      <c r="L396" s="386">
        <v>1176.9721640316673</v>
      </c>
      <c r="M396" s="386">
        <v>1215.306707893217</v>
      </c>
      <c r="N396" s="386">
        <v>1254.8898261034064</v>
      </c>
      <c r="O396" s="386">
        <v>1295.7621853233466</v>
      </c>
      <c r="P396" s="386">
        <v>1332.7161965953101</v>
      </c>
      <c r="Q396" s="386">
        <v>1370.7241041489801</v>
      </c>
      <c r="R396" s="386">
        <v>1409.8159641902832</v>
      </c>
      <c r="S396" s="386">
        <v>1450.0226901020144</v>
      </c>
      <c r="T396" s="386">
        <v>1491.376076889776</v>
      </c>
      <c r="U396" s="386">
        <v>1539.9629802464781</v>
      </c>
      <c r="V396" s="386">
        <v>1590.1327755473212</v>
      </c>
      <c r="W396" s="386">
        <v>1641.9370311519604</v>
      </c>
      <c r="X396" s="386">
        <v>1695.4289954435847</v>
      </c>
      <c r="Y396" s="386">
        <v>1750.6636515616847</v>
      </c>
      <c r="Z396" s="386">
        <v>1802.728078969019</v>
      </c>
      <c r="AA396" s="386">
        <v>1856.3408932402922</v>
      </c>
      <c r="AB396" s="386">
        <v>1911.5481431270189</v>
      </c>
      <c r="AC396" s="386">
        <v>1968.3972468624399</v>
      </c>
      <c r="AD396" s="386">
        <v>2026.9370328896669</v>
      </c>
      <c r="AE396" s="386">
        <v>2051.8121098678203</v>
      </c>
      <c r="AF396" s="386">
        <v>2076.9924599968554</v>
      </c>
      <c r="AG396" s="386">
        <v>2102.4818296650437</v>
      </c>
      <c r="AH396" s="386">
        <v>2128.2840112372692</v>
      </c>
      <c r="AI396" s="386">
        <v>2154.402843619263</v>
      </c>
      <c r="AJ396" s="386">
        <v>2154.402843619263</v>
      </c>
      <c r="AK396" s="386">
        <v>2154.402843619263</v>
      </c>
      <c r="AL396" s="386">
        <v>2154.402843619263</v>
      </c>
      <c r="AM396" s="386">
        <v>2154.402843619263</v>
      </c>
      <c r="AN396" s="386">
        <v>2154.402843619263</v>
      </c>
      <c r="AO396" s="387">
        <v>2154.402843619263</v>
      </c>
      <c r="AP396" s="387">
        <v>2154.402843619263</v>
      </c>
      <c r="AQ396" s="387">
        <v>2154.402843619263</v>
      </c>
      <c r="AR396" s="387">
        <v>2154.402843619263</v>
      </c>
      <c r="AS396" s="387">
        <v>2154.402843619263</v>
      </c>
      <c r="AT396" s="387">
        <v>2154.402843619263</v>
      </c>
      <c r="AU396" s="387">
        <v>2154.402843619263</v>
      </c>
      <c r="AV396" s="387">
        <v>2154.402843619263</v>
      </c>
      <c r="AW396" s="387">
        <v>2154.402843619263</v>
      </c>
      <c r="AX396" s="387">
        <v>2154.402843619263</v>
      </c>
      <c r="AY396" s="387">
        <v>2154.402843619263</v>
      </c>
      <c r="AZ396" s="387">
        <v>2154.402843619263</v>
      </c>
      <c r="BA396" s="387">
        <v>2154.402843619263</v>
      </c>
      <c r="BB396" s="387">
        <v>2154.402843619263</v>
      </c>
      <c r="BC396" s="387">
        <v>2154.402843619263</v>
      </c>
      <c r="BD396" s="387">
        <v>2154.402843619263</v>
      </c>
      <c r="BE396" s="387">
        <v>2154.402843619263</v>
      </c>
      <c r="BF396" s="387">
        <v>2154.402843619263</v>
      </c>
      <c r="BG396" s="387">
        <v>2154.402843619263</v>
      </c>
      <c r="BH396" s="387">
        <v>2154.402843619263</v>
      </c>
      <c r="BI396" s="387">
        <v>2154.402843619263</v>
      </c>
      <c r="BJ396" s="387">
        <v>2154.402843619263</v>
      </c>
      <c r="BK396" s="387">
        <v>2154.402843619263</v>
      </c>
      <c r="BL396" s="387">
        <v>2154.402843619263</v>
      </c>
      <c r="BM396" s="387">
        <v>2154.402843619263</v>
      </c>
      <c r="BN396" s="387">
        <v>2154.402843619263</v>
      </c>
      <c r="BO396" s="387">
        <v>2154.402843619263</v>
      </c>
      <c r="BP396" s="387">
        <v>2154.402843619263</v>
      </c>
      <c r="CA396" s="386">
        <v>2890</v>
      </c>
      <c r="CB396" s="386">
        <v>2907.3432558602512</v>
      </c>
      <c r="CC396" s="386">
        <v>2924.7905907944937</v>
      </c>
      <c r="CD396" s="386">
        <v>2942.3426293944262</v>
      </c>
      <c r="CE396" s="386">
        <v>2960</v>
      </c>
      <c r="CF396" s="386">
        <v>3063.7235994922712</v>
      </c>
      <c r="CG396" s="386">
        <v>3171.0818561100941</v>
      </c>
      <c r="CH396" s="386">
        <v>3282.2021346237334</v>
      </c>
      <c r="CI396" s="386">
        <v>3397.2162628887299</v>
      </c>
      <c r="CJ396" s="386">
        <v>3516.260688240252</v>
      </c>
      <c r="CK396" s="386">
        <v>3625.0959694425046</v>
      </c>
      <c r="CL396" s="386">
        <v>3737.2999196612463</v>
      </c>
      <c r="CM396" s="386">
        <v>3852.9768059210787</v>
      </c>
      <c r="CN396" s="386">
        <v>3972.2341225189675</v>
      </c>
      <c r="CO396" s="386">
        <v>4095.182690914759</v>
      </c>
      <c r="CP396" s="386">
        <v>4232.1062836025558</v>
      </c>
      <c r="CQ396" s="386">
        <v>4373.607955377307</v>
      </c>
      <c r="CR396" s="386">
        <v>4519.8407756094175</v>
      </c>
      <c r="CS396" s="386">
        <v>4670.9629315870297</v>
      </c>
      <c r="CT396" s="386">
        <v>4827.1378996350477</v>
      </c>
      <c r="CU396" s="386">
        <v>4974.8046680043062</v>
      </c>
      <c r="CV396" s="386">
        <v>5126.9887041487964</v>
      </c>
      <c r="CW396" s="386">
        <v>5283.8281956132078</v>
      </c>
      <c r="CX396" s="386">
        <v>5445.4655572314796</v>
      </c>
      <c r="CY396" s="386">
        <v>5612.0475604436251</v>
      </c>
      <c r="CZ396" s="386">
        <v>5685.6020980649137</v>
      </c>
      <c r="DA396" s="386">
        <v>5760.1206813302224</v>
      </c>
      <c r="DB396" s="386">
        <v>5835.6159455443722</v>
      </c>
      <c r="DC396" s="386">
        <v>5912.1006916173374</v>
      </c>
      <c r="DD396" s="386">
        <v>5989.5878882347579</v>
      </c>
      <c r="DE396" s="386">
        <v>5989.5878882347588</v>
      </c>
      <c r="DF396" s="386">
        <v>5989.5878882347597</v>
      </c>
      <c r="DG396" s="386">
        <v>5989.5878882347606</v>
      </c>
      <c r="DH396" s="386">
        <v>5989.5878882347615</v>
      </c>
      <c r="DI396" s="386">
        <v>5989.5878882347652</v>
      </c>
      <c r="DJ396" s="387">
        <v>5985.7256397237188</v>
      </c>
      <c r="DK396" s="387">
        <v>5983.795449499512</v>
      </c>
      <c r="DL396" s="387">
        <v>5981.8658816951302</v>
      </c>
      <c r="DM396" s="387">
        <v>5979.9369361098625</v>
      </c>
      <c r="DN396" s="387">
        <v>5978.0086125430671</v>
      </c>
      <c r="DO396" s="387">
        <v>5976.0809107941632</v>
      </c>
      <c r="DP396" s="387">
        <v>5974.1538306626362</v>
      </c>
      <c r="DQ396" s="387">
        <v>0</v>
      </c>
      <c r="DR396" s="387">
        <v>0</v>
      </c>
      <c r="DS396" s="387">
        <v>0</v>
      </c>
      <c r="DT396" s="387">
        <v>0</v>
      </c>
      <c r="DU396" s="387">
        <v>0</v>
      </c>
      <c r="DV396" s="387">
        <v>0</v>
      </c>
      <c r="DW396" s="387">
        <v>0</v>
      </c>
      <c r="DX396" s="387">
        <v>0</v>
      </c>
      <c r="DY396" s="387">
        <v>0</v>
      </c>
      <c r="DZ396" s="387">
        <v>0</v>
      </c>
      <c r="EA396" s="387">
        <v>0</v>
      </c>
      <c r="EB396" s="387">
        <v>0</v>
      </c>
      <c r="EC396" s="387">
        <v>0</v>
      </c>
      <c r="ED396" s="387">
        <v>0</v>
      </c>
      <c r="EE396" s="387">
        <v>0</v>
      </c>
      <c r="EF396" s="387">
        <v>0</v>
      </c>
      <c r="EG396" s="387">
        <v>0</v>
      </c>
      <c r="EH396" s="387">
        <v>0</v>
      </c>
      <c r="EI396" s="387">
        <v>0</v>
      </c>
      <c r="EJ396" s="387">
        <v>0</v>
      </c>
      <c r="EK396" s="387">
        <v>0</v>
      </c>
      <c r="EY396" s="386">
        <v>263</v>
      </c>
      <c r="EZ396" s="386">
        <v>265</v>
      </c>
      <c r="FA396" s="386">
        <v>267</v>
      </c>
      <c r="FB396" s="386">
        <v>269</v>
      </c>
      <c r="FC396" s="386">
        <v>270.10000000000002</v>
      </c>
      <c r="FD396" s="386">
        <v>274</v>
      </c>
      <c r="FE396" s="386">
        <v>278</v>
      </c>
      <c r="FF396" s="386">
        <v>282</v>
      </c>
      <c r="FG396" s="386">
        <v>286</v>
      </c>
      <c r="FH396" s="386">
        <v>290</v>
      </c>
      <c r="FI396" s="386">
        <v>292.8</v>
      </c>
      <c r="FJ396" s="386">
        <v>296</v>
      </c>
      <c r="FK396" s="386">
        <v>299</v>
      </c>
      <c r="FL396" s="386">
        <v>302</v>
      </c>
      <c r="FM396" s="386">
        <v>305</v>
      </c>
      <c r="FN396" s="386">
        <v>308</v>
      </c>
      <c r="FO396" s="386">
        <v>311</v>
      </c>
      <c r="FP396" s="386">
        <v>314</v>
      </c>
      <c r="FQ396" s="386">
        <v>317</v>
      </c>
      <c r="FR396" s="386">
        <v>320</v>
      </c>
      <c r="FS396" s="386">
        <v>323</v>
      </c>
      <c r="FT396" s="386">
        <v>326</v>
      </c>
      <c r="FU396" s="386">
        <v>329</v>
      </c>
      <c r="FV396" s="386">
        <v>332</v>
      </c>
      <c r="FW396" s="386">
        <v>335</v>
      </c>
      <c r="FX396" s="386">
        <v>338</v>
      </c>
      <c r="FY396" s="386">
        <v>341</v>
      </c>
      <c r="FZ396" s="386">
        <v>344</v>
      </c>
      <c r="GA396" s="386">
        <v>347</v>
      </c>
      <c r="GB396" s="386">
        <v>350</v>
      </c>
      <c r="GC396" s="386">
        <v>359.5</v>
      </c>
      <c r="GD396" s="387">
        <v>359.5</v>
      </c>
      <c r="GE396" s="387">
        <v>359.5</v>
      </c>
      <c r="GF396" s="387">
        <v>359.5</v>
      </c>
      <c r="GG396" s="387">
        <v>359.5</v>
      </c>
      <c r="GH396" s="387">
        <v>359.5</v>
      </c>
      <c r="GI396" s="387">
        <v>359.5</v>
      </c>
      <c r="GJ396" s="387">
        <v>0</v>
      </c>
      <c r="GK396" s="387">
        <v>0</v>
      </c>
      <c r="GL396" s="387">
        <v>0</v>
      </c>
      <c r="GM396" s="387">
        <v>0</v>
      </c>
      <c r="GN396" s="387">
        <v>0</v>
      </c>
      <c r="GO396" s="387">
        <v>0</v>
      </c>
      <c r="GP396" s="387">
        <v>0</v>
      </c>
      <c r="GQ396" s="387">
        <v>0</v>
      </c>
      <c r="GR396" s="387">
        <v>0</v>
      </c>
      <c r="GS396" s="387">
        <v>0</v>
      </c>
      <c r="GT396" s="387">
        <v>0</v>
      </c>
      <c r="GU396" s="387">
        <v>0</v>
      </c>
      <c r="GV396" s="387">
        <v>0</v>
      </c>
      <c r="GW396" s="387">
        <v>0</v>
      </c>
      <c r="GX396" s="387">
        <v>0</v>
      </c>
      <c r="GY396" s="387">
        <v>0</v>
      </c>
      <c r="GZ396" s="387">
        <v>0</v>
      </c>
      <c r="HA396" s="387">
        <v>0</v>
      </c>
      <c r="HB396" s="387">
        <v>0</v>
      </c>
      <c r="HC396" s="387">
        <v>0</v>
      </c>
      <c r="HD396" s="387">
        <v>0</v>
      </c>
      <c r="HE396" s="387">
        <v>0</v>
      </c>
      <c r="HS396" s="394">
        <v>2.6814280424728181</v>
      </c>
      <c r="HT396" s="394">
        <v>2.681426157890975</v>
      </c>
      <c r="HU396" s="394">
        <v>2.6814242733104572</v>
      </c>
      <c r="HV396" s="394">
        <v>2.6814223887312636</v>
      </c>
      <c r="HW396" s="394">
        <v>2.6814205041533943</v>
      </c>
      <c r="HX396" s="394">
        <v>2.6878380243498556</v>
      </c>
      <c r="HY396" s="394">
        <v>2.6942709037805028</v>
      </c>
      <c r="HZ396" s="394">
        <v>2.7007191792050276</v>
      </c>
      <c r="IA396" s="394">
        <v>2.7071828874711028</v>
      </c>
      <c r="IB396" s="394">
        <v>2.7136620655145904</v>
      </c>
      <c r="IC396" s="394">
        <v>2.7200809735062399</v>
      </c>
      <c r="ID396" s="394">
        <v>2.726515064810628</v>
      </c>
      <c r="IE396" s="394">
        <v>2.7329643753424269</v>
      </c>
      <c r="IF396" s="394">
        <v>2.7394289411012638</v>
      </c>
      <c r="IG396" s="394">
        <v>2.745908798171921</v>
      </c>
      <c r="IH396" s="394">
        <v>2.7481870264992914</v>
      </c>
      <c r="II396" s="394">
        <v>2.7504671450293943</v>
      </c>
      <c r="IJ396" s="394">
        <v>2.7527491553304939</v>
      </c>
      <c r="IK396" s="394">
        <v>2.7550330589721566</v>
      </c>
      <c r="IL396" s="394">
        <v>2.7573188575252505</v>
      </c>
      <c r="IM396" s="394">
        <v>2.759597926077348</v>
      </c>
      <c r="IN396" s="394">
        <v>2.7618788783990542</v>
      </c>
      <c r="IO396" s="394">
        <v>2.7641617160474032</v>
      </c>
      <c r="IP396" s="394">
        <v>2.766446440580717</v>
      </c>
      <c r="IQ396" s="394">
        <v>2.7687330535586048</v>
      </c>
      <c r="IR396" s="394">
        <v>2.7710149826687522</v>
      </c>
      <c r="IS396" s="394">
        <v>2.7732987924948671</v>
      </c>
      <c r="IT396" s="394">
        <v>2.7755844845869948</v>
      </c>
      <c r="IU396" s="394">
        <v>2.7778720604964571</v>
      </c>
      <c r="IV396" s="394">
        <v>2.7801615217758542</v>
      </c>
      <c r="IW396" s="394">
        <v>2.7801615217758546</v>
      </c>
      <c r="IX396" s="394">
        <v>2.7801615217758551</v>
      </c>
      <c r="IY396" s="394">
        <v>2.7801615217758555</v>
      </c>
      <c r="IZ396" s="394">
        <v>2.780161521775856</v>
      </c>
      <c r="JA396" s="394">
        <v>2.7801615217758577</v>
      </c>
      <c r="JB396" s="394">
        <v>2.7783687983200354</v>
      </c>
      <c r="JC396" s="394">
        <v>2.7774728701374656</v>
      </c>
      <c r="JD396" s="394">
        <v>2.7765772308608576</v>
      </c>
      <c r="JE396" s="394">
        <v>2.7756818803970478</v>
      </c>
      <c r="JF396" s="394">
        <v>2.7747868186529052</v>
      </c>
      <c r="JG396" s="394">
        <v>2.7738920455353271</v>
      </c>
      <c r="JH396" s="394">
        <v>2.7729975609512421</v>
      </c>
      <c r="JI396" s="394">
        <v>0</v>
      </c>
      <c r="JJ396" s="394">
        <v>0</v>
      </c>
      <c r="JK396" s="394">
        <v>0</v>
      </c>
      <c r="JL396" s="394">
        <v>0</v>
      </c>
      <c r="JM396" s="394">
        <v>0</v>
      </c>
      <c r="JN396" s="394">
        <v>0</v>
      </c>
      <c r="JO396" s="394">
        <v>0</v>
      </c>
      <c r="JP396" s="394">
        <v>0</v>
      </c>
      <c r="JQ396" s="394">
        <v>0</v>
      </c>
      <c r="JR396" s="394">
        <v>0</v>
      </c>
      <c r="JS396" s="394">
        <v>0</v>
      </c>
      <c r="JT396" s="394">
        <v>0</v>
      </c>
      <c r="JU396" s="394">
        <v>0</v>
      </c>
      <c r="JV396" s="394">
        <v>0</v>
      </c>
      <c r="JW396" s="394">
        <v>0</v>
      </c>
      <c r="JX396" s="394">
        <v>0</v>
      </c>
      <c r="JY396" s="394">
        <v>0</v>
      </c>
      <c r="JZ396" s="394">
        <v>0</v>
      </c>
      <c r="KA396" s="394">
        <v>0</v>
      </c>
      <c r="KB396" s="394">
        <v>0</v>
      </c>
      <c r="KC396" s="394">
        <v>0</v>
      </c>
    </row>
    <row r="397" spans="1:289" x14ac:dyDescent="0.25">
      <c r="A397" s="383">
        <v>388</v>
      </c>
      <c r="B397" s="384" t="s">
        <v>869</v>
      </c>
      <c r="C397" s="385" t="s">
        <v>142</v>
      </c>
      <c r="D397" s="385" t="s">
        <v>142</v>
      </c>
      <c r="E397" s="129">
        <v>2052</v>
      </c>
      <c r="F397" s="386">
        <v>510.58572000000004</v>
      </c>
      <c r="G397" s="386">
        <v>512.95792842475407</v>
      </c>
      <c r="H397" s="386">
        <v>515.34115825608114</v>
      </c>
      <c r="I397" s="386">
        <v>517.7354607000226</v>
      </c>
      <c r="J397" s="386">
        <v>520.14088720052587</v>
      </c>
      <c r="K397" s="386">
        <v>522.80086016952282</v>
      </c>
      <c r="L397" s="386">
        <v>525.47443609950574</v>
      </c>
      <c r="M397" s="386">
        <v>528.16168455529714</v>
      </c>
      <c r="N397" s="386">
        <v>530.86267545747046</v>
      </c>
      <c r="O397" s="386">
        <v>533.57747908416934</v>
      </c>
      <c r="P397" s="386">
        <v>536.28952881823955</v>
      </c>
      <c r="Q397" s="386">
        <v>539.01536326783537</v>
      </c>
      <c r="R397" s="386">
        <v>541.75505249744708</v>
      </c>
      <c r="S397" s="386">
        <v>544.50866692768636</v>
      </c>
      <c r="T397" s="386">
        <v>547.2762773370963</v>
      </c>
      <c r="U397" s="386">
        <v>549.76157701542843</v>
      </c>
      <c r="V397" s="386">
        <v>552.25816297593087</v>
      </c>
      <c r="W397" s="386">
        <v>554.76608647204648</v>
      </c>
      <c r="X397" s="386">
        <v>557.28539898997121</v>
      </c>
      <c r="Y397" s="386">
        <v>559.81615224971097</v>
      </c>
      <c r="Z397" s="386">
        <v>562.03269025768952</v>
      </c>
      <c r="AA397" s="386">
        <v>564.25800443391734</v>
      </c>
      <c r="AB397" s="386">
        <v>566.49212952678533</v>
      </c>
      <c r="AC397" s="386">
        <v>568.73510042226735</v>
      </c>
      <c r="AD397" s="386">
        <v>570.98695214446468</v>
      </c>
      <c r="AE397" s="386">
        <v>573.96495934307688</v>
      </c>
      <c r="AF397" s="386">
        <v>576.95849846731653</v>
      </c>
      <c r="AG397" s="386">
        <v>579.96765052461501</v>
      </c>
      <c r="AH397" s="386">
        <v>582.99249694490152</v>
      </c>
      <c r="AI397" s="386">
        <v>586.03311958280676</v>
      </c>
      <c r="AJ397" s="386">
        <v>588.82788937703492</v>
      </c>
      <c r="AK397" s="386">
        <v>591.63598732276466</v>
      </c>
      <c r="AL397" s="386">
        <v>594.45747698144669</v>
      </c>
      <c r="AM397" s="386">
        <v>597.29242221765378</v>
      </c>
      <c r="AN397" s="386">
        <v>600.14088720052666</v>
      </c>
      <c r="AO397" s="387">
        <v>600.14088720052666</v>
      </c>
      <c r="AP397" s="387">
        <v>600.14088720052666</v>
      </c>
      <c r="AQ397" s="387">
        <v>600.14088720052666</v>
      </c>
      <c r="AR397" s="387">
        <v>600.14088720052666</v>
      </c>
      <c r="AS397" s="387">
        <v>600.14088720052666</v>
      </c>
      <c r="AT397" s="387">
        <v>600.14088720052666</v>
      </c>
      <c r="AU397" s="387">
        <v>600.14088720052666</v>
      </c>
      <c r="AV397" s="387">
        <v>600.14088720052666</v>
      </c>
      <c r="AW397" s="387">
        <v>600.14088720052666</v>
      </c>
      <c r="AX397" s="387">
        <v>600.14088720052666</v>
      </c>
      <c r="AY397" s="387">
        <v>600.14088720052666</v>
      </c>
      <c r="AZ397" s="387">
        <v>600.14088720052666</v>
      </c>
      <c r="BA397" s="387">
        <v>600.14088720052666</v>
      </c>
      <c r="BB397" s="387">
        <v>600.14088720052666</v>
      </c>
      <c r="BC397" s="387">
        <v>600.14088720052666</v>
      </c>
      <c r="BD397" s="387">
        <v>600.14088720052666</v>
      </c>
      <c r="BE397" s="387">
        <v>600.14088720052666</v>
      </c>
      <c r="BF397" s="387">
        <v>600.14088720052666</v>
      </c>
      <c r="BG397" s="387">
        <v>600.14088720052666</v>
      </c>
      <c r="BH397" s="387">
        <v>600.14088720052666</v>
      </c>
      <c r="BI397" s="387">
        <v>600.14088720052666</v>
      </c>
      <c r="BJ397" s="387">
        <v>600.14088720052666</v>
      </c>
      <c r="BK397" s="387">
        <v>600.14088720052666</v>
      </c>
      <c r="BL397" s="387">
        <v>600.14088720052666</v>
      </c>
      <c r="BM397" s="387">
        <v>600.14088720052666</v>
      </c>
      <c r="BN397" s="387">
        <v>600.14088720052666</v>
      </c>
      <c r="BO397" s="387">
        <v>600.14088720052666</v>
      </c>
      <c r="BP397" s="387">
        <v>600.14088720052666</v>
      </c>
      <c r="CA397" s="386">
        <v>1670</v>
      </c>
      <c r="CB397" s="386">
        <v>1677.4499990386039</v>
      </c>
      <c r="CC397" s="386">
        <v>1684.9332330985701</v>
      </c>
      <c r="CD397" s="386">
        <v>1692.449850443897</v>
      </c>
      <c r="CE397" s="386">
        <v>1700</v>
      </c>
      <c r="CF397" s="386">
        <v>1708.7469133638592</v>
      </c>
      <c r="CG397" s="386">
        <v>1717.538831723833</v>
      </c>
      <c r="CH397" s="386">
        <v>1726.3759866415696</v>
      </c>
      <c r="CI397" s="386">
        <v>1735.2586108701582</v>
      </c>
      <c r="CJ397" s="386">
        <v>1744.1869383602598</v>
      </c>
      <c r="CK397" s="386">
        <v>1753.1175949450469</v>
      </c>
      <c r="CL397" s="386">
        <v>1762.0939786392862</v>
      </c>
      <c r="CM397" s="386">
        <v>1771.1163235767749</v>
      </c>
      <c r="CN397" s="386">
        <v>1780.1848650901318</v>
      </c>
      <c r="CO397" s="386">
        <v>1789.2998397169349</v>
      </c>
      <c r="CP397" s="386">
        <v>1795.5608301558609</v>
      </c>
      <c r="CQ397" s="386">
        <v>1801.8437286061812</v>
      </c>
      <c r="CR397" s="386">
        <v>1808.1486117268473</v>
      </c>
      <c r="CS397" s="386">
        <v>1814.4755564450506</v>
      </c>
      <c r="CT397" s="386">
        <v>1820.8246399571608</v>
      </c>
      <c r="CU397" s="386">
        <v>1826.1729713228008</v>
      </c>
      <c r="CV397" s="386">
        <v>1831.5370124101619</v>
      </c>
      <c r="CW397" s="386">
        <v>1836.9168093636094</v>
      </c>
      <c r="CX397" s="386">
        <v>1842.3124084630492</v>
      </c>
      <c r="CY397" s="386">
        <v>1847.7238561243266</v>
      </c>
      <c r="CZ397" s="386">
        <v>1855.3828652557586</v>
      </c>
      <c r="DA397" s="386">
        <v>1863.0736217831454</v>
      </c>
      <c r="DB397" s="386">
        <v>1870.7962573027721</v>
      </c>
      <c r="DC397" s="386">
        <v>1878.5509039564042</v>
      </c>
      <c r="DD397" s="386">
        <v>1886.33769443355</v>
      </c>
      <c r="DE397" s="386">
        <v>1895.0172760138112</v>
      </c>
      <c r="DF397" s="386">
        <v>1903.7367948421222</v>
      </c>
      <c r="DG397" s="386">
        <v>1912.4964346812333</v>
      </c>
      <c r="DH397" s="386">
        <v>1921.2963801394399</v>
      </c>
      <c r="DI397" s="386">
        <v>1930.1368166744742</v>
      </c>
      <c r="DJ397" s="387">
        <v>1930.1368166744742</v>
      </c>
      <c r="DK397" s="387">
        <v>1930.1368166744742</v>
      </c>
      <c r="DL397" s="387">
        <v>1930.1368166744742</v>
      </c>
      <c r="DM397" s="387">
        <v>1930.1368166744742</v>
      </c>
      <c r="DN397" s="387">
        <v>1930.1368166744742</v>
      </c>
      <c r="DO397" s="387">
        <v>1930.1368166744742</v>
      </c>
      <c r="DP397" s="387">
        <v>1930.1368166744742</v>
      </c>
      <c r="DQ397" s="387">
        <v>1930.1368166744742</v>
      </c>
      <c r="DR397" s="387">
        <v>1930.1368166744742</v>
      </c>
      <c r="DS397" s="387">
        <v>1930.1368166744742</v>
      </c>
      <c r="DT397" s="387">
        <v>1930.1368166744742</v>
      </c>
      <c r="DU397" s="387">
        <v>1930.1368166744742</v>
      </c>
      <c r="DV397" s="387">
        <v>1930.1368166744742</v>
      </c>
      <c r="DW397" s="387">
        <v>1930.1368166744742</v>
      </c>
      <c r="DX397" s="387">
        <v>1930.1368166744742</v>
      </c>
      <c r="DY397" s="387">
        <v>1930.1368166744742</v>
      </c>
      <c r="DZ397" s="387">
        <v>1930.1368166744742</v>
      </c>
      <c r="EA397" s="387">
        <v>1930.1368166744742</v>
      </c>
      <c r="EB397" s="387">
        <v>1930.1368166744742</v>
      </c>
      <c r="EC397" s="387">
        <v>1930.1368166744742</v>
      </c>
      <c r="ED397" s="387">
        <v>1930.1368166744742</v>
      </c>
      <c r="EE397" s="387">
        <v>1930.1368166744742</v>
      </c>
      <c r="EF397" s="387">
        <v>1930.1368166744742</v>
      </c>
      <c r="EG397" s="387">
        <v>1930.1368166744742</v>
      </c>
      <c r="EH397" s="387">
        <v>1930.1368166744742</v>
      </c>
      <c r="EI397" s="387">
        <v>1930.1368166744742</v>
      </c>
      <c r="EJ397" s="387">
        <v>1930.1368166744742</v>
      </c>
      <c r="EK397" s="387">
        <v>1930.1368166744742</v>
      </c>
      <c r="EY397" s="386">
        <v>3059</v>
      </c>
      <c r="EZ397" s="386">
        <v>3088</v>
      </c>
      <c r="FA397" s="386">
        <v>3117</v>
      </c>
      <c r="FB397" s="386">
        <v>3146</v>
      </c>
      <c r="FC397" s="386">
        <v>3173</v>
      </c>
      <c r="FD397" s="386">
        <v>3218</v>
      </c>
      <c r="FE397" s="386">
        <v>3263</v>
      </c>
      <c r="FF397" s="386">
        <v>3308</v>
      </c>
      <c r="FG397" s="386">
        <v>3353</v>
      </c>
      <c r="FH397" s="386">
        <v>3398</v>
      </c>
      <c r="FI397" s="386">
        <v>3442.7999999999997</v>
      </c>
      <c r="FJ397" s="386">
        <v>3476</v>
      </c>
      <c r="FK397" s="386">
        <v>3510</v>
      </c>
      <c r="FL397" s="386">
        <v>3544</v>
      </c>
      <c r="FM397" s="386">
        <v>3578</v>
      </c>
      <c r="FN397" s="386">
        <v>3612</v>
      </c>
      <c r="FO397" s="386">
        <v>3646</v>
      </c>
      <c r="FP397" s="386">
        <v>3680</v>
      </c>
      <c r="FQ397" s="386">
        <v>3714</v>
      </c>
      <c r="FR397" s="386">
        <v>3748</v>
      </c>
      <c r="FS397" s="386">
        <v>3782</v>
      </c>
      <c r="FT397" s="386">
        <v>3816</v>
      </c>
      <c r="FU397" s="386">
        <v>3850</v>
      </c>
      <c r="FV397" s="386">
        <v>3884</v>
      </c>
      <c r="FW397" s="386">
        <v>3918</v>
      </c>
      <c r="FX397" s="386">
        <v>3952</v>
      </c>
      <c r="FY397" s="386">
        <v>3986</v>
      </c>
      <c r="FZ397" s="386">
        <v>4020</v>
      </c>
      <c r="GA397" s="386">
        <v>4054</v>
      </c>
      <c r="GB397" s="386">
        <v>4088</v>
      </c>
      <c r="GC397" s="386">
        <v>4114.2000000000007</v>
      </c>
      <c r="GD397" s="387">
        <v>4114.2000000000007</v>
      </c>
      <c r="GE397" s="387">
        <v>4114.2000000000007</v>
      </c>
      <c r="GF397" s="387">
        <v>4114.2000000000007</v>
      </c>
      <c r="GG397" s="387">
        <v>4114.2000000000007</v>
      </c>
      <c r="GH397" s="387">
        <v>4114.2000000000007</v>
      </c>
      <c r="GI397" s="387">
        <v>4114.2000000000007</v>
      </c>
      <c r="GJ397" s="387">
        <v>4114.2000000000007</v>
      </c>
      <c r="GK397" s="387">
        <v>4114.2000000000007</v>
      </c>
      <c r="GL397" s="387">
        <v>4114.2000000000007</v>
      </c>
      <c r="GM397" s="387">
        <v>4114.2000000000007</v>
      </c>
      <c r="GN397" s="387">
        <v>4114.2000000000007</v>
      </c>
      <c r="GO397" s="387">
        <v>4114.2000000000007</v>
      </c>
      <c r="GP397" s="387">
        <v>4114.2000000000007</v>
      </c>
      <c r="GQ397" s="387">
        <v>4114.2000000000007</v>
      </c>
      <c r="GR397" s="387">
        <v>4114.2000000000007</v>
      </c>
      <c r="GS397" s="387">
        <v>4114.2000000000007</v>
      </c>
      <c r="GT397" s="387">
        <v>4114.2000000000007</v>
      </c>
      <c r="GU397" s="387">
        <v>4114.2000000000007</v>
      </c>
      <c r="GV397" s="387">
        <v>4114.2000000000007</v>
      </c>
      <c r="GW397" s="387">
        <v>4114.2000000000007</v>
      </c>
      <c r="GX397" s="387">
        <v>4114.2000000000007</v>
      </c>
      <c r="GY397" s="387">
        <v>4114.2000000000007</v>
      </c>
      <c r="GZ397" s="387">
        <v>4114.2000000000007</v>
      </c>
      <c r="HA397" s="387">
        <v>4114.2000000000007</v>
      </c>
      <c r="HB397" s="387">
        <v>4114.2000000000007</v>
      </c>
      <c r="HC397" s="387">
        <v>4114.2000000000007</v>
      </c>
      <c r="HD397" s="387">
        <v>4114.2000000000007</v>
      </c>
      <c r="HE397" s="387">
        <v>4114.2000000000007</v>
      </c>
      <c r="HS397" s="394">
        <v>3.270753439794595</v>
      </c>
      <c r="HT397" s="394">
        <v>3.270151227001981</v>
      </c>
      <c r="HU397" s="394">
        <v>3.2695491250890933</v>
      </c>
      <c r="HV397" s="394">
        <v>3.2689471340355172</v>
      </c>
      <c r="HW397" s="394">
        <v>3.2683452538208408</v>
      </c>
      <c r="HX397" s="394">
        <v>3.2684470197883431</v>
      </c>
      <c r="HY397" s="394">
        <v>3.2685487889245173</v>
      </c>
      <c r="HZ397" s="394">
        <v>3.2686505612294612</v>
      </c>
      <c r="IA397" s="394">
        <v>3.2687523367032738</v>
      </c>
      <c r="IB397" s="394">
        <v>3.2688541153460537</v>
      </c>
      <c r="IC397" s="394">
        <v>3.2689759928898732</v>
      </c>
      <c r="ID397" s="394">
        <v>3.2690978749778346</v>
      </c>
      <c r="IE397" s="394">
        <v>3.2692197616101071</v>
      </c>
      <c r="IF397" s="394">
        <v>3.2693416527868595</v>
      </c>
      <c r="IG397" s="394">
        <v>3.2694635485082624</v>
      </c>
      <c r="IH397" s="394">
        <v>3.2660718850227517</v>
      </c>
      <c r="II397" s="394">
        <v>3.2626837399680251</v>
      </c>
      <c r="IJ397" s="394">
        <v>3.259299109694147</v>
      </c>
      <c r="IK397" s="394">
        <v>3.255917990554968</v>
      </c>
      <c r="IL397" s="394">
        <v>3.2525403789081202</v>
      </c>
      <c r="IM397" s="394">
        <v>3.2492290981962428</v>
      </c>
      <c r="IN397" s="394">
        <v>3.2459211885662511</v>
      </c>
      <c r="IO397" s="394">
        <v>3.2426166465861814</v>
      </c>
      <c r="IP397" s="394">
        <v>3.2393154688275652</v>
      </c>
      <c r="IQ397" s="394">
        <v>3.2360176518654256</v>
      </c>
      <c r="IR397" s="394">
        <v>3.2325716667082074</v>
      </c>
      <c r="IS397" s="394">
        <v>3.2291293511272969</v>
      </c>
      <c r="IT397" s="394">
        <v>3.2256907012150182</v>
      </c>
      <c r="IU397" s="394">
        <v>3.2222557130678573</v>
      </c>
      <c r="IV397" s="394">
        <v>3.2188243827864573</v>
      </c>
      <c r="IW397" s="394">
        <v>3.2182872282403125</v>
      </c>
      <c r="IX397" s="394">
        <v>3.2177501633340402</v>
      </c>
      <c r="IY397" s="394">
        <v>3.2172131880526811</v>
      </c>
      <c r="IZ397" s="394">
        <v>3.2166763023812783</v>
      </c>
      <c r="JA397" s="394">
        <v>3.2161395063048794</v>
      </c>
      <c r="JB397" s="394">
        <v>3.2161395063048794</v>
      </c>
      <c r="JC397" s="394">
        <v>3.2161395063048794</v>
      </c>
      <c r="JD397" s="394">
        <v>3.2161395063048794</v>
      </c>
      <c r="JE397" s="394">
        <v>3.2161395063048794</v>
      </c>
      <c r="JF397" s="394">
        <v>3.2161395063048794</v>
      </c>
      <c r="JG397" s="394">
        <v>3.2161395063048794</v>
      </c>
      <c r="JH397" s="394">
        <v>3.2161395063048794</v>
      </c>
      <c r="JI397" s="394">
        <v>3.2161395063048794</v>
      </c>
      <c r="JJ397" s="394">
        <v>3.2161395063048794</v>
      </c>
      <c r="JK397" s="394">
        <v>3.2161395063048794</v>
      </c>
      <c r="JL397" s="394">
        <v>3.2161395063048794</v>
      </c>
      <c r="JM397" s="394">
        <v>3.2161395063048794</v>
      </c>
      <c r="JN397" s="394">
        <v>3.2161395063048794</v>
      </c>
      <c r="JO397" s="394">
        <v>3.2161395063048794</v>
      </c>
      <c r="JP397" s="394">
        <v>3.2161395063048794</v>
      </c>
      <c r="JQ397" s="394">
        <v>3.2161395063048794</v>
      </c>
      <c r="JR397" s="394">
        <v>3.2161395063048794</v>
      </c>
      <c r="JS397" s="394">
        <v>3.2161395063048794</v>
      </c>
      <c r="JT397" s="394">
        <v>3.2161395063048794</v>
      </c>
      <c r="JU397" s="394">
        <v>3.2161395063048794</v>
      </c>
      <c r="JV397" s="394">
        <v>3.2161395063048794</v>
      </c>
      <c r="JW397" s="394">
        <v>3.2161395063048794</v>
      </c>
      <c r="JX397" s="394">
        <v>3.2161395063048794</v>
      </c>
      <c r="JY397" s="394">
        <v>3.2161395063048794</v>
      </c>
      <c r="JZ397" s="394">
        <v>3.2161395063048794</v>
      </c>
      <c r="KA397" s="394">
        <v>3.2161395063048794</v>
      </c>
      <c r="KB397" s="394">
        <v>3.2161395063048794</v>
      </c>
      <c r="KC397" s="394">
        <v>3.2161395063048794</v>
      </c>
    </row>
    <row r="398" spans="1:289" x14ac:dyDescent="0.25">
      <c r="A398" s="383">
        <v>389</v>
      </c>
      <c r="B398" s="384" t="s">
        <v>869</v>
      </c>
      <c r="C398" s="385" t="s">
        <v>142</v>
      </c>
      <c r="D398" s="385" t="s">
        <v>142</v>
      </c>
      <c r="E398" s="129">
        <v>2052</v>
      </c>
      <c r="F398" s="386">
        <v>27.285910000000001</v>
      </c>
      <c r="G398" s="386">
        <v>26.643438410039739</v>
      </c>
      <c r="H398" s="386">
        <v>26.016094398522199</v>
      </c>
      <c r="I398" s="386">
        <v>25.403521772841955</v>
      </c>
      <c r="J398" s="386">
        <v>24.805372727272729</v>
      </c>
      <c r="K398" s="386">
        <v>34.822179031590927</v>
      </c>
      <c r="L398" s="386">
        <v>48.883931954587105</v>
      </c>
      <c r="M398" s="386">
        <v>68.624045645529677</v>
      </c>
      <c r="N398" s="386">
        <v>96.335533015932853</v>
      </c>
      <c r="O398" s="386">
        <v>135.2373622709672</v>
      </c>
      <c r="P398" s="386">
        <v>152.65328413418291</v>
      </c>
      <c r="Q398" s="386">
        <v>172.31203541415331</v>
      </c>
      <c r="R398" s="386">
        <v>194.50244858452911</v>
      </c>
      <c r="S398" s="386">
        <v>219.55055208099537</v>
      </c>
      <c r="T398" s="386">
        <v>247.82436041221086</v>
      </c>
      <c r="U398" s="386">
        <v>265.70998174696552</v>
      </c>
      <c r="V398" s="386">
        <v>284.88641827841087</v>
      </c>
      <c r="W398" s="386">
        <v>305.44682885413863</v>
      </c>
      <c r="X398" s="386">
        <v>327.4910956473621</v>
      </c>
      <c r="Y398" s="386">
        <v>351.1263093830496</v>
      </c>
      <c r="Z398" s="386">
        <v>367.88102223246085</v>
      </c>
      <c r="AA398" s="386">
        <v>385.43522060934362</v>
      </c>
      <c r="AB398" s="386">
        <v>403.82705360729204</v>
      </c>
      <c r="AC398" s="386">
        <v>423.09649068223598</v>
      </c>
      <c r="AD398" s="386">
        <v>443.28540851476743</v>
      </c>
      <c r="AE398" s="386">
        <v>465.58697990832542</v>
      </c>
      <c r="AF398" s="386">
        <v>489.01053744685572</v>
      </c>
      <c r="AG398" s="386">
        <v>513.61252795588894</v>
      </c>
      <c r="AH398" s="386">
        <v>539.45223808578476</v>
      </c>
      <c r="AI398" s="386">
        <v>566.59193718256677</v>
      </c>
      <c r="AJ398" s="386">
        <v>587.96083213951476</v>
      </c>
      <c r="AK398" s="386">
        <v>610.1356504457284</v>
      </c>
      <c r="AL398" s="386">
        <v>633.14678732970219</v>
      </c>
      <c r="AM398" s="386">
        <v>657.02578436953831</v>
      </c>
      <c r="AN398" s="386">
        <v>681.80537272727906</v>
      </c>
      <c r="AO398" s="387">
        <v>681.80537272727906</v>
      </c>
      <c r="AP398" s="387">
        <v>681.80537272727906</v>
      </c>
      <c r="AQ398" s="387">
        <v>681.80537272727906</v>
      </c>
      <c r="AR398" s="387">
        <v>681.80537272727906</v>
      </c>
      <c r="AS398" s="387">
        <v>681.80537272727906</v>
      </c>
      <c r="AT398" s="387">
        <v>681.80537272727906</v>
      </c>
      <c r="AU398" s="387">
        <v>681.80537272727906</v>
      </c>
      <c r="AV398" s="387">
        <v>681.80537272727906</v>
      </c>
      <c r="AW398" s="387">
        <v>681.80537272727906</v>
      </c>
      <c r="AX398" s="387">
        <v>681.80537272727906</v>
      </c>
      <c r="AY398" s="387">
        <v>681.80537272727906</v>
      </c>
      <c r="AZ398" s="387">
        <v>681.80537272727906</v>
      </c>
      <c r="BA398" s="387">
        <v>681.80537272727906</v>
      </c>
      <c r="BB398" s="387">
        <v>681.80537272727906</v>
      </c>
      <c r="BC398" s="387">
        <v>681.80537272727906</v>
      </c>
      <c r="BD398" s="387">
        <v>681.80537272727906</v>
      </c>
      <c r="BE398" s="387">
        <v>681.80537272727906</v>
      </c>
      <c r="BF398" s="387">
        <v>681.80537272727906</v>
      </c>
      <c r="BG398" s="387">
        <v>681.80537272727906</v>
      </c>
      <c r="BH398" s="387">
        <v>681.80537272727906</v>
      </c>
      <c r="BI398" s="387">
        <v>681.80537272727906</v>
      </c>
      <c r="BJ398" s="387">
        <v>681.80537272727906</v>
      </c>
      <c r="BK398" s="387">
        <v>681.80537272727906</v>
      </c>
      <c r="BL398" s="387">
        <v>681.80537272727906</v>
      </c>
      <c r="BM398" s="387">
        <v>681.80537272727906</v>
      </c>
      <c r="BN398" s="387">
        <v>681.80537272727906</v>
      </c>
      <c r="BO398" s="387">
        <v>681.80537272727906</v>
      </c>
      <c r="BP398" s="387">
        <v>681.80537272727906</v>
      </c>
      <c r="CA398" s="386">
        <v>110.00000000000001</v>
      </c>
      <c r="CB398" s="386">
        <v>107.40994986439416</v>
      </c>
      <c r="CC398" s="386">
        <v>104.88088481701514</v>
      </c>
      <c r="CD398" s="386">
        <v>102.41136890844449</v>
      </c>
      <c r="CE398" s="386">
        <v>99.999999999999986</v>
      </c>
      <c r="CF398" s="386">
        <v>133.37348732992618</v>
      </c>
      <c r="CG398" s="386">
        <v>177.88487122545982</v>
      </c>
      <c r="CH398" s="386">
        <v>237.25125618574418</v>
      </c>
      <c r="CI398" s="386">
        <v>316.43027410898429</v>
      </c>
      <c r="CJ398" s="386">
        <v>422.03409154679684</v>
      </c>
      <c r="CK398" s="386">
        <v>473.41719549523094</v>
      </c>
      <c r="CL398" s="386">
        <v>531.05624753946677</v>
      </c>
      <c r="CM398" s="386">
        <v>595.71291607961962</v>
      </c>
      <c r="CN398" s="386">
        <v>668.24160346161932</v>
      </c>
      <c r="CO398" s="386">
        <v>749.60073643471765</v>
      </c>
      <c r="CP398" s="386">
        <v>801.67078258061463</v>
      </c>
      <c r="CQ398" s="386">
        <v>857.3578071709718</v>
      </c>
      <c r="CR398" s="386">
        <v>916.91305893775746</v>
      </c>
      <c r="CS398" s="386">
        <v>980.60523928131636</v>
      </c>
      <c r="CT398" s="386">
        <v>1048.7217145974171</v>
      </c>
      <c r="CU398" s="386">
        <v>1097.2148489186161</v>
      </c>
      <c r="CV398" s="386">
        <v>1147.9503169719785</v>
      </c>
      <c r="CW398" s="386">
        <v>1201.0318047872231</v>
      </c>
      <c r="CX398" s="386">
        <v>1256.567792860033</v>
      </c>
      <c r="CY398" s="386">
        <v>1314.6717778492698</v>
      </c>
      <c r="CZ398" s="386">
        <v>1379.1229094229391</v>
      </c>
      <c r="DA398" s="386">
        <v>1446.7337257415886</v>
      </c>
      <c r="DB398" s="386">
        <v>1517.659128782017</v>
      </c>
      <c r="DC398" s="386">
        <v>1592.0616145135732</v>
      </c>
      <c r="DD398" s="386">
        <v>1670.1116451898736</v>
      </c>
      <c r="DE398" s="386">
        <v>1732.0965035207798</v>
      </c>
      <c r="DF398" s="386">
        <v>1796.3818803070649</v>
      </c>
      <c r="DG398" s="386">
        <v>1863.053157451762</v>
      </c>
      <c r="DH398" s="386">
        <v>1932.1988857389663</v>
      </c>
      <c r="DI398" s="386">
        <v>2003.9109024443217</v>
      </c>
      <c r="DJ398" s="387">
        <v>2003.9109024443217</v>
      </c>
      <c r="DK398" s="387">
        <v>2003.9109024443217</v>
      </c>
      <c r="DL398" s="387">
        <v>2003.9109024443217</v>
      </c>
      <c r="DM398" s="387">
        <v>2003.9109024443217</v>
      </c>
      <c r="DN398" s="387">
        <v>2003.9109024443217</v>
      </c>
      <c r="DO398" s="387">
        <v>2003.9109024443217</v>
      </c>
      <c r="DP398" s="387">
        <v>2003.9109024443217</v>
      </c>
      <c r="DQ398" s="387">
        <v>2003.9109024443217</v>
      </c>
      <c r="DR398" s="387">
        <v>2003.9109024443217</v>
      </c>
      <c r="DS398" s="387">
        <v>2003.9109024443217</v>
      </c>
      <c r="DT398" s="387">
        <v>2003.9109024443217</v>
      </c>
      <c r="DU398" s="387">
        <v>2003.9109024443217</v>
      </c>
      <c r="DV398" s="387">
        <v>2003.9109024443217</v>
      </c>
      <c r="DW398" s="387">
        <v>2003.9109024443217</v>
      </c>
      <c r="DX398" s="387">
        <v>2003.9109024443217</v>
      </c>
      <c r="DY398" s="387">
        <v>2003.9109024443217</v>
      </c>
      <c r="DZ398" s="387">
        <v>2003.9109024443217</v>
      </c>
      <c r="EA398" s="387">
        <v>2003.9109024443217</v>
      </c>
      <c r="EB398" s="387">
        <v>2003.9109024443217</v>
      </c>
      <c r="EC398" s="387">
        <v>2003.9109024443217</v>
      </c>
      <c r="ED398" s="387">
        <v>2003.9109024443217</v>
      </c>
      <c r="EE398" s="387">
        <v>2003.9109024443217</v>
      </c>
      <c r="EF398" s="387">
        <v>2003.9109024443217</v>
      </c>
      <c r="EG398" s="387">
        <v>2003.9109024443217</v>
      </c>
      <c r="EH398" s="387">
        <v>2003.9109024443217</v>
      </c>
      <c r="EI398" s="387">
        <v>2003.9109024443217</v>
      </c>
      <c r="EJ398" s="387">
        <v>2003.9109024443217</v>
      </c>
      <c r="EK398" s="387">
        <v>2003.9109024443217</v>
      </c>
      <c r="EY398" s="386">
        <v>3184</v>
      </c>
      <c r="EZ398" s="386">
        <v>3216</v>
      </c>
      <c r="FA398" s="386">
        <v>3248</v>
      </c>
      <c r="FB398" s="386">
        <v>3280</v>
      </c>
      <c r="FC398" s="386">
        <v>3310.6</v>
      </c>
      <c r="FD398" s="386">
        <v>3359</v>
      </c>
      <c r="FE398" s="386">
        <v>3408</v>
      </c>
      <c r="FF398" s="386">
        <v>3457</v>
      </c>
      <c r="FG398" s="386">
        <v>3506</v>
      </c>
      <c r="FH398" s="386">
        <v>3555</v>
      </c>
      <c r="FI398" s="386">
        <v>3603.5</v>
      </c>
      <c r="FJ398" s="386">
        <v>3640</v>
      </c>
      <c r="FK398" s="386">
        <v>3676</v>
      </c>
      <c r="FL398" s="386">
        <v>3712</v>
      </c>
      <c r="FM398" s="386">
        <v>3748</v>
      </c>
      <c r="FN398" s="386">
        <v>3784</v>
      </c>
      <c r="FO398" s="386">
        <v>3820</v>
      </c>
      <c r="FP398" s="386">
        <v>3856</v>
      </c>
      <c r="FQ398" s="386">
        <v>3892</v>
      </c>
      <c r="FR398" s="386">
        <v>3928</v>
      </c>
      <c r="FS398" s="386">
        <v>3964</v>
      </c>
      <c r="FT398" s="386">
        <v>4000</v>
      </c>
      <c r="FU398" s="386">
        <v>4036</v>
      </c>
      <c r="FV398" s="386">
        <v>4072</v>
      </c>
      <c r="FW398" s="386">
        <v>4108</v>
      </c>
      <c r="FX398" s="386">
        <v>4144</v>
      </c>
      <c r="FY398" s="386">
        <v>4180</v>
      </c>
      <c r="FZ398" s="386">
        <v>4216</v>
      </c>
      <c r="GA398" s="386">
        <v>4252</v>
      </c>
      <c r="GB398" s="386">
        <v>4288</v>
      </c>
      <c r="GC398" s="386">
        <v>4326.7999999999993</v>
      </c>
      <c r="GD398" s="387">
        <v>4326.7999999999993</v>
      </c>
      <c r="GE398" s="387">
        <v>4326.7999999999993</v>
      </c>
      <c r="GF398" s="387">
        <v>4326.7999999999993</v>
      </c>
      <c r="GG398" s="387">
        <v>4326.7999999999993</v>
      </c>
      <c r="GH398" s="387">
        <v>4326.7999999999993</v>
      </c>
      <c r="GI398" s="387">
        <v>4326.7999999999993</v>
      </c>
      <c r="GJ398" s="387">
        <v>4326.7999999999993</v>
      </c>
      <c r="GK398" s="387">
        <v>4326.7999999999993</v>
      </c>
      <c r="GL398" s="387">
        <v>4326.7999999999993</v>
      </c>
      <c r="GM398" s="387">
        <v>4326.7999999999993</v>
      </c>
      <c r="GN398" s="387">
        <v>4326.7999999999993</v>
      </c>
      <c r="GO398" s="387">
        <v>4326.7999999999993</v>
      </c>
      <c r="GP398" s="387">
        <v>4326.7999999999993</v>
      </c>
      <c r="GQ398" s="387">
        <v>4326.7999999999993</v>
      </c>
      <c r="GR398" s="387">
        <v>4326.7999999999993</v>
      </c>
      <c r="GS398" s="387">
        <v>4326.7999999999993</v>
      </c>
      <c r="GT398" s="387">
        <v>4326.7999999999993</v>
      </c>
      <c r="GU398" s="387">
        <v>4326.7999999999993</v>
      </c>
      <c r="GV398" s="387">
        <v>4326.7999999999993</v>
      </c>
      <c r="GW398" s="387">
        <v>4326.7999999999993</v>
      </c>
      <c r="GX398" s="387">
        <v>4326.7999999999993</v>
      </c>
      <c r="GY398" s="387">
        <v>4326.7999999999993</v>
      </c>
      <c r="GZ398" s="387">
        <v>4326.7999999999993</v>
      </c>
      <c r="HA398" s="387">
        <v>4326.7999999999993</v>
      </c>
      <c r="HB398" s="387">
        <v>4326.7999999999993</v>
      </c>
      <c r="HC398" s="387">
        <v>4326.7999999999993</v>
      </c>
      <c r="HD398" s="387">
        <v>4326.7999999999993</v>
      </c>
      <c r="HE398" s="387">
        <v>4326.7999999999993</v>
      </c>
      <c r="HS398" s="394">
        <v>4.0313846963506075</v>
      </c>
      <c r="HT398" s="394">
        <v>4.0313846963506075</v>
      </c>
      <c r="HU398" s="394">
        <v>4.0313846963506066</v>
      </c>
      <c r="HV398" s="394">
        <v>4.0313846963506066</v>
      </c>
      <c r="HW398" s="394">
        <v>4.0313846963506066</v>
      </c>
      <c r="HX398" s="394">
        <v>3.8301304237431211</v>
      </c>
      <c r="HY398" s="394">
        <v>3.6389231412627332</v>
      </c>
      <c r="HZ398" s="394">
        <v>3.4572612843498138</v>
      </c>
      <c r="IA398" s="394">
        <v>3.2846683274867039</v>
      </c>
      <c r="IB398" s="394">
        <v>3.1206915342018564</v>
      </c>
      <c r="IC398" s="394">
        <v>3.1012578483348916</v>
      </c>
      <c r="ID398" s="394">
        <v>3.0819451831270461</v>
      </c>
      <c r="IE398" s="394">
        <v>3.0627527849384779</v>
      </c>
      <c r="IF398" s="394">
        <v>3.0436799048225365</v>
      </c>
      <c r="IG398" s="394">
        <v>3.0247257984965352</v>
      </c>
      <c r="IH398" s="394">
        <v>3.0170894495941152</v>
      </c>
      <c r="II398" s="394">
        <v>3.0094723797366218</v>
      </c>
      <c r="IJ398" s="394">
        <v>3.0018745402513738</v>
      </c>
      <c r="IK398" s="394">
        <v>2.9942958825885713</v>
      </c>
      <c r="IL398" s="394">
        <v>2.9867363583209849</v>
      </c>
      <c r="IM398" s="394">
        <v>2.9825263675202454</v>
      </c>
      <c r="IN398" s="394">
        <v>2.9783223109635824</v>
      </c>
      <c r="IO398" s="394">
        <v>2.9741241802863096</v>
      </c>
      <c r="IP398" s="394">
        <v>2.9699319671355311</v>
      </c>
      <c r="IQ398" s="394">
        <v>2.9657456631701273</v>
      </c>
      <c r="IR398" s="394">
        <v>2.9621165731363233</v>
      </c>
      <c r="IS398" s="394">
        <v>2.9584919239062728</v>
      </c>
      <c r="IT398" s="394">
        <v>2.9548717100459037</v>
      </c>
      <c r="IU398" s="394">
        <v>2.9512559261277929</v>
      </c>
      <c r="IV398" s="394">
        <v>2.9476445667311562</v>
      </c>
      <c r="IW398" s="394">
        <v>2.9459385878101791</v>
      </c>
      <c r="IX398" s="394">
        <v>2.9442335962416495</v>
      </c>
      <c r="IY398" s="394">
        <v>2.9425295914541274</v>
      </c>
      <c r="IZ398" s="394">
        <v>2.940826572876504</v>
      </c>
      <c r="JA398" s="394">
        <v>2.9391245399380015</v>
      </c>
      <c r="JB398" s="394">
        <v>2.9391245399380015</v>
      </c>
      <c r="JC398" s="394">
        <v>2.9391245399380015</v>
      </c>
      <c r="JD398" s="394">
        <v>2.9391245399380015</v>
      </c>
      <c r="JE398" s="394">
        <v>2.9391245399380015</v>
      </c>
      <c r="JF398" s="394">
        <v>2.9391245399380015</v>
      </c>
      <c r="JG398" s="394">
        <v>2.9391245399380015</v>
      </c>
      <c r="JH398" s="394">
        <v>2.9391245399380015</v>
      </c>
      <c r="JI398" s="394">
        <v>2.9391245399380015</v>
      </c>
      <c r="JJ398" s="394">
        <v>2.9391245399380015</v>
      </c>
      <c r="JK398" s="394">
        <v>2.9391245399380015</v>
      </c>
      <c r="JL398" s="394">
        <v>2.9391245399380015</v>
      </c>
      <c r="JM398" s="394">
        <v>2.9391245399380015</v>
      </c>
      <c r="JN398" s="394">
        <v>2.9391245399380015</v>
      </c>
      <c r="JO398" s="394">
        <v>2.9391245399380015</v>
      </c>
      <c r="JP398" s="394">
        <v>2.9391245399380015</v>
      </c>
      <c r="JQ398" s="394">
        <v>2.9391245399380015</v>
      </c>
      <c r="JR398" s="394">
        <v>2.9391245399380015</v>
      </c>
      <c r="JS398" s="394">
        <v>2.9391245399380015</v>
      </c>
      <c r="JT398" s="394">
        <v>2.9391245399380015</v>
      </c>
      <c r="JU398" s="394">
        <v>2.9391245399380015</v>
      </c>
      <c r="JV398" s="394">
        <v>2.9391245399380015</v>
      </c>
      <c r="JW398" s="394">
        <v>2.9391245399380015</v>
      </c>
      <c r="JX398" s="394">
        <v>2.9391245399380015</v>
      </c>
      <c r="JY398" s="394">
        <v>2.9391245399380015</v>
      </c>
      <c r="JZ398" s="394">
        <v>2.9391245399380015</v>
      </c>
      <c r="KA398" s="394">
        <v>2.9391245399380015</v>
      </c>
      <c r="KB398" s="394">
        <v>2.9391245399380015</v>
      </c>
      <c r="KC398" s="394">
        <v>2.9391245399380015</v>
      </c>
    </row>
    <row r="399" spans="1:289" x14ac:dyDescent="0.25">
      <c r="A399" s="383">
        <v>390</v>
      </c>
      <c r="B399" s="384" t="s">
        <v>869</v>
      </c>
      <c r="C399" s="385" t="s">
        <v>472</v>
      </c>
      <c r="D399" s="385" t="s">
        <v>870</v>
      </c>
      <c r="E399" s="129">
        <v>2060</v>
      </c>
      <c r="F399" s="386">
        <v>2576.8168999999998</v>
      </c>
      <c r="G399" s="386">
        <v>2575.9874078918951</v>
      </c>
      <c r="H399" s="386">
        <v>2575.1581828020476</v>
      </c>
      <c r="I399" s="386">
        <v>2574.3292246445021</v>
      </c>
      <c r="J399" s="386">
        <v>2573.5005333333329</v>
      </c>
      <c r="K399" s="386">
        <v>2595.2173064059675</v>
      </c>
      <c r="L399" s="386">
        <v>2617.1173389054334</v>
      </c>
      <c r="M399" s="386">
        <v>2639.2021772869707</v>
      </c>
      <c r="N399" s="386">
        <v>2661.4733810557559</v>
      </c>
      <c r="O399" s="386">
        <v>2683.9325228770272</v>
      </c>
      <c r="P399" s="386">
        <v>2706.0813328515796</v>
      </c>
      <c r="Q399" s="386">
        <v>2728.4129230484768</v>
      </c>
      <c r="R399" s="386">
        <v>2750.9288018381326</v>
      </c>
      <c r="S399" s="386">
        <v>2773.6304900385958</v>
      </c>
      <c r="T399" s="386">
        <v>2796.519521018271</v>
      </c>
      <c r="U399" s="386">
        <v>2816.8812330768678</v>
      </c>
      <c r="V399" s="386">
        <v>2837.3912006061814</v>
      </c>
      <c r="W399" s="386">
        <v>2858.0505030677296</v>
      </c>
      <c r="X399" s="386">
        <v>2878.8602277826863</v>
      </c>
      <c r="Y399" s="386">
        <v>2899.8214699891096</v>
      </c>
      <c r="Z399" s="386">
        <v>2918.0233484173709</v>
      </c>
      <c r="AA399" s="386">
        <v>2936.3394781475645</v>
      </c>
      <c r="AB399" s="386">
        <v>2954.7705763232557</v>
      </c>
      <c r="AC399" s="386">
        <v>2973.3173645894458</v>
      </c>
      <c r="AD399" s="386">
        <v>2991.9805691208276</v>
      </c>
      <c r="AE399" s="386">
        <v>3016.3249164929616</v>
      </c>
      <c r="AF399" s="386">
        <v>3040.8673424405688</v>
      </c>
      <c r="AG399" s="386">
        <v>3065.6094586364316</v>
      </c>
      <c r="AH399" s="386">
        <v>3090.5528898667599</v>
      </c>
      <c r="AI399" s="386">
        <v>3115.6992741378886</v>
      </c>
      <c r="AJ399" s="386">
        <v>3138.5226910532829</v>
      </c>
      <c r="AK399" s="386">
        <v>3161.5132962348935</v>
      </c>
      <c r="AL399" s="386">
        <v>3184.6723143861232</v>
      </c>
      <c r="AM399" s="386">
        <v>3208.0009791816883</v>
      </c>
      <c r="AN399" s="386">
        <v>3231.5005333333393</v>
      </c>
      <c r="AO399" s="387">
        <v>3231.5005333333393</v>
      </c>
      <c r="AP399" s="387">
        <v>3231.5005333333393</v>
      </c>
      <c r="AQ399" s="387">
        <v>3231.5005333333393</v>
      </c>
      <c r="AR399" s="387">
        <v>3231.5005333333393</v>
      </c>
      <c r="AS399" s="387">
        <v>3231.5005333333393</v>
      </c>
      <c r="AT399" s="387">
        <v>3231.5005333333393</v>
      </c>
      <c r="AU399" s="387">
        <v>3231.5005333333393</v>
      </c>
      <c r="AV399" s="387">
        <v>3231.5005333333393</v>
      </c>
      <c r="AW399" s="387">
        <v>3231.5005333333393</v>
      </c>
      <c r="AX399" s="387">
        <v>3231.5005333333393</v>
      </c>
      <c r="AY399" s="387">
        <v>3231.5005333333393</v>
      </c>
      <c r="AZ399" s="387">
        <v>3231.5005333333393</v>
      </c>
      <c r="BA399" s="387">
        <v>3231.5005333333393</v>
      </c>
      <c r="BB399" s="387">
        <v>3231.5005333333393</v>
      </c>
      <c r="BC399" s="387">
        <v>3231.5005333333393</v>
      </c>
      <c r="BD399" s="387">
        <v>3231.5005333333393</v>
      </c>
      <c r="BE399" s="387">
        <v>3231.5005333333393</v>
      </c>
      <c r="BF399" s="387">
        <v>3231.5005333333393</v>
      </c>
      <c r="BG399" s="387">
        <v>3231.5005333333393</v>
      </c>
      <c r="BH399" s="387">
        <v>3231.5005333333393</v>
      </c>
      <c r="BI399" s="387">
        <v>3231.5005333333393</v>
      </c>
      <c r="BJ399" s="387">
        <v>3231.5005333333393</v>
      </c>
      <c r="BK399" s="387">
        <v>3231.5005333333393</v>
      </c>
      <c r="BL399" s="387">
        <v>3231.5005333333393</v>
      </c>
      <c r="BM399" s="387">
        <v>3231.5005333333393</v>
      </c>
      <c r="BN399" s="387">
        <v>3231.5005333333393</v>
      </c>
      <c r="BO399" s="387">
        <v>3231.5005333333393</v>
      </c>
      <c r="BP399" s="387">
        <v>3231.5005333333393</v>
      </c>
      <c r="CA399" s="386">
        <v>7770</v>
      </c>
      <c r="CB399" s="386">
        <v>7767.4987925296618</v>
      </c>
      <c r="CC399" s="386">
        <v>7764.998390212324</v>
      </c>
      <c r="CD399" s="386">
        <v>7762.4987927888023</v>
      </c>
      <c r="CE399" s="386">
        <v>7759.9999999999991</v>
      </c>
      <c r="CF399" s="386">
        <v>7828.0350396262447</v>
      </c>
      <c r="CG399" s="386">
        <v>7896.6665697959106</v>
      </c>
      <c r="CH399" s="386">
        <v>7965.8998201813893</v>
      </c>
      <c r="CI399" s="386">
        <v>8035.7400663057115</v>
      </c>
      <c r="CJ399" s="386">
        <v>8106.1926299445367</v>
      </c>
      <c r="CK399" s="386">
        <v>8175.7845182509745</v>
      </c>
      <c r="CL399" s="386">
        <v>8245.9738548465339</v>
      </c>
      <c r="CM399" s="386">
        <v>8316.7657688413292</v>
      </c>
      <c r="CN399" s="386">
        <v>8388.1654333790284</v>
      </c>
      <c r="CO399" s="386">
        <v>8460.1780660148779</v>
      </c>
      <c r="CP399" s="386">
        <v>8515.0784406948915</v>
      </c>
      <c r="CQ399" s="386">
        <v>8570.3350786966093</v>
      </c>
      <c r="CR399" s="386">
        <v>8625.9502919087045</v>
      </c>
      <c r="CS399" s="386">
        <v>8681.9264072223195</v>
      </c>
      <c r="CT399" s="386">
        <v>8738.2657666284249</v>
      </c>
      <c r="CU399" s="386">
        <v>8786.2593535868527</v>
      </c>
      <c r="CV399" s="386">
        <v>8834.5165379741811</v>
      </c>
      <c r="CW399" s="386">
        <v>8883.0387675589336</v>
      </c>
      <c r="CX399" s="386">
        <v>8931.8274980612823</v>
      </c>
      <c r="CY399" s="386">
        <v>8980.8841931967145</v>
      </c>
      <c r="CZ399" s="386">
        <v>9046.7622600170871</v>
      </c>
      <c r="DA399" s="386">
        <v>9113.1235665268523</v>
      </c>
      <c r="DB399" s="386">
        <v>9179.9716574656886</v>
      </c>
      <c r="DC399" s="386">
        <v>9247.3101035752334</v>
      </c>
      <c r="DD399" s="386">
        <v>9315.1425017898182</v>
      </c>
      <c r="DE399" s="386">
        <v>9382.8896460047599</v>
      </c>
      <c r="DF399" s="386">
        <v>9451.12950147435</v>
      </c>
      <c r="DG399" s="386">
        <v>9519.865651587721</v>
      </c>
      <c r="DH399" s="386">
        <v>9589.1017057952722</v>
      </c>
      <c r="DI399" s="386">
        <v>9658.841299798205</v>
      </c>
      <c r="DJ399" s="387">
        <v>9643.3933353769589</v>
      </c>
      <c r="DK399" s="387">
        <v>9635.678620708657</v>
      </c>
      <c r="DL399" s="387">
        <v>9627.9700778120896</v>
      </c>
      <c r="DM399" s="387">
        <v>9620.267701749839</v>
      </c>
      <c r="DN399" s="387">
        <v>9612.5714875884387</v>
      </c>
      <c r="DO399" s="387">
        <v>9604.881430398369</v>
      </c>
      <c r="DP399" s="387">
        <v>9597.1975252540487</v>
      </c>
      <c r="DQ399" s="387">
        <v>0</v>
      </c>
      <c r="DR399" s="387">
        <v>0</v>
      </c>
      <c r="DS399" s="387">
        <v>0</v>
      </c>
      <c r="DT399" s="387">
        <v>0</v>
      </c>
      <c r="DU399" s="387">
        <v>0</v>
      </c>
      <c r="DV399" s="387">
        <v>0</v>
      </c>
      <c r="DW399" s="387">
        <v>0</v>
      </c>
      <c r="DX399" s="387">
        <v>0</v>
      </c>
      <c r="DY399" s="387">
        <v>0</v>
      </c>
      <c r="DZ399" s="387">
        <v>0</v>
      </c>
      <c r="EA399" s="387">
        <v>0</v>
      </c>
      <c r="EB399" s="387">
        <v>0</v>
      </c>
      <c r="EC399" s="387">
        <v>0</v>
      </c>
      <c r="ED399" s="387">
        <v>0</v>
      </c>
      <c r="EE399" s="387">
        <v>0</v>
      </c>
      <c r="EF399" s="387">
        <v>0</v>
      </c>
      <c r="EG399" s="387">
        <v>0</v>
      </c>
      <c r="EH399" s="387">
        <v>0</v>
      </c>
      <c r="EI399" s="387">
        <v>0</v>
      </c>
      <c r="EJ399" s="387">
        <v>0</v>
      </c>
      <c r="EK399" s="387">
        <v>0</v>
      </c>
      <c r="EY399" s="386">
        <v>1098</v>
      </c>
      <c r="EZ399" s="386">
        <v>1111</v>
      </c>
      <c r="FA399" s="386">
        <v>1124</v>
      </c>
      <c r="FB399" s="386">
        <v>1137</v>
      </c>
      <c r="FC399" s="386">
        <v>1148.9000000000001</v>
      </c>
      <c r="FD399" s="386">
        <v>1167</v>
      </c>
      <c r="FE399" s="386">
        <v>1186</v>
      </c>
      <c r="FF399" s="386">
        <v>1205</v>
      </c>
      <c r="FG399" s="386">
        <v>1224</v>
      </c>
      <c r="FH399" s="386">
        <v>1243</v>
      </c>
      <c r="FI399" s="386">
        <v>1259.9000000000001</v>
      </c>
      <c r="FJ399" s="386">
        <v>1276</v>
      </c>
      <c r="FK399" s="386">
        <v>1292</v>
      </c>
      <c r="FL399" s="386">
        <v>1308</v>
      </c>
      <c r="FM399" s="386">
        <v>1324</v>
      </c>
      <c r="FN399" s="386">
        <v>1340</v>
      </c>
      <c r="FO399" s="386">
        <v>1356</v>
      </c>
      <c r="FP399" s="386">
        <v>1372</v>
      </c>
      <c r="FQ399" s="386">
        <v>1388</v>
      </c>
      <c r="FR399" s="386">
        <v>1404</v>
      </c>
      <c r="FS399" s="386">
        <v>1420</v>
      </c>
      <c r="FT399" s="386">
        <v>1436</v>
      </c>
      <c r="FU399" s="386">
        <v>1452</v>
      </c>
      <c r="FV399" s="386">
        <v>1468</v>
      </c>
      <c r="FW399" s="386">
        <v>1484</v>
      </c>
      <c r="FX399" s="386">
        <v>1500</v>
      </c>
      <c r="FY399" s="386">
        <v>1516</v>
      </c>
      <c r="FZ399" s="386">
        <v>1532</v>
      </c>
      <c r="GA399" s="386">
        <v>1548</v>
      </c>
      <c r="GB399" s="386">
        <v>1564</v>
      </c>
      <c r="GC399" s="386">
        <v>1578</v>
      </c>
      <c r="GD399" s="387">
        <v>1578</v>
      </c>
      <c r="GE399" s="387">
        <v>1578</v>
      </c>
      <c r="GF399" s="387">
        <v>1578</v>
      </c>
      <c r="GG399" s="387">
        <v>1578</v>
      </c>
      <c r="GH399" s="387">
        <v>1578</v>
      </c>
      <c r="GI399" s="387">
        <v>1578</v>
      </c>
      <c r="GJ399" s="387">
        <v>0</v>
      </c>
      <c r="GK399" s="387">
        <v>0</v>
      </c>
      <c r="GL399" s="387">
        <v>0</v>
      </c>
      <c r="GM399" s="387">
        <v>0</v>
      </c>
      <c r="GN399" s="387">
        <v>0</v>
      </c>
      <c r="GO399" s="387">
        <v>0</v>
      </c>
      <c r="GP399" s="387">
        <v>0</v>
      </c>
      <c r="GQ399" s="387">
        <v>0</v>
      </c>
      <c r="GR399" s="387">
        <v>0</v>
      </c>
      <c r="GS399" s="387">
        <v>0</v>
      </c>
      <c r="GT399" s="387">
        <v>0</v>
      </c>
      <c r="GU399" s="387">
        <v>0</v>
      </c>
      <c r="GV399" s="387">
        <v>0</v>
      </c>
      <c r="GW399" s="387">
        <v>0</v>
      </c>
      <c r="GX399" s="387">
        <v>0</v>
      </c>
      <c r="GY399" s="387">
        <v>0</v>
      </c>
      <c r="GZ399" s="387">
        <v>0</v>
      </c>
      <c r="HA399" s="387">
        <v>0</v>
      </c>
      <c r="HB399" s="387">
        <v>0</v>
      </c>
      <c r="HC399" s="387">
        <v>0</v>
      </c>
      <c r="HD399" s="387">
        <v>0</v>
      </c>
      <c r="HE399" s="387">
        <v>0</v>
      </c>
      <c r="HS399" s="394">
        <v>3.0153481219406784</v>
      </c>
      <c r="HT399" s="394">
        <v>3.0153481219406784</v>
      </c>
      <c r="HU399" s="394">
        <v>3.0153481219406784</v>
      </c>
      <c r="HV399" s="394">
        <v>3.0153481219406784</v>
      </c>
      <c r="HW399" s="394">
        <v>3.0153481219406784</v>
      </c>
      <c r="HX399" s="394">
        <v>3.0163312414354375</v>
      </c>
      <c r="HY399" s="394">
        <v>3.0173146814649749</v>
      </c>
      <c r="HZ399" s="394">
        <v>3.0182984421337973</v>
      </c>
      <c r="IA399" s="394">
        <v>3.0192825235464449</v>
      </c>
      <c r="IB399" s="394">
        <v>3.0202669258074888</v>
      </c>
      <c r="IC399" s="394">
        <v>3.0212634110430088</v>
      </c>
      <c r="ID399" s="394">
        <v>3.0222602250517285</v>
      </c>
      <c r="IE399" s="394">
        <v>3.0232573679421226</v>
      </c>
      <c r="IF399" s="394">
        <v>3.0242548398226994</v>
      </c>
      <c r="IG399" s="394">
        <v>3.0252526408020035</v>
      </c>
      <c r="IH399" s="394">
        <v>3.0228744970528654</v>
      </c>
      <c r="II399" s="394">
        <v>3.020498222756749</v>
      </c>
      <c r="IJ399" s="394">
        <v>3.0181238164440822</v>
      </c>
      <c r="IK399" s="394">
        <v>3.0157512766464478</v>
      </c>
      <c r="IL399" s="394">
        <v>3.0133806018965856</v>
      </c>
      <c r="IM399" s="394">
        <v>3.0110312031437987</v>
      </c>
      <c r="IN399" s="394">
        <v>3.0086836361126656</v>
      </c>
      <c r="IO399" s="394">
        <v>3.0063378993750742</v>
      </c>
      <c r="IP399" s="394">
        <v>3.0039939915040268</v>
      </c>
      <c r="IQ399" s="394">
        <v>3.001651911073635</v>
      </c>
      <c r="IR399" s="394">
        <v>2.9992664949821219</v>
      </c>
      <c r="IS399" s="394">
        <v>2.9968829745834138</v>
      </c>
      <c r="IT399" s="394">
        <v>2.994501348371001</v>
      </c>
      <c r="IU399" s="394">
        <v>2.9921216148395713</v>
      </c>
      <c r="IV399" s="394">
        <v>2.98974377248501</v>
      </c>
      <c r="IW399" s="394">
        <v>2.9895879589310468</v>
      </c>
      <c r="IX399" s="394">
        <v>2.9894321534974662</v>
      </c>
      <c r="IY399" s="394">
        <v>2.9892763561838445</v>
      </c>
      <c r="IZ399" s="394">
        <v>2.9891205669897598</v>
      </c>
      <c r="JA399" s="394">
        <v>2.9889647859147872</v>
      </c>
      <c r="JB399" s="394">
        <v>2.9841843551947864</v>
      </c>
      <c r="JC399" s="394">
        <v>2.9817970077106302</v>
      </c>
      <c r="JD399" s="394">
        <v>2.9794115701044617</v>
      </c>
      <c r="JE399" s="394">
        <v>2.9770280408483778</v>
      </c>
      <c r="JF399" s="394">
        <v>2.9746464184156989</v>
      </c>
      <c r="JG399" s="394">
        <v>2.9722667012809669</v>
      </c>
      <c r="JH399" s="394">
        <v>2.9698888879199417</v>
      </c>
      <c r="JI399" s="394">
        <v>0</v>
      </c>
      <c r="JJ399" s="394">
        <v>0</v>
      </c>
      <c r="JK399" s="394">
        <v>0</v>
      </c>
      <c r="JL399" s="394">
        <v>0</v>
      </c>
      <c r="JM399" s="394">
        <v>0</v>
      </c>
      <c r="JN399" s="394">
        <v>0</v>
      </c>
      <c r="JO399" s="394">
        <v>0</v>
      </c>
      <c r="JP399" s="394">
        <v>0</v>
      </c>
      <c r="JQ399" s="394">
        <v>0</v>
      </c>
      <c r="JR399" s="394">
        <v>0</v>
      </c>
      <c r="JS399" s="394">
        <v>0</v>
      </c>
      <c r="JT399" s="394">
        <v>0</v>
      </c>
      <c r="JU399" s="394">
        <v>0</v>
      </c>
      <c r="JV399" s="394">
        <v>0</v>
      </c>
      <c r="JW399" s="394">
        <v>0</v>
      </c>
      <c r="JX399" s="394">
        <v>0</v>
      </c>
      <c r="JY399" s="394">
        <v>0</v>
      </c>
      <c r="JZ399" s="394">
        <v>0</v>
      </c>
      <c r="KA399" s="394">
        <v>0</v>
      </c>
      <c r="KB399" s="394">
        <v>0</v>
      </c>
      <c r="KC399" s="394">
        <v>0</v>
      </c>
    </row>
    <row r="400" spans="1:289" x14ac:dyDescent="0.25">
      <c r="A400" s="383">
        <v>391</v>
      </c>
      <c r="B400" s="384" t="s">
        <v>869</v>
      </c>
      <c r="C400" s="385" t="s">
        <v>142</v>
      </c>
      <c r="D400" s="385" t="s">
        <v>142</v>
      </c>
      <c r="E400" s="129">
        <v>2052</v>
      </c>
      <c r="F400" s="386">
        <v>3.0317599999999998</v>
      </c>
      <c r="G400" s="386">
        <v>4.0446195898613491</v>
      </c>
      <c r="H400" s="386">
        <v>5.3958583880947666</v>
      </c>
      <c r="I400" s="386">
        <v>7.1985231484701222</v>
      </c>
      <c r="J400" s="386">
        <v>9.6034276276396024</v>
      </c>
      <c r="K400" s="386">
        <v>11.440304468418248</v>
      </c>
      <c r="L400" s="386">
        <v>13.628526335058064</v>
      </c>
      <c r="M400" s="386">
        <v>16.235296060354887</v>
      </c>
      <c r="N400" s="386">
        <v>19.340670567538066</v>
      </c>
      <c r="O400" s="386">
        <v>23.040019511283035</v>
      </c>
      <c r="P400" s="386">
        <v>25.293638623297003</v>
      </c>
      <c r="Q400" s="386">
        <v>27.767691537441543</v>
      </c>
      <c r="R400" s="386">
        <v>30.483739599581487</v>
      </c>
      <c r="S400" s="386">
        <v>33.465453140823548</v>
      </c>
      <c r="T400" s="386">
        <v>36.738817764210026</v>
      </c>
      <c r="U400" s="386">
        <v>38.961168816406683</v>
      </c>
      <c r="V400" s="386">
        <v>41.317951091483103</v>
      </c>
      <c r="W400" s="386">
        <v>43.817296407167674</v>
      </c>
      <c r="X400" s="386">
        <v>46.467828479262394</v>
      </c>
      <c r="Y400" s="386">
        <v>49.278692676824676</v>
      </c>
      <c r="Z400" s="386">
        <v>51.334090769578978</v>
      </c>
      <c r="AA400" s="386">
        <v>53.475218841969784</v>
      </c>
      <c r="AB400" s="386">
        <v>55.705652663301542</v>
      </c>
      <c r="AC400" s="386">
        <v>58.029117147042413</v>
      </c>
      <c r="AD400" s="386">
        <v>60.449492571578354</v>
      </c>
      <c r="AE400" s="386">
        <v>63.19730011439502</v>
      </c>
      <c r="AF400" s="386">
        <v>66.070012697289883</v>
      </c>
      <c r="AG400" s="386">
        <v>69.073308035602849</v>
      </c>
      <c r="AH400" s="386">
        <v>72.213121932349551</v>
      </c>
      <c r="AI400" s="386">
        <v>75.495660009920499</v>
      </c>
      <c r="AJ400" s="386">
        <v>78.127245640100341</v>
      </c>
      <c r="AK400" s="386">
        <v>80.850561615151122</v>
      </c>
      <c r="AL400" s="386">
        <v>83.668805420297574</v>
      </c>
      <c r="AM400" s="386">
        <v>86.585285996921911</v>
      </c>
      <c r="AN400" s="386">
        <v>89.603427627640372</v>
      </c>
      <c r="AO400" s="387">
        <v>89.603427627640372</v>
      </c>
      <c r="AP400" s="387">
        <v>89.603427627640372</v>
      </c>
      <c r="AQ400" s="387">
        <v>89.603427627640372</v>
      </c>
      <c r="AR400" s="387">
        <v>89.603427627640372</v>
      </c>
      <c r="AS400" s="387">
        <v>89.603427627640372</v>
      </c>
      <c r="AT400" s="387">
        <v>89.603427627640372</v>
      </c>
      <c r="AU400" s="387">
        <v>89.603427627640372</v>
      </c>
      <c r="AV400" s="387">
        <v>89.603427627640372</v>
      </c>
      <c r="AW400" s="387">
        <v>89.603427627640372</v>
      </c>
      <c r="AX400" s="387">
        <v>89.603427627640372</v>
      </c>
      <c r="AY400" s="387">
        <v>89.603427627640372</v>
      </c>
      <c r="AZ400" s="387">
        <v>89.603427627640372</v>
      </c>
      <c r="BA400" s="387">
        <v>89.603427627640372</v>
      </c>
      <c r="BB400" s="387">
        <v>89.603427627640372</v>
      </c>
      <c r="BC400" s="387">
        <v>89.603427627640372</v>
      </c>
      <c r="BD400" s="387">
        <v>89.603427627640372</v>
      </c>
      <c r="BE400" s="387">
        <v>89.603427627640372</v>
      </c>
      <c r="BF400" s="387">
        <v>89.603427627640372</v>
      </c>
      <c r="BG400" s="387">
        <v>89.603427627640372</v>
      </c>
      <c r="BH400" s="387">
        <v>89.603427627640372</v>
      </c>
      <c r="BI400" s="387">
        <v>89.603427627640372</v>
      </c>
      <c r="BJ400" s="387">
        <v>89.603427627640372</v>
      </c>
      <c r="BK400" s="387">
        <v>89.603427627640372</v>
      </c>
      <c r="BL400" s="387">
        <v>89.603427627640372</v>
      </c>
      <c r="BM400" s="387">
        <v>89.603427627640372</v>
      </c>
      <c r="BN400" s="387">
        <v>89.603427627640372</v>
      </c>
      <c r="BO400" s="387">
        <v>89.603427627640372</v>
      </c>
      <c r="BP400" s="387">
        <v>89.603427627640372</v>
      </c>
      <c r="CA400" s="386">
        <v>0</v>
      </c>
      <c r="CB400" s="386">
        <v>2</v>
      </c>
      <c r="CC400" s="386">
        <v>4</v>
      </c>
      <c r="CD400" s="386">
        <v>7</v>
      </c>
      <c r="CE400" s="386">
        <v>10.000000000000002</v>
      </c>
      <c r="CF400" s="386">
        <v>13.6787234142564</v>
      </c>
      <c r="CG400" s="386">
        <v>18.710747424372624</v>
      </c>
      <c r="CH400" s="386">
        <v>25.593913889200341</v>
      </c>
      <c r="CI400" s="386">
        <v>35.00920691786667</v>
      </c>
      <c r="CJ400" s="386">
        <v>47.888125838196984</v>
      </c>
      <c r="CK400" s="386">
        <v>56.232935150891727</v>
      </c>
      <c r="CL400" s="386">
        <v>66.031880353149589</v>
      </c>
      <c r="CM400" s="386">
        <v>77.53835383610631</v>
      </c>
      <c r="CN400" s="386">
        <v>91.049903220368492</v>
      </c>
      <c r="CO400" s="386">
        <v>106.9159256844853</v>
      </c>
      <c r="CP400" s="386">
        <v>113.63123634641164</v>
      </c>
      <c r="CQ400" s="386">
        <v>120.76833073230124</v>
      </c>
      <c r="CR400" s="386">
        <v>128.35370076765935</v>
      </c>
      <c r="CS400" s="386">
        <v>136.41550231634895</v>
      </c>
      <c r="CT400" s="386">
        <v>144.9836596913353</v>
      </c>
      <c r="CU400" s="386">
        <v>151.20808246114868</v>
      </c>
      <c r="CV400" s="386">
        <v>157.69973147493917</v>
      </c>
      <c r="CW400" s="386">
        <v>164.47007926086093</v>
      </c>
      <c r="CX400" s="386">
        <v>171.53109088440388</v>
      </c>
      <c r="CY400" s="386">
        <v>178.89524509395326</v>
      </c>
      <c r="CZ400" s="386">
        <v>187.21900568975579</v>
      </c>
      <c r="DA400" s="386">
        <v>195.93005992446888</v>
      </c>
      <c r="DB400" s="386">
        <v>205.04642806201221</v>
      </c>
      <c r="DC400" s="386">
        <v>214.58696882549796</v>
      </c>
      <c r="DD400" s="386">
        <v>224.57141840963484</v>
      </c>
      <c r="DE400" s="386">
        <v>232.54954574728504</v>
      </c>
      <c r="DF400" s="386">
        <v>240.81110414783058</v>
      </c>
      <c r="DG400" s="386">
        <v>249.36616278715877</v>
      </c>
      <c r="DH400" s="386">
        <v>258.22514855883969</v>
      </c>
      <c r="DI400" s="386">
        <v>267.39885878240966</v>
      </c>
      <c r="DJ400" s="387">
        <v>267.39885878240966</v>
      </c>
      <c r="DK400" s="387">
        <v>267.39885878240966</v>
      </c>
      <c r="DL400" s="387">
        <v>267.39885878240966</v>
      </c>
      <c r="DM400" s="387">
        <v>267.39885878240966</v>
      </c>
      <c r="DN400" s="387">
        <v>267.39885878240966</v>
      </c>
      <c r="DO400" s="387">
        <v>267.39885878240966</v>
      </c>
      <c r="DP400" s="387">
        <v>267.39885878240966</v>
      </c>
      <c r="DQ400" s="387">
        <v>267.39885878240966</v>
      </c>
      <c r="DR400" s="387">
        <v>267.39885878240966</v>
      </c>
      <c r="DS400" s="387">
        <v>267.39885878240966</v>
      </c>
      <c r="DT400" s="387">
        <v>267.39885878240966</v>
      </c>
      <c r="DU400" s="387">
        <v>267.39885878240966</v>
      </c>
      <c r="DV400" s="387">
        <v>267.39885878240966</v>
      </c>
      <c r="DW400" s="387">
        <v>267.39885878240966</v>
      </c>
      <c r="DX400" s="387">
        <v>267.39885878240966</v>
      </c>
      <c r="DY400" s="387">
        <v>267.39885878240966</v>
      </c>
      <c r="DZ400" s="387">
        <v>267.39885878240966</v>
      </c>
      <c r="EA400" s="387">
        <v>267.39885878240966</v>
      </c>
      <c r="EB400" s="387">
        <v>267.39885878240966</v>
      </c>
      <c r="EC400" s="387">
        <v>267.39885878240966</v>
      </c>
      <c r="ED400" s="387">
        <v>267.39885878240966</v>
      </c>
      <c r="EE400" s="387">
        <v>267.39885878240966</v>
      </c>
      <c r="EF400" s="387">
        <v>267.39885878240966</v>
      </c>
      <c r="EG400" s="387">
        <v>267.39885878240966</v>
      </c>
      <c r="EH400" s="387">
        <v>267.39885878240966</v>
      </c>
      <c r="EI400" s="387">
        <v>267.39885878240966</v>
      </c>
      <c r="EJ400" s="387">
        <v>267.39885878240966</v>
      </c>
      <c r="EK400" s="387">
        <v>267.39885878240966</v>
      </c>
      <c r="EY400" s="386">
        <v>5613</v>
      </c>
      <c r="EZ400" s="386">
        <v>5655</v>
      </c>
      <c r="FA400" s="386">
        <v>5697</v>
      </c>
      <c r="FB400" s="386">
        <v>5739</v>
      </c>
      <c r="FC400" s="386">
        <v>5782.9</v>
      </c>
      <c r="FD400" s="386">
        <v>5853</v>
      </c>
      <c r="FE400" s="386">
        <v>5923</v>
      </c>
      <c r="FF400" s="386">
        <v>5993</v>
      </c>
      <c r="FG400" s="386">
        <v>6063</v>
      </c>
      <c r="FH400" s="386">
        <v>6133</v>
      </c>
      <c r="FI400" s="386">
        <v>6205.2</v>
      </c>
      <c r="FJ400" s="386">
        <v>6257</v>
      </c>
      <c r="FK400" s="386">
        <v>6309</v>
      </c>
      <c r="FL400" s="386">
        <v>6361</v>
      </c>
      <c r="FM400" s="386">
        <v>6413</v>
      </c>
      <c r="FN400" s="386">
        <v>6465</v>
      </c>
      <c r="FO400" s="386">
        <v>6517</v>
      </c>
      <c r="FP400" s="386">
        <v>6569</v>
      </c>
      <c r="FQ400" s="386">
        <v>6621</v>
      </c>
      <c r="FR400" s="386">
        <v>6673</v>
      </c>
      <c r="FS400" s="386">
        <v>6725</v>
      </c>
      <c r="FT400" s="386">
        <v>6777</v>
      </c>
      <c r="FU400" s="386">
        <v>6829</v>
      </c>
      <c r="FV400" s="386">
        <v>6881</v>
      </c>
      <c r="FW400" s="386">
        <v>6933</v>
      </c>
      <c r="FX400" s="386">
        <v>6985</v>
      </c>
      <c r="FY400" s="386">
        <v>7037</v>
      </c>
      <c r="FZ400" s="386">
        <v>7089</v>
      </c>
      <c r="GA400" s="386">
        <v>7141</v>
      </c>
      <c r="GB400" s="386">
        <v>7193</v>
      </c>
      <c r="GC400" s="386">
        <v>7235.7000000000007</v>
      </c>
      <c r="GD400" s="387">
        <v>7235.7000000000007</v>
      </c>
      <c r="GE400" s="387">
        <v>7235.7000000000007</v>
      </c>
      <c r="GF400" s="387">
        <v>7235.7000000000007</v>
      </c>
      <c r="GG400" s="387">
        <v>7235.7000000000007</v>
      </c>
      <c r="GH400" s="387">
        <v>7235.7000000000007</v>
      </c>
      <c r="GI400" s="387">
        <v>7235.7000000000007</v>
      </c>
      <c r="GJ400" s="387">
        <v>7235.7000000000007</v>
      </c>
      <c r="GK400" s="387">
        <v>7235.7000000000007</v>
      </c>
      <c r="GL400" s="387">
        <v>7235.7000000000007</v>
      </c>
      <c r="GM400" s="387">
        <v>7235.7000000000007</v>
      </c>
      <c r="GN400" s="387">
        <v>7235.7000000000007</v>
      </c>
      <c r="GO400" s="387">
        <v>7235.7000000000007</v>
      </c>
      <c r="GP400" s="387">
        <v>7235.7000000000007</v>
      </c>
      <c r="GQ400" s="387">
        <v>7235.7000000000007</v>
      </c>
      <c r="GR400" s="387">
        <v>7235.7000000000007</v>
      </c>
      <c r="GS400" s="387">
        <v>7235.7000000000007</v>
      </c>
      <c r="GT400" s="387">
        <v>7235.7000000000007</v>
      </c>
      <c r="GU400" s="387">
        <v>7235.7000000000007</v>
      </c>
      <c r="GV400" s="387">
        <v>7235.7000000000007</v>
      </c>
      <c r="GW400" s="387">
        <v>7235.7000000000007</v>
      </c>
      <c r="GX400" s="387">
        <v>7235.7000000000007</v>
      </c>
      <c r="GY400" s="387">
        <v>7235.7000000000007</v>
      </c>
      <c r="GZ400" s="387">
        <v>7235.7000000000007</v>
      </c>
      <c r="HA400" s="387">
        <v>7235.7000000000007</v>
      </c>
      <c r="HB400" s="387">
        <v>7235.7000000000007</v>
      </c>
      <c r="HC400" s="387">
        <v>7235.7000000000007</v>
      </c>
      <c r="HD400" s="387">
        <v>7235.7000000000007</v>
      </c>
      <c r="HE400" s="387">
        <v>7235.7000000000007</v>
      </c>
      <c r="HS400" s="394">
        <v>0</v>
      </c>
      <c r="HT400" s="394">
        <v>0.49448408078065031</v>
      </c>
      <c r="HU400" s="394">
        <v>0.74130929915163457</v>
      </c>
      <c r="HV400" s="394">
        <v>0.97242168367378057</v>
      </c>
      <c r="HW400" s="394">
        <v>1.0412948780099123</v>
      </c>
      <c r="HX400" s="394">
        <v>1.1956607843801239</v>
      </c>
      <c r="HY400" s="394">
        <v>1.372910538114531</v>
      </c>
      <c r="HZ400" s="394">
        <v>1.5764365364237702</v>
      </c>
      <c r="IA400" s="394">
        <v>1.8101340796645968</v>
      </c>
      <c r="IB400" s="394">
        <v>2.0784759238049024</v>
      </c>
      <c r="IC400" s="394">
        <v>2.2232046558575296</v>
      </c>
      <c r="ID400" s="394">
        <v>2.3780111596282025</v>
      </c>
      <c r="IE400" s="394">
        <v>2.5435971719549411</v>
      </c>
      <c r="IF400" s="394">
        <v>2.7207132931153803</v>
      </c>
      <c r="IG400" s="394">
        <v>2.910162389292775</v>
      </c>
      <c r="IH400" s="394">
        <v>2.9165253455784708</v>
      </c>
      <c r="II400" s="394">
        <v>2.9229022142193131</v>
      </c>
      <c r="IJ400" s="394">
        <v>2.9292930256341223</v>
      </c>
      <c r="IK400" s="394">
        <v>2.9356978103082283</v>
      </c>
      <c r="IL400" s="394">
        <v>2.9421165987936164</v>
      </c>
      <c r="IM400" s="394">
        <v>2.9455685333917687</v>
      </c>
      <c r="IN400" s="394">
        <v>2.9490245180851744</v>
      </c>
      <c r="IO400" s="394">
        <v>2.952484557625739</v>
      </c>
      <c r="IP400" s="394">
        <v>2.9559486567709459</v>
      </c>
      <c r="IQ400" s="394">
        <v>2.9594168202838604</v>
      </c>
      <c r="IR400" s="394">
        <v>2.9624525945074547</v>
      </c>
      <c r="IS400" s="394">
        <v>2.9654914828328116</v>
      </c>
      <c r="IT400" s="394">
        <v>2.9685334884543817</v>
      </c>
      <c r="IU400" s="394">
        <v>2.9715786145698919</v>
      </c>
      <c r="IV400" s="394">
        <v>2.9746268643803506</v>
      </c>
      <c r="IW400" s="394">
        <v>2.9765486270761916</v>
      </c>
      <c r="IX400" s="394">
        <v>2.9784716313300588</v>
      </c>
      <c r="IY400" s="394">
        <v>2.9803958779440629</v>
      </c>
      <c r="IZ400" s="394">
        <v>2.9823213677208336</v>
      </c>
      <c r="JA400" s="394">
        <v>2.9842481014635198</v>
      </c>
      <c r="JB400" s="394">
        <v>2.9842481014635198</v>
      </c>
      <c r="JC400" s="394">
        <v>2.9842481014635198</v>
      </c>
      <c r="JD400" s="394">
        <v>2.9842481014635198</v>
      </c>
      <c r="JE400" s="394">
        <v>2.9842481014635198</v>
      </c>
      <c r="JF400" s="394">
        <v>2.9842481014635198</v>
      </c>
      <c r="JG400" s="394">
        <v>2.9842481014635198</v>
      </c>
      <c r="JH400" s="394">
        <v>2.9842481014635198</v>
      </c>
      <c r="JI400" s="394">
        <v>2.9842481014635198</v>
      </c>
      <c r="JJ400" s="394">
        <v>2.9842481014635198</v>
      </c>
      <c r="JK400" s="394">
        <v>2.9842481014635198</v>
      </c>
      <c r="JL400" s="394">
        <v>2.9842481014635198</v>
      </c>
      <c r="JM400" s="394">
        <v>2.9842481014635198</v>
      </c>
      <c r="JN400" s="394">
        <v>2.9842481014635198</v>
      </c>
      <c r="JO400" s="394">
        <v>2.9842481014635198</v>
      </c>
      <c r="JP400" s="394">
        <v>2.9842481014635198</v>
      </c>
      <c r="JQ400" s="394">
        <v>2.9842481014635198</v>
      </c>
      <c r="JR400" s="394">
        <v>2.9842481014635198</v>
      </c>
      <c r="JS400" s="394">
        <v>2.9842481014635198</v>
      </c>
      <c r="JT400" s="394">
        <v>2.9842481014635198</v>
      </c>
      <c r="JU400" s="394">
        <v>2.9842481014635198</v>
      </c>
      <c r="JV400" s="394">
        <v>2.9842481014635198</v>
      </c>
      <c r="JW400" s="394">
        <v>2.9842481014635198</v>
      </c>
      <c r="JX400" s="394">
        <v>2.9842481014635198</v>
      </c>
      <c r="JY400" s="394">
        <v>2.9842481014635198</v>
      </c>
      <c r="JZ400" s="394">
        <v>2.9842481014635198</v>
      </c>
      <c r="KA400" s="394">
        <v>2.9842481014635198</v>
      </c>
      <c r="KB400" s="394">
        <v>2.9842481014635198</v>
      </c>
      <c r="KC400" s="394">
        <v>2.9842481014635198</v>
      </c>
    </row>
    <row r="401" spans="1:289" x14ac:dyDescent="0.25">
      <c r="A401" s="383">
        <v>392</v>
      </c>
      <c r="B401" s="384" t="s">
        <v>869</v>
      </c>
      <c r="C401" s="385" t="s">
        <v>142</v>
      </c>
      <c r="D401" s="385" t="s">
        <v>142</v>
      </c>
      <c r="E401" s="129">
        <v>2052</v>
      </c>
      <c r="F401" s="386">
        <v>101.47878999999999</v>
      </c>
      <c r="G401" s="386">
        <v>99.544974876086783</v>
      </c>
      <c r="H401" s="386">
        <v>97.648011205895827</v>
      </c>
      <c r="I401" s="386">
        <v>95.7871967353054</v>
      </c>
      <c r="J401" s="386">
        <v>93.961842592592589</v>
      </c>
      <c r="K401" s="386">
        <v>95.740730757454273</v>
      </c>
      <c r="L401" s="386">
        <v>97.553296881536127</v>
      </c>
      <c r="M401" s="386">
        <v>99.400178556879979</v>
      </c>
      <c r="N401" s="386">
        <v>101.28202544643759</v>
      </c>
      <c r="O401" s="386">
        <v>103.19949951259744</v>
      </c>
      <c r="P401" s="386">
        <v>105.01786627634155</v>
      </c>
      <c r="Q401" s="386">
        <v>106.86827251414421</v>
      </c>
      <c r="R401" s="386">
        <v>108.75128275892497</v>
      </c>
      <c r="S401" s="386">
        <v>110.66747149062738</v>
      </c>
      <c r="T401" s="386">
        <v>112.61742331148474</v>
      </c>
      <c r="U401" s="386">
        <v>114.32129231585422</v>
      </c>
      <c r="V401" s="386">
        <v>116.05094036487492</v>
      </c>
      <c r="W401" s="386">
        <v>117.80675748802763</v>
      </c>
      <c r="X401" s="386">
        <v>119.58913961582626</v>
      </c>
      <c r="Y401" s="386">
        <v>121.39848866909867</v>
      </c>
      <c r="Z401" s="386">
        <v>122.9413028632132</v>
      </c>
      <c r="AA401" s="386">
        <v>124.50372418476115</v>
      </c>
      <c r="AB401" s="386">
        <v>126.08600181439415</v>
      </c>
      <c r="AC401" s="386">
        <v>127.68838809952022</v>
      </c>
      <c r="AD401" s="386">
        <v>129.31113859454919</v>
      </c>
      <c r="AE401" s="386">
        <v>131.3756935016564</v>
      </c>
      <c r="AF401" s="386">
        <v>133.47321066561778</v>
      </c>
      <c r="AG401" s="386">
        <v>135.60421635501223</v>
      </c>
      <c r="AH401" s="386">
        <v>137.76924524071387</v>
      </c>
      <c r="AI401" s="386">
        <v>139.96884053004155</v>
      </c>
      <c r="AJ401" s="386">
        <v>141.91269434492355</v>
      </c>
      <c r="AK401" s="386">
        <v>143.88354393714658</v>
      </c>
      <c r="AL401" s="386">
        <v>145.88176421761631</v>
      </c>
      <c r="AM401" s="386">
        <v>147.90773530391152</v>
      </c>
      <c r="AN401" s="386">
        <v>149.96184259259311</v>
      </c>
      <c r="AO401" s="387">
        <v>149.96184259259311</v>
      </c>
      <c r="AP401" s="387">
        <v>149.96184259259311</v>
      </c>
      <c r="AQ401" s="387">
        <v>149.96184259259311</v>
      </c>
      <c r="AR401" s="387">
        <v>149.96184259259311</v>
      </c>
      <c r="AS401" s="387">
        <v>149.96184259259311</v>
      </c>
      <c r="AT401" s="387">
        <v>149.96184259259311</v>
      </c>
      <c r="AU401" s="387">
        <v>149.96184259259311</v>
      </c>
      <c r="AV401" s="387">
        <v>149.96184259259311</v>
      </c>
      <c r="AW401" s="387">
        <v>149.96184259259311</v>
      </c>
      <c r="AX401" s="387">
        <v>149.96184259259311</v>
      </c>
      <c r="AY401" s="387">
        <v>149.96184259259311</v>
      </c>
      <c r="AZ401" s="387">
        <v>149.96184259259311</v>
      </c>
      <c r="BA401" s="387">
        <v>149.96184259259311</v>
      </c>
      <c r="BB401" s="387">
        <v>149.96184259259311</v>
      </c>
      <c r="BC401" s="387">
        <v>149.96184259259311</v>
      </c>
      <c r="BD401" s="387">
        <v>149.96184259259311</v>
      </c>
      <c r="BE401" s="387">
        <v>149.96184259259311</v>
      </c>
      <c r="BF401" s="387">
        <v>149.96184259259311</v>
      </c>
      <c r="BG401" s="387">
        <v>149.96184259259311</v>
      </c>
      <c r="BH401" s="387">
        <v>149.96184259259311</v>
      </c>
      <c r="BI401" s="387">
        <v>149.96184259259311</v>
      </c>
      <c r="BJ401" s="387">
        <v>149.96184259259311</v>
      </c>
      <c r="BK401" s="387">
        <v>149.96184259259311</v>
      </c>
      <c r="BL401" s="387">
        <v>149.96184259259311</v>
      </c>
      <c r="BM401" s="387">
        <v>149.96184259259311</v>
      </c>
      <c r="BN401" s="387">
        <v>149.96184259259311</v>
      </c>
      <c r="BO401" s="387">
        <v>149.96184259259311</v>
      </c>
      <c r="BP401" s="387">
        <v>149.96184259259311</v>
      </c>
      <c r="CA401" s="386">
        <v>270</v>
      </c>
      <c r="CB401" s="386">
        <v>264.85478607444406</v>
      </c>
      <c r="CC401" s="386">
        <v>259.8076211353316</v>
      </c>
      <c r="CD401" s="386">
        <v>254.85663672706838</v>
      </c>
      <c r="CE401" s="386">
        <v>250.00000000000003</v>
      </c>
      <c r="CF401" s="386">
        <v>253.79429081323133</v>
      </c>
      <c r="CG401" s="386">
        <v>257.64616819756412</v>
      </c>
      <c r="CH401" s="386">
        <v>261.55650615378914</v>
      </c>
      <c r="CI401" s="386">
        <v>265.52619194754993</v>
      </c>
      <c r="CJ401" s="386">
        <v>269.5561263106656</v>
      </c>
      <c r="CK401" s="386">
        <v>273.30372271097286</v>
      </c>
      <c r="CL401" s="386">
        <v>277.10342135422235</v>
      </c>
      <c r="CM401" s="386">
        <v>280.95594660969761</v>
      </c>
      <c r="CN401" s="386">
        <v>284.86203291747432</v>
      </c>
      <c r="CO401" s="386">
        <v>288.82242492843307</v>
      </c>
      <c r="CP401" s="386">
        <v>292.00462245363934</v>
      </c>
      <c r="CQ401" s="386">
        <v>295.22188090284396</v>
      </c>
      <c r="CR401" s="386">
        <v>298.47458657148644</v>
      </c>
      <c r="CS401" s="386">
        <v>301.76313001114528</v>
      </c>
      <c r="CT401" s="386">
        <v>305.08790607643164</v>
      </c>
      <c r="CU401" s="386">
        <v>307.71953643672595</v>
      </c>
      <c r="CV401" s="386">
        <v>310.37386674092267</v>
      </c>
      <c r="CW401" s="386">
        <v>313.05109279442848</v>
      </c>
      <c r="CX401" s="386">
        <v>315.75141209163047</v>
      </c>
      <c r="CY401" s="386">
        <v>318.47502383046492</v>
      </c>
      <c r="CZ401" s="386">
        <v>322.20761689313883</v>
      </c>
      <c r="DA401" s="386">
        <v>325.98395671750211</v>
      </c>
      <c r="DB401" s="386">
        <v>329.80455602463798</v>
      </c>
      <c r="DC401" s="386">
        <v>333.66993354482662</v>
      </c>
      <c r="DD401" s="386">
        <v>337.58061408797437</v>
      </c>
      <c r="DE401" s="386">
        <v>342.14467093157958</v>
      </c>
      <c r="DF401" s="386">
        <v>346.77043337675769</v>
      </c>
      <c r="DG401" s="386">
        <v>351.45873567719929</v>
      </c>
      <c r="DH401" s="386">
        <v>356.210423365623</v>
      </c>
      <c r="DI401" s="386">
        <v>361.02635340626705</v>
      </c>
      <c r="DJ401" s="387">
        <v>361.02635340626705</v>
      </c>
      <c r="DK401" s="387">
        <v>361.02635340626705</v>
      </c>
      <c r="DL401" s="387">
        <v>361.02635340626705</v>
      </c>
      <c r="DM401" s="387">
        <v>361.02635340626705</v>
      </c>
      <c r="DN401" s="387">
        <v>361.02635340626705</v>
      </c>
      <c r="DO401" s="387">
        <v>361.02635340626705</v>
      </c>
      <c r="DP401" s="387">
        <v>361.02635340626705</v>
      </c>
      <c r="DQ401" s="387">
        <v>361.02635340626705</v>
      </c>
      <c r="DR401" s="387">
        <v>361.02635340626705</v>
      </c>
      <c r="DS401" s="387">
        <v>361.02635340626705</v>
      </c>
      <c r="DT401" s="387">
        <v>361.02635340626705</v>
      </c>
      <c r="DU401" s="387">
        <v>361.02635340626705</v>
      </c>
      <c r="DV401" s="387">
        <v>361.02635340626705</v>
      </c>
      <c r="DW401" s="387">
        <v>361.02635340626705</v>
      </c>
      <c r="DX401" s="387">
        <v>361.02635340626705</v>
      </c>
      <c r="DY401" s="387">
        <v>361.02635340626705</v>
      </c>
      <c r="DZ401" s="387">
        <v>361.02635340626705</v>
      </c>
      <c r="EA401" s="387">
        <v>361.02635340626705</v>
      </c>
      <c r="EB401" s="387">
        <v>361.02635340626705</v>
      </c>
      <c r="EC401" s="387">
        <v>361.02635340626705</v>
      </c>
      <c r="ED401" s="387">
        <v>361.02635340626705</v>
      </c>
      <c r="EE401" s="387">
        <v>361.02635340626705</v>
      </c>
      <c r="EF401" s="387">
        <v>361.02635340626705</v>
      </c>
      <c r="EG401" s="387">
        <v>361.02635340626705</v>
      </c>
      <c r="EH401" s="387">
        <v>361.02635340626705</v>
      </c>
      <c r="EI401" s="387">
        <v>361.02635340626705</v>
      </c>
      <c r="EJ401" s="387">
        <v>361.02635340626705</v>
      </c>
      <c r="EK401" s="387">
        <v>361.02635340626705</v>
      </c>
      <c r="EY401" s="386">
        <v>4939</v>
      </c>
      <c r="EZ401" s="386">
        <v>4977</v>
      </c>
      <c r="FA401" s="386">
        <v>5015</v>
      </c>
      <c r="FB401" s="386">
        <v>5053</v>
      </c>
      <c r="FC401" s="386">
        <v>5089.3999999999996</v>
      </c>
      <c r="FD401" s="386">
        <v>5151</v>
      </c>
      <c r="FE401" s="386">
        <v>5213</v>
      </c>
      <c r="FF401" s="386">
        <v>5275</v>
      </c>
      <c r="FG401" s="386">
        <v>5337</v>
      </c>
      <c r="FH401" s="386">
        <v>5399</v>
      </c>
      <c r="FI401" s="386">
        <v>5459.5</v>
      </c>
      <c r="FJ401" s="386">
        <v>5505</v>
      </c>
      <c r="FK401" s="386">
        <v>5550</v>
      </c>
      <c r="FL401" s="386">
        <v>5595</v>
      </c>
      <c r="FM401" s="386">
        <v>5640</v>
      </c>
      <c r="FN401" s="386">
        <v>5685</v>
      </c>
      <c r="FO401" s="386">
        <v>5730</v>
      </c>
      <c r="FP401" s="386">
        <v>5775</v>
      </c>
      <c r="FQ401" s="386">
        <v>5820</v>
      </c>
      <c r="FR401" s="386">
        <v>5865</v>
      </c>
      <c r="FS401" s="386">
        <v>5910</v>
      </c>
      <c r="FT401" s="386">
        <v>5955</v>
      </c>
      <c r="FU401" s="386">
        <v>6000</v>
      </c>
      <c r="FV401" s="386">
        <v>6045</v>
      </c>
      <c r="FW401" s="386">
        <v>6090</v>
      </c>
      <c r="FX401" s="386">
        <v>6135</v>
      </c>
      <c r="FY401" s="386">
        <v>6180</v>
      </c>
      <c r="FZ401" s="386">
        <v>6225</v>
      </c>
      <c r="GA401" s="386">
        <v>6270</v>
      </c>
      <c r="GB401" s="386">
        <v>6315</v>
      </c>
      <c r="GC401" s="386">
        <v>6365.8</v>
      </c>
      <c r="GD401" s="387">
        <v>6365.8</v>
      </c>
      <c r="GE401" s="387">
        <v>6365.8</v>
      </c>
      <c r="GF401" s="387">
        <v>6365.8</v>
      </c>
      <c r="GG401" s="387">
        <v>6365.8</v>
      </c>
      <c r="GH401" s="387">
        <v>6365.8</v>
      </c>
      <c r="GI401" s="387">
        <v>6365.8</v>
      </c>
      <c r="GJ401" s="387">
        <v>6365.8</v>
      </c>
      <c r="GK401" s="387">
        <v>6365.8</v>
      </c>
      <c r="GL401" s="387">
        <v>6365.8</v>
      </c>
      <c r="GM401" s="387">
        <v>6365.8</v>
      </c>
      <c r="GN401" s="387">
        <v>6365.8</v>
      </c>
      <c r="GO401" s="387">
        <v>6365.8</v>
      </c>
      <c r="GP401" s="387">
        <v>6365.8</v>
      </c>
      <c r="GQ401" s="387">
        <v>6365.8</v>
      </c>
      <c r="GR401" s="387">
        <v>6365.8</v>
      </c>
      <c r="GS401" s="387">
        <v>6365.8</v>
      </c>
      <c r="GT401" s="387">
        <v>6365.8</v>
      </c>
      <c r="GU401" s="387">
        <v>6365.8</v>
      </c>
      <c r="GV401" s="387">
        <v>6365.8</v>
      </c>
      <c r="GW401" s="387">
        <v>6365.8</v>
      </c>
      <c r="GX401" s="387">
        <v>6365.8</v>
      </c>
      <c r="GY401" s="387">
        <v>6365.8</v>
      </c>
      <c r="GZ401" s="387">
        <v>6365.8</v>
      </c>
      <c r="HA401" s="387">
        <v>6365.8</v>
      </c>
      <c r="HB401" s="387">
        <v>6365.8</v>
      </c>
      <c r="HC401" s="387">
        <v>6365.8</v>
      </c>
      <c r="HD401" s="387">
        <v>6365.8</v>
      </c>
      <c r="HE401" s="387">
        <v>6365.8</v>
      </c>
      <c r="HS401" s="394">
        <v>2.6606545072127883</v>
      </c>
      <c r="HT401" s="394">
        <v>2.6606545072127883</v>
      </c>
      <c r="HU401" s="394">
        <v>2.6606545072127883</v>
      </c>
      <c r="HV401" s="394">
        <v>2.6606545072127883</v>
      </c>
      <c r="HW401" s="394">
        <v>2.6606545072127883</v>
      </c>
      <c r="HX401" s="394">
        <v>2.650849735586243</v>
      </c>
      <c r="HY401" s="394">
        <v>2.6410810955004096</v>
      </c>
      <c r="HZ401" s="394">
        <v>2.6313484538070333</v>
      </c>
      <c r="IA401" s="394">
        <v>2.6216516778485235</v>
      </c>
      <c r="IB401" s="394">
        <v>2.611990635456146</v>
      </c>
      <c r="IC401" s="394">
        <v>2.6024497773722413</v>
      </c>
      <c r="ID401" s="394">
        <v>2.5929437693263657</v>
      </c>
      <c r="IE401" s="394">
        <v>2.5834724840212533</v>
      </c>
      <c r="IF401" s="394">
        <v>2.5740357946246184</v>
      </c>
      <c r="IG401" s="394">
        <v>2.5646335747674569</v>
      </c>
      <c r="IH401" s="394">
        <v>2.5542452900800856</v>
      </c>
      <c r="II401" s="394">
        <v>2.5438990840973714</v>
      </c>
      <c r="IJ401" s="394">
        <v>2.5335947863756423</v>
      </c>
      <c r="IK401" s="394">
        <v>2.5233322271616241</v>
      </c>
      <c r="IL401" s="394">
        <v>2.5131112373896474</v>
      </c>
      <c r="IM401" s="394">
        <v>2.5029793020747508</v>
      </c>
      <c r="IN401" s="394">
        <v>2.492888214976877</v>
      </c>
      <c r="IO401" s="394">
        <v>2.4828378114111169</v>
      </c>
      <c r="IP401" s="394">
        <v>2.4728279273565117</v>
      </c>
      <c r="IQ401" s="394">
        <v>2.4628583994533746</v>
      </c>
      <c r="IR401" s="394">
        <v>2.4525664398420579</v>
      </c>
      <c r="IS401" s="394">
        <v>2.442317488969151</v>
      </c>
      <c r="IT401" s="394">
        <v>2.4321113671068213</v>
      </c>
      <c r="IU401" s="394">
        <v>2.421947895278298</v>
      </c>
      <c r="IV401" s="394">
        <v>2.411826895254729</v>
      </c>
      <c r="IW401" s="394">
        <v>2.4109518356404784</v>
      </c>
      <c r="IX401" s="394">
        <v>2.4100770935155675</v>
      </c>
      <c r="IY401" s="394">
        <v>2.4092026687648054</v>
      </c>
      <c r="IZ401" s="394">
        <v>2.408328561273041</v>
      </c>
      <c r="JA401" s="394">
        <v>2.4074547709251659</v>
      </c>
      <c r="JB401" s="394">
        <v>2.4074547709251659</v>
      </c>
      <c r="JC401" s="394">
        <v>2.4074547709251659</v>
      </c>
      <c r="JD401" s="394">
        <v>2.4074547709251659</v>
      </c>
      <c r="JE401" s="394">
        <v>2.4074547709251659</v>
      </c>
      <c r="JF401" s="394">
        <v>2.4074547709251659</v>
      </c>
      <c r="JG401" s="394">
        <v>2.4074547709251659</v>
      </c>
      <c r="JH401" s="394">
        <v>2.4074547709251659</v>
      </c>
      <c r="JI401" s="394">
        <v>2.4074547709251659</v>
      </c>
      <c r="JJ401" s="394">
        <v>2.4074547709251659</v>
      </c>
      <c r="JK401" s="394">
        <v>2.4074547709251659</v>
      </c>
      <c r="JL401" s="394">
        <v>2.4074547709251659</v>
      </c>
      <c r="JM401" s="394">
        <v>2.4074547709251659</v>
      </c>
      <c r="JN401" s="394">
        <v>2.4074547709251659</v>
      </c>
      <c r="JO401" s="394">
        <v>2.4074547709251659</v>
      </c>
      <c r="JP401" s="394">
        <v>2.4074547709251659</v>
      </c>
      <c r="JQ401" s="394">
        <v>2.4074547709251659</v>
      </c>
      <c r="JR401" s="394">
        <v>2.4074547709251659</v>
      </c>
      <c r="JS401" s="394">
        <v>2.4074547709251659</v>
      </c>
      <c r="JT401" s="394">
        <v>2.4074547709251659</v>
      </c>
      <c r="JU401" s="394">
        <v>2.4074547709251659</v>
      </c>
      <c r="JV401" s="394">
        <v>2.4074547709251659</v>
      </c>
      <c r="JW401" s="394">
        <v>2.4074547709251659</v>
      </c>
      <c r="JX401" s="394">
        <v>2.4074547709251659</v>
      </c>
      <c r="JY401" s="394">
        <v>2.4074547709251659</v>
      </c>
      <c r="JZ401" s="394">
        <v>2.4074547709251659</v>
      </c>
      <c r="KA401" s="394">
        <v>2.4074547709251659</v>
      </c>
      <c r="KB401" s="394">
        <v>2.4074547709251659</v>
      </c>
      <c r="KC401" s="394">
        <v>2.4074547709251659</v>
      </c>
    </row>
    <row r="402" spans="1:289" x14ac:dyDescent="0.25">
      <c r="A402" s="383">
        <v>393</v>
      </c>
      <c r="B402" s="384" t="s">
        <v>869</v>
      </c>
      <c r="C402" s="385" t="s">
        <v>142</v>
      </c>
      <c r="D402" s="385" t="s">
        <v>142</v>
      </c>
      <c r="E402" s="129">
        <v>2052</v>
      </c>
      <c r="F402" s="386">
        <v>780.78863000000001</v>
      </c>
      <c r="G402" s="386">
        <v>786.59205370602922</v>
      </c>
      <c r="H402" s="386">
        <v>792.43861293608848</v>
      </c>
      <c r="I402" s="386">
        <v>798.32862830668398</v>
      </c>
      <c r="J402" s="386">
        <v>804.26242281739133</v>
      </c>
      <c r="K402" s="386">
        <v>812.89295936689189</v>
      </c>
      <c r="L402" s="386">
        <v>821.61611016644201</v>
      </c>
      <c r="M402" s="386">
        <v>830.43286905915488</v>
      </c>
      <c r="N402" s="386">
        <v>839.34424055306965</v>
      </c>
      <c r="O402" s="386">
        <v>848.35123993559637</v>
      </c>
      <c r="P402" s="386">
        <v>857.15638970074281</v>
      </c>
      <c r="Q402" s="386">
        <v>866.05292928031633</v>
      </c>
      <c r="R402" s="386">
        <v>875.04180722129263</v>
      </c>
      <c r="S402" s="386">
        <v>884.12398191574209</v>
      </c>
      <c r="T402" s="386">
        <v>893.30042170301306</v>
      </c>
      <c r="U402" s="386">
        <v>901.39757781317519</v>
      </c>
      <c r="V402" s="386">
        <v>909.56812909418852</v>
      </c>
      <c r="W402" s="386">
        <v>917.81274082297637</v>
      </c>
      <c r="X402" s="386">
        <v>926.13208430674126</v>
      </c>
      <c r="Y402" s="386">
        <v>934.52683693762549</v>
      </c>
      <c r="Z402" s="386">
        <v>941.76786228593744</v>
      </c>
      <c r="AA402" s="386">
        <v>949.06499351160096</v>
      </c>
      <c r="AB402" s="386">
        <v>956.41866534165001</v>
      </c>
      <c r="AC402" s="386">
        <v>963.82931587152859</v>
      </c>
      <c r="AD402" s="386">
        <v>971.29738659118971</v>
      </c>
      <c r="AE402" s="386">
        <v>981.00671628990199</v>
      </c>
      <c r="AF402" s="386">
        <v>990.81310285760173</v>
      </c>
      <c r="AG402" s="386">
        <v>1000.7175164988356</v>
      </c>
      <c r="AH402" s="386">
        <v>1010.7209371165554</v>
      </c>
      <c r="AI402" s="386">
        <v>1020.8243544090659</v>
      </c>
      <c r="AJ402" s="386">
        <v>1029.9474386569295</v>
      </c>
      <c r="AK402" s="386">
        <v>1039.152055703099</v>
      </c>
      <c r="AL402" s="386">
        <v>1048.4389342043551</v>
      </c>
      <c r="AM402" s="386">
        <v>1057.8088093294677</v>
      </c>
      <c r="AN402" s="386">
        <v>1067.2624228173938</v>
      </c>
      <c r="AO402" s="387">
        <v>1067.2624228173938</v>
      </c>
      <c r="AP402" s="387">
        <v>1067.2624228173938</v>
      </c>
      <c r="AQ402" s="387">
        <v>1067.2624228173938</v>
      </c>
      <c r="AR402" s="387">
        <v>1067.2624228173938</v>
      </c>
      <c r="AS402" s="387">
        <v>1067.2624228173938</v>
      </c>
      <c r="AT402" s="387">
        <v>1067.2624228173938</v>
      </c>
      <c r="AU402" s="387">
        <v>1067.2624228173938</v>
      </c>
      <c r="AV402" s="387">
        <v>1067.2624228173938</v>
      </c>
      <c r="AW402" s="387">
        <v>1067.2624228173938</v>
      </c>
      <c r="AX402" s="387">
        <v>1067.2624228173938</v>
      </c>
      <c r="AY402" s="387">
        <v>1067.2624228173938</v>
      </c>
      <c r="AZ402" s="387">
        <v>1067.2624228173938</v>
      </c>
      <c r="BA402" s="387">
        <v>1067.2624228173938</v>
      </c>
      <c r="BB402" s="387">
        <v>1067.2624228173938</v>
      </c>
      <c r="BC402" s="387">
        <v>1067.2624228173938</v>
      </c>
      <c r="BD402" s="387">
        <v>1067.2624228173938</v>
      </c>
      <c r="BE402" s="387">
        <v>1067.2624228173938</v>
      </c>
      <c r="BF402" s="387">
        <v>1067.2624228173938</v>
      </c>
      <c r="BG402" s="387">
        <v>1067.2624228173938</v>
      </c>
      <c r="BH402" s="387">
        <v>1067.2624228173938</v>
      </c>
      <c r="BI402" s="387">
        <v>1067.2624228173938</v>
      </c>
      <c r="BJ402" s="387">
        <v>1067.2624228173938</v>
      </c>
      <c r="BK402" s="387">
        <v>1067.2624228173938</v>
      </c>
      <c r="BL402" s="387">
        <v>1067.2624228173938</v>
      </c>
      <c r="BM402" s="387">
        <v>1067.2624228173938</v>
      </c>
      <c r="BN402" s="387">
        <v>1067.2624228173938</v>
      </c>
      <c r="BO402" s="387">
        <v>1067.2624228173938</v>
      </c>
      <c r="BP402" s="387">
        <v>1067.2624228173938</v>
      </c>
      <c r="CA402" s="386">
        <v>2750</v>
      </c>
      <c r="CB402" s="386">
        <v>2769.7854481908566</v>
      </c>
      <c r="CC402" s="386">
        <v>2789.7132469126636</v>
      </c>
      <c r="CD402" s="386">
        <v>2809.7844203359864</v>
      </c>
      <c r="CE402" s="386">
        <v>2830</v>
      </c>
      <c r="CF402" s="386">
        <v>2863.1049758107442</v>
      </c>
      <c r="CG402" s="386">
        <v>2896.5972093682835</v>
      </c>
      <c r="CH402" s="386">
        <v>2930.481230763904</v>
      </c>
      <c r="CI402" s="386">
        <v>2964.7616230813169</v>
      </c>
      <c r="CJ402" s="386">
        <v>2999.4430230165563</v>
      </c>
      <c r="CK402" s="386">
        <v>3033.5405780966435</v>
      </c>
      <c r="CL402" s="386">
        <v>3068.0257528959646</v>
      </c>
      <c r="CM402" s="386">
        <v>3102.9029538608579</v>
      </c>
      <c r="CN402" s="386">
        <v>3138.1766375299781</v>
      </c>
      <c r="CO402" s="386">
        <v>3173.8513111037437</v>
      </c>
      <c r="CP402" s="386">
        <v>3201.8270902934755</v>
      </c>
      <c r="CQ402" s="386">
        <v>3230.0494608148597</v>
      </c>
      <c r="CR402" s="386">
        <v>3258.5205962368414</v>
      </c>
      <c r="CS402" s="386">
        <v>3287.2426892871968</v>
      </c>
      <c r="CT402" s="386">
        <v>3316.2179520214086</v>
      </c>
      <c r="CU402" s="386">
        <v>3341.2335404208388</v>
      </c>
      <c r="CV402" s="386">
        <v>3366.4378316353504</v>
      </c>
      <c r="CW402" s="386">
        <v>3391.8322491274603</v>
      </c>
      <c r="CX402" s="386">
        <v>3417.4182270974447</v>
      </c>
      <c r="CY402" s="386">
        <v>3443.1972105643417</v>
      </c>
      <c r="CZ402" s="386">
        <v>3476.7433165533944</v>
      </c>
      <c r="DA402" s="386">
        <v>3510.616252856893</v>
      </c>
      <c r="DB402" s="386">
        <v>3544.8192036910468</v>
      </c>
      <c r="DC402" s="386">
        <v>3579.3553842949914</v>
      </c>
      <c r="DD402" s="386">
        <v>3614.2280412330383</v>
      </c>
      <c r="DE402" s="386">
        <v>3645.7463045781174</v>
      </c>
      <c r="DF402" s="386">
        <v>3677.5394263197772</v>
      </c>
      <c r="DG402" s="386">
        <v>3709.6098033901499</v>
      </c>
      <c r="DH402" s="386">
        <v>3741.9598536240719</v>
      </c>
      <c r="DI402" s="386">
        <v>3774.5920159413654</v>
      </c>
      <c r="DJ402" s="387">
        <v>3774.5920159413654</v>
      </c>
      <c r="DK402" s="387">
        <v>3774.5920159413654</v>
      </c>
      <c r="DL402" s="387">
        <v>3774.5920159413654</v>
      </c>
      <c r="DM402" s="387">
        <v>3774.5920159413654</v>
      </c>
      <c r="DN402" s="387">
        <v>3774.5920159413654</v>
      </c>
      <c r="DO402" s="387">
        <v>3774.5920159413654</v>
      </c>
      <c r="DP402" s="387">
        <v>3774.5920159413654</v>
      </c>
      <c r="DQ402" s="387">
        <v>3774.5920159413654</v>
      </c>
      <c r="DR402" s="387">
        <v>3774.5920159413654</v>
      </c>
      <c r="DS402" s="387">
        <v>3774.5920159413654</v>
      </c>
      <c r="DT402" s="387">
        <v>3774.5920159413654</v>
      </c>
      <c r="DU402" s="387">
        <v>3774.5920159413654</v>
      </c>
      <c r="DV402" s="387">
        <v>3774.5920159413654</v>
      </c>
      <c r="DW402" s="387">
        <v>3774.5920159413654</v>
      </c>
      <c r="DX402" s="387">
        <v>3774.5920159413654</v>
      </c>
      <c r="DY402" s="387">
        <v>3774.5920159413654</v>
      </c>
      <c r="DZ402" s="387">
        <v>3774.5920159413654</v>
      </c>
      <c r="EA402" s="387">
        <v>3774.5920159413654</v>
      </c>
      <c r="EB402" s="387">
        <v>3774.5920159413654</v>
      </c>
      <c r="EC402" s="387">
        <v>3774.5920159413654</v>
      </c>
      <c r="ED402" s="387">
        <v>3774.5920159413654</v>
      </c>
      <c r="EE402" s="387">
        <v>3774.5920159413654</v>
      </c>
      <c r="EF402" s="387">
        <v>3774.5920159413654</v>
      </c>
      <c r="EG402" s="387">
        <v>3774.5920159413654</v>
      </c>
      <c r="EH402" s="387">
        <v>3774.5920159413654</v>
      </c>
      <c r="EI402" s="387">
        <v>3774.5920159413654</v>
      </c>
      <c r="EJ402" s="387">
        <v>3774.5920159413654</v>
      </c>
      <c r="EK402" s="387">
        <v>3774.5920159413654</v>
      </c>
      <c r="EY402" s="386">
        <v>232</v>
      </c>
      <c r="EZ402" s="386">
        <v>234</v>
      </c>
      <c r="FA402" s="386">
        <v>236</v>
      </c>
      <c r="FB402" s="386">
        <v>238</v>
      </c>
      <c r="FC402" s="386">
        <v>240.3</v>
      </c>
      <c r="FD402" s="386">
        <v>243</v>
      </c>
      <c r="FE402" s="386">
        <v>246</v>
      </c>
      <c r="FF402" s="386">
        <v>249</v>
      </c>
      <c r="FG402" s="386">
        <v>252</v>
      </c>
      <c r="FH402" s="386">
        <v>255</v>
      </c>
      <c r="FI402" s="386">
        <v>257.10000000000002</v>
      </c>
      <c r="FJ402" s="386">
        <v>260</v>
      </c>
      <c r="FK402" s="386">
        <v>263</v>
      </c>
      <c r="FL402" s="386">
        <v>266</v>
      </c>
      <c r="FM402" s="386">
        <v>269</v>
      </c>
      <c r="FN402" s="386">
        <v>272</v>
      </c>
      <c r="FO402" s="386">
        <v>275</v>
      </c>
      <c r="FP402" s="386">
        <v>278</v>
      </c>
      <c r="FQ402" s="386">
        <v>281</v>
      </c>
      <c r="FR402" s="386">
        <v>284</v>
      </c>
      <c r="FS402" s="386">
        <v>287</v>
      </c>
      <c r="FT402" s="386">
        <v>290</v>
      </c>
      <c r="FU402" s="386">
        <v>293</v>
      </c>
      <c r="FV402" s="386">
        <v>296</v>
      </c>
      <c r="FW402" s="386">
        <v>299</v>
      </c>
      <c r="FX402" s="386">
        <v>302</v>
      </c>
      <c r="FY402" s="386">
        <v>305</v>
      </c>
      <c r="FZ402" s="386">
        <v>308</v>
      </c>
      <c r="GA402" s="386">
        <v>311</v>
      </c>
      <c r="GB402" s="386">
        <v>314</v>
      </c>
      <c r="GC402" s="386">
        <v>308.8</v>
      </c>
      <c r="GD402" s="387">
        <v>308.8</v>
      </c>
      <c r="GE402" s="387">
        <v>308.8</v>
      </c>
      <c r="GF402" s="387">
        <v>308.8</v>
      </c>
      <c r="GG402" s="387">
        <v>308.8</v>
      </c>
      <c r="GH402" s="387">
        <v>308.8</v>
      </c>
      <c r="GI402" s="387">
        <v>308.8</v>
      </c>
      <c r="GJ402" s="387">
        <v>308.8</v>
      </c>
      <c r="GK402" s="387">
        <v>308.8</v>
      </c>
      <c r="GL402" s="387">
        <v>308.8</v>
      </c>
      <c r="GM402" s="387">
        <v>308.8</v>
      </c>
      <c r="GN402" s="387">
        <v>308.8</v>
      </c>
      <c r="GO402" s="387">
        <v>308.8</v>
      </c>
      <c r="GP402" s="387">
        <v>308.8</v>
      </c>
      <c r="GQ402" s="387">
        <v>308.8</v>
      </c>
      <c r="GR402" s="387">
        <v>308.8</v>
      </c>
      <c r="GS402" s="387">
        <v>308.8</v>
      </c>
      <c r="GT402" s="387">
        <v>308.8</v>
      </c>
      <c r="GU402" s="387">
        <v>308.8</v>
      </c>
      <c r="GV402" s="387">
        <v>308.8</v>
      </c>
      <c r="GW402" s="387">
        <v>308.8</v>
      </c>
      <c r="GX402" s="387">
        <v>308.8</v>
      </c>
      <c r="GY402" s="387">
        <v>308.8</v>
      </c>
      <c r="GZ402" s="387">
        <v>308.8</v>
      </c>
      <c r="HA402" s="387">
        <v>308.8</v>
      </c>
      <c r="HB402" s="387">
        <v>308.8</v>
      </c>
      <c r="HC402" s="387">
        <v>308.8</v>
      </c>
      <c r="HD402" s="387">
        <v>308.8</v>
      </c>
      <c r="HE402" s="387">
        <v>308.8</v>
      </c>
      <c r="HS402" s="394">
        <v>3.5220799770099109</v>
      </c>
      <c r="HT402" s="394">
        <v>3.5212476850497154</v>
      </c>
      <c r="HU402" s="394">
        <v>3.5204155897658898</v>
      </c>
      <c r="HV402" s="394">
        <v>3.5195836911119596</v>
      </c>
      <c r="HW402" s="394">
        <v>3.5187519890414607</v>
      </c>
      <c r="HX402" s="394">
        <v>3.522118063417139</v>
      </c>
      <c r="HY402" s="394">
        <v>3.5254873578142161</v>
      </c>
      <c r="HZ402" s="394">
        <v>3.5288598753129974</v>
      </c>
      <c r="IA402" s="394">
        <v>3.5322356189967357</v>
      </c>
      <c r="IB402" s="394">
        <v>3.5356145919516337</v>
      </c>
      <c r="IC402" s="394">
        <v>3.5390747995890659</v>
      </c>
      <c r="ID402" s="394">
        <v>3.5425383936354464</v>
      </c>
      <c r="IE402" s="394">
        <v>3.5460053774049598</v>
      </c>
      <c r="IF402" s="394">
        <v>3.5494757542150341</v>
      </c>
      <c r="IG402" s="394">
        <v>3.5529495273863461</v>
      </c>
      <c r="IH402" s="394">
        <v>3.5520697737631268</v>
      </c>
      <c r="II402" s="394">
        <v>3.5511902379776306</v>
      </c>
      <c r="IJ402" s="394">
        <v>3.5503109199759195</v>
      </c>
      <c r="IK402" s="394">
        <v>3.5494318197040666</v>
      </c>
      <c r="IL402" s="394">
        <v>3.548552937108159</v>
      </c>
      <c r="IM402" s="394">
        <v>3.5478313438204596</v>
      </c>
      <c r="IN402" s="394">
        <v>3.5471098972677475</v>
      </c>
      <c r="IO402" s="394">
        <v>3.5463885974201856</v>
      </c>
      <c r="IP402" s="394">
        <v>3.5456674442479414</v>
      </c>
      <c r="IQ402" s="394">
        <v>3.5449464377211921</v>
      </c>
      <c r="IR402" s="394">
        <v>3.5440565888296787</v>
      </c>
      <c r="IS402" s="394">
        <v>3.5431669633071392</v>
      </c>
      <c r="IT402" s="394">
        <v>3.5422775610975044</v>
      </c>
      <c r="IU402" s="394">
        <v>3.5413883821447181</v>
      </c>
      <c r="IV402" s="394">
        <v>3.5404994263927412</v>
      </c>
      <c r="IW402" s="394">
        <v>3.5397401534705866</v>
      </c>
      <c r="IX402" s="394">
        <v>3.5389810433772593</v>
      </c>
      <c r="IY402" s="394">
        <v>3.5382220960778401</v>
      </c>
      <c r="IZ402" s="394">
        <v>3.5374633115374179</v>
      </c>
      <c r="JA402" s="394">
        <v>3.5367046897210859</v>
      </c>
      <c r="JB402" s="394">
        <v>3.5367046897210859</v>
      </c>
      <c r="JC402" s="394">
        <v>3.5367046897210859</v>
      </c>
      <c r="JD402" s="394">
        <v>3.5367046897210859</v>
      </c>
      <c r="JE402" s="394">
        <v>3.5367046897210859</v>
      </c>
      <c r="JF402" s="394">
        <v>3.5367046897210859</v>
      </c>
      <c r="JG402" s="394">
        <v>3.5367046897210859</v>
      </c>
      <c r="JH402" s="394">
        <v>3.5367046897210859</v>
      </c>
      <c r="JI402" s="394">
        <v>3.5367046897210859</v>
      </c>
      <c r="JJ402" s="394">
        <v>3.5367046897210859</v>
      </c>
      <c r="JK402" s="394">
        <v>3.5367046897210859</v>
      </c>
      <c r="JL402" s="394">
        <v>3.5367046897210859</v>
      </c>
      <c r="JM402" s="394">
        <v>3.5367046897210859</v>
      </c>
      <c r="JN402" s="394">
        <v>3.5367046897210859</v>
      </c>
      <c r="JO402" s="394">
        <v>3.5367046897210859</v>
      </c>
      <c r="JP402" s="394">
        <v>3.5367046897210859</v>
      </c>
      <c r="JQ402" s="394">
        <v>3.5367046897210859</v>
      </c>
      <c r="JR402" s="394">
        <v>3.5367046897210859</v>
      </c>
      <c r="JS402" s="394">
        <v>3.5367046897210859</v>
      </c>
      <c r="JT402" s="394">
        <v>3.5367046897210859</v>
      </c>
      <c r="JU402" s="394">
        <v>3.5367046897210859</v>
      </c>
      <c r="JV402" s="394">
        <v>3.5367046897210859</v>
      </c>
      <c r="JW402" s="394">
        <v>3.5367046897210859</v>
      </c>
      <c r="JX402" s="394">
        <v>3.5367046897210859</v>
      </c>
      <c r="JY402" s="394">
        <v>3.5367046897210859</v>
      </c>
      <c r="JZ402" s="394">
        <v>3.5367046897210859</v>
      </c>
      <c r="KA402" s="394">
        <v>3.5367046897210859</v>
      </c>
      <c r="KB402" s="394">
        <v>3.5367046897210859</v>
      </c>
      <c r="KC402" s="394">
        <v>3.5367046897210859</v>
      </c>
    </row>
    <row r="403" spans="1:289" x14ac:dyDescent="0.25">
      <c r="A403" s="383">
        <v>394</v>
      </c>
      <c r="B403" s="384" t="s">
        <v>871</v>
      </c>
      <c r="C403" s="385" t="s">
        <v>142</v>
      </c>
      <c r="D403" s="385" t="s">
        <v>142</v>
      </c>
      <c r="E403" s="129">
        <v>2052</v>
      </c>
      <c r="F403" s="386">
        <v>2036.4744000000001</v>
      </c>
      <c r="G403" s="386">
        <v>2006.7631661467169</v>
      </c>
      <c r="H403" s="386">
        <v>1977.4854056614686</v>
      </c>
      <c r="I403" s="386">
        <v>1948.6347943652686</v>
      </c>
      <c r="J403" s="386">
        <v>1920.2051003460206</v>
      </c>
      <c r="K403" s="386">
        <v>1922.962957399707</v>
      </c>
      <c r="L403" s="386">
        <v>1925.724775371697</v>
      </c>
      <c r="M403" s="386">
        <v>1928.490559950782</v>
      </c>
      <c r="N403" s="386">
        <v>1931.260316833924</v>
      </c>
      <c r="O403" s="386">
        <v>1934.0340517262664</v>
      </c>
      <c r="P403" s="386">
        <v>1936.8456281280655</v>
      </c>
      <c r="Q403" s="386">
        <v>1939.6612918218418</v>
      </c>
      <c r="R403" s="386">
        <v>1942.4810487494419</v>
      </c>
      <c r="S403" s="386">
        <v>1945.3049048613502</v>
      </c>
      <c r="T403" s="386">
        <v>1948.132866116702</v>
      </c>
      <c r="U403" s="386">
        <v>1950.7179537847805</v>
      </c>
      <c r="V403" s="386">
        <v>1953.3064717518741</v>
      </c>
      <c r="W403" s="386">
        <v>1955.8984245698405</v>
      </c>
      <c r="X403" s="386">
        <v>1958.4938167965774</v>
      </c>
      <c r="Y403" s="386">
        <v>1961.0926529960302</v>
      </c>
      <c r="Z403" s="386">
        <v>1963.4022479809455</v>
      </c>
      <c r="AA403" s="386">
        <v>1965.714562994915</v>
      </c>
      <c r="AB403" s="386">
        <v>1968.0296012413396</v>
      </c>
      <c r="AC403" s="386">
        <v>1970.3473659273925</v>
      </c>
      <c r="AD403" s="386">
        <v>1972.6678602640229</v>
      </c>
      <c r="AE403" s="386">
        <v>1975.7211608147186</v>
      </c>
      <c r="AF403" s="386">
        <v>1978.7791872721118</v>
      </c>
      <c r="AG403" s="386">
        <v>1981.8419469509736</v>
      </c>
      <c r="AH403" s="386">
        <v>1984.9094471773965</v>
      </c>
      <c r="AI403" s="386">
        <v>1987.9816952888123</v>
      </c>
      <c r="AJ403" s="386">
        <v>1990.8182699432064</v>
      </c>
      <c r="AK403" s="386">
        <v>1993.6588919969245</v>
      </c>
      <c r="AL403" s="386">
        <v>1996.5035672250453</v>
      </c>
      <c r="AM403" s="386">
        <v>1999.3523014108875</v>
      </c>
      <c r="AN403" s="386">
        <v>2002.2051003460217</v>
      </c>
      <c r="AO403" s="387">
        <v>2002.2051003460217</v>
      </c>
      <c r="AP403" s="387">
        <v>2002.2051003460217</v>
      </c>
      <c r="AQ403" s="387">
        <v>2002.2051003460217</v>
      </c>
      <c r="AR403" s="387">
        <v>2002.2051003460217</v>
      </c>
      <c r="AS403" s="387">
        <v>2002.2051003460217</v>
      </c>
      <c r="AT403" s="387">
        <v>2002.2051003460217</v>
      </c>
      <c r="AU403" s="387">
        <v>2002.2051003460217</v>
      </c>
      <c r="AV403" s="387">
        <v>2002.2051003460217</v>
      </c>
      <c r="AW403" s="387">
        <v>2002.2051003460217</v>
      </c>
      <c r="AX403" s="387">
        <v>2002.2051003460217</v>
      </c>
      <c r="AY403" s="387">
        <v>2002.2051003460217</v>
      </c>
      <c r="AZ403" s="387">
        <v>2002.2051003460217</v>
      </c>
      <c r="BA403" s="387">
        <v>2002.2051003460217</v>
      </c>
      <c r="BB403" s="387">
        <v>2002.2051003460217</v>
      </c>
      <c r="BC403" s="387">
        <v>2002.2051003460217</v>
      </c>
      <c r="BD403" s="387">
        <v>2002.2051003460217</v>
      </c>
      <c r="BE403" s="387">
        <v>2002.2051003460217</v>
      </c>
      <c r="BF403" s="387">
        <v>2002.2051003460217</v>
      </c>
      <c r="BG403" s="387">
        <v>2002.2051003460217</v>
      </c>
      <c r="BH403" s="387">
        <v>2002.2051003460217</v>
      </c>
      <c r="BI403" s="387">
        <v>2002.2051003460217</v>
      </c>
      <c r="BJ403" s="387">
        <v>2002.2051003460217</v>
      </c>
      <c r="BK403" s="387">
        <v>2002.2051003460217</v>
      </c>
      <c r="BL403" s="387">
        <v>2002.2051003460217</v>
      </c>
      <c r="BM403" s="387">
        <v>2002.2051003460217</v>
      </c>
      <c r="BN403" s="387">
        <v>2002.2051003460217</v>
      </c>
      <c r="BO403" s="387">
        <v>2002.2051003460217</v>
      </c>
      <c r="BP403" s="387">
        <v>2002.2051003460217</v>
      </c>
      <c r="CA403" s="386">
        <v>5780</v>
      </c>
      <c r="CB403" s="386">
        <v>5695.6724328712526</v>
      </c>
      <c r="CC403" s="386">
        <v>5612.5751665345206</v>
      </c>
      <c r="CD403" s="386">
        <v>5530.6902514616686</v>
      </c>
      <c r="CE403" s="386">
        <v>5450</v>
      </c>
      <c r="CF403" s="386">
        <v>5434.8186602215173</v>
      </c>
      <c r="CG403" s="386">
        <v>5419.6796090811022</v>
      </c>
      <c r="CH403" s="386">
        <v>5404.5827287809234</v>
      </c>
      <c r="CI403" s="386">
        <v>5389.527901851282</v>
      </c>
      <c r="CJ403" s="386">
        <v>5374.5150111496987</v>
      </c>
      <c r="CK403" s="386">
        <v>5359.1488993012426</v>
      </c>
      <c r="CL403" s="386">
        <v>5343.8267202342286</v>
      </c>
      <c r="CM403" s="386">
        <v>5328.5483483417811</v>
      </c>
      <c r="CN403" s="386">
        <v>5313.3136583761452</v>
      </c>
      <c r="CO403" s="386">
        <v>5298.1225254476558</v>
      </c>
      <c r="CP403" s="386">
        <v>5280.947033401827</v>
      </c>
      <c r="CQ403" s="386">
        <v>5263.8272209907364</v>
      </c>
      <c r="CR403" s="386">
        <v>5246.7629077117399</v>
      </c>
      <c r="CS403" s="386">
        <v>5229.7539136473488</v>
      </c>
      <c r="CT403" s="386">
        <v>5212.8000594633313</v>
      </c>
      <c r="CU403" s="386">
        <v>5194.5638392218152</v>
      </c>
      <c r="CV403" s="386">
        <v>5176.3914157353838</v>
      </c>
      <c r="CW403" s="386">
        <v>5158.2825658203992</v>
      </c>
      <c r="CX403" s="386">
        <v>5140.2370670740002</v>
      </c>
      <c r="CY403" s="386">
        <v>5122.2546978713699</v>
      </c>
      <c r="CZ403" s="386">
        <v>5105.6638655145098</v>
      </c>
      <c r="DA403" s="386">
        <v>5089.126770375834</v>
      </c>
      <c r="DB403" s="386">
        <v>5072.6432384020727</v>
      </c>
      <c r="DC403" s="386">
        <v>5056.2130961037092</v>
      </c>
      <c r="DD403" s="386">
        <v>5039.8361705531552</v>
      </c>
      <c r="DE403" s="386">
        <v>5047.0851092697294</v>
      </c>
      <c r="DF403" s="386">
        <v>5054.3444743396094</v>
      </c>
      <c r="DG403" s="386">
        <v>5061.6142807593133</v>
      </c>
      <c r="DH403" s="386">
        <v>5068.8945435469295</v>
      </c>
      <c r="DI403" s="386">
        <v>5076.1852777421491</v>
      </c>
      <c r="DJ403" s="387">
        <v>5076.1852777421491</v>
      </c>
      <c r="DK403" s="387">
        <v>5076.1852777421491</v>
      </c>
      <c r="DL403" s="387">
        <v>5076.1852777421491</v>
      </c>
      <c r="DM403" s="387">
        <v>5076.1852777421491</v>
      </c>
      <c r="DN403" s="387">
        <v>5076.1852777421491</v>
      </c>
      <c r="DO403" s="387">
        <v>5076.1852777421491</v>
      </c>
      <c r="DP403" s="387">
        <v>5076.1852777421491</v>
      </c>
      <c r="DQ403" s="387">
        <v>5076.1852777421491</v>
      </c>
      <c r="DR403" s="387">
        <v>5076.1852777421491</v>
      </c>
      <c r="DS403" s="387">
        <v>5076.1852777421491</v>
      </c>
      <c r="DT403" s="387">
        <v>5076.1852777421491</v>
      </c>
      <c r="DU403" s="387">
        <v>5076.1852777421491</v>
      </c>
      <c r="DV403" s="387">
        <v>5076.1852777421491</v>
      </c>
      <c r="DW403" s="387">
        <v>5076.1852777421491</v>
      </c>
      <c r="DX403" s="387">
        <v>5076.1852777421491</v>
      </c>
      <c r="DY403" s="387">
        <v>5076.1852777421491</v>
      </c>
      <c r="DZ403" s="387">
        <v>5076.1852777421491</v>
      </c>
      <c r="EA403" s="387">
        <v>5076.1852777421491</v>
      </c>
      <c r="EB403" s="387">
        <v>5076.1852777421491</v>
      </c>
      <c r="EC403" s="387">
        <v>5076.1852777421491</v>
      </c>
      <c r="ED403" s="387">
        <v>5076.1852777421491</v>
      </c>
      <c r="EE403" s="387">
        <v>5076.1852777421491</v>
      </c>
      <c r="EF403" s="387">
        <v>5076.1852777421491</v>
      </c>
      <c r="EG403" s="387">
        <v>5076.1852777421491</v>
      </c>
      <c r="EH403" s="387">
        <v>5076.1852777421491</v>
      </c>
      <c r="EI403" s="387">
        <v>5076.1852777421491</v>
      </c>
      <c r="EJ403" s="387">
        <v>5076.1852777421491</v>
      </c>
      <c r="EK403" s="387">
        <v>5076.1852777421491</v>
      </c>
      <c r="EY403" s="386">
        <v>1252</v>
      </c>
      <c r="EZ403" s="386">
        <v>1261</v>
      </c>
      <c r="FA403" s="386">
        <v>1270</v>
      </c>
      <c r="FB403" s="386">
        <v>1279</v>
      </c>
      <c r="FC403" s="386">
        <v>1289.0999999999999</v>
      </c>
      <c r="FD403" s="386">
        <v>1303</v>
      </c>
      <c r="FE403" s="386">
        <v>1317</v>
      </c>
      <c r="FF403" s="386">
        <v>1331</v>
      </c>
      <c r="FG403" s="386">
        <v>1345</v>
      </c>
      <c r="FH403" s="386">
        <v>1359</v>
      </c>
      <c r="FI403" s="386">
        <v>1372.1999999999998</v>
      </c>
      <c r="FJ403" s="386">
        <v>1383</v>
      </c>
      <c r="FK403" s="386">
        <v>1394</v>
      </c>
      <c r="FL403" s="386">
        <v>1405</v>
      </c>
      <c r="FM403" s="386">
        <v>1416</v>
      </c>
      <c r="FN403" s="386">
        <v>1427</v>
      </c>
      <c r="FO403" s="386">
        <v>1438</v>
      </c>
      <c r="FP403" s="386">
        <v>1449</v>
      </c>
      <c r="FQ403" s="386">
        <v>1460</v>
      </c>
      <c r="FR403" s="386">
        <v>1471</v>
      </c>
      <c r="FS403" s="386">
        <v>1482</v>
      </c>
      <c r="FT403" s="386">
        <v>1493</v>
      </c>
      <c r="FU403" s="386">
        <v>1504</v>
      </c>
      <c r="FV403" s="386">
        <v>1515</v>
      </c>
      <c r="FW403" s="386">
        <v>1526</v>
      </c>
      <c r="FX403" s="386">
        <v>1537</v>
      </c>
      <c r="FY403" s="386">
        <v>1548</v>
      </c>
      <c r="FZ403" s="386">
        <v>1559</v>
      </c>
      <c r="GA403" s="386">
        <v>1570</v>
      </c>
      <c r="GB403" s="386">
        <v>1581</v>
      </c>
      <c r="GC403" s="386">
        <v>1595.9</v>
      </c>
      <c r="GD403" s="387">
        <v>1595.9</v>
      </c>
      <c r="GE403" s="387">
        <v>1595.9</v>
      </c>
      <c r="GF403" s="387">
        <v>1595.9</v>
      </c>
      <c r="GG403" s="387">
        <v>1595.9</v>
      </c>
      <c r="GH403" s="387">
        <v>1595.9</v>
      </c>
      <c r="GI403" s="387">
        <v>1595.9</v>
      </c>
      <c r="GJ403" s="387">
        <v>1595.9</v>
      </c>
      <c r="GK403" s="387">
        <v>1595.9</v>
      </c>
      <c r="GL403" s="387">
        <v>1595.9</v>
      </c>
      <c r="GM403" s="387">
        <v>1595.9</v>
      </c>
      <c r="GN403" s="387">
        <v>1595.9</v>
      </c>
      <c r="GO403" s="387">
        <v>1595.9</v>
      </c>
      <c r="GP403" s="387">
        <v>1595.9</v>
      </c>
      <c r="GQ403" s="387">
        <v>1595.9</v>
      </c>
      <c r="GR403" s="387">
        <v>1595.9</v>
      </c>
      <c r="GS403" s="387">
        <v>1595.9</v>
      </c>
      <c r="GT403" s="387">
        <v>1595.9</v>
      </c>
      <c r="GU403" s="387">
        <v>1595.9</v>
      </c>
      <c r="GV403" s="387">
        <v>1595.9</v>
      </c>
      <c r="GW403" s="387">
        <v>1595.9</v>
      </c>
      <c r="GX403" s="387">
        <v>1595.9</v>
      </c>
      <c r="GY403" s="387">
        <v>1595.9</v>
      </c>
      <c r="GZ403" s="387">
        <v>1595.9</v>
      </c>
      <c r="HA403" s="387">
        <v>1595.9</v>
      </c>
      <c r="HB403" s="387">
        <v>1595.9</v>
      </c>
      <c r="HC403" s="387">
        <v>1595.9</v>
      </c>
      <c r="HD403" s="387">
        <v>1595.9</v>
      </c>
      <c r="HE403" s="387">
        <v>1595.9</v>
      </c>
      <c r="HS403" s="394">
        <v>2.8382384772428271</v>
      </c>
      <c r="HT403" s="394">
        <v>2.8382384772428271</v>
      </c>
      <c r="HU403" s="394">
        <v>2.8382384772428271</v>
      </c>
      <c r="HV403" s="394">
        <v>2.8382384772428266</v>
      </c>
      <c r="HW403" s="394">
        <v>2.8382384772428275</v>
      </c>
      <c r="HX403" s="394">
        <v>2.8262731943472565</v>
      </c>
      <c r="HY403" s="394">
        <v>2.8143583540046699</v>
      </c>
      <c r="HZ403" s="394">
        <v>2.8024937435622483</v>
      </c>
      <c r="IA403" s="394">
        <v>2.7906791512636597</v>
      </c>
      <c r="IB403" s="394">
        <v>2.7789143662452851</v>
      </c>
      <c r="IC403" s="394">
        <v>2.7669468446387158</v>
      </c>
      <c r="ID403" s="394">
        <v>2.755030861710396</v>
      </c>
      <c r="IE403" s="394">
        <v>2.7431661955066535</v>
      </c>
      <c r="IF403" s="394">
        <v>2.7313526250296718</v>
      </c>
      <c r="IG403" s="394">
        <v>2.7195899302333695</v>
      </c>
      <c r="IH403" s="394">
        <v>2.7071812319949893</v>
      </c>
      <c r="II403" s="394">
        <v>2.6948291510393321</v>
      </c>
      <c r="IJ403" s="394">
        <v>2.6825334290381964</v>
      </c>
      <c r="IK403" s="394">
        <v>2.670293808842056</v>
      </c>
      <c r="IL403" s="394">
        <v>2.658110034474686</v>
      </c>
      <c r="IM403" s="394">
        <v>2.6456951674388769</v>
      </c>
      <c r="IN403" s="394">
        <v>2.6333382848060909</v>
      </c>
      <c r="IO403" s="394">
        <v>2.621039115756592</v>
      </c>
      <c r="IP403" s="394">
        <v>2.6087973907355271</v>
      </c>
      <c r="IQ403" s="394">
        <v>2.596612841447016</v>
      </c>
      <c r="IR403" s="394">
        <v>2.5842026530753519</v>
      </c>
      <c r="IS403" s="394">
        <v>2.5718517776566863</v>
      </c>
      <c r="IT403" s="394">
        <v>2.559559931712132</v>
      </c>
      <c r="IU403" s="394">
        <v>2.5473268331176531</v>
      </c>
      <c r="IV403" s="394">
        <v>2.535152201097592</v>
      </c>
      <c r="IW403" s="394">
        <v>2.5351812294819416</v>
      </c>
      <c r="IX403" s="394">
        <v>2.535210258198676</v>
      </c>
      <c r="IY403" s="394">
        <v>2.5352392872477996</v>
      </c>
      <c r="IZ403" s="394">
        <v>2.535268316629316</v>
      </c>
      <c r="JA403" s="394">
        <v>2.53529734634323</v>
      </c>
      <c r="JB403" s="394">
        <v>2.53529734634323</v>
      </c>
      <c r="JC403" s="394">
        <v>2.53529734634323</v>
      </c>
      <c r="JD403" s="394">
        <v>2.53529734634323</v>
      </c>
      <c r="JE403" s="394">
        <v>2.53529734634323</v>
      </c>
      <c r="JF403" s="394">
        <v>2.53529734634323</v>
      </c>
      <c r="JG403" s="394">
        <v>2.53529734634323</v>
      </c>
      <c r="JH403" s="394">
        <v>2.53529734634323</v>
      </c>
      <c r="JI403" s="394">
        <v>2.53529734634323</v>
      </c>
      <c r="JJ403" s="394">
        <v>2.53529734634323</v>
      </c>
      <c r="JK403" s="394">
        <v>2.53529734634323</v>
      </c>
      <c r="JL403" s="394">
        <v>2.53529734634323</v>
      </c>
      <c r="JM403" s="394">
        <v>2.53529734634323</v>
      </c>
      <c r="JN403" s="394">
        <v>2.53529734634323</v>
      </c>
      <c r="JO403" s="394">
        <v>2.53529734634323</v>
      </c>
      <c r="JP403" s="394">
        <v>2.53529734634323</v>
      </c>
      <c r="JQ403" s="394">
        <v>2.53529734634323</v>
      </c>
      <c r="JR403" s="394">
        <v>2.53529734634323</v>
      </c>
      <c r="JS403" s="394">
        <v>2.53529734634323</v>
      </c>
      <c r="JT403" s="394">
        <v>2.53529734634323</v>
      </c>
      <c r="JU403" s="394">
        <v>2.53529734634323</v>
      </c>
      <c r="JV403" s="394">
        <v>2.53529734634323</v>
      </c>
      <c r="JW403" s="394">
        <v>2.53529734634323</v>
      </c>
      <c r="JX403" s="394">
        <v>2.53529734634323</v>
      </c>
      <c r="JY403" s="394">
        <v>2.53529734634323</v>
      </c>
      <c r="JZ403" s="394">
        <v>2.53529734634323</v>
      </c>
      <c r="KA403" s="394">
        <v>2.53529734634323</v>
      </c>
      <c r="KB403" s="394">
        <v>2.53529734634323</v>
      </c>
      <c r="KC403" s="394">
        <v>2.53529734634323</v>
      </c>
    </row>
    <row r="404" spans="1:289" x14ac:dyDescent="0.25">
      <c r="A404" s="383">
        <v>395</v>
      </c>
      <c r="B404" s="384" t="s">
        <v>871</v>
      </c>
      <c r="C404" s="385" t="s">
        <v>142</v>
      </c>
      <c r="D404" s="385" t="s">
        <v>142</v>
      </c>
      <c r="E404" s="129">
        <v>2052</v>
      </c>
      <c r="F404" s="386">
        <v>1345.1437100000001</v>
      </c>
      <c r="G404" s="386">
        <v>1335.8924072910493</v>
      </c>
      <c r="H404" s="386">
        <v>1326.7047309449742</v>
      </c>
      <c r="I404" s="386">
        <v>1317.5802433678298</v>
      </c>
      <c r="J404" s="386">
        <v>1308.5185099752475</v>
      </c>
      <c r="K404" s="386">
        <v>1311.8605427942159</v>
      </c>
      <c r="L404" s="386">
        <v>1315.2111113605031</v>
      </c>
      <c r="M404" s="386">
        <v>1318.5702374749069</v>
      </c>
      <c r="N404" s="386">
        <v>1321.9379429939061</v>
      </c>
      <c r="O404" s="386">
        <v>1325.3142498298018</v>
      </c>
      <c r="P404" s="386">
        <v>1328.7213860728584</v>
      </c>
      <c r="Q404" s="386">
        <v>1332.1372814289934</v>
      </c>
      <c r="R404" s="386">
        <v>1335.5619584162564</v>
      </c>
      <c r="S404" s="386">
        <v>1338.9954396105861</v>
      </c>
      <c r="T404" s="386">
        <v>1342.4377476459606</v>
      </c>
      <c r="U404" s="386">
        <v>1345.5581760601879</v>
      </c>
      <c r="V404" s="386">
        <v>1348.6858577518988</v>
      </c>
      <c r="W404" s="386">
        <v>1351.8208095809689</v>
      </c>
      <c r="X404" s="386">
        <v>1354.9630484464633</v>
      </c>
      <c r="Y404" s="386">
        <v>1358.112591286729</v>
      </c>
      <c r="Z404" s="386">
        <v>1360.8938762949201</v>
      </c>
      <c r="AA404" s="386">
        <v>1363.6808571094432</v>
      </c>
      <c r="AB404" s="386">
        <v>1366.473545394766</v>
      </c>
      <c r="AC404" s="386">
        <v>1369.2719528392442</v>
      </c>
      <c r="AD404" s="386">
        <v>1372.0760911551711</v>
      </c>
      <c r="AE404" s="386">
        <v>1375.8171765219752</v>
      </c>
      <c r="AF404" s="386">
        <v>1379.5684622849615</v>
      </c>
      <c r="AG404" s="386">
        <v>1383.3299762564013</v>
      </c>
      <c r="AH404" s="386">
        <v>1387.1017463243991</v>
      </c>
      <c r="AI404" s="386">
        <v>1390.8838004530987</v>
      </c>
      <c r="AJ404" s="386">
        <v>1394.3929903040557</v>
      </c>
      <c r="AK404" s="386">
        <v>1397.9110338158334</v>
      </c>
      <c r="AL404" s="386">
        <v>1401.4379533261545</v>
      </c>
      <c r="AM404" s="386">
        <v>1404.9737712290994</v>
      </c>
      <c r="AN404" s="386">
        <v>1408.5185099752487</v>
      </c>
      <c r="AO404" s="387">
        <v>1408.5185099752487</v>
      </c>
      <c r="AP404" s="387">
        <v>1408.5185099752487</v>
      </c>
      <c r="AQ404" s="387">
        <v>1408.5185099752487</v>
      </c>
      <c r="AR404" s="387">
        <v>1408.5185099752487</v>
      </c>
      <c r="AS404" s="387">
        <v>1408.5185099752487</v>
      </c>
      <c r="AT404" s="387">
        <v>1408.5185099752487</v>
      </c>
      <c r="AU404" s="387">
        <v>1408.5185099752487</v>
      </c>
      <c r="AV404" s="387">
        <v>1408.5185099752487</v>
      </c>
      <c r="AW404" s="387">
        <v>1408.5185099752487</v>
      </c>
      <c r="AX404" s="387">
        <v>1408.5185099752487</v>
      </c>
      <c r="AY404" s="387">
        <v>1408.5185099752487</v>
      </c>
      <c r="AZ404" s="387">
        <v>1408.5185099752487</v>
      </c>
      <c r="BA404" s="387">
        <v>1408.5185099752487</v>
      </c>
      <c r="BB404" s="387">
        <v>1408.5185099752487</v>
      </c>
      <c r="BC404" s="387">
        <v>1408.5185099752487</v>
      </c>
      <c r="BD404" s="387">
        <v>1408.5185099752487</v>
      </c>
      <c r="BE404" s="387">
        <v>1408.5185099752487</v>
      </c>
      <c r="BF404" s="387">
        <v>1408.5185099752487</v>
      </c>
      <c r="BG404" s="387">
        <v>1408.5185099752487</v>
      </c>
      <c r="BH404" s="387">
        <v>1408.5185099752487</v>
      </c>
      <c r="BI404" s="387">
        <v>1408.5185099752487</v>
      </c>
      <c r="BJ404" s="387">
        <v>1408.5185099752487</v>
      </c>
      <c r="BK404" s="387">
        <v>1408.5185099752487</v>
      </c>
      <c r="BL404" s="387">
        <v>1408.5185099752487</v>
      </c>
      <c r="BM404" s="387">
        <v>1408.5185099752487</v>
      </c>
      <c r="BN404" s="387">
        <v>1408.5185099752487</v>
      </c>
      <c r="BO404" s="387">
        <v>1408.5185099752487</v>
      </c>
      <c r="BP404" s="387">
        <v>1408.5185099752487</v>
      </c>
      <c r="CA404" s="386">
        <v>4040</v>
      </c>
      <c r="CB404" s="386">
        <v>4012.2146692087185</v>
      </c>
      <c r="CC404" s="386">
        <v>3984.6204336172345</v>
      </c>
      <c r="CD404" s="386">
        <v>3957.2159789573943</v>
      </c>
      <c r="CE404" s="386">
        <v>3930</v>
      </c>
      <c r="CF404" s="386">
        <v>3929.9788894958169</v>
      </c>
      <c r="CG404" s="386">
        <v>3929.9577791050315</v>
      </c>
      <c r="CH404" s="386">
        <v>3929.9366688276432</v>
      </c>
      <c r="CI404" s="386">
        <v>3929.9155586636516</v>
      </c>
      <c r="CJ404" s="386">
        <v>3929.8944486130558</v>
      </c>
      <c r="CK404" s="386">
        <v>3929.8105604048574</v>
      </c>
      <c r="CL404" s="386">
        <v>3929.7266739873512</v>
      </c>
      <c r="CM404" s="386">
        <v>3929.6427893604991</v>
      </c>
      <c r="CN404" s="386">
        <v>3929.5589065242625</v>
      </c>
      <c r="CO404" s="386">
        <v>3929.4750254786036</v>
      </c>
      <c r="CP404" s="386">
        <v>3926.2975828752888</v>
      </c>
      <c r="CQ404" s="386">
        <v>3923.1227096079365</v>
      </c>
      <c r="CR404" s="386">
        <v>3919.9504035989366</v>
      </c>
      <c r="CS404" s="386">
        <v>3916.7806627723594</v>
      </c>
      <c r="CT404" s="386">
        <v>3913.6134850539524</v>
      </c>
      <c r="CU404" s="386">
        <v>3909.205249426328</v>
      </c>
      <c r="CV404" s="386">
        <v>3904.8019791693059</v>
      </c>
      <c r="CW404" s="386">
        <v>3900.4036686899676</v>
      </c>
      <c r="CX404" s="386">
        <v>3896.0103124016932</v>
      </c>
      <c r="CY404" s="386">
        <v>3891.6219047241575</v>
      </c>
      <c r="CZ404" s="386">
        <v>3889.6075893140783</v>
      </c>
      <c r="DA404" s="386">
        <v>3887.5943165198214</v>
      </c>
      <c r="DB404" s="386">
        <v>3885.5820858017255</v>
      </c>
      <c r="DC404" s="386">
        <v>3883.5708966204083</v>
      </c>
      <c r="DD404" s="386">
        <v>3881.5607484367679</v>
      </c>
      <c r="DE404" s="386">
        <v>3891.1071140245404</v>
      </c>
      <c r="DF404" s="386">
        <v>3900.6769580793116</v>
      </c>
      <c r="DG404" s="386">
        <v>3910.2703383443563</v>
      </c>
      <c r="DH404" s="386">
        <v>3919.8873127049642</v>
      </c>
      <c r="DI404" s="386">
        <v>3929.5279391887889</v>
      </c>
      <c r="DJ404" s="387">
        <v>3929.5279391887889</v>
      </c>
      <c r="DK404" s="387">
        <v>3929.5279391887889</v>
      </c>
      <c r="DL404" s="387">
        <v>3929.5279391887889</v>
      </c>
      <c r="DM404" s="387">
        <v>3929.5279391887889</v>
      </c>
      <c r="DN404" s="387">
        <v>3929.5279391887889</v>
      </c>
      <c r="DO404" s="387">
        <v>3929.5279391887889</v>
      </c>
      <c r="DP404" s="387">
        <v>3929.5279391887889</v>
      </c>
      <c r="DQ404" s="387">
        <v>3929.5279391887889</v>
      </c>
      <c r="DR404" s="387">
        <v>3929.5279391887889</v>
      </c>
      <c r="DS404" s="387">
        <v>3929.5279391887889</v>
      </c>
      <c r="DT404" s="387">
        <v>3929.5279391887889</v>
      </c>
      <c r="DU404" s="387">
        <v>3929.5279391887889</v>
      </c>
      <c r="DV404" s="387">
        <v>3929.5279391887889</v>
      </c>
      <c r="DW404" s="387">
        <v>3929.5279391887889</v>
      </c>
      <c r="DX404" s="387">
        <v>3929.5279391887889</v>
      </c>
      <c r="DY404" s="387">
        <v>3929.5279391887889</v>
      </c>
      <c r="DZ404" s="387">
        <v>3929.5279391887889</v>
      </c>
      <c r="EA404" s="387">
        <v>3929.5279391887889</v>
      </c>
      <c r="EB404" s="387">
        <v>3929.5279391887889</v>
      </c>
      <c r="EC404" s="387">
        <v>3929.5279391887889</v>
      </c>
      <c r="ED404" s="387">
        <v>3929.5279391887889</v>
      </c>
      <c r="EE404" s="387">
        <v>3929.5279391887889</v>
      </c>
      <c r="EF404" s="387">
        <v>3929.5279391887889</v>
      </c>
      <c r="EG404" s="387">
        <v>3929.5279391887889</v>
      </c>
      <c r="EH404" s="387">
        <v>3929.5279391887889</v>
      </c>
      <c r="EI404" s="387">
        <v>3929.5279391887889</v>
      </c>
      <c r="EJ404" s="387">
        <v>3929.5279391887889</v>
      </c>
      <c r="EK404" s="387">
        <v>3929.5279391887889</v>
      </c>
      <c r="EY404" s="386">
        <v>841</v>
      </c>
      <c r="EZ404" s="386">
        <v>847</v>
      </c>
      <c r="FA404" s="386">
        <v>853</v>
      </c>
      <c r="FB404" s="386">
        <v>859</v>
      </c>
      <c r="FC404" s="386">
        <v>865.69999999999993</v>
      </c>
      <c r="FD404" s="386">
        <v>876</v>
      </c>
      <c r="FE404" s="386">
        <v>887</v>
      </c>
      <c r="FF404" s="386">
        <v>898</v>
      </c>
      <c r="FG404" s="386">
        <v>909</v>
      </c>
      <c r="FH404" s="386">
        <v>920</v>
      </c>
      <c r="FI404" s="386">
        <v>929.10000000000014</v>
      </c>
      <c r="FJ404" s="386">
        <v>936</v>
      </c>
      <c r="FK404" s="386">
        <v>943</v>
      </c>
      <c r="FL404" s="386">
        <v>950</v>
      </c>
      <c r="FM404" s="386">
        <v>957</v>
      </c>
      <c r="FN404" s="386">
        <v>964</v>
      </c>
      <c r="FO404" s="386">
        <v>971</v>
      </c>
      <c r="FP404" s="386">
        <v>978</v>
      </c>
      <c r="FQ404" s="386">
        <v>985</v>
      </c>
      <c r="FR404" s="386">
        <v>992</v>
      </c>
      <c r="FS404" s="386">
        <v>999</v>
      </c>
      <c r="FT404" s="386">
        <v>1006</v>
      </c>
      <c r="FU404" s="386">
        <v>1013</v>
      </c>
      <c r="FV404" s="386">
        <v>1020</v>
      </c>
      <c r="FW404" s="386">
        <v>1027</v>
      </c>
      <c r="FX404" s="386">
        <v>1034</v>
      </c>
      <c r="FY404" s="386">
        <v>1041</v>
      </c>
      <c r="FZ404" s="386">
        <v>1048</v>
      </c>
      <c r="GA404" s="386">
        <v>1055</v>
      </c>
      <c r="GB404" s="386">
        <v>1062</v>
      </c>
      <c r="GC404" s="386">
        <v>1073.6000000000001</v>
      </c>
      <c r="GD404" s="387">
        <v>1073.6000000000001</v>
      </c>
      <c r="GE404" s="387">
        <v>1073.6000000000001</v>
      </c>
      <c r="GF404" s="387">
        <v>1073.6000000000001</v>
      </c>
      <c r="GG404" s="387">
        <v>1073.6000000000001</v>
      </c>
      <c r="GH404" s="387">
        <v>1073.6000000000001</v>
      </c>
      <c r="GI404" s="387">
        <v>1073.6000000000001</v>
      </c>
      <c r="GJ404" s="387">
        <v>1073.6000000000001</v>
      </c>
      <c r="GK404" s="387">
        <v>1073.6000000000001</v>
      </c>
      <c r="GL404" s="387">
        <v>1073.6000000000001</v>
      </c>
      <c r="GM404" s="387">
        <v>1073.6000000000001</v>
      </c>
      <c r="GN404" s="387">
        <v>1073.6000000000001</v>
      </c>
      <c r="GO404" s="387">
        <v>1073.6000000000001</v>
      </c>
      <c r="GP404" s="387">
        <v>1073.6000000000001</v>
      </c>
      <c r="GQ404" s="387">
        <v>1073.6000000000001</v>
      </c>
      <c r="GR404" s="387">
        <v>1073.6000000000001</v>
      </c>
      <c r="GS404" s="387">
        <v>1073.6000000000001</v>
      </c>
      <c r="GT404" s="387">
        <v>1073.6000000000001</v>
      </c>
      <c r="GU404" s="387">
        <v>1073.6000000000001</v>
      </c>
      <c r="GV404" s="387">
        <v>1073.6000000000001</v>
      </c>
      <c r="GW404" s="387">
        <v>1073.6000000000001</v>
      </c>
      <c r="GX404" s="387">
        <v>1073.6000000000001</v>
      </c>
      <c r="GY404" s="387">
        <v>1073.6000000000001</v>
      </c>
      <c r="GZ404" s="387">
        <v>1073.6000000000001</v>
      </c>
      <c r="HA404" s="387">
        <v>1073.6000000000001</v>
      </c>
      <c r="HB404" s="387">
        <v>1073.6000000000001</v>
      </c>
      <c r="HC404" s="387">
        <v>1073.6000000000001</v>
      </c>
      <c r="HD404" s="387">
        <v>1073.6000000000001</v>
      </c>
      <c r="HE404" s="387">
        <v>1073.6000000000001</v>
      </c>
      <c r="HS404" s="394">
        <v>3.0033965664531115</v>
      </c>
      <c r="HT404" s="394">
        <v>3.003396566453111</v>
      </c>
      <c r="HU404" s="394">
        <v>3.0033965664531115</v>
      </c>
      <c r="HV404" s="394">
        <v>3.003396566453111</v>
      </c>
      <c r="HW404" s="394">
        <v>3.0033965664531115</v>
      </c>
      <c r="HX404" s="394">
        <v>2.9957291657885392</v>
      </c>
      <c r="HY404" s="394">
        <v>2.9880813393066132</v>
      </c>
      <c r="HZ404" s="394">
        <v>2.9804530370362103</v>
      </c>
      <c r="IA404" s="394">
        <v>2.9728442091337777</v>
      </c>
      <c r="IB404" s="394">
        <v>2.9652548058830099</v>
      </c>
      <c r="IC404" s="394">
        <v>2.9575881005571261</v>
      </c>
      <c r="ID404" s="394">
        <v>2.9499412175987634</v>
      </c>
      <c r="IE404" s="394">
        <v>2.9423141057569282</v>
      </c>
      <c r="IF404" s="394">
        <v>2.9347067139131391</v>
      </c>
      <c r="IG404" s="394">
        <v>2.9271189910810813</v>
      </c>
      <c r="IH404" s="394">
        <v>2.9179693994142566</v>
      </c>
      <c r="II404" s="394">
        <v>2.9088484075508303</v>
      </c>
      <c r="IJ404" s="394">
        <v>2.8997559260935066</v>
      </c>
      <c r="IK404" s="394">
        <v>2.8906918659244289</v>
      </c>
      <c r="IL404" s="394">
        <v>2.8816561382043018</v>
      </c>
      <c r="IM404" s="394">
        <v>2.8725276213816704</v>
      </c>
      <c r="IN404" s="394">
        <v>2.8634280218952455</v>
      </c>
      <c r="IO404" s="394">
        <v>2.8543572481406247</v>
      </c>
      <c r="IP404" s="394">
        <v>2.8453152088035898</v>
      </c>
      <c r="IQ404" s="394">
        <v>2.8363018128591859</v>
      </c>
      <c r="IR404" s="394">
        <v>2.8271253300870183</v>
      </c>
      <c r="IS404" s="394">
        <v>2.8179785366221326</v>
      </c>
      <c r="IT404" s="394">
        <v>2.8088613364086674</v>
      </c>
      <c r="IU404" s="394">
        <v>2.7997736337015353</v>
      </c>
      <c r="IV404" s="394">
        <v>2.7907153330654211</v>
      </c>
      <c r="IW404" s="394">
        <v>2.790538349720233</v>
      </c>
      <c r="IX404" s="394">
        <v>2.7903613775990861</v>
      </c>
      <c r="IY404" s="394">
        <v>2.790184416701269</v>
      </c>
      <c r="IZ404" s="394">
        <v>2.7900074670260695</v>
      </c>
      <c r="JA404" s="394">
        <v>2.7898305285727774</v>
      </c>
      <c r="JB404" s="394">
        <v>2.7898305285727774</v>
      </c>
      <c r="JC404" s="394">
        <v>2.7898305285727774</v>
      </c>
      <c r="JD404" s="394">
        <v>2.7898305285727774</v>
      </c>
      <c r="JE404" s="394">
        <v>2.7898305285727774</v>
      </c>
      <c r="JF404" s="394">
        <v>2.7898305285727774</v>
      </c>
      <c r="JG404" s="394">
        <v>2.7898305285727774</v>
      </c>
      <c r="JH404" s="394">
        <v>2.7898305285727774</v>
      </c>
      <c r="JI404" s="394">
        <v>2.7898305285727774</v>
      </c>
      <c r="JJ404" s="394">
        <v>2.7898305285727774</v>
      </c>
      <c r="JK404" s="394">
        <v>2.7898305285727774</v>
      </c>
      <c r="JL404" s="394">
        <v>2.7898305285727774</v>
      </c>
      <c r="JM404" s="394">
        <v>2.7898305285727774</v>
      </c>
      <c r="JN404" s="394">
        <v>2.7898305285727774</v>
      </c>
      <c r="JO404" s="394">
        <v>2.7898305285727774</v>
      </c>
      <c r="JP404" s="394">
        <v>2.7898305285727774</v>
      </c>
      <c r="JQ404" s="394">
        <v>2.7898305285727774</v>
      </c>
      <c r="JR404" s="394">
        <v>2.7898305285727774</v>
      </c>
      <c r="JS404" s="394">
        <v>2.7898305285727774</v>
      </c>
      <c r="JT404" s="394">
        <v>2.7898305285727774</v>
      </c>
      <c r="JU404" s="394">
        <v>2.7898305285727774</v>
      </c>
      <c r="JV404" s="394">
        <v>2.7898305285727774</v>
      </c>
      <c r="JW404" s="394">
        <v>2.7898305285727774</v>
      </c>
      <c r="JX404" s="394">
        <v>2.7898305285727774</v>
      </c>
      <c r="JY404" s="394">
        <v>2.7898305285727774</v>
      </c>
      <c r="JZ404" s="394">
        <v>2.7898305285727774</v>
      </c>
      <c r="KA404" s="394">
        <v>2.7898305285727774</v>
      </c>
      <c r="KB404" s="394">
        <v>2.7898305285727774</v>
      </c>
      <c r="KC404" s="394">
        <v>2.7898305285727774</v>
      </c>
    </row>
    <row r="405" spans="1:289" x14ac:dyDescent="0.25">
      <c r="A405" s="383">
        <v>396</v>
      </c>
      <c r="B405" s="384" t="s">
        <v>871</v>
      </c>
      <c r="C405" s="385" t="s">
        <v>142</v>
      </c>
      <c r="D405" s="385" t="s">
        <v>142</v>
      </c>
      <c r="E405" s="129">
        <v>2052</v>
      </c>
      <c r="F405" s="386">
        <v>1707.9077099999997</v>
      </c>
      <c r="G405" s="386">
        <v>1698.3392231279704</v>
      </c>
      <c r="H405" s="386">
        <v>1688.8243433334687</v>
      </c>
      <c r="I405" s="386">
        <v>1679.3627702849169</v>
      </c>
      <c r="J405" s="386">
        <v>1669.9542053333332</v>
      </c>
      <c r="K405" s="386">
        <v>1674.4646245996046</v>
      </c>
      <c r="L405" s="386">
        <v>1678.9872261651826</v>
      </c>
      <c r="M405" s="386">
        <v>1683.5220429335307</v>
      </c>
      <c r="N405" s="386">
        <v>1688.0691078969824</v>
      </c>
      <c r="O405" s="386">
        <v>1692.6284541369814</v>
      </c>
      <c r="P405" s="386">
        <v>1697.2267466070111</v>
      </c>
      <c r="Q405" s="386">
        <v>1701.8375310646288</v>
      </c>
      <c r="R405" s="386">
        <v>1706.4608414462912</v>
      </c>
      <c r="S405" s="386">
        <v>1711.0967117806488</v>
      </c>
      <c r="T405" s="386">
        <v>1715.7451761887958</v>
      </c>
      <c r="U405" s="386">
        <v>1719.988325111914</v>
      </c>
      <c r="V405" s="386">
        <v>1724.2419676170825</v>
      </c>
      <c r="W405" s="386">
        <v>1728.5061296556094</v>
      </c>
      <c r="X405" s="386">
        <v>1732.7808372429815</v>
      </c>
      <c r="Y405" s="386">
        <v>1737.0661164590244</v>
      </c>
      <c r="Z405" s="386">
        <v>1740.8661440362946</v>
      </c>
      <c r="AA405" s="386">
        <v>1744.6744846014535</v>
      </c>
      <c r="AB405" s="386">
        <v>1748.4911563400974</v>
      </c>
      <c r="AC405" s="386">
        <v>1752.3161774776058</v>
      </c>
      <c r="AD405" s="386">
        <v>1756.1495662792286</v>
      </c>
      <c r="AE405" s="386">
        <v>1761.2605046272415</v>
      </c>
      <c r="AF405" s="386">
        <v>1766.3863173864656</v>
      </c>
      <c r="AG405" s="386">
        <v>1771.5270478460377</v>
      </c>
      <c r="AH405" s="386">
        <v>1776.6827394210791</v>
      </c>
      <c r="AI405" s="386">
        <v>1781.8534356530631</v>
      </c>
      <c r="AJ405" s="386">
        <v>1786.6477209085763</v>
      </c>
      <c r="AK405" s="386">
        <v>1791.4549057497968</v>
      </c>
      <c r="AL405" s="386">
        <v>1796.27502488457</v>
      </c>
      <c r="AM405" s="386">
        <v>1801.108113114127</v>
      </c>
      <c r="AN405" s="386">
        <v>1805.9542053333346</v>
      </c>
      <c r="AO405" s="387">
        <v>1805.9542053333346</v>
      </c>
      <c r="AP405" s="387">
        <v>1805.9542053333346</v>
      </c>
      <c r="AQ405" s="387">
        <v>1805.9542053333346</v>
      </c>
      <c r="AR405" s="387">
        <v>1805.9542053333346</v>
      </c>
      <c r="AS405" s="387">
        <v>1805.9542053333346</v>
      </c>
      <c r="AT405" s="387">
        <v>1805.9542053333346</v>
      </c>
      <c r="AU405" s="387">
        <v>1805.9542053333346</v>
      </c>
      <c r="AV405" s="387">
        <v>1805.9542053333346</v>
      </c>
      <c r="AW405" s="387">
        <v>1805.9542053333346</v>
      </c>
      <c r="AX405" s="387">
        <v>1805.9542053333346</v>
      </c>
      <c r="AY405" s="387">
        <v>1805.9542053333346</v>
      </c>
      <c r="AZ405" s="387">
        <v>1805.9542053333346</v>
      </c>
      <c r="BA405" s="387">
        <v>1805.9542053333346</v>
      </c>
      <c r="BB405" s="387">
        <v>1805.9542053333346</v>
      </c>
      <c r="BC405" s="387">
        <v>1805.9542053333346</v>
      </c>
      <c r="BD405" s="387">
        <v>1805.9542053333346</v>
      </c>
      <c r="BE405" s="387">
        <v>1805.9542053333346</v>
      </c>
      <c r="BF405" s="387">
        <v>1805.9542053333346</v>
      </c>
      <c r="BG405" s="387">
        <v>1805.9542053333346</v>
      </c>
      <c r="BH405" s="387">
        <v>1805.9542053333346</v>
      </c>
      <c r="BI405" s="387">
        <v>1805.9542053333346</v>
      </c>
      <c r="BJ405" s="387">
        <v>1805.9542053333346</v>
      </c>
      <c r="BK405" s="387">
        <v>1805.9542053333346</v>
      </c>
      <c r="BL405" s="387">
        <v>1805.9542053333346</v>
      </c>
      <c r="BM405" s="387">
        <v>1805.9542053333346</v>
      </c>
      <c r="BN405" s="387">
        <v>1805.9542053333346</v>
      </c>
      <c r="BO405" s="387">
        <v>1805.9542053333346</v>
      </c>
      <c r="BP405" s="387">
        <v>1805.9542053333346</v>
      </c>
      <c r="CA405" s="386">
        <v>4500</v>
      </c>
      <c r="CB405" s="386">
        <v>4474.7889240899722</v>
      </c>
      <c r="CC405" s="386">
        <v>4449.7190922573982</v>
      </c>
      <c r="CD405" s="386">
        <v>4424.789713187798</v>
      </c>
      <c r="CE405" s="386">
        <v>4400</v>
      </c>
      <c r="CF405" s="386">
        <v>4417.6609767852069</v>
      </c>
      <c r="CG405" s="386">
        <v>4435.3928422297331</v>
      </c>
      <c r="CH405" s="386">
        <v>4453.1958808706177</v>
      </c>
      <c r="CI405" s="386">
        <v>4471.0703783869885</v>
      </c>
      <c r="CJ405" s="386">
        <v>4489.01662160465</v>
      </c>
      <c r="CK405" s="386">
        <v>4507.0676132103845</v>
      </c>
      <c r="CL405" s="386">
        <v>4525.1911904903136</v>
      </c>
      <c r="CM405" s="386">
        <v>4543.3876453220364</v>
      </c>
      <c r="CN405" s="386">
        <v>4561.6572707568357</v>
      </c>
      <c r="CO405" s="386">
        <v>4580.0003610243975</v>
      </c>
      <c r="CP405" s="386">
        <v>4591.2882249515442</v>
      </c>
      <c r="CQ405" s="386">
        <v>4602.6039089358947</v>
      </c>
      <c r="CR405" s="386">
        <v>4613.947481542732</v>
      </c>
      <c r="CS405" s="386">
        <v>4625.3190115063253</v>
      </c>
      <c r="CT405" s="386">
        <v>4636.7185677303432</v>
      </c>
      <c r="CU405" s="386">
        <v>4646.8275937534618</v>
      </c>
      <c r="CV405" s="386">
        <v>4656.9586595889268</v>
      </c>
      <c r="CW405" s="386">
        <v>4667.1118132881857</v>
      </c>
      <c r="CX405" s="386">
        <v>4677.2871030074475</v>
      </c>
      <c r="CY405" s="386">
        <v>4687.4845770079091</v>
      </c>
      <c r="CZ405" s="386">
        <v>4701.0810175353326</v>
      </c>
      <c r="DA405" s="386">
        <v>4714.7168956741179</v>
      </c>
      <c r="DB405" s="386">
        <v>4728.3923258163522</v>
      </c>
      <c r="DC405" s="386">
        <v>4742.1074226859237</v>
      </c>
      <c r="DD405" s="386">
        <v>4755.8623013394908</v>
      </c>
      <c r="DE405" s="386">
        <v>4768.6163394134182</v>
      </c>
      <c r="DF405" s="386">
        <v>4781.4045806406084</v>
      </c>
      <c r="DG405" s="386">
        <v>4794.2271167454001</v>
      </c>
      <c r="DH405" s="386">
        <v>4807.0840396981112</v>
      </c>
      <c r="DI405" s="386">
        <v>4819.9754417157028</v>
      </c>
      <c r="DJ405" s="387">
        <v>4819.9754417157028</v>
      </c>
      <c r="DK405" s="387">
        <v>4819.9754417157028</v>
      </c>
      <c r="DL405" s="387">
        <v>4819.9754417157028</v>
      </c>
      <c r="DM405" s="387">
        <v>4819.9754417157028</v>
      </c>
      <c r="DN405" s="387">
        <v>4819.9754417157028</v>
      </c>
      <c r="DO405" s="387">
        <v>4819.9754417157028</v>
      </c>
      <c r="DP405" s="387">
        <v>4819.9754417157028</v>
      </c>
      <c r="DQ405" s="387">
        <v>4819.9754417157028</v>
      </c>
      <c r="DR405" s="387">
        <v>4819.9754417157028</v>
      </c>
      <c r="DS405" s="387">
        <v>4819.9754417157028</v>
      </c>
      <c r="DT405" s="387">
        <v>4819.9754417157028</v>
      </c>
      <c r="DU405" s="387">
        <v>4819.9754417157028</v>
      </c>
      <c r="DV405" s="387">
        <v>4819.9754417157028</v>
      </c>
      <c r="DW405" s="387">
        <v>4819.9754417157028</v>
      </c>
      <c r="DX405" s="387">
        <v>4819.9754417157028</v>
      </c>
      <c r="DY405" s="387">
        <v>4819.9754417157028</v>
      </c>
      <c r="DZ405" s="387">
        <v>4819.9754417157028</v>
      </c>
      <c r="EA405" s="387">
        <v>4819.9754417157028</v>
      </c>
      <c r="EB405" s="387">
        <v>4819.9754417157028</v>
      </c>
      <c r="EC405" s="387">
        <v>4819.9754417157028</v>
      </c>
      <c r="ED405" s="387">
        <v>4819.9754417157028</v>
      </c>
      <c r="EE405" s="387">
        <v>4819.9754417157028</v>
      </c>
      <c r="EF405" s="387">
        <v>4819.9754417157028</v>
      </c>
      <c r="EG405" s="387">
        <v>4819.9754417157028</v>
      </c>
      <c r="EH405" s="387">
        <v>4819.9754417157028</v>
      </c>
      <c r="EI405" s="387">
        <v>4819.9754417157028</v>
      </c>
      <c r="EJ405" s="387">
        <v>4819.9754417157028</v>
      </c>
      <c r="EK405" s="387">
        <v>4819.9754417157028</v>
      </c>
      <c r="EY405" s="386">
        <v>1545</v>
      </c>
      <c r="EZ405" s="386">
        <v>1562</v>
      </c>
      <c r="FA405" s="386">
        <v>1579</v>
      </c>
      <c r="FB405" s="386">
        <v>1596</v>
      </c>
      <c r="FC405" s="386">
        <v>1612.6999999999998</v>
      </c>
      <c r="FD405" s="386">
        <v>1635</v>
      </c>
      <c r="FE405" s="386">
        <v>1657</v>
      </c>
      <c r="FF405" s="386">
        <v>1679</v>
      </c>
      <c r="FG405" s="386">
        <v>1701</v>
      </c>
      <c r="FH405" s="386">
        <v>1723</v>
      </c>
      <c r="FI405" s="386">
        <v>1743.6</v>
      </c>
      <c r="FJ405" s="386">
        <v>1763</v>
      </c>
      <c r="FK405" s="386">
        <v>1782</v>
      </c>
      <c r="FL405" s="386">
        <v>1801</v>
      </c>
      <c r="FM405" s="386">
        <v>1820</v>
      </c>
      <c r="FN405" s="386">
        <v>1839</v>
      </c>
      <c r="FO405" s="386">
        <v>1858</v>
      </c>
      <c r="FP405" s="386">
        <v>1877</v>
      </c>
      <c r="FQ405" s="386">
        <v>1896</v>
      </c>
      <c r="FR405" s="386">
        <v>1915</v>
      </c>
      <c r="FS405" s="386">
        <v>1934</v>
      </c>
      <c r="FT405" s="386">
        <v>1953</v>
      </c>
      <c r="FU405" s="386">
        <v>1972</v>
      </c>
      <c r="FV405" s="386">
        <v>1991</v>
      </c>
      <c r="FW405" s="386">
        <v>2010</v>
      </c>
      <c r="FX405" s="386">
        <v>2029</v>
      </c>
      <c r="FY405" s="386">
        <v>2048</v>
      </c>
      <c r="FZ405" s="386">
        <v>2067</v>
      </c>
      <c r="GA405" s="386">
        <v>2086</v>
      </c>
      <c r="GB405" s="386">
        <v>2105</v>
      </c>
      <c r="GC405" s="386">
        <v>2127</v>
      </c>
      <c r="GD405" s="387">
        <v>2127</v>
      </c>
      <c r="GE405" s="387">
        <v>2127</v>
      </c>
      <c r="GF405" s="387">
        <v>2127</v>
      </c>
      <c r="GG405" s="387">
        <v>2127</v>
      </c>
      <c r="GH405" s="387">
        <v>2127</v>
      </c>
      <c r="GI405" s="387">
        <v>2127</v>
      </c>
      <c r="GJ405" s="387">
        <v>2127</v>
      </c>
      <c r="GK405" s="387">
        <v>2127</v>
      </c>
      <c r="GL405" s="387">
        <v>2127</v>
      </c>
      <c r="GM405" s="387">
        <v>2127</v>
      </c>
      <c r="GN405" s="387">
        <v>2127</v>
      </c>
      <c r="GO405" s="387">
        <v>2127</v>
      </c>
      <c r="GP405" s="387">
        <v>2127</v>
      </c>
      <c r="GQ405" s="387">
        <v>2127</v>
      </c>
      <c r="GR405" s="387">
        <v>2127</v>
      </c>
      <c r="GS405" s="387">
        <v>2127</v>
      </c>
      <c r="GT405" s="387">
        <v>2127</v>
      </c>
      <c r="GU405" s="387">
        <v>2127</v>
      </c>
      <c r="GV405" s="387">
        <v>2127</v>
      </c>
      <c r="GW405" s="387">
        <v>2127</v>
      </c>
      <c r="GX405" s="387">
        <v>2127</v>
      </c>
      <c r="GY405" s="387">
        <v>2127</v>
      </c>
      <c r="GZ405" s="387">
        <v>2127</v>
      </c>
      <c r="HA405" s="387">
        <v>2127</v>
      </c>
      <c r="HB405" s="387">
        <v>2127</v>
      </c>
      <c r="HC405" s="387">
        <v>2127</v>
      </c>
      <c r="HD405" s="387">
        <v>2127</v>
      </c>
      <c r="HE405" s="387">
        <v>2127</v>
      </c>
      <c r="HS405" s="394">
        <v>2.6348027903685738</v>
      </c>
      <c r="HT405" s="394">
        <v>2.6348027903685738</v>
      </c>
      <c r="HU405" s="394">
        <v>2.6348027903685742</v>
      </c>
      <c r="HV405" s="394">
        <v>2.6348027903685742</v>
      </c>
      <c r="HW405" s="394">
        <v>2.6348027903685733</v>
      </c>
      <c r="HX405" s="394">
        <v>2.6382527954817507</v>
      </c>
      <c r="HY405" s="394">
        <v>2.6417073180242103</v>
      </c>
      <c r="HZ405" s="394">
        <v>2.6451663639110663</v>
      </c>
      <c r="IA405" s="394">
        <v>2.6486299390651751</v>
      </c>
      <c r="IB405" s="394">
        <v>2.6520980494171473</v>
      </c>
      <c r="IC405" s="394">
        <v>2.6555483068014514</v>
      </c>
      <c r="ID405" s="394">
        <v>2.6590030528116642</v>
      </c>
      <c r="IE405" s="394">
        <v>2.6624622932872817</v>
      </c>
      <c r="IF405" s="394">
        <v>2.6659260340753961</v>
      </c>
      <c r="IG405" s="394">
        <v>2.669394281030709</v>
      </c>
      <c r="IH405" s="394">
        <v>2.6693717381208408</v>
      </c>
      <c r="II405" s="394">
        <v>2.6693491954013471</v>
      </c>
      <c r="IJ405" s="394">
        <v>2.669326652872225</v>
      </c>
      <c r="IK405" s="394">
        <v>2.6693041105334743</v>
      </c>
      <c r="IL405" s="394">
        <v>2.6692815683850908</v>
      </c>
      <c r="IM405" s="394">
        <v>2.6692618554689878</v>
      </c>
      <c r="IN405" s="394">
        <v>2.6692421426984665</v>
      </c>
      <c r="IO405" s="394">
        <v>2.669222430073527</v>
      </c>
      <c r="IP405" s="394">
        <v>2.6692027175941666</v>
      </c>
      <c r="IQ405" s="394">
        <v>2.6691830052603827</v>
      </c>
      <c r="IR405" s="394">
        <v>2.6691571208146088</v>
      </c>
      <c r="IS405" s="394">
        <v>2.6691312366198487</v>
      </c>
      <c r="IT405" s="394">
        <v>2.6691053526761022</v>
      </c>
      <c r="IU405" s="394">
        <v>2.669079468983365</v>
      </c>
      <c r="IV405" s="394">
        <v>2.669053585541636</v>
      </c>
      <c r="IW405" s="394">
        <v>2.6690299848189438</v>
      </c>
      <c r="IX405" s="394">
        <v>2.6690063843049376</v>
      </c>
      <c r="IY405" s="394">
        <v>2.6689827839996165</v>
      </c>
      <c r="IZ405" s="394">
        <v>2.6689591839029769</v>
      </c>
      <c r="JA405" s="394">
        <v>2.6689355840150188</v>
      </c>
      <c r="JB405" s="394">
        <v>2.6689355840150188</v>
      </c>
      <c r="JC405" s="394">
        <v>2.6689355840150188</v>
      </c>
      <c r="JD405" s="394">
        <v>2.6689355840150188</v>
      </c>
      <c r="JE405" s="394">
        <v>2.6689355840150188</v>
      </c>
      <c r="JF405" s="394">
        <v>2.6689355840150188</v>
      </c>
      <c r="JG405" s="394">
        <v>2.6689355840150188</v>
      </c>
      <c r="JH405" s="394">
        <v>2.6689355840150188</v>
      </c>
      <c r="JI405" s="394">
        <v>2.6689355840150188</v>
      </c>
      <c r="JJ405" s="394">
        <v>2.6689355840150188</v>
      </c>
      <c r="JK405" s="394">
        <v>2.6689355840150188</v>
      </c>
      <c r="JL405" s="394">
        <v>2.6689355840150188</v>
      </c>
      <c r="JM405" s="394">
        <v>2.6689355840150188</v>
      </c>
      <c r="JN405" s="394">
        <v>2.6689355840150188</v>
      </c>
      <c r="JO405" s="394">
        <v>2.6689355840150188</v>
      </c>
      <c r="JP405" s="394">
        <v>2.6689355840150188</v>
      </c>
      <c r="JQ405" s="394">
        <v>2.6689355840150188</v>
      </c>
      <c r="JR405" s="394">
        <v>2.6689355840150188</v>
      </c>
      <c r="JS405" s="394">
        <v>2.6689355840150188</v>
      </c>
      <c r="JT405" s="394">
        <v>2.6689355840150188</v>
      </c>
      <c r="JU405" s="394">
        <v>2.6689355840150188</v>
      </c>
      <c r="JV405" s="394">
        <v>2.6689355840150188</v>
      </c>
      <c r="JW405" s="394">
        <v>2.6689355840150188</v>
      </c>
      <c r="JX405" s="394">
        <v>2.6689355840150188</v>
      </c>
      <c r="JY405" s="394">
        <v>2.6689355840150188</v>
      </c>
      <c r="JZ405" s="394">
        <v>2.6689355840150188</v>
      </c>
      <c r="KA405" s="394">
        <v>2.6689355840150188</v>
      </c>
      <c r="KB405" s="394">
        <v>2.6689355840150188</v>
      </c>
      <c r="KC405" s="394">
        <v>2.6689355840150188</v>
      </c>
    </row>
    <row r="406" spans="1:289" x14ac:dyDescent="0.25">
      <c r="A406" s="383">
        <v>397</v>
      </c>
      <c r="B406" s="384" t="s">
        <v>871</v>
      </c>
      <c r="C406" s="385" t="s">
        <v>142</v>
      </c>
      <c r="D406" s="385" t="s">
        <v>142</v>
      </c>
      <c r="E406" s="129">
        <v>2052</v>
      </c>
      <c r="F406" s="386">
        <v>1700.1034500000001</v>
      </c>
      <c r="G406" s="386">
        <v>1689.0549544183373</v>
      </c>
      <c r="H406" s="386">
        <v>1678.0782599112608</v>
      </c>
      <c r="I406" s="386">
        <v>1667.1728998637213</v>
      </c>
      <c r="J406" s="386">
        <v>1656.3384106930694</v>
      </c>
      <c r="K406" s="386">
        <v>1662.8375461451371</v>
      </c>
      <c r="L406" s="386">
        <v>1669.362182884473</v>
      </c>
      <c r="M406" s="386">
        <v>1675.9124209729478</v>
      </c>
      <c r="N406" s="386">
        <v>1682.488360865055</v>
      </c>
      <c r="O406" s="386">
        <v>1689.0901034094502</v>
      </c>
      <c r="P406" s="386">
        <v>1695.7160783850136</v>
      </c>
      <c r="Q406" s="386">
        <v>1702.3680457835319</v>
      </c>
      <c r="R406" s="386">
        <v>1709.0461075682715</v>
      </c>
      <c r="S406" s="386">
        <v>1715.7503661024809</v>
      </c>
      <c r="T406" s="386">
        <v>1722.4809241509597</v>
      </c>
      <c r="U406" s="386">
        <v>1728.5827096105697</v>
      </c>
      <c r="V406" s="386">
        <v>1734.7061102795403</v>
      </c>
      <c r="W406" s="386">
        <v>1740.8512027284553</v>
      </c>
      <c r="X406" s="386">
        <v>1747.0180637991455</v>
      </c>
      <c r="Y406" s="386">
        <v>1753.2067706056494</v>
      </c>
      <c r="Z406" s="386">
        <v>1758.664988693366</v>
      </c>
      <c r="AA406" s="386">
        <v>1764.140199725208</v>
      </c>
      <c r="AB406" s="386">
        <v>1769.6324566049154</v>
      </c>
      <c r="AC406" s="386">
        <v>1775.1418124009319</v>
      </c>
      <c r="AD406" s="386">
        <v>1780.6683203469188</v>
      </c>
      <c r="AE406" s="386">
        <v>1788.0053076994648</v>
      </c>
      <c r="AF406" s="386">
        <v>1795.3725260516844</v>
      </c>
      <c r="AG406" s="386">
        <v>1802.7700999660578</v>
      </c>
      <c r="AH406" s="386">
        <v>1810.1981545183071</v>
      </c>
      <c r="AI406" s="386">
        <v>1817.6568152995098</v>
      </c>
      <c r="AJ406" s="386">
        <v>1824.5407933969802</v>
      </c>
      <c r="AK406" s="386">
        <v>1831.4508430576013</v>
      </c>
      <c r="AL406" s="386">
        <v>1838.387063021723</v>
      </c>
      <c r="AM406" s="386">
        <v>1845.3495524036525</v>
      </c>
      <c r="AN406" s="386">
        <v>1852.3384106930712</v>
      </c>
      <c r="AO406" s="387">
        <v>1852.3384106930712</v>
      </c>
      <c r="AP406" s="387">
        <v>1852.3384106930712</v>
      </c>
      <c r="AQ406" s="387">
        <v>1852.3384106930712</v>
      </c>
      <c r="AR406" s="387">
        <v>1852.3384106930712</v>
      </c>
      <c r="AS406" s="387">
        <v>1852.3384106930712</v>
      </c>
      <c r="AT406" s="387">
        <v>1852.3384106930712</v>
      </c>
      <c r="AU406" s="387">
        <v>1852.3384106930712</v>
      </c>
      <c r="AV406" s="387">
        <v>1852.3384106930712</v>
      </c>
      <c r="AW406" s="387">
        <v>1852.3384106930712</v>
      </c>
      <c r="AX406" s="387">
        <v>1852.3384106930712</v>
      </c>
      <c r="AY406" s="387">
        <v>1852.3384106930712</v>
      </c>
      <c r="AZ406" s="387">
        <v>1852.3384106930712</v>
      </c>
      <c r="BA406" s="387">
        <v>1852.3384106930712</v>
      </c>
      <c r="BB406" s="387">
        <v>1852.3384106930712</v>
      </c>
      <c r="BC406" s="387">
        <v>1852.3384106930712</v>
      </c>
      <c r="BD406" s="387">
        <v>1852.3384106930712</v>
      </c>
      <c r="BE406" s="387">
        <v>1852.3384106930712</v>
      </c>
      <c r="BF406" s="387">
        <v>1852.3384106930712</v>
      </c>
      <c r="BG406" s="387">
        <v>1852.3384106930712</v>
      </c>
      <c r="BH406" s="387">
        <v>1852.3384106930712</v>
      </c>
      <c r="BI406" s="387">
        <v>1852.3384106930712</v>
      </c>
      <c r="BJ406" s="387">
        <v>1852.3384106930712</v>
      </c>
      <c r="BK406" s="387">
        <v>1852.3384106930712</v>
      </c>
      <c r="BL406" s="387">
        <v>1852.3384106930712</v>
      </c>
      <c r="BM406" s="387">
        <v>1852.3384106930712</v>
      </c>
      <c r="BN406" s="387">
        <v>1852.3384106930712</v>
      </c>
      <c r="BO406" s="387">
        <v>1852.3384106930712</v>
      </c>
      <c r="BP406" s="387">
        <v>1852.3384106930712</v>
      </c>
      <c r="CA406" s="386">
        <v>5050</v>
      </c>
      <c r="CB406" s="386">
        <v>5017.1814661117251</v>
      </c>
      <c r="CC406" s="386">
        <v>4984.5762106722777</v>
      </c>
      <c r="CD406" s="386">
        <v>4952.1828476448254</v>
      </c>
      <c r="CE406" s="386">
        <v>4920</v>
      </c>
      <c r="CF406" s="386">
        <v>4919.1764034489197</v>
      </c>
      <c r="CG406" s="386">
        <v>4918.3529447659857</v>
      </c>
      <c r="CH406" s="386">
        <v>4917.5296239281188</v>
      </c>
      <c r="CI406" s="386">
        <v>4916.706440912244</v>
      </c>
      <c r="CJ406" s="386">
        <v>4915.8833956952913</v>
      </c>
      <c r="CK406" s="386">
        <v>4914.6357728661851</v>
      </c>
      <c r="CL406" s="386">
        <v>4913.3884666765507</v>
      </c>
      <c r="CM406" s="386">
        <v>4912.1414770460278</v>
      </c>
      <c r="CN406" s="386">
        <v>4910.8948038942744</v>
      </c>
      <c r="CO406" s="386">
        <v>4909.6484471409713</v>
      </c>
      <c r="CP406" s="386">
        <v>4905.044732951339</v>
      </c>
      <c r="CQ406" s="386">
        <v>4900.4453356052791</v>
      </c>
      <c r="CR406" s="386">
        <v>4895.8502510549424</v>
      </c>
      <c r="CS406" s="386">
        <v>4891.2594752562763</v>
      </c>
      <c r="CT406" s="386">
        <v>4886.6730041690189</v>
      </c>
      <c r="CU406" s="386">
        <v>4879.493816030531</v>
      </c>
      <c r="CV406" s="386">
        <v>4872.3251750971212</v>
      </c>
      <c r="CW406" s="386">
        <v>4865.1670658735102</v>
      </c>
      <c r="CX406" s="386">
        <v>4858.0194728871811</v>
      </c>
      <c r="CY406" s="386">
        <v>4850.8823806883483</v>
      </c>
      <c r="CZ406" s="386">
        <v>4848.117092343472</v>
      </c>
      <c r="DA406" s="386">
        <v>4845.35338037564</v>
      </c>
      <c r="DB406" s="386">
        <v>4842.5912438862251</v>
      </c>
      <c r="DC406" s="386">
        <v>4839.8306819771115</v>
      </c>
      <c r="DD406" s="386">
        <v>4837.071693750695</v>
      </c>
      <c r="DE406" s="386">
        <v>4855.4637669522517</v>
      </c>
      <c r="DF406" s="386">
        <v>4873.9257726208189</v>
      </c>
      <c r="DG406" s="386">
        <v>4892.4579766617071</v>
      </c>
      <c r="DH406" s="386">
        <v>4911.0606459912842</v>
      </c>
      <c r="DI406" s="386">
        <v>4929.7340485408167</v>
      </c>
      <c r="DJ406" s="387">
        <v>4929.7340485408167</v>
      </c>
      <c r="DK406" s="387">
        <v>4929.7340485408167</v>
      </c>
      <c r="DL406" s="387">
        <v>4929.7340485408167</v>
      </c>
      <c r="DM406" s="387">
        <v>4929.7340485408167</v>
      </c>
      <c r="DN406" s="387">
        <v>4929.7340485408167</v>
      </c>
      <c r="DO406" s="387">
        <v>4929.7340485408167</v>
      </c>
      <c r="DP406" s="387">
        <v>4929.7340485408167</v>
      </c>
      <c r="DQ406" s="387">
        <v>4929.7340485408167</v>
      </c>
      <c r="DR406" s="387">
        <v>4929.7340485408167</v>
      </c>
      <c r="DS406" s="387">
        <v>4929.7340485408167</v>
      </c>
      <c r="DT406" s="387">
        <v>4929.7340485408167</v>
      </c>
      <c r="DU406" s="387">
        <v>4929.7340485408167</v>
      </c>
      <c r="DV406" s="387">
        <v>4929.7340485408167</v>
      </c>
      <c r="DW406" s="387">
        <v>4929.7340485408167</v>
      </c>
      <c r="DX406" s="387">
        <v>4929.7340485408167</v>
      </c>
      <c r="DY406" s="387">
        <v>4929.7340485408167</v>
      </c>
      <c r="DZ406" s="387">
        <v>4929.7340485408167</v>
      </c>
      <c r="EA406" s="387">
        <v>4929.7340485408167</v>
      </c>
      <c r="EB406" s="387">
        <v>4929.7340485408167</v>
      </c>
      <c r="EC406" s="387">
        <v>4929.7340485408167</v>
      </c>
      <c r="ED406" s="387">
        <v>4929.7340485408167</v>
      </c>
      <c r="EE406" s="387">
        <v>4929.7340485408167</v>
      </c>
      <c r="EF406" s="387">
        <v>4929.7340485408167</v>
      </c>
      <c r="EG406" s="387">
        <v>4929.7340485408167</v>
      </c>
      <c r="EH406" s="387">
        <v>4929.7340485408167</v>
      </c>
      <c r="EI406" s="387">
        <v>4929.7340485408167</v>
      </c>
      <c r="EJ406" s="387">
        <v>4929.7340485408167</v>
      </c>
      <c r="EK406" s="387">
        <v>4929.7340485408167</v>
      </c>
      <c r="EY406" s="386">
        <v>1254</v>
      </c>
      <c r="EZ406" s="386">
        <v>1263</v>
      </c>
      <c r="FA406" s="386">
        <v>1272</v>
      </c>
      <c r="FB406" s="386">
        <v>1281</v>
      </c>
      <c r="FC406" s="386">
        <v>1290.2</v>
      </c>
      <c r="FD406" s="386">
        <v>1305</v>
      </c>
      <c r="FE406" s="386">
        <v>1320</v>
      </c>
      <c r="FF406" s="386">
        <v>1335</v>
      </c>
      <c r="FG406" s="386">
        <v>1350</v>
      </c>
      <c r="FH406" s="386">
        <v>1365</v>
      </c>
      <c r="FI406" s="386">
        <v>1379.8000000000002</v>
      </c>
      <c r="FJ406" s="386">
        <v>1391</v>
      </c>
      <c r="FK406" s="386">
        <v>1402</v>
      </c>
      <c r="FL406" s="386">
        <v>1413</v>
      </c>
      <c r="FM406" s="386">
        <v>1424</v>
      </c>
      <c r="FN406" s="386">
        <v>1435</v>
      </c>
      <c r="FO406" s="386">
        <v>1446</v>
      </c>
      <c r="FP406" s="386">
        <v>1457</v>
      </c>
      <c r="FQ406" s="386">
        <v>1468</v>
      </c>
      <c r="FR406" s="386">
        <v>1479</v>
      </c>
      <c r="FS406" s="386">
        <v>1490</v>
      </c>
      <c r="FT406" s="386">
        <v>1501</v>
      </c>
      <c r="FU406" s="386">
        <v>1512</v>
      </c>
      <c r="FV406" s="386">
        <v>1523</v>
      </c>
      <c r="FW406" s="386">
        <v>1534</v>
      </c>
      <c r="FX406" s="386">
        <v>1545</v>
      </c>
      <c r="FY406" s="386">
        <v>1556</v>
      </c>
      <c r="FZ406" s="386">
        <v>1567</v>
      </c>
      <c r="GA406" s="386">
        <v>1578</v>
      </c>
      <c r="GB406" s="386">
        <v>1589</v>
      </c>
      <c r="GC406" s="386">
        <v>1596.5</v>
      </c>
      <c r="GD406" s="387">
        <v>1596.5</v>
      </c>
      <c r="GE406" s="387">
        <v>1596.5</v>
      </c>
      <c r="GF406" s="387">
        <v>1596.5</v>
      </c>
      <c r="GG406" s="387">
        <v>1596.5</v>
      </c>
      <c r="GH406" s="387">
        <v>1596.5</v>
      </c>
      <c r="GI406" s="387">
        <v>1596.5</v>
      </c>
      <c r="GJ406" s="387">
        <v>1596.5</v>
      </c>
      <c r="GK406" s="387">
        <v>1596.5</v>
      </c>
      <c r="GL406" s="387">
        <v>1596.5</v>
      </c>
      <c r="GM406" s="387">
        <v>1596.5</v>
      </c>
      <c r="GN406" s="387">
        <v>1596.5</v>
      </c>
      <c r="GO406" s="387">
        <v>1596.5</v>
      </c>
      <c r="GP406" s="387">
        <v>1596.5</v>
      </c>
      <c r="GQ406" s="387">
        <v>1596.5</v>
      </c>
      <c r="GR406" s="387">
        <v>1596.5</v>
      </c>
      <c r="GS406" s="387">
        <v>1596.5</v>
      </c>
      <c r="GT406" s="387">
        <v>1596.5</v>
      </c>
      <c r="GU406" s="387">
        <v>1596.5</v>
      </c>
      <c r="GV406" s="387">
        <v>1596.5</v>
      </c>
      <c r="GW406" s="387">
        <v>1596.5</v>
      </c>
      <c r="GX406" s="387">
        <v>1596.5</v>
      </c>
      <c r="GY406" s="387">
        <v>1596.5</v>
      </c>
      <c r="GZ406" s="387">
        <v>1596.5</v>
      </c>
      <c r="HA406" s="387">
        <v>1596.5</v>
      </c>
      <c r="HB406" s="387">
        <v>1596.5</v>
      </c>
      <c r="HC406" s="387">
        <v>1596.5</v>
      </c>
      <c r="HD406" s="387">
        <v>1596.5</v>
      </c>
      <c r="HE406" s="387">
        <v>1596.5</v>
      </c>
      <c r="HS406" s="394">
        <v>2.9704074772626337</v>
      </c>
      <c r="HT406" s="394">
        <v>2.9704074772626332</v>
      </c>
      <c r="HU406" s="394">
        <v>2.9704074772626332</v>
      </c>
      <c r="HV406" s="394">
        <v>2.9704074772626332</v>
      </c>
      <c r="HW406" s="394">
        <v>2.9704074772626337</v>
      </c>
      <c r="HX406" s="394">
        <v>2.9583024600645866</v>
      </c>
      <c r="HY406" s="394">
        <v>2.9462467732841633</v>
      </c>
      <c r="HZ406" s="394">
        <v>2.9342402158898353</v>
      </c>
      <c r="IA406" s="394">
        <v>2.922282587669319</v>
      </c>
      <c r="IB406" s="394">
        <v>2.9103736892262391</v>
      </c>
      <c r="IC406" s="394">
        <v>2.8982657152999605</v>
      </c>
      <c r="ID406" s="394">
        <v>2.8862081139540625</v>
      </c>
      <c r="IE406" s="394">
        <v>2.8742006756244298</v>
      </c>
      <c r="IF406" s="394">
        <v>2.8622431916187914</v>
      </c>
      <c r="IG406" s="394">
        <v>2.8503354541130963</v>
      </c>
      <c r="IH406" s="394">
        <v>2.8376106654777256</v>
      </c>
      <c r="II406" s="394">
        <v>2.8249426842772771</v>
      </c>
      <c r="IJ406" s="394">
        <v>2.8123312569056003</v>
      </c>
      <c r="IK406" s="394">
        <v>2.7997761308887212</v>
      </c>
      <c r="IL406" s="394">
        <v>2.7872770548797883</v>
      </c>
      <c r="IM406" s="394">
        <v>2.7745442408879959</v>
      </c>
      <c r="IN406" s="394">
        <v>2.7618695928226455</v>
      </c>
      <c r="IO406" s="394">
        <v>2.7492528449706759</v>
      </c>
      <c r="IP406" s="394">
        <v>2.736693732832852</v>
      </c>
      <c r="IQ406" s="394">
        <v>2.7241919931182212</v>
      </c>
      <c r="IR406" s="394">
        <v>2.7114668348391522</v>
      </c>
      <c r="IS406" s="394">
        <v>2.6988011179113665</v>
      </c>
      <c r="IT406" s="394">
        <v>2.6861945646743313</v>
      </c>
      <c r="IU406" s="394">
        <v>2.6736468987645101</v>
      </c>
      <c r="IV406" s="394">
        <v>2.6611578451093103</v>
      </c>
      <c r="IW406" s="394">
        <v>2.661197702196735</v>
      </c>
      <c r="IX406" s="394">
        <v>2.6612375598811133</v>
      </c>
      <c r="IY406" s="394">
        <v>2.6612774181624537</v>
      </c>
      <c r="IZ406" s="394">
        <v>2.6613172770407658</v>
      </c>
      <c r="JA406" s="394">
        <v>2.6613571365160573</v>
      </c>
      <c r="JB406" s="394">
        <v>2.6613571365160573</v>
      </c>
      <c r="JC406" s="394">
        <v>2.6613571365160573</v>
      </c>
      <c r="JD406" s="394">
        <v>2.6613571365160573</v>
      </c>
      <c r="JE406" s="394">
        <v>2.6613571365160573</v>
      </c>
      <c r="JF406" s="394">
        <v>2.6613571365160573</v>
      </c>
      <c r="JG406" s="394">
        <v>2.6613571365160573</v>
      </c>
      <c r="JH406" s="394">
        <v>2.6613571365160573</v>
      </c>
      <c r="JI406" s="394">
        <v>2.6613571365160573</v>
      </c>
      <c r="JJ406" s="394">
        <v>2.6613571365160573</v>
      </c>
      <c r="JK406" s="394">
        <v>2.6613571365160573</v>
      </c>
      <c r="JL406" s="394">
        <v>2.6613571365160573</v>
      </c>
      <c r="JM406" s="394">
        <v>2.6613571365160573</v>
      </c>
      <c r="JN406" s="394">
        <v>2.6613571365160573</v>
      </c>
      <c r="JO406" s="394">
        <v>2.6613571365160573</v>
      </c>
      <c r="JP406" s="394">
        <v>2.6613571365160573</v>
      </c>
      <c r="JQ406" s="394">
        <v>2.6613571365160573</v>
      </c>
      <c r="JR406" s="394">
        <v>2.6613571365160573</v>
      </c>
      <c r="JS406" s="394">
        <v>2.6613571365160573</v>
      </c>
      <c r="JT406" s="394">
        <v>2.6613571365160573</v>
      </c>
      <c r="JU406" s="394">
        <v>2.6613571365160573</v>
      </c>
      <c r="JV406" s="394">
        <v>2.6613571365160573</v>
      </c>
      <c r="JW406" s="394">
        <v>2.6613571365160573</v>
      </c>
      <c r="JX406" s="394">
        <v>2.6613571365160573</v>
      </c>
      <c r="JY406" s="394">
        <v>2.6613571365160573</v>
      </c>
      <c r="JZ406" s="394">
        <v>2.6613571365160573</v>
      </c>
      <c r="KA406" s="394">
        <v>2.6613571365160573</v>
      </c>
      <c r="KB406" s="394">
        <v>2.6613571365160573</v>
      </c>
      <c r="KC406" s="394">
        <v>2.6613571365160573</v>
      </c>
    </row>
    <row r="407" spans="1:289" x14ac:dyDescent="0.25">
      <c r="A407" s="383">
        <v>398</v>
      </c>
      <c r="B407" s="384" t="s">
        <v>871</v>
      </c>
      <c r="C407" s="385" t="s">
        <v>142</v>
      </c>
      <c r="D407" s="385" t="s">
        <v>142</v>
      </c>
      <c r="E407" s="129">
        <v>2052</v>
      </c>
      <c r="F407" s="386">
        <v>1625.1443799999997</v>
      </c>
      <c r="G407" s="386">
        <v>1607.6071515676847</v>
      </c>
      <c r="H407" s="386">
        <v>1590.2591705553971</v>
      </c>
      <c r="I407" s="386">
        <v>1573.0983947598249</v>
      </c>
      <c r="J407" s="386">
        <v>1556.1228040154438</v>
      </c>
      <c r="K407" s="386">
        <v>1562.4534660324819</v>
      </c>
      <c r="L407" s="386">
        <v>1568.8098826245898</v>
      </c>
      <c r="M407" s="386">
        <v>1575.1921585672455</v>
      </c>
      <c r="N407" s="386">
        <v>1581.6003990621771</v>
      </c>
      <c r="O407" s="386">
        <v>1588.034709739097</v>
      </c>
      <c r="P407" s="386">
        <v>1594.4889612012655</v>
      </c>
      <c r="Q407" s="386">
        <v>1600.9694446857452</v>
      </c>
      <c r="R407" s="386">
        <v>1607.4762668073772</v>
      </c>
      <c r="S407" s="386">
        <v>1614.0095346143178</v>
      </c>
      <c r="T407" s="386">
        <v>1620.5693555897985</v>
      </c>
      <c r="U407" s="386">
        <v>1626.4824867845061</v>
      </c>
      <c r="V407" s="386">
        <v>1632.4171938040345</v>
      </c>
      <c r="W407" s="386">
        <v>1638.3735553742226</v>
      </c>
      <c r="X407" s="386">
        <v>1644.351650508165</v>
      </c>
      <c r="Y407" s="386">
        <v>1650.3515585072582</v>
      </c>
      <c r="Z407" s="386">
        <v>1655.6238938804656</v>
      </c>
      <c r="AA407" s="386">
        <v>1660.913072646915</v>
      </c>
      <c r="AB407" s="386">
        <v>1666.2191486157585</v>
      </c>
      <c r="AC407" s="386">
        <v>1671.542175768051</v>
      </c>
      <c r="AD407" s="386">
        <v>1676.8822082572983</v>
      </c>
      <c r="AE407" s="386">
        <v>1683.968984379118</v>
      </c>
      <c r="AF407" s="386">
        <v>1691.085710365963</v>
      </c>
      <c r="AG407" s="386">
        <v>1698.2325127908196</v>
      </c>
      <c r="AH407" s="386">
        <v>1705.4095187615915</v>
      </c>
      <c r="AI407" s="386">
        <v>1712.6168559233608</v>
      </c>
      <c r="AJ407" s="386">
        <v>1719.2662115000485</v>
      </c>
      <c r="AK407" s="386">
        <v>1725.941383668131</v>
      </c>
      <c r="AL407" s="386">
        <v>1732.6424726623429</v>
      </c>
      <c r="AM407" s="386">
        <v>1739.3695791065873</v>
      </c>
      <c r="AN407" s="386">
        <v>1746.1228040154456</v>
      </c>
      <c r="AO407" s="387">
        <v>1746.1228040154456</v>
      </c>
      <c r="AP407" s="387">
        <v>1746.1228040154456</v>
      </c>
      <c r="AQ407" s="387">
        <v>1746.1228040154456</v>
      </c>
      <c r="AR407" s="387">
        <v>1746.1228040154456</v>
      </c>
      <c r="AS407" s="387">
        <v>1746.1228040154456</v>
      </c>
      <c r="AT407" s="387">
        <v>1746.1228040154456</v>
      </c>
      <c r="AU407" s="387">
        <v>1746.1228040154456</v>
      </c>
      <c r="AV407" s="387">
        <v>1746.1228040154456</v>
      </c>
      <c r="AW407" s="387">
        <v>1746.1228040154456</v>
      </c>
      <c r="AX407" s="387">
        <v>1746.1228040154456</v>
      </c>
      <c r="AY407" s="387">
        <v>1746.1228040154456</v>
      </c>
      <c r="AZ407" s="387">
        <v>1746.1228040154456</v>
      </c>
      <c r="BA407" s="387">
        <v>1746.1228040154456</v>
      </c>
      <c r="BB407" s="387">
        <v>1746.1228040154456</v>
      </c>
      <c r="BC407" s="387">
        <v>1746.1228040154456</v>
      </c>
      <c r="BD407" s="387">
        <v>1746.1228040154456</v>
      </c>
      <c r="BE407" s="387">
        <v>1746.1228040154456</v>
      </c>
      <c r="BF407" s="387">
        <v>1746.1228040154456</v>
      </c>
      <c r="BG407" s="387">
        <v>1746.1228040154456</v>
      </c>
      <c r="BH407" s="387">
        <v>1746.1228040154456</v>
      </c>
      <c r="BI407" s="387">
        <v>1746.1228040154456</v>
      </c>
      <c r="BJ407" s="387">
        <v>1746.1228040154456</v>
      </c>
      <c r="BK407" s="387">
        <v>1746.1228040154456</v>
      </c>
      <c r="BL407" s="387">
        <v>1746.1228040154456</v>
      </c>
      <c r="BM407" s="387">
        <v>1746.1228040154456</v>
      </c>
      <c r="BN407" s="387">
        <v>1746.1228040154456</v>
      </c>
      <c r="BO407" s="387">
        <v>1746.1228040154456</v>
      </c>
      <c r="BP407" s="387">
        <v>1746.1228040154456</v>
      </c>
      <c r="CA407" s="386">
        <v>5180</v>
      </c>
      <c r="CB407" s="386">
        <v>5124.1016783509458</v>
      </c>
      <c r="CC407" s="386">
        <v>5068.8065656523131</v>
      </c>
      <c r="CD407" s="386">
        <v>5014.1081525666632</v>
      </c>
      <c r="CE407" s="386">
        <v>4960</v>
      </c>
      <c r="CF407" s="386">
        <v>4952.4848876869719</v>
      </c>
      <c r="CG407" s="386">
        <v>4944.9811618483545</v>
      </c>
      <c r="CH407" s="386">
        <v>4937.4888052320039</v>
      </c>
      <c r="CI407" s="386">
        <v>4930.0078006119156</v>
      </c>
      <c r="CJ407" s="386">
        <v>4922.5381307881853</v>
      </c>
      <c r="CK407" s="386">
        <v>4914.2727852605949</v>
      </c>
      <c r="CL407" s="386">
        <v>4906.0213179265047</v>
      </c>
      <c r="CM407" s="386">
        <v>4897.783705483288</v>
      </c>
      <c r="CN407" s="386">
        <v>4889.5599246674465</v>
      </c>
      <c r="CO407" s="386">
        <v>4881.3499522545444</v>
      </c>
      <c r="CP407" s="386">
        <v>4870.8727001681173</v>
      </c>
      <c r="CQ407" s="386">
        <v>4860.4179362893283</v>
      </c>
      <c r="CR407" s="386">
        <v>4849.9856123498457</v>
      </c>
      <c r="CS407" s="386">
        <v>4839.5756801849402</v>
      </c>
      <c r="CT407" s="386">
        <v>4829.1880917332619</v>
      </c>
      <c r="CU407" s="386">
        <v>4815.8006497935003</v>
      </c>
      <c r="CV407" s="386">
        <v>4802.4503204280036</v>
      </c>
      <c r="CW407" s="386">
        <v>4789.1370007535479</v>
      </c>
      <c r="CX407" s="386">
        <v>4775.8605881721242</v>
      </c>
      <c r="CY407" s="386">
        <v>4762.620980370144</v>
      </c>
      <c r="CZ407" s="386">
        <v>4753.4483757587141</v>
      </c>
      <c r="DA407" s="386">
        <v>4744.2934371920328</v>
      </c>
      <c r="DB407" s="386">
        <v>4735.1561306460517</v>
      </c>
      <c r="DC407" s="386">
        <v>4726.0364221622522</v>
      </c>
      <c r="DD407" s="386">
        <v>4716.9342778475184</v>
      </c>
      <c r="DE407" s="386">
        <v>4735.3220703558918</v>
      </c>
      <c r="DF407" s="386">
        <v>4753.7815430898982</v>
      </c>
      <c r="DG407" s="386">
        <v>4772.3129754770298</v>
      </c>
      <c r="DH407" s="386">
        <v>4790.9166480340564</v>
      </c>
      <c r="DI407" s="386">
        <v>4809.5928423712776</v>
      </c>
      <c r="DJ407" s="387">
        <v>4809.5928423712776</v>
      </c>
      <c r="DK407" s="387">
        <v>4809.5928423712776</v>
      </c>
      <c r="DL407" s="387">
        <v>4809.5928423712776</v>
      </c>
      <c r="DM407" s="387">
        <v>4809.5928423712776</v>
      </c>
      <c r="DN407" s="387">
        <v>4809.5928423712776</v>
      </c>
      <c r="DO407" s="387">
        <v>4809.5928423712776</v>
      </c>
      <c r="DP407" s="387">
        <v>4809.5928423712776</v>
      </c>
      <c r="DQ407" s="387">
        <v>4809.5928423712776</v>
      </c>
      <c r="DR407" s="387">
        <v>4809.5928423712776</v>
      </c>
      <c r="DS407" s="387">
        <v>4809.5928423712776</v>
      </c>
      <c r="DT407" s="387">
        <v>4809.5928423712776</v>
      </c>
      <c r="DU407" s="387">
        <v>4809.5928423712776</v>
      </c>
      <c r="DV407" s="387">
        <v>4809.5928423712776</v>
      </c>
      <c r="DW407" s="387">
        <v>4809.5928423712776</v>
      </c>
      <c r="DX407" s="387">
        <v>4809.5928423712776</v>
      </c>
      <c r="DY407" s="387">
        <v>4809.5928423712776</v>
      </c>
      <c r="DZ407" s="387">
        <v>4809.5928423712776</v>
      </c>
      <c r="EA407" s="387">
        <v>4809.5928423712776</v>
      </c>
      <c r="EB407" s="387">
        <v>4809.5928423712776</v>
      </c>
      <c r="EC407" s="387">
        <v>4809.5928423712776</v>
      </c>
      <c r="ED407" s="387">
        <v>4809.5928423712776</v>
      </c>
      <c r="EE407" s="387">
        <v>4809.5928423712776</v>
      </c>
      <c r="EF407" s="387">
        <v>4809.5928423712776</v>
      </c>
      <c r="EG407" s="387">
        <v>4809.5928423712776</v>
      </c>
      <c r="EH407" s="387">
        <v>4809.5928423712776</v>
      </c>
      <c r="EI407" s="387">
        <v>4809.5928423712776</v>
      </c>
      <c r="EJ407" s="387">
        <v>4809.5928423712776</v>
      </c>
      <c r="EK407" s="387">
        <v>4809.5928423712776</v>
      </c>
      <c r="EY407" s="386">
        <v>1083</v>
      </c>
      <c r="EZ407" s="386">
        <v>1090</v>
      </c>
      <c r="FA407" s="386">
        <v>1097</v>
      </c>
      <c r="FB407" s="386">
        <v>1104</v>
      </c>
      <c r="FC407" s="386">
        <v>1112.8</v>
      </c>
      <c r="FD407" s="386">
        <v>1126</v>
      </c>
      <c r="FE407" s="386">
        <v>1139</v>
      </c>
      <c r="FF407" s="386">
        <v>1152</v>
      </c>
      <c r="FG407" s="386">
        <v>1165</v>
      </c>
      <c r="FH407" s="386">
        <v>1178</v>
      </c>
      <c r="FI407" s="386">
        <v>1190.0999999999999</v>
      </c>
      <c r="FJ407" s="386">
        <v>1200</v>
      </c>
      <c r="FK407" s="386">
        <v>1210</v>
      </c>
      <c r="FL407" s="386">
        <v>1220</v>
      </c>
      <c r="FM407" s="386">
        <v>1230</v>
      </c>
      <c r="FN407" s="386">
        <v>1240</v>
      </c>
      <c r="FO407" s="386">
        <v>1250</v>
      </c>
      <c r="FP407" s="386">
        <v>1260</v>
      </c>
      <c r="FQ407" s="386">
        <v>1270</v>
      </c>
      <c r="FR407" s="386">
        <v>1280</v>
      </c>
      <c r="FS407" s="386">
        <v>1290</v>
      </c>
      <c r="FT407" s="386">
        <v>1300</v>
      </c>
      <c r="FU407" s="386">
        <v>1310</v>
      </c>
      <c r="FV407" s="386">
        <v>1320</v>
      </c>
      <c r="FW407" s="386">
        <v>1330</v>
      </c>
      <c r="FX407" s="386">
        <v>1340</v>
      </c>
      <c r="FY407" s="386">
        <v>1350</v>
      </c>
      <c r="FZ407" s="386">
        <v>1360</v>
      </c>
      <c r="GA407" s="386">
        <v>1370</v>
      </c>
      <c r="GB407" s="386">
        <v>1380</v>
      </c>
      <c r="GC407" s="386">
        <v>1388.3000000000002</v>
      </c>
      <c r="GD407" s="387">
        <v>1388.3000000000002</v>
      </c>
      <c r="GE407" s="387">
        <v>1388.3000000000002</v>
      </c>
      <c r="GF407" s="387">
        <v>1388.3000000000002</v>
      </c>
      <c r="GG407" s="387">
        <v>1388.3000000000002</v>
      </c>
      <c r="GH407" s="387">
        <v>1388.3000000000002</v>
      </c>
      <c r="GI407" s="387">
        <v>1388.3000000000002</v>
      </c>
      <c r="GJ407" s="387">
        <v>1388.3000000000002</v>
      </c>
      <c r="GK407" s="387">
        <v>1388.3000000000002</v>
      </c>
      <c r="GL407" s="387">
        <v>1388.3000000000002</v>
      </c>
      <c r="GM407" s="387">
        <v>1388.3000000000002</v>
      </c>
      <c r="GN407" s="387">
        <v>1388.3000000000002</v>
      </c>
      <c r="GO407" s="387">
        <v>1388.3000000000002</v>
      </c>
      <c r="GP407" s="387">
        <v>1388.3000000000002</v>
      </c>
      <c r="GQ407" s="387">
        <v>1388.3000000000002</v>
      </c>
      <c r="GR407" s="387">
        <v>1388.3000000000002</v>
      </c>
      <c r="GS407" s="387">
        <v>1388.3000000000002</v>
      </c>
      <c r="GT407" s="387">
        <v>1388.3000000000002</v>
      </c>
      <c r="GU407" s="387">
        <v>1388.3000000000002</v>
      </c>
      <c r="GV407" s="387">
        <v>1388.3000000000002</v>
      </c>
      <c r="GW407" s="387">
        <v>1388.3000000000002</v>
      </c>
      <c r="GX407" s="387">
        <v>1388.3000000000002</v>
      </c>
      <c r="GY407" s="387">
        <v>1388.3000000000002</v>
      </c>
      <c r="GZ407" s="387">
        <v>1388.3000000000002</v>
      </c>
      <c r="HA407" s="387">
        <v>1388.3000000000002</v>
      </c>
      <c r="HB407" s="387">
        <v>1388.3000000000002</v>
      </c>
      <c r="HC407" s="387">
        <v>1388.3000000000002</v>
      </c>
      <c r="HD407" s="387">
        <v>1388.3000000000002</v>
      </c>
      <c r="HE407" s="387">
        <v>1388.3000000000002</v>
      </c>
      <c r="HS407" s="394">
        <v>3.1874091088448404</v>
      </c>
      <c r="HT407" s="394">
        <v>3.18740910884484</v>
      </c>
      <c r="HU407" s="394">
        <v>3.1874091088448404</v>
      </c>
      <c r="HV407" s="394">
        <v>3.1874091088448409</v>
      </c>
      <c r="HW407" s="394">
        <v>3.1874091088448404</v>
      </c>
      <c r="HX407" s="394">
        <v>3.1696847268435797</v>
      </c>
      <c r="HY407" s="394">
        <v>3.1520589056817343</v>
      </c>
      <c r="HZ407" s="394">
        <v>3.1345310972872142</v>
      </c>
      <c r="IA407" s="394">
        <v>3.1171007566356232</v>
      </c>
      <c r="IB407" s="394">
        <v>3.0997673417333074</v>
      </c>
      <c r="IC407" s="394">
        <v>3.0820362541476931</v>
      </c>
      <c r="ID407" s="394">
        <v>3.0644065907763212</v>
      </c>
      <c r="IE407" s="394">
        <v>3.0468777714589961</v>
      </c>
      <c r="IF407" s="394">
        <v>3.0294492193541167</v>
      </c>
      <c r="IG407" s="394">
        <v>3.0121203609196967</v>
      </c>
      <c r="IH407" s="394">
        <v>2.9947280341134488</v>
      </c>
      <c r="II407" s="394">
        <v>2.977436132587564</v>
      </c>
      <c r="IJ407" s="394">
        <v>2.9602440764750106</v>
      </c>
      <c r="IK407" s="394">
        <v>2.9431512892569747</v>
      </c>
      <c r="IL407" s="394">
        <v>2.9261571977435272</v>
      </c>
      <c r="IM407" s="394">
        <v>2.9087528076839875</v>
      </c>
      <c r="IN407" s="394">
        <v>2.8914519365992923</v>
      </c>
      <c r="IO407" s="394">
        <v>2.8742539687724808</v>
      </c>
      <c r="IP407" s="394">
        <v>2.8571582921487941</v>
      </c>
      <c r="IQ407" s="394">
        <v>2.8401642983138946</v>
      </c>
      <c r="IR407" s="394">
        <v>2.8227648014023954</v>
      </c>
      <c r="IS407" s="394">
        <v>2.805471897793598</v>
      </c>
      <c r="IT407" s="394">
        <v>2.7882849344725189</v>
      </c>
      <c r="IU407" s="394">
        <v>2.7712032624246956</v>
      </c>
      <c r="IV407" s="394">
        <v>2.7542262366116756</v>
      </c>
      <c r="IW407" s="394">
        <v>2.7542692566640707</v>
      </c>
      <c r="IX407" s="394">
        <v>2.7543122773884243</v>
      </c>
      <c r="IY407" s="394">
        <v>2.7543552987847466</v>
      </c>
      <c r="IZ407" s="394">
        <v>2.7543983208530478</v>
      </c>
      <c r="JA407" s="394">
        <v>2.7544413435933421</v>
      </c>
      <c r="JB407" s="394">
        <v>2.7544413435933421</v>
      </c>
      <c r="JC407" s="394">
        <v>2.7544413435933421</v>
      </c>
      <c r="JD407" s="394">
        <v>2.7544413435933421</v>
      </c>
      <c r="JE407" s="394">
        <v>2.7544413435933421</v>
      </c>
      <c r="JF407" s="394">
        <v>2.7544413435933421</v>
      </c>
      <c r="JG407" s="394">
        <v>2.7544413435933421</v>
      </c>
      <c r="JH407" s="394">
        <v>2.7544413435933421</v>
      </c>
      <c r="JI407" s="394">
        <v>2.7544413435933421</v>
      </c>
      <c r="JJ407" s="394">
        <v>2.7544413435933421</v>
      </c>
      <c r="JK407" s="394">
        <v>2.7544413435933421</v>
      </c>
      <c r="JL407" s="394">
        <v>2.7544413435933421</v>
      </c>
      <c r="JM407" s="394">
        <v>2.7544413435933421</v>
      </c>
      <c r="JN407" s="394">
        <v>2.7544413435933421</v>
      </c>
      <c r="JO407" s="394">
        <v>2.7544413435933421</v>
      </c>
      <c r="JP407" s="394">
        <v>2.7544413435933421</v>
      </c>
      <c r="JQ407" s="394">
        <v>2.7544413435933421</v>
      </c>
      <c r="JR407" s="394">
        <v>2.7544413435933421</v>
      </c>
      <c r="JS407" s="394">
        <v>2.7544413435933421</v>
      </c>
      <c r="JT407" s="394">
        <v>2.7544413435933421</v>
      </c>
      <c r="JU407" s="394">
        <v>2.7544413435933421</v>
      </c>
      <c r="JV407" s="394">
        <v>2.7544413435933421</v>
      </c>
      <c r="JW407" s="394">
        <v>2.7544413435933421</v>
      </c>
      <c r="JX407" s="394">
        <v>2.7544413435933421</v>
      </c>
      <c r="JY407" s="394">
        <v>2.7544413435933421</v>
      </c>
      <c r="JZ407" s="394">
        <v>2.7544413435933421</v>
      </c>
      <c r="KA407" s="394">
        <v>2.7544413435933421</v>
      </c>
      <c r="KB407" s="394">
        <v>2.7544413435933421</v>
      </c>
      <c r="KC407" s="394">
        <v>2.7544413435933421</v>
      </c>
    </row>
    <row r="408" spans="1:289" x14ac:dyDescent="0.25">
      <c r="A408" s="383">
        <v>399</v>
      </c>
      <c r="B408" s="384" t="s">
        <v>871</v>
      </c>
      <c r="C408" s="385" t="s">
        <v>142</v>
      </c>
      <c r="D408" s="385" t="s">
        <v>142</v>
      </c>
      <c r="E408" s="129">
        <v>2052</v>
      </c>
      <c r="F408" s="386">
        <v>2123.7182700000003</v>
      </c>
      <c r="G408" s="386">
        <v>2127.342297794059</v>
      </c>
      <c r="H408" s="386">
        <v>2130.972509825282</v>
      </c>
      <c r="I408" s="386">
        <v>2134.6089166467864</v>
      </c>
      <c r="J408" s="386">
        <v>2138.2515288296981</v>
      </c>
      <c r="K408" s="386">
        <v>2144.4301422582516</v>
      </c>
      <c r="L408" s="386">
        <v>2150.6266091822358</v>
      </c>
      <c r="M408" s="386">
        <v>2156.840981190458</v>
      </c>
      <c r="N408" s="386">
        <v>2163.0733100207954</v>
      </c>
      <c r="O408" s="386">
        <v>2169.3236475606236</v>
      </c>
      <c r="P408" s="386">
        <v>2175.6226548609457</v>
      </c>
      <c r="Q408" s="386">
        <v>2181.9399524210057</v>
      </c>
      <c r="R408" s="386">
        <v>2188.2755933497438</v>
      </c>
      <c r="S408" s="386">
        <v>2194.6296309103109</v>
      </c>
      <c r="T408" s="386">
        <v>2201.0021185205173</v>
      </c>
      <c r="U408" s="386">
        <v>2206.7398373756146</v>
      </c>
      <c r="V408" s="386">
        <v>2212.4925136982138</v>
      </c>
      <c r="W408" s="386">
        <v>2218.2601864804374</v>
      </c>
      <c r="X408" s="386">
        <v>2224.0428948160547</v>
      </c>
      <c r="Y408" s="386">
        <v>2229.8406779007473</v>
      </c>
      <c r="Z408" s="386">
        <v>2234.9372766267716</v>
      </c>
      <c r="AA408" s="386">
        <v>2240.0455243099755</v>
      </c>
      <c r="AB408" s="386">
        <v>2245.1654475756063</v>
      </c>
      <c r="AC408" s="386">
        <v>2250.297073109768</v>
      </c>
      <c r="AD408" s="386">
        <v>2255.4404276595578</v>
      </c>
      <c r="AE408" s="386">
        <v>2262.2947995227951</v>
      </c>
      <c r="AF408" s="386">
        <v>2269.170002090787</v>
      </c>
      <c r="AG408" s="386">
        <v>2276.0660986688613</v>
      </c>
      <c r="AH408" s="386">
        <v>2282.9831527547335</v>
      </c>
      <c r="AI408" s="386">
        <v>2289.9212280390921</v>
      </c>
      <c r="AJ408" s="386">
        <v>2296.3510780254574</v>
      </c>
      <c r="AK408" s="386">
        <v>2302.7989823319194</v>
      </c>
      <c r="AL408" s="386">
        <v>2309.2649916530472</v>
      </c>
      <c r="AM408" s="386">
        <v>2315.7491568257547</v>
      </c>
      <c r="AN408" s="386">
        <v>2322.2515288297</v>
      </c>
      <c r="AO408" s="387">
        <v>2322.2515288297</v>
      </c>
      <c r="AP408" s="387">
        <v>2322.2515288297</v>
      </c>
      <c r="AQ408" s="387">
        <v>2322.2515288297</v>
      </c>
      <c r="AR408" s="387">
        <v>2322.2515288297</v>
      </c>
      <c r="AS408" s="387">
        <v>2322.2515288297</v>
      </c>
      <c r="AT408" s="387">
        <v>2322.2515288297</v>
      </c>
      <c r="AU408" s="387">
        <v>2322.2515288297</v>
      </c>
      <c r="AV408" s="387">
        <v>2322.2515288297</v>
      </c>
      <c r="AW408" s="387">
        <v>2322.2515288297</v>
      </c>
      <c r="AX408" s="387">
        <v>2322.2515288297</v>
      </c>
      <c r="AY408" s="387">
        <v>2322.2515288297</v>
      </c>
      <c r="AZ408" s="387">
        <v>2322.2515288297</v>
      </c>
      <c r="BA408" s="387">
        <v>2322.2515288297</v>
      </c>
      <c r="BB408" s="387">
        <v>2322.2515288297</v>
      </c>
      <c r="BC408" s="387">
        <v>2322.2515288297</v>
      </c>
      <c r="BD408" s="387">
        <v>2322.2515288297</v>
      </c>
      <c r="BE408" s="387">
        <v>2322.2515288297</v>
      </c>
      <c r="BF408" s="387">
        <v>2322.2515288297</v>
      </c>
      <c r="BG408" s="387">
        <v>2322.2515288297</v>
      </c>
      <c r="BH408" s="387">
        <v>2322.2515288297</v>
      </c>
      <c r="BI408" s="387">
        <v>2322.2515288297</v>
      </c>
      <c r="BJ408" s="387">
        <v>2322.2515288297</v>
      </c>
      <c r="BK408" s="387">
        <v>2322.2515288297</v>
      </c>
      <c r="BL408" s="387">
        <v>2322.2515288297</v>
      </c>
      <c r="BM408" s="387">
        <v>2322.2515288297</v>
      </c>
      <c r="BN408" s="387">
        <v>2322.2515288297</v>
      </c>
      <c r="BO408" s="387">
        <v>2322.2515288297</v>
      </c>
      <c r="BP408" s="387">
        <v>2322.2515288297</v>
      </c>
      <c r="CA408" s="386">
        <v>5860</v>
      </c>
      <c r="CB408" s="386">
        <v>5869.9745041776468</v>
      </c>
      <c r="CC408" s="386">
        <v>5879.9659862961798</v>
      </c>
      <c r="CD408" s="386">
        <v>5889.9744752543256</v>
      </c>
      <c r="CE408" s="386">
        <v>5900</v>
      </c>
      <c r="CF408" s="386">
        <v>5908.152627317364</v>
      </c>
      <c r="CG408" s="386">
        <v>5916.316519945266</v>
      </c>
      <c r="CH408" s="386">
        <v>5924.4916934501261</v>
      </c>
      <c r="CI408" s="386">
        <v>5932.6781634198742</v>
      </c>
      <c r="CJ408" s="386">
        <v>5940.8759454639785</v>
      </c>
      <c r="CK408" s="386">
        <v>5949.1013261437602</v>
      </c>
      <c r="CL408" s="386">
        <v>5957.338095192521</v>
      </c>
      <c r="CM408" s="386">
        <v>5965.5862683779142</v>
      </c>
      <c r="CN408" s="386">
        <v>5973.8458614894234</v>
      </c>
      <c r="CO408" s="386">
        <v>5982.1168903383932</v>
      </c>
      <c r="CP408" s="386">
        <v>5984.1393324353485</v>
      </c>
      <c r="CQ408" s="386">
        <v>5986.1624582822387</v>
      </c>
      <c r="CR408" s="386">
        <v>5988.1862681102275</v>
      </c>
      <c r="CS408" s="386">
        <v>5990.2107621505556</v>
      </c>
      <c r="CT408" s="386">
        <v>5992.235940634544</v>
      </c>
      <c r="CU408" s="386">
        <v>5992.1909953888571</v>
      </c>
      <c r="CV408" s="386">
        <v>5992.1460504802853</v>
      </c>
      <c r="CW408" s="386">
        <v>5992.1011059088269</v>
      </c>
      <c r="CX408" s="386">
        <v>5992.056161674479</v>
      </c>
      <c r="CY408" s="386">
        <v>5992.0112177772371</v>
      </c>
      <c r="CZ408" s="386">
        <v>5996.3004629543348</v>
      </c>
      <c r="DA408" s="386">
        <v>6000.5927784902015</v>
      </c>
      <c r="DB408" s="386">
        <v>6004.8881665826839</v>
      </c>
      <c r="DC408" s="386">
        <v>6009.1866294312031</v>
      </c>
      <c r="DD408" s="386">
        <v>6013.4881692367517</v>
      </c>
      <c r="DE408" s="386">
        <v>6030.3318590110866</v>
      </c>
      <c r="DF408" s="386">
        <v>6047.222727706745</v>
      </c>
      <c r="DG408" s="386">
        <v>6064.1609074711741</v>
      </c>
      <c r="DH408" s="386">
        <v>6081.1465308219649</v>
      </c>
      <c r="DI408" s="386">
        <v>6098.1797306478893</v>
      </c>
      <c r="DJ408" s="387">
        <v>6098.1797306478893</v>
      </c>
      <c r="DK408" s="387">
        <v>6098.1797306478893</v>
      </c>
      <c r="DL408" s="387">
        <v>6098.1797306478893</v>
      </c>
      <c r="DM408" s="387">
        <v>6098.1797306478893</v>
      </c>
      <c r="DN408" s="387">
        <v>6098.1797306478893</v>
      </c>
      <c r="DO408" s="387">
        <v>6098.1797306478893</v>
      </c>
      <c r="DP408" s="387">
        <v>6098.1797306478893</v>
      </c>
      <c r="DQ408" s="387">
        <v>6098.1797306478893</v>
      </c>
      <c r="DR408" s="387">
        <v>6098.1797306478893</v>
      </c>
      <c r="DS408" s="387">
        <v>6098.1797306478893</v>
      </c>
      <c r="DT408" s="387">
        <v>6098.1797306478893</v>
      </c>
      <c r="DU408" s="387">
        <v>6098.1797306478893</v>
      </c>
      <c r="DV408" s="387">
        <v>6098.1797306478893</v>
      </c>
      <c r="DW408" s="387">
        <v>6098.1797306478893</v>
      </c>
      <c r="DX408" s="387">
        <v>6098.1797306478893</v>
      </c>
      <c r="DY408" s="387">
        <v>6098.1797306478893</v>
      </c>
      <c r="DZ408" s="387">
        <v>6098.1797306478893</v>
      </c>
      <c r="EA408" s="387">
        <v>6098.1797306478893</v>
      </c>
      <c r="EB408" s="387">
        <v>6098.1797306478893</v>
      </c>
      <c r="EC408" s="387">
        <v>6098.1797306478893</v>
      </c>
      <c r="ED408" s="387">
        <v>6098.1797306478893</v>
      </c>
      <c r="EE408" s="387">
        <v>6098.1797306478893</v>
      </c>
      <c r="EF408" s="387">
        <v>6098.1797306478893</v>
      </c>
      <c r="EG408" s="387">
        <v>6098.1797306478893</v>
      </c>
      <c r="EH408" s="387">
        <v>6098.1797306478893</v>
      </c>
      <c r="EI408" s="387">
        <v>6098.1797306478893</v>
      </c>
      <c r="EJ408" s="387">
        <v>6098.1797306478893</v>
      </c>
      <c r="EK408" s="387">
        <v>6098.1797306478893</v>
      </c>
      <c r="EY408" s="386">
        <v>1764</v>
      </c>
      <c r="EZ408" s="386">
        <v>1777</v>
      </c>
      <c r="FA408" s="386">
        <v>1790</v>
      </c>
      <c r="FB408" s="386">
        <v>1803</v>
      </c>
      <c r="FC408" s="386">
        <v>1817.3</v>
      </c>
      <c r="FD408" s="386">
        <v>1840</v>
      </c>
      <c r="FE408" s="386">
        <v>1863</v>
      </c>
      <c r="FF408" s="386">
        <v>1886</v>
      </c>
      <c r="FG408" s="386">
        <v>1909</v>
      </c>
      <c r="FH408" s="386">
        <v>1932</v>
      </c>
      <c r="FI408" s="386">
        <v>1955.0000000000002</v>
      </c>
      <c r="FJ408" s="386">
        <v>1973</v>
      </c>
      <c r="FK408" s="386">
        <v>1991</v>
      </c>
      <c r="FL408" s="386">
        <v>2009</v>
      </c>
      <c r="FM408" s="386">
        <v>2027</v>
      </c>
      <c r="FN408" s="386">
        <v>2045</v>
      </c>
      <c r="FO408" s="386">
        <v>2063</v>
      </c>
      <c r="FP408" s="386">
        <v>2081</v>
      </c>
      <c r="FQ408" s="386">
        <v>2099</v>
      </c>
      <c r="FR408" s="386">
        <v>2117</v>
      </c>
      <c r="FS408" s="386">
        <v>2135</v>
      </c>
      <c r="FT408" s="386">
        <v>2153</v>
      </c>
      <c r="FU408" s="386">
        <v>2171</v>
      </c>
      <c r="FV408" s="386">
        <v>2189</v>
      </c>
      <c r="FW408" s="386">
        <v>2207</v>
      </c>
      <c r="FX408" s="386">
        <v>2225</v>
      </c>
      <c r="FY408" s="386">
        <v>2243</v>
      </c>
      <c r="FZ408" s="386">
        <v>2261</v>
      </c>
      <c r="GA408" s="386">
        <v>2279</v>
      </c>
      <c r="GB408" s="386">
        <v>2297</v>
      </c>
      <c r="GC408" s="386">
        <v>2305.2000000000003</v>
      </c>
      <c r="GD408" s="387">
        <v>2305.2000000000003</v>
      </c>
      <c r="GE408" s="387">
        <v>2305.2000000000003</v>
      </c>
      <c r="GF408" s="387">
        <v>2305.2000000000003</v>
      </c>
      <c r="GG408" s="387">
        <v>2305.2000000000003</v>
      </c>
      <c r="GH408" s="387">
        <v>2305.2000000000003</v>
      </c>
      <c r="GI408" s="387">
        <v>2305.2000000000003</v>
      </c>
      <c r="GJ408" s="387">
        <v>2305.2000000000003</v>
      </c>
      <c r="GK408" s="387">
        <v>2305.2000000000003</v>
      </c>
      <c r="GL408" s="387">
        <v>2305.2000000000003</v>
      </c>
      <c r="GM408" s="387">
        <v>2305.2000000000003</v>
      </c>
      <c r="GN408" s="387">
        <v>2305.2000000000003</v>
      </c>
      <c r="GO408" s="387">
        <v>2305.2000000000003</v>
      </c>
      <c r="GP408" s="387">
        <v>2305.2000000000003</v>
      </c>
      <c r="GQ408" s="387">
        <v>2305.2000000000003</v>
      </c>
      <c r="GR408" s="387">
        <v>2305.2000000000003</v>
      </c>
      <c r="GS408" s="387">
        <v>2305.2000000000003</v>
      </c>
      <c r="GT408" s="387">
        <v>2305.2000000000003</v>
      </c>
      <c r="GU408" s="387">
        <v>2305.2000000000003</v>
      </c>
      <c r="GV408" s="387">
        <v>2305.2000000000003</v>
      </c>
      <c r="GW408" s="387">
        <v>2305.2000000000003</v>
      </c>
      <c r="GX408" s="387">
        <v>2305.2000000000003</v>
      </c>
      <c r="GY408" s="387">
        <v>2305.2000000000003</v>
      </c>
      <c r="GZ408" s="387">
        <v>2305.2000000000003</v>
      </c>
      <c r="HA408" s="387">
        <v>2305.2000000000003</v>
      </c>
      <c r="HB408" s="387">
        <v>2305.2000000000003</v>
      </c>
      <c r="HC408" s="387">
        <v>2305.2000000000003</v>
      </c>
      <c r="HD408" s="387">
        <v>2305.2000000000003</v>
      </c>
      <c r="HE408" s="387">
        <v>2305.2000000000003</v>
      </c>
      <c r="HS408" s="394">
        <v>2.7593113845557298</v>
      </c>
      <c r="HT408" s="394">
        <v>2.7592994838040399</v>
      </c>
      <c r="HU408" s="394">
        <v>2.7592875831036774</v>
      </c>
      <c r="HV408" s="394">
        <v>2.7592756824546418</v>
      </c>
      <c r="HW408" s="394">
        <v>2.7592637818569323</v>
      </c>
      <c r="HX408" s="394">
        <v>2.7551154550997032</v>
      </c>
      <c r="HY408" s="394">
        <v>2.7509733650114714</v>
      </c>
      <c r="HZ408" s="394">
        <v>2.7468375022159175</v>
      </c>
      <c r="IA408" s="394">
        <v>2.7427078573508163</v>
      </c>
      <c r="IB408" s="394">
        <v>2.7385844210680212</v>
      </c>
      <c r="IC408" s="394">
        <v>2.7344361913366799</v>
      </c>
      <c r="ID408" s="394">
        <v>2.7302942450741887</v>
      </c>
      <c r="IE408" s="394">
        <v>2.7261585727627575</v>
      </c>
      <c r="IF408" s="394">
        <v>2.7220291648990131</v>
      </c>
      <c r="IG408" s="394">
        <v>2.7179060119939766</v>
      </c>
      <c r="IH408" s="394">
        <v>2.7117557000067758</v>
      </c>
      <c r="II408" s="394">
        <v>2.705619305475651</v>
      </c>
      <c r="IJ408" s="394">
        <v>2.699496796906983</v>
      </c>
      <c r="IK408" s="394">
        <v>2.6933881428784185</v>
      </c>
      <c r="IL408" s="394">
        <v>2.6872933120387112</v>
      </c>
      <c r="IM408" s="394">
        <v>2.6811450406487345</v>
      </c>
      <c r="IN408" s="394">
        <v>2.6750108359186622</v>
      </c>
      <c r="IO408" s="394">
        <v>2.668890665665316</v>
      </c>
      <c r="IP408" s="394">
        <v>2.6627844977791475</v>
      </c>
      <c r="IQ408" s="394">
        <v>2.6566923002240728</v>
      </c>
      <c r="IR408" s="394">
        <v>2.6505389413524645</v>
      </c>
      <c r="IS408" s="394">
        <v>2.6443998347242932</v>
      </c>
      <c r="IT408" s="394">
        <v>2.6382749473288993</v>
      </c>
      <c r="IU408" s="394">
        <v>2.6321642462320809</v>
      </c>
      <c r="IV408" s="394">
        <v>2.6260676985759153</v>
      </c>
      <c r="IW408" s="394">
        <v>2.6260496126734827</v>
      </c>
      <c r="IX408" s="394">
        <v>2.6260315268956091</v>
      </c>
      <c r="IY408" s="394">
        <v>2.6260134412422933</v>
      </c>
      <c r="IZ408" s="394">
        <v>2.6259953557135343</v>
      </c>
      <c r="JA408" s="394">
        <v>2.6259772703093325</v>
      </c>
      <c r="JB408" s="394">
        <v>2.6259772703093325</v>
      </c>
      <c r="JC408" s="394">
        <v>2.6259772703093325</v>
      </c>
      <c r="JD408" s="394">
        <v>2.6259772703093325</v>
      </c>
      <c r="JE408" s="394">
        <v>2.6259772703093325</v>
      </c>
      <c r="JF408" s="394">
        <v>2.6259772703093325</v>
      </c>
      <c r="JG408" s="394">
        <v>2.6259772703093325</v>
      </c>
      <c r="JH408" s="394">
        <v>2.6259772703093325</v>
      </c>
      <c r="JI408" s="394">
        <v>2.6259772703093325</v>
      </c>
      <c r="JJ408" s="394">
        <v>2.6259772703093325</v>
      </c>
      <c r="JK408" s="394">
        <v>2.6259772703093325</v>
      </c>
      <c r="JL408" s="394">
        <v>2.6259772703093325</v>
      </c>
      <c r="JM408" s="394">
        <v>2.6259772703093325</v>
      </c>
      <c r="JN408" s="394">
        <v>2.6259772703093325</v>
      </c>
      <c r="JO408" s="394">
        <v>2.6259772703093325</v>
      </c>
      <c r="JP408" s="394">
        <v>2.6259772703093325</v>
      </c>
      <c r="JQ408" s="394">
        <v>2.6259772703093325</v>
      </c>
      <c r="JR408" s="394">
        <v>2.6259772703093325</v>
      </c>
      <c r="JS408" s="394">
        <v>2.6259772703093325</v>
      </c>
      <c r="JT408" s="394">
        <v>2.6259772703093325</v>
      </c>
      <c r="JU408" s="394">
        <v>2.6259772703093325</v>
      </c>
      <c r="JV408" s="394">
        <v>2.6259772703093325</v>
      </c>
      <c r="JW408" s="394">
        <v>2.6259772703093325</v>
      </c>
      <c r="JX408" s="394">
        <v>2.6259772703093325</v>
      </c>
      <c r="JY408" s="394">
        <v>2.6259772703093325</v>
      </c>
      <c r="JZ408" s="394">
        <v>2.6259772703093325</v>
      </c>
      <c r="KA408" s="394">
        <v>2.6259772703093325</v>
      </c>
      <c r="KB408" s="394">
        <v>2.6259772703093325</v>
      </c>
      <c r="KC408" s="394">
        <v>2.6259772703093325</v>
      </c>
    </row>
    <row r="409" spans="1:289" x14ac:dyDescent="0.25">
      <c r="A409" s="383">
        <v>400</v>
      </c>
      <c r="B409" s="384" t="s">
        <v>871</v>
      </c>
      <c r="C409" s="385" t="s">
        <v>142</v>
      </c>
      <c r="D409" s="385" t="s">
        <v>142</v>
      </c>
      <c r="E409" s="129">
        <v>2052</v>
      </c>
      <c r="F409" s="386">
        <v>1473.3015700000001</v>
      </c>
      <c r="G409" s="386">
        <v>1468.9490805860194</v>
      </c>
      <c r="H409" s="386">
        <v>1464.6094494791801</v>
      </c>
      <c r="I409" s="386">
        <v>1460.2826386929305</v>
      </c>
      <c r="J409" s="386">
        <v>1455.9686103529414</v>
      </c>
      <c r="K409" s="386">
        <v>1469.0018115967707</v>
      </c>
      <c r="L409" s="386">
        <v>1482.1516804208311</v>
      </c>
      <c r="M409" s="386">
        <v>1495.419261182838</v>
      </c>
      <c r="N409" s="386">
        <v>1508.8056075891454</v>
      </c>
      <c r="O409" s="386">
        <v>1522.3117827784308</v>
      </c>
      <c r="P409" s="386">
        <v>1535.605145201306</v>
      </c>
      <c r="Q409" s="386">
        <v>1549.0145899448364</v>
      </c>
      <c r="R409" s="386">
        <v>1562.5411306807134</v>
      </c>
      <c r="S409" s="386">
        <v>1576.1857899323661</v>
      </c>
      <c r="T409" s="386">
        <v>1589.9495991522579</v>
      </c>
      <c r="U409" s="386">
        <v>1602.1752407329809</v>
      </c>
      <c r="V409" s="386">
        <v>1614.4948892634463</v>
      </c>
      <c r="W409" s="386">
        <v>1626.9092675937836</v>
      </c>
      <c r="X409" s="386">
        <v>1639.4191041323529</v>
      </c>
      <c r="Y409" s="386">
        <v>1652.025132888484</v>
      </c>
      <c r="Z409" s="386">
        <v>1662.9571990750451</v>
      </c>
      <c r="AA409" s="386">
        <v>1673.9616068190849</v>
      </c>
      <c r="AB409" s="386">
        <v>1685.0388348316587</v>
      </c>
      <c r="AC409" s="386">
        <v>1696.189364991631</v>
      </c>
      <c r="AD409" s="386">
        <v>1707.4136823666377</v>
      </c>
      <c r="AE409" s="386">
        <v>1722.0006493372468</v>
      </c>
      <c r="AF409" s="386">
        <v>1736.7122373107209</v>
      </c>
      <c r="AG409" s="386">
        <v>1751.5495109631083</v>
      </c>
      <c r="AH409" s="386">
        <v>1766.5135440663169</v>
      </c>
      <c r="AI409" s="386">
        <v>1781.6054195658223</v>
      </c>
      <c r="AJ409" s="386">
        <v>1795.2669296046188</v>
      </c>
      <c r="AK409" s="386">
        <v>1809.0331973268453</v>
      </c>
      <c r="AL409" s="386">
        <v>1822.9050260238077</v>
      </c>
      <c r="AM409" s="386">
        <v>1836.8832251465215</v>
      </c>
      <c r="AN409" s="386">
        <v>1850.968610352945</v>
      </c>
      <c r="AO409" s="387">
        <v>1850.968610352945</v>
      </c>
      <c r="AP409" s="387">
        <v>1850.968610352945</v>
      </c>
      <c r="AQ409" s="387">
        <v>1850.968610352945</v>
      </c>
      <c r="AR409" s="387">
        <v>1850.968610352945</v>
      </c>
      <c r="AS409" s="387">
        <v>1850.968610352945</v>
      </c>
      <c r="AT409" s="387">
        <v>1850.968610352945</v>
      </c>
      <c r="AU409" s="387">
        <v>1850.968610352945</v>
      </c>
      <c r="AV409" s="387">
        <v>1850.968610352945</v>
      </c>
      <c r="AW409" s="387">
        <v>1850.968610352945</v>
      </c>
      <c r="AX409" s="387">
        <v>1850.968610352945</v>
      </c>
      <c r="AY409" s="387">
        <v>1850.968610352945</v>
      </c>
      <c r="AZ409" s="387">
        <v>1850.968610352945</v>
      </c>
      <c r="BA409" s="387">
        <v>1850.968610352945</v>
      </c>
      <c r="BB409" s="387">
        <v>1850.968610352945</v>
      </c>
      <c r="BC409" s="387">
        <v>1850.968610352945</v>
      </c>
      <c r="BD409" s="387">
        <v>1850.968610352945</v>
      </c>
      <c r="BE409" s="387">
        <v>1850.968610352945</v>
      </c>
      <c r="BF409" s="387">
        <v>1850.968610352945</v>
      </c>
      <c r="BG409" s="387">
        <v>1850.968610352945</v>
      </c>
      <c r="BH409" s="387">
        <v>1850.968610352945</v>
      </c>
      <c r="BI409" s="387">
        <v>1850.968610352945</v>
      </c>
      <c r="BJ409" s="387">
        <v>1850.968610352945</v>
      </c>
      <c r="BK409" s="387">
        <v>1850.968610352945</v>
      </c>
      <c r="BL409" s="387">
        <v>1850.968610352945</v>
      </c>
      <c r="BM409" s="387">
        <v>1850.968610352945</v>
      </c>
      <c r="BN409" s="387">
        <v>1850.968610352945</v>
      </c>
      <c r="BO409" s="387">
        <v>1850.968610352945</v>
      </c>
      <c r="BP409" s="387">
        <v>1850.968610352945</v>
      </c>
      <c r="CA409" s="386">
        <v>4250</v>
      </c>
      <c r="CB409" s="386">
        <v>4237.4444713926305</v>
      </c>
      <c r="CC409" s="386">
        <v>4224.9260348555217</v>
      </c>
      <c r="CD409" s="386">
        <v>4212.4445808097216</v>
      </c>
      <c r="CE409" s="386">
        <v>4200</v>
      </c>
      <c r="CF409" s="386">
        <v>4228.2403255358795</v>
      </c>
      <c r="CG409" s="386">
        <v>4256.6705358304189</v>
      </c>
      <c r="CH409" s="386">
        <v>4285.2919076472854</v>
      </c>
      <c r="CI409" s="386">
        <v>4314.1057263349594</v>
      </c>
      <c r="CJ409" s="386">
        <v>4343.1132858844585</v>
      </c>
      <c r="CK409" s="386">
        <v>4371.230286699838</v>
      </c>
      <c r="CL409" s="386">
        <v>4399.5293149418148</v>
      </c>
      <c r="CM409" s="386">
        <v>4428.0115490427643</v>
      </c>
      <c r="CN409" s="386">
        <v>4456.6781750641458</v>
      </c>
      <c r="CO409" s="386">
        <v>4485.5303867458979</v>
      </c>
      <c r="CP409" s="386">
        <v>4507.0346039017541</v>
      </c>
      <c r="CQ409" s="386">
        <v>4528.6419150767379</v>
      </c>
      <c r="CR409" s="386">
        <v>4550.3528145170094</v>
      </c>
      <c r="CS409" s="386">
        <v>4572.1677988382116</v>
      </c>
      <c r="CT409" s="386">
        <v>4594.0873670368246</v>
      </c>
      <c r="CU409" s="386">
        <v>4610.9474904929666</v>
      </c>
      <c r="CV409" s="386">
        <v>4627.8694899519451</v>
      </c>
      <c r="CW409" s="386">
        <v>4644.8535924963053</v>
      </c>
      <c r="CX409" s="386">
        <v>4661.9000260419743</v>
      </c>
      <c r="CY409" s="386">
        <v>4679.0090193413243</v>
      </c>
      <c r="CZ409" s="386">
        <v>4705.0349695129707</v>
      </c>
      <c r="DA409" s="386">
        <v>4731.2056832615917</v>
      </c>
      <c r="DB409" s="386">
        <v>4757.5219658024853</v>
      </c>
      <c r="DC409" s="386">
        <v>4783.9846268297806</v>
      </c>
      <c r="DD409" s="386">
        <v>4810.5944805413501</v>
      </c>
      <c r="DE409" s="386">
        <v>4847.8215480885729</v>
      </c>
      <c r="DF409" s="386">
        <v>4885.3366994815178</v>
      </c>
      <c r="DG409" s="386">
        <v>4923.1421640739227</v>
      </c>
      <c r="DH409" s="386">
        <v>4961.2401884715091</v>
      </c>
      <c r="DI409" s="386">
        <v>4999.6330366654865</v>
      </c>
      <c r="DJ409" s="387">
        <v>4999.6330366654865</v>
      </c>
      <c r="DK409" s="387">
        <v>4999.6330366654865</v>
      </c>
      <c r="DL409" s="387">
        <v>4999.6330366654865</v>
      </c>
      <c r="DM409" s="387">
        <v>4999.6330366654865</v>
      </c>
      <c r="DN409" s="387">
        <v>4999.6330366654865</v>
      </c>
      <c r="DO409" s="387">
        <v>4999.6330366654865</v>
      </c>
      <c r="DP409" s="387">
        <v>4999.6330366654865</v>
      </c>
      <c r="DQ409" s="387">
        <v>4999.6330366654865</v>
      </c>
      <c r="DR409" s="387">
        <v>4999.6330366654865</v>
      </c>
      <c r="DS409" s="387">
        <v>4999.6330366654865</v>
      </c>
      <c r="DT409" s="387">
        <v>4999.6330366654865</v>
      </c>
      <c r="DU409" s="387">
        <v>4999.6330366654865</v>
      </c>
      <c r="DV409" s="387">
        <v>4999.6330366654865</v>
      </c>
      <c r="DW409" s="387">
        <v>4999.6330366654865</v>
      </c>
      <c r="DX409" s="387">
        <v>4999.6330366654865</v>
      </c>
      <c r="DY409" s="387">
        <v>4999.6330366654865</v>
      </c>
      <c r="DZ409" s="387">
        <v>4999.6330366654865</v>
      </c>
      <c r="EA409" s="387">
        <v>4999.6330366654865</v>
      </c>
      <c r="EB409" s="387">
        <v>4999.6330366654865</v>
      </c>
      <c r="EC409" s="387">
        <v>4999.6330366654865</v>
      </c>
      <c r="ED409" s="387">
        <v>4999.6330366654865</v>
      </c>
      <c r="EE409" s="387">
        <v>4999.6330366654865</v>
      </c>
      <c r="EF409" s="387">
        <v>4999.6330366654865</v>
      </c>
      <c r="EG409" s="387">
        <v>4999.6330366654865</v>
      </c>
      <c r="EH409" s="387">
        <v>4999.6330366654865</v>
      </c>
      <c r="EI409" s="387">
        <v>4999.6330366654865</v>
      </c>
      <c r="EJ409" s="387">
        <v>4999.6330366654865</v>
      </c>
      <c r="EK409" s="387">
        <v>4999.6330366654865</v>
      </c>
      <c r="EY409" s="386">
        <v>1161</v>
      </c>
      <c r="EZ409" s="386">
        <v>1171</v>
      </c>
      <c r="FA409" s="386">
        <v>1181</v>
      </c>
      <c r="FB409" s="386">
        <v>1191</v>
      </c>
      <c r="FC409" s="386">
        <v>1199.3</v>
      </c>
      <c r="FD409" s="386">
        <v>1214</v>
      </c>
      <c r="FE409" s="386">
        <v>1229</v>
      </c>
      <c r="FF409" s="386">
        <v>1244</v>
      </c>
      <c r="FG409" s="386">
        <v>1259</v>
      </c>
      <c r="FH409" s="386">
        <v>1274</v>
      </c>
      <c r="FI409" s="386">
        <v>1287.7</v>
      </c>
      <c r="FJ409" s="386">
        <v>1299</v>
      </c>
      <c r="FK409" s="386">
        <v>1310</v>
      </c>
      <c r="FL409" s="386">
        <v>1321</v>
      </c>
      <c r="FM409" s="386">
        <v>1332</v>
      </c>
      <c r="FN409" s="386">
        <v>1343</v>
      </c>
      <c r="FO409" s="386">
        <v>1354</v>
      </c>
      <c r="FP409" s="386">
        <v>1365</v>
      </c>
      <c r="FQ409" s="386">
        <v>1376</v>
      </c>
      <c r="FR409" s="386">
        <v>1387</v>
      </c>
      <c r="FS409" s="386">
        <v>1398</v>
      </c>
      <c r="FT409" s="386">
        <v>1409</v>
      </c>
      <c r="FU409" s="386">
        <v>1420</v>
      </c>
      <c r="FV409" s="386">
        <v>1431</v>
      </c>
      <c r="FW409" s="386">
        <v>1442</v>
      </c>
      <c r="FX409" s="386">
        <v>1453</v>
      </c>
      <c r="FY409" s="386">
        <v>1464</v>
      </c>
      <c r="FZ409" s="386">
        <v>1475</v>
      </c>
      <c r="GA409" s="386">
        <v>1486</v>
      </c>
      <c r="GB409" s="386">
        <v>1497</v>
      </c>
      <c r="GC409" s="386">
        <v>1517.3999999999999</v>
      </c>
      <c r="GD409" s="387">
        <v>1517.3999999999999</v>
      </c>
      <c r="GE409" s="387">
        <v>1517.3999999999999</v>
      </c>
      <c r="GF409" s="387">
        <v>1517.3999999999999</v>
      </c>
      <c r="GG409" s="387">
        <v>1517.3999999999999</v>
      </c>
      <c r="GH409" s="387">
        <v>1517.3999999999999</v>
      </c>
      <c r="GI409" s="387">
        <v>1517.3999999999999</v>
      </c>
      <c r="GJ409" s="387">
        <v>1517.3999999999999</v>
      </c>
      <c r="GK409" s="387">
        <v>1517.3999999999999</v>
      </c>
      <c r="GL409" s="387">
        <v>1517.3999999999999</v>
      </c>
      <c r="GM409" s="387">
        <v>1517.3999999999999</v>
      </c>
      <c r="GN409" s="387">
        <v>1517.3999999999999</v>
      </c>
      <c r="GO409" s="387">
        <v>1517.3999999999999</v>
      </c>
      <c r="GP409" s="387">
        <v>1517.3999999999999</v>
      </c>
      <c r="GQ409" s="387">
        <v>1517.3999999999999</v>
      </c>
      <c r="GR409" s="387">
        <v>1517.3999999999999</v>
      </c>
      <c r="GS409" s="387">
        <v>1517.3999999999999</v>
      </c>
      <c r="GT409" s="387">
        <v>1517.3999999999999</v>
      </c>
      <c r="GU409" s="387">
        <v>1517.3999999999999</v>
      </c>
      <c r="GV409" s="387">
        <v>1517.3999999999999</v>
      </c>
      <c r="GW409" s="387">
        <v>1517.3999999999999</v>
      </c>
      <c r="GX409" s="387">
        <v>1517.3999999999999</v>
      </c>
      <c r="GY409" s="387">
        <v>1517.3999999999999</v>
      </c>
      <c r="GZ409" s="387">
        <v>1517.3999999999999</v>
      </c>
      <c r="HA409" s="387">
        <v>1517.3999999999999</v>
      </c>
      <c r="HB409" s="387">
        <v>1517.3999999999999</v>
      </c>
      <c r="HC409" s="387">
        <v>1517.3999999999999</v>
      </c>
      <c r="HD409" s="387">
        <v>1517.3999999999999</v>
      </c>
      <c r="HE409" s="387">
        <v>1517.3999999999999</v>
      </c>
      <c r="HS409" s="394">
        <v>2.8846775748701603</v>
      </c>
      <c r="HT409" s="394">
        <v>2.8846775748701607</v>
      </c>
      <c r="HU409" s="394">
        <v>2.8846775748701603</v>
      </c>
      <c r="HV409" s="394">
        <v>2.8846775748701607</v>
      </c>
      <c r="HW409" s="394">
        <v>2.8846775748701603</v>
      </c>
      <c r="HX409" s="394">
        <v>2.8783084487417212</v>
      </c>
      <c r="HY409" s="394">
        <v>2.8719533851095536</v>
      </c>
      <c r="HZ409" s="394">
        <v>2.865612352924845</v>
      </c>
      <c r="IA409" s="394">
        <v>2.8592853212073361</v>
      </c>
      <c r="IB409" s="394">
        <v>2.8529722590451692</v>
      </c>
      <c r="IC409" s="394">
        <v>2.8465848140452823</v>
      </c>
      <c r="ID409" s="394">
        <v>2.8402116697290056</v>
      </c>
      <c r="IE409" s="394">
        <v>2.8338527940789136</v>
      </c>
      <c r="IF409" s="394">
        <v>2.8275081551492613</v>
      </c>
      <c r="IG409" s="394">
        <v>2.8211777210658306</v>
      </c>
      <c r="IH409" s="394">
        <v>2.8130721841886821</v>
      </c>
      <c r="II409" s="394">
        <v>2.8049899353616188</v>
      </c>
      <c r="IJ409" s="394">
        <v>2.7969309076756508</v>
      </c>
      <c r="IK409" s="394">
        <v>2.7888950344140269</v>
      </c>
      <c r="IL409" s="394">
        <v>2.780882249051678</v>
      </c>
      <c r="IM409" s="394">
        <v>2.7727397271905891</v>
      </c>
      <c r="IN409" s="394">
        <v>2.7646210469223185</v>
      </c>
      <c r="IO409" s="394">
        <v>2.7565261384378377</v>
      </c>
      <c r="IP409" s="394">
        <v>2.7484549321325193</v>
      </c>
      <c r="IQ409" s="394">
        <v>2.7404073586055451</v>
      </c>
      <c r="IR409" s="394">
        <v>2.7323073143577594</v>
      </c>
      <c r="IS409" s="394">
        <v>2.7242312120675845</v>
      </c>
      <c r="IT409" s="394">
        <v>2.7161789809678352</v>
      </c>
      <c r="IU409" s="394">
        <v>2.7081505505004975</v>
      </c>
      <c r="IV409" s="394">
        <v>2.7001458503161118</v>
      </c>
      <c r="IW409" s="394">
        <v>2.7003346790085607</v>
      </c>
      <c r="IX409" s="394">
        <v>2.7005235209063243</v>
      </c>
      <c r="IY409" s="394">
        <v>2.7007123760103258</v>
      </c>
      <c r="IZ409" s="394">
        <v>2.7009012443214888</v>
      </c>
      <c r="JA409" s="394">
        <v>2.7010901258407349</v>
      </c>
      <c r="JB409" s="394">
        <v>2.7010901258407349</v>
      </c>
      <c r="JC409" s="394">
        <v>2.7010901258407349</v>
      </c>
      <c r="JD409" s="394">
        <v>2.7010901258407349</v>
      </c>
      <c r="JE409" s="394">
        <v>2.7010901258407349</v>
      </c>
      <c r="JF409" s="394">
        <v>2.7010901258407349</v>
      </c>
      <c r="JG409" s="394">
        <v>2.7010901258407349</v>
      </c>
      <c r="JH409" s="394">
        <v>2.7010901258407349</v>
      </c>
      <c r="JI409" s="394">
        <v>2.7010901258407349</v>
      </c>
      <c r="JJ409" s="394">
        <v>2.7010901258407349</v>
      </c>
      <c r="JK409" s="394">
        <v>2.7010901258407349</v>
      </c>
      <c r="JL409" s="394">
        <v>2.7010901258407349</v>
      </c>
      <c r="JM409" s="394">
        <v>2.7010901258407349</v>
      </c>
      <c r="JN409" s="394">
        <v>2.7010901258407349</v>
      </c>
      <c r="JO409" s="394">
        <v>2.7010901258407349</v>
      </c>
      <c r="JP409" s="394">
        <v>2.7010901258407349</v>
      </c>
      <c r="JQ409" s="394">
        <v>2.7010901258407349</v>
      </c>
      <c r="JR409" s="394">
        <v>2.7010901258407349</v>
      </c>
      <c r="JS409" s="394">
        <v>2.7010901258407349</v>
      </c>
      <c r="JT409" s="394">
        <v>2.7010901258407349</v>
      </c>
      <c r="JU409" s="394">
        <v>2.7010901258407349</v>
      </c>
      <c r="JV409" s="394">
        <v>2.7010901258407349</v>
      </c>
      <c r="JW409" s="394">
        <v>2.7010901258407349</v>
      </c>
      <c r="JX409" s="394">
        <v>2.7010901258407349</v>
      </c>
      <c r="JY409" s="394">
        <v>2.7010901258407349</v>
      </c>
      <c r="JZ409" s="394">
        <v>2.7010901258407349</v>
      </c>
      <c r="KA409" s="394">
        <v>2.7010901258407349</v>
      </c>
      <c r="KB409" s="394">
        <v>2.7010901258407349</v>
      </c>
      <c r="KC409" s="394">
        <v>2.7010901258407349</v>
      </c>
    </row>
    <row r="410" spans="1:289" x14ac:dyDescent="0.25">
      <c r="A410" s="383">
        <v>401</v>
      </c>
      <c r="B410" s="384" t="s">
        <v>871</v>
      </c>
      <c r="C410" s="385" t="s">
        <v>142</v>
      </c>
      <c r="D410" s="385" t="s">
        <v>142</v>
      </c>
      <c r="E410" s="129">
        <v>2052</v>
      </c>
      <c r="F410" s="386">
        <v>1380.1823999999999</v>
      </c>
      <c r="G410" s="386">
        <v>1370.760809090242</v>
      </c>
      <c r="H410" s="386">
        <v>1361.4035331400653</v>
      </c>
      <c r="I410" s="386">
        <v>1352.110133113848</v>
      </c>
      <c r="J410" s="386">
        <v>1342.880172972973</v>
      </c>
      <c r="K410" s="386">
        <v>1346.3888949613718</v>
      </c>
      <c r="L410" s="386">
        <v>1349.9067846553035</v>
      </c>
      <c r="M410" s="386">
        <v>1353.4338660084541</v>
      </c>
      <c r="N410" s="386">
        <v>1356.9701630370967</v>
      </c>
      <c r="O410" s="386">
        <v>1360.5156998202551</v>
      </c>
      <c r="P410" s="386">
        <v>1364.0927751102715</v>
      </c>
      <c r="Q410" s="386">
        <v>1367.6792552661282</v>
      </c>
      <c r="R410" s="386">
        <v>1371.2751650151497</v>
      </c>
      <c r="S410" s="386">
        <v>1374.8805291496737</v>
      </c>
      <c r="T410" s="386">
        <v>1378.4953725272219</v>
      </c>
      <c r="U410" s="386">
        <v>1381.8031573571254</v>
      </c>
      <c r="V410" s="386">
        <v>1385.1188794211316</v>
      </c>
      <c r="W410" s="386">
        <v>1388.4425577651239</v>
      </c>
      <c r="X410" s="386">
        <v>1391.7742114806879</v>
      </c>
      <c r="Y410" s="386">
        <v>1395.1138597052197</v>
      </c>
      <c r="Z410" s="386">
        <v>1398.0800994112142</v>
      </c>
      <c r="AA410" s="386">
        <v>1401.0526458268239</v>
      </c>
      <c r="AB410" s="386">
        <v>1404.0315123611426</v>
      </c>
      <c r="AC410" s="386">
        <v>1407.0167124517739</v>
      </c>
      <c r="AD410" s="386">
        <v>1410.0082595648912</v>
      </c>
      <c r="AE410" s="386">
        <v>1413.9164108603863</v>
      </c>
      <c r="AF410" s="386">
        <v>1417.8353944658661</v>
      </c>
      <c r="AG410" s="386">
        <v>1421.7652404054854</v>
      </c>
      <c r="AH410" s="386">
        <v>1425.7059787866176</v>
      </c>
      <c r="AI410" s="386">
        <v>1429.6576398000859</v>
      </c>
      <c r="AJ410" s="386">
        <v>1433.2837060101647</v>
      </c>
      <c r="AK410" s="386">
        <v>1436.9189690767453</v>
      </c>
      <c r="AL410" s="386">
        <v>1440.5634523259789</v>
      </c>
      <c r="AM410" s="386">
        <v>1444.2171791431797</v>
      </c>
      <c r="AN410" s="386">
        <v>1447.8801729729742</v>
      </c>
      <c r="AO410" s="387">
        <v>1447.8801729729742</v>
      </c>
      <c r="AP410" s="387">
        <v>1447.8801729729742</v>
      </c>
      <c r="AQ410" s="387">
        <v>1447.8801729729742</v>
      </c>
      <c r="AR410" s="387">
        <v>1447.8801729729742</v>
      </c>
      <c r="AS410" s="387">
        <v>1447.8801729729742</v>
      </c>
      <c r="AT410" s="387">
        <v>1447.8801729729742</v>
      </c>
      <c r="AU410" s="387">
        <v>1447.8801729729742</v>
      </c>
      <c r="AV410" s="387">
        <v>1447.8801729729742</v>
      </c>
      <c r="AW410" s="387">
        <v>1447.8801729729742</v>
      </c>
      <c r="AX410" s="387">
        <v>1447.8801729729742</v>
      </c>
      <c r="AY410" s="387">
        <v>1447.8801729729742</v>
      </c>
      <c r="AZ410" s="387">
        <v>1447.8801729729742</v>
      </c>
      <c r="BA410" s="387">
        <v>1447.8801729729742</v>
      </c>
      <c r="BB410" s="387">
        <v>1447.8801729729742</v>
      </c>
      <c r="BC410" s="387">
        <v>1447.8801729729742</v>
      </c>
      <c r="BD410" s="387">
        <v>1447.8801729729742</v>
      </c>
      <c r="BE410" s="387">
        <v>1447.8801729729742</v>
      </c>
      <c r="BF410" s="387">
        <v>1447.8801729729742</v>
      </c>
      <c r="BG410" s="387">
        <v>1447.8801729729742</v>
      </c>
      <c r="BH410" s="387">
        <v>1447.8801729729742</v>
      </c>
      <c r="BI410" s="387">
        <v>1447.8801729729742</v>
      </c>
      <c r="BJ410" s="387">
        <v>1447.8801729729742</v>
      </c>
      <c r="BK410" s="387">
        <v>1447.8801729729742</v>
      </c>
      <c r="BL410" s="387">
        <v>1447.8801729729742</v>
      </c>
      <c r="BM410" s="387">
        <v>1447.8801729729742</v>
      </c>
      <c r="BN410" s="387">
        <v>1447.8801729729742</v>
      </c>
      <c r="BO410" s="387">
        <v>1447.8801729729742</v>
      </c>
      <c r="BP410" s="387">
        <v>1447.8801729729742</v>
      </c>
      <c r="CA410" s="386">
        <v>4440</v>
      </c>
      <c r="CB410" s="386">
        <v>4409.6910613848395</v>
      </c>
      <c r="CC410" s="386">
        <v>4379.5890218147188</v>
      </c>
      <c r="CD410" s="386">
        <v>4349.6924689269226</v>
      </c>
      <c r="CE410" s="386">
        <v>4320</v>
      </c>
      <c r="CF410" s="386">
        <v>4321.7425845828493</v>
      </c>
      <c r="CG410" s="386">
        <v>4323.4858720826041</v>
      </c>
      <c r="CH410" s="386">
        <v>4325.2298627828031</v>
      </c>
      <c r="CI410" s="386">
        <v>4326.9745569671013</v>
      </c>
      <c r="CJ410" s="386">
        <v>4328.7199549192665</v>
      </c>
      <c r="CK410" s="386">
        <v>4330.4312344350801</v>
      </c>
      <c r="CL410" s="386">
        <v>4332.1431904736564</v>
      </c>
      <c r="CM410" s="386">
        <v>4333.855823302446</v>
      </c>
      <c r="CN410" s="386">
        <v>4335.5691331890048</v>
      </c>
      <c r="CO410" s="386">
        <v>4337.2831204009963</v>
      </c>
      <c r="CP410" s="386">
        <v>4335.3162642722655</v>
      </c>
      <c r="CQ410" s="386">
        <v>4333.3503000666406</v>
      </c>
      <c r="CR410" s="386">
        <v>4331.3852273796547</v>
      </c>
      <c r="CS410" s="386">
        <v>4329.4210458070256</v>
      </c>
      <c r="CT410" s="386">
        <v>4327.4577549446549</v>
      </c>
      <c r="CU410" s="386">
        <v>4324.1544596212752</v>
      </c>
      <c r="CV410" s="386">
        <v>4320.8536858152875</v>
      </c>
      <c r="CW410" s="386">
        <v>4317.5554316019325</v>
      </c>
      <c r="CX410" s="386">
        <v>4314.2596950579191</v>
      </c>
      <c r="CY410" s="386">
        <v>4310.9664742614259</v>
      </c>
      <c r="CZ410" s="386">
        <v>4310.2333072142683</v>
      </c>
      <c r="DA410" s="386">
        <v>4309.5002648569971</v>
      </c>
      <c r="DB410" s="386">
        <v>4308.7673471684056</v>
      </c>
      <c r="DC410" s="386">
        <v>4308.0345541272918</v>
      </c>
      <c r="DD410" s="386">
        <v>4307.3018857124571</v>
      </c>
      <c r="DE410" s="386">
        <v>4318.0843351484973</v>
      </c>
      <c r="DF410" s="386">
        <v>4328.8937762417108</v>
      </c>
      <c r="DG410" s="386">
        <v>4339.7302765601917</v>
      </c>
      <c r="DH410" s="386">
        <v>4350.5939038411771</v>
      </c>
      <c r="DI410" s="386">
        <v>4361.4847259914714</v>
      </c>
      <c r="DJ410" s="387">
        <v>4361.4847259914714</v>
      </c>
      <c r="DK410" s="387">
        <v>4361.4847259914714</v>
      </c>
      <c r="DL410" s="387">
        <v>4361.4847259914714</v>
      </c>
      <c r="DM410" s="387">
        <v>4361.4847259914714</v>
      </c>
      <c r="DN410" s="387">
        <v>4361.4847259914714</v>
      </c>
      <c r="DO410" s="387">
        <v>4361.4847259914714</v>
      </c>
      <c r="DP410" s="387">
        <v>4361.4847259914714</v>
      </c>
      <c r="DQ410" s="387">
        <v>4361.4847259914714</v>
      </c>
      <c r="DR410" s="387">
        <v>4361.4847259914714</v>
      </c>
      <c r="DS410" s="387">
        <v>4361.4847259914714</v>
      </c>
      <c r="DT410" s="387">
        <v>4361.4847259914714</v>
      </c>
      <c r="DU410" s="387">
        <v>4361.4847259914714</v>
      </c>
      <c r="DV410" s="387">
        <v>4361.4847259914714</v>
      </c>
      <c r="DW410" s="387">
        <v>4361.4847259914714</v>
      </c>
      <c r="DX410" s="387">
        <v>4361.4847259914714</v>
      </c>
      <c r="DY410" s="387">
        <v>4361.4847259914714</v>
      </c>
      <c r="DZ410" s="387">
        <v>4361.4847259914714</v>
      </c>
      <c r="EA410" s="387">
        <v>4361.4847259914714</v>
      </c>
      <c r="EB410" s="387">
        <v>4361.4847259914714</v>
      </c>
      <c r="EC410" s="387">
        <v>4361.4847259914714</v>
      </c>
      <c r="ED410" s="387">
        <v>4361.4847259914714</v>
      </c>
      <c r="EE410" s="387">
        <v>4361.4847259914714</v>
      </c>
      <c r="EF410" s="387">
        <v>4361.4847259914714</v>
      </c>
      <c r="EG410" s="387">
        <v>4361.4847259914714</v>
      </c>
      <c r="EH410" s="387">
        <v>4361.4847259914714</v>
      </c>
      <c r="EI410" s="387">
        <v>4361.4847259914714</v>
      </c>
      <c r="EJ410" s="387">
        <v>4361.4847259914714</v>
      </c>
      <c r="EK410" s="387">
        <v>4361.4847259914714</v>
      </c>
      <c r="EY410" s="386">
        <v>938</v>
      </c>
      <c r="EZ410" s="386">
        <v>943</v>
      </c>
      <c r="FA410" s="386">
        <v>948</v>
      </c>
      <c r="FB410" s="386">
        <v>953</v>
      </c>
      <c r="FC410" s="386">
        <v>956.7</v>
      </c>
      <c r="FD410" s="386">
        <v>968</v>
      </c>
      <c r="FE410" s="386">
        <v>979</v>
      </c>
      <c r="FF410" s="386">
        <v>990</v>
      </c>
      <c r="FG410" s="386">
        <v>1001</v>
      </c>
      <c r="FH410" s="386">
        <v>1012</v>
      </c>
      <c r="FI410" s="386">
        <v>1022.5</v>
      </c>
      <c r="FJ410" s="386">
        <v>1029</v>
      </c>
      <c r="FK410" s="386">
        <v>1035</v>
      </c>
      <c r="FL410" s="386">
        <v>1041</v>
      </c>
      <c r="FM410" s="386">
        <v>1047</v>
      </c>
      <c r="FN410" s="386">
        <v>1053</v>
      </c>
      <c r="FO410" s="386">
        <v>1059</v>
      </c>
      <c r="FP410" s="386">
        <v>1065</v>
      </c>
      <c r="FQ410" s="386">
        <v>1071</v>
      </c>
      <c r="FR410" s="386">
        <v>1077</v>
      </c>
      <c r="FS410" s="386">
        <v>1083</v>
      </c>
      <c r="FT410" s="386">
        <v>1089</v>
      </c>
      <c r="FU410" s="386">
        <v>1095</v>
      </c>
      <c r="FV410" s="386">
        <v>1101</v>
      </c>
      <c r="FW410" s="386">
        <v>1107</v>
      </c>
      <c r="FX410" s="386">
        <v>1113</v>
      </c>
      <c r="FY410" s="386">
        <v>1119</v>
      </c>
      <c r="FZ410" s="386">
        <v>1125</v>
      </c>
      <c r="GA410" s="386">
        <v>1131</v>
      </c>
      <c r="GB410" s="386">
        <v>1137</v>
      </c>
      <c r="GC410" s="386">
        <v>1148.3</v>
      </c>
      <c r="GD410" s="387">
        <v>1148.3</v>
      </c>
      <c r="GE410" s="387">
        <v>1148.3</v>
      </c>
      <c r="GF410" s="387">
        <v>1148.3</v>
      </c>
      <c r="GG410" s="387">
        <v>1148.3</v>
      </c>
      <c r="GH410" s="387">
        <v>1148.3</v>
      </c>
      <c r="GI410" s="387">
        <v>1148.3</v>
      </c>
      <c r="GJ410" s="387">
        <v>1148.3</v>
      </c>
      <c r="GK410" s="387">
        <v>1148.3</v>
      </c>
      <c r="GL410" s="387">
        <v>1148.3</v>
      </c>
      <c r="GM410" s="387">
        <v>1148.3</v>
      </c>
      <c r="GN410" s="387">
        <v>1148.3</v>
      </c>
      <c r="GO410" s="387">
        <v>1148.3</v>
      </c>
      <c r="GP410" s="387">
        <v>1148.3</v>
      </c>
      <c r="GQ410" s="387">
        <v>1148.3</v>
      </c>
      <c r="GR410" s="387">
        <v>1148.3</v>
      </c>
      <c r="GS410" s="387">
        <v>1148.3</v>
      </c>
      <c r="GT410" s="387">
        <v>1148.3</v>
      </c>
      <c r="GU410" s="387">
        <v>1148.3</v>
      </c>
      <c r="GV410" s="387">
        <v>1148.3</v>
      </c>
      <c r="GW410" s="387">
        <v>1148.3</v>
      </c>
      <c r="GX410" s="387">
        <v>1148.3</v>
      </c>
      <c r="GY410" s="387">
        <v>1148.3</v>
      </c>
      <c r="GZ410" s="387">
        <v>1148.3</v>
      </c>
      <c r="HA410" s="387">
        <v>1148.3</v>
      </c>
      <c r="HB410" s="387">
        <v>1148.3</v>
      </c>
      <c r="HC410" s="387">
        <v>1148.3</v>
      </c>
      <c r="HD410" s="387">
        <v>1148.3</v>
      </c>
      <c r="HE410" s="387">
        <v>1148.3</v>
      </c>
      <c r="HS410" s="394">
        <v>3.2169661053495542</v>
      </c>
      <c r="HT410" s="394">
        <v>3.2169661053495542</v>
      </c>
      <c r="HU410" s="394">
        <v>3.2169661053495542</v>
      </c>
      <c r="HV410" s="394">
        <v>3.2169661053495542</v>
      </c>
      <c r="HW410" s="394">
        <v>3.2169661053495537</v>
      </c>
      <c r="HX410" s="394">
        <v>3.2098768793743218</v>
      </c>
      <c r="HY410" s="394">
        <v>3.2028032759214553</v>
      </c>
      <c r="HZ410" s="394">
        <v>3.1957452605636116</v>
      </c>
      <c r="IA410" s="394">
        <v>3.1887027989493171</v>
      </c>
      <c r="IB410" s="394">
        <v>3.1816758568027965</v>
      </c>
      <c r="IC410" s="394">
        <v>3.1745870320917238</v>
      </c>
      <c r="ID410" s="394">
        <v>3.1675140013955185</v>
      </c>
      <c r="IE410" s="394">
        <v>3.1604567295248622</v>
      </c>
      <c r="IF410" s="394">
        <v>3.1534151813688398</v>
      </c>
      <c r="IG410" s="394">
        <v>3.1463893218947643</v>
      </c>
      <c r="IH410" s="394">
        <v>3.137434041303039</v>
      </c>
      <c r="II410" s="394">
        <v>3.1285042493086461</v>
      </c>
      <c r="IJ410" s="394">
        <v>3.1195998733657184</v>
      </c>
      <c r="IK410" s="394">
        <v>3.1107208411348699</v>
      </c>
      <c r="IL410" s="394">
        <v>3.1018670804826094</v>
      </c>
      <c r="IM410" s="394">
        <v>3.0929232605788068</v>
      </c>
      <c r="IN410" s="394">
        <v>3.0840052289864941</v>
      </c>
      <c r="IO410" s="394">
        <v>3.0751129113485156</v>
      </c>
      <c r="IP410" s="394">
        <v>3.0662462335221141</v>
      </c>
      <c r="IQ410" s="394">
        <v>3.057405121578316</v>
      </c>
      <c r="IR410" s="394">
        <v>3.0484357307879577</v>
      </c>
      <c r="IS410" s="394">
        <v>3.0394926531513859</v>
      </c>
      <c r="IT410" s="394">
        <v>3.030575811474721</v>
      </c>
      <c r="IU410" s="394">
        <v>3.021685128790546</v>
      </c>
      <c r="IV410" s="394">
        <v>3.0128205283572385</v>
      </c>
      <c r="IW410" s="394">
        <v>3.0127212896103863</v>
      </c>
      <c r="IX410" s="394">
        <v>3.0126220541323416</v>
      </c>
      <c r="IY410" s="394">
        <v>3.012522821922996</v>
      </c>
      <c r="IZ410" s="394">
        <v>3.0124235929822429</v>
      </c>
      <c r="JA410" s="394">
        <v>3.0123243673099749</v>
      </c>
      <c r="JB410" s="394">
        <v>3.0123243673099749</v>
      </c>
      <c r="JC410" s="394">
        <v>3.0123243673099749</v>
      </c>
      <c r="JD410" s="394">
        <v>3.0123243673099749</v>
      </c>
      <c r="JE410" s="394">
        <v>3.0123243673099749</v>
      </c>
      <c r="JF410" s="394">
        <v>3.0123243673099749</v>
      </c>
      <c r="JG410" s="394">
        <v>3.0123243673099749</v>
      </c>
      <c r="JH410" s="394">
        <v>3.0123243673099749</v>
      </c>
      <c r="JI410" s="394">
        <v>3.0123243673099749</v>
      </c>
      <c r="JJ410" s="394">
        <v>3.0123243673099749</v>
      </c>
      <c r="JK410" s="394">
        <v>3.0123243673099749</v>
      </c>
      <c r="JL410" s="394">
        <v>3.0123243673099749</v>
      </c>
      <c r="JM410" s="394">
        <v>3.0123243673099749</v>
      </c>
      <c r="JN410" s="394">
        <v>3.0123243673099749</v>
      </c>
      <c r="JO410" s="394">
        <v>3.0123243673099749</v>
      </c>
      <c r="JP410" s="394">
        <v>3.0123243673099749</v>
      </c>
      <c r="JQ410" s="394">
        <v>3.0123243673099749</v>
      </c>
      <c r="JR410" s="394">
        <v>3.0123243673099749</v>
      </c>
      <c r="JS410" s="394">
        <v>3.0123243673099749</v>
      </c>
      <c r="JT410" s="394">
        <v>3.0123243673099749</v>
      </c>
      <c r="JU410" s="394">
        <v>3.0123243673099749</v>
      </c>
      <c r="JV410" s="394">
        <v>3.0123243673099749</v>
      </c>
      <c r="JW410" s="394">
        <v>3.0123243673099749</v>
      </c>
      <c r="JX410" s="394">
        <v>3.0123243673099749</v>
      </c>
      <c r="JY410" s="394">
        <v>3.0123243673099749</v>
      </c>
      <c r="JZ410" s="394">
        <v>3.0123243673099749</v>
      </c>
      <c r="KA410" s="394">
        <v>3.0123243673099749</v>
      </c>
      <c r="KB410" s="394">
        <v>3.0123243673099749</v>
      </c>
      <c r="KC410" s="394">
        <v>3.0123243673099749</v>
      </c>
    </row>
    <row r="411" spans="1:289" x14ac:dyDescent="0.25">
      <c r="A411" s="383">
        <v>402</v>
      </c>
      <c r="B411" s="384" t="s">
        <v>871</v>
      </c>
      <c r="C411" s="385" t="s">
        <v>142</v>
      </c>
      <c r="D411" s="385" t="s">
        <v>142</v>
      </c>
      <c r="E411" s="129">
        <v>2052</v>
      </c>
      <c r="F411" s="386">
        <v>1953.5119999999999</v>
      </c>
      <c r="G411" s="386">
        <v>1941.4103729126698</v>
      </c>
      <c r="H411" s="386">
        <v>1929.3837130526517</v>
      </c>
      <c r="I411" s="386">
        <v>1917.4315560125458</v>
      </c>
      <c r="J411" s="386">
        <v>1905.5534402618657</v>
      </c>
      <c r="K411" s="386">
        <v>1909.0675605993229</v>
      </c>
      <c r="L411" s="386">
        <v>1912.588161490663</v>
      </c>
      <c r="M411" s="386">
        <v>1916.1152548869786</v>
      </c>
      <c r="N411" s="386">
        <v>1919.6488527614024</v>
      </c>
      <c r="O411" s="386">
        <v>1923.1889671091478</v>
      </c>
      <c r="P411" s="386">
        <v>1926.7715293985805</v>
      </c>
      <c r="Q411" s="386">
        <v>1930.3607653705149</v>
      </c>
      <c r="R411" s="386">
        <v>1933.9566874568463</v>
      </c>
      <c r="S411" s="386">
        <v>1937.5593081126281</v>
      </c>
      <c r="T411" s="386">
        <v>1941.1686398161146</v>
      </c>
      <c r="U411" s="386">
        <v>1944.4810136006411</v>
      </c>
      <c r="V411" s="386">
        <v>1947.799039557711</v>
      </c>
      <c r="W411" s="386">
        <v>1951.1227273320858</v>
      </c>
      <c r="X411" s="386">
        <v>1954.4520865849845</v>
      </c>
      <c r="Y411" s="386">
        <v>1957.7871269941124</v>
      </c>
      <c r="Z411" s="386">
        <v>1960.7569830689529</v>
      </c>
      <c r="AA411" s="386">
        <v>1963.7313442531506</v>
      </c>
      <c r="AB411" s="386">
        <v>1966.7102173807102</v>
      </c>
      <c r="AC411" s="386">
        <v>1969.6936092960032</v>
      </c>
      <c r="AD411" s="386">
        <v>1972.6815268537839</v>
      </c>
      <c r="AE411" s="386">
        <v>1976.5958380319378</v>
      </c>
      <c r="AF411" s="386">
        <v>1980.5179162174829</v>
      </c>
      <c r="AG411" s="386">
        <v>1984.4477768221739</v>
      </c>
      <c r="AH411" s="386">
        <v>1988.3854352883463</v>
      </c>
      <c r="AI411" s="386">
        <v>1992.3309070889786</v>
      </c>
      <c r="AJ411" s="386">
        <v>1995.9621528734936</v>
      </c>
      <c r="AK411" s="386">
        <v>1999.600017009358</v>
      </c>
      <c r="AL411" s="386">
        <v>2003.244511559257</v>
      </c>
      <c r="AM411" s="386">
        <v>2006.8956486078616</v>
      </c>
      <c r="AN411" s="386">
        <v>2010.5534402618669</v>
      </c>
      <c r="AO411" s="387">
        <v>2010.5534402618669</v>
      </c>
      <c r="AP411" s="387">
        <v>2010.5534402618669</v>
      </c>
      <c r="AQ411" s="387">
        <v>2010.5534402618669</v>
      </c>
      <c r="AR411" s="387">
        <v>2010.5534402618669</v>
      </c>
      <c r="AS411" s="387">
        <v>2010.5534402618669</v>
      </c>
      <c r="AT411" s="387">
        <v>2010.5534402618669</v>
      </c>
      <c r="AU411" s="387">
        <v>2010.5534402618669</v>
      </c>
      <c r="AV411" s="387">
        <v>2010.5534402618669</v>
      </c>
      <c r="AW411" s="387">
        <v>2010.5534402618669</v>
      </c>
      <c r="AX411" s="387">
        <v>2010.5534402618669</v>
      </c>
      <c r="AY411" s="387">
        <v>2010.5534402618669</v>
      </c>
      <c r="AZ411" s="387">
        <v>2010.5534402618669</v>
      </c>
      <c r="BA411" s="387">
        <v>2010.5534402618669</v>
      </c>
      <c r="BB411" s="387">
        <v>2010.5534402618669</v>
      </c>
      <c r="BC411" s="387">
        <v>2010.5534402618669</v>
      </c>
      <c r="BD411" s="387">
        <v>2010.5534402618669</v>
      </c>
      <c r="BE411" s="387">
        <v>2010.5534402618669</v>
      </c>
      <c r="BF411" s="387">
        <v>2010.5534402618669</v>
      </c>
      <c r="BG411" s="387">
        <v>2010.5534402618669</v>
      </c>
      <c r="BH411" s="387">
        <v>2010.5534402618669</v>
      </c>
      <c r="BI411" s="387">
        <v>2010.5534402618669</v>
      </c>
      <c r="BJ411" s="387">
        <v>2010.5534402618669</v>
      </c>
      <c r="BK411" s="387">
        <v>2010.5534402618669</v>
      </c>
      <c r="BL411" s="387">
        <v>2010.5534402618669</v>
      </c>
      <c r="BM411" s="387">
        <v>2010.5534402618669</v>
      </c>
      <c r="BN411" s="387">
        <v>2010.5534402618669</v>
      </c>
      <c r="BO411" s="387">
        <v>2010.5534402618669</v>
      </c>
      <c r="BP411" s="387">
        <v>2010.5534402618669</v>
      </c>
      <c r="CA411" s="386">
        <v>6110</v>
      </c>
      <c r="CB411" s="386">
        <v>6072.1497377525266</v>
      </c>
      <c r="CC411" s="386">
        <v>6034.5339505217798</v>
      </c>
      <c r="CD411" s="386">
        <v>5997.1511857806126</v>
      </c>
      <c r="CE411" s="386">
        <v>5960</v>
      </c>
      <c r="CF411" s="386">
        <v>5950.9633807052005</v>
      </c>
      <c r="CG411" s="386">
        <v>5941.9404628346092</v>
      </c>
      <c r="CH411" s="386">
        <v>5932.9312256139719</v>
      </c>
      <c r="CI411" s="386">
        <v>5923.9356483005322</v>
      </c>
      <c r="CJ411" s="386">
        <v>5914.9537101829837</v>
      </c>
      <c r="CK411" s="386">
        <v>5905.7564370517275</v>
      </c>
      <c r="CL411" s="386">
        <v>5896.5734649340038</v>
      </c>
      <c r="CM411" s="386">
        <v>5887.4047715928964</v>
      </c>
      <c r="CN411" s="386">
        <v>5878.2503348260661</v>
      </c>
      <c r="CO411" s="386">
        <v>5869.1101324656966</v>
      </c>
      <c r="CP411" s="386">
        <v>5856.6171361631896</v>
      </c>
      <c r="CQ411" s="386">
        <v>5844.1507324706508</v>
      </c>
      <c r="CR411" s="386">
        <v>5831.7108647830128</v>
      </c>
      <c r="CS411" s="386">
        <v>5819.2974766156967</v>
      </c>
      <c r="CT411" s="386">
        <v>5806.9105116043584</v>
      </c>
      <c r="CU411" s="386">
        <v>5793.0212978520103</v>
      </c>
      <c r="CV411" s="386">
        <v>5779.165304907573</v>
      </c>
      <c r="CW411" s="386">
        <v>5765.3424533121151</v>
      </c>
      <c r="CX411" s="386">
        <v>5751.5526637967587</v>
      </c>
      <c r="CY411" s="386">
        <v>5737.7958572822254</v>
      </c>
      <c r="CZ411" s="386">
        <v>5726.2923427144715</v>
      </c>
      <c r="DA411" s="386">
        <v>5714.8118911574447</v>
      </c>
      <c r="DB411" s="386">
        <v>5703.3544563728892</v>
      </c>
      <c r="DC411" s="386">
        <v>5691.9199922152484</v>
      </c>
      <c r="DD411" s="386">
        <v>5680.5084526314831</v>
      </c>
      <c r="DE411" s="386">
        <v>5690.8463857002907</v>
      </c>
      <c r="DF411" s="386">
        <v>5701.2031327293325</v>
      </c>
      <c r="DG411" s="386">
        <v>5711.5787279580536</v>
      </c>
      <c r="DH411" s="386">
        <v>5721.9732056882121</v>
      </c>
      <c r="DI411" s="386">
        <v>5732.3866002839941</v>
      </c>
      <c r="DJ411" s="387">
        <v>5732.3866002839941</v>
      </c>
      <c r="DK411" s="387">
        <v>5732.3866002839941</v>
      </c>
      <c r="DL411" s="387">
        <v>5732.3866002839941</v>
      </c>
      <c r="DM411" s="387">
        <v>5732.3866002839941</v>
      </c>
      <c r="DN411" s="387">
        <v>5732.3866002839941</v>
      </c>
      <c r="DO411" s="387">
        <v>5732.3866002839941</v>
      </c>
      <c r="DP411" s="387">
        <v>5732.3866002839941</v>
      </c>
      <c r="DQ411" s="387">
        <v>5732.3866002839941</v>
      </c>
      <c r="DR411" s="387">
        <v>5732.3866002839941</v>
      </c>
      <c r="DS411" s="387">
        <v>5732.3866002839941</v>
      </c>
      <c r="DT411" s="387">
        <v>5732.3866002839941</v>
      </c>
      <c r="DU411" s="387">
        <v>5732.3866002839941</v>
      </c>
      <c r="DV411" s="387">
        <v>5732.3866002839941</v>
      </c>
      <c r="DW411" s="387">
        <v>5732.3866002839941</v>
      </c>
      <c r="DX411" s="387">
        <v>5732.3866002839941</v>
      </c>
      <c r="DY411" s="387">
        <v>5732.3866002839941</v>
      </c>
      <c r="DZ411" s="387">
        <v>5732.3866002839941</v>
      </c>
      <c r="EA411" s="387">
        <v>5732.3866002839941</v>
      </c>
      <c r="EB411" s="387">
        <v>5732.3866002839941</v>
      </c>
      <c r="EC411" s="387">
        <v>5732.3866002839941</v>
      </c>
      <c r="ED411" s="387">
        <v>5732.3866002839941</v>
      </c>
      <c r="EE411" s="387">
        <v>5732.3866002839941</v>
      </c>
      <c r="EF411" s="387">
        <v>5732.3866002839941</v>
      </c>
      <c r="EG411" s="387">
        <v>5732.3866002839941</v>
      </c>
      <c r="EH411" s="387">
        <v>5732.3866002839941</v>
      </c>
      <c r="EI411" s="387">
        <v>5732.3866002839941</v>
      </c>
      <c r="EJ411" s="387">
        <v>5732.3866002839941</v>
      </c>
      <c r="EK411" s="387">
        <v>5732.3866002839941</v>
      </c>
      <c r="EY411" s="386">
        <v>1318</v>
      </c>
      <c r="EZ411" s="386">
        <v>1328</v>
      </c>
      <c r="FA411" s="386">
        <v>1338</v>
      </c>
      <c r="FB411" s="386">
        <v>1348</v>
      </c>
      <c r="FC411" s="386">
        <v>1356.8000000000002</v>
      </c>
      <c r="FD411" s="386">
        <v>1373</v>
      </c>
      <c r="FE411" s="386">
        <v>1389</v>
      </c>
      <c r="FF411" s="386">
        <v>1405</v>
      </c>
      <c r="FG411" s="386">
        <v>1421</v>
      </c>
      <c r="FH411" s="386">
        <v>1437</v>
      </c>
      <c r="FI411" s="386">
        <v>1453.4</v>
      </c>
      <c r="FJ411" s="386">
        <v>1465</v>
      </c>
      <c r="FK411" s="386">
        <v>1477</v>
      </c>
      <c r="FL411" s="386">
        <v>1489</v>
      </c>
      <c r="FM411" s="386">
        <v>1501</v>
      </c>
      <c r="FN411" s="386">
        <v>1513</v>
      </c>
      <c r="FO411" s="386">
        <v>1525</v>
      </c>
      <c r="FP411" s="386">
        <v>1537</v>
      </c>
      <c r="FQ411" s="386">
        <v>1549</v>
      </c>
      <c r="FR411" s="386">
        <v>1561</v>
      </c>
      <c r="FS411" s="386">
        <v>1573</v>
      </c>
      <c r="FT411" s="386">
        <v>1585</v>
      </c>
      <c r="FU411" s="386">
        <v>1597</v>
      </c>
      <c r="FV411" s="386">
        <v>1609</v>
      </c>
      <c r="FW411" s="386">
        <v>1621</v>
      </c>
      <c r="FX411" s="386">
        <v>1633</v>
      </c>
      <c r="FY411" s="386">
        <v>1645</v>
      </c>
      <c r="FZ411" s="386">
        <v>1657</v>
      </c>
      <c r="GA411" s="386">
        <v>1669</v>
      </c>
      <c r="GB411" s="386">
        <v>1681</v>
      </c>
      <c r="GC411" s="386">
        <v>1692.5</v>
      </c>
      <c r="GD411" s="387">
        <v>1692.5</v>
      </c>
      <c r="GE411" s="387">
        <v>1692.5</v>
      </c>
      <c r="GF411" s="387">
        <v>1692.5</v>
      </c>
      <c r="GG411" s="387">
        <v>1692.5</v>
      </c>
      <c r="GH411" s="387">
        <v>1692.5</v>
      </c>
      <c r="GI411" s="387">
        <v>1692.5</v>
      </c>
      <c r="GJ411" s="387">
        <v>1692.5</v>
      </c>
      <c r="GK411" s="387">
        <v>1692.5</v>
      </c>
      <c r="GL411" s="387">
        <v>1692.5</v>
      </c>
      <c r="GM411" s="387">
        <v>1692.5</v>
      </c>
      <c r="GN411" s="387">
        <v>1692.5</v>
      </c>
      <c r="GO411" s="387">
        <v>1692.5</v>
      </c>
      <c r="GP411" s="387">
        <v>1692.5</v>
      </c>
      <c r="GQ411" s="387">
        <v>1692.5</v>
      </c>
      <c r="GR411" s="387">
        <v>1692.5</v>
      </c>
      <c r="GS411" s="387">
        <v>1692.5</v>
      </c>
      <c r="GT411" s="387">
        <v>1692.5</v>
      </c>
      <c r="GU411" s="387">
        <v>1692.5</v>
      </c>
      <c r="GV411" s="387">
        <v>1692.5</v>
      </c>
      <c r="GW411" s="387">
        <v>1692.5</v>
      </c>
      <c r="GX411" s="387">
        <v>1692.5</v>
      </c>
      <c r="GY411" s="387">
        <v>1692.5</v>
      </c>
      <c r="GZ411" s="387">
        <v>1692.5</v>
      </c>
      <c r="HA411" s="387">
        <v>1692.5</v>
      </c>
      <c r="HB411" s="387">
        <v>1692.5</v>
      </c>
      <c r="HC411" s="387">
        <v>1692.5</v>
      </c>
      <c r="HD411" s="387">
        <v>1692.5</v>
      </c>
      <c r="HE411" s="387">
        <v>1692.5</v>
      </c>
      <c r="HS411" s="394">
        <v>3.1277002649587002</v>
      </c>
      <c r="HT411" s="394">
        <v>3.1277002649587002</v>
      </c>
      <c r="HU411" s="394">
        <v>3.1277002649587002</v>
      </c>
      <c r="HV411" s="394">
        <v>3.1277002649587002</v>
      </c>
      <c r="HW411" s="394">
        <v>3.1277002649587002</v>
      </c>
      <c r="HX411" s="394">
        <v>3.1172094186320916</v>
      </c>
      <c r="HY411" s="394">
        <v>3.1067537604141009</v>
      </c>
      <c r="HZ411" s="394">
        <v>3.0963331722777414</v>
      </c>
      <c r="IA411" s="394">
        <v>3.0859475365919082</v>
      </c>
      <c r="IB411" s="394">
        <v>3.0755967361200494</v>
      </c>
      <c r="IC411" s="394">
        <v>3.0651046825957313</v>
      </c>
      <c r="ID411" s="394">
        <v>3.0546484215359668</v>
      </c>
      <c r="IE411" s="394">
        <v>3.044227830838774</v>
      </c>
      <c r="IF411" s="394">
        <v>3.0338427888187103</v>
      </c>
      <c r="IG411" s="394">
        <v>3.0234931742054481</v>
      </c>
      <c r="IH411" s="394">
        <v>3.0119178820462507</v>
      </c>
      <c r="II411" s="394">
        <v>3.0003869053132344</v>
      </c>
      <c r="IJ411" s="394">
        <v>2.9889000743470104</v>
      </c>
      <c r="IK411" s="394">
        <v>2.9774572201377212</v>
      </c>
      <c r="IL411" s="394">
        <v>2.9660581743225554</v>
      </c>
      <c r="IM411" s="394">
        <v>2.9544820433508514</v>
      </c>
      <c r="IN411" s="394">
        <v>2.9429510924802771</v>
      </c>
      <c r="IO411" s="394">
        <v>2.9314651453789016</v>
      </c>
      <c r="IP411" s="394">
        <v>2.9200240264029929</v>
      </c>
      <c r="IQ411" s="394">
        <v>2.9086275605943328</v>
      </c>
      <c r="IR411" s="394">
        <v>2.8970476576617918</v>
      </c>
      <c r="IS411" s="394">
        <v>2.8855138569369521</v>
      </c>
      <c r="IT411" s="394">
        <v>2.8740259748765191</v>
      </c>
      <c r="IU411" s="394">
        <v>2.8625838286679226</v>
      </c>
      <c r="IV411" s="394">
        <v>2.8511872362264108</v>
      </c>
      <c r="IW411" s="394">
        <v>2.851179506338557</v>
      </c>
      <c r="IX411" s="394">
        <v>2.8511717764716598</v>
      </c>
      <c r="IY411" s="394">
        <v>2.8511640466257191</v>
      </c>
      <c r="IZ411" s="394">
        <v>2.8511563168007346</v>
      </c>
      <c r="JA411" s="394">
        <v>2.8511485869967093</v>
      </c>
      <c r="JB411" s="394">
        <v>2.8511485869967093</v>
      </c>
      <c r="JC411" s="394">
        <v>2.8511485869967093</v>
      </c>
      <c r="JD411" s="394">
        <v>2.8511485869967093</v>
      </c>
      <c r="JE411" s="394">
        <v>2.8511485869967093</v>
      </c>
      <c r="JF411" s="394">
        <v>2.8511485869967093</v>
      </c>
      <c r="JG411" s="394">
        <v>2.8511485869967093</v>
      </c>
      <c r="JH411" s="394">
        <v>2.8511485869967093</v>
      </c>
      <c r="JI411" s="394">
        <v>2.8511485869967093</v>
      </c>
      <c r="JJ411" s="394">
        <v>2.8511485869967093</v>
      </c>
      <c r="JK411" s="394">
        <v>2.8511485869967093</v>
      </c>
      <c r="JL411" s="394">
        <v>2.8511485869967093</v>
      </c>
      <c r="JM411" s="394">
        <v>2.8511485869967093</v>
      </c>
      <c r="JN411" s="394">
        <v>2.8511485869967093</v>
      </c>
      <c r="JO411" s="394">
        <v>2.8511485869967093</v>
      </c>
      <c r="JP411" s="394">
        <v>2.8511485869967093</v>
      </c>
      <c r="JQ411" s="394">
        <v>2.8511485869967093</v>
      </c>
      <c r="JR411" s="394">
        <v>2.8511485869967093</v>
      </c>
      <c r="JS411" s="394">
        <v>2.8511485869967093</v>
      </c>
      <c r="JT411" s="394">
        <v>2.8511485869967093</v>
      </c>
      <c r="JU411" s="394">
        <v>2.8511485869967093</v>
      </c>
      <c r="JV411" s="394">
        <v>2.8511485869967093</v>
      </c>
      <c r="JW411" s="394">
        <v>2.8511485869967093</v>
      </c>
      <c r="JX411" s="394">
        <v>2.8511485869967093</v>
      </c>
      <c r="JY411" s="394">
        <v>2.8511485869967093</v>
      </c>
      <c r="JZ411" s="394">
        <v>2.8511485869967093</v>
      </c>
      <c r="KA411" s="394">
        <v>2.8511485869967093</v>
      </c>
      <c r="KB411" s="394">
        <v>2.8511485869967093</v>
      </c>
      <c r="KC411" s="394">
        <v>2.8511485869967093</v>
      </c>
    </row>
    <row r="412" spans="1:289" x14ac:dyDescent="0.25">
      <c r="A412" s="383">
        <v>403</v>
      </c>
      <c r="B412" s="384" t="s">
        <v>871</v>
      </c>
      <c r="C412" s="385" t="s">
        <v>142</v>
      </c>
      <c r="D412" s="385" t="s">
        <v>142</v>
      </c>
      <c r="E412" s="129">
        <v>2052</v>
      </c>
      <c r="F412" s="386">
        <v>1470.0679299999999</v>
      </c>
      <c r="G412" s="386">
        <v>1450.5588124242161</v>
      </c>
      <c r="H412" s="386">
        <v>1431.3085983050812</v>
      </c>
      <c r="I412" s="386">
        <v>1412.3138517619304</v>
      </c>
      <c r="J412" s="386">
        <v>1393.5711825113119</v>
      </c>
      <c r="K412" s="386">
        <v>1400.5550425619194</v>
      </c>
      <c r="L412" s="386">
        <v>1407.573902117266</v>
      </c>
      <c r="M412" s="386">
        <v>1414.6279365768187</v>
      </c>
      <c r="N412" s="386">
        <v>1421.7173222190565</v>
      </c>
      <c r="O412" s="386">
        <v>1428.8422362058759</v>
      </c>
      <c r="P412" s="386">
        <v>1435.9627811628532</v>
      </c>
      <c r="Q412" s="386">
        <v>1443.118810905484</v>
      </c>
      <c r="R412" s="386">
        <v>1450.3105022699542</v>
      </c>
      <c r="S412" s="386">
        <v>1457.538032973702</v>
      </c>
      <c r="T412" s="386">
        <v>1464.8015816198092</v>
      </c>
      <c r="U412" s="386">
        <v>1471.3266240679975</v>
      </c>
      <c r="V412" s="386">
        <v>1477.8807326910758</v>
      </c>
      <c r="W412" s="386">
        <v>1484.464036965983</v>
      </c>
      <c r="X412" s="386">
        <v>1491.0766669464208</v>
      </c>
      <c r="Y412" s="386">
        <v>1497.7187532654227</v>
      </c>
      <c r="Z412" s="386">
        <v>1503.5380264730445</v>
      </c>
      <c r="AA412" s="386">
        <v>1509.3799100276296</v>
      </c>
      <c r="AB412" s="386">
        <v>1515.2444917799753</v>
      </c>
      <c r="AC412" s="386">
        <v>1521.1318599222163</v>
      </c>
      <c r="AD412" s="386">
        <v>1527.0421029891511</v>
      </c>
      <c r="AE412" s="386">
        <v>1534.8608626702094</v>
      </c>
      <c r="AF412" s="386">
        <v>1542.7196559579575</v>
      </c>
      <c r="AG412" s="386">
        <v>1550.6186878324347</v>
      </c>
      <c r="AH412" s="386">
        <v>1558.5581643232185</v>
      </c>
      <c r="AI412" s="386">
        <v>1566.5382925147992</v>
      </c>
      <c r="AJ412" s="386">
        <v>1573.8758113011475</v>
      </c>
      <c r="AK412" s="386">
        <v>1581.2476983389438</v>
      </c>
      <c r="AL412" s="386">
        <v>1588.6541146058621</v>
      </c>
      <c r="AM412" s="386">
        <v>1596.0952218335808</v>
      </c>
      <c r="AN412" s="386">
        <v>1603.571182511314</v>
      </c>
      <c r="AO412" s="387">
        <v>1603.571182511314</v>
      </c>
      <c r="AP412" s="387">
        <v>1603.571182511314</v>
      </c>
      <c r="AQ412" s="387">
        <v>1603.571182511314</v>
      </c>
      <c r="AR412" s="387">
        <v>1603.571182511314</v>
      </c>
      <c r="AS412" s="387">
        <v>1603.571182511314</v>
      </c>
      <c r="AT412" s="387">
        <v>1603.571182511314</v>
      </c>
      <c r="AU412" s="387">
        <v>1603.571182511314</v>
      </c>
      <c r="AV412" s="387">
        <v>1603.571182511314</v>
      </c>
      <c r="AW412" s="387">
        <v>1603.571182511314</v>
      </c>
      <c r="AX412" s="387">
        <v>1603.571182511314</v>
      </c>
      <c r="AY412" s="387">
        <v>1603.571182511314</v>
      </c>
      <c r="AZ412" s="387">
        <v>1603.571182511314</v>
      </c>
      <c r="BA412" s="387">
        <v>1603.571182511314</v>
      </c>
      <c r="BB412" s="387">
        <v>1603.571182511314</v>
      </c>
      <c r="BC412" s="387">
        <v>1603.571182511314</v>
      </c>
      <c r="BD412" s="387">
        <v>1603.571182511314</v>
      </c>
      <c r="BE412" s="387">
        <v>1603.571182511314</v>
      </c>
      <c r="BF412" s="387">
        <v>1603.571182511314</v>
      </c>
      <c r="BG412" s="387">
        <v>1603.571182511314</v>
      </c>
      <c r="BH412" s="387">
        <v>1603.571182511314</v>
      </c>
      <c r="BI412" s="387">
        <v>1603.571182511314</v>
      </c>
      <c r="BJ412" s="387">
        <v>1603.571182511314</v>
      </c>
      <c r="BK412" s="387">
        <v>1603.571182511314</v>
      </c>
      <c r="BL412" s="387">
        <v>1603.571182511314</v>
      </c>
      <c r="BM412" s="387">
        <v>1603.571182511314</v>
      </c>
      <c r="BN412" s="387">
        <v>1603.571182511314</v>
      </c>
      <c r="BO412" s="387">
        <v>1603.571182511314</v>
      </c>
      <c r="BP412" s="387">
        <v>1603.571182511314</v>
      </c>
      <c r="CA412" s="386">
        <v>4420</v>
      </c>
      <c r="CB412" s="386">
        <v>4361.3426427954491</v>
      </c>
      <c r="CC412" s="386">
        <v>4303.4637212366497</v>
      </c>
      <c r="CD412" s="386">
        <v>4246.3529047856537</v>
      </c>
      <c r="CE412" s="386">
        <v>4190</v>
      </c>
      <c r="CF412" s="386">
        <v>4193.9105800435382</v>
      </c>
      <c r="CG412" s="386">
        <v>4197.8248098809372</v>
      </c>
      <c r="CH412" s="386">
        <v>4201.7426929185958</v>
      </c>
      <c r="CI412" s="386">
        <v>4205.6642325660923</v>
      </c>
      <c r="CJ412" s="386">
        <v>4209.5894322361873</v>
      </c>
      <c r="CK412" s="386">
        <v>4213.0553122518395</v>
      </c>
      <c r="CL412" s="386">
        <v>4216.5240458294538</v>
      </c>
      <c r="CM412" s="386">
        <v>4219.9956353184534</v>
      </c>
      <c r="CN412" s="386">
        <v>4223.470083070195</v>
      </c>
      <c r="CO412" s="386">
        <v>4226.9473914379723</v>
      </c>
      <c r="CP412" s="386">
        <v>4227.0164623166638</v>
      </c>
      <c r="CQ412" s="386">
        <v>4227.0855343240146</v>
      </c>
      <c r="CR412" s="386">
        <v>4227.1546074600437</v>
      </c>
      <c r="CS412" s="386">
        <v>4227.2236817247704</v>
      </c>
      <c r="CT412" s="386">
        <v>4227.2927571182099</v>
      </c>
      <c r="CU412" s="386">
        <v>4224.5865032792217</v>
      </c>
      <c r="CV412" s="386">
        <v>4221.8819819461796</v>
      </c>
      <c r="CW412" s="386">
        <v>4219.1791920099586</v>
      </c>
      <c r="CX412" s="386">
        <v>4216.4781323621419</v>
      </c>
      <c r="CY412" s="386">
        <v>4213.778801895025</v>
      </c>
      <c r="CZ412" s="386">
        <v>4215.745297507845</v>
      </c>
      <c r="DA412" s="386">
        <v>4217.7127108491877</v>
      </c>
      <c r="DB412" s="386">
        <v>4219.6810423473407</v>
      </c>
      <c r="DC412" s="386">
        <v>4221.6502924307915</v>
      </c>
      <c r="DD412" s="386">
        <v>4223.6204615282277</v>
      </c>
      <c r="DE412" s="386">
        <v>4243.1010042032613</v>
      </c>
      <c r="DF412" s="386">
        <v>4262.6713966994066</v>
      </c>
      <c r="DG412" s="386">
        <v>4282.3320534296754</v>
      </c>
      <c r="DH412" s="386">
        <v>4302.0833907184706</v>
      </c>
      <c r="DI412" s="386">
        <v>4321.9258268103986</v>
      </c>
      <c r="DJ412" s="387">
        <v>4321.9258268103986</v>
      </c>
      <c r="DK412" s="387">
        <v>4321.9258268103986</v>
      </c>
      <c r="DL412" s="387">
        <v>4321.9258268103986</v>
      </c>
      <c r="DM412" s="387">
        <v>4321.9258268103986</v>
      </c>
      <c r="DN412" s="387">
        <v>4321.9258268103986</v>
      </c>
      <c r="DO412" s="387">
        <v>4321.9258268103986</v>
      </c>
      <c r="DP412" s="387">
        <v>4321.9258268103986</v>
      </c>
      <c r="DQ412" s="387">
        <v>4321.9258268103986</v>
      </c>
      <c r="DR412" s="387">
        <v>4321.9258268103986</v>
      </c>
      <c r="DS412" s="387">
        <v>4321.9258268103986</v>
      </c>
      <c r="DT412" s="387">
        <v>4321.9258268103986</v>
      </c>
      <c r="DU412" s="387">
        <v>4321.9258268103986</v>
      </c>
      <c r="DV412" s="387">
        <v>4321.9258268103986</v>
      </c>
      <c r="DW412" s="387">
        <v>4321.9258268103986</v>
      </c>
      <c r="DX412" s="387">
        <v>4321.9258268103986</v>
      </c>
      <c r="DY412" s="387">
        <v>4321.9258268103986</v>
      </c>
      <c r="DZ412" s="387">
        <v>4321.9258268103986</v>
      </c>
      <c r="EA412" s="387">
        <v>4321.9258268103986</v>
      </c>
      <c r="EB412" s="387">
        <v>4321.9258268103986</v>
      </c>
      <c r="EC412" s="387">
        <v>4321.9258268103986</v>
      </c>
      <c r="ED412" s="387">
        <v>4321.9258268103986</v>
      </c>
      <c r="EE412" s="387">
        <v>4321.9258268103986</v>
      </c>
      <c r="EF412" s="387">
        <v>4321.9258268103986</v>
      </c>
      <c r="EG412" s="387">
        <v>4321.9258268103986</v>
      </c>
      <c r="EH412" s="387">
        <v>4321.9258268103986</v>
      </c>
      <c r="EI412" s="387">
        <v>4321.9258268103986</v>
      </c>
      <c r="EJ412" s="387">
        <v>4321.9258268103986</v>
      </c>
      <c r="EK412" s="387">
        <v>4321.9258268103986</v>
      </c>
      <c r="EY412" s="386">
        <v>757</v>
      </c>
      <c r="EZ412" s="386">
        <v>762</v>
      </c>
      <c r="FA412" s="386">
        <v>767</v>
      </c>
      <c r="FB412" s="386">
        <v>772</v>
      </c>
      <c r="FC412" s="386">
        <v>778.9</v>
      </c>
      <c r="FD412" s="386">
        <v>789</v>
      </c>
      <c r="FE412" s="386">
        <v>799</v>
      </c>
      <c r="FF412" s="386">
        <v>809</v>
      </c>
      <c r="FG412" s="386">
        <v>819</v>
      </c>
      <c r="FH412" s="386">
        <v>829</v>
      </c>
      <c r="FI412" s="386">
        <v>837.89999999999986</v>
      </c>
      <c r="FJ412" s="386">
        <v>845</v>
      </c>
      <c r="FK412" s="386">
        <v>852</v>
      </c>
      <c r="FL412" s="386">
        <v>859</v>
      </c>
      <c r="FM412" s="386">
        <v>866</v>
      </c>
      <c r="FN412" s="386">
        <v>873</v>
      </c>
      <c r="FO412" s="386">
        <v>880</v>
      </c>
      <c r="FP412" s="386">
        <v>887</v>
      </c>
      <c r="FQ412" s="386">
        <v>894</v>
      </c>
      <c r="FR412" s="386">
        <v>901</v>
      </c>
      <c r="FS412" s="386">
        <v>908</v>
      </c>
      <c r="FT412" s="386">
        <v>915</v>
      </c>
      <c r="FU412" s="386">
        <v>922</v>
      </c>
      <c r="FV412" s="386">
        <v>929</v>
      </c>
      <c r="FW412" s="386">
        <v>936</v>
      </c>
      <c r="FX412" s="386">
        <v>943</v>
      </c>
      <c r="FY412" s="386">
        <v>950</v>
      </c>
      <c r="FZ412" s="386">
        <v>957</v>
      </c>
      <c r="GA412" s="386">
        <v>964</v>
      </c>
      <c r="GB412" s="386">
        <v>971</v>
      </c>
      <c r="GC412" s="386">
        <v>981.90000000000009</v>
      </c>
      <c r="GD412" s="387">
        <v>981.90000000000009</v>
      </c>
      <c r="GE412" s="387">
        <v>981.90000000000009</v>
      </c>
      <c r="GF412" s="387">
        <v>981.90000000000009</v>
      </c>
      <c r="GG412" s="387">
        <v>981.90000000000009</v>
      </c>
      <c r="GH412" s="387">
        <v>981.90000000000009</v>
      </c>
      <c r="GI412" s="387">
        <v>981.90000000000009</v>
      </c>
      <c r="GJ412" s="387">
        <v>981.90000000000009</v>
      </c>
      <c r="GK412" s="387">
        <v>981.90000000000009</v>
      </c>
      <c r="GL412" s="387">
        <v>981.90000000000009</v>
      </c>
      <c r="GM412" s="387">
        <v>981.90000000000009</v>
      </c>
      <c r="GN412" s="387">
        <v>981.90000000000009</v>
      </c>
      <c r="GO412" s="387">
        <v>981.90000000000009</v>
      </c>
      <c r="GP412" s="387">
        <v>981.90000000000009</v>
      </c>
      <c r="GQ412" s="387">
        <v>981.90000000000009</v>
      </c>
      <c r="GR412" s="387">
        <v>981.90000000000009</v>
      </c>
      <c r="GS412" s="387">
        <v>981.90000000000009</v>
      </c>
      <c r="GT412" s="387">
        <v>981.90000000000009</v>
      </c>
      <c r="GU412" s="387">
        <v>981.90000000000009</v>
      </c>
      <c r="GV412" s="387">
        <v>981.90000000000009</v>
      </c>
      <c r="GW412" s="387">
        <v>981.90000000000009</v>
      </c>
      <c r="GX412" s="387">
        <v>981.90000000000009</v>
      </c>
      <c r="GY412" s="387">
        <v>981.90000000000009</v>
      </c>
      <c r="GZ412" s="387">
        <v>981.90000000000009</v>
      </c>
      <c r="HA412" s="387">
        <v>981.90000000000009</v>
      </c>
      <c r="HB412" s="387">
        <v>981.90000000000009</v>
      </c>
      <c r="HC412" s="387">
        <v>981.90000000000009</v>
      </c>
      <c r="HD412" s="387">
        <v>981.90000000000009</v>
      </c>
      <c r="HE412" s="387">
        <v>981.90000000000009</v>
      </c>
      <c r="HS412" s="394">
        <v>3.0066637804961842</v>
      </c>
      <c r="HT412" s="394">
        <v>3.0066637804961847</v>
      </c>
      <c r="HU412" s="394">
        <v>3.0066637804961842</v>
      </c>
      <c r="HV412" s="394">
        <v>3.0066637804961847</v>
      </c>
      <c r="HW412" s="394">
        <v>3.0066637804961851</v>
      </c>
      <c r="HX412" s="394">
        <v>2.9944632324995699</v>
      </c>
      <c r="HY412" s="394">
        <v>2.9823121923236777</v>
      </c>
      <c r="HZ412" s="394">
        <v>2.9702104590738996</v>
      </c>
      <c r="IA412" s="394">
        <v>2.9581578326708242</v>
      </c>
      <c r="IB412" s="394">
        <v>2.9461541138469296</v>
      </c>
      <c r="IC412" s="394">
        <v>2.9339585729652939</v>
      </c>
      <c r="ID412" s="394">
        <v>2.9218135152599101</v>
      </c>
      <c r="IE412" s="394">
        <v>2.9097187317567688</v>
      </c>
      <c r="IF412" s="394">
        <v>2.8976740143469026</v>
      </c>
      <c r="IG412" s="394">
        <v>2.8856791557828076</v>
      </c>
      <c r="IH412" s="394">
        <v>2.8729286843390334</v>
      </c>
      <c r="II412" s="394">
        <v>2.8602345512867648</v>
      </c>
      <c r="IJ412" s="394">
        <v>2.8475965076929044</v>
      </c>
      <c r="IK412" s="394">
        <v>2.8350143057242732</v>
      </c>
      <c r="IL412" s="394">
        <v>2.8224876986427487</v>
      </c>
      <c r="IM412" s="394">
        <v>2.8097636567191673</v>
      </c>
      <c r="IN412" s="394">
        <v>2.7970969759819426</v>
      </c>
      <c r="IO412" s="394">
        <v>2.7844873978414135</v>
      </c>
      <c r="IP412" s="394">
        <v>2.771934664873664</v>
      </c>
      <c r="IQ412" s="394">
        <v>2.7594385208152716</v>
      </c>
      <c r="IR412" s="394">
        <v>2.7466628409390021</v>
      </c>
      <c r="IS412" s="394">
        <v>2.7339463100508583</v>
      </c>
      <c r="IT412" s="394">
        <v>2.7212886543021817</v>
      </c>
      <c r="IU412" s="394">
        <v>2.7086896011121806</v>
      </c>
      <c r="IV412" s="394">
        <v>2.6961488791620627</v>
      </c>
      <c r="IW412" s="394">
        <v>2.6959566782435167</v>
      </c>
      <c r="IX412" s="394">
        <v>2.6957644910264364</v>
      </c>
      <c r="IY412" s="394">
        <v>2.6955723175098454</v>
      </c>
      <c r="IZ412" s="394">
        <v>2.6953801576927678</v>
      </c>
      <c r="JA412" s="394">
        <v>2.6951880115742259</v>
      </c>
      <c r="JB412" s="394">
        <v>2.6951880115742259</v>
      </c>
      <c r="JC412" s="394">
        <v>2.6951880115742259</v>
      </c>
      <c r="JD412" s="394">
        <v>2.6951880115742259</v>
      </c>
      <c r="JE412" s="394">
        <v>2.6951880115742259</v>
      </c>
      <c r="JF412" s="394">
        <v>2.6951880115742259</v>
      </c>
      <c r="JG412" s="394">
        <v>2.6951880115742259</v>
      </c>
      <c r="JH412" s="394">
        <v>2.6951880115742259</v>
      </c>
      <c r="JI412" s="394">
        <v>2.6951880115742259</v>
      </c>
      <c r="JJ412" s="394">
        <v>2.6951880115742259</v>
      </c>
      <c r="JK412" s="394">
        <v>2.6951880115742259</v>
      </c>
      <c r="JL412" s="394">
        <v>2.6951880115742259</v>
      </c>
      <c r="JM412" s="394">
        <v>2.6951880115742259</v>
      </c>
      <c r="JN412" s="394">
        <v>2.6951880115742259</v>
      </c>
      <c r="JO412" s="394">
        <v>2.6951880115742259</v>
      </c>
      <c r="JP412" s="394">
        <v>2.6951880115742259</v>
      </c>
      <c r="JQ412" s="394">
        <v>2.6951880115742259</v>
      </c>
      <c r="JR412" s="394">
        <v>2.6951880115742259</v>
      </c>
      <c r="JS412" s="394">
        <v>2.6951880115742259</v>
      </c>
      <c r="JT412" s="394">
        <v>2.6951880115742259</v>
      </c>
      <c r="JU412" s="394">
        <v>2.6951880115742259</v>
      </c>
      <c r="JV412" s="394">
        <v>2.6951880115742259</v>
      </c>
      <c r="JW412" s="394">
        <v>2.6951880115742259</v>
      </c>
      <c r="JX412" s="394">
        <v>2.6951880115742259</v>
      </c>
      <c r="JY412" s="394">
        <v>2.6951880115742259</v>
      </c>
      <c r="JZ412" s="394">
        <v>2.6951880115742259</v>
      </c>
      <c r="KA412" s="394">
        <v>2.6951880115742259</v>
      </c>
      <c r="KB412" s="394">
        <v>2.6951880115742259</v>
      </c>
      <c r="KC412" s="394">
        <v>2.6951880115742259</v>
      </c>
    </row>
    <row r="413" spans="1:289" x14ac:dyDescent="0.25">
      <c r="A413" s="383">
        <v>404</v>
      </c>
      <c r="B413" s="384" t="s">
        <v>871</v>
      </c>
      <c r="C413" s="385" t="s">
        <v>142</v>
      </c>
      <c r="D413" s="385" t="s">
        <v>142</v>
      </c>
      <c r="E413" s="129">
        <v>2052</v>
      </c>
      <c r="F413" s="386">
        <v>1557.8018500000001</v>
      </c>
      <c r="G413" s="386">
        <v>1552.5478060271448</v>
      </c>
      <c r="H413" s="386">
        <v>1547.3114825224407</v>
      </c>
      <c r="I413" s="386">
        <v>1542.0928197195451</v>
      </c>
      <c r="J413" s="386">
        <v>1536.8917580536915</v>
      </c>
      <c r="K413" s="386">
        <v>1543.8820898645881</v>
      </c>
      <c r="L413" s="386">
        <v>1550.9042161974935</v>
      </c>
      <c r="M413" s="386">
        <v>1557.9582816652323</v>
      </c>
      <c r="N413" s="386">
        <v>1565.0444315383802</v>
      </c>
      <c r="O413" s="386">
        <v>1572.1628117482555</v>
      </c>
      <c r="P413" s="386">
        <v>1579.2897711029173</v>
      </c>
      <c r="Q413" s="386">
        <v>1586.4490385297859</v>
      </c>
      <c r="R413" s="386">
        <v>1593.6407604884494</v>
      </c>
      <c r="S413" s="386">
        <v>1600.8650841024289</v>
      </c>
      <c r="T413" s="386">
        <v>1608.1221571621888</v>
      </c>
      <c r="U413" s="386">
        <v>1614.6523407929744</v>
      </c>
      <c r="V413" s="386">
        <v>1621.2090418733592</v>
      </c>
      <c r="W413" s="386">
        <v>1627.7923680841027</v>
      </c>
      <c r="X413" s="386">
        <v>1634.4024275432291</v>
      </c>
      <c r="Y413" s="386">
        <v>1641.0393288078023</v>
      </c>
      <c r="Z413" s="386">
        <v>1646.8625248490575</v>
      </c>
      <c r="AA413" s="386">
        <v>1652.7063843878534</v>
      </c>
      <c r="AB413" s="386">
        <v>1658.5709807482078</v>
      </c>
      <c r="AC413" s="386">
        <v>1664.4563875143274</v>
      </c>
      <c r="AD413" s="386">
        <v>1670.3626785315307</v>
      </c>
      <c r="AE413" s="386">
        <v>1678.1882472820639</v>
      </c>
      <c r="AF413" s="386">
        <v>1686.0504784455309</v>
      </c>
      <c r="AG413" s="386">
        <v>1693.9495437835715</v>
      </c>
      <c r="AH413" s="386">
        <v>1701.8856158625206</v>
      </c>
      <c r="AI413" s="386">
        <v>1709.8588680571788</v>
      </c>
      <c r="AJ413" s="386">
        <v>1717.2021014659124</v>
      </c>
      <c r="AK413" s="386">
        <v>1724.5768714405594</v>
      </c>
      <c r="AL413" s="386">
        <v>1731.9833134194118</v>
      </c>
      <c r="AM413" s="386">
        <v>1739.4215634224204</v>
      </c>
      <c r="AN413" s="386">
        <v>1746.8917580536936</v>
      </c>
      <c r="AO413" s="387">
        <v>1746.8917580536936</v>
      </c>
      <c r="AP413" s="387">
        <v>1746.8917580536936</v>
      </c>
      <c r="AQ413" s="387">
        <v>1746.8917580536936</v>
      </c>
      <c r="AR413" s="387">
        <v>1746.8917580536936</v>
      </c>
      <c r="AS413" s="387">
        <v>1746.8917580536936</v>
      </c>
      <c r="AT413" s="387">
        <v>1746.8917580536936</v>
      </c>
      <c r="AU413" s="387">
        <v>1746.8917580536936</v>
      </c>
      <c r="AV413" s="387">
        <v>1746.8917580536936</v>
      </c>
      <c r="AW413" s="387">
        <v>1746.8917580536936</v>
      </c>
      <c r="AX413" s="387">
        <v>1746.8917580536936</v>
      </c>
      <c r="AY413" s="387">
        <v>1746.8917580536936</v>
      </c>
      <c r="AZ413" s="387">
        <v>1746.8917580536936</v>
      </c>
      <c r="BA413" s="387">
        <v>1746.8917580536936</v>
      </c>
      <c r="BB413" s="387">
        <v>1746.8917580536936</v>
      </c>
      <c r="BC413" s="387">
        <v>1746.8917580536936</v>
      </c>
      <c r="BD413" s="387">
        <v>1746.8917580536936</v>
      </c>
      <c r="BE413" s="387">
        <v>1746.8917580536936</v>
      </c>
      <c r="BF413" s="387">
        <v>1746.8917580536936</v>
      </c>
      <c r="BG413" s="387">
        <v>1746.8917580536936</v>
      </c>
      <c r="BH413" s="387">
        <v>1746.8917580536936</v>
      </c>
      <c r="BI413" s="387">
        <v>1746.8917580536936</v>
      </c>
      <c r="BJ413" s="387">
        <v>1746.8917580536936</v>
      </c>
      <c r="BK413" s="387">
        <v>1746.8917580536936</v>
      </c>
      <c r="BL413" s="387">
        <v>1746.8917580536936</v>
      </c>
      <c r="BM413" s="387">
        <v>1746.8917580536936</v>
      </c>
      <c r="BN413" s="387">
        <v>1746.8917580536936</v>
      </c>
      <c r="BO413" s="387">
        <v>1746.8917580536936</v>
      </c>
      <c r="BP413" s="387">
        <v>1746.8917580536936</v>
      </c>
      <c r="CA413" s="386">
        <v>4470</v>
      </c>
      <c r="CB413" s="386">
        <v>4454.9238999435884</v>
      </c>
      <c r="CC413" s="386">
        <v>4439.8986474918547</v>
      </c>
      <c r="CD413" s="386">
        <v>4424.9240711495922</v>
      </c>
      <c r="CE413" s="386">
        <v>4410</v>
      </c>
      <c r="CF413" s="386">
        <v>4412.1118384708634</v>
      </c>
      <c r="CG413" s="386">
        <v>4414.2246882482414</v>
      </c>
      <c r="CH413" s="386">
        <v>4416.3385498164225</v>
      </c>
      <c r="CI413" s="386">
        <v>4418.4534236599284</v>
      </c>
      <c r="CJ413" s="386">
        <v>4420.5693102635132</v>
      </c>
      <c r="CK413" s="386">
        <v>4422.2501620718158</v>
      </c>
      <c r="CL413" s="386">
        <v>4423.9316529975267</v>
      </c>
      <c r="CM413" s="386">
        <v>4425.6137832836603</v>
      </c>
      <c r="CN413" s="386">
        <v>4427.2965531733234</v>
      </c>
      <c r="CO413" s="386">
        <v>4428.979962909717</v>
      </c>
      <c r="CP413" s="386">
        <v>4427.2553802002512</v>
      </c>
      <c r="CQ413" s="386">
        <v>4425.5314690191162</v>
      </c>
      <c r="CR413" s="386">
        <v>4423.8082291048277</v>
      </c>
      <c r="CS413" s="386">
        <v>4422.0856601960049</v>
      </c>
      <c r="CT413" s="386">
        <v>4420.3637620313666</v>
      </c>
      <c r="CU413" s="386">
        <v>4415.9550175216245</v>
      </c>
      <c r="CV413" s="386">
        <v>4411.5506701676823</v>
      </c>
      <c r="CW413" s="386">
        <v>4407.1507155839417</v>
      </c>
      <c r="CX413" s="386">
        <v>4402.7551493891797</v>
      </c>
      <c r="CY413" s="386">
        <v>4398.363967206541</v>
      </c>
      <c r="CZ413" s="386">
        <v>4398.466838510707</v>
      </c>
      <c r="DA413" s="386">
        <v>4398.569712220883</v>
      </c>
      <c r="DB413" s="386">
        <v>4398.6725883371246</v>
      </c>
      <c r="DC413" s="386">
        <v>4398.775466859488</v>
      </c>
      <c r="DD413" s="386">
        <v>4398.8783477880306</v>
      </c>
      <c r="DE413" s="386">
        <v>4417.6808314016798</v>
      </c>
      <c r="DF413" s="386">
        <v>4436.5636840008046</v>
      </c>
      <c r="DG413" s="386">
        <v>4455.5272491130982</v>
      </c>
      <c r="DH413" s="386">
        <v>4474.5718717346226</v>
      </c>
      <c r="DI413" s="386">
        <v>4493.697898336085</v>
      </c>
      <c r="DJ413" s="387">
        <v>4493.697898336085</v>
      </c>
      <c r="DK413" s="387">
        <v>4493.697898336085</v>
      </c>
      <c r="DL413" s="387">
        <v>4493.697898336085</v>
      </c>
      <c r="DM413" s="387">
        <v>4493.697898336085</v>
      </c>
      <c r="DN413" s="387">
        <v>4493.697898336085</v>
      </c>
      <c r="DO413" s="387">
        <v>4493.697898336085</v>
      </c>
      <c r="DP413" s="387">
        <v>4493.697898336085</v>
      </c>
      <c r="DQ413" s="387">
        <v>4493.697898336085</v>
      </c>
      <c r="DR413" s="387">
        <v>4493.697898336085</v>
      </c>
      <c r="DS413" s="387">
        <v>4493.697898336085</v>
      </c>
      <c r="DT413" s="387">
        <v>4493.697898336085</v>
      </c>
      <c r="DU413" s="387">
        <v>4493.697898336085</v>
      </c>
      <c r="DV413" s="387">
        <v>4493.697898336085</v>
      </c>
      <c r="DW413" s="387">
        <v>4493.697898336085</v>
      </c>
      <c r="DX413" s="387">
        <v>4493.697898336085</v>
      </c>
      <c r="DY413" s="387">
        <v>4493.697898336085</v>
      </c>
      <c r="DZ413" s="387">
        <v>4493.697898336085</v>
      </c>
      <c r="EA413" s="387">
        <v>4493.697898336085</v>
      </c>
      <c r="EB413" s="387">
        <v>4493.697898336085</v>
      </c>
      <c r="EC413" s="387">
        <v>4493.697898336085</v>
      </c>
      <c r="ED413" s="387">
        <v>4493.697898336085</v>
      </c>
      <c r="EE413" s="387">
        <v>4493.697898336085</v>
      </c>
      <c r="EF413" s="387">
        <v>4493.697898336085</v>
      </c>
      <c r="EG413" s="387">
        <v>4493.697898336085</v>
      </c>
      <c r="EH413" s="387">
        <v>4493.697898336085</v>
      </c>
      <c r="EI413" s="387">
        <v>4493.697898336085</v>
      </c>
      <c r="EJ413" s="387">
        <v>4493.697898336085</v>
      </c>
      <c r="EK413" s="387">
        <v>4493.697898336085</v>
      </c>
      <c r="EY413" s="386">
        <v>760</v>
      </c>
      <c r="EZ413" s="386">
        <v>765</v>
      </c>
      <c r="FA413" s="386">
        <v>770</v>
      </c>
      <c r="FB413" s="386">
        <v>775</v>
      </c>
      <c r="FC413" s="386">
        <v>780.1</v>
      </c>
      <c r="FD413" s="386">
        <v>790</v>
      </c>
      <c r="FE413" s="386">
        <v>800</v>
      </c>
      <c r="FF413" s="386">
        <v>810</v>
      </c>
      <c r="FG413" s="386">
        <v>820</v>
      </c>
      <c r="FH413" s="386">
        <v>830</v>
      </c>
      <c r="FI413" s="386">
        <v>839.60000000000014</v>
      </c>
      <c r="FJ413" s="386">
        <v>847</v>
      </c>
      <c r="FK413" s="386">
        <v>855</v>
      </c>
      <c r="FL413" s="386">
        <v>863</v>
      </c>
      <c r="FM413" s="386">
        <v>871</v>
      </c>
      <c r="FN413" s="386">
        <v>879</v>
      </c>
      <c r="FO413" s="386">
        <v>887</v>
      </c>
      <c r="FP413" s="386">
        <v>895</v>
      </c>
      <c r="FQ413" s="386">
        <v>903</v>
      </c>
      <c r="FR413" s="386">
        <v>911</v>
      </c>
      <c r="FS413" s="386">
        <v>919</v>
      </c>
      <c r="FT413" s="386">
        <v>927</v>
      </c>
      <c r="FU413" s="386">
        <v>935</v>
      </c>
      <c r="FV413" s="386">
        <v>943</v>
      </c>
      <c r="FW413" s="386">
        <v>951</v>
      </c>
      <c r="FX413" s="386">
        <v>959</v>
      </c>
      <c r="FY413" s="386">
        <v>967</v>
      </c>
      <c r="FZ413" s="386">
        <v>975</v>
      </c>
      <c r="GA413" s="386">
        <v>983</v>
      </c>
      <c r="GB413" s="386">
        <v>991</v>
      </c>
      <c r="GC413" s="386">
        <v>993.30000000000007</v>
      </c>
      <c r="GD413" s="387">
        <v>993.30000000000007</v>
      </c>
      <c r="GE413" s="387">
        <v>993.30000000000007</v>
      </c>
      <c r="GF413" s="387">
        <v>993.30000000000007</v>
      </c>
      <c r="GG413" s="387">
        <v>993.30000000000007</v>
      </c>
      <c r="GH413" s="387">
        <v>993.30000000000007</v>
      </c>
      <c r="GI413" s="387">
        <v>993.30000000000007</v>
      </c>
      <c r="GJ413" s="387">
        <v>993.30000000000007</v>
      </c>
      <c r="GK413" s="387">
        <v>993.30000000000007</v>
      </c>
      <c r="GL413" s="387">
        <v>993.30000000000007</v>
      </c>
      <c r="GM413" s="387">
        <v>993.30000000000007</v>
      </c>
      <c r="GN413" s="387">
        <v>993.30000000000007</v>
      </c>
      <c r="GO413" s="387">
        <v>993.30000000000007</v>
      </c>
      <c r="GP413" s="387">
        <v>993.30000000000007</v>
      </c>
      <c r="GQ413" s="387">
        <v>993.30000000000007</v>
      </c>
      <c r="GR413" s="387">
        <v>993.30000000000007</v>
      </c>
      <c r="GS413" s="387">
        <v>993.30000000000007</v>
      </c>
      <c r="GT413" s="387">
        <v>993.30000000000007</v>
      </c>
      <c r="GU413" s="387">
        <v>993.30000000000007</v>
      </c>
      <c r="GV413" s="387">
        <v>993.30000000000007</v>
      </c>
      <c r="GW413" s="387">
        <v>993.30000000000007</v>
      </c>
      <c r="GX413" s="387">
        <v>993.30000000000007</v>
      </c>
      <c r="GY413" s="387">
        <v>993.30000000000007</v>
      </c>
      <c r="GZ413" s="387">
        <v>993.30000000000007</v>
      </c>
      <c r="HA413" s="387">
        <v>993.30000000000007</v>
      </c>
      <c r="HB413" s="387">
        <v>993.30000000000007</v>
      </c>
      <c r="HC413" s="387">
        <v>993.30000000000007</v>
      </c>
      <c r="HD413" s="387">
        <v>993.30000000000007</v>
      </c>
      <c r="HE413" s="387">
        <v>993.30000000000007</v>
      </c>
      <c r="HS413" s="394">
        <v>2.8694278415448022</v>
      </c>
      <c r="HT413" s="394">
        <v>2.8694278415448022</v>
      </c>
      <c r="HU413" s="394">
        <v>2.8694278415448022</v>
      </c>
      <c r="HV413" s="394">
        <v>2.8694278415448022</v>
      </c>
      <c r="HW413" s="394">
        <v>2.8694278415448018</v>
      </c>
      <c r="HX413" s="394">
        <v>2.8578036285516104</v>
      </c>
      <c r="HY413" s="394">
        <v>2.8462265058966931</v>
      </c>
      <c r="HZ413" s="394">
        <v>2.8346962828144502</v>
      </c>
      <c r="IA413" s="394">
        <v>2.823212769312085</v>
      </c>
      <c r="IB413" s="394">
        <v>2.8117757761664715</v>
      </c>
      <c r="IC413" s="394">
        <v>2.8001512090991896</v>
      </c>
      <c r="ID413" s="394">
        <v>2.7885747008282906</v>
      </c>
      <c r="IE413" s="394">
        <v>2.7770460526669849</v>
      </c>
      <c r="IF413" s="394">
        <v>2.7655650667499034</v>
      </c>
      <c r="IG413" s="394">
        <v>2.7541315460297011</v>
      </c>
      <c r="IH413" s="394">
        <v>2.7419248517770551</v>
      </c>
      <c r="II413" s="394">
        <v>2.7297722592919125</v>
      </c>
      <c r="IJ413" s="394">
        <v>2.717673528787711</v>
      </c>
      <c r="IK413" s="394">
        <v>2.705628421540657</v>
      </c>
      <c r="IL413" s="394">
        <v>2.6936366998850136</v>
      </c>
      <c r="IM413" s="394">
        <v>2.6814351233879505</v>
      </c>
      <c r="IN413" s="394">
        <v>2.6692888173247291</v>
      </c>
      <c r="IO413" s="394">
        <v>2.6571975313325487</v>
      </c>
      <c r="IP413" s="394">
        <v>2.6451610161826973</v>
      </c>
      <c r="IQ413" s="394">
        <v>2.6331790237754134</v>
      </c>
      <c r="IR413" s="394">
        <v>2.6209615313623562</v>
      </c>
      <c r="IS413" s="394">
        <v>2.6088007259878618</v>
      </c>
      <c r="IT413" s="394">
        <v>2.5966963446339366</v>
      </c>
      <c r="IU413" s="394">
        <v>2.5846481255029445</v>
      </c>
      <c r="IV413" s="394">
        <v>2.5726558080119446</v>
      </c>
      <c r="IW413" s="394">
        <v>2.5726039047066549</v>
      </c>
      <c r="IX413" s="394">
        <v>2.5725520024485138</v>
      </c>
      <c r="IY413" s="394">
        <v>2.5725001012375004</v>
      </c>
      <c r="IZ413" s="394">
        <v>2.5724482010735934</v>
      </c>
      <c r="JA413" s="394">
        <v>2.5723963019567719</v>
      </c>
      <c r="JB413" s="394">
        <v>2.5723963019567719</v>
      </c>
      <c r="JC413" s="394">
        <v>2.5723963019567719</v>
      </c>
      <c r="JD413" s="394">
        <v>2.5723963019567719</v>
      </c>
      <c r="JE413" s="394">
        <v>2.5723963019567719</v>
      </c>
      <c r="JF413" s="394">
        <v>2.5723963019567719</v>
      </c>
      <c r="JG413" s="394">
        <v>2.5723963019567719</v>
      </c>
      <c r="JH413" s="394">
        <v>2.5723963019567719</v>
      </c>
      <c r="JI413" s="394">
        <v>2.5723963019567719</v>
      </c>
      <c r="JJ413" s="394">
        <v>2.5723963019567719</v>
      </c>
      <c r="JK413" s="394">
        <v>2.5723963019567719</v>
      </c>
      <c r="JL413" s="394">
        <v>2.5723963019567719</v>
      </c>
      <c r="JM413" s="394">
        <v>2.5723963019567719</v>
      </c>
      <c r="JN413" s="394">
        <v>2.5723963019567719</v>
      </c>
      <c r="JO413" s="394">
        <v>2.5723963019567719</v>
      </c>
      <c r="JP413" s="394">
        <v>2.5723963019567719</v>
      </c>
      <c r="JQ413" s="394">
        <v>2.5723963019567719</v>
      </c>
      <c r="JR413" s="394">
        <v>2.5723963019567719</v>
      </c>
      <c r="JS413" s="394">
        <v>2.5723963019567719</v>
      </c>
      <c r="JT413" s="394">
        <v>2.5723963019567719</v>
      </c>
      <c r="JU413" s="394">
        <v>2.5723963019567719</v>
      </c>
      <c r="JV413" s="394">
        <v>2.5723963019567719</v>
      </c>
      <c r="JW413" s="394">
        <v>2.5723963019567719</v>
      </c>
      <c r="JX413" s="394">
        <v>2.5723963019567719</v>
      </c>
      <c r="JY413" s="394">
        <v>2.5723963019567719</v>
      </c>
      <c r="JZ413" s="394">
        <v>2.5723963019567719</v>
      </c>
      <c r="KA413" s="394">
        <v>2.5723963019567719</v>
      </c>
      <c r="KB413" s="394">
        <v>2.5723963019567719</v>
      </c>
      <c r="KC413" s="394">
        <v>2.5723963019567719</v>
      </c>
    </row>
    <row r="414" spans="1:289" x14ac:dyDescent="0.25">
      <c r="A414" s="383">
        <v>405</v>
      </c>
      <c r="B414" s="384" t="s">
        <v>871</v>
      </c>
      <c r="C414" s="385" t="s">
        <v>142</v>
      </c>
      <c r="D414" s="385" t="s">
        <v>142</v>
      </c>
      <c r="E414" s="129">
        <v>2052</v>
      </c>
      <c r="F414" s="386">
        <v>1174.85142</v>
      </c>
      <c r="G414" s="386">
        <v>1161.685740707803</v>
      </c>
      <c r="H414" s="386">
        <v>1148.6675993155261</v>
      </c>
      <c r="I414" s="386">
        <v>1135.7953424765071</v>
      </c>
      <c r="J414" s="386">
        <v>1123.0673353719008</v>
      </c>
      <c r="K414" s="386">
        <v>1130.0345623140324</v>
      </c>
      <c r="L414" s="386">
        <v>1137.0450121776528</v>
      </c>
      <c r="M414" s="386">
        <v>1144.0989531068824</v>
      </c>
      <c r="N414" s="386">
        <v>1151.1966549093404</v>
      </c>
      <c r="O414" s="386">
        <v>1158.3383890664647</v>
      </c>
      <c r="P414" s="386">
        <v>1165.4425807916464</v>
      </c>
      <c r="Q414" s="386">
        <v>1172.5903431526151</v>
      </c>
      <c r="R414" s="386">
        <v>1179.7819433719312</v>
      </c>
      <c r="S414" s="386">
        <v>1187.0176503110549</v>
      </c>
      <c r="T414" s="386">
        <v>1194.297734480398</v>
      </c>
      <c r="U414" s="386">
        <v>1200.8097655004276</v>
      </c>
      <c r="V414" s="386">
        <v>1207.3573040382071</v>
      </c>
      <c r="W414" s="386">
        <v>1213.9405437021228</v>
      </c>
      <c r="X414" s="386">
        <v>1220.5596791562305</v>
      </c>
      <c r="Y414" s="386">
        <v>1227.2149061260116</v>
      </c>
      <c r="Z414" s="386">
        <v>1233.0243137722571</v>
      </c>
      <c r="AA414" s="386">
        <v>1238.8612220763187</v>
      </c>
      <c r="AB414" s="386">
        <v>1244.7257612212077</v>
      </c>
      <c r="AC414" s="386">
        <v>1250.6180620061973</v>
      </c>
      <c r="AD414" s="386">
        <v>1256.5382558497399</v>
      </c>
      <c r="AE414" s="386">
        <v>1264.3400093324767</v>
      </c>
      <c r="AF414" s="386">
        <v>1272.1902033279653</v>
      </c>
      <c r="AG414" s="386">
        <v>1280.0891385997813</v>
      </c>
      <c r="AH414" s="386">
        <v>1288.0371177789195</v>
      </c>
      <c r="AI414" s="386">
        <v>1296.034445375388</v>
      </c>
      <c r="AJ414" s="386">
        <v>1303.3577920795942</v>
      </c>
      <c r="AK414" s="386">
        <v>1310.722519942412</v>
      </c>
      <c r="AL414" s="386">
        <v>1318.1288627914007</v>
      </c>
      <c r="AM414" s="386">
        <v>1325.5770557753815</v>
      </c>
      <c r="AN414" s="386">
        <v>1333.0673353719026</v>
      </c>
      <c r="AO414" s="387">
        <v>1333.0673353719026</v>
      </c>
      <c r="AP414" s="387">
        <v>1333.0673353719026</v>
      </c>
      <c r="AQ414" s="387">
        <v>1333.0673353719026</v>
      </c>
      <c r="AR414" s="387">
        <v>1333.0673353719026</v>
      </c>
      <c r="AS414" s="387">
        <v>1333.0673353719026</v>
      </c>
      <c r="AT414" s="387">
        <v>1333.0673353719026</v>
      </c>
      <c r="AU414" s="387">
        <v>1333.0673353719026</v>
      </c>
      <c r="AV414" s="387">
        <v>1333.0673353719026</v>
      </c>
      <c r="AW414" s="387">
        <v>1333.0673353719026</v>
      </c>
      <c r="AX414" s="387">
        <v>1333.0673353719026</v>
      </c>
      <c r="AY414" s="387">
        <v>1333.0673353719026</v>
      </c>
      <c r="AZ414" s="387">
        <v>1333.0673353719026</v>
      </c>
      <c r="BA414" s="387">
        <v>1333.0673353719026</v>
      </c>
      <c r="BB414" s="387">
        <v>1333.0673353719026</v>
      </c>
      <c r="BC414" s="387">
        <v>1333.0673353719026</v>
      </c>
      <c r="BD414" s="387">
        <v>1333.0673353719026</v>
      </c>
      <c r="BE414" s="387">
        <v>1333.0673353719026</v>
      </c>
      <c r="BF414" s="387">
        <v>1333.0673353719026</v>
      </c>
      <c r="BG414" s="387">
        <v>1333.0673353719026</v>
      </c>
      <c r="BH414" s="387">
        <v>1333.0673353719026</v>
      </c>
      <c r="BI414" s="387">
        <v>1333.0673353719026</v>
      </c>
      <c r="BJ414" s="387">
        <v>1333.0673353719026</v>
      </c>
      <c r="BK414" s="387">
        <v>1333.0673353719026</v>
      </c>
      <c r="BL414" s="387">
        <v>1333.0673353719026</v>
      </c>
      <c r="BM414" s="387">
        <v>1333.0673353719026</v>
      </c>
      <c r="BN414" s="387">
        <v>1333.0673353719026</v>
      </c>
      <c r="BO414" s="387">
        <v>1333.0673353719026</v>
      </c>
      <c r="BP414" s="387">
        <v>1333.0673353719026</v>
      </c>
      <c r="CA414" s="386">
        <v>3630</v>
      </c>
      <c r="CB414" s="386">
        <v>3589.3213107486604</v>
      </c>
      <c r="CC414" s="386">
        <v>3549.0984770783693</v>
      </c>
      <c r="CD414" s="386">
        <v>3509.3263905573021</v>
      </c>
      <c r="CE414" s="386">
        <v>3470</v>
      </c>
      <c r="CF414" s="386">
        <v>3477.6711393875848</v>
      </c>
      <c r="CG414" s="386">
        <v>3485.3592373859778</v>
      </c>
      <c r="CH414" s="386">
        <v>3493.0643314856302</v>
      </c>
      <c r="CI414" s="386">
        <v>3500.7864592598744</v>
      </c>
      <c r="CJ414" s="386">
        <v>3508.5256583651067</v>
      </c>
      <c r="CK414" s="386">
        <v>3515.7716185106156</v>
      </c>
      <c r="CL414" s="386">
        <v>3523.0325433289081</v>
      </c>
      <c r="CM414" s="386">
        <v>3530.3084637256788</v>
      </c>
      <c r="CN414" s="386">
        <v>3537.5994106704502</v>
      </c>
      <c r="CO414" s="386">
        <v>3544.9054151967016</v>
      </c>
      <c r="CP414" s="386">
        <v>3548.7378593099979</v>
      </c>
      <c r="CQ414" s="386">
        <v>3552.5744467292957</v>
      </c>
      <c r="CR414" s="386">
        <v>3556.4151819339777</v>
      </c>
      <c r="CS414" s="386">
        <v>3560.2600694082698</v>
      </c>
      <c r="CT414" s="386">
        <v>3564.1091136412447</v>
      </c>
      <c r="CU414" s="386">
        <v>3565.1313824317795</v>
      </c>
      <c r="CV414" s="386">
        <v>3566.1539444326081</v>
      </c>
      <c r="CW414" s="386">
        <v>3567.1767997278298</v>
      </c>
      <c r="CX414" s="386">
        <v>3568.1999484015682</v>
      </c>
      <c r="CY414" s="386">
        <v>3569.2233905379726</v>
      </c>
      <c r="CZ414" s="386">
        <v>3575.0264718104413</v>
      </c>
      <c r="DA414" s="386">
        <v>3580.8389881192106</v>
      </c>
      <c r="DB414" s="386">
        <v>3586.6609548043912</v>
      </c>
      <c r="DC414" s="386">
        <v>3592.4923872310351</v>
      </c>
      <c r="DD414" s="386">
        <v>3598.3333007891742</v>
      </c>
      <c r="DE414" s="386">
        <v>3618.2407535707898</v>
      </c>
      <c r="DF414" s="386">
        <v>3638.25834253022</v>
      </c>
      <c r="DG414" s="386">
        <v>3658.3866769858842</v>
      </c>
      <c r="DH414" s="386">
        <v>3678.6263696272008</v>
      </c>
      <c r="DI414" s="386">
        <v>3698.9780365332376</v>
      </c>
      <c r="DJ414" s="387">
        <v>3698.9780365332376</v>
      </c>
      <c r="DK414" s="387">
        <v>3698.9780365332376</v>
      </c>
      <c r="DL414" s="387">
        <v>3698.9780365332376</v>
      </c>
      <c r="DM414" s="387">
        <v>3698.9780365332376</v>
      </c>
      <c r="DN414" s="387">
        <v>3698.9780365332376</v>
      </c>
      <c r="DO414" s="387">
        <v>3698.9780365332376</v>
      </c>
      <c r="DP414" s="387">
        <v>3698.9780365332376</v>
      </c>
      <c r="DQ414" s="387">
        <v>3698.9780365332376</v>
      </c>
      <c r="DR414" s="387">
        <v>3698.9780365332376</v>
      </c>
      <c r="DS414" s="387">
        <v>3698.9780365332376</v>
      </c>
      <c r="DT414" s="387">
        <v>3698.9780365332376</v>
      </c>
      <c r="DU414" s="387">
        <v>3698.9780365332376</v>
      </c>
      <c r="DV414" s="387">
        <v>3698.9780365332376</v>
      </c>
      <c r="DW414" s="387">
        <v>3698.9780365332376</v>
      </c>
      <c r="DX414" s="387">
        <v>3698.9780365332376</v>
      </c>
      <c r="DY414" s="387">
        <v>3698.9780365332376</v>
      </c>
      <c r="DZ414" s="387">
        <v>3698.9780365332376</v>
      </c>
      <c r="EA414" s="387">
        <v>3698.9780365332376</v>
      </c>
      <c r="EB414" s="387">
        <v>3698.9780365332376</v>
      </c>
      <c r="EC414" s="387">
        <v>3698.9780365332376</v>
      </c>
      <c r="ED414" s="387">
        <v>3698.9780365332376</v>
      </c>
      <c r="EE414" s="387">
        <v>3698.9780365332376</v>
      </c>
      <c r="EF414" s="387">
        <v>3698.9780365332376</v>
      </c>
      <c r="EG414" s="387">
        <v>3698.9780365332376</v>
      </c>
      <c r="EH414" s="387">
        <v>3698.9780365332376</v>
      </c>
      <c r="EI414" s="387">
        <v>3698.9780365332376</v>
      </c>
      <c r="EJ414" s="387">
        <v>3698.9780365332376</v>
      </c>
      <c r="EK414" s="387">
        <v>3698.9780365332376</v>
      </c>
      <c r="EY414" s="386">
        <v>613</v>
      </c>
      <c r="EZ414" s="386">
        <v>618</v>
      </c>
      <c r="FA414" s="386">
        <v>623</v>
      </c>
      <c r="FB414" s="386">
        <v>628</v>
      </c>
      <c r="FC414" s="386">
        <v>631.79999999999995</v>
      </c>
      <c r="FD414" s="386">
        <v>639</v>
      </c>
      <c r="FE414" s="386">
        <v>646</v>
      </c>
      <c r="FF414" s="386">
        <v>653</v>
      </c>
      <c r="FG414" s="386">
        <v>660</v>
      </c>
      <c r="FH414" s="386">
        <v>667</v>
      </c>
      <c r="FI414" s="386">
        <v>675.8</v>
      </c>
      <c r="FJ414" s="386">
        <v>682</v>
      </c>
      <c r="FK414" s="386">
        <v>688</v>
      </c>
      <c r="FL414" s="386">
        <v>694</v>
      </c>
      <c r="FM414" s="386">
        <v>700</v>
      </c>
      <c r="FN414" s="386">
        <v>706</v>
      </c>
      <c r="FO414" s="386">
        <v>712</v>
      </c>
      <c r="FP414" s="386">
        <v>718</v>
      </c>
      <c r="FQ414" s="386">
        <v>724</v>
      </c>
      <c r="FR414" s="386">
        <v>730</v>
      </c>
      <c r="FS414" s="386">
        <v>736</v>
      </c>
      <c r="FT414" s="386">
        <v>742</v>
      </c>
      <c r="FU414" s="386">
        <v>748</v>
      </c>
      <c r="FV414" s="386">
        <v>754</v>
      </c>
      <c r="FW414" s="386">
        <v>760</v>
      </c>
      <c r="FX414" s="386">
        <v>766</v>
      </c>
      <c r="FY414" s="386">
        <v>772</v>
      </c>
      <c r="FZ414" s="386">
        <v>778</v>
      </c>
      <c r="GA414" s="386">
        <v>784</v>
      </c>
      <c r="GB414" s="386">
        <v>790</v>
      </c>
      <c r="GC414" s="386">
        <v>791</v>
      </c>
      <c r="GD414" s="387">
        <v>791</v>
      </c>
      <c r="GE414" s="387">
        <v>791</v>
      </c>
      <c r="GF414" s="387">
        <v>791</v>
      </c>
      <c r="GG414" s="387">
        <v>791</v>
      </c>
      <c r="GH414" s="387">
        <v>791</v>
      </c>
      <c r="GI414" s="387">
        <v>791</v>
      </c>
      <c r="GJ414" s="387">
        <v>791</v>
      </c>
      <c r="GK414" s="387">
        <v>791</v>
      </c>
      <c r="GL414" s="387">
        <v>791</v>
      </c>
      <c r="GM414" s="387">
        <v>791</v>
      </c>
      <c r="GN414" s="387">
        <v>791</v>
      </c>
      <c r="GO414" s="387">
        <v>791</v>
      </c>
      <c r="GP414" s="387">
        <v>791</v>
      </c>
      <c r="GQ414" s="387">
        <v>791</v>
      </c>
      <c r="GR414" s="387">
        <v>791</v>
      </c>
      <c r="GS414" s="387">
        <v>791</v>
      </c>
      <c r="GT414" s="387">
        <v>791</v>
      </c>
      <c r="GU414" s="387">
        <v>791</v>
      </c>
      <c r="GV414" s="387">
        <v>791</v>
      </c>
      <c r="GW414" s="387">
        <v>791</v>
      </c>
      <c r="GX414" s="387">
        <v>791</v>
      </c>
      <c r="GY414" s="387">
        <v>791</v>
      </c>
      <c r="GZ414" s="387">
        <v>791</v>
      </c>
      <c r="HA414" s="387">
        <v>791</v>
      </c>
      <c r="HB414" s="387">
        <v>791</v>
      </c>
      <c r="HC414" s="387">
        <v>791</v>
      </c>
      <c r="HD414" s="387">
        <v>791</v>
      </c>
      <c r="HE414" s="387">
        <v>791</v>
      </c>
      <c r="HS414" s="394">
        <v>3.0897524046061928</v>
      </c>
      <c r="HT414" s="394">
        <v>3.0897524046061928</v>
      </c>
      <c r="HU414" s="394">
        <v>3.0897524046061928</v>
      </c>
      <c r="HV414" s="394">
        <v>3.0897524046061928</v>
      </c>
      <c r="HW414" s="394">
        <v>3.0897524046061928</v>
      </c>
      <c r="HX414" s="394">
        <v>3.0774909506008128</v>
      </c>
      <c r="HY414" s="394">
        <v>3.065278155269215</v>
      </c>
      <c r="HZ414" s="394">
        <v>3.053113825513051</v>
      </c>
      <c r="IA414" s="394">
        <v>3.040997769000267</v>
      </c>
      <c r="IB414" s="394">
        <v>3.0289297941620665</v>
      </c>
      <c r="IC414" s="394">
        <v>3.0166836843411615</v>
      </c>
      <c r="ID414" s="394">
        <v>3.0044870861352284</v>
      </c>
      <c r="IE414" s="394">
        <v>2.9923397993664107</v>
      </c>
      <c r="IF414" s="394">
        <v>2.9802416246661805</v>
      </c>
      <c r="IG414" s="394">
        <v>2.9681923634720619</v>
      </c>
      <c r="IH414" s="394">
        <v>2.9552873080034376</v>
      </c>
      <c r="II414" s="394">
        <v>2.9424383609119853</v>
      </c>
      <c r="IJ414" s="394">
        <v>2.9296452782506721</v>
      </c>
      <c r="IK414" s="394">
        <v>2.9169078171330942</v>
      </c>
      <c r="IL414" s="394">
        <v>2.9042257357288639</v>
      </c>
      <c r="IM414" s="394">
        <v>2.8913715184778335</v>
      </c>
      <c r="IN414" s="394">
        <v>2.8785741944975651</v>
      </c>
      <c r="IO414" s="394">
        <v>2.8658335119762057</v>
      </c>
      <c r="IP414" s="394">
        <v>2.8531492202164328</v>
      </c>
      <c r="IQ414" s="394">
        <v>2.8405210696305212</v>
      </c>
      <c r="IR414" s="394">
        <v>2.8275831227534427</v>
      </c>
      <c r="IS414" s="394">
        <v>2.8147041053703865</v>
      </c>
      <c r="IT414" s="394">
        <v>2.8018837490705071</v>
      </c>
      <c r="IU414" s="394">
        <v>2.7891217866655107</v>
      </c>
      <c r="IV414" s="394">
        <v>2.7764179521840875</v>
      </c>
      <c r="IW414" s="394">
        <v>2.7760917037198554</v>
      </c>
      <c r="IX414" s="394">
        <v>2.7757654935920923</v>
      </c>
      <c r="IY414" s="394">
        <v>2.7754393217962932</v>
      </c>
      <c r="IZ414" s="394">
        <v>2.7751131883279538</v>
      </c>
      <c r="JA414" s="394">
        <v>2.7747870931825713</v>
      </c>
      <c r="JB414" s="394">
        <v>2.7747870931825713</v>
      </c>
      <c r="JC414" s="394">
        <v>2.7747870931825713</v>
      </c>
      <c r="JD414" s="394">
        <v>2.7747870931825713</v>
      </c>
      <c r="JE414" s="394">
        <v>2.7747870931825713</v>
      </c>
      <c r="JF414" s="394">
        <v>2.7747870931825713</v>
      </c>
      <c r="JG414" s="394">
        <v>2.7747870931825713</v>
      </c>
      <c r="JH414" s="394">
        <v>2.7747870931825713</v>
      </c>
      <c r="JI414" s="394">
        <v>2.7747870931825713</v>
      </c>
      <c r="JJ414" s="394">
        <v>2.7747870931825713</v>
      </c>
      <c r="JK414" s="394">
        <v>2.7747870931825713</v>
      </c>
      <c r="JL414" s="394">
        <v>2.7747870931825713</v>
      </c>
      <c r="JM414" s="394">
        <v>2.7747870931825713</v>
      </c>
      <c r="JN414" s="394">
        <v>2.7747870931825713</v>
      </c>
      <c r="JO414" s="394">
        <v>2.7747870931825713</v>
      </c>
      <c r="JP414" s="394">
        <v>2.7747870931825713</v>
      </c>
      <c r="JQ414" s="394">
        <v>2.7747870931825713</v>
      </c>
      <c r="JR414" s="394">
        <v>2.7747870931825713</v>
      </c>
      <c r="JS414" s="394">
        <v>2.7747870931825713</v>
      </c>
      <c r="JT414" s="394">
        <v>2.7747870931825713</v>
      </c>
      <c r="JU414" s="394">
        <v>2.7747870931825713</v>
      </c>
      <c r="JV414" s="394">
        <v>2.7747870931825713</v>
      </c>
      <c r="JW414" s="394">
        <v>2.7747870931825713</v>
      </c>
      <c r="JX414" s="394">
        <v>2.7747870931825713</v>
      </c>
      <c r="JY414" s="394">
        <v>2.7747870931825713</v>
      </c>
      <c r="JZ414" s="394">
        <v>2.7747870931825713</v>
      </c>
      <c r="KA414" s="394">
        <v>2.7747870931825713</v>
      </c>
      <c r="KB414" s="394">
        <v>2.7747870931825713</v>
      </c>
      <c r="KC414" s="394">
        <v>2.7747870931825713</v>
      </c>
    </row>
    <row r="415" spans="1:289" x14ac:dyDescent="0.25">
      <c r="A415" s="383">
        <v>406</v>
      </c>
      <c r="B415" s="384" t="s">
        <v>871</v>
      </c>
      <c r="C415" s="385" t="s">
        <v>142</v>
      </c>
      <c r="D415" s="385" t="s">
        <v>142</v>
      </c>
      <c r="E415" s="129">
        <v>2052</v>
      </c>
      <c r="F415" s="386">
        <v>1155.0446400000001</v>
      </c>
      <c r="G415" s="386">
        <v>1150.8120857208173</v>
      </c>
      <c r="H415" s="386">
        <v>1146.595041245417</v>
      </c>
      <c r="I415" s="386">
        <v>1142.3934497395569</v>
      </c>
      <c r="J415" s="386">
        <v>1138.2072545772594</v>
      </c>
      <c r="K415" s="386">
        <v>1153.1792666154117</v>
      </c>
      <c r="L415" s="386">
        <v>1168.3482209446709</v>
      </c>
      <c r="M415" s="386">
        <v>1183.7167081497839</v>
      </c>
      <c r="N415" s="386">
        <v>1199.2873528921275</v>
      </c>
      <c r="O415" s="386">
        <v>1215.0628143579518</v>
      </c>
      <c r="P415" s="386">
        <v>1230.3446209552567</v>
      </c>
      <c r="Q415" s="386">
        <v>1245.8186263509428</v>
      </c>
      <c r="R415" s="386">
        <v>1261.4872478232205</v>
      </c>
      <c r="S415" s="386">
        <v>1277.3529330523315</v>
      </c>
      <c r="T415" s="386">
        <v>1293.4181605029141</v>
      </c>
      <c r="U415" s="386">
        <v>1307.4931453117827</v>
      </c>
      <c r="V415" s="386">
        <v>1321.7212941966009</v>
      </c>
      <c r="W415" s="386">
        <v>1336.1042738898363</v>
      </c>
      <c r="X415" s="386">
        <v>1350.6437692613499</v>
      </c>
      <c r="Y415" s="386">
        <v>1365.3414835157678</v>
      </c>
      <c r="Z415" s="386">
        <v>1377.9431192206432</v>
      </c>
      <c r="AA415" s="386">
        <v>1390.6610637203189</v>
      </c>
      <c r="AB415" s="386">
        <v>1403.4963905052578</v>
      </c>
      <c r="AC415" s="386">
        <v>1416.4501829738733</v>
      </c>
      <c r="AD415" s="386">
        <v>1429.5235345239762</v>
      </c>
      <c r="AE415" s="386">
        <v>1446.3449184034364</v>
      </c>
      <c r="AF415" s="386">
        <v>1463.364241630369</v>
      </c>
      <c r="AG415" s="386">
        <v>1480.5838333820616</v>
      </c>
      <c r="AH415" s="386">
        <v>1498.0060502435249</v>
      </c>
      <c r="AI415" s="386">
        <v>1515.6332765300033</v>
      </c>
      <c r="AJ415" s="386">
        <v>1531.4159341768827</v>
      </c>
      <c r="AK415" s="386">
        <v>1547.3629404734361</v>
      </c>
      <c r="AL415" s="386">
        <v>1563.4760068220933</v>
      </c>
      <c r="AM415" s="386">
        <v>1579.7568624465341</v>
      </c>
      <c r="AN415" s="386">
        <v>1596.2072545772646</v>
      </c>
      <c r="AO415" s="387">
        <v>1596.2072545772646</v>
      </c>
      <c r="AP415" s="387">
        <v>1596.2072545772646</v>
      </c>
      <c r="AQ415" s="387">
        <v>1596.2072545772646</v>
      </c>
      <c r="AR415" s="387">
        <v>1596.2072545772646</v>
      </c>
      <c r="AS415" s="387">
        <v>1596.2072545772646</v>
      </c>
      <c r="AT415" s="387">
        <v>1596.2072545772646</v>
      </c>
      <c r="AU415" s="387">
        <v>1596.2072545772646</v>
      </c>
      <c r="AV415" s="387">
        <v>1596.2072545772646</v>
      </c>
      <c r="AW415" s="387">
        <v>1596.2072545772646</v>
      </c>
      <c r="AX415" s="387">
        <v>1596.2072545772646</v>
      </c>
      <c r="AY415" s="387">
        <v>1596.2072545772646</v>
      </c>
      <c r="AZ415" s="387">
        <v>1596.2072545772646</v>
      </c>
      <c r="BA415" s="387">
        <v>1596.2072545772646</v>
      </c>
      <c r="BB415" s="387">
        <v>1596.2072545772646</v>
      </c>
      <c r="BC415" s="387">
        <v>1596.2072545772646</v>
      </c>
      <c r="BD415" s="387">
        <v>1596.2072545772646</v>
      </c>
      <c r="BE415" s="387">
        <v>1596.2072545772646</v>
      </c>
      <c r="BF415" s="387">
        <v>1596.2072545772646</v>
      </c>
      <c r="BG415" s="387">
        <v>1596.2072545772646</v>
      </c>
      <c r="BH415" s="387">
        <v>1596.2072545772646</v>
      </c>
      <c r="BI415" s="387">
        <v>1596.2072545772646</v>
      </c>
      <c r="BJ415" s="387">
        <v>1596.2072545772646</v>
      </c>
      <c r="BK415" s="387">
        <v>1596.2072545772646</v>
      </c>
      <c r="BL415" s="387">
        <v>1596.2072545772646</v>
      </c>
      <c r="BM415" s="387">
        <v>1596.2072545772646</v>
      </c>
      <c r="BN415" s="387">
        <v>1596.2072545772646</v>
      </c>
      <c r="BO415" s="387">
        <v>1596.2072545772646</v>
      </c>
      <c r="BP415" s="387">
        <v>1596.2072545772646</v>
      </c>
      <c r="CA415" s="386">
        <v>3430</v>
      </c>
      <c r="CB415" s="386">
        <v>3417.4310821635459</v>
      </c>
      <c r="CC415" s="386">
        <v>3404.9082219642869</v>
      </c>
      <c r="CD415" s="386">
        <v>3392.4312506282704</v>
      </c>
      <c r="CE415" s="386">
        <v>3380</v>
      </c>
      <c r="CF415" s="386">
        <v>3426.1959283380406</v>
      </c>
      <c r="CG415" s="386">
        <v>3473.0232364970911</v>
      </c>
      <c r="CH415" s="386">
        <v>3520.4905538194489</v>
      </c>
      <c r="CI415" s="386">
        <v>3568.6066275883813</v>
      </c>
      <c r="CJ415" s="386">
        <v>3617.380324640078</v>
      </c>
      <c r="CK415" s="386">
        <v>3665.0730881663626</v>
      </c>
      <c r="CL415" s="386">
        <v>3713.3946491893553</v>
      </c>
      <c r="CM415" s="386">
        <v>3762.3532979875517</v>
      </c>
      <c r="CN415" s="386">
        <v>3811.9574341412781</v>
      </c>
      <c r="CO415" s="386">
        <v>3862.2155679737643</v>
      </c>
      <c r="CP415" s="386">
        <v>3902.1964636467842</v>
      </c>
      <c r="CQ415" s="386">
        <v>3942.591233685614</v>
      </c>
      <c r="CR415" s="386">
        <v>3983.4041624362594</v>
      </c>
      <c r="CS415" s="386">
        <v>4024.6395785954328</v>
      </c>
      <c r="CT415" s="386">
        <v>4066.3018556696629</v>
      </c>
      <c r="CU415" s="386">
        <v>4102.1208615289606</v>
      </c>
      <c r="CV415" s="386">
        <v>4138.2553877864693</v>
      </c>
      <c r="CW415" s="386">
        <v>4174.7082137801217</v>
      </c>
      <c r="CX415" s="386">
        <v>4211.4821433303223</v>
      </c>
      <c r="CY415" s="386">
        <v>4248.5800049556083</v>
      </c>
      <c r="CZ415" s="386">
        <v>4296.4391034104101</v>
      </c>
      <c r="DA415" s="386">
        <v>4344.8373215951533</v>
      </c>
      <c r="DB415" s="386">
        <v>4393.7807325469948</v>
      </c>
      <c r="DC415" s="386">
        <v>4443.2754777142036</v>
      </c>
      <c r="DD415" s="386">
        <v>4493.3277677267952</v>
      </c>
      <c r="DE415" s="386">
        <v>4538.2566560696214</v>
      </c>
      <c r="DF415" s="386">
        <v>4583.6347894068194</v>
      </c>
      <c r="DG415" s="386">
        <v>4629.4666597494852</v>
      </c>
      <c r="DH415" s="386">
        <v>4675.7568040244369</v>
      </c>
      <c r="DI415" s="386">
        <v>4722.5098045233317</v>
      </c>
      <c r="DJ415" s="387">
        <v>4722.5098045233317</v>
      </c>
      <c r="DK415" s="387">
        <v>4722.5098045233317</v>
      </c>
      <c r="DL415" s="387">
        <v>4722.5098045233317</v>
      </c>
      <c r="DM415" s="387">
        <v>4722.5098045233317</v>
      </c>
      <c r="DN415" s="387">
        <v>4722.5098045233317</v>
      </c>
      <c r="DO415" s="387">
        <v>4722.5098045233317</v>
      </c>
      <c r="DP415" s="387">
        <v>4722.5098045233317</v>
      </c>
      <c r="DQ415" s="387">
        <v>4722.5098045233317</v>
      </c>
      <c r="DR415" s="387">
        <v>4722.5098045233317</v>
      </c>
      <c r="DS415" s="387">
        <v>4722.5098045233317</v>
      </c>
      <c r="DT415" s="387">
        <v>4722.5098045233317</v>
      </c>
      <c r="DU415" s="387">
        <v>4722.5098045233317</v>
      </c>
      <c r="DV415" s="387">
        <v>4722.5098045233317</v>
      </c>
      <c r="DW415" s="387">
        <v>4722.5098045233317</v>
      </c>
      <c r="DX415" s="387">
        <v>4722.5098045233317</v>
      </c>
      <c r="DY415" s="387">
        <v>4722.5098045233317</v>
      </c>
      <c r="DZ415" s="387">
        <v>4722.5098045233317</v>
      </c>
      <c r="EA415" s="387">
        <v>4722.5098045233317</v>
      </c>
      <c r="EB415" s="387">
        <v>4722.5098045233317</v>
      </c>
      <c r="EC415" s="387">
        <v>4722.5098045233317</v>
      </c>
      <c r="ED415" s="387">
        <v>4722.5098045233317</v>
      </c>
      <c r="EE415" s="387">
        <v>4722.5098045233317</v>
      </c>
      <c r="EF415" s="387">
        <v>4722.5098045233317</v>
      </c>
      <c r="EG415" s="387">
        <v>4722.5098045233317</v>
      </c>
      <c r="EH415" s="387">
        <v>4722.5098045233317</v>
      </c>
      <c r="EI415" s="387">
        <v>4722.5098045233317</v>
      </c>
      <c r="EJ415" s="387">
        <v>4722.5098045233317</v>
      </c>
      <c r="EK415" s="387">
        <v>4722.5098045233317</v>
      </c>
      <c r="EY415" s="386">
        <v>510</v>
      </c>
      <c r="EZ415" s="386">
        <v>514</v>
      </c>
      <c r="FA415" s="386">
        <v>518</v>
      </c>
      <c r="FB415" s="386">
        <v>522</v>
      </c>
      <c r="FC415" s="386">
        <v>526</v>
      </c>
      <c r="FD415" s="386">
        <v>532</v>
      </c>
      <c r="FE415" s="386">
        <v>538</v>
      </c>
      <c r="FF415" s="386">
        <v>544</v>
      </c>
      <c r="FG415" s="386">
        <v>550</v>
      </c>
      <c r="FH415" s="386">
        <v>556</v>
      </c>
      <c r="FI415" s="386">
        <v>563.29999999999995</v>
      </c>
      <c r="FJ415" s="386">
        <v>568</v>
      </c>
      <c r="FK415" s="386">
        <v>573</v>
      </c>
      <c r="FL415" s="386">
        <v>578</v>
      </c>
      <c r="FM415" s="386">
        <v>583</v>
      </c>
      <c r="FN415" s="386">
        <v>588</v>
      </c>
      <c r="FO415" s="386">
        <v>593</v>
      </c>
      <c r="FP415" s="386">
        <v>598</v>
      </c>
      <c r="FQ415" s="386">
        <v>603</v>
      </c>
      <c r="FR415" s="386">
        <v>608</v>
      </c>
      <c r="FS415" s="386">
        <v>613</v>
      </c>
      <c r="FT415" s="386">
        <v>618</v>
      </c>
      <c r="FU415" s="386">
        <v>623</v>
      </c>
      <c r="FV415" s="386">
        <v>628</v>
      </c>
      <c r="FW415" s="386">
        <v>633</v>
      </c>
      <c r="FX415" s="386">
        <v>638</v>
      </c>
      <c r="FY415" s="386">
        <v>643</v>
      </c>
      <c r="FZ415" s="386">
        <v>648</v>
      </c>
      <c r="GA415" s="386">
        <v>653</v>
      </c>
      <c r="GB415" s="386">
        <v>658</v>
      </c>
      <c r="GC415" s="386">
        <v>662.7</v>
      </c>
      <c r="GD415" s="387">
        <v>662.7</v>
      </c>
      <c r="GE415" s="387">
        <v>662.7</v>
      </c>
      <c r="GF415" s="387">
        <v>662.7</v>
      </c>
      <c r="GG415" s="387">
        <v>662.7</v>
      </c>
      <c r="GH415" s="387">
        <v>662.7</v>
      </c>
      <c r="GI415" s="387">
        <v>662.7</v>
      </c>
      <c r="GJ415" s="387">
        <v>662.7</v>
      </c>
      <c r="GK415" s="387">
        <v>662.7</v>
      </c>
      <c r="GL415" s="387">
        <v>662.7</v>
      </c>
      <c r="GM415" s="387">
        <v>662.7</v>
      </c>
      <c r="GN415" s="387">
        <v>662.7</v>
      </c>
      <c r="GO415" s="387">
        <v>662.7</v>
      </c>
      <c r="GP415" s="387">
        <v>662.7</v>
      </c>
      <c r="GQ415" s="387">
        <v>662.7</v>
      </c>
      <c r="GR415" s="387">
        <v>662.7</v>
      </c>
      <c r="GS415" s="387">
        <v>662.7</v>
      </c>
      <c r="GT415" s="387">
        <v>662.7</v>
      </c>
      <c r="GU415" s="387">
        <v>662.7</v>
      </c>
      <c r="GV415" s="387">
        <v>662.7</v>
      </c>
      <c r="GW415" s="387">
        <v>662.7</v>
      </c>
      <c r="GX415" s="387">
        <v>662.7</v>
      </c>
      <c r="GY415" s="387">
        <v>662.7</v>
      </c>
      <c r="GZ415" s="387">
        <v>662.7</v>
      </c>
      <c r="HA415" s="387">
        <v>662.7</v>
      </c>
      <c r="HB415" s="387">
        <v>662.7</v>
      </c>
      <c r="HC415" s="387">
        <v>662.7</v>
      </c>
      <c r="HD415" s="387">
        <v>662.7</v>
      </c>
      <c r="HE415" s="387">
        <v>662.7</v>
      </c>
      <c r="HS415" s="394">
        <v>2.9695821972733452</v>
      </c>
      <c r="HT415" s="394">
        <v>2.9695821972733452</v>
      </c>
      <c r="HU415" s="394">
        <v>2.9695821972733452</v>
      </c>
      <c r="HV415" s="394">
        <v>2.9695821972733452</v>
      </c>
      <c r="HW415" s="394">
        <v>2.9695821972733456</v>
      </c>
      <c r="HX415" s="394">
        <v>2.9710870005441103</v>
      </c>
      <c r="HY415" s="394">
        <v>2.9725925663574593</v>
      </c>
      <c r="HZ415" s="394">
        <v>2.9740988950998033</v>
      </c>
      <c r="IA415" s="394">
        <v>2.9756059871577478</v>
      </c>
      <c r="IB415" s="394">
        <v>2.9771138429180954</v>
      </c>
      <c r="IC415" s="394">
        <v>2.978899591011134</v>
      </c>
      <c r="ID415" s="394">
        <v>2.9806864102409918</v>
      </c>
      <c r="IE415" s="394">
        <v>2.9824743012501638</v>
      </c>
      <c r="IF415" s="394">
        <v>2.9842632646815295</v>
      </c>
      <c r="IG415" s="394">
        <v>2.9860533011783565</v>
      </c>
      <c r="IH415" s="394">
        <v>2.9844871291591155</v>
      </c>
      <c r="II415" s="394">
        <v>2.9829217785903124</v>
      </c>
      <c r="IJ415" s="394">
        <v>2.9813572490411002</v>
      </c>
      <c r="IK415" s="394">
        <v>2.9797935400808591</v>
      </c>
      <c r="IL415" s="394">
        <v>2.9782306512791918</v>
      </c>
      <c r="IM415" s="394">
        <v>2.9769885304475392</v>
      </c>
      <c r="IN415" s="394">
        <v>2.9757469276631228</v>
      </c>
      <c r="IO415" s="394">
        <v>2.9745058427098838</v>
      </c>
      <c r="IP415" s="394">
        <v>2.9732652753718511</v>
      </c>
      <c r="IQ415" s="394">
        <v>2.9720252254331463</v>
      </c>
      <c r="IR415" s="394">
        <v>2.9705494510625314</v>
      </c>
      <c r="IS415" s="394">
        <v>2.969074409495251</v>
      </c>
      <c r="IT415" s="394">
        <v>2.9676001003674264</v>
      </c>
      <c r="IU415" s="394">
        <v>2.9661265233153618</v>
      </c>
      <c r="IV415" s="394">
        <v>2.9646536779755417</v>
      </c>
      <c r="IW415" s="394">
        <v>2.9634383153449937</v>
      </c>
      <c r="IX415" s="394">
        <v>2.9622234509535272</v>
      </c>
      <c r="IY415" s="394">
        <v>2.9610090845968888</v>
      </c>
      <c r="IZ415" s="394">
        <v>2.9597952160709067</v>
      </c>
      <c r="JA415" s="394">
        <v>2.958581845171496</v>
      </c>
      <c r="JB415" s="394">
        <v>2.958581845171496</v>
      </c>
      <c r="JC415" s="394">
        <v>2.958581845171496</v>
      </c>
      <c r="JD415" s="394">
        <v>2.958581845171496</v>
      </c>
      <c r="JE415" s="394">
        <v>2.958581845171496</v>
      </c>
      <c r="JF415" s="394">
        <v>2.958581845171496</v>
      </c>
      <c r="JG415" s="394">
        <v>2.958581845171496</v>
      </c>
      <c r="JH415" s="394">
        <v>2.958581845171496</v>
      </c>
      <c r="JI415" s="394">
        <v>2.958581845171496</v>
      </c>
      <c r="JJ415" s="394">
        <v>2.958581845171496</v>
      </c>
      <c r="JK415" s="394">
        <v>2.958581845171496</v>
      </c>
      <c r="JL415" s="394">
        <v>2.958581845171496</v>
      </c>
      <c r="JM415" s="394">
        <v>2.958581845171496</v>
      </c>
      <c r="JN415" s="394">
        <v>2.958581845171496</v>
      </c>
      <c r="JO415" s="394">
        <v>2.958581845171496</v>
      </c>
      <c r="JP415" s="394">
        <v>2.958581845171496</v>
      </c>
      <c r="JQ415" s="394">
        <v>2.958581845171496</v>
      </c>
      <c r="JR415" s="394">
        <v>2.958581845171496</v>
      </c>
      <c r="JS415" s="394">
        <v>2.958581845171496</v>
      </c>
      <c r="JT415" s="394">
        <v>2.958581845171496</v>
      </c>
      <c r="JU415" s="394">
        <v>2.958581845171496</v>
      </c>
      <c r="JV415" s="394">
        <v>2.958581845171496</v>
      </c>
      <c r="JW415" s="394">
        <v>2.958581845171496</v>
      </c>
      <c r="JX415" s="394">
        <v>2.958581845171496</v>
      </c>
      <c r="JY415" s="394">
        <v>2.958581845171496</v>
      </c>
      <c r="JZ415" s="394">
        <v>2.958581845171496</v>
      </c>
      <c r="KA415" s="394">
        <v>2.958581845171496</v>
      </c>
      <c r="KB415" s="394">
        <v>2.958581845171496</v>
      </c>
      <c r="KC415" s="394">
        <v>2.958581845171496</v>
      </c>
    </row>
    <row r="416" spans="1:289" x14ac:dyDescent="0.25">
      <c r="A416" s="383">
        <v>407</v>
      </c>
      <c r="B416" s="384" t="s">
        <v>871</v>
      </c>
      <c r="C416" s="385" t="s">
        <v>142</v>
      </c>
      <c r="D416" s="385" t="s">
        <v>142</v>
      </c>
      <c r="E416" s="129">
        <v>2052</v>
      </c>
      <c r="F416" s="386">
        <v>1789.7973</v>
      </c>
      <c r="G416" s="386">
        <v>1788.9817166030225</v>
      </c>
      <c r="H416" s="386">
        <v>1788.1665048549894</v>
      </c>
      <c r="I416" s="386">
        <v>1787.3516645865461</v>
      </c>
      <c r="J416" s="386">
        <v>1786.537195628415</v>
      </c>
      <c r="K416" s="386">
        <v>1798.5452110455606</v>
      </c>
      <c r="L416" s="386">
        <v>1810.6339370320752</v>
      </c>
      <c r="M416" s="386">
        <v>1822.8039160752712</v>
      </c>
      <c r="N416" s="386">
        <v>1835.0556943087302</v>
      </c>
      <c r="O416" s="386">
        <v>1847.389821536812</v>
      </c>
      <c r="P416" s="386">
        <v>1859.6344506830515</v>
      </c>
      <c r="Q416" s="386">
        <v>1871.9602380890049</v>
      </c>
      <c r="R416" s="386">
        <v>1884.3677216773026</v>
      </c>
      <c r="S416" s="386">
        <v>1896.8574429359639</v>
      </c>
      <c r="T416" s="386">
        <v>1909.4299469420293</v>
      </c>
      <c r="U416" s="386">
        <v>1920.677038640611</v>
      </c>
      <c r="V416" s="386">
        <v>1931.9903789448977</v>
      </c>
      <c r="W416" s="386">
        <v>1943.3703580782355</v>
      </c>
      <c r="X416" s="386">
        <v>1954.8173685624986</v>
      </c>
      <c r="Y416" s="386">
        <v>1966.3318052316276</v>
      </c>
      <c r="Z416" s="386">
        <v>1976.3789550797403</v>
      </c>
      <c r="AA416" s="386">
        <v>1986.4774417468996</v>
      </c>
      <c r="AB416" s="386">
        <v>1996.627527543216</v>
      </c>
      <c r="AC416" s="386">
        <v>2006.8294761190978</v>
      </c>
      <c r="AD416" s="386">
        <v>2017.0835524720981</v>
      </c>
      <c r="AE416" s="386">
        <v>2030.5736043489758</v>
      </c>
      <c r="AF416" s="386">
        <v>2044.1538763356839</v>
      </c>
      <c r="AG416" s="386">
        <v>2057.8249718152406</v>
      </c>
      <c r="AH416" s="386">
        <v>2071.5874982060291</v>
      </c>
      <c r="AI416" s="386">
        <v>2085.4420669887863</v>
      </c>
      <c r="AJ416" s="386">
        <v>2098.1063429743645</v>
      </c>
      <c r="AK416" s="386">
        <v>2110.8475253812608</v>
      </c>
      <c r="AL416" s="386">
        <v>2123.6660812395407</v>
      </c>
      <c r="AM416" s="386">
        <v>2136.5624804154058</v>
      </c>
      <c r="AN416" s="386">
        <v>2149.5371956284175</v>
      </c>
      <c r="AO416" s="387">
        <v>2149.5371956284175</v>
      </c>
      <c r="AP416" s="387">
        <v>2149.5371956284175</v>
      </c>
      <c r="AQ416" s="387">
        <v>2149.5371956284175</v>
      </c>
      <c r="AR416" s="387">
        <v>2149.5371956284175</v>
      </c>
      <c r="AS416" s="387">
        <v>2149.5371956284175</v>
      </c>
      <c r="AT416" s="387">
        <v>2149.5371956284175</v>
      </c>
      <c r="AU416" s="387">
        <v>2149.5371956284175</v>
      </c>
      <c r="AV416" s="387">
        <v>2149.5371956284175</v>
      </c>
      <c r="AW416" s="387">
        <v>2149.5371956284175</v>
      </c>
      <c r="AX416" s="387">
        <v>2149.5371956284175</v>
      </c>
      <c r="AY416" s="387">
        <v>2149.5371956284175</v>
      </c>
      <c r="AZ416" s="387">
        <v>2149.5371956284175</v>
      </c>
      <c r="BA416" s="387">
        <v>2149.5371956284175</v>
      </c>
      <c r="BB416" s="387">
        <v>2149.5371956284175</v>
      </c>
      <c r="BC416" s="387">
        <v>2149.5371956284175</v>
      </c>
      <c r="BD416" s="387">
        <v>2149.5371956284175</v>
      </c>
      <c r="BE416" s="387">
        <v>2149.5371956284175</v>
      </c>
      <c r="BF416" s="387">
        <v>2149.5371956284175</v>
      </c>
      <c r="BG416" s="387">
        <v>2149.5371956284175</v>
      </c>
      <c r="BH416" s="387">
        <v>2149.5371956284175</v>
      </c>
      <c r="BI416" s="387">
        <v>2149.5371956284175</v>
      </c>
      <c r="BJ416" s="387">
        <v>2149.5371956284175</v>
      </c>
      <c r="BK416" s="387">
        <v>2149.5371956284175</v>
      </c>
      <c r="BL416" s="387">
        <v>2149.5371956284175</v>
      </c>
      <c r="BM416" s="387">
        <v>2149.5371956284175</v>
      </c>
      <c r="BN416" s="387">
        <v>2149.5371956284175</v>
      </c>
      <c r="BO416" s="387">
        <v>2149.5371956284175</v>
      </c>
      <c r="BP416" s="387">
        <v>2149.5371956284175</v>
      </c>
      <c r="CA416" s="386">
        <v>5490</v>
      </c>
      <c r="CB416" s="386">
        <v>5487.498290533008</v>
      </c>
      <c r="CC416" s="386">
        <v>5484.997721056955</v>
      </c>
      <c r="CD416" s="386">
        <v>5482.4982910523649</v>
      </c>
      <c r="CE416" s="386">
        <v>5480</v>
      </c>
      <c r="CF416" s="386">
        <v>5502.6978909965883</v>
      </c>
      <c r="CG416" s="386">
        <v>5525.4897955434853</v>
      </c>
      <c r="CH416" s="386">
        <v>5548.376103040202</v>
      </c>
      <c r="CI416" s="386">
        <v>5571.3572044991215</v>
      </c>
      <c r="CJ416" s="386">
        <v>5594.4334925521844</v>
      </c>
      <c r="CK416" s="386">
        <v>5616.8942502750351</v>
      </c>
      <c r="CL416" s="386">
        <v>5639.4451843558954</v>
      </c>
      <c r="CM416" s="386">
        <v>5662.0866568384517</v>
      </c>
      <c r="CN416" s="386">
        <v>5684.8190312199395</v>
      </c>
      <c r="CO416" s="386">
        <v>5707.6426724569783</v>
      </c>
      <c r="CP416" s="386">
        <v>5723.1038730389628</v>
      </c>
      <c r="CQ416" s="386">
        <v>5738.6069558369791</v>
      </c>
      <c r="CR416" s="386">
        <v>5754.1520343040538</v>
      </c>
      <c r="CS416" s="386">
        <v>5769.7392222005437</v>
      </c>
      <c r="CT416" s="386">
        <v>5785.3686335949697</v>
      </c>
      <c r="CU416" s="386">
        <v>5796.2284800973684</v>
      </c>
      <c r="CV416" s="386">
        <v>5807.1087118636151</v>
      </c>
      <c r="CW416" s="386">
        <v>5818.0093671593513</v>
      </c>
      <c r="CX416" s="386">
        <v>5828.9304843220461</v>
      </c>
      <c r="CY416" s="386">
        <v>5839.872101761136</v>
      </c>
      <c r="CZ416" s="386">
        <v>5859.7375841591183</v>
      </c>
      <c r="DA416" s="386">
        <v>5879.6706429327523</v>
      </c>
      <c r="DB416" s="386">
        <v>5899.6715079564729</v>
      </c>
      <c r="DC416" s="386">
        <v>5919.7404098866782</v>
      </c>
      <c r="DD416" s="386">
        <v>5939.8775801643915</v>
      </c>
      <c r="DE416" s="386">
        <v>5976.0497393689839</v>
      </c>
      <c r="DF416" s="386">
        <v>6012.442176699491</v>
      </c>
      <c r="DG416" s="386">
        <v>6049.0562335868317</v>
      </c>
      <c r="DH416" s="386">
        <v>6085.8932596308559</v>
      </c>
      <c r="DI416" s="386">
        <v>6122.9546126500918</v>
      </c>
      <c r="DJ416" s="387">
        <v>6122.9546126500918</v>
      </c>
      <c r="DK416" s="387">
        <v>6122.9546126500918</v>
      </c>
      <c r="DL416" s="387">
        <v>6122.9546126500918</v>
      </c>
      <c r="DM416" s="387">
        <v>6122.9546126500918</v>
      </c>
      <c r="DN416" s="387">
        <v>6122.9546126500918</v>
      </c>
      <c r="DO416" s="387">
        <v>6122.9546126500918</v>
      </c>
      <c r="DP416" s="387">
        <v>6122.9546126500918</v>
      </c>
      <c r="DQ416" s="387">
        <v>6122.9546126500918</v>
      </c>
      <c r="DR416" s="387">
        <v>6122.9546126500918</v>
      </c>
      <c r="DS416" s="387">
        <v>6122.9546126500918</v>
      </c>
      <c r="DT416" s="387">
        <v>6122.9546126500918</v>
      </c>
      <c r="DU416" s="387">
        <v>6122.9546126500918</v>
      </c>
      <c r="DV416" s="387">
        <v>6122.9546126500918</v>
      </c>
      <c r="DW416" s="387">
        <v>6122.9546126500918</v>
      </c>
      <c r="DX416" s="387">
        <v>6122.9546126500918</v>
      </c>
      <c r="DY416" s="387">
        <v>6122.9546126500918</v>
      </c>
      <c r="DZ416" s="387">
        <v>6122.9546126500918</v>
      </c>
      <c r="EA416" s="387">
        <v>6122.9546126500918</v>
      </c>
      <c r="EB416" s="387">
        <v>6122.9546126500918</v>
      </c>
      <c r="EC416" s="387">
        <v>6122.9546126500918</v>
      </c>
      <c r="ED416" s="387">
        <v>6122.9546126500918</v>
      </c>
      <c r="EE416" s="387">
        <v>6122.9546126500918</v>
      </c>
      <c r="EF416" s="387">
        <v>6122.9546126500918</v>
      </c>
      <c r="EG416" s="387">
        <v>6122.9546126500918</v>
      </c>
      <c r="EH416" s="387">
        <v>6122.9546126500918</v>
      </c>
      <c r="EI416" s="387">
        <v>6122.9546126500918</v>
      </c>
      <c r="EJ416" s="387">
        <v>6122.9546126500918</v>
      </c>
      <c r="EK416" s="387">
        <v>6122.9546126500918</v>
      </c>
      <c r="EY416" s="386">
        <v>793</v>
      </c>
      <c r="EZ416" s="386">
        <v>802</v>
      </c>
      <c r="FA416" s="386">
        <v>811</v>
      </c>
      <c r="FB416" s="386">
        <v>820</v>
      </c>
      <c r="FC416" s="386">
        <v>829.6</v>
      </c>
      <c r="FD416" s="386">
        <v>841</v>
      </c>
      <c r="FE416" s="386">
        <v>852</v>
      </c>
      <c r="FF416" s="386">
        <v>863</v>
      </c>
      <c r="FG416" s="386">
        <v>874</v>
      </c>
      <c r="FH416" s="386">
        <v>885</v>
      </c>
      <c r="FI416" s="386">
        <v>897.60000000000014</v>
      </c>
      <c r="FJ416" s="386">
        <v>908</v>
      </c>
      <c r="FK416" s="386">
        <v>918</v>
      </c>
      <c r="FL416" s="386">
        <v>928</v>
      </c>
      <c r="FM416" s="386">
        <v>938</v>
      </c>
      <c r="FN416" s="386">
        <v>948</v>
      </c>
      <c r="FO416" s="386">
        <v>958</v>
      </c>
      <c r="FP416" s="386">
        <v>968</v>
      </c>
      <c r="FQ416" s="386">
        <v>978</v>
      </c>
      <c r="FR416" s="386">
        <v>988</v>
      </c>
      <c r="FS416" s="386">
        <v>998</v>
      </c>
      <c r="FT416" s="386">
        <v>1008</v>
      </c>
      <c r="FU416" s="386">
        <v>1018</v>
      </c>
      <c r="FV416" s="386">
        <v>1028</v>
      </c>
      <c r="FW416" s="386">
        <v>1038</v>
      </c>
      <c r="FX416" s="386">
        <v>1048</v>
      </c>
      <c r="FY416" s="386">
        <v>1058</v>
      </c>
      <c r="FZ416" s="386">
        <v>1068</v>
      </c>
      <c r="GA416" s="386">
        <v>1078</v>
      </c>
      <c r="GB416" s="386">
        <v>1088</v>
      </c>
      <c r="GC416" s="386">
        <v>1104.8</v>
      </c>
      <c r="GD416" s="387">
        <v>1104.8</v>
      </c>
      <c r="GE416" s="387">
        <v>1104.8</v>
      </c>
      <c r="GF416" s="387">
        <v>1104.8</v>
      </c>
      <c r="GG416" s="387">
        <v>1104.8</v>
      </c>
      <c r="GH416" s="387">
        <v>1104.8</v>
      </c>
      <c r="GI416" s="387">
        <v>1104.8</v>
      </c>
      <c r="GJ416" s="387">
        <v>1104.8</v>
      </c>
      <c r="GK416" s="387">
        <v>1104.8</v>
      </c>
      <c r="GL416" s="387">
        <v>1104.8</v>
      </c>
      <c r="GM416" s="387">
        <v>1104.8</v>
      </c>
      <c r="GN416" s="387">
        <v>1104.8</v>
      </c>
      <c r="GO416" s="387">
        <v>1104.8</v>
      </c>
      <c r="GP416" s="387">
        <v>1104.8</v>
      </c>
      <c r="GQ416" s="387">
        <v>1104.8</v>
      </c>
      <c r="GR416" s="387">
        <v>1104.8</v>
      </c>
      <c r="GS416" s="387">
        <v>1104.8</v>
      </c>
      <c r="GT416" s="387">
        <v>1104.8</v>
      </c>
      <c r="GU416" s="387">
        <v>1104.8</v>
      </c>
      <c r="GV416" s="387">
        <v>1104.8</v>
      </c>
      <c r="GW416" s="387">
        <v>1104.8</v>
      </c>
      <c r="GX416" s="387">
        <v>1104.8</v>
      </c>
      <c r="GY416" s="387">
        <v>1104.8</v>
      </c>
      <c r="GZ416" s="387">
        <v>1104.8</v>
      </c>
      <c r="HA416" s="387">
        <v>1104.8</v>
      </c>
      <c r="HB416" s="387">
        <v>1104.8</v>
      </c>
      <c r="HC416" s="387">
        <v>1104.8</v>
      </c>
      <c r="HD416" s="387">
        <v>1104.8</v>
      </c>
      <c r="HE416" s="387">
        <v>1104.8</v>
      </c>
      <c r="HS416" s="394">
        <v>3.0673864576731678</v>
      </c>
      <c r="HT416" s="394">
        <v>3.0673864576731678</v>
      </c>
      <c r="HU416" s="394">
        <v>3.0673864576731678</v>
      </c>
      <c r="HV416" s="394">
        <v>3.0673864576731673</v>
      </c>
      <c r="HW416" s="394">
        <v>3.0673864576731682</v>
      </c>
      <c r="HX416" s="394">
        <v>3.0595271429388573</v>
      </c>
      <c r="HY416" s="394">
        <v>3.0516879654871958</v>
      </c>
      <c r="HZ416" s="394">
        <v>3.0438688737220634</v>
      </c>
      <c r="IA416" s="394">
        <v>3.0360698161795385</v>
      </c>
      <c r="IB416" s="394">
        <v>3.0282907415275631</v>
      </c>
      <c r="IC416" s="394">
        <v>3.0204292290949581</v>
      </c>
      <c r="ID416" s="394">
        <v>3.0125881253294873</v>
      </c>
      <c r="IE416" s="394">
        <v>3.00476737724978</v>
      </c>
      <c r="IF416" s="394">
        <v>2.9969669320120085</v>
      </c>
      <c r="IG416" s="394">
        <v>2.9891867369095282</v>
      </c>
      <c r="IH416" s="394">
        <v>2.9797325411301725</v>
      </c>
      <c r="II416" s="394">
        <v>2.9703082470684756</v>
      </c>
      <c r="IJ416" s="394">
        <v>2.9609137601513242</v>
      </c>
      <c r="IK416" s="394">
        <v>2.9515489861047222</v>
      </c>
      <c r="IL416" s="394">
        <v>2.9422138309528445</v>
      </c>
      <c r="IM416" s="394">
        <v>2.9327515683162644</v>
      </c>
      <c r="IN416" s="394">
        <v>2.9233197366474339</v>
      </c>
      <c r="IO416" s="394">
        <v>2.913918238079297</v>
      </c>
      <c r="IP416" s="394">
        <v>2.9045469750595396</v>
      </c>
      <c r="IQ416" s="394">
        <v>2.8952058503495817</v>
      </c>
      <c r="IR416" s="394">
        <v>2.8857548288863013</v>
      </c>
      <c r="IS416" s="394">
        <v>2.8763346590485406</v>
      </c>
      <c r="IT416" s="394">
        <v>2.8669452401251974</v>
      </c>
      <c r="IU416" s="394">
        <v>2.8575864717339265</v>
      </c>
      <c r="IV416" s="394">
        <v>2.8482582538200667</v>
      </c>
      <c r="IW416" s="394">
        <v>2.8483064070513615</v>
      </c>
      <c r="IX416" s="394">
        <v>2.8483545610967447</v>
      </c>
      <c r="IY416" s="394">
        <v>2.84840271595623</v>
      </c>
      <c r="IZ416" s="394">
        <v>2.8484508716298307</v>
      </c>
      <c r="JA416" s="394">
        <v>2.8484990281175597</v>
      </c>
      <c r="JB416" s="394">
        <v>2.8484990281175597</v>
      </c>
      <c r="JC416" s="394">
        <v>2.8484990281175597</v>
      </c>
      <c r="JD416" s="394">
        <v>2.8484990281175597</v>
      </c>
      <c r="JE416" s="394">
        <v>2.8484990281175597</v>
      </c>
      <c r="JF416" s="394">
        <v>2.8484990281175597</v>
      </c>
      <c r="JG416" s="394">
        <v>2.8484990281175597</v>
      </c>
      <c r="JH416" s="394">
        <v>2.8484990281175597</v>
      </c>
      <c r="JI416" s="394">
        <v>2.8484990281175597</v>
      </c>
      <c r="JJ416" s="394">
        <v>2.8484990281175597</v>
      </c>
      <c r="JK416" s="394">
        <v>2.8484990281175597</v>
      </c>
      <c r="JL416" s="394">
        <v>2.8484990281175597</v>
      </c>
      <c r="JM416" s="394">
        <v>2.8484990281175597</v>
      </c>
      <c r="JN416" s="394">
        <v>2.8484990281175597</v>
      </c>
      <c r="JO416" s="394">
        <v>2.8484990281175597</v>
      </c>
      <c r="JP416" s="394">
        <v>2.8484990281175597</v>
      </c>
      <c r="JQ416" s="394">
        <v>2.8484990281175597</v>
      </c>
      <c r="JR416" s="394">
        <v>2.8484990281175597</v>
      </c>
      <c r="JS416" s="394">
        <v>2.8484990281175597</v>
      </c>
      <c r="JT416" s="394">
        <v>2.8484990281175597</v>
      </c>
      <c r="JU416" s="394">
        <v>2.8484990281175597</v>
      </c>
      <c r="JV416" s="394">
        <v>2.8484990281175597</v>
      </c>
      <c r="JW416" s="394">
        <v>2.8484990281175597</v>
      </c>
      <c r="JX416" s="394">
        <v>2.8484990281175597</v>
      </c>
      <c r="JY416" s="394">
        <v>2.8484990281175597</v>
      </c>
      <c r="JZ416" s="394">
        <v>2.8484990281175597</v>
      </c>
      <c r="KA416" s="394">
        <v>2.8484990281175597</v>
      </c>
      <c r="KB416" s="394">
        <v>2.8484990281175597</v>
      </c>
      <c r="KC416" s="394">
        <v>2.8484990281175597</v>
      </c>
    </row>
    <row r="417" spans="1:289" x14ac:dyDescent="0.25">
      <c r="A417" s="383">
        <v>408</v>
      </c>
      <c r="B417" s="384" t="s">
        <v>871</v>
      </c>
      <c r="C417" s="385" t="s">
        <v>142</v>
      </c>
      <c r="D417" s="385" t="s">
        <v>142</v>
      </c>
      <c r="E417" s="129">
        <v>2052</v>
      </c>
      <c r="F417" s="386">
        <v>1103.6898000000001</v>
      </c>
      <c r="G417" s="386">
        <v>1093.1818208044203</v>
      </c>
      <c r="H417" s="386">
        <v>1082.7738856853327</v>
      </c>
      <c r="I417" s="386">
        <v>1072.4650421458721</v>
      </c>
      <c r="J417" s="386">
        <v>1062.2543467576793</v>
      </c>
      <c r="K417" s="386">
        <v>1083.4757275081035</v>
      </c>
      <c r="L417" s="386">
        <v>1105.1210622788892</v>
      </c>
      <c r="M417" s="386">
        <v>1127.1988206891199</v>
      </c>
      <c r="N417" s="386">
        <v>1149.7176415612455</v>
      </c>
      <c r="O417" s="386">
        <v>1172.6863363013738</v>
      </c>
      <c r="P417" s="386">
        <v>1194.3856899464001</v>
      </c>
      <c r="Q417" s="386">
        <v>1216.4865677961827</v>
      </c>
      <c r="R417" s="386">
        <v>1238.9963996428546</v>
      </c>
      <c r="S417" s="386">
        <v>1261.9227527592052</v>
      </c>
      <c r="T417" s="386">
        <v>1285.2733344426174</v>
      </c>
      <c r="U417" s="386">
        <v>1305.2998375930231</v>
      </c>
      <c r="V417" s="386">
        <v>1325.638383962319</v>
      </c>
      <c r="W417" s="386">
        <v>1346.2938356559723</v>
      </c>
      <c r="X417" s="386">
        <v>1367.2711305384096</v>
      </c>
      <c r="Y417" s="386">
        <v>1388.5752834134562</v>
      </c>
      <c r="Z417" s="386">
        <v>1406.5364025270571</v>
      </c>
      <c r="AA417" s="386">
        <v>1424.729847394736</v>
      </c>
      <c r="AB417" s="386">
        <v>1443.1586231330264</v>
      </c>
      <c r="AC417" s="386">
        <v>1461.8257737294227</v>
      </c>
      <c r="AD417" s="386">
        <v>1480.734382545174</v>
      </c>
      <c r="AE417" s="386">
        <v>1504.6130240731241</v>
      </c>
      <c r="AF417" s="386">
        <v>1528.8767377166014</v>
      </c>
      <c r="AG417" s="386">
        <v>1553.5317332314658</v>
      </c>
      <c r="AH417" s="386">
        <v>1578.5843205134374</v>
      </c>
      <c r="AI417" s="386">
        <v>1604.0409112129732</v>
      </c>
      <c r="AJ417" s="386">
        <v>1626.4487342750379</v>
      </c>
      <c r="AK417" s="386">
        <v>1649.1695858458336</v>
      </c>
      <c r="AL417" s="386">
        <v>1672.2078388109821</v>
      </c>
      <c r="AM417" s="386">
        <v>1695.5679271436038</v>
      </c>
      <c r="AN417" s="386">
        <v>1719.2543467576854</v>
      </c>
      <c r="AO417" s="387">
        <v>1719.2543467576854</v>
      </c>
      <c r="AP417" s="387">
        <v>1719.2543467576854</v>
      </c>
      <c r="AQ417" s="387">
        <v>1719.2543467576854</v>
      </c>
      <c r="AR417" s="387">
        <v>1719.2543467576854</v>
      </c>
      <c r="AS417" s="387">
        <v>1719.2543467576854</v>
      </c>
      <c r="AT417" s="387">
        <v>1719.2543467576854</v>
      </c>
      <c r="AU417" s="387">
        <v>1719.2543467576854</v>
      </c>
      <c r="AV417" s="387">
        <v>1719.2543467576854</v>
      </c>
      <c r="AW417" s="387">
        <v>1719.2543467576854</v>
      </c>
      <c r="AX417" s="387">
        <v>1719.2543467576854</v>
      </c>
      <c r="AY417" s="387">
        <v>1719.2543467576854</v>
      </c>
      <c r="AZ417" s="387">
        <v>1719.2543467576854</v>
      </c>
      <c r="BA417" s="387">
        <v>1719.2543467576854</v>
      </c>
      <c r="BB417" s="387">
        <v>1719.2543467576854</v>
      </c>
      <c r="BC417" s="387">
        <v>1719.2543467576854</v>
      </c>
      <c r="BD417" s="387">
        <v>1719.2543467576854</v>
      </c>
      <c r="BE417" s="387">
        <v>1719.2543467576854</v>
      </c>
      <c r="BF417" s="387">
        <v>1719.2543467576854</v>
      </c>
      <c r="BG417" s="387">
        <v>1719.2543467576854</v>
      </c>
      <c r="BH417" s="387">
        <v>1719.2543467576854</v>
      </c>
      <c r="BI417" s="387">
        <v>1719.2543467576854</v>
      </c>
      <c r="BJ417" s="387">
        <v>1719.2543467576854</v>
      </c>
      <c r="BK417" s="387">
        <v>1719.2543467576854</v>
      </c>
      <c r="BL417" s="387">
        <v>1719.2543467576854</v>
      </c>
      <c r="BM417" s="387">
        <v>1719.2543467576854</v>
      </c>
      <c r="BN417" s="387">
        <v>1719.2543467576854</v>
      </c>
      <c r="BO417" s="387">
        <v>1719.2543467576854</v>
      </c>
      <c r="BP417" s="387">
        <v>1719.2543467576854</v>
      </c>
      <c r="CA417" s="386">
        <v>2930</v>
      </c>
      <c r="CB417" s="386">
        <v>2902.1041373735188</v>
      </c>
      <c r="CC417" s="386">
        <v>2874.4738649011929</v>
      </c>
      <c r="CD417" s="386">
        <v>2847.1066539596591</v>
      </c>
      <c r="CE417" s="386">
        <v>2820</v>
      </c>
      <c r="CF417" s="386">
        <v>2875.4293934810512</v>
      </c>
      <c r="CG417" s="386">
        <v>2931.9482967712074</v>
      </c>
      <c r="CH417" s="386">
        <v>2989.578125071856</v>
      </c>
      <c r="CI417" s="386">
        <v>3048.3407145175834</v>
      </c>
      <c r="CJ417" s="386">
        <v>3108.258330449959</v>
      </c>
      <c r="CK417" s="386">
        <v>3164.8374724075902</v>
      </c>
      <c r="CL417" s="386">
        <v>3222.446515668244</v>
      </c>
      <c r="CM417" s="386">
        <v>3281.1042073648264</v>
      </c>
      <c r="CN417" s="386">
        <v>3340.8296358813814</v>
      </c>
      <c r="CO417" s="386">
        <v>3401.6422370648338</v>
      </c>
      <c r="CP417" s="386">
        <v>3450.1832506842638</v>
      </c>
      <c r="CQ417" s="386">
        <v>3499.4169385589485</v>
      </c>
      <c r="CR417" s="386">
        <v>3549.3531850647614</v>
      </c>
      <c r="CS417" s="386">
        <v>3600.0020156263959</v>
      </c>
      <c r="CT417" s="386">
        <v>3651.3735987301156</v>
      </c>
      <c r="CU417" s="386">
        <v>3693.8675023162014</v>
      </c>
      <c r="CV417" s="386">
        <v>3736.8559408473311</v>
      </c>
      <c r="CW417" s="386">
        <v>3780.3446696152346</v>
      </c>
      <c r="CX417" s="386">
        <v>3824.3395108904933</v>
      </c>
      <c r="CY417" s="386">
        <v>3868.8463547020274</v>
      </c>
      <c r="CZ417" s="386">
        <v>3926.1279746829864</v>
      </c>
      <c r="DA417" s="386">
        <v>3984.2576986429663</v>
      </c>
      <c r="DB417" s="386">
        <v>4043.2480834956764</v>
      </c>
      <c r="DC417" s="386">
        <v>4103.1118720708055</v>
      </c>
      <c r="DD417" s="386">
        <v>4163.8619958666677</v>
      </c>
      <c r="DE417" s="386">
        <v>4221.7663723044216</v>
      </c>
      <c r="DF417" s="386">
        <v>4280.4759908020642</v>
      </c>
      <c r="DG417" s="386">
        <v>4340.0020493866696</v>
      </c>
      <c r="DH417" s="386">
        <v>4400.3559018096776</v>
      </c>
      <c r="DI417" s="386">
        <v>4461.5490597124663</v>
      </c>
      <c r="DJ417" s="387">
        <v>4461.5490597124663</v>
      </c>
      <c r="DK417" s="387">
        <v>4461.5490597124663</v>
      </c>
      <c r="DL417" s="387">
        <v>4461.5490597124663</v>
      </c>
      <c r="DM417" s="387">
        <v>4461.5490597124663</v>
      </c>
      <c r="DN417" s="387">
        <v>4461.5490597124663</v>
      </c>
      <c r="DO417" s="387">
        <v>4461.5490597124663</v>
      </c>
      <c r="DP417" s="387">
        <v>4461.5490597124663</v>
      </c>
      <c r="DQ417" s="387">
        <v>4461.5490597124663</v>
      </c>
      <c r="DR417" s="387">
        <v>4461.5490597124663</v>
      </c>
      <c r="DS417" s="387">
        <v>4461.5490597124663</v>
      </c>
      <c r="DT417" s="387">
        <v>4461.5490597124663</v>
      </c>
      <c r="DU417" s="387">
        <v>4461.5490597124663</v>
      </c>
      <c r="DV417" s="387">
        <v>4461.5490597124663</v>
      </c>
      <c r="DW417" s="387">
        <v>4461.5490597124663</v>
      </c>
      <c r="DX417" s="387">
        <v>4461.5490597124663</v>
      </c>
      <c r="DY417" s="387">
        <v>4461.5490597124663</v>
      </c>
      <c r="DZ417" s="387">
        <v>4461.5490597124663</v>
      </c>
      <c r="EA417" s="387">
        <v>4461.5490597124663</v>
      </c>
      <c r="EB417" s="387">
        <v>4461.5490597124663</v>
      </c>
      <c r="EC417" s="387">
        <v>4461.5490597124663</v>
      </c>
      <c r="ED417" s="387">
        <v>4461.5490597124663</v>
      </c>
      <c r="EE417" s="387">
        <v>4461.5490597124663</v>
      </c>
      <c r="EF417" s="387">
        <v>4461.5490597124663</v>
      </c>
      <c r="EG417" s="387">
        <v>4461.5490597124663</v>
      </c>
      <c r="EH417" s="387">
        <v>4461.5490597124663</v>
      </c>
      <c r="EI417" s="387">
        <v>4461.5490597124663</v>
      </c>
      <c r="EJ417" s="387">
        <v>4461.5490597124663</v>
      </c>
      <c r="EK417" s="387">
        <v>4461.5490597124663</v>
      </c>
      <c r="EY417" s="386">
        <v>2096</v>
      </c>
      <c r="EZ417" s="386">
        <v>2118</v>
      </c>
      <c r="FA417" s="386">
        <v>2140</v>
      </c>
      <c r="FB417" s="386">
        <v>2162</v>
      </c>
      <c r="FC417" s="386">
        <v>2182.1999999999998</v>
      </c>
      <c r="FD417" s="386">
        <v>2207</v>
      </c>
      <c r="FE417" s="386">
        <v>2232</v>
      </c>
      <c r="FF417" s="386">
        <v>2257</v>
      </c>
      <c r="FG417" s="386">
        <v>2282</v>
      </c>
      <c r="FH417" s="386">
        <v>2307</v>
      </c>
      <c r="FI417" s="386">
        <v>2331.1000000000004</v>
      </c>
      <c r="FJ417" s="386">
        <v>2354</v>
      </c>
      <c r="FK417" s="386">
        <v>2377</v>
      </c>
      <c r="FL417" s="386">
        <v>2400</v>
      </c>
      <c r="FM417" s="386">
        <v>2423</v>
      </c>
      <c r="FN417" s="386">
        <v>2446</v>
      </c>
      <c r="FO417" s="386">
        <v>2469</v>
      </c>
      <c r="FP417" s="386">
        <v>2492</v>
      </c>
      <c r="FQ417" s="386">
        <v>2515</v>
      </c>
      <c r="FR417" s="386">
        <v>2538</v>
      </c>
      <c r="FS417" s="386">
        <v>2561</v>
      </c>
      <c r="FT417" s="386">
        <v>2584</v>
      </c>
      <c r="FU417" s="386">
        <v>2607</v>
      </c>
      <c r="FV417" s="386">
        <v>2630</v>
      </c>
      <c r="FW417" s="386">
        <v>2653</v>
      </c>
      <c r="FX417" s="386">
        <v>2676</v>
      </c>
      <c r="FY417" s="386">
        <v>2699</v>
      </c>
      <c r="FZ417" s="386">
        <v>2722</v>
      </c>
      <c r="GA417" s="386">
        <v>2745</v>
      </c>
      <c r="GB417" s="386">
        <v>2768</v>
      </c>
      <c r="GC417" s="386">
        <v>2796.8</v>
      </c>
      <c r="GD417" s="387">
        <v>2796.8</v>
      </c>
      <c r="GE417" s="387">
        <v>2796.8</v>
      </c>
      <c r="GF417" s="387">
        <v>2796.8</v>
      </c>
      <c r="GG417" s="387">
        <v>2796.8</v>
      </c>
      <c r="GH417" s="387">
        <v>2796.8</v>
      </c>
      <c r="GI417" s="387">
        <v>2796.8</v>
      </c>
      <c r="GJ417" s="387">
        <v>2796.8</v>
      </c>
      <c r="GK417" s="387">
        <v>2796.8</v>
      </c>
      <c r="GL417" s="387">
        <v>2796.8</v>
      </c>
      <c r="GM417" s="387">
        <v>2796.8</v>
      </c>
      <c r="GN417" s="387">
        <v>2796.8</v>
      </c>
      <c r="GO417" s="387">
        <v>2796.8</v>
      </c>
      <c r="GP417" s="387">
        <v>2796.8</v>
      </c>
      <c r="GQ417" s="387">
        <v>2796.8</v>
      </c>
      <c r="GR417" s="387">
        <v>2796.8</v>
      </c>
      <c r="GS417" s="387">
        <v>2796.8</v>
      </c>
      <c r="GT417" s="387">
        <v>2796.8</v>
      </c>
      <c r="GU417" s="387">
        <v>2796.8</v>
      </c>
      <c r="GV417" s="387">
        <v>2796.8</v>
      </c>
      <c r="GW417" s="387">
        <v>2796.8</v>
      </c>
      <c r="GX417" s="387">
        <v>2796.8</v>
      </c>
      <c r="GY417" s="387">
        <v>2796.8</v>
      </c>
      <c r="GZ417" s="387">
        <v>2796.8</v>
      </c>
      <c r="HA417" s="387">
        <v>2796.8</v>
      </c>
      <c r="HB417" s="387">
        <v>2796.8</v>
      </c>
      <c r="HC417" s="387">
        <v>2796.8</v>
      </c>
      <c r="HD417" s="387">
        <v>2796.8</v>
      </c>
      <c r="HE417" s="387">
        <v>2796.8</v>
      </c>
      <c r="HS417" s="394">
        <v>2.6547314290663913</v>
      </c>
      <c r="HT417" s="394">
        <v>2.6547314290663917</v>
      </c>
      <c r="HU417" s="394">
        <v>2.6547314290663913</v>
      </c>
      <c r="HV417" s="394">
        <v>2.6547314290663917</v>
      </c>
      <c r="HW417" s="394">
        <v>2.6547314290663913</v>
      </c>
      <c r="HX417" s="394">
        <v>2.6538936872118764</v>
      </c>
      <c r="HY417" s="394">
        <v>2.6530562097198529</v>
      </c>
      <c r="HZ417" s="394">
        <v>2.6522189965068979</v>
      </c>
      <c r="IA417" s="394">
        <v>2.6513820474896126</v>
      </c>
      <c r="IB417" s="394">
        <v>2.6505453625846238</v>
      </c>
      <c r="IC417" s="394">
        <v>2.6497617135295863</v>
      </c>
      <c r="ID417" s="394">
        <v>2.6489782961649202</v>
      </c>
      <c r="IE417" s="394">
        <v>2.6481951104221264</v>
      </c>
      <c r="IF417" s="394">
        <v>2.6474121562327233</v>
      </c>
      <c r="IG417" s="394">
        <v>2.6466294335282532</v>
      </c>
      <c r="IH417" s="394">
        <v>2.6432112770705714</v>
      </c>
      <c r="II417" s="394">
        <v>2.6397975352065686</v>
      </c>
      <c r="IJ417" s="394">
        <v>2.6363882022347402</v>
      </c>
      <c r="IK417" s="394">
        <v>2.6329832724609439</v>
      </c>
      <c r="IL417" s="394">
        <v>2.6295827401983924</v>
      </c>
      <c r="IM417" s="394">
        <v>2.6262153582940373</v>
      </c>
      <c r="IN417" s="394">
        <v>2.6228522885798693</v>
      </c>
      <c r="IO417" s="394">
        <v>2.619493525533799</v>
      </c>
      <c r="IP417" s="394">
        <v>2.6161390636408091</v>
      </c>
      <c r="IQ417" s="394">
        <v>2.6127888973929445</v>
      </c>
      <c r="IR417" s="394">
        <v>2.6093938520182429</v>
      </c>
      <c r="IS417" s="394">
        <v>2.6060032181492345</v>
      </c>
      <c r="IT417" s="394">
        <v>2.60261699005363</v>
      </c>
      <c r="IU417" s="394">
        <v>2.5992351620065888</v>
      </c>
      <c r="IV417" s="394">
        <v>2.5958577282907092</v>
      </c>
      <c r="IW417" s="394">
        <v>2.595695937619702</v>
      </c>
      <c r="IX417" s="394">
        <v>2.5955341570325374</v>
      </c>
      <c r="IY417" s="394">
        <v>2.5953723865285871</v>
      </c>
      <c r="IZ417" s="394">
        <v>2.5952106261072228</v>
      </c>
      <c r="JA417" s="394">
        <v>2.5950488757678181</v>
      </c>
      <c r="JB417" s="394">
        <v>2.5950488757678181</v>
      </c>
      <c r="JC417" s="394">
        <v>2.5950488757678181</v>
      </c>
      <c r="JD417" s="394">
        <v>2.5950488757678181</v>
      </c>
      <c r="JE417" s="394">
        <v>2.5950488757678181</v>
      </c>
      <c r="JF417" s="394">
        <v>2.5950488757678181</v>
      </c>
      <c r="JG417" s="394">
        <v>2.5950488757678181</v>
      </c>
      <c r="JH417" s="394">
        <v>2.5950488757678181</v>
      </c>
      <c r="JI417" s="394">
        <v>2.5950488757678181</v>
      </c>
      <c r="JJ417" s="394">
        <v>2.5950488757678181</v>
      </c>
      <c r="JK417" s="394">
        <v>2.5950488757678181</v>
      </c>
      <c r="JL417" s="394">
        <v>2.5950488757678181</v>
      </c>
      <c r="JM417" s="394">
        <v>2.5950488757678181</v>
      </c>
      <c r="JN417" s="394">
        <v>2.5950488757678181</v>
      </c>
      <c r="JO417" s="394">
        <v>2.5950488757678181</v>
      </c>
      <c r="JP417" s="394">
        <v>2.5950488757678181</v>
      </c>
      <c r="JQ417" s="394">
        <v>2.5950488757678181</v>
      </c>
      <c r="JR417" s="394">
        <v>2.5950488757678181</v>
      </c>
      <c r="JS417" s="394">
        <v>2.5950488757678181</v>
      </c>
      <c r="JT417" s="394">
        <v>2.5950488757678181</v>
      </c>
      <c r="JU417" s="394">
        <v>2.5950488757678181</v>
      </c>
      <c r="JV417" s="394">
        <v>2.5950488757678181</v>
      </c>
      <c r="JW417" s="394">
        <v>2.5950488757678181</v>
      </c>
      <c r="JX417" s="394">
        <v>2.5950488757678181</v>
      </c>
      <c r="JY417" s="394">
        <v>2.5950488757678181</v>
      </c>
      <c r="JZ417" s="394">
        <v>2.5950488757678181</v>
      </c>
      <c r="KA417" s="394">
        <v>2.5950488757678181</v>
      </c>
      <c r="KB417" s="394">
        <v>2.5950488757678181</v>
      </c>
      <c r="KC417" s="394">
        <v>2.5950488757678181</v>
      </c>
    </row>
    <row r="418" spans="1:289" x14ac:dyDescent="0.25">
      <c r="A418" s="383">
        <v>409</v>
      </c>
      <c r="B418" s="384" t="s">
        <v>871</v>
      </c>
      <c r="C418" s="385" t="s">
        <v>142</v>
      </c>
      <c r="D418" s="385" t="s">
        <v>142</v>
      </c>
      <c r="E418" s="129">
        <v>2052</v>
      </c>
      <c r="F418" s="386">
        <v>1391.61114</v>
      </c>
      <c r="G418" s="386">
        <v>1389.1944400451489</v>
      </c>
      <c r="H418" s="386">
        <v>1386.7819369801502</v>
      </c>
      <c r="I418" s="386">
        <v>1384.3736235166002</v>
      </c>
      <c r="J418" s="386">
        <v>1381.9694923787529</v>
      </c>
      <c r="K418" s="386">
        <v>1383.9791279031115</v>
      </c>
      <c r="L418" s="386">
        <v>1385.9916858038055</v>
      </c>
      <c r="M418" s="386">
        <v>1388.0071703305027</v>
      </c>
      <c r="N418" s="386">
        <v>1390.0255857390509</v>
      </c>
      <c r="O418" s="386">
        <v>1392.0469362914857</v>
      </c>
      <c r="P418" s="386">
        <v>1394.0957164593631</v>
      </c>
      <c r="Q418" s="386">
        <v>1396.1475119710963</v>
      </c>
      <c r="R418" s="386">
        <v>1398.2023272645936</v>
      </c>
      <c r="S418" s="386">
        <v>1400.2601667842948</v>
      </c>
      <c r="T418" s="386">
        <v>1402.3210349811811</v>
      </c>
      <c r="U418" s="386">
        <v>1404.1969903794236</v>
      </c>
      <c r="V418" s="386">
        <v>1406.0754553375803</v>
      </c>
      <c r="W418" s="386">
        <v>1407.9564332128157</v>
      </c>
      <c r="X418" s="386">
        <v>1409.8399273667853</v>
      </c>
      <c r="Y418" s="386">
        <v>1411.7259411656423</v>
      </c>
      <c r="Z418" s="386">
        <v>1413.3975975674673</v>
      </c>
      <c r="AA418" s="386">
        <v>1415.071233415192</v>
      </c>
      <c r="AB418" s="386">
        <v>1416.7468510527226</v>
      </c>
      <c r="AC418" s="386">
        <v>1418.4244528267411</v>
      </c>
      <c r="AD418" s="386">
        <v>1420.1040410867079</v>
      </c>
      <c r="AE418" s="386">
        <v>1422.3538265009979</v>
      </c>
      <c r="AF418" s="386">
        <v>1424.6071761149974</v>
      </c>
      <c r="AG418" s="386">
        <v>1426.8640955752533</v>
      </c>
      <c r="AH418" s="386">
        <v>1429.1245905372582</v>
      </c>
      <c r="AI418" s="386">
        <v>1431.3886666654648</v>
      </c>
      <c r="AJ418" s="386">
        <v>1433.4986023392187</v>
      </c>
      <c r="AK418" s="386">
        <v>1435.6116481595393</v>
      </c>
      <c r="AL418" s="386">
        <v>1437.7278087109321</v>
      </c>
      <c r="AM418" s="386">
        <v>1439.8470885846605</v>
      </c>
      <c r="AN418" s="386">
        <v>1441.9694923787549</v>
      </c>
      <c r="AO418" s="387">
        <v>1441.9694923787549</v>
      </c>
      <c r="AP418" s="387">
        <v>1441.9694923787549</v>
      </c>
      <c r="AQ418" s="387">
        <v>1441.9694923787549</v>
      </c>
      <c r="AR418" s="387">
        <v>1441.9694923787549</v>
      </c>
      <c r="AS418" s="387">
        <v>1441.9694923787549</v>
      </c>
      <c r="AT418" s="387">
        <v>1441.9694923787549</v>
      </c>
      <c r="AU418" s="387">
        <v>1441.9694923787549</v>
      </c>
      <c r="AV418" s="387">
        <v>1441.9694923787549</v>
      </c>
      <c r="AW418" s="387">
        <v>1441.9694923787549</v>
      </c>
      <c r="AX418" s="387">
        <v>1441.9694923787549</v>
      </c>
      <c r="AY418" s="387">
        <v>1441.9694923787549</v>
      </c>
      <c r="AZ418" s="387">
        <v>1441.9694923787549</v>
      </c>
      <c r="BA418" s="387">
        <v>1441.9694923787549</v>
      </c>
      <c r="BB418" s="387">
        <v>1441.9694923787549</v>
      </c>
      <c r="BC418" s="387">
        <v>1441.9694923787549</v>
      </c>
      <c r="BD418" s="387">
        <v>1441.9694923787549</v>
      </c>
      <c r="BE418" s="387">
        <v>1441.9694923787549</v>
      </c>
      <c r="BF418" s="387">
        <v>1441.9694923787549</v>
      </c>
      <c r="BG418" s="387">
        <v>1441.9694923787549</v>
      </c>
      <c r="BH418" s="387">
        <v>1441.9694923787549</v>
      </c>
      <c r="BI418" s="387">
        <v>1441.9694923787549</v>
      </c>
      <c r="BJ418" s="387">
        <v>1441.9694923787549</v>
      </c>
      <c r="BK418" s="387">
        <v>1441.9694923787549</v>
      </c>
      <c r="BL418" s="387">
        <v>1441.9694923787549</v>
      </c>
      <c r="BM418" s="387">
        <v>1441.9694923787549</v>
      </c>
      <c r="BN418" s="387">
        <v>1441.9694923787549</v>
      </c>
      <c r="BO418" s="387">
        <v>1441.9694923787549</v>
      </c>
      <c r="BP418" s="387">
        <v>1441.9694923787549</v>
      </c>
      <c r="CA418" s="386">
        <v>4330</v>
      </c>
      <c r="CB418" s="386">
        <v>4322.480434725102</v>
      </c>
      <c r="CC418" s="386">
        <v>4314.9739280788244</v>
      </c>
      <c r="CD418" s="386">
        <v>4307.4804573832889</v>
      </c>
      <c r="CE418" s="386">
        <v>4300</v>
      </c>
      <c r="CF418" s="386">
        <v>4303.6499206588414</v>
      </c>
      <c r="CG418" s="386">
        <v>4307.3029394388032</v>
      </c>
      <c r="CH418" s="386">
        <v>4310.9590589696281</v>
      </c>
      <c r="CI418" s="386">
        <v>4314.6182818832913</v>
      </c>
      <c r="CJ418" s="386">
        <v>4318.2806108140048</v>
      </c>
      <c r="CK418" s="386">
        <v>4322.0250031790501</v>
      </c>
      <c r="CL418" s="386">
        <v>4325.7726423164677</v>
      </c>
      <c r="CM418" s="386">
        <v>4329.5235310415428</v>
      </c>
      <c r="CN418" s="386">
        <v>4333.2776721720011</v>
      </c>
      <c r="CO418" s="386">
        <v>4337.0350685280118</v>
      </c>
      <c r="CP418" s="386">
        <v>4336.2280187070128</v>
      </c>
      <c r="CQ418" s="386">
        <v>4335.4211190645119</v>
      </c>
      <c r="CR418" s="386">
        <v>4334.6143695725641</v>
      </c>
      <c r="CS418" s="386">
        <v>4333.8077702032278</v>
      </c>
      <c r="CT418" s="386">
        <v>4333.0013209285698</v>
      </c>
      <c r="CU418" s="386">
        <v>4331.5248996897135</v>
      </c>
      <c r="CV418" s="386">
        <v>4330.0489815247111</v>
      </c>
      <c r="CW418" s="386">
        <v>4328.5735662621455</v>
      </c>
      <c r="CX418" s="386">
        <v>4327.0986537306599</v>
      </c>
      <c r="CY418" s="386">
        <v>4325.6242437589535</v>
      </c>
      <c r="CZ418" s="386">
        <v>4325.7513102708308</v>
      </c>
      <c r="DA418" s="386">
        <v>4325.8783805153253</v>
      </c>
      <c r="DB418" s="386">
        <v>4326.0054544925461</v>
      </c>
      <c r="DC418" s="386">
        <v>4326.1325322026032</v>
      </c>
      <c r="DD418" s="386">
        <v>4326.2596136456068</v>
      </c>
      <c r="DE418" s="386">
        <v>4332.3302036189534</v>
      </c>
      <c r="DF418" s="386">
        <v>4338.4093118195715</v>
      </c>
      <c r="DG418" s="386">
        <v>4344.4969502002032</v>
      </c>
      <c r="DH418" s="386">
        <v>4350.5931307303617</v>
      </c>
      <c r="DI418" s="386">
        <v>4356.6978653963597</v>
      </c>
      <c r="DJ418" s="387">
        <v>4356.6978653963597</v>
      </c>
      <c r="DK418" s="387">
        <v>4356.6978653963597</v>
      </c>
      <c r="DL418" s="387">
        <v>4356.6978653963597</v>
      </c>
      <c r="DM418" s="387">
        <v>4356.6978653963597</v>
      </c>
      <c r="DN418" s="387">
        <v>4356.6978653963597</v>
      </c>
      <c r="DO418" s="387">
        <v>4356.6978653963597</v>
      </c>
      <c r="DP418" s="387">
        <v>4356.6978653963597</v>
      </c>
      <c r="DQ418" s="387">
        <v>4356.6978653963597</v>
      </c>
      <c r="DR418" s="387">
        <v>4356.6978653963597</v>
      </c>
      <c r="DS418" s="387">
        <v>4356.6978653963597</v>
      </c>
      <c r="DT418" s="387">
        <v>4356.6978653963597</v>
      </c>
      <c r="DU418" s="387">
        <v>4356.6978653963597</v>
      </c>
      <c r="DV418" s="387">
        <v>4356.6978653963597</v>
      </c>
      <c r="DW418" s="387">
        <v>4356.6978653963597</v>
      </c>
      <c r="DX418" s="387">
        <v>4356.6978653963597</v>
      </c>
      <c r="DY418" s="387">
        <v>4356.6978653963597</v>
      </c>
      <c r="DZ418" s="387">
        <v>4356.6978653963597</v>
      </c>
      <c r="EA418" s="387">
        <v>4356.6978653963597</v>
      </c>
      <c r="EB418" s="387">
        <v>4356.6978653963597</v>
      </c>
      <c r="EC418" s="387">
        <v>4356.6978653963597</v>
      </c>
      <c r="ED418" s="387">
        <v>4356.6978653963597</v>
      </c>
      <c r="EE418" s="387">
        <v>4356.6978653963597</v>
      </c>
      <c r="EF418" s="387">
        <v>4356.6978653963597</v>
      </c>
      <c r="EG418" s="387">
        <v>4356.6978653963597</v>
      </c>
      <c r="EH418" s="387">
        <v>4356.6978653963597</v>
      </c>
      <c r="EI418" s="387">
        <v>4356.6978653963597</v>
      </c>
      <c r="EJ418" s="387">
        <v>4356.6978653963597</v>
      </c>
      <c r="EK418" s="387">
        <v>4356.6978653963597</v>
      </c>
      <c r="EY418" s="386">
        <v>587</v>
      </c>
      <c r="EZ418" s="386">
        <v>590</v>
      </c>
      <c r="FA418" s="386">
        <v>593</v>
      </c>
      <c r="FB418" s="386">
        <v>596</v>
      </c>
      <c r="FC418" s="386">
        <v>598.00000000000011</v>
      </c>
      <c r="FD418" s="386">
        <v>605</v>
      </c>
      <c r="FE418" s="386">
        <v>612</v>
      </c>
      <c r="FF418" s="386">
        <v>619</v>
      </c>
      <c r="FG418" s="386">
        <v>626</v>
      </c>
      <c r="FH418" s="386">
        <v>633</v>
      </c>
      <c r="FI418" s="386">
        <v>639.20000000000005</v>
      </c>
      <c r="FJ418" s="386">
        <v>644</v>
      </c>
      <c r="FK418" s="386">
        <v>649</v>
      </c>
      <c r="FL418" s="386">
        <v>654</v>
      </c>
      <c r="FM418" s="386">
        <v>659</v>
      </c>
      <c r="FN418" s="386">
        <v>664</v>
      </c>
      <c r="FO418" s="386">
        <v>669</v>
      </c>
      <c r="FP418" s="386">
        <v>674</v>
      </c>
      <c r="FQ418" s="386">
        <v>679</v>
      </c>
      <c r="FR418" s="386">
        <v>684</v>
      </c>
      <c r="FS418" s="386">
        <v>689</v>
      </c>
      <c r="FT418" s="386">
        <v>694</v>
      </c>
      <c r="FU418" s="386">
        <v>699</v>
      </c>
      <c r="FV418" s="386">
        <v>704</v>
      </c>
      <c r="FW418" s="386">
        <v>709</v>
      </c>
      <c r="FX418" s="386">
        <v>714</v>
      </c>
      <c r="FY418" s="386">
        <v>719</v>
      </c>
      <c r="FZ418" s="386">
        <v>724</v>
      </c>
      <c r="GA418" s="386">
        <v>729</v>
      </c>
      <c r="GB418" s="386">
        <v>734</v>
      </c>
      <c r="GC418" s="386">
        <v>737.80000000000007</v>
      </c>
      <c r="GD418" s="387">
        <v>737.80000000000007</v>
      </c>
      <c r="GE418" s="387">
        <v>737.80000000000007</v>
      </c>
      <c r="GF418" s="387">
        <v>737.80000000000007</v>
      </c>
      <c r="GG418" s="387">
        <v>737.80000000000007</v>
      </c>
      <c r="GH418" s="387">
        <v>737.80000000000007</v>
      </c>
      <c r="GI418" s="387">
        <v>737.80000000000007</v>
      </c>
      <c r="GJ418" s="387">
        <v>737.80000000000007</v>
      </c>
      <c r="GK418" s="387">
        <v>737.80000000000007</v>
      </c>
      <c r="GL418" s="387">
        <v>737.80000000000007</v>
      </c>
      <c r="GM418" s="387">
        <v>737.80000000000007</v>
      </c>
      <c r="GN418" s="387">
        <v>737.80000000000007</v>
      </c>
      <c r="GO418" s="387">
        <v>737.80000000000007</v>
      </c>
      <c r="GP418" s="387">
        <v>737.80000000000007</v>
      </c>
      <c r="GQ418" s="387">
        <v>737.80000000000007</v>
      </c>
      <c r="GR418" s="387">
        <v>737.80000000000007</v>
      </c>
      <c r="GS418" s="387">
        <v>737.80000000000007</v>
      </c>
      <c r="GT418" s="387">
        <v>737.80000000000007</v>
      </c>
      <c r="GU418" s="387">
        <v>737.80000000000007</v>
      </c>
      <c r="GV418" s="387">
        <v>737.80000000000007</v>
      </c>
      <c r="GW418" s="387">
        <v>737.80000000000007</v>
      </c>
      <c r="GX418" s="387">
        <v>737.80000000000007</v>
      </c>
      <c r="GY418" s="387">
        <v>737.80000000000007</v>
      </c>
      <c r="GZ418" s="387">
        <v>737.80000000000007</v>
      </c>
      <c r="HA418" s="387">
        <v>737.80000000000007</v>
      </c>
      <c r="HB418" s="387">
        <v>737.80000000000007</v>
      </c>
      <c r="HC418" s="387">
        <v>737.80000000000007</v>
      </c>
      <c r="HD418" s="387">
        <v>737.80000000000007</v>
      </c>
      <c r="HE418" s="387">
        <v>737.80000000000007</v>
      </c>
      <c r="HS418" s="394">
        <v>3.1115013925513706</v>
      </c>
      <c r="HT418" s="394">
        <v>3.1115013925513706</v>
      </c>
      <c r="HU418" s="394">
        <v>3.1115013925513706</v>
      </c>
      <c r="HV418" s="394">
        <v>3.111501392551371</v>
      </c>
      <c r="HW418" s="394">
        <v>3.1115013925513706</v>
      </c>
      <c r="HX418" s="394">
        <v>3.1096205382658977</v>
      </c>
      <c r="HY418" s="394">
        <v>3.1077408209276407</v>
      </c>
      <c r="HZ418" s="394">
        <v>3.1058622398493316</v>
      </c>
      <c r="IA418" s="394">
        <v>3.1039847943441186</v>
      </c>
      <c r="IB418" s="394">
        <v>3.1021084837255692</v>
      </c>
      <c r="IC418" s="394">
        <v>3.1002354803555803</v>
      </c>
      <c r="ID418" s="394">
        <v>3.0983636078749979</v>
      </c>
      <c r="IE418" s="394">
        <v>3.09649286560101</v>
      </c>
      <c r="IF418" s="394">
        <v>3.0946232528512163</v>
      </c>
      <c r="IG418" s="394">
        <v>3.0927547689436277</v>
      </c>
      <c r="IH418" s="394">
        <v>3.0880482214502782</v>
      </c>
      <c r="II418" s="394">
        <v>3.0833488363706869</v>
      </c>
      <c r="IJ418" s="394">
        <v>3.0786566028051081</v>
      </c>
      <c r="IK418" s="394">
        <v>3.0739715098703826</v>
      </c>
      <c r="IL418" s="394">
        <v>3.0692935466999152</v>
      </c>
      <c r="IM418" s="394">
        <v>3.0646188355948101</v>
      </c>
      <c r="IN418" s="394">
        <v>3.0599512443443504</v>
      </c>
      <c r="IO418" s="394">
        <v>3.0552907621045864</v>
      </c>
      <c r="IP418" s="394">
        <v>3.0506373780480853</v>
      </c>
      <c r="IQ418" s="394">
        <v>3.0459910813639057</v>
      </c>
      <c r="IR418" s="394">
        <v>3.0412624690666559</v>
      </c>
      <c r="IS418" s="394">
        <v>3.0365411974915748</v>
      </c>
      <c r="IT418" s="394">
        <v>3.031827255242888</v>
      </c>
      <c r="IU418" s="394">
        <v>3.0271206309425112</v>
      </c>
      <c r="IV418" s="394">
        <v>3.0224213132300237</v>
      </c>
      <c r="IW418" s="394">
        <v>3.022207483529701</v>
      </c>
      <c r="IX418" s="394">
        <v>3.0219936689573621</v>
      </c>
      <c r="IY418" s="394">
        <v>3.0217798695119367</v>
      </c>
      <c r="IZ418" s="394">
        <v>3.0215660851923545</v>
      </c>
      <c r="JA418" s="394">
        <v>3.0213523159975479</v>
      </c>
      <c r="JB418" s="394">
        <v>3.0213523159975479</v>
      </c>
      <c r="JC418" s="394">
        <v>3.0213523159975479</v>
      </c>
      <c r="JD418" s="394">
        <v>3.0213523159975479</v>
      </c>
      <c r="JE418" s="394">
        <v>3.0213523159975479</v>
      </c>
      <c r="JF418" s="394">
        <v>3.0213523159975479</v>
      </c>
      <c r="JG418" s="394">
        <v>3.0213523159975479</v>
      </c>
      <c r="JH418" s="394">
        <v>3.0213523159975479</v>
      </c>
      <c r="JI418" s="394">
        <v>3.0213523159975479</v>
      </c>
      <c r="JJ418" s="394">
        <v>3.0213523159975479</v>
      </c>
      <c r="JK418" s="394">
        <v>3.0213523159975479</v>
      </c>
      <c r="JL418" s="394">
        <v>3.0213523159975479</v>
      </c>
      <c r="JM418" s="394">
        <v>3.0213523159975479</v>
      </c>
      <c r="JN418" s="394">
        <v>3.0213523159975479</v>
      </c>
      <c r="JO418" s="394">
        <v>3.0213523159975479</v>
      </c>
      <c r="JP418" s="394">
        <v>3.0213523159975479</v>
      </c>
      <c r="JQ418" s="394">
        <v>3.0213523159975479</v>
      </c>
      <c r="JR418" s="394">
        <v>3.0213523159975479</v>
      </c>
      <c r="JS418" s="394">
        <v>3.0213523159975479</v>
      </c>
      <c r="JT418" s="394">
        <v>3.0213523159975479</v>
      </c>
      <c r="JU418" s="394">
        <v>3.0213523159975479</v>
      </c>
      <c r="JV418" s="394">
        <v>3.0213523159975479</v>
      </c>
      <c r="JW418" s="394">
        <v>3.0213523159975479</v>
      </c>
      <c r="JX418" s="394">
        <v>3.0213523159975479</v>
      </c>
      <c r="JY418" s="394">
        <v>3.0213523159975479</v>
      </c>
      <c r="JZ418" s="394">
        <v>3.0213523159975479</v>
      </c>
      <c r="KA418" s="394">
        <v>3.0213523159975479</v>
      </c>
      <c r="KB418" s="394">
        <v>3.0213523159975479</v>
      </c>
      <c r="KC418" s="394">
        <v>3.0213523159975479</v>
      </c>
    </row>
    <row r="419" spans="1:289" x14ac:dyDescent="0.25">
      <c r="A419" s="383">
        <v>410</v>
      </c>
      <c r="B419" s="384" t="s">
        <v>871</v>
      </c>
      <c r="C419" s="385" t="s">
        <v>142</v>
      </c>
      <c r="D419" s="385" t="s">
        <v>142</v>
      </c>
      <c r="E419" s="129">
        <v>2052</v>
      </c>
      <c r="F419" s="386">
        <v>1005.9037099999999</v>
      </c>
      <c r="G419" s="386">
        <v>996.63171889977821</v>
      </c>
      <c r="H419" s="386">
        <v>987.44519305642746</v>
      </c>
      <c r="I419" s="386">
        <v>978.34334468768463</v>
      </c>
      <c r="J419" s="386">
        <v>969.3253932727273</v>
      </c>
      <c r="K419" s="386">
        <v>976.27911680669763</v>
      </c>
      <c r="L419" s="386">
        <v>983.28272479775785</v>
      </c>
      <c r="M419" s="386">
        <v>990.33657510584408</v>
      </c>
      <c r="N419" s="386">
        <v>997.44102815809947</v>
      </c>
      <c r="O419" s="386">
        <v>1004.5964469672913</v>
      </c>
      <c r="P419" s="386">
        <v>1011.6875009815055</v>
      </c>
      <c r="Q419" s="386">
        <v>1018.8286079768787</v>
      </c>
      <c r="R419" s="386">
        <v>1026.0201212578588</v>
      </c>
      <c r="S419" s="386">
        <v>1033.2623966227318</v>
      </c>
      <c r="T419" s="386">
        <v>1040.5557923812246</v>
      </c>
      <c r="U419" s="386">
        <v>1047.0574689601578</v>
      </c>
      <c r="V419" s="386">
        <v>1053.5997697887917</v>
      </c>
      <c r="W419" s="386">
        <v>1060.1829486985255</v>
      </c>
      <c r="X419" s="386">
        <v>1066.8072611067662</v>
      </c>
      <c r="Y419" s="386">
        <v>1073.4729640268381</v>
      </c>
      <c r="Z419" s="386">
        <v>1079.2745840427822</v>
      </c>
      <c r="AA419" s="386">
        <v>1085.107559105325</v>
      </c>
      <c r="AB419" s="386">
        <v>1090.9720586738492</v>
      </c>
      <c r="AC419" s="386">
        <v>1096.8682531235866</v>
      </c>
      <c r="AD419" s="386">
        <v>1102.7963137505665</v>
      </c>
      <c r="AE419" s="386">
        <v>1110.5847608767101</v>
      </c>
      <c r="AF419" s="386">
        <v>1118.4282135445667</v>
      </c>
      <c r="AG419" s="386">
        <v>1126.3270602281887</v>
      </c>
      <c r="AH419" s="386">
        <v>1134.2816921452086</v>
      </c>
      <c r="AI419" s="386">
        <v>1142.2925032762146</v>
      </c>
      <c r="AJ419" s="386">
        <v>1149.6048603072916</v>
      </c>
      <c r="AK419" s="386">
        <v>1156.9640272099177</v>
      </c>
      <c r="AL419" s="386">
        <v>1164.3703036363208</v>
      </c>
      <c r="AM419" s="386">
        <v>1171.8239911569449</v>
      </c>
      <c r="AN419" s="386">
        <v>1179.3253932727293</v>
      </c>
      <c r="AO419" s="387">
        <v>1179.3253932727293</v>
      </c>
      <c r="AP419" s="387">
        <v>1179.3253932727293</v>
      </c>
      <c r="AQ419" s="387">
        <v>1179.3253932727293</v>
      </c>
      <c r="AR419" s="387">
        <v>1179.3253932727293</v>
      </c>
      <c r="AS419" s="387">
        <v>1179.3253932727293</v>
      </c>
      <c r="AT419" s="387">
        <v>1179.3253932727293</v>
      </c>
      <c r="AU419" s="387">
        <v>1179.3253932727293</v>
      </c>
      <c r="AV419" s="387">
        <v>1179.3253932727293</v>
      </c>
      <c r="AW419" s="387">
        <v>1179.3253932727293</v>
      </c>
      <c r="AX419" s="387">
        <v>1179.3253932727293</v>
      </c>
      <c r="AY419" s="387">
        <v>1179.3253932727293</v>
      </c>
      <c r="AZ419" s="387">
        <v>1179.3253932727293</v>
      </c>
      <c r="BA419" s="387">
        <v>1179.3253932727293</v>
      </c>
      <c r="BB419" s="387">
        <v>1179.3253932727293</v>
      </c>
      <c r="BC419" s="387">
        <v>1179.3253932727293</v>
      </c>
      <c r="BD419" s="387">
        <v>1179.3253932727293</v>
      </c>
      <c r="BE419" s="387">
        <v>1179.3253932727293</v>
      </c>
      <c r="BF419" s="387">
        <v>1179.3253932727293</v>
      </c>
      <c r="BG419" s="387">
        <v>1179.3253932727293</v>
      </c>
      <c r="BH419" s="387">
        <v>1179.3253932727293</v>
      </c>
      <c r="BI419" s="387">
        <v>1179.3253932727293</v>
      </c>
      <c r="BJ419" s="387">
        <v>1179.3253932727293</v>
      </c>
      <c r="BK419" s="387">
        <v>1179.3253932727293</v>
      </c>
      <c r="BL419" s="387">
        <v>1179.3253932727293</v>
      </c>
      <c r="BM419" s="387">
        <v>1179.3253932727293</v>
      </c>
      <c r="BN419" s="387">
        <v>1179.3253932727293</v>
      </c>
      <c r="BO419" s="387">
        <v>1179.3253932727293</v>
      </c>
      <c r="BP419" s="387">
        <v>1179.3253932727293</v>
      </c>
      <c r="CA419" s="386">
        <v>3300</v>
      </c>
      <c r="CB419" s="386">
        <v>3269.5820083706308</v>
      </c>
      <c r="CC419" s="386">
        <v>3239.4443968063415</v>
      </c>
      <c r="CD419" s="386">
        <v>3209.5845808833528</v>
      </c>
      <c r="CE419" s="386">
        <v>3180</v>
      </c>
      <c r="CF419" s="386">
        <v>3195.1408672682383</v>
      </c>
      <c r="CG419" s="386">
        <v>3210.3538244300721</v>
      </c>
      <c r="CH419" s="386">
        <v>3225.6392147255992</v>
      </c>
      <c r="CI419" s="386">
        <v>3240.9973830291792</v>
      </c>
      <c r="CJ419" s="386">
        <v>3256.4286758572148</v>
      </c>
      <c r="CK419" s="386">
        <v>3271.4936011798036</v>
      </c>
      <c r="CL419" s="386">
        <v>3286.6282200217552</v>
      </c>
      <c r="CM419" s="386">
        <v>3301.8328547999781</v>
      </c>
      <c r="CN419" s="386">
        <v>3317.1078294229483</v>
      </c>
      <c r="CO419" s="386">
        <v>3332.4534692976108</v>
      </c>
      <c r="CP419" s="386">
        <v>3343.2404293188292</v>
      </c>
      <c r="CQ419" s="386">
        <v>3354.0623061085998</v>
      </c>
      <c r="CR419" s="386">
        <v>3364.9192126904927</v>
      </c>
      <c r="CS419" s="386">
        <v>3375.8112624539276</v>
      </c>
      <c r="CT419" s="386">
        <v>3386.7385691553613</v>
      </c>
      <c r="CU419" s="386">
        <v>3394.7789218740036</v>
      </c>
      <c r="CV419" s="386">
        <v>3402.8383629487503</v>
      </c>
      <c r="CW419" s="386">
        <v>3410.9169376966852</v>
      </c>
      <c r="CX419" s="386">
        <v>3419.014691542478</v>
      </c>
      <c r="CY419" s="386">
        <v>3427.1316700186399</v>
      </c>
      <c r="CZ419" s="386">
        <v>3440.6560834578258</v>
      </c>
      <c r="DA419" s="386">
        <v>3454.2338679887835</v>
      </c>
      <c r="DB419" s="386">
        <v>3467.8652342286646</v>
      </c>
      <c r="DC419" s="386">
        <v>3481.5503936257746</v>
      </c>
      <c r="DD419" s="386">
        <v>3495.2895584628536</v>
      </c>
      <c r="DE419" s="386">
        <v>3517.1630230939968</v>
      </c>
      <c r="DF419" s="386">
        <v>3539.1733715074324</v>
      </c>
      <c r="DG419" s="386">
        <v>3561.3214603196211</v>
      </c>
      <c r="DH419" s="386">
        <v>3583.6081515077153</v>
      </c>
      <c r="DI419" s="386">
        <v>3606.0343124431079</v>
      </c>
      <c r="DJ419" s="387">
        <v>3606.0343124431079</v>
      </c>
      <c r="DK419" s="387">
        <v>3606.0343124431079</v>
      </c>
      <c r="DL419" s="387">
        <v>3606.0343124431079</v>
      </c>
      <c r="DM419" s="387">
        <v>3606.0343124431079</v>
      </c>
      <c r="DN419" s="387">
        <v>3606.0343124431079</v>
      </c>
      <c r="DO419" s="387">
        <v>3606.0343124431079</v>
      </c>
      <c r="DP419" s="387">
        <v>3606.0343124431079</v>
      </c>
      <c r="DQ419" s="387">
        <v>3606.0343124431079</v>
      </c>
      <c r="DR419" s="387">
        <v>3606.0343124431079</v>
      </c>
      <c r="DS419" s="387">
        <v>3606.0343124431079</v>
      </c>
      <c r="DT419" s="387">
        <v>3606.0343124431079</v>
      </c>
      <c r="DU419" s="387">
        <v>3606.0343124431079</v>
      </c>
      <c r="DV419" s="387">
        <v>3606.0343124431079</v>
      </c>
      <c r="DW419" s="387">
        <v>3606.0343124431079</v>
      </c>
      <c r="DX419" s="387">
        <v>3606.0343124431079</v>
      </c>
      <c r="DY419" s="387">
        <v>3606.0343124431079</v>
      </c>
      <c r="DZ419" s="387">
        <v>3606.0343124431079</v>
      </c>
      <c r="EA419" s="387">
        <v>3606.0343124431079</v>
      </c>
      <c r="EB419" s="387">
        <v>3606.0343124431079</v>
      </c>
      <c r="EC419" s="387">
        <v>3606.0343124431079</v>
      </c>
      <c r="ED419" s="387">
        <v>3606.0343124431079</v>
      </c>
      <c r="EE419" s="387">
        <v>3606.0343124431079</v>
      </c>
      <c r="EF419" s="387">
        <v>3606.0343124431079</v>
      </c>
      <c r="EG419" s="387">
        <v>3606.0343124431079</v>
      </c>
      <c r="EH419" s="387">
        <v>3606.0343124431079</v>
      </c>
      <c r="EI419" s="387">
        <v>3606.0343124431079</v>
      </c>
      <c r="EJ419" s="387">
        <v>3606.0343124431079</v>
      </c>
      <c r="EK419" s="387">
        <v>3606.0343124431079</v>
      </c>
      <c r="EY419" s="386">
        <v>1804</v>
      </c>
      <c r="EZ419" s="386">
        <v>1813</v>
      </c>
      <c r="FA419" s="386">
        <v>1822</v>
      </c>
      <c r="FB419" s="386">
        <v>1831</v>
      </c>
      <c r="FC419" s="386">
        <v>1841.1000000000004</v>
      </c>
      <c r="FD419" s="386">
        <v>1866</v>
      </c>
      <c r="FE419" s="386">
        <v>1891</v>
      </c>
      <c r="FF419" s="386">
        <v>1916</v>
      </c>
      <c r="FG419" s="386">
        <v>1941</v>
      </c>
      <c r="FH419" s="386">
        <v>1966</v>
      </c>
      <c r="FI419" s="386">
        <v>1992.6999999999996</v>
      </c>
      <c r="FJ419" s="386">
        <v>2008</v>
      </c>
      <c r="FK419" s="386">
        <v>2024</v>
      </c>
      <c r="FL419" s="386">
        <v>2040</v>
      </c>
      <c r="FM419" s="386">
        <v>2056</v>
      </c>
      <c r="FN419" s="386">
        <v>2072</v>
      </c>
      <c r="FO419" s="386">
        <v>2088</v>
      </c>
      <c r="FP419" s="386">
        <v>2104</v>
      </c>
      <c r="FQ419" s="386">
        <v>2120</v>
      </c>
      <c r="FR419" s="386">
        <v>2136</v>
      </c>
      <c r="FS419" s="386">
        <v>2152</v>
      </c>
      <c r="FT419" s="386">
        <v>2168</v>
      </c>
      <c r="FU419" s="386">
        <v>2184</v>
      </c>
      <c r="FV419" s="386">
        <v>2200</v>
      </c>
      <c r="FW419" s="386">
        <v>2216</v>
      </c>
      <c r="FX419" s="386">
        <v>2232</v>
      </c>
      <c r="FY419" s="386">
        <v>2248</v>
      </c>
      <c r="FZ419" s="386">
        <v>2264</v>
      </c>
      <c r="GA419" s="386">
        <v>2280</v>
      </c>
      <c r="GB419" s="386">
        <v>2296</v>
      </c>
      <c r="GC419" s="386">
        <v>2305.1</v>
      </c>
      <c r="GD419" s="387">
        <v>2305.1</v>
      </c>
      <c r="GE419" s="387">
        <v>2305.1</v>
      </c>
      <c r="GF419" s="387">
        <v>2305.1</v>
      </c>
      <c r="GG419" s="387">
        <v>2305.1</v>
      </c>
      <c r="GH419" s="387">
        <v>2305.1</v>
      </c>
      <c r="GI419" s="387">
        <v>2305.1</v>
      </c>
      <c r="GJ419" s="387">
        <v>2305.1</v>
      </c>
      <c r="GK419" s="387">
        <v>2305.1</v>
      </c>
      <c r="GL419" s="387">
        <v>2305.1</v>
      </c>
      <c r="GM419" s="387">
        <v>2305.1</v>
      </c>
      <c r="GN419" s="387">
        <v>2305.1</v>
      </c>
      <c r="GO419" s="387">
        <v>2305.1</v>
      </c>
      <c r="GP419" s="387">
        <v>2305.1</v>
      </c>
      <c r="GQ419" s="387">
        <v>2305.1</v>
      </c>
      <c r="GR419" s="387">
        <v>2305.1</v>
      </c>
      <c r="GS419" s="387">
        <v>2305.1</v>
      </c>
      <c r="GT419" s="387">
        <v>2305.1</v>
      </c>
      <c r="GU419" s="387">
        <v>2305.1</v>
      </c>
      <c r="GV419" s="387">
        <v>2305.1</v>
      </c>
      <c r="GW419" s="387">
        <v>2305.1</v>
      </c>
      <c r="GX419" s="387">
        <v>2305.1</v>
      </c>
      <c r="GY419" s="387">
        <v>2305.1</v>
      </c>
      <c r="GZ419" s="387">
        <v>2305.1</v>
      </c>
      <c r="HA419" s="387">
        <v>2305.1</v>
      </c>
      <c r="HB419" s="387">
        <v>2305.1</v>
      </c>
      <c r="HC419" s="387">
        <v>2305.1</v>
      </c>
      <c r="HD419" s="387">
        <v>2305.1</v>
      </c>
      <c r="HE419" s="387">
        <v>2305.1</v>
      </c>
      <c r="HS419" s="394">
        <v>3.2806320994680496</v>
      </c>
      <c r="HT419" s="394">
        <v>3.28063209946805</v>
      </c>
      <c r="HU419" s="394">
        <v>3.28063209946805</v>
      </c>
      <c r="HV419" s="394">
        <v>3.28063209946805</v>
      </c>
      <c r="HW419" s="394">
        <v>3.2806320994680496</v>
      </c>
      <c r="HX419" s="394">
        <v>3.2727739559965139</v>
      </c>
      <c r="HY419" s="394">
        <v>3.2649346352447912</v>
      </c>
      <c r="HZ419" s="394">
        <v>3.2571140921265611</v>
      </c>
      <c r="IA419" s="394">
        <v>3.2493122816634976</v>
      </c>
      <c r="IB419" s="394">
        <v>3.2415291589850117</v>
      </c>
      <c r="IC419" s="394">
        <v>3.2336997323836751</v>
      </c>
      <c r="ID419" s="394">
        <v>3.2258892165858204</v>
      </c>
      <c r="IE419" s="394">
        <v>3.2180975659152433</v>
      </c>
      <c r="IF419" s="394">
        <v>3.2103247348060626</v>
      </c>
      <c r="IG419" s="394">
        <v>3.2025706778024565</v>
      </c>
      <c r="IH419" s="394">
        <v>3.1929865632294581</v>
      </c>
      <c r="II419" s="394">
        <v>3.1834311303816696</v>
      </c>
      <c r="IJ419" s="394">
        <v>3.173904293425251</v>
      </c>
      <c r="IK419" s="394">
        <v>3.1644059667832312</v>
      </c>
      <c r="IL419" s="394">
        <v>3.1549360651347422</v>
      </c>
      <c r="IM419" s="394">
        <v>3.1454265411844773</v>
      </c>
      <c r="IN419" s="394">
        <v>3.1359456805870956</v>
      </c>
      <c r="IO419" s="394">
        <v>3.1264933969462856</v>
      </c>
      <c r="IP419" s="394">
        <v>3.1170696041261485</v>
      </c>
      <c r="IQ419" s="394">
        <v>3.1076742162504165</v>
      </c>
      <c r="IR419" s="394">
        <v>3.0980580723453537</v>
      </c>
      <c r="IS419" s="394">
        <v>3.0884716838834829</v>
      </c>
      <c r="IT419" s="394">
        <v>3.0789149587918905</v>
      </c>
      <c r="IU419" s="394">
        <v>3.0693878052825641</v>
      </c>
      <c r="IV419" s="394">
        <v>3.0598901318515153</v>
      </c>
      <c r="IW419" s="394">
        <v>3.0594538563048981</v>
      </c>
      <c r="IX419" s="394">
        <v>3.0590176429619365</v>
      </c>
      <c r="IY419" s="394">
        <v>3.0585814918137619</v>
      </c>
      <c r="IZ419" s="394">
        <v>3.0581454028515065</v>
      </c>
      <c r="JA419" s="394">
        <v>3.0577093760663057</v>
      </c>
      <c r="JB419" s="394">
        <v>3.0577093760663057</v>
      </c>
      <c r="JC419" s="394">
        <v>3.0577093760663057</v>
      </c>
      <c r="JD419" s="394">
        <v>3.0577093760663057</v>
      </c>
      <c r="JE419" s="394">
        <v>3.0577093760663057</v>
      </c>
      <c r="JF419" s="394">
        <v>3.0577093760663057</v>
      </c>
      <c r="JG419" s="394">
        <v>3.0577093760663057</v>
      </c>
      <c r="JH419" s="394">
        <v>3.0577093760663057</v>
      </c>
      <c r="JI419" s="394">
        <v>3.0577093760663057</v>
      </c>
      <c r="JJ419" s="394">
        <v>3.0577093760663057</v>
      </c>
      <c r="JK419" s="394">
        <v>3.0577093760663057</v>
      </c>
      <c r="JL419" s="394">
        <v>3.0577093760663057</v>
      </c>
      <c r="JM419" s="394">
        <v>3.0577093760663057</v>
      </c>
      <c r="JN419" s="394">
        <v>3.0577093760663057</v>
      </c>
      <c r="JO419" s="394">
        <v>3.0577093760663057</v>
      </c>
      <c r="JP419" s="394">
        <v>3.0577093760663057</v>
      </c>
      <c r="JQ419" s="394">
        <v>3.0577093760663057</v>
      </c>
      <c r="JR419" s="394">
        <v>3.0577093760663057</v>
      </c>
      <c r="JS419" s="394">
        <v>3.0577093760663057</v>
      </c>
      <c r="JT419" s="394">
        <v>3.0577093760663057</v>
      </c>
      <c r="JU419" s="394">
        <v>3.0577093760663057</v>
      </c>
      <c r="JV419" s="394">
        <v>3.0577093760663057</v>
      </c>
      <c r="JW419" s="394">
        <v>3.0577093760663057</v>
      </c>
      <c r="JX419" s="394">
        <v>3.0577093760663057</v>
      </c>
      <c r="JY419" s="394">
        <v>3.0577093760663057</v>
      </c>
      <c r="JZ419" s="394">
        <v>3.0577093760663057</v>
      </c>
      <c r="KA419" s="394">
        <v>3.0577093760663057</v>
      </c>
      <c r="KB419" s="394">
        <v>3.0577093760663057</v>
      </c>
      <c r="KC419" s="394">
        <v>3.0577093760663057</v>
      </c>
    </row>
    <row r="420" spans="1:289" x14ac:dyDescent="0.25">
      <c r="A420" s="383">
        <v>411</v>
      </c>
      <c r="B420" s="384" t="s">
        <v>871</v>
      </c>
      <c r="C420" s="385" t="s">
        <v>142</v>
      </c>
      <c r="D420" s="385" t="s">
        <v>142</v>
      </c>
      <c r="E420" s="129">
        <v>2052</v>
      </c>
      <c r="F420" s="386">
        <v>1283.8292200000003</v>
      </c>
      <c r="G420" s="386">
        <v>1272.2096609782498</v>
      </c>
      <c r="H420" s="386">
        <v>1260.695267152739</v>
      </c>
      <c r="I420" s="386">
        <v>1249.2850867043435</v>
      </c>
      <c r="J420" s="386">
        <v>1237.9781764285717</v>
      </c>
      <c r="K420" s="386">
        <v>1250.9712005531539</v>
      </c>
      <c r="L420" s="386">
        <v>1264.1005911170776</v>
      </c>
      <c r="M420" s="386">
        <v>1277.3677793349391</v>
      </c>
      <c r="N420" s="386">
        <v>1290.7742114424445</v>
      </c>
      <c r="O420" s="386">
        <v>1304.3213488540612</v>
      </c>
      <c r="P420" s="386">
        <v>1317.5767397590303</v>
      </c>
      <c r="Q420" s="386">
        <v>1330.9668408626769</v>
      </c>
      <c r="R420" s="386">
        <v>1344.4930211806536</v>
      </c>
      <c r="S420" s="386">
        <v>1358.1566636414707</v>
      </c>
      <c r="T420" s="386">
        <v>1371.9591652278882</v>
      </c>
      <c r="U420" s="386">
        <v>1384.1554919613918</v>
      </c>
      <c r="V420" s="386">
        <v>1396.4602405703861</v>
      </c>
      <c r="W420" s="386">
        <v>1408.8743748945039</v>
      </c>
      <c r="X420" s="386">
        <v>1421.3988673416388</v>
      </c>
      <c r="Y420" s="386">
        <v>1434.0346989641143</v>
      </c>
      <c r="Z420" s="386">
        <v>1444.9451235419699</v>
      </c>
      <c r="AA420" s="386">
        <v>1455.9385568256505</v>
      </c>
      <c r="AB420" s="386">
        <v>1467.0156303620947</v>
      </c>
      <c r="AC420" s="386">
        <v>1478.1769805031777</v>
      </c>
      <c r="AD420" s="386">
        <v>1489.423248442268</v>
      </c>
      <c r="AE420" s="386">
        <v>1503.9744818707966</v>
      </c>
      <c r="AF420" s="386">
        <v>1518.6678766322525</v>
      </c>
      <c r="AG420" s="386">
        <v>1533.504821601653</v>
      </c>
      <c r="AH420" s="386">
        <v>1548.4867192229219</v>
      </c>
      <c r="AI420" s="386">
        <v>1563.6149856414527</v>
      </c>
      <c r="AJ420" s="386">
        <v>1577.2478184356889</v>
      </c>
      <c r="AK420" s="386">
        <v>1590.9995130544166</v>
      </c>
      <c r="AL420" s="386">
        <v>1604.8711058290819</v>
      </c>
      <c r="AM420" s="386">
        <v>1618.8636421266881</v>
      </c>
      <c r="AN420" s="386">
        <v>1632.9781764285754</v>
      </c>
      <c r="AO420" s="387">
        <v>1632.9781764285754</v>
      </c>
      <c r="AP420" s="387">
        <v>1632.9781764285754</v>
      </c>
      <c r="AQ420" s="387">
        <v>1632.9781764285754</v>
      </c>
      <c r="AR420" s="387">
        <v>1632.9781764285754</v>
      </c>
      <c r="AS420" s="387">
        <v>1632.9781764285754</v>
      </c>
      <c r="AT420" s="387">
        <v>1632.9781764285754</v>
      </c>
      <c r="AU420" s="387">
        <v>1632.9781764285754</v>
      </c>
      <c r="AV420" s="387">
        <v>1632.9781764285754</v>
      </c>
      <c r="AW420" s="387">
        <v>1632.9781764285754</v>
      </c>
      <c r="AX420" s="387">
        <v>1632.9781764285754</v>
      </c>
      <c r="AY420" s="387">
        <v>1632.9781764285754</v>
      </c>
      <c r="AZ420" s="387">
        <v>1632.9781764285754</v>
      </c>
      <c r="BA420" s="387">
        <v>1632.9781764285754</v>
      </c>
      <c r="BB420" s="387">
        <v>1632.9781764285754</v>
      </c>
      <c r="BC420" s="387">
        <v>1632.9781764285754</v>
      </c>
      <c r="BD420" s="387">
        <v>1632.9781764285754</v>
      </c>
      <c r="BE420" s="387">
        <v>1632.9781764285754</v>
      </c>
      <c r="BF420" s="387">
        <v>1632.9781764285754</v>
      </c>
      <c r="BG420" s="387">
        <v>1632.9781764285754</v>
      </c>
      <c r="BH420" s="387">
        <v>1632.9781764285754</v>
      </c>
      <c r="BI420" s="387">
        <v>1632.9781764285754</v>
      </c>
      <c r="BJ420" s="387">
        <v>1632.9781764285754</v>
      </c>
      <c r="BK420" s="387">
        <v>1632.9781764285754</v>
      </c>
      <c r="BL420" s="387">
        <v>1632.9781764285754</v>
      </c>
      <c r="BM420" s="387">
        <v>1632.9781764285754</v>
      </c>
      <c r="BN420" s="387">
        <v>1632.9781764285754</v>
      </c>
      <c r="BO420" s="387">
        <v>1632.9781764285754</v>
      </c>
      <c r="BP420" s="387">
        <v>1632.9781764285754</v>
      </c>
      <c r="CA420" s="386">
        <v>3640</v>
      </c>
      <c r="CB420" s="386">
        <v>3607.0554352710774</v>
      </c>
      <c r="CC420" s="386">
        <v>3574.4090420655552</v>
      </c>
      <c r="CD420" s="386">
        <v>3542.0581217210565</v>
      </c>
      <c r="CE420" s="386">
        <v>3510</v>
      </c>
      <c r="CF420" s="386">
        <v>3532.5290483575204</v>
      </c>
      <c r="CG420" s="386">
        <v>3555.2027001395127</v>
      </c>
      <c r="CH420" s="386">
        <v>3578.0218834877264</v>
      </c>
      <c r="CI420" s="386">
        <v>3600.9875325012194</v>
      </c>
      <c r="CJ420" s="386">
        <v>3624.1005872745959</v>
      </c>
      <c r="CK420" s="386">
        <v>3645.9435059796542</v>
      </c>
      <c r="CL420" s="386">
        <v>3667.9180747551413</v>
      </c>
      <c r="CM420" s="386">
        <v>3690.0250870729042</v>
      </c>
      <c r="CN420" s="386">
        <v>3712.2653411871456</v>
      </c>
      <c r="CO420" s="386">
        <v>3734.6396401632496</v>
      </c>
      <c r="CP420" s="386">
        <v>3751.3329344730755</v>
      </c>
      <c r="CQ420" s="386">
        <v>3768.1008453729246</v>
      </c>
      <c r="CR420" s="386">
        <v>3784.9437063880678</v>
      </c>
      <c r="CS420" s="386">
        <v>3801.8618525345851</v>
      </c>
      <c r="CT420" s="386">
        <v>3818.8556203260296</v>
      </c>
      <c r="CU420" s="386">
        <v>3830.8374883303904</v>
      </c>
      <c r="CV420" s="386">
        <v>3842.856950099781</v>
      </c>
      <c r="CW420" s="386">
        <v>3854.9141235866919</v>
      </c>
      <c r="CX420" s="386">
        <v>3867.0091271136957</v>
      </c>
      <c r="CY420" s="386">
        <v>3879.1420793746088</v>
      </c>
      <c r="CZ420" s="386">
        <v>3899.0883412670423</v>
      </c>
      <c r="DA420" s="386">
        <v>3919.1371653640408</v>
      </c>
      <c r="DB420" s="386">
        <v>3939.2890790328806</v>
      </c>
      <c r="DC420" s="386">
        <v>3959.5446123525217</v>
      </c>
      <c r="DD420" s="386">
        <v>3979.9042981275506</v>
      </c>
      <c r="DE420" s="386">
        <v>4013.7633282306392</v>
      </c>
      <c r="DF420" s="386">
        <v>4047.9104139837245</v>
      </c>
      <c r="DG420" s="386">
        <v>4082.3480060198353</v>
      </c>
      <c r="DH420" s="386">
        <v>4117.0785758207576</v>
      </c>
      <c r="DI420" s="386">
        <v>4152.1046158944027</v>
      </c>
      <c r="DJ420" s="387">
        <v>4152.1046158944027</v>
      </c>
      <c r="DK420" s="387">
        <v>4152.1046158944027</v>
      </c>
      <c r="DL420" s="387">
        <v>4152.1046158944027</v>
      </c>
      <c r="DM420" s="387">
        <v>4152.1046158944027</v>
      </c>
      <c r="DN420" s="387">
        <v>4152.1046158944027</v>
      </c>
      <c r="DO420" s="387">
        <v>4152.1046158944027</v>
      </c>
      <c r="DP420" s="387">
        <v>4152.1046158944027</v>
      </c>
      <c r="DQ420" s="387">
        <v>4152.1046158944027</v>
      </c>
      <c r="DR420" s="387">
        <v>4152.1046158944027</v>
      </c>
      <c r="DS420" s="387">
        <v>4152.1046158944027</v>
      </c>
      <c r="DT420" s="387">
        <v>4152.1046158944027</v>
      </c>
      <c r="DU420" s="387">
        <v>4152.1046158944027</v>
      </c>
      <c r="DV420" s="387">
        <v>4152.1046158944027</v>
      </c>
      <c r="DW420" s="387">
        <v>4152.1046158944027</v>
      </c>
      <c r="DX420" s="387">
        <v>4152.1046158944027</v>
      </c>
      <c r="DY420" s="387">
        <v>4152.1046158944027</v>
      </c>
      <c r="DZ420" s="387">
        <v>4152.1046158944027</v>
      </c>
      <c r="EA420" s="387">
        <v>4152.1046158944027</v>
      </c>
      <c r="EB420" s="387">
        <v>4152.1046158944027</v>
      </c>
      <c r="EC420" s="387">
        <v>4152.1046158944027</v>
      </c>
      <c r="ED420" s="387">
        <v>4152.1046158944027</v>
      </c>
      <c r="EE420" s="387">
        <v>4152.1046158944027</v>
      </c>
      <c r="EF420" s="387">
        <v>4152.1046158944027</v>
      </c>
      <c r="EG420" s="387">
        <v>4152.1046158944027</v>
      </c>
      <c r="EH420" s="387">
        <v>4152.1046158944027</v>
      </c>
      <c r="EI420" s="387">
        <v>4152.1046158944027</v>
      </c>
      <c r="EJ420" s="387">
        <v>4152.1046158944027</v>
      </c>
      <c r="EK420" s="387">
        <v>4152.1046158944027</v>
      </c>
      <c r="EY420" s="386">
        <v>1203</v>
      </c>
      <c r="EZ420" s="386">
        <v>1216</v>
      </c>
      <c r="FA420" s="386">
        <v>1229</v>
      </c>
      <c r="FB420" s="386">
        <v>1242</v>
      </c>
      <c r="FC420" s="386">
        <v>1255.8999999999999</v>
      </c>
      <c r="FD420" s="386">
        <v>1272</v>
      </c>
      <c r="FE420" s="386">
        <v>1288</v>
      </c>
      <c r="FF420" s="386">
        <v>1304</v>
      </c>
      <c r="FG420" s="386">
        <v>1320</v>
      </c>
      <c r="FH420" s="386">
        <v>1336</v>
      </c>
      <c r="FI420" s="386">
        <v>1349.9</v>
      </c>
      <c r="FJ420" s="386">
        <v>1365</v>
      </c>
      <c r="FK420" s="386">
        <v>1380</v>
      </c>
      <c r="FL420" s="386">
        <v>1395</v>
      </c>
      <c r="FM420" s="386">
        <v>1410</v>
      </c>
      <c r="FN420" s="386">
        <v>1425</v>
      </c>
      <c r="FO420" s="386">
        <v>1440</v>
      </c>
      <c r="FP420" s="386">
        <v>1455</v>
      </c>
      <c r="FQ420" s="386">
        <v>1470</v>
      </c>
      <c r="FR420" s="386">
        <v>1485</v>
      </c>
      <c r="FS420" s="386">
        <v>1500</v>
      </c>
      <c r="FT420" s="386">
        <v>1515</v>
      </c>
      <c r="FU420" s="386">
        <v>1530</v>
      </c>
      <c r="FV420" s="386">
        <v>1545</v>
      </c>
      <c r="FW420" s="386">
        <v>1560</v>
      </c>
      <c r="FX420" s="386">
        <v>1575</v>
      </c>
      <c r="FY420" s="386">
        <v>1590</v>
      </c>
      <c r="FZ420" s="386">
        <v>1605</v>
      </c>
      <c r="GA420" s="386">
        <v>1620</v>
      </c>
      <c r="GB420" s="386">
        <v>1635</v>
      </c>
      <c r="GC420" s="386">
        <v>1642.3</v>
      </c>
      <c r="GD420" s="387">
        <v>1642.3</v>
      </c>
      <c r="GE420" s="387">
        <v>1642.3</v>
      </c>
      <c r="GF420" s="387">
        <v>1642.3</v>
      </c>
      <c r="GG420" s="387">
        <v>1642.3</v>
      </c>
      <c r="GH420" s="387">
        <v>1642.3</v>
      </c>
      <c r="GI420" s="387">
        <v>1642.3</v>
      </c>
      <c r="GJ420" s="387">
        <v>1642.3</v>
      </c>
      <c r="GK420" s="387">
        <v>1642.3</v>
      </c>
      <c r="GL420" s="387">
        <v>1642.3</v>
      </c>
      <c r="GM420" s="387">
        <v>1642.3</v>
      </c>
      <c r="GN420" s="387">
        <v>1642.3</v>
      </c>
      <c r="GO420" s="387">
        <v>1642.3</v>
      </c>
      <c r="GP420" s="387">
        <v>1642.3</v>
      </c>
      <c r="GQ420" s="387">
        <v>1642.3</v>
      </c>
      <c r="GR420" s="387">
        <v>1642.3</v>
      </c>
      <c r="GS420" s="387">
        <v>1642.3</v>
      </c>
      <c r="GT420" s="387">
        <v>1642.3</v>
      </c>
      <c r="GU420" s="387">
        <v>1642.3</v>
      </c>
      <c r="GV420" s="387">
        <v>1642.3</v>
      </c>
      <c r="GW420" s="387">
        <v>1642.3</v>
      </c>
      <c r="GX420" s="387">
        <v>1642.3</v>
      </c>
      <c r="GY420" s="387">
        <v>1642.3</v>
      </c>
      <c r="GZ420" s="387">
        <v>1642.3</v>
      </c>
      <c r="HA420" s="387">
        <v>1642.3</v>
      </c>
      <c r="HB420" s="387">
        <v>1642.3</v>
      </c>
      <c r="HC420" s="387">
        <v>1642.3</v>
      </c>
      <c r="HD420" s="387">
        <v>1642.3</v>
      </c>
      <c r="HE420" s="387">
        <v>1642.3</v>
      </c>
      <c r="HS420" s="394">
        <v>2.8352680740511569</v>
      </c>
      <c r="HT420" s="394">
        <v>2.8352680740511569</v>
      </c>
      <c r="HU420" s="394">
        <v>2.8352680740511569</v>
      </c>
      <c r="HV420" s="394">
        <v>2.8352680740511569</v>
      </c>
      <c r="HW420" s="394">
        <v>2.8352680740511569</v>
      </c>
      <c r="HX420" s="394">
        <v>2.8238292350739234</v>
      </c>
      <c r="HY420" s="394">
        <v>2.8124365458905474</v>
      </c>
      <c r="HZ420" s="394">
        <v>2.8010898203104997</v>
      </c>
      <c r="IA420" s="394">
        <v>2.7897888728944342</v>
      </c>
      <c r="IB420" s="394">
        <v>2.7785335189511584</v>
      </c>
      <c r="IC420" s="394">
        <v>2.7671583718504742</v>
      </c>
      <c r="ID420" s="394">
        <v>2.7558297939096295</v>
      </c>
      <c r="IE420" s="394">
        <v>2.7445475944773174</v>
      </c>
      <c r="IF420" s="394">
        <v>2.733311583682748</v>
      </c>
      <c r="IG420" s="394">
        <v>2.7221215724324495</v>
      </c>
      <c r="IH420" s="394">
        <v>2.7101961855147638</v>
      </c>
      <c r="II420" s="394">
        <v>2.6983230427196685</v>
      </c>
      <c r="IJ420" s="394">
        <v>2.6865019151700329</v>
      </c>
      <c r="IK420" s="394">
        <v>2.6747325749914168</v>
      </c>
      <c r="IL420" s="394">
        <v>2.6630147953076788</v>
      </c>
      <c r="IM420" s="394">
        <v>2.651199291873398</v>
      </c>
      <c r="IN420" s="394">
        <v>2.6394362125269035</v>
      </c>
      <c r="IO420" s="394">
        <v>2.6277253246682903</v>
      </c>
      <c r="IP420" s="394">
        <v>2.6160663967296727</v>
      </c>
      <c r="IQ420" s="394">
        <v>2.604459198170606</v>
      </c>
      <c r="IR420" s="394">
        <v>2.5925229372355836</v>
      </c>
      <c r="IS420" s="394">
        <v>2.5806413802963881</v>
      </c>
      <c r="IT420" s="394">
        <v>2.568814276644094</v>
      </c>
      <c r="IU420" s="394">
        <v>2.5570413767187765</v>
      </c>
      <c r="IV420" s="394">
        <v>2.5453224321042476</v>
      </c>
      <c r="IW420" s="394">
        <v>2.5447892723741292</v>
      </c>
      <c r="IX420" s="394">
        <v>2.5442562243231026</v>
      </c>
      <c r="IY420" s="394">
        <v>2.5437232879277745</v>
      </c>
      <c r="IZ420" s="394">
        <v>2.5431904631647573</v>
      </c>
      <c r="JA420" s="394">
        <v>2.5426577500106666</v>
      </c>
      <c r="JB420" s="394">
        <v>2.5426577500106666</v>
      </c>
      <c r="JC420" s="394">
        <v>2.5426577500106666</v>
      </c>
      <c r="JD420" s="394">
        <v>2.5426577500106666</v>
      </c>
      <c r="JE420" s="394">
        <v>2.5426577500106666</v>
      </c>
      <c r="JF420" s="394">
        <v>2.5426577500106666</v>
      </c>
      <c r="JG420" s="394">
        <v>2.5426577500106666</v>
      </c>
      <c r="JH420" s="394">
        <v>2.5426577500106666</v>
      </c>
      <c r="JI420" s="394">
        <v>2.5426577500106666</v>
      </c>
      <c r="JJ420" s="394">
        <v>2.5426577500106666</v>
      </c>
      <c r="JK420" s="394">
        <v>2.5426577500106666</v>
      </c>
      <c r="JL420" s="394">
        <v>2.5426577500106666</v>
      </c>
      <c r="JM420" s="394">
        <v>2.5426577500106666</v>
      </c>
      <c r="JN420" s="394">
        <v>2.5426577500106666</v>
      </c>
      <c r="JO420" s="394">
        <v>2.5426577500106666</v>
      </c>
      <c r="JP420" s="394">
        <v>2.5426577500106666</v>
      </c>
      <c r="JQ420" s="394">
        <v>2.5426577500106666</v>
      </c>
      <c r="JR420" s="394">
        <v>2.5426577500106666</v>
      </c>
      <c r="JS420" s="394">
        <v>2.5426577500106666</v>
      </c>
      <c r="JT420" s="394">
        <v>2.5426577500106666</v>
      </c>
      <c r="JU420" s="394">
        <v>2.5426577500106666</v>
      </c>
      <c r="JV420" s="394">
        <v>2.5426577500106666</v>
      </c>
      <c r="JW420" s="394">
        <v>2.5426577500106666</v>
      </c>
      <c r="JX420" s="394">
        <v>2.5426577500106666</v>
      </c>
      <c r="JY420" s="394">
        <v>2.5426577500106666</v>
      </c>
      <c r="JZ420" s="394">
        <v>2.5426577500106666</v>
      </c>
      <c r="KA420" s="394">
        <v>2.5426577500106666</v>
      </c>
      <c r="KB420" s="394">
        <v>2.5426577500106666</v>
      </c>
      <c r="KC420" s="394">
        <v>2.5426577500106666</v>
      </c>
    </row>
    <row r="421" spans="1:289" x14ac:dyDescent="0.25">
      <c r="A421" s="383">
        <v>412</v>
      </c>
      <c r="B421" s="384" t="s">
        <v>871</v>
      </c>
      <c r="C421" s="385" t="s">
        <v>142</v>
      </c>
      <c r="D421" s="385" t="s">
        <v>142</v>
      </c>
      <c r="E421" s="129">
        <v>2052</v>
      </c>
      <c r="F421" s="386">
        <v>1790.4997600000002</v>
      </c>
      <c r="G421" s="386">
        <v>1774.5975096217878</v>
      </c>
      <c r="H421" s="386">
        <v>1758.8364944298294</v>
      </c>
      <c r="I421" s="386">
        <v>1743.2154600495955</v>
      </c>
      <c r="J421" s="386">
        <v>1727.7331632472326</v>
      </c>
      <c r="K421" s="386">
        <v>1728.991010891958</v>
      </c>
      <c r="L421" s="386">
        <v>1730.2497742919231</v>
      </c>
      <c r="M421" s="386">
        <v>1731.5094541138287</v>
      </c>
      <c r="N421" s="386">
        <v>1732.7700510248605</v>
      </c>
      <c r="O421" s="386">
        <v>1734.0315656926905</v>
      </c>
      <c r="P421" s="386">
        <v>1735.313929938161</v>
      </c>
      <c r="Q421" s="386">
        <v>1736.5972425274165</v>
      </c>
      <c r="R421" s="386">
        <v>1737.8815041617831</v>
      </c>
      <c r="S421" s="386">
        <v>1739.1667155431062</v>
      </c>
      <c r="T421" s="386">
        <v>1740.45287737375</v>
      </c>
      <c r="U421" s="386">
        <v>1741.6109583331436</v>
      </c>
      <c r="V421" s="386">
        <v>1742.7698098687049</v>
      </c>
      <c r="W421" s="386">
        <v>1743.9294324931682</v>
      </c>
      <c r="X421" s="386">
        <v>1745.0898267196087</v>
      </c>
      <c r="Y421" s="386">
        <v>1746.2509930614424</v>
      </c>
      <c r="Z421" s="386">
        <v>1747.2737842382403</v>
      </c>
      <c r="AA421" s="386">
        <v>1748.2971744708416</v>
      </c>
      <c r="AB421" s="386">
        <v>1749.3211641101173</v>
      </c>
      <c r="AC421" s="386">
        <v>1750.3457535071439</v>
      </c>
      <c r="AD421" s="386">
        <v>1751.3709430132044</v>
      </c>
      <c r="AE421" s="386">
        <v>1752.7480078129461</v>
      </c>
      <c r="AF421" s="386">
        <v>1754.1261553687254</v>
      </c>
      <c r="AG421" s="386">
        <v>1755.5053865318898</v>
      </c>
      <c r="AH421" s="386">
        <v>1756.8857021544561</v>
      </c>
      <c r="AI421" s="386">
        <v>1758.2671030891113</v>
      </c>
      <c r="AJ421" s="386">
        <v>1759.5584169828871</v>
      </c>
      <c r="AK421" s="386">
        <v>1760.850679248824</v>
      </c>
      <c r="AL421" s="386">
        <v>1762.1438905834293</v>
      </c>
      <c r="AM421" s="386">
        <v>1763.4380516837223</v>
      </c>
      <c r="AN421" s="386">
        <v>1764.7331632472328</v>
      </c>
      <c r="AO421" s="387">
        <v>1764.7331632472328</v>
      </c>
      <c r="AP421" s="387">
        <v>1764.7331632472328</v>
      </c>
      <c r="AQ421" s="387">
        <v>1764.7331632472328</v>
      </c>
      <c r="AR421" s="387">
        <v>1764.7331632472328</v>
      </c>
      <c r="AS421" s="387">
        <v>1764.7331632472328</v>
      </c>
      <c r="AT421" s="387">
        <v>1764.7331632472328</v>
      </c>
      <c r="AU421" s="387">
        <v>1764.7331632472328</v>
      </c>
      <c r="AV421" s="387">
        <v>1764.7331632472328</v>
      </c>
      <c r="AW421" s="387">
        <v>1764.7331632472328</v>
      </c>
      <c r="AX421" s="387">
        <v>1764.7331632472328</v>
      </c>
      <c r="AY421" s="387">
        <v>1764.7331632472328</v>
      </c>
      <c r="AZ421" s="387">
        <v>1764.7331632472328</v>
      </c>
      <c r="BA421" s="387">
        <v>1764.7331632472328</v>
      </c>
      <c r="BB421" s="387">
        <v>1764.7331632472328</v>
      </c>
      <c r="BC421" s="387">
        <v>1764.7331632472328</v>
      </c>
      <c r="BD421" s="387">
        <v>1764.7331632472328</v>
      </c>
      <c r="BE421" s="387">
        <v>1764.7331632472328</v>
      </c>
      <c r="BF421" s="387">
        <v>1764.7331632472328</v>
      </c>
      <c r="BG421" s="387">
        <v>1764.7331632472328</v>
      </c>
      <c r="BH421" s="387">
        <v>1764.7331632472328</v>
      </c>
      <c r="BI421" s="387">
        <v>1764.7331632472328</v>
      </c>
      <c r="BJ421" s="387">
        <v>1764.7331632472328</v>
      </c>
      <c r="BK421" s="387">
        <v>1764.7331632472328</v>
      </c>
      <c r="BL421" s="387">
        <v>1764.7331632472328</v>
      </c>
      <c r="BM421" s="387">
        <v>1764.7331632472328</v>
      </c>
      <c r="BN421" s="387">
        <v>1764.7331632472328</v>
      </c>
      <c r="BO421" s="387">
        <v>1764.7331632472328</v>
      </c>
      <c r="BP421" s="387">
        <v>1764.7331632472328</v>
      </c>
      <c r="CA421" s="386">
        <v>5420</v>
      </c>
      <c r="CB421" s="386">
        <v>5371.8624917046</v>
      </c>
      <c r="CC421" s="386">
        <v>5324.1525147200655</v>
      </c>
      <c r="CD421" s="386">
        <v>5276.8662719445474</v>
      </c>
      <c r="CE421" s="386">
        <v>5230</v>
      </c>
      <c r="CF421" s="386">
        <v>5218.2049429166682</v>
      </c>
      <c r="CG421" s="386">
        <v>5206.4364868604107</v>
      </c>
      <c r="CH421" s="386">
        <v>5194.6945718387551</v>
      </c>
      <c r="CI421" s="386">
        <v>5182.9791379945273</v>
      </c>
      <c r="CJ421" s="386">
        <v>5171.2901256055475</v>
      </c>
      <c r="CK421" s="386">
        <v>5159.4523697898767</v>
      </c>
      <c r="CL421" s="386">
        <v>5147.6417121372078</v>
      </c>
      <c r="CM421" s="386">
        <v>5135.8580906163197</v>
      </c>
      <c r="CN421" s="386">
        <v>5124.1014433379905</v>
      </c>
      <c r="CO421" s="386">
        <v>5112.3717085546696</v>
      </c>
      <c r="CP421" s="386">
        <v>5097.9472940293217</v>
      </c>
      <c r="CQ421" s="386">
        <v>5083.563577588202</v>
      </c>
      <c r="CR421" s="386">
        <v>5069.2204444027975</v>
      </c>
      <c r="CS421" s="386">
        <v>5054.9177799685822</v>
      </c>
      <c r="CT421" s="386">
        <v>5040.6554701041014</v>
      </c>
      <c r="CU421" s="386">
        <v>5025.730091040984</v>
      </c>
      <c r="CV421" s="386">
        <v>5010.84890601999</v>
      </c>
      <c r="CW421" s="386">
        <v>4996.0117841825768</v>
      </c>
      <c r="CX421" s="386">
        <v>4981.2185950576741</v>
      </c>
      <c r="CY421" s="386">
        <v>4966.4692085605338</v>
      </c>
      <c r="CZ421" s="386">
        <v>4952.4173601673374</v>
      </c>
      <c r="DA421" s="386">
        <v>4938.4052692829418</v>
      </c>
      <c r="DB421" s="386">
        <v>4924.4328234196892</v>
      </c>
      <c r="DC421" s="386">
        <v>4910.499910408188</v>
      </c>
      <c r="DD421" s="386">
        <v>4896.6064183964127</v>
      </c>
      <c r="DE421" s="386">
        <v>4900.1265817875192</v>
      </c>
      <c r="DF421" s="386">
        <v>4903.6492758190816</v>
      </c>
      <c r="DG421" s="386">
        <v>4907.174502310374</v>
      </c>
      <c r="DH421" s="386">
        <v>4910.7022630819783</v>
      </c>
      <c r="DI421" s="386">
        <v>4914.2325599557871</v>
      </c>
      <c r="DJ421" s="387">
        <v>4914.2325599557871</v>
      </c>
      <c r="DK421" s="387">
        <v>4914.2325599557871</v>
      </c>
      <c r="DL421" s="387">
        <v>4914.2325599557871</v>
      </c>
      <c r="DM421" s="387">
        <v>4914.2325599557871</v>
      </c>
      <c r="DN421" s="387">
        <v>4914.2325599557871</v>
      </c>
      <c r="DO421" s="387">
        <v>4914.2325599557871</v>
      </c>
      <c r="DP421" s="387">
        <v>4914.2325599557871</v>
      </c>
      <c r="DQ421" s="387">
        <v>4914.2325599557871</v>
      </c>
      <c r="DR421" s="387">
        <v>4914.2325599557871</v>
      </c>
      <c r="DS421" s="387">
        <v>4914.2325599557871</v>
      </c>
      <c r="DT421" s="387">
        <v>4914.2325599557871</v>
      </c>
      <c r="DU421" s="387">
        <v>4914.2325599557871</v>
      </c>
      <c r="DV421" s="387">
        <v>4914.2325599557871</v>
      </c>
      <c r="DW421" s="387">
        <v>4914.2325599557871</v>
      </c>
      <c r="DX421" s="387">
        <v>4914.2325599557871</v>
      </c>
      <c r="DY421" s="387">
        <v>4914.2325599557871</v>
      </c>
      <c r="DZ421" s="387">
        <v>4914.2325599557871</v>
      </c>
      <c r="EA421" s="387">
        <v>4914.2325599557871</v>
      </c>
      <c r="EB421" s="387">
        <v>4914.2325599557871</v>
      </c>
      <c r="EC421" s="387">
        <v>4914.2325599557871</v>
      </c>
      <c r="ED421" s="387">
        <v>4914.2325599557871</v>
      </c>
      <c r="EE421" s="387">
        <v>4914.2325599557871</v>
      </c>
      <c r="EF421" s="387">
        <v>4914.2325599557871</v>
      </c>
      <c r="EG421" s="387">
        <v>4914.2325599557871</v>
      </c>
      <c r="EH421" s="387">
        <v>4914.2325599557871</v>
      </c>
      <c r="EI421" s="387">
        <v>4914.2325599557871</v>
      </c>
      <c r="EJ421" s="387">
        <v>4914.2325599557871</v>
      </c>
      <c r="EK421" s="387">
        <v>4914.2325599557871</v>
      </c>
      <c r="EY421" s="386">
        <v>1039</v>
      </c>
      <c r="EZ421" s="386">
        <v>1047</v>
      </c>
      <c r="FA421" s="386">
        <v>1055</v>
      </c>
      <c r="FB421" s="386">
        <v>1063</v>
      </c>
      <c r="FC421" s="386">
        <v>1069.5999999999999</v>
      </c>
      <c r="FD421" s="386">
        <v>1082</v>
      </c>
      <c r="FE421" s="386">
        <v>1095</v>
      </c>
      <c r="FF421" s="386">
        <v>1108</v>
      </c>
      <c r="FG421" s="386">
        <v>1121</v>
      </c>
      <c r="FH421" s="386">
        <v>1134</v>
      </c>
      <c r="FI421" s="386">
        <v>1146.9000000000001</v>
      </c>
      <c r="FJ421" s="386">
        <v>1157</v>
      </c>
      <c r="FK421" s="386">
        <v>1168</v>
      </c>
      <c r="FL421" s="386">
        <v>1179</v>
      </c>
      <c r="FM421" s="386">
        <v>1190</v>
      </c>
      <c r="FN421" s="386">
        <v>1201</v>
      </c>
      <c r="FO421" s="386">
        <v>1212</v>
      </c>
      <c r="FP421" s="386">
        <v>1223</v>
      </c>
      <c r="FQ421" s="386">
        <v>1234</v>
      </c>
      <c r="FR421" s="386">
        <v>1245</v>
      </c>
      <c r="FS421" s="386">
        <v>1256</v>
      </c>
      <c r="FT421" s="386">
        <v>1267</v>
      </c>
      <c r="FU421" s="386">
        <v>1278</v>
      </c>
      <c r="FV421" s="386">
        <v>1289</v>
      </c>
      <c r="FW421" s="386">
        <v>1300</v>
      </c>
      <c r="FX421" s="386">
        <v>1311</v>
      </c>
      <c r="FY421" s="386">
        <v>1322</v>
      </c>
      <c r="FZ421" s="386">
        <v>1333</v>
      </c>
      <c r="GA421" s="386">
        <v>1344</v>
      </c>
      <c r="GB421" s="386">
        <v>1355</v>
      </c>
      <c r="GC421" s="386">
        <v>1357.3999999999999</v>
      </c>
      <c r="GD421" s="387">
        <v>1357.3999999999999</v>
      </c>
      <c r="GE421" s="387">
        <v>1357.3999999999999</v>
      </c>
      <c r="GF421" s="387">
        <v>1357.3999999999999</v>
      </c>
      <c r="GG421" s="387">
        <v>1357.3999999999999</v>
      </c>
      <c r="GH421" s="387">
        <v>1357.3999999999999</v>
      </c>
      <c r="GI421" s="387">
        <v>1357.3999999999999</v>
      </c>
      <c r="GJ421" s="387">
        <v>1357.3999999999999</v>
      </c>
      <c r="GK421" s="387">
        <v>1357.3999999999999</v>
      </c>
      <c r="GL421" s="387">
        <v>1357.3999999999999</v>
      </c>
      <c r="GM421" s="387">
        <v>1357.3999999999999</v>
      </c>
      <c r="GN421" s="387">
        <v>1357.3999999999999</v>
      </c>
      <c r="GO421" s="387">
        <v>1357.3999999999999</v>
      </c>
      <c r="GP421" s="387">
        <v>1357.3999999999999</v>
      </c>
      <c r="GQ421" s="387">
        <v>1357.3999999999999</v>
      </c>
      <c r="GR421" s="387">
        <v>1357.3999999999999</v>
      </c>
      <c r="GS421" s="387">
        <v>1357.3999999999999</v>
      </c>
      <c r="GT421" s="387">
        <v>1357.3999999999999</v>
      </c>
      <c r="GU421" s="387">
        <v>1357.3999999999999</v>
      </c>
      <c r="GV421" s="387">
        <v>1357.3999999999999</v>
      </c>
      <c r="GW421" s="387">
        <v>1357.3999999999999</v>
      </c>
      <c r="GX421" s="387">
        <v>1357.3999999999999</v>
      </c>
      <c r="GY421" s="387">
        <v>1357.3999999999999</v>
      </c>
      <c r="GZ421" s="387">
        <v>1357.3999999999999</v>
      </c>
      <c r="HA421" s="387">
        <v>1357.3999999999999</v>
      </c>
      <c r="HB421" s="387">
        <v>1357.3999999999999</v>
      </c>
      <c r="HC421" s="387">
        <v>1357.3999999999999</v>
      </c>
      <c r="HD421" s="387">
        <v>1357.3999999999999</v>
      </c>
      <c r="HE421" s="387">
        <v>1357.3999999999999</v>
      </c>
      <c r="HS421" s="394">
        <v>3.027087811505766</v>
      </c>
      <c r="HT421" s="394">
        <v>3.027087811505766</v>
      </c>
      <c r="HU421" s="394">
        <v>3.027087811505766</v>
      </c>
      <c r="HV421" s="394">
        <v>3.027087811505766</v>
      </c>
      <c r="HW421" s="394">
        <v>3.027087811505766</v>
      </c>
      <c r="HX421" s="394">
        <v>3.0180636625893631</v>
      </c>
      <c r="HY421" s="394">
        <v>3.009066415853781</v>
      </c>
      <c r="HZ421" s="394">
        <v>3.0000959911000624</v>
      </c>
      <c r="IA421" s="394">
        <v>2.991152308368334</v>
      </c>
      <c r="IB421" s="394">
        <v>2.9822352879370921</v>
      </c>
      <c r="IC421" s="394">
        <v>2.9732097926360432</v>
      </c>
      <c r="ID421" s="394">
        <v>2.9642116122707938</v>
      </c>
      <c r="IE421" s="394">
        <v>2.955240664174887</v>
      </c>
      <c r="IF421" s="394">
        <v>2.9462968659320499</v>
      </c>
      <c r="IG421" s="394">
        <v>2.9373801353754341</v>
      </c>
      <c r="IH421" s="394">
        <v>2.9271447045260048</v>
      </c>
      <c r="II421" s="394">
        <v>2.9169449394875522</v>
      </c>
      <c r="IJ421" s="394">
        <v>2.9067807159809811</v>
      </c>
      <c r="IK421" s="394">
        <v>2.8966519101602546</v>
      </c>
      <c r="IL421" s="394">
        <v>2.8865583986108829</v>
      </c>
      <c r="IM421" s="394">
        <v>2.8763266159985648</v>
      </c>
      <c r="IN421" s="394">
        <v>2.8661311012738024</v>
      </c>
      <c r="IO421" s="394">
        <v>2.8559717258803397</v>
      </c>
      <c r="IP421" s="394">
        <v>2.8458483617176062</v>
      </c>
      <c r="IQ421" s="394">
        <v>2.835760881139096</v>
      </c>
      <c r="IR421" s="394">
        <v>2.8255158973747134</v>
      </c>
      <c r="IS421" s="394">
        <v>2.8153079264956666</v>
      </c>
      <c r="IT421" s="394">
        <v>2.805136834782497</v>
      </c>
      <c r="IU421" s="394">
        <v>2.7950024889988447</v>
      </c>
      <c r="IV421" s="394">
        <v>2.7849047563897043</v>
      </c>
      <c r="IW421" s="394">
        <v>2.7848615507689485</v>
      </c>
      <c r="IX421" s="394">
        <v>2.7848183458184939</v>
      </c>
      <c r="IY421" s="394">
        <v>2.7847751415383306</v>
      </c>
      <c r="IZ421" s="394">
        <v>2.7847319379284476</v>
      </c>
      <c r="JA421" s="394">
        <v>2.7846887349888378</v>
      </c>
      <c r="JB421" s="394">
        <v>2.7846887349888378</v>
      </c>
      <c r="JC421" s="394">
        <v>2.7846887349888378</v>
      </c>
      <c r="JD421" s="394">
        <v>2.7846887349888378</v>
      </c>
      <c r="JE421" s="394">
        <v>2.7846887349888378</v>
      </c>
      <c r="JF421" s="394">
        <v>2.7846887349888378</v>
      </c>
      <c r="JG421" s="394">
        <v>2.7846887349888378</v>
      </c>
      <c r="JH421" s="394">
        <v>2.7846887349888378</v>
      </c>
      <c r="JI421" s="394">
        <v>2.7846887349888378</v>
      </c>
      <c r="JJ421" s="394">
        <v>2.7846887349888378</v>
      </c>
      <c r="JK421" s="394">
        <v>2.7846887349888378</v>
      </c>
      <c r="JL421" s="394">
        <v>2.7846887349888378</v>
      </c>
      <c r="JM421" s="394">
        <v>2.7846887349888378</v>
      </c>
      <c r="JN421" s="394">
        <v>2.7846887349888378</v>
      </c>
      <c r="JO421" s="394">
        <v>2.7846887349888378</v>
      </c>
      <c r="JP421" s="394">
        <v>2.7846887349888378</v>
      </c>
      <c r="JQ421" s="394">
        <v>2.7846887349888378</v>
      </c>
      <c r="JR421" s="394">
        <v>2.7846887349888378</v>
      </c>
      <c r="JS421" s="394">
        <v>2.7846887349888378</v>
      </c>
      <c r="JT421" s="394">
        <v>2.7846887349888378</v>
      </c>
      <c r="JU421" s="394">
        <v>2.7846887349888378</v>
      </c>
      <c r="JV421" s="394">
        <v>2.7846887349888378</v>
      </c>
      <c r="JW421" s="394">
        <v>2.7846887349888378</v>
      </c>
      <c r="JX421" s="394">
        <v>2.7846887349888378</v>
      </c>
      <c r="JY421" s="394">
        <v>2.7846887349888378</v>
      </c>
      <c r="JZ421" s="394">
        <v>2.7846887349888378</v>
      </c>
      <c r="KA421" s="394">
        <v>2.7846887349888378</v>
      </c>
      <c r="KB421" s="394">
        <v>2.7846887349888378</v>
      </c>
      <c r="KC421" s="394">
        <v>2.7846887349888378</v>
      </c>
    </row>
    <row r="422" spans="1:289" x14ac:dyDescent="0.25">
      <c r="A422" s="383">
        <v>413</v>
      </c>
      <c r="B422" s="384" t="s">
        <v>871</v>
      </c>
      <c r="C422" s="385" t="s">
        <v>142</v>
      </c>
      <c r="D422" s="385" t="s">
        <v>142</v>
      </c>
      <c r="E422" s="129">
        <v>2052</v>
      </c>
      <c r="F422" s="386">
        <v>751.20062000000007</v>
      </c>
      <c r="G422" s="386">
        <v>746.0255660098378</v>
      </c>
      <c r="H422" s="386">
        <v>740.88616319339405</v>
      </c>
      <c r="I422" s="386">
        <v>735.78216594817081</v>
      </c>
      <c r="J422" s="386">
        <v>730.71333036363649</v>
      </c>
      <c r="K422" s="386">
        <v>733.38109794123511</v>
      </c>
      <c r="L422" s="386">
        <v>736.05860529440963</v>
      </c>
      <c r="M422" s="386">
        <v>738.74588798219054</v>
      </c>
      <c r="N422" s="386">
        <v>741.44298169343085</v>
      </c>
      <c r="O422" s="386">
        <v>744.14992224727996</v>
      </c>
      <c r="P422" s="386">
        <v>746.86972777836797</v>
      </c>
      <c r="Q422" s="386">
        <v>749.59947397047847</v>
      </c>
      <c r="R422" s="386">
        <v>752.33919715589332</v>
      </c>
      <c r="S422" s="386">
        <v>755.08893379968606</v>
      </c>
      <c r="T422" s="386">
        <v>757.84872050020692</v>
      </c>
      <c r="U422" s="386">
        <v>760.34025894036483</v>
      </c>
      <c r="V422" s="386">
        <v>762.83998867732237</v>
      </c>
      <c r="W422" s="386">
        <v>765.34793664116501</v>
      </c>
      <c r="X422" s="386">
        <v>767.86412985051481</v>
      </c>
      <c r="Y422" s="386">
        <v>770.38859541282159</v>
      </c>
      <c r="Z422" s="386">
        <v>772.60990867938449</v>
      </c>
      <c r="AA422" s="386">
        <v>774.83762680793211</v>
      </c>
      <c r="AB422" s="386">
        <v>777.07176826603393</v>
      </c>
      <c r="AC422" s="386">
        <v>779.31235157450817</v>
      </c>
      <c r="AD422" s="386">
        <v>781.5593953075753</v>
      </c>
      <c r="AE422" s="386">
        <v>784.54572003962107</v>
      </c>
      <c r="AF422" s="386">
        <v>787.54345546605396</v>
      </c>
      <c r="AG422" s="386">
        <v>790.55264518693696</v>
      </c>
      <c r="AH422" s="386">
        <v>793.57333296892807</v>
      </c>
      <c r="AI422" s="386">
        <v>796.60556274591738</v>
      </c>
      <c r="AJ422" s="386">
        <v>799.40733833966317</v>
      </c>
      <c r="AK422" s="386">
        <v>802.21896817852701</v>
      </c>
      <c r="AL422" s="386">
        <v>805.04048692129709</v>
      </c>
      <c r="AM422" s="386">
        <v>807.87192934866152</v>
      </c>
      <c r="AN422" s="386">
        <v>810.71333036363728</v>
      </c>
      <c r="AO422" s="387">
        <v>810.71333036363728</v>
      </c>
      <c r="AP422" s="387">
        <v>810.71333036363728</v>
      </c>
      <c r="AQ422" s="387">
        <v>810.71333036363728</v>
      </c>
      <c r="AR422" s="387">
        <v>810.71333036363728</v>
      </c>
      <c r="AS422" s="387">
        <v>810.71333036363728</v>
      </c>
      <c r="AT422" s="387">
        <v>810.71333036363728</v>
      </c>
      <c r="AU422" s="387">
        <v>810.71333036363728</v>
      </c>
      <c r="AV422" s="387">
        <v>810.71333036363728</v>
      </c>
      <c r="AW422" s="387">
        <v>810.71333036363728</v>
      </c>
      <c r="AX422" s="387">
        <v>810.71333036363728</v>
      </c>
      <c r="AY422" s="387">
        <v>810.71333036363728</v>
      </c>
      <c r="AZ422" s="387">
        <v>810.71333036363728</v>
      </c>
      <c r="BA422" s="387">
        <v>810.71333036363728</v>
      </c>
      <c r="BB422" s="387">
        <v>810.71333036363728</v>
      </c>
      <c r="BC422" s="387">
        <v>810.71333036363728</v>
      </c>
      <c r="BD422" s="387">
        <v>810.71333036363728</v>
      </c>
      <c r="BE422" s="387">
        <v>810.71333036363728</v>
      </c>
      <c r="BF422" s="387">
        <v>810.71333036363728</v>
      </c>
      <c r="BG422" s="387">
        <v>810.71333036363728</v>
      </c>
      <c r="BH422" s="387">
        <v>810.71333036363728</v>
      </c>
      <c r="BI422" s="387">
        <v>810.71333036363728</v>
      </c>
      <c r="BJ422" s="387">
        <v>810.71333036363728</v>
      </c>
      <c r="BK422" s="387">
        <v>810.71333036363728</v>
      </c>
      <c r="BL422" s="387">
        <v>810.71333036363728</v>
      </c>
      <c r="BM422" s="387">
        <v>810.71333036363728</v>
      </c>
      <c r="BN422" s="387">
        <v>810.71333036363728</v>
      </c>
      <c r="BO422" s="387">
        <v>810.71333036363728</v>
      </c>
      <c r="BP422" s="387">
        <v>810.71333036363728</v>
      </c>
      <c r="CA422" s="386">
        <v>2200</v>
      </c>
      <c r="CB422" s="386">
        <v>2184.8441035919845</v>
      </c>
      <c r="CC422" s="386">
        <v>2169.7926168184831</v>
      </c>
      <c r="CD422" s="386">
        <v>2154.8448203969479</v>
      </c>
      <c r="CE422" s="386">
        <v>2140</v>
      </c>
      <c r="CF422" s="386">
        <v>2142.4556141508751</v>
      </c>
      <c r="CG422" s="386">
        <v>2144.9140460778522</v>
      </c>
      <c r="CH422" s="386">
        <v>2147.3752990142816</v>
      </c>
      <c r="CI422" s="386">
        <v>2149.8393761972252</v>
      </c>
      <c r="CJ422" s="386">
        <v>2152.3062808674576</v>
      </c>
      <c r="CK422" s="386">
        <v>2154.7186498055744</v>
      </c>
      <c r="CL422" s="386">
        <v>2157.1337225985958</v>
      </c>
      <c r="CM422" s="386">
        <v>2159.5515022770828</v>
      </c>
      <c r="CN422" s="386">
        <v>2161.9719918749929</v>
      </c>
      <c r="CO422" s="386">
        <v>2164.395194429685</v>
      </c>
      <c r="CP422" s="386">
        <v>2164.7947205914211</v>
      </c>
      <c r="CQ422" s="386">
        <v>2165.1943205017747</v>
      </c>
      <c r="CR422" s="386">
        <v>2165.5939941743595</v>
      </c>
      <c r="CS422" s="386">
        <v>2165.9937416227913</v>
      </c>
      <c r="CT422" s="386">
        <v>2166.3935628606878</v>
      </c>
      <c r="CU422" s="386">
        <v>2165.8298047579374</v>
      </c>
      <c r="CV422" s="386">
        <v>2165.266193361309</v>
      </c>
      <c r="CW422" s="386">
        <v>2164.7027286326256</v>
      </c>
      <c r="CX422" s="386">
        <v>2164.1394105337199</v>
      </c>
      <c r="CY422" s="386">
        <v>2163.5762390264335</v>
      </c>
      <c r="CZ422" s="386">
        <v>2164.897791088667</v>
      </c>
      <c r="DA422" s="386">
        <v>2166.2201503791471</v>
      </c>
      <c r="DB422" s="386">
        <v>2167.5433173909432</v>
      </c>
      <c r="DC422" s="386">
        <v>2168.8672926174263</v>
      </c>
      <c r="DD422" s="386">
        <v>2170.1920765522691</v>
      </c>
      <c r="DE422" s="386">
        <v>2177.7103692865635</v>
      </c>
      <c r="DF422" s="386">
        <v>2185.2547079760752</v>
      </c>
      <c r="DG422" s="386">
        <v>2192.8251828529628</v>
      </c>
      <c r="DH422" s="386">
        <v>2200.42188446198</v>
      </c>
      <c r="DI422" s="386">
        <v>2208.0449036615582</v>
      </c>
      <c r="DJ422" s="387">
        <v>2208.0449036615582</v>
      </c>
      <c r="DK422" s="387">
        <v>2208.0449036615582</v>
      </c>
      <c r="DL422" s="387">
        <v>2208.0449036615582</v>
      </c>
      <c r="DM422" s="387">
        <v>2208.0449036615582</v>
      </c>
      <c r="DN422" s="387">
        <v>2208.0449036615582</v>
      </c>
      <c r="DO422" s="387">
        <v>2208.0449036615582</v>
      </c>
      <c r="DP422" s="387">
        <v>2208.0449036615582</v>
      </c>
      <c r="DQ422" s="387">
        <v>2208.0449036615582</v>
      </c>
      <c r="DR422" s="387">
        <v>2208.0449036615582</v>
      </c>
      <c r="DS422" s="387">
        <v>2208.0449036615582</v>
      </c>
      <c r="DT422" s="387">
        <v>2208.0449036615582</v>
      </c>
      <c r="DU422" s="387">
        <v>2208.0449036615582</v>
      </c>
      <c r="DV422" s="387">
        <v>2208.0449036615582</v>
      </c>
      <c r="DW422" s="387">
        <v>2208.0449036615582</v>
      </c>
      <c r="DX422" s="387">
        <v>2208.0449036615582</v>
      </c>
      <c r="DY422" s="387">
        <v>2208.0449036615582</v>
      </c>
      <c r="DZ422" s="387">
        <v>2208.0449036615582</v>
      </c>
      <c r="EA422" s="387">
        <v>2208.0449036615582</v>
      </c>
      <c r="EB422" s="387">
        <v>2208.0449036615582</v>
      </c>
      <c r="EC422" s="387">
        <v>2208.0449036615582</v>
      </c>
      <c r="ED422" s="387">
        <v>2208.0449036615582</v>
      </c>
      <c r="EE422" s="387">
        <v>2208.0449036615582</v>
      </c>
      <c r="EF422" s="387">
        <v>2208.0449036615582</v>
      </c>
      <c r="EG422" s="387">
        <v>2208.0449036615582</v>
      </c>
      <c r="EH422" s="387">
        <v>2208.0449036615582</v>
      </c>
      <c r="EI422" s="387">
        <v>2208.0449036615582</v>
      </c>
      <c r="EJ422" s="387">
        <v>2208.0449036615582</v>
      </c>
      <c r="EK422" s="387">
        <v>2208.0449036615582</v>
      </c>
      <c r="EY422" s="386">
        <v>565</v>
      </c>
      <c r="EZ422" s="386">
        <v>572</v>
      </c>
      <c r="FA422" s="386">
        <v>579</v>
      </c>
      <c r="FB422" s="386">
        <v>586</v>
      </c>
      <c r="FC422" s="386">
        <v>593.6</v>
      </c>
      <c r="FD422" s="386">
        <v>603</v>
      </c>
      <c r="FE422" s="386">
        <v>612</v>
      </c>
      <c r="FF422" s="386">
        <v>621</v>
      </c>
      <c r="FG422" s="386">
        <v>630</v>
      </c>
      <c r="FH422" s="386">
        <v>639</v>
      </c>
      <c r="FI422" s="386">
        <v>648.59999999999991</v>
      </c>
      <c r="FJ422" s="386">
        <v>657</v>
      </c>
      <c r="FK422" s="386">
        <v>666</v>
      </c>
      <c r="FL422" s="386">
        <v>675</v>
      </c>
      <c r="FM422" s="386">
        <v>684</v>
      </c>
      <c r="FN422" s="386">
        <v>693</v>
      </c>
      <c r="FO422" s="386">
        <v>702</v>
      </c>
      <c r="FP422" s="386">
        <v>711</v>
      </c>
      <c r="FQ422" s="386">
        <v>720</v>
      </c>
      <c r="FR422" s="386">
        <v>729</v>
      </c>
      <c r="FS422" s="386">
        <v>738</v>
      </c>
      <c r="FT422" s="386">
        <v>747</v>
      </c>
      <c r="FU422" s="386">
        <v>756</v>
      </c>
      <c r="FV422" s="386">
        <v>765</v>
      </c>
      <c r="FW422" s="386">
        <v>774</v>
      </c>
      <c r="FX422" s="386">
        <v>783</v>
      </c>
      <c r="FY422" s="386">
        <v>792</v>
      </c>
      <c r="FZ422" s="386">
        <v>801</v>
      </c>
      <c r="GA422" s="386">
        <v>810</v>
      </c>
      <c r="GB422" s="386">
        <v>819</v>
      </c>
      <c r="GC422" s="386">
        <v>819.2</v>
      </c>
      <c r="GD422" s="387">
        <v>819.2</v>
      </c>
      <c r="GE422" s="387">
        <v>819.2</v>
      </c>
      <c r="GF422" s="387">
        <v>819.2</v>
      </c>
      <c r="GG422" s="387">
        <v>819.2</v>
      </c>
      <c r="GH422" s="387">
        <v>819.2</v>
      </c>
      <c r="GI422" s="387">
        <v>819.2</v>
      </c>
      <c r="GJ422" s="387">
        <v>819.2</v>
      </c>
      <c r="GK422" s="387">
        <v>819.2</v>
      </c>
      <c r="GL422" s="387">
        <v>819.2</v>
      </c>
      <c r="GM422" s="387">
        <v>819.2</v>
      </c>
      <c r="GN422" s="387">
        <v>819.2</v>
      </c>
      <c r="GO422" s="387">
        <v>819.2</v>
      </c>
      <c r="GP422" s="387">
        <v>819.2</v>
      </c>
      <c r="GQ422" s="387">
        <v>819.2</v>
      </c>
      <c r="GR422" s="387">
        <v>819.2</v>
      </c>
      <c r="GS422" s="387">
        <v>819.2</v>
      </c>
      <c r="GT422" s="387">
        <v>819.2</v>
      </c>
      <c r="GU422" s="387">
        <v>819.2</v>
      </c>
      <c r="GV422" s="387">
        <v>819.2</v>
      </c>
      <c r="GW422" s="387">
        <v>819.2</v>
      </c>
      <c r="GX422" s="387">
        <v>819.2</v>
      </c>
      <c r="GY422" s="387">
        <v>819.2</v>
      </c>
      <c r="GZ422" s="387">
        <v>819.2</v>
      </c>
      <c r="HA422" s="387">
        <v>819.2</v>
      </c>
      <c r="HB422" s="387">
        <v>819.2</v>
      </c>
      <c r="HC422" s="387">
        <v>819.2</v>
      </c>
      <c r="HD422" s="387">
        <v>819.2</v>
      </c>
      <c r="HE422" s="387">
        <v>819.2</v>
      </c>
      <c r="HS422" s="394">
        <v>2.9286450801917598</v>
      </c>
      <c r="HT422" s="394">
        <v>2.9286450801917598</v>
      </c>
      <c r="HU422" s="394">
        <v>2.9286450801917603</v>
      </c>
      <c r="HV422" s="394">
        <v>2.9286450801917603</v>
      </c>
      <c r="HW422" s="394">
        <v>2.9286450801917598</v>
      </c>
      <c r="HX422" s="394">
        <v>2.9213401056629733</v>
      </c>
      <c r="HY422" s="394">
        <v>2.9140533520696041</v>
      </c>
      <c r="HZ422" s="394">
        <v>2.9067847739628299</v>
      </c>
      <c r="IA422" s="394">
        <v>2.8995343260071924</v>
      </c>
      <c r="IB422" s="394">
        <v>2.8923019629803166</v>
      </c>
      <c r="IC422" s="394">
        <v>2.8849993106762826</v>
      </c>
      <c r="ID422" s="394">
        <v>2.8777150965337395</v>
      </c>
      <c r="IE422" s="394">
        <v>2.8704492739989447</v>
      </c>
      <c r="IF422" s="394">
        <v>2.8632017966356957</v>
      </c>
      <c r="IG422" s="394">
        <v>2.8559726181250364</v>
      </c>
      <c r="IH422" s="394">
        <v>2.8471394157246785</v>
      </c>
      <c r="II422" s="394">
        <v>2.8383335334268134</v>
      </c>
      <c r="IJ422" s="394">
        <v>2.8295548867334346</v>
      </c>
      <c r="IK422" s="394">
        <v>2.8208033914078778</v>
      </c>
      <c r="IL422" s="394">
        <v>2.8120789634740126</v>
      </c>
      <c r="IM422" s="394">
        <v>2.8032643387398068</v>
      </c>
      <c r="IN422" s="394">
        <v>2.7944773439584631</v>
      </c>
      <c r="IO422" s="394">
        <v>2.7857178925222903</v>
      </c>
      <c r="IP422" s="394">
        <v>2.7769858980950746</v>
      </c>
      <c r="IQ422" s="394">
        <v>2.7682812746112258</v>
      </c>
      <c r="IR422" s="394">
        <v>2.7594284638750377</v>
      </c>
      <c r="IS422" s="394">
        <v>2.7506039639390023</v>
      </c>
      <c r="IT422" s="394">
        <v>2.7418076842667425</v>
      </c>
      <c r="IU422" s="394">
        <v>2.7330395346114122</v>
      </c>
      <c r="IV422" s="394">
        <v>2.724299425014769</v>
      </c>
      <c r="IW422" s="394">
        <v>2.7241560901974959</v>
      </c>
      <c r="IX422" s="394">
        <v>2.7240127629215634</v>
      </c>
      <c r="IY422" s="394">
        <v>2.7238694431865751</v>
      </c>
      <c r="IZ422" s="394">
        <v>2.7237261309921332</v>
      </c>
      <c r="JA422" s="394">
        <v>2.7235828263378399</v>
      </c>
      <c r="JB422" s="394">
        <v>2.7235828263378399</v>
      </c>
      <c r="JC422" s="394">
        <v>2.7235828263378399</v>
      </c>
      <c r="JD422" s="394">
        <v>2.7235828263378399</v>
      </c>
      <c r="JE422" s="394">
        <v>2.7235828263378399</v>
      </c>
      <c r="JF422" s="394">
        <v>2.7235828263378399</v>
      </c>
      <c r="JG422" s="394">
        <v>2.7235828263378399</v>
      </c>
      <c r="JH422" s="394">
        <v>2.7235828263378399</v>
      </c>
      <c r="JI422" s="394">
        <v>2.7235828263378399</v>
      </c>
      <c r="JJ422" s="394">
        <v>2.7235828263378399</v>
      </c>
      <c r="JK422" s="394">
        <v>2.7235828263378399</v>
      </c>
      <c r="JL422" s="394">
        <v>2.7235828263378399</v>
      </c>
      <c r="JM422" s="394">
        <v>2.7235828263378399</v>
      </c>
      <c r="JN422" s="394">
        <v>2.7235828263378399</v>
      </c>
      <c r="JO422" s="394">
        <v>2.7235828263378399</v>
      </c>
      <c r="JP422" s="394">
        <v>2.7235828263378399</v>
      </c>
      <c r="JQ422" s="394">
        <v>2.7235828263378399</v>
      </c>
      <c r="JR422" s="394">
        <v>2.7235828263378399</v>
      </c>
      <c r="JS422" s="394">
        <v>2.7235828263378399</v>
      </c>
      <c r="JT422" s="394">
        <v>2.7235828263378399</v>
      </c>
      <c r="JU422" s="394">
        <v>2.7235828263378399</v>
      </c>
      <c r="JV422" s="394">
        <v>2.7235828263378399</v>
      </c>
      <c r="JW422" s="394">
        <v>2.7235828263378399</v>
      </c>
      <c r="JX422" s="394">
        <v>2.7235828263378399</v>
      </c>
      <c r="JY422" s="394">
        <v>2.7235828263378399</v>
      </c>
      <c r="JZ422" s="394">
        <v>2.7235828263378399</v>
      </c>
      <c r="KA422" s="394">
        <v>2.7235828263378399</v>
      </c>
      <c r="KB422" s="394">
        <v>2.7235828263378399</v>
      </c>
      <c r="KC422" s="394">
        <v>2.7235828263378399</v>
      </c>
    </row>
    <row r="423" spans="1:289" x14ac:dyDescent="0.25">
      <c r="A423" s="383">
        <v>414</v>
      </c>
      <c r="B423" s="384" t="s">
        <v>871</v>
      </c>
      <c r="C423" s="385" t="s">
        <v>142</v>
      </c>
      <c r="D423" s="385" t="s">
        <v>142</v>
      </c>
      <c r="E423" s="129">
        <v>2052</v>
      </c>
      <c r="F423" s="386">
        <v>637.11221999999998</v>
      </c>
      <c r="G423" s="386">
        <v>633.65891007743357</v>
      </c>
      <c r="H423" s="386">
        <v>630.22431797104923</v>
      </c>
      <c r="I423" s="386">
        <v>626.8083422255329</v>
      </c>
      <c r="J423" s="386">
        <v>623.41088193548387</v>
      </c>
      <c r="K423" s="386">
        <v>624.8320256828822</v>
      </c>
      <c r="L423" s="386">
        <v>626.25640910672712</v>
      </c>
      <c r="M423" s="386">
        <v>627.68403959226987</v>
      </c>
      <c r="N423" s="386">
        <v>629.11492454159713</v>
      </c>
      <c r="O423" s="386">
        <v>630.54907137366945</v>
      </c>
      <c r="P423" s="386">
        <v>631.99789539392418</v>
      </c>
      <c r="Q423" s="386">
        <v>633.45004840336776</v>
      </c>
      <c r="R423" s="386">
        <v>634.90553805107902</v>
      </c>
      <c r="S423" s="386">
        <v>636.36437200371199</v>
      </c>
      <c r="T423" s="386">
        <v>637.82655794553693</v>
      </c>
      <c r="U423" s="386">
        <v>639.1058075216331</v>
      </c>
      <c r="V423" s="386">
        <v>640.38762281008087</v>
      </c>
      <c r="W423" s="386">
        <v>641.67200895677206</v>
      </c>
      <c r="X423" s="386">
        <v>642.9589711179193</v>
      </c>
      <c r="Y423" s="386">
        <v>644.24851446007642</v>
      </c>
      <c r="Z423" s="386">
        <v>645.3617406084478</v>
      </c>
      <c r="AA423" s="386">
        <v>646.47689035063377</v>
      </c>
      <c r="AB423" s="386">
        <v>647.59396701049889</v>
      </c>
      <c r="AC423" s="386">
        <v>648.71297391765154</v>
      </c>
      <c r="AD423" s="386">
        <v>649.83391440745322</v>
      </c>
      <c r="AE423" s="386">
        <v>651.33161162121587</v>
      </c>
      <c r="AF423" s="386">
        <v>652.83276063534538</v>
      </c>
      <c r="AG423" s="386">
        <v>654.33736940533868</v>
      </c>
      <c r="AH423" s="386">
        <v>655.84544590502821</v>
      </c>
      <c r="AI423" s="386">
        <v>657.35699812662438</v>
      </c>
      <c r="AJ423" s="386">
        <v>658.76175815090346</v>
      </c>
      <c r="AK423" s="386">
        <v>660.16952012196555</v>
      </c>
      <c r="AL423" s="386">
        <v>661.58029045491674</v>
      </c>
      <c r="AM423" s="386">
        <v>662.99407557857194</v>
      </c>
      <c r="AN423" s="386">
        <v>664.41088193548433</v>
      </c>
      <c r="AO423" s="387">
        <v>664.41088193548433</v>
      </c>
      <c r="AP423" s="387">
        <v>664.41088193548433</v>
      </c>
      <c r="AQ423" s="387">
        <v>664.41088193548433</v>
      </c>
      <c r="AR423" s="387">
        <v>664.41088193548433</v>
      </c>
      <c r="AS423" s="387">
        <v>664.41088193548433</v>
      </c>
      <c r="AT423" s="387">
        <v>664.41088193548433</v>
      </c>
      <c r="AU423" s="387">
        <v>664.41088193548433</v>
      </c>
      <c r="AV423" s="387">
        <v>664.41088193548433</v>
      </c>
      <c r="AW423" s="387">
        <v>664.41088193548433</v>
      </c>
      <c r="AX423" s="387">
        <v>664.41088193548433</v>
      </c>
      <c r="AY423" s="387">
        <v>664.41088193548433</v>
      </c>
      <c r="AZ423" s="387">
        <v>664.41088193548433</v>
      </c>
      <c r="BA423" s="387">
        <v>664.41088193548433</v>
      </c>
      <c r="BB423" s="387">
        <v>664.41088193548433</v>
      </c>
      <c r="BC423" s="387">
        <v>664.41088193548433</v>
      </c>
      <c r="BD423" s="387">
        <v>664.41088193548433</v>
      </c>
      <c r="BE423" s="387">
        <v>664.41088193548433</v>
      </c>
      <c r="BF423" s="387">
        <v>664.41088193548433</v>
      </c>
      <c r="BG423" s="387">
        <v>664.41088193548433</v>
      </c>
      <c r="BH423" s="387">
        <v>664.41088193548433</v>
      </c>
      <c r="BI423" s="387">
        <v>664.41088193548433</v>
      </c>
      <c r="BJ423" s="387">
        <v>664.41088193548433</v>
      </c>
      <c r="BK423" s="387">
        <v>664.41088193548433</v>
      </c>
      <c r="BL423" s="387">
        <v>664.41088193548433</v>
      </c>
      <c r="BM423" s="387">
        <v>664.41088193548433</v>
      </c>
      <c r="BN423" s="387">
        <v>664.41088193548433</v>
      </c>
      <c r="BO423" s="387">
        <v>664.41088193548433</v>
      </c>
      <c r="BP423" s="387">
        <v>664.41088193548433</v>
      </c>
      <c r="CA423" s="386">
        <v>1860.0000000000002</v>
      </c>
      <c r="CB423" s="386">
        <v>1849.9183279580268</v>
      </c>
      <c r="CC423" s="386">
        <v>1839.8913011371083</v>
      </c>
      <c r="CD423" s="386">
        <v>1829.9186233462781</v>
      </c>
      <c r="CE423" s="386">
        <v>1820</v>
      </c>
      <c r="CF423" s="386">
        <v>1826.510046744542</v>
      </c>
      <c r="CG423" s="386">
        <v>1833.0433795927192</v>
      </c>
      <c r="CH423" s="386">
        <v>1839.6000818377313</v>
      </c>
      <c r="CI423" s="386">
        <v>1846.180237070713</v>
      </c>
      <c r="CJ423" s="386">
        <v>1852.7839291818002</v>
      </c>
      <c r="CK423" s="386">
        <v>1859.4294700418122</v>
      </c>
      <c r="CL423" s="386">
        <v>1866.0988470397713</v>
      </c>
      <c r="CM423" s="386">
        <v>1872.7921456708214</v>
      </c>
      <c r="CN423" s="386">
        <v>1879.5094517367593</v>
      </c>
      <c r="CO423" s="386">
        <v>1886.2508513471341</v>
      </c>
      <c r="CP423" s="386">
        <v>1890.0041736349121</v>
      </c>
      <c r="CQ423" s="386">
        <v>1893.7649644034523</v>
      </c>
      <c r="CR423" s="386">
        <v>1897.5332385137765</v>
      </c>
      <c r="CS423" s="386">
        <v>1901.3090108564777</v>
      </c>
      <c r="CT423" s="386">
        <v>1905.092296351778</v>
      </c>
      <c r="CU423" s="386">
        <v>1908.3584902516602</v>
      </c>
      <c r="CV423" s="386">
        <v>1911.6302838920967</v>
      </c>
      <c r="CW423" s="386">
        <v>1914.9076868735874</v>
      </c>
      <c r="CX423" s="386">
        <v>1918.190708813092</v>
      </c>
      <c r="CY423" s="386">
        <v>1921.4793593440577</v>
      </c>
      <c r="CZ423" s="386">
        <v>1925.8736253862189</v>
      </c>
      <c r="DA423" s="386">
        <v>1930.2779407551948</v>
      </c>
      <c r="DB423" s="386">
        <v>1934.692328432973</v>
      </c>
      <c r="DC423" s="386">
        <v>1939.1168114540997</v>
      </c>
      <c r="DD423" s="386">
        <v>1943.5514129057995</v>
      </c>
      <c r="DE423" s="386">
        <v>1947.6729876486488</v>
      </c>
      <c r="DF423" s="386">
        <v>1951.8033027717361</v>
      </c>
      <c r="DG423" s="386">
        <v>1955.9423768102697</v>
      </c>
      <c r="DH423" s="386">
        <v>1960.0902283387647</v>
      </c>
      <c r="DI423" s="386">
        <v>1964.2468759711253</v>
      </c>
      <c r="DJ423" s="387">
        <v>1964.2468759711253</v>
      </c>
      <c r="DK423" s="387">
        <v>1964.2468759711253</v>
      </c>
      <c r="DL423" s="387">
        <v>1964.2468759711253</v>
      </c>
      <c r="DM423" s="387">
        <v>1964.2468759711253</v>
      </c>
      <c r="DN423" s="387">
        <v>1964.2468759711253</v>
      </c>
      <c r="DO423" s="387">
        <v>1964.2468759711253</v>
      </c>
      <c r="DP423" s="387">
        <v>1964.2468759711253</v>
      </c>
      <c r="DQ423" s="387">
        <v>1964.2468759711253</v>
      </c>
      <c r="DR423" s="387">
        <v>1964.2468759711253</v>
      </c>
      <c r="DS423" s="387">
        <v>1964.2468759711253</v>
      </c>
      <c r="DT423" s="387">
        <v>1964.2468759711253</v>
      </c>
      <c r="DU423" s="387">
        <v>1964.2468759711253</v>
      </c>
      <c r="DV423" s="387">
        <v>1964.2468759711253</v>
      </c>
      <c r="DW423" s="387">
        <v>1964.2468759711253</v>
      </c>
      <c r="DX423" s="387">
        <v>1964.2468759711253</v>
      </c>
      <c r="DY423" s="387">
        <v>1964.2468759711253</v>
      </c>
      <c r="DZ423" s="387">
        <v>1964.2468759711253</v>
      </c>
      <c r="EA423" s="387">
        <v>1964.2468759711253</v>
      </c>
      <c r="EB423" s="387">
        <v>1964.2468759711253</v>
      </c>
      <c r="EC423" s="387">
        <v>1964.2468759711253</v>
      </c>
      <c r="ED423" s="387">
        <v>1964.2468759711253</v>
      </c>
      <c r="EE423" s="387">
        <v>1964.2468759711253</v>
      </c>
      <c r="EF423" s="387">
        <v>1964.2468759711253</v>
      </c>
      <c r="EG423" s="387">
        <v>1964.2468759711253</v>
      </c>
      <c r="EH423" s="387">
        <v>1964.2468759711253</v>
      </c>
      <c r="EI423" s="387">
        <v>1964.2468759711253</v>
      </c>
      <c r="EJ423" s="387">
        <v>1964.2468759711253</v>
      </c>
      <c r="EK423" s="387">
        <v>1964.2468759711253</v>
      </c>
      <c r="EY423" s="386">
        <v>1011</v>
      </c>
      <c r="EZ423" s="386">
        <v>1016</v>
      </c>
      <c r="FA423" s="386">
        <v>1021</v>
      </c>
      <c r="FB423" s="386">
        <v>1026</v>
      </c>
      <c r="FC423" s="386">
        <v>1029.1000000000001</v>
      </c>
      <c r="FD423" s="386">
        <v>1043</v>
      </c>
      <c r="FE423" s="386">
        <v>1057</v>
      </c>
      <c r="FF423" s="386">
        <v>1071</v>
      </c>
      <c r="FG423" s="386">
        <v>1085</v>
      </c>
      <c r="FH423" s="386">
        <v>1099</v>
      </c>
      <c r="FI423" s="386">
        <v>1111.9999999999998</v>
      </c>
      <c r="FJ423" s="386">
        <v>1120</v>
      </c>
      <c r="FK423" s="386">
        <v>1128</v>
      </c>
      <c r="FL423" s="386">
        <v>1136</v>
      </c>
      <c r="FM423" s="386">
        <v>1144</v>
      </c>
      <c r="FN423" s="386">
        <v>1152</v>
      </c>
      <c r="FO423" s="386">
        <v>1160</v>
      </c>
      <c r="FP423" s="386">
        <v>1168</v>
      </c>
      <c r="FQ423" s="386">
        <v>1176</v>
      </c>
      <c r="FR423" s="386">
        <v>1184</v>
      </c>
      <c r="FS423" s="386">
        <v>1192</v>
      </c>
      <c r="FT423" s="386">
        <v>1200</v>
      </c>
      <c r="FU423" s="386">
        <v>1208</v>
      </c>
      <c r="FV423" s="386">
        <v>1216</v>
      </c>
      <c r="FW423" s="386">
        <v>1224</v>
      </c>
      <c r="FX423" s="386">
        <v>1232</v>
      </c>
      <c r="FY423" s="386">
        <v>1240</v>
      </c>
      <c r="FZ423" s="386">
        <v>1248</v>
      </c>
      <c r="GA423" s="386">
        <v>1256</v>
      </c>
      <c r="GB423" s="386">
        <v>1264</v>
      </c>
      <c r="GC423" s="386">
        <v>1269.2999999999997</v>
      </c>
      <c r="GD423" s="387">
        <v>1269.2999999999997</v>
      </c>
      <c r="GE423" s="387">
        <v>1269.2999999999997</v>
      </c>
      <c r="GF423" s="387">
        <v>1269.2999999999997</v>
      </c>
      <c r="GG423" s="387">
        <v>1269.2999999999997</v>
      </c>
      <c r="GH423" s="387">
        <v>1269.2999999999997</v>
      </c>
      <c r="GI423" s="387">
        <v>1269.2999999999997</v>
      </c>
      <c r="GJ423" s="387">
        <v>1269.2999999999997</v>
      </c>
      <c r="GK423" s="387">
        <v>1269.2999999999997</v>
      </c>
      <c r="GL423" s="387">
        <v>1269.2999999999997</v>
      </c>
      <c r="GM423" s="387">
        <v>1269.2999999999997</v>
      </c>
      <c r="GN423" s="387">
        <v>1269.2999999999997</v>
      </c>
      <c r="GO423" s="387">
        <v>1269.2999999999997</v>
      </c>
      <c r="GP423" s="387">
        <v>1269.2999999999997</v>
      </c>
      <c r="GQ423" s="387">
        <v>1269.2999999999997</v>
      </c>
      <c r="GR423" s="387">
        <v>1269.2999999999997</v>
      </c>
      <c r="GS423" s="387">
        <v>1269.2999999999997</v>
      </c>
      <c r="GT423" s="387">
        <v>1269.2999999999997</v>
      </c>
      <c r="GU423" s="387">
        <v>1269.2999999999997</v>
      </c>
      <c r="GV423" s="387">
        <v>1269.2999999999997</v>
      </c>
      <c r="GW423" s="387">
        <v>1269.2999999999997</v>
      </c>
      <c r="GX423" s="387">
        <v>1269.2999999999997</v>
      </c>
      <c r="GY423" s="387">
        <v>1269.2999999999997</v>
      </c>
      <c r="GZ423" s="387">
        <v>1269.2999999999997</v>
      </c>
      <c r="HA423" s="387">
        <v>1269.2999999999997</v>
      </c>
      <c r="HB423" s="387">
        <v>1269.2999999999997</v>
      </c>
      <c r="HC423" s="387">
        <v>1269.2999999999997</v>
      </c>
      <c r="HD423" s="387">
        <v>1269.2999999999997</v>
      </c>
      <c r="HE423" s="387">
        <v>1269.2999999999997</v>
      </c>
      <c r="HS423" s="394">
        <v>2.9194228922496577</v>
      </c>
      <c r="HT423" s="394">
        <v>2.9194228922496577</v>
      </c>
      <c r="HU423" s="394">
        <v>2.9194228922496572</v>
      </c>
      <c r="HV423" s="394">
        <v>2.9194228922496572</v>
      </c>
      <c r="HW423" s="394">
        <v>2.9194228922496572</v>
      </c>
      <c r="HX423" s="394">
        <v>2.9232017112892694</v>
      </c>
      <c r="HY423" s="394">
        <v>2.9269854215261701</v>
      </c>
      <c r="HZ423" s="394">
        <v>2.9307740292913871</v>
      </c>
      <c r="IA423" s="394">
        <v>2.9345675409241441</v>
      </c>
      <c r="IB423" s="394">
        <v>2.938365962771869</v>
      </c>
      <c r="IC423" s="394">
        <v>2.9421450349653937</v>
      </c>
      <c r="ID423" s="394">
        <v>2.945928967474762</v>
      </c>
      <c r="IE423" s="394">
        <v>2.9497177665508922</v>
      </c>
      <c r="IF423" s="394">
        <v>2.9535114384527419</v>
      </c>
      <c r="IG423" s="394">
        <v>2.9573099894473165</v>
      </c>
      <c r="IH423" s="394">
        <v>2.9572633379191089</v>
      </c>
      <c r="II423" s="394">
        <v>2.9572166871268282</v>
      </c>
      <c r="IJ423" s="394">
        <v>2.9571700370704637</v>
      </c>
      <c r="IK423" s="394">
        <v>2.9571233877500029</v>
      </c>
      <c r="IL423" s="394">
        <v>2.9570767391654345</v>
      </c>
      <c r="IM423" s="394">
        <v>2.9570369146030528</v>
      </c>
      <c r="IN423" s="394">
        <v>2.9569970905770098</v>
      </c>
      <c r="IO423" s="394">
        <v>2.9569572670872994</v>
      </c>
      <c r="IP423" s="394">
        <v>2.956917444133913</v>
      </c>
      <c r="IQ423" s="394">
        <v>2.9568776217168442</v>
      </c>
      <c r="IR423" s="394">
        <v>2.956825050441767</v>
      </c>
      <c r="IS423" s="394">
        <v>2.9567724801013711</v>
      </c>
      <c r="IT423" s="394">
        <v>2.9567199106956399</v>
      </c>
      <c r="IU423" s="394">
        <v>2.9566673422245575</v>
      </c>
      <c r="IV423" s="394">
        <v>2.9566147746881062</v>
      </c>
      <c r="IW423" s="394">
        <v>2.9565665637841909</v>
      </c>
      <c r="IX423" s="394">
        <v>2.9565183536664077</v>
      </c>
      <c r="IY423" s="394">
        <v>2.9564701443347441</v>
      </c>
      <c r="IZ423" s="394">
        <v>2.9564219357891877</v>
      </c>
      <c r="JA423" s="394">
        <v>2.9563737280297251</v>
      </c>
      <c r="JB423" s="394">
        <v>2.9563737280297251</v>
      </c>
      <c r="JC423" s="394">
        <v>2.9563737280297251</v>
      </c>
      <c r="JD423" s="394">
        <v>2.9563737280297251</v>
      </c>
      <c r="JE423" s="394">
        <v>2.9563737280297251</v>
      </c>
      <c r="JF423" s="394">
        <v>2.9563737280297251</v>
      </c>
      <c r="JG423" s="394">
        <v>2.9563737280297251</v>
      </c>
      <c r="JH423" s="394">
        <v>2.9563737280297251</v>
      </c>
      <c r="JI423" s="394">
        <v>2.9563737280297251</v>
      </c>
      <c r="JJ423" s="394">
        <v>2.9563737280297251</v>
      </c>
      <c r="JK423" s="394">
        <v>2.9563737280297251</v>
      </c>
      <c r="JL423" s="394">
        <v>2.9563737280297251</v>
      </c>
      <c r="JM423" s="394">
        <v>2.9563737280297251</v>
      </c>
      <c r="JN423" s="394">
        <v>2.9563737280297251</v>
      </c>
      <c r="JO423" s="394">
        <v>2.9563737280297251</v>
      </c>
      <c r="JP423" s="394">
        <v>2.9563737280297251</v>
      </c>
      <c r="JQ423" s="394">
        <v>2.9563737280297251</v>
      </c>
      <c r="JR423" s="394">
        <v>2.9563737280297251</v>
      </c>
      <c r="JS423" s="394">
        <v>2.9563737280297251</v>
      </c>
      <c r="JT423" s="394">
        <v>2.9563737280297251</v>
      </c>
      <c r="JU423" s="394">
        <v>2.9563737280297251</v>
      </c>
      <c r="JV423" s="394">
        <v>2.9563737280297251</v>
      </c>
      <c r="JW423" s="394">
        <v>2.9563737280297251</v>
      </c>
      <c r="JX423" s="394">
        <v>2.9563737280297251</v>
      </c>
      <c r="JY423" s="394">
        <v>2.9563737280297251</v>
      </c>
      <c r="JZ423" s="394">
        <v>2.9563737280297251</v>
      </c>
      <c r="KA423" s="394">
        <v>2.9563737280297251</v>
      </c>
      <c r="KB423" s="394">
        <v>2.9563737280297251</v>
      </c>
      <c r="KC423" s="394">
        <v>2.9563737280297251</v>
      </c>
    </row>
    <row r="424" spans="1:289" x14ac:dyDescent="0.25">
      <c r="A424" s="383">
        <v>415</v>
      </c>
      <c r="B424" s="384" t="s">
        <v>871</v>
      </c>
      <c r="C424" s="385" t="s">
        <v>142</v>
      </c>
      <c r="D424" s="385" t="s">
        <v>142</v>
      </c>
      <c r="E424" s="129">
        <v>2052</v>
      </c>
      <c r="F424" s="386">
        <v>1601.2223000000001</v>
      </c>
      <c r="G424" s="386">
        <v>1581.6517526524085</v>
      </c>
      <c r="H424" s="386">
        <v>1562.3204015260312</v>
      </c>
      <c r="I424" s="386">
        <v>1543.225323103645</v>
      </c>
      <c r="J424" s="386">
        <v>1524.3636296</v>
      </c>
      <c r="K424" s="386">
        <v>1527.0415227707463</v>
      </c>
      <c r="L424" s="386">
        <v>1529.7241202729886</v>
      </c>
      <c r="M424" s="386">
        <v>1532.4114303709605</v>
      </c>
      <c r="N424" s="386">
        <v>1535.1034613434135</v>
      </c>
      <c r="O424" s="386">
        <v>1537.8002214836433</v>
      </c>
      <c r="P424" s="386">
        <v>1540.5302706249809</v>
      </c>
      <c r="Q424" s="386">
        <v>1543.2651664090813</v>
      </c>
      <c r="R424" s="386">
        <v>1546.0049174401654</v>
      </c>
      <c r="S424" s="386">
        <v>1548.7495323377293</v>
      </c>
      <c r="T424" s="386">
        <v>1551.4990197365703</v>
      </c>
      <c r="U424" s="386">
        <v>1553.998925610211</v>
      </c>
      <c r="V424" s="386">
        <v>1556.5028595427145</v>
      </c>
      <c r="W424" s="386">
        <v>1559.0108280244285</v>
      </c>
      <c r="X424" s="386">
        <v>1561.5228375561585</v>
      </c>
      <c r="Y424" s="386">
        <v>1564.0388946491851</v>
      </c>
      <c r="Z424" s="386">
        <v>1566.2666990484731</v>
      </c>
      <c r="AA424" s="386">
        <v>1568.4976767143971</v>
      </c>
      <c r="AB424" s="386">
        <v>1570.7318321669322</v>
      </c>
      <c r="AC424" s="386">
        <v>1572.9691699324922</v>
      </c>
      <c r="AD424" s="386">
        <v>1575.2096945439387</v>
      </c>
      <c r="AE424" s="386">
        <v>1578.2074959883305</v>
      </c>
      <c r="AF424" s="386">
        <v>1581.2110025864749</v>
      </c>
      <c r="AG424" s="386">
        <v>1584.2202251959222</v>
      </c>
      <c r="AH424" s="386">
        <v>1587.2351746948855</v>
      </c>
      <c r="AI424" s="386">
        <v>1590.2558619822807</v>
      </c>
      <c r="AJ424" s="386">
        <v>1593.067456039618</v>
      </c>
      <c r="AK424" s="386">
        <v>1595.8840210336029</v>
      </c>
      <c r="AL424" s="386">
        <v>1598.7055657529193</v>
      </c>
      <c r="AM424" s="386">
        <v>1601.532099001789</v>
      </c>
      <c r="AN424" s="386">
        <v>1604.3636296000006</v>
      </c>
      <c r="AO424" s="387">
        <v>1604.3636296000006</v>
      </c>
      <c r="AP424" s="387">
        <v>1604.3636296000006</v>
      </c>
      <c r="AQ424" s="387">
        <v>1604.3636296000006</v>
      </c>
      <c r="AR424" s="387">
        <v>1604.3636296000006</v>
      </c>
      <c r="AS424" s="387">
        <v>1604.3636296000006</v>
      </c>
      <c r="AT424" s="387">
        <v>1604.3636296000006</v>
      </c>
      <c r="AU424" s="387">
        <v>1604.3636296000006</v>
      </c>
      <c r="AV424" s="387">
        <v>1604.3636296000006</v>
      </c>
      <c r="AW424" s="387">
        <v>1604.3636296000006</v>
      </c>
      <c r="AX424" s="387">
        <v>1604.3636296000006</v>
      </c>
      <c r="AY424" s="387">
        <v>1604.3636296000006</v>
      </c>
      <c r="AZ424" s="387">
        <v>1604.3636296000006</v>
      </c>
      <c r="BA424" s="387">
        <v>1604.3636296000006</v>
      </c>
      <c r="BB424" s="387">
        <v>1604.3636296000006</v>
      </c>
      <c r="BC424" s="387">
        <v>1604.3636296000006</v>
      </c>
      <c r="BD424" s="387">
        <v>1604.3636296000006</v>
      </c>
      <c r="BE424" s="387">
        <v>1604.3636296000006</v>
      </c>
      <c r="BF424" s="387">
        <v>1604.3636296000006</v>
      </c>
      <c r="BG424" s="387">
        <v>1604.3636296000006</v>
      </c>
      <c r="BH424" s="387">
        <v>1604.3636296000006</v>
      </c>
      <c r="BI424" s="387">
        <v>1604.3636296000006</v>
      </c>
      <c r="BJ424" s="387">
        <v>1604.3636296000006</v>
      </c>
      <c r="BK424" s="387">
        <v>1604.3636296000006</v>
      </c>
      <c r="BL424" s="387">
        <v>1604.3636296000006</v>
      </c>
      <c r="BM424" s="387">
        <v>1604.3636296000006</v>
      </c>
      <c r="BN424" s="387">
        <v>1604.3636296000006</v>
      </c>
      <c r="BO424" s="387">
        <v>1604.3636296000006</v>
      </c>
      <c r="BP424" s="387">
        <v>1604.3636296000006</v>
      </c>
      <c r="CA424" s="386">
        <v>5000</v>
      </c>
      <c r="CB424" s="386">
        <v>4938.8887247336252</v>
      </c>
      <c r="CC424" s="386">
        <v>4878.5243670601876</v>
      </c>
      <c r="CD424" s="386">
        <v>4818.8977979623614</v>
      </c>
      <c r="CE424" s="386">
        <v>4760</v>
      </c>
      <c r="CF424" s="386">
        <v>4745.9689455665884</v>
      </c>
      <c r="CG424" s="386">
        <v>4731.9792504795032</v>
      </c>
      <c r="CH424" s="386">
        <v>4718.030792823778</v>
      </c>
      <c r="CI424" s="386">
        <v>4704.1234510438153</v>
      </c>
      <c r="CJ424" s="386">
        <v>4690.2571039423256</v>
      </c>
      <c r="CK424" s="386">
        <v>4675.9875805072188</v>
      </c>
      <c r="CL424" s="386">
        <v>4661.7614703210138</v>
      </c>
      <c r="CM424" s="386">
        <v>4647.5786413043043</v>
      </c>
      <c r="CN424" s="386">
        <v>4633.4389617795186</v>
      </c>
      <c r="CO424" s="386">
        <v>4619.3423004696979</v>
      </c>
      <c r="CP424" s="386">
        <v>4603.7321031460842</v>
      </c>
      <c r="CQ424" s="386">
        <v>4588.1746575443894</v>
      </c>
      <c r="CR424" s="386">
        <v>4572.669785400104</v>
      </c>
      <c r="CS424" s="386">
        <v>4557.2173090511305</v>
      </c>
      <c r="CT424" s="386">
        <v>4541.8170514357444</v>
      </c>
      <c r="CU424" s="386">
        <v>4525.0535293916382</v>
      </c>
      <c r="CV424" s="386">
        <v>4508.3518803089792</v>
      </c>
      <c r="CW424" s="386">
        <v>4491.7118758190891</v>
      </c>
      <c r="CX424" s="386">
        <v>4475.1332883961841</v>
      </c>
      <c r="CY424" s="386">
        <v>4458.6158913542604</v>
      </c>
      <c r="CZ424" s="386">
        <v>4443.6653864942355</v>
      </c>
      <c r="DA424" s="386">
        <v>4428.7650132447861</v>
      </c>
      <c r="DB424" s="386">
        <v>4413.9146035060112</v>
      </c>
      <c r="DC424" s="386">
        <v>4399.1139897416788</v>
      </c>
      <c r="DD424" s="386">
        <v>4384.3630049773328</v>
      </c>
      <c r="DE424" s="386">
        <v>4392.0421810754133</v>
      </c>
      <c r="DF424" s="386">
        <v>4399.7348071878923</v>
      </c>
      <c r="DG424" s="386">
        <v>4407.4409068723598</v>
      </c>
      <c r="DH424" s="386">
        <v>4415.1605037276686</v>
      </c>
      <c r="DI424" s="386">
        <v>4422.8936213940015</v>
      </c>
      <c r="DJ424" s="387">
        <v>4422.8936213940015</v>
      </c>
      <c r="DK424" s="387">
        <v>4422.8936213940015</v>
      </c>
      <c r="DL424" s="387">
        <v>4422.8936213940015</v>
      </c>
      <c r="DM424" s="387">
        <v>4422.8936213940015</v>
      </c>
      <c r="DN424" s="387">
        <v>4422.8936213940015</v>
      </c>
      <c r="DO424" s="387">
        <v>4422.8936213940015</v>
      </c>
      <c r="DP424" s="387">
        <v>4422.8936213940015</v>
      </c>
      <c r="DQ424" s="387">
        <v>4422.8936213940015</v>
      </c>
      <c r="DR424" s="387">
        <v>4422.8936213940015</v>
      </c>
      <c r="DS424" s="387">
        <v>4422.8936213940015</v>
      </c>
      <c r="DT424" s="387">
        <v>4422.8936213940015</v>
      </c>
      <c r="DU424" s="387">
        <v>4422.8936213940015</v>
      </c>
      <c r="DV424" s="387">
        <v>4422.8936213940015</v>
      </c>
      <c r="DW424" s="387">
        <v>4422.8936213940015</v>
      </c>
      <c r="DX424" s="387">
        <v>4422.8936213940015</v>
      </c>
      <c r="DY424" s="387">
        <v>4422.8936213940015</v>
      </c>
      <c r="DZ424" s="387">
        <v>4422.8936213940015</v>
      </c>
      <c r="EA424" s="387">
        <v>4422.8936213940015</v>
      </c>
      <c r="EB424" s="387">
        <v>4422.8936213940015</v>
      </c>
      <c r="EC424" s="387">
        <v>4422.8936213940015</v>
      </c>
      <c r="ED424" s="387">
        <v>4422.8936213940015</v>
      </c>
      <c r="EE424" s="387">
        <v>4422.8936213940015</v>
      </c>
      <c r="EF424" s="387">
        <v>4422.8936213940015</v>
      </c>
      <c r="EG424" s="387">
        <v>4422.8936213940015</v>
      </c>
      <c r="EH424" s="387">
        <v>4422.8936213940015</v>
      </c>
      <c r="EI424" s="387">
        <v>4422.8936213940015</v>
      </c>
      <c r="EJ424" s="387">
        <v>4422.8936213940015</v>
      </c>
      <c r="EK424" s="387">
        <v>4422.8936213940015</v>
      </c>
      <c r="EY424" s="386">
        <v>1016</v>
      </c>
      <c r="EZ424" s="386">
        <v>1025</v>
      </c>
      <c r="FA424" s="386">
        <v>1034</v>
      </c>
      <c r="FB424" s="386">
        <v>1043</v>
      </c>
      <c r="FC424" s="386">
        <v>1052.6000000000001</v>
      </c>
      <c r="FD424" s="386">
        <v>1068</v>
      </c>
      <c r="FE424" s="386">
        <v>1084</v>
      </c>
      <c r="FF424" s="386">
        <v>1100</v>
      </c>
      <c r="FG424" s="386">
        <v>1116</v>
      </c>
      <c r="FH424" s="386">
        <v>1132</v>
      </c>
      <c r="FI424" s="386">
        <v>1147.3000000000002</v>
      </c>
      <c r="FJ424" s="386">
        <v>1162</v>
      </c>
      <c r="FK424" s="386">
        <v>1176</v>
      </c>
      <c r="FL424" s="386">
        <v>1190</v>
      </c>
      <c r="FM424" s="386">
        <v>1204</v>
      </c>
      <c r="FN424" s="386">
        <v>1218</v>
      </c>
      <c r="FO424" s="386">
        <v>1232</v>
      </c>
      <c r="FP424" s="386">
        <v>1246</v>
      </c>
      <c r="FQ424" s="386">
        <v>1260</v>
      </c>
      <c r="FR424" s="386">
        <v>1274</v>
      </c>
      <c r="FS424" s="386">
        <v>1288</v>
      </c>
      <c r="FT424" s="386">
        <v>1302</v>
      </c>
      <c r="FU424" s="386">
        <v>1316</v>
      </c>
      <c r="FV424" s="386">
        <v>1330</v>
      </c>
      <c r="FW424" s="386">
        <v>1344</v>
      </c>
      <c r="FX424" s="386">
        <v>1358</v>
      </c>
      <c r="FY424" s="386">
        <v>1372</v>
      </c>
      <c r="FZ424" s="386">
        <v>1386</v>
      </c>
      <c r="GA424" s="386">
        <v>1400</v>
      </c>
      <c r="GB424" s="386">
        <v>1414</v>
      </c>
      <c r="GC424" s="386">
        <v>1435.6</v>
      </c>
      <c r="GD424" s="387">
        <v>1435.6</v>
      </c>
      <c r="GE424" s="387">
        <v>1435.6</v>
      </c>
      <c r="GF424" s="387">
        <v>1435.6</v>
      </c>
      <c r="GG424" s="387">
        <v>1435.6</v>
      </c>
      <c r="GH424" s="387">
        <v>1435.6</v>
      </c>
      <c r="GI424" s="387">
        <v>1435.6</v>
      </c>
      <c r="GJ424" s="387">
        <v>1435.6</v>
      </c>
      <c r="GK424" s="387">
        <v>1435.6</v>
      </c>
      <c r="GL424" s="387">
        <v>1435.6</v>
      </c>
      <c r="GM424" s="387">
        <v>1435.6</v>
      </c>
      <c r="GN424" s="387">
        <v>1435.6</v>
      </c>
      <c r="GO424" s="387">
        <v>1435.6</v>
      </c>
      <c r="GP424" s="387">
        <v>1435.6</v>
      </c>
      <c r="GQ424" s="387">
        <v>1435.6</v>
      </c>
      <c r="GR424" s="387">
        <v>1435.6</v>
      </c>
      <c r="GS424" s="387">
        <v>1435.6</v>
      </c>
      <c r="GT424" s="387">
        <v>1435.6</v>
      </c>
      <c r="GU424" s="387">
        <v>1435.6</v>
      </c>
      <c r="GV424" s="387">
        <v>1435.6</v>
      </c>
      <c r="GW424" s="387">
        <v>1435.6</v>
      </c>
      <c r="GX424" s="387">
        <v>1435.6</v>
      </c>
      <c r="GY424" s="387">
        <v>1435.6</v>
      </c>
      <c r="GZ424" s="387">
        <v>1435.6</v>
      </c>
      <c r="HA424" s="387">
        <v>1435.6</v>
      </c>
      <c r="HB424" s="387">
        <v>1435.6</v>
      </c>
      <c r="HC424" s="387">
        <v>1435.6</v>
      </c>
      <c r="HD424" s="387">
        <v>1435.6</v>
      </c>
      <c r="HE424" s="387">
        <v>1435.6</v>
      </c>
      <c r="HS424" s="394">
        <v>3.1226145176719058</v>
      </c>
      <c r="HT424" s="394">
        <v>3.1226145176719058</v>
      </c>
      <c r="HU424" s="394">
        <v>3.1226145176719067</v>
      </c>
      <c r="HV424" s="394">
        <v>3.1226145176719071</v>
      </c>
      <c r="HW424" s="394">
        <v>3.1226145176719062</v>
      </c>
      <c r="HX424" s="394">
        <v>3.1079501603566397</v>
      </c>
      <c r="HY424" s="394">
        <v>3.0933546694910272</v>
      </c>
      <c r="HZ424" s="394">
        <v>3.0788277216658808</v>
      </c>
      <c r="IA424" s="394">
        <v>3.0643689949908004</v>
      </c>
      <c r="IB424" s="394">
        <v>3.0499781690870389</v>
      </c>
      <c r="IC424" s="394">
        <v>3.0353104185419268</v>
      </c>
      <c r="ID424" s="394">
        <v>3.0207132071594343</v>
      </c>
      <c r="IE424" s="394">
        <v>3.0061861957073486</v>
      </c>
      <c r="IF424" s="394">
        <v>2.9917290465848705</v>
      </c>
      <c r="IG424" s="394">
        <v>2.9773414238147686</v>
      </c>
      <c r="IH424" s="394">
        <v>2.9625066190688196</v>
      </c>
      <c r="II424" s="394">
        <v>2.9477457297395206</v>
      </c>
      <c r="IJ424" s="394">
        <v>2.9330583875383152</v>
      </c>
      <c r="IK424" s="394">
        <v>2.9184442260116708</v>
      </c>
      <c r="IL424" s="394">
        <v>2.90390288053193</v>
      </c>
      <c r="IM424" s="394">
        <v>2.8890696151176973</v>
      </c>
      <c r="IN424" s="394">
        <v>2.8743121186846943</v>
      </c>
      <c r="IO424" s="394">
        <v>2.8596300042015859</v>
      </c>
      <c r="IP424" s="394">
        <v>2.8450228866140113</v>
      </c>
      <c r="IQ424" s="394">
        <v>2.8304903828344821</v>
      </c>
      <c r="IR424" s="394">
        <v>2.8156407809427186</v>
      </c>
      <c r="IS424" s="394">
        <v>2.8008690845183901</v>
      </c>
      <c r="IT424" s="394">
        <v>2.7861748848460368</v>
      </c>
      <c r="IU424" s="394">
        <v>2.7715577753544438</v>
      </c>
      <c r="IV424" s="394">
        <v>2.7570173516053891</v>
      </c>
      <c r="IW424" s="394">
        <v>2.7569718811493864</v>
      </c>
      <c r="IX424" s="394">
        <v>2.756926411443311</v>
      </c>
      <c r="IY424" s="394">
        <v>2.7568809424871499</v>
      </c>
      <c r="IZ424" s="394">
        <v>2.7568354742808916</v>
      </c>
      <c r="JA424" s="394">
        <v>2.7567900068245224</v>
      </c>
      <c r="JB424" s="394">
        <v>2.7567900068245224</v>
      </c>
      <c r="JC424" s="394">
        <v>2.7567900068245224</v>
      </c>
      <c r="JD424" s="394">
        <v>2.7567900068245224</v>
      </c>
      <c r="JE424" s="394">
        <v>2.7567900068245224</v>
      </c>
      <c r="JF424" s="394">
        <v>2.7567900068245224</v>
      </c>
      <c r="JG424" s="394">
        <v>2.7567900068245224</v>
      </c>
      <c r="JH424" s="394">
        <v>2.7567900068245224</v>
      </c>
      <c r="JI424" s="394">
        <v>2.7567900068245224</v>
      </c>
      <c r="JJ424" s="394">
        <v>2.7567900068245224</v>
      </c>
      <c r="JK424" s="394">
        <v>2.7567900068245224</v>
      </c>
      <c r="JL424" s="394">
        <v>2.7567900068245224</v>
      </c>
      <c r="JM424" s="394">
        <v>2.7567900068245224</v>
      </c>
      <c r="JN424" s="394">
        <v>2.7567900068245224</v>
      </c>
      <c r="JO424" s="394">
        <v>2.7567900068245224</v>
      </c>
      <c r="JP424" s="394">
        <v>2.7567900068245224</v>
      </c>
      <c r="JQ424" s="394">
        <v>2.7567900068245224</v>
      </c>
      <c r="JR424" s="394">
        <v>2.7567900068245224</v>
      </c>
      <c r="JS424" s="394">
        <v>2.7567900068245224</v>
      </c>
      <c r="JT424" s="394">
        <v>2.7567900068245224</v>
      </c>
      <c r="JU424" s="394">
        <v>2.7567900068245224</v>
      </c>
      <c r="JV424" s="394">
        <v>2.7567900068245224</v>
      </c>
      <c r="JW424" s="394">
        <v>2.7567900068245224</v>
      </c>
      <c r="JX424" s="394">
        <v>2.7567900068245224</v>
      </c>
      <c r="JY424" s="394">
        <v>2.7567900068245224</v>
      </c>
      <c r="JZ424" s="394">
        <v>2.7567900068245224</v>
      </c>
      <c r="KA424" s="394">
        <v>2.7567900068245224</v>
      </c>
      <c r="KB424" s="394">
        <v>2.7567900068245224</v>
      </c>
      <c r="KC424" s="394">
        <v>2.7567900068245224</v>
      </c>
    </row>
    <row r="425" spans="1:289" x14ac:dyDescent="0.25">
      <c r="A425" s="383">
        <v>416</v>
      </c>
      <c r="B425" s="384" t="s">
        <v>871</v>
      </c>
      <c r="C425" s="385" t="s">
        <v>142</v>
      </c>
      <c r="D425" s="385" t="s">
        <v>142</v>
      </c>
      <c r="E425" s="129">
        <v>2052</v>
      </c>
      <c r="F425" s="386">
        <v>1445.11564</v>
      </c>
      <c r="G425" s="386">
        <v>1426.3031832566376</v>
      </c>
      <c r="H425" s="386">
        <v>1407.7356263115507</v>
      </c>
      <c r="I425" s="386">
        <v>1389.4097810691062</v>
      </c>
      <c r="J425" s="386">
        <v>1371.3225009361702</v>
      </c>
      <c r="K425" s="386">
        <v>1373.9993483797616</v>
      </c>
      <c r="L425" s="386">
        <v>1376.6814210801626</v>
      </c>
      <c r="M425" s="386">
        <v>1379.3687292371733</v>
      </c>
      <c r="N425" s="386">
        <v>1382.061283070504</v>
      </c>
      <c r="O425" s="386">
        <v>1384.7590928198135</v>
      </c>
      <c r="P425" s="386">
        <v>1387.4880750933969</v>
      </c>
      <c r="Q425" s="386">
        <v>1390.2224354463069</v>
      </c>
      <c r="R425" s="386">
        <v>1392.9621844772703</v>
      </c>
      <c r="S425" s="386">
        <v>1395.7073328059009</v>
      </c>
      <c r="T425" s="386">
        <v>1398.4578910727405</v>
      </c>
      <c r="U425" s="386">
        <v>1400.9569186158526</v>
      </c>
      <c r="V425" s="386">
        <v>1403.4604118913269</v>
      </c>
      <c r="W425" s="386">
        <v>1405.9683788793736</v>
      </c>
      <c r="X425" s="386">
        <v>1408.4808275744638</v>
      </c>
      <c r="Y425" s="386">
        <v>1410.9977659853553</v>
      </c>
      <c r="Z425" s="386">
        <v>1413.2248842932163</v>
      </c>
      <c r="AA425" s="386">
        <v>1415.4555178837211</v>
      </c>
      <c r="AB425" s="386">
        <v>1417.6896723053903</v>
      </c>
      <c r="AC425" s="386">
        <v>1419.9273531155027</v>
      </c>
      <c r="AD425" s="386">
        <v>1422.1685658801089</v>
      </c>
      <c r="AE425" s="386">
        <v>1425.1651448542098</v>
      </c>
      <c r="AF425" s="386">
        <v>1428.1680377672933</v>
      </c>
      <c r="AG425" s="386">
        <v>1431.1772579231388</v>
      </c>
      <c r="AH425" s="386">
        <v>1434.1928186535574</v>
      </c>
      <c r="AI425" s="386">
        <v>1437.2147333184512</v>
      </c>
      <c r="AJ425" s="386">
        <v>1440.0252730448221</v>
      </c>
      <c r="AK425" s="386">
        <v>1442.8413089113108</v>
      </c>
      <c r="AL425" s="386">
        <v>1445.6628516658727</v>
      </c>
      <c r="AM425" s="386">
        <v>1448.4899120774817</v>
      </c>
      <c r="AN425" s="386">
        <v>1451.3225009361711</v>
      </c>
      <c r="AO425" s="387">
        <v>1451.3225009361711</v>
      </c>
      <c r="AP425" s="387">
        <v>1451.3225009361711</v>
      </c>
      <c r="AQ425" s="387">
        <v>1451.3225009361711</v>
      </c>
      <c r="AR425" s="387">
        <v>1451.3225009361711</v>
      </c>
      <c r="AS425" s="387">
        <v>1451.3225009361711</v>
      </c>
      <c r="AT425" s="387">
        <v>1451.3225009361711</v>
      </c>
      <c r="AU425" s="387">
        <v>1451.3225009361711</v>
      </c>
      <c r="AV425" s="387">
        <v>1451.3225009361711</v>
      </c>
      <c r="AW425" s="387">
        <v>1451.3225009361711</v>
      </c>
      <c r="AX425" s="387">
        <v>1451.3225009361711</v>
      </c>
      <c r="AY425" s="387">
        <v>1451.3225009361711</v>
      </c>
      <c r="AZ425" s="387">
        <v>1451.3225009361711</v>
      </c>
      <c r="BA425" s="387">
        <v>1451.3225009361711</v>
      </c>
      <c r="BB425" s="387">
        <v>1451.3225009361711</v>
      </c>
      <c r="BC425" s="387">
        <v>1451.3225009361711</v>
      </c>
      <c r="BD425" s="387">
        <v>1451.3225009361711</v>
      </c>
      <c r="BE425" s="387">
        <v>1451.3225009361711</v>
      </c>
      <c r="BF425" s="387">
        <v>1451.3225009361711</v>
      </c>
      <c r="BG425" s="387">
        <v>1451.3225009361711</v>
      </c>
      <c r="BH425" s="387">
        <v>1451.3225009361711</v>
      </c>
      <c r="BI425" s="387">
        <v>1451.3225009361711</v>
      </c>
      <c r="BJ425" s="387">
        <v>1451.3225009361711</v>
      </c>
      <c r="BK425" s="387">
        <v>1451.3225009361711</v>
      </c>
      <c r="BL425" s="387">
        <v>1451.3225009361711</v>
      </c>
      <c r="BM425" s="387">
        <v>1451.3225009361711</v>
      </c>
      <c r="BN425" s="387">
        <v>1451.3225009361711</v>
      </c>
      <c r="BO425" s="387">
        <v>1451.3225009361711</v>
      </c>
      <c r="BP425" s="387">
        <v>1451.3225009361711</v>
      </c>
      <c r="CA425" s="386">
        <v>4700</v>
      </c>
      <c r="CB425" s="386">
        <v>4638.8155907759719</v>
      </c>
      <c r="CC425" s="386">
        <v>4578.4276777077084</v>
      </c>
      <c r="CD425" s="386">
        <v>4518.8258920405842</v>
      </c>
      <c r="CE425" s="386">
        <v>4460</v>
      </c>
      <c r="CF425" s="386">
        <v>4468.0717990063586</v>
      </c>
      <c r="CG425" s="386">
        <v>4476.1582065192642</v>
      </c>
      <c r="CH425" s="386">
        <v>4484.2592489774897</v>
      </c>
      <c r="CI425" s="386">
        <v>4492.3749528676581</v>
      </c>
      <c r="CJ425" s="386">
        <v>4500.5053447243272</v>
      </c>
      <c r="CK425" s="386">
        <v>4508.7342910969837</v>
      </c>
      <c r="CL425" s="386">
        <v>4516.9782836818358</v>
      </c>
      <c r="CM425" s="386">
        <v>4525.2373499901214</v>
      </c>
      <c r="CN425" s="386">
        <v>4533.5115175833807</v>
      </c>
      <c r="CO425" s="386">
        <v>4541.8008140735519</v>
      </c>
      <c r="CP425" s="386">
        <v>4544.794963005088</v>
      </c>
      <c r="CQ425" s="386">
        <v>4547.7910858073838</v>
      </c>
      <c r="CR425" s="386">
        <v>4550.7891837816996</v>
      </c>
      <c r="CS425" s="386">
        <v>4553.7892582301529</v>
      </c>
      <c r="CT425" s="386">
        <v>4556.7913104557219</v>
      </c>
      <c r="CU425" s="386">
        <v>4558.8635812659577</v>
      </c>
      <c r="CV425" s="386">
        <v>4560.9367944731612</v>
      </c>
      <c r="CW425" s="386">
        <v>4563.0109505059008</v>
      </c>
      <c r="CX425" s="386">
        <v>4565.0860497929416</v>
      </c>
      <c r="CY425" s="386">
        <v>4567.1620927632439</v>
      </c>
      <c r="CZ425" s="386">
        <v>4571.5145065879142</v>
      </c>
      <c r="DA425" s="386">
        <v>4575.8710681756193</v>
      </c>
      <c r="DB425" s="386">
        <v>4580.231781479094</v>
      </c>
      <c r="DC425" s="386">
        <v>4584.5966504548396</v>
      </c>
      <c r="DD425" s="386">
        <v>4588.9656790631279</v>
      </c>
      <c r="DE425" s="386">
        <v>4597.5326499178682</v>
      </c>
      <c r="DF425" s="386">
        <v>4606.1156141346764</v>
      </c>
      <c r="DG425" s="386">
        <v>4614.7146015709714</v>
      </c>
      <c r="DH425" s="386">
        <v>4623.3296421399109</v>
      </c>
      <c r="DI425" s="386">
        <v>4631.9607658104951</v>
      </c>
      <c r="DJ425" s="387">
        <v>4631.9607658104951</v>
      </c>
      <c r="DK425" s="387">
        <v>4631.9607658104951</v>
      </c>
      <c r="DL425" s="387">
        <v>4631.9607658104951</v>
      </c>
      <c r="DM425" s="387">
        <v>4631.9607658104951</v>
      </c>
      <c r="DN425" s="387">
        <v>4631.9607658104951</v>
      </c>
      <c r="DO425" s="387">
        <v>4631.9607658104951</v>
      </c>
      <c r="DP425" s="387">
        <v>4631.9607658104951</v>
      </c>
      <c r="DQ425" s="387">
        <v>4631.9607658104951</v>
      </c>
      <c r="DR425" s="387">
        <v>4631.9607658104951</v>
      </c>
      <c r="DS425" s="387">
        <v>4631.9607658104951</v>
      </c>
      <c r="DT425" s="387">
        <v>4631.9607658104951</v>
      </c>
      <c r="DU425" s="387">
        <v>4631.9607658104951</v>
      </c>
      <c r="DV425" s="387">
        <v>4631.9607658104951</v>
      </c>
      <c r="DW425" s="387">
        <v>4631.9607658104951</v>
      </c>
      <c r="DX425" s="387">
        <v>4631.9607658104951</v>
      </c>
      <c r="DY425" s="387">
        <v>4631.9607658104951</v>
      </c>
      <c r="DZ425" s="387">
        <v>4631.9607658104951</v>
      </c>
      <c r="EA425" s="387">
        <v>4631.9607658104951</v>
      </c>
      <c r="EB425" s="387">
        <v>4631.9607658104951</v>
      </c>
      <c r="EC425" s="387">
        <v>4631.9607658104951</v>
      </c>
      <c r="ED425" s="387">
        <v>4631.9607658104951</v>
      </c>
      <c r="EE425" s="387">
        <v>4631.9607658104951</v>
      </c>
      <c r="EF425" s="387">
        <v>4631.9607658104951</v>
      </c>
      <c r="EG425" s="387">
        <v>4631.9607658104951</v>
      </c>
      <c r="EH425" s="387">
        <v>4631.9607658104951</v>
      </c>
      <c r="EI425" s="387">
        <v>4631.9607658104951</v>
      </c>
      <c r="EJ425" s="387">
        <v>4631.9607658104951</v>
      </c>
      <c r="EK425" s="387">
        <v>4631.9607658104951</v>
      </c>
      <c r="EY425" s="386">
        <v>972</v>
      </c>
      <c r="EZ425" s="386">
        <v>980</v>
      </c>
      <c r="FA425" s="386">
        <v>988</v>
      </c>
      <c r="FB425" s="386">
        <v>996</v>
      </c>
      <c r="FC425" s="386">
        <v>1002.6999999999998</v>
      </c>
      <c r="FD425" s="386">
        <v>1015</v>
      </c>
      <c r="FE425" s="386">
        <v>1027</v>
      </c>
      <c r="FF425" s="386">
        <v>1039</v>
      </c>
      <c r="FG425" s="386">
        <v>1051</v>
      </c>
      <c r="FH425" s="386">
        <v>1063</v>
      </c>
      <c r="FI425" s="386">
        <v>1076.0999999999999</v>
      </c>
      <c r="FJ425" s="386">
        <v>1086</v>
      </c>
      <c r="FK425" s="386">
        <v>1096</v>
      </c>
      <c r="FL425" s="386">
        <v>1106</v>
      </c>
      <c r="FM425" s="386">
        <v>1116</v>
      </c>
      <c r="FN425" s="386">
        <v>1126</v>
      </c>
      <c r="FO425" s="386">
        <v>1136</v>
      </c>
      <c r="FP425" s="386">
        <v>1146</v>
      </c>
      <c r="FQ425" s="386">
        <v>1156</v>
      </c>
      <c r="FR425" s="386">
        <v>1166</v>
      </c>
      <c r="FS425" s="386">
        <v>1176</v>
      </c>
      <c r="FT425" s="386">
        <v>1186</v>
      </c>
      <c r="FU425" s="386">
        <v>1196</v>
      </c>
      <c r="FV425" s="386">
        <v>1206</v>
      </c>
      <c r="FW425" s="386">
        <v>1216</v>
      </c>
      <c r="FX425" s="386">
        <v>1226</v>
      </c>
      <c r="FY425" s="386">
        <v>1236</v>
      </c>
      <c r="FZ425" s="386">
        <v>1246</v>
      </c>
      <c r="GA425" s="386">
        <v>1256</v>
      </c>
      <c r="GB425" s="386">
        <v>1266</v>
      </c>
      <c r="GC425" s="386">
        <v>1269.4000000000001</v>
      </c>
      <c r="GD425" s="387">
        <v>1269.4000000000001</v>
      </c>
      <c r="GE425" s="387">
        <v>1269.4000000000001</v>
      </c>
      <c r="GF425" s="387">
        <v>1269.4000000000001</v>
      </c>
      <c r="GG425" s="387">
        <v>1269.4000000000001</v>
      </c>
      <c r="GH425" s="387">
        <v>1269.4000000000001</v>
      </c>
      <c r="GI425" s="387">
        <v>1269.4000000000001</v>
      </c>
      <c r="GJ425" s="387">
        <v>1269.4000000000001</v>
      </c>
      <c r="GK425" s="387">
        <v>1269.4000000000001</v>
      </c>
      <c r="GL425" s="387">
        <v>1269.4000000000001</v>
      </c>
      <c r="GM425" s="387">
        <v>1269.4000000000001</v>
      </c>
      <c r="GN425" s="387">
        <v>1269.4000000000001</v>
      </c>
      <c r="GO425" s="387">
        <v>1269.4000000000001</v>
      </c>
      <c r="GP425" s="387">
        <v>1269.4000000000001</v>
      </c>
      <c r="GQ425" s="387">
        <v>1269.4000000000001</v>
      </c>
      <c r="GR425" s="387">
        <v>1269.4000000000001</v>
      </c>
      <c r="GS425" s="387">
        <v>1269.4000000000001</v>
      </c>
      <c r="GT425" s="387">
        <v>1269.4000000000001</v>
      </c>
      <c r="GU425" s="387">
        <v>1269.4000000000001</v>
      </c>
      <c r="GV425" s="387">
        <v>1269.4000000000001</v>
      </c>
      <c r="GW425" s="387">
        <v>1269.4000000000001</v>
      </c>
      <c r="GX425" s="387">
        <v>1269.4000000000001</v>
      </c>
      <c r="GY425" s="387">
        <v>1269.4000000000001</v>
      </c>
      <c r="GZ425" s="387">
        <v>1269.4000000000001</v>
      </c>
      <c r="HA425" s="387">
        <v>1269.4000000000001</v>
      </c>
      <c r="HB425" s="387">
        <v>1269.4000000000001</v>
      </c>
      <c r="HC425" s="387">
        <v>1269.4000000000001</v>
      </c>
      <c r="HD425" s="387">
        <v>1269.4000000000001</v>
      </c>
      <c r="HE425" s="387">
        <v>1269.4000000000001</v>
      </c>
      <c r="HS425" s="394">
        <v>3.2523348788890001</v>
      </c>
      <c r="HT425" s="394">
        <v>3.2523348788890001</v>
      </c>
      <c r="HU425" s="394">
        <v>3.2523348788890005</v>
      </c>
      <c r="HV425" s="394">
        <v>3.2523348788890005</v>
      </c>
      <c r="HW425" s="394">
        <v>3.2523348788890001</v>
      </c>
      <c r="HX425" s="394">
        <v>3.2518733027604187</v>
      </c>
      <c r="HY425" s="394">
        <v>3.2514117921393977</v>
      </c>
      <c r="HZ425" s="394">
        <v>3.2509503470166394</v>
      </c>
      <c r="IA425" s="394">
        <v>3.2504889673828492</v>
      </c>
      <c r="IB425" s="394">
        <v>3.2500276532287327</v>
      </c>
      <c r="IC425" s="394">
        <v>3.2495661563026292</v>
      </c>
      <c r="ID425" s="394">
        <v>3.2491047249080958</v>
      </c>
      <c r="IE425" s="394">
        <v>3.2486433590358259</v>
      </c>
      <c r="IF425" s="394">
        <v>3.248182058676516</v>
      </c>
      <c r="IG425" s="394">
        <v>3.2477208238208664</v>
      </c>
      <c r="IH425" s="394">
        <v>3.244064755035688</v>
      </c>
      <c r="II425" s="394">
        <v>3.2404128020103564</v>
      </c>
      <c r="IJ425" s="394">
        <v>3.2367649601116235</v>
      </c>
      <c r="IK425" s="394">
        <v>3.233121224711454</v>
      </c>
      <c r="IL425" s="394">
        <v>3.2294815911870245</v>
      </c>
      <c r="IM425" s="394">
        <v>3.2258585536766442</v>
      </c>
      <c r="IN425" s="394">
        <v>3.2222395807197945</v>
      </c>
      <c r="IO425" s="394">
        <v>3.2186246677566004</v>
      </c>
      <c r="IP425" s="394">
        <v>3.2150138102323034</v>
      </c>
      <c r="IQ425" s="394">
        <v>3.2114070035972535</v>
      </c>
      <c r="IR425" s="394">
        <v>3.2077086105383015</v>
      </c>
      <c r="IS425" s="394">
        <v>3.2040144767062873</v>
      </c>
      <c r="IT425" s="394">
        <v>3.2003245971961043</v>
      </c>
      <c r="IU425" s="394">
        <v>3.1966389671082931</v>
      </c>
      <c r="IV425" s="394">
        <v>3.1929575815490385</v>
      </c>
      <c r="IW425" s="394">
        <v>3.1926749731251181</v>
      </c>
      <c r="IX425" s="394">
        <v>3.1923923897148465</v>
      </c>
      <c r="IY425" s="394">
        <v>3.1921098313160101</v>
      </c>
      <c r="IZ425" s="394">
        <v>3.191827297926396</v>
      </c>
      <c r="JA425" s="394">
        <v>3.1915447895437872</v>
      </c>
      <c r="JB425" s="394">
        <v>3.1915447895437872</v>
      </c>
      <c r="JC425" s="394">
        <v>3.1915447895437872</v>
      </c>
      <c r="JD425" s="394">
        <v>3.1915447895437872</v>
      </c>
      <c r="JE425" s="394">
        <v>3.1915447895437872</v>
      </c>
      <c r="JF425" s="394">
        <v>3.1915447895437872</v>
      </c>
      <c r="JG425" s="394">
        <v>3.1915447895437872</v>
      </c>
      <c r="JH425" s="394">
        <v>3.1915447895437872</v>
      </c>
      <c r="JI425" s="394">
        <v>3.1915447895437872</v>
      </c>
      <c r="JJ425" s="394">
        <v>3.1915447895437872</v>
      </c>
      <c r="JK425" s="394">
        <v>3.1915447895437872</v>
      </c>
      <c r="JL425" s="394">
        <v>3.1915447895437872</v>
      </c>
      <c r="JM425" s="394">
        <v>3.1915447895437872</v>
      </c>
      <c r="JN425" s="394">
        <v>3.1915447895437872</v>
      </c>
      <c r="JO425" s="394">
        <v>3.1915447895437872</v>
      </c>
      <c r="JP425" s="394">
        <v>3.1915447895437872</v>
      </c>
      <c r="JQ425" s="394">
        <v>3.1915447895437872</v>
      </c>
      <c r="JR425" s="394">
        <v>3.1915447895437872</v>
      </c>
      <c r="JS425" s="394">
        <v>3.1915447895437872</v>
      </c>
      <c r="JT425" s="394">
        <v>3.1915447895437872</v>
      </c>
      <c r="JU425" s="394">
        <v>3.1915447895437872</v>
      </c>
      <c r="JV425" s="394">
        <v>3.1915447895437872</v>
      </c>
      <c r="JW425" s="394">
        <v>3.1915447895437872</v>
      </c>
      <c r="JX425" s="394">
        <v>3.1915447895437872</v>
      </c>
      <c r="JY425" s="394">
        <v>3.1915447895437872</v>
      </c>
      <c r="JZ425" s="394">
        <v>3.1915447895437872</v>
      </c>
      <c r="KA425" s="394">
        <v>3.1915447895437872</v>
      </c>
      <c r="KB425" s="394">
        <v>3.1915447895437872</v>
      </c>
      <c r="KC425" s="394">
        <v>3.1915447895437872</v>
      </c>
    </row>
    <row r="426" spans="1:289" x14ac:dyDescent="0.25">
      <c r="A426" s="383">
        <v>417</v>
      </c>
      <c r="B426" s="384" t="s">
        <v>871</v>
      </c>
      <c r="C426" s="385" t="s">
        <v>142</v>
      </c>
      <c r="D426" s="385" t="s">
        <v>142</v>
      </c>
      <c r="E426" s="129">
        <v>2052</v>
      </c>
      <c r="F426" s="386">
        <v>3.0317599999999998</v>
      </c>
      <c r="G426" s="386">
        <v>3.0317599999999998</v>
      </c>
      <c r="H426" s="386">
        <v>3.0317599999999998</v>
      </c>
      <c r="I426" s="386">
        <v>3.0317599999999998</v>
      </c>
      <c r="J426" s="386">
        <v>3.0317599999999998</v>
      </c>
      <c r="K426" s="386">
        <v>3.7612657349946388</v>
      </c>
      <c r="L426" s="386">
        <v>4.6663060167179333</v>
      </c>
      <c r="M426" s="386">
        <v>5.7891181787742045</v>
      </c>
      <c r="N426" s="386">
        <v>7.1821027527436154</v>
      </c>
      <c r="O426" s="386">
        <v>8.9102689490940019</v>
      </c>
      <c r="P426" s="386">
        <v>9.8757540401602775</v>
      </c>
      <c r="Q426" s="386">
        <v>10.945855665968306</v>
      </c>
      <c r="R426" s="386">
        <v>12.131909702589759</v>
      </c>
      <c r="S426" s="386">
        <v>13.446480341358605</v>
      </c>
      <c r="T426" s="386">
        <v>14.903493184749557</v>
      </c>
      <c r="U426" s="386">
        <v>15.892458650427963</v>
      </c>
      <c r="V426" s="386">
        <v>16.947049850971357</v>
      </c>
      <c r="W426" s="386">
        <v>18.071621576537769</v>
      </c>
      <c r="X426" s="386">
        <v>19.270817592294186</v>
      </c>
      <c r="Y426" s="386">
        <v>20.549589814209824</v>
      </c>
      <c r="Z426" s="386">
        <v>21.484544098189719</v>
      </c>
      <c r="AA426" s="386">
        <v>22.462036433830768</v>
      </c>
      <c r="AB426" s="386">
        <v>23.484002194733726</v>
      </c>
      <c r="AC426" s="386">
        <v>24.552464809095834</v>
      </c>
      <c r="AD426" s="386">
        <v>25.669539765971926</v>
      </c>
      <c r="AE426" s="386">
        <v>26.852218968916262</v>
      </c>
      <c r="AF426" s="386">
        <v>28.089388050129909</v>
      </c>
      <c r="AG426" s="386">
        <v>29.383557535566492</v>
      </c>
      <c r="AH426" s="386">
        <v>30.737353619277346</v>
      </c>
      <c r="AI426" s="386">
        <v>32.15352349261704</v>
      </c>
      <c r="AJ426" s="386">
        <v>33.251568938200201</v>
      </c>
      <c r="AK426" s="386">
        <v>34.387112725165537</v>
      </c>
      <c r="AL426" s="386">
        <v>35.561435424924795</v>
      </c>
      <c r="AM426" s="386">
        <v>36.77586134050771</v>
      </c>
      <c r="AN426" s="386">
        <v>38.031760000000318</v>
      </c>
      <c r="AO426" s="387">
        <v>38.031760000000318</v>
      </c>
      <c r="AP426" s="387">
        <v>38.031760000000318</v>
      </c>
      <c r="AQ426" s="387">
        <v>38.031760000000318</v>
      </c>
      <c r="AR426" s="387">
        <v>38.031760000000318</v>
      </c>
      <c r="AS426" s="387">
        <v>38.031760000000318</v>
      </c>
      <c r="AT426" s="387">
        <v>38.031760000000318</v>
      </c>
      <c r="AU426" s="387">
        <v>38.031760000000318</v>
      </c>
      <c r="AV426" s="387">
        <v>38.031760000000318</v>
      </c>
      <c r="AW426" s="387">
        <v>38.031760000000318</v>
      </c>
      <c r="AX426" s="387">
        <v>38.031760000000318</v>
      </c>
      <c r="AY426" s="387">
        <v>38.031760000000318</v>
      </c>
      <c r="AZ426" s="387">
        <v>38.031760000000318</v>
      </c>
      <c r="BA426" s="387">
        <v>38.031760000000318</v>
      </c>
      <c r="BB426" s="387">
        <v>38.031760000000318</v>
      </c>
      <c r="BC426" s="387">
        <v>38.031760000000318</v>
      </c>
      <c r="BD426" s="387">
        <v>38.031760000000318</v>
      </c>
      <c r="BE426" s="387">
        <v>38.031760000000318</v>
      </c>
      <c r="BF426" s="387">
        <v>38.031760000000318</v>
      </c>
      <c r="BG426" s="387">
        <v>38.031760000000318</v>
      </c>
      <c r="BH426" s="387">
        <v>38.031760000000318</v>
      </c>
      <c r="BI426" s="387">
        <v>38.031760000000318</v>
      </c>
      <c r="BJ426" s="387">
        <v>38.031760000000318</v>
      </c>
      <c r="BK426" s="387">
        <v>38.031760000000318</v>
      </c>
      <c r="BL426" s="387">
        <v>38.031760000000318</v>
      </c>
      <c r="BM426" s="387">
        <v>38.031760000000318</v>
      </c>
      <c r="BN426" s="387">
        <v>38.031760000000318</v>
      </c>
      <c r="BO426" s="387">
        <v>38.031760000000318</v>
      </c>
      <c r="BP426" s="387">
        <v>38.031760000000318</v>
      </c>
      <c r="CA426" s="386">
        <v>0</v>
      </c>
      <c r="CB426" s="386">
        <v>0</v>
      </c>
      <c r="CC426" s="386">
        <v>0</v>
      </c>
      <c r="CD426" s="386">
        <v>0</v>
      </c>
      <c r="CE426" s="386">
        <v>0</v>
      </c>
      <c r="CF426" s="386">
        <v>2</v>
      </c>
      <c r="CG426" s="386">
        <v>5</v>
      </c>
      <c r="CH426" s="386">
        <v>8</v>
      </c>
      <c r="CI426" s="386">
        <v>11</v>
      </c>
      <c r="CJ426" s="386">
        <v>14.296070087899359</v>
      </c>
      <c r="CK426" s="386">
        <v>17.192895087520636</v>
      </c>
      <c r="CL426" s="386">
        <v>20.676706232763411</v>
      </c>
      <c r="CM426" s="386">
        <v>24.866445032071109</v>
      </c>
      <c r="CN426" s="386">
        <v>29.905154214224847</v>
      </c>
      <c r="CO426" s="386">
        <v>35.964861379386427</v>
      </c>
      <c r="CP426" s="386">
        <v>38.618015932343795</v>
      </c>
      <c r="CQ426" s="386">
        <v>41.46689566849102</v>
      </c>
      <c r="CR426" s="386">
        <v>44.525939380054517</v>
      </c>
      <c r="CS426" s="386">
        <v>47.810651019694113</v>
      </c>
      <c r="CT426" s="386">
        <v>51.337678278179858</v>
      </c>
      <c r="CU426" s="386">
        <v>53.864454333244467</v>
      </c>
      <c r="CV426" s="386">
        <v>56.515595132617385</v>
      </c>
      <c r="CW426" s="386">
        <v>59.297221752836379</v>
      </c>
      <c r="CX426" s="386">
        <v>62.21575654213958</v>
      </c>
      <c r="CY426" s="386">
        <v>65.277937948680261</v>
      </c>
      <c r="CZ426" s="386">
        <v>68.479041411221118</v>
      </c>
      <c r="DA426" s="386">
        <v>71.837120778637328</v>
      </c>
      <c r="DB426" s="386">
        <v>75.359873844830204</v>
      </c>
      <c r="DC426" s="386">
        <v>79.055375888583185</v>
      </c>
      <c r="DD426" s="386">
        <v>82.932098184688314</v>
      </c>
      <c r="DE426" s="386">
        <v>85.91121157973285</v>
      </c>
      <c r="DF426" s="386">
        <v>88.997341640396641</v>
      </c>
      <c r="DG426" s="386">
        <v>92.194332653620663</v>
      </c>
      <c r="DH426" s="386">
        <v>95.506167002052749</v>
      </c>
      <c r="DI426" s="386">
        <v>98.936970124765864</v>
      </c>
      <c r="DJ426" s="387">
        <v>98.936970124765864</v>
      </c>
      <c r="DK426" s="387">
        <v>98.936970124765864</v>
      </c>
      <c r="DL426" s="387">
        <v>98.936970124765864</v>
      </c>
      <c r="DM426" s="387">
        <v>98.936970124765864</v>
      </c>
      <c r="DN426" s="387">
        <v>98.936970124765864</v>
      </c>
      <c r="DO426" s="387">
        <v>98.936970124765864</v>
      </c>
      <c r="DP426" s="387">
        <v>98.936970124765864</v>
      </c>
      <c r="DQ426" s="387">
        <v>98.936970124765864</v>
      </c>
      <c r="DR426" s="387">
        <v>98.936970124765864</v>
      </c>
      <c r="DS426" s="387">
        <v>98.936970124765864</v>
      </c>
      <c r="DT426" s="387">
        <v>98.936970124765864</v>
      </c>
      <c r="DU426" s="387">
        <v>98.936970124765864</v>
      </c>
      <c r="DV426" s="387">
        <v>98.936970124765864</v>
      </c>
      <c r="DW426" s="387">
        <v>98.936970124765864</v>
      </c>
      <c r="DX426" s="387">
        <v>98.936970124765864</v>
      </c>
      <c r="DY426" s="387">
        <v>98.936970124765864</v>
      </c>
      <c r="DZ426" s="387">
        <v>98.936970124765864</v>
      </c>
      <c r="EA426" s="387">
        <v>98.936970124765864</v>
      </c>
      <c r="EB426" s="387">
        <v>98.936970124765864</v>
      </c>
      <c r="EC426" s="387">
        <v>98.936970124765864</v>
      </c>
      <c r="ED426" s="387">
        <v>98.936970124765864</v>
      </c>
      <c r="EE426" s="387">
        <v>98.936970124765864</v>
      </c>
      <c r="EF426" s="387">
        <v>98.936970124765864</v>
      </c>
      <c r="EG426" s="387">
        <v>98.936970124765864</v>
      </c>
      <c r="EH426" s="387">
        <v>98.936970124765864</v>
      </c>
      <c r="EI426" s="387">
        <v>98.936970124765864</v>
      </c>
      <c r="EJ426" s="387">
        <v>98.936970124765864</v>
      </c>
      <c r="EK426" s="387">
        <v>98.936970124765864</v>
      </c>
      <c r="EY426" s="386">
        <v>5138</v>
      </c>
      <c r="EZ426" s="386">
        <v>5153</v>
      </c>
      <c r="FA426" s="386">
        <v>5168</v>
      </c>
      <c r="FB426" s="386">
        <v>5183</v>
      </c>
      <c r="FC426" s="386">
        <v>5198.5</v>
      </c>
      <c r="FD426" s="386">
        <v>5263</v>
      </c>
      <c r="FE426" s="386">
        <v>5328</v>
      </c>
      <c r="FF426" s="386">
        <v>5393</v>
      </c>
      <c r="FG426" s="386">
        <v>5458</v>
      </c>
      <c r="FH426" s="386">
        <v>5523</v>
      </c>
      <c r="FI426" s="386">
        <v>5588.3</v>
      </c>
      <c r="FJ426" s="386">
        <v>5618</v>
      </c>
      <c r="FK426" s="386">
        <v>5648</v>
      </c>
      <c r="FL426" s="386">
        <v>5678</v>
      </c>
      <c r="FM426" s="386">
        <v>5708</v>
      </c>
      <c r="FN426" s="386">
        <v>5738</v>
      </c>
      <c r="FO426" s="386">
        <v>5768</v>
      </c>
      <c r="FP426" s="386">
        <v>5798</v>
      </c>
      <c r="FQ426" s="386">
        <v>5828</v>
      </c>
      <c r="FR426" s="386">
        <v>5858</v>
      </c>
      <c r="FS426" s="386">
        <v>5888</v>
      </c>
      <c r="FT426" s="386">
        <v>5918</v>
      </c>
      <c r="FU426" s="386">
        <v>5948</v>
      </c>
      <c r="FV426" s="386">
        <v>5978</v>
      </c>
      <c r="FW426" s="386">
        <v>6008</v>
      </c>
      <c r="FX426" s="386">
        <v>6038</v>
      </c>
      <c r="FY426" s="386">
        <v>6068</v>
      </c>
      <c r="FZ426" s="386">
        <v>6098</v>
      </c>
      <c r="GA426" s="386">
        <v>6128</v>
      </c>
      <c r="GB426" s="386">
        <v>6158</v>
      </c>
      <c r="GC426" s="386">
        <v>6183.5000000000009</v>
      </c>
      <c r="GD426" s="387">
        <v>6183.5000000000009</v>
      </c>
      <c r="GE426" s="387">
        <v>6183.5000000000009</v>
      </c>
      <c r="GF426" s="387">
        <v>6183.5000000000009</v>
      </c>
      <c r="GG426" s="387">
        <v>6183.5000000000009</v>
      </c>
      <c r="GH426" s="387">
        <v>6183.5000000000009</v>
      </c>
      <c r="GI426" s="387">
        <v>6183.5000000000009</v>
      </c>
      <c r="GJ426" s="387">
        <v>6183.5000000000009</v>
      </c>
      <c r="GK426" s="387">
        <v>6183.5000000000009</v>
      </c>
      <c r="GL426" s="387">
        <v>6183.5000000000009</v>
      </c>
      <c r="GM426" s="387">
        <v>6183.5000000000009</v>
      </c>
      <c r="GN426" s="387">
        <v>6183.5000000000009</v>
      </c>
      <c r="GO426" s="387">
        <v>6183.5000000000009</v>
      </c>
      <c r="GP426" s="387">
        <v>6183.5000000000009</v>
      </c>
      <c r="GQ426" s="387">
        <v>6183.5000000000009</v>
      </c>
      <c r="GR426" s="387">
        <v>6183.5000000000009</v>
      </c>
      <c r="GS426" s="387">
        <v>6183.5000000000009</v>
      </c>
      <c r="GT426" s="387">
        <v>6183.5000000000009</v>
      </c>
      <c r="GU426" s="387">
        <v>6183.5000000000009</v>
      </c>
      <c r="GV426" s="387">
        <v>6183.5000000000009</v>
      </c>
      <c r="GW426" s="387">
        <v>6183.5000000000009</v>
      </c>
      <c r="GX426" s="387">
        <v>6183.5000000000009</v>
      </c>
      <c r="GY426" s="387">
        <v>6183.5000000000009</v>
      </c>
      <c r="GZ426" s="387">
        <v>6183.5000000000009</v>
      </c>
      <c r="HA426" s="387">
        <v>6183.5000000000009</v>
      </c>
      <c r="HB426" s="387">
        <v>6183.5000000000009</v>
      </c>
      <c r="HC426" s="387">
        <v>6183.5000000000009</v>
      </c>
      <c r="HD426" s="387">
        <v>6183.5000000000009</v>
      </c>
      <c r="HE426" s="387">
        <v>6183.5000000000009</v>
      </c>
      <c r="HS426" s="394">
        <v>0</v>
      </c>
      <c r="HT426" s="394">
        <v>0</v>
      </c>
      <c r="HU426" s="394">
        <v>0</v>
      </c>
      <c r="HV426" s="394">
        <v>0</v>
      </c>
      <c r="HW426" s="394">
        <v>0</v>
      </c>
      <c r="HX426" s="394">
        <v>0.53173589448681979</v>
      </c>
      <c r="HY426" s="394">
        <v>1.071511380112351</v>
      </c>
      <c r="HZ426" s="394">
        <v>1.3819030382437159</v>
      </c>
      <c r="IA426" s="394">
        <v>1.5315848824075817</v>
      </c>
      <c r="IB426" s="394">
        <v>1.6044487736089028</v>
      </c>
      <c r="IC426" s="394">
        <v>1.7409197330760584</v>
      </c>
      <c r="ID426" s="394">
        <v>1.8889986186323682</v>
      </c>
      <c r="IE426" s="394">
        <v>2.0496727754875188</v>
      </c>
      <c r="IF426" s="394">
        <v>2.2240135303096937</v>
      </c>
      <c r="IG426" s="394">
        <v>2.4131833345076803</v>
      </c>
      <c r="IH426" s="394">
        <v>2.4299585597036528</v>
      </c>
      <c r="II426" s="394">
        <v>2.4468503977472076</v>
      </c>
      <c r="IJ426" s="394">
        <v>2.4638596592716482</v>
      </c>
      <c r="IK426" s="394">
        <v>2.4809871605453906</v>
      </c>
      <c r="IL426" s="394">
        <v>2.4982337235111327</v>
      </c>
      <c r="IM426" s="394">
        <v>2.5071257778182536</v>
      </c>
      <c r="IN426" s="394">
        <v>2.5160494819382224</v>
      </c>
      <c r="IO426" s="394">
        <v>2.5250049485233714</v>
      </c>
      <c r="IP426" s="394">
        <v>2.5339922906270007</v>
      </c>
      <c r="IQ426" s="394">
        <v>2.5430116217048053</v>
      </c>
      <c r="IR426" s="394">
        <v>2.5502190895468067</v>
      </c>
      <c r="IS426" s="394">
        <v>2.557446984976417</v>
      </c>
      <c r="IT426" s="394">
        <v>2.5646953658900213</v>
      </c>
      <c r="IU426" s="394">
        <v>2.5719642903480975</v>
      </c>
      <c r="IV426" s="394">
        <v>2.5792538165756809</v>
      </c>
      <c r="IW426" s="394">
        <v>2.5836739234591719</v>
      </c>
      <c r="IX426" s="394">
        <v>2.5881016051477239</v>
      </c>
      <c r="IY426" s="394">
        <v>2.5925368746223953</v>
      </c>
      <c r="IZ426" s="394">
        <v>2.5969797448864931</v>
      </c>
      <c r="JA426" s="394">
        <v>2.6014302289656075</v>
      </c>
      <c r="JB426" s="394">
        <v>2.6014302289656075</v>
      </c>
      <c r="JC426" s="394">
        <v>2.6014302289656075</v>
      </c>
      <c r="JD426" s="394">
        <v>2.6014302289656075</v>
      </c>
      <c r="JE426" s="394">
        <v>2.6014302289656075</v>
      </c>
      <c r="JF426" s="394">
        <v>2.6014302289656075</v>
      </c>
      <c r="JG426" s="394">
        <v>2.6014302289656075</v>
      </c>
      <c r="JH426" s="394">
        <v>2.6014302289656075</v>
      </c>
      <c r="JI426" s="394">
        <v>2.6014302289656075</v>
      </c>
      <c r="JJ426" s="394">
        <v>2.6014302289656075</v>
      </c>
      <c r="JK426" s="394">
        <v>2.6014302289656075</v>
      </c>
      <c r="JL426" s="394">
        <v>2.6014302289656075</v>
      </c>
      <c r="JM426" s="394">
        <v>2.6014302289656075</v>
      </c>
      <c r="JN426" s="394">
        <v>2.6014302289656075</v>
      </c>
      <c r="JO426" s="394">
        <v>2.6014302289656075</v>
      </c>
      <c r="JP426" s="394">
        <v>2.6014302289656075</v>
      </c>
      <c r="JQ426" s="394">
        <v>2.6014302289656075</v>
      </c>
      <c r="JR426" s="394">
        <v>2.6014302289656075</v>
      </c>
      <c r="JS426" s="394">
        <v>2.6014302289656075</v>
      </c>
      <c r="JT426" s="394">
        <v>2.6014302289656075</v>
      </c>
      <c r="JU426" s="394">
        <v>2.6014302289656075</v>
      </c>
      <c r="JV426" s="394">
        <v>2.6014302289656075</v>
      </c>
      <c r="JW426" s="394">
        <v>2.6014302289656075</v>
      </c>
      <c r="JX426" s="394">
        <v>2.6014302289656075</v>
      </c>
      <c r="JY426" s="394">
        <v>2.6014302289656075</v>
      </c>
      <c r="JZ426" s="394">
        <v>2.6014302289656075</v>
      </c>
      <c r="KA426" s="394">
        <v>2.6014302289656075</v>
      </c>
      <c r="KB426" s="394">
        <v>2.6014302289656075</v>
      </c>
      <c r="KC426" s="394">
        <v>2.6014302289656075</v>
      </c>
    </row>
    <row r="427" spans="1:289" x14ac:dyDescent="0.25">
      <c r="A427" s="383">
        <v>418</v>
      </c>
      <c r="B427" s="384" t="s">
        <v>871</v>
      </c>
      <c r="C427" s="385" t="s">
        <v>142</v>
      </c>
      <c r="D427" s="385" t="s">
        <v>142</v>
      </c>
      <c r="E427" s="129">
        <v>2052</v>
      </c>
      <c r="F427" s="386">
        <v>3.0317599999999998</v>
      </c>
      <c r="G427" s="386">
        <v>3.0317599999999993</v>
      </c>
      <c r="H427" s="386">
        <v>3.0317599999999989</v>
      </c>
      <c r="I427" s="386">
        <v>3.0317599999999985</v>
      </c>
      <c r="J427" s="386">
        <v>3.0317599999999989</v>
      </c>
      <c r="K427" s="386">
        <v>3.0317600000000189</v>
      </c>
      <c r="L427" s="386">
        <v>3.0317600000000389</v>
      </c>
      <c r="M427" s="386">
        <v>3.0317600000000589</v>
      </c>
      <c r="N427" s="386">
        <v>3.0317600000000788</v>
      </c>
      <c r="O427" s="386">
        <v>3.0317600000000997</v>
      </c>
      <c r="P427" s="386">
        <v>3.0317600000001197</v>
      </c>
      <c r="Q427" s="386">
        <v>3.0317600000001397</v>
      </c>
      <c r="R427" s="386">
        <v>3.0317600000001597</v>
      </c>
      <c r="S427" s="386">
        <v>3.0317600000001796</v>
      </c>
      <c r="T427" s="386">
        <v>3.0317600000002023</v>
      </c>
      <c r="U427" s="386">
        <v>3.0317600000002209</v>
      </c>
      <c r="V427" s="386">
        <v>3.0317600000002396</v>
      </c>
      <c r="W427" s="386">
        <v>3.0317600000002582</v>
      </c>
      <c r="X427" s="386">
        <v>3.0317600000002769</v>
      </c>
      <c r="Y427" s="386">
        <v>3.0317600000002969</v>
      </c>
      <c r="Z427" s="386">
        <v>3.0317600000003138</v>
      </c>
      <c r="AA427" s="386">
        <v>3.0317600000003306</v>
      </c>
      <c r="AB427" s="386">
        <v>3.0317600000003475</v>
      </c>
      <c r="AC427" s="386">
        <v>3.0317600000003644</v>
      </c>
      <c r="AD427" s="386">
        <v>3.0317600000003817</v>
      </c>
      <c r="AE427" s="386">
        <v>3.0317600000004048</v>
      </c>
      <c r="AF427" s="386">
        <v>3.0317600000004279</v>
      </c>
      <c r="AG427" s="386">
        <v>3.031760000000451</v>
      </c>
      <c r="AH427" s="386">
        <v>3.0317600000004741</v>
      </c>
      <c r="AI427" s="386">
        <v>3.0317600000004958</v>
      </c>
      <c r="AJ427" s="386">
        <v>3.0317600000005176</v>
      </c>
      <c r="AK427" s="386">
        <v>3.0317600000005394</v>
      </c>
      <c r="AL427" s="386">
        <v>3.0317600000005611</v>
      </c>
      <c r="AM427" s="386">
        <v>3.0317600000005829</v>
      </c>
      <c r="AN427" s="386">
        <v>3.0317600000006029</v>
      </c>
      <c r="AO427" s="387">
        <v>3.0317600000006029</v>
      </c>
      <c r="AP427" s="387">
        <v>3.0317600000006029</v>
      </c>
      <c r="AQ427" s="387">
        <v>3.0317600000006029</v>
      </c>
      <c r="AR427" s="387">
        <v>3.0317600000006029</v>
      </c>
      <c r="AS427" s="387">
        <v>3.0317600000006029</v>
      </c>
      <c r="AT427" s="387">
        <v>3.0317600000006029</v>
      </c>
      <c r="AU427" s="387">
        <v>3.0317600000006029</v>
      </c>
      <c r="AV427" s="387">
        <v>3.0317600000006029</v>
      </c>
      <c r="AW427" s="387">
        <v>3.0317600000006029</v>
      </c>
      <c r="AX427" s="387">
        <v>3.0317600000006029</v>
      </c>
      <c r="AY427" s="387">
        <v>3.0317600000006029</v>
      </c>
      <c r="AZ427" s="387">
        <v>3.0317600000006029</v>
      </c>
      <c r="BA427" s="387">
        <v>3.0317600000006029</v>
      </c>
      <c r="BB427" s="387">
        <v>3.0317600000006029</v>
      </c>
      <c r="BC427" s="387">
        <v>3.0317600000006029</v>
      </c>
      <c r="BD427" s="387">
        <v>3.0317600000006029</v>
      </c>
      <c r="BE427" s="387">
        <v>3.0317600000006029</v>
      </c>
      <c r="BF427" s="387">
        <v>3.0317600000006029</v>
      </c>
      <c r="BG427" s="387">
        <v>3.0317600000006029</v>
      </c>
      <c r="BH427" s="387">
        <v>3.0317600000006029</v>
      </c>
      <c r="BI427" s="387">
        <v>3.0317600000006029</v>
      </c>
      <c r="BJ427" s="387">
        <v>3.0317600000006029</v>
      </c>
      <c r="BK427" s="387">
        <v>3.0317600000006029</v>
      </c>
      <c r="BL427" s="387">
        <v>3.0317600000006029</v>
      </c>
      <c r="BM427" s="387">
        <v>3.0317600000006029</v>
      </c>
      <c r="BN427" s="387">
        <v>3.0317600000006029</v>
      </c>
      <c r="BO427" s="387">
        <v>3.0317600000006029</v>
      </c>
      <c r="BP427" s="387">
        <v>3.0317600000006029</v>
      </c>
      <c r="CA427" s="386">
        <v>10</v>
      </c>
      <c r="CB427" s="386">
        <v>10</v>
      </c>
      <c r="CC427" s="386">
        <v>10</v>
      </c>
      <c r="CD427" s="386">
        <v>10</v>
      </c>
      <c r="CE427" s="386">
        <v>10</v>
      </c>
      <c r="CF427" s="386">
        <v>8.98353729955425</v>
      </c>
      <c r="CG427" s="386">
        <v>8.0703942412482466</v>
      </c>
      <c r="CH427" s="386">
        <v>7.2500687688361447</v>
      </c>
      <c r="CI427" s="386">
        <v>6.5131263209172872</v>
      </c>
      <c r="CJ427" s="386">
        <v>5.8510913240668989</v>
      </c>
      <c r="CK427" s="386">
        <v>5.746944683972206</v>
      </c>
      <c r="CL427" s="386">
        <v>5.6446518044910929</v>
      </c>
      <c r="CM427" s="386">
        <v>5.54417968956714</v>
      </c>
      <c r="CN427" s="386">
        <v>5.4454959304580237</v>
      </c>
      <c r="CO427" s="386">
        <v>5.3485686952816076</v>
      </c>
      <c r="CP427" s="386">
        <v>5.3089541541518583</v>
      </c>
      <c r="CQ427" s="386">
        <v>5.2696330208398505</v>
      </c>
      <c r="CR427" s="386">
        <v>5.2306031222004439</v>
      </c>
      <c r="CS427" s="386">
        <v>5.1918623011840479</v>
      </c>
      <c r="CT427" s="386">
        <v>5.1534084167174088</v>
      </c>
      <c r="CU427" s="386">
        <v>5.1335391741779528</v>
      </c>
      <c r="CV427" s="386">
        <v>5.1137465385687397</v>
      </c>
      <c r="CW427" s="386">
        <v>5.094030214527641</v>
      </c>
      <c r="CX427" s="386">
        <v>5.0743899078313133</v>
      </c>
      <c r="CY427" s="386">
        <v>5.054825325390806</v>
      </c>
      <c r="CZ427" s="386">
        <v>5.0382062934412524</v>
      </c>
      <c r="DA427" s="386">
        <v>5.0216419008125781</v>
      </c>
      <c r="DB427" s="386">
        <v>5.0051319678640311</v>
      </c>
      <c r="DC427" s="386">
        <v>4.988676315545475</v>
      </c>
      <c r="DD427" s="386">
        <v>4.9722747653954462</v>
      </c>
      <c r="DE427" s="386">
        <v>4.9621642176616536</v>
      </c>
      <c r="DF427" s="386">
        <v>4.9520742285615453</v>
      </c>
      <c r="DG427" s="386">
        <v>4.9420047562915084</v>
      </c>
      <c r="DH427" s="386">
        <v>4.9319557591329328</v>
      </c>
      <c r="DI427" s="386">
        <v>4.9219271954520396</v>
      </c>
      <c r="DJ427" s="387">
        <v>4.9219271954520396</v>
      </c>
      <c r="DK427" s="387">
        <v>4.9219271954520396</v>
      </c>
      <c r="DL427" s="387">
        <v>4.9219271954520396</v>
      </c>
      <c r="DM427" s="387">
        <v>4.9219271954520396</v>
      </c>
      <c r="DN427" s="387">
        <v>4.9219271954520396</v>
      </c>
      <c r="DO427" s="387">
        <v>4.9219271954520396</v>
      </c>
      <c r="DP427" s="387">
        <v>4.9219271954520396</v>
      </c>
      <c r="DQ427" s="387">
        <v>4.9219271954520396</v>
      </c>
      <c r="DR427" s="387">
        <v>4.9219271954520396</v>
      </c>
      <c r="DS427" s="387">
        <v>4.9219271954520396</v>
      </c>
      <c r="DT427" s="387">
        <v>4.9219271954520396</v>
      </c>
      <c r="DU427" s="387">
        <v>4.9219271954520396</v>
      </c>
      <c r="DV427" s="387">
        <v>4.9219271954520396</v>
      </c>
      <c r="DW427" s="387">
        <v>4.9219271954520396</v>
      </c>
      <c r="DX427" s="387">
        <v>4.9219271954520396</v>
      </c>
      <c r="DY427" s="387">
        <v>4.9219271954520396</v>
      </c>
      <c r="DZ427" s="387">
        <v>4.9219271954520396</v>
      </c>
      <c r="EA427" s="387">
        <v>4.9219271954520396</v>
      </c>
      <c r="EB427" s="387">
        <v>4.9219271954520396</v>
      </c>
      <c r="EC427" s="387">
        <v>4.9219271954520396</v>
      </c>
      <c r="ED427" s="387">
        <v>4.9219271954520396</v>
      </c>
      <c r="EE427" s="387">
        <v>4.9219271954520396</v>
      </c>
      <c r="EF427" s="387">
        <v>4.9219271954520396</v>
      </c>
      <c r="EG427" s="387">
        <v>4.9219271954520396</v>
      </c>
      <c r="EH427" s="387">
        <v>4.9219271954520396</v>
      </c>
      <c r="EI427" s="387">
        <v>4.9219271954520396</v>
      </c>
      <c r="EJ427" s="387">
        <v>4.9219271954520396</v>
      </c>
      <c r="EK427" s="387">
        <v>4.9219271954520396</v>
      </c>
      <c r="EY427" s="386">
        <v>6354</v>
      </c>
      <c r="EZ427" s="386">
        <v>6373</v>
      </c>
      <c r="FA427" s="386">
        <v>6392</v>
      </c>
      <c r="FB427" s="386">
        <v>6411</v>
      </c>
      <c r="FC427" s="386">
        <v>6428.2999999999993</v>
      </c>
      <c r="FD427" s="386">
        <v>6509</v>
      </c>
      <c r="FE427" s="386">
        <v>6589</v>
      </c>
      <c r="FF427" s="386">
        <v>6669</v>
      </c>
      <c r="FG427" s="386">
        <v>6749</v>
      </c>
      <c r="FH427" s="386">
        <v>6829</v>
      </c>
      <c r="FI427" s="386">
        <v>6909.8</v>
      </c>
      <c r="FJ427" s="386">
        <v>6947</v>
      </c>
      <c r="FK427" s="386">
        <v>6984</v>
      </c>
      <c r="FL427" s="386">
        <v>7021</v>
      </c>
      <c r="FM427" s="386">
        <v>7058</v>
      </c>
      <c r="FN427" s="386">
        <v>7095</v>
      </c>
      <c r="FO427" s="386">
        <v>7132</v>
      </c>
      <c r="FP427" s="386">
        <v>7169</v>
      </c>
      <c r="FQ427" s="386">
        <v>7206</v>
      </c>
      <c r="FR427" s="386">
        <v>7243</v>
      </c>
      <c r="FS427" s="386">
        <v>7280</v>
      </c>
      <c r="FT427" s="386">
        <v>7317</v>
      </c>
      <c r="FU427" s="386">
        <v>7354</v>
      </c>
      <c r="FV427" s="386">
        <v>7391</v>
      </c>
      <c r="FW427" s="386">
        <v>7428</v>
      </c>
      <c r="FX427" s="386">
        <v>7465</v>
      </c>
      <c r="FY427" s="386">
        <v>7502</v>
      </c>
      <c r="FZ427" s="386">
        <v>7539</v>
      </c>
      <c r="GA427" s="386">
        <v>7576</v>
      </c>
      <c r="GB427" s="386">
        <v>7613</v>
      </c>
      <c r="GC427" s="386">
        <v>7648.2</v>
      </c>
      <c r="GD427" s="387">
        <v>7648.2</v>
      </c>
      <c r="GE427" s="387">
        <v>7648.2</v>
      </c>
      <c r="GF427" s="387">
        <v>7648.2</v>
      </c>
      <c r="GG427" s="387">
        <v>7648.2</v>
      </c>
      <c r="GH427" s="387">
        <v>7648.2</v>
      </c>
      <c r="GI427" s="387">
        <v>7648.2</v>
      </c>
      <c r="GJ427" s="387">
        <v>7648.2</v>
      </c>
      <c r="GK427" s="387">
        <v>7648.2</v>
      </c>
      <c r="GL427" s="387">
        <v>7648.2</v>
      </c>
      <c r="GM427" s="387">
        <v>7648.2</v>
      </c>
      <c r="GN427" s="387">
        <v>7648.2</v>
      </c>
      <c r="GO427" s="387">
        <v>7648.2</v>
      </c>
      <c r="GP427" s="387">
        <v>7648.2</v>
      </c>
      <c r="GQ427" s="387">
        <v>7648.2</v>
      </c>
      <c r="GR427" s="387">
        <v>7648.2</v>
      </c>
      <c r="GS427" s="387">
        <v>7648.2</v>
      </c>
      <c r="GT427" s="387">
        <v>7648.2</v>
      </c>
      <c r="GU427" s="387">
        <v>7648.2</v>
      </c>
      <c r="GV427" s="387">
        <v>7648.2</v>
      </c>
      <c r="GW427" s="387">
        <v>7648.2</v>
      </c>
      <c r="GX427" s="387">
        <v>7648.2</v>
      </c>
      <c r="GY427" s="387">
        <v>7648.2</v>
      </c>
      <c r="GZ427" s="387">
        <v>7648.2</v>
      </c>
      <c r="HA427" s="387">
        <v>7648.2</v>
      </c>
      <c r="HB427" s="387">
        <v>7648.2</v>
      </c>
      <c r="HC427" s="387">
        <v>7648.2</v>
      </c>
      <c r="HD427" s="387">
        <v>7648.2</v>
      </c>
      <c r="HE427" s="387">
        <v>7648.2</v>
      </c>
      <c r="HS427" s="394">
        <v>3.2984141224899073</v>
      </c>
      <c r="HT427" s="394">
        <v>3.2984141224899077</v>
      </c>
      <c r="HU427" s="394">
        <v>3.2984141224899082</v>
      </c>
      <c r="HV427" s="394">
        <v>3.2984141224899086</v>
      </c>
      <c r="HW427" s="394">
        <v>3.2984141224899082</v>
      </c>
      <c r="HX427" s="394">
        <v>2.9631426298764394</v>
      </c>
      <c r="HY427" s="394">
        <v>2.6619502339394092</v>
      </c>
      <c r="HZ427" s="394">
        <v>2.3913729216151687</v>
      </c>
      <c r="IA427" s="394">
        <v>2.148298783847375</v>
      </c>
      <c r="IB427" s="394">
        <v>1.9299322255279794</v>
      </c>
      <c r="IC427" s="394">
        <v>1.895580350678147</v>
      </c>
      <c r="ID427" s="394">
        <v>1.8618399228470699</v>
      </c>
      <c r="IE427" s="394">
        <v>1.8287000585688999</v>
      </c>
      <c r="IF427" s="394">
        <v>1.7961500680982996</v>
      </c>
      <c r="IG427" s="394">
        <v>1.7641794519623093</v>
      </c>
      <c r="IH427" s="394">
        <v>1.7511129357704671</v>
      </c>
      <c r="II427" s="394">
        <v>1.7381431976275938</v>
      </c>
      <c r="IJ427" s="394">
        <v>1.7252695207404274</v>
      </c>
      <c r="IK427" s="394">
        <v>1.7124911936246845</v>
      </c>
      <c r="IL427" s="394">
        <v>1.6998075100657388</v>
      </c>
      <c r="IM427" s="394">
        <v>1.6932538110461981</v>
      </c>
      <c r="IN427" s="394">
        <v>1.6867253801647168</v>
      </c>
      <c r="IO427" s="394">
        <v>1.6802221199986336</v>
      </c>
      <c r="IP427" s="394">
        <v>1.6737439335009048</v>
      </c>
      <c r="IQ427" s="394">
        <v>1.6672907239986574</v>
      </c>
      <c r="IR427" s="394">
        <v>1.6618090790301936</v>
      </c>
      <c r="IS427" s="394">
        <v>1.6563454563724931</v>
      </c>
      <c r="IT427" s="394">
        <v>1.6508997967725962</v>
      </c>
      <c r="IU427" s="394">
        <v>1.6454720411723536</v>
      </c>
      <c r="IV427" s="394">
        <v>1.6400621307077845</v>
      </c>
      <c r="IW427" s="394">
        <v>1.6367272533646484</v>
      </c>
      <c r="IX427" s="394">
        <v>1.6333991571102806</v>
      </c>
      <c r="IY427" s="394">
        <v>1.6300778281561186</v>
      </c>
      <c r="IZ427" s="394">
        <v>1.6267632527416367</v>
      </c>
      <c r="JA427" s="394">
        <v>1.6234554171342919</v>
      </c>
      <c r="JB427" s="394">
        <v>1.6234554171342919</v>
      </c>
      <c r="JC427" s="394">
        <v>1.6234554171342919</v>
      </c>
      <c r="JD427" s="394">
        <v>1.6234554171342919</v>
      </c>
      <c r="JE427" s="394">
        <v>1.6234554171342919</v>
      </c>
      <c r="JF427" s="394">
        <v>1.6234554171342919</v>
      </c>
      <c r="JG427" s="394">
        <v>1.6234554171342919</v>
      </c>
      <c r="JH427" s="394">
        <v>1.6234554171342919</v>
      </c>
      <c r="JI427" s="394">
        <v>1.6234554171342919</v>
      </c>
      <c r="JJ427" s="394">
        <v>1.6234554171342919</v>
      </c>
      <c r="JK427" s="394">
        <v>1.6234554171342919</v>
      </c>
      <c r="JL427" s="394">
        <v>1.6234554171342919</v>
      </c>
      <c r="JM427" s="394">
        <v>1.6234554171342919</v>
      </c>
      <c r="JN427" s="394">
        <v>1.6234554171342919</v>
      </c>
      <c r="JO427" s="394">
        <v>1.6234554171342919</v>
      </c>
      <c r="JP427" s="394">
        <v>1.6234554171342919</v>
      </c>
      <c r="JQ427" s="394">
        <v>1.6234554171342919</v>
      </c>
      <c r="JR427" s="394">
        <v>1.6234554171342919</v>
      </c>
      <c r="JS427" s="394">
        <v>1.6234554171342919</v>
      </c>
      <c r="JT427" s="394">
        <v>1.6234554171342919</v>
      </c>
      <c r="JU427" s="394">
        <v>1.6234554171342919</v>
      </c>
      <c r="JV427" s="394">
        <v>1.6234554171342919</v>
      </c>
      <c r="JW427" s="394">
        <v>1.6234554171342919</v>
      </c>
      <c r="JX427" s="394">
        <v>1.6234554171342919</v>
      </c>
      <c r="JY427" s="394">
        <v>1.6234554171342919</v>
      </c>
      <c r="JZ427" s="394">
        <v>1.6234554171342919</v>
      </c>
      <c r="KA427" s="394">
        <v>1.6234554171342919</v>
      </c>
      <c r="KB427" s="394">
        <v>1.6234554171342919</v>
      </c>
      <c r="KC427" s="394">
        <v>1.6234554171342919</v>
      </c>
    </row>
    <row r="428" spans="1:289" x14ac:dyDescent="0.25">
      <c r="A428" s="383">
        <v>419</v>
      </c>
      <c r="B428" s="384" t="s">
        <v>871</v>
      </c>
      <c r="C428" s="385" t="s">
        <v>142</v>
      </c>
      <c r="D428" s="385" t="s">
        <v>142</v>
      </c>
      <c r="E428" s="129">
        <v>2052</v>
      </c>
      <c r="F428" s="386">
        <v>291.04968999999994</v>
      </c>
      <c r="G428" s="386">
        <v>283.67535556301095</v>
      </c>
      <c r="H428" s="386">
        <v>276.48786485153346</v>
      </c>
      <c r="I428" s="386">
        <v>269.48248380067503</v>
      </c>
      <c r="J428" s="386">
        <v>262.65459829268286</v>
      </c>
      <c r="K428" s="386">
        <v>299.23349277425524</v>
      </c>
      <c r="L428" s="386">
        <v>340.90658903333861</v>
      </c>
      <c r="M428" s="386">
        <v>388.38333693488352</v>
      </c>
      <c r="N428" s="386">
        <v>442.47198869460357</v>
      </c>
      <c r="O428" s="386">
        <v>504.0933587019008</v>
      </c>
      <c r="P428" s="386">
        <v>545.81974862745267</v>
      </c>
      <c r="Q428" s="386">
        <v>591.00004562431116</v>
      </c>
      <c r="R428" s="386">
        <v>639.92014727619983</v>
      </c>
      <c r="S428" s="386">
        <v>692.88961637458851</v>
      </c>
      <c r="T428" s="386">
        <v>750.24363980918258</v>
      </c>
      <c r="U428" s="386">
        <v>790.69025017109027</v>
      </c>
      <c r="V428" s="386">
        <v>833.31738990100973</v>
      </c>
      <c r="W428" s="386">
        <v>878.24261417308833</v>
      </c>
      <c r="X428" s="386">
        <v>925.58981571379957</v>
      </c>
      <c r="Y428" s="386">
        <v>975.48956646763145</v>
      </c>
      <c r="Z428" s="386">
        <v>1012.667432473723</v>
      </c>
      <c r="AA428" s="386">
        <v>1051.2622216005527</v>
      </c>
      <c r="AB428" s="386">
        <v>1091.3279356332084</v>
      </c>
      <c r="AC428" s="386">
        <v>1132.9206344732347</v>
      </c>
      <c r="AD428" s="386">
        <v>1176.0985145775828</v>
      </c>
      <c r="AE428" s="386">
        <v>1225.763809829574</v>
      </c>
      <c r="AF428" s="386">
        <v>1277.5264137014585</v>
      </c>
      <c r="AG428" s="386">
        <v>1331.4748931377148</v>
      </c>
      <c r="AH428" s="386">
        <v>1387.7015551635989</v>
      </c>
      <c r="AI428" s="386">
        <v>1446.3026048244772</v>
      </c>
      <c r="AJ428" s="386">
        <v>1493.7553350705434</v>
      </c>
      <c r="AK428" s="386">
        <v>1542.7649743619884</v>
      </c>
      <c r="AL428" s="386">
        <v>1593.3826043913302</v>
      </c>
      <c r="AM428" s="386">
        <v>1645.6609828252349</v>
      </c>
      <c r="AN428" s="386">
        <v>1699.6545982926964</v>
      </c>
      <c r="AO428" s="387">
        <v>1699.6545982926964</v>
      </c>
      <c r="AP428" s="387">
        <v>1699.6545982926964</v>
      </c>
      <c r="AQ428" s="387">
        <v>1699.6545982926964</v>
      </c>
      <c r="AR428" s="387">
        <v>1699.6545982926964</v>
      </c>
      <c r="AS428" s="387">
        <v>1699.6545982926964</v>
      </c>
      <c r="AT428" s="387">
        <v>1699.6545982926964</v>
      </c>
      <c r="AU428" s="387">
        <v>1699.6545982926964</v>
      </c>
      <c r="AV428" s="387">
        <v>1699.6545982926964</v>
      </c>
      <c r="AW428" s="387">
        <v>1699.6545982926964</v>
      </c>
      <c r="AX428" s="387">
        <v>1699.6545982926964</v>
      </c>
      <c r="AY428" s="387">
        <v>1699.6545982926964</v>
      </c>
      <c r="AZ428" s="387">
        <v>1699.6545982926964</v>
      </c>
      <c r="BA428" s="387">
        <v>1699.6545982926964</v>
      </c>
      <c r="BB428" s="387">
        <v>1699.6545982926964</v>
      </c>
      <c r="BC428" s="387">
        <v>1699.6545982926964</v>
      </c>
      <c r="BD428" s="387">
        <v>1699.6545982926964</v>
      </c>
      <c r="BE428" s="387">
        <v>1699.6545982926964</v>
      </c>
      <c r="BF428" s="387">
        <v>1699.6545982926964</v>
      </c>
      <c r="BG428" s="387">
        <v>1699.6545982926964</v>
      </c>
      <c r="BH428" s="387">
        <v>1699.6545982926964</v>
      </c>
      <c r="BI428" s="387">
        <v>1699.6545982926964</v>
      </c>
      <c r="BJ428" s="387">
        <v>1699.6545982926964</v>
      </c>
      <c r="BK428" s="387">
        <v>1699.6545982926964</v>
      </c>
      <c r="BL428" s="387">
        <v>1699.6545982926964</v>
      </c>
      <c r="BM428" s="387">
        <v>1699.6545982926964</v>
      </c>
      <c r="BN428" s="387">
        <v>1699.6545982926964</v>
      </c>
      <c r="BO428" s="387">
        <v>1699.6545982926964</v>
      </c>
      <c r="BP428" s="387">
        <v>1699.6545982926964</v>
      </c>
      <c r="CA428" s="386">
        <v>820</v>
      </c>
      <c r="CB428" s="386">
        <v>799.22363621713214</v>
      </c>
      <c r="CC428" s="386">
        <v>778.97368376601798</v>
      </c>
      <c r="CD428" s="386">
        <v>759.23680494747714</v>
      </c>
      <c r="CE428" s="386">
        <v>740</v>
      </c>
      <c r="CF428" s="386">
        <v>838.79199085998039</v>
      </c>
      <c r="CG428" s="386">
        <v>950.77297828493158</v>
      </c>
      <c r="CH428" s="386">
        <v>1077.7037287993116</v>
      </c>
      <c r="CI428" s="386">
        <v>1221.5800759956742</v>
      </c>
      <c r="CJ428" s="386">
        <v>1384.6643026206725</v>
      </c>
      <c r="CK428" s="386">
        <v>1497.1343282357491</v>
      </c>
      <c r="CL428" s="386">
        <v>1618.7397859103617</v>
      </c>
      <c r="CM428" s="386">
        <v>1750.2227055183187</v>
      </c>
      <c r="CN428" s="386">
        <v>1892.3853886677086</v>
      </c>
      <c r="CO428" s="386">
        <v>2046.0953043015784</v>
      </c>
      <c r="CP428" s="386">
        <v>2153.0501147153877</v>
      </c>
      <c r="CQ428" s="386">
        <v>2265.5957358048313</v>
      </c>
      <c r="CR428" s="386">
        <v>2384.0244140232458</v>
      </c>
      <c r="CS428" s="386">
        <v>2508.6436723186389</v>
      </c>
      <c r="CT428" s="386">
        <v>2639.7771086764465</v>
      </c>
      <c r="CU428" s="386">
        <v>2737.2660048263679</v>
      </c>
      <c r="CV428" s="386">
        <v>2838.355237096067</v>
      </c>
      <c r="CW428" s="386">
        <v>2943.1777685273596</v>
      </c>
      <c r="CX428" s="386">
        <v>3051.8714725842838</v>
      </c>
      <c r="CY428" s="386">
        <v>3164.5793144985764</v>
      </c>
      <c r="CZ428" s="386">
        <v>3294.6125834032109</v>
      </c>
      <c r="DA428" s="386">
        <v>3429.9889482904796</v>
      </c>
      <c r="DB428" s="386">
        <v>3570.9279581644191</v>
      </c>
      <c r="DC428" s="386">
        <v>3717.6581833465439</v>
      </c>
      <c r="DD428" s="386">
        <v>3870.4175861637914</v>
      </c>
      <c r="DE428" s="386">
        <v>3996.0661505139287</v>
      </c>
      <c r="DF428" s="386">
        <v>4125.7937480360133</v>
      </c>
      <c r="DG428" s="386">
        <v>4259.7327997545426</v>
      </c>
      <c r="DH428" s="386">
        <v>4398.0200255871559</v>
      </c>
      <c r="DI428" s="386">
        <v>4540.796583903154</v>
      </c>
      <c r="DJ428" s="387">
        <v>4540.796583903154</v>
      </c>
      <c r="DK428" s="387">
        <v>4540.796583903154</v>
      </c>
      <c r="DL428" s="387">
        <v>4540.796583903154</v>
      </c>
      <c r="DM428" s="387">
        <v>4540.796583903154</v>
      </c>
      <c r="DN428" s="387">
        <v>4540.796583903154</v>
      </c>
      <c r="DO428" s="387">
        <v>4540.796583903154</v>
      </c>
      <c r="DP428" s="387">
        <v>4540.796583903154</v>
      </c>
      <c r="DQ428" s="387">
        <v>4540.796583903154</v>
      </c>
      <c r="DR428" s="387">
        <v>4540.796583903154</v>
      </c>
      <c r="DS428" s="387">
        <v>4540.796583903154</v>
      </c>
      <c r="DT428" s="387">
        <v>4540.796583903154</v>
      </c>
      <c r="DU428" s="387">
        <v>4540.796583903154</v>
      </c>
      <c r="DV428" s="387">
        <v>4540.796583903154</v>
      </c>
      <c r="DW428" s="387">
        <v>4540.796583903154</v>
      </c>
      <c r="DX428" s="387">
        <v>4540.796583903154</v>
      </c>
      <c r="DY428" s="387">
        <v>4540.796583903154</v>
      </c>
      <c r="DZ428" s="387">
        <v>4540.796583903154</v>
      </c>
      <c r="EA428" s="387">
        <v>4540.796583903154</v>
      </c>
      <c r="EB428" s="387">
        <v>4540.796583903154</v>
      </c>
      <c r="EC428" s="387">
        <v>4540.796583903154</v>
      </c>
      <c r="ED428" s="387">
        <v>4540.796583903154</v>
      </c>
      <c r="EE428" s="387">
        <v>4540.796583903154</v>
      </c>
      <c r="EF428" s="387">
        <v>4540.796583903154</v>
      </c>
      <c r="EG428" s="387">
        <v>4540.796583903154</v>
      </c>
      <c r="EH428" s="387">
        <v>4540.796583903154</v>
      </c>
      <c r="EI428" s="387">
        <v>4540.796583903154</v>
      </c>
      <c r="EJ428" s="387">
        <v>4540.796583903154</v>
      </c>
      <c r="EK428" s="387">
        <v>4540.796583903154</v>
      </c>
      <c r="EY428" s="386">
        <v>3218</v>
      </c>
      <c r="EZ428" s="386">
        <v>3247</v>
      </c>
      <c r="FA428" s="386">
        <v>3276</v>
      </c>
      <c r="FB428" s="386">
        <v>3305</v>
      </c>
      <c r="FC428" s="386">
        <v>3334.9000000000005</v>
      </c>
      <c r="FD428" s="386">
        <v>3370</v>
      </c>
      <c r="FE428" s="386">
        <v>3405</v>
      </c>
      <c r="FF428" s="386">
        <v>3440</v>
      </c>
      <c r="FG428" s="386">
        <v>3475</v>
      </c>
      <c r="FH428" s="386">
        <v>3510</v>
      </c>
      <c r="FI428" s="386">
        <v>3545.2</v>
      </c>
      <c r="FJ428" s="386">
        <v>3559</v>
      </c>
      <c r="FK428" s="386">
        <v>3573</v>
      </c>
      <c r="FL428" s="386">
        <v>3587</v>
      </c>
      <c r="FM428" s="386">
        <v>3601</v>
      </c>
      <c r="FN428" s="386">
        <v>3615</v>
      </c>
      <c r="FO428" s="386">
        <v>3629</v>
      </c>
      <c r="FP428" s="386">
        <v>3643</v>
      </c>
      <c r="FQ428" s="386">
        <v>3657</v>
      </c>
      <c r="FR428" s="386">
        <v>3671</v>
      </c>
      <c r="FS428" s="386">
        <v>3685</v>
      </c>
      <c r="FT428" s="386">
        <v>3699</v>
      </c>
      <c r="FU428" s="386">
        <v>3713</v>
      </c>
      <c r="FV428" s="386">
        <v>3727</v>
      </c>
      <c r="FW428" s="386">
        <v>3741</v>
      </c>
      <c r="FX428" s="386">
        <v>3755</v>
      </c>
      <c r="FY428" s="386">
        <v>3769</v>
      </c>
      <c r="FZ428" s="386">
        <v>3783</v>
      </c>
      <c r="GA428" s="386">
        <v>3797</v>
      </c>
      <c r="GB428" s="386">
        <v>3811</v>
      </c>
      <c r="GC428" s="386">
        <v>3822.1000000000004</v>
      </c>
      <c r="GD428" s="387">
        <v>3822.1000000000004</v>
      </c>
      <c r="GE428" s="387">
        <v>3822.1000000000004</v>
      </c>
      <c r="GF428" s="387">
        <v>3822.1000000000004</v>
      </c>
      <c r="GG428" s="387">
        <v>3822.1000000000004</v>
      </c>
      <c r="GH428" s="387">
        <v>3822.1000000000004</v>
      </c>
      <c r="GI428" s="387">
        <v>3822.1000000000004</v>
      </c>
      <c r="GJ428" s="387">
        <v>3822.1000000000004</v>
      </c>
      <c r="GK428" s="387">
        <v>3822.1000000000004</v>
      </c>
      <c r="GL428" s="387">
        <v>3822.1000000000004</v>
      </c>
      <c r="GM428" s="387">
        <v>3822.1000000000004</v>
      </c>
      <c r="GN428" s="387">
        <v>3822.1000000000004</v>
      </c>
      <c r="GO428" s="387">
        <v>3822.1000000000004</v>
      </c>
      <c r="GP428" s="387">
        <v>3822.1000000000004</v>
      </c>
      <c r="GQ428" s="387">
        <v>3822.1000000000004</v>
      </c>
      <c r="GR428" s="387">
        <v>3822.1000000000004</v>
      </c>
      <c r="GS428" s="387">
        <v>3822.1000000000004</v>
      </c>
      <c r="GT428" s="387">
        <v>3822.1000000000004</v>
      </c>
      <c r="GU428" s="387">
        <v>3822.1000000000004</v>
      </c>
      <c r="GV428" s="387">
        <v>3822.1000000000004</v>
      </c>
      <c r="GW428" s="387">
        <v>3822.1000000000004</v>
      </c>
      <c r="GX428" s="387">
        <v>3822.1000000000004</v>
      </c>
      <c r="GY428" s="387">
        <v>3822.1000000000004</v>
      </c>
      <c r="GZ428" s="387">
        <v>3822.1000000000004</v>
      </c>
      <c r="HA428" s="387">
        <v>3822.1000000000004</v>
      </c>
      <c r="HB428" s="387">
        <v>3822.1000000000004</v>
      </c>
      <c r="HC428" s="387">
        <v>3822.1000000000004</v>
      </c>
      <c r="HD428" s="387">
        <v>3822.1000000000004</v>
      </c>
      <c r="HE428" s="387">
        <v>3822.1000000000004</v>
      </c>
      <c r="HS428" s="394">
        <v>2.8173883298071893</v>
      </c>
      <c r="HT428" s="394">
        <v>2.8173883298071898</v>
      </c>
      <c r="HU428" s="394">
        <v>2.8173883298071902</v>
      </c>
      <c r="HV428" s="394">
        <v>2.8173883298071907</v>
      </c>
      <c r="HW428" s="394">
        <v>2.8173883298071893</v>
      </c>
      <c r="HX428" s="394">
        <v>2.8031353812815785</v>
      </c>
      <c r="HY428" s="394">
        <v>2.7889545373144773</v>
      </c>
      <c r="HZ428" s="394">
        <v>2.7748454331345318</v>
      </c>
      <c r="IA428" s="394">
        <v>2.7608077058157345</v>
      </c>
      <c r="IB428" s="394">
        <v>2.7468409942680947</v>
      </c>
      <c r="IC428" s="394">
        <v>2.7429097829467008</v>
      </c>
      <c r="ID428" s="394">
        <v>2.7389841978783322</v>
      </c>
      <c r="IE428" s="394">
        <v>2.7350642310108331</v>
      </c>
      <c r="IF428" s="394">
        <v>2.7311498743035734</v>
      </c>
      <c r="IG428" s="394">
        <v>2.7272411197274309</v>
      </c>
      <c r="IH428" s="394">
        <v>2.7230007126678353</v>
      </c>
      <c r="II428" s="394">
        <v>2.7187668987370621</v>
      </c>
      <c r="IJ428" s="394">
        <v>2.7145396676838898</v>
      </c>
      <c r="IK428" s="394">
        <v>2.710319009273038</v>
      </c>
      <c r="IL428" s="394">
        <v>2.7061049132851376</v>
      </c>
      <c r="IM428" s="394">
        <v>2.7030256104314829</v>
      </c>
      <c r="IN428" s="394">
        <v>2.6999498115462144</v>
      </c>
      <c r="IO428" s="394">
        <v>2.6968775126421316</v>
      </c>
      <c r="IP428" s="394">
        <v>2.6938087097365728</v>
      </c>
      <c r="IQ428" s="394">
        <v>2.6907433988514073</v>
      </c>
      <c r="IR428" s="394">
        <v>2.6878037652794484</v>
      </c>
      <c r="IS428" s="394">
        <v>2.6848673432532442</v>
      </c>
      <c r="IT428" s="394">
        <v>2.6819341292641834</v>
      </c>
      <c r="IU428" s="394">
        <v>2.679004119807491</v>
      </c>
      <c r="IV428" s="394">
        <v>2.676077311382222</v>
      </c>
      <c r="IW428" s="394">
        <v>2.6751811737129043</v>
      </c>
      <c r="IX428" s="394">
        <v>2.6742853361330936</v>
      </c>
      <c r="IY428" s="394">
        <v>2.6733897985422992</v>
      </c>
      <c r="IZ428" s="394">
        <v>2.672494560840065</v>
      </c>
      <c r="JA428" s="394">
        <v>2.6715996229259673</v>
      </c>
      <c r="JB428" s="394">
        <v>2.6715996229259673</v>
      </c>
      <c r="JC428" s="394">
        <v>2.6715996229259673</v>
      </c>
      <c r="JD428" s="394">
        <v>2.6715996229259673</v>
      </c>
      <c r="JE428" s="394">
        <v>2.6715996229259673</v>
      </c>
      <c r="JF428" s="394">
        <v>2.6715996229259673</v>
      </c>
      <c r="JG428" s="394">
        <v>2.6715996229259673</v>
      </c>
      <c r="JH428" s="394">
        <v>2.6715996229259673</v>
      </c>
      <c r="JI428" s="394">
        <v>2.6715996229259673</v>
      </c>
      <c r="JJ428" s="394">
        <v>2.6715996229259673</v>
      </c>
      <c r="JK428" s="394">
        <v>2.6715996229259673</v>
      </c>
      <c r="JL428" s="394">
        <v>2.6715996229259673</v>
      </c>
      <c r="JM428" s="394">
        <v>2.6715996229259673</v>
      </c>
      <c r="JN428" s="394">
        <v>2.6715996229259673</v>
      </c>
      <c r="JO428" s="394">
        <v>2.6715996229259673</v>
      </c>
      <c r="JP428" s="394">
        <v>2.6715996229259673</v>
      </c>
      <c r="JQ428" s="394">
        <v>2.6715996229259673</v>
      </c>
      <c r="JR428" s="394">
        <v>2.6715996229259673</v>
      </c>
      <c r="JS428" s="394">
        <v>2.6715996229259673</v>
      </c>
      <c r="JT428" s="394">
        <v>2.6715996229259673</v>
      </c>
      <c r="JU428" s="394">
        <v>2.6715996229259673</v>
      </c>
      <c r="JV428" s="394">
        <v>2.6715996229259673</v>
      </c>
      <c r="JW428" s="394">
        <v>2.6715996229259673</v>
      </c>
      <c r="JX428" s="394">
        <v>2.6715996229259673</v>
      </c>
      <c r="JY428" s="394">
        <v>2.6715996229259673</v>
      </c>
      <c r="JZ428" s="394">
        <v>2.6715996229259673</v>
      </c>
      <c r="KA428" s="394">
        <v>2.6715996229259673</v>
      </c>
      <c r="KB428" s="394">
        <v>2.6715996229259673</v>
      </c>
      <c r="KC428" s="394">
        <v>2.6715996229259673</v>
      </c>
    </row>
    <row r="429" spans="1:289" x14ac:dyDescent="0.25">
      <c r="A429" s="383">
        <v>420</v>
      </c>
      <c r="B429" s="384" t="s">
        <v>871</v>
      </c>
      <c r="C429" s="385" t="s">
        <v>142</v>
      </c>
      <c r="D429" s="385" t="s">
        <v>142</v>
      </c>
      <c r="E429" s="129">
        <v>2052</v>
      </c>
      <c r="F429" s="386">
        <v>37.517539999999997</v>
      </c>
      <c r="G429" s="386">
        <v>37.517539999999997</v>
      </c>
      <c r="H429" s="386">
        <v>37.517539999999997</v>
      </c>
      <c r="I429" s="386">
        <v>37.517539999999997</v>
      </c>
      <c r="J429" s="386">
        <v>37.51753999999999</v>
      </c>
      <c r="K429" s="386">
        <v>38.087790287596803</v>
      </c>
      <c r="L429" s="386">
        <v>38.666708131502055</v>
      </c>
      <c r="M429" s="386">
        <v>39.254425274801186</v>
      </c>
      <c r="N429" s="386">
        <v>39.851075463017224</v>
      </c>
      <c r="O429" s="386">
        <v>40.456794474546989</v>
      </c>
      <c r="P429" s="386">
        <v>41.039110699212337</v>
      </c>
      <c r="Q429" s="386">
        <v>41.629808511937554</v>
      </c>
      <c r="R429" s="386">
        <v>42.22900855339077</v>
      </c>
      <c r="S429" s="386">
        <v>42.836833200685611</v>
      </c>
      <c r="T429" s="386">
        <v>43.453406592374769</v>
      </c>
      <c r="U429" s="386">
        <v>43.973439060723791</v>
      </c>
      <c r="V429" s="386">
        <v>44.49969506341327</v>
      </c>
      <c r="W429" s="386">
        <v>45.032249081138239</v>
      </c>
      <c r="X429" s="386">
        <v>45.571176485948016</v>
      </c>
      <c r="Y429" s="386">
        <v>46.116553551913547</v>
      </c>
      <c r="Z429" s="386">
        <v>46.572882866610115</v>
      </c>
      <c r="AA429" s="386">
        <v>47.033727619417583</v>
      </c>
      <c r="AB429" s="386">
        <v>47.499132491185229</v>
      </c>
      <c r="AC429" s="386">
        <v>47.969142604885164</v>
      </c>
      <c r="AD429" s="386">
        <v>48.443803529987228</v>
      </c>
      <c r="AE429" s="386">
        <v>49.055103583622554</v>
      </c>
      <c r="AF429" s="386">
        <v>49.67411747738489</v>
      </c>
      <c r="AG429" s="386">
        <v>50.300942550263741</v>
      </c>
      <c r="AH429" s="386">
        <v>50.935677369544599</v>
      </c>
      <c r="AI429" s="386">
        <v>51.578421746308507</v>
      </c>
      <c r="AJ429" s="386">
        <v>52.15328748080583</v>
      </c>
      <c r="AK429" s="386">
        <v>52.734560363903483</v>
      </c>
      <c r="AL429" s="386">
        <v>53.322311806281782</v>
      </c>
      <c r="AM429" s="386">
        <v>53.916614014526594</v>
      </c>
      <c r="AN429" s="386">
        <v>54.517540000000146</v>
      </c>
      <c r="AO429" s="387">
        <v>54.517540000000146</v>
      </c>
      <c r="AP429" s="387">
        <v>54.517540000000146</v>
      </c>
      <c r="AQ429" s="387">
        <v>54.517540000000146</v>
      </c>
      <c r="AR429" s="387">
        <v>54.517540000000146</v>
      </c>
      <c r="AS429" s="387">
        <v>54.517540000000146</v>
      </c>
      <c r="AT429" s="387">
        <v>54.517540000000146</v>
      </c>
      <c r="AU429" s="387">
        <v>54.517540000000146</v>
      </c>
      <c r="AV429" s="387">
        <v>54.517540000000146</v>
      </c>
      <c r="AW429" s="387">
        <v>54.517540000000146</v>
      </c>
      <c r="AX429" s="387">
        <v>54.517540000000146</v>
      </c>
      <c r="AY429" s="387">
        <v>54.517540000000146</v>
      </c>
      <c r="AZ429" s="387">
        <v>54.517540000000146</v>
      </c>
      <c r="BA429" s="387">
        <v>54.517540000000146</v>
      </c>
      <c r="BB429" s="387">
        <v>54.517540000000146</v>
      </c>
      <c r="BC429" s="387">
        <v>54.517540000000146</v>
      </c>
      <c r="BD429" s="387">
        <v>54.517540000000146</v>
      </c>
      <c r="BE429" s="387">
        <v>54.517540000000146</v>
      </c>
      <c r="BF429" s="387">
        <v>54.517540000000146</v>
      </c>
      <c r="BG429" s="387">
        <v>54.517540000000146</v>
      </c>
      <c r="BH429" s="387">
        <v>54.517540000000146</v>
      </c>
      <c r="BI429" s="387">
        <v>54.517540000000146</v>
      </c>
      <c r="BJ429" s="387">
        <v>54.517540000000146</v>
      </c>
      <c r="BK429" s="387">
        <v>54.517540000000146</v>
      </c>
      <c r="BL429" s="387">
        <v>54.517540000000146</v>
      </c>
      <c r="BM429" s="387">
        <v>54.517540000000146</v>
      </c>
      <c r="BN429" s="387">
        <v>54.517540000000146</v>
      </c>
      <c r="BO429" s="387">
        <v>54.517540000000146</v>
      </c>
      <c r="BP429" s="387">
        <v>54.517540000000146</v>
      </c>
      <c r="CA429" s="386">
        <v>60</v>
      </c>
      <c r="CB429" s="386">
        <v>60</v>
      </c>
      <c r="CC429" s="386">
        <v>60</v>
      </c>
      <c r="CD429" s="386">
        <v>60</v>
      </c>
      <c r="CE429" s="386">
        <v>60</v>
      </c>
      <c r="CF429" s="386">
        <v>61.489789292410514</v>
      </c>
      <c r="CG429" s="386">
        <v>63.016569787084045</v>
      </c>
      <c r="CH429" s="386">
        <v>64.581259968971338</v>
      </c>
      <c r="CI429" s="386">
        <v>66.184801128840562</v>
      </c>
      <c r="CJ429" s="386">
        <v>67.828157929541646</v>
      </c>
      <c r="CK429" s="386">
        <v>69.406373913330142</v>
      </c>
      <c r="CL429" s="386">
        <v>71.02131160337629</v>
      </c>
      <c r="CM429" s="386">
        <v>72.673825435146654</v>
      </c>
      <c r="CN429" s="386">
        <v>74.364789724991383</v>
      </c>
      <c r="CO429" s="386">
        <v>76.095099132729786</v>
      </c>
      <c r="CP429" s="386">
        <v>77.515836530543481</v>
      </c>
      <c r="CQ429" s="386">
        <v>78.963099877814514</v>
      </c>
      <c r="CR429" s="386">
        <v>80.437384428624114</v>
      </c>
      <c r="CS429" s="386">
        <v>81.93919468371989</v>
      </c>
      <c r="CT429" s="386">
        <v>83.469044563156189</v>
      </c>
      <c r="CU429" s="386">
        <v>84.787172277362302</v>
      </c>
      <c r="CV429" s="386">
        <v>86.126115620644455</v>
      </c>
      <c r="CW429" s="386">
        <v>87.486203309567188</v>
      </c>
      <c r="CX429" s="386">
        <v>88.867769251726216</v>
      </c>
      <c r="CY429" s="386">
        <v>90.271152627724234</v>
      </c>
      <c r="CZ429" s="386">
        <v>91.938868983649741</v>
      </c>
      <c r="DA429" s="386">
        <v>93.637395601357227</v>
      </c>
      <c r="DB429" s="386">
        <v>95.367301685692425</v>
      </c>
      <c r="DC429" s="386">
        <v>97.129166957288234</v>
      </c>
      <c r="DD429" s="386">
        <v>98.923581846838886</v>
      </c>
      <c r="DE429" s="386">
        <v>100.15133862018438</v>
      </c>
      <c r="DF429" s="386">
        <v>101.39433328389285</v>
      </c>
      <c r="DG429" s="386">
        <v>102.65275495791684</v>
      </c>
      <c r="DH429" s="386">
        <v>103.92679510940762</v>
      </c>
      <c r="DI429" s="386">
        <v>105.21664758184659</v>
      </c>
      <c r="DJ429" s="387">
        <v>105.21664758184659</v>
      </c>
      <c r="DK429" s="387">
        <v>105.21664758184659</v>
      </c>
      <c r="DL429" s="387">
        <v>105.21664758184659</v>
      </c>
      <c r="DM429" s="387">
        <v>105.21664758184659</v>
      </c>
      <c r="DN429" s="387">
        <v>105.21664758184659</v>
      </c>
      <c r="DO429" s="387">
        <v>105.21664758184659</v>
      </c>
      <c r="DP429" s="387">
        <v>105.21664758184659</v>
      </c>
      <c r="DQ429" s="387">
        <v>105.21664758184659</v>
      </c>
      <c r="DR429" s="387">
        <v>105.21664758184659</v>
      </c>
      <c r="DS429" s="387">
        <v>105.21664758184659</v>
      </c>
      <c r="DT429" s="387">
        <v>105.21664758184659</v>
      </c>
      <c r="DU429" s="387">
        <v>105.21664758184659</v>
      </c>
      <c r="DV429" s="387">
        <v>105.21664758184659</v>
      </c>
      <c r="DW429" s="387">
        <v>105.21664758184659</v>
      </c>
      <c r="DX429" s="387">
        <v>105.21664758184659</v>
      </c>
      <c r="DY429" s="387">
        <v>105.21664758184659</v>
      </c>
      <c r="DZ429" s="387">
        <v>105.21664758184659</v>
      </c>
      <c r="EA429" s="387">
        <v>105.21664758184659</v>
      </c>
      <c r="EB429" s="387">
        <v>105.21664758184659</v>
      </c>
      <c r="EC429" s="387">
        <v>105.21664758184659</v>
      </c>
      <c r="ED429" s="387">
        <v>105.21664758184659</v>
      </c>
      <c r="EE429" s="387">
        <v>105.21664758184659</v>
      </c>
      <c r="EF429" s="387">
        <v>105.21664758184659</v>
      </c>
      <c r="EG429" s="387">
        <v>105.21664758184659</v>
      </c>
      <c r="EH429" s="387">
        <v>105.21664758184659</v>
      </c>
      <c r="EI429" s="387">
        <v>105.21664758184659</v>
      </c>
      <c r="EJ429" s="387">
        <v>105.21664758184659</v>
      </c>
      <c r="EK429" s="387">
        <v>105.21664758184659</v>
      </c>
      <c r="EY429" s="386">
        <v>5789</v>
      </c>
      <c r="EZ429" s="386">
        <v>5815</v>
      </c>
      <c r="FA429" s="386">
        <v>5841</v>
      </c>
      <c r="FB429" s="386">
        <v>5867</v>
      </c>
      <c r="FC429" s="386">
        <v>5893.6999999999989</v>
      </c>
      <c r="FD429" s="386">
        <v>5967</v>
      </c>
      <c r="FE429" s="386">
        <v>6040</v>
      </c>
      <c r="FF429" s="386">
        <v>6113</v>
      </c>
      <c r="FG429" s="386">
        <v>6186</v>
      </c>
      <c r="FH429" s="386">
        <v>6259</v>
      </c>
      <c r="FI429" s="386">
        <v>6334</v>
      </c>
      <c r="FJ429" s="386">
        <v>6374</v>
      </c>
      <c r="FK429" s="386">
        <v>6414</v>
      </c>
      <c r="FL429" s="386">
        <v>6454</v>
      </c>
      <c r="FM429" s="386">
        <v>6494</v>
      </c>
      <c r="FN429" s="386">
        <v>6534</v>
      </c>
      <c r="FO429" s="386">
        <v>6574</v>
      </c>
      <c r="FP429" s="386">
        <v>6614</v>
      </c>
      <c r="FQ429" s="386">
        <v>6654</v>
      </c>
      <c r="FR429" s="386">
        <v>6694</v>
      </c>
      <c r="FS429" s="386">
        <v>6734</v>
      </c>
      <c r="FT429" s="386">
        <v>6774</v>
      </c>
      <c r="FU429" s="386">
        <v>6814</v>
      </c>
      <c r="FV429" s="386">
        <v>6854</v>
      </c>
      <c r="FW429" s="386">
        <v>6894</v>
      </c>
      <c r="FX429" s="386">
        <v>6934</v>
      </c>
      <c r="FY429" s="386">
        <v>6974</v>
      </c>
      <c r="FZ429" s="386">
        <v>7014</v>
      </c>
      <c r="GA429" s="386">
        <v>7054</v>
      </c>
      <c r="GB429" s="386">
        <v>7094</v>
      </c>
      <c r="GC429" s="386">
        <v>7129.1000000000013</v>
      </c>
      <c r="GD429" s="387">
        <v>7129.1000000000013</v>
      </c>
      <c r="GE429" s="387">
        <v>7129.1000000000013</v>
      </c>
      <c r="GF429" s="387">
        <v>7129.1000000000013</v>
      </c>
      <c r="GG429" s="387">
        <v>7129.1000000000013</v>
      </c>
      <c r="GH429" s="387">
        <v>7129.1000000000013</v>
      </c>
      <c r="GI429" s="387">
        <v>7129.1000000000013</v>
      </c>
      <c r="GJ429" s="387">
        <v>7129.1000000000013</v>
      </c>
      <c r="GK429" s="387">
        <v>7129.1000000000013</v>
      </c>
      <c r="GL429" s="387">
        <v>7129.1000000000013</v>
      </c>
      <c r="GM429" s="387">
        <v>7129.1000000000013</v>
      </c>
      <c r="GN429" s="387">
        <v>7129.1000000000013</v>
      </c>
      <c r="GO429" s="387">
        <v>7129.1000000000013</v>
      </c>
      <c r="GP429" s="387">
        <v>7129.1000000000013</v>
      </c>
      <c r="GQ429" s="387">
        <v>7129.1000000000013</v>
      </c>
      <c r="GR429" s="387">
        <v>7129.1000000000013</v>
      </c>
      <c r="GS429" s="387">
        <v>7129.1000000000013</v>
      </c>
      <c r="GT429" s="387">
        <v>7129.1000000000013</v>
      </c>
      <c r="GU429" s="387">
        <v>7129.1000000000013</v>
      </c>
      <c r="GV429" s="387">
        <v>7129.1000000000013</v>
      </c>
      <c r="GW429" s="387">
        <v>7129.1000000000013</v>
      </c>
      <c r="GX429" s="387">
        <v>7129.1000000000013</v>
      </c>
      <c r="GY429" s="387">
        <v>7129.1000000000013</v>
      </c>
      <c r="GZ429" s="387">
        <v>7129.1000000000013</v>
      </c>
      <c r="HA429" s="387">
        <v>7129.1000000000013</v>
      </c>
      <c r="HB429" s="387">
        <v>7129.1000000000013</v>
      </c>
      <c r="HC429" s="387">
        <v>7129.1000000000013</v>
      </c>
      <c r="HD429" s="387">
        <v>7129.1000000000013</v>
      </c>
      <c r="HE429" s="387">
        <v>7129.1000000000013</v>
      </c>
      <c r="HS429" s="394">
        <v>1.5992519765421722</v>
      </c>
      <c r="HT429" s="394">
        <v>1.5992519765421722</v>
      </c>
      <c r="HU429" s="394">
        <v>1.5992519765421722</v>
      </c>
      <c r="HV429" s="394">
        <v>1.5992519765421722</v>
      </c>
      <c r="HW429" s="394">
        <v>1.5992519765421724</v>
      </c>
      <c r="HX429" s="394">
        <v>1.6144225965357333</v>
      </c>
      <c r="HY429" s="394">
        <v>1.6297371261285098</v>
      </c>
      <c r="HZ429" s="394">
        <v>1.6451969304573757</v>
      </c>
      <c r="IA429" s="394">
        <v>1.6608033876089914</v>
      </c>
      <c r="IB429" s="394">
        <v>1.676557888742646</v>
      </c>
      <c r="IC429" s="394">
        <v>1.6912250955443402</v>
      </c>
      <c r="ID429" s="394">
        <v>1.7060206170059748</v>
      </c>
      <c r="IE429" s="394">
        <v>1.7209455756761147</v>
      </c>
      <c r="IF429" s="394">
        <v>1.7360011039238343</v>
      </c>
      <c r="IG429" s="394">
        <v>1.7511883440246316</v>
      </c>
      <c r="IH429" s="394">
        <v>1.7627876778866518</v>
      </c>
      <c r="II429" s="394">
        <v>1.774463842174423</v>
      </c>
      <c r="IJ429" s="394">
        <v>1.786217345789094</v>
      </c>
      <c r="IK429" s="394">
        <v>1.7980487010026183</v>
      </c>
      <c r="IL429" s="394">
        <v>1.8099584234800814</v>
      </c>
      <c r="IM429" s="394">
        <v>1.8205266038652177</v>
      </c>
      <c r="IN429" s="394">
        <v>1.8311564908814035</v>
      </c>
      <c r="IO429" s="394">
        <v>1.8418484448279695</v>
      </c>
      <c r="IP429" s="394">
        <v>1.8526028281080003</v>
      </c>
      <c r="IQ429" s="394">
        <v>1.8634200052406173</v>
      </c>
      <c r="IR429" s="394">
        <v>1.8741957975264429</v>
      </c>
      <c r="IS429" s="394">
        <v>1.8850339041048385</v>
      </c>
      <c r="IT429" s="394">
        <v>1.8959346853271319</v>
      </c>
      <c r="IU429" s="394">
        <v>1.9068985036284918</v>
      </c>
      <c r="IV429" s="394">
        <v>1.917925723539978</v>
      </c>
      <c r="IW429" s="394">
        <v>1.9203264733223855</v>
      </c>
      <c r="IX429" s="394">
        <v>1.9227302282261314</v>
      </c>
      <c r="IY429" s="394">
        <v>1.9251369920128547</v>
      </c>
      <c r="IZ429" s="394">
        <v>1.9275467684489038</v>
      </c>
      <c r="JA429" s="394">
        <v>1.9299595613053395</v>
      </c>
      <c r="JB429" s="394">
        <v>1.9299595613053395</v>
      </c>
      <c r="JC429" s="394">
        <v>1.9299595613053395</v>
      </c>
      <c r="JD429" s="394">
        <v>1.9299595613053395</v>
      </c>
      <c r="JE429" s="394">
        <v>1.9299595613053395</v>
      </c>
      <c r="JF429" s="394">
        <v>1.9299595613053395</v>
      </c>
      <c r="JG429" s="394">
        <v>1.9299595613053395</v>
      </c>
      <c r="JH429" s="394">
        <v>1.9299595613053395</v>
      </c>
      <c r="JI429" s="394">
        <v>1.9299595613053395</v>
      </c>
      <c r="JJ429" s="394">
        <v>1.9299595613053395</v>
      </c>
      <c r="JK429" s="394">
        <v>1.9299595613053395</v>
      </c>
      <c r="JL429" s="394">
        <v>1.9299595613053395</v>
      </c>
      <c r="JM429" s="394">
        <v>1.9299595613053395</v>
      </c>
      <c r="JN429" s="394">
        <v>1.9299595613053395</v>
      </c>
      <c r="JO429" s="394">
        <v>1.9299595613053395</v>
      </c>
      <c r="JP429" s="394">
        <v>1.9299595613053395</v>
      </c>
      <c r="JQ429" s="394">
        <v>1.9299595613053395</v>
      </c>
      <c r="JR429" s="394">
        <v>1.9299595613053395</v>
      </c>
      <c r="JS429" s="394">
        <v>1.9299595613053395</v>
      </c>
      <c r="JT429" s="394">
        <v>1.9299595613053395</v>
      </c>
      <c r="JU429" s="394">
        <v>1.9299595613053395</v>
      </c>
      <c r="JV429" s="394">
        <v>1.9299595613053395</v>
      </c>
      <c r="JW429" s="394">
        <v>1.9299595613053395</v>
      </c>
      <c r="JX429" s="394">
        <v>1.9299595613053395</v>
      </c>
      <c r="JY429" s="394">
        <v>1.9299595613053395</v>
      </c>
      <c r="JZ429" s="394">
        <v>1.9299595613053395</v>
      </c>
      <c r="KA429" s="394">
        <v>1.9299595613053395</v>
      </c>
      <c r="KB429" s="394">
        <v>1.9299595613053395</v>
      </c>
      <c r="KC429" s="394">
        <v>1.9299595613053395</v>
      </c>
    </row>
    <row r="430" spans="1:289" x14ac:dyDescent="0.25">
      <c r="A430" s="383">
        <v>421</v>
      </c>
      <c r="B430" s="384" t="s">
        <v>871</v>
      </c>
      <c r="C430" s="385" t="s">
        <v>142</v>
      </c>
      <c r="D430" s="385" t="s">
        <v>142</v>
      </c>
      <c r="E430" s="129">
        <v>2052</v>
      </c>
      <c r="F430" s="386">
        <v>42.207639999999998</v>
      </c>
      <c r="G430" s="386">
        <v>42.207639999999998</v>
      </c>
      <c r="H430" s="386">
        <v>42.207639999999998</v>
      </c>
      <c r="I430" s="386">
        <v>42.207639999999998</v>
      </c>
      <c r="J430" s="386">
        <v>42.207640000000005</v>
      </c>
      <c r="K430" s="386">
        <v>42.937748699634703</v>
      </c>
      <c r="L430" s="386">
        <v>43.68048683586624</v>
      </c>
      <c r="M430" s="386">
        <v>44.43607287297101</v>
      </c>
      <c r="N430" s="386">
        <v>45.204729054225339</v>
      </c>
      <c r="O430" s="386">
        <v>45.986681467274721</v>
      </c>
      <c r="P430" s="386">
        <v>46.732642293917024</v>
      </c>
      <c r="Q430" s="386">
        <v>47.490703527397358</v>
      </c>
      <c r="R430" s="386">
        <v>48.261061451274337</v>
      </c>
      <c r="S430" s="386">
        <v>49.043915533068578</v>
      </c>
      <c r="T430" s="386">
        <v>49.839468475910436</v>
      </c>
      <c r="U430" s="386">
        <v>50.540808376782095</v>
      </c>
      <c r="V430" s="386">
        <v>51.252017517266381</v>
      </c>
      <c r="W430" s="386">
        <v>51.973234777085395</v>
      </c>
      <c r="X430" s="386">
        <v>52.704600990273619</v>
      </c>
      <c r="Y430" s="386">
        <v>53.446258972678983</v>
      </c>
      <c r="Z430" s="386">
        <v>54.082556785614457</v>
      </c>
      <c r="AA430" s="386">
        <v>54.726429963309386</v>
      </c>
      <c r="AB430" s="386">
        <v>55.377968693330146</v>
      </c>
      <c r="AC430" s="386">
        <v>56.037264236960013</v>
      </c>
      <c r="AD430" s="386">
        <v>56.704408941982138</v>
      </c>
      <c r="AE430" s="386">
        <v>57.556128591612598</v>
      </c>
      <c r="AF430" s="386">
        <v>58.420641362185542</v>
      </c>
      <c r="AG430" s="386">
        <v>59.298139410760534</v>
      </c>
      <c r="AH430" s="386">
        <v>60.188817780662006</v>
      </c>
      <c r="AI430" s="386">
        <v>61.092874444831935</v>
      </c>
      <c r="AJ430" s="386">
        <v>61.894512118052475</v>
      </c>
      <c r="AK430" s="386">
        <v>62.70666857869243</v>
      </c>
      <c r="AL430" s="386">
        <v>63.529481850315904</v>
      </c>
      <c r="AM430" s="386">
        <v>64.363091767580187</v>
      </c>
      <c r="AN430" s="386">
        <v>65.207640000000225</v>
      </c>
      <c r="AO430" s="387">
        <v>65.207640000000225</v>
      </c>
      <c r="AP430" s="387">
        <v>65.207640000000225</v>
      </c>
      <c r="AQ430" s="387">
        <v>65.207640000000225</v>
      </c>
      <c r="AR430" s="387">
        <v>65.207640000000225</v>
      </c>
      <c r="AS430" s="387">
        <v>65.207640000000225</v>
      </c>
      <c r="AT430" s="387">
        <v>65.207640000000225</v>
      </c>
      <c r="AU430" s="387">
        <v>65.207640000000225</v>
      </c>
      <c r="AV430" s="387">
        <v>65.207640000000225</v>
      </c>
      <c r="AW430" s="387">
        <v>65.207640000000225</v>
      </c>
      <c r="AX430" s="387">
        <v>65.207640000000225</v>
      </c>
      <c r="AY430" s="387">
        <v>65.207640000000225</v>
      </c>
      <c r="AZ430" s="387">
        <v>65.207640000000225</v>
      </c>
      <c r="BA430" s="387">
        <v>65.207640000000225</v>
      </c>
      <c r="BB430" s="387">
        <v>65.207640000000225</v>
      </c>
      <c r="BC430" s="387">
        <v>65.207640000000225</v>
      </c>
      <c r="BD430" s="387">
        <v>65.207640000000225</v>
      </c>
      <c r="BE430" s="387">
        <v>65.207640000000225</v>
      </c>
      <c r="BF430" s="387">
        <v>65.207640000000225</v>
      </c>
      <c r="BG430" s="387">
        <v>65.207640000000225</v>
      </c>
      <c r="BH430" s="387">
        <v>65.207640000000225</v>
      </c>
      <c r="BI430" s="387">
        <v>65.207640000000225</v>
      </c>
      <c r="BJ430" s="387">
        <v>65.207640000000225</v>
      </c>
      <c r="BK430" s="387">
        <v>65.207640000000225</v>
      </c>
      <c r="BL430" s="387">
        <v>65.207640000000225</v>
      </c>
      <c r="BM430" s="387">
        <v>65.207640000000225</v>
      </c>
      <c r="BN430" s="387">
        <v>65.207640000000225</v>
      </c>
      <c r="BO430" s="387">
        <v>65.207640000000225</v>
      </c>
      <c r="BP430" s="387">
        <v>65.207640000000225</v>
      </c>
      <c r="CA430" s="386">
        <v>60</v>
      </c>
      <c r="CB430" s="386">
        <v>60</v>
      </c>
      <c r="CC430" s="386">
        <v>60</v>
      </c>
      <c r="CD430" s="386">
        <v>60</v>
      </c>
      <c r="CE430" s="386">
        <v>60</v>
      </c>
      <c r="CF430" s="386">
        <v>61.586972257427284</v>
      </c>
      <c r="CG430" s="386">
        <v>63.215919197285302</v>
      </c>
      <c r="CH430" s="386">
        <v>64.887951030516248</v>
      </c>
      <c r="CI430" s="386">
        <v>66.604207332628405</v>
      </c>
      <c r="CJ430" s="386">
        <v>68.365857820375311</v>
      </c>
      <c r="CK430" s="386">
        <v>70.009257130380149</v>
      </c>
      <c r="CL430" s="386">
        <v>71.692160973469626</v>
      </c>
      <c r="CM430" s="386">
        <v>73.415518971640495</v>
      </c>
      <c r="CN430" s="386">
        <v>75.180303574192251</v>
      </c>
      <c r="CO430" s="386">
        <v>76.987510606456851</v>
      </c>
      <c r="CP430" s="386">
        <v>78.429659949077021</v>
      </c>
      <c r="CQ430" s="386">
        <v>79.898823994602068</v>
      </c>
      <c r="CR430" s="386">
        <v>81.395508789217004</v>
      </c>
      <c r="CS430" s="386">
        <v>82.920229858490785</v>
      </c>
      <c r="CT430" s="386">
        <v>84.473512384946531</v>
      </c>
      <c r="CU430" s="386">
        <v>85.784652097432996</v>
      </c>
      <c r="CV430" s="386">
        <v>87.116142418022804</v>
      </c>
      <c r="CW430" s="386">
        <v>88.468299214846738</v>
      </c>
      <c r="CX430" s="386">
        <v>89.841443258723288</v>
      </c>
      <c r="CY430" s="386">
        <v>91.235900299254808</v>
      </c>
      <c r="CZ430" s="386">
        <v>92.988907245410971</v>
      </c>
      <c r="DA430" s="386">
        <v>94.77559647390548</v>
      </c>
      <c r="DB430" s="386">
        <v>96.59661515624326</v>
      </c>
      <c r="DC430" s="386">
        <v>98.452622898685092</v>
      </c>
      <c r="DD430" s="386">
        <v>100.34429198116908</v>
      </c>
      <c r="DE430" s="386">
        <v>101.99700965855845</v>
      </c>
      <c r="DF430" s="386">
        <v>103.67694837331055</v>
      </c>
      <c r="DG430" s="386">
        <v>105.38455646871185</v>
      </c>
      <c r="DH430" s="386">
        <v>107.12028967247359</v>
      </c>
      <c r="DI430" s="386">
        <v>108.8846112183567</v>
      </c>
      <c r="DJ430" s="387">
        <v>108.8846112183567</v>
      </c>
      <c r="DK430" s="387">
        <v>108.8846112183567</v>
      </c>
      <c r="DL430" s="387">
        <v>108.8846112183567</v>
      </c>
      <c r="DM430" s="387">
        <v>108.8846112183567</v>
      </c>
      <c r="DN430" s="387">
        <v>108.8846112183567</v>
      </c>
      <c r="DO430" s="387">
        <v>108.8846112183567</v>
      </c>
      <c r="DP430" s="387">
        <v>108.8846112183567</v>
      </c>
      <c r="DQ430" s="387">
        <v>108.8846112183567</v>
      </c>
      <c r="DR430" s="387">
        <v>108.8846112183567</v>
      </c>
      <c r="DS430" s="387">
        <v>108.8846112183567</v>
      </c>
      <c r="DT430" s="387">
        <v>108.8846112183567</v>
      </c>
      <c r="DU430" s="387">
        <v>108.8846112183567</v>
      </c>
      <c r="DV430" s="387">
        <v>108.8846112183567</v>
      </c>
      <c r="DW430" s="387">
        <v>108.8846112183567</v>
      </c>
      <c r="DX430" s="387">
        <v>108.8846112183567</v>
      </c>
      <c r="DY430" s="387">
        <v>108.8846112183567</v>
      </c>
      <c r="DZ430" s="387">
        <v>108.8846112183567</v>
      </c>
      <c r="EA430" s="387">
        <v>108.8846112183567</v>
      </c>
      <c r="EB430" s="387">
        <v>108.8846112183567</v>
      </c>
      <c r="EC430" s="387">
        <v>108.8846112183567</v>
      </c>
      <c r="ED430" s="387">
        <v>108.8846112183567</v>
      </c>
      <c r="EE430" s="387">
        <v>108.8846112183567</v>
      </c>
      <c r="EF430" s="387">
        <v>108.8846112183567</v>
      </c>
      <c r="EG430" s="387">
        <v>108.8846112183567</v>
      </c>
      <c r="EH430" s="387">
        <v>108.8846112183567</v>
      </c>
      <c r="EI430" s="387">
        <v>108.8846112183567</v>
      </c>
      <c r="EJ430" s="387">
        <v>108.8846112183567</v>
      </c>
      <c r="EK430" s="387">
        <v>108.8846112183567</v>
      </c>
      <c r="EY430" s="386">
        <v>8278</v>
      </c>
      <c r="EZ430" s="386">
        <v>8315</v>
      </c>
      <c r="FA430" s="386">
        <v>8352</v>
      </c>
      <c r="FB430" s="386">
        <v>8389</v>
      </c>
      <c r="FC430" s="386">
        <v>8427.1999999999989</v>
      </c>
      <c r="FD430" s="386">
        <v>8532</v>
      </c>
      <c r="FE430" s="386">
        <v>8637</v>
      </c>
      <c r="FF430" s="386">
        <v>8742</v>
      </c>
      <c r="FG430" s="386">
        <v>8847</v>
      </c>
      <c r="FH430" s="386">
        <v>8952</v>
      </c>
      <c r="FI430" s="386">
        <v>9058.3000000000011</v>
      </c>
      <c r="FJ430" s="386">
        <v>9115</v>
      </c>
      <c r="FK430" s="386">
        <v>9172</v>
      </c>
      <c r="FL430" s="386">
        <v>9229</v>
      </c>
      <c r="FM430" s="386">
        <v>9286</v>
      </c>
      <c r="FN430" s="386">
        <v>9343</v>
      </c>
      <c r="FO430" s="386">
        <v>9400</v>
      </c>
      <c r="FP430" s="386">
        <v>9457</v>
      </c>
      <c r="FQ430" s="386">
        <v>9514</v>
      </c>
      <c r="FR430" s="386">
        <v>9571</v>
      </c>
      <c r="FS430" s="386">
        <v>9628</v>
      </c>
      <c r="FT430" s="386">
        <v>9685</v>
      </c>
      <c r="FU430" s="386">
        <v>9742</v>
      </c>
      <c r="FV430" s="386">
        <v>9799</v>
      </c>
      <c r="FW430" s="386">
        <v>9856</v>
      </c>
      <c r="FX430" s="386">
        <v>9913</v>
      </c>
      <c r="FY430" s="386">
        <v>9970</v>
      </c>
      <c r="FZ430" s="386">
        <v>10027</v>
      </c>
      <c r="GA430" s="386">
        <v>10084</v>
      </c>
      <c r="GB430" s="386">
        <v>10141</v>
      </c>
      <c r="GC430" s="386">
        <v>10195.1</v>
      </c>
      <c r="GD430" s="387">
        <v>10195.1</v>
      </c>
      <c r="GE430" s="387">
        <v>10195.1</v>
      </c>
      <c r="GF430" s="387">
        <v>10195.1</v>
      </c>
      <c r="GG430" s="387">
        <v>10195.1</v>
      </c>
      <c r="GH430" s="387">
        <v>10195.1</v>
      </c>
      <c r="GI430" s="387">
        <v>10195.1</v>
      </c>
      <c r="GJ430" s="387">
        <v>10195.1</v>
      </c>
      <c r="GK430" s="387">
        <v>10195.1</v>
      </c>
      <c r="GL430" s="387">
        <v>10195.1</v>
      </c>
      <c r="GM430" s="387">
        <v>10195.1</v>
      </c>
      <c r="GN430" s="387">
        <v>10195.1</v>
      </c>
      <c r="GO430" s="387">
        <v>10195.1</v>
      </c>
      <c r="GP430" s="387">
        <v>10195.1</v>
      </c>
      <c r="GQ430" s="387">
        <v>10195.1</v>
      </c>
      <c r="GR430" s="387">
        <v>10195.1</v>
      </c>
      <c r="GS430" s="387">
        <v>10195.1</v>
      </c>
      <c r="GT430" s="387">
        <v>10195.1</v>
      </c>
      <c r="GU430" s="387">
        <v>10195.1</v>
      </c>
      <c r="GV430" s="387">
        <v>10195.1</v>
      </c>
      <c r="GW430" s="387">
        <v>10195.1</v>
      </c>
      <c r="GX430" s="387">
        <v>10195.1</v>
      </c>
      <c r="GY430" s="387">
        <v>10195.1</v>
      </c>
      <c r="GZ430" s="387">
        <v>10195.1</v>
      </c>
      <c r="HA430" s="387">
        <v>10195.1</v>
      </c>
      <c r="HB430" s="387">
        <v>10195.1</v>
      </c>
      <c r="HC430" s="387">
        <v>10195.1</v>
      </c>
      <c r="HD430" s="387">
        <v>10195.1</v>
      </c>
      <c r="HE430" s="387">
        <v>10195.1</v>
      </c>
      <c r="HS430" s="394">
        <v>1.4215435878433385</v>
      </c>
      <c r="HT430" s="394">
        <v>1.4215435878433385</v>
      </c>
      <c r="HU430" s="394">
        <v>1.4215435878433385</v>
      </c>
      <c r="HV430" s="394">
        <v>1.4215435878433385</v>
      </c>
      <c r="HW430" s="394">
        <v>1.4215435878433382</v>
      </c>
      <c r="HX430" s="394">
        <v>1.4343316574012936</v>
      </c>
      <c r="HY430" s="394">
        <v>1.4472347672045274</v>
      </c>
      <c r="HZ430" s="394">
        <v>1.4602539521440348</v>
      </c>
      <c r="IA430" s="394">
        <v>1.4733902564205907</v>
      </c>
      <c r="IB430" s="394">
        <v>1.4866447336285</v>
      </c>
      <c r="IC430" s="394">
        <v>1.4980804357277469</v>
      </c>
      <c r="ID430" s="394">
        <v>1.5096041045614426</v>
      </c>
      <c r="IE430" s="394">
        <v>1.5212164167951998</v>
      </c>
      <c r="IF430" s="394">
        <v>1.5329180542997394</v>
      </c>
      <c r="IG430" s="394">
        <v>1.5447097041909312</v>
      </c>
      <c r="IH430" s="394">
        <v>1.5518085774248669</v>
      </c>
      <c r="II430" s="394">
        <v>1.558940074265073</v>
      </c>
      <c r="IJ430" s="394">
        <v>1.5661043446367064</v>
      </c>
      <c r="IK430" s="394">
        <v>1.5733015391539216</v>
      </c>
      <c r="IL430" s="394">
        <v>1.5805318091230345</v>
      </c>
      <c r="IM430" s="394">
        <v>1.5861796704154907</v>
      </c>
      <c r="IN430" s="394">
        <v>1.5918477137359166</v>
      </c>
      <c r="IO430" s="394">
        <v>1.5975360112026296</v>
      </c>
      <c r="IP430" s="394">
        <v>1.6032446351916543</v>
      </c>
      <c r="IQ430" s="394">
        <v>1.6089736583376439</v>
      </c>
      <c r="IR430" s="394">
        <v>1.6156212990837233</v>
      </c>
      <c r="IS430" s="394">
        <v>1.6222964052437079</v>
      </c>
      <c r="IT430" s="394">
        <v>1.6289990902937903</v>
      </c>
      <c r="IU430" s="394">
        <v>1.6357294681790016</v>
      </c>
      <c r="IV430" s="394">
        <v>1.6424876533151496</v>
      </c>
      <c r="IW430" s="394">
        <v>1.6479168535009661</v>
      </c>
      <c r="IX430" s="394">
        <v>1.6533639997666807</v>
      </c>
      <c r="IY430" s="394">
        <v>1.658829151432593</v>
      </c>
      <c r="IZ430" s="394">
        <v>1.6643123680150849</v>
      </c>
      <c r="JA430" s="394">
        <v>1.6698137092272671</v>
      </c>
      <c r="JB430" s="394">
        <v>1.6698137092272671</v>
      </c>
      <c r="JC430" s="394">
        <v>1.6698137092272671</v>
      </c>
      <c r="JD430" s="394">
        <v>1.6698137092272671</v>
      </c>
      <c r="JE430" s="394">
        <v>1.6698137092272671</v>
      </c>
      <c r="JF430" s="394">
        <v>1.6698137092272671</v>
      </c>
      <c r="JG430" s="394">
        <v>1.6698137092272671</v>
      </c>
      <c r="JH430" s="394">
        <v>1.6698137092272671</v>
      </c>
      <c r="JI430" s="394">
        <v>1.6698137092272671</v>
      </c>
      <c r="JJ430" s="394">
        <v>1.6698137092272671</v>
      </c>
      <c r="JK430" s="394">
        <v>1.6698137092272671</v>
      </c>
      <c r="JL430" s="394">
        <v>1.6698137092272671</v>
      </c>
      <c r="JM430" s="394">
        <v>1.6698137092272671</v>
      </c>
      <c r="JN430" s="394">
        <v>1.6698137092272671</v>
      </c>
      <c r="JO430" s="394">
        <v>1.6698137092272671</v>
      </c>
      <c r="JP430" s="394">
        <v>1.6698137092272671</v>
      </c>
      <c r="JQ430" s="394">
        <v>1.6698137092272671</v>
      </c>
      <c r="JR430" s="394">
        <v>1.6698137092272671</v>
      </c>
      <c r="JS430" s="394">
        <v>1.6698137092272671</v>
      </c>
      <c r="JT430" s="394">
        <v>1.6698137092272671</v>
      </c>
      <c r="JU430" s="394">
        <v>1.6698137092272671</v>
      </c>
      <c r="JV430" s="394">
        <v>1.6698137092272671</v>
      </c>
      <c r="JW430" s="394">
        <v>1.6698137092272671</v>
      </c>
      <c r="JX430" s="394">
        <v>1.6698137092272671</v>
      </c>
      <c r="JY430" s="394">
        <v>1.6698137092272671</v>
      </c>
      <c r="JZ430" s="394">
        <v>1.6698137092272671</v>
      </c>
      <c r="KA430" s="394">
        <v>1.6698137092272671</v>
      </c>
      <c r="KB430" s="394">
        <v>1.6698137092272671</v>
      </c>
      <c r="KC430" s="394">
        <v>1.6698137092272671</v>
      </c>
    </row>
    <row r="431" spans="1:289" x14ac:dyDescent="0.25">
      <c r="A431" s="383">
        <v>422</v>
      </c>
      <c r="B431" s="384" t="s">
        <v>871</v>
      </c>
      <c r="C431" s="385" t="s">
        <v>142</v>
      </c>
      <c r="D431" s="385" t="s">
        <v>142</v>
      </c>
      <c r="E431" s="129">
        <v>2052</v>
      </c>
      <c r="F431" s="386">
        <v>27.285900000000002</v>
      </c>
      <c r="G431" s="386">
        <v>28.390205062846306</v>
      </c>
      <c r="H431" s="386">
        <v>29.539203160257276</v>
      </c>
      <c r="I431" s="386">
        <v>30.734703092541633</v>
      </c>
      <c r="J431" s="386">
        <v>31.978586865119095</v>
      </c>
      <c r="K431" s="386">
        <v>32.062127936132839</v>
      </c>
      <c r="L431" s="386">
        <v>32.145887250390899</v>
      </c>
      <c r="M431" s="386">
        <v>32.229865378033367</v>
      </c>
      <c r="N431" s="386">
        <v>32.314062890689769</v>
      </c>
      <c r="O431" s="386">
        <v>32.398480361482953</v>
      </c>
      <c r="P431" s="386">
        <v>32.483648892953028</v>
      </c>
      <c r="Q431" s="386">
        <v>32.569041313897912</v>
      </c>
      <c r="R431" s="386">
        <v>32.654658212874153</v>
      </c>
      <c r="S431" s="386">
        <v>32.740500179985489</v>
      </c>
      <c r="T431" s="386">
        <v>32.826567806886921</v>
      </c>
      <c r="U431" s="386">
        <v>32.856915454784328</v>
      </c>
      <c r="V431" s="386">
        <v>32.887291158606992</v>
      </c>
      <c r="W431" s="386">
        <v>32.91769494429218</v>
      </c>
      <c r="X431" s="386">
        <v>32.948126837801134</v>
      </c>
      <c r="Y431" s="386">
        <v>32.978586865119098</v>
      </c>
      <c r="Z431" s="386">
        <v>32.978586865119098</v>
      </c>
      <c r="AA431" s="386">
        <v>32.978586865119098</v>
      </c>
      <c r="AB431" s="386">
        <v>32.978586865119098</v>
      </c>
      <c r="AC431" s="386">
        <v>32.978586865119098</v>
      </c>
      <c r="AD431" s="386">
        <v>32.978586865119098</v>
      </c>
      <c r="AE431" s="386">
        <v>32.978586865119098</v>
      </c>
      <c r="AF431" s="386">
        <v>32.978586865119098</v>
      </c>
      <c r="AG431" s="386">
        <v>32.978586865119098</v>
      </c>
      <c r="AH431" s="386">
        <v>32.978586865119098</v>
      </c>
      <c r="AI431" s="386">
        <v>32.978586865119098</v>
      </c>
      <c r="AJ431" s="386">
        <v>32.978586865119098</v>
      </c>
      <c r="AK431" s="386">
        <v>32.978586865119098</v>
      </c>
      <c r="AL431" s="386">
        <v>32.978586865119098</v>
      </c>
      <c r="AM431" s="386">
        <v>32.978586865119098</v>
      </c>
      <c r="AN431" s="386">
        <v>32.978586865119098</v>
      </c>
      <c r="AO431" s="387">
        <v>32.978586865119098</v>
      </c>
      <c r="AP431" s="387">
        <v>32.978586865119098</v>
      </c>
      <c r="AQ431" s="387">
        <v>32.978586865119098</v>
      </c>
      <c r="AR431" s="387">
        <v>32.978586865119098</v>
      </c>
      <c r="AS431" s="387">
        <v>32.978586865119098</v>
      </c>
      <c r="AT431" s="387">
        <v>32.978586865119098</v>
      </c>
      <c r="AU431" s="387">
        <v>32.978586865119098</v>
      </c>
      <c r="AV431" s="387">
        <v>32.978586865119098</v>
      </c>
      <c r="AW431" s="387">
        <v>32.978586865119098</v>
      </c>
      <c r="AX431" s="387">
        <v>32.978586865119098</v>
      </c>
      <c r="AY431" s="387">
        <v>32.978586865119098</v>
      </c>
      <c r="AZ431" s="387">
        <v>32.978586865119098</v>
      </c>
      <c r="BA431" s="387">
        <v>32.978586865119098</v>
      </c>
      <c r="BB431" s="387">
        <v>32.978586865119098</v>
      </c>
      <c r="BC431" s="387">
        <v>32.978586865119098</v>
      </c>
      <c r="BD431" s="387">
        <v>32.978586865119098</v>
      </c>
      <c r="BE431" s="387">
        <v>32.978586865119098</v>
      </c>
      <c r="BF431" s="387">
        <v>32.978586865119098</v>
      </c>
      <c r="BG431" s="387">
        <v>32.978586865119098</v>
      </c>
      <c r="BH431" s="387">
        <v>32.978586865119098</v>
      </c>
      <c r="BI431" s="387">
        <v>32.978586865119098</v>
      </c>
      <c r="BJ431" s="387">
        <v>32.978586865119098</v>
      </c>
      <c r="BK431" s="387">
        <v>32.978586865119098</v>
      </c>
      <c r="BL431" s="387">
        <v>32.978586865119098</v>
      </c>
      <c r="BM431" s="387">
        <v>32.978586865119098</v>
      </c>
      <c r="BN431" s="387">
        <v>32.978586865119098</v>
      </c>
      <c r="BO431" s="387">
        <v>32.978586865119098</v>
      </c>
      <c r="BP431" s="387">
        <v>32.978586865119098</v>
      </c>
      <c r="CA431" s="386">
        <v>70</v>
      </c>
      <c r="CB431" s="386">
        <v>72.376241554003883</v>
      </c>
      <c r="CC431" s="386">
        <v>74.833147735478832</v>
      </c>
      <c r="CD431" s="386">
        <v>77.373456810706784</v>
      </c>
      <c r="CE431" s="386">
        <v>80</v>
      </c>
      <c r="CF431" s="386">
        <v>80.268773293903337</v>
      </c>
      <c r="CG431" s="386">
        <v>80.538449576350629</v>
      </c>
      <c r="CH431" s="386">
        <v>80.809031881081935</v>
      </c>
      <c r="CI431" s="386">
        <v>81.080523252029664</v>
      </c>
      <c r="CJ431" s="386">
        <v>81.352926743352839</v>
      </c>
      <c r="CK431" s="386">
        <v>81.627565163520771</v>
      </c>
      <c r="CL431" s="386">
        <v>81.903130732407902</v>
      </c>
      <c r="CM431" s="386">
        <v>82.179626579965031</v>
      </c>
      <c r="CN431" s="386">
        <v>82.457055846709352</v>
      </c>
      <c r="CO431" s="386">
        <v>82.735421683760052</v>
      </c>
      <c r="CP431" s="386">
        <v>82.800967394713993</v>
      </c>
      <c r="CQ431" s="386">
        <v>82.866565033127017</v>
      </c>
      <c r="CR431" s="386">
        <v>82.932214640137772</v>
      </c>
      <c r="CS431" s="386">
        <v>82.997916256917463</v>
      </c>
      <c r="CT431" s="386">
        <v>83.063669924669966</v>
      </c>
      <c r="CU431" s="386">
        <v>83.063669924669966</v>
      </c>
      <c r="CV431" s="386">
        <v>83.063669924669966</v>
      </c>
      <c r="CW431" s="386">
        <v>83.063669924669966</v>
      </c>
      <c r="CX431" s="386">
        <v>83.063669924669966</v>
      </c>
      <c r="CY431" s="386">
        <v>83.063669924669966</v>
      </c>
      <c r="CZ431" s="386">
        <v>83.063669924669966</v>
      </c>
      <c r="DA431" s="386">
        <v>83.063669924669966</v>
      </c>
      <c r="DB431" s="386">
        <v>83.063669924669966</v>
      </c>
      <c r="DC431" s="386">
        <v>83.063669924669966</v>
      </c>
      <c r="DD431" s="386">
        <v>83.063669924669966</v>
      </c>
      <c r="DE431" s="386">
        <v>83.063669924669966</v>
      </c>
      <c r="DF431" s="386">
        <v>83.063669924669966</v>
      </c>
      <c r="DG431" s="386">
        <v>83.063669924669966</v>
      </c>
      <c r="DH431" s="386">
        <v>83.063669924669966</v>
      </c>
      <c r="DI431" s="386">
        <v>83.063669924669966</v>
      </c>
      <c r="DJ431" s="387">
        <v>83.063669924669966</v>
      </c>
      <c r="DK431" s="387">
        <v>83.063669924669966</v>
      </c>
      <c r="DL431" s="387">
        <v>83.063669924669966</v>
      </c>
      <c r="DM431" s="387">
        <v>83.063669924669966</v>
      </c>
      <c r="DN431" s="387">
        <v>83.063669924669966</v>
      </c>
      <c r="DO431" s="387">
        <v>83.063669924669966</v>
      </c>
      <c r="DP431" s="387">
        <v>83.063669924669966</v>
      </c>
      <c r="DQ431" s="387">
        <v>83.063669924669966</v>
      </c>
      <c r="DR431" s="387">
        <v>83.063669924669966</v>
      </c>
      <c r="DS431" s="387">
        <v>83.063669924669966</v>
      </c>
      <c r="DT431" s="387">
        <v>83.063669924669966</v>
      </c>
      <c r="DU431" s="387">
        <v>83.063669924669966</v>
      </c>
      <c r="DV431" s="387">
        <v>83.063669924669966</v>
      </c>
      <c r="DW431" s="387">
        <v>83.063669924669966</v>
      </c>
      <c r="DX431" s="387">
        <v>83.063669924669966</v>
      </c>
      <c r="DY431" s="387">
        <v>83.063669924669966</v>
      </c>
      <c r="DZ431" s="387">
        <v>83.063669924669966</v>
      </c>
      <c r="EA431" s="387">
        <v>83.063669924669966</v>
      </c>
      <c r="EB431" s="387">
        <v>83.063669924669966</v>
      </c>
      <c r="EC431" s="387">
        <v>83.063669924669966</v>
      </c>
      <c r="ED431" s="387">
        <v>83.063669924669966</v>
      </c>
      <c r="EE431" s="387">
        <v>83.063669924669966</v>
      </c>
      <c r="EF431" s="387">
        <v>83.063669924669966</v>
      </c>
      <c r="EG431" s="387">
        <v>83.063669924669966</v>
      </c>
      <c r="EH431" s="387">
        <v>83.063669924669966</v>
      </c>
      <c r="EI431" s="387">
        <v>83.063669924669966</v>
      </c>
      <c r="EJ431" s="387">
        <v>83.063669924669966</v>
      </c>
      <c r="EK431" s="387">
        <v>83.063669924669966</v>
      </c>
      <c r="EY431" s="386">
        <v>2926</v>
      </c>
      <c r="EZ431" s="386">
        <v>2939</v>
      </c>
      <c r="FA431" s="386">
        <v>2952</v>
      </c>
      <c r="FB431" s="386">
        <v>2965</v>
      </c>
      <c r="FC431" s="386">
        <v>2979.7999999999997</v>
      </c>
      <c r="FD431" s="386">
        <v>3017</v>
      </c>
      <c r="FE431" s="386">
        <v>3054</v>
      </c>
      <c r="FF431" s="386">
        <v>3091</v>
      </c>
      <c r="FG431" s="386">
        <v>3128</v>
      </c>
      <c r="FH431" s="386">
        <v>3165</v>
      </c>
      <c r="FI431" s="386">
        <v>3201.7000000000007</v>
      </c>
      <c r="FJ431" s="386">
        <v>3222</v>
      </c>
      <c r="FK431" s="386">
        <v>3242</v>
      </c>
      <c r="FL431" s="386">
        <v>3262</v>
      </c>
      <c r="FM431" s="386">
        <v>3282</v>
      </c>
      <c r="FN431" s="386">
        <v>3302</v>
      </c>
      <c r="FO431" s="386">
        <v>3322</v>
      </c>
      <c r="FP431" s="386">
        <v>3342</v>
      </c>
      <c r="FQ431" s="386">
        <v>3362</v>
      </c>
      <c r="FR431" s="386">
        <v>3382</v>
      </c>
      <c r="FS431" s="386">
        <v>3402</v>
      </c>
      <c r="FT431" s="386">
        <v>3422</v>
      </c>
      <c r="FU431" s="386">
        <v>3442</v>
      </c>
      <c r="FV431" s="386">
        <v>3462</v>
      </c>
      <c r="FW431" s="386">
        <v>3482</v>
      </c>
      <c r="FX431" s="386">
        <v>3502</v>
      </c>
      <c r="FY431" s="386">
        <v>3522</v>
      </c>
      <c r="FZ431" s="386">
        <v>3542</v>
      </c>
      <c r="GA431" s="386">
        <v>3562</v>
      </c>
      <c r="GB431" s="386">
        <v>3582</v>
      </c>
      <c r="GC431" s="386">
        <v>3602.6</v>
      </c>
      <c r="GD431" s="387">
        <v>3602.6</v>
      </c>
      <c r="GE431" s="387">
        <v>3602.6</v>
      </c>
      <c r="GF431" s="387">
        <v>3602.6</v>
      </c>
      <c r="GG431" s="387">
        <v>3602.6</v>
      </c>
      <c r="GH431" s="387">
        <v>3602.6</v>
      </c>
      <c r="GI431" s="387">
        <v>3602.6</v>
      </c>
      <c r="GJ431" s="387">
        <v>3602.6</v>
      </c>
      <c r="GK431" s="387">
        <v>3602.6</v>
      </c>
      <c r="GL431" s="387">
        <v>3602.6</v>
      </c>
      <c r="GM431" s="387">
        <v>3602.6</v>
      </c>
      <c r="GN431" s="387">
        <v>3602.6</v>
      </c>
      <c r="GO431" s="387">
        <v>3602.6</v>
      </c>
      <c r="GP431" s="387">
        <v>3602.6</v>
      </c>
      <c r="GQ431" s="387">
        <v>3602.6</v>
      </c>
      <c r="GR431" s="387">
        <v>3602.6</v>
      </c>
      <c r="GS431" s="387">
        <v>3602.6</v>
      </c>
      <c r="GT431" s="387">
        <v>3602.6</v>
      </c>
      <c r="GU431" s="387">
        <v>3602.6</v>
      </c>
      <c r="GV431" s="387">
        <v>3602.6</v>
      </c>
      <c r="GW431" s="387">
        <v>3602.6</v>
      </c>
      <c r="GX431" s="387">
        <v>3602.6</v>
      </c>
      <c r="GY431" s="387">
        <v>3602.6</v>
      </c>
      <c r="GZ431" s="387">
        <v>3602.6</v>
      </c>
      <c r="HA431" s="387">
        <v>3602.6</v>
      </c>
      <c r="HB431" s="387">
        <v>3602.6</v>
      </c>
      <c r="HC431" s="387">
        <v>3602.6</v>
      </c>
      <c r="HD431" s="387">
        <v>3602.6</v>
      </c>
      <c r="HE431" s="387">
        <v>3602.6</v>
      </c>
      <c r="HS431" s="394">
        <v>2.5654275651526977</v>
      </c>
      <c r="HT431" s="394">
        <v>2.5493384564777668</v>
      </c>
      <c r="HU431" s="394">
        <v>2.5333502508341548</v>
      </c>
      <c r="HV431" s="394">
        <v>2.5174623154073332</v>
      </c>
      <c r="HW431" s="394">
        <v>2.5016740213514765</v>
      </c>
      <c r="HX431" s="394">
        <v>2.5035385503356871</v>
      </c>
      <c r="HY431" s="394">
        <v>2.5054044689767045</v>
      </c>
      <c r="HZ431" s="394">
        <v>2.5072717783102578</v>
      </c>
      <c r="IA431" s="394">
        <v>2.5091404793728476</v>
      </c>
      <c r="IB431" s="394">
        <v>2.5110105732017467</v>
      </c>
      <c r="IC431" s="394">
        <v>2.5128816480105773</v>
      </c>
      <c r="ID431" s="394">
        <v>2.5147541170472851</v>
      </c>
      <c r="IE431" s="394">
        <v>2.5166279813507764</v>
      </c>
      <c r="IF431" s="394">
        <v>2.5185032419607309</v>
      </c>
      <c r="IG431" s="394">
        <v>2.5203798999176024</v>
      </c>
      <c r="IH431" s="394">
        <v>2.5200468835444889</v>
      </c>
      <c r="II431" s="394">
        <v>2.5197139111726403</v>
      </c>
      <c r="IJ431" s="394">
        <v>2.5193809827962435</v>
      </c>
      <c r="IK431" s="394">
        <v>2.5190480984094852</v>
      </c>
      <c r="IL431" s="394">
        <v>2.5187152580065528</v>
      </c>
      <c r="IM431" s="394">
        <v>2.5187152580065528</v>
      </c>
      <c r="IN431" s="394">
        <v>2.5187152580065528</v>
      </c>
      <c r="IO431" s="394">
        <v>2.5187152580065528</v>
      </c>
      <c r="IP431" s="394">
        <v>2.5187152580065528</v>
      </c>
      <c r="IQ431" s="394">
        <v>2.5187152580065528</v>
      </c>
      <c r="IR431" s="394">
        <v>2.5187152580065528</v>
      </c>
      <c r="IS431" s="394">
        <v>2.5187152580065528</v>
      </c>
      <c r="IT431" s="394">
        <v>2.5187152580065528</v>
      </c>
      <c r="IU431" s="394">
        <v>2.5187152580065528</v>
      </c>
      <c r="IV431" s="394">
        <v>2.5187152580065528</v>
      </c>
      <c r="IW431" s="394">
        <v>2.5187152580065528</v>
      </c>
      <c r="IX431" s="394">
        <v>2.5187152580065528</v>
      </c>
      <c r="IY431" s="394">
        <v>2.5187152580065528</v>
      </c>
      <c r="IZ431" s="394">
        <v>2.5187152580065528</v>
      </c>
      <c r="JA431" s="394">
        <v>2.5187152580065528</v>
      </c>
      <c r="JB431" s="394">
        <v>2.5187152580065528</v>
      </c>
      <c r="JC431" s="394">
        <v>2.5187152580065528</v>
      </c>
      <c r="JD431" s="394">
        <v>2.5187152580065528</v>
      </c>
      <c r="JE431" s="394">
        <v>2.5187152580065528</v>
      </c>
      <c r="JF431" s="394">
        <v>2.5187152580065528</v>
      </c>
      <c r="JG431" s="394">
        <v>2.5187152580065528</v>
      </c>
      <c r="JH431" s="394">
        <v>2.5187152580065528</v>
      </c>
      <c r="JI431" s="394">
        <v>2.5187152580065528</v>
      </c>
      <c r="JJ431" s="394">
        <v>2.5187152580065528</v>
      </c>
      <c r="JK431" s="394">
        <v>2.5187152580065528</v>
      </c>
      <c r="JL431" s="394">
        <v>2.5187152580065528</v>
      </c>
      <c r="JM431" s="394">
        <v>2.5187152580065528</v>
      </c>
      <c r="JN431" s="394">
        <v>2.5187152580065528</v>
      </c>
      <c r="JO431" s="394">
        <v>2.5187152580065528</v>
      </c>
      <c r="JP431" s="394">
        <v>2.5187152580065528</v>
      </c>
      <c r="JQ431" s="394">
        <v>2.5187152580065528</v>
      </c>
      <c r="JR431" s="394">
        <v>2.5187152580065528</v>
      </c>
      <c r="JS431" s="394">
        <v>2.5187152580065528</v>
      </c>
      <c r="JT431" s="394">
        <v>2.5187152580065528</v>
      </c>
      <c r="JU431" s="394">
        <v>2.5187152580065528</v>
      </c>
      <c r="JV431" s="394">
        <v>2.5187152580065528</v>
      </c>
      <c r="JW431" s="394">
        <v>2.5187152580065528</v>
      </c>
      <c r="JX431" s="394">
        <v>2.5187152580065528</v>
      </c>
      <c r="JY431" s="394">
        <v>2.5187152580065528</v>
      </c>
      <c r="JZ431" s="394">
        <v>2.5187152580065528</v>
      </c>
      <c r="KA431" s="394">
        <v>2.5187152580065528</v>
      </c>
      <c r="KB431" s="394">
        <v>2.5187152580065528</v>
      </c>
      <c r="KC431" s="394">
        <v>2.5187152580065528</v>
      </c>
    </row>
    <row r="432" spans="1:289" x14ac:dyDescent="0.25">
      <c r="A432" s="383">
        <v>423</v>
      </c>
      <c r="B432" s="384" t="s">
        <v>871</v>
      </c>
      <c r="C432" s="385" t="s">
        <v>142</v>
      </c>
      <c r="D432" s="385" t="s">
        <v>142</v>
      </c>
      <c r="E432" s="129">
        <v>2052</v>
      </c>
      <c r="F432" s="386">
        <v>1163.07807</v>
      </c>
      <c r="G432" s="386">
        <v>1143.7045947936613</v>
      </c>
      <c r="H432" s="386">
        <v>1124.6538249596031</v>
      </c>
      <c r="I432" s="386">
        <v>1105.9203851711898</v>
      </c>
      <c r="J432" s="386">
        <v>1087.4989896389891</v>
      </c>
      <c r="K432" s="386">
        <v>1091.1691954663099</v>
      </c>
      <c r="L432" s="386">
        <v>1094.8517878897962</v>
      </c>
      <c r="M432" s="386">
        <v>1098.5468087130337</v>
      </c>
      <c r="N432" s="386">
        <v>1102.2542998806914</v>
      </c>
      <c r="O432" s="386">
        <v>1105.9743034789985</v>
      </c>
      <c r="P432" s="386">
        <v>1109.71606869215</v>
      </c>
      <c r="Q432" s="386">
        <v>1113.4704931568467</v>
      </c>
      <c r="R432" s="386">
        <v>1117.2376197022459</v>
      </c>
      <c r="S432" s="386">
        <v>1121.017491302405</v>
      </c>
      <c r="T432" s="386">
        <v>1124.8101510767731</v>
      </c>
      <c r="U432" s="386">
        <v>1128.2376643424454</v>
      </c>
      <c r="V432" s="386">
        <v>1131.6756219014726</v>
      </c>
      <c r="W432" s="386">
        <v>1135.1240555796289</v>
      </c>
      <c r="X432" s="386">
        <v>1138.582997299668</v>
      </c>
      <c r="Y432" s="386">
        <v>1142.0524790816185</v>
      </c>
      <c r="Z432" s="386">
        <v>1145.1080547861598</v>
      </c>
      <c r="AA432" s="386">
        <v>1148.1718057217497</v>
      </c>
      <c r="AB432" s="386">
        <v>1151.2437537613214</v>
      </c>
      <c r="AC432" s="386">
        <v>1154.3239208363291</v>
      </c>
      <c r="AD432" s="386">
        <v>1157.4123289369047</v>
      </c>
      <c r="AE432" s="386">
        <v>1161.5207542039843</v>
      </c>
      <c r="AF432" s="386">
        <v>1165.6437630017153</v>
      </c>
      <c r="AG432" s="386">
        <v>1169.7814070967361</v>
      </c>
      <c r="AH432" s="386">
        <v>1173.9337384394396</v>
      </c>
      <c r="AI432" s="386">
        <v>1178.1008091646254</v>
      </c>
      <c r="AJ432" s="386">
        <v>1181.9551425543659</v>
      </c>
      <c r="AK432" s="386">
        <v>1185.82208597354</v>
      </c>
      <c r="AL432" s="386">
        <v>1189.7016806777492</v>
      </c>
      <c r="AM432" s="386">
        <v>1193.5939680575689</v>
      </c>
      <c r="AN432" s="386">
        <v>1197.4989896389902</v>
      </c>
      <c r="AO432" s="387">
        <v>1197.4989896389902</v>
      </c>
      <c r="AP432" s="387">
        <v>1197.4989896389902</v>
      </c>
      <c r="AQ432" s="387">
        <v>1197.4989896389902</v>
      </c>
      <c r="AR432" s="387">
        <v>1197.4989896389902</v>
      </c>
      <c r="AS432" s="387">
        <v>1197.4989896389902</v>
      </c>
      <c r="AT432" s="387">
        <v>1197.4989896389902</v>
      </c>
      <c r="AU432" s="387">
        <v>1197.4989896389902</v>
      </c>
      <c r="AV432" s="387">
        <v>1197.4989896389902</v>
      </c>
      <c r="AW432" s="387">
        <v>1197.4989896389902</v>
      </c>
      <c r="AX432" s="387">
        <v>1197.4989896389902</v>
      </c>
      <c r="AY432" s="387">
        <v>1197.4989896389902</v>
      </c>
      <c r="AZ432" s="387">
        <v>1197.4989896389902</v>
      </c>
      <c r="BA432" s="387">
        <v>1197.4989896389902</v>
      </c>
      <c r="BB432" s="387">
        <v>1197.4989896389902</v>
      </c>
      <c r="BC432" s="387">
        <v>1197.4989896389902</v>
      </c>
      <c r="BD432" s="387">
        <v>1197.4989896389902</v>
      </c>
      <c r="BE432" s="387">
        <v>1197.4989896389902</v>
      </c>
      <c r="BF432" s="387">
        <v>1197.4989896389902</v>
      </c>
      <c r="BG432" s="387">
        <v>1197.4989896389902</v>
      </c>
      <c r="BH432" s="387">
        <v>1197.4989896389902</v>
      </c>
      <c r="BI432" s="387">
        <v>1197.4989896389902</v>
      </c>
      <c r="BJ432" s="387">
        <v>1197.4989896389902</v>
      </c>
      <c r="BK432" s="387">
        <v>1197.4989896389902</v>
      </c>
      <c r="BL432" s="387">
        <v>1197.4989896389902</v>
      </c>
      <c r="BM432" s="387">
        <v>1197.4989896389902</v>
      </c>
      <c r="BN432" s="387">
        <v>1197.4989896389902</v>
      </c>
      <c r="BO432" s="387">
        <v>1197.4989896389902</v>
      </c>
      <c r="BP432" s="387">
        <v>1197.4989896389902</v>
      </c>
      <c r="CA432" s="386">
        <v>2770</v>
      </c>
      <c r="CB432" s="386">
        <v>2723.859910434423</v>
      </c>
      <c r="CC432" s="386">
        <v>2678.4883796649183</v>
      </c>
      <c r="CD432" s="386">
        <v>2633.8726057522481</v>
      </c>
      <c r="CE432" s="386">
        <v>2590</v>
      </c>
      <c r="CF432" s="386">
        <v>2602.2781758443639</v>
      </c>
      <c r="CG432" s="386">
        <v>2614.6145577126908</v>
      </c>
      <c r="CH432" s="386">
        <v>2627.0094215369495</v>
      </c>
      <c r="CI432" s="386">
        <v>2639.4630445571929</v>
      </c>
      <c r="CJ432" s="386">
        <v>2651.9757053277617</v>
      </c>
      <c r="CK432" s="386">
        <v>2664.5449686313109</v>
      </c>
      <c r="CL432" s="386">
        <v>2677.1738050220783</v>
      </c>
      <c r="CM432" s="386">
        <v>2689.8624968517529</v>
      </c>
      <c r="CN432" s="386">
        <v>2702.611327810253</v>
      </c>
      <c r="CO432" s="386">
        <v>2715.4205829320704</v>
      </c>
      <c r="CP432" s="386">
        <v>2723.7532615867481</v>
      </c>
      <c r="CQ432" s="386">
        <v>2732.111510325853</v>
      </c>
      <c r="CR432" s="386">
        <v>2740.4954076150561</v>
      </c>
      <c r="CS432" s="386">
        <v>2748.905032160812</v>
      </c>
      <c r="CT432" s="386">
        <v>2757.3404629110983</v>
      </c>
      <c r="CU432" s="386">
        <v>2764.7693481820324</v>
      </c>
      <c r="CV432" s="386">
        <v>2772.2182485135336</v>
      </c>
      <c r="CW432" s="386">
        <v>2779.687217830603</v>
      </c>
      <c r="CX432" s="386">
        <v>2787.1763102035279</v>
      </c>
      <c r="CY432" s="386">
        <v>2794.6855798482729</v>
      </c>
      <c r="CZ432" s="386">
        <v>2804.6746513072662</v>
      </c>
      <c r="DA432" s="386">
        <v>2814.6994268001345</v>
      </c>
      <c r="DB432" s="386">
        <v>2824.7600339441483</v>
      </c>
      <c r="DC432" s="386">
        <v>2834.8566008127218</v>
      </c>
      <c r="DD432" s="386">
        <v>2844.9892559370451</v>
      </c>
      <c r="DE432" s="386">
        <v>2854.361140216773</v>
      </c>
      <c r="DF432" s="386">
        <v>2863.7638970963776</v>
      </c>
      <c r="DG432" s="386">
        <v>2873.1976282755168</v>
      </c>
      <c r="DH432" s="386">
        <v>2882.6624357888645</v>
      </c>
      <c r="DI432" s="386">
        <v>2892.1584220072154</v>
      </c>
      <c r="DJ432" s="387">
        <v>2892.1584220072154</v>
      </c>
      <c r="DK432" s="387">
        <v>2892.1584220072154</v>
      </c>
      <c r="DL432" s="387">
        <v>2892.1584220072154</v>
      </c>
      <c r="DM432" s="387">
        <v>2892.1584220072154</v>
      </c>
      <c r="DN432" s="387">
        <v>2892.1584220072154</v>
      </c>
      <c r="DO432" s="387">
        <v>2892.1584220072154</v>
      </c>
      <c r="DP432" s="387">
        <v>2892.1584220072154</v>
      </c>
      <c r="DQ432" s="387">
        <v>2892.1584220072154</v>
      </c>
      <c r="DR432" s="387">
        <v>2892.1584220072154</v>
      </c>
      <c r="DS432" s="387">
        <v>2892.1584220072154</v>
      </c>
      <c r="DT432" s="387">
        <v>2892.1584220072154</v>
      </c>
      <c r="DU432" s="387">
        <v>2892.1584220072154</v>
      </c>
      <c r="DV432" s="387">
        <v>2892.1584220072154</v>
      </c>
      <c r="DW432" s="387">
        <v>2892.1584220072154</v>
      </c>
      <c r="DX432" s="387">
        <v>2892.1584220072154</v>
      </c>
      <c r="DY432" s="387">
        <v>2892.1584220072154</v>
      </c>
      <c r="DZ432" s="387">
        <v>2892.1584220072154</v>
      </c>
      <c r="EA432" s="387">
        <v>2892.1584220072154</v>
      </c>
      <c r="EB432" s="387">
        <v>2892.1584220072154</v>
      </c>
      <c r="EC432" s="387">
        <v>2892.1584220072154</v>
      </c>
      <c r="ED432" s="387">
        <v>2892.1584220072154</v>
      </c>
      <c r="EE432" s="387">
        <v>2892.1584220072154</v>
      </c>
      <c r="EF432" s="387">
        <v>2892.1584220072154</v>
      </c>
      <c r="EG432" s="387">
        <v>2892.1584220072154</v>
      </c>
      <c r="EH432" s="387">
        <v>2892.1584220072154</v>
      </c>
      <c r="EI432" s="387">
        <v>2892.1584220072154</v>
      </c>
      <c r="EJ432" s="387">
        <v>2892.1584220072154</v>
      </c>
      <c r="EK432" s="387">
        <v>2892.1584220072154</v>
      </c>
      <c r="EY432" s="386">
        <v>352</v>
      </c>
      <c r="EZ432" s="386">
        <v>353</v>
      </c>
      <c r="FA432" s="386">
        <v>354</v>
      </c>
      <c r="FB432" s="386">
        <v>355</v>
      </c>
      <c r="FC432" s="386">
        <v>357.8</v>
      </c>
      <c r="FD432" s="386">
        <v>363</v>
      </c>
      <c r="FE432" s="386">
        <v>368</v>
      </c>
      <c r="FF432" s="386">
        <v>373</v>
      </c>
      <c r="FG432" s="386">
        <v>378</v>
      </c>
      <c r="FH432" s="386">
        <v>383</v>
      </c>
      <c r="FI432" s="386">
        <v>388.19999999999993</v>
      </c>
      <c r="FJ432" s="386">
        <v>392</v>
      </c>
      <c r="FK432" s="386">
        <v>396</v>
      </c>
      <c r="FL432" s="386">
        <v>400</v>
      </c>
      <c r="FM432" s="386">
        <v>404</v>
      </c>
      <c r="FN432" s="386">
        <v>408</v>
      </c>
      <c r="FO432" s="386">
        <v>412</v>
      </c>
      <c r="FP432" s="386">
        <v>416</v>
      </c>
      <c r="FQ432" s="386">
        <v>420</v>
      </c>
      <c r="FR432" s="386">
        <v>424</v>
      </c>
      <c r="FS432" s="386">
        <v>428</v>
      </c>
      <c r="FT432" s="386">
        <v>432</v>
      </c>
      <c r="FU432" s="386">
        <v>436</v>
      </c>
      <c r="FV432" s="386">
        <v>440</v>
      </c>
      <c r="FW432" s="386">
        <v>444</v>
      </c>
      <c r="FX432" s="386">
        <v>448</v>
      </c>
      <c r="FY432" s="386">
        <v>452</v>
      </c>
      <c r="FZ432" s="386">
        <v>456</v>
      </c>
      <c r="GA432" s="386">
        <v>460</v>
      </c>
      <c r="GB432" s="386">
        <v>464</v>
      </c>
      <c r="GC432" s="386">
        <v>466.09999999999997</v>
      </c>
      <c r="GD432" s="387">
        <v>466.09999999999997</v>
      </c>
      <c r="GE432" s="387">
        <v>466.09999999999997</v>
      </c>
      <c r="GF432" s="387">
        <v>466.09999999999997</v>
      </c>
      <c r="GG432" s="387">
        <v>466.09999999999997</v>
      </c>
      <c r="GH432" s="387">
        <v>466.09999999999997</v>
      </c>
      <c r="GI432" s="387">
        <v>466.09999999999997</v>
      </c>
      <c r="GJ432" s="387">
        <v>466.09999999999997</v>
      </c>
      <c r="GK432" s="387">
        <v>466.09999999999997</v>
      </c>
      <c r="GL432" s="387">
        <v>466.09999999999997</v>
      </c>
      <c r="GM432" s="387">
        <v>466.09999999999997</v>
      </c>
      <c r="GN432" s="387">
        <v>466.09999999999997</v>
      </c>
      <c r="GO432" s="387">
        <v>466.09999999999997</v>
      </c>
      <c r="GP432" s="387">
        <v>466.09999999999997</v>
      </c>
      <c r="GQ432" s="387">
        <v>466.09999999999997</v>
      </c>
      <c r="GR432" s="387">
        <v>466.09999999999997</v>
      </c>
      <c r="GS432" s="387">
        <v>466.09999999999997</v>
      </c>
      <c r="GT432" s="387">
        <v>466.09999999999997</v>
      </c>
      <c r="GU432" s="387">
        <v>466.09999999999997</v>
      </c>
      <c r="GV432" s="387">
        <v>466.09999999999997</v>
      </c>
      <c r="GW432" s="387">
        <v>466.09999999999997</v>
      </c>
      <c r="GX432" s="387">
        <v>466.09999999999997</v>
      </c>
      <c r="GY432" s="387">
        <v>466.09999999999997</v>
      </c>
      <c r="GZ432" s="387">
        <v>466.09999999999997</v>
      </c>
      <c r="HA432" s="387">
        <v>466.09999999999997</v>
      </c>
      <c r="HB432" s="387">
        <v>466.09999999999997</v>
      </c>
      <c r="HC432" s="387">
        <v>466.09999999999997</v>
      </c>
      <c r="HD432" s="387">
        <v>466.09999999999997</v>
      </c>
      <c r="HE432" s="387">
        <v>466.09999999999997</v>
      </c>
      <c r="HS432" s="394">
        <v>2.3816114080802846</v>
      </c>
      <c r="HT432" s="394">
        <v>2.3816114080802846</v>
      </c>
      <c r="HU432" s="394">
        <v>2.3816114080802846</v>
      </c>
      <c r="HV432" s="394">
        <v>2.3816114080802846</v>
      </c>
      <c r="HW432" s="394">
        <v>2.381611408080285</v>
      </c>
      <c r="HX432" s="394">
        <v>2.3848530426413688</v>
      </c>
      <c r="HY432" s="394">
        <v>2.3880990894229313</v>
      </c>
      <c r="HZ432" s="394">
        <v>2.3913495544304899</v>
      </c>
      <c r="IA432" s="394">
        <v>2.3946044436777338</v>
      </c>
      <c r="IB432" s="394">
        <v>2.397863763186538</v>
      </c>
      <c r="IC432" s="394">
        <v>2.4011051509523478</v>
      </c>
      <c r="ID432" s="394">
        <v>2.4043509203660269</v>
      </c>
      <c r="IE432" s="394">
        <v>2.4076010773506051</v>
      </c>
      <c r="IF432" s="394">
        <v>2.4108556278371203</v>
      </c>
      <c r="IG432" s="394">
        <v>2.4141145777646269</v>
      </c>
      <c r="IH432" s="394">
        <v>2.4141662237221926</v>
      </c>
      <c r="II432" s="394">
        <v>2.4142178707846371</v>
      </c>
      <c r="IJ432" s="394">
        <v>2.4142695189519841</v>
      </c>
      <c r="IK432" s="394">
        <v>2.4143211682242582</v>
      </c>
      <c r="IL432" s="394">
        <v>2.4143728186014828</v>
      </c>
      <c r="IM432" s="394">
        <v>2.4144178679263</v>
      </c>
      <c r="IN432" s="394">
        <v>2.4144629180916839</v>
      </c>
      <c r="IO432" s="394">
        <v>2.4145079690976496</v>
      </c>
      <c r="IP432" s="394">
        <v>2.4145530209442136</v>
      </c>
      <c r="IQ432" s="394">
        <v>2.4145980736313919</v>
      </c>
      <c r="IR432" s="394">
        <v>2.4146573715158204</v>
      </c>
      <c r="IS432" s="394">
        <v>2.4147166708564907</v>
      </c>
      <c r="IT432" s="394">
        <v>2.4147759716534392</v>
      </c>
      <c r="IU432" s="394">
        <v>2.4148352739067014</v>
      </c>
      <c r="IV432" s="394">
        <v>2.4148945776163133</v>
      </c>
      <c r="IW432" s="394">
        <v>2.4149487890446588</v>
      </c>
      <c r="IX432" s="394">
        <v>2.4150030016899842</v>
      </c>
      <c r="IY432" s="394">
        <v>2.4150572155523169</v>
      </c>
      <c r="IZ432" s="394">
        <v>2.4151114306316845</v>
      </c>
      <c r="JA432" s="394">
        <v>2.4151656469281146</v>
      </c>
      <c r="JB432" s="394">
        <v>2.4151656469281146</v>
      </c>
      <c r="JC432" s="394">
        <v>2.4151656469281146</v>
      </c>
      <c r="JD432" s="394">
        <v>2.4151656469281146</v>
      </c>
      <c r="JE432" s="394">
        <v>2.4151656469281146</v>
      </c>
      <c r="JF432" s="394">
        <v>2.4151656469281146</v>
      </c>
      <c r="JG432" s="394">
        <v>2.4151656469281146</v>
      </c>
      <c r="JH432" s="394">
        <v>2.4151656469281146</v>
      </c>
      <c r="JI432" s="394">
        <v>2.4151656469281146</v>
      </c>
      <c r="JJ432" s="394">
        <v>2.4151656469281146</v>
      </c>
      <c r="JK432" s="394">
        <v>2.4151656469281146</v>
      </c>
      <c r="JL432" s="394">
        <v>2.4151656469281146</v>
      </c>
      <c r="JM432" s="394">
        <v>2.4151656469281146</v>
      </c>
      <c r="JN432" s="394">
        <v>2.4151656469281146</v>
      </c>
      <c r="JO432" s="394">
        <v>2.4151656469281146</v>
      </c>
      <c r="JP432" s="394">
        <v>2.4151656469281146</v>
      </c>
      <c r="JQ432" s="394">
        <v>2.4151656469281146</v>
      </c>
      <c r="JR432" s="394">
        <v>2.4151656469281146</v>
      </c>
      <c r="JS432" s="394">
        <v>2.4151656469281146</v>
      </c>
      <c r="JT432" s="394">
        <v>2.4151656469281146</v>
      </c>
      <c r="JU432" s="394">
        <v>2.4151656469281146</v>
      </c>
      <c r="JV432" s="394">
        <v>2.4151656469281146</v>
      </c>
      <c r="JW432" s="394">
        <v>2.4151656469281146</v>
      </c>
      <c r="JX432" s="394">
        <v>2.4151656469281146</v>
      </c>
      <c r="JY432" s="394">
        <v>2.4151656469281146</v>
      </c>
      <c r="JZ432" s="394">
        <v>2.4151656469281146</v>
      </c>
      <c r="KA432" s="394">
        <v>2.4151656469281146</v>
      </c>
      <c r="KB432" s="394">
        <v>2.4151656469281146</v>
      </c>
      <c r="KC432" s="394">
        <v>2.4151656469281146</v>
      </c>
    </row>
    <row r="433" spans="1:289" x14ac:dyDescent="0.25">
      <c r="A433" s="383">
        <v>424</v>
      </c>
      <c r="B433" s="384" t="s">
        <v>871</v>
      </c>
      <c r="C433" s="385" t="s">
        <v>142</v>
      </c>
      <c r="D433" s="385" t="s">
        <v>142</v>
      </c>
      <c r="E433" s="129">
        <v>2052</v>
      </c>
      <c r="F433" s="386">
        <v>1535.5145599999998</v>
      </c>
      <c r="G433" s="386">
        <v>1529.3723786681173</v>
      </c>
      <c r="H433" s="386">
        <v>1523.2547665539396</v>
      </c>
      <c r="I433" s="386">
        <v>1517.1616253786265</v>
      </c>
      <c r="J433" s="386">
        <v>1511.092857256461</v>
      </c>
      <c r="K433" s="386">
        <v>1514.7699804546444</v>
      </c>
      <c r="L433" s="386">
        <v>1518.4560516370298</v>
      </c>
      <c r="M433" s="386">
        <v>1522.1510925778189</v>
      </c>
      <c r="N433" s="386">
        <v>1525.8551251041986</v>
      </c>
      <c r="O433" s="386">
        <v>1529.5681710964705</v>
      </c>
      <c r="P433" s="386">
        <v>1533.3169202476552</v>
      </c>
      <c r="Q433" s="386">
        <v>1537.0748570378507</v>
      </c>
      <c r="R433" s="386">
        <v>1540.8420039846244</v>
      </c>
      <c r="S433" s="386">
        <v>1544.6183836607304</v>
      </c>
      <c r="T433" s="386">
        <v>1548.404018694245</v>
      </c>
      <c r="U433" s="386">
        <v>1551.8372259063196</v>
      </c>
      <c r="V433" s="386">
        <v>1555.2780454157137</v>
      </c>
      <c r="W433" s="386">
        <v>1558.7264941008348</v>
      </c>
      <c r="X433" s="386">
        <v>1562.1825888775143</v>
      </c>
      <c r="Y433" s="386">
        <v>1565.6463466990904</v>
      </c>
      <c r="Z433" s="386">
        <v>1568.7063320621389</v>
      </c>
      <c r="AA433" s="386">
        <v>1571.7722980289439</v>
      </c>
      <c r="AB433" s="386">
        <v>1574.8442562883261</v>
      </c>
      <c r="AC433" s="386">
        <v>1577.9222185519518</v>
      </c>
      <c r="AD433" s="386">
        <v>1581.0061965543766</v>
      </c>
      <c r="AE433" s="386">
        <v>1585.1224033383303</v>
      </c>
      <c r="AF433" s="386">
        <v>1589.2493268154412</v>
      </c>
      <c r="AG433" s="386">
        <v>1593.3869948870074</v>
      </c>
      <c r="AH433" s="386">
        <v>1597.535435526969</v>
      </c>
      <c r="AI433" s="386">
        <v>1601.6946767820973</v>
      </c>
      <c r="AJ433" s="386">
        <v>1605.5556537390771</v>
      </c>
      <c r="AK433" s="386">
        <v>1609.4259378026352</v>
      </c>
      <c r="AL433" s="386">
        <v>1613.3055514080859</v>
      </c>
      <c r="AM433" s="386">
        <v>1617.1945170448255</v>
      </c>
      <c r="AN433" s="386">
        <v>1621.0928572564621</v>
      </c>
      <c r="AO433" s="387">
        <v>1621.0928572564621</v>
      </c>
      <c r="AP433" s="387">
        <v>1621.0928572564621</v>
      </c>
      <c r="AQ433" s="387">
        <v>1621.0928572564621</v>
      </c>
      <c r="AR433" s="387">
        <v>1621.0928572564621</v>
      </c>
      <c r="AS433" s="387">
        <v>1621.0928572564621</v>
      </c>
      <c r="AT433" s="387">
        <v>1621.0928572564621</v>
      </c>
      <c r="AU433" s="387">
        <v>1621.0928572564621</v>
      </c>
      <c r="AV433" s="387">
        <v>1621.0928572564621</v>
      </c>
      <c r="AW433" s="387">
        <v>1621.0928572564621</v>
      </c>
      <c r="AX433" s="387">
        <v>1621.0928572564621</v>
      </c>
      <c r="AY433" s="387">
        <v>1621.0928572564621</v>
      </c>
      <c r="AZ433" s="387">
        <v>1621.0928572564621</v>
      </c>
      <c r="BA433" s="387">
        <v>1621.0928572564621</v>
      </c>
      <c r="BB433" s="387">
        <v>1621.0928572564621</v>
      </c>
      <c r="BC433" s="387">
        <v>1621.0928572564621</v>
      </c>
      <c r="BD433" s="387">
        <v>1621.0928572564621</v>
      </c>
      <c r="BE433" s="387">
        <v>1621.0928572564621</v>
      </c>
      <c r="BF433" s="387">
        <v>1621.0928572564621</v>
      </c>
      <c r="BG433" s="387">
        <v>1621.0928572564621</v>
      </c>
      <c r="BH433" s="387">
        <v>1621.0928572564621</v>
      </c>
      <c r="BI433" s="387">
        <v>1621.0928572564621</v>
      </c>
      <c r="BJ433" s="387">
        <v>1621.0928572564621</v>
      </c>
      <c r="BK433" s="387">
        <v>1621.0928572564621</v>
      </c>
      <c r="BL433" s="387">
        <v>1621.0928572564621</v>
      </c>
      <c r="BM433" s="387">
        <v>1621.0928572564621</v>
      </c>
      <c r="BN433" s="387">
        <v>1621.0928572564621</v>
      </c>
      <c r="BO433" s="387">
        <v>1621.0928572564621</v>
      </c>
      <c r="BP433" s="387">
        <v>1621.0928572564621</v>
      </c>
      <c r="CA433" s="386">
        <v>5030</v>
      </c>
      <c r="CB433" s="386">
        <v>5009.8795967787055</v>
      </c>
      <c r="CC433" s="386">
        <v>4989.8396767832137</v>
      </c>
      <c r="CD433" s="386">
        <v>4969.8799180741698</v>
      </c>
      <c r="CE433" s="386">
        <v>4950</v>
      </c>
      <c r="CF433" s="386">
        <v>4952.3276730208554</v>
      </c>
      <c r="CG433" s="386">
        <v>4954.6564405996287</v>
      </c>
      <c r="CH433" s="386">
        <v>4956.9863032510211</v>
      </c>
      <c r="CI433" s="386">
        <v>4959.3172614899768</v>
      </c>
      <c r="CJ433" s="386">
        <v>4961.6493158316807</v>
      </c>
      <c r="CK433" s="386">
        <v>4963.9725270307617</v>
      </c>
      <c r="CL433" s="386">
        <v>4966.2968260355156</v>
      </c>
      <c r="CM433" s="386">
        <v>4968.6222133552901</v>
      </c>
      <c r="CN433" s="386">
        <v>4970.9486894996717</v>
      </c>
      <c r="CO433" s="386">
        <v>4973.276254978482</v>
      </c>
      <c r="CP433" s="386">
        <v>4971.0665765937101</v>
      </c>
      <c r="CQ433" s="386">
        <v>4968.8578799920351</v>
      </c>
      <c r="CR433" s="386">
        <v>4966.6501647372406</v>
      </c>
      <c r="CS433" s="386">
        <v>4964.443430393304</v>
      </c>
      <c r="CT433" s="386">
        <v>4962.2376765243962</v>
      </c>
      <c r="CU433" s="386">
        <v>4958.5508296711705</v>
      </c>
      <c r="CV433" s="386">
        <v>4954.8667220740226</v>
      </c>
      <c r="CW433" s="386">
        <v>4951.185351697739</v>
      </c>
      <c r="CX433" s="386">
        <v>4947.5067165086175</v>
      </c>
      <c r="CY433" s="386">
        <v>4943.8308144744678</v>
      </c>
      <c r="CZ433" s="386">
        <v>4943.18471331622</v>
      </c>
      <c r="DA433" s="386">
        <v>4942.5386965958751</v>
      </c>
      <c r="DB433" s="386">
        <v>4941.8927643023981</v>
      </c>
      <c r="DC433" s="386">
        <v>4941.2469164247559</v>
      </c>
      <c r="DD433" s="386">
        <v>4940.6011529519174</v>
      </c>
      <c r="DE433" s="386">
        <v>4952.5440314012685</v>
      </c>
      <c r="DF433" s="386">
        <v>4964.5157792819382</v>
      </c>
      <c r="DG433" s="386">
        <v>4976.5164663797877</v>
      </c>
      <c r="DH433" s="386">
        <v>4988.5461626493725</v>
      </c>
      <c r="DI433" s="386">
        <v>5000.6049382143447</v>
      </c>
      <c r="DJ433" s="387">
        <v>5000.6049382143447</v>
      </c>
      <c r="DK433" s="387">
        <v>5000.6049382143447</v>
      </c>
      <c r="DL433" s="387">
        <v>5000.6049382143447</v>
      </c>
      <c r="DM433" s="387">
        <v>5000.6049382143447</v>
      </c>
      <c r="DN433" s="387">
        <v>5000.6049382143447</v>
      </c>
      <c r="DO433" s="387">
        <v>5000.6049382143447</v>
      </c>
      <c r="DP433" s="387">
        <v>5000.6049382143447</v>
      </c>
      <c r="DQ433" s="387">
        <v>5000.6049382143447</v>
      </c>
      <c r="DR433" s="387">
        <v>5000.6049382143447</v>
      </c>
      <c r="DS433" s="387">
        <v>5000.6049382143447</v>
      </c>
      <c r="DT433" s="387">
        <v>5000.6049382143447</v>
      </c>
      <c r="DU433" s="387">
        <v>5000.6049382143447</v>
      </c>
      <c r="DV433" s="387">
        <v>5000.6049382143447</v>
      </c>
      <c r="DW433" s="387">
        <v>5000.6049382143447</v>
      </c>
      <c r="DX433" s="387">
        <v>5000.6049382143447</v>
      </c>
      <c r="DY433" s="387">
        <v>5000.6049382143447</v>
      </c>
      <c r="DZ433" s="387">
        <v>5000.6049382143447</v>
      </c>
      <c r="EA433" s="387">
        <v>5000.6049382143447</v>
      </c>
      <c r="EB433" s="387">
        <v>5000.6049382143447</v>
      </c>
      <c r="EC433" s="387">
        <v>5000.6049382143447</v>
      </c>
      <c r="ED433" s="387">
        <v>5000.6049382143447</v>
      </c>
      <c r="EE433" s="387">
        <v>5000.6049382143447</v>
      </c>
      <c r="EF433" s="387">
        <v>5000.6049382143447</v>
      </c>
      <c r="EG433" s="387">
        <v>5000.6049382143447</v>
      </c>
      <c r="EH433" s="387">
        <v>5000.6049382143447</v>
      </c>
      <c r="EI433" s="387">
        <v>5000.6049382143447</v>
      </c>
      <c r="EJ433" s="387">
        <v>5000.6049382143447</v>
      </c>
      <c r="EK433" s="387">
        <v>5000.6049382143447</v>
      </c>
      <c r="EY433" s="386">
        <v>1296</v>
      </c>
      <c r="EZ433" s="386">
        <v>1303</v>
      </c>
      <c r="FA433" s="386">
        <v>1310</v>
      </c>
      <c r="FB433" s="386">
        <v>1317</v>
      </c>
      <c r="FC433" s="386">
        <v>1323.3</v>
      </c>
      <c r="FD433" s="386">
        <v>1339</v>
      </c>
      <c r="FE433" s="386">
        <v>1354</v>
      </c>
      <c r="FF433" s="386">
        <v>1369</v>
      </c>
      <c r="FG433" s="386">
        <v>1384</v>
      </c>
      <c r="FH433" s="386">
        <v>1399</v>
      </c>
      <c r="FI433" s="386">
        <v>1414.8000000000002</v>
      </c>
      <c r="FJ433" s="386">
        <v>1425</v>
      </c>
      <c r="FK433" s="386">
        <v>1435</v>
      </c>
      <c r="FL433" s="386">
        <v>1445</v>
      </c>
      <c r="FM433" s="386">
        <v>1455</v>
      </c>
      <c r="FN433" s="386">
        <v>1465</v>
      </c>
      <c r="FO433" s="386">
        <v>1475</v>
      </c>
      <c r="FP433" s="386">
        <v>1485</v>
      </c>
      <c r="FQ433" s="386">
        <v>1495</v>
      </c>
      <c r="FR433" s="386">
        <v>1505</v>
      </c>
      <c r="FS433" s="386">
        <v>1515</v>
      </c>
      <c r="FT433" s="386">
        <v>1525</v>
      </c>
      <c r="FU433" s="386">
        <v>1535</v>
      </c>
      <c r="FV433" s="386">
        <v>1545</v>
      </c>
      <c r="FW433" s="386">
        <v>1555</v>
      </c>
      <c r="FX433" s="386">
        <v>1565</v>
      </c>
      <c r="FY433" s="386">
        <v>1575</v>
      </c>
      <c r="FZ433" s="386">
        <v>1585</v>
      </c>
      <c r="GA433" s="386">
        <v>1595</v>
      </c>
      <c r="GB433" s="386">
        <v>1605</v>
      </c>
      <c r="GC433" s="386">
        <v>1612</v>
      </c>
      <c r="GD433" s="387">
        <v>1612</v>
      </c>
      <c r="GE433" s="387">
        <v>1612</v>
      </c>
      <c r="GF433" s="387">
        <v>1612</v>
      </c>
      <c r="GG433" s="387">
        <v>1612</v>
      </c>
      <c r="GH433" s="387">
        <v>1612</v>
      </c>
      <c r="GI433" s="387">
        <v>1612</v>
      </c>
      <c r="GJ433" s="387">
        <v>1612</v>
      </c>
      <c r="GK433" s="387">
        <v>1612</v>
      </c>
      <c r="GL433" s="387">
        <v>1612</v>
      </c>
      <c r="GM433" s="387">
        <v>1612</v>
      </c>
      <c r="GN433" s="387">
        <v>1612</v>
      </c>
      <c r="GO433" s="387">
        <v>1612</v>
      </c>
      <c r="GP433" s="387">
        <v>1612</v>
      </c>
      <c r="GQ433" s="387">
        <v>1612</v>
      </c>
      <c r="GR433" s="387">
        <v>1612</v>
      </c>
      <c r="GS433" s="387">
        <v>1612</v>
      </c>
      <c r="GT433" s="387">
        <v>1612</v>
      </c>
      <c r="GU433" s="387">
        <v>1612</v>
      </c>
      <c r="GV433" s="387">
        <v>1612</v>
      </c>
      <c r="GW433" s="387">
        <v>1612</v>
      </c>
      <c r="GX433" s="387">
        <v>1612</v>
      </c>
      <c r="GY433" s="387">
        <v>1612</v>
      </c>
      <c r="GZ433" s="387">
        <v>1612</v>
      </c>
      <c r="HA433" s="387">
        <v>1612</v>
      </c>
      <c r="HB433" s="387">
        <v>1612</v>
      </c>
      <c r="HC433" s="387">
        <v>1612</v>
      </c>
      <c r="HD433" s="387">
        <v>1612</v>
      </c>
      <c r="HE433" s="387">
        <v>1612</v>
      </c>
      <c r="HS433" s="394">
        <v>3.2757748646811922</v>
      </c>
      <c r="HT433" s="394">
        <v>3.2757748646811926</v>
      </c>
      <c r="HU433" s="394">
        <v>3.2757748646811931</v>
      </c>
      <c r="HV433" s="394">
        <v>3.2757748646811935</v>
      </c>
      <c r="HW433" s="394">
        <v>3.2757748646811926</v>
      </c>
      <c r="HX433" s="394">
        <v>3.2693595310982198</v>
      </c>
      <c r="HY433" s="394">
        <v>3.2629567614143795</v>
      </c>
      <c r="HZ433" s="394">
        <v>3.2565665310243168</v>
      </c>
      <c r="IA433" s="394">
        <v>3.2501888153708642</v>
      </c>
      <c r="IB433" s="394">
        <v>3.2438235899449475</v>
      </c>
      <c r="IC433" s="394">
        <v>3.2374080410128134</v>
      </c>
      <c r="ID433" s="394">
        <v>3.2310051805845261</v>
      </c>
      <c r="IE433" s="394">
        <v>3.2246149835650968</v>
      </c>
      <c r="IF433" s="394">
        <v>3.218237424909169</v>
      </c>
      <c r="IG433" s="394">
        <v>3.2118724796209199</v>
      </c>
      <c r="IH433" s="394">
        <v>3.2033427820952403</v>
      </c>
      <c r="II433" s="394">
        <v>3.1948357366954911</v>
      </c>
      <c r="IJ433" s="394">
        <v>3.1863512832649303</v>
      </c>
      <c r="IK433" s="394">
        <v>3.1778893618065731</v>
      </c>
      <c r="IL433" s="394">
        <v>3.1694499124827673</v>
      </c>
      <c r="IM433" s="394">
        <v>3.1609172018531475</v>
      </c>
      <c r="IN433" s="394">
        <v>3.1524074627651824</v>
      </c>
      <c r="IO433" s="394">
        <v>3.143920633375485</v>
      </c>
      <c r="IP433" s="394">
        <v>3.1354566520071629</v>
      </c>
      <c r="IQ433" s="394">
        <v>3.1270154571493682</v>
      </c>
      <c r="IR433" s="394">
        <v>3.1184876971681672</v>
      </c>
      <c r="IS433" s="394">
        <v>3.1099831934488211</v>
      </c>
      <c r="IT433" s="394">
        <v>3.1015018825686127</v>
      </c>
      <c r="IU433" s="394">
        <v>3.0930437012777858</v>
      </c>
      <c r="IV433" s="394">
        <v>3.0846085864990744</v>
      </c>
      <c r="IW433" s="394">
        <v>3.0846293118943597</v>
      </c>
      <c r="IX433" s="394">
        <v>3.0846500374288981</v>
      </c>
      <c r="IY433" s="394">
        <v>3.0846707631026908</v>
      </c>
      <c r="IZ433" s="394">
        <v>3.0846914889157393</v>
      </c>
      <c r="JA433" s="394">
        <v>3.0847122148680426</v>
      </c>
      <c r="JB433" s="394">
        <v>3.0847122148680426</v>
      </c>
      <c r="JC433" s="394">
        <v>3.0847122148680426</v>
      </c>
      <c r="JD433" s="394">
        <v>3.0847122148680426</v>
      </c>
      <c r="JE433" s="394">
        <v>3.0847122148680426</v>
      </c>
      <c r="JF433" s="394">
        <v>3.0847122148680426</v>
      </c>
      <c r="JG433" s="394">
        <v>3.0847122148680426</v>
      </c>
      <c r="JH433" s="394">
        <v>3.0847122148680426</v>
      </c>
      <c r="JI433" s="394">
        <v>3.0847122148680426</v>
      </c>
      <c r="JJ433" s="394">
        <v>3.0847122148680426</v>
      </c>
      <c r="JK433" s="394">
        <v>3.0847122148680426</v>
      </c>
      <c r="JL433" s="394">
        <v>3.0847122148680426</v>
      </c>
      <c r="JM433" s="394">
        <v>3.0847122148680426</v>
      </c>
      <c r="JN433" s="394">
        <v>3.0847122148680426</v>
      </c>
      <c r="JO433" s="394">
        <v>3.0847122148680426</v>
      </c>
      <c r="JP433" s="394">
        <v>3.0847122148680426</v>
      </c>
      <c r="JQ433" s="394">
        <v>3.0847122148680426</v>
      </c>
      <c r="JR433" s="394">
        <v>3.0847122148680426</v>
      </c>
      <c r="JS433" s="394">
        <v>3.0847122148680426</v>
      </c>
      <c r="JT433" s="394">
        <v>3.0847122148680426</v>
      </c>
      <c r="JU433" s="394">
        <v>3.0847122148680426</v>
      </c>
      <c r="JV433" s="394">
        <v>3.0847122148680426</v>
      </c>
      <c r="JW433" s="394">
        <v>3.0847122148680426</v>
      </c>
      <c r="JX433" s="394">
        <v>3.0847122148680426</v>
      </c>
      <c r="JY433" s="394">
        <v>3.0847122148680426</v>
      </c>
      <c r="JZ433" s="394">
        <v>3.0847122148680426</v>
      </c>
      <c r="KA433" s="394">
        <v>3.0847122148680426</v>
      </c>
      <c r="KB433" s="394">
        <v>3.0847122148680426</v>
      </c>
      <c r="KC433" s="394">
        <v>3.0847122148680426</v>
      </c>
    </row>
    <row r="434" spans="1:289" x14ac:dyDescent="0.25">
      <c r="A434" s="383">
        <v>425</v>
      </c>
      <c r="B434" s="384" t="s">
        <v>871</v>
      </c>
      <c r="C434" s="385" t="s">
        <v>142</v>
      </c>
      <c r="D434" s="385" t="s">
        <v>142</v>
      </c>
      <c r="E434" s="129">
        <v>2052</v>
      </c>
      <c r="F434" s="386">
        <v>1735.665</v>
      </c>
      <c r="G434" s="386">
        <v>1731.0232564416663</v>
      </c>
      <c r="H434" s="386">
        <v>1726.3939264442797</v>
      </c>
      <c r="I434" s="386">
        <v>1721.7769768098635</v>
      </c>
      <c r="J434" s="386">
        <v>1717.1723744292235</v>
      </c>
      <c r="K434" s="386">
        <v>1720.5184566130797</v>
      </c>
      <c r="L434" s="386">
        <v>1723.8710589728646</v>
      </c>
      <c r="M434" s="386">
        <v>1727.2301942137933</v>
      </c>
      <c r="N434" s="386">
        <v>1730.5958750658385</v>
      </c>
      <c r="O434" s="386">
        <v>1733.9681142837778</v>
      </c>
      <c r="P434" s="386">
        <v>1737.3793654453061</v>
      </c>
      <c r="Q434" s="386">
        <v>1740.7973275921122</v>
      </c>
      <c r="R434" s="386">
        <v>1744.2220139267781</v>
      </c>
      <c r="S434" s="386">
        <v>1747.6534376778593</v>
      </c>
      <c r="T434" s="386">
        <v>1751.0916120999366</v>
      </c>
      <c r="U434" s="386">
        <v>1754.2154157100622</v>
      </c>
      <c r="V434" s="386">
        <v>1757.3447919292546</v>
      </c>
      <c r="W434" s="386">
        <v>1760.4797506985908</v>
      </c>
      <c r="X434" s="386">
        <v>1763.6203019768818</v>
      </c>
      <c r="Y434" s="386">
        <v>1766.7664557407049</v>
      </c>
      <c r="Z434" s="386">
        <v>1769.5503685966439</v>
      </c>
      <c r="AA434" s="386">
        <v>1772.3386680939323</v>
      </c>
      <c r="AB434" s="386">
        <v>1775.1313611446478</v>
      </c>
      <c r="AC434" s="386">
        <v>1777.9284546717599</v>
      </c>
      <c r="AD434" s="386">
        <v>1780.7299556091471</v>
      </c>
      <c r="AE434" s="386">
        <v>1782.8377960825903</v>
      </c>
      <c r="AF434" s="386">
        <v>1784.9481315954683</v>
      </c>
      <c r="AG434" s="386">
        <v>1787.0609651011455</v>
      </c>
      <c r="AH434" s="386">
        <v>1789.1762995564827</v>
      </c>
      <c r="AI434" s="386">
        <v>1791.2941379218405</v>
      </c>
      <c r="AJ434" s="386">
        <v>1792.4682450726216</v>
      </c>
      <c r="AK434" s="386">
        <v>1793.6431217941683</v>
      </c>
      <c r="AL434" s="386">
        <v>1794.8187685908977</v>
      </c>
      <c r="AM434" s="386">
        <v>1795.9951859675566</v>
      </c>
      <c r="AN434" s="386">
        <v>1797.1723744292237</v>
      </c>
      <c r="AO434" s="387">
        <v>1797.1723744292237</v>
      </c>
      <c r="AP434" s="387">
        <v>1797.1723744292237</v>
      </c>
      <c r="AQ434" s="387">
        <v>1797.1723744292237</v>
      </c>
      <c r="AR434" s="387">
        <v>1797.1723744292237</v>
      </c>
      <c r="AS434" s="387">
        <v>1797.1723744292237</v>
      </c>
      <c r="AT434" s="387">
        <v>1797.1723744292237</v>
      </c>
      <c r="AU434" s="387">
        <v>1797.1723744292237</v>
      </c>
      <c r="AV434" s="387">
        <v>1797.1723744292237</v>
      </c>
      <c r="AW434" s="387">
        <v>1797.1723744292237</v>
      </c>
      <c r="AX434" s="387">
        <v>1797.1723744292237</v>
      </c>
      <c r="AY434" s="387">
        <v>1797.1723744292237</v>
      </c>
      <c r="AZ434" s="387">
        <v>1797.1723744292237</v>
      </c>
      <c r="BA434" s="387">
        <v>1797.1723744292237</v>
      </c>
      <c r="BB434" s="387">
        <v>1797.1723744292237</v>
      </c>
      <c r="BC434" s="387">
        <v>1797.1723744292237</v>
      </c>
      <c r="BD434" s="387">
        <v>1797.1723744292237</v>
      </c>
      <c r="BE434" s="387">
        <v>1797.1723744292237</v>
      </c>
      <c r="BF434" s="387">
        <v>1797.1723744292237</v>
      </c>
      <c r="BG434" s="387">
        <v>1797.1723744292237</v>
      </c>
      <c r="BH434" s="387">
        <v>1797.1723744292237</v>
      </c>
      <c r="BI434" s="387">
        <v>1797.1723744292237</v>
      </c>
      <c r="BJ434" s="387">
        <v>1797.1723744292237</v>
      </c>
      <c r="BK434" s="387">
        <v>1797.1723744292237</v>
      </c>
      <c r="BL434" s="387">
        <v>1797.1723744292237</v>
      </c>
      <c r="BM434" s="387">
        <v>1797.1723744292237</v>
      </c>
      <c r="BN434" s="387">
        <v>1797.1723744292237</v>
      </c>
      <c r="BO434" s="387">
        <v>1797.1723744292237</v>
      </c>
      <c r="BP434" s="387">
        <v>1797.1723744292237</v>
      </c>
      <c r="CA434" s="386">
        <v>6570</v>
      </c>
      <c r="CB434" s="386">
        <v>6552.4296421381705</v>
      </c>
      <c r="CC434" s="386">
        <v>6534.9062732375887</v>
      </c>
      <c r="CD434" s="386">
        <v>6517.4297676341948</v>
      </c>
      <c r="CE434" s="386">
        <v>6500</v>
      </c>
      <c r="CF434" s="386">
        <v>6476.7214023937631</v>
      </c>
      <c r="CG434" s="386">
        <v>6453.5261729577587</v>
      </c>
      <c r="CH434" s="386">
        <v>6430.4140131236663</v>
      </c>
      <c r="CI434" s="386">
        <v>6407.384625392433</v>
      </c>
      <c r="CJ434" s="386">
        <v>6384.437713330447</v>
      </c>
      <c r="CK434" s="386">
        <v>6360.6897126473923</v>
      </c>
      <c r="CL434" s="386">
        <v>6337.0300466872632</v>
      </c>
      <c r="CM434" s="386">
        <v>6313.458386874051</v>
      </c>
      <c r="CN434" s="386">
        <v>6289.9744058539418</v>
      </c>
      <c r="CO434" s="386">
        <v>6266.5777774907683</v>
      </c>
      <c r="CP434" s="386">
        <v>6241.2680746367323</v>
      </c>
      <c r="CQ434" s="386">
        <v>6216.0605936143411</v>
      </c>
      <c r="CR434" s="386">
        <v>6190.9549215660072</v>
      </c>
      <c r="CS434" s="386">
        <v>6165.9506473016081</v>
      </c>
      <c r="CT434" s="386">
        <v>6141.0473612917531</v>
      </c>
      <c r="CU434" s="386">
        <v>6113.8840178053852</v>
      </c>
      <c r="CV434" s="386">
        <v>6086.8408243823451</v>
      </c>
      <c r="CW434" s="386">
        <v>6059.9172495697312</v>
      </c>
      <c r="CX434" s="386">
        <v>6033.1127642653873</v>
      </c>
      <c r="CY434" s="386">
        <v>6006.4268417075045</v>
      </c>
      <c r="CZ434" s="386">
        <v>5976.3714972839762</v>
      </c>
      <c r="DA434" s="386">
        <v>5946.4665457233295</v>
      </c>
      <c r="DB434" s="386">
        <v>5916.711234480098</v>
      </c>
      <c r="DC434" s="386">
        <v>5887.1048147744505</v>
      </c>
      <c r="DD434" s="386">
        <v>5857.6465415733464</v>
      </c>
      <c r="DE434" s="386">
        <v>5861.5414383356601</v>
      </c>
      <c r="DF434" s="386">
        <v>5865.438924912959</v>
      </c>
      <c r="DG434" s="386">
        <v>5869.3390030272758</v>
      </c>
      <c r="DH434" s="386">
        <v>5873.2416744017883</v>
      </c>
      <c r="DI434" s="386">
        <v>5877.1469407608211</v>
      </c>
      <c r="DJ434" s="387">
        <v>5877.1469407608211</v>
      </c>
      <c r="DK434" s="387">
        <v>5877.1469407608211</v>
      </c>
      <c r="DL434" s="387">
        <v>5877.1469407608211</v>
      </c>
      <c r="DM434" s="387">
        <v>5877.1469407608211</v>
      </c>
      <c r="DN434" s="387">
        <v>5877.1469407608211</v>
      </c>
      <c r="DO434" s="387">
        <v>5877.1469407608211</v>
      </c>
      <c r="DP434" s="387">
        <v>5877.1469407608211</v>
      </c>
      <c r="DQ434" s="387">
        <v>5877.1469407608211</v>
      </c>
      <c r="DR434" s="387">
        <v>5877.1469407608211</v>
      </c>
      <c r="DS434" s="387">
        <v>5877.1469407608211</v>
      </c>
      <c r="DT434" s="387">
        <v>5877.1469407608211</v>
      </c>
      <c r="DU434" s="387">
        <v>5877.1469407608211</v>
      </c>
      <c r="DV434" s="387">
        <v>5877.1469407608211</v>
      </c>
      <c r="DW434" s="387">
        <v>5877.1469407608211</v>
      </c>
      <c r="DX434" s="387">
        <v>5877.1469407608211</v>
      </c>
      <c r="DY434" s="387">
        <v>5877.1469407608211</v>
      </c>
      <c r="DZ434" s="387">
        <v>5877.1469407608211</v>
      </c>
      <c r="EA434" s="387">
        <v>5877.1469407608211</v>
      </c>
      <c r="EB434" s="387">
        <v>5877.1469407608211</v>
      </c>
      <c r="EC434" s="387">
        <v>5877.1469407608211</v>
      </c>
      <c r="ED434" s="387">
        <v>5877.1469407608211</v>
      </c>
      <c r="EE434" s="387">
        <v>5877.1469407608211</v>
      </c>
      <c r="EF434" s="387">
        <v>5877.1469407608211</v>
      </c>
      <c r="EG434" s="387">
        <v>5877.1469407608211</v>
      </c>
      <c r="EH434" s="387">
        <v>5877.1469407608211</v>
      </c>
      <c r="EI434" s="387">
        <v>5877.1469407608211</v>
      </c>
      <c r="EJ434" s="387">
        <v>5877.1469407608211</v>
      </c>
      <c r="EK434" s="387">
        <v>5877.1469407608211</v>
      </c>
      <c r="EY434" s="386">
        <v>1450</v>
      </c>
      <c r="EZ434" s="386">
        <v>1458</v>
      </c>
      <c r="FA434" s="386">
        <v>1466</v>
      </c>
      <c r="FB434" s="386">
        <v>1474</v>
      </c>
      <c r="FC434" s="386">
        <v>1481.3</v>
      </c>
      <c r="FD434" s="386">
        <v>1498</v>
      </c>
      <c r="FE434" s="386">
        <v>1515</v>
      </c>
      <c r="FF434" s="386">
        <v>1532</v>
      </c>
      <c r="FG434" s="386">
        <v>1549</v>
      </c>
      <c r="FH434" s="386">
        <v>1566</v>
      </c>
      <c r="FI434" s="386">
        <v>1582.3</v>
      </c>
      <c r="FJ434" s="386">
        <v>1594</v>
      </c>
      <c r="FK434" s="386">
        <v>1606</v>
      </c>
      <c r="FL434" s="386">
        <v>1618</v>
      </c>
      <c r="FM434" s="386">
        <v>1630</v>
      </c>
      <c r="FN434" s="386">
        <v>1642</v>
      </c>
      <c r="FO434" s="386">
        <v>1654</v>
      </c>
      <c r="FP434" s="386">
        <v>1666</v>
      </c>
      <c r="FQ434" s="386">
        <v>1678</v>
      </c>
      <c r="FR434" s="386">
        <v>1690</v>
      </c>
      <c r="FS434" s="386">
        <v>1702</v>
      </c>
      <c r="FT434" s="386">
        <v>1714</v>
      </c>
      <c r="FU434" s="386">
        <v>1726</v>
      </c>
      <c r="FV434" s="386">
        <v>1738</v>
      </c>
      <c r="FW434" s="386">
        <v>1750</v>
      </c>
      <c r="FX434" s="386">
        <v>1762</v>
      </c>
      <c r="FY434" s="386">
        <v>1774</v>
      </c>
      <c r="FZ434" s="386">
        <v>1786</v>
      </c>
      <c r="GA434" s="386">
        <v>1798</v>
      </c>
      <c r="GB434" s="386">
        <v>1810</v>
      </c>
      <c r="GC434" s="386">
        <v>1814.1</v>
      </c>
      <c r="GD434" s="387">
        <v>1814.1</v>
      </c>
      <c r="GE434" s="387">
        <v>1814.1</v>
      </c>
      <c r="GF434" s="387">
        <v>1814.1</v>
      </c>
      <c r="GG434" s="387">
        <v>1814.1</v>
      </c>
      <c r="GH434" s="387">
        <v>1814.1</v>
      </c>
      <c r="GI434" s="387">
        <v>1814.1</v>
      </c>
      <c r="GJ434" s="387">
        <v>1814.1</v>
      </c>
      <c r="GK434" s="387">
        <v>1814.1</v>
      </c>
      <c r="GL434" s="387">
        <v>1814.1</v>
      </c>
      <c r="GM434" s="387">
        <v>1814.1</v>
      </c>
      <c r="GN434" s="387">
        <v>1814.1</v>
      </c>
      <c r="GO434" s="387">
        <v>1814.1</v>
      </c>
      <c r="GP434" s="387">
        <v>1814.1</v>
      </c>
      <c r="GQ434" s="387">
        <v>1814.1</v>
      </c>
      <c r="GR434" s="387">
        <v>1814.1</v>
      </c>
      <c r="GS434" s="387">
        <v>1814.1</v>
      </c>
      <c r="GT434" s="387">
        <v>1814.1</v>
      </c>
      <c r="GU434" s="387">
        <v>1814.1</v>
      </c>
      <c r="GV434" s="387">
        <v>1814.1</v>
      </c>
      <c r="GW434" s="387">
        <v>1814.1</v>
      </c>
      <c r="GX434" s="387">
        <v>1814.1</v>
      </c>
      <c r="GY434" s="387">
        <v>1814.1</v>
      </c>
      <c r="GZ434" s="387">
        <v>1814.1</v>
      </c>
      <c r="HA434" s="387">
        <v>1814.1</v>
      </c>
      <c r="HB434" s="387">
        <v>1814.1</v>
      </c>
      <c r="HC434" s="387">
        <v>1814.1</v>
      </c>
      <c r="HD434" s="387">
        <v>1814.1</v>
      </c>
      <c r="HE434" s="387">
        <v>1814.1</v>
      </c>
      <c r="HS434" s="394">
        <v>3.7852926688041761</v>
      </c>
      <c r="HT434" s="394">
        <v>3.7852926688041761</v>
      </c>
      <c r="HU434" s="394">
        <v>3.7852926688041766</v>
      </c>
      <c r="HV434" s="394">
        <v>3.7852926688041766</v>
      </c>
      <c r="HW434" s="394">
        <v>3.7852926688041766</v>
      </c>
      <c r="HX434" s="394">
        <v>3.7644010022092349</v>
      </c>
      <c r="HY434" s="394">
        <v>3.7436246402343851</v>
      </c>
      <c r="HZ434" s="394">
        <v>3.7229629464940452</v>
      </c>
      <c r="IA434" s="394">
        <v>3.7024152881149512</v>
      </c>
      <c r="IB434" s="394">
        <v>3.6819810357167748</v>
      </c>
      <c r="IC434" s="394">
        <v>3.6610828004263132</v>
      </c>
      <c r="ID434" s="394">
        <v>3.6403031796083378</v>
      </c>
      <c r="IE434" s="394">
        <v>3.6196415000293007</v>
      </c>
      <c r="IF434" s="394">
        <v>3.5990970922768026</v>
      </c>
      <c r="IG434" s="394">
        <v>3.5786692907379014</v>
      </c>
      <c r="IH434" s="394">
        <v>3.5578686737913681</v>
      </c>
      <c r="II434" s="394">
        <v>3.5371889581157281</v>
      </c>
      <c r="IJ434" s="394">
        <v>3.5166294409858008</v>
      </c>
      <c r="IK434" s="394">
        <v>3.4961894237609163</v>
      </c>
      <c r="IL434" s="394">
        <v>3.4758682118611768</v>
      </c>
      <c r="IM434" s="394">
        <v>3.4550494443704642</v>
      </c>
      <c r="IN434" s="394">
        <v>3.4343553712160775</v>
      </c>
      <c r="IO434" s="394">
        <v>3.4137852455393212</v>
      </c>
      <c r="IP434" s="394">
        <v>3.3933383249548235</v>
      </c>
      <c r="IQ434" s="394">
        <v>3.3730138715237388</v>
      </c>
      <c r="IR434" s="394">
        <v>3.3521678250347793</v>
      </c>
      <c r="IS434" s="394">
        <v>3.3314506121856358</v>
      </c>
      <c r="IT434" s="394">
        <v>3.3108614367530653</v>
      </c>
      <c r="IU434" s="394">
        <v>3.2903995074346777</v>
      </c>
      <c r="IV434" s="394">
        <v>3.2700640378185244</v>
      </c>
      <c r="IW434" s="394">
        <v>3.2700949957962466</v>
      </c>
      <c r="IX434" s="394">
        <v>3.2701259540670513</v>
      </c>
      <c r="IY434" s="394">
        <v>3.2701569126309402</v>
      </c>
      <c r="IZ434" s="394">
        <v>3.2701878714879165</v>
      </c>
      <c r="JA434" s="394">
        <v>3.2702188306379818</v>
      </c>
      <c r="JB434" s="394">
        <v>3.2702188306379818</v>
      </c>
      <c r="JC434" s="394">
        <v>3.2702188306379818</v>
      </c>
      <c r="JD434" s="394">
        <v>3.2702188306379818</v>
      </c>
      <c r="JE434" s="394">
        <v>3.2702188306379818</v>
      </c>
      <c r="JF434" s="394">
        <v>3.2702188306379818</v>
      </c>
      <c r="JG434" s="394">
        <v>3.2702188306379818</v>
      </c>
      <c r="JH434" s="394">
        <v>3.2702188306379818</v>
      </c>
      <c r="JI434" s="394">
        <v>3.2702188306379818</v>
      </c>
      <c r="JJ434" s="394">
        <v>3.2702188306379818</v>
      </c>
      <c r="JK434" s="394">
        <v>3.2702188306379818</v>
      </c>
      <c r="JL434" s="394">
        <v>3.2702188306379818</v>
      </c>
      <c r="JM434" s="394">
        <v>3.2702188306379818</v>
      </c>
      <c r="JN434" s="394">
        <v>3.2702188306379818</v>
      </c>
      <c r="JO434" s="394">
        <v>3.2702188306379818</v>
      </c>
      <c r="JP434" s="394">
        <v>3.2702188306379818</v>
      </c>
      <c r="JQ434" s="394">
        <v>3.2702188306379818</v>
      </c>
      <c r="JR434" s="394">
        <v>3.2702188306379818</v>
      </c>
      <c r="JS434" s="394">
        <v>3.2702188306379818</v>
      </c>
      <c r="JT434" s="394">
        <v>3.2702188306379818</v>
      </c>
      <c r="JU434" s="394">
        <v>3.2702188306379818</v>
      </c>
      <c r="JV434" s="394">
        <v>3.2702188306379818</v>
      </c>
      <c r="JW434" s="394">
        <v>3.2702188306379818</v>
      </c>
      <c r="JX434" s="394">
        <v>3.2702188306379818</v>
      </c>
      <c r="JY434" s="394">
        <v>3.2702188306379818</v>
      </c>
      <c r="JZ434" s="394">
        <v>3.2702188306379818</v>
      </c>
      <c r="KA434" s="394">
        <v>3.2702188306379818</v>
      </c>
      <c r="KB434" s="394">
        <v>3.2702188306379818</v>
      </c>
      <c r="KC434" s="394">
        <v>3.2702188306379818</v>
      </c>
    </row>
    <row r="435" spans="1:289" x14ac:dyDescent="0.25">
      <c r="A435" s="383">
        <v>426</v>
      </c>
      <c r="B435" s="384" t="s">
        <v>871</v>
      </c>
      <c r="C435" s="385" t="s">
        <v>142</v>
      </c>
      <c r="D435" s="385" t="s">
        <v>142</v>
      </c>
      <c r="E435" s="129">
        <v>2052</v>
      </c>
      <c r="F435" s="386">
        <v>1325.7486200000001</v>
      </c>
      <c r="G435" s="386">
        <v>1315.9359717475279</v>
      </c>
      <c r="H435" s="386">
        <v>1306.1959526981143</v>
      </c>
      <c r="I435" s="386">
        <v>1296.5280252801476</v>
      </c>
      <c r="J435" s="386">
        <v>1286.931655900901</v>
      </c>
      <c r="K435" s="386">
        <v>1289.6078209766656</v>
      </c>
      <c r="L435" s="386">
        <v>1292.2895511183606</v>
      </c>
      <c r="M435" s="386">
        <v>1294.9768578985002</v>
      </c>
      <c r="N435" s="386">
        <v>1297.6697529136636</v>
      </c>
      <c r="O435" s="386">
        <v>1300.3682477845443</v>
      </c>
      <c r="P435" s="386">
        <v>1303.0965350159186</v>
      </c>
      <c r="Q435" s="386">
        <v>1305.8305464344448</v>
      </c>
      <c r="R435" s="386">
        <v>1308.5702940499725</v>
      </c>
      <c r="S435" s="386">
        <v>1311.3157898975485</v>
      </c>
      <c r="T435" s="386">
        <v>1314.0670460374713</v>
      </c>
      <c r="U435" s="386">
        <v>1316.5655022314211</v>
      </c>
      <c r="V435" s="386">
        <v>1319.0687087791459</v>
      </c>
      <c r="W435" s="386">
        <v>1321.5766747125679</v>
      </c>
      <c r="X435" s="386">
        <v>1324.0894090807813</v>
      </c>
      <c r="Y435" s="386">
        <v>1326.6069209500861</v>
      </c>
      <c r="Z435" s="386">
        <v>1328.8335935568709</v>
      </c>
      <c r="AA435" s="386">
        <v>1331.0640035713382</v>
      </c>
      <c r="AB435" s="386">
        <v>1333.298157266622</v>
      </c>
      <c r="AC435" s="386">
        <v>1335.5360609263857</v>
      </c>
      <c r="AD435" s="386">
        <v>1337.7777208448397</v>
      </c>
      <c r="AE435" s="386">
        <v>1340.7735068754166</v>
      </c>
      <c r="AF435" s="386">
        <v>1343.7760015944409</v>
      </c>
      <c r="AG435" s="386">
        <v>1346.7852200251821</v>
      </c>
      <c r="AH435" s="386">
        <v>1349.8011772245522</v>
      </c>
      <c r="AI435" s="386">
        <v>1352.823888283182</v>
      </c>
      <c r="AJ435" s="386">
        <v>1355.6337452187552</v>
      </c>
      <c r="AK435" s="386">
        <v>1358.4494383138365</v>
      </c>
      <c r="AL435" s="386">
        <v>1361.2709796903091</v>
      </c>
      <c r="AM435" s="386">
        <v>1364.098381495234</v>
      </c>
      <c r="AN435" s="386">
        <v>1366.9316559009019</v>
      </c>
      <c r="AO435" s="387">
        <v>1366.9316559009019</v>
      </c>
      <c r="AP435" s="387">
        <v>1366.9316559009019</v>
      </c>
      <c r="AQ435" s="387">
        <v>1366.9316559009019</v>
      </c>
      <c r="AR435" s="387">
        <v>1366.9316559009019</v>
      </c>
      <c r="AS435" s="387">
        <v>1366.9316559009019</v>
      </c>
      <c r="AT435" s="387">
        <v>1366.9316559009019</v>
      </c>
      <c r="AU435" s="387">
        <v>1366.9316559009019</v>
      </c>
      <c r="AV435" s="387">
        <v>1366.9316559009019</v>
      </c>
      <c r="AW435" s="387">
        <v>1366.9316559009019</v>
      </c>
      <c r="AX435" s="387">
        <v>1366.9316559009019</v>
      </c>
      <c r="AY435" s="387">
        <v>1366.9316559009019</v>
      </c>
      <c r="AZ435" s="387">
        <v>1366.9316559009019</v>
      </c>
      <c r="BA435" s="387">
        <v>1366.9316559009019</v>
      </c>
      <c r="BB435" s="387">
        <v>1366.9316559009019</v>
      </c>
      <c r="BC435" s="387">
        <v>1366.9316559009019</v>
      </c>
      <c r="BD435" s="387">
        <v>1366.9316559009019</v>
      </c>
      <c r="BE435" s="387">
        <v>1366.9316559009019</v>
      </c>
      <c r="BF435" s="387">
        <v>1366.9316559009019</v>
      </c>
      <c r="BG435" s="387">
        <v>1366.9316559009019</v>
      </c>
      <c r="BH435" s="387">
        <v>1366.9316559009019</v>
      </c>
      <c r="BI435" s="387">
        <v>1366.9316559009019</v>
      </c>
      <c r="BJ435" s="387">
        <v>1366.9316559009019</v>
      </c>
      <c r="BK435" s="387">
        <v>1366.9316559009019</v>
      </c>
      <c r="BL435" s="387">
        <v>1366.9316559009019</v>
      </c>
      <c r="BM435" s="387">
        <v>1366.9316559009019</v>
      </c>
      <c r="BN435" s="387">
        <v>1366.9316559009019</v>
      </c>
      <c r="BO435" s="387">
        <v>1366.9316559009019</v>
      </c>
      <c r="BP435" s="387">
        <v>1366.9316559009019</v>
      </c>
      <c r="CA435" s="386">
        <v>4440</v>
      </c>
      <c r="CB435" s="386">
        <v>4407.1369386445394</v>
      </c>
      <c r="CC435" s="386">
        <v>4374.5171162083707</v>
      </c>
      <c r="CD435" s="386">
        <v>4342.1387323366444</v>
      </c>
      <c r="CE435" s="386">
        <v>4310</v>
      </c>
      <c r="CF435" s="386">
        <v>4322.1236576557267</v>
      </c>
      <c r="CG435" s="386">
        <v>4334.281418113067</v>
      </c>
      <c r="CH435" s="386">
        <v>4346.4733773002554</v>
      </c>
      <c r="CI435" s="386">
        <v>4358.6996314153648</v>
      </c>
      <c r="CJ435" s="386">
        <v>4370.9602769270659</v>
      </c>
      <c r="CK435" s="386">
        <v>4383.3252407047312</v>
      </c>
      <c r="CL435" s="386">
        <v>4395.7251835990055</v>
      </c>
      <c r="CM435" s="386">
        <v>4408.1602045619466</v>
      </c>
      <c r="CN435" s="386">
        <v>4420.6304028255354</v>
      </c>
      <c r="CO435" s="386">
        <v>4433.1358779024704</v>
      </c>
      <c r="CP435" s="386">
        <v>4439.5429746302088</v>
      </c>
      <c r="CQ435" s="386">
        <v>4445.9593313692822</v>
      </c>
      <c r="CR435" s="386">
        <v>4452.3849615029458</v>
      </c>
      <c r="CS435" s="386">
        <v>4458.8198784337965</v>
      </c>
      <c r="CT435" s="386">
        <v>4465.2640955838051</v>
      </c>
      <c r="CU435" s="386">
        <v>4470.7317857556063</v>
      </c>
      <c r="CV435" s="386">
        <v>4476.2061710825374</v>
      </c>
      <c r="CW435" s="386">
        <v>4481.6872597627771</v>
      </c>
      <c r="CX435" s="386">
        <v>4487.1750600045425</v>
      </c>
      <c r="CY435" s="386">
        <v>4492.6695800261041</v>
      </c>
      <c r="CZ435" s="386">
        <v>4500.6546168322402</v>
      </c>
      <c r="DA435" s="386">
        <v>4508.6538458267087</v>
      </c>
      <c r="DB435" s="386">
        <v>4516.6672922339658</v>
      </c>
      <c r="DC435" s="386">
        <v>4524.6949813233005</v>
      </c>
      <c r="DD435" s="386">
        <v>4532.7369384089161</v>
      </c>
      <c r="DE435" s="386">
        <v>4542.0357101093805</v>
      </c>
      <c r="DF435" s="386">
        <v>4551.3535579566214</v>
      </c>
      <c r="DG435" s="386">
        <v>4560.6905210847726</v>
      </c>
      <c r="DH435" s="386">
        <v>4570.0466387082506</v>
      </c>
      <c r="DI435" s="386">
        <v>4579.4219501219177</v>
      </c>
      <c r="DJ435" s="387">
        <v>4579.4219501219177</v>
      </c>
      <c r="DK435" s="387">
        <v>4579.4219501219177</v>
      </c>
      <c r="DL435" s="387">
        <v>4579.4219501219177</v>
      </c>
      <c r="DM435" s="387">
        <v>4579.4219501219177</v>
      </c>
      <c r="DN435" s="387">
        <v>4579.4219501219177</v>
      </c>
      <c r="DO435" s="387">
        <v>4579.4219501219177</v>
      </c>
      <c r="DP435" s="387">
        <v>4579.4219501219177</v>
      </c>
      <c r="DQ435" s="387">
        <v>4579.4219501219177</v>
      </c>
      <c r="DR435" s="387">
        <v>4579.4219501219177</v>
      </c>
      <c r="DS435" s="387">
        <v>4579.4219501219177</v>
      </c>
      <c r="DT435" s="387">
        <v>4579.4219501219177</v>
      </c>
      <c r="DU435" s="387">
        <v>4579.4219501219177</v>
      </c>
      <c r="DV435" s="387">
        <v>4579.4219501219177</v>
      </c>
      <c r="DW435" s="387">
        <v>4579.4219501219177</v>
      </c>
      <c r="DX435" s="387">
        <v>4579.4219501219177</v>
      </c>
      <c r="DY435" s="387">
        <v>4579.4219501219177</v>
      </c>
      <c r="DZ435" s="387">
        <v>4579.4219501219177</v>
      </c>
      <c r="EA435" s="387">
        <v>4579.4219501219177</v>
      </c>
      <c r="EB435" s="387">
        <v>4579.4219501219177</v>
      </c>
      <c r="EC435" s="387">
        <v>4579.4219501219177</v>
      </c>
      <c r="ED435" s="387">
        <v>4579.4219501219177</v>
      </c>
      <c r="EE435" s="387">
        <v>4579.4219501219177</v>
      </c>
      <c r="EF435" s="387">
        <v>4579.4219501219177</v>
      </c>
      <c r="EG435" s="387">
        <v>4579.4219501219177</v>
      </c>
      <c r="EH435" s="387">
        <v>4579.4219501219177</v>
      </c>
      <c r="EI435" s="387">
        <v>4579.4219501219177</v>
      </c>
      <c r="EJ435" s="387">
        <v>4579.4219501219177</v>
      </c>
      <c r="EK435" s="387">
        <v>4579.4219501219177</v>
      </c>
      <c r="EY435" s="386">
        <v>734</v>
      </c>
      <c r="EZ435" s="386">
        <v>739</v>
      </c>
      <c r="FA435" s="386">
        <v>744</v>
      </c>
      <c r="FB435" s="386">
        <v>749</v>
      </c>
      <c r="FC435" s="386">
        <v>753.8</v>
      </c>
      <c r="FD435" s="386">
        <v>763</v>
      </c>
      <c r="FE435" s="386">
        <v>772</v>
      </c>
      <c r="FF435" s="386">
        <v>781</v>
      </c>
      <c r="FG435" s="386">
        <v>790</v>
      </c>
      <c r="FH435" s="386">
        <v>799</v>
      </c>
      <c r="FI435" s="386">
        <v>809.8</v>
      </c>
      <c r="FJ435" s="386">
        <v>816</v>
      </c>
      <c r="FK435" s="386">
        <v>823</v>
      </c>
      <c r="FL435" s="386">
        <v>830</v>
      </c>
      <c r="FM435" s="386">
        <v>837</v>
      </c>
      <c r="FN435" s="386">
        <v>844</v>
      </c>
      <c r="FO435" s="386">
        <v>851</v>
      </c>
      <c r="FP435" s="386">
        <v>858</v>
      </c>
      <c r="FQ435" s="386">
        <v>865</v>
      </c>
      <c r="FR435" s="386">
        <v>872</v>
      </c>
      <c r="FS435" s="386">
        <v>879</v>
      </c>
      <c r="FT435" s="386">
        <v>886</v>
      </c>
      <c r="FU435" s="386">
        <v>893</v>
      </c>
      <c r="FV435" s="386">
        <v>900</v>
      </c>
      <c r="FW435" s="386">
        <v>907</v>
      </c>
      <c r="FX435" s="386">
        <v>914</v>
      </c>
      <c r="FY435" s="386">
        <v>921</v>
      </c>
      <c r="FZ435" s="386">
        <v>928</v>
      </c>
      <c r="GA435" s="386">
        <v>935</v>
      </c>
      <c r="GB435" s="386">
        <v>942</v>
      </c>
      <c r="GC435" s="386">
        <v>943</v>
      </c>
      <c r="GD435" s="387">
        <v>943</v>
      </c>
      <c r="GE435" s="387">
        <v>943</v>
      </c>
      <c r="GF435" s="387">
        <v>943</v>
      </c>
      <c r="GG435" s="387">
        <v>943</v>
      </c>
      <c r="GH435" s="387">
        <v>943</v>
      </c>
      <c r="GI435" s="387">
        <v>943</v>
      </c>
      <c r="GJ435" s="387">
        <v>943</v>
      </c>
      <c r="GK435" s="387">
        <v>943</v>
      </c>
      <c r="GL435" s="387">
        <v>943</v>
      </c>
      <c r="GM435" s="387">
        <v>943</v>
      </c>
      <c r="GN435" s="387">
        <v>943</v>
      </c>
      <c r="GO435" s="387">
        <v>943</v>
      </c>
      <c r="GP435" s="387">
        <v>943</v>
      </c>
      <c r="GQ435" s="387">
        <v>943</v>
      </c>
      <c r="GR435" s="387">
        <v>943</v>
      </c>
      <c r="GS435" s="387">
        <v>943</v>
      </c>
      <c r="GT435" s="387">
        <v>943</v>
      </c>
      <c r="GU435" s="387">
        <v>943</v>
      </c>
      <c r="GV435" s="387">
        <v>943</v>
      </c>
      <c r="GW435" s="387">
        <v>943</v>
      </c>
      <c r="GX435" s="387">
        <v>943</v>
      </c>
      <c r="GY435" s="387">
        <v>943</v>
      </c>
      <c r="GZ435" s="387">
        <v>943</v>
      </c>
      <c r="HA435" s="387">
        <v>943</v>
      </c>
      <c r="HB435" s="387">
        <v>943</v>
      </c>
      <c r="HC435" s="387">
        <v>943</v>
      </c>
      <c r="HD435" s="387">
        <v>943</v>
      </c>
      <c r="HE435" s="387">
        <v>943</v>
      </c>
      <c r="HS435" s="394">
        <v>3.3490511949392032</v>
      </c>
      <c r="HT435" s="394">
        <v>3.3490511949392028</v>
      </c>
      <c r="HU435" s="394">
        <v>3.3490511949392032</v>
      </c>
      <c r="HV435" s="394">
        <v>3.3490511949392037</v>
      </c>
      <c r="HW435" s="394">
        <v>3.3490511949392032</v>
      </c>
      <c r="HX435" s="394">
        <v>3.3515023616888655</v>
      </c>
      <c r="HY435" s="394">
        <v>3.3539553224446763</v>
      </c>
      <c r="HZ435" s="394">
        <v>3.3564100785196662</v>
      </c>
      <c r="IA435" s="394">
        <v>3.3588666312278277</v>
      </c>
      <c r="IB435" s="394">
        <v>3.3613249818841182</v>
      </c>
      <c r="IC435" s="394">
        <v>3.3637762996976925</v>
      </c>
      <c r="ID435" s="394">
        <v>3.3662294051869761</v>
      </c>
      <c r="IE435" s="394">
        <v>3.3686842996556705</v>
      </c>
      <c r="IF435" s="394">
        <v>3.3711409844084268</v>
      </c>
      <c r="IG435" s="394">
        <v>3.3735994607508459</v>
      </c>
      <c r="IH435" s="394">
        <v>3.3720638791656885</v>
      </c>
      <c r="II435" s="394">
        <v>3.3705289965404504</v>
      </c>
      <c r="IJ435" s="394">
        <v>3.3689948125569811</v>
      </c>
      <c r="IK435" s="394">
        <v>3.3674613268972751</v>
      </c>
      <c r="IL435" s="394">
        <v>3.3659285392434732</v>
      </c>
      <c r="IM435" s="394">
        <v>3.3644030429640623</v>
      </c>
      <c r="IN435" s="394">
        <v>3.3628782380656093</v>
      </c>
      <c r="IO435" s="394">
        <v>3.3613541242347686</v>
      </c>
      <c r="IP435" s="394">
        <v>3.3598307011583373</v>
      </c>
      <c r="IQ435" s="394">
        <v>3.3583079685232553</v>
      </c>
      <c r="IR435" s="394">
        <v>3.3567598060023696</v>
      </c>
      <c r="IS435" s="394">
        <v>3.3552123571763603</v>
      </c>
      <c r="IT435" s="394">
        <v>3.353665621716218</v>
      </c>
      <c r="IU435" s="394">
        <v>3.352119599293085</v>
      </c>
      <c r="IV435" s="394">
        <v>3.3505742895782555</v>
      </c>
      <c r="IW435" s="394">
        <v>3.3504888220206142</v>
      </c>
      <c r="IX435" s="394">
        <v>3.3504033566431071</v>
      </c>
      <c r="IY435" s="394">
        <v>3.3503178934456792</v>
      </c>
      <c r="IZ435" s="394">
        <v>3.3502324324282751</v>
      </c>
      <c r="JA435" s="394">
        <v>3.3501469735908369</v>
      </c>
      <c r="JB435" s="394">
        <v>3.3501469735908369</v>
      </c>
      <c r="JC435" s="394">
        <v>3.3501469735908369</v>
      </c>
      <c r="JD435" s="394">
        <v>3.3501469735908369</v>
      </c>
      <c r="JE435" s="394">
        <v>3.3501469735908369</v>
      </c>
      <c r="JF435" s="394">
        <v>3.3501469735908369</v>
      </c>
      <c r="JG435" s="394">
        <v>3.3501469735908369</v>
      </c>
      <c r="JH435" s="394">
        <v>3.3501469735908369</v>
      </c>
      <c r="JI435" s="394">
        <v>3.3501469735908369</v>
      </c>
      <c r="JJ435" s="394">
        <v>3.3501469735908369</v>
      </c>
      <c r="JK435" s="394">
        <v>3.3501469735908369</v>
      </c>
      <c r="JL435" s="394">
        <v>3.3501469735908369</v>
      </c>
      <c r="JM435" s="394">
        <v>3.3501469735908369</v>
      </c>
      <c r="JN435" s="394">
        <v>3.3501469735908369</v>
      </c>
      <c r="JO435" s="394">
        <v>3.3501469735908369</v>
      </c>
      <c r="JP435" s="394">
        <v>3.3501469735908369</v>
      </c>
      <c r="JQ435" s="394">
        <v>3.3501469735908369</v>
      </c>
      <c r="JR435" s="394">
        <v>3.3501469735908369</v>
      </c>
      <c r="JS435" s="394">
        <v>3.3501469735908369</v>
      </c>
      <c r="JT435" s="394">
        <v>3.3501469735908369</v>
      </c>
      <c r="JU435" s="394">
        <v>3.3501469735908369</v>
      </c>
      <c r="JV435" s="394">
        <v>3.3501469735908369</v>
      </c>
      <c r="JW435" s="394">
        <v>3.3501469735908369</v>
      </c>
      <c r="JX435" s="394">
        <v>3.3501469735908369</v>
      </c>
      <c r="JY435" s="394">
        <v>3.3501469735908369</v>
      </c>
      <c r="JZ435" s="394">
        <v>3.3501469735908369</v>
      </c>
      <c r="KA435" s="394">
        <v>3.3501469735908369</v>
      </c>
      <c r="KB435" s="394">
        <v>3.3501469735908369</v>
      </c>
      <c r="KC435" s="394">
        <v>3.3501469735908369</v>
      </c>
    </row>
    <row r="436" spans="1:289" x14ac:dyDescent="0.25">
      <c r="A436" s="383">
        <v>427</v>
      </c>
      <c r="B436" s="384" t="s">
        <v>872</v>
      </c>
      <c r="C436" s="385" t="s">
        <v>142</v>
      </c>
      <c r="D436" s="385" t="s">
        <v>142</v>
      </c>
      <c r="E436" s="129">
        <v>2052</v>
      </c>
      <c r="F436" s="386">
        <v>584.91372000000001</v>
      </c>
      <c r="G436" s="386">
        <v>577.66631464683155</v>
      </c>
      <c r="H436" s="386">
        <v>570.50870866501839</v>
      </c>
      <c r="I436" s="386">
        <v>563.4397893905516</v>
      </c>
      <c r="J436" s="386">
        <v>556.45845794594595</v>
      </c>
      <c r="K436" s="386">
        <v>556.45845794594595</v>
      </c>
      <c r="L436" s="386">
        <v>556.45845794594595</v>
      </c>
      <c r="M436" s="386">
        <v>556.45845794594595</v>
      </c>
      <c r="N436" s="386">
        <v>556.45845794594595</v>
      </c>
      <c r="O436" s="386">
        <v>556.45845794594595</v>
      </c>
      <c r="P436" s="386">
        <v>556.45845794594595</v>
      </c>
      <c r="Q436" s="386">
        <v>556.45845794594595</v>
      </c>
      <c r="R436" s="386">
        <v>556.45845794594595</v>
      </c>
      <c r="S436" s="386">
        <v>556.45845794594595</v>
      </c>
      <c r="T436" s="386">
        <v>556.45845794594595</v>
      </c>
      <c r="U436" s="386">
        <v>556.45845794594595</v>
      </c>
      <c r="V436" s="386">
        <v>556.45845794594595</v>
      </c>
      <c r="W436" s="386">
        <v>556.45845794594595</v>
      </c>
      <c r="X436" s="386">
        <v>556.45845794594595</v>
      </c>
      <c r="Y436" s="386">
        <v>556.45845794594595</v>
      </c>
      <c r="Z436" s="386">
        <v>556.45845794594595</v>
      </c>
      <c r="AA436" s="386">
        <v>556.45845794594595</v>
      </c>
      <c r="AB436" s="386">
        <v>556.45845794594595</v>
      </c>
      <c r="AC436" s="386">
        <v>556.45845794594595</v>
      </c>
      <c r="AD436" s="386">
        <v>556.45845794594595</v>
      </c>
      <c r="AE436" s="386">
        <v>556.45845794594595</v>
      </c>
      <c r="AF436" s="386">
        <v>556.45845794594595</v>
      </c>
      <c r="AG436" s="386">
        <v>556.45845794594595</v>
      </c>
      <c r="AH436" s="386">
        <v>556.45845794594595</v>
      </c>
      <c r="AI436" s="386">
        <v>556.45845794594595</v>
      </c>
      <c r="AJ436" s="386">
        <v>556.45845794594595</v>
      </c>
      <c r="AK436" s="386">
        <v>556.45845794594595</v>
      </c>
      <c r="AL436" s="386">
        <v>556.45845794594595</v>
      </c>
      <c r="AM436" s="386">
        <v>556.45845794594595</v>
      </c>
      <c r="AN436" s="386">
        <v>556.45845794594595</v>
      </c>
      <c r="AO436" s="387">
        <v>556.45845794594595</v>
      </c>
      <c r="AP436" s="387">
        <v>556.45845794594595</v>
      </c>
      <c r="AQ436" s="387">
        <v>556.45845794594595</v>
      </c>
      <c r="AR436" s="387">
        <v>556.45845794594595</v>
      </c>
      <c r="AS436" s="387">
        <v>556.45845794594595</v>
      </c>
      <c r="AT436" s="387">
        <v>556.45845794594595</v>
      </c>
      <c r="AU436" s="387">
        <v>556.45845794594595</v>
      </c>
      <c r="AV436" s="387">
        <v>556.45845794594595</v>
      </c>
      <c r="AW436" s="387">
        <v>556.45845794594595</v>
      </c>
      <c r="AX436" s="387">
        <v>556.45845794594595</v>
      </c>
      <c r="AY436" s="387">
        <v>556.45845794594595</v>
      </c>
      <c r="AZ436" s="387">
        <v>556.45845794594595</v>
      </c>
      <c r="BA436" s="387">
        <v>556.45845794594595</v>
      </c>
      <c r="BB436" s="387">
        <v>556.45845794594595</v>
      </c>
      <c r="BC436" s="387">
        <v>556.45845794594595</v>
      </c>
      <c r="BD436" s="387">
        <v>556.45845794594595</v>
      </c>
      <c r="BE436" s="387">
        <v>556.45845794594595</v>
      </c>
      <c r="BF436" s="387">
        <v>556.45845794594595</v>
      </c>
      <c r="BG436" s="387">
        <v>556.45845794594595</v>
      </c>
      <c r="BH436" s="387">
        <v>556.45845794594595</v>
      </c>
      <c r="BI436" s="387">
        <v>556.45845794594595</v>
      </c>
      <c r="BJ436" s="387">
        <v>556.45845794594595</v>
      </c>
      <c r="BK436" s="387">
        <v>556.45845794594595</v>
      </c>
      <c r="BL436" s="387">
        <v>556.45845794594595</v>
      </c>
      <c r="BM436" s="387">
        <v>556.45845794594595</v>
      </c>
      <c r="BN436" s="387">
        <v>556.45845794594595</v>
      </c>
      <c r="BO436" s="387">
        <v>556.45845794594595</v>
      </c>
      <c r="BP436" s="387">
        <v>556.45845794594595</v>
      </c>
      <c r="CA436" s="386">
        <v>1850</v>
      </c>
      <c r="CB436" s="386">
        <v>1827.0774740873549</v>
      </c>
      <c r="CC436" s="386">
        <v>1804.4389709823938</v>
      </c>
      <c r="CD436" s="386">
        <v>1782.0809714850259</v>
      </c>
      <c r="CE436" s="386">
        <v>1760</v>
      </c>
      <c r="CF436" s="386">
        <v>1762.3408208486501</v>
      </c>
      <c r="CG436" s="386">
        <v>1764.6847550167579</v>
      </c>
      <c r="CH436" s="386">
        <v>1767.031806645075</v>
      </c>
      <c r="CI436" s="386">
        <v>1769.3819798798606</v>
      </c>
      <c r="CJ436" s="386">
        <v>1771.735278872889</v>
      </c>
      <c r="CK436" s="386">
        <v>1774.0761408559822</v>
      </c>
      <c r="CL436" s="386">
        <v>1776.4200956458221</v>
      </c>
      <c r="CM436" s="386">
        <v>1778.7671473287044</v>
      </c>
      <c r="CN436" s="386">
        <v>1781.117299996323</v>
      </c>
      <c r="CO436" s="386">
        <v>1783.4705577457776</v>
      </c>
      <c r="CP436" s="386">
        <v>1783.4705577457776</v>
      </c>
      <c r="CQ436" s="386">
        <v>1783.4705577457776</v>
      </c>
      <c r="CR436" s="386">
        <v>1783.4705577457776</v>
      </c>
      <c r="CS436" s="386">
        <v>1783.4705577457776</v>
      </c>
      <c r="CT436" s="386">
        <v>1783.4705577457776</v>
      </c>
      <c r="CU436" s="386">
        <v>1783.4705577457776</v>
      </c>
      <c r="CV436" s="386">
        <v>1783.4705577457776</v>
      </c>
      <c r="CW436" s="386">
        <v>1783.4705577457776</v>
      </c>
      <c r="CX436" s="386">
        <v>1783.4705577457776</v>
      </c>
      <c r="CY436" s="386">
        <v>1783.4705577457776</v>
      </c>
      <c r="CZ436" s="386">
        <v>1783.4705577457776</v>
      </c>
      <c r="DA436" s="386">
        <v>1783.4705577457776</v>
      </c>
      <c r="DB436" s="386">
        <v>1783.4705577457776</v>
      </c>
      <c r="DC436" s="386">
        <v>1783.4705577457776</v>
      </c>
      <c r="DD436" s="386">
        <v>1783.4705577457776</v>
      </c>
      <c r="DE436" s="386">
        <v>1783.4705577457776</v>
      </c>
      <c r="DF436" s="386">
        <v>1783.4705577457776</v>
      </c>
      <c r="DG436" s="386">
        <v>1783.4705577457776</v>
      </c>
      <c r="DH436" s="386">
        <v>1783.4705577457776</v>
      </c>
      <c r="DI436" s="386">
        <v>1783.4705577457776</v>
      </c>
      <c r="DJ436" s="387">
        <v>1783.4705577457776</v>
      </c>
      <c r="DK436" s="387">
        <v>1783.4705577457776</v>
      </c>
      <c r="DL436" s="387">
        <v>1783.4705577457776</v>
      </c>
      <c r="DM436" s="387">
        <v>1783.4705577457776</v>
      </c>
      <c r="DN436" s="387">
        <v>1783.4705577457776</v>
      </c>
      <c r="DO436" s="387">
        <v>1783.4705577457776</v>
      </c>
      <c r="DP436" s="387">
        <v>1783.4705577457776</v>
      </c>
      <c r="DQ436" s="387">
        <v>1783.4705577457776</v>
      </c>
      <c r="DR436" s="387">
        <v>1783.4705577457776</v>
      </c>
      <c r="DS436" s="387">
        <v>1783.4705577457776</v>
      </c>
      <c r="DT436" s="387">
        <v>1783.4705577457776</v>
      </c>
      <c r="DU436" s="387">
        <v>1783.4705577457776</v>
      </c>
      <c r="DV436" s="387">
        <v>1783.4705577457776</v>
      </c>
      <c r="DW436" s="387">
        <v>1783.4705577457776</v>
      </c>
      <c r="DX436" s="387">
        <v>1783.4705577457776</v>
      </c>
      <c r="DY436" s="387">
        <v>1783.4705577457776</v>
      </c>
      <c r="DZ436" s="387">
        <v>1783.4705577457776</v>
      </c>
      <c r="EA436" s="387">
        <v>1783.4705577457776</v>
      </c>
      <c r="EB436" s="387">
        <v>1783.4705577457776</v>
      </c>
      <c r="EC436" s="387">
        <v>1783.4705577457776</v>
      </c>
      <c r="ED436" s="387">
        <v>1783.4705577457776</v>
      </c>
      <c r="EE436" s="387">
        <v>1783.4705577457776</v>
      </c>
      <c r="EF436" s="387">
        <v>1783.4705577457776</v>
      </c>
      <c r="EG436" s="387">
        <v>1783.4705577457776</v>
      </c>
      <c r="EH436" s="387">
        <v>1783.4705577457776</v>
      </c>
      <c r="EI436" s="387">
        <v>1783.4705577457776</v>
      </c>
      <c r="EJ436" s="387">
        <v>1783.4705577457776</v>
      </c>
      <c r="EK436" s="387">
        <v>1783.4705577457776</v>
      </c>
      <c r="EY436" s="386">
        <v>7022</v>
      </c>
      <c r="EZ436" s="386">
        <v>7049</v>
      </c>
      <c r="FA436" s="386">
        <v>7076</v>
      </c>
      <c r="FB436" s="386">
        <v>7103</v>
      </c>
      <c r="FC436" s="386">
        <v>7128.9000000000005</v>
      </c>
      <c r="FD436" s="386">
        <v>7218</v>
      </c>
      <c r="FE436" s="386">
        <v>7307</v>
      </c>
      <c r="FF436" s="386">
        <v>7396</v>
      </c>
      <c r="FG436" s="386">
        <v>7485</v>
      </c>
      <c r="FH436" s="386">
        <v>7574</v>
      </c>
      <c r="FI436" s="386">
        <v>7660.6</v>
      </c>
      <c r="FJ436" s="386">
        <v>7706</v>
      </c>
      <c r="FK436" s="386">
        <v>7751</v>
      </c>
      <c r="FL436" s="386">
        <v>7796</v>
      </c>
      <c r="FM436" s="386">
        <v>7841</v>
      </c>
      <c r="FN436" s="386">
        <v>7886</v>
      </c>
      <c r="FO436" s="386">
        <v>7931</v>
      </c>
      <c r="FP436" s="386">
        <v>7976</v>
      </c>
      <c r="FQ436" s="386">
        <v>8021</v>
      </c>
      <c r="FR436" s="386">
        <v>8066</v>
      </c>
      <c r="FS436" s="386">
        <v>8111</v>
      </c>
      <c r="FT436" s="386">
        <v>8156</v>
      </c>
      <c r="FU436" s="386">
        <v>8201</v>
      </c>
      <c r="FV436" s="386">
        <v>8246</v>
      </c>
      <c r="FW436" s="386">
        <v>8291</v>
      </c>
      <c r="FX436" s="386">
        <v>8336</v>
      </c>
      <c r="FY436" s="386">
        <v>8381</v>
      </c>
      <c r="FZ436" s="386">
        <v>8426</v>
      </c>
      <c r="GA436" s="386">
        <v>8471</v>
      </c>
      <c r="GB436" s="386">
        <v>8516</v>
      </c>
      <c r="GC436" s="386">
        <v>8563.1</v>
      </c>
      <c r="GD436" s="387">
        <v>8563.1</v>
      </c>
      <c r="GE436" s="387">
        <v>8563.1</v>
      </c>
      <c r="GF436" s="387">
        <v>8563.1</v>
      </c>
      <c r="GG436" s="387">
        <v>8563.1</v>
      </c>
      <c r="GH436" s="387">
        <v>8563.1</v>
      </c>
      <c r="GI436" s="387">
        <v>8563.1</v>
      </c>
      <c r="GJ436" s="387">
        <v>8563.1</v>
      </c>
      <c r="GK436" s="387">
        <v>8563.1</v>
      </c>
      <c r="GL436" s="387">
        <v>8563.1</v>
      </c>
      <c r="GM436" s="387">
        <v>8563.1</v>
      </c>
      <c r="GN436" s="387">
        <v>8563.1</v>
      </c>
      <c r="GO436" s="387">
        <v>8563.1</v>
      </c>
      <c r="GP436" s="387">
        <v>8563.1</v>
      </c>
      <c r="GQ436" s="387">
        <v>8563.1</v>
      </c>
      <c r="GR436" s="387">
        <v>8563.1</v>
      </c>
      <c r="GS436" s="387">
        <v>8563.1</v>
      </c>
      <c r="GT436" s="387">
        <v>8563.1</v>
      </c>
      <c r="GU436" s="387">
        <v>8563.1</v>
      </c>
      <c r="GV436" s="387">
        <v>8563.1</v>
      </c>
      <c r="GW436" s="387">
        <v>8563.1</v>
      </c>
      <c r="GX436" s="387">
        <v>8563.1</v>
      </c>
      <c r="GY436" s="387">
        <v>8563.1</v>
      </c>
      <c r="GZ436" s="387">
        <v>8563.1</v>
      </c>
      <c r="HA436" s="387">
        <v>8563.1</v>
      </c>
      <c r="HB436" s="387">
        <v>8563.1</v>
      </c>
      <c r="HC436" s="387">
        <v>8563.1</v>
      </c>
      <c r="HD436" s="387">
        <v>8563.1</v>
      </c>
      <c r="HE436" s="387">
        <v>8563.1</v>
      </c>
      <c r="HS436" s="394">
        <v>3.1628596436411169</v>
      </c>
      <c r="HT436" s="394">
        <v>3.1628596436411169</v>
      </c>
      <c r="HU436" s="394">
        <v>3.1628596436411169</v>
      </c>
      <c r="HV436" s="394">
        <v>3.1628596436411169</v>
      </c>
      <c r="HW436" s="394">
        <v>3.1628596436411169</v>
      </c>
      <c r="HX436" s="394">
        <v>3.167066284433838</v>
      </c>
      <c r="HY436" s="394">
        <v>3.1712785201086446</v>
      </c>
      <c r="HZ436" s="394">
        <v>3.1754963581067956</v>
      </c>
      <c r="IA436" s="394">
        <v>3.1797198058794489</v>
      </c>
      <c r="IB436" s="394">
        <v>3.1839488708876709</v>
      </c>
      <c r="IC436" s="394">
        <v>3.1881555856022499</v>
      </c>
      <c r="ID436" s="394">
        <v>3.1923678583359454</v>
      </c>
      <c r="IE436" s="394">
        <v>3.1965856964321544</v>
      </c>
      <c r="IF436" s="394">
        <v>3.2008091072439764</v>
      </c>
      <c r="IG436" s="394">
        <v>3.2050380981342239</v>
      </c>
      <c r="IH436" s="394">
        <v>3.2050380981342239</v>
      </c>
      <c r="II436" s="394">
        <v>3.2050380981342239</v>
      </c>
      <c r="IJ436" s="394">
        <v>3.2050380981342239</v>
      </c>
      <c r="IK436" s="394">
        <v>3.2050380981342239</v>
      </c>
      <c r="IL436" s="394">
        <v>3.2050380981342239</v>
      </c>
      <c r="IM436" s="394">
        <v>3.2050380981342239</v>
      </c>
      <c r="IN436" s="394">
        <v>3.2050380981342239</v>
      </c>
      <c r="IO436" s="394">
        <v>3.2050380981342239</v>
      </c>
      <c r="IP436" s="394">
        <v>3.2050380981342239</v>
      </c>
      <c r="IQ436" s="394">
        <v>3.2050380981342239</v>
      </c>
      <c r="IR436" s="394">
        <v>3.2050380981342239</v>
      </c>
      <c r="IS436" s="394">
        <v>3.2050380981342239</v>
      </c>
      <c r="IT436" s="394">
        <v>3.2050380981342239</v>
      </c>
      <c r="IU436" s="394">
        <v>3.2050380981342239</v>
      </c>
      <c r="IV436" s="394">
        <v>3.2050380981342239</v>
      </c>
      <c r="IW436" s="394">
        <v>3.2050380981342239</v>
      </c>
      <c r="IX436" s="394">
        <v>3.2050380981342239</v>
      </c>
      <c r="IY436" s="394">
        <v>3.2050380981342239</v>
      </c>
      <c r="IZ436" s="394">
        <v>3.2050380981342239</v>
      </c>
      <c r="JA436" s="394">
        <v>3.2050380981342239</v>
      </c>
      <c r="JB436" s="394">
        <v>3.2050380981342239</v>
      </c>
      <c r="JC436" s="394">
        <v>3.2050380981342239</v>
      </c>
      <c r="JD436" s="394">
        <v>3.2050380981342239</v>
      </c>
      <c r="JE436" s="394">
        <v>3.2050380981342239</v>
      </c>
      <c r="JF436" s="394">
        <v>3.2050380981342239</v>
      </c>
      <c r="JG436" s="394">
        <v>3.2050380981342239</v>
      </c>
      <c r="JH436" s="394">
        <v>3.2050380981342239</v>
      </c>
      <c r="JI436" s="394">
        <v>3.2050380981342239</v>
      </c>
      <c r="JJ436" s="394">
        <v>3.2050380981342239</v>
      </c>
      <c r="JK436" s="394">
        <v>3.2050380981342239</v>
      </c>
      <c r="JL436" s="394">
        <v>3.2050380981342239</v>
      </c>
      <c r="JM436" s="394">
        <v>3.2050380981342239</v>
      </c>
      <c r="JN436" s="394">
        <v>3.2050380981342239</v>
      </c>
      <c r="JO436" s="394">
        <v>3.2050380981342239</v>
      </c>
      <c r="JP436" s="394">
        <v>3.2050380981342239</v>
      </c>
      <c r="JQ436" s="394">
        <v>3.2050380981342239</v>
      </c>
      <c r="JR436" s="394">
        <v>3.2050380981342239</v>
      </c>
      <c r="JS436" s="394">
        <v>3.2050380981342239</v>
      </c>
      <c r="JT436" s="394">
        <v>3.2050380981342239</v>
      </c>
      <c r="JU436" s="394">
        <v>3.2050380981342239</v>
      </c>
      <c r="JV436" s="394">
        <v>3.2050380981342239</v>
      </c>
      <c r="JW436" s="394">
        <v>3.2050380981342239</v>
      </c>
      <c r="JX436" s="394">
        <v>3.2050380981342239</v>
      </c>
      <c r="JY436" s="394">
        <v>3.2050380981342239</v>
      </c>
      <c r="JZ436" s="394">
        <v>3.2050380981342239</v>
      </c>
      <c r="KA436" s="394">
        <v>3.2050380981342239</v>
      </c>
      <c r="KB436" s="394">
        <v>3.2050380981342239</v>
      </c>
      <c r="KC436" s="394">
        <v>3.2050380981342239</v>
      </c>
    </row>
    <row r="437" spans="1:289" x14ac:dyDescent="0.25">
      <c r="A437" s="383">
        <v>428</v>
      </c>
      <c r="B437" s="384" t="s">
        <v>872</v>
      </c>
      <c r="C437" s="385" t="s">
        <v>142</v>
      </c>
      <c r="D437" s="385" t="s">
        <v>142</v>
      </c>
      <c r="E437" s="129">
        <v>2052</v>
      </c>
      <c r="F437" s="386">
        <v>1318.5057400000001</v>
      </c>
      <c r="G437" s="386">
        <v>1319.1373794809372</v>
      </c>
      <c r="H437" s="386">
        <v>1319.7693215532258</v>
      </c>
      <c r="I437" s="386">
        <v>1320.4015663618245</v>
      </c>
      <c r="J437" s="386">
        <v>1321.0341140517605</v>
      </c>
      <c r="K437" s="386">
        <v>1322.7929768952226</v>
      </c>
      <c r="L437" s="386">
        <v>1324.5541815393008</v>
      </c>
      <c r="M437" s="386">
        <v>1326.3177311019358</v>
      </c>
      <c r="N437" s="386">
        <v>1328.0836287052196</v>
      </c>
      <c r="O437" s="386">
        <v>1329.8518774754016</v>
      </c>
      <c r="P437" s="386">
        <v>1331.6450026486302</v>
      </c>
      <c r="Q437" s="386">
        <v>1333.4405456083366</v>
      </c>
      <c r="R437" s="386">
        <v>1335.2385096145786</v>
      </c>
      <c r="S437" s="386">
        <v>1337.0388979318093</v>
      </c>
      <c r="T437" s="386">
        <v>1338.8417138288848</v>
      </c>
      <c r="U437" s="386">
        <v>1340.4994522751019</v>
      </c>
      <c r="V437" s="386">
        <v>1342.1592433140397</v>
      </c>
      <c r="W437" s="386">
        <v>1343.821089487195</v>
      </c>
      <c r="X437" s="386">
        <v>1345.4849933392115</v>
      </c>
      <c r="Y437" s="386">
        <v>1347.150957417884</v>
      </c>
      <c r="Z437" s="386">
        <v>1348.6371147701218</v>
      </c>
      <c r="AA437" s="386">
        <v>1350.124911629546</v>
      </c>
      <c r="AB437" s="386">
        <v>1351.6143498048368</v>
      </c>
      <c r="AC437" s="386">
        <v>1353.10543110667</v>
      </c>
      <c r="AD437" s="386">
        <v>1354.5981573477197</v>
      </c>
      <c r="AE437" s="386">
        <v>1356.5983970507286</v>
      </c>
      <c r="AF437" s="386">
        <v>1358.6015903668424</v>
      </c>
      <c r="AG437" s="386">
        <v>1360.6077416574535</v>
      </c>
      <c r="AH437" s="386">
        <v>1362.6168552903948</v>
      </c>
      <c r="AI437" s="386">
        <v>1364.6289356399477</v>
      </c>
      <c r="AJ437" s="386">
        <v>1366.5048069386912</v>
      </c>
      <c r="AK437" s="386">
        <v>1368.3832568821033</v>
      </c>
      <c r="AL437" s="386">
        <v>1370.2642890148879</v>
      </c>
      <c r="AM437" s="386">
        <v>1372.1479068866215</v>
      </c>
      <c r="AN437" s="386">
        <v>1374.034114051761</v>
      </c>
      <c r="AO437" s="387">
        <v>1374.034114051761</v>
      </c>
      <c r="AP437" s="387">
        <v>1374.034114051761</v>
      </c>
      <c r="AQ437" s="387">
        <v>1374.034114051761</v>
      </c>
      <c r="AR437" s="387">
        <v>1374.034114051761</v>
      </c>
      <c r="AS437" s="387">
        <v>1374.034114051761</v>
      </c>
      <c r="AT437" s="387">
        <v>1374.034114051761</v>
      </c>
      <c r="AU437" s="387">
        <v>1374.034114051761</v>
      </c>
      <c r="AV437" s="387">
        <v>1374.034114051761</v>
      </c>
      <c r="AW437" s="387">
        <v>1374.034114051761</v>
      </c>
      <c r="AX437" s="387">
        <v>1374.034114051761</v>
      </c>
      <c r="AY437" s="387">
        <v>1374.034114051761</v>
      </c>
      <c r="AZ437" s="387">
        <v>1374.034114051761</v>
      </c>
      <c r="BA437" s="387">
        <v>1374.034114051761</v>
      </c>
      <c r="BB437" s="387">
        <v>1374.034114051761</v>
      </c>
      <c r="BC437" s="387">
        <v>1374.034114051761</v>
      </c>
      <c r="BD437" s="387">
        <v>1374.034114051761</v>
      </c>
      <c r="BE437" s="387">
        <v>1374.034114051761</v>
      </c>
      <c r="BF437" s="387">
        <v>1374.034114051761</v>
      </c>
      <c r="BG437" s="387">
        <v>1374.034114051761</v>
      </c>
      <c r="BH437" s="387">
        <v>1374.034114051761</v>
      </c>
      <c r="BI437" s="387">
        <v>1374.034114051761</v>
      </c>
      <c r="BJ437" s="387">
        <v>1374.034114051761</v>
      </c>
      <c r="BK437" s="387">
        <v>1374.034114051761</v>
      </c>
      <c r="BL437" s="387">
        <v>1374.034114051761</v>
      </c>
      <c r="BM437" s="387">
        <v>1374.034114051761</v>
      </c>
      <c r="BN437" s="387">
        <v>1374.034114051761</v>
      </c>
      <c r="BO437" s="387">
        <v>1374.034114051761</v>
      </c>
      <c r="BP437" s="387">
        <v>1374.034114051761</v>
      </c>
      <c r="CA437" s="386">
        <v>5240</v>
      </c>
      <c r="CB437" s="386">
        <v>5242.4982128669608</v>
      </c>
      <c r="CC437" s="386">
        <v>5244.997616777343</v>
      </c>
      <c r="CD437" s="386">
        <v>5247.4982122989859</v>
      </c>
      <c r="CE437" s="386">
        <v>5250</v>
      </c>
      <c r="CF437" s="386">
        <v>5259.7519062095525</v>
      </c>
      <c r="CG437" s="386">
        <v>5269.5219266428612</v>
      </c>
      <c r="CH437" s="386">
        <v>5279.3100949472037</v>
      </c>
      <c r="CI437" s="386">
        <v>5289.1164448323589</v>
      </c>
      <c r="CJ437" s="386">
        <v>5298.9410100707209</v>
      </c>
      <c r="CK437" s="386">
        <v>5308.8661097977338</v>
      </c>
      <c r="CL437" s="386">
        <v>5318.8097995797034</v>
      </c>
      <c r="CM437" s="386">
        <v>5328.7721142364462</v>
      </c>
      <c r="CN437" s="386">
        <v>5338.7530886529958</v>
      </c>
      <c r="CO437" s="386">
        <v>5348.7527577797282</v>
      </c>
      <c r="CP437" s="386">
        <v>5352.0294634698203</v>
      </c>
      <c r="CQ437" s="386">
        <v>5355.3081765064226</v>
      </c>
      <c r="CR437" s="386">
        <v>5358.5888981192575</v>
      </c>
      <c r="CS437" s="386">
        <v>5361.8716295388012</v>
      </c>
      <c r="CT437" s="386">
        <v>5365.1563719962815</v>
      </c>
      <c r="CU437" s="386">
        <v>5367.7123290098343</v>
      </c>
      <c r="CV437" s="386">
        <v>5370.2695036796495</v>
      </c>
      <c r="CW437" s="386">
        <v>5372.8278965858171</v>
      </c>
      <c r="CX437" s="386">
        <v>5375.387508308705</v>
      </c>
      <c r="CY437" s="386">
        <v>5377.9483394289582</v>
      </c>
      <c r="CZ437" s="386">
        <v>5382.4976983921388</v>
      </c>
      <c r="DA437" s="386">
        <v>5387.0509057870395</v>
      </c>
      <c r="DB437" s="386">
        <v>5391.6079648691566</v>
      </c>
      <c r="DC437" s="386">
        <v>5396.1688788967422</v>
      </c>
      <c r="DD437" s="386">
        <v>5400.7336511308076</v>
      </c>
      <c r="DE437" s="386">
        <v>5408.1232105908439</v>
      </c>
      <c r="DF437" s="386">
        <v>5415.5228808233305</v>
      </c>
      <c r="DG437" s="386">
        <v>5422.9326756623432</v>
      </c>
      <c r="DH437" s="386">
        <v>5430.3526089608849</v>
      </c>
      <c r="DI437" s="386">
        <v>5437.7826945909128</v>
      </c>
      <c r="DJ437" s="387">
        <v>5437.7826945909128</v>
      </c>
      <c r="DK437" s="387">
        <v>5437.7826945909128</v>
      </c>
      <c r="DL437" s="387">
        <v>5437.7826945909128</v>
      </c>
      <c r="DM437" s="387">
        <v>5437.7826945909128</v>
      </c>
      <c r="DN437" s="387">
        <v>5437.7826945909128</v>
      </c>
      <c r="DO437" s="387">
        <v>5437.7826945909128</v>
      </c>
      <c r="DP437" s="387">
        <v>5437.7826945909128</v>
      </c>
      <c r="DQ437" s="387">
        <v>5437.7826945909128</v>
      </c>
      <c r="DR437" s="387">
        <v>5437.7826945909128</v>
      </c>
      <c r="DS437" s="387">
        <v>5437.7826945909128</v>
      </c>
      <c r="DT437" s="387">
        <v>5437.7826945909128</v>
      </c>
      <c r="DU437" s="387">
        <v>5437.7826945909128</v>
      </c>
      <c r="DV437" s="387">
        <v>5437.7826945909128</v>
      </c>
      <c r="DW437" s="387">
        <v>5437.7826945909128</v>
      </c>
      <c r="DX437" s="387">
        <v>5437.7826945909128</v>
      </c>
      <c r="DY437" s="387">
        <v>5437.7826945909128</v>
      </c>
      <c r="DZ437" s="387">
        <v>5437.7826945909128</v>
      </c>
      <c r="EA437" s="387">
        <v>5437.7826945909128</v>
      </c>
      <c r="EB437" s="387">
        <v>5437.7826945909128</v>
      </c>
      <c r="EC437" s="387">
        <v>5437.7826945909128</v>
      </c>
      <c r="ED437" s="387">
        <v>5437.7826945909128</v>
      </c>
      <c r="EE437" s="387">
        <v>5437.7826945909128</v>
      </c>
      <c r="EF437" s="387">
        <v>5437.7826945909128</v>
      </c>
      <c r="EG437" s="387">
        <v>5437.7826945909128</v>
      </c>
      <c r="EH437" s="387">
        <v>5437.7826945909128</v>
      </c>
      <c r="EI437" s="387">
        <v>5437.7826945909128</v>
      </c>
      <c r="EJ437" s="387">
        <v>5437.7826945909128</v>
      </c>
      <c r="EK437" s="387">
        <v>5437.7826945909128</v>
      </c>
      <c r="EY437" s="386">
        <v>160</v>
      </c>
      <c r="EZ437" s="386">
        <v>164</v>
      </c>
      <c r="FA437" s="386">
        <v>168</v>
      </c>
      <c r="FB437" s="386">
        <v>172</v>
      </c>
      <c r="FC437" s="386">
        <v>175.8</v>
      </c>
      <c r="FD437" s="386">
        <v>178</v>
      </c>
      <c r="FE437" s="386">
        <v>180</v>
      </c>
      <c r="FF437" s="386">
        <v>182</v>
      </c>
      <c r="FG437" s="386">
        <v>184</v>
      </c>
      <c r="FH437" s="386">
        <v>186</v>
      </c>
      <c r="FI437" s="386">
        <v>189.4</v>
      </c>
      <c r="FJ437" s="386">
        <v>191</v>
      </c>
      <c r="FK437" s="386">
        <v>193</v>
      </c>
      <c r="FL437" s="386">
        <v>195</v>
      </c>
      <c r="FM437" s="386">
        <v>197</v>
      </c>
      <c r="FN437" s="386">
        <v>199</v>
      </c>
      <c r="FO437" s="386">
        <v>201</v>
      </c>
      <c r="FP437" s="386">
        <v>203</v>
      </c>
      <c r="FQ437" s="386">
        <v>205</v>
      </c>
      <c r="FR437" s="386">
        <v>207</v>
      </c>
      <c r="FS437" s="386">
        <v>209</v>
      </c>
      <c r="FT437" s="386">
        <v>211</v>
      </c>
      <c r="FU437" s="386">
        <v>213</v>
      </c>
      <c r="FV437" s="386">
        <v>215</v>
      </c>
      <c r="FW437" s="386">
        <v>217</v>
      </c>
      <c r="FX437" s="386">
        <v>219</v>
      </c>
      <c r="FY437" s="386">
        <v>221</v>
      </c>
      <c r="FZ437" s="386">
        <v>223</v>
      </c>
      <c r="GA437" s="386">
        <v>225</v>
      </c>
      <c r="GB437" s="386">
        <v>227</v>
      </c>
      <c r="GC437" s="386">
        <v>221.39999999999998</v>
      </c>
      <c r="GD437" s="387">
        <v>221.39999999999998</v>
      </c>
      <c r="GE437" s="387">
        <v>221.39999999999998</v>
      </c>
      <c r="GF437" s="387">
        <v>221.39999999999998</v>
      </c>
      <c r="GG437" s="387">
        <v>221.39999999999998</v>
      </c>
      <c r="GH437" s="387">
        <v>221.39999999999998</v>
      </c>
      <c r="GI437" s="387">
        <v>221.39999999999998</v>
      </c>
      <c r="GJ437" s="387">
        <v>221.39999999999998</v>
      </c>
      <c r="GK437" s="387">
        <v>221.39999999999998</v>
      </c>
      <c r="GL437" s="387">
        <v>221.39999999999998</v>
      </c>
      <c r="GM437" s="387">
        <v>221.39999999999998</v>
      </c>
      <c r="GN437" s="387">
        <v>221.39999999999998</v>
      </c>
      <c r="GO437" s="387">
        <v>221.39999999999998</v>
      </c>
      <c r="GP437" s="387">
        <v>221.39999999999998</v>
      </c>
      <c r="GQ437" s="387">
        <v>221.39999999999998</v>
      </c>
      <c r="GR437" s="387">
        <v>221.39999999999998</v>
      </c>
      <c r="GS437" s="387">
        <v>221.39999999999998</v>
      </c>
      <c r="GT437" s="387">
        <v>221.39999999999998</v>
      </c>
      <c r="GU437" s="387">
        <v>221.39999999999998</v>
      </c>
      <c r="GV437" s="387">
        <v>221.39999999999998</v>
      </c>
      <c r="GW437" s="387">
        <v>221.39999999999998</v>
      </c>
      <c r="GX437" s="387">
        <v>221.39999999999998</v>
      </c>
      <c r="GY437" s="387">
        <v>221.39999999999998</v>
      </c>
      <c r="GZ437" s="387">
        <v>221.39999999999998</v>
      </c>
      <c r="HA437" s="387">
        <v>221.39999999999998</v>
      </c>
      <c r="HB437" s="387">
        <v>221.39999999999998</v>
      </c>
      <c r="HC437" s="387">
        <v>221.39999999999998</v>
      </c>
      <c r="HD437" s="387">
        <v>221.39999999999998</v>
      </c>
      <c r="HE437" s="387">
        <v>221.39999999999998</v>
      </c>
      <c r="HS437" s="394">
        <v>3.9741958195798222</v>
      </c>
      <c r="HT437" s="394">
        <v>3.974186687765465</v>
      </c>
      <c r="HU437" s="394">
        <v>3.9741775559720902</v>
      </c>
      <c r="HV437" s="394">
        <v>3.9741684241996986</v>
      </c>
      <c r="HW437" s="394">
        <v>3.9741592924482911</v>
      </c>
      <c r="HX437" s="394">
        <v>3.9762472269507469</v>
      </c>
      <c r="HY437" s="394">
        <v>3.9783362584073423</v>
      </c>
      <c r="HZ437" s="394">
        <v>3.9804263873943908</v>
      </c>
      <c r="IA437" s="394">
        <v>3.982517614488513</v>
      </c>
      <c r="IB437" s="394">
        <v>3.9846099402666266</v>
      </c>
      <c r="IC437" s="394">
        <v>3.9866977304299911</v>
      </c>
      <c r="ID437" s="394">
        <v>3.9887866145191935</v>
      </c>
      <c r="IE437" s="394">
        <v>3.9908765931074108</v>
      </c>
      <c r="IF437" s="394">
        <v>3.9929676667681204</v>
      </c>
      <c r="IG437" s="394">
        <v>3.995059836075098</v>
      </c>
      <c r="IH437" s="394">
        <v>3.9925637077928906</v>
      </c>
      <c r="II437" s="394">
        <v>3.9900691391009424</v>
      </c>
      <c r="IJ437" s="394">
        <v>3.9875761290248142</v>
      </c>
      <c r="IK437" s="394">
        <v>3.9850846765906773</v>
      </c>
      <c r="IL437" s="394">
        <v>3.9825947808253077</v>
      </c>
      <c r="IM437" s="394">
        <v>3.9801012965038951</v>
      </c>
      <c r="IN437" s="394">
        <v>3.9776093733415765</v>
      </c>
      <c r="IO437" s="394">
        <v>3.9751190103609169</v>
      </c>
      <c r="IP437" s="394">
        <v>3.9726302065850954</v>
      </c>
      <c r="IQ437" s="394">
        <v>3.9701429610378991</v>
      </c>
      <c r="IR437" s="394">
        <v>3.9676426789931298</v>
      </c>
      <c r="IS437" s="394">
        <v>3.9651439715542041</v>
      </c>
      <c r="IT437" s="394">
        <v>3.9626468377294795</v>
      </c>
      <c r="IU437" s="394">
        <v>3.9601512765279385</v>
      </c>
      <c r="IV437" s="394">
        <v>3.9576572869591935</v>
      </c>
      <c r="IW437" s="394">
        <v>3.9576320428073557</v>
      </c>
      <c r="IX437" s="394">
        <v>3.9576067988165389</v>
      </c>
      <c r="IY437" s="394">
        <v>3.9575815549867426</v>
      </c>
      <c r="IZ437" s="394">
        <v>3.9575563113179655</v>
      </c>
      <c r="JA437" s="394">
        <v>3.9575310678102036</v>
      </c>
      <c r="JB437" s="394">
        <v>3.9575310678102036</v>
      </c>
      <c r="JC437" s="394">
        <v>3.9575310678102036</v>
      </c>
      <c r="JD437" s="394">
        <v>3.9575310678102036</v>
      </c>
      <c r="JE437" s="394">
        <v>3.9575310678102036</v>
      </c>
      <c r="JF437" s="394">
        <v>3.9575310678102036</v>
      </c>
      <c r="JG437" s="394">
        <v>3.9575310678102036</v>
      </c>
      <c r="JH437" s="394">
        <v>3.9575310678102036</v>
      </c>
      <c r="JI437" s="394">
        <v>3.9575310678102036</v>
      </c>
      <c r="JJ437" s="394">
        <v>3.9575310678102036</v>
      </c>
      <c r="JK437" s="394">
        <v>3.9575310678102036</v>
      </c>
      <c r="JL437" s="394">
        <v>3.9575310678102036</v>
      </c>
      <c r="JM437" s="394">
        <v>3.9575310678102036</v>
      </c>
      <c r="JN437" s="394">
        <v>3.9575310678102036</v>
      </c>
      <c r="JO437" s="394">
        <v>3.9575310678102036</v>
      </c>
      <c r="JP437" s="394">
        <v>3.9575310678102036</v>
      </c>
      <c r="JQ437" s="394">
        <v>3.9575310678102036</v>
      </c>
      <c r="JR437" s="394">
        <v>3.9575310678102036</v>
      </c>
      <c r="JS437" s="394">
        <v>3.9575310678102036</v>
      </c>
      <c r="JT437" s="394">
        <v>3.9575310678102036</v>
      </c>
      <c r="JU437" s="394">
        <v>3.9575310678102036</v>
      </c>
      <c r="JV437" s="394">
        <v>3.9575310678102036</v>
      </c>
      <c r="JW437" s="394">
        <v>3.9575310678102036</v>
      </c>
      <c r="JX437" s="394">
        <v>3.9575310678102036</v>
      </c>
      <c r="JY437" s="394">
        <v>3.9575310678102036</v>
      </c>
      <c r="JZ437" s="394">
        <v>3.9575310678102036</v>
      </c>
      <c r="KA437" s="394">
        <v>3.9575310678102036</v>
      </c>
      <c r="KB437" s="394">
        <v>3.9575310678102036</v>
      </c>
      <c r="KC437" s="394">
        <v>3.9575310678102036</v>
      </c>
    </row>
    <row r="438" spans="1:289" x14ac:dyDescent="0.25">
      <c r="A438" s="383">
        <v>429</v>
      </c>
      <c r="B438" s="384" t="s">
        <v>872</v>
      </c>
      <c r="C438" s="385" t="s">
        <v>142</v>
      </c>
      <c r="D438" s="385" t="s">
        <v>142</v>
      </c>
      <c r="E438" s="129">
        <v>2052</v>
      </c>
      <c r="F438" s="386">
        <v>449.13847000000004</v>
      </c>
      <c r="G438" s="386">
        <v>449.13847000000004</v>
      </c>
      <c r="H438" s="386">
        <v>449.13847000000004</v>
      </c>
      <c r="I438" s="386">
        <v>449.13847000000004</v>
      </c>
      <c r="J438" s="386">
        <v>449.13846999999998</v>
      </c>
      <c r="K438" s="386">
        <v>459.25378275143868</v>
      </c>
      <c r="L438" s="386">
        <v>469.59690843562265</v>
      </c>
      <c r="M438" s="386">
        <v>480.17297776216031</v>
      </c>
      <c r="N438" s="386">
        <v>490.98723699240145</v>
      </c>
      <c r="O438" s="386">
        <v>502.04505054184597</v>
      </c>
      <c r="P438" s="386">
        <v>512.39705077391193</v>
      </c>
      <c r="Q438" s="386">
        <v>522.96250577201738</v>
      </c>
      <c r="R438" s="386">
        <v>533.74581690170749</v>
      </c>
      <c r="S438" s="386">
        <v>544.75147628320588</v>
      </c>
      <c r="T438" s="386">
        <v>555.98406866274593</v>
      </c>
      <c r="U438" s="386">
        <v>565.55589979046977</v>
      </c>
      <c r="V438" s="386">
        <v>575.29251972474708</v>
      </c>
      <c r="W438" s="386">
        <v>585.19676547245797</v>
      </c>
      <c r="X438" s="386">
        <v>595.2715228824411</v>
      </c>
      <c r="Y438" s="386">
        <v>605.51972748635751</v>
      </c>
      <c r="Z438" s="386">
        <v>614.11572914560986</v>
      </c>
      <c r="AA438" s="386">
        <v>622.8337602634773</v>
      </c>
      <c r="AB438" s="386">
        <v>631.67555317894244</v>
      </c>
      <c r="AC438" s="386">
        <v>640.64286482339696</v>
      </c>
      <c r="AD438" s="386">
        <v>649.73747706975746</v>
      </c>
      <c r="AE438" s="386">
        <v>661.23485983272337</v>
      </c>
      <c r="AF438" s="386">
        <v>672.93569370488854</v>
      </c>
      <c r="AG438" s="386">
        <v>684.84357884071312</v>
      </c>
      <c r="AH438" s="386">
        <v>696.96217910093139</v>
      </c>
      <c r="AI438" s="386">
        <v>709.29522317986186</v>
      </c>
      <c r="AJ438" s="386">
        <v>720.12789753533673</v>
      </c>
      <c r="AK438" s="386">
        <v>731.1260133457331</v>
      </c>
      <c r="AL438" s="386">
        <v>742.29209730705497</v>
      </c>
      <c r="AM438" s="386">
        <v>753.6287147041395</v>
      </c>
      <c r="AN438" s="386">
        <v>765.13847000000305</v>
      </c>
      <c r="AO438" s="387">
        <v>765.13847000000305</v>
      </c>
      <c r="AP438" s="387">
        <v>765.13847000000305</v>
      </c>
      <c r="AQ438" s="387">
        <v>765.13847000000305</v>
      </c>
      <c r="AR438" s="387">
        <v>765.13847000000305</v>
      </c>
      <c r="AS438" s="387">
        <v>765.13847000000305</v>
      </c>
      <c r="AT438" s="387">
        <v>765.13847000000305</v>
      </c>
      <c r="AU438" s="387">
        <v>765.13847000000305</v>
      </c>
      <c r="AV438" s="387">
        <v>765.13847000000305</v>
      </c>
      <c r="AW438" s="387">
        <v>765.13847000000305</v>
      </c>
      <c r="AX438" s="387">
        <v>765.13847000000305</v>
      </c>
      <c r="AY438" s="387">
        <v>765.13847000000305</v>
      </c>
      <c r="AZ438" s="387">
        <v>765.13847000000305</v>
      </c>
      <c r="BA438" s="387">
        <v>765.13847000000305</v>
      </c>
      <c r="BB438" s="387">
        <v>765.13847000000305</v>
      </c>
      <c r="BC438" s="387">
        <v>765.13847000000305</v>
      </c>
      <c r="BD438" s="387">
        <v>765.13847000000305</v>
      </c>
      <c r="BE438" s="387">
        <v>765.13847000000305</v>
      </c>
      <c r="BF438" s="387">
        <v>765.13847000000305</v>
      </c>
      <c r="BG438" s="387">
        <v>765.13847000000305</v>
      </c>
      <c r="BH438" s="387">
        <v>765.13847000000305</v>
      </c>
      <c r="BI438" s="387">
        <v>765.13847000000305</v>
      </c>
      <c r="BJ438" s="387">
        <v>765.13847000000305</v>
      </c>
      <c r="BK438" s="387">
        <v>765.13847000000305</v>
      </c>
      <c r="BL438" s="387">
        <v>765.13847000000305</v>
      </c>
      <c r="BM438" s="387">
        <v>765.13847000000305</v>
      </c>
      <c r="BN438" s="387">
        <v>765.13847000000305</v>
      </c>
      <c r="BO438" s="387">
        <v>765.13847000000305</v>
      </c>
      <c r="BP438" s="387">
        <v>765.13847000000305</v>
      </c>
      <c r="CA438" s="386">
        <v>1860</v>
      </c>
      <c r="CB438" s="386">
        <v>1860</v>
      </c>
      <c r="CC438" s="386">
        <v>1860</v>
      </c>
      <c r="CD438" s="386">
        <v>1860</v>
      </c>
      <c r="CE438" s="386">
        <v>1859.9999999999998</v>
      </c>
      <c r="CF438" s="386">
        <v>1889.616982705584</v>
      </c>
      <c r="CG438" s="386">
        <v>1919.7055598544921</v>
      </c>
      <c r="CH438" s="386">
        <v>1950.2732406964406</v>
      </c>
      <c r="CI438" s="386">
        <v>1981.327654051747</v>
      </c>
      <c r="CJ438" s="386">
        <v>2012.8765502152655</v>
      </c>
      <c r="CK438" s="386">
        <v>2041.200432264684</v>
      </c>
      <c r="CL438" s="386">
        <v>2069.9228694536432</v>
      </c>
      <c r="CM438" s="386">
        <v>2099.0494699893434</v>
      </c>
      <c r="CN438" s="386">
        <v>2128.5859209940086</v>
      </c>
      <c r="CO438" s="386">
        <v>2158.5379896153245</v>
      </c>
      <c r="CP438" s="386">
        <v>2181.3902284091582</v>
      </c>
      <c r="CQ438" s="386">
        <v>2204.4844017069954</v>
      </c>
      <c r="CR438" s="386">
        <v>2227.8230708466881</v>
      </c>
      <c r="CS438" s="386">
        <v>2251.4088242827315</v>
      </c>
      <c r="CT438" s="386">
        <v>2275.2442778733453</v>
      </c>
      <c r="CU438" s="386">
        <v>2292.5208670503653</v>
      </c>
      <c r="CV438" s="386">
        <v>2309.9286423758331</v>
      </c>
      <c r="CW438" s="386">
        <v>2327.4685999841918</v>
      </c>
      <c r="CX438" s="386">
        <v>2345.1417435738226</v>
      </c>
      <c r="CY438" s="386">
        <v>2362.9490844644788</v>
      </c>
      <c r="CZ438" s="386">
        <v>2388.3073484785323</v>
      </c>
      <c r="DA438" s="386">
        <v>2413.9377476638574</v>
      </c>
      <c r="DB438" s="386">
        <v>2439.8432024708209</v>
      </c>
      <c r="DC438" s="386">
        <v>2466.0266646909436</v>
      </c>
      <c r="DD438" s="386">
        <v>2492.4911177932418</v>
      </c>
      <c r="DE438" s="386">
        <v>2528.7911032892703</v>
      </c>
      <c r="DF438" s="386">
        <v>2565.6197522327252</v>
      </c>
      <c r="DG438" s="386">
        <v>2602.9847639390973</v>
      </c>
      <c r="DH438" s="386">
        <v>2640.8939498546843</v>
      </c>
      <c r="DI438" s="386">
        <v>2679.3552351896333</v>
      </c>
      <c r="DJ438" s="387">
        <v>2679.3552351896333</v>
      </c>
      <c r="DK438" s="387">
        <v>2679.3552351896333</v>
      </c>
      <c r="DL438" s="387">
        <v>2679.3552351896333</v>
      </c>
      <c r="DM438" s="387">
        <v>2679.3552351896333</v>
      </c>
      <c r="DN438" s="387">
        <v>2679.3552351896333</v>
      </c>
      <c r="DO438" s="387">
        <v>2679.3552351896333</v>
      </c>
      <c r="DP438" s="387">
        <v>2679.3552351896333</v>
      </c>
      <c r="DQ438" s="387">
        <v>2679.3552351896333</v>
      </c>
      <c r="DR438" s="387">
        <v>2679.3552351896333</v>
      </c>
      <c r="DS438" s="387">
        <v>2679.3552351896333</v>
      </c>
      <c r="DT438" s="387">
        <v>2679.3552351896333</v>
      </c>
      <c r="DU438" s="387">
        <v>2679.3552351896333</v>
      </c>
      <c r="DV438" s="387">
        <v>2679.3552351896333</v>
      </c>
      <c r="DW438" s="387">
        <v>2679.3552351896333</v>
      </c>
      <c r="DX438" s="387">
        <v>2679.3552351896333</v>
      </c>
      <c r="DY438" s="387">
        <v>2679.3552351896333</v>
      </c>
      <c r="DZ438" s="387">
        <v>2679.3552351896333</v>
      </c>
      <c r="EA438" s="387">
        <v>2679.3552351896333</v>
      </c>
      <c r="EB438" s="387">
        <v>2679.3552351896333</v>
      </c>
      <c r="EC438" s="387">
        <v>2679.3552351896333</v>
      </c>
      <c r="ED438" s="387">
        <v>2679.3552351896333</v>
      </c>
      <c r="EE438" s="387">
        <v>2679.3552351896333</v>
      </c>
      <c r="EF438" s="387">
        <v>2679.3552351896333</v>
      </c>
      <c r="EG438" s="387">
        <v>2679.3552351896333</v>
      </c>
      <c r="EH438" s="387">
        <v>2679.3552351896333</v>
      </c>
      <c r="EI438" s="387">
        <v>2679.3552351896333</v>
      </c>
      <c r="EJ438" s="387">
        <v>2679.3552351896333</v>
      </c>
      <c r="EK438" s="387">
        <v>2679.3552351896333</v>
      </c>
      <c r="EY438" s="386">
        <v>1753</v>
      </c>
      <c r="EZ438" s="386">
        <v>1777</v>
      </c>
      <c r="FA438" s="386">
        <v>1801</v>
      </c>
      <c r="FB438" s="386">
        <v>1825</v>
      </c>
      <c r="FC438" s="386">
        <v>1850.2</v>
      </c>
      <c r="FD438" s="386">
        <v>1870</v>
      </c>
      <c r="FE438" s="386">
        <v>1890</v>
      </c>
      <c r="FF438" s="386">
        <v>1910</v>
      </c>
      <c r="FG438" s="386">
        <v>1930</v>
      </c>
      <c r="FH438" s="386">
        <v>1950</v>
      </c>
      <c r="FI438" s="386">
        <v>1969.1999999999998</v>
      </c>
      <c r="FJ438" s="386">
        <v>1983</v>
      </c>
      <c r="FK438" s="386">
        <v>1997</v>
      </c>
      <c r="FL438" s="386">
        <v>2011</v>
      </c>
      <c r="FM438" s="386">
        <v>2025</v>
      </c>
      <c r="FN438" s="386">
        <v>2039</v>
      </c>
      <c r="FO438" s="386">
        <v>2053</v>
      </c>
      <c r="FP438" s="386">
        <v>2067</v>
      </c>
      <c r="FQ438" s="386">
        <v>2081</v>
      </c>
      <c r="FR438" s="386">
        <v>2095</v>
      </c>
      <c r="FS438" s="386">
        <v>2109</v>
      </c>
      <c r="FT438" s="386">
        <v>2123</v>
      </c>
      <c r="FU438" s="386">
        <v>2137</v>
      </c>
      <c r="FV438" s="386">
        <v>2151</v>
      </c>
      <c r="FW438" s="386">
        <v>2165</v>
      </c>
      <c r="FX438" s="386">
        <v>2179</v>
      </c>
      <c r="FY438" s="386">
        <v>2193</v>
      </c>
      <c r="FZ438" s="386">
        <v>2207</v>
      </c>
      <c r="GA438" s="386">
        <v>2221</v>
      </c>
      <c r="GB438" s="386">
        <v>2235</v>
      </c>
      <c r="GC438" s="386">
        <v>2252.1999999999998</v>
      </c>
      <c r="GD438" s="387">
        <v>2252.1999999999998</v>
      </c>
      <c r="GE438" s="387">
        <v>2252.1999999999998</v>
      </c>
      <c r="GF438" s="387">
        <v>2252.1999999999998</v>
      </c>
      <c r="GG438" s="387">
        <v>2252.1999999999998</v>
      </c>
      <c r="GH438" s="387">
        <v>2252.1999999999998</v>
      </c>
      <c r="GI438" s="387">
        <v>2252.1999999999998</v>
      </c>
      <c r="GJ438" s="387">
        <v>2252.1999999999998</v>
      </c>
      <c r="GK438" s="387">
        <v>2252.1999999999998</v>
      </c>
      <c r="GL438" s="387">
        <v>2252.1999999999998</v>
      </c>
      <c r="GM438" s="387">
        <v>2252.1999999999998</v>
      </c>
      <c r="GN438" s="387">
        <v>2252.1999999999998</v>
      </c>
      <c r="GO438" s="387">
        <v>2252.1999999999998</v>
      </c>
      <c r="GP438" s="387">
        <v>2252.1999999999998</v>
      </c>
      <c r="GQ438" s="387">
        <v>2252.1999999999998</v>
      </c>
      <c r="GR438" s="387">
        <v>2252.1999999999998</v>
      </c>
      <c r="GS438" s="387">
        <v>2252.1999999999998</v>
      </c>
      <c r="GT438" s="387">
        <v>2252.1999999999998</v>
      </c>
      <c r="GU438" s="387">
        <v>2252.1999999999998</v>
      </c>
      <c r="GV438" s="387">
        <v>2252.1999999999998</v>
      </c>
      <c r="GW438" s="387">
        <v>2252.1999999999998</v>
      </c>
      <c r="GX438" s="387">
        <v>2252.1999999999998</v>
      </c>
      <c r="GY438" s="387">
        <v>2252.1999999999998</v>
      </c>
      <c r="GZ438" s="387">
        <v>2252.1999999999998</v>
      </c>
      <c r="HA438" s="387">
        <v>2252.1999999999998</v>
      </c>
      <c r="HB438" s="387">
        <v>2252.1999999999998</v>
      </c>
      <c r="HC438" s="387">
        <v>2252.1999999999998</v>
      </c>
      <c r="HD438" s="387">
        <v>2252.1999999999998</v>
      </c>
      <c r="HE438" s="387">
        <v>2252.1999999999998</v>
      </c>
      <c r="HS438" s="394">
        <v>4.1412618251115294</v>
      </c>
      <c r="HT438" s="394">
        <v>4.1412618251115294</v>
      </c>
      <c r="HU438" s="394">
        <v>4.1412618251115294</v>
      </c>
      <c r="HV438" s="394">
        <v>4.1412618251115294</v>
      </c>
      <c r="HW438" s="394">
        <v>4.1412618251115294</v>
      </c>
      <c r="HX438" s="394">
        <v>4.1145376558134936</v>
      </c>
      <c r="HY438" s="394">
        <v>4.0879859414953232</v>
      </c>
      <c r="HZ438" s="394">
        <v>4.0616055692797683</v>
      </c>
      <c r="IA438" s="394">
        <v>4.0353954334711357</v>
      </c>
      <c r="IB438" s="394">
        <v>4.0093544355089508</v>
      </c>
      <c r="IC438" s="394">
        <v>3.9836303296080744</v>
      </c>
      <c r="ID438" s="394">
        <v>3.9580712701342584</v>
      </c>
      <c r="IE438" s="394">
        <v>3.9326761981460101</v>
      </c>
      <c r="IF438" s="394">
        <v>3.9074440614960309</v>
      </c>
      <c r="IG438" s="394">
        <v>3.8823738147876155</v>
      </c>
      <c r="IH438" s="394">
        <v>3.8570727123832174</v>
      </c>
      <c r="II438" s="394">
        <v>3.8319364951272914</v>
      </c>
      <c r="IJ438" s="394">
        <v>3.8069640884772449</v>
      </c>
      <c r="IK438" s="394">
        <v>3.7821544248931884</v>
      </c>
      <c r="IL438" s="394">
        <v>3.7575064437922991</v>
      </c>
      <c r="IM438" s="394">
        <v>3.7330437216448455</v>
      </c>
      <c r="IN438" s="394">
        <v>3.7087402606414015</v>
      </c>
      <c r="IO438" s="394">
        <v>3.6845950239344809</v>
      </c>
      <c r="IP438" s="394">
        <v>3.6606069814268469</v>
      </c>
      <c r="IQ438" s="394">
        <v>3.6367751097275653</v>
      </c>
      <c r="IR438" s="394">
        <v>3.6118896530692846</v>
      </c>
      <c r="IS438" s="394">
        <v>3.5871744807795465</v>
      </c>
      <c r="IT438" s="394">
        <v>3.5626284276490252</v>
      </c>
      <c r="IU438" s="394">
        <v>3.5382503364416036</v>
      </c>
      <c r="IV438" s="394">
        <v>3.5140390578398133</v>
      </c>
      <c r="IW438" s="394">
        <v>3.5115860834501031</v>
      </c>
      <c r="IX438" s="394">
        <v>3.509134821358765</v>
      </c>
      <c r="IY438" s="394">
        <v>3.5066852703705291</v>
      </c>
      <c r="IZ438" s="394">
        <v>3.5042374292909604</v>
      </c>
      <c r="JA438" s="394">
        <v>3.501791296926454</v>
      </c>
      <c r="JB438" s="394">
        <v>3.501791296926454</v>
      </c>
      <c r="JC438" s="394">
        <v>3.501791296926454</v>
      </c>
      <c r="JD438" s="394">
        <v>3.501791296926454</v>
      </c>
      <c r="JE438" s="394">
        <v>3.501791296926454</v>
      </c>
      <c r="JF438" s="394">
        <v>3.501791296926454</v>
      </c>
      <c r="JG438" s="394">
        <v>3.501791296926454</v>
      </c>
      <c r="JH438" s="394">
        <v>3.501791296926454</v>
      </c>
      <c r="JI438" s="394">
        <v>3.501791296926454</v>
      </c>
      <c r="JJ438" s="394">
        <v>3.501791296926454</v>
      </c>
      <c r="JK438" s="394">
        <v>3.501791296926454</v>
      </c>
      <c r="JL438" s="394">
        <v>3.501791296926454</v>
      </c>
      <c r="JM438" s="394">
        <v>3.501791296926454</v>
      </c>
      <c r="JN438" s="394">
        <v>3.501791296926454</v>
      </c>
      <c r="JO438" s="394">
        <v>3.501791296926454</v>
      </c>
      <c r="JP438" s="394">
        <v>3.501791296926454</v>
      </c>
      <c r="JQ438" s="394">
        <v>3.501791296926454</v>
      </c>
      <c r="JR438" s="394">
        <v>3.501791296926454</v>
      </c>
      <c r="JS438" s="394">
        <v>3.501791296926454</v>
      </c>
      <c r="JT438" s="394">
        <v>3.501791296926454</v>
      </c>
      <c r="JU438" s="394">
        <v>3.501791296926454</v>
      </c>
      <c r="JV438" s="394">
        <v>3.501791296926454</v>
      </c>
      <c r="JW438" s="394">
        <v>3.501791296926454</v>
      </c>
      <c r="JX438" s="394">
        <v>3.501791296926454</v>
      </c>
      <c r="JY438" s="394">
        <v>3.501791296926454</v>
      </c>
      <c r="JZ438" s="394">
        <v>3.501791296926454</v>
      </c>
      <c r="KA438" s="394">
        <v>3.501791296926454</v>
      </c>
      <c r="KB438" s="394">
        <v>3.501791296926454</v>
      </c>
      <c r="KC438" s="394">
        <v>3.501791296926454</v>
      </c>
    </row>
    <row r="439" spans="1:289" x14ac:dyDescent="0.25">
      <c r="A439" s="383">
        <v>430</v>
      </c>
      <c r="B439" s="384" t="s">
        <v>872</v>
      </c>
      <c r="C439" s="385" t="s">
        <v>142</v>
      </c>
      <c r="D439" s="385" t="s">
        <v>142</v>
      </c>
      <c r="E439" s="129">
        <v>2052</v>
      </c>
      <c r="F439" s="386">
        <v>884.99561000000006</v>
      </c>
      <c r="G439" s="386">
        <v>883.13048770580735</v>
      </c>
      <c r="H439" s="386">
        <v>881.26929614430196</v>
      </c>
      <c r="I439" s="386">
        <v>879.41202703149111</v>
      </c>
      <c r="J439" s="386">
        <v>877.55867210084045</v>
      </c>
      <c r="K439" s="386">
        <v>881.96506960644433</v>
      </c>
      <c r="L439" s="386">
        <v>886.39359251470751</v>
      </c>
      <c r="M439" s="386">
        <v>890.84435192169929</v>
      </c>
      <c r="N439" s="386">
        <v>895.31745948132459</v>
      </c>
      <c r="O439" s="386">
        <v>899.81302740812487</v>
      </c>
      <c r="P439" s="386">
        <v>904.30566753585174</v>
      </c>
      <c r="Q439" s="386">
        <v>908.82073878504775</v>
      </c>
      <c r="R439" s="386">
        <v>913.35835315115344</v>
      </c>
      <c r="S439" s="386">
        <v>917.9186231887868</v>
      </c>
      <c r="T439" s="386">
        <v>922.50166201453521</v>
      </c>
      <c r="U439" s="386">
        <v>926.63429268314087</v>
      </c>
      <c r="V439" s="386">
        <v>930.78543674521381</v>
      </c>
      <c r="W439" s="386">
        <v>934.95517713720915</v>
      </c>
      <c r="X439" s="386">
        <v>939.14359716712124</v>
      </c>
      <c r="Y439" s="386">
        <v>943.35078051614892</v>
      </c>
      <c r="Z439" s="386">
        <v>947.04532820191196</v>
      </c>
      <c r="AA439" s="386">
        <v>950.75434524826096</v>
      </c>
      <c r="AB439" s="386">
        <v>954.47788832313302</v>
      </c>
      <c r="AC439" s="386">
        <v>958.21601431640011</v>
      </c>
      <c r="AD439" s="386">
        <v>961.96878034073836</v>
      </c>
      <c r="AE439" s="386">
        <v>966.85190667188181</v>
      </c>
      <c r="AF439" s="386">
        <v>971.75982062945684</v>
      </c>
      <c r="AG439" s="386">
        <v>976.69264803990791</v>
      </c>
      <c r="AH439" s="386">
        <v>981.65051536839712</v>
      </c>
      <c r="AI439" s="386">
        <v>986.63354972204695</v>
      </c>
      <c r="AJ439" s="386">
        <v>991.17654430538994</v>
      </c>
      <c r="AK439" s="386">
        <v>995.74045729333216</v>
      </c>
      <c r="AL439" s="386">
        <v>1000.3253850055243</v>
      </c>
      <c r="AM439" s="386">
        <v>1004.9314242051246</v>
      </c>
      <c r="AN439" s="386">
        <v>1009.5586721008417</v>
      </c>
      <c r="AO439" s="387">
        <v>1009.5586721008417</v>
      </c>
      <c r="AP439" s="387">
        <v>1009.5586721008417</v>
      </c>
      <c r="AQ439" s="387">
        <v>1009.5586721008417</v>
      </c>
      <c r="AR439" s="387">
        <v>1009.5586721008417</v>
      </c>
      <c r="AS439" s="387">
        <v>1009.5586721008417</v>
      </c>
      <c r="AT439" s="387">
        <v>1009.5586721008417</v>
      </c>
      <c r="AU439" s="387">
        <v>1009.5586721008417</v>
      </c>
      <c r="AV439" s="387">
        <v>1009.5586721008417</v>
      </c>
      <c r="AW439" s="387">
        <v>1009.5586721008417</v>
      </c>
      <c r="AX439" s="387">
        <v>1009.5586721008417</v>
      </c>
      <c r="AY439" s="387">
        <v>1009.5586721008417</v>
      </c>
      <c r="AZ439" s="387">
        <v>1009.5586721008417</v>
      </c>
      <c r="BA439" s="387">
        <v>1009.5586721008417</v>
      </c>
      <c r="BB439" s="387">
        <v>1009.5586721008417</v>
      </c>
      <c r="BC439" s="387">
        <v>1009.5586721008417</v>
      </c>
      <c r="BD439" s="387">
        <v>1009.5586721008417</v>
      </c>
      <c r="BE439" s="387">
        <v>1009.5586721008417</v>
      </c>
      <c r="BF439" s="387">
        <v>1009.5586721008417</v>
      </c>
      <c r="BG439" s="387">
        <v>1009.5586721008417</v>
      </c>
      <c r="BH439" s="387">
        <v>1009.5586721008417</v>
      </c>
      <c r="BI439" s="387">
        <v>1009.5586721008417</v>
      </c>
      <c r="BJ439" s="387">
        <v>1009.5586721008417</v>
      </c>
      <c r="BK439" s="387">
        <v>1009.5586721008417</v>
      </c>
      <c r="BL439" s="387">
        <v>1009.5586721008417</v>
      </c>
      <c r="BM439" s="387">
        <v>1009.5586721008417</v>
      </c>
      <c r="BN439" s="387">
        <v>1009.5586721008417</v>
      </c>
      <c r="BO439" s="387">
        <v>1009.5586721008417</v>
      </c>
      <c r="BP439" s="387">
        <v>1009.5586721008417</v>
      </c>
      <c r="CA439" s="386">
        <v>3569.9999999999995</v>
      </c>
      <c r="CB439" s="386">
        <v>3562.4762490174744</v>
      </c>
      <c r="CC439" s="386">
        <v>3554.9683542895282</v>
      </c>
      <c r="CD439" s="386">
        <v>3547.4762823992114</v>
      </c>
      <c r="CE439" s="386">
        <v>3540</v>
      </c>
      <c r="CF439" s="386">
        <v>3557.3204325655324</v>
      </c>
      <c r="CG439" s="386">
        <v>3574.7256101548664</v>
      </c>
      <c r="CH439" s="386">
        <v>3592.2159474065529</v>
      </c>
      <c r="CI439" s="386">
        <v>3609.7918609878766</v>
      </c>
      <c r="CJ439" s="386">
        <v>3627.4537696047837</v>
      </c>
      <c r="CK439" s="386">
        <v>3645.0966364624028</v>
      </c>
      <c r="CL439" s="386">
        <v>3662.8253130286289</v>
      </c>
      <c r="CM439" s="386">
        <v>3680.640216656614</v>
      </c>
      <c r="CN439" s="386">
        <v>3698.5417667293932</v>
      </c>
      <c r="CO439" s="386">
        <v>3716.5303846697575</v>
      </c>
      <c r="CP439" s="386">
        <v>3728.8298330571574</v>
      </c>
      <c r="CQ439" s="386">
        <v>3741.1699851157177</v>
      </c>
      <c r="CR439" s="386">
        <v>3753.5509755497592</v>
      </c>
      <c r="CS439" s="386">
        <v>3765.9729395093923</v>
      </c>
      <c r="CT439" s="386">
        <v>3778.4360125919893</v>
      </c>
      <c r="CU439" s="386">
        <v>3788.7780499620003</v>
      </c>
      <c r="CV439" s="386">
        <v>3799.1483947419042</v>
      </c>
      <c r="CW439" s="386">
        <v>3809.5471244125133</v>
      </c>
      <c r="CX439" s="386">
        <v>3819.974316666714</v>
      </c>
      <c r="CY439" s="386">
        <v>3830.4300494100489</v>
      </c>
      <c r="CZ439" s="386">
        <v>3845.3412626571089</v>
      </c>
      <c r="DA439" s="386">
        <v>3860.3105227233591</v>
      </c>
      <c r="DB439" s="386">
        <v>3875.3380555752024</v>
      </c>
      <c r="DC439" s="386">
        <v>3890.4240880586904</v>
      </c>
      <c r="DD439" s="386">
        <v>3905.5688479029486</v>
      </c>
      <c r="DE439" s="386">
        <v>3923.6225064854798</v>
      </c>
      <c r="DF439" s="386">
        <v>3941.7596188748462</v>
      </c>
      <c r="DG439" s="386">
        <v>3959.9805708398294</v>
      </c>
      <c r="DH439" s="386">
        <v>3978.2857499324437</v>
      </c>
      <c r="DI439" s="386">
        <v>3996.6755454961776</v>
      </c>
      <c r="DJ439" s="387">
        <v>3996.6755454961776</v>
      </c>
      <c r="DK439" s="387">
        <v>3996.6755454961776</v>
      </c>
      <c r="DL439" s="387">
        <v>3996.6755454961776</v>
      </c>
      <c r="DM439" s="387">
        <v>3996.6755454961776</v>
      </c>
      <c r="DN439" s="387">
        <v>3996.6755454961776</v>
      </c>
      <c r="DO439" s="387">
        <v>3996.6755454961776</v>
      </c>
      <c r="DP439" s="387">
        <v>3996.6755454961776</v>
      </c>
      <c r="DQ439" s="387">
        <v>3996.6755454961776</v>
      </c>
      <c r="DR439" s="387">
        <v>3996.6755454961776</v>
      </c>
      <c r="DS439" s="387">
        <v>3996.6755454961776</v>
      </c>
      <c r="DT439" s="387">
        <v>3996.6755454961776</v>
      </c>
      <c r="DU439" s="387">
        <v>3996.6755454961776</v>
      </c>
      <c r="DV439" s="387">
        <v>3996.6755454961776</v>
      </c>
      <c r="DW439" s="387">
        <v>3996.6755454961776</v>
      </c>
      <c r="DX439" s="387">
        <v>3996.6755454961776</v>
      </c>
      <c r="DY439" s="387">
        <v>3996.6755454961776</v>
      </c>
      <c r="DZ439" s="387">
        <v>3996.6755454961776</v>
      </c>
      <c r="EA439" s="387">
        <v>3996.6755454961776</v>
      </c>
      <c r="EB439" s="387">
        <v>3996.6755454961776</v>
      </c>
      <c r="EC439" s="387">
        <v>3996.6755454961776</v>
      </c>
      <c r="ED439" s="387">
        <v>3996.6755454961776</v>
      </c>
      <c r="EE439" s="387">
        <v>3996.6755454961776</v>
      </c>
      <c r="EF439" s="387">
        <v>3996.6755454961776</v>
      </c>
      <c r="EG439" s="387">
        <v>3996.6755454961776</v>
      </c>
      <c r="EH439" s="387">
        <v>3996.6755454961776</v>
      </c>
      <c r="EI439" s="387">
        <v>3996.6755454961776</v>
      </c>
      <c r="EJ439" s="387">
        <v>3996.6755454961776</v>
      </c>
      <c r="EK439" s="387">
        <v>3996.6755454961776</v>
      </c>
      <c r="EY439" s="386">
        <v>538</v>
      </c>
      <c r="EZ439" s="386">
        <v>542</v>
      </c>
      <c r="FA439" s="386">
        <v>546</v>
      </c>
      <c r="FB439" s="386">
        <v>550</v>
      </c>
      <c r="FC439" s="386">
        <v>554</v>
      </c>
      <c r="FD439" s="386">
        <v>560</v>
      </c>
      <c r="FE439" s="386">
        <v>566</v>
      </c>
      <c r="FF439" s="386">
        <v>572</v>
      </c>
      <c r="FG439" s="386">
        <v>578</v>
      </c>
      <c r="FH439" s="386">
        <v>584</v>
      </c>
      <c r="FI439" s="386">
        <v>590.09999999999991</v>
      </c>
      <c r="FJ439" s="386">
        <v>594</v>
      </c>
      <c r="FK439" s="386">
        <v>598</v>
      </c>
      <c r="FL439" s="386">
        <v>602</v>
      </c>
      <c r="FM439" s="386">
        <v>606</v>
      </c>
      <c r="FN439" s="386">
        <v>610</v>
      </c>
      <c r="FO439" s="386">
        <v>614</v>
      </c>
      <c r="FP439" s="386">
        <v>618</v>
      </c>
      <c r="FQ439" s="386">
        <v>622</v>
      </c>
      <c r="FR439" s="386">
        <v>626</v>
      </c>
      <c r="FS439" s="386">
        <v>630</v>
      </c>
      <c r="FT439" s="386">
        <v>634</v>
      </c>
      <c r="FU439" s="386">
        <v>638</v>
      </c>
      <c r="FV439" s="386">
        <v>642</v>
      </c>
      <c r="FW439" s="386">
        <v>646</v>
      </c>
      <c r="FX439" s="386">
        <v>650</v>
      </c>
      <c r="FY439" s="386">
        <v>654</v>
      </c>
      <c r="FZ439" s="386">
        <v>658</v>
      </c>
      <c r="GA439" s="386">
        <v>662</v>
      </c>
      <c r="GB439" s="386">
        <v>666</v>
      </c>
      <c r="GC439" s="386">
        <v>670.3</v>
      </c>
      <c r="GD439" s="387">
        <v>670.3</v>
      </c>
      <c r="GE439" s="387">
        <v>670.3</v>
      </c>
      <c r="GF439" s="387">
        <v>670.3</v>
      </c>
      <c r="GG439" s="387">
        <v>670.3</v>
      </c>
      <c r="GH439" s="387">
        <v>670.3</v>
      </c>
      <c r="GI439" s="387">
        <v>670.3</v>
      </c>
      <c r="GJ439" s="387">
        <v>670.3</v>
      </c>
      <c r="GK439" s="387">
        <v>670.3</v>
      </c>
      <c r="GL439" s="387">
        <v>670.3</v>
      </c>
      <c r="GM439" s="387">
        <v>670.3</v>
      </c>
      <c r="GN439" s="387">
        <v>670.3</v>
      </c>
      <c r="GO439" s="387">
        <v>670.3</v>
      </c>
      <c r="GP439" s="387">
        <v>670.3</v>
      </c>
      <c r="GQ439" s="387">
        <v>670.3</v>
      </c>
      <c r="GR439" s="387">
        <v>670.3</v>
      </c>
      <c r="GS439" s="387">
        <v>670.3</v>
      </c>
      <c r="GT439" s="387">
        <v>670.3</v>
      </c>
      <c r="GU439" s="387">
        <v>670.3</v>
      </c>
      <c r="GV439" s="387">
        <v>670.3</v>
      </c>
      <c r="GW439" s="387">
        <v>670.3</v>
      </c>
      <c r="GX439" s="387">
        <v>670.3</v>
      </c>
      <c r="GY439" s="387">
        <v>670.3</v>
      </c>
      <c r="GZ439" s="387">
        <v>670.3</v>
      </c>
      <c r="HA439" s="387">
        <v>670.3</v>
      </c>
      <c r="HB439" s="387">
        <v>670.3</v>
      </c>
      <c r="HC439" s="387">
        <v>670.3</v>
      </c>
      <c r="HD439" s="387">
        <v>670.3</v>
      </c>
      <c r="HE439" s="387">
        <v>670.3</v>
      </c>
      <c r="HS439" s="394">
        <v>4.0339183151428282</v>
      </c>
      <c r="HT439" s="394">
        <v>4.0339183151428282</v>
      </c>
      <c r="HU439" s="394">
        <v>4.0339183151428273</v>
      </c>
      <c r="HV439" s="394">
        <v>4.0339183151428273</v>
      </c>
      <c r="HW439" s="394">
        <v>4.0339183151428282</v>
      </c>
      <c r="HX439" s="394">
        <v>4.0334028581799739</v>
      </c>
      <c r="HY439" s="394">
        <v>4.0328874670825794</v>
      </c>
      <c r="HZ439" s="394">
        <v>4.0323721418422265</v>
      </c>
      <c r="IA439" s="394">
        <v>4.0318568824505014</v>
      </c>
      <c r="IB439" s="394">
        <v>4.0313416888989906</v>
      </c>
      <c r="IC439" s="394">
        <v>4.0308236112187039</v>
      </c>
      <c r="ID439" s="394">
        <v>4.0303056001178605</v>
      </c>
      <c r="IE439" s="394">
        <v>4.029787655587902</v>
      </c>
      <c r="IF439" s="394">
        <v>4.0292697776202759</v>
      </c>
      <c r="IG439" s="394">
        <v>4.0287519662064293</v>
      </c>
      <c r="IH439" s="394">
        <v>4.0240576703243347</v>
      </c>
      <c r="II439" s="394">
        <v>4.019368844228917</v>
      </c>
      <c r="IJ439" s="394">
        <v>4.0146854815467883</v>
      </c>
      <c r="IK439" s="394">
        <v>4.0100075759119882</v>
      </c>
      <c r="IL439" s="394">
        <v>4.0053351209659676</v>
      </c>
      <c r="IM439" s="394">
        <v>4.0006301041107353</v>
      </c>
      <c r="IN439" s="394">
        <v>3.9959306141797022</v>
      </c>
      <c r="IO439" s="394">
        <v>3.9912366446804612</v>
      </c>
      <c r="IP439" s="394">
        <v>3.9865481891282291</v>
      </c>
      <c r="IQ439" s="394">
        <v>3.9818652410458419</v>
      </c>
      <c r="IR439" s="394">
        <v>3.9771771003623755</v>
      </c>
      <c r="IS439" s="394">
        <v>3.9724944793692387</v>
      </c>
      <c r="IT439" s="394">
        <v>3.9678173715676981</v>
      </c>
      <c r="IU439" s="394">
        <v>3.9631457704666704</v>
      </c>
      <c r="IV439" s="394">
        <v>3.9584796695827138</v>
      </c>
      <c r="IW439" s="394">
        <v>3.9585506023400998</v>
      </c>
      <c r="IX439" s="394">
        <v>3.9586215363685429</v>
      </c>
      <c r="IY439" s="394">
        <v>3.9586924716680669</v>
      </c>
      <c r="IZ439" s="394">
        <v>3.9587634082386938</v>
      </c>
      <c r="JA439" s="394">
        <v>3.9588343460804447</v>
      </c>
      <c r="JB439" s="394">
        <v>3.9588343460804447</v>
      </c>
      <c r="JC439" s="394">
        <v>3.9588343460804447</v>
      </c>
      <c r="JD439" s="394">
        <v>3.9588343460804447</v>
      </c>
      <c r="JE439" s="394">
        <v>3.9588343460804447</v>
      </c>
      <c r="JF439" s="394">
        <v>3.9588343460804447</v>
      </c>
      <c r="JG439" s="394">
        <v>3.9588343460804447</v>
      </c>
      <c r="JH439" s="394">
        <v>3.9588343460804447</v>
      </c>
      <c r="JI439" s="394">
        <v>3.9588343460804447</v>
      </c>
      <c r="JJ439" s="394">
        <v>3.9588343460804447</v>
      </c>
      <c r="JK439" s="394">
        <v>3.9588343460804447</v>
      </c>
      <c r="JL439" s="394">
        <v>3.9588343460804447</v>
      </c>
      <c r="JM439" s="394">
        <v>3.9588343460804447</v>
      </c>
      <c r="JN439" s="394">
        <v>3.9588343460804447</v>
      </c>
      <c r="JO439" s="394">
        <v>3.9588343460804447</v>
      </c>
      <c r="JP439" s="394">
        <v>3.9588343460804447</v>
      </c>
      <c r="JQ439" s="394">
        <v>3.9588343460804447</v>
      </c>
      <c r="JR439" s="394">
        <v>3.9588343460804447</v>
      </c>
      <c r="JS439" s="394">
        <v>3.9588343460804447</v>
      </c>
      <c r="JT439" s="394">
        <v>3.9588343460804447</v>
      </c>
      <c r="JU439" s="394">
        <v>3.9588343460804447</v>
      </c>
      <c r="JV439" s="394">
        <v>3.9588343460804447</v>
      </c>
      <c r="JW439" s="394">
        <v>3.9588343460804447</v>
      </c>
      <c r="JX439" s="394">
        <v>3.9588343460804447</v>
      </c>
      <c r="JY439" s="394">
        <v>3.9588343460804447</v>
      </c>
      <c r="JZ439" s="394">
        <v>3.9588343460804447</v>
      </c>
      <c r="KA439" s="394">
        <v>3.9588343460804447</v>
      </c>
      <c r="KB439" s="394">
        <v>3.9588343460804447</v>
      </c>
      <c r="KC439" s="394">
        <v>3.9588343460804447</v>
      </c>
    </row>
    <row r="440" spans="1:289" x14ac:dyDescent="0.25">
      <c r="A440" s="383">
        <v>431</v>
      </c>
      <c r="B440" s="384" t="s">
        <v>872</v>
      </c>
      <c r="C440" s="385" t="s">
        <v>142</v>
      </c>
      <c r="D440" s="385" t="s">
        <v>142</v>
      </c>
      <c r="E440" s="129">
        <v>2052</v>
      </c>
      <c r="F440" s="386">
        <v>952.98012000000006</v>
      </c>
      <c r="G440" s="386">
        <v>955.60180425827286</v>
      </c>
      <c r="H440" s="386">
        <v>958.2307008688349</v>
      </c>
      <c r="I440" s="386">
        <v>960.86682967313948</v>
      </c>
      <c r="J440" s="386">
        <v>963.51021056722459</v>
      </c>
      <c r="K440" s="386">
        <v>965.26734266823382</v>
      </c>
      <c r="L440" s="386">
        <v>967.02767921190127</v>
      </c>
      <c r="M440" s="386">
        <v>968.79122604209761</v>
      </c>
      <c r="N440" s="386">
        <v>970.55798901335095</v>
      </c>
      <c r="O440" s="386">
        <v>972.32797399086564</v>
      </c>
      <c r="P440" s="386">
        <v>974.1193285370307</v>
      </c>
      <c r="Q440" s="386">
        <v>975.91398335964152</v>
      </c>
      <c r="R440" s="386">
        <v>977.71194453891519</v>
      </c>
      <c r="S440" s="386">
        <v>979.51321816627069</v>
      </c>
      <c r="T440" s="386">
        <v>981.31781034434903</v>
      </c>
      <c r="U440" s="386">
        <v>982.97405885221031</v>
      </c>
      <c r="V440" s="386">
        <v>984.63310274306662</v>
      </c>
      <c r="W440" s="386">
        <v>986.29494673490933</v>
      </c>
      <c r="X440" s="386">
        <v>987.95959555369268</v>
      </c>
      <c r="Y440" s="386">
        <v>989.62705393334795</v>
      </c>
      <c r="Z440" s="386">
        <v>991.11203068770828</v>
      </c>
      <c r="AA440" s="386">
        <v>992.59923571175079</v>
      </c>
      <c r="AB440" s="386">
        <v>994.08867234908735</v>
      </c>
      <c r="AC440" s="386">
        <v>995.58034394834692</v>
      </c>
      <c r="AD440" s="386">
        <v>997.07425386318369</v>
      </c>
      <c r="AE440" s="386">
        <v>999.07238496994205</v>
      </c>
      <c r="AF440" s="386">
        <v>1001.0745203200196</v>
      </c>
      <c r="AG440" s="386">
        <v>1003.080667937897</v>
      </c>
      <c r="AH440" s="386">
        <v>1005.0908358641362</v>
      </c>
      <c r="AI440" s="386">
        <v>1007.1050321554119</v>
      </c>
      <c r="AJ440" s="386">
        <v>1008.9790802888971</v>
      </c>
      <c r="AK440" s="386">
        <v>1010.8566157015582</v>
      </c>
      <c r="AL440" s="386">
        <v>1012.7376448826182</v>
      </c>
      <c r="AM440" s="386">
        <v>1014.6221743333751</v>
      </c>
      <c r="AN440" s="386">
        <v>1016.5102105672252</v>
      </c>
      <c r="AO440" s="387">
        <v>1016.5102105672252</v>
      </c>
      <c r="AP440" s="387">
        <v>1016.5102105672252</v>
      </c>
      <c r="AQ440" s="387">
        <v>1016.5102105672252</v>
      </c>
      <c r="AR440" s="387">
        <v>1016.5102105672252</v>
      </c>
      <c r="AS440" s="387">
        <v>1016.5102105672252</v>
      </c>
      <c r="AT440" s="387">
        <v>1016.5102105672252</v>
      </c>
      <c r="AU440" s="387">
        <v>1016.5102105672252</v>
      </c>
      <c r="AV440" s="387">
        <v>1016.5102105672252</v>
      </c>
      <c r="AW440" s="387">
        <v>1016.5102105672252</v>
      </c>
      <c r="AX440" s="387">
        <v>1016.5102105672252</v>
      </c>
      <c r="AY440" s="387">
        <v>1016.5102105672252</v>
      </c>
      <c r="AZ440" s="387">
        <v>1016.5102105672252</v>
      </c>
      <c r="BA440" s="387">
        <v>1016.5102105672252</v>
      </c>
      <c r="BB440" s="387">
        <v>1016.5102105672252</v>
      </c>
      <c r="BC440" s="387">
        <v>1016.5102105672252</v>
      </c>
      <c r="BD440" s="387">
        <v>1016.5102105672252</v>
      </c>
      <c r="BE440" s="387">
        <v>1016.5102105672252</v>
      </c>
      <c r="BF440" s="387">
        <v>1016.5102105672252</v>
      </c>
      <c r="BG440" s="387">
        <v>1016.5102105672252</v>
      </c>
      <c r="BH440" s="387">
        <v>1016.5102105672252</v>
      </c>
      <c r="BI440" s="387">
        <v>1016.5102105672252</v>
      </c>
      <c r="BJ440" s="387">
        <v>1016.5102105672252</v>
      </c>
      <c r="BK440" s="387">
        <v>1016.5102105672252</v>
      </c>
      <c r="BL440" s="387">
        <v>1016.5102105672252</v>
      </c>
      <c r="BM440" s="387">
        <v>1016.5102105672252</v>
      </c>
      <c r="BN440" s="387">
        <v>1016.5102105672252</v>
      </c>
      <c r="BO440" s="387">
        <v>1016.5102105672252</v>
      </c>
      <c r="BP440" s="387">
        <v>1016.5102105672252</v>
      </c>
      <c r="CA440" s="386">
        <v>3570</v>
      </c>
      <c r="CB440" s="386">
        <v>3579.9582557151321</v>
      </c>
      <c r="CC440" s="386">
        <v>3589.9442892613251</v>
      </c>
      <c r="CD440" s="386">
        <v>3599.9581781228217</v>
      </c>
      <c r="CE440" s="386">
        <v>3610</v>
      </c>
      <c r="CF440" s="386">
        <v>3621.5272054241009</v>
      </c>
      <c r="CG440" s="386">
        <v>3633.0912187332128</v>
      </c>
      <c r="CH440" s="386">
        <v>3644.69215745976</v>
      </c>
      <c r="CI440" s="386">
        <v>3656.3301395114631</v>
      </c>
      <c r="CJ440" s="386">
        <v>3668.005283172537</v>
      </c>
      <c r="CK440" s="386">
        <v>3679.7522306949954</v>
      </c>
      <c r="CL440" s="386">
        <v>3691.5367983312331</v>
      </c>
      <c r="CM440" s="386">
        <v>3703.3591065613114</v>
      </c>
      <c r="CN440" s="386">
        <v>3715.2192762511345</v>
      </c>
      <c r="CO440" s="386">
        <v>3727.1174286536871</v>
      </c>
      <c r="CP440" s="386">
        <v>3733.4921281986913</v>
      </c>
      <c r="CQ440" s="386">
        <v>3739.8777307525402</v>
      </c>
      <c r="CR440" s="386">
        <v>3746.2742549632658</v>
      </c>
      <c r="CS440" s="386">
        <v>3752.6817195107947</v>
      </c>
      <c r="CT440" s="386">
        <v>3759.1001431070044</v>
      </c>
      <c r="CU440" s="386">
        <v>3764.8156689500061</v>
      </c>
      <c r="CV440" s="386">
        <v>3770.5398849673629</v>
      </c>
      <c r="CW440" s="386">
        <v>3776.2728043720554</v>
      </c>
      <c r="CX440" s="386">
        <v>3782.0144403971531</v>
      </c>
      <c r="CY440" s="386">
        <v>3787.764806295846</v>
      </c>
      <c r="CZ440" s="386">
        <v>3795.4553122826755</v>
      </c>
      <c r="DA440" s="386">
        <v>3803.1614327242978</v>
      </c>
      <c r="DB440" s="386">
        <v>3810.883199323594</v>
      </c>
      <c r="DC440" s="386">
        <v>3818.6206438478134</v>
      </c>
      <c r="DD440" s="386">
        <v>3826.3737981287022</v>
      </c>
      <c r="DE440" s="386">
        <v>3833.5867580497734</v>
      </c>
      <c r="DF440" s="386">
        <v>3840.8133148627239</v>
      </c>
      <c r="DG440" s="386">
        <v>3848.0534941985666</v>
      </c>
      <c r="DH440" s="386">
        <v>3855.3073217366305</v>
      </c>
      <c r="DI440" s="386">
        <v>3862.5748232046517</v>
      </c>
      <c r="DJ440" s="387">
        <v>3862.5748232046517</v>
      </c>
      <c r="DK440" s="387">
        <v>3862.5748232046517</v>
      </c>
      <c r="DL440" s="387">
        <v>3862.5748232046517</v>
      </c>
      <c r="DM440" s="387">
        <v>3862.5748232046517</v>
      </c>
      <c r="DN440" s="387">
        <v>3862.5748232046517</v>
      </c>
      <c r="DO440" s="387">
        <v>3862.5748232046517</v>
      </c>
      <c r="DP440" s="387">
        <v>3862.5748232046517</v>
      </c>
      <c r="DQ440" s="387">
        <v>3862.5748232046517</v>
      </c>
      <c r="DR440" s="387">
        <v>3862.5748232046517</v>
      </c>
      <c r="DS440" s="387">
        <v>3862.5748232046517</v>
      </c>
      <c r="DT440" s="387">
        <v>3862.5748232046517</v>
      </c>
      <c r="DU440" s="387">
        <v>3862.5748232046517</v>
      </c>
      <c r="DV440" s="387">
        <v>3862.5748232046517</v>
      </c>
      <c r="DW440" s="387">
        <v>3862.5748232046517</v>
      </c>
      <c r="DX440" s="387">
        <v>3862.5748232046517</v>
      </c>
      <c r="DY440" s="387">
        <v>3862.5748232046517</v>
      </c>
      <c r="DZ440" s="387">
        <v>3862.5748232046517</v>
      </c>
      <c r="EA440" s="387">
        <v>3862.5748232046517</v>
      </c>
      <c r="EB440" s="387">
        <v>3862.5748232046517</v>
      </c>
      <c r="EC440" s="387">
        <v>3862.5748232046517</v>
      </c>
      <c r="ED440" s="387">
        <v>3862.5748232046517</v>
      </c>
      <c r="EE440" s="387">
        <v>3862.5748232046517</v>
      </c>
      <c r="EF440" s="387">
        <v>3862.5748232046517</v>
      </c>
      <c r="EG440" s="387">
        <v>3862.5748232046517</v>
      </c>
      <c r="EH440" s="387">
        <v>3862.5748232046517</v>
      </c>
      <c r="EI440" s="387">
        <v>3862.5748232046517</v>
      </c>
      <c r="EJ440" s="387">
        <v>3862.5748232046517</v>
      </c>
      <c r="EK440" s="387">
        <v>3862.5748232046517</v>
      </c>
      <c r="EY440" s="386">
        <v>225</v>
      </c>
      <c r="EZ440" s="386">
        <v>227</v>
      </c>
      <c r="FA440" s="386">
        <v>229</v>
      </c>
      <c r="FB440" s="386">
        <v>231</v>
      </c>
      <c r="FC440" s="386">
        <v>233.9</v>
      </c>
      <c r="FD440" s="386">
        <v>236</v>
      </c>
      <c r="FE440" s="386">
        <v>238</v>
      </c>
      <c r="FF440" s="386">
        <v>240</v>
      </c>
      <c r="FG440" s="386">
        <v>242</v>
      </c>
      <c r="FH440" s="386">
        <v>244</v>
      </c>
      <c r="FI440" s="386">
        <v>246.29999999999998</v>
      </c>
      <c r="FJ440" s="386">
        <v>248</v>
      </c>
      <c r="FK440" s="386">
        <v>250</v>
      </c>
      <c r="FL440" s="386">
        <v>252</v>
      </c>
      <c r="FM440" s="386">
        <v>254</v>
      </c>
      <c r="FN440" s="386">
        <v>256</v>
      </c>
      <c r="FO440" s="386">
        <v>258</v>
      </c>
      <c r="FP440" s="386">
        <v>260</v>
      </c>
      <c r="FQ440" s="386">
        <v>262</v>
      </c>
      <c r="FR440" s="386">
        <v>264</v>
      </c>
      <c r="FS440" s="386">
        <v>266</v>
      </c>
      <c r="FT440" s="386">
        <v>268</v>
      </c>
      <c r="FU440" s="386">
        <v>270</v>
      </c>
      <c r="FV440" s="386">
        <v>272</v>
      </c>
      <c r="FW440" s="386">
        <v>274</v>
      </c>
      <c r="FX440" s="386">
        <v>276</v>
      </c>
      <c r="FY440" s="386">
        <v>278</v>
      </c>
      <c r="FZ440" s="386">
        <v>280</v>
      </c>
      <c r="GA440" s="386">
        <v>282</v>
      </c>
      <c r="GB440" s="386">
        <v>284</v>
      </c>
      <c r="GC440" s="386">
        <v>285.40000000000003</v>
      </c>
      <c r="GD440" s="387">
        <v>285.40000000000003</v>
      </c>
      <c r="GE440" s="387">
        <v>285.40000000000003</v>
      </c>
      <c r="GF440" s="387">
        <v>285.40000000000003</v>
      </c>
      <c r="GG440" s="387">
        <v>285.40000000000003</v>
      </c>
      <c r="GH440" s="387">
        <v>285.40000000000003</v>
      </c>
      <c r="GI440" s="387">
        <v>285.40000000000003</v>
      </c>
      <c r="GJ440" s="387">
        <v>285.40000000000003</v>
      </c>
      <c r="GK440" s="387">
        <v>285.40000000000003</v>
      </c>
      <c r="GL440" s="387">
        <v>285.40000000000003</v>
      </c>
      <c r="GM440" s="387">
        <v>285.40000000000003</v>
      </c>
      <c r="GN440" s="387">
        <v>285.40000000000003</v>
      </c>
      <c r="GO440" s="387">
        <v>285.40000000000003</v>
      </c>
      <c r="GP440" s="387">
        <v>285.40000000000003</v>
      </c>
      <c r="GQ440" s="387">
        <v>285.40000000000003</v>
      </c>
      <c r="GR440" s="387">
        <v>285.40000000000003</v>
      </c>
      <c r="GS440" s="387">
        <v>285.40000000000003</v>
      </c>
      <c r="GT440" s="387">
        <v>285.40000000000003</v>
      </c>
      <c r="GU440" s="387">
        <v>285.40000000000003</v>
      </c>
      <c r="GV440" s="387">
        <v>285.40000000000003</v>
      </c>
      <c r="GW440" s="387">
        <v>285.40000000000003</v>
      </c>
      <c r="GX440" s="387">
        <v>285.40000000000003</v>
      </c>
      <c r="GY440" s="387">
        <v>285.40000000000003</v>
      </c>
      <c r="GZ440" s="387">
        <v>285.40000000000003</v>
      </c>
      <c r="HA440" s="387">
        <v>285.40000000000003</v>
      </c>
      <c r="HB440" s="387">
        <v>285.40000000000003</v>
      </c>
      <c r="HC440" s="387">
        <v>285.40000000000003</v>
      </c>
      <c r="HD440" s="387">
        <v>285.40000000000003</v>
      </c>
      <c r="HE440" s="387">
        <v>285.40000000000003</v>
      </c>
      <c r="HS440" s="394">
        <v>3.7461432039106963</v>
      </c>
      <c r="HT440" s="394">
        <v>3.7462866224848272</v>
      </c>
      <c r="HU440" s="394">
        <v>3.7464300465496421</v>
      </c>
      <c r="HV440" s="394">
        <v>3.7465734761053504</v>
      </c>
      <c r="HW440" s="394">
        <v>3.746716911152161</v>
      </c>
      <c r="HX440" s="394">
        <v>3.7518385273589785</v>
      </c>
      <c r="HY440" s="394">
        <v>3.7569671446158335</v>
      </c>
      <c r="HZ440" s="394">
        <v>3.7621027724928884</v>
      </c>
      <c r="IA440" s="394">
        <v>3.7672454205733881</v>
      </c>
      <c r="IB440" s="394">
        <v>3.772395098453678</v>
      </c>
      <c r="IC440" s="394">
        <v>3.7775169046500561</v>
      </c>
      <c r="ID440" s="394">
        <v>3.7826456647571538</v>
      </c>
      <c r="IE440" s="394">
        <v>3.787781388216342</v>
      </c>
      <c r="IF440" s="394">
        <v>3.7929240844818106</v>
      </c>
      <c r="IG440" s="394">
        <v>3.7980737630205899</v>
      </c>
      <c r="IH440" s="394">
        <v>3.7981593660347248</v>
      </c>
      <c r="II440" s="394">
        <v>3.7982449709782267</v>
      </c>
      <c r="IJ440" s="394">
        <v>3.798330577851138</v>
      </c>
      <c r="IK440" s="394">
        <v>3.7984161866535033</v>
      </c>
      <c r="IL440" s="394">
        <v>3.7985017973853639</v>
      </c>
      <c r="IM440" s="394">
        <v>3.7985773074893392</v>
      </c>
      <c r="IN440" s="394">
        <v>3.7986528190943738</v>
      </c>
      <c r="IO440" s="394">
        <v>3.7987283322004974</v>
      </c>
      <c r="IP440" s="394">
        <v>3.7988038468077399</v>
      </c>
      <c r="IQ440" s="394">
        <v>3.798879362916129</v>
      </c>
      <c r="IR440" s="394">
        <v>3.7989793025826302</v>
      </c>
      <c r="IS440" s="394">
        <v>3.7990792448783113</v>
      </c>
      <c r="IT440" s="394">
        <v>3.7991791898032417</v>
      </c>
      <c r="IU440" s="394">
        <v>3.7992791373574892</v>
      </c>
      <c r="IV440" s="394">
        <v>3.7993790875411229</v>
      </c>
      <c r="IW440" s="394">
        <v>3.7994710028597591</v>
      </c>
      <c r="IX440" s="394">
        <v>3.7995629204020287</v>
      </c>
      <c r="IY440" s="394">
        <v>3.7996548401679857</v>
      </c>
      <c r="IZ440" s="394">
        <v>3.799746762157683</v>
      </c>
      <c r="JA440" s="394">
        <v>3.7998386863711753</v>
      </c>
      <c r="JB440" s="394">
        <v>3.7998386863711753</v>
      </c>
      <c r="JC440" s="394">
        <v>3.7998386863711753</v>
      </c>
      <c r="JD440" s="394">
        <v>3.7998386863711753</v>
      </c>
      <c r="JE440" s="394">
        <v>3.7998386863711753</v>
      </c>
      <c r="JF440" s="394">
        <v>3.7998386863711753</v>
      </c>
      <c r="JG440" s="394">
        <v>3.7998386863711753</v>
      </c>
      <c r="JH440" s="394">
        <v>3.7998386863711753</v>
      </c>
      <c r="JI440" s="394">
        <v>3.7998386863711753</v>
      </c>
      <c r="JJ440" s="394">
        <v>3.7998386863711753</v>
      </c>
      <c r="JK440" s="394">
        <v>3.7998386863711753</v>
      </c>
      <c r="JL440" s="394">
        <v>3.7998386863711753</v>
      </c>
      <c r="JM440" s="394">
        <v>3.7998386863711753</v>
      </c>
      <c r="JN440" s="394">
        <v>3.7998386863711753</v>
      </c>
      <c r="JO440" s="394">
        <v>3.7998386863711753</v>
      </c>
      <c r="JP440" s="394">
        <v>3.7998386863711753</v>
      </c>
      <c r="JQ440" s="394">
        <v>3.7998386863711753</v>
      </c>
      <c r="JR440" s="394">
        <v>3.7998386863711753</v>
      </c>
      <c r="JS440" s="394">
        <v>3.7998386863711753</v>
      </c>
      <c r="JT440" s="394">
        <v>3.7998386863711753</v>
      </c>
      <c r="JU440" s="394">
        <v>3.7998386863711753</v>
      </c>
      <c r="JV440" s="394">
        <v>3.7998386863711753</v>
      </c>
      <c r="JW440" s="394">
        <v>3.7998386863711753</v>
      </c>
      <c r="JX440" s="394">
        <v>3.7998386863711753</v>
      </c>
      <c r="JY440" s="394">
        <v>3.7998386863711753</v>
      </c>
      <c r="JZ440" s="394">
        <v>3.7998386863711753</v>
      </c>
      <c r="KA440" s="394">
        <v>3.7998386863711753</v>
      </c>
      <c r="KB440" s="394">
        <v>3.7998386863711753</v>
      </c>
      <c r="KC440" s="394">
        <v>3.7998386863711753</v>
      </c>
    </row>
    <row r="441" spans="1:289" x14ac:dyDescent="0.25">
      <c r="A441" s="383">
        <v>432</v>
      </c>
      <c r="B441" s="384" t="s">
        <v>872</v>
      </c>
      <c r="C441" s="385" t="s">
        <v>142</v>
      </c>
      <c r="D441" s="385" t="s">
        <v>142</v>
      </c>
      <c r="E441" s="129">
        <v>2052</v>
      </c>
      <c r="F441" s="386">
        <v>675.30047999999999</v>
      </c>
      <c r="G441" s="386">
        <v>676.49081083377462</v>
      </c>
      <c r="H441" s="386">
        <v>677.68323982612571</v>
      </c>
      <c r="I441" s="386">
        <v>678.87777067541117</v>
      </c>
      <c r="J441" s="386">
        <v>680.07440708650802</v>
      </c>
      <c r="K441" s="386">
        <v>682.74073588639146</v>
      </c>
      <c r="L441" s="386">
        <v>685.41751840897791</v>
      </c>
      <c r="M441" s="386">
        <v>688.10479563957961</v>
      </c>
      <c r="N441" s="386">
        <v>690.80260872419751</v>
      </c>
      <c r="O441" s="386">
        <v>693.51099897015149</v>
      </c>
      <c r="P441" s="386">
        <v>696.22936448943437</v>
      </c>
      <c r="Q441" s="386">
        <v>698.95838522703013</v>
      </c>
      <c r="R441" s="386">
        <v>701.69810294835872</v>
      </c>
      <c r="S441" s="386">
        <v>704.44855958254846</v>
      </c>
      <c r="T441" s="386">
        <v>707.20979722307845</v>
      </c>
      <c r="U441" s="386">
        <v>709.70017109163143</v>
      </c>
      <c r="V441" s="386">
        <v>712.19931458134852</v>
      </c>
      <c r="W441" s="386">
        <v>714.70725857363925</v>
      </c>
      <c r="X441" s="386">
        <v>717.22403405865919</v>
      </c>
      <c r="Y441" s="386">
        <v>719.74967213569312</v>
      </c>
      <c r="Z441" s="386">
        <v>721.97008986967126</v>
      </c>
      <c r="AA441" s="386">
        <v>724.19735756149487</v>
      </c>
      <c r="AB441" s="386">
        <v>726.43149634318854</v>
      </c>
      <c r="AC441" s="386">
        <v>728.6725274119691</v>
      </c>
      <c r="AD441" s="386">
        <v>730.92047203044683</v>
      </c>
      <c r="AE441" s="386">
        <v>733.82410859012214</v>
      </c>
      <c r="AF441" s="386">
        <v>736.73928006446101</v>
      </c>
      <c r="AG441" s="386">
        <v>739.66603227677967</v>
      </c>
      <c r="AH441" s="386">
        <v>742.60441123243083</v>
      </c>
      <c r="AI441" s="386">
        <v>745.55446311952721</v>
      </c>
      <c r="AJ441" s="386">
        <v>748.23904890785298</v>
      </c>
      <c r="AK441" s="386">
        <v>750.93330132847916</v>
      </c>
      <c r="AL441" s="386">
        <v>753.63725518892807</v>
      </c>
      <c r="AM441" s="386">
        <v>756.35094542205684</v>
      </c>
      <c r="AN441" s="386">
        <v>759.0744070865087</v>
      </c>
      <c r="AO441" s="387">
        <v>759.0744070865087</v>
      </c>
      <c r="AP441" s="387">
        <v>759.0744070865087</v>
      </c>
      <c r="AQ441" s="387">
        <v>759.0744070865087</v>
      </c>
      <c r="AR441" s="387">
        <v>759.0744070865087</v>
      </c>
      <c r="AS441" s="387">
        <v>759.0744070865087</v>
      </c>
      <c r="AT441" s="387">
        <v>759.0744070865087</v>
      </c>
      <c r="AU441" s="387">
        <v>759.0744070865087</v>
      </c>
      <c r="AV441" s="387">
        <v>759.0744070865087</v>
      </c>
      <c r="AW441" s="387">
        <v>759.0744070865087</v>
      </c>
      <c r="AX441" s="387">
        <v>759.0744070865087</v>
      </c>
      <c r="AY441" s="387">
        <v>759.0744070865087</v>
      </c>
      <c r="AZ441" s="387">
        <v>759.0744070865087</v>
      </c>
      <c r="BA441" s="387">
        <v>759.0744070865087</v>
      </c>
      <c r="BB441" s="387">
        <v>759.0744070865087</v>
      </c>
      <c r="BC441" s="387">
        <v>759.0744070865087</v>
      </c>
      <c r="BD441" s="387">
        <v>759.0744070865087</v>
      </c>
      <c r="BE441" s="387">
        <v>759.0744070865087</v>
      </c>
      <c r="BF441" s="387">
        <v>759.0744070865087</v>
      </c>
      <c r="BG441" s="387">
        <v>759.0744070865087</v>
      </c>
      <c r="BH441" s="387">
        <v>759.0744070865087</v>
      </c>
      <c r="BI441" s="387">
        <v>759.0744070865087</v>
      </c>
      <c r="BJ441" s="387">
        <v>759.0744070865087</v>
      </c>
      <c r="BK441" s="387">
        <v>759.0744070865087</v>
      </c>
      <c r="BL441" s="387">
        <v>759.0744070865087</v>
      </c>
      <c r="BM441" s="387">
        <v>759.0744070865087</v>
      </c>
      <c r="BN441" s="387">
        <v>759.0744070865087</v>
      </c>
      <c r="BO441" s="387">
        <v>759.0744070865087</v>
      </c>
      <c r="BP441" s="387">
        <v>759.0744070865087</v>
      </c>
      <c r="CA441" s="386">
        <v>2940</v>
      </c>
      <c r="CB441" s="386">
        <v>2944.9872952779228</v>
      </c>
      <c r="CC441" s="386">
        <v>2949.9830507987672</v>
      </c>
      <c r="CD441" s="386">
        <v>2954.9872809141416</v>
      </c>
      <c r="CE441" s="386">
        <v>2960</v>
      </c>
      <c r="CF441" s="386">
        <v>2973.4170690206574</v>
      </c>
      <c r="CG441" s="386">
        <v>2986.8949548457422</v>
      </c>
      <c r="CH441" s="386">
        <v>3000.4339331452757</v>
      </c>
      <c r="CI441" s="386">
        <v>3014.0342808388341</v>
      </c>
      <c r="CJ441" s="386">
        <v>3027.6962761012132</v>
      </c>
      <c r="CK441" s="386">
        <v>3041.4203565377284</v>
      </c>
      <c r="CL441" s="386">
        <v>3055.2066461150066</v>
      </c>
      <c r="CM441" s="386">
        <v>3069.0554268174924</v>
      </c>
      <c r="CN441" s="386">
        <v>3082.9669819078217</v>
      </c>
      <c r="CO441" s="386">
        <v>3096.9415959326152</v>
      </c>
      <c r="CP441" s="386">
        <v>3106.180649179365</v>
      </c>
      <c r="CQ441" s="386">
        <v>3115.4472651366964</v>
      </c>
      <c r="CR441" s="386">
        <v>3124.7415260319754</v>
      </c>
      <c r="CS441" s="386">
        <v>3134.0635143378754</v>
      </c>
      <c r="CT441" s="386">
        <v>3143.4133127731106</v>
      </c>
      <c r="CU441" s="386">
        <v>3151.4699179350177</v>
      </c>
      <c r="CV441" s="386">
        <v>3159.5471722703792</v>
      </c>
      <c r="CW441" s="386">
        <v>3167.6451287032687</v>
      </c>
      <c r="CX441" s="386">
        <v>3175.7638402934049</v>
      </c>
      <c r="CY441" s="386">
        <v>3183.9033602364998</v>
      </c>
      <c r="CZ441" s="386">
        <v>3194.7922737450458</v>
      </c>
      <c r="DA441" s="386">
        <v>3205.7184272147279</v>
      </c>
      <c r="DB441" s="386">
        <v>3216.6819480057925</v>
      </c>
      <c r="DC441" s="386">
        <v>3227.6829639140565</v>
      </c>
      <c r="DD441" s="386">
        <v>3238.7216031723965</v>
      </c>
      <c r="DE441" s="386">
        <v>3249.9870627414639</v>
      </c>
      <c r="DF441" s="386">
        <v>3261.291707703675</v>
      </c>
      <c r="DG441" s="386">
        <v>3272.6356743601741</v>
      </c>
      <c r="DH441" s="386">
        <v>3284.0190994862114</v>
      </c>
      <c r="DI441" s="386">
        <v>3295.4421203327906</v>
      </c>
      <c r="DJ441" s="387">
        <v>3295.4421203327906</v>
      </c>
      <c r="DK441" s="387">
        <v>3295.4421203327906</v>
      </c>
      <c r="DL441" s="387">
        <v>3295.4421203327906</v>
      </c>
      <c r="DM441" s="387">
        <v>3295.4421203327906</v>
      </c>
      <c r="DN441" s="387">
        <v>3295.4421203327906</v>
      </c>
      <c r="DO441" s="387">
        <v>3295.4421203327906</v>
      </c>
      <c r="DP441" s="387">
        <v>3295.4421203327906</v>
      </c>
      <c r="DQ441" s="387">
        <v>3295.4421203327906</v>
      </c>
      <c r="DR441" s="387">
        <v>3295.4421203327906</v>
      </c>
      <c r="DS441" s="387">
        <v>3295.4421203327906</v>
      </c>
      <c r="DT441" s="387">
        <v>3295.4421203327906</v>
      </c>
      <c r="DU441" s="387">
        <v>3295.4421203327906</v>
      </c>
      <c r="DV441" s="387">
        <v>3295.4421203327906</v>
      </c>
      <c r="DW441" s="387">
        <v>3295.4421203327906</v>
      </c>
      <c r="DX441" s="387">
        <v>3295.4421203327906</v>
      </c>
      <c r="DY441" s="387">
        <v>3295.4421203327906</v>
      </c>
      <c r="DZ441" s="387">
        <v>3295.4421203327906</v>
      </c>
      <c r="EA441" s="387">
        <v>3295.4421203327906</v>
      </c>
      <c r="EB441" s="387">
        <v>3295.4421203327906</v>
      </c>
      <c r="EC441" s="387">
        <v>3295.4421203327906</v>
      </c>
      <c r="ED441" s="387">
        <v>3295.4421203327906</v>
      </c>
      <c r="EE441" s="387">
        <v>3295.4421203327906</v>
      </c>
      <c r="EF441" s="387">
        <v>3295.4421203327906</v>
      </c>
      <c r="EG441" s="387">
        <v>3295.4421203327906</v>
      </c>
      <c r="EH441" s="387">
        <v>3295.4421203327906</v>
      </c>
      <c r="EI441" s="387">
        <v>3295.4421203327906</v>
      </c>
      <c r="EJ441" s="387">
        <v>3295.4421203327906</v>
      </c>
      <c r="EK441" s="387">
        <v>3295.4421203327906</v>
      </c>
      <c r="EY441" s="386">
        <v>177</v>
      </c>
      <c r="EZ441" s="386">
        <v>179</v>
      </c>
      <c r="FA441" s="386">
        <v>181</v>
      </c>
      <c r="FB441" s="386">
        <v>183</v>
      </c>
      <c r="FC441" s="386">
        <v>183.39999999999998</v>
      </c>
      <c r="FD441" s="386">
        <v>186</v>
      </c>
      <c r="FE441" s="386">
        <v>188</v>
      </c>
      <c r="FF441" s="386">
        <v>190</v>
      </c>
      <c r="FG441" s="386">
        <v>192</v>
      </c>
      <c r="FH441" s="386">
        <v>194</v>
      </c>
      <c r="FI441" s="386">
        <v>196.5</v>
      </c>
      <c r="FJ441" s="386">
        <v>198</v>
      </c>
      <c r="FK441" s="386">
        <v>199</v>
      </c>
      <c r="FL441" s="386">
        <v>200</v>
      </c>
      <c r="FM441" s="386">
        <v>201</v>
      </c>
      <c r="FN441" s="386">
        <v>202</v>
      </c>
      <c r="FO441" s="386">
        <v>203</v>
      </c>
      <c r="FP441" s="386">
        <v>204</v>
      </c>
      <c r="FQ441" s="386">
        <v>205</v>
      </c>
      <c r="FR441" s="386">
        <v>206</v>
      </c>
      <c r="FS441" s="386">
        <v>207</v>
      </c>
      <c r="FT441" s="386">
        <v>208</v>
      </c>
      <c r="FU441" s="386">
        <v>209</v>
      </c>
      <c r="FV441" s="386">
        <v>210</v>
      </c>
      <c r="FW441" s="386">
        <v>211</v>
      </c>
      <c r="FX441" s="386">
        <v>212</v>
      </c>
      <c r="FY441" s="386">
        <v>213</v>
      </c>
      <c r="FZ441" s="386">
        <v>214</v>
      </c>
      <c r="GA441" s="386">
        <v>215</v>
      </c>
      <c r="GB441" s="386">
        <v>216</v>
      </c>
      <c r="GC441" s="386">
        <v>223.70000000000002</v>
      </c>
      <c r="GD441" s="387">
        <v>223.70000000000002</v>
      </c>
      <c r="GE441" s="387">
        <v>223.70000000000002</v>
      </c>
      <c r="GF441" s="387">
        <v>223.70000000000002</v>
      </c>
      <c r="GG441" s="387">
        <v>223.70000000000002</v>
      </c>
      <c r="GH441" s="387">
        <v>223.70000000000002</v>
      </c>
      <c r="GI441" s="387">
        <v>223.70000000000002</v>
      </c>
      <c r="GJ441" s="387">
        <v>223.70000000000002</v>
      </c>
      <c r="GK441" s="387">
        <v>223.70000000000002</v>
      </c>
      <c r="GL441" s="387">
        <v>223.70000000000002</v>
      </c>
      <c r="GM441" s="387">
        <v>223.70000000000002</v>
      </c>
      <c r="GN441" s="387">
        <v>223.70000000000002</v>
      </c>
      <c r="GO441" s="387">
        <v>223.70000000000002</v>
      </c>
      <c r="GP441" s="387">
        <v>223.70000000000002</v>
      </c>
      <c r="GQ441" s="387">
        <v>223.70000000000002</v>
      </c>
      <c r="GR441" s="387">
        <v>223.70000000000002</v>
      </c>
      <c r="GS441" s="387">
        <v>223.70000000000002</v>
      </c>
      <c r="GT441" s="387">
        <v>223.70000000000002</v>
      </c>
      <c r="GU441" s="387">
        <v>223.70000000000002</v>
      </c>
      <c r="GV441" s="387">
        <v>223.70000000000002</v>
      </c>
      <c r="GW441" s="387">
        <v>223.70000000000002</v>
      </c>
      <c r="GX441" s="387">
        <v>223.70000000000002</v>
      </c>
      <c r="GY441" s="387">
        <v>223.70000000000002</v>
      </c>
      <c r="GZ441" s="387">
        <v>223.70000000000002</v>
      </c>
      <c r="HA441" s="387">
        <v>223.70000000000002</v>
      </c>
      <c r="HB441" s="387">
        <v>223.70000000000002</v>
      </c>
      <c r="HC441" s="387">
        <v>223.70000000000002</v>
      </c>
      <c r="HD441" s="387">
        <v>223.70000000000002</v>
      </c>
      <c r="HE441" s="387">
        <v>223.70000000000002</v>
      </c>
      <c r="HS441" s="394">
        <v>4.3536175185304176</v>
      </c>
      <c r="HT441" s="394">
        <v>4.3533293403471767</v>
      </c>
      <c r="HU441" s="394">
        <v>4.3530411812392602</v>
      </c>
      <c r="HV441" s="394">
        <v>4.3527530412054052</v>
      </c>
      <c r="HW441" s="394">
        <v>4.3524649202443477</v>
      </c>
      <c r="HX441" s="394">
        <v>4.3551188800245191</v>
      </c>
      <c r="HY441" s="394">
        <v>4.3577744580836768</v>
      </c>
      <c r="HZ441" s="394">
        <v>4.3604316554085809</v>
      </c>
      <c r="IA441" s="394">
        <v>4.3630904729865971</v>
      </c>
      <c r="IB441" s="394">
        <v>4.365750911805689</v>
      </c>
      <c r="IC441" s="394">
        <v>4.3684172367077512</v>
      </c>
      <c r="ID441" s="394">
        <v>4.3710851900326491</v>
      </c>
      <c r="IE441" s="394">
        <v>4.3737547727749222</v>
      </c>
      <c r="IF441" s="394">
        <v>4.3764259859297141</v>
      </c>
      <c r="IG441" s="394">
        <v>4.3790988304927749</v>
      </c>
      <c r="IH441" s="394">
        <v>4.3767505993433344</v>
      </c>
      <c r="II441" s="394">
        <v>4.374403627400353</v>
      </c>
      <c r="IJ441" s="394">
        <v>4.3720579139885984</v>
      </c>
      <c r="IK441" s="394">
        <v>4.3697134584332007</v>
      </c>
      <c r="IL441" s="394">
        <v>4.3673702600596513</v>
      </c>
      <c r="IM441" s="394">
        <v>4.3650976157529122</v>
      </c>
      <c r="IN441" s="394">
        <v>4.3628261540599276</v>
      </c>
      <c r="IO441" s="394">
        <v>4.3605558743653043</v>
      </c>
      <c r="IP441" s="394">
        <v>4.3582867760539648</v>
      </c>
      <c r="IQ441" s="394">
        <v>4.3560188585111526</v>
      </c>
      <c r="IR441" s="394">
        <v>4.3536213056329265</v>
      </c>
      <c r="IS441" s="394">
        <v>4.3512250723678578</v>
      </c>
      <c r="IT441" s="394">
        <v>4.3488301579896325</v>
      </c>
      <c r="IU441" s="394">
        <v>4.3464365617723359</v>
      </c>
      <c r="IV441" s="394">
        <v>4.34404428299045</v>
      </c>
      <c r="IW441" s="394">
        <v>4.3435143721584968</v>
      </c>
      <c r="IX441" s="394">
        <v>4.3429845259680331</v>
      </c>
      <c r="IY441" s="394">
        <v>4.3424547444111727</v>
      </c>
      <c r="IZ441" s="394">
        <v>4.3419250274800305</v>
      </c>
      <c r="JA441" s="394">
        <v>4.341395375166722</v>
      </c>
      <c r="JB441" s="394">
        <v>4.341395375166722</v>
      </c>
      <c r="JC441" s="394">
        <v>4.341395375166722</v>
      </c>
      <c r="JD441" s="394">
        <v>4.341395375166722</v>
      </c>
      <c r="JE441" s="394">
        <v>4.341395375166722</v>
      </c>
      <c r="JF441" s="394">
        <v>4.341395375166722</v>
      </c>
      <c r="JG441" s="394">
        <v>4.341395375166722</v>
      </c>
      <c r="JH441" s="394">
        <v>4.341395375166722</v>
      </c>
      <c r="JI441" s="394">
        <v>4.341395375166722</v>
      </c>
      <c r="JJ441" s="394">
        <v>4.341395375166722</v>
      </c>
      <c r="JK441" s="394">
        <v>4.341395375166722</v>
      </c>
      <c r="JL441" s="394">
        <v>4.341395375166722</v>
      </c>
      <c r="JM441" s="394">
        <v>4.341395375166722</v>
      </c>
      <c r="JN441" s="394">
        <v>4.341395375166722</v>
      </c>
      <c r="JO441" s="394">
        <v>4.341395375166722</v>
      </c>
      <c r="JP441" s="394">
        <v>4.341395375166722</v>
      </c>
      <c r="JQ441" s="394">
        <v>4.341395375166722</v>
      </c>
      <c r="JR441" s="394">
        <v>4.341395375166722</v>
      </c>
      <c r="JS441" s="394">
        <v>4.341395375166722</v>
      </c>
      <c r="JT441" s="394">
        <v>4.341395375166722</v>
      </c>
      <c r="JU441" s="394">
        <v>4.341395375166722</v>
      </c>
      <c r="JV441" s="394">
        <v>4.341395375166722</v>
      </c>
      <c r="JW441" s="394">
        <v>4.341395375166722</v>
      </c>
      <c r="JX441" s="394">
        <v>4.341395375166722</v>
      </c>
      <c r="JY441" s="394">
        <v>4.341395375166722</v>
      </c>
      <c r="JZ441" s="394">
        <v>4.341395375166722</v>
      </c>
      <c r="KA441" s="394">
        <v>4.341395375166722</v>
      </c>
      <c r="KB441" s="394">
        <v>4.341395375166722</v>
      </c>
      <c r="KC441" s="394">
        <v>4.341395375166722</v>
      </c>
    </row>
    <row r="442" spans="1:289" x14ac:dyDescent="0.25">
      <c r="A442" s="383">
        <v>433</v>
      </c>
      <c r="B442" s="384" t="s">
        <v>872</v>
      </c>
      <c r="C442" s="385" t="s">
        <v>142</v>
      </c>
      <c r="D442" s="385" t="s">
        <v>142</v>
      </c>
      <c r="E442" s="129">
        <v>2052</v>
      </c>
      <c r="F442" s="386">
        <v>93.040849999999992</v>
      </c>
      <c r="G442" s="386">
        <v>91.791696246743172</v>
      </c>
      <c r="H442" s="386">
        <v>90.559313461284646</v>
      </c>
      <c r="I442" s="386">
        <v>89.34347647889976</v>
      </c>
      <c r="J442" s="386">
        <v>88.143963157894717</v>
      </c>
      <c r="K442" s="386">
        <v>89.369109426963576</v>
      </c>
      <c r="L442" s="386">
        <v>90.611284467224905</v>
      </c>
      <c r="M442" s="386">
        <v>91.870724968007693</v>
      </c>
      <c r="N442" s="386">
        <v>93.147670908475376</v>
      </c>
      <c r="O442" s="386">
        <v>94.44236560335257</v>
      </c>
      <c r="P442" s="386">
        <v>95.693060577070042</v>
      </c>
      <c r="Q442" s="386">
        <v>96.960318434481593</v>
      </c>
      <c r="R442" s="386">
        <v>98.244358516931058</v>
      </c>
      <c r="S442" s="386">
        <v>99.545403070487453</v>
      </c>
      <c r="T442" s="386">
        <v>100.86367728441209</v>
      </c>
      <c r="U442" s="386">
        <v>101.99752040782442</v>
      </c>
      <c r="V442" s="386">
        <v>103.14410944991752</v>
      </c>
      <c r="W442" s="386">
        <v>104.30358769192638</v>
      </c>
      <c r="X442" s="386">
        <v>105.47610002575941</v>
      </c>
      <c r="Y442" s="386">
        <v>106.66179297210454</v>
      </c>
      <c r="Z442" s="386">
        <v>107.66666955593718</v>
      </c>
      <c r="AA442" s="386">
        <v>108.681013231224</v>
      </c>
      <c r="AB442" s="386">
        <v>109.70491318883884</v>
      </c>
      <c r="AC442" s="386">
        <v>110.73845945993601</v>
      </c>
      <c r="AD442" s="386">
        <v>111.78174292386663</v>
      </c>
      <c r="AE442" s="386">
        <v>113.12814719200554</v>
      </c>
      <c r="AF442" s="386">
        <v>114.49076881734291</v>
      </c>
      <c r="AG442" s="386">
        <v>115.86980313695597</v>
      </c>
      <c r="AH442" s="386">
        <v>117.2654478407451</v>
      </c>
      <c r="AI442" s="386">
        <v>118.67790299977347</v>
      </c>
      <c r="AJ442" s="386">
        <v>119.94381882484909</v>
      </c>
      <c r="AK442" s="386">
        <v>121.22323794612113</v>
      </c>
      <c r="AL442" s="386">
        <v>122.51630440081907</v>
      </c>
      <c r="AM442" s="386">
        <v>123.82316376259153</v>
      </c>
      <c r="AN442" s="386">
        <v>125.14396315789507</v>
      </c>
      <c r="AO442" s="387">
        <v>125.14396315789507</v>
      </c>
      <c r="AP442" s="387">
        <v>125.14396315789507</v>
      </c>
      <c r="AQ442" s="387">
        <v>125.14396315789507</v>
      </c>
      <c r="AR442" s="387">
        <v>125.14396315789507</v>
      </c>
      <c r="AS442" s="387">
        <v>125.14396315789507</v>
      </c>
      <c r="AT442" s="387">
        <v>125.14396315789507</v>
      </c>
      <c r="AU442" s="387">
        <v>125.14396315789507</v>
      </c>
      <c r="AV442" s="387">
        <v>125.14396315789507</v>
      </c>
      <c r="AW442" s="387">
        <v>125.14396315789507</v>
      </c>
      <c r="AX442" s="387">
        <v>125.14396315789507</v>
      </c>
      <c r="AY442" s="387">
        <v>125.14396315789507</v>
      </c>
      <c r="AZ442" s="387">
        <v>125.14396315789507</v>
      </c>
      <c r="BA442" s="387">
        <v>125.14396315789507</v>
      </c>
      <c r="BB442" s="387">
        <v>125.14396315789507</v>
      </c>
      <c r="BC442" s="387">
        <v>125.14396315789507</v>
      </c>
      <c r="BD442" s="387">
        <v>125.14396315789507</v>
      </c>
      <c r="BE442" s="387">
        <v>125.14396315789507</v>
      </c>
      <c r="BF442" s="387">
        <v>125.14396315789507</v>
      </c>
      <c r="BG442" s="387">
        <v>125.14396315789507</v>
      </c>
      <c r="BH442" s="387">
        <v>125.14396315789507</v>
      </c>
      <c r="BI442" s="387">
        <v>125.14396315789507</v>
      </c>
      <c r="BJ442" s="387">
        <v>125.14396315789507</v>
      </c>
      <c r="BK442" s="387">
        <v>125.14396315789507</v>
      </c>
      <c r="BL442" s="387">
        <v>125.14396315789507</v>
      </c>
      <c r="BM442" s="387">
        <v>125.14396315789507</v>
      </c>
      <c r="BN442" s="387">
        <v>125.14396315789507</v>
      </c>
      <c r="BO442" s="387">
        <v>125.14396315789507</v>
      </c>
      <c r="BP442" s="387">
        <v>125.14396315789507</v>
      </c>
      <c r="CA442" s="386">
        <v>190</v>
      </c>
      <c r="CB442" s="386">
        <v>187.44908593248238</v>
      </c>
      <c r="CC442" s="386">
        <v>184.9324200890693</v>
      </c>
      <c r="CD442" s="386">
        <v>182.44954265777832</v>
      </c>
      <c r="CE442" s="386">
        <v>180.00000000000003</v>
      </c>
      <c r="CF442" s="386">
        <v>182.88806011861368</v>
      </c>
      <c r="CG442" s="386">
        <v>185.82245852194248</v>
      </c>
      <c r="CH442" s="386">
        <v>188.80393869749784</v>
      </c>
      <c r="CI442" s="386">
        <v>191.83325606188353</v>
      </c>
      <c r="CJ442" s="386">
        <v>194.91117815219545</v>
      </c>
      <c r="CK442" s="386">
        <v>197.89055619985126</v>
      </c>
      <c r="CL442" s="386">
        <v>200.9154764972385</v>
      </c>
      <c r="CM442" s="386">
        <v>203.98663519519044</v>
      </c>
      <c r="CN442" s="386">
        <v>207.10473908577984</v>
      </c>
      <c r="CO442" s="386">
        <v>210.27050576497888</v>
      </c>
      <c r="CP442" s="386">
        <v>212.74177403691618</v>
      </c>
      <c r="CQ442" s="386">
        <v>215.24208664319636</v>
      </c>
      <c r="CR442" s="386">
        <v>217.77178493622012</v>
      </c>
      <c r="CS442" s="386">
        <v>220.3312142802364</v>
      </c>
      <c r="CT442" s="386">
        <v>222.92072409849285</v>
      </c>
      <c r="CU442" s="386">
        <v>225.11136589502649</v>
      </c>
      <c r="CV442" s="386">
        <v>227.32353512693038</v>
      </c>
      <c r="CW442" s="386">
        <v>229.55744334429653</v>
      </c>
      <c r="CX442" s="386">
        <v>231.81330417611954</v>
      </c>
      <c r="CY442" s="386">
        <v>234.09133335072599</v>
      </c>
      <c r="CZ442" s="386">
        <v>237.02600650692435</v>
      </c>
      <c r="DA442" s="386">
        <v>239.99747003212286</v>
      </c>
      <c r="DB442" s="386">
        <v>243.00618514676384</v>
      </c>
      <c r="DC442" s="386">
        <v>246.0526188533544</v>
      </c>
      <c r="DD442" s="386">
        <v>249.13724400895282</v>
      </c>
      <c r="DE442" s="386">
        <v>251.89693045430613</v>
      </c>
      <c r="DF442" s="386">
        <v>254.68718587101884</v>
      </c>
      <c r="DG442" s="386">
        <v>257.50834887075155</v>
      </c>
      <c r="DH442" s="386">
        <v>260.36076181595695</v>
      </c>
      <c r="DI442" s="386">
        <v>263.24477086142724</v>
      </c>
      <c r="DJ442" s="387">
        <v>263.24477086142724</v>
      </c>
      <c r="DK442" s="387">
        <v>263.24477086142724</v>
      </c>
      <c r="DL442" s="387">
        <v>263.24477086142724</v>
      </c>
      <c r="DM442" s="387">
        <v>263.24477086142724</v>
      </c>
      <c r="DN442" s="387">
        <v>263.24477086142724</v>
      </c>
      <c r="DO442" s="387">
        <v>263.24477086142724</v>
      </c>
      <c r="DP442" s="387">
        <v>263.24477086142724</v>
      </c>
      <c r="DQ442" s="387">
        <v>263.24477086142724</v>
      </c>
      <c r="DR442" s="387">
        <v>263.24477086142724</v>
      </c>
      <c r="DS442" s="387">
        <v>263.24477086142724</v>
      </c>
      <c r="DT442" s="387">
        <v>263.24477086142724</v>
      </c>
      <c r="DU442" s="387">
        <v>263.24477086142724</v>
      </c>
      <c r="DV442" s="387">
        <v>263.24477086142724</v>
      </c>
      <c r="DW442" s="387">
        <v>263.24477086142724</v>
      </c>
      <c r="DX442" s="387">
        <v>263.24477086142724</v>
      </c>
      <c r="DY442" s="387">
        <v>263.24477086142724</v>
      </c>
      <c r="DZ442" s="387">
        <v>263.24477086142724</v>
      </c>
      <c r="EA442" s="387">
        <v>263.24477086142724</v>
      </c>
      <c r="EB442" s="387">
        <v>263.24477086142724</v>
      </c>
      <c r="EC442" s="387">
        <v>263.24477086142724</v>
      </c>
      <c r="ED442" s="387">
        <v>263.24477086142724</v>
      </c>
      <c r="EE442" s="387">
        <v>263.24477086142724</v>
      </c>
      <c r="EF442" s="387">
        <v>263.24477086142724</v>
      </c>
      <c r="EG442" s="387">
        <v>263.24477086142724</v>
      </c>
      <c r="EH442" s="387">
        <v>263.24477086142724</v>
      </c>
      <c r="EI442" s="387">
        <v>263.24477086142724</v>
      </c>
      <c r="EJ442" s="387">
        <v>263.24477086142724</v>
      </c>
      <c r="EK442" s="387">
        <v>263.24477086142724</v>
      </c>
      <c r="EY442" s="386">
        <v>5914</v>
      </c>
      <c r="EZ442" s="386">
        <v>5969</v>
      </c>
      <c r="FA442" s="386">
        <v>6024</v>
      </c>
      <c r="FB442" s="386">
        <v>6079</v>
      </c>
      <c r="FC442" s="386">
        <v>6133.3</v>
      </c>
      <c r="FD442" s="386">
        <v>6197</v>
      </c>
      <c r="FE442" s="386">
        <v>6260</v>
      </c>
      <c r="FF442" s="386">
        <v>6323</v>
      </c>
      <c r="FG442" s="386">
        <v>6386</v>
      </c>
      <c r="FH442" s="386">
        <v>6449</v>
      </c>
      <c r="FI442" s="386">
        <v>6513.8</v>
      </c>
      <c r="FJ442" s="386">
        <v>6537</v>
      </c>
      <c r="FK442" s="386">
        <v>6561</v>
      </c>
      <c r="FL442" s="386">
        <v>6585</v>
      </c>
      <c r="FM442" s="386">
        <v>6609</v>
      </c>
      <c r="FN442" s="386">
        <v>6633</v>
      </c>
      <c r="FO442" s="386">
        <v>6657</v>
      </c>
      <c r="FP442" s="386">
        <v>6681</v>
      </c>
      <c r="FQ442" s="386">
        <v>6705</v>
      </c>
      <c r="FR442" s="386">
        <v>6729</v>
      </c>
      <c r="FS442" s="386">
        <v>6753</v>
      </c>
      <c r="FT442" s="386">
        <v>6777</v>
      </c>
      <c r="FU442" s="386">
        <v>6801</v>
      </c>
      <c r="FV442" s="386">
        <v>6825</v>
      </c>
      <c r="FW442" s="386">
        <v>6849</v>
      </c>
      <c r="FX442" s="386">
        <v>6873</v>
      </c>
      <c r="FY442" s="386">
        <v>6897</v>
      </c>
      <c r="FZ442" s="386">
        <v>6921</v>
      </c>
      <c r="GA442" s="386">
        <v>6945</v>
      </c>
      <c r="GB442" s="386">
        <v>6969</v>
      </c>
      <c r="GC442" s="386">
        <v>6985.5</v>
      </c>
      <c r="GD442" s="387">
        <v>6985.5</v>
      </c>
      <c r="GE442" s="387">
        <v>6985.5</v>
      </c>
      <c r="GF442" s="387">
        <v>6985.5</v>
      </c>
      <c r="GG442" s="387">
        <v>6985.5</v>
      </c>
      <c r="GH442" s="387">
        <v>6985.5</v>
      </c>
      <c r="GI442" s="387">
        <v>6985.5</v>
      </c>
      <c r="GJ442" s="387">
        <v>6985.5</v>
      </c>
      <c r="GK442" s="387">
        <v>6985.5</v>
      </c>
      <c r="GL442" s="387">
        <v>6985.5</v>
      </c>
      <c r="GM442" s="387">
        <v>6985.5</v>
      </c>
      <c r="GN442" s="387">
        <v>6985.5</v>
      </c>
      <c r="GO442" s="387">
        <v>6985.5</v>
      </c>
      <c r="GP442" s="387">
        <v>6985.5</v>
      </c>
      <c r="GQ442" s="387">
        <v>6985.5</v>
      </c>
      <c r="GR442" s="387">
        <v>6985.5</v>
      </c>
      <c r="GS442" s="387">
        <v>6985.5</v>
      </c>
      <c r="GT442" s="387">
        <v>6985.5</v>
      </c>
      <c r="GU442" s="387">
        <v>6985.5</v>
      </c>
      <c r="GV442" s="387">
        <v>6985.5</v>
      </c>
      <c r="GW442" s="387">
        <v>6985.5</v>
      </c>
      <c r="GX442" s="387">
        <v>6985.5</v>
      </c>
      <c r="GY442" s="387">
        <v>6985.5</v>
      </c>
      <c r="GZ442" s="387">
        <v>6985.5</v>
      </c>
      <c r="HA442" s="387">
        <v>6985.5</v>
      </c>
      <c r="HB442" s="387">
        <v>6985.5</v>
      </c>
      <c r="HC442" s="387">
        <v>6985.5</v>
      </c>
      <c r="HD442" s="387">
        <v>6985.5</v>
      </c>
      <c r="HE442" s="387">
        <v>6985.5</v>
      </c>
      <c r="HS442" s="394">
        <v>2.0421137597087733</v>
      </c>
      <c r="HT442" s="394">
        <v>2.0421137597087733</v>
      </c>
      <c r="HU442" s="394">
        <v>2.0421137597087733</v>
      </c>
      <c r="HV442" s="394">
        <v>2.0421137597087733</v>
      </c>
      <c r="HW442" s="394">
        <v>2.0421137597087737</v>
      </c>
      <c r="HX442" s="394">
        <v>2.0464348508259218</v>
      </c>
      <c r="HY442" s="394">
        <v>2.0507650853261716</v>
      </c>
      <c r="HZ442" s="394">
        <v>2.0551044825568252</v>
      </c>
      <c r="IA442" s="394">
        <v>2.0594530619061233</v>
      </c>
      <c r="IB442" s="394">
        <v>2.0638108428033317</v>
      </c>
      <c r="IC442" s="394">
        <v>2.0679718571700669</v>
      </c>
      <c r="ID442" s="394">
        <v>2.0721412608911955</v>
      </c>
      <c r="IE442" s="394">
        <v>2.0763190708811656</v>
      </c>
      <c r="IF442" s="394">
        <v>2.0805053040885304</v>
      </c>
      <c r="IG442" s="394">
        <v>2.0846999774960118</v>
      </c>
      <c r="IH442" s="394">
        <v>2.0857543711483828</v>
      </c>
      <c r="II442" s="394">
        <v>2.0868092980889901</v>
      </c>
      <c r="IJ442" s="394">
        <v>2.0878647585875587</v>
      </c>
      <c r="IK442" s="394">
        <v>2.0889207529139497</v>
      </c>
      <c r="IL442" s="394">
        <v>2.0899772813381614</v>
      </c>
      <c r="IM442" s="394">
        <v>2.0908175837841076</v>
      </c>
      <c r="IN442" s="394">
        <v>2.0916582240845401</v>
      </c>
      <c r="IO442" s="394">
        <v>2.0924992023752975</v>
      </c>
      <c r="IP442" s="394">
        <v>2.0933405187922731</v>
      </c>
      <c r="IQ442" s="394">
        <v>2.094182173471415</v>
      </c>
      <c r="IR442" s="394">
        <v>2.0951992266313217</v>
      </c>
      <c r="IS442" s="394">
        <v>2.0962167737296946</v>
      </c>
      <c r="IT442" s="394">
        <v>2.0972348150064173</v>
      </c>
      <c r="IU442" s="394">
        <v>2.0982533507014915</v>
      </c>
      <c r="IV442" s="394">
        <v>2.0992723810550342</v>
      </c>
      <c r="IW442" s="394">
        <v>2.1001243158861302</v>
      </c>
      <c r="IX442" s="394">
        <v>2.1009765964527123</v>
      </c>
      <c r="IY442" s="394">
        <v>2.1018292228950877</v>
      </c>
      <c r="IZ442" s="394">
        <v>2.1026821953536214</v>
      </c>
      <c r="JA442" s="394">
        <v>2.1035355139687351</v>
      </c>
      <c r="JB442" s="394">
        <v>2.1035355139687351</v>
      </c>
      <c r="JC442" s="394">
        <v>2.1035355139687351</v>
      </c>
      <c r="JD442" s="394">
        <v>2.1035355139687351</v>
      </c>
      <c r="JE442" s="394">
        <v>2.1035355139687351</v>
      </c>
      <c r="JF442" s="394">
        <v>2.1035355139687351</v>
      </c>
      <c r="JG442" s="394">
        <v>2.1035355139687351</v>
      </c>
      <c r="JH442" s="394">
        <v>2.1035355139687351</v>
      </c>
      <c r="JI442" s="394">
        <v>2.1035355139687351</v>
      </c>
      <c r="JJ442" s="394">
        <v>2.1035355139687351</v>
      </c>
      <c r="JK442" s="394">
        <v>2.1035355139687351</v>
      </c>
      <c r="JL442" s="394">
        <v>2.1035355139687351</v>
      </c>
      <c r="JM442" s="394">
        <v>2.1035355139687351</v>
      </c>
      <c r="JN442" s="394">
        <v>2.1035355139687351</v>
      </c>
      <c r="JO442" s="394">
        <v>2.1035355139687351</v>
      </c>
      <c r="JP442" s="394">
        <v>2.1035355139687351</v>
      </c>
      <c r="JQ442" s="394">
        <v>2.1035355139687351</v>
      </c>
      <c r="JR442" s="394">
        <v>2.1035355139687351</v>
      </c>
      <c r="JS442" s="394">
        <v>2.1035355139687351</v>
      </c>
      <c r="JT442" s="394">
        <v>2.1035355139687351</v>
      </c>
      <c r="JU442" s="394">
        <v>2.1035355139687351</v>
      </c>
      <c r="JV442" s="394">
        <v>2.1035355139687351</v>
      </c>
      <c r="JW442" s="394">
        <v>2.1035355139687351</v>
      </c>
      <c r="JX442" s="394">
        <v>2.1035355139687351</v>
      </c>
      <c r="JY442" s="394">
        <v>2.1035355139687351</v>
      </c>
      <c r="JZ442" s="394">
        <v>2.1035355139687351</v>
      </c>
      <c r="KA442" s="394">
        <v>2.1035355139687351</v>
      </c>
      <c r="KB442" s="394">
        <v>2.1035355139687351</v>
      </c>
      <c r="KC442" s="394">
        <v>2.1035355139687351</v>
      </c>
    </row>
    <row r="443" spans="1:289" x14ac:dyDescent="0.25">
      <c r="A443" s="383">
        <v>434</v>
      </c>
      <c r="B443" s="384" t="s">
        <v>872</v>
      </c>
      <c r="C443" s="385" t="s">
        <v>142</v>
      </c>
      <c r="D443" s="385" t="s">
        <v>142</v>
      </c>
      <c r="E443" s="129">
        <v>2052</v>
      </c>
      <c r="F443" s="386">
        <v>1010.98865</v>
      </c>
      <c r="G443" s="386">
        <v>1006.7898523423777</v>
      </c>
      <c r="H443" s="386">
        <v>1002.6084929633845</v>
      </c>
      <c r="I443" s="386">
        <v>998.44449943905863</v>
      </c>
      <c r="J443" s="386">
        <v>994.29779964622639</v>
      </c>
      <c r="K443" s="386">
        <v>995.13617164938103</v>
      </c>
      <c r="L443" s="386">
        <v>995.97525055102824</v>
      </c>
      <c r="M443" s="386">
        <v>996.81503694721061</v>
      </c>
      <c r="N443" s="386">
        <v>997.65553143447335</v>
      </c>
      <c r="O443" s="386">
        <v>998.49673460986492</v>
      </c>
      <c r="P443" s="386">
        <v>999.35144498826185</v>
      </c>
      <c r="Q443" s="386">
        <v>1000.2068869963233</v>
      </c>
      <c r="R443" s="386">
        <v>1001.0630612603221</v>
      </c>
      <c r="S443" s="386">
        <v>1001.9199684070674</v>
      </c>
      <c r="T443" s="386">
        <v>1002.7776090639046</v>
      </c>
      <c r="U443" s="386">
        <v>1003.5920076264575</v>
      </c>
      <c r="V443" s="386">
        <v>1004.4070675968966</v>
      </c>
      <c r="W443" s="386">
        <v>1005.2227895123794</v>
      </c>
      <c r="X443" s="386">
        <v>1006.0391739104999</v>
      </c>
      <c r="Y443" s="386">
        <v>1006.8562213292881</v>
      </c>
      <c r="Z443" s="386">
        <v>1007.5998420979971</v>
      </c>
      <c r="AA443" s="386">
        <v>1008.3440120730734</v>
      </c>
      <c r="AB443" s="386">
        <v>1009.0887316601371</v>
      </c>
      <c r="AC443" s="386">
        <v>1009.8340012651082</v>
      </c>
      <c r="AD443" s="386">
        <v>1010.579821294206</v>
      </c>
      <c r="AE443" s="386">
        <v>1011.5809137692944</v>
      </c>
      <c r="AF443" s="386">
        <v>1012.5829979385792</v>
      </c>
      <c r="AG443" s="386">
        <v>1013.5860747844443</v>
      </c>
      <c r="AH443" s="386">
        <v>1014.5901452902473</v>
      </c>
      <c r="AI443" s="386">
        <v>1015.59521044032</v>
      </c>
      <c r="AJ443" s="386">
        <v>1016.5339911244298</v>
      </c>
      <c r="AK443" s="386">
        <v>1017.4736395845628</v>
      </c>
      <c r="AL443" s="386">
        <v>1018.4141566228607</v>
      </c>
      <c r="AM443" s="386">
        <v>1019.3555430422068</v>
      </c>
      <c r="AN443" s="386">
        <v>1020.2977996462266</v>
      </c>
      <c r="AO443" s="387">
        <v>1020.2977996462266</v>
      </c>
      <c r="AP443" s="387">
        <v>1020.2977996462266</v>
      </c>
      <c r="AQ443" s="387">
        <v>1020.2977996462266</v>
      </c>
      <c r="AR443" s="387">
        <v>1020.2977996462266</v>
      </c>
      <c r="AS443" s="387">
        <v>1020.2977996462266</v>
      </c>
      <c r="AT443" s="387">
        <v>1020.2977996462266</v>
      </c>
      <c r="AU443" s="387">
        <v>1020.2977996462266</v>
      </c>
      <c r="AV443" s="387">
        <v>1020.2977996462266</v>
      </c>
      <c r="AW443" s="387">
        <v>1020.2977996462266</v>
      </c>
      <c r="AX443" s="387">
        <v>1020.2977996462266</v>
      </c>
      <c r="AY443" s="387">
        <v>1020.2977996462266</v>
      </c>
      <c r="AZ443" s="387">
        <v>1020.2977996462266</v>
      </c>
      <c r="BA443" s="387">
        <v>1020.2977996462266</v>
      </c>
      <c r="BB443" s="387">
        <v>1020.2977996462266</v>
      </c>
      <c r="BC443" s="387">
        <v>1020.2977996462266</v>
      </c>
      <c r="BD443" s="387">
        <v>1020.2977996462266</v>
      </c>
      <c r="BE443" s="387">
        <v>1020.2977996462266</v>
      </c>
      <c r="BF443" s="387">
        <v>1020.2977996462266</v>
      </c>
      <c r="BG443" s="387">
        <v>1020.2977996462266</v>
      </c>
      <c r="BH443" s="387">
        <v>1020.2977996462266</v>
      </c>
      <c r="BI443" s="387">
        <v>1020.2977996462266</v>
      </c>
      <c r="BJ443" s="387">
        <v>1020.2977996462266</v>
      </c>
      <c r="BK443" s="387">
        <v>1020.2977996462266</v>
      </c>
      <c r="BL443" s="387">
        <v>1020.2977996462266</v>
      </c>
      <c r="BM443" s="387">
        <v>1020.2977996462266</v>
      </c>
      <c r="BN443" s="387">
        <v>1020.2977996462266</v>
      </c>
      <c r="BO443" s="387">
        <v>1020.2977996462266</v>
      </c>
      <c r="BP443" s="387">
        <v>1020.2977996462266</v>
      </c>
      <c r="CA443" s="386">
        <v>4240</v>
      </c>
      <c r="CB443" s="386">
        <v>4222.3906014490676</v>
      </c>
      <c r="CC443" s="386">
        <v>4204.8543375484478</v>
      </c>
      <c r="CD443" s="386">
        <v>4187.3909045582341</v>
      </c>
      <c r="CE443" s="386">
        <v>4170</v>
      </c>
      <c r="CF443" s="386">
        <v>4164.5557538665589</v>
      </c>
      <c r="CG443" s="386">
        <v>4159.1186156026524</v>
      </c>
      <c r="CH443" s="386">
        <v>4153.6885759284278</v>
      </c>
      <c r="CI443" s="386">
        <v>4148.2656255761458</v>
      </c>
      <c r="CJ443" s="386">
        <v>4142.8497552901654</v>
      </c>
      <c r="CK443" s="386">
        <v>4137.3973515063044</v>
      </c>
      <c r="CL443" s="386">
        <v>4131.9521236300379</v>
      </c>
      <c r="CM443" s="386">
        <v>4126.5140622171557</v>
      </c>
      <c r="CN443" s="386">
        <v>4121.0831578358766</v>
      </c>
      <c r="CO443" s="386">
        <v>4115.6594010668314</v>
      </c>
      <c r="CP443" s="386">
        <v>4107.448843400939</v>
      </c>
      <c r="CQ443" s="386">
        <v>4099.2546654328344</v>
      </c>
      <c r="CR443" s="386">
        <v>4091.0768344857474</v>
      </c>
      <c r="CS443" s="386">
        <v>4082.9153179480973</v>
      </c>
      <c r="CT443" s="386">
        <v>4074.7700832733617</v>
      </c>
      <c r="CU443" s="386">
        <v>4066.1793332017955</v>
      </c>
      <c r="CV443" s="386">
        <v>4057.6066948237199</v>
      </c>
      <c r="CW443" s="386">
        <v>4049.0521299546408</v>
      </c>
      <c r="CX443" s="386">
        <v>4040.5156004905684</v>
      </c>
      <c r="CY443" s="386">
        <v>4031.997068407848</v>
      </c>
      <c r="CZ443" s="386">
        <v>4024.344473680886</v>
      </c>
      <c r="DA443" s="386">
        <v>4016.706403321145</v>
      </c>
      <c r="DB443" s="386">
        <v>4009.082829761865</v>
      </c>
      <c r="DC443" s="386">
        <v>4001.4737254886063</v>
      </c>
      <c r="DD443" s="386">
        <v>3993.8790630391522</v>
      </c>
      <c r="DE443" s="386">
        <v>3997.5717834347456</v>
      </c>
      <c r="DF443" s="386">
        <v>4001.2679181009526</v>
      </c>
      <c r="DG443" s="386">
        <v>4004.9674701945905</v>
      </c>
      <c r="DH443" s="386">
        <v>4008.670442875396</v>
      </c>
      <c r="DI443" s="386">
        <v>4012.3768393060273</v>
      </c>
      <c r="DJ443" s="387">
        <v>4012.3768393060273</v>
      </c>
      <c r="DK443" s="387">
        <v>4012.3768393060273</v>
      </c>
      <c r="DL443" s="387">
        <v>4012.3768393060273</v>
      </c>
      <c r="DM443" s="387">
        <v>4012.3768393060273</v>
      </c>
      <c r="DN443" s="387">
        <v>4012.3768393060273</v>
      </c>
      <c r="DO443" s="387">
        <v>4012.3768393060273</v>
      </c>
      <c r="DP443" s="387">
        <v>4012.3768393060273</v>
      </c>
      <c r="DQ443" s="387">
        <v>4012.3768393060273</v>
      </c>
      <c r="DR443" s="387">
        <v>4012.3768393060273</v>
      </c>
      <c r="DS443" s="387">
        <v>4012.3768393060273</v>
      </c>
      <c r="DT443" s="387">
        <v>4012.3768393060273</v>
      </c>
      <c r="DU443" s="387">
        <v>4012.3768393060273</v>
      </c>
      <c r="DV443" s="387">
        <v>4012.3768393060273</v>
      </c>
      <c r="DW443" s="387">
        <v>4012.3768393060273</v>
      </c>
      <c r="DX443" s="387">
        <v>4012.3768393060273</v>
      </c>
      <c r="DY443" s="387">
        <v>4012.3768393060273</v>
      </c>
      <c r="DZ443" s="387">
        <v>4012.3768393060273</v>
      </c>
      <c r="EA443" s="387">
        <v>4012.3768393060273</v>
      </c>
      <c r="EB443" s="387">
        <v>4012.3768393060273</v>
      </c>
      <c r="EC443" s="387">
        <v>4012.3768393060273</v>
      </c>
      <c r="ED443" s="387">
        <v>4012.3768393060273</v>
      </c>
      <c r="EE443" s="387">
        <v>4012.3768393060273</v>
      </c>
      <c r="EF443" s="387">
        <v>4012.3768393060273</v>
      </c>
      <c r="EG443" s="387">
        <v>4012.3768393060273</v>
      </c>
      <c r="EH443" s="387">
        <v>4012.3768393060273</v>
      </c>
      <c r="EI443" s="387">
        <v>4012.3768393060273</v>
      </c>
      <c r="EJ443" s="387">
        <v>4012.3768393060273</v>
      </c>
      <c r="EK443" s="387">
        <v>4012.3768393060273</v>
      </c>
      <c r="EY443" s="386">
        <v>526</v>
      </c>
      <c r="EZ443" s="386">
        <v>532</v>
      </c>
      <c r="FA443" s="386">
        <v>538</v>
      </c>
      <c r="FB443" s="386">
        <v>544</v>
      </c>
      <c r="FC443" s="386">
        <v>549</v>
      </c>
      <c r="FD443" s="386">
        <v>555</v>
      </c>
      <c r="FE443" s="386">
        <v>561</v>
      </c>
      <c r="FF443" s="386">
        <v>567</v>
      </c>
      <c r="FG443" s="386">
        <v>573</v>
      </c>
      <c r="FH443" s="386">
        <v>579</v>
      </c>
      <c r="FI443" s="386">
        <v>585.5</v>
      </c>
      <c r="FJ443" s="386">
        <v>590</v>
      </c>
      <c r="FK443" s="386">
        <v>594</v>
      </c>
      <c r="FL443" s="386">
        <v>598</v>
      </c>
      <c r="FM443" s="386">
        <v>602</v>
      </c>
      <c r="FN443" s="386">
        <v>606</v>
      </c>
      <c r="FO443" s="386">
        <v>610</v>
      </c>
      <c r="FP443" s="386">
        <v>614</v>
      </c>
      <c r="FQ443" s="386">
        <v>618</v>
      </c>
      <c r="FR443" s="386">
        <v>622</v>
      </c>
      <c r="FS443" s="386">
        <v>626</v>
      </c>
      <c r="FT443" s="386">
        <v>630</v>
      </c>
      <c r="FU443" s="386">
        <v>634</v>
      </c>
      <c r="FV443" s="386">
        <v>638</v>
      </c>
      <c r="FW443" s="386">
        <v>642</v>
      </c>
      <c r="FX443" s="386">
        <v>646</v>
      </c>
      <c r="FY443" s="386">
        <v>650</v>
      </c>
      <c r="FZ443" s="386">
        <v>654</v>
      </c>
      <c r="GA443" s="386">
        <v>658</v>
      </c>
      <c r="GB443" s="386">
        <v>662</v>
      </c>
      <c r="GC443" s="386">
        <v>672.3</v>
      </c>
      <c r="GD443" s="387">
        <v>672.3</v>
      </c>
      <c r="GE443" s="387">
        <v>672.3</v>
      </c>
      <c r="GF443" s="387">
        <v>672.3</v>
      </c>
      <c r="GG443" s="387">
        <v>672.3</v>
      </c>
      <c r="GH443" s="387">
        <v>672.3</v>
      </c>
      <c r="GI443" s="387">
        <v>672.3</v>
      </c>
      <c r="GJ443" s="387">
        <v>672.3</v>
      </c>
      <c r="GK443" s="387">
        <v>672.3</v>
      </c>
      <c r="GL443" s="387">
        <v>672.3</v>
      </c>
      <c r="GM443" s="387">
        <v>672.3</v>
      </c>
      <c r="GN443" s="387">
        <v>672.3</v>
      </c>
      <c r="GO443" s="387">
        <v>672.3</v>
      </c>
      <c r="GP443" s="387">
        <v>672.3</v>
      </c>
      <c r="GQ443" s="387">
        <v>672.3</v>
      </c>
      <c r="GR443" s="387">
        <v>672.3</v>
      </c>
      <c r="GS443" s="387">
        <v>672.3</v>
      </c>
      <c r="GT443" s="387">
        <v>672.3</v>
      </c>
      <c r="GU443" s="387">
        <v>672.3</v>
      </c>
      <c r="GV443" s="387">
        <v>672.3</v>
      </c>
      <c r="GW443" s="387">
        <v>672.3</v>
      </c>
      <c r="GX443" s="387">
        <v>672.3</v>
      </c>
      <c r="GY443" s="387">
        <v>672.3</v>
      </c>
      <c r="GZ443" s="387">
        <v>672.3</v>
      </c>
      <c r="HA443" s="387">
        <v>672.3</v>
      </c>
      <c r="HB443" s="387">
        <v>672.3</v>
      </c>
      <c r="HC443" s="387">
        <v>672.3</v>
      </c>
      <c r="HD443" s="387">
        <v>672.3</v>
      </c>
      <c r="HE443" s="387">
        <v>672.3</v>
      </c>
      <c r="HS443" s="394">
        <v>4.193914540979268</v>
      </c>
      <c r="HT443" s="394">
        <v>4.193914540979268</v>
      </c>
      <c r="HU443" s="394">
        <v>4.1939145409792671</v>
      </c>
      <c r="HV443" s="394">
        <v>4.1939145409792671</v>
      </c>
      <c r="HW443" s="394">
        <v>4.193914540979268</v>
      </c>
      <c r="HX443" s="394">
        <v>4.1849104399089896</v>
      </c>
      <c r="HY443" s="394">
        <v>4.1759256701425054</v>
      </c>
      <c r="HZ443" s="394">
        <v>4.1669601901765843</v>
      </c>
      <c r="IA443" s="394">
        <v>4.1580139585970981</v>
      </c>
      <c r="IB443" s="394">
        <v>4.1490869340788281</v>
      </c>
      <c r="IC443" s="394">
        <v>4.1400824227105621</v>
      </c>
      <c r="ID443" s="394">
        <v>4.1310974532864089</v>
      </c>
      <c r="IE443" s="394">
        <v>4.1221319833956729</v>
      </c>
      <c r="IF443" s="394">
        <v>4.1131859707197025</v>
      </c>
      <c r="IG443" s="394">
        <v>4.1042593730316828</v>
      </c>
      <c r="IH443" s="394">
        <v>4.092747662583772</v>
      </c>
      <c r="II443" s="394">
        <v>4.0812682404162528</v>
      </c>
      <c r="IJ443" s="394">
        <v>4.0698210159662969</v>
      </c>
      <c r="IK443" s="394">
        <v>4.0584058989250895</v>
      </c>
      <c r="IL443" s="394">
        <v>4.0470227992371166</v>
      </c>
      <c r="IM443" s="394">
        <v>4.0355100937047661</v>
      </c>
      <c r="IN443" s="394">
        <v>4.0240301387634663</v>
      </c>
      <c r="IO443" s="394">
        <v>4.0125828412464806</v>
      </c>
      <c r="IP443" s="394">
        <v>4.0011681082521067</v>
      </c>
      <c r="IQ443" s="394">
        <v>3.9897858471429237</v>
      </c>
      <c r="IR443" s="394">
        <v>3.9782724435612433</v>
      </c>
      <c r="IS443" s="394">
        <v>3.9667922644349876</v>
      </c>
      <c r="IT443" s="394">
        <v>3.9553452138876928</v>
      </c>
      <c r="IU443" s="394">
        <v>3.9439311963195651</v>
      </c>
      <c r="IV443" s="394">
        <v>3.9325501164066852</v>
      </c>
      <c r="IW443" s="394">
        <v>3.932551019777379</v>
      </c>
      <c r="IX443" s="394">
        <v>3.9325519231482802</v>
      </c>
      <c r="IY443" s="394">
        <v>3.9325528265193892</v>
      </c>
      <c r="IZ443" s="394">
        <v>3.9325537298907056</v>
      </c>
      <c r="JA443" s="394">
        <v>3.9325546332622303</v>
      </c>
      <c r="JB443" s="394">
        <v>3.9325546332622303</v>
      </c>
      <c r="JC443" s="394">
        <v>3.9325546332622303</v>
      </c>
      <c r="JD443" s="394">
        <v>3.9325546332622303</v>
      </c>
      <c r="JE443" s="394">
        <v>3.9325546332622303</v>
      </c>
      <c r="JF443" s="394">
        <v>3.9325546332622303</v>
      </c>
      <c r="JG443" s="394">
        <v>3.9325546332622303</v>
      </c>
      <c r="JH443" s="394">
        <v>3.9325546332622303</v>
      </c>
      <c r="JI443" s="394">
        <v>3.9325546332622303</v>
      </c>
      <c r="JJ443" s="394">
        <v>3.9325546332622303</v>
      </c>
      <c r="JK443" s="394">
        <v>3.9325546332622303</v>
      </c>
      <c r="JL443" s="394">
        <v>3.9325546332622303</v>
      </c>
      <c r="JM443" s="394">
        <v>3.9325546332622303</v>
      </c>
      <c r="JN443" s="394">
        <v>3.9325546332622303</v>
      </c>
      <c r="JO443" s="394">
        <v>3.9325546332622303</v>
      </c>
      <c r="JP443" s="394">
        <v>3.9325546332622303</v>
      </c>
      <c r="JQ443" s="394">
        <v>3.9325546332622303</v>
      </c>
      <c r="JR443" s="394">
        <v>3.9325546332622303</v>
      </c>
      <c r="JS443" s="394">
        <v>3.9325546332622303</v>
      </c>
      <c r="JT443" s="394">
        <v>3.9325546332622303</v>
      </c>
      <c r="JU443" s="394">
        <v>3.9325546332622303</v>
      </c>
      <c r="JV443" s="394">
        <v>3.9325546332622303</v>
      </c>
      <c r="JW443" s="394">
        <v>3.9325546332622303</v>
      </c>
      <c r="JX443" s="394">
        <v>3.9325546332622303</v>
      </c>
      <c r="JY443" s="394">
        <v>3.9325546332622303</v>
      </c>
      <c r="JZ443" s="394">
        <v>3.9325546332622303</v>
      </c>
      <c r="KA443" s="394">
        <v>3.9325546332622303</v>
      </c>
      <c r="KB443" s="394">
        <v>3.9325546332622303</v>
      </c>
      <c r="KC443" s="394">
        <v>3.9325546332622303</v>
      </c>
    </row>
    <row r="444" spans="1:289" x14ac:dyDescent="0.25">
      <c r="A444" s="383">
        <v>435</v>
      </c>
      <c r="B444" s="384" t="s">
        <v>872</v>
      </c>
      <c r="C444" s="385" t="s">
        <v>142</v>
      </c>
      <c r="D444" s="385" t="s">
        <v>142</v>
      </c>
      <c r="E444" s="129">
        <v>2052</v>
      </c>
      <c r="F444" s="386">
        <v>714.01904999999999</v>
      </c>
      <c r="G444" s="386">
        <v>715.26076905433104</v>
      </c>
      <c r="H444" s="386">
        <v>716.50464752753169</v>
      </c>
      <c r="I444" s="386">
        <v>717.75068917495219</v>
      </c>
      <c r="J444" s="386">
        <v>718.99889775847384</v>
      </c>
      <c r="K444" s="386">
        <v>720.75386231506377</v>
      </c>
      <c r="L444" s="386">
        <v>722.51311046736498</v>
      </c>
      <c r="M444" s="386">
        <v>724.27665267096882</v>
      </c>
      <c r="N444" s="386">
        <v>726.04449940698714</v>
      </c>
      <c r="O444" s="386">
        <v>727.8166611821149</v>
      </c>
      <c r="P444" s="386">
        <v>729.60581047975711</v>
      </c>
      <c r="Q444" s="386">
        <v>731.39935793888685</v>
      </c>
      <c r="R444" s="386">
        <v>733.19731437124835</v>
      </c>
      <c r="S444" s="386">
        <v>734.99969061516367</v>
      </c>
      <c r="T444" s="386">
        <v>736.80649753559828</v>
      </c>
      <c r="U444" s="386">
        <v>738.46090006414556</v>
      </c>
      <c r="V444" s="386">
        <v>740.11901733697857</v>
      </c>
      <c r="W444" s="386">
        <v>741.78085769506936</v>
      </c>
      <c r="X444" s="386">
        <v>743.4464294981185</v>
      </c>
      <c r="Y444" s="386">
        <v>745.11574112459721</v>
      </c>
      <c r="Z444" s="386">
        <v>746.59926197557729</v>
      </c>
      <c r="AA444" s="386">
        <v>748.08573650743392</v>
      </c>
      <c r="AB444" s="386">
        <v>749.57517060092732</v>
      </c>
      <c r="AC444" s="386">
        <v>751.06757014852667</v>
      </c>
      <c r="AD444" s="386">
        <v>752.56294105443294</v>
      </c>
      <c r="AE444" s="386">
        <v>754.55848558333707</v>
      </c>
      <c r="AF444" s="386">
        <v>756.5593216270762</v>
      </c>
      <c r="AG444" s="386">
        <v>758.56546321697294</v>
      </c>
      <c r="AH444" s="386">
        <v>760.57692442155644</v>
      </c>
      <c r="AI444" s="386">
        <v>762.59371934666115</v>
      </c>
      <c r="AJ444" s="386">
        <v>764.46554347610754</v>
      </c>
      <c r="AK444" s="386">
        <v>766.34196209077288</v>
      </c>
      <c r="AL444" s="386">
        <v>768.22298646804916</v>
      </c>
      <c r="AM444" s="386">
        <v>770.10862791300917</v>
      </c>
      <c r="AN444" s="386">
        <v>771.99889775847441</v>
      </c>
      <c r="AO444" s="387">
        <v>771.99889775847441</v>
      </c>
      <c r="AP444" s="387">
        <v>771.99889775847441</v>
      </c>
      <c r="AQ444" s="387">
        <v>771.99889775847441</v>
      </c>
      <c r="AR444" s="387">
        <v>771.99889775847441</v>
      </c>
      <c r="AS444" s="387">
        <v>771.99889775847441</v>
      </c>
      <c r="AT444" s="387">
        <v>771.99889775847441</v>
      </c>
      <c r="AU444" s="387">
        <v>771.99889775847441</v>
      </c>
      <c r="AV444" s="387">
        <v>771.99889775847441</v>
      </c>
      <c r="AW444" s="387">
        <v>771.99889775847441</v>
      </c>
      <c r="AX444" s="387">
        <v>771.99889775847441</v>
      </c>
      <c r="AY444" s="387">
        <v>771.99889775847441</v>
      </c>
      <c r="AZ444" s="387">
        <v>771.99889775847441</v>
      </c>
      <c r="BA444" s="387">
        <v>771.99889775847441</v>
      </c>
      <c r="BB444" s="387">
        <v>771.99889775847441</v>
      </c>
      <c r="BC444" s="387">
        <v>771.99889775847441</v>
      </c>
      <c r="BD444" s="387">
        <v>771.99889775847441</v>
      </c>
      <c r="BE444" s="387">
        <v>771.99889775847441</v>
      </c>
      <c r="BF444" s="387">
        <v>771.99889775847441</v>
      </c>
      <c r="BG444" s="387">
        <v>771.99889775847441</v>
      </c>
      <c r="BH444" s="387">
        <v>771.99889775847441</v>
      </c>
      <c r="BI444" s="387">
        <v>771.99889775847441</v>
      </c>
      <c r="BJ444" s="387">
        <v>771.99889775847441</v>
      </c>
      <c r="BK444" s="387">
        <v>771.99889775847441</v>
      </c>
      <c r="BL444" s="387">
        <v>771.99889775847441</v>
      </c>
      <c r="BM444" s="387">
        <v>771.99889775847441</v>
      </c>
      <c r="BN444" s="387">
        <v>771.99889775847441</v>
      </c>
      <c r="BO444" s="387">
        <v>771.99889775847441</v>
      </c>
      <c r="BP444" s="387">
        <v>771.99889775847441</v>
      </c>
      <c r="CA444" s="386">
        <v>2900</v>
      </c>
      <c r="CB444" s="386">
        <v>2904.9871207415363</v>
      </c>
      <c r="CC444" s="386">
        <v>2909.9828178186899</v>
      </c>
      <c r="CD444" s="386">
        <v>2914.987105980158</v>
      </c>
      <c r="CE444" s="386">
        <v>2920</v>
      </c>
      <c r="CF444" s="386">
        <v>2930.880768011903</v>
      </c>
      <c r="CG444" s="386">
        <v>2941.8020809253571</v>
      </c>
      <c r="CH444" s="386">
        <v>2952.7640898224399</v>
      </c>
      <c r="CI444" s="386">
        <v>2963.7669463482057</v>
      </c>
      <c r="CJ444" s="386">
        <v>2974.8108027127814</v>
      </c>
      <c r="CK444" s="386">
        <v>2985.9236752892393</v>
      </c>
      <c r="CL444" s="386">
        <v>2997.0780617450969</v>
      </c>
      <c r="CM444" s="386">
        <v>3008.274117161965</v>
      </c>
      <c r="CN444" s="386">
        <v>3019.5119972007869</v>
      </c>
      <c r="CO444" s="386">
        <v>3030.7918581040021</v>
      </c>
      <c r="CP444" s="386">
        <v>3037.5247523839657</v>
      </c>
      <c r="CQ444" s="386">
        <v>3044.2726037667289</v>
      </c>
      <c r="CR444" s="386">
        <v>3051.0354454794465</v>
      </c>
      <c r="CS444" s="386">
        <v>3057.8133108230882</v>
      </c>
      <c r="CT444" s="386">
        <v>3064.6062331726007</v>
      </c>
      <c r="CU444" s="386">
        <v>3070.6436577999484</v>
      </c>
      <c r="CV444" s="386">
        <v>3076.6929764500051</v>
      </c>
      <c r="CW444" s="386">
        <v>3082.7542125545788</v>
      </c>
      <c r="CX444" s="386">
        <v>3088.8273895916395</v>
      </c>
      <c r="CY444" s="386">
        <v>3094.9125310854101</v>
      </c>
      <c r="CZ444" s="386">
        <v>3103.0338255697616</v>
      </c>
      <c r="DA444" s="386">
        <v>3111.1764309711225</v>
      </c>
      <c r="DB444" s="386">
        <v>3119.3404032110193</v>
      </c>
      <c r="DC444" s="386">
        <v>3127.5257983577208</v>
      </c>
      <c r="DD444" s="386">
        <v>3135.7326726266228</v>
      </c>
      <c r="DE444" s="386">
        <v>3143.3504243749112</v>
      </c>
      <c r="DF444" s="386">
        <v>3150.9866822102153</v>
      </c>
      <c r="DG444" s="386">
        <v>3158.6414910900598</v>
      </c>
      <c r="DH444" s="386">
        <v>3166.314896081185</v>
      </c>
      <c r="DI444" s="386">
        <v>3174.0069423598143</v>
      </c>
      <c r="DJ444" s="387">
        <v>3174.0069423598143</v>
      </c>
      <c r="DK444" s="387">
        <v>3174.0069423598143</v>
      </c>
      <c r="DL444" s="387">
        <v>3174.0069423598143</v>
      </c>
      <c r="DM444" s="387">
        <v>3174.0069423598143</v>
      </c>
      <c r="DN444" s="387">
        <v>3174.0069423598143</v>
      </c>
      <c r="DO444" s="387">
        <v>3174.0069423598143</v>
      </c>
      <c r="DP444" s="387">
        <v>3174.0069423598143</v>
      </c>
      <c r="DQ444" s="387">
        <v>3174.0069423598143</v>
      </c>
      <c r="DR444" s="387">
        <v>3174.0069423598143</v>
      </c>
      <c r="DS444" s="387">
        <v>3174.0069423598143</v>
      </c>
      <c r="DT444" s="387">
        <v>3174.0069423598143</v>
      </c>
      <c r="DU444" s="387">
        <v>3174.0069423598143</v>
      </c>
      <c r="DV444" s="387">
        <v>3174.0069423598143</v>
      </c>
      <c r="DW444" s="387">
        <v>3174.0069423598143</v>
      </c>
      <c r="DX444" s="387">
        <v>3174.0069423598143</v>
      </c>
      <c r="DY444" s="387">
        <v>3174.0069423598143</v>
      </c>
      <c r="DZ444" s="387">
        <v>3174.0069423598143</v>
      </c>
      <c r="EA444" s="387">
        <v>3174.0069423598143</v>
      </c>
      <c r="EB444" s="387">
        <v>3174.0069423598143</v>
      </c>
      <c r="EC444" s="387">
        <v>3174.0069423598143</v>
      </c>
      <c r="ED444" s="387">
        <v>3174.0069423598143</v>
      </c>
      <c r="EE444" s="387">
        <v>3174.0069423598143</v>
      </c>
      <c r="EF444" s="387">
        <v>3174.0069423598143</v>
      </c>
      <c r="EG444" s="387">
        <v>3174.0069423598143</v>
      </c>
      <c r="EH444" s="387">
        <v>3174.0069423598143</v>
      </c>
      <c r="EI444" s="387">
        <v>3174.0069423598143</v>
      </c>
      <c r="EJ444" s="387">
        <v>3174.0069423598143</v>
      </c>
      <c r="EK444" s="387">
        <v>3174.0069423598143</v>
      </c>
      <c r="EY444" s="386">
        <v>104</v>
      </c>
      <c r="EZ444" s="386">
        <v>105</v>
      </c>
      <c r="FA444" s="386">
        <v>106</v>
      </c>
      <c r="FB444" s="386">
        <v>107</v>
      </c>
      <c r="FC444" s="386">
        <v>108.7</v>
      </c>
      <c r="FD444" s="386">
        <v>110</v>
      </c>
      <c r="FE444" s="386">
        <v>111</v>
      </c>
      <c r="FF444" s="386">
        <v>112</v>
      </c>
      <c r="FG444" s="386">
        <v>113</v>
      </c>
      <c r="FH444" s="386">
        <v>114</v>
      </c>
      <c r="FI444" s="386">
        <v>115.69999999999999</v>
      </c>
      <c r="FJ444" s="386">
        <v>117</v>
      </c>
      <c r="FK444" s="386">
        <v>118</v>
      </c>
      <c r="FL444" s="386">
        <v>119</v>
      </c>
      <c r="FM444" s="386">
        <v>120</v>
      </c>
      <c r="FN444" s="386">
        <v>121</v>
      </c>
      <c r="FO444" s="386">
        <v>122</v>
      </c>
      <c r="FP444" s="386">
        <v>123</v>
      </c>
      <c r="FQ444" s="386">
        <v>124</v>
      </c>
      <c r="FR444" s="386">
        <v>125</v>
      </c>
      <c r="FS444" s="386">
        <v>126</v>
      </c>
      <c r="FT444" s="386">
        <v>127</v>
      </c>
      <c r="FU444" s="386">
        <v>128</v>
      </c>
      <c r="FV444" s="386">
        <v>129</v>
      </c>
      <c r="FW444" s="386">
        <v>130</v>
      </c>
      <c r="FX444" s="386">
        <v>131</v>
      </c>
      <c r="FY444" s="386">
        <v>132</v>
      </c>
      <c r="FZ444" s="386">
        <v>133</v>
      </c>
      <c r="GA444" s="386">
        <v>134</v>
      </c>
      <c r="GB444" s="386">
        <v>135</v>
      </c>
      <c r="GC444" s="386">
        <v>133.10000000000002</v>
      </c>
      <c r="GD444" s="387">
        <v>133.10000000000002</v>
      </c>
      <c r="GE444" s="387">
        <v>133.10000000000002</v>
      </c>
      <c r="GF444" s="387">
        <v>133.10000000000002</v>
      </c>
      <c r="GG444" s="387">
        <v>133.10000000000002</v>
      </c>
      <c r="GH444" s="387">
        <v>133.10000000000002</v>
      </c>
      <c r="GI444" s="387">
        <v>133.10000000000002</v>
      </c>
      <c r="GJ444" s="387">
        <v>133.10000000000002</v>
      </c>
      <c r="GK444" s="387">
        <v>133.10000000000002</v>
      </c>
      <c r="GL444" s="387">
        <v>133.10000000000002</v>
      </c>
      <c r="GM444" s="387">
        <v>133.10000000000002</v>
      </c>
      <c r="GN444" s="387">
        <v>133.10000000000002</v>
      </c>
      <c r="GO444" s="387">
        <v>133.10000000000002</v>
      </c>
      <c r="GP444" s="387">
        <v>133.10000000000002</v>
      </c>
      <c r="GQ444" s="387">
        <v>133.10000000000002</v>
      </c>
      <c r="GR444" s="387">
        <v>133.10000000000002</v>
      </c>
      <c r="GS444" s="387">
        <v>133.10000000000002</v>
      </c>
      <c r="GT444" s="387">
        <v>133.10000000000002</v>
      </c>
      <c r="GU444" s="387">
        <v>133.10000000000002</v>
      </c>
      <c r="GV444" s="387">
        <v>133.10000000000002</v>
      </c>
      <c r="GW444" s="387">
        <v>133.10000000000002</v>
      </c>
      <c r="GX444" s="387">
        <v>133.10000000000002</v>
      </c>
      <c r="GY444" s="387">
        <v>133.10000000000002</v>
      </c>
      <c r="GZ444" s="387">
        <v>133.10000000000002</v>
      </c>
      <c r="HA444" s="387">
        <v>133.10000000000002</v>
      </c>
      <c r="HB444" s="387">
        <v>133.10000000000002</v>
      </c>
      <c r="HC444" s="387">
        <v>133.10000000000002</v>
      </c>
      <c r="HD444" s="387">
        <v>133.10000000000002</v>
      </c>
      <c r="HE444" s="387">
        <v>133.10000000000002</v>
      </c>
      <c r="HS444" s="394">
        <v>4.0615162858750056</v>
      </c>
      <c r="HT444" s="394">
        <v>4.0614377950328686</v>
      </c>
      <c r="HU444" s="394">
        <v>4.0613593057076072</v>
      </c>
      <c r="HV444" s="394">
        <v>4.061280817899191</v>
      </c>
      <c r="HW444" s="394">
        <v>4.0612023316075883</v>
      </c>
      <c r="HX444" s="394">
        <v>4.0664100759694914</v>
      </c>
      <c r="HY444" s="394">
        <v>4.0716244983048435</v>
      </c>
      <c r="HZ444" s="394">
        <v>4.0768456071769155</v>
      </c>
      <c r="IA444" s="394">
        <v>4.0820734111599606</v>
      </c>
      <c r="IB444" s="394">
        <v>4.0873079188392225</v>
      </c>
      <c r="IC444" s="394">
        <v>4.092516304558794</v>
      </c>
      <c r="ID444" s="394">
        <v>4.0977313272341185</v>
      </c>
      <c r="IE444" s="394">
        <v>4.1029529953225534</v>
      </c>
      <c r="IF444" s="394">
        <v>4.1081813172922335</v>
      </c>
      <c r="IG444" s="394">
        <v>4.1134163016220846</v>
      </c>
      <c r="IH444" s="394">
        <v>4.1133183248024565</v>
      </c>
      <c r="II444" s="394">
        <v>4.1132203503165243</v>
      </c>
      <c r="IJ444" s="394">
        <v>4.1131223781642303</v>
      </c>
      <c r="IK444" s="394">
        <v>4.1130244083455203</v>
      </c>
      <c r="IL444" s="394">
        <v>4.1129264408603357</v>
      </c>
      <c r="IM444" s="394">
        <v>4.1128404676890709</v>
      </c>
      <c r="IN444" s="394">
        <v>4.112754496314917</v>
      </c>
      <c r="IO444" s="394">
        <v>4.1126685267378376</v>
      </c>
      <c r="IP444" s="394">
        <v>4.1125825589577927</v>
      </c>
      <c r="IQ444" s="394">
        <v>4.1124965929747459</v>
      </c>
      <c r="IR444" s="394">
        <v>4.1123834465539879</v>
      </c>
      <c r="IS444" s="394">
        <v>4.1122703032462082</v>
      </c>
      <c r="IT444" s="394">
        <v>4.1121571630513216</v>
      </c>
      <c r="IU444" s="394">
        <v>4.1120440259692419</v>
      </c>
      <c r="IV444" s="394">
        <v>4.1119308919998803</v>
      </c>
      <c r="IW444" s="394">
        <v>4.1118274737168097</v>
      </c>
      <c r="IX444" s="394">
        <v>4.1117240580347891</v>
      </c>
      <c r="IY444" s="394">
        <v>4.1116206449537547</v>
      </c>
      <c r="IZ444" s="394">
        <v>4.1115172344736397</v>
      </c>
      <c r="JA444" s="394">
        <v>4.111413826594382</v>
      </c>
      <c r="JB444" s="394">
        <v>4.111413826594382</v>
      </c>
      <c r="JC444" s="394">
        <v>4.111413826594382</v>
      </c>
      <c r="JD444" s="394">
        <v>4.111413826594382</v>
      </c>
      <c r="JE444" s="394">
        <v>4.111413826594382</v>
      </c>
      <c r="JF444" s="394">
        <v>4.111413826594382</v>
      </c>
      <c r="JG444" s="394">
        <v>4.111413826594382</v>
      </c>
      <c r="JH444" s="394">
        <v>4.111413826594382</v>
      </c>
      <c r="JI444" s="394">
        <v>4.111413826594382</v>
      </c>
      <c r="JJ444" s="394">
        <v>4.111413826594382</v>
      </c>
      <c r="JK444" s="394">
        <v>4.111413826594382</v>
      </c>
      <c r="JL444" s="394">
        <v>4.111413826594382</v>
      </c>
      <c r="JM444" s="394">
        <v>4.111413826594382</v>
      </c>
      <c r="JN444" s="394">
        <v>4.111413826594382</v>
      </c>
      <c r="JO444" s="394">
        <v>4.111413826594382</v>
      </c>
      <c r="JP444" s="394">
        <v>4.111413826594382</v>
      </c>
      <c r="JQ444" s="394">
        <v>4.111413826594382</v>
      </c>
      <c r="JR444" s="394">
        <v>4.111413826594382</v>
      </c>
      <c r="JS444" s="394">
        <v>4.111413826594382</v>
      </c>
      <c r="JT444" s="394">
        <v>4.111413826594382</v>
      </c>
      <c r="JU444" s="394">
        <v>4.111413826594382</v>
      </c>
      <c r="JV444" s="394">
        <v>4.111413826594382</v>
      </c>
      <c r="JW444" s="394">
        <v>4.111413826594382</v>
      </c>
      <c r="JX444" s="394">
        <v>4.111413826594382</v>
      </c>
      <c r="JY444" s="394">
        <v>4.111413826594382</v>
      </c>
      <c r="JZ444" s="394">
        <v>4.111413826594382</v>
      </c>
      <c r="KA444" s="394">
        <v>4.111413826594382</v>
      </c>
      <c r="KB444" s="394">
        <v>4.111413826594382</v>
      </c>
      <c r="KC444" s="394">
        <v>4.111413826594382</v>
      </c>
    </row>
    <row r="445" spans="1:289" x14ac:dyDescent="0.25">
      <c r="A445" s="383">
        <v>436</v>
      </c>
      <c r="B445" s="384" t="s">
        <v>872</v>
      </c>
      <c r="C445" s="385" t="s">
        <v>142</v>
      </c>
      <c r="D445" s="385" t="s">
        <v>142</v>
      </c>
      <c r="E445" s="129">
        <v>2052</v>
      </c>
      <c r="F445" s="386">
        <v>896.61704999999995</v>
      </c>
      <c r="G445" s="386">
        <v>897.2319990713911</v>
      </c>
      <c r="H445" s="386">
        <v>897.8473699085298</v>
      </c>
      <c r="I445" s="386">
        <v>898.46316280068618</v>
      </c>
      <c r="J445" s="386">
        <v>899.07937803732887</v>
      </c>
      <c r="K445" s="386">
        <v>900.58593716889186</v>
      </c>
      <c r="L445" s="386">
        <v>902.09502079436754</v>
      </c>
      <c r="M445" s="386">
        <v>903.60663314397129</v>
      </c>
      <c r="N445" s="386">
        <v>905.12077845500676</v>
      </c>
      <c r="O445" s="386">
        <v>906.63746097187834</v>
      </c>
      <c r="P445" s="386">
        <v>908.17336311827614</v>
      </c>
      <c r="Q445" s="386">
        <v>909.71186718165279</v>
      </c>
      <c r="R445" s="386">
        <v>911.25297756982286</v>
      </c>
      <c r="S445" s="386">
        <v>912.7966986980681</v>
      </c>
      <c r="T445" s="386">
        <v>914.34303498914971</v>
      </c>
      <c r="U445" s="386">
        <v>915.71765125235936</v>
      </c>
      <c r="V445" s="386">
        <v>917.09433410305178</v>
      </c>
      <c r="W445" s="386">
        <v>918.47308664811862</v>
      </c>
      <c r="X445" s="386">
        <v>919.85391199912249</v>
      </c>
      <c r="Y445" s="386">
        <v>921.23681327230406</v>
      </c>
      <c r="Z445" s="386">
        <v>922.44381628737528</v>
      </c>
      <c r="AA445" s="386">
        <v>923.65240071588698</v>
      </c>
      <c r="AB445" s="386">
        <v>924.86256862980463</v>
      </c>
      <c r="AC445" s="386">
        <v>926.07432210380819</v>
      </c>
      <c r="AD445" s="386">
        <v>927.28766321529565</v>
      </c>
      <c r="AE445" s="386">
        <v>928.9119642358479</v>
      </c>
      <c r="AF445" s="386">
        <v>930.53911049408634</v>
      </c>
      <c r="AG445" s="386">
        <v>932.16910697392564</v>
      </c>
      <c r="AH445" s="386">
        <v>933.80195866801034</v>
      </c>
      <c r="AI445" s="386">
        <v>935.43767057773107</v>
      </c>
      <c r="AJ445" s="386">
        <v>936.96104232371556</v>
      </c>
      <c r="AK445" s="386">
        <v>938.48689489931542</v>
      </c>
      <c r="AL445" s="386">
        <v>940.01523234459216</v>
      </c>
      <c r="AM445" s="386">
        <v>941.5460587061865</v>
      </c>
      <c r="AN445" s="386">
        <v>943.07937803732932</v>
      </c>
      <c r="AO445" s="387">
        <v>943.07937803732932</v>
      </c>
      <c r="AP445" s="387">
        <v>943.07937803732932</v>
      </c>
      <c r="AQ445" s="387">
        <v>943.07937803732932</v>
      </c>
      <c r="AR445" s="387">
        <v>943.07937803732932</v>
      </c>
      <c r="AS445" s="387">
        <v>943.07937803732932</v>
      </c>
      <c r="AT445" s="387">
        <v>943.07937803732932</v>
      </c>
      <c r="AU445" s="387">
        <v>943.07937803732932</v>
      </c>
      <c r="AV445" s="387">
        <v>943.07937803732932</v>
      </c>
      <c r="AW445" s="387">
        <v>943.07937803732932</v>
      </c>
      <c r="AX445" s="387">
        <v>943.07937803732932</v>
      </c>
      <c r="AY445" s="387">
        <v>943.07937803732932</v>
      </c>
      <c r="AZ445" s="387">
        <v>943.07937803732932</v>
      </c>
      <c r="BA445" s="387">
        <v>943.07937803732932</v>
      </c>
      <c r="BB445" s="387">
        <v>943.07937803732932</v>
      </c>
      <c r="BC445" s="387">
        <v>943.07937803732932</v>
      </c>
      <c r="BD445" s="387">
        <v>943.07937803732932</v>
      </c>
      <c r="BE445" s="387">
        <v>943.07937803732932</v>
      </c>
      <c r="BF445" s="387">
        <v>943.07937803732932</v>
      </c>
      <c r="BG445" s="387">
        <v>943.07937803732932</v>
      </c>
      <c r="BH445" s="387">
        <v>943.07937803732932</v>
      </c>
      <c r="BI445" s="387">
        <v>943.07937803732932</v>
      </c>
      <c r="BJ445" s="387">
        <v>943.07937803732932</v>
      </c>
      <c r="BK445" s="387">
        <v>943.07937803732932</v>
      </c>
      <c r="BL445" s="387">
        <v>943.07937803732932</v>
      </c>
      <c r="BM445" s="387">
        <v>943.07937803732932</v>
      </c>
      <c r="BN445" s="387">
        <v>943.07937803732932</v>
      </c>
      <c r="BO445" s="387">
        <v>943.07937803732932</v>
      </c>
      <c r="BP445" s="387">
        <v>943.07937803732932</v>
      </c>
      <c r="CA445" s="386">
        <v>3660</v>
      </c>
      <c r="CB445" s="386">
        <v>3662.4974425994342</v>
      </c>
      <c r="CC445" s="386">
        <v>3664.9965893572121</v>
      </c>
      <c r="CD445" s="386">
        <v>3667.4974414361855</v>
      </c>
      <c r="CE445" s="386">
        <v>3670</v>
      </c>
      <c r="CF445" s="386">
        <v>3670.1479331124424</v>
      </c>
      <c r="CG445" s="386">
        <v>3670.2958721878836</v>
      </c>
      <c r="CH445" s="386">
        <v>3670.4438172265641</v>
      </c>
      <c r="CI445" s="386">
        <v>3670.591768228724</v>
      </c>
      <c r="CJ445" s="386">
        <v>3670.739725194604</v>
      </c>
      <c r="CK445" s="386">
        <v>3670.9056169967471</v>
      </c>
      <c r="CL445" s="386">
        <v>3671.0715162960414</v>
      </c>
      <c r="CM445" s="386">
        <v>3671.2374230928253</v>
      </c>
      <c r="CN445" s="386">
        <v>3671.4033373874381</v>
      </c>
      <c r="CO445" s="386">
        <v>3671.5692591802199</v>
      </c>
      <c r="CP445" s="386">
        <v>3668.3593938467252</v>
      </c>
      <c r="CQ445" s="386">
        <v>3665.1523347344214</v>
      </c>
      <c r="CR445" s="386">
        <v>3661.9480793899725</v>
      </c>
      <c r="CS445" s="386">
        <v>3658.7466253621878</v>
      </c>
      <c r="CT445" s="386">
        <v>3655.5479702020193</v>
      </c>
      <c r="CU445" s="386">
        <v>3651.5469931194521</v>
      </c>
      <c r="CV445" s="386">
        <v>3647.5503950842249</v>
      </c>
      <c r="CW445" s="386">
        <v>3643.5581713034944</v>
      </c>
      <c r="CX445" s="386">
        <v>3639.5703169896633</v>
      </c>
      <c r="CY445" s="386">
        <v>3635.5868273603746</v>
      </c>
      <c r="CZ445" s="386">
        <v>3633.094450807534</v>
      </c>
      <c r="DA445" s="386">
        <v>3630.6037829034412</v>
      </c>
      <c r="DB445" s="386">
        <v>3628.1148224767326</v>
      </c>
      <c r="DC445" s="386">
        <v>3625.6275683568465</v>
      </c>
      <c r="DD445" s="386">
        <v>3623.1420193740259</v>
      </c>
      <c r="DE445" s="386">
        <v>3629.0120587730194</v>
      </c>
      <c r="DF445" s="386">
        <v>3634.8916085258334</v>
      </c>
      <c r="DG445" s="386">
        <v>3640.7806840406824</v>
      </c>
      <c r="DH445" s="386">
        <v>3646.6793007507458</v>
      </c>
      <c r="DI445" s="386">
        <v>3652.5874741142052</v>
      </c>
      <c r="DJ445" s="387">
        <v>3652.5874741142052</v>
      </c>
      <c r="DK445" s="387">
        <v>3652.5874741142052</v>
      </c>
      <c r="DL445" s="387">
        <v>3652.5874741142052</v>
      </c>
      <c r="DM445" s="387">
        <v>3652.5874741142052</v>
      </c>
      <c r="DN445" s="387">
        <v>3652.5874741142052</v>
      </c>
      <c r="DO445" s="387">
        <v>3652.5874741142052</v>
      </c>
      <c r="DP445" s="387">
        <v>3652.5874741142052</v>
      </c>
      <c r="DQ445" s="387">
        <v>3652.5874741142052</v>
      </c>
      <c r="DR445" s="387">
        <v>3652.5874741142052</v>
      </c>
      <c r="DS445" s="387">
        <v>3652.5874741142052</v>
      </c>
      <c r="DT445" s="387">
        <v>3652.5874741142052</v>
      </c>
      <c r="DU445" s="387">
        <v>3652.5874741142052</v>
      </c>
      <c r="DV445" s="387">
        <v>3652.5874741142052</v>
      </c>
      <c r="DW445" s="387">
        <v>3652.5874741142052</v>
      </c>
      <c r="DX445" s="387">
        <v>3652.5874741142052</v>
      </c>
      <c r="DY445" s="387">
        <v>3652.5874741142052</v>
      </c>
      <c r="DZ445" s="387">
        <v>3652.5874741142052</v>
      </c>
      <c r="EA445" s="387">
        <v>3652.5874741142052</v>
      </c>
      <c r="EB445" s="387">
        <v>3652.5874741142052</v>
      </c>
      <c r="EC445" s="387">
        <v>3652.5874741142052</v>
      </c>
      <c r="ED445" s="387">
        <v>3652.5874741142052</v>
      </c>
      <c r="EE445" s="387">
        <v>3652.5874741142052</v>
      </c>
      <c r="EF445" s="387">
        <v>3652.5874741142052</v>
      </c>
      <c r="EG445" s="387">
        <v>3652.5874741142052</v>
      </c>
      <c r="EH445" s="387">
        <v>3652.5874741142052</v>
      </c>
      <c r="EI445" s="387">
        <v>3652.5874741142052</v>
      </c>
      <c r="EJ445" s="387">
        <v>3652.5874741142052</v>
      </c>
      <c r="EK445" s="387">
        <v>3652.5874741142052</v>
      </c>
      <c r="EY445" s="386">
        <v>169</v>
      </c>
      <c r="EZ445" s="386">
        <v>170</v>
      </c>
      <c r="FA445" s="386">
        <v>171</v>
      </c>
      <c r="FB445" s="386">
        <v>172</v>
      </c>
      <c r="FC445" s="386">
        <v>173.20000000000002</v>
      </c>
      <c r="FD445" s="386">
        <v>175</v>
      </c>
      <c r="FE445" s="386">
        <v>177</v>
      </c>
      <c r="FF445" s="386">
        <v>179</v>
      </c>
      <c r="FG445" s="386">
        <v>181</v>
      </c>
      <c r="FH445" s="386">
        <v>183</v>
      </c>
      <c r="FI445" s="386">
        <v>185.3</v>
      </c>
      <c r="FJ445" s="386">
        <v>186</v>
      </c>
      <c r="FK445" s="386">
        <v>187</v>
      </c>
      <c r="FL445" s="386">
        <v>188</v>
      </c>
      <c r="FM445" s="386">
        <v>189</v>
      </c>
      <c r="FN445" s="386">
        <v>190</v>
      </c>
      <c r="FO445" s="386">
        <v>191</v>
      </c>
      <c r="FP445" s="386">
        <v>192</v>
      </c>
      <c r="FQ445" s="386">
        <v>193</v>
      </c>
      <c r="FR445" s="386">
        <v>194</v>
      </c>
      <c r="FS445" s="386">
        <v>195</v>
      </c>
      <c r="FT445" s="386">
        <v>196</v>
      </c>
      <c r="FU445" s="386">
        <v>197</v>
      </c>
      <c r="FV445" s="386">
        <v>198</v>
      </c>
      <c r="FW445" s="386">
        <v>199</v>
      </c>
      <c r="FX445" s="386">
        <v>200</v>
      </c>
      <c r="FY445" s="386">
        <v>201</v>
      </c>
      <c r="FZ445" s="386">
        <v>202</v>
      </c>
      <c r="GA445" s="386">
        <v>203</v>
      </c>
      <c r="GB445" s="386">
        <v>204</v>
      </c>
      <c r="GC445" s="386">
        <v>204.6</v>
      </c>
      <c r="GD445" s="387">
        <v>204.6</v>
      </c>
      <c r="GE445" s="387">
        <v>204.6</v>
      </c>
      <c r="GF445" s="387">
        <v>204.6</v>
      </c>
      <c r="GG445" s="387">
        <v>204.6</v>
      </c>
      <c r="GH445" s="387">
        <v>204.6</v>
      </c>
      <c r="GI445" s="387">
        <v>204.6</v>
      </c>
      <c r="GJ445" s="387">
        <v>204.6</v>
      </c>
      <c r="GK445" s="387">
        <v>204.6</v>
      </c>
      <c r="GL445" s="387">
        <v>204.6</v>
      </c>
      <c r="GM445" s="387">
        <v>204.6</v>
      </c>
      <c r="GN445" s="387">
        <v>204.6</v>
      </c>
      <c r="GO445" s="387">
        <v>204.6</v>
      </c>
      <c r="GP445" s="387">
        <v>204.6</v>
      </c>
      <c r="GQ445" s="387">
        <v>204.6</v>
      </c>
      <c r="GR445" s="387">
        <v>204.6</v>
      </c>
      <c r="GS445" s="387">
        <v>204.6</v>
      </c>
      <c r="GT445" s="387">
        <v>204.6</v>
      </c>
      <c r="GU445" s="387">
        <v>204.6</v>
      </c>
      <c r="GV445" s="387">
        <v>204.6</v>
      </c>
      <c r="GW445" s="387">
        <v>204.6</v>
      </c>
      <c r="GX445" s="387">
        <v>204.6</v>
      </c>
      <c r="GY445" s="387">
        <v>204.6</v>
      </c>
      <c r="GZ445" s="387">
        <v>204.6</v>
      </c>
      <c r="HA445" s="387">
        <v>204.6</v>
      </c>
      <c r="HB445" s="387">
        <v>204.6</v>
      </c>
      <c r="HC445" s="387">
        <v>204.6</v>
      </c>
      <c r="HD445" s="387">
        <v>204.6</v>
      </c>
      <c r="HE445" s="387">
        <v>204.6</v>
      </c>
      <c r="HS445" s="394">
        <v>4.0820102629099013</v>
      </c>
      <c r="HT445" s="394">
        <v>4.0819960126143648</v>
      </c>
      <c r="HU445" s="394">
        <v>4.081981762368577</v>
      </c>
      <c r="HV445" s="394">
        <v>4.0819675121725361</v>
      </c>
      <c r="HW445" s="394">
        <v>4.0819532620262429</v>
      </c>
      <c r="HX445" s="394">
        <v>4.0752889664811178</v>
      </c>
      <c r="HY445" s="394">
        <v>4.0686355512259578</v>
      </c>
      <c r="HZ445" s="394">
        <v>4.0619929984973382</v>
      </c>
      <c r="IA445" s="394">
        <v>4.0553612905608354</v>
      </c>
      <c r="IB445" s="394">
        <v>4.0487404097109785</v>
      </c>
      <c r="IC445" s="394">
        <v>4.0420758481535266</v>
      </c>
      <c r="ID445" s="394">
        <v>4.0354222570155782</v>
      </c>
      <c r="IE445" s="394">
        <v>4.0287796182389144</v>
      </c>
      <c r="IF445" s="394">
        <v>4.0221479137950444</v>
      </c>
      <c r="IG445" s="394">
        <v>4.0155271256851535</v>
      </c>
      <c r="IH445" s="394">
        <v>4.005993975140461</v>
      </c>
      <c r="II445" s="394">
        <v>3.9964834569816201</v>
      </c>
      <c r="IJ445" s="394">
        <v>3.9869955174777179</v>
      </c>
      <c r="IK445" s="394">
        <v>3.9775301030254009</v>
      </c>
      <c r="IL445" s="394">
        <v>3.9680871601485741</v>
      </c>
      <c r="IM445" s="394">
        <v>3.9585576147239956</v>
      </c>
      <c r="IN445" s="394">
        <v>3.949050954944902</v>
      </c>
      <c r="IO445" s="394">
        <v>3.9395671258503531</v>
      </c>
      <c r="IP445" s="394">
        <v>3.9301060726114012</v>
      </c>
      <c r="IQ445" s="394">
        <v>3.9206677405307739</v>
      </c>
      <c r="IR445" s="394">
        <v>3.9111289236071274</v>
      </c>
      <c r="IS445" s="394">
        <v>3.9016133142170752</v>
      </c>
      <c r="IT445" s="394">
        <v>3.892120855897681</v>
      </c>
      <c r="IU445" s="394">
        <v>3.8826514923233808</v>
      </c>
      <c r="IV445" s="394">
        <v>3.8732051673056476</v>
      </c>
      <c r="IW445" s="394">
        <v>3.8731728373389647</v>
      </c>
      <c r="IX445" s="394">
        <v>3.8731405076421432</v>
      </c>
      <c r="IY445" s="394">
        <v>3.8731081782151797</v>
      </c>
      <c r="IZ445" s="394">
        <v>3.8730758490580732</v>
      </c>
      <c r="JA445" s="394">
        <v>3.8730435201708198</v>
      </c>
      <c r="JB445" s="394">
        <v>3.8730435201708198</v>
      </c>
      <c r="JC445" s="394">
        <v>3.8730435201708198</v>
      </c>
      <c r="JD445" s="394">
        <v>3.8730435201708198</v>
      </c>
      <c r="JE445" s="394">
        <v>3.8730435201708198</v>
      </c>
      <c r="JF445" s="394">
        <v>3.8730435201708198</v>
      </c>
      <c r="JG445" s="394">
        <v>3.8730435201708198</v>
      </c>
      <c r="JH445" s="394">
        <v>3.8730435201708198</v>
      </c>
      <c r="JI445" s="394">
        <v>3.8730435201708198</v>
      </c>
      <c r="JJ445" s="394">
        <v>3.8730435201708198</v>
      </c>
      <c r="JK445" s="394">
        <v>3.8730435201708198</v>
      </c>
      <c r="JL445" s="394">
        <v>3.8730435201708198</v>
      </c>
      <c r="JM445" s="394">
        <v>3.8730435201708198</v>
      </c>
      <c r="JN445" s="394">
        <v>3.8730435201708198</v>
      </c>
      <c r="JO445" s="394">
        <v>3.8730435201708198</v>
      </c>
      <c r="JP445" s="394">
        <v>3.8730435201708198</v>
      </c>
      <c r="JQ445" s="394">
        <v>3.8730435201708198</v>
      </c>
      <c r="JR445" s="394">
        <v>3.8730435201708198</v>
      </c>
      <c r="JS445" s="394">
        <v>3.8730435201708198</v>
      </c>
      <c r="JT445" s="394">
        <v>3.8730435201708198</v>
      </c>
      <c r="JU445" s="394">
        <v>3.8730435201708198</v>
      </c>
      <c r="JV445" s="394">
        <v>3.8730435201708198</v>
      </c>
      <c r="JW445" s="394">
        <v>3.8730435201708198</v>
      </c>
      <c r="JX445" s="394">
        <v>3.8730435201708198</v>
      </c>
      <c r="JY445" s="394">
        <v>3.8730435201708198</v>
      </c>
      <c r="JZ445" s="394">
        <v>3.8730435201708198</v>
      </c>
      <c r="KA445" s="394">
        <v>3.8730435201708198</v>
      </c>
      <c r="KB445" s="394">
        <v>3.8730435201708198</v>
      </c>
      <c r="KC445" s="394">
        <v>3.8730435201708198</v>
      </c>
    </row>
    <row r="446" spans="1:289" x14ac:dyDescent="0.25">
      <c r="A446" s="383">
        <v>437</v>
      </c>
      <c r="B446" s="384" t="s">
        <v>872</v>
      </c>
      <c r="C446" s="385" t="s">
        <v>142</v>
      </c>
      <c r="D446" s="385" t="s">
        <v>142</v>
      </c>
      <c r="E446" s="129">
        <v>2052</v>
      </c>
      <c r="F446" s="386">
        <v>1127.29297</v>
      </c>
      <c r="G446" s="386">
        <v>1136.1644079171811</v>
      </c>
      <c r="H446" s="386">
        <v>1145.1056612353384</v>
      </c>
      <c r="I446" s="386">
        <v>1154.1172793795213</v>
      </c>
      <c r="J446" s="386">
        <v>1163.1998160985788</v>
      </c>
      <c r="K446" s="386">
        <v>1171.3032456401897</v>
      </c>
      <c r="L446" s="386">
        <v>1179.4631277099279</v>
      </c>
      <c r="M446" s="386">
        <v>1187.6798555842345</v>
      </c>
      <c r="N446" s="386">
        <v>1195.9538252793104</v>
      </c>
      <c r="O446" s="386">
        <v>1204.285435570202</v>
      </c>
      <c r="P446" s="386">
        <v>1212.5487320584937</v>
      </c>
      <c r="Q446" s="386">
        <v>1220.8687277867134</v>
      </c>
      <c r="R446" s="386">
        <v>1229.2458118010263</v>
      </c>
      <c r="S446" s="386">
        <v>1237.6803758170672</v>
      </c>
      <c r="T446" s="386">
        <v>1246.1728142382576</v>
      </c>
      <c r="U446" s="386">
        <v>1253.729542755734</v>
      </c>
      <c r="V446" s="386">
        <v>1261.3320948903158</v>
      </c>
      <c r="W446" s="386">
        <v>1268.9807485140848</v>
      </c>
      <c r="X446" s="386">
        <v>1276.6757831841248</v>
      </c>
      <c r="Y446" s="386">
        <v>1284.4174801527397</v>
      </c>
      <c r="Z446" s="386">
        <v>1291.1492044626391</v>
      </c>
      <c r="AA446" s="386">
        <v>1297.9162102233788</v>
      </c>
      <c r="AB446" s="386">
        <v>1304.7186823475779</v>
      </c>
      <c r="AC446" s="386">
        <v>1311.5568067169961</v>
      </c>
      <c r="AD446" s="386">
        <v>1318.4307701876116</v>
      </c>
      <c r="AE446" s="386">
        <v>1327.4686405431748</v>
      </c>
      <c r="AF446" s="386">
        <v>1336.5684656880308</v>
      </c>
      <c r="AG446" s="386">
        <v>1345.7306703235488</v>
      </c>
      <c r="AH446" s="386">
        <v>1354.955682062435</v>
      </c>
      <c r="AI446" s="386">
        <v>1364.2439314486892</v>
      </c>
      <c r="AJ446" s="386">
        <v>1372.7289045887815</v>
      </c>
      <c r="AK446" s="386">
        <v>1381.2666503801045</v>
      </c>
      <c r="AL446" s="386">
        <v>1389.8574970444065</v>
      </c>
      <c r="AM446" s="386">
        <v>1398.5017748448251</v>
      </c>
      <c r="AN446" s="386">
        <v>1407.1998160985827</v>
      </c>
      <c r="AO446" s="387">
        <v>1407.1998160985827</v>
      </c>
      <c r="AP446" s="387">
        <v>1407.1998160985827</v>
      </c>
      <c r="AQ446" s="387">
        <v>1407.1998160985827</v>
      </c>
      <c r="AR446" s="387">
        <v>1407.1998160985827</v>
      </c>
      <c r="AS446" s="387">
        <v>1407.1998160985827</v>
      </c>
      <c r="AT446" s="387">
        <v>1407.1998160985827</v>
      </c>
      <c r="AU446" s="387">
        <v>1407.1998160985827</v>
      </c>
      <c r="AV446" s="387">
        <v>1407.1998160985827</v>
      </c>
      <c r="AW446" s="387">
        <v>1407.1998160985827</v>
      </c>
      <c r="AX446" s="387">
        <v>1407.1998160985827</v>
      </c>
      <c r="AY446" s="387">
        <v>1407.1998160985827</v>
      </c>
      <c r="AZ446" s="387">
        <v>1407.1998160985827</v>
      </c>
      <c r="BA446" s="387">
        <v>1407.1998160985827</v>
      </c>
      <c r="BB446" s="387">
        <v>1407.1998160985827</v>
      </c>
      <c r="BC446" s="387">
        <v>1407.1998160985827</v>
      </c>
      <c r="BD446" s="387">
        <v>1407.1998160985827</v>
      </c>
      <c r="BE446" s="387">
        <v>1407.1998160985827</v>
      </c>
      <c r="BF446" s="387">
        <v>1407.1998160985827</v>
      </c>
      <c r="BG446" s="387">
        <v>1407.1998160985827</v>
      </c>
      <c r="BH446" s="387">
        <v>1407.1998160985827</v>
      </c>
      <c r="BI446" s="387">
        <v>1407.1998160985827</v>
      </c>
      <c r="BJ446" s="387">
        <v>1407.1998160985827</v>
      </c>
      <c r="BK446" s="387">
        <v>1407.1998160985827</v>
      </c>
      <c r="BL446" s="387">
        <v>1407.1998160985827</v>
      </c>
      <c r="BM446" s="387">
        <v>1407.1998160985827</v>
      </c>
      <c r="BN446" s="387">
        <v>1407.1998160985827</v>
      </c>
      <c r="BO446" s="387">
        <v>1407.1998160985827</v>
      </c>
      <c r="BP446" s="387">
        <v>1407.1998160985827</v>
      </c>
      <c r="CA446" s="386">
        <v>4080</v>
      </c>
      <c r="CB446" s="386">
        <v>4112.1187360545628</v>
      </c>
      <c r="CC446" s="386">
        <v>4144.4903184830819</v>
      </c>
      <c r="CD446" s="386">
        <v>4177.1167377527017</v>
      </c>
      <c r="CE446" s="386">
        <v>4210</v>
      </c>
      <c r="CF446" s="386">
        <v>4226.8786051123643</v>
      </c>
      <c r="CG446" s="386">
        <v>4243.8248794196306</v>
      </c>
      <c r="CH446" s="386">
        <v>4260.8390942190963</v>
      </c>
      <c r="CI446" s="386">
        <v>4277.9215218957343</v>
      </c>
      <c r="CJ446" s="386">
        <v>4295.0724359265578</v>
      </c>
      <c r="CK446" s="386">
        <v>4311.6521942897598</v>
      </c>
      <c r="CL446" s="386">
        <v>4328.2959535263999</v>
      </c>
      <c r="CM446" s="386">
        <v>4345.0039606914552</v>
      </c>
      <c r="CN446" s="386">
        <v>4361.7764637935779</v>
      </c>
      <c r="CO446" s="386">
        <v>4378.6137117987801</v>
      </c>
      <c r="CP446" s="386">
        <v>4389.8649324104108</v>
      </c>
      <c r="CQ446" s="386">
        <v>4401.1450639910345</v>
      </c>
      <c r="CR446" s="386">
        <v>4412.4541808298454</v>
      </c>
      <c r="CS446" s="386">
        <v>4423.7923574069328</v>
      </c>
      <c r="CT446" s="386">
        <v>4435.1596683937651</v>
      </c>
      <c r="CU446" s="386">
        <v>4442.6433213930959</v>
      </c>
      <c r="CV446" s="386">
        <v>4450.1396019112544</v>
      </c>
      <c r="CW446" s="386">
        <v>4457.648531255245</v>
      </c>
      <c r="CX446" s="386">
        <v>4465.170130768025</v>
      </c>
      <c r="CY446" s="386">
        <v>4472.7044218285655</v>
      </c>
      <c r="CZ446" s="386">
        <v>4487.1605224061468</v>
      </c>
      <c r="DA446" s="386">
        <v>4501.6633461346901</v>
      </c>
      <c r="DB446" s="386">
        <v>4516.2130440267611</v>
      </c>
      <c r="DC446" s="386">
        <v>4530.8097675830086</v>
      </c>
      <c r="DD446" s="386">
        <v>4545.4536687937407</v>
      </c>
      <c r="DE446" s="386">
        <v>4573.7353341015632</v>
      </c>
      <c r="DF446" s="386">
        <v>4602.1929670136924</v>
      </c>
      <c r="DG446" s="386">
        <v>4630.827662394855</v>
      </c>
      <c r="DH446" s="386">
        <v>4659.6405219219905</v>
      </c>
      <c r="DI446" s="386">
        <v>4688.632654126638</v>
      </c>
      <c r="DJ446" s="387">
        <v>4688.632654126638</v>
      </c>
      <c r="DK446" s="387">
        <v>4688.632654126638</v>
      </c>
      <c r="DL446" s="387">
        <v>4688.632654126638</v>
      </c>
      <c r="DM446" s="387">
        <v>4688.632654126638</v>
      </c>
      <c r="DN446" s="387">
        <v>4688.632654126638</v>
      </c>
      <c r="DO446" s="387">
        <v>4688.632654126638</v>
      </c>
      <c r="DP446" s="387">
        <v>4688.632654126638</v>
      </c>
      <c r="DQ446" s="387">
        <v>4688.632654126638</v>
      </c>
      <c r="DR446" s="387">
        <v>4688.632654126638</v>
      </c>
      <c r="DS446" s="387">
        <v>4688.632654126638</v>
      </c>
      <c r="DT446" s="387">
        <v>4688.632654126638</v>
      </c>
      <c r="DU446" s="387">
        <v>4688.632654126638</v>
      </c>
      <c r="DV446" s="387">
        <v>4688.632654126638</v>
      </c>
      <c r="DW446" s="387">
        <v>4688.632654126638</v>
      </c>
      <c r="DX446" s="387">
        <v>4688.632654126638</v>
      </c>
      <c r="DY446" s="387">
        <v>4688.632654126638</v>
      </c>
      <c r="DZ446" s="387">
        <v>4688.632654126638</v>
      </c>
      <c r="EA446" s="387">
        <v>4688.632654126638</v>
      </c>
      <c r="EB446" s="387">
        <v>4688.632654126638</v>
      </c>
      <c r="EC446" s="387">
        <v>4688.632654126638</v>
      </c>
      <c r="ED446" s="387">
        <v>4688.632654126638</v>
      </c>
      <c r="EE446" s="387">
        <v>4688.632654126638</v>
      </c>
      <c r="EF446" s="387">
        <v>4688.632654126638</v>
      </c>
      <c r="EG446" s="387">
        <v>4688.632654126638</v>
      </c>
      <c r="EH446" s="387">
        <v>4688.632654126638</v>
      </c>
      <c r="EI446" s="387">
        <v>4688.632654126638</v>
      </c>
      <c r="EJ446" s="387">
        <v>4688.632654126638</v>
      </c>
      <c r="EK446" s="387">
        <v>4688.632654126638</v>
      </c>
      <c r="EY446" s="386">
        <v>356</v>
      </c>
      <c r="EZ446" s="386">
        <v>358</v>
      </c>
      <c r="FA446" s="386">
        <v>360</v>
      </c>
      <c r="FB446" s="386">
        <v>362</v>
      </c>
      <c r="FC446" s="386">
        <v>365.8</v>
      </c>
      <c r="FD446" s="386">
        <v>369</v>
      </c>
      <c r="FE446" s="386">
        <v>372</v>
      </c>
      <c r="FF446" s="386">
        <v>375</v>
      </c>
      <c r="FG446" s="386">
        <v>378</v>
      </c>
      <c r="FH446" s="386">
        <v>381</v>
      </c>
      <c r="FI446" s="386">
        <v>386.4</v>
      </c>
      <c r="FJ446" s="386">
        <v>388</v>
      </c>
      <c r="FK446" s="386">
        <v>389</v>
      </c>
      <c r="FL446" s="386">
        <v>390</v>
      </c>
      <c r="FM446" s="386">
        <v>391</v>
      </c>
      <c r="FN446" s="386">
        <v>392</v>
      </c>
      <c r="FO446" s="386">
        <v>393</v>
      </c>
      <c r="FP446" s="386">
        <v>394</v>
      </c>
      <c r="FQ446" s="386">
        <v>395</v>
      </c>
      <c r="FR446" s="386">
        <v>396</v>
      </c>
      <c r="FS446" s="386">
        <v>397</v>
      </c>
      <c r="FT446" s="386">
        <v>398</v>
      </c>
      <c r="FU446" s="386">
        <v>399</v>
      </c>
      <c r="FV446" s="386">
        <v>400</v>
      </c>
      <c r="FW446" s="386">
        <v>401</v>
      </c>
      <c r="FX446" s="386">
        <v>402</v>
      </c>
      <c r="FY446" s="386">
        <v>403</v>
      </c>
      <c r="FZ446" s="386">
        <v>404</v>
      </c>
      <c r="GA446" s="386">
        <v>405</v>
      </c>
      <c r="GB446" s="386">
        <v>406</v>
      </c>
      <c r="GC446" s="386">
        <v>410.7</v>
      </c>
      <c r="GD446" s="387">
        <v>410.7</v>
      </c>
      <c r="GE446" s="387">
        <v>410.7</v>
      </c>
      <c r="GF446" s="387">
        <v>410.7</v>
      </c>
      <c r="GG446" s="387">
        <v>410.7</v>
      </c>
      <c r="GH446" s="387">
        <v>410.7</v>
      </c>
      <c r="GI446" s="387">
        <v>410.7</v>
      </c>
      <c r="GJ446" s="387">
        <v>410.7</v>
      </c>
      <c r="GK446" s="387">
        <v>410.7</v>
      </c>
      <c r="GL446" s="387">
        <v>410.7</v>
      </c>
      <c r="GM446" s="387">
        <v>410.7</v>
      </c>
      <c r="GN446" s="387">
        <v>410.7</v>
      </c>
      <c r="GO446" s="387">
        <v>410.7</v>
      </c>
      <c r="GP446" s="387">
        <v>410.7</v>
      </c>
      <c r="GQ446" s="387">
        <v>410.7</v>
      </c>
      <c r="GR446" s="387">
        <v>410.7</v>
      </c>
      <c r="GS446" s="387">
        <v>410.7</v>
      </c>
      <c r="GT446" s="387">
        <v>410.7</v>
      </c>
      <c r="GU446" s="387">
        <v>410.7</v>
      </c>
      <c r="GV446" s="387">
        <v>410.7</v>
      </c>
      <c r="GW446" s="387">
        <v>410.7</v>
      </c>
      <c r="GX446" s="387">
        <v>410.7</v>
      </c>
      <c r="GY446" s="387">
        <v>410.7</v>
      </c>
      <c r="GZ446" s="387">
        <v>410.7</v>
      </c>
      <c r="HA446" s="387">
        <v>410.7</v>
      </c>
      <c r="HB446" s="387">
        <v>410.7</v>
      </c>
      <c r="HC446" s="387">
        <v>410.7</v>
      </c>
      <c r="HD446" s="387">
        <v>410.7</v>
      </c>
      <c r="HE446" s="387">
        <v>410.7</v>
      </c>
      <c r="HS446" s="394">
        <v>3.6192898461878991</v>
      </c>
      <c r="HT446" s="394">
        <v>3.6192990269717278</v>
      </c>
      <c r="HU446" s="394">
        <v>3.619308207778845</v>
      </c>
      <c r="HV446" s="394">
        <v>3.6193173886092507</v>
      </c>
      <c r="HW446" s="394">
        <v>3.6193265694629471</v>
      </c>
      <c r="HX446" s="394">
        <v>3.6086970823700857</v>
      </c>
      <c r="HY446" s="394">
        <v>3.5980988126856803</v>
      </c>
      <c r="HZ446" s="394">
        <v>3.587531668728301</v>
      </c>
      <c r="IA446" s="394">
        <v>3.5769955590857716</v>
      </c>
      <c r="IB446" s="394">
        <v>3.5664903926143867</v>
      </c>
      <c r="IC446" s="394">
        <v>3.5558588948174039</v>
      </c>
      <c r="ID446" s="394">
        <v>3.5452590888891669</v>
      </c>
      <c r="IE446" s="394">
        <v>3.5346908803580823</v>
      </c>
      <c r="IF446" s="394">
        <v>3.5241541750341701</v>
      </c>
      <c r="IG446" s="394">
        <v>3.5136488790082261</v>
      </c>
      <c r="IH446" s="394">
        <v>3.5014449151141163</v>
      </c>
      <c r="II446" s="394">
        <v>3.4892833392729563</v>
      </c>
      <c r="IJ446" s="394">
        <v>3.4771640042582335</v>
      </c>
      <c r="IK446" s="394">
        <v>3.4650867633547993</v>
      </c>
      <c r="IL446" s="394">
        <v>3.4530514703570891</v>
      </c>
      <c r="IM446" s="394">
        <v>3.4408442541248134</v>
      </c>
      <c r="IN446" s="394">
        <v>3.4286801928033244</v>
      </c>
      <c r="IO446" s="394">
        <v>3.4165591338315218</v>
      </c>
      <c r="IP446" s="394">
        <v>3.4044809251876393</v>
      </c>
      <c r="IQ446" s="394">
        <v>3.3924454153873422</v>
      </c>
      <c r="IR446" s="394">
        <v>3.3802384367965832</v>
      </c>
      <c r="IS446" s="394">
        <v>3.3680753823690961</v>
      </c>
      <c r="IT446" s="394">
        <v>3.3559560940533113</v>
      </c>
      <c r="IU446" s="394">
        <v>3.3438804143663745</v>
      </c>
      <c r="IV446" s="394">
        <v>3.3318481863920981</v>
      </c>
      <c r="IW446" s="394">
        <v>3.3318562163384216</v>
      </c>
      <c r="IX446" s="394">
        <v>3.3318642463040975</v>
      </c>
      <c r="IY446" s="394">
        <v>3.3318722762891269</v>
      </c>
      <c r="IZ446" s="394">
        <v>3.3318803062935078</v>
      </c>
      <c r="JA446" s="394">
        <v>3.3318883363172436</v>
      </c>
      <c r="JB446" s="394">
        <v>3.3318883363172436</v>
      </c>
      <c r="JC446" s="394">
        <v>3.3318883363172436</v>
      </c>
      <c r="JD446" s="394">
        <v>3.3318883363172436</v>
      </c>
      <c r="JE446" s="394">
        <v>3.3318883363172436</v>
      </c>
      <c r="JF446" s="394">
        <v>3.3318883363172436</v>
      </c>
      <c r="JG446" s="394">
        <v>3.3318883363172436</v>
      </c>
      <c r="JH446" s="394">
        <v>3.3318883363172436</v>
      </c>
      <c r="JI446" s="394">
        <v>3.3318883363172436</v>
      </c>
      <c r="JJ446" s="394">
        <v>3.3318883363172436</v>
      </c>
      <c r="JK446" s="394">
        <v>3.3318883363172436</v>
      </c>
      <c r="JL446" s="394">
        <v>3.3318883363172436</v>
      </c>
      <c r="JM446" s="394">
        <v>3.3318883363172436</v>
      </c>
      <c r="JN446" s="394">
        <v>3.3318883363172436</v>
      </c>
      <c r="JO446" s="394">
        <v>3.3318883363172436</v>
      </c>
      <c r="JP446" s="394">
        <v>3.3318883363172436</v>
      </c>
      <c r="JQ446" s="394">
        <v>3.3318883363172436</v>
      </c>
      <c r="JR446" s="394">
        <v>3.3318883363172436</v>
      </c>
      <c r="JS446" s="394">
        <v>3.3318883363172436</v>
      </c>
      <c r="JT446" s="394">
        <v>3.3318883363172436</v>
      </c>
      <c r="JU446" s="394">
        <v>3.3318883363172436</v>
      </c>
      <c r="JV446" s="394">
        <v>3.3318883363172436</v>
      </c>
      <c r="JW446" s="394">
        <v>3.3318883363172436</v>
      </c>
      <c r="JX446" s="394">
        <v>3.3318883363172436</v>
      </c>
      <c r="JY446" s="394">
        <v>3.3318883363172436</v>
      </c>
      <c r="JZ446" s="394">
        <v>3.3318883363172436</v>
      </c>
      <c r="KA446" s="394">
        <v>3.3318883363172436</v>
      </c>
      <c r="KB446" s="394">
        <v>3.3318883363172436</v>
      </c>
      <c r="KC446" s="394">
        <v>3.3318883363172436</v>
      </c>
    </row>
    <row r="447" spans="1:289" x14ac:dyDescent="0.25">
      <c r="A447" s="383">
        <v>438</v>
      </c>
      <c r="B447" s="384" t="s">
        <v>871</v>
      </c>
      <c r="C447" s="385" t="s">
        <v>142</v>
      </c>
      <c r="D447" s="385" t="s">
        <v>142</v>
      </c>
      <c r="E447" s="129">
        <v>2052</v>
      </c>
      <c r="F447" s="386">
        <v>1466.4350399999998</v>
      </c>
      <c r="G447" s="386">
        <v>1462.3369048087229</v>
      </c>
      <c r="H447" s="386">
        <v>1458.2502223661788</v>
      </c>
      <c r="I447" s="386">
        <v>1454.1749606662358</v>
      </c>
      <c r="J447" s="386">
        <v>1450.1110877922076</v>
      </c>
      <c r="K447" s="386">
        <v>1455.3635576694071</v>
      </c>
      <c r="L447" s="386">
        <v>1460.6350525992684</v>
      </c>
      <c r="M447" s="386">
        <v>1465.9256414927302</v>
      </c>
      <c r="N447" s="386">
        <v>1471.2353935103342</v>
      </c>
      <c r="O447" s="386">
        <v>1476.5643780631306</v>
      </c>
      <c r="P447" s="386">
        <v>1481.9192983662558</v>
      </c>
      <c r="Q447" s="386">
        <v>1487.2936388666167</v>
      </c>
      <c r="R447" s="386">
        <v>1492.687469993657</v>
      </c>
      <c r="S447" s="386">
        <v>1498.1008624322412</v>
      </c>
      <c r="T447" s="386">
        <v>1503.5338871235806</v>
      </c>
      <c r="U447" s="386">
        <v>1508.4235654585589</v>
      </c>
      <c r="V447" s="386">
        <v>1513.3291456328134</v>
      </c>
      <c r="W447" s="386">
        <v>1518.2506793610942</v>
      </c>
      <c r="X447" s="386">
        <v>1523.1882185263339</v>
      </c>
      <c r="Y447" s="386">
        <v>1528.141815180195</v>
      </c>
      <c r="Z447" s="386">
        <v>1532.4922047153807</v>
      </c>
      <c r="AA447" s="386">
        <v>1536.8549791541923</v>
      </c>
      <c r="AB447" s="386">
        <v>1541.2301737545847</v>
      </c>
      <c r="AC447" s="386">
        <v>1545.6178238748869</v>
      </c>
      <c r="AD447" s="386">
        <v>1550.0179649740876</v>
      </c>
      <c r="AE447" s="386">
        <v>1555.8667412727261</v>
      </c>
      <c r="AF447" s="386">
        <v>1561.7375871118245</v>
      </c>
      <c r="AG447" s="386">
        <v>1567.6305857677112</v>
      </c>
      <c r="AH447" s="386">
        <v>1573.5458208309462</v>
      </c>
      <c r="AI447" s="386">
        <v>1579.4833762075077</v>
      </c>
      <c r="AJ447" s="386">
        <v>1584.970659101223</v>
      </c>
      <c r="AK447" s="386">
        <v>1590.4770053633847</v>
      </c>
      <c r="AL447" s="386">
        <v>1596.0024812220374</v>
      </c>
      <c r="AM447" s="386">
        <v>1601.5471531353089</v>
      </c>
      <c r="AN447" s="386">
        <v>1607.1110877922092</v>
      </c>
      <c r="AO447" s="387">
        <v>1607.1110877922092</v>
      </c>
      <c r="AP447" s="387">
        <v>1607.1110877922092</v>
      </c>
      <c r="AQ447" s="387">
        <v>1607.1110877922092</v>
      </c>
      <c r="AR447" s="387">
        <v>1607.1110877922092</v>
      </c>
      <c r="AS447" s="387">
        <v>1607.1110877922092</v>
      </c>
      <c r="AT447" s="387">
        <v>1607.1110877922092</v>
      </c>
      <c r="AU447" s="387">
        <v>1607.1110877922092</v>
      </c>
      <c r="AV447" s="387">
        <v>1607.1110877922092</v>
      </c>
      <c r="AW447" s="387">
        <v>1607.1110877922092</v>
      </c>
      <c r="AX447" s="387">
        <v>1607.1110877922092</v>
      </c>
      <c r="AY447" s="387">
        <v>1607.1110877922092</v>
      </c>
      <c r="AZ447" s="387">
        <v>1607.1110877922092</v>
      </c>
      <c r="BA447" s="387">
        <v>1607.1110877922092</v>
      </c>
      <c r="BB447" s="387">
        <v>1607.1110877922092</v>
      </c>
      <c r="BC447" s="387">
        <v>1607.1110877922092</v>
      </c>
      <c r="BD447" s="387">
        <v>1607.1110877922092</v>
      </c>
      <c r="BE447" s="387">
        <v>1607.1110877922092</v>
      </c>
      <c r="BF447" s="387">
        <v>1607.1110877922092</v>
      </c>
      <c r="BG447" s="387">
        <v>1607.1110877922092</v>
      </c>
      <c r="BH447" s="387">
        <v>1607.1110877922092</v>
      </c>
      <c r="BI447" s="387">
        <v>1607.1110877922092</v>
      </c>
      <c r="BJ447" s="387">
        <v>1607.1110877922092</v>
      </c>
      <c r="BK447" s="387">
        <v>1607.1110877922092</v>
      </c>
      <c r="BL447" s="387">
        <v>1607.1110877922092</v>
      </c>
      <c r="BM447" s="387">
        <v>1607.1110877922092</v>
      </c>
      <c r="BN447" s="387">
        <v>1607.1110877922092</v>
      </c>
      <c r="BO447" s="387">
        <v>1607.1110877922092</v>
      </c>
      <c r="BP447" s="387">
        <v>1607.1110877922092</v>
      </c>
      <c r="CA447" s="386">
        <v>5390</v>
      </c>
      <c r="CB447" s="386">
        <v>5374.9369743094912</v>
      </c>
      <c r="CC447" s="386">
        <v>5359.9160441186023</v>
      </c>
      <c r="CD447" s="386">
        <v>5344.9370917862216</v>
      </c>
      <c r="CE447" s="386">
        <v>5330</v>
      </c>
      <c r="CF447" s="386">
        <v>5330.1854549964073</v>
      </c>
      <c r="CG447" s="386">
        <v>5330.3709164456395</v>
      </c>
      <c r="CH447" s="386">
        <v>5330.5563843479204</v>
      </c>
      <c r="CI447" s="386">
        <v>5330.7418587034754</v>
      </c>
      <c r="CJ447" s="386">
        <v>5330.9273395125283</v>
      </c>
      <c r="CK447" s="386">
        <v>5330.7869650377033</v>
      </c>
      <c r="CL447" s="386">
        <v>5330.6465942592322</v>
      </c>
      <c r="CM447" s="386">
        <v>5330.5062271770175</v>
      </c>
      <c r="CN447" s="386">
        <v>5330.3658637909621</v>
      </c>
      <c r="CO447" s="386">
        <v>5330.2255041009676</v>
      </c>
      <c r="CP447" s="386">
        <v>5326.0020149933889</v>
      </c>
      <c r="CQ447" s="386">
        <v>5321.7818724346989</v>
      </c>
      <c r="CR447" s="386">
        <v>5317.5650737732076</v>
      </c>
      <c r="CS447" s="386">
        <v>5313.351616359324</v>
      </c>
      <c r="CT447" s="386">
        <v>5309.1414975455582</v>
      </c>
      <c r="CU447" s="386">
        <v>5302.3374489390653</v>
      </c>
      <c r="CV447" s="386">
        <v>5295.5421202127</v>
      </c>
      <c r="CW447" s="386">
        <v>5288.7555001913051</v>
      </c>
      <c r="CX447" s="386">
        <v>5281.9775777140467</v>
      </c>
      <c r="CY447" s="386">
        <v>5275.2083416343912</v>
      </c>
      <c r="CZ447" s="386">
        <v>5272.8815856307674</v>
      </c>
      <c r="DA447" s="386">
        <v>5270.5558558981738</v>
      </c>
      <c r="DB447" s="386">
        <v>5268.2311519839495</v>
      </c>
      <c r="DC447" s="386">
        <v>5265.9074734356327</v>
      </c>
      <c r="DD447" s="386">
        <v>5263.5848198009598</v>
      </c>
      <c r="DE447" s="386">
        <v>5281.9665212435875</v>
      </c>
      <c r="DF447" s="386">
        <v>5300.4124159992316</v>
      </c>
      <c r="DG447" s="386">
        <v>5318.922728246348</v>
      </c>
      <c r="DH447" s="386">
        <v>5337.4976829462757</v>
      </c>
      <c r="DI447" s="386">
        <v>5356.1375058459735</v>
      </c>
      <c r="DJ447" s="387">
        <v>5356.1375058459735</v>
      </c>
      <c r="DK447" s="387">
        <v>5356.1375058459735</v>
      </c>
      <c r="DL447" s="387">
        <v>5356.1375058459735</v>
      </c>
      <c r="DM447" s="387">
        <v>5356.1375058459735</v>
      </c>
      <c r="DN447" s="387">
        <v>5356.1375058459735</v>
      </c>
      <c r="DO447" s="387">
        <v>5356.1375058459735</v>
      </c>
      <c r="DP447" s="387">
        <v>5356.1375058459735</v>
      </c>
      <c r="DQ447" s="387">
        <v>5356.1375058459735</v>
      </c>
      <c r="DR447" s="387">
        <v>5356.1375058459735</v>
      </c>
      <c r="DS447" s="387">
        <v>5356.1375058459735</v>
      </c>
      <c r="DT447" s="387">
        <v>5356.1375058459735</v>
      </c>
      <c r="DU447" s="387">
        <v>5356.1375058459735</v>
      </c>
      <c r="DV447" s="387">
        <v>5356.1375058459735</v>
      </c>
      <c r="DW447" s="387">
        <v>5356.1375058459735</v>
      </c>
      <c r="DX447" s="387">
        <v>5356.1375058459735</v>
      </c>
      <c r="DY447" s="387">
        <v>5356.1375058459735</v>
      </c>
      <c r="DZ447" s="387">
        <v>5356.1375058459735</v>
      </c>
      <c r="EA447" s="387">
        <v>5356.1375058459735</v>
      </c>
      <c r="EB447" s="387">
        <v>5356.1375058459735</v>
      </c>
      <c r="EC447" s="387">
        <v>5356.1375058459735</v>
      </c>
      <c r="ED447" s="387">
        <v>5356.1375058459735</v>
      </c>
      <c r="EE447" s="387">
        <v>5356.1375058459735</v>
      </c>
      <c r="EF447" s="387">
        <v>5356.1375058459735</v>
      </c>
      <c r="EG447" s="387">
        <v>5356.1375058459735</v>
      </c>
      <c r="EH447" s="387">
        <v>5356.1375058459735</v>
      </c>
      <c r="EI447" s="387">
        <v>5356.1375058459735</v>
      </c>
      <c r="EJ447" s="387">
        <v>5356.1375058459735</v>
      </c>
      <c r="EK447" s="387">
        <v>5356.1375058459735</v>
      </c>
      <c r="EY447" s="386">
        <v>1870</v>
      </c>
      <c r="EZ447" s="386">
        <v>1891</v>
      </c>
      <c r="FA447" s="386">
        <v>1912</v>
      </c>
      <c r="FB447" s="386">
        <v>1933</v>
      </c>
      <c r="FC447" s="386">
        <v>1953.8999999999996</v>
      </c>
      <c r="FD447" s="386">
        <v>1977</v>
      </c>
      <c r="FE447" s="386">
        <v>2000</v>
      </c>
      <c r="FF447" s="386">
        <v>2023</v>
      </c>
      <c r="FG447" s="386">
        <v>2046</v>
      </c>
      <c r="FH447" s="386">
        <v>2069</v>
      </c>
      <c r="FI447" s="386">
        <v>2092.9</v>
      </c>
      <c r="FJ447" s="386">
        <v>2115</v>
      </c>
      <c r="FK447" s="386">
        <v>2137</v>
      </c>
      <c r="FL447" s="386">
        <v>2159</v>
      </c>
      <c r="FM447" s="386">
        <v>2181</v>
      </c>
      <c r="FN447" s="386">
        <v>2203</v>
      </c>
      <c r="FO447" s="386">
        <v>2225</v>
      </c>
      <c r="FP447" s="386">
        <v>2247</v>
      </c>
      <c r="FQ447" s="386">
        <v>2269</v>
      </c>
      <c r="FR447" s="386">
        <v>2291</v>
      </c>
      <c r="FS447" s="386">
        <v>2313</v>
      </c>
      <c r="FT447" s="386">
        <v>2335</v>
      </c>
      <c r="FU447" s="386">
        <v>2357</v>
      </c>
      <c r="FV447" s="386">
        <v>2379</v>
      </c>
      <c r="FW447" s="386">
        <v>2401</v>
      </c>
      <c r="FX447" s="386">
        <v>2423</v>
      </c>
      <c r="FY447" s="386">
        <v>2445</v>
      </c>
      <c r="FZ447" s="386">
        <v>2467</v>
      </c>
      <c r="GA447" s="386">
        <v>2489</v>
      </c>
      <c r="GB447" s="386">
        <v>2511</v>
      </c>
      <c r="GC447" s="386">
        <v>2527.9</v>
      </c>
      <c r="GD447" s="387">
        <v>2527.9</v>
      </c>
      <c r="GE447" s="387">
        <v>2527.9</v>
      </c>
      <c r="GF447" s="387">
        <v>2527.9</v>
      </c>
      <c r="GG447" s="387">
        <v>2527.9</v>
      </c>
      <c r="GH447" s="387">
        <v>2527.9</v>
      </c>
      <c r="GI447" s="387">
        <v>2527.9</v>
      </c>
      <c r="GJ447" s="387">
        <v>2527.9</v>
      </c>
      <c r="GK447" s="387">
        <v>2527.9</v>
      </c>
      <c r="GL447" s="387">
        <v>2527.9</v>
      </c>
      <c r="GM447" s="387">
        <v>2527.9</v>
      </c>
      <c r="GN447" s="387">
        <v>2527.9</v>
      </c>
      <c r="GO447" s="387">
        <v>2527.9</v>
      </c>
      <c r="GP447" s="387">
        <v>2527.9</v>
      </c>
      <c r="GQ447" s="387">
        <v>2527.9</v>
      </c>
      <c r="GR447" s="387">
        <v>2527.9</v>
      </c>
      <c r="GS447" s="387">
        <v>2527.9</v>
      </c>
      <c r="GT447" s="387">
        <v>2527.9</v>
      </c>
      <c r="GU447" s="387">
        <v>2527.9</v>
      </c>
      <c r="GV447" s="387">
        <v>2527.9</v>
      </c>
      <c r="GW447" s="387">
        <v>2527.9</v>
      </c>
      <c r="GX447" s="387">
        <v>2527.9</v>
      </c>
      <c r="GY447" s="387">
        <v>2527.9</v>
      </c>
      <c r="GZ447" s="387">
        <v>2527.9</v>
      </c>
      <c r="HA447" s="387">
        <v>2527.9</v>
      </c>
      <c r="HB447" s="387">
        <v>2527.9</v>
      </c>
      <c r="HC447" s="387">
        <v>2527.9</v>
      </c>
      <c r="HD447" s="387">
        <v>2527.9</v>
      </c>
      <c r="HE447" s="387">
        <v>2527.9</v>
      </c>
      <c r="HS447" s="394">
        <v>3.6755804744000118</v>
      </c>
      <c r="HT447" s="394">
        <v>3.6755804744000122</v>
      </c>
      <c r="HU447" s="394">
        <v>3.6755804744000118</v>
      </c>
      <c r="HV447" s="394">
        <v>3.6755804744000118</v>
      </c>
      <c r="HW447" s="394">
        <v>3.6755804744000122</v>
      </c>
      <c r="HX447" s="394">
        <v>3.6624425745083724</v>
      </c>
      <c r="HY447" s="394">
        <v>3.6493516343866972</v>
      </c>
      <c r="HZ447" s="394">
        <v>3.6363074861831972</v>
      </c>
      <c r="IA447" s="394">
        <v>3.6233099626460499</v>
      </c>
      <c r="IB447" s="394">
        <v>3.6103588971212499</v>
      </c>
      <c r="IC447" s="394">
        <v>3.5972181284869138</v>
      </c>
      <c r="ID447" s="394">
        <v>3.5841251888372359</v>
      </c>
      <c r="IE447" s="394">
        <v>3.5710799040871355</v>
      </c>
      <c r="IF447" s="394">
        <v>3.5580821007851555</v>
      </c>
      <c r="IG447" s="394">
        <v>3.5451316061111551</v>
      </c>
      <c r="IH447" s="394">
        <v>3.5308398363388673</v>
      </c>
      <c r="II447" s="394">
        <v>3.5166056821097857</v>
      </c>
      <c r="IJ447" s="394">
        <v>3.5024289111538089</v>
      </c>
      <c r="IK447" s="394">
        <v>3.4883092921372034</v>
      </c>
      <c r="IL447" s="394">
        <v>3.4742465946588319</v>
      </c>
      <c r="IM447" s="394">
        <v>3.4599441567298754</v>
      </c>
      <c r="IN447" s="394">
        <v>3.4457005976758457</v>
      </c>
      <c r="IO447" s="394">
        <v>3.4315156751099605</v>
      </c>
      <c r="IP447" s="394">
        <v>3.417389147643271</v>
      </c>
      <c r="IQ447" s="394">
        <v>3.4033207748805538</v>
      </c>
      <c r="IR447" s="394">
        <v>3.3890316218967818</v>
      </c>
      <c r="IS447" s="394">
        <v>3.3748024632263576</v>
      </c>
      <c r="IT447" s="394">
        <v>3.3606330469776808</v>
      </c>
      <c r="IU447" s="394">
        <v>3.346523122316738</v>
      </c>
      <c r="IV447" s="394">
        <v>3.332472439462665</v>
      </c>
      <c r="IW447" s="394">
        <v>3.3325326818597332</v>
      </c>
      <c r="IX447" s="394">
        <v>3.3325929253458262</v>
      </c>
      <c r="IY447" s="394">
        <v>3.3326531699209645</v>
      </c>
      <c r="IZ447" s="394">
        <v>3.3327134155851668</v>
      </c>
      <c r="JA447" s="394">
        <v>3.3327736623384512</v>
      </c>
      <c r="JB447" s="394">
        <v>3.3327736623384512</v>
      </c>
      <c r="JC447" s="394">
        <v>3.3327736623384512</v>
      </c>
      <c r="JD447" s="394">
        <v>3.3327736623384512</v>
      </c>
      <c r="JE447" s="394">
        <v>3.3327736623384512</v>
      </c>
      <c r="JF447" s="394">
        <v>3.3327736623384512</v>
      </c>
      <c r="JG447" s="394">
        <v>3.3327736623384512</v>
      </c>
      <c r="JH447" s="394">
        <v>3.3327736623384512</v>
      </c>
      <c r="JI447" s="394">
        <v>3.3327736623384512</v>
      </c>
      <c r="JJ447" s="394">
        <v>3.3327736623384512</v>
      </c>
      <c r="JK447" s="394">
        <v>3.3327736623384512</v>
      </c>
      <c r="JL447" s="394">
        <v>3.3327736623384512</v>
      </c>
      <c r="JM447" s="394">
        <v>3.3327736623384512</v>
      </c>
      <c r="JN447" s="394">
        <v>3.3327736623384512</v>
      </c>
      <c r="JO447" s="394">
        <v>3.3327736623384512</v>
      </c>
      <c r="JP447" s="394">
        <v>3.3327736623384512</v>
      </c>
      <c r="JQ447" s="394">
        <v>3.3327736623384512</v>
      </c>
      <c r="JR447" s="394">
        <v>3.3327736623384512</v>
      </c>
      <c r="JS447" s="394">
        <v>3.3327736623384512</v>
      </c>
      <c r="JT447" s="394">
        <v>3.3327736623384512</v>
      </c>
      <c r="JU447" s="394">
        <v>3.3327736623384512</v>
      </c>
      <c r="JV447" s="394">
        <v>3.3327736623384512</v>
      </c>
      <c r="JW447" s="394">
        <v>3.3327736623384512</v>
      </c>
      <c r="JX447" s="394">
        <v>3.3327736623384512</v>
      </c>
      <c r="JY447" s="394">
        <v>3.3327736623384512</v>
      </c>
      <c r="JZ447" s="394">
        <v>3.3327736623384512</v>
      </c>
      <c r="KA447" s="394">
        <v>3.3327736623384512</v>
      </c>
      <c r="KB447" s="394">
        <v>3.3327736623384512</v>
      </c>
      <c r="KC447" s="394">
        <v>3.3327736623384512</v>
      </c>
    </row>
    <row r="448" spans="1:289" x14ac:dyDescent="0.25">
      <c r="A448" s="383">
        <v>439</v>
      </c>
      <c r="B448" s="384" t="s">
        <v>871</v>
      </c>
      <c r="C448" s="385" t="s">
        <v>142</v>
      </c>
      <c r="D448" s="385" t="s">
        <v>142</v>
      </c>
      <c r="E448" s="129">
        <v>2052</v>
      </c>
      <c r="F448" s="386">
        <v>555.51203999999996</v>
      </c>
      <c r="G448" s="386">
        <v>563.28946741381594</v>
      </c>
      <c r="H448" s="386">
        <v>571.1757824354994</v>
      </c>
      <c r="I448" s="386">
        <v>579.17250954229917</v>
      </c>
      <c r="J448" s="386">
        <v>587.28119455485569</v>
      </c>
      <c r="K448" s="386">
        <v>601.13982170718441</v>
      </c>
      <c r="L448" s="386">
        <v>615.32548392947285</v>
      </c>
      <c r="M448" s="386">
        <v>629.84589857610308</v>
      </c>
      <c r="N448" s="386">
        <v>644.70896511513274</v>
      </c>
      <c r="O448" s="386">
        <v>659.92276942580304</v>
      </c>
      <c r="P448" s="386">
        <v>674.11122720051685</v>
      </c>
      <c r="Q448" s="386">
        <v>688.60473935939751</v>
      </c>
      <c r="R448" s="386">
        <v>703.40986462635829</v>
      </c>
      <c r="S448" s="386">
        <v>718.53330273905158</v>
      </c>
      <c r="T448" s="386">
        <v>733.98189748068955</v>
      </c>
      <c r="U448" s="386">
        <v>747.0210812239136</v>
      </c>
      <c r="V448" s="386">
        <v>760.29190598345315</v>
      </c>
      <c r="W448" s="386">
        <v>773.79848686049047</v>
      </c>
      <c r="X448" s="386">
        <v>787.54501206095449</v>
      </c>
      <c r="Y448" s="386">
        <v>801.53574419422546</v>
      </c>
      <c r="Z448" s="386">
        <v>813.19989830208237</v>
      </c>
      <c r="AA448" s="386">
        <v>825.03379217767554</v>
      </c>
      <c r="AB448" s="386">
        <v>837.03989591772051</v>
      </c>
      <c r="AC448" s="386">
        <v>849.22071556441495</v>
      </c>
      <c r="AD448" s="386">
        <v>861.57879362852645</v>
      </c>
      <c r="AE448" s="386">
        <v>877.254940266174</v>
      </c>
      <c r="AF448" s="386">
        <v>893.21630930625577</v>
      </c>
      <c r="AG448" s="386">
        <v>909.46809027785241</v>
      </c>
      <c r="AH448" s="386">
        <v>926.01556713184266</v>
      </c>
      <c r="AI448" s="386">
        <v>942.86411995887715</v>
      </c>
      <c r="AJ448" s="386">
        <v>957.67486636421688</v>
      </c>
      <c r="AK448" s="386">
        <v>972.71826369394728</v>
      </c>
      <c r="AL448" s="386">
        <v>987.99796648722122</v>
      </c>
      <c r="AM448" s="386">
        <v>1003.5176866896103</v>
      </c>
      <c r="AN448" s="386">
        <v>1019.2811945548598</v>
      </c>
      <c r="AO448" s="387">
        <v>1019.2811945548598</v>
      </c>
      <c r="AP448" s="387">
        <v>1019.2811945548598</v>
      </c>
      <c r="AQ448" s="387">
        <v>1019.2811945548598</v>
      </c>
      <c r="AR448" s="387">
        <v>1019.2811945548598</v>
      </c>
      <c r="AS448" s="387">
        <v>1019.2811945548598</v>
      </c>
      <c r="AT448" s="387">
        <v>1019.2811945548598</v>
      </c>
      <c r="AU448" s="387">
        <v>1019.2811945548598</v>
      </c>
      <c r="AV448" s="387">
        <v>1019.2811945548598</v>
      </c>
      <c r="AW448" s="387">
        <v>1019.2811945548598</v>
      </c>
      <c r="AX448" s="387">
        <v>1019.2811945548598</v>
      </c>
      <c r="AY448" s="387">
        <v>1019.2811945548598</v>
      </c>
      <c r="AZ448" s="387">
        <v>1019.2811945548598</v>
      </c>
      <c r="BA448" s="387">
        <v>1019.2811945548598</v>
      </c>
      <c r="BB448" s="387">
        <v>1019.2811945548598</v>
      </c>
      <c r="BC448" s="387">
        <v>1019.2811945548598</v>
      </c>
      <c r="BD448" s="387">
        <v>1019.2811945548598</v>
      </c>
      <c r="BE448" s="387">
        <v>1019.2811945548598</v>
      </c>
      <c r="BF448" s="387">
        <v>1019.2811945548598</v>
      </c>
      <c r="BG448" s="387">
        <v>1019.2811945548598</v>
      </c>
      <c r="BH448" s="387">
        <v>1019.2811945548598</v>
      </c>
      <c r="BI448" s="387">
        <v>1019.2811945548598</v>
      </c>
      <c r="BJ448" s="387">
        <v>1019.2811945548598</v>
      </c>
      <c r="BK448" s="387">
        <v>1019.2811945548598</v>
      </c>
      <c r="BL448" s="387">
        <v>1019.2811945548598</v>
      </c>
      <c r="BM448" s="387">
        <v>1019.2811945548598</v>
      </c>
      <c r="BN448" s="387">
        <v>1019.2811945548598</v>
      </c>
      <c r="BO448" s="387">
        <v>1019.2811945548598</v>
      </c>
      <c r="BP448" s="387">
        <v>1019.2811945548598</v>
      </c>
      <c r="CA448" s="386">
        <v>2130</v>
      </c>
      <c r="CB448" s="386">
        <v>2159.3862522542818</v>
      </c>
      <c r="CC448" s="386">
        <v>2189.1779278989634</v>
      </c>
      <c r="CD448" s="386">
        <v>2219.38062030213</v>
      </c>
      <c r="CE448" s="386">
        <v>2250</v>
      </c>
      <c r="CF448" s="386">
        <v>2294.7071340717334</v>
      </c>
      <c r="CG448" s="386">
        <v>2340.3025916265369</v>
      </c>
      <c r="CH448" s="386">
        <v>2386.8040235075468</v>
      </c>
      <c r="CI448" s="386">
        <v>2434.2294312772824</v>
      </c>
      <c r="CJ448" s="386">
        <v>2482.5971741863805</v>
      </c>
      <c r="CK448" s="386">
        <v>2526.7154784463169</v>
      </c>
      <c r="CL448" s="386">
        <v>2571.6178103330512</v>
      </c>
      <c r="CM448" s="386">
        <v>2617.3181028236072</v>
      </c>
      <c r="CN448" s="386">
        <v>2663.8305364983353</v>
      </c>
      <c r="CO448" s="386">
        <v>2711.1695439410796</v>
      </c>
      <c r="CP448" s="386">
        <v>2748.0712225290358</v>
      </c>
      <c r="CQ448" s="386">
        <v>2785.4751691826878</v>
      </c>
      <c r="CR448" s="386">
        <v>2823.3882202634009</v>
      </c>
      <c r="CS448" s="386">
        <v>2861.8173051821291</v>
      </c>
      <c r="CT448" s="386">
        <v>2900.7694476659108</v>
      </c>
      <c r="CU448" s="386">
        <v>2930.8662703314849</v>
      </c>
      <c r="CV448" s="386">
        <v>2961.2753614316607</v>
      </c>
      <c r="CW448" s="386">
        <v>2991.9999608956605</v>
      </c>
      <c r="CX448" s="386">
        <v>3023.0433422684682</v>
      </c>
      <c r="CY448" s="386">
        <v>3054.4088130596101</v>
      </c>
      <c r="CZ448" s="386">
        <v>3096.8360696501904</v>
      </c>
      <c r="DA448" s="386">
        <v>3139.8526619230497</v>
      </c>
      <c r="DB448" s="386">
        <v>3183.466776043741</v>
      </c>
      <c r="DC448" s="386">
        <v>3227.6867118877253</v>
      </c>
      <c r="DD448" s="386">
        <v>3272.5208846198602</v>
      </c>
      <c r="DE448" s="386">
        <v>3323.443647597338</v>
      </c>
      <c r="DF448" s="386">
        <v>3375.1588051478948</v>
      </c>
      <c r="DG448" s="386">
        <v>3427.6786874972045</v>
      </c>
      <c r="DH448" s="386">
        <v>3481.0158167380614</v>
      </c>
      <c r="DI448" s="386">
        <v>3535.1829098159697</v>
      </c>
      <c r="DJ448" s="387">
        <v>3535.1829098159697</v>
      </c>
      <c r="DK448" s="387">
        <v>3535.1829098159697</v>
      </c>
      <c r="DL448" s="387">
        <v>3535.1829098159697</v>
      </c>
      <c r="DM448" s="387">
        <v>3535.1829098159697</v>
      </c>
      <c r="DN448" s="387">
        <v>3535.1829098159697</v>
      </c>
      <c r="DO448" s="387">
        <v>3535.1829098159697</v>
      </c>
      <c r="DP448" s="387">
        <v>3535.1829098159697</v>
      </c>
      <c r="DQ448" s="387">
        <v>3535.1829098159697</v>
      </c>
      <c r="DR448" s="387">
        <v>3535.1829098159697</v>
      </c>
      <c r="DS448" s="387">
        <v>3535.1829098159697</v>
      </c>
      <c r="DT448" s="387">
        <v>3535.1829098159697</v>
      </c>
      <c r="DU448" s="387">
        <v>3535.1829098159697</v>
      </c>
      <c r="DV448" s="387">
        <v>3535.1829098159697</v>
      </c>
      <c r="DW448" s="387">
        <v>3535.1829098159697</v>
      </c>
      <c r="DX448" s="387">
        <v>3535.1829098159697</v>
      </c>
      <c r="DY448" s="387">
        <v>3535.1829098159697</v>
      </c>
      <c r="DZ448" s="387">
        <v>3535.1829098159697</v>
      </c>
      <c r="EA448" s="387">
        <v>3535.1829098159697</v>
      </c>
      <c r="EB448" s="387">
        <v>3535.1829098159697</v>
      </c>
      <c r="EC448" s="387">
        <v>3535.1829098159697</v>
      </c>
      <c r="ED448" s="387">
        <v>3535.1829098159697</v>
      </c>
      <c r="EE448" s="387">
        <v>3535.1829098159697</v>
      </c>
      <c r="EF448" s="387">
        <v>3535.1829098159697</v>
      </c>
      <c r="EG448" s="387">
        <v>3535.1829098159697</v>
      </c>
      <c r="EH448" s="387">
        <v>3535.1829098159697</v>
      </c>
      <c r="EI448" s="387">
        <v>3535.1829098159697</v>
      </c>
      <c r="EJ448" s="387">
        <v>3535.1829098159697</v>
      </c>
      <c r="EK448" s="387">
        <v>3535.1829098159697</v>
      </c>
      <c r="EY448" s="386">
        <v>769</v>
      </c>
      <c r="EZ448" s="386">
        <v>778</v>
      </c>
      <c r="FA448" s="386">
        <v>787</v>
      </c>
      <c r="FB448" s="386">
        <v>796</v>
      </c>
      <c r="FC448" s="386">
        <v>803.3</v>
      </c>
      <c r="FD448" s="386">
        <v>814</v>
      </c>
      <c r="FE448" s="386">
        <v>825</v>
      </c>
      <c r="FF448" s="386">
        <v>836</v>
      </c>
      <c r="FG448" s="386">
        <v>847</v>
      </c>
      <c r="FH448" s="386">
        <v>858</v>
      </c>
      <c r="FI448" s="386">
        <v>869.7</v>
      </c>
      <c r="FJ448" s="386">
        <v>879</v>
      </c>
      <c r="FK448" s="386">
        <v>888</v>
      </c>
      <c r="FL448" s="386">
        <v>897</v>
      </c>
      <c r="FM448" s="386">
        <v>906</v>
      </c>
      <c r="FN448" s="386">
        <v>915</v>
      </c>
      <c r="FO448" s="386">
        <v>924</v>
      </c>
      <c r="FP448" s="386">
        <v>933</v>
      </c>
      <c r="FQ448" s="386">
        <v>942</v>
      </c>
      <c r="FR448" s="386">
        <v>951</v>
      </c>
      <c r="FS448" s="386">
        <v>960</v>
      </c>
      <c r="FT448" s="386">
        <v>969</v>
      </c>
      <c r="FU448" s="386">
        <v>978</v>
      </c>
      <c r="FV448" s="386">
        <v>987</v>
      </c>
      <c r="FW448" s="386">
        <v>996</v>
      </c>
      <c r="FX448" s="386">
        <v>1005</v>
      </c>
      <c r="FY448" s="386">
        <v>1014</v>
      </c>
      <c r="FZ448" s="386">
        <v>1023</v>
      </c>
      <c r="GA448" s="386">
        <v>1032</v>
      </c>
      <c r="GB448" s="386">
        <v>1041</v>
      </c>
      <c r="GC448" s="386">
        <v>1046.5</v>
      </c>
      <c r="GD448" s="387">
        <v>1046.5</v>
      </c>
      <c r="GE448" s="387">
        <v>1046.5</v>
      </c>
      <c r="GF448" s="387">
        <v>1046.5</v>
      </c>
      <c r="GG448" s="387">
        <v>1046.5</v>
      </c>
      <c r="GH448" s="387">
        <v>1046.5</v>
      </c>
      <c r="GI448" s="387">
        <v>1046.5</v>
      </c>
      <c r="GJ448" s="387">
        <v>1046.5</v>
      </c>
      <c r="GK448" s="387">
        <v>1046.5</v>
      </c>
      <c r="GL448" s="387">
        <v>1046.5</v>
      </c>
      <c r="GM448" s="387">
        <v>1046.5</v>
      </c>
      <c r="GN448" s="387">
        <v>1046.5</v>
      </c>
      <c r="GO448" s="387">
        <v>1046.5</v>
      </c>
      <c r="GP448" s="387">
        <v>1046.5</v>
      </c>
      <c r="GQ448" s="387">
        <v>1046.5</v>
      </c>
      <c r="GR448" s="387">
        <v>1046.5</v>
      </c>
      <c r="GS448" s="387">
        <v>1046.5</v>
      </c>
      <c r="GT448" s="387">
        <v>1046.5</v>
      </c>
      <c r="GU448" s="387">
        <v>1046.5</v>
      </c>
      <c r="GV448" s="387">
        <v>1046.5</v>
      </c>
      <c r="GW448" s="387">
        <v>1046.5</v>
      </c>
      <c r="GX448" s="387">
        <v>1046.5</v>
      </c>
      <c r="GY448" s="387">
        <v>1046.5</v>
      </c>
      <c r="GZ448" s="387">
        <v>1046.5</v>
      </c>
      <c r="HA448" s="387">
        <v>1046.5</v>
      </c>
      <c r="HB448" s="387">
        <v>1046.5</v>
      </c>
      <c r="HC448" s="387">
        <v>1046.5</v>
      </c>
      <c r="HD448" s="387">
        <v>1046.5</v>
      </c>
      <c r="HE448" s="387">
        <v>1046.5</v>
      </c>
      <c r="HS448" s="394">
        <v>3.8343003330764893</v>
      </c>
      <c r="HT448" s="394">
        <v>3.8335285446903389</v>
      </c>
      <c r="HU448" s="394">
        <v>3.8327569116538629</v>
      </c>
      <c r="HV448" s="394">
        <v>3.8319854339357939</v>
      </c>
      <c r="HW448" s="394">
        <v>3.8312141115048699</v>
      </c>
      <c r="HX448" s="394">
        <v>3.8172602299993472</v>
      </c>
      <c r="HY448" s="394">
        <v>3.8033571707145106</v>
      </c>
      <c r="HZ448" s="394">
        <v>3.7895047485478766</v>
      </c>
      <c r="IA448" s="394">
        <v>3.7757027790711355</v>
      </c>
      <c r="IB448" s="394">
        <v>3.7619510785276908</v>
      </c>
      <c r="IC448" s="394">
        <v>3.7482174698964568</v>
      </c>
      <c r="ID448" s="394">
        <v>3.7345339980166314</v>
      </c>
      <c r="IE448" s="394">
        <v>3.7209004798559242</v>
      </c>
      <c r="IF448" s="394">
        <v>3.7073167330502339</v>
      </c>
      <c r="IG448" s="394">
        <v>3.6937825759012104</v>
      </c>
      <c r="IH448" s="394">
        <v>3.6787063867416125</v>
      </c>
      <c r="II448" s="394">
        <v>3.6636917311116428</v>
      </c>
      <c r="IJ448" s="394">
        <v>3.6487383578619412</v>
      </c>
      <c r="IK448" s="394">
        <v>3.6338460168682141</v>
      </c>
      <c r="IL448" s="394">
        <v>3.6190144590270523</v>
      </c>
      <c r="IM448" s="394">
        <v>3.6041153921083562</v>
      </c>
      <c r="IN448" s="394">
        <v>3.5892776629371488</v>
      </c>
      <c r="IO448" s="394">
        <v>3.5745010189929687</v>
      </c>
      <c r="IP448" s="394">
        <v>3.5597852087949504</v>
      </c>
      <c r="IQ448" s="394">
        <v>3.5451299818975488</v>
      </c>
      <c r="IR448" s="394">
        <v>3.5301437786267216</v>
      </c>
      <c r="IS448" s="394">
        <v>3.515220926005834</v>
      </c>
      <c r="IT448" s="394">
        <v>3.5003611562349124</v>
      </c>
      <c r="IU448" s="394">
        <v>3.4855642026460441</v>
      </c>
      <c r="IV448" s="394">
        <v>3.4708297996985933</v>
      </c>
      <c r="IW448" s="394">
        <v>3.4703256442499</v>
      </c>
      <c r="IX448" s="394">
        <v>3.4698215620323163</v>
      </c>
      <c r="IY448" s="394">
        <v>3.4693175530352045</v>
      </c>
      <c r="IZ448" s="394">
        <v>3.4688136172479296</v>
      </c>
      <c r="JA448" s="394">
        <v>3.4683097546598551</v>
      </c>
      <c r="JB448" s="394">
        <v>3.4683097546598551</v>
      </c>
      <c r="JC448" s="394">
        <v>3.4683097546598551</v>
      </c>
      <c r="JD448" s="394">
        <v>3.4683097546598551</v>
      </c>
      <c r="JE448" s="394">
        <v>3.4683097546598551</v>
      </c>
      <c r="JF448" s="394">
        <v>3.4683097546598551</v>
      </c>
      <c r="JG448" s="394">
        <v>3.4683097546598551</v>
      </c>
      <c r="JH448" s="394">
        <v>3.4683097546598551</v>
      </c>
      <c r="JI448" s="394">
        <v>3.4683097546598551</v>
      </c>
      <c r="JJ448" s="394">
        <v>3.4683097546598551</v>
      </c>
      <c r="JK448" s="394">
        <v>3.4683097546598551</v>
      </c>
      <c r="JL448" s="394">
        <v>3.4683097546598551</v>
      </c>
      <c r="JM448" s="394">
        <v>3.4683097546598551</v>
      </c>
      <c r="JN448" s="394">
        <v>3.4683097546598551</v>
      </c>
      <c r="JO448" s="394">
        <v>3.4683097546598551</v>
      </c>
      <c r="JP448" s="394">
        <v>3.4683097546598551</v>
      </c>
      <c r="JQ448" s="394">
        <v>3.4683097546598551</v>
      </c>
      <c r="JR448" s="394">
        <v>3.4683097546598551</v>
      </c>
      <c r="JS448" s="394">
        <v>3.4683097546598551</v>
      </c>
      <c r="JT448" s="394">
        <v>3.4683097546598551</v>
      </c>
      <c r="JU448" s="394">
        <v>3.4683097546598551</v>
      </c>
      <c r="JV448" s="394">
        <v>3.4683097546598551</v>
      </c>
      <c r="JW448" s="394">
        <v>3.4683097546598551</v>
      </c>
      <c r="JX448" s="394">
        <v>3.4683097546598551</v>
      </c>
      <c r="JY448" s="394">
        <v>3.4683097546598551</v>
      </c>
      <c r="JZ448" s="394">
        <v>3.4683097546598551</v>
      </c>
      <c r="KA448" s="394">
        <v>3.4683097546598551</v>
      </c>
      <c r="KB448" s="394">
        <v>3.4683097546598551</v>
      </c>
      <c r="KC448" s="394">
        <v>3.4683097546598551</v>
      </c>
    </row>
    <row r="449" spans="1:289" x14ac:dyDescent="0.25">
      <c r="A449" s="383">
        <v>440</v>
      </c>
      <c r="B449" s="384" t="s">
        <v>871</v>
      </c>
      <c r="C449" s="385" t="s">
        <v>142</v>
      </c>
      <c r="D449" s="385" t="s">
        <v>142</v>
      </c>
      <c r="E449" s="129">
        <v>2052</v>
      </c>
      <c r="F449" s="386">
        <v>986.45813999999996</v>
      </c>
      <c r="G449" s="386">
        <v>1033.1671120018543</v>
      </c>
      <c r="H449" s="386">
        <v>1082.0877623071287</v>
      </c>
      <c r="I449" s="386">
        <v>1133.3248142849784</v>
      </c>
      <c r="J449" s="386">
        <v>1186.9879499750991</v>
      </c>
      <c r="K449" s="386">
        <v>1189.94544715956</v>
      </c>
      <c r="L449" s="386">
        <v>1192.9103132390433</v>
      </c>
      <c r="M449" s="386">
        <v>1195.8825665738752</v>
      </c>
      <c r="N449" s="386">
        <v>1198.8622255701291</v>
      </c>
      <c r="O449" s="386">
        <v>1201.8493086797382</v>
      </c>
      <c r="P449" s="386">
        <v>1204.8644162324281</v>
      </c>
      <c r="Q449" s="386">
        <v>1207.8870878561613</v>
      </c>
      <c r="R449" s="386">
        <v>1210.9173425271003</v>
      </c>
      <c r="S449" s="386">
        <v>1213.9551992690137</v>
      </c>
      <c r="T449" s="386">
        <v>1217.0006771533954</v>
      </c>
      <c r="U449" s="386">
        <v>1219.9944815299061</v>
      </c>
      <c r="V449" s="386">
        <v>1222.9956506226515</v>
      </c>
      <c r="W449" s="386">
        <v>1226.0042025487292</v>
      </c>
      <c r="X449" s="386">
        <v>1229.020155469804</v>
      </c>
      <c r="Y449" s="386">
        <v>1232.0435275922191</v>
      </c>
      <c r="Z449" s="386">
        <v>1234.8433643012609</v>
      </c>
      <c r="AA449" s="386">
        <v>1237.6495636796578</v>
      </c>
      <c r="AB449" s="386">
        <v>1240.462140186668</v>
      </c>
      <c r="AC449" s="386">
        <v>1243.2811083144084</v>
      </c>
      <c r="AD449" s="386">
        <v>1246.1064825879298</v>
      </c>
      <c r="AE449" s="386">
        <v>1250.2935555990018</v>
      </c>
      <c r="AF449" s="386">
        <v>1254.4946976969816</v>
      </c>
      <c r="AG449" s="386">
        <v>1258.7099561557538</v>
      </c>
      <c r="AH449" s="386">
        <v>1262.9393784080496</v>
      </c>
      <c r="AI449" s="386">
        <v>1267.1830120459795</v>
      </c>
      <c r="AJ449" s="386">
        <v>1271.3169393004582</v>
      </c>
      <c r="AK449" s="386">
        <v>1275.4643526531429</v>
      </c>
      <c r="AL449" s="386">
        <v>1279.6252960996903</v>
      </c>
      <c r="AM449" s="386">
        <v>1283.799813779284</v>
      </c>
      <c r="AN449" s="386">
        <v>1287.9879499751032</v>
      </c>
      <c r="AO449" s="387">
        <v>1287.9879499751032</v>
      </c>
      <c r="AP449" s="387">
        <v>1287.9879499751032</v>
      </c>
      <c r="AQ449" s="387">
        <v>1287.9879499751032</v>
      </c>
      <c r="AR449" s="387">
        <v>1287.9879499751032</v>
      </c>
      <c r="AS449" s="387">
        <v>1287.9879499751032</v>
      </c>
      <c r="AT449" s="387">
        <v>1287.9879499751032</v>
      </c>
      <c r="AU449" s="387">
        <v>1287.9879499751032</v>
      </c>
      <c r="AV449" s="387">
        <v>1287.9879499751032</v>
      </c>
      <c r="AW449" s="387">
        <v>1287.9879499751032</v>
      </c>
      <c r="AX449" s="387">
        <v>1287.9879499751032</v>
      </c>
      <c r="AY449" s="387">
        <v>1287.9879499751032</v>
      </c>
      <c r="AZ449" s="387">
        <v>1287.9879499751032</v>
      </c>
      <c r="BA449" s="387">
        <v>1287.9879499751032</v>
      </c>
      <c r="BB449" s="387">
        <v>1287.9879499751032</v>
      </c>
      <c r="BC449" s="387">
        <v>1287.9879499751032</v>
      </c>
      <c r="BD449" s="387">
        <v>1287.9879499751032</v>
      </c>
      <c r="BE449" s="387">
        <v>1287.9879499751032</v>
      </c>
      <c r="BF449" s="387">
        <v>1287.9879499751032</v>
      </c>
      <c r="BG449" s="387">
        <v>1287.9879499751032</v>
      </c>
      <c r="BH449" s="387">
        <v>1287.9879499751032</v>
      </c>
      <c r="BI449" s="387">
        <v>1287.9879499751032</v>
      </c>
      <c r="BJ449" s="387">
        <v>1287.9879499751032</v>
      </c>
      <c r="BK449" s="387">
        <v>1287.9879499751032</v>
      </c>
      <c r="BL449" s="387">
        <v>1287.9879499751032</v>
      </c>
      <c r="BM449" s="387">
        <v>1287.9879499751032</v>
      </c>
      <c r="BN449" s="387">
        <v>1287.9879499751032</v>
      </c>
      <c r="BO449" s="387">
        <v>1287.9879499751032</v>
      </c>
      <c r="BP449" s="387">
        <v>1287.9879499751032</v>
      </c>
      <c r="CA449" s="386">
        <v>4000.0000000000005</v>
      </c>
      <c r="CB449" s="386">
        <v>4188.7193460017161</v>
      </c>
      <c r="CC449" s="386">
        <v>4386.3424398922607</v>
      </c>
      <c r="CD449" s="386">
        <v>4593.2893590412705</v>
      </c>
      <c r="CE449" s="386">
        <v>4810</v>
      </c>
      <c r="CF449" s="386">
        <v>4802.478780357379</v>
      </c>
      <c r="CG449" s="386">
        <v>4794.969321368586</v>
      </c>
      <c r="CH449" s="386">
        <v>4787.4716046439198</v>
      </c>
      <c r="CI449" s="386">
        <v>4779.9856118224352</v>
      </c>
      <c r="CJ449" s="386">
        <v>4772.5113245718967</v>
      </c>
      <c r="CK449" s="386">
        <v>4764.7389024531076</v>
      </c>
      <c r="CL449" s="386">
        <v>4756.9791383546954</v>
      </c>
      <c r="CM449" s="386">
        <v>4749.2320116620458</v>
      </c>
      <c r="CN449" s="386">
        <v>4741.4975017941169</v>
      </c>
      <c r="CO449" s="386">
        <v>4733.7755882033862</v>
      </c>
      <c r="CP449" s="386">
        <v>4724.4883698267167</v>
      </c>
      <c r="CQ449" s="386">
        <v>4715.2193720909645</v>
      </c>
      <c r="CR449" s="386">
        <v>4705.9685592489614</v>
      </c>
      <c r="CS449" s="386">
        <v>4696.7358956236721</v>
      </c>
      <c r="CT449" s="386">
        <v>4687.5213456080573</v>
      </c>
      <c r="CU449" s="386">
        <v>4676.9981046512294</v>
      </c>
      <c r="CV449" s="386">
        <v>4666.4984878215409</v>
      </c>
      <c r="CW449" s="386">
        <v>4656.0224420840577</v>
      </c>
      <c r="CX449" s="386">
        <v>4645.5699145229073</v>
      </c>
      <c r="CY449" s="386">
        <v>4635.14085234101</v>
      </c>
      <c r="CZ449" s="386">
        <v>4629.2320865712709</v>
      </c>
      <c r="DA449" s="386">
        <v>4623.3308531536295</v>
      </c>
      <c r="DB449" s="386">
        <v>4617.4371424860246</v>
      </c>
      <c r="DC449" s="386">
        <v>4611.5509449786359</v>
      </c>
      <c r="DD449" s="386">
        <v>4605.6722510538684</v>
      </c>
      <c r="DE449" s="386">
        <v>4620.571722917196</v>
      </c>
      <c r="DF449" s="386">
        <v>4635.5193949670984</v>
      </c>
      <c r="DG449" s="386">
        <v>4650.5154231324577</v>
      </c>
      <c r="DH449" s="386">
        <v>4665.5599638465901</v>
      </c>
      <c r="DI449" s="386">
        <v>4680.6531740488799</v>
      </c>
      <c r="DJ449" s="387">
        <v>4680.6531740488799</v>
      </c>
      <c r="DK449" s="387">
        <v>4680.6531740488799</v>
      </c>
      <c r="DL449" s="387">
        <v>4680.6531740488799</v>
      </c>
      <c r="DM449" s="387">
        <v>4680.6531740488799</v>
      </c>
      <c r="DN449" s="387">
        <v>4680.6531740488799</v>
      </c>
      <c r="DO449" s="387">
        <v>4680.6531740488799</v>
      </c>
      <c r="DP449" s="387">
        <v>4680.6531740488799</v>
      </c>
      <c r="DQ449" s="387">
        <v>4680.6531740488799</v>
      </c>
      <c r="DR449" s="387">
        <v>4680.6531740488799</v>
      </c>
      <c r="DS449" s="387">
        <v>4680.6531740488799</v>
      </c>
      <c r="DT449" s="387">
        <v>4680.6531740488799</v>
      </c>
      <c r="DU449" s="387">
        <v>4680.6531740488799</v>
      </c>
      <c r="DV449" s="387">
        <v>4680.6531740488799</v>
      </c>
      <c r="DW449" s="387">
        <v>4680.6531740488799</v>
      </c>
      <c r="DX449" s="387">
        <v>4680.6531740488799</v>
      </c>
      <c r="DY449" s="387">
        <v>4680.6531740488799</v>
      </c>
      <c r="DZ449" s="387">
        <v>4680.6531740488799</v>
      </c>
      <c r="EA449" s="387">
        <v>4680.6531740488799</v>
      </c>
      <c r="EB449" s="387">
        <v>4680.6531740488799</v>
      </c>
      <c r="EC449" s="387">
        <v>4680.6531740488799</v>
      </c>
      <c r="ED449" s="387">
        <v>4680.6531740488799</v>
      </c>
      <c r="EE449" s="387">
        <v>4680.6531740488799</v>
      </c>
      <c r="EF449" s="387">
        <v>4680.6531740488799</v>
      </c>
      <c r="EG449" s="387">
        <v>4680.6531740488799</v>
      </c>
      <c r="EH449" s="387">
        <v>4680.6531740488799</v>
      </c>
      <c r="EI449" s="387">
        <v>4680.6531740488799</v>
      </c>
      <c r="EJ449" s="387">
        <v>4680.6531740488799</v>
      </c>
      <c r="EK449" s="387">
        <v>4680.6531740488799</v>
      </c>
      <c r="EY449" s="386">
        <v>1056</v>
      </c>
      <c r="EZ449" s="386">
        <v>1065</v>
      </c>
      <c r="FA449" s="386">
        <v>1074</v>
      </c>
      <c r="FB449" s="386">
        <v>1083</v>
      </c>
      <c r="FC449" s="386">
        <v>1091.7</v>
      </c>
      <c r="FD449" s="386">
        <v>1106</v>
      </c>
      <c r="FE449" s="386">
        <v>1120</v>
      </c>
      <c r="FF449" s="386">
        <v>1134</v>
      </c>
      <c r="FG449" s="386">
        <v>1148</v>
      </c>
      <c r="FH449" s="386">
        <v>1162</v>
      </c>
      <c r="FI449" s="386">
        <v>1176.8</v>
      </c>
      <c r="FJ449" s="386">
        <v>1186</v>
      </c>
      <c r="FK449" s="386">
        <v>1196</v>
      </c>
      <c r="FL449" s="386">
        <v>1206</v>
      </c>
      <c r="FM449" s="386">
        <v>1216</v>
      </c>
      <c r="FN449" s="386">
        <v>1226</v>
      </c>
      <c r="FO449" s="386">
        <v>1236</v>
      </c>
      <c r="FP449" s="386">
        <v>1246</v>
      </c>
      <c r="FQ449" s="386">
        <v>1256</v>
      </c>
      <c r="FR449" s="386">
        <v>1266</v>
      </c>
      <c r="FS449" s="386">
        <v>1276</v>
      </c>
      <c r="FT449" s="386">
        <v>1286</v>
      </c>
      <c r="FU449" s="386">
        <v>1296</v>
      </c>
      <c r="FV449" s="386">
        <v>1306</v>
      </c>
      <c r="FW449" s="386">
        <v>1316</v>
      </c>
      <c r="FX449" s="386">
        <v>1326</v>
      </c>
      <c r="FY449" s="386">
        <v>1336</v>
      </c>
      <c r="FZ449" s="386">
        <v>1346</v>
      </c>
      <c r="GA449" s="386">
        <v>1356</v>
      </c>
      <c r="GB449" s="386">
        <v>1366</v>
      </c>
      <c r="GC449" s="386">
        <v>1369.8</v>
      </c>
      <c r="GD449" s="387">
        <v>1369.8</v>
      </c>
      <c r="GE449" s="387">
        <v>1369.8</v>
      </c>
      <c r="GF449" s="387">
        <v>1369.8</v>
      </c>
      <c r="GG449" s="387">
        <v>1369.8</v>
      </c>
      <c r="GH449" s="387">
        <v>1369.8</v>
      </c>
      <c r="GI449" s="387">
        <v>1369.8</v>
      </c>
      <c r="GJ449" s="387">
        <v>1369.8</v>
      </c>
      <c r="GK449" s="387">
        <v>1369.8</v>
      </c>
      <c r="GL449" s="387">
        <v>1369.8</v>
      </c>
      <c r="GM449" s="387">
        <v>1369.8</v>
      </c>
      <c r="GN449" s="387">
        <v>1369.8</v>
      </c>
      <c r="GO449" s="387">
        <v>1369.8</v>
      </c>
      <c r="GP449" s="387">
        <v>1369.8</v>
      </c>
      <c r="GQ449" s="387">
        <v>1369.8</v>
      </c>
      <c r="GR449" s="387">
        <v>1369.8</v>
      </c>
      <c r="GS449" s="387">
        <v>1369.8</v>
      </c>
      <c r="GT449" s="387">
        <v>1369.8</v>
      </c>
      <c r="GU449" s="387">
        <v>1369.8</v>
      </c>
      <c r="GV449" s="387">
        <v>1369.8</v>
      </c>
      <c r="GW449" s="387">
        <v>1369.8</v>
      </c>
      <c r="GX449" s="387">
        <v>1369.8</v>
      </c>
      <c r="GY449" s="387">
        <v>1369.8</v>
      </c>
      <c r="GZ449" s="387">
        <v>1369.8</v>
      </c>
      <c r="HA449" s="387">
        <v>1369.8</v>
      </c>
      <c r="HB449" s="387">
        <v>1369.8</v>
      </c>
      <c r="HC449" s="387">
        <v>1369.8</v>
      </c>
      <c r="HD449" s="387">
        <v>1369.8</v>
      </c>
      <c r="HE449" s="387">
        <v>1369.8</v>
      </c>
      <c r="HS449" s="394">
        <v>4.0549110375834099</v>
      </c>
      <c r="HT449" s="394">
        <v>4.0542515313768508</v>
      </c>
      <c r="HU449" s="394">
        <v>4.0535921324348978</v>
      </c>
      <c r="HV449" s="394">
        <v>4.0529328407401062</v>
      </c>
      <c r="HW449" s="394">
        <v>4.0522736562750321</v>
      </c>
      <c r="HX449" s="394">
        <v>4.0358814698783529</v>
      </c>
      <c r="HY449" s="394">
        <v>4.0195555928668867</v>
      </c>
      <c r="HZ449" s="394">
        <v>4.00329575700707</v>
      </c>
      <c r="IA449" s="394">
        <v>3.9871016951503937</v>
      </c>
      <c r="IB449" s="394">
        <v>3.9709731412290123</v>
      </c>
      <c r="IC449" s="394">
        <v>3.9545851286340512</v>
      </c>
      <c r="ID449" s="394">
        <v>3.9382647485682618</v>
      </c>
      <c r="IE449" s="394">
        <v>3.9220117219154931</v>
      </c>
      <c r="IF449" s="394">
        <v>3.9058257707114907</v>
      </c>
      <c r="IG449" s="394">
        <v>3.8897066181391478</v>
      </c>
      <c r="IH449" s="394">
        <v>3.8725489675183451</v>
      </c>
      <c r="II449" s="394">
        <v>3.8554669999769438</v>
      </c>
      <c r="IJ449" s="394">
        <v>3.838460381673868</v>
      </c>
      <c r="IK449" s="394">
        <v>3.8215287802406324</v>
      </c>
      <c r="IL449" s="394">
        <v>3.8046718647748374</v>
      </c>
      <c r="IM449" s="394">
        <v>3.7875233732965965</v>
      </c>
      <c r="IN449" s="394">
        <v>3.7704521738347059</v>
      </c>
      <c r="IO449" s="394">
        <v>3.7534579180170766</v>
      </c>
      <c r="IP449" s="394">
        <v>3.7365402590418095</v>
      </c>
      <c r="IQ449" s="394">
        <v>3.7196988516701159</v>
      </c>
      <c r="IR449" s="394">
        <v>3.7025161537791473</v>
      </c>
      <c r="IS449" s="394">
        <v>3.6854128292779582</v>
      </c>
      <c r="IT449" s="394">
        <v>3.6683885115107957</v>
      </c>
      <c r="IU449" s="394">
        <v>3.6514428355156299</v>
      </c>
      <c r="IV449" s="394">
        <v>3.6345754380163302</v>
      </c>
      <c r="IW449" s="394">
        <v>3.6344766439277243</v>
      </c>
      <c r="IX449" s="394">
        <v>3.6343778525245134</v>
      </c>
      <c r="IY449" s="394">
        <v>3.6342790638066247</v>
      </c>
      <c r="IZ449" s="394">
        <v>3.6341802777739862</v>
      </c>
      <c r="JA449" s="394">
        <v>3.6340814944265252</v>
      </c>
      <c r="JB449" s="394">
        <v>3.6340814944265252</v>
      </c>
      <c r="JC449" s="394">
        <v>3.6340814944265252</v>
      </c>
      <c r="JD449" s="394">
        <v>3.6340814944265252</v>
      </c>
      <c r="JE449" s="394">
        <v>3.6340814944265252</v>
      </c>
      <c r="JF449" s="394">
        <v>3.6340814944265252</v>
      </c>
      <c r="JG449" s="394">
        <v>3.6340814944265252</v>
      </c>
      <c r="JH449" s="394">
        <v>3.6340814944265252</v>
      </c>
      <c r="JI449" s="394">
        <v>3.6340814944265252</v>
      </c>
      <c r="JJ449" s="394">
        <v>3.6340814944265252</v>
      </c>
      <c r="JK449" s="394">
        <v>3.6340814944265252</v>
      </c>
      <c r="JL449" s="394">
        <v>3.6340814944265252</v>
      </c>
      <c r="JM449" s="394">
        <v>3.6340814944265252</v>
      </c>
      <c r="JN449" s="394">
        <v>3.6340814944265252</v>
      </c>
      <c r="JO449" s="394">
        <v>3.6340814944265252</v>
      </c>
      <c r="JP449" s="394">
        <v>3.6340814944265252</v>
      </c>
      <c r="JQ449" s="394">
        <v>3.6340814944265252</v>
      </c>
      <c r="JR449" s="394">
        <v>3.6340814944265252</v>
      </c>
      <c r="JS449" s="394">
        <v>3.6340814944265252</v>
      </c>
      <c r="JT449" s="394">
        <v>3.6340814944265252</v>
      </c>
      <c r="JU449" s="394">
        <v>3.6340814944265252</v>
      </c>
      <c r="JV449" s="394">
        <v>3.6340814944265252</v>
      </c>
      <c r="JW449" s="394">
        <v>3.6340814944265252</v>
      </c>
      <c r="JX449" s="394">
        <v>3.6340814944265252</v>
      </c>
      <c r="JY449" s="394">
        <v>3.6340814944265252</v>
      </c>
      <c r="JZ449" s="394">
        <v>3.6340814944265252</v>
      </c>
      <c r="KA449" s="394">
        <v>3.6340814944265252</v>
      </c>
      <c r="KB449" s="394">
        <v>3.6340814944265252</v>
      </c>
      <c r="KC449" s="394">
        <v>3.6340814944265252</v>
      </c>
    </row>
    <row r="450" spans="1:289" x14ac:dyDescent="0.25">
      <c r="A450" s="383">
        <v>441</v>
      </c>
      <c r="B450" s="384" t="s">
        <v>871</v>
      </c>
      <c r="C450" s="385" t="s">
        <v>142</v>
      </c>
      <c r="D450" s="385" t="s">
        <v>142</v>
      </c>
      <c r="E450" s="129">
        <v>2052</v>
      </c>
      <c r="F450" s="386">
        <v>1439.2421999999999</v>
      </c>
      <c r="G450" s="386">
        <v>1545.4876835360369</v>
      </c>
      <c r="H450" s="386">
        <v>1659.576254755166</v>
      </c>
      <c r="I450" s="386">
        <v>1782.0868937924231</v>
      </c>
      <c r="J450" s="386">
        <v>1913.6413213475705</v>
      </c>
      <c r="K450" s="386">
        <v>1921.057717267983</v>
      </c>
      <c r="L450" s="386">
        <v>1928.5028557368735</v>
      </c>
      <c r="M450" s="386">
        <v>1935.9768481471749</v>
      </c>
      <c r="N450" s="386">
        <v>1943.479806323528</v>
      </c>
      <c r="O450" s="386">
        <v>1951.0118425239539</v>
      </c>
      <c r="P450" s="386">
        <v>1958.5729654033637</v>
      </c>
      <c r="Q450" s="386">
        <v>1966.1633913233557</v>
      </c>
      <c r="R450" s="386">
        <v>1973.7832338475102</v>
      </c>
      <c r="S450" s="386">
        <v>1981.4326069795222</v>
      </c>
      <c r="T450" s="386">
        <v>1989.1116251649071</v>
      </c>
      <c r="U450" s="386">
        <v>1996.0542868674663</v>
      </c>
      <c r="V450" s="386">
        <v>2003.0211807704243</v>
      </c>
      <c r="W450" s="386">
        <v>2010.0123914522267</v>
      </c>
      <c r="X450" s="386">
        <v>2017.0280037865259</v>
      </c>
      <c r="Y450" s="386">
        <v>2024.0681029432121</v>
      </c>
      <c r="Z450" s="386">
        <v>2030.2670464507742</v>
      </c>
      <c r="AA450" s="386">
        <v>2036.4849749423661</v>
      </c>
      <c r="AB450" s="386">
        <v>2042.7219465617052</v>
      </c>
      <c r="AC450" s="386">
        <v>2048.9780196305805</v>
      </c>
      <c r="AD450" s="386">
        <v>2055.2532526493997</v>
      </c>
      <c r="AE450" s="386">
        <v>2063.5050657950737</v>
      </c>
      <c r="AF450" s="386">
        <v>2071.7900098554433</v>
      </c>
      <c r="AG450" s="386">
        <v>2080.1082178506686</v>
      </c>
      <c r="AH450" s="386">
        <v>2088.4598233349843</v>
      </c>
      <c r="AI450" s="386">
        <v>2096.8449603988429</v>
      </c>
      <c r="AJ450" s="386">
        <v>2104.5474363341236</v>
      </c>
      <c r="AK450" s="386">
        <v>2112.2782062714191</v>
      </c>
      <c r="AL450" s="386">
        <v>2120.037374144913</v>
      </c>
      <c r="AM450" s="386">
        <v>2127.8250442705771</v>
      </c>
      <c r="AN450" s="386">
        <v>2135.6413213475726</v>
      </c>
      <c r="AO450" s="387">
        <v>2135.6413213475726</v>
      </c>
      <c r="AP450" s="387">
        <v>2135.6413213475726</v>
      </c>
      <c r="AQ450" s="387">
        <v>2135.6413213475726</v>
      </c>
      <c r="AR450" s="387">
        <v>2135.6413213475726</v>
      </c>
      <c r="AS450" s="387">
        <v>2135.6413213475726</v>
      </c>
      <c r="AT450" s="387">
        <v>2135.6413213475726</v>
      </c>
      <c r="AU450" s="387">
        <v>2135.6413213475726</v>
      </c>
      <c r="AV450" s="387">
        <v>2135.6413213475726</v>
      </c>
      <c r="AW450" s="387">
        <v>2135.6413213475726</v>
      </c>
      <c r="AX450" s="387">
        <v>2135.6413213475726</v>
      </c>
      <c r="AY450" s="387">
        <v>2135.6413213475726</v>
      </c>
      <c r="AZ450" s="387">
        <v>2135.6413213475726</v>
      </c>
      <c r="BA450" s="387">
        <v>2135.6413213475726</v>
      </c>
      <c r="BB450" s="387">
        <v>2135.6413213475726</v>
      </c>
      <c r="BC450" s="387">
        <v>2135.6413213475726</v>
      </c>
      <c r="BD450" s="387">
        <v>2135.6413213475726</v>
      </c>
      <c r="BE450" s="387">
        <v>2135.6413213475726</v>
      </c>
      <c r="BF450" s="387">
        <v>2135.6413213475726</v>
      </c>
      <c r="BG450" s="387">
        <v>2135.6413213475726</v>
      </c>
      <c r="BH450" s="387">
        <v>2135.6413213475726</v>
      </c>
      <c r="BI450" s="387">
        <v>2135.6413213475726</v>
      </c>
      <c r="BJ450" s="387">
        <v>2135.6413213475726</v>
      </c>
      <c r="BK450" s="387">
        <v>2135.6413213475726</v>
      </c>
      <c r="BL450" s="387">
        <v>2135.6413213475726</v>
      </c>
      <c r="BM450" s="387">
        <v>2135.6413213475726</v>
      </c>
      <c r="BN450" s="387">
        <v>2135.6413213475726</v>
      </c>
      <c r="BO450" s="387">
        <v>2135.6413213475726</v>
      </c>
      <c r="BP450" s="387">
        <v>2135.6413213475726</v>
      </c>
      <c r="CA450" s="386">
        <v>4920</v>
      </c>
      <c r="CB450" s="386">
        <v>5274.7534667222344</v>
      </c>
      <c r="CC450" s="386">
        <v>5655.0862062394772</v>
      </c>
      <c r="CD450" s="386">
        <v>6062.842595726579</v>
      </c>
      <c r="CE450" s="386">
        <v>6500</v>
      </c>
      <c r="CF450" s="386">
        <v>6506.1670433193385</v>
      </c>
      <c r="CG450" s="386">
        <v>6512.3399377807236</v>
      </c>
      <c r="CH450" s="386">
        <v>6518.5186889355782</v>
      </c>
      <c r="CI450" s="386">
        <v>6524.7033023405911</v>
      </c>
      <c r="CJ450" s="386">
        <v>6530.8937835577235</v>
      </c>
      <c r="CK450" s="386">
        <v>6536.8166522142665</v>
      </c>
      <c r="CL450" s="386">
        <v>6542.7448923213769</v>
      </c>
      <c r="CM450" s="386">
        <v>6548.678508750425</v>
      </c>
      <c r="CN450" s="386">
        <v>6554.617506377198</v>
      </c>
      <c r="CO450" s="386">
        <v>6560.5618900819027</v>
      </c>
      <c r="CP450" s="386">
        <v>6560.8552155258631</v>
      </c>
      <c r="CQ450" s="386">
        <v>6561.1485540845251</v>
      </c>
      <c r="CR450" s="386">
        <v>6561.4419057584764</v>
      </c>
      <c r="CS450" s="386">
        <v>6561.7352705483027</v>
      </c>
      <c r="CT450" s="386">
        <v>6562.0286484545886</v>
      </c>
      <c r="CU450" s="386">
        <v>6559.1919946249791</v>
      </c>
      <c r="CV450" s="386">
        <v>6556.3565670327698</v>
      </c>
      <c r="CW450" s="386">
        <v>6553.5223651478791</v>
      </c>
      <c r="CX450" s="386">
        <v>6550.6893884404544</v>
      </c>
      <c r="CY450" s="386">
        <v>6547.8576363808716</v>
      </c>
      <c r="CZ450" s="386">
        <v>6550.7210794922221</v>
      </c>
      <c r="DA450" s="386">
        <v>6553.5857748156559</v>
      </c>
      <c r="DB450" s="386">
        <v>6556.4517228987779</v>
      </c>
      <c r="DC450" s="386">
        <v>6559.3189242894323</v>
      </c>
      <c r="DD450" s="386">
        <v>6562.1873795357023</v>
      </c>
      <c r="DE450" s="386">
        <v>6585.8311027995924</v>
      </c>
      <c r="DF450" s="386">
        <v>6609.5600149825805</v>
      </c>
      <c r="DG450" s="386">
        <v>6633.3744230224465</v>
      </c>
      <c r="DH450" s="386">
        <v>6657.2746349628751</v>
      </c>
      <c r="DI450" s="386">
        <v>6681.2609599574425</v>
      </c>
      <c r="DJ450" s="387">
        <v>6681.2609599574425</v>
      </c>
      <c r="DK450" s="387">
        <v>6681.2609599574425</v>
      </c>
      <c r="DL450" s="387">
        <v>6681.2609599574425</v>
      </c>
      <c r="DM450" s="387">
        <v>6681.2609599574425</v>
      </c>
      <c r="DN450" s="387">
        <v>6681.2609599574425</v>
      </c>
      <c r="DO450" s="387">
        <v>6681.2609599574425</v>
      </c>
      <c r="DP450" s="387">
        <v>6681.2609599574425</v>
      </c>
      <c r="DQ450" s="387">
        <v>6681.2609599574425</v>
      </c>
      <c r="DR450" s="387">
        <v>6681.2609599574425</v>
      </c>
      <c r="DS450" s="387">
        <v>6681.2609599574425</v>
      </c>
      <c r="DT450" s="387">
        <v>6681.2609599574425</v>
      </c>
      <c r="DU450" s="387">
        <v>6681.2609599574425</v>
      </c>
      <c r="DV450" s="387">
        <v>6681.2609599574425</v>
      </c>
      <c r="DW450" s="387">
        <v>6681.2609599574425</v>
      </c>
      <c r="DX450" s="387">
        <v>6681.2609599574425</v>
      </c>
      <c r="DY450" s="387">
        <v>6681.2609599574425</v>
      </c>
      <c r="DZ450" s="387">
        <v>6681.2609599574425</v>
      </c>
      <c r="EA450" s="387">
        <v>6681.2609599574425</v>
      </c>
      <c r="EB450" s="387">
        <v>6681.2609599574425</v>
      </c>
      <c r="EC450" s="387">
        <v>6681.2609599574425</v>
      </c>
      <c r="ED450" s="387">
        <v>6681.2609599574425</v>
      </c>
      <c r="EE450" s="387">
        <v>6681.2609599574425</v>
      </c>
      <c r="EF450" s="387">
        <v>6681.2609599574425</v>
      </c>
      <c r="EG450" s="387">
        <v>6681.2609599574425</v>
      </c>
      <c r="EH450" s="387">
        <v>6681.2609599574425</v>
      </c>
      <c r="EI450" s="387">
        <v>6681.2609599574425</v>
      </c>
      <c r="EJ450" s="387">
        <v>6681.2609599574425</v>
      </c>
      <c r="EK450" s="387">
        <v>6681.2609599574425</v>
      </c>
      <c r="EY450" s="386">
        <v>1022</v>
      </c>
      <c r="EZ450" s="386">
        <v>1029</v>
      </c>
      <c r="FA450" s="386">
        <v>1036</v>
      </c>
      <c r="FB450" s="386">
        <v>1043</v>
      </c>
      <c r="FC450" s="386">
        <v>1050.3999999999999</v>
      </c>
      <c r="FD450" s="386">
        <v>1062</v>
      </c>
      <c r="FE450" s="386">
        <v>1074</v>
      </c>
      <c r="FF450" s="386">
        <v>1086</v>
      </c>
      <c r="FG450" s="386">
        <v>1098</v>
      </c>
      <c r="FH450" s="386">
        <v>1110</v>
      </c>
      <c r="FI450" s="386">
        <v>1119.5</v>
      </c>
      <c r="FJ450" s="386">
        <v>1129</v>
      </c>
      <c r="FK450" s="386">
        <v>1138</v>
      </c>
      <c r="FL450" s="386">
        <v>1147</v>
      </c>
      <c r="FM450" s="386">
        <v>1156</v>
      </c>
      <c r="FN450" s="386">
        <v>1165</v>
      </c>
      <c r="FO450" s="386">
        <v>1174</v>
      </c>
      <c r="FP450" s="386">
        <v>1183</v>
      </c>
      <c r="FQ450" s="386">
        <v>1192</v>
      </c>
      <c r="FR450" s="386">
        <v>1201</v>
      </c>
      <c r="FS450" s="386">
        <v>1210</v>
      </c>
      <c r="FT450" s="386">
        <v>1219</v>
      </c>
      <c r="FU450" s="386">
        <v>1228</v>
      </c>
      <c r="FV450" s="386">
        <v>1237</v>
      </c>
      <c r="FW450" s="386">
        <v>1246</v>
      </c>
      <c r="FX450" s="386">
        <v>1255</v>
      </c>
      <c r="FY450" s="386">
        <v>1264</v>
      </c>
      <c r="FZ450" s="386">
        <v>1273</v>
      </c>
      <c r="GA450" s="386">
        <v>1282</v>
      </c>
      <c r="GB450" s="386">
        <v>1291</v>
      </c>
      <c r="GC450" s="386">
        <v>1308</v>
      </c>
      <c r="GD450" s="387">
        <v>1308</v>
      </c>
      <c r="GE450" s="387">
        <v>1308</v>
      </c>
      <c r="GF450" s="387">
        <v>1308</v>
      </c>
      <c r="GG450" s="387">
        <v>1308</v>
      </c>
      <c r="GH450" s="387">
        <v>1308</v>
      </c>
      <c r="GI450" s="387">
        <v>1308</v>
      </c>
      <c r="GJ450" s="387">
        <v>1308</v>
      </c>
      <c r="GK450" s="387">
        <v>1308</v>
      </c>
      <c r="GL450" s="387">
        <v>1308</v>
      </c>
      <c r="GM450" s="387">
        <v>1308</v>
      </c>
      <c r="GN450" s="387">
        <v>1308</v>
      </c>
      <c r="GO450" s="387">
        <v>1308</v>
      </c>
      <c r="GP450" s="387">
        <v>1308</v>
      </c>
      <c r="GQ450" s="387">
        <v>1308</v>
      </c>
      <c r="GR450" s="387">
        <v>1308</v>
      </c>
      <c r="GS450" s="387">
        <v>1308</v>
      </c>
      <c r="GT450" s="387">
        <v>1308</v>
      </c>
      <c r="GU450" s="387">
        <v>1308</v>
      </c>
      <c r="GV450" s="387">
        <v>1308</v>
      </c>
      <c r="GW450" s="387">
        <v>1308</v>
      </c>
      <c r="GX450" s="387">
        <v>1308</v>
      </c>
      <c r="GY450" s="387">
        <v>1308</v>
      </c>
      <c r="GZ450" s="387">
        <v>1308</v>
      </c>
      <c r="HA450" s="387">
        <v>1308</v>
      </c>
      <c r="HB450" s="387">
        <v>1308</v>
      </c>
      <c r="HC450" s="387">
        <v>1308</v>
      </c>
      <c r="HD450" s="387">
        <v>1308</v>
      </c>
      <c r="HE450" s="387">
        <v>1308</v>
      </c>
      <c r="HS450" s="394">
        <v>3.4184656342066679</v>
      </c>
      <c r="HT450" s="394">
        <v>3.4130025900004139</v>
      </c>
      <c r="HU450" s="394">
        <v>3.4075482762759588</v>
      </c>
      <c r="HV450" s="394">
        <v>3.4021026790811342</v>
      </c>
      <c r="HW450" s="394">
        <v>3.3966657844860673</v>
      </c>
      <c r="HX450" s="394">
        <v>3.3867629196336861</v>
      </c>
      <c r="HY450" s="394">
        <v>3.3768889262507127</v>
      </c>
      <c r="HZ450" s="394">
        <v>3.3670437201633487</v>
      </c>
      <c r="IA450" s="394">
        <v>3.3572272174432021</v>
      </c>
      <c r="IB450" s="394">
        <v>3.3474393344065718</v>
      </c>
      <c r="IC450" s="394">
        <v>3.3375405296008585</v>
      </c>
      <c r="ID450" s="394">
        <v>3.3276709968227434</v>
      </c>
      <c r="IE450" s="394">
        <v>3.3178306495111105</v>
      </c>
      <c r="IF450" s="394">
        <v>3.3080194013608151</v>
      </c>
      <c r="IG450" s="394">
        <v>3.2982371663219254</v>
      </c>
      <c r="IH450" s="394">
        <v>3.286912214107276</v>
      </c>
      <c r="II450" s="394">
        <v>3.2756261476780306</v>
      </c>
      <c r="IJ450" s="394">
        <v>3.264378833514483</v>
      </c>
      <c r="IK450" s="394">
        <v>3.2531701385553844</v>
      </c>
      <c r="IL450" s="394">
        <v>3.2419999301963678</v>
      </c>
      <c r="IM450" s="394">
        <v>3.2307040623505552</v>
      </c>
      <c r="IN450" s="394">
        <v>3.2194475518869563</v>
      </c>
      <c r="IO450" s="394">
        <v>3.208230261675467</v>
      </c>
      <c r="IP450" s="394">
        <v>3.1970520550637764</v>
      </c>
      <c r="IQ450" s="394">
        <v>3.1859127958756983</v>
      </c>
      <c r="IR450" s="394">
        <v>3.1745602121738492</v>
      </c>
      <c r="IS450" s="394">
        <v>3.163248081919714</v>
      </c>
      <c r="IT450" s="394">
        <v>3.1519762609627202</v>
      </c>
      <c r="IU450" s="394">
        <v>3.1407446056659585</v>
      </c>
      <c r="IV450" s="394">
        <v>3.1295529729043499</v>
      </c>
      <c r="IW450" s="394">
        <v>3.1293336463212928</v>
      </c>
      <c r="IX450" s="394">
        <v>3.1291143351091693</v>
      </c>
      <c r="IY450" s="394">
        <v>3.1288950392669017</v>
      </c>
      <c r="IZ450" s="394">
        <v>3.1286757587934129</v>
      </c>
      <c r="JA450" s="394">
        <v>3.1284564936876293</v>
      </c>
      <c r="JB450" s="394">
        <v>3.1284564936876293</v>
      </c>
      <c r="JC450" s="394">
        <v>3.1284564936876293</v>
      </c>
      <c r="JD450" s="394">
        <v>3.1284564936876293</v>
      </c>
      <c r="JE450" s="394">
        <v>3.1284564936876293</v>
      </c>
      <c r="JF450" s="394">
        <v>3.1284564936876293</v>
      </c>
      <c r="JG450" s="394">
        <v>3.1284564936876293</v>
      </c>
      <c r="JH450" s="394">
        <v>3.1284564936876293</v>
      </c>
      <c r="JI450" s="394">
        <v>3.1284564936876293</v>
      </c>
      <c r="JJ450" s="394">
        <v>3.1284564936876293</v>
      </c>
      <c r="JK450" s="394">
        <v>3.1284564936876293</v>
      </c>
      <c r="JL450" s="394">
        <v>3.1284564936876293</v>
      </c>
      <c r="JM450" s="394">
        <v>3.1284564936876293</v>
      </c>
      <c r="JN450" s="394">
        <v>3.1284564936876293</v>
      </c>
      <c r="JO450" s="394">
        <v>3.1284564936876293</v>
      </c>
      <c r="JP450" s="394">
        <v>3.1284564936876293</v>
      </c>
      <c r="JQ450" s="394">
        <v>3.1284564936876293</v>
      </c>
      <c r="JR450" s="394">
        <v>3.1284564936876293</v>
      </c>
      <c r="JS450" s="394">
        <v>3.1284564936876293</v>
      </c>
      <c r="JT450" s="394">
        <v>3.1284564936876293</v>
      </c>
      <c r="JU450" s="394">
        <v>3.1284564936876293</v>
      </c>
      <c r="JV450" s="394">
        <v>3.1284564936876293</v>
      </c>
      <c r="JW450" s="394">
        <v>3.1284564936876293</v>
      </c>
      <c r="JX450" s="394">
        <v>3.1284564936876293</v>
      </c>
      <c r="JY450" s="394">
        <v>3.1284564936876293</v>
      </c>
      <c r="JZ450" s="394">
        <v>3.1284564936876293</v>
      </c>
      <c r="KA450" s="394">
        <v>3.1284564936876293</v>
      </c>
      <c r="KB450" s="394">
        <v>3.1284564936876293</v>
      </c>
      <c r="KC450" s="394">
        <v>3.1284564936876293</v>
      </c>
    </row>
    <row r="451" spans="1:289" x14ac:dyDescent="0.25">
      <c r="A451" s="383">
        <v>442</v>
      </c>
      <c r="B451" s="384" t="s">
        <v>871</v>
      </c>
      <c r="C451" s="385" t="s">
        <v>142</v>
      </c>
      <c r="D451" s="385" t="s">
        <v>142</v>
      </c>
      <c r="E451" s="129">
        <v>2052</v>
      </c>
      <c r="F451" s="386">
        <v>948.16620999999998</v>
      </c>
      <c r="G451" s="386">
        <v>999.0242044552142</v>
      </c>
      <c r="H451" s="386">
        <v>1052.6101337099681</v>
      </c>
      <c r="I451" s="386">
        <v>1109.0703194655055</v>
      </c>
      <c r="J451" s="386">
        <v>1168.5589318658774</v>
      </c>
      <c r="K451" s="386">
        <v>1179.6277733522199</v>
      </c>
      <c r="L451" s="386">
        <v>1190.8014612853344</v>
      </c>
      <c r="M451" s="386">
        <v>1202.0809887933106</v>
      </c>
      <c r="N451" s="386">
        <v>1213.4673584113609</v>
      </c>
      <c r="O451" s="386">
        <v>1224.9615821709267</v>
      </c>
      <c r="P451" s="386">
        <v>1236.2521838474711</v>
      </c>
      <c r="Q451" s="386">
        <v>1247.6468522050232</v>
      </c>
      <c r="R451" s="386">
        <v>1259.1465464372916</v>
      </c>
      <c r="S451" s="386">
        <v>1270.752234578976</v>
      </c>
      <c r="T451" s="386">
        <v>1282.4648935872553</v>
      </c>
      <c r="U451" s="386">
        <v>1292.7676729683003</v>
      </c>
      <c r="V451" s="386">
        <v>1303.1532205120493</v>
      </c>
      <c r="W451" s="386">
        <v>1313.6222011428399</v>
      </c>
      <c r="X451" s="386">
        <v>1324.1752851267304</v>
      </c>
      <c r="Y451" s="386">
        <v>1334.8131481144117</v>
      </c>
      <c r="Z451" s="386">
        <v>1343.9801903633199</v>
      </c>
      <c r="AA451" s="386">
        <v>1353.2101887373699</v>
      </c>
      <c r="AB451" s="386">
        <v>1362.5035755977947</v>
      </c>
      <c r="AC451" s="386">
        <v>1371.8607862751376</v>
      </c>
      <c r="AD451" s="386">
        <v>1381.2822590896435</v>
      </c>
      <c r="AE451" s="386">
        <v>1393.5793761643229</v>
      </c>
      <c r="AF451" s="386">
        <v>1405.9859705651268</v>
      </c>
      <c r="AG451" s="386">
        <v>1418.5030169339052</v>
      </c>
      <c r="AH451" s="386">
        <v>1431.1314985894348</v>
      </c>
      <c r="AI451" s="386">
        <v>1443.8724076046669</v>
      </c>
      <c r="AJ451" s="386">
        <v>1455.4234115406939</v>
      </c>
      <c r="AK451" s="386">
        <v>1467.0668237056111</v>
      </c>
      <c r="AL451" s="386">
        <v>1478.8033833668287</v>
      </c>
      <c r="AM451" s="386">
        <v>1490.6338357059092</v>
      </c>
      <c r="AN451" s="386">
        <v>1502.5589318658792</v>
      </c>
      <c r="AO451" s="387">
        <v>1502.5589318658792</v>
      </c>
      <c r="AP451" s="387">
        <v>1502.5589318658792</v>
      </c>
      <c r="AQ451" s="387">
        <v>1502.5589318658792</v>
      </c>
      <c r="AR451" s="387">
        <v>1502.5589318658792</v>
      </c>
      <c r="AS451" s="387">
        <v>1502.5589318658792</v>
      </c>
      <c r="AT451" s="387">
        <v>1502.5589318658792</v>
      </c>
      <c r="AU451" s="387">
        <v>1502.5589318658792</v>
      </c>
      <c r="AV451" s="387">
        <v>1502.5589318658792</v>
      </c>
      <c r="AW451" s="387">
        <v>1502.5589318658792</v>
      </c>
      <c r="AX451" s="387">
        <v>1502.5589318658792</v>
      </c>
      <c r="AY451" s="387">
        <v>1502.5589318658792</v>
      </c>
      <c r="AZ451" s="387">
        <v>1502.5589318658792</v>
      </c>
      <c r="BA451" s="387">
        <v>1502.5589318658792</v>
      </c>
      <c r="BB451" s="387">
        <v>1502.5589318658792</v>
      </c>
      <c r="BC451" s="387">
        <v>1502.5589318658792</v>
      </c>
      <c r="BD451" s="387">
        <v>1502.5589318658792</v>
      </c>
      <c r="BE451" s="387">
        <v>1502.5589318658792</v>
      </c>
      <c r="BF451" s="387">
        <v>1502.5589318658792</v>
      </c>
      <c r="BG451" s="387">
        <v>1502.5589318658792</v>
      </c>
      <c r="BH451" s="387">
        <v>1502.5589318658792</v>
      </c>
      <c r="BI451" s="387">
        <v>1502.5589318658792</v>
      </c>
      <c r="BJ451" s="387">
        <v>1502.5589318658792</v>
      </c>
      <c r="BK451" s="387">
        <v>1502.5589318658792</v>
      </c>
      <c r="BL451" s="387">
        <v>1502.5589318658792</v>
      </c>
      <c r="BM451" s="387">
        <v>1502.5589318658792</v>
      </c>
      <c r="BN451" s="387">
        <v>1502.5589318658792</v>
      </c>
      <c r="BO451" s="387">
        <v>1502.5589318658792</v>
      </c>
      <c r="BP451" s="387">
        <v>1502.5589318658792</v>
      </c>
      <c r="CA451" s="386">
        <v>3780</v>
      </c>
      <c r="CB451" s="386">
        <v>3983.0460638943855</v>
      </c>
      <c r="CC451" s="386">
        <v>4196.9989278054391</v>
      </c>
      <c r="CD451" s="386">
        <v>4422.4444602022249</v>
      </c>
      <c r="CE451" s="386">
        <v>4660</v>
      </c>
      <c r="CF451" s="386">
        <v>4685.2693097828678</v>
      </c>
      <c r="CG451" s="386">
        <v>4710.6756448912511</v>
      </c>
      <c r="CH451" s="386">
        <v>4736.2197483584969</v>
      </c>
      <c r="CI451" s="386">
        <v>4761.9023672471249</v>
      </c>
      <c r="CJ451" s="386">
        <v>4787.7242526706741</v>
      </c>
      <c r="CK451" s="386">
        <v>4812.0718355283643</v>
      </c>
      <c r="CL451" s="386">
        <v>4836.5432360413179</v>
      </c>
      <c r="CM451" s="386">
        <v>4861.1390838741645</v>
      </c>
      <c r="CN451" s="386">
        <v>4885.8600118936429</v>
      </c>
      <c r="CO451" s="386">
        <v>4910.7066561848869</v>
      </c>
      <c r="CP451" s="386">
        <v>4927.7446644361526</v>
      </c>
      <c r="CQ451" s="386">
        <v>4944.8417871378415</v>
      </c>
      <c r="CR451" s="386">
        <v>4961.998229391289</v>
      </c>
      <c r="CS451" s="386">
        <v>4979.2141970094435</v>
      </c>
      <c r="CT451" s="386">
        <v>4996.4898965193324</v>
      </c>
      <c r="CU451" s="386">
        <v>5007.494302520824</v>
      </c>
      <c r="CV451" s="386">
        <v>5018.5229449270628</v>
      </c>
      <c r="CW451" s="386">
        <v>5029.5758771169694</v>
      </c>
      <c r="CX451" s="386">
        <v>5040.6531525870269</v>
      </c>
      <c r="CY451" s="386">
        <v>5051.7548249515412</v>
      </c>
      <c r="CZ451" s="386">
        <v>5072.561226175143</v>
      </c>
      <c r="DA451" s="386">
        <v>5093.4533216469572</v>
      </c>
      <c r="DB451" s="386">
        <v>5114.4314643114503</v>
      </c>
      <c r="DC451" s="386">
        <v>5135.4960085667426</v>
      </c>
      <c r="DD451" s="386">
        <v>5156.6473102705941</v>
      </c>
      <c r="DE451" s="386">
        <v>5197.931705336171</v>
      </c>
      <c r="DF451" s="386">
        <v>5239.5466254839139</v>
      </c>
      <c r="DG451" s="386">
        <v>5281.4947169153666</v>
      </c>
      <c r="DH451" s="386">
        <v>5323.7786470177043</v>
      </c>
      <c r="DI451" s="386">
        <v>5366.4011045333464</v>
      </c>
      <c r="DJ451" s="387">
        <v>5366.4011045333464</v>
      </c>
      <c r="DK451" s="387">
        <v>5366.4011045333464</v>
      </c>
      <c r="DL451" s="387">
        <v>5366.4011045333464</v>
      </c>
      <c r="DM451" s="387">
        <v>5366.4011045333464</v>
      </c>
      <c r="DN451" s="387">
        <v>5366.4011045333464</v>
      </c>
      <c r="DO451" s="387">
        <v>5366.4011045333464</v>
      </c>
      <c r="DP451" s="387">
        <v>5366.4011045333464</v>
      </c>
      <c r="DQ451" s="387">
        <v>5366.4011045333464</v>
      </c>
      <c r="DR451" s="387">
        <v>5366.4011045333464</v>
      </c>
      <c r="DS451" s="387">
        <v>5366.4011045333464</v>
      </c>
      <c r="DT451" s="387">
        <v>5366.4011045333464</v>
      </c>
      <c r="DU451" s="387">
        <v>5366.4011045333464</v>
      </c>
      <c r="DV451" s="387">
        <v>5366.4011045333464</v>
      </c>
      <c r="DW451" s="387">
        <v>5366.4011045333464</v>
      </c>
      <c r="DX451" s="387">
        <v>5366.4011045333464</v>
      </c>
      <c r="DY451" s="387">
        <v>5366.4011045333464</v>
      </c>
      <c r="DZ451" s="387">
        <v>5366.4011045333464</v>
      </c>
      <c r="EA451" s="387">
        <v>5366.4011045333464</v>
      </c>
      <c r="EB451" s="387">
        <v>5366.4011045333464</v>
      </c>
      <c r="EC451" s="387">
        <v>5366.4011045333464</v>
      </c>
      <c r="ED451" s="387">
        <v>5366.4011045333464</v>
      </c>
      <c r="EE451" s="387">
        <v>5366.4011045333464</v>
      </c>
      <c r="EF451" s="387">
        <v>5366.4011045333464</v>
      </c>
      <c r="EG451" s="387">
        <v>5366.4011045333464</v>
      </c>
      <c r="EH451" s="387">
        <v>5366.4011045333464</v>
      </c>
      <c r="EI451" s="387">
        <v>5366.4011045333464</v>
      </c>
      <c r="EJ451" s="387">
        <v>5366.4011045333464</v>
      </c>
      <c r="EK451" s="387">
        <v>5366.4011045333464</v>
      </c>
      <c r="EY451" s="386">
        <v>717</v>
      </c>
      <c r="EZ451" s="386">
        <v>720</v>
      </c>
      <c r="FA451" s="386">
        <v>723</v>
      </c>
      <c r="FB451" s="386">
        <v>726</v>
      </c>
      <c r="FC451" s="386">
        <v>728.7</v>
      </c>
      <c r="FD451" s="386">
        <v>737</v>
      </c>
      <c r="FE451" s="386">
        <v>745</v>
      </c>
      <c r="FF451" s="386">
        <v>753</v>
      </c>
      <c r="FG451" s="386">
        <v>761</v>
      </c>
      <c r="FH451" s="386">
        <v>769</v>
      </c>
      <c r="FI451" s="386">
        <v>777.2</v>
      </c>
      <c r="FJ451" s="386">
        <v>782</v>
      </c>
      <c r="FK451" s="386">
        <v>787</v>
      </c>
      <c r="FL451" s="386">
        <v>792</v>
      </c>
      <c r="FM451" s="386">
        <v>797</v>
      </c>
      <c r="FN451" s="386">
        <v>802</v>
      </c>
      <c r="FO451" s="386">
        <v>807</v>
      </c>
      <c r="FP451" s="386">
        <v>812</v>
      </c>
      <c r="FQ451" s="386">
        <v>817</v>
      </c>
      <c r="FR451" s="386">
        <v>822</v>
      </c>
      <c r="FS451" s="386">
        <v>827</v>
      </c>
      <c r="FT451" s="386">
        <v>832</v>
      </c>
      <c r="FU451" s="386">
        <v>837</v>
      </c>
      <c r="FV451" s="386">
        <v>842</v>
      </c>
      <c r="FW451" s="386">
        <v>847</v>
      </c>
      <c r="FX451" s="386">
        <v>852</v>
      </c>
      <c r="FY451" s="386">
        <v>857</v>
      </c>
      <c r="FZ451" s="386">
        <v>862</v>
      </c>
      <c r="GA451" s="386">
        <v>867</v>
      </c>
      <c r="GB451" s="386">
        <v>872</v>
      </c>
      <c r="GC451" s="386">
        <v>872.1</v>
      </c>
      <c r="GD451" s="387">
        <v>872.1</v>
      </c>
      <c r="GE451" s="387">
        <v>872.1</v>
      </c>
      <c r="GF451" s="387">
        <v>872.1</v>
      </c>
      <c r="GG451" s="387">
        <v>872.1</v>
      </c>
      <c r="GH451" s="387">
        <v>872.1</v>
      </c>
      <c r="GI451" s="387">
        <v>872.1</v>
      </c>
      <c r="GJ451" s="387">
        <v>872.1</v>
      </c>
      <c r="GK451" s="387">
        <v>872.1</v>
      </c>
      <c r="GL451" s="387">
        <v>872.1</v>
      </c>
      <c r="GM451" s="387">
        <v>872.1</v>
      </c>
      <c r="GN451" s="387">
        <v>872.1</v>
      </c>
      <c r="GO451" s="387">
        <v>872.1</v>
      </c>
      <c r="GP451" s="387">
        <v>872.1</v>
      </c>
      <c r="GQ451" s="387">
        <v>872.1</v>
      </c>
      <c r="GR451" s="387">
        <v>872.1</v>
      </c>
      <c r="GS451" s="387">
        <v>872.1</v>
      </c>
      <c r="GT451" s="387">
        <v>872.1</v>
      </c>
      <c r="GU451" s="387">
        <v>872.1</v>
      </c>
      <c r="GV451" s="387">
        <v>872.1</v>
      </c>
      <c r="GW451" s="387">
        <v>872.1</v>
      </c>
      <c r="GX451" s="387">
        <v>872.1</v>
      </c>
      <c r="GY451" s="387">
        <v>872.1</v>
      </c>
      <c r="GZ451" s="387">
        <v>872.1</v>
      </c>
      <c r="HA451" s="387">
        <v>872.1</v>
      </c>
      <c r="HB451" s="387">
        <v>872.1</v>
      </c>
      <c r="HC451" s="387">
        <v>872.1</v>
      </c>
      <c r="HD451" s="387">
        <v>872.1</v>
      </c>
      <c r="HE451" s="387">
        <v>872.1</v>
      </c>
      <c r="HS451" s="394">
        <v>3.9866428060118277</v>
      </c>
      <c r="HT451" s="394">
        <v>3.9869364987672262</v>
      </c>
      <c r="HU451" s="394">
        <v>3.9872302131587336</v>
      </c>
      <c r="HV451" s="394">
        <v>3.987523949187942</v>
      </c>
      <c r="HW451" s="394">
        <v>3.9878177068564451</v>
      </c>
      <c r="HX451" s="394">
        <v>3.9718201076840138</v>
      </c>
      <c r="HY451" s="394">
        <v>3.9558866847598706</v>
      </c>
      <c r="HZ451" s="394">
        <v>3.9400171806334563</v>
      </c>
      <c r="IA451" s="394">
        <v>3.9242113388870057</v>
      </c>
      <c r="IB451" s="394">
        <v>3.9084689041314054</v>
      </c>
      <c r="IC451" s="394">
        <v>3.8924678139311406</v>
      </c>
      <c r="ID451" s="394">
        <v>3.8765322314511312</v>
      </c>
      <c r="IE451" s="394">
        <v>3.8606618885058115</v>
      </c>
      <c r="IF451" s="394">
        <v>3.8448565180075565</v>
      </c>
      <c r="IG451" s="394">
        <v>3.8291158539621857</v>
      </c>
      <c r="IH451" s="394">
        <v>3.8117789974757397</v>
      </c>
      <c r="II451" s="394">
        <v>3.7945206360268671</v>
      </c>
      <c r="IJ451" s="394">
        <v>3.7773404142183296</v>
      </c>
      <c r="IK451" s="394">
        <v>3.7602379782619995</v>
      </c>
      <c r="IL451" s="394">
        <v>3.743212975971574</v>
      </c>
      <c r="IM451" s="394">
        <v>3.7258691299364624</v>
      </c>
      <c r="IN451" s="394">
        <v>3.7086056450769558</v>
      </c>
      <c r="IO451" s="394">
        <v>3.6914221490466597</v>
      </c>
      <c r="IP451" s="394">
        <v>3.6743182712244127</v>
      </c>
      <c r="IQ451" s="394">
        <v>3.6572936427062941</v>
      </c>
      <c r="IR451" s="394">
        <v>3.6399514178638475</v>
      </c>
      <c r="IS451" s="394">
        <v>3.6226914267143626</v>
      </c>
      <c r="IT451" s="394">
        <v>3.6055132793205447</v>
      </c>
      <c r="IU451" s="394">
        <v>3.5884165875941085</v>
      </c>
      <c r="IV451" s="394">
        <v>3.5714009652870153</v>
      </c>
      <c r="IW451" s="394">
        <v>3.571422353192534</v>
      </c>
      <c r="IX451" s="394">
        <v>3.5714437412261373</v>
      </c>
      <c r="IY451" s="394">
        <v>3.5714651293878266</v>
      </c>
      <c r="IZ451" s="394">
        <v>3.5714865176776018</v>
      </c>
      <c r="JA451" s="394">
        <v>3.5715079060954662</v>
      </c>
      <c r="JB451" s="394">
        <v>3.5715079060954662</v>
      </c>
      <c r="JC451" s="394">
        <v>3.5715079060954662</v>
      </c>
      <c r="JD451" s="394">
        <v>3.5715079060954662</v>
      </c>
      <c r="JE451" s="394">
        <v>3.5715079060954662</v>
      </c>
      <c r="JF451" s="394">
        <v>3.5715079060954662</v>
      </c>
      <c r="JG451" s="394">
        <v>3.5715079060954662</v>
      </c>
      <c r="JH451" s="394">
        <v>3.5715079060954662</v>
      </c>
      <c r="JI451" s="394">
        <v>3.5715079060954662</v>
      </c>
      <c r="JJ451" s="394">
        <v>3.5715079060954662</v>
      </c>
      <c r="JK451" s="394">
        <v>3.5715079060954662</v>
      </c>
      <c r="JL451" s="394">
        <v>3.5715079060954662</v>
      </c>
      <c r="JM451" s="394">
        <v>3.5715079060954662</v>
      </c>
      <c r="JN451" s="394">
        <v>3.5715079060954662</v>
      </c>
      <c r="JO451" s="394">
        <v>3.5715079060954662</v>
      </c>
      <c r="JP451" s="394">
        <v>3.5715079060954662</v>
      </c>
      <c r="JQ451" s="394">
        <v>3.5715079060954662</v>
      </c>
      <c r="JR451" s="394">
        <v>3.5715079060954662</v>
      </c>
      <c r="JS451" s="394">
        <v>3.5715079060954662</v>
      </c>
      <c r="JT451" s="394">
        <v>3.5715079060954662</v>
      </c>
      <c r="JU451" s="394">
        <v>3.5715079060954662</v>
      </c>
      <c r="JV451" s="394">
        <v>3.5715079060954662</v>
      </c>
      <c r="JW451" s="394">
        <v>3.5715079060954662</v>
      </c>
      <c r="JX451" s="394">
        <v>3.5715079060954662</v>
      </c>
      <c r="JY451" s="394">
        <v>3.5715079060954662</v>
      </c>
      <c r="JZ451" s="394">
        <v>3.5715079060954662</v>
      </c>
      <c r="KA451" s="394">
        <v>3.5715079060954662</v>
      </c>
      <c r="KB451" s="394">
        <v>3.5715079060954662</v>
      </c>
      <c r="KC451" s="394">
        <v>3.5715079060954662</v>
      </c>
    </row>
    <row r="452" spans="1:289" x14ac:dyDescent="0.25">
      <c r="A452" s="383">
        <v>443</v>
      </c>
      <c r="B452" s="384" t="s">
        <v>873</v>
      </c>
      <c r="C452" s="385" t="s">
        <v>142</v>
      </c>
      <c r="D452" s="385" t="s">
        <v>142</v>
      </c>
      <c r="E452" s="129">
        <v>2052</v>
      </c>
      <c r="F452" s="386">
        <v>2193.5484900000001</v>
      </c>
      <c r="G452" s="386">
        <v>2225.0653942710951</v>
      </c>
      <c r="H452" s="386">
        <v>2257.0351334165325</v>
      </c>
      <c r="I452" s="386">
        <v>2289.4642137676979</v>
      </c>
      <c r="J452" s="386">
        <v>2322.3592351389434</v>
      </c>
      <c r="K452" s="386">
        <v>2338.7621909561467</v>
      </c>
      <c r="L452" s="386">
        <v>2355.2810017864203</v>
      </c>
      <c r="M452" s="386">
        <v>2371.9164859203338</v>
      </c>
      <c r="N452" s="386">
        <v>2388.6694674280889</v>
      </c>
      <c r="O452" s="386">
        <v>2405.5407762003433</v>
      </c>
      <c r="P452" s="386">
        <v>2422.267492562265</v>
      </c>
      <c r="Q452" s="386">
        <v>2439.1105166762813</v>
      </c>
      <c r="R452" s="386">
        <v>2456.0706572781241</v>
      </c>
      <c r="S452" s="386">
        <v>2473.1487287269983</v>
      </c>
      <c r="T452" s="386">
        <v>2490.3455510446843</v>
      </c>
      <c r="U452" s="386">
        <v>2505.6424268433361</v>
      </c>
      <c r="V452" s="386">
        <v>2521.033263260867</v>
      </c>
      <c r="W452" s="386">
        <v>2536.5186374476716</v>
      </c>
      <c r="X452" s="386">
        <v>2552.0991300992741</v>
      </c>
      <c r="Y452" s="386">
        <v>2567.7753254781028</v>
      </c>
      <c r="Z452" s="386">
        <v>2581.4025113549742</v>
      </c>
      <c r="AA452" s="386">
        <v>2595.1020167191</v>
      </c>
      <c r="AB452" s="386">
        <v>2608.8742253700616</v>
      </c>
      <c r="AC452" s="386">
        <v>2622.7195231442652</v>
      </c>
      <c r="AD452" s="386">
        <v>2636.6382979257528</v>
      </c>
      <c r="AE452" s="386">
        <v>2654.9332182729954</v>
      </c>
      <c r="AF452" s="386">
        <v>2673.3550821265867</v>
      </c>
      <c r="AG452" s="386">
        <v>2691.9047703131987</v>
      </c>
      <c r="AH452" s="386">
        <v>2710.5831697713215</v>
      </c>
      <c r="AI452" s="386">
        <v>2729.3911735936713</v>
      </c>
      <c r="AJ452" s="386">
        <v>2746.5672430604932</v>
      </c>
      <c r="AK452" s="386">
        <v>2763.8514016005061</v>
      </c>
      <c r="AL452" s="386">
        <v>2781.2443294186755</v>
      </c>
      <c r="AM452" s="386">
        <v>2798.7467110004995</v>
      </c>
      <c r="AN452" s="386">
        <v>2816.3592351389466</v>
      </c>
      <c r="AO452" s="387">
        <v>2816.3592351389466</v>
      </c>
      <c r="AP452" s="387">
        <v>2816.3592351389466</v>
      </c>
      <c r="AQ452" s="387">
        <v>2816.3592351389466</v>
      </c>
      <c r="AR452" s="387">
        <v>2816.3592351389466</v>
      </c>
      <c r="AS452" s="387">
        <v>2816.3592351389466</v>
      </c>
      <c r="AT452" s="387">
        <v>2816.3592351389466</v>
      </c>
      <c r="AU452" s="387">
        <v>2816.3592351389466</v>
      </c>
      <c r="AV452" s="387">
        <v>2816.3592351389466</v>
      </c>
      <c r="AW452" s="387">
        <v>2816.3592351389466</v>
      </c>
      <c r="AX452" s="387">
        <v>2816.3592351389466</v>
      </c>
      <c r="AY452" s="387">
        <v>2816.3592351389466</v>
      </c>
      <c r="AZ452" s="387">
        <v>2816.3592351389466</v>
      </c>
      <c r="BA452" s="387">
        <v>2816.3592351389466</v>
      </c>
      <c r="BB452" s="387">
        <v>2816.3592351389466</v>
      </c>
      <c r="BC452" s="387">
        <v>2816.3592351389466</v>
      </c>
      <c r="BD452" s="387">
        <v>2816.3592351389466</v>
      </c>
      <c r="BE452" s="387">
        <v>2816.3592351389466</v>
      </c>
      <c r="BF452" s="387">
        <v>2816.3592351389466</v>
      </c>
      <c r="BG452" s="387">
        <v>2816.3592351389466</v>
      </c>
      <c r="BH452" s="387">
        <v>2816.3592351389466</v>
      </c>
      <c r="BI452" s="387">
        <v>2816.3592351389466</v>
      </c>
      <c r="BJ452" s="387">
        <v>2816.3592351389466</v>
      </c>
      <c r="BK452" s="387">
        <v>2816.3592351389466</v>
      </c>
      <c r="BL452" s="387">
        <v>2816.3592351389466</v>
      </c>
      <c r="BM452" s="387">
        <v>2816.3592351389466</v>
      </c>
      <c r="BN452" s="387">
        <v>2816.3592351389466</v>
      </c>
      <c r="BO452" s="387">
        <v>2816.3592351389466</v>
      </c>
      <c r="BP452" s="387">
        <v>2816.3592351389466</v>
      </c>
      <c r="CA452" s="386">
        <v>7600</v>
      </c>
      <c r="CB452" s="386">
        <v>7710.0849704630082</v>
      </c>
      <c r="CC452" s="386">
        <v>7821.7645068104684</v>
      </c>
      <c r="CD452" s="386">
        <v>7935.0617061132098</v>
      </c>
      <c r="CE452" s="386">
        <v>8050</v>
      </c>
      <c r="CF452" s="386">
        <v>8098.5056937504332</v>
      </c>
      <c r="CG452" s="386">
        <v>8147.3036610817626</v>
      </c>
      <c r="CH452" s="386">
        <v>8196.3956631036526</v>
      </c>
      <c r="CI452" s="386">
        <v>8245.7834715374265</v>
      </c>
      <c r="CJ452" s="386">
        <v>8295.4688687800099</v>
      </c>
      <c r="CK452" s="386">
        <v>8344.4872077635973</v>
      </c>
      <c r="CL452" s="386">
        <v>8393.7951985552645</v>
      </c>
      <c r="CM452" s="386">
        <v>8443.3945527219821</v>
      </c>
      <c r="CN452" s="386">
        <v>8493.2869919444529</v>
      </c>
      <c r="CO452" s="386">
        <v>8543.47424807688</v>
      </c>
      <c r="CP452" s="386">
        <v>8579.6854297304544</v>
      </c>
      <c r="CQ452" s="386">
        <v>8616.0500910620467</v>
      </c>
      <c r="CR452" s="386">
        <v>8652.5688825892721</v>
      </c>
      <c r="CS452" s="386">
        <v>8689.2424575869409</v>
      </c>
      <c r="CT452" s="386">
        <v>8726.0714720987453</v>
      </c>
      <c r="CU452" s="386">
        <v>8755.5719049246472</v>
      </c>
      <c r="CV452" s="386">
        <v>8785.172070550092</v>
      </c>
      <c r="CW452" s="386">
        <v>8814.8723061440742</v>
      </c>
      <c r="CX452" s="386">
        <v>8844.6729500154634</v>
      </c>
      <c r="CY452" s="386">
        <v>8874.5743416168571</v>
      </c>
      <c r="CZ452" s="386">
        <v>8918.9449356480181</v>
      </c>
      <c r="DA452" s="386">
        <v>8963.5373712615346</v>
      </c>
      <c r="DB452" s="386">
        <v>9008.3527576083834</v>
      </c>
      <c r="DC452" s="386">
        <v>9053.3922093850088</v>
      </c>
      <c r="DD452" s="386">
        <v>9098.6568468610585</v>
      </c>
      <c r="DE452" s="386">
        <v>9156.2493805090544</v>
      </c>
      <c r="DF452" s="386">
        <v>9214.2064624621271</v>
      </c>
      <c r="DG452" s="386">
        <v>9272.5304002323501</v>
      </c>
      <c r="DH452" s="386">
        <v>9331.2235159378488</v>
      </c>
      <c r="DI452" s="386">
        <v>9390.2881463952635</v>
      </c>
      <c r="DJ452" s="387">
        <v>9390.2881463952635</v>
      </c>
      <c r="DK452" s="387">
        <v>9390.2881463952635</v>
      </c>
      <c r="DL452" s="387">
        <v>9390.2881463952635</v>
      </c>
      <c r="DM452" s="387">
        <v>9390.2881463952635</v>
      </c>
      <c r="DN452" s="387">
        <v>9390.2881463952635</v>
      </c>
      <c r="DO452" s="387">
        <v>9390.2881463952635</v>
      </c>
      <c r="DP452" s="387">
        <v>9390.2881463952635</v>
      </c>
      <c r="DQ452" s="387">
        <v>9390.2881463952635</v>
      </c>
      <c r="DR452" s="387">
        <v>9390.2881463952635</v>
      </c>
      <c r="DS452" s="387">
        <v>9390.2881463952635</v>
      </c>
      <c r="DT452" s="387">
        <v>9390.2881463952635</v>
      </c>
      <c r="DU452" s="387">
        <v>9390.2881463952635</v>
      </c>
      <c r="DV452" s="387">
        <v>9390.2881463952635</v>
      </c>
      <c r="DW452" s="387">
        <v>9390.2881463952635</v>
      </c>
      <c r="DX452" s="387">
        <v>9390.2881463952635</v>
      </c>
      <c r="DY452" s="387">
        <v>9390.2881463952635</v>
      </c>
      <c r="DZ452" s="387">
        <v>9390.2881463952635</v>
      </c>
      <c r="EA452" s="387">
        <v>9390.2881463952635</v>
      </c>
      <c r="EB452" s="387">
        <v>9390.2881463952635</v>
      </c>
      <c r="EC452" s="387">
        <v>9390.2881463952635</v>
      </c>
      <c r="ED452" s="387">
        <v>9390.2881463952635</v>
      </c>
      <c r="EE452" s="387">
        <v>9390.2881463952635</v>
      </c>
      <c r="EF452" s="387">
        <v>9390.2881463952635</v>
      </c>
      <c r="EG452" s="387">
        <v>9390.2881463952635</v>
      </c>
      <c r="EH452" s="387">
        <v>9390.2881463952635</v>
      </c>
      <c r="EI452" s="387">
        <v>9390.2881463952635</v>
      </c>
      <c r="EJ452" s="387">
        <v>9390.2881463952635</v>
      </c>
      <c r="EK452" s="387">
        <v>9390.2881463952635</v>
      </c>
      <c r="EY452" s="386">
        <v>1114</v>
      </c>
      <c r="EZ452" s="386">
        <v>1119</v>
      </c>
      <c r="FA452" s="386">
        <v>1124</v>
      </c>
      <c r="FB452" s="386">
        <v>1129</v>
      </c>
      <c r="FC452" s="386">
        <v>1134.2</v>
      </c>
      <c r="FD452" s="386">
        <v>1147</v>
      </c>
      <c r="FE452" s="386">
        <v>1160</v>
      </c>
      <c r="FF452" s="386">
        <v>1173</v>
      </c>
      <c r="FG452" s="386">
        <v>1186</v>
      </c>
      <c r="FH452" s="386">
        <v>1199</v>
      </c>
      <c r="FI452" s="386">
        <v>1210.6000000000001</v>
      </c>
      <c r="FJ452" s="386">
        <v>1219</v>
      </c>
      <c r="FK452" s="386">
        <v>1228</v>
      </c>
      <c r="FL452" s="386">
        <v>1237</v>
      </c>
      <c r="FM452" s="386">
        <v>1246</v>
      </c>
      <c r="FN452" s="386">
        <v>1255</v>
      </c>
      <c r="FO452" s="386">
        <v>1264</v>
      </c>
      <c r="FP452" s="386">
        <v>1273</v>
      </c>
      <c r="FQ452" s="386">
        <v>1282</v>
      </c>
      <c r="FR452" s="386">
        <v>1291</v>
      </c>
      <c r="FS452" s="386">
        <v>1300</v>
      </c>
      <c r="FT452" s="386">
        <v>1309</v>
      </c>
      <c r="FU452" s="386">
        <v>1318</v>
      </c>
      <c r="FV452" s="386">
        <v>1327</v>
      </c>
      <c r="FW452" s="386">
        <v>1336</v>
      </c>
      <c r="FX452" s="386">
        <v>1345</v>
      </c>
      <c r="FY452" s="386">
        <v>1354</v>
      </c>
      <c r="FZ452" s="386">
        <v>1363</v>
      </c>
      <c r="GA452" s="386">
        <v>1372</v>
      </c>
      <c r="GB452" s="386">
        <v>1381</v>
      </c>
      <c r="GC452" s="386">
        <v>1385.3000000000002</v>
      </c>
      <c r="GD452" s="387">
        <v>1385.3000000000002</v>
      </c>
      <c r="GE452" s="387">
        <v>1385.3000000000002</v>
      </c>
      <c r="GF452" s="387">
        <v>1385.3000000000002</v>
      </c>
      <c r="GG452" s="387">
        <v>1385.3000000000002</v>
      </c>
      <c r="GH452" s="387">
        <v>1385.3000000000002</v>
      </c>
      <c r="GI452" s="387">
        <v>1385.3000000000002</v>
      </c>
      <c r="GJ452" s="387">
        <v>1385.3000000000002</v>
      </c>
      <c r="GK452" s="387">
        <v>1385.3000000000002</v>
      </c>
      <c r="GL452" s="387">
        <v>1385.3000000000002</v>
      </c>
      <c r="GM452" s="387">
        <v>1385.3000000000002</v>
      </c>
      <c r="GN452" s="387">
        <v>1385.3000000000002</v>
      </c>
      <c r="GO452" s="387">
        <v>1385.3000000000002</v>
      </c>
      <c r="GP452" s="387">
        <v>1385.3000000000002</v>
      </c>
      <c r="GQ452" s="387">
        <v>1385.3000000000002</v>
      </c>
      <c r="GR452" s="387">
        <v>1385.3000000000002</v>
      </c>
      <c r="GS452" s="387">
        <v>1385.3000000000002</v>
      </c>
      <c r="GT452" s="387">
        <v>1385.3000000000002</v>
      </c>
      <c r="GU452" s="387">
        <v>1385.3000000000002</v>
      </c>
      <c r="GV452" s="387">
        <v>1385.3000000000002</v>
      </c>
      <c r="GW452" s="387">
        <v>1385.3000000000002</v>
      </c>
      <c r="GX452" s="387">
        <v>1385.3000000000002</v>
      </c>
      <c r="GY452" s="387">
        <v>1385.3000000000002</v>
      </c>
      <c r="GZ452" s="387">
        <v>1385.3000000000002</v>
      </c>
      <c r="HA452" s="387">
        <v>1385.3000000000002</v>
      </c>
      <c r="HB452" s="387">
        <v>1385.3000000000002</v>
      </c>
      <c r="HC452" s="387">
        <v>1385.3000000000002</v>
      </c>
      <c r="HD452" s="387">
        <v>1385.3000000000002</v>
      </c>
      <c r="HE452" s="387">
        <v>1385.3000000000002</v>
      </c>
      <c r="HS452" s="394">
        <v>3.4647057198174815</v>
      </c>
      <c r="HT452" s="394">
        <v>3.4651048864964888</v>
      </c>
      <c r="HU452" s="394">
        <v>3.4655040991632511</v>
      </c>
      <c r="HV452" s="394">
        <v>3.4659033578230658</v>
      </c>
      <c r="HW452" s="394">
        <v>3.4663026624812332</v>
      </c>
      <c r="HX452" s="394">
        <v>3.4627315787243651</v>
      </c>
      <c r="HY452" s="394">
        <v>3.459164173999723</v>
      </c>
      <c r="HZ452" s="394">
        <v>3.4556004445170618</v>
      </c>
      <c r="IA452" s="394">
        <v>3.4520403864900437</v>
      </c>
      <c r="IB452" s="394">
        <v>3.4484839961362308</v>
      </c>
      <c r="IC452" s="394">
        <v>3.4449073991150465</v>
      </c>
      <c r="ID452" s="394">
        <v>3.441334511563376</v>
      </c>
      <c r="IE452" s="394">
        <v>3.4377653296339417</v>
      </c>
      <c r="IF452" s="394">
        <v>3.4341998494834538</v>
      </c>
      <c r="IG452" s="394">
        <v>3.4306380672726107</v>
      </c>
      <c r="IH452" s="394">
        <v>3.4241459746270868</v>
      </c>
      <c r="II452" s="394">
        <v>3.4176661675290601</v>
      </c>
      <c r="IJ452" s="394">
        <v>3.4111986227295263</v>
      </c>
      <c r="IK452" s="394">
        <v>3.4047433170234802</v>
      </c>
      <c r="IL452" s="394">
        <v>3.3983002272498308</v>
      </c>
      <c r="IM452" s="394">
        <v>3.3917887142400205</v>
      </c>
      <c r="IN452" s="394">
        <v>3.3852896779976644</v>
      </c>
      <c r="IO452" s="394">
        <v>3.3788030946159195</v>
      </c>
      <c r="IP452" s="394">
        <v>3.3723289402337491</v>
      </c>
      <c r="IQ452" s="394">
        <v>3.3658671910358344</v>
      </c>
      <c r="IR452" s="394">
        <v>3.3593857933080864</v>
      </c>
      <c r="IS452" s="394">
        <v>3.3529168763212951</v>
      </c>
      <c r="IT452" s="394">
        <v>3.3464604160422349</v>
      </c>
      <c r="IU452" s="394">
        <v>3.3400163884839582</v>
      </c>
      <c r="IV452" s="394">
        <v>3.3335847697057108</v>
      </c>
      <c r="IW452" s="394">
        <v>3.3337066127338897</v>
      </c>
      <c r="IX452" s="394">
        <v>3.3338284602154493</v>
      </c>
      <c r="IY452" s="394">
        <v>3.3339503121505536</v>
      </c>
      <c r="IZ452" s="394">
        <v>3.3340721685393642</v>
      </c>
      <c r="JA452" s="394">
        <v>3.3341940293820467</v>
      </c>
      <c r="JB452" s="394">
        <v>3.3341940293820467</v>
      </c>
      <c r="JC452" s="394">
        <v>3.3341940293820467</v>
      </c>
      <c r="JD452" s="394">
        <v>3.3341940293820467</v>
      </c>
      <c r="JE452" s="394">
        <v>3.3341940293820467</v>
      </c>
      <c r="JF452" s="394">
        <v>3.3341940293820467</v>
      </c>
      <c r="JG452" s="394">
        <v>3.3341940293820467</v>
      </c>
      <c r="JH452" s="394">
        <v>3.3341940293820467</v>
      </c>
      <c r="JI452" s="394">
        <v>3.3341940293820467</v>
      </c>
      <c r="JJ452" s="394">
        <v>3.3341940293820467</v>
      </c>
      <c r="JK452" s="394">
        <v>3.3341940293820467</v>
      </c>
      <c r="JL452" s="394">
        <v>3.3341940293820467</v>
      </c>
      <c r="JM452" s="394">
        <v>3.3341940293820467</v>
      </c>
      <c r="JN452" s="394">
        <v>3.3341940293820467</v>
      </c>
      <c r="JO452" s="394">
        <v>3.3341940293820467</v>
      </c>
      <c r="JP452" s="394">
        <v>3.3341940293820467</v>
      </c>
      <c r="JQ452" s="394">
        <v>3.3341940293820467</v>
      </c>
      <c r="JR452" s="394">
        <v>3.3341940293820467</v>
      </c>
      <c r="JS452" s="394">
        <v>3.3341940293820467</v>
      </c>
      <c r="JT452" s="394">
        <v>3.3341940293820467</v>
      </c>
      <c r="JU452" s="394">
        <v>3.3341940293820467</v>
      </c>
      <c r="JV452" s="394">
        <v>3.3341940293820467</v>
      </c>
      <c r="JW452" s="394">
        <v>3.3341940293820467</v>
      </c>
      <c r="JX452" s="394">
        <v>3.3341940293820467</v>
      </c>
      <c r="JY452" s="394">
        <v>3.3341940293820467</v>
      </c>
      <c r="JZ452" s="394">
        <v>3.3341940293820467</v>
      </c>
      <c r="KA452" s="394">
        <v>3.3341940293820467</v>
      </c>
      <c r="KB452" s="394">
        <v>3.3341940293820467</v>
      </c>
      <c r="KC452" s="394">
        <v>3.3341940293820467</v>
      </c>
    </row>
    <row r="453" spans="1:289" x14ac:dyDescent="0.25">
      <c r="A453" s="383">
        <v>444</v>
      </c>
      <c r="B453" s="384" t="s">
        <v>871</v>
      </c>
      <c r="C453" s="385" t="s">
        <v>142</v>
      </c>
      <c r="D453" s="385" t="s">
        <v>142</v>
      </c>
      <c r="E453" s="129">
        <v>2052</v>
      </c>
      <c r="F453" s="386">
        <v>356.80806999999999</v>
      </c>
      <c r="G453" s="386">
        <v>463.56283192481663</v>
      </c>
      <c r="H453" s="386">
        <v>602.25795661559948</v>
      </c>
      <c r="I453" s="386">
        <v>782.44980254505083</v>
      </c>
      <c r="J453" s="386">
        <v>1016.5539313805247</v>
      </c>
      <c r="K453" s="386">
        <v>1074.9512583450758</v>
      </c>
      <c r="L453" s="386">
        <v>1136.7032993993882</v>
      </c>
      <c r="M453" s="386">
        <v>1202.0027706695082</v>
      </c>
      <c r="N453" s="386">
        <v>1271.0534591221683</v>
      </c>
      <c r="O453" s="386">
        <v>1344.0708585443303</v>
      </c>
      <c r="P453" s="386">
        <v>1405.060548323451</v>
      </c>
      <c r="Q453" s="386">
        <v>1468.8177575645902</v>
      </c>
      <c r="R453" s="386">
        <v>1535.4680675586251</v>
      </c>
      <c r="S453" s="386">
        <v>1605.142758078714</v>
      </c>
      <c r="T453" s="386">
        <v>1677.9790659594225</v>
      </c>
      <c r="U453" s="386">
        <v>1735.0889229927075</v>
      </c>
      <c r="V453" s="386">
        <v>1794.1425085483129</v>
      </c>
      <c r="W453" s="386">
        <v>1855.2059772406042</v>
      </c>
      <c r="X453" s="386">
        <v>1918.3477352499192</v>
      </c>
      <c r="Y453" s="386">
        <v>1983.6385169544014</v>
      </c>
      <c r="Z453" s="386">
        <v>2035.3308969916229</v>
      </c>
      <c r="AA453" s="386">
        <v>2088.3703481464263</v>
      </c>
      <c r="AB453" s="386">
        <v>2142.7919742502568</v>
      </c>
      <c r="AC453" s="386">
        <v>2198.6317939184682</v>
      </c>
      <c r="AD453" s="386">
        <v>2255.9267643890194</v>
      </c>
      <c r="AE453" s="386">
        <v>2324.9250781821102</v>
      </c>
      <c r="AF453" s="386">
        <v>2396.0337296782864</v>
      </c>
      <c r="AG453" s="386">
        <v>2469.3172642986783</v>
      </c>
      <c r="AH453" s="386">
        <v>2544.8422016088311</v>
      </c>
      <c r="AI453" s="386">
        <v>2622.6770956986061</v>
      </c>
      <c r="AJ453" s="386">
        <v>2688.1054935897873</v>
      </c>
      <c r="AK453" s="386">
        <v>2755.1661455078283</v>
      </c>
      <c r="AL453" s="386">
        <v>2823.8997715879314</v>
      </c>
      <c r="AM453" s="386">
        <v>2894.3481078178456</v>
      </c>
      <c r="AN453" s="386">
        <v>2966.5539313805243</v>
      </c>
      <c r="AO453" s="387">
        <v>2966.5539313805243</v>
      </c>
      <c r="AP453" s="387">
        <v>2966.5539313805243</v>
      </c>
      <c r="AQ453" s="387">
        <v>2966.5539313805243</v>
      </c>
      <c r="AR453" s="387">
        <v>2966.5539313805243</v>
      </c>
      <c r="AS453" s="387">
        <v>2966.5539313805243</v>
      </c>
      <c r="AT453" s="387">
        <v>2966.5539313805243</v>
      </c>
      <c r="AU453" s="387">
        <v>2966.5539313805243</v>
      </c>
      <c r="AV453" s="387">
        <v>2966.5539313805243</v>
      </c>
      <c r="AW453" s="387">
        <v>2966.5539313805243</v>
      </c>
      <c r="AX453" s="387">
        <v>2966.5539313805243</v>
      </c>
      <c r="AY453" s="387">
        <v>2966.5539313805243</v>
      </c>
      <c r="AZ453" s="387">
        <v>2966.5539313805243</v>
      </c>
      <c r="BA453" s="387">
        <v>2966.5539313805243</v>
      </c>
      <c r="BB453" s="387">
        <v>2966.5539313805243</v>
      </c>
      <c r="BC453" s="387">
        <v>2966.5539313805243</v>
      </c>
      <c r="BD453" s="387">
        <v>2966.5539313805243</v>
      </c>
      <c r="BE453" s="387">
        <v>2966.5539313805243</v>
      </c>
      <c r="BF453" s="387">
        <v>2966.5539313805243</v>
      </c>
      <c r="BG453" s="387">
        <v>2966.5539313805243</v>
      </c>
      <c r="BH453" s="387">
        <v>2966.5539313805243</v>
      </c>
      <c r="BI453" s="387">
        <v>2966.5539313805243</v>
      </c>
      <c r="BJ453" s="387">
        <v>2966.5539313805243</v>
      </c>
      <c r="BK453" s="387">
        <v>2966.5539313805243</v>
      </c>
      <c r="BL453" s="387">
        <v>2966.5539313805243</v>
      </c>
      <c r="BM453" s="387">
        <v>2966.5539313805243</v>
      </c>
      <c r="BN453" s="387">
        <v>2966.5539313805243</v>
      </c>
      <c r="BO453" s="387">
        <v>2966.5539313805243</v>
      </c>
      <c r="BP453" s="387">
        <v>2966.5539313805243</v>
      </c>
      <c r="CA453" s="386">
        <v>1490.0000000000002</v>
      </c>
      <c r="CB453" s="386">
        <v>1939.7718098463058</v>
      </c>
      <c r="CC453" s="386">
        <v>2525.3118619291358</v>
      </c>
      <c r="CD453" s="386">
        <v>3287.6031951950495</v>
      </c>
      <c r="CE453" s="386">
        <v>4280</v>
      </c>
      <c r="CF453" s="386">
        <v>4511.4796463984012</v>
      </c>
      <c r="CG453" s="386">
        <v>4755.4786448287487</v>
      </c>
      <c r="CH453" s="386">
        <v>5012.6740922960635</v>
      </c>
      <c r="CI453" s="386">
        <v>5283.7797059397835</v>
      </c>
      <c r="CJ453" s="386">
        <v>5569.5478035981914</v>
      </c>
      <c r="CK453" s="386">
        <v>5803.3162591143664</v>
      </c>
      <c r="CL453" s="386">
        <v>6046.8965867468223</v>
      </c>
      <c r="CM453" s="386">
        <v>6300.7006163731776</v>
      </c>
      <c r="CN453" s="386">
        <v>6565.1574634457183</v>
      </c>
      <c r="CO453" s="386">
        <v>6840.7142545120769</v>
      </c>
      <c r="CP453" s="386">
        <v>7042.9816832633269</v>
      </c>
      <c r="CQ453" s="386">
        <v>7251.2297905243768</v>
      </c>
      <c r="CR453" s="386">
        <v>7465.6354140375079</v>
      </c>
      <c r="CS453" s="386">
        <v>7686.3806203141212</v>
      </c>
      <c r="CT453" s="386">
        <v>7913.652859239889</v>
      </c>
      <c r="CU453" s="386">
        <v>8083.879975129682</v>
      </c>
      <c r="CV453" s="386">
        <v>8257.7687718512698</v>
      </c>
      <c r="CW453" s="386">
        <v>8435.3980142150867</v>
      </c>
      <c r="CX453" s="386">
        <v>8616.8481613068616</v>
      </c>
      <c r="CY453" s="386">
        <v>8802.2014029324218</v>
      </c>
      <c r="CZ453" s="386">
        <v>9030.3504865909545</v>
      </c>
      <c r="DA453" s="386">
        <v>9264.4130914235066</v>
      </c>
      <c r="DB453" s="386">
        <v>9504.5424932272672</v>
      </c>
      <c r="DC453" s="386">
        <v>9750.8959406388403</v>
      </c>
      <c r="DD453" s="386">
        <v>10003.634758108443</v>
      </c>
      <c r="DE453" s="386">
        <v>10253.676027664635</v>
      </c>
      <c r="DF453" s="386">
        <v>10509.96708922074</v>
      </c>
      <c r="DG453" s="386">
        <v>10772.664156589426</v>
      </c>
      <c r="DH453" s="386">
        <v>11041.927348154151</v>
      </c>
      <c r="DI453" s="386">
        <v>11317.920784464075</v>
      </c>
      <c r="DJ453" s="387">
        <v>11317.920784464075</v>
      </c>
      <c r="DK453" s="387">
        <v>11317.920784464075</v>
      </c>
      <c r="DL453" s="387">
        <v>11317.920784464075</v>
      </c>
      <c r="DM453" s="387">
        <v>11317.920784464075</v>
      </c>
      <c r="DN453" s="387">
        <v>11317.920784464075</v>
      </c>
      <c r="DO453" s="387">
        <v>11317.920784464075</v>
      </c>
      <c r="DP453" s="387">
        <v>11317.920784464075</v>
      </c>
      <c r="DQ453" s="387">
        <v>11317.920784464075</v>
      </c>
      <c r="DR453" s="387">
        <v>11317.920784464075</v>
      </c>
      <c r="DS453" s="387">
        <v>11317.920784464075</v>
      </c>
      <c r="DT453" s="387">
        <v>11317.920784464075</v>
      </c>
      <c r="DU453" s="387">
        <v>11317.920784464075</v>
      </c>
      <c r="DV453" s="387">
        <v>11317.920784464075</v>
      </c>
      <c r="DW453" s="387">
        <v>11317.920784464075</v>
      </c>
      <c r="DX453" s="387">
        <v>11317.920784464075</v>
      </c>
      <c r="DY453" s="387">
        <v>11317.920784464075</v>
      </c>
      <c r="DZ453" s="387">
        <v>11317.920784464075</v>
      </c>
      <c r="EA453" s="387">
        <v>11317.920784464075</v>
      </c>
      <c r="EB453" s="387">
        <v>11317.920784464075</v>
      </c>
      <c r="EC453" s="387">
        <v>11317.920784464075</v>
      </c>
      <c r="ED453" s="387">
        <v>11317.920784464075</v>
      </c>
      <c r="EE453" s="387">
        <v>11317.920784464075</v>
      </c>
      <c r="EF453" s="387">
        <v>11317.920784464075</v>
      </c>
      <c r="EG453" s="387">
        <v>11317.920784464075</v>
      </c>
      <c r="EH453" s="387">
        <v>11317.920784464075</v>
      </c>
      <c r="EI453" s="387">
        <v>11317.920784464075</v>
      </c>
      <c r="EJ453" s="387">
        <v>11317.920784464075</v>
      </c>
      <c r="EK453" s="387">
        <v>11317.920784464075</v>
      </c>
      <c r="EY453" s="386">
        <v>691</v>
      </c>
      <c r="EZ453" s="386">
        <v>694</v>
      </c>
      <c r="FA453" s="386">
        <v>697</v>
      </c>
      <c r="FB453" s="386">
        <v>700</v>
      </c>
      <c r="FC453" s="386">
        <v>701.8</v>
      </c>
      <c r="FD453" s="386">
        <v>711</v>
      </c>
      <c r="FE453" s="386">
        <v>720</v>
      </c>
      <c r="FF453" s="386">
        <v>729</v>
      </c>
      <c r="FG453" s="386">
        <v>738</v>
      </c>
      <c r="FH453" s="386">
        <v>747</v>
      </c>
      <c r="FI453" s="386">
        <v>755.2</v>
      </c>
      <c r="FJ453" s="386">
        <v>761</v>
      </c>
      <c r="FK453" s="386">
        <v>766</v>
      </c>
      <c r="FL453" s="386">
        <v>771</v>
      </c>
      <c r="FM453" s="386">
        <v>776</v>
      </c>
      <c r="FN453" s="386">
        <v>781</v>
      </c>
      <c r="FO453" s="386">
        <v>786</v>
      </c>
      <c r="FP453" s="386">
        <v>791</v>
      </c>
      <c r="FQ453" s="386">
        <v>796</v>
      </c>
      <c r="FR453" s="386">
        <v>801</v>
      </c>
      <c r="FS453" s="386">
        <v>806</v>
      </c>
      <c r="FT453" s="386">
        <v>811</v>
      </c>
      <c r="FU453" s="386">
        <v>816</v>
      </c>
      <c r="FV453" s="386">
        <v>821</v>
      </c>
      <c r="FW453" s="386">
        <v>826</v>
      </c>
      <c r="FX453" s="386">
        <v>831</v>
      </c>
      <c r="FY453" s="386">
        <v>836</v>
      </c>
      <c r="FZ453" s="386">
        <v>841</v>
      </c>
      <c r="GA453" s="386">
        <v>846</v>
      </c>
      <c r="GB453" s="386">
        <v>851</v>
      </c>
      <c r="GC453" s="386">
        <v>861.89999999999986</v>
      </c>
      <c r="GD453" s="387">
        <v>861.89999999999986</v>
      </c>
      <c r="GE453" s="387">
        <v>861.89999999999986</v>
      </c>
      <c r="GF453" s="387">
        <v>861.89999999999986</v>
      </c>
      <c r="GG453" s="387">
        <v>861.89999999999986</v>
      </c>
      <c r="GH453" s="387">
        <v>861.89999999999986</v>
      </c>
      <c r="GI453" s="387">
        <v>861.89999999999986</v>
      </c>
      <c r="GJ453" s="387">
        <v>861.89999999999986</v>
      </c>
      <c r="GK453" s="387">
        <v>861.89999999999986</v>
      </c>
      <c r="GL453" s="387">
        <v>861.89999999999986</v>
      </c>
      <c r="GM453" s="387">
        <v>861.89999999999986</v>
      </c>
      <c r="GN453" s="387">
        <v>861.89999999999986</v>
      </c>
      <c r="GO453" s="387">
        <v>861.89999999999986</v>
      </c>
      <c r="GP453" s="387">
        <v>861.89999999999986</v>
      </c>
      <c r="GQ453" s="387">
        <v>861.89999999999986</v>
      </c>
      <c r="GR453" s="387">
        <v>861.89999999999986</v>
      </c>
      <c r="GS453" s="387">
        <v>861.89999999999986</v>
      </c>
      <c r="GT453" s="387">
        <v>861.89999999999986</v>
      </c>
      <c r="GU453" s="387">
        <v>861.89999999999986</v>
      </c>
      <c r="GV453" s="387">
        <v>861.89999999999986</v>
      </c>
      <c r="GW453" s="387">
        <v>861.89999999999986</v>
      </c>
      <c r="GX453" s="387">
        <v>861.89999999999986</v>
      </c>
      <c r="GY453" s="387">
        <v>861.89999999999986</v>
      </c>
      <c r="GZ453" s="387">
        <v>861.89999999999986</v>
      </c>
      <c r="HA453" s="387">
        <v>861.89999999999986</v>
      </c>
      <c r="HB453" s="387">
        <v>861.89999999999986</v>
      </c>
      <c r="HC453" s="387">
        <v>861.89999999999986</v>
      </c>
      <c r="HD453" s="387">
        <v>861.89999999999986</v>
      </c>
      <c r="HE453" s="387">
        <v>861.89999999999986</v>
      </c>
      <c r="HS453" s="394">
        <v>4.1759145189737445</v>
      </c>
      <c r="HT453" s="394">
        <v>4.1844852008344571</v>
      </c>
      <c r="HU453" s="394">
        <v>4.1930734732342527</v>
      </c>
      <c r="HV453" s="394">
        <v>4.2016793722761028</v>
      </c>
      <c r="HW453" s="394">
        <v>4.210302934137073</v>
      </c>
      <c r="HX453" s="394">
        <v>4.1969155451233933</v>
      </c>
      <c r="HY453" s="394">
        <v>4.1835707236368984</v>
      </c>
      <c r="HZ453" s="394">
        <v>4.1702683343267459</v>
      </c>
      <c r="IA453" s="394">
        <v>4.1570082422724663</v>
      </c>
      <c r="IB453" s="394">
        <v>4.1437903129825919</v>
      </c>
      <c r="IC453" s="394">
        <v>4.1302962111056427</v>
      </c>
      <c r="ID453" s="394">
        <v>4.1168460522788273</v>
      </c>
      <c r="IE453" s="394">
        <v>4.1034396934032058</v>
      </c>
      <c r="IF453" s="394">
        <v>4.0900769918458382</v>
      </c>
      <c r="IG453" s="394">
        <v>4.0767578054382598</v>
      </c>
      <c r="IH453" s="394">
        <v>4.0591473958092514</v>
      </c>
      <c r="II453" s="394">
        <v>4.0416130580349128</v>
      </c>
      <c r="IJ453" s="394">
        <v>4.0241544635069273</v>
      </c>
      <c r="IK453" s="394">
        <v>4.0067712850364705</v>
      </c>
      <c r="IL453" s="394">
        <v>3.9894631968480794</v>
      </c>
      <c r="IM453" s="394">
        <v>3.9717767696045319</v>
      </c>
      <c r="IN453" s="394">
        <v>3.9541687513331212</v>
      </c>
      <c r="IO453" s="394">
        <v>3.9366387944245287</v>
      </c>
      <c r="IP453" s="394">
        <v>3.9191865528104883</v>
      </c>
      <c r="IQ453" s="394">
        <v>3.9018116819569508</v>
      </c>
      <c r="IR453" s="394">
        <v>3.8841468791122962</v>
      </c>
      <c r="IS453" s="394">
        <v>3.8665620507218121</v>
      </c>
      <c r="IT453" s="394">
        <v>3.8490568347144709</v>
      </c>
      <c r="IU453" s="394">
        <v>3.831630870658461</v>
      </c>
      <c r="IV453" s="394">
        <v>3.8142837997537629</v>
      </c>
      <c r="IW453" s="394">
        <v>3.8144619145774401</v>
      </c>
      <c r="IX453" s="394">
        <v>3.8146400377185086</v>
      </c>
      <c r="IY453" s="394">
        <v>3.8148181691773559</v>
      </c>
      <c r="IZ453" s="394">
        <v>3.8149963089543717</v>
      </c>
      <c r="JA453" s="394">
        <v>3.8151744570499462</v>
      </c>
      <c r="JB453" s="394">
        <v>3.8151744570499462</v>
      </c>
      <c r="JC453" s="394">
        <v>3.8151744570499462</v>
      </c>
      <c r="JD453" s="394">
        <v>3.8151744570499462</v>
      </c>
      <c r="JE453" s="394">
        <v>3.8151744570499462</v>
      </c>
      <c r="JF453" s="394">
        <v>3.8151744570499462</v>
      </c>
      <c r="JG453" s="394">
        <v>3.8151744570499462</v>
      </c>
      <c r="JH453" s="394">
        <v>3.8151744570499462</v>
      </c>
      <c r="JI453" s="394">
        <v>3.8151744570499462</v>
      </c>
      <c r="JJ453" s="394">
        <v>3.8151744570499462</v>
      </c>
      <c r="JK453" s="394">
        <v>3.8151744570499462</v>
      </c>
      <c r="JL453" s="394">
        <v>3.8151744570499462</v>
      </c>
      <c r="JM453" s="394">
        <v>3.8151744570499462</v>
      </c>
      <c r="JN453" s="394">
        <v>3.8151744570499462</v>
      </c>
      <c r="JO453" s="394">
        <v>3.8151744570499462</v>
      </c>
      <c r="JP453" s="394">
        <v>3.8151744570499462</v>
      </c>
      <c r="JQ453" s="394">
        <v>3.8151744570499462</v>
      </c>
      <c r="JR453" s="394">
        <v>3.8151744570499462</v>
      </c>
      <c r="JS453" s="394">
        <v>3.8151744570499462</v>
      </c>
      <c r="JT453" s="394">
        <v>3.8151744570499462</v>
      </c>
      <c r="JU453" s="394">
        <v>3.8151744570499462</v>
      </c>
      <c r="JV453" s="394">
        <v>3.8151744570499462</v>
      </c>
      <c r="JW453" s="394">
        <v>3.8151744570499462</v>
      </c>
      <c r="JX453" s="394">
        <v>3.8151744570499462</v>
      </c>
      <c r="JY453" s="394">
        <v>3.8151744570499462</v>
      </c>
      <c r="JZ453" s="394">
        <v>3.8151744570499462</v>
      </c>
      <c r="KA453" s="394">
        <v>3.8151744570499462</v>
      </c>
      <c r="KB453" s="394">
        <v>3.8151744570499462</v>
      </c>
      <c r="KC453" s="394">
        <v>3.8151744570499462</v>
      </c>
    </row>
    <row r="454" spans="1:289" x14ac:dyDescent="0.25">
      <c r="A454" s="383">
        <v>445</v>
      </c>
      <c r="B454" s="384" t="s">
        <v>871</v>
      </c>
      <c r="C454" s="385" t="s">
        <v>142</v>
      </c>
      <c r="D454" s="385" t="s">
        <v>142</v>
      </c>
      <c r="E454" s="129">
        <v>2052</v>
      </c>
      <c r="F454" s="386">
        <v>513.01855</v>
      </c>
      <c r="G454" s="386">
        <v>525.10701982559647</v>
      </c>
      <c r="H454" s="386">
        <v>537.48033530194834</v>
      </c>
      <c r="I454" s="386">
        <v>550.14520836579584</v>
      </c>
      <c r="J454" s="386">
        <v>563.1085091100407</v>
      </c>
      <c r="K454" s="386">
        <v>564.77815255058431</v>
      </c>
      <c r="L454" s="386">
        <v>566.4527465631287</v>
      </c>
      <c r="M454" s="386">
        <v>568.13230582635458</v>
      </c>
      <c r="N454" s="386">
        <v>569.81684506246575</v>
      </c>
      <c r="O454" s="386">
        <v>571.50637903731786</v>
      </c>
      <c r="P454" s="386">
        <v>573.20855899661058</v>
      </c>
      <c r="Q454" s="386">
        <v>574.91580874465819</v>
      </c>
      <c r="R454" s="386">
        <v>576.62814338136718</v>
      </c>
      <c r="S454" s="386">
        <v>578.34557805161751</v>
      </c>
      <c r="T454" s="386">
        <v>580.06812794539724</v>
      </c>
      <c r="U454" s="386">
        <v>581.62720889855973</v>
      </c>
      <c r="V454" s="386">
        <v>583.19048027919348</v>
      </c>
      <c r="W454" s="386">
        <v>584.75795335014038</v>
      </c>
      <c r="X454" s="386">
        <v>586.32963940451418</v>
      </c>
      <c r="Y454" s="386">
        <v>587.90554976578142</v>
      </c>
      <c r="Z454" s="386">
        <v>589.29531361058514</v>
      </c>
      <c r="AA454" s="386">
        <v>590.68836275103729</v>
      </c>
      <c r="AB454" s="386">
        <v>592.08470495332608</v>
      </c>
      <c r="AC454" s="386">
        <v>593.48434800199823</v>
      </c>
      <c r="AD454" s="386">
        <v>594.88729970000247</v>
      </c>
      <c r="AE454" s="386">
        <v>596.75628985720027</v>
      </c>
      <c r="AF454" s="386">
        <v>598.63115192359749</v>
      </c>
      <c r="AG454" s="386">
        <v>600.51190434729426</v>
      </c>
      <c r="AH454" s="386">
        <v>602.39856563435012</v>
      </c>
      <c r="AI454" s="386">
        <v>604.2911543489663</v>
      </c>
      <c r="AJ454" s="386">
        <v>606.04442201075381</v>
      </c>
      <c r="AK454" s="386">
        <v>607.80277653749329</v>
      </c>
      <c r="AL454" s="386">
        <v>609.56623268802377</v>
      </c>
      <c r="AM454" s="386">
        <v>611.3348052640049</v>
      </c>
      <c r="AN454" s="386">
        <v>613.10850911004127</v>
      </c>
      <c r="AO454" s="387">
        <v>613.10850911004127</v>
      </c>
      <c r="AP454" s="387">
        <v>613.10850911004127</v>
      </c>
      <c r="AQ454" s="387">
        <v>613.10850911004127</v>
      </c>
      <c r="AR454" s="387">
        <v>613.10850911004127</v>
      </c>
      <c r="AS454" s="387">
        <v>613.10850911004127</v>
      </c>
      <c r="AT454" s="387">
        <v>613.10850911004127</v>
      </c>
      <c r="AU454" s="387">
        <v>613.10850911004127</v>
      </c>
      <c r="AV454" s="387">
        <v>613.10850911004127</v>
      </c>
      <c r="AW454" s="387">
        <v>613.10850911004127</v>
      </c>
      <c r="AX454" s="387">
        <v>613.10850911004127</v>
      </c>
      <c r="AY454" s="387">
        <v>613.10850911004127</v>
      </c>
      <c r="AZ454" s="387">
        <v>613.10850911004127</v>
      </c>
      <c r="BA454" s="387">
        <v>613.10850911004127</v>
      </c>
      <c r="BB454" s="387">
        <v>613.10850911004127</v>
      </c>
      <c r="BC454" s="387">
        <v>613.10850911004127</v>
      </c>
      <c r="BD454" s="387">
        <v>613.10850911004127</v>
      </c>
      <c r="BE454" s="387">
        <v>613.10850911004127</v>
      </c>
      <c r="BF454" s="387">
        <v>613.10850911004127</v>
      </c>
      <c r="BG454" s="387">
        <v>613.10850911004127</v>
      </c>
      <c r="BH454" s="387">
        <v>613.10850911004127</v>
      </c>
      <c r="BI454" s="387">
        <v>613.10850911004127</v>
      </c>
      <c r="BJ454" s="387">
        <v>613.10850911004127</v>
      </c>
      <c r="BK454" s="387">
        <v>613.10850911004127</v>
      </c>
      <c r="BL454" s="387">
        <v>613.10850911004127</v>
      </c>
      <c r="BM454" s="387">
        <v>613.10850911004127</v>
      </c>
      <c r="BN454" s="387">
        <v>613.10850911004127</v>
      </c>
      <c r="BO454" s="387">
        <v>613.10850911004127</v>
      </c>
      <c r="BP454" s="387">
        <v>613.10850911004127</v>
      </c>
      <c r="CA454" s="386">
        <v>1740</v>
      </c>
      <c r="CB454" s="386">
        <v>1778.6902991098366</v>
      </c>
      <c r="CC454" s="386">
        <v>1818.2409081307128</v>
      </c>
      <c r="CD454" s="386">
        <v>1858.6709567452635</v>
      </c>
      <c r="CE454" s="386">
        <v>1900</v>
      </c>
      <c r="CF454" s="386">
        <v>1895.9726638324928</v>
      </c>
      <c r="CG454" s="386">
        <v>1891.9538642105676</v>
      </c>
      <c r="CH454" s="386">
        <v>1887.9435830397306</v>
      </c>
      <c r="CI454" s="386">
        <v>1883.9418022638415</v>
      </c>
      <c r="CJ454" s="386">
        <v>1879.9485038650337</v>
      </c>
      <c r="CK454" s="386">
        <v>1875.7432245503453</v>
      </c>
      <c r="CL454" s="386">
        <v>1871.5473520753008</v>
      </c>
      <c r="CM454" s="386">
        <v>1867.3608653976278</v>
      </c>
      <c r="CN454" s="386">
        <v>1863.1837435221239</v>
      </c>
      <c r="CO454" s="386">
        <v>1859.0159655005509</v>
      </c>
      <c r="CP454" s="386">
        <v>1856.0659300952188</v>
      </c>
      <c r="CQ454" s="386">
        <v>1853.1205760423088</v>
      </c>
      <c r="CR454" s="386">
        <v>1850.1798959130758</v>
      </c>
      <c r="CS454" s="386">
        <v>1847.2438822905638</v>
      </c>
      <c r="CT454" s="386">
        <v>1844.3125277695858</v>
      </c>
      <c r="CU454" s="386">
        <v>1840.7953302108028</v>
      </c>
      <c r="CV454" s="386">
        <v>1837.284840126204</v>
      </c>
      <c r="CW454" s="386">
        <v>1833.7810447242957</v>
      </c>
      <c r="CX454" s="386">
        <v>1830.2839312379785</v>
      </c>
      <c r="CY454" s="386">
        <v>1826.7934869245009</v>
      </c>
      <c r="CZ454" s="386">
        <v>1824.2437693218724</v>
      </c>
      <c r="DA454" s="386">
        <v>1821.6976104465436</v>
      </c>
      <c r="DB454" s="386">
        <v>1819.1550053314784</v>
      </c>
      <c r="DC454" s="386">
        <v>1816.615949016573</v>
      </c>
      <c r="DD454" s="386">
        <v>1814.0804365486465</v>
      </c>
      <c r="DE454" s="386">
        <v>1819.0514669048564</v>
      </c>
      <c r="DF454" s="386">
        <v>1824.0361191172444</v>
      </c>
      <c r="DG454" s="386">
        <v>1829.0344305130754</v>
      </c>
      <c r="DH454" s="386">
        <v>1834.0464385219</v>
      </c>
      <c r="DI454" s="386">
        <v>1839.0721806758343</v>
      </c>
      <c r="DJ454" s="387">
        <v>1839.0721806758343</v>
      </c>
      <c r="DK454" s="387">
        <v>1839.0721806758343</v>
      </c>
      <c r="DL454" s="387">
        <v>1839.0721806758343</v>
      </c>
      <c r="DM454" s="387">
        <v>1839.0721806758343</v>
      </c>
      <c r="DN454" s="387">
        <v>1839.0721806758343</v>
      </c>
      <c r="DO454" s="387">
        <v>1839.0721806758343</v>
      </c>
      <c r="DP454" s="387">
        <v>1839.0721806758343</v>
      </c>
      <c r="DQ454" s="387">
        <v>1839.0721806758343</v>
      </c>
      <c r="DR454" s="387">
        <v>1839.0721806758343</v>
      </c>
      <c r="DS454" s="387">
        <v>1839.0721806758343</v>
      </c>
      <c r="DT454" s="387">
        <v>1839.0721806758343</v>
      </c>
      <c r="DU454" s="387">
        <v>1839.0721806758343</v>
      </c>
      <c r="DV454" s="387">
        <v>1839.0721806758343</v>
      </c>
      <c r="DW454" s="387">
        <v>1839.0721806758343</v>
      </c>
      <c r="DX454" s="387">
        <v>1839.0721806758343</v>
      </c>
      <c r="DY454" s="387">
        <v>1839.0721806758343</v>
      </c>
      <c r="DZ454" s="387">
        <v>1839.0721806758343</v>
      </c>
      <c r="EA454" s="387">
        <v>1839.0721806758343</v>
      </c>
      <c r="EB454" s="387">
        <v>1839.0721806758343</v>
      </c>
      <c r="EC454" s="387">
        <v>1839.0721806758343</v>
      </c>
      <c r="ED454" s="387">
        <v>1839.0721806758343</v>
      </c>
      <c r="EE454" s="387">
        <v>1839.0721806758343</v>
      </c>
      <c r="EF454" s="387">
        <v>1839.0721806758343</v>
      </c>
      <c r="EG454" s="387">
        <v>1839.0721806758343</v>
      </c>
      <c r="EH454" s="387">
        <v>1839.0721806758343</v>
      </c>
      <c r="EI454" s="387">
        <v>1839.0721806758343</v>
      </c>
      <c r="EJ454" s="387">
        <v>1839.0721806758343</v>
      </c>
      <c r="EK454" s="387">
        <v>1839.0721806758343</v>
      </c>
      <c r="EY454" s="386">
        <v>658</v>
      </c>
      <c r="EZ454" s="386">
        <v>660</v>
      </c>
      <c r="FA454" s="386">
        <v>662</v>
      </c>
      <c r="FB454" s="386">
        <v>664</v>
      </c>
      <c r="FC454" s="386">
        <v>667.7</v>
      </c>
      <c r="FD454" s="386">
        <v>675</v>
      </c>
      <c r="FE454" s="386">
        <v>682</v>
      </c>
      <c r="FF454" s="386">
        <v>689</v>
      </c>
      <c r="FG454" s="386">
        <v>696</v>
      </c>
      <c r="FH454" s="386">
        <v>703</v>
      </c>
      <c r="FI454" s="386">
        <v>708.50000000000011</v>
      </c>
      <c r="FJ454" s="386">
        <v>710</v>
      </c>
      <c r="FK454" s="386">
        <v>711</v>
      </c>
      <c r="FL454" s="386">
        <v>712</v>
      </c>
      <c r="FM454" s="386">
        <v>713</v>
      </c>
      <c r="FN454" s="386">
        <v>714</v>
      </c>
      <c r="FO454" s="386">
        <v>715</v>
      </c>
      <c r="FP454" s="386">
        <v>716</v>
      </c>
      <c r="FQ454" s="386">
        <v>717</v>
      </c>
      <c r="FR454" s="386">
        <v>718</v>
      </c>
      <c r="FS454" s="386">
        <v>719</v>
      </c>
      <c r="FT454" s="386">
        <v>720</v>
      </c>
      <c r="FU454" s="386">
        <v>721</v>
      </c>
      <c r="FV454" s="386">
        <v>722</v>
      </c>
      <c r="FW454" s="386">
        <v>723</v>
      </c>
      <c r="FX454" s="386">
        <v>724</v>
      </c>
      <c r="FY454" s="386">
        <v>725</v>
      </c>
      <c r="FZ454" s="386">
        <v>726</v>
      </c>
      <c r="GA454" s="386">
        <v>727</v>
      </c>
      <c r="GB454" s="386">
        <v>728</v>
      </c>
      <c r="GC454" s="386">
        <v>735.59999999999991</v>
      </c>
      <c r="GD454" s="387">
        <v>735.59999999999991</v>
      </c>
      <c r="GE454" s="387">
        <v>735.59999999999991</v>
      </c>
      <c r="GF454" s="387">
        <v>735.59999999999991</v>
      </c>
      <c r="GG454" s="387">
        <v>735.59999999999991</v>
      </c>
      <c r="GH454" s="387">
        <v>735.59999999999991</v>
      </c>
      <c r="GI454" s="387">
        <v>735.59999999999991</v>
      </c>
      <c r="GJ454" s="387">
        <v>735.59999999999991</v>
      </c>
      <c r="GK454" s="387">
        <v>735.59999999999991</v>
      </c>
      <c r="GL454" s="387">
        <v>735.59999999999991</v>
      </c>
      <c r="GM454" s="387">
        <v>735.59999999999991</v>
      </c>
      <c r="GN454" s="387">
        <v>735.59999999999991</v>
      </c>
      <c r="GO454" s="387">
        <v>735.59999999999991</v>
      </c>
      <c r="GP454" s="387">
        <v>735.59999999999991</v>
      </c>
      <c r="GQ454" s="387">
        <v>735.59999999999991</v>
      </c>
      <c r="GR454" s="387">
        <v>735.59999999999991</v>
      </c>
      <c r="GS454" s="387">
        <v>735.59999999999991</v>
      </c>
      <c r="GT454" s="387">
        <v>735.59999999999991</v>
      </c>
      <c r="GU454" s="387">
        <v>735.59999999999991</v>
      </c>
      <c r="GV454" s="387">
        <v>735.59999999999991</v>
      </c>
      <c r="GW454" s="387">
        <v>735.59999999999991</v>
      </c>
      <c r="GX454" s="387">
        <v>735.59999999999991</v>
      </c>
      <c r="GY454" s="387">
        <v>735.59999999999991</v>
      </c>
      <c r="GZ454" s="387">
        <v>735.59999999999991</v>
      </c>
      <c r="HA454" s="387">
        <v>735.59999999999991</v>
      </c>
      <c r="HB454" s="387">
        <v>735.59999999999991</v>
      </c>
      <c r="HC454" s="387">
        <v>735.59999999999991</v>
      </c>
      <c r="HD454" s="387">
        <v>735.59999999999991</v>
      </c>
      <c r="HE454" s="387">
        <v>735.59999999999991</v>
      </c>
      <c r="HS454" s="394">
        <v>3.3916902225075485</v>
      </c>
      <c r="HT454" s="394">
        <v>3.3872910320273228</v>
      </c>
      <c r="HU454" s="394">
        <v>3.3828975475153942</v>
      </c>
      <c r="HV454" s="394">
        <v>3.3785097615708373</v>
      </c>
      <c r="HW454" s="394">
        <v>3.3741276668023295</v>
      </c>
      <c r="HX454" s="394">
        <v>3.3570219656516902</v>
      </c>
      <c r="HY454" s="394">
        <v>3.3400029846968313</v>
      </c>
      <c r="HZ454" s="394">
        <v>3.3230702842953037</v>
      </c>
      <c r="IA454" s="394">
        <v>3.3062234270334985</v>
      </c>
      <c r="IB454" s="394">
        <v>3.2894619777153493</v>
      </c>
      <c r="IC454" s="394">
        <v>3.2723573211010564</v>
      </c>
      <c r="ID454" s="394">
        <v>3.255341605863765</v>
      </c>
      <c r="IE454" s="394">
        <v>3.2384143695230687</v>
      </c>
      <c r="IF454" s="394">
        <v>3.2215751520033828</v>
      </c>
      <c r="IG454" s="394">
        <v>3.204823495621437</v>
      </c>
      <c r="IH454" s="394">
        <v>3.1911607670660591</v>
      </c>
      <c r="II454" s="394">
        <v>3.1775562851354429</v>
      </c>
      <c r="IJ454" s="394">
        <v>3.1640098015139406</v>
      </c>
      <c r="IK454" s="394">
        <v>3.150521068944518</v>
      </c>
      <c r="IL454" s="394">
        <v>3.1370898412242418</v>
      </c>
      <c r="IM454" s="394">
        <v>3.1237230089822621</v>
      </c>
      <c r="IN454" s="394">
        <v>3.1104131315019337</v>
      </c>
      <c r="IO454" s="394">
        <v>3.0971599661046003</v>
      </c>
      <c r="IP454" s="394">
        <v>3.0839632711456377</v>
      </c>
      <c r="IQ454" s="394">
        <v>3.0708228060100464</v>
      </c>
      <c r="IR454" s="394">
        <v>3.0569326211180807</v>
      </c>
      <c r="IS454" s="394">
        <v>3.0431052653922772</v>
      </c>
      <c r="IT454" s="394">
        <v>3.0293404546388571</v>
      </c>
      <c r="IU454" s="394">
        <v>3.0156379059495317</v>
      </c>
      <c r="IV454" s="394">
        <v>3.0019973376956806</v>
      </c>
      <c r="IW454" s="394">
        <v>3.0015150718977801</v>
      </c>
      <c r="IX454" s="394">
        <v>3.001032883575065</v>
      </c>
      <c r="IY454" s="394">
        <v>3.0005507727150889</v>
      </c>
      <c r="IZ454" s="394">
        <v>3.0000687393054073</v>
      </c>
      <c r="JA454" s="394">
        <v>2.9995867833335779</v>
      </c>
      <c r="JB454" s="394">
        <v>2.9995867833335779</v>
      </c>
      <c r="JC454" s="394">
        <v>2.9995867833335779</v>
      </c>
      <c r="JD454" s="394">
        <v>2.9995867833335779</v>
      </c>
      <c r="JE454" s="394">
        <v>2.9995867833335779</v>
      </c>
      <c r="JF454" s="394">
        <v>2.9995867833335779</v>
      </c>
      <c r="JG454" s="394">
        <v>2.9995867833335779</v>
      </c>
      <c r="JH454" s="394">
        <v>2.9995867833335779</v>
      </c>
      <c r="JI454" s="394">
        <v>2.9995867833335779</v>
      </c>
      <c r="JJ454" s="394">
        <v>2.9995867833335779</v>
      </c>
      <c r="JK454" s="394">
        <v>2.9995867833335779</v>
      </c>
      <c r="JL454" s="394">
        <v>2.9995867833335779</v>
      </c>
      <c r="JM454" s="394">
        <v>2.9995867833335779</v>
      </c>
      <c r="JN454" s="394">
        <v>2.9995867833335779</v>
      </c>
      <c r="JO454" s="394">
        <v>2.9995867833335779</v>
      </c>
      <c r="JP454" s="394">
        <v>2.9995867833335779</v>
      </c>
      <c r="JQ454" s="394">
        <v>2.9995867833335779</v>
      </c>
      <c r="JR454" s="394">
        <v>2.9995867833335779</v>
      </c>
      <c r="JS454" s="394">
        <v>2.9995867833335779</v>
      </c>
      <c r="JT454" s="394">
        <v>2.9995867833335779</v>
      </c>
      <c r="JU454" s="394">
        <v>2.9995867833335779</v>
      </c>
      <c r="JV454" s="394">
        <v>2.9995867833335779</v>
      </c>
      <c r="JW454" s="394">
        <v>2.9995867833335779</v>
      </c>
      <c r="JX454" s="394">
        <v>2.9995867833335779</v>
      </c>
      <c r="JY454" s="394">
        <v>2.9995867833335779</v>
      </c>
      <c r="JZ454" s="394">
        <v>2.9995867833335779</v>
      </c>
      <c r="KA454" s="394">
        <v>2.9995867833335779</v>
      </c>
      <c r="KB454" s="394">
        <v>2.9995867833335779</v>
      </c>
      <c r="KC454" s="394">
        <v>2.9995867833335779</v>
      </c>
    </row>
    <row r="455" spans="1:289" x14ac:dyDescent="0.25">
      <c r="A455" s="383">
        <v>446</v>
      </c>
      <c r="B455" s="384" t="s">
        <v>871</v>
      </c>
      <c r="C455" s="385" t="s">
        <v>142</v>
      </c>
      <c r="D455" s="385" t="s">
        <v>142</v>
      </c>
      <c r="E455" s="129">
        <v>2052</v>
      </c>
      <c r="F455" s="386">
        <v>1781.79331</v>
      </c>
      <c r="G455" s="386">
        <v>1803.3750812254664</v>
      </c>
      <c r="H455" s="386">
        <v>1825.2182592294935</v>
      </c>
      <c r="I455" s="386">
        <v>1847.3260102723093</v>
      </c>
      <c r="J455" s="386">
        <v>1869.7015389651131</v>
      </c>
      <c r="K455" s="386">
        <v>1886.2034076379969</v>
      </c>
      <c r="L455" s="386">
        <v>1902.8509207701818</v>
      </c>
      <c r="M455" s="386">
        <v>1919.6453638105431</v>
      </c>
      <c r="N455" s="386">
        <v>1936.5880335532474</v>
      </c>
      <c r="O455" s="386">
        <v>1953.6802382378846</v>
      </c>
      <c r="P455" s="386">
        <v>1970.5112283701278</v>
      </c>
      <c r="Q455" s="386">
        <v>1987.4872177828506</v>
      </c>
      <c r="R455" s="386">
        <v>2004.6094556474429</v>
      </c>
      <c r="S455" s="386">
        <v>2021.8792018969289</v>
      </c>
      <c r="T455" s="386">
        <v>2039.2977273186782</v>
      </c>
      <c r="U455" s="386">
        <v>2054.7370161766357</v>
      </c>
      <c r="V455" s="386">
        <v>2070.2931941171664</v>
      </c>
      <c r="W455" s="386">
        <v>2085.9671460940881</v>
      </c>
      <c r="X455" s="386">
        <v>2101.7597637611029</v>
      </c>
      <c r="Y455" s="386">
        <v>2117.6719455225198</v>
      </c>
      <c r="Z455" s="386">
        <v>2131.4548610417901</v>
      </c>
      <c r="AA455" s="386">
        <v>2145.3274829769257</v>
      </c>
      <c r="AB455" s="386">
        <v>2159.2903951841531</v>
      </c>
      <c r="AC455" s="386">
        <v>2173.3441853197405</v>
      </c>
      <c r="AD455" s="386">
        <v>2187.4894448647301</v>
      </c>
      <c r="AE455" s="386">
        <v>2205.9818412202421</v>
      </c>
      <c r="AF455" s="386">
        <v>2224.6305668891468</v>
      </c>
      <c r="AG455" s="386">
        <v>2243.4369434337641</v>
      </c>
      <c r="AH455" s="386">
        <v>2262.4023035885148</v>
      </c>
      <c r="AI455" s="386">
        <v>2281.5279913543691</v>
      </c>
      <c r="AJ455" s="386">
        <v>2298.8962466221924</v>
      </c>
      <c r="AK455" s="386">
        <v>2316.3967186728873</v>
      </c>
      <c r="AL455" s="386">
        <v>2334.0304140138664</v>
      </c>
      <c r="AM455" s="386">
        <v>2351.7983468146349</v>
      </c>
      <c r="AN455" s="386">
        <v>2369.7015389651183</v>
      </c>
      <c r="AO455" s="387">
        <v>2369.7015389651183</v>
      </c>
      <c r="AP455" s="387">
        <v>2369.7015389651183</v>
      </c>
      <c r="AQ455" s="387">
        <v>2369.7015389651183</v>
      </c>
      <c r="AR455" s="387">
        <v>2369.7015389651183</v>
      </c>
      <c r="AS455" s="387">
        <v>2369.7015389651183</v>
      </c>
      <c r="AT455" s="387">
        <v>2369.7015389651183</v>
      </c>
      <c r="AU455" s="387">
        <v>2369.7015389651183</v>
      </c>
      <c r="AV455" s="387">
        <v>2369.7015389651183</v>
      </c>
      <c r="AW455" s="387">
        <v>2369.7015389651183</v>
      </c>
      <c r="AX455" s="387">
        <v>2369.7015389651183</v>
      </c>
      <c r="AY455" s="387">
        <v>2369.7015389651183</v>
      </c>
      <c r="AZ455" s="387">
        <v>2369.7015389651183</v>
      </c>
      <c r="BA455" s="387">
        <v>2369.7015389651183</v>
      </c>
      <c r="BB455" s="387">
        <v>2369.7015389651183</v>
      </c>
      <c r="BC455" s="387">
        <v>2369.7015389651183</v>
      </c>
      <c r="BD455" s="387">
        <v>2369.7015389651183</v>
      </c>
      <c r="BE455" s="387">
        <v>2369.7015389651183</v>
      </c>
      <c r="BF455" s="387">
        <v>2369.7015389651183</v>
      </c>
      <c r="BG455" s="387">
        <v>2369.7015389651183</v>
      </c>
      <c r="BH455" s="387">
        <v>2369.7015389651183</v>
      </c>
      <c r="BI455" s="387">
        <v>2369.7015389651183</v>
      </c>
      <c r="BJ455" s="387">
        <v>2369.7015389651183</v>
      </c>
      <c r="BK455" s="387">
        <v>2369.7015389651183</v>
      </c>
      <c r="BL455" s="387">
        <v>2369.7015389651183</v>
      </c>
      <c r="BM455" s="387">
        <v>2369.7015389651183</v>
      </c>
      <c r="BN455" s="387">
        <v>2369.7015389651183</v>
      </c>
      <c r="BO455" s="387">
        <v>2369.7015389651183</v>
      </c>
      <c r="BP455" s="387">
        <v>2369.7015389651183</v>
      </c>
      <c r="CA455" s="386">
        <v>6740</v>
      </c>
      <c r="CB455" s="386">
        <v>6821.0271135131979</v>
      </c>
      <c r="CC455" s="386">
        <v>6903.0283209617492</v>
      </c>
      <c r="CD455" s="386">
        <v>6986.0153327343587</v>
      </c>
      <c r="CE455" s="386">
        <v>7070</v>
      </c>
      <c r="CF455" s="386">
        <v>7107.937199938091</v>
      </c>
      <c r="CG455" s="386">
        <v>7146.0779686370224</v>
      </c>
      <c r="CH455" s="386">
        <v>7184.4233984346702</v>
      </c>
      <c r="CI455" s="386">
        <v>7222.9745875303297</v>
      </c>
      <c r="CJ455" s="386">
        <v>7261.7326400161728</v>
      </c>
      <c r="CK455" s="386">
        <v>7298.7647376977766</v>
      </c>
      <c r="CL455" s="386">
        <v>7335.9856851107988</v>
      </c>
      <c r="CM455" s="386">
        <v>7373.396445317645</v>
      </c>
      <c r="CN455" s="386">
        <v>7410.9979862919745</v>
      </c>
      <c r="CO455" s="386">
        <v>7448.7912809437439</v>
      </c>
      <c r="CP455" s="386">
        <v>7475.3796954550835</v>
      </c>
      <c r="CQ455" s="386">
        <v>7502.0630171479461</v>
      </c>
      <c r="CR455" s="386">
        <v>7528.84158479293</v>
      </c>
      <c r="CS455" s="386">
        <v>7555.7157383698741</v>
      </c>
      <c r="CT455" s="386">
        <v>7582.6858190721723</v>
      </c>
      <c r="CU455" s="386">
        <v>7601.1829266614259</v>
      </c>
      <c r="CV455" s="386">
        <v>7619.7251558602693</v>
      </c>
      <c r="CW455" s="386">
        <v>7638.3126167377841</v>
      </c>
      <c r="CX455" s="386">
        <v>7656.9454196315537</v>
      </c>
      <c r="CY455" s="386">
        <v>7675.6236751483211</v>
      </c>
      <c r="CZ455" s="386">
        <v>7708.4852305224213</v>
      </c>
      <c r="DA455" s="386">
        <v>7741.4874756785266</v>
      </c>
      <c r="DB455" s="386">
        <v>7774.6310129501089</v>
      </c>
      <c r="DC455" s="386">
        <v>7807.9164472494031</v>
      </c>
      <c r="DD455" s="386">
        <v>7841.3443860784464</v>
      </c>
      <c r="DE455" s="386">
        <v>7900.6523412053884</v>
      </c>
      <c r="DF455" s="386">
        <v>7960.4088716490305</v>
      </c>
      <c r="DG455" s="386">
        <v>8020.6173702057404</v>
      </c>
      <c r="DH455" s="386">
        <v>8081.2812553332788</v>
      </c>
      <c r="DI455" s="386">
        <v>8142.4039713448919</v>
      </c>
      <c r="DJ455" s="387">
        <v>8142.4039713448919</v>
      </c>
      <c r="DK455" s="387">
        <v>8142.4039713448919</v>
      </c>
      <c r="DL455" s="387">
        <v>8142.4039713448919</v>
      </c>
      <c r="DM455" s="387">
        <v>8142.4039713448919</v>
      </c>
      <c r="DN455" s="387">
        <v>8142.4039713448919</v>
      </c>
      <c r="DO455" s="387">
        <v>8142.4039713448919</v>
      </c>
      <c r="DP455" s="387">
        <v>8142.4039713448919</v>
      </c>
      <c r="DQ455" s="387">
        <v>8142.4039713448919</v>
      </c>
      <c r="DR455" s="387">
        <v>8142.4039713448919</v>
      </c>
      <c r="DS455" s="387">
        <v>8142.4039713448919</v>
      </c>
      <c r="DT455" s="387">
        <v>8142.4039713448919</v>
      </c>
      <c r="DU455" s="387">
        <v>8142.4039713448919</v>
      </c>
      <c r="DV455" s="387">
        <v>8142.4039713448919</v>
      </c>
      <c r="DW455" s="387">
        <v>8142.4039713448919</v>
      </c>
      <c r="DX455" s="387">
        <v>8142.4039713448919</v>
      </c>
      <c r="DY455" s="387">
        <v>8142.4039713448919</v>
      </c>
      <c r="DZ455" s="387">
        <v>8142.4039713448919</v>
      </c>
      <c r="EA455" s="387">
        <v>8142.4039713448919</v>
      </c>
      <c r="EB455" s="387">
        <v>8142.4039713448919</v>
      </c>
      <c r="EC455" s="387">
        <v>8142.4039713448919</v>
      </c>
      <c r="ED455" s="387">
        <v>8142.4039713448919</v>
      </c>
      <c r="EE455" s="387">
        <v>8142.4039713448919</v>
      </c>
      <c r="EF455" s="387">
        <v>8142.4039713448919</v>
      </c>
      <c r="EG455" s="387">
        <v>8142.4039713448919</v>
      </c>
      <c r="EH455" s="387">
        <v>8142.4039713448919</v>
      </c>
      <c r="EI455" s="387">
        <v>8142.4039713448919</v>
      </c>
      <c r="EJ455" s="387">
        <v>8142.4039713448919</v>
      </c>
      <c r="EK455" s="387">
        <v>8142.4039713448919</v>
      </c>
      <c r="EY455" s="386">
        <v>1546</v>
      </c>
      <c r="EZ455" s="386">
        <v>1553</v>
      </c>
      <c r="FA455" s="386">
        <v>1560</v>
      </c>
      <c r="FB455" s="386">
        <v>1567</v>
      </c>
      <c r="FC455" s="386">
        <v>1574.3000000000002</v>
      </c>
      <c r="FD455" s="386">
        <v>1592</v>
      </c>
      <c r="FE455" s="386">
        <v>1610</v>
      </c>
      <c r="FF455" s="386">
        <v>1628</v>
      </c>
      <c r="FG455" s="386">
        <v>1646</v>
      </c>
      <c r="FH455" s="386">
        <v>1664</v>
      </c>
      <c r="FI455" s="386">
        <v>1683.3</v>
      </c>
      <c r="FJ455" s="386">
        <v>1695</v>
      </c>
      <c r="FK455" s="386">
        <v>1706</v>
      </c>
      <c r="FL455" s="386">
        <v>1717</v>
      </c>
      <c r="FM455" s="386">
        <v>1728</v>
      </c>
      <c r="FN455" s="386">
        <v>1739</v>
      </c>
      <c r="FO455" s="386">
        <v>1750</v>
      </c>
      <c r="FP455" s="386">
        <v>1761</v>
      </c>
      <c r="FQ455" s="386">
        <v>1772</v>
      </c>
      <c r="FR455" s="386">
        <v>1783</v>
      </c>
      <c r="FS455" s="386">
        <v>1794</v>
      </c>
      <c r="FT455" s="386">
        <v>1805</v>
      </c>
      <c r="FU455" s="386">
        <v>1816</v>
      </c>
      <c r="FV455" s="386">
        <v>1827</v>
      </c>
      <c r="FW455" s="386">
        <v>1838</v>
      </c>
      <c r="FX455" s="386">
        <v>1849</v>
      </c>
      <c r="FY455" s="386">
        <v>1860</v>
      </c>
      <c r="FZ455" s="386">
        <v>1871</v>
      </c>
      <c r="GA455" s="386">
        <v>1882</v>
      </c>
      <c r="GB455" s="386">
        <v>1893</v>
      </c>
      <c r="GC455" s="386">
        <v>1911.8</v>
      </c>
      <c r="GD455" s="387">
        <v>1911.8</v>
      </c>
      <c r="GE455" s="387">
        <v>1911.8</v>
      </c>
      <c r="GF455" s="387">
        <v>1911.8</v>
      </c>
      <c r="GG455" s="387">
        <v>1911.8</v>
      </c>
      <c r="GH455" s="387">
        <v>1911.8</v>
      </c>
      <c r="GI455" s="387">
        <v>1911.8</v>
      </c>
      <c r="GJ455" s="387">
        <v>1911.8</v>
      </c>
      <c r="GK455" s="387">
        <v>1911.8</v>
      </c>
      <c r="GL455" s="387">
        <v>1911.8</v>
      </c>
      <c r="GM455" s="387">
        <v>1911.8</v>
      </c>
      <c r="GN455" s="387">
        <v>1911.8</v>
      </c>
      <c r="GO455" s="387">
        <v>1911.8</v>
      </c>
      <c r="GP455" s="387">
        <v>1911.8</v>
      </c>
      <c r="GQ455" s="387">
        <v>1911.8</v>
      </c>
      <c r="GR455" s="387">
        <v>1911.8</v>
      </c>
      <c r="GS455" s="387">
        <v>1911.8</v>
      </c>
      <c r="GT455" s="387">
        <v>1911.8</v>
      </c>
      <c r="GU455" s="387">
        <v>1911.8</v>
      </c>
      <c r="GV455" s="387">
        <v>1911.8</v>
      </c>
      <c r="GW455" s="387">
        <v>1911.8</v>
      </c>
      <c r="GX455" s="387">
        <v>1911.8</v>
      </c>
      <c r="GY455" s="387">
        <v>1911.8</v>
      </c>
      <c r="GZ455" s="387">
        <v>1911.8</v>
      </c>
      <c r="HA455" s="387">
        <v>1911.8</v>
      </c>
      <c r="HB455" s="387">
        <v>1911.8</v>
      </c>
      <c r="HC455" s="387">
        <v>1911.8</v>
      </c>
      <c r="HD455" s="387">
        <v>1911.8</v>
      </c>
      <c r="HE455" s="387">
        <v>1911.8</v>
      </c>
      <c r="HS455" s="394">
        <v>3.7827058627804591</v>
      </c>
      <c r="HT455" s="394">
        <v>3.7823673979558561</v>
      </c>
      <c r="HU455" s="394">
        <v>3.7820289634160393</v>
      </c>
      <c r="HV455" s="394">
        <v>3.781690559158299</v>
      </c>
      <c r="HW455" s="394">
        <v>3.7813521851799257</v>
      </c>
      <c r="HX455" s="394">
        <v>3.7683831824050324</v>
      </c>
      <c r="HY455" s="394">
        <v>3.7554586597591348</v>
      </c>
      <c r="HZ455" s="394">
        <v>3.7425784646875679</v>
      </c>
      <c r="IA455" s="394">
        <v>3.729742445158887</v>
      </c>
      <c r="IB455" s="394">
        <v>3.7169504496630772</v>
      </c>
      <c r="IC455" s="394">
        <v>3.7039955076707765</v>
      </c>
      <c r="ID455" s="394">
        <v>3.6910857184251413</v>
      </c>
      <c r="IE455" s="394">
        <v>3.6782209245522126</v>
      </c>
      <c r="IF455" s="394">
        <v>3.6654009692265341</v>
      </c>
      <c r="IG455" s="394">
        <v>3.652625696169244</v>
      </c>
      <c r="IH455" s="394">
        <v>3.6381199329172262</v>
      </c>
      <c r="II455" s="394">
        <v>3.6236717767635058</v>
      </c>
      <c r="IJ455" s="394">
        <v>3.6092809989315811</v>
      </c>
      <c r="IK455" s="394">
        <v>3.5949473715534963</v>
      </c>
      <c r="IL455" s="394">
        <v>3.5806706676662334</v>
      </c>
      <c r="IM455" s="394">
        <v>3.5661946521101551</v>
      </c>
      <c r="IN455" s="394">
        <v>3.5517771605139243</v>
      </c>
      <c r="IO455" s="394">
        <v>3.537417956275565</v>
      </c>
      <c r="IP455" s="394">
        <v>3.5231168037496419</v>
      </c>
      <c r="IQ455" s="394">
        <v>3.5088734682433937</v>
      </c>
      <c r="IR455" s="394">
        <v>3.4943557043327527</v>
      </c>
      <c r="IS455" s="394">
        <v>3.4798980068425376</v>
      </c>
      <c r="IT455" s="394">
        <v>3.4655001272513588</v>
      </c>
      <c r="IU455" s="394">
        <v>3.4511618180660699</v>
      </c>
      <c r="IV455" s="394">
        <v>3.4368828328175094</v>
      </c>
      <c r="IW455" s="394">
        <v>3.4367154902331727</v>
      </c>
      <c r="IX455" s="394">
        <v>3.4365481557967832</v>
      </c>
      <c r="IY455" s="394">
        <v>3.4363808295079439</v>
      </c>
      <c r="IZ455" s="394">
        <v>3.4362135113662586</v>
      </c>
      <c r="JA455" s="394">
        <v>3.4360462013713309</v>
      </c>
      <c r="JB455" s="394">
        <v>3.4360462013713309</v>
      </c>
      <c r="JC455" s="394">
        <v>3.4360462013713309</v>
      </c>
      <c r="JD455" s="394">
        <v>3.4360462013713309</v>
      </c>
      <c r="JE455" s="394">
        <v>3.4360462013713309</v>
      </c>
      <c r="JF455" s="394">
        <v>3.4360462013713309</v>
      </c>
      <c r="JG455" s="394">
        <v>3.4360462013713309</v>
      </c>
      <c r="JH455" s="394">
        <v>3.4360462013713309</v>
      </c>
      <c r="JI455" s="394">
        <v>3.4360462013713309</v>
      </c>
      <c r="JJ455" s="394">
        <v>3.4360462013713309</v>
      </c>
      <c r="JK455" s="394">
        <v>3.4360462013713309</v>
      </c>
      <c r="JL455" s="394">
        <v>3.4360462013713309</v>
      </c>
      <c r="JM455" s="394">
        <v>3.4360462013713309</v>
      </c>
      <c r="JN455" s="394">
        <v>3.4360462013713309</v>
      </c>
      <c r="JO455" s="394">
        <v>3.4360462013713309</v>
      </c>
      <c r="JP455" s="394">
        <v>3.4360462013713309</v>
      </c>
      <c r="JQ455" s="394">
        <v>3.4360462013713309</v>
      </c>
      <c r="JR455" s="394">
        <v>3.4360462013713309</v>
      </c>
      <c r="JS455" s="394">
        <v>3.4360462013713309</v>
      </c>
      <c r="JT455" s="394">
        <v>3.4360462013713309</v>
      </c>
      <c r="JU455" s="394">
        <v>3.4360462013713309</v>
      </c>
      <c r="JV455" s="394">
        <v>3.4360462013713309</v>
      </c>
      <c r="JW455" s="394">
        <v>3.4360462013713309</v>
      </c>
      <c r="JX455" s="394">
        <v>3.4360462013713309</v>
      </c>
      <c r="JY455" s="394">
        <v>3.4360462013713309</v>
      </c>
      <c r="JZ455" s="394">
        <v>3.4360462013713309</v>
      </c>
      <c r="KA455" s="394">
        <v>3.4360462013713309</v>
      </c>
      <c r="KB455" s="394">
        <v>3.4360462013713309</v>
      </c>
      <c r="KC455" s="394">
        <v>3.4360462013713309</v>
      </c>
    </row>
    <row r="456" spans="1:289" x14ac:dyDescent="0.25">
      <c r="A456" s="383">
        <v>447</v>
      </c>
      <c r="B456" s="384" t="s">
        <v>874</v>
      </c>
      <c r="C456" s="385" t="s">
        <v>142</v>
      </c>
      <c r="D456" s="385" t="s">
        <v>142</v>
      </c>
      <c r="E456" s="129">
        <v>2052</v>
      </c>
      <c r="F456" s="386">
        <v>329.24741</v>
      </c>
      <c r="G456" s="386">
        <v>330.9162625193643</v>
      </c>
      <c r="H456" s="386">
        <v>332.59357393209206</v>
      </c>
      <c r="I456" s="386">
        <v>334.27938711367773</v>
      </c>
      <c r="J456" s="386">
        <v>335.97374515693821</v>
      </c>
      <c r="K456" s="386">
        <v>337.63677387263283</v>
      </c>
      <c r="L456" s="386">
        <v>339.30803437592721</v>
      </c>
      <c r="M456" s="386">
        <v>340.98756741315754</v>
      </c>
      <c r="N456" s="386">
        <v>342.67541393234927</v>
      </c>
      <c r="O456" s="386">
        <v>344.37161508421548</v>
      </c>
      <c r="P456" s="386">
        <v>346.06718561049826</v>
      </c>
      <c r="Q456" s="386">
        <v>347.77110455832235</v>
      </c>
      <c r="R456" s="386">
        <v>349.48341303252016</v>
      </c>
      <c r="S456" s="386">
        <v>351.20415234031049</v>
      </c>
      <c r="T456" s="386">
        <v>352.93336399229497</v>
      </c>
      <c r="U456" s="386">
        <v>354.48710768476724</v>
      </c>
      <c r="V456" s="386">
        <v>356.04769153379084</v>
      </c>
      <c r="W456" s="386">
        <v>357.61514565227429</v>
      </c>
      <c r="X456" s="386">
        <v>359.18950028569429</v>
      </c>
      <c r="Y456" s="386">
        <v>360.77078581267926</v>
      </c>
      <c r="Z456" s="386">
        <v>362.1564505899446</v>
      </c>
      <c r="AA456" s="386">
        <v>363.54743749125782</v>
      </c>
      <c r="AB456" s="386">
        <v>364.94376695807409</v>
      </c>
      <c r="AC456" s="386">
        <v>366.34545951036102</v>
      </c>
      <c r="AD456" s="386">
        <v>367.75253574690043</v>
      </c>
      <c r="AE456" s="386">
        <v>369.61435925841522</v>
      </c>
      <c r="AF456" s="386">
        <v>371.48560863773804</v>
      </c>
      <c r="AG456" s="386">
        <v>373.36633160528032</v>
      </c>
      <c r="AH456" s="386">
        <v>375.25657612304798</v>
      </c>
      <c r="AI456" s="386">
        <v>377.15639039586443</v>
      </c>
      <c r="AJ456" s="386">
        <v>378.9035980186847</v>
      </c>
      <c r="AK456" s="386">
        <v>380.65889972277995</v>
      </c>
      <c r="AL456" s="386">
        <v>382.42233300463931</v>
      </c>
      <c r="AM456" s="386">
        <v>384.19393553445752</v>
      </c>
      <c r="AN456" s="386">
        <v>385.97374515693951</v>
      </c>
      <c r="AO456" s="387">
        <v>385.97374515693951</v>
      </c>
      <c r="AP456" s="387">
        <v>385.97374515693951</v>
      </c>
      <c r="AQ456" s="387">
        <v>385.97374515693951</v>
      </c>
      <c r="AR456" s="387">
        <v>385.97374515693951</v>
      </c>
      <c r="AS456" s="387">
        <v>385.97374515693951</v>
      </c>
      <c r="AT456" s="387">
        <v>385.97374515693951</v>
      </c>
      <c r="AU456" s="387">
        <v>385.97374515693951</v>
      </c>
      <c r="AV456" s="387">
        <v>385.97374515693951</v>
      </c>
      <c r="AW456" s="387">
        <v>385.97374515693951</v>
      </c>
      <c r="AX456" s="387">
        <v>385.97374515693951</v>
      </c>
      <c r="AY456" s="387">
        <v>385.97374515693951</v>
      </c>
      <c r="AZ456" s="387">
        <v>385.97374515693951</v>
      </c>
      <c r="BA456" s="387">
        <v>385.97374515693951</v>
      </c>
      <c r="BB456" s="387">
        <v>385.97374515693951</v>
      </c>
      <c r="BC456" s="387">
        <v>385.97374515693951</v>
      </c>
      <c r="BD456" s="387">
        <v>385.97374515693951</v>
      </c>
      <c r="BE456" s="387">
        <v>385.97374515693951</v>
      </c>
      <c r="BF456" s="387">
        <v>385.97374515693951</v>
      </c>
      <c r="BG456" s="387">
        <v>385.97374515693951</v>
      </c>
      <c r="BH456" s="387">
        <v>385.97374515693951</v>
      </c>
      <c r="BI456" s="387">
        <v>385.97374515693951</v>
      </c>
      <c r="BJ456" s="387">
        <v>385.97374515693951</v>
      </c>
      <c r="BK456" s="387">
        <v>385.97374515693951</v>
      </c>
      <c r="BL456" s="387">
        <v>385.97374515693951</v>
      </c>
      <c r="BM456" s="387">
        <v>385.97374515693951</v>
      </c>
      <c r="BN456" s="387">
        <v>385.97374515693951</v>
      </c>
      <c r="BO456" s="387">
        <v>385.97374515693951</v>
      </c>
      <c r="BP456" s="387">
        <v>385.97374515693951</v>
      </c>
      <c r="CA456" s="386">
        <v>980</v>
      </c>
      <c r="CB456" s="386">
        <v>984.96218393801462</v>
      </c>
      <c r="CC456" s="386">
        <v>989.94949366116668</v>
      </c>
      <c r="CD456" s="386">
        <v>994.96205639268817</v>
      </c>
      <c r="CE456" s="386">
        <v>1000</v>
      </c>
      <c r="CF456" s="386">
        <v>1003.1191202079198</v>
      </c>
      <c r="CG456" s="386">
        <v>1006.247969326711</v>
      </c>
      <c r="CH456" s="386">
        <v>1009.3865777020161</v>
      </c>
      <c r="CI456" s="386">
        <v>1012.5349757741294</v>
      </c>
      <c r="CJ456" s="386">
        <v>1015.6931940782918</v>
      </c>
      <c r="CK456" s="386">
        <v>1018.8190734786681</v>
      </c>
      <c r="CL456" s="386">
        <v>1021.9545730301714</v>
      </c>
      <c r="CM456" s="386">
        <v>1025.0997223396087</v>
      </c>
      <c r="CN456" s="386">
        <v>1028.2545511049041</v>
      </c>
      <c r="CO456" s="386">
        <v>1031.4190891153794</v>
      </c>
      <c r="CP456" s="386">
        <v>1033.8159776657112</v>
      </c>
      <c r="CQ456" s="386">
        <v>1036.218436284295</v>
      </c>
      <c r="CR456" s="386">
        <v>1038.6264779152705</v>
      </c>
      <c r="CS456" s="386">
        <v>1041.0401155328577</v>
      </c>
      <c r="CT456" s="386">
        <v>1043.4593621414276</v>
      </c>
      <c r="CU456" s="386">
        <v>1045.3172813840688</v>
      </c>
      <c r="CV456" s="386">
        <v>1047.1785087228729</v>
      </c>
      <c r="CW456" s="386">
        <v>1049.0430500480318</v>
      </c>
      <c r="CX456" s="386">
        <v>1050.9109112602243</v>
      </c>
      <c r="CY456" s="386">
        <v>1052.7820982706369</v>
      </c>
      <c r="CZ456" s="386">
        <v>1055.8507628335199</v>
      </c>
      <c r="DA456" s="386">
        <v>1058.9283719844757</v>
      </c>
      <c r="DB456" s="386">
        <v>1062.0149517953196</v>
      </c>
      <c r="DC456" s="386">
        <v>1065.1105284138616</v>
      </c>
      <c r="DD456" s="386">
        <v>1068.2151280641281</v>
      </c>
      <c r="DE456" s="386">
        <v>1073.1548378206764</v>
      </c>
      <c r="DF456" s="386">
        <v>1078.1173901038264</v>
      </c>
      <c r="DG456" s="386">
        <v>1083.1028905434725</v>
      </c>
      <c r="DH456" s="386">
        <v>1088.1114452579702</v>
      </c>
      <c r="DI456" s="386">
        <v>1093.1431608563939</v>
      </c>
      <c r="DJ456" s="387">
        <v>1093.1431608563939</v>
      </c>
      <c r="DK456" s="387">
        <v>1093.1431608563939</v>
      </c>
      <c r="DL456" s="387">
        <v>1093.1431608563939</v>
      </c>
      <c r="DM456" s="387">
        <v>1093.1431608563939</v>
      </c>
      <c r="DN456" s="387">
        <v>1093.1431608563939</v>
      </c>
      <c r="DO456" s="387">
        <v>1093.1431608563939</v>
      </c>
      <c r="DP456" s="387">
        <v>1093.1431608563939</v>
      </c>
      <c r="DQ456" s="387">
        <v>1093.1431608563939</v>
      </c>
      <c r="DR456" s="387">
        <v>1093.1431608563939</v>
      </c>
      <c r="DS456" s="387">
        <v>1093.1431608563939</v>
      </c>
      <c r="DT456" s="387">
        <v>1093.1431608563939</v>
      </c>
      <c r="DU456" s="387">
        <v>1093.1431608563939</v>
      </c>
      <c r="DV456" s="387">
        <v>1093.1431608563939</v>
      </c>
      <c r="DW456" s="387">
        <v>1093.1431608563939</v>
      </c>
      <c r="DX456" s="387">
        <v>1093.1431608563939</v>
      </c>
      <c r="DY456" s="387">
        <v>1093.1431608563939</v>
      </c>
      <c r="DZ456" s="387">
        <v>1093.1431608563939</v>
      </c>
      <c r="EA456" s="387">
        <v>1093.1431608563939</v>
      </c>
      <c r="EB456" s="387">
        <v>1093.1431608563939</v>
      </c>
      <c r="EC456" s="387">
        <v>1093.1431608563939</v>
      </c>
      <c r="ED456" s="387">
        <v>1093.1431608563939</v>
      </c>
      <c r="EE456" s="387">
        <v>1093.1431608563939</v>
      </c>
      <c r="EF456" s="387">
        <v>1093.1431608563939</v>
      </c>
      <c r="EG456" s="387">
        <v>1093.1431608563939</v>
      </c>
      <c r="EH456" s="387">
        <v>1093.1431608563939</v>
      </c>
      <c r="EI456" s="387">
        <v>1093.1431608563939</v>
      </c>
      <c r="EJ456" s="387">
        <v>1093.1431608563939</v>
      </c>
      <c r="EK456" s="387">
        <v>1093.1431608563939</v>
      </c>
      <c r="EY456" s="386">
        <v>208</v>
      </c>
      <c r="EZ456" s="386">
        <v>209</v>
      </c>
      <c r="FA456" s="386">
        <v>210</v>
      </c>
      <c r="FB456" s="386">
        <v>211</v>
      </c>
      <c r="FC456" s="386">
        <v>210.10000000000002</v>
      </c>
      <c r="FD456" s="386">
        <v>211</v>
      </c>
      <c r="FE456" s="386">
        <v>212</v>
      </c>
      <c r="FF456" s="386">
        <v>213</v>
      </c>
      <c r="FG456" s="386">
        <v>214</v>
      </c>
      <c r="FH456" s="386">
        <v>215</v>
      </c>
      <c r="FI456" s="386">
        <v>217.8</v>
      </c>
      <c r="FJ456" s="386">
        <v>217</v>
      </c>
      <c r="FK456" s="386">
        <v>216</v>
      </c>
      <c r="FL456" s="386">
        <v>215</v>
      </c>
      <c r="FM456" s="386">
        <v>214</v>
      </c>
      <c r="FN456" s="386">
        <v>213</v>
      </c>
      <c r="FO456" s="386">
        <v>212</v>
      </c>
      <c r="FP456" s="386">
        <v>211</v>
      </c>
      <c r="FQ456" s="386">
        <v>210</v>
      </c>
      <c r="FR456" s="386">
        <v>209</v>
      </c>
      <c r="FS456" s="386">
        <v>208</v>
      </c>
      <c r="FT456" s="386">
        <v>207</v>
      </c>
      <c r="FU456" s="386">
        <v>206</v>
      </c>
      <c r="FV456" s="386">
        <v>205</v>
      </c>
      <c r="FW456" s="386">
        <v>204</v>
      </c>
      <c r="FX456" s="386">
        <v>203</v>
      </c>
      <c r="FY456" s="386">
        <v>202</v>
      </c>
      <c r="FZ456" s="386">
        <v>201</v>
      </c>
      <c r="GA456" s="386">
        <v>200</v>
      </c>
      <c r="GB456" s="386">
        <v>199</v>
      </c>
      <c r="GC456" s="386">
        <v>195.00000000000003</v>
      </c>
      <c r="GD456" s="387">
        <v>195.00000000000003</v>
      </c>
      <c r="GE456" s="387">
        <v>195.00000000000003</v>
      </c>
      <c r="GF456" s="387">
        <v>195.00000000000003</v>
      </c>
      <c r="GG456" s="387">
        <v>195.00000000000003</v>
      </c>
      <c r="GH456" s="387">
        <v>195.00000000000003</v>
      </c>
      <c r="GI456" s="387">
        <v>195.00000000000003</v>
      </c>
      <c r="GJ456" s="387">
        <v>195.00000000000003</v>
      </c>
      <c r="GK456" s="387">
        <v>195.00000000000003</v>
      </c>
      <c r="GL456" s="387">
        <v>195.00000000000003</v>
      </c>
      <c r="GM456" s="387">
        <v>195.00000000000003</v>
      </c>
      <c r="GN456" s="387">
        <v>195.00000000000003</v>
      </c>
      <c r="GO456" s="387">
        <v>195.00000000000003</v>
      </c>
      <c r="GP456" s="387">
        <v>195.00000000000003</v>
      </c>
      <c r="GQ456" s="387">
        <v>195.00000000000003</v>
      </c>
      <c r="GR456" s="387">
        <v>195.00000000000003</v>
      </c>
      <c r="GS456" s="387">
        <v>195.00000000000003</v>
      </c>
      <c r="GT456" s="387">
        <v>195.00000000000003</v>
      </c>
      <c r="GU456" s="387">
        <v>195.00000000000003</v>
      </c>
      <c r="GV456" s="387">
        <v>195.00000000000003</v>
      </c>
      <c r="GW456" s="387">
        <v>195.00000000000003</v>
      </c>
      <c r="GX456" s="387">
        <v>195.00000000000003</v>
      </c>
      <c r="GY456" s="387">
        <v>195.00000000000003</v>
      </c>
      <c r="GZ456" s="387">
        <v>195.00000000000003</v>
      </c>
      <c r="HA456" s="387">
        <v>195.00000000000003</v>
      </c>
      <c r="HB456" s="387">
        <v>195.00000000000003</v>
      </c>
      <c r="HC456" s="387">
        <v>195.00000000000003</v>
      </c>
      <c r="HD456" s="387">
        <v>195.00000000000003</v>
      </c>
      <c r="HE456" s="387">
        <v>195.00000000000003</v>
      </c>
      <c r="HS456" s="394">
        <v>2.9764850693890046</v>
      </c>
      <c r="HT456" s="394">
        <v>2.9764695649564135</v>
      </c>
      <c r="HU456" s="394">
        <v>2.9764540606045853</v>
      </c>
      <c r="HV456" s="394">
        <v>2.9764385563335183</v>
      </c>
      <c r="HW456" s="394">
        <v>2.9764230521432129</v>
      </c>
      <c r="HX456" s="394">
        <v>2.9710007849628597</v>
      </c>
      <c r="HY456" s="394">
        <v>2.9655883957403306</v>
      </c>
      <c r="HZ456" s="394">
        <v>2.9601858664805598</v>
      </c>
      <c r="IA456" s="394">
        <v>2.9547931792212654</v>
      </c>
      <c r="IB456" s="394">
        <v>2.9494103160328873</v>
      </c>
      <c r="IC456" s="394">
        <v>2.9439921374844196</v>
      </c>
      <c r="ID456" s="394">
        <v>2.9385839123353228</v>
      </c>
      <c r="IE456" s="394">
        <v>2.9331856223008241</v>
      </c>
      <c r="IF456" s="394">
        <v>2.9277972491297426</v>
      </c>
      <c r="IG456" s="394">
        <v>2.9224187746044228</v>
      </c>
      <c r="IH456" s="394">
        <v>2.9163711606263742</v>
      </c>
      <c r="II456" s="394">
        <v>2.9103360614990881</v>
      </c>
      <c r="IJ456" s="394">
        <v>2.9043134513244997</v>
      </c>
      <c r="IK456" s="394">
        <v>2.8983033042581394</v>
      </c>
      <c r="IL456" s="394">
        <v>2.8923055945090201</v>
      </c>
      <c r="IM456" s="394">
        <v>2.8863693568933284</v>
      </c>
      <c r="IN456" s="394">
        <v>2.8804453029545951</v>
      </c>
      <c r="IO456" s="394">
        <v>2.8745334076867497</v>
      </c>
      <c r="IP456" s="394">
        <v>2.8686336461350419</v>
      </c>
      <c r="IQ456" s="394">
        <v>2.8627459933959414</v>
      </c>
      <c r="IR456" s="394">
        <v>2.8566280946226001</v>
      </c>
      <c r="IS456" s="394">
        <v>2.8505232702489742</v>
      </c>
      <c r="IT456" s="394">
        <v>2.8444314923341096</v>
      </c>
      <c r="IU456" s="394">
        <v>2.8383527329967646</v>
      </c>
      <c r="IV456" s="394">
        <v>2.8322869644152826</v>
      </c>
      <c r="IW456" s="394">
        <v>2.8322635188271725</v>
      </c>
      <c r="IX456" s="394">
        <v>2.832240073433145</v>
      </c>
      <c r="IY456" s="394">
        <v>2.8322166282331973</v>
      </c>
      <c r="IZ456" s="394">
        <v>2.8321931832273282</v>
      </c>
      <c r="JA456" s="394">
        <v>2.8321697384155353</v>
      </c>
      <c r="JB456" s="394">
        <v>2.8321697384155353</v>
      </c>
      <c r="JC456" s="394">
        <v>2.8321697384155353</v>
      </c>
      <c r="JD456" s="394">
        <v>2.8321697384155353</v>
      </c>
      <c r="JE456" s="394">
        <v>2.8321697384155353</v>
      </c>
      <c r="JF456" s="394">
        <v>2.8321697384155353</v>
      </c>
      <c r="JG456" s="394">
        <v>2.8321697384155353</v>
      </c>
      <c r="JH456" s="394">
        <v>2.8321697384155353</v>
      </c>
      <c r="JI456" s="394">
        <v>2.8321697384155353</v>
      </c>
      <c r="JJ456" s="394">
        <v>2.8321697384155353</v>
      </c>
      <c r="JK456" s="394">
        <v>2.8321697384155353</v>
      </c>
      <c r="JL456" s="394">
        <v>2.8321697384155353</v>
      </c>
      <c r="JM456" s="394">
        <v>2.8321697384155353</v>
      </c>
      <c r="JN456" s="394">
        <v>2.8321697384155353</v>
      </c>
      <c r="JO456" s="394">
        <v>2.8321697384155353</v>
      </c>
      <c r="JP456" s="394">
        <v>2.8321697384155353</v>
      </c>
      <c r="JQ456" s="394">
        <v>2.8321697384155353</v>
      </c>
      <c r="JR456" s="394">
        <v>2.8321697384155353</v>
      </c>
      <c r="JS456" s="394">
        <v>2.8321697384155353</v>
      </c>
      <c r="JT456" s="394">
        <v>2.8321697384155353</v>
      </c>
      <c r="JU456" s="394">
        <v>2.8321697384155353</v>
      </c>
      <c r="JV456" s="394">
        <v>2.8321697384155353</v>
      </c>
      <c r="JW456" s="394">
        <v>2.8321697384155353</v>
      </c>
      <c r="JX456" s="394">
        <v>2.8321697384155353</v>
      </c>
      <c r="JY456" s="394">
        <v>2.8321697384155353</v>
      </c>
      <c r="JZ456" s="394">
        <v>2.8321697384155353</v>
      </c>
      <c r="KA456" s="394">
        <v>2.8321697384155353</v>
      </c>
      <c r="KB456" s="394">
        <v>2.8321697384155353</v>
      </c>
      <c r="KC456" s="394">
        <v>2.8321697384155353</v>
      </c>
    </row>
    <row r="457" spans="1:289" x14ac:dyDescent="0.25">
      <c r="A457" s="383">
        <v>448</v>
      </c>
      <c r="B457" s="384" t="s">
        <v>874</v>
      </c>
      <c r="C457" s="385" t="s">
        <v>142</v>
      </c>
      <c r="D457" s="385" t="s">
        <v>142</v>
      </c>
      <c r="E457" s="129">
        <v>2052</v>
      </c>
      <c r="F457" s="386">
        <v>236.47789999999998</v>
      </c>
      <c r="G457" s="386">
        <v>238.20666567187584</v>
      </c>
      <c r="H457" s="386">
        <v>239.94806944121558</v>
      </c>
      <c r="I457" s="386">
        <v>241.70220369850921</v>
      </c>
      <c r="J457" s="386">
        <v>243.4691615096651</v>
      </c>
      <c r="K457" s="386">
        <v>243.80158584146668</v>
      </c>
      <c r="L457" s="386">
        <v>244.13446405389811</v>
      </c>
      <c r="M457" s="386">
        <v>244.46779676667222</v>
      </c>
      <c r="N457" s="386">
        <v>244.80158460034798</v>
      </c>
      <c r="O457" s="386">
        <v>245.13582817633176</v>
      </c>
      <c r="P457" s="386">
        <v>245.46825866331577</v>
      </c>
      <c r="Q457" s="386">
        <v>245.80113996171116</v>
      </c>
      <c r="R457" s="386">
        <v>246.13447268286657</v>
      </c>
      <c r="S457" s="386">
        <v>246.46825743895968</v>
      </c>
      <c r="T457" s="386">
        <v>246.80249484299841</v>
      </c>
      <c r="U457" s="386">
        <v>247.13493140236727</v>
      </c>
      <c r="V457" s="386">
        <v>247.46781574515938</v>
      </c>
      <c r="W457" s="386">
        <v>247.80114847452739</v>
      </c>
      <c r="X457" s="386">
        <v>248.13493019443638</v>
      </c>
      <c r="Y457" s="386">
        <v>248.46916150966507</v>
      </c>
      <c r="Z457" s="386">
        <v>248.80160406028074</v>
      </c>
      <c r="AA457" s="386">
        <v>249.13449140673663</v>
      </c>
      <c r="AB457" s="386">
        <v>249.4678241441531</v>
      </c>
      <c r="AC457" s="386">
        <v>249.80160286844682</v>
      </c>
      <c r="AD457" s="386">
        <v>250.13582817633173</v>
      </c>
      <c r="AE457" s="386">
        <v>250.46827663867157</v>
      </c>
      <c r="AF457" s="386">
        <v>250.8011669488703</v>
      </c>
      <c r="AG457" s="386">
        <v>251.13449969417545</v>
      </c>
      <c r="AH457" s="386">
        <v>251.46827546261497</v>
      </c>
      <c r="AI457" s="386">
        <v>251.80249484299839</v>
      </c>
      <c r="AJ457" s="386">
        <v>252.13494913911259</v>
      </c>
      <c r="AK457" s="386">
        <v>252.46784237392387</v>
      </c>
      <c r="AL457" s="386">
        <v>252.80117512696202</v>
      </c>
      <c r="AM457" s="386">
        <v>253.13494797852206</v>
      </c>
      <c r="AN457" s="386">
        <v>253.46916150966504</v>
      </c>
      <c r="AO457" s="387">
        <v>253.46916150966504</v>
      </c>
      <c r="AP457" s="387">
        <v>253.46916150966504</v>
      </c>
      <c r="AQ457" s="387">
        <v>253.46916150966504</v>
      </c>
      <c r="AR457" s="387">
        <v>253.46916150966504</v>
      </c>
      <c r="AS457" s="387">
        <v>253.46916150966504</v>
      </c>
      <c r="AT457" s="387">
        <v>253.46916150966504</v>
      </c>
      <c r="AU457" s="387">
        <v>253.46916150966504</v>
      </c>
      <c r="AV457" s="387">
        <v>253.46916150966504</v>
      </c>
      <c r="AW457" s="387">
        <v>253.46916150966504</v>
      </c>
      <c r="AX457" s="387">
        <v>253.46916150966504</v>
      </c>
      <c r="AY457" s="387">
        <v>253.46916150966504</v>
      </c>
      <c r="AZ457" s="387">
        <v>253.46916150966504</v>
      </c>
      <c r="BA457" s="387">
        <v>253.46916150966504</v>
      </c>
      <c r="BB457" s="387">
        <v>253.46916150966504</v>
      </c>
      <c r="BC457" s="387">
        <v>253.46916150966504</v>
      </c>
      <c r="BD457" s="387">
        <v>253.46916150966504</v>
      </c>
      <c r="BE457" s="387">
        <v>253.46916150966504</v>
      </c>
      <c r="BF457" s="387">
        <v>253.46916150966504</v>
      </c>
      <c r="BG457" s="387">
        <v>253.46916150966504</v>
      </c>
      <c r="BH457" s="387">
        <v>253.46916150966504</v>
      </c>
      <c r="BI457" s="387">
        <v>253.46916150966504</v>
      </c>
      <c r="BJ457" s="387">
        <v>253.46916150966504</v>
      </c>
      <c r="BK457" s="387">
        <v>253.46916150966504</v>
      </c>
      <c r="BL457" s="387">
        <v>253.46916150966504</v>
      </c>
      <c r="BM457" s="387">
        <v>253.46916150966504</v>
      </c>
      <c r="BN457" s="387">
        <v>253.46916150966504</v>
      </c>
      <c r="BO457" s="387">
        <v>253.46916150966504</v>
      </c>
      <c r="BP457" s="387">
        <v>253.46916150966504</v>
      </c>
      <c r="CA457" s="386">
        <v>720</v>
      </c>
      <c r="CB457" s="386">
        <v>724.9487448211537</v>
      </c>
      <c r="CC457" s="386">
        <v>729.93150363578638</v>
      </c>
      <c r="CD457" s="386">
        <v>734.94851023080651</v>
      </c>
      <c r="CE457" s="386">
        <v>740</v>
      </c>
      <c r="CF457" s="386">
        <v>738.49220305187293</v>
      </c>
      <c r="CG457" s="386">
        <v>736.98747833568746</v>
      </c>
      <c r="CH457" s="386">
        <v>735.48581959157605</v>
      </c>
      <c r="CI457" s="386">
        <v>733.98722057242617</v>
      </c>
      <c r="CJ457" s="386">
        <v>732.49167504385389</v>
      </c>
      <c r="CK457" s="386">
        <v>730.94933258653714</v>
      </c>
      <c r="CL457" s="386">
        <v>729.41023770231459</v>
      </c>
      <c r="CM457" s="386">
        <v>727.87438355306097</v>
      </c>
      <c r="CN457" s="386">
        <v>726.34176331504943</v>
      </c>
      <c r="CO457" s="386">
        <v>724.81237017892124</v>
      </c>
      <c r="CP457" s="386">
        <v>723.57391413524158</v>
      </c>
      <c r="CQ457" s="386">
        <v>722.33757418868606</v>
      </c>
      <c r="CR457" s="386">
        <v>721.10334672356964</v>
      </c>
      <c r="CS457" s="386">
        <v>719.87122813038525</v>
      </c>
      <c r="CT457" s="386">
        <v>718.64121480579331</v>
      </c>
      <c r="CU457" s="386">
        <v>717.41215152052257</v>
      </c>
      <c r="CV457" s="386">
        <v>716.18519025295984</v>
      </c>
      <c r="CW457" s="386">
        <v>714.96032740810836</v>
      </c>
      <c r="CX457" s="386">
        <v>713.73755939711987</v>
      </c>
      <c r="CY457" s="386">
        <v>712.51688263728374</v>
      </c>
      <c r="CZ457" s="386">
        <v>711.19243791663951</v>
      </c>
      <c r="DA457" s="386">
        <v>709.87045510793132</v>
      </c>
      <c r="DB457" s="386">
        <v>708.55092963489403</v>
      </c>
      <c r="DC457" s="386">
        <v>707.23385692976876</v>
      </c>
      <c r="DD457" s="386">
        <v>705.91923243328745</v>
      </c>
      <c r="DE457" s="386">
        <v>706.85125608747899</v>
      </c>
      <c r="DF457" s="386">
        <v>707.78451029050962</v>
      </c>
      <c r="DG457" s="386">
        <v>708.71899666707043</v>
      </c>
      <c r="DH457" s="386">
        <v>709.65471684399733</v>
      </c>
      <c r="DI457" s="386">
        <v>710.5916724502747</v>
      </c>
      <c r="DJ457" s="387">
        <v>710.5916724502747</v>
      </c>
      <c r="DK457" s="387">
        <v>710.5916724502747</v>
      </c>
      <c r="DL457" s="387">
        <v>710.5916724502747</v>
      </c>
      <c r="DM457" s="387">
        <v>710.5916724502747</v>
      </c>
      <c r="DN457" s="387">
        <v>710.5916724502747</v>
      </c>
      <c r="DO457" s="387">
        <v>710.5916724502747</v>
      </c>
      <c r="DP457" s="387">
        <v>710.5916724502747</v>
      </c>
      <c r="DQ457" s="387">
        <v>710.5916724502747</v>
      </c>
      <c r="DR457" s="387">
        <v>710.5916724502747</v>
      </c>
      <c r="DS457" s="387">
        <v>710.5916724502747</v>
      </c>
      <c r="DT457" s="387">
        <v>710.5916724502747</v>
      </c>
      <c r="DU457" s="387">
        <v>710.5916724502747</v>
      </c>
      <c r="DV457" s="387">
        <v>710.5916724502747</v>
      </c>
      <c r="DW457" s="387">
        <v>710.5916724502747</v>
      </c>
      <c r="DX457" s="387">
        <v>710.5916724502747</v>
      </c>
      <c r="DY457" s="387">
        <v>710.5916724502747</v>
      </c>
      <c r="DZ457" s="387">
        <v>710.5916724502747</v>
      </c>
      <c r="EA457" s="387">
        <v>710.5916724502747</v>
      </c>
      <c r="EB457" s="387">
        <v>710.5916724502747</v>
      </c>
      <c r="EC457" s="387">
        <v>710.5916724502747</v>
      </c>
      <c r="ED457" s="387">
        <v>710.5916724502747</v>
      </c>
      <c r="EE457" s="387">
        <v>710.5916724502747</v>
      </c>
      <c r="EF457" s="387">
        <v>710.5916724502747</v>
      </c>
      <c r="EG457" s="387">
        <v>710.5916724502747</v>
      </c>
      <c r="EH457" s="387">
        <v>710.5916724502747</v>
      </c>
      <c r="EI457" s="387">
        <v>710.5916724502747</v>
      </c>
      <c r="EJ457" s="387">
        <v>710.5916724502747</v>
      </c>
      <c r="EK457" s="387">
        <v>710.5916724502747</v>
      </c>
      <c r="EY457" s="386">
        <v>212</v>
      </c>
      <c r="EZ457" s="386">
        <v>212</v>
      </c>
      <c r="FA457" s="386">
        <v>212</v>
      </c>
      <c r="FB457" s="386">
        <v>212</v>
      </c>
      <c r="FC457" s="386">
        <v>212.90000000000003</v>
      </c>
      <c r="FD457" s="386">
        <v>214</v>
      </c>
      <c r="FE457" s="386">
        <v>215</v>
      </c>
      <c r="FF457" s="386">
        <v>216</v>
      </c>
      <c r="FG457" s="386">
        <v>217</v>
      </c>
      <c r="FH457" s="386">
        <v>218</v>
      </c>
      <c r="FI457" s="386">
        <v>221.8</v>
      </c>
      <c r="FJ457" s="386">
        <v>221</v>
      </c>
      <c r="FK457" s="386">
        <v>220</v>
      </c>
      <c r="FL457" s="386">
        <v>219</v>
      </c>
      <c r="FM457" s="386">
        <v>218</v>
      </c>
      <c r="FN457" s="386">
        <v>217</v>
      </c>
      <c r="FO457" s="386">
        <v>216</v>
      </c>
      <c r="FP457" s="386">
        <v>215</v>
      </c>
      <c r="FQ457" s="386">
        <v>214</v>
      </c>
      <c r="FR457" s="386">
        <v>213</v>
      </c>
      <c r="FS457" s="386">
        <v>212</v>
      </c>
      <c r="FT457" s="386">
        <v>211</v>
      </c>
      <c r="FU457" s="386">
        <v>210</v>
      </c>
      <c r="FV457" s="386">
        <v>209</v>
      </c>
      <c r="FW457" s="386">
        <v>208</v>
      </c>
      <c r="FX457" s="386">
        <v>207</v>
      </c>
      <c r="FY457" s="386">
        <v>206</v>
      </c>
      <c r="FZ457" s="386">
        <v>205</v>
      </c>
      <c r="GA457" s="386">
        <v>204</v>
      </c>
      <c r="GB457" s="386">
        <v>203</v>
      </c>
      <c r="GC457" s="386">
        <v>204.00000000000003</v>
      </c>
      <c r="GD457" s="387">
        <v>204.00000000000003</v>
      </c>
      <c r="GE457" s="387">
        <v>204.00000000000003</v>
      </c>
      <c r="GF457" s="387">
        <v>204.00000000000003</v>
      </c>
      <c r="GG457" s="387">
        <v>204.00000000000003</v>
      </c>
      <c r="GH457" s="387">
        <v>204.00000000000003</v>
      </c>
      <c r="GI457" s="387">
        <v>204.00000000000003</v>
      </c>
      <c r="GJ457" s="387">
        <v>204.00000000000003</v>
      </c>
      <c r="GK457" s="387">
        <v>204.00000000000003</v>
      </c>
      <c r="GL457" s="387">
        <v>204.00000000000003</v>
      </c>
      <c r="GM457" s="387">
        <v>204.00000000000003</v>
      </c>
      <c r="GN457" s="387">
        <v>204.00000000000003</v>
      </c>
      <c r="GO457" s="387">
        <v>204.00000000000003</v>
      </c>
      <c r="GP457" s="387">
        <v>204.00000000000003</v>
      </c>
      <c r="GQ457" s="387">
        <v>204.00000000000003</v>
      </c>
      <c r="GR457" s="387">
        <v>204.00000000000003</v>
      </c>
      <c r="GS457" s="387">
        <v>204.00000000000003</v>
      </c>
      <c r="GT457" s="387">
        <v>204.00000000000003</v>
      </c>
      <c r="GU457" s="387">
        <v>204.00000000000003</v>
      </c>
      <c r="GV457" s="387">
        <v>204.00000000000003</v>
      </c>
      <c r="GW457" s="387">
        <v>204.00000000000003</v>
      </c>
      <c r="GX457" s="387">
        <v>204.00000000000003</v>
      </c>
      <c r="GY457" s="387">
        <v>204.00000000000003</v>
      </c>
      <c r="GZ457" s="387">
        <v>204.00000000000003</v>
      </c>
      <c r="HA457" s="387">
        <v>204.00000000000003</v>
      </c>
      <c r="HB457" s="387">
        <v>204.00000000000003</v>
      </c>
      <c r="HC457" s="387">
        <v>204.00000000000003</v>
      </c>
      <c r="HD457" s="387">
        <v>204.00000000000003</v>
      </c>
      <c r="HE457" s="387">
        <v>204.00000000000003</v>
      </c>
      <c r="HS457" s="394">
        <v>3.0446819766244544</v>
      </c>
      <c r="HT457" s="394">
        <v>3.0433604482745826</v>
      </c>
      <c r="HU457" s="394">
        <v>3.0420394935272062</v>
      </c>
      <c r="HV457" s="394">
        <v>3.0407191121333561</v>
      </c>
      <c r="HW457" s="394">
        <v>3.0393993038441702</v>
      </c>
      <c r="HX457" s="394">
        <v>3.0290705472772501</v>
      </c>
      <c r="HY457" s="394">
        <v>3.0187768908079322</v>
      </c>
      <c r="HZ457" s="394">
        <v>3.0085182151559491</v>
      </c>
      <c r="IA457" s="394">
        <v>2.9982944014463819</v>
      </c>
      <c r="IB457" s="394">
        <v>2.9881053312082804</v>
      </c>
      <c r="IC457" s="394">
        <v>2.9777753611276769</v>
      </c>
      <c r="ID457" s="394">
        <v>2.9674811020646041</v>
      </c>
      <c r="IE457" s="394">
        <v>2.9572224305649986</v>
      </c>
      <c r="IF457" s="394">
        <v>2.9469992236015838</v>
      </c>
      <c r="IG457" s="394">
        <v>2.9368113585723892</v>
      </c>
      <c r="IH457" s="394">
        <v>2.9278496165205019</v>
      </c>
      <c r="II457" s="394">
        <v>2.9189152214142635</v>
      </c>
      <c r="IJ457" s="394">
        <v>2.91000808980389</v>
      </c>
      <c r="IK457" s="394">
        <v>2.9011281384942476</v>
      </c>
      <c r="IL457" s="394">
        <v>2.8922752845440711</v>
      </c>
      <c r="IM457" s="394">
        <v>2.8834707647089961</v>
      </c>
      <c r="IN457" s="394">
        <v>2.8746930471530612</v>
      </c>
      <c r="IO457" s="394">
        <v>2.8659420502861082</v>
      </c>
      <c r="IP457" s="394">
        <v>2.8572176927663508</v>
      </c>
      <c r="IQ457" s="394">
        <v>2.8485198934996201</v>
      </c>
      <c r="IR457" s="394">
        <v>2.8394511570924967</v>
      </c>
      <c r="IS457" s="394">
        <v>2.8304112925146372</v>
      </c>
      <c r="IT457" s="394">
        <v>2.8214002078477769</v>
      </c>
      <c r="IU457" s="394">
        <v>2.8124178114662861</v>
      </c>
      <c r="IV457" s="394">
        <v>2.8034640120362422</v>
      </c>
      <c r="IW457" s="394">
        <v>2.803464012033817</v>
      </c>
      <c r="IX457" s="394">
        <v>2.8034640120313918</v>
      </c>
      <c r="IY457" s="394">
        <v>2.8034640120289671</v>
      </c>
      <c r="IZ457" s="394">
        <v>2.8034640120265415</v>
      </c>
      <c r="JA457" s="394">
        <v>2.8034640120241181</v>
      </c>
      <c r="JB457" s="394">
        <v>2.8034640120241181</v>
      </c>
      <c r="JC457" s="394">
        <v>2.8034640120241181</v>
      </c>
      <c r="JD457" s="394">
        <v>2.8034640120241181</v>
      </c>
      <c r="JE457" s="394">
        <v>2.8034640120241181</v>
      </c>
      <c r="JF457" s="394">
        <v>2.8034640120241181</v>
      </c>
      <c r="JG457" s="394">
        <v>2.8034640120241181</v>
      </c>
      <c r="JH457" s="394">
        <v>2.8034640120241181</v>
      </c>
      <c r="JI457" s="394">
        <v>2.8034640120241181</v>
      </c>
      <c r="JJ457" s="394">
        <v>2.8034640120241181</v>
      </c>
      <c r="JK457" s="394">
        <v>2.8034640120241181</v>
      </c>
      <c r="JL457" s="394">
        <v>2.8034640120241181</v>
      </c>
      <c r="JM457" s="394">
        <v>2.8034640120241181</v>
      </c>
      <c r="JN457" s="394">
        <v>2.8034640120241181</v>
      </c>
      <c r="JO457" s="394">
        <v>2.8034640120241181</v>
      </c>
      <c r="JP457" s="394">
        <v>2.8034640120241181</v>
      </c>
      <c r="JQ457" s="394">
        <v>2.8034640120241181</v>
      </c>
      <c r="JR457" s="394">
        <v>2.8034640120241181</v>
      </c>
      <c r="JS457" s="394">
        <v>2.8034640120241181</v>
      </c>
      <c r="JT457" s="394">
        <v>2.8034640120241181</v>
      </c>
      <c r="JU457" s="394">
        <v>2.8034640120241181</v>
      </c>
      <c r="JV457" s="394">
        <v>2.8034640120241181</v>
      </c>
      <c r="JW457" s="394">
        <v>2.8034640120241181</v>
      </c>
      <c r="JX457" s="394">
        <v>2.8034640120241181</v>
      </c>
      <c r="JY457" s="394">
        <v>2.8034640120241181</v>
      </c>
      <c r="JZ457" s="394">
        <v>2.8034640120241181</v>
      </c>
      <c r="KA457" s="394">
        <v>2.8034640120241181</v>
      </c>
      <c r="KB457" s="394">
        <v>2.8034640120241181</v>
      </c>
      <c r="KC457" s="394">
        <v>2.8034640120241181</v>
      </c>
    </row>
    <row r="458" spans="1:289" x14ac:dyDescent="0.25">
      <c r="A458" s="383">
        <v>449</v>
      </c>
      <c r="B458" s="384" t="s">
        <v>874</v>
      </c>
      <c r="C458" s="385" t="s">
        <v>142</v>
      </c>
      <c r="D458" s="385" t="s">
        <v>142</v>
      </c>
      <c r="E458" s="129">
        <v>2052</v>
      </c>
      <c r="F458" s="386">
        <v>2190.23047</v>
      </c>
      <c r="G458" s="386">
        <v>2280.0392789585439</v>
      </c>
      <c r="H458" s="386">
        <v>2373.530632871616</v>
      </c>
      <c r="I458" s="386">
        <v>2470.8555318192684</v>
      </c>
      <c r="J458" s="386">
        <v>2572.1711675301162</v>
      </c>
      <c r="K458" s="386">
        <v>2600.5927231233723</v>
      </c>
      <c r="L458" s="386">
        <v>2629.3283265655964</v>
      </c>
      <c r="M458" s="386">
        <v>2658.3814479712628</v>
      </c>
      <c r="N458" s="386">
        <v>2687.7555957983477</v>
      </c>
      <c r="O458" s="386">
        <v>2717.4543172720109</v>
      </c>
      <c r="P458" s="386">
        <v>2746.4524472312755</v>
      </c>
      <c r="Q458" s="386">
        <v>2775.7600181021276</v>
      </c>
      <c r="R458" s="386">
        <v>2805.3803319484555</v>
      </c>
      <c r="S458" s="386">
        <v>2835.3167260706837</v>
      </c>
      <c r="T458" s="386">
        <v>2865.572573381784</v>
      </c>
      <c r="U458" s="386">
        <v>2892.2217398822168</v>
      </c>
      <c r="V458" s="386">
        <v>2919.1187375078371</v>
      </c>
      <c r="W458" s="386">
        <v>2946.2658710311644</v>
      </c>
      <c r="X458" s="386">
        <v>2973.6654666585723</v>
      </c>
      <c r="Y458" s="386">
        <v>3001.3198722296211</v>
      </c>
      <c r="Z458" s="386">
        <v>3025.1420927256745</v>
      </c>
      <c r="AA458" s="386">
        <v>3049.1533960964371</v>
      </c>
      <c r="AB458" s="386">
        <v>3073.3552831395991</v>
      </c>
      <c r="AC458" s="386">
        <v>3097.7492665650552</v>
      </c>
      <c r="AD458" s="386">
        <v>3122.3368710894524</v>
      </c>
      <c r="AE458" s="386">
        <v>3154.1975754276332</v>
      </c>
      <c r="AF458" s="386">
        <v>3186.3833902592792</v>
      </c>
      <c r="AG458" s="386">
        <v>3218.8976330513192</v>
      </c>
      <c r="AH458" s="386">
        <v>3251.7436551225169</v>
      </c>
      <c r="AI458" s="386">
        <v>3284.9248419888977</v>
      </c>
      <c r="AJ458" s="386">
        <v>3314.8248201177562</v>
      </c>
      <c r="AK458" s="386">
        <v>3344.9969532380101</v>
      </c>
      <c r="AL458" s="386">
        <v>3375.4437185534562</v>
      </c>
      <c r="AM458" s="386">
        <v>3406.1676158158466</v>
      </c>
      <c r="AN458" s="386">
        <v>3437.1711675301244</v>
      </c>
      <c r="AO458" s="387">
        <v>3437.1711675301244</v>
      </c>
      <c r="AP458" s="387">
        <v>3437.1711675301244</v>
      </c>
      <c r="AQ458" s="387">
        <v>3437.1711675301244</v>
      </c>
      <c r="AR458" s="387">
        <v>3437.1711675301244</v>
      </c>
      <c r="AS458" s="387">
        <v>3437.1711675301244</v>
      </c>
      <c r="AT458" s="387">
        <v>3437.1711675301244</v>
      </c>
      <c r="AU458" s="387">
        <v>3437.1711675301244</v>
      </c>
      <c r="AV458" s="387">
        <v>3437.1711675301244</v>
      </c>
      <c r="AW458" s="387">
        <v>3437.1711675301244</v>
      </c>
      <c r="AX458" s="387">
        <v>3437.1711675301244</v>
      </c>
      <c r="AY458" s="387">
        <v>3437.1711675301244</v>
      </c>
      <c r="AZ458" s="387">
        <v>3437.1711675301244</v>
      </c>
      <c r="BA458" s="387">
        <v>3437.1711675301244</v>
      </c>
      <c r="BB458" s="387">
        <v>3437.1711675301244</v>
      </c>
      <c r="BC458" s="387">
        <v>3437.1711675301244</v>
      </c>
      <c r="BD458" s="387">
        <v>3437.1711675301244</v>
      </c>
      <c r="BE458" s="387">
        <v>3437.1711675301244</v>
      </c>
      <c r="BF458" s="387">
        <v>3437.1711675301244</v>
      </c>
      <c r="BG458" s="387">
        <v>3437.1711675301244</v>
      </c>
      <c r="BH458" s="387">
        <v>3437.1711675301244</v>
      </c>
      <c r="BI458" s="387">
        <v>3437.1711675301244</v>
      </c>
      <c r="BJ458" s="387">
        <v>3437.1711675301244</v>
      </c>
      <c r="BK458" s="387">
        <v>3437.1711675301244</v>
      </c>
      <c r="BL458" s="387">
        <v>3437.1711675301244</v>
      </c>
      <c r="BM458" s="387">
        <v>3437.1711675301244</v>
      </c>
      <c r="BN458" s="387">
        <v>3437.1711675301244</v>
      </c>
      <c r="BO458" s="387">
        <v>3437.1711675301244</v>
      </c>
      <c r="BP458" s="387">
        <v>3437.1711675301244</v>
      </c>
      <c r="CA458" s="386">
        <v>6480</v>
      </c>
      <c r="CB458" s="386">
        <v>6745.7061445829659</v>
      </c>
      <c r="CC458" s="386">
        <v>7022.3073131272195</v>
      </c>
      <c r="CD458" s="386">
        <v>7310.2502455728672</v>
      </c>
      <c r="CE458" s="386">
        <v>7610</v>
      </c>
      <c r="CF458" s="386">
        <v>7655.0003637834016</v>
      </c>
      <c r="CG458" s="386">
        <v>7700.2668291095933</v>
      </c>
      <c r="CH458" s="386">
        <v>7745.8009695221017</v>
      </c>
      <c r="CI458" s="386">
        <v>7791.6043678693177</v>
      </c>
      <c r="CJ458" s="386">
        <v>7837.6786163595243</v>
      </c>
      <c r="CK458" s="386">
        <v>7880.0244309840218</v>
      </c>
      <c r="CL458" s="386">
        <v>7922.599033761745</v>
      </c>
      <c r="CM458" s="386">
        <v>7965.4036608011384</v>
      </c>
      <c r="CN458" s="386">
        <v>8008.439554889158</v>
      </c>
      <c r="CO458" s="386">
        <v>8051.7079655273556</v>
      </c>
      <c r="CP458" s="386">
        <v>8091.2349009648797</v>
      </c>
      <c r="CQ458" s="386">
        <v>8130.9558795335961</v>
      </c>
      <c r="CR458" s="386">
        <v>8170.8718538177718</v>
      </c>
      <c r="CS458" s="386">
        <v>8210.9837810780373</v>
      </c>
      <c r="CT458" s="386">
        <v>8251.2926232743448</v>
      </c>
      <c r="CU458" s="386">
        <v>8280.4552987482984</v>
      </c>
      <c r="CV458" s="386">
        <v>8309.7210443325512</v>
      </c>
      <c r="CW458" s="386">
        <v>8339.0902243094442</v>
      </c>
      <c r="CX458" s="386">
        <v>8368.5632042488032</v>
      </c>
      <c r="CY458" s="386">
        <v>8398.1403510125019</v>
      </c>
      <c r="CZ458" s="386">
        <v>8444.8122596873745</v>
      </c>
      <c r="DA458" s="386">
        <v>8491.7435432914936</v>
      </c>
      <c r="DB458" s="386">
        <v>8538.9356432776713</v>
      </c>
      <c r="DC458" s="386">
        <v>8586.390009109462</v>
      </c>
      <c r="DD458" s="386">
        <v>8634.1080983056781</v>
      </c>
      <c r="DE458" s="386">
        <v>8712.6969489544936</v>
      </c>
      <c r="DF458" s="386">
        <v>8792.0011262329954</v>
      </c>
      <c r="DG458" s="386">
        <v>8872.0271411434805</v>
      </c>
      <c r="DH458" s="386">
        <v>8952.7815639522923</v>
      </c>
      <c r="DI458" s="386">
        <v>9034.2710247292562</v>
      </c>
      <c r="DJ458" s="387">
        <v>9034.2710247292562</v>
      </c>
      <c r="DK458" s="387">
        <v>9034.2710247292562</v>
      </c>
      <c r="DL458" s="387">
        <v>9034.2710247292562</v>
      </c>
      <c r="DM458" s="387">
        <v>9034.2710247292562</v>
      </c>
      <c r="DN458" s="387">
        <v>9034.2710247292562</v>
      </c>
      <c r="DO458" s="387">
        <v>9034.2710247292562</v>
      </c>
      <c r="DP458" s="387">
        <v>9034.2710247292562</v>
      </c>
      <c r="DQ458" s="387">
        <v>9034.2710247292562</v>
      </c>
      <c r="DR458" s="387">
        <v>9034.2710247292562</v>
      </c>
      <c r="DS458" s="387">
        <v>9034.2710247292562</v>
      </c>
      <c r="DT458" s="387">
        <v>9034.2710247292562</v>
      </c>
      <c r="DU458" s="387">
        <v>9034.2710247292562</v>
      </c>
      <c r="DV458" s="387">
        <v>9034.2710247292562</v>
      </c>
      <c r="DW458" s="387">
        <v>9034.2710247292562</v>
      </c>
      <c r="DX458" s="387">
        <v>9034.2710247292562</v>
      </c>
      <c r="DY458" s="387">
        <v>9034.2710247292562</v>
      </c>
      <c r="DZ458" s="387">
        <v>9034.2710247292562</v>
      </c>
      <c r="EA458" s="387">
        <v>9034.2710247292562</v>
      </c>
      <c r="EB458" s="387">
        <v>9034.2710247292562</v>
      </c>
      <c r="EC458" s="387">
        <v>9034.2710247292562</v>
      </c>
      <c r="ED458" s="387">
        <v>9034.2710247292562</v>
      </c>
      <c r="EE458" s="387">
        <v>9034.2710247292562</v>
      </c>
      <c r="EF458" s="387">
        <v>9034.2710247292562</v>
      </c>
      <c r="EG458" s="387">
        <v>9034.2710247292562</v>
      </c>
      <c r="EH458" s="387">
        <v>9034.2710247292562</v>
      </c>
      <c r="EI458" s="387">
        <v>9034.2710247292562</v>
      </c>
      <c r="EJ458" s="387">
        <v>9034.2710247292562</v>
      </c>
      <c r="EK458" s="387">
        <v>9034.2710247292562</v>
      </c>
      <c r="EY458" s="386">
        <v>1558</v>
      </c>
      <c r="EZ458" s="386">
        <v>1564</v>
      </c>
      <c r="FA458" s="386">
        <v>1570</v>
      </c>
      <c r="FB458" s="386">
        <v>1576</v>
      </c>
      <c r="FC458" s="386">
        <v>1583.7</v>
      </c>
      <c r="FD458" s="386">
        <v>1595</v>
      </c>
      <c r="FE458" s="386">
        <v>1606</v>
      </c>
      <c r="FF458" s="386">
        <v>1617</v>
      </c>
      <c r="FG458" s="386">
        <v>1628</v>
      </c>
      <c r="FH458" s="386">
        <v>1639</v>
      </c>
      <c r="FI458" s="386">
        <v>1651</v>
      </c>
      <c r="FJ458" s="386">
        <v>1643</v>
      </c>
      <c r="FK458" s="386">
        <v>1635</v>
      </c>
      <c r="FL458" s="386">
        <v>1627</v>
      </c>
      <c r="FM458" s="386">
        <v>1619</v>
      </c>
      <c r="FN458" s="386">
        <v>1611</v>
      </c>
      <c r="FO458" s="386">
        <v>1603</v>
      </c>
      <c r="FP458" s="386">
        <v>1595</v>
      </c>
      <c r="FQ458" s="386">
        <v>1587</v>
      </c>
      <c r="FR458" s="386">
        <v>1579</v>
      </c>
      <c r="FS458" s="386">
        <v>1571</v>
      </c>
      <c r="FT458" s="386">
        <v>1563</v>
      </c>
      <c r="FU458" s="386">
        <v>1555</v>
      </c>
      <c r="FV458" s="386">
        <v>1547</v>
      </c>
      <c r="FW458" s="386">
        <v>1539</v>
      </c>
      <c r="FX458" s="386">
        <v>1531</v>
      </c>
      <c r="FY458" s="386">
        <v>1523</v>
      </c>
      <c r="FZ458" s="386">
        <v>1515</v>
      </c>
      <c r="GA458" s="386">
        <v>1507</v>
      </c>
      <c r="GB458" s="386">
        <v>1499</v>
      </c>
      <c r="GC458" s="386">
        <v>1495.9</v>
      </c>
      <c r="GD458" s="387">
        <v>1495.9</v>
      </c>
      <c r="GE458" s="387">
        <v>1495.9</v>
      </c>
      <c r="GF458" s="387">
        <v>1495.9</v>
      </c>
      <c r="GG458" s="387">
        <v>1495.9</v>
      </c>
      <c r="GH458" s="387">
        <v>1495.9</v>
      </c>
      <c r="GI458" s="387">
        <v>1495.9</v>
      </c>
      <c r="GJ458" s="387">
        <v>1495.9</v>
      </c>
      <c r="GK458" s="387">
        <v>1495.9</v>
      </c>
      <c r="GL458" s="387">
        <v>1495.9</v>
      </c>
      <c r="GM458" s="387">
        <v>1495.9</v>
      </c>
      <c r="GN458" s="387">
        <v>1495.9</v>
      </c>
      <c r="GO458" s="387">
        <v>1495.9</v>
      </c>
      <c r="GP458" s="387">
        <v>1495.9</v>
      </c>
      <c r="GQ458" s="387">
        <v>1495.9</v>
      </c>
      <c r="GR458" s="387">
        <v>1495.9</v>
      </c>
      <c r="GS458" s="387">
        <v>1495.9</v>
      </c>
      <c r="GT458" s="387">
        <v>1495.9</v>
      </c>
      <c r="GU458" s="387">
        <v>1495.9</v>
      </c>
      <c r="GV458" s="387">
        <v>1495.9</v>
      </c>
      <c r="GW458" s="387">
        <v>1495.9</v>
      </c>
      <c r="GX458" s="387">
        <v>1495.9</v>
      </c>
      <c r="GY458" s="387">
        <v>1495.9</v>
      </c>
      <c r="GZ458" s="387">
        <v>1495.9</v>
      </c>
      <c r="HA458" s="387">
        <v>1495.9</v>
      </c>
      <c r="HB458" s="387">
        <v>1495.9</v>
      </c>
      <c r="HC458" s="387">
        <v>1495.9</v>
      </c>
      <c r="HD458" s="387">
        <v>1495.9</v>
      </c>
      <c r="HE458" s="387">
        <v>1495.9</v>
      </c>
      <c r="HS458" s="394">
        <v>2.9585927548528717</v>
      </c>
      <c r="HT458" s="394">
        <v>2.9585920763892322</v>
      </c>
      <c r="HU458" s="394">
        <v>2.9585913979257477</v>
      </c>
      <c r="HV458" s="394">
        <v>2.958590719462419</v>
      </c>
      <c r="HW458" s="394">
        <v>2.9585900409992441</v>
      </c>
      <c r="HX458" s="394">
        <v>2.9435598645333316</v>
      </c>
      <c r="HY458" s="394">
        <v>2.9286060441023767</v>
      </c>
      <c r="HZ458" s="394">
        <v>2.91372819180381</v>
      </c>
      <c r="IA458" s="394">
        <v>2.8989259217056778</v>
      </c>
      <c r="IB458" s="394">
        <v>2.8841988498366322</v>
      </c>
      <c r="IC458" s="394">
        <v>2.8691647069760657</v>
      </c>
      <c r="ID458" s="394">
        <v>2.854208930921438</v>
      </c>
      <c r="IE458" s="394">
        <v>2.8393311131788068</v>
      </c>
      <c r="IF458" s="394">
        <v>2.8245308473835418</v>
      </c>
      <c r="IG458" s="394">
        <v>2.8098077292892265</v>
      </c>
      <c r="IH458" s="394">
        <v>2.7975845660071652</v>
      </c>
      <c r="II458" s="394">
        <v>2.7854145756589892</v>
      </c>
      <c r="IJ458" s="394">
        <v>2.7732975269329807</v>
      </c>
      <c r="IK458" s="394">
        <v>2.7612331895236681</v>
      </c>
      <c r="IL458" s="394">
        <v>2.7492213341274492</v>
      </c>
      <c r="IM458" s="394">
        <v>2.7372120201096237</v>
      </c>
      <c r="IN458" s="394">
        <v>2.7252551658997399</v>
      </c>
      <c r="IO458" s="394">
        <v>2.7133505423397102</v>
      </c>
      <c r="IP458" s="394">
        <v>2.7014979212724661</v>
      </c>
      <c r="IQ458" s="394">
        <v>2.6896970755375942</v>
      </c>
      <c r="IR458" s="394">
        <v>2.6773250748385542</v>
      </c>
      <c r="IS458" s="394">
        <v>2.6650099825559637</v>
      </c>
      <c r="IT458" s="394">
        <v>2.6527515369239252</v>
      </c>
      <c r="IU458" s="394">
        <v>2.6405494773806057</v>
      </c>
      <c r="IV458" s="394">
        <v>2.6284035445626976</v>
      </c>
      <c r="IW458" s="394">
        <v>2.6284034366090521</v>
      </c>
      <c r="IX458" s="394">
        <v>2.6284033286554114</v>
      </c>
      <c r="IY458" s="394">
        <v>2.6284032207017751</v>
      </c>
      <c r="IZ458" s="394">
        <v>2.6284031127481429</v>
      </c>
      <c r="JA458" s="394">
        <v>2.6284030047945168</v>
      </c>
      <c r="JB458" s="394">
        <v>2.6284030047945168</v>
      </c>
      <c r="JC458" s="394">
        <v>2.6284030047945168</v>
      </c>
      <c r="JD458" s="394">
        <v>2.6284030047945168</v>
      </c>
      <c r="JE458" s="394">
        <v>2.6284030047945168</v>
      </c>
      <c r="JF458" s="394">
        <v>2.6284030047945168</v>
      </c>
      <c r="JG458" s="394">
        <v>2.6284030047945168</v>
      </c>
      <c r="JH458" s="394">
        <v>2.6284030047945168</v>
      </c>
      <c r="JI458" s="394">
        <v>2.6284030047945168</v>
      </c>
      <c r="JJ458" s="394">
        <v>2.6284030047945168</v>
      </c>
      <c r="JK458" s="394">
        <v>2.6284030047945168</v>
      </c>
      <c r="JL458" s="394">
        <v>2.6284030047945168</v>
      </c>
      <c r="JM458" s="394">
        <v>2.6284030047945168</v>
      </c>
      <c r="JN458" s="394">
        <v>2.6284030047945168</v>
      </c>
      <c r="JO458" s="394">
        <v>2.6284030047945168</v>
      </c>
      <c r="JP458" s="394">
        <v>2.6284030047945168</v>
      </c>
      <c r="JQ458" s="394">
        <v>2.6284030047945168</v>
      </c>
      <c r="JR458" s="394">
        <v>2.6284030047945168</v>
      </c>
      <c r="JS458" s="394">
        <v>2.6284030047945168</v>
      </c>
      <c r="JT458" s="394">
        <v>2.6284030047945168</v>
      </c>
      <c r="JU458" s="394">
        <v>2.6284030047945168</v>
      </c>
      <c r="JV458" s="394">
        <v>2.6284030047945168</v>
      </c>
      <c r="JW458" s="394">
        <v>2.6284030047945168</v>
      </c>
      <c r="JX458" s="394">
        <v>2.6284030047945168</v>
      </c>
      <c r="JY458" s="394">
        <v>2.6284030047945168</v>
      </c>
      <c r="JZ458" s="394">
        <v>2.6284030047945168</v>
      </c>
      <c r="KA458" s="394">
        <v>2.6284030047945168</v>
      </c>
      <c r="KB458" s="394">
        <v>2.6284030047945168</v>
      </c>
      <c r="KC458" s="394">
        <v>2.6284030047945168</v>
      </c>
    </row>
    <row r="459" spans="1:289" x14ac:dyDescent="0.25">
      <c r="A459" s="383">
        <v>450</v>
      </c>
      <c r="B459" s="384" t="s">
        <v>874</v>
      </c>
      <c r="C459" s="385" t="s">
        <v>142</v>
      </c>
      <c r="D459" s="385" t="s">
        <v>142</v>
      </c>
      <c r="E459" s="129">
        <v>2052</v>
      </c>
      <c r="F459" s="386">
        <v>895.79404999999997</v>
      </c>
      <c r="G459" s="386">
        <v>903.99567153450857</v>
      </c>
      <c r="H459" s="386">
        <v>912.27238465485141</v>
      </c>
      <c r="I459" s="386">
        <v>920.62487687705675</v>
      </c>
      <c r="J459" s="386">
        <v>929.05384201184347</v>
      </c>
      <c r="K459" s="386">
        <v>938.11309331352743</v>
      </c>
      <c r="L459" s="386">
        <v>947.26068183576399</v>
      </c>
      <c r="M459" s="386">
        <v>956.49746895928718</v>
      </c>
      <c r="N459" s="386">
        <v>965.82432446419818</v>
      </c>
      <c r="O459" s="386">
        <v>975.24212661186777</v>
      </c>
      <c r="P459" s="386">
        <v>984.48325037615416</v>
      </c>
      <c r="Q459" s="386">
        <v>993.81194046483995</v>
      </c>
      <c r="R459" s="386">
        <v>1003.2290266321157</v>
      </c>
      <c r="S459" s="386">
        <v>1012.7353464946924</v>
      </c>
      <c r="T459" s="386">
        <v>1022.3317456063043</v>
      </c>
      <c r="U459" s="386">
        <v>1028.1675791283849</v>
      </c>
      <c r="V459" s="386">
        <v>1034.0367256655838</v>
      </c>
      <c r="W459" s="386">
        <v>1039.93937538045</v>
      </c>
      <c r="X459" s="386">
        <v>1045.8757195210474</v>
      </c>
      <c r="Y459" s="386">
        <v>1051.8459504271518</v>
      </c>
      <c r="Z459" s="386">
        <v>1055.5434634047258</v>
      </c>
      <c r="AA459" s="386">
        <v>1059.2539741052208</v>
      </c>
      <c r="AB459" s="386">
        <v>1062.9775282190244</v>
      </c>
      <c r="AC459" s="386">
        <v>1066.7141715971381</v>
      </c>
      <c r="AD459" s="386">
        <v>1070.4639502517414</v>
      </c>
      <c r="AE459" s="386">
        <v>1072.1764406680188</v>
      </c>
      <c r="AF459" s="386">
        <v>1073.891670665975</v>
      </c>
      <c r="AG459" s="386">
        <v>1075.6096446282959</v>
      </c>
      <c r="AH459" s="386">
        <v>1077.3303669446786</v>
      </c>
      <c r="AI459" s="386">
        <v>1079.0538420118435</v>
      </c>
      <c r="AJ459" s="386">
        <v>1079.0538420118435</v>
      </c>
      <c r="AK459" s="386">
        <v>1079.0538420118435</v>
      </c>
      <c r="AL459" s="386">
        <v>1079.0538420118435</v>
      </c>
      <c r="AM459" s="386">
        <v>1079.0538420118435</v>
      </c>
      <c r="AN459" s="386">
        <v>1079.0538420118435</v>
      </c>
      <c r="AO459" s="387">
        <v>1079.0538420118435</v>
      </c>
      <c r="AP459" s="387">
        <v>1079.0538420118435</v>
      </c>
      <c r="AQ459" s="387">
        <v>1079.0538420118435</v>
      </c>
      <c r="AR459" s="387">
        <v>1079.0538420118435</v>
      </c>
      <c r="AS459" s="387">
        <v>1079.0538420118435</v>
      </c>
      <c r="AT459" s="387">
        <v>1079.0538420118435</v>
      </c>
      <c r="AU459" s="387">
        <v>1079.0538420118435</v>
      </c>
      <c r="AV459" s="387">
        <v>1079.0538420118435</v>
      </c>
      <c r="AW459" s="387">
        <v>1079.0538420118435</v>
      </c>
      <c r="AX459" s="387">
        <v>1079.0538420118435</v>
      </c>
      <c r="AY459" s="387">
        <v>1079.0538420118435</v>
      </c>
      <c r="AZ459" s="387">
        <v>1079.0538420118435</v>
      </c>
      <c r="BA459" s="387">
        <v>1079.0538420118435</v>
      </c>
      <c r="BB459" s="387">
        <v>1079.0538420118435</v>
      </c>
      <c r="BC459" s="387">
        <v>1079.0538420118435</v>
      </c>
      <c r="BD459" s="387">
        <v>1079.0538420118435</v>
      </c>
      <c r="BE459" s="387">
        <v>1079.0538420118435</v>
      </c>
      <c r="BF459" s="387">
        <v>1079.0538420118435</v>
      </c>
      <c r="BG459" s="387">
        <v>1079.0538420118435</v>
      </c>
      <c r="BH459" s="387">
        <v>1079.0538420118435</v>
      </c>
      <c r="BI459" s="387">
        <v>1079.0538420118435</v>
      </c>
      <c r="BJ459" s="387">
        <v>1079.0538420118435</v>
      </c>
      <c r="BK459" s="387">
        <v>1079.0538420118435</v>
      </c>
      <c r="BL459" s="387">
        <v>1079.0538420118435</v>
      </c>
      <c r="BM459" s="387">
        <v>1079.0538420118435</v>
      </c>
      <c r="BN459" s="387">
        <v>1079.0538420118435</v>
      </c>
      <c r="BO459" s="387">
        <v>1079.0538420118435</v>
      </c>
      <c r="BP459" s="387">
        <v>1079.0538420118435</v>
      </c>
      <c r="CA459" s="386">
        <v>2440</v>
      </c>
      <c r="CB459" s="386">
        <v>2462.1953118090032</v>
      </c>
      <c r="CC459" s="386">
        <v>2484.5925219238666</v>
      </c>
      <c r="CD459" s="386">
        <v>2507.1934669002671</v>
      </c>
      <c r="CE459" s="386">
        <v>2530</v>
      </c>
      <c r="CF459" s="386">
        <v>2543.2670386328996</v>
      </c>
      <c r="CG459" s="386">
        <v>2556.6036481409324</v>
      </c>
      <c r="CH459" s="386">
        <v>2570.0101933460301</v>
      </c>
      <c r="CI459" s="386">
        <v>2583.487040983211</v>
      </c>
      <c r="CJ459" s="386">
        <v>2597.0345597106098</v>
      </c>
      <c r="CK459" s="386">
        <v>2609.686161526653</v>
      </c>
      <c r="CL459" s="386">
        <v>2622.3993963417311</v>
      </c>
      <c r="CM459" s="386">
        <v>2635.17456440451</v>
      </c>
      <c r="CN459" s="386">
        <v>2648.0119674263342</v>
      </c>
      <c r="CO459" s="386">
        <v>2660.9119085883522</v>
      </c>
      <c r="CP459" s="386">
        <v>2665.8494264762235</v>
      </c>
      <c r="CQ459" s="386">
        <v>2670.7961062919339</v>
      </c>
      <c r="CR459" s="386">
        <v>2675.7519650361151</v>
      </c>
      <c r="CS459" s="386">
        <v>2680.7170197409441</v>
      </c>
      <c r="CT459" s="386">
        <v>2685.6912874702011</v>
      </c>
      <c r="CU459" s="386">
        <v>2684.8274786191982</v>
      </c>
      <c r="CV459" s="386">
        <v>2683.9639475982399</v>
      </c>
      <c r="CW459" s="386">
        <v>2683.1006943179673</v>
      </c>
      <c r="CX459" s="386">
        <v>2682.2377186890494</v>
      </c>
      <c r="CY459" s="386">
        <v>2681.375020622183</v>
      </c>
      <c r="CZ459" s="386">
        <v>2674.9157232978728</v>
      </c>
      <c r="DA459" s="386">
        <v>2668.4719860953669</v>
      </c>
      <c r="DB459" s="386">
        <v>2662.0437715311159</v>
      </c>
      <c r="DC459" s="386">
        <v>2655.6310422118663</v>
      </c>
      <c r="DD459" s="386">
        <v>2649.2337608344424</v>
      </c>
      <c r="DE459" s="386">
        <v>2649.2337608316848</v>
      </c>
      <c r="DF459" s="386">
        <v>2649.2337608289272</v>
      </c>
      <c r="DG459" s="386">
        <v>2649.2337608261696</v>
      </c>
      <c r="DH459" s="386">
        <v>2649.233760823412</v>
      </c>
      <c r="DI459" s="386">
        <v>2649.2337608206544</v>
      </c>
      <c r="DJ459" s="387">
        <v>2649.2337608206544</v>
      </c>
      <c r="DK459" s="387">
        <v>2649.2337608206544</v>
      </c>
      <c r="DL459" s="387">
        <v>2649.2337608206544</v>
      </c>
      <c r="DM459" s="387">
        <v>2649.2337608206544</v>
      </c>
      <c r="DN459" s="387">
        <v>2649.2337608206544</v>
      </c>
      <c r="DO459" s="387">
        <v>2649.2337608206544</v>
      </c>
      <c r="DP459" s="387">
        <v>2649.2337608206544</v>
      </c>
      <c r="DQ459" s="387">
        <v>2649.2337608206544</v>
      </c>
      <c r="DR459" s="387">
        <v>2649.2337608206544</v>
      </c>
      <c r="DS459" s="387">
        <v>2649.2337608206544</v>
      </c>
      <c r="DT459" s="387">
        <v>2649.2337608206544</v>
      </c>
      <c r="DU459" s="387">
        <v>2649.2337608206544</v>
      </c>
      <c r="DV459" s="387">
        <v>2649.2337608206544</v>
      </c>
      <c r="DW459" s="387">
        <v>2649.2337608206544</v>
      </c>
      <c r="DX459" s="387">
        <v>2649.2337608206544</v>
      </c>
      <c r="DY459" s="387">
        <v>2649.2337608206544</v>
      </c>
      <c r="DZ459" s="387">
        <v>2649.2337608206544</v>
      </c>
      <c r="EA459" s="387">
        <v>2649.2337608206544</v>
      </c>
      <c r="EB459" s="387">
        <v>2649.2337608206544</v>
      </c>
      <c r="EC459" s="387">
        <v>2649.2337608206544</v>
      </c>
      <c r="ED459" s="387">
        <v>2649.2337608206544</v>
      </c>
      <c r="EE459" s="387">
        <v>2649.2337608206544</v>
      </c>
      <c r="EF459" s="387">
        <v>2649.2337608206544</v>
      </c>
      <c r="EG459" s="387">
        <v>2649.2337608206544</v>
      </c>
      <c r="EH459" s="387">
        <v>2649.2337608206544</v>
      </c>
      <c r="EI459" s="387">
        <v>2649.2337608206544</v>
      </c>
      <c r="EJ459" s="387">
        <v>2649.2337608206544</v>
      </c>
      <c r="EK459" s="387">
        <v>2649.2337608206544</v>
      </c>
      <c r="EY459" s="386">
        <v>433</v>
      </c>
      <c r="EZ459" s="386">
        <v>435</v>
      </c>
      <c r="FA459" s="386">
        <v>437</v>
      </c>
      <c r="FB459" s="386">
        <v>439</v>
      </c>
      <c r="FC459" s="386">
        <v>442.4</v>
      </c>
      <c r="FD459" s="386">
        <v>445</v>
      </c>
      <c r="FE459" s="386">
        <v>448</v>
      </c>
      <c r="FF459" s="386">
        <v>451</v>
      </c>
      <c r="FG459" s="386">
        <v>454</v>
      </c>
      <c r="FH459" s="386">
        <v>457</v>
      </c>
      <c r="FI459" s="386">
        <v>458</v>
      </c>
      <c r="FJ459" s="386">
        <v>456</v>
      </c>
      <c r="FK459" s="386">
        <v>454</v>
      </c>
      <c r="FL459" s="386">
        <v>452</v>
      </c>
      <c r="FM459" s="386">
        <v>450</v>
      </c>
      <c r="FN459" s="386">
        <v>448</v>
      </c>
      <c r="FO459" s="386">
        <v>446</v>
      </c>
      <c r="FP459" s="386">
        <v>444</v>
      </c>
      <c r="FQ459" s="386">
        <v>442</v>
      </c>
      <c r="FR459" s="386">
        <v>440</v>
      </c>
      <c r="FS459" s="386">
        <v>438</v>
      </c>
      <c r="FT459" s="386">
        <v>436</v>
      </c>
      <c r="FU459" s="386">
        <v>434</v>
      </c>
      <c r="FV459" s="386">
        <v>432</v>
      </c>
      <c r="FW459" s="386">
        <v>430</v>
      </c>
      <c r="FX459" s="386">
        <v>428</v>
      </c>
      <c r="FY459" s="386">
        <v>426</v>
      </c>
      <c r="FZ459" s="386">
        <v>424</v>
      </c>
      <c r="GA459" s="386">
        <v>422</v>
      </c>
      <c r="GB459" s="386">
        <v>420</v>
      </c>
      <c r="GC459" s="386">
        <v>412.5</v>
      </c>
      <c r="GD459" s="387">
        <v>412.5</v>
      </c>
      <c r="GE459" s="387">
        <v>412.5</v>
      </c>
      <c r="GF459" s="387">
        <v>412.5</v>
      </c>
      <c r="GG459" s="387">
        <v>412.5</v>
      </c>
      <c r="GH459" s="387">
        <v>412.5</v>
      </c>
      <c r="GI459" s="387">
        <v>412.5</v>
      </c>
      <c r="GJ459" s="387">
        <v>412.5</v>
      </c>
      <c r="GK459" s="387">
        <v>412.5</v>
      </c>
      <c r="GL459" s="387">
        <v>412.5</v>
      </c>
      <c r="GM459" s="387">
        <v>412.5</v>
      </c>
      <c r="GN459" s="387">
        <v>412.5</v>
      </c>
      <c r="GO459" s="387">
        <v>412.5</v>
      </c>
      <c r="GP459" s="387">
        <v>412.5</v>
      </c>
      <c r="GQ459" s="387">
        <v>412.5</v>
      </c>
      <c r="GR459" s="387">
        <v>412.5</v>
      </c>
      <c r="GS459" s="387">
        <v>412.5</v>
      </c>
      <c r="GT459" s="387">
        <v>412.5</v>
      </c>
      <c r="GU459" s="387">
        <v>412.5</v>
      </c>
      <c r="GV459" s="387">
        <v>412.5</v>
      </c>
      <c r="GW459" s="387">
        <v>412.5</v>
      </c>
      <c r="GX459" s="387">
        <v>412.5</v>
      </c>
      <c r="GY459" s="387">
        <v>412.5</v>
      </c>
      <c r="GZ459" s="387">
        <v>412.5</v>
      </c>
      <c r="HA459" s="387">
        <v>412.5</v>
      </c>
      <c r="HB459" s="387">
        <v>412.5</v>
      </c>
      <c r="HC459" s="387">
        <v>412.5</v>
      </c>
      <c r="HD459" s="387">
        <v>412.5</v>
      </c>
      <c r="HE459" s="387">
        <v>412.5</v>
      </c>
      <c r="HS459" s="394">
        <v>2.7238403738002055</v>
      </c>
      <c r="HT459" s="394">
        <v>2.7236804216434933</v>
      </c>
      <c r="HU459" s="394">
        <v>2.7235204788796561</v>
      </c>
      <c r="HV459" s="394">
        <v>2.7233605455081418</v>
      </c>
      <c r="HW459" s="394">
        <v>2.7232006215283997</v>
      </c>
      <c r="HX459" s="394">
        <v>2.7110452425834679</v>
      </c>
      <c r="HY459" s="394">
        <v>2.6989441208372629</v>
      </c>
      <c r="HZ459" s="394">
        <v>2.6868970141053463</v>
      </c>
      <c r="IA459" s="394">
        <v>2.6749036812843054</v>
      </c>
      <c r="IB459" s="394">
        <v>2.6629638823469239</v>
      </c>
      <c r="IC459" s="394">
        <v>2.6508182445252744</v>
      </c>
      <c r="ID459" s="394">
        <v>2.6387280023171638</v>
      </c>
      <c r="IE459" s="394">
        <v>2.6266929030661199</v>
      </c>
      <c r="IF459" s="394">
        <v>2.6147126952680249</v>
      </c>
      <c r="IG459" s="394">
        <v>2.6027871285658564</v>
      </c>
      <c r="IH459" s="394">
        <v>2.592816074531509</v>
      </c>
      <c r="II459" s="394">
        <v>2.5828832187491297</v>
      </c>
      <c r="IJ459" s="394">
        <v>2.5729884148844944</v>
      </c>
      <c r="IK459" s="394">
        <v>2.5631315171639732</v>
      </c>
      <c r="IL459" s="394">
        <v>2.5533123803723816</v>
      </c>
      <c r="IM459" s="394">
        <v>2.5435499074184102</v>
      </c>
      <c r="IN459" s="394">
        <v>2.5338247608326925</v>
      </c>
      <c r="IO459" s="394">
        <v>2.5241367978995695</v>
      </c>
      <c r="IP459" s="394">
        <v>2.5144858764490472</v>
      </c>
      <c r="IQ459" s="394">
        <v>2.5048718548547133</v>
      </c>
      <c r="IR459" s="394">
        <v>2.4948465773331749</v>
      </c>
      <c r="IS459" s="394">
        <v>2.4848614240955156</v>
      </c>
      <c r="IT459" s="394">
        <v>2.4749162345518503</v>
      </c>
      <c r="IU459" s="394">
        <v>2.4650108487550262</v>
      </c>
      <c r="IV459" s="394">
        <v>2.4551451073980468</v>
      </c>
      <c r="IW459" s="394">
        <v>2.4551451073954911</v>
      </c>
      <c r="IX459" s="394">
        <v>2.4551451073929358</v>
      </c>
      <c r="IY459" s="394">
        <v>2.4551451073903801</v>
      </c>
      <c r="IZ459" s="394">
        <v>2.4551451073878243</v>
      </c>
      <c r="JA459" s="394">
        <v>2.455145107385269</v>
      </c>
      <c r="JB459" s="394">
        <v>2.455145107385269</v>
      </c>
      <c r="JC459" s="394">
        <v>2.455145107385269</v>
      </c>
      <c r="JD459" s="394">
        <v>2.455145107385269</v>
      </c>
      <c r="JE459" s="394">
        <v>2.455145107385269</v>
      </c>
      <c r="JF459" s="394">
        <v>2.455145107385269</v>
      </c>
      <c r="JG459" s="394">
        <v>2.455145107385269</v>
      </c>
      <c r="JH459" s="394">
        <v>2.455145107385269</v>
      </c>
      <c r="JI459" s="394">
        <v>2.455145107385269</v>
      </c>
      <c r="JJ459" s="394">
        <v>2.455145107385269</v>
      </c>
      <c r="JK459" s="394">
        <v>2.455145107385269</v>
      </c>
      <c r="JL459" s="394">
        <v>2.455145107385269</v>
      </c>
      <c r="JM459" s="394">
        <v>2.455145107385269</v>
      </c>
      <c r="JN459" s="394">
        <v>2.455145107385269</v>
      </c>
      <c r="JO459" s="394">
        <v>2.455145107385269</v>
      </c>
      <c r="JP459" s="394">
        <v>2.455145107385269</v>
      </c>
      <c r="JQ459" s="394">
        <v>2.455145107385269</v>
      </c>
      <c r="JR459" s="394">
        <v>2.455145107385269</v>
      </c>
      <c r="JS459" s="394">
        <v>2.455145107385269</v>
      </c>
      <c r="JT459" s="394">
        <v>2.455145107385269</v>
      </c>
      <c r="JU459" s="394">
        <v>2.455145107385269</v>
      </c>
      <c r="JV459" s="394">
        <v>2.455145107385269</v>
      </c>
      <c r="JW459" s="394">
        <v>2.455145107385269</v>
      </c>
      <c r="JX459" s="394">
        <v>2.455145107385269</v>
      </c>
      <c r="JY459" s="394">
        <v>2.455145107385269</v>
      </c>
      <c r="JZ459" s="394">
        <v>2.455145107385269</v>
      </c>
      <c r="KA459" s="394">
        <v>2.455145107385269</v>
      </c>
      <c r="KB459" s="394">
        <v>2.455145107385269</v>
      </c>
      <c r="KC459" s="394">
        <v>2.455145107385269</v>
      </c>
    </row>
    <row r="460" spans="1:289" x14ac:dyDescent="0.25">
      <c r="A460" s="383">
        <v>451</v>
      </c>
      <c r="B460" s="384" t="s">
        <v>874</v>
      </c>
      <c r="C460" s="385" t="s">
        <v>142</v>
      </c>
      <c r="D460" s="385" t="s">
        <v>142</v>
      </c>
      <c r="E460" s="129">
        <v>2052</v>
      </c>
      <c r="F460" s="386">
        <v>1633.9437599999999</v>
      </c>
      <c r="G460" s="386">
        <v>1648.2743319374351</v>
      </c>
      <c r="H460" s="386">
        <v>1662.730590754114</v>
      </c>
      <c r="I460" s="386">
        <v>1677.3136387920563</v>
      </c>
      <c r="J460" s="386">
        <v>1692.0245880614186</v>
      </c>
      <c r="K460" s="386">
        <v>1701.9840935841926</v>
      </c>
      <c r="L460" s="386">
        <v>1712.002222220932</v>
      </c>
      <c r="M460" s="386">
        <v>1722.0793190359057</v>
      </c>
      <c r="N460" s="386">
        <v>1732.2157311244812</v>
      </c>
      <c r="O460" s="386">
        <v>1742.4118076250816</v>
      </c>
      <c r="P460" s="386">
        <v>1752.5668442778629</v>
      </c>
      <c r="Q460" s="386">
        <v>1762.7810660032935</v>
      </c>
      <c r="R460" s="386">
        <v>1773.05481774083</v>
      </c>
      <c r="S460" s="386">
        <v>1783.3884464402877</v>
      </c>
      <c r="T460" s="386">
        <v>1793.7823010735578</v>
      </c>
      <c r="U460" s="386">
        <v>1806.8335361048701</v>
      </c>
      <c r="V460" s="386">
        <v>1819.9797295576923</v>
      </c>
      <c r="W460" s="386">
        <v>1833.2215723322952</v>
      </c>
      <c r="X460" s="386">
        <v>1846.5597603558147</v>
      </c>
      <c r="Y460" s="386">
        <v>1859.9949946188253</v>
      </c>
      <c r="Z460" s="386">
        <v>1873.7534399312351</v>
      </c>
      <c r="AA460" s="386">
        <v>1887.6136569247312</v>
      </c>
      <c r="AB460" s="386">
        <v>1901.5763984078496</v>
      </c>
      <c r="AC460" s="386">
        <v>1915.6424227576761</v>
      </c>
      <c r="AD460" s="386">
        <v>1929.8124939610359</v>
      </c>
      <c r="AE460" s="386">
        <v>1944.1198452970461</v>
      </c>
      <c r="AF460" s="386">
        <v>1958.5332692711456</v>
      </c>
      <c r="AG460" s="386">
        <v>1973.0535522905657</v>
      </c>
      <c r="AH460" s="386">
        <v>1987.6814865928472</v>
      </c>
      <c r="AI460" s="386">
        <v>2002.4178702890656</v>
      </c>
      <c r="AJ460" s="386">
        <v>2013.808876168805</v>
      </c>
      <c r="AK460" s="386">
        <v>2025.2646812180271</v>
      </c>
      <c r="AL460" s="386">
        <v>2036.7856540549567</v>
      </c>
      <c r="AM460" s="386">
        <v>2048.37216539475</v>
      </c>
      <c r="AN460" s="386">
        <v>2060.0245880614216</v>
      </c>
      <c r="AO460" s="387">
        <v>2060.0245880614216</v>
      </c>
      <c r="AP460" s="387">
        <v>2060.0245880614216</v>
      </c>
      <c r="AQ460" s="387">
        <v>2060.0245880614216</v>
      </c>
      <c r="AR460" s="387">
        <v>2060.0245880614216</v>
      </c>
      <c r="AS460" s="387">
        <v>2060.0245880614216</v>
      </c>
      <c r="AT460" s="387">
        <v>2060.0245880614216</v>
      </c>
      <c r="AU460" s="387">
        <v>2060.0245880614216</v>
      </c>
      <c r="AV460" s="387">
        <v>2060.0245880614216</v>
      </c>
      <c r="AW460" s="387">
        <v>2060.0245880614216</v>
      </c>
      <c r="AX460" s="387">
        <v>2060.0245880614216</v>
      </c>
      <c r="AY460" s="387">
        <v>2060.0245880614216</v>
      </c>
      <c r="AZ460" s="387">
        <v>2060.0245880614216</v>
      </c>
      <c r="BA460" s="387">
        <v>2060.0245880614216</v>
      </c>
      <c r="BB460" s="387">
        <v>2060.0245880614216</v>
      </c>
      <c r="BC460" s="387">
        <v>2060.0245880614216</v>
      </c>
      <c r="BD460" s="387">
        <v>2060.0245880614216</v>
      </c>
      <c r="BE460" s="387">
        <v>2060.0245880614216</v>
      </c>
      <c r="BF460" s="387">
        <v>2060.0245880614216</v>
      </c>
      <c r="BG460" s="387">
        <v>2060.0245880614216</v>
      </c>
      <c r="BH460" s="387">
        <v>2060.0245880614216</v>
      </c>
      <c r="BI460" s="387">
        <v>2060.0245880614216</v>
      </c>
      <c r="BJ460" s="387">
        <v>2060.0245880614216</v>
      </c>
      <c r="BK460" s="387">
        <v>2060.0245880614216</v>
      </c>
      <c r="BL460" s="387">
        <v>2060.0245880614216</v>
      </c>
      <c r="BM460" s="387">
        <v>2060.0245880614216</v>
      </c>
      <c r="BN460" s="387">
        <v>2060.0245880614216</v>
      </c>
      <c r="BO460" s="387">
        <v>2060.0245880614216</v>
      </c>
      <c r="BP460" s="387">
        <v>2060.0245880614216</v>
      </c>
      <c r="CA460" s="386">
        <v>4150</v>
      </c>
      <c r="CB460" s="386">
        <v>4187.0021743926845</v>
      </c>
      <c r="CC460" s="386">
        <v>4224.3342670768834</v>
      </c>
      <c r="CD460" s="386">
        <v>4261.9992196656476</v>
      </c>
      <c r="CE460" s="386">
        <v>4300</v>
      </c>
      <c r="CF460" s="386">
        <v>4304.8733303175877</v>
      </c>
      <c r="CG460" s="386">
        <v>4309.7521837394506</v>
      </c>
      <c r="CH460" s="386">
        <v>4314.6365665251033</v>
      </c>
      <c r="CI460" s="386">
        <v>4319.5264849411542</v>
      </c>
      <c r="CJ460" s="386">
        <v>4324.4219452613161</v>
      </c>
      <c r="CK460" s="386">
        <v>4328.5596745298189</v>
      </c>
      <c r="CL460" s="386">
        <v>4332.7013628947552</v>
      </c>
      <c r="CM460" s="386">
        <v>4336.8470141443004</v>
      </c>
      <c r="CN460" s="386">
        <v>4340.9966320702542</v>
      </c>
      <c r="CO460" s="386">
        <v>4345.1502204680455</v>
      </c>
      <c r="CP460" s="386">
        <v>4358.9902257246376</v>
      </c>
      <c r="CQ460" s="386">
        <v>4372.8743136333323</v>
      </c>
      <c r="CR460" s="386">
        <v>4386.8026246044965</v>
      </c>
      <c r="CS460" s="386">
        <v>4400.7752994957273</v>
      </c>
      <c r="CT460" s="386">
        <v>4414.7924796132756</v>
      </c>
      <c r="CU460" s="386">
        <v>4429.337485206137</v>
      </c>
      <c r="CV460" s="386">
        <v>4443.9304108742172</v>
      </c>
      <c r="CW460" s="386">
        <v>4458.5714144953236</v>
      </c>
      <c r="CX460" s="386">
        <v>4473.2606544674109</v>
      </c>
      <c r="CY460" s="386">
        <v>4487.9982897102946</v>
      </c>
      <c r="CZ460" s="386">
        <v>4501.8792743902695</v>
      </c>
      <c r="DA460" s="386">
        <v>4515.8031917371591</v>
      </c>
      <c r="DB460" s="386">
        <v>4529.7701745379327</v>
      </c>
      <c r="DC460" s="386">
        <v>4543.7803559902586</v>
      </c>
      <c r="DD460" s="386">
        <v>4557.8338697037743</v>
      </c>
      <c r="DE460" s="386">
        <v>4584.1544149901747</v>
      </c>
      <c r="DF460" s="386">
        <v>4610.6269559666289</v>
      </c>
      <c r="DG460" s="386">
        <v>4637.252370376722</v>
      </c>
      <c r="DH460" s="386">
        <v>4664.0315410328267</v>
      </c>
      <c r="DI460" s="386">
        <v>4690.965355845372</v>
      </c>
      <c r="DJ460" s="387">
        <v>4690.965355845372</v>
      </c>
      <c r="DK460" s="387">
        <v>4690.965355845372</v>
      </c>
      <c r="DL460" s="387">
        <v>4690.965355845372</v>
      </c>
      <c r="DM460" s="387">
        <v>4690.965355845372</v>
      </c>
      <c r="DN460" s="387">
        <v>4690.965355845372</v>
      </c>
      <c r="DO460" s="387">
        <v>4690.965355845372</v>
      </c>
      <c r="DP460" s="387">
        <v>4690.965355845372</v>
      </c>
      <c r="DQ460" s="387">
        <v>4690.965355845372</v>
      </c>
      <c r="DR460" s="387">
        <v>4690.965355845372</v>
      </c>
      <c r="DS460" s="387">
        <v>4690.965355845372</v>
      </c>
      <c r="DT460" s="387">
        <v>4690.965355845372</v>
      </c>
      <c r="DU460" s="387">
        <v>4690.965355845372</v>
      </c>
      <c r="DV460" s="387">
        <v>4690.965355845372</v>
      </c>
      <c r="DW460" s="387">
        <v>4690.965355845372</v>
      </c>
      <c r="DX460" s="387">
        <v>4690.965355845372</v>
      </c>
      <c r="DY460" s="387">
        <v>4690.965355845372</v>
      </c>
      <c r="DZ460" s="387">
        <v>4690.965355845372</v>
      </c>
      <c r="EA460" s="387">
        <v>4690.965355845372</v>
      </c>
      <c r="EB460" s="387">
        <v>4690.965355845372</v>
      </c>
      <c r="EC460" s="387">
        <v>4690.965355845372</v>
      </c>
      <c r="ED460" s="387">
        <v>4690.965355845372</v>
      </c>
      <c r="EE460" s="387">
        <v>4690.965355845372</v>
      </c>
      <c r="EF460" s="387">
        <v>4690.965355845372</v>
      </c>
      <c r="EG460" s="387">
        <v>4690.965355845372</v>
      </c>
      <c r="EH460" s="387">
        <v>4690.965355845372</v>
      </c>
      <c r="EI460" s="387">
        <v>4690.965355845372</v>
      </c>
      <c r="EJ460" s="387">
        <v>4690.965355845372</v>
      </c>
      <c r="EK460" s="387">
        <v>4690.965355845372</v>
      </c>
      <c r="EY460" s="386">
        <v>1340</v>
      </c>
      <c r="EZ460" s="386">
        <v>1343</v>
      </c>
      <c r="FA460" s="386">
        <v>1346</v>
      </c>
      <c r="FB460" s="386">
        <v>1349</v>
      </c>
      <c r="FC460" s="386">
        <v>1353.6</v>
      </c>
      <c r="FD460" s="386">
        <v>1369</v>
      </c>
      <c r="FE460" s="386">
        <v>1384</v>
      </c>
      <c r="FF460" s="386">
        <v>1399</v>
      </c>
      <c r="FG460" s="386">
        <v>1414</v>
      </c>
      <c r="FH460" s="386">
        <v>1429</v>
      </c>
      <c r="FI460" s="386">
        <v>1443.4</v>
      </c>
      <c r="FJ460" s="386">
        <v>1448</v>
      </c>
      <c r="FK460" s="386">
        <v>1452</v>
      </c>
      <c r="FL460" s="386">
        <v>1456</v>
      </c>
      <c r="FM460" s="386">
        <v>1460</v>
      </c>
      <c r="FN460" s="386">
        <v>1464</v>
      </c>
      <c r="FO460" s="386">
        <v>1468</v>
      </c>
      <c r="FP460" s="386">
        <v>1472</v>
      </c>
      <c r="FQ460" s="386">
        <v>1476</v>
      </c>
      <c r="FR460" s="386">
        <v>1480</v>
      </c>
      <c r="FS460" s="386">
        <v>1484</v>
      </c>
      <c r="FT460" s="386">
        <v>1488</v>
      </c>
      <c r="FU460" s="386">
        <v>1492</v>
      </c>
      <c r="FV460" s="386">
        <v>1496</v>
      </c>
      <c r="FW460" s="386">
        <v>1500</v>
      </c>
      <c r="FX460" s="386">
        <v>1504</v>
      </c>
      <c r="FY460" s="386">
        <v>1508</v>
      </c>
      <c r="FZ460" s="386">
        <v>1512</v>
      </c>
      <c r="GA460" s="386">
        <v>1516</v>
      </c>
      <c r="GB460" s="386">
        <v>1520</v>
      </c>
      <c r="GC460" s="386">
        <v>1525.4000000000003</v>
      </c>
      <c r="GD460" s="387">
        <v>1525.4000000000003</v>
      </c>
      <c r="GE460" s="387">
        <v>1525.4000000000003</v>
      </c>
      <c r="GF460" s="387">
        <v>1525.4000000000003</v>
      </c>
      <c r="GG460" s="387">
        <v>1525.4000000000003</v>
      </c>
      <c r="GH460" s="387">
        <v>1525.4000000000003</v>
      </c>
      <c r="GI460" s="387">
        <v>1525.4000000000003</v>
      </c>
      <c r="GJ460" s="387">
        <v>1525.4000000000003</v>
      </c>
      <c r="GK460" s="387">
        <v>1525.4000000000003</v>
      </c>
      <c r="GL460" s="387">
        <v>1525.4000000000003</v>
      </c>
      <c r="GM460" s="387">
        <v>1525.4000000000003</v>
      </c>
      <c r="GN460" s="387">
        <v>1525.4000000000003</v>
      </c>
      <c r="GO460" s="387">
        <v>1525.4000000000003</v>
      </c>
      <c r="GP460" s="387">
        <v>1525.4000000000003</v>
      </c>
      <c r="GQ460" s="387">
        <v>1525.4000000000003</v>
      </c>
      <c r="GR460" s="387">
        <v>1525.4000000000003</v>
      </c>
      <c r="GS460" s="387">
        <v>1525.4000000000003</v>
      </c>
      <c r="GT460" s="387">
        <v>1525.4000000000003</v>
      </c>
      <c r="GU460" s="387">
        <v>1525.4000000000003</v>
      </c>
      <c r="GV460" s="387">
        <v>1525.4000000000003</v>
      </c>
      <c r="GW460" s="387">
        <v>1525.4000000000003</v>
      </c>
      <c r="GX460" s="387">
        <v>1525.4000000000003</v>
      </c>
      <c r="GY460" s="387">
        <v>1525.4000000000003</v>
      </c>
      <c r="GZ460" s="387">
        <v>1525.4000000000003</v>
      </c>
      <c r="HA460" s="387">
        <v>1525.4000000000003</v>
      </c>
      <c r="HB460" s="387">
        <v>1525.4000000000003</v>
      </c>
      <c r="HC460" s="387">
        <v>1525.4000000000003</v>
      </c>
      <c r="HD460" s="387">
        <v>1525.4000000000003</v>
      </c>
      <c r="HE460" s="387">
        <v>1525.4000000000003</v>
      </c>
      <c r="HS460" s="394">
        <v>2.5398671004441429</v>
      </c>
      <c r="HT460" s="394">
        <v>2.540233802871362</v>
      </c>
      <c r="HU460" s="394">
        <v>2.5406005582425597</v>
      </c>
      <c r="HV460" s="394">
        <v>2.5409673665653809</v>
      </c>
      <c r="HW460" s="394">
        <v>2.5413342278474707</v>
      </c>
      <c r="HX460" s="394">
        <v>2.529326417647062</v>
      </c>
      <c r="HY460" s="394">
        <v>2.5173753443780762</v>
      </c>
      <c r="HZ460" s="394">
        <v>2.5054807399583794</v>
      </c>
      <c r="IA460" s="394">
        <v>2.4936423375725263</v>
      </c>
      <c r="IB460" s="394">
        <v>2.4818598716657752</v>
      </c>
      <c r="IC460" s="394">
        <v>2.4698399885074753</v>
      </c>
      <c r="ID460" s="394">
        <v>2.4578783187853119</v>
      </c>
      <c r="IE460" s="394">
        <v>2.4459745805660837</v>
      </c>
      <c r="IF460" s="394">
        <v>2.4341284932820169</v>
      </c>
      <c r="IG460" s="394">
        <v>2.4223397777241549</v>
      </c>
      <c r="IH460" s="394">
        <v>2.412502390852036</v>
      </c>
      <c r="II460" s="394">
        <v>2.40270495468434</v>
      </c>
      <c r="IJ460" s="394">
        <v>2.3929473069768852</v>
      </c>
      <c r="IK460" s="394">
        <v>2.3832292861443811</v>
      </c>
      <c r="IL460" s="394">
        <v>2.3735507312577542</v>
      </c>
      <c r="IM460" s="394">
        <v>2.3638849118636918</v>
      </c>
      <c r="IN460" s="394">
        <v>2.3542584546215855</v>
      </c>
      <c r="IO460" s="394">
        <v>2.3446711992367977</v>
      </c>
      <c r="IP460" s="394">
        <v>2.3351229860674616</v>
      </c>
      <c r="IQ460" s="394">
        <v>2.325613656121821</v>
      </c>
      <c r="IR460" s="394">
        <v>2.3156387633615343</v>
      </c>
      <c r="IS460" s="394">
        <v>2.3057066543565448</v>
      </c>
      <c r="IT460" s="394">
        <v>2.2958171456011485</v>
      </c>
      <c r="IU460" s="394">
        <v>2.2859700543767238</v>
      </c>
      <c r="IV460" s="394">
        <v>2.276165198748358</v>
      </c>
      <c r="IW460" s="394">
        <v>2.2763602193031121</v>
      </c>
      <c r="IX460" s="394">
        <v>2.2765552565671183</v>
      </c>
      <c r="IY460" s="394">
        <v>2.2767503105418081</v>
      </c>
      <c r="IZ460" s="394">
        <v>2.2769453812286122</v>
      </c>
      <c r="JA460" s="394">
        <v>2.2771404686289629</v>
      </c>
      <c r="JB460" s="394">
        <v>2.2771404686289629</v>
      </c>
      <c r="JC460" s="394">
        <v>2.2771404686289629</v>
      </c>
      <c r="JD460" s="394">
        <v>2.2771404686289629</v>
      </c>
      <c r="JE460" s="394">
        <v>2.2771404686289629</v>
      </c>
      <c r="JF460" s="394">
        <v>2.2771404686289629</v>
      </c>
      <c r="JG460" s="394">
        <v>2.2771404686289629</v>
      </c>
      <c r="JH460" s="394">
        <v>2.2771404686289629</v>
      </c>
      <c r="JI460" s="394">
        <v>2.2771404686289629</v>
      </c>
      <c r="JJ460" s="394">
        <v>2.2771404686289629</v>
      </c>
      <c r="JK460" s="394">
        <v>2.2771404686289629</v>
      </c>
      <c r="JL460" s="394">
        <v>2.2771404686289629</v>
      </c>
      <c r="JM460" s="394">
        <v>2.2771404686289629</v>
      </c>
      <c r="JN460" s="394">
        <v>2.2771404686289629</v>
      </c>
      <c r="JO460" s="394">
        <v>2.2771404686289629</v>
      </c>
      <c r="JP460" s="394">
        <v>2.2771404686289629</v>
      </c>
      <c r="JQ460" s="394">
        <v>2.2771404686289629</v>
      </c>
      <c r="JR460" s="394">
        <v>2.2771404686289629</v>
      </c>
      <c r="JS460" s="394">
        <v>2.2771404686289629</v>
      </c>
      <c r="JT460" s="394">
        <v>2.2771404686289629</v>
      </c>
      <c r="JU460" s="394">
        <v>2.2771404686289629</v>
      </c>
      <c r="JV460" s="394">
        <v>2.2771404686289629</v>
      </c>
      <c r="JW460" s="394">
        <v>2.2771404686289629</v>
      </c>
      <c r="JX460" s="394">
        <v>2.2771404686289629</v>
      </c>
      <c r="JY460" s="394">
        <v>2.2771404686289629</v>
      </c>
      <c r="JZ460" s="394">
        <v>2.2771404686289629</v>
      </c>
      <c r="KA460" s="394">
        <v>2.2771404686289629</v>
      </c>
      <c r="KB460" s="394">
        <v>2.2771404686289629</v>
      </c>
      <c r="KC460" s="394">
        <v>2.2771404686289629</v>
      </c>
    </row>
    <row r="461" spans="1:289" x14ac:dyDescent="0.25">
      <c r="A461" s="383">
        <v>452</v>
      </c>
      <c r="B461" s="384" t="s">
        <v>875</v>
      </c>
      <c r="C461" s="385" t="s">
        <v>142</v>
      </c>
      <c r="D461" s="385" t="s">
        <v>142</v>
      </c>
      <c r="E461" s="129">
        <v>2052</v>
      </c>
      <c r="F461" s="386">
        <v>672.8762200000001</v>
      </c>
      <c r="G461" s="386">
        <v>686.80954056455334</v>
      </c>
      <c r="H461" s="386">
        <v>701.0313799029675</v>
      </c>
      <c r="I461" s="386">
        <v>715.54771240465573</v>
      </c>
      <c r="J461" s="386">
        <v>730.36463617135826</v>
      </c>
      <c r="K461" s="386">
        <v>747.20541704077425</v>
      </c>
      <c r="L461" s="386">
        <v>764.43451339843512</v>
      </c>
      <c r="M461" s="386">
        <v>782.06087904046115</v>
      </c>
      <c r="N461" s="386">
        <v>800.09367422000912</v>
      </c>
      <c r="O461" s="386">
        <v>818.54227040776823</v>
      </c>
      <c r="P461" s="386">
        <v>835.78043371599938</v>
      </c>
      <c r="Q461" s="386">
        <v>853.38162564838842</v>
      </c>
      <c r="R461" s="386">
        <v>871.35349143834003</v>
      </c>
      <c r="S461" s="386">
        <v>889.7038373247276</v>
      </c>
      <c r="T461" s="386">
        <v>908.44063394260161</v>
      </c>
      <c r="U461" s="386">
        <v>924.36317184051143</v>
      </c>
      <c r="V461" s="386">
        <v>940.5647892991957</v>
      </c>
      <c r="W461" s="386">
        <v>957.05037783794251</v>
      </c>
      <c r="X461" s="386">
        <v>973.82491471130788</v>
      </c>
      <c r="Y461" s="386">
        <v>990.89346441182647</v>
      </c>
      <c r="Z461" s="386">
        <v>1005.1835318345917</v>
      </c>
      <c r="AA461" s="386">
        <v>1019.6796819839883</v>
      </c>
      <c r="AB461" s="386">
        <v>1034.3848868607045</v>
      </c>
      <c r="AC461" s="386">
        <v>1049.3021613258286</v>
      </c>
      <c r="AD461" s="386">
        <v>1064.4345637189549</v>
      </c>
      <c r="AE461" s="386">
        <v>1083.5465996399125</v>
      </c>
      <c r="AF461" s="386">
        <v>1103.0017942006721</v>
      </c>
      <c r="AG461" s="386">
        <v>1122.8063088511469</v>
      </c>
      <c r="AH461" s="386">
        <v>1142.9664156707399</v>
      </c>
      <c r="AI461" s="386">
        <v>1163.4884993547073</v>
      </c>
      <c r="AJ461" s="386">
        <v>1181.4975259074297</v>
      </c>
      <c r="AK461" s="386">
        <v>1199.7853047104377</v>
      </c>
      <c r="AL461" s="386">
        <v>1218.3561504232057</v>
      </c>
      <c r="AM461" s="386">
        <v>1237.214444489553</v>
      </c>
      <c r="AN461" s="386">
        <v>1256.3646361713631</v>
      </c>
      <c r="AO461" s="387">
        <v>1256.3646361713631</v>
      </c>
      <c r="AP461" s="387">
        <v>1256.3646361713631</v>
      </c>
      <c r="AQ461" s="387">
        <v>1256.3646361713631</v>
      </c>
      <c r="AR461" s="387">
        <v>1256.3646361713631</v>
      </c>
      <c r="AS461" s="387">
        <v>1256.3646361713631</v>
      </c>
      <c r="AT461" s="387">
        <v>1256.3646361713631</v>
      </c>
      <c r="AU461" s="387">
        <v>1256.3646361713631</v>
      </c>
      <c r="AV461" s="387">
        <v>1256.3646361713631</v>
      </c>
      <c r="AW461" s="387">
        <v>1256.3646361713631</v>
      </c>
      <c r="AX461" s="387">
        <v>1256.3646361713631</v>
      </c>
      <c r="AY461" s="387">
        <v>1256.3646361713631</v>
      </c>
      <c r="AZ461" s="387">
        <v>1256.3646361713631</v>
      </c>
      <c r="BA461" s="387">
        <v>1256.3646361713631</v>
      </c>
      <c r="BB461" s="387">
        <v>1256.3646361713631</v>
      </c>
      <c r="BC461" s="387">
        <v>1256.3646361713631</v>
      </c>
      <c r="BD461" s="387">
        <v>1256.3646361713631</v>
      </c>
      <c r="BE461" s="387">
        <v>1256.3646361713631</v>
      </c>
      <c r="BF461" s="387">
        <v>1256.3646361713631</v>
      </c>
      <c r="BG461" s="387">
        <v>1256.3646361713631</v>
      </c>
      <c r="BH461" s="387">
        <v>1256.3646361713631</v>
      </c>
      <c r="BI461" s="387">
        <v>1256.3646361713631</v>
      </c>
      <c r="BJ461" s="387">
        <v>1256.3646361713631</v>
      </c>
      <c r="BK461" s="387">
        <v>1256.3646361713631</v>
      </c>
      <c r="BL461" s="387">
        <v>1256.3646361713631</v>
      </c>
      <c r="BM461" s="387">
        <v>1256.3646361713631</v>
      </c>
      <c r="BN461" s="387">
        <v>1256.3646361713631</v>
      </c>
      <c r="BO461" s="387">
        <v>1256.3646361713631</v>
      </c>
      <c r="BP461" s="387">
        <v>1256.3646361713631</v>
      </c>
      <c r="CA461" s="386">
        <v>2450</v>
      </c>
      <c r="CB461" s="386">
        <v>2498.5384187676691</v>
      </c>
      <c r="CC461" s="386">
        <v>2548.0384612481812</v>
      </c>
      <c r="CD461" s="386">
        <v>2598.5191787454023</v>
      </c>
      <c r="CE461" s="386">
        <v>2650</v>
      </c>
      <c r="CF461" s="386">
        <v>2704.8581516278587</v>
      </c>
      <c r="CG461" s="386">
        <v>2760.8519322368588</v>
      </c>
      <c r="CH461" s="386">
        <v>2818.0048506975063</v>
      </c>
      <c r="CI461" s="386">
        <v>2876.3409025418855</v>
      </c>
      <c r="CJ461" s="386">
        <v>2935.8845800381341</v>
      </c>
      <c r="CK461" s="386">
        <v>2991.2160951359456</v>
      </c>
      <c r="CL461" s="386">
        <v>3047.5904225376999</v>
      </c>
      <c r="CM461" s="386">
        <v>3105.0272157356126</v>
      </c>
      <c r="CN461" s="386">
        <v>3163.5464986238926</v>
      </c>
      <c r="CO461" s="386">
        <v>3223.1686724795709</v>
      </c>
      <c r="CP461" s="386">
        <v>3270.6798537578752</v>
      </c>
      <c r="CQ461" s="386">
        <v>3318.8913745392697</v>
      </c>
      <c r="CR461" s="386">
        <v>3367.8135581919887</v>
      </c>
      <c r="CS461" s="386">
        <v>3417.4568802560793</v>
      </c>
      <c r="CT461" s="386">
        <v>3467.831970686495</v>
      </c>
      <c r="CU461" s="386">
        <v>3508.5594156487291</v>
      </c>
      <c r="CV461" s="386">
        <v>3549.7651781266827</v>
      </c>
      <c r="CW461" s="386">
        <v>3591.4548756504037</v>
      </c>
      <c r="CX461" s="386">
        <v>3633.6341917241994</v>
      </c>
      <c r="CY461" s="386">
        <v>3676.3088766014607</v>
      </c>
      <c r="CZ461" s="386">
        <v>3732.0642827449992</v>
      </c>
      <c r="DA461" s="386">
        <v>3788.6652830479452</v>
      </c>
      <c r="DB461" s="386">
        <v>3846.1247019076418</v>
      </c>
      <c r="DC461" s="386">
        <v>3904.4555582180064</v>
      </c>
      <c r="DD461" s="386">
        <v>3963.6710683192941</v>
      </c>
      <c r="DE461" s="386">
        <v>4023.3834729926252</v>
      </c>
      <c r="DF461" s="386">
        <v>4083.9954405233211</v>
      </c>
      <c r="DG461" s="386">
        <v>4145.5205227577489</v>
      </c>
      <c r="DH461" s="386">
        <v>4207.9724756998157</v>
      </c>
      <c r="DI461" s="386">
        <v>4271.3652625865889</v>
      </c>
      <c r="DJ461" s="387">
        <v>4271.3652625865889</v>
      </c>
      <c r="DK461" s="387">
        <v>4271.3652625865889</v>
      </c>
      <c r="DL461" s="387">
        <v>4271.3652625865889</v>
      </c>
      <c r="DM461" s="387">
        <v>4271.3652625865889</v>
      </c>
      <c r="DN461" s="387">
        <v>4271.3652625865889</v>
      </c>
      <c r="DO461" s="387">
        <v>4271.3652625865889</v>
      </c>
      <c r="DP461" s="387">
        <v>4271.3652625865889</v>
      </c>
      <c r="DQ461" s="387">
        <v>4271.3652625865889</v>
      </c>
      <c r="DR461" s="387">
        <v>4271.3652625865889</v>
      </c>
      <c r="DS461" s="387">
        <v>4271.3652625865889</v>
      </c>
      <c r="DT461" s="387">
        <v>4271.3652625865889</v>
      </c>
      <c r="DU461" s="387">
        <v>4271.3652625865889</v>
      </c>
      <c r="DV461" s="387">
        <v>4271.3652625865889</v>
      </c>
      <c r="DW461" s="387">
        <v>4271.3652625865889</v>
      </c>
      <c r="DX461" s="387">
        <v>4271.3652625865889</v>
      </c>
      <c r="DY461" s="387">
        <v>4271.3652625865889</v>
      </c>
      <c r="DZ461" s="387">
        <v>4271.3652625865889</v>
      </c>
      <c r="EA461" s="387">
        <v>4271.3652625865889</v>
      </c>
      <c r="EB461" s="387">
        <v>4271.3652625865889</v>
      </c>
      <c r="EC461" s="387">
        <v>4271.3652625865889</v>
      </c>
      <c r="ED461" s="387">
        <v>4271.3652625865889</v>
      </c>
      <c r="EE461" s="387">
        <v>4271.3652625865889</v>
      </c>
      <c r="EF461" s="387">
        <v>4271.3652625865889</v>
      </c>
      <c r="EG461" s="387">
        <v>4271.3652625865889</v>
      </c>
      <c r="EH461" s="387">
        <v>4271.3652625865889</v>
      </c>
      <c r="EI461" s="387">
        <v>4271.3652625865889</v>
      </c>
      <c r="EJ461" s="387">
        <v>4271.3652625865889</v>
      </c>
      <c r="EK461" s="387">
        <v>4271.3652625865889</v>
      </c>
      <c r="EY461" s="386">
        <v>112</v>
      </c>
      <c r="EZ461" s="386">
        <v>112</v>
      </c>
      <c r="FA461" s="386">
        <v>112</v>
      </c>
      <c r="FB461" s="386">
        <v>112</v>
      </c>
      <c r="FC461" s="386">
        <v>112.5</v>
      </c>
      <c r="FD461" s="386">
        <v>114</v>
      </c>
      <c r="FE461" s="386">
        <v>115</v>
      </c>
      <c r="FF461" s="386">
        <v>116</v>
      </c>
      <c r="FG461" s="386">
        <v>117</v>
      </c>
      <c r="FH461" s="386">
        <v>118</v>
      </c>
      <c r="FI461" s="386">
        <v>120.30000000000001</v>
      </c>
      <c r="FJ461" s="386">
        <v>121</v>
      </c>
      <c r="FK461" s="386">
        <v>122</v>
      </c>
      <c r="FL461" s="386">
        <v>123</v>
      </c>
      <c r="FM461" s="386">
        <v>124</v>
      </c>
      <c r="FN461" s="386">
        <v>125</v>
      </c>
      <c r="FO461" s="386">
        <v>126</v>
      </c>
      <c r="FP461" s="386">
        <v>127</v>
      </c>
      <c r="FQ461" s="386">
        <v>128</v>
      </c>
      <c r="FR461" s="386">
        <v>129</v>
      </c>
      <c r="FS461" s="386">
        <v>130</v>
      </c>
      <c r="FT461" s="386">
        <v>131</v>
      </c>
      <c r="FU461" s="386">
        <v>132</v>
      </c>
      <c r="FV461" s="386">
        <v>133</v>
      </c>
      <c r="FW461" s="386">
        <v>134</v>
      </c>
      <c r="FX461" s="386">
        <v>135</v>
      </c>
      <c r="FY461" s="386">
        <v>136</v>
      </c>
      <c r="FZ461" s="386">
        <v>137</v>
      </c>
      <c r="GA461" s="386">
        <v>138</v>
      </c>
      <c r="GB461" s="386">
        <v>139</v>
      </c>
      <c r="GC461" s="386">
        <v>130.70000000000002</v>
      </c>
      <c r="GD461" s="387">
        <v>130.70000000000002</v>
      </c>
      <c r="GE461" s="387">
        <v>130.70000000000002</v>
      </c>
      <c r="GF461" s="387">
        <v>130.70000000000002</v>
      </c>
      <c r="GG461" s="387">
        <v>130.70000000000002</v>
      </c>
      <c r="GH461" s="387">
        <v>130.70000000000002</v>
      </c>
      <c r="GI461" s="387">
        <v>130.70000000000002</v>
      </c>
      <c r="GJ461" s="387">
        <v>130.70000000000002</v>
      </c>
      <c r="GK461" s="387">
        <v>130.70000000000002</v>
      </c>
      <c r="GL461" s="387">
        <v>130.70000000000002</v>
      </c>
      <c r="GM461" s="387">
        <v>130.70000000000002</v>
      </c>
      <c r="GN461" s="387">
        <v>130.70000000000002</v>
      </c>
      <c r="GO461" s="387">
        <v>130.70000000000002</v>
      </c>
      <c r="GP461" s="387">
        <v>130.70000000000002</v>
      </c>
      <c r="GQ461" s="387">
        <v>130.70000000000002</v>
      </c>
      <c r="GR461" s="387">
        <v>130.70000000000002</v>
      </c>
      <c r="GS461" s="387">
        <v>130.70000000000002</v>
      </c>
      <c r="GT461" s="387">
        <v>130.70000000000002</v>
      </c>
      <c r="GU461" s="387">
        <v>130.70000000000002</v>
      </c>
      <c r="GV461" s="387">
        <v>130.70000000000002</v>
      </c>
      <c r="GW461" s="387">
        <v>130.70000000000002</v>
      </c>
      <c r="GX461" s="387">
        <v>130.70000000000002</v>
      </c>
      <c r="GY461" s="387">
        <v>130.70000000000002</v>
      </c>
      <c r="GZ461" s="387">
        <v>130.70000000000002</v>
      </c>
      <c r="HA461" s="387">
        <v>130.70000000000002</v>
      </c>
      <c r="HB461" s="387">
        <v>130.70000000000002</v>
      </c>
      <c r="HC461" s="387">
        <v>130.70000000000002</v>
      </c>
      <c r="HD461" s="387">
        <v>130.70000000000002</v>
      </c>
      <c r="HE461" s="387">
        <v>130.70000000000002</v>
      </c>
      <c r="HS461" s="394">
        <v>3.6410857259898406</v>
      </c>
      <c r="HT461" s="394">
        <v>3.6378912510648664</v>
      </c>
      <c r="HU461" s="394">
        <v>3.6346995787847116</v>
      </c>
      <c r="HV461" s="394">
        <v>3.6315107066905004</v>
      </c>
      <c r="HW461" s="394">
        <v>3.6283246323255125</v>
      </c>
      <c r="HX461" s="394">
        <v>3.6199659289679067</v>
      </c>
      <c r="HY461" s="394">
        <v>3.6116264818590942</v>
      </c>
      <c r="HZ461" s="394">
        <v>3.6033062466377537</v>
      </c>
      <c r="IA461" s="394">
        <v>3.5950051790447621</v>
      </c>
      <c r="IB461" s="394">
        <v>3.5867232349229594</v>
      </c>
      <c r="IC461" s="394">
        <v>3.5789496552779667</v>
      </c>
      <c r="ID461" s="394">
        <v>3.5711929234733404</v>
      </c>
      <c r="IE461" s="394">
        <v>3.5634530029944051</v>
      </c>
      <c r="IF461" s="394">
        <v>3.5557298574056269</v>
      </c>
      <c r="IG461" s="394">
        <v>3.5480234503504406</v>
      </c>
      <c r="IH461" s="394">
        <v>3.538306104564489</v>
      </c>
      <c r="II461" s="394">
        <v>3.5286153726976517</v>
      </c>
      <c r="IJ461" s="394">
        <v>3.5189511818595833</v>
      </c>
      <c r="IK461" s="394">
        <v>3.5093134593595714</v>
      </c>
      <c r="IL461" s="394">
        <v>3.499702132705989</v>
      </c>
      <c r="IM461" s="394">
        <v>3.4904664715757412</v>
      </c>
      <c r="IN461" s="394">
        <v>3.4812551832158833</v>
      </c>
      <c r="IO461" s="394">
        <v>3.4720682033070416</v>
      </c>
      <c r="IP461" s="394">
        <v>3.4629054676995805</v>
      </c>
      <c r="IQ461" s="394">
        <v>3.4537669124131569</v>
      </c>
      <c r="IR461" s="394">
        <v>3.4443043649301748</v>
      </c>
      <c r="IS461" s="394">
        <v>3.4348677427071013</v>
      </c>
      <c r="IT461" s="394">
        <v>3.4254569747145336</v>
      </c>
      <c r="IU461" s="394">
        <v>3.4160719901176715</v>
      </c>
      <c r="IV461" s="394">
        <v>3.4067127182757897</v>
      </c>
      <c r="IW461" s="394">
        <v>3.4053253475097476</v>
      </c>
      <c r="IX461" s="394">
        <v>3.4039385417451613</v>
      </c>
      <c r="IY461" s="394">
        <v>3.4025523007519349</v>
      </c>
      <c r="IZ461" s="394">
        <v>3.4011666243000671</v>
      </c>
      <c r="JA461" s="394">
        <v>3.3997815121596529</v>
      </c>
      <c r="JB461" s="394">
        <v>3.3997815121596529</v>
      </c>
      <c r="JC461" s="394">
        <v>3.3997815121596529</v>
      </c>
      <c r="JD461" s="394">
        <v>3.3997815121596529</v>
      </c>
      <c r="JE461" s="394">
        <v>3.3997815121596529</v>
      </c>
      <c r="JF461" s="394">
        <v>3.3997815121596529</v>
      </c>
      <c r="JG461" s="394">
        <v>3.3997815121596529</v>
      </c>
      <c r="JH461" s="394">
        <v>3.3997815121596529</v>
      </c>
      <c r="JI461" s="394">
        <v>3.3997815121596529</v>
      </c>
      <c r="JJ461" s="394">
        <v>3.3997815121596529</v>
      </c>
      <c r="JK461" s="394">
        <v>3.3997815121596529</v>
      </c>
      <c r="JL461" s="394">
        <v>3.3997815121596529</v>
      </c>
      <c r="JM461" s="394">
        <v>3.3997815121596529</v>
      </c>
      <c r="JN461" s="394">
        <v>3.3997815121596529</v>
      </c>
      <c r="JO461" s="394">
        <v>3.3997815121596529</v>
      </c>
      <c r="JP461" s="394">
        <v>3.3997815121596529</v>
      </c>
      <c r="JQ461" s="394">
        <v>3.3997815121596529</v>
      </c>
      <c r="JR461" s="394">
        <v>3.3997815121596529</v>
      </c>
      <c r="JS461" s="394">
        <v>3.3997815121596529</v>
      </c>
      <c r="JT461" s="394">
        <v>3.3997815121596529</v>
      </c>
      <c r="JU461" s="394">
        <v>3.3997815121596529</v>
      </c>
      <c r="JV461" s="394">
        <v>3.3997815121596529</v>
      </c>
      <c r="JW461" s="394">
        <v>3.3997815121596529</v>
      </c>
      <c r="JX461" s="394">
        <v>3.3997815121596529</v>
      </c>
      <c r="JY461" s="394">
        <v>3.3997815121596529</v>
      </c>
      <c r="JZ461" s="394">
        <v>3.3997815121596529</v>
      </c>
      <c r="KA461" s="394">
        <v>3.3997815121596529</v>
      </c>
      <c r="KB461" s="394">
        <v>3.3997815121596529</v>
      </c>
      <c r="KC461" s="394">
        <v>3.3997815121596529</v>
      </c>
    </row>
    <row r="462" spans="1:289" x14ac:dyDescent="0.25">
      <c r="A462" s="383">
        <v>453</v>
      </c>
      <c r="B462" s="384" t="s">
        <v>875</v>
      </c>
      <c r="C462" s="385" t="s">
        <v>142</v>
      </c>
      <c r="D462" s="385" t="s">
        <v>142</v>
      </c>
      <c r="E462" s="129">
        <v>2052</v>
      </c>
      <c r="F462" s="386">
        <v>1482.90138</v>
      </c>
      <c r="G462" s="386">
        <v>1493.679743981447</v>
      </c>
      <c r="H462" s="386">
        <v>1504.5364497404953</v>
      </c>
      <c r="I462" s="386">
        <v>1515.4720666988242</v>
      </c>
      <c r="J462" s="386">
        <v>1526.4871684169145</v>
      </c>
      <c r="K462" s="386">
        <v>1543.7287843018632</v>
      </c>
      <c r="L462" s="386">
        <v>1561.1651435980079</v>
      </c>
      <c r="M462" s="386">
        <v>1578.7984459249465</v>
      </c>
      <c r="N462" s="386">
        <v>1596.6309157468988</v>
      </c>
      <c r="O462" s="386">
        <v>1614.6648026533246</v>
      </c>
      <c r="P462" s="386">
        <v>1632.2569355609735</v>
      </c>
      <c r="Q462" s="386">
        <v>1650.040738677654</v>
      </c>
      <c r="R462" s="386">
        <v>1668.0183002930135</v>
      </c>
      <c r="S462" s="386">
        <v>1686.1917314490809</v>
      </c>
      <c r="T462" s="386">
        <v>1704.563166188158</v>
      </c>
      <c r="U462" s="386">
        <v>1720.7436187537162</v>
      </c>
      <c r="V462" s="386">
        <v>1737.07766318986</v>
      </c>
      <c r="W462" s="386">
        <v>1753.5667574572128</v>
      </c>
      <c r="X462" s="386">
        <v>1770.2123733559927</v>
      </c>
      <c r="Y462" s="386">
        <v>1787.0159966573829</v>
      </c>
      <c r="Z462" s="386">
        <v>1801.4879127284726</v>
      </c>
      <c r="AA462" s="386">
        <v>1816.0770277251233</v>
      </c>
      <c r="AB462" s="386">
        <v>1830.7842907675542</v>
      </c>
      <c r="AC462" s="386">
        <v>1845.6106586623109</v>
      </c>
      <c r="AD462" s="386">
        <v>1860.5570959645113</v>
      </c>
      <c r="AE462" s="386">
        <v>1879.9589951769422</v>
      </c>
      <c r="AF462" s="386">
        <v>1899.5632174967186</v>
      </c>
      <c r="AG462" s="386">
        <v>1919.3718727502715</v>
      </c>
      <c r="AH462" s="386">
        <v>1939.3870927653124</v>
      </c>
      <c r="AI462" s="386">
        <v>1959.6110316002637</v>
      </c>
      <c r="AJ462" s="386">
        <v>1977.8438018337242</v>
      </c>
      <c r="AK462" s="386">
        <v>1996.2462148713053</v>
      </c>
      <c r="AL462" s="386">
        <v>2014.8198491172</v>
      </c>
      <c r="AM462" s="386">
        <v>2033.5662976615165</v>
      </c>
      <c r="AN462" s="386">
        <v>2052.4871684169193</v>
      </c>
      <c r="AO462" s="387">
        <v>2052.4871684169193</v>
      </c>
      <c r="AP462" s="387">
        <v>2052.4871684169193</v>
      </c>
      <c r="AQ462" s="387">
        <v>2052.4871684169193</v>
      </c>
      <c r="AR462" s="387">
        <v>2052.4871684169193</v>
      </c>
      <c r="AS462" s="387">
        <v>2052.4871684169193</v>
      </c>
      <c r="AT462" s="387">
        <v>2052.4871684169193</v>
      </c>
      <c r="AU462" s="387">
        <v>2052.4871684169193</v>
      </c>
      <c r="AV462" s="387">
        <v>2052.4871684169193</v>
      </c>
      <c r="AW462" s="387">
        <v>2052.4871684169193</v>
      </c>
      <c r="AX462" s="387">
        <v>2052.4871684169193</v>
      </c>
      <c r="AY462" s="387">
        <v>2052.4871684169193</v>
      </c>
      <c r="AZ462" s="387">
        <v>2052.4871684169193</v>
      </c>
      <c r="BA462" s="387">
        <v>2052.4871684169193</v>
      </c>
      <c r="BB462" s="387">
        <v>2052.4871684169193</v>
      </c>
      <c r="BC462" s="387">
        <v>2052.4871684169193</v>
      </c>
      <c r="BD462" s="387">
        <v>2052.4871684169193</v>
      </c>
      <c r="BE462" s="387">
        <v>2052.4871684169193</v>
      </c>
      <c r="BF462" s="387">
        <v>2052.4871684169193</v>
      </c>
      <c r="BG462" s="387">
        <v>2052.4871684169193</v>
      </c>
      <c r="BH462" s="387">
        <v>2052.4871684169193</v>
      </c>
      <c r="BI462" s="387">
        <v>2052.4871684169193</v>
      </c>
      <c r="BJ462" s="387">
        <v>2052.4871684169193</v>
      </c>
      <c r="BK462" s="387">
        <v>2052.4871684169193</v>
      </c>
      <c r="BL462" s="387">
        <v>2052.4871684169193</v>
      </c>
      <c r="BM462" s="387">
        <v>2052.4871684169193</v>
      </c>
      <c r="BN462" s="387">
        <v>2052.4871684169193</v>
      </c>
      <c r="BO462" s="387">
        <v>2052.4871684169193</v>
      </c>
      <c r="BP462" s="387">
        <v>2052.4871684169193</v>
      </c>
      <c r="CA462" s="386">
        <v>4460</v>
      </c>
      <c r="CB462" s="386">
        <v>4492.1506806743819</v>
      </c>
      <c r="CC462" s="386">
        <v>4524.5331250859454</v>
      </c>
      <c r="CD462" s="386">
        <v>4557.1490039436367</v>
      </c>
      <c r="CE462" s="386">
        <v>4590</v>
      </c>
      <c r="CF462" s="386">
        <v>4647.5313481052954</v>
      </c>
      <c r="CG462" s="386">
        <v>4705.7837977388717</v>
      </c>
      <c r="CH462" s="386">
        <v>4764.7663872325475</v>
      </c>
      <c r="CI462" s="386">
        <v>4824.4882682051584</v>
      </c>
      <c r="CJ462" s="386">
        <v>4884.9587069825047</v>
      </c>
      <c r="CK462" s="386">
        <v>4944.2326110829272</v>
      </c>
      <c r="CL462" s="386">
        <v>5004.2257424927402</v>
      </c>
      <c r="CM462" s="386">
        <v>5064.9468282888993</v>
      </c>
      <c r="CN462" s="386">
        <v>5126.4047014423832</v>
      </c>
      <c r="CO462" s="386">
        <v>5188.6083021031063</v>
      </c>
      <c r="CP462" s="386">
        <v>5237.5155088573056</v>
      </c>
      <c r="CQ462" s="386">
        <v>5286.8837091444966</v>
      </c>
      <c r="CR462" s="386">
        <v>5336.7172482350716</v>
      </c>
      <c r="CS462" s="386">
        <v>5387.020512357426</v>
      </c>
      <c r="CT462" s="386">
        <v>5437.7979290840249</v>
      </c>
      <c r="CU462" s="386">
        <v>5481.5398256925464</v>
      </c>
      <c r="CV462" s="386">
        <v>5525.6335841289374</v>
      </c>
      <c r="CW462" s="386">
        <v>5570.0820347859217</v>
      </c>
      <c r="CX462" s="386">
        <v>5614.8880308240332</v>
      </c>
      <c r="CY462" s="386">
        <v>5660.0544483547619</v>
      </c>
      <c r="CZ462" s="386">
        <v>5718.6988743633292</v>
      </c>
      <c r="DA462" s="386">
        <v>5777.9509215058024</v>
      </c>
      <c r="DB462" s="386">
        <v>5837.816885409361</v>
      </c>
      <c r="DC462" s="386">
        <v>5898.3031269308485</v>
      </c>
      <c r="DD462" s="386">
        <v>5959.4160728326224</v>
      </c>
      <c r="DE462" s="386">
        <v>6014.5255635182884</v>
      </c>
      <c r="DF462" s="386">
        <v>6070.1446772822082</v>
      </c>
      <c r="DG462" s="386">
        <v>6126.2781268458875</v>
      </c>
      <c r="DH462" s="386">
        <v>6182.9306685115571</v>
      </c>
      <c r="DI462" s="386">
        <v>6240.1071025651854</v>
      </c>
      <c r="DJ462" s="387">
        <v>6240.1071025651854</v>
      </c>
      <c r="DK462" s="387">
        <v>6240.1071025651854</v>
      </c>
      <c r="DL462" s="387">
        <v>6240.1071025651854</v>
      </c>
      <c r="DM462" s="387">
        <v>6240.1071025651854</v>
      </c>
      <c r="DN462" s="387">
        <v>6240.1071025651854</v>
      </c>
      <c r="DO462" s="387">
        <v>6240.1071025651854</v>
      </c>
      <c r="DP462" s="387">
        <v>6240.1071025651854</v>
      </c>
      <c r="DQ462" s="387">
        <v>6240.1071025651854</v>
      </c>
      <c r="DR462" s="387">
        <v>6240.1071025651854</v>
      </c>
      <c r="DS462" s="387">
        <v>6240.1071025651854</v>
      </c>
      <c r="DT462" s="387">
        <v>6240.1071025651854</v>
      </c>
      <c r="DU462" s="387">
        <v>6240.1071025651854</v>
      </c>
      <c r="DV462" s="387">
        <v>6240.1071025651854</v>
      </c>
      <c r="DW462" s="387">
        <v>6240.1071025651854</v>
      </c>
      <c r="DX462" s="387">
        <v>6240.1071025651854</v>
      </c>
      <c r="DY462" s="387">
        <v>6240.1071025651854</v>
      </c>
      <c r="DZ462" s="387">
        <v>6240.1071025651854</v>
      </c>
      <c r="EA462" s="387">
        <v>6240.1071025651854</v>
      </c>
      <c r="EB462" s="387">
        <v>6240.1071025651854</v>
      </c>
      <c r="EC462" s="387">
        <v>6240.1071025651854</v>
      </c>
      <c r="ED462" s="387">
        <v>6240.1071025651854</v>
      </c>
      <c r="EE462" s="387">
        <v>6240.1071025651854</v>
      </c>
      <c r="EF462" s="387">
        <v>6240.1071025651854</v>
      </c>
      <c r="EG462" s="387">
        <v>6240.1071025651854</v>
      </c>
      <c r="EH462" s="387">
        <v>6240.1071025651854</v>
      </c>
      <c r="EI462" s="387">
        <v>6240.1071025651854</v>
      </c>
      <c r="EJ462" s="387">
        <v>6240.1071025651854</v>
      </c>
      <c r="EK462" s="387">
        <v>6240.1071025651854</v>
      </c>
      <c r="EY462" s="386">
        <v>770</v>
      </c>
      <c r="EZ462" s="386">
        <v>775</v>
      </c>
      <c r="FA462" s="386">
        <v>780</v>
      </c>
      <c r="FB462" s="386">
        <v>785</v>
      </c>
      <c r="FC462" s="386">
        <v>788.69999999999993</v>
      </c>
      <c r="FD462" s="386">
        <v>799</v>
      </c>
      <c r="FE462" s="386">
        <v>809</v>
      </c>
      <c r="FF462" s="386">
        <v>819</v>
      </c>
      <c r="FG462" s="386">
        <v>829</v>
      </c>
      <c r="FH462" s="386">
        <v>839</v>
      </c>
      <c r="FI462" s="386">
        <v>848</v>
      </c>
      <c r="FJ462" s="386">
        <v>854</v>
      </c>
      <c r="FK462" s="386">
        <v>860</v>
      </c>
      <c r="FL462" s="386">
        <v>866</v>
      </c>
      <c r="FM462" s="386">
        <v>872</v>
      </c>
      <c r="FN462" s="386">
        <v>878</v>
      </c>
      <c r="FO462" s="386">
        <v>884</v>
      </c>
      <c r="FP462" s="386">
        <v>890</v>
      </c>
      <c r="FQ462" s="386">
        <v>896</v>
      </c>
      <c r="FR462" s="386">
        <v>902</v>
      </c>
      <c r="FS462" s="386">
        <v>908</v>
      </c>
      <c r="FT462" s="386">
        <v>914</v>
      </c>
      <c r="FU462" s="386">
        <v>920</v>
      </c>
      <c r="FV462" s="386">
        <v>926</v>
      </c>
      <c r="FW462" s="386">
        <v>932</v>
      </c>
      <c r="FX462" s="386">
        <v>938</v>
      </c>
      <c r="FY462" s="386">
        <v>944</v>
      </c>
      <c r="FZ462" s="386">
        <v>950</v>
      </c>
      <c r="GA462" s="386">
        <v>956</v>
      </c>
      <c r="GB462" s="386">
        <v>962</v>
      </c>
      <c r="GC462" s="386">
        <v>960.3</v>
      </c>
      <c r="GD462" s="387">
        <v>960.3</v>
      </c>
      <c r="GE462" s="387">
        <v>960.3</v>
      </c>
      <c r="GF462" s="387">
        <v>960.3</v>
      </c>
      <c r="GG462" s="387">
        <v>960.3</v>
      </c>
      <c r="GH462" s="387">
        <v>960.3</v>
      </c>
      <c r="GI462" s="387">
        <v>960.3</v>
      </c>
      <c r="GJ462" s="387">
        <v>960.3</v>
      </c>
      <c r="GK462" s="387">
        <v>960.3</v>
      </c>
      <c r="GL462" s="387">
        <v>960.3</v>
      </c>
      <c r="GM462" s="387">
        <v>960.3</v>
      </c>
      <c r="GN462" s="387">
        <v>960.3</v>
      </c>
      <c r="GO462" s="387">
        <v>960.3</v>
      </c>
      <c r="GP462" s="387">
        <v>960.3</v>
      </c>
      <c r="GQ462" s="387">
        <v>960.3</v>
      </c>
      <c r="GR462" s="387">
        <v>960.3</v>
      </c>
      <c r="GS462" s="387">
        <v>960.3</v>
      </c>
      <c r="GT462" s="387">
        <v>960.3</v>
      </c>
      <c r="GU462" s="387">
        <v>960.3</v>
      </c>
      <c r="GV462" s="387">
        <v>960.3</v>
      </c>
      <c r="GW462" s="387">
        <v>960.3</v>
      </c>
      <c r="GX462" s="387">
        <v>960.3</v>
      </c>
      <c r="GY462" s="387">
        <v>960.3</v>
      </c>
      <c r="GZ462" s="387">
        <v>960.3</v>
      </c>
      <c r="HA462" s="387">
        <v>960.3</v>
      </c>
      <c r="HB462" s="387">
        <v>960.3</v>
      </c>
      <c r="HC462" s="387">
        <v>960.3</v>
      </c>
      <c r="HD462" s="387">
        <v>960.3</v>
      </c>
      <c r="HE462" s="387">
        <v>960.3</v>
      </c>
      <c r="HS462" s="394">
        <v>3.0076174047393494</v>
      </c>
      <c r="HT462" s="394">
        <v>3.0074389766446341</v>
      </c>
      <c r="HU462" s="394">
        <v>3.0072605591352364</v>
      </c>
      <c r="HV462" s="394">
        <v>3.0070821522105278</v>
      </c>
      <c r="HW462" s="394">
        <v>3.0069037558698812</v>
      </c>
      <c r="HX462" s="394">
        <v>3.0105879966519491</v>
      </c>
      <c r="HY462" s="394">
        <v>3.014276751589188</v>
      </c>
      <c r="HZ462" s="394">
        <v>3.0179700262126157</v>
      </c>
      <c r="IA462" s="394">
        <v>3.0216678260600247</v>
      </c>
      <c r="IB462" s="394">
        <v>3.0253701566759958</v>
      </c>
      <c r="IC462" s="394">
        <v>3.0290774101588944</v>
      </c>
      <c r="ID462" s="394">
        <v>3.0327892064671911</v>
      </c>
      <c r="IE462" s="394">
        <v>3.0365055511676116</v>
      </c>
      <c r="IF462" s="394">
        <v>3.0402264498337024</v>
      </c>
      <c r="IG462" s="394">
        <v>3.0439519080458428</v>
      </c>
      <c r="IH462" s="394">
        <v>3.0437512316045567</v>
      </c>
      <c r="II462" s="394">
        <v>3.043550568393123</v>
      </c>
      <c r="IJ462" s="394">
        <v>3.0433499184106698</v>
      </c>
      <c r="IK462" s="394">
        <v>3.0431492816563241</v>
      </c>
      <c r="IL462" s="394">
        <v>3.0429486581292151</v>
      </c>
      <c r="IM462" s="394">
        <v>3.0427846820189828</v>
      </c>
      <c r="IN462" s="394">
        <v>3.0426207147449711</v>
      </c>
      <c r="IO462" s="394">
        <v>3.0424567563067035</v>
      </c>
      <c r="IP462" s="394">
        <v>3.0422928067037036</v>
      </c>
      <c r="IQ462" s="394">
        <v>3.0421288659354979</v>
      </c>
      <c r="IR462" s="394">
        <v>3.0419274510958596</v>
      </c>
      <c r="IS462" s="394">
        <v>3.0417260495915994</v>
      </c>
      <c r="IT462" s="394">
        <v>3.0415246614218341</v>
      </c>
      <c r="IU462" s="394">
        <v>3.0413232865856807</v>
      </c>
      <c r="IV462" s="394">
        <v>3.0411219250822574</v>
      </c>
      <c r="IW462" s="394">
        <v>3.0409507353118701</v>
      </c>
      <c r="IX462" s="394">
        <v>3.0407795551780374</v>
      </c>
      <c r="IY462" s="394">
        <v>3.0406083846802168</v>
      </c>
      <c r="IZ462" s="394">
        <v>3.0404372238178659</v>
      </c>
      <c r="JA462" s="394">
        <v>3.0402660725904425</v>
      </c>
      <c r="JB462" s="394">
        <v>3.0402660725904425</v>
      </c>
      <c r="JC462" s="394">
        <v>3.0402660725904425</v>
      </c>
      <c r="JD462" s="394">
        <v>3.0402660725904425</v>
      </c>
      <c r="JE462" s="394">
        <v>3.0402660725904425</v>
      </c>
      <c r="JF462" s="394">
        <v>3.0402660725904425</v>
      </c>
      <c r="JG462" s="394">
        <v>3.0402660725904425</v>
      </c>
      <c r="JH462" s="394">
        <v>3.0402660725904425</v>
      </c>
      <c r="JI462" s="394">
        <v>3.0402660725904425</v>
      </c>
      <c r="JJ462" s="394">
        <v>3.0402660725904425</v>
      </c>
      <c r="JK462" s="394">
        <v>3.0402660725904425</v>
      </c>
      <c r="JL462" s="394">
        <v>3.0402660725904425</v>
      </c>
      <c r="JM462" s="394">
        <v>3.0402660725904425</v>
      </c>
      <c r="JN462" s="394">
        <v>3.0402660725904425</v>
      </c>
      <c r="JO462" s="394">
        <v>3.0402660725904425</v>
      </c>
      <c r="JP462" s="394">
        <v>3.0402660725904425</v>
      </c>
      <c r="JQ462" s="394">
        <v>3.0402660725904425</v>
      </c>
      <c r="JR462" s="394">
        <v>3.0402660725904425</v>
      </c>
      <c r="JS462" s="394">
        <v>3.0402660725904425</v>
      </c>
      <c r="JT462" s="394">
        <v>3.0402660725904425</v>
      </c>
      <c r="JU462" s="394">
        <v>3.0402660725904425</v>
      </c>
      <c r="JV462" s="394">
        <v>3.0402660725904425</v>
      </c>
      <c r="JW462" s="394">
        <v>3.0402660725904425</v>
      </c>
      <c r="JX462" s="394">
        <v>3.0402660725904425</v>
      </c>
      <c r="JY462" s="394">
        <v>3.0402660725904425</v>
      </c>
      <c r="JZ462" s="394">
        <v>3.0402660725904425</v>
      </c>
      <c r="KA462" s="394">
        <v>3.0402660725904425</v>
      </c>
      <c r="KB462" s="394">
        <v>3.0402660725904425</v>
      </c>
      <c r="KC462" s="394">
        <v>3.0402660725904425</v>
      </c>
    </row>
    <row r="463" spans="1:289" x14ac:dyDescent="0.25">
      <c r="A463" s="383">
        <v>454</v>
      </c>
      <c r="B463" s="384" t="s">
        <v>875</v>
      </c>
      <c r="C463" s="385" t="s">
        <v>142</v>
      </c>
      <c r="D463" s="385" t="s">
        <v>142</v>
      </c>
      <c r="E463" s="129">
        <v>2052</v>
      </c>
      <c r="F463" s="386">
        <v>973.40106000000003</v>
      </c>
      <c r="G463" s="386">
        <v>980.42882239129904</v>
      </c>
      <c r="H463" s="386">
        <v>987.50732383175068</v>
      </c>
      <c r="I463" s="386">
        <v>994.63693064721599</v>
      </c>
      <c r="J463" s="386">
        <v>1001.8180118083557</v>
      </c>
      <c r="K463" s="386">
        <v>1006.3123553216853</v>
      </c>
      <c r="L463" s="386">
        <v>1010.8268613030259</v>
      </c>
      <c r="M463" s="386">
        <v>1015.3616202049907</v>
      </c>
      <c r="N463" s="386">
        <v>1019.9167228859806</v>
      </c>
      <c r="O463" s="386">
        <v>1024.492260612004</v>
      </c>
      <c r="P463" s="386">
        <v>1029.0744325905735</v>
      </c>
      <c r="Q463" s="386">
        <v>1033.6770989162928</v>
      </c>
      <c r="R463" s="386">
        <v>1038.3003512527368</v>
      </c>
      <c r="S463" s="386">
        <v>1042.9442816734577</v>
      </c>
      <c r="T463" s="386">
        <v>1047.6089826638183</v>
      </c>
      <c r="U463" s="386">
        <v>1051.8388747634583</v>
      </c>
      <c r="V463" s="386">
        <v>1056.0858457422132</v>
      </c>
      <c r="W463" s="386">
        <v>1060.3499645588427</v>
      </c>
      <c r="X463" s="386">
        <v>1064.631300450538</v>
      </c>
      <c r="Y463" s="386">
        <v>1068.929922934047</v>
      </c>
      <c r="Z463" s="386">
        <v>1072.7196457282496</v>
      </c>
      <c r="AA463" s="386">
        <v>1076.5228043881236</v>
      </c>
      <c r="AB463" s="386">
        <v>1080.3394465484164</v>
      </c>
      <c r="AC463" s="386">
        <v>1084.169620012756</v>
      </c>
      <c r="AD463" s="386">
        <v>1088.0133727542511</v>
      </c>
      <c r="AE463" s="386">
        <v>1093.1062445750042</v>
      </c>
      <c r="AF463" s="386">
        <v>1098.2229555727677</v>
      </c>
      <c r="AG463" s="386">
        <v>1103.3636173361265</v>
      </c>
      <c r="AH463" s="386">
        <v>1108.5283419759996</v>
      </c>
      <c r="AI463" s="386">
        <v>1113.7172421280857</v>
      </c>
      <c r="AJ463" s="386">
        <v>1118.4962065933846</v>
      </c>
      <c r="AK463" s="386">
        <v>1123.2956776114211</v>
      </c>
      <c r="AL463" s="386">
        <v>1128.1157431758827</v>
      </c>
      <c r="AM463" s="386">
        <v>1132.956491658038</v>
      </c>
      <c r="AN463" s="386">
        <v>1137.8180118083571</v>
      </c>
      <c r="AO463" s="387">
        <v>1137.8180118083571</v>
      </c>
      <c r="AP463" s="387">
        <v>1137.8180118083571</v>
      </c>
      <c r="AQ463" s="387">
        <v>1137.8180118083571</v>
      </c>
      <c r="AR463" s="387">
        <v>1137.8180118083571</v>
      </c>
      <c r="AS463" s="387">
        <v>1137.8180118083571</v>
      </c>
      <c r="AT463" s="387">
        <v>1137.8180118083571</v>
      </c>
      <c r="AU463" s="387">
        <v>1137.8180118083571</v>
      </c>
      <c r="AV463" s="387">
        <v>1137.8180118083571</v>
      </c>
      <c r="AW463" s="387">
        <v>1137.8180118083571</v>
      </c>
      <c r="AX463" s="387">
        <v>1137.8180118083571</v>
      </c>
      <c r="AY463" s="387">
        <v>1137.8180118083571</v>
      </c>
      <c r="AZ463" s="387">
        <v>1137.8180118083571</v>
      </c>
      <c r="BA463" s="387">
        <v>1137.8180118083571</v>
      </c>
      <c r="BB463" s="387">
        <v>1137.8180118083571</v>
      </c>
      <c r="BC463" s="387">
        <v>1137.8180118083571</v>
      </c>
      <c r="BD463" s="387">
        <v>1137.8180118083571</v>
      </c>
      <c r="BE463" s="387">
        <v>1137.8180118083571</v>
      </c>
      <c r="BF463" s="387">
        <v>1137.8180118083571</v>
      </c>
      <c r="BG463" s="387">
        <v>1137.8180118083571</v>
      </c>
      <c r="BH463" s="387">
        <v>1137.8180118083571</v>
      </c>
      <c r="BI463" s="387">
        <v>1137.8180118083571</v>
      </c>
      <c r="BJ463" s="387">
        <v>1137.8180118083571</v>
      </c>
      <c r="BK463" s="387">
        <v>1137.8180118083571</v>
      </c>
      <c r="BL463" s="387">
        <v>1137.8180118083571</v>
      </c>
      <c r="BM463" s="387">
        <v>1137.8180118083571</v>
      </c>
      <c r="BN463" s="387">
        <v>1137.8180118083571</v>
      </c>
      <c r="BO463" s="387">
        <v>1137.8180118083571</v>
      </c>
      <c r="BP463" s="387">
        <v>1137.8180118083571</v>
      </c>
      <c r="CA463" s="386">
        <v>3140</v>
      </c>
      <c r="CB463" s="386">
        <v>3162.2621263135989</v>
      </c>
      <c r="CC463" s="386">
        <v>3184.6820877443961</v>
      </c>
      <c r="CD463" s="386">
        <v>3207.261003319562</v>
      </c>
      <c r="CE463" s="386">
        <v>3230</v>
      </c>
      <c r="CF463" s="386">
        <v>3248.4565795000526</v>
      </c>
      <c r="CG463" s="386">
        <v>3267.0186219495918</v>
      </c>
      <c r="CH463" s="386">
        <v>3285.6867299756491</v>
      </c>
      <c r="CI463" s="386">
        <v>3304.4615096487337</v>
      </c>
      <c r="CJ463" s="386">
        <v>3323.3435705025104</v>
      </c>
      <c r="CK463" s="386">
        <v>3342.2700876661288</v>
      </c>
      <c r="CL463" s="386">
        <v>3361.304391775137</v>
      </c>
      <c r="CM463" s="386">
        <v>3380.4470966786384</v>
      </c>
      <c r="CN463" s="386">
        <v>3399.6988197216215</v>
      </c>
      <c r="CO463" s="386">
        <v>3419.0601817648685</v>
      </c>
      <c r="CP463" s="386">
        <v>3432.6363865275348</v>
      </c>
      <c r="CQ463" s="386">
        <v>3446.2664988922788</v>
      </c>
      <c r="CR463" s="386">
        <v>3459.9507329122625</v>
      </c>
      <c r="CS463" s="386">
        <v>3473.6893034905984</v>
      </c>
      <c r="CT463" s="386">
        <v>3487.4824263837245</v>
      </c>
      <c r="CU463" s="386">
        <v>3499.6456444680757</v>
      </c>
      <c r="CV463" s="386">
        <v>3511.8512839487466</v>
      </c>
      <c r="CW463" s="386">
        <v>3524.0994927779366</v>
      </c>
      <c r="CX463" s="386">
        <v>3536.3904194238544</v>
      </c>
      <c r="CY463" s="386">
        <v>3548.7242128725165</v>
      </c>
      <c r="CZ463" s="386">
        <v>3565.0704785096136</v>
      </c>
      <c r="DA463" s="386">
        <v>3581.4920389242843</v>
      </c>
      <c r="DB463" s="386">
        <v>3597.9892409421377</v>
      </c>
      <c r="DC463" s="386">
        <v>3614.5624329863431</v>
      </c>
      <c r="DD463" s="386">
        <v>3631.2119650849918</v>
      </c>
      <c r="DE463" s="386">
        <v>3646.550465432214</v>
      </c>
      <c r="DF463" s="386">
        <v>3661.953756707414</v>
      </c>
      <c r="DG463" s="386">
        <v>3677.4221125921285</v>
      </c>
      <c r="DH463" s="386">
        <v>3692.955807923945</v>
      </c>
      <c r="DI463" s="386">
        <v>3708.5551187013834</v>
      </c>
      <c r="DJ463" s="387">
        <v>3708.5551187013834</v>
      </c>
      <c r="DK463" s="387">
        <v>3708.5551187013834</v>
      </c>
      <c r="DL463" s="387">
        <v>3708.5551187013834</v>
      </c>
      <c r="DM463" s="387">
        <v>3708.5551187013834</v>
      </c>
      <c r="DN463" s="387">
        <v>3708.5551187013834</v>
      </c>
      <c r="DO463" s="387">
        <v>3708.5551187013834</v>
      </c>
      <c r="DP463" s="387">
        <v>3708.5551187013834</v>
      </c>
      <c r="DQ463" s="387">
        <v>3708.5551187013834</v>
      </c>
      <c r="DR463" s="387">
        <v>3708.5551187013834</v>
      </c>
      <c r="DS463" s="387">
        <v>3708.5551187013834</v>
      </c>
      <c r="DT463" s="387">
        <v>3708.5551187013834</v>
      </c>
      <c r="DU463" s="387">
        <v>3708.5551187013834</v>
      </c>
      <c r="DV463" s="387">
        <v>3708.5551187013834</v>
      </c>
      <c r="DW463" s="387">
        <v>3708.5551187013834</v>
      </c>
      <c r="DX463" s="387">
        <v>3708.5551187013834</v>
      </c>
      <c r="DY463" s="387">
        <v>3708.5551187013834</v>
      </c>
      <c r="DZ463" s="387">
        <v>3708.5551187013834</v>
      </c>
      <c r="EA463" s="387">
        <v>3708.5551187013834</v>
      </c>
      <c r="EB463" s="387">
        <v>3708.5551187013834</v>
      </c>
      <c r="EC463" s="387">
        <v>3708.5551187013834</v>
      </c>
      <c r="ED463" s="387">
        <v>3708.5551187013834</v>
      </c>
      <c r="EE463" s="387">
        <v>3708.5551187013834</v>
      </c>
      <c r="EF463" s="387">
        <v>3708.5551187013834</v>
      </c>
      <c r="EG463" s="387">
        <v>3708.5551187013834</v>
      </c>
      <c r="EH463" s="387">
        <v>3708.5551187013834</v>
      </c>
      <c r="EI463" s="387">
        <v>3708.5551187013834</v>
      </c>
      <c r="EJ463" s="387">
        <v>3708.5551187013834</v>
      </c>
      <c r="EK463" s="387">
        <v>3708.5551187013834</v>
      </c>
      <c r="EY463" s="386">
        <v>425</v>
      </c>
      <c r="EZ463" s="386">
        <v>433</v>
      </c>
      <c r="FA463" s="386">
        <v>441</v>
      </c>
      <c r="FB463" s="386">
        <v>449</v>
      </c>
      <c r="FC463" s="386">
        <v>456.4</v>
      </c>
      <c r="FD463" s="386">
        <v>463</v>
      </c>
      <c r="FE463" s="386">
        <v>469</v>
      </c>
      <c r="FF463" s="386">
        <v>475</v>
      </c>
      <c r="FG463" s="386">
        <v>481</v>
      </c>
      <c r="FH463" s="386">
        <v>487</v>
      </c>
      <c r="FI463" s="386">
        <v>493.6</v>
      </c>
      <c r="FJ463" s="386">
        <v>499</v>
      </c>
      <c r="FK463" s="386">
        <v>504</v>
      </c>
      <c r="FL463" s="386">
        <v>509</v>
      </c>
      <c r="FM463" s="386">
        <v>514</v>
      </c>
      <c r="FN463" s="386">
        <v>519</v>
      </c>
      <c r="FO463" s="386">
        <v>524</v>
      </c>
      <c r="FP463" s="386">
        <v>529</v>
      </c>
      <c r="FQ463" s="386">
        <v>534</v>
      </c>
      <c r="FR463" s="386">
        <v>539</v>
      </c>
      <c r="FS463" s="386">
        <v>544</v>
      </c>
      <c r="FT463" s="386">
        <v>549</v>
      </c>
      <c r="FU463" s="386">
        <v>554</v>
      </c>
      <c r="FV463" s="386">
        <v>559</v>
      </c>
      <c r="FW463" s="386">
        <v>564</v>
      </c>
      <c r="FX463" s="386">
        <v>569</v>
      </c>
      <c r="FY463" s="386">
        <v>574</v>
      </c>
      <c r="FZ463" s="386">
        <v>579</v>
      </c>
      <c r="GA463" s="386">
        <v>584</v>
      </c>
      <c r="GB463" s="386">
        <v>589</v>
      </c>
      <c r="GC463" s="386">
        <v>599.29999999999995</v>
      </c>
      <c r="GD463" s="387">
        <v>599.29999999999995</v>
      </c>
      <c r="GE463" s="387">
        <v>599.29999999999995</v>
      </c>
      <c r="GF463" s="387">
        <v>599.29999999999995</v>
      </c>
      <c r="GG463" s="387">
        <v>599.29999999999995</v>
      </c>
      <c r="GH463" s="387">
        <v>599.29999999999995</v>
      </c>
      <c r="GI463" s="387">
        <v>599.29999999999995</v>
      </c>
      <c r="GJ463" s="387">
        <v>599.29999999999995</v>
      </c>
      <c r="GK463" s="387">
        <v>599.29999999999995</v>
      </c>
      <c r="GL463" s="387">
        <v>599.29999999999995</v>
      </c>
      <c r="GM463" s="387">
        <v>599.29999999999995</v>
      </c>
      <c r="GN463" s="387">
        <v>599.29999999999995</v>
      </c>
      <c r="GO463" s="387">
        <v>599.29999999999995</v>
      </c>
      <c r="GP463" s="387">
        <v>599.29999999999995</v>
      </c>
      <c r="GQ463" s="387">
        <v>599.29999999999995</v>
      </c>
      <c r="GR463" s="387">
        <v>599.29999999999995</v>
      </c>
      <c r="GS463" s="387">
        <v>599.29999999999995</v>
      </c>
      <c r="GT463" s="387">
        <v>599.29999999999995</v>
      </c>
      <c r="GU463" s="387">
        <v>599.29999999999995</v>
      </c>
      <c r="GV463" s="387">
        <v>599.29999999999995</v>
      </c>
      <c r="GW463" s="387">
        <v>599.29999999999995</v>
      </c>
      <c r="GX463" s="387">
        <v>599.29999999999995</v>
      </c>
      <c r="GY463" s="387">
        <v>599.29999999999995</v>
      </c>
      <c r="GZ463" s="387">
        <v>599.29999999999995</v>
      </c>
      <c r="HA463" s="387">
        <v>599.29999999999995</v>
      </c>
      <c r="HB463" s="387">
        <v>599.29999999999995</v>
      </c>
      <c r="HC463" s="387">
        <v>599.29999999999995</v>
      </c>
      <c r="HD463" s="387">
        <v>599.29999999999995</v>
      </c>
      <c r="HE463" s="387">
        <v>599.29999999999995</v>
      </c>
      <c r="HS463" s="394">
        <v>3.2258029388215377</v>
      </c>
      <c r="HT463" s="394">
        <v>3.225386743119949</v>
      </c>
      <c r="HU463" s="394">
        <v>3.224970601116266</v>
      </c>
      <c r="HV463" s="394">
        <v>3.22455451280356</v>
      </c>
      <c r="HW463" s="394">
        <v>3.2241384781749041</v>
      </c>
      <c r="HX463" s="394">
        <v>3.2280797928408886</v>
      </c>
      <c r="HY463" s="394">
        <v>3.2320259255261363</v>
      </c>
      <c r="HZ463" s="394">
        <v>3.2359768821203856</v>
      </c>
      <c r="IA463" s="394">
        <v>3.239932668520574</v>
      </c>
      <c r="IB463" s="394">
        <v>3.2438932906308486</v>
      </c>
      <c r="IC463" s="394">
        <v>3.2478409547619975</v>
      </c>
      <c r="ID463" s="394">
        <v>3.2517934230129786</v>
      </c>
      <c r="IE463" s="394">
        <v>3.2557507012301783</v>
      </c>
      <c r="IF463" s="394">
        <v>3.259712795267097</v>
      </c>
      <c r="IG463" s="394">
        <v>3.2636797109843587</v>
      </c>
      <c r="IH463" s="394">
        <v>3.2634621793185574</v>
      </c>
      <c r="II463" s="394">
        <v>3.2632446621517359</v>
      </c>
      <c r="IJ463" s="394">
        <v>3.263027159482927</v>
      </c>
      <c r="IK463" s="394">
        <v>3.2628096713111652</v>
      </c>
      <c r="IL463" s="394">
        <v>3.2625921976354872</v>
      </c>
      <c r="IM463" s="394">
        <v>3.2624047283968878</v>
      </c>
      <c r="IN463" s="394">
        <v>3.2622172699303107</v>
      </c>
      <c r="IO463" s="394">
        <v>3.2620298222351365</v>
      </c>
      <c r="IP463" s="394">
        <v>3.261842385310747</v>
      </c>
      <c r="IQ463" s="394">
        <v>3.2616549591565218</v>
      </c>
      <c r="IR463" s="394">
        <v>3.2614125993724428</v>
      </c>
      <c r="IS463" s="394">
        <v>3.2611702575970938</v>
      </c>
      <c r="IT463" s="394">
        <v>3.2609279338291373</v>
      </c>
      <c r="IU463" s="394">
        <v>3.2606856280672352</v>
      </c>
      <c r="IV463" s="394">
        <v>3.2604433403100495</v>
      </c>
      <c r="IW463" s="394">
        <v>3.2602260463077921</v>
      </c>
      <c r="IX463" s="394">
        <v>3.2600087667872115</v>
      </c>
      <c r="IY463" s="394">
        <v>3.2597915017473413</v>
      </c>
      <c r="IZ463" s="394">
        <v>3.2595742511872166</v>
      </c>
      <c r="JA463" s="394">
        <v>3.2593570151058708</v>
      </c>
      <c r="JB463" s="394">
        <v>3.2593570151058708</v>
      </c>
      <c r="JC463" s="394">
        <v>3.2593570151058708</v>
      </c>
      <c r="JD463" s="394">
        <v>3.2593570151058708</v>
      </c>
      <c r="JE463" s="394">
        <v>3.2593570151058708</v>
      </c>
      <c r="JF463" s="394">
        <v>3.2593570151058708</v>
      </c>
      <c r="JG463" s="394">
        <v>3.2593570151058708</v>
      </c>
      <c r="JH463" s="394">
        <v>3.2593570151058708</v>
      </c>
      <c r="JI463" s="394">
        <v>3.2593570151058708</v>
      </c>
      <c r="JJ463" s="394">
        <v>3.2593570151058708</v>
      </c>
      <c r="JK463" s="394">
        <v>3.2593570151058708</v>
      </c>
      <c r="JL463" s="394">
        <v>3.2593570151058708</v>
      </c>
      <c r="JM463" s="394">
        <v>3.2593570151058708</v>
      </c>
      <c r="JN463" s="394">
        <v>3.2593570151058708</v>
      </c>
      <c r="JO463" s="394">
        <v>3.2593570151058708</v>
      </c>
      <c r="JP463" s="394">
        <v>3.2593570151058708</v>
      </c>
      <c r="JQ463" s="394">
        <v>3.2593570151058708</v>
      </c>
      <c r="JR463" s="394">
        <v>3.2593570151058708</v>
      </c>
      <c r="JS463" s="394">
        <v>3.2593570151058708</v>
      </c>
      <c r="JT463" s="394">
        <v>3.2593570151058708</v>
      </c>
      <c r="JU463" s="394">
        <v>3.2593570151058708</v>
      </c>
      <c r="JV463" s="394">
        <v>3.2593570151058708</v>
      </c>
      <c r="JW463" s="394">
        <v>3.2593570151058708</v>
      </c>
      <c r="JX463" s="394">
        <v>3.2593570151058708</v>
      </c>
      <c r="JY463" s="394">
        <v>3.2593570151058708</v>
      </c>
      <c r="JZ463" s="394">
        <v>3.2593570151058708</v>
      </c>
      <c r="KA463" s="394">
        <v>3.2593570151058708</v>
      </c>
      <c r="KB463" s="394">
        <v>3.2593570151058708</v>
      </c>
      <c r="KC463" s="394">
        <v>3.2593570151058708</v>
      </c>
    </row>
    <row r="464" spans="1:289" x14ac:dyDescent="0.25">
      <c r="A464" s="383">
        <v>455</v>
      </c>
      <c r="B464" s="384" t="s">
        <v>875</v>
      </c>
      <c r="C464" s="385" t="s">
        <v>142</v>
      </c>
      <c r="D464" s="385" t="s">
        <v>142</v>
      </c>
      <c r="E464" s="129">
        <v>2052</v>
      </c>
      <c r="F464" s="386">
        <v>332.57248999999996</v>
      </c>
      <c r="G464" s="386">
        <v>356.85709097577273</v>
      </c>
      <c r="H464" s="386">
        <v>382.9149650342124</v>
      </c>
      <c r="I464" s="386">
        <v>410.87559741696856</v>
      </c>
      <c r="J464" s="386">
        <v>440.87792843945749</v>
      </c>
      <c r="K464" s="386">
        <v>457.25129373385022</v>
      </c>
      <c r="L464" s="386">
        <v>474.23273458333489</v>
      </c>
      <c r="M464" s="386">
        <v>491.84483375413294</v>
      </c>
      <c r="N464" s="386">
        <v>510.11101269332687</v>
      </c>
      <c r="O464" s="386">
        <v>529.05556267586758</v>
      </c>
      <c r="P464" s="386">
        <v>545.92463509968798</v>
      </c>
      <c r="Q464" s="386">
        <v>563.3315822280116</v>
      </c>
      <c r="R464" s="386">
        <v>581.29355433386331</v>
      </c>
      <c r="S464" s="386">
        <v>599.82824853112584</v>
      </c>
      <c r="T464" s="386">
        <v>618.95392621070096</v>
      </c>
      <c r="U464" s="386">
        <v>634.63007113715423</v>
      </c>
      <c r="V464" s="386">
        <v>650.70324322402894</v>
      </c>
      <c r="W464" s="386">
        <v>667.18349791332651</v>
      </c>
      <c r="X464" s="386">
        <v>684.08114531958427</v>
      </c>
      <c r="Y464" s="386">
        <v>701.40675667992582</v>
      </c>
      <c r="Z464" s="386">
        <v>715.53429225870241</v>
      </c>
      <c r="AA464" s="386">
        <v>729.94638064457524</v>
      </c>
      <c r="AB464" s="386">
        <v>744.64875321932539</v>
      </c>
      <c r="AC464" s="386">
        <v>759.64725680459708</v>
      </c>
      <c r="AD464" s="386">
        <v>774.94785598705425</v>
      </c>
      <c r="AE464" s="386">
        <v>793.81709892033439</v>
      </c>
      <c r="AF464" s="386">
        <v>813.1457899650253</v>
      </c>
      <c r="AG464" s="386">
        <v>832.94511624547681</v>
      </c>
      <c r="AH464" s="386">
        <v>853.22653728187197</v>
      </c>
      <c r="AI464" s="386">
        <v>874.00179162280665</v>
      </c>
      <c r="AJ464" s="386">
        <v>891.83433342408034</v>
      </c>
      <c r="AK464" s="386">
        <v>910.03071835490152</v>
      </c>
      <c r="AL464" s="386">
        <v>928.59837002455686</v>
      </c>
      <c r="AM464" s="386">
        <v>947.54486350863885</v>
      </c>
      <c r="AN464" s="386">
        <v>966.87792843946249</v>
      </c>
      <c r="AO464" s="387">
        <v>966.87792843946249</v>
      </c>
      <c r="AP464" s="387">
        <v>966.87792843946249</v>
      </c>
      <c r="AQ464" s="387">
        <v>966.87792843946249</v>
      </c>
      <c r="AR464" s="387">
        <v>966.87792843946249</v>
      </c>
      <c r="AS464" s="387">
        <v>966.87792843946249</v>
      </c>
      <c r="AT464" s="387">
        <v>966.87792843946249</v>
      </c>
      <c r="AU464" s="387">
        <v>966.87792843946249</v>
      </c>
      <c r="AV464" s="387">
        <v>966.87792843946249</v>
      </c>
      <c r="AW464" s="387">
        <v>966.87792843946249</v>
      </c>
      <c r="AX464" s="387">
        <v>966.87792843946249</v>
      </c>
      <c r="AY464" s="387">
        <v>966.87792843946249</v>
      </c>
      <c r="AZ464" s="387">
        <v>966.87792843946249</v>
      </c>
      <c r="BA464" s="387">
        <v>966.87792843946249</v>
      </c>
      <c r="BB464" s="387">
        <v>966.87792843946249</v>
      </c>
      <c r="BC464" s="387">
        <v>966.87792843946249</v>
      </c>
      <c r="BD464" s="387">
        <v>966.87792843946249</v>
      </c>
      <c r="BE464" s="387">
        <v>966.87792843946249</v>
      </c>
      <c r="BF464" s="387">
        <v>966.87792843946249</v>
      </c>
      <c r="BG464" s="387">
        <v>966.87792843946249</v>
      </c>
      <c r="BH464" s="387">
        <v>966.87792843946249</v>
      </c>
      <c r="BI464" s="387">
        <v>966.87792843946249</v>
      </c>
      <c r="BJ464" s="387">
        <v>966.87792843946249</v>
      </c>
      <c r="BK464" s="387">
        <v>966.87792843946249</v>
      </c>
      <c r="BL464" s="387">
        <v>966.87792843946249</v>
      </c>
      <c r="BM464" s="387">
        <v>966.87792843946249</v>
      </c>
      <c r="BN464" s="387">
        <v>966.87792843946249</v>
      </c>
      <c r="BO464" s="387">
        <v>966.87792843946249</v>
      </c>
      <c r="BP464" s="387">
        <v>966.87792843946249</v>
      </c>
      <c r="CA464" s="386">
        <v>1260</v>
      </c>
      <c r="CB464" s="386">
        <v>1341.7038391718002</v>
      </c>
      <c r="CC464" s="386">
        <v>1428.705707974879</v>
      </c>
      <c r="CD464" s="386">
        <v>1521.3491535210792</v>
      </c>
      <c r="CE464" s="386">
        <v>1620</v>
      </c>
      <c r="CF464" s="386">
        <v>1673.7010275090922</v>
      </c>
      <c r="CG464" s="386">
        <v>1729.182178694439</v>
      </c>
      <c r="CH464" s="386">
        <v>1786.5024624884527</v>
      </c>
      <c r="CI464" s="386">
        <v>1845.7228438978066</v>
      </c>
      <c r="CJ464" s="386">
        <v>1906.9063088449147</v>
      </c>
      <c r="CK464" s="386">
        <v>1961.7625279460112</v>
      </c>
      <c r="CL464" s="386">
        <v>2018.1968029589843</v>
      </c>
      <c r="CM464" s="386">
        <v>2076.2545300212605</v>
      </c>
      <c r="CN464" s="386">
        <v>2135.9824111867915</v>
      </c>
      <c r="CO464" s="386">
        <v>2197.4284919935226</v>
      </c>
      <c r="CP464" s="386">
        <v>2245.7199957790804</v>
      </c>
      <c r="CQ464" s="386">
        <v>2295.0727715679673</v>
      </c>
      <c r="CR464" s="386">
        <v>2345.5101422674602</v>
      </c>
      <c r="CS464" s="386">
        <v>2397.0559433376989</v>
      </c>
      <c r="CT464" s="386">
        <v>2449.734534055739</v>
      </c>
      <c r="CU464" s="386">
        <v>2491.9976735412893</v>
      </c>
      <c r="CV464" s="386">
        <v>2534.9899422179187</v>
      </c>
      <c r="CW464" s="386">
        <v>2578.7239191174685</v>
      </c>
      <c r="CX464" s="386">
        <v>2623.2124002868763</v>
      </c>
      <c r="CY464" s="386">
        <v>2668.4684025321485</v>
      </c>
      <c r="CZ464" s="386">
        <v>2725.3174185099165</v>
      </c>
      <c r="DA464" s="386">
        <v>2783.3775451812094</v>
      </c>
      <c r="DB464" s="386">
        <v>2842.6745840324161</v>
      </c>
      <c r="DC464" s="386">
        <v>2903.2348862244548</v>
      </c>
      <c r="DD464" s="386">
        <v>2965.0853643030314</v>
      </c>
      <c r="DE464" s="386">
        <v>3022.5471224358034</v>
      </c>
      <c r="DF464" s="386">
        <v>3081.1224585071604</v>
      </c>
      <c r="DG464" s="386">
        <v>3140.8329530580677</v>
      </c>
      <c r="DH464" s="386">
        <v>3201.700604848756</v>
      </c>
      <c r="DI464" s="386">
        <v>3263.747838963588</v>
      </c>
      <c r="DJ464" s="387">
        <v>3263.747838963588</v>
      </c>
      <c r="DK464" s="387">
        <v>3263.747838963588</v>
      </c>
      <c r="DL464" s="387">
        <v>3263.747838963588</v>
      </c>
      <c r="DM464" s="387">
        <v>3263.747838963588</v>
      </c>
      <c r="DN464" s="387">
        <v>3263.747838963588</v>
      </c>
      <c r="DO464" s="387">
        <v>3263.747838963588</v>
      </c>
      <c r="DP464" s="387">
        <v>3263.747838963588</v>
      </c>
      <c r="DQ464" s="387">
        <v>3263.747838963588</v>
      </c>
      <c r="DR464" s="387">
        <v>3263.747838963588</v>
      </c>
      <c r="DS464" s="387">
        <v>3263.747838963588</v>
      </c>
      <c r="DT464" s="387">
        <v>3263.747838963588</v>
      </c>
      <c r="DU464" s="387">
        <v>3263.747838963588</v>
      </c>
      <c r="DV464" s="387">
        <v>3263.747838963588</v>
      </c>
      <c r="DW464" s="387">
        <v>3263.747838963588</v>
      </c>
      <c r="DX464" s="387">
        <v>3263.747838963588</v>
      </c>
      <c r="DY464" s="387">
        <v>3263.747838963588</v>
      </c>
      <c r="DZ464" s="387">
        <v>3263.747838963588</v>
      </c>
      <c r="EA464" s="387">
        <v>3263.747838963588</v>
      </c>
      <c r="EB464" s="387">
        <v>3263.747838963588</v>
      </c>
      <c r="EC464" s="387">
        <v>3263.747838963588</v>
      </c>
      <c r="ED464" s="387">
        <v>3263.747838963588</v>
      </c>
      <c r="EE464" s="387">
        <v>3263.747838963588</v>
      </c>
      <c r="EF464" s="387">
        <v>3263.747838963588</v>
      </c>
      <c r="EG464" s="387">
        <v>3263.747838963588</v>
      </c>
      <c r="EH464" s="387">
        <v>3263.747838963588</v>
      </c>
      <c r="EI464" s="387">
        <v>3263.747838963588</v>
      </c>
      <c r="EJ464" s="387">
        <v>3263.747838963588</v>
      </c>
      <c r="EK464" s="387">
        <v>3263.747838963588</v>
      </c>
      <c r="EY464" s="386">
        <v>2980</v>
      </c>
      <c r="EZ464" s="386">
        <v>3002</v>
      </c>
      <c r="FA464" s="386">
        <v>3024</v>
      </c>
      <c r="FB464" s="386">
        <v>3046</v>
      </c>
      <c r="FC464" s="386">
        <v>3069.4999999999995</v>
      </c>
      <c r="FD464" s="386">
        <v>3108</v>
      </c>
      <c r="FE464" s="386">
        <v>3147</v>
      </c>
      <c r="FF464" s="386">
        <v>3186</v>
      </c>
      <c r="FG464" s="386">
        <v>3225</v>
      </c>
      <c r="FH464" s="386">
        <v>3264</v>
      </c>
      <c r="FI464" s="386">
        <v>3301.9</v>
      </c>
      <c r="FJ464" s="386">
        <v>3326</v>
      </c>
      <c r="FK464" s="386">
        <v>3350</v>
      </c>
      <c r="FL464" s="386">
        <v>3374</v>
      </c>
      <c r="FM464" s="386">
        <v>3398</v>
      </c>
      <c r="FN464" s="386">
        <v>3422</v>
      </c>
      <c r="FO464" s="386">
        <v>3446</v>
      </c>
      <c r="FP464" s="386">
        <v>3470</v>
      </c>
      <c r="FQ464" s="386">
        <v>3494</v>
      </c>
      <c r="FR464" s="386">
        <v>3518</v>
      </c>
      <c r="FS464" s="386">
        <v>3542</v>
      </c>
      <c r="FT464" s="386">
        <v>3566</v>
      </c>
      <c r="FU464" s="386">
        <v>3590</v>
      </c>
      <c r="FV464" s="386">
        <v>3614</v>
      </c>
      <c r="FW464" s="386">
        <v>3638</v>
      </c>
      <c r="FX464" s="386">
        <v>3662</v>
      </c>
      <c r="FY464" s="386">
        <v>3686</v>
      </c>
      <c r="FZ464" s="386">
        <v>3710</v>
      </c>
      <c r="GA464" s="386">
        <v>3734</v>
      </c>
      <c r="GB464" s="386">
        <v>3758</v>
      </c>
      <c r="GC464" s="386">
        <v>3786.9</v>
      </c>
      <c r="GD464" s="387">
        <v>3786.9</v>
      </c>
      <c r="GE464" s="387">
        <v>3786.9</v>
      </c>
      <c r="GF464" s="387">
        <v>3786.9</v>
      </c>
      <c r="GG464" s="387">
        <v>3786.9</v>
      </c>
      <c r="GH464" s="387">
        <v>3786.9</v>
      </c>
      <c r="GI464" s="387">
        <v>3786.9</v>
      </c>
      <c r="GJ464" s="387">
        <v>3786.9</v>
      </c>
      <c r="GK464" s="387">
        <v>3786.9</v>
      </c>
      <c r="GL464" s="387">
        <v>3786.9</v>
      </c>
      <c r="GM464" s="387">
        <v>3786.9</v>
      </c>
      <c r="GN464" s="387">
        <v>3786.9</v>
      </c>
      <c r="GO464" s="387">
        <v>3786.9</v>
      </c>
      <c r="GP464" s="387">
        <v>3786.9</v>
      </c>
      <c r="GQ464" s="387">
        <v>3786.9</v>
      </c>
      <c r="GR464" s="387">
        <v>3786.9</v>
      </c>
      <c r="GS464" s="387">
        <v>3786.9</v>
      </c>
      <c r="GT464" s="387">
        <v>3786.9</v>
      </c>
      <c r="GU464" s="387">
        <v>3786.9</v>
      </c>
      <c r="GV464" s="387">
        <v>3786.9</v>
      </c>
      <c r="GW464" s="387">
        <v>3786.9</v>
      </c>
      <c r="GX464" s="387">
        <v>3786.9</v>
      </c>
      <c r="GY464" s="387">
        <v>3786.9</v>
      </c>
      <c r="GZ464" s="387">
        <v>3786.9</v>
      </c>
      <c r="HA464" s="387">
        <v>3786.9</v>
      </c>
      <c r="HB464" s="387">
        <v>3786.9</v>
      </c>
      <c r="HC464" s="387">
        <v>3786.9</v>
      </c>
      <c r="HD464" s="387">
        <v>3786.9</v>
      </c>
      <c r="HE464" s="387">
        <v>3786.9</v>
      </c>
      <c r="HS464" s="394">
        <v>3.7886477020393361</v>
      </c>
      <c r="HT464" s="394">
        <v>3.7597791191513394</v>
      </c>
      <c r="HU464" s="394">
        <v>3.7311305079111445</v>
      </c>
      <c r="HV464" s="394">
        <v>3.7027001921877818</v>
      </c>
      <c r="HW464" s="394">
        <v>3.6744865086219951</v>
      </c>
      <c r="HX464" s="394">
        <v>3.6603527435469529</v>
      </c>
      <c r="HY464" s="394">
        <v>3.6462733434327639</v>
      </c>
      <c r="HZ464" s="394">
        <v>3.6322480991667851</v>
      </c>
      <c r="IA464" s="394">
        <v>3.6182768024407168</v>
      </c>
      <c r="IB464" s="394">
        <v>3.6043592457475104</v>
      </c>
      <c r="IC464" s="394">
        <v>3.5934676726720451</v>
      </c>
      <c r="ID464" s="394">
        <v>3.5826090115112841</v>
      </c>
      <c r="IE464" s="394">
        <v>3.5717831628127312</v>
      </c>
      <c r="IF464" s="394">
        <v>3.5609900274244133</v>
      </c>
      <c r="IG464" s="394">
        <v>3.5502295064939711</v>
      </c>
      <c r="IH464" s="394">
        <v>3.5386284040324689</v>
      </c>
      <c r="II464" s="394">
        <v>3.5270652105506759</v>
      </c>
      <c r="IJ464" s="394">
        <v>3.5155398021732309</v>
      </c>
      <c r="IK464" s="394">
        <v>3.5040520554295629</v>
      </c>
      <c r="IL464" s="394">
        <v>3.4926018472525646</v>
      </c>
      <c r="IM464" s="394">
        <v>3.4827089358287582</v>
      </c>
      <c r="IN464" s="394">
        <v>3.4728440464070927</v>
      </c>
      <c r="IO464" s="394">
        <v>3.4630070996143107</v>
      </c>
      <c r="IP464" s="394">
        <v>3.4531980163019811</v>
      </c>
      <c r="IQ464" s="394">
        <v>3.4434167175458654</v>
      </c>
      <c r="IR464" s="394">
        <v>3.4331805427429107</v>
      </c>
      <c r="IS464" s="394">
        <v>3.4229747968084872</v>
      </c>
      <c r="IT464" s="394">
        <v>3.4127993892873163</v>
      </c>
      <c r="IU464" s="394">
        <v>3.4026542299930154</v>
      </c>
      <c r="IV464" s="394">
        <v>3.3925392290072955</v>
      </c>
      <c r="IW464" s="394">
        <v>3.3891351893026278</v>
      </c>
      <c r="IX464" s="394">
        <v>3.3857345651771262</v>
      </c>
      <c r="IY464" s="394">
        <v>3.3823373532036332</v>
      </c>
      <c r="IZ464" s="394">
        <v>3.3789435499584299</v>
      </c>
      <c r="JA464" s="394">
        <v>3.3755531520212334</v>
      </c>
      <c r="JB464" s="394">
        <v>3.3755531520212334</v>
      </c>
      <c r="JC464" s="394">
        <v>3.3755531520212334</v>
      </c>
      <c r="JD464" s="394">
        <v>3.3755531520212334</v>
      </c>
      <c r="JE464" s="394">
        <v>3.3755531520212334</v>
      </c>
      <c r="JF464" s="394">
        <v>3.3755531520212334</v>
      </c>
      <c r="JG464" s="394">
        <v>3.3755531520212334</v>
      </c>
      <c r="JH464" s="394">
        <v>3.3755531520212334</v>
      </c>
      <c r="JI464" s="394">
        <v>3.3755531520212334</v>
      </c>
      <c r="JJ464" s="394">
        <v>3.3755531520212334</v>
      </c>
      <c r="JK464" s="394">
        <v>3.3755531520212334</v>
      </c>
      <c r="JL464" s="394">
        <v>3.3755531520212334</v>
      </c>
      <c r="JM464" s="394">
        <v>3.3755531520212334</v>
      </c>
      <c r="JN464" s="394">
        <v>3.3755531520212334</v>
      </c>
      <c r="JO464" s="394">
        <v>3.3755531520212334</v>
      </c>
      <c r="JP464" s="394">
        <v>3.3755531520212334</v>
      </c>
      <c r="JQ464" s="394">
        <v>3.3755531520212334</v>
      </c>
      <c r="JR464" s="394">
        <v>3.3755531520212334</v>
      </c>
      <c r="JS464" s="394">
        <v>3.3755531520212334</v>
      </c>
      <c r="JT464" s="394">
        <v>3.3755531520212334</v>
      </c>
      <c r="JU464" s="394">
        <v>3.3755531520212334</v>
      </c>
      <c r="JV464" s="394">
        <v>3.3755531520212334</v>
      </c>
      <c r="JW464" s="394">
        <v>3.3755531520212334</v>
      </c>
      <c r="JX464" s="394">
        <v>3.3755531520212334</v>
      </c>
      <c r="JY464" s="394">
        <v>3.3755531520212334</v>
      </c>
      <c r="JZ464" s="394">
        <v>3.3755531520212334</v>
      </c>
      <c r="KA464" s="394">
        <v>3.3755531520212334</v>
      </c>
      <c r="KB464" s="394">
        <v>3.3755531520212334</v>
      </c>
      <c r="KC464" s="394">
        <v>3.3755531520212334</v>
      </c>
    </row>
    <row r="465" spans="1:289" x14ac:dyDescent="0.25">
      <c r="A465" s="383">
        <v>456</v>
      </c>
      <c r="B465" s="384" t="s">
        <v>875</v>
      </c>
      <c r="C465" s="385" t="s">
        <v>142</v>
      </c>
      <c r="D465" s="385" t="s">
        <v>142</v>
      </c>
      <c r="E465" s="129">
        <v>2052</v>
      </c>
      <c r="F465" s="386">
        <v>554.47568999999999</v>
      </c>
      <c r="G465" s="386">
        <v>567.37151366056412</v>
      </c>
      <c r="H465" s="386">
        <v>580.5672643889576</v>
      </c>
      <c r="I465" s="386">
        <v>594.06991779591954</v>
      </c>
      <c r="J465" s="386">
        <v>607.88661172878051</v>
      </c>
      <c r="K465" s="386">
        <v>613.57372946048861</v>
      </c>
      <c r="L465" s="386">
        <v>619.31405334523629</v>
      </c>
      <c r="M465" s="386">
        <v>625.10808115621103</v>
      </c>
      <c r="N465" s="386">
        <v>630.95631532354571</v>
      </c>
      <c r="O465" s="386">
        <v>636.8592629778866</v>
      </c>
      <c r="P465" s="386">
        <v>642.66022428211113</v>
      </c>
      <c r="Q465" s="386">
        <v>648.51402481473247</v>
      </c>
      <c r="R465" s="386">
        <v>654.42114587254116</v>
      </c>
      <c r="S465" s="386">
        <v>660.38207313631665</v>
      </c>
      <c r="T465" s="386">
        <v>666.39729671076043</v>
      </c>
      <c r="U465" s="386">
        <v>671.73491522537438</v>
      </c>
      <c r="V465" s="386">
        <v>677.11528627147095</v>
      </c>
      <c r="W465" s="386">
        <v>682.5387522824675</v>
      </c>
      <c r="X465" s="386">
        <v>688.00565843455786</v>
      </c>
      <c r="Y465" s="386">
        <v>693.51635266868152</v>
      </c>
      <c r="Z465" s="386">
        <v>698.2908389525677</v>
      </c>
      <c r="AA465" s="386">
        <v>703.09819500107778</v>
      </c>
      <c r="AB465" s="386">
        <v>707.93864710482444</v>
      </c>
      <c r="AC465" s="386">
        <v>712.81242311230915</v>
      </c>
      <c r="AD465" s="386">
        <v>717.71975244064788</v>
      </c>
      <c r="AE465" s="386">
        <v>724.04485291127378</v>
      </c>
      <c r="AF465" s="386">
        <v>730.42569504962921</v>
      </c>
      <c r="AG465" s="386">
        <v>736.86277009431763</v>
      </c>
      <c r="AH465" s="386">
        <v>743.3565736131161</v>
      </c>
      <c r="AI465" s="386">
        <v>749.9076055411274</v>
      </c>
      <c r="AJ465" s="386">
        <v>755.80976655299639</v>
      </c>
      <c r="AK465" s="386">
        <v>761.75838062701951</v>
      </c>
      <c r="AL465" s="386">
        <v>767.75381337284023</v>
      </c>
      <c r="AM465" s="386">
        <v>773.79643327763915</v>
      </c>
      <c r="AN465" s="386">
        <v>779.8866117287821</v>
      </c>
      <c r="AO465" s="387">
        <v>779.8866117287821</v>
      </c>
      <c r="AP465" s="387">
        <v>779.8866117287821</v>
      </c>
      <c r="AQ465" s="387">
        <v>779.8866117287821</v>
      </c>
      <c r="AR465" s="387">
        <v>779.8866117287821</v>
      </c>
      <c r="AS465" s="387">
        <v>779.8866117287821</v>
      </c>
      <c r="AT465" s="387">
        <v>779.8866117287821</v>
      </c>
      <c r="AU465" s="387">
        <v>779.8866117287821</v>
      </c>
      <c r="AV465" s="387">
        <v>779.8866117287821</v>
      </c>
      <c r="AW465" s="387">
        <v>779.8866117287821</v>
      </c>
      <c r="AX465" s="387">
        <v>779.8866117287821</v>
      </c>
      <c r="AY465" s="387">
        <v>779.8866117287821</v>
      </c>
      <c r="AZ465" s="387">
        <v>779.8866117287821</v>
      </c>
      <c r="BA465" s="387">
        <v>779.8866117287821</v>
      </c>
      <c r="BB465" s="387">
        <v>779.8866117287821</v>
      </c>
      <c r="BC465" s="387">
        <v>779.8866117287821</v>
      </c>
      <c r="BD465" s="387">
        <v>779.8866117287821</v>
      </c>
      <c r="BE465" s="387">
        <v>779.8866117287821</v>
      </c>
      <c r="BF465" s="387">
        <v>779.8866117287821</v>
      </c>
      <c r="BG465" s="387">
        <v>779.8866117287821</v>
      </c>
      <c r="BH465" s="387">
        <v>779.8866117287821</v>
      </c>
      <c r="BI465" s="387">
        <v>779.8866117287821</v>
      </c>
      <c r="BJ465" s="387">
        <v>779.8866117287821</v>
      </c>
      <c r="BK465" s="387">
        <v>779.8866117287821</v>
      </c>
      <c r="BL465" s="387">
        <v>779.8866117287821</v>
      </c>
      <c r="BM465" s="387">
        <v>779.8866117287821</v>
      </c>
      <c r="BN465" s="387">
        <v>779.8866117287821</v>
      </c>
      <c r="BO465" s="387">
        <v>779.8866117287821</v>
      </c>
      <c r="BP465" s="387">
        <v>779.8866117287821</v>
      </c>
      <c r="CA465" s="386">
        <v>1780</v>
      </c>
      <c r="CB465" s="386">
        <v>1818.7182895683775</v>
      </c>
      <c r="CC465" s="386">
        <v>1858.2787734890587</v>
      </c>
      <c r="CD465" s="386">
        <v>1898.6997710456421</v>
      </c>
      <c r="CE465" s="386">
        <v>1940</v>
      </c>
      <c r="CF465" s="386">
        <v>1953.3096265314744</v>
      </c>
      <c r="CG465" s="386">
        <v>1966.7105655157359</v>
      </c>
      <c r="CH465" s="386">
        <v>1980.2034434139416</v>
      </c>
      <c r="CI465" s="386">
        <v>1993.7888909851679</v>
      </c>
      <c r="CJ465" s="386">
        <v>2007.4675433158961</v>
      </c>
      <c r="CK465" s="386">
        <v>2020.763973115736</v>
      </c>
      <c r="CL465" s="386">
        <v>2034.1484716098921</v>
      </c>
      <c r="CM465" s="386">
        <v>2047.6216221199804</v>
      </c>
      <c r="CN465" s="386">
        <v>2061.1840118312389</v>
      </c>
      <c r="CO465" s="386">
        <v>2074.8362318181171</v>
      </c>
      <c r="CP465" s="386">
        <v>2085.1232118769699</v>
      </c>
      <c r="CQ465" s="386">
        <v>2095.4611944954991</v>
      </c>
      <c r="CR465" s="386">
        <v>2105.8504325429699</v>
      </c>
      <c r="CS465" s="386">
        <v>2116.2911801423666</v>
      </c>
      <c r="CT465" s="386">
        <v>2126.7836926766095</v>
      </c>
      <c r="CU465" s="386">
        <v>2135.0118763768974</v>
      </c>
      <c r="CV465" s="386">
        <v>2143.2718935952053</v>
      </c>
      <c r="CW465" s="386">
        <v>2151.5638674902893</v>
      </c>
      <c r="CX465" s="386">
        <v>2159.8879216973874</v>
      </c>
      <c r="CY465" s="386">
        <v>2168.2441803300612</v>
      </c>
      <c r="CZ465" s="386">
        <v>2180.5066925479741</v>
      </c>
      <c r="DA465" s="386">
        <v>2192.8385554447718</v>
      </c>
      <c r="DB465" s="386">
        <v>2205.2401612334511</v>
      </c>
      <c r="DC465" s="386">
        <v>2217.7119043451703</v>
      </c>
      <c r="DD465" s="386">
        <v>2230.2541814417964</v>
      </c>
      <c r="DE465" s="386">
        <v>2246.8846839708649</v>
      </c>
      <c r="DF465" s="386">
        <v>2263.6391964072659</v>
      </c>
      <c r="DG465" s="386">
        <v>2280.5186434649158</v>
      </c>
      <c r="DH465" s="386">
        <v>2297.5239567531135</v>
      </c>
      <c r="DI465" s="386">
        <v>2314.6560748279589</v>
      </c>
      <c r="DJ465" s="387">
        <v>2314.6560748279589</v>
      </c>
      <c r="DK465" s="387">
        <v>2314.6560748279589</v>
      </c>
      <c r="DL465" s="387">
        <v>2314.6560748279589</v>
      </c>
      <c r="DM465" s="387">
        <v>2314.6560748279589</v>
      </c>
      <c r="DN465" s="387">
        <v>2314.6560748279589</v>
      </c>
      <c r="DO465" s="387">
        <v>2314.6560748279589</v>
      </c>
      <c r="DP465" s="387">
        <v>2314.6560748279589</v>
      </c>
      <c r="DQ465" s="387">
        <v>2314.6560748279589</v>
      </c>
      <c r="DR465" s="387">
        <v>2314.6560748279589</v>
      </c>
      <c r="DS465" s="387">
        <v>2314.6560748279589</v>
      </c>
      <c r="DT465" s="387">
        <v>2314.6560748279589</v>
      </c>
      <c r="DU465" s="387">
        <v>2314.6560748279589</v>
      </c>
      <c r="DV465" s="387">
        <v>2314.6560748279589</v>
      </c>
      <c r="DW465" s="387">
        <v>2314.6560748279589</v>
      </c>
      <c r="DX465" s="387">
        <v>2314.6560748279589</v>
      </c>
      <c r="DY465" s="387">
        <v>2314.6560748279589</v>
      </c>
      <c r="DZ465" s="387">
        <v>2314.6560748279589</v>
      </c>
      <c r="EA465" s="387">
        <v>2314.6560748279589</v>
      </c>
      <c r="EB465" s="387">
        <v>2314.6560748279589</v>
      </c>
      <c r="EC465" s="387">
        <v>2314.6560748279589</v>
      </c>
      <c r="ED465" s="387">
        <v>2314.6560748279589</v>
      </c>
      <c r="EE465" s="387">
        <v>2314.6560748279589</v>
      </c>
      <c r="EF465" s="387">
        <v>2314.6560748279589</v>
      </c>
      <c r="EG465" s="387">
        <v>2314.6560748279589</v>
      </c>
      <c r="EH465" s="387">
        <v>2314.6560748279589</v>
      </c>
      <c r="EI465" s="387">
        <v>2314.6560748279589</v>
      </c>
      <c r="EJ465" s="387">
        <v>2314.6560748279589</v>
      </c>
      <c r="EK465" s="387">
        <v>2314.6560748279589</v>
      </c>
      <c r="EY465" s="386">
        <v>2365</v>
      </c>
      <c r="EZ465" s="386">
        <v>2401</v>
      </c>
      <c r="FA465" s="386">
        <v>2437</v>
      </c>
      <c r="FB465" s="386">
        <v>2473</v>
      </c>
      <c r="FC465" s="386">
        <v>2509.5</v>
      </c>
      <c r="FD465" s="386">
        <v>2541</v>
      </c>
      <c r="FE465" s="386">
        <v>2573</v>
      </c>
      <c r="FF465" s="386">
        <v>2605</v>
      </c>
      <c r="FG465" s="386">
        <v>2637</v>
      </c>
      <c r="FH465" s="386">
        <v>2669</v>
      </c>
      <c r="FI465" s="386">
        <v>2700.3999999999996</v>
      </c>
      <c r="FJ465" s="386">
        <v>2733</v>
      </c>
      <c r="FK465" s="386">
        <v>2766</v>
      </c>
      <c r="FL465" s="386">
        <v>2799</v>
      </c>
      <c r="FM465" s="386">
        <v>2832</v>
      </c>
      <c r="FN465" s="386">
        <v>2865</v>
      </c>
      <c r="FO465" s="386">
        <v>2898</v>
      </c>
      <c r="FP465" s="386">
        <v>2931</v>
      </c>
      <c r="FQ465" s="386">
        <v>2964</v>
      </c>
      <c r="FR465" s="386">
        <v>2997</v>
      </c>
      <c r="FS465" s="386">
        <v>3030</v>
      </c>
      <c r="FT465" s="386">
        <v>3063</v>
      </c>
      <c r="FU465" s="386">
        <v>3096</v>
      </c>
      <c r="FV465" s="386">
        <v>3129</v>
      </c>
      <c r="FW465" s="386">
        <v>3162</v>
      </c>
      <c r="FX465" s="386">
        <v>3195</v>
      </c>
      <c r="FY465" s="386">
        <v>3228</v>
      </c>
      <c r="FZ465" s="386">
        <v>3261</v>
      </c>
      <c r="GA465" s="386">
        <v>3294</v>
      </c>
      <c r="GB465" s="386">
        <v>3327</v>
      </c>
      <c r="GC465" s="386">
        <v>3355.2999999999997</v>
      </c>
      <c r="GD465" s="387">
        <v>3355.2999999999997</v>
      </c>
      <c r="GE465" s="387">
        <v>3355.2999999999997</v>
      </c>
      <c r="GF465" s="387">
        <v>3355.2999999999997</v>
      </c>
      <c r="GG465" s="387">
        <v>3355.2999999999997</v>
      </c>
      <c r="GH465" s="387">
        <v>3355.2999999999997</v>
      </c>
      <c r="GI465" s="387">
        <v>3355.2999999999997</v>
      </c>
      <c r="GJ465" s="387">
        <v>3355.2999999999997</v>
      </c>
      <c r="GK465" s="387">
        <v>3355.2999999999997</v>
      </c>
      <c r="GL465" s="387">
        <v>3355.2999999999997</v>
      </c>
      <c r="GM465" s="387">
        <v>3355.2999999999997</v>
      </c>
      <c r="GN465" s="387">
        <v>3355.2999999999997</v>
      </c>
      <c r="GO465" s="387">
        <v>3355.2999999999997</v>
      </c>
      <c r="GP465" s="387">
        <v>3355.2999999999997</v>
      </c>
      <c r="GQ465" s="387">
        <v>3355.2999999999997</v>
      </c>
      <c r="GR465" s="387">
        <v>3355.2999999999997</v>
      </c>
      <c r="GS465" s="387">
        <v>3355.2999999999997</v>
      </c>
      <c r="GT465" s="387">
        <v>3355.2999999999997</v>
      </c>
      <c r="GU465" s="387">
        <v>3355.2999999999997</v>
      </c>
      <c r="GV465" s="387">
        <v>3355.2999999999997</v>
      </c>
      <c r="GW465" s="387">
        <v>3355.2999999999997</v>
      </c>
      <c r="GX465" s="387">
        <v>3355.2999999999997</v>
      </c>
      <c r="GY465" s="387">
        <v>3355.2999999999997</v>
      </c>
      <c r="GZ465" s="387">
        <v>3355.2999999999997</v>
      </c>
      <c r="HA465" s="387">
        <v>3355.2999999999997</v>
      </c>
      <c r="HB465" s="387">
        <v>3355.2999999999997</v>
      </c>
      <c r="HC465" s="387">
        <v>3355.2999999999997</v>
      </c>
      <c r="HD465" s="387">
        <v>3355.2999999999997</v>
      </c>
      <c r="HE465" s="387">
        <v>3355.2999999999997</v>
      </c>
      <c r="HS465" s="394">
        <v>3.2102399295449726</v>
      </c>
      <c r="HT465" s="394">
        <v>3.2055156908290687</v>
      </c>
      <c r="HU465" s="394">
        <v>3.2007984043759032</v>
      </c>
      <c r="HV465" s="394">
        <v>3.1960880599544197</v>
      </c>
      <c r="HW465" s="394">
        <v>3.1913846473486172</v>
      </c>
      <c r="HX465" s="394">
        <v>3.1834961843118785</v>
      </c>
      <c r="HY465" s="394">
        <v>3.1756272199742805</v>
      </c>
      <c r="HZ465" s="394">
        <v>3.1677777061389483</v>
      </c>
      <c r="IA465" s="394">
        <v>3.1599475947281395</v>
      </c>
      <c r="IB465" s="394">
        <v>3.1521368377829506</v>
      </c>
      <c r="IC465" s="394">
        <v>3.1443738024599965</v>
      </c>
      <c r="ID465" s="394">
        <v>3.1366298858239925</v>
      </c>
      <c r="IE465" s="394">
        <v>3.1289050407897228</v>
      </c>
      <c r="IF465" s="394">
        <v>3.1211992203879335</v>
      </c>
      <c r="IG465" s="394">
        <v>3.1135123777650437</v>
      </c>
      <c r="IH465" s="394">
        <v>3.1040863957136846</v>
      </c>
      <c r="II465" s="394">
        <v>3.0946889502881212</v>
      </c>
      <c r="IJ465" s="394">
        <v>3.0853199550953367</v>
      </c>
      <c r="IK465" s="394">
        <v>3.0759793240038666</v>
      </c>
      <c r="IL465" s="394">
        <v>3.0666669711430048</v>
      </c>
      <c r="IM465" s="394">
        <v>3.0574822943107818</v>
      </c>
      <c r="IN465" s="394">
        <v>3.0483251256133856</v>
      </c>
      <c r="IO465" s="394">
        <v>3.0391953826638698</v>
      </c>
      <c r="IP465" s="394">
        <v>3.0300929833220374</v>
      </c>
      <c r="IQ465" s="394">
        <v>3.0210178456936991</v>
      </c>
      <c r="IR465" s="394">
        <v>3.0115630043919097</v>
      </c>
      <c r="IS465" s="394">
        <v>3.0021377537872325</v>
      </c>
      <c r="IT465" s="394">
        <v>2.9927420012700368</v>
      </c>
      <c r="IU465" s="394">
        <v>2.9833756545205321</v>
      </c>
      <c r="IV465" s="394">
        <v>2.9740386215078622</v>
      </c>
      <c r="IW465" s="394">
        <v>2.9728177425097035</v>
      </c>
      <c r="IX465" s="394">
        <v>2.9715973646972107</v>
      </c>
      <c r="IY465" s="394">
        <v>2.9703774878646412</v>
      </c>
      <c r="IZ465" s="394">
        <v>2.9691581118063373</v>
      </c>
      <c r="JA465" s="394">
        <v>2.9679392363167238</v>
      </c>
      <c r="JB465" s="394">
        <v>2.9679392363167238</v>
      </c>
      <c r="JC465" s="394">
        <v>2.9679392363167238</v>
      </c>
      <c r="JD465" s="394">
        <v>2.9679392363167238</v>
      </c>
      <c r="JE465" s="394">
        <v>2.9679392363167238</v>
      </c>
      <c r="JF465" s="394">
        <v>2.9679392363167238</v>
      </c>
      <c r="JG465" s="394">
        <v>2.9679392363167238</v>
      </c>
      <c r="JH465" s="394">
        <v>2.9679392363167238</v>
      </c>
      <c r="JI465" s="394">
        <v>2.9679392363167238</v>
      </c>
      <c r="JJ465" s="394">
        <v>2.9679392363167238</v>
      </c>
      <c r="JK465" s="394">
        <v>2.9679392363167238</v>
      </c>
      <c r="JL465" s="394">
        <v>2.9679392363167238</v>
      </c>
      <c r="JM465" s="394">
        <v>2.9679392363167238</v>
      </c>
      <c r="JN465" s="394">
        <v>2.9679392363167238</v>
      </c>
      <c r="JO465" s="394">
        <v>2.9679392363167238</v>
      </c>
      <c r="JP465" s="394">
        <v>2.9679392363167238</v>
      </c>
      <c r="JQ465" s="394">
        <v>2.9679392363167238</v>
      </c>
      <c r="JR465" s="394">
        <v>2.9679392363167238</v>
      </c>
      <c r="JS465" s="394">
        <v>2.9679392363167238</v>
      </c>
      <c r="JT465" s="394">
        <v>2.9679392363167238</v>
      </c>
      <c r="JU465" s="394">
        <v>2.9679392363167238</v>
      </c>
      <c r="JV465" s="394">
        <v>2.9679392363167238</v>
      </c>
      <c r="JW465" s="394">
        <v>2.9679392363167238</v>
      </c>
      <c r="JX465" s="394">
        <v>2.9679392363167238</v>
      </c>
      <c r="JY465" s="394">
        <v>2.9679392363167238</v>
      </c>
      <c r="JZ465" s="394">
        <v>2.9679392363167238</v>
      </c>
      <c r="KA465" s="394">
        <v>2.9679392363167238</v>
      </c>
      <c r="KB465" s="394">
        <v>2.9679392363167238</v>
      </c>
      <c r="KC465" s="394">
        <v>2.9679392363167238</v>
      </c>
    </row>
    <row r="466" spans="1:289" x14ac:dyDescent="0.25">
      <c r="A466" s="383">
        <v>457</v>
      </c>
      <c r="B466" s="384" t="s">
        <v>875</v>
      </c>
      <c r="C466" s="385" t="s">
        <v>142</v>
      </c>
      <c r="D466" s="385" t="s">
        <v>142</v>
      </c>
      <c r="E466" s="129">
        <v>2052</v>
      </c>
      <c r="F466" s="386">
        <v>821.27859999999998</v>
      </c>
      <c r="G466" s="386">
        <v>822.85088562566148</v>
      </c>
      <c r="H466" s="386">
        <v>824.42618129211633</v>
      </c>
      <c r="I466" s="386">
        <v>826.00449276189602</v>
      </c>
      <c r="J466" s="386">
        <v>827.58582580856432</v>
      </c>
      <c r="K466" s="386">
        <v>836.22147710459785</v>
      </c>
      <c r="L466" s="386">
        <v>844.94723926403799</v>
      </c>
      <c r="M466" s="386">
        <v>853.76405257122758</v>
      </c>
      <c r="N466" s="386">
        <v>862.67286712214161</v>
      </c>
      <c r="O466" s="386">
        <v>871.67464292676937</v>
      </c>
      <c r="P466" s="386">
        <v>880.48458751399767</v>
      </c>
      <c r="Q466" s="386">
        <v>889.38357349328646</v>
      </c>
      <c r="R466" s="386">
        <v>898.37250079872979</v>
      </c>
      <c r="S466" s="386">
        <v>907.45227845998204</v>
      </c>
      <c r="T466" s="386">
        <v>916.62382469418606</v>
      </c>
      <c r="U466" s="386">
        <v>924.72465170101066</v>
      </c>
      <c r="V466" s="386">
        <v>932.8970712154993</v>
      </c>
      <c r="W466" s="386">
        <v>941.14171594924426</v>
      </c>
      <c r="X466" s="386">
        <v>949.45922420553961</v>
      </c>
      <c r="Y466" s="386">
        <v>957.85023992879849</v>
      </c>
      <c r="Z466" s="386">
        <v>965.09395732397707</v>
      </c>
      <c r="AA466" s="386">
        <v>972.39245514255992</v>
      </c>
      <c r="AB466" s="386">
        <v>979.74614766006675</v>
      </c>
      <c r="AC466" s="386">
        <v>987.15545228496501</v>
      </c>
      <c r="AD466" s="386">
        <v>994.6207895823627</v>
      </c>
      <c r="AE466" s="386">
        <v>1004.3345847867321</v>
      </c>
      <c r="AF466" s="386">
        <v>1014.1432481240228</v>
      </c>
      <c r="AG466" s="386">
        <v>1024.0477061077606</v>
      </c>
      <c r="AH466" s="386">
        <v>1034.0488943001087</v>
      </c>
      <c r="AI466" s="386">
        <v>1044.147757400239</v>
      </c>
      <c r="AJ466" s="386">
        <v>1053.2744220837176</v>
      </c>
      <c r="AK466" s="386">
        <v>1062.4808609252634</v>
      </c>
      <c r="AL466" s="386">
        <v>1071.7677712131542</v>
      </c>
      <c r="AM466" s="386">
        <v>1081.13585633051</v>
      </c>
      <c r="AN466" s="386">
        <v>1090.5858258085668</v>
      </c>
      <c r="AO466" s="387">
        <v>1090.5858258085668</v>
      </c>
      <c r="AP466" s="387">
        <v>1090.5858258085668</v>
      </c>
      <c r="AQ466" s="387">
        <v>1090.5858258085668</v>
      </c>
      <c r="AR466" s="387">
        <v>1090.5858258085668</v>
      </c>
      <c r="AS466" s="387">
        <v>1090.5858258085668</v>
      </c>
      <c r="AT466" s="387">
        <v>1090.5858258085668</v>
      </c>
      <c r="AU466" s="387">
        <v>1090.5858258085668</v>
      </c>
      <c r="AV466" s="387">
        <v>1090.5858258085668</v>
      </c>
      <c r="AW466" s="387">
        <v>1090.5858258085668</v>
      </c>
      <c r="AX466" s="387">
        <v>1090.5858258085668</v>
      </c>
      <c r="AY466" s="387">
        <v>1090.5858258085668</v>
      </c>
      <c r="AZ466" s="387">
        <v>1090.5858258085668</v>
      </c>
      <c r="BA466" s="387">
        <v>1090.5858258085668</v>
      </c>
      <c r="BB466" s="387">
        <v>1090.5858258085668</v>
      </c>
      <c r="BC466" s="387">
        <v>1090.5858258085668</v>
      </c>
      <c r="BD466" s="387">
        <v>1090.5858258085668</v>
      </c>
      <c r="BE466" s="387">
        <v>1090.5858258085668</v>
      </c>
      <c r="BF466" s="387">
        <v>1090.5858258085668</v>
      </c>
      <c r="BG466" s="387">
        <v>1090.5858258085668</v>
      </c>
      <c r="BH466" s="387">
        <v>1090.5858258085668</v>
      </c>
      <c r="BI466" s="387">
        <v>1090.5858258085668</v>
      </c>
      <c r="BJ466" s="387">
        <v>1090.5858258085668</v>
      </c>
      <c r="BK466" s="387">
        <v>1090.5858258085668</v>
      </c>
      <c r="BL466" s="387">
        <v>1090.5858258085668</v>
      </c>
      <c r="BM466" s="387">
        <v>1090.5858258085668</v>
      </c>
      <c r="BN466" s="387">
        <v>1090.5858258085668</v>
      </c>
      <c r="BO466" s="387">
        <v>1090.5858258085668</v>
      </c>
      <c r="BP466" s="387">
        <v>1090.5858258085668</v>
      </c>
      <c r="CA466" s="386">
        <v>2910</v>
      </c>
      <c r="CB466" s="386">
        <v>2914.9871648236763</v>
      </c>
      <c r="CC466" s="386">
        <v>2919.9828766621217</v>
      </c>
      <c r="CD466" s="386">
        <v>2924.9871501632306</v>
      </c>
      <c r="CE466" s="386">
        <v>2930</v>
      </c>
      <c r="CF466" s="386">
        <v>2960.9676560306971</v>
      </c>
      <c r="CG466" s="386">
        <v>2992.2626143549219</v>
      </c>
      <c r="CH466" s="386">
        <v>3023.8883342849076</v>
      </c>
      <c r="CI466" s="386">
        <v>3055.8483116949324</v>
      </c>
      <c r="CJ466" s="386">
        <v>3088.1460794077502</v>
      </c>
      <c r="CK466" s="386">
        <v>3120.0338898753257</v>
      </c>
      <c r="CL466" s="386">
        <v>3152.2509698885347</v>
      </c>
      <c r="CM466" s="386">
        <v>3184.800719443554</v>
      </c>
      <c r="CN466" s="386">
        <v>3217.6865736444961</v>
      </c>
      <c r="CO466" s="386">
        <v>3250.9120030659315</v>
      </c>
      <c r="CP466" s="386">
        <v>3276.9829902012384</v>
      </c>
      <c r="CQ466" s="386">
        <v>3303.2630560103357</v>
      </c>
      <c r="CR466" s="386">
        <v>3329.7538772188341</v>
      </c>
      <c r="CS466" s="386">
        <v>3356.4571439989995</v>
      </c>
      <c r="CT466" s="386">
        <v>3383.3745600775883</v>
      </c>
      <c r="CU466" s="386">
        <v>3406.680390948783</v>
      </c>
      <c r="CV466" s="386">
        <v>3430.146760283264</v>
      </c>
      <c r="CW466" s="386">
        <v>3453.774773924386</v>
      </c>
      <c r="CX466" s="386">
        <v>3477.5655453329277</v>
      </c>
      <c r="CY466" s="386">
        <v>3501.520195639564</v>
      </c>
      <c r="CZ466" s="386">
        <v>3532.7834525229232</v>
      </c>
      <c r="DA466" s="386">
        <v>3564.3258428044483</v>
      </c>
      <c r="DB466" s="386">
        <v>3596.1498587214082</v>
      </c>
      <c r="DC466" s="386">
        <v>3628.2580147629665</v>
      </c>
      <c r="DD466" s="386">
        <v>3660.652847868856</v>
      </c>
      <c r="DE466" s="386">
        <v>3690.0194538350584</v>
      </c>
      <c r="DF466" s="386">
        <v>3719.6216455237573</v>
      </c>
      <c r="DG466" s="386">
        <v>3749.461312858245</v>
      </c>
      <c r="DH466" s="386">
        <v>3779.540360923218</v>
      </c>
      <c r="DI466" s="386">
        <v>3809.8607100864006</v>
      </c>
      <c r="DJ466" s="387">
        <v>3809.8607100864006</v>
      </c>
      <c r="DK466" s="387">
        <v>3809.8607100864006</v>
      </c>
      <c r="DL466" s="387">
        <v>3809.8607100864006</v>
      </c>
      <c r="DM466" s="387">
        <v>3809.8607100864006</v>
      </c>
      <c r="DN466" s="387">
        <v>3809.8607100864006</v>
      </c>
      <c r="DO466" s="387">
        <v>3809.8607100864006</v>
      </c>
      <c r="DP466" s="387">
        <v>3809.8607100864006</v>
      </c>
      <c r="DQ466" s="387">
        <v>3809.8607100864006</v>
      </c>
      <c r="DR466" s="387">
        <v>3809.8607100864006</v>
      </c>
      <c r="DS466" s="387">
        <v>3809.8607100864006</v>
      </c>
      <c r="DT466" s="387">
        <v>3809.8607100864006</v>
      </c>
      <c r="DU466" s="387">
        <v>3809.8607100864006</v>
      </c>
      <c r="DV466" s="387">
        <v>3809.8607100864006</v>
      </c>
      <c r="DW466" s="387">
        <v>3809.8607100864006</v>
      </c>
      <c r="DX466" s="387">
        <v>3809.8607100864006</v>
      </c>
      <c r="DY466" s="387">
        <v>3809.8607100864006</v>
      </c>
      <c r="DZ466" s="387">
        <v>3809.8607100864006</v>
      </c>
      <c r="EA466" s="387">
        <v>3809.8607100864006</v>
      </c>
      <c r="EB466" s="387">
        <v>3809.8607100864006</v>
      </c>
      <c r="EC466" s="387">
        <v>3809.8607100864006</v>
      </c>
      <c r="ED466" s="387">
        <v>3809.8607100864006</v>
      </c>
      <c r="EE466" s="387">
        <v>3809.8607100864006</v>
      </c>
      <c r="EF466" s="387">
        <v>3809.8607100864006</v>
      </c>
      <c r="EG466" s="387">
        <v>3809.8607100864006</v>
      </c>
      <c r="EH466" s="387">
        <v>3809.8607100864006</v>
      </c>
      <c r="EI466" s="387">
        <v>3809.8607100864006</v>
      </c>
      <c r="EJ466" s="387">
        <v>3809.8607100864006</v>
      </c>
      <c r="EK466" s="387">
        <v>3809.8607100864006</v>
      </c>
      <c r="EY466" s="386">
        <v>1039</v>
      </c>
      <c r="EZ466" s="386">
        <v>1048</v>
      </c>
      <c r="FA466" s="386">
        <v>1057</v>
      </c>
      <c r="FB466" s="386">
        <v>1066</v>
      </c>
      <c r="FC466" s="386">
        <v>1074.2</v>
      </c>
      <c r="FD466" s="386">
        <v>1087</v>
      </c>
      <c r="FE466" s="386">
        <v>1100</v>
      </c>
      <c r="FF466" s="386">
        <v>1113</v>
      </c>
      <c r="FG466" s="386">
        <v>1126</v>
      </c>
      <c r="FH466" s="386">
        <v>1139</v>
      </c>
      <c r="FI466" s="386">
        <v>1153.5</v>
      </c>
      <c r="FJ466" s="386">
        <v>1163</v>
      </c>
      <c r="FK466" s="386">
        <v>1172</v>
      </c>
      <c r="FL466" s="386">
        <v>1181</v>
      </c>
      <c r="FM466" s="386">
        <v>1190</v>
      </c>
      <c r="FN466" s="386">
        <v>1199</v>
      </c>
      <c r="FO466" s="386">
        <v>1208</v>
      </c>
      <c r="FP466" s="386">
        <v>1217</v>
      </c>
      <c r="FQ466" s="386">
        <v>1226</v>
      </c>
      <c r="FR466" s="386">
        <v>1235</v>
      </c>
      <c r="FS466" s="386">
        <v>1244</v>
      </c>
      <c r="FT466" s="386">
        <v>1253</v>
      </c>
      <c r="FU466" s="386">
        <v>1262</v>
      </c>
      <c r="FV466" s="386">
        <v>1271</v>
      </c>
      <c r="FW466" s="386">
        <v>1280</v>
      </c>
      <c r="FX466" s="386">
        <v>1289</v>
      </c>
      <c r="FY466" s="386">
        <v>1298</v>
      </c>
      <c r="FZ466" s="386">
        <v>1307</v>
      </c>
      <c r="GA466" s="386">
        <v>1316</v>
      </c>
      <c r="GB466" s="386">
        <v>1325</v>
      </c>
      <c r="GC466" s="386">
        <v>1343</v>
      </c>
      <c r="GD466" s="387">
        <v>1343</v>
      </c>
      <c r="GE466" s="387">
        <v>1343</v>
      </c>
      <c r="GF466" s="387">
        <v>1343</v>
      </c>
      <c r="GG466" s="387">
        <v>1343</v>
      </c>
      <c r="GH466" s="387">
        <v>1343</v>
      </c>
      <c r="GI466" s="387">
        <v>1343</v>
      </c>
      <c r="GJ466" s="387">
        <v>1343</v>
      </c>
      <c r="GK466" s="387">
        <v>1343</v>
      </c>
      <c r="GL466" s="387">
        <v>1343</v>
      </c>
      <c r="GM466" s="387">
        <v>1343</v>
      </c>
      <c r="GN466" s="387">
        <v>1343</v>
      </c>
      <c r="GO466" s="387">
        <v>1343</v>
      </c>
      <c r="GP466" s="387">
        <v>1343</v>
      </c>
      <c r="GQ466" s="387">
        <v>1343</v>
      </c>
      <c r="GR466" s="387">
        <v>1343</v>
      </c>
      <c r="GS466" s="387">
        <v>1343</v>
      </c>
      <c r="GT466" s="387">
        <v>1343</v>
      </c>
      <c r="GU466" s="387">
        <v>1343</v>
      </c>
      <c r="GV466" s="387">
        <v>1343</v>
      </c>
      <c r="GW466" s="387">
        <v>1343</v>
      </c>
      <c r="GX466" s="387">
        <v>1343</v>
      </c>
      <c r="GY466" s="387">
        <v>1343</v>
      </c>
      <c r="GZ466" s="387">
        <v>1343</v>
      </c>
      <c r="HA466" s="387">
        <v>1343</v>
      </c>
      <c r="HB466" s="387">
        <v>1343</v>
      </c>
      <c r="HC466" s="387">
        <v>1343</v>
      </c>
      <c r="HD466" s="387">
        <v>1343</v>
      </c>
      <c r="HE466" s="387">
        <v>1343</v>
      </c>
      <c r="HS466" s="394">
        <v>3.5432556016922883</v>
      </c>
      <c r="HT466" s="394">
        <v>3.5425460624098881</v>
      </c>
      <c r="HU466" s="394">
        <v>3.5418366652131992</v>
      </c>
      <c r="HV466" s="394">
        <v>3.5411274100737695</v>
      </c>
      <c r="HW466" s="394">
        <v>3.5404182969631508</v>
      </c>
      <c r="HX466" s="394">
        <v>3.5408892704872823</v>
      </c>
      <c r="HY466" s="394">
        <v>3.5413603066639148</v>
      </c>
      <c r="HZ466" s="394">
        <v>3.5418314055013829</v>
      </c>
      <c r="IA466" s="394">
        <v>3.5423025670080217</v>
      </c>
      <c r="IB466" s="394">
        <v>3.5427737911921682</v>
      </c>
      <c r="IC466" s="394">
        <v>3.5435417429447331</v>
      </c>
      <c r="ID466" s="394">
        <v>3.5443098611628781</v>
      </c>
      <c r="IE466" s="394">
        <v>3.5450781458826874</v>
      </c>
      <c r="IF466" s="394">
        <v>3.5458465971402524</v>
      </c>
      <c r="IG466" s="394">
        <v>3.546615214971677</v>
      </c>
      <c r="IH466" s="394">
        <v>3.543739192172827</v>
      </c>
      <c r="II466" s="394">
        <v>3.5408655015996739</v>
      </c>
      <c r="IJ466" s="394">
        <v>3.5379941413609677</v>
      </c>
      <c r="IK466" s="394">
        <v>3.5351251095669922</v>
      </c>
      <c r="IL466" s="394">
        <v>3.5322584043295646</v>
      </c>
      <c r="IM466" s="394">
        <v>3.5298950585027629</v>
      </c>
      <c r="IN466" s="394">
        <v>3.5275332939315938</v>
      </c>
      <c r="IO466" s="394">
        <v>3.5251731095580787</v>
      </c>
      <c r="IP466" s="394">
        <v>3.522814504324947</v>
      </c>
      <c r="IQ466" s="394">
        <v>3.5204574771756363</v>
      </c>
      <c r="IR466" s="394">
        <v>3.5175363927879681</v>
      </c>
      <c r="IS466" s="394">
        <v>3.514617732157455</v>
      </c>
      <c r="IT466" s="394">
        <v>3.5117014932729953</v>
      </c>
      <c r="IU466" s="394">
        <v>3.5087876741251547</v>
      </c>
      <c r="IV466" s="394">
        <v>3.5058762727061699</v>
      </c>
      <c r="IW466" s="394">
        <v>3.5033789641782112</v>
      </c>
      <c r="IX466" s="394">
        <v>3.5008834345350164</v>
      </c>
      <c r="IY466" s="394">
        <v>3.4983896825094476</v>
      </c>
      <c r="IZ466" s="394">
        <v>3.4958977068352719</v>
      </c>
      <c r="JA466" s="394">
        <v>3.4934075062471557</v>
      </c>
      <c r="JB466" s="394">
        <v>3.4934075062471557</v>
      </c>
      <c r="JC466" s="394">
        <v>3.4934075062471557</v>
      </c>
      <c r="JD466" s="394">
        <v>3.4934075062471557</v>
      </c>
      <c r="JE466" s="394">
        <v>3.4934075062471557</v>
      </c>
      <c r="JF466" s="394">
        <v>3.4934075062471557</v>
      </c>
      <c r="JG466" s="394">
        <v>3.4934075062471557</v>
      </c>
      <c r="JH466" s="394">
        <v>3.4934075062471557</v>
      </c>
      <c r="JI466" s="394">
        <v>3.4934075062471557</v>
      </c>
      <c r="JJ466" s="394">
        <v>3.4934075062471557</v>
      </c>
      <c r="JK466" s="394">
        <v>3.4934075062471557</v>
      </c>
      <c r="JL466" s="394">
        <v>3.4934075062471557</v>
      </c>
      <c r="JM466" s="394">
        <v>3.4934075062471557</v>
      </c>
      <c r="JN466" s="394">
        <v>3.4934075062471557</v>
      </c>
      <c r="JO466" s="394">
        <v>3.4934075062471557</v>
      </c>
      <c r="JP466" s="394">
        <v>3.4934075062471557</v>
      </c>
      <c r="JQ466" s="394">
        <v>3.4934075062471557</v>
      </c>
      <c r="JR466" s="394">
        <v>3.4934075062471557</v>
      </c>
      <c r="JS466" s="394">
        <v>3.4934075062471557</v>
      </c>
      <c r="JT466" s="394">
        <v>3.4934075062471557</v>
      </c>
      <c r="JU466" s="394">
        <v>3.4934075062471557</v>
      </c>
      <c r="JV466" s="394">
        <v>3.4934075062471557</v>
      </c>
      <c r="JW466" s="394">
        <v>3.4934075062471557</v>
      </c>
      <c r="JX466" s="394">
        <v>3.4934075062471557</v>
      </c>
      <c r="JY466" s="394">
        <v>3.4934075062471557</v>
      </c>
      <c r="JZ466" s="394">
        <v>3.4934075062471557</v>
      </c>
      <c r="KA466" s="394">
        <v>3.4934075062471557</v>
      </c>
      <c r="KB466" s="394">
        <v>3.4934075062471557</v>
      </c>
      <c r="KC466" s="394">
        <v>3.4934075062471557</v>
      </c>
    </row>
    <row r="467" spans="1:289" x14ac:dyDescent="0.25">
      <c r="A467" s="383">
        <v>458</v>
      </c>
      <c r="B467" s="384" t="s">
        <v>875</v>
      </c>
      <c r="C467" s="385" t="s">
        <v>142</v>
      </c>
      <c r="D467" s="385" t="s">
        <v>142</v>
      </c>
      <c r="E467" s="129">
        <v>2052</v>
      </c>
      <c r="F467" s="386">
        <v>1659.7302999999999</v>
      </c>
      <c r="G467" s="386">
        <v>1674.0888316689059</v>
      </c>
      <c r="H467" s="386">
        <v>1688.5715807674067</v>
      </c>
      <c r="I467" s="386">
        <v>1703.1796219158168</v>
      </c>
      <c r="J467" s="386">
        <v>1717.9140390311238</v>
      </c>
      <c r="K467" s="386">
        <v>1724.0839841929146</v>
      </c>
      <c r="L467" s="386">
        <v>1730.2760889170786</v>
      </c>
      <c r="M467" s="386">
        <v>1736.4904327904176</v>
      </c>
      <c r="N467" s="386">
        <v>1742.7270956855725</v>
      </c>
      <c r="O467" s="386">
        <v>1748.9861577620493</v>
      </c>
      <c r="P467" s="386">
        <v>1755.2764425097546</v>
      </c>
      <c r="Q467" s="386">
        <v>1761.5893504680735</v>
      </c>
      <c r="R467" s="386">
        <v>1767.9249630021077</v>
      </c>
      <c r="S467" s="386">
        <v>1774.283361769591</v>
      </c>
      <c r="T467" s="386">
        <v>1780.664628721943</v>
      </c>
      <c r="U467" s="386">
        <v>1786.3953354690627</v>
      </c>
      <c r="V467" s="386">
        <v>1792.1444853296648</v>
      </c>
      <c r="W467" s="386">
        <v>1797.9121376591568</v>
      </c>
      <c r="X467" s="386">
        <v>1803.6983520039696</v>
      </c>
      <c r="Y467" s="386">
        <v>1809.503188102173</v>
      </c>
      <c r="Z467" s="386">
        <v>1814.594408010264</v>
      </c>
      <c r="AA467" s="386">
        <v>1819.6999525795786</v>
      </c>
      <c r="AB467" s="386">
        <v>1824.8198621139973</v>
      </c>
      <c r="AC467" s="386">
        <v>1829.9541770307997</v>
      </c>
      <c r="AD467" s="386">
        <v>1835.1029378609835</v>
      </c>
      <c r="AE467" s="386">
        <v>1841.9478443208902</v>
      </c>
      <c r="AF467" s="386">
        <v>1848.8182821793239</v>
      </c>
      <c r="AG467" s="386">
        <v>1855.7143466680188</v>
      </c>
      <c r="AH467" s="386">
        <v>1862.6361333739217</v>
      </c>
      <c r="AI467" s="386">
        <v>1869.5837382405175</v>
      </c>
      <c r="AJ467" s="386">
        <v>1876.0055304578705</v>
      </c>
      <c r="AK467" s="386">
        <v>1882.4493807486006</v>
      </c>
      <c r="AL467" s="386">
        <v>1888.9153648795007</v>
      </c>
      <c r="AM467" s="386">
        <v>1895.4035588776135</v>
      </c>
      <c r="AN467" s="386">
        <v>1901.9140390311256</v>
      </c>
      <c r="AO467" s="387">
        <v>1901.9140390311256</v>
      </c>
      <c r="AP467" s="387">
        <v>1901.9140390311256</v>
      </c>
      <c r="AQ467" s="387">
        <v>1901.9140390311256</v>
      </c>
      <c r="AR467" s="387">
        <v>1901.9140390311256</v>
      </c>
      <c r="AS467" s="387">
        <v>1901.9140390311256</v>
      </c>
      <c r="AT467" s="387">
        <v>1901.9140390311256</v>
      </c>
      <c r="AU467" s="387">
        <v>1901.9140390311256</v>
      </c>
      <c r="AV467" s="387">
        <v>1901.9140390311256</v>
      </c>
      <c r="AW467" s="387">
        <v>1901.9140390311256</v>
      </c>
      <c r="AX467" s="387">
        <v>1901.9140390311256</v>
      </c>
      <c r="AY467" s="387">
        <v>1901.9140390311256</v>
      </c>
      <c r="AZ467" s="387">
        <v>1901.9140390311256</v>
      </c>
      <c r="BA467" s="387">
        <v>1901.9140390311256</v>
      </c>
      <c r="BB467" s="387">
        <v>1901.9140390311256</v>
      </c>
      <c r="BC467" s="387">
        <v>1901.9140390311256</v>
      </c>
      <c r="BD467" s="387">
        <v>1901.9140390311256</v>
      </c>
      <c r="BE467" s="387">
        <v>1901.9140390311256</v>
      </c>
      <c r="BF467" s="387">
        <v>1901.9140390311256</v>
      </c>
      <c r="BG467" s="387">
        <v>1901.9140390311256</v>
      </c>
      <c r="BH467" s="387">
        <v>1901.9140390311256</v>
      </c>
      <c r="BI467" s="387">
        <v>1901.9140390311256</v>
      </c>
      <c r="BJ467" s="387">
        <v>1901.9140390311256</v>
      </c>
      <c r="BK467" s="387">
        <v>1901.9140390311256</v>
      </c>
      <c r="BL467" s="387">
        <v>1901.9140390311256</v>
      </c>
      <c r="BM467" s="387">
        <v>1901.9140390311256</v>
      </c>
      <c r="BN467" s="387">
        <v>1901.9140390311256</v>
      </c>
      <c r="BO467" s="387">
        <v>1901.9140390311256</v>
      </c>
      <c r="BP467" s="387">
        <v>1901.9140390311256</v>
      </c>
      <c r="CA467" s="386">
        <v>4930</v>
      </c>
      <c r="CB467" s="386">
        <v>4971.9612301113284</v>
      </c>
      <c r="CC467" s="386">
        <v>5014.2796092758927</v>
      </c>
      <c r="CD467" s="386">
        <v>5056.9581773341824</v>
      </c>
      <c r="CE467" s="386">
        <v>5100</v>
      </c>
      <c r="CF467" s="386">
        <v>5097.0020372893259</v>
      </c>
      <c r="CG467" s="386">
        <v>5094.0058368885366</v>
      </c>
      <c r="CH467" s="386">
        <v>5091.0113977616838</v>
      </c>
      <c r="CI467" s="386">
        <v>5088.018718873428</v>
      </c>
      <c r="CJ467" s="386">
        <v>5085.0277991890362</v>
      </c>
      <c r="CK467" s="386">
        <v>5081.6168955028188</v>
      </c>
      <c r="CL467" s="386">
        <v>5078.2082797616067</v>
      </c>
      <c r="CM467" s="386">
        <v>5074.8019504307067</v>
      </c>
      <c r="CN467" s="386">
        <v>5071.3979059764542</v>
      </c>
      <c r="CO467" s="386">
        <v>5067.9961448662143</v>
      </c>
      <c r="CP467" s="386">
        <v>5061.4655488879753</v>
      </c>
      <c r="CQ467" s="386">
        <v>5054.9433682049748</v>
      </c>
      <c r="CR467" s="386">
        <v>5048.429591973304</v>
      </c>
      <c r="CS467" s="386">
        <v>5041.9242093630264</v>
      </c>
      <c r="CT467" s="386">
        <v>5035.4272095581618</v>
      </c>
      <c r="CU467" s="386">
        <v>5026.4256248570773</v>
      </c>
      <c r="CV467" s="386">
        <v>5017.4401318446935</v>
      </c>
      <c r="CW467" s="386">
        <v>5008.4707017546925</v>
      </c>
      <c r="CX467" s="386">
        <v>4999.5173058721812</v>
      </c>
      <c r="CY467" s="386">
        <v>4990.579915533599</v>
      </c>
      <c r="CZ467" s="386">
        <v>4985.6002529322959</v>
      </c>
      <c r="DA467" s="386">
        <v>4980.6255591001618</v>
      </c>
      <c r="DB467" s="386">
        <v>4975.6558290792982</v>
      </c>
      <c r="DC467" s="386">
        <v>4970.6910579167525</v>
      </c>
      <c r="DD467" s="386">
        <v>4965.7312406645124</v>
      </c>
      <c r="DE467" s="386">
        <v>4982.5128079097485</v>
      </c>
      <c r="DF467" s="386">
        <v>4999.3510880509421</v>
      </c>
      <c r="DG467" s="386">
        <v>5016.2462727479378</v>
      </c>
      <c r="DH467" s="386">
        <v>5033.1985543082901</v>
      </c>
      <c r="DI467" s="386">
        <v>5050.2081256894508</v>
      </c>
      <c r="DJ467" s="387">
        <v>5050.2081256894508</v>
      </c>
      <c r="DK467" s="387">
        <v>5050.2081256894508</v>
      </c>
      <c r="DL467" s="387">
        <v>5050.2081256894508</v>
      </c>
      <c r="DM467" s="387">
        <v>5050.2081256894508</v>
      </c>
      <c r="DN467" s="387">
        <v>5050.2081256894508</v>
      </c>
      <c r="DO467" s="387">
        <v>5050.2081256894508</v>
      </c>
      <c r="DP467" s="387">
        <v>5050.2081256894508</v>
      </c>
      <c r="DQ467" s="387">
        <v>5050.2081256894508</v>
      </c>
      <c r="DR467" s="387">
        <v>5050.2081256894508</v>
      </c>
      <c r="DS467" s="387">
        <v>5050.2081256894508</v>
      </c>
      <c r="DT467" s="387">
        <v>5050.2081256894508</v>
      </c>
      <c r="DU467" s="387">
        <v>5050.2081256894508</v>
      </c>
      <c r="DV467" s="387">
        <v>5050.2081256894508</v>
      </c>
      <c r="DW467" s="387">
        <v>5050.2081256894508</v>
      </c>
      <c r="DX467" s="387">
        <v>5050.2081256894508</v>
      </c>
      <c r="DY467" s="387">
        <v>5050.2081256894508</v>
      </c>
      <c r="DZ467" s="387">
        <v>5050.2081256894508</v>
      </c>
      <c r="EA467" s="387">
        <v>5050.2081256894508</v>
      </c>
      <c r="EB467" s="387">
        <v>5050.2081256894508</v>
      </c>
      <c r="EC467" s="387">
        <v>5050.2081256894508</v>
      </c>
      <c r="ED467" s="387">
        <v>5050.2081256894508</v>
      </c>
      <c r="EE467" s="387">
        <v>5050.2081256894508</v>
      </c>
      <c r="EF467" s="387">
        <v>5050.2081256894508</v>
      </c>
      <c r="EG467" s="387">
        <v>5050.2081256894508</v>
      </c>
      <c r="EH467" s="387">
        <v>5050.2081256894508</v>
      </c>
      <c r="EI467" s="387">
        <v>5050.2081256894508</v>
      </c>
      <c r="EJ467" s="387">
        <v>5050.2081256894508</v>
      </c>
      <c r="EK467" s="387">
        <v>5050.2081256894508</v>
      </c>
      <c r="EY467" s="386">
        <v>957</v>
      </c>
      <c r="EZ467" s="386">
        <v>965</v>
      </c>
      <c r="FA467" s="386">
        <v>973</v>
      </c>
      <c r="FB467" s="386">
        <v>981</v>
      </c>
      <c r="FC467" s="386">
        <v>988</v>
      </c>
      <c r="FD467" s="386">
        <v>999</v>
      </c>
      <c r="FE467" s="386">
        <v>1010</v>
      </c>
      <c r="FF467" s="386">
        <v>1021</v>
      </c>
      <c r="FG467" s="386">
        <v>1032</v>
      </c>
      <c r="FH467" s="386">
        <v>1043</v>
      </c>
      <c r="FI467" s="386">
        <v>1053.5999999999999</v>
      </c>
      <c r="FJ467" s="386">
        <v>1062</v>
      </c>
      <c r="FK467" s="386">
        <v>1070</v>
      </c>
      <c r="FL467" s="386">
        <v>1078</v>
      </c>
      <c r="FM467" s="386">
        <v>1086</v>
      </c>
      <c r="FN467" s="386">
        <v>1094</v>
      </c>
      <c r="FO467" s="386">
        <v>1102</v>
      </c>
      <c r="FP467" s="386">
        <v>1110</v>
      </c>
      <c r="FQ467" s="386">
        <v>1118</v>
      </c>
      <c r="FR467" s="386">
        <v>1126</v>
      </c>
      <c r="FS467" s="386">
        <v>1134</v>
      </c>
      <c r="FT467" s="386">
        <v>1142</v>
      </c>
      <c r="FU467" s="386">
        <v>1150</v>
      </c>
      <c r="FV467" s="386">
        <v>1158</v>
      </c>
      <c r="FW467" s="386">
        <v>1166</v>
      </c>
      <c r="FX467" s="386">
        <v>1174</v>
      </c>
      <c r="FY467" s="386">
        <v>1182</v>
      </c>
      <c r="FZ467" s="386">
        <v>1190</v>
      </c>
      <c r="GA467" s="386">
        <v>1198</v>
      </c>
      <c r="GB467" s="386">
        <v>1206</v>
      </c>
      <c r="GC467" s="386">
        <v>1221.9000000000001</v>
      </c>
      <c r="GD467" s="387">
        <v>1221.9000000000001</v>
      </c>
      <c r="GE467" s="387">
        <v>1221.9000000000001</v>
      </c>
      <c r="GF467" s="387">
        <v>1221.9000000000001</v>
      </c>
      <c r="GG467" s="387">
        <v>1221.9000000000001</v>
      </c>
      <c r="GH467" s="387">
        <v>1221.9000000000001</v>
      </c>
      <c r="GI467" s="387">
        <v>1221.9000000000001</v>
      </c>
      <c r="GJ467" s="387">
        <v>1221.9000000000001</v>
      </c>
      <c r="GK467" s="387">
        <v>1221.9000000000001</v>
      </c>
      <c r="GL467" s="387">
        <v>1221.9000000000001</v>
      </c>
      <c r="GM467" s="387">
        <v>1221.9000000000001</v>
      </c>
      <c r="GN467" s="387">
        <v>1221.9000000000001</v>
      </c>
      <c r="GO467" s="387">
        <v>1221.9000000000001</v>
      </c>
      <c r="GP467" s="387">
        <v>1221.9000000000001</v>
      </c>
      <c r="GQ467" s="387">
        <v>1221.9000000000001</v>
      </c>
      <c r="GR467" s="387">
        <v>1221.9000000000001</v>
      </c>
      <c r="GS467" s="387">
        <v>1221.9000000000001</v>
      </c>
      <c r="GT467" s="387">
        <v>1221.9000000000001</v>
      </c>
      <c r="GU467" s="387">
        <v>1221.9000000000001</v>
      </c>
      <c r="GV467" s="387">
        <v>1221.9000000000001</v>
      </c>
      <c r="GW467" s="387">
        <v>1221.9000000000001</v>
      </c>
      <c r="GX467" s="387">
        <v>1221.9000000000001</v>
      </c>
      <c r="GY467" s="387">
        <v>1221.9000000000001</v>
      </c>
      <c r="GZ467" s="387">
        <v>1221.9000000000001</v>
      </c>
      <c r="HA467" s="387">
        <v>1221.9000000000001</v>
      </c>
      <c r="HB467" s="387">
        <v>1221.9000000000001</v>
      </c>
      <c r="HC467" s="387">
        <v>1221.9000000000001</v>
      </c>
      <c r="HD467" s="387">
        <v>1221.9000000000001</v>
      </c>
      <c r="HE467" s="387">
        <v>1221.9000000000001</v>
      </c>
      <c r="HS467" s="394">
        <v>2.9703621124468236</v>
      </c>
      <c r="HT467" s="394">
        <v>2.9699506597596499</v>
      </c>
      <c r="HU467" s="394">
        <v>2.9695392640666429</v>
      </c>
      <c r="HV467" s="394">
        <v>2.9691279253599085</v>
      </c>
      <c r="HW467" s="394">
        <v>2.9687166436315513</v>
      </c>
      <c r="HX467" s="394">
        <v>2.9563536834752027</v>
      </c>
      <c r="HY467" s="394">
        <v>2.9440422077824024</v>
      </c>
      <c r="HZ467" s="394">
        <v>2.931782002150618</v>
      </c>
      <c r="IA467" s="394">
        <v>2.9195728530701759</v>
      </c>
      <c r="IB467" s="394">
        <v>2.9074145479205429</v>
      </c>
      <c r="IC467" s="394">
        <v>2.8950521823428272</v>
      </c>
      <c r="ID467" s="394">
        <v>2.8827423817090354</v>
      </c>
      <c r="IE467" s="394">
        <v>2.8704849225123232</v>
      </c>
      <c r="IF467" s="394">
        <v>2.8582795821961993</v>
      </c>
      <c r="IG467" s="394">
        <v>2.8461261391504844</v>
      </c>
      <c r="IH467" s="394">
        <v>2.8333401058500645</v>
      </c>
      <c r="II467" s="394">
        <v>2.8206115129579623</v>
      </c>
      <c r="IJ467" s="394">
        <v>2.8079401024269472</v>
      </c>
      <c r="IK467" s="394">
        <v>2.7953256173690457</v>
      </c>
      <c r="IL467" s="394">
        <v>2.782767802050337</v>
      </c>
      <c r="IM467" s="394">
        <v>2.7699995121051018</v>
      </c>
      <c r="IN467" s="394">
        <v>2.7572898074388843</v>
      </c>
      <c r="IO467" s="394">
        <v>2.7446384192423983</v>
      </c>
      <c r="IP467" s="394">
        <v>2.7320450799397449</v>
      </c>
      <c r="IQ467" s="394">
        <v>2.7195095231827566</v>
      </c>
      <c r="IR467" s="394">
        <v>2.7067000123287652</v>
      </c>
      <c r="IS467" s="394">
        <v>2.6939508371959469</v>
      </c>
      <c r="IT467" s="394">
        <v>2.6812617135892771</v>
      </c>
      <c r="IU467" s="394">
        <v>2.6686323586523559</v>
      </c>
      <c r="IV467" s="394">
        <v>2.6560624908610984</v>
      </c>
      <c r="IW467" s="394">
        <v>2.6559158419398066</v>
      </c>
      <c r="IX467" s="394">
        <v>2.6557692011154272</v>
      </c>
      <c r="IY467" s="394">
        <v>2.6556225683875141</v>
      </c>
      <c r="IZ467" s="394">
        <v>2.6554759437556195</v>
      </c>
      <c r="JA467" s="394">
        <v>2.6553293272192948</v>
      </c>
      <c r="JB467" s="394">
        <v>2.6553293272192948</v>
      </c>
      <c r="JC467" s="394">
        <v>2.6553293272192948</v>
      </c>
      <c r="JD467" s="394">
        <v>2.6553293272192948</v>
      </c>
      <c r="JE467" s="394">
        <v>2.6553293272192948</v>
      </c>
      <c r="JF467" s="394">
        <v>2.6553293272192948</v>
      </c>
      <c r="JG467" s="394">
        <v>2.6553293272192948</v>
      </c>
      <c r="JH467" s="394">
        <v>2.6553293272192948</v>
      </c>
      <c r="JI467" s="394">
        <v>2.6553293272192948</v>
      </c>
      <c r="JJ467" s="394">
        <v>2.6553293272192948</v>
      </c>
      <c r="JK467" s="394">
        <v>2.6553293272192948</v>
      </c>
      <c r="JL467" s="394">
        <v>2.6553293272192948</v>
      </c>
      <c r="JM467" s="394">
        <v>2.6553293272192948</v>
      </c>
      <c r="JN467" s="394">
        <v>2.6553293272192948</v>
      </c>
      <c r="JO467" s="394">
        <v>2.6553293272192948</v>
      </c>
      <c r="JP467" s="394">
        <v>2.6553293272192948</v>
      </c>
      <c r="JQ467" s="394">
        <v>2.6553293272192948</v>
      </c>
      <c r="JR467" s="394">
        <v>2.6553293272192948</v>
      </c>
      <c r="JS467" s="394">
        <v>2.6553293272192948</v>
      </c>
      <c r="JT467" s="394">
        <v>2.6553293272192948</v>
      </c>
      <c r="JU467" s="394">
        <v>2.6553293272192948</v>
      </c>
      <c r="JV467" s="394">
        <v>2.6553293272192948</v>
      </c>
      <c r="JW467" s="394">
        <v>2.6553293272192948</v>
      </c>
      <c r="JX467" s="394">
        <v>2.6553293272192948</v>
      </c>
      <c r="JY467" s="394">
        <v>2.6553293272192948</v>
      </c>
      <c r="JZ467" s="394">
        <v>2.6553293272192948</v>
      </c>
      <c r="KA467" s="394">
        <v>2.6553293272192948</v>
      </c>
      <c r="KB467" s="394">
        <v>2.6553293272192948</v>
      </c>
      <c r="KC467" s="394">
        <v>2.6553293272192948</v>
      </c>
    </row>
    <row r="468" spans="1:289" x14ac:dyDescent="0.25">
      <c r="A468" s="383">
        <v>459</v>
      </c>
      <c r="B468" s="384" t="s">
        <v>875</v>
      </c>
      <c r="C468" s="385" t="s">
        <v>142</v>
      </c>
      <c r="D468" s="385" t="s">
        <v>142</v>
      </c>
      <c r="E468" s="129">
        <v>2052</v>
      </c>
      <c r="F468" s="386">
        <v>717.35783000000004</v>
      </c>
      <c r="G468" s="386">
        <v>722.92490788595239</v>
      </c>
      <c r="H468" s="386">
        <v>728.53518925403341</v>
      </c>
      <c r="I468" s="386">
        <v>734.189009386218</v>
      </c>
      <c r="J468" s="386">
        <v>739.88670616644754</v>
      </c>
      <c r="K468" s="386">
        <v>754.42055831024004</v>
      </c>
      <c r="L468" s="386">
        <v>769.2399039713199</v>
      </c>
      <c r="M468" s="386">
        <v>784.35035119823522</v>
      </c>
      <c r="N468" s="386">
        <v>799.75761820038406</v>
      </c>
      <c r="O468" s="386">
        <v>815.46753551194183</v>
      </c>
      <c r="P468" s="386">
        <v>830.32717351129952</v>
      </c>
      <c r="Q468" s="386">
        <v>845.45758727039777</v>
      </c>
      <c r="R468" s="386">
        <v>860.86371092774414</v>
      </c>
      <c r="S468" s="386">
        <v>876.5505685328593</v>
      </c>
      <c r="T468" s="386">
        <v>892.52327568465614</v>
      </c>
      <c r="U468" s="386">
        <v>906.20471204733019</v>
      </c>
      <c r="V468" s="386">
        <v>920.09587033664229</v>
      </c>
      <c r="W468" s="386">
        <v>934.19996536756855</v>
      </c>
      <c r="X468" s="386">
        <v>948.52026123479311</v>
      </c>
      <c r="Y468" s="386">
        <v>963.06007206811353</v>
      </c>
      <c r="Z468" s="386">
        <v>975.31152072235682</v>
      </c>
      <c r="AA468" s="386">
        <v>987.71882465342128</v>
      </c>
      <c r="AB468" s="386">
        <v>1000.2839665547824</v>
      </c>
      <c r="AC468" s="386">
        <v>1013.0089543425038</v>
      </c>
      <c r="AD468" s="386">
        <v>1025.895821476103</v>
      </c>
      <c r="AE468" s="386">
        <v>1042.290328447315</v>
      </c>
      <c r="AF468" s="386">
        <v>1058.9468306944627</v>
      </c>
      <c r="AG468" s="386">
        <v>1075.8695150787148</v>
      </c>
      <c r="AH468" s="386">
        <v>1093.0626353701043</v>
      </c>
      <c r="AI468" s="386">
        <v>1110.5305133167776</v>
      </c>
      <c r="AJ468" s="386">
        <v>1125.9666288701642</v>
      </c>
      <c r="AK468" s="386">
        <v>1141.6173028355172</v>
      </c>
      <c r="AL468" s="386">
        <v>1157.485517524804</v>
      </c>
      <c r="AM468" s="386">
        <v>1173.5742967034339</v>
      </c>
      <c r="AN468" s="386">
        <v>1189.8867061664519</v>
      </c>
      <c r="AO468" s="387">
        <v>1189.8867061664519</v>
      </c>
      <c r="AP468" s="387">
        <v>1189.8867061664519</v>
      </c>
      <c r="AQ468" s="387">
        <v>1189.8867061664519</v>
      </c>
      <c r="AR468" s="387">
        <v>1189.8867061664519</v>
      </c>
      <c r="AS468" s="387">
        <v>1189.8867061664519</v>
      </c>
      <c r="AT468" s="387">
        <v>1189.8867061664519</v>
      </c>
      <c r="AU468" s="387">
        <v>1189.8867061664519</v>
      </c>
      <c r="AV468" s="387">
        <v>1189.8867061664519</v>
      </c>
      <c r="AW468" s="387">
        <v>1189.8867061664519</v>
      </c>
      <c r="AX468" s="387">
        <v>1189.8867061664519</v>
      </c>
      <c r="AY468" s="387">
        <v>1189.8867061664519</v>
      </c>
      <c r="AZ468" s="387">
        <v>1189.8867061664519</v>
      </c>
      <c r="BA468" s="387">
        <v>1189.8867061664519</v>
      </c>
      <c r="BB468" s="387">
        <v>1189.8867061664519</v>
      </c>
      <c r="BC468" s="387">
        <v>1189.8867061664519</v>
      </c>
      <c r="BD468" s="387">
        <v>1189.8867061664519</v>
      </c>
      <c r="BE468" s="387">
        <v>1189.8867061664519</v>
      </c>
      <c r="BF468" s="387">
        <v>1189.8867061664519</v>
      </c>
      <c r="BG468" s="387">
        <v>1189.8867061664519</v>
      </c>
      <c r="BH468" s="387">
        <v>1189.8867061664519</v>
      </c>
      <c r="BI468" s="387">
        <v>1189.8867061664519</v>
      </c>
      <c r="BJ468" s="387">
        <v>1189.8867061664519</v>
      </c>
      <c r="BK468" s="387">
        <v>1189.8867061664519</v>
      </c>
      <c r="BL468" s="387">
        <v>1189.8867061664519</v>
      </c>
      <c r="BM468" s="387">
        <v>1189.8867061664519</v>
      </c>
      <c r="BN468" s="387">
        <v>1189.8867061664519</v>
      </c>
      <c r="BO468" s="387">
        <v>1189.8867061664519</v>
      </c>
      <c r="BP468" s="387">
        <v>1189.8867061664519</v>
      </c>
      <c r="CA468" s="386">
        <v>2000</v>
      </c>
      <c r="CB468" s="386">
        <v>2014.8341435554657</v>
      </c>
      <c r="CC468" s="386">
        <v>2029.7783130184437</v>
      </c>
      <c r="CD468" s="386">
        <v>2044.8333244589869</v>
      </c>
      <c r="CE468" s="386">
        <v>2060</v>
      </c>
      <c r="CF468" s="386">
        <v>2090.8904906298671</v>
      </c>
      <c r="CG468" s="386">
        <v>2122.2441960225278</v>
      </c>
      <c r="CH468" s="386">
        <v>2154.0680622611317</v>
      </c>
      <c r="CI468" s="386">
        <v>2186.3691395880123</v>
      </c>
      <c r="CJ468" s="386">
        <v>2219.1545839665914</v>
      </c>
      <c r="CK468" s="386">
        <v>2249.3457526512561</v>
      </c>
      <c r="CL468" s="386">
        <v>2279.9476663435607</v>
      </c>
      <c r="CM468" s="386">
        <v>2310.9659131498511</v>
      </c>
      <c r="CN468" s="386">
        <v>2342.4061572015776</v>
      </c>
      <c r="CO468" s="386">
        <v>2374.2741396896026</v>
      </c>
      <c r="CP468" s="386">
        <v>2399.2483586267317</v>
      </c>
      <c r="CQ468" s="386">
        <v>2424.485273265715</v>
      </c>
      <c r="CR468" s="386">
        <v>2449.9876468173638</v>
      </c>
      <c r="CS468" s="386">
        <v>2475.7582715578069</v>
      </c>
      <c r="CT468" s="386">
        <v>2501.7999691342184</v>
      </c>
      <c r="CU468" s="386">
        <v>2521.660208561229</v>
      </c>
      <c r="CV468" s="386">
        <v>2541.6781061203701</v>
      </c>
      <c r="CW468" s="386">
        <v>2561.8549133618421</v>
      </c>
      <c r="CX468" s="386">
        <v>2582.1918917711259</v>
      </c>
      <c r="CY468" s="386">
        <v>2602.6903128478543</v>
      </c>
      <c r="CZ468" s="386">
        <v>2631.288933270132</v>
      </c>
      <c r="DA468" s="386">
        <v>2660.2017981824361</v>
      </c>
      <c r="DB468" s="386">
        <v>2689.4323605345262</v>
      </c>
      <c r="DC468" s="386">
        <v>2718.9841112175177</v>
      </c>
      <c r="DD468" s="386">
        <v>2748.8605794807854</v>
      </c>
      <c r="DE468" s="386">
        <v>2785.8576957432037</v>
      </c>
      <c r="DF468" s="386">
        <v>2823.3527589084051</v>
      </c>
      <c r="DG468" s="386">
        <v>2861.3524708802956</v>
      </c>
      <c r="DH468" s="386">
        <v>2899.8636237641977</v>
      </c>
      <c r="DI468" s="386">
        <v>2938.8931010808792</v>
      </c>
      <c r="DJ468" s="387">
        <v>2938.8931010808792</v>
      </c>
      <c r="DK468" s="387">
        <v>2938.8931010808792</v>
      </c>
      <c r="DL468" s="387">
        <v>2938.8931010808792</v>
      </c>
      <c r="DM468" s="387">
        <v>2938.8931010808792</v>
      </c>
      <c r="DN468" s="387">
        <v>2938.8931010808792</v>
      </c>
      <c r="DO468" s="387">
        <v>2938.8931010808792</v>
      </c>
      <c r="DP468" s="387">
        <v>2938.8931010808792</v>
      </c>
      <c r="DQ468" s="387">
        <v>2938.8931010808792</v>
      </c>
      <c r="DR468" s="387">
        <v>2938.8931010808792</v>
      </c>
      <c r="DS468" s="387">
        <v>2938.8931010808792</v>
      </c>
      <c r="DT468" s="387">
        <v>2938.8931010808792</v>
      </c>
      <c r="DU468" s="387">
        <v>2938.8931010808792</v>
      </c>
      <c r="DV468" s="387">
        <v>2938.8931010808792</v>
      </c>
      <c r="DW468" s="387">
        <v>2938.8931010808792</v>
      </c>
      <c r="DX468" s="387">
        <v>2938.8931010808792</v>
      </c>
      <c r="DY468" s="387">
        <v>2938.8931010808792</v>
      </c>
      <c r="DZ468" s="387">
        <v>2938.8931010808792</v>
      </c>
      <c r="EA468" s="387">
        <v>2938.8931010808792</v>
      </c>
      <c r="EB468" s="387">
        <v>2938.8931010808792</v>
      </c>
      <c r="EC468" s="387">
        <v>2938.8931010808792</v>
      </c>
      <c r="ED468" s="387">
        <v>2938.8931010808792</v>
      </c>
      <c r="EE468" s="387">
        <v>2938.8931010808792</v>
      </c>
      <c r="EF468" s="387">
        <v>2938.8931010808792</v>
      </c>
      <c r="EG468" s="387">
        <v>2938.8931010808792</v>
      </c>
      <c r="EH468" s="387">
        <v>2938.8931010808792</v>
      </c>
      <c r="EI468" s="387">
        <v>2938.8931010808792</v>
      </c>
      <c r="EJ468" s="387">
        <v>2938.8931010808792</v>
      </c>
      <c r="EK468" s="387">
        <v>2938.8931010808792</v>
      </c>
      <c r="EY468" s="386">
        <v>313</v>
      </c>
      <c r="EZ468" s="386">
        <v>318</v>
      </c>
      <c r="FA468" s="386">
        <v>323</v>
      </c>
      <c r="FB468" s="386">
        <v>328</v>
      </c>
      <c r="FC468" s="386">
        <v>331.4</v>
      </c>
      <c r="FD468" s="386">
        <v>336</v>
      </c>
      <c r="FE468" s="386">
        <v>341</v>
      </c>
      <c r="FF468" s="386">
        <v>346</v>
      </c>
      <c r="FG468" s="386">
        <v>351</v>
      </c>
      <c r="FH468" s="386">
        <v>356</v>
      </c>
      <c r="FI468" s="386">
        <v>359.6</v>
      </c>
      <c r="FJ468" s="386">
        <v>363</v>
      </c>
      <c r="FK468" s="386">
        <v>367</v>
      </c>
      <c r="FL468" s="386">
        <v>371</v>
      </c>
      <c r="FM468" s="386">
        <v>375</v>
      </c>
      <c r="FN468" s="386">
        <v>379</v>
      </c>
      <c r="FO468" s="386">
        <v>383</v>
      </c>
      <c r="FP468" s="386">
        <v>387</v>
      </c>
      <c r="FQ468" s="386">
        <v>391</v>
      </c>
      <c r="FR468" s="386">
        <v>395</v>
      </c>
      <c r="FS468" s="386">
        <v>399</v>
      </c>
      <c r="FT468" s="386">
        <v>403</v>
      </c>
      <c r="FU468" s="386">
        <v>407</v>
      </c>
      <c r="FV468" s="386">
        <v>411</v>
      </c>
      <c r="FW468" s="386">
        <v>415</v>
      </c>
      <c r="FX468" s="386">
        <v>419</v>
      </c>
      <c r="FY468" s="386">
        <v>423</v>
      </c>
      <c r="FZ468" s="386">
        <v>427</v>
      </c>
      <c r="GA468" s="386">
        <v>431</v>
      </c>
      <c r="GB468" s="386">
        <v>435</v>
      </c>
      <c r="GC468" s="386">
        <v>436.8</v>
      </c>
      <c r="GD468" s="387">
        <v>436.8</v>
      </c>
      <c r="GE468" s="387">
        <v>436.8</v>
      </c>
      <c r="GF468" s="387">
        <v>436.8</v>
      </c>
      <c r="GG468" s="387">
        <v>436.8</v>
      </c>
      <c r="GH468" s="387">
        <v>436.8</v>
      </c>
      <c r="GI468" s="387">
        <v>436.8</v>
      </c>
      <c r="GJ468" s="387">
        <v>436.8</v>
      </c>
      <c r="GK468" s="387">
        <v>436.8</v>
      </c>
      <c r="GL468" s="387">
        <v>436.8</v>
      </c>
      <c r="GM468" s="387">
        <v>436.8</v>
      </c>
      <c r="GN468" s="387">
        <v>436.8</v>
      </c>
      <c r="GO468" s="387">
        <v>436.8</v>
      </c>
      <c r="GP468" s="387">
        <v>436.8</v>
      </c>
      <c r="GQ468" s="387">
        <v>436.8</v>
      </c>
      <c r="GR468" s="387">
        <v>436.8</v>
      </c>
      <c r="GS468" s="387">
        <v>436.8</v>
      </c>
      <c r="GT468" s="387">
        <v>436.8</v>
      </c>
      <c r="GU468" s="387">
        <v>436.8</v>
      </c>
      <c r="GV468" s="387">
        <v>436.8</v>
      </c>
      <c r="GW468" s="387">
        <v>436.8</v>
      </c>
      <c r="GX468" s="387">
        <v>436.8</v>
      </c>
      <c r="GY468" s="387">
        <v>436.8</v>
      </c>
      <c r="GZ468" s="387">
        <v>436.8</v>
      </c>
      <c r="HA468" s="387">
        <v>436.8</v>
      </c>
      <c r="HB468" s="387">
        <v>436.8</v>
      </c>
      <c r="HC468" s="387">
        <v>436.8</v>
      </c>
      <c r="HD468" s="387">
        <v>436.8</v>
      </c>
      <c r="HE468" s="387">
        <v>436.8</v>
      </c>
      <c r="HS468" s="394">
        <v>2.7880088797525215</v>
      </c>
      <c r="HT468" s="394">
        <v>2.7870586855935571</v>
      </c>
      <c r="HU468" s="394">
        <v>2.7861088152746443</v>
      </c>
      <c r="HV468" s="394">
        <v>2.7851592686854132</v>
      </c>
      <c r="HW468" s="394">
        <v>2.784210045715533</v>
      </c>
      <c r="HX468" s="394">
        <v>2.771518442330188</v>
      </c>
      <c r="HY468" s="394">
        <v>2.7588846926246471</v>
      </c>
      <c r="HZ468" s="394">
        <v>2.7463085328774417</v>
      </c>
      <c r="IA468" s="394">
        <v>2.7337897005692597</v>
      </c>
      <c r="IB468" s="394">
        <v>2.7213279343774608</v>
      </c>
      <c r="IC468" s="394">
        <v>2.7089872816509066</v>
      </c>
      <c r="ID468" s="394">
        <v>2.6967025912021043</v>
      </c>
      <c r="IE468" s="394">
        <v>2.6844736092538346</v>
      </c>
      <c r="IF468" s="394">
        <v>2.6723000831797048</v>
      </c>
      <c r="IG468" s="394">
        <v>2.6601817614989289</v>
      </c>
      <c r="IH468" s="394">
        <v>2.6475787719159656</v>
      </c>
      <c r="II468" s="394">
        <v>2.6350354907892921</v>
      </c>
      <c r="IJ468" s="394">
        <v>2.6225516352416007</v>
      </c>
      <c r="IK468" s="394">
        <v>2.6101269237357569</v>
      </c>
      <c r="IL468" s="394">
        <v>2.5977610760684469</v>
      </c>
      <c r="IM468" s="394">
        <v>2.5854920761046492</v>
      </c>
      <c r="IN468" s="394">
        <v>2.5732810215621988</v>
      </c>
      <c r="IO468" s="394">
        <v>2.5611276387699027</v>
      </c>
      <c r="IP468" s="394">
        <v>2.5490316553490926</v>
      </c>
      <c r="IQ468" s="394">
        <v>2.5369928002075217</v>
      </c>
      <c r="IR468" s="394">
        <v>2.5245259036317891</v>
      </c>
      <c r="IS468" s="394">
        <v>2.5121202699458123</v>
      </c>
      <c r="IT468" s="394">
        <v>2.499775598100999</v>
      </c>
      <c r="IU468" s="394">
        <v>2.4874915885281235</v>
      </c>
      <c r="IV468" s="394">
        <v>2.4752679431300559</v>
      </c>
      <c r="IW468" s="394">
        <v>2.4741920624580449</v>
      </c>
      <c r="IX468" s="394">
        <v>2.4731166494199415</v>
      </c>
      <c r="IY468" s="394">
        <v>2.4720417038124878</v>
      </c>
      <c r="IZ468" s="394">
        <v>2.4709672254325135</v>
      </c>
      <c r="JA468" s="394">
        <v>2.4698932140769383</v>
      </c>
      <c r="JB468" s="394">
        <v>2.4698932140769383</v>
      </c>
      <c r="JC468" s="394">
        <v>2.4698932140769383</v>
      </c>
      <c r="JD468" s="394">
        <v>2.4698932140769383</v>
      </c>
      <c r="JE468" s="394">
        <v>2.4698932140769383</v>
      </c>
      <c r="JF468" s="394">
        <v>2.4698932140769383</v>
      </c>
      <c r="JG468" s="394">
        <v>2.4698932140769383</v>
      </c>
      <c r="JH468" s="394">
        <v>2.4698932140769383</v>
      </c>
      <c r="JI468" s="394">
        <v>2.4698932140769383</v>
      </c>
      <c r="JJ468" s="394">
        <v>2.4698932140769383</v>
      </c>
      <c r="JK468" s="394">
        <v>2.4698932140769383</v>
      </c>
      <c r="JL468" s="394">
        <v>2.4698932140769383</v>
      </c>
      <c r="JM468" s="394">
        <v>2.4698932140769383</v>
      </c>
      <c r="JN468" s="394">
        <v>2.4698932140769383</v>
      </c>
      <c r="JO468" s="394">
        <v>2.4698932140769383</v>
      </c>
      <c r="JP468" s="394">
        <v>2.4698932140769383</v>
      </c>
      <c r="JQ468" s="394">
        <v>2.4698932140769383</v>
      </c>
      <c r="JR468" s="394">
        <v>2.4698932140769383</v>
      </c>
      <c r="JS468" s="394">
        <v>2.4698932140769383</v>
      </c>
      <c r="JT468" s="394">
        <v>2.4698932140769383</v>
      </c>
      <c r="JU468" s="394">
        <v>2.4698932140769383</v>
      </c>
      <c r="JV468" s="394">
        <v>2.4698932140769383</v>
      </c>
      <c r="JW468" s="394">
        <v>2.4698932140769383</v>
      </c>
      <c r="JX468" s="394">
        <v>2.4698932140769383</v>
      </c>
      <c r="JY468" s="394">
        <v>2.4698932140769383</v>
      </c>
      <c r="JZ468" s="394">
        <v>2.4698932140769383</v>
      </c>
      <c r="KA468" s="394">
        <v>2.4698932140769383</v>
      </c>
      <c r="KB468" s="394">
        <v>2.4698932140769383</v>
      </c>
      <c r="KC468" s="394">
        <v>2.4698932140769383</v>
      </c>
    </row>
    <row r="469" spans="1:289" x14ac:dyDescent="0.25">
      <c r="A469" s="383">
        <v>460</v>
      </c>
      <c r="B469" s="384" t="s">
        <v>875</v>
      </c>
      <c r="C469" s="385" t="s">
        <v>142</v>
      </c>
      <c r="D469" s="385" t="s">
        <v>142</v>
      </c>
      <c r="E469" s="129">
        <v>2052</v>
      </c>
      <c r="F469" s="386">
        <v>98.58323</v>
      </c>
      <c r="G469" s="386">
        <v>98.583229999999986</v>
      </c>
      <c r="H469" s="386">
        <v>98.583229999999972</v>
      </c>
      <c r="I469" s="386">
        <v>98.583229999999958</v>
      </c>
      <c r="J469" s="386">
        <v>98.583229999999972</v>
      </c>
      <c r="K469" s="386">
        <v>98.667065988335935</v>
      </c>
      <c r="L469" s="386">
        <v>98.750973271484824</v>
      </c>
      <c r="M469" s="386">
        <v>98.834951910076327</v>
      </c>
      <c r="N469" s="386">
        <v>98.919001964791704</v>
      </c>
      <c r="O469" s="386">
        <v>99.003123496363827</v>
      </c>
      <c r="P469" s="386">
        <v>99.088593285174724</v>
      </c>
      <c r="Q469" s="386">
        <v>99.174136860392963</v>
      </c>
      <c r="R469" s="386">
        <v>99.259754285718657</v>
      </c>
      <c r="S469" s="386">
        <v>99.345445624906887</v>
      </c>
      <c r="T469" s="386">
        <v>99.431210941767802</v>
      </c>
      <c r="U469" s="386">
        <v>99.525396692364396</v>
      </c>
      <c r="V469" s="386">
        <v>99.619671659973747</v>
      </c>
      <c r="W469" s="386">
        <v>99.714035929106259</v>
      </c>
      <c r="X469" s="386">
        <v>99.808489584352387</v>
      </c>
      <c r="Y469" s="386">
        <v>99.903032710382689</v>
      </c>
      <c r="Z469" s="386">
        <v>99.99594970970567</v>
      </c>
      <c r="AA469" s="386">
        <v>100.08895312851492</v>
      </c>
      <c r="AB469" s="386">
        <v>100.18204304718675</v>
      </c>
      <c r="AC469" s="386">
        <v>100.27521954617228</v>
      </c>
      <c r="AD469" s="386">
        <v>100.36848270599742</v>
      </c>
      <c r="AE469" s="386">
        <v>100.49355533135206</v>
      </c>
      <c r="AF469" s="386">
        <v>100.61878381401559</v>
      </c>
      <c r="AG469" s="386">
        <v>100.74416834820718</v>
      </c>
      <c r="AH469" s="386">
        <v>100.86970912838802</v>
      </c>
      <c r="AI469" s="386">
        <v>100.99540634926167</v>
      </c>
      <c r="AJ469" s="386">
        <v>101.11269832651882</v>
      </c>
      <c r="AK469" s="386">
        <v>101.2301265219311</v>
      </c>
      <c r="AL469" s="386">
        <v>101.34769109369675</v>
      </c>
      <c r="AM469" s="386">
        <v>101.46539220019775</v>
      </c>
      <c r="AN469" s="386">
        <v>101.58323</v>
      </c>
      <c r="AO469" s="387">
        <v>101.58323</v>
      </c>
      <c r="AP469" s="387">
        <v>101.58323</v>
      </c>
      <c r="AQ469" s="387">
        <v>101.58323</v>
      </c>
      <c r="AR469" s="387">
        <v>101.58323</v>
      </c>
      <c r="AS469" s="387">
        <v>101.58323</v>
      </c>
      <c r="AT469" s="387">
        <v>101.58323</v>
      </c>
      <c r="AU469" s="387">
        <v>101.58323</v>
      </c>
      <c r="AV469" s="387">
        <v>101.58323</v>
      </c>
      <c r="AW469" s="387">
        <v>101.58323</v>
      </c>
      <c r="AX469" s="387">
        <v>101.58323</v>
      </c>
      <c r="AY469" s="387">
        <v>101.58323</v>
      </c>
      <c r="AZ469" s="387">
        <v>101.58323</v>
      </c>
      <c r="BA469" s="387">
        <v>101.58323</v>
      </c>
      <c r="BB469" s="387">
        <v>101.58323</v>
      </c>
      <c r="BC469" s="387">
        <v>101.58323</v>
      </c>
      <c r="BD469" s="387">
        <v>101.58323</v>
      </c>
      <c r="BE469" s="387">
        <v>101.58323</v>
      </c>
      <c r="BF469" s="387">
        <v>101.58323</v>
      </c>
      <c r="BG469" s="387">
        <v>101.58323</v>
      </c>
      <c r="BH469" s="387">
        <v>101.58323</v>
      </c>
      <c r="BI469" s="387">
        <v>101.58323</v>
      </c>
      <c r="BJ469" s="387">
        <v>101.58323</v>
      </c>
      <c r="BK469" s="387">
        <v>101.58323</v>
      </c>
      <c r="BL469" s="387">
        <v>101.58323</v>
      </c>
      <c r="BM469" s="387">
        <v>101.58323</v>
      </c>
      <c r="BN469" s="387">
        <v>101.58323</v>
      </c>
      <c r="BO469" s="387">
        <v>101.58323</v>
      </c>
      <c r="BP469" s="387">
        <v>101.58323</v>
      </c>
      <c r="CA469" s="386">
        <v>320</v>
      </c>
      <c r="CB469" s="386">
        <v>320</v>
      </c>
      <c r="CC469" s="386">
        <v>320</v>
      </c>
      <c r="CD469" s="386">
        <v>320</v>
      </c>
      <c r="CE469" s="386">
        <v>320</v>
      </c>
      <c r="CF469" s="386">
        <v>319.41117889269822</v>
      </c>
      <c r="CG469" s="386">
        <v>318.82344125507268</v>
      </c>
      <c r="CH469" s="386">
        <v>318.23678509346774</v>
      </c>
      <c r="CI469" s="386">
        <v>317.65120841789621</v>
      </c>
      <c r="CJ469" s="386">
        <v>317.06670924203263</v>
      </c>
      <c r="CK469" s="386">
        <v>316.47552283356822</v>
      </c>
      <c r="CL469" s="386">
        <v>315.88543872111717</v>
      </c>
      <c r="CM469" s="386">
        <v>315.29645484939454</v>
      </c>
      <c r="CN469" s="386">
        <v>314.70856916694754</v>
      </c>
      <c r="CO469" s="386">
        <v>314.12177962614851</v>
      </c>
      <c r="CP469" s="386">
        <v>313.41545709358394</v>
      </c>
      <c r="CQ469" s="386">
        <v>312.71072277155542</v>
      </c>
      <c r="CR469" s="386">
        <v>312.00757308887194</v>
      </c>
      <c r="CS469" s="386">
        <v>311.30600448237249</v>
      </c>
      <c r="CT469" s="386">
        <v>310.606013396908</v>
      </c>
      <c r="CU469" s="386">
        <v>309.88668689931018</v>
      </c>
      <c r="CV469" s="386">
        <v>309.16902627612507</v>
      </c>
      <c r="CW469" s="386">
        <v>308.45302766938607</v>
      </c>
      <c r="CX469" s="386">
        <v>307.73868723006132</v>
      </c>
      <c r="CY469" s="386">
        <v>307.02600111803281</v>
      </c>
      <c r="CZ469" s="386">
        <v>306.38791039004917</v>
      </c>
      <c r="DA469" s="386">
        <v>305.7511458030948</v>
      </c>
      <c r="DB469" s="386">
        <v>305.1157046010569</v>
      </c>
      <c r="DC469" s="386">
        <v>304.48158403355069</v>
      </c>
      <c r="DD469" s="386">
        <v>303.84878135590748</v>
      </c>
      <c r="DE469" s="386">
        <v>304.174555907811</v>
      </c>
      <c r="DF469" s="386">
        <v>304.5006797422036</v>
      </c>
      <c r="DG469" s="386">
        <v>304.82715323357212</v>
      </c>
      <c r="DH469" s="386">
        <v>305.15397675680475</v>
      </c>
      <c r="DI469" s="386">
        <v>305.48115068719187</v>
      </c>
      <c r="DJ469" s="387">
        <v>305.48115068719187</v>
      </c>
      <c r="DK469" s="387">
        <v>305.48115068719187</v>
      </c>
      <c r="DL469" s="387">
        <v>305.48115068719187</v>
      </c>
      <c r="DM469" s="387">
        <v>305.48115068719187</v>
      </c>
      <c r="DN469" s="387">
        <v>305.48115068719187</v>
      </c>
      <c r="DO469" s="387">
        <v>305.48115068719187</v>
      </c>
      <c r="DP469" s="387">
        <v>305.48115068719187</v>
      </c>
      <c r="DQ469" s="387">
        <v>305.48115068719187</v>
      </c>
      <c r="DR469" s="387">
        <v>305.48115068719187</v>
      </c>
      <c r="DS469" s="387">
        <v>305.48115068719187</v>
      </c>
      <c r="DT469" s="387">
        <v>305.48115068719187</v>
      </c>
      <c r="DU469" s="387">
        <v>305.48115068719187</v>
      </c>
      <c r="DV469" s="387">
        <v>305.48115068719187</v>
      </c>
      <c r="DW469" s="387">
        <v>305.48115068719187</v>
      </c>
      <c r="DX469" s="387">
        <v>305.48115068719187</v>
      </c>
      <c r="DY469" s="387">
        <v>305.48115068719187</v>
      </c>
      <c r="DZ469" s="387">
        <v>305.48115068719187</v>
      </c>
      <c r="EA469" s="387">
        <v>305.48115068719187</v>
      </c>
      <c r="EB469" s="387">
        <v>305.48115068719187</v>
      </c>
      <c r="EC469" s="387">
        <v>305.48115068719187</v>
      </c>
      <c r="ED469" s="387">
        <v>305.48115068719187</v>
      </c>
      <c r="EE469" s="387">
        <v>305.48115068719187</v>
      </c>
      <c r="EF469" s="387">
        <v>305.48115068719187</v>
      </c>
      <c r="EG469" s="387">
        <v>305.48115068719187</v>
      </c>
      <c r="EH469" s="387">
        <v>305.48115068719187</v>
      </c>
      <c r="EI469" s="387">
        <v>305.48115068719187</v>
      </c>
      <c r="EJ469" s="387">
        <v>305.48115068719187</v>
      </c>
      <c r="EK469" s="387">
        <v>305.48115068719187</v>
      </c>
      <c r="EY469" s="386">
        <v>1069</v>
      </c>
      <c r="EZ469" s="386">
        <v>1075</v>
      </c>
      <c r="FA469" s="386">
        <v>1081</v>
      </c>
      <c r="FB469" s="386">
        <v>1087</v>
      </c>
      <c r="FC469" s="386">
        <v>1093.0999999999999</v>
      </c>
      <c r="FD469" s="386">
        <v>1107</v>
      </c>
      <c r="FE469" s="386">
        <v>1121</v>
      </c>
      <c r="FF469" s="386">
        <v>1135</v>
      </c>
      <c r="FG469" s="386">
        <v>1149</v>
      </c>
      <c r="FH469" s="386">
        <v>1163</v>
      </c>
      <c r="FI469" s="386">
        <v>1177.8</v>
      </c>
      <c r="FJ469" s="386">
        <v>1185</v>
      </c>
      <c r="FK469" s="386">
        <v>1193</v>
      </c>
      <c r="FL469" s="386">
        <v>1201</v>
      </c>
      <c r="FM469" s="386">
        <v>1209</v>
      </c>
      <c r="FN469" s="386">
        <v>1217</v>
      </c>
      <c r="FO469" s="386">
        <v>1225</v>
      </c>
      <c r="FP469" s="386">
        <v>1233</v>
      </c>
      <c r="FQ469" s="386">
        <v>1241</v>
      </c>
      <c r="FR469" s="386">
        <v>1249</v>
      </c>
      <c r="FS469" s="386">
        <v>1257</v>
      </c>
      <c r="FT469" s="386">
        <v>1265</v>
      </c>
      <c r="FU469" s="386">
        <v>1273</v>
      </c>
      <c r="FV469" s="386">
        <v>1281</v>
      </c>
      <c r="FW469" s="386">
        <v>1289</v>
      </c>
      <c r="FX469" s="386">
        <v>1297</v>
      </c>
      <c r="FY469" s="386">
        <v>1305</v>
      </c>
      <c r="FZ469" s="386">
        <v>1313</v>
      </c>
      <c r="GA469" s="386">
        <v>1321</v>
      </c>
      <c r="GB469" s="386">
        <v>1329</v>
      </c>
      <c r="GC469" s="386">
        <v>1331.1000000000001</v>
      </c>
      <c r="GD469" s="387">
        <v>1331.1000000000001</v>
      </c>
      <c r="GE469" s="387">
        <v>1331.1000000000001</v>
      </c>
      <c r="GF469" s="387">
        <v>1331.1000000000001</v>
      </c>
      <c r="GG469" s="387">
        <v>1331.1000000000001</v>
      </c>
      <c r="GH469" s="387">
        <v>1331.1000000000001</v>
      </c>
      <c r="GI469" s="387">
        <v>1331.1000000000001</v>
      </c>
      <c r="GJ469" s="387">
        <v>1331.1000000000001</v>
      </c>
      <c r="GK469" s="387">
        <v>1331.1000000000001</v>
      </c>
      <c r="GL469" s="387">
        <v>1331.1000000000001</v>
      </c>
      <c r="GM469" s="387">
        <v>1331.1000000000001</v>
      </c>
      <c r="GN469" s="387">
        <v>1331.1000000000001</v>
      </c>
      <c r="GO469" s="387">
        <v>1331.1000000000001</v>
      </c>
      <c r="GP469" s="387">
        <v>1331.1000000000001</v>
      </c>
      <c r="GQ469" s="387">
        <v>1331.1000000000001</v>
      </c>
      <c r="GR469" s="387">
        <v>1331.1000000000001</v>
      </c>
      <c r="GS469" s="387">
        <v>1331.1000000000001</v>
      </c>
      <c r="GT469" s="387">
        <v>1331.1000000000001</v>
      </c>
      <c r="GU469" s="387">
        <v>1331.1000000000001</v>
      </c>
      <c r="GV469" s="387">
        <v>1331.1000000000001</v>
      </c>
      <c r="GW469" s="387">
        <v>1331.1000000000001</v>
      </c>
      <c r="GX469" s="387">
        <v>1331.1000000000001</v>
      </c>
      <c r="GY469" s="387">
        <v>1331.1000000000001</v>
      </c>
      <c r="GZ469" s="387">
        <v>1331.1000000000001</v>
      </c>
      <c r="HA469" s="387">
        <v>1331.1000000000001</v>
      </c>
      <c r="HB469" s="387">
        <v>1331.1000000000001</v>
      </c>
      <c r="HC469" s="387">
        <v>1331.1000000000001</v>
      </c>
      <c r="HD469" s="387">
        <v>1331.1000000000001</v>
      </c>
      <c r="HE469" s="387">
        <v>1331.1000000000001</v>
      </c>
      <c r="HS469" s="394">
        <v>3.2459881868346168</v>
      </c>
      <c r="HT469" s="394">
        <v>3.2459881868346172</v>
      </c>
      <c r="HU469" s="394">
        <v>3.2459881868346177</v>
      </c>
      <c r="HV469" s="394">
        <v>3.2459881868346181</v>
      </c>
      <c r="HW469" s="394">
        <v>3.2459881868346177</v>
      </c>
      <c r="HX469" s="394">
        <v>3.2372623599698187</v>
      </c>
      <c r="HY469" s="394">
        <v>3.2285599897690895</v>
      </c>
      <c r="HZ469" s="394">
        <v>3.2198810131765052</v>
      </c>
      <c r="IA469" s="394">
        <v>3.2112253673056466</v>
      </c>
      <c r="IB469" s="394">
        <v>3.2025929894391445</v>
      </c>
      <c r="IC469" s="394">
        <v>3.1938643222309033</v>
      </c>
      <c r="ID469" s="394">
        <v>3.1851594450051817</v>
      </c>
      <c r="IE469" s="394">
        <v>3.1764782929223805</v>
      </c>
      <c r="IF469" s="394">
        <v>3.1678208013196225</v>
      </c>
      <c r="IG469" s="394">
        <v>3.1591869057102695</v>
      </c>
      <c r="IH469" s="394">
        <v>3.1491003051448194</v>
      </c>
      <c r="II469" s="394">
        <v>3.1390459089135874</v>
      </c>
      <c r="IJ469" s="394">
        <v>3.129023614195098</v>
      </c>
      <c r="IK469" s="394">
        <v>3.1190333184961645</v>
      </c>
      <c r="IL469" s="394">
        <v>3.1090749196508369</v>
      </c>
      <c r="IM469" s="394">
        <v>3.0989923871809819</v>
      </c>
      <c r="IN469" s="394">
        <v>3.0889425517234641</v>
      </c>
      <c r="IO469" s="394">
        <v>3.0789253072439497</v>
      </c>
      <c r="IP469" s="394">
        <v>3.0689405480519674</v>
      </c>
      <c r="IQ469" s="394">
        <v>3.0589881687997935</v>
      </c>
      <c r="IR469" s="394">
        <v>3.0488314338149607</v>
      </c>
      <c r="IS469" s="394">
        <v>3.0387084221594964</v>
      </c>
      <c r="IT469" s="394">
        <v>3.0286190218620894</v>
      </c>
      <c r="IU469" s="394">
        <v>3.0185631213232047</v>
      </c>
      <c r="IV469" s="394">
        <v>3.0085406093138491</v>
      </c>
      <c r="IW469" s="394">
        <v>3.0082725606387575</v>
      </c>
      <c r="IX469" s="394">
        <v>3.0080045358457075</v>
      </c>
      <c r="IY469" s="394">
        <v>3.0077365349325715</v>
      </c>
      <c r="IZ469" s="394">
        <v>3.0074685578972216</v>
      </c>
      <c r="JA469" s="394">
        <v>3.0072006047375326</v>
      </c>
      <c r="JB469" s="394">
        <v>3.0072006047375326</v>
      </c>
      <c r="JC469" s="394">
        <v>3.0072006047375326</v>
      </c>
      <c r="JD469" s="394">
        <v>3.0072006047375326</v>
      </c>
      <c r="JE469" s="394">
        <v>3.0072006047375326</v>
      </c>
      <c r="JF469" s="394">
        <v>3.0072006047375326</v>
      </c>
      <c r="JG469" s="394">
        <v>3.0072006047375326</v>
      </c>
      <c r="JH469" s="394">
        <v>3.0072006047375326</v>
      </c>
      <c r="JI469" s="394">
        <v>3.0072006047375326</v>
      </c>
      <c r="JJ469" s="394">
        <v>3.0072006047375326</v>
      </c>
      <c r="JK469" s="394">
        <v>3.0072006047375326</v>
      </c>
      <c r="JL469" s="394">
        <v>3.0072006047375326</v>
      </c>
      <c r="JM469" s="394">
        <v>3.0072006047375326</v>
      </c>
      <c r="JN469" s="394">
        <v>3.0072006047375326</v>
      </c>
      <c r="JO469" s="394">
        <v>3.0072006047375326</v>
      </c>
      <c r="JP469" s="394">
        <v>3.0072006047375326</v>
      </c>
      <c r="JQ469" s="394">
        <v>3.0072006047375326</v>
      </c>
      <c r="JR469" s="394">
        <v>3.0072006047375326</v>
      </c>
      <c r="JS469" s="394">
        <v>3.0072006047375326</v>
      </c>
      <c r="JT469" s="394">
        <v>3.0072006047375326</v>
      </c>
      <c r="JU469" s="394">
        <v>3.0072006047375326</v>
      </c>
      <c r="JV469" s="394">
        <v>3.0072006047375326</v>
      </c>
      <c r="JW469" s="394">
        <v>3.0072006047375326</v>
      </c>
      <c r="JX469" s="394">
        <v>3.0072006047375326</v>
      </c>
      <c r="JY469" s="394">
        <v>3.0072006047375326</v>
      </c>
      <c r="JZ469" s="394">
        <v>3.0072006047375326</v>
      </c>
      <c r="KA469" s="394">
        <v>3.0072006047375326</v>
      </c>
      <c r="KB469" s="394">
        <v>3.0072006047375326</v>
      </c>
      <c r="KC469" s="394">
        <v>3.0072006047375326</v>
      </c>
    </row>
    <row r="470" spans="1:289" x14ac:dyDescent="0.25">
      <c r="A470" s="383">
        <v>461</v>
      </c>
      <c r="B470" s="384" t="s">
        <v>875</v>
      </c>
      <c r="C470" s="385" t="s">
        <v>472</v>
      </c>
      <c r="D470" s="385" t="s">
        <v>876</v>
      </c>
      <c r="E470" s="129">
        <v>2060</v>
      </c>
      <c r="F470" s="386">
        <v>996.96420000000012</v>
      </c>
      <c r="G470" s="386">
        <v>1023.7781685586222</v>
      </c>
      <c r="H470" s="386">
        <v>1051.3133153800773</v>
      </c>
      <c r="I470" s="386">
        <v>1079.5890369996318</v>
      </c>
      <c r="J470" s="386">
        <v>1108.6252516343607</v>
      </c>
      <c r="K470" s="386">
        <v>1153.0625727454276</v>
      </c>
      <c r="L470" s="386">
        <v>1199.2810868291576</v>
      </c>
      <c r="M470" s="386">
        <v>1247.3521899176819</v>
      </c>
      <c r="N470" s="386">
        <v>1297.3501398292951</v>
      </c>
      <c r="O470" s="386">
        <v>1349.3521708781927</v>
      </c>
      <c r="P470" s="386">
        <v>1395.2120778325846</v>
      </c>
      <c r="Q470" s="386">
        <v>1442.6306075922421</v>
      </c>
      <c r="R470" s="386">
        <v>1491.6607324637055</v>
      </c>
      <c r="S470" s="386">
        <v>1542.3572251026762</v>
      </c>
      <c r="T470" s="386">
        <v>1594.7767197017829</v>
      </c>
      <c r="U470" s="386">
        <v>1618.4406856817661</v>
      </c>
      <c r="V470" s="386">
        <v>1642.4557875160565</v>
      </c>
      <c r="W470" s="386">
        <v>1666.8272355057629</v>
      </c>
      <c r="X470" s="386">
        <v>1691.5603172646274</v>
      </c>
      <c r="Y470" s="386">
        <v>1716.6603988662234</v>
      </c>
      <c r="Z470" s="386">
        <v>1726.6529225384459</v>
      </c>
      <c r="AA470" s="386">
        <v>1736.7036117799364</v>
      </c>
      <c r="AB470" s="386">
        <v>1746.8128051671706</v>
      </c>
      <c r="AC470" s="386">
        <v>1756.9808432474472</v>
      </c>
      <c r="AD470" s="386">
        <v>1767.2080685503595</v>
      </c>
      <c r="AE470" s="386">
        <v>1776.9688452585508</v>
      </c>
      <c r="AF470" s="386">
        <v>1786.7835334238268</v>
      </c>
      <c r="AG470" s="386">
        <v>1796.6524308140076</v>
      </c>
      <c r="AH470" s="386">
        <v>1806.5758368415675</v>
      </c>
      <c r="AI470" s="386">
        <v>1816.5540525727165</v>
      </c>
      <c r="AJ470" s="386">
        <v>1823.9170742443616</v>
      </c>
      <c r="AK470" s="386">
        <v>1831.309940383371</v>
      </c>
      <c r="AL470" s="386">
        <v>1838.7327719580469</v>
      </c>
      <c r="AM470" s="386">
        <v>1846.1856904270114</v>
      </c>
      <c r="AN470" s="386">
        <v>1853.6688177411927</v>
      </c>
      <c r="AO470" s="387">
        <v>1824.0633565019277</v>
      </c>
      <c r="AP470" s="387">
        <v>1794.9307323340968</v>
      </c>
      <c r="AQ470" s="387">
        <v>1766.2633934250694</v>
      </c>
      <c r="AR470" s="387">
        <v>1738.0539085743189</v>
      </c>
      <c r="AS470" s="387">
        <v>1710.2949652670932</v>
      </c>
      <c r="AT470" s="387">
        <v>1682.9793677788505</v>
      </c>
      <c r="AU470" s="387">
        <v>1656.1000353099714</v>
      </c>
      <c r="AV470" s="387">
        <v>1629.6500001502602</v>
      </c>
      <c r="AW470" s="387">
        <v>1629.6500001502602</v>
      </c>
      <c r="AX470" s="387">
        <v>1629.6500001502602</v>
      </c>
      <c r="AY470" s="387">
        <v>1629.6500001502602</v>
      </c>
      <c r="AZ470" s="387">
        <v>1629.6500001502602</v>
      </c>
      <c r="BA470" s="387">
        <v>1629.6500001502602</v>
      </c>
      <c r="BB470" s="387">
        <v>1629.6500001502602</v>
      </c>
      <c r="BC470" s="387">
        <v>1629.6500001502602</v>
      </c>
      <c r="BD470" s="387">
        <v>1629.6500001502602</v>
      </c>
      <c r="BE470" s="387">
        <v>1629.6500001502602</v>
      </c>
      <c r="BF470" s="387">
        <v>1629.6500001502602</v>
      </c>
      <c r="BG470" s="387">
        <v>1629.6500001502602</v>
      </c>
      <c r="BH470" s="387">
        <v>1629.6500001502602</v>
      </c>
      <c r="BI470" s="387">
        <v>1629.6500001502602</v>
      </c>
      <c r="BJ470" s="387">
        <v>1629.6500001502602</v>
      </c>
      <c r="BK470" s="387">
        <v>1629.6500001502602</v>
      </c>
      <c r="BL470" s="387">
        <v>1629.6500001502602</v>
      </c>
      <c r="BM470" s="387">
        <v>1629.6500001502602</v>
      </c>
      <c r="BN470" s="387">
        <v>1629.6500001502602</v>
      </c>
      <c r="BO470" s="387">
        <v>1629.6500001502602</v>
      </c>
      <c r="BP470" s="387">
        <v>1629.6500001502602</v>
      </c>
      <c r="CA470" s="386">
        <v>3430</v>
      </c>
      <c r="CB470" s="386">
        <v>3518.9774933468684</v>
      </c>
      <c r="CC470" s="386">
        <v>3610.2631483037349</v>
      </c>
      <c r="CD470" s="386">
        <v>3703.9168407989655</v>
      </c>
      <c r="CE470" s="386">
        <v>3800</v>
      </c>
      <c r="CF470" s="386">
        <v>3931.036614126529</v>
      </c>
      <c r="CG470" s="386">
        <v>4066.5918056850965</v>
      </c>
      <c r="CH470" s="386">
        <v>4206.8213902250081</v>
      </c>
      <c r="CI470" s="386">
        <v>4351.8865563329409</v>
      </c>
      <c r="CJ470" s="386">
        <v>4501.9540509131066</v>
      </c>
      <c r="CK470" s="386">
        <v>4630.3649048561228</v>
      </c>
      <c r="CL470" s="386">
        <v>4762.438467752605</v>
      </c>
      <c r="CM470" s="386">
        <v>4898.279212366856</v>
      </c>
      <c r="CN470" s="386">
        <v>5037.9945913773936</v>
      </c>
      <c r="CO470" s="386">
        <v>5181.6951223741198</v>
      </c>
      <c r="CP470" s="386">
        <v>5231.8254434126311</v>
      </c>
      <c r="CQ470" s="386">
        <v>5282.4407503540324</v>
      </c>
      <c r="CR470" s="386">
        <v>5333.5457351955247</v>
      </c>
      <c r="CS470" s="386">
        <v>5385.1451353270459</v>
      </c>
      <c r="CT470" s="386">
        <v>5437.2437339704229</v>
      </c>
      <c r="CU470" s="386">
        <v>5441.4621117084098</v>
      </c>
      <c r="CV470" s="386">
        <v>5445.68376219112</v>
      </c>
      <c r="CW470" s="386">
        <v>5449.908687957648</v>
      </c>
      <c r="CX470" s="386">
        <v>5454.1368915490575</v>
      </c>
      <c r="CY470" s="386">
        <v>5458.3683755083812</v>
      </c>
      <c r="CZ470" s="386">
        <v>5460.3280889945845</v>
      </c>
      <c r="DA470" s="386">
        <v>5462.2885060751014</v>
      </c>
      <c r="DB470" s="386">
        <v>5464.2496270025422</v>
      </c>
      <c r="DC470" s="386">
        <v>5466.2114520296091</v>
      </c>
      <c r="DD470" s="386">
        <v>5468.1739814090961</v>
      </c>
      <c r="DE470" s="386">
        <v>5489.8598180224844</v>
      </c>
      <c r="DF470" s="386">
        <v>5511.6316569304636</v>
      </c>
      <c r="DG470" s="386">
        <v>5533.4898392033283</v>
      </c>
      <c r="DH470" s="386">
        <v>5555.4347072639976</v>
      </c>
      <c r="DI470" s="386">
        <v>5577.4666048933832</v>
      </c>
      <c r="DJ470" s="387">
        <v>5485.5372895157543</v>
      </c>
      <c r="DK470" s="387">
        <v>5395.1231780155249</v>
      </c>
      <c r="DL470" s="387">
        <v>5306.1992963919565</v>
      </c>
      <c r="DM470" s="387">
        <v>5218.7410822725569</v>
      </c>
      <c r="DN470" s="387">
        <v>5132.7243781285088</v>
      </c>
      <c r="DO470" s="387">
        <v>5048.1254246019298</v>
      </c>
      <c r="DP470" s="387">
        <v>4964.9208539431102</v>
      </c>
      <c r="DQ470" s="387">
        <v>4883.0876835559202</v>
      </c>
      <c r="DR470" s="387">
        <v>4883.0876835559202</v>
      </c>
      <c r="DS470" s="387">
        <v>4883.0876835559202</v>
      </c>
      <c r="DT470" s="387">
        <v>4883.0876835559202</v>
      </c>
      <c r="DU470" s="387">
        <v>4883.0876835559202</v>
      </c>
      <c r="DV470" s="387">
        <v>4883.0876835559202</v>
      </c>
      <c r="DW470" s="387">
        <v>4883.0876835559202</v>
      </c>
      <c r="DX470" s="387">
        <v>4883.0876835559202</v>
      </c>
      <c r="DY470" s="387">
        <v>4883.0876835559202</v>
      </c>
      <c r="DZ470" s="387">
        <v>4883.0876835559202</v>
      </c>
      <c r="EA470" s="387">
        <v>4883.0876835559202</v>
      </c>
      <c r="EB470" s="387">
        <v>4883.0876835559202</v>
      </c>
      <c r="EC470" s="387">
        <v>4883.0876835559202</v>
      </c>
      <c r="ED470" s="387">
        <v>4883.0876835559202</v>
      </c>
      <c r="EE470" s="387">
        <v>4883.0876835559202</v>
      </c>
      <c r="EF470" s="387">
        <v>4883.0876835559202</v>
      </c>
      <c r="EG470" s="387">
        <v>4883.0876835559202</v>
      </c>
      <c r="EH470" s="387">
        <v>4883.0876835559202</v>
      </c>
      <c r="EI470" s="387">
        <v>4883.0876835559202</v>
      </c>
      <c r="EJ470" s="387">
        <v>4883.0876835559202</v>
      </c>
      <c r="EK470" s="387">
        <v>4883.0876835559202</v>
      </c>
      <c r="EY470" s="386">
        <v>309</v>
      </c>
      <c r="EZ470" s="386">
        <v>311</v>
      </c>
      <c r="FA470" s="386">
        <v>313</v>
      </c>
      <c r="FB470" s="386">
        <v>315</v>
      </c>
      <c r="FC470" s="386">
        <v>318.5</v>
      </c>
      <c r="FD470" s="386">
        <v>322</v>
      </c>
      <c r="FE470" s="386">
        <v>326</v>
      </c>
      <c r="FF470" s="386">
        <v>330</v>
      </c>
      <c r="FG470" s="386">
        <v>334</v>
      </c>
      <c r="FH470" s="386">
        <v>338</v>
      </c>
      <c r="FI470" s="386">
        <v>339.80000000000007</v>
      </c>
      <c r="FJ470" s="386">
        <v>342</v>
      </c>
      <c r="FK470" s="386">
        <v>345</v>
      </c>
      <c r="FL470" s="386">
        <v>348</v>
      </c>
      <c r="FM470" s="386">
        <v>351</v>
      </c>
      <c r="FN470" s="386">
        <v>354</v>
      </c>
      <c r="FO470" s="386">
        <v>357</v>
      </c>
      <c r="FP470" s="386">
        <v>360</v>
      </c>
      <c r="FQ470" s="386">
        <v>363</v>
      </c>
      <c r="FR470" s="386">
        <v>366</v>
      </c>
      <c r="FS470" s="386">
        <v>369</v>
      </c>
      <c r="FT470" s="386">
        <v>372</v>
      </c>
      <c r="FU470" s="386">
        <v>375</v>
      </c>
      <c r="FV470" s="386">
        <v>378</v>
      </c>
      <c r="FW470" s="386">
        <v>381</v>
      </c>
      <c r="FX470" s="386">
        <v>384</v>
      </c>
      <c r="FY470" s="386">
        <v>387</v>
      </c>
      <c r="FZ470" s="386">
        <v>390</v>
      </c>
      <c r="GA470" s="386">
        <v>393</v>
      </c>
      <c r="GB470" s="386">
        <v>396</v>
      </c>
      <c r="GC470" s="386">
        <v>393.2</v>
      </c>
      <c r="GD470" s="387">
        <v>397.06740911891882</v>
      </c>
      <c r="GE470" s="387">
        <v>400.97285703054644</v>
      </c>
      <c r="GF470" s="387">
        <v>404.91671787418545</v>
      </c>
      <c r="GG470" s="387">
        <v>408.89936946907176</v>
      </c>
      <c r="GH470" s="387">
        <v>412.9211933505693</v>
      </c>
      <c r="GI470" s="387">
        <v>416.98257480672095</v>
      </c>
      <c r="GJ470" s="387">
        <v>421.08390291515877</v>
      </c>
      <c r="GK470" s="387">
        <v>425.22557058037751</v>
      </c>
      <c r="GL470" s="387">
        <v>425.22557058037751</v>
      </c>
      <c r="GM470" s="387">
        <v>425.22557058037751</v>
      </c>
      <c r="GN470" s="387">
        <v>425.22557058037751</v>
      </c>
      <c r="GO470" s="387">
        <v>425.22557058037751</v>
      </c>
      <c r="GP470" s="387">
        <v>425.22557058037751</v>
      </c>
      <c r="GQ470" s="387">
        <v>425.22557058037751</v>
      </c>
      <c r="GR470" s="387">
        <v>425.22557058037751</v>
      </c>
      <c r="GS470" s="387">
        <v>425.22557058037751</v>
      </c>
      <c r="GT470" s="387">
        <v>425.22557058037751</v>
      </c>
      <c r="GU470" s="387">
        <v>425.22557058037751</v>
      </c>
      <c r="GV470" s="387">
        <v>425.22557058037751</v>
      </c>
      <c r="GW470" s="387">
        <v>425.22557058037751</v>
      </c>
      <c r="GX470" s="387">
        <v>425.22557058037751</v>
      </c>
      <c r="GY470" s="387">
        <v>425.22557058037751</v>
      </c>
      <c r="GZ470" s="387">
        <v>425.22557058037751</v>
      </c>
      <c r="HA470" s="387">
        <v>425.22557058037751</v>
      </c>
      <c r="HB470" s="387">
        <v>425.22557058037751</v>
      </c>
      <c r="HC470" s="387">
        <v>425.22557058037751</v>
      </c>
      <c r="HD470" s="387">
        <v>425.22557058037751</v>
      </c>
      <c r="HE470" s="387">
        <v>425.22557058037751</v>
      </c>
      <c r="HS470" s="394">
        <v>3.4404445014174025</v>
      </c>
      <c r="HT470" s="394">
        <v>3.4372460767562947</v>
      </c>
      <c r="HU470" s="394">
        <v>3.4340506255250181</v>
      </c>
      <c r="HV470" s="394">
        <v>3.4308581449593105</v>
      </c>
      <c r="HW470" s="394">
        <v>3.4276686322974812</v>
      </c>
      <c r="HX470" s="394">
        <v>3.4092136082144959</v>
      </c>
      <c r="HY470" s="394">
        <v>3.3908579484372363</v>
      </c>
      <c r="HZ470" s="394">
        <v>3.3726011179750559</v>
      </c>
      <c r="IA470" s="394">
        <v>3.3544425847177699</v>
      </c>
      <c r="IB470" s="394">
        <v>3.3363818194201444</v>
      </c>
      <c r="IC470" s="394">
        <v>3.3187534557823213</v>
      </c>
      <c r="ID470" s="394">
        <v>3.3012182347227053</v>
      </c>
      <c r="IE470" s="394">
        <v>3.2837756641060061</v>
      </c>
      <c r="IF470" s="394">
        <v>3.2664252543972161</v>
      </c>
      <c r="IG470" s="394">
        <v>3.2491665186478751</v>
      </c>
      <c r="IH470" s="394">
        <v>3.2326334166573001</v>
      </c>
      <c r="II470" s="394">
        <v>3.2161844419220884</v>
      </c>
      <c r="IJ470" s="394">
        <v>3.1998191663679978</v>
      </c>
      <c r="IK470" s="394">
        <v>3.1835371640990053</v>
      </c>
      <c r="IL470" s="394">
        <v>3.1673380113862222</v>
      </c>
      <c r="IM470" s="394">
        <v>3.1514510187192815</v>
      </c>
      <c r="IN470" s="394">
        <v>3.1356437133276147</v>
      </c>
      <c r="IO470" s="394">
        <v>3.1199156955092793</v>
      </c>
      <c r="IP470" s="394">
        <v>3.1042665675671888</v>
      </c>
      <c r="IQ470" s="394">
        <v>3.0886959337990572</v>
      </c>
      <c r="IR470" s="394">
        <v>3.0728327643809092</v>
      </c>
      <c r="IS470" s="394">
        <v>3.0570510662857342</v>
      </c>
      <c r="IT470" s="394">
        <v>3.041350421086654</v>
      </c>
      <c r="IU470" s="394">
        <v>3.0257304125057791</v>
      </c>
      <c r="IV470" s="394">
        <v>3.0101906264031775</v>
      </c>
      <c r="IW470" s="394">
        <v>3.0099284093257923</v>
      </c>
      <c r="IX470" s="394">
        <v>3.0096662150900819</v>
      </c>
      <c r="IY470" s="394">
        <v>3.0094040436940568</v>
      </c>
      <c r="IZ470" s="394">
        <v>3.0091418951357269</v>
      </c>
      <c r="JA470" s="394">
        <v>3.0088797694131051</v>
      </c>
      <c r="JB470" s="394">
        <v>3.0073173006641434</v>
      </c>
      <c r="JC470" s="394">
        <v>3.0057556432831256</v>
      </c>
      <c r="JD470" s="394">
        <v>3.0041947968487199</v>
      </c>
      <c r="JE470" s="394">
        <v>3.0026347609398125</v>
      </c>
      <c r="JF470" s="394">
        <v>3.0010755351355094</v>
      </c>
      <c r="JG470" s="394">
        <v>2.9995171190151342</v>
      </c>
      <c r="JH470" s="394">
        <v>2.9979595121582303</v>
      </c>
      <c r="JI470" s="394">
        <v>2.9964027141445588</v>
      </c>
      <c r="JJ470" s="394">
        <v>2.9964027141445588</v>
      </c>
      <c r="JK470" s="394">
        <v>2.9964027141445588</v>
      </c>
      <c r="JL470" s="394">
        <v>2.9964027141445588</v>
      </c>
      <c r="JM470" s="394">
        <v>2.9964027141445588</v>
      </c>
      <c r="JN470" s="394">
        <v>2.9964027141445588</v>
      </c>
      <c r="JO470" s="394">
        <v>2.9964027141445588</v>
      </c>
      <c r="JP470" s="394">
        <v>2.9964027141445588</v>
      </c>
      <c r="JQ470" s="394">
        <v>2.9964027141445588</v>
      </c>
      <c r="JR470" s="394">
        <v>2.9964027141445588</v>
      </c>
      <c r="JS470" s="394">
        <v>2.9964027141445588</v>
      </c>
      <c r="JT470" s="394">
        <v>2.9964027141445588</v>
      </c>
      <c r="JU470" s="394">
        <v>2.9964027141445588</v>
      </c>
      <c r="JV470" s="394">
        <v>2.9964027141445588</v>
      </c>
      <c r="JW470" s="394">
        <v>2.9964027141445588</v>
      </c>
      <c r="JX470" s="394">
        <v>2.9964027141445588</v>
      </c>
      <c r="JY470" s="394">
        <v>2.9964027141445588</v>
      </c>
      <c r="JZ470" s="394">
        <v>2.9964027141445588</v>
      </c>
      <c r="KA470" s="394">
        <v>2.9964027141445588</v>
      </c>
      <c r="KB470" s="394">
        <v>2.9964027141445588</v>
      </c>
      <c r="KC470" s="394">
        <v>2.9964027141445588</v>
      </c>
    </row>
    <row r="471" spans="1:289" x14ac:dyDescent="0.25">
      <c r="A471" s="383">
        <v>462</v>
      </c>
      <c r="B471" s="384" t="s">
        <v>875</v>
      </c>
      <c r="C471" s="385" t="s">
        <v>142</v>
      </c>
      <c r="D471" s="385" t="s">
        <v>142</v>
      </c>
      <c r="E471" s="129">
        <v>2052</v>
      </c>
      <c r="F471" s="386">
        <v>36.381210000000003</v>
      </c>
      <c r="G471" s="386">
        <v>38.418083758096792</v>
      </c>
      <c r="H471" s="386">
        <v>40.568995908716076</v>
      </c>
      <c r="I471" s="386">
        <v>42.840331116060739</v>
      </c>
      <c r="J471" s="386">
        <v>45.238831502344809</v>
      </c>
      <c r="K471" s="386">
        <v>46.951657020906467</v>
      </c>
      <c r="L471" s="386">
        <v>48.729333269683913</v>
      </c>
      <c r="M471" s="386">
        <v>50.574315616818232</v>
      </c>
      <c r="N471" s="386">
        <v>52.489152395212642</v>
      </c>
      <c r="O471" s="386">
        <v>54.476488422349668</v>
      </c>
      <c r="P471" s="386">
        <v>56.241883940422113</v>
      </c>
      <c r="Q471" s="386">
        <v>58.064489851922772</v>
      </c>
      <c r="R471" s="386">
        <v>59.946160148822685</v>
      </c>
      <c r="S471" s="386">
        <v>61.888808904592473</v>
      </c>
      <c r="T471" s="386">
        <v>63.894412221236969</v>
      </c>
      <c r="U471" s="386">
        <v>65.561349186352828</v>
      </c>
      <c r="V471" s="386">
        <v>67.27177475632584</v>
      </c>
      <c r="W471" s="386">
        <v>69.026823502403758</v>
      </c>
      <c r="X471" s="386">
        <v>70.827659595586255</v>
      </c>
      <c r="Y471" s="386">
        <v>72.675477578850902</v>
      </c>
      <c r="Z471" s="386">
        <v>74.193272706489537</v>
      </c>
      <c r="AA471" s="386">
        <v>75.742766312435165</v>
      </c>
      <c r="AB471" s="386">
        <v>77.324620405353315</v>
      </c>
      <c r="AC471" s="386">
        <v>78.939510819666964</v>
      </c>
      <c r="AD471" s="386">
        <v>80.588127504301426</v>
      </c>
      <c r="AE471" s="386">
        <v>82.615104508747123</v>
      </c>
      <c r="AF471" s="386">
        <v>84.693064653064539</v>
      </c>
      <c r="AG471" s="386">
        <v>86.823290280637679</v>
      </c>
      <c r="AH471" s="386">
        <v>89.007095988739948</v>
      </c>
      <c r="AI471" s="386">
        <v>91.245829439793781</v>
      </c>
      <c r="AJ471" s="386">
        <v>93.162223108579568</v>
      </c>
      <c r="AK471" s="386">
        <v>95.118865901257493</v>
      </c>
      <c r="AL471" s="386">
        <v>97.116603151435385</v>
      </c>
      <c r="AM471" s="386">
        <v>99.156297946869245</v>
      </c>
      <c r="AN471" s="386">
        <v>101.23883150234536</v>
      </c>
      <c r="AO471" s="387">
        <v>101.23883150234536</v>
      </c>
      <c r="AP471" s="387">
        <v>101.23883150234536</v>
      </c>
      <c r="AQ471" s="387">
        <v>101.23883150234536</v>
      </c>
      <c r="AR471" s="387">
        <v>101.23883150234536</v>
      </c>
      <c r="AS471" s="387">
        <v>101.23883150234536</v>
      </c>
      <c r="AT471" s="387">
        <v>101.23883150234536</v>
      </c>
      <c r="AU471" s="387">
        <v>101.23883150234536</v>
      </c>
      <c r="AV471" s="387">
        <v>101.23883150234536</v>
      </c>
      <c r="AW471" s="387">
        <v>101.23883150234536</v>
      </c>
      <c r="AX471" s="387">
        <v>101.23883150234536</v>
      </c>
      <c r="AY471" s="387">
        <v>101.23883150234536</v>
      </c>
      <c r="AZ471" s="387">
        <v>101.23883150234536</v>
      </c>
      <c r="BA471" s="387">
        <v>101.23883150234536</v>
      </c>
      <c r="BB471" s="387">
        <v>101.23883150234536</v>
      </c>
      <c r="BC471" s="387">
        <v>101.23883150234536</v>
      </c>
      <c r="BD471" s="387">
        <v>101.23883150234536</v>
      </c>
      <c r="BE471" s="387">
        <v>101.23883150234536</v>
      </c>
      <c r="BF471" s="387">
        <v>101.23883150234536</v>
      </c>
      <c r="BG471" s="387">
        <v>101.23883150234536</v>
      </c>
      <c r="BH471" s="387">
        <v>101.23883150234536</v>
      </c>
      <c r="BI471" s="387">
        <v>101.23883150234536</v>
      </c>
      <c r="BJ471" s="387">
        <v>101.23883150234536</v>
      </c>
      <c r="BK471" s="387">
        <v>101.23883150234536</v>
      </c>
      <c r="BL471" s="387">
        <v>101.23883150234536</v>
      </c>
      <c r="BM471" s="387">
        <v>101.23883150234536</v>
      </c>
      <c r="BN471" s="387">
        <v>101.23883150234536</v>
      </c>
      <c r="BO471" s="387">
        <v>101.23883150234536</v>
      </c>
      <c r="BP471" s="387">
        <v>101.23883150234536</v>
      </c>
      <c r="CA471" s="386">
        <v>120</v>
      </c>
      <c r="CB471" s="386">
        <v>124.71478531504941</v>
      </c>
      <c r="CC471" s="386">
        <v>129.61481396815722</v>
      </c>
      <c r="CD471" s="386">
        <v>134.70736414740662</v>
      </c>
      <c r="CE471" s="386">
        <v>140</v>
      </c>
      <c r="CF471" s="386">
        <v>144.08894117818514</v>
      </c>
      <c r="CG471" s="386">
        <v>148.29730692750354</v>
      </c>
      <c r="CH471" s="386">
        <v>152.62858524828803</v>
      </c>
      <c r="CI471" s="386">
        <v>157.08636601392993</v>
      </c>
      <c r="CJ471" s="386">
        <v>161.67434394625718</v>
      </c>
      <c r="CK471" s="386">
        <v>165.91832756438293</v>
      </c>
      <c r="CL471" s="386">
        <v>170.27371659484118</v>
      </c>
      <c r="CM471" s="386">
        <v>174.74343545181767</v>
      </c>
      <c r="CN471" s="386">
        <v>179.33048531595102</v>
      </c>
      <c r="CO471" s="386">
        <v>184.03794614946736</v>
      </c>
      <c r="CP471" s="386">
        <v>187.89123260782776</v>
      </c>
      <c r="CQ471" s="386">
        <v>191.82519708309084</v>
      </c>
      <c r="CR471" s="386">
        <v>195.84152876771134</v>
      </c>
      <c r="CS471" s="386">
        <v>199.94195222153721</v>
      </c>
      <c r="CT471" s="386">
        <v>204.12822811231297</v>
      </c>
      <c r="CU471" s="386">
        <v>207.62690799804415</v>
      </c>
      <c r="CV471" s="386">
        <v>211.18555392108439</v>
      </c>
      <c r="CW471" s="386">
        <v>214.80519367641583</v>
      </c>
      <c r="CX471" s="386">
        <v>218.48687267503411</v>
      </c>
      <c r="CY471" s="386">
        <v>222.23165424588024</v>
      </c>
      <c r="CZ471" s="386">
        <v>226.90748008950615</v>
      </c>
      <c r="DA471" s="386">
        <v>231.68168682038285</v>
      </c>
      <c r="DB471" s="386">
        <v>236.55634440418058</v>
      </c>
      <c r="DC471" s="386">
        <v>241.53356635931638</v>
      </c>
      <c r="DD471" s="386">
        <v>246.61551067331808</v>
      </c>
      <c r="DE471" s="386">
        <v>251.02742126261711</v>
      </c>
      <c r="DF471" s="386">
        <v>255.51826020072446</v>
      </c>
      <c r="DG471" s="386">
        <v>260.08943950271151</v>
      </c>
      <c r="DH471" s="386">
        <v>264.74239644436511</v>
      </c>
      <c r="DI471" s="386">
        <v>269.47859401409755</v>
      </c>
      <c r="DJ471" s="387">
        <v>269.47859401409755</v>
      </c>
      <c r="DK471" s="387">
        <v>269.47859401409755</v>
      </c>
      <c r="DL471" s="387">
        <v>269.47859401409755</v>
      </c>
      <c r="DM471" s="387">
        <v>269.47859401409755</v>
      </c>
      <c r="DN471" s="387">
        <v>269.47859401409755</v>
      </c>
      <c r="DO471" s="387">
        <v>269.47859401409755</v>
      </c>
      <c r="DP471" s="387">
        <v>269.47859401409755</v>
      </c>
      <c r="DQ471" s="387">
        <v>269.47859401409755</v>
      </c>
      <c r="DR471" s="387">
        <v>269.47859401409755</v>
      </c>
      <c r="DS471" s="387">
        <v>269.47859401409755</v>
      </c>
      <c r="DT471" s="387">
        <v>269.47859401409755</v>
      </c>
      <c r="DU471" s="387">
        <v>269.47859401409755</v>
      </c>
      <c r="DV471" s="387">
        <v>269.47859401409755</v>
      </c>
      <c r="DW471" s="387">
        <v>269.47859401409755</v>
      </c>
      <c r="DX471" s="387">
        <v>269.47859401409755</v>
      </c>
      <c r="DY471" s="387">
        <v>269.47859401409755</v>
      </c>
      <c r="DZ471" s="387">
        <v>269.47859401409755</v>
      </c>
      <c r="EA471" s="387">
        <v>269.47859401409755</v>
      </c>
      <c r="EB471" s="387">
        <v>269.47859401409755</v>
      </c>
      <c r="EC471" s="387">
        <v>269.47859401409755</v>
      </c>
      <c r="ED471" s="387">
        <v>269.47859401409755</v>
      </c>
      <c r="EE471" s="387">
        <v>269.47859401409755</v>
      </c>
      <c r="EF471" s="387">
        <v>269.47859401409755</v>
      </c>
      <c r="EG471" s="387">
        <v>269.47859401409755</v>
      </c>
      <c r="EH471" s="387">
        <v>269.47859401409755</v>
      </c>
      <c r="EI471" s="387">
        <v>269.47859401409755</v>
      </c>
      <c r="EJ471" s="387">
        <v>269.47859401409755</v>
      </c>
      <c r="EK471" s="387">
        <v>269.47859401409755</v>
      </c>
      <c r="EY471" s="386">
        <v>5452</v>
      </c>
      <c r="EZ471" s="386">
        <v>5472</v>
      </c>
      <c r="FA471" s="386">
        <v>5492</v>
      </c>
      <c r="FB471" s="386">
        <v>5512</v>
      </c>
      <c r="FC471" s="386">
        <v>5533.6</v>
      </c>
      <c r="FD471" s="386">
        <v>5600</v>
      </c>
      <c r="FE471" s="386">
        <v>5666</v>
      </c>
      <c r="FF471" s="386">
        <v>5732</v>
      </c>
      <c r="FG471" s="386">
        <v>5798</v>
      </c>
      <c r="FH471" s="386">
        <v>5864</v>
      </c>
      <c r="FI471" s="386">
        <v>5931</v>
      </c>
      <c r="FJ471" s="386">
        <v>5965</v>
      </c>
      <c r="FK471" s="386">
        <v>5999</v>
      </c>
      <c r="FL471" s="386">
        <v>6033</v>
      </c>
      <c r="FM471" s="386">
        <v>6067</v>
      </c>
      <c r="FN471" s="386">
        <v>6101</v>
      </c>
      <c r="FO471" s="386">
        <v>6135</v>
      </c>
      <c r="FP471" s="386">
        <v>6169</v>
      </c>
      <c r="FQ471" s="386">
        <v>6203</v>
      </c>
      <c r="FR471" s="386">
        <v>6237</v>
      </c>
      <c r="FS471" s="386">
        <v>6271</v>
      </c>
      <c r="FT471" s="386">
        <v>6305</v>
      </c>
      <c r="FU471" s="386">
        <v>6339</v>
      </c>
      <c r="FV471" s="386">
        <v>6373</v>
      </c>
      <c r="FW471" s="386">
        <v>6407</v>
      </c>
      <c r="FX471" s="386">
        <v>6441</v>
      </c>
      <c r="FY471" s="386">
        <v>6475</v>
      </c>
      <c r="FZ471" s="386">
        <v>6509</v>
      </c>
      <c r="GA471" s="386">
        <v>6543</v>
      </c>
      <c r="GB471" s="386">
        <v>6577</v>
      </c>
      <c r="GC471" s="386">
        <v>6602.6</v>
      </c>
      <c r="GD471" s="387">
        <v>6602.6</v>
      </c>
      <c r="GE471" s="387">
        <v>6602.6</v>
      </c>
      <c r="GF471" s="387">
        <v>6602.6</v>
      </c>
      <c r="GG471" s="387">
        <v>6602.6</v>
      </c>
      <c r="GH471" s="387">
        <v>6602.6</v>
      </c>
      <c r="GI471" s="387">
        <v>6602.6</v>
      </c>
      <c r="GJ471" s="387">
        <v>6602.6</v>
      </c>
      <c r="GK471" s="387">
        <v>6602.6</v>
      </c>
      <c r="GL471" s="387">
        <v>6602.6</v>
      </c>
      <c r="GM471" s="387">
        <v>6602.6</v>
      </c>
      <c r="GN471" s="387">
        <v>6602.6</v>
      </c>
      <c r="GO471" s="387">
        <v>6602.6</v>
      </c>
      <c r="GP471" s="387">
        <v>6602.6</v>
      </c>
      <c r="GQ471" s="387">
        <v>6602.6</v>
      </c>
      <c r="GR471" s="387">
        <v>6602.6</v>
      </c>
      <c r="GS471" s="387">
        <v>6602.6</v>
      </c>
      <c r="GT471" s="387">
        <v>6602.6</v>
      </c>
      <c r="GU471" s="387">
        <v>6602.6</v>
      </c>
      <c r="GV471" s="387">
        <v>6602.6</v>
      </c>
      <c r="GW471" s="387">
        <v>6602.6</v>
      </c>
      <c r="GX471" s="387">
        <v>6602.6</v>
      </c>
      <c r="GY471" s="387">
        <v>6602.6</v>
      </c>
      <c r="GZ471" s="387">
        <v>6602.6</v>
      </c>
      <c r="HA471" s="387">
        <v>6602.6</v>
      </c>
      <c r="HB471" s="387">
        <v>6602.6</v>
      </c>
      <c r="HC471" s="387">
        <v>6602.6</v>
      </c>
      <c r="HD471" s="387">
        <v>6602.6</v>
      </c>
      <c r="HE471" s="387">
        <v>6602.6</v>
      </c>
      <c r="HS471" s="394">
        <v>3.2984059628582996</v>
      </c>
      <c r="HT471" s="394">
        <v>3.2462521061781273</v>
      </c>
      <c r="HU471" s="394">
        <v>3.1949228977666175</v>
      </c>
      <c r="HV471" s="394">
        <v>3.1444052984199544</v>
      </c>
      <c r="HW471" s="394">
        <v>3.0946864751080838</v>
      </c>
      <c r="HX471" s="394">
        <v>3.0688787216609996</v>
      </c>
      <c r="HY471" s="394">
        <v>3.0432861887680303</v>
      </c>
      <c r="HZ471" s="394">
        <v>3.0179070816240996</v>
      </c>
      <c r="IA471" s="394">
        <v>2.9927396203916841</v>
      </c>
      <c r="IB471" s="394">
        <v>2.9677820400759942</v>
      </c>
      <c r="IC471" s="394">
        <v>2.950084811172804</v>
      </c>
      <c r="ID471" s="394">
        <v>2.9324931129004428</v>
      </c>
      <c r="IE471" s="394">
        <v>2.915006315967505</v>
      </c>
      <c r="IF471" s="394">
        <v>2.8976237948351233</v>
      </c>
      <c r="IG471" s="394">
        <v>2.8803449276945936</v>
      </c>
      <c r="IH471" s="394">
        <v>2.8658841671144097</v>
      </c>
      <c r="II471" s="394">
        <v>2.851496006726844</v>
      </c>
      <c r="IJ471" s="394">
        <v>2.8371800820429098</v>
      </c>
      <c r="IK471" s="394">
        <v>2.8229360304035365</v>
      </c>
      <c r="IL471" s="394">
        <v>2.8087634909703816</v>
      </c>
      <c r="IM471" s="394">
        <v>2.7984600277631833</v>
      </c>
      <c r="IN471" s="394">
        <v>2.7881943610292028</v>
      </c>
      <c r="IO471" s="394">
        <v>2.7779663521186131</v>
      </c>
      <c r="IP471" s="394">
        <v>2.7677758628902014</v>
      </c>
      <c r="IQ471" s="394">
        <v>2.7576227557094999</v>
      </c>
      <c r="IR471" s="394">
        <v>2.7465616782640714</v>
      </c>
      <c r="IS471" s="394">
        <v>2.7355449678133672</v>
      </c>
      <c r="IT471" s="394">
        <v>2.7245724463973078</v>
      </c>
      <c r="IU471" s="394">
        <v>2.7136439367696275</v>
      </c>
      <c r="IV471" s="394">
        <v>2.7027592623950119</v>
      </c>
      <c r="IW471" s="394">
        <v>2.6945194402461539</v>
      </c>
      <c r="IX471" s="394">
        <v>2.686304738599143</v>
      </c>
      <c r="IY471" s="394">
        <v>2.67811508086985</v>
      </c>
      <c r="IZ471" s="394">
        <v>2.6699503907076241</v>
      </c>
      <c r="JA471" s="394">
        <v>2.6618105919945809</v>
      </c>
      <c r="JB471" s="394">
        <v>2.6618105919945809</v>
      </c>
      <c r="JC471" s="394">
        <v>2.6618105919945809</v>
      </c>
      <c r="JD471" s="394">
        <v>2.6618105919945809</v>
      </c>
      <c r="JE471" s="394">
        <v>2.6618105919945809</v>
      </c>
      <c r="JF471" s="394">
        <v>2.6618105919945809</v>
      </c>
      <c r="JG471" s="394">
        <v>2.6618105919945809</v>
      </c>
      <c r="JH471" s="394">
        <v>2.6618105919945809</v>
      </c>
      <c r="JI471" s="394">
        <v>2.6618105919945809</v>
      </c>
      <c r="JJ471" s="394">
        <v>2.6618105919945809</v>
      </c>
      <c r="JK471" s="394">
        <v>2.6618105919945809</v>
      </c>
      <c r="JL471" s="394">
        <v>2.6618105919945809</v>
      </c>
      <c r="JM471" s="394">
        <v>2.6618105919945809</v>
      </c>
      <c r="JN471" s="394">
        <v>2.6618105919945809</v>
      </c>
      <c r="JO471" s="394">
        <v>2.6618105919945809</v>
      </c>
      <c r="JP471" s="394">
        <v>2.6618105919945809</v>
      </c>
      <c r="JQ471" s="394">
        <v>2.6618105919945809</v>
      </c>
      <c r="JR471" s="394">
        <v>2.6618105919945809</v>
      </c>
      <c r="JS471" s="394">
        <v>2.6618105919945809</v>
      </c>
      <c r="JT471" s="394">
        <v>2.6618105919945809</v>
      </c>
      <c r="JU471" s="394">
        <v>2.6618105919945809</v>
      </c>
      <c r="JV471" s="394">
        <v>2.6618105919945809</v>
      </c>
      <c r="JW471" s="394">
        <v>2.6618105919945809</v>
      </c>
      <c r="JX471" s="394">
        <v>2.6618105919945809</v>
      </c>
      <c r="JY471" s="394">
        <v>2.6618105919945809</v>
      </c>
      <c r="JZ471" s="394">
        <v>2.6618105919945809</v>
      </c>
      <c r="KA471" s="394">
        <v>2.6618105919945809</v>
      </c>
      <c r="KB471" s="394">
        <v>2.6618105919945809</v>
      </c>
      <c r="KC471" s="394">
        <v>2.6618105919945809</v>
      </c>
    </row>
    <row r="472" spans="1:289" x14ac:dyDescent="0.25">
      <c r="A472" s="383">
        <v>463</v>
      </c>
      <c r="B472" s="384" t="s">
        <v>875</v>
      </c>
      <c r="C472" s="385" t="s">
        <v>472</v>
      </c>
      <c r="D472" s="385" t="s">
        <v>876</v>
      </c>
      <c r="E472" s="129">
        <v>2060</v>
      </c>
      <c r="F472" s="386">
        <v>1102.13931</v>
      </c>
      <c r="G472" s="386">
        <v>1110.5254955828239</v>
      </c>
      <c r="H472" s="386">
        <v>1118.9754917093708</v>
      </c>
      <c r="I472" s="386">
        <v>1127.4897839145062</v>
      </c>
      <c r="J472" s="386">
        <v>1136.0688614275334</v>
      </c>
      <c r="K472" s="386">
        <v>1180.5860042729898</v>
      </c>
      <c r="L472" s="386">
        <v>1226.8475625094575</v>
      </c>
      <c r="M472" s="386">
        <v>1274.9218914908943</v>
      </c>
      <c r="N472" s="386">
        <v>1324.8800250929216</v>
      </c>
      <c r="O472" s="386">
        <v>1376.7957806713655</v>
      </c>
      <c r="P472" s="386">
        <v>1422.7139472322403</v>
      </c>
      <c r="Q472" s="386">
        <v>1470.1635522605429</v>
      </c>
      <c r="R472" s="386">
        <v>1519.1956714841424</v>
      </c>
      <c r="S472" s="386">
        <v>1569.8630840816395</v>
      </c>
      <c r="T472" s="386">
        <v>1622.2203294949556</v>
      </c>
      <c r="U472" s="386">
        <v>1645.8958407740452</v>
      </c>
      <c r="V472" s="386">
        <v>1669.9168845459376</v>
      </c>
      <c r="W472" s="386">
        <v>1694.2885036881523</v>
      </c>
      <c r="X472" s="386">
        <v>1719.0158146765361</v>
      </c>
      <c r="Y472" s="386">
        <v>1744.104008659396</v>
      </c>
      <c r="Z472" s="386">
        <v>1754.0983422061208</v>
      </c>
      <c r="AA472" s="386">
        <v>1764.149946823004</v>
      </c>
      <c r="AB472" s="386">
        <v>1774.2591506935569</v>
      </c>
      <c r="AC472" s="386">
        <v>1784.4262838818984</v>
      </c>
      <c r="AD472" s="386">
        <v>1794.651678343532</v>
      </c>
      <c r="AE472" s="386">
        <v>1799.2919135060306</v>
      </c>
      <c r="AF472" s="386">
        <v>1803.9441464186348</v>
      </c>
      <c r="AG472" s="386">
        <v>1808.6084081026188</v>
      </c>
      <c r="AH472" s="386">
        <v>1813.2847296594653</v>
      </c>
      <c r="AI472" s="386">
        <v>1817.9731422710724</v>
      </c>
      <c r="AJ472" s="386">
        <v>1817.9731422710724</v>
      </c>
      <c r="AK472" s="386">
        <v>1817.9731422710724</v>
      </c>
      <c r="AL472" s="386">
        <v>1817.9731422710724</v>
      </c>
      <c r="AM472" s="386">
        <v>1817.9731422710724</v>
      </c>
      <c r="AN472" s="386">
        <v>1817.9731422710724</v>
      </c>
      <c r="AO472" s="387">
        <v>1868.5235686270594</v>
      </c>
      <c r="AP472" s="387">
        <v>1920.4795963890053</v>
      </c>
      <c r="AQ472" s="387">
        <v>1973.8803096053518</v>
      </c>
      <c r="AR472" s="387">
        <v>2028.7658790926926</v>
      </c>
      <c r="AS472" s="387">
        <v>2085.1775926543678</v>
      </c>
      <c r="AT472" s="387">
        <v>2143.157886139315</v>
      </c>
      <c r="AU472" s="387">
        <v>2202.7503753645406</v>
      </c>
      <c r="AV472" s="387">
        <v>2263.9998889252224</v>
      </c>
      <c r="AW472" s="387">
        <v>2263.9998889252224</v>
      </c>
      <c r="AX472" s="387">
        <v>2263.9998889252224</v>
      </c>
      <c r="AY472" s="387">
        <v>2263.9998889252224</v>
      </c>
      <c r="AZ472" s="387">
        <v>2263.9998889252224</v>
      </c>
      <c r="BA472" s="387">
        <v>2263.9998889252224</v>
      </c>
      <c r="BB472" s="387">
        <v>2263.9998889252224</v>
      </c>
      <c r="BC472" s="387">
        <v>2263.9998889252224</v>
      </c>
      <c r="BD472" s="387">
        <v>2263.9998889252224</v>
      </c>
      <c r="BE472" s="387">
        <v>2263.9998889252224</v>
      </c>
      <c r="BF472" s="387">
        <v>2263.9998889252224</v>
      </c>
      <c r="BG472" s="387">
        <v>2263.9998889252224</v>
      </c>
      <c r="BH472" s="387">
        <v>2263.9998889252224</v>
      </c>
      <c r="BI472" s="387">
        <v>2263.9998889252224</v>
      </c>
      <c r="BJ472" s="387">
        <v>2263.9998889252224</v>
      </c>
      <c r="BK472" s="387">
        <v>2263.9998889252224</v>
      </c>
      <c r="BL472" s="387">
        <v>2263.9998889252224</v>
      </c>
      <c r="BM472" s="387">
        <v>2263.9998889252224</v>
      </c>
      <c r="BN472" s="387">
        <v>2263.9998889252224</v>
      </c>
      <c r="BO472" s="387">
        <v>2263.9998889252224</v>
      </c>
      <c r="BP472" s="387">
        <v>2263.9998889252224</v>
      </c>
      <c r="CA472" s="386">
        <v>4550</v>
      </c>
      <c r="CB472" s="386">
        <v>4584.6032524871807</v>
      </c>
      <c r="CC472" s="386">
        <v>4619.4696665309966</v>
      </c>
      <c r="CD472" s="386">
        <v>4654.6012435041494</v>
      </c>
      <c r="CE472" s="386">
        <v>4690</v>
      </c>
      <c r="CF472" s="386">
        <v>4868.1291965154169</v>
      </c>
      <c r="CG472" s="386">
        <v>5053.0238537240593</v>
      </c>
      <c r="CH472" s="386">
        <v>5244.9409281456165</v>
      </c>
      <c r="CI472" s="386">
        <v>5444.1471356725688</v>
      </c>
      <c r="CJ472" s="386">
        <v>5650.9193222373997</v>
      </c>
      <c r="CK472" s="386">
        <v>5832.5977161901183</v>
      </c>
      <c r="CL472" s="386">
        <v>6020.1171135171635</v>
      </c>
      <c r="CM472" s="386">
        <v>6213.6653038597624</v>
      </c>
      <c r="CN472" s="386">
        <v>6413.4361143405613</v>
      </c>
      <c r="CO472" s="386">
        <v>6619.6296036700842</v>
      </c>
      <c r="CP472" s="386">
        <v>6702.8421995189765</v>
      </c>
      <c r="CQ472" s="386">
        <v>6787.1008261161869</v>
      </c>
      <c r="CR472" s="386">
        <v>6872.4186326768695</v>
      </c>
      <c r="CS472" s="386">
        <v>6958.8089337094652</v>
      </c>
      <c r="CT472" s="386">
        <v>7046.2852110935355</v>
      </c>
      <c r="CU472" s="386">
        <v>7072.4041693103809</v>
      </c>
      <c r="CV472" s="386">
        <v>7098.6199444964377</v>
      </c>
      <c r="CW472" s="386">
        <v>7124.9328955299361</v>
      </c>
      <c r="CX472" s="386">
        <v>7151.3433826193868</v>
      </c>
      <c r="CY472" s="386">
        <v>7177.8517673085089</v>
      </c>
      <c r="CZ472" s="386">
        <v>7181.7911164529332</v>
      </c>
      <c r="DA472" s="386">
        <v>7185.7326275912501</v>
      </c>
      <c r="DB472" s="386">
        <v>7189.6763019100053</v>
      </c>
      <c r="DC472" s="386">
        <v>7193.6221405963952</v>
      </c>
      <c r="DD472" s="386">
        <v>7197.570144838267</v>
      </c>
      <c r="DE472" s="386">
        <v>7197.5701448382642</v>
      </c>
      <c r="DF472" s="386">
        <v>7197.5701448382615</v>
      </c>
      <c r="DG472" s="386">
        <v>7197.5701448382588</v>
      </c>
      <c r="DH472" s="386">
        <v>7197.5701448382561</v>
      </c>
      <c r="DI472" s="386">
        <v>7197.5701448382542</v>
      </c>
      <c r="DJ472" s="387">
        <v>7393.9388959930757</v>
      </c>
      <c r="DK472" s="387">
        <v>7595.665106075583</v>
      </c>
      <c r="DL472" s="387">
        <v>7802.8949407358241</v>
      </c>
      <c r="DM472" s="387">
        <v>8015.77855340939</v>
      </c>
      <c r="DN472" s="387">
        <v>8234.4701941147523</v>
      </c>
      <c r="DO472" s="387">
        <v>8459.1283212188755</v>
      </c>
      <c r="DP472" s="387">
        <v>8689.9157162521005</v>
      </c>
      <c r="DQ472" s="387">
        <v>8926.9996018554739</v>
      </c>
      <c r="DR472" s="387">
        <v>8926.9996018554739</v>
      </c>
      <c r="DS472" s="387">
        <v>8926.9996018554739</v>
      </c>
      <c r="DT472" s="387">
        <v>8926.9996018554739</v>
      </c>
      <c r="DU472" s="387">
        <v>8926.9996018554739</v>
      </c>
      <c r="DV472" s="387">
        <v>8926.9996018554739</v>
      </c>
      <c r="DW472" s="387">
        <v>8926.9996018554739</v>
      </c>
      <c r="DX472" s="387">
        <v>8926.9996018554739</v>
      </c>
      <c r="DY472" s="387">
        <v>8926.9996018554739</v>
      </c>
      <c r="DZ472" s="387">
        <v>8926.9996018554739</v>
      </c>
      <c r="EA472" s="387">
        <v>8926.9996018554739</v>
      </c>
      <c r="EB472" s="387">
        <v>8926.9996018554739</v>
      </c>
      <c r="EC472" s="387">
        <v>8926.9996018554739</v>
      </c>
      <c r="ED472" s="387">
        <v>8926.9996018554739</v>
      </c>
      <c r="EE472" s="387">
        <v>8926.9996018554739</v>
      </c>
      <c r="EF472" s="387">
        <v>8926.9996018554739</v>
      </c>
      <c r="EG472" s="387">
        <v>8926.9996018554739</v>
      </c>
      <c r="EH472" s="387">
        <v>8926.9996018554739</v>
      </c>
      <c r="EI472" s="387">
        <v>8926.9996018554739</v>
      </c>
      <c r="EJ472" s="387">
        <v>8926.9996018554739</v>
      </c>
      <c r="EK472" s="387">
        <v>8926.9996018554739</v>
      </c>
      <c r="EY472" s="386">
        <v>322</v>
      </c>
      <c r="EZ472" s="386">
        <v>326</v>
      </c>
      <c r="FA472" s="386">
        <v>330</v>
      </c>
      <c r="FB472" s="386">
        <v>334</v>
      </c>
      <c r="FC472" s="386">
        <v>339.3</v>
      </c>
      <c r="FD472" s="386">
        <v>343</v>
      </c>
      <c r="FE472" s="386">
        <v>347</v>
      </c>
      <c r="FF472" s="386">
        <v>351</v>
      </c>
      <c r="FG472" s="386">
        <v>355</v>
      </c>
      <c r="FH472" s="386">
        <v>359</v>
      </c>
      <c r="FI472" s="386">
        <v>362.9</v>
      </c>
      <c r="FJ472" s="386">
        <v>366</v>
      </c>
      <c r="FK472" s="386">
        <v>369</v>
      </c>
      <c r="FL472" s="386">
        <v>372</v>
      </c>
      <c r="FM472" s="386">
        <v>375</v>
      </c>
      <c r="FN472" s="386">
        <v>378</v>
      </c>
      <c r="FO472" s="386">
        <v>381</v>
      </c>
      <c r="FP472" s="386">
        <v>384</v>
      </c>
      <c r="FQ472" s="386">
        <v>387</v>
      </c>
      <c r="FR472" s="386">
        <v>390</v>
      </c>
      <c r="FS472" s="386">
        <v>393</v>
      </c>
      <c r="FT472" s="386">
        <v>396</v>
      </c>
      <c r="FU472" s="386">
        <v>399</v>
      </c>
      <c r="FV472" s="386">
        <v>402</v>
      </c>
      <c r="FW472" s="386">
        <v>405</v>
      </c>
      <c r="FX472" s="386">
        <v>408</v>
      </c>
      <c r="FY472" s="386">
        <v>411</v>
      </c>
      <c r="FZ472" s="386">
        <v>414</v>
      </c>
      <c r="GA472" s="386">
        <v>417</v>
      </c>
      <c r="GB472" s="386">
        <v>420</v>
      </c>
      <c r="GC472" s="386">
        <v>429.3</v>
      </c>
      <c r="GD472" s="387">
        <v>448.46773956128362</v>
      </c>
      <c r="GE472" s="387">
        <v>468.49129612673494</v>
      </c>
      <c r="GF472" s="387">
        <v>489.40888091798917</v>
      </c>
      <c r="GG472" s="387">
        <v>511.26041124273939</v>
      </c>
      <c r="GH472" s="387">
        <v>534.08758666947028</v>
      </c>
      <c r="GI472" s="387">
        <v>557.93396860330415</v>
      </c>
      <c r="GJ472" s="387">
        <v>582.84506341481483</v>
      </c>
      <c r="GK472" s="387">
        <v>608.86840928044489</v>
      </c>
      <c r="GL472" s="387">
        <v>608.86840928044489</v>
      </c>
      <c r="GM472" s="387">
        <v>608.86840928044489</v>
      </c>
      <c r="GN472" s="387">
        <v>608.86840928044489</v>
      </c>
      <c r="GO472" s="387">
        <v>608.86840928044489</v>
      </c>
      <c r="GP472" s="387">
        <v>608.86840928044489</v>
      </c>
      <c r="GQ472" s="387">
        <v>608.86840928044489</v>
      </c>
      <c r="GR472" s="387">
        <v>608.86840928044489</v>
      </c>
      <c r="GS472" s="387">
        <v>608.86840928044489</v>
      </c>
      <c r="GT472" s="387">
        <v>608.86840928044489</v>
      </c>
      <c r="GU472" s="387">
        <v>608.86840928044489</v>
      </c>
      <c r="GV472" s="387">
        <v>608.86840928044489</v>
      </c>
      <c r="GW472" s="387">
        <v>608.86840928044489</v>
      </c>
      <c r="GX472" s="387">
        <v>608.86840928044489</v>
      </c>
      <c r="GY472" s="387">
        <v>608.86840928044489</v>
      </c>
      <c r="GZ472" s="387">
        <v>608.86840928044489</v>
      </c>
      <c r="HA472" s="387">
        <v>608.86840928044489</v>
      </c>
      <c r="HB472" s="387">
        <v>608.86840928044489</v>
      </c>
      <c r="HC472" s="387">
        <v>608.86840928044489</v>
      </c>
      <c r="HD472" s="387">
        <v>608.86840928044489</v>
      </c>
      <c r="HE472" s="387">
        <v>608.86840928044489</v>
      </c>
      <c r="HS472" s="394">
        <v>4.1283347383734998</v>
      </c>
      <c r="HT472" s="394">
        <v>4.1283187740602916</v>
      </c>
      <c r="HU472" s="394">
        <v>4.1283028098088161</v>
      </c>
      <c r="HV472" s="394">
        <v>4.1282868456190753</v>
      </c>
      <c r="HW472" s="394">
        <v>4.12827088149107</v>
      </c>
      <c r="HX472" s="394">
        <v>4.1234854376519845</v>
      </c>
      <c r="HY472" s="394">
        <v>4.1187055410440259</v>
      </c>
      <c r="HZ472" s="394">
        <v>4.1139311852369094</v>
      </c>
      <c r="IA472" s="394">
        <v>4.1091623638078012</v>
      </c>
      <c r="IB472" s="394">
        <v>4.1043990703413167</v>
      </c>
      <c r="IC472" s="394">
        <v>4.0996278468605043</v>
      </c>
      <c r="ID472" s="394">
        <v>4.0948621697637329</v>
      </c>
      <c r="IE472" s="394">
        <v>4.0901020326035216</v>
      </c>
      <c r="IF472" s="394">
        <v>4.0853474289398832</v>
      </c>
      <c r="IG472" s="394">
        <v>4.080598352340318</v>
      </c>
      <c r="IH472" s="394">
        <v>4.0724583132591849</v>
      </c>
      <c r="II472" s="394">
        <v>4.0643345120506691</v>
      </c>
      <c r="IJ472" s="394">
        <v>4.0562269163232161</v>
      </c>
      <c r="IK472" s="394">
        <v>4.0481354937498875</v>
      </c>
      <c r="IL472" s="394">
        <v>4.0400602120682336</v>
      </c>
      <c r="IM472" s="394">
        <v>4.0319313912670669</v>
      </c>
      <c r="IN472" s="394">
        <v>4.0238189260953092</v>
      </c>
      <c r="IO472" s="394">
        <v>4.015722783644545</v>
      </c>
      <c r="IP472" s="394">
        <v>4.0076429310725707</v>
      </c>
      <c r="IQ472" s="394">
        <v>3.9995793356032654</v>
      </c>
      <c r="IR472" s="394">
        <v>3.9914541173359539</v>
      </c>
      <c r="IS472" s="394">
        <v>3.983345405597543</v>
      </c>
      <c r="IT472" s="394">
        <v>3.975253166854718</v>
      </c>
      <c r="IU472" s="394">
        <v>3.9671773676422881</v>
      </c>
      <c r="IV472" s="394">
        <v>3.9591179745630471</v>
      </c>
      <c r="IW472" s="394">
        <v>3.9591179745630458</v>
      </c>
      <c r="IX472" s="394">
        <v>3.9591179745630445</v>
      </c>
      <c r="IY472" s="394">
        <v>3.9591179745630427</v>
      </c>
      <c r="IZ472" s="394">
        <v>3.9591179745630414</v>
      </c>
      <c r="JA472" s="394">
        <v>3.9591179745630405</v>
      </c>
      <c r="JB472" s="394">
        <v>3.9571022919587482</v>
      </c>
      <c r="JC472" s="394">
        <v>3.9550876355871645</v>
      </c>
      <c r="JD472" s="394">
        <v>3.9530740049258091</v>
      </c>
      <c r="JE472" s="394">
        <v>3.9510613994524677</v>
      </c>
      <c r="JF472" s="394">
        <v>3.9490498186451934</v>
      </c>
      <c r="JG472" s="394">
        <v>3.9470392619823036</v>
      </c>
      <c r="JH472" s="394">
        <v>3.9450297289423806</v>
      </c>
      <c r="JI472" s="394">
        <v>3.943021219004275</v>
      </c>
      <c r="JJ472" s="394">
        <v>3.943021219004275</v>
      </c>
      <c r="JK472" s="394">
        <v>3.943021219004275</v>
      </c>
      <c r="JL472" s="394">
        <v>3.943021219004275</v>
      </c>
      <c r="JM472" s="394">
        <v>3.943021219004275</v>
      </c>
      <c r="JN472" s="394">
        <v>3.943021219004275</v>
      </c>
      <c r="JO472" s="394">
        <v>3.943021219004275</v>
      </c>
      <c r="JP472" s="394">
        <v>3.943021219004275</v>
      </c>
      <c r="JQ472" s="394">
        <v>3.943021219004275</v>
      </c>
      <c r="JR472" s="394">
        <v>3.943021219004275</v>
      </c>
      <c r="JS472" s="394">
        <v>3.943021219004275</v>
      </c>
      <c r="JT472" s="394">
        <v>3.943021219004275</v>
      </c>
      <c r="JU472" s="394">
        <v>3.943021219004275</v>
      </c>
      <c r="JV472" s="394">
        <v>3.943021219004275</v>
      </c>
      <c r="JW472" s="394">
        <v>3.943021219004275</v>
      </c>
      <c r="JX472" s="394">
        <v>3.943021219004275</v>
      </c>
      <c r="JY472" s="394">
        <v>3.943021219004275</v>
      </c>
      <c r="JZ472" s="394">
        <v>3.943021219004275</v>
      </c>
      <c r="KA472" s="394">
        <v>3.943021219004275</v>
      </c>
      <c r="KB472" s="394">
        <v>3.943021219004275</v>
      </c>
      <c r="KC472" s="394">
        <v>3.943021219004275</v>
      </c>
    </row>
    <row r="473" spans="1:289" x14ac:dyDescent="0.25">
      <c r="A473" s="383">
        <v>464</v>
      </c>
      <c r="B473" s="384" t="s">
        <v>875</v>
      </c>
      <c r="C473" s="385" t="s">
        <v>472</v>
      </c>
      <c r="D473" s="385" t="s">
        <v>876</v>
      </c>
      <c r="E473" s="129">
        <v>2060</v>
      </c>
      <c r="F473" s="386">
        <v>578.18917999999996</v>
      </c>
      <c r="G473" s="386">
        <v>601.72293009500811</v>
      </c>
      <c r="H473" s="386">
        <v>626.21456285661043</v>
      </c>
      <c r="I473" s="386">
        <v>651.7030665123209</v>
      </c>
      <c r="J473" s="386">
        <v>678.2290162083209</v>
      </c>
      <c r="K473" s="386">
        <v>720.7091406789076</v>
      </c>
      <c r="L473" s="386">
        <v>765.84996077281789</v>
      </c>
      <c r="M473" s="386">
        <v>813.81812621832353</v>
      </c>
      <c r="N473" s="386">
        <v>864.79072466515163</v>
      </c>
      <c r="O473" s="386">
        <v>918.9559354521532</v>
      </c>
      <c r="P473" s="386">
        <v>963.5066873867047</v>
      </c>
      <c r="Q473" s="386">
        <v>1010.2172485366539</v>
      </c>
      <c r="R473" s="386">
        <v>1059.192325907929</v>
      </c>
      <c r="S473" s="386">
        <v>1110.541702675692</v>
      </c>
      <c r="T473" s="386">
        <v>1164.3804842757436</v>
      </c>
      <c r="U473" s="386">
        <v>1187.796300298003</v>
      </c>
      <c r="V473" s="386">
        <v>1211.683010883846</v>
      </c>
      <c r="W473" s="386">
        <v>1236.0500857732895</v>
      </c>
      <c r="X473" s="386">
        <v>1260.9071851438343</v>
      </c>
      <c r="Y473" s="386">
        <v>1286.2641634401839</v>
      </c>
      <c r="Z473" s="386">
        <v>1296.2184303157876</v>
      </c>
      <c r="AA473" s="386">
        <v>1306.2497322451907</v>
      </c>
      <c r="AB473" s="386">
        <v>1316.3586653947996</v>
      </c>
      <c r="AC473" s="386">
        <v>1326.5458305446919</v>
      </c>
      <c r="AD473" s="386">
        <v>1336.8118331243199</v>
      </c>
      <c r="AE473" s="386">
        <v>1341.443913974756</v>
      </c>
      <c r="AF473" s="386">
        <v>1346.0920450818351</v>
      </c>
      <c r="AG473" s="386">
        <v>1350.7562820600306</v>
      </c>
      <c r="AH473" s="386">
        <v>1355.4366807165216</v>
      </c>
      <c r="AI473" s="386">
        <v>1360.1332970518604</v>
      </c>
      <c r="AJ473" s="386">
        <v>1360.1332970518604</v>
      </c>
      <c r="AK473" s="386">
        <v>1360.1332970518604</v>
      </c>
      <c r="AL473" s="386">
        <v>1360.1332970518604</v>
      </c>
      <c r="AM473" s="386">
        <v>1360.1332970518604</v>
      </c>
      <c r="AN473" s="386">
        <v>1360.1332970518604</v>
      </c>
      <c r="AO473" s="387">
        <v>1343.6872106257324</v>
      </c>
      <c r="AP473" s="387">
        <v>1327.4399824727766</v>
      </c>
      <c r="AQ473" s="387">
        <v>1311.3892080931148</v>
      </c>
      <c r="AR473" s="387">
        <v>1295.5325120609402</v>
      </c>
      <c r="AS473" s="387">
        <v>1279.8675476729679</v>
      </c>
      <c r="AT473" s="387">
        <v>1264.3919966011354</v>
      </c>
      <c r="AU473" s="387">
        <v>1249.1035685495031</v>
      </c>
      <c r="AV473" s="387">
        <v>1234.0000009153032</v>
      </c>
      <c r="AW473" s="387">
        <v>1234.0000009153032</v>
      </c>
      <c r="AX473" s="387">
        <v>1234.0000009153032</v>
      </c>
      <c r="AY473" s="387">
        <v>1234.0000009153032</v>
      </c>
      <c r="AZ473" s="387">
        <v>1234.0000009153032</v>
      </c>
      <c r="BA473" s="387">
        <v>1234.0000009153032</v>
      </c>
      <c r="BB473" s="387">
        <v>1234.0000009153032</v>
      </c>
      <c r="BC473" s="387">
        <v>1234.0000009153032</v>
      </c>
      <c r="BD473" s="387">
        <v>1234.0000009153032</v>
      </c>
      <c r="BE473" s="387">
        <v>1234.0000009153032</v>
      </c>
      <c r="BF473" s="387">
        <v>1234.0000009153032</v>
      </c>
      <c r="BG473" s="387">
        <v>1234.0000009153032</v>
      </c>
      <c r="BH473" s="387">
        <v>1234.0000009153032</v>
      </c>
      <c r="BI473" s="387">
        <v>1234.0000009153032</v>
      </c>
      <c r="BJ473" s="387">
        <v>1234.0000009153032</v>
      </c>
      <c r="BK473" s="387">
        <v>1234.0000009153032</v>
      </c>
      <c r="BL473" s="387">
        <v>1234.0000009153032</v>
      </c>
      <c r="BM473" s="387">
        <v>1234.0000009153032</v>
      </c>
      <c r="BN473" s="387">
        <v>1234.0000009153032</v>
      </c>
      <c r="BO473" s="387">
        <v>1234.0000009153032</v>
      </c>
      <c r="BP473" s="387">
        <v>1234.0000009153032</v>
      </c>
      <c r="CA473" s="386">
        <v>2480</v>
      </c>
      <c r="CB473" s="386">
        <v>2578.9223151949991</v>
      </c>
      <c r="CC473" s="386">
        <v>2681.7904466978771</v>
      </c>
      <c r="CD473" s="386">
        <v>2788.7617853491615</v>
      </c>
      <c r="CE473" s="386">
        <v>2900</v>
      </c>
      <c r="CF473" s="386">
        <v>3068.6686051893403</v>
      </c>
      <c r="CG473" s="386">
        <v>3247.1472443016173</v>
      </c>
      <c r="CH473" s="386">
        <v>3436.0064844880876</v>
      </c>
      <c r="CI473" s="386">
        <v>3635.8500779915821</v>
      </c>
      <c r="CJ473" s="386">
        <v>3847.3168922441328</v>
      </c>
      <c r="CK473" s="386">
        <v>4017.656824959744</v>
      </c>
      <c r="CL473" s="386">
        <v>4195.5385571918059</v>
      </c>
      <c r="CM473" s="386">
        <v>4381.2960020694336</v>
      </c>
      <c r="CN473" s="386">
        <v>4575.2778567235646</v>
      </c>
      <c r="CO473" s="386">
        <v>4777.8482568485506</v>
      </c>
      <c r="CP473" s="386">
        <v>4853.9547912712878</v>
      </c>
      <c r="CQ473" s="386">
        <v>4931.2736297000247</v>
      </c>
      <c r="CR473" s="386">
        <v>5009.8240829733668</v>
      </c>
      <c r="CS473" s="386">
        <v>5089.6257695330314</v>
      </c>
      <c r="CT473" s="386">
        <v>5170.6986203236729</v>
      </c>
      <c r="CU473" s="386">
        <v>5189.596422387428</v>
      </c>
      <c r="CV473" s="386">
        <v>5208.5632918923666</v>
      </c>
      <c r="CW473" s="386">
        <v>5227.5994812652752</v>
      </c>
      <c r="CX473" s="386">
        <v>5246.7052438555056</v>
      </c>
      <c r="CY473" s="386">
        <v>5265.8808339383486</v>
      </c>
      <c r="CZ473" s="386">
        <v>5262.5003779814815</v>
      </c>
      <c r="DA473" s="386">
        <v>5259.1220921235663</v>
      </c>
      <c r="DB473" s="386">
        <v>5255.7459749714972</v>
      </c>
      <c r="DC473" s="386">
        <v>5252.3720251330642</v>
      </c>
      <c r="DD473" s="386">
        <v>5249.0002412169497</v>
      </c>
      <c r="DE473" s="386">
        <v>5249.0002412169488</v>
      </c>
      <c r="DF473" s="386">
        <v>5249.0002412169479</v>
      </c>
      <c r="DG473" s="386">
        <v>5249.000241216947</v>
      </c>
      <c r="DH473" s="386">
        <v>5249.0002412169461</v>
      </c>
      <c r="DI473" s="386">
        <v>5249.000241216947</v>
      </c>
      <c r="DJ473" s="387">
        <v>5183.0464829775165</v>
      </c>
      <c r="DK473" s="387">
        <v>5117.9214345925357</v>
      </c>
      <c r="DL473" s="387">
        <v>5053.6146833115981</v>
      </c>
      <c r="DM473" s="387">
        <v>4990.1159472206473</v>
      </c>
      <c r="DN473" s="387">
        <v>4927.4150735980129</v>
      </c>
      <c r="DO473" s="387">
        <v>4865.5020372911094</v>
      </c>
      <c r="DP473" s="387">
        <v>4804.3669391135263</v>
      </c>
      <c r="DQ473" s="387">
        <v>4744.0000042622632</v>
      </c>
      <c r="DR473" s="387">
        <v>4744.0000042622632</v>
      </c>
      <c r="DS473" s="387">
        <v>4744.0000042622632</v>
      </c>
      <c r="DT473" s="387">
        <v>4744.0000042622632</v>
      </c>
      <c r="DU473" s="387">
        <v>4744.0000042622632</v>
      </c>
      <c r="DV473" s="387">
        <v>4744.0000042622632</v>
      </c>
      <c r="DW473" s="387">
        <v>4744.0000042622632</v>
      </c>
      <c r="DX473" s="387">
        <v>4744.0000042622632</v>
      </c>
      <c r="DY473" s="387">
        <v>4744.0000042622632</v>
      </c>
      <c r="DZ473" s="387">
        <v>4744.0000042622632</v>
      </c>
      <c r="EA473" s="387">
        <v>4744.0000042622632</v>
      </c>
      <c r="EB473" s="387">
        <v>4744.0000042622632</v>
      </c>
      <c r="EC473" s="387">
        <v>4744.0000042622632</v>
      </c>
      <c r="ED473" s="387">
        <v>4744.0000042622632</v>
      </c>
      <c r="EE473" s="387">
        <v>4744.0000042622632</v>
      </c>
      <c r="EF473" s="387">
        <v>4744.0000042622632</v>
      </c>
      <c r="EG473" s="387">
        <v>4744.0000042622632</v>
      </c>
      <c r="EH473" s="387">
        <v>4744.0000042622632</v>
      </c>
      <c r="EI473" s="387">
        <v>4744.0000042622632</v>
      </c>
      <c r="EJ473" s="387">
        <v>4744.0000042622632</v>
      </c>
      <c r="EK473" s="387">
        <v>4744.0000042622632</v>
      </c>
      <c r="EY473" s="386">
        <v>132</v>
      </c>
      <c r="EZ473" s="386">
        <v>133</v>
      </c>
      <c r="FA473" s="386">
        <v>134</v>
      </c>
      <c r="FB473" s="386">
        <v>135</v>
      </c>
      <c r="FC473" s="386">
        <v>136</v>
      </c>
      <c r="FD473" s="386">
        <v>138</v>
      </c>
      <c r="FE473" s="386">
        <v>140</v>
      </c>
      <c r="FF473" s="386">
        <v>142</v>
      </c>
      <c r="FG473" s="386">
        <v>144</v>
      </c>
      <c r="FH473" s="386">
        <v>146</v>
      </c>
      <c r="FI473" s="386">
        <v>145.5</v>
      </c>
      <c r="FJ473" s="386">
        <v>147</v>
      </c>
      <c r="FK473" s="386">
        <v>148</v>
      </c>
      <c r="FL473" s="386">
        <v>149</v>
      </c>
      <c r="FM473" s="386">
        <v>150</v>
      </c>
      <c r="FN473" s="386">
        <v>151</v>
      </c>
      <c r="FO473" s="386">
        <v>152</v>
      </c>
      <c r="FP473" s="386">
        <v>153</v>
      </c>
      <c r="FQ473" s="386">
        <v>154</v>
      </c>
      <c r="FR473" s="386">
        <v>155</v>
      </c>
      <c r="FS473" s="386">
        <v>156</v>
      </c>
      <c r="FT473" s="386">
        <v>157</v>
      </c>
      <c r="FU473" s="386">
        <v>158</v>
      </c>
      <c r="FV473" s="386">
        <v>159</v>
      </c>
      <c r="FW473" s="386">
        <v>160</v>
      </c>
      <c r="FX473" s="386">
        <v>161</v>
      </c>
      <c r="FY473" s="386">
        <v>162</v>
      </c>
      <c r="FZ473" s="386">
        <v>163</v>
      </c>
      <c r="GA473" s="386">
        <v>164</v>
      </c>
      <c r="GB473" s="386">
        <v>165</v>
      </c>
      <c r="GC473" s="386">
        <v>165.8</v>
      </c>
      <c r="GD473" s="387">
        <v>171.36709425051754</v>
      </c>
      <c r="GE473" s="387">
        <v>177.12111575311076</v>
      </c>
      <c r="GF473" s="387">
        <v>183.0683409952965</v>
      </c>
      <c r="GG473" s="387">
        <v>189.21525721125971</v>
      </c>
      <c r="GH473" s="387">
        <v>195.56856945812945</v>
      </c>
      <c r="GI473" s="387">
        <v>202.13520792985619</v>
      </c>
      <c r="GJ473" s="387">
        <v>208.92233551666843</v>
      </c>
      <c r="GK473" s="387">
        <v>215.93735561835445</v>
      </c>
      <c r="GL473" s="387">
        <v>215.93735561835445</v>
      </c>
      <c r="GM473" s="387">
        <v>215.93735561835445</v>
      </c>
      <c r="GN473" s="387">
        <v>215.93735561835445</v>
      </c>
      <c r="GO473" s="387">
        <v>215.93735561835445</v>
      </c>
      <c r="GP473" s="387">
        <v>215.93735561835445</v>
      </c>
      <c r="GQ473" s="387">
        <v>215.93735561835445</v>
      </c>
      <c r="GR473" s="387">
        <v>215.93735561835445</v>
      </c>
      <c r="GS473" s="387">
        <v>215.93735561835445</v>
      </c>
      <c r="GT473" s="387">
        <v>215.93735561835445</v>
      </c>
      <c r="GU473" s="387">
        <v>215.93735561835445</v>
      </c>
      <c r="GV473" s="387">
        <v>215.93735561835445</v>
      </c>
      <c r="GW473" s="387">
        <v>215.93735561835445</v>
      </c>
      <c r="GX473" s="387">
        <v>215.93735561835445</v>
      </c>
      <c r="GY473" s="387">
        <v>215.93735561835445</v>
      </c>
      <c r="GZ473" s="387">
        <v>215.93735561835445</v>
      </c>
      <c r="HA473" s="387">
        <v>215.93735561835445</v>
      </c>
      <c r="HB473" s="387">
        <v>215.93735561835445</v>
      </c>
      <c r="HC473" s="387">
        <v>215.93735561835445</v>
      </c>
      <c r="HD473" s="387">
        <v>215.93735561835445</v>
      </c>
      <c r="HE473" s="387">
        <v>215.93735561835445</v>
      </c>
      <c r="HS473" s="394">
        <v>4.2892535623029131</v>
      </c>
      <c r="HT473" s="394">
        <v>4.2858966913356689</v>
      </c>
      <c r="HU473" s="394">
        <v>4.28254244753479</v>
      </c>
      <c r="HV473" s="394">
        <v>4.279190828844194</v>
      </c>
      <c r="HW473" s="394">
        <v>4.2758418332094079</v>
      </c>
      <c r="HX473" s="394">
        <v>4.2578461018250113</v>
      </c>
      <c r="HY473" s="394">
        <v>4.2399261090578717</v>
      </c>
      <c r="HZ473" s="394">
        <v>4.2220815361469448</v>
      </c>
      <c r="IA473" s="394">
        <v>4.2043120656727551</v>
      </c>
      <c r="IB473" s="394">
        <v>4.1866173815517502</v>
      </c>
      <c r="IC473" s="394">
        <v>4.1698276488944099</v>
      </c>
      <c r="ID473" s="394">
        <v>4.1531052486672904</v>
      </c>
      <c r="IE473" s="394">
        <v>4.1364499108448793</v>
      </c>
      <c r="IF473" s="394">
        <v>4.1198613664845585</v>
      </c>
      <c r="IG473" s="394">
        <v>4.1033393477222528</v>
      </c>
      <c r="IH473" s="394">
        <v>4.0865212242650468</v>
      </c>
      <c r="II473" s="394">
        <v>4.069772032293308</v>
      </c>
      <c r="IJ473" s="394">
        <v>4.0530914892814831</v>
      </c>
      <c r="IK473" s="394">
        <v>4.0364793138619852</v>
      </c>
      <c r="IL473" s="394">
        <v>4.0199352258204541</v>
      </c>
      <c r="IM473" s="394">
        <v>4.0036434454362197</v>
      </c>
      <c r="IN473" s="394">
        <v>3.9874176915158892</v>
      </c>
      <c r="IO473" s="394">
        <v>3.9712576964709116</v>
      </c>
      <c r="IP473" s="394">
        <v>3.955163193797202</v>
      </c>
      <c r="IQ473" s="394">
        <v>3.9391339180707532</v>
      </c>
      <c r="IR473" s="394">
        <v>3.9230118554777786</v>
      </c>
      <c r="IS473" s="394">
        <v>3.9069557771614645</v>
      </c>
      <c r="IT473" s="394">
        <v>3.8909654130617772</v>
      </c>
      <c r="IU473" s="394">
        <v>3.8750404942239824</v>
      </c>
      <c r="IV473" s="394">
        <v>3.859180752794122</v>
      </c>
      <c r="IW473" s="394">
        <v>3.8591807527941215</v>
      </c>
      <c r="IX473" s="394">
        <v>3.8591807527941207</v>
      </c>
      <c r="IY473" s="394">
        <v>3.8591807527941198</v>
      </c>
      <c r="IZ473" s="394">
        <v>3.8591807527941193</v>
      </c>
      <c r="JA473" s="394">
        <v>3.8591807527941198</v>
      </c>
      <c r="JB473" s="394">
        <v>3.8573311124721203</v>
      </c>
      <c r="JC473" s="394">
        <v>3.855482358651567</v>
      </c>
      <c r="JD473" s="394">
        <v>3.8536344909075746</v>
      </c>
      <c r="JE473" s="394">
        <v>3.8517875088154625</v>
      </c>
      <c r="JF473" s="394">
        <v>3.8499414119507525</v>
      </c>
      <c r="JG473" s="394">
        <v>3.8480961998891701</v>
      </c>
      <c r="JH473" s="394">
        <v>3.8462518722066439</v>
      </c>
      <c r="JI473" s="394">
        <v>3.8444084284793063</v>
      </c>
      <c r="JJ473" s="394">
        <v>3.8444084284793063</v>
      </c>
      <c r="JK473" s="394">
        <v>3.8444084284793063</v>
      </c>
      <c r="JL473" s="394">
        <v>3.8444084284793063</v>
      </c>
      <c r="JM473" s="394">
        <v>3.8444084284793063</v>
      </c>
      <c r="JN473" s="394">
        <v>3.8444084284793063</v>
      </c>
      <c r="JO473" s="394">
        <v>3.8444084284793063</v>
      </c>
      <c r="JP473" s="394">
        <v>3.8444084284793063</v>
      </c>
      <c r="JQ473" s="394">
        <v>3.8444084284793063</v>
      </c>
      <c r="JR473" s="394">
        <v>3.8444084284793063</v>
      </c>
      <c r="JS473" s="394">
        <v>3.8444084284793063</v>
      </c>
      <c r="JT473" s="394">
        <v>3.8444084284793063</v>
      </c>
      <c r="JU473" s="394">
        <v>3.8444084284793063</v>
      </c>
      <c r="JV473" s="394">
        <v>3.8444084284793063</v>
      </c>
      <c r="JW473" s="394">
        <v>3.8444084284793063</v>
      </c>
      <c r="JX473" s="394">
        <v>3.8444084284793063</v>
      </c>
      <c r="JY473" s="394">
        <v>3.8444084284793063</v>
      </c>
      <c r="JZ473" s="394">
        <v>3.8444084284793063</v>
      </c>
      <c r="KA473" s="394">
        <v>3.8444084284793063</v>
      </c>
      <c r="KB473" s="394">
        <v>3.8444084284793063</v>
      </c>
      <c r="KC473" s="394">
        <v>3.8444084284793063</v>
      </c>
    </row>
    <row r="474" spans="1:289" x14ac:dyDescent="0.25">
      <c r="A474" s="383">
        <v>465</v>
      </c>
      <c r="B474" s="384" t="s">
        <v>875</v>
      </c>
      <c r="C474" s="385" t="s">
        <v>472</v>
      </c>
      <c r="D474" s="385" t="s">
        <v>876</v>
      </c>
      <c r="E474" s="129">
        <v>2060</v>
      </c>
      <c r="F474" s="386">
        <v>775.96785000000011</v>
      </c>
      <c r="G474" s="386">
        <v>796.14882969055827</v>
      </c>
      <c r="H474" s="386">
        <v>816.85466610201115</v>
      </c>
      <c r="I474" s="386">
        <v>838.09900944270805</v>
      </c>
      <c r="J474" s="386">
        <v>859.89586492871888</v>
      </c>
      <c r="K474" s="386">
        <v>875.63994031292521</v>
      </c>
      <c r="L474" s="386">
        <v>891.67227840406304</v>
      </c>
      <c r="M474" s="386">
        <v>907.99815708515689</v>
      </c>
      <c r="N474" s="386">
        <v>924.62295087347695</v>
      </c>
      <c r="O474" s="386">
        <v>941.55213268984255</v>
      </c>
      <c r="P474" s="386">
        <v>957.64264818045513</v>
      </c>
      <c r="Q474" s="386">
        <v>974.00814014848697</v>
      </c>
      <c r="R474" s="386">
        <v>990.65330776365568</v>
      </c>
      <c r="S474" s="386">
        <v>1007.5829305014425</v>
      </c>
      <c r="T474" s="386">
        <v>1024.8018695154658</v>
      </c>
      <c r="U474" s="386">
        <v>1041.9248230042222</v>
      </c>
      <c r="V474" s="386">
        <v>1059.3338762210331</v>
      </c>
      <c r="W474" s="386">
        <v>1077.0338094775689</v>
      </c>
      <c r="X474" s="386">
        <v>1095.0294829575773</v>
      </c>
      <c r="Y474" s="386">
        <v>1113.3258380514305</v>
      </c>
      <c r="Z474" s="386">
        <v>1129.9826093668048</v>
      </c>
      <c r="AA474" s="386">
        <v>1146.8885871778609</v>
      </c>
      <c r="AB474" s="386">
        <v>1164.0474999309051</v>
      </c>
      <c r="AC474" s="386">
        <v>1181.4631318545457</v>
      </c>
      <c r="AD474" s="386">
        <v>1199.1393237942661</v>
      </c>
      <c r="AE474" s="386">
        <v>1206.9552212482179</v>
      </c>
      <c r="AF474" s="386">
        <v>1214.8220621178334</v>
      </c>
      <c r="AG474" s="386">
        <v>1222.7401784483593</v>
      </c>
      <c r="AH474" s="386">
        <v>1230.7099044492879</v>
      </c>
      <c r="AI474" s="386">
        <v>1238.7315765084629</v>
      </c>
      <c r="AJ474" s="386">
        <v>1238.7315765084629</v>
      </c>
      <c r="AK474" s="386">
        <v>1238.7315765084629</v>
      </c>
      <c r="AL474" s="386">
        <v>1238.7315765084629</v>
      </c>
      <c r="AM474" s="386">
        <v>1238.7315765084629</v>
      </c>
      <c r="AN474" s="386">
        <v>1238.7315765084629</v>
      </c>
      <c r="AO474" s="387">
        <v>1290.7538695438786</v>
      </c>
      <c r="AP474" s="387">
        <v>1344.9609127091737</v>
      </c>
      <c r="AQ474" s="387">
        <v>1401.44445769101</v>
      </c>
      <c r="AR474" s="387">
        <v>1460.3001094185277</v>
      </c>
      <c r="AS474" s="387">
        <v>1521.6274878857391</v>
      </c>
      <c r="AT474" s="387">
        <v>1585.5303967698853</v>
      </c>
      <c r="AU474" s="387">
        <v>1652.1169991311583</v>
      </c>
      <c r="AV474" s="387">
        <v>1721.5000004911833</v>
      </c>
      <c r="AW474" s="387">
        <v>1721.5000004911833</v>
      </c>
      <c r="AX474" s="387">
        <v>1721.5000004911833</v>
      </c>
      <c r="AY474" s="387">
        <v>1721.5000004911833</v>
      </c>
      <c r="AZ474" s="387">
        <v>1721.5000004911833</v>
      </c>
      <c r="BA474" s="387">
        <v>1721.5000004911833</v>
      </c>
      <c r="BB474" s="387">
        <v>1721.5000004911833</v>
      </c>
      <c r="BC474" s="387">
        <v>1721.5000004911833</v>
      </c>
      <c r="BD474" s="387">
        <v>1721.5000004911833</v>
      </c>
      <c r="BE474" s="387">
        <v>1721.5000004911833</v>
      </c>
      <c r="BF474" s="387">
        <v>1721.5000004911833</v>
      </c>
      <c r="BG474" s="387">
        <v>1721.5000004911833</v>
      </c>
      <c r="BH474" s="387">
        <v>1721.5000004911833</v>
      </c>
      <c r="BI474" s="387">
        <v>1721.5000004911833</v>
      </c>
      <c r="BJ474" s="387">
        <v>1721.5000004911833</v>
      </c>
      <c r="BK474" s="387">
        <v>1721.5000004911833</v>
      </c>
      <c r="BL474" s="387">
        <v>1721.5000004911833</v>
      </c>
      <c r="BM474" s="387">
        <v>1721.5000004911833</v>
      </c>
      <c r="BN474" s="387">
        <v>1721.5000004911833</v>
      </c>
      <c r="BO474" s="387">
        <v>1721.5000004911833</v>
      </c>
      <c r="BP474" s="387">
        <v>1721.5000004911833</v>
      </c>
      <c r="CA474" s="386">
        <v>3280</v>
      </c>
      <c r="CB474" s="386">
        <v>3364.2018014982427</v>
      </c>
      <c r="CC474" s="386">
        <v>3450.5651710987872</v>
      </c>
      <c r="CD474" s="386">
        <v>3539.1455990236686</v>
      </c>
      <c r="CE474" s="386">
        <v>3630.0000000000005</v>
      </c>
      <c r="CF474" s="386">
        <v>3651.9017513241301</v>
      </c>
      <c r="CG474" s="386">
        <v>3673.9356477477268</v>
      </c>
      <c r="CH474" s="386">
        <v>3696.1024865735744</v>
      </c>
      <c r="CI474" s="386">
        <v>3718.4030699150157</v>
      </c>
      <c r="CJ474" s="386">
        <v>3740.8382047249775</v>
      </c>
      <c r="CK474" s="386">
        <v>3756.0402195663178</v>
      </c>
      <c r="CL474" s="386">
        <v>3771.3040123415294</v>
      </c>
      <c r="CM474" s="386">
        <v>3786.6298341037236</v>
      </c>
      <c r="CN474" s="386">
        <v>3802.0179369262401</v>
      </c>
      <c r="CO474" s="386">
        <v>3817.4685739067959</v>
      </c>
      <c r="CP474" s="386">
        <v>3834.04115210994</v>
      </c>
      <c r="CQ474" s="386">
        <v>3850.6856759867637</v>
      </c>
      <c r="CR474" s="386">
        <v>3867.4024578712861</v>
      </c>
      <c r="CS474" s="386">
        <v>3884.1918114534456</v>
      </c>
      <c r="CT474" s="386">
        <v>3901.054051784989</v>
      </c>
      <c r="CU474" s="386">
        <v>3908.2405335847307</v>
      </c>
      <c r="CV474" s="386">
        <v>3915.4402542476032</v>
      </c>
      <c r="CW474" s="386">
        <v>3922.653238162105</v>
      </c>
      <c r="CX474" s="386">
        <v>3929.8795097616621</v>
      </c>
      <c r="CY474" s="386">
        <v>3937.11909352471</v>
      </c>
      <c r="CZ474" s="386">
        <v>3908.3874842894443</v>
      </c>
      <c r="DA474" s="386">
        <v>3879.8655474947723</v>
      </c>
      <c r="DB474" s="386">
        <v>3851.5517530303555</v>
      </c>
      <c r="DC474" s="386">
        <v>3823.4445819520224</v>
      </c>
      <c r="DD474" s="386">
        <v>3795.5425264002834</v>
      </c>
      <c r="DE474" s="386">
        <v>3795.5425264002884</v>
      </c>
      <c r="DF474" s="386">
        <v>3795.5425264002934</v>
      </c>
      <c r="DG474" s="386">
        <v>3795.5425264002984</v>
      </c>
      <c r="DH474" s="386">
        <v>3795.5425264003034</v>
      </c>
      <c r="DI474" s="386">
        <v>3795.542526400307</v>
      </c>
      <c r="DJ474" s="387">
        <v>3953.0492998128702</v>
      </c>
      <c r="DK474" s="387">
        <v>4117.0922623204788</v>
      </c>
      <c r="DL474" s="387">
        <v>4287.9426515782534</v>
      </c>
      <c r="DM474" s="387">
        <v>4465.8829610150524</v>
      </c>
      <c r="DN474" s="387">
        <v>4651.2074069236423</v>
      </c>
      <c r="DO474" s="387">
        <v>4844.2224149340918</v>
      </c>
      <c r="DP474" s="387">
        <v>5045.2471266747643</v>
      </c>
      <c r="DQ474" s="387">
        <v>5254.6139274586312</v>
      </c>
      <c r="DR474" s="387">
        <v>5254.6139274586312</v>
      </c>
      <c r="DS474" s="387">
        <v>5254.6139274586312</v>
      </c>
      <c r="DT474" s="387">
        <v>5254.6139274586312</v>
      </c>
      <c r="DU474" s="387">
        <v>5254.6139274586312</v>
      </c>
      <c r="DV474" s="387">
        <v>5254.6139274586312</v>
      </c>
      <c r="DW474" s="387">
        <v>5254.6139274586312</v>
      </c>
      <c r="DX474" s="387">
        <v>5254.6139274586312</v>
      </c>
      <c r="DY474" s="387">
        <v>5254.6139274586312</v>
      </c>
      <c r="DZ474" s="387">
        <v>5254.6139274586312</v>
      </c>
      <c r="EA474" s="387">
        <v>5254.6139274586312</v>
      </c>
      <c r="EB474" s="387">
        <v>5254.6139274586312</v>
      </c>
      <c r="EC474" s="387">
        <v>5254.6139274586312</v>
      </c>
      <c r="ED474" s="387">
        <v>5254.6139274586312</v>
      </c>
      <c r="EE474" s="387">
        <v>5254.6139274586312</v>
      </c>
      <c r="EF474" s="387">
        <v>5254.6139274586312</v>
      </c>
      <c r="EG474" s="387">
        <v>5254.6139274586312</v>
      </c>
      <c r="EH474" s="387">
        <v>5254.6139274586312</v>
      </c>
      <c r="EI474" s="387">
        <v>5254.6139274586312</v>
      </c>
      <c r="EJ474" s="387">
        <v>5254.6139274586312</v>
      </c>
      <c r="EK474" s="387">
        <v>5254.6139274586312</v>
      </c>
      <c r="EY474" s="386">
        <v>266</v>
      </c>
      <c r="EZ474" s="386">
        <v>270</v>
      </c>
      <c r="FA474" s="386">
        <v>274</v>
      </c>
      <c r="FB474" s="386">
        <v>278</v>
      </c>
      <c r="FC474" s="386">
        <v>280.89999999999998</v>
      </c>
      <c r="FD474" s="386">
        <v>284</v>
      </c>
      <c r="FE474" s="386">
        <v>287</v>
      </c>
      <c r="FF474" s="386">
        <v>290</v>
      </c>
      <c r="FG474" s="386">
        <v>293</v>
      </c>
      <c r="FH474" s="386">
        <v>296</v>
      </c>
      <c r="FI474" s="386">
        <v>300.10000000000002</v>
      </c>
      <c r="FJ474" s="386">
        <v>303</v>
      </c>
      <c r="FK474" s="386">
        <v>306</v>
      </c>
      <c r="FL474" s="386">
        <v>309</v>
      </c>
      <c r="FM474" s="386">
        <v>312</v>
      </c>
      <c r="FN474" s="386">
        <v>315</v>
      </c>
      <c r="FO474" s="386">
        <v>318</v>
      </c>
      <c r="FP474" s="386">
        <v>321</v>
      </c>
      <c r="FQ474" s="386">
        <v>324</v>
      </c>
      <c r="FR474" s="386">
        <v>327</v>
      </c>
      <c r="FS474" s="386">
        <v>330</v>
      </c>
      <c r="FT474" s="386">
        <v>333</v>
      </c>
      <c r="FU474" s="386">
        <v>336</v>
      </c>
      <c r="FV474" s="386">
        <v>339</v>
      </c>
      <c r="FW474" s="386">
        <v>342</v>
      </c>
      <c r="FX474" s="386">
        <v>345</v>
      </c>
      <c r="FY474" s="386">
        <v>348</v>
      </c>
      <c r="FZ474" s="386">
        <v>351</v>
      </c>
      <c r="GA474" s="386">
        <v>354</v>
      </c>
      <c r="GB474" s="386">
        <v>357</v>
      </c>
      <c r="GC474" s="386">
        <v>358.79999999999995</v>
      </c>
      <c r="GD474" s="387">
        <v>376.64556323205875</v>
      </c>
      <c r="GE474" s="387">
        <v>395.37870764324077</v>
      </c>
      <c r="GF474" s="387">
        <v>415.04357867963188</v>
      </c>
      <c r="GG474" s="387">
        <v>435.68651744046616</v>
      </c>
      <c r="GH474" s="387">
        <v>457.35616988288342</v>
      </c>
      <c r="GI474" s="387">
        <v>480.10360145818225</v>
      </c>
      <c r="GJ474" s="387">
        <v>503.98241744971273</v>
      </c>
      <c r="GK474" s="387">
        <v>529.0488892959911</v>
      </c>
      <c r="GL474" s="387">
        <v>529.0488892959911</v>
      </c>
      <c r="GM474" s="387">
        <v>529.0488892959911</v>
      </c>
      <c r="GN474" s="387">
        <v>529.0488892959911</v>
      </c>
      <c r="GO474" s="387">
        <v>529.0488892959911</v>
      </c>
      <c r="GP474" s="387">
        <v>529.0488892959911</v>
      </c>
      <c r="GQ474" s="387">
        <v>529.0488892959911</v>
      </c>
      <c r="GR474" s="387">
        <v>529.0488892959911</v>
      </c>
      <c r="GS474" s="387">
        <v>529.0488892959911</v>
      </c>
      <c r="GT474" s="387">
        <v>529.0488892959911</v>
      </c>
      <c r="GU474" s="387">
        <v>529.0488892959911</v>
      </c>
      <c r="GV474" s="387">
        <v>529.0488892959911</v>
      </c>
      <c r="GW474" s="387">
        <v>529.0488892959911</v>
      </c>
      <c r="GX474" s="387">
        <v>529.0488892959911</v>
      </c>
      <c r="GY474" s="387">
        <v>529.0488892959911</v>
      </c>
      <c r="GZ474" s="387">
        <v>529.0488892959911</v>
      </c>
      <c r="HA474" s="387">
        <v>529.0488892959911</v>
      </c>
      <c r="HB474" s="387">
        <v>529.0488892959911</v>
      </c>
      <c r="HC474" s="387">
        <v>529.0488892959911</v>
      </c>
      <c r="HD474" s="387">
        <v>529.0488892959911</v>
      </c>
      <c r="HE474" s="387">
        <v>529.0488892959911</v>
      </c>
      <c r="HS474" s="394">
        <v>4.2269792492047182</v>
      </c>
      <c r="HT474" s="394">
        <v>4.2255941050692973</v>
      </c>
      <c r="HU474" s="394">
        <v>4.2242094148334957</v>
      </c>
      <c r="HV474" s="394">
        <v>4.2228251783485762</v>
      </c>
      <c r="HW474" s="394">
        <v>4.2214413954658445</v>
      </c>
      <c r="HX474" s="394">
        <v>4.1705518252388751</v>
      </c>
      <c r="HY474" s="394">
        <v>4.1202757299166315</v>
      </c>
      <c r="HZ474" s="394">
        <v>4.0706057140454464</v>
      </c>
      <c r="IA474" s="394">
        <v>4.0215344713240118</v>
      </c>
      <c r="IB474" s="394">
        <v>3.9730547835286463</v>
      </c>
      <c r="IC474" s="394">
        <v>3.9221730848170639</v>
      </c>
      <c r="ID474" s="394">
        <v>3.8719430124748202</v>
      </c>
      <c r="IE474" s="394">
        <v>3.8223562213220972</v>
      </c>
      <c r="IF474" s="394">
        <v>3.7734044730532448</v>
      </c>
      <c r="IG474" s="394">
        <v>3.725079634868079</v>
      </c>
      <c r="IH474" s="394">
        <v>3.679767548924596</v>
      </c>
      <c r="II474" s="394">
        <v>3.6350066418373532</v>
      </c>
      <c r="IJ474" s="394">
        <v>3.5907902090345956</v>
      </c>
      <c r="IK474" s="394">
        <v>3.5471116274993699</v>
      </c>
      <c r="IL474" s="394">
        <v>3.5039643547774899</v>
      </c>
      <c r="IM474" s="394">
        <v>3.4586731700010374</v>
      </c>
      <c r="IN474" s="394">
        <v>3.4139674053974973</v>
      </c>
      <c r="IO474" s="394">
        <v>3.3698394940025587</v>
      </c>
      <c r="IP474" s="394">
        <v>3.3262819666602037</v>
      </c>
      <c r="IQ474" s="394">
        <v>3.2832874507584688</v>
      </c>
      <c r="IR474" s="394">
        <v>3.2382207852313187</v>
      </c>
      <c r="IS474" s="394">
        <v>3.1937727083511258</v>
      </c>
      <c r="IT474" s="394">
        <v>3.1499347293207642</v>
      </c>
      <c r="IU474" s="394">
        <v>3.106698473888466</v>
      </c>
      <c r="IV474" s="394">
        <v>3.064055682748112</v>
      </c>
      <c r="IW474" s="394">
        <v>3.064055682748116</v>
      </c>
      <c r="IX474" s="394">
        <v>3.06405568274812</v>
      </c>
      <c r="IY474" s="394">
        <v>3.064055682748124</v>
      </c>
      <c r="IZ474" s="394">
        <v>3.064055682748128</v>
      </c>
      <c r="JA474" s="394">
        <v>3.0640556827481311</v>
      </c>
      <c r="JB474" s="394">
        <v>3.0625895401807184</v>
      </c>
      <c r="JC474" s="394">
        <v>3.0611240991586603</v>
      </c>
      <c r="JD474" s="394">
        <v>3.0596593593462678</v>
      </c>
      <c r="JE474" s="394">
        <v>3.0581953204080143</v>
      </c>
      <c r="JF474" s="394">
        <v>3.0567319820085341</v>
      </c>
      <c r="JG474" s="394">
        <v>3.0552693438126206</v>
      </c>
      <c r="JH474" s="394">
        <v>3.0538074054852284</v>
      </c>
      <c r="JI474" s="394">
        <v>3.0523461666914726</v>
      </c>
      <c r="JJ474" s="394">
        <v>3.0523461666914726</v>
      </c>
      <c r="JK474" s="394">
        <v>3.0523461666914726</v>
      </c>
      <c r="JL474" s="394">
        <v>3.0523461666914726</v>
      </c>
      <c r="JM474" s="394">
        <v>3.0523461666914726</v>
      </c>
      <c r="JN474" s="394">
        <v>3.0523461666914726</v>
      </c>
      <c r="JO474" s="394">
        <v>3.0523461666914726</v>
      </c>
      <c r="JP474" s="394">
        <v>3.0523461666914726</v>
      </c>
      <c r="JQ474" s="394">
        <v>3.0523461666914726</v>
      </c>
      <c r="JR474" s="394">
        <v>3.0523461666914726</v>
      </c>
      <c r="JS474" s="394">
        <v>3.0523461666914726</v>
      </c>
      <c r="JT474" s="394">
        <v>3.0523461666914726</v>
      </c>
      <c r="JU474" s="394">
        <v>3.0523461666914726</v>
      </c>
      <c r="JV474" s="394">
        <v>3.0523461666914726</v>
      </c>
      <c r="JW474" s="394">
        <v>3.0523461666914726</v>
      </c>
      <c r="JX474" s="394">
        <v>3.0523461666914726</v>
      </c>
      <c r="JY474" s="394">
        <v>3.0523461666914726</v>
      </c>
      <c r="JZ474" s="394">
        <v>3.0523461666914726</v>
      </c>
      <c r="KA474" s="394">
        <v>3.0523461666914726</v>
      </c>
      <c r="KB474" s="394">
        <v>3.0523461666914726</v>
      </c>
      <c r="KC474" s="394">
        <v>3.0523461666914726</v>
      </c>
    </row>
    <row r="475" spans="1:289" x14ac:dyDescent="0.25">
      <c r="A475" s="383">
        <v>466</v>
      </c>
      <c r="B475" s="384" t="s">
        <v>875</v>
      </c>
      <c r="C475" s="385" t="s">
        <v>472</v>
      </c>
      <c r="D475" s="385" t="s">
        <v>876</v>
      </c>
      <c r="E475" s="129">
        <v>2060</v>
      </c>
      <c r="F475" s="386">
        <v>1686.7779</v>
      </c>
      <c r="G475" s="386">
        <v>1699.5035223669299</v>
      </c>
      <c r="H475" s="386">
        <v>1712.3251511284336</v>
      </c>
      <c r="I475" s="386">
        <v>1725.243510589188</v>
      </c>
      <c r="J475" s="386">
        <v>1738.2593305182695</v>
      </c>
      <c r="K475" s="386">
        <v>1754.2920887103112</v>
      </c>
      <c r="L475" s="386">
        <v>1770.4727243397017</v>
      </c>
      <c r="M475" s="386">
        <v>1786.8026013474555</v>
      </c>
      <c r="N475" s="386">
        <v>1803.2830962548371</v>
      </c>
      <c r="O475" s="386">
        <v>1819.9155982793934</v>
      </c>
      <c r="P475" s="386">
        <v>1836.2689961309741</v>
      </c>
      <c r="Q475" s="386">
        <v>1852.7693423473827</v>
      </c>
      <c r="R475" s="386">
        <v>1869.4179573772576</v>
      </c>
      <c r="S475" s="386">
        <v>1886.2161735345248</v>
      </c>
      <c r="T475" s="386">
        <v>1903.1653351050165</v>
      </c>
      <c r="U475" s="386">
        <v>1922.6478901188534</v>
      </c>
      <c r="V475" s="386">
        <v>1942.3298865279626</v>
      </c>
      <c r="W475" s="386">
        <v>1962.2133659983431</v>
      </c>
      <c r="X475" s="386">
        <v>1982.3003910963696</v>
      </c>
      <c r="Y475" s="386">
        <v>2002.5930455027485</v>
      </c>
      <c r="Z475" s="386">
        <v>2022.5287763307103</v>
      </c>
      <c r="AA475" s="386">
        <v>2042.6629665334001</v>
      </c>
      <c r="AB475" s="386">
        <v>2062.9975917656739</v>
      </c>
      <c r="AC475" s="386">
        <v>2083.5346473499499</v>
      </c>
      <c r="AD475" s="386">
        <v>2104.2761484719986</v>
      </c>
      <c r="AE475" s="386">
        <v>2130.9814486480113</v>
      </c>
      <c r="AF475" s="386">
        <v>2158.0256649201883</v>
      </c>
      <c r="AG475" s="386">
        <v>2185.413098461685</v>
      </c>
      <c r="AH475" s="386">
        <v>2213.1481050317061</v>
      </c>
      <c r="AI475" s="386">
        <v>2241.2350956682558</v>
      </c>
      <c r="AJ475" s="386">
        <v>2266.3493339107076</v>
      </c>
      <c r="AK475" s="386">
        <v>2291.7449906280517</v>
      </c>
      <c r="AL475" s="386">
        <v>2317.4252192648505</v>
      </c>
      <c r="AM475" s="386">
        <v>2343.3932086016989</v>
      </c>
      <c r="AN475" s="386">
        <v>2369.6521831511832</v>
      </c>
      <c r="AO475" s="387">
        <v>2346.2795203732908</v>
      </c>
      <c r="AP475" s="387">
        <v>2323.1373898942788</v>
      </c>
      <c r="AQ475" s="387">
        <v>2300.2235178978808</v>
      </c>
      <c r="AR475" s="387">
        <v>2277.5356529952305</v>
      </c>
      <c r="AS475" s="387">
        <v>2255.0715660036553</v>
      </c>
      <c r="AT475" s="387">
        <v>2232.829049727648</v>
      </c>
      <c r="AU475" s="387">
        <v>2210.8059187419994</v>
      </c>
      <c r="AV475" s="387">
        <v>2189.000009177073</v>
      </c>
      <c r="AW475" s="387">
        <v>2189.000009177073</v>
      </c>
      <c r="AX475" s="387">
        <v>2189.000009177073</v>
      </c>
      <c r="AY475" s="387">
        <v>2189.000009177073</v>
      </c>
      <c r="AZ475" s="387">
        <v>2189.000009177073</v>
      </c>
      <c r="BA475" s="387">
        <v>2189.000009177073</v>
      </c>
      <c r="BB475" s="387">
        <v>2189.000009177073</v>
      </c>
      <c r="BC475" s="387">
        <v>2189.000009177073</v>
      </c>
      <c r="BD475" s="387">
        <v>2189.000009177073</v>
      </c>
      <c r="BE475" s="387">
        <v>2189.000009177073</v>
      </c>
      <c r="BF475" s="387">
        <v>2189.000009177073</v>
      </c>
      <c r="BG475" s="387">
        <v>2189.000009177073</v>
      </c>
      <c r="BH475" s="387">
        <v>2189.000009177073</v>
      </c>
      <c r="BI475" s="387">
        <v>2189.000009177073</v>
      </c>
      <c r="BJ475" s="387">
        <v>2189.000009177073</v>
      </c>
      <c r="BK475" s="387">
        <v>2189.000009177073</v>
      </c>
      <c r="BL475" s="387">
        <v>2189.000009177073</v>
      </c>
      <c r="BM475" s="387">
        <v>2189.000009177073</v>
      </c>
      <c r="BN475" s="387">
        <v>2189.000009177073</v>
      </c>
      <c r="BO475" s="387">
        <v>2189.000009177073</v>
      </c>
      <c r="BP475" s="387">
        <v>2189.000009177073</v>
      </c>
      <c r="CA475" s="386">
        <v>6960</v>
      </c>
      <c r="CB475" s="386">
        <v>7011.9162236041939</v>
      </c>
      <c r="CC475" s="386">
        <v>7064.2197021327147</v>
      </c>
      <c r="CD475" s="386">
        <v>7116.9133242081562</v>
      </c>
      <c r="CE475" s="386">
        <v>7169.9999999999991</v>
      </c>
      <c r="CF475" s="386">
        <v>7209.6381625945569</v>
      </c>
      <c r="CG475" s="386">
        <v>7249.4954582342853</v>
      </c>
      <c r="CH475" s="386">
        <v>7289.573098360087</v>
      </c>
      <c r="CI475" s="386">
        <v>7329.8723011101165</v>
      </c>
      <c r="CJ475" s="386">
        <v>7370.3942913568071</v>
      </c>
      <c r="CK475" s="386">
        <v>7408.9189188758073</v>
      </c>
      <c r="CL475" s="386">
        <v>7447.6449124095425</v>
      </c>
      <c r="CM475" s="386">
        <v>7486.5733244866033</v>
      </c>
      <c r="CN475" s="386">
        <v>7525.7052131370856</v>
      </c>
      <c r="CO475" s="386">
        <v>7565.0416419213452</v>
      </c>
      <c r="CP475" s="386">
        <v>7610.4183590969878</v>
      </c>
      <c r="CQ475" s="386">
        <v>7656.0672554038365</v>
      </c>
      <c r="CR475" s="386">
        <v>7701.9899634297926</v>
      </c>
      <c r="CS475" s="386">
        <v>7748.1881255553653</v>
      </c>
      <c r="CT475" s="386">
        <v>7794.6633940124038</v>
      </c>
      <c r="CU475" s="386">
        <v>7838.5617638995054</v>
      </c>
      <c r="CV475" s="386">
        <v>7882.7073627920608</v>
      </c>
      <c r="CW475" s="386">
        <v>7927.1015830465803</v>
      </c>
      <c r="CX475" s="386">
        <v>7971.7458248611174</v>
      </c>
      <c r="CY475" s="386">
        <v>8016.641496319432</v>
      </c>
      <c r="CZ475" s="386">
        <v>8082.7097661496737</v>
      </c>
      <c r="DA475" s="386">
        <v>8149.3225303645486</v>
      </c>
      <c r="DB475" s="386">
        <v>8216.4842763546858</v>
      </c>
      <c r="DC475" s="386">
        <v>8284.199528493049</v>
      </c>
      <c r="DD475" s="386">
        <v>8352.4728484397292</v>
      </c>
      <c r="DE475" s="386">
        <v>8445.3013576950925</v>
      </c>
      <c r="DF475" s="386">
        <v>8539.1615532889737</v>
      </c>
      <c r="DG475" s="386">
        <v>8634.0649012753856</v>
      </c>
      <c r="DH475" s="386">
        <v>8730.0229951408655</v>
      </c>
      <c r="DI475" s="386">
        <v>8827.0475572207488</v>
      </c>
      <c r="DJ475" s="387">
        <v>8735.9279296049863</v>
      </c>
      <c r="DK475" s="387">
        <v>8645.7489094214397</v>
      </c>
      <c r="DL475" s="387">
        <v>8556.5007869910332</v>
      </c>
      <c r="DM475" s="387">
        <v>8468.1739528655271</v>
      </c>
      <c r="DN475" s="387">
        <v>8380.758896792855</v>
      </c>
      <c r="DO475" s="387">
        <v>8294.2462066931439</v>
      </c>
      <c r="DP475" s="387">
        <v>8208.6265676453077</v>
      </c>
      <c r="DQ475" s="387">
        <v>8123.8907608840955</v>
      </c>
      <c r="DR475" s="387">
        <v>8123.8907608840955</v>
      </c>
      <c r="DS475" s="387">
        <v>8123.8907608840955</v>
      </c>
      <c r="DT475" s="387">
        <v>8123.8907608840955</v>
      </c>
      <c r="DU475" s="387">
        <v>8123.8907608840955</v>
      </c>
      <c r="DV475" s="387">
        <v>8123.8907608840955</v>
      </c>
      <c r="DW475" s="387">
        <v>8123.8907608840955</v>
      </c>
      <c r="DX475" s="387">
        <v>8123.8907608840955</v>
      </c>
      <c r="DY475" s="387">
        <v>8123.8907608840955</v>
      </c>
      <c r="DZ475" s="387">
        <v>8123.8907608840955</v>
      </c>
      <c r="EA475" s="387">
        <v>8123.8907608840955</v>
      </c>
      <c r="EB475" s="387">
        <v>8123.8907608840955</v>
      </c>
      <c r="EC475" s="387">
        <v>8123.8907608840955</v>
      </c>
      <c r="ED475" s="387">
        <v>8123.8907608840955</v>
      </c>
      <c r="EE475" s="387">
        <v>8123.8907608840955</v>
      </c>
      <c r="EF475" s="387">
        <v>8123.8907608840955</v>
      </c>
      <c r="EG475" s="387">
        <v>8123.8907608840955</v>
      </c>
      <c r="EH475" s="387">
        <v>8123.8907608840955</v>
      </c>
      <c r="EI475" s="387">
        <v>8123.8907608840955</v>
      </c>
      <c r="EJ475" s="387">
        <v>8123.8907608840955</v>
      </c>
      <c r="EK475" s="387">
        <v>8123.8907608840955</v>
      </c>
      <c r="EY475" s="386">
        <v>2729</v>
      </c>
      <c r="EZ475" s="386">
        <v>2758</v>
      </c>
      <c r="FA475" s="386">
        <v>2787</v>
      </c>
      <c r="FB475" s="386">
        <v>2816</v>
      </c>
      <c r="FC475" s="386">
        <v>2845.3</v>
      </c>
      <c r="FD475" s="386">
        <v>2882</v>
      </c>
      <c r="FE475" s="386">
        <v>2918</v>
      </c>
      <c r="FF475" s="386">
        <v>2954</v>
      </c>
      <c r="FG475" s="386">
        <v>2990</v>
      </c>
      <c r="FH475" s="386">
        <v>3026</v>
      </c>
      <c r="FI475" s="386">
        <v>3062.5</v>
      </c>
      <c r="FJ475" s="386">
        <v>3090</v>
      </c>
      <c r="FK475" s="386">
        <v>3118</v>
      </c>
      <c r="FL475" s="386">
        <v>3146</v>
      </c>
      <c r="FM475" s="386">
        <v>3174</v>
      </c>
      <c r="FN475" s="386">
        <v>3202</v>
      </c>
      <c r="FO475" s="386">
        <v>3230</v>
      </c>
      <c r="FP475" s="386">
        <v>3258</v>
      </c>
      <c r="FQ475" s="386">
        <v>3286</v>
      </c>
      <c r="FR475" s="386">
        <v>3314</v>
      </c>
      <c r="FS475" s="386">
        <v>3342</v>
      </c>
      <c r="FT475" s="386">
        <v>3370</v>
      </c>
      <c r="FU475" s="386">
        <v>3398</v>
      </c>
      <c r="FV475" s="386">
        <v>3426</v>
      </c>
      <c r="FW475" s="386">
        <v>3454</v>
      </c>
      <c r="FX475" s="386">
        <v>3482</v>
      </c>
      <c r="FY475" s="386">
        <v>3510</v>
      </c>
      <c r="FZ475" s="386">
        <v>3538</v>
      </c>
      <c r="GA475" s="386">
        <v>3566</v>
      </c>
      <c r="GB475" s="386">
        <v>3594</v>
      </c>
      <c r="GC475" s="386">
        <v>3621.2</v>
      </c>
      <c r="GD475" s="387">
        <v>3598.8964932726371</v>
      </c>
      <c r="GE475" s="387">
        <v>3576.7303571440639</v>
      </c>
      <c r="GF475" s="387">
        <v>3554.700745528432</v>
      </c>
      <c r="GG475" s="387">
        <v>3532.8068175510612</v>
      </c>
      <c r="GH475" s="387">
        <v>3511.0477375163423</v>
      </c>
      <c r="GI475" s="387">
        <v>3489.4226748758397</v>
      </c>
      <c r="GJ475" s="387">
        <v>3467.9308041965883</v>
      </c>
      <c r="GK475" s="387">
        <v>3446.5713051295866</v>
      </c>
      <c r="GL475" s="387">
        <v>3446.5713051295866</v>
      </c>
      <c r="GM475" s="387">
        <v>3446.5713051295866</v>
      </c>
      <c r="GN475" s="387">
        <v>3446.5713051295866</v>
      </c>
      <c r="GO475" s="387">
        <v>3446.5713051295866</v>
      </c>
      <c r="GP475" s="387">
        <v>3446.5713051295866</v>
      </c>
      <c r="GQ475" s="387">
        <v>3446.5713051295866</v>
      </c>
      <c r="GR475" s="387">
        <v>3446.5713051295866</v>
      </c>
      <c r="GS475" s="387">
        <v>3446.5713051295866</v>
      </c>
      <c r="GT475" s="387">
        <v>3446.5713051295866</v>
      </c>
      <c r="GU475" s="387">
        <v>3446.5713051295866</v>
      </c>
      <c r="GV475" s="387">
        <v>3446.5713051295866</v>
      </c>
      <c r="GW475" s="387">
        <v>3446.5713051295866</v>
      </c>
      <c r="GX475" s="387">
        <v>3446.5713051295866</v>
      </c>
      <c r="GY475" s="387">
        <v>3446.5713051295866</v>
      </c>
      <c r="GZ475" s="387">
        <v>3446.5713051295866</v>
      </c>
      <c r="HA475" s="387">
        <v>3446.5713051295866</v>
      </c>
      <c r="HB475" s="387">
        <v>3446.5713051295866</v>
      </c>
      <c r="HC475" s="387">
        <v>3446.5713051295866</v>
      </c>
      <c r="HD475" s="387">
        <v>3446.5713051295866</v>
      </c>
      <c r="HE475" s="387">
        <v>3446.5713051295866</v>
      </c>
      <c r="HS475" s="394">
        <v>4.1262100955911265</v>
      </c>
      <c r="HT475" s="394">
        <v>4.1258615421041132</v>
      </c>
      <c r="HU475" s="394">
        <v>4.1255130180604702</v>
      </c>
      <c r="HV475" s="394">
        <v>4.1251645234577108</v>
      </c>
      <c r="HW475" s="394">
        <v>4.1248160582933462</v>
      </c>
      <c r="HX475" s="394">
        <v>4.1097136611354204</v>
      </c>
      <c r="HY475" s="394">
        <v>4.0946665591462228</v>
      </c>
      <c r="HZ475" s="394">
        <v>4.0796745498707621</v>
      </c>
      <c r="IA475" s="394">
        <v>4.0647374315953053</v>
      </c>
      <c r="IB475" s="394">
        <v>4.0498550033446685</v>
      </c>
      <c r="IC475" s="394">
        <v>4.034767746167053</v>
      </c>
      <c r="ID475" s="394">
        <v>4.0197366947866708</v>
      </c>
      <c r="IE475" s="394">
        <v>4.0047616398154542</v>
      </c>
      <c r="IF475" s="394">
        <v>3.9898423726453838</v>
      </c>
      <c r="IG475" s="394">
        <v>3.9749786854455853</v>
      </c>
      <c r="IH475" s="394">
        <v>3.9583006322736143</v>
      </c>
      <c r="II475" s="394">
        <v>3.9416925561957656</v>
      </c>
      <c r="IJ475" s="394">
        <v>3.9251541636050074</v>
      </c>
      <c r="IK475" s="394">
        <v>3.9086851621262113</v>
      </c>
      <c r="IL475" s="394">
        <v>3.892285260610981</v>
      </c>
      <c r="IM475" s="394">
        <v>3.8756243449451899</v>
      </c>
      <c r="IN475" s="394">
        <v>3.8590347462801415</v>
      </c>
      <c r="IO475" s="394">
        <v>3.842516159343623</v>
      </c>
      <c r="IP475" s="394">
        <v>3.826068280170138</v>
      </c>
      <c r="IQ475" s="394">
        <v>3.8096908060953147</v>
      </c>
      <c r="IR475" s="394">
        <v>3.7929517271385453</v>
      </c>
      <c r="IS475" s="394">
        <v>3.7762861966082966</v>
      </c>
      <c r="IT475" s="394">
        <v>3.7596938913463451</v>
      </c>
      <c r="IU475" s="394">
        <v>3.7431744896143622</v>
      </c>
      <c r="IV475" s="394">
        <v>3.7267276710876787</v>
      </c>
      <c r="IW475" s="394">
        <v>3.7263899396843074</v>
      </c>
      <c r="IX475" s="394">
        <v>3.7260522388875477</v>
      </c>
      <c r="IY475" s="394">
        <v>3.7257145686946234</v>
      </c>
      <c r="IZ475" s="394">
        <v>3.7253769291027621</v>
      </c>
      <c r="JA475" s="394">
        <v>3.7250393201091931</v>
      </c>
      <c r="JB475" s="394">
        <v>3.7233108219838651</v>
      </c>
      <c r="JC475" s="394">
        <v>3.7215831259187344</v>
      </c>
      <c r="JD475" s="394">
        <v>3.7198562315416264</v>
      </c>
      <c r="JE475" s="394">
        <v>3.7181301384805416</v>
      </c>
      <c r="JF475" s="394">
        <v>3.7164048463636519</v>
      </c>
      <c r="JG475" s="394">
        <v>3.7146803548193019</v>
      </c>
      <c r="JH475" s="394">
        <v>3.7129566634760094</v>
      </c>
      <c r="JI475" s="394">
        <v>3.7112337719624633</v>
      </c>
      <c r="JJ475" s="394">
        <v>3.7112337719624633</v>
      </c>
      <c r="JK475" s="394">
        <v>3.7112337719624633</v>
      </c>
      <c r="JL475" s="394">
        <v>3.7112337719624633</v>
      </c>
      <c r="JM475" s="394">
        <v>3.7112337719624633</v>
      </c>
      <c r="JN475" s="394">
        <v>3.7112337719624633</v>
      </c>
      <c r="JO475" s="394">
        <v>3.7112337719624633</v>
      </c>
      <c r="JP475" s="394">
        <v>3.7112337719624633</v>
      </c>
      <c r="JQ475" s="394">
        <v>3.7112337719624633</v>
      </c>
      <c r="JR475" s="394">
        <v>3.7112337719624633</v>
      </c>
      <c r="JS475" s="394">
        <v>3.7112337719624633</v>
      </c>
      <c r="JT475" s="394">
        <v>3.7112337719624633</v>
      </c>
      <c r="JU475" s="394">
        <v>3.7112337719624633</v>
      </c>
      <c r="JV475" s="394">
        <v>3.7112337719624633</v>
      </c>
      <c r="JW475" s="394">
        <v>3.7112337719624633</v>
      </c>
      <c r="JX475" s="394">
        <v>3.7112337719624633</v>
      </c>
      <c r="JY475" s="394">
        <v>3.7112337719624633</v>
      </c>
      <c r="JZ475" s="394">
        <v>3.7112337719624633</v>
      </c>
      <c r="KA475" s="394">
        <v>3.7112337719624633</v>
      </c>
      <c r="KB475" s="394">
        <v>3.7112337719624633</v>
      </c>
      <c r="KC475" s="394">
        <v>3.7112337719624633</v>
      </c>
    </row>
    <row r="476" spans="1:289" x14ac:dyDescent="0.25">
      <c r="A476" s="383">
        <v>467</v>
      </c>
      <c r="B476" s="384" t="s">
        <v>875</v>
      </c>
      <c r="C476" s="385" t="s">
        <v>472</v>
      </c>
      <c r="D476" s="385" t="s">
        <v>876</v>
      </c>
      <c r="E476" s="129">
        <v>2060</v>
      </c>
      <c r="F476" s="386">
        <v>46.174700000000001</v>
      </c>
      <c r="G476" s="386">
        <v>46.174700000000001</v>
      </c>
      <c r="H476" s="386">
        <v>46.174700000000001</v>
      </c>
      <c r="I476" s="386">
        <v>46.174700000000001</v>
      </c>
      <c r="J476" s="386">
        <v>46.174699999999994</v>
      </c>
      <c r="K476" s="386">
        <v>50.784346834977853</v>
      </c>
      <c r="L476" s="386">
        <v>55.854177362393806</v>
      </c>
      <c r="M476" s="386">
        <v>61.43013198470539</v>
      </c>
      <c r="N476" s="386">
        <v>67.562737361146802</v>
      </c>
      <c r="O476" s="386">
        <v>74.307564256378427</v>
      </c>
      <c r="P476" s="386">
        <v>79.32040913838749</v>
      </c>
      <c r="Q476" s="386">
        <v>84.671424354232087</v>
      </c>
      <c r="R476" s="386">
        <v>90.383423132204371</v>
      </c>
      <c r="S476" s="386">
        <v>96.480757698353059</v>
      </c>
      <c r="T476" s="386">
        <v>102.98942309844431</v>
      </c>
      <c r="U476" s="386">
        <v>104.95036920618612</v>
      </c>
      <c r="V476" s="386">
        <v>106.94865225127337</v>
      </c>
      <c r="W476" s="386">
        <v>108.98498313895981</v>
      </c>
      <c r="X476" s="386">
        <v>111.06008631032498</v>
      </c>
      <c r="Y476" s="386">
        <v>113.17469999999999</v>
      </c>
      <c r="Z476" s="386">
        <v>113.17469999999999</v>
      </c>
      <c r="AA476" s="386">
        <v>113.17469999999999</v>
      </c>
      <c r="AB476" s="386">
        <v>113.17469999999999</v>
      </c>
      <c r="AC476" s="386">
        <v>113.17469999999999</v>
      </c>
      <c r="AD476" s="386">
        <v>113.17469999999999</v>
      </c>
      <c r="AE476" s="386">
        <v>113.17469999999999</v>
      </c>
      <c r="AF476" s="386">
        <v>113.17469999999999</v>
      </c>
      <c r="AG476" s="386">
        <v>113.17469999999999</v>
      </c>
      <c r="AH476" s="386">
        <v>113.17469999999999</v>
      </c>
      <c r="AI476" s="386">
        <v>113.17469999999999</v>
      </c>
      <c r="AJ476" s="386">
        <v>113.17469999999999</v>
      </c>
      <c r="AK476" s="386">
        <v>113.17469999999999</v>
      </c>
      <c r="AL476" s="386">
        <v>113.17469999999999</v>
      </c>
      <c r="AM476" s="386">
        <v>113.17469999999999</v>
      </c>
      <c r="AN476" s="386">
        <v>113.17469999999999</v>
      </c>
      <c r="AO476" s="387">
        <v>90.03064929022473</v>
      </c>
      <c r="AP476" s="387">
        <v>71.619521073344515</v>
      </c>
      <c r="AQ476" s="387">
        <v>56.97344003640513</v>
      </c>
      <c r="AR476" s="387">
        <v>45.322459867578523</v>
      </c>
      <c r="AS476" s="387">
        <v>36.054087082256437</v>
      </c>
      <c r="AT476" s="387">
        <v>28.681082163962895</v>
      </c>
      <c r="AU476" s="387">
        <v>22.815845322036314</v>
      </c>
      <c r="AV476" s="387">
        <v>18.150040322159157</v>
      </c>
      <c r="AW476" s="387">
        <v>18.150040322159157</v>
      </c>
      <c r="AX476" s="387">
        <v>18.150040322159157</v>
      </c>
      <c r="AY476" s="387">
        <v>18.150040322159157</v>
      </c>
      <c r="AZ476" s="387">
        <v>18.150040322159157</v>
      </c>
      <c r="BA476" s="387">
        <v>18.150040322159157</v>
      </c>
      <c r="BB476" s="387">
        <v>18.150040322159157</v>
      </c>
      <c r="BC476" s="387">
        <v>18.150040322159157</v>
      </c>
      <c r="BD476" s="387">
        <v>18.150040322159157</v>
      </c>
      <c r="BE476" s="387">
        <v>18.150040322159157</v>
      </c>
      <c r="BF476" s="387">
        <v>18.150040322159157</v>
      </c>
      <c r="BG476" s="387">
        <v>18.150040322159157</v>
      </c>
      <c r="BH476" s="387">
        <v>18.150040322159157</v>
      </c>
      <c r="BI476" s="387">
        <v>18.150040322159157</v>
      </c>
      <c r="BJ476" s="387">
        <v>18.150040322159157</v>
      </c>
      <c r="BK476" s="387">
        <v>18.150040322159157</v>
      </c>
      <c r="BL476" s="387">
        <v>18.150040322159157</v>
      </c>
      <c r="BM476" s="387">
        <v>18.150040322159157</v>
      </c>
      <c r="BN476" s="387">
        <v>18.150040322159157</v>
      </c>
      <c r="BO476" s="387">
        <v>18.150040322159157</v>
      </c>
      <c r="BP476" s="387">
        <v>18.150040322159157</v>
      </c>
      <c r="CA476" s="386">
        <v>260</v>
      </c>
      <c r="CB476" s="386">
        <v>260</v>
      </c>
      <c r="CC476" s="386">
        <v>260</v>
      </c>
      <c r="CD476" s="386">
        <v>260</v>
      </c>
      <c r="CE476" s="386">
        <v>260</v>
      </c>
      <c r="CF476" s="386">
        <v>276.37312830176137</v>
      </c>
      <c r="CG476" s="386">
        <v>293.77733095116093</v>
      </c>
      <c r="CH476" s="386">
        <v>312.2775383812085</v>
      </c>
      <c r="CI476" s="386">
        <v>331.94276992610747</v>
      </c>
      <c r="CJ476" s="386">
        <v>352.84639131396204</v>
      </c>
      <c r="CK476" s="386">
        <v>369.05161030574192</v>
      </c>
      <c r="CL476" s="386">
        <v>386.0010883548232</v>
      </c>
      <c r="CM476" s="386">
        <v>403.72900713716206</v>
      </c>
      <c r="CN476" s="386">
        <v>422.2711181946903</v>
      </c>
      <c r="CO476" s="386">
        <v>441.66481503474074</v>
      </c>
      <c r="CP476" s="386">
        <v>446.06711074749722</v>
      </c>
      <c r="CQ476" s="386">
        <v>450.51328635940536</v>
      </c>
      <c r="CR476" s="386">
        <v>455.00377924352574</v>
      </c>
      <c r="CS476" s="386">
        <v>459.53903113243661</v>
      </c>
      <c r="CT476" s="386">
        <v>464.11948816168757</v>
      </c>
      <c r="CU476" s="386">
        <v>461.72657459906588</v>
      </c>
      <c r="CV476" s="386">
        <v>459.3459984527006</v>
      </c>
      <c r="CW476" s="386">
        <v>456.97769611317341</v>
      </c>
      <c r="CX476" s="386">
        <v>454.62160429902428</v>
      </c>
      <c r="CY476" s="386">
        <v>452.27766005506055</v>
      </c>
      <c r="CZ476" s="386">
        <v>449.88409344951981</v>
      </c>
      <c r="DA476" s="386">
        <v>447.50319419768931</v>
      </c>
      <c r="DB476" s="386">
        <v>445.13489526076194</v>
      </c>
      <c r="DC476" s="386">
        <v>442.77912995471667</v>
      </c>
      <c r="DD476" s="386">
        <v>440.43583194844109</v>
      </c>
      <c r="DE476" s="386">
        <v>440.43583194844109</v>
      </c>
      <c r="DF476" s="386">
        <v>440.43583194844109</v>
      </c>
      <c r="DG476" s="386">
        <v>440.43583194844109</v>
      </c>
      <c r="DH476" s="386">
        <v>440.43583194844109</v>
      </c>
      <c r="DI476" s="386">
        <v>440.43583194844109</v>
      </c>
      <c r="DJ476" s="387">
        <v>349.47678191261377</v>
      </c>
      <c r="DK476" s="387">
        <v>277.30264487266794</v>
      </c>
      <c r="DL476" s="387">
        <v>220.03395027428439</v>
      </c>
      <c r="DM476" s="387">
        <v>174.59241795381169</v>
      </c>
      <c r="DN476" s="387">
        <v>138.53549585852701</v>
      </c>
      <c r="DO476" s="387">
        <v>109.92506912783125</v>
      </c>
      <c r="DP476" s="387">
        <v>87.223283447140631</v>
      </c>
      <c r="DQ476" s="387">
        <v>69.209883019978378</v>
      </c>
      <c r="DR476" s="387">
        <v>69.209883019978378</v>
      </c>
      <c r="DS476" s="387">
        <v>69.209883019978378</v>
      </c>
      <c r="DT476" s="387">
        <v>69.209883019978378</v>
      </c>
      <c r="DU476" s="387">
        <v>69.209883019978378</v>
      </c>
      <c r="DV476" s="387">
        <v>69.209883019978378</v>
      </c>
      <c r="DW476" s="387">
        <v>69.209883019978378</v>
      </c>
      <c r="DX476" s="387">
        <v>69.209883019978378</v>
      </c>
      <c r="DY476" s="387">
        <v>69.209883019978378</v>
      </c>
      <c r="DZ476" s="387">
        <v>69.209883019978378</v>
      </c>
      <c r="EA476" s="387">
        <v>69.209883019978378</v>
      </c>
      <c r="EB476" s="387">
        <v>69.209883019978378</v>
      </c>
      <c r="EC476" s="387">
        <v>69.209883019978378</v>
      </c>
      <c r="ED476" s="387">
        <v>69.209883019978378</v>
      </c>
      <c r="EE476" s="387">
        <v>69.209883019978378</v>
      </c>
      <c r="EF476" s="387">
        <v>69.209883019978378</v>
      </c>
      <c r="EG476" s="387">
        <v>69.209883019978378</v>
      </c>
      <c r="EH476" s="387">
        <v>69.209883019978378</v>
      </c>
      <c r="EI476" s="387">
        <v>69.209883019978378</v>
      </c>
      <c r="EJ476" s="387">
        <v>69.209883019978378</v>
      </c>
      <c r="EK476" s="387">
        <v>69.209883019978378</v>
      </c>
      <c r="EY476" s="386">
        <v>2689</v>
      </c>
      <c r="EZ476" s="386">
        <v>2705</v>
      </c>
      <c r="FA476" s="386">
        <v>2721</v>
      </c>
      <c r="FB476" s="386">
        <v>2737</v>
      </c>
      <c r="FC476" s="386">
        <v>2752.3</v>
      </c>
      <c r="FD476" s="386">
        <v>2793</v>
      </c>
      <c r="FE476" s="386">
        <v>2833</v>
      </c>
      <c r="FF476" s="386">
        <v>2873</v>
      </c>
      <c r="FG476" s="386">
        <v>2913</v>
      </c>
      <c r="FH476" s="386">
        <v>2953</v>
      </c>
      <c r="FI476" s="386">
        <v>2994.6000000000004</v>
      </c>
      <c r="FJ476" s="386">
        <v>3014</v>
      </c>
      <c r="FK476" s="386">
        <v>3034</v>
      </c>
      <c r="FL476" s="386">
        <v>3054</v>
      </c>
      <c r="FM476" s="386">
        <v>3074</v>
      </c>
      <c r="FN476" s="386">
        <v>3094</v>
      </c>
      <c r="FO476" s="386">
        <v>3114</v>
      </c>
      <c r="FP476" s="386">
        <v>3134</v>
      </c>
      <c r="FQ476" s="386">
        <v>3154</v>
      </c>
      <c r="FR476" s="386">
        <v>3174</v>
      </c>
      <c r="FS476" s="386">
        <v>3194</v>
      </c>
      <c r="FT476" s="386">
        <v>3214</v>
      </c>
      <c r="FU476" s="386">
        <v>3234</v>
      </c>
      <c r="FV476" s="386">
        <v>3254</v>
      </c>
      <c r="FW476" s="386">
        <v>3274</v>
      </c>
      <c r="FX476" s="386">
        <v>3294</v>
      </c>
      <c r="FY476" s="386">
        <v>3314</v>
      </c>
      <c r="FZ476" s="386">
        <v>3334</v>
      </c>
      <c r="GA476" s="386">
        <v>3354</v>
      </c>
      <c r="GB476" s="386">
        <v>3374</v>
      </c>
      <c r="GC476" s="386">
        <v>3386.9999999999995</v>
      </c>
      <c r="GD476" s="387">
        <v>2857.6885218714528</v>
      </c>
      <c r="GE476" s="387">
        <v>2411.0964535092558</v>
      </c>
      <c r="GF476" s="387">
        <v>2034.296622473684</v>
      </c>
      <c r="GG476" s="387">
        <v>1716.382080934429</v>
      </c>
      <c r="GH476" s="387">
        <v>1448.1503902663587</v>
      </c>
      <c r="GI476" s="387">
        <v>1221.8372448207376</v>
      </c>
      <c r="GJ476" s="387">
        <v>1030.8917242749519</v>
      </c>
      <c r="GK476" s="387">
        <v>869.78666895565425</v>
      </c>
      <c r="GL476" s="387">
        <v>869.78666895565425</v>
      </c>
      <c r="GM476" s="387">
        <v>869.78666895565425</v>
      </c>
      <c r="GN476" s="387">
        <v>869.78666895565425</v>
      </c>
      <c r="GO476" s="387">
        <v>869.78666895565425</v>
      </c>
      <c r="GP476" s="387">
        <v>869.78666895565425</v>
      </c>
      <c r="GQ476" s="387">
        <v>869.78666895565425</v>
      </c>
      <c r="GR476" s="387">
        <v>869.78666895565425</v>
      </c>
      <c r="GS476" s="387">
        <v>869.78666895565425</v>
      </c>
      <c r="GT476" s="387">
        <v>869.78666895565425</v>
      </c>
      <c r="GU476" s="387">
        <v>869.78666895565425</v>
      </c>
      <c r="GV476" s="387">
        <v>869.78666895565425</v>
      </c>
      <c r="GW476" s="387">
        <v>869.78666895565425</v>
      </c>
      <c r="GX476" s="387">
        <v>869.78666895565425</v>
      </c>
      <c r="GY476" s="387">
        <v>869.78666895565425</v>
      </c>
      <c r="GZ476" s="387">
        <v>869.78666895565425</v>
      </c>
      <c r="HA476" s="387">
        <v>869.78666895565425</v>
      </c>
      <c r="HB476" s="387">
        <v>869.78666895565425</v>
      </c>
      <c r="HC476" s="387">
        <v>869.78666895565425</v>
      </c>
      <c r="HD476" s="387">
        <v>869.78666895565425</v>
      </c>
      <c r="HE476" s="387">
        <v>869.78666895565425</v>
      </c>
      <c r="HS476" s="394">
        <v>5.6307891551000875</v>
      </c>
      <c r="HT476" s="394">
        <v>5.6307891551000875</v>
      </c>
      <c r="HU476" s="394">
        <v>5.6307891551000875</v>
      </c>
      <c r="HV476" s="394">
        <v>5.6307891551000875</v>
      </c>
      <c r="HW476" s="394">
        <v>5.6307891551000884</v>
      </c>
      <c r="HX476" s="394">
        <v>5.4420928007566429</v>
      </c>
      <c r="HY476" s="394">
        <v>5.259719949773336</v>
      </c>
      <c r="HZ476" s="394">
        <v>5.0834586918836182</v>
      </c>
      <c r="IA476" s="394">
        <v>4.9131042182579963</v>
      </c>
      <c r="IB476" s="394">
        <v>4.7484585835240098</v>
      </c>
      <c r="IC476" s="394">
        <v>4.6526690206787853</v>
      </c>
      <c r="ID476" s="394">
        <v>4.5588117986529406</v>
      </c>
      <c r="IE476" s="394">
        <v>4.4668479367795708</v>
      </c>
      <c r="IF476" s="394">
        <v>4.3767392407397994</v>
      </c>
      <c r="IG476" s="394">
        <v>4.2884482866999596</v>
      </c>
      <c r="IH476" s="394">
        <v>4.2502671893526269</v>
      </c>
      <c r="II476" s="394">
        <v>4.2124260275943906</v>
      </c>
      <c r="IJ476" s="394">
        <v>4.1749217748960827</v>
      </c>
      <c r="IK476" s="394">
        <v>4.137751431674463</v>
      </c>
      <c r="IL476" s="394">
        <v>4.1009120250523097</v>
      </c>
      <c r="IM476" s="394">
        <v>4.0797684871182867</v>
      </c>
      <c r="IN476" s="394">
        <v>4.0587339613244007</v>
      </c>
      <c r="IO476" s="394">
        <v>4.0378078856243791</v>
      </c>
      <c r="IP476" s="394">
        <v>4.0169897008697557</v>
      </c>
      <c r="IQ476" s="394">
        <v>3.9962788507949267</v>
      </c>
      <c r="IR476" s="394">
        <v>3.9751295426408895</v>
      </c>
      <c r="IS476" s="394">
        <v>3.9540921619203706</v>
      </c>
      <c r="IT476" s="394">
        <v>3.9331661162853711</v>
      </c>
      <c r="IU476" s="394">
        <v>3.912350816522745</v>
      </c>
      <c r="IV476" s="394">
        <v>3.8916456765376108</v>
      </c>
      <c r="IW476" s="394">
        <v>3.8916456765376108</v>
      </c>
      <c r="IX476" s="394">
        <v>3.8916456765376108</v>
      </c>
      <c r="IY476" s="394">
        <v>3.8916456765376108</v>
      </c>
      <c r="IZ476" s="394">
        <v>3.8916456765376108</v>
      </c>
      <c r="JA476" s="394">
        <v>3.8916456765376108</v>
      </c>
      <c r="JB476" s="394">
        <v>3.8817534325008913</v>
      </c>
      <c r="JC476" s="394">
        <v>3.8718863337369473</v>
      </c>
      <c r="JD476" s="394">
        <v>3.8620443163285589</v>
      </c>
      <c r="JE476" s="394">
        <v>3.8522273165209771</v>
      </c>
      <c r="JF476" s="394">
        <v>3.8424352707215128</v>
      </c>
      <c r="JG476" s="394">
        <v>3.8326681154991258</v>
      </c>
      <c r="JH476" s="394">
        <v>3.8229257875840101</v>
      </c>
      <c r="JI476" s="394">
        <v>3.8132082238671887</v>
      </c>
      <c r="JJ476" s="394">
        <v>3.8132082238671887</v>
      </c>
      <c r="JK476" s="394">
        <v>3.8132082238671887</v>
      </c>
      <c r="JL476" s="394">
        <v>3.8132082238671887</v>
      </c>
      <c r="JM476" s="394">
        <v>3.8132082238671887</v>
      </c>
      <c r="JN476" s="394">
        <v>3.8132082238671887</v>
      </c>
      <c r="JO476" s="394">
        <v>3.8132082238671887</v>
      </c>
      <c r="JP476" s="394">
        <v>3.8132082238671887</v>
      </c>
      <c r="JQ476" s="394">
        <v>3.8132082238671887</v>
      </c>
      <c r="JR476" s="394">
        <v>3.8132082238671887</v>
      </c>
      <c r="JS476" s="394">
        <v>3.8132082238671887</v>
      </c>
      <c r="JT476" s="394">
        <v>3.8132082238671887</v>
      </c>
      <c r="JU476" s="394">
        <v>3.8132082238671887</v>
      </c>
      <c r="JV476" s="394">
        <v>3.8132082238671887</v>
      </c>
      <c r="JW476" s="394">
        <v>3.8132082238671887</v>
      </c>
      <c r="JX476" s="394">
        <v>3.8132082238671887</v>
      </c>
      <c r="JY476" s="394">
        <v>3.8132082238671887</v>
      </c>
      <c r="JZ476" s="394">
        <v>3.8132082238671887</v>
      </c>
      <c r="KA476" s="394">
        <v>3.8132082238671887</v>
      </c>
      <c r="KB476" s="394">
        <v>3.8132082238671887</v>
      </c>
      <c r="KC476" s="394">
        <v>3.8132082238671887</v>
      </c>
    </row>
    <row r="477" spans="1:289" x14ac:dyDescent="0.25">
      <c r="A477" s="383">
        <v>468</v>
      </c>
      <c r="B477" s="384" t="s">
        <v>875</v>
      </c>
      <c r="C477" s="385" t="s">
        <v>472</v>
      </c>
      <c r="D477" s="385" t="s">
        <v>876</v>
      </c>
      <c r="E477" s="129">
        <v>2060</v>
      </c>
      <c r="F477" s="386">
        <v>891.73121000000003</v>
      </c>
      <c r="G477" s="386">
        <v>895.25117122105598</v>
      </c>
      <c r="H477" s="386">
        <v>898.78502690589073</v>
      </c>
      <c r="I477" s="386">
        <v>902.33283190059808</v>
      </c>
      <c r="J477" s="386">
        <v>905.89464126776795</v>
      </c>
      <c r="K477" s="386">
        <v>912.89089464157985</v>
      </c>
      <c r="L477" s="386">
        <v>919.94118030462357</v>
      </c>
      <c r="M477" s="386">
        <v>927.04591555000218</v>
      </c>
      <c r="N477" s="386">
        <v>934.20552089358671</v>
      </c>
      <c r="O477" s="386">
        <v>941.42042009890611</v>
      </c>
      <c r="P477" s="386">
        <v>948.5552585834314</v>
      </c>
      <c r="Q477" s="386">
        <v>955.74417059250902</v>
      </c>
      <c r="R477" s="386">
        <v>962.98756593864755</v>
      </c>
      <c r="S477" s="386">
        <v>970.28585754024311</v>
      </c>
      <c r="T477" s="386">
        <v>977.63946144511874</v>
      </c>
      <c r="U477" s="386">
        <v>980.19839493235111</v>
      </c>
      <c r="V477" s="386">
        <v>982.76402632903819</v>
      </c>
      <c r="W477" s="386">
        <v>985.33637316669888</v>
      </c>
      <c r="X477" s="386">
        <v>987.91545302274039</v>
      </c>
      <c r="Y477" s="386">
        <v>990.50128352057743</v>
      </c>
      <c r="Z477" s="386">
        <v>990.50128352057743</v>
      </c>
      <c r="AA477" s="386">
        <v>990.50128352057743</v>
      </c>
      <c r="AB477" s="386">
        <v>990.50128352057743</v>
      </c>
      <c r="AC477" s="386">
        <v>990.50128352057743</v>
      </c>
      <c r="AD477" s="386">
        <v>990.50128352057743</v>
      </c>
      <c r="AE477" s="386">
        <v>990.50128352057743</v>
      </c>
      <c r="AF477" s="386">
        <v>990.50128352057743</v>
      </c>
      <c r="AG477" s="386">
        <v>990.50128352057743</v>
      </c>
      <c r="AH477" s="386">
        <v>990.50128352057743</v>
      </c>
      <c r="AI477" s="386">
        <v>990.50128352057743</v>
      </c>
      <c r="AJ477" s="386">
        <v>990.50128352057743</v>
      </c>
      <c r="AK477" s="386">
        <v>990.50128352057743</v>
      </c>
      <c r="AL477" s="386">
        <v>990.50128352057743</v>
      </c>
      <c r="AM477" s="386">
        <v>990.50128352057743</v>
      </c>
      <c r="AN477" s="386">
        <v>990.50128352057743</v>
      </c>
      <c r="AO477" s="387">
        <v>943.43832436992022</v>
      </c>
      <c r="AP477" s="387">
        <v>898.61152801972275</v>
      </c>
      <c r="AQ477" s="387">
        <v>855.91464479592298</v>
      </c>
      <c r="AR477" s="387">
        <v>815.24647340163222</v>
      </c>
      <c r="AS477" s="387">
        <v>776.51062104710945</v>
      </c>
      <c r="AT477" s="387">
        <v>739.61527497698762</v>
      </c>
      <c r="AU477" s="387">
        <v>704.47298485322028</v>
      </c>
      <c r="AV477" s="387">
        <v>671.00045547794673</v>
      </c>
      <c r="AW477" s="387">
        <v>671.00045547794673</v>
      </c>
      <c r="AX477" s="387">
        <v>671.00045547794673</v>
      </c>
      <c r="AY477" s="387">
        <v>671.00045547794673</v>
      </c>
      <c r="AZ477" s="387">
        <v>671.00045547794673</v>
      </c>
      <c r="BA477" s="387">
        <v>671.00045547794673</v>
      </c>
      <c r="BB477" s="387">
        <v>671.00045547794673</v>
      </c>
      <c r="BC477" s="387">
        <v>671.00045547794673</v>
      </c>
      <c r="BD477" s="387">
        <v>671.00045547794673</v>
      </c>
      <c r="BE477" s="387">
        <v>671.00045547794673</v>
      </c>
      <c r="BF477" s="387">
        <v>671.00045547794673</v>
      </c>
      <c r="BG477" s="387">
        <v>671.00045547794673</v>
      </c>
      <c r="BH477" s="387">
        <v>671.00045547794673</v>
      </c>
      <c r="BI477" s="387">
        <v>671.00045547794673</v>
      </c>
      <c r="BJ477" s="387">
        <v>671.00045547794673</v>
      </c>
      <c r="BK477" s="387">
        <v>671.00045547794673</v>
      </c>
      <c r="BL477" s="387">
        <v>671.00045547794673</v>
      </c>
      <c r="BM477" s="387">
        <v>671.00045547794673</v>
      </c>
      <c r="BN477" s="387">
        <v>671.00045547794673</v>
      </c>
      <c r="BO477" s="387">
        <v>671.00045547794673</v>
      </c>
      <c r="BP477" s="387">
        <v>671.00045547794673</v>
      </c>
      <c r="CA477" s="386">
        <v>3820</v>
      </c>
      <c r="CB477" s="386">
        <v>3834.9124500717999</v>
      </c>
      <c r="CC477" s="386">
        <v>3849.8831151088207</v>
      </c>
      <c r="CD477" s="386">
        <v>3864.912222369639</v>
      </c>
      <c r="CE477" s="386">
        <v>3880</v>
      </c>
      <c r="CF477" s="386">
        <v>3900.5523607189266</v>
      </c>
      <c r="CG477" s="386">
        <v>3921.2135872963895</v>
      </c>
      <c r="CH477" s="386">
        <v>3941.9842563948614</v>
      </c>
      <c r="CI477" s="386">
        <v>3962.8649477313966</v>
      </c>
      <c r="CJ477" s="386">
        <v>3983.856244093809</v>
      </c>
      <c r="CK477" s="386">
        <v>4004.2787569073898</v>
      </c>
      <c r="CL477" s="386">
        <v>4024.8059620100662</v>
      </c>
      <c r="CM477" s="386">
        <v>4045.4383960877735</v>
      </c>
      <c r="CN477" s="386">
        <v>4066.1765985776697</v>
      </c>
      <c r="CO477" s="386">
        <v>4087.0211116822416</v>
      </c>
      <c r="CP477" s="386">
        <v>4085.5534177753761</v>
      </c>
      <c r="CQ477" s="386">
        <v>4084.0862509334183</v>
      </c>
      <c r="CR477" s="386">
        <v>4082.6196109670932</v>
      </c>
      <c r="CS477" s="386">
        <v>4081.153497687194</v>
      </c>
      <c r="CT477" s="386">
        <v>4079.6879109045808</v>
      </c>
      <c r="CU477" s="386">
        <v>4067.4860584546245</v>
      </c>
      <c r="CV477" s="386">
        <v>4055.3207002675781</v>
      </c>
      <c r="CW477" s="386">
        <v>4043.1917271935208</v>
      </c>
      <c r="CX477" s="386">
        <v>4031.0990304089864</v>
      </c>
      <c r="CY477" s="386">
        <v>4019.0425014159878</v>
      </c>
      <c r="CZ477" s="386">
        <v>4006.8395408305323</v>
      </c>
      <c r="DA477" s="386">
        <v>3994.6736319177076</v>
      </c>
      <c r="DB477" s="386">
        <v>3982.5446621780557</v>
      </c>
      <c r="DC477" s="386">
        <v>3970.4525194537</v>
      </c>
      <c r="DD477" s="386">
        <v>3958.3970919273065</v>
      </c>
      <c r="DE477" s="386">
        <v>3958.3970919273052</v>
      </c>
      <c r="DF477" s="386">
        <v>3958.3970919273038</v>
      </c>
      <c r="DG477" s="386">
        <v>3958.3970919273024</v>
      </c>
      <c r="DH477" s="386">
        <v>3958.3970919273011</v>
      </c>
      <c r="DI477" s="386">
        <v>3958.3970919272997</v>
      </c>
      <c r="DJ477" s="387">
        <v>3768.634293474965</v>
      </c>
      <c r="DK477" s="387">
        <v>3587.9685913573817</v>
      </c>
      <c r="DL477" s="387">
        <v>3415.9638771149425</v>
      </c>
      <c r="DM477" s="387">
        <v>3252.2049490237223</v>
      </c>
      <c r="DN477" s="387">
        <v>3096.296509841136</v>
      </c>
      <c r="DO477" s="387">
        <v>2947.8622125989732</v>
      </c>
      <c r="DP477" s="387">
        <v>2806.5437521404474</v>
      </c>
      <c r="DQ477" s="387">
        <v>2672.0000002083289</v>
      </c>
      <c r="DR477" s="387">
        <v>2672.0000002083289</v>
      </c>
      <c r="DS477" s="387">
        <v>2672.0000002083289</v>
      </c>
      <c r="DT477" s="387">
        <v>2672.0000002083289</v>
      </c>
      <c r="DU477" s="387">
        <v>2672.0000002083289</v>
      </c>
      <c r="DV477" s="387">
        <v>2672.0000002083289</v>
      </c>
      <c r="DW477" s="387">
        <v>2672.0000002083289</v>
      </c>
      <c r="DX477" s="387">
        <v>2672.0000002083289</v>
      </c>
      <c r="DY477" s="387">
        <v>2672.0000002083289</v>
      </c>
      <c r="DZ477" s="387">
        <v>2672.0000002083289</v>
      </c>
      <c r="EA477" s="387">
        <v>2672.0000002083289</v>
      </c>
      <c r="EB477" s="387">
        <v>2672.0000002083289</v>
      </c>
      <c r="EC477" s="387">
        <v>2672.0000002083289</v>
      </c>
      <c r="ED477" s="387">
        <v>2672.0000002083289</v>
      </c>
      <c r="EE477" s="387">
        <v>2672.0000002083289</v>
      </c>
      <c r="EF477" s="387">
        <v>2672.0000002083289</v>
      </c>
      <c r="EG477" s="387">
        <v>2672.0000002083289</v>
      </c>
      <c r="EH477" s="387">
        <v>2672.0000002083289</v>
      </c>
      <c r="EI477" s="387">
        <v>2672.0000002083289</v>
      </c>
      <c r="EJ477" s="387">
        <v>2672.0000002083289</v>
      </c>
      <c r="EK477" s="387">
        <v>2672.0000002083289</v>
      </c>
      <c r="EY477" s="386">
        <v>162</v>
      </c>
      <c r="EZ477" s="386">
        <v>163</v>
      </c>
      <c r="FA477" s="386">
        <v>164</v>
      </c>
      <c r="FB477" s="386">
        <v>165</v>
      </c>
      <c r="FC477" s="386">
        <v>165</v>
      </c>
      <c r="FD477" s="386">
        <v>167</v>
      </c>
      <c r="FE477" s="386">
        <v>169</v>
      </c>
      <c r="FF477" s="386">
        <v>171</v>
      </c>
      <c r="FG477" s="386">
        <v>173</v>
      </c>
      <c r="FH477" s="386">
        <v>175</v>
      </c>
      <c r="FI477" s="386">
        <v>178.3</v>
      </c>
      <c r="FJ477" s="386">
        <v>179</v>
      </c>
      <c r="FK477" s="386">
        <v>180</v>
      </c>
      <c r="FL477" s="386">
        <v>181</v>
      </c>
      <c r="FM477" s="386">
        <v>182</v>
      </c>
      <c r="FN477" s="386">
        <v>183</v>
      </c>
      <c r="FO477" s="386">
        <v>184</v>
      </c>
      <c r="FP477" s="386">
        <v>185</v>
      </c>
      <c r="FQ477" s="386">
        <v>186</v>
      </c>
      <c r="FR477" s="386">
        <v>187</v>
      </c>
      <c r="FS477" s="386">
        <v>188</v>
      </c>
      <c r="FT477" s="386">
        <v>189</v>
      </c>
      <c r="FU477" s="386">
        <v>190</v>
      </c>
      <c r="FV477" s="386">
        <v>191</v>
      </c>
      <c r="FW477" s="386">
        <v>192</v>
      </c>
      <c r="FX477" s="386">
        <v>193</v>
      </c>
      <c r="FY477" s="386">
        <v>194</v>
      </c>
      <c r="FZ477" s="386">
        <v>195</v>
      </c>
      <c r="GA477" s="386">
        <v>196</v>
      </c>
      <c r="GB477" s="386">
        <v>197</v>
      </c>
      <c r="GC477" s="386">
        <v>199.60000000000002</v>
      </c>
      <c r="GD477" s="387">
        <v>187.23320952114136</v>
      </c>
      <c r="GE477" s="387">
        <v>175.63263901597003</v>
      </c>
      <c r="GF477" s="387">
        <v>164.75081512839731</v>
      </c>
      <c r="GG477" s="387">
        <v>154.54320585027074</v>
      </c>
      <c r="GH477" s="387">
        <v>144.96803828172654</v>
      </c>
      <c r="GI477" s="387">
        <v>135.98612768272216</v>
      </c>
      <c r="GJ477" s="387">
        <v>127.56071711617133</v>
      </c>
      <c r="GK477" s="387">
        <v>119.65732702644864</v>
      </c>
      <c r="GL477" s="387">
        <v>119.65732702644864</v>
      </c>
      <c r="GM477" s="387">
        <v>119.65732702644864</v>
      </c>
      <c r="GN477" s="387">
        <v>119.65732702644864</v>
      </c>
      <c r="GO477" s="387">
        <v>119.65732702644864</v>
      </c>
      <c r="GP477" s="387">
        <v>119.65732702644864</v>
      </c>
      <c r="GQ477" s="387">
        <v>119.65732702644864</v>
      </c>
      <c r="GR477" s="387">
        <v>119.65732702644864</v>
      </c>
      <c r="GS477" s="387">
        <v>119.65732702644864</v>
      </c>
      <c r="GT477" s="387">
        <v>119.65732702644864</v>
      </c>
      <c r="GU477" s="387">
        <v>119.65732702644864</v>
      </c>
      <c r="GV477" s="387">
        <v>119.65732702644864</v>
      </c>
      <c r="GW477" s="387">
        <v>119.65732702644864</v>
      </c>
      <c r="GX477" s="387">
        <v>119.65732702644864</v>
      </c>
      <c r="GY477" s="387">
        <v>119.65732702644864</v>
      </c>
      <c r="GZ477" s="387">
        <v>119.65732702644864</v>
      </c>
      <c r="HA477" s="387">
        <v>119.65732702644864</v>
      </c>
      <c r="HB477" s="387">
        <v>119.65732702644864</v>
      </c>
      <c r="HC477" s="387">
        <v>119.65732702644864</v>
      </c>
      <c r="HD477" s="387">
        <v>119.65732702644864</v>
      </c>
      <c r="HE477" s="387">
        <v>119.65732702644864</v>
      </c>
      <c r="HS477" s="394">
        <v>4.2838020663199616</v>
      </c>
      <c r="HT477" s="394">
        <v>4.2836162334658159</v>
      </c>
      <c r="HU477" s="394">
        <v>4.2834304086731647</v>
      </c>
      <c r="HV477" s="394">
        <v>4.2832445919416591</v>
      </c>
      <c r="HW477" s="394">
        <v>4.2830587832709499</v>
      </c>
      <c r="HX477" s="394">
        <v>4.2727475798193444</v>
      </c>
      <c r="HY477" s="394">
        <v>4.2624611999627451</v>
      </c>
      <c r="HZ477" s="394">
        <v>4.2521995839398556</v>
      </c>
      <c r="IA477" s="394">
        <v>4.2419626721332531</v>
      </c>
      <c r="IB477" s="394">
        <v>4.2317504050690369</v>
      </c>
      <c r="IC477" s="394">
        <v>4.2214501692683291</v>
      </c>
      <c r="ID477" s="394">
        <v>4.2111750046196015</v>
      </c>
      <c r="IE477" s="394">
        <v>4.2009248500987502</v>
      </c>
      <c r="IF477" s="394">
        <v>4.1906996448302074</v>
      </c>
      <c r="IG477" s="394">
        <v>4.1804993280865768</v>
      </c>
      <c r="IH477" s="394">
        <v>4.1680882552938101</v>
      </c>
      <c r="II477" s="394">
        <v>4.1557140285129135</v>
      </c>
      <c r="IJ477" s="394">
        <v>4.1433765383553913</v>
      </c>
      <c r="IK477" s="394">
        <v>4.1310756757574998</v>
      </c>
      <c r="IL477" s="394">
        <v>4.118811331979285</v>
      </c>
      <c r="IM477" s="394">
        <v>4.106492466115137</v>
      </c>
      <c r="IN477" s="394">
        <v>4.0942104444868495</v>
      </c>
      <c r="IO477" s="394">
        <v>4.0819651568977742</v>
      </c>
      <c r="IP477" s="394">
        <v>4.0697564934808499</v>
      </c>
      <c r="IQ477" s="394">
        <v>4.0575843446976139</v>
      </c>
      <c r="IR477" s="394">
        <v>4.0452643600711609</v>
      </c>
      <c r="IS477" s="394">
        <v>4.0329817824357406</v>
      </c>
      <c r="IT477" s="394">
        <v>4.020736498213048</v>
      </c>
      <c r="IU477" s="394">
        <v>4.0085283941696321</v>
      </c>
      <c r="IV477" s="394">
        <v>3.996357357415854</v>
      </c>
      <c r="IW477" s="394">
        <v>3.9963573574158526</v>
      </c>
      <c r="IX477" s="394">
        <v>3.9963573574158513</v>
      </c>
      <c r="IY477" s="394">
        <v>3.99635735741585</v>
      </c>
      <c r="IZ477" s="394">
        <v>3.9963573574158486</v>
      </c>
      <c r="JA477" s="394">
        <v>3.9963573574158473</v>
      </c>
      <c r="JB477" s="394">
        <v>3.9945740978795463</v>
      </c>
      <c r="JC477" s="394">
        <v>3.9927916340715282</v>
      </c>
      <c r="JD477" s="394">
        <v>3.9910099656367208</v>
      </c>
      <c r="JE477" s="394">
        <v>3.9892290922202118</v>
      </c>
      <c r="JF477" s="394">
        <v>3.9874490134672471</v>
      </c>
      <c r="JG477" s="394">
        <v>3.9856697290232317</v>
      </c>
      <c r="JH477" s="394">
        <v>3.9838912385337273</v>
      </c>
      <c r="JI477" s="394">
        <v>3.9821135416444551</v>
      </c>
      <c r="JJ477" s="394">
        <v>3.9821135416444551</v>
      </c>
      <c r="JK477" s="394">
        <v>3.9821135416444551</v>
      </c>
      <c r="JL477" s="394">
        <v>3.9821135416444551</v>
      </c>
      <c r="JM477" s="394">
        <v>3.9821135416444551</v>
      </c>
      <c r="JN477" s="394">
        <v>3.9821135416444551</v>
      </c>
      <c r="JO477" s="394">
        <v>3.9821135416444551</v>
      </c>
      <c r="JP477" s="394">
        <v>3.9821135416444551</v>
      </c>
      <c r="JQ477" s="394">
        <v>3.9821135416444551</v>
      </c>
      <c r="JR477" s="394">
        <v>3.9821135416444551</v>
      </c>
      <c r="JS477" s="394">
        <v>3.9821135416444551</v>
      </c>
      <c r="JT477" s="394">
        <v>3.9821135416444551</v>
      </c>
      <c r="JU477" s="394">
        <v>3.9821135416444551</v>
      </c>
      <c r="JV477" s="394">
        <v>3.9821135416444551</v>
      </c>
      <c r="JW477" s="394">
        <v>3.9821135416444551</v>
      </c>
      <c r="JX477" s="394">
        <v>3.9821135416444551</v>
      </c>
      <c r="JY477" s="394">
        <v>3.9821135416444551</v>
      </c>
      <c r="JZ477" s="394">
        <v>3.9821135416444551</v>
      </c>
      <c r="KA477" s="394">
        <v>3.9821135416444551</v>
      </c>
      <c r="KB477" s="394">
        <v>3.9821135416444551</v>
      </c>
      <c r="KC477" s="394">
        <v>3.9821135416444551</v>
      </c>
    </row>
    <row r="478" spans="1:289" x14ac:dyDescent="0.25">
      <c r="A478" s="383">
        <v>469</v>
      </c>
      <c r="B478" s="384" t="s">
        <v>875</v>
      </c>
      <c r="C478" s="385" t="s">
        <v>472</v>
      </c>
      <c r="D478" s="385" t="s">
        <v>876</v>
      </c>
      <c r="E478" s="129">
        <v>2060</v>
      </c>
      <c r="F478" s="386">
        <v>914.69268</v>
      </c>
      <c r="G478" s="386">
        <v>915.94460200612639</v>
      </c>
      <c r="H478" s="386">
        <v>917.19823749345107</v>
      </c>
      <c r="I478" s="386">
        <v>918.45358880718231</v>
      </c>
      <c r="J478" s="386">
        <v>919.71065829573797</v>
      </c>
      <c r="K478" s="386">
        <v>953.41609367283706</v>
      </c>
      <c r="L478" s="386">
        <v>988.35676141754288</v>
      </c>
      <c r="M478" s="386">
        <v>1024.5779301633834</v>
      </c>
      <c r="N478" s="386">
        <v>1062.1265275428207</v>
      </c>
      <c r="O478" s="386">
        <v>1101.0512009860258</v>
      </c>
      <c r="P478" s="386">
        <v>1135.7676917351655</v>
      </c>
      <c r="Q478" s="386">
        <v>1171.5788043591606</v>
      </c>
      <c r="R478" s="386">
        <v>1208.5190526300846</v>
      </c>
      <c r="S478" s="386">
        <v>1246.6240385501026</v>
      </c>
      <c r="T478" s="386">
        <v>1285.9304866637085</v>
      </c>
      <c r="U478" s="386">
        <v>1305.8641119890087</v>
      </c>
      <c r="V478" s="386">
        <v>1326.1067349022271</v>
      </c>
      <c r="W478" s="386">
        <v>1346.6631452751396</v>
      </c>
      <c r="X478" s="386">
        <v>1367.5382072288774</v>
      </c>
      <c r="Y478" s="386">
        <v>1388.736860284889</v>
      </c>
      <c r="Z478" s="386">
        <v>1399.387099357351</v>
      </c>
      <c r="AA478" s="386">
        <v>1410.1190152366612</v>
      </c>
      <c r="AB478" s="386">
        <v>1420.9332343031979</v>
      </c>
      <c r="AC478" s="386">
        <v>1431.8303877410574</v>
      </c>
      <c r="AD478" s="386">
        <v>1442.8111115748948</v>
      </c>
      <c r="AE478" s="386">
        <v>1447.7666618603751</v>
      </c>
      <c r="AF478" s="386">
        <v>1452.7392327235561</v>
      </c>
      <c r="AG478" s="386">
        <v>1457.7288826241543</v>
      </c>
      <c r="AH478" s="386">
        <v>1462.735670222675</v>
      </c>
      <c r="AI478" s="386">
        <v>1467.7596543811012</v>
      </c>
      <c r="AJ478" s="386">
        <v>1467.7596543811012</v>
      </c>
      <c r="AK478" s="386">
        <v>1467.7596543811012</v>
      </c>
      <c r="AL478" s="386">
        <v>1467.7596543811012</v>
      </c>
      <c r="AM478" s="386">
        <v>1467.7596543811012</v>
      </c>
      <c r="AN478" s="386">
        <v>1467.7596543811012</v>
      </c>
      <c r="AO478" s="387">
        <v>1503.3653826504531</v>
      </c>
      <c r="AP478" s="387">
        <v>1539.8348544365358</v>
      </c>
      <c r="AQ478" s="387">
        <v>1577.1890229089365</v>
      </c>
      <c r="AR478" s="387">
        <v>1615.4493495308584</v>
      </c>
      <c r="AS478" s="387">
        <v>1654.6378163895899</v>
      </c>
      <c r="AT478" s="387">
        <v>1694.7769388260924</v>
      </c>
      <c r="AU478" s="387">
        <v>1735.8897783709635</v>
      </c>
      <c r="AV478" s="387">
        <v>1777.9999559942094</v>
      </c>
      <c r="AW478" s="387">
        <v>1777.9999559942094</v>
      </c>
      <c r="AX478" s="387">
        <v>1777.9999559942094</v>
      </c>
      <c r="AY478" s="387">
        <v>1777.9999559942094</v>
      </c>
      <c r="AZ478" s="387">
        <v>1777.9999559942094</v>
      </c>
      <c r="BA478" s="387">
        <v>1777.9999559942094</v>
      </c>
      <c r="BB478" s="387">
        <v>1777.9999559942094</v>
      </c>
      <c r="BC478" s="387">
        <v>1777.9999559942094</v>
      </c>
      <c r="BD478" s="387">
        <v>1777.9999559942094</v>
      </c>
      <c r="BE478" s="387">
        <v>1777.9999559942094</v>
      </c>
      <c r="BF478" s="387">
        <v>1777.9999559942094</v>
      </c>
      <c r="BG478" s="387">
        <v>1777.9999559942094</v>
      </c>
      <c r="BH478" s="387">
        <v>1777.9999559942094</v>
      </c>
      <c r="BI478" s="387">
        <v>1777.9999559942094</v>
      </c>
      <c r="BJ478" s="387">
        <v>1777.9999559942094</v>
      </c>
      <c r="BK478" s="387">
        <v>1777.9999559942094</v>
      </c>
      <c r="BL478" s="387">
        <v>1777.9999559942094</v>
      </c>
      <c r="BM478" s="387">
        <v>1777.9999559942094</v>
      </c>
      <c r="BN478" s="387">
        <v>1777.9999559942094</v>
      </c>
      <c r="BO478" s="387">
        <v>1777.9999559942094</v>
      </c>
      <c r="BP478" s="387">
        <v>1777.9999559942094</v>
      </c>
      <c r="CA478" s="386">
        <v>3699.9999999999995</v>
      </c>
      <c r="CB478" s="386">
        <v>3704.9898967042159</v>
      </c>
      <c r="CC478" s="386">
        <v>3709.9865228865724</v>
      </c>
      <c r="CD478" s="386">
        <v>3714.989887622583</v>
      </c>
      <c r="CE478" s="386">
        <v>3720.0000000000005</v>
      </c>
      <c r="CF478" s="386">
        <v>3847.0036969100493</v>
      </c>
      <c r="CG478" s="386">
        <v>3978.3433989353721</v>
      </c>
      <c r="CH478" s="386">
        <v>4114.1671406672222</v>
      </c>
      <c r="CI478" s="386">
        <v>4254.6280107130779</v>
      </c>
      <c r="CJ478" s="386">
        <v>4399.8843242446947</v>
      </c>
      <c r="CK478" s="386">
        <v>4527.9148173193462</v>
      </c>
      <c r="CL478" s="386">
        <v>4659.6708190548998</v>
      </c>
      <c r="CM478" s="386">
        <v>4795.2607365538279</v>
      </c>
      <c r="CN478" s="386">
        <v>4934.7961314139866</v>
      </c>
      <c r="CO478" s="386">
        <v>5078.3918115200249</v>
      </c>
      <c r="CP478" s="386">
        <v>5142.5124115555345</v>
      </c>
      <c r="CQ478" s="386">
        <v>5207.4426087039701</v>
      </c>
      <c r="CR478" s="386">
        <v>5273.1926250700053</v>
      </c>
      <c r="CS478" s="386">
        <v>5339.7728118242667</v>
      </c>
      <c r="CT478" s="386">
        <v>5407.1936508329445</v>
      </c>
      <c r="CU478" s="386">
        <v>5433.4326212314218</v>
      </c>
      <c r="CV478" s="386">
        <v>5459.7989189667824</v>
      </c>
      <c r="CW478" s="386">
        <v>5486.2931619081901</v>
      </c>
      <c r="CX478" s="386">
        <v>5512.9159709230844</v>
      </c>
      <c r="CY478" s="386">
        <v>5539.6679698917314</v>
      </c>
      <c r="CZ478" s="386">
        <v>5543.1597142829623</v>
      </c>
      <c r="DA478" s="386">
        <v>5546.6536595784637</v>
      </c>
      <c r="DB478" s="386">
        <v>5550.1498071655024</v>
      </c>
      <c r="DC478" s="386">
        <v>5553.6481584322191</v>
      </c>
      <c r="DD478" s="386">
        <v>5557.148714767628</v>
      </c>
      <c r="DE478" s="386">
        <v>5557.1487147676271</v>
      </c>
      <c r="DF478" s="386">
        <v>5557.1487147676262</v>
      </c>
      <c r="DG478" s="386">
        <v>5557.1487147676253</v>
      </c>
      <c r="DH478" s="386">
        <v>5557.1487147676244</v>
      </c>
      <c r="DI478" s="386">
        <v>5557.1487147676253</v>
      </c>
      <c r="DJ478" s="387">
        <v>5689.3356168235869</v>
      </c>
      <c r="DK478" s="387">
        <v>5824.6668250646107</v>
      </c>
      <c r="DL478" s="387">
        <v>5963.2171325392637</v>
      </c>
      <c r="DM478" s="387">
        <v>6105.0631113849749</v>
      </c>
      <c r="DN478" s="387">
        <v>6250.2831551469062</v>
      </c>
      <c r="DO478" s="387">
        <v>6398.9575221034474</v>
      </c>
      <c r="DP478" s="387">
        <v>6551.168379622296</v>
      </c>
      <c r="DQ478" s="387">
        <v>6706.9998495716218</v>
      </c>
      <c r="DR478" s="387">
        <v>6706.9998495716218</v>
      </c>
      <c r="DS478" s="387">
        <v>6706.9998495716218</v>
      </c>
      <c r="DT478" s="387">
        <v>6706.9998495716218</v>
      </c>
      <c r="DU478" s="387">
        <v>6706.9998495716218</v>
      </c>
      <c r="DV478" s="387">
        <v>6706.9998495716218</v>
      </c>
      <c r="DW478" s="387">
        <v>6706.9998495716218</v>
      </c>
      <c r="DX478" s="387">
        <v>6706.9998495716218</v>
      </c>
      <c r="DY478" s="387">
        <v>6706.9998495716218</v>
      </c>
      <c r="DZ478" s="387">
        <v>6706.9998495716218</v>
      </c>
      <c r="EA478" s="387">
        <v>6706.9998495716218</v>
      </c>
      <c r="EB478" s="387">
        <v>6706.9998495716218</v>
      </c>
      <c r="EC478" s="387">
        <v>6706.9998495716218</v>
      </c>
      <c r="ED478" s="387">
        <v>6706.9998495716218</v>
      </c>
      <c r="EE478" s="387">
        <v>6706.9998495716218</v>
      </c>
      <c r="EF478" s="387">
        <v>6706.9998495716218</v>
      </c>
      <c r="EG478" s="387">
        <v>6706.9998495716218</v>
      </c>
      <c r="EH478" s="387">
        <v>6706.9998495716218</v>
      </c>
      <c r="EI478" s="387">
        <v>6706.9998495716218</v>
      </c>
      <c r="EJ478" s="387">
        <v>6706.9998495716218</v>
      </c>
      <c r="EK478" s="387">
        <v>6706.9998495716218</v>
      </c>
      <c r="EY478" s="386">
        <v>658</v>
      </c>
      <c r="EZ478" s="386">
        <v>666</v>
      </c>
      <c r="FA478" s="386">
        <v>674</v>
      </c>
      <c r="FB478" s="386">
        <v>682</v>
      </c>
      <c r="FC478" s="386">
        <v>688.9</v>
      </c>
      <c r="FD478" s="386">
        <v>696</v>
      </c>
      <c r="FE478" s="386">
        <v>704</v>
      </c>
      <c r="FF478" s="386">
        <v>712</v>
      </c>
      <c r="FG478" s="386">
        <v>720</v>
      </c>
      <c r="FH478" s="386">
        <v>728</v>
      </c>
      <c r="FI478" s="386">
        <v>733.9</v>
      </c>
      <c r="FJ478" s="386">
        <v>741</v>
      </c>
      <c r="FK478" s="386">
        <v>748</v>
      </c>
      <c r="FL478" s="386">
        <v>755</v>
      </c>
      <c r="FM478" s="386">
        <v>762</v>
      </c>
      <c r="FN478" s="386">
        <v>769</v>
      </c>
      <c r="FO478" s="386">
        <v>776</v>
      </c>
      <c r="FP478" s="386">
        <v>783</v>
      </c>
      <c r="FQ478" s="386">
        <v>790</v>
      </c>
      <c r="FR478" s="386">
        <v>797</v>
      </c>
      <c r="FS478" s="386">
        <v>804</v>
      </c>
      <c r="FT478" s="386">
        <v>811</v>
      </c>
      <c r="FU478" s="386">
        <v>818</v>
      </c>
      <c r="FV478" s="386">
        <v>825</v>
      </c>
      <c r="FW478" s="386">
        <v>832</v>
      </c>
      <c r="FX478" s="386">
        <v>839</v>
      </c>
      <c r="FY478" s="386">
        <v>846</v>
      </c>
      <c r="FZ478" s="386">
        <v>853</v>
      </c>
      <c r="GA478" s="386">
        <v>860</v>
      </c>
      <c r="GB478" s="386">
        <v>867</v>
      </c>
      <c r="GC478" s="386">
        <v>870.90000000000009</v>
      </c>
      <c r="GD478" s="387">
        <v>907.7011489426701</v>
      </c>
      <c r="GE478" s="387">
        <v>946.05738407606304</v>
      </c>
      <c r="GF478" s="387">
        <v>986.03441783389519</v>
      </c>
      <c r="GG478" s="387">
        <v>1027.7007394245531</v>
      </c>
      <c r="GH478" s="387">
        <v>1071.1277321677558</v>
      </c>
      <c r="GI478" s="387">
        <v>1116.389795789446</v>
      </c>
      <c r="GJ478" s="387">
        <v>1163.5644738844333</v>
      </c>
      <c r="GK478" s="387">
        <v>1212.732586765155</v>
      </c>
      <c r="GL478" s="387">
        <v>1212.732586765155</v>
      </c>
      <c r="GM478" s="387">
        <v>1212.732586765155</v>
      </c>
      <c r="GN478" s="387">
        <v>1212.732586765155</v>
      </c>
      <c r="GO478" s="387">
        <v>1212.732586765155</v>
      </c>
      <c r="GP478" s="387">
        <v>1212.732586765155</v>
      </c>
      <c r="GQ478" s="387">
        <v>1212.732586765155</v>
      </c>
      <c r="GR478" s="387">
        <v>1212.732586765155</v>
      </c>
      <c r="GS478" s="387">
        <v>1212.732586765155</v>
      </c>
      <c r="GT478" s="387">
        <v>1212.732586765155</v>
      </c>
      <c r="GU478" s="387">
        <v>1212.732586765155</v>
      </c>
      <c r="GV478" s="387">
        <v>1212.732586765155</v>
      </c>
      <c r="GW478" s="387">
        <v>1212.732586765155</v>
      </c>
      <c r="GX478" s="387">
        <v>1212.732586765155</v>
      </c>
      <c r="GY478" s="387">
        <v>1212.732586765155</v>
      </c>
      <c r="GZ478" s="387">
        <v>1212.732586765155</v>
      </c>
      <c r="HA478" s="387">
        <v>1212.732586765155</v>
      </c>
      <c r="HB478" s="387">
        <v>1212.732586765155</v>
      </c>
      <c r="HC478" s="387">
        <v>1212.732586765155</v>
      </c>
      <c r="HD478" s="387">
        <v>1212.732586765155</v>
      </c>
      <c r="HE478" s="387">
        <v>1212.732586765155</v>
      </c>
      <c r="HS478" s="394">
        <v>4.0450744615120344</v>
      </c>
      <c r="HT478" s="394">
        <v>4.0449934292854044</v>
      </c>
      <c r="HU478" s="394">
        <v>4.0449123986820377</v>
      </c>
      <c r="HV478" s="394">
        <v>4.0448313697019023</v>
      </c>
      <c r="HW478" s="394">
        <v>4.0447503423449662</v>
      </c>
      <c r="HX478" s="394">
        <v>4.0349682813620946</v>
      </c>
      <c r="HY478" s="394">
        <v>4.025209877888086</v>
      </c>
      <c r="HZ478" s="394">
        <v>4.0154750747082364</v>
      </c>
      <c r="IA478" s="394">
        <v>4.0057638147462127</v>
      </c>
      <c r="IB478" s="394">
        <v>3.9960760410637222</v>
      </c>
      <c r="IC478" s="394">
        <v>3.9866557661997222</v>
      </c>
      <c r="ID478" s="394">
        <v>3.9772576985153663</v>
      </c>
      <c r="IE478" s="394">
        <v>3.9678817856598645</v>
      </c>
      <c r="IF478" s="394">
        <v>3.9585279754058376</v>
      </c>
      <c r="IG478" s="394">
        <v>3.9491962156490237</v>
      </c>
      <c r="IH478" s="394">
        <v>3.9380149621561991</v>
      </c>
      <c r="II478" s="394">
        <v>3.9268653658469739</v>
      </c>
      <c r="IJ478" s="394">
        <v>3.9157473370912128</v>
      </c>
      <c r="IK478" s="394">
        <v>3.9046607865125469</v>
      </c>
      <c r="IL478" s="394">
        <v>3.8936056249876589</v>
      </c>
      <c r="IM478" s="394">
        <v>3.882723103369075</v>
      </c>
      <c r="IN478" s="394">
        <v>3.8718709981018593</v>
      </c>
      <c r="IO478" s="394">
        <v>3.8610492241731382</v>
      </c>
      <c r="IP478" s="394">
        <v>3.8502576968076476</v>
      </c>
      <c r="IQ478" s="394">
        <v>3.8394963314670685</v>
      </c>
      <c r="IR478" s="394">
        <v>3.8287659609180542</v>
      </c>
      <c r="IS478" s="394">
        <v>3.8180655788993514</v>
      </c>
      <c r="IT478" s="394">
        <v>3.8073951016009988</v>
      </c>
      <c r="IU478" s="394">
        <v>3.7967544454472604</v>
      </c>
      <c r="IV478" s="394">
        <v>3.7861435270959727</v>
      </c>
      <c r="IW478" s="394">
        <v>3.7861435270959718</v>
      </c>
      <c r="IX478" s="394">
        <v>3.7861435270959714</v>
      </c>
      <c r="IY478" s="394">
        <v>3.7861435270959705</v>
      </c>
      <c r="IZ478" s="394">
        <v>3.78614352709597</v>
      </c>
      <c r="JA478" s="394">
        <v>3.7861435270959705</v>
      </c>
      <c r="JB478" s="394">
        <v>3.7843997756508223</v>
      </c>
      <c r="JC478" s="394">
        <v>3.7826568273102263</v>
      </c>
      <c r="JD478" s="394">
        <v>3.7809146817043038</v>
      </c>
      <c r="JE478" s="394">
        <v>3.7791733384633459</v>
      </c>
      <c r="JF478" s="394">
        <v>3.777432797217815</v>
      </c>
      <c r="JG478" s="394">
        <v>3.7756930575983421</v>
      </c>
      <c r="JH478" s="394">
        <v>3.77395411923573</v>
      </c>
      <c r="JI478" s="394">
        <v>3.7722159817609495</v>
      </c>
      <c r="JJ478" s="394">
        <v>3.7722159817609495</v>
      </c>
      <c r="JK478" s="394">
        <v>3.7722159817609495</v>
      </c>
      <c r="JL478" s="394">
        <v>3.7722159817609495</v>
      </c>
      <c r="JM478" s="394">
        <v>3.7722159817609495</v>
      </c>
      <c r="JN478" s="394">
        <v>3.7722159817609495</v>
      </c>
      <c r="JO478" s="394">
        <v>3.7722159817609495</v>
      </c>
      <c r="JP478" s="394">
        <v>3.7722159817609495</v>
      </c>
      <c r="JQ478" s="394">
        <v>3.7722159817609495</v>
      </c>
      <c r="JR478" s="394">
        <v>3.7722159817609495</v>
      </c>
      <c r="JS478" s="394">
        <v>3.7722159817609495</v>
      </c>
      <c r="JT478" s="394">
        <v>3.7722159817609495</v>
      </c>
      <c r="JU478" s="394">
        <v>3.7722159817609495</v>
      </c>
      <c r="JV478" s="394">
        <v>3.7722159817609495</v>
      </c>
      <c r="JW478" s="394">
        <v>3.7722159817609495</v>
      </c>
      <c r="JX478" s="394">
        <v>3.7722159817609495</v>
      </c>
      <c r="JY478" s="394">
        <v>3.7722159817609495</v>
      </c>
      <c r="JZ478" s="394">
        <v>3.7722159817609495</v>
      </c>
      <c r="KA478" s="394">
        <v>3.7722159817609495</v>
      </c>
      <c r="KB478" s="394">
        <v>3.7722159817609495</v>
      </c>
      <c r="KC478" s="394">
        <v>3.7722159817609495</v>
      </c>
    </row>
    <row r="479" spans="1:289" x14ac:dyDescent="0.25">
      <c r="A479" s="383">
        <v>470</v>
      </c>
      <c r="B479" s="384" t="s">
        <v>875</v>
      </c>
      <c r="C479" s="385" t="s">
        <v>472</v>
      </c>
      <c r="D479" s="385" t="s">
        <v>876</v>
      </c>
      <c r="E479" s="129">
        <v>2060</v>
      </c>
      <c r="F479" s="386">
        <v>945.86907999999994</v>
      </c>
      <c r="G479" s="386">
        <v>951.12265051592067</v>
      </c>
      <c r="H479" s="386">
        <v>956.40540054912265</v>
      </c>
      <c r="I479" s="386">
        <v>961.71749216923581</v>
      </c>
      <c r="J479" s="386">
        <v>967.05908834606157</v>
      </c>
      <c r="K479" s="386">
        <v>981.16970523164264</v>
      </c>
      <c r="L479" s="386">
        <v>995.48621388877223</v>
      </c>
      <c r="M479" s="386">
        <v>1010.0116185391605</v>
      </c>
      <c r="N479" s="386">
        <v>1024.7489672399172</v>
      </c>
      <c r="O479" s="386">
        <v>1039.701352523165</v>
      </c>
      <c r="P479" s="386">
        <v>1054.1084693119262</v>
      </c>
      <c r="Q479" s="386">
        <v>1068.7152251736397</v>
      </c>
      <c r="R479" s="386">
        <v>1083.5243865021673</v>
      </c>
      <c r="S479" s="386">
        <v>1098.5387580252241</v>
      </c>
      <c r="T479" s="386">
        <v>1113.7611833355702</v>
      </c>
      <c r="U479" s="386">
        <v>1178.3602376025003</v>
      </c>
      <c r="V479" s="386">
        <v>1246.7060895443897</v>
      </c>
      <c r="W479" s="386">
        <v>1319.0160564730227</v>
      </c>
      <c r="X479" s="386">
        <v>1395.5200602809739</v>
      </c>
      <c r="Y479" s="386">
        <v>1476.461358517545</v>
      </c>
      <c r="Z479" s="386">
        <v>1563.498231940762</v>
      </c>
      <c r="AA479" s="386">
        <v>1655.6658981826245</v>
      </c>
      <c r="AB479" s="386">
        <v>1753.2668156600362</v>
      </c>
      <c r="AC479" s="386">
        <v>1856.6212726063038</v>
      </c>
      <c r="AD479" s="386">
        <v>1966.0684381324895</v>
      </c>
      <c r="AE479" s="386">
        <v>2009.3032119812474</v>
      </c>
      <c r="AF479" s="386">
        <v>2053.4887389337623</v>
      </c>
      <c r="AG479" s="386">
        <v>2098.6459264999817</v>
      </c>
      <c r="AH479" s="386">
        <v>2144.7961419558737</v>
      </c>
      <c r="AI479" s="386">
        <v>2191.961222453901</v>
      </c>
      <c r="AJ479" s="386">
        <v>2191.961222453901</v>
      </c>
      <c r="AK479" s="386">
        <v>2191.961222453901</v>
      </c>
      <c r="AL479" s="386">
        <v>2191.961222453901</v>
      </c>
      <c r="AM479" s="386">
        <v>2191.961222453901</v>
      </c>
      <c r="AN479" s="386">
        <v>2191.961222453901</v>
      </c>
      <c r="AO479" s="387">
        <v>2144.7282129580904</v>
      </c>
      <c r="AP479" s="387">
        <v>2098.5129939063709</v>
      </c>
      <c r="AQ479" s="387">
        <v>2053.2936336581556</v>
      </c>
      <c r="AR479" s="387">
        <v>2009.0486731621438</v>
      </c>
      <c r="AS479" s="387">
        <v>1965.7571157728303</v>
      </c>
      <c r="AT479" s="387">
        <v>1923.3984172864532</v>
      </c>
      <c r="AU479" s="387">
        <v>1881.9524761916498</v>
      </c>
      <c r="AV479" s="387">
        <v>1841.3996241301925</v>
      </c>
      <c r="AW479" s="387">
        <v>1841.3996241301925</v>
      </c>
      <c r="AX479" s="387">
        <v>1841.3996241301925</v>
      </c>
      <c r="AY479" s="387">
        <v>1841.3996241301925</v>
      </c>
      <c r="AZ479" s="387">
        <v>1841.3996241301925</v>
      </c>
      <c r="BA479" s="387">
        <v>1841.3996241301925</v>
      </c>
      <c r="BB479" s="387">
        <v>1841.3996241301925</v>
      </c>
      <c r="BC479" s="387">
        <v>1841.3996241301925</v>
      </c>
      <c r="BD479" s="387">
        <v>1841.3996241301925</v>
      </c>
      <c r="BE479" s="387">
        <v>1841.3996241301925</v>
      </c>
      <c r="BF479" s="387">
        <v>1841.3996241301925</v>
      </c>
      <c r="BG479" s="387">
        <v>1841.3996241301925</v>
      </c>
      <c r="BH479" s="387">
        <v>1841.3996241301925</v>
      </c>
      <c r="BI479" s="387">
        <v>1841.3996241301925</v>
      </c>
      <c r="BJ479" s="387">
        <v>1841.3996241301925</v>
      </c>
      <c r="BK479" s="387">
        <v>1841.3996241301925</v>
      </c>
      <c r="BL479" s="387">
        <v>1841.3996241301925</v>
      </c>
      <c r="BM479" s="387">
        <v>1841.3996241301925</v>
      </c>
      <c r="BN479" s="387">
        <v>1841.3996241301925</v>
      </c>
      <c r="BO479" s="387">
        <v>1841.3996241301925</v>
      </c>
      <c r="BP479" s="387">
        <v>1841.3996241301925</v>
      </c>
      <c r="CA479" s="386">
        <v>4010</v>
      </c>
      <c r="CB479" s="386">
        <v>4032.3130713399837</v>
      </c>
      <c r="CC479" s="386">
        <v>4054.7503005733897</v>
      </c>
      <c r="CD479" s="386">
        <v>4077.3123785590542</v>
      </c>
      <c r="CE479" s="386">
        <v>4100</v>
      </c>
      <c r="CF479" s="386">
        <v>4164.4408700760277</v>
      </c>
      <c r="CG479" s="386">
        <v>4229.894575697459</v>
      </c>
      <c r="CH479" s="386">
        <v>4296.377035889609</v>
      </c>
      <c r="CI479" s="386">
        <v>4363.9044198816555</v>
      </c>
      <c r="CJ479" s="386">
        <v>4432.4931510391689</v>
      </c>
      <c r="CK479" s="386">
        <v>4498.8659649573865</v>
      </c>
      <c r="CL479" s="386">
        <v>4566.232655296235</v>
      </c>
      <c r="CM479" s="386">
        <v>4634.6081045095552</v>
      </c>
      <c r="CN479" s="386">
        <v>4704.0074179032736</v>
      </c>
      <c r="CO479" s="386">
        <v>4774.445926972423</v>
      </c>
      <c r="CP479" s="386">
        <v>5050.7577711381136</v>
      </c>
      <c r="CQ479" s="386">
        <v>5343.0606300506524</v>
      </c>
      <c r="CR479" s="386">
        <v>5652.2799528286105</v>
      </c>
      <c r="CS479" s="386">
        <v>5979.3947471723386</v>
      </c>
      <c r="CT479" s="386">
        <v>6325.4406789635268</v>
      </c>
      <c r="CU479" s="386">
        <v>6697.4387781898222</v>
      </c>
      <c r="CV479" s="386">
        <v>7091.3140228754355</v>
      </c>
      <c r="CW479" s="386">
        <v>7508.3530042541497</v>
      </c>
      <c r="CX479" s="386">
        <v>7949.9179777731579</v>
      </c>
      <c r="CY479" s="386">
        <v>8417.4513128926901</v>
      </c>
      <c r="CZ479" s="386">
        <v>8601.0970505831447</v>
      </c>
      <c r="DA479" s="386">
        <v>8788.7494353830662</v>
      </c>
      <c r="DB479" s="386">
        <v>8980.4958813607645</v>
      </c>
      <c r="DC479" s="386">
        <v>9176.4257097201553</v>
      </c>
      <c r="DD479" s="386">
        <v>9376.6301904092234</v>
      </c>
      <c r="DE479" s="386">
        <v>9376.6301904092234</v>
      </c>
      <c r="DF479" s="386">
        <v>9376.6301904092234</v>
      </c>
      <c r="DG479" s="386">
        <v>9376.6301904092234</v>
      </c>
      <c r="DH479" s="386">
        <v>9376.6301904092234</v>
      </c>
      <c r="DI479" s="386">
        <v>9376.6301904092215</v>
      </c>
      <c r="DJ479" s="387">
        <v>9170.2018839815792</v>
      </c>
      <c r="DK479" s="387">
        <v>8968.3181361884617</v>
      </c>
      <c r="DL479" s="387">
        <v>8770.8788977026252</v>
      </c>
      <c r="DM479" s="387">
        <v>8577.786321801892</v>
      </c>
      <c r="DN479" s="387">
        <v>8388.9447158783787</v>
      </c>
      <c r="DO479" s="387">
        <v>8204.2604940152651</v>
      </c>
      <c r="DP479" s="387">
        <v>8023.6421306075817</v>
      </c>
      <c r="DQ479" s="387">
        <v>7847.0001150040507</v>
      </c>
      <c r="DR479" s="387">
        <v>7847.0001150040507</v>
      </c>
      <c r="DS479" s="387">
        <v>7847.0001150040507</v>
      </c>
      <c r="DT479" s="387">
        <v>7847.0001150040507</v>
      </c>
      <c r="DU479" s="387">
        <v>7847.0001150040507</v>
      </c>
      <c r="DV479" s="387">
        <v>7847.0001150040507</v>
      </c>
      <c r="DW479" s="387">
        <v>7847.0001150040507</v>
      </c>
      <c r="DX479" s="387">
        <v>7847.0001150040507</v>
      </c>
      <c r="DY479" s="387">
        <v>7847.0001150040507</v>
      </c>
      <c r="DZ479" s="387">
        <v>7847.0001150040507</v>
      </c>
      <c r="EA479" s="387">
        <v>7847.0001150040507</v>
      </c>
      <c r="EB479" s="387">
        <v>7847.0001150040507</v>
      </c>
      <c r="EC479" s="387">
        <v>7847.0001150040507</v>
      </c>
      <c r="ED479" s="387">
        <v>7847.0001150040507</v>
      </c>
      <c r="EE479" s="387">
        <v>7847.0001150040507</v>
      </c>
      <c r="EF479" s="387">
        <v>7847.0001150040507</v>
      </c>
      <c r="EG479" s="387">
        <v>7847.0001150040507</v>
      </c>
      <c r="EH479" s="387">
        <v>7847.0001150040507</v>
      </c>
      <c r="EI479" s="387">
        <v>7847.0001150040507</v>
      </c>
      <c r="EJ479" s="387">
        <v>7847.0001150040507</v>
      </c>
      <c r="EK479" s="387">
        <v>7847.0001150040507</v>
      </c>
      <c r="EY479" s="386">
        <v>130</v>
      </c>
      <c r="EZ479" s="386">
        <v>131</v>
      </c>
      <c r="FA479" s="386">
        <v>132</v>
      </c>
      <c r="FB479" s="386">
        <v>133</v>
      </c>
      <c r="FC479" s="386">
        <v>133</v>
      </c>
      <c r="FD479" s="386">
        <v>134</v>
      </c>
      <c r="FE479" s="386">
        <v>135</v>
      </c>
      <c r="FF479" s="386">
        <v>136</v>
      </c>
      <c r="FG479" s="386">
        <v>137</v>
      </c>
      <c r="FH479" s="386">
        <v>138</v>
      </c>
      <c r="FI479" s="386">
        <v>141.4</v>
      </c>
      <c r="FJ479" s="386">
        <v>143</v>
      </c>
      <c r="FK479" s="386">
        <v>144</v>
      </c>
      <c r="FL479" s="386">
        <v>145</v>
      </c>
      <c r="FM479" s="386">
        <v>146</v>
      </c>
      <c r="FN479" s="386">
        <v>147</v>
      </c>
      <c r="FO479" s="386">
        <v>148</v>
      </c>
      <c r="FP479" s="386">
        <v>149</v>
      </c>
      <c r="FQ479" s="386">
        <v>150</v>
      </c>
      <c r="FR479" s="386">
        <v>151</v>
      </c>
      <c r="FS479" s="386">
        <v>152</v>
      </c>
      <c r="FT479" s="386">
        <v>153</v>
      </c>
      <c r="FU479" s="386">
        <v>154</v>
      </c>
      <c r="FV479" s="386">
        <v>155</v>
      </c>
      <c r="FW479" s="386">
        <v>156</v>
      </c>
      <c r="FX479" s="386">
        <v>157</v>
      </c>
      <c r="FY479" s="386">
        <v>158</v>
      </c>
      <c r="FZ479" s="386">
        <v>159</v>
      </c>
      <c r="GA479" s="386">
        <v>160</v>
      </c>
      <c r="GB479" s="386">
        <v>161</v>
      </c>
      <c r="GC479" s="386">
        <v>164.7</v>
      </c>
      <c r="GD479" s="387">
        <v>173.00963597294745</v>
      </c>
      <c r="GE479" s="387">
        <v>181.73851936546325</v>
      </c>
      <c r="GF479" s="387">
        <v>190.9078025360125</v>
      </c>
      <c r="GG479" s="387">
        <v>200.53970504645329</v>
      </c>
      <c r="GH479" s="387">
        <v>210.65756750582355</v>
      </c>
      <c r="GI479" s="387">
        <v>221.2859081307173</v>
      </c>
      <c r="GJ479" s="387">
        <v>232.45048215931084</v>
      </c>
      <c r="GK479" s="387">
        <v>244.17834426301451</v>
      </c>
      <c r="GL479" s="387">
        <v>244.17834426301451</v>
      </c>
      <c r="GM479" s="387">
        <v>244.17834426301451</v>
      </c>
      <c r="GN479" s="387">
        <v>244.17834426301451</v>
      </c>
      <c r="GO479" s="387">
        <v>244.17834426301451</v>
      </c>
      <c r="GP479" s="387">
        <v>244.17834426301451</v>
      </c>
      <c r="GQ479" s="387">
        <v>244.17834426301451</v>
      </c>
      <c r="GR479" s="387">
        <v>244.17834426301451</v>
      </c>
      <c r="GS479" s="387">
        <v>244.17834426301451</v>
      </c>
      <c r="GT479" s="387">
        <v>244.17834426301451</v>
      </c>
      <c r="GU479" s="387">
        <v>244.17834426301451</v>
      </c>
      <c r="GV479" s="387">
        <v>244.17834426301451</v>
      </c>
      <c r="GW479" s="387">
        <v>244.17834426301451</v>
      </c>
      <c r="GX479" s="387">
        <v>244.17834426301451</v>
      </c>
      <c r="GY479" s="387">
        <v>244.17834426301451</v>
      </c>
      <c r="GZ479" s="387">
        <v>244.17834426301451</v>
      </c>
      <c r="HA479" s="387">
        <v>244.17834426301451</v>
      </c>
      <c r="HB479" s="387">
        <v>244.17834426301451</v>
      </c>
      <c r="HC479" s="387">
        <v>244.17834426301451</v>
      </c>
      <c r="HD479" s="387">
        <v>244.17834426301451</v>
      </c>
      <c r="HE479" s="387">
        <v>244.17834426301451</v>
      </c>
      <c r="HS479" s="394">
        <v>4.2394873506172761</v>
      </c>
      <c r="HT479" s="394">
        <v>4.2395300639225892</v>
      </c>
      <c r="HU479" s="394">
        <v>4.2395727776582444</v>
      </c>
      <c r="HV479" s="394">
        <v>4.239615491824245</v>
      </c>
      <c r="HW479" s="394">
        <v>4.2396582064205957</v>
      </c>
      <c r="HX479" s="394">
        <v>4.2443634856141959</v>
      </c>
      <c r="HY479" s="394">
        <v>4.2490739868448584</v>
      </c>
      <c r="HZ479" s="394">
        <v>4.253789715908133</v>
      </c>
      <c r="IA479" s="394">
        <v>4.2585106786059983</v>
      </c>
      <c r="IB479" s="394">
        <v>4.2632368807468781</v>
      </c>
      <c r="IC479" s="394">
        <v>4.2679345588543089</v>
      </c>
      <c r="ID479" s="394">
        <v>4.272637413352407</v>
      </c>
      <c r="IE479" s="394">
        <v>4.2773454499450576</v>
      </c>
      <c r="IF479" s="394">
        <v>4.2820586743424327</v>
      </c>
      <c r="IG479" s="394">
        <v>4.2867770922609969</v>
      </c>
      <c r="IH479" s="394">
        <v>4.2862595070370153</v>
      </c>
      <c r="II479" s="394">
        <v>4.2857419843062452</v>
      </c>
      <c r="IJ479" s="394">
        <v>4.2852245240611397</v>
      </c>
      <c r="IK479" s="394">
        <v>4.2847071262941556</v>
      </c>
      <c r="IL479" s="394">
        <v>4.2841897909977442</v>
      </c>
      <c r="IM479" s="394">
        <v>4.2836241457569972</v>
      </c>
      <c r="IN479" s="394">
        <v>4.2830585751988739</v>
      </c>
      <c r="IO479" s="394">
        <v>4.2824930793135154</v>
      </c>
      <c r="IP479" s="394">
        <v>4.2819276580910621</v>
      </c>
      <c r="IQ479" s="394">
        <v>4.281362311521657</v>
      </c>
      <c r="IR479" s="394">
        <v>4.2806366900205886</v>
      </c>
      <c r="IS479" s="394">
        <v>4.2799111915006014</v>
      </c>
      <c r="IT479" s="394">
        <v>4.27918581594085</v>
      </c>
      <c r="IU479" s="394">
        <v>4.2784605633204968</v>
      </c>
      <c r="IV479" s="394">
        <v>4.2777354336187043</v>
      </c>
      <c r="IW479" s="394">
        <v>4.2777354336187043</v>
      </c>
      <c r="IX479" s="394">
        <v>4.2777354336187043</v>
      </c>
      <c r="IY479" s="394">
        <v>4.2777354336187043</v>
      </c>
      <c r="IZ479" s="394">
        <v>4.2777354336187043</v>
      </c>
      <c r="JA479" s="394">
        <v>4.2777354336187035</v>
      </c>
      <c r="JB479" s="394">
        <v>4.2756941548941949</v>
      </c>
      <c r="JC479" s="394">
        <v>4.2736538502408719</v>
      </c>
      <c r="JD479" s="394">
        <v>4.271614519193923</v>
      </c>
      <c r="JE479" s="394">
        <v>4.2695761612887546</v>
      </c>
      <c r="JF479" s="394">
        <v>4.2675387760609969</v>
      </c>
      <c r="JG479" s="394">
        <v>4.2655023630465001</v>
      </c>
      <c r="JH479" s="394">
        <v>4.2634669217813386</v>
      </c>
      <c r="JI479" s="394">
        <v>4.2614324518018067</v>
      </c>
      <c r="JJ479" s="394">
        <v>4.2614324518018067</v>
      </c>
      <c r="JK479" s="394">
        <v>4.2614324518018067</v>
      </c>
      <c r="JL479" s="394">
        <v>4.2614324518018067</v>
      </c>
      <c r="JM479" s="394">
        <v>4.2614324518018067</v>
      </c>
      <c r="JN479" s="394">
        <v>4.2614324518018067</v>
      </c>
      <c r="JO479" s="394">
        <v>4.2614324518018067</v>
      </c>
      <c r="JP479" s="394">
        <v>4.2614324518018067</v>
      </c>
      <c r="JQ479" s="394">
        <v>4.2614324518018067</v>
      </c>
      <c r="JR479" s="394">
        <v>4.2614324518018067</v>
      </c>
      <c r="JS479" s="394">
        <v>4.2614324518018067</v>
      </c>
      <c r="JT479" s="394">
        <v>4.2614324518018067</v>
      </c>
      <c r="JU479" s="394">
        <v>4.2614324518018067</v>
      </c>
      <c r="JV479" s="394">
        <v>4.2614324518018067</v>
      </c>
      <c r="JW479" s="394">
        <v>4.2614324518018067</v>
      </c>
      <c r="JX479" s="394">
        <v>4.2614324518018067</v>
      </c>
      <c r="JY479" s="394">
        <v>4.2614324518018067</v>
      </c>
      <c r="JZ479" s="394">
        <v>4.2614324518018067</v>
      </c>
      <c r="KA479" s="394">
        <v>4.2614324518018067</v>
      </c>
      <c r="KB479" s="394">
        <v>4.2614324518018067</v>
      </c>
      <c r="KC479" s="394">
        <v>4.2614324518018067</v>
      </c>
    </row>
    <row r="480" spans="1:289" x14ac:dyDescent="0.25">
      <c r="A480" s="383">
        <v>471</v>
      </c>
      <c r="B480" s="384" t="s">
        <v>875</v>
      </c>
      <c r="C480" s="385" t="s">
        <v>472</v>
      </c>
      <c r="D480" s="385" t="s">
        <v>876</v>
      </c>
      <c r="E480" s="129">
        <v>2060</v>
      </c>
      <c r="F480" s="386">
        <v>944.21123</v>
      </c>
      <c r="G480" s="386">
        <v>957.49919899614406</v>
      </c>
      <c r="H480" s="386">
        <v>970.97417076712532</v>
      </c>
      <c r="I480" s="386">
        <v>984.63877701970102</v>
      </c>
      <c r="J480" s="386">
        <v>998.49568649687319</v>
      </c>
      <c r="K480" s="386">
        <v>1032.3840828344375</v>
      </c>
      <c r="L480" s="386">
        <v>1067.4226327699218</v>
      </c>
      <c r="M480" s="386">
        <v>1103.6503718860556</v>
      </c>
      <c r="N480" s="386">
        <v>1141.1076606118513</v>
      </c>
      <c r="O480" s="386">
        <v>1179.8362291871611</v>
      </c>
      <c r="P480" s="386">
        <v>1214.6909843748499</v>
      </c>
      <c r="Q480" s="386">
        <v>1250.575419724192</v>
      </c>
      <c r="R480" s="386">
        <v>1287.5199540755891</v>
      </c>
      <c r="S480" s="386">
        <v>1325.5559049036851</v>
      </c>
      <c r="T480" s="386">
        <v>1364.7155148648437</v>
      </c>
      <c r="U480" s="386">
        <v>1384.6838299273807</v>
      </c>
      <c r="V480" s="386">
        <v>1404.9443184151432</v>
      </c>
      <c r="W480" s="386">
        <v>1425.501255366368</v>
      </c>
      <c r="X480" s="386">
        <v>1446.3589783710167</v>
      </c>
      <c r="Y480" s="386">
        <v>1467.5218884860242</v>
      </c>
      <c r="Z480" s="386">
        <v>1478.1807750755111</v>
      </c>
      <c r="AA480" s="386">
        <v>1488.9170791564977</v>
      </c>
      <c r="AB480" s="386">
        <v>1499.7313630267383</v>
      </c>
      <c r="AC480" s="386">
        <v>1510.6241930680608</v>
      </c>
      <c r="AD480" s="386">
        <v>1521.59613977603</v>
      </c>
      <c r="AE480" s="386">
        <v>1526.5534415317502</v>
      </c>
      <c r="AF480" s="386">
        <v>1531.5268939861053</v>
      </c>
      <c r="AG480" s="386">
        <v>1536.5165497574505</v>
      </c>
      <c r="AH480" s="386">
        <v>1541.5224616355702</v>
      </c>
      <c r="AI480" s="386">
        <v>1546.5446825822364</v>
      </c>
      <c r="AJ480" s="386">
        <v>1546.5446825822364</v>
      </c>
      <c r="AK480" s="386">
        <v>1546.5446825822364</v>
      </c>
      <c r="AL480" s="386">
        <v>1546.5446825822364</v>
      </c>
      <c r="AM480" s="386">
        <v>1546.5446825822364</v>
      </c>
      <c r="AN480" s="386">
        <v>1546.5446825822364</v>
      </c>
      <c r="AO480" s="387">
        <v>1535.1890130033332</v>
      </c>
      <c r="AP480" s="387">
        <v>1523.9167236416572</v>
      </c>
      <c r="AQ480" s="387">
        <v>1512.7272022690543</v>
      </c>
      <c r="AR480" s="387">
        <v>1501.6198411527209</v>
      </c>
      <c r="AS480" s="387">
        <v>1490.5940370221967</v>
      </c>
      <c r="AT480" s="387">
        <v>1479.6491910365992</v>
      </c>
      <c r="AU480" s="387">
        <v>1468.7847087520988</v>
      </c>
      <c r="AV480" s="387">
        <v>1458.0000000896334</v>
      </c>
      <c r="AW480" s="387">
        <v>1458.0000000896334</v>
      </c>
      <c r="AX480" s="387">
        <v>1458.0000000896334</v>
      </c>
      <c r="AY480" s="387">
        <v>1458.0000000896334</v>
      </c>
      <c r="AZ480" s="387">
        <v>1458.0000000896334</v>
      </c>
      <c r="BA480" s="387">
        <v>1458.0000000896334</v>
      </c>
      <c r="BB480" s="387">
        <v>1458.0000000896334</v>
      </c>
      <c r="BC480" s="387">
        <v>1458.0000000896334</v>
      </c>
      <c r="BD480" s="387">
        <v>1458.0000000896334</v>
      </c>
      <c r="BE480" s="387">
        <v>1458.0000000896334</v>
      </c>
      <c r="BF480" s="387">
        <v>1458.0000000896334</v>
      </c>
      <c r="BG480" s="387">
        <v>1458.0000000896334</v>
      </c>
      <c r="BH480" s="387">
        <v>1458.0000000896334</v>
      </c>
      <c r="BI480" s="387">
        <v>1458.0000000896334</v>
      </c>
      <c r="BJ480" s="387">
        <v>1458.0000000896334</v>
      </c>
      <c r="BK480" s="387">
        <v>1458.0000000896334</v>
      </c>
      <c r="BL480" s="387">
        <v>1458.0000000896334</v>
      </c>
      <c r="BM480" s="387">
        <v>1458.0000000896334</v>
      </c>
      <c r="BN480" s="387">
        <v>1458.0000000896334</v>
      </c>
      <c r="BO480" s="387">
        <v>1458.0000000896334</v>
      </c>
      <c r="BP480" s="387">
        <v>1458.0000000896334</v>
      </c>
      <c r="CA480" s="386">
        <v>3890</v>
      </c>
      <c r="CB480" s="386">
        <v>3943.8705939985316</v>
      </c>
      <c r="CC480" s="386">
        <v>3998.4872139347895</v>
      </c>
      <c r="CD480" s="386">
        <v>4053.8601911353553</v>
      </c>
      <c r="CE480" s="386">
        <v>4110</v>
      </c>
      <c r="CF480" s="386">
        <v>4233.4630174723243</v>
      </c>
      <c r="CG480" s="386">
        <v>4360.634822458851</v>
      </c>
      <c r="CH480" s="386">
        <v>4491.6268256889398</v>
      </c>
      <c r="CI480" s="386">
        <v>4626.5537846327834</v>
      </c>
      <c r="CJ480" s="386">
        <v>4765.533904036376</v>
      </c>
      <c r="CK480" s="386">
        <v>4887.8694731473843</v>
      </c>
      <c r="CL480" s="386">
        <v>5013.3455070564787</v>
      </c>
      <c r="CM480" s="386">
        <v>5142.042624337797</v>
      </c>
      <c r="CN480" s="386">
        <v>5274.0435131172517</v>
      </c>
      <c r="CO480" s="386">
        <v>5409.4329841997969</v>
      </c>
      <c r="CP480" s="386">
        <v>5466.5795583353893</v>
      </c>
      <c r="CQ480" s="386">
        <v>5524.3298428681665</v>
      </c>
      <c r="CR480" s="386">
        <v>5582.6902155425369</v>
      </c>
      <c r="CS480" s="386">
        <v>5641.6671214789621</v>
      </c>
      <c r="CT480" s="386">
        <v>5701.2670738857341</v>
      </c>
      <c r="CU480" s="386">
        <v>5719.6403446608047</v>
      </c>
      <c r="CV480" s="386">
        <v>5738.0728263226129</v>
      </c>
      <c r="CW480" s="386">
        <v>5756.5647096879793</v>
      </c>
      <c r="CX480" s="386">
        <v>5775.1161861886631</v>
      </c>
      <c r="CY480" s="386">
        <v>5793.7274478733461</v>
      </c>
      <c r="CZ480" s="386">
        <v>5789.0524837941766</v>
      </c>
      <c r="DA480" s="386">
        <v>5784.3812919478805</v>
      </c>
      <c r="DB480" s="386">
        <v>5779.7138692906401</v>
      </c>
      <c r="DC480" s="386">
        <v>5775.0502127810933</v>
      </c>
      <c r="DD480" s="386">
        <v>5770.3903193803317</v>
      </c>
      <c r="DE480" s="386">
        <v>5770.3903193803326</v>
      </c>
      <c r="DF480" s="386">
        <v>5770.3903193803335</v>
      </c>
      <c r="DG480" s="386">
        <v>5770.3903193803344</v>
      </c>
      <c r="DH480" s="386">
        <v>5770.3903193803353</v>
      </c>
      <c r="DI480" s="386">
        <v>5770.3903193803371</v>
      </c>
      <c r="DJ480" s="387">
        <v>5725.2497393566009</v>
      </c>
      <c r="DK480" s="387">
        <v>5680.4622848325444</v>
      </c>
      <c r="DL480" s="387">
        <v>5636.0251933798063</v>
      </c>
      <c r="DM480" s="387">
        <v>5591.9357241799353</v>
      </c>
      <c r="DN480" s="387">
        <v>5548.19115785534</v>
      </c>
      <c r="DO480" s="387">
        <v>5504.7887963015637</v>
      </c>
      <c r="DP480" s="387">
        <v>5461.7259625208671</v>
      </c>
      <c r="DQ480" s="387">
        <v>5419.0000004571148</v>
      </c>
      <c r="DR480" s="387">
        <v>5419.0000004571148</v>
      </c>
      <c r="DS480" s="387">
        <v>5419.0000004571148</v>
      </c>
      <c r="DT480" s="387">
        <v>5419.0000004571148</v>
      </c>
      <c r="DU480" s="387">
        <v>5419.0000004571148</v>
      </c>
      <c r="DV480" s="387">
        <v>5419.0000004571148</v>
      </c>
      <c r="DW480" s="387">
        <v>5419.0000004571148</v>
      </c>
      <c r="DX480" s="387">
        <v>5419.0000004571148</v>
      </c>
      <c r="DY480" s="387">
        <v>5419.0000004571148</v>
      </c>
      <c r="DZ480" s="387">
        <v>5419.0000004571148</v>
      </c>
      <c r="EA480" s="387">
        <v>5419.0000004571148</v>
      </c>
      <c r="EB480" s="387">
        <v>5419.0000004571148</v>
      </c>
      <c r="EC480" s="387">
        <v>5419.0000004571148</v>
      </c>
      <c r="ED480" s="387">
        <v>5419.0000004571148</v>
      </c>
      <c r="EE480" s="387">
        <v>5419.0000004571148</v>
      </c>
      <c r="EF480" s="387">
        <v>5419.0000004571148</v>
      </c>
      <c r="EG480" s="387">
        <v>5419.0000004571148</v>
      </c>
      <c r="EH480" s="387">
        <v>5419.0000004571148</v>
      </c>
      <c r="EI480" s="387">
        <v>5419.0000004571148</v>
      </c>
      <c r="EJ480" s="387">
        <v>5419.0000004571148</v>
      </c>
      <c r="EK480" s="387">
        <v>5419.0000004571148</v>
      </c>
      <c r="EY480" s="386">
        <v>265</v>
      </c>
      <c r="EZ480" s="386">
        <v>268</v>
      </c>
      <c r="FA480" s="386">
        <v>271</v>
      </c>
      <c r="FB480" s="386">
        <v>274</v>
      </c>
      <c r="FC480" s="386">
        <v>277.39999999999998</v>
      </c>
      <c r="FD480" s="386">
        <v>281</v>
      </c>
      <c r="FE480" s="386">
        <v>284</v>
      </c>
      <c r="FF480" s="386">
        <v>287</v>
      </c>
      <c r="FG480" s="386">
        <v>290</v>
      </c>
      <c r="FH480" s="386">
        <v>293</v>
      </c>
      <c r="FI480" s="386">
        <v>297.5</v>
      </c>
      <c r="FJ480" s="386">
        <v>300</v>
      </c>
      <c r="FK480" s="386">
        <v>303</v>
      </c>
      <c r="FL480" s="386">
        <v>306</v>
      </c>
      <c r="FM480" s="386">
        <v>309</v>
      </c>
      <c r="FN480" s="386">
        <v>312</v>
      </c>
      <c r="FO480" s="386">
        <v>315</v>
      </c>
      <c r="FP480" s="386">
        <v>318</v>
      </c>
      <c r="FQ480" s="386">
        <v>321</v>
      </c>
      <c r="FR480" s="386">
        <v>324</v>
      </c>
      <c r="FS480" s="386">
        <v>327</v>
      </c>
      <c r="FT480" s="386">
        <v>330</v>
      </c>
      <c r="FU480" s="386">
        <v>333</v>
      </c>
      <c r="FV480" s="386">
        <v>336</v>
      </c>
      <c r="FW480" s="386">
        <v>339</v>
      </c>
      <c r="FX480" s="386">
        <v>342</v>
      </c>
      <c r="FY480" s="386">
        <v>345</v>
      </c>
      <c r="FZ480" s="386">
        <v>348</v>
      </c>
      <c r="GA480" s="386">
        <v>351</v>
      </c>
      <c r="GB480" s="386">
        <v>354</v>
      </c>
      <c r="GC480" s="386">
        <v>352.3</v>
      </c>
      <c r="GD480" s="387">
        <v>354.48486550787698</v>
      </c>
      <c r="GE480" s="387">
        <v>356.68328093709232</v>
      </c>
      <c r="GF480" s="387">
        <v>358.89533032044693</v>
      </c>
      <c r="GG480" s="387">
        <v>361.1210982118896</v>
      </c>
      <c r="GH480" s="387">
        <v>363.36066968974882</v>
      </c>
      <c r="GI480" s="387">
        <v>365.61413035998498</v>
      </c>
      <c r="GJ480" s="387">
        <v>367.88156635946257</v>
      </c>
      <c r="GK480" s="387">
        <v>370.1630643592427</v>
      </c>
      <c r="GL480" s="387">
        <v>370.1630643592427</v>
      </c>
      <c r="GM480" s="387">
        <v>370.1630643592427</v>
      </c>
      <c r="GN480" s="387">
        <v>370.1630643592427</v>
      </c>
      <c r="GO480" s="387">
        <v>370.1630643592427</v>
      </c>
      <c r="GP480" s="387">
        <v>370.1630643592427</v>
      </c>
      <c r="GQ480" s="387">
        <v>370.1630643592427</v>
      </c>
      <c r="GR480" s="387">
        <v>370.1630643592427</v>
      </c>
      <c r="GS480" s="387">
        <v>370.1630643592427</v>
      </c>
      <c r="GT480" s="387">
        <v>370.1630643592427</v>
      </c>
      <c r="GU480" s="387">
        <v>370.1630643592427</v>
      </c>
      <c r="GV480" s="387">
        <v>370.1630643592427</v>
      </c>
      <c r="GW480" s="387">
        <v>370.1630643592427</v>
      </c>
      <c r="GX480" s="387">
        <v>370.1630643592427</v>
      </c>
      <c r="GY480" s="387">
        <v>370.1630643592427</v>
      </c>
      <c r="GZ480" s="387">
        <v>370.1630643592427</v>
      </c>
      <c r="HA480" s="387">
        <v>370.1630643592427</v>
      </c>
      <c r="HB480" s="387">
        <v>370.1630643592427</v>
      </c>
      <c r="HC480" s="387">
        <v>370.1630643592427</v>
      </c>
      <c r="HD480" s="387">
        <v>370.1630643592427</v>
      </c>
      <c r="HE480" s="387">
        <v>370.1630643592427</v>
      </c>
      <c r="HS480" s="394">
        <v>4.1198408538309801</v>
      </c>
      <c r="HT480" s="394">
        <v>4.1189283480689509</v>
      </c>
      <c r="HU480" s="394">
        <v>4.1180160444183134</v>
      </c>
      <c r="HV480" s="394">
        <v>4.1171039428343015</v>
      </c>
      <c r="HW480" s="394">
        <v>4.1161920432721573</v>
      </c>
      <c r="HX480" s="394">
        <v>4.1006666877788742</v>
      </c>
      <c r="HY480" s="394">
        <v>4.0851998904531062</v>
      </c>
      <c r="HZ480" s="394">
        <v>4.0697914304265463</v>
      </c>
      <c r="IA480" s="394">
        <v>4.0544410876639532</v>
      </c>
      <c r="IB480" s="394">
        <v>4.0391486429600096</v>
      </c>
      <c r="IC480" s="394">
        <v>4.0239612675341982</v>
      </c>
      <c r="ID480" s="394">
        <v>4.0088309973037424</v>
      </c>
      <c r="IE480" s="394">
        <v>3.9937576175506111</v>
      </c>
      <c r="IF480" s="394">
        <v>3.9787409143641237</v>
      </c>
      <c r="IG480" s="394">
        <v>3.9637806746379129</v>
      </c>
      <c r="IH480" s="394">
        <v>3.9478900816095197</v>
      </c>
      <c r="II480" s="394">
        <v>3.9320631931519703</v>
      </c>
      <c r="IJ480" s="394">
        <v>3.9162997538769124</v>
      </c>
      <c r="IK480" s="394">
        <v>3.9005995094198354</v>
      </c>
      <c r="IL480" s="394">
        <v>3.8849622064359619</v>
      </c>
      <c r="IM480" s="394">
        <v>3.869378117415053</v>
      </c>
      <c r="IN480" s="394">
        <v>3.8538565422147952</v>
      </c>
      <c r="IO480" s="394">
        <v>3.8383972300680274</v>
      </c>
      <c r="IP480" s="394">
        <v>3.8229999312135119</v>
      </c>
      <c r="IQ480" s="394">
        <v>3.8076643968919037</v>
      </c>
      <c r="IR480" s="394">
        <v>3.7922370264256302</v>
      </c>
      <c r="IS480" s="394">
        <v>3.7768721624553852</v>
      </c>
      <c r="IT480" s="394">
        <v>3.7615695517259522</v>
      </c>
      <c r="IU480" s="394">
        <v>3.7463289420082204</v>
      </c>
      <c r="IV480" s="394">
        <v>3.7311500820950223</v>
      </c>
      <c r="IW480" s="394">
        <v>3.7311500820950227</v>
      </c>
      <c r="IX480" s="394">
        <v>3.7311500820950236</v>
      </c>
      <c r="IY480" s="394">
        <v>3.7311500820950241</v>
      </c>
      <c r="IZ480" s="394">
        <v>3.7311500820950245</v>
      </c>
      <c r="JA480" s="394">
        <v>3.7311500820950259</v>
      </c>
      <c r="JB480" s="394">
        <v>3.72934517565113</v>
      </c>
      <c r="JC480" s="394">
        <v>3.7275411423126306</v>
      </c>
      <c r="JD480" s="394">
        <v>3.7257379816571716</v>
      </c>
      <c r="JE480" s="394">
        <v>3.7239356932626015</v>
      </c>
      <c r="JF480" s="394">
        <v>3.7221342767069721</v>
      </c>
      <c r="JG480" s="394">
        <v>3.720333731568541</v>
      </c>
      <c r="JH480" s="394">
        <v>3.7185340574257681</v>
      </c>
      <c r="JI480" s="394">
        <v>3.7167352538573191</v>
      </c>
      <c r="JJ480" s="394">
        <v>3.7167352538573191</v>
      </c>
      <c r="JK480" s="394">
        <v>3.7167352538573191</v>
      </c>
      <c r="JL480" s="394">
        <v>3.7167352538573191</v>
      </c>
      <c r="JM480" s="394">
        <v>3.7167352538573191</v>
      </c>
      <c r="JN480" s="394">
        <v>3.7167352538573191</v>
      </c>
      <c r="JO480" s="394">
        <v>3.7167352538573191</v>
      </c>
      <c r="JP480" s="394">
        <v>3.7167352538573191</v>
      </c>
      <c r="JQ480" s="394">
        <v>3.7167352538573191</v>
      </c>
      <c r="JR480" s="394">
        <v>3.7167352538573191</v>
      </c>
      <c r="JS480" s="394">
        <v>3.7167352538573191</v>
      </c>
      <c r="JT480" s="394">
        <v>3.7167352538573191</v>
      </c>
      <c r="JU480" s="394">
        <v>3.7167352538573191</v>
      </c>
      <c r="JV480" s="394">
        <v>3.7167352538573191</v>
      </c>
      <c r="JW480" s="394">
        <v>3.7167352538573191</v>
      </c>
      <c r="JX480" s="394">
        <v>3.7167352538573191</v>
      </c>
      <c r="JY480" s="394">
        <v>3.7167352538573191</v>
      </c>
      <c r="JZ480" s="394">
        <v>3.7167352538573191</v>
      </c>
      <c r="KA480" s="394">
        <v>3.7167352538573191</v>
      </c>
      <c r="KB480" s="394">
        <v>3.7167352538573191</v>
      </c>
      <c r="KC480" s="394">
        <v>3.7167352538573191</v>
      </c>
    </row>
    <row r="481" spans="1:289" x14ac:dyDescent="0.25">
      <c r="A481" s="383">
        <v>472</v>
      </c>
      <c r="B481" s="384" t="s">
        <v>875</v>
      </c>
      <c r="C481" s="385" t="s">
        <v>472</v>
      </c>
      <c r="D481" s="385" t="s">
        <v>876</v>
      </c>
      <c r="E481" s="129">
        <v>2060</v>
      </c>
      <c r="F481" s="386">
        <v>265.58382</v>
      </c>
      <c r="G481" s="386">
        <v>269.34773108785072</v>
      </c>
      <c r="H481" s="386">
        <v>273.16498513415894</v>
      </c>
      <c r="I481" s="386">
        <v>277.03633812681875</v>
      </c>
      <c r="J481" s="386">
        <v>280.96255676774763</v>
      </c>
      <c r="K481" s="386">
        <v>290.47655865608857</v>
      </c>
      <c r="L481" s="386">
        <v>300.31272529468191</v>
      </c>
      <c r="M481" s="386">
        <v>310.48196588110017</v>
      </c>
      <c r="N481" s="386">
        <v>320.99555902201962</v>
      </c>
      <c r="O481" s="386">
        <v>331.8651652422144</v>
      </c>
      <c r="P481" s="386">
        <v>341.65007934572361</v>
      </c>
      <c r="Q481" s="386">
        <v>351.72349779991742</v>
      </c>
      <c r="R481" s="386">
        <v>362.09392704230606</v>
      </c>
      <c r="S481" s="386">
        <v>372.77012431936998</v>
      </c>
      <c r="T481" s="386">
        <v>383.76110508156387</v>
      </c>
      <c r="U481" s="386">
        <v>416.20707459448829</v>
      </c>
      <c r="V481" s="386">
        <v>451.39626358352371</v>
      </c>
      <c r="W481" s="386">
        <v>489.56060387894314</v>
      </c>
      <c r="X481" s="386">
        <v>530.95163652361168</v>
      </c>
      <c r="Y481" s="386">
        <v>575.84216967918258</v>
      </c>
      <c r="Z481" s="386">
        <v>619.31231509084103</v>
      </c>
      <c r="AA481" s="386">
        <v>666.06400819318617</v>
      </c>
      <c r="AB481" s="386">
        <v>716.34497199575185</v>
      </c>
      <c r="AC481" s="386">
        <v>770.42163004063673</v>
      </c>
      <c r="AD481" s="386">
        <v>828.58051809986239</v>
      </c>
      <c r="AE481" s="386">
        <v>850.69014011802471</v>
      </c>
      <c r="AF481" s="386">
        <v>873.38972940564076</v>
      </c>
      <c r="AG481" s="386">
        <v>896.69502849230889</v>
      </c>
      <c r="AH481" s="386">
        <v>920.62219997709724</v>
      </c>
      <c r="AI481" s="386">
        <v>945.18783773756559</v>
      </c>
      <c r="AJ481" s="386">
        <v>945.18783773756559</v>
      </c>
      <c r="AK481" s="386">
        <v>945.18783773756559</v>
      </c>
      <c r="AL481" s="386">
        <v>945.18783773756559</v>
      </c>
      <c r="AM481" s="386">
        <v>945.18783773756559</v>
      </c>
      <c r="AN481" s="386">
        <v>945.18783773756559</v>
      </c>
      <c r="AO481" s="387">
        <v>964.8038044825015</v>
      </c>
      <c r="AP481" s="387">
        <v>984.82687142062173</v>
      </c>
      <c r="AQ481" s="387">
        <v>1005.2654873105037</v>
      </c>
      <c r="AR481" s="387">
        <v>1026.1282762521339</v>
      </c>
      <c r="AS481" s="387">
        <v>1047.4240413258578</v>
      </c>
      <c r="AT481" s="387">
        <v>1069.1617683068509</v>
      </c>
      <c r="AU481" s="387">
        <v>1091.350629456678</v>
      </c>
      <c r="AV481" s="387">
        <v>1113.9999873935403</v>
      </c>
      <c r="AW481" s="387">
        <v>1113.9999873935403</v>
      </c>
      <c r="AX481" s="387">
        <v>1113.9999873935403</v>
      </c>
      <c r="AY481" s="387">
        <v>1113.9999873935403</v>
      </c>
      <c r="AZ481" s="387">
        <v>1113.9999873935403</v>
      </c>
      <c r="BA481" s="387">
        <v>1113.9999873935403</v>
      </c>
      <c r="BB481" s="387">
        <v>1113.9999873935403</v>
      </c>
      <c r="BC481" s="387">
        <v>1113.9999873935403</v>
      </c>
      <c r="BD481" s="387">
        <v>1113.9999873935403</v>
      </c>
      <c r="BE481" s="387">
        <v>1113.9999873935403</v>
      </c>
      <c r="BF481" s="387">
        <v>1113.9999873935403</v>
      </c>
      <c r="BG481" s="387">
        <v>1113.9999873935403</v>
      </c>
      <c r="BH481" s="387">
        <v>1113.9999873935403</v>
      </c>
      <c r="BI481" s="387">
        <v>1113.9999873935403</v>
      </c>
      <c r="BJ481" s="387">
        <v>1113.9999873935403</v>
      </c>
      <c r="BK481" s="387">
        <v>1113.9999873935403</v>
      </c>
      <c r="BL481" s="387">
        <v>1113.9999873935403</v>
      </c>
      <c r="BM481" s="387">
        <v>1113.9999873935403</v>
      </c>
      <c r="BN481" s="387">
        <v>1113.9999873935403</v>
      </c>
      <c r="BO481" s="387">
        <v>1113.9999873935403</v>
      </c>
      <c r="BP481" s="387">
        <v>1113.9999873935403</v>
      </c>
      <c r="CA481" s="386">
        <v>1110</v>
      </c>
      <c r="CB481" s="386">
        <v>1124.7051908036271</v>
      </c>
      <c r="CC481" s="386">
        <v>1139.6051947933545</v>
      </c>
      <c r="CD481" s="386">
        <v>1154.7025928386167</v>
      </c>
      <c r="CE481" s="386">
        <v>1170</v>
      </c>
      <c r="CF481" s="386">
        <v>1200.513000037301</v>
      </c>
      <c r="CG481" s="386">
        <v>1231.8217634688554</v>
      </c>
      <c r="CH481" s="386">
        <v>1263.9470433959266</v>
      </c>
      <c r="CI481" s="386">
        <v>1296.9101341500175</v>
      </c>
      <c r="CJ481" s="386">
        <v>1330.7328854078764</v>
      </c>
      <c r="CK481" s="386">
        <v>1359.7395199804257</v>
      </c>
      <c r="CL481" s="386">
        <v>1389.3784263322716</v>
      </c>
      <c r="CM481" s="386">
        <v>1419.6633864001601</v>
      </c>
      <c r="CN481" s="386">
        <v>1450.6084825324431</v>
      </c>
      <c r="CO481" s="386">
        <v>1482.2281040372973</v>
      </c>
      <c r="CP481" s="386">
        <v>1592.2892317230658</v>
      </c>
      <c r="CQ481" s="386">
        <v>1710.5228207152072</v>
      </c>
      <c r="CR481" s="386">
        <v>1837.535707643588</v>
      </c>
      <c r="CS481" s="386">
        <v>1973.9797890877699</v>
      </c>
      <c r="CT481" s="386">
        <v>2120.5553674512789</v>
      </c>
      <c r="CU481" s="386">
        <v>2260.489782496591</v>
      </c>
      <c r="CV481" s="386">
        <v>2409.6584013804991</v>
      </c>
      <c r="CW481" s="386">
        <v>2568.6705847131511</v>
      </c>
      <c r="CX481" s="386">
        <v>2738.1759045143299</v>
      </c>
      <c r="CY481" s="386">
        <v>2918.8667977447735</v>
      </c>
      <c r="CZ481" s="386">
        <v>2974.0505789083982</v>
      </c>
      <c r="DA481" s="386">
        <v>3030.2776586925243</v>
      </c>
      <c r="DB481" s="386">
        <v>3087.5677615884533</v>
      </c>
      <c r="DC481" s="386">
        <v>3145.9409849965941</v>
      </c>
      <c r="DD481" s="386">
        <v>3205.4178062766428</v>
      </c>
      <c r="DE481" s="386">
        <v>3205.417806276645</v>
      </c>
      <c r="DF481" s="386">
        <v>3205.4178062766473</v>
      </c>
      <c r="DG481" s="386">
        <v>3205.4178062766496</v>
      </c>
      <c r="DH481" s="386">
        <v>3205.4178062766518</v>
      </c>
      <c r="DI481" s="386">
        <v>3205.4178062766523</v>
      </c>
      <c r="DJ481" s="387">
        <v>3270.4330710580698</v>
      </c>
      <c r="DK481" s="387">
        <v>3336.7670358998416</v>
      </c>
      <c r="DL481" s="387">
        <v>3404.4464479028993</v>
      </c>
      <c r="DM481" s="387">
        <v>3473.4985966777476</v>
      </c>
      <c r="DN481" s="387">
        <v>3543.9513253481505</v>
      </c>
      <c r="DO481" s="387">
        <v>3615.8330417779989</v>
      </c>
      <c r="DP481" s="387">
        <v>3689.1727300258981</v>
      </c>
      <c r="DQ481" s="387">
        <v>3763.9999620320827</v>
      </c>
      <c r="DR481" s="387">
        <v>3763.9999620320827</v>
      </c>
      <c r="DS481" s="387">
        <v>3763.9999620320827</v>
      </c>
      <c r="DT481" s="387">
        <v>3763.9999620320827</v>
      </c>
      <c r="DU481" s="387">
        <v>3763.9999620320827</v>
      </c>
      <c r="DV481" s="387">
        <v>3763.9999620320827</v>
      </c>
      <c r="DW481" s="387">
        <v>3763.9999620320827</v>
      </c>
      <c r="DX481" s="387">
        <v>3763.9999620320827</v>
      </c>
      <c r="DY481" s="387">
        <v>3763.9999620320827</v>
      </c>
      <c r="DZ481" s="387">
        <v>3763.9999620320827</v>
      </c>
      <c r="EA481" s="387">
        <v>3763.9999620320827</v>
      </c>
      <c r="EB481" s="387">
        <v>3763.9999620320827</v>
      </c>
      <c r="EC481" s="387">
        <v>3763.9999620320827</v>
      </c>
      <c r="ED481" s="387">
        <v>3763.9999620320827</v>
      </c>
      <c r="EE481" s="387">
        <v>3763.9999620320827</v>
      </c>
      <c r="EF481" s="387">
        <v>3763.9999620320827</v>
      </c>
      <c r="EG481" s="387">
        <v>3763.9999620320827</v>
      </c>
      <c r="EH481" s="387">
        <v>3763.9999620320827</v>
      </c>
      <c r="EI481" s="387">
        <v>3763.9999620320827</v>
      </c>
      <c r="EJ481" s="387">
        <v>3763.9999620320827</v>
      </c>
      <c r="EK481" s="387">
        <v>3763.9999620320827</v>
      </c>
      <c r="EY481" s="386">
        <v>2085</v>
      </c>
      <c r="EZ481" s="386">
        <v>2114</v>
      </c>
      <c r="FA481" s="386">
        <v>2143</v>
      </c>
      <c r="FB481" s="386">
        <v>2172</v>
      </c>
      <c r="FC481" s="386">
        <v>2202.9</v>
      </c>
      <c r="FD481" s="386">
        <v>2230</v>
      </c>
      <c r="FE481" s="386">
        <v>2257</v>
      </c>
      <c r="FF481" s="386">
        <v>2284</v>
      </c>
      <c r="FG481" s="386">
        <v>2311</v>
      </c>
      <c r="FH481" s="386">
        <v>2338</v>
      </c>
      <c r="FI481" s="386">
        <v>2366.6000000000004</v>
      </c>
      <c r="FJ481" s="386">
        <v>2395</v>
      </c>
      <c r="FK481" s="386">
        <v>2423</v>
      </c>
      <c r="FL481" s="386">
        <v>2451</v>
      </c>
      <c r="FM481" s="386">
        <v>2479</v>
      </c>
      <c r="FN481" s="386">
        <v>2507</v>
      </c>
      <c r="FO481" s="386">
        <v>2535</v>
      </c>
      <c r="FP481" s="386">
        <v>2563</v>
      </c>
      <c r="FQ481" s="386">
        <v>2591</v>
      </c>
      <c r="FR481" s="386">
        <v>2619</v>
      </c>
      <c r="FS481" s="386">
        <v>2647</v>
      </c>
      <c r="FT481" s="386">
        <v>2675</v>
      </c>
      <c r="FU481" s="386">
        <v>2703</v>
      </c>
      <c r="FV481" s="386">
        <v>2731</v>
      </c>
      <c r="FW481" s="386">
        <v>2759</v>
      </c>
      <c r="FX481" s="386">
        <v>2787</v>
      </c>
      <c r="FY481" s="386">
        <v>2815</v>
      </c>
      <c r="FZ481" s="386">
        <v>2843</v>
      </c>
      <c r="GA481" s="386">
        <v>2871</v>
      </c>
      <c r="GB481" s="386">
        <v>2899</v>
      </c>
      <c r="GC481" s="386">
        <v>2933.5</v>
      </c>
      <c r="GD481" s="387">
        <v>3322.9191282198108</v>
      </c>
      <c r="GE481" s="387">
        <v>3764.0332478912928</v>
      </c>
      <c r="GF481" s="387">
        <v>4263.7048163195223</v>
      </c>
      <c r="GG481" s="387">
        <v>4829.7072750063326</v>
      </c>
      <c r="GH481" s="387">
        <v>5470.8459818717984</v>
      </c>
      <c r="GI481" s="387">
        <v>6197.0951971045824</v>
      </c>
      <c r="GJ481" s="387">
        <v>7019.7532537439702</v>
      </c>
      <c r="GK481" s="387">
        <v>7951.6183269981575</v>
      </c>
      <c r="GL481" s="387">
        <v>7951.6183269981575</v>
      </c>
      <c r="GM481" s="387">
        <v>7951.6183269981575</v>
      </c>
      <c r="GN481" s="387">
        <v>7951.6183269981575</v>
      </c>
      <c r="GO481" s="387">
        <v>7951.6183269981575</v>
      </c>
      <c r="GP481" s="387">
        <v>7951.6183269981575</v>
      </c>
      <c r="GQ481" s="387">
        <v>7951.6183269981575</v>
      </c>
      <c r="GR481" s="387">
        <v>7951.6183269981575</v>
      </c>
      <c r="GS481" s="387">
        <v>7951.6183269981575</v>
      </c>
      <c r="GT481" s="387">
        <v>7951.6183269981575</v>
      </c>
      <c r="GU481" s="387">
        <v>7951.6183269981575</v>
      </c>
      <c r="GV481" s="387">
        <v>7951.6183269981575</v>
      </c>
      <c r="GW481" s="387">
        <v>7951.6183269981575</v>
      </c>
      <c r="GX481" s="387">
        <v>7951.6183269981575</v>
      </c>
      <c r="GY481" s="387">
        <v>7951.6183269981575</v>
      </c>
      <c r="GZ481" s="387">
        <v>7951.6183269981575</v>
      </c>
      <c r="HA481" s="387">
        <v>7951.6183269981575</v>
      </c>
      <c r="HB481" s="387">
        <v>7951.6183269981575</v>
      </c>
      <c r="HC481" s="387">
        <v>7951.6183269981575</v>
      </c>
      <c r="HD481" s="387">
        <v>7951.6183269981575</v>
      </c>
      <c r="HE481" s="387">
        <v>7951.6183269981575</v>
      </c>
      <c r="HS481" s="394">
        <v>4.1794714753330986</v>
      </c>
      <c r="HT481" s="394">
        <v>4.1756623909959432</v>
      </c>
      <c r="HU481" s="394">
        <v>4.1718567781799072</v>
      </c>
      <c r="HV481" s="394">
        <v>4.1680546337211162</v>
      </c>
      <c r="HW481" s="394">
        <v>4.1642559544585804</v>
      </c>
      <c r="HX481" s="394">
        <v>4.1329083682055581</v>
      </c>
      <c r="HY481" s="394">
        <v>4.1017967595616538</v>
      </c>
      <c r="HZ481" s="394">
        <v>4.0709193521402725</v>
      </c>
      <c r="IA481" s="394">
        <v>4.0402743829270618</v>
      </c>
      <c r="IB481" s="394">
        <v>4.0098601021792408</v>
      </c>
      <c r="IC481" s="394">
        <v>3.9799186424437321</v>
      </c>
      <c r="ID481" s="394">
        <v>3.9502007543511861</v>
      </c>
      <c r="IE481" s="394">
        <v>3.9207047685013796</v>
      </c>
      <c r="IF481" s="394">
        <v>3.8914290279594335</v>
      </c>
      <c r="IG481" s="394">
        <v>3.862371888162734</v>
      </c>
      <c r="IH481" s="394">
        <v>3.8257139989137321</v>
      </c>
      <c r="II481" s="394">
        <v>3.7894040308082926</v>
      </c>
      <c r="IJ481" s="394">
        <v>3.7534386817162426</v>
      </c>
      <c r="IK481" s="394">
        <v>3.7178146808480288</v>
      </c>
      <c r="IL481" s="394">
        <v>3.6825287884572577</v>
      </c>
      <c r="IM481" s="394">
        <v>3.6499997294015079</v>
      </c>
      <c r="IN481" s="394">
        <v>3.6177580108511105</v>
      </c>
      <c r="IO481" s="394">
        <v>3.58580109462733</v>
      </c>
      <c r="IP481" s="394">
        <v>3.5541264649720463</v>
      </c>
      <c r="IQ481" s="394">
        <v>3.5227316283497085</v>
      </c>
      <c r="IR481" s="394">
        <v>3.4960444921764093</v>
      </c>
      <c r="IS481" s="394">
        <v>3.4695595295752892</v>
      </c>
      <c r="IT481" s="394">
        <v>3.4432752089412704</v>
      </c>
      <c r="IU481" s="394">
        <v>3.4171900102722454</v>
      </c>
      <c r="IV481" s="394">
        <v>3.3913024250811796</v>
      </c>
      <c r="IW481" s="394">
        <v>3.3913024250811823</v>
      </c>
      <c r="IX481" s="394">
        <v>3.3913024250811845</v>
      </c>
      <c r="IY481" s="394">
        <v>3.3913024250811867</v>
      </c>
      <c r="IZ481" s="394">
        <v>3.3913024250811894</v>
      </c>
      <c r="JA481" s="394">
        <v>3.3913024250811898</v>
      </c>
      <c r="JB481" s="394">
        <v>3.3897389872050252</v>
      </c>
      <c r="JC481" s="394">
        <v>3.3881762700956006</v>
      </c>
      <c r="JD481" s="394">
        <v>3.3866142734206326</v>
      </c>
      <c r="JE481" s="394">
        <v>3.3850529968479894</v>
      </c>
      <c r="JF481" s="394">
        <v>3.3834924400456958</v>
      </c>
      <c r="JG481" s="394">
        <v>3.3819326026819261</v>
      </c>
      <c r="JH481" s="394">
        <v>3.3803734844250095</v>
      </c>
      <c r="JI481" s="394">
        <v>3.3788150849434282</v>
      </c>
      <c r="JJ481" s="394">
        <v>3.3788150849434282</v>
      </c>
      <c r="JK481" s="394">
        <v>3.3788150849434282</v>
      </c>
      <c r="JL481" s="394">
        <v>3.3788150849434282</v>
      </c>
      <c r="JM481" s="394">
        <v>3.3788150849434282</v>
      </c>
      <c r="JN481" s="394">
        <v>3.3788150849434282</v>
      </c>
      <c r="JO481" s="394">
        <v>3.3788150849434282</v>
      </c>
      <c r="JP481" s="394">
        <v>3.3788150849434282</v>
      </c>
      <c r="JQ481" s="394">
        <v>3.3788150849434282</v>
      </c>
      <c r="JR481" s="394">
        <v>3.3788150849434282</v>
      </c>
      <c r="JS481" s="394">
        <v>3.3788150849434282</v>
      </c>
      <c r="JT481" s="394">
        <v>3.3788150849434282</v>
      </c>
      <c r="JU481" s="394">
        <v>3.3788150849434282</v>
      </c>
      <c r="JV481" s="394">
        <v>3.3788150849434282</v>
      </c>
      <c r="JW481" s="394">
        <v>3.3788150849434282</v>
      </c>
      <c r="JX481" s="394">
        <v>3.3788150849434282</v>
      </c>
      <c r="JY481" s="394">
        <v>3.3788150849434282</v>
      </c>
      <c r="JZ481" s="394">
        <v>3.3788150849434282</v>
      </c>
      <c r="KA481" s="394">
        <v>3.3788150849434282</v>
      </c>
      <c r="KB481" s="394">
        <v>3.3788150849434282</v>
      </c>
      <c r="KC481" s="394">
        <v>3.3788150849434282</v>
      </c>
    </row>
    <row r="482" spans="1:289" x14ac:dyDescent="0.25">
      <c r="A482" s="383">
        <v>473</v>
      </c>
      <c r="B482" s="384" t="s">
        <v>875</v>
      </c>
      <c r="C482" s="385" t="s">
        <v>472</v>
      </c>
      <c r="D482" s="385" t="s">
        <v>876</v>
      </c>
      <c r="E482" s="129">
        <v>2060</v>
      </c>
      <c r="F482" s="386">
        <v>962.50603000000001</v>
      </c>
      <c r="G482" s="386">
        <v>964.37539750467147</v>
      </c>
      <c r="H482" s="386">
        <v>966.24839567217373</v>
      </c>
      <c r="I482" s="386">
        <v>968.12503155393597</v>
      </c>
      <c r="J482" s="386">
        <v>970.00531221508231</v>
      </c>
      <c r="K482" s="386">
        <v>989.46380773332703</v>
      </c>
      <c r="L482" s="386">
        <v>1009.3126444621461</v>
      </c>
      <c r="M482" s="386">
        <v>1029.5596527222613</v>
      </c>
      <c r="N482" s="386">
        <v>1050.2128199121535</v>
      </c>
      <c r="O482" s="386">
        <v>1071.2802936590735</v>
      </c>
      <c r="P482" s="386">
        <v>1091.1775779491252</v>
      </c>
      <c r="Q482" s="386">
        <v>1111.4444218441304</v>
      </c>
      <c r="R482" s="386">
        <v>1132.0876893110317</v>
      </c>
      <c r="S482" s="386">
        <v>1153.1143718037629</v>
      </c>
      <c r="T482" s="386">
        <v>1174.5315906311125</v>
      </c>
      <c r="U482" s="386">
        <v>1244.3694681013465</v>
      </c>
      <c r="V482" s="386">
        <v>1318.3599193877744</v>
      </c>
      <c r="W482" s="386">
        <v>1396.749857339463</v>
      </c>
      <c r="X482" s="386">
        <v>1479.8008762916445</v>
      </c>
      <c r="Y482" s="386">
        <v>1567.7901250297471</v>
      </c>
      <c r="Z482" s="386">
        <v>1660.0680724024171</v>
      </c>
      <c r="AA482" s="386">
        <v>1757.7773714817779</v>
      </c>
      <c r="AB482" s="386">
        <v>1861.237704079158</v>
      </c>
      <c r="AC482" s="386">
        <v>1970.7875680329107</v>
      </c>
      <c r="AD482" s="386">
        <v>2086.7853846936082</v>
      </c>
      <c r="AE482" s="386">
        <v>2132.617785953586</v>
      </c>
      <c r="AF482" s="386">
        <v>2179.4568115749685</v>
      </c>
      <c r="AG482" s="386">
        <v>2227.3245702096506</v>
      </c>
      <c r="AH482" s="386">
        <v>2276.2436560853862</v>
      </c>
      <c r="AI482" s="386">
        <v>2326.2371596705661</v>
      </c>
      <c r="AJ482" s="386">
        <v>2326.2371596705661</v>
      </c>
      <c r="AK482" s="386">
        <v>2326.2371596705661</v>
      </c>
      <c r="AL482" s="386">
        <v>2326.2371596705661</v>
      </c>
      <c r="AM482" s="386">
        <v>2326.2371596705661</v>
      </c>
      <c r="AN482" s="386">
        <v>2326.2371596705661</v>
      </c>
      <c r="AO482" s="387">
        <v>2365.7739560002974</v>
      </c>
      <c r="AP482" s="387">
        <v>2405.9827209027603</v>
      </c>
      <c r="AQ482" s="387">
        <v>2446.8748751759113</v>
      </c>
      <c r="AR482" s="387">
        <v>2488.4620337259307</v>
      </c>
      <c r="AS482" s="387">
        <v>2530.7560088662917</v>
      </c>
      <c r="AT482" s="387">
        <v>2573.7688136729007</v>
      </c>
      <c r="AU482" s="387">
        <v>2617.5126653962611</v>
      </c>
      <c r="AV482" s="387">
        <v>2661.9999889316309</v>
      </c>
      <c r="AW482" s="387">
        <v>2661.9999889316309</v>
      </c>
      <c r="AX482" s="387">
        <v>2661.9999889316309</v>
      </c>
      <c r="AY482" s="387">
        <v>2661.9999889316309</v>
      </c>
      <c r="AZ482" s="387">
        <v>2661.9999889316309</v>
      </c>
      <c r="BA482" s="387">
        <v>2661.9999889316309</v>
      </c>
      <c r="BB482" s="387">
        <v>2661.9999889316309</v>
      </c>
      <c r="BC482" s="387">
        <v>2661.9999889316309</v>
      </c>
      <c r="BD482" s="387">
        <v>2661.9999889316309</v>
      </c>
      <c r="BE482" s="387">
        <v>2661.9999889316309</v>
      </c>
      <c r="BF482" s="387">
        <v>2661.9999889316309</v>
      </c>
      <c r="BG482" s="387">
        <v>2661.9999889316309</v>
      </c>
      <c r="BH482" s="387">
        <v>2661.9999889316309</v>
      </c>
      <c r="BI482" s="387">
        <v>2661.9999889316309</v>
      </c>
      <c r="BJ482" s="387">
        <v>2661.9999889316309</v>
      </c>
      <c r="BK482" s="387">
        <v>2661.9999889316309</v>
      </c>
      <c r="BL482" s="387">
        <v>2661.9999889316309</v>
      </c>
      <c r="BM482" s="387">
        <v>2661.9999889316309</v>
      </c>
      <c r="BN482" s="387">
        <v>2661.9999889316309</v>
      </c>
      <c r="BO482" s="387">
        <v>2661.9999889316309</v>
      </c>
      <c r="BP482" s="387">
        <v>2661.9999889316309</v>
      </c>
      <c r="CA482" s="386">
        <v>3900</v>
      </c>
      <c r="CB482" s="386">
        <v>3907.4784619525667</v>
      </c>
      <c r="CC482" s="386">
        <v>3914.9712642623581</v>
      </c>
      <c r="CD482" s="386">
        <v>3922.4784344277882</v>
      </c>
      <c r="CE482" s="386">
        <v>3930</v>
      </c>
      <c r="CF482" s="386">
        <v>4013.3070034831217</v>
      </c>
      <c r="CG482" s="386">
        <v>4098.3799247345223</v>
      </c>
      <c r="CH482" s="386">
        <v>4185.2561971683681</v>
      </c>
      <c r="CI482" s="386">
        <v>4273.974047701513</v>
      </c>
      <c r="CJ482" s="386">
        <v>4364.5725135739394</v>
      </c>
      <c r="CK482" s="386">
        <v>4450.6745913144914</v>
      </c>
      <c r="CL482" s="386">
        <v>4538.4752472704777</v>
      </c>
      <c r="CM482" s="386">
        <v>4628.007990133322</v>
      </c>
      <c r="CN482" s="386">
        <v>4719.3069896369543</v>
      </c>
      <c r="CO482" s="386">
        <v>4812.4070895985196</v>
      </c>
      <c r="CP482" s="386">
        <v>5096.1983977362115</v>
      </c>
      <c r="CQ482" s="386">
        <v>5396.7250952694876</v>
      </c>
      <c r="CR482" s="386">
        <v>5714.9740808460192</v>
      </c>
      <c r="CS482" s="386">
        <v>6051.990451277723</v>
      </c>
      <c r="CT482" s="386">
        <v>6408.880933530796</v>
      </c>
      <c r="CU482" s="386">
        <v>6783.5678486894521</v>
      </c>
      <c r="CV482" s="386">
        <v>7180.1603485901496</v>
      </c>
      <c r="CW482" s="386">
        <v>7599.939114845929</v>
      </c>
      <c r="CX482" s="386">
        <v>8044.2597024600327</v>
      </c>
      <c r="CY482" s="386">
        <v>8514.5569172015985</v>
      </c>
      <c r="CZ482" s="386">
        <v>8700.5047224741884</v>
      </c>
      <c r="DA482" s="386">
        <v>8890.5134068532225</v>
      </c>
      <c r="DB482" s="386">
        <v>9084.6716551128666</v>
      </c>
      <c r="DC482" s="386">
        <v>9283.070088797369</v>
      </c>
      <c r="DD482" s="386">
        <v>9485.8013085178209</v>
      </c>
      <c r="DE482" s="386">
        <v>9485.8013085178209</v>
      </c>
      <c r="DF482" s="386">
        <v>9485.8013085178209</v>
      </c>
      <c r="DG482" s="386">
        <v>9485.8013085178209</v>
      </c>
      <c r="DH482" s="386">
        <v>9485.8013085178209</v>
      </c>
      <c r="DI482" s="386">
        <v>9485.8013085178209</v>
      </c>
      <c r="DJ482" s="387">
        <v>9642.2419537202295</v>
      </c>
      <c r="DK482" s="387">
        <v>9801.2626314022727</v>
      </c>
      <c r="DL482" s="387">
        <v>9962.905891679924</v>
      </c>
      <c r="DM482" s="387">
        <v>10127.214986409299</v>
      </c>
      <c r="DN482" s="387">
        <v>10294.233880759819</v>
      </c>
      <c r="DO482" s="387">
        <v>10464.007264978236</v>
      </c>
      <c r="DP482" s="387">
        <v>10636.580566346665</v>
      </c>
      <c r="DQ482" s="387">
        <v>10811.999961337839</v>
      </c>
      <c r="DR482" s="387">
        <v>10811.999961337839</v>
      </c>
      <c r="DS482" s="387">
        <v>10811.999961337839</v>
      </c>
      <c r="DT482" s="387">
        <v>10811.999961337839</v>
      </c>
      <c r="DU482" s="387">
        <v>10811.999961337839</v>
      </c>
      <c r="DV482" s="387">
        <v>10811.999961337839</v>
      </c>
      <c r="DW482" s="387">
        <v>10811.999961337839</v>
      </c>
      <c r="DX482" s="387">
        <v>10811.999961337839</v>
      </c>
      <c r="DY482" s="387">
        <v>10811.999961337839</v>
      </c>
      <c r="DZ482" s="387">
        <v>10811.999961337839</v>
      </c>
      <c r="EA482" s="387">
        <v>10811.999961337839</v>
      </c>
      <c r="EB482" s="387">
        <v>10811.999961337839</v>
      </c>
      <c r="EC482" s="387">
        <v>10811.999961337839</v>
      </c>
      <c r="ED482" s="387">
        <v>10811.999961337839</v>
      </c>
      <c r="EE482" s="387">
        <v>10811.999961337839</v>
      </c>
      <c r="EF482" s="387">
        <v>10811.999961337839</v>
      </c>
      <c r="EG482" s="387">
        <v>10811.999961337839</v>
      </c>
      <c r="EH482" s="387">
        <v>10811.999961337839</v>
      </c>
      <c r="EI482" s="387">
        <v>10811.999961337839</v>
      </c>
      <c r="EJ482" s="387">
        <v>10811.999961337839</v>
      </c>
      <c r="EK482" s="387">
        <v>10811.999961337839</v>
      </c>
      <c r="EY482" s="386">
        <v>265</v>
      </c>
      <c r="EZ482" s="386">
        <v>267</v>
      </c>
      <c r="FA482" s="386">
        <v>269</v>
      </c>
      <c r="FB482" s="386">
        <v>271</v>
      </c>
      <c r="FC482" s="386">
        <v>272</v>
      </c>
      <c r="FD482" s="386">
        <v>275</v>
      </c>
      <c r="FE482" s="386">
        <v>278</v>
      </c>
      <c r="FF482" s="386">
        <v>281</v>
      </c>
      <c r="FG482" s="386">
        <v>284</v>
      </c>
      <c r="FH482" s="386">
        <v>287</v>
      </c>
      <c r="FI482" s="386">
        <v>289.90000000000003</v>
      </c>
      <c r="FJ482" s="386">
        <v>292</v>
      </c>
      <c r="FK482" s="386">
        <v>294</v>
      </c>
      <c r="FL482" s="386">
        <v>296</v>
      </c>
      <c r="FM482" s="386">
        <v>298</v>
      </c>
      <c r="FN482" s="386">
        <v>300</v>
      </c>
      <c r="FO482" s="386">
        <v>302</v>
      </c>
      <c r="FP482" s="386">
        <v>304</v>
      </c>
      <c r="FQ482" s="386">
        <v>306</v>
      </c>
      <c r="FR482" s="386">
        <v>308</v>
      </c>
      <c r="FS482" s="386">
        <v>310</v>
      </c>
      <c r="FT482" s="386">
        <v>312</v>
      </c>
      <c r="FU482" s="386">
        <v>314</v>
      </c>
      <c r="FV482" s="386">
        <v>316</v>
      </c>
      <c r="FW482" s="386">
        <v>318</v>
      </c>
      <c r="FX482" s="386">
        <v>320</v>
      </c>
      <c r="FY482" s="386">
        <v>322</v>
      </c>
      <c r="FZ482" s="386">
        <v>324</v>
      </c>
      <c r="GA482" s="386">
        <v>326</v>
      </c>
      <c r="GB482" s="386">
        <v>328</v>
      </c>
      <c r="GC482" s="386">
        <v>333.6</v>
      </c>
      <c r="GD482" s="387">
        <v>366.59393811385212</v>
      </c>
      <c r="GE482" s="387">
        <v>402.85106553304206</v>
      </c>
      <c r="GF482" s="387">
        <v>442.69412046498621</v>
      </c>
      <c r="GG482" s="387">
        <v>486.47776079468628</v>
      </c>
      <c r="GH482" s="387">
        <v>534.59172102677621</v>
      </c>
      <c r="GI482" s="387">
        <v>587.46428145763696</v>
      </c>
      <c r="GJ482" s="387">
        <v>645.56608045797225</v>
      </c>
      <c r="GK482" s="387">
        <v>709.41430380039549</v>
      </c>
      <c r="GL482" s="387">
        <v>709.41430380039549</v>
      </c>
      <c r="GM482" s="387">
        <v>709.41430380039549</v>
      </c>
      <c r="GN482" s="387">
        <v>709.41430380039549</v>
      </c>
      <c r="GO482" s="387">
        <v>709.41430380039549</v>
      </c>
      <c r="GP482" s="387">
        <v>709.41430380039549</v>
      </c>
      <c r="GQ482" s="387">
        <v>709.41430380039549</v>
      </c>
      <c r="GR482" s="387">
        <v>709.41430380039549</v>
      </c>
      <c r="GS482" s="387">
        <v>709.41430380039549</v>
      </c>
      <c r="GT482" s="387">
        <v>709.41430380039549</v>
      </c>
      <c r="GU482" s="387">
        <v>709.41430380039549</v>
      </c>
      <c r="GV482" s="387">
        <v>709.41430380039549</v>
      </c>
      <c r="GW482" s="387">
        <v>709.41430380039549</v>
      </c>
      <c r="GX482" s="387">
        <v>709.41430380039549</v>
      </c>
      <c r="GY482" s="387">
        <v>709.41430380039549</v>
      </c>
      <c r="GZ482" s="387">
        <v>709.41430380039549</v>
      </c>
      <c r="HA482" s="387">
        <v>709.41430380039549</v>
      </c>
      <c r="HB482" s="387">
        <v>709.41430380039549</v>
      </c>
      <c r="HC482" s="387">
        <v>709.41430380039549</v>
      </c>
      <c r="HD482" s="387">
        <v>709.41430380039549</v>
      </c>
      <c r="HE482" s="387">
        <v>709.41430380039549</v>
      </c>
      <c r="HS482" s="394">
        <v>4.0519226669156554</v>
      </c>
      <c r="HT482" s="394">
        <v>4.0518230473975141</v>
      </c>
      <c r="HU482" s="394">
        <v>4.0517234303285914</v>
      </c>
      <c r="HV482" s="394">
        <v>4.0516238157088287</v>
      </c>
      <c r="HW482" s="394">
        <v>4.0515242035381647</v>
      </c>
      <c r="HX482" s="394">
        <v>4.0560422444119943</v>
      </c>
      <c r="HY482" s="394">
        <v>4.0605653235608807</v>
      </c>
      <c r="HZ482" s="394">
        <v>4.0650934466032362</v>
      </c>
      <c r="IA482" s="394">
        <v>4.0696266191637385</v>
      </c>
      <c r="IB482" s="394">
        <v>4.0741648468733338</v>
      </c>
      <c r="IC482" s="394">
        <v>4.0787812004711101</v>
      </c>
      <c r="ID482" s="394">
        <v>4.0834027847655667</v>
      </c>
      <c r="IE482" s="394">
        <v>4.0880296056835004</v>
      </c>
      <c r="IF482" s="394">
        <v>4.0926616691584226</v>
      </c>
      <c r="IG482" s="394">
        <v>4.0972989811305656</v>
      </c>
      <c r="IH482" s="394">
        <v>4.095406170252609</v>
      </c>
      <c r="II482" s="394">
        <v>4.0935142337880253</v>
      </c>
      <c r="IJ482" s="394">
        <v>4.0916231713328646</v>
      </c>
      <c r="IK482" s="394">
        <v>4.0897329824833637</v>
      </c>
      <c r="IL482" s="394">
        <v>4.0878436668359512</v>
      </c>
      <c r="IM482" s="394">
        <v>4.0863190862242229</v>
      </c>
      <c r="IN482" s="394">
        <v>4.084795074212038</v>
      </c>
      <c r="IO482" s="394">
        <v>4.0832716305873342</v>
      </c>
      <c r="IP482" s="394">
        <v>4.0817487551381282</v>
      </c>
      <c r="IQ482" s="394">
        <v>4.0802264476525201</v>
      </c>
      <c r="IR482" s="394">
        <v>4.0797299824561932</v>
      </c>
      <c r="IS482" s="394">
        <v>4.0792335776677113</v>
      </c>
      <c r="IT482" s="394">
        <v>4.0787372332797265</v>
      </c>
      <c r="IU482" s="394">
        <v>4.0782409492848881</v>
      </c>
      <c r="IV482" s="394">
        <v>4.0777447256758501</v>
      </c>
      <c r="IW482" s="394">
        <v>4.0777447256758501</v>
      </c>
      <c r="IX482" s="394">
        <v>4.0777447256758501</v>
      </c>
      <c r="IY482" s="394">
        <v>4.0777447256758501</v>
      </c>
      <c r="IZ482" s="394">
        <v>4.0777447256758501</v>
      </c>
      <c r="JA482" s="394">
        <v>4.0777447256758501</v>
      </c>
      <c r="JB482" s="394">
        <v>4.0757241110312643</v>
      </c>
      <c r="JC482" s="394">
        <v>4.0737044976468884</v>
      </c>
      <c r="JD482" s="394">
        <v>4.071685885026576</v>
      </c>
      <c r="JE482" s="394">
        <v>4.0696682726744262</v>
      </c>
      <c r="JF482" s="394">
        <v>4.067651660094783</v>
      </c>
      <c r="JG482" s="394">
        <v>4.0656360467922363</v>
      </c>
      <c r="JH482" s="394">
        <v>4.0636214322716215</v>
      </c>
      <c r="JI482" s="394">
        <v>4.0616078160380216</v>
      </c>
      <c r="JJ482" s="394">
        <v>4.0616078160380216</v>
      </c>
      <c r="JK482" s="394">
        <v>4.0616078160380216</v>
      </c>
      <c r="JL482" s="394">
        <v>4.0616078160380216</v>
      </c>
      <c r="JM482" s="394">
        <v>4.0616078160380216</v>
      </c>
      <c r="JN482" s="394">
        <v>4.0616078160380216</v>
      </c>
      <c r="JO482" s="394">
        <v>4.0616078160380216</v>
      </c>
      <c r="JP482" s="394">
        <v>4.0616078160380216</v>
      </c>
      <c r="JQ482" s="394">
        <v>4.0616078160380216</v>
      </c>
      <c r="JR482" s="394">
        <v>4.0616078160380216</v>
      </c>
      <c r="JS482" s="394">
        <v>4.0616078160380216</v>
      </c>
      <c r="JT482" s="394">
        <v>4.0616078160380216</v>
      </c>
      <c r="JU482" s="394">
        <v>4.0616078160380216</v>
      </c>
      <c r="JV482" s="394">
        <v>4.0616078160380216</v>
      </c>
      <c r="JW482" s="394">
        <v>4.0616078160380216</v>
      </c>
      <c r="JX482" s="394">
        <v>4.0616078160380216</v>
      </c>
      <c r="JY482" s="394">
        <v>4.0616078160380216</v>
      </c>
      <c r="JZ482" s="394">
        <v>4.0616078160380216</v>
      </c>
      <c r="KA482" s="394">
        <v>4.0616078160380216</v>
      </c>
      <c r="KB482" s="394">
        <v>4.0616078160380216</v>
      </c>
      <c r="KC482" s="394">
        <v>4.0616078160380216</v>
      </c>
    </row>
    <row r="483" spans="1:289" x14ac:dyDescent="0.25">
      <c r="A483" s="383">
        <v>474</v>
      </c>
      <c r="B483" s="384" t="s">
        <v>875</v>
      </c>
      <c r="C483" s="385" t="s">
        <v>472</v>
      </c>
      <c r="D483" s="385" t="s">
        <v>876</v>
      </c>
      <c r="E483" s="129">
        <v>2060</v>
      </c>
      <c r="F483" s="386">
        <v>673.37014999999997</v>
      </c>
      <c r="G483" s="386">
        <v>679.57390475988791</v>
      </c>
      <c r="H483" s="386">
        <v>685.83481467154616</v>
      </c>
      <c r="I483" s="386">
        <v>692.1534063050118</v>
      </c>
      <c r="J483" s="386">
        <v>698.53021108160806</v>
      </c>
      <c r="K483" s="386">
        <v>717.7033922912002</v>
      </c>
      <c r="L483" s="386">
        <v>737.40283689192995</v>
      </c>
      <c r="M483" s="386">
        <v>757.64298970408163</v>
      </c>
      <c r="N483" s="386">
        <v>778.43869202779456</v>
      </c>
      <c r="O483" s="386">
        <v>799.80519252559918</v>
      </c>
      <c r="P483" s="386">
        <v>819.46490530519748</v>
      </c>
      <c r="Q483" s="386">
        <v>839.6078661434334</v>
      </c>
      <c r="R483" s="386">
        <v>860.24595358038505</v>
      </c>
      <c r="S483" s="386">
        <v>881.39133813808871</v>
      </c>
      <c r="T483" s="386">
        <v>903.05648949763838</v>
      </c>
      <c r="U483" s="386">
        <v>970.76485540071076</v>
      </c>
      <c r="V483" s="386">
        <v>1043.5497839181714</v>
      </c>
      <c r="W483" s="386">
        <v>1121.7918999201388</v>
      </c>
      <c r="X483" s="386">
        <v>1205.9003663452552</v>
      </c>
      <c r="Y483" s="386">
        <v>1296.315023896273</v>
      </c>
      <c r="Z483" s="386">
        <v>1386.6236944647414</v>
      </c>
      <c r="AA483" s="386">
        <v>1483.2237801826934</v>
      </c>
      <c r="AB483" s="386">
        <v>1586.553576778922</v>
      </c>
      <c r="AC483" s="386">
        <v>1697.0819141532002</v>
      </c>
      <c r="AD483" s="386">
        <v>1815.3102835601339</v>
      </c>
      <c r="AE483" s="386">
        <v>1860.857005987674</v>
      </c>
      <c r="AF483" s="386">
        <v>1907.5465104193038</v>
      </c>
      <c r="AG483" s="386">
        <v>1955.4074696252965</v>
      </c>
      <c r="AH483" s="386">
        <v>2004.4692757850098</v>
      </c>
      <c r="AI483" s="386">
        <v>2054.7620585370919</v>
      </c>
      <c r="AJ483" s="386">
        <v>2054.7620585370919</v>
      </c>
      <c r="AK483" s="386">
        <v>2054.7620585370919</v>
      </c>
      <c r="AL483" s="386">
        <v>2054.7620585370919</v>
      </c>
      <c r="AM483" s="386">
        <v>2054.7620585370919</v>
      </c>
      <c r="AN483" s="386">
        <v>2054.7620585370919</v>
      </c>
      <c r="AO483" s="387">
        <v>2122.9490299177637</v>
      </c>
      <c r="AP483" s="387">
        <v>2193.3987757383038</v>
      </c>
      <c r="AQ483" s="387">
        <v>2266.1863858298343</v>
      </c>
      <c r="AR483" s="387">
        <v>2341.3894418682853</v>
      </c>
      <c r="AS483" s="387">
        <v>2419.0881000658901</v>
      </c>
      <c r="AT483" s="387">
        <v>2499.3651766067892</v>
      </c>
      <c r="AU483" s="387">
        <v>2582.3062359177979</v>
      </c>
      <c r="AV483" s="387">
        <v>2667.9996818684299</v>
      </c>
      <c r="AW483" s="387">
        <v>2667.9996818684299</v>
      </c>
      <c r="AX483" s="387">
        <v>2667.9996818684299</v>
      </c>
      <c r="AY483" s="387">
        <v>2667.9996818684299</v>
      </c>
      <c r="AZ483" s="387">
        <v>2667.9996818684299</v>
      </c>
      <c r="BA483" s="387">
        <v>2667.9996818684299</v>
      </c>
      <c r="BB483" s="387">
        <v>2667.9996818684299</v>
      </c>
      <c r="BC483" s="387">
        <v>2667.9996818684299</v>
      </c>
      <c r="BD483" s="387">
        <v>2667.9996818684299</v>
      </c>
      <c r="BE483" s="387">
        <v>2667.9996818684299</v>
      </c>
      <c r="BF483" s="387">
        <v>2667.9996818684299</v>
      </c>
      <c r="BG483" s="387">
        <v>2667.9996818684299</v>
      </c>
      <c r="BH483" s="387">
        <v>2667.9996818684299</v>
      </c>
      <c r="BI483" s="387">
        <v>2667.9996818684299</v>
      </c>
      <c r="BJ483" s="387">
        <v>2667.9996818684299</v>
      </c>
      <c r="BK483" s="387">
        <v>2667.9996818684299</v>
      </c>
      <c r="BL483" s="387">
        <v>2667.9996818684299</v>
      </c>
      <c r="BM483" s="387">
        <v>2667.9996818684299</v>
      </c>
      <c r="BN483" s="387">
        <v>2667.9996818684299</v>
      </c>
      <c r="BO483" s="387">
        <v>2667.9996818684299</v>
      </c>
      <c r="BP483" s="387">
        <v>2667.9996818684299</v>
      </c>
      <c r="CA483" s="386">
        <v>2700</v>
      </c>
      <c r="CB483" s="386">
        <v>2724.6600936315817</v>
      </c>
      <c r="CC483" s="386">
        <v>2749.5454169735035</v>
      </c>
      <c r="CD483" s="386">
        <v>2774.6580271315975</v>
      </c>
      <c r="CE483" s="386">
        <v>2800</v>
      </c>
      <c r="CF483" s="386">
        <v>2880.1318587853202</v>
      </c>
      <c r="CG483" s="386">
        <v>2962.556972853637</v>
      </c>
      <c r="CH483" s="386">
        <v>3047.3409717794129</v>
      </c>
      <c r="CI483" s="386">
        <v>3134.5513633584656</v>
      </c>
      <c r="CJ483" s="386">
        <v>3224.2575873598853</v>
      </c>
      <c r="CK483" s="386">
        <v>3307.352495709596</v>
      </c>
      <c r="CL483" s="386">
        <v>3392.5889090745127</v>
      </c>
      <c r="CM483" s="386">
        <v>3480.0220178847258</v>
      </c>
      <c r="CN483" s="386">
        <v>3569.7084349268234</v>
      </c>
      <c r="CO483" s="386">
        <v>3661.7062320005743</v>
      </c>
      <c r="CP483" s="386">
        <v>3934.8302673947032</v>
      </c>
      <c r="CQ483" s="386">
        <v>4228.3264282362679</v>
      </c>
      <c r="CR483" s="386">
        <v>4543.714256716592</v>
      </c>
      <c r="CS483" s="386">
        <v>4882.6266365866313</v>
      </c>
      <c r="CT483" s="386">
        <v>5246.8182472224216</v>
      </c>
      <c r="CU483" s="386">
        <v>5610.8872680429113</v>
      </c>
      <c r="CV483" s="386">
        <v>6000.2185041100147</v>
      </c>
      <c r="CW483" s="386">
        <v>6416.5648634787149</v>
      </c>
      <c r="CX483" s="386">
        <v>6861.8008859223237</v>
      </c>
      <c r="CY483" s="386">
        <v>7337.9311827789734</v>
      </c>
      <c r="CZ483" s="386">
        <v>7521.447184279682</v>
      </c>
      <c r="DA483" s="386">
        <v>7709.5527794911968</v>
      </c>
      <c r="DB483" s="386">
        <v>7902.36275061375</v>
      </c>
      <c r="DC483" s="386">
        <v>8099.9947504619095</v>
      </c>
      <c r="DD483" s="386">
        <v>8302.5693742564272</v>
      </c>
      <c r="DE483" s="386">
        <v>8302.5693742564272</v>
      </c>
      <c r="DF483" s="386">
        <v>8302.5693742564272</v>
      </c>
      <c r="DG483" s="386">
        <v>8302.5693742564272</v>
      </c>
      <c r="DH483" s="386">
        <v>8302.5693742564272</v>
      </c>
      <c r="DI483" s="386">
        <v>8302.5693742564272</v>
      </c>
      <c r="DJ483" s="387">
        <v>8573.5602683469297</v>
      </c>
      <c r="DK483" s="387">
        <v>8853.3961429934116</v>
      </c>
      <c r="DL483" s="387">
        <v>9142.3656930662237</v>
      </c>
      <c r="DM483" s="387">
        <v>9440.7670362634599</v>
      </c>
      <c r="DN483" s="387">
        <v>9748.9080206664112</v>
      </c>
      <c r="DO483" s="387">
        <v>10067.106542333453</v>
      </c>
      <c r="DP483" s="387">
        <v>10395.69087326</v>
      </c>
      <c r="DQ483" s="387">
        <v>10735.000000042877</v>
      </c>
      <c r="DR483" s="387">
        <v>10735.000000042877</v>
      </c>
      <c r="DS483" s="387">
        <v>10735.000000042877</v>
      </c>
      <c r="DT483" s="387">
        <v>10735.000000042877</v>
      </c>
      <c r="DU483" s="387">
        <v>10735.000000042877</v>
      </c>
      <c r="DV483" s="387">
        <v>10735.000000042877</v>
      </c>
      <c r="DW483" s="387">
        <v>10735.000000042877</v>
      </c>
      <c r="DX483" s="387">
        <v>10735.000000042877</v>
      </c>
      <c r="DY483" s="387">
        <v>10735.000000042877</v>
      </c>
      <c r="DZ483" s="387">
        <v>10735.000000042877</v>
      </c>
      <c r="EA483" s="387">
        <v>10735.000000042877</v>
      </c>
      <c r="EB483" s="387">
        <v>10735.000000042877</v>
      </c>
      <c r="EC483" s="387">
        <v>10735.000000042877</v>
      </c>
      <c r="ED483" s="387">
        <v>10735.000000042877</v>
      </c>
      <c r="EE483" s="387">
        <v>10735.000000042877</v>
      </c>
      <c r="EF483" s="387">
        <v>10735.000000042877</v>
      </c>
      <c r="EG483" s="387">
        <v>10735.000000042877</v>
      </c>
      <c r="EH483" s="387">
        <v>10735.000000042877</v>
      </c>
      <c r="EI483" s="387">
        <v>10735.000000042877</v>
      </c>
      <c r="EJ483" s="387">
        <v>10735.000000042877</v>
      </c>
      <c r="EK483" s="387">
        <v>10735.000000042877</v>
      </c>
      <c r="EY483" s="386">
        <v>263</v>
      </c>
      <c r="EZ483" s="386">
        <v>265</v>
      </c>
      <c r="FA483" s="386">
        <v>267</v>
      </c>
      <c r="FB483" s="386">
        <v>269</v>
      </c>
      <c r="FC483" s="386">
        <v>272.8</v>
      </c>
      <c r="FD483" s="386">
        <v>275</v>
      </c>
      <c r="FE483" s="386">
        <v>278</v>
      </c>
      <c r="FF483" s="386">
        <v>281</v>
      </c>
      <c r="FG483" s="386">
        <v>284</v>
      </c>
      <c r="FH483" s="386">
        <v>287</v>
      </c>
      <c r="FI483" s="386">
        <v>288.89999999999998</v>
      </c>
      <c r="FJ483" s="386">
        <v>291</v>
      </c>
      <c r="FK483" s="386">
        <v>293</v>
      </c>
      <c r="FL483" s="386">
        <v>295</v>
      </c>
      <c r="FM483" s="386">
        <v>297</v>
      </c>
      <c r="FN483" s="386">
        <v>299</v>
      </c>
      <c r="FO483" s="386">
        <v>301</v>
      </c>
      <c r="FP483" s="386">
        <v>303</v>
      </c>
      <c r="FQ483" s="386">
        <v>305</v>
      </c>
      <c r="FR483" s="386">
        <v>307</v>
      </c>
      <c r="FS483" s="386">
        <v>309</v>
      </c>
      <c r="FT483" s="386">
        <v>311</v>
      </c>
      <c r="FU483" s="386">
        <v>313</v>
      </c>
      <c r="FV483" s="386">
        <v>315</v>
      </c>
      <c r="FW483" s="386">
        <v>317</v>
      </c>
      <c r="FX483" s="386">
        <v>319</v>
      </c>
      <c r="FY483" s="386">
        <v>321</v>
      </c>
      <c r="FZ483" s="386">
        <v>323</v>
      </c>
      <c r="GA483" s="386">
        <v>325</v>
      </c>
      <c r="GB483" s="386">
        <v>327</v>
      </c>
      <c r="GC483" s="386">
        <v>331.79999999999995</v>
      </c>
      <c r="GD483" s="387">
        <v>379.20494792353861</v>
      </c>
      <c r="GE483" s="387">
        <v>433.38273818473073</v>
      </c>
      <c r="GF483" s="387">
        <v>495.30102068806934</v>
      </c>
      <c r="GG483" s="387">
        <v>566.06569546864046</v>
      </c>
      <c r="GH483" s="387">
        <v>646.94066477241563</v>
      </c>
      <c r="GI483" s="387">
        <v>739.37040715685157</v>
      </c>
      <c r="GJ483" s="387">
        <v>845.00577679963681</v>
      </c>
      <c r="GK483" s="387">
        <v>965.73348880770232</v>
      </c>
      <c r="GL483" s="387">
        <v>965.73348880770232</v>
      </c>
      <c r="GM483" s="387">
        <v>965.73348880770232</v>
      </c>
      <c r="GN483" s="387">
        <v>965.73348880770232</v>
      </c>
      <c r="GO483" s="387">
        <v>965.73348880770232</v>
      </c>
      <c r="GP483" s="387">
        <v>965.73348880770232</v>
      </c>
      <c r="GQ483" s="387">
        <v>965.73348880770232</v>
      </c>
      <c r="GR483" s="387">
        <v>965.73348880770232</v>
      </c>
      <c r="GS483" s="387">
        <v>965.73348880770232</v>
      </c>
      <c r="GT483" s="387">
        <v>965.73348880770232</v>
      </c>
      <c r="GU483" s="387">
        <v>965.73348880770232</v>
      </c>
      <c r="GV483" s="387">
        <v>965.73348880770232</v>
      </c>
      <c r="GW483" s="387">
        <v>965.73348880770232</v>
      </c>
      <c r="GX483" s="387">
        <v>965.73348880770232</v>
      </c>
      <c r="GY483" s="387">
        <v>965.73348880770232</v>
      </c>
      <c r="GZ483" s="387">
        <v>965.73348880770232</v>
      </c>
      <c r="HA483" s="387">
        <v>965.73348880770232</v>
      </c>
      <c r="HB483" s="387">
        <v>965.73348880770232</v>
      </c>
      <c r="HC483" s="387">
        <v>965.73348880770232</v>
      </c>
      <c r="HD483" s="387">
        <v>965.73348880770232</v>
      </c>
      <c r="HE483" s="387">
        <v>965.73348880770232</v>
      </c>
      <c r="HS483" s="394">
        <v>4.0096817478470053</v>
      </c>
      <c r="HT483" s="394">
        <v>4.0093653899119017</v>
      </c>
      <c r="HU483" s="394">
        <v>4.0090490569369699</v>
      </c>
      <c r="HV483" s="394">
        <v>4.0087327489202398</v>
      </c>
      <c r="HW483" s="394">
        <v>4.0084164658597432</v>
      </c>
      <c r="HX483" s="394">
        <v>4.0129834827598785</v>
      </c>
      <c r="HY483" s="394">
        <v>4.0175557031221656</v>
      </c>
      <c r="HZ483" s="394">
        <v>4.0221331328752026</v>
      </c>
      <c r="IA483" s="394">
        <v>4.0267157779543474</v>
      </c>
      <c r="IB483" s="394">
        <v>4.0313036443017181</v>
      </c>
      <c r="IC483" s="394">
        <v>4.0359904058097786</v>
      </c>
      <c r="ID483" s="394">
        <v>4.0406826161094394</v>
      </c>
      <c r="IE483" s="394">
        <v>4.0453802815354223</v>
      </c>
      <c r="IF483" s="394">
        <v>4.0500834084298125</v>
      </c>
      <c r="IG483" s="394">
        <v>4.0547920031420697</v>
      </c>
      <c r="IH483" s="394">
        <v>4.0533299547298611</v>
      </c>
      <c r="II483" s="394">
        <v>4.051868433492797</v>
      </c>
      <c r="IJ483" s="394">
        <v>4.0504074392407921</v>
      </c>
      <c r="IK483" s="394">
        <v>4.0489469717838293</v>
      </c>
      <c r="IL483" s="394">
        <v>4.0474870309319622</v>
      </c>
      <c r="IM483" s="394">
        <v>4.0464383310634267</v>
      </c>
      <c r="IN483" s="394">
        <v>4.0453899029119862</v>
      </c>
      <c r="IO483" s="394">
        <v>4.0443417464072375</v>
      </c>
      <c r="IP483" s="394">
        <v>4.0432938614787988</v>
      </c>
      <c r="IQ483" s="394">
        <v>4.0422462480563022</v>
      </c>
      <c r="IR483" s="394">
        <v>4.0419264672556485</v>
      </c>
      <c r="IS483" s="394">
        <v>4.0416067117527508</v>
      </c>
      <c r="IT483" s="394">
        <v>4.0412869815456078</v>
      </c>
      <c r="IU483" s="394">
        <v>4.0409672766322204</v>
      </c>
      <c r="IV483" s="394">
        <v>4.0406475970105866</v>
      </c>
      <c r="IW483" s="394">
        <v>4.0406475970105866</v>
      </c>
      <c r="IX483" s="394">
        <v>4.0406475970105866</v>
      </c>
      <c r="IY483" s="394">
        <v>4.0406475970105866</v>
      </c>
      <c r="IZ483" s="394">
        <v>4.0406475970105866</v>
      </c>
      <c r="JA483" s="394">
        <v>4.0406475970105866</v>
      </c>
      <c r="JB483" s="394">
        <v>4.038514419104561</v>
      </c>
      <c r="JC483" s="394">
        <v>4.0363823673665244</v>
      </c>
      <c r="JD483" s="394">
        <v>4.0342514412019392</v>
      </c>
      <c r="JE483" s="394">
        <v>4.032121640016582</v>
      </c>
      <c r="JF483" s="394">
        <v>4.0299929632165421</v>
      </c>
      <c r="JG483" s="394">
        <v>4.0278654102082232</v>
      </c>
      <c r="JH483" s="394">
        <v>4.0257389803983434</v>
      </c>
      <c r="JI483" s="394">
        <v>4.0236136731939327</v>
      </c>
      <c r="JJ483" s="394">
        <v>4.0236136731939327</v>
      </c>
      <c r="JK483" s="394">
        <v>4.0236136731939327</v>
      </c>
      <c r="JL483" s="394">
        <v>4.0236136731939327</v>
      </c>
      <c r="JM483" s="394">
        <v>4.0236136731939327</v>
      </c>
      <c r="JN483" s="394">
        <v>4.0236136731939327</v>
      </c>
      <c r="JO483" s="394">
        <v>4.0236136731939327</v>
      </c>
      <c r="JP483" s="394">
        <v>4.0236136731939327</v>
      </c>
      <c r="JQ483" s="394">
        <v>4.0236136731939327</v>
      </c>
      <c r="JR483" s="394">
        <v>4.0236136731939327</v>
      </c>
      <c r="JS483" s="394">
        <v>4.0236136731939327</v>
      </c>
      <c r="JT483" s="394">
        <v>4.0236136731939327</v>
      </c>
      <c r="JU483" s="394">
        <v>4.0236136731939327</v>
      </c>
      <c r="JV483" s="394">
        <v>4.0236136731939327</v>
      </c>
      <c r="JW483" s="394">
        <v>4.0236136731939327</v>
      </c>
      <c r="JX483" s="394">
        <v>4.0236136731939327</v>
      </c>
      <c r="JY483" s="394">
        <v>4.0236136731939327</v>
      </c>
      <c r="JZ483" s="394">
        <v>4.0236136731939327</v>
      </c>
      <c r="KA483" s="394">
        <v>4.0236136731939327</v>
      </c>
      <c r="KB483" s="394">
        <v>4.0236136731939327</v>
      </c>
      <c r="KC483" s="394">
        <v>4.0236136731939327</v>
      </c>
    </row>
    <row r="484" spans="1:289" x14ac:dyDescent="0.25">
      <c r="A484" s="383">
        <v>475</v>
      </c>
      <c r="B484" s="384" t="s">
        <v>875</v>
      </c>
      <c r="C484" s="385" t="s">
        <v>142</v>
      </c>
      <c r="D484" s="385" t="s">
        <v>142</v>
      </c>
      <c r="E484" s="129">
        <v>2052</v>
      </c>
      <c r="F484" s="386">
        <v>15.158839999999998</v>
      </c>
      <c r="G484" s="386">
        <v>15.158839999999998</v>
      </c>
      <c r="H484" s="386">
        <v>15.158839999999998</v>
      </c>
      <c r="I484" s="386">
        <v>15.158839999999998</v>
      </c>
      <c r="J484" s="386">
        <v>15.158839999999998</v>
      </c>
      <c r="K484" s="386">
        <v>16.841127555762331</v>
      </c>
      <c r="L484" s="386">
        <v>18.710110889055976</v>
      </c>
      <c r="M484" s="386">
        <v>20.786508998383084</v>
      </c>
      <c r="N484" s="386">
        <v>23.093340221334287</v>
      </c>
      <c r="O484" s="386">
        <v>25.656177409096429</v>
      </c>
      <c r="P484" s="386">
        <v>27.508976073264762</v>
      </c>
      <c r="Q484" s="386">
        <v>29.495577323656512</v>
      </c>
      <c r="R484" s="386">
        <v>31.625643911236647</v>
      </c>
      <c r="S484" s="386">
        <v>33.909536396772211</v>
      </c>
      <c r="T484" s="386">
        <v>36.35836354419564</v>
      </c>
      <c r="U484" s="386">
        <v>38.148529898092434</v>
      </c>
      <c r="V484" s="386">
        <v>40.026838161091618</v>
      </c>
      <c r="W484" s="386">
        <v>41.997628151178994</v>
      </c>
      <c r="X484" s="386">
        <v>44.065453364718117</v>
      </c>
      <c r="Y484" s="386">
        <v>46.235091497271512</v>
      </c>
      <c r="Z484" s="386">
        <v>47.882191693725744</v>
      </c>
      <c r="AA484" s="386">
        <v>49.587968946271012</v>
      </c>
      <c r="AB484" s="386">
        <v>51.354513593381519</v>
      </c>
      <c r="AC484" s="386">
        <v>53.183990440712122</v>
      </c>
      <c r="AD484" s="386">
        <v>55.078641413951509</v>
      </c>
      <c r="AE484" s="386">
        <v>57.278128331752825</v>
      </c>
      <c r="AF484" s="386">
        <v>59.565448619756943</v>
      </c>
      <c r="AG484" s="386">
        <v>61.944109778217104</v>
      </c>
      <c r="AH484" s="386">
        <v>64.417759374402053</v>
      </c>
      <c r="AI484" s="386">
        <v>66.990190635972368</v>
      </c>
      <c r="AJ484" s="386">
        <v>69.088313599805716</v>
      </c>
      <c r="AK484" s="386">
        <v>71.252149467716109</v>
      </c>
      <c r="AL484" s="386">
        <v>73.483756358239347</v>
      </c>
      <c r="AM484" s="386">
        <v>75.785256849882472</v>
      </c>
      <c r="AN484" s="386">
        <v>78.158840000000595</v>
      </c>
      <c r="AO484" s="387">
        <v>78.158840000000595</v>
      </c>
      <c r="AP484" s="387">
        <v>78.158840000000595</v>
      </c>
      <c r="AQ484" s="387">
        <v>78.158840000000595</v>
      </c>
      <c r="AR484" s="387">
        <v>78.158840000000595</v>
      </c>
      <c r="AS484" s="387">
        <v>78.158840000000595</v>
      </c>
      <c r="AT484" s="387">
        <v>78.158840000000595</v>
      </c>
      <c r="AU484" s="387">
        <v>78.158840000000595</v>
      </c>
      <c r="AV484" s="387">
        <v>78.158840000000595</v>
      </c>
      <c r="AW484" s="387">
        <v>78.158840000000595</v>
      </c>
      <c r="AX484" s="387">
        <v>78.158840000000595</v>
      </c>
      <c r="AY484" s="387">
        <v>78.158840000000595</v>
      </c>
      <c r="AZ484" s="387">
        <v>78.158840000000595</v>
      </c>
      <c r="BA484" s="387">
        <v>78.158840000000595</v>
      </c>
      <c r="BB484" s="387">
        <v>78.158840000000595</v>
      </c>
      <c r="BC484" s="387">
        <v>78.158840000000595</v>
      </c>
      <c r="BD484" s="387">
        <v>78.158840000000595</v>
      </c>
      <c r="BE484" s="387">
        <v>78.158840000000595</v>
      </c>
      <c r="BF484" s="387">
        <v>78.158840000000595</v>
      </c>
      <c r="BG484" s="387">
        <v>78.158840000000595</v>
      </c>
      <c r="BH484" s="387">
        <v>78.158840000000595</v>
      </c>
      <c r="BI484" s="387">
        <v>78.158840000000595</v>
      </c>
      <c r="BJ484" s="387">
        <v>78.158840000000595</v>
      </c>
      <c r="BK484" s="387">
        <v>78.158840000000595</v>
      </c>
      <c r="BL484" s="387">
        <v>78.158840000000595</v>
      </c>
      <c r="BM484" s="387">
        <v>78.158840000000595</v>
      </c>
      <c r="BN484" s="387">
        <v>78.158840000000595</v>
      </c>
      <c r="BO484" s="387">
        <v>78.158840000000595</v>
      </c>
      <c r="BP484" s="387">
        <v>78.158840000000595</v>
      </c>
      <c r="CA484" s="386">
        <v>90</v>
      </c>
      <c r="CB484" s="386">
        <v>90</v>
      </c>
      <c r="CC484" s="386">
        <v>90</v>
      </c>
      <c r="CD484" s="386">
        <v>90</v>
      </c>
      <c r="CE484" s="386">
        <v>90</v>
      </c>
      <c r="CF484" s="386">
        <v>93.528531266916971</v>
      </c>
      <c r="CG484" s="386">
        <v>97.19540178829628</v>
      </c>
      <c r="CH484" s="386">
        <v>101.00603527952474</v>
      </c>
      <c r="CI484" s="386">
        <v>104.96606809764832</v>
      </c>
      <c r="CJ484" s="386">
        <v>109.08135757818036</v>
      </c>
      <c r="CK484" s="386">
        <v>112.7644661551526</v>
      </c>
      <c r="CL484" s="386">
        <v>116.57193410104858</v>
      </c>
      <c r="CM484" s="386">
        <v>120.50796038321229</v>
      </c>
      <c r="CN484" s="386">
        <v>124.57688574621697</v>
      </c>
      <c r="CO484" s="386">
        <v>128.78319749894274</v>
      </c>
      <c r="CP484" s="386">
        <v>132.17951215074805</v>
      </c>
      <c r="CQ484" s="386">
        <v>135.66539557734762</v>
      </c>
      <c r="CR484" s="386">
        <v>139.24320991718875</v>
      </c>
      <c r="CS484" s="386">
        <v>142.91537960384397</v>
      </c>
      <c r="CT484" s="386">
        <v>146.68439300887951</v>
      </c>
      <c r="CU484" s="386">
        <v>149.75853152207947</v>
      </c>
      <c r="CV484" s="386">
        <v>152.89709630043609</v>
      </c>
      <c r="CW484" s="386">
        <v>156.10143755755374</v>
      </c>
      <c r="CX484" s="386">
        <v>159.3729338041415</v>
      </c>
      <c r="CY484" s="386">
        <v>162.71299244104995</v>
      </c>
      <c r="CZ484" s="386">
        <v>166.81838069631939</v>
      </c>
      <c r="DA484" s="386">
        <v>171.02735141586325</v>
      </c>
      <c r="DB484" s="386">
        <v>175.34251807403228</v>
      </c>
      <c r="DC484" s="386">
        <v>179.76656008537506</v>
      </c>
      <c r="DD484" s="386">
        <v>184.30222446836572</v>
      </c>
      <c r="DE484" s="386">
        <v>188.18379658846905</v>
      </c>
      <c r="DF484" s="386">
        <v>192.14711814033873</v>
      </c>
      <c r="DG484" s="386">
        <v>196.19391084120358</v>
      </c>
      <c r="DH484" s="386">
        <v>200.3259326692199</v>
      </c>
      <c r="DI484" s="386">
        <v>204.54497862715942</v>
      </c>
      <c r="DJ484" s="387">
        <v>204.54497862715942</v>
      </c>
      <c r="DK484" s="387">
        <v>204.54497862715942</v>
      </c>
      <c r="DL484" s="387">
        <v>204.54497862715942</v>
      </c>
      <c r="DM484" s="387">
        <v>204.54497862715942</v>
      </c>
      <c r="DN484" s="387">
        <v>204.54497862715942</v>
      </c>
      <c r="DO484" s="387">
        <v>204.54497862715942</v>
      </c>
      <c r="DP484" s="387">
        <v>204.54497862715942</v>
      </c>
      <c r="DQ484" s="387">
        <v>204.54497862715942</v>
      </c>
      <c r="DR484" s="387">
        <v>204.54497862715942</v>
      </c>
      <c r="DS484" s="387">
        <v>204.54497862715942</v>
      </c>
      <c r="DT484" s="387">
        <v>204.54497862715942</v>
      </c>
      <c r="DU484" s="387">
        <v>204.54497862715942</v>
      </c>
      <c r="DV484" s="387">
        <v>204.54497862715942</v>
      </c>
      <c r="DW484" s="387">
        <v>204.54497862715942</v>
      </c>
      <c r="DX484" s="387">
        <v>204.54497862715942</v>
      </c>
      <c r="DY484" s="387">
        <v>204.54497862715942</v>
      </c>
      <c r="DZ484" s="387">
        <v>204.54497862715942</v>
      </c>
      <c r="EA484" s="387">
        <v>204.54497862715942</v>
      </c>
      <c r="EB484" s="387">
        <v>204.54497862715942</v>
      </c>
      <c r="EC484" s="387">
        <v>204.54497862715942</v>
      </c>
      <c r="ED484" s="387">
        <v>204.54497862715942</v>
      </c>
      <c r="EE484" s="387">
        <v>204.54497862715942</v>
      </c>
      <c r="EF484" s="387">
        <v>204.54497862715942</v>
      </c>
      <c r="EG484" s="387">
        <v>204.54497862715942</v>
      </c>
      <c r="EH484" s="387">
        <v>204.54497862715942</v>
      </c>
      <c r="EI484" s="387">
        <v>204.54497862715942</v>
      </c>
      <c r="EJ484" s="387">
        <v>204.54497862715942</v>
      </c>
      <c r="EK484" s="387">
        <v>204.54497862715942</v>
      </c>
      <c r="EY484" s="386">
        <v>3532</v>
      </c>
      <c r="EZ484" s="386">
        <v>3545</v>
      </c>
      <c r="FA484" s="386">
        <v>3558</v>
      </c>
      <c r="FB484" s="386">
        <v>3571</v>
      </c>
      <c r="FC484" s="386">
        <v>3584.6</v>
      </c>
      <c r="FD484" s="386">
        <v>3627</v>
      </c>
      <c r="FE484" s="386">
        <v>3670</v>
      </c>
      <c r="FF484" s="386">
        <v>3713</v>
      </c>
      <c r="FG484" s="386">
        <v>3756</v>
      </c>
      <c r="FH484" s="386">
        <v>3799</v>
      </c>
      <c r="FI484" s="386">
        <v>3841.3000000000006</v>
      </c>
      <c r="FJ484" s="386">
        <v>3863</v>
      </c>
      <c r="FK484" s="386">
        <v>3885</v>
      </c>
      <c r="FL484" s="386">
        <v>3907</v>
      </c>
      <c r="FM484" s="386">
        <v>3929</v>
      </c>
      <c r="FN484" s="386">
        <v>3951</v>
      </c>
      <c r="FO484" s="386">
        <v>3973</v>
      </c>
      <c r="FP484" s="386">
        <v>3995</v>
      </c>
      <c r="FQ484" s="386">
        <v>4017</v>
      </c>
      <c r="FR484" s="386">
        <v>4039</v>
      </c>
      <c r="FS484" s="386">
        <v>4061</v>
      </c>
      <c r="FT484" s="386">
        <v>4083</v>
      </c>
      <c r="FU484" s="386">
        <v>4105</v>
      </c>
      <c r="FV484" s="386">
        <v>4127</v>
      </c>
      <c r="FW484" s="386">
        <v>4149</v>
      </c>
      <c r="FX484" s="386">
        <v>4171</v>
      </c>
      <c r="FY484" s="386">
        <v>4193</v>
      </c>
      <c r="FZ484" s="386">
        <v>4215</v>
      </c>
      <c r="GA484" s="386">
        <v>4237</v>
      </c>
      <c r="GB484" s="386">
        <v>4259</v>
      </c>
      <c r="GC484" s="386">
        <v>4277.7000000000007</v>
      </c>
      <c r="GD484" s="387">
        <v>4277.7000000000007</v>
      </c>
      <c r="GE484" s="387">
        <v>4277.7000000000007</v>
      </c>
      <c r="GF484" s="387">
        <v>4277.7000000000007</v>
      </c>
      <c r="GG484" s="387">
        <v>4277.7000000000007</v>
      </c>
      <c r="GH484" s="387">
        <v>4277.7000000000007</v>
      </c>
      <c r="GI484" s="387">
        <v>4277.7000000000007</v>
      </c>
      <c r="GJ484" s="387">
        <v>4277.7000000000007</v>
      </c>
      <c r="GK484" s="387">
        <v>4277.7000000000007</v>
      </c>
      <c r="GL484" s="387">
        <v>4277.7000000000007</v>
      </c>
      <c r="GM484" s="387">
        <v>4277.7000000000007</v>
      </c>
      <c r="GN484" s="387">
        <v>4277.7000000000007</v>
      </c>
      <c r="GO484" s="387">
        <v>4277.7000000000007</v>
      </c>
      <c r="GP484" s="387">
        <v>4277.7000000000007</v>
      </c>
      <c r="GQ484" s="387">
        <v>4277.7000000000007</v>
      </c>
      <c r="GR484" s="387">
        <v>4277.7000000000007</v>
      </c>
      <c r="GS484" s="387">
        <v>4277.7000000000007</v>
      </c>
      <c r="GT484" s="387">
        <v>4277.7000000000007</v>
      </c>
      <c r="GU484" s="387">
        <v>4277.7000000000007</v>
      </c>
      <c r="GV484" s="387">
        <v>4277.7000000000007</v>
      </c>
      <c r="GW484" s="387">
        <v>4277.7000000000007</v>
      </c>
      <c r="GX484" s="387">
        <v>4277.7000000000007</v>
      </c>
      <c r="GY484" s="387">
        <v>4277.7000000000007</v>
      </c>
      <c r="GZ484" s="387">
        <v>4277.7000000000007</v>
      </c>
      <c r="HA484" s="387">
        <v>4277.7000000000007</v>
      </c>
      <c r="HB484" s="387">
        <v>4277.7000000000007</v>
      </c>
      <c r="HC484" s="387">
        <v>4277.7000000000007</v>
      </c>
      <c r="HD484" s="387">
        <v>4277.7000000000007</v>
      </c>
      <c r="HE484" s="387">
        <v>4277.7000000000007</v>
      </c>
      <c r="HS484" s="394">
        <v>5.9371297539917309</v>
      </c>
      <c r="HT484" s="394">
        <v>5.9371297539917309</v>
      </c>
      <c r="HU484" s="394">
        <v>5.9371297539917309</v>
      </c>
      <c r="HV484" s="394">
        <v>5.9371297539917309</v>
      </c>
      <c r="HW484" s="394">
        <v>5.9371297539917309</v>
      </c>
      <c r="HX484" s="394">
        <v>5.5535789368756019</v>
      </c>
      <c r="HY484" s="394">
        <v>5.194806292951923</v>
      </c>
      <c r="HZ484" s="394">
        <v>4.8592111011705557</v>
      </c>
      <c r="IA484" s="394">
        <v>4.5452960503599069</v>
      </c>
      <c r="IB484" s="394">
        <v>4.2516605587356686</v>
      </c>
      <c r="IC484" s="394">
        <v>4.09918805610309</v>
      </c>
      <c r="ID484" s="394">
        <v>3.9521835026959686</v>
      </c>
      <c r="IE484" s="394">
        <v>3.8104508076243659</v>
      </c>
      <c r="IF484" s="394">
        <v>3.673800912184551</v>
      </c>
      <c r="IG484" s="394">
        <v>3.5420515376716422</v>
      </c>
      <c r="IH484" s="394">
        <v>3.4648651600427076</v>
      </c>
      <c r="II484" s="394">
        <v>3.3893607841656141</v>
      </c>
      <c r="IJ484" s="394">
        <v>3.315501756812421</v>
      </c>
      <c r="IK484" s="394">
        <v>3.2432522234815364</v>
      </c>
      <c r="IL484" s="394">
        <v>3.172577110992326</v>
      </c>
      <c r="IM484" s="394">
        <v>3.1276457117919088</v>
      </c>
      <c r="IN484" s="394">
        <v>3.0833506503583843</v>
      </c>
      <c r="IO484" s="394">
        <v>3.0396829146030862</v>
      </c>
      <c r="IP484" s="394">
        <v>2.9966336200704147</v>
      </c>
      <c r="IQ484" s="394">
        <v>2.9541940081302456</v>
      </c>
      <c r="IR484" s="394">
        <v>2.9124272310385813</v>
      </c>
      <c r="IS484" s="394">
        <v>2.8712509580450991</v>
      </c>
      <c r="IT484" s="394">
        <v>2.8306568405264612</v>
      </c>
      <c r="IU484" s="394">
        <v>2.7906366478932458</v>
      </c>
      <c r="IV484" s="394">
        <v>2.7511822659211718</v>
      </c>
      <c r="IW484" s="394">
        <v>2.7238151690678731</v>
      </c>
      <c r="IX484" s="394">
        <v>2.6967203035383425</v>
      </c>
      <c r="IY484" s="394">
        <v>2.6698949613400567</v>
      </c>
      <c r="IZ484" s="394">
        <v>2.6433364614179644</v>
      </c>
      <c r="JA484" s="394">
        <v>2.6170421493865295</v>
      </c>
      <c r="JB484" s="394">
        <v>2.6170421493865295</v>
      </c>
      <c r="JC484" s="394">
        <v>2.6170421493865295</v>
      </c>
      <c r="JD484" s="394">
        <v>2.6170421493865295</v>
      </c>
      <c r="JE484" s="394">
        <v>2.6170421493865295</v>
      </c>
      <c r="JF484" s="394">
        <v>2.6170421493865295</v>
      </c>
      <c r="JG484" s="394">
        <v>2.6170421493865295</v>
      </c>
      <c r="JH484" s="394">
        <v>2.6170421493865295</v>
      </c>
      <c r="JI484" s="394">
        <v>2.6170421493865295</v>
      </c>
      <c r="JJ484" s="394">
        <v>2.6170421493865295</v>
      </c>
      <c r="JK484" s="394">
        <v>2.6170421493865295</v>
      </c>
      <c r="JL484" s="394">
        <v>2.6170421493865295</v>
      </c>
      <c r="JM484" s="394">
        <v>2.6170421493865295</v>
      </c>
      <c r="JN484" s="394">
        <v>2.6170421493865295</v>
      </c>
      <c r="JO484" s="394">
        <v>2.6170421493865295</v>
      </c>
      <c r="JP484" s="394">
        <v>2.6170421493865295</v>
      </c>
      <c r="JQ484" s="394">
        <v>2.6170421493865295</v>
      </c>
      <c r="JR484" s="394">
        <v>2.6170421493865295</v>
      </c>
      <c r="JS484" s="394">
        <v>2.6170421493865295</v>
      </c>
      <c r="JT484" s="394">
        <v>2.6170421493865295</v>
      </c>
      <c r="JU484" s="394">
        <v>2.6170421493865295</v>
      </c>
      <c r="JV484" s="394">
        <v>2.6170421493865295</v>
      </c>
      <c r="JW484" s="394">
        <v>2.6170421493865295</v>
      </c>
      <c r="JX484" s="394">
        <v>2.6170421493865295</v>
      </c>
      <c r="JY484" s="394">
        <v>2.6170421493865295</v>
      </c>
      <c r="JZ484" s="394">
        <v>2.6170421493865295</v>
      </c>
      <c r="KA484" s="394">
        <v>2.6170421493865295</v>
      </c>
      <c r="KB484" s="394">
        <v>2.6170421493865295</v>
      </c>
      <c r="KC484" s="394">
        <v>2.6170421493865295</v>
      </c>
    </row>
    <row r="485" spans="1:289" x14ac:dyDescent="0.25">
      <c r="A485" s="383">
        <v>476</v>
      </c>
      <c r="B485" s="384" t="s">
        <v>875</v>
      </c>
      <c r="C485" s="385" t="s">
        <v>142</v>
      </c>
      <c r="D485" s="385" t="s">
        <v>142</v>
      </c>
      <c r="E485" s="129">
        <v>2052</v>
      </c>
      <c r="F485" s="386">
        <v>24.00328</v>
      </c>
      <c r="G485" s="386">
        <v>24.00328</v>
      </c>
      <c r="H485" s="386">
        <v>24.00328</v>
      </c>
      <c r="I485" s="386">
        <v>24.00328</v>
      </c>
      <c r="J485" s="386">
        <v>24.003279999999997</v>
      </c>
      <c r="K485" s="386">
        <v>25.354066370135985</v>
      </c>
      <c r="L485" s="386">
        <v>26.780868343878865</v>
      </c>
      <c r="M485" s="386">
        <v>28.287963704984428</v>
      </c>
      <c r="N485" s="386">
        <v>29.879870969808007</v>
      </c>
      <c r="O485" s="386">
        <v>31.561362934549429</v>
      </c>
      <c r="P485" s="386">
        <v>32.970839444247638</v>
      </c>
      <c r="Q485" s="386">
        <v>34.443260765154122</v>
      </c>
      <c r="R485" s="386">
        <v>35.981437904923702</v>
      </c>
      <c r="S485" s="386">
        <v>37.588307406007203</v>
      </c>
      <c r="T485" s="386">
        <v>39.26693695182086</v>
      </c>
      <c r="U485" s="386">
        <v>40.614004431043242</v>
      </c>
      <c r="V485" s="386">
        <v>42.007283581825469</v>
      </c>
      <c r="W485" s="386">
        <v>43.448359713457009</v>
      </c>
      <c r="X485" s="386">
        <v>44.938872519876455</v>
      </c>
      <c r="Y485" s="386">
        <v>46.480517945357953</v>
      </c>
      <c r="Z485" s="386">
        <v>47.716296205271476</v>
      </c>
      <c r="AA485" s="386">
        <v>48.984930121171239</v>
      </c>
      <c r="AB485" s="386">
        <v>50.28729322689847</v>
      </c>
      <c r="AC485" s="386">
        <v>51.624282280952336</v>
      </c>
      <c r="AD485" s="386">
        <v>52.996817883964262</v>
      </c>
      <c r="AE485" s="386">
        <v>54.646282977229326</v>
      </c>
      <c r="AF485" s="386">
        <v>56.347085777219668</v>
      </c>
      <c r="AG485" s="386">
        <v>58.100824111099122</v>
      </c>
      <c r="AH485" s="386">
        <v>59.909145536566989</v>
      </c>
      <c r="AI485" s="386">
        <v>61.77374888966385</v>
      </c>
      <c r="AJ485" s="386">
        <v>63.338364435795157</v>
      </c>
      <c r="AK485" s="386">
        <v>64.942608818628088</v>
      </c>
      <c r="AL485" s="386">
        <v>66.58748576377576</v>
      </c>
      <c r="AM485" s="386">
        <v>68.274024419376644</v>
      </c>
      <c r="AN485" s="386">
        <v>70.003280000000444</v>
      </c>
      <c r="AO485" s="387">
        <v>70.003280000000444</v>
      </c>
      <c r="AP485" s="387">
        <v>70.003280000000444</v>
      </c>
      <c r="AQ485" s="387">
        <v>70.003280000000444</v>
      </c>
      <c r="AR485" s="387">
        <v>70.003280000000444</v>
      </c>
      <c r="AS485" s="387">
        <v>70.003280000000444</v>
      </c>
      <c r="AT485" s="387">
        <v>70.003280000000444</v>
      </c>
      <c r="AU485" s="387">
        <v>70.003280000000444</v>
      </c>
      <c r="AV485" s="387">
        <v>70.003280000000444</v>
      </c>
      <c r="AW485" s="387">
        <v>70.003280000000444</v>
      </c>
      <c r="AX485" s="387">
        <v>70.003280000000444</v>
      </c>
      <c r="AY485" s="387">
        <v>70.003280000000444</v>
      </c>
      <c r="AZ485" s="387">
        <v>70.003280000000444</v>
      </c>
      <c r="BA485" s="387">
        <v>70.003280000000444</v>
      </c>
      <c r="BB485" s="387">
        <v>70.003280000000444</v>
      </c>
      <c r="BC485" s="387">
        <v>70.003280000000444</v>
      </c>
      <c r="BD485" s="387">
        <v>70.003280000000444</v>
      </c>
      <c r="BE485" s="387">
        <v>70.003280000000444</v>
      </c>
      <c r="BF485" s="387">
        <v>70.003280000000444</v>
      </c>
      <c r="BG485" s="387">
        <v>70.003280000000444</v>
      </c>
      <c r="BH485" s="387">
        <v>70.003280000000444</v>
      </c>
      <c r="BI485" s="387">
        <v>70.003280000000444</v>
      </c>
      <c r="BJ485" s="387">
        <v>70.003280000000444</v>
      </c>
      <c r="BK485" s="387">
        <v>70.003280000000444</v>
      </c>
      <c r="BL485" s="387">
        <v>70.003280000000444</v>
      </c>
      <c r="BM485" s="387">
        <v>70.003280000000444</v>
      </c>
      <c r="BN485" s="387">
        <v>70.003280000000444</v>
      </c>
      <c r="BO485" s="387">
        <v>70.003280000000444</v>
      </c>
      <c r="BP485" s="387">
        <v>70.003280000000444</v>
      </c>
      <c r="CA485" s="386">
        <v>60</v>
      </c>
      <c r="CB485" s="386">
        <v>60</v>
      </c>
      <c r="CC485" s="386">
        <v>60</v>
      </c>
      <c r="CD485" s="386">
        <v>60</v>
      </c>
      <c r="CE485" s="386">
        <v>60.000000000000007</v>
      </c>
      <c r="CF485" s="386">
        <v>63.985851749761402</v>
      </c>
      <c r="CG485" s="386">
        <v>68.236487069040734</v>
      </c>
      <c r="CH485" s="386">
        <v>72.769495758735843</v>
      </c>
      <c r="CI485" s="386">
        <v>77.603636125389372</v>
      </c>
      <c r="CJ485" s="386">
        <v>82.758912606026513</v>
      </c>
      <c r="CK485" s="386">
        <v>86.796567973795177</v>
      </c>
      <c r="CL485" s="386">
        <v>91.031213132216109</v>
      </c>
      <c r="CM485" s="386">
        <v>95.472458851423639</v>
      </c>
      <c r="CN485" s="386">
        <v>100.13038479337774</v>
      </c>
      <c r="CO485" s="386">
        <v>105.01556238823511</v>
      </c>
      <c r="CP485" s="386">
        <v>108.64379557979227</v>
      </c>
      <c r="CQ485" s="386">
        <v>112.39738234555254</v>
      </c>
      <c r="CR485" s="386">
        <v>116.28065358646302</v>
      </c>
      <c r="CS485" s="386">
        <v>120.29808983385132</v>
      </c>
      <c r="CT485" s="386">
        <v>124.45432641907766</v>
      </c>
      <c r="CU485" s="386">
        <v>127.55955462593319</v>
      </c>
      <c r="CV485" s="386">
        <v>130.74226059104825</v>
      </c>
      <c r="CW485" s="386">
        <v>134.0043774422399</v>
      </c>
      <c r="CX485" s="386">
        <v>137.34788654030507</v>
      </c>
      <c r="CY485" s="386">
        <v>140.77481868246937</v>
      </c>
      <c r="CZ485" s="386">
        <v>144.93037297318119</v>
      </c>
      <c r="DA485" s="386">
        <v>149.20859573276178</v>
      </c>
      <c r="DB485" s="386">
        <v>153.61310803127827</v>
      </c>
      <c r="DC485" s="386">
        <v>158.1476378297418</v>
      </c>
      <c r="DD485" s="386">
        <v>162.8160231354382</v>
      </c>
      <c r="DE485" s="386">
        <v>167.38801363875606</v>
      </c>
      <c r="DF485" s="386">
        <v>172.08838890887935</v>
      </c>
      <c r="DG485" s="386">
        <v>176.92075408198141</v>
      </c>
      <c r="DH485" s="386">
        <v>181.88881552904053</v>
      </c>
      <c r="DI485" s="386">
        <v>186.99638369858576</v>
      </c>
      <c r="DJ485" s="387">
        <v>186.99638369858576</v>
      </c>
      <c r="DK485" s="387">
        <v>186.99638369858576</v>
      </c>
      <c r="DL485" s="387">
        <v>186.99638369858576</v>
      </c>
      <c r="DM485" s="387">
        <v>186.99638369858576</v>
      </c>
      <c r="DN485" s="387">
        <v>186.99638369858576</v>
      </c>
      <c r="DO485" s="387">
        <v>186.99638369858576</v>
      </c>
      <c r="DP485" s="387">
        <v>186.99638369858576</v>
      </c>
      <c r="DQ485" s="387">
        <v>186.99638369858576</v>
      </c>
      <c r="DR485" s="387">
        <v>186.99638369858576</v>
      </c>
      <c r="DS485" s="387">
        <v>186.99638369858576</v>
      </c>
      <c r="DT485" s="387">
        <v>186.99638369858576</v>
      </c>
      <c r="DU485" s="387">
        <v>186.99638369858576</v>
      </c>
      <c r="DV485" s="387">
        <v>186.99638369858576</v>
      </c>
      <c r="DW485" s="387">
        <v>186.99638369858576</v>
      </c>
      <c r="DX485" s="387">
        <v>186.99638369858576</v>
      </c>
      <c r="DY485" s="387">
        <v>186.99638369858576</v>
      </c>
      <c r="DZ485" s="387">
        <v>186.99638369858576</v>
      </c>
      <c r="EA485" s="387">
        <v>186.99638369858576</v>
      </c>
      <c r="EB485" s="387">
        <v>186.99638369858576</v>
      </c>
      <c r="EC485" s="387">
        <v>186.99638369858576</v>
      </c>
      <c r="ED485" s="387">
        <v>186.99638369858576</v>
      </c>
      <c r="EE485" s="387">
        <v>186.99638369858576</v>
      </c>
      <c r="EF485" s="387">
        <v>186.99638369858576</v>
      </c>
      <c r="EG485" s="387">
        <v>186.99638369858576</v>
      </c>
      <c r="EH485" s="387">
        <v>186.99638369858576</v>
      </c>
      <c r="EI485" s="387">
        <v>186.99638369858576</v>
      </c>
      <c r="EJ485" s="387">
        <v>186.99638369858576</v>
      </c>
      <c r="EK485" s="387">
        <v>186.99638369858576</v>
      </c>
      <c r="EY485" s="386">
        <v>4320</v>
      </c>
      <c r="EZ485" s="386">
        <v>4333</v>
      </c>
      <c r="FA485" s="386">
        <v>4346</v>
      </c>
      <c r="FB485" s="386">
        <v>4359</v>
      </c>
      <c r="FC485" s="386">
        <v>4373.2999999999993</v>
      </c>
      <c r="FD485" s="386">
        <v>4425</v>
      </c>
      <c r="FE485" s="386">
        <v>4477</v>
      </c>
      <c r="FF485" s="386">
        <v>4529</v>
      </c>
      <c r="FG485" s="386">
        <v>4581</v>
      </c>
      <c r="FH485" s="386">
        <v>4633</v>
      </c>
      <c r="FI485" s="386">
        <v>4683.7</v>
      </c>
      <c r="FJ485" s="386">
        <v>4708</v>
      </c>
      <c r="FK485" s="386">
        <v>4733</v>
      </c>
      <c r="FL485" s="386">
        <v>4758</v>
      </c>
      <c r="FM485" s="386">
        <v>4783</v>
      </c>
      <c r="FN485" s="386">
        <v>4808</v>
      </c>
      <c r="FO485" s="386">
        <v>4833</v>
      </c>
      <c r="FP485" s="386">
        <v>4858</v>
      </c>
      <c r="FQ485" s="386">
        <v>4883</v>
      </c>
      <c r="FR485" s="386">
        <v>4908</v>
      </c>
      <c r="FS485" s="386">
        <v>4933</v>
      </c>
      <c r="FT485" s="386">
        <v>4958</v>
      </c>
      <c r="FU485" s="386">
        <v>4983</v>
      </c>
      <c r="FV485" s="386">
        <v>5008</v>
      </c>
      <c r="FW485" s="386">
        <v>5033</v>
      </c>
      <c r="FX485" s="386">
        <v>5058</v>
      </c>
      <c r="FY485" s="386">
        <v>5083</v>
      </c>
      <c r="FZ485" s="386">
        <v>5108</v>
      </c>
      <c r="GA485" s="386">
        <v>5133</v>
      </c>
      <c r="GB485" s="386">
        <v>5158</v>
      </c>
      <c r="GC485" s="386">
        <v>5177.3</v>
      </c>
      <c r="GD485" s="387">
        <v>5177.3</v>
      </c>
      <c r="GE485" s="387">
        <v>5177.3</v>
      </c>
      <c r="GF485" s="387">
        <v>5177.3</v>
      </c>
      <c r="GG485" s="387">
        <v>5177.3</v>
      </c>
      <c r="GH485" s="387">
        <v>5177.3</v>
      </c>
      <c r="GI485" s="387">
        <v>5177.3</v>
      </c>
      <c r="GJ485" s="387">
        <v>5177.3</v>
      </c>
      <c r="GK485" s="387">
        <v>5177.3</v>
      </c>
      <c r="GL485" s="387">
        <v>5177.3</v>
      </c>
      <c r="GM485" s="387">
        <v>5177.3</v>
      </c>
      <c r="GN485" s="387">
        <v>5177.3</v>
      </c>
      <c r="GO485" s="387">
        <v>5177.3</v>
      </c>
      <c r="GP485" s="387">
        <v>5177.3</v>
      </c>
      <c r="GQ485" s="387">
        <v>5177.3</v>
      </c>
      <c r="GR485" s="387">
        <v>5177.3</v>
      </c>
      <c r="GS485" s="387">
        <v>5177.3</v>
      </c>
      <c r="GT485" s="387">
        <v>5177.3</v>
      </c>
      <c r="GU485" s="387">
        <v>5177.3</v>
      </c>
      <c r="GV485" s="387">
        <v>5177.3</v>
      </c>
      <c r="GW485" s="387">
        <v>5177.3</v>
      </c>
      <c r="GX485" s="387">
        <v>5177.3</v>
      </c>
      <c r="GY485" s="387">
        <v>5177.3</v>
      </c>
      <c r="GZ485" s="387">
        <v>5177.3</v>
      </c>
      <c r="HA485" s="387">
        <v>5177.3</v>
      </c>
      <c r="HB485" s="387">
        <v>5177.3</v>
      </c>
      <c r="HC485" s="387">
        <v>5177.3</v>
      </c>
      <c r="HD485" s="387">
        <v>5177.3</v>
      </c>
      <c r="HE485" s="387">
        <v>5177.3</v>
      </c>
      <c r="HS485" s="394">
        <v>2.4996583800213972</v>
      </c>
      <c r="HT485" s="394">
        <v>2.4996583800213972</v>
      </c>
      <c r="HU485" s="394">
        <v>2.4996583800213972</v>
      </c>
      <c r="HV485" s="394">
        <v>2.4996583800213972</v>
      </c>
      <c r="HW485" s="394">
        <v>2.4996583800213976</v>
      </c>
      <c r="HX485" s="394">
        <v>2.5236918928763621</v>
      </c>
      <c r="HY485" s="394">
        <v>2.5479564812033857</v>
      </c>
      <c r="HZ485" s="394">
        <v>2.5724543667281936</v>
      </c>
      <c r="IA485" s="394">
        <v>2.5971877925377806</v>
      </c>
      <c r="IB485" s="394">
        <v>2.6221590232857914</v>
      </c>
      <c r="IC485" s="394">
        <v>2.6325252688990428</v>
      </c>
      <c r="ID485" s="394">
        <v>2.642932495645459</v>
      </c>
      <c r="IE485" s="394">
        <v>2.6533808655367599</v>
      </c>
      <c r="IF485" s="394">
        <v>2.6638705412251507</v>
      </c>
      <c r="IG485" s="394">
        <v>2.6744016860058499</v>
      </c>
      <c r="IH485" s="394">
        <v>2.6750328390851945</v>
      </c>
      <c r="II485" s="394">
        <v>2.6756641411153157</v>
      </c>
      <c r="IJ485" s="394">
        <v>2.6762955921313663</v>
      </c>
      <c r="IK485" s="394">
        <v>2.6769271921685061</v>
      </c>
      <c r="IL485" s="394">
        <v>2.6775589412619061</v>
      </c>
      <c r="IM485" s="394">
        <v>2.6732911975645126</v>
      </c>
      <c r="IN485" s="394">
        <v>2.6690302561959065</v>
      </c>
      <c r="IO485" s="394">
        <v>2.6647761063139006</v>
      </c>
      <c r="IP485" s="394">
        <v>2.6605287370935891</v>
      </c>
      <c r="IQ485" s="394">
        <v>2.6562881377273202</v>
      </c>
      <c r="IR485" s="394">
        <v>2.6521542743094262</v>
      </c>
      <c r="IS485" s="394">
        <v>2.6480268442398258</v>
      </c>
      <c r="IT485" s="394">
        <v>2.6439058375065843</v>
      </c>
      <c r="IU485" s="394">
        <v>2.639791244113348</v>
      </c>
      <c r="IV485" s="394">
        <v>2.6356830540793199</v>
      </c>
      <c r="IW485" s="394">
        <v>2.642758699720356</v>
      </c>
      <c r="IX485" s="394">
        <v>2.6498533403468332</v>
      </c>
      <c r="IY485" s="394">
        <v>2.6569670269519023</v>
      </c>
      <c r="IZ485" s="394">
        <v>2.6640998106656095</v>
      </c>
      <c r="JA485" s="394">
        <v>2.671251742755262</v>
      </c>
      <c r="JB485" s="394">
        <v>2.671251742755262</v>
      </c>
      <c r="JC485" s="394">
        <v>2.671251742755262</v>
      </c>
      <c r="JD485" s="394">
        <v>2.671251742755262</v>
      </c>
      <c r="JE485" s="394">
        <v>2.671251742755262</v>
      </c>
      <c r="JF485" s="394">
        <v>2.671251742755262</v>
      </c>
      <c r="JG485" s="394">
        <v>2.671251742755262</v>
      </c>
      <c r="JH485" s="394">
        <v>2.671251742755262</v>
      </c>
      <c r="JI485" s="394">
        <v>2.671251742755262</v>
      </c>
      <c r="JJ485" s="394">
        <v>2.671251742755262</v>
      </c>
      <c r="JK485" s="394">
        <v>2.671251742755262</v>
      </c>
      <c r="JL485" s="394">
        <v>2.671251742755262</v>
      </c>
      <c r="JM485" s="394">
        <v>2.671251742755262</v>
      </c>
      <c r="JN485" s="394">
        <v>2.671251742755262</v>
      </c>
      <c r="JO485" s="394">
        <v>2.671251742755262</v>
      </c>
      <c r="JP485" s="394">
        <v>2.671251742755262</v>
      </c>
      <c r="JQ485" s="394">
        <v>2.671251742755262</v>
      </c>
      <c r="JR485" s="394">
        <v>2.671251742755262</v>
      </c>
      <c r="JS485" s="394">
        <v>2.671251742755262</v>
      </c>
      <c r="JT485" s="394">
        <v>2.671251742755262</v>
      </c>
      <c r="JU485" s="394">
        <v>2.671251742755262</v>
      </c>
      <c r="JV485" s="394">
        <v>2.671251742755262</v>
      </c>
      <c r="JW485" s="394">
        <v>2.671251742755262</v>
      </c>
      <c r="JX485" s="394">
        <v>2.671251742755262</v>
      </c>
      <c r="JY485" s="394">
        <v>2.671251742755262</v>
      </c>
      <c r="JZ485" s="394">
        <v>2.671251742755262</v>
      </c>
      <c r="KA485" s="394">
        <v>2.671251742755262</v>
      </c>
      <c r="KB485" s="394">
        <v>2.671251742755262</v>
      </c>
      <c r="KC485" s="394">
        <v>2.671251742755262</v>
      </c>
    </row>
    <row r="486" spans="1:289" x14ac:dyDescent="0.25">
      <c r="A486" s="383">
        <v>477</v>
      </c>
      <c r="B486" s="384" t="s">
        <v>875</v>
      </c>
      <c r="C486" s="385" t="s">
        <v>142</v>
      </c>
      <c r="D486" s="385" t="s">
        <v>142</v>
      </c>
      <c r="E486" s="129">
        <v>2052</v>
      </c>
      <c r="F486" s="386">
        <v>101.37734999999999</v>
      </c>
      <c r="G486" s="386">
        <v>102.18654874843007</v>
      </c>
      <c r="H486" s="386">
        <v>103.00220655911085</v>
      </c>
      <c r="I486" s="386">
        <v>103.82437498857925</v>
      </c>
      <c r="J486" s="386">
        <v>104.65310600489892</v>
      </c>
      <c r="K486" s="386">
        <v>115.22365815492293</v>
      </c>
      <c r="L486" s="386">
        <v>126.86189550820453</v>
      </c>
      <c r="M486" s="386">
        <v>139.67566027365353</v>
      </c>
      <c r="N486" s="386">
        <v>153.7836873296549</v>
      </c>
      <c r="O486" s="386">
        <v>169.31670444493295</v>
      </c>
      <c r="P486" s="386">
        <v>180.82683512515112</v>
      </c>
      <c r="Q486" s="386">
        <v>193.11942320500989</v>
      </c>
      <c r="R486" s="386">
        <v>206.24766005125062</v>
      </c>
      <c r="S486" s="386">
        <v>220.26835297379202</v>
      </c>
      <c r="T486" s="386">
        <v>235.24217103714409</v>
      </c>
      <c r="U486" s="386">
        <v>239.74838075329953</v>
      </c>
      <c r="V486" s="386">
        <v>244.34090971194644</v>
      </c>
      <c r="W486" s="386">
        <v>249.02141141172194</v>
      </c>
      <c r="X486" s="386">
        <v>253.7915710250553</v>
      </c>
      <c r="Y486" s="386">
        <v>258.65310600489892</v>
      </c>
      <c r="Z486" s="386">
        <v>258.65310600489892</v>
      </c>
      <c r="AA486" s="386">
        <v>258.65310600489892</v>
      </c>
      <c r="AB486" s="386">
        <v>258.65310600489892</v>
      </c>
      <c r="AC486" s="386">
        <v>258.65310600489892</v>
      </c>
      <c r="AD486" s="386">
        <v>258.65310600489892</v>
      </c>
      <c r="AE486" s="386">
        <v>258.65310600489892</v>
      </c>
      <c r="AF486" s="386">
        <v>258.65310600489892</v>
      </c>
      <c r="AG486" s="386">
        <v>258.65310600489892</v>
      </c>
      <c r="AH486" s="386">
        <v>258.65310600489892</v>
      </c>
      <c r="AI486" s="386">
        <v>258.65310600489892</v>
      </c>
      <c r="AJ486" s="386">
        <v>258.65310600489892</v>
      </c>
      <c r="AK486" s="386">
        <v>258.65310600489892</v>
      </c>
      <c r="AL486" s="386">
        <v>258.65310600489892</v>
      </c>
      <c r="AM486" s="386">
        <v>258.65310600489892</v>
      </c>
      <c r="AN486" s="386">
        <v>258.65310600489892</v>
      </c>
      <c r="AO486" s="387">
        <v>258.65310600489892</v>
      </c>
      <c r="AP486" s="387">
        <v>258.65310600489892</v>
      </c>
      <c r="AQ486" s="387">
        <v>258.65310600489892</v>
      </c>
      <c r="AR486" s="387">
        <v>258.65310600489892</v>
      </c>
      <c r="AS486" s="387">
        <v>258.65310600489892</v>
      </c>
      <c r="AT486" s="387">
        <v>258.65310600489892</v>
      </c>
      <c r="AU486" s="387">
        <v>258.65310600489892</v>
      </c>
      <c r="AV486" s="387">
        <v>258.65310600489892</v>
      </c>
      <c r="AW486" s="387">
        <v>258.65310600489892</v>
      </c>
      <c r="AX486" s="387">
        <v>258.65310600489892</v>
      </c>
      <c r="AY486" s="387">
        <v>258.65310600489892</v>
      </c>
      <c r="AZ486" s="387">
        <v>258.65310600489892</v>
      </c>
      <c r="BA486" s="387">
        <v>258.65310600489892</v>
      </c>
      <c r="BB486" s="387">
        <v>258.65310600489892</v>
      </c>
      <c r="BC486" s="387">
        <v>258.65310600489892</v>
      </c>
      <c r="BD486" s="387">
        <v>258.65310600489892</v>
      </c>
      <c r="BE486" s="387">
        <v>258.65310600489892</v>
      </c>
      <c r="BF486" s="387">
        <v>258.65310600489892</v>
      </c>
      <c r="BG486" s="387">
        <v>258.65310600489892</v>
      </c>
      <c r="BH486" s="387">
        <v>258.65310600489892</v>
      </c>
      <c r="BI486" s="387">
        <v>258.65310600489892</v>
      </c>
      <c r="BJ486" s="387">
        <v>258.65310600489892</v>
      </c>
      <c r="BK486" s="387">
        <v>258.65310600489892</v>
      </c>
      <c r="BL486" s="387">
        <v>258.65310600489892</v>
      </c>
      <c r="BM486" s="387">
        <v>258.65310600489892</v>
      </c>
      <c r="BN486" s="387">
        <v>258.65310600489892</v>
      </c>
      <c r="BO486" s="387">
        <v>258.65310600489892</v>
      </c>
      <c r="BP486" s="387">
        <v>258.65310600489892</v>
      </c>
      <c r="CA486" s="386">
        <v>360</v>
      </c>
      <c r="CB486" s="386">
        <v>362.47437241057685</v>
      </c>
      <c r="CC486" s="386">
        <v>364.96575181789319</v>
      </c>
      <c r="CD486" s="386">
        <v>367.47425511540325</v>
      </c>
      <c r="CE486" s="386">
        <v>370</v>
      </c>
      <c r="CF486" s="386">
        <v>403.51790501455133</v>
      </c>
      <c r="CG486" s="386">
        <v>440.07216126306071</v>
      </c>
      <c r="CH486" s="386">
        <v>479.93782856242177</v>
      </c>
      <c r="CI486" s="386">
        <v>523.41488410470629</v>
      </c>
      <c r="CJ486" s="386">
        <v>570.83047969558186</v>
      </c>
      <c r="CK486" s="386">
        <v>607.32644502609628</v>
      </c>
      <c r="CL486" s="386">
        <v>646.15577469643438</v>
      </c>
      <c r="CM486" s="386">
        <v>687.46765202297252</v>
      </c>
      <c r="CN486" s="386">
        <v>731.42079833614889</v>
      </c>
      <c r="CO486" s="386">
        <v>778.18408279203322</v>
      </c>
      <c r="CP486" s="386">
        <v>792.15640019736429</v>
      </c>
      <c r="CQ486" s="386">
        <v>806.37959096028817</v>
      </c>
      <c r="CR486" s="386">
        <v>820.85815951909694</v>
      </c>
      <c r="CS486" s="386">
        <v>835.59669118940076</v>
      </c>
      <c r="CT486" s="386">
        <v>850.59985361628219</v>
      </c>
      <c r="CU486" s="386">
        <v>850.59985361628219</v>
      </c>
      <c r="CV486" s="386">
        <v>850.59985361628219</v>
      </c>
      <c r="CW486" s="386">
        <v>850.59985361628219</v>
      </c>
      <c r="CX486" s="386">
        <v>850.59985361628219</v>
      </c>
      <c r="CY486" s="386">
        <v>850.59985361628219</v>
      </c>
      <c r="CZ486" s="386">
        <v>850.59985361628219</v>
      </c>
      <c r="DA486" s="386">
        <v>850.59985361628219</v>
      </c>
      <c r="DB486" s="386">
        <v>850.59985361628219</v>
      </c>
      <c r="DC486" s="386">
        <v>850.59985361628219</v>
      </c>
      <c r="DD486" s="386">
        <v>850.59985361628219</v>
      </c>
      <c r="DE486" s="386">
        <v>850.59985361628219</v>
      </c>
      <c r="DF486" s="386">
        <v>850.59985361628219</v>
      </c>
      <c r="DG486" s="386">
        <v>850.59985361628219</v>
      </c>
      <c r="DH486" s="386">
        <v>850.59985361628219</v>
      </c>
      <c r="DI486" s="386">
        <v>850.59985361628219</v>
      </c>
      <c r="DJ486" s="387">
        <v>850.59985361628219</v>
      </c>
      <c r="DK486" s="387">
        <v>850.59985361628219</v>
      </c>
      <c r="DL486" s="387">
        <v>850.59985361628219</v>
      </c>
      <c r="DM486" s="387">
        <v>850.59985361628219</v>
      </c>
      <c r="DN486" s="387">
        <v>850.59985361628219</v>
      </c>
      <c r="DO486" s="387">
        <v>850.59985361628219</v>
      </c>
      <c r="DP486" s="387">
        <v>850.59985361628219</v>
      </c>
      <c r="DQ486" s="387">
        <v>850.59985361628219</v>
      </c>
      <c r="DR486" s="387">
        <v>850.59985361628219</v>
      </c>
      <c r="DS486" s="387">
        <v>850.59985361628219</v>
      </c>
      <c r="DT486" s="387">
        <v>850.59985361628219</v>
      </c>
      <c r="DU486" s="387">
        <v>850.59985361628219</v>
      </c>
      <c r="DV486" s="387">
        <v>850.59985361628219</v>
      </c>
      <c r="DW486" s="387">
        <v>850.59985361628219</v>
      </c>
      <c r="DX486" s="387">
        <v>850.59985361628219</v>
      </c>
      <c r="DY486" s="387">
        <v>850.59985361628219</v>
      </c>
      <c r="DZ486" s="387">
        <v>850.59985361628219</v>
      </c>
      <c r="EA486" s="387">
        <v>850.59985361628219</v>
      </c>
      <c r="EB486" s="387">
        <v>850.59985361628219</v>
      </c>
      <c r="EC486" s="387">
        <v>850.59985361628219</v>
      </c>
      <c r="ED486" s="387">
        <v>850.59985361628219</v>
      </c>
      <c r="EE486" s="387">
        <v>850.59985361628219</v>
      </c>
      <c r="EF486" s="387">
        <v>850.59985361628219</v>
      </c>
      <c r="EG486" s="387">
        <v>850.59985361628219</v>
      </c>
      <c r="EH486" s="387">
        <v>850.59985361628219</v>
      </c>
      <c r="EI486" s="387">
        <v>850.59985361628219</v>
      </c>
      <c r="EJ486" s="387">
        <v>850.59985361628219</v>
      </c>
      <c r="EK486" s="387">
        <v>850.59985361628219</v>
      </c>
      <c r="EY486" s="386">
        <v>2212</v>
      </c>
      <c r="EZ486" s="386">
        <v>2236</v>
      </c>
      <c r="FA486" s="386">
        <v>2260</v>
      </c>
      <c r="FB486" s="386">
        <v>2284</v>
      </c>
      <c r="FC486" s="386">
        <v>2306.1000000000004</v>
      </c>
      <c r="FD486" s="386">
        <v>2347</v>
      </c>
      <c r="FE486" s="386">
        <v>2387</v>
      </c>
      <c r="FF486" s="386">
        <v>2427</v>
      </c>
      <c r="FG486" s="386">
        <v>2467</v>
      </c>
      <c r="FH486" s="386">
        <v>2507</v>
      </c>
      <c r="FI486" s="386">
        <v>2548.7000000000003</v>
      </c>
      <c r="FJ486" s="386">
        <v>2575</v>
      </c>
      <c r="FK486" s="386">
        <v>2601</v>
      </c>
      <c r="FL486" s="386">
        <v>2627</v>
      </c>
      <c r="FM486" s="386">
        <v>2653</v>
      </c>
      <c r="FN486" s="386">
        <v>2679</v>
      </c>
      <c r="FO486" s="386">
        <v>2705</v>
      </c>
      <c r="FP486" s="386">
        <v>2731</v>
      </c>
      <c r="FQ486" s="386">
        <v>2757</v>
      </c>
      <c r="FR486" s="386">
        <v>2783</v>
      </c>
      <c r="FS486" s="386">
        <v>2809</v>
      </c>
      <c r="FT486" s="386">
        <v>2835</v>
      </c>
      <c r="FU486" s="386">
        <v>2861</v>
      </c>
      <c r="FV486" s="386">
        <v>2887</v>
      </c>
      <c r="FW486" s="386">
        <v>2913</v>
      </c>
      <c r="FX486" s="386">
        <v>2939</v>
      </c>
      <c r="FY486" s="386">
        <v>2965</v>
      </c>
      <c r="FZ486" s="386">
        <v>2991</v>
      </c>
      <c r="GA486" s="386">
        <v>3017</v>
      </c>
      <c r="GB486" s="386">
        <v>3043</v>
      </c>
      <c r="GC486" s="386">
        <v>3069.7999999999997</v>
      </c>
      <c r="GD486" s="387">
        <v>3069.7999999999997</v>
      </c>
      <c r="GE486" s="387">
        <v>3069.7999999999997</v>
      </c>
      <c r="GF486" s="387">
        <v>3069.7999999999997</v>
      </c>
      <c r="GG486" s="387">
        <v>3069.7999999999997</v>
      </c>
      <c r="GH486" s="387">
        <v>3069.7999999999997</v>
      </c>
      <c r="GI486" s="387">
        <v>3069.7999999999997</v>
      </c>
      <c r="GJ486" s="387">
        <v>3069.7999999999997</v>
      </c>
      <c r="GK486" s="387">
        <v>3069.7999999999997</v>
      </c>
      <c r="GL486" s="387">
        <v>3069.7999999999997</v>
      </c>
      <c r="GM486" s="387">
        <v>3069.7999999999997</v>
      </c>
      <c r="GN486" s="387">
        <v>3069.7999999999997</v>
      </c>
      <c r="GO486" s="387">
        <v>3069.7999999999997</v>
      </c>
      <c r="GP486" s="387">
        <v>3069.7999999999997</v>
      </c>
      <c r="GQ486" s="387">
        <v>3069.7999999999997</v>
      </c>
      <c r="GR486" s="387">
        <v>3069.7999999999997</v>
      </c>
      <c r="GS486" s="387">
        <v>3069.7999999999997</v>
      </c>
      <c r="GT486" s="387">
        <v>3069.7999999999997</v>
      </c>
      <c r="GU486" s="387">
        <v>3069.7999999999997</v>
      </c>
      <c r="GV486" s="387">
        <v>3069.7999999999997</v>
      </c>
      <c r="GW486" s="387">
        <v>3069.7999999999997</v>
      </c>
      <c r="GX486" s="387">
        <v>3069.7999999999997</v>
      </c>
      <c r="GY486" s="387">
        <v>3069.7999999999997</v>
      </c>
      <c r="GZ486" s="387">
        <v>3069.7999999999997</v>
      </c>
      <c r="HA486" s="387">
        <v>3069.7999999999997</v>
      </c>
      <c r="HB486" s="387">
        <v>3069.7999999999997</v>
      </c>
      <c r="HC486" s="387">
        <v>3069.7999999999997</v>
      </c>
      <c r="HD486" s="387">
        <v>3069.7999999999997</v>
      </c>
      <c r="HE486" s="387">
        <v>3069.7999999999997</v>
      </c>
      <c r="HS486" s="394">
        <v>3.5510890746305761</v>
      </c>
      <c r="HT486" s="394">
        <v>3.5471828420680045</v>
      </c>
      <c r="HU486" s="394">
        <v>3.5432809063992901</v>
      </c>
      <c r="HV486" s="394">
        <v>3.5393832628978084</v>
      </c>
      <c r="HW486" s="394">
        <v>3.5354899068421335</v>
      </c>
      <c r="HX486" s="394">
        <v>3.5020403923646044</v>
      </c>
      <c r="HY486" s="394">
        <v>3.4689073460564837</v>
      </c>
      <c r="HZ486" s="394">
        <v>3.4360877737905389</v>
      </c>
      <c r="IA486" s="394">
        <v>3.4035787097671801</v>
      </c>
      <c r="IB486" s="394">
        <v>3.3713772162464553</v>
      </c>
      <c r="IC486" s="394">
        <v>3.358607944477725</v>
      </c>
      <c r="ID486" s="394">
        <v>3.345887037009708</v>
      </c>
      <c r="IE486" s="394">
        <v>3.3332143106600252</v>
      </c>
      <c r="IF486" s="394">
        <v>3.3205895829401095</v>
      </c>
      <c r="IG486" s="394">
        <v>3.3080126720525809</v>
      </c>
      <c r="IH486" s="394">
        <v>3.3041157471361244</v>
      </c>
      <c r="II486" s="394">
        <v>3.3002234128985166</v>
      </c>
      <c r="IJ486" s="394">
        <v>3.2963356639318184</v>
      </c>
      <c r="IK486" s="394">
        <v>3.2924524948344613</v>
      </c>
      <c r="IL486" s="394">
        <v>3.288573900211242</v>
      </c>
      <c r="IM486" s="394">
        <v>3.288573900211242</v>
      </c>
      <c r="IN486" s="394">
        <v>3.288573900211242</v>
      </c>
      <c r="IO486" s="394">
        <v>3.288573900211242</v>
      </c>
      <c r="IP486" s="394">
        <v>3.288573900211242</v>
      </c>
      <c r="IQ486" s="394">
        <v>3.288573900211242</v>
      </c>
      <c r="IR486" s="394">
        <v>3.288573900211242</v>
      </c>
      <c r="IS486" s="394">
        <v>3.288573900211242</v>
      </c>
      <c r="IT486" s="394">
        <v>3.288573900211242</v>
      </c>
      <c r="IU486" s="394">
        <v>3.288573900211242</v>
      </c>
      <c r="IV486" s="394">
        <v>3.288573900211242</v>
      </c>
      <c r="IW486" s="394">
        <v>3.288573900211242</v>
      </c>
      <c r="IX486" s="394">
        <v>3.288573900211242</v>
      </c>
      <c r="IY486" s="394">
        <v>3.288573900211242</v>
      </c>
      <c r="IZ486" s="394">
        <v>3.288573900211242</v>
      </c>
      <c r="JA486" s="394">
        <v>3.288573900211242</v>
      </c>
      <c r="JB486" s="394">
        <v>3.288573900211242</v>
      </c>
      <c r="JC486" s="394">
        <v>3.288573900211242</v>
      </c>
      <c r="JD486" s="394">
        <v>3.288573900211242</v>
      </c>
      <c r="JE486" s="394">
        <v>3.288573900211242</v>
      </c>
      <c r="JF486" s="394">
        <v>3.288573900211242</v>
      </c>
      <c r="JG486" s="394">
        <v>3.288573900211242</v>
      </c>
      <c r="JH486" s="394">
        <v>3.288573900211242</v>
      </c>
      <c r="JI486" s="394">
        <v>3.288573900211242</v>
      </c>
      <c r="JJ486" s="394">
        <v>3.288573900211242</v>
      </c>
      <c r="JK486" s="394">
        <v>3.288573900211242</v>
      </c>
      <c r="JL486" s="394">
        <v>3.288573900211242</v>
      </c>
      <c r="JM486" s="394">
        <v>3.288573900211242</v>
      </c>
      <c r="JN486" s="394">
        <v>3.288573900211242</v>
      </c>
      <c r="JO486" s="394">
        <v>3.288573900211242</v>
      </c>
      <c r="JP486" s="394">
        <v>3.288573900211242</v>
      </c>
      <c r="JQ486" s="394">
        <v>3.288573900211242</v>
      </c>
      <c r="JR486" s="394">
        <v>3.288573900211242</v>
      </c>
      <c r="JS486" s="394">
        <v>3.288573900211242</v>
      </c>
      <c r="JT486" s="394">
        <v>3.288573900211242</v>
      </c>
      <c r="JU486" s="394">
        <v>3.288573900211242</v>
      </c>
      <c r="JV486" s="394">
        <v>3.288573900211242</v>
      </c>
      <c r="JW486" s="394">
        <v>3.288573900211242</v>
      </c>
      <c r="JX486" s="394">
        <v>3.288573900211242</v>
      </c>
      <c r="JY486" s="394">
        <v>3.288573900211242</v>
      </c>
      <c r="JZ486" s="394">
        <v>3.288573900211242</v>
      </c>
      <c r="KA486" s="394">
        <v>3.288573900211242</v>
      </c>
      <c r="KB486" s="394">
        <v>3.288573900211242</v>
      </c>
      <c r="KC486" s="394">
        <v>3.288573900211242</v>
      </c>
    </row>
    <row r="487" spans="1:289" x14ac:dyDescent="0.25">
      <c r="A487" s="383">
        <v>478</v>
      </c>
      <c r="B487" s="384" t="s">
        <v>875</v>
      </c>
      <c r="C487" s="385" t="s">
        <v>142</v>
      </c>
      <c r="D487" s="385" t="s">
        <v>142</v>
      </c>
      <c r="E487" s="129">
        <v>2052</v>
      </c>
      <c r="F487" s="386">
        <v>3.0317699999999999</v>
      </c>
      <c r="G487" s="386">
        <v>3.0317699999999994</v>
      </c>
      <c r="H487" s="386">
        <v>3.031769999999999</v>
      </c>
      <c r="I487" s="386">
        <v>3.0317699999999985</v>
      </c>
      <c r="J487" s="386">
        <v>3.031769999999999</v>
      </c>
      <c r="K487" s="386">
        <v>4.6337591661177591</v>
      </c>
      <c r="L487" s="386">
        <v>7.0822404105787564</v>
      </c>
      <c r="M487" s="386">
        <v>10.824500677547745</v>
      </c>
      <c r="N487" s="386">
        <v>16.544173612521654</v>
      </c>
      <c r="O487" s="386">
        <v>25.286125307284433</v>
      </c>
      <c r="P487" s="386">
        <v>28.741431219402891</v>
      </c>
      <c r="Q487" s="386">
        <v>32.668898793351019</v>
      </c>
      <c r="R487" s="386">
        <v>37.133048115214365</v>
      </c>
      <c r="S487" s="386">
        <v>42.207215830839694</v>
      </c>
      <c r="T487" s="386">
        <v>47.974759913694754</v>
      </c>
      <c r="U487" s="386">
        <v>51.51735177279614</v>
      </c>
      <c r="V487" s="386">
        <v>55.321538626906325</v>
      </c>
      <c r="W487" s="386">
        <v>59.40663738978094</v>
      </c>
      <c r="X487" s="386">
        <v>63.793391390681116</v>
      </c>
      <c r="Y487" s="386">
        <v>68.504075704925739</v>
      </c>
      <c r="Z487" s="386">
        <v>71.801494424861872</v>
      </c>
      <c r="AA487" s="386">
        <v>75.257633193243294</v>
      </c>
      <c r="AB487" s="386">
        <v>78.880131941761462</v>
      </c>
      <c r="AC487" s="386">
        <v>82.676998347435685</v>
      </c>
      <c r="AD487" s="386">
        <v>86.656625533900467</v>
      </c>
      <c r="AE487" s="386">
        <v>91.072954853705028</v>
      </c>
      <c r="AF487" s="386">
        <v>95.714355996244421</v>
      </c>
      <c r="AG487" s="386">
        <v>100.59229942074415</v>
      </c>
      <c r="AH487" s="386">
        <v>105.71884016175881</v>
      </c>
      <c r="AI487" s="386">
        <v>111.10664762120645</v>
      </c>
      <c r="AJ487" s="386">
        <v>115.35424625059552</v>
      </c>
      <c r="AK487" s="386">
        <v>119.76423025028123</v>
      </c>
      <c r="AL487" s="386">
        <v>124.34280760053363</v>
      </c>
      <c r="AM487" s="386">
        <v>129.09642361223308</v>
      </c>
      <c r="AN487" s="386">
        <v>134.03177000000125</v>
      </c>
      <c r="AO487" s="387">
        <v>134.03177000000125</v>
      </c>
      <c r="AP487" s="387">
        <v>134.03177000000125</v>
      </c>
      <c r="AQ487" s="387">
        <v>134.03177000000125</v>
      </c>
      <c r="AR487" s="387">
        <v>134.03177000000125</v>
      </c>
      <c r="AS487" s="387">
        <v>134.03177000000125</v>
      </c>
      <c r="AT487" s="387">
        <v>134.03177000000125</v>
      </c>
      <c r="AU487" s="387">
        <v>134.03177000000125</v>
      </c>
      <c r="AV487" s="387">
        <v>134.03177000000125</v>
      </c>
      <c r="AW487" s="387">
        <v>134.03177000000125</v>
      </c>
      <c r="AX487" s="387">
        <v>134.03177000000125</v>
      </c>
      <c r="AY487" s="387">
        <v>134.03177000000125</v>
      </c>
      <c r="AZ487" s="387">
        <v>134.03177000000125</v>
      </c>
      <c r="BA487" s="387">
        <v>134.03177000000125</v>
      </c>
      <c r="BB487" s="387">
        <v>134.03177000000125</v>
      </c>
      <c r="BC487" s="387">
        <v>134.03177000000125</v>
      </c>
      <c r="BD487" s="387">
        <v>134.03177000000125</v>
      </c>
      <c r="BE487" s="387">
        <v>134.03177000000125</v>
      </c>
      <c r="BF487" s="387">
        <v>134.03177000000125</v>
      </c>
      <c r="BG487" s="387">
        <v>134.03177000000125</v>
      </c>
      <c r="BH487" s="387">
        <v>134.03177000000125</v>
      </c>
      <c r="BI487" s="387">
        <v>134.03177000000125</v>
      </c>
      <c r="BJ487" s="387">
        <v>134.03177000000125</v>
      </c>
      <c r="BK487" s="387">
        <v>134.03177000000125</v>
      </c>
      <c r="BL487" s="387">
        <v>134.03177000000125</v>
      </c>
      <c r="BM487" s="387">
        <v>134.03177000000125</v>
      </c>
      <c r="BN487" s="387">
        <v>134.03177000000125</v>
      </c>
      <c r="BO487" s="387">
        <v>134.03177000000125</v>
      </c>
      <c r="BP487" s="387">
        <v>134.03177000000125</v>
      </c>
      <c r="CA487" s="386">
        <v>20</v>
      </c>
      <c r="CB487" s="386">
        <v>20</v>
      </c>
      <c r="CC487" s="386">
        <v>20</v>
      </c>
      <c r="CD487" s="386">
        <v>20</v>
      </c>
      <c r="CE487" s="386">
        <v>20</v>
      </c>
      <c r="CF487" s="386">
        <v>26.471106904419539</v>
      </c>
      <c r="CG487" s="386">
        <v>35.035975037260393</v>
      </c>
      <c r="CH487" s="386">
        <v>46.372052035594713</v>
      </c>
      <c r="CI487" s="386">
        <v>61.375977340576668</v>
      </c>
      <c r="CJ487" s="386">
        <v>81.234502877281798</v>
      </c>
      <c r="CK487" s="386">
        <v>91.032135371794908</v>
      </c>
      <c r="CL487" s="386">
        <v>102.01145297666751</v>
      </c>
      <c r="CM487" s="386">
        <v>114.31497784720879</v>
      </c>
      <c r="CN487" s="386">
        <v>128.10242162903793</v>
      </c>
      <c r="CO487" s="386">
        <v>143.55275866962427</v>
      </c>
      <c r="CP487" s="386">
        <v>153.38722947082778</v>
      </c>
      <c r="CQ487" s="386">
        <v>163.89543734846262</v>
      </c>
      <c r="CR487" s="386">
        <v>175.12353848696759</v>
      </c>
      <c r="CS487" s="386">
        <v>187.12085112529275</v>
      </c>
      <c r="CT487" s="386">
        <v>199.94007218201372</v>
      </c>
      <c r="CU487" s="386">
        <v>209.04417951403715</v>
      </c>
      <c r="CV487" s="386">
        <v>218.56283491243096</v>
      </c>
      <c r="CW487" s="386">
        <v>228.51491448366707</v>
      </c>
      <c r="CX487" s="386">
        <v>238.9201538422563</v>
      </c>
      <c r="CY487" s="386">
        <v>249.79918724774257</v>
      </c>
      <c r="CZ487" s="386">
        <v>261.98259967003878</v>
      </c>
      <c r="DA487" s="386">
        <v>274.76023155272316</v>
      </c>
      <c r="DB487" s="386">
        <v>288.16106465844689</v>
      </c>
      <c r="DC487" s="386">
        <v>302.21549427234288</v>
      </c>
      <c r="DD487" s="386">
        <v>316.95539814351258</v>
      </c>
      <c r="DE487" s="386">
        <v>328.65306515142328</v>
      </c>
      <c r="DF487" s="386">
        <v>340.78245035763393</v>
      </c>
      <c r="DG487" s="386">
        <v>353.35948690527619</v>
      </c>
      <c r="DH487" s="386">
        <v>366.4006959716462</v>
      </c>
      <c r="DI487" s="386">
        <v>379.92320847039957</v>
      </c>
      <c r="DJ487" s="387">
        <v>379.92320847039957</v>
      </c>
      <c r="DK487" s="387">
        <v>379.92320847039957</v>
      </c>
      <c r="DL487" s="387">
        <v>379.92320847039957</v>
      </c>
      <c r="DM487" s="387">
        <v>379.92320847039957</v>
      </c>
      <c r="DN487" s="387">
        <v>379.92320847039957</v>
      </c>
      <c r="DO487" s="387">
        <v>379.92320847039957</v>
      </c>
      <c r="DP487" s="387">
        <v>379.92320847039957</v>
      </c>
      <c r="DQ487" s="387">
        <v>379.92320847039957</v>
      </c>
      <c r="DR487" s="387">
        <v>379.92320847039957</v>
      </c>
      <c r="DS487" s="387">
        <v>379.92320847039957</v>
      </c>
      <c r="DT487" s="387">
        <v>379.92320847039957</v>
      </c>
      <c r="DU487" s="387">
        <v>379.92320847039957</v>
      </c>
      <c r="DV487" s="387">
        <v>379.92320847039957</v>
      </c>
      <c r="DW487" s="387">
        <v>379.92320847039957</v>
      </c>
      <c r="DX487" s="387">
        <v>379.92320847039957</v>
      </c>
      <c r="DY487" s="387">
        <v>379.92320847039957</v>
      </c>
      <c r="DZ487" s="387">
        <v>379.92320847039957</v>
      </c>
      <c r="EA487" s="387">
        <v>379.92320847039957</v>
      </c>
      <c r="EB487" s="387">
        <v>379.92320847039957</v>
      </c>
      <c r="EC487" s="387">
        <v>379.92320847039957</v>
      </c>
      <c r="ED487" s="387">
        <v>379.92320847039957</v>
      </c>
      <c r="EE487" s="387">
        <v>379.92320847039957</v>
      </c>
      <c r="EF487" s="387">
        <v>379.92320847039957</v>
      </c>
      <c r="EG487" s="387">
        <v>379.92320847039957</v>
      </c>
      <c r="EH487" s="387">
        <v>379.92320847039957</v>
      </c>
      <c r="EI487" s="387">
        <v>379.92320847039957</v>
      </c>
      <c r="EJ487" s="387">
        <v>379.92320847039957</v>
      </c>
      <c r="EK487" s="387">
        <v>379.92320847039957</v>
      </c>
      <c r="EY487" s="386">
        <v>9241</v>
      </c>
      <c r="EZ487" s="386">
        <v>9339</v>
      </c>
      <c r="FA487" s="386">
        <v>9437</v>
      </c>
      <c r="FB487" s="386">
        <v>9535</v>
      </c>
      <c r="FC487" s="386">
        <v>9631</v>
      </c>
      <c r="FD487" s="386">
        <v>9801</v>
      </c>
      <c r="FE487" s="386">
        <v>9971</v>
      </c>
      <c r="FF487" s="386">
        <v>10141</v>
      </c>
      <c r="FG487" s="386">
        <v>10311</v>
      </c>
      <c r="FH487" s="386">
        <v>10481</v>
      </c>
      <c r="FI487" s="386">
        <v>10651.1</v>
      </c>
      <c r="FJ487" s="386">
        <v>10760</v>
      </c>
      <c r="FK487" s="386">
        <v>10869</v>
      </c>
      <c r="FL487" s="386">
        <v>10978</v>
      </c>
      <c r="FM487" s="386">
        <v>11087</v>
      </c>
      <c r="FN487" s="386">
        <v>11196</v>
      </c>
      <c r="FO487" s="386">
        <v>11305</v>
      </c>
      <c r="FP487" s="386">
        <v>11414</v>
      </c>
      <c r="FQ487" s="386">
        <v>11523</v>
      </c>
      <c r="FR487" s="386">
        <v>11632</v>
      </c>
      <c r="FS487" s="386">
        <v>11741</v>
      </c>
      <c r="FT487" s="386">
        <v>11850</v>
      </c>
      <c r="FU487" s="386">
        <v>11959</v>
      </c>
      <c r="FV487" s="386">
        <v>12068</v>
      </c>
      <c r="FW487" s="386">
        <v>12177</v>
      </c>
      <c r="FX487" s="386">
        <v>12286</v>
      </c>
      <c r="FY487" s="386">
        <v>12395</v>
      </c>
      <c r="FZ487" s="386">
        <v>12504</v>
      </c>
      <c r="GA487" s="386">
        <v>12613</v>
      </c>
      <c r="GB487" s="386">
        <v>12722</v>
      </c>
      <c r="GC487" s="386">
        <v>12827.599999999999</v>
      </c>
      <c r="GD487" s="387">
        <v>12827.599999999999</v>
      </c>
      <c r="GE487" s="387">
        <v>12827.599999999999</v>
      </c>
      <c r="GF487" s="387">
        <v>12827.599999999999</v>
      </c>
      <c r="GG487" s="387">
        <v>12827.599999999999</v>
      </c>
      <c r="GH487" s="387">
        <v>12827.599999999999</v>
      </c>
      <c r="GI487" s="387">
        <v>12827.599999999999</v>
      </c>
      <c r="GJ487" s="387">
        <v>12827.599999999999</v>
      </c>
      <c r="GK487" s="387">
        <v>12827.599999999999</v>
      </c>
      <c r="GL487" s="387">
        <v>12827.599999999999</v>
      </c>
      <c r="GM487" s="387">
        <v>12827.599999999999</v>
      </c>
      <c r="GN487" s="387">
        <v>12827.599999999999</v>
      </c>
      <c r="GO487" s="387">
        <v>12827.599999999999</v>
      </c>
      <c r="GP487" s="387">
        <v>12827.599999999999</v>
      </c>
      <c r="GQ487" s="387">
        <v>12827.599999999999</v>
      </c>
      <c r="GR487" s="387">
        <v>12827.599999999999</v>
      </c>
      <c r="GS487" s="387">
        <v>12827.599999999999</v>
      </c>
      <c r="GT487" s="387">
        <v>12827.599999999999</v>
      </c>
      <c r="GU487" s="387">
        <v>12827.599999999999</v>
      </c>
      <c r="GV487" s="387">
        <v>12827.599999999999</v>
      </c>
      <c r="GW487" s="387">
        <v>12827.599999999999</v>
      </c>
      <c r="GX487" s="387">
        <v>12827.599999999999</v>
      </c>
      <c r="GY487" s="387">
        <v>12827.599999999999</v>
      </c>
      <c r="GZ487" s="387">
        <v>12827.599999999999</v>
      </c>
      <c r="HA487" s="387">
        <v>12827.599999999999</v>
      </c>
      <c r="HB487" s="387">
        <v>12827.599999999999</v>
      </c>
      <c r="HC487" s="387">
        <v>12827.599999999999</v>
      </c>
      <c r="HD487" s="387">
        <v>12827.599999999999</v>
      </c>
      <c r="HE487" s="387">
        <v>12827.599999999999</v>
      </c>
      <c r="HS487" s="394">
        <v>6.596806485980137</v>
      </c>
      <c r="HT487" s="394">
        <v>6.5968064859801379</v>
      </c>
      <c r="HU487" s="394">
        <v>6.5968064859801396</v>
      </c>
      <c r="HV487" s="394">
        <v>6.5968064859801405</v>
      </c>
      <c r="HW487" s="394">
        <v>6.5968064859801396</v>
      </c>
      <c r="HX487" s="394">
        <v>5.7126635104339005</v>
      </c>
      <c r="HY487" s="394">
        <v>4.9470185994995433</v>
      </c>
      <c r="HZ487" s="394">
        <v>4.28398994253656</v>
      </c>
      <c r="IA487" s="394">
        <v>3.7098243029874598</v>
      </c>
      <c r="IB487" s="394">
        <v>3.2126117343047311</v>
      </c>
      <c r="IC487" s="394">
        <v>3.1672791336271571</v>
      </c>
      <c r="ID487" s="394">
        <v>3.1225862133262212</v>
      </c>
      <c r="IE487" s="394">
        <v>3.0785239469843311</v>
      </c>
      <c r="IF487" s="394">
        <v>3.0350834355540903</v>
      </c>
      <c r="IG487" s="394">
        <v>2.9922559055610001</v>
      </c>
      <c r="IH487" s="394">
        <v>2.9773896404322606</v>
      </c>
      <c r="II487" s="394">
        <v>2.9625972345742029</v>
      </c>
      <c r="IJ487" s="394">
        <v>2.9478783210357591</v>
      </c>
      <c r="IK487" s="394">
        <v>2.9332325346889645</v>
      </c>
      <c r="IL487" s="394">
        <v>2.9186595122199011</v>
      </c>
      <c r="IM487" s="394">
        <v>2.9114182258810182</v>
      </c>
      <c r="IN487" s="394">
        <v>2.9041949054020177</v>
      </c>
      <c r="IO487" s="394">
        <v>2.8969895062090352</v>
      </c>
      <c r="IP487" s="394">
        <v>2.8898019838387934</v>
      </c>
      <c r="IQ487" s="394">
        <v>2.8826322939383324</v>
      </c>
      <c r="IR487" s="394">
        <v>2.8766234728067661</v>
      </c>
      <c r="IS487" s="394">
        <v>2.8706271770088909</v>
      </c>
      <c r="IT487" s="394">
        <v>2.8646433804357621</v>
      </c>
      <c r="IU487" s="394">
        <v>2.858672057032857</v>
      </c>
      <c r="IV487" s="394">
        <v>2.8527131807999639</v>
      </c>
      <c r="IW487" s="394">
        <v>2.8490764391755246</v>
      </c>
      <c r="IX487" s="394">
        <v>2.8454443338004398</v>
      </c>
      <c r="IY487" s="394">
        <v>2.8418168587642514</v>
      </c>
      <c r="IZ487" s="394">
        <v>2.8381940081640367</v>
      </c>
      <c r="JA487" s="394">
        <v>2.8345757761043973</v>
      </c>
      <c r="JB487" s="394">
        <v>2.8345757761043973</v>
      </c>
      <c r="JC487" s="394">
        <v>2.8345757761043973</v>
      </c>
      <c r="JD487" s="394">
        <v>2.8345757761043973</v>
      </c>
      <c r="JE487" s="394">
        <v>2.8345757761043973</v>
      </c>
      <c r="JF487" s="394">
        <v>2.8345757761043973</v>
      </c>
      <c r="JG487" s="394">
        <v>2.8345757761043973</v>
      </c>
      <c r="JH487" s="394">
        <v>2.8345757761043973</v>
      </c>
      <c r="JI487" s="394">
        <v>2.8345757761043973</v>
      </c>
      <c r="JJ487" s="394">
        <v>2.8345757761043973</v>
      </c>
      <c r="JK487" s="394">
        <v>2.8345757761043973</v>
      </c>
      <c r="JL487" s="394">
        <v>2.8345757761043973</v>
      </c>
      <c r="JM487" s="394">
        <v>2.8345757761043973</v>
      </c>
      <c r="JN487" s="394">
        <v>2.8345757761043973</v>
      </c>
      <c r="JO487" s="394">
        <v>2.8345757761043973</v>
      </c>
      <c r="JP487" s="394">
        <v>2.8345757761043973</v>
      </c>
      <c r="JQ487" s="394">
        <v>2.8345757761043973</v>
      </c>
      <c r="JR487" s="394">
        <v>2.8345757761043973</v>
      </c>
      <c r="JS487" s="394">
        <v>2.8345757761043973</v>
      </c>
      <c r="JT487" s="394">
        <v>2.8345757761043973</v>
      </c>
      <c r="JU487" s="394">
        <v>2.8345757761043973</v>
      </c>
      <c r="JV487" s="394">
        <v>2.8345757761043973</v>
      </c>
      <c r="JW487" s="394">
        <v>2.8345757761043973</v>
      </c>
      <c r="JX487" s="394">
        <v>2.8345757761043973</v>
      </c>
      <c r="JY487" s="394">
        <v>2.8345757761043973</v>
      </c>
      <c r="JZ487" s="394">
        <v>2.8345757761043973</v>
      </c>
      <c r="KA487" s="394">
        <v>2.8345757761043973</v>
      </c>
      <c r="KB487" s="394">
        <v>2.8345757761043973</v>
      </c>
      <c r="KC487" s="394">
        <v>2.8345757761043973</v>
      </c>
    </row>
    <row r="488" spans="1:289" x14ac:dyDescent="0.25">
      <c r="A488" s="383">
        <v>479</v>
      </c>
      <c r="B488" s="384" t="s">
        <v>875</v>
      </c>
      <c r="C488" s="385" t="s">
        <v>472</v>
      </c>
      <c r="D488" s="385" t="s">
        <v>876</v>
      </c>
      <c r="E488" s="129">
        <v>2060</v>
      </c>
      <c r="F488" s="386">
        <v>1418.2915</v>
      </c>
      <c r="G488" s="386">
        <v>1429.5310310605519</v>
      </c>
      <c r="H488" s="386">
        <v>1440.8596320044537</v>
      </c>
      <c r="I488" s="386">
        <v>1452.2780086835844</v>
      </c>
      <c r="J488" s="386">
        <v>1463.7868725434862</v>
      </c>
      <c r="K488" s="386">
        <v>1463.7868725434862</v>
      </c>
      <c r="L488" s="386">
        <v>1463.7868725434862</v>
      </c>
      <c r="M488" s="386">
        <v>1463.7868725434862</v>
      </c>
      <c r="N488" s="386">
        <v>1463.7868725434862</v>
      </c>
      <c r="O488" s="386">
        <v>1463.7868725434862</v>
      </c>
      <c r="P488" s="386">
        <v>1463.7868725434862</v>
      </c>
      <c r="Q488" s="386">
        <v>1463.7868725434862</v>
      </c>
      <c r="R488" s="386">
        <v>1463.7868725434862</v>
      </c>
      <c r="S488" s="386">
        <v>1463.7868725434862</v>
      </c>
      <c r="T488" s="386">
        <v>1463.7868725434862</v>
      </c>
      <c r="U488" s="386">
        <v>1467.0034433891835</v>
      </c>
      <c r="V488" s="386">
        <v>1470.2270824277987</v>
      </c>
      <c r="W488" s="386">
        <v>1473.4578051911985</v>
      </c>
      <c r="X488" s="386">
        <v>1476.6956272453806</v>
      </c>
      <c r="Y488" s="386">
        <v>1479.940564190548</v>
      </c>
      <c r="Z488" s="386">
        <v>1484.6130753246978</v>
      </c>
      <c r="AA488" s="386">
        <v>1489.3003386460821</v>
      </c>
      <c r="AB488" s="386">
        <v>1494.0024007307327</v>
      </c>
      <c r="AC488" s="386">
        <v>1498.719308301733</v>
      </c>
      <c r="AD488" s="386">
        <v>1503.451108229681</v>
      </c>
      <c r="AE488" s="386">
        <v>1509.7317753032903</v>
      </c>
      <c r="AF488" s="386">
        <v>1516.0386798638879</v>
      </c>
      <c r="AG488" s="386">
        <v>1522.3719315185767</v>
      </c>
      <c r="AH488" s="386">
        <v>1528.7316403323437</v>
      </c>
      <c r="AI488" s="386">
        <v>1535.1179168299718</v>
      </c>
      <c r="AJ488" s="386">
        <v>1541.0108620716069</v>
      </c>
      <c r="AK488" s="386">
        <v>1546.9264289003136</v>
      </c>
      <c r="AL488" s="386">
        <v>1552.8647041548766</v>
      </c>
      <c r="AM488" s="386">
        <v>1558.8257750074331</v>
      </c>
      <c r="AN488" s="386">
        <v>1564.8097289647528</v>
      </c>
      <c r="AO488" s="387">
        <v>1557.8898515276526</v>
      </c>
      <c r="AP488" s="387">
        <v>1551.0005750657751</v>
      </c>
      <c r="AQ488" s="387">
        <v>1544.1417642559602</v>
      </c>
      <c r="AR488" s="387">
        <v>1537.3132843734711</v>
      </c>
      <c r="AS488" s="387">
        <v>1530.5150012893491</v>
      </c>
      <c r="AT488" s="387">
        <v>1523.7467814677786</v>
      </c>
      <c r="AU488" s="387">
        <v>1517.0084919634637</v>
      </c>
      <c r="AV488" s="387">
        <v>1510.3000004190174</v>
      </c>
      <c r="AW488" s="387">
        <v>1510.3000004190174</v>
      </c>
      <c r="AX488" s="387">
        <v>1510.3000004190174</v>
      </c>
      <c r="AY488" s="387">
        <v>1510.3000004190174</v>
      </c>
      <c r="AZ488" s="387">
        <v>1510.3000004190174</v>
      </c>
      <c r="BA488" s="387">
        <v>1510.3000004190174</v>
      </c>
      <c r="BB488" s="387">
        <v>1510.3000004190174</v>
      </c>
      <c r="BC488" s="387">
        <v>1510.3000004190174</v>
      </c>
      <c r="BD488" s="387">
        <v>1510.3000004190174</v>
      </c>
      <c r="BE488" s="387">
        <v>1510.3000004190174</v>
      </c>
      <c r="BF488" s="387">
        <v>1510.3000004190174</v>
      </c>
      <c r="BG488" s="387">
        <v>1510.3000004190174</v>
      </c>
      <c r="BH488" s="387">
        <v>1510.3000004190174</v>
      </c>
      <c r="BI488" s="387">
        <v>1510.3000004190174</v>
      </c>
      <c r="BJ488" s="387">
        <v>1510.3000004190174</v>
      </c>
      <c r="BK488" s="387">
        <v>1510.3000004190174</v>
      </c>
      <c r="BL488" s="387">
        <v>1510.3000004190174</v>
      </c>
      <c r="BM488" s="387">
        <v>1510.3000004190174</v>
      </c>
      <c r="BN488" s="387">
        <v>1510.3000004190174</v>
      </c>
      <c r="BO488" s="387">
        <v>1510.3000004190174</v>
      </c>
      <c r="BP488" s="387">
        <v>1510.3000004190174</v>
      </c>
      <c r="CA488" s="386">
        <v>5920</v>
      </c>
      <c r="CB488" s="386">
        <v>5966.9387874140584</v>
      </c>
      <c r="CC488" s="386">
        <v>6014.2497453963442</v>
      </c>
      <c r="CD488" s="386">
        <v>6061.9358248311783</v>
      </c>
      <c r="CE488" s="386">
        <v>6110</v>
      </c>
      <c r="CF488" s="386">
        <v>6072.5255358342311</v>
      </c>
      <c r="CG488" s="386">
        <v>6035.2809138066796</v>
      </c>
      <c r="CH488" s="386">
        <v>5998.2647242265157</v>
      </c>
      <c r="CI488" s="386">
        <v>5961.4755660489664</v>
      </c>
      <c r="CJ488" s="386">
        <v>5924.9120468222873</v>
      </c>
      <c r="CK488" s="386">
        <v>5887.4230360580768</v>
      </c>
      <c r="CL488" s="386">
        <v>5850.1712315033383</v>
      </c>
      <c r="CM488" s="386">
        <v>5813.15513227062</v>
      </c>
      <c r="CN488" s="386">
        <v>5776.3732469691158</v>
      </c>
      <c r="CO488" s="386">
        <v>5739.8240936445745</v>
      </c>
      <c r="CP488" s="386">
        <v>5716.1025414520973</v>
      </c>
      <c r="CQ488" s="386">
        <v>5692.4790257201876</v>
      </c>
      <c r="CR488" s="386">
        <v>5668.9531412836386</v>
      </c>
      <c r="CS488" s="386">
        <v>5645.5244846517107</v>
      </c>
      <c r="CT488" s="386">
        <v>5622.1926540012091</v>
      </c>
      <c r="CU488" s="386">
        <v>5603.1598839264816</v>
      </c>
      <c r="CV488" s="386">
        <v>5584.1915453572201</v>
      </c>
      <c r="CW488" s="386">
        <v>5565.2874201738932</v>
      </c>
      <c r="CX488" s="386">
        <v>5546.4472909953674</v>
      </c>
      <c r="CY488" s="386">
        <v>5527.6709411764077</v>
      </c>
      <c r="CZ488" s="386">
        <v>5513.3431960367607</v>
      </c>
      <c r="DA488" s="386">
        <v>5499.0525884696954</v>
      </c>
      <c r="DB488" s="386">
        <v>5484.7990222144754</v>
      </c>
      <c r="DC488" s="386">
        <v>5470.5824012598732</v>
      </c>
      <c r="DD488" s="386">
        <v>5456.402629843521</v>
      </c>
      <c r="DE488" s="386">
        <v>5477.3581258960603</v>
      </c>
      <c r="DF488" s="386">
        <v>5498.3941022292165</v>
      </c>
      <c r="DG488" s="386">
        <v>5519.5108679301875</v>
      </c>
      <c r="DH488" s="386">
        <v>5540.7087332732317</v>
      </c>
      <c r="DI488" s="386">
        <v>5561.9880097242276</v>
      </c>
      <c r="DJ488" s="387">
        <v>5534.8960065829315</v>
      </c>
      <c r="DK488" s="387">
        <v>5507.9359664435196</v>
      </c>
      <c r="DL488" s="387">
        <v>5481.1072465246598</v>
      </c>
      <c r="DM488" s="387">
        <v>5454.4092071759578</v>
      </c>
      <c r="DN488" s="387">
        <v>5427.8412118627039</v>
      </c>
      <c r="DO488" s="387">
        <v>5401.4026271507</v>
      </c>
      <c r="DP488" s="387">
        <v>5375.0928226911556</v>
      </c>
      <c r="DQ488" s="387">
        <v>5348.9111712056592</v>
      </c>
      <c r="DR488" s="387">
        <v>5348.9111712056592</v>
      </c>
      <c r="DS488" s="387">
        <v>5348.9111712056592</v>
      </c>
      <c r="DT488" s="387">
        <v>5348.9111712056592</v>
      </c>
      <c r="DU488" s="387">
        <v>5348.9111712056592</v>
      </c>
      <c r="DV488" s="387">
        <v>5348.9111712056592</v>
      </c>
      <c r="DW488" s="387">
        <v>5348.9111712056592</v>
      </c>
      <c r="DX488" s="387">
        <v>5348.9111712056592</v>
      </c>
      <c r="DY488" s="387">
        <v>5348.9111712056592</v>
      </c>
      <c r="DZ488" s="387">
        <v>5348.9111712056592</v>
      </c>
      <c r="EA488" s="387">
        <v>5348.9111712056592</v>
      </c>
      <c r="EB488" s="387">
        <v>5348.9111712056592</v>
      </c>
      <c r="EC488" s="387">
        <v>5348.9111712056592</v>
      </c>
      <c r="ED488" s="387">
        <v>5348.9111712056592</v>
      </c>
      <c r="EE488" s="387">
        <v>5348.9111712056592</v>
      </c>
      <c r="EF488" s="387">
        <v>5348.9111712056592</v>
      </c>
      <c r="EG488" s="387">
        <v>5348.9111712056592</v>
      </c>
      <c r="EH488" s="387">
        <v>5348.9111712056592</v>
      </c>
      <c r="EI488" s="387">
        <v>5348.9111712056592</v>
      </c>
      <c r="EJ488" s="387">
        <v>5348.9111712056592</v>
      </c>
      <c r="EK488" s="387">
        <v>5348.9111712056592</v>
      </c>
      <c r="EY488" s="386">
        <v>765</v>
      </c>
      <c r="EZ488" s="386">
        <v>770</v>
      </c>
      <c r="FA488" s="386">
        <v>775</v>
      </c>
      <c r="FB488" s="386">
        <v>780</v>
      </c>
      <c r="FC488" s="386">
        <v>783.30000000000007</v>
      </c>
      <c r="FD488" s="386">
        <v>791</v>
      </c>
      <c r="FE488" s="386">
        <v>799</v>
      </c>
      <c r="FF488" s="386">
        <v>807</v>
      </c>
      <c r="FG488" s="386">
        <v>815</v>
      </c>
      <c r="FH488" s="386">
        <v>823</v>
      </c>
      <c r="FI488" s="386">
        <v>830.3</v>
      </c>
      <c r="FJ488" s="386">
        <v>836</v>
      </c>
      <c r="FK488" s="386">
        <v>842</v>
      </c>
      <c r="FL488" s="386">
        <v>848</v>
      </c>
      <c r="FM488" s="386">
        <v>854</v>
      </c>
      <c r="FN488" s="386">
        <v>860</v>
      </c>
      <c r="FO488" s="386">
        <v>866</v>
      </c>
      <c r="FP488" s="386">
        <v>872</v>
      </c>
      <c r="FQ488" s="386">
        <v>878</v>
      </c>
      <c r="FR488" s="386">
        <v>884</v>
      </c>
      <c r="FS488" s="386">
        <v>890</v>
      </c>
      <c r="FT488" s="386">
        <v>896</v>
      </c>
      <c r="FU488" s="386">
        <v>902</v>
      </c>
      <c r="FV488" s="386">
        <v>908</v>
      </c>
      <c r="FW488" s="386">
        <v>914</v>
      </c>
      <c r="FX488" s="386">
        <v>920</v>
      </c>
      <c r="FY488" s="386">
        <v>926</v>
      </c>
      <c r="FZ488" s="386">
        <v>932</v>
      </c>
      <c r="GA488" s="386">
        <v>938</v>
      </c>
      <c r="GB488" s="386">
        <v>944</v>
      </c>
      <c r="GC488" s="386">
        <v>953.3</v>
      </c>
      <c r="GD488" s="387">
        <v>932.6190367873603</v>
      </c>
      <c r="GE488" s="387">
        <v>912.38672797459753</v>
      </c>
      <c r="GF488" s="387">
        <v>892.59334041879845</v>
      </c>
      <c r="GG488" s="387">
        <v>873.22935212859784</v>
      </c>
      <c r="GH488" s="387">
        <v>854.28544768344034</v>
      </c>
      <c r="GI488" s="387">
        <v>835.75251375221762</v>
      </c>
      <c r="GJ488" s="387">
        <v>817.62163470912446</v>
      </c>
      <c r="GK488" s="387">
        <v>799.88408834462462</v>
      </c>
      <c r="GL488" s="387">
        <v>799.88408834462462</v>
      </c>
      <c r="GM488" s="387">
        <v>799.88408834462462</v>
      </c>
      <c r="GN488" s="387">
        <v>799.88408834462462</v>
      </c>
      <c r="GO488" s="387">
        <v>799.88408834462462</v>
      </c>
      <c r="GP488" s="387">
        <v>799.88408834462462</v>
      </c>
      <c r="GQ488" s="387">
        <v>799.88408834462462</v>
      </c>
      <c r="GR488" s="387">
        <v>799.88408834462462</v>
      </c>
      <c r="GS488" s="387">
        <v>799.88408834462462</v>
      </c>
      <c r="GT488" s="387">
        <v>799.88408834462462</v>
      </c>
      <c r="GU488" s="387">
        <v>799.88408834462462</v>
      </c>
      <c r="GV488" s="387">
        <v>799.88408834462462</v>
      </c>
      <c r="GW488" s="387">
        <v>799.88408834462462</v>
      </c>
      <c r="GX488" s="387">
        <v>799.88408834462462</v>
      </c>
      <c r="GY488" s="387">
        <v>799.88408834462462</v>
      </c>
      <c r="GZ488" s="387">
        <v>799.88408834462462</v>
      </c>
      <c r="HA488" s="387">
        <v>799.88408834462462</v>
      </c>
      <c r="HB488" s="387">
        <v>799.88408834462462</v>
      </c>
      <c r="HC488" s="387">
        <v>799.88408834462462</v>
      </c>
      <c r="HD488" s="387">
        <v>799.88408834462462</v>
      </c>
      <c r="HE488" s="387">
        <v>799.88408834462462</v>
      </c>
      <c r="HS488" s="394">
        <v>4.1740361554729759</v>
      </c>
      <c r="HT488" s="394">
        <v>4.1740533488015705</v>
      </c>
      <c r="HU488" s="394">
        <v>4.1740705422009867</v>
      </c>
      <c r="HV488" s="394">
        <v>4.1740877356712245</v>
      </c>
      <c r="HW488" s="394">
        <v>4.1741049292122847</v>
      </c>
      <c r="HX488" s="394">
        <v>4.148503890653541</v>
      </c>
      <c r="HY488" s="394">
        <v>4.1230598709494739</v>
      </c>
      <c r="HZ488" s="394">
        <v>4.0977719070563117</v>
      </c>
      <c r="IA488" s="394">
        <v>4.0726390418369203</v>
      </c>
      <c r="IB488" s="394">
        <v>4.0476603240245757</v>
      </c>
      <c r="IC488" s="394">
        <v>4.0220493478179984</v>
      </c>
      <c r="ID488" s="394">
        <v>3.9966004213017978</v>
      </c>
      <c r="IE488" s="394">
        <v>3.9713125191303575</v>
      </c>
      <c r="IF488" s="394">
        <v>3.9461846224457866</v>
      </c>
      <c r="IG488" s="394">
        <v>3.9212157188368661</v>
      </c>
      <c r="IH488" s="394">
        <v>3.8964479376042362</v>
      </c>
      <c r="II488" s="394">
        <v>3.8718365984118233</v>
      </c>
      <c r="IJ488" s="394">
        <v>3.8473807131165354</v>
      </c>
      <c r="IK488" s="394">
        <v>3.8230792998167398</v>
      </c>
      <c r="IL488" s="394">
        <v>3.7989313828128375</v>
      </c>
      <c r="IM488" s="394">
        <v>3.7741550152392547</v>
      </c>
      <c r="IN488" s="394">
        <v>3.7495402374203377</v>
      </c>
      <c r="IO488" s="394">
        <v>3.7250859954788904</v>
      </c>
      <c r="IP488" s="394">
        <v>3.7007912424110283</v>
      </c>
      <c r="IQ488" s="394">
        <v>3.6766549380413571</v>
      </c>
      <c r="IR488" s="394">
        <v>3.6518693493943215</v>
      </c>
      <c r="IS488" s="394">
        <v>3.6272508488790063</v>
      </c>
      <c r="IT488" s="394">
        <v>3.6027983100971586</v>
      </c>
      <c r="IU488" s="394">
        <v>3.5785106142439611</v>
      </c>
      <c r="IV488" s="394">
        <v>3.5543866500568417</v>
      </c>
      <c r="IW488" s="394">
        <v>3.5543929382384465</v>
      </c>
      <c r="IX488" s="394">
        <v>3.5543992264311761</v>
      </c>
      <c r="IY488" s="394">
        <v>3.5544055146350297</v>
      </c>
      <c r="IZ488" s="394">
        <v>3.5544118028500082</v>
      </c>
      <c r="JA488" s="394">
        <v>3.5544180910761138</v>
      </c>
      <c r="JB488" s="394">
        <v>3.5528160101662278</v>
      </c>
      <c r="JC488" s="394">
        <v>3.5512146513613883</v>
      </c>
      <c r="JD488" s="394">
        <v>3.5496140143361217</v>
      </c>
      <c r="JE488" s="394">
        <v>3.5480140987651008</v>
      </c>
      <c r="JF488" s="394">
        <v>3.5464149043231439</v>
      </c>
      <c r="JG488" s="394">
        <v>3.5448164306852181</v>
      </c>
      <c r="JH488" s="394">
        <v>3.5432186775264349</v>
      </c>
      <c r="JI488" s="394">
        <v>3.5416216445220541</v>
      </c>
      <c r="JJ488" s="394">
        <v>3.5416216445220541</v>
      </c>
      <c r="JK488" s="394">
        <v>3.5416216445220541</v>
      </c>
      <c r="JL488" s="394">
        <v>3.5416216445220541</v>
      </c>
      <c r="JM488" s="394">
        <v>3.5416216445220541</v>
      </c>
      <c r="JN488" s="394">
        <v>3.5416216445220541</v>
      </c>
      <c r="JO488" s="394">
        <v>3.5416216445220541</v>
      </c>
      <c r="JP488" s="394">
        <v>3.5416216445220541</v>
      </c>
      <c r="JQ488" s="394">
        <v>3.5416216445220541</v>
      </c>
      <c r="JR488" s="394">
        <v>3.5416216445220541</v>
      </c>
      <c r="JS488" s="394">
        <v>3.5416216445220541</v>
      </c>
      <c r="JT488" s="394">
        <v>3.5416216445220541</v>
      </c>
      <c r="JU488" s="394">
        <v>3.5416216445220541</v>
      </c>
      <c r="JV488" s="394">
        <v>3.5416216445220541</v>
      </c>
      <c r="JW488" s="394">
        <v>3.5416216445220541</v>
      </c>
      <c r="JX488" s="394">
        <v>3.5416216445220541</v>
      </c>
      <c r="JY488" s="394">
        <v>3.5416216445220541</v>
      </c>
      <c r="JZ488" s="394">
        <v>3.5416216445220541</v>
      </c>
      <c r="KA488" s="394">
        <v>3.5416216445220541</v>
      </c>
      <c r="KB488" s="394">
        <v>3.5416216445220541</v>
      </c>
      <c r="KC488" s="394">
        <v>3.5416216445220541</v>
      </c>
    </row>
    <row r="489" spans="1:289" x14ac:dyDescent="0.25">
      <c r="A489" s="383">
        <v>480</v>
      </c>
      <c r="B489" s="384" t="s">
        <v>875</v>
      </c>
      <c r="C489" s="385" t="s">
        <v>472</v>
      </c>
      <c r="D489" s="385" t="s">
        <v>876</v>
      </c>
      <c r="E489" s="129">
        <v>2060</v>
      </c>
      <c r="F489" s="386">
        <v>384.19336000000004</v>
      </c>
      <c r="G489" s="386">
        <v>383.14507366919253</v>
      </c>
      <c r="H489" s="386">
        <v>382.09964762787922</v>
      </c>
      <c r="I489" s="386">
        <v>381.0570740716505</v>
      </c>
      <c r="J489" s="386">
        <v>380.01734521739132</v>
      </c>
      <c r="K489" s="386">
        <v>381.07194662737521</v>
      </c>
      <c r="L489" s="386">
        <v>382.12947470412297</v>
      </c>
      <c r="M489" s="386">
        <v>383.18993756954512</v>
      </c>
      <c r="N489" s="386">
        <v>384.25334336809175</v>
      </c>
      <c r="O489" s="386">
        <v>385.31970026681495</v>
      </c>
      <c r="P489" s="386">
        <v>386.39484898966163</v>
      </c>
      <c r="Q489" s="386">
        <v>387.47299767533252</v>
      </c>
      <c r="R489" s="386">
        <v>388.55415469455511</v>
      </c>
      <c r="S489" s="386">
        <v>389.63832844141353</v>
      </c>
      <c r="T489" s="386">
        <v>390.72552733341388</v>
      </c>
      <c r="U489" s="386">
        <v>391.75022126814247</v>
      </c>
      <c r="V489" s="386">
        <v>392.77760250530315</v>
      </c>
      <c r="W489" s="386">
        <v>393.80767809245816</v>
      </c>
      <c r="X489" s="386">
        <v>394.84045509565243</v>
      </c>
      <c r="Y489" s="386">
        <v>395.87594059946184</v>
      </c>
      <c r="Z489" s="386">
        <v>396.81192590918187</v>
      </c>
      <c r="AA489" s="386">
        <v>397.75012420638143</v>
      </c>
      <c r="AB489" s="386">
        <v>398.69054072331534</v>
      </c>
      <c r="AC489" s="386">
        <v>399.63318070460917</v>
      </c>
      <c r="AD489" s="386">
        <v>400.5780494072884</v>
      </c>
      <c r="AE489" s="386">
        <v>401.83678619492451</v>
      </c>
      <c r="AF489" s="386">
        <v>403.0994783123719</v>
      </c>
      <c r="AG489" s="386">
        <v>404.36613818846718</v>
      </c>
      <c r="AH489" s="386">
        <v>405.63677829110213</v>
      </c>
      <c r="AI489" s="386">
        <v>406.91141112734658</v>
      </c>
      <c r="AJ489" s="386">
        <v>408.09221066977778</v>
      </c>
      <c r="AK489" s="386">
        <v>409.27643672599379</v>
      </c>
      <c r="AL489" s="386">
        <v>410.46409923925444</v>
      </c>
      <c r="AM489" s="386">
        <v>411.65520818167352</v>
      </c>
      <c r="AN489" s="386">
        <v>412.84977355430277</v>
      </c>
      <c r="AO489" s="387">
        <v>411.6246679197555</v>
      </c>
      <c r="AP489" s="387">
        <v>410.40319770882218</v>
      </c>
      <c r="AQ489" s="387">
        <v>409.18535213361281</v>
      </c>
      <c r="AR489" s="387">
        <v>407.97112043824978</v>
      </c>
      <c r="AS489" s="387">
        <v>406.76049189877278</v>
      </c>
      <c r="AT489" s="387">
        <v>405.55345582304426</v>
      </c>
      <c r="AU489" s="387">
        <v>404.35000155065484</v>
      </c>
      <c r="AV489" s="387">
        <v>403.1501184528293</v>
      </c>
      <c r="AW489" s="387">
        <v>403.1501184528293</v>
      </c>
      <c r="AX489" s="387">
        <v>403.1501184528293</v>
      </c>
      <c r="AY489" s="387">
        <v>403.1501184528293</v>
      </c>
      <c r="AZ489" s="387">
        <v>403.1501184528293</v>
      </c>
      <c r="BA489" s="387">
        <v>403.1501184528293</v>
      </c>
      <c r="BB489" s="387">
        <v>403.1501184528293</v>
      </c>
      <c r="BC489" s="387">
        <v>403.1501184528293</v>
      </c>
      <c r="BD489" s="387">
        <v>403.1501184528293</v>
      </c>
      <c r="BE489" s="387">
        <v>403.1501184528293</v>
      </c>
      <c r="BF489" s="387">
        <v>403.1501184528293</v>
      </c>
      <c r="BG489" s="387">
        <v>403.1501184528293</v>
      </c>
      <c r="BH489" s="387">
        <v>403.1501184528293</v>
      </c>
      <c r="BI489" s="387">
        <v>403.1501184528293</v>
      </c>
      <c r="BJ489" s="387">
        <v>403.1501184528293</v>
      </c>
      <c r="BK489" s="387">
        <v>403.1501184528293</v>
      </c>
      <c r="BL489" s="387">
        <v>403.1501184528293</v>
      </c>
      <c r="BM489" s="387">
        <v>403.1501184528293</v>
      </c>
      <c r="BN489" s="387">
        <v>403.1501184528293</v>
      </c>
      <c r="BO489" s="387">
        <v>403.1501184528293</v>
      </c>
      <c r="BP489" s="387">
        <v>403.1501184528293</v>
      </c>
      <c r="CA489" s="386">
        <v>1840.0000000000002</v>
      </c>
      <c r="CB489" s="386">
        <v>1834.9794893678388</v>
      </c>
      <c r="CC489" s="386">
        <v>1829.9726773916598</v>
      </c>
      <c r="CD489" s="386">
        <v>1824.9795266941546</v>
      </c>
      <c r="CE489" s="386">
        <v>1820</v>
      </c>
      <c r="CF489" s="386">
        <v>1813.3829701725358</v>
      </c>
      <c r="CG489" s="386">
        <v>1806.7899980833888</v>
      </c>
      <c r="CH489" s="386">
        <v>1800.220996265102</v>
      </c>
      <c r="CI489" s="386">
        <v>1793.6758775682265</v>
      </c>
      <c r="CJ489" s="386">
        <v>1787.154555160165</v>
      </c>
      <c r="CK489" s="386">
        <v>1780.3059637280076</v>
      </c>
      <c r="CL489" s="386">
        <v>1773.4836169228015</v>
      </c>
      <c r="CM489" s="386">
        <v>1766.6874141719763</v>
      </c>
      <c r="CN489" s="386">
        <v>1759.9172552883681</v>
      </c>
      <c r="CO489" s="386">
        <v>1753.1730404687419</v>
      </c>
      <c r="CP489" s="386">
        <v>1746.3890042564908</v>
      </c>
      <c r="CQ489" s="386">
        <v>1739.6312193875281</v>
      </c>
      <c r="CR489" s="386">
        <v>1732.8995842802872</v>
      </c>
      <c r="CS489" s="386">
        <v>1726.1939977462796</v>
      </c>
      <c r="CT489" s="386">
        <v>1719.5143589885727</v>
      </c>
      <c r="CU489" s="386">
        <v>1712.0647693539634</v>
      </c>
      <c r="CV489" s="386">
        <v>1704.6474541725645</v>
      </c>
      <c r="CW489" s="386">
        <v>1697.2622736191804</v>
      </c>
      <c r="CX489" s="386">
        <v>1689.909088474391</v>
      </c>
      <c r="CY489" s="386">
        <v>1682.5877601219272</v>
      </c>
      <c r="CZ489" s="386">
        <v>1676.1571862830199</v>
      </c>
      <c r="DA489" s="386">
        <v>1669.7511890402805</v>
      </c>
      <c r="DB489" s="386">
        <v>1663.3696744659983</v>
      </c>
      <c r="DC489" s="386">
        <v>1657.0125489914387</v>
      </c>
      <c r="DD489" s="386">
        <v>1650.6797194054714</v>
      </c>
      <c r="DE489" s="386">
        <v>1655.276720260671</v>
      </c>
      <c r="DF489" s="386">
        <v>1659.8865233673398</v>
      </c>
      <c r="DG489" s="386">
        <v>1664.5091643786454</v>
      </c>
      <c r="DH489" s="386">
        <v>1669.1446790470466</v>
      </c>
      <c r="DI489" s="386">
        <v>1673.7931032245692</v>
      </c>
      <c r="DJ489" s="387">
        <v>1667.9962192472735</v>
      </c>
      <c r="DK489" s="387">
        <v>1662.2194117440542</v>
      </c>
      <c r="DL489" s="387">
        <v>1656.462611183623</v>
      </c>
      <c r="DM489" s="387">
        <v>1650.725748275501</v>
      </c>
      <c r="DN489" s="387">
        <v>1645.008753969184</v>
      </c>
      <c r="DO489" s="387">
        <v>1639.3115594533122</v>
      </c>
      <c r="DP489" s="387">
        <v>1633.6340961548417</v>
      </c>
      <c r="DQ489" s="387">
        <v>1627.9762957382193</v>
      </c>
      <c r="DR489" s="387">
        <v>1627.9762957382193</v>
      </c>
      <c r="DS489" s="387">
        <v>1627.9762957382193</v>
      </c>
      <c r="DT489" s="387">
        <v>1627.9762957382193</v>
      </c>
      <c r="DU489" s="387">
        <v>1627.9762957382193</v>
      </c>
      <c r="DV489" s="387">
        <v>1627.9762957382193</v>
      </c>
      <c r="DW489" s="387">
        <v>1627.9762957382193</v>
      </c>
      <c r="DX489" s="387">
        <v>1627.9762957382193</v>
      </c>
      <c r="DY489" s="387">
        <v>1627.9762957382193</v>
      </c>
      <c r="DZ489" s="387">
        <v>1627.9762957382193</v>
      </c>
      <c r="EA489" s="387">
        <v>1627.9762957382193</v>
      </c>
      <c r="EB489" s="387">
        <v>1627.9762957382193</v>
      </c>
      <c r="EC489" s="387">
        <v>1627.9762957382193</v>
      </c>
      <c r="ED489" s="387">
        <v>1627.9762957382193</v>
      </c>
      <c r="EE489" s="387">
        <v>1627.9762957382193</v>
      </c>
      <c r="EF489" s="387">
        <v>1627.9762957382193</v>
      </c>
      <c r="EG489" s="387">
        <v>1627.9762957382193</v>
      </c>
      <c r="EH489" s="387">
        <v>1627.9762957382193</v>
      </c>
      <c r="EI489" s="387">
        <v>1627.9762957382193</v>
      </c>
      <c r="EJ489" s="387">
        <v>1627.9762957382193</v>
      </c>
      <c r="EK489" s="387">
        <v>1627.9762957382193</v>
      </c>
      <c r="EY489" s="386">
        <v>1489</v>
      </c>
      <c r="EZ489" s="386">
        <v>1518</v>
      </c>
      <c r="FA489" s="386">
        <v>1547</v>
      </c>
      <c r="FB489" s="386">
        <v>1576</v>
      </c>
      <c r="FC489" s="386">
        <v>1605.1</v>
      </c>
      <c r="FD489" s="386">
        <v>1632</v>
      </c>
      <c r="FE489" s="386">
        <v>1659</v>
      </c>
      <c r="FF489" s="386">
        <v>1686</v>
      </c>
      <c r="FG489" s="386">
        <v>1713</v>
      </c>
      <c r="FH489" s="386">
        <v>1740</v>
      </c>
      <c r="FI489" s="386">
        <v>1765.4</v>
      </c>
      <c r="FJ489" s="386">
        <v>1807</v>
      </c>
      <c r="FK489" s="386">
        <v>1848</v>
      </c>
      <c r="FL489" s="386">
        <v>1889</v>
      </c>
      <c r="FM489" s="386">
        <v>1930</v>
      </c>
      <c r="FN489" s="386">
        <v>1971</v>
      </c>
      <c r="FO489" s="386">
        <v>2012</v>
      </c>
      <c r="FP489" s="386">
        <v>2053</v>
      </c>
      <c r="FQ489" s="386">
        <v>2094</v>
      </c>
      <c r="FR489" s="386">
        <v>2135</v>
      </c>
      <c r="FS489" s="386">
        <v>2176</v>
      </c>
      <c r="FT489" s="386">
        <v>2217</v>
      </c>
      <c r="FU489" s="386">
        <v>2258</v>
      </c>
      <c r="FV489" s="386">
        <v>2299</v>
      </c>
      <c r="FW489" s="386">
        <v>2340</v>
      </c>
      <c r="FX489" s="386">
        <v>2381</v>
      </c>
      <c r="FY489" s="386">
        <v>2422</v>
      </c>
      <c r="FZ489" s="386">
        <v>2463</v>
      </c>
      <c r="GA489" s="386">
        <v>2504</v>
      </c>
      <c r="GB489" s="386">
        <v>2545</v>
      </c>
      <c r="GC489" s="386">
        <v>2587.6</v>
      </c>
      <c r="GD489" s="387">
        <v>2442.730419807408</v>
      </c>
      <c r="GE489" s="387">
        <v>2305.971519497788</v>
      </c>
      <c r="GF489" s="387">
        <v>2176.8692138996594</v>
      </c>
      <c r="GG489" s="387">
        <v>2054.994840290206</v>
      </c>
      <c r="GH489" s="387">
        <v>1939.9437350920359</v>
      </c>
      <c r="GI489" s="387">
        <v>1831.3338902551091</v>
      </c>
      <c r="GJ489" s="387">
        <v>1728.804684862574</v>
      </c>
      <c r="GK489" s="387">
        <v>1632.0156877490219</v>
      </c>
      <c r="GL489" s="387">
        <v>1632.0156877490219</v>
      </c>
      <c r="GM489" s="387">
        <v>1632.0156877490219</v>
      </c>
      <c r="GN489" s="387">
        <v>1632.0156877490219</v>
      </c>
      <c r="GO489" s="387">
        <v>1632.0156877490219</v>
      </c>
      <c r="GP489" s="387">
        <v>1632.0156877490219</v>
      </c>
      <c r="GQ489" s="387">
        <v>1632.0156877490219</v>
      </c>
      <c r="GR489" s="387">
        <v>1632.0156877490219</v>
      </c>
      <c r="GS489" s="387">
        <v>1632.0156877490219</v>
      </c>
      <c r="GT489" s="387">
        <v>1632.0156877490219</v>
      </c>
      <c r="GU489" s="387">
        <v>1632.0156877490219</v>
      </c>
      <c r="GV489" s="387">
        <v>1632.0156877490219</v>
      </c>
      <c r="GW489" s="387">
        <v>1632.0156877490219</v>
      </c>
      <c r="GX489" s="387">
        <v>1632.0156877490219</v>
      </c>
      <c r="GY489" s="387">
        <v>1632.0156877490219</v>
      </c>
      <c r="GZ489" s="387">
        <v>1632.0156877490219</v>
      </c>
      <c r="HA489" s="387">
        <v>1632.0156877490219</v>
      </c>
      <c r="HB489" s="387">
        <v>1632.0156877490219</v>
      </c>
      <c r="HC489" s="387">
        <v>1632.0156877490219</v>
      </c>
      <c r="HD489" s="387">
        <v>1632.0156877490219</v>
      </c>
      <c r="HE489" s="387">
        <v>1632.0156877490219</v>
      </c>
      <c r="HS489" s="394">
        <v>4.78925507718301</v>
      </c>
      <c r="HT489" s="394">
        <v>4.78925507718301</v>
      </c>
      <c r="HU489" s="394">
        <v>4.78925507718301</v>
      </c>
      <c r="HV489" s="394">
        <v>4.78925507718301</v>
      </c>
      <c r="HW489" s="394">
        <v>4.78925507718301</v>
      </c>
      <c r="HX489" s="394">
        <v>4.7586367514628982</v>
      </c>
      <c r="HY489" s="394">
        <v>4.7282141726501434</v>
      </c>
      <c r="HZ489" s="394">
        <v>4.6979860893095085</v>
      </c>
      <c r="IA489" s="394">
        <v>4.6679512580063411</v>
      </c>
      <c r="IB489" s="394">
        <v>4.6381084432554278</v>
      </c>
      <c r="IC489" s="394">
        <v>4.6074785116393757</v>
      </c>
      <c r="ID489" s="394">
        <v>4.5770508591899892</v>
      </c>
      <c r="IE489" s="394">
        <v>4.5468241500616058</v>
      </c>
      <c r="IF489" s="394">
        <v>4.5167970572304501</v>
      </c>
      <c r="IG489" s="394">
        <v>4.4869682624363687</v>
      </c>
      <c r="IH489" s="394">
        <v>4.4579145318749793</v>
      </c>
      <c r="II489" s="394">
        <v>4.4290489281756846</v>
      </c>
      <c r="IJ489" s="394">
        <v>4.4003702331914338</v>
      </c>
      <c r="IK489" s="394">
        <v>4.3718772366628409</v>
      </c>
      <c r="IL489" s="394">
        <v>4.343568736167116</v>
      </c>
      <c r="IM489" s="394">
        <v>4.3145496835339641</v>
      </c>
      <c r="IN489" s="394">
        <v>4.2857245049861268</v>
      </c>
      <c r="IO489" s="394">
        <v>4.2570919052655736</v>
      </c>
      <c r="IP489" s="394">
        <v>4.2286505977677953</v>
      </c>
      <c r="IQ489" s="394">
        <v>4.2003993044839891</v>
      </c>
      <c r="IR489" s="394">
        <v>4.1712387811850133</v>
      </c>
      <c r="IS489" s="394">
        <v>4.1422806996201276</v>
      </c>
      <c r="IT489" s="394">
        <v>4.1135236543736857</v>
      </c>
      <c r="IU489" s="394">
        <v>4.0849662497868877</v>
      </c>
      <c r="IV489" s="394">
        <v>4.0566070998900452</v>
      </c>
      <c r="IW489" s="394">
        <v>4.0561340721107184</v>
      </c>
      <c r="IX489" s="394">
        <v>4.0556610994896252</v>
      </c>
      <c r="IY489" s="394">
        <v>4.0551881820203324</v>
      </c>
      <c r="IZ489" s="394">
        <v>4.0547153196964096</v>
      </c>
      <c r="JA489" s="394">
        <v>4.0542425125114248</v>
      </c>
      <c r="JB489" s="394">
        <v>4.0522260914946973</v>
      </c>
      <c r="JC489" s="394">
        <v>4.0502106733665997</v>
      </c>
      <c r="JD489" s="394">
        <v>4.0481962576283328</v>
      </c>
      <c r="JE489" s="394">
        <v>4.0461828437813496</v>
      </c>
      <c r="JF489" s="394">
        <v>4.0441704313273474</v>
      </c>
      <c r="JG489" s="394">
        <v>4.0421590197682731</v>
      </c>
      <c r="JH489" s="394">
        <v>4.0401486086063203</v>
      </c>
      <c r="JI489" s="394">
        <v>4.0381391973439325</v>
      </c>
      <c r="JJ489" s="394">
        <v>4.0381391973439325</v>
      </c>
      <c r="JK489" s="394">
        <v>4.0381391973439325</v>
      </c>
      <c r="JL489" s="394">
        <v>4.0381391973439325</v>
      </c>
      <c r="JM489" s="394">
        <v>4.0381391973439325</v>
      </c>
      <c r="JN489" s="394">
        <v>4.0381391973439325</v>
      </c>
      <c r="JO489" s="394">
        <v>4.0381391973439325</v>
      </c>
      <c r="JP489" s="394">
        <v>4.0381391973439325</v>
      </c>
      <c r="JQ489" s="394">
        <v>4.0381391973439325</v>
      </c>
      <c r="JR489" s="394">
        <v>4.0381391973439325</v>
      </c>
      <c r="JS489" s="394">
        <v>4.0381391973439325</v>
      </c>
      <c r="JT489" s="394">
        <v>4.0381391973439325</v>
      </c>
      <c r="JU489" s="394">
        <v>4.0381391973439325</v>
      </c>
      <c r="JV489" s="394">
        <v>4.0381391973439325</v>
      </c>
      <c r="JW489" s="394">
        <v>4.0381391973439325</v>
      </c>
      <c r="JX489" s="394">
        <v>4.0381391973439325</v>
      </c>
      <c r="JY489" s="394">
        <v>4.0381391973439325</v>
      </c>
      <c r="JZ489" s="394">
        <v>4.0381391973439325</v>
      </c>
      <c r="KA489" s="394">
        <v>4.0381391973439325</v>
      </c>
      <c r="KB489" s="394">
        <v>4.0381391973439325</v>
      </c>
      <c r="KC489" s="394">
        <v>4.0381391973439325</v>
      </c>
    </row>
    <row r="490" spans="1:289" x14ac:dyDescent="0.25">
      <c r="A490" s="383">
        <v>481</v>
      </c>
      <c r="B490" s="384" t="s">
        <v>875</v>
      </c>
      <c r="C490" s="385" t="s">
        <v>472</v>
      </c>
      <c r="D490" s="385" t="s">
        <v>876</v>
      </c>
      <c r="E490" s="129">
        <v>2060</v>
      </c>
      <c r="F490" s="386">
        <v>774.84840999999994</v>
      </c>
      <c r="G490" s="386">
        <v>767.97130189206132</v>
      </c>
      <c r="H490" s="386">
        <v>761.15523103388387</v>
      </c>
      <c r="I490" s="386">
        <v>754.39965569400158</v>
      </c>
      <c r="J490" s="386">
        <v>747.7040389490445</v>
      </c>
      <c r="K490" s="386">
        <v>754.2687169158155</v>
      </c>
      <c r="L490" s="386">
        <v>760.89103131968272</v>
      </c>
      <c r="M490" s="386">
        <v>767.5714881959608</v>
      </c>
      <c r="N490" s="386">
        <v>774.31059802284392</v>
      </c>
      <c r="O490" s="386">
        <v>781.1088757604133</v>
      </c>
      <c r="P490" s="386">
        <v>787.80444258950456</v>
      </c>
      <c r="Q490" s="386">
        <v>794.5574029735202</v>
      </c>
      <c r="R490" s="386">
        <v>801.36824888277886</v>
      </c>
      <c r="S490" s="386">
        <v>808.23747650470682</v>
      </c>
      <c r="T490" s="386">
        <v>815.16558627998643</v>
      </c>
      <c r="U490" s="386">
        <v>821.36621128238073</v>
      </c>
      <c r="V490" s="386">
        <v>827.61400185587797</v>
      </c>
      <c r="W490" s="386">
        <v>833.90931676932746</v>
      </c>
      <c r="X490" s="386">
        <v>840.25251752058375</v>
      </c>
      <c r="Y490" s="386">
        <v>846.64396835726507</v>
      </c>
      <c r="Z490" s="386">
        <v>852.21275820340588</v>
      </c>
      <c r="AA490" s="386">
        <v>857.81817669335624</v>
      </c>
      <c r="AB490" s="386">
        <v>863.46046475155117</v>
      </c>
      <c r="AC490" s="386">
        <v>869.13986488710304</v>
      </c>
      <c r="AD490" s="386">
        <v>874.85662120422467</v>
      </c>
      <c r="AE490" s="386">
        <v>882.22730994334836</v>
      </c>
      <c r="AF490" s="386">
        <v>889.66009691796842</v>
      </c>
      <c r="AG490" s="386">
        <v>897.15550530725943</v>
      </c>
      <c r="AH490" s="386">
        <v>904.71406269819374</v>
      </c>
      <c r="AI490" s="386">
        <v>912.33630112267713</v>
      </c>
      <c r="AJ490" s="386">
        <v>919.20953265684261</v>
      </c>
      <c r="AK490" s="386">
        <v>926.13454478075789</v>
      </c>
      <c r="AL490" s="386">
        <v>933.11172759178271</v>
      </c>
      <c r="AM490" s="386">
        <v>940.14147412613784</v>
      </c>
      <c r="AN490" s="386">
        <v>947.22418038104479</v>
      </c>
      <c r="AO490" s="387">
        <v>982.97471166098796</v>
      </c>
      <c r="AP490" s="387">
        <v>1020.0745544484605</v>
      </c>
      <c r="AQ490" s="387">
        <v>1058.5746350228537</v>
      </c>
      <c r="AR490" s="387">
        <v>1098.5278017445005</v>
      </c>
      <c r="AS490" s="387">
        <v>1139.9888975986578</v>
      </c>
      <c r="AT490" s="387">
        <v>1183.0148354774753</v>
      </c>
      <c r="AU490" s="387">
        <v>1227.6646763032879</v>
      </c>
      <c r="AV490" s="387">
        <v>1273.9997101004683</v>
      </c>
      <c r="AW490" s="387">
        <v>1273.9997101004683</v>
      </c>
      <c r="AX490" s="387">
        <v>1273.9997101004683</v>
      </c>
      <c r="AY490" s="387">
        <v>1273.9997101004683</v>
      </c>
      <c r="AZ490" s="387">
        <v>1273.9997101004683</v>
      </c>
      <c r="BA490" s="387">
        <v>1273.9997101004683</v>
      </c>
      <c r="BB490" s="387">
        <v>1273.9997101004683</v>
      </c>
      <c r="BC490" s="387">
        <v>1273.9997101004683</v>
      </c>
      <c r="BD490" s="387">
        <v>1273.9997101004683</v>
      </c>
      <c r="BE490" s="387">
        <v>1273.9997101004683</v>
      </c>
      <c r="BF490" s="387">
        <v>1273.9997101004683</v>
      </c>
      <c r="BG490" s="387">
        <v>1273.9997101004683</v>
      </c>
      <c r="BH490" s="387">
        <v>1273.9997101004683</v>
      </c>
      <c r="BI490" s="387">
        <v>1273.9997101004683</v>
      </c>
      <c r="BJ490" s="387">
        <v>1273.9997101004683</v>
      </c>
      <c r="BK490" s="387">
        <v>1273.9997101004683</v>
      </c>
      <c r="BL490" s="387">
        <v>1273.9997101004683</v>
      </c>
      <c r="BM490" s="387">
        <v>1273.9997101004683</v>
      </c>
      <c r="BN490" s="387">
        <v>1273.9997101004683</v>
      </c>
      <c r="BO490" s="387">
        <v>1273.9997101004683</v>
      </c>
      <c r="BP490" s="387">
        <v>1273.9997101004683</v>
      </c>
      <c r="CA490" s="386">
        <v>3140</v>
      </c>
      <c r="CB490" s="386">
        <v>3112.1311689096356</v>
      </c>
      <c r="CC490" s="386">
        <v>3084.5096855091897</v>
      </c>
      <c r="CD490" s="386">
        <v>3057.1333544830595</v>
      </c>
      <c r="CE490" s="386">
        <v>3030</v>
      </c>
      <c r="CF490" s="386">
        <v>3058.8706191304368</v>
      </c>
      <c r="CG490" s="386">
        <v>3088.0163249437037</v>
      </c>
      <c r="CH490" s="386">
        <v>3117.43973853645</v>
      </c>
      <c r="CI490" s="386">
        <v>3147.1435059798077</v>
      </c>
      <c r="CJ490" s="386">
        <v>3177.1302985573557</v>
      </c>
      <c r="CK490" s="386">
        <v>3206.7411676454567</v>
      </c>
      <c r="CL490" s="386">
        <v>3236.6280101705147</v>
      </c>
      <c r="CM490" s="386">
        <v>3266.7933982062395</v>
      </c>
      <c r="CN490" s="386">
        <v>3297.2399277980794</v>
      </c>
      <c r="CO490" s="386">
        <v>3327.9702191866377</v>
      </c>
      <c r="CP490" s="386">
        <v>3351.7717775041297</v>
      </c>
      <c r="CQ490" s="386">
        <v>3375.7435639610067</v>
      </c>
      <c r="CR490" s="386">
        <v>3399.8867960245893</v>
      </c>
      <c r="CS490" s="386">
        <v>3424.2026998694942</v>
      </c>
      <c r="CT490" s="386">
        <v>3448.6925104399079</v>
      </c>
      <c r="CU490" s="386">
        <v>3469.829732921733</v>
      </c>
      <c r="CV490" s="386">
        <v>3491.0965065806763</v>
      </c>
      <c r="CW490" s="386">
        <v>3512.4936254428926</v>
      </c>
      <c r="CX490" s="386">
        <v>3534.0218884011661</v>
      </c>
      <c r="CY490" s="386">
        <v>3555.6820992447388</v>
      </c>
      <c r="CZ490" s="386">
        <v>3584.0047419667521</v>
      </c>
      <c r="DA490" s="386">
        <v>3612.5529875599923</v>
      </c>
      <c r="DB490" s="386">
        <v>3641.3286330550541</v>
      </c>
      <c r="DC490" s="386">
        <v>3670.3334897967079</v>
      </c>
      <c r="DD490" s="386">
        <v>3699.5693835579177</v>
      </c>
      <c r="DE490" s="386">
        <v>3727.2905236344905</v>
      </c>
      <c r="DF490" s="386">
        <v>3755.2193802119514</v>
      </c>
      <c r="DG490" s="386">
        <v>3783.3575097250146</v>
      </c>
      <c r="DH490" s="386">
        <v>3811.7064802708724</v>
      </c>
      <c r="DI490" s="386">
        <v>3840.2678716965838</v>
      </c>
      <c r="DJ490" s="387">
        <v>3983.2677625146657</v>
      </c>
      <c r="DK490" s="387">
        <v>4131.5925341632474</v>
      </c>
      <c r="DL490" s="387">
        <v>4285.4404690025249</v>
      </c>
      <c r="DM490" s="387">
        <v>4445.0172328244753</v>
      </c>
      <c r="DN490" s="387">
        <v>4610.5361497893937</v>
      </c>
      <c r="DO490" s="387">
        <v>4782.2184876002266</v>
      </c>
      <c r="DP490" s="387">
        <v>4960.2937532959304</v>
      </c>
      <c r="DQ490" s="387">
        <v>5145.0000000592745</v>
      </c>
      <c r="DR490" s="387">
        <v>5145.0000000592745</v>
      </c>
      <c r="DS490" s="387">
        <v>5145.0000000592745</v>
      </c>
      <c r="DT490" s="387">
        <v>5145.0000000592745</v>
      </c>
      <c r="DU490" s="387">
        <v>5145.0000000592745</v>
      </c>
      <c r="DV490" s="387">
        <v>5145.0000000592745</v>
      </c>
      <c r="DW490" s="387">
        <v>5145.0000000592745</v>
      </c>
      <c r="DX490" s="387">
        <v>5145.0000000592745</v>
      </c>
      <c r="DY490" s="387">
        <v>5145.0000000592745</v>
      </c>
      <c r="DZ490" s="387">
        <v>5145.0000000592745</v>
      </c>
      <c r="EA490" s="387">
        <v>5145.0000000592745</v>
      </c>
      <c r="EB490" s="387">
        <v>5145.0000000592745</v>
      </c>
      <c r="EC490" s="387">
        <v>5145.0000000592745</v>
      </c>
      <c r="ED490" s="387">
        <v>5145.0000000592745</v>
      </c>
      <c r="EE490" s="387">
        <v>5145.0000000592745</v>
      </c>
      <c r="EF490" s="387">
        <v>5145.0000000592745</v>
      </c>
      <c r="EG490" s="387">
        <v>5145.0000000592745</v>
      </c>
      <c r="EH490" s="387">
        <v>5145.0000000592745</v>
      </c>
      <c r="EI490" s="387">
        <v>5145.0000000592745</v>
      </c>
      <c r="EJ490" s="387">
        <v>5145.0000000592745</v>
      </c>
      <c r="EK490" s="387">
        <v>5145.0000000592745</v>
      </c>
      <c r="EY490" s="386">
        <v>147</v>
      </c>
      <c r="EZ490" s="386">
        <v>148</v>
      </c>
      <c r="FA490" s="386">
        <v>149</v>
      </c>
      <c r="FB490" s="386">
        <v>150</v>
      </c>
      <c r="FC490" s="386">
        <v>149.69999999999999</v>
      </c>
      <c r="FD490" s="386">
        <v>152</v>
      </c>
      <c r="FE490" s="386">
        <v>154</v>
      </c>
      <c r="FF490" s="386">
        <v>156</v>
      </c>
      <c r="FG490" s="386">
        <v>158</v>
      </c>
      <c r="FH490" s="386">
        <v>160</v>
      </c>
      <c r="FI490" s="386">
        <v>161.4</v>
      </c>
      <c r="FJ490" s="386">
        <v>163</v>
      </c>
      <c r="FK490" s="386">
        <v>165</v>
      </c>
      <c r="FL490" s="386">
        <v>167</v>
      </c>
      <c r="FM490" s="386">
        <v>169</v>
      </c>
      <c r="FN490" s="386">
        <v>171</v>
      </c>
      <c r="FO490" s="386">
        <v>173</v>
      </c>
      <c r="FP490" s="386">
        <v>175</v>
      </c>
      <c r="FQ490" s="386">
        <v>177</v>
      </c>
      <c r="FR490" s="386">
        <v>179</v>
      </c>
      <c r="FS490" s="386">
        <v>181</v>
      </c>
      <c r="FT490" s="386">
        <v>183</v>
      </c>
      <c r="FU490" s="386">
        <v>185</v>
      </c>
      <c r="FV490" s="386">
        <v>187</v>
      </c>
      <c r="FW490" s="386">
        <v>189</v>
      </c>
      <c r="FX490" s="386">
        <v>191</v>
      </c>
      <c r="FY490" s="386">
        <v>193</v>
      </c>
      <c r="FZ490" s="386">
        <v>195</v>
      </c>
      <c r="GA490" s="386">
        <v>197</v>
      </c>
      <c r="GB490" s="386">
        <v>199</v>
      </c>
      <c r="GC490" s="386">
        <v>191.60000000000002</v>
      </c>
      <c r="GD490" s="387">
        <v>198.02859766994413</v>
      </c>
      <c r="GE490" s="387">
        <v>204.67288880545198</v>
      </c>
      <c r="GF490" s="387">
        <v>211.54011039248462</v>
      </c>
      <c r="GG490" s="387">
        <v>218.63774223365814</v>
      </c>
      <c r="GH490" s="387">
        <v>225.97351509527158</v>
      </c>
      <c r="GI490" s="387">
        <v>233.55541912768567</v>
      </c>
      <c r="GJ490" s="387">
        <v>241.39171256822354</v>
      </c>
      <c r="GK490" s="387">
        <v>249.4909307360727</v>
      </c>
      <c r="GL490" s="387">
        <v>249.4909307360727</v>
      </c>
      <c r="GM490" s="387">
        <v>249.4909307360727</v>
      </c>
      <c r="GN490" s="387">
        <v>249.4909307360727</v>
      </c>
      <c r="GO490" s="387">
        <v>249.4909307360727</v>
      </c>
      <c r="GP490" s="387">
        <v>249.4909307360727</v>
      </c>
      <c r="GQ490" s="387">
        <v>249.4909307360727</v>
      </c>
      <c r="GR490" s="387">
        <v>249.4909307360727</v>
      </c>
      <c r="GS490" s="387">
        <v>249.4909307360727</v>
      </c>
      <c r="GT490" s="387">
        <v>249.4909307360727</v>
      </c>
      <c r="GU490" s="387">
        <v>249.4909307360727</v>
      </c>
      <c r="GV490" s="387">
        <v>249.4909307360727</v>
      </c>
      <c r="GW490" s="387">
        <v>249.4909307360727</v>
      </c>
      <c r="GX490" s="387">
        <v>249.4909307360727</v>
      </c>
      <c r="GY490" s="387">
        <v>249.4909307360727</v>
      </c>
      <c r="GZ490" s="387">
        <v>249.4909307360727</v>
      </c>
      <c r="HA490" s="387">
        <v>249.4909307360727</v>
      </c>
      <c r="HB490" s="387">
        <v>249.4909307360727</v>
      </c>
      <c r="HC490" s="387">
        <v>249.4909307360727</v>
      </c>
      <c r="HD490" s="387">
        <v>249.4909307360727</v>
      </c>
      <c r="HE490" s="387">
        <v>249.4909307360727</v>
      </c>
      <c r="HS490" s="394">
        <v>4.0524055537521209</v>
      </c>
      <c r="HT490" s="394">
        <v>4.05240555375212</v>
      </c>
      <c r="HU490" s="394">
        <v>4.0524055537521209</v>
      </c>
      <c r="HV490" s="394">
        <v>4.0524055537521209</v>
      </c>
      <c r="HW490" s="394">
        <v>4.0524055537521209</v>
      </c>
      <c r="HX490" s="394">
        <v>4.0554122828241859</v>
      </c>
      <c r="HY490" s="394">
        <v>4.058421242773588</v>
      </c>
      <c r="HZ490" s="394">
        <v>4.0614324352555533</v>
      </c>
      <c r="IA490" s="394">
        <v>4.0644458619265338</v>
      </c>
      <c r="IB490" s="394">
        <v>4.0674615244442123</v>
      </c>
      <c r="IC490" s="394">
        <v>4.0704786547089444</v>
      </c>
      <c r="ID490" s="394">
        <v>4.0734980229973141</v>
      </c>
      <c r="IE490" s="394">
        <v>4.0765196309694245</v>
      </c>
      <c r="IF490" s="394">
        <v>4.0795434802866106</v>
      </c>
      <c r="IG490" s="394">
        <v>4.0825695726114395</v>
      </c>
      <c r="IH490" s="394">
        <v>4.0807276114646633</v>
      </c>
      <c r="II490" s="394">
        <v>4.0788864813682357</v>
      </c>
      <c r="IJ490" s="394">
        <v>4.0770461819472059</v>
      </c>
      <c r="IK490" s="394">
        <v>4.0752067128267919</v>
      </c>
      <c r="IL490" s="394">
        <v>4.0733680736323814</v>
      </c>
      <c r="IM490" s="394">
        <v>4.0715533762210532</v>
      </c>
      <c r="IN490" s="394">
        <v>4.0697394872627379</v>
      </c>
      <c r="IO490" s="394">
        <v>4.0679264063972678</v>
      </c>
      <c r="IP490" s="394">
        <v>4.0661141332646364</v>
      </c>
      <c r="IQ490" s="394">
        <v>4.0643026675049967</v>
      </c>
      <c r="IR490" s="394">
        <v>4.0624504609780177</v>
      </c>
      <c r="IS490" s="394">
        <v>4.0605990985488578</v>
      </c>
      <c r="IT490" s="394">
        <v>4.0587485798328409</v>
      </c>
      <c r="IU490" s="394">
        <v>4.0568989044454646</v>
      </c>
      <c r="IV490" s="394">
        <v>4.0550500720024028</v>
      </c>
      <c r="IW490" s="394">
        <v>4.0548867164826881</v>
      </c>
      <c r="IX490" s="394">
        <v>4.0547233675436622</v>
      </c>
      <c r="IY490" s="394">
        <v>4.0545600251850615</v>
      </c>
      <c r="IZ490" s="394">
        <v>4.0543966894066195</v>
      </c>
      <c r="JA490" s="394">
        <v>4.0542333602080758</v>
      </c>
      <c r="JB490" s="394">
        <v>4.0522586341859324</v>
      </c>
      <c r="JC490" s="394">
        <v>4.0502848700084861</v>
      </c>
      <c r="JD490" s="394">
        <v>4.0483120672072461</v>
      </c>
      <c r="JE490" s="394">
        <v>4.0463402253139451</v>
      </c>
      <c r="JF490" s="394">
        <v>4.0443693438605486</v>
      </c>
      <c r="JG490" s="394">
        <v>4.0423994223792477</v>
      </c>
      <c r="JH490" s="394">
        <v>4.0404304604024599</v>
      </c>
      <c r="JI490" s="394">
        <v>4.0384624574628338</v>
      </c>
      <c r="JJ490" s="394">
        <v>4.0384624574628338</v>
      </c>
      <c r="JK490" s="394">
        <v>4.0384624574628338</v>
      </c>
      <c r="JL490" s="394">
        <v>4.0384624574628338</v>
      </c>
      <c r="JM490" s="394">
        <v>4.0384624574628338</v>
      </c>
      <c r="JN490" s="394">
        <v>4.0384624574628338</v>
      </c>
      <c r="JO490" s="394">
        <v>4.0384624574628338</v>
      </c>
      <c r="JP490" s="394">
        <v>4.0384624574628338</v>
      </c>
      <c r="JQ490" s="394">
        <v>4.0384624574628338</v>
      </c>
      <c r="JR490" s="394">
        <v>4.0384624574628338</v>
      </c>
      <c r="JS490" s="394">
        <v>4.0384624574628338</v>
      </c>
      <c r="JT490" s="394">
        <v>4.0384624574628338</v>
      </c>
      <c r="JU490" s="394">
        <v>4.0384624574628338</v>
      </c>
      <c r="JV490" s="394">
        <v>4.0384624574628338</v>
      </c>
      <c r="JW490" s="394">
        <v>4.0384624574628338</v>
      </c>
      <c r="JX490" s="394">
        <v>4.0384624574628338</v>
      </c>
      <c r="JY490" s="394">
        <v>4.0384624574628338</v>
      </c>
      <c r="JZ490" s="394">
        <v>4.0384624574628338</v>
      </c>
      <c r="KA490" s="394">
        <v>4.0384624574628338</v>
      </c>
      <c r="KB490" s="394">
        <v>4.0384624574628338</v>
      </c>
      <c r="KC490" s="394">
        <v>4.0384624574628338</v>
      </c>
    </row>
    <row r="491" spans="1:289" x14ac:dyDescent="0.25">
      <c r="A491" s="383">
        <v>482</v>
      </c>
      <c r="B491" s="384" t="s">
        <v>875</v>
      </c>
      <c r="C491" s="385" t="s">
        <v>472</v>
      </c>
      <c r="D491" s="385" t="s">
        <v>876</v>
      </c>
      <c r="E491" s="129">
        <v>2060</v>
      </c>
      <c r="F491" s="386">
        <v>1145.0502499999998</v>
      </c>
      <c r="G491" s="386">
        <v>1165.1949310952202</v>
      </c>
      <c r="H491" s="386">
        <v>1185.6940142583221</v>
      </c>
      <c r="I491" s="386">
        <v>1206.5537344267127</v>
      </c>
      <c r="J491" s="386">
        <v>1227.7804362280297</v>
      </c>
      <c r="K491" s="386">
        <v>1241.7741497399486</v>
      </c>
      <c r="L491" s="386">
        <v>1255.9273575816969</v>
      </c>
      <c r="M491" s="386">
        <v>1270.2418776010693</v>
      </c>
      <c r="N491" s="386">
        <v>1284.719548364908</v>
      </c>
      <c r="O491" s="386">
        <v>1299.3622293952487</v>
      </c>
      <c r="P491" s="386">
        <v>1313.6406882638646</v>
      </c>
      <c r="Q491" s="386">
        <v>1328.0760505602166</v>
      </c>
      <c r="R491" s="386">
        <v>1342.6700404679759</v>
      </c>
      <c r="S491" s="386">
        <v>1357.4244011175599</v>
      </c>
      <c r="T491" s="386">
        <v>1372.340894794334</v>
      </c>
      <c r="U491" s="386">
        <v>1377.4853032267777</v>
      </c>
      <c r="V491" s="386">
        <v>1382.6489961811794</v>
      </c>
      <c r="W491" s="386">
        <v>1387.8320459482202</v>
      </c>
      <c r="X491" s="386">
        <v>1393.0345250895718</v>
      </c>
      <c r="Y491" s="386">
        <v>1398.2565064389148</v>
      </c>
      <c r="Z491" s="386">
        <v>1398.2565064389148</v>
      </c>
      <c r="AA491" s="386">
        <v>1398.2565064389148</v>
      </c>
      <c r="AB491" s="386">
        <v>1398.2565064389148</v>
      </c>
      <c r="AC491" s="386">
        <v>1398.2565064389148</v>
      </c>
      <c r="AD491" s="386">
        <v>1398.2565064389148</v>
      </c>
      <c r="AE491" s="386">
        <v>1398.2565064389148</v>
      </c>
      <c r="AF491" s="386">
        <v>1398.2565064389148</v>
      </c>
      <c r="AG491" s="386">
        <v>1398.2565064389148</v>
      </c>
      <c r="AH491" s="386">
        <v>1398.2565064389148</v>
      </c>
      <c r="AI491" s="386">
        <v>1398.2565064389148</v>
      </c>
      <c r="AJ491" s="386">
        <v>1398.2565064389148</v>
      </c>
      <c r="AK491" s="386">
        <v>1398.2565064389148</v>
      </c>
      <c r="AL491" s="386">
        <v>1398.2565064389148</v>
      </c>
      <c r="AM491" s="386">
        <v>1398.2565064389148</v>
      </c>
      <c r="AN491" s="386">
        <v>1398.2565064389148</v>
      </c>
      <c r="AO491" s="387">
        <v>1456.9598093575385</v>
      </c>
      <c r="AP491" s="387">
        <v>1518.1276656379284</v>
      </c>
      <c r="AQ491" s="387">
        <v>1581.8635451526645</v>
      </c>
      <c r="AR491" s="387">
        <v>1648.2752617721872</v>
      </c>
      <c r="AS491" s="387">
        <v>1717.4751557397919</v>
      </c>
      <c r="AT491" s="387">
        <v>1789.5802837033127</v>
      </c>
      <c r="AU491" s="387">
        <v>1864.7126167249446</v>
      </c>
      <c r="AV491" s="387">
        <v>1942.999246604157</v>
      </c>
      <c r="AW491" s="387">
        <v>1942.999246604157</v>
      </c>
      <c r="AX491" s="387">
        <v>1942.999246604157</v>
      </c>
      <c r="AY491" s="387">
        <v>1942.999246604157</v>
      </c>
      <c r="AZ491" s="387">
        <v>1942.999246604157</v>
      </c>
      <c r="BA491" s="387">
        <v>1942.999246604157</v>
      </c>
      <c r="BB491" s="387">
        <v>1942.999246604157</v>
      </c>
      <c r="BC491" s="387">
        <v>1942.999246604157</v>
      </c>
      <c r="BD491" s="387">
        <v>1942.999246604157</v>
      </c>
      <c r="BE491" s="387">
        <v>1942.999246604157</v>
      </c>
      <c r="BF491" s="387">
        <v>1942.999246604157</v>
      </c>
      <c r="BG491" s="387">
        <v>1942.999246604157</v>
      </c>
      <c r="BH491" s="387">
        <v>1942.999246604157</v>
      </c>
      <c r="BI491" s="387">
        <v>1942.999246604157</v>
      </c>
      <c r="BJ491" s="387">
        <v>1942.999246604157</v>
      </c>
      <c r="BK491" s="387">
        <v>1942.999246604157</v>
      </c>
      <c r="BL491" s="387">
        <v>1942.999246604157</v>
      </c>
      <c r="BM491" s="387">
        <v>1942.999246604157</v>
      </c>
      <c r="BN491" s="387">
        <v>1942.999246604157</v>
      </c>
      <c r="BO491" s="387">
        <v>1942.999246604157</v>
      </c>
      <c r="BP491" s="387">
        <v>1942.999246604157</v>
      </c>
      <c r="CA491" s="386">
        <v>4120</v>
      </c>
      <c r="CB491" s="386">
        <v>4190.6612800649464</v>
      </c>
      <c r="CC491" s="386">
        <v>4262.534457338732</v>
      </c>
      <c r="CD491" s="386">
        <v>4335.6403168233182</v>
      </c>
      <c r="CE491" s="386">
        <v>4410</v>
      </c>
      <c r="CF491" s="386">
        <v>4454.7892376494938</v>
      </c>
      <c r="CG491" s="386">
        <v>4500.033367772734</v>
      </c>
      <c r="CH491" s="386">
        <v>4545.7370103894737</v>
      </c>
      <c r="CI491" s="386">
        <v>4591.9048324417263</v>
      </c>
      <c r="CJ491" s="386">
        <v>4638.5415482703174</v>
      </c>
      <c r="CK491" s="386">
        <v>4683.7906610893697</v>
      </c>
      <c r="CL491" s="386">
        <v>4729.4811803698294</v>
      </c>
      <c r="CM491" s="386">
        <v>4775.6174120450505</v>
      </c>
      <c r="CN491" s="386">
        <v>4822.2037040528985</v>
      </c>
      <c r="CO491" s="386">
        <v>4869.2444467455016</v>
      </c>
      <c r="CP491" s="386">
        <v>4878.1330623217373</v>
      </c>
      <c r="CQ491" s="386">
        <v>4887.0379037185749</v>
      </c>
      <c r="CR491" s="386">
        <v>4895.9590005556174</v>
      </c>
      <c r="CS491" s="386">
        <v>4904.8963825065348</v>
      </c>
      <c r="CT491" s="386">
        <v>4913.8500792991663</v>
      </c>
      <c r="CU491" s="386">
        <v>4904.6797714480235</v>
      </c>
      <c r="CV491" s="386">
        <v>4895.5265773762449</v>
      </c>
      <c r="CW491" s="386">
        <v>4886.3904651458133</v>
      </c>
      <c r="CX491" s="386">
        <v>4877.2714028783157</v>
      </c>
      <c r="CY491" s="386">
        <v>4868.1693587548289</v>
      </c>
      <c r="CZ491" s="386">
        <v>4858.9987285079096</v>
      </c>
      <c r="DA491" s="386">
        <v>4849.8453738430271</v>
      </c>
      <c r="DB491" s="386">
        <v>4840.7092622165364</v>
      </c>
      <c r="DC491" s="386">
        <v>4831.5903611460981</v>
      </c>
      <c r="DD491" s="386">
        <v>4822.4886382105606</v>
      </c>
      <c r="DE491" s="386">
        <v>4822.488638210566</v>
      </c>
      <c r="DF491" s="386">
        <v>4822.4886382105715</v>
      </c>
      <c r="DG491" s="386">
        <v>4822.4886382105769</v>
      </c>
      <c r="DH491" s="386">
        <v>4822.4886382105824</v>
      </c>
      <c r="DI491" s="386">
        <v>4822.4886382105869</v>
      </c>
      <c r="DJ491" s="387">
        <v>5022.485831078402</v>
      </c>
      <c r="DK491" s="387">
        <v>5230.7772637372818</v>
      </c>
      <c r="DL491" s="387">
        <v>5447.7069130837281</v>
      </c>
      <c r="DM491" s="387">
        <v>5673.6330213487772</v>
      </c>
      <c r="DN491" s="387">
        <v>5908.9286877068289</v>
      </c>
      <c r="DO491" s="387">
        <v>6153.98248441955</v>
      </c>
      <c r="DP491" s="387">
        <v>6409.1990985323619</v>
      </c>
      <c r="DQ491" s="387">
        <v>6675.0000001832213</v>
      </c>
      <c r="DR491" s="387">
        <v>6675.0000001832213</v>
      </c>
      <c r="DS491" s="387">
        <v>6675.0000001832213</v>
      </c>
      <c r="DT491" s="387">
        <v>6675.0000001832213</v>
      </c>
      <c r="DU491" s="387">
        <v>6675.0000001832213</v>
      </c>
      <c r="DV491" s="387">
        <v>6675.0000001832213</v>
      </c>
      <c r="DW491" s="387">
        <v>6675.0000001832213</v>
      </c>
      <c r="DX491" s="387">
        <v>6675.0000001832213</v>
      </c>
      <c r="DY491" s="387">
        <v>6675.0000001832213</v>
      </c>
      <c r="DZ491" s="387">
        <v>6675.0000001832213</v>
      </c>
      <c r="EA491" s="387">
        <v>6675.0000001832213</v>
      </c>
      <c r="EB491" s="387">
        <v>6675.0000001832213</v>
      </c>
      <c r="EC491" s="387">
        <v>6675.0000001832213</v>
      </c>
      <c r="ED491" s="387">
        <v>6675.0000001832213</v>
      </c>
      <c r="EE491" s="387">
        <v>6675.0000001832213</v>
      </c>
      <c r="EF491" s="387">
        <v>6675.0000001832213</v>
      </c>
      <c r="EG491" s="387">
        <v>6675.0000001832213</v>
      </c>
      <c r="EH491" s="387">
        <v>6675.0000001832213</v>
      </c>
      <c r="EI491" s="387">
        <v>6675.0000001832213</v>
      </c>
      <c r="EJ491" s="387">
        <v>6675.0000001832213</v>
      </c>
      <c r="EK491" s="387">
        <v>6675.0000001832213</v>
      </c>
      <c r="EY491" s="386">
        <v>803</v>
      </c>
      <c r="EZ491" s="386">
        <v>813</v>
      </c>
      <c r="FA491" s="386">
        <v>823</v>
      </c>
      <c r="FB491" s="386">
        <v>833</v>
      </c>
      <c r="FC491" s="386">
        <v>841.09999999999991</v>
      </c>
      <c r="FD491" s="386">
        <v>851</v>
      </c>
      <c r="FE491" s="386">
        <v>861</v>
      </c>
      <c r="FF491" s="386">
        <v>871</v>
      </c>
      <c r="FG491" s="386">
        <v>881</v>
      </c>
      <c r="FH491" s="386">
        <v>891</v>
      </c>
      <c r="FI491" s="386">
        <v>899.99999999999989</v>
      </c>
      <c r="FJ491" s="386">
        <v>907</v>
      </c>
      <c r="FK491" s="386">
        <v>914</v>
      </c>
      <c r="FL491" s="386">
        <v>921</v>
      </c>
      <c r="FM491" s="386">
        <v>928</v>
      </c>
      <c r="FN491" s="386">
        <v>935</v>
      </c>
      <c r="FO491" s="386">
        <v>942</v>
      </c>
      <c r="FP491" s="386">
        <v>949</v>
      </c>
      <c r="FQ491" s="386">
        <v>956</v>
      </c>
      <c r="FR491" s="386">
        <v>963</v>
      </c>
      <c r="FS491" s="386">
        <v>970</v>
      </c>
      <c r="FT491" s="386">
        <v>977</v>
      </c>
      <c r="FU491" s="386">
        <v>984</v>
      </c>
      <c r="FV491" s="386">
        <v>991</v>
      </c>
      <c r="FW491" s="386">
        <v>998</v>
      </c>
      <c r="FX491" s="386">
        <v>1005</v>
      </c>
      <c r="FY491" s="386">
        <v>1012</v>
      </c>
      <c r="FZ491" s="386">
        <v>1019</v>
      </c>
      <c r="GA491" s="386">
        <v>1026</v>
      </c>
      <c r="GB491" s="386">
        <v>1033</v>
      </c>
      <c r="GC491" s="386">
        <v>1048.4000000000001</v>
      </c>
      <c r="GD491" s="387">
        <v>1074.1690082057585</v>
      </c>
      <c r="GE491" s="387">
        <v>1100.5714023175722</v>
      </c>
      <c r="GF491" s="387">
        <v>1127.6227505599841</v>
      </c>
      <c r="GG491" s="387">
        <v>1155.339003814639</v>
      </c>
      <c r="GH491" s="387">
        <v>1183.7365050257533</v>
      </c>
      <c r="GI491" s="387">
        <v>1212.8319988367648</v>
      </c>
      <c r="GJ491" s="387">
        <v>1242.6426414638452</v>
      </c>
      <c r="GK491" s="387">
        <v>1273.186010812097</v>
      </c>
      <c r="GL491" s="387">
        <v>1273.186010812097</v>
      </c>
      <c r="GM491" s="387">
        <v>1273.186010812097</v>
      </c>
      <c r="GN491" s="387">
        <v>1273.186010812097</v>
      </c>
      <c r="GO491" s="387">
        <v>1273.186010812097</v>
      </c>
      <c r="GP491" s="387">
        <v>1273.186010812097</v>
      </c>
      <c r="GQ491" s="387">
        <v>1273.186010812097</v>
      </c>
      <c r="GR491" s="387">
        <v>1273.186010812097</v>
      </c>
      <c r="GS491" s="387">
        <v>1273.186010812097</v>
      </c>
      <c r="GT491" s="387">
        <v>1273.186010812097</v>
      </c>
      <c r="GU491" s="387">
        <v>1273.186010812097</v>
      </c>
      <c r="GV491" s="387">
        <v>1273.186010812097</v>
      </c>
      <c r="GW491" s="387">
        <v>1273.186010812097</v>
      </c>
      <c r="GX491" s="387">
        <v>1273.186010812097</v>
      </c>
      <c r="GY491" s="387">
        <v>1273.186010812097</v>
      </c>
      <c r="GZ491" s="387">
        <v>1273.186010812097</v>
      </c>
      <c r="HA491" s="387">
        <v>1273.186010812097</v>
      </c>
      <c r="HB491" s="387">
        <v>1273.186010812097</v>
      </c>
      <c r="HC491" s="387">
        <v>1273.186010812097</v>
      </c>
      <c r="HD491" s="387">
        <v>1273.186010812097</v>
      </c>
      <c r="HE491" s="387">
        <v>1273.186010812097</v>
      </c>
      <c r="HS491" s="394">
        <v>3.5980953674303819</v>
      </c>
      <c r="HT491" s="394">
        <v>3.596532364010502</v>
      </c>
      <c r="HU491" s="394">
        <v>3.5949700395553079</v>
      </c>
      <c r="HV491" s="394">
        <v>3.5934083937698587</v>
      </c>
      <c r="HW491" s="394">
        <v>3.5918474263593434</v>
      </c>
      <c r="HX491" s="394">
        <v>3.5874391801298264</v>
      </c>
      <c r="HY491" s="394">
        <v>3.5830363441063993</v>
      </c>
      <c r="HZ491" s="394">
        <v>3.5786389116491581</v>
      </c>
      <c r="IA491" s="394">
        <v>3.5742468761263493</v>
      </c>
      <c r="IB491" s="394">
        <v>3.5698602309143577</v>
      </c>
      <c r="IC491" s="394">
        <v>3.5655036441354193</v>
      </c>
      <c r="ID491" s="394">
        <v>3.5611523740487701</v>
      </c>
      <c r="IE491" s="394">
        <v>3.5568064141660232</v>
      </c>
      <c r="IF491" s="394">
        <v>3.5524657580067114</v>
      </c>
      <c r="IG491" s="394">
        <v>3.5481303990982731</v>
      </c>
      <c r="IH491" s="394">
        <v>3.5413322021619003</v>
      </c>
      <c r="II491" s="394">
        <v>3.5345470305307969</v>
      </c>
      <c r="IJ491" s="394">
        <v>3.5277748592485558</v>
      </c>
      <c r="IK491" s="394">
        <v>3.5210156634065841</v>
      </c>
      <c r="IL491" s="394">
        <v>3.5142694181440137</v>
      </c>
      <c r="IM491" s="394">
        <v>3.5077110307459116</v>
      </c>
      <c r="IN491" s="394">
        <v>3.5011648827182582</v>
      </c>
      <c r="IO491" s="394">
        <v>3.4946309512197384</v>
      </c>
      <c r="IP491" s="394">
        <v>3.4881092134516649</v>
      </c>
      <c r="IQ491" s="394">
        <v>3.4815996466578953</v>
      </c>
      <c r="IR491" s="394">
        <v>3.4750410286899553</v>
      </c>
      <c r="IS491" s="394">
        <v>3.4684947658099103</v>
      </c>
      <c r="IT491" s="394">
        <v>3.4619608347433148</v>
      </c>
      <c r="IU491" s="394">
        <v>3.455439212259567</v>
      </c>
      <c r="IV491" s="394">
        <v>3.4489298751718263</v>
      </c>
      <c r="IW491" s="394">
        <v>3.4489298751718303</v>
      </c>
      <c r="IX491" s="394">
        <v>3.4489298751718342</v>
      </c>
      <c r="IY491" s="394">
        <v>3.4489298751718382</v>
      </c>
      <c r="IZ491" s="394">
        <v>3.4489298751718422</v>
      </c>
      <c r="JA491" s="394">
        <v>3.4489298751718453</v>
      </c>
      <c r="JB491" s="394">
        <v>3.4472370471860301</v>
      </c>
      <c r="JC491" s="394">
        <v>3.4455450500859364</v>
      </c>
      <c r="JD491" s="394">
        <v>3.4438538834637433</v>
      </c>
      <c r="JE491" s="394">
        <v>3.4421635469118304</v>
      </c>
      <c r="JF491" s="394">
        <v>3.4404740400227762</v>
      </c>
      <c r="JG491" s="394">
        <v>3.4387853623893601</v>
      </c>
      <c r="JH491" s="394">
        <v>3.4370975136045612</v>
      </c>
      <c r="JI491" s="394">
        <v>3.4354104932615575</v>
      </c>
      <c r="JJ491" s="394">
        <v>3.4354104932615575</v>
      </c>
      <c r="JK491" s="394">
        <v>3.4354104932615575</v>
      </c>
      <c r="JL491" s="394">
        <v>3.4354104932615575</v>
      </c>
      <c r="JM491" s="394">
        <v>3.4354104932615575</v>
      </c>
      <c r="JN491" s="394">
        <v>3.4354104932615575</v>
      </c>
      <c r="JO491" s="394">
        <v>3.4354104932615575</v>
      </c>
      <c r="JP491" s="394">
        <v>3.4354104932615575</v>
      </c>
      <c r="JQ491" s="394">
        <v>3.4354104932615575</v>
      </c>
      <c r="JR491" s="394">
        <v>3.4354104932615575</v>
      </c>
      <c r="JS491" s="394">
        <v>3.4354104932615575</v>
      </c>
      <c r="JT491" s="394">
        <v>3.4354104932615575</v>
      </c>
      <c r="JU491" s="394">
        <v>3.4354104932615575</v>
      </c>
      <c r="JV491" s="394">
        <v>3.4354104932615575</v>
      </c>
      <c r="JW491" s="394">
        <v>3.4354104932615575</v>
      </c>
      <c r="JX491" s="394">
        <v>3.4354104932615575</v>
      </c>
      <c r="JY491" s="394">
        <v>3.4354104932615575</v>
      </c>
      <c r="JZ491" s="394">
        <v>3.4354104932615575</v>
      </c>
      <c r="KA491" s="394">
        <v>3.4354104932615575</v>
      </c>
      <c r="KB491" s="394">
        <v>3.4354104932615575</v>
      </c>
      <c r="KC491" s="394">
        <v>3.4354104932615575</v>
      </c>
    </row>
    <row r="492" spans="1:289" x14ac:dyDescent="0.25">
      <c r="A492" s="383">
        <v>483</v>
      </c>
      <c r="B492" s="384" t="s">
        <v>872</v>
      </c>
      <c r="C492" s="385" t="s">
        <v>472</v>
      </c>
      <c r="D492" s="385" t="s">
        <v>876</v>
      </c>
      <c r="E492" s="129">
        <v>2060</v>
      </c>
      <c r="F492" s="386">
        <v>865.19652999999994</v>
      </c>
      <c r="G492" s="386">
        <v>881.0319008802594</v>
      </c>
      <c r="H492" s="386">
        <v>897.15710067478335</v>
      </c>
      <c r="I492" s="386">
        <v>913.57743401458936</v>
      </c>
      <c r="J492" s="386">
        <v>930.29830261938719</v>
      </c>
      <c r="K492" s="386">
        <v>930.29830261938719</v>
      </c>
      <c r="L492" s="386">
        <v>930.29830261938719</v>
      </c>
      <c r="M492" s="386">
        <v>930.29830261938719</v>
      </c>
      <c r="N492" s="386">
        <v>930.29830261938719</v>
      </c>
      <c r="O492" s="386">
        <v>930.29830261938719</v>
      </c>
      <c r="P492" s="386">
        <v>930.29830261938719</v>
      </c>
      <c r="Q492" s="386">
        <v>930.29830261938719</v>
      </c>
      <c r="R492" s="386">
        <v>930.29830261938719</v>
      </c>
      <c r="S492" s="386">
        <v>930.29830261938719</v>
      </c>
      <c r="T492" s="386">
        <v>930.29830261938719</v>
      </c>
      <c r="U492" s="386">
        <v>934.80057921403761</v>
      </c>
      <c r="V492" s="386">
        <v>939.32464505035136</v>
      </c>
      <c r="W492" s="386">
        <v>943.87060557965776</v>
      </c>
      <c r="X492" s="386">
        <v>948.43856676362907</v>
      </c>
      <c r="Y492" s="386">
        <v>953.02863507675079</v>
      </c>
      <c r="Z492" s="386">
        <v>959.55510742690569</v>
      </c>
      <c r="AA492" s="386">
        <v>966.12627396542973</v>
      </c>
      <c r="AB492" s="386">
        <v>972.7424407643274</v>
      </c>
      <c r="AC492" s="386">
        <v>979.4039159916266</v>
      </c>
      <c r="AD492" s="386">
        <v>986.11100992573301</v>
      </c>
      <c r="AE492" s="386">
        <v>994.90919165371815</v>
      </c>
      <c r="AF492" s="386">
        <v>1003.785871645022</v>
      </c>
      <c r="AG492" s="386">
        <v>1012.7417502690544</v>
      </c>
      <c r="AH492" s="386">
        <v>1021.7775341439915</v>
      </c>
      <c r="AI492" s="386">
        <v>1030.8939361925281</v>
      </c>
      <c r="AJ492" s="386">
        <v>1039.1795050100984</v>
      </c>
      <c r="AK492" s="386">
        <v>1047.5316671484948</v>
      </c>
      <c r="AL492" s="386">
        <v>1055.950957835953</v>
      </c>
      <c r="AM492" s="386">
        <v>1064.4379166024803</v>
      </c>
      <c r="AN492" s="386">
        <v>1072.9930873144297</v>
      </c>
      <c r="AO492" s="387">
        <v>1096.2724149938972</v>
      </c>
      <c r="AP492" s="387">
        <v>1120.0568037996804</v>
      </c>
      <c r="AQ492" s="387">
        <v>1144.3572113824825</v>
      </c>
      <c r="AR492" s="387">
        <v>1169.1848331268227</v>
      </c>
      <c r="AS492" s="387">
        <v>1194.551107308836</v>
      </c>
      <c r="AT492" s="387">
        <v>1220.4677203659751</v>
      </c>
      <c r="AU492" s="387">
        <v>1246.9466122810416</v>
      </c>
      <c r="AV492" s="387">
        <v>1273.9999820830278</v>
      </c>
      <c r="AW492" s="387">
        <v>1273.9999820830278</v>
      </c>
      <c r="AX492" s="387">
        <v>1273.9999820830278</v>
      </c>
      <c r="AY492" s="387">
        <v>1273.9999820830278</v>
      </c>
      <c r="AZ492" s="387">
        <v>1273.9999820830278</v>
      </c>
      <c r="BA492" s="387">
        <v>1273.9999820830278</v>
      </c>
      <c r="BB492" s="387">
        <v>1273.9999820830278</v>
      </c>
      <c r="BC492" s="387">
        <v>1273.9999820830278</v>
      </c>
      <c r="BD492" s="387">
        <v>1273.9999820830278</v>
      </c>
      <c r="BE492" s="387">
        <v>1273.9999820830278</v>
      </c>
      <c r="BF492" s="387">
        <v>1273.9999820830278</v>
      </c>
      <c r="BG492" s="387">
        <v>1273.9999820830278</v>
      </c>
      <c r="BH492" s="387">
        <v>1273.9999820830278</v>
      </c>
      <c r="BI492" s="387">
        <v>1273.9999820830278</v>
      </c>
      <c r="BJ492" s="387">
        <v>1273.9999820830278</v>
      </c>
      <c r="BK492" s="387">
        <v>1273.9999820830278</v>
      </c>
      <c r="BL492" s="387">
        <v>1273.9999820830278</v>
      </c>
      <c r="BM492" s="387">
        <v>1273.9999820830278</v>
      </c>
      <c r="BN492" s="387">
        <v>1273.9999820830278</v>
      </c>
      <c r="BO492" s="387">
        <v>1273.9999820830278</v>
      </c>
      <c r="BP492" s="387">
        <v>1273.9999820830278</v>
      </c>
      <c r="CA492" s="386">
        <v>3410</v>
      </c>
      <c r="CB492" s="386">
        <v>3470.8516819423767</v>
      </c>
      <c r="CC492" s="386">
        <v>3532.7892662880422</v>
      </c>
      <c r="CD492" s="386">
        <v>3595.8321310392448</v>
      </c>
      <c r="CE492" s="386">
        <v>3660</v>
      </c>
      <c r="CF492" s="386">
        <v>3644.5352222795582</v>
      </c>
      <c r="CG492" s="386">
        <v>3629.1357886438</v>
      </c>
      <c r="CH492" s="386">
        <v>3613.801422991156</v>
      </c>
      <c r="CI492" s="386">
        <v>3598.531850386682</v>
      </c>
      <c r="CJ492" s="386">
        <v>3583.3267970571287</v>
      </c>
      <c r="CK492" s="386">
        <v>3567.8591983937649</v>
      </c>
      <c r="CL492" s="386">
        <v>3552.4583663475591</v>
      </c>
      <c r="CM492" s="386">
        <v>3537.1240127172678</v>
      </c>
      <c r="CN492" s="386">
        <v>3521.8558505456817</v>
      </c>
      <c r="CO492" s="386">
        <v>3506.6535941142574</v>
      </c>
      <c r="CP492" s="386">
        <v>3506.8611962390928</v>
      </c>
      <c r="CQ492" s="386">
        <v>3507.0688106544612</v>
      </c>
      <c r="CR492" s="386">
        <v>3507.2764373610903</v>
      </c>
      <c r="CS492" s="386">
        <v>3507.4840763597081</v>
      </c>
      <c r="CT492" s="386">
        <v>3507.6917276510408</v>
      </c>
      <c r="CU492" s="386">
        <v>3514.2553752168401</v>
      </c>
      <c r="CV492" s="386">
        <v>3520.8313047825168</v>
      </c>
      <c r="CW492" s="386">
        <v>3527.4195393303407</v>
      </c>
      <c r="CX492" s="386">
        <v>3534.0201018855864</v>
      </c>
      <c r="CY492" s="386">
        <v>3540.6330155166143</v>
      </c>
      <c r="CZ492" s="386">
        <v>3553.9238977416912</v>
      </c>
      <c r="DA492" s="386">
        <v>3567.2646714832135</v>
      </c>
      <c r="DB492" s="386">
        <v>3580.6555240247171</v>
      </c>
      <c r="DC492" s="386">
        <v>3594.0966433527647</v>
      </c>
      <c r="DD492" s="386">
        <v>3607.5882181595853</v>
      </c>
      <c r="DE492" s="386">
        <v>3635.5225993100644</v>
      </c>
      <c r="DF492" s="386">
        <v>3663.6732827664255</v>
      </c>
      <c r="DG492" s="386">
        <v>3692.0419434069222</v>
      </c>
      <c r="DH492" s="386">
        <v>3720.6302690787747</v>
      </c>
      <c r="DI492" s="386">
        <v>3749.4399606985889</v>
      </c>
      <c r="DJ492" s="387">
        <v>3828.8795922892473</v>
      </c>
      <c r="DK492" s="387">
        <v>3910.0023165906591</v>
      </c>
      <c r="DL492" s="387">
        <v>3992.8437933990281</v>
      </c>
      <c r="DM492" s="387">
        <v>4077.4404380370097</v>
      </c>
      <c r="DN492" s="387">
        <v>4163.8294373611016</v>
      </c>
      <c r="DO492" s="387">
        <v>4252.0487661081806</v>
      </c>
      <c r="DP492" s="387">
        <v>4342.1372035883778</v>
      </c>
      <c r="DQ492" s="387">
        <v>4434.1343507316233</v>
      </c>
      <c r="DR492" s="387">
        <v>4434.1343507316233</v>
      </c>
      <c r="DS492" s="387">
        <v>4434.1343507316233</v>
      </c>
      <c r="DT492" s="387">
        <v>4434.1343507316233</v>
      </c>
      <c r="DU492" s="387">
        <v>4434.1343507316233</v>
      </c>
      <c r="DV492" s="387">
        <v>4434.1343507316233</v>
      </c>
      <c r="DW492" s="387">
        <v>4434.1343507316233</v>
      </c>
      <c r="DX492" s="387">
        <v>4434.1343507316233</v>
      </c>
      <c r="DY492" s="387">
        <v>4434.1343507316233</v>
      </c>
      <c r="DZ492" s="387">
        <v>4434.1343507316233</v>
      </c>
      <c r="EA492" s="387">
        <v>4434.1343507316233</v>
      </c>
      <c r="EB492" s="387">
        <v>4434.1343507316233</v>
      </c>
      <c r="EC492" s="387">
        <v>4434.1343507316233</v>
      </c>
      <c r="ED492" s="387">
        <v>4434.1343507316233</v>
      </c>
      <c r="EE492" s="387">
        <v>4434.1343507316233</v>
      </c>
      <c r="EF492" s="387">
        <v>4434.1343507316233</v>
      </c>
      <c r="EG492" s="387">
        <v>4434.1343507316233</v>
      </c>
      <c r="EH492" s="387">
        <v>4434.1343507316233</v>
      </c>
      <c r="EI492" s="387">
        <v>4434.1343507316233</v>
      </c>
      <c r="EJ492" s="387">
        <v>4434.1343507316233</v>
      </c>
      <c r="EK492" s="387">
        <v>4434.1343507316233</v>
      </c>
      <c r="EY492" s="386">
        <v>488</v>
      </c>
      <c r="EZ492" s="386">
        <v>492</v>
      </c>
      <c r="FA492" s="386">
        <v>496</v>
      </c>
      <c r="FB492" s="386">
        <v>500</v>
      </c>
      <c r="FC492" s="386">
        <v>505</v>
      </c>
      <c r="FD492" s="386">
        <v>510</v>
      </c>
      <c r="FE492" s="386">
        <v>515</v>
      </c>
      <c r="FF492" s="386">
        <v>520</v>
      </c>
      <c r="FG492" s="386">
        <v>525</v>
      </c>
      <c r="FH492" s="386">
        <v>530</v>
      </c>
      <c r="FI492" s="386">
        <v>533.09999999999991</v>
      </c>
      <c r="FJ492" s="386">
        <v>535</v>
      </c>
      <c r="FK492" s="386">
        <v>537</v>
      </c>
      <c r="FL492" s="386">
        <v>539</v>
      </c>
      <c r="FM492" s="386">
        <v>541</v>
      </c>
      <c r="FN492" s="386">
        <v>543</v>
      </c>
      <c r="FO492" s="386">
        <v>545</v>
      </c>
      <c r="FP492" s="386">
        <v>547</v>
      </c>
      <c r="FQ492" s="386">
        <v>549</v>
      </c>
      <c r="FR492" s="386">
        <v>551</v>
      </c>
      <c r="FS492" s="386">
        <v>553</v>
      </c>
      <c r="FT492" s="386">
        <v>555</v>
      </c>
      <c r="FU492" s="386">
        <v>557</v>
      </c>
      <c r="FV492" s="386">
        <v>559</v>
      </c>
      <c r="FW492" s="386">
        <v>561</v>
      </c>
      <c r="FX492" s="386">
        <v>563</v>
      </c>
      <c r="FY492" s="386">
        <v>565</v>
      </c>
      <c r="FZ492" s="386">
        <v>567</v>
      </c>
      <c r="GA492" s="386">
        <v>569</v>
      </c>
      <c r="GB492" s="386">
        <v>571</v>
      </c>
      <c r="GC492" s="386">
        <v>573.29999999999995</v>
      </c>
      <c r="GD492" s="387">
        <v>585.57811661220694</v>
      </c>
      <c r="GE492" s="387">
        <v>598.11918830472609</v>
      </c>
      <c r="GF492" s="387">
        <v>610.92884667208011</v>
      </c>
      <c r="GG492" s="387">
        <v>624.0128439182007</v>
      </c>
      <c r="GH492" s="387">
        <v>637.37705543946811</v>
      </c>
      <c r="GI492" s="387">
        <v>651.02748246306987</v>
      </c>
      <c r="GJ492" s="387">
        <v>664.97025474186478</v>
      </c>
      <c r="GK492" s="387">
        <v>679.21163330696095</v>
      </c>
      <c r="GL492" s="387">
        <v>679.21163330696095</v>
      </c>
      <c r="GM492" s="387">
        <v>679.21163330696095</v>
      </c>
      <c r="GN492" s="387">
        <v>679.21163330696095</v>
      </c>
      <c r="GO492" s="387">
        <v>679.21163330696095</v>
      </c>
      <c r="GP492" s="387">
        <v>679.21163330696095</v>
      </c>
      <c r="GQ492" s="387">
        <v>679.21163330696095</v>
      </c>
      <c r="GR492" s="387">
        <v>679.21163330696095</v>
      </c>
      <c r="GS492" s="387">
        <v>679.21163330696095</v>
      </c>
      <c r="GT492" s="387">
        <v>679.21163330696095</v>
      </c>
      <c r="GU492" s="387">
        <v>679.21163330696095</v>
      </c>
      <c r="GV492" s="387">
        <v>679.21163330696095</v>
      </c>
      <c r="GW492" s="387">
        <v>679.21163330696095</v>
      </c>
      <c r="GX492" s="387">
        <v>679.21163330696095</v>
      </c>
      <c r="GY492" s="387">
        <v>679.21163330696095</v>
      </c>
      <c r="GZ492" s="387">
        <v>679.21163330696095</v>
      </c>
      <c r="HA492" s="387">
        <v>679.21163330696095</v>
      </c>
      <c r="HB492" s="387">
        <v>679.21163330696095</v>
      </c>
      <c r="HC492" s="387">
        <v>679.21163330696095</v>
      </c>
      <c r="HD492" s="387">
        <v>679.21163330696095</v>
      </c>
      <c r="HE492" s="387">
        <v>679.21163330696095</v>
      </c>
      <c r="HS492" s="394">
        <v>3.9413010590784503</v>
      </c>
      <c r="HT492" s="394">
        <v>3.9395300879282216</v>
      </c>
      <c r="HU492" s="394">
        <v>3.9377599125402978</v>
      </c>
      <c r="HV492" s="394">
        <v>3.9359905325571134</v>
      </c>
      <c r="HW492" s="394">
        <v>3.9342219476212623</v>
      </c>
      <c r="HX492" s="394">
        <v>3.917598486440157</v>
      </c>
      <c r="HY492" s="394">
        <v>3.9010452651858571</v>
      </c>
      <c r="HZ492" s="394">
        <v>3.8845619870701515</v>
      </c>
      <c r="IA492" s="394">
        <v>3.8681483565588626</v>
      </c>
      <c r="IB492" s="394">
        <v>3.8518040793665458</v>
      </c>
      <c r="IC492" s="394">
        <v>3.8351775858861075</v>
      </c>
      <c r="ID492" s="394">
        <v>3.8186228614468147</v>
      </c>
      <c r="IE492" s="394">
        <v>3.802139596254225</v>
      </c>
      <c r="IF492" s="394">
        <v>3.7857274818511391</v>
      </c>
      <c r="IG492" s="394">
        <v>3.7693862111118288</v>
      </c>
      <c r="IH492" s="394">
        <v>3.7514538118788869</v>
      </c>
      <c r="II492" s="394">
        <v>3.7336067238675175</v>
      </c>
      <c r="IJ492" s="394">
        <v>3.7158445412198975</v>
      </c>
      <c r="IK492" s="394">
        <v>3.6981668600090227</v>
      </c>
      <c r="IL492" s="394">
        <v>3.6805732782295193</v>
      </c>
      <c r="IM492" s="394">
        <v>3.6623799383867479</v>
      </c>
      <c r="IN492" s="394">
        <v>3.6442765295383119</v>
      </c>
      <c r="IO492" s="394">
        <v>3.6262626071488038</v>
      </c>
      <c r="IP492" s="394">
        <v>3.6083377288801861</v>
      </c>
      <c r="IQ492" s="394">
        <v>3.59050145458093</v>
      </c>
      <c r="IR492" s="394">
        <v>3.5721088191319552</v>
      </c>
      <c r="IS492" s="394">
        <v>3.5538104014525702</v>
      </c>
      <c r="IT492" s="394">
        <v>3.5356057189045944</v>
      </c>
      <c r="IU492" s="394">
        <v>3.5174942913222003</v>
      </c>
      <c r="IV492" s="394">
        <v>3.4994756409992478</v>
      </c>
      <c r="IW492" s="394">
        <v>3.4984548692333339</v>
      </c>
      <c r="IX492" s="394">
        <v>3.4974343952191709</v>
      </c>
      <c r="IY492" s="394">
        <v>3.4964142188699054</v>
      </c>
      <c r="IZ492" s="394">
        <v>3.4953943400987124</v>
      </c>
      <c r="JA492" s="394">
        <v>3.4943747588187901</v>
      </c>
      <c r="JB492" s="394">
        <v>3.4926351697999829</v>
      </c>
      <c r="JC492" s="394">
        <v>3.4908964467930272</v>
      </c>
      <c r="JD492" s="394">
        <v>3.4891585893668005</v>
      </c>
      <c r="JE492" s="394">
        <v>3.4874215970903939</v>
      </c>
      <c r="JF492" s="394">
        <v>3.4856854695331143</v>
      </c>
      <c r="JG492" s="394">
        <v>3.4839502062644816</v>
      </c>
      <c r="JH492" s="394">
        <v>3.4822158068542315</v>
      </c>
      <c r="JI492" s="394">
        <v>3.4804822708723133</v>
      </c>
      <c r="JJ492" s="394">
        <v>3.4804822708723133</v>
      </c>
      <c r="JK492" s="394">
        <v>3.4804822708723133</v>
      </c>
      <c r="JL492" s="394">
        <v>3.4804822708723133</v>
      </c>
      <c r="JM492" s="394">
        <v>3.4804822708723133</v>
      </c>
      <c r="JN492" s="394">
        <v>3.4804822708723133</v>
      </c>
      <c r="JO492" s="394">
        <v>3.4804822708723133</v>
      </c>
      <c r="JP492" s="394">
        <v>3.4804822708723133</v>
      </c>
      <c r="JQ492" s="394">
        <v>3.4804822708723133</v>
      </c>
      <c r="JR492" s="394">
        <v>3.4804822708723133</v>
      </c>
      <c r="JS492" s="394">
        <v>3.4804822708723133</v>
      </c>
      <c r="JT492" s="394">
        <v>3.4804822708723133</v>
      </c>
      <c r="JU492" s="394">
        <v>3.4804822708723133</v>
      </c>
      <c r="JV492" s="394">
        <v>3.4804822708723133</v>
      </c>
      <c r="JW492" s="394">
        <v>3.4804822708723133</v>
      </c>
      <c r="JX492" s="394">
        <v>3.4804822708723133</v>
      </c>
      <c r="JY492" s="394">
        <v>3.4804822708723133</v>
      </c>
      <c r="JZ492" s="394">
        <v>3.4804822708723133</v>
      </c>
      <c r="KA492" s="394">
        <v>3.4804822708723133</v>
      </c>
      <c r="KB492" s="394">
        <v>3.4804822708723133</v>
      </c>
      <c r="KC492" s="394">
        <v>3.4804822708723133</v>
      </c>
    </row>
    <row r="493" spans="1:289" x14ac:dyDescent="0.25">
      <c r="A493" s="383">
        <v>484</v>
      </c>
      <c r="B493" s="384" t="s">
        <v>872</v>
      </c>
      <c r="C493" s="385" t="s">
        <v>472</v>
      </c>
      <c r="D493" s="385" t="s">
        <v>876</v>
      </c>
      <c r="E493" s="129">
        <v>2060</v>
      </c>
      <c r="F493" s="386">
        <v>709.86955999999998</v>
      </c>
      <c r="G493" s="386">
        <v>712.50332445489494</v>
      </c>
      <c r="H493" s="386">
        <v>715.14686072646543</v>
      </c>
      <c r="I493" s="386">
        <v>717.80020507019401</v>
      </c>
      <c r="J493" s="386">
        <v>720.4633938760785</v>
      </c>
      <c r="K493" s="386">
        <v>727.02379292941851</v>
      </c>
      <c r="L493" s="386">
        <v>733.64392969615915</v>
      </c>
      <c r="M493" s="386">
        <v>740.3243481362598</v>
      </c>
      <c r="N493" s="386">
        <v>747.06559716287313</v>
      </c>
      <c r="O493" s="386">
        <v>753.86823068744729</v>
      </c>
      <c r="P493" s="386">
        <v>760.55972350428806</v>
      </c>
      <c r="Q493" s="386">
        <v>767.31061141737393</v>
      </c>
      <c r="R493" s="386">
        <v>774.12142163005922</v>
      </c>
      <c r="S493" s="386">
        <v>780.99268602526581</v>
      </c>
      <c r="T493" s="386">
        <v>787.92494120702042</v>
      </c>
      <c r="U493" s="386">
        <v>794.12235637932804</v>
      </c>
      <c r="V493" s="386">
        <v>800.36851725418842</v>
      </c>
      <c r="W493" s="386">
        <v>806.66380724040198</v>
      </c>
      <c r="X493" s="386">
        <v>813.00861276246701</v>
      </c>
      <c r="Y493" s="386">
        <v>819.40332328429918</v>
      </c>
      <c r="Z493" s="386">
        <v>824.96971095212791</v>
      </c>
      <c r="AA493" s="386">
        <v>830.5739123202286</v>
      </c>
      <c r="AB493" s="386">
        <v>836.216184265415</v>
      </c>
      <c r="AC493" s="386">
        <v>841.89678540952184</v>
      </c>
      <c r="AD493" s="386">
        <v>847.61597613125878</v>
      </c>
      <c r="AE493" s="386">
        <v>854.98274284636545</v>
      </c>
      <c r="AF493" s="386">
        <v>862.41353531530763</v>
      </c>
      <c r="AG493" s="386">
        <v>869.9089099962049</v>
      </c>
      <c r="AH493" s="386">
        <v>877.46942818344394</v>
      </c>
      <c r="AI493" s="386">
        <v>885.09565604971124</v>
      </c>
      <c r="AJ493" s="386">
        <v>891.96574981540437</v>
      </c>
      <c r="AK493" s="386">
        <v>898.88916910362923</v>
      </c>
      <c r="AL493" s="386">
        <v>905.86632782596405</v>
      </c>
      <c r="AM493" s="386">
        <v>912.89764310676003</v>
      </c>
      <c r="AN493" s="386">
        <v>919.9835353080789</v>
      </c>
      <c r="AO493" s="387">
        <v>923.31797289767189</v>
      </c>
      <c r="AP493" s="387">
        <v>926.6644960014205</v>
      </c>
      <c r="AQ493" s="387">
        <v>930.02314842270937</v>
      </c>
      <c r="AR493" s="387">
        <v>933.39397412368658</v>
      </c>
      <c r="AS493" s="387">
        <v>936.77701722583879</v>
      </c>
      <c r="AT493" s="387">
        <v>940.17232201056913</v>
      </c>
      <c r="AU493" s="387">
        <v>943.57993291977652</v>
      </c>
      <c r="AV493" s="387">
        <v>946.99989455643754</v>
      </c>
      <c r="AW493" s="387">
        <v>946.99989455643754</v>
      </c>
      <c r="AX493" s="387">
        <v>946.99989455643754</v>
      </c>
      <c r="AY493" s="387">
        <v>946.99989455643754</v>
      </c>
      <c r="AZ493" s="387">
        <v>946.99989455643754</v>
      </c>
      <c r="BA493" s="387">
        <v>946.99989455643754</v>
      </c>
      <c r="BB493" s="387">
        <v>946.99989455643754</v>
      </c>
      <c r="BC493" s="387">
        <v>946.99989455643754</v>
      </c>
      <c r="BD493" s="387">
        <v>946.99989455643754</v>
      </c>
      <c r="BE493" s="387">
        <v>946.99989455643754</v>
      </c>
      <c r="BF493" s="387">
        <v>946.99989455643754</v>
      </c>
      <c r="BG493" s="387">
        <v>946.99989455643754</v>
      </c>
      <c r="BH493" s="387">
        <v>946.99989455643754</v>
      </c>
      <c r="BI493" s="387">
        <v>946.99989455643754</v>
      </c>
      <c r="BJ493" s="387">
        <v>946.99989455643754</v>
      </c>
      <c r="BK493" s="387">
        <v>946.99989455643754</v>
      </c>
      <c r="BL493" s="387">
        <v>946.99989455643754</v>
      </c>
      <c r="BM493" s="387">
        <v>946.99989455643754</v>
      </c>
      <c r="BN493" s="387">
        <v>946.99989455643754</v>
      </c>
      <c r="BO493" s="387">
        <v>946.99989455643754</v>
      </c>
      <c r="BP493" s="387">
        <v>946.99989455643754</v>
      </c>
      <c r="CA493" s="386">
        <v>2690</v>
      </c>
      <c r="CB493" s="386">
        <v>2699.9447167139388</v>
      </c>
      <c r="CC493" s="386">
        <v>2709.9261982570674</v>
      </c>
      <c r="CD493" s="386">
        <v>2719.9445805460441</v>
      </c>
      <c r="CE493" s="386">
        <v>2730</v>
      </c>
      <c r="CF493" s="386">
        <v>2754.8701513625001</v>
      </c>
      <c r="CG493" s="386">
        <v>2779.9668684498329</v>
      </c>
      <c r="CH493" s="386">
        <v>2805.2922152634164</v>
      </c>
      <c r="CI493" s="386">
        <v>2830.8482746076083</v>
      </c>
      <c r="CJ493" s="386">
        <v>2856.6371482610029</v>
      </c>
      <c r="CK493" s="386">
        <v>2882.0087700289027</v>
      </c>
      <c r="CL493" s="386">
        <v>2907.6057333987369</v>
      </c>
      <c r="CM493" s="386">
        <v>2933.4300397734119</v>
      </c>
      <c r="CN493" s="386">
        <v>2959.4837083315742</v>
      </c>
      <c r="CO493" s="386">
        <v>2985.7687761854877</v>
      </c>
      <c r="CP493" s="386">
        <v>3006.1216949448399</v>
      </c>
      <c r="CQ493" s="386">
        <v>3026.6133522780992</v>
      </c>
      <c r="CR493" s="386">
        <v>3047.2446939165452</v>
      </c>
      <c r="CS493" s="386">
        <v>3068.0166720381685</v>
      </c>
      <c r="CT493" s="386">
        <v>3088.9302453116184</v>
      </c>
      <c r="CU493" s="386">
        <v>3106.6707893370653</v>
      </c>
      <c r="CV493" s="386">
        <v>3124.5132220026967</v>
      </c>
      <c r="CW493" s="386">
        <v>3142.4581284819424</v>
      </c>
      <c r="CX493" s="386">
        <v>3160.5060973090381</v>
      </c>
      <c r="CY493" s="386">
        <v>3178.6577203983288</v>
      </c>
      <c r="CZ493" s="386">
        <v>3202.9086672114545</v>
      </c>
      <c r="DA493" s="386">
        <v>3227.3446318758442</v>
      </c>
      <c r="DB493" s="386">
        <v>3251.9670259489749</v>
      </c>
      <c r="DC493" s="386">
        <v>3276.7772717575244</v>
      </c>
      <c r="DD493" s="386">
        <v>3301.7768024795328</v>
      </c>
      <c r="DE493" s="386">
        <v>3327.341239825465</v>
      </c>
      <c r="DF493" s="386">
        <v>3353.1036131603846</v>
      </c>
      <c r="DG493" s="386">
        <v>3379.0654550294912</v>
      </c>
      <c r="DH493" s="386">
        <v>3405.2283098439152</v>
      </c>
      <c r="DI493" s="386">
        <v>3431.5937339725929</v>
      </c>
      <c r="DJ493" s="387">
        <v>3442.2773437508845</v>
      </c>
      <c r="DK493" s="387">
        <v>3452.9942149018043</v>
      </c>
      <c r="DL493" s="387">
        <v>3463.7444509782649</v>
      </c>
      <c r="DM493" s="387">
        <v>3474.5281558555712</v>
      </c>
      <c r="DN493" s="387">
        <v>3485.3454337324238</v>
      </c>
      <c r="DO493" s="387">
        <v>3496.1963891319256</v>
      </c>
      <c r="DP493" s="387">
        <v>3507.081126902593</v>
      </c>
      <c r="DQ493" s="387">
        <v>3517.9997522193676</v>
      </c>
      <c r="DR493" s="387">
        <v>3517.9997522193676</v>
      </c>
      <c r="DS493" s="387">
        <v>3517.9997522193676</v>
      </c>
      <c r="DT493" s="387">
        <v>3517.9997522193676</v>
      </c>
      <c r="DU493" s="387">
        <v>3517.9997522193676</v>
      </c>
      <c r="DV493" s="387">
        <v>3517.9997522193676</v>
      </c>
      <c r="DW493" s="387">
        <v>3517.9997522193676</v>
      </c>
      <c r="DX493" s="387">
        <v>3517.9997522193676</v>
      </c>
      <c r="DY493" s="387">
        <v>3517.9997522193676</v>
      </c>
      <c r="DZ493" s="387">
        <v>3517.9997522193676</v>
      </c>
      <c r="EA493" s="387">
        <v>3517.9997522193676</v>
      </c>
      <c r="EB493" s="387">
        <v>3517.9997522193676</v>
      </c>
      <c r="EC493" s="387">
        <v>3517.9997522193676</v>
      </c>
      <c r="ED493" s="387">
        <v>3517.9997522193676</v>
      </c>
      <c r="EE493" s="387">
        <v>3517.9997522193676</v>
      </c>
      <c r="EF493" s="387">
        <v>3517.9997522193676</v>
      </c>
      <c r="EG493" s="387">
        <v>3517.9997522193676</v>
      </c>
      <c r="EH493" s="387">
        <v>3517.9997522193676</v>
      </c>
      <c r="EI493" s="387">
        <v>3517.9997522193676</v>
      </c>
      <c r="EJ493" s="387">
        <v>3517.9997522193676</v>
      </c>
      <c r="EK493" s="387">
        <v>3517.9997522193676</v>
      </c>
      <c r="EY493" s="386">
        <v>219</v>
      </c>
      <c r="EZ493" s="386">
        <v>221</v>
      </c>
      <c r="FA493" s="386">
        <v>223</v>
      </c>
      <c r="FB493" s="386">
        <v>225</v>
      </c>
      <c r="FC493" s="386">
        <v>225.8</v>
      </c>
      <c r="FD493" s="386">
        <v>228</v>
      </c>
      <c r="FE493" s="386">
        <v>230</v>
      </c>
      <c r="FF493" s="386">
        <v>232</v>
      </c>
      <c r="FG493" s="386">
        <v>234</v>
      </c>
      <c r="FH493" s="386">
        <v>236</v>
      </c>
      <c r="FI493" s="386">
        <v>239.20000000000002</v>
      </c>
      <c r="FJ493" s="386">
        <v>241</v>
      </c>
      <c r="FK493" s="386">
        <v>242</v>
      </c>
      <c r="FL493" s="386">
        <v>243</v>
      </c>
      <c r="FM493" s="386">
        <v>244</v>
      </c>
      <c r="FN493" s="386">
        <v>245</v>
      </c>
      <c r="FO493" s="386">
        <v>246</v>
      </c>
      <c r="FP493" s="386">
        <v>247</v>
      </c>
      <c r="FQ493" s="386">
        <v>248</v>
      </c>
      <c r="FR493" s="386">
        <v>249</v>
      </c>
      <c r="FS493" s="386">
        <v>250</v>
      </c>
      <c r="FT493" s="386">
        <v>251</v>
      </c>
      <c r="FU493" s="386">
        <v>252</v>
      </c>
      <c r="FV493" s="386">
        <v>253</v>
      </c>
      <c r="FW493" s="386">
        <v>254</v>
      </c>
      <c r="FX493" s="386">
        <v>255</v>
      </c>
      <c r="FY493" s="386">
        <v>256</v>
      </c>
      <c r="FZ493" s="386">
        <v>257</v>
      </c>
      <c r="GA493" s="386">
        <v>258</v>
      </c>
      <c r="GB493" s="386">
        <v>259</v>
      </c>
      <c r="GC493" s="386">
        <v>268.3</v>
      </c>
      <c r="GD493" s="387">
        <v>270.66863081843047</v>
      </c>
      <c r="GE493" s="387">
        <v>273.0581726020269</v>
      </c>
      <c r="GF493" s="387">
        <v>275.46880995890155</v>
      </c>
      <c r="GG493" s="387">
        <v>277.90072912694114</v>
      </c>
      <c r="GH493" s="387">
        <v>280.3541179881949</v>
      </c>
      <c r="GI493" s="387">
        <v>282.82916608338957</v>
      </c>
      <c r="GJ493" s="387">
        <v>285.32606462657299</v>
      </c>
      <c r="GK493" s="387">
        <v>287.8450065198864</v>
      </c>
      <c r="GL493" s="387">
        <v>287.8450065198864</v>
      </c>
      <c r="GM493" s="387">
        <v>287.8450065198864</v>
      </c>
      <c r="GN493" s="387">
        <v>287.8450065198864</v>
      </c>
      <c r="GO493" s="387">
        <v>287.8450065198864</v>
      </c>
      <c r="GP493" s="387">
        <v>287.8450065198864</v>
      </c>
      <c r="GQ493" s="387">
        <v>287.8450065198864</v>
      </c>
      <c r="GR493" s="387">
        <v>287.8450065198864</v>
      </c>
      <c r="GS493" s="387">
        <v>287.8450065198864</v>
      </c>
      <c r="GT493" s="387">
        <v>287.8450065198864</v>
      </c>
      <c r="GU493" s="387">
        <v>287.8450065198864</v>
      </c>
      <c r="GV493" s="387">
        <v>287.8450065198864</v>
      </c>
      <c r="GW493" s="387">
        <v>287.8450065198864</v>
      </c>
      <c r="GX493" s="387">
        <v>287.8450065198864</v>
      </c>
      <c r="GY493" s="387">
        <v>287.8450065198864</v>
      </c>
      <c r="GZ493" s="387">
        <v>287.8450065198864</v>
      </c>
      <c r="HA493" s="387">
        <v>287.8450065198864</v>
      </c>
      <c r="HB493" s="387">
        <v>287.8450065198864</v>
      </c>
      <c r="HC493" s="387">
        <v>287.8450065198864</v>
      </c>
      <c r="HD493" s="387">
        <v>287.8450065198864</v>
      </c>
      <c r="HE493" s="387">
        <v>287.8450065198864</v>
      </c>
      <c r="HS493" s="394">
        <v>3.789428581780574</v>
      </c>
      <c r="HT493" s="394">
        <v>3.7893784127667729</v>
      </c>
      <c r="HU493" s="394">
        <v>3.7893282444171699</v>
      </c>
      <c r="HV493" s="394">
        <v>3.7892780767317551</v>
      </c>
      <c r="HW493" s="394">
        <v>3.7892279097105201</v>
      </c>
      <c r="HX493" s="394">
        <v>3.7892434582673289</v>
      </c>
      <c r="HY493" s="394">
        <v>3.789259006887939</v>
      </c>
      <c r="HZ493" s="394">
        <v>3.789274555572351</v>
      </c>
      <c r="IA493" s="394">
        <v>3.7892901043205645</v>
      </c>
      <c r="IB493" s="394">
        <v>3.7893056531325842</v>
      </c>
      <c r="IC493" s="394">
        <v>3.7893260462834037</v>
      </c>
      <c r="ID493" s="394">
        <v>3.7893464395439755</v>
      </c>
      <c r="IE493" s="394">
        <v>3.7893668329142987</v>
      </c>
      <c r="IF493" s="394">
        <v>3.789387226394374</v>
      </c>
      <c r="IG493" s="394">
        <v>3.7894076199842024</v>
      </c>
      <c r="IH493" s="394">
        <v>3.7854641300501397</v>
      </c>
      <c r="II493" s="394">
        <v>3.7815247439535149</v>
      </c>
      <c r="IJ493" s="394">
        <v>3.7775894574236242</v>
      </c>
      <c r="IK493" s="394">
        <v>3.7736582661942069</v>
      </c>
      <c r="IL493" s="394">
        <v>3.7697311660034445</v>
      </c>
      <c r="IM493" s="394">
        <v>3.7657998203976994</v>
      </c>
      <c r="IN493" s="394">
        <v>3.7618725746806714</v>
      </c>
      <c r="IO493" s="394">
        <v>3.7579494245767027</v>
      </c>
      <c r="IP493" s="394">
        <v>3.7540303658145939</v>
      </c>
      <c r="IQ493" s="394">
        <v>3.7501153941276035</v>
      </c>
      <c r="IR493" s="394">
        <v>3.7461676203527716</v>
      </c>
      <c r="IS493" s="394">
        <v>3.7422240024281304</v>
      </c>
      <c r="IT493" s="394">
        <v>3.7382845359787864</v>
      </c>
      <c r="IU493" s="394">
        <v>3.7343492166344521</v>
      </c>
      <c r="IV493" s="394">
        <v>3.7304180400294373</v>
      </c>
      <c r="IW493" s="394">
        <v>3.7303464180256594</v>
      </c>
      <c r="IX493" s="394">
        <v>3.730274797396985</v>
      </c>
      <c r="IY493" s="394">
        <v>3.730203178143388</v>
      </c>
      <c r="IZ493" s="394">
        <v>3.7301315602648417</v>
      </c>
      <c r="JA493" s="394">
        <v>3.7300599437613196</v>
      </c>
      <c r="JB493" s="394">
        <v>3.7281602273460566</v>
      </c>
      <c r="JC493" s="394">
        <v>3.7262614784547772</v>
      </c>
      <c r="JD493" s="394">
        <v>3.7243636965947235</v>
      </c>
      <c r="JE493" s="394">
        <v>3.7224668812733861</v>
      </c>
      <c r="JF493" s="394">
        <v>3.7205710319985088</v>
      </c>
      <c r="JG493" s="394">
        <v>3.7186761482780839</v>
      </c>
      <c r="JH493" s="394">
        <v>3.7167822296203563</v>
      </c>
      <c r="JI493" s="394">
        <v>3.7148892755338192</v>
      </c>
      <c r="JJ493" s="394">
        <v>3.7148892755338192</v>
      </c>
      <c r="JK493" s="394">
        <v>3.7148892755338192</v>
      </c>
      <c r="JL493" s="394">
        <v>3.7148892755338192</v>
      </c>
      <c r="JM493" s="394">
        <v>3.7148892755338192</v>
      </c>
      <c r="JN493" s="394">
        <v>3.7148892755338192</v>
      </c>
      <c r="JO493" s="394">
        <v>3.7148892755338192</v>
      </c>
      <c r="JP493" s="394">
        <v>3.7148892755338192</v>
      </c>
      <c r="JQ493" s="394">
        <v>3.7148892755338192</v>
      </c>
      <c r="JR493" s="394">
        <v>3.7148892755338192</v>
      </c>
      <c r="JS493" s="394">
        <v>3.7148892755338192</v>
      </c>
      <c r="JT493" s="394">
        <v>3.7148892755338192</v>
      </c>
      <c r="JU493" s="394">
        <v>3.7148892755338192</v>
      </c>
      <c r="JV493" s="394">
        <v>3.7148892755338192</v>
      </c>
      <c r="JW493" s="394">
        <v>3.7148892755338192</v>
      </c>
      <c r="JX493" s="394">
        <v>3.7148892755338192</v>
      </c>
      <c r="JY493" s="394">
        <v>3.7148892755338192</v>
      </c>
      <c r="JZ493" s="394">
        <v>3.7148892755338192</v>
      </c>
      <c r="KA493" s="394">
        <v>3.7148892755338192</v>
      </c>
      <c r="KB493" s="394">
        <v>3.7148892755338192</v>
      </c>
      <c r="KC493" s="394">
        <v>3.7148892755338192</v>
      </c>
    </row>
    <row r="494" spans="1:289" x14ac:dyDescent="0.25">
      <c r="A494" s="383">
        <v>485</v>
      </c>
      <c r="B494" s="384" t="s">
        <v>872</v>
      </c>
      <c r="C494" s="385" t="s">
        <v>142</v>
      </c>
      <c r="D494" s="385" t="s">
        <v>142</v>
      </c>
      <c r="E494" s="129">
        <v>2052</v>
      </c>
      <c r="F494" s="386">
        <v>1919.4714999999999</v>
      </c>
      <c r="G494" s="386">
        <v>1937.5510789109112</v>
      </c>
      <c r="H494" s="386">
        <v>1955.8009500994604</v>
      </c>
      <c r="I494" s="386">
        <v>1974.2227175554285</v>
      </c>
      <c r="J494" s="386">
        <v>1992.8180003766417</v>
      </c>
      <c r="K494" s="386">
        <v>1996.3326863247012</v>
      </c>
      <c r="L494" s="386">
        <v>1999.8535710411936</v>
      </c>
      <c r="M494" s="386">
        <v>2003.3806654587404</v>
      </c>
      <c r="N494" s="386">
        <v>2006.9139805292441</v>
      </c>
      <c r="O494" s="386">
        <v>2010.4535272239239</v>
      </c>
      <c r="P494" s="386">
        <v>2014.0366668491795</v>
      </c>
      <c r="Q494" s="386">
        <v>2017.6261925407632</v>
      </c>
      <c r="R494" s="386">
        <v>2021.2221156802696</v>
      </c>
      <c r="S494" s="386">
        <v>2024.8244476695781</v>
      </c>
      <c r="T494" s="386">
        <v>2028.4331999308906</v>
      </c>
      <c r="U494" s="386">
        <v>2031.7460584875009</v>
      </c>
      <c r="V494" s="386">
        <v>2035.0643276397454</v>
      </c>
      <c r="W494" s="386">
        <v>2038.3880162242665</v>
      </c>
      <c r="X494" s="386">
        <v>2041.7171330921381</v>
      </c>
      <c r="Y494" s="386">
        <v>2045.0516871088885</v>
      </c>
      <c r="Z494" s="386">
        <v>2048.0219265702767</v>
      </c>
      <c r="AA494" s="386">
        <v>2050.9964800167413</v>
      </c>
      <c r="AB494" s="386">
        <v>2053.9753537139272</v>
      </c>
      <c r="AC494" s="386">
        <v>2056.9585539365803</v>
      </c>
      <c r="AD494" s="386">
        <v>2059.9460869685599</v>
      </c>
      <c r="AE494" s="386">
        <v>2063.9428588408086</v>
      </c>
      <c r="AF494" s="386">
        <v>2067.9473853749391</v>
      </c>
      <c r="AG494" s="386">
        <v>2071.9596816167891</v>
      </c>
      <c r="AH494" s="386">
        <v>2075.9797626413883</v>
      </c>
      <c r="AI494" s="386">
        <v>2080.0076435530159</v>
      </c>
      <c r="AJ494" s="386">
        <v>2083.7561795174879</v>
      </c>
      <c r="AK494" s="386">
        <v>2087.5114709964987</v>
      </c>
      <c r="AL494" s="386">
        <v>2091.2735301646617</v>
      </c>
      <c r="AM494" s="386">
        <v>2095.0423692185313</v>
      </c>
      <c r="AN494" s="386">
        <v>2098.8180003766424</v>
      </c>
      <c r="AO494" s="387">
        <v>2098.8180003766424</v>
      </c>
      <c r="AP494" s="387">
        <v>2098.8180003766424</v>
      </c>
      <c r="AQ494" s="387">
        <v>2098.8180003766424</v>
      </c>
      <c r="AR494" s="387">
        <v>2098.8180003766424</v>
      </c>
      <c r="AS494" s="387">
        <v>2098.8180003766424</v>
      </c>
      <c r="AT494" s="387">
        <v>2098.8180003766424</v>
      </c>
      <c r="AU494" s="387">
        <v>2098.8180003766424</v>
      </c>
      <c r="AV494" s="387">
        <v>2098.8180003766424</v>
      </c>
      <c r="AW494" s="387">
        <v>2098.8180003766424</v>
      </c>
      <c r="AX494" s="387">
        <v>2098.8180003766424</v>
      </c>
      <c r="AY494" s="387">
        <v>2098.8180003766424</v>
      </c>
      <c r="AZ494" s="387">
        <v>2098.8180003766424</v>
      </c>
      <c r="BA494" s="387">
        <v>2098.8180003766424</v>
      </c>
      <c r="BB494" s="387">
        <v>2098.8180003766424</v>
      </c>
      <c r="BC494" s="387">
        <v>2098.8180003766424</v>
      </c>
      <c r="BD494" s="387">
        <v>2098.8180003766424</v>
      </c>
      <c r="BE494" s="387">
        <v>2098.8180003766424</v>
      </c>
      <c r="BF494" s="387">
        <v>2098.8180003766424</v>
      </c>
      <c r="BG494" s="387">
        <v>2098.8180003766424</v>
      </c>
      <c r="BH494" s="387">
        <v>2098.8180003766424</v>
      </c>
      <c r="BI494" s="387">
        <v>2098.8180003766424</v>
      </c>
      <c r="BJ494" s="387">
        <v>2098.8180003766424</v>
      </c>
      <c r="BK494" s="387">
        <v>2098.8180003766424</v>
      </c>
      <c r="BL494" s="387">
        <v>2098.8180003766424</v>
      </c>
      <c r="BM494" s="387">
        <v>2098.8180003766424</v>
      </c>
      <c r="BN494" s="387">
        <v>2098.8180003766424</v>
      </c>
      <c r="BO494" s="387">
        <v>2098.8180003766424</v>
      </c>
      <c r="BP494" s="387">
        <v>2098.8180003766424</v>
      </c>
      <c r="CA494" s="386">
        <v>6820</v>
      </c>
      <c r="CB494" s="386">
        <v>6884.0908863940931</v>
      </c>
      <c r="CC494" s="386">
        <v>6948.7840662953386</v>
      </c>
      <c r="CD494" s="386">
        <v>7014.0851997513537</v>
      </c>
      <c r="CE494" s="386">
        <v>7080</v>
      </c>
      <c r="CF494" s="386">
        <v>7063.0641399721108</v>
      </c>
      <c r="CG494" s="386">
        <v>7046.1687917175104</v>
      </c>
      <c r="CH494" s="386">
        <v>7029.3138583291766</v>
      </c>
      <c r="CI494" s="386">
        <v>7012.4992431318942</v>
      </c>
      <c r="CJ494" s="386">
        <v>6995.7248496817028</v>
      </c>
      <c r="CK494" s="386">
        <v>6978.5041314745304</v>
      </c>
      <c r="CL494" s="386">
        <v>6961.3258038904796</v>
      </c>
      <c r="CM494" s="386">
        <v>6944.1897625805395</v>
      </c>
      <c r="CN494" s="386">
        <v>6927.0959034525649</v>
      </c>
      <c r="CO494" s="386">
        <v>6910.0441226706425</v>
      </c>
      <c r="CP494" s="386">
        <v>6890.0012157661968</v>
      </c>
      <c r="CQ494" s="386">
        <v>6870.0164442527921</v>
      </c>
      <c r="CR494" s="386">
        <v>6850.0896395060008</v>
      </c>
      <c r="CS494" s="386">
        <v>6830.2206333904996</v>
      </c>
      <c r="CT494" s="386">
        <v>6810.4092582586472</v>
      </c>
      <c r="CU494" s="386">
        <v>6788.7177745747131</v>
      </c>
      <c r="CV494" s="386">
        <v>6767.0953793180042</v>
      </c>
      <c r="CW494" s="386">
        <v>6745.5418524385295</v>
      </c>
      <c r="CX494" s="386">
        <v>6724.056974587169</v>
      </c>
      <c r="CY494" s="386">
        <v>6702.640527113439</v>
      </c>
      <c r="CZ494" s="386">
        <v>6683.8021166848639</v>
      </c>
      <c r="DA494" s="386">
        <v>6665.0166534054079</v>
      </c>
      <c r="DB494" s="386">
        <v>6646.283988462058</v>
      </c>
      <c r="DC494" s="386">
        <v>6627.6039734600554</v>
      </c>
      <c r="DD494" s="386">
        <v>6608.9764604217171</v>
      </c>
      <c r="DE494" s="386">
        <v>6620.8585736554905</v>
      </c>
      <c r="DF494" s="386">
        <v>6632.7620494430184</v>
      </c>
      <c r="DG494" s="386">
        <v>6644.6869261915017</v>
      </c>
      <c r="DH494" s="386">
        <v>6656.6332423771919</v>
      </c>
      <c r="DI494" s="386">
        <v>6668.6010365455168</v>
      </c>
      <c r="DJ494" s="387">
        <v>6668.6010365455168</v>
      </c>
      <c r="DK494" s="387">
        <v>6668.6010365455168</v>
      </c>
      <c r="DL494" s="387">
        <v>6668.6010365455168</v>
      </c>
      <c r="DM494" s="387">
        <v>6668.6010365455168</v>
      </c>
      <c r="DN494" s="387">
        <v>6668.6010365455168</v>
      </c>
      <c r="DO494" s="387">
        <v>6668.6010365455168</v>
      </c>
      <c r="DP494" s="387">
        <v>6668.6010365455168</v>
      </c>
      <c r="DQ494" s="387">
        <v>6668.6010365455168</v>
      </c>
      <c r="DR494" s="387">
        <v>6668.6010365455168</v>
      </c>
      <c r="DS494" s="387">
        <v>6668.6010365455168</v>
      </c>
      <c r="DT494" s="387">
        <v>6668.6010365455168</v>
      </c>
      <c r="DU494" s="387">
        <v>6668.6010365455168</v>
      </c>
      <c r="DV494" s="387">
        <v>6668.6010365455168</v>
      </c>
      <c r="DW494" s="387">
        <v>6668.6010365455168</v>
      </c>
      <c r="DX494" s="387">
        <v>6668.6010365455168</v>
      </c>
      <c r="DY494" s="387">
        <v>6668.6010365455168</v>
      </c>
      <c r="DZ494" s="387">
        <v>6668.6010365455168</v>
      </c>
      <c r="EA494" s="387">
        <v>6668.6010365455168</v>
      </c>
      <c r="EB494" s="387">
        <v>6668.6010365455168</v>
      </c>
      <c r="EC494" s="387">
        <v>6668.6010365455168</v>
      </c>
      <c r="ED494" s="387">
        <v>6668.6010365455168</v>
      </c>
      <c r="EE494" s="387">
        <v>6668.6010365455168</v>
      </c>
      <c r="EF494" s="387">
        <v>6668.6010365455168</v>
      </c>
      <c r="EG494" s="387">
        <v>6668.6010365455168</v>
      </c>
      <c r="EH494" s="387">
        <v>6668.6010365455168</v>
      </c>
      <c r="EI494" s="387">
        <v>6668.6010365455168</v>
      </c>
      <c r="EJ494" s="387">
        <v>6668.6010365455168</v>
      </c>
      <c r="EK494" s="387">
        <v>6668.6010365455168</v>
      </c>
      <c r="EY494" s="386">
        <v>747</v>
      </c>
      <c r="EZ494" s="386">
        <v>752</v>
      </c>
      <c r="FA494" s="386">
        <v>757</v>
      </c>
      <c r="FB494" s="386">
        <v>762</v>
      </c>
      <c r="FC494" s="386">
        <v>768.1</v>
      </c>
      <c r="FD494" s="386">
        <v>775</v>
      </c>
      <c r="FE494" s="386">
        <v>782</v>
      </c>
      <c r="FF494" s="386">
        <v>789</v>
      </c>
      <c r="FG494" s="386">
        <v>796</v>
      </c>
      <c r="FH494" s="386">
        <v>803</v>
      </c>
      <c r="FI494" s="386">
        <v>809.59999999999991</v>
      </c>
      <c r="FJ494" s="386">
        <v>811</v>
      </c>
      <c r="FK494" s="386">
        <v>813</v>
      </c>
      <c r="FL494" s="386">
        <v>815</v>
      </c>
      <c r="FM494" s="386">
        <v>817</v>
      </c>
      <c r="FN494" s="386">
        <v>819</v>
      </c>
      <c r="FO494" s="386">
        <v>821</v>
      </c>
      <c r="FP494" s="386">
        <v>823</v>
      </c>
      <c r="FQ494" s="386">
        <v>825</v>
      </c>
      <c r="FR494" s="386">
        <v>827</v>
      </c>
      <c r="FS494" s="386">
        <v>829</v>
      </c>
      <c r="FT494" s="386">
        <v>831</v>
      </c>
      <c r="FU494" s="386">
        <v>833</v>
      </c>
      <c r="FV494" s="386">
        <v>835</v>
      </c>
      <c r="FW494" s="386">
        <v>837</v>
      </c>
      <c r="FX494" s="386">
        <v>839</v>
      </c>
      <c r="FY494" s="386">
        <v>841</v>
      </c>
      <c r="FZ494" s="386">
        <v>843</v>
      </c>
      <c r="GA494" s="386">
        <v>845</v>
      </c>
      <c r="GB494" s="386">
        <v>847</v>
      </c>
      <c r="GC494" s="386">
        <v>842.40000000000009</v>
      </c>
      <c r="GD494" s="387">
        <v>842.40000000000009</v>
      </c>
      <c r="GE494" s="387">
        <v>842.40000000000009</v>
      </c>
      <c r="GF494" s="387">
        <v>842.40000000000009</v>
      </c>
      <c r="GG494" s="387">
        <v>842.40000000000009</v>
      </c>
      <c r="GH494" s="387">
        <v>842.40000000000009</v>
      </c>
      <c r="GI494" s="387">
        <v>842.40000000000009</v>
      </c>
      <c r="GJ494" s="387">
        <v>842.40000000000009</v>
      </c>
      <c r="GK494" s="387">
        <v>842.40000000000009</v>
      </c>
      <c r="GL494" s="387">
        <v>842.40000000000009</v>
      </c>
      <c r="GM494" s="387">
        <v>842.40000000000009</v>
      </c>
      <c r="GN494" s="387">
        <v>842.40000000000009</v>
      </c>
      <c r="GO494" s="387">
        <v>842.40000000000009</v>
      </c>
      <c r="GP494" s="387">
        <v>842.40000000000009</v>
      </c>
      <c r="GQ494" s="387">
        <v>842.40000000000009</v>
      </c>
      <c r="GR494" s="387">
        <v>842.40000000000009</v>
      </c>
      <c r="GS494" s="387">
        <v>842.40000000000009</v>
      </c>
      <c r="GT494" s="387">
        <v>842.40000000000009</v>
      </c>
      <c r="GU494" s="387">
        <v>842.40000000000009</v>
      </c>
      <c r="GV494" s="387">
        <v>842.40000000000009</v>
      </c>
      <c r="GW494" s="387">
        <v>842.40000000000009</v>
      </c>
      <c r="GX494" s="387">
        <v>842.40000000000009</v>
      </c>
      <c r="GY494" s="387">
        <v>842.40000000000009</v>
      </c>
      <c r="GZ494" s="387">
        <v>842.40000000000009</v>
      </c>
      <c r="HA494" s="387">
        <v>842.40000000000009</v>
      </c>
      <c r="HB494" s="387">
        <v>842.40000000000009</v>
      </c>
      <c r="HC494" s="387">
        <v>842.40000000000009</v>
      </c>
      <c r="HD494" s="387">
        <v>842.40000000000009</v>
      </c>
      <c r="HE494" s="387">
        <v>842.40000000000009</v>
      </c>
      <c r="HS494" s="394">
        <v>3.553061350481109</v>
      </c>
      <c r="HT494" s="394">
        <v>3.5529854987170761</v>
      </c>
      <c r="HU494" s="394">
        <v>3.5529096485723484</v>
      </c>
      <c r="HV494" s="394">
        <v>3.5528338000468911</v>
      </c>
      <c r="HW494" s="394">
        <v>3.5527579531406697</v>
      </c>
      <c r="HX494" s="394">
        <v>3.5380195837876052</v>
      </c>
      <c r="HY494" s="394">
        <v>3.5233423555350751</v>
      </c>
      <c r="HZ494" s="394">
        <v>3.5087260147434747</v>
      </c>
      <c r="IA494" s="394">
        <v>3.4941703088254061</v>
      </c>
      <c r="IB494" s="394">
        <v>3.479674986241311</v>
      </c>
      <c r="IC494" s="394">
        <v>3.4649340036057614</v>
      </c>
      <c r="ID494" s="394">
        <v>3.4502554683453019</v>
      </c>
      <c r="IE494" s="394">
        <v>3.4356391159134825</v>
      </c>
      <c r="IF494" s="394">
        <v>3.4210846828845511</v>
      </c>
      <c r="IG494" s="394">
        <v>3.4065919069487078</v>
      </c>
      <c r="IH494" s="394">
        <v>3.3911724287509344</v>
      </c>
      <c r="II494" s="394">
        <v>3.3758227447387834</v>
      </c>
      <c r="IJ494" s="394">
        <v>3.3605425389982981</v>
      </c>
      <c r="IK494" s="394">
        <v>3.3453314970454664</v>
      </c>
      <c r="IL494" s="394">
        <v>3.3301893058197449</v>
      </c>
      <c r="IM494" s="394">
        <v>3.3147681118548622</v>
      </c>
      <c r="IN494" s="394">
        <v>3.299418329212719</v>
      </c>
      <c r="IO494" s="394">
        <v>3.2841396272070518</v>
      </c>
      <c r="IP494" s="394">
        <v>3.2689316766829148</v>
      </c>
      <c r="IQ494" s="394">
        <v>3.2537941500095866</v>
      </c>
      <c r="IR494" s="394">
        <v>3.2383658724150677</v>
      </c>
      <c r="IS494" s="394">
        <v>3.2230107499553116</v>
      </c>
      <c r="IT494" s="394">
        <v>3.2077284357559686</v>
      </c>
      <c r="IU494" s="394">
        <v>3.1925185845874404</v>
      </c>
      <c r="IV494" s="394">
        <v>3.1773808528570755</v>
      </c>
      <c r="IW494" s="394">
        <v>3.1773672173049579</v>
      </c>
      <c r="IX494" s="394">
        <v>3.1773535818113565</v>
      </c>
      <c r="IY494" s="394">
        <v>3.1773399463762715</v>
      </c>
      <c r="IZ494" s="394">
        <v>3.1773263109997019</v>
      </c>
      <c r="JA494" s="394">
        <v>3.1773126756816485</v>
      </c>
      <c r="JB494" s="394">
        <v>3.1773126756816485</v>
      </c>
      <c r="JC494" s="394">
        <v>3.1773126756816485</v>
      </c>
      <c r="JD494" s="394">
        <v>3.1773126756816485</v>
      </c>
      <c r="JE494" s="394">
        <v>3.1773126756816485</v>
      </c>
      <c r="JF494" s="394">
        <v>3.1773126756816485</v>
      </c>
      <c r="JG494" s="394">
        <v>3.1773126756816485</v>
      </c>
      <c r="JH494" s="394">
        <v>3.1773126756816485</v>
      </c>
      <c r="JI494" s="394">
        <v>3.1773126756816485</v>
      </c>
      <c r="JJ494" s="394">
        <v>3.1773126756816485</v>
      </c>
      <c r="JK494" s="394">
        <v>3.1773126756816485</v>
      </c>
      <c r="JL494" s="394">
        <v>3.1773126756816485</v>
      </c>
      <c r="JM494" s="394">
        <v>3.1773126756816485</v>
      </c>
      <c r="JN494" s="394">
        <v>3.1773126756816485</v>
      </c>
      <c r="JO494" s="394">
        <v>3.1773126756816485</v>
      </c>
      <c r="JP494" s="394">
        <v>3.1773126756816485</v>
      </c>
      <c r="JQ494" s="394">
        <v>3.1773126756816485</v>
      </c>
      <c r="JR494" s="394">
        <v>3.1773126756816485</v>
      </c>
      <c r="JS494" s="394">
        <v>3.1773126756816485</v>
      </c>
      <c r="JT494" s="394">
        <v>3.1773126756816485</v>
      </c>
      <c r="JU494" s="394">
        <v>3.1773126756816485</v>
      </c>
      <c r="JV494" s="394">
        <v>3.1773126756816485</v>
      </c>
      <c r="JW494" s="394">
        <v>3.1773126756816485</v>
      </c>
      <c r="JX494" s="394">
        <v>3.1773126756816485</v>
      </c>
      <c r="JY494" s="394">
        <v>3.1773126756816485</v>
      </c>
      <c r="JZ494" s="394">
        <v>3.1773126756816485</v>
      </c>
      <c r="KA494" s="394">
        <v>3.1773126756816485</v>
      </c>
      <c r="KB494" s="394">
        <v>3.1773126756816485</v>
      </c>
      <c r="KC494" s="394">
        <v>3.1773126756816485</v>
      </c>
    </row>
    <row r="495" spans="1:289" x14ac:dyDescent="0.25">
      <c r="A495" s="383">
        <v>486</v>
      </c>
      <c r="B495" s="384" t="s">
        <v>872</v>
      </c>
      <c r="C495" s="385" t="s">
        <v>142</v>
      </c>
      <c r="D495" s="385" t="s">
        <v>142</v>
      </c>
      <c r="E495" s="129">
        <v>2052</v>
      </c>
      <c r="F495" s="386">
        <v>2028.5778</v>
      </c>
      <c r="G495" s="386">
        <v>2054.3348623062093</v>
      </c>
      <c r="H495" s="386">
        <v>2080.4189646986533</v>
      </c>
      <c r="I495" s="386">
        <v>2106.8342596391594</v>
      </c>
      <c r="J495" s="386">
        <v>2133.5849523137922</v>
      </c>
      <c r="K495" s="386">
        <v>2136.2655266309871</v>
      </c>
      <c r="L495" s="386">
        <v>2138.9494687440892</v>
      </c>
      <c r="M495" s="386">
        <v>2141.6367828842995</v>
      </c>
      <c r="N495" s="386">
        <v>2144.3274732881355</v>
      </c>
      <c r="O495" s="386">
        <v>2147.0215441974356</v>
      </c>
      <c r="P495" s="386">
        <v>2149.7543382216586</v>
      </c>
      <c r="Q495" s="386">
        <v>2152.4906106288536</v>
      </c>
      <c r="R495" s="386">
        <v>2155.2303658464111</v>
      </c>
      <c r="S495" s="386">
        <v>2157.9736083073576</v>
      </c>
      <c r="T495" s="386">
        <v>2160.7203424503628</v>
      </c>
      <c r="U495" s="386">
        <v>2163.2225155486271</v>
      </c>
      <c r="V495" s="386">
        <v>2165.7275862315951</v>
      </c>
      <c r="W495" s="386">
        <v>2168.235557854749</v>
      </c>
      <c r="X495" s="386">
        <v>2170.7464337774572</v>
      </c>
      <c r="Y495" s="386">
        <v>2173.2602173629771</v>
      </c>
      <c r="Z495" s="386">
        <v>2175.4897979253305</v>
      </c>
      <c r="AA495" s="386">
        <v>2177.7216658481411</v>
      </c>
      <c r="AB495" s="386">
        <v>2179.9558234780466</v>
      </c>
      <c r="AC495" s="386">
        <v>2182.1922731640916</v>
      </c>
      <c r="AD495" s="386">
        <v>2184.4310172577307</v>
      </c>
      <c r="AE495" s="386">
        <v>2187.4319939118514</v>
      </c>
      <c r="AF495" s="386">
        <v>2190.4370933150117</v>
      </c>
      <c r="AG495" s="386">
        <v>2193.4463211310544</v>
      </c>
      <c r="AH495" s="386">
        <v>2196.4596830316032</v>
      </c>
      <c r="AI495" s="386">
        <v>2199.477184696073</v>
      </c>
      <c r="AJ495" s="386">
        <v>2202.2915268124734</v>
      </c>
      <c r="AK495" s="386">
        <v>2205.1094700217168</v>
      </c>
      <c r="AL495" s="386">
        <v>2207.9310189315834</v>
      </c>
      <c r="AM495" s="386">
        <v>2210.7561781557488</v>
      </c>
      <c r="AN495" s="386">
        <v>2213.5849523137927</v>
      </c>
      <c r="AO495" s="387">
        <v>2213.5849523137927</v>
      </c>
      <c r="AP495" s="387">
        <v>2213.5849523137927</v>
      </c>
      <c r="AQ495" s="387">
        <v>2213.5849523137927</v>
      </c>
      <c r="AR495" s="387">
        <v>2213.5849523137927</v>
      </c>
      <c r="AS495" s="387">
        <v>2213.5849523137927</v>
      </c>
      <c r="AT495" s="387">
        <v>2213.5849523137927</v>
      </c>
      <c r="AU495" s="387">
        <v>2213.5849523137927</v>
      </c>
      <c r="AV495" s="387">
        <v>2213.5849523137927</v>
      </c>
      <c r="AW495" s="387">
        <v>2213.5849523137927</v>
      </c>
      <c r="AX495" s="387">
        <v>2213.5849523137927</v>
      </c>
      <c r="AY495" s="387">
        <v>2213.5849523137927</v>
      </c>
      <c r="AZ495" s="387">
        <v>2213.5849523137927</v>
      </c>
      <c r="BA495" s="387">
        <v>2213.5849523137927</v>
      </c>
      <c r="BB495" s="387">
        <v>2213.5849523137927</v>
      </c>
      <c r="BC495" s="387">
        <v>2213.5849523137927</v>
      </c>
      <c r="BD495" s="387">
        <v>2213.5849523137927</v>
      </c>
      <c r="BE495" s="387">
        <v>2213.5849523137927</v>
      </c>
      <c r="BF495" s="387">
        <v>2213.5849523137927</v>
      </c>
      <c r="BG495" s="387">
        <v>2213.5849523137927</v>
      </c>
      <c r="BH495" s="387">
        <v>2213.5849523137927</v>
      </c>
      <c r="BI495" s="387">
        <v>2213.5849523137927</v>
      </c>
      <c r="BJ495" s="387">
        <v>2213.5849523137927</v>
      </c>
      <c r="BK495" s="387">
        <v>2213.5849523137927</v>
      </c>
      <c r="BL495" s="387">
        <v>2213.5849523137927</v>
      </c>
      <c r="BM495" s="387">
        <v>2213.5849523137927</v>
      </c>
      <c r="BN495" s="387">
        <v>2213.5849523137927</v>
      </c>
      <c r="BO495" s="387">
        <v>2213.5849523137927</v>
      </c>
      <c r="BP495" s="387">
        <v>2213.5849523137927</v>
      </c>
      <c r="CA495" s="386">
        <v>7210</v>
      </c>
      <c r="CB495" s="386">
        <v>7300.7713969468368</v>
      </c>
      <c r="CC495" s="386">
        <v>7392.6855742686639</v>
      </c>
      <c r="CD495" s="386">
        <v>7485.7569191736702</v>
      </c>
      <c r="CE495" s="386">
        <v>7580</v>
      </c>
      <c r="CF495" s="386">
        <v>7571.5644256625055</v>
      </c>
      <c r="CG495" s="386">
        <v>7563.1382390445897</v>
      </c>
      <c r="CH495" s="386">
        <v>7554.7214296989159</v>
      </c>
      <c r="CI495" s="386">
        <v>7546.3139871897756</v>
      </c>
      <c r="CJ495" s="386">
        <v>7537.9159010930744</v>
      </c>
      <c r="CK495" s="386">
        <v>7529.4365707913603</v>
      </c>
      <c r="CL495" s="386">
        <v>7520.9667788081024</v>
      </c>
      <c r="CM495" s="386">
        <v>7512.506514413737</v>
      </c>
      <c r="CN495" s="386">
        <v>7504.0557668907704</v>
      </c>
      <c r="CO495" s="386">
        <v>7495.6145255337615</v>
      </c>
      <c r="CP495" s="386">
        <v>7481.9199782300484</v>
      </c>
      <c r="CQ495" s="386">
        <v>7468.2504509730861</v>
      </c>
      <c r="CR495" s="386">
        <v>7454.6058980510497</v>
      </c>
      <c r="CS495" s="386">
        <v>7440.9862738356314</v>
      </c>
      <c r="CT495" s="386">
        <v>7427.3915327818868</v>
      </c>
      <c r="CU495" s="386">
        <v>7412.516507953922</v>
      </c>
      <c r="CV495" s="386">
        <v>7397.6712737143025</v>
      </c>
      <c r="CW495" s="386">
        <v>7382.8557704006635</v>
      </c>
      <c r="CX495" s="386">
        <v>7368.0699384701284</v>
      </c>
      <c r="CY495" s="386">
        <v>7353.3137184990665</v>
      </c>
      <c r="CZ495" s="386">
        <v>7340.773798040409</v>
      </c>
      <c r="DA495" s="386">
        <v>7328.2552624445671</v>
      </c>
      <c r="DB495" s="386">
        <v>7315.7580752430185</v>
      </c>
      <c r="DC495" s="386">
        <v>7303.2822000294345</v>
      </c>
      <c r="DD495" s="386">
        <v>7290.8276004595682</v>
      </c>
      <c r="DE495" s="386">
        <v>7300.0772404170521</v>
      </c>
      <c r="DF495" s="386">
        <v>7309.3386150971255</v>
      </c>
      <c r="DG495" s="386">
        <v>7318.6117393872564</v>
      </c>
      <c r="DH495" s="386">
        <v>7327.8966281938001</v>
      </c>
      <c r="DI495" s="386">
        <v>7337.1932964420248</v>
      </c>
      <c r="DJ495" s="387">
        <v>7337.1932964420248</v>
      </c>
      <c r="DK495" s="387">
        <v>7337.1932964420248</v>
      </c>
      <c r="DL495" s="387">
        <v>7337.1932964420248</v>
      </c>
      <c r="DM495" s="387">
        <v>7337.1932964420248</v>
      </c>
      <c r="DN495" s="387">
        <v>7337.1932964420248</v>
      </c>
      <c r="DO495" s="387">
        <v>7337.1932964420248</v>
      </c>
      <c r="DP495" s="387">
        <v>7337.1932964420248</v>
      </c>
      <c r="DQ495" s="387">
        <v>7337.1932964420248</v>
      </c>
      <c r="DR495" s="387">
        <v>7337.1932964420248</v>
      </c>
      <c r="DS495" s="387">
        <v>7337.1932964420248</v>
      </c>
      <c r="DT495" s="387">
        <v>7337.1932964420248</v>
      </c>
      <c r="DU495" s="387">
        <v>7337.1932964420248</v>
      </c>
      <c r="DV495" s="387">
        <v>7337.1932964420248</v>
      </c>
      <c r="DW495" s="387">
        <v>7337.1932964420248</v>
      </c>
      <c r="DX495" s="387">
        <v>7337.1932964420248</v>
      </c>
      <c r="DY495" s="387">
        <v>7337.1932964420248</v>
      </c>
      <c r="DZ495" s="387">
        <v>7337.1932964420248</v>
      </c>
      <c r="EA495" s="387">
        <v>7337.1932964420248</v>
      </c>
      <c r="EB495" s="387">
        <v>7337.1932964420248</v>
      </c>
      <c r="EC495" s="387">
        <v>7337.1932964420248</v>
      </c>
      <c r="ED495" s="387">
        <v>7337.1932964420248</v>
      </c>
      <c r="EE495" s="387">
        <v>7337.1932964420248</v>
      </c>
      <c r="EF495" s="387">
        <v>7337.1932964420248</v>
      </c>
      <c r="EG495" s="387">
        <v>7337.1932964420248</v>
      </c>
      <c r="EH495" s="387">
        <v>7337.1932964420248</v>
      </c>
      <c r="EI495" s="387">
        <v>7337.1932964420248</v>
      </c>
      <c r="EJ495" s="387">
        <v>7337.1932964420248</v>
      </c>
      <c r="EK495" s="387">
        <v>7337.1932964420248</v>
      </c>
      <c r="EY495" s="386">
        <v>935</v>
      </c>
      <c r="EZ495" s="386">
        <v>943</v>
      </c>
      <c r="FA495" s="386">
        <v>951</v>
      </c>
      <c r="FB495" s="386">
        <v>959</v>
      </c>
      <c r="FC495" s="386">
        <v>967.59999999999991</v>
      </c>
      <c r="FD495" s="386">
        <v>977</v>
      </c>
      <c r="FE495" s="386">
        <v>986</v>
      </c>
      <c r="FF495" s="386">
        <v>995</v>
      </c>
      <c r="FG495" s="386">
        <v>1004</v>
      </c>
      <c r="FH495" s="386">
        <v>1013</v>
      </c>
      <c r="FI495" s="386">
        <v>1022.7</v>
      </c>
      <c r="FJ495" s="386">
        <v>1025</v>
      </c>
      <c r="FK495" s="386">
        <v>1028</v>
      </c>
      <c r="FL495" s="386">
        <v>1031</v>
      </c>
      <c r="FM495" s="386">
        <v>1034</v>
      </c>
      <c r="FN495" s="386">
        <v>1037</v>
      </c>
      <c r="FO495" s="386">
        <v>1040</v>
      </c>
      <c r="FP495" s="386">
        <v>1043</v>
      </c>
      <c r="FQ495" s="386">
        <v>1046</v>
      </c>
      <c r="FR495" s="386">
        <v>1049</v>
      </c>
      <c r="FS495" s="386">
        <v>1052</v>
      </c>
      <c r="FT495" s="386">
        <v>1055</v>
      </c>
      <c r="FU495" s="386">
        <v>1058</v>
      </c>
      <c r="FV495" s="386">
        <v>1061</v>
      </c>
      <c r="FW495" s="386">
        <v>1064</v>
      </c>
      <c r="FX495" s="386">
        <v>1067</v>
      </c>
      <c r="FY495" s="386">
        <v>1070</v>
      </c>
      <c r="FZ495" s="386">
        <v>1073</v>
      </c>
      <c r="GA495" s="386">
        <v>1076</v>
      </c>
      <c r="GB495" s="386">
        <v>1079</v>
      </c>
      <c r="GC495" s="386">
        <v>1078.5999999999999</v>
      </c>
      <c r="GD495" s="387">
        <v>1078.5999999999999</v>
      </c>
      <c r="GE495" s="387">
        <v>1078.5999999999999</v>
      </c>
      <c r="GF495" s="387">
        <v>1078.5999999999999</v>
      </c>
      <c r="GG495" s="387">
        <v>1078.5999999999999</v>
      </c>
      <c r="GH495" s="387">
        <v>1078.5999999999999</v>
      </c>
      <c r="GI495" s="387">
        <v>1078.5999999999999</v>
      </c>
      <c r="GJ495" s="387">
        <v>1078.5999999999999</v>
      </c>
      <c r="GK495" s="387">
        <v>1078.5999999999999</v>
      </c>
      <c r="GL495" s="387">
        <v>1078.5999999999999</v>
      </c>
      <c r="GM495" s="387">
        <v>1078.5999999999999</v>
      </c>
      <c r="GN495" s="387">
        <v>1078.5999999999999</v>
      </c>
      <c r="GO495" s="387">
        <v>1078.5999999999999</v>
      </c>
      <c r="GP495" s="387">
        <v>1078.5999999999999</v>
      </c>
      <c r="GQ495" s="387">
        <v>1078.5999999999999</v>
      </c>
      <c r="GR495" s="387">
        <v>1078.5999999999999</v>
      </c>
      <c r="GS495" s="387">
        <v>1078.5999999999999</v>
      </c>
      <c r="GT495" s="387">
        <v>1078.5999999999999</v>
      </c>
      <c r="GU495" s="387">
        <v>1078.5999999999999</v>
      </c>
      <c r="GV495" s="387">
        <v>1078.5999999999999</v>
      </c>
      <c r="GW495" s="387">
        <v>1078.5999999999999</v>
      </c>
      <c r="GX495" s="387">
        <v>1078.5999999999999</v>
      </c>
      <c r="GY495" s="387">
        <v>1078.5999999999999</v>
      </c>
      <c r="GZ495" s="387">
        <v>1078.5999999999999</v>
      </c>
      <c r="HA495" s="387">
        <v>1078.5999999999999</v>
      </c>
      <c r="HB495" s="387">
        <v>1078.5999999999999</v>
      </c>
      <c r="HC495" s="387">
        <v>1078.5999999999999</v>
      </c>
      <c r="HD495" s="387">
        <v>1078.5999999999999</v>
      </c>
      <c r="HE495" s="387">
        <v>1078.5999999999999</v>
      </c>
      <c r="HS495" s="394">
        <v>3.5542141888765615</v>
      </c>
      <c r="HT495" s="394">
        <v>3.5538370744246364</v>
      </c>
      <c r="HU495" s="394">
        <v>3.5534599999858623</v>
      </c>
      <c r="HV495" s="394">
        <v>3.5530829655559932</v>
      </c>
      <c r="HW495" s="394">
        <v>3.5527059711307847</v>
      </c>
      <c r="HX495" s="394">
        <v>3.5442993070263582</v>
      </c>
      <c r="HY495" s="394">
        <v>3.5359125353650267</v>
      </c>
      <c r="HZ495" s="394">
        <v>3.5275456090758852</v>
      </c>
      <c r="IA495" s="394">
        <v>3.5191984811994104</v>
      </c>
      <c r="IB495" s="394">
        <v>3.5108711048872006</v>
      </c>
      <c r="IC495" s="394">
        <v>3.5024637173287143</v>
      </c>
      <c r="ID495" s="394">
        <v>3.4940764627125782</v>
      </c>
      <c r="IE495" s="394">
        <v>3.4857092928269844</v>
      </c>
      <c r="IF495" s="394">
        <v>3.4773621595755757</v>
      </c>
      <c r="IG495" s="394">
        <v>3.469035014977166</v>
      </c>
      <c r="IH495" s="394">
        <v>3.4586918009830887</v>
      </c>
      <c r="II495" s="394">
        <v>3.4483794261345566</v>
      </c>
      <c r="IJ495" s="394">
        <v>3.4380977984821133</v>
      </c>
      <c r="IK495" s="394">
        <v>3.427846826350458</v>
      </c>
      <c r="IL495" s="394">
        <v>3.4176264183376284</v>
      </c>
      <c r="IM495" s="394">
        <v>3.4072862649243012</v>
      </c>
      <c r="IN495" s="394">
        <v>3.3969773960223639</v>
      </c>
      <c r="IO495" s="394">
        <v>3.3866997169793853</v>
      </c>
      <c r="IP495" s="394">
        <v>3.3764531334293113</v>
      </c>
      <c r="IQ495" s="394">
        <v>3.3662375512915927</v>
      </c>
      <c r="IR495" s="394">
        <v>3.3558866371487412</v>
      </c>
      <c r="IS495" s="394">
        <v>3.3455675512479437</v>
      </c>
      <c r="IT495" s="394">
        <v>3.3352801957198728</v>
      </c>
      <c r="IU495" s="394">
        <v>3.3250244729961445</v>
      </c>
      <c r="IV495" s="394">
        <v>3.3148002858083867</v>
      </c>
      <c r="IW495" s="394">
        <v>3.3147642587459578</v>
      </c>
      <c r="IX495" s="394">
        <v>3.3147282320750908</v>
      </c>
      <c r="IY495" s="394">
        <v>3.3146922057957808</v>
      </c>
      <c r="IZ495" s="394">
        <v>3.3146561799080252</v>
      </c>
      <c r="JA495" s="394">
        <v>3.3146201544118199</v>
      </c>
      <c r="JB495" s="394">
        <v>3.3146201544118199</v>
      </c>
      <c r="JC495" s="394">
        <v>3.3146201544118199</v>
      </c>
      <c r="JD495" s="394">
        <v>3.3146201544118199</v>
      </c>
      <c r="JE495" s="394">
        <v>3.3146201544118199</v>
      </c>
      <c r="JF495" s="394">
        <v>3.3146201544118199</v>
      </c>
      <c r="JG495" s="394">
        <v>3.3146201544118199</v>
      </c>
      <c r="JH495" s="394">
        <v>3.3146201544118199</v>
      </c>
      <c r="JI495" s="394">
        <v>3.3146201544118199</v>
      </c>
      <c r="JJ495" s="394">
        <v>3.3146201544118199</v>
      </c>
      <c r="JK495" s="394">
        <v>3.3146201544118199</v>
      </c>
      <c r="JL495" s="394">
        <v>3.3146201544118199</v>
      </c>
      <c r="JM495" s="394">
        <v>3.3146201544118199</v>
      </c>
      <c r="JN495" s="394">
        <v>3.3146201544118199</v>
      </c>
      <c r="JO495" s="394">
        <v>3.3146201544118199</v>
      </c>
      <c r="JP495" s="394">
        <v>3.3146201544118199</v>
      </c>
      <c r="JQ495" s="394">
        <v>3.3146201544118199</v>
      </c>
      <c r="JR495" s="394">
        <v>3.3146201544118199</v>
      </c>
      <c r="JS495" s="394">
        <v>3.3146201544118199</v>
      </c>
      <c r="JT495" s="394">
        <v>3.3146201544118199</v>
      </c>
      <c r="JU495" s="394">
        <v>3.3146201544118199</v>
      </c>
      <c r="JV495" s="394">
        <v>3.3146201544118199</v>
      </c>
      <c r="JW495" s="394">
        <v>3.3146201544118199</v>
      </c>
      <c r="JX495" s="394">
        <v>3.3146201544118199</v>
      </c>
      <c r="JY495" s="394">
        <v>3.3146201544118199</v>
      </c>
      <c r="JZ495" s="394">
        <v>3.3146201544118199</v>
      </c>
      <c r="KA495" s="394">
        <v>3.3146201544118199</v>
      </c>
      <c r="KB495" s="394">
        <v>3.3146201544118199</v>
      </c>
      <c r="KC495" s="394">
        <v>3.3146201544118199</v>
      </c>
    </row>
    <row r="496" spans="1:289" x14ac:dyDescent="0.25">
      <c r="A496" s="383">
        <v>487</v>
      </c>
      <c r="B496" s="384" t="s">
        <v>872</v>
      </c>
      <c r="C496" s="385" t="s">
        <v>142</v>
      </c>
      <c r="D496" s="385" t="s">
        <v>142</v>
      </c>
      <c r="E496" s="129">
        <v>2052</v>
      </c>
      <c r="F496" s="386">
        <v>3.0317599999999998</v>
      </c>
      <c r="G496" s="386">
        <v>2.7395044104641828</v>
      </c>
      <c r="H496" s="386">
        <v>2.4754216741934423</v>
      </c>
      <c r="I496" s="386">
        <v>2.2367959845804308</v>
      </c>
      <c r="J496" s="386">
        <v>2.021173333333333</v>
      </c>
      <c r="K496" s="386">
        <v>3.8758147948915078</v>
      </c>
      <c r="L496" s="386">
        <v>7.4322870169307116</v>
      </c>
      <c r="M496" s="386">
        <v>14.252200692056821</v>
      </c>
      <c r="N496" s="386">
        <v>27.330110382436349</v>
      </c>
      <c r="O496" s="386">
        <v>52.408392896996197</v>
      </c>
      <c r="P496" s="386">
        <v>60.081736323280147</v>
      </c>
      <c r="Q496" s="386">
        <v>68.87856772702257</v>
      </c>
      <c r="R496" s="386">
        <v>78.963381926892737</v>
      </c>
      <c r="S496" s="386">
        <v>90.524758151817949</v>
      </c>
      <c r="T496" s="386">
        <v>103.77888634547239</v>
      </c>
      <c r="U496" s="386">
        <v>111.73783738034999</v>
      </c>
      <c r="V496" s="386">
        <v>120.30717173890972</v>
      </c>
      <c r="W496" s="386">
        <v>129.5337005901356</v>
      </c>
      <c r="X496" s="386">
        <v>139.46782511842758</v>
      </c>
      <c r="Y496" s="386">
        <v>150.16381184701194</v>
      </c>
      <c r="Z496" s="386">
        <v>157.58504681279101</v>
      </c>
      <c r="AA496" s="386">
        <v>165.37304609908034</v>
      </c>
      <c r="AB496" s="386">
        <v>173.54593553903572</v>
      </c>
      <c r="AC496" s="386">
        <v>182.1227367613121</v>
      </c>
      <c r="AD496" s="386">
        <v>191.12341146110876</v>
      </c>
      <c r="AE496" s="386">
        <v>198.79569742108293</v>
      </c>
      <c r="AF496" s="386">
        <v>206.77597271319394</v>
      </c>
      <c r="AG496" s="386">
        <v>215.07660098358386</v>
      </c>
      <c r="AH496" s="386">
        <v>223.71044219346149</v>
      </c>
      <c r="AI496" s="386">
        <v>232.69087254272708</v>
      </c>
      <c r="AJ496" s="386">
        <v>238.82489362654698</v>
      </c>
      <c r="AK496" s="386">
        <v>245.12061514255655</v>
      </c>
      <c r="AL496" s="386">
        <v>251.58229971545384</v>
      </c>
      <c r="AM496" s="386">
        <v>258.21432233803063</v>
      </c>
      <c r="AN496" s="386">
        <v>265.02117333333513</v>
      </c>
      <c r="AO496" s="387">
        <v>265.02117333333513</v>
      </c>
      <c r="AP496" s="387">
        <v>265.02117333333513</v>
      </c>
      <c r="AQ496" s="387">
        <v>265.02117333333513</v>
      </c>
      <c r="AR496" s="387">
        <v>265.02117333333513</v>
      </c>
      <c r="AS496" s="387">
        <v>265.02117333333513</v>
      </c>
      <c r="AT496" s="387">
        <v>265.02117333333513</v>
      </c>
      <c r="AU496" s="387">
        <v>265.02117333333513</v>
      </c>
      <c r="AV496" s="387">
        <v>265.02117333333513</v>
      </c>
      <c r="AW496" s="387">
        <v>265.02117333333513</v>
      </c>
      <c r="AX496" s="387">
        <v>265.02117333333513</v>
      </c>
      <c r="AY496" s="387">
        <v>265.02117333333513</v>
      </c>
      <c r="AZ496" s="387">
        <v>265.02117333333513</v>
      </c>
      <c r="BA496" s="387">
        <v>265.02117333333513</v>
      </c>
      <c r="BB496" s="387">
        <v>265.02117333333513</v>
      </c>
      <c r="BC496" s="387">
        <v>265.02117333333513</v>
      </c>
      <c r="BD496" s="387">
        <v>265.02117333333513</v>
      </c>
      <c r="BE496" s="387">
        <v>265.02117333333513</v>
      </c>
      <c r="BF496" s="387">
        <v>265.02117333333513</v>
      </c>
      <c r="BG496" s="387">
        <v>265.02117333333513</v>
      </c>
      <c r="BH496" s="387">
        <v>265.02117333333513</v>
      </c>
      <c r="BI496" s="387">
        <v>265.02117333333513</v>
      </c>
      <c r="BJ496" s="387">
        <v>265.02117333333513</v>
      </c>
      <c r="BK496" s="387">
        <v>265.02117333333513</v>
      </c>
      <c r="BL496" s="387">
        <v>265.02117333333513</v>
      </c>
      <c r="BM496" s="387">
        <v>265.02117333333513</v>
      </c>
      <c r="BN496" s="387">
        <v>265.02117333333513</v>
      </c>
      <c r="BO496" s="387">
        <v>265.02117333333513</v>
      </c>
      <c r="BP496" s="387">
        <v>265.02117333333513</v>
      </c>
      <c r="CA496" s="386">
        <v>30.000000000000004</v>
      </c>
      <c r="CB496" s="386">
        <v>27.108060108295348</v>
      </c>
      <c r="CC496" s="386">
        <v>24.494897427831781</v>
      </c>
      <c r="CD496" s="386">
        <v>22.133638394006429</v>
      </c>
      <c r="CE496" s="386">
        <v>20</v>
      </c>
      <c r="CF496" s="386">
        <v>31.289842795190065</v>
      </c>
      <c r="CG496" s="386">
        <v>48.952713107385385</v>
      </c>
      <c r="CH496" s="386">
        <v>76.586134876406447</v>
      </c>
      <c r="CI496" s="386">
        <v>119.81840602869904</v>
      </c>
      <c r="CJ496" s="386">
        <v>187.4549544304123</v>
      </c>
      <c r="CK496" s="386">
        <v>212.94493625250223</v>
      </c>
      <c r="CL496" s="386">
        <v>241.90102637386187</v>
      </c>
      <c r="CM496" s="386">
        <v>274.79454355909911</v>
      </c>
      <c r="CN496" s="386">
        <v>312.16089613918615</v>
      </c>
      <c r="CO496" s="386">
        <v>354.60829686184354</v>
      </c>
      <c r="CP496" s="386">
        <v>380.67125399009382</v>
      </c>
      <c r="CQ496" s="386">
        <v>408.64978314607265</v>
      </c>
      <c r="CR496" s="386">
        <v>438.68467480782749</v>
      </c>
      <c r="CS496" s="386">
        <v>470.92706725470055</v>
      </c>
      <c r="CT496" s="386">
        <v>505.53920710875991</v>
      </c>
      <c r="CU496" s="386">
        <v>529.75996604441798</v>
      </c>
      <c r="CV496" s="386">
        <v>555.14115953227304</v>
      </c>
      <c r="CW496" s="386">
        <v>581.73838485371118</v>
      </c>
      <c r="CX496" s="386">
        <v>609.60990299716843</v>
      </c>
      <c r="CY496" s="386">
        <v>638.81676627831416</v>
      </c>
      <c r="CZ496" s="386">
        <v>663.83071432432155</v>
      </c>
      <c r="DA496" s="386">
        <v>689.82412569984297</v>
      </c>
      <c r="DB496" s="386">
        <v>716.83535294371393</v>
      </c>
      <c r="DC496" s="386">
        <v>744.90425035312137</v>
      </c>
      <c r="DD496" s="386">
        <v>774.0722327874854</v>
      </c>
      <c r="DE496" s="386">
        <v>794.05347582902982</v>
      </c>
      <c r="DF496" s="386">
        <v>814.55049770434994</v>
      </c>
      <c r="DG496" s="386">
        <v>835.57661229010591</v>
      </c>
      <c r="DH496" s="386">
        <v>857.14547713605975</v>
      </c>
      <c r="DI496" s="386">
        <v>879.27110233636131</v>
      </c>
      <c r="DJ496" s="387">
        <v>879.27110233636131</v>
      </c>
      <c r="DK496" s="387">
        <v>879.27110233636131</v>
      </c>
      <c r="DL496" s="387">
        <v>879.27110233636131</v>
      </c>
      <c r="DM496" s="387">
        <v>879.27110233636131</v>
      </c>
      <c r="DN496" s="387">
        <v>879.27110233636131</v>
      </c>
      <c r="DO496" s="387">
        <v>879.27110233636131</v>
      </c>
      <c r="DP496" s="387">
        <v>879.27110233636131</v>
      </c>
      <c r="DQ496" s="387">
        <v>879.27110233636131</v>
      </c>
      <c r="DR496" s="387">
        <v>879.27110233636131</v>
      </c>
      <c r="DS496" s="387">
        <v>879.27110233636131</v>
      </c>
      <c r="DT496" s="387">
        <v>879.27110233636131</v>
      </c>
      <c r="DU496" s="387">
        <v>879.27110233636131</v>
      </c>
      <c r="DV496" s="387">
        <v>879.27110233636131</v>
      </c>
      <c r="DW496" s="387">
        <v>879.27110233636131</v>
      </c>
      <c r="DX496" s="387">
        <v>879.27110233636131</v>
      </c>
      <c r="DY496" s="387">
        <v>879.27110233636131</v>
      </c>
      <c r="DZ496" s="387">
        <v>879.27110233636131</v>
      </c>
      <c r="EA496" s="387">
        <v>879.27110233636131</v>
      </c>
      <c r="EB496" s="387">
        <v>879.27110233636131</v>
      </c>
      <c r="EC496" s="387">
        <v>879.27110233636131</v>
      </c>
      <c r="ED496" s="387">
        <v>879.27110233636131</v>
      </c>
      <c r="EE496" s="387">
        <v>879.27110233636131</v>
      </c>
      <c r="EF496" s="387">
        <v>879.27110233636131</v>
      </c>
      <c r="EG496" s="387">
        <v>879.27110233636131</v>
      </c>
      <c r="EH496" s="387">
        <v>879.27110233636131</v>
      </c>
      <c r="EI496" s="387">
        <v>879.27110233636131</v>
      </c>
      <c r="EJ496" s="387">
        <v>879.27110233636131</v>
      </c>
      <c r="EK496" s="387">
        <v>879.27110233636131</v>
      </c>
      <c r="EY496" s="386">
        <v>7550</v>
      </c>
      <c r="EZ496" s="386">
        <v>7659</v>
      </c>
      <c r="FA496" s="386">
        <v>7768</v>
      </c>
      <c r="FB496" s="386">
        <v>7877</v>
      </c>
      <c r="FC496" s="386">
        <v>7987.6</v>
      </c>
      <c r="FD496" s="386">
        <v>8073</v>
      </c>
      <c r="FE496" s="386">
        <v>8159</v>
      </c>
      <c r="FF496" s="386">
        <v>8245</v>
      </c>
      <c r="FG496" s="386">
        <v>8331</v>
      </c>
      <c r="FH496" s="386">
        <v>8417</v>
      </c>
      <c r="FI496" s="386">
        <v>8501.1</v>
      </c>
      <c r="FJ496" s="386">
        <v>8578</v>
      </c>
      <c r="FK496" s="386">
        <v>8654</v>
      </c>
      <c r="FL496" s="386">
        <v>8730</v>
      </c>
      <c r="FM496" s="386">
        <v>8806</v>
      </c>
      <c r="FN496" s="386">
        <v>8882</v>
      </c>
      <c r="FO496" s="386">
        <v>8958</v>
      </c>
      <c r="FP496" s="386">
        <v>9034</v>
      </c>
      <c r="FQ496" s="386">
        <v>9110</v>
      </c>
      <c r="FR496" s="386">
        <v>9186</v>
      </c>
      <c r="FS496" s="386">
        <v>9262</v>
      </c>
      <c r="FT496" s="386">
        <v>9338</v>
      </c>
      <c r="FU496" s="386">
        <v>9414</v>
      </c>
      <c r="FV496" s="386">
        <v>9490</v>
      </c>
      <c r="FW496" s="386">
        <v>9566</v>
      </c>
      <c r="FX496" s="386">
        <v>9642</v>
      </c>
      <c r="FY496" s="386">
        <v>9718</v>
      </c>
      <c r="FZ496" s="386">
        <v>9794</v>
      </c>
      <c r="GA496" s="386">
        <v>9870</v>
      </c>
      <c r="GB496" s="386">
        <v>9946</v>
      </c>
      <c r="GC496" s="386">
        <v>10029.4</v>
      </c>
      <c r="GD496" s="387">
        <v>10029.4</v>
      </c>
      <c r="GE496" s="387">
        <v>10029.4</v>
      </c>
      <c r="GF496" s="387">
        <v>10029.4</v>
      </c>
      <c r="GG496" s="387">
        <v>10029.4</v>
      </c>
      <c r="GH496" s="387">
        <v>10029.4</v>
      </c>
      <c r="GI496" s="387">
        <v>10029.4</v>
      </c>
      <c r="GJ496" s="387">
        <v>10029.4</v>
      </c>
      <c r="GK496" s="387">
        <v>10029.4</v>
      </c>
      <c r="GL496" s="387">
        <v>10029.4</v>
      </c>
      <c r="GM496" s="387">
        <v>10029.4</v>
      </c>
      <c r="GN496" s="387">
        <v>10029.4</v>
      </c>
      <c r="GO496" s="387">
        <v>10029.4</v>
      </c>
      <c r="GP496" s="387">
        <v>10029.4</v>
      </c>
      <c r="GQ496" s="387">
        <v>10029.4</v>
      </c>
      <c r="GR496" s="387">
        <v>10029.4</v>
      </c>
      <c r="GS496" s="387">
        <v>10029.4</v>
      </c>
      <c r="GT496" s="387">
        <v>10029.4</v>
      </c>
      <c r="GU496" s="387">
        <v>10029.4</v>
      </c>
      <c r="GV496" s="387">
        <v>10029.4</v>
      </c>
      <c r="GW496" s="387">
        <v>10029.4</v>
      </c>
      <c r="GX496" s="387">
        <v>10029.4</v>
      </c>
      <c r="GY496" s="387">
        <v>10029.4</v>
      </c>
      <c r="GZ496" s="387">
        <v>10029.4</v>
      </c>
      <c r="HA496" s="387">
        <v>10029.4</v>
      </c>
      <c r="HB496" s="387">
        <v>10029.4</v>
      </c>
      <c r="HC496" s="387">
        <v>10029.4</v>
      </c>
      <c r="HD496" s="387">
        <v>10029.4</v>
      </c>
      <c r="HE496" s="387">
        <v>10029.4</v>
      </c>
      <c r="HS496" s="394">
        <v>9.8952423674697219</v>
      </c>
      <c r="HT496" s="394">
        <v>9.8952423674697236</v>
      </c>
      <c r="HU496" s="394">
        <v>9.8952423674697219</v>
      </c>
      <c r="HV496" s="394">
        <v>9.8952423674697219</v>
      </c>
      <c r="HW496" s="394">
        <v>9.8952423674697219</v>
      </c>
      <c r="HX496" s="394">
        <v>8.073100612658644</v>
      </c>
      <c r="HY496" s="394">
        <v>6.5864939009851691</v>
      </c>
      <c r="HZ496" s="394">
        <v>5.3736357304518032</v>
      </c>
      <c r="IA496" s="394">
        <v>4.3841171642577832</v>
      </c>
      <c r="IB496" s="394">
        <v>3.5768117293510127</v>
      </c>
      <c r="IC496" s="394">
        <v>3.5442540326517076</v>
      </c>
      <c r="ID496" s="394">
        <v>3.5119926902742318</v>
      </c>
      <c r="IE496" s="394">
        <v>3.4800250046725991</v>
      </c>
      <c r="IF496" s="394">
        <v>3.4483483028550594</v>
      </c>
      <c r="IG496" s="394">
        <v>3.4169599361606005</v>
      </c>
      <c r="IH496" s="394">
        <v>3.4068249656050527</v>
      </c>
      <c r="II496" s="394">
        <v>3.3967200561652571</v>
      </c>
      <c r="IJ496" s="394">
        <v>3.3866451186775923</v>
      </c>
      <c r="IK496" s="394">
        <v>3.3766000642429033</v>
      </c>
      <c r="IL496" s="394">
        <v>3.3665848042257158</v>
      </c>
      <c r="IM496" s="394">
        <v>3.3617400683566503</v>
      </c>
      <c r="IN496" s="394">
        <v>3.3569023043795783</v>
      </c>
      <c r="IO496" s="394">
        <v>3.3520715022614898</v>
      </c>
      <c r="IP496" s="394">
        <v>3.3472476519838157</v>
      </c>
      <c r="IQ496" s="394">
        <v>3.3424307435424017</v>
      </c>
      <c r="IR496" s="394">
        <v>3.3392609746387807</v>
      </c>
      <c r="IS496" s="394">
        <v>3.3360942117615138</v>
      </c>
      <c r="IT496" s="394">
        <v>3.3329304520598582</v>
      </c>
      <c r="IU496" s="394">
        <v>3.3297696926857761</v>
      </c>
      <c r="IV496" s="394">
        <v>3.3266119307939293</v>
      </c>
      <c r="IW496" s="394">
        <v>3.3248354632189208</v>
      </c>
      <c r="IX496" s="394">
        <v>3.3230599443079316</v>
      </c>
      <c r="IY496" s="394">
        <v>3.3212853735543595</v>
      </c>
      <c r="IZ496" s="394">
        <v>3.3195117504518712</v>
      </c>
      <c r="JA496" s="394">
        <v>3.317739074494408</v>
      </c>
      <c r="JB496" s="394">
        <v>3.317739074494408</v>
      </c>
      <c r="JC496" s="394">
        <v>3.317739074494408</v>
      </c>
      <c r="JD496" s="394">
        <v>3.317739074494408</v>
      </c>
      <c r="JE496" s="394">
        <v>3.317739074494408</v>
      </c>
      <c r="JF496" s="394">
        <v>3.317739074494408</v>
      </c>
      <c r="JG496" s="394">
        <v>3.317739074494408</v>
      </c>
      <c r="JH496" s="394">
        <v>3.317739074494408</v>
      </c>
      <c r="JI496" s="394">
        <v>3.317739074494408</v>
      </c>
      <c r="JJ496" s="394">
        <v>3.317739074494408</v>
      </c>
      <c r="JK496" s="394">
        <v>3.317739074494408</v>
      </c>
      <c r="JL496" s="394">
        <v>3.317739074494408</v>
      </c>
      <c r="JM496" s="394">
        <v>3.317739074494408</v>
      </c>
      <c r="JN496" s="394">
        <v>3.317739074494408</v>
      </c>
      <c r="JO496" s="394">
        <v>3.317739074494408</v>
      </c>
      <c r="JP496" s="394">
        <v>3.317739074494408</v>
      </c>
      <c r="JQ496" s="394">
        <v>3.317739074494408</v>
      </c>
      <c r="JR496" s="394">
        <v>3.317739074494408</v>
      </c>
      <c r="JS496" s="394">
        <v>3.317739074494408</v>
      </c>
      <c r="JT496" s="394">
        <v>3.317739074494408</v>
      </c>
      <c r="JU496" s="394">
        <v>3.317739074494408</v>
      </c>
      <c r="JV496" s="394">
        <v>3.317739074494408</v>
      </c>
      <c r="JW496" s="394">
        <v>3.317739074494408</v>
      </c>
      <c r="JX496" s="394">
        <v>3.317739074494408</v>
      </c>
      <c r="JY496" s="394">
        <v>3.317739074494408</v>
      </c>
      <c r="JZ496" s="394">
        <v>3.317739074494408</v>
      </c>
      <c r="KA496" s="394">
        <v>3.317739074494408</v>
      </c>
      <c r="KB496" s="394">
        <v>3.317739074494408</v>
      </c>
      <c r="KC496" s="394">
        <v>3.317739074494408</v>
      </c>
    </row>
    <row r="497" spans="1:289" x14ac:dyDescent="0.25">
      <c r="A497" s="383">
        <v>488</v>
      </c>
      <c r="B497" s="384" t="s">
        <v>872</v>
      </c>
      <c r="C497" s="385" t="s">
        <v>142</v>
      </c>
      <c r="D497" s="385" t="s">
        <v>142</v>
      </c>
      <c r="E497" s="129">
        <v>2052</v>
      </c>
      <c r="F497" s="386">
        <v>214.63151999999997</v>
      </c>
      <c r="G497" s="386">
        <v>230.37771193906312</v>
      </c>
      <c r="H497" s="386">
        <v>247.27910494357005</v>
      </c>
      <c r="I497" s="386">
        <v>265.4204489966765</v>
      </c>
      <c r="J497" s="386">
        <v>284.8927116655239</v>
      </c>
      <c r="K497" s="386">
        <v>288.89370008671187</v>
      </c>
      <c r="L497" s="386">
        <v>292.95087775982171</v>
      </c>
      <c r="M497" s="386">
        <v>297.06503379786733</v>
      </c>
      <c r="N497" s="386">
        <v>301.23696839604156</v>
      </c>
      <c r="O497" s="386">
        <v>305.4674929873529</v>
      </c>
      <c r="P497" s="386">
        <v>309.55204647500159</v>
      </c>
      <c r="Q497" s="386">
        <v>313.69121650148492</v>
      </c>
      <c r="R497" s="386">
        <v>317.88573337094095</v>
      </c>
      <c r="S497" s="386">
        <v>322.13633715275739</v>
      </c>
      <c r="T497" s="386">
        <v>326.44377781214735</v>
      </c>
      <c r="U497" s="386">
        <v>330.21209509445237</v>
      </c>
      <c r="V497" s="386">
        <v>334.0239121035259</v>
      </c>
      <c r="W497" s="386">
        <v>337.87973098026725</v>
      </c>
      <c r="X497" s="386">
        <v>341.78005966206001</v>
      </c>
      <c r="Y497" s="386">
        <v>345.7254119496842</v>
      </c>
      <c r="Z497" s="386">
        <v>349.10309509179149</v>
      </c>
      <c r="AA497" s="386">
        <v>352.51377766932973</v>
      </c>
      <c r="AB497" s="386">
        <v>355.95778208161613</v>
      </c>
      <c r="AC497" s="386">
        <v>359.43543387775878</v>
      </c>
      <c r="AD497" s="386">
        <v>362.94706178742945</v>
      </c>
      <c r="AE497" s="386">
        <v>367.47205194876847</v>
      </c>
      <c r="AF497" s="386">
        <v>372.05345677250858</v>
      </c>
      <c r="AG497" s="386">
        <v>376.69197960031914</v>
      </c>
      <c r="AH497" s="386">
        <v>381.38833254268036</v>
      </c>
      <c r="AI497" s="386">
        <v>386.14323658820695</v>
      </c>
      <c r="AJ497" s="386">
        <v>390.39831542989612</v>
      </c>
      <c r="AK497" s="386">
        <v>394.70028282027243</v>
      </c>
      <c r="AL497" s="386">
        <v>399.04965544447384</v>
      </c>
      <c r="AM497" s="386">
        <v>403.44695568121449</v>
      </c>
      <c r="AN497" s="386">
        <v>407.8927116655251</v>
      </c>
      <c r="AO497" s="387">
        <v>407.8927116655251</v>
      </c>
      <c r="AP497" s="387">
        <v>407.8927116655251</v>
      </c>
      <c r="AQ497" s="387">
        <v>407.8927116655251</v>
      </c>
      <c r="AR497" s="387">
        <v>407.8927116655251</v>
      </c>
      <c r="AS497" s="387">
        <v>407.8927116655251</v>
      </c>
      <c r="AT497" s="387">
        <v>407.8927116655251</v>
      </c>
      <c r="AU497" s="387">
        <v>407.8927116655251</v>
      </c>
      <c r="AV497" s="387">
        <v>407.8927116655251</v>
      </c>
      <c r="AW497" s="387">
        <v>407.8927116655251</v>
      </c>
      <c r="AX497" s="387">
        <v>407.8927116655251</v>
      </c>
      <c r="AY497" s="387">
        <v>407.8927116655251</v>
      </c>
      <c r="AZ497" s="387">
        <v>407.8927116655251</v>
      </c>
      <c r="BA497" s="387">
        <v>407.8927116655251</v>
      </c>
      <c r="BB497" s="387">
        <v>407.8927116655251</v>
      </c>
      <c r="BC497" s="387">
        <v>407.8927116655251</v>
      </c>
      <c r="BD497" s="387">
        <v>407.8927116655251</v>
      </c>
      <c r="BE497" s="387">
        <v>407.8927116655251</v>
      </c>
      <c r="BF497" s="387">
        <v>407.8927116655251</v>
      </c>
      <c r="BG497" s="387">
        <v>407.8927116655251</v>
      </c>
      <c r="BH497" s="387">
        <v>407.8927116655251</v>
      </c>
      <c r="BI497" s="387">
        <v>407.8927116655251</v>
      </c>
      <c r="BJ497" s="387">
        <v>407.8927116655251</v>
      </c>
      <c r="BK497" s="387">
        <v>407.8927116655251</v>
      </c>
      <c r="BL497" s="387">
        <v>407.8927116655251</v>
      </c>
      <c r="BM497" s="387">
        <v>407.8927116655251</v>
      </c>
      <c r="BN497" s="387">
        <v>407.8927116655251</v>
      </c>
      <c r="BO497" s="387">
        <v>407.8927116655251</v>
      </c>
      <c r="BP497" s="387">
        <v>407.8927116655251</v>
      </c>
      <c r="CA497" s="386">
        <v>820</v>
      </c>
      <c r="CB497" s="386">
        <v>874.35310290803966</v>
      </c>
      <c r="CC497" s="386">
        <v>932.30896166453294</v>
      </c>
      <c r="CD497" s="386">
        <v>994.10638231750852</v>
      </c>
      <c r="CE497" s="386">
        <v>1060</v>
      </c>
      <c r="CF497" s="386">
        <v>1073.0536075456482</v>
      </c>
      <c r="CG497" s="386">
        <v>1086.2679666667266</v>
      </c>
      <c r="CH497" s="386">
        <v>1099.6450569745348</v>
      </c>
      <c r="CI497" s="386">
        <v>1113.18688245874</v>
      </c>
      <c r="CJ497" s="386">
        <v>1126.8954717875893</v>
      </c>
      <c r="CK497" s="386">
        <v>1140.1408473957249</v>
      </c>
      <c r="CL497" s="386">
        <v>1153.5419073413993</v>
      </c>
      <c r="CM497" s="386">
        <v>1167.1004815170725</v>
      </c>
      <c r="CN497" s="386">
        <v>1180.8184213235104</v>
      </c>
      <c r="CO497" s="386">
        <v>1194.6975999225917</v>
      </c>
      <c r="CP497" s="386">
        <v>1205.7135636368434</v>
      </c>
      <c r="CQ497" s="386">
        <v>1216.8311023911401</v>
      </c>
      <c r="CR497" s="386">
        <v>1228.0511527797757</v>
      </c>
      <c r="CS497" s="386">
        <v>1239.3746600331119</v>
      </c>
      <c r="CT497" s="386">
        <v>1250.8025780972087</v>
      </c>
      <c r="CU497" s="386">
        <v>1260.2943276175263</v>
      </c>
      <c r="CV497" s="386">
        <v>1269.8581055382758</v>
      </c>
      <c r="CW497" s="386">
        <v>1279.4944584489408</v>
      </c>
      <c r="CX497" s="386">
        <v>1289.2039370868142</v>
      </c>
      <c r="CY497" s="386">
        <v>1298.9870963684732</v>
      </c>
      <c r="CZ497" s="386">
        <v>1312.1278811333818</v>
      </c>
      <c r="DA497" s="386">
        <v>1325.4016004168245</v>
      </c>
      <c r="DB497" s="386">
        <v>1338.809599008061</v>
      </c>
      <c r="DC497" s="386">
        <v>1352.3532353004789</v>
      </c>
      <c r="DD497" s="386">
        <v>1366.0338814292143</v>
      </c>
      <c r="DE497" s="386">
        <v>1380.1490580096536</v>
      </c>
      <c r="DF497" s="386">
        <v>1394.4100861773818</v>
      </c>
      <c r="DG497" s="386">
        <v>1408.8184730113501</v>
      </c>
      <c r="DH497" s="386">
        <v>1423.3757411630995</v>
      </c>
      <c r="DI497" s="386">
        <v>1438.0834290176715</v>
      </c>
      <c r="DJ497" s="387">
        <v>1438.0834290176715</v>
      </c>
      <c r="DK497" s="387">
        <v>1438.0834290176715</v>
      </c>
      <c r="DL497" s="387">
        <v>1438.0834290176715</v>
      </c>
      <c r="DM497" s="387">
        <v>1438.0834290176715</v>
      </c>
      <c r="DN497" s="387">
        <v>1438.0834290176715</v>
      </c>
      <c r="DO497" s="387">
        <v>1438.0834290176715</v>
      </c>
      <c r="DP497" s="387">
        <v>1438.0834290176715</v>
      </c>
      <c r="DQ497" s="387">
        <v>1438.0834290176715</v>
      </c>
      <c r="DR497" s="387">
        <v>1438.0834290176715</v>
      </c>
      <c r="DS497" s="387">
        <v>1438.0834290176715</v>
      </c>
      <c r="DT497" s="387">
        <v>1438.0834290176715</v>
      </c>
      <c r="DU497" s="387">
        <v>1438.0834290176715</v>
      </c>
      <c r="DV497" s="387">
        <v>1438.0834290176715</v>
      </c>
      <c r="DW497" s="387">
        <v>1438.0834290176715</v>
      </c>
      <c r="DX497" s="387">
        <v>1438.0834290176715</v>
      </c>
      <c r="DY497" s="387">
        <v>1438.0834290176715</v>
      </c>
      <c r="DZ497" s="387">
        <v>1438.0834290176715</v>
      </c>
      <c r="EA497" s="387">
        <v>1438.0834290176715</v>
      </c>
      <c r="EB497" s="387">
        <v>1438.0834290176715</v>
      </c>
      <c r="EC497" s="387">
        <v>1438.0834290176715</v>
      </c>
      <c r="ED497" s="387">
        <v>1438.0834290176715</v>
      </c>
      <c r="EE497" s="387">
        <v>1438.0834290176715</v>
      </c>
      <c r="EF497" s="387">
        <v>1438.0834290176715</v>
      </c>
      <c r="EG497" s="387">
        <v>1438.0834290176715</v>
      </c>
      <c r="EH497" s="387">
        <v>1438.0834290176715</v>
      </c>
      <c r="EI497" s="387">
        <v>1438.0834290176715</v>
      </c>
      <c r="EJ497" s="387">
        <v>1438.0834290176715</v>
      </c>
      <c r="EK497" s="387">
        <v>1438.0834290176715</v>
      </c>
      <c r="EY497" s="386">
        <v>1222</v>
      </c>
      <c r="EZ497" s="386">
        <v>1230</v>
      </c>
      <c r="FA497" s="386">
        <v>1238</v>
      </c>
      <c r="FB497" s="386">
        <v>1246</v>
      </c>
      <c r="FC497" s="386">
        <v>1255.3</v>
      </c>
      <c r="FD497" s="386">
        <v>1267</v>
      </c>
      <c r="FE497" s="386">
        <v>1279</v>
      </c>
      <c r="FF497" s="386">
        <v>1291</v>
      </c>
      <c r="FG497" s="386">
        <v>1303</v>
      </c>
      <c r="FH497" s="386">
        <v>1315</v>
      </c>
      <c r="FI497" s="386">
        <v>1326.6000000000001</v>
      </c>
      <c r="FJ497" s="386">
        <v>1328</v>
      </c>
      <c r="FK497" s="386">
        <v>1329</v>
      </c>
      <c r="FL497" s="386">
        <v>1330</v>
      </c>
      <c r="FM497" s="386">
        <v>1331</v>
      </c>
      <c r="FN497" s="386">
        <v>1332</v>
      </c>
      <c r="FO497" s="386">
        <v>1333</v>
      </c>
      <c r="FP497" s="386">
        <v>1334</v>
      </c>
      <c r="FQ497" s="386">
        <v>1335</v>
      </c>
      <c r="FR497" s="386">
        <v>1336</v>
      </c>
      <c r="FS497" s="386">
        <v>1337</v>
      </c>
      <c r="FT497" s="386">
        <v>1338</v>
      </c>
      <c r="FU497" s="386">
        <v>1339</v>
      </c>
      <c r="FV497" s="386">
        <v>1340</v>
      </c>
      <c r="FW497" s="386">
        <v>1341</v>
      </c>
      <c r="FX497" s="386">
        <v>1342</v>
      </c>
      <c r="FY497" s="386">
        <v>1343</v>
      </c>
      <c r="FZ497" s="386">
        <v>1344</v>
      </c>
      <c r="GA497" s="386">
        <v>1345</v>
      </c>
      <c r="GB497" s="386">
        <v>1346</v>
      </c>
      <c r="GC497" s="386">
        <v>1350.2</v>
      </c>
      <c r="GD497" s="387">
        <v>1350.2</v>
      </c>
      <c r="GE497" s="387">
        <v>1350.2</v>
      </c>
      <c r="GF497" s="387">
        <v>1350.2</v>
      </c>
      <c r="GG497" s="387">
        <v>1350.2</v>
      </c>
      <c r="GH497" s="387">
        <v>1350.2</v>
      </c>
      <c r="GI497" s="387">
        <v>1350.2</v>
      </c>
      <c r="GJ497" s="387">
        <v>1350.2</v>
      </c>
      <c r="GK497" s="387">
        <v>1350.2</v>
      </c>
      <c r="GL497" s="387">
        <v>1350.2</v>
      </c>
      <c r="GM497" s="387">
        <v>1350.2</v>
      </c>
      <c r="GN497" s="387">
        <v>1350.2</v>
      </c>
      <c r="GO497" s="387">
        <v>1350.2</v>
      </c>
      <c r="GP497" s="387">
        <v>1350.2</v>
      </c>
      <c r="GQ497" s="387">
        <v>1350.2</v>
      </c>
      <c r="GR497" s="387">
        <v>1350.2</v>
      </c>
      <c r="GS497" s="387">
        <v>1350.2</v>
      </c>
      <c r="GT497" s="387">
        <v>1350.2</v>
      </c>
      <c r="GU497" s="387">
        <v>1350.2</v>
      </c>
      <c r="GV497" s="387">
        <v>1350.2</v>
      </c>
      <c r="GW497" s="387">
        <v>1350.2</v>
      </c>
      <c r="GX497" s="387">
        <v>1350.2</v>
      </c>
      <c r="GY497" s="387">
        <v>1350.2</v>
      </c>
      <c r="GZ497" s="387">
        <v>1350.2</v>
      </c>
      <c r="HA497" s="387">
        <v>1350.2</v>
      </c>
      <c r="HB497" s="387">
        <v>1350.2</v>
      </c>
      <c r="HC497" s="387">
        <v>1350.2</v>
      </c>
      <c r="HD497" s="387">
        <v>1350.2</v>
      </c>
      <c r="HE497" s="387">
        <v>1350.2</v>
      </c>
      <c r="HS497" s="394">
        <v>3.8205012944976589</v>
      </c>
      <c r="HT497" s="394">
        <v>3.7953024862896179</v>
      </c>
      <c r="HU497" s="394">
        <v>3.7702698813847983</v>
      </c>
      <c r="HV497" s="394">
        <v>3.7454023835592123</v>
      </c>
      <c r="HW497" s="394">
        <v>3.7206989038192204</v>
      </c>
      <c r="HX497" s="394">
        <v>3.714354474408994</v>
      </c>
      <c r="HY497" s="394">
        <v>3.7080208633384357</v>
      </c>
      <c r="HZ497" s="394">
        <v>3.7016980521604199</v>
      </c>
      <c r="IA497" s="394">
        <v>3.6953860224592803</v>
      </c>
      <c r="IB497" s="394">
        <v>3.6890847558507494</v>
      </c>
      <c r="IC497" s="394">
        <v>3.6831959613221259</v>
      </c>
      <c r="ID497" s="394">
        <v>3.6773165669302021</v>
      </c>
      <c r="IE497" s="394">
        <v>3.671446557669773</v>
      </c>
      <c r="IF497" s="394">
        <v>3.6655859185595849</v>
      </c>
      <c r="IG497" s="394">
        <v>3.6597346346423016</v>
      </c>
      <c r="IH497" s="394">
        <v>3.6513307100152299</v>
      </c>
      <c r="II497" s="394">
        <v>3.6429460834947673</v>
      </c>
      <c r="IJ497" s="394">
        <v>3.6345807107662695</v>
      </c>
      <c r="IK497" s="394">
        <v>3.6262345476168552</v>
      </c>
      <c r="IL497" s="394">
        <v>3.6179075499351683</v>
      </c>
      <c r="IM497" s="394">
        <v>3.6100921055602515</v>
      </c>
      <c r="IN497" s="394">
        <v>3.6022935441957311</v>
      </c>
      <c r="IO497" s="394">
        <v>3.594511829370739</v>
      </c>
      <c r="IP497" s="394">
        <v>3.5867469246931911</v>
      </c>
      <c r="IQ497" s="394">
        <v>3.5789987938496193</v>
      </c>
      <c r="IR497" s="394">
        <v>3.5706875507264799</v>
      </c>
      <c r="IS497" s="394">
        <v>3.5623956081860539</v>
      </c>
      <c r="IT497" s="394">
        <v>3.5541229214080317</v>
      </c>
      <c r="IU497" s="394">
        <v>3.5458694456761859</v>
      </c>
      <c r="IV497" s="394">
        <v>3.5376351363781309</v>
      </c>
      <c r="IW497" s="394">
        <v>3.535233128477695</v>
      </c>
      <c r="IX497" s="394">
        <v>3.5328327515091478</v>
      </c>
      <c r="IY497" s="394">
        <v>3.530434004365107</v>
      </c>
      <c r="IZ497" s="394">
        <v>3.528036885938945</v>
      </c>
      <c r="JA497" s="394">
        <v>3.5256413951247798</v>
      </c>
      <c r="JB497" s="394">
        <v>3.5256413951247798</v>
      </c>
      <c r="JC497" s="394">
        <v>3.5256413951247798</v>
      </c>
      <c r="JD497" s="394">
        <v>3.5256413951247798</v>
      </c>
      <c r="JE497" s="394">
        <v>3.5256413951247798</v>
      </c>
      <c r="JF497" s="394">
        <v>3.5256413951247798</v>
      </c>
      <c r="JG497" s="394">
        <v>3.5256413951247798</v>
      </c>
      <c r="JH497" s="394">
        <v>3.5256413951247798</v>
      </c>
      <c r="JI497" s="394">
        <v>3.5256413951247798</v>
      </c>
      <c r="JJ497" s="394">
        <v>3.5256413951247798</v>
      </c>
      <c r="JK497" s="394">
        <v>3.5256413951247798</v>
      </c>
      <c r="JL497" s="394">
        <v>3.5256413951247798</v>
      </c>
      <c r="JM497" s="394">
        <v>3.5256413951247798</v>
      </c>
      <c r="JN497" s="394">
        <v>3.5256413951247798</v>
      </c>
      <c r="JO497" s="394">
        <v>3.5256413951247798</v>
      </c>
      <c r="JP497" s="394">
        <v>3.5256413951247798</v>
      </c>
      <c r="JQ497" s="394">
        <v>3.5256413951247798</v>
      </c>
      <c r="JR497" s="394">
        <v>3.5256413951247798</v>
      </c>
      <c r="JS497" s="394">
        <v>3.5256413951247798</v>
      </c>
      <c r="JT497" s="394">
        <v>3.5256413951247798</v>
      </c>
      <c r="JU497" s="394">
        <v>3.5256413951247798</v>
      </c>
      <c r="JV497" s="394">
        <v>3.5256413951247798</v>
      </c>
      <c r="JW497" s="394">
        <v>3.5256413951247798</v>
      </c>
      <c r="JX497" s="394">
        <v>3.5256413951247798</v>
      </c>
      <c r="JY497" s="394">
        <v>3.5256413951247798</v>
      </c>
      <c r="JZ497" s="394">
        <v>3.5256413951247798</v>
      </c>
      <c r="KA497" s="394">
        <v>3.5256413951247798</v>
      </c>
      <c r="KB497" s="394">
        <v>3.5256413951247798</v>
      </c>
      <c r="KC497" s="394">
        <v>3.5256413951247798</v>
      </c>
    </row>
    <row r="498" spans="1:289" x14ac:dyDescent="0.25">
      <c r="A498" s="383">
        <v>489</v>
      </c>
      <c r="B498" s="384" t="s">
        <v>872</v>
      </c>
      <c r="C498" s="385" t="s">
        <v>142</v>
      </c>
      <c r="D498" s="385" t="s">
        <v>142</v>
      </c>
      <c r="E498" s="129">
        <v>2052</v>
      </c>
      <c r="F498" s="386">
        <v>353.34449999999998</v>
      </c>
      <c r="G498" s="386">
        <v>356.83730550512269</v>
      </c>
      <c r="H498" s="386">
        <v>360.36463734445073</v>
      </c>
      <c r="I498" s="386">
        <v>363.92683681032111</v>
      </c>
      <c r="J498" s="386">
        <v>367.52424856874109</v>
      </c>
      <c r="K498" s="386">
        <v>369.10616714729491</v>
      </c>
      <c r="L498" s="386">
        <v>370.69489470892648</v>
      </c>
      <c r="M498" s="386">
        <v>372.29046056124446</v>
      </c>
      <c r="N498" s="386">
        <v>373.89289413800486</v>
      </c>
      <c r="O498" s="386">
        <v>375.5022249996544</v>
      </c>
      <c r="P498" s="386">
        <v>377.11504323873083</v>
      </c>
      <c r="Q498" s="386">
        <v>378.73478868755228</v>
      </c>
      <c r="R498" s="386">
        <v>380.36149109915209</v>
      </c>
      <c r="S498" s="386">
        <v>381.9951803543558</v>
      </c>
      <c r="T498" s="386">
        <v>383.63588646232978</v>
      </c>
      <c r="U498" s="386">
        <v>385.09782183046087</v>
      </c>
      <c r="V498" s="386">
        <v>386.56532824941388</v>
      </c>
      <c r="W498" s="386">
        <v>388.03842694899686</v>
      </c>
      <c r="X498" s="386">
        <v>389.51713923991906</v>
      </c>
      <c r="Y498" s="386">
        <v>391.00148651409904</v>
      </c>
      <c r="Z498" s="386">
        <v>392.29614449663887</v>
      </c>
      <c r="AA498" s="386">
        <v>393.59508926413878</v>
      </c>
      <c r="AB498" s="386">
        <v>394.89833501071456</v>
      </c>
      <c r="AC498" s="386">
        <v>396.20589597748057</v>
      </c>
      <c r="AD498" s="386">
        <v>397.51778645270537</v>
      </c>
      <c r="AE498" s="386">
        <v>399.25787180235955</v>
      </c>
      <c r="AF498" s="386">
        <v>401.00557416218857</v>
      </c>
      <c r="AG498" s="386">
        <v>402.7609268747201</v>
      </c>
      <c r="AH498" s="386">
        <v>404.52396342843474</v>
      </c>
      <c r="AI498" s="386">
        <v>406.29471745840493</v>
      </c>
      <c r="AJ498" s="386">
        <v>407.92744829713757</v>
      </c>
      <c r="AK498" s="386">
        <v>409.56674040747237</v>
      </c>
      <c r="AL498" s="386">
        <v>411.21262015645277</v>
      </c>
      <c r="AM498" s="386">
        <v>412.86511401708054</v>
      </c>
      <c r="AN498" s="386">
        <v>414.52424856874154</v>
      </c>
      <c r="AO498" s="387">
        <v>414.52424856874154</v>
      </c>
      <c r="AP498" s="387">
        <v>414.52424856874154</v>
      </c>
      <c r="AQ498" s="387">
        <v>414.52424856874154</v>
      </c>
      <c r="AR498" s="387">
        <v>414.52424856874154</v>
      </c>
      <c r="AS498" s="387">
        <v>414.52424856874154</v>
      </c>
      <c r="AT498" s="387">
        <v>414.52424856874154</v>
      </c>
      <c r="AU498" s="387">
        <v>414.52424856874154</v>
      </c>
      <c r="AV498" s="387">
        <v>414.52424856874154</v>
      </c>
      <c r="AW498" s="387">
        <v>414.52424856874154</v>
      </c>
      <c r="AX498" s="387">
        <v>414.52424856874154</v>
      </c>
      <c r="AY498" s="387">
        <v>414.52424856874154</v>
      </c>
      <c r="AZ498" s="387">
        <v>414.52424856874154</v>
      </c>
      <c r="BA498" s="387">
        <v>414.52424856874154</v>
      </c>
      <c r="BB498" s="387">
        <v>414.52424856874154</v>
      </c>
      <c r="BC498" s="387">
        <v>414.52424856874154</v>
      </c>
      <c r="BD498" s="387">
        <v>414.52424856874154</v>
      </c>
      <c r="BE498" s="387">
        <v>414.52424856874154</v>
      </c>
      <c r="BF498" s="387">
        <v>414.52424856874154</v>
      </c>
      <c r="BG498" s="387">
        <v>414.52424856874154</v>
      </c>
      <c r="BH498" s="387">
        <v>414.52424856874154</v>
      </c>
      <c r="BI498" s="387">
        <v>414.52424856874154</v>
      </c>
      <c r="BJ498" s="387">
        <v>414.52424856874154</v>
      </c>
      <c r="BK498" s="387">
        <v>414.52424856874154</v>
      </c>
      <c r="BL498" s="387">
        <v>414.52424856874154</v>
      </c>
      <c r="BM498" s="387">
        <v>414.52424856874154</v>
      </c>
      <c r="BN498" s="387">
        <v>414.52424856874154</v>
      </c>
      <c r="BO498" s="387">
        <v>414.52424856874154</v>
      </c>
      <c r="BP498" s="387">
        <v>414.52424856874154</v>
      </c>
      <c r="CA498" s="386">
        <v>1500</v>
      </c>
      <c r="CB498" s="386">
        <v>1514.7801098234531</v>
      </c>
      <c r="CC498" s="386">
        <v>1529.7058540778353</v>
      </c>
      <c r="CD498" s="386">
        <v>1544.7786677584018</v>
      </c>
      <c r="CE498" s="386">
        <v>1560</v>
      </c>
      <c r="CF498" s="386">
        <v>1567.835335280342</v>
      </c>
      <c r="CG498" s="386">
        <v>1575.7100247138605</v>
      </c>
      <c r="CH498" s="386">
        <v>1583.6242659627253</v>
      </c>
      <c r="CI498" s="386">
        <v>1591.5782576818942</v>
      </c>
      <c r="CJ498" s="386">
        <v>1599.5721995240988</v>
      </c>
      <c r="CK498" s="386">
        <v>1607.58802701134</v>
      </c>
      <c r="CL498" s="386">
        <v>1615.6440236702663</v>
      </c>
      <c r="CM498" s="386">
        <v>1623.7403907979185</v>
      </c>
      <c r="CN498" s="386">
        <v>1631.8773307000838</v>
      </c>
      <c r="CO498" s="386">
        <v>1640.0550466963512</v>
      </c>
      <c r="CP498" s="386">
        <v>1645.5195995432359</v>
      </c>
      <c r="CQ498" s="386">
        <v>1651.0023599117992</v>
      </c>
      <c r="CR498" s="386">
        <v>1656.5033884682755</v>
      </c>
      <c r="CS498" s="386">
        <v>1662.0227460810354</v>
      </c>
      <c r="CT498" s="386">
        <v>1667.5604938212578</v>
      </c>
      <c r="CU498" s="386">
        <v>1672.2848075317047</v>
      </c>
      <c r="CV498" s="386">
        <v>1677.0225055482188</v>
      </c>
      <c r="CW498" s="386">
        <v>1681.7736257894608</v>
      </c>
      <c r="CX498" s="386">
        <v>1686.5382062815177</v>
      </c>
      <c r="CY498" s="386">
        <v>1691.3162851582063</v>
      </c>
      <c r="CZ498" s="386">
        <v>1697.9036330763693</v>
      </c>
      <c r="DA498" s="386">
        <v>1704.5166374332337</v>
      </c>
      <c r="DB498" s="386">
        <v>1711.1553981556374</v>
      </c>
      <c r="DC498" s="386">
        <v>1717.8200155596137</v>
      </c>
      <c r="DD498" s="386">
        <v>1724.510590351907</v>
      </c>
      <c r="DE498" s="386">
        <v>1731.4213008140098</v>
      </c>
      <c r="DF498" s="386">
        <v>1738.3597048834226</v>
      </c>
      <c r="DG498" s="386">
        <v>1745.3259135380094</v>
      </c>
      <c r="DH498" s="386">
        <v>1752.3200382003608</v>
      </c>
      <c r="DI498" s="386">
        <v>1759.3421907395766</v>
      </c>
      <c r="DJ498" s="387">
        <v>1759.3421907395766</v>
      </c>
      <c r="DK498" s="387">
        <v>1759.3421907395766</v>
      </c>
      <c r="DL498" s="387">
        <v>1759.3421907395766</v>
      </c>
      <c r="DM498" s="387">
        <v>1759.3421907395766</v>
      </c>
      <c r="DN498" s="387">
        <v>1759.3421907395766</v>
      </c>
      <c r="DO498" s="387">
        <v>1759.3421907395766</v>
      </c>
      <c r="DP498" s="387">
        <v>1759.3421907395766</v>
      </c>
      <c r="DQ498" s="387">
        <v>1759.3421907395766</v>
      </c>
      <c r="DR498" s="387">
        <v>1759.3421907395766</v>
      </c>
      <c r="DS498" s="387">
        <v>1759.3421907395766</v>
      </c>
      <c r="DT498" s="387">
        <v>1759.3421907395766</v>
      </c>
      <c r="DU498" s="387">
        <v>1759.3421907395766</v>
      </c>
      <c r="DV498" s="387">
        <v>1759.3421907395766</v>
      </c>
      <c r="DW498" s="387">
        <v>1759.3421907395766</v>
      </c>
      <c r="DX498" s="387">
        <v>1759.3421907395766</v>
      </c>
      <c r="DY498" s="387">
        <v>1759.3421907395766</v>
      </c>
      <c r="DZ498" s="387">
        <v>1759.3421907395766</v>
      </c>
      <c r="EA498" s="387">
        <v>1759.3421907395766</v>
      </c>
      <c r="EB498" s="387">
        <v>1759.3421907395766</v>
      </c>
      <c r="EC498" s="387">
        <v>1759.3421907395766</v>
      </c>
      <c r="ED498" s="387">
        <v>1759.3421907395766</v>
      </c>
      <c r="EE498" s="387">
        <v>1759.3421907395766</v>
      </c>
      <c r="EF498" s="387">
        <v>1759.3421907395766</v>
      </c>
      <c r="EG498" s="387">
        <v>1759.3421907395766</v>
      </c>
      <c r="EH498" s="387">
        <v>1759.3421907395766</v>
      </c>
      <c r="EI498" s="387">
        <v>1759.3421907395766</v>
      </c>
      <c r="EJ498" s="387">
        <v>1759.3421907395766</v>
      </c>
      <c r="EK498" s="387">
        <v>1759.3421907395766</v>
      </c>
      <c r="EY498" s="386">
        <v>42</v>
      </c>
      <c r="EZ498" s="386">
        <v>42</v>
      </c>
      <c r="FA498" s="386">
        <v>42</v>
      </c>
      <c r="FB498" s="386">
        <v>42</v>
      </c>
      <c r="FC498" s="386">
        <v>43.8</v>
      </c>
      <c r="FD498" s="386">
        <v>44</v>
      </c>
      <c r="FE498" s="386">
        <v>44</v>
      </c>
      <c r="FF498" s="386">
        <v>44</v>
      </c>
      <c r="FG498" s="386">
        <v>44</v>
      </c>
      <c r="FH498" s="386">
        <v>44</v>
      </c>
      <c r="FI498" s="386">
        <v>45.8</v>
      </c>
      <c r="FJ498" s="386">
        <v>46</v>
      </c>
      <c r="FK498" s="386">
        <v>46</v>
      </c>
      <c r="FL498" s="386">
        <v>46</v>
      </c>
      <c r="FM498" s="386">
        <v>46</v>
      </c>
      <c r="FN498" s="386">
        <v>46</v>
      </c>
      <c r="FO498" s="386">
        <v>46</v>
      </c>
      <c r="FP498" s="386">
        <v>46</v>
      </c>
      <c r="FQ498" s="386">
        <v>46</v>
      </c>
      <c r="FR498" s="386">
        <v>46</v>
      </c>
      <c r="FS498" s="386">
        <v>46</v>
      </c>
      <c r="FT498" s="386">
        <v>46</v>
      </c>
      <c r="FU498" s="386">
        <v>46</v>
      </c>
      <c r="FV498" s="386">
        <v>46</v>
      </c>
      <c r="FW498" s="386">
        <v>46</v>
      </c>
      <c r="FX498" s="386">
        <v>46</v>
      </c>
      <c r="FY498" s="386">
        <v>46</v>
      </c>
      <c r="FZ498" s="386">
        <v>46</v>
      </c>
      <c r="GA498" s="386">
        <v>46</v>
      </c>
      <c r="GB498" s="386">
        <v>46</v>
      </c>
      <c r="GC498" s="386">
        <v>51.7</v>
      </c>
      <c r="GD498" s="387">
        <v>51.7</v>
      </c>
      <c r="GE498" s="387">
        <v>51.7</v>
      </c>
      <c r="GF498" s="387">
        <v>51.7</v>
      </c>
      <c r="GG498" s="387">
        <v>51.7</v>
      </c>
      <c r="GH498" s="387">
        <v>51.7</v>
      </c>
      <c r="GI498" s="387">
        <v>51.7</v>
      </c>
      <c r="GJ498" s="387">
        <v>51.7</v>
      </c>
      <c r="GK498" s="387">
        <v>51.7</v>
      </c>
      <c r="GL498" s="387">
        <v>51.7</v>
      </c>
      <c r="GM498" s="387">
        <v>51.7</v>
      </c>
      <c r="GN498" s="387">
        <v>51.7</v>
      </c>
      <c r="GO498" s="387">
        <v>51.7</v>
      </c>
      <c r="GP498" s="387">
        <v>51.7</v>
      </c>
      <c r="GQ498" s="387">
        <v>51.7</v>
      </c>
      <c r="GR498" s="387">
        <v>51.7</v>
      </c>
      <c r="GS498" s="387">
        <v>51.7</v>
      </c>
      <c r="GT498" s="387">
        <v>51.7</v>
      </c>
      <c r="GU498" s="387">
        <v>51.7</v>
      </c>
      <c r="GV498" s="387">
        <v>51.7</v>
      </c>
      <c r="GW498" s="387">
        <v>51.7</v>
      </c>
      <c r="GX498" s="387">
        <v>51.7</v>
      </c>
      <c r="GY498" s="387">
        <v>51.7</v>
      </c>
      <c r="GZ498" s="387">
        <v>51.7</v>
      </c>
      <c r="HA498" s="387">
        <v>51.7</v>
      </c>
      <c r="HB498" s="387">
        <v>51.7</v>
      </c>
      <c r="HC498" s="387">
        <v>51.7</v>
      </c>
      <c r="HD498" s="387">
        <v>51.7</v>
      </c>
      <c r="HE498" s="387">
        <v>51.7</v>
      </c>
      <c r="HS498" s="394">
        <v>4.2451488561446409</v>
      </c>
      <c r="HT498" s="394">
        <v>4.2450161080529378</v>
      </c>
      <c r="HU498" s="394">
        <v>4.24488336411234</v>
      </c>
      <c r="HV498" s="394">
        <v>4.244750624322716</v>
      </c>
      <c r="HW498" s="394">
        <v>4.2446178886839361</v>
      </c>
      <c r="HX498" s="394">
        <v>4.2476541299692894</v>
      </c>
      <c r="HY498" s="394">
        <v>4.2506925431253233</v>
      </c>
      <c r="HZ498" s="394">
        <v>4.2537331297056102</v>
      </c>
      <c r="IA498" s="394">
        <v>4.2567758912648346</v>
      </c>
      <c r="IB498" s="394">
        <v>4.25982082935879</v>
      </c>
      <c r="IC498" s="394">
        <v>4.2628583925082628</v>
      </c>
      <c r="ID498" s="394">
        <v>4.2658981216619543</v>
      </c>
      <c r="IE498" s="394">
        <v>4.2689400183643835</v>
      </c>
      <c r="IF498" s="394">
        <v>4.2719840841611703</v>
      </c>
      <c r="IG498" s="394">
        <v>4.2750303205990416</v>
      </c>
      <c r="IH498" s="394">
        <v>4.2729911888924557</v>
      </c>
      <c r="II498" s="394">
        <v>4.2709530298241445</v>
      </c>
      <c r="IJ498" s="394">
        <v>4.2689158429301735</v>
      </c>
      <c r="IK498" s="394">
        <v>4.2668796277468282</v>
      </c>
      <c r="IL498" s="394">
        <v>4.2648443838106163</v>
      </c>
      <c r="IM498" s="394">
        <v>4.2628122427189252</v>
      </c>
      <c r="IN498" s="394">
        <v>4.2607810699151818</v>
      </c>
      <c r="IO498" s="394">
        <v>4.2587508649380101</v>
      </c>
      <c r="IP498" s="394">
        <v>4.2567216273262538</v>
      </c>
      <c r="IQ498" s="394">
        <v>4.2546933566189757</v>
      </c>
      <c r="IR498" s="394">
        <v>4.2526491097384422</v>
      </c>
      <c r="IS498" s="394">
        <v>4.2506058450544977</v>
      </c>
      <c r="IT498" s="394">
        <v>4.2485635620952307</v>
      </c>
      <c r="IU498" s="394">
        <v>4.2465222603889501</v>
      </c>
      <c r="IV498" s="394">
        <v>4.2444819394641931</v>
      </c>
      <c r="IW498" s="394">
        <v>4.2444344160749603</v>
      </c>
      <c r="IX498" s="394">
        <v>4.2443868932178237</v>
      </c>
      <c r="IY498" s="394">
        <v>4.2443393708927779</v>
      </c>
      <c r="IZ498" s="394">
        <v>4.2442918490998149</v>
      </c>
      <c r="JA498" s="394">
        <v>4.2442443278389312</v>
      </c>
      <c r="JB498" s="394">
        <v>4.2442443278389312</v>
      </c>
      <c r="JC498" s="394">
        <v>4.2442443278389312</v>
      </c>
      <c r="JD498" s="394">
        <v>4.2442443278389312</v>
      </c>
      <c r="JE498" s="394">
        <v>4.2442443278389312</v>
      </c>
      <c r="JF498" s="394">
        <v>4.2442443278389312</v>
      </c>
      <c r="JG498" s="394">
        <v>4.2442443278389312</v>
      </c>
      <c r="JH498" s="394">
        <v>4.2442443278389312</v>
      </c>
      <c r="JI498" s="394">
        <v>4.2442443278389312</v>
      </c>
      <c r="JJ498" s="394">
        <v>4.2442443278389312</v>
      </c>
      <c r="JK498" s="394">
        <v>4.2442443278389312</v>
      </c>
      <c r="JL498" s="394">
        <v>4.2442443278389312</v>
      </c>
      <c r="JM498" s="394">
        <v>4.2442443278389312</v>
      </c>
      <c r="JN498" s="394">
        <v>4.2442443278389312</v>
      </c>
      <c r="JO498" s="394">
        <v>4.2442443278389312</v>
      </c>
      <c r="JP498" s="394">
        <v>4.2442443278389312</v>
      </c>
      <c r="JQ498" s="394">
        <v>4.2442443278389312</v>
      </c>
      <c r="JR498" s="394">
        <v>4.2442443278389312</v>
      </c>
      <c r="JS498" s="394">
        <v>4.2442443278389312</v>
      </c>
      <c r="JT498" s="394">
        <v>4.2442443278389312</v>
      </c>
      <c r="JU498" s="394">
        <v>4.2442443278389312</v>
      </c>
      <c r="JV498" s="394">
        <v>4.2442443278389312</v>
      </c>
      <c r="JW498" s="394">
        <v>4.2442443278389312</v>
      </c>
      <c r="JX498" s="394">
        <v>4.2442443278389312</v>
      </c>
      <c r="JY498" s="394">
        <v>4.2442443278389312</v>
      </c>
      <c r="JZ498" s="394">
        <v>4.2442443278389312</v>
      </c>
      <c r="KA498" s="394">
        <v>4.2442443278389312</v>
      </c>
      <c r="KB498" s="394">
        <v>4.2442443278389312</v>
      </c>
      <c r="KC498" s="394">
        <v>4.2442443278389312</v>
      </c>
    </row>
    <row r="499" spans="1:289" x14ac:dyDescent="0.25">
      <c r="A499" s="383">
        <v>490</v>
      </c>
      <c r="B499" s="384" t="s">
        <v>872</v>
      </c>
      <c r="C499" s="385" t="s">
        <v>142</v>
      </c>
      <c r="D499" s="385" t="s">
        <v>142</v>
      </c>
      <c r="E499" s="129">
        <v>2052</v>
      </c>
      <c r="F499" s="386">
        <v>792.56878000000006</v>
      </c>
      <c r="G499" s="386">
        <v>805.190787961502</v>
      </c>
      <c r="H499" s="386">
        <v>818.01380697592515</v>
      </c>
      <c r="I499" s="386">
        <v>831.04103823308958</v>
      </c>
      <c r="J499" s="386">
        <v>844.27573390317775</v>
      </c>
      <c r="K499" s="386">
        <v>844.27573390317775</v>
      </c>
      <c r="L499" s="386">
        <v>844.27573390317775</v>
      </c>
      <c r="M499" s="386">
        <v>844.27573390317775</v>
      </c>
      <c r="N499" s="386">
        <v>844.27573390317775</v>
      </c>
      <c r="O499" s="386">
        <v>844.27573390317775</v>
      </c>
      <c r="P499" s="386">
        <v>844.27573390317775</v>
      </c>
      <c r="Q499" s="386">
        <v>844.27573390317775</v>
      </c>
      <c r="R499" s="386">
        <v>844.27573390317775</v>
      </c>
      <c r="S499" s="386">
        <v>844.27573390317775</v>
      </c>
      <c r="T499" s="386">
        <v>844.27573390317775</v>
      </c>
      <c r="U499" s="386">
        <v>844.27573390317775</v>
      </c>
      <c r="V499" s="386">
        <v>844.27573390317775</v>
      </c>
      <c r="W499" s="386">
        <v>844.27573390317775</v>
      </c>
      <c r="X499" s="386">
        <v>844.27573390317775</v>
      </c>
      <c r="Y499" s="386">
        <v>844.27573390317775</v>
      </c>
      <c r="Z499" s="386">
        <v>844.27573390317775</v>
      </c>
      <c r="AA499" s="386">
        <v>844.27573390317775</v>
      </c>
      <c r="AB499" s="386">
        <v>844.27573390317775</v>
      </c>
      <c r="AC499" s="386">
        <v>844.27573390317775</v>
      </c>
      <c r="AD499" s="386">
        <v>844.27573390317775</v>
      </c>
      <c r="AE499" s="386">
        <v>844.27573390317775</v>
      </c>
      <c r="AF499" s="386">
        <v>844.27573390317775</v>
      </c>
      <c r="AG499" s="386">
        <v>844.27573390317775</v>
      </c>
      <c r="AH499" s="386">
        <v>844.27573390317775</v>
      </c>
      <c r="AI499" s="386">
        <v>844.27573390317775</v>
      </c>
      <c r="AJ499" s="386">
        <v>844.27573390317775</v>
      </c>
      <c r="AK499" s="386">
        <v>844.27573390317775</v>
      </c>
      <c r="AL499" s="386">
        <v>844.27573390317775</v>
      </c>
      <c r="AM499" s="386">
        <v>844.27573390317775</v>
      </c>
      <c r="AN499" s="386">
        <v>844.27573390317775</v>
      </c>
      <c r="AO499" s="387">
        <v>844.27573390317775</v>
      </c>
      <c r="AP499" s="387">
        <v>844.27573390317775</v>
      </c>
      <c r="AQ499" s="387">
        <v>844.27573390317775</v>
      </c>
      <c r="AR499" s="387">
        <v>844.27573390317775</v>
      </c>
      <c r="AS499" s="387">
        <v>844.27573390317775</v>
      </c>
      <c r="AT499" s="387">
        <v>844.27573390317775</v>
      </c>
      <c r="AU499" s="387">
        <v>844.27573390317775</v>
      </c>
      <c r="AV499" s="387">
        <v>844.27573390317775</v>
      </c>
      <c r="AW499" s="387">
        <v>844.27573390317775</v>
      </c>
      <c r="AX499" s="387">
        <v>844.27573390317775</v>
      </c>
      <c r="AY499" s="387">
        <v>844.27573390317775</v>
      </c>
      <c r="AZ499" s="387">
        <v>844.27573390317775</v>
      </c>
      <c r="BA499" s="387">
        <v>844.27573390317775</v>
      </c>
      <c r="BB499" s="387">
        <v>844.27573390317775</v>
      </c>
      <c r="BC499" s="387">
        <v>844.27573390317775</v>
      </c>
      <c r="BD499" s="387">
        <v>844.27573390317775</v>
      </c>
      <c r="BE499" s="387">
        <v>844.27573390317775</v>
      </c>
      <c r="BF499" s="387">
        <v>844.27573390317775</v>
      </c>
      <c r="BG499" s="387">
        <v>844.27573390317775</v>
      </c>
      <c r="BH499" s="387">
        <v>844.27573390317775</v>
      </c>
      <c r="BI499" s="387">
        <v>844.27573390317775</v>
      </c>
      <c r="BJ499" s="387">
        <v>844.27573390317775</v>
      </c>
      <c r="BK499" s="387">
        <v>844.27573390317775</v>
      </c>
      <c r="BL499" s="387">
        <v>844.27573390317775</v>
      </c>
      <c r="BM499" s="387">
        <v>844.27573390317775</v>
      </c>
      <c r="BN499" s="387">
        <v>844.27573390317775</v>
      </c>
      <c r="BO499" s="387">
        <v>844.27573390317775</v>
      </c>
      <c r="BP499" s="387">
        <v>844.27573390317775</v>
      </c>
      <c r="CA499" s="386">
        <v>2770</v>
      </c>
      <c r="CB499" s="386">
        <v>2813.9432254358512</v>
      </c>
      <c r="CC499" s="386">
        <v>2858.583565334412</v>
      </c>
      <c r="CD499" s="386">
        <v>2903.9320787057873</v>
      </c>
      <c r="CE499" s="386">
        <v>2950</v>
      </c>
      <c r="CF499" s="386">
        <v>2939.1341576216064</v>
      </c>
      <c r="CG499" s="386">
        <v>2928.308337795956</v>
      </c>
      <c r="CH499" s="386">
        <v>2917.5223931065234</v>
      </c>
      <c r="CI499" s="386">
        <v>2906.776176679768</v>
      </c>
      <c r="CJ499" s="386">
        <v>2896.0695421831333</v>
      </c>
      <c r="CK499" s="386">
        <v>2885.2021978450362</v>
      </c>
      <c r="CL499" s="386">
        <v>2874.3756326288635</v>
      </c>
      <c r="CM499" s="386">
        <v>2863.5896935131659</v>
      </c>
      <c r="CN499" s="386">
        <v>2852.8442280506979</v>
      </c>
      <c r="CO499" s="386">
        <v>2842.1390843662657</v>
      </c>
      <c r="CP499" s="386">
        <v>2830.5072911047741</v>
      </c>
      <c r="CQ499" s="386">
        <v>2818.9231023448438</v>
      </c>
      <c r="CR499" s="386">
        <v>2807.3863232593726</v>
      </c>
      <c r="CS499" s="386">
        <v>2795.8967598186118</v>
      </c>
      <c r="CT499" s="386">
        <v>2784.4542187869038</v>
      </c>
      <c r="CU499" s="386">
        <v>2772.8204363313066</v>
      </c>
      <c r="CV499" s="386">
        <v>2761.2352612089926</v>
      </c>
      <c r="CW499" s="386">
        <v>2749.6984903327148</v>
      </c>
      <c r="CX499" s="386">
        <v>2738.2099214637492</v>
      </c>
      <c r="CY499" s="386">
        <v>2726.7693532083504</v>
      </c>
      <c r="CZ499" s="386">
        <v>2715.133496306782</v>
      </c>
      <c r="DA499" s="386">
        <v>2703.5472927305577</v>
      </c>
      <c r="DB499" s="386">
        <v>2692.0105305956081</v>
      </c>
      <c r="DC499" s="386">
        <v>2680.5229989220288</v>
      </c>
      <c r="DD499" s="386">
        <v>2669.0844876302253</v>
      </c>
      <c r="DE499" s="386">
        <v>2669.0844876301012</v>
      </c>
      <c r="DF499" s="386">
        <v>2669.084487629977</v>
      </c>
      <c r="DG499" s="386">
        <v>2669.0844876298529</v>
      </c>
      <c r="DH499" s="386">
        <v>2669.0844876297288</v>
      </c>
      <c r="DI499" s="386">
        <v>2669.0844876296051</v>
      </c>
      <c r="DJ499" s="387">
        <v>2669.0844876296051</v>
      </c>
      <c r="DK499" s="387">
        <v>2669.0844876296051</v>
      </c>
      <c r="DL499" s="387">
        <v>2669.0844876296051</v>
      </c>
      <c r="DM499" s="387">
        <v>2669.0844876296051</v>
      </c>
      <c r="DN499" s="387">
        <v>2669.0844876296051</v>
      </c>
      <c r="DO499" s="387">
        <v>2669.0844876296051</v>
      </c>
      <c r="DP499" s="387">
        <v>2669.0844876296051</v>
      </c>
      <c r="DQ499" s="387">
        <v>2669.0844876296051</v>
      </c>
      <c r="DR499" s="387">
        <v>2669.0844876296051</v>
      </c>
      <c r="DS499" s="387">
        <v>2669.0844876296051</v>
      </c>
      <c r="DT499" s="387">
        <v>2669.0844876296051</v>
      </c>
      <c r="DU499" s="387">
        <v>2669.0844876296051</v>
      </c>
      <c r="DV499" s="387">
        <v>2669.0844876296051</v>
      </c>
      <c r="DW499" s="387">
        <v>2669.0844876296051</v>
      </c>
      <c r="DX499" s="387">
        <v>2669.0844876296051</v>
      </c>
      <c r="DY499" s="387">
        <v>2669.0844876296051</v>
      </c>
      <c r="DZ499" s="387">
        <v>2669.0844876296051</v>
      </c>
      <c r="EA499" s="387">
        <v>2669.0844876296051</v>
      </c>
      <c r="EB499" s="387">
        <v>2669.0844876296051</v>
      </c>
      <c r="EC499" s="387">
        <v>2669.0844876296051</v>
      </c>
      <c r="ED499" s="387">
        <v>2669.0844876296051</v>
      </c>
      <c r="EE499" s="387">
        <v>2669.0844876296051</v>
      </c>
      <c r="EF499" s="387">
        <v>2669.0844876296051</v>
      </c>
      <c r="EG499" s="387">
        <v>2669.0844876296051</v>
      </c>
      <c r="EH499" s="387">
        <v>2669.0844876296051</v>
      </c>
      <c r="EI499" s="387">
        <v>2669.0844876296051</v>
      </c>
      <c r="EJ499" s="387">
        <v>2669.0844876296051</v>
      </c>
      <c r="EK499" s="387">
        <v>2669.0844876296051</v>
      </c>
      <c r="EY499" s="386">
        <v>550</v>
      </c>
      <c r="EZ499" s="386">
        <v>553</v>
      </c>
      <c r="FA499" s="386">
        <v>556</v>
      </c>
      <c r="FB499" s="386">
        <v>559</v>
      </c>
      <c r="FC499" s="386">
        <v>563.4</v>
      </c>
      <c r="FD499" s="386">
        <v>569</v>
      </c>
      <c r="FE499" s="386">
        <v>574</v>
      </c>
      <c r="FF499" s="386">
        <v>579</v>
      </c>
      <c r="FG499" s="386">
        <v>584</v>
      </c>
      <c r="FH499" s="386">
        <v>589</v>
      </c>
      <c r="FI499" s="386">
        <v>595.4</v>
      </c>
      <c r="FJ499" s="386">
        <v>597</v>
      </c>
      <c r="FK499" s="386">
        <v>598</v>
      </c>
      <c r="FL499" s="386">
        <v>599</v>
      </c>
      <c r="FM499" s="386">
        <v>600</v>
      </c>
      <c r="FN499" s="386">
        <v>601</v>
      </c>
      <c r="FO499" s="386">
        <v>602</v>
      </c>
      <c r="FP499" s="386">
        <v>603</v>
      </c>
      <c r="FQ499" s="386">
        <v>604</v>
      </c>
      <c r="FR499" s="386">
        <v>605</v>
      </c>
      <c r="FS499" s="386">
        <v>606</v>
      </c>
      <c r="FT499" s="386">
        <v>607</v>
      </c>
      <c r="FU499" s="386">
        <v>608</v>
      </c>
      <c r="FV499" s="386">
        <v>609</v>
      </c>
      <c r="FW499" s="386">
        <v>610</v>
      </c>
      <c r="FX499" s="386">
        <v>611</v>
      </c>
      <c r="FY499" s="386">
        <v>612</v>
      </c>
      <c r="FZ499" s="386">
        <v>613</v>
      </c>
      <c r="GA499" s="386">
        <v>614</v>
      </c>
      <c r="GB499" s="386">
        <v>615</v>
      </c>
      <c r="GC499" s="386">
        <v>619.1</v>
      </c>
      <c r="GD499" s="387">
        <v>619.1</v>
      </c>
      <c r="GE499" s="387">
        <v>619.1</v>
      </c>
      <c r="GF499" s="387">
        <v>619.1</v>
      </c>
      <c r="GG499" s="387">
        <v>619.1</v>
      </c>
      <c r="GH499" s="387">
        <v>619.1</v>
      </c>
      <c r="GI499" s="387">
        <v>619.1</v>
      </c>
      <c r="GJ499" s="387">
        <v>619.1</v>
      </c>
      <c r="GK499" s="387">
        <v>619.1</v>
      </c>
      <c r="GL499" s="387">
        <v>619.1</v>
      </c>
      <c r="GM499" s="387">
        <v>619.1</v>
      </c>
      <c r="GN499" s="387">
        <v>619.1</v>
      </c>
      <c r="GO499" s="387">
        <v>619.1</v>
      </c>
      <c r="GP499" s="387">
        <v>619.1</v>
      </c>
      <c r="GQ499" s="387">
        <v>619.1</v>
      </c>
      <c r="GR499" s="387">
        <v>619.1</v>
      </c>
      <c r="GS499" s="387">
        <v>619.1</v>
      </c>
      <c r="GT499" s="387">
        <v>619.1</v>
      </c>
      <c r="GU499" s="387">
        <v>619.1</v>
      </c>
      <c r="GV499" s="387">
        <v>619.1</v>
      </c>
      <c r="GW499" s="387">
        <v>619.1</v>
      </c>
      <c r="GX499" s="387">
        <v>619.1</v>
      </c>
      <c r="GY499" s="387">
        <v>619.1</v>
      </c>
      <c r="GZ499" s="387">
        <v>619.1</v>
      </c>
      <c r="HA499" s="387">
        <v>619.1</v>
      </c>
      <c r="HB499" s="387">
        <v>619.1</v>
      </c>
      <c r="HC499" s="387">
        <v>619.1</v>
      </c>
      <c r="HD499" s="387">
        <v>619.1</v>
      </c>
      <c r="HE499" s="387">
        <v>619.1</v>
      </c>
      <c r="HS499" s="394">
        <v>3.4949648155457242</v>
      </c>
      <c r="HT499" s="394">
        <v>3.494753377096997</v>
      </c>
      <c r="HU499" s="394">
        <v>3.4945419514398766</v>
      </c>
      <c r="HV499" s="394">
        <v>3.4943305385735899</v>
      </c>
      <c r="HW499" s="394">
        <v>3.4941191384973624</v>
      </c>
      <c r="HX499" s="394">
        <v>3.4812491222905013</v>
      </c>
      <c r="HY499" s="394">
        <v>3.4684265106827965</v>
      </c>
      <c r="HZ499" s="394">
        <v>3.4556511290671623</v>
      </c>
      <c r="IA499" s="394">
        <v>3.4429228034796502</v>
      </c>
      <c r="IB499" s="394">
        <v>3.4302413605970785</v>
      </c>
      <c r="IC499" s="394">
        <v>3.4173695653983032</v>
      </c>
      <c r="ID499" s="394">
        <v>3.4045460709149071</v>
      </c>
      <c r="IE499" s="394">
        <v>3.3917706959010676</v>
      </c>
      <c r="IF499" s="394">
        <v>3.3790432597910773</v>
      </c>
      <c r="IG499" s="394">
        <v>3.3663635826967928</v>
      </c>
      <c r="IH499" s="394">
        <v>3.3525863381374634</v>
      </c>
      <c r="II499" s="394">
        <v>3.3388654785950775</v>
      </c>
      <c r="IJ499" s="394">
        <v>3.3252007733072264</v>
      </c>
      <c r="IK499" s="394">
        <v>3.3115919924559241</v>
      </c>
      <c r="IL499" s="394">
        <v>3.2980389071637433</v>
      </c>
      <c r="IM499" s="394">
        <v>3.2842593065090937</v>
      </c>
      <c r="IN499" s="394">
        <v>3.2705372786725779</v>
      </c>
      <c r="IO499" s="394">
        <v>3.2568725831080827</v>
      </c>
      <c r="IP499" s="394">
        <v>3.2432649802745241</v>
      </c>
      <c r="IQ499" s="394">
        <v>3.2297142316316516</v>
      </c>
      <c r="IR499" s="394">
        <v>3.215932173905351</v>
      </c>
      <c r="IS499" s="394">
        <v>3.2022089279195165</v>
      </c>
      <c r="IT499" s="394">
        <v>3.1885442427086623</v>
      </c>
      <c r="IU499" s="394">
        <v>3.1749378683782394</v>
      </c>
      <c r="IV499" s="394">
        <v>3.1613895561000671</v>
      </c>
      <c r="IW499" s="394">
        <v>3.1613895560999197</v>
      </c>
      <c r="IX499" s="394">
        <v>3.1613895560997727</v>
      </c>
      <c r="IY499" s="394">
        <v>3.1613895560996257</v>
      </c>
      <c r="IZ499" s="394">
        <v>3.1613895560994787</v>
      </c>
      <c r="JA499" s="394">
        <v>3.1613895560993321</v>
      </c>
      <c r="JB499" s="394">
        <v>3.1613895560993321</v>
      </c>
      <c r="JC499" s="394">
        <v>3.1613895560993321</v>
      </c>
      <c r="JD499" s="394">
        <v>3.1613895560993321</v>
      </c>
      <c r="JE499" s="394">
        <v>3.1613895560993321</v>
      </c>
      <c r="JF499" s="394">
        <v>3.1613895560993321</v>
      </c>
      <c r="JG499" s="394">
        <v>3.1613895560993321</v>
      </c>
      <c r="JH499" s="394">
        <v>3.1613895560993321</v>
      </c>
      <c r="JI499" s="394">
        <v>3.1613895560993321</v>
      </c>
      <c r="JJ499" s="394">
        <v>3.1613895560993321</v>
      </c>
      <c r="JK499" s="394">
        <v>3.1613895560993321</v>
      </c>
      <c r="JL499" s="394">
        <v>3.1613895560993321</v>
      </c>
      <c r="JM499" s="394">
        <v>3.1613895560993321</v>
      </c>
      <c r="JN499" s="394">
        <v>3.1613895560993321</v>
      </c>
      <c r="JO499" s="394">
        <v>3.1613895560993321</v>
      </c>
      <c r="JP499" s="394">
        <v>3.1613895560993321</v>
      </c>
      <c r="JQ499" s="394">
        <v>3.1613895560993321</v>
      </c>
      <c r="JR499" s="394">
        <v>3.1613895560993321</v>
      </c>
      <c r="JS499" s="394">
        <v>3.1613895560993321</v>
      </c>
      <c r="JT499" s="394">
        <v>3.1613895560993321</v>
      </c>
      <c r="JU499" s="394">
        <v>3.1613895560993321</v>
      </c>
      <c r="JV499" s="394">
        <v>3.1613895560993321</v>
      </c>
      <c r="JW499" s="394">
        <v>3.1613895560993321</v>
      </c>
      <c r="JX499" s="394">
        <v>3.1613895560993321</v>
      </c>
      <c r="JY499" s="394">
        <v>3.1613895560993321</v>
      </c>
      <c r="JZ499" s="394">
        <v>3.1613895560993321</v>
      </c>
      <c r="KA499" s="394">
        <v>3.1613895560993321</v>
      </c>
      <c r="KB499" s="394">
        <v>3.1613895560993321</v>
      </c>
      <c r="KC499" s="394">
        <v>3.1613895560993321</v>
      </c>
    </row>
    <row r="500" spans="1:289" x14ac:dyDescent="0.25">
      <c r="A500" s="383">
        <v>491</v>
      </c>
      <c r="B500" s="384" t="s">
        <v>872</v>
      </c>
      <c r="C500" s="385" t="s">
        <v>472</v>
      </c>
      <c r="D500" s="385" t="s">
        <v>876</v>
      </c>
      <c r="E500" s="129">
        <v>2060</v>
      </c>
      <c r="F500" s="386">
        <v>1114.3321299999998</v>
      </c>
      <c r="G500" s="386">
        <v>1139.5489647613235</v>
      </c>
      <c r="H500" s="386">
        <v>1165.3364451481843</v>
      </c>
      <c r="I500" s="386">
        <v>1191.7074846143532</v>
      </c>
      <c r="J500" s="386">
        <v>1218.6752888392507</v>
      </c>
      <c r="K500" s="386">
        <v>1239.1828073879208</v>
      </c>
      <c r="L500" s="386">
        <v>1260.0354205822896</v>
      </c>
      <c r="M500" s="386">
        <v>1281.2389355761682</v>
      </c>
      <c r="N500" s="386">
        <v>1302.7992572444878</v>
      </c>
      <c r="O500" s="386">
        <v>1324.7223898277232</v>
      </c>
      <c r="P500" s="386">
        <v>1345.6724956409585</v>
      </c>
      <c r="Q500" s="386">
        <v>1366.9539213873029</v>
      </c>
      <c r="R500" s="386">
        <v>1388.5719067967632</v>
      </c>
      <c r="S500" s="386">
        <v>1410.5317744641779</v>
      </c>
      <c r="T500" s="386">
        <v>1432.8389311597011</v>
      </c>
      <c r="U500" s="386">
        <v>1440.4366282180872</v>
      </c>
      <c r="V500" s="386">
        <v>1448.0746124290176</v>
      </c>
      <c r="W500" s="386">
        <v>1455.7530974170484</v>
      </c>
      <c r="X500" s="386">
        <v>1463.4722979394896</v>
      </c>
      <c r="Y500" s="386">
        <v>1471.2324298924134</v>
      </c>
      <c r="Z500" s="386">
        <v>1471.2324298924134</v>
      </c>
      <c r="AA500" s="386">
        <v>1471.2324298924134</v>
      </c>
      <c r="AB500" s="386">
        <v>1471.2324298924134</v>
      </c>
      <c r="AC500" s="386">
        <v>1471.2324298924134</v>
      </c>
      <c r="AD500" s="386">
        <v>1471.2324298924134</v>
      </c>
      <c r="AE500" s="386">
        <v>1471.2324298924134</v>
      </c>
      <c r="AF500" s="386">
        <v>1471.2324298924134</v>
      </c>
      <c r="AG500" s="386">
        <v>1471.2324298924134</v>
      </c>
      <c r="AH500" s="386">
        <v>1471.2324298924134</v>
      </c>
      <c r="AI500" s="386">
        <v>1471.2324298924134</v>
      </c>
      <c r="AJ500" s="386">
        <v>1471.2324298924134</v>
      </c>
      <c r="AK500" s="386">
        <v>1471.2324298924134</v>
      </c>
      <c r="AL500" s="386">
        <v>1471.2324298924134</v>
      </c>
      <c r="AM500" s="386">
        <v>1471.2324298924134</v>
      </c>
      <c r="AN500" s="386">
        <v>1471.2324298924134</v>
      </c>
      <c r="AO500" s="387">
        <v>1486.1622126241589</v>
      </c>
      <c r="AP500" s="387">
        <v>1501.243499909426</v>
      </c>
      <c r="AQ500" s="387">
        <v>1516.4778291871812</v>
      </c>
      <c r="AR500" s="387">
        <v>1531.8667534980254</v>
      </c>
      <c r="AS500" s="387">
        <v>1547.4118416425156</v>
      </c>
      <c r="AT500" s="387">
        <v>1563.1146783410938</v>
      </c>
      <c r="AU500" s="387">
        <v>1578.9768643956395</v>
      </c>
      <c r="AV500" s="387">
        <v>1595.0000168526606</v>
      </c>
      <c r="AW500" s="387">
        <v>1595.0000168526606</v>
      </c>
      <c r="AX500" s="387">
        <v>1595.0000168526606</v>
      </c>
      <c r="AY500" s="387">
        <v>1595.0000168526606</v>
      </c>
      <c r="AZ500" s="387">
        <v>1595.0000168526606</v>
      </c>
      <c r="BA500" s="387">
        <v>1595.0000168526606</v>
      </c>
      <c r="BB500" s="387">
        <v>1595.0000168526606</v>
      </c>
      <c r="BC500" s="387">
        <v>1595.0000168526606</v>
      </c>
      <c r="BD500" s="387">
        <v>1595.0000168526606</v>
      </c>
      <c r="BE500" s="387">
        <v>1595.0000168526606</v>
      </c>
      <c r="BF500" s="387">
        <v>1595.0000168526606</v>
      </c>
      <c r="BG500" s="387">
        <v>1595.0000168526606</v>
      </c>
      <c r="BH500" s="387">
        <v>1595.0000168526606</v>
      </c>
      <c r="BI500" s="387">
        <v>1595.0000168526606</v>
      </c>
      <c r="BJ500" s="387">
        <v>1595.0000168526606</v>
      </c>
      <c r="BK500" s="387">
        <v>1595.0000168526606</v>
      </c>
      <c r="BL500" s="387">
        <v>1595.0000168526606</v>
      </c>
      <c r="BM500" s="387">
        <v>1595.0000168526606</v>
      </c>
      <c r="BN500" s="387">
        <v>1595.0000168526606</v>
      </c>
      <c r="BO500" s="387">
        <v>1595.0000168526606</v>
      </c>
      <c r="BP500" s="387">
        <v>1595.0000168526606</v>
      </c>
      <c r="CA500" s="386">
        <v>3770</v>
      </c>
      <c r="CB500" s="386">
        <v>3854.6088719598752</v>
      </c>
      <c r="CC500" s="386">
        <v>3941.116593048218</v>
      </c>
      <c r="CD500" s="386">
        <v>4029.5657785124504</v>
      </c>
      <c r="CE500" s="386">
        <v>4120</v>
      </c>
      <c r="CF500" s="386">
        <v>4189.6349737929686</v>
      </c>
      <c r="CG500" s="386">
        <v>4260.4468965119431</v>
      </c>
      <c r="CH500" s="386">
        <v>4332.455660585958</v>
      </c>
      <c r="CI500" s="386">
        <v>4405.6814946597688</v>
      </c>
      <c r="CJ500" s="386">
        <v>4480.1449692764663</v>
      </c>
      <c r="CK500" s="386">
        <v>4551.4323506628916</v>
      </c>
      <c r="CL500" s="386">
        <v>4623.8540459565193</v>
      </c>
      <c r="CM500" s="386">
        <v>4697.4281041867152</v>
      </c>
      <c r="CN500" s="386">
        <v>4772.1728615762404</v>
      </c>
      <c r="CO500" s="386">
        <v>4848.1069461110264</v>
      </c>
      <c r="CP500" s="386">
        <v>4852.9649759352051</v>
      </c>
      <c r="CQ500" s="386">
        <v>4857.8278737323953</v>
      </c>
      <c r="CR500" s="386">
        <v>4862.6956443805338</v>
      </c>
      <c r="CS500" s="386">
        <v>4867.5682927624457</v>
      </c>
      <c r="CT500" s="386">
        <v>4872.4458237658482</v>
      </c>
      <c r="CU500" s="386">
        <v>4851.3432151238385</v>
      </c>
      <c r="CV500" s="386">
        <v>4830.3320020781275</v>
      </c>
      <c r="CW500" s="386">
        <v>4809.411788793529</v>
      </c>
      <c r="CX500" s="386">
        <v>4788.5821811492233</v>
      </c>
      <c r="CY500" s="386">
        <v>4767.8427867313303</v>
      </c>
      <c r="CZ500" s="386">
        <v>4746.7361316137394</v>
      </c>
      <c r="DA500" s="386">
        <v>4725.7229130690775</v>
      </c>
      <c r="DB500" s="386">
        <v>4704.8027174650979</v>
      </c>
      <c r="DC500" s="386">
        <v>4683.9751330006538</v>
      </c>
      <c r="DD500" s="386">
        <v>4663.2397496975918</v>
      </c>
      <c r="DE500" s="386">
        <v>4663.2397496973663</v>
      </c>
      <c r="DF500" s="386">
        <v>4663.2397496971407</v>
      </c>
      <c r="DG500" s="386">
        <v>4663.2397496969152</v>
      </c>
      <c r="DH500" s="386">
        <v>4663.2397496966896</v>
      </c>
      <c r="DI500" s="386">
        <v>4663.2397496964632</v>
      </c>
      <c r="DJ500" s="387">
        <v>4708.2615905812172</v>
      </c>
      <c r="DK500" s="387">
        <v>4753.7181005512966</v>
      </c>
      <c r="DL500" s="387">
        <v>4799.6134761746343</v>
      </c>
      <c r="DM500" s="387">
        <v>4845.9519545354615</v>
      </c>
      <c r="DN500" s="387">
        <v>4892.7378136254774</v>
      </c>
      <c r="DO500" s="387">
        <v>4939.975372738797</v>
      </c>
      <c r="DP500" s="387">
        <v>4987.6689928707083</v>
      </c>
      <c r="DQ500" s="387">
        <v>5035.8230771202825</v>
      </c>
      <c r="DR500" s="387">
        <v>5035.8230771202825</v>
      </c>
      <c r="DS500" s="387">
        <v>5035.8230771202825</v>
      </c>
      <c r="DT500" s="387">
        <v>5035.8230771202825</v>
      </c>
      <c r="DU500" s="387">
        <v>5035.8230771202825</v>
      </c>
      <c r="DV500" s="387">
        <v>5035.8230771202825</v>
      </c>
      <c r="DW500" s="387">
        <v>5035.8230771202825</v>
      </c>
      <c r="DX500" s="387">
        <v>5035.8230771202825</v>
      </c>
      <c r="DY500" s="387">
        <v>5035.8230771202825</v>
      </c>
      <c r="DZ500" s="387">
        <v>5035.8230771202825</v>
      </c>
      <c r="EA500" s="387">
        <v>5035.8230771202825</v>
      </c>
      <c r="EB500" s="387">
        <v>5035.8230771202825</v>
      </c>
      <c r="EC500" s="387">
        <v>5035.8230771202825</v>
      </c>
      <c r="ED500" s="387">
        <v>5035.8230771202825</v>
      </c>
      <c r="EE500" s="387">
        <v>5035.8230771202825</v>
      </c>
      <c r="EF500" s="387">
        <v>5035.8230771202825</v>
      </c>
      <c r="EG500" s="387">
        <v>5035.8230771202825</v>
      </c>
      <c r="EH500" s="387">
        <v>5035.8230771202825</v>
      </c>
      <c r="EI500" s="387">
        <v>5035.8230771202825</v>
      </c>
      <c r="EJ500" s="387">
        <v>5035.8230771202825</v>
      </c>
      <c r="EK500" s="387">
        <v>5035.8230771202825</v>
      </c>
      <c r="EY500" s="386">
        <v>281</v>
      </c>
      <c r="EZ500" s="386">
        <v>283</v>
      </c>
      <c r="FA500" s="386">
        <v>285</v>
      </c>
      <c r="FB500" s="386">
        <v>287</v>
      </c>
      <c r="FC500" s="386">
        <v>290.2</v>
      </c>
      <c r="FD500" s="386">
        <v>293</v>
      </c>
      <c r="FE500" s="386">
        <v>295</v>
      </c>
      <c r="FF500" s="386">
        <v>297</v>
      </c>
      <c r="FG500" s="386">
        <v>299</v>
      </c>
      <c r="FH500" s="386">
        <v>301</v>
      </c>
      <c r="FI500" s="386">
        <v>304.90000000000003</v>
      </c>
      <c r="FJ500" s="386">
        <v>306</v>
      </c>
      <c r="FK500" s="386">
        <v>307</v>
      </c>
      <c r="FL500" s="386">
        <v>308</v>
      </c>
      <c r="FM500" s="386">
        <v>309</v>
      </c>
      <c r="FN500" s="386">
        <v>310</v>
      </c>
      <c r="FO500" s="386">
        <v>311</v>
      </c>
      <c r="FP500" s="386">
        <v>312</v>
      </c>
      <c r="FQ500" s="386">
        <v>313</v>
      </c>
      <c r="FR500" s="386">
        <v>314</v>
      </c>
      <c r="FS500" s="386">
        <v>315</v>
      </c>
      <c r="FT500" s="386">
        <v>316</v>
      </c>
      <c r="FU500" s="386">
        <v>317</v>
      </c>
      <c r="FV500" s="386">
        <v>318</v>
      </c>
      <c r="FW500" s="386">
        <v>319</v>
      </c>
      <c r="FX500" s="386">
        <v>320</v>
      </c>
      <c r="FY500" s="386">
        <v>321</v>
      </c>
      <c r="FZ500" s="386">
        <v>322</v>
      </c>
      <c r="GA500" s="386">
        <v>323</v>
      </c>
      <c r="GB500" s="386">
        <v>324</v>
      </c>
      <c r="GC500" s="386">
        <v>323.60000000000002</v>
      </c>
      <c r="GD500" s="387">
        <v>328.02844396028212</v>
      </c>
      <c r="GE500" s="387">
        <v>332.51749087454863</v>
      </c>
      <c r="GF500" s="387">
        <v>337.06797009009733</v>
      </c>
      <c r="GG500" s="387">
        <v>341.68072230378721</v>
      </c>
      <c r="GH500" s="387">
        <v>346.35659971735652</v>
      </c>
      <c r="GI500" s="387">
        <v>351.09646619486631</v>
      </c>
      <c r="GJ500" s="387">
        <v>355.90119742229848</v>
      </c>
      <c r="GK500" s="387">
        <v>360.77168106933789</v>
      </c>
      <c r="GL500" s="387">
        <v>360.77168106933789</v>
      </c>
      <c r="GM500" s="387">
        <v>360.77168106933789</v>
      </c>
      <c r="GN500" s="387">
        <v>360.77168106933789</v>
      </c>
      <c r="GO500" s="387">
        <v>360.77168106933789</v>
      </c>
      <c r="GP500" s="387">
        <v>360.77168106933789</v>
      </c>
      <c r="GQ500" s="387">
        <v>360.77168106933789</v>
      </c>
      <c r="GR500" s="387">
        <v>360.77168106933789</v>
      </c>
      <c r="GS500" s="387">
        <v>360.77168106933789</v>
      </c>
      <c r="GT500" s="387">
        <v>360.77168106933789</v>
      </c>
      <c r="GU500" s="387">
        <v>360.77168106933789</v>
      </c>
      <c r="GV500" s="387">
        <v>360.77168106933789</v>
      </c>
      <c r="GW500" s="387">
        <v>360.77168106933789</v>
      </c>
      <c r="GX500" s="387">
        <v>360.77168106933789</v>
      </c>
      <c r="GY500" s="387">
        <v>360.77168106933789</v>
      </c>
      <c r="GZ500" s="387">
        <v>360.77168106933789</v>
      </c>
      <c r="HA500" s="387">
        <v>360.77168106933789</v>
      </c>
      <c r="HB500" s="387">
        <v>360.77168106933789</v>
      </c>
      <c r="HC500" s="387">
        <v>360.77168106933789</v>
      </c>
      <c r="HD500" s="387">
        <v>360.77168106933789</v>
      </c>
      <c r="HE500" s="387">
        <v>360.77168106933789</v>
      </c>
      <c r="HS500" s="394">
        <v>3.3831924060199188</v>
      </c>
      <c r="HT500" s="394">
        <v>3.3825741509643827</v>
      </c>
      <c r="HU500" s="394">
        <v>3.3819560088906901</v>
      </c>
      <c r="HV500" s="394">
        <v>3.3813379797781939</v>
      </c>
      <c r="HW500" s="394">
        <v>3.3807200636062529</v>
      </c>
      <c r="HX500" s="394">
        <v>3.3809660276229296</v>
      </c>
      <c r="HY500" s="394">
        <v>3.3812120095346989</v>
      </c>
      <c r="HZ500" s="394">
        <v>3.3814580093428628</v>
      </c>
      <c r="IA500" s="394">
        <v>3.3817040270487224</v>
      </c>
      <c r="IB500" s="394">
        <v>3.3819500626535781</v>
      </c>
      <c r="IC500" s="394">
        <v>3.3822734472216398</v>
      </c>
      <c r="ID500" s="394">
        <v>3.3825968627119725</v>
      </c>
      <c r="IE500" s="394">
        <v>3.3829203091275337</v>
      </c>
      <c r="IF500" s="394">
        <v>3.3832437864712812</v>
      </c>
      <c r="IG500" s="394">
        <v>3.3835672947461721</v>
      </c>
      <c r="IH500" s="394">
        <v>3.3690930103177359</v>
      </c>
      <c r="II500" s="394">
        <v>3.3546806442409878</v>
      </c>
      <c r="IJ500" s="394">
        <v>3.3403299316404991</v>
      </c>
      <c r="IK500" s="394">
        <v>3.3260406087739325</v>
      </c>
      <c r="IL500" s="394">
        <v>3.3118124130271891</v>
      </c>
      <c r="IM500" s="394">
        <v>3.2974689223500886</v>
      </c>
      <c r="IN500" s="394">
        <v>3.2831875534658752</v>
      </c>
      <c r="IO500" s="394">
        <v>3.2689680373244805</v>
      </c>
      <c r="IP500" s="394">
        <v>3.2548101060410946</v>
      </c>
      <c r="IQ500" s="394">
        <v>3.2407134928911181</v>
      </c>
      <c r="IR500" s="394">
        <v>3.2263672518154412</v>
      </c>
      <c r="IS500" s="394">
        <v>3.2120845197890686</v>
      </c>
      <c r="IT500" s="394">
        <v>3.1978650156652306</v>
      </c>
      <c r="IU500" s="394">
        <v>3.1837084595417586</v>
      </c>
      <c r="IV500" s="394">
        <v>3.1696145727555773</v>
      </c>
      <c r="IW500" s="394">
        <v>3.1696145727554241</v>
      </c>
      <c r="IX500" s="394">
        <v>3.1696145727552709</v>
      </c>
      <c r="IY500" s="394">
        <v>3.1696145727551173</v>
      </c>
      <c r="IZ500" s="394">
        <v>3.1696145727549641</v>
      </c>
      <c r="JA500" s="394">
        <v>3.1696145727548104</v>
      </c>
      <c r="JB500" s="394">
        <v>3.1680670862083797</v>
      </c>
      <c r="JC500" s="394">
        <v>3.1665203551842862</v>
      </c>
      <c r="JD500" s="394">
        <v>3.1649743793136658</v>
      </c>
      <c r="JE500" s="394">
        <v>3.1634291582278329</v>
      </c>
      <c r="JF500" s="394">
        <v>3.1618846915582814</v>
      </c>
      <c r="JG500" s="394">
        <v>3.160340978936687</v>
      </c>
      <c r="JH500" s="394">
        <v>3.1587980199949039</v>
      </c>
      <c r="JI500" s="394">
        <v>3.1572558143649667</v>
      </c>
      <c r="JJ500" s="394">
        <v>3.1572558143649667</v>
      </c>
      <c r="JK500" s="394">
        <v>3.1572558143649667</v>
      </c>
      <c r="JL500" s="394">
        <v>3.1572558143649667</v>
      </c>
      <c r="JM500" s="394">
        <v>3.1572558143649667</v>
      </c>
      <c r="JN500" s="394">
        <v>3.1572558143649667</v>
      </c>
      <c r="JO500" s="394">
        <v>3.1572558143649667</v>
      </c>
      <c r="JP500" s="394">
        <v>3.1572558143649667</v>
      </c>
      <c r="JQ500" s="394">
        <v>3.1572558143649667</v>
      </c>
      <c r="JR500" s="394">
        <v>3.1572558143649667</v>
      </c>
      <c r="JS500" s="394">
        <v>3.1572558143649667</v>
      </c>
      <c r="JT500" s="394">
        <v>3.1572558143649667</v>
      </c>
      <c r="JU500" s="394">
        <v>3.1572558143649667</v>
      </c>
      <c r="JV500" s="394">
        <v>3.1572558143649667</v>
      </c>
      <c r="JW500" s="394">
        <v>3.1572558143649667</v>
      </c>
      <c r="JX500" s="394">
        <v>3.1572558143649667</v>
      </c>
      <c r="JY500" s="394">
        <v>3.1572558143649667</v>
      </c>
      <c r="JZ500" s="394">
        <v>3.1572558143649667</v>
      </c>
      <c r="KA500" s="394">
        <v>3.1572558143649667</v>
      </c>
      <c r="KB500" s="394">
        <v>3.1572558143649667</v>
      </c>
      <c r="KC500" s="394">
        <v>3.1572558143649667</v>
      </c>
    </row>
    <row r="501" spans="1:289" x14ac:dyDescent="0.25">
      <c r="A501" s="383">
        <v>492</v>
      </c>
      <c r="B501" s="384" t="s">
        <v>872</v>
      </c>
      <c r="C501" s="385" t="s">
        <v>142</v>
      </c>
      <c r="D501" s="385" t="s">
        <v>142</v>
      </c>
      <c r="E501" s="129">
        <v>2052</v>
      </c>
      <c r="F501" s="386">
        <v>372.41332000000006</v>
      </c>
      <c r="G501" s="386">
        <v>388.51703689217629</v>
      </c>
      <c r="H501" s="386">
        <v>405.31710293143288</v>
      </c>
      <c r="I501" s="386">
        <v>422.84362931122206</v>
      </c>
      <c r="J501" s="386">
        <v>441.12802927867824</v>
      </c>
      <c r="K501" s="386">
        <v>452.75438986987928</v>
      </c>
      <c r="L501" s="386">
        <v>464.68717456389157</v>
      </c>
      <c r="M501" s="386">
        <v>476.93445946759721</v>
      </c>
      <c r="N501" s="386">
        <v>489.50453354157275</v>
      </c>
      <c r="O501" s="386">
        <v>502.40590421005675</v>
      </c>
      <c r="P501" s="386">
        <v>514.32183507257423</v>
      </c>
      <c r="Q501" s="386">
        <v>526.52038484368825</v>
      </c>
      <c r="R501" s="386">
        <v>539.00825660420867</v>
      </c>
      <c r="S501" s="386">
        <v>551.79231241684988</v>
      </c>
      <c r="T501" s="386">
        <v>564.87957709692182</v>
      </c>
      <c r="U501" s="386">
        <v>575.9146423027031</v>
      </c>
      <c r="V501" s="386">
        <v>587.16528029431902</v>
      </c>
      <c r="W501" s="386">
        <v>598.63570234058625</v>
      </c>
      <c r="X501" s="386">
        <v>610.33020197852159</v>
      </c>
      <c r="Y501" s="386">
        <v>622.25315662047183</v>
      </c>
      <c r="Z501" s="386">
        <v>632.1745389201634</v>
      </c>
      <c r="AA501" s="386">
        <v>642.25411057685437</v>
      </c>
      <c r="AB501" s="386">
        <v>652.49439380689637</v>
      </c>
      <c r="AC501" s="386">
        <v>662.89795104158009</v>
      </c>
      <c r="AD501" s="386">
        <v>673.46738556833373</v>
      </c>
      <c r="AE501" s="386">
        <v>686.73085358683988</v>
      </c>
      <c r="AF501" s="386">
        <v>700.25553630949901</v>
      </c>
      <c r="AG501" s="386">
        <v>714.04657817678253</v>
      </c>
      <c r="AH501" s="386">
        <v>728.10922494531042</v>
      </c>
      <c r="AI501" s="386">
        <v>742.44882568320145</v>
      </c>
      <c r="AJ501" s="386">
        <v>754.95611229778785</v>
      </c>
      <c r="AK501" s="386">
        <v>767.67409655650545</v>
      </c>
      <c r="AL501" s="386">
        <v>780.60632787007853</v>
      </c>
      <c r="AM501" s="386">
        <v>793.75641544257451</v>
      </c>
      <c r="AN501" s="386">
        <v>807.12802927868131</v>
      </c>
      <c r="AO501" s="387">
        <v>807.12802927868131</v>
      </c>
      <c r="AP501" s="387">
        <v>807.12802927868131</v>
      </c>
      <c r="AQ501" s="387">
        <v>807.12802927868131</v>
      </c>
      <c r="AR501" s="387">
        <v>807.12802927868131</v>
      </c>
      <c r="AS501" s="387">
        <v>807.12802927868131</v>
      </c>
      <c r="AT501" s="387">
        <v>807.12802927868131</v>
      </c>
      <c r="AU501" s="387">
        <v>807.12802927868131</v>
      </c>
      <c r="AV501" s="387">
        <v>807.12802927868131</v>
      </c>
      <c r="AW501" s="387">
        <v>807.12802927868131</v>
      </c>
      <c r="AX501" s="387">
        <v>807.12802927868131</v>
      </c>
      <c r="AY501" s="387">
        <v>807.12802927868131</v>
      </c>
      <c r="AZ501" s="387">
        <v>807.12802927868131</v>
      </c>
      <c r="BA501" s="387">
        <v>807.12802927868131</v>
      </c>
      <c r="BB501" s="387">
        <v>807.12802927868131</v>
      </c>
      <c r="BC501" s="387">
        <v>807.12802927868131</v>
      </c>
      <c r="BD501" s="387">
        <v>807.12802927868131</v>
      </c>
      <c r="BE501" s="387">
        <v>807.12802927868131</v>
      </c>
      <c r="BF501" s="387">
        <v>807.12802927868131</v>
      </c>
      <c r="BG501" s="387">
        <v>807.12802927868131</v>
      </c>
      <c r="BH501" s="387">
        <v>807.12802927868131</v>
      </c>
      <c r="BI501" s="387">
        <v>807.12802927868131</v>
      </c>
      <c r="BJ501" s="387">
        <v>807.12802927868131</v>
      </c>
      <c r="BK501" s="387">
        <v>807.12802927868131</v>
      </c>
      <c r="BL501" s="387">
        <v>807.12802927868131</v>
      </c>
      <c r="BM501" s="387">
        <v>807.12802927868131</v>
      </c>
      <c r="BN501" s="387">
        <v>807.12802927868131</v>
      </c>
      <c r="BO501" s="387">
        <v>807.12802927868131</v>
      </c>
      <c r="BP501" s="387">
        <v>807.12802927868131</v>
      </c>
      <c r="CA501" s="386">
        <v>1140</v>
      </c>
      <c r="CB501" s="386">
        <v>1184.7904604929695</v>
      </c>
      <c r="CC501" s="386">
        <v>1231.3407326974936</v>
      </c>
      <c r="CD501" s="386">
        <v>1279.719959400363</v>
      </c>
      <c r="CE501" s="386">
        <v>1330</v>
      </c>
      <c r="CF501" s="386">
        <v>1366.5837986695781</v>
      </c>
      <c r="CG501" s="386">
        <v>1404.1738938241908</v>
      </c>
      <c r="CH501" s="386">
        <v>1442.7979652743727</v>
      </c>
      <c r="CI501" s="386">
        <v>1482.4844542085641</v>
      </c>
      <c r="CJ501" s="386">
        <v>1523.2625841360423</v>
      </c>
      <c r="CK501" s="386">
        <v>1561.6204913434467</v>
      </c>
      <c r="CL501" s="386">
        <v>1600.9443049288159</v>
      </c>
      <c r="CM501" s="386">
        <v>1641.2583477814549</v>
      </c>
      <c r="CN501" s="386">
        <v>1682.5875552754378</v>
      </c>
      <c r="CO501" s="386">
        <v>1724.9574906928403</v>
      </c>
      <c r="CP501" s="386">
        <v>1759.1628161461217</v>
      </c>
      <c r="CQ501" s="386">
        <v>1794.0464216704645</v>
      </c>
      <c r="CR501" s="386">
        <v>1829.6217573309887</v>
      </c>
      <c r="CS501" s="386">
        <v>1865.9025399030706</v>
      </c>
      <c r="CT501" s="386">
        <v>1902.9027581611178</v>
      </c>
      <c r="CU501" s="386">
        <v>1934.3012615286582</v>
      </c>
      <c r="CV501" s="386">
        <v>1966.2178502316124</v>
      </c>
      <c r="CW501" s="386">
        <v>1998.6610728435101</v>
      </c>
      <c r="CX501" s="386">
        <v>2031.6396189920756</v>
      </c>
      <c r="CY501" s="386">
        <v>2065.162321686666</v>
      </c>
      <c r="CZ501" s="386">
        <v>2106.7263755743206</v>
      </c>
      <c r="DA501" s="386">
        <v>2149.1269596259403</v>
      </c>
      <c r="DB501" s="386">
        <v>2192.3809100894314</v>
      </c>
      <c r="DC501" s="386">
        <v>2236.5054020638922</v>
      </c>
      <c r="DD501" s="386">
        <v>2281.5179563194292</v>
      </c>
      <c r="DE501" s="386">
        <v>2318.1988348828104</v>
      </c>
      <c r="DF501" s="386">
        <v>2355.4694466317028</v>
      </c>
      <c r="DG501" s="386">
        <v>2393.3392729428815</v>
      </c>
      <c r="DH501" s="386">
        <v>2431.8179476290156</v>
      </c>
      <c r="DI501" s="386">
        <v>2470.9152593894405</v>
      </c>
      <c r="DJ501" s="387">
        <v>2470.9152593894405</v>
      </c>
      <c r="DK501" s="387">
        <v>2470.9152593894405</v>
      </c>
      <c r="DL501" s="387">
        <v>2470.9152593894405</v>
      </c>
      <c r="DM501" s="387">
        <v>2470.9152593894405</v>
      </c>
      <c r="DN501" s="387">
        <v>2470.9152593894405</v>
      </c>
      <c r="DO501" s="387">
        <v>2470.9152593894405</v>
      </c>
      <c r="DP501" s="387">
        <v>2470.9152593894405</v>
      </c>
      <c r="DQ501" s="387">
        <v>2470.9152593894405</v>
      </c>
      <c r="DR501" s="387">
        <v>2470.9152593894405</v>
      </c>
      <c r="DS501" s="387">
        <v>2470.9152593894405</v>
      </c>
      <c r="DT501" s="387">
        <v>2470.9152593894405</v>
      </c>
      <c r="DU501" s="387">
        <v>2470.9152593894405</v>
      </c>
      <c r="DV501" s="387">
        <v>2470.9152593894405</v>
      </c>
      <c r="DW501" s="387">
        <v>2470.9152593894405</v>
      </c>
      <c r="DX501" s="387">
        <v>2470.9152593894405</v>
      </c>
      <c r="DY501" s="387">
        <v>2470.9152593894405</v>
      </c>
      <c r="DZ501" s="387">
        <v>2470.9152593894405</v>
      </c>
      <c r="EA501" s="387">
        <v>2470.9152593894405</v>
      </c>
      <c r="EB501" s="387">
        <v>2470.9152593894405</v>
      </c>
      <c r="EC501" s="387">
        <v>2470.9152593894405</v>
      </c>
      <c r="ED501" s="387">
        <v>2470.9152593894405</v>
      </c>
      <c r="EE501" s="387">
        <v>2470.9152593894405</v>
      </c>
      <c r="EF501" s="387">
        <v>2470.9152593894405</v>
      </c>
      <c r="EG501" s="387">
        <v>2470.9152593894405</v>
      </c>
      <c r="EH501" s="387">
        <v>2470.9152593894405</v>
      </c>
      <c r="EI501" s="387">
        <v>2470.9152593894405</v>
      </c>
      <c r="EJ501" s="387">
        <v>2470.9152593894405</v>
      </c>
      <c r="EK501" s="387">
        <v>2470.9152593894405</v>
      </c>
      <c r="EY501" s="386">
        <v>1613</v>
      </c>
      <c r="EZ501" s="386">
        <v>1635</v>
      </c>
      <c r="FA501" s="386">
        <v>1657</v>
      </c>
      <c r="FB501" s="386">
        <v>1679</v>
      </c>
      <c r="FC501" s="386">
        <v>1700.1</v>
      </c>
      <c r="FD501" s="386">
        <v>1719</v>
      </c>
      <c r="FE501" s="386">
        <v>1738</v>
      </c>
      <c r="FF501" s="386">
        <v>1757</v>
      </c>
      <c r="FG501" s="386">
        <v>1776</v>
      </c>
      <c r="FH501" s="386">
        <v>1795</v>
      </c>
      <c r="FI501" s="386">
        <v>1813.5</v>
      </c>
      <c r="FJ501" s="386">
        <v>1825</v>
      </c>
      <c r="FK501" s="386">
        <v>1837</v>
      </c>
      <c r="FL501" s="386">
        <v>1849</v>
      </c>
      <c r="FM501" s="386">
        <v>1861</v>
      </c>
      <c r="FN501" s="386">
        <v>1873</v>
      </c>
      <c r="FO501" s="386">
        <v>1885</v>
      </c>
      <c r="FP501" s="386">
        <v>1897</v>
      </c>
      <c r="FQ501" s="386">
        <v>1909</v>
      </c>
      <c r="FR501" s="386">
        <v>1921</v>
      </c>
      <c r="FS501" s="386">
        <v>1933</v>
      </c>
      <c r="FT501" s="386">
        <v>1945</v>
      </c>
      <c r="FU501" s="386">
        <v>1957</v>
      </c>
      <c r="FV501" s="386">
        <v>1969</v>
      </c>
      <c r="FW501" s="386">
        <v>1981</v>
      </c>
      <c r="FX501" s="386">
        <v>1993</v>
      </c>
      <c r="FY501" s="386">
        <v>2005</v>
      </c>
      <c r="FZ501" s="386">
        <v>2017</v>
      </c>
      <c r="GA501" s="386">
        <v>2029</v>
      </c>
      <c r="GB501" s="386">
        <v>2041</v>
      </c>
      <c r="GC501" s="386">
        <v>2050.1000000000004</v>
      </c>
      <c r="GD501" s="387">
        <v>2050.1000000000004</v>
      </c>
      <c r="GE501" s="387">
        <v>2050.1000000000004</v>
      </c>
      <c r="GF501" s="387">
        <v>2050.1000000000004</v>
      </c>
      <c r="GG501" s="387">
        <v>2050.1000000000004</v>
      </c>
      <c r="GH501" s="387">
        <v>2050.1000000000004</v>
      </c>
      <c r="GI501" s="387">
        <v>2050.1000000000004</v>
      </c>
      <c r="GJ501" s="387">
        <v>2050.1000000000004</v>
      </c>
      <c r="GK501" s="387">
        <v>2050.1000000000004</v>
      </c>
      <c r="GL501" s="387">
        <v>2050.1000000000004</v>
      </c>
      <c r="GM501" s="387">
        <v>2050.1000000000004</v>
      </c>
      <c r="GN501" s="387">
        <v>2050.1000000000004</v>
      </c>
      <c r="GO501" s="387">
        <v>2050.1000000000004</v>
      </c>
      <c r="GP501" s="387">
        <v>2050.1000000000004</v>
      </c>
      <c r="GQ501" s="387">
        <v>2050.1000000000004</v>
      </c>
      <c r="GR501" s="387">
        <v>2050.1000000000004</v>
      </c>
      <c r="GS501" s="387">
        <v>2050.1000000000004</v>
      </c>
      <c r="GT501" s="387">
        <v>2050.1000000000004</v>
      </c>
      <c r="GU501" s="387">
        <v>2050.1000000000004</v>
      </c>
      <c r="GV501" s="387">
        <v>2050.1000000000004</v>
      </c>
      <c r="GW501" s="387">
        <v>2050.1000000000004</v>
      </c>
      <c r="GX501" s="387">
        <v>2050.1000000000004</v>
      </c>
      <c r="GY501" s="387">
        <v>2050.1000000000004</v>
      </c>
      <c r="GZ501" s="387">
        <v>2050.1000000000004</v>
      </c>
      <c r="HA501" s="387">
        <v>2050.1000000000004</v>
      </c>
      <c r="HB501" s="387">
        <v>2050.1000000000004</v>
      </c>
      <c r="HC501" s="387">
        <v>2050.1000000000004</v>
      </c>
      <c r="HD501" s="387">
        <v>2050.1000000000004</v>
      </c>
      <c r="HE501" s="387">
        <v>2050.1000000000004</v>
      </c>
      <c r="HS501" s="394">
        <v>3.0611149998609068</v>
      </c>
      <c r="HT501" s="394">
        <v>3.0495199643504436</v>
      </c>
      <c r="HU501" s="394">
        <v>3.037968849061369</v>
      </c>
      <c r="HV501" s="394">
        <v>3.0264614876305997</v>
      </c>
      <c r="HW501" s="394">
        <v>3.0149977143252116</v>
      </c>
      <c r="HX501" s="394">
        <v>3.0183777987494094</v>
      </c>
      <c r="HY501" s="394">
        <v>3.0217616725531675</v>
      </c>
      <c r="HZ501" s="394">
        <v>3.0251493399847238</v>
      </c>
      <c r="IA501" s="394">
        <v>3.0285408052970757</v>
      </c>
      <c r="IB501" s="394">
        <v>3.0319360727479898</v>
      </c>
      <c r="IC501" s="394">
        <v>3.0362710366420504</v>
      </c>
      <c r="ID501" s="394">
        <v>3.040612198526937</v>
      </c>
      <c r="IE501" s="394">
        <v>3.044959567264335</v>
      </c>
      <c r="IF501" s="394">
        <v>3.0493131517286018</v>
      </c>
      <c r="IG501" s="394">
        <v>3.0536729608067823</v>
      </c>
      <c r="IH501" s="394">
        <v>3.0545547672002034</v>
      </c>
      <c r="II501" s="394">
        <v>3.0554368282320632</v>
      </c>
      <c r="IJ501" s="394">
        <v>3.0563191439758941</v>
      </c>
      <c r="IK501" s="394">
        <v>3.0572017145052484</v>
      </c>
      <c r="IL501" s="394">
        <v>3.0580845398936995</v>
      </c>
      <c r="IM501" s="394">
        <v>3.0597582509929886</v>
      </c>
      <c r="IN501" s="394">
        <v>3.0614328781260918</v>
      </c>
      <c r="IO501" s="394">
        <v>3.06310842179436</v>
      </c>
      <c r="IP501" s="394">
        <v>3.0647848824994206</v>
      </c>
      <c r="IQ501" s="394">
        <v>3.066462260743172</v>
      </c>
      <c r="IR501" s="394">
        <v>3.067761357409168</v>
      </c>
      <c r="IS501" s="394">
        <v>3.0690610044332001</v>
      </c>
      <c r="IT501" s="394">
        <v>3.0703612020484261</v>
      </c>
      <c r="IU501" s="394">
        <v>3.0716619504881018</v>
      </c>
      <c r="IV501" s="394">
        <v>3.0729632499855817</v>
      </c>
      <c r="IW501" s="394">
        <v>3.0706405274700406</v>
      </c>
      <c r="IX501" s="394">
        <v>3.0683195606018812</v>
      </c>
      <c r="IY501" s="394">
        <v>3.0660003480540845</v>
      </c>
      <c r="IZ501" s="394">
        <v>3.0636828885006335</v>
      </c>
      <c r="JA501" s="394">
        <v>3.0613671806165148</v>
      </c>
      <c r="JB501" s="394">
        <v>3.0613671806165148</v>
      </c>
      <c r="JC501" s="394">
        <v>3.0613671806165148</v>
      </c>
      <c r="JD501" s="394">
        <v>3.0613671806165148</v>
      </c>
      <c r="JE501" s="394">
        <v>3.0613671806165148</v>
      </c>
      <c r="JF501" s="394">
        <v>3.0613671806165148</v>
      </c>
      <c r="JG501" s="394">
        <v>3.0613671806165148</v>
      </c>
      <c r="JH501" s="394">
        <v>3.0613671806165148</v>
      </c>
      <c r="JI501" s="394">
        <v>3.0613671806165148</v>
      </c>
      <c r="JJ501" s="394">
        <v>3.0613671806165148</v>
      </c>
      <c r="JK501" s="394">
        <v>3.0613671806165148</v>
      </c>
      <c r="JL501" s="394">
        <v>3.0613671806165148</v>
      </c>
      <c r="JM501" s="394">
        <v>3.0613671806165148</v>
      </c>
      <c r="JN501" s="394">
        <v>3.0613671806165148</v>
      </c>
      <c r="JO501" s="394">
        <v>3.0613671806165148</v>
      </c>
      <c r="JP501" s="394">
        <v>3.0613671806165148</v>
      </c>
      <c r="JQ501" s="394">
        <v>3.0613671806165148</v>
      </c>
      <c r="JR501" s="394">
        <v>3.0613671806165148</v>
      </c>
      <c r="JS501" s="394">
        <v>3.0613671806165148</v>
      </c>
      <c r="JT501" s="394">
        <v>3.0613671806165148</v>
      </c>
      <c r="JU501" s="394">
        <v>3.0613671806165148</v>
      </c>
      <c r="JV501" s="394">
        <v>3.0613671806165148</v>
      </c>
      <c r="JW501" s="394">
        <v>3.0613671806165148</v>
      </c>
      <c r="JX501" s="394">
        <v>3.0613671806165148</v>
      </c>
      <c r="JY501" s="394">
        <v>3.0613671806165148</v>
      </c>
      <c r="JZ501" s="394">
        <v>3.0613671806165148</v>
      </c>
      <c r="KA501" s="394">
        <v>3.0613671806165148</v>
      </c>
      <c r="KB501" s="394">
        <v>3.0613671806165148</v>
      </c>
      <c r="KC501" s="394">
        <v>3.0613671806165148</v>
      </c>
    </row>
    <row r="502" spans="1:289" x14ac:dyDescent="0.25">
      <c r="A502" s="383">
        <v>493</v>
      </c>
      <c r="B502" s="384" t="s">
        <v>872</v>
      </c>
      <c r="C502" s="385" t="s">
        <v>142</v>
      </c>
      <c r="D502" s="385" t="s">
        <v>142</v>
      </c>
      <c r="E502" s="129">
        <v>2052</v>
      </c>
      <c r="F502" s="386">
        <v>1412.9618</v>
      </c>
      <c r="G502" s="386">
        <v>1450.2090893721941</v>
      </c>
      <c r="H502" s="386">
        <v>1488.4382599003939</v>
      </c>
      <c r="I502" s="386">
        <v>1527.6751950950716</v>
      </c>
      <c r="J502" s="386">
        <v>1567.9464607856432</v>
      </c>
      <c r="K502" s="386">
        <v>1568.533871384263</v>
      </c>
      <c r="L502" s="386">
        <v>1569.1215020485674</v>
      </c>
      <c r="M502" s="386">
        <v>1569.7093528610012</v>
      </c>
      <c r="N502" s="386">
        <v>1570.29742390404</v>
      </c>
      <c r="O502" s="386">
        <v>1570.8857152601902</v>
      </c>
      <c r="P502" s="386">
        <v>1571.4845809009332</v>
      </c>
      <c r="Q502" s="386">
        <v>1572.0836748460349</v>
      </c>
      <c r="R502" s="386">
        <v>1572.6829971825312</v>
      </c>
      <c r="S502" s="386">
        <v>1573.2825479974913</v>
      </c>
      <c r="T502" s="386">
        <v>1573.8823273780179</v>
      </c>
      <c r="U502" s="386">
        <v>1574.4784655433552</v>
      </c>
      <c r="V502" s="386">
        <v>1575.0748295074743</v>
      </c>
      <c r="W502" s="386">
        <v>1575.6714193559008</v>
      </c>
      <c r="X502" s="386">
        <v>1576.2682351741926</v>
      </c>
      <c r="Y502" s="386">
        <v>1576.8652770479396</v>
      </c>
      <c r="Z502" s="386">
        <v>1577.4234217827448</v>
      </c>
      <c r="AA502" s="386">
        <v>1577.9817640775759</v>
      </c>
      <c r="AB502" s="386">
        <v>1578.5403040023609</v>
      </c>
      <c r="AC502" s="386">
        <v>1579.0990416270527</v>
      </c>
      <c r="AD502" s="386">
        <v>1579.6579770216281</v>
      </c>
      <c r="AE502" s="386">
        <v>1580.3272827097876</v>
      </c>
      <c r="AF502" s="386">
        <v>1580.9968719847177</v>
      </c>
      <c r="AG502" s="386">
        <v>1581.6667449665747</v>
      </c>
      <c r="AH502" s="386">
        <v>1582.3369017755663</v>
      </c>
      <c r="AI502" s="386">
        <v>1583.0073425319517</v>
      </c>
      <c r="AJ502" s="386">
        <v>1583.5947301111612</v>
      </c>
      <c r="AK502" s="386">
        <v>1584.1823356452462</v>
      </c>
      <c r="AL502" s="386">
        <v>1584.7701592150806</v>
      </c>
      <c r="AM502" s="386">
        <v>1585.3582009015684</v>
      </c>
      <c r="AN502" s="386">
        <v>1585.9464607856435</v>
      </c>
      <c r="AO502" s="387">
        <v>1585.9464607856435</v>
      </c>
      <c r="AP502" s="387">
        <v>1585.9464607856435</v>
      </c>
      <c r="AQ502" s="387">
        <v>1585.9464607856435</v>
      </c>
      <c r="AR502" s="387">
        <v>1585.9464607856435</v>
      </c>
      <c r="AS502" s="387">
        <v>1585.9464607856435</v>
      </c>
      <c r="AT502" s="387">
        <v>1585.9464607856435</v>
      </c>
      <c r="AU502" s="387">
        <v>1585.9464607856435</v>
      </c>
      <c r="AV502" s="387">
        <v>1585.9464607856435</v>
      </c>
      <c r="AW502" s="387">
        <v>1585.9464607856435</v>
      </c>
      <c r="AX502" s="387">
        <v>1585.9464607856435</v>
      </c>
      <c r="AY502" s="387">
        <v>1585.9464607856435</v>
      </c>
      <c r="AZ502" s="387">
        <v>1585.9464607856435</v>
      </c>
      <c r="BA502" s="387">
        <v>1585.9464607856435</v>
      </c>
      <c r="BB502" s="387">
        <v>1585.9464607856435</v>
      </c>
      <c r="BC502" s="387">
        <v>1585.9464607856435</v>
      </c>
      <c r="BD502" s="387">
        <v>1585.9464607856435</v>
      </c>
      <c r="BE502" s="387">
        <v>1585.9464607856435</v>
      </c>
      <c r="BF502" s="387">
        <v>1585.9464607856435</v>
      </c>
      <c r="BG502" s="387">
        <v>1585.9464607856435</v>
      </c>
      <c r="BH502" s="387">
        <v>1585.9464607856435</v>
      </c>
      <c r="BI502" s="387">
        <v>1585.9464607856435</v>
      </c>
      <c r="BJ502" s="387">
        <v>1585.9464607856435</v>
      </c>
      <c r="BK502" s="387">
        <v>1585.9464607856435</v>
      </c>
      <c r="BL502" s="387">
        <v>1585.9464607856435</v>
      </c>
      <c r="BM502" s="387">
        <v>1585.9464607856435</v>
      </c>
      <c r="BN502" s="387">
        <v>1585.9464607856435</v>
      </c>
      <c r="BO502" s="387">
        <v>1585.9464607856435</v>
      </c>
      <c r="BP502" s="387">
        <v>1585.9464607856435</v>
      </c>
      <c r="CA502" s="386">
        <v>4490</v>
      </c>
      <c r="CB502" s="386">
        <v>4607.7837778119219</v>
      </c>
      <c r="CC502" s="386">
        <v>4728.6573147141889</v>
      </c>
      <c r="CD502" s="386">
        <v>4852.7016627108515</v>
      </c>
      <c r="CE502" s="386">
        <v>4980</v>
      </c>
      <c r="CF502" s="386">
        <v>4972.9070243307069</v>
      </c>
      <c r="CG502" s="386">
        <v>4965.8241511320648</v>
      </c>
      <c r="CH502" s="386">
        <v>4958.7513660152035</v>
      </c>
      <c r="CI502" s="386">
        <v>4951.6886546117457</v>
      </c>
      <c r="CJ502" s="386">
        <v>4944.6360025737795</v>
      </c>
      <c r="CK502" s="386">
        <v>4937.5450882523237</v>
      </c>
      <c r="CL502" s="386">
        <v>4930.4643427412484</v>
      </c>
      <c r="CM502" s="386">
        <v>4923.3937514578511</v>
      </c>
      <c r="CN502" s="386">
        <v>4916.3332998403394</v>
      </c>
      <c r="CO502" s="386">
        <v>4909.2829733478047</v>
      </c>
      <c r="CP502" s="386">
        <v>4898.8437328771588</v>
      </c>
      <c r="CQ502" s="386">
        <v>4888.426690707608</v>
      </c>
      <c r="CR502" s="386">
        <v>4878.0317996360473</v>
      </c>
      <c r="CS502" s="386">
        <v>4867.659012559744</v>
      </c>
      <c r="CT502" s="386">
        <v>4857.3082824761295</v>
      </c>
      <c r="CU502" s="386">
        <v>4846.7056417147505</v>
      </c>
      <c r="CV502" s="386">
        <v>4836.1261446338995</v>
      </c>
      <c r="CW502" s="386">
        <v>4825.5697407150346</v>
      </c>
      <c r="CX502" s="386">
        <v>4815.036379549887</v>
      </c>
      <c r="CY502" s="386">
        <v>4804.5260108402199</v>
      </c>
      <c r="CZ502" s="386">
        <v>4794.2147018282058</v>
      </c>
      <c r="DA502" s="386">
        <v>4783.9255225940933</v>
      </c>
      <c r="DB502" s="386">
        <v>4773.6584256437118</v>
      </c>
      <c r="DC502" s="386">
        <v>4763.4133635848202</v>
      </c>
      <c r="DD502" s="386">
        <v>4753.190289126891</v>
      </c>
      <c r="DE502" s="386">
        <v>4754.9455537557023</v>
      </c>
      <c r="DF502" s="386">
        <v>4756.7014665710431</v>
      </c>
      <c r="DG502" s="386">
        <v>4758.4580278122767</v>
      </c>
      <c r="DH502" s="386">
        <v>4760.215237718855</v>
      </c>
      <c r="DI502" s="386">
        <v>4761.9730965303188</v>
      </c>
      <c r="DJ502" s="387">
        <v>4761.9730965303188</v>
      </c>
      <c r="DK502" s="387">
        <v>4761.9730965303188</v>
      </c>
      <c r="DL502" s="387">
        <v>4761.9730965303188</v>
      </c>
      <c r="DM502" s="387">
        <v>4761.9730965303188</v>
      </c>
      <c r="DN502" s="387">
        <v>4761.9730965303188</v>
      </c>
      <c r="DO502" s="387">
        <v>4761.9730965303188</v>
      </c>
      <c r="DP502" s="387">
        <v>4761.9730965303188</v>
      </c>
      <c r="DQ502" s="387">
        <v>4761.9730965303188</v>
      </c>
      <c r="DR502" s="387">
        <v>4761.9730965303188</v>
      </c>
      <c r="DS502" s="387">
        <v>4761.9730965303188</v>
      </c>
      <c r="DT502" s="387">
        <v>4761.9730965303188</v>
      </c>
      <c r="DU502" s="387">
        <v>4761.9730965303188</v>
      </c>
      <c r="DV502" s="387">
        <v>4761.9730965303188</v>
      </c>
      <c r="DW502" s="387">
        <v>4761.9730965303188</v>
      </c>
      <c r="DX502" s="387">
        <v>4761.9730965303188</v>
      </c>
      <c r="DY502" s="387">
        <v>4761.9730965303188</v>
      </c>
      <c r="DZ502" s="387">
        <v>4761.9730965303188</v>
      </c>
      <c r="EA502" s="387">
        <v>4761.9730965303188</v>
      </c>
      <c r="EB502" s="387">
        <v>4761.9730965303188</v>
      </c>
      <c r="EC502" s="387">
        <v>4761.9730965303188</v>
      </c>
      <c r="ED502" s="387">
        <v>4761.9730965303188</v>
      </c>
      <c r="EE502" s="387">
        <v>4761.9730965303188</v>
      </c>
      <c r="EF502" s="387">
        <v>4761.9730965303188</v>
      </c>
      <c r="EG502" s="387">
        <v>4761.9730965303188</v>
      </c>
      <c r="EH502" s="387">
        <v>4761.9730965303188</v>
      </c>
      <c r="EI502" s="387">
        <v>4761.9730965303188</v>
      </c>
      <c r="EJ502" s="387">
        <v>4761.9730965303188</v>
      </c>
      <c r="EK502" s="387">
        <v>4761.9730965303188</v>
      </c>
      <c r="EY502" s="386">
        <v>745</v>
      </c>
      <c r="EZ502" s="386">
        <v>751</v>
      </c>
      <c r="FA502" s="386">
        <v>757</v>
      </c>
      <c r="FB502" s="386">
        <v>763</v>
      </c>
      <c r="FC502" s="386">
        <v>769.8</v>
      </c>
      <c r="FD502" s="386">
        <v>777</v>
      </c>
      <c r="FE502" s="386">
        <v>784</v>
      </c>
      <c r="FF502" s="386">
        <v>791</v>
      </c>
      <c r="FG502" s="386">
        <v>798</v>
      </c>
      <c r="FH502" s="386">
        <v>805</v>
      </c>
      <c r="FI502" s="386">
        <v>813.90000000000009</v>
      </c>
      <c r="FJ502" s="386">
        <v>816</v>
      </c>
      <c r="FK502" s="386">
        <v>819</v>
      </c>
      <c r="FL502" s="386">
        <v>822</v>
      </c>
      <c r="FM502" s="386">
        <v>825</v>
      </c>
      <c r="FN502" s="386">
        <v>828</v>
      </c>
      <c r="FO502" s="386">
        <v>831</v>
      </c>
      <c r="FP502" s="386">
        <v>834</v>
      </c>
      <c r="FQ502" s="386">
        <v>837</v>
      </c>
      <c r="FR502" s="386">
        <v>840</v>
      </c>
      <c r="FS502" s="386">
        <v>843</v>
      </c>
      <c r="FT502" s="386">
        <v>846</v>
      </c>
      <c r="FU502" s="386">
        <v>849</v>
      </c>
      <c r="FV502" s="386">
        <v>852</v>
      </c>
      <c r="FW502" s="386">
        <v>855</v>
      </c>
      <c r="FX502" s="386">
        <v>858</v>
      </c>
      <c r="FY502" s="386">
        <v>861</v>
      </c>
      <c r="FZ502" s="386">
        <v>864</v>
      </c>
      <c r="GA502" s="386">
        <v>867</v>
      </c>
      <c r="GB502" s="386">
        <v>870</v>
      </c>
      <c r="GC502" s="386">
        <v>865.69999999999993</v>
      </c>
      <c r="GD502" s="387">
        <v>865.69999999999993</v>
      </c>
      <c r="GE502" s="387">
        <v>865.69999999999993</v>
      </c>
      <c r="GF502" s="387">
        <v>865.69999999999993</v>
      </c>
      <c r="GG502" s="387">
        <v>865.69999999999993</v>
      </c>
      <c r="GH502" s="387">
        <v>865.69999999999993</v>
      </c>
      <c r="GI502" s="387">
        <v>865.69999999999993</v>
      </c>
      <c r="GJ502" s="387">
        <v>865.69999999999993</v>
      </c>
      <c r="GK502" s="387">
        <v>865.69999999999993</v>
      </c>
      <c r="GL502" s="387">
        <v>865.69999999999993</v>
      </c>
      <c r="GM502" s="387">
        <v>865.69999999999993</v>
      </c>
      <c r="GN502" s="387">
        <v>865.69999999999993</v>
      </c>
      <c r="GO502" s="387">
        <v>865.69999999999993</v>
      </c>
      <c r="GP502" s="387">
        <v>865.69999999999993</v>
      </c>
      <c r="GQ502" s="387">
        <v>865.69999999999993</v>
      </c>
      <c r="GR502" s="387">
        <v>865.69999999999993</v>
      </c>
      <c r="GS502" s="387">
        <v>865.69999999999993</v>
      </c>
      <c r="GT502" s="387">
        <v>865.69999999999993</v>
      </c>
      <c r="GU502" s="387">
        <v>865.69999999999993</v>
      </c>
      <c r="GV502" s="387">
        <v>865.69999999999993</v>
      </c>
      <c r="GW502" s="387">
        <v>865.69999999999993</v>
      </c>
      <c r="GX502" s="387">
        <v>865.69999999999993</v>
      </c>
      <c r="GY502" s="387">
        <v>865.69999999999993</v>
      </c>
      <c r="GZ502" s="387">
        <v>865.69999999999993</v>
      </c>
      <c r="HA502" s="387">
        <v>865.69999999999993</v>
      </c>
      <c r="HB502" s="387">
        <v>865.69999999999993</v>
      </c>
      <c r="HC502" s="387">
        <v>865.69999999999993</v>
      </c>
      <c r="HD502" s="387">
        <v>865.69999999999993</v>
      </c>
      <c r="HE502" s="387">
        <v>865.69999999999993</v>
      </c>
      <c r="HS502" s="394">
        <v>3.1777221436559713</v>
      </c>
      <c r="HT502" s="394">
        <v>3.1773237470237237</v>
      </c>
      <c r="HU502" s="394">
        <v>3.1769254003391652</v>
      </c>
      <c r="HV502" s="394">
        <v>3.1765271035960323</v>
      </c>
      <c r="HW502" s="394">
        <v>3.1761288567880666</v>
      </c>
      <c r="HX502" s="394">
        <v>3.1704173655759282</v>
      </c>
      <c r="HY502" s="394">
        <v>3.1647161450843231</v>
      </c>
      <c r="HZ502" s="394">
        <v>3.1590251768438717</v>
      </c>
      <c r="IA502" s="394">
        <v>3.1533444424184069</v>
      </c>
      <c r="IB502" s="394">
        <v>3.1476739234049154</v>
      </c>
      <c r="IC502" s="394">
        <v>3.1419621600242653</v>
      </c>
      <c r="ID502" s="394">
        <v>3.1362607611990647</v>
      </c>
      <c r="IE502" s="394">
        <v>3.1305697081218109</v>
      </c>
      <c r="IF502" s="394">
        <v>3.1248889820191272</v>
      </c>
      <c r="IG502" s="394">
        <v>3.119218564151705</v>
      </c>
      <c r="IH502" s="394">
        <v>3.1114072628402445</v>
      </c>
      <c r="II502" s="394">
        <v>3.1036155229756406</v>
      </c>
      <c r="IJ502" s="394">
        <v>3.0958432955711523</v>
      </c>
      <c r="IK502" s="394">
        <v>3.0880905317627119</v>
      </c>
      <c r="IL502" s="394">
        <v>3.0803571828086227</v>
      </c>
      <c r="IM502" s="394">
        <v>3.0725457570784549</v>
      </c>
      <c r="IN502" s="394">
        <v>3.0647541402108045</v>
      </c>
      <c r="IO502" s="394">
        <v>3.056982281972711</v>
      </c>
      <c r="IP502" s="394">
        <v>3.0492301322586006</v>
      </c>
      <c r="IQ502" s="394">
        <v>3.0414976410899599</v>
      </c>
      <c r="IR502" s="394">
        <v>3.0336847020748543</v>
      </c>
      <c r="IS502" s="394">
        <v>3.0258918327830417</v>
      </c>
      <c r="IT502" s="394">
        <v>3.0181189816598142</v>
      </c>
      <c r="IU502" s="394">
        <v>3.0103660972828958</v>
      </c>
      <c r="IV502" s="394">
        <v>3.0026331283621013</v>
      </c>
      <c r="IW502" s="394">
        <v>3.0026277956999303</v>
      </c>
      <c r="IX502" s="394">
        <v>3.00262246304723</v>
      </c>
      <c r="IY502" s="394">
        <v>3.0026171304040008</v>
      </c>
      <c r="IZ502" s="394">
        <v>3.0026117977702422</v>
      </c>
      <c r="JA502" s="394">
        <v>3.0026064651459548</v>
      </c>
      <c r="JB502" s="394">
        <v>3.0026064651459548</v>
      </c>
      <c r="JC502" s="394">
        <v>3.0026064651459548</v>
      </c>
      <c r="JD502" s="394">
        <v>3.0026064651459548</v>
      </c>
      <c r="JE502" s="394">
        <v>3.0026064651459548</v>
      </c>
      <c r="JF502" s="394">
        <v>3.0026064651459548</v>
      </c>
      <c r="JG502" s="394">
        <v>3.0026064651459548</v>
      </c>
      <c r="JH502" s="394">
        <v>3.0026064651459548</v>
      </c>
      <c r="JI502" s="394">
        <v>3.0026064651459548</v>
      </c>
      <c r="JJ502" s="394">
        <v>3.0026064651459548</v>
      </c>
      <c r="JK502" s="394">
        <v>3.0026064651459548</v>
      </c>
      <c r="JL502" s="394">
        <v>3.0026064651459548</v>
      </c>
      <c r="JM502" s="394">
        <v>3.0026064651459548</v>
      </c>
      <c r="JN502" s="394">
        <v>3.0026064651459548</v>
      </c>
      <c r="JO502" s="394">
        <v>3.0026064651459548</v>
      </c>
      <c r="JP502" s="394">
        <v>3.0026064651459548</v>
      </c>
      <c r="JQ502" s="394">
        <v>3.0026064651459548</v>
      </c>
      <c r="JR502" s="394">
        <v>3.0026064651459548</v>
      </c>
      <c r="JS502" s="394">
        <v>3.0026064651459548</v>
      </c>
      <c r="JT502" s="394">
        <v>3.0026064651459548</v>
      </c>
      <c r="JU502" s="394">
        <v>3.0026064651459548</v>
      </c>
      <c r="JV502" s="394">
        <v>3.0026064651459548</v>
      </c>
      <c r="JW502" s="394">
        <v>3.0026064651459548</v>
      </c>
      <c r="JX502" s="394">
        <v>3.0026064651459548</v>
      </c>
      <c r="JY502" s="394">
        <v>3.0026064651459548</v>
      </c>
      <c r="JZ502" s="394">
        <v>3.0026064651459548</v>
      </c>
      <c r="KA502" s="394">
        <v>3.0026064651459548</v>
      </c>
      <c r="KB502" s="394">
        <v>3.0026064651459548</v>
      </c>
      <c r="KC502" s="394">
        <v>3.0026064651459548</v>
      </c>
    </row>
    <row r="503" spans="1:289" x14ac:dyDescent="0.25">
      <c r="A503" s="383">
        <v>494</v>
      </c>
      <c r="B503" s="384" t="s">
        <v>872</v>
      </c>
      <c r="C503" s="385" t="s">
        <v>142</v>
      </c>
      <c r="D503" s="385" t="s">
        <v>142</v>
      </c>
      <c r="E503" s="129">
        <v>2052</v>
      </c>
      <c r="F503" s="386">
        <v>1094.1021500000002</v>
      </c>
      <c r="G503" s="386">
        <v>1105.7891953808255</v>
      </c>
      <c r="H503" s="386">
        <v>1117.601080137694</v>
      </c>
      <c r="I503" s="386">
        <v>1129.5391377872731</v>
      </c>
      <c r="J503" s="386">
        <v>1141.6047160906683</v>
      </c>
      <c r="K503" s="386">
        <v>1144.2794712793325</v>
      </c>
      <c r="L503" s="386">
        <v>1146.9604933616233</v>
      </c>
      <c r="M503" s="386">
        <v>1149.647797020737</v>
      </c>
      <c r="N503" s="386">
        <v>1152.3413969742724</v>
      </c>
      <c r="O503" s="386">
        <v>1155.0413079743116</v>
      </c>
      <c r="P503" s="386">
        <v>1157.7681619259588</v>
      </c>
      <c r="Q503" s="386">
        <v>1160.5014535109808</v>
      </c>
      <c r="R503" s="386">
        <v>1163.2411979275234</v>
      </c>
      <c r="S503" s="386">
        <v>1165.9874104096123</v>
      </c>
      <c r="T503" s="386">
        <v>1168.7401062272386</v>
      </c>
      <c r="U503" s="386">
        <v>1171.2373863635785</v>
      </c>
      <c r="V503" s="386">
        <v>1173.7400025092213</v>
      </c>
      <c r="W503" s="386">
        <v>1176.2479660657693</v>
      </c>
      <c r="X503" s="386">
        <v>1178.761288459187</v>
      </c>
      <c r="Y503" s="386">
        <v>1181.2799811398534</v>
      </c>
      <c r="Z503" s="386">
        <v>1183.5057378006138</v>
      </c>
      <c r="AA503" s="386">
        <v>1185.7356882111983</v>
      </c>
      <c r="AB503" s="386">
        <v>1187.9698402734307</v>
      </c>
      <c r="AC503" s="386">
        <v>1190.2082019040238</v>
      </c>
      <c r="AD503" s="386">
        <v>1192.450781034607</v>
      </c>
      <c r="AE503" s="386">
        <v>1195.4449404753934</v>
      </c>
      <c r="AF503" s="386">
        <v>1198.4466180384366</v>
      </c>
      <c r="AG503" s="386">
        <v>1201.4558326012086</v>
      </c>
      <c r="AH503" s="386">
        <v>1204.4726030885822</v>
      </c>
      <c r="AI503" s="386">
        <v>1207.496948472949</v>
      </c>
      <c r="AJ503" s="386">
        <v>1210.3054074570161</v>
      </c>
      <c r="AK503" s="386">
        <v>1213.1203985005432</v>
      </c>
      <c r="AL503" s="386">
        <v>1215.9419367961327</v>
      </c>
      <c r="AM503" s="386">
        <v>1218.7700375717227</v>
      </c>
      <c r="AN503" s="386">
        <v>1221.6047160906689</v>
      </c>
      <c r="AO503" s="387">
        <v>1221.6047160906689</v>
      </c>
      <c r="AP503" s="387">
        <v>1221.6047160906689</v>
      </c>
      <c r="AQ503" s="387">
        <v>1221.6047160906689</v>
      </c>
      <c r="AR503" s="387">
        <v>1221.6047160906689</v>
      </c>
      <c r="AS503" s="387">
        <v>1221.6047160906689</v>
      </c>
      <c r="AT503" s="387">
        <v>1221.6047160906689</v>
      </c>
      <c r="AU503" s="387">
        <v>1221.6047160906689</v>
      </c>
      <c r="AV503" s="387">
        <v>1221.6047160906689</v>
      </c>
      <c r="AW503" s="387">
        <v>1221.6047160906689</v>
      </c>
      <c r="AX503" s="387">
        <v>1221.6047160906689</v>
      </c>
      <c r="AY503" s="387">
        <v>1221.6047160906689</v>
      </c>
      <c r="AZ503" s="387">
        <v>1221.6047160906689</v>
      </c>
      <c r="BA503" s="387">
        <v>1221.6047160906689</v>
      </c>
      <c r="BB503" s="387">
        <v>1221.6047160906689</v>
      </c>
      <c r="BC503" s="387">
        <v>1221.6047160906689</v>
      </c>
      <c r="BD503" s="387">
        <v>1221.6047160906689</v>
      </c>
      <c r="BE503" s="387">
        <v>1221.6047160906689</v>
      </c>
      <c r="BF503" s="387">
        <v>1221.6047160906689</v>
      </c>
      <c r="BG503" s="387">
        <v>1221.6047160906689</v>
      </c>
      <c r="BH503" s="387">
        <v>1221.6047160906689</v>
      </c>
      <c r="BI503" s="387">
        <v>1221.6047160906689</v>
      </c>
      <c r="BJ503" s="387">
        <v>1221.6047160906689</v>
      </c>
      <c r="BK503" s="387">
        <v>1221.6047160906689</v>
      </c>
      <c r="BL503" s="387">
        <v>1221.6047160906689</v>
      </c>
      <c r="BM503" s="387">
        <v>1221.6047160906689</v>
      </c>
      <c r="BN503" s="387">
        <v>1221.6047160906689</v>
      </c>
      <c r="BO503" s="387">
        <v>1221.6047160906689</v>
      </c>
      <c r="BP503" s="387">
        <v>1221.6047160906689</v>
      </c>
      <c r="CA503" s="386">
        <v>3750</v>
      </c>
      <c r="CB503" s="386">
        <v>3789.3754761054415</v>
      </c>
      <c r="CC503" s="386">
        <v>3829.1643997091578</v>
      </c>
      <c r="CD503" s="386">
        <v>3869.3711120623725</v>
      </c>
      <c r="CE503" s="386">
        <v>3910</v>
      </c>
      <c r="CF503" s="386">
        <v>3917.2994366436037</v>
      </c>
      <c r="CG503" s="386">
        <v>3924.6125003397174</v>
      </c>
      <c r="CH503" s="386">
        <v>3931.9392165281893</v>
      </c>
      <c r="CI503" s="386">
        <v>3939.2796106963601</v>
      </c>
      <c r="CJ503" s="386">
        <v>3946.6337083791514</v>
      </c>
      <c r="CK503" s="386">
        <v>3954.0681111153895</v>
      </c>
      <c r="CL503" s="386">
        <v>3961.5165182787237</v>
      </c>
      <c r="CM503" s="386">
        <v>3968.9789562497504</v>
      </c>
      <c r="CN503" s="386">
        <v>3976.4554514587603</v>
      </c>
      <c r="CO503" s="386">
        <v>3983.9460303858314</v>
      </c>
      <c r="CP503" s="386">
        <v>3986.7979237105637</v>
      </c>
      <c r="CQ503" s="386">
        <v>3989.6518585527951</v>
      </c>
      <c r="CR503" s="386">
        <v>3992.5078363739381</v>
      </c>
      <c r="CS503" s="386">
        <v>3995.3658586364522</v>
      </c>
      <c r="CT503" s="386">
        <v>3998.2259268038438</v>
      </c>
      <c r="CU503" s="386">
        <v>4000.0569989657561</v>
      </c>
      <c r="CV503" s="386">
        <v>4001.8889097059086</v>
      </c>
      <c r="CW503" s="386">
        <v>4003.7216594083461</v>
      </c>
      <c r="CX503" s="386">
        <v>4005.5552484572891</v>
      </c>
      <c r="CY503" s="386">
        <v>4007.3896772371345</v>
      </c>
      <c r="CZ503" s="386">
        <v>4011.6527005933071</v>
      </c>
      <c r="DA503" s="386">
        <v>4015.9202589135339</v>
      </c>
      <c r="DB503" s="386">
        <v>4020.1923570220661</v>
      </c>
      <c r="DC503" s="386">
        <v>4024.4689997482878</v>
      </c>
      <c r="DD503" s="386">
        <v>4028.7501919267197</v>
      </c>
      <c r="DE503" s="386">
        <v>4037.9704339242671</v>
      </c>
      <c r="DF503" s="386">
        <v>4047.2117774690546</v>
      </c>
      <c r="DG503" s="386">
        <v>4056.4742708543154</v>
      </c>
      <c r="DH503" s="386">
        <v>4065.7579624838068</v>
      </c>
      <c r="DI503" s="386">
        <v>4075.0629008720616</v>
      </c>
      <c r="DJ503" s="387">
        <v>4075.0629008720616</v>
      </c>
      <c r="DK503" s="387">
        <v>4075.0629008720616</v>
      </c>
      <c r="DL503" s="387">
        <v>4075.0629008720616</v>
      </c>
      <c r="DM503" s="387">
        <v>4075.0629008720616</v>
      </c>
      <c r="DN503" s="387">
        <v>4075.0629008720616</v>
      </c>
      <c r="DO503" s="387">
        <v>4075.0629008720616</v>
      </c>
      <c r="DP503" s="387">
        <v>4075.0629008720616</v>
      </c>
      <c r="DQ503" s="387">
        <v>4075.0629008720616</v>
      </c>
      <c r="DR503" s="387">
        <v>4075.0629008720616</v>
      </c>
      <c r="DS503" s="387">
        <v>4075.0629008720616</v>
      </c>
      <c r="DT503" s="387">
        <v>4075.0629008720616</v>
      </c>
      <c r="DU503" s="387">
        <v>4075.0629008720616</v>
      </c>
      <c r="DV503" s="387">
        <v>4075.0629008720616</v>
      </c>
      <c r="DW503" s="387">
        <v>4075.0629008720616</v>
      </c>
      <c r="DX503" s="387">
        <v>4075.0629008720616</v>
      </c>
      <c r="DY503" s="387">
        <v>4075.0629008720616</v>
      </c>
      <c r="DZ503" s="387">
        <v>4075.0629008720616</v>
      </c>
      <c r="EA503" s="387">
        <v>4075.0629008720616</v>
      </c>
      <c r="EB503" s="387">
        <v>4075.0629008720616</v>
      </c>
      <c r="EC503" s="387">
        <v>4075.0629008720616</v>
      </c>
      <c r="ED503" s="387">
        <v>4075.0629008720616</v>
      </c>
      <c r="EE503" s="387">
        <v>4075.0629008720616</v>
      </c>
      <c r="EF503" s="387">
        <v>4075.0629008720616</v>
      </c>
      <c r="EG503" s="387">
        <v>4075.0629008720616</v>
      </c>
      <c r="EH503" s="387">
        <v>4075.0629008720616</v>
      </c>
      <c r="EI503" s="387">
        <v>4075.0629008720616</v>
      </c>
      <c r="EJ503" s="387">
        <v>4075.0629008720616</v>
      </c>
      <c r="EK503" s="387">
        <v>4075.0629008720616</v>
      </c>
      <c r="EY503" s="386">
        <v>743</v>
      </c>
      <c r="EZ503" s="386">
        <v>750</v>
      </c>
      <c r="FA503" s="386">
        <v>757</v>
      </c>
      <c r="FB503" s="386">
        <v>764</v>
      </c>
      <c r="FC503" s="386">
        <v>770.9</v>
      </c>
      <c r="FD503" s="386">
        <v>778</v>
      </c>
      <c r="FE503" s="386">
        <v>785</v>
      </c>
      <c r="FF503" s="386">
        <v>792</v>
      </c>
      <c r="FG503" s="386">
        <v>799</v>
      </c>
      <c r="FH503" s="386">
        <v>806</v>
      </c>
      <c r="FI503" s="386">
        <v>814.09999999999991</v>
      </c>
      <c r="FJ503" s="386">
        <v>817</v>
      </c>
      <c r="FK503" s="386">
        <v>820</v>
      </c>
      <c r="FL503" s="386">
        <v>823</v>
      </c>
      <c r="FM503" s="386">
        <v>826</v>
      </c>
      <c r="FN503" s="386">
        <v>829</v>
      </c>
      <c r="FO503" s="386">
        <v>832</v>
      </c>
      <c r="FP503" s="386">
        <v>835</v>
      </c>
      <c r="FQ503" s="386">
        <v>838</v>
      </c>
      <c r="FR503" s="386">
        <v>841</v>
      </c>
      <c r="FS503" s="386">
        <v>844</v>
      </c>
      <c r="FT503" s="386">
        <v>847</v>
      </c>
      <c r="FU503" s="386">
        <v>850</v>
      </c>
      <c r="FV503" s="386">
        <v>853</v>
      </c>
      <c r="FW503" s="386">
        <v>856</v>
      </c>
      <c r="FX503" s="386">
        <v>859</v>
      </c>
      <c r="FY503" s="386">
        <v>862</v>
      </c>
      <c r="FZ503" s="386">
        <v>865</v>
      </c>
      <c r="GA503" s="386">
        <v>868</v>
      </c>
      <c r="GB503" s="386">
        <v>871</v>
      </c>
      <c r="GC503" s="386">
        <v>876.90000000000009</v>
      </c>
      <c r="GD503" s="387">
        <v>876.90000000000009</v>
      </c>
      <c r="GE503" s="387">
        <v>876.90000000000009</v>
      </c>
      <c r="GF503" s="387">
        <v>876.90000000000009</v>
      </c>
      <c r="GG503" s="387">
        <v>876.90000000000009</v>
      </c>
      <c r="GH503" s="387">
        <v>876.90000000000009</v>
      </c>
      <c r="GI503" s="387">
        <v>876.90000000000009</v>
      </c>
      <c r="GJ503" s="387">
        <v>876.90000000000009</v>
      </c>
      <c r="GK503" s="387">
        <v>876.90000000000009</v>
      </c>
      <c r="GL503" s="387">
        <v>876.90000000000009</v>
      </c>
      <c r="GM503" s="387">
        <v>876.90000000000009</v>
      </c>
      <c r="GN503" s="387">
        <v>876.90000000000009</v>
      </c>
      <c r="GO503" s="387">
        <v>876.90000000000009</v>
      </c>
      <c r="GP503" s="387">
        <v>876.90000000000009</v>
      </c>
      <c r="GQ503" s="387">
        <v>876.90000000000009</v>
      </c>
      <c r="GR503" s="387">
        <v>876.90000000000009</v>
      </c>
      <c r="GS503" s="387">
        <v>876.90000000000009</v>
      </c>
      <c r="GT503" s="387">
        <v>876.90000000000009</v>
      </c>
      <c r="GU503" s="387">
        <v>876.90000000000009</v>
      </c>
      <c r="GV503" s="387">
        <v>876.90000000000009</v>
      </c>
      <c r="GW503" s="387">
        <v>876.90000000000009</v>
      </c>
      <c r="GX503" s="387">
        <v>876.90000000000009</v>
      </c>
      <c r="GY503" s="387">
        <v>876.90000000000009</v>
      </c>
      <c r="GZ503" s="387">
        <v>876.90000000000009</v>
      </c>
      <c r="HA503" s="387">
        <v>876.90000000000009</v>
      </c>
      <c r="HB503" s="387">
        <v>876.90000000000009</v>
      </c>
      <c r="HC503" s="387">
        <v>876.90000000000009</v>
      </c>
      <c r="HD503" s="387">
        <v>876.90000000000009</v>
      </c>
      <c r="HE503" s="387">
        <v>876.90000000000009</v>
      </c>
      <c r="HS503" s="394">
        <v>3.4274679014203557</v>
      </c>
      <c r="HT503" s="394">
        <v>3.4268516023982394</v>
      </c>
      <c r="HU503" s="394">
        <v>3.4262354141939322</v>
      </c>
      <c r="HV503" s="394">
        <v>3.4256193367875083</v>
      </c>
      <c r="HW503" s="394">
        <v>3.4250033701590463</v>
      </c>
      <c r="HX503" s="394">
        <v>3.4233764870953833</v>
      </c>
      <c r="HY503" s="394">
        <v>3.421750376804245</v>
      </c>
      <c r="HZ503" s="394">
        <v>3.4201250389185636</v>
      </c>
      <c r="IA503" s="394">
        <v>3.4185004730714454</v>
      </c>
      <c r="IB503" s="394">
        <v>3.4168766788961675</v>
      </c>
      <c r="IC503" s="394">
        <v>3.4152503421218268</v>
      </c>
      <c r="ID503" s="394">
        <v>3.4136247794378476</v>
      </c>
      <c r="IE503" s="394">
        <v>3.4119999904757847</v>
      </c>
      <c r="IF503" s="394">
        <v>3.4103759748673688</v>
      </c>
      <c r="IG503" s="394">
        <v>3.4087527322445039</v>
      </c>
      <c r="IH503" s="394">
        <v>3.4039196239189824</v>
      </c>
      <c r="II503" s="394">
        <v>3.3990933682278168</v>
      </c>
      <c r="IJ503" s="394">
        <v>3.3942739554549837</v>
      </c>
      <c r="IK503" s="394">
        <v>3.389461375898235</v>
      </c>
      <c r="IL503" s="394">
        <v>3.3846556198690787</v>
      </c>
      <c r="IM503" s="394">
        <v>3.3798374365293098</v>
      </c>
      <c r="IN503" s="394">
        <v>3.375026112052983</v>
      </c>
      <c r="IO503" s="394">
        <v>3.3702216366762512</v>
      </c>
      <c r="IP503" s="394">
        <v>3.3654240006491651</v>
      </c>
      <c r="IQ503" s="394">
        <v>3.3606331942356564</v>
      </c>
      <c r="IR503" s="394">
        <v>3.3557820730731356</v>
      </c>
      <c r="IS503" s="394">
        <v>3.3509379545720703</v>
      </c>
      <c r="IT503" s="394">
        <v>3.3461008286240199</v>
      </c>
      <c r="IU503" s="394">
        <v>3.3412706851351359</v>
      </c>
      <c r="IV503" s="394">
        <v>3.3364475140261391</v>
      </c>
      <c r="IW503" s="394">
        <v>3.336323550275202</v>
      </c>
      <c r="IX503" s="394">
        <v>3.3361995911300659</v>
      </c>
      <c r="IY503" s="394">
        <v>3.3360756365905586</v>
      </c>
      <c r="IZ503" s="394">
        <v>3.3359516866565104</v>
      </c>
      <c r="JA503" s="394">
        <v>3.3358277413277486</v>
      </c>
      <c r="JB503" s="394">
        <v>3.3358277413277486</v>
      </c>
      <c r="JC503" s="394">
        <v>3.3358277413277486</v>
      </c>
      <c r="JD503" s="394">
        <v>3.3358277413277486</v>
      </c>
      <c r="JE503" s="394">
        <v>3.3358277413277486</v>
      </c>
      <c r="JF503" s="394">
        <v>3.3358277413277486</v>
      </c>
      <c r="JG503" s="394">
        <v>3.3358277413277486</v>
      </c>
      <c r="JH503" s="394">
        <v>3.3358277413277486</v>
      </c>
      <c r="JI503" s="394">
        <v>3.3358277413277486</v>
      </c>
      <c r="JJ503" s="394">
        <v>3.3358277413277486</v>
      </c>
      <c r="JK503" s="394">
        <v>3.3358277413277486</v>
      </c>
      <c r="JL503" s="394">
        <v>3.3358277413277486</v>
      </c>
      <c r="JM503" s="394">
        <v>3.3358277413277486</v>
      </c>
      <c r="JN503" s="394">
        <v>3.3358277413277486</v>
      </c>
      <c r="JO503" s="394">
        <v>3.3358277413277486</v>
      </c>
      <c r="JP503" s="394">
        <v>3.3358277413277486</v>
      </c>
      <c r="JQ503" s="394">
        <v>3.3358277413277486</v>
      </c>
      <c r="JR503" s="394">
        <v>3.3358277413277486</v>
      </c>
      <c r="JS503" s="394">
        <v>3.3358277413277486</v>
      </c>
      <c r="JT503" s="394">
        <v>3.3358277413277486</v>
      </c>
      <c r="JU503" s="394">
        <v>3.3358277413277486</v>
      </c>
      <c r="JV503" s="394">
        <v>3.3358277413277486</v>
      </c>
      <c r="JW503" s="394">
        <v>3.3358277413277486</v>
      </c>
      <c r="JX503" s="394">
        <v>3.3358277413277486</v>
      </c>
      <c r="JY503" s="394">
        <v>3.3358277413277486</v>
      </c>
      <c r="JZ503" s="394">
        <v>3.3358277413277486</v>
      </c>
      <c r="KA503" s="394">
        <v>3.3358277413277486</v>
      </c>
      <c r="KB503" s="394">
        <v>3.3358277413277486</v>
      </c>
      <c r="KC503" s="394">
        <v>3.3358277413277486</v>
      </c>
    </row>
    <row r="504" spans="1:289" x14ac:dyDescent="0.25">
      <c r="A504" s="383">
        <v>495</v>
      </c>
      <c r="B504" s="384" t="s">
        <v>872</v>
      </c>
      <c r="C504" s="385" t="s">
        <v>142</v>
      </c>
      <c r="D504" s="385" t="s">
        <v>142</v>
      </c>
      <c r="E504" s="129">
        <v>2052</v>
      </c>
      <c r="F504" s="386">
        <v>1296.6701</v>
      </c>
      <c r="G504" s="386">
        <v>1299.8402181940937</v>
      </c>
      <c r="H504" s="386">
        <v>1303.0180867399265</v>
      </c>
      <c r="I504" s="386">
        <v>1306.2037245856727</v>
      </c>
      <c r="J504" s="386">
        <v>1309.3971507258311</v>
      </c>
      <c r="K504" s="386">
        <v>1311.4899179029444</v>
      </c>
      <c r="L504" s="386">
        <v>1313.5860298822479</v>
      </c>
      <c r="M504" s="386">
        <v>1315.6854920096309</v>
      </c>
      <c r="N504" s="386">
        <v>1317.7883096395269</v>
      </c>
      <c r="O504" s="386">
        <v>1319.8944881349275</v>
      </c>
      <c r="P504" s="386">
        <v>1322.028016766825</v>
      </c>
      <c r="Q504" s="386">
        <v>1324.1649941171345</v>
      </c>
      <c r="R504" s="386">
        <v>1326.3054257604981</v>
      </c>
      <c r="S504" s="386">
        <v>1328.4493172805692</v>
      </c>
      <c r="T504" s="386">
        <v>1330.5966742700268</v>
      </c>
      <c r="U504" s="386">
        <v>1332.5661808233206</v>
      </c>
      <c r="V504" s="386">
        <v>1334.5386025770943</v>
      </c>
      <c r="W504" s="386">
        <v>1336.5139438463341</v>
      </c>
      <c r="X504" s="386">
        <v>1338.4922089524134</v>
      </c>
      <c r="Y504" s="386">
        <v>1340.4734022231025</v>
      </c>
      <c r="Z504" s="386">
        <v>1342.2374630896406</v>
      </c>
      <c r="AA504" s="386">
        <v>1344.0038454574749</v>
      </c>
      <c r="AB504" s="386">
        <v>1345.7725523816976</v>
      </c>
      <c r="AC504" s="386">
        <v>1347.5435869214209</v>
      </c>
      <c r="AD504" s="386">
        <v>1349.3169521397826</v>
      </c>
      <c r="AE504" s="386">
        <v>1351.6090264175605</v>
      </c>
      <c r="AF504" s="386">
        <v>1353.9049942241986</v>
      </c>
      <c r="AG504" s="386">
        <v>1356.2048621736044</v>
      </c>
      <c r="AH504" s="386">
        <v>1358.5086368909201</v>
      </c>
      <c r="AI504" s="386">
        <v>1360.8163250125417</v>
      </c>
      <c r="AJ504" s="386">
        <v>1362.9259391220724</v>
      </c>
      <c r="AK504" s="386">
        <v>1365.0388236742112</v>
      </c>
      <c r="AL504" s="386">
        <v>1367.1549837389825</v>
      </c>
      <c r="AM504" s="386">
        <v>1369.2744243942705</v>
      </c>
      <c r="AN504" s="386">
        <v>1371.3971507258316</v>
      </c>
      <c r="AO504" s="387">
        <v>1371.3971507258316</v>
      </c>
      <c r="AP504" s="387">
        <v>1371.3971507258316</v>
      </c>
      <c r="AQ504" s="387">
        <v>1371.3971507258316</v>
      </c>
      <c r="AR504" s="387">
        <v>1371.3971507258316</v>
      </c>
      <c r="AS504" s="387">
        <v>1371.3971507258316</v>
      </c>
      <c r="AT504" s="387">
        <v>1371.3971507258316</v>
      </c>
      <c r="AU504" s="387">
        <v>1371.3971507258316</v>
      </c>
      <c r="AV504" s="387">
        <v>1371.3971507258316</v>
      </c>
      <c r="AW504" s="387">
        <v>1371.3971507258316</v>
      </c>
      <c r="AX504" s="387">
        <v>1371.3971507258316</v>
      </c>
      <c r="AY504" s="387">
        <v>1371.3971507258316</v>
      </c>
      <c r="AZ504" s="387">
        <v>1371.3971507258316</v>
      </c>
      <c r="BA504" s="387">
        <v>1371.3971507258316</v>
      </c>
      <c r="BB504" s="387">
        <v>1371.3971507258316</v>
      </c>
      <c r="BC504" s="387">
        <v>1371.3971507258316</v>
      </c>
      <c r="BD504" s="387">
        <v>1371.3971507258316</v>
      </c>
      <c r="BE504" s="387">
        <v>1371.3971507258316</v>
      </c>
      <c r="BF504" s="387">
        <v>1371.3971507258316</v>
      </c>
      <c r="BG504" s="387">
        <v>1371.3971507258316</v>
      </c>
      <c r="BH504" s="387">
        <v>1371.3971507258316</v>
      </c>
      <c r="BI504" s="387">
        <v>1371.3971507258316</v>
      </c>
      <c r="BJ504" s="387">
        <v>1371.3971507258316</v>
      </c>
      <c r="BK504" s="387">
        <v>1371.3971507258316</v>
      </c>
      <c r="BL504" s="387">
        <v>1371.3971507258316</v>
      </c>
      <c r="BM504" s="387">
        <v>1371.3971507258316</v>
      </c>
      <c r="BN504" s="387">
        <v>1371.3971507258316</v>
      </c>
      <c r="BO504" s="387">
        <v>1371.3971507258316</v>
      </c>
      <c r="BP504" s="387">
        <v>1371.3971507258316</v>
      </c>
      <c r="CA504" s="386">
        <v>4100</v>
      </c>
      <c r="CB504" s="386">
        <v>4109.9636214571601</v>
      </c>
      <c r="CC504" s="386">
        <v>4119.9514560246962</v>
      </c>
      <c r="CD504" s="386">
        <v>4129.963562544136</v>
      </c>
      <c r="CE504" s="386">
        <v>4140</v>
      </c>
      <c r="CF504" s="386">
        <v>4142.4038992079086</v>
      </c>
      <c r="CG504" s="386">
        <v>4144.8091942446581</v>
      </c>
      <c r="CH504" s="386">
        <v>4147.2158859207393</v>
      </c>
      <c r="CI504" s="386">
        <v>4149.6239750471141</v>
      </c>
      <c r="CJ504" s="386">
        <v>4152.0334624352145</v>
      </c>
      <c r="CK504" s="386">
        <v>4154.4980152216958</v>
      </c>
      <c r="CL504" s="386">
        <v>4156.9640309107508</v>
      </c>
      <c r="CM504" s="386">
        <v>4159.4315103707249</v>
      </c>
      <c r="CN504" s="386">
        <v>4161.9004544704794</v>
      </c>
      <c r="CO504" s="386">
        <v>4164.3708640793884</v>
      </c>
      <c r="CP504" s="386">
        <v>4162.751665748202</v>
      </c>
      <c r="CQ504" s="386">
        <v>4161.1330969966857</v>
      </c>
      <c r="CR504" s="386">
        <v>4159.5151575800455</v>
      </c>
      <c r="CS504" s="386">
        <v>4157.8978472535819</v>
      </c>
      <c r="CT504" s="386">
        <v>4156.2811657726907</v>
      </c>
      <c r="CU504" s="386">
        <v>4153.9152215241766</v>
      </c>
      <c r="CV504" s="386">
        <v>4151.5506240787217</v>
      </c>
      <c r="CW504" s="386">
        <v>4149.187372669664</v>
      </c>
      <c r="CX504" s="386">
        <v>4146.8254665307777</v>
      </c>
      <c r="CY504" s="386">
        <v>4144.4649048962747</v>
      </c>
      <c r="CZ504" s="386">
        <v>4143.6052487762954</v>
      </c>
      <c r="DA504" s="386">
        <v>4142.7457709685132</v>
      </c>
      <c r="DB504" s="386">
        <v>4141.8864714359424</v>
      </c>
      <c r="DC504" s="386">
        <v>4141.027350141605</v>
      </c>
      <c r="DD504" s="386">
        <v>4140.1684070485317</v>
      </c>
      <c r="DE504" s="386">
        <v>4146.5485864790362</v>
      </c>
      <c r="DF504" s="386">
        <v>4152.9385980432999</v>
      </c>
      <c r="DG504" s="386">
        <v>4159.3384568930687</v>
      </c>
      <c r="DH504" s="386">
        <v>4165.7481782034374</v>
      </c>
      <c r="DI504" s="386">
        <v>4172.1677771728864</v>
      </c>
      <c r="DJ504" s="387">
        <v>4172.1677771728864</v>
      </c>
      <c r="DK504" s="387">
        <v>4172.1677771728864</v>
      </c>
      <c r="DL504" s="387">
        <v>4172.1677771728864</v>
      </c>
      <c r="DM504" s="387">
        <v>4172.1677771728864</v>
      </c>
      <c r="DN504" s="387">
        <v>4172.1677771728864</v>
      </c>
      <c r="DO504" s="387">
        <v>4172.1677771728864</v>
      </c>
      <c r="DP504" s="387">
        <v>4172.1677771728864</v>
      </c>
      <c r="DQ504" s="387">
        <v>4172.1677771728864</v>
      </c>
      <c r="DR504" s="387">
        <v>4172.1677771728864</v>
      </c>
      <c r="DS504" s="387">
        <v>4172.1677771728864</v>
      </c>
      <c r="DT504" s="387">
        <v>4172.1677771728864</v>
      </c>
      <c r="DU504" s="387">
        <v>4172.1677771728864</v>
      </c>
      <c r="DV504" s="387">
        <v>4172.1677771728864</v>
      </c>
      <c r="DW504" s="387">
        <v>4172.1677771728864</v>
      </c>
      <c r="DX504" s="387">
        <v>4172.1677771728864</v>
      </c>
      <c r="DY504" s="387">
        <v>4172.1677771728864</v>
      </c>
      <c r="DZ504" s="387">
        <v>4172.1677771728864</v>
      </c>
      <c r="EA504" s="387">
        <v>4172.1677771728864</v>
      </c>
      <c r="EB504" s="387">
        <v>4172.1677771728864</v>
      </c>
      <c r="EC504" s="387">
        <v>4172.1677771728864</v>
      </c>
      <c r="ED504" s="387">
        <v>4172.1677771728864</v>
      </c>
      <c r="EE504" s="387">
        <v>4172.1677771728864</v>
      </c>
      <c r="EF504" s="387">
        <v>4172.1677771728864</v>
      </c>
      <c r="EG504" s="387">
        <v>4172.1677771728864</v>
      </c>
      <c r="EH504" s="387">
        <v>4172.1677771728864</v>
      </c>
      <c r="EI504" s="387">
        <v>4172.1677771728864</v>
      </c>
      <c r="EJ504" s="387">
        <v>4172.1677771728864</v>
      </c>
      <c r="EK504" s="387">
        <v>4172.1677771728864</v>
      </c>
      <c r="EY504" s="386">
        <v>563</v>
      </c>
      <c r="EZ504" s="386">
        <v>568</v>
      </c>
      <c r="FA504" s="386">
        <v>573</v>
      </c>
      <c r="FB504" s="386">
        <v>578</v>
      </c>
      <c r="FC504" s="386">
        <v>584.1</v>
      </c>
      <c r="FD504" s="386">
        <v>590</v>
      </c>
      <c r="FE504" s="386">
        <v>596</v>
      </c>
      <c r="FF504" s="386">
        <v>602</v>
      </c>
      <c r="FG504" s="386">
        <v>608</v>
      </c>
      <c r="FH504" s="386">
        <v>614</v>
      </c>
      <c r="FI504" s="386">
        <v>618.4</v>
      </c>
      <c r="FJ504" s="386">
        <v>621</v>
      </c>
      <c r="FK504" s="386">
        <v>623</v>
      </c>
      <c r="FL504" s="386">
        <v>625</v>
      </c>
      <c r="FM504" s="386">
        <v>627</v>
      </c>
      <c r="FN504" s="386">
        <v>629</v>
      </c>
      <c r="FO504" s="386">
        <v>631</v>
      </c>
      <c r="FP504" s="386">
        <v>633</v>
      </c>
      <c r="FQ504" s="386">
        <v>635</v>
      </c>
      <c r="FR504" s="386">
        <v>637</v>
      </c>
      <c r="FS504" s="386">
        <v>639</v>
      </c>
      <c r="FT504" s="386">
        <v>641</v>
      </c>
      <c r="FU504" s="386">
        <v>643</v>
      </c>
      <c r="FV504" s="386">
        <v>645</v>
      </c>
      <c r="FW504" s="386">
        <v>647</v>
      </c>
      <c r="FX504" s="386">
        <v>649</v>
      </c>
      <c r="FY504" s="386">
        <v>651</v>
      </c>
      <c r="FZ504" s="386">
        <v>653</v>
      </c>
      <c r="GA504" s="386">
        <v>655</v>
      </c>
      <c r="GB504" s="386">
        <v>657</v>
      </c>
      <c r="GC504" s="386">
        <v>667.80000000000007</v>
      </c>
      <c r="GD504" s="387">
        <v>667.80000000000007</v>
      </c>
      <c r="GE504" s="387">
        <v>667.80000000000007</v>
      </c>
      <c r="GF504" s="387">
        <v>667.80000000000007</v>
      </c>
      <c r="GG504" s="387">
        <v>667.80000000000007</v>
      </c>
      <c r="GH504" s="387">
        <v>667.80000000000007</v>
      </c>
      <c r="GI504" s="387">
        <v>667.80000000000007</v>
      </c>
      <c r="GJ504" s="387">
        <v>667.80000000000007</v>
      </c>
      <c r="GK504" s="387">
        <v>667.80000000000007</v>
      </c>
      <c r="GL504" s="387">
        <v>667.80000000000007</v>
      </c>
      <c r="GM504" s="387">
        <v>667.80000000000007</v>
      </c>
      <c r="GN504" s="387">
        <v>667.80000000000007</v>
      </c>
      <c r="GO504" s="387">
        <v>667.80000000000007</v>
      </c>
      <c r="GP504" s="387">
        <v>667.80000000000007</v>
      </c>
      <c r="GQ504" s="387">
        <v>667.80000000000007</v>
      </c>
      <c r="GR504" s="387">
        <v>667.80000000000007</v>
      </c>
      <c r="GS504" s="387">
        <v>667.80000000000007</v>
      </c>
      <c r="GT504" s="387">
        <v>667.80000000000007</v>
      </c>
      <c r="GU504" s="387">
        <v>667.80000000000007</v>
      </c>
      <c r="GV504" s="387">
        <v>667.80000000000007</v>
      </c>
      <c r="GW504" s="387">
        <v>667.80000000000007</v>
      </c>
      <c r="GX504" s="387">
        <v>667.80000000000007</v>
      </c>
      <c r="GY504" s="387">
        <v>667.80000000000007</v>
      </c>
      <c r="GZ504" s="387">
        <v>667.80000000000007</v>
      </c>
      <c r="HA504" s="387">
        <v>667.80000000000007</v>
      </c>
      <c r="HB504" s="387">
        <v>667.80000000000007</v>
      </c>
      <c r="HC504" s="387">
        <v>667.80000000000007</v>
      </c>
      <c r="HD504" s="387">
        <v>667.80000000000007</v>
      </c>
      <c r="HE504" s="387">
        <v>667.80000000000007</v>
      </c>
      <c r="HS504" s="394">
        <v>3.1619453552603702</v>
      </c>
      <c r="HT504" s="394">
        <v>3.1618991041585507</v>
      </c>
      <c r="HU504" s="394">
        <v>3.1618528537332655</v>
      </c>
      <c r="HV504" s="394">
        <v>3.1618066039845036</v>
      </c>
      <c r="HW504" s="394">
        <v>3.1617603549122557</v>
      </c>
      <c r="HX504" s="394">
        <v>3.1585480320211379</v>
      </c>
      <c r="HY504" s="394">
        <v>3.1553389728240382</v>
      </c>
      <c r="HZ504" s="394">
        <v>3.1521331740050695</v>
      </c>
      <c r="IA504" s="394">
        <v>3.148930632251715</v>
      </c>
      <c r="IB504" s="394">
        <v>3.1457313442548211</v>
      </c>
      <c r="IC504" s="394">
        <v>3.1425188895633314</v>
      </c>
      <c r="ID504" s="394">
        <v>3.1393097154651328</v>
      </c>
      <c r="IE504" s="394">
        <v>3.1361038186100489</v>
      </c>
      <c r="IF504" s="394">
        <v>3.1329011956513235</v>
      </c>
      <c r="IG504" s="394">
        <v>3.1297018432456154</v>
      </c>
      <c r="IH504" s="394">
        <v>3.1238611077284455</v>
      </c>
      <c r="II504" s="394">
        <v>3.1180312723522761</v>
      </c>
      <c r="IJ504" s="394">
        <v>3.1122123167749653</v>
      </c>
      <c r="IK504" s="394">
        <v>3.1064042206923337</v>
      </c>
      <c r="IL504" s="394">
        <v>3.1006069638380915</v>
      </c>
      <c r="IM504" s="394">
        <v>3.0947692459443439</v>
      </c>
      <c r="IN504" s="394">
        <v>3.0889425191083499</v>
      </c>
      <c r="IO504" s="394">
        <v>3.0831267626365157</v>
      </c>
      <c r="IP504" s="394">
        <v>3.0773219558742118</v>
      </c>
      <c r="IQ504" s="394">
        <v>3.0715280782056968</v>
      </c>
      <c r="IR504" s="394">
        <v>3.0656833209814534</v>
      </c>
      <c r="IS504" s="394">
        <v>3.0598496856438206</v>
      </c>
      <c r="IT504" s="394">
        <v>3.0540271510291563</v>
      </c>
      <c r="IU504" s="394">
        <v>3.0482156960140872</v>
      </c>
      <c r="IV504" s="394">
        <v>3.0424152995154397</v>
      </c>
      <c r="IW504" s="394">
        <v>3.0423873135395985</v>
      </c>
      <c r="IX504" s="394">
        <v>3.0423593278211891</v>
      </c>
      <c r="IY504" s="394">
        <v>3.0423313423602094</v>
      </c>
      <c r="IZ504" s="394">
        <v>3.0423033571566567</v>
      </c>
      <c r="JA504" s="394">
        <v>3.0422753722105278</v>
      </c>
      <c r="JB504" s="394">
        <v>3.0422753722105278</v>
      </c>
      <c r="JC504" s="394">
        <v>3.0422753722105278</v>
      </c>
      <c r="JD504" s="394">
        <v>3.0422753722105278</v>
      </c>
      <c r="JE504" s="394">
        <v>3.0422753722105278</v>
      </c>
      <c r="JF504" s="394">
        <v>3.0422753722105278</v>
      </c>
      <c r="JG504" s="394">
        <v>3.0422753722105278</v>
      </c>
      <c r="JH504" s="394">
        <v>3.0422753722105278</v>
      </c>
      <c r="JI504" s="394">
        <v>3.0422753722105278</v>
      </c>
      <c r="JJ504" s="394">
        <v>3.0422753722105278</v>
      </c>
      <c r="JK504" s="394">
        <v>3.0422753722105278</v>
      </c>
      <c r="JL504" s="394">
        <v>3.0422753722105278</v>
      </c>
      <c r="JM504" s="394">
        <v>3.0422753722105278</v>
      </c>
      <c r="JN504" s="394">
        <v>3.0422753722105278</v>
      </c>
      <c r="JO504" s="394">
        <v>3.0422753722105278</v>
      </c>
      <c r="JP504" s="394">
        <v>3.0422753722105278</v>
      </c>
      <c r="JQ504" s="394">
        <v>3.0422753722105278</v>
      </c>
      <c r="JR504" s="394">
        <v>3.0422753722105278</v>
      </c>
      <c r="JS504" s="394">
        <v>3.0422753722105278</v>
      </c>
      <c r="JT504" s="394">
        <v>3.0422753722105278</v>
      </c>
      <c r="JU504" s="394">
        <v>3.0422753722105278</v>
      </c>
      <c r="JV504" s="394">
        <v>3.0422753722105278</v>
      </c>
      <c r="JW504" s="394">
        <v>3.0422753722105278</v>
      </c>
      <c r="JX504" s="394">
        <v>3.0422753722105278</v>
      </c>
      <c r="JY504" s="394">
        <v>3.0422753722105278</v>
      </c>
      <c r="JZ504" s="394">
        <v>3.0422753722105278</v>
      </c>
      <c r="KA504" s="394">
        <v>3.0422753722105278</v>
      </c>
      <c r="KB504" s="394">
        <v>3.0422753722105278</v>
      </c>
      <c r="KC504" s="394">
        <v>3.0422753722105278</v>
      </c>
    </row>
    <row r="505" spans="1:289" x14ac:dyDescent="0.25">
      <c r="A505" s="383">
        <v>496</v>
      </c>
      <c r="B505" s="384" t="s">
        <v>872</v>
      </c>
      <c r="C505" s="385" t="s">
        <v>142</v>
      </c>
      <c r="D505" s="385" t="s">
        <v>142</v>
      </c>
      <c r="E505" s="129">
        <v>2052</v>
      </c>
      <c r="F505" s="386">
        <v>961.54001000000005</v>
      </c>
      <c r="G505" s="386">
        <v>971.4565041798121</v>
      </c>
      <c r="H505" s="386">
        <v>981.47526852601925</v>
      </c>
      <c r="I505" s="386">
        <v>991.59735776489322</v>
      </c>
      <c r="J505" s="386">
        <v>1001.8238375002422</v>
      </c>
      <c r="K505" s="386">
        <v>1003.9978279239433</v>
      </c>
      <c r="L505" s="386">
        <v>1006.1765359778159</v>
      </c>
      <c r="M505" s="386">
        <v>1008.3599718992714</v>
      </c>
      <c r="N505" s="386">
        <v>1010.5481459479369</v>
      </c>
      <c r="O505" s="386">
        <v>1012.7410684057025</v>
      </c>
      <c r="P505" s="386">
        <v>1014.9574012038421</v>
      </c>
      <c r="Q505" s="386">
        <v>1017.1785843346337</v>
      </c>
      <c r="R505" s="386">
        <v>1019.4046284127859</v>
      </c>
      <c r="S505" s="386">
        <v>1021.635544076237</v>
      </c>
      <c r="T505" s="386">
        <v>1023.8713419862058</v>
      </c>
      <c r="U505" s="386">
        <v>1025.9206490436902</v>
      </c>
      <c r="V505" s="386">
        <v>1027.9740578464268</v>
      </c>
      <c r="W505" s="386">
        <v>1030.0315766041733</v>
      </c>
      <c r="X505" s="386">
        <v>1032.0932135431192</v>
      </c>
      <c r="Y505" s="386">
        <v>1034.158976905919</v>
      </c>
      <c r="Z505" s="386">
        <v>1035.9965038927323</v>
      </c>
      <c r="AA505" s="386">
        <v>1037.837295856694</v>
      </c>
      <c r="AB505" s="386">
        <v>1039.6813585991204</v>
      </c>
      <c r="AC505" s="386">
        <v>1041.5286979316361</v>
      </c>
      <c r="AD505" s="386">
        <v>1043.3793196761919</v>
      </c>
      <c r="AE505" s="386">
        <v>1045.8008340845506</v>
      </c>
      <c r="AF505" s="386">
        <v>1048.2279684356465</v>
      </c>
      <c r="AG505" s="386">
        <v>1050.6607357724565</v>
      </c>
      <c r="AH505" s="386">
        <v>1053.0991491682282</v>
      </c>
      <c r="AI505" s="386">
        <v>1055.5432217265507</v>
      </c>
      <c r="AJ505" s="386">
        <v>1057.7897617680117</v>
      </c>
      <c r="AK505" s="386">
        <v>1060.0410831789648</v>
      </c>
      <c r="AL505" s="386">
        <v>1062.2971961357227</v>
      </c>
      <c r="AM505" s="386">
        <v>1064.5581108362569</v>
      </c>
      <c r="AN505" s="386">
        <v>1066.8238375002434</v>
      </c>
      <c r="AO505" s="387">
        <v>1066.8238375002434</v>
      </c>
      <c r="AP505" s="387">
        <v>1066.8238375002434</v>
      </c>
      <c r="AQ505" s="387">
        <v>1066.8238375002434</v>
      </c>
      <c r="AR505" s="387">
        <v>1066.8238375002434</v>
      </c>
      <c r="AS505" s="387">
        <v>1066.8238375002434</v>
      </c>
      <c r="AT505" s="387">
        <v>1066.8238375002434</v>
      </c>
      <c r="AU505" s="387">
        <v>1066.8238375002434</v>
      </c>
      <c r="AV505" s="387">
        <v>1066.8238375002434</v>
      </c>
      <c r="AW505" s="387">
        <v>1066.8238375002434</v>
      </c>
      <c r="AX505" s="387">
        <v>1066.8238375002434</v>
      </c>
      <c r="AY505" s="387">
        <v>1066.8238375002434</v>
      </c>
      <c r="AZ505" s="387">
        <v>1066.8238375002434</v>
      </c>
      <c r="BA505" s="387">
        <v>1066.8238375002434</v>
      </c>
      <c r="BB505" s="387">
        <v>1066.8238375002434</v>
      </c>
      <c r="BC505" s="387">
        <v>1066.8238375002434</v>
      </c>
      <c r="BD505" s="387">
        <v>1066.8238375002434</v>
      </c>
      <c r="BE505" s="387">
        <v>1066.8238375002434</v>
      </c>
      <c r="BF505" s="387">
        <v>1066.8238375002434</v>
      </c>
      <c r="BG505" s="387">
        <v>1066.8238375002434</v>
      </c>
      <c r="BH505" s="387">
        <v>1066.8238375002434</v>
      </c>
      <c r="BI505" s="387">
        <v>1066.8238375002434</v>
      </c>
      <c r="BJ505" s="387">
        <v>1066.8238375002434</v>
      </c>
      <c r="BK505" s="387">
        <v>1066.8238375002434</v>
      </c>
      <c r="BL505" s="387">
        <v>1066.8238375002434</v>
      </c>
      <c r="BM505" s="387">
        <v>1066.8238375002434</v>
      </c>
      <c r="BN505" s="387">
        <v>1066.8238375002434</v>
      </c>
      <c r="BO505" s="387">
        <v>1066.8238375002434</v>
      </c>
      <c r="BP505" s="387">
        <v>1066.8238375002434</v>
      </c>
      <c r="CA505" s="386">
        <v>3050</v>
      </c>
      <c r="CB505" s="386">
        <v>3079.5672686916291</v>
      </c>
      <c r="CC505" s="386">
        <v>3109.4211679989576</v>
      </c>
      <c r="CD505" s="386">
        <v>3139.5644765726179</v>
      </c>
      <c r="CE505" s="386">
        <v>3170</v>
      </c>
      <c r="CF505" s="386">
        <v>3170.2186979919566</v>
      </c>
      <c r="CG505" s="386">
        <v>3170.4374110718663</v>
      </c>
      <c r="CH505" s="386">
        <v>3170.6561392407702</v>
      </c>
      <c r="CI505" s="386">
        <v>3170.8748824997092</v>
      </c>
      <c r="CJ505" s="386">
        <v>3171.0936408497246</v>
      </c>
      <c r="CK505" s="386">
        <v>3171.3102771088033</v>
      </c>
      <c r="CL505" s="386">
        <v>3171.5269281675928</v>
      </c>
      <c r="CM505" s="386">
        <v>3171.7435940271043</v>
      </c>
      <c r="CN505" s="386">
        <v>3171.9602746883488</v>
      </c>
      <c r="CO505" s="386">
        <v>3172.1769701523394</v>
      </c>
      <c r="CP505" s="386">
        <v>3169.8968698676276</v>
      </c>
      <c r="CQ505" s="386">
        <v>3167.6184084754991</v>
      </c>
      <c r="CR505" s="386">
        <v>3165.3415847979486</v>
      </c>
      <c r="CS505" s="386">
        <v>3163.0663976578185</v>
      </c>
      <c r="CT505" s="386">
        <v>3160.7928458787965</v>
      </c>
      <c r="CU505" s="386">
        <v>3157.771297330688</v>
      </c>
      <c r="CV505" s="386">
        <v>3154.7526372210418</v>
      </c>
      <c r="CW505" s="386">
        <v>3151.7368627886663</v>
      </c>
      <c r="CX505" s="386">
        <v>3148.7239712750079</v>
      </c>
      <c r="CY505" s="386">
        <v>3145.7139599241505</v>
      </c>
      <c r="CZ505" s="386">
        <v>3144.1504795062742</v>
      </c>
      <c r="DA505" s="386">
        <v>3142.587776168275</v>
      </c>
      <c r="DB505" s="386">
        <v>3141.0258495239291</v>
      </c>
      <c r="DC505" s="386">
        <v>3139.464699187205</v>
      </c>
      <c r="DD505" s="386">
        <v>3137.904324772263</v>
      </c>
      <c r="DE505" s="386">
        <v>3143.9884112007358</v>
      </c>
      <c r="DF505" s="386">
        <v>3150.0842940716229</v>
      </c>
      <c r="DG505" s="386">
        <v>3156.1919962570605</v>
      </c>
      <c r="DH505" s="386">
        <v>3162.3115406735319</v>
      </c>
      <c r="DI505" s="386">
        <v>3168.4429502819539</v>
      </c>
      <c r="DJ505" s="387">
        <v>3168.4429502819539</v>
      </c>
      <c r="DK505" s="387">
        <v>3168.4429502819539</v>
      </c>
      <c r="DL505" s="387">
        <v>3168.4429502819539</v>
      </c>
      <c r="DM505" s="387">
        <v>3168.4429502819539</v>
      </c>
      <c r="DN505" s="387">
        <v>3168.4429502819539</v>
      </c>
      <c r="DO505" s="387">
        <v>3168.4429502819539</v>
      </c>
      <c r="DP505" s="387">
        <v>3168.4429502819539</v>
      </c>
      <c r="DQ505" s="387">
        <v>3168.4429502819539</v>
      </c>
      <c r="DR505" s="387">
        <v>3168.4429502819539</v>
      </c>
      <c r="DS505" s="387">
        <v>3168.4429502819539</v>
      </c>
      <c r="DT505" s="387">
        <v>3168.4429502819539</v>
      </c>
      <c r="DU505" s="387">
        <v>3168.4429502819539</v>
      </c>
      <c r="DV505" s="387">
        <v>3168.4429502819539</v>
      </c>
      <c r="DW505" s="387">
        <v>3168.4429502819539</v>
      </c>
      <c r="DX505" s="387">
        <v>3168.4429502819539</v>
      </c>
      <c r="DY505" s="387">
        <v>3168.4429502819539</v>
      </c>
      <c r="DZ505" s="387">
        <v>3168.4429502819539</v>
      </c>
      <c r="EA505" s="387">
        <v>3168.4429502819539</v>
      </c>
      <c r="EB505" s="387">
        <v>3168.4429502819539</v>
      </c>
      <c r="EC505" s="387">
        <v>3168.4429502819539</v>
      </c>
      <c r="ED505" s="387">
        <v>3168.4429502819539</v>
      </c>
      <c r="EE505" s="387">
        <v>3168.4429502819539</v>
      </c>
      <c r="EF505" s="387">
        <v>3168.4429502819539</v>
      </c>
      <c r="EG505" s="387">
        <v>3168.4429502819539</v>
      </c>
      <c r="EH505" s="387">
        <v>3168.4429502819539</v>
      </c>
      <c r="EI505" s="387">
        <v>3168.4429502819539</v>
      </c>
      <c r="EJ505" s="387">
        <v>3168.4429502819539</v>
      </c>
      <c r="EK505" s="387">
        <v>3168.4429502819539</v>
      </c>
      <c r="EY505" s="386">
        <v>506</v>
      </c>
      <c r="EZ505" s="386">
        <v>510</v>
      </c>
      <c r="FA505" s="386">
        <v>514</v>
      </c>
      <c r="FB505" s="386">
        <v>518</v>
      </c>
      <c r="FC505" s="386">
        <v>521.20000000000005</v>
      </c>
      <c r="FD505" s="386">
        <v>525</v>
      </c>
      <c r="FE505" s="386">
        <v>529</v>
      </c>
      <c r="FF505" s="386">
        <v>533</v>
      </c>
      <c r="FG505" s="386">
        <v>537</v>
      </c>
      <c r="FH505" s="386">
        <v>541</v>
      </c>
      <c r="FI505" s="386">
        <v>546.90000000000009</v>
      </c>
      <c r="FJ505" s="386">
        <v>549</v>
      </c>
      <c r="FK505" s="386">
        <v>551</v>
      </c>
      <c r="FL505" s="386">
        <v>553</v>
      </c>
      <c r="FM505" s="386">
        <v>555</v>
      </c>
      <c r="FN505" s="386">
        <v>557</v>
      </c>
      <c r="FO505" s="386">
        <v>559</v>
      </c>
      <c r="FP505" s="386">
        <v>561</v>
      </c>
      <c r="FQ505" s="386">
        <v>563</v>
      </c>
      <c r="FR505" s="386">
        <v>565</v>
      </c>
      <c r="FS505" s="386">
        <v>567</v>
      </c>
      <c r="FT505" s="386">
        <v>569</v>
      </c>
      <c r="FU505" s="386">
        <v>571</v>
      </c>
      <c r="FV505" s="386">
        <v>573</v>
      </c>
      <c r="FW505" s="386">
        <v>575</v>
      </c>
      <c r="FX505" s="386">
        <v>577</v>
      </c>
      <c r="FY505" s="386">
        <v>579</v>
      </c>
      <c r="FZ505" s="386">
        <v>581</v>
      </c>
      <c r="GA505" s="386">
        <v>583</v>
      </c>
      <c r="GB505" s="386">
        <v>585</v>
      </c>
      <c r="GC505" s="386">
        <v>588.9</v>
      </c>
      <c r="GD505" s="387">
        <v>588.9</v>
      </c>
      <c r="GE505" s="387">
        <v>588.9</v>
      </c>
      <c r="GF505" s="387">
        <v>588.9</v>
      </c>
      <c r="GG505" s="387">
        <v>588.9</v>
      </c>
      <c r="GH505" s="387">
        <v>588.9</v>
      </c>
      <c r="GI505" s="387">
        <v>588.9</v>
      </c>
      <c r="GJ505" s="387">
        <v>588.9</v>
      </c>
      <c r="GK505" s="387">
        <v>588.9</v>
      </c>
      <c r="GL505" s="387">
        <v>588.9</v>
      </c>
      <c r="GM505" s="387">
        <v>588.9</v>
      </c>
      <c r="GN505" s="387">
        <v>588.9</v>
      </c>
      <c r="GO505" s="387">
        <v>588.9</v>
      </c>
      <c r="GP505" s="387">
        <v>588.9</v>
      </c>
      <c r="GQ505" s="387">
        <v>588.9</v>
      </c>
      <c r="GR505" s="387">
        <v>588.9</v>
      </c>
      <c r="GS505" s="387">
        <v>588.9</v>
      </c>
      <c r="GT505" s="387">
        <v>588.9</v>
      </c>
      <c r="GU505" s="387">
        <v>588.9</v>
      </c>
      <c r="GV505" s="387">
        <v>588.9</v>
      </c>
      <c r="GW505" s="387">
        <v>588.9</v>
      </c>
      <c r="GX505" s="387">
        <v>588.9</v>
      </c>
      <c r="GY505" s="387">
        <v>588.9</v>
      </c>
      <c r="GZ505" s="387">
        <v>588.9</v>
      </c>
      <c r="HA505" s="387">
        <v>588.9</v>
      </c>
      <c r="HB505" s="387">
        <v>588.9</v>
      </c>
      <c r="HC505" s="387">
        <v>588.9</v>
      </c>
      <c r="HD505" s="387">
        <v>588.9</v>
      </c>
      <c r="HE505" s="387">
        <v>588.9</v>
      </c>
      <c r="HS505" s="394">
        <v>3.1719948918194261</v>
      </c>
      <c r="HT505" s="394">
        <v>3.1700516239702026</v>
      </c>
      <c r="HU505" s="394">
        <v>3.1681095466304412</v>
      </c>
      <c r="HV505" s="394">
        <v>3.1661686590707974</v>
      </c>
      <c r="HW505" s="394">
        <v>3.1642289605623737</v>
      </c>
      <c r="HX505" s="394">
        <v>3.1575951758255325</v>
      </c>
      <c r="HY505" s="394">
        <v>3.1509752987737811</v>
      </c>
      <c r="HZ505" s="394">
        <v>3.1443693002497506</v>
      </c>
      <c r="IA505" s="394">
        <v>3.1377771511572017</v>
      </c>
      <c r="IB505" s="394">
        <v>3.1311988224608949</v>
      </c>
      <c r="IC505" s="394">
        <v>3.1245747588492963</v>
      </c>
      <c r="ID505" s="394">
        <v>3.1179647084707169</v>
      </c>
      <c r="IE505" s="394">
        <v>3.1113686416801074</v>
      </c>
      <c r="IF505" s="394">
        <v>3.1047865288951311</v>
      </c>
      <c r="IG505" s="394">
        <v>3.0982183405960364</v>
      </c>
      <c r="IH505" s="394">
        <v>3.0898070653148859</v>
      </c>
      <c r="II505" s="394">
        <v>3.0814186255940736</v>
      </c>
      <c r="IJ505" s="394">
        <v>3.0730529594379075</v>
      </c>
      <c r="IK505" s="394">
        <v>3.0647100050190095</v>
      </c>
      <c r="IL505" s="394">
        <v>3.0563897006778533</v>
      </c>
      <c r="IM505" s="394">
        <v>3.0480520788105339</v>
      </c>
      <c r="IN505" s="394">
        <v>3.0397372014048862</v>
      </c>
      <c r="IO505" s="394">
        <v>3.0314450064155771</v>
      </c>
      <c r="IP505" s="394">
        <v>3.0231754319665267</v>
      </c>
      <c r="IQ505" s="394">
        <v>3.0149284163504491</v>
      </c>
      <c r="IR505" s="394">
        <v>3.0064524496755918</v>
      </c>
      <c r="IS505" s="394">
        <v>2.9980003117625333</v>
      </c>
      <c r="IT505" s="394">
        <v>2.9895719356206976</v>
      </c>
      <c r="IU505" s="394">
        <v>2.9811672544478416</v>
      </c>
      <c r="IV505" s="394">
        <v>2.9727862016295239</v>
      </c>
      <c r="IW505" s="394">
        <v>2.9722242782401378</v>
      </c>
      <c r="IX505" s="394">
        <v>2.9716624610668982</v>
      </c>
      <c r="IY505" s="394">
        <v>2.971100750089728</v>
      </c>
      <c r="IZ505" s="394">
        <v>2.9705391452885537</v>
      </c>
      <c r="JA505" s="394">
        <v>2.9699776466433065</v>
      </c>
      <c r="JB505" s="394">
        <v>2.9699776466433065</v>
      </c>
      <c r="JC505" s="394">
        <v>2.9699776466433065</v>
      </c>
      <c r="JD505" s="394">
        <v>2.9699776466433065</v>
      </c>
      <c r="JE505" s="394">
        <v>2.9699776466433065</v>
      </c>
      <c r="JF505" s="394">
        <v>2.9699776466433065</v>
      </c>
      <c r="JG505" s="394">
        <v>2.9699776466433065</v>
      </c>
      <c r="JH505" s="394">
        <v>2.9699776466433065</v>
      </c>
      <c r="JI505" s="394">
        <v>2.9699776466433065</v>
      </c>
      <c r="JJ505" s="394">
        <v>2.9699776466433065</v>
      </c>
      <c r="JK505" s="394">
        <v>2.9699776466433065</v>
      </c>
      <c r="JL505" s="394">
        <v>2.9699776466433065</v>
      </c>
      <c r="JM505" s="394">
        <v>2.9699776466433065</v>
      </c>
      <c r="JN505" s="394">
        <v>2.9699776466433065</v>
      </c>
      <c r="JO505" s="394">
        <v>2.9699776466433065</v>
      </c>
      <c r="JP505" s="394">
        <v>2.9699776466433065</v>
      </c>
      <c r="JQ505" s="394">
        <v>2.9699776466433065</v>
      </c>
      <c r="JR505" s="394">
        <v>2.9699776466433065</v>
      </c>
      <c r="JS505" s="394">
        <v>2.9699776466433065</v>
      </c>
      <c r="JT505" s="394">
        <v>2.9699776466433065</v>
      </c>
      <c r="JU505" s="394">
        <v>2.9699776466433065</v>
      </c>
      <c r="JV505" s="394">
        <v>2.9699776466433065</v>
      </c>
      <c r="JW505" s="394">
        <v>2.9699776466433065</v>
      </c>
      <c r="JX505" s="394">
        <v>2.9699776466433065</v>
      </c>
      <c r="JY505" s="394">
        <v>2.9699776466433065</v>
      </c>
      <c r="JZ505" s="394">
        <v>2.9699776466433065</v>
      </c>
      <c r="KA505" s="394">
        <v>2.9699776466433065</v>
      </c>
      <c r="KB505" s="394">
        <v>2.9699776466433065</v>
      </c>
      <c r="KC505" s="394">
        <v>2.9699776466433065</v>
      </c>
    </row>
    <row r="506" spans="1:289" x14ac:dyDescent="0.25">
      <c r="A506" s="383">
        <v>497</v>
      </c>
      <c r="B506" s="384" t="s">
        <v>872</v>
      </c>
      <c r="C506" s="385" t="s">
        <v>142</v>
      </c>
      <c r="D506" s="385" t="s">
        <v>142</v>
      </c>
      <c r="E506" s="129">
        <v>2052</v>
      </c>
      <c r="F506" s="386">
        <v>722.18407999999988</v>
      </c>
      <c r="G506" s="386">
        <v>724.06957211500526</v>
      </c>
      <c r="H506" s="386">
        <v>725.95998690916429</v>
      </c>
      <c r="I506" s="386">
        <v>727.85533723470269</v>
      </c>
      <c r="J506" s="386">
        <v>729.75563597740086</v>
      </c>
      <c r="K506" s="386">
        <v>738.36771843698875</v>
      </c>
      <c r="L506" s="386">
        <v>747.08143486914798</v>
      </c>
      <c r="M506" s="386">
        <v>755.89798468928473</v>
      </c>
      <c r="N506" s="386">
        <v>764.81858146749448</v>
      </c>
      <c r="O506" s="386">
        <v>773.8444530956059</v>
      </c>
      <c r="P506" s="386">
        <v>782.63241357476522</v>
      </c>
      <c r="Q506" s="386">
        <v>791.52017220983862</v>
      </c>
      <c r="R506" s="386">
        <v>800.50886233226822</v>
      </c>
      <c r="S506" s="386">
        <v>809.59963014387597</v>
      </c>
      <c r="T506" s="386">
        <v>818.79363486302259</v>
      </c>
      <c r="U506" s="386">
        <v>826.87770368240717</v>
      </c>
      <c r="V506" s="386">
        <v>835.04158769074047</v>
      </c>
      <c r="W506" s="386">
        <v>843.2860749150085</v>
      </c>
      <c r="X506" s="386">
        <v>851.61196116250244</v>
      </c>
      <c r="Y506" s="386">
        <v>860.02005009763502</v>
      </c>
      <c r="Z506" s="386">
        <v>867.25152161483038</v>
      </c>
      <c r="AA506" s="386">
        <v>874.54379890079599</v>
      </c>
      <c r="AB506" s="386">
        <v>881.89739324033837</v>
      </c>
      <c r="AC506" s="386">
        <v>889.31282021739821</v>
      </c>
      <c r="AD506" s="386">
        <v>896.79059975119924</v>
      </c>
      <c r="AE506" s="386">
        <v>906.48415736492052</v>
      </c>
      <c r="AF506" s="386">
        <v>916.28249424287208</v>
      </c>
      <c r="AG506" s="386">
        <v>926.18674296141546</v>
      </c>
      <c r="AH506" s="386">
        <v>936.19804833911701</v>
      </c>
      <c r="AI506" s="386">
        <v>946.31756756907544</v>
      </c>
      <c r="AJ506" s="386">
        <v>955.42806502867563</v>
      </c>
      <c r="AK506" s="386">
        <v>964.62627211853726</v>
      </c>
      <c r="AL506" s="386">
        <v>973.91303324691296</v>
      </c>
      <c r="AM506" s="386">
        <v>983.28920095143974</v>
      </c>
      <c r="AN506" s="386">
        <v>992.75563597740336</v>
      </c>
      <c r="AO506" s="387">
        <v>992.75563597740336</v>
      </c>
      <c r="AP506" s="387">
        <v>992.75563597740336</v>
      </c>
      <c r="AQ506" s="387">
        <v>992.75563597740336</v>
      </c>
      <c r="AR506" s="387">
        <v>992.75563597740336</v>
      </c>
      <c r="AS506" s="387">
        <v>992.75563597740336</v>
      </c>
      <c r="AT506" s="387">
        <v>992.75563597740336</v>
      </c>
      <c r="AU506" s="387">
        <v>992.75563597740336</v>
      </c>
      <c r="AV506" s="387">
        <v>992.75563597740336</v>
      </c>
      <c r="AW506" s="387">
        <v>992.75563597740336</v>
      </c>
      <c r="AX506" s="387">
        <v>992.75563597740336</v>
      </c>
      <c r="AY506" s="387">
        <v>992.75563597740336</v>
      </c>
      <c r="AZ506" s="387">
        <v>992.75563597740336</v>
      </c>
      <c r="BA506" s="387">
        <v>992.75563597740336</v>
      </c>
      <c r="BB506" s="387">
        <v>992.75563597740336</v>
      </c>
      <c r="BC506" s="387">
        <v>992.75563597740336</v>
      </c>
      <c r="BD506" s="387">
        <v>992.75563597740336</v>
      </c>
      <c r="BE506" s="387">
        <v>992.75563597740336</v>
      </c>
      <c r="BF506" s="387">
        <v>992.75563597740336</v>
      </c>
      <c r="BG506" s="387">
        <v>992.75563597740336</v>
      </c>
      <c r="BH506" s="387">
        <v>992.75563597740336</v>
      </c>
      <c r="BI506" s="387">
        <v>992.75563597740336</v>
      </c>
      <c r="BJ506" s="387">
        <v>992.75563597740336</v>
      </c>
      <c r="BK506" s="387">
        <v>992.75563597740336</v>
      </c>
      <c r="BL506" s="387">
        <v>992.75563597740336</v>
      </c>
      <c r="BM506" s="387">
        <v>992.75563597740336</v>
      </c>
      <c r="BN506" s="387">
        <v>992.75563597740336</v>
      </c>
      <c r="BO506" s="387">
        <v>992.75563597740336</v>
      </c>
      <c r="BP506" s="387">
        <v>992.75563597740336</v>
      </c>
      <c r="CA506" s="386">
        <v>2010</v>
      </c>
      <c r="CB506" s="386">
        <v>2014.9814508376805</v>
      </c>
      <c r="CC506" s="386">
        <v>2019.9752473730964</v>
      </c>
      <c r="CD506" s="386">
        <v>2024.981420203007</v>
      </c>
      <c r="CE506" s="386">
        <v>2030</v>
      </c>
      <c r="CF506" s="386">
        <v>2058.4531114965689</v>
      </c>
      <c r="CG506" s="386">
        <v>2087.3050306551263</v>
      </c>
      <c r="CH506" s="386">
        <v>2116.561347287924</v>
      </c>
      <c r="CI506" s="386">
        <v>2146.2277295557624</v>
      </c>
      <c r="CJ506" s="386">
        <v>2176.3099250661453</v>
      </c>
      <c r="CK506" s="386">
        <v>2205.9041134181907</v>
      </c>
      <c r="CL506" s="386">
        <v>2235.900733415715</v>
      </c>
      <c r="CM506" s="386">
        <v>2266.3052574584794</v>
      </c>
      <c r="CN506" s="386">
        <v>2297.1232323617637</v>
      </c>
      <c r="CO506" s="386">
        <v>2328.3602803682916</v>
      </c>
      <c r="CP506" s="386">
        <v>2353.1656486954389</v>
      </c>
      <c r="CQ506" s="386">
        <v>2378.2352829538659</v>
      </c>
      <c r="CR506" s="386">
        <v>2403.5719985213368</v>
      </c>
      <c r="CS506" s="386">
        <v>2429.178640769464</v>
      </c>
      <c r="CT506" s="386">
        <v>2455.058085383248</v>
      </c>
      <c r="CU506" s="386">
        <v>2477.7996698307329</v>
      </c>
      <c r="CV506" s="386">
        <v>2500.7519131079466</v>
      </c>
      <c r="CW506" s="386">
        <v>2523.9167665803548</v>
      </c>
      <c r="CX506" s="386">
        <v>2547.2961996892259</v>
      </c>
      <c r="CY506" s="386">
        <v>2570.8922001190667</v>
      </c>
      <c r="CZ506" s="386">
        <v>2600.6769262529115</v>
      </c>
      <c r="DA506" s="386">
        <v>2630.8067193292077</v>
      </c>
      <c r="DB506" s="386">
        <v>2661.285577074651</v>
      </c>
      <c r="DC506" s="386">
        <v>2692.117543531062</v>
      </c>
      <c r="DD506" s="386">
        <v>2723.3067095919623</v>
      </c>
      <c r="DE506" s="386">
        <v>2748.5571724115202</v>
      </c>
      <c r="DF506" s="386">
        <v>2774.0417571793537</v>
      </c>
      <c r="DG506" s="386">
        <v>2799.7626346709872</v>
      </c>
      <c r="DH506" s="386">
        <v>2825.7219957893458</v>
      </c>
      <c r="DI506" s="386">
        <v>2851.9220517513777</v>
      </c>
      <c r="DJ506" s="387">
        <v>2851.9220517513777</v>
      </c>
      <c r="DK506" s="387">
        <v>2851.9220517513777</v>
      </c>
      <c r="DL506" s="387">
        <v>2851.9220517513777</v>
      </c>
      <c r="DM506" s="387">
        <v>2851.9220517513777</v>
      </c>
      <c r="DN506" s="387">
        <v>2851.9220517513777</v>
      </c>
      <c r="DO506" s="387">
        <v>2851.9220517513777</v>
      </c>
      <c r="DP506" s="387">
        <v>2851.9220517513777</v>
      </c>
      <c r="DQ506" s="387">
        <v>2851.9220517513777</v>
      </c>
      <c r="DR506" s="387">
        <v>2851.9220517513777</v>
      </c>
      <c r="DS506" s="387">
        <v>2851.9220517513777</v>
      </c>
      <c r="DT506" s="387">
        <v>2851.9220517513777</v>
      </c>
      <c r="DU506" s="387">
        <v>2851.9220517513777</v>
      </c>
      <c r="DV506" s="387">
        <v>2851.9220517513777</v>
      </c>
      <c r="DW506" s="387">
        <v>2851.9220517513777</v>
      </c>
      <c r="DX506" s="387">
        <v>2851.9220517513777</v>
      </c>
      <c r="DY506" s="387">
        <v>2851.9220517513777</v>
      </c>
      <c r="DZ506" s="387">
        <v>2851.9220517513777</v>
      </c>
      <c r="EA506" s="387">
        <v>2851.9220517513777</v>
      </c>
      <c r="EB506" s="387">
        <v>2851.9220517513777</v>
      </c>
      <c r="EC506" s="387">
        <v>2851.9220517513777</v>
      </c>
      <c r="ED506" s="387">
        <v>2851.9220517513777</v>
      </c>
      <c r="EE506" s="387">
        <v>2851.9220517513777</v>
      </c>
      <c r="EF506" s="387">
        <v>2851.9220517513777</v>
      </c>
      <c r="EG506" s="387">
        <v>2851.9220517513777</v>
      </c>
      <c r="EH506" s="387">
        <v>2851.9220517513777</v>
      </c>
      <c r="EI506" s="387">
        <v>2851.9220517513777</v>
      </c>
      <c r="EJ506" s="387">
        <v>2851.9220517513777</v>
      </c>
      <c r="EK506" s="387">
        <v>2851.9220517513777</v>
      </c>
      <c r="EY506" s="386">
        <v>653</v>
      </c>
      <c r="EZ506" s="386">
        <v>662</v>
      </c>
      <c r="FA506" s="386">
        <v>671</v>
      </c>
      <c r="FB506" s="386">
        <v>680</v>
      </c>
      <c r="FC506" s="386">
        <v>690.7</v>
      </c>
      <c r="FD506" s="386">
        <v>698</v>
      </c>
      <c r="FE506" s="386">
        <v>706</v>
      </c>
      <c r="FF506" s="386">
        <v>714</v>
      </c>
      <c r="FG506" s="386">
        <v>722</v>
      </c>
      <c r="FH506" s="386">
        <v>730</v>
      </c>
      <c r="FI506" s="386">
        <v>736.09999999999991</v>
      </c>
      <c r="FJ506" s="386">
        <v>740</v>
      </c>
      <c r="FK506" s="386">
        <v>744</v>
      </c>
      <c r="FL506" s="386">
        <v>748</v>
      </c>
      <c r="FM506" s="386">
        <v>752</v>
      </c>
      <c r="FN506" s="386">
        <v>756</v>
      </c>
      <c r="FO506" s="386">
        <v>760</v>
      </c>
      <c r="FP506" s="386">
        <v>764</v>
      </c>
      <c r="FQ506" s="386">
        <v>768</v>
      </c>
      <c r="FR506" s="386">
        <v>772</v>
      </c>
      <c r="FS506" s="386">
        <v>776</v>
      </c>
      <c r="FT506" s="386">
        <v>780</v>
      </c>
      <c r="FU506" s="386">
        <v>784</v>
      </c>
      <c r="FV506" s="386">
        <v>788</v>
      </c>
      <c r="FW506" s="386">
        <v>792</v>
      </c>
      <c r="FX506" s="386">
        <v>796</v>
      </c>
      <c r="FY506" s="386">
        <v>800</v>
      </c>
      <c r="FZ506" s="386">
        <v>804</v>
      </c>
      <c r="GA506" s="386">
        <v>808</v>
      </c>
      <c r="GB506" s="386">
        <v>812</v>
      </c>
      <c r="GC506" s="386">
        <v>813.3</v>
      </c>
      <c r="GD506" s="387">
        <v>813.3</v>
      </c>
      <c r="GE506" s="387">
        <v>813.3</v>
      </c>
      <c r="GF506" s="387">
        <v>813.3</v>
      </c>
      <c r="GG506" s="387">
        <v>813.3</v>
      </c>
      <c r="GH506" s="387">
        <v>813.3</v>
      </c>
      <c r="GI506" s="387">
        <v>813.3</v>
      </c>
      <c r="GJ506" s="387">
        <v>813.3</v>
      </c>
      <c r="GK506" s="387">
        <v>813.3</v>
      </c>
      <c r="GL506" s="387">
        <v>813.3</v>
      </c>
      <c r="GM506" s="387">
        <v>813.3</v>
      </c>
      <c r="GN506" s="387">
        <v>813.3</v>
      </c>
      <c r="GO506" s="387">
        <v>813.3</v>
      </c>
      <c r="GP506" s="387">
        <v>813.3</v>
      </c>
      <c r="GQ506" s="387">
        <v>813.3</v>
      </c>
      <c r="GR506" s="387">
        <v>813.3</v>
      </c>
      <c r="GS506" s="387">
        <v>813.3</v>
      </c>
      <c r="GT506" s="387">
        <v>813.3</v>
      </c>
      <c r="GU506" s="387">
        <v>813.3</v>
      </c>
      <c r="GV506" s="387">
        <v>813.3</v>
      </c>
      <c r="GW506" s="387">
        <v>813.3</v>
      </c>
      <c r="GX506" s="387">
        <v>813.3</v>
      </c>
      <c r="GY506" s="387">
        <v>813.3</v>
      </c>
      <c r="GZ506" s="387">
        <v>813.3</v>
      </c>
      <c r="HA506" s="387">
        <v>813.3</v>
      </c>
      <c r="HB506" s="387">
        <v>813.3</v>
      </c>
      <c r="HC506" s="387">
        <v>813.3</v>
      </c>
      <c r="HD506" s="387">
        <v>813.3</v>
      </c>
      <c r="HE506" s="387">
        <v>813.3</v>
      </c>
      <c r="HS506" s="394">
        <v>2.7832239115545172</v>
      </c>
      <c r="HT506" s="394">
        <v>2.7828561348765493</v>
      </c>
      <c r="HU506" s="394">
        <v>2.7824884067967863</v>
      </c>
      <c r="HV506" s="394">
        <v>2.7821207273088056</v>
      </c>
      <c r="HW506" s="394">
        <v>2.7817530964061854</v>
      </c>
      <c r="HX506" s="394">
        <v>2.7878427781945812</v>
      </c>
      <c r="HY506" s="394">
        <v>2.7939457912251826</v>
      </c>
      <c r="HZ506" s="394">
        <v>2.8000621646821111</v>
      </c>
      <c r="IA506" s="394">
        <v>2.8061919278133791</v>
      </c>
      <c r="IB506" s="394">
        <v>2.8123351099310256</v>
      </c>
      <c r="IC506" s="394">
        <v>2.8185698357961759</v>
      </c>
      <c r="ID506" s="394">
        <v>2.8248183835584659</v>
      </c>
      <c r="IE506" s="394">
        <v>2.8310807838599561</v>
      </c>
      <c r="IF506" s="394">
        <v>2.8373570674106361</v>
      </c>
      <c r="IG506" s="394">
        <v>2.8436472649885793</v>
      </c>
      <c r="IH506" s="394">
        <v>2.8458448428538823</v>
      </c>
      <c r="II506" s="394">
        <v>2.8480441190129691</v>
      </c>
      <c r="IJ506" s="394">
        <v>2.8502450947782854</v>
      </c>
      <c r="IK506" s="394">
        <v>2.8524477714632925</v>
      </c>
      <c r="IL506" s="394">
        <v>2.8546521503824636</v>
      </c>
      <c r="IM506" s="394">
        <v>2.8570715739040122</v>
      </c>
      <c r="IN506" s="394">
        <v>2.8594930479766854</v>
      </c>
      <c r="IO506" s="394">
        <v>2.8619165743384007</v>
      </c>
      <c r="IP506" s="394">
        <v>2.8643421547285497</v>
      </c>
      <c r="IQ506" s="394">
        <v>2.866769790887997</v>
      </c>
      <c r="IR506" s="394">
        <v>2.8689711840225409</v>
      </c>
      <c r="IS506" s="394">
        <v>2.8711742676073428</v>
      </c>
      <c r="IT506" s="394">
        <v>2.8733790429405</v>
      </c>
      <c r="IU506" s="394">
        <v>2.8755855113211068</v>
      </c>
      <c r="IV506" s="394">
        <v>2.8777936740492533</v>
      </c>
      <c r="IW506" s="394">
        <v>2.8767808619155715</v>
      </c>
      <c r="IX506" s="394">
        <v>2.8757684062314945</v>
      </c>
      <c r="IY506" s="394">
        <v>2.8747563068715731</v>
      </c>
      <c r="IZ506" s="394">
        <v>2.8737445637104027</v>
      </c>
      <c r="JA506" s="394">
        <v>2.8727331766226225</v>
      </c>
      <c r="JB506" s="394">
        <v>2.8727331766226225</v>
      </c>
      <c r="JC506" s="394">
        <v>2.8727331766226225</v>
      </c>
      <c r="JD506" s="394">
        <v>2.8727331766226225</v>
      </c>
      <c r="JE506" s="394">
        <v>2.8727331766226225</v>
      </c>
      <c r="JF506" s="394">
        <v>2.8727331766226225</v>
      </c>
      <c r="JG506" s="394">
        <v>2.8727331766226225</v>
      </c>
      <c r="JH506" s="394">
        <v>2.8727331766226225</v>
      </c>
      <c r="JI506" s="394">
        <v>2.8727331766226225</v>
      </c>
      <c r="JJ506" s="394">
        <v>2.8727331766226225</v>
      </c>
      <c r="JK506" s="394">
        <v>2.8727331766226225</v>
      </c>
      <c r="JL506" s="394">
        <v>2.8727331766226225</v>
      </c>
      <c r="JM506" s="394">
        <v>2.8727331766226225</v>
      </c>
      <c r="JN506" s="394">
        <v>2.8727331766226225</v>
      </c>
      <c r="JO506" s="394">
        <v>2.8727331766226225</v>
      </c>
      <c r="JP506" s="394">
        <v>2.8727331766226225</v>
      </c>
      <c r="JQ506" s="394">
        <v>2.8727331766226225</v>
      </c>
      <c r="JR506" s="394">
        <v>2.8727331766226225</v>
      </c>
      <c r="JS506" s="394">
        <v>2.8727331766226225</v>
      </c>
      <c r="JT506" s="394">
        <v>2.8727331766226225</v>
      </c>
      <c r="JU506" s="394">
        <v>2.8727331766226225</v>
      </c>
      <c r="JV506" s="394">
        <v>2.8727331766226225</v>
      </c>
      <c r="JW506" s="394">
        <v>2.8727331766226225</v>
      </c>
      <c r="JX506" s="394">
        <v>2.8727331766226225</v>
      </c>
      <c r="JY506" s="394">
        <v>2.8727331766226225</v>
      </c>
      <c r="JZ506" s="394">
        <v>2.8727331766226225</v>
      </c>
      <c r="KA506" s="394">
        <v>2.8727331766226225</v>
      </c>
      <c r="KB506" s="394">
        <v>2.8727331766226225</v>
      </c>
      <c r="KC506" s="394">
        <v>2.8727331766226225</v>
      </c>
    </row>
    <row r="507" spans="1:289" x14ac:dyDescent="0.25">
      <c r="A507" s="383">
        <v>498</v>
      </c>
      <c r="B507" s="384" t="s">
        <v>872</v>
      </c>
      <c r="C507" s="385" t="s">
        <v>142</v>
      </c>
      <c r="D507" s="385" t="s">
        <v>142</v>
      </c>
      <c r="E507" s="129">
        <v>2052</v>
      </c>
      <c r="F507" s="386">
        <v>1561.2546</v>
      </c>
      <c r="G507" s="386">
        <v>1582.8987052456789</v>
      </c>
      <c r="H507" s="386">
        <v>1604.8428687213775</v>
      </c>
      <c r="I507" s="386">
        <v>1627.0912502175042</v>
      </c>
      <c r="J507" s="386">
        <v>1649.6480671927957</v>
      </c>
      <c r="K507" s="386">
        <v>1650.6468570131221</v>
      </c>
      <c r="L507" s="386">
        <v>1651.6462515570408</v>
      </c>
      <c r="M507" s="386">
        <v>1652.6462511906857</v>
      </c>
      <c r="N507" s="386">
        <v>1653.6468562804118</v>
      </c>
      <c r="O507" s="386">
        <v>1654.6480671927957</v>
      </c>
      <c r="P507" s="386">
        <v>1655.6468606634171</v>
      </c>
      <c r="Q507" s="386">
        <v>1656.6462570346896</v>
      </c>
      <c r="R507" s="386">
        <v>1657.6462566705416</v>
      </c>
      <c r="S507" s="386">
        <v>1658.6468599351208</v>
      </c>
      <c r="T507" s="386">
        <v>1659.6480671927957</v>
      </c>
      <c r="U507" s="386">
        <v>1660.646864291758</v>
      </c>
      <c r="V507" s="386">
        <v>1661.6462624793876</v>
      </c>
      <c r="W507" s="386">
        <v>1662.6462621174273</v>
      </c>
      <c r="X507" s="386">
        <v>1663.6468635678375</v>
      </c>
      <c r="Y507" s="386">
        <v>1664.6480671927957</v>
      </c>
      <c r="Z507" s="386">
        <v>1665.6468678983413</v>
      </c>
      <c r="AA507" s="386">
        <v>1666.6462678914293</v>
      </c>
      <c r="AB507" s="386">
        <v>1667.6462675316366</v>
      </c>
      <c r="AC507" s="386">
        <v>1668.6468671787559</v>
      </c>
      <c r="AD507" s="386">
        <v>1669.6480671927957</v>
      </c>
      <c r="AE507" s="386">
        <v>1670.6468714833625</v>
      </c>
      <c r="AF507" s="386">
        <v>1671.6462732711086</v>
      </c>
      <c r="AG507" s="386">
        <v>1672.6462729134646</v>
      </c>
      <c r="AH507" s="386">
        <v>1673.6468707680745</v>
      </c>
      <c r="AI507" s="386">
        <v>1674.6480671927957</v>
      </c>
      <c r="AJ507" s="386">
        <v>1675.646875047014</v>
      </c>
      <c r="AK507" s="386">
        <v>1676.6462786187142</v>
      </c>
      <c r="AL507" s="386">
        <v>1677.6462782631993</v>
      </c>
      <c r="AM507" s="386">
        <v>1678.646874335984</v>
      </c>
      <c r="AN507" s="386">
        <v>1679.6480671927957</v>
      </c>
      <c r="AO507" s="387">
        <v>1679.6480671927957</v>
      </c>
      <c r="AP507" s="387">
        <v>1679.6480671927957</v>
      </c>
      <c r="AQ507" s="387">
        <v>1679.6480671927957</v>
      </c>
      <c r="AR507" s="387">
        <v>1679.6480671927957</v>
      </c>
      <c r="AS507" s="387">
        <v>1679.6480671927957</v>
      </c>
      <c r="AT507" s="387">
        <v>1679.6480671927957</v>
      </c>
      <c r="AU507" s="387">
        <v>1679.6480671927957</v>
      </c>
      <c r="AV507" s="387">
        <v>1679.6480671927957</v>
      </c>
      <c r="AW507" s="387">
        <v>1679.6480671927957</v>
      </c>
      <c r="AX507" s="387">
        <v>1679.6480671927957</v>
      </c>
      <c r="AY507" s="387">
        <v>1679.6480671927957</v>
      </c>
      <c r="AZ507" s="387">
        <v>1679.6480671927957</v>
      </c>
      <c r="BA507" s="387">
        <v>1679.6480671927957</v>
      </c>
      <c r="BB507" s="387">
        <v>1679.6480671927957</v>
      </c>
      <c r="BC507" s="387">
        <v>1679.6480671927957</v>
      </c>
      <c r="BD507" s="387">
        <v>1679.6480671927957</v>
      </c>
      <c r="BE507" s="387">
        <v>1679.6480671927957</v>
      </c>
      <c r="BF507" s="387">
        <v>1679.6480671927957</v>
      </c>
      <c r="BG507" s="387">
        <v>1679.6480671927957</v>
      </c>
      <c r="BH507" s="387">
        <v>1679.6480671927957</v>
      </c>
      <c r="BI507" s="387">
        <v>1679.6480671927957</v>
      </c>
      <c r="BJ507" s="387">
        <v>1679.6480671927957</v>
      </c>
      <c r="BK507" s="387">
        <v>1679.6480671927957</v>
      </c>
      <c r="BL507" s="387">
        <v>1679.6480671927957</v>
      </c>
      <c r="BM507" s="387">
        <v>1679.6480671927957</v>
      </c>
      <c r="BN507" s="387">
        <v>1679.6480671927957</v>
      </c>
      <c r="BO507" s="387">
        <v>1679.6480671927957</v>
      </c>
      <c r="BP507" s="387">
        <v>1679.6480671927957</v>
      </c>
      <c r="CA507" s="386">
        <v>4980</v>
      </c>
      <c r="CB507" s="386">
        <v>5048.5707072749556</v>
      </c>
      <c r="CC507" s="386">
        <v>5118.0855795893058</v>
      </c>
      <c r="CD507" s="386">
        <v>5188.5576173576164</v>
      </c>
      <c r="CE507" s="386">
        <v>5260</v>
      </c>
      <c r="CF507" s="386">
        <v>5257.7681612375145</v>
      </c>
      <c r="CG507" s="386">
        <v>5255.5372694530251</v>
      </c>
      <c r="CH507" s="386">
        <v>5253.3073242447263</v>
      </c>
      <c r="CI507" s="386">
        <v>5251.0783252109813</v>
      </c>
      <c r="CJ507" s="386">
        <v>5248.8502719503249</v>
      </c>
      <c r="CK507" s="386">
        <v>5246.5856258225513</v>
      </c>
      <c r="CL507" s="386">
        <v>5244.3219567891538</v>
      </c>
      <c r="CM507" s="386">
        <v>5242.0592644285598</v>
      </c>
      <c r="CN507" s="386">
        <v>5239.7975483193786</v>
      </c>
      <c r="CO507" s="386">
        <v>5237.5368080404023</v>
      </c>
      <c r="CP507" s="386">
        <v>5230.8796742093582</v>
      </c>
      <c r="CQ507" s="386">
        <v>5224.231001880823</v>
      </c>
      <c r="CR507" s="386">
        <v>5217.5907802998654</v>
      </c>
      <c r="CS507" s="386">
        <v>5210.958998725222</v>
      </c>
      <c r="CT507" s="386">
        <v>5204.335646429281</v>
      </c>
      <c r="CU507" s="386">
        <v>5197.6192534061429</v>
      </c>
      <c r="CV507" s="386">
        <v>5190.9115281435616</v>
      </c>
      <c r="CW507" s="386">
        <v>5184.2124594554625</v>
      </c>
      <c r="CX507" s="386">
        <v>5177.5220361702077</v>
      </c>
      <c r="CY507" s="386">
        <v>5170.8402471305772</v>
      </c>
      <c r="CZ507" s="386">
        <v>5164.0645858777489</v>
      </c>
      <c r="DA507" s="386">
        <v>5157.2978031791245</v>
      </c>
      <c r="DB507" s="386">
        <v>5150.5398874006032</v>
      </c>
      <c r="DC507" s="386">
        <v>5143.7908269233294</v>
      </c>
      <c r="DD507" s="386">
        <v>5137.050610143674</v>
      </c>
      <c r="DE507" s="386">
        <v>5140.1144935927905</v>
      </c>
      <c r="DF507" s="386">
        <v>5143.1802044293518</v>
      </c>
      <c r="DG507" s="386">
        <v>5146.2477437432644</v>
      </c>
      <c r="DH507" s="386">
        <v>5149.3171126250836</v>
      </c>
      <c r="DI507" s="386">
        <v>5152.3883121660183</v>
      </c>
      <c r="DJ507" s="387">
        <v>5152.3883121660183</v>
      </c>
      <c r="DK507" s="387">
        <v>5152.3883121660183</v>
      </c>
      <c r="DL507" s="387">
        <v>5152.3883121660183</v>
      </c>
      <c r="DM507" s="387">
        <v>5152.3883121660183</v>
      </c>
      <c r="DN507" s="387">
        <v>5152.3883121660183</v>
      </c>
      <c r="DO507" s="387">
        <v>5152.3883121660183</v>
      </c>
      <c r="DP507" s="387">
        <v>5152.3883121660183</v>
      </c>
      <c r="DQ507" s="387">
        <v>5152.3883121660183</v>
      </c>
      <c r="DR507" s="387">
        <v>5152.3883121660183</v>
      </c>
      <c r="DS507" s="387">
        <v>5152.3883121660183</v>
      </c>
      <c r="DT507" s="387">
        <v>5152.3883121660183</v>
      </c>
      <c r="DU507" s="387">
        <v>5152.3883121660183</v>
      </c>
      <c r="DV507" s="387">
        <v>5152.3883121660183</v>
      </c>
      <c r="DW507" s="387">
        <v>5152.3883121660183</v>
      </c>
      <c r="DX507" s="387">
        <v>5152.3883121660183</v>
      </c>
      <c r="DY507" s="387">
        <v>5152.3883121660183</v>
      </c>
      <c r="DZ507" s="387">
        <v>5152.3883121660183</v>
      </c>
      <c r="EA507" s="387">
        <v>5152.3883121660183</v>
      </c>
      <c r="EB507" s="387">
        <v>5152.3883121660183</v>
      </c>
      <c r="EC507" s="387">
        <v>5152.3883121660183</v>
      </c>
      <c r="ED507" s="387">
        <v>5152.3883121660183</v>
      </c>
      <c r="EE507" s="387">
        <v>5152.3883121660183</v>
      </c>
      <c r="EF507" s="387">
        <v>5152.3883121660183</v>
      </c>
      <c r="EG507" s="387">
        <v>5152.3883121660183</v>
      </c>
      <c r="EH507" s="387">
        <v>5152.3883121660183</v>
      </c>
      <c r="EI507" s="387">
        <v>5152.3883121660183</v>
      </c>
      <c r="EJ507" s="387">
        <v>5152.3883121660183</v>
      </c>
      <c r="EK507" s="387">
        <v>5152.3883121660183</v>
      </c>
      <c r="EY507" s="386">
        <v>560</v>
      </c>
      <c r="EZ507" s="386">
        <v>564</v>
      </c>
      <c r="FA507" s="386">
        <v>568</v>
      </c>
      <c r="FB507" s="386">
        <v>572</v>
      </c>
      <c r="FC507" s="386">
        <v>574.4</v>
      </c>
      <c r="FD507" s="386">
        <v>580</v>
      </c>
      <c r="FE507" s="386">
        <v>585</v>
      </c>
      <c r="FF507" s="386">
        <v>590</v>
      </c>
      <c r="FG507" s="386">
        <v>595</v>
      </c>
      <c r="FH507" s="386">
        <v>600</v>
      </c>
      <c r="FI507" s="386">
        <v>605.29999999999995</v>
      </c>
      <c r="FJ507" s="386">
        <v>607</v>
      </c>
      <c r="FK507" s="386">
        <v>609</v>
      </c>
      <c r="FL507" s="386">
        <v>611</v>
      </c>
      <c r="FM507" s="386">
        <v>613</v>
      </c>
      <c r="FN507" s="386">
        <v>615</v>
      </c>
      <c r="FO507" s="386">
        <v>617</v>
      </c>
      <c r="FP507" s="386">
        <v>619</v>
      </c>
      <c r="FQ507" s="386">
        <v>621</v>
      </c>
      <c r="FR507" s="386">
        <v>623</v>
      </c>
      <c r="FS507" s="386">
        <v>625</v>
      </c>
      <c r="FT507" s="386">
        <v>627</v>
      </c>
      <c r="FU507" s="386">
        <v>629</v>
      </c>
      <c r="FV507" s="386">
        <v>631</v>
      </c>
      <c r="FW507" s="386">
        <v>633</v>
      </c>
      <c r="FX507" s="386">
        <v>635</v>
      </c>
      <c r="FY507" s="386">
        <v>637</v>
      </c>
      <c r="FZ507" s="386">
        <v>639</v>
      </c>
      <c r="GA507" s="386">
        <v>641</v>
      </c>
      <c r="GB507" s="386">
        <v>643</v>
      </c>
      <c r="GC507" s="386">
        <v>637.1</v>
      </c>
      <c r="GD507" s="387">
        <v>637.1</v>
      </c>
      <c r="GE507" s="387">
        <v>637.1</v>
      </c>
      <c r="GF507" s="387">
        <v>637.1</v>
      </c>
      <c r="GG507" s="387">
        <v>637.1</v>
      </c>
      <c r="GH507" s="387">
        <v>637.1</v>
      </c>
      <c r="GI507" s="387">
        <v>637.1</v>
      </c>
      <c r="GJ507" s="387">
        <v>637.1</v>
      </c>
      <c r="GK507" s="387">
        <v>637.1</v>
      </c>
      <c r="GL507" s="387">
        <v>637.1</v>
      </c>
      <c r="GM507" s="387">
        <v>637.1</v>
      </c>
      <c r="GN507" s="387">
        <v>637.1</v>
      </c>
      <c r="GO507" s="387">
        <v>637.1</v>
      </c>
      <c r="GP507" s="387">
        <v>637.1</v>
      </c>
      <c r="GQ507" s="387">
        <v>637.1</v>
      </c>
      <c r="GR507" s="387">
        <v>637.1</v>
      </c>
      <c r="GS507" s="387">
        <v>637.1</v>
      </c>
      <c r="GT507" s="387">
        <v>637.1</v>
      </c>
      <c r="GU507" s="387">
        <v>637.1</v>
      </c>
      <c r="GV507" s="387">
        <v>637.1</v>
      </c>
      <c r="GW507" s="387">
        <v>637.1</v>
      </c>
      <c r="GX507" s="387">
        <v>637.1</v>
      </c>
      <c r="GY507" s="387">
        <v>637.1</v>
      </c>
      <c r="GZ507" s="387">
        <v>637.1</v>
      </c>
      <c r="HA507" s="387">
        <v>637.1</v>
      </c>
      <c r="HB507" s="387">
        <v>637.1</v>
      </c>
      <c r="HC507" s="387">
        <v>637.1</v>
      </c>
      <c r="HD507" s="387">
        <v>637.1</v>
      </c>
      <c r="HE507" s="387">
        <v>637.1</v>
      </c>
      <c r="HS507" s="394">
        <v>3.1897424033210213</v>
      </c>
      <c r="HT507" s="394">
        <v>3.1894464822948829</v>
      </c>
      <c r="HU507" s="394">
        <v>3.1891505887221379</v>
      </c>
      <c r="HV507" s="394">
        <v>3.1888547226002397</v>
      </c>
      <c r="HW507" s="394">
        <v>3.1885588839266403</v>
      </c>
      <c r="HX507" s="394">
        <v>3.1852774195151281</v>
      </c>
      <c r="HY507" s="394">
        <v>3.1819993321805575</v>
      </c>
      <c r="HZ507" s="394">
        <v>3.1787246184474531</v>
      </c>
      <c r="IA507" s="394">
        <v>3.1754532748439166</v>
      </c>
      <c r="IB507" s="394">
        <v>3.1721852979016241</v>
      </c>
      <c r="IC507" s="394">
        <v>3.168903798555355</v>
      </c>
      <c r="ID507" s="394">
        <v>3.1656256937894613</v>
      </c>
      <c r="IE507" s="394">
        <v>3.1623509800923846</v>
      </c>
      <c r="IF507" s="394">
        <v>3.1590796539561996</v>
      </c>
      <c r="IG507" s="394">
        <v>3.1558117118766091</v>
      </c>
      <c r="IH507" s="394">
        <v>3.1499048874790447</v>
      </c>
      <c r="II507" s="394">
        <v>3.1440091190561859</v>
      </c>
      <c r="IJ507" s="394">
        <v>3.1381243859142445</v>
      </c>
      <c r="IK507" s="394">
        <v>3.1322506673981643</v>
      </c>
      <c r="IL507" s="394">
        <v>3.1263879428915513</v>
      </c>
      <c r="IM507" s="394">
        <v>3.1204809095965995</v>
      </c>
      <c r="IN507" s="394">
        <v>3.1145850371182151</v>
      </c>
      <c r="IO507" s="394">
        <v>3.1087003043690222</v>
      </c>
      <c r="IP507" s="394">
        <v>3.1028266903014892</v>
      </c>
      <c r="IQ507" s="394">
        <v>3.0969641739078515</v>
      </c>
      <c r="IR507" s="394">
        <v>3.0910569277232063</v>
      </c>
      <c r="IS507" s="394">
        <v>3.0851609492044196</v>
      </c>
      <c r="IT507" s="394">
        <v>3.0792762168591934</v>
      </c>
      <c r="IU507" s="394">
        <v>3.0734027092362246</v>
      </c>
      <c r="IV507" s="394">
        <v>3.0675404049251296</v>
      </c>
      <c r="IW507" s="394">
        <v>3.0675404049248582</v>
      </c>
      <c r="IX507" s="394">
        <v>3.0675404049245865</v>
      </c>
      <c r="IY507" s="394">
        <v>3.0675404049243151</v>
      </c>
      <c r="IZ507" s="394">
        <v>3.0675404049240433</v>
      </c>
      <c r="JA507" s="394">
        <v>3.0675404049237711</v>
      </c>
      <c r="JB507" s="394">
        <v>3.0675404049237711</v>
      </c>
      <c r="JC507" s="394">
        <v>3.0675404049237711</v>
      </c>
      <c r="JD507" s="394">
        <v>3.0675404049237711</v>
      </c>
      <c r="JE507" s="394">
        <v>3.0675404049237711</v>
      </c>
      <c r="JF507" s="394">
        <v>3.0675404049237711</v>
      </c>
      <c r="JG507" s="394">
        <v>3.0675404049237711</v>
      </c>
      <c r="JH507" s="394">
        <v>3.0675404049237711</v>
      </c>
      <c r="JI507" s="394">
        <v>3.0675404049237711</v>
      </c>
      <c r="JJ507" s="394">
        <v>3.0675404049237711</v>
      </c>
      <c r="JK507" s="394">
        <v>3.0675404049237711</v>
      </c>
      <c r="JL507" s="394">
        <v>3.0675404049237711</v>
      </c>
      <c r="JM507" s="394">
        <v>3.0675404049237711</v>
      </c>
      <c r="JN507" s="394">
        <v>3.0675404049237711</v>
      </c>
      <c r="JO507" s="394">
        <v>3.0675404049237711</v>
      </c>
      <c r="JP507" s="394">
        <v>3.0675404049237711</v>
      </c>
      <c r="JQ507" s="394">
        <v>3.0675404049237711</v>
      </c>
      <c r="JR507" s="394">
        <v>3.0675404049237711</v>
      </c>
      <c r="JS507" s="394">
        <v>3.0675404049237711</v>
      </c>
      <c r="JT507" s="394">
        <v>3.0675404049237711</v>
      </c>
      <c r="JU507" s="394">
        <v>3.0675404049237711</v>
      </c>
      <c r="JV507" s="394">
        <v>3.0675404049237711</v>
      </c>
      <c r="JW507" s="394">
        <v>3.0675404049237711</v>
      </c>
      <c r="JX507" s="394">
        <v>3.0675404049237711</v>
      </c>
      <c r="JY507" s="394">
        <v>3.0675404049237711</v>
      </c>
      <c r="JZ507" s="394">
        <v>3.0675404049237711</v>
      </c>
      <c r="KA507" s="394">
        <v>3.0675404049237711</v>
      </c>
      <c r="KB507" s="394">
        <v>3.0675404049237711</v>
      </c>
      <c r="KC507" s="394">
        <v>3.0675404049237711</v>
      </c>
    </row>
    <row r="508" spans="1:289" x14ac:dyDescent="0.25">
      <c r="A508" s="383">
        <v>499</v>
      </c>
      <c r="B508" s="384" t="s">
        <v>872</v>
      </c>
      <c r="C508" s="385" t="s">
        <v>142</v>
      </c>
      <c r="D508" s="385" t="s">
        <v>142</v>
      </c>
      <c r="E508" s="129">
        <v>2052</v>
      </c>
      <c r="F508" s="386">
        <v>498.28136999999998</v>
      </c>
      <c r="G508" s="386">
        <v>501.11800209274696</v>
      </c>
      <c r="H508" s="386">
        <v>503.97078265524232</v>
      </c>
      <c r="I508" s="386">
        <v>506.83980361801019</v>
      </c>
      <c r="J508" s="386">
        <v>509.72515743491988</v>
      </c>
      <c r="K508" s="386">
        <v>518.66000732240479</v>
      </c>
      <c r="L508" s="386">
        <v>527.75147404809638</v>
      </c>
      <c r="M508" s="386">
        <v>537.00230291094419</v>
      </c>
      <c r="N508" s="386">
        <v>546.41528733158384</v>
      </c>
      <c r="O508" s="386">
        <v>555.99326969585024</v>
      </c>
      <c r="P508" s="386">
        <v>565.12269620403163</v>
      </c>
      <c r="Q508" s="386">
        <v>574.40202817494264</v>
      </c>
      <c r="R508" s="386">
        <v>583.83372706087005</v>
      </c>
      <c r="S508" s="386">
        <v>593.42029473122261</v>
      </c>
      <c r="T508" s="386">
        <v>603.16427413618146</v>
      </c>
      <c r="U508" s="386">
        <v>611.57903134328012</v>
      </c>
      <c r="V508" s="386">
        <v>620.11118300142755</v>
      </c>
      <c r="W508" s="386">
        <v>628.76236688302731</v>
      </c>
      <c r="X508" s="386">
        <v>637.53424360907957</v>
      </c>
      <c r="Y508" s="386">
        <v>646.42849696794235</v>
      </c>
      <c r="Z508" s="386">
        <v>653.96817519748981</v>
      </c>
      <c r="AA508" s="386">
        <v>661.59579315752842</v>
      </c>
      <c r="AB508" s="386">
        <v>669.31237654119286</v>
      </c>
      <c r="AC508" s="386">
        <v>677.11896300488422</v>
      </c>
      <c r="AD508" s="386">
        <v>685.01660230780476</v>
      </c>
      <c r="AE508" s="386">
        <v>695.1097718255852</v>
      </c>
      <c r="AF508" s="386">
        <v>705.35165609067462</v>
      </c>
      <c r="AG508" s="386">
        <v>715.7444462954461</v>
      </c>
      <c r="AH508" s="386">
        <v>726.29036591773252</v>
      </c>
      <c r="AI508" s="386">
        <v>736.99167119652702</v>
      </c>
      <c r="AJ508" s="386">
        <v>746.49034611428999</v>
      </c>
      <c r="AK508" s="386">
        <v>756.11144415936849</v>
      </c>
      <c r="AL508" s="386">
        <v>765.8565431752229</v>
      </c>
      <c r="AM508" s="386">
        <v>775.7272413412586</v>
      </c>
      <c r="AN508" s="386">
        <v>785.72515743492477</v>
      </c>
      <c r="AO508" s="387">
        <v>785.72515743492477</v>
      </c>
      <c r="AP508" s="387">
        <v>785.72515743492477</v>
      </c>
      <c r="AQ508" s="387">
        <v>785.72515743492477</v>
      </c>
      <c r="AR508" s="387">
        <v>785.72515743492477</v>
      </c>
      <c r="AS508" s="387">
        <v>785.72515743492477</v>
      </c>
      <c r="AT508" s="387">
        <v>785.72515743492477</v>
      </c>
      <c r="AU508" s="387">
        <v>785.72515743492477</v>
      </c>
      <c r="AV508" s="387">
        <v>785.72515743492477</v>
      </c>
      <c r="AW508" s="387">
        <v>785.72515743492477</v>
      </c>
      <c r="AX508" s="387">
        <v>785.72515743492477</v>
      </c>
      <c r="AY508" s="387">
        <v>785.72515743492477</v>
      </c>
      <c r="AZ508" s="387">
        <v>785.72515743492477</v>
      </c>
      <c r="BA508" s="387">
        <v>785.72515743492477</v>
      </c>
      <c r="BB508" s="387">
        <v>785.72515743492477</v>
      </c>
      <c r="BC508" s="387">
        <v>785.72515743492477</v>
      </c>
      <c r="BD508" s="387">
        <v>785.72515743492477</v>
      </c>
      <c r="BE508" s="387">
        <v>785.72515743492477</v>
      </c>
      <c r="BF508" s="387">
        <v>785.72515743492477</v>
      </c>
      <c r="BG508" s="387">
        <v>785.72515743492477</v>
      </c>
      <c r="BH508" s="387">
        <v>785.72515743492477</v>
      </c>
      <c r="BI508" s="387">
        <v>785.72515743492477</v>
      </c>
      <c r="BJ508" s="387">
        <v>785.72515743492477</v>
      </c>
      <c r="BK508" s="387">
        <v>785.72515743492477</v>
      </c>
      <c r="BL508" s="387">
        <v>785.72515743492477</v>
      </c>
      <c r="BM508" s="387">
        <v>785.72515743492477</v>
      </c>
      <c r="BN508" s="387">
        <v>785.72515743492477</v>
      </c>
      <c r="BO508" s="387">
        <v>785.72515743492477</v>
      </c>
      <c r="BP508" s="387">
        <v>785.72515743492477</v>
      </c>
      <c r="CA508" s="386">
        <v>1770</v>
      </c>
      <c r="CB508" s="386">
        <v>1779.9163543448403</v>
      </c>
      <c r="CC508" s="386">
        <v>1789.8882646690549</v>
      </c>
      <c r="CD508" s="386">
        <v>1799.9160422228006</v>
      </c>
      <c r="CE508" s="386">
        <v>1810</v>
      </c>
      <c r="CF508" s="386">
        <v>1834.9402867954939</v>
      </c>
      <c r="CG508" s="386">
        <v>1860.2242298923368</v>
      </c>
      <c r="CH508" s="386">
        <v>1885.856564587056</v>
      </c>
      <c r="CI508" s="386">
        <v>1911.8420914246065</v>
      </c>
      <c r="CJ508" s="386">
        <v>1938.1856770974391</v>
      </c>
      <c r="CK508" s="386">
        <v>1962.8448517585725</v>
      </c>
      <c r="CL508" s="386">
        <v>1987.817760496969</v>
      </c>
      <c r="CM508" s="386">
        <v>2013.1083948927435</v>
      </c>
      <c r="CN508" s="386">
        <v>2038.7207973101401</v>
      </c>
      <c r="CO508" s="386">
        <v>2064.6590615436485</v>
      </c>
      <c r="CP508" s="386">
        <v>2085.1687671992127</v>
      </c>
      <c r="CQ508" s="386">
        <v>2105.8822101370783</v>
      </c>
      <c r="CR508" s="386">
        <v>2126.8014142224774</v>
      </c>
      <c r="CS508" s="386">
        <v>2147.9284234251145</v>
      </c>
      <c r="CT508" s="386">
        <v>2169.2653020188786</v>
      </c>
      <c r="CU508" s="386">
        <v>2185.8560100722711</v>
      </c>
      <c r="CV508" s="386">
        <v>2202.5736051382651</v>
      </c>
      <c r="CW508" s="386">
        <v>2219.4190576585024</v>
      </c>
      <c r="CX508" s="386">
        <v>2236.3933454966377</v>
      </c>
      <c r="CY508" s="386">
        <v>2253.4974539951004</v>
      </c>
      <c r="CZ508" s="386">
        <v>2277.3952626772025</v>
      </c>
      <c r="DA508" s="386">
        <v>2301.5465019805793</v>
      </c>
      <c r="DB508" s="386">
        <v>2325.9538594771602</v>
      </c>
      <c r="DC508" s="386">
        <v>2350.6200512399414</v>
      </c>
      <c r="DD508" s="386">
        <v>2375.5478221452317</v>
      </c>
      <c r="DE508" s="386">
        <v>2405.762471307964</v>
      </c>
      <c r="DF508" s="386">
        <v>2436.3614213109136</v>
      </c>
      <c r="DG508" s="386">
        <v>2467.3495600855931</v>
      </c>
      <c r="DH508" s="386">
        <v>2498.7318377332331</v>
      </c>
      <c r="DI508" s="386">
        <v>2530.5132673155176</v>
      </c>
      <c r="DJ508" s="387">
        <v>2530.5132673155176</v>
      </c>
      <c r="DK508" s="387">
        <v>2530.5132673155176</v>
      </c>
      <c r="DL508" s="387">
        <v>2530.5132673155176</v>
      </c>
      <c r="DM508" s="387">
        <v>2530.5132673155176</v>
      </c>
      <c r="DN508" s="387">
        <v>2530.5132673155176</v>
      </c>
      <c r="DO508" s="387">
        <v>2530.5132673155176</v>
      </c>
      <c r="DP508" s="387">
        <v>2530.5132673155176</v>
      </c>
      <c r="DQ508" s="387">
        <v>2530.5132673155176</v>
      </c>
      <c r="DR508" s="387">
        <v>2530.5132673155176</v>
      </c>
      <c r="DS508" s="387">
        <v>2530.5132673155176</v>
      </c>
      <c r="DT508" s="387">
        <v>2530.5132673155176</v>
      </c>
      <c r="DU508" s="387">
        <v>2530.5132673155176</v>
      </c>
      <c r="DV508" s="387">
        <v>2530.5132673155176</v>
      </c>
      <c r="DW508" s="387">
        <v>2530.5132673155176</v>
      </c>
      <c r="DX508" s="387">
        <v>2530.5132673155176</v>
      </c>
      <c r="DY508" s="387">
        <v>2530.5132673155176</v>
      </c>
      <c r="DZ508" s="387">
        <v>2530.5132673155176</v>
      </c>
      <c r="EA508" s="387">
        <v>2530.5132673155176</v>
      </c>
      <c r="EB508" s="387">
        <v>2530.5132673155176</v>
      </c>
      <c r="EC508" s="387">
        <v>2530.5132673155176</v>
      </c>
      <c r="ED508" s="387">
        <v>2530.5132673155176</v>
      </c>
      <c r="EE508" s="387">
        <v>2530.5132673155176</v>
      </c>
      <c r="EF508" s="387">
        <v>2530.5132673155176</v>
      </c>
      <c r="EG508" s="387">
        <v>2530.5132673155176</v>
      </c>
      <c r="EH508" s="387">
        <v>2530.5132673155176</v>
      </c>
      <c r="EI508" s="387">
        <v>2530.5132673155176</v>
      </c>
      <c r="EJ508" s="387">
        <v>2530.5132673155176</v>
      </c>
      <c r="EK508" s="387">
        <v>2530.5132673155176</v>
      </c>
      <c r="EY508" s="386">
        <v>456</v>
      </c>
      <c r="EZ508" s="386">
        <v>463</v>
      </c>
      <c r="FA508" s="386">
        <v>470</v>
      </c>
      <c r="FB508" s="386">
        <v>477</v>
      </c>
      <c r="FC508" s="386">
        <v>483.09999999999997</v>
      </c>
      <c r="FD508" s="386">
        <v>506</v>
      </c>
      <c r="FE508" s="386">
        <v>529</v>
      </c>
      <c r="FF508" s="386">
        <v>552</v>
      </c>
      <c r="FG508" s="386">
        <v>575</v>
      </c>
      <c r="FH508" s="386">
        <v>598</v>
      </c>
      <c r="FI508" s="386">
        <v>622.59999999999991</v>
      </c>
      <c r="FJ508" s="386">
        <v>626</v>
      </c>
      <c r="FK508" s="386">
        <v>630</v>
      </c>
      <c r="FL508" s="386">
        <v>634</v>
      </c>
      <c r="FM508" s="386">
        <v>638</v>
      </c>
      <c r="FN508" s="386">
        <v>642</v>
      </c>
      <c r="FO508" s="386">
        <v>646</v>
      </c>
      <c r="FP508" s="386">
        <v>650</v>
      </c>
      <c r="FQ508" s="386">
        <v>654</v>
      </c>
      <c r="FR508" s="386">
        <v>658</v>
      </c>
      <c r="FS508" s="386">
        <v>662</v>
      </c>
      <c r="FT508" s="386">
        <v>666</v>
      </c>
      <c r="FU508" s="386">
        <v>670</v>
      </c>
      <c r="FV508" s="386">
        <v>674</v>
      </c>
      <c r="FW508" s="386">
        <v>678</v>
      </c>
      <c r="FX508" s="386">
        <v>682</v>
      </c>
      <c r="FY508" s="386">
        <v>686</v>
      </c>
      <c r="FZ508" s="386">
        <v>690</v>
      </c>
      <c r="GA508" s="386">
        <v>694</v>
      </c>
      <c r="GB508" s="386">
        <v>698</v>
      </c>
      <c r="GC508" s="386">
        <v>693.69999999999993</v>
      </c>
      <c r="GD508" s="387">
        <v>693.69999999999993</v>
      </c>
      <c r="GE508" s="387">
        <v>693.69999999999993</v>
      </c>
      <c r="GF508" s="387">
        <v>693.69999999999993</v>
      </c>
      <c r="GG508" s="387">
        <v>693.69999999999993</v>
      </c>
      <c r="GH508" s="387">
        <v>693.69999999999993</v>
      </c>
      <c r="GI508" s="387">
        <v>693.69999999999993</v>
      </c>
      <c r="GJ508" s="387">
        <v>693.69999999999993</v>
      </c>
      <c r="GK508" s="387">
        <v>693.69999999999993</v>
      </c>
      <c r="GL508" s="387">
        <v>693.69999999999993</v>
      </c>
      <c r="GM508" s="387">
        <v>693.69999999999993</v>
      </c>
      <c r="GN508" s="387">
        <v>693.69999999999993</v>
      </c>
      <c r="GO508" s="387">
        <v>693.69999999999993</v>
      </c>
      <c r="GP508" s="387">
        <v>693.69999999999993</v>
      </c>
      <c r="GQ508" s="387">
        <v>693.69999999999993</v>
      </c>
      <c r="GR508" s="387">
        <v>693.69999999999993</v>
      </c>
      <c r="GS508" s="387">
        <v>693.69999999999993</v>
      </c>
      <c r="GT508" s="387">
        <v>693.69999999999993</v>
      </c>
      <c r="GU508" s="387">
        <v>693.69999999999993</v>
      </c>
      <c r="GV508" s="387">
        <v>693.69999999999993</v>
      </c>
      <c r="GW508" s="387">
        <v>693.69999999999993</v>
      </c>
      <c r="GX508" s="387">
        <v>693.69999999999993</v>
      </c>
      <c r="GY508" s="387">
        <v>693.69999999999993</v>
      </c>
      <c r="GZ508" s="387">
        <v>693.69999999999993</v>
      </c>
      <c r="HA508" s="387">
        <v>693.69999999999993</v>
      </c>
      <c r="HB508" s="387">
        <v>693.69999999999993</v>
      </c>
      <c r="HC508" s="387">
        <v>693.69999999999993</v>
      </c>
      <c r="HD508" s="387">
        <v>693.69999999999993</v>
      </c>
      <c r="HE508" s="387">
        <v>693.69999999999993</v>
      </c>
      <c r="HS508" s="394">
        <v>3.5522098688939545</v>
      </c>
      <c r="HT508" s="394">
        <v>3.5518906662934318</v>
      </c>
      <c r="HU508" s="394">
        <v>3.5515714923765462</v>
      </c>
      <c r="HV508" s="394">
        <v>3.5512523471407205</v>
      </c>
      <c r="HW508" s="394">
        <v>3.5509332305833761</v>
      </c>
      <c r="HX508" s="394">
        <v>3.5378480331815418</v>
      </c>
      <c r="HY508" s="394">
        <v>3.5248110547632616</v>
      </c>
      <c r="HZ508" s="394">
        <v>3.5118221176414659</v>
      </c>
      <c r="IA508" s="394">
        <v>3.4988810447838623</v>
      </c>
      <c r="IB508" s="394">
        <v>3.4859876598105251</v>
      </c>
      <c r="IC508" s="394">
        <v>3.4733074161472146</v>
      </c>
      <c r="ID508" s="394">
        <v>3.4606732967376459</v>
      </c>
      <c r="IE508" s="394">
        <v>3.448085133805328</v>
      </c>
      <c r="IF508" s="394">
        <v>3.4355427601840551</v>
      </c>
      <c r="IG508" s="394">
        <v>3.4230460093156863</v>
      </c>
      <c r="IH508" s="394">
        <v>3.409483746719244</v>
      </c>
      <c r="II508" s="394">
        <v>3.3959752184185823</v>
      </c>
      <c r="IJ508" s="394">
        <v>3.3825202115159985</v>
      </c>
      <c r="IK508" s="394">
        <v>3.3691185139573014</v>
      </c>
      <c r="IL508" s="394">
        <v>3.355769914528469</v>
      </c>
      <c r="IM508" s="394">
        <v>3.3424501267392275</v>
      </c>
      <c r="IN508" s="394">
        <v>3.3291832081130299</v>
      </c>
      <c r="IO508" s="394">
        <v>3.3159689488005579</v>
      </c>
      <c r="IP508" s="394">
        <v>3.3028071397854295</v>
      </c>
      <c r="IQ508" s="394">
        <v>3.2896975728808919</v>
      </c>
      <c r="IR508" s="394">
        <v>3.2763102390231387</v>
      </c>
      <c r="IS508" s="394">
        <v>3.2629773845525785</v>
      </c>
      <c r="IT508" s="394">
        <v>3.2496987877668415</v>
      </c>
      <c r="IU508" s="394">
        <v>3.2364742278657705</v>
      </c>
      <c r="IV508" s="394">
        <v>3.22330348494775</v>
      </c>
      <c r="IW508" s="394">
        <v>3.2227643449519365</v>
      </c>
      <c r="IX508" s="394">
        <v>3.2222252951343933</v>
      </c>
      <c r="IY508" s="394">
        <v>3.2216863354800376</v>
      </c>
      <c r="IZ508" s="394">
        <v>3.2211474659737891</v>
      </c>
      <c r="JA508" s="394">
        <v>3.2206086866005679</v>
      </c>
      <c r="JB508" s="394">
        <v>3.2206086866005679</v>
      </c>
      <c r="JC508" s="394">
        <v>3.2206086866005679</v>
      </c>
      <c r="JD508" s="394">
        <v>3.2206086866005679</v>
      </c>
      <c r="JE508" s="394">
        <v>3.2206086866005679</v>
      </c>
      <c r="JF508" s="394">
        <v>3.2206086866005679</v>
      </c>
      <c r="JG508" s="394">
        <v>3.2206086866005679</v>
      </c>
      <c r="JH508" s="394">
        <v>3.2206086866005679</v>
      </c>
      <c r="JI508" s="394">
        <v>3.2206086866005679</v>
      </c>
      <c r="JJ508" s="394">
        <v>3.2206086866005679</v>
      </c>
      <c r="JK508" s="394">
        <v>3.2206086866005679</v>
      </c>
      <c r="JL508" s="394">
        <v>3.2206086866005679</v>
      </c>
      <c r="JM508" s="394">
        <v>3.2206086866005679</v>
      </c>
      <c r="JN508" s="394">
        <v>3.2206086866005679</v>
      </c>
      <c r="JO508" s="394">
        <v>3.2206086866005679</v>
      </c>
      <c r="JP508" s="394">
        <v>3.2206086866005679</v>
      </c>
      <c r="JQ508" s="394">
        <v>3.2206086866005679</v>
      </c>
      <c r="JR508" s="394">
        <v>3.2206086866005679</v>
      </c>
      <c r="JS508" s="394">
        <v>3.2206086866005679</v>
      </c>
      <c r="JT508" s="394">
        <v>3.2206086866005679</v>
      </c>
      <c r="JU508" s="394">
        <v>3.2206086866005679</v>
      </c>
      <c r="JV508" s="394">
        <v>3.2206086866005679</v>
      </c>
      <c r="JW508" s="394">
        <v>3.2206086866005679</v>
      </c>
      <c r="JX508" s="394">
        <v>3.2206086866005679</v>
      </c>
      <c r="JY508" s="394">
        <v>3.2206086866005679</v>
      </c>
      <c r="JZ508" s="394">
        <v>3.2206086866005679</v>
      </c>
      <c r="KA508" s="394">
        <v>3.2206086866005679</v>
      </c>
      <c r="KB508" s="394">
        <v>3.2206086866005679</v>
      </c>
      <c r="KC508" s="394">
        <v>3.2206086866005679</v>
      </c>
    </row>
    <row r="509" spans="1:289" x14ac:dyDescent="0.25">
      <c r="A509" s="383">
        <v>500</v>
      </c>
      <c r="B509" s="384" t="s">
        <v>872</v>
      </c>
      <c r="C509" s="385" t="s">
        <v>142</v>
      </c>
      <c r="D509" s="385" t="s">
        <v>142</v>
      </c>
      <c r="E509" s="129">
        <v>2052</v>
      </c>
      <c r="F509" s="386">
        <v>383.46953999999999</v>
      </c>
      <c r="G509" s="386">
        <v>381.80585851658714</v>
      </c>
      <c r="H509" s="386">
        <v>380.14939491044879</v>
      </c>
      <c r="I509" s="386">
        <v>378.50011786684547</v>
      </c>
      <c r="J509" s="386">
        <v>376.85799620689647</v>
      </c>
      <c r="K509" s="386">
        <v>387.20411189564652</v>
      </c>
      <c r="L509" s="386">
        <v>397.83426589835665</v>
      </c>
      <c r="M509" s="386">
        <v>408.75625609456205</v>
      </c>
      <c r="N509" s="386">
        <v>419.97809444380835</v>
      </c>
      <c r="O509" s="386">
        <v>431.50801286292278</v>
      </c>
      <c r="P509" s="386">
        <v>442.1166937062282</v>
      </c>
      <c r="Q509" s="386">
        <v>452.9861903533664</v>
      </c>
      <c r="R509" s="386">
        <v>464.12291499493233</v>
      </c>
      <c r="S509" s="386">
        <v>475.53343746606413</v>
      </c>
      <c r="T509" s="386">
        <v>487.22448912215441</v>
      </c>
      <c r="U509" s="386">
        <v>497.04124475999441</v>
      </c>
      <c r="V509" s="386">
        <v>507.05579154627753</v>
      </c>
      <c r="W509" s="386">
        <v>517.27211464064771</v>
      </c>
      <c r="X509" s="386">
        <v>527.69427949702651</v>
      </c>
      <c r="Y509" s="386">
        <v>538.32643348140823</v>
      </c>
      <c r="Z509" s="386">
        <v>547.14826160840562</v>
      </c>
      <c r="AA509" s="386">
        <v>556.1146575044404</v>
      </c>
      <c r="AB509" s="386">
        <v>565.22799027482097</v>
      </c>
      <c r="AC509" s="386">
        <v>574.49066784858508</v>
      </c>
      <c r="AD509" s="386">
        <v>583.9051376147238</v>
      </c>
      <c r="AE509" s="386">
        <v>595.69729648508769</v>
      </c>
      <c r="AF509" s="386">
        <v>607.72760193417832</v>
      </c>
      <c r="AG509" s="386">
        <v>620.00086341152758</v>
      </c>
      <c r="AH509" s="386">
        <v>632.52198749510364</v>
      </c>
      <c r="AI509" s="386">
        <v>645.29597985285204</v>
      </c>
      <c r="AJ509" s="386">
        <v>656.41830838047406</v>
      </c>
      <c r="AK509" s="386">
        <v>667.73234148357562</v>
      </c>
      <c r="AL509" s="386">
        <v>679.24138338430487</v>
      </c>
      <c r="AM509" s="386">
        <v>690.94879525641875</v>
      </c>
      <c r="AN509" s="386">
        <v>702.85799620690148</v>
      </c>
      <c r="AO509" s="387">
        <v>702.85799620690148</v>
      </c>
      <c r="AP509" s="387">
        <v>702.85799620690148</v>
      </c>
      <c r="AQ509" s="387">
        <v>702.85799620690148</v>
      </c>
      <c r="AR509" s="387">
        <v>702.85799620690148</v>
      </c>
      <c r="AS509" s="387">
        <v>702.85799620690148</v>
      </c>
      <c r="AT509" s="387">
        <v>702.85799620690148</v>
      </c>
      <c r="AU509" s="387">
        <v>702.85799620690148</v>
      </c>
      <c r="AV509" s="387">
        <v>702.85799620690148</v>
      </c>
      <c r="AW509" s="387">
        <v>702.85799620690148</v>
      </c>
      <c r="AX509" s="387">
        <v>702.85799620690148</v>
      </c>
      <c r="AY509" s="387">
        <v>702.85799620690148</v>
      </c>
      <c r="AZ509" s="387">
        <v>702.85799620690148</v>
      </c>
      <c r="BA509" s="387">
        <v>702.85799620690148</v>
      </c>
      <c r="BB509" s="387">
        <v>702.85799620690148</v>
      </c>
      <c r="BC509" s="387">
        <v>702.85799620690148</v>
      </c>
      <c r="BD509" s="387">
        <v>702.85799620690148</v>
      </c>
      <c r="BE509" s="387">
        <v>702.85799620690148</v>
      </c>
      <c r="BF509" s="387">
        <v>702.85799620690148</v>
      </c>
      <c r="BG509" s="387">
        <v>702.85799620690148</v>
      </c>
      <c r="BH509" s="387">
        <v>702.85799620690148</v>
      </c>
      <c r="BI509" s="387">
        <v>702.85799620690148</v>
      </c>
      <c r="BJ509" s="387">
        <v>702.85799620690148</v>
      </c>
      <c r="BK509" s="387">
        <v>702.85799620690148</v>
      </c>
      <c r="BL509" s="387">
        <v>702.85799620690148</v>
      </c>
      <c r="BM509" s="387">
        <v>702.85799620690148</v>
      </c>
      <c r="BN509" s="387">
        <v>702.85799620690148</v>
      </c>
      <c r="BO509" s="387">
        <v>702.85799620690148</v>
      </c>
      <c r="BP509" s="387">
        <v>702.85799620690148</v>
      </c>
      <c r="CA509" s="386">
        <v>1160</v>
      </c>
      <c r="CB509" s="386">
        <v>1154.9673433755418</v>
      </c>
      <c r="CC509" s="386">
        <v>1149.956520917204</v>
      </c>
      <c r="CD509" s="386">
        <v>1144.9674378975205</v>
      </c>
      <c r="CE509" s="386">
        <v>1140</v>
      </c>
      <c r="CF509" s="386">
        <v>1171.657672617604</v>
      </c>
      <c r="CG509" s="386">
        <v>1204.194475266404</v>
      </c>
      <c r="CH509" s="386">
        <v>1237.6348212891332</v>
      </c>
      <c r="CI509" s="386">
        <v>1272.0038019843248</v>
      </c>
      <c r="CJ509" s="386">
        <v>1307.3272054330689</v>
      </c>
      <c r="CK509" s="386">
        <v>1340.5191319563646</v>
      </c>
      <c r="CL509" s="386">
        <v>1374.5537732810881</v>
      </c>
      <c r="CM509" s="386">
        <v>1409.4525252197436</v>
      </c>
      <c r="CN509" s="386">
        <v>1445.2373268063288</v>
      </c>
      <c r="CO509" s="386">
        <v>1481.9306740882664</v>
      </c>
      <c r="CP509" s="386">
        <v>1511.4117279010084</v>
      </c>
      <c r="CQ509" s="386">
        <v>1541.4792683484538</v>
      </c>
      <c r="CR509" s="386">
        <v>1572.1449628077212</v>
      </c>
      <c r="CS509" s="386">
        <v>1603.4207107629895</v>
      </c>
      <c r="CT509" s="386">
        <v>1635.3186484229618</v>
      </c>
      <c r="CU509" s="386">
        <v>1662.0650765944163</v>
      </c>
      <c r="CV509" s="386">
        <v>1689.2489555468671</v>
      </c>
      <c r="CW509" s="386">
        <v>1716.8774399996128</v>
      </c>
      <c r="CX509" s="386">
        <v>1744.957801690849</v>
      </c>
      <c r="CY509" s="386">
        <v>1773.4974312915708</v>
      </c>
      <c r="CZ509" s="386">
        <v>1809.2025413175622</v>
      </c>
      <c r="DA509" s="386">
        <v>1845.6264879539003</v>
      </c>
      <c r="DB509" s="386">
        <v>1882.7837432487597</v>
      </c>
      <c r="DC509" s="386">
        <v>1920.6890706102363</v>
      </c>
      <c r="DD509" s="386">
        <v>1959.3575306721802</v>
      </c>
      <c r="DE509" s="386">
        <v>1992.3477756399395</v>
      </c>
      <c r="DF509" s="386">
        <v>2025.8934864917937</v>
      </c>
      <c r="DG509" s="386">
        <v>2060.0040157605504</v>
      </c>
      <c r="DH509" s="386">
        <v>2094.6888734502004</v>
      </c>
      <c r="DI509" s="386">
        <v>2129.9577296873031</v>
      </c>
      <c r="DJ509" s="387">
        <v>2129.9577296873031</v>
      </c>
      <c r="DK509" s="387">
        <v>2129.9577296873031</v>
      </c>
      <c r="DL509" s="387">
        <v>2129.9577296873031</v>
      </c>
      <c r="DM509" s="387">
        <v>2129.9577296873031</v>
      </c>
      <c r="DN509" s="387">
        <v>2129.9577296873031</v>
      </c>
      <c r="DO509" s="387">
        <v>2129.9577296873031</v>
      </c>
      <c r="DP509" s="387">
        <v>2129.9577296873031</v>
      </c>
      <c r="DQ509" s="387">
        <v>2129.9577296873031</v>
      </c>
      <c r="DR509" s="387">
        <v>2129.9577296873031</v>
      </c>
      <c r="DS509" s="387">
        <v>2129.9577296873031</v>
      </c>
      <c r="DT509" s="387">
        <v>2129.9577296873031</v>
      </c>
      <c r="DU509" s="387">
        <v>2129.9577296873031</v>
      </c>
      <c r="DV509" s="387">
        <v>2129.9577296873031</v>
      </c>
      <c r="DW509" s="387">
        <v>2129.9577296873031</v>
      </c>
      <c r="DX509" s="387">
        <v>2129.9577296873031</v>
      </c>
      <c r="DY509" s="387">
        <v>2129.9577296873031</v>
      </c>
      <c r="DZ509" s="387">
        <v>2129.9577296873031</v>
      </c>
      <c r="EA509" s="387">
        <v>2129.9577296873031</v>
      </c>
      <c r="EB509" s="387">
        <v>2129.9577296873031</v>
      </c>
      <c r="EC509" s="387">
        <v>2129.9577296873031</v>
      </c>
      <c r="ED509" s="387">
        <v>2129.9577296873031</v>
      </c>
      <c r="EE509" s="387">
        <v>2129.9577296873031</v>
      </c>
      <c r="EF509" s="387">
        <v>2129.9577296873031</v>
      </c>
      <c r="EG509" s="387">
        <v>2129.9577296873031</v>
      </c>
      <c r="EH509" s="387">
        <v>2129.9577296873031</v>
      </c>
      <c r="EI509" s="387">
        <v>2129.9577296873031</v>
      </c>
      <c r="EJ509" s="387">
        <v>2129.9577296873031</v>
      </c>
      <c r="EK509" s="387">
        <v>2129.9577296873031</v>
      </c>
      <c r="EY509" s="386">
        <v>5605</v>
      </c>
      <c r="EZ509" s="386">
        <v>5660</v>
      </c>
      <c r="FA509" s="386">
        <v>5715</v>
      </c>
      <c r="FB509" s="386">
        <v>5770</v>
      </c>
      <c r="FC509" s="386">
        <v>5826.5</v>
      </c>
      <c r="FD509" s="386">
        <v>5881</v>
      </c>
      <c r="FE509" s="386">
        <v>5936</v>
      </c>
      <c r="FF509" s="386">
        <v>5991</v>
      </c>
      <c r="FG509" s="386">
        <v>6046</v>
      </c>
      <c r="FH509" s="386">
        <v>6101</v>
      </c>
      <c r="FI509" s="386">
        <v>6155.4000000000005</v>
      </c>
      <c r="FJ509" s="386">
        <v>6185</v>
      </c>
      <c r="FK509" s="386">
        <v>6215</v>
      </c>
      <c r="FL509" s="386">
        <v>6245</v>
      </c>
      <c r="FM509" s="386">
        <v>6275</v>
      </c>
      <c r="FN509" s="386">
        <v>6305</v>
      </c>
      <c r="FO509" s="386">
        <v>6335</v>
      </c>
      <c r="FP509" s="386">
        <v>6365</v>
      </c>
      <c r="FQ509" s="386">
        <v>6395</v>
      </c>
      <c r="FR509" s="386">
        <v>6425</v>
      </c>
      <c r="FS509" s="386">
        <v>6455</v>
      </c>
      <c r="FT509" s="386">
        <v>6485</v>
      </c>
      <c r="FU509" s="386">
        <v>6515</v>
      </c>
      <c r="FV509" s="386">
        <v>6545</v>
      </c>
      <c r="FW509" s="386">
        <v>6575</v>
      </c>
      <c r="FX509" s="386">
        <v>6605</v>
      </c>
      <c r="FY509" s="386">
        <v>6635</v>
      </c>
      <c r="FZ509" s="386">
        <v>6665</v>
      </c>
      <c r="GA509" s="386">
        <v>6695</v>
      </c>
      <c r="GB509" s="386">
        <v>6725</v>
      </c>
      <c r="GC509" s="386">
        <v>6750.7999999999993</v>
      </c>
      <c r="GD509" s="387">
        <v>6750.7999999999993</v>
      </c>
      <c r="GE509" s="387">
        <v>6750.7999999999993</v>
      </c>
      <c r="GF509" s="387">
        <v>6750.7999999999993</v>
      </c>
      <c r="GG509" s="387">
        <v>6750.7999999999993</v>
      </c>
      <c r="GH509" s="387">
        <v>6750.7999999999993</v>
      </c>
      <c r="GI509" s="387">
        <v>6750.7999999999993</v>
      </c>
      <c r="GJ509" s="387">
        <v>6750.7999999999993</v>
      </c>
      <c r="GK509" s="387">
        <v>6750.7999999999993</v>
      </c>
      <c r="GL509" s="387">
        <v>6750.7999999999993</v>
      </c>
      <c r="GM509" s="387">
        <v>6750.7999999999993</v>
      </c>
      <c r="GN509" s="387">
        <v>6750.7999999999993</v>
      </c>
      <c r="GO509" s="387">
        <v>6750.7999999999993</v>
      </c>
      <c r="GP509" s="387">
        <v>6750.7999999999993</v>
      </c>
      <c r="GQ509" s="387">
        <v>6750.7999999999993</v>
      </c>
      <c r="GR509" s="387">
        <v>6750.7999999999993</v>
      </c>
      <c r="GS509" s="387">
        <v>6750.7999999999993</v>
      </c>
      <c r="GT509" s="387">
        <v>6750.7999999999993</v>
      </c>
      <c r="GU509" s="387">
        <v>6750.7999999999993</v>
      </c>
      <c r="GV509" s="387">
        <v>6750.7999999999993</v>
      </c>
      <c r="GW509" s="387">
        <v>6750.7999999999993</v>
      </c>
      <c r="GX509" s="387">
        <v>6750.7999999999993</v>
      </c>
      <c r="GY509" s="387">
        <v>6750.7999999999993</v>
      </c>
      <c r="GZ509" s="387">
        <v>6750.7999999999993</v>
      </c>
      <c r="HA509" s="387">
        <v>6750.7999999999993</v>
      </c>
      <c r="HB509" s="387">
        <v>6750.7999999999993</v>
      </c>
      <c r="HC509" s="387">
        <v>6750.7999999999993</v>
      </c>
      <c r="HD509" s="387">
        <v>6750.7999999999993</v>
      </c>
      <c r="HE509" s="387">
        <v>6750.7999999999993</v>
      </c>
      <c r="HS509" s="394">
        <v>3.0250121039600693</v>
      </c>
      <c r="HT509" s="394">
        <v>3.0250121039600693</v>
      </c>
      <c r="HU509" s="394">
        <v>3.0250121039600693</v>
      </c>
      <c r="HV509" s="394">
        <v>3.0250121039600697</v>
      </c>
      <c r="HW509" s="394">
        <v>3.0250121039600701</v>
      </c>
      <c r="HX509" s="394">
        <v>3.025943259955286</v>
      </c>
      <c r="HY509" s="394">
        <v>3.0268747025779463</v>
      </c>
      <c r="HZ509" s="394">
        <v>3.0278064319162805</v>
      </c>
      <c r="IA509" s="394">
        <v>3.0287384480585442</v>
      </c>
      <c r="IB509" s="394">
        <v>3.0296707510930228</v>
      </c>
      <c r="IC509" s="394">
        <v>3.0320482149608559</v>
      </c>
      <c r="ID509" s="394">
        <v>3.0344275444883282</v>
      </c>
      <c r="IE509" s="394">
        <v>3.036808741139474</v>
      </c>
      <c r="IF509" s="394">
        <v>3.0391918063794754</v>
      </c>
      <c r="IG509" s="394">
        <v>3.0415767416746666</v>
      </c>
      <c r="IH509" s="394">
        <v>3.0408175253762324</v>
      </c>
      <c r="II509" s="394">
        <v>3.0400584985878569</v>
      </c>
      <c r="IJ509" s="394">
        <v>3.0392996612622363</v>
      </c>
      <c r="IK509" s="394">
        <v>3.038541013352078</v>
      </c>
      <c r="IL509" s="394">
        <v>3.0377825548101005</v>
      </c>
      <c r="IM509" s="394">
        <v>3.0376868450766592</v>
      </c>
      <c r="IN509" s="394">
        <v>3.037591138358692</v>
      </c>
      <c r="IO509" s="394">
        <v>3.0374954346561029</v>
      </c>
      <c r="IP509" s="394">
        <v>3.0373997339687975</v>
      </c>
      <c r="IQ509" s="394">
        <v>3.0373040362966832</v>
      </c>
      <c r="IR509" s="394">
        <v>3.0371172607174199</v>
      </c>
      <c r="IS509" s="394">
        <v>3.0369304966237096</v>
      </c>
      <c r="IT509" s="394">
        <v>3.0367437440148466</v>
      </c>
      <c r="IU509" s="394">
        <v>3.0365570028901239</v>
      </c>
      <c r="IV509" s="394">
        <v>3.0363702732488367</v>
      </c>
      <c r="IW509" s="394">
        <v>3.0351800828887487</v>
      </c>
      <c r="IX509" s="394">
        <v>3.0339903590571029</v>
      </c>
      <c r="IY509" s="394">
        <v>3.0328011015710303</v>
      </c>
      <c r="IZ509" s="394">
        <v>3.0316123102477341</v>
      </c>
      <c r="JA509" s="394">
        <v>3.0304239849044898</v>
      </c>
      <c r="JB509" s="394">
        <v>3.0304239849044898</v>
      </c>
      <c r="JC509" s="394">
        <v>3.0304239849044898</v>
      </c>
      <c r="JD509" s="394">
        <v>3.0304239849044898</v>
      </c>
      <c r="JE509" s="394">
        <v>3.0304239849044898</v>
      </c>
      <c r="JF509" s="394">
        <v>3.0304239849044898</v>
      </c>
      <c r="JG509" s="394">
        <v>3.0304239849044898</v>
      </c>
      <c r="JH509" s="394">
        <v>3.0304239849044898</v>
      </c>
      <c r="JI509" s="394">
        <v>3.0304239849044898</v>
      </c>
      <c r="JJ509" s="394">
        <v>3.0304239849044898</v>
      </c>
      <c r="JK509" s="394">
        <v>3.0304239849044898</v>
      </c>
      <c r="JL509" s="394">
        <v>3.0304239849044898</v>
      </c>
      <c r="JM509" s="394">
        <v>3.0304239849044898</v>
      </c>
      <c r="JN509" s="394">
        <v>3.0304239849044898</v>
      </c>
      <c r="JO509" s="394">
        <v>3.0304239849044898</v>
      </c>
      <c r="JP509" s="394">
        <v>3.0304239849044898</v>
      </c>
      <c r="JQ509" s="394">
        <v>3.0304239849044898</v>
      </c>
      <c r="JR509" s="394">
        <v>3.0304239849044898</v>
      </c>
      <c r="JS509" s="394">
        <v>3.0304239849044898</v>
      </c>
      <c r="JT509" s="394">
        <v>3.0304239849044898</v>
      </c>
      <c r="JU509" s="394">
        <v>3.0304239849044898</v>
      </c>
      <c r="JV509" s="394">
        <v>3.0304239849044898</v>
      </c>
      <c r="JW509" s="394">
        <v>3.0304239849044898</v>
      </c>
      <c r="JX509" s="394">
        <v>3.0304239849044898</v>
      </c>
      <c r="JY509" s="394">
        <v>3.0304239849044898</v>
      </c>
      <c r="JZ509" s="394">
        <v>3.0304239849044898</v>
      </c>
      <c r="KA509" s="394">
        <v>3.0304239849044898</v>
      </c>
      <c r="KB509" s="394">
        <v>3.0304239849044898</v>
      </c>
      <c r="KC509" s="394">
        <v>3.0304239849044898</v>
      </c>
    </row>
    <row r="510" spans="1:289" x14ac:dyDescent="0.25">
      <c r="A510" s="383">
        <v>501</v>
      </c>
      <c r="B510" s="384" t="s">
        <v>872</v>
      </c>
      <c r="C510" s="385" t="s">
        <v>142</v>
      </c>
      <c r="D510" s="385" t="s">
        <v>142</v>
      </c>
      <c r="E510" s="129">
        <v>2052</v>
      </c>
      <c r="F510" s="386">
        <v>3.0317599999999998</v>
      </c>
      <c r="G510" s="386">
        <v>7.1736821610771031</v>
      </c>
      <c r="H510" s="386">
        <v>16.974204999127853</v>
      </c>
      <c r="I510" s="386">
        <v>40.163981186079795</v>
      </c>
      <c r="J510" s="386">
        <v>95.035106786954458</v>
      </c>
      <c r="K510" s="386">
        <v>103.60371535194736</v>
      </c>
      <c r="L510" s="386">
        <v>112.94489160505432</v>
      </c>
      <c r="M510" s="386">
        <v>123.12829222719274</v>
      </c>
      <c r="N510" s="386">
        <v>134.22985432398727</v>
      </c>
      <c r="O510" s="386">
        <v>146.33236168494238</v>
      </c>
      <c r="P510" s="386">
        <v>155.55413417039614</v>
      </c>
      <c r="Q510" s="386">
        <v>165.3570569003636</v>
      </c>
      <c r="R510" s="386">
        <v>175.77775359411686</v>
      </c>
      <c r="S510" s="386">
        <v>186.85515597445374</v>
      </c>
      <c r="T510" s="386">
        <v>198.63064921661385</v>
      </c>
      <c r="U510" s="386">
        <v>207.41241360355352</v>
      </c>
      <c r="V510" s="386">
        <v>216.58243320715727</v>
      </c>
      <c r="W510" s="386">
        <v>226.15787338356822</v>
      </c>
      <c r="X510" s="386">
        <v>236.15665839554265</v>
      </c>
      <c r="Y510" s="386">
        <v>246.59750496487052</v>
      </c>
      <c r="Z510" s="386">
        <v>254.61538132532451</v>
      </c>
      <c r="AA510" s="386">
        <v>262.89395108306445</v>
      </c>
      <c r="AB510" s="386">
        <v>271.44169042858431</v>
      </c>
      <c r="AC510" s="386">
        <v>280.26735114741052</v>
      </c>
      <c r="AD510" s="386">
        <v>289.37996958080481</v>
      </c>
      <c r="AE510" s="386">
        <v>300.08327804384072</v>
      </c>
      <c r="AF510" s="386">
        <v>311.18247020339106</v>
      </c>
      <c r="AG510" s="386">
        <v>322.69218862550986</v>
      </c>
      <c r="AH510" s="386">
        <v>334.62761746142502</v>
      </c>
      <c r="AI510" s="386">
        <v>347.0045024791707</v>
      </c>
      <c r="AJ510" s="386">
        <v>357.19433826683058</v>
      </c>
      <c r="AK510" s="386">
        <v>367.68340000872922</v>
      </c>
      <c r="AL510" s="386">
        <v>378.48047451689735</v>
      </c>
      <c r="AM510" s="386">
        <v>389.59460662933088</v>
      </c>
      <c r="AN510" s="386">
        <v>401.03510678695943</v>
      </c>
      <c r="AO510" s="387">
        <v>401.03510678695943</v>
      </c>
      <c r="AP510" s="387">
        <v>401.03510678695943</v>
      </c>
      <c r="AQ510" s="387">
        <v>401.03510678695943</v>
      </c>
      <c r="AR510" s="387">
        <v>401.03510678695943</v>
      </c>
      <c r="AS510" s="387">
        <v>401.03510678695943</v>
      </c>
      <c r="AT510" s="387">
        <v>401.03510678695943</v>
      </c>
      <c r="AU510" s="387">
        <v>401.03510678695943</v>
      </c>
      <c r="AV510" s="387">
        <v>401.03510678695943</v>
      </c>
      <c r="AW510" s="387">
        <v>401.03510678695943</v>
      </c>
      <c r="AX510" s="387">
        <v>401.03510678695943</v>
      </c>
      <c r="AY510" s="387">
        <v>401.03510678695943</v>
      </c>
      <c r="AZ510" s="387">
        <v>401.03510678695943</v>
      </c>
      <c r="BA510" s="387">
        <v>401.03510678695943</v>
      </c>
      <c r="BB510" s="387">
        <v>401.03510678695943</v>
      </c>
      <c r="BC510" s="387">
        <v>401.03510678695943</v>
      </c>
      <c r="BD510" s="387">
        <v>401.03510678695943</v>
      </c>
      <c r="BE510" s="387">
        <v>401.03510678695943</v>
      </c>
      <c r="BF510" s="387">
        <v>401.03510678695943</v>
      </c>
      <c r="BG510" s="387">
        <v>401.03510678695943</v>
      </c>
      <c r="BH510" s="387">
        <v>401.03510678695943</v>
      </c>
      <c r="BI510" s="387">
        <v>401.03510678695943</v>
      </c>
      <c r="BJ510" s="387">
        <v>401.03510678695943</v>
      </c>
      <c r="BK510" s="387">
        <v>401.03510678695943</v>
      </c>
      <c r="BL510" s="387">
        <v>401.03510678695943</v>
      </c>
      <c r="BM510" s="387">
        <v>401.03510678695943</v>
      </c>
      <c r="BN510" s="387">
        <v>401.03510678695943</v>
      </c>
      <c r="BO510" s="387">
        <v>401.03510678695943</v>
      </c>
      <c r="BP510" s="387">
        <v>401.03510678695943</v>
      </c>
      <c r="CA510" s="386">
        <v>10</v>
      </c>
      <c r="CB510" s="386">
        <v>19.679896712654305</v>
      </c>
      <c r="CC510" s="386">
        <v>38.729833462074168</v>
      </c>
      <c r="CD510" s="386">
        <v>76.21991222319221</v>
      </c>
      <c r="CE510" s="386">
        <v>150</v>
      </c>
      <c r="CF510" s="386">
        <v>173.57385122485968</v>
      </c>
      <c r="CG510" s="386">
        <v>200.85254552686482</v>
      </c>
      <c r="CH510" s="386">
        <v>232.41833236942927</v>
      </c>
      <c r="CI510" s="386">
        <v>268.94496696414205</v>
      </c>
      <c r="CJ510" s="386">
        <v>311.21209122339201</v>
      </c>
      <c r="CK510" s="386">
        <v>346.81120038543605</v>
      </c>
      <c r="CL510" s="386">
        <v>386.4824410901503</v>
      </c>
      <c r="CM510" s="386">
        <v>430.69161868185751</v>
      </c>
      <c r="CN510" s="386">
        <v>479.95782131672627</v>
      </c>
      <c r="CO510" s="386">
        <v>534.85951490795094</v>
      </c>
      <c r="CP510" s="386">
        <v>564.25215359443325</v>
      </c>
      <c r="CQ510" s="386">
        <v>595.26003363845734</v>
      </c>
      <c r="CR510" s="386">
        <v>627.9719189196785</v>
      </c>
      <c r="CS510" s="386">
        <v>662.48145124283371</v>
      </c>
      <c r="CT510" s="386">
        <v>698.8874183989534</v>
      </c>
      <c r="CU510" s="386">
        <v>728.76826769583079</v>
      </c>
      <c r="CV510" s="386">
        <v>759.92666918666259</v>
      </c>
      <c r="CW510" s="386">
        <v>792.41724446510102</v>
      </c>
      <c r="CX510" s="386">
        <v>826.29695046460449</v>
      </c>
      <c r="CY510" s="386">
        <v>861.62517930561671</v>
      </c>
      <c r="CZ510" s="386">
        <v>901.95135323529553</v>
      </c>
      <c r="DA510" s="386">
        <v>944.16489111726423</v>
      </c>
      <c r="DB510" s="386">
        <v>988.35412621851253</v>
      </c>
      <c r="DC510" s="386">
        <v>1034.6115260198087</v>
      </c>
      <c r="DD510" s="386">
        <v>1083.0338857070556</v>
      </c>
      <c r="DE510" s="386">
        <v>1114.728344263129</v>
      </c>
      <c r="DF510" s="386">
        <v>1147.3503256939894</v>
      </c>
      <c r="DG510" s="386">
        <v>1180.9269735042883</v>
      </c>
      <c r="DH510" s="386">
        <v>1215.4862255401058</v>
      </c>
      <c r="DI510" s="386">
        <v>1251.0568372349635</v>
      </c>
      <c r="DJ510" s="387">
        <v>1251.0568372349635</v>
      </c>
      <c r="DK510" s="387">
        <v>1251.0568372349635</v>
      </c>
      <c r="DL510" s="387">
        <v>1251.0568372349635</v>
      </c>
      <c r="DM510" s="387">
        <v>1251.0568372349635</v>
      </c>
      <c r="DN510" s="387">
        <v>1251.0568372349635</v>
      </c>
      <c r="DO510" s="387">
        <v>1251.0568372349635</v>
      </c>
      <c r="DP510" s="387">
        <v>1251.0568372349635</v>
      </c>
      <c r="DQ510" s="387">
        <v>1251.0568372349635</v>
      </c>
      <c r="DR510" s="387">
        <v>1251.0568372349635</v>
      </c>
      <c r="DS510" s="387">
        <v>1251.0568372349635</v>
      </c>
      <c r="DT510" s="387">
        <v>1251.0568372349635</v>
      </c>
      <c r="DU510" s="387">
        <v>1251.0568372349635</v>
      </c>
      <c r="DV510" s="387">
        <v>1251.0568372349635</v>
      </c>
      <c r="DW510" s="387">
        <v>1251.0568372349635</v>
      </c>
      <c r="DX510" s="387">
        <v>1251.0568372349635</v>
      </c>
      <c r="DY510" s="387">
        <v>1251.0568372349635</v>
      </c>
      <c r="DZ510" s="387">
        <v>1251.0568372349635</v>
      </c>
      <c r="EA510" s="387">
        <v>1251.0568372349635</v>
      </c>
      <c r="EB510" s="387">
        <v>1251.0568372349635</v>
      </c>
      <c r="EC510" s="387">
        <v>1251.0568372349635</v>
      </c>
      <c r="ED510" s="387">
        <v>1251.0568372349635</v>
      </c>
      <c r="EE510" s="387">
        <v>1251.0568372349635</v>
      </c>
      <c r="EF510" s="387">
        <v>1251.0568372349635</v>
      </c>
      <c r="EG510" s="387">
        <v>1251.0568372349635</v>
      </c>
      <c r="EH510" s="387">
        <v>1251.0568372349635</v>
      </c>
      <c r="EI510" s="387">
        <v>1251.0568372349635</v>
      </c>
      <c r="EJ510" s="387">
        <v>1251.0568372349635</v>
      </c>
      <c r="EK510" s="387">
        <v>1251.0568372349635</v>
      </c>
      <c r="EY510" s="386">
        <v>1842</v>
      </c>
      <c r="EZ510" s="386">
        <v>1865</v>
      </c>
      <c r="FA510" s="386">
        <v>1888</v>
      </c>
      <c r="FB510" s="386">
        <v>1911</v>
      </c>
      <c r="FC510" s="386">
        <v>1933</v>
      </c>
      <c r="FD510" s="386">
        <v>1951</v>
      </c>
      <c r="FE510" s="386">
        <v>1969</v>
      </c>
      <c r="FF510" s="386">
        <v>1987</v>
      </c>
      <c r="FG510" s="386">
        <v>2005</v>
      </c>
      <c r="FH510" s="386">
        <v>2023</v>
      </c>
      <c r="FI510" s="386">
        <v>2042.3</v>
      </c>
      <c r="FJ510" s="386">
        <v>2054</v>
      </c>
      <c r="FK510" s="386">
        <v>2066</v>
      </c>
      <c r="FL510" s="386">
        <v>2078</v>
      </c>
      <c r="FM510" s="386">
        <v>2090</v>
      </c>
      <c r="FN510" s="386">
        <v>2102</v>
      </c>
      <c r="FO510" s="386">
        <v>2114</v>
      </c>
      <c r="FP510" s="386">
        <v>2126</v>
      </c>
      <c r="FQ510" s="386">
        <v>2138</v>
      </c>
      <c r="FR510" s="386">
        <v>2150</v>
      </c>
      <c r="FS510" s="386">
        <v>2162</v>
      </c>
      <c r="FT510" s="386">
        <v>2174</v>
      </c>
      <c r="FU510" s="386">
        <v>2186</v>
      </c>
      <c r="FV510" s="386">
        <v>2198</v>
      </c>
      <c r="FW510" s="386">
        <v>2210</v>
      </c>
      <c r="FX510" s="386">
        <v>2222</v>
      </c>
      <c r="FY510" s="386">
        <v>2234</v>
      </c>
      <c r="FZ510" s="386">
        <v>2246</v>
      </c>
      <c r="GA510" s="386">
        <v>2258</v>
      </c>
      <c r="GB510" s="386">
        <v>2270</v>
      </c>
      <c r="GC510" s="386">
        <v>2273</v>
      </c>
      <c r="GD510" s="387">
        <v>2273</v>
      </c>
      <c r="GE510" s="387">
        <v>2273</v>
      </c>
      <c r="GF510" s="387">
        <v>2273</v>
      </c>
      <c r="GG510" s="387">
        <v>2273</v>
      </c>
      <c r="GH510" s="387">
        <v>2273</v>
      </c>
      <c r="GI510" s="387">
        <v>2273</v>
      </c>
      <c r="GJ510" s="387">
        <v>2273</v>
      </c>
      <c r="GK510" s="387">
        <v>2273</v>
      </c>
      <c r="GL510" s="387">
        <v>2273</v>
      </c>
      <c r="GM510" s="387">
        <v>2273</v>
      </c>
      <c r="GN510" s="387">
        <v>2273</v>
      </c>
      <c r="GO510" s="387">
        <v>2273</v>
      </c>
      <c r="GP510" s="387">
        <v>2273</v>
      </c>
      <c r="GQ510" s="387">
        <v>2273</v>
      </c>
      <c r="GR510" s="387">
        <v>2273</v>
      </c>
      <c r="GS510" s="387">
        <v>2273</v>
      </c>
      <c r="GT510" s="387">
        <v>2273</v>
      </c>
      <c r="GU510" s="387">
        <v>2273</v>
      </c>
      <c r="GV510" s="387">
        <v>2273</v>
      </c>
      <c r="GW510" s="387">
        <v>2273</v>
      </c>
      <c r="GX510" s="387">
        <v>2273</v>
      </c>
      <c r="GY510" s="387">
        <v>2273</v>
      </c>
      <c r="GZ510" s="387">
        <v>2273</v>
      </c>
      <c r="HA510" s="387">
        <v>2273</v>
      </c>
      <c r="HB510" s="387">
        <v>2273</v>
      </c>
      <c r="HC510" s="387">
        <v>2273</v>
      </c>
      <c r="HD510" s="387">
        <v>2273</v>
      </c>
      <c r="HE510" s="387">
        <v>2273</v>
      </c>
      <c r="HS510" s="394">
        <v>3.2984141224899073</v>
      </c>
      <c r="HT510" s="394">
        <v>2.7433466204334089</v>
      </c>
      <c r="HU510" s="394">
        <v>2.2816876233122043</v>
      </c>
      <c r="HV510" s="394">
        <v>1.8977180541457088</v>
      </c>
      <c r="HW510" s="394">
        <v>1.578364091664183</v>
      </c>
      <c r="HX510" s="394">
        <v>1.6753631917081355</v>
      </c>
      <c r="HY510" s="394">
        <v>1.7783234166021953</v>
      </c>
      <c r="HZ510" s="394">
        <v>1.887611110049165</v>
      </c>
      <c r="IA510" s="394">
        <v>2.0036151295746492</v>
      </c>
      <c r="IB510" s="394">
        <v>2.1267482301245177</v>
      </c>
      <c r="IC510" s="394">
        <v>2.2295209461005663</v>
      </c>
      <c r="ID510" s="394">
        <v>2.3372600379736226</v>
      </c>
      <c r="IE510" s="394">
        <v>2.4502055002725465</v>
      </c>
      <c r="IF510" s="394">
        <v>2.5686089249918509</v>
      </c>
      <c r="IG510" s="394">
        <v>2.6927340620261853</v>
      </c>
      <c r="IH510" s="394">
        <v>2.7204357916249915</v>
      </c>
      <c r="II510" s="394">
        <v>2.7484225051119529</v>
      </c>
      <c r="IJ510" s="394">
        <v>2.776697134282943</v>
      </c>
      <c r="IK510" s="394">
        <v>2.8052626410949326</v>
      </c>
      <c r="IL510" s="394">
        <v>2.8341220179762754</v>
      </c>
      <c r="IM510" s="394">
        <v>2.8622319040681861</v>
      </c>
      <c r="IN510" s="394">
        <v>2.8906205945626904</v>
      </c>
      <c r="IO510" s="394">
        <v>2.919290854746516</v>
      </c>
      <c r="IP510" s="394">
        <v>2.9482454773335411</v>
      </c>
      <c r="IQ510" s="394">
        <v>2.9774872827368291</v>
      </c>
      <c r="IR510" s="394">
        <v>3.0056701563474815</v>
      </c>
      <c r="IS510" s="394">
        <v>3.0341197899102457</v>
      </c>
      <c r="IT510" s="394">
        <v>3.0628387083937612</v>
      </c>
      <c r="IU510" s="394">
        <v>3.0918294606663062</v>
      </c>
      <c r="IV510" s="394">
        <v>3.1210946197220188</v>
      </c>
      <c r="IW510" s="394">
        <v>3.1207895110319663</v>
      </c>
      <c r="IX510" s="394">
        <v>3.1204844321684089</v>
      </c>
      <c r="IY510" s="394">
        <v>3.1201793831284301</v>
      </c>
      <c r="IZ510" s="394">
        <v>3.1198743639091155</v>
      </c>
      <c r="JA510" s="394">
        <v>3.1195693745075497</v>
      </c>
      <c r="JB510" s="394">
        <v>3.1195693745075497</v>
      </c>
      <c r="JC510" s="394">
        <v>3.1195693745075497</v>
      </c>
      <c r="JD510" s="394">
        <v>3.1195693745075497</v>
      </c>
      <c r="JE510" s="394">
        <v>3.1195693745075497</v>
      </c>
      <c r="JF510" s="394">
        <v>3.1195693745075497</v>
      </c>
      <c r="JG510" s="394">
        <v>3.1195693745075497</v>
      </c>
      <c r="JH510" s="394">
        <v>3.1195693745075497</v>
      </c>
      <c r="JI510" s="394">
        <v>3.1195693745075497</v>
      </c>
      <c r="JJ510" s="394">
        <v>3.1195693745075497</v>
      </c>
      <c r="JK510" s="394">
        <v>3.1195693745075497</v>
      </c>
      <c r="JL510" s="394">
        <v>3.1195693745075497</v>
      </c>
      <c r="JM510" s="394">
        <v>3.1195693745075497</v>
      </c>
      <c r="JN510" s="394">
        <v>3.1195693745075497</v>
      </c>
      <c r="JO510" s="394">
        <v>3.1195693745075497</v>
      </c>
      <c r="JP510" s="394">
        <v>3.1195693745075497</v>
      </c>
      <c r="JQ510" s="394">
        <v>3.1195693745075497</v>
      </c>
      <c r="JR510" s="394">
        <v>3.1195693745075497</v>
      </c>
      <c r="JS510" s="394">
        <v>3.1195693745075497</v>
      </c>
      <c r="JT510" s="394">
        <v>3.1195693745075497</v>
      </c>
      <c r="JU510" s="394">
        <v>3.1195693745075497</v>
      </c>
      <c r="JV510" s="394">
        <v>3.1195693745075497</v>
      </c>
      <c r="JW510" s="394">
        <v>3.1195693745075497</v>
      </c>
      <c r="JX510" s="394">
        <v>3.1195693745075497</v>
      </c>
      <c r="JY510" s="394">
        <v>3.1195693745075497</v>
      </c>
      <c r="JZ510" s="394">
        <v>3.1195693745075497</v>
      </c>
      <c r="KA510" s="394">
        <v>3.1195693745075497</v>
      </c>
      <c r="KB510" s="394">
        <v>3.1195693745075497</v>
      </c>
      <c r="KC510" s="394">
        <v>3.1195693745075497</v>
      </c>
    </row>
    <row r="511" spans="1:289" x14ac:dyDescent="0.25">
      <c r="A511" s="383">
        <v>502</v>
      </c>
      <c r="B511" s="384" t="s">
        <v>872</v>
      </c>
      <c r="C511" s="385" t="s">
        <v>142</v>
      </c>
      <c r="D511" s="385" t="s">
        <v>142</v>
      </c>
      <c r="E511" s="129">
        <v>2052</v>
      </c>
      <c r="F511" s="386">
        <v>446.07557999999995</v>
      </c>
      <c r="G511" s="386">
        <v>475.17461845636609</v>
      </c>
      <c r="H511" s="386">
        <v>506.17188689224622</v>
      </c>
      <c r="I511" s="386">
        <v>539.19121335304214</v>
      </c>
      <c r="J511" s="386">
        <v>574.36450361182506</v>
      </c>
      <c r="K511" s="386">
        <v>606.03012511819043</v>
      </c>
      <c r="L511" s="386">
        <v>639.44152231069052</v>
      </c>
      <c r="M511" s="386">
        <v>674.69494255796417</v>
      </c>
      <c r="N511" s="386">
        <v>711.89193949797414</v>
      </c>
      <c r="O511" s="386">
        <v>751.13966558100901</v>
      </c>
      <c r="P511" s="386">
        <v>784.15242773529269</v>
      </c>
      <c r="Q511" s="386">
        <v>818.61610842709263</v>
      </c>
      <c r="R511" s="386">
        <v>854.59447586194926</v>
      </c>
      <c r="S511" s="386">
        <v>892.15410087279554</v>
      </c>
      <c r="T511" s="386">
        <v>931.36448009607966</v>
      </c>
      <c r="U511" s="386">
        <v>962.25748445419254</v>
      </c>
      <c r="V511" s="386">
        <v>994.17519797683349</v>
      </c>
      <c r="W511" s="386">
        <v>1027.1516098759191</v>
      </c>
      <c r="X511" s="386">
        <v>1061.2218367725536</v>
      </c>
      <c r="Y511" s="386">
        <v>1096.4221600927617</v>
      </c>
      <c r="Z511" s="386">
        <v>1124.3763601681212</v>
      </c>
      <c r="AA511" s="386">
        <v>1153.0432759567304</v>
      </c>
      <c r="AB511" s="386">
        <v>1182.4410787418506</v>
      </c>
      <c r="AC511" s="386">
        <v>1212.5884030988091</v>
      </c>
      <c r="AD511" s="386">
        <v>1243.5043587070186</v>
      </c>
      <c r="AE511" s="386">
        <v>1280.7451013221373</v>
      </c>
      <c r="AF511" s="386">
        <v>1319.1011379053186</v>
      </c>
      <c r="AG511" s="386">
        <v>1358.6058695261397</v>
      </c>
      <c r="AH511" s="386">
        <v>1399.2936975567716</v>
      </c>
      <c r="AI511" s="386">
        <v>1441.2000536292617</v>
      </c>
      <c r="AJ511" s="386">
        <v>1476.4644449408534</v>
      </c>
      <c r="AK511" s="386">
        <v>1512.5917125002256</v>
      </c>
      <c r="AL511" s="386">
        <v>1549.6029698270311</v>
      </c>
      <c r="AM511" s="386">
        <v>1587.5198470627588</v>
      </c>
      <c r="AN511" s="386">
        <v>1626.3645036118351</v>
      </c>
      <c r="AO511" s="387">
        <v>1626.3645036118351</v>
      </c>
      <c r="AP511" s="387">
        <v>1626.3645036118351</v>
      </c>
      <c r="AQ511" s="387">
        <v>1626.3645036118351</v>
      </c>
      <c r="AR511" s="387">
        <v>1626.3645036118351</v>
      </c>
      <c r="AS511" s="387">
        <v>1626.3645036118351</v>
      </c>
      <c r="AT511" s="387">
        <v>1626.3645036118351</v>
      </c>
      <c r="AU511" s="387">
        <v>1626.3645036118351</v>
      </c>
      <c r="AV511" s="387">
        <v>1626.3645036118351</v>
      </c>
      <c r="AW511" s="387">
        <v>1626.3645036118351</v>
      </c>
      <c r="AX511" s="387">
        <v>1626.3645036118351</v>
      </c>
      <c r="AY511" s="387">
        <v>1626.3645036118351</v>
      </c>
      <c r="AZ511" s="387">
        <v>1626.3645036118351</v>
      </c>
      <c r="BA511" s="387">
        <v>1626.3645036118351</v>
      </c>
      <c r="BB511" s="387">
        <v>1626.3645036118351</v>
      </c>
      <c r="BC511" s="387">
        <v>1626.3645036118351</v>
      </c>
      <c r="BD511" s="387">
        <v>1626.3645036118351</v>
      </c>
      <c r="BE511" s="387">
        <v>1626.3645036118351</v>
      </c>
      <c r="BF511" s="387">
        <v>1626.3645036118351</v>
      </c>
      <c r="BG511" s="387">
        <v>1626.3645036118351</v>
      </c>
      <c r="BH511" s="387">
        <v>1626.3645036118351</v>
      </c>
      <c r="BI511" s="387">
        <v>1626.3645036118351</v>
      </c>
      <c r="BJ511" s="387">
        <v>1626.3645036118351</v>
      </c>
      <c r="BK511" s="387">
        <v>1626.3645036118351</v>
      </c>
      <c r="BL511" s="387">
        <v>1626.3645036118351</v>
      </c>
      <c r="BM511" s="387">
        <v>1626.3645036118351</v>
      </c>
      <c r="BN511" s="387">
        <v>1626.3645036118351</v>
      </c>
      <c r="BO511" s="387">
        <v>1626.3645036118351</v>
      </c>
      <c r="BP511" s="387">
        <v>1626.3645036118351</v>
      </c>
      <c r="CA511" s="386">
        <v>850</v>
      </c>
      <c r="CB511" s="386">
        <v>900.34744963775927</v>
      </c>
      <c r="CC511" s="386">
        <v>953.67709419907942</v>
      </c>
      <c r="CD511" s="386">
        <v>1010.165575929518</v>
      </c>
      <c r="CE511" s="386">
        <v>1070</v>
      </c>
      <c r="CF511" s="386">
        <v>1148.407346321701</v>
      </c>
      <c r="CG511" s="386">
        <v>1232.5602178370571</v>
      </c>
      <c r="CH511" s="386">
        <v>1322.8796345307965</v>
      </c>
      <c r="CI511" s="386">
        <v>1419.8174678453584</v>
      </c>
      <c r="CJ511" s="386">
        <v>1523.8587014107341</v>
      </c>
      <c r="CK511" s="386">
        <v>1617.9253073898124</v>
      </c>
      <c r="CL511" s="386">
        <v>1717.7985713958008</v>
      </c>
      <c r="CM511" s="386">
        <v>1823.8369338878879</v>
      </c>
      <c r="CN511" s="386">
        <v>1936.4209615745076</v>
      </c>
      <c r="CO511" s="386">
        <v>2055.9547132494022</v>
      </c>
      <c r="CP511" s="386">
        <v>2151.854446386812</v>
      </c>
      <c r="CQ511" s="386">
        <v>2252.2274097741679</v>
      </c>
      <c r="CR511" s="386">
        <v>2357.2822566393197</v>
      </c>
      <c r="CS511" s="386">
        <v>2467.2373728120751</v>
      </c>
      <c r="CT511" s="386">
        <v>2582.3213307001224</v>
      </c>
      <c r="CU511" s="386">
        <v>2681.5620135328518</v>
      </c>
      <c r="CV511" s="386">
        <v>2784.6165955159386</v>
      </c>
      <c r="CW511" s="386">
        <v>2891.6316478570152</v>
      </c>
      <c r="CX511" s="386">
        <v>3002.7593746129482</v>
      </c>
      <c r="CY511" s="386">
        <v>3118.1578291647597</v>
      </c>
      <c r="CZ511" s="386">
        <v>3249.5950654145677</v>
      </c>
      <c r="DA511" s="386">
        <v>3386.5726713375857</v>
      </c>
      <c r="DB511" s="386">
        <v>3529.3241857466473</v>
      </c>
      <c r="DC511" s="386">
        <v>3678.0929916311143</v>
      </c>
      <c r="DD511" s="386">
        <v>3833.1327311106493</v>
      </c>
      <c r="DE511" s="386">
        <v>3924.939125199181</v>
      </c>
      <c r="DF511" s="386">
        <v>4018.9443510492983</v>
      </c>
      <c r="DG511" s="386">
        <v>4115.201072325267</v>
      </c>
      <c r="DH511" s="386">
        <v>4213.7632140254773</v>
      </c>
      <c r="DI511" s="386">
        <v>4314.6859926923389</v>
      </c>
      <c r="DJ511" s="387">
        <v>4314.6859926923389</v>
      </c>
      <c r="DK511" s="387">
        <v>4314.6859926923389</v>
      </c>
      <c r="DL511" s="387">
        <v>4314.6859926923389</v>
      </c>
      <c r="DM511" s="387">
        <v>4314.6859926923389</v>
      </c>
      <c r="DN511" s="387">
        <v>4314.6859926923389</v>
      </c>
      <c r="DO511" s="387">
        <v>4314.6859926923389</v>
      </c>
      <c r="DP511" s="387">
        <v>4314.6859926923389</v>
      </c>
      <c r="DQ511" s="387">
        <v>4314.6859926923389</v>
      </c>
      <c r="DR511" s="387">
        <v>4314.6859926923389</v>
      </c>
      <c r="DS511" s="387">
        <v>4314.6859926923389</v>
      </c>
      <c r="DT511" s="387">
        <v>4314.6859926923389</v>
      </c>
      <c r="DU511" s="387">
        <v>4314.6859926923389</v>
      </c>
      <c r="DV511" s="387">
        <v>4314.6859926923389</v>
      </c>
      <c r="DW511" s="387">
        <v>4314.6859926923389</v>
      </c>
      <c r="DX511" s="387">
        <v>4314.6859926923389</v>
      </c>
      <c r="DY511" s="387">
        <v>4314.6859926923389</v>
      </c>
      <c r="DZ511" s="387">
        <v>4314.6859926923389</v>
      </c>
      <c r="EA511" s="387">
        <v>4314.6859926923389</v>
      </c>
      <c r="EB511" s="387">
        <v>4314.6859926923389</v>
      </c>
      <c r="EC511" s="387">
        <v>4314.6859926923389</v>
      </c>
      <c r="ED511" s="387">
        <v>4314.6859926923389</v>
      </c>
      <c r="EE511" s="387">
        <v>4314.6859926923389</v>
      </c>
      <c r="EF511" s="387">
        <v>4314.6859926923389</v>
      </c>
      <c r="EG511" s="387">
        <v>4314.6859926923389</v>
      </c>
      <c r="EH511" s="387">
        <v>4314.6859926923389</v>
      </c>
      <c r="EI511" s="387">
        <v>4314.6859926923389</v>
      </c>
      <c r="EJ511" s="387">
        <v>4314.6859926923389</v>
      </c>
      <c r="EK511" s="387">
        <v>4314.6859926923389</v>
      </c>
      <c r="EY511" s="386">
        <v>4529</v>
      </c>
      <c r="EZ511" s="386">
        <v>4583</v>
      </c>
      <c r="FA511" s="386">
        <v>4637</v>
      </c>
      <c r="FB511" s="386">
        <v>4691</v>
      </c>
      <c r="FC511" s="386">
        <v>4744.5</v>
      </c>
      <c r="FD511" s="386">
        <v>4793</v>
      </c>
      <c r="FE511" s="386">
        <v>4842</v>
      </c>
      <c r="FF511" s="386">
        <v>4891</v>
      </c>
      <c r="FG511" s="386">
        <v>4940</v>
      </c>
      <c r="FH511" s="386">
        <v>4989</v>
      </c>
      <c r="FI511" s="386">
        <v>5037.5999999999995</v>
      </c>
      <c r="FJ511" s="386">
        <v>5070</v>
      </c>
      <c r="FK511" s="386">
        <v>5102</v>
      </c>
      <c r="FL511" s="386">
        <v>5134</v>
      </c>
      <c r="FM511" s="386">
        <v>5166</v>
      </c>
      <c r="FN511" s="386">
        <v>5198</v>
      </c>
      <c r="FO511" s="386">
        <v>5230</v>
      </c>
      <c r="FP511" s="386">
        <v>5262</v>
      </c>
      <c r="FQ511" s="386">
        <v>5294</v>
      </c>
      <c r="FR511" s="386">
        <v>5326</v>
      </c>
      <c r="FS511" s="386">
        <v>5358</v>
      </c>
      <c r="FT511" s="386">
        <v>5390</v>
      </c>
      <c r="FU511" s="386">
        <v>5422</v>
      </c>
      <c r="FV511" s="386">
        <v>5454</v>
      </c>
      <c r="FW511" s="386">
        <v>5486</v>
      </c>
      <c r="FX511" s="386">
        <v>5518</v>
      </c>
      <c r="FY511" s="386">
        <v>5550</v>
      </c>
      <c r="FZ511" s="386">
        <v>5582</v>
      </c>
      <c r="GA511" s="386">
        <v>5614</v>
      </c>
      <c r="GB511" s="386">
        <v>5646</v>
      </c>
      <c r="GC511" s="386">
        <v>5677.4000000000005</v>
      </c>
      <c r="GD511" s="387">
        <v>5677.4000000000005</v>
      </c>
      <c r="GE511" s="387">
        <v>5677.4000000000005</v>
      </c>
      <c r="GF511" s="387">
        <v>5677.4000000000005</v>
      </c>
      <c r="GG511" s="387">
        <v>5677.4000000000005</v>
      </c>
      <c r="GH511" s="387">
        <v>5677.4000000000005</v>
      </c>
      <c r="GI511" s="387">
        <v>5677.4000000000005</v>
      </c>
      <c r="GJ511" s="387">
        <v>5677.4000000000005</v>
      </c>
      <c r="GK511" s="387">
        <v>5677.4000000000005</v>
      </c>
      <c r="GL511" s="387">
        <v>5677.4000000000005</v>
      </c>
      <c r="GM511" s="387">
        <v>5677.4000000000005</v>
      </c>
      <c r="GN511" s="387">
        <v>5677.4000000000005</v>
      </c>
      <c r="GO511" s="387">
        <v>5677.4000000000005</v>
      </c>
      <c r="GP511" s="387">
        <v>5677.4000000000005</v>
      </c>
      <c r="GQ511" s="387">
        <v>5677.4000000000005</v>
      </c>
      <c r="GR511" s="387">
        <v>5677.4000000000005</v>
      </c>
      <c r="GS511" s="387">
        <v>5677.4000000000005</v>
      </c>
      <c r="GT511" s="387">
        <v>5677.4000000000005</v>
      </c>
      <c r="GU511" s="387">
        <v>5677.4000000000005</v>
      </c>
      <c r="GV511" s="387">
        <v>5677.4000000000005</v>
      </c>
      <c r="GW511" s="387">
        <v>5677.4000000000005</v>
      </c>
      <c r="GX511" s="387">
        <v>5677.4000000000005</v>
      </c>
      <c r="GY511" s="387">
        <v>5677.4000000000005</v>
      </c>
      <c r="GZ511" s="387">
        <v>5677.4000000000005</v>
      </c>
      <c r="HA511" s="387">
        <v>5677.4000000000005</v>
      </c>
      <c r="HB511" s="387">
        <v>5677.4000000000005</v>
      </c>
      <c r="HC511" s="387">
        <v>5677.4000000000005</v>
      </c>
      <c r="HD511" s="387">
        <v>5677.4000000000005</v>
      </c>
      <c r="HE511" s="387">
        <v>5677.4000000000005</v>
      </c>
      <c r="HS511" s="394">
        <v>1.9055066856607576</v>
      </c>
      <c r="HT511" s="394">
        <v>1.8947717631943246</v>
      </c>
      <c r="HU511" s="394">
        <v>1.8840973173251283</v>
      </c>
      <c r="HV511" s="394">
        <v>1.8734830073503064</v>
      </c>
      <c r="HW511" s="394">
        <v>1.86292849448639</v>
      </c>
      <c r="HX511" s="394">
        <v>1.8949674260792464</v>
      </c>
      <c r="HY511" s="394">
        <v>1.9275573681594347</v>
      </c>
      <c r="HZ511" s="394">
        <v>1.960707797090306</v>
      </c>
      <c r="IA511" s="394">
        <v>1.9944283522111699</v>
      </c>
      <c r="IB511" s="394">
        <v>2.0287288386401805</v>
      </c>
      <c r="IC511" s="394">
        <v>2.0632790898352957</v>
      </c>
      <c r="ID511" s="394">
        <v>2.0984177488229707</v>
      </c>
      <c r="IE511" s="394">
        <v>2.134154836477681</v>
      </c>
      <c r="IF511" s="394">
        <v>2.1705005443343302</v>
      </c>
      <c r="IG511" s="394">
        <v>2.2074652374946804</v>
      </c>
      <c r="IH511" s="394">
        <v>2.2362563878704225</v>
      </c>
      <c r="II511" s="394">
        <v>2.2654230505422945</v>
      </c>
      <c r="IJ511" s="394">
        <v>2.2949701231779032</v>
      </c>
      <c r="IK511" s="394">
        <v>2.3249025673233161</v>
      </c>
      <c r="IL511" s="394">
        <v>2.3552254092362084</v>
      </c>
      <c r="IM511" s="394">
        <v>2.3849327578640076</v>
      </c>
      <c r="IN511" s="394">
        <v>2.4150148165127803</v>
      </c>
      <c r="IO511" s="394">
        <v>2.4454763115417046</v>
      </c>
      <c r="IP511" s="394">
        <v>2.4763220289253129</v>
      </c>
      <c r="IQ511" s="394">
        <v>2.507556815005445</v>
      </c>
      <c r="IR511" s="394">
        <v>2.5372691740612159</v>
      </c>
      <c r="IS511" s="394">
        <v>2.5673335986316648</v>
      </c>
      <c r="IT511" s="394">
        <v>2.5977542603857731</v>
      </c>
      <c r="IU511" s="394">
        <v>2.6285353804231568</v>
      </c>
      <c r="IV511" s="394">
        <v>2.6596812298597756</v>
      </c>
      <c r="IW511" s="394">
        <v>2.6583363647178193</v>
      </c>
      <c r="IX511" s="394">
        <v>2.6569921796055715</v>
      </c>
      <c r="IY511" s="394">
        <v>2.6556486741791749</v>
      </c>
      <c r="IZ511" s="394">
        <v>2.6543058480949475</v>
      </c>
      <c r="JA511" s="394">
        <v>2.6529637010093809</v>
      </c>
      <c r="JB511" s="394">
        <v>2.6529637010093809</v>
      </c>
      <c r="JC511" s="394">
        <v>2.6529637010093809</v>
      </c>
      <c r="JD511" s="394">
        <v>2.6529637010093809</v>
      </c>
      <c r="JE511" s="394">
        <v>2.6529637010093809</v>
      </c>
      <c r="JF511" s="394">
        <v>2.6529637010093809</v>
      </c>
      <c r="JG511" s="394">
        <v>2.6529637010093809</v>
      </c>
      <c r="JH511" s="394">
        <v>2.6529637010093809</v>
      </c>
      <c r="JI511" s="394">
        <v>2.6529637010093809</v>
      </c>
      <c r="JJ511" s="394">
        <v>2.6529637010093809</v>
      </c>
      <c r="JK511" s="394">
        <v>2.6529637010093809</v>
      </c>
      <c r="JL511" s="394">
        <v>2.6529637010093809</v>
      </c>
      <c r="JM511" s="394">
        <v>2.6529637010093809</v>
      </c>
      <c r="JN511" s="394">
        <v>2.6529637010093809</v>
      </c>
      <c r="JO511" s="394">
        <v>2.6529637010093809</v>
      </c>
      <c r="JP511" s="394">
        <v>2.6529637010093809</v>
      </c>
      <c r="JQ511" s="394">
        <v>2.6529637010093809</v>
      </c>
      <c r="JR511" s="394">
        <v>2.6529637010093809</v>
      </c>
      <c r="JS511" s="394">
        <v>2.6529637010093809</v>
      </c>
      <c r="JT511" s="394">
        <v>2.6529637010093809</v>
      </c>
      <c r="JU511" s="394">
        <v>2.6529637010093809</v>
      </c>
      <c r="JV511" s="394">
        <v>2.6529637010093809</v>
      </c>
      <c r="JW511" s="394">
        <v>2.6529637010093809</v>
      </c>
      <c r="JX511" s="394">
        <v>2.6529637010093809</v>
      </c>
      <c r="JY511" s="394">
        <v>2.6529637010093809</v>
      </c>
      <c r="JZ511" s="394">
        <v>2.6529637010093809</v>
      </c>
      <c r="KA511" s="394">
        <v>2.6529637010093809</v>
      </c>
      <c r="KB511" s="394">
        <v>2.6529637010093809</v>
      </c>
      <c r="KC511" s="394">
        <v>2.6529637010093809</v>
      </c>
    </row>
    <row r="512" spans="1:289" x14ac:dyDescent="0.25">
      <c r="A512" s="383">
        <v>503</v>
      </c>
      <c r="B512" s="384" t="s">
        <v>872</v>
      </c>
      <c r="C512" s="385" t="s">
        <v>142</v>
      </c>
      <c r="D512" s="385" t="s">
        <v>142</v>
      </c>
      <c r="E512" s="129">
        <v>2052</v>
      </c>
      <c r="F512" s="386">
        <v>3.0317700000000003</v>
      </c>
      <c r="G512" s="386">
        <v>3.0317700000000003</v>
      </c>
      <c r="H512" s="386">
        <v>3.0317700000000003</v>
      </c>
      <c r="I512" s="386">
        <v>3.0317700000000003</v>
      </c>
      <c r="J512" s="386">
        <v>3.0317700000000003</v>
      </c>
      <c r="K512" s="386">
        <v>5.7363763939278734</v>
      </c>
      <c r="L512" s="386">
        <v>10.853730372954725</v>
      </c>
      <c r="M512" s="386">
        <v>20.536215708142588</v>
      </c>
      <c r="N512" s="386">
        <v>38.856332442368618</v>
      </c>
      <c r="O512" s="386">
        <v>73.519610055187925</v>
      </c>
      <c r="P512" s="386">
        <v>84.260739436656849</v>
      </c>
      <c r="Q512" s="386">
        <v>96.571135307744669</v>
      </c>
      <c r="R512" s="386">
        <v>110.68006567444799</v>
      </c>
      <c r="S512" s="386">
        <v>126.85029433135085</v>
      </c>
      <c r="T512" s="386">
        <v>145.38297455731612</v>
      </c>
      <c r="U512" s="386">
        <v>156.65198970978199</v>
      </c>
      <c r="V512" s="386">
        <v>168.79449574309677</v>
      </c>
      <c r="W512" s="386">
        <v>181.8781992233271</v>
      </c>
      <c r="X512" s="386">
        <v>195.97605482981592</v>
      </c>
      <c r="Y512" s="386">
        <v>211.16667215018867</v>
      </c>
      <c r="Z512" s="386">
        <v>221.76779033940815</v>
      </c>
      <c r="AA512" s="386">
        <v>232.90111233577892</v>
      </c>
      <c r="AB512" s="386">
        <v>244.59335615972967</v>
      </c>
      <c r="AC512" s="386">
        <v>256.87258114606152</v>
      </c>
      <c r="AD512" s="386">
        <v>269.76825528143104</v>
      </c>
      <c r="AE512" s="386">
        <v>283.93145332429452</v>
      </c>
      <c r="AF512" s="386">
        <v>298.83823840853211</v>
      </c>
      <c r="AG512" s="386">
        <v>314.52764985890832</v>
      </c>
      <c r="AH512" s="386">
        <v>331.04077661750648</v>
      </c>
      <c r="AI512" s="386">
        <v>348.42086485140857</v>
      </c>
      <c r="AJ512" s="386">
        <v>362.03649576236558</v>
      </c>
      <c r="AK512" s="386">
        <v>376.18419987503069</v>
      </c>
      <c r="AL512" s="386">
        <v>390.88476960760528</v>
      </c>
      <c r="AM512" s="386">
        <v>406.15980990681743</v>
      </c>
      <c r="AN512" s="386">
        <v>422.03177000000579</v>
      </c>
      <c r="AO512" s="387">
        <v>422.03177000000579</v>
      </c>
      <c r="AP512" s="387">
        <v>422.03177000000579</v>
      </c>
      <c r="AQ512" s="387">
        <v>422.03177000000579</v>
      </c>
      <c r="AR512" s="387">
        <v>422.03177000000579</v>
      </c>
      <c r="AS512" s="387">
        <v>422.03177000000579</v>
      </c>
      <c r="AT512" s="387">
        <v>422.03177000000579</v>
      </c>
      <c r="AU512" s="387">
        <v>422.03177000000579</v>
      </c>
      <c r="AV512" s="387">
        <v>422.03177000000579</v>
      </c>
      <c r="AW512" s="387">
        <v>422.03177000000579</v>
      </c>
      <c r="AX512" s="387">
        <v>422.03177000000579</v>
      </c>
      <c r="AY512" s="387">
        <v>422.03177000000579</v>
      </c>
      <c r="AZ512" s="387">
        <v>422.03177000000579</v>
      </c>
      <c r="BA512" s="387">
        <v>422.03177000000579</v>
      </c>
      <c r="BB512" s="387">
        <v>422.03177000000579</v>
      </c>
      <c r="BC512" s="387">
        <v>422.03177000000579</v>
      </c>
      <c r="BD512" s="387">
        <v>422.03177000000579</v>
      </c>
      <c r="BE512" s="387">
        <v>422.03177000000579</v>
      </c>
      <c r="BF512" s="387">
        <v>422.03177000000579</v>
      </c>
      <c r="BG512" s="387">
        <v>422.03177000000579</v>
      </c>
      <c r="BH512" s="387">
        <v>422.03177000000579</v>
      </c>
      <c r="BI512" s="387">
        <v>422.03177000000579</v>
      </c>
      <c r="BJ512" s="387">
        <v>422.03177000000579</v>
      </c>
      <c r="BK512" s="387">
        <v>422.03177000000579</v>
      </c>
      <c r="BL512" s="387">
        <v>422.03177000000579</v>
      </c>
      <c r="BM512" s="387">
        <v>422.03177000000579</v>
      </c>
      <c r="BN512" s="387">
        <v>422.03177000000579</v>
      </c>
      <c r="BO512" s="387">
        <v>422.03177000000579</v>
      </c>
      <c r="BP512" s="387">
        <v>422.03177000000579</v>
      </c>
      <c r="CA512" s="386">
        <v>20</v>
      </c>
      <c r="CB512" s="386">
        <v>20</v>
      </c>
      <c r="CC512" s="386">
        <v>20</v>
      </c>
      <c r="CD512" s="386">
        <v>20</v>
      </c>
      <c r="CE512" s="386">
        <v>20</v>
      </c>
      <c r="CF512" s="386">
        <v>32.498271081187823</v>
      </c>
      <c r="CG512" s="386">
        <v>52.806881163318444</v>
      </c>
      <c r="CH512" s="386">
        <v>85.806616949879697</v>
      </c>
      <c r="CI512" s="386">
        <v>139.42833490984182</v>
      </c>
      <c r="CJ512" s="386">
        <v>226.55899121493408</v>
      </c>
      <c r="CK512" s="386">
        <v>258.6002817760388</v>
      </c>
      <c r="CL512" s="386">
        <v>295.17303805084441</v>
      </c>
      <c r="CM512" s="386">
        <v>336.91812628271549</v>
      </c>
      <c r="CN512" s="386">
        <v>384.56704774743935</v>
      </c>
      <c r="CO512" s="386">
        <v>438.95475688678721</v>
      </c>
      <c r="CP512" s="386">
        <v>472.36089486621114</v>
      </c>
      <c r="CQ512" s="386">
        <v>508.30936787491038</v>
      </c>
      <c r="CR512" s="386">
        <v>546.99365734450271</v>
      </c>
      <c r="CS512" s="386">
        <v>588.62196938449063</v>
      </c>
      <c r="CT512" s="386">
        <v>633.41835538663645</v>
      </c>
      <c r="CU512" s="386">
        <v>664.79920551619432</v>
      </c>
      <c r="CV512" s="386">
        <v>697.73472760383379</v>
      </c>
      <c r="CW512" s="386">
        <v>732.30194330088898</v>
      </c>
      <c r="CX512" s="386">
        <v>768.58169006996093</v>
      </c>
      <c r="CY512" s="386">
        <v>806.65881022806821</v>
      </c>
      <c r="CZ512" s="386">
        <v>848.57463887783626</v>
      </c>
      <c r="DA512" s="386">
        <v>892.66850943221084</v>
      </c>
      <c r="DB512" s="386">
        <v>939.05359790824878</v>
      </c>
      <c r="DC512" s="386">
        <v>987.84896120657027</v>
      </c>
      <c r="DD512" s="386">
        <v>1039.1798426954599</v>
      </c>
      <c r="DE512" s="386">
        <v>1079.4578994562521</v>
      </c>
      <c r="DF512" s="386">
        <v>1121.2971122265926</v>
      </c>
      <c r="DG512" s="386">
        <v>1164.7579905812265</v>
      </c>
      <c r="DH512" s="386">
        <v>1209.903389413761</v>
      </c>
      <c r="DI512" s="386">
        <v>1256.7985998399736</v>
      </c>
      <c r="DJ512" s="387">
        <v>1256.7985998399736</v>
      </c>
      <c r="DK512" s="387">
        <v>1256.7985998399736</v>
      </c>
      <c r="DL512" s="387">
        <v>1256.7985998399736</v>
      </c>
      <c r="DM512" s="387">
        <v>1256.7985998399736</v>
      </c>
      <c r="DN512" s="387">
        <v>1256.7985998399736</v>
      </c>
      <c r="DO512" s="387">
        <v>1256.7985998399736</v>
      </c>
      <c r="DP512" s="387">
        <v>1256.7985998399736</v>
      </c>
      <c r="DQ512" s="387">
        <v>1256.7985998399736</v>
      </c>
      <c r="DR512" s="387">
        <v>1256.7985998399736</v>
      </c>
      <c r="DS512" s="387">
        <v>1256.7985998399736</v>
      </c>
      <c r="DT512" s="387">
        <v>1256.7985998399736</v>
      </c>
      <c r="DU512" s="387">
        <v>1256.7985998399736</v>
      </c>
      <c r="DV512" s="387">
        <v>1256.7985998399736</v>
      </c>
      <c r="DW512" s="387">
        <v>1256.7985998399736</v>
      </c>
      <c r="DX512" s="387">
        <v>1256.7985998399736</v>
      </c>
      <c r="DY512" s="387">
        <v>1256.7985998399736</v>
      </c>
      <c r="DZ512" s="387">
        <v>1256.7985998399736</v>
      </c>
      <c r="EA512" s="387">
        <v>1256.7985998399736</v>
      </c>
      <c r="EB512" s="387">
        <v>1256.7985998399736</v>
      </c>
      <c r="EC512" s="387">
        <v>1256.7985998399736</v>
      </c>
      <c r="ED512" s="387">
        <v>1256.7985998399736</v>
      </c>
      <c r="EE512" s="387">
        <v>1256.7985998399736</v>
      </c>
      <c r="EF512" s="387">
        <v>1256.7985998399736</v>
      </c>
      <c r="EG512" s="387">
        <v>1256.7985998399736</v>
      </c>
      <c r="EH512" s="387">
        <v>1256.7985998399736</v>
      </c>
      <c r="EI512" s="387">
        <v>1256.7985998399736</v>
      </c>
      <c r="EJ512" s="387">
        <v>1256.7985998399736</v>
      </c>
      <c r="EK512" s="387">
        <v>1256.7985998399736</v>
      </c>
      <c r="EY512" s="386">
        <v>8003</v>
      </c>
      <c r="EZ512" s="386">
        <v>8093</v>
      </c>
      <c r="FA512" s="386">
        <v>8183</v>
      </c>
      <c r="FB512" s="386">
        <v>8273</v>
      </c>
      <c r="FC512" s="386">
        <v>8361.6</v>
      </c>
      <c r="FD512" s="386">
        <v>8451</v>
      </c>
      <c r="FE512" s="386">
        <v>8540</v>
      </c>
      <c r="FF512" s="386">
        <v>8629</v>
      </c>
      <c r="FG512" s="386">
        <v>8718</v>
      </c>
      <c r="FH512" s="386">
        <v>8807</v>
      </c>
      <c r="FI512" s="386">
        <v>8895.2000000000007</v>
      </c>
      <c r="FJ512" s="386">
        <v>8949</v>
      </c>
      <c r="FK512" s="386">
        <v>9003</v>
      </c>
      <c r="FL512" s="386">
        <v>9057</v>
      </c>
      <c r="FM512" s="386">
        <v>9111</v>
      </c>
      <c r="FN512" s="386">
        <v>9165</v>
      </c>
      <c r="FO512" s="386">
        <v>9219</v>
      </c>
      <c r="FP512" s="386">
        <v>9273</v>
      </c>
      <c r="FQ512" s="386">
        <v>9327</v>
      </c>
      <c r="FR512" s="386">
        <v>9381</v>
      </c>
      <c r="FS512" s="386">
        <v>9435</v>
      </c>
      <c r="FT512" s="386">
        <v>9489</v>
      </c>
      <c r="FU512" s="386">
        <v>9543</v>
      </c>
      <c r="FV512" s="386">
        <v>9597</v>
      </c>
      <c r="FW512" s="386">
        <v>9651</v>
      </c>
      <c r="FX512" s="386">
        <v>9705</v>
      </c>
      <c r="FY512" s="386">
        <v>9759</v>
      </c>
      <c r="FZ512" s="386">
        <v>9813</v>
      </c>
      <c r="GA512" s="386">
        <v>9867</v>
      </c>
      <c r="GB512" s="386">
        <v>9921</v>
      </c>
      <c r="GC512" s="386">
        <v>9973</v>
      </c>
      <c r="GD512" s="387">
        <v>9973</v>
      </c>
      <c r="GE512" s="387">
        <v>9973</v>
      </c>
      <c r="GF512" s="387">
        <v>9973</v>
      </c>
      <c r="GG512" s="387">
        <v>9973</v>
      </c>
      <c r="GH512" s="387">
        <v>9973</v>
      </c>
      <c r="GI512" s="387">
        <v>9973</v>
      </c>
      <c r="GJ512" s="387">
        <v>9973</v>
      </c>
      <c r="GK512" s="387">
        <v>9973</v>
      </c>
      <c r="GL512" s="387">
        <v>9973</v>
      </c>
      <c r="GM512" s="387">
        <v>9973</v>
      </c>
      <c r="GN512" s="387">
        <v>9973</v>
      </c>
      <c r="GO512" s="387">
        <v>9973</v>
      </c>
      <c r="GP512" s="387">
        <v>9973</v>
      </c>
      <c r="GQ512" s="387">
        <v>9973</v>
      </c>
      <c r="GR512" s="387">
        <v>9973</v>
      </c>
      <c r="GS512" s="387">
        <v>9973</v>
      </c>
      <c r="GT512" s="387">
        <v>9973</v>
      </c>
      <c r="GU512" s="387">
        <v>9973</v>
      </c>
      <c r="GV512" s="387">
        <v>9973</v>
      </c>
      <c r="GW512" s="387">
        <v>9973</v>
      </c>
      <c r="GX512" s="387">
        <v>9973</v>
      </c>
      <c r="GY512" s="387">
        <v>9973</v>
      </c>
      <c r="GZ512" s="387">
        <v>9973</v>
      </c>
      <c r="HA512" s="387">
        <v>9973</v>
      </c>
      <c r="HB512" s="387">
        <v>9973</v>
      </c>
      <c r="HC512" s="387">
        <v>9973</v>
      </c>
      <c r="HD512" s="387">
        <v>9973</v>
      </c>
      <c r="HE512" s="387">
        <v>9973</v>
      </c>
      <c r="HS512" s="394">
        <v>6.5968064859801361</v>
      </c>
      <c r="HT512" s="394">
        <v>6.5968064859801361</v>
      </c>
      <c r="HU512" s="394">
        <v>6.5968064859801361</v>
      </c>
      <c r="HV512" s="394">
        <v>6.5968064859801361</v>
      </c>
      <c r="HW512" s="394">
        <v>6.5968064859801361</v>
      </c>
      <c r="HX512" s="394">
        <v>5.6652961468128593</v>
      </c>
      <c r="HY512" s="394">
        <v>4.8653208941786854</v>
      </c>
      <c r="HZ512" s="394">
        <v>4.1783071511007481</v>
      </c>
      <c r="IA512" s="394">
        <v>3.588304045849946</v>
      </c>
      <c r="IB512" s="394">
        <v>3.0816130695588053</v>
      </c>
      <c r="IC512" s="394">
        <v>3.0690483314645252</v>
      </c>
      <c r="ID512" s="394">
        <v>3.0565348238913432</v>
      </c>
      <c r="IE512" s="394">
        <v>3.0440723379557739</v>
      </c>
      <c r="IF512" s="394">
        <v>3.0316606656260174</v>
      </c>
      <c r="IG512" s="394">
        <v>3.0192995997184848</v>
      </c>
      <c r="IH512" s="394">
        <v>3.0153520280292678</v>
      </c>
      <c r="II512" s="394">
        <v>3.011409617577526</v>
      </c>
      <c r="IJ512" s="394">
        <v>3.0074723616152181</v>
      </c>
      <c r="IK512" s="394">
        <v>3.0035402534031279</v>
      </c>
      <c r="IL512" s="394">
        <v>2.9996132862108493</v>
      </c>
      <c r="IM512" s="394">
        <v>2.9977266062792145</v>
      </c>
      <c r="IN512" s="394">
        <v>2.9958411130209353</v>
      </c>
      <c r="IO512" s="394">
        <v>2.9939568056896251</v>
      </c>
      <c r="IP512" s="394">
        <v>2.9920736835393655</v>
      </c>
      <c r="IQ512" s="394">
        <v>2.9901917458247094</v>
      </c>
      <c r="IR512" s="394">
        <v>2.988660216903233</v>
      </c>
      <c r="IS512" s="394">
        <v>2.9871294724066488</v>
      </c>
      <c r="IT512" s="394">
        <v>2.9855995119331862</v>
      </c>
      <c r="IU512" s="394">
        <v>2.9840703350812818</v>
      </c>
      <c r="IV512" s="394">
        <v>2.9825419414495746</v>
      </c>
      <c r="IW512" s="394">
        <v>2.9816273002619864</v>
      </c>
      <c r="IX512" s="394">
        <v>2.9807129395628267</v>
      </c>
      <c r="IY512" s="394">
        <v>2.9797988592660793</v>
      </c>
      <c r="IZ512" s="394">
        <v>2.9788850592857554</v>
      </c>
      <c r="JA512" s="394">
        <v>2.9779715395358894</v>
      </c>
      <c r="JB512" s="394">
        <v>2.9779715395358894</v>
      </c>
      <c r="JC512" s="394">
        <v>2.9779715395358894</v>
      </c>
      <c r="JD512" s="394">
        <v>2.9779715395358894</v>
      </c>
      <c r="JE512" s="394">
        <v>2.9779715395358894</v>
      </c>
      <c r="JF512" s="394">
        <v>2.9779715395358894</v>
      </c>
      <c r="JG512" s="394">
        <v>2.9779715395358894</v>
      </c>
      <c r="JH512" s="394">
        <v>2.9779715395358894</v>
      </c>
      <c r="JI512" s="394">
        <v>2.9779715395358894</v>
      </c>
      <c r="JJ512" s="394">
        <v>2.9779715395358894</v>
      </c>
      <c r="JK512" s="394">
        <v>2.9779715395358894</v>
      </c>
      <c r="JL512" s="394">
        <v>2.9779715395358894</v>
      </c>
      <c r="JM512" s="394">
        <v>2.9779715395358894</v>
      </c>
      <c r="JN512" s="394">
        <v>2.9779715395358894</v>
      </c>
      <c r="JO512" s="394">
        <v>2.9779715395358894</v>
      </c>
      <c r="JP512" s="394">
        <v>2.9779715395358894</v>
      </c>
      <c r="JQ512" s="394">
        <v>2.9779715395358894</v>
      </c>
      <c r="JR512" s="394">
        <v>2.9779715395358894</v>
      </c>
      <c r="JS512" s="394">
        <v>2.9779715395358894</v>
      </c>
      <c r="JT512" s="394">
        <v>2.9779715395358894</v>
      </c>
      <c r="JU512" s="394">
        <v>2.9779715395358894</v>
      </c>
      <c r="JV512" s="394">
        <v>2.9779715395358894</v>
      </c>
      <c r="JW512" s="394">
        <v>2.9779715395358894</v>
      </c>
      <c r="JX512" s="394">
        <v>2.9779715395358894</v>
      </c>
      <c r="JY512" s="394">
        <v>2.9779715395358894</v>
      </c>
      <c r="JZ512" s="394">
        <v>2.9779715395358894</v>
      </c>
      <c r="KA512" s="394">
        <v>2.9779715395358894</v>
      </c>
      <c r="KB512" s="394">
        <v>2.9779715395358894</v>
      </c>
      <c r="KC512" s="394">
        <v>2.9779715395358894</v>
      </c>
    </row>
    <row r="513" spans="1:289" x14ac:dyDescent="0.25">
      <c r="A513" s="383">
        <v>504</v>
      </c>
      <c r="B513" s="384" t="s">
        <v>873</v>
      </c>
      <c r="C513" s="385" t="s">
        <v>142</v>
      </c>
      <c r="D513" s="385" t="s">
        <v>142</v>
      </c>
      <c r="E513" s="129">
        <v>2052</v>
      </c>
      <c r="F513" s="386">
        <v>3.0317599999999998</v>
      </c>
      <c r="G513" s="386">
        <v>2.8672615805114683</v>
      </c>
      <c r="H513" s="386">
        <v>2.7116885805859048</v>
      </c>
      <c r="I513" s="386">
        <v>2.5645567213188518</v>
      </c>
      <c r="J513" s="386">
        <v>2.425408</v>
      </c>
      <c r="K513" s="386">
        <v>4.0613165733793624</v>
      </c>
      <c r="L513" s="386">
        <v>6.8006258366451684</v>
      </c>
      <c r="M513" s="386">
        <v>11.387566306254005</v>
      </c>
      <c r="N513" s="386">
        <v>19.068343045807467</v>
      </c>
      <c r="O513" s="386">
        <v>31.929711470738528</v>
      </c>
      <c r="P513" s="386">
        <v>36.462632690811901</v>
      </c>
      <c r="Q513" s="386">
        <v>41.639072873035047</v>
      </c>
      <c r="R513" s="386">
        <v>47.550389584535431</v>
      </c>
      <c r="S513" s="386">
        <v>54.300910025912628</v>
      </c>
      <c r="T513" s="386">
        <v>62.009772273268894</v>
      </c>
      <c r="U513" s="386">
        <v>66.746470794319492</v>
      </c>
      <c r="V513" s="386">
        <v>71.844988300617274</v>
      </c>
      <c r="W513" s="386">
        <v>77.332962814194559</v>
      </c>
      <c r="X513" s="386">
        <v>83.240143523973785</v>
      </c>
      <c r="Y513" s="386">
        <v>89.598552050044347</v>
      </c>
      <c r="Z513" s="386">
        <v>94.054194069962946</v>
      </c>
      <c r="AA513" s="386">
        <v>98.731410494327008</v>
      </c>
      <c r="AB513" s="386">
        <v>103.64121998587602</v>
      </c>
      <c r="AC513" s="386">
        <v>108.7951891538908</v>
      </c>
      <c r="AD513" s="386">
        <v>114.20545980300032</v>
      </c>
      <c r="AE513" s="386">
        <v>120.17632559379418</v>
      </c>
      <c r="AF513" s="386">
        <v>126.45935893203426</v>
      </c>
      <c r="AG513" s="386">
        <v>133.07088049567469</v>
      </c>
      <c r="AH513" s="386">
        <v>140.02806423691615</v>
      </c>
      <c r="AI513" s="386">
        <v>147.34898199291052</v>
      </c>
      <c r="AJ513" s="386">
        <v>153.09783578681939</v>
      </c>
      <c r="AK513" s="386">
        <v>159.07098240920081</v>
      </c>
      <c r="AL513" s="386">
        <v>165.2771726953878</v>
      </c>
      <c r="AM513" s="386">
        <v>171.7254988965293</v>
      </c>
      <c r="AN513" s="386">
        <v>178.42540800000509</v>
      </c>
      <c r="AO513" s="387">
        <v>178.42540800000509</v>
      </c>
      <c r="AP513" s="387">
        <v>178.42540800000509</v>
      </c>
      <c r="AQ513" s="387">
        <v>178.42540800000509</v>
      </c>
      <c r="AR513" s="387">
        <v>178.42540800000509</v>
      </c>
      <c r="AS513" s="387">
        <v>178.42540800000509</v>
      </c>
      <c r="AT513" s="387">
        <v>178.42540800000509</v>
      </c>
      <c r="AU513" s="387">
        <v>178.42540800000509</v>
      </c>
      <c r="AV513" s="387">
        <v>178.42540800000509</v>
      </c>
      <c r="AW513" s="387">
        <v>178.42540800000509</v>
      </c>
      <c r="AX513" s="387">
        <v>178.42540800000509</v>
      </c>
      <c r="AY513" s="387">
        <v>178.42540800000509</v>
      </c>
      <c r="AZ513" s="387">
        <v>178.42540800000509</v>
      </c>
      <c r="BA513" s="387">
        <v>178.42540800000509</v>
      </c>
      <c r="BB513" s="387">
        <v>178.42540800000509</v>
      </c>
      <c r="BC513" s="387">
        <v>178.42540800000509</v>
      </c>
      <c r="BD513" s="387">
        <v>178.42540800000509</v>
      </c>
      <c r="BE513" s="387">
        <v>178.42540800000509</v>
      </c>
      <c r="BF513" s="387">
        <v>178.42540800000509</v>
      </c>
      <c r="BG513" s="387">
        <v>178.42540800000509</v>
      </c>
      <c r="BH513" s="387">
        <v>178.42540800000509</v>
      </c>
      <c r="BI513" s="387">
        <v>178.42540800000509</v>
      </c>
      <c r="BJ513" s="387">
        <v>178.42540800000509</v>
      </c>
      <c r="BK513" s="387">
        <v>178.42540800000509</v>
      </c>
      <c r="BL513" s="387">
        <v>178.42540800000509</v>
      </c>
      <c r="BM513" s="387">
        <v>178.42540800000509</v>
      </c>
      <c r="BN513" s="387">
        <v>178.42540800000509</v>
      </c>
      <c r="BO513" s="387">
        <v>178.42540800000509</v>
      </c>
      <c r="BP513" s="387">
        <v>178.42540800000509</v>
      </c>
      <c r="CA513" s="386">
        <v>50</v>
      </c>
      <c r="CB513" s="386">
        <v>47.28708045015879</v>
      </c>
      <c r="CC513" s="386">
        <v>44.721359549995796</v>
      </c>
      <c r="CD513" s="386">
        <v>42.294850537622565</v>
      </c>
      <c r="CE513" s="386">
        <v>40</v>
      </c>
      <c r="CF513" s="386">
        <v>48.967283105552177</v>
      </c>
      <c r="CG513" s="386">
        <v>59.944870368482391</v>
      </c>
      <c r="CH513" s="386">
        <v>73.38343595147758</v>
      </c>
      <c r="CI513" s="386">
        <v>89.834687087353956</v>
      </c>
      <c r="CJ513" s="386">
        <v>109.97401388262882</v>
      </c>
      <c r="CK513" s="386">
        <v>124.09604018236837</v>
      </c>
      <c r="CL513" s="386">
        <v>140.03150967445498</v>
      </c>
      <c r="CM513" s="386">
        <v>158.01329093894014</v>
      </c>
      <c r="CN513" s="386">
        <v>178.30415576751386</v>
      </c>
      <c r="CO513" s="386">
        <v>201.200619106472</v>
      </c>
      <c r="CP513" s="386">
        <v>215.72095261018742</v>
      </c>
      <c r="CQ513" s="386">
        <v>231.28919583702128</v>
      </c>
      <c r="CR513" s="386">
        <v>247.98097479015905</v>
      </c>
      <c r="CS513" s="386">
        <v>265.8773732829693</v>
      </c>
      <c r="CT513" s="386">
        <v>285.06532682061498</v>
      </c>
      <c r="CU513" s="386">
        <v>298.67148918064112</v>
      </c>
      <c r="CV513" s="386">
        <v>312.92707339856963</v>
      </c>
      <c r="CW513" s="386">
        <v>327.86307636671751</v>
      </c>
      <c r="CX513" s="386">
        <v>343.51197445845344</v>
      </c>
      <c r="CY513" s="386">
        <v>359.90779414379875</v>
      </c>
      <c r="CZ513" s="386">
        <v>377.40614472636747</v>
      </c>
      <c r="DA513" s="386">
        <v>395.75524730178734</v>
      </c>
      <c r="DB513" s="386">
        <v>414.99646456592637</v>
      </c>
      <c r="DC513" s="386">
        <v>435.17317022682062</v>
      </c>
      <c r="DD513" s="386">
        <v>456.33084677803868</v>
      </c>
      <c r="DE513" s="386">
        <v>473.68520420416382</v>
      </c>
      <c r="DF513" s="386">
        <v>491.69955146836406</v>
      </c>
      <c r="DG513" s="386">
        <v>510.398988122047</v>
      </c>
      <c r="DH513" s="386">
        <v>529.80956825780322</v>
      </c>
      <c r="DI513" s="386">
        <v>549.95833681080717</v>
      </c>
      <c r="DJ513" s="387">
        <v>549.95833681080717</v>
      </c>
      <c r="DK513" s="387">
        <v>549.95833681080717</v>
      </c>
      <c r="DL513" s="387">
        <v>549.95833681080717</v>
      </c>
      <c r="DM513" s="387">
        <v>549.95833681080717</v>
      </c>
      <c r="DN513" s="387">
        <v>549.95833681080717</v>
      </c>
      <c r="DO513" s="387">
        <v>549.95833681080717</v>
      </c>
      <c r="DP513" s="387">
        <v>549.95833681080717</v>
      </c>
      <c r="DQ513" s="387">
        <v>549.95833681080717</v>
      </c>
      <c r="DR513" s="387">
        <v>549.95833681080717</v>
      </c>
      <c r="DS513" s="387">
        <v>549.95833681080717</v>
      </c>
      <c r="DT513" s="387">
        <v>549.95833681080717</v>
      </c>
      <c r="DU513" s="387">
        <v>549.95833681080717</v>
      </c>
      <c r="DV513" s="387">
        <v>549.95833681080717</v>
      </c>
      <c r="DW513" s="387">
        <v>549.95833681080717</v>
      </c>
      <c r="DX513" s="387">
        <v>549.95833681080717</v>
      </c>
      <c r="DY513" s="387">
        <v>549.95833681080717</v>
      </c>
      <c r="DZ513" s="387">
        <v>549.95833681080717</v>
      </c>
      <c r="EA513" s="387">
        <v>549.95833681080717</v>
      </c>
      <c r="EB513" s="387">
        <v>549.95833681080717</v>
      </c>
      <c r="EC513" s="387">
        <v>549.95833681080717</v>
      </c>
      <c r="ED513" s="387">
        <v>549.95833681080717</v>
      </c>
      <c r="EE513" s="387">
        <v>549.95833681080717</v>
      </c>
      <c r="EF513" s="387">
        <v>549.95833681080717</v>
      </c>
      <c r="EG513" s="387">
        <v>549.95833681080717</v>
      </c>
      <c r="EH513" s="387">
        <v>549.95833681080717</v>
      </c>
      <c r="EI513" s="387">
        <v>549.95833681080717</v>
      </c>
      <c r="EJ513" s="387">
        <v>549.95833681080717</v>
      </c>
      <c r="EK513" s="387">
        <v>549.95833681080717</v>
      </c>
      <c r="EY513" s="386">
        <v>6048</v>
      </c>
      <c r="EZ513" s="386">
        <v>6082</v>
      </c>
      <c r="FA513" s="386">
        <v>6116</v>
      </c>
      <c r="FB513" s="386">
        <v>6150</v>
      </c>
      <c r="FC513" s="386">
        <v>6184.9000000000015</v>
      </c>
      <c r="FD513" s="386">
        <v>6259</v>
      </c>
      <c r="FE513" s="386">
        <v>6334</v>
      </c>
      <c r="FF513" s="386">
        <v>6409</v>
      </c>
      <c r="FG513" s="386">
        <v>6484</v>
      </c>
      <c r="FH513" s="386">
        <v>6559</v>
      </c>
      <c r="FI513" s="386">
        <v>6631.9</v>
      </c>
      <c r="FJ513" s="386">
        <v>6677</v>
      </c>
      <c r="FK513" s="386">
        <v>6723</v>
      </c>
      <c r="FL513" s="386">
        <v>6769</v>
      </c>
      <c r="FM513" s="386">
        <v>6815</v>
      </c>
      <c r="FN513" s="386">
        <v>6861</v>
      </c>
      <c r="FO513" s="386">
        <v>6907</v>
      </c>
      <c r="FP513" s="386">
        <v>6953</v>
      </c>
      <c r="FQ513" s="386">
        <v>6999</v>
      </c>
      <c r="FR513" s="386">
        <v>7045</v>
      </c>
      <c r="FS513" s="386">
        <v>7091</v>
      </c>
      <c r="FT513" s="386">
        <v>7137</v>
      </c>
      <c r="FU513" s="386">
        <v>7183</v>
      </c>
      <c r="FV513" s="386">
        <v>7229</v>
      </c>
      <c r="FW513" s="386">
        <v>7275</v>
      </c>
      <c r="FX513" s="386">
        <v>7321</v>
      </c>
      <c r="FY513" s="386">
        <v>7367</v>
      </c>
      <c r="FZ513" s="386">
        <v>7413</v>
      </c>
      <c r="GA513" s="386">
        <v>7459</v>
      </c>
      <c r="GB513" s="386">
        <v>7505</v>
      </c>
      <c r="GC513" s="386">
        <v>7543.4999999999991</v>
      </c>
      <c r="GD513" s="387">
        <v>7543.4999999999991</v>
      </c>
      <c r="GE513" s="387">
        <v>7543.4999999999991</v>
      </c>
      <c r="GF513" s="387">
        <v>7543.4999999999991</v>
      </c>
      <c r="GG513" s="387">
        <v>7543.4999999999991</v>
      </c>
      <c r="GH513" s="387">
        <v>7543.4999999999991</v>
      </c>
      <c r="GI513" s="387">
        <v>7543.4999999999991</v>
      </c>
      <c r="GJ513" s="387">
        <v>7543.4999999999991</v>
      </c>
      <c r="GK513" s="387">
        <v>7543.4999999999991</v>
      </c>
      <c r="GL513" s="387">
        <v>7543.4999999999991</v>
      </c>
      <c r="GM513" s="387">
        <v>7543.4999999999991</v>
      </c>
      <c r="GN513" s="387">
        <v>7543.4999999999991</v>
      </c>
      <c r="GO513" s="387">
        <v>7543.4999999999991</v>
      </c>
      <c r="GP513" s="387">
        <v>7543.4999999999991</v>
      </c>
      <c r="GQ513" s="387">
        <v>7543.4999999999991</v>
      </c>
      <c r="GR513" s="387">
        <v>7543.4999999999991</v>
      </c>
      <c r="GS513" s="387">
        <v>7543.4999999999991</v>
      </c>
      <c r="GT513" s="387">
        <v>7543.4999999999991</v>
      </c>
      <c r="GU513" s="387">
        <v>7543.4999999999991</v>
      </c>
      <c r="GV513" s="387">
        <v>7543.4999999999991</v>
      </c>
      <c r="GW513" s="387">
        <v>7543.4999999999991</v>
      </c>
      <c r="GX513" s="387">
        <v>7543.4999999999991</v>
      </c>
      <c r="GY513" s="387">
        <v>7543.4999999999991</v>
      </c>
      <c r="GZ513" s="387">
        <v>7543.4999999999991</v>
      </c>
      <c r="HA513" s="387">
        <v>7543.4999999999991</v>
      </c>
      <c r="HB513" s="387">
        <v>7543.4999999999991</v>
      </c>
      <c r="HC513" s="387">
        <v>7543.4999999999991</v>
      </c>
      <c r="HD513" s="387">
        <v>7543.4999999999991</v>
      </c>
      <c r="HE513" s="387">
        <v>7543.4999999999991</v>
      </c>
      <c r="HS513" s="394">
        <v>16.492070612449535</v>
      </c>
      <c r="HT513" s="394">
        <v>16.492070612449535</v>
      </c>
      <c r="HU513" s="394">
        <v>16.492070612449535</v>
      </c>
      <c r="HV513" s="394">
        <v>16.492070612449535</v>
      </c>
      <c r="HW513" s="394">
        <v>16.492070612449535</v>
      </c>
      <c r="HX513" s="394">
        <v>12.056997335917405</v>
      </c>
      <c r="HY513" s="394">
        <v>8.8146108620576502</v>
      </c>
      <c r="HZ513" s="394">
        <v>6.44417200110402</v>
      </c>
      <c r="IA513" s="394">
        <v>4.7111952449956469</v>
      </c>
      <c r="IB513" s="394">
        <v>3.4442532931565242</v>
      </c>
      <c r="IC513" s="394">
        <v>3.403375758263306</v>
      </c>
      <c r="ID513" s="394">
        <v>3.3629833714462376</v>
      </c>
      <c r="IE513" s="394">
        <v>3.3230703748078225</v>
      </c>
      <c r="IF513" s="394">
        <v>3.2836310787871943</v>
      </c>
      <c r="IG513" s="394">
        <v>3.2446598613490694</v>
      </c>
      <c r="IH513" s="394">
        <v>3.2319454503435185</v>
      </c>
      <c r="II513" s="394">
        <v>3.2192808615856383</v>
      </c>
      <c r="IJ513" s="394">
        <v>3.2066658998437059</v>
      </c>
      <c r="IK513" s="394">
        <v>3.1941003706510265</v>
      </c>
      <c r="IL513" s="394">
        <v>3.1815840803029349</v>
      </c>
      <c r="IM513" s="394">
        <v>3.1755254737334946</v>
      </c>
      <c r="IN513" s="394">
        <v>3.1694784044085957</v>
      </c>
      <c r="IO513" s="394">
        <v>3.1634428503581673</v>
      </c>
      <c r="IP513" s="394">
        <v>3.1574187896539776</v>
      </c>
      <c r="IQ513" s="394">
        <v>3.1514062004095491</v>
      </c>
      <c r="IR513" s="394">
        <v>3.1404367113205902</v>
      </c>
      <c r="IS513" s="394">
        <v>3.129505405088179</v>
      </c>
      <c r="IT513" s="394">
        <v>3.1186121488045262</v>
      </c>
      <c r="IU513" s="394">
        <v>3.1077568100244735</v>
      </c>
      <c r="IV513" s="394">
        <v>3.0969392567638803</v>
      </c>
      <c r="IW513" s="394">
        <v>3.0940032677127149</v>
      </c>
      <c r="IX513" s="394">
        <v>3.0910700620650955</v>
      </c>
      <c r="IY513" s="394">
        <v>3.0881396371822745</v>
      </c>
      <c r="IZ513" s="394">
        <v>3.0852119904280042</v>
      </c>
      <c r="JA513" s="394">
        <v>3.0822871191685404</v>
      </c>
      <c r="JB513" s="394">
        <v>3.0822871191685404</v>
      </c>
      <c r="JC513" s="394">
        <v>3.0822871191685404</v>
      </c>
      <c r="JD513" s="394">
        <v>3.0822871191685404</v>
      </c>
      <c r="JE513" s="394">
        <v>3.0822871191685404</v>
      </c>
      <c r="JF513" s="394">
        <v>3.0822871191685404</v>
      </c>
      <c r="JG513" s="394">
        <v>3.0822871191685404</v>
      </c>
      <c r="JH513" s="394">
        <v>3.0822871191685404</v>
      </c>
      <c r="JI513" s="394">
        <v>3.0822871191685404</v>
      </c>
      <c r="JJ513" s="394">
        <v>3.0822871191685404</v>
      </c>
      <c r="JK513" s="394">
        <v>3.0822871191685404</v>
      </c>
      <c r="JL513" s="394">
        <v>3.0822871191685404</v>
      </c>
      <c r="JM513" s="394">
        <v>3.0822871191685404</v>
      </c>
      <c r="JN513" s="394">
        <v>3.0822871191685404</v>
      </c>
      <c r="JO513" s="394">
        <v>3.0822871191685404</v>
      </c>
      <c r="JP513" s="394">
        <v>3.0822871191685404</v>
      </c>
      <c r="JQ513" s="394">
        <v>3.0822871191685404</v>
      </c>
      <c r="JR513" s="394">
        <v>3.0822871191685404</v>
      </c>
      <c r="JS513" s="394">
        <v>3.0822871191685404</v>
      </c>
      <c r="JT513" s="394">
        <v>3.0822871191685404</v>
      </c>
      <c r="JU513" s="394">
        <v>3.0822871191685404</v>
      </c>
      <c r="JV513" s="394">
        <v>3.0822871191685404</v>
      </c>
      <c r="JW513" s="394">
        <v>3.0822871191685404</v>
      </c>
      <c r="JX513" s="394">
        <v>3.0822871191685404</v>
      </c>
      <c r="JY513" s="394">
        <v>3.0822871191685404</v>
      </c>
      <c r="JZ513" s="394">
        <v>3.0822871191685404</v>
      </c>
      <c r="KA513" s="394">
        <v>3.0822871191685404</v>
      </c>
      <c r="KB513" s="394">
        <v>3.0822871191685404</v>
      </c>
      <c r="KC513" s="394">
        <v>3.0822871191685404</v>
      </c>
    </row>
    <row r="514" spans="1:289" x14ac:dyDescent="0.25">
      <c r="A514" s="383">
        <v>505</v>
      </c>
      <c r="B514" s="384" t="s">
        <v>873</v>
      </c>
      <c r="C514" s="385" t="s">
        <v>142</v>
      </c>
      <c r="D514" s="385" t="s">
        <v>142</v>
      </c>
      <c r="E514" s="129">
        <v>2052</v>
      </c>
      <c r="F514" s="386">
        <v>497.57760000000007</v>
      </c>
      <c r="G514" s="386">
        <v>506.02077119522517</v>
      </c>
      <c r="H514" s="386">
        <v>514.60721077679216</v>
      </c>
      <c r="I514" s="386">
        <v>523.33934980171159</v>
      </c>
      <c r="J514" s="386">
        <v>532.21966057851023</v>
      </c>
      <c r="K514" s="386">
        <v>548.79065825635701</v>
      </c>
      <c r="L514" s="386">
        <v>565.87760448774031</v>
      </c>
      <c r="M514" s="386">
        <v>583.49656365907026</v>
      </c>
      <c r="N514" s="386">
        <v>601.66410033164618</v>
      </c>
      <c r="O514" s="386">
        <v>620.39729481492031</v>
      </c>
      <c r="P514" s="386">
        <v>637.41715614106067</v>
      </c>
      <c r="Q514" s="386">
        <v>654.90393710399189</v>
      </c>
      <c r="R514" s="386">
        <v>672.87044708817632</v>
      </c>
      <c r="S514" s="386">
        <v>691.32984688829197</v>
      </c>
      <c r="T514" s="386">
        <v>710.29565834975369</v>
      </c>
      <c r="U514" s="386">
        <v>726.06986595105127</v>
      </c>
      <c r="V514" s="386">
        <v>742.19438630243235</v>
      </c>
      <c r="W514" s="386">
        <v>758.67699913052229</v>
      </c>
      <c r="X514" s="386">
        <v>775.52565693369502</v>
      </c>
      <c r="Y514" s="386">
        <v>792.74848881897856</v>
      </c>
      <c r="Z514" s="386">
        <v>806.93946715842685</v>
      </c>
      <c r="AA514" s="386">
        <v>821.38447797989318</v>
      </c>
      <c r="AB514" s="386">
        <v>836.08806871487775</v>
      </c>
      <c r="AC514" s="386">
        <v>851.0548681983812</v>
      </c>
      <c r="AD514" s="386">
        <v>866.28958812610699</v>
      </c>
      <c r="AE514" s="386">
        <v>885.25187077570718</v>
      </c>
      <c r="AF514" s="386">
        <v>904.62922035928852</v>
      </c>
      <c r="AG514" s="386">
        <v>924.4307223104388</v>
      </c>
      <c r="AH514" s="386">
        <v>944.66566093453412</v>
      </c>
      <c r="AI514" s="386">
        <v>965.34352376185939</v>
      </c>
      <c r="AJ514" s="386">
        <v>983.24257406443235</v>
      </c>
      <c r="AK514" s="386">
        <v>1001.4735020808429</v>
      </c>
      <c r="AL514" s="386">
        <v>1020.0424613675692</v>
      </c>
      <c r="AM514" s="386">
        <v>1038.9557195781069</v>
      </c>
      <c r="AN514" s="386">
        <v>1058.2196605785152</v>
      </c>
      <c r="AO514" s="387">
        <v>1058.2196605785152</v>
      </c>
      <c r="AP514" s="387">
        <v>1058.2196605785152</v>
      </c>
      <c r="AQ514" s="387">
        <v>1058.2196605785152</v>
      </c>
      <c r="AR514" s="387">
        <v>1058.2196605785152</v>
      </c>
      <c r="AS514" s="387">
        <v>1058.2196605785152</v>
      </c>
      <c r="AT514" s="387">
        <v>1058.2196605785152</v>
      </c>
      <c r="AU514" s="387">
        <v>1058.2196605785152</v>
      </c>
      <c r="AV514" s="387">
        <v>1058.2196605785152</v>
      </c>
      <c r="AW514" s="387">
        <v>1058.2196605785152</v>
      </c>
      <c r="AX514" s="387">
        <v>1058.2196605785152</v>
      </c>
      <c r="AY514" s="387">
        <v>1058.2196605785152</v>
      </c>
      <c r="AZ514" s="387">
        <v>1058.2196605785152</v>
      </c>
      <c r="BA514" s="387">
        <v>1058.2196605785152</v>
      </c>
      <c r="BB514" s="387">
        <v>1058.2196605785152</v>
      </c>
      <c r="BC514" s="387">
        <v>1058.2196605785152</v>
      </c>
      <c r="BD514" s="387">
        <v>1058.2196605785152</v>
      </c>
      <c r="BE514" s="387">
        <v>1058.2196605785152</v>
      </c>
      <c r="BF514" s="387">
        <v>1058.2196605785152</v>
      </c>
      <c r="BG514" s="387">
        <v>1058.2196605785152</v>
      </c>
      <c r="BH514" s="387">
        <v>1058.2196605785152</v>
      </c>
      <c r="BI514" s="387">
        <v>1058.2196605785152</v>
      </c>
      <c r="BJ514" s="387">
        <v>1058.2196605785152</v>
      </c>
      <c r="BK514" s="387">
        <v>1058.2196605785152</v>
      </c>
      <c r="BL514" s="387">
        <v>1058.2196605785152</v>
      </c>
      <c r="BM514" s="387">
        <v>1058.2196605785152</v>
      </c>
      <c r="BN514" s="387">
        <v>1058.2196605785152</v>
      </c>
      <c r="BO514" s="387">
        <v>1058.2196605785152</v>
      </c>
      <c r="BP514" s="387">
        <v>1058.2196605785152</v>
      </c>
      <c r="CA514" s="386">
        <v>2180</v>
      </c>
      <c r="CB514" s="386">
        <v>2214.1873560176577</v>
      </c>
      <c r="CC514" s="386">
        <v>2248.9108474992959</v>
      </c>
      <c r="CD514" s="386">
        <v>2284.1788822678418</v>
      </c>
      <c r="CE514" s="386">
        <v>2320</v>
      </c>
      <c r="CF514" s="386">
        <v>2385.2864592239048</v>
      </c>
      <c r="CG514" s="386">
        <v>2452.4101261021174</v>
      </c>
      <c r="CH514" s="386">
        <v>2521.4227009719693</v>
      </c>
      <c r="CI514" s="386">
        <v>2592.3773390552601</v>
      </c>
      <c r="CJ514" s="386">
        <v>2665.3286913997463</v>
      </c>
      <c r="CK514" s="386">
        <v>2731.7519033722842</v>
      </c>
      <c r="CL514" s="386">
        <v>2799.8304620579629</v>
      </c>
      <c r="CM514" s="386">
        <v>2869.605620697319</v>
      </c>
      <c r="CN514" s="386">
        <v>2941.1196606114968</v>
      </c>
      <c r="CO514" s="386">
        <v>3014.4159168232595</v>
      </c>
      <c r="CP514" s="386">
        <v>3072.489079935649</v>
      </c>
      <c r="CQ514" s="386">
        <v>3131.6810310212099</v>
      </c>
      <c r="CR514" s="386">
        <v>3192.0133236937259</v>
      </c>
      <c r="CS514" s="386">
        <v>3253.5079268004993</v>
      </c>
      <c r="CT514" s="386">
        <v>3316.1872324218866</v>
      </c>
      <c r="CU514" s="386">
        <v>3366.7764011956092</v>
      </c>
      <c r="CV514" s="386">
        <v>3418.1373189140822</v>
      </c>
      <c r="CW514" s="386">
        <v>3470.2817587779364</v>
      </c>
      <c r="CX514" s="386">
        <v>3523.221673590579</v>
      </c>
      <c r="CY514" s="386">
        <v>3576.9691984980741</v>
      </c>
      <c r="CZ514" s="386">
        <v>3645.2958778518491</v>
      </c>
      <c r="DA514" s="386">
        <v>3714.9277222356932</v>
      </c>
      <c r="DB514" s="386">
        <v>3785.88966269809</v>
      </c>
      <c r="DC514" s="386">
        <v>3858.2071065163254</v>
      </c>
      <c r="DD514" s="386">
        <v>3931.9059462933305</v>
      </c>
      <c r="DE514" s="386">
        <v>4001.7816093434808</v>
      </c>
      <c r="DF514" s="386">
        <v>4072.8990641234923</v>
      </c>
      <c r="DG514" s="386">
        <v>4145.2803790708294</v>
      </c>
      <c r="DH514" s="386">
        <v>4218.9480148110524</v>
      </c>
      <c r="DI514" s="386">
        <v>4293.9248311275642</v>
      </c>
      <c r="DJ514" s="387">
        <v>4293.9248311275642</v>
      </c>
      <c r="DK514" s="387">
        <v>4293.9248311275642</v>
      </c>
      <c r="DL514" s="387">
        <v>4293.9248311275642</v>
      </c>
      <c r="DM514" s="387">
        <v>4293.9248311275642</v>
      </c>
      <c r="DN514" s="387">
        <v>4293.9248311275642</v>
      </c>
      <c r="DO514" s="387">
        <v>4293.9248311275642</v>
      </c>
      <c r="DP514" s="387">
        <v>4293.9248311275642</v>
      </c>
      <c r="DQ514" s="387">
        <v>4293.9248311275642</v>
      </c>
      <c r="DR514" s="387">
        <v>4293.9248311275642</v>
      </c>
      <c r="DS514" s="387">
        <v>4293.9248311275642</v>
      </c>
      <c r="DT514" s="387">
        <v>4293.9248311275642</v>
      </c>
      <c r="DU514" s="387">
        <v>4293.9248311275642</v>
      </c>
      <c r="DV514" s="387">
        <v>4293.9248311275642</v>
      </c>
      <c r="DW514" s="387">
        <v>4293.9248311275642</v>
      </c>
      <c r="DX514" s="387">
        <v>4293.9248311275642</v>
      </c>
      <c r="DY514" s="387">
        <v>4293.9248311275642</v>
      </c>
      <c r="DZ514" s="387">
        <v>4293.9248311275642</v>
      </c>
      <c r="EA514" s="387">
        <v>4293.9248311275642</v>
      </c>
      <c r="EB514" s="387">
        <v>4293.9248311275642</v>
      </c>
      <c r="EC514" s="387">
        <v>4293.9248311275642</v>
      </c>
      <c r="ED514" s="387">
        <v>4293.9248311275642</v>
      </c>
      <c r="EE514" s="387">
        <v>4293.9248311275642</v>
      </c>
      <c r="EF514" s="387">
        <v>4293.9248311275642</v>
      </c>
      <c r="EG514" s="387">
        <v>4293.9248311275642</v>
      </c>
      <c r="EH514" s="387">
        <v>4293.9248311275642</v>
      </c>
      <c r="EI514" s="387">
        <v>4293.9248311275642</v>
      </c>
      <c r="EJ514" s="387">
        <v>4293.9248311275642</v>
      </c>
      <c r="EK514" s="387">
        <v>4293.9248311275642</v>
      </c>
      <c r="EY514" s="386">
        <v>298</v>
      </c>
      <c r="EZ514" s="386">
        <v>301</v>
      </c>
      <c r="FA514" s="386">
        <v>304</v>
      </c>
      <c r="FB514" s="386">
        <v>307</v>
      </c>
      <c r="FC514" s="386">
        <v>311.3</v>
      </c>
      <c r="FD514" s="386">
        <v>315</v>
      </c>
      <c r="FE514" s="386">
        <v>319</v>
      </c>
      <c r="FF514" s="386">
        <v>323</v>
      </c>
      <c r="FG514" s="386">
        <v>327</v>
      </c>
      <c r="FH514" s="386">
        <v>331</v>
      </c>
      <c r="FI514" s="386">
        <v>334</v>
      </c>
      <c r="FJ514" s="386">
        <v>338</v>
      </c>
      <c r="FK514" s="386">
        <v>342</v>
      </c>
      <c r="FL514" s="386">
        <v>346</v>
      </c>
      <c r="FM514" s="386">
        <v>350</v>
      </c>
      <c r="FN514" s="386">
        <v>354</v>
      </c>
      <c r="FO514" s="386">
        <v>358</v>
      </c>
      <c r="FP514" s="386">
        <v>362</v>
      </c>
      <c r="FQ514" s="386">
        <v>366</v>
      </c>
      <c r="FR514" s="386">
        <v>370</v>
      </c>
      <c r="FS514" s="386">
        <v>374</v>
      </c>
      <c r="FT514" s="386">
        <v>378</v>
      </c>
      <c r="FU514" s="386">
        <v>382</v>
      </c>
      <c r="FV514" s="386">
        <v>386</v>
      </c>
      <c r="FW514" s="386">
        <v>390</v>
      </c>
      <c r="FX514" s="386">
        <v>394</v>
      </c>
      <c r="FY514" s="386">
        <v>398</v>
      </c>
      <c r="FZ514" s="386">
        <v>402</v>
      </c>
      <c r="GA514" s="386">
        <v>406</v>
      </c>
      <c r="GB514" s="386">
        <v>410</v>
      </c>
      <c r="GC514" s="386">
        <v>404.5</v>
      </c>
      <c r="GD514" s="387">
        <v>404.5</v>
      </c>
      <c r="GE514" s="387">
        <v>404.5</v>
      </c>
      <c r="GF514" s="387">
        <v>404.5</v>
      </c>
      <c r="GG514" s="387">
        <v>404.5</v>
      </c>
      <c r="GH514" s="387">
        <v>404.5</v>
      </c>
      <c r="GI514" s="387">
        <v>404.5</v>
      </c>
      <c r="GJ514" s="387">
        <v>404.5</v>
      </c>
      <c r="GK514" s="387">
        <v>404.5</v>
      </c>
      <c r="GL514" s="387">
        <v>404.5</v>
      </c>
      <c r="GM514" s="387">
        <v>404.5</v>
      </c>
      <c r="GN514" s="387">
        <v>404.5</v>
      </c>
      <c r="GO514" s="387">
        <v>404.5</v>
      </c>
      <c r="GP514" s="387">
        <v>404.5</v>
      </c>
      <c r="GQ514" s="387">
        <v>404.5</v>
      </c>
      <c r="GR514" s="387">
        <v>404.5</v>
      </c>
      <c r="GS514" s="387">
        <v>404.5</v>
      </c>
      <c r="GT514" s="387">
        <v>404.5</v>
      </c>
      <c r="GU514" s="387">
        <v>404.5</v>
      </c>
      <c r="GV514" s="387">
        <v>404.5</v>
      </c>
      <c r="GW514" s="387">
        <v>404.5</v>
      </c>
      <c r="GX514" s="387">
        <v>404.5</v>
      </c>
      <c r="GY514" s="387">
        <v>404.5</v>
      </c>
      <c r="GZ514" s="387">
        <v>404.5</v>
      </c>
      <c r="HA514" s="387">
        <v>404.5</v>
      </c>
      <c r="HB514" s="387">
        <v>404.5</v>
      </c>
      <c r="HC514" s="387">
        <v>404.5</v>
      </c>
      <c r="HD514" s="387">
        <v>404.5</v>
      </c>
      <c r="HE514" s="387">
        <v>404.5</v>
      </c>
      <c r="HS514" s="394">
        <v>4.3812261645218751</v>
      </c>
      <c r="HT514" s="394">
        <v>4.3756847190041812</v>
      </c>
      <c r="HU514" s="394">
        <v>4.3701502823961551</v>
      </c>
      <c r="HV514" s="394">
        <v>4.364622845832816</v>
      </c>
      <c r="HW514" s="394">
        <v>4.3591024004603938</v>
      </c>
      <c r="HX514" s="394">
        <v>4.3464414405349885</v>
      </c>
      <c r="HY514" s="394">
        <v>4.3338172542137574</v>
      </c>
      <c r="HZ514" s="394">
        <v>4.3212297346882149</v>
      </c>
      <c r="IA514" s="394">
        <v>4.3086787754601001</v>
      </c>
      <c r="IB514" s="394">
        <v>4.2961642703404745</v>
      </c>
      <c r="IC514" s="394">
        <v>4.2856579510824249</v>
      </c>
      <c r="ID514" s="394">
        <v>4.2751773251492597</v>
      </c>
      <c r="IE514" s="394">
        <v>4.2647223297076557</v>
      </c>
      <c r="IF514" s="394">
        <v>4.2542929020779505</v>
      </c>
      <c r="IG514" s="394">
        <v>4.2438889797337653</v>
      </c>
      <c r="IH514" s="394">
        <v>4.231671391445385</v>
      </c>
      <c r="II514" s="394">
        <v>4.2194889759582468</v>
      </c>
      <c r="IJ514" s="394">
        <v>4.2073416320145673</v>
      </c>
      <c r="IK514" s="394">
        <v>4.1952292586480651</v>
      </c>
      <c r="IL514" s="394">
        <v>4.1831517551831334</v>
      </c>
      <c r="IM514" s="394">
        <v>4.1722787621870134</v>
      </c>
      <c r="IN514" s="394">
        <v>4.1614340306510584</v>
      </c>
      <c r="IO514" s="394">
        <v>4.1506174871171018</v>
      </c>
      <c r="IP514" s="394">
        <v>4.139829058317912</v>
      </c>
      <c r="IQ514" s="394">
        <v>4.1290686711766984</v>
      </c>
      <c r="IR514" s="394">
        <v>4.1178064663762157</v>
      </c>
      <c r="IS514" s="394">
        <v>4.1065749797030078</v>
      </c>
      <c r="IT514" s="394">
        <v>4.0953741273721178</v>
      </c>
      <c r="IU514" s="394">
        <v>4.0842038258271156</v>
      </c>
      <c r="IV514" s="394">
        <v>4.0730639917394758</v>
      </c>
      <c r="IW514" s="394">
        <v>4.0699840658865147</v>
      </c>
      <c r="IX514" s="394">
        <v>4.0669064689788588</v>
      </c>
      <c r="IY514" s="394">
        <v>4.0638311992554303</v>
      </c>
      <c r="IZ514" s="394">
        <v>4.0607582549564851</v>
      </c>
      <c r="JA514" s="394">
        <v>4.0576876343236057</v>
      </c>
      <c r="JB514" s="394">
        <v>4.0576876343236057</v>
      </c>
      <c r="JC514" s="394">
        <v>4.0576876343236057</v>
      </c>
      <c r="JD514" s="394">
        <v>4.0576876343236057</v>
      </c>
      <c r="JE514" s="394">
        <v>4.0576876343236057</v>
      </c>
      <c r="JF514" s="394">
        <v>4.0576876343236057</v>
      </c>
      <c r="JG514" s="394">
        <v>4.0576876343236057</v>
      </c>
      <c r="JH514" s="394">
        <v>4.0576876343236057</v>
      </c>
      <c r="JI514" s="394">
        <v>4.0576876343236057</v>
      </c>
      <c r="JJ514" s="394">
        <v>4.0576876343236057</v>
      </c>
      <c r="JK514" s="394">
        <v>4.0576876343236057</v>
      </c>
      <c r="JL514" s="394">
        <v>4.0576876343236057</v>
      </c>
      <c r="JM514" s="394">
        <v>4.0576876343236057</v>
      </c>
      <c r="JN514" s="394">
        <v>4.0576876343236057</v>
      </c>
      <c r="JO514" s="394">
        <v>4.0576876343236057</v>
      </c>
      <c r="JP514" s="394">
        <v>4.0576876343236057</v>
      </c>
      <c r="JQ514" s="394">
        <v>4.0576876343236057</v>
      </c>
      <c r="JR514" s="394">
        <v>4.0576876343236057</v>
      </c>
      <c r="JS514" s="394">
        <v>4.0576876343236057</v>
      </c>
      <c r="JT514" s="394">
        <v>4.0576876343236057</v>
      </c>
      <c r="JU514" s="394">
        <v>4.0576876343236057</v>
      </c>
      <c r="JV514" s="394">
        <v>4.0576876343236057</v>
      </c>
      <c r="JW514" s="394">
        <v>4.0576876343236057</v>
      </c>
      <c r="JX514" s="394">
        <v>4.0576876343236057</v>
      </c>
      <c r="JY514" s="394">
        <v>4.0576876343236057</v>
      </c>
      <c r="JZ514" s="394">
        <v>4.0576876343236057</v>
      </c>
      <c r="KA514" s="394">
        <v>4.0576876343236057</v>
      </c>
      <c r="KB514" s="394">
        <v>4.0576876343236057</v>
      </c>
      <c r="KC514" s="394">
        <v>4.0576876343236057</v>
      </c>
    </row>
    <row r="515" spans="1:289" x14ac:dyDescent="0.25">
      <c r="A515" s="383">
        <v>506</v>
      </c>
      <c r="B515" s="384" t="s">
        <v>873</v>
      </c>
      <c r="C515" s="385" t="s">
        <v>142</v>
      </c>
      <c r="D515" s="385" t="s">
        <v>142</v>
      </c>
      <c r="E515" s="129">
        <v>2052</v>
      </c>
      <c r="F515" s="386">
        <v>450.83352000000002</v>
      </c>
      <c r="G515" s="386">
        <v>485.11600294766043</v>
      </c>
      <c r="H515" s="386">
        <v>522.00540970403995</v>
      </c>
      <c r="I515" s="386">
        <v>561.69997712831946</v>
      </c>
      <c r="J515" s="386">
        <v>604.4130164950526</v>
      </c>
      <c r="K515" s="386">
        <v>610.98675370942021</v>
      </c>
      <c r="L515" s="386">
        <v>617.63198842596637</v>
      </c>
      <c r="M515" s="386">
        <v>624.34949826823311</v>
      </c>
      <c r="N515" s="386">
        <v>631.14006931737799</v>
      </c>
      <c r="O515" s="386">
        <v>638.00449620416123</v>
      </c>
      <c r="P515" s="386">
        <v>644.71139522225769</v>
      </c>
      <c r="Q515" s="386">
        <v>651.48879922065851</v>
      </c>
      <c r="R515" s="386">
        <v>658.33744936934909</v>
      </c>
      <c r="S515" s="386">
        <v>665.2580946297212</v>
      </c>
      <c r="T515" s="386">
        <v>672.25149183647864</v>
      </c>
      <c r="U515" s="386">
        <v>678.40764202529249</v>
      </c>
      <c r="V515" s="386">
        <v>684.62016722495787</v>
      </c>
      <c r="W515" s="386">
        <v>690.88958369023646</v>
      </c>
      <c r="X515" s="386">
        <v>697.21641240349834</v>
      </c>
      <c r="Y515" s="386">
        <v>703.60117911801524</v>
      </c>
      <c r="Z515" s="386">
        <v>709.09995674144488</v>
      </c>
      <c r="AA515" s="386">
        <v>714.64170836243068</v>
      </c>
      <c r="AB515" s="386">
        <v>720.22676983097278</v>
      </c>
      <c r="AC515" s="386">
        <v>725.8554796218034</v>
      </c>
      <c r="AD515" s="386">
        <v>731.52817885489947</v>
      </c>
      <c r="AE515" s="386">
        <v>738.90113535678279</v>
      </c>
      <c r="AF515" s="386">
        <v>746.34840271797407</v>
      </c>
      <c r="AG515" s="386">
        <v>753.87072990583931</v>
      </c>
      <c r="AH515" s="386">
        <v>761.46887343646779</v>
      </c>
      <c r="AI515" s="386">
        <v>769.1435974507549</v>
      </c>
      <c r="AJ515" s="386">
        <v>776.0715470197041</v>
      </c>
      <c r="AK515" s="386">
        <v>783.0618990911106</v>
      </c>
      <c r="AL515" s="386">
        <v>790.11521574647827</v>
      </c>
      <c r="AM515" s="386">
        <v>797.23206413017886</v>
      </c>
      <c r="AN515" s="386">
        <v>804.41301649505453</v>
      </c>
      <c r="AO515" s="387">
        <v>804.41301649505453</v>
      </c>
      <c r="AP515" s="387">
        <v>804.41301649505453</v>
      </c>
      <c r="AQ515" s="387">
        <v>804.41301649505453</v>
      </c>
      <c r="AR515" s="387">
        <v>804.41301649505453</v>
      </c>
      <c r="AS515" s="387">
        <v>804.41301649505453</v>
      </c>
      <c r="AT515" s="387">
        <v>804.41301649505453</v>
      </c>
      <c r="AU515" s="387">
        <v>804.41301649505453</v>
      </c>
      <c r="AV515" s="387">
        <v>804.41301649505453</v>
      </c>
      <c r="AW515" s="387">
        <v>804.41301649505453</v>
      </c>
      <c r="AX515" s="387">
        <v>804.41301649505453</v>
      </c>
      <c r="AY515" s="387">
        <v>804.41301649505453</v>
      </c>
      <c r="AZ515" s="387">
        <v>804.41301649505453</v>
      </c>
      <c r="BA515" s="387">
        <v>804.41301649505453</v>
      </c>
      <c r="BB515" s="387">
        <v>804.41301649505453</v>
      </c>
      <c r="BC515" s="387">
        <v>804.41301649505453</v>
      </c>
      <c r="BD515" s="387">
        <v>804.41301649505453</v>
      </c>
      <c r="BE515" s="387">
        <v>804.41301649505453</v>
      </c>
      <c r="BF515" s="387">
        <v>804.41301649505453</v>
      </c>
      <c r="BG515" s="387">
        <v>804.41301649505453</v>
      </c>
      <c r="BH515" s="387">
        <v>804.41301649505453</v>
      </c>
      <c r="BI515" s="387">
        <v>804.41301649505453</v>
      </c>
      <c r="BJ515" s="387">
        <v>804.41301649505453</v>
      </c>
      <c r="BK515" s="387">
        <v>804.41301649505453</v>
      </c>
      <c r="BL515" s="387">
        <v>804.41301649505453</v>
      </c>
      <c r="BM515" s="387">
        <v>804.41301649505453</v>
      </c>
      <c r="BN515" s="387">
        <v>804.41301649505453</v>
      </c>
      <c r="BO515" s="387">
        <v>804.41301649505453</v>
      </c>
      <c r="BP515" s="387">
        <v>804.41301649505453</v>
      </c>
      <c r="CA515" s="386">
        <v>1750</v>
      </c>
      <c r="CB515" s="386">
        <v>1875.778404024458</v>
      </c>
      <c r="CC515" s="386">
        <v>2010.5969262883102</v>
      </c>
      <c r="CD515" s="386">
        <v>2155.1053105883243</v>
      </c>
      <c r="CE515" s="386">
        <v>2310</v>
      </c>
      <c r="CF515" s="386">
        <v>2336.9484234560769</v>
      </c>
      <c r="CG515" s="386">
        <v>2364.2112267938714</v>
      </c>
      <c r="CH515" s="386">
        <v>2391.7920775641105</v>
      </c>
      <c r="CI515" s="386">
        <v>2419.6946861031097</v>
      </c>
      <c r="CJ515" s="386">
        <v>2447.9228060319087</v>
      </c>
      <c r="CK515" s="386">
        <v>2475.680205417993</v>
      </c>
      <c r="CL515" s="386">
        <v>2503.7523505218669</v>
      </c>
      <c r="CM515" s="386">
        <v>2532.1428102970008</v>
      </c>
      <c r="CN515" s="386">
        <v>2560.8551941658161</v>
      </c>
      <c r="CO515" s="386">
        <v>2589.8931524785689</v>
      </c>
      <c r="CP515" s="386">
        <v>2612.655141311654</v>
      </c>
      <c r="CQ515" s="386">
        <v>2635.6171801487872</v>
      </c>
      <c r="CR515" s="386">
        <v>2658.7810271844919</v>
      </c>
      <c r="CS515" s="386">
        <v>2682.1484560656695</v>
      </c>
      <c r="CT515" s="386">
        <v>2705.7212560274033</v>
      </c>
      <c r="CU515" s="386">
        <v>2726.0499355921179</v>
      </c>
      <c r="CV515" s="386">
        <v>2746.5313490025396</v>
      </c>
      <c r="CW515" s="386">
        <v>2767.1666437816816</v>
      </c>
      <c r="CX515" s="386">
        <v>2787.9569760741501</v>
      </c>
      <c r="CY515" s="386">
        <v>2808.9035107109189</v>
      </c>
      <c r="CZ515" s="386">
        <v>2836.1648270575643</v>
      </c>
      <c r="DA515" s="386">
        <v>2863.6907232896051</v>
      </c>
      <c r="DB515" s="386">
        <v>2891.483767240336</v>
      </c>
      <c r="DC515" s="386">
        <v>2919.5465516647027</v>
      </c>
      <c r="DD515" s="386">
        <v>2947.8816944811765</v>
      </c>
      <c r="DE515" s="386">
        <v>2973.4948015463842</v>
      </c>
      <c r="DF515" s="386">
        <v>2999.3304518889431</v>
      </c>
      <c r="DG515" s="386">
        <v>3025.3905791091061</v>
      </c>
      <c r="DH515" s="386">
        <v>3051.677133607498</v>
      </c>
      <c r="DI515" s="386">
        <v>3078.1920827310892</v>
      </c>
      <c r="DJ515" s="387">
        <v>3078.1920827310892</v>
      </c>
      <c r="DK515" s="387">
        <v>3078.1920827310892</v>
      </c>
      <c r="DL515" s="387">
        <v>3078.1920827310892</v>
      </c>
      <c r="DM515" s="387">
        <v>3078.1920827310892</v>
      </c>
      <c r="DN515" s="387">
        <v>3078.1920827310892</v>
      </c>
      <c r="DO515" s="387">
        <v>3078.1920827310892</v>
      </c>
      <c r="DP515" s="387">
        <v>3078.1920827310892</v>
      </c>
      <c r="DQ515" s="387">
        <v>3078.1920827310892</v>
      </c>
      <c r="DR515" s="387">
        <v>3078.1920827310892</v>
      </c>
      <c r="DS515" s="387">
        <v>3078.1920827310892</v>
      </c>
      <c r="DT515" s="387">
        <v>3078.1920827310892</v>
      </c>
      <c r="DU515" s="387">
        <v>3078.1920827310892</v>
      </c>
      <c r="DV515" s="387">
        <v>3078.1920827310892</v>
      </c>
      <c r="DW515" s="387">
        <v>3078.1920827310892</v>
      </c>
      <c r="DX515" s="387">
        <v>3078.1920827310892</v>
      </c>
      <c r="DY515" s="387">
        <v>3078.1920827310892</v>
      </c>
      <c r="DZ515" s="387">
        <v>3078.1920827310892</v>
      </c>
      <c r="EA515" s="387">
        <v>3078.1920827310892</v>
      </c>
      <c r="EB515" s="387">
        <v>3078.1920827310892</v>
      </c>
      <c r="EC515" s="387">
        <v>3078.1920827310892</v>
      </c>
      <c r="ED515" s="387">
        <v>3078.1920827310892</v>
      </c>
      <c r="EE515" s="387">
        <v>3078.1920827310892</v>
      </c>
      <c r="EF515" s="387">
        <v>3078.1920827310892</v>
      </c>
      <c r="EG515" s="387">
        <v>3078.1920827310892</v>
      </c>
      <c r="EH515" s="387">
        <v>3078.1920827310892</v>
      </c>
      <c r="EI515" s="387">
        <v>3078.1920827310892</v>
      </c>
      <c r="EJ515" s="387">
        <v>3078.1920827310892</v>
      </c>
      <c r="EK515" s="387">
        <v>3078.1920827310892</v>
      </c>
      <c r="EY515" s="386">
        <v>299</v>
      </c>
      <c r="EZ515" s="386">
        <v>306</v>
      </c>
      <c r="FA515" s="386">
        <v>313</v>
      </c>
      <c r="FB515" s="386">
        <v>320</v>
      </c>
      <c r="FC515" s="386">
        <v>326</v>
      </c>
      <c r="FD515" s="386">
        <v>331</v>
      </c>
      <c r="FE515" s="386">
        <v>336</v>
      </c>
      <c r="FF515" s="386">
        <v>341</v>
      </c>
      <c r="FG515" s="386">
        <v>346</v>
      </c>
      <c r="FH515" s="386">
        <v>351</v>
      </c>
      <c r="FI515" s="386">
        <v>353</v>
      </c>
      <c r="FJ515" s="386">
        <v>358</v>
      </c>
      <c r="FK515" s="386">
        <v>363</v>
      </c>
      <c r="FL515" s="386">
        <v>368</v>
      </c>
      <c r="FM515" s="386">
        <v>373</v>
      </c>
      <c r="FN515" s="386">
        <v>378</v>
      </c>
      <c r="FO515" s="386">
        <v>383</v>
      </c>
      <c r="FP515" s="386">
        <v>388</v>
      </c>
      <c r="FQ515" s="386">
        <v>393</v>
      </c>
      <c r="FR515" s="386">
        <v>398</v>
      </c>
      <c r="FS515" s="386">
        <v>403</v>
      </c>
      <c r="FT515" s="386">
        <v>408</v>
      </c>
      <c r="FU515" s="386">
        <v>413</v>
      </c>
      <c r="FV515" s="386">
        <v>418</v>
      </c>
      <c r="FW515" s="386">
        <v>423</v>
      </c>
      <c r="FX515" s="386">
        <v>428</v>
      </c>
      <c r="FY515" s="386">
        <v>433</v>
      </c>
      <c r="FZ515" s="386">
        <v>438</v>
      </c>
      <c r="GA515" s="386">
        <v>443</v>
      </c>
      <c r="GB515" s="386">
        <v>448</v>
      </c>
      <c r="GC515" s="386">
        <v>447</v>
      </c>
      <c r="GD515" s="387">
        <v>447</v>
      </c>
      <c r="GE515" s="387">
        <v>447</v>
      </c>
      <c r="GF515" s="387">
        <v>447</v>
      </c>
      <c r="GG515" s="387">
        <v>447</v>
      </c>
      <c r="GH515" s="387">
        <v>447</v>
      </c>
      <c r="GI515" s="387">
        <v>447</v>
      </c>
      <c r="GJ515" s="387">
        <v>447</v>
      </c>
      <c r="GK515" s="387">
        <v>447</v>
      </c>
      <c r="GL515" s="387">
        <v>447</v>
      </c>
      <c r="GM515" s="387">
        <v>447</v>
      </c>
      <c r="GN515" s="387">
        <v>447</v>
      </c>
      <c r="GO515" s="387">
        <v>447</v>
      </c>
      <c r="GP515" s="387">
        <v>447</v>
      </c>
      <c r="GQ515" s="387">
        <v>447</v>
      </c>
      <c r="GR515" s="387">
        <v>447</v>
      </c>
      <c r="GS515" s="387">
        <v>447</v>
      </c>
      <c r="GT515" s="387">
        <v>447</v>
      </c>
      <c r="GU515" s="387">
        <v>447</v>
      </c>
      <c r="GV515" s="387">
        <v>447</v>
      </c>
      <c r="GW515" s="387">
        <v>447</v>
      </c>
      <c r="GX515" s="387">
        <v>447</v>
      </c>
      <c r="GY515" s="387">
        <v>447</v>
      </c>
      <c r="GZ515" s="387">
        <v>447</v>
      </c>
      <c r="HA515" s="387">
        <v>447</v>
      </c>
      <c r="HB515" s="387">
        <v>447</v>
      </c>
      <c r="HC515" s="387">
        <v>447</v>
      </c>
      <c r="HD515" s="387">
        <v>447</v>
      </c>
      <c r="HE515" s="387">
        <v>447</v>
      </c>
      <c r="HS515" s="394">
        <v>3.8816989473187351</v>
      </c>
      <c r="HT515" s="394">
        <v>3.866659505410786</v>
      </c>
      <c r="HU515" s="394">
        <v>3.8516783330430484</v>
      </c>
      <c r="HV515" s="394">
        <v>3.8367552044532021</v>
      </c>
      <c r="HW515" s="394">
        <v>3.8218898947536291</v>
      </c>
      <c r="HX515" s="394">
        <v>3.8248757592010061</v>
      </c>
      <c r="HY515" s="394">
        <v>3.8278639563651131</v>
      </c>
      <c r="HZ515" s="394">
        <v>3.8308544880683937</v>
      </c>
      <c r="IA515" s="394">
        <v>3.8338473561347137</v>
      </c>
      <c r="IB515" s="394">
        <v>3.8368425623893634</v>
      </c>
      <c r="IC515" s="394">
        <v>3.8399820815397989</v>
      </c>
      <c r="ID515" s="394">
        <v>3.8431241696203728</v>
      </c>
      <c r="IE515" s="394">
        <v>3.8462688287331273</v>
      </c>
      <c r="IF515" s="394">
        <v>3.849416060981826</v>
      </c>
      <c r="IG515" s="394">
        <v>3.8525658684719524</v>
      </c>
      <c r="IH515" s="394">
        <v>3.8511581819920724</v>
      </c>
      <c r="II515" s="394">
        <v>3.8497510098658188</v>
      </c>
      <c r="IJ515" s="394">
        <v>3.8483443519052511</v>
      </c>
      <c r="IK515" s="394">
        <v>3.8469382079225012</v>
      </c>
      <c r="IL515" s="394">
        <v>3.8455325777297653</v>
      </c>
      <c r="IM515" s="394">
        <v>3.8443803439493118</v>
      </c>
      <c r="IN515" s="394">
        <v>3.8432284554117233</v>
      </c>
      <c r="IO515" s="394">
        <v>3.8420769120135554</v>
      </c>
      <c r="IP515" s="394">
        <v>3.8409257136513939</v>
      </c>
      <c r="IQ515" s="394">
        <v>3.839774860221854</v>
      </c>
      <c r="IR515" s="394">
        <v>3.8383549453988932</v>
      </c>
      <c r="IS515" s="394">
        <v>3.8369355556478904</v>
      </c>
      <c r="IT515" s="394">
        <v>3.8355166907746781</v>
      </c>
      <c r="IU515" s="394">
        <v>3.8340983505851622</v>
      </c>
      <c r="IV515" s="394">
        <v>3.8326805348853172</v>
      </c>
      <c r="IW515" s="394">
        <v>3.8314699372310432</v>
      </c>
      <c r="IX515" s="394">
        <v>3.8302597219584116</v>
      </c>
      <c r="IY515" s="394">
        <v>3.8290498889466438</v>
      </c>
      <c r="IZ515" s="394">
        <v>3.8278404380749973</v>
      </c>
      <c r="JA515" s="394">
        <v>3.82663136922277</v>
      </c>
      <c r="JB515" s="394">
        <v>3.82663136922277</v>
      </c>
      <c r="JC515" s="394">
        <v>3.82663136922277</v>
      </c>
      <c r="JD515" s="394">
        <v>3.82663136922277</v>
      </c>
      <c r="JE515" s="394">
        <v>3.82663136922277</v>
      </c>
      <c r="JF515" s="394">
        <v>3.82663136922277</v>
      </c>
      <c r="JG515" s="394">
        <v>3.82663136922277</v>
      </c>
      <c r="JH515" s="394">
        <v>3.82663136922277</v>
      </c>
      <c r="JI515" s="394">
        <v>3.82663136922277</v>
      </c>
      <c r="JJ515" s="394">
        <v>3.82663136922277</v>
      </c>
      <c r="JK515" s="394">
        <v>3.82663136922277</v>
      </c>
      <c r="JL515" s="394">
        <v>3.82663136922277</v>
      </c>
      <c r="JM515" s="394">
        <v>3.82663136922277</v>
      </c>
      <c r="JN515" s="394">
        <v>3.82663136922277</v>
      </c>
      <c r="JO515" s="394">
        <v>3.82663136922277</v>
      </c>
      <c r="JP515" s="394">
        <v>3.82663136922277</v>
      </c>
      <c r="JQ515" s="394">
        <v>3.82663136922277</v>
      </c>
      <c r="JR515" s="394">
        <v>3.82663136922277</v>
      </c>
      <c r="JS515" s="394">
        <v>3.82663136922277</v>
      </c>
      <c r="JT515" s="394">
        <v>3.82663136922277</v>
      </c>
      <c r="JU515" s="394">
        <v>3.82663136922277</v>
      </c>
      <c r="JV515" s="394">
        <v>3.82663136922277</v>
      </c>
      <c r="JW515" s="394">
        <v>3.82663136922277</v>
      </c>
      <c r="JX515" s="394">
        <v>3.82663136922277</v>
      </c>
      <c r="JY515" s="394">
        <v>3.82663136922277</v>
      </c>
      <c r="JZ515" s="394">
        <v>3.82663136922277</v>
      </c>
      <c r="KA515" s="394">
        <v>3.82663136922277</v>
      </c>
      <c r="KB515" s="394">
        <v>3.82663136922277</v>
      </c>
      <c r="KC515" s="394">
        <v>3.82663136922277</v>
      </c>
    </row>
    <row r="516" spans="1:289" x14ac:dyDescent="0.25">
      <c r="A516" s="383">
        <v>507</v>
      </c>
      <c r="B516" s="384" t="s">
        <v>873</v>
      </c>
      <c r="C516" s="385" t="s">
        <v>142</v>
      </c>
      <c r="D516" s="385" t="s">
        <v>142</v>
      </c>
      <c r="E516" s="129">
        <v>2052</v>
      </c>
      <c r="F516" s="386">
        <v>155.35324</v>
      </c>
      <c r="G516" s="386">
        <v>170.74846779949513</v>
      </c>
      <c r="H516" s="386">
        <v>187.66933509642431</v>
      </c>
      <c r="I516" s="386">
        <v>206.26703003210278</v>
      </c>
      <c r="J516" s="386">
        <v>226.70772322182663</v>
      </c>
      <c r="K516" s="386">
        <v>229.33350804327986</v>
      </c>
      <c r="L516" s="386">
        <v>231.98970535280623</v>
      </c>
      <c r="M516" s="386">
        <v>234.67666739535105</v>
      </c>
      <c r="N516" s="386">
        <v>237.39475049564754</v>
      </c>
      <c r="O516" s="386">
        <v>240.14431510547007</v>
      </c>
      <c r="P516" s="386">
        <v>242.82361774988362</v>
      </c>
      <c r="Q516" s="386">
        <v>245.53281351359593</v>
      </c>
      <c r="R516" s="386">
        <v>248.27223591569756</v>
      </c>
      <c r="S516" s="386">
        <v>251.04222219636901</v>
      </c>
      <c r="T516" s="386">
        <v>253.84311335839706</v>
      </c>
      <c r="U516" s="386">
        <v>256.30295058895365</v>
      </c>
      <c r="V516" s="386">
        <v>258.78662458671965</v>
      </c>
      <c r="W516" s="386">
        <v>261.29436633912132</v>
      </c>
      <c r="X516" s="386">
        <v>263.82640907194184</v>
      </c>
      <c r="Y516" s="386">
        <v>266.38298827101175</v>
      </c>
      <c r="Z516" s="386">
        <v>268.58058845992059</v>
      </c>
      <c r="AA516" s="386">
        <v>270.79631835982048</v>
      </c>
      <c r="AB516" s="386">
        <v>273.03032753678008</v>
      </c>
      <c r="AC516" s="386">
        <v>275.28276679075464</v>
      </c>
      <c r="AD516" s="386">
        <v>277.55378816576541</v>
      </c>
      <c r="AE516" s="386">
        <v>280.4998145654277</v>
      </c>
      <c r="AF516" s="386">
        <v>283.4771108375167</v>
      </c>
      <c r="AG516" s="386">
        <v>286.48600888840025</v>
      </c>
      <c r="AH516" s="386">
        <v>289.52684414738451</v>
      </c>
      <c r="AI516" s="386">
        <v>292.59995560410755</v>
      </c>
      <c r="AJ516" s="386">
        <v>295.36861538347705</v>
      </c>
      <c r="AK516" s="386">
        <v>298.16347296919304</v>
      </c>
      <c r="AL516" s="386">
        <v>300.98477625197228</v>
      </c>
      <c r="AM516" s="386">
        <v>303.83277546814054</v>
      </c>
      <c r="AN516" s="386">
        <v>306.70772322182739</v>
      </c>
      <c r="AO516" s="387">
        <v>306.70772322182739</v>
      </c>
      <c r="AP516" s="387">
        <v>306.70772322182739</v>
      </c>
      <c r="AQ516" s="387">
        <v>306.70772322182739</v>
      </c>
      <c r="AR516" s="387">
        <v>306.70772322182739</v>
      </c>
      <c r="AS516" s="387">
        <v>306.70772322182739</v>
      </c>
      <c r="AT516" s="387">
        <v>306.70772322182739</v>
      </c>
      <c r="AU516" s="387">
        <v>306.70772322182739</v>
      </c>
      <c r="AV516" s="387">
        <v>306.70772322182739</v>
      </c>
      <c r="AW516" s="387">
        <v>306.70772322182739</v>
      </c>
      <c r="AX516" s="387">
        <v>306.70772322182739</v>
      </c>
      <c r="AY516" s="387">
        <v>306.70772322182739</v>
      </c>
      <c r="AZ516" s="387">
        <v>306.70772322182739</v>
      </c>
      <c r="BA516" s="387">
        <v>306.70772322182739</v>
      </c>
      <c r="BB516" s="387">
        <v>306.70772322182739</v>
      </c>
      <c r="BC516" s="387">
        <v>306.70772322182739</v>
      </c>
      <c r="BD516" s="387">
        <v>306.70772322182739</v>
      </c>
      <c r="BE516" s="387">
        <v>306.70772322182739</v>
      </c>
      <c r="BF516" s="387">
        <v>306.70772322182739</v>
      </c>
      <c r="BG516" s="387">
        <v>306.70772322182739</v>
      </c>
      <c r="BH516" s="387">
        <v>306.70772322182739</v>
      </c>
      <c r="BI516" s="387">
        <v>306.70772322182739</v>
      </c>
      <c r="BJ516" s="387">
        <v>306.70772322182739</v>
      </c>
      <c r="BK516" s="387">
        <v>306.70772322182739</v>
      </c>
      <c r="BL516" s="387">
        <v>306.70772322182739</v>
      </c>
      <c r="BM516" s="387">
        <v>306.70772322182739</v>
      </c>
      <c r="BN516" s="387">
        <v>306.70772322182739</v>
      </c>
      <c r="BO516" s="387">
        <v>306.70772322182739</v>
      </c>
      <c r="BP516" s="387">
        <v>306.70772322182739</v>
      </c>
      <c r="CA516" s="386">
        <v>520</v>
      </c>
      <c r="CB516" s="386">
        <v>562.10454245099015</v>
      </c>
      <c r="CC516" s="386">
        <v>607.61830123853258</v>
      </c>
      <c r="CD516" s="386">
        <v>656.81732154333315</v>
      </c>
      <c r="CE516" s="386">
        <v>710</v>
      </c>
      <c r="CF516" s="386">
        <v>718.21292610529304</v>
      </c>
      <c r="CG516" s="386">
        <v>726.52085524609447</v>
      </c>
      <c r="CH516" s="386">
        <v>734.9248863701655</v>
      </c>
      <c r="CI516" s="386">
        <v>743.42613113734717</v>
      </c>
      <c r="CJ516" s="386">
        <v>752.02571406660763</v>
      </c>
      <c r="CK516" s="386">
        <v>760.5190191900042</v>
      </c>
      <c r="CL516" s="386">
        <v>769.10824687371996</v>
      </c>
      <c r="CM516" s="386">
        <v>777.79448045780259</v>
      </c>
      <c r="CN516" s="386">
        <v>786.57881551743696</v>
      </c>
      <c r="CO516" s="386">
        <v>795.46236000112731</v>
      </c>
      <c r="CP516" s="386">
        <v>802.52629064709265</v>
      </c>
      <c r="CQ516" s="386">
        <v>809.6529509942734</v>
      </c>
      <c r="CR516" s="386">
        <v>816.84289810015105</v>
      </c>
      <c r="CS516" s="386">
        <v>824.09669396903485</v>
      </c>
      <c r="CT516" s="386">
        <v>831.41490559599129</v>
      </c>
      <c r="CU516" s="386">
        <v>837.79540677479929</v>
      </c>
      <c r="CV516" s="386">
        <v>844.22487363249854</v>
      </c>
      <c r="CW516" s="386">
        <v>850.70368194485354</v>
      </c>
      <c r="CX516" s="386">
        <v>857.23221037143321</v>
      </c>
      <c r="CY516" s="386">
        <v>863.81084047774129</v>
      </c>
      <c r="CZ516" s="386">
        <v>872.2753634878319</v>
      </c>
      <c r="DA516" s="386">
        <v>880.8228307565854</v>
      </c>
      <c r="DB516" s="386">
        <v>889.45405505868928</v>
      </c>
      <c r="DC516" s="386">
        <v>898.16985713324857</v>
      </c>
      <c r="DD516" s="386">
        <v>906.97106576182955</v>
      </c>
      <c r="DE516" s="386">
        <v>914.5634845904475</v>
      </c>
      <c r="DF516" s="386">
        <v>922.21946093026429</v>
      </c>
      <c r="DG516" s="386">
        <v>929.93952683270129</v>
      </c>
      <c r="DH516" s="386">
        <v>937.72421880307854</v>
      </c>
      <c r="DI516" s="386">
        <v>945.57407783789904</v>
      </c>
      <c r="DJ516" s="387">
        <v>945.57407783789904</v>
      </c>
      <c r="DK516" s="387">
        <v>945.57407783789904</v>
      </c>
      <c r="DL516" s="387">
        <v>945.57407783789904</v>
      </c>
      <c r="DM516" s="387">
        <v>945.57407783789904</v>
      </c>
      <c r="DN516" s="387">
        <v>945.57407783789904</v>
      </c>
      <c r="DO516" s="387">
        <v>945.57407783789904</v>
      </c>
      <c r="DP516" s="387">
        <v>945.57407783789904</v>
      </c>
      <c r="DQ516" s="387">
        <v>945.57407783789904</v>
      </c>
      <c r="DR516" s="387">
        <v>945.57407783789904</v>
      </c>
      <c r="DS516" s="387">
        <v>945.57407783789904</v>
      </c>
      <c r="DT516" s="387">
        <v>945.57407783789904</v>
      </c>
      <c r="DU516" s="387">
        <v>945.57407783789904</v>
      </c>
      <c r="DV516" s="387">
        <v>945.57407783789904</v>
      </c>
      <c r="DW516" s="387">
        <v>945.57407783789904</v>
      </c>
      <c r="DX516" s="387">
        <v>945.57407783789904</v>
      </c>
      <c r="DY516" s="387">
        <v>945.57407783789904</v>
      </c>
      <c r="DZ516" s="387">
        <v>945.57407783789904</v>
      </c>
      <c r="EA516" s="387">
        <v>945.57407783789904</v>
      </c>
      <c r="EB516" s="387">
        <v>945.57407783789904</v>
      </c>
      <c r="EC516" s="387">
        <v>945.57407783789904</v>
      </c>
      <c r="ED516" s="387">
        <v>945.57407783789904</v>
      </c>
      <c r="EE516" s="387">
        <v>945.57407783789904</v>
      </c>
      <c r="EF516" s="387">
        <v>945.57407783789904</v>
      </c>
      <c r="EG516" s="387">
        <v>945.57407783789904</v>
      </c>
      <c r="EH516" s="387">
        <v>945.57407783789904</v>
      </c>
      <c r="EI516" s="387">
        <v>945.57407783789904</v>
      </c>
      <c r="EJ516" s="387">
        <v>945.57407783789904</v>
      </c>
      <c r="EK516" s="387">
        <v>945.57407783789904</v>
      </c>
      <c r="EY516" s="386">
        <v>4280</v>
      </c>
      <c r="EZ516" s="386">
        <v>4313</v>
      </c>
      <c r="FA516" s="386">
        <v>4346</v>
      </c>
      <c r="FB516" s="386">
        <v>4379</v>
      </c>
      <c r="FC516" s="386">
        <v>4411.3</v>
      </c>
      <c r="FD516" s="386">
        <v>4465</v>
      </c>
      <c r="FE516" s="386">
        <v>4518</v>
      </c>
      <c r="FF516" s="386">
        <v>4571</v>
      </c>
      <c r="FG516" s="386">
        <v>4624</v>
      </c>
      <c r="FH516" s="386">
        <v>4677</v>
      </c>
      <c r="FI516" s="386">
        <v>4731.6000000000004</v>
      </c>
      <c r="FJ516" s="386">
        <v>4768</v>
      </c>
      <c r="FK516" s="386">
        <v>4804</v>
      </c>
      <c r="FL516" s="386">
        <v>4840</v>
      </c>
      <c r="FM516" s="386">
        <v>4876</v>
      </c>
      <c r="FN516" s="386">
        <v>4912</v>
      </c>
      <c r="FO516" s="386">
        <v>4948</v>
      </c>
      <c r="FP516" s="386">
        <v>4984</v>
      </c>
      <c r="FQ516" s="386">
        <v>5020</v>
      </c>
      <c r="FR516" s="386">
        <v>5056</v>
      </c>
      <c r="FS516" s="386">
        <v>5092</v>
      </c>
      <c r="FT516" s="386">
        <v>5128</v>
      </c>
      <c r="FU516" s="386">
        <v>5164</v>
      </c>
      <c r="FV516" s="386">
        <v>5200</v>
      </c>
      <c r="FW516" s="386">
        <v>5236</v>
      </c>
      <c r="FX516" s="386">
        <v>5272</v>
      </c>
      <c r="FY516" s="386">
        <v>5308</v>
      </c>
      <c r="FZ516" s="386">
        <v>5344</v>
      </c>
      <c r="GA516" s="386">
        <v>5380</v>
      </c>
      <c r="GB516" s="386">
        <v>5416</v>
      </c>
      <c r="GC516" s="386">
        <v>5455.1</v>
      </c>
      <c r="GD516" s="387">
        <v>5455.1</v>
      </c>
      <c r="GE516" s="387">
        <v>5455.1</v>
      </c>
      <c r="GF516" s="387">
        <v>5455.1</v>
      </c>
      <c r="GG516" s="387">
        <v>5455.1</v>
      </c>
      <c r="GH516" s="387">
        <v>5455.1</v>
      </c>
      <c r="GI516" s="387">
        <v>5455.1</v>
      </c>
      <c r="GJ516" s="387">
        <v>5455.1</v>
      </c>
      <c r="GK516" s="387">
        <v>5455.1</v>
      </c>
      <c r="GL516" s="387">
        <v>5455.1</v>
      </c>
      <c r="GM516" s="387">
        <v>5455.1</v>
      </c>
      <c r="GN516" s="387">
        <v>5455.1</v>
      </c>
      <c r="GO516" s="387">
        <v>5455.1</v>
      </c>
      <c r="GP516" s="387">
        <v>5455.1</v>
      </c>
      <c r="GQ516" s="387">
        <v>5455.1</v>
      </c>
      <c r="GR516" s="387">
        <v>5455.1</v>
      </c>
      <c r="GS516" s="387">
        <v>5455.1</v>
      </c>
      <c r="GT516" s="387">
        <v>5455.1</v>
      </c>
      <c r="GU516" s="387">
        <v>5455.1</v>
      </c>
      <c r="GV516" s="387">
        <v>5455.1</v>
      </c>
      <c r="GW516" s="387">
        <v>5455.1</v>
      </c>
      <c r="GX516" s="387">
        <v>5455.1</v>
      </c>
      <c r="GY516" s="387">
        <v>5455.1</v>
      </c>
      <c r="GZ516" s="387">
        <v>5455.1</v>
      </c>
      <c r="HA516" s="387">
        <v>5455.1</v>
      </c>
      <c r="HB516" s="387">
        <v>5455.1</v>
      </c>
      <c r="HC516" s="387">
        <v>5455.1</v>
      </c>
      <c r="HD516" s="387">
        <v>5455.1</v>
      </c>
      <c r="HE516" s="387">
        <v>5455.1</v>
      </c>
      <c r="HS516" s="394">
        <v>3.3472105248657833</v>
      </c>
      <c r="HT516" s="394">
        <v>3.2920034346138487</v>
      </c>
      <c r="HU516" s="394">
        <v>3.2377069004179022</v>
      </c>
      <c r="HV516" s="394">
        <v>3.1843059040560582</v>
      </c>
      <c r="HW516" s="394">
        <v>3.1317856750089037</v>
      </c>
      <c r="HX516" s="394">
        <v>3.1317400245312244</v>
      </c>
      <c r="HY516" s="394">
        <v>3.1316943747189696</v>
      </c>
      <c r="HZ516" s="394">
        <v>3.1316487255721288</v>
      </c>
      <c r="IA516" s="394">
        <v>3.1316030770906931</v>
      </c>
      <c r="IB516" s="394">
        <v>3.1315574292746513</v>
      </c>
      <c r="IC516" s="394">
        <v>3.1319812555192388</v>
      </c>
      <c r="ID516" s="394">
        <v>3.132405139124641</v>
      </c>
      <c r="IE516" s="394">
        <v>3.1328290800986207</v>
      </c>
      <c r="IF516" s="394">
        <v>3.1332530784489436</v>
      </c>
      <c r="IG516" s="394">
        <v>3.1336771341833751</v>
      </c>
      <c r="IH516" s="394">
        <v>3.1311629023504524</v>
      </c>
      <c r="II516" s="394">
        <v>3.1286506877520552</v>
      </c>
      <c r="IJ516" s="394">
        <v>3.1261404887697046</v>
      </c>
      <c r="IK516" s="394">
        <v>3.1236323037862181</v>
      </c>
      <c r="IL516" s="394">
        <v>3.1211261311857101</v>
      </c>
      <c r="IM516" s="394">
        <v>3.119344594405864</v>
      </c>
      <c r="IN516" s="394">
        <v>3.117564074526062</v>
      </c>
      <c r="IO516" s="394">
        <v>3.1157845709658565</v>
      </c>
      <c r="IP516" s="394">
        <v>3.1140060831451342</v>
      </c>
      <c r="IQ516" s="394">
        <v>3.1122286104841108</v>
      </c>
      <c r="IR516" s="394">
        <v>3.1097181466562795</v>
      </c>
      <c r="IS516" s="394">
        <v>3.1072097078816889</v>
      </c>
      <c r="IT516" s="394">
        <v>3.1047032925268381</v>
      </c>
      <c r="IU516" s="394">
        <v>3.1021988989595468</v>
      </c>
      <c r="IV516" s="394">
        <v>3.0996965255489513</v>
      </c>
      <c r="IW516" s="394">
        <v>3.0963461822207137</v>
      </c>
      <c r="IX516" s="394">
        <v>3.092999460150339</v>
      </c>
      <c r="IY516" s="394">
        <v>3.0896563554237493</v>
      </c>
      <c r="IZ516" s="394">
        <v>3.0863168641310947</v>
      </c>
      <c r="JA516" s="394">
        <v>3.0829809823667511</v>
      </c>
      <c r="JB516" s="394">
        <v>3.0829809823667511</v>
      </c>
      <c r="JC516" s="394">
        <v>3.0829809823667511</v>
      </c>
      <c r="JD516" s="394">
        <v>3.0829809823667511</v>
      </c>
      <c r="JE516" s="394">
        <v>3.0829809823667511</v>
      </c>
      <c r="JF516" s="394">
        <v>3.0829809823667511</v>
      </c>
      <c r="JG516" s="394">
        <v>3.0829809823667511</v>
      </c>
      <c r="JH516" s="394">
        <v>3.0829809823667511</v>
      </c>
      <c r="JI516" s="394">
        <v>3.0829809823667511</v>
      </c>
      <c r="JJ516" s="394">
        <v>3.0829809823667511</v>
      </c>
      <c r="JK516" s="394">
        <v>3.0829809823667511</v>
      </c>
      <c r="JL516" s="394">
        <v>3.0829809823667511</v>
      </c>
      <c r="JM516" s="394">
        <v>3.0829809823667511</v>
      </c>
      <c r="JN516" s="394">
        <v>3.0829809823667511</v>
      </c>
      <c r="JO516" s="394">
        <v>3.0829809823667511</v>
      </c>
      <c r="JP516" s="394">
        <v>3.0829809823667511</v>
      </c>
      <c r="JQ516" s="394">
        <v>3.0829809823667511</v>
      </c>
      <c r="JR516" s="394">
        <v>3.0829809823667511</v>
      </c>
      <c r="JS516" s="394">
        <v>3.0829809823667511</v>
      </c>
      <c r="JT516" s="394">
        <v>3.0829809823667511</v>
      </c>
      <c r="JU516" s="394">
        <v>3.0829809823667511</v>
      </c>
      <c r="JV516" s="394">
        <v>3.0829809823667511</v>
      </c>
      <c r="JW516" s="394">
        <v>3.0829809823667511</v>
      </c>
      <c r="JX516" s="394">
        <v>3.0829809823667511</v>
      </c>
      <c r="JY516" s="394">
        <v>3.0829809823667511</v>
      </c>
      <c r="JZ516" s="394">
        <v>3.0829809823667511</v>
      </c>
      <c r="KA516" s="394">
        <v>3.0829809823667511</v>
      </c>
      <c r="KB516" s="394">
        <v>3.0829809823667511</v>
      </c>
      <c r="KC516" s="394">
        <v>3.0829809823667511</v>
      </c>
    </row>
    <row r="517" spans="1:289" x14ac:dyDescent="0.25">
      <c r="A517" s="383">
        <v>508</v>
      </c>
      <c r="B517" s="384" t="s">
        <v>873</v>
      </c>
      <c r="C517" s="385" t="s">
        <v>142</v>
      </c>
      <c r="D517" s="385" t="s">
        <v>142</v>
      </c>
      <c r="E517" s="129">
        <v>2052</v>
      </c>
      <c r="F517" s="386">
        <v>110.77002</v>
      </c>
      <c r="G517" s="386">
        <v>116.90825328629259</v>
      </c>
      <c r="H517" s="386">
        <v>123.38663192849421</v>
      </c>
      <c r="I517" s="386">
        <v>130.22400481320631</v>
      </c>
      <c r="J517" s="386">
        <v>137.44026532321391</v>
      </c>
      <c r="K517" s="386">
        <v>141.55348364035581</v>
      </c>
      <c r="L517" s="386">
        <v>145.78979954381774</v>
      </c>
      <c r="M517" s="386">
        <v>150.15289701402315</v>
      </c>
      <c r="N517" s="386">
        <v>154.64657028304359</v>
      </c>
      <c r="O517" s="386">
        <v>159.27472713413442</v>
      </c>
      <c r="P517" s="386">
        <v>163.49696714155414</v>
      </c>
      <c r="Q517" s="386">
        <v>167.83113520561551</v>
      </c>
      <c r="R517" s="386">
        <v>172.28019844562999</v>
      </c>
      <c r="S517" s="386">
        <v>176.84720263676417</v>
      </c>
      <c r="T517" s="386">
        <v>181.53527429514071</v>
      </c>
      <c r="U517" s="386">
        <v>185.43917751164065</v>
      </c>
      <c r="V517" s="386">
        <v>189.42703389031789</v>
      </c>
      <c r="W517" s="386">
        <v>193.50064883797907</v>
      </c>
      <c r="X517" s="386">
        <v>197.66186658657634</v>
      </c>
      <c r="Y517" s="386">
        <v>201.91257102813941</v>
      </c>
      <c r="Z517" s="386">
        <v>205.41915103483447</v>
      </c>
      <c r="AA517" s="386">
        <v>208.98662919799764</v>
      </c>
      <c r="AB517" s="386">
        <v>212.61606312517083</v>
      </c>
      <c r="AC517" s="386">
        <v>216.30852879117947</v>
      </c>
      <c r="AD517" s="386">
        <v>220.0651208571141</v>
      </c>
      <c r="AE517" s="386">
        <v>224.75125412480384</v>
      </c>
      <c r="AF517" s="386">
        <v>229.53717533215899</v>
      </c>
      <c r="AG517" s="386">
        <v>234.42500939375918</v>
      </c>
      <c r="AH517" s="386">
        <v>239.41692647275804</v>
      </c>
      <c r="AI517" s="386">
        <v>244.51514294441998</v>
      </c>
      <c r="AJ517" s="386">
        <v>248.9372956128058</v>
      </c>
      <c r="AK517" s="386">
        <v>253.43942465397174</v>
      </c>
      <c r="AL517" s="386">
        <v>258.02297647212021</v>
      </c>
      <c r="AM517" s="386">
        <v>262.68942363024325</v>
      </c>
      <c r="AN517" s="386">
        <v>267.4402653232147</v>
      </c>
      <c r="AO517" s="387">
        <v>267.4402653232147</v>
      </c>
      <c r="AP517" s="387">
        <v>267.4402653232147</v>
      </c>
      <c r="AQ517" s="387">
        <v>267.4402653232147</v>
      </c>
      <c r="AR517" s="387">
        <v>267.4402653232147</v>
      </c>
      <c r="AS517" s="387">
        <v>267.4402653232147</v>
      </c>
      <c r="AT517" s="387">
        <v>267.4402653232147</v>
      </c>
      <c r="AU517" s="387">
        <v>267.4402653232147</v>
      </c>
      <c r="AV517" s="387">
        <v>267.4402653232147</v>
      </c>
      <c r="AW517" s="387">
        <v>267.4402653232147</v>
      </c>
      <c r="AX517" s="387">
        <v>267.4402653232147</v>
      </c>
      <c r="AY517" s="387">
        <v>267.4402653232147</v>
      </c>
      <c r="AZ517" s="387">
        <v>267.4402653232147</v>
      </c>
      <c r="BA517" s="387">
        <v>267.4402653232147</v>
      </c>
      <c r="BB517" s="387">
        <v>267.4402653232147</v>
      </c>
      <c r="BC517" s="387">
        <v>267.4402653232147</v>
      </c>
      <c r="BD517" s="387">
        <v>267.4402653232147</v>
      </c>
      <c r="BE517" s="387">
        <v>267.4402653232147</v>
      </c>
      <c r="BF517" s="387">
        <v>267.4402653232147</v>
      </c>
      <c r="BG517" s="387">
        <v>267.4402653232147</v>
      </c>
      <c r="BH517" s="387">
        <v>267.4402653232147</v>
      </c>
      <c r="BI517" s="387">
        <v>267.4402653232147</v>
      </c>
      <c r="BJ517" s="387">
        <v>267.4402653232147</v>
      </c>
      <c r="BK517" s="387">
        <v>267.4402653232147</v>
      </c>
      <c r="BL517" s="387">
        <v>267.4402653232147</v>
      </c>
      <c r="BM517" s="387">
        <v>267.4402653232147</v>
      </c>
      <c r="BN517" s="387">
        <v>267.4402653232147</v>
      </c>
      <c r="BO517" s="387">
        <v>267.4402653232147</v>
      </c>
      <c r="BP517" s="387">
        <v>267.4402653232147</v>
      </c>
      <c r="CA517" s="386">
        <v>370</v>
      </c>
      <c r="CB517" s="386">
        <v>388.55671741325409</v>
      </c>
      <c r="CC517" s="386">
        <v>408.04411526206326</v>
      </c>
      <c r="CD517" s="386">
        <v>428.50887023249408</v>
      </c>
      <c r="CE517" s="386">
        <v>450</v>
      </c>
      <c r="CF517" s="386">
        <v>463.33852842129266</v>
      </c>
      <c r="CG517" s="386">
        <v>477.07242648802008</v>
      </c>
      <c r="CH517" s="386">
        <v>491.21341342074345</v>
      </c>
      <c r="CI517" s="386">
        <v>505.77355581148294</v>
      </c>
      <c r="CJ517" s="386">
        <v>520.76527792021591</v>
      </c>
      <c r="CK517" s="386">
        <v>534.54048146330217</v>
      </c>
      <c r="CL517" s="386">
        <v>548.68006458524837</v>
      </c>
      <c r="CM517" s="386">
        <v>563.19366579898644</v>
      </c>
      <c r="CN517" s="386">
        <v>578.09117857391948</v>
      </c>
      <c r="CO517" s="386">
        <v>593.38275807999094</v>
      </c>
      <c r="CP517" s="386">
        <v>605.54015042057529</v>
      </c>
      <c r="CQ517" s="386">
        <v>617.94662682454077</v>
      </c>
      <c r="CR517" s="386">
        <v>630.60729059602477</v>
      </c>
      <c r="CS517" s="386">
        <v>643.52734959709073</v>
      </c>
      <c r="CT517" s="386">
        <v>656.71211838994054</v>
      </c>
      <c r="CU517" s="386">
        <v>667.597012306377</v>
      </c>
      <c r="CV517" s="386">
        <v>678.66232152543125</v>
      </c>
      <c r="CW517" s="386">
        <v>689.91103640067661</v>
      </c>
      <c r="CX517" s="386">
        <v>701.34619685029861</v>
      </c>
      <c r="CY517" s="386">
        <v>712.97089317861969</v>
      </c>
      <c r="CZ517" s="386">
        <v>727.48527790277274</v>
      </c>
      <c r="DA517" s="386">
        <v>742.29514083779839</v>
      </c>
      <c r="DB517" s="386">
        <v>757.40649721443231</v>
      </c>
      <c r="DC517" s="386">
        <v>772.82548471914276</v>
      </c>
      <c r="DD517" s="386">
        <v>788.55836598703661</v>
      </c>
      <c r="DE517" s="386">
        <v>802.21938322988296</v>
      </c>
      <c r="DF517" s="386">
        <v>816.11706449172777</v>
      </c>
      <c r="DG517" s="386">
        <v>830.25550974967325</v>
      </c>
      <c r="DH517" s="386">
        <v>844.63889000899178</v>
      </c>
      <c r="DI517" s="386">
        <v>859.27144853362142</v>
      </c>
      <c r="DJ517" s="387">
        <v>859.27144853362142</v>
      </c>
      <c r="DK517" s="387">
        <v>859.27144853362142</v>
      </c>
      <c r="DL517" s="387">
        <v>859.27144853362142</v>
      </c>
      <c r="DM517" s="387">
        <v>859.27144853362142</v>
      </c>
      <c r="DN517" s="387">
        <v>859.27144853362142</v>
      </c>
      <c r="DO517" s="387">
        <v>859.27144853362142</v>
      </c>
      <c r="DP517" s="387">
        <v>859.27144853362142</v>
      </c>
      <c r="DQ517" s="387">
        <v>859.27144853362142</v>
      </c>
      <c r="DR517" s="387">
        <v>859.27144853362142</v>
      </c>
      <c r="DS517" s="387">
        <v>859.27144853362142</v>
      </c>
      <c r="DT517" s="387">
        <v>859.27144853362142</v>
      </c>
      <c r="DU517" s="387">
        <v>859.27144853362142</v>
      </c>
      <c r="DV517" s="387">
        <v>859.27144853362142</v>
      </c>
      <c r="DW517" s="387">
        <v>859.27144853362142</v>
      </c>
      <c r="DX517" s="387">
        <v>859.27144853362142</v>
      </c>
      <c r="DY517" s="387">
        <v>859.27144853362142</v>
      </c>
      <c r="DZ517" s="387">
        <v>859.27144853362142</v>
      </c>
      <c r="EA517" s="387">
        <v>859.27144853362142</v>
      </c>
      <c r="EB517" s="387">
        <v>859.27144853362142</v>
      </c>
      <c r="EC517" s="387">
        <v>859.27144853362142</v>
      </c>
      <c r="ED517" s="387">
        <v>859.27144853362142</v>
      </c>
      <c r="EE517" s="387">
        <v>859.27144853362142</v>
      </c>
      <c r="EF517" s="387">
        <v>859.27144853362142</v>
      </c>
      <c r="EG517" s="387">
        <v>859.27144853362142</v>
      </c>
      <c r="EH517" s="387">
        <v>859.27144853362142</v>
      </c>
      <c r="EI517" s="387">
        <v>859.27144853362142</v>
      </c>
      <c r="EJ517" s="387">
        <v>859.27144853362142</v>
      </c>
      <c r="EK517" s="387">
        <v>859.27144853362142</v>
      </c>
      <c r="EY517" s="386">
        <v>4280</v>
      </c>
      <c r="EZ517" s="386">
        <v>4311</v>
      </c>
      <c r="FA517" s="386">
        <v>4342</v>
      </c>
      <c r="FB517" s="386">
        <v>4373</v>
      </c>
      <c r="FC517" s="386">
        <v>4402.1000000000004</v>
      </c>
      <c r="FD517" s="386">
        <v>4499</v>
      </c>
      <c r="FE517" s="386">
        <v>4596</v>
      </c>
      <c r="FF517" s="386">
        <v>4693</v>
      </c>
      <c r="FG517" s="386">
        <v>4790</v>
      </c>
      <c r="FH517" s="386">
        <v>4887</v>
      </c>
      <c r="FI517" s="386">
        <v>4983.3999999999996</v>
      </c>
      <c r="FJ517" s="386">
        <v>4925</v>
      </c>
      <c r="FK517" s="386">
        <v>4867</v>
      </c>
      <c r="FL517" s="386">
        <v>4809</v>
      </c>
      <c r="FM517" s="386">
        <v>4751</v>
      </c>
      <c r="FN517" s="386">
        <v>4693</v>
      </c>
      <c r="FO517" s="386">
        <v>4635</v>
      </c>
      <c r="FP517" s="386">
        <v>4577</v>
      </c>
      <c r="FQ517" s="386">
        <v>4519</v>
      </c>
      <c r="FR517" s="386">
        <v>4461</v>
      </c>
      <c r="FS517" s="386">
        <v>4403</v>
      </c>
      <c r="FT517" s="386">
        <v>4345</v>
      </c>
      <c r="FU517" s="386">
        <v>4287</v>
      </c>
      <c r="FV517" s="386">
        <v>4229</v>
      </c>
      <c r="FW517" s="386">
        <v>4171</v>
      </c>
      <c r="FX517" s="386">
        <v>4113</v>
      </c>
      <c r="FY517" s="386">
        <v>4055</v>
      </c>
      <c r="FZ517" s="386">
        <v>3997</v>
      </c>
      <c r="GA517" s="386">
        <v>3939</v>
      </c>
      <c r="GB517" s="386">
        <v>3881</v>
      </c>
      <c r="GC517" s="386">
        <v>3824.4</v>
      </c>
      <c r="GD517" s="387">
        <v>3824.4</v>
      </c>
      <c r="GE517" s="387">
        <v>3824.4</v>
      </c>
      <c r="GF517" s="387">
        <v>3824.4</v>
      </c>
      <c r="GG517" s="387">
        <v>3824.4</v>
      </c>
      <c r="GH517" s="387">
        <v>3824.4</v>
      </c>
      <c r="GI517" s="387">
        <v>3824.4</v>
      </c>
      <c r="GJ517" s="387">
        <v>3824.4</v>
      </c>
      <c r="GK517" s="387">
        <v>3824.4</v>
      </c>
      <c r="GL517" s="387">
        <v>3824.4</v>
      </c>
      <c r="GM517" s="387">
        <v>3824.4</v>
      </c>
      <c r="GN517" s="387">
        <v>3824.4</v>
      </c>
      <c r="GO517" s="387">
        <v>3824.4</v>
      </c>
      <c r="GP517" s="387">
        <v>3824.4</v>
      </c>
      <c r="GQ517" s="387">
        <v>3824.4</v>
      </c>
      <c r="GR517" s="387">
        <v>3824.4</v>
      </c>
      <c r="GS517" s="387">
        <v>3824.4</v>
      </c>
      <c r="GT517" s="387">
        <v>3824.4</v>
      </c>
      <c r="GU517" s="387">
        <v>3824.4</v>
      </c>
      <c r="GV517" s="387">
        <v>3824.4</v>
      </c>
      <c r="GW517" s="387">
        <v>3824.4</v>
      </c>
      <c r="GX517" s="387">
        <v>3824.4</v>
      </c>
      <c r="GY517" s="387">
        <v>3824.4</v>
      </c>
      <c r="GZ517" s="387">
        <v>3824.4</v>
      </c>
      <c r="HA517" s="387">
        <v>3824.4</v>
      </c>
      <c r="HB517" s="387">
        <v>3824.4</v>
      </c>
      <c r="HC517" s="387">
        <v>3824.4</v>
      </c>
      <c r="HD517" s="387">
        <v>3824.4</v>
      </c>
      <c r="HE517" s="387">
        <v>3824.4</v>
      </c>
      <c r="HS517" s="394">
        <v>3.3402539784681813</v>
      </c>
      <c r="HT517" s="394">
        <v>3.3236038217227568</v>
      </c>
      <c r="HU517" s="394">
        <v>3.3070366609774675</v>
      </c>
      <c r="HV517" s="394">
        <v>3.2905520825223311</v>
      </c>
      <c r="HW517" s="394">
        <v>3.274149674709586</v>
      </c>
      <c r="HX517" s="394">
        <v>3.2732400256463801</v>
      </c>
      <c r="HY517" s="394">
        <v>3.2723306293087671</v>
      </c>
      <c r="HZ517" s="394">
        <v>3.2714214856265329</v>
      </c>
      <c r="IA517" s="394">
        <v>3.2705125945294831</v>
      </c>
      <c r="IB517" s="394">
        <v>3.2696039559474457</v>
      </c>
      <c r="IC517" s="394">
        <v>3.2694213893307396</v>
      </c>
      <c r="ID517" s="394">
        <v>3.2692388329081021</v>
      </c>
      <c r="IE517" s="394">
        <v>3.2690562866789654</v>
      </c>
      <c r="IF517" s="394">
        <v>3.2688737506427601</v>
      </c>
      <c r="IG517" s="394">
        <v>3.2686912247989177</v>
      </c>
      <c r="IH517" s="394">
        <v>3.2654380727209786</v>
      </c>
      <c r="II517" s="394">
        <v>3.2621881583298427</v>
      </c>
      <c r="IJ517" s="394">
        <v>3.2589414784032145</v>
      </c>
      <c r="IK517" s="394">
        <v>3.2556980297220068</v>
      </c>
      <c r="IL517" s="394">
        <v>3.252457809070334</v>
      </c>
      <c r="IM517" s="394">
        <v>3.2499258659343186</v>
      </c>
      <c r="IN517" s="394">
        <v>3.2473958938418712</v>
      </c>
      <c r="IO517" s="394">
        <v>3.2448678912585915</v>
      </c>
      <c r="IP517" s="394">
        <v>3.2423418566512749</v>
      </c>
      <c r="IQ517" s="394">
        <v>3.2398177884879087</v>
      </c>
      <c r="IR517" s="394">
        <v>3.2368463559220091</v>
      </c>
      <c r="IS517" s="394">
        <v>3.2338776486363781</v>
      </c>
      <c r="IT517" s="394">
        <v>3.2309116641314972</v>
      </c>
      <c r="IU517" s="394">
        <v>3.2279483999101393</v>
      </c>
      <c r="IV517" s="394">
        <v>3.2249878534773671</v>
      </c>
      <c r="IW517" s="394">
        <v>3.2225761160258033</v>
      </c>
      <c r="IX517" s="394">
        <v>3.2201661821399581</v>
      </c>
      <c r="IY517" s="394">
        <v>3.2177580504710739</v>
      </c>
      <c r="IZ517" s="394">
        <v>3.2153517196714008</v>
      </c>
      <c r="JA517" s="394">
        <v>3.2129471883941996</v>
      </c>
      <c r="JB517" s="394">
        <v>3.2129471883941996</v>
      </c>
      <c r="JC517" s="394">
        <v>3.2129471883941996</v>
      </c>
      <c r="JD517" s="394">
        <v>3.2129471883941996</v>
      </c>
      <c r="JE517" s="394">
        <v>3.2129471883941996</v>
      </c>
      <c r="JF517" s="394">
        <v>3.2129471883941996</v>
      </c>
      <c r="JG517" s="394">
        <v>3.2129471883941996</v>
      </c>
      <c r="JH517" s="394">
        <v>3.2129471883941996</v>
      </c>
      <c r="JI517" s="394">
        <v>3.2129471883941996</v>
      </c>
      <c r="JJ517" s="394">
        <v>3.2129471883941996</v>
      </c>
      <c r="JK517" s="394">
        <v>3.2129471883941996</v>
      </c>
      <c r="JL517" s="394">
        <v>3.2129471883941996</v>
      </c>
      <c r="JM517" s="394">
        <v>3.2129471883941996</v>
      </c>
      <c r="JN517" s="394">
        <v>3.2129471883941996</v>
      </c>
      <c r="JO517" s="394">
        <v>3.2129471883941996</v>
      </c>
      <c r="JP517" s="394">
        <v>3.2129471883941996</v>
      </c>
      <c r="JQ517" s="394">
        <v>3.2129471883941996</v>
      </c>
      <c r="JR517" s="394">
        <v>3.2129471883941996</v>
      </c>
      <c r="JS517" s="394">
        <v>3.2129471883941996</v>
      </c>
      <c r="JT517" s="394">
        <v>3.2129471883941996</v>
      </c>
      <c r="JU517" s="394">
        <v>3.2129471883941996</v>
      </c>
      <c r="JV517" s="394">
        <v>3.2129471883941996</v>
      </c>
      <c r="JW517" s="394">
        <v>3.2129471883941996</v>
      </c>
      <c r="JX517" s="394">
        <v>3.2129471883941996</v>
      </c>
      <c r="JY517" s="394">
        <v>3.2129471883941996</v>
      </c>
      <c r="JZ517" s="394">
        <v>3.2129471883941996</v>
      </c>
      <c r="KA517" s="394">
        <v>3.2129471883941996</v>
      </c>
      <c r="KB517" s="394">
        <v>3.2129471883941996</v>
      </c>
      <c r="KC517" s="394">
        <v>3.2129471883941996</v>
      </c>
    </row>
    <row r="518" spans="1:289" x14ac:dyDescent="0.25">
      <c r="A518" s="383">
        <v>509</v>
      </c>
      <c r="B518" s="384" t="s">
        <v>872</v>
      </c>
      <c r="C518" s="385" t="s">
        <v>142</v>
      </c>
      <c r="D518" s="385" t="s">
        <v>142</v>
      </c>
      <c r="E518" s="129">
        <v>2052</v>
      </c>
      <c r="F518" s="386">
        <v>25.69791</v>
      </c>
      <c r="G518" s="386">
        <v>25.337401216707264</v>
      </c>
      <c r="H518" s="386">
        <v>24.981949910183307</v>
      </c>
      <c r="I518" s="386">
        <v>24.631485130502767</v>
      </c>
      <c r="J518" s="386">
        <v>24.285936923076921</v>
      </c>
      <c r="K518" s="386">
        <v>24.285936923076921</v>
      </c>
      <c r="L518" s="386">
        <v>24.285936923076921</v>
      </c>
      <c r="M518" s="386">
        <v>24.285936923076921</v>
      </c>
      <c r="N518" s="386">
        <v>24.285936923076921</v>
      </c>
      <c r="O518" s="386">
        <v>24.285936923076921</v>
      </c>
      <c r="P518" s="386">
        <v>24.285936923076921</v>
      </c>
      <c r="Q518" s="386">
        <v>24.285936923076921</v>
      </c>
      <c r="R518" s="386">
        <v>24.285936923076921</v>
      </c>
      <c r="S518" s="386">
        <v>24.285936923076921</v>
      </c>
      <c r="T518" s="386">
        <v>24.285936923076921</v>
      </c>
      <c r="U518" s="386">
        <v>24.285936923076921</v>
      </c>
      <c r="V518" s="386">
        <v>24.285936923076921</v>
      </c>
      <c r="W518" s="386">
        <v>24.285936923076921</v>
      </c>
      <c r="X518" s="386">
        <v>24.285936923076921</v>
      </c>
      <c r="Y518" s="386">
        <v>24.285936923076921</v>
      </c>
      <c r="Z518" s="386">
        <v>24.285936923076921</v>
      </c>
      <c r="AA518" s="386">
        <v>24.285936923076921</v>
      </c>
      <c r="AB518" s="386">
        <v>24.285936923076921</v>
      </c>
      <c r="AC518" s="386">
        <v>24.285936923076921</v>
      </c>
      <c r="AD518" s="386">
        <v>24.285936923076921</v>
      </c>
      <c r="AE518" s="386">
        <v>24.285936923076921</v>
      </c>
      <c r="AF518" s="386">
        <v>24.285936923076921</v>
      </c>
      <c r="AG518" s="386">
        <v>24.285936923076921</v>
      </c>
      <c r="AH518" s="386">
        <v>24.285936923076921</v>
      </c>
      <c r="AI518" s="386">
        <v>24.285936923076921</v>
      </c>
      <c r="AJ518" s="386">
        <v>24.285936923076921</v>
      </c>
      <c r="AK518" s="386">
        <v>24.285936923076921</v>
      </c>
      <c r="AL518" s="386">
        <v>24.285936923076921</v>
      </c>
      <c r="AM518" s="386">
        <v>24.285936923076921</v>
      </c>
      <c r="AN518" s="386">
        <v>24.285936923076921</v>
      </c>
      <c r="AO518" s="387">
        <v>24.285936923076921</v>
      </c>
      <c r="AP518" s="387">
        <v>24.285936923076921</v>
      </c>
      <c r="AQ518" s="387">
        <v>24.285936923076921</v>
      </c>
      <c r="AR518" s="387">
        <v>24.285936923076921</v>
      </c>
      <c r="AS518" s="387">
        <v>24.285936923076921</v>
      </c>
      <c r="AT518" s="387">
        <v>24.285936923076921</v>
      </c>
      <c r="AU518" s="387">
        <v>24.285936923076921</v>
      </c>
      <c r="AV518" s="387">
        <v>24.285936923076921</v>
      </c>
      <c r="AW518" s="387">
        <v>24.285936923076921</v>
      </c>
      <c r="AX518" s="387">
        <v>24.285936923076921</v>
      </c>
      <c r="AY518" s="387">
        <v>24.285936923076921</v>
      </c>
      <c r="AZ518" s="387">
        <v>24.285936923076921</v>
      </c>
      <c r="BA518" s="387">
        <v>24.285936923076921</v>
      </c>
      <c r="BB518" s="387">
        <v>24.285936923076921</v>
      </c>
      <c r="BC518" s="387">
        <v>24.285936923076921</v>
      </c>
      <c r="BD518" s="387">
        <v>24.285936923076921</v>
      </c>
      <c r="BE518" s="387">
        <v>24.285936923076921</v>
      </c>
      <c r="BF518" s="387">
        <v>24.285936923076921</v>
      </c>
      <c r="BG518" s="387">
        <v>24.285936923076921</v>
      </c>
      <c r="BH518" s="387">
        <v>24.285936923076921</v>
      </c>
      <c r="BI518" s="387">
        <v>24.285936923076921</v>
      </c>
      <c r="BJ518" s="387">
        <v>24.285936923076921</v>
      </c>
      <c r="BK518" s="387">
        <v>24.285936923076921</v>
      </c>
      <c r="BL518" s="387">
        <v>24.285936923076921</v>
      </c>
      <c r="BM518" s="387">
        <v>24.285936923076921</v>
      </c>
      <c r="BN518" s="387">
        <v>24.285936923076921</v>
      </c>
      <c r="BO518" s="387">
        <v>24.285936923076921</v>
      </c>
      <c r="BP518" s="387">
        <v>24.285936923076921</v>
      </c>
      <c r="CA518" s="386">
        <v>910</v>
      </c>
      <c r="CB518" s="386">
        <v>897.23386482416697</v>
      </c>
      <c r="CC518" s="386">
        <v>884.64682218385883</v>
      </c>
      <c r="CD518" s="386">
        <v>872.23635964004529</v>
      </c>
      <c r="CE518" s="386">
        <v>860</v>
      </c>
      <c r="CF518" s="386">
        <v>859.74689855655572</v>
      </c>
      <c r="CG518" s="386">
        <v>859.49387160187962</v>
      </c>
      <c r="CH518" s="386">
        <v>859.24091911404946</v>
      </c>
      <c r="CI518" s="386">
        <v>858.98804107114927</v>
      </c>
      <c r="CJ518" s="386">
        <v>858.73523745126943</v>
      </c>
      <c r="CK518" s="386">
        <v>858.48213578827847</v>
      </c>
      <c r="CL518" s="386">
        <v>858.22910872389366</v>
      </c>
      <c r="CM518" s="386">
        <v>857.97615623612808</v>
      </c>
      <c r="CN518" s="386">
        <v>857.72327830300105</v>
      </c>
      <c r="CO518" s="386">
        <v>857.47047490253874</v>
      </c>
      <c r="CP518" s="386">
        <v>857.19725704040798</v>
      </c>
      <c r="CQ518" s="386">
        <v>856.9241262343362</v>
      </c>
      <c r="CR518" s="386">
        <v>856.65108245658439</v>
      </c>
      <c r="CS518" s="386">
        <v>856.37812567942262</v>
      </c>
      <c r="CT518" s="386">
        <v>856.10525587512996</v>
      </c>
      <c r="CU518" s="386">
        <v>855.83203773516925</v>
      </c>
      <c r="CV518" s="386">
        <v>855.55890679027186</v>
      </c>
      <c r="CW518" s="386">
        <v>855.28586301261032</v>
      </c>
      <c r="CX518" s="386">
        <v>855.01290637436603</v>
      </c>
      <c r="CY518" s="386">
        <v>854.74003684772924</v>
      </c>
      <c r="CZ518" s="386">
        <v>854.46681842905002</v>
      </c>
      <c r="DA518" s="386">
        <v>854.19368734488319</v>
      </c>
      <c r="DB518" s="386">
        <v>853.92064356731214</v>
      </c>
      <c r="DC518" s="386">
        <v>853.64768706842926</v>
      </c>
      <c r="DD518" s="386">
        <v>853.37481782033603</v>
      </c>
      <c r="DE518" s="386">
        <v>853.37481782033399</v>
      </c>
      <c r="DF518" s="386">
        <v>853.37481782033194</v>
      </c>
      <c r="DG518" s="386">
        <v>853.37481782032989</v>
      </c>
      <c r="DH518" s="386">
        <v>853.37481782032785</v>
      </c>
      <c r="DI518" s="386">
        <v>853.37481782032569</v>
      </c>
      <c r="DJ518" s="387">
        <v>853.37481782032569</v>
      </c>
      <c r="DK518" s="387">
        <v>853.37481782032569</v>
      </c>
      <c r="DL518" s="387">
        <v>853.37481782032569</v>
      </c>
      <c r="DM518" s="387">
        <v>853.37481782032569</v>
      </c>
      <c r="DN518" s="387">
        <v>853.37481782032569</v>
      </c>
      <c r="DO518" s="387">
        <v>853.37481782032569</v>
      </c>
      <c r="DP518" s="387">
        <v>853.37481782032569</v>
      </c>
      <c r="DQ518" s="387">
        <v>853.37481782032569</v>
      </c>
      <c r="DR518" s="387">
        <v>853.37481782032569</v>
      </c>
      <c r="DS518" s="387">
        <v>853.37481782032569</v>
      </c>
      <c r="DT518" s="387">
        <v>853.37481782032569</v>
      </c>
      <c r="DU518" s="387">
        <v>853.37481782032569</v>
      </c>
      <c r="DV518" s="387">
        <v>853.37481782032569</v>
      </c>
      <c r="DW518" s="387">
        <v>853.37481782032569</v>
      </c>
      <c r="DX518" s="387">
        <v>853.37481782032569</v>
      </c>
      <c r="DY518" s="387">
        <v>853.37481782032569</v>
      </c>
      <c r="DZ518" s="387">
        <v>853.37481782032569</v>
      </c>
      <c r="EA518" s="387">
        <v>853.37481782032569</v>
      </c>
      <c r="EB518" s="387">
        <v>853.37481782032569</v>
      </c>
      <c r="EC518" s="387">
        <v>853.37481782032569</v>
      </c>
      <c r="ED518" s="387">
        <v>853.37481782032569</v>
      </c>
      <c r="EE518" s="387">
        <v>853.37481782032569</v>
      </c>
      <c r="EF518" s="387">
        <v>853.37481782032569</v>
      </c>
      <c r="EG518" s="387">
        <v>853.37481782032569</v>
      </c>
      <c r="EH518" s="387">
        <v>853.37481782032569</v>
      </c>
      <c r="EI518" s="387">
        <v>853.37481782032569</v>
      </c>
      <c r="EJ518" s="387">
        <v>853.37481782032569</v>
      </c>
      <c r="EK518" s="387">
        <v>853.37481782032569</v>
      </c>
      <c r="EY518" s="386">
        <v>4854</v>
      </c>
      <c r="EZ518" s="386">
        <v>8926</v>
      </c>
      <c r="FA518" s="386">
        <v>12998</v>
      </c>
      <c r="FB518" s="386">
        <v>17070</v>
      </c>
      <c r="FC518" s="386">
        <v>21141.7</v>
      </c>
      <c r="FD518" s="386">
        <v>19023</v>
      </c>
      <c r="FE518" s="386">
        <v>16904</v>
      </c>
      <c r="FF518" s="386">
        <v>14785</v>
      </c>
      <c r="FG518" s="386">
        <v>12666</v>
      </c>
      <c r="FH518" s="386">
        <v>10547</v>
      </c>
      <c r="FI518" s="386">
        <v>8428.5</v>
      </c>
      <c r="FJ518" s="386">
        <v>8988</v>
      </c>
      <c r="FK518" s="386">
        <v>9548</v>
      </c>
      <c r="FL518" s="386">
        <v>10108</v>
      </c>
      <c r="FM518" s="386">
        <v>10668</v>
      </c>
      <c r="FN518" s="386">
        <v>11228</v>
      </c>
      <c r="FO518" s="386">
        <v>11788</v>
      </c>
      <c r="FP518" s="386">
        <v>12348</v>
      </c>
      <c r="FQ518" s="386">
        <v>12908</v>
      </c>
      <c r="FR518" s="386">
        <v>13468</v>
      </c>
      <c r="FS518" s="386">
        <v>14028</v>
      </c>
      <c r="FT518" s="386">
        <v>14588</v>
      </c>
      <c r="FU518" s="386">
        <v>15148</v>
      </c>
      <c r="FV518" s="386">
        <v>15708</v>
      </c>
      <c r="FW518" s="386">
        <v>16268</v>
      </c>
      <c r="FX518" s="386">
        <v>16828</v>
      </c>
      <c r="FY518" s="386">
        <v>17388</v>
      </c>
      <c r="FZ518" s="386">
        <v>17948</v>
      </c>
      <c r="GA518" s="386">
        <v>18508</v>
      </c>
      <c r="GB518" s="386">
        <v>19068</v>
      </c>
      <c r="GC518" s="386">
        <v>19623.2</v>
      </c>
      <c r="GD518" s="387">
        <v>19623.2</v>
      </c>
      <c r="GE518" s="387">
        <v>19623.2</v>
      </c>
      <c r="GF518" s="387">
        <v>19623.2</v>
      </c>
      <c r="GG518" s="387">
        <v>19623.2</v>
      </c>
      <c r="GH518" s="387">
        <v>19623.2</v>
      </c>
      <c r="GI518" s="387">
        <v>19623.2</v>
      </c>
      <c r="GJ518" s="387">
        <v>19623.2</v>
      </c>
      <c r="GK518" s="387">
        <v>19623.2</v>
      </c>
      <c r="GL518" s="387">
        <v>19623.2</v>
      </c>
      <c r="GM518" s="387">
        <v>19623.2</v>
      </c>
      <c r="GN518" s="387">
        <v>19623.2</v>
      </c>
      <c r="GO518" s="387">
        <v>19623.2</v>
      </c>
      <c r="GP518" s="387">
        <v>19623.2</v>
      </c>
      <c r="GQ518" s="387">
        <v>19623.2</v>
      </c>
      <c r="GR518" s="387">
        <v>19623.2</v>
      </c>
      <c r="GS518" s="387">
        <v>19623.2</v>
      </c>
      <c r="GT518" s="387">
        <v>19623.2</v>
      </c>
      <c r="GU518" s="387">
        <v>19623.2</v>
      </c>
      <c r="GV518" s="387">
        <v>19623.2</v>
      </c>
      <c r="GW518" s="387">
        <v>19623.2</v>
      </c>
      <c r="GX518" s="387">
        <v>19623.2</v>
      </c>
      <c r="GY518" s="387">
        <v>19623.2</v>
      </c>
      <c r="GZ518" s="387">
        <v>19623.2</v>
      </c>
      <c r="HA518" s="387">
        <v>19623.2</v>
      </c>
      <c r="HB518" s="387">
        <v>19623.2</v>
      </c>
      <c r="HC518" s="387">
        <v>19623.2</v>
      </c>
      <c r="HD518" s="387">
        <v>19623.2</v>
      </c>
      <c r="HE518" s="387">
        <v>19623.2</v>
      </c>
      <c r="HS518" s="394">
        <v>35.411440074309546</v>
      </c>
      <c r="HT518" s="394">
        <v>35.411440074309546</v>
      </c>
      <c r="HU518" s="394">
        <v>35.411440074309546</v>
      </c>
      <c r="HV518" s="394">
        <v>35.411440074309539</v>
      </c>
      <c r="HW518" s="394">
        <v>35.411440074309546</v>
      </c>
      <c r="HX518" s="394">
        <v>35.401018345708096</v>
      </c>
      <c r="HY518" s="394">
        <v>35.390599684263101</v>
      </c>
      <c r="HZ518" s="394">
        <v>35.380184089071882</v>
      </c>
      <c r="IA518" s="394">
        <v>35.369771559232035</v>
      </c>
      <c r="IB518" s="394">
        <v>35.359362093841405</v>
      </c>
      <c r="IC518" s="394">
        <v>35.348940356199876</v>
      </c>
      <c r="ID518" s="394">
        <v>35.338521690237506</v>
      </c>
      <c r="IE518" s="394">
        <v>35.328106095048945</v>
      </c>
      <c r="IF518" s="394">
        <v>35.31769356972913</v>
      </c>
      <c r="IG518" s="394">
        <v>35.307284113373257</v>
      </c>
      <c r="IH518" s="394">
        <v>35.296034069242936</v>
      </c>
      <c r="II518" s="394">
        <v>35.284787609741009</v>
      </c>
      <c r="IJ518" s="394">
        <v>35.273544733725288</v>
      </c>
      <c r="IK518" s="394">
        <v>35.262305440053957</v>
      </c>
      <c r="IL518" s="394">
        <v>35.251069727585588</v>
      </c>
      <c r="IM518" s="394">
        <v>35.239819672015315</v>
      </c>
      <c r="IN518" s="394">
        <v>35.228573206797094</v>
      </c>
      <c r="IO518" s="394">
        <v>35.217330330785089</v>
      </c>
      <c r="IP518" s="394">
        <v>35.20609104283384</v>
      </c>
      <c r="IQ518" s="394">
        <v>35.194855341798252</v>
      </c>
      <c r="IR518" s="394">
        <v>35.183605274751443</v>
      </c>
      <c r="IS518" s="394">
        <v>35.172358803798645</v>
      </c>
      <c r="IT518" s="394">
        <v>35.16111592779037</v>
      </c>
      <c r="IU518" s="394">
        <v>35.149876645577478</v>
      </c>
      <c r="IV518" s="394">
        <v>35.13864095601123</v>
      </c>
      <c r="IW518" s="394">
        <v>35.138640956011145</v>
      </c>
      <c r="IX518" s="394">
        <v>35.138640956011059</v>
      </c>
      <c r="IY518" s="394">
        <v>35.138640956010974</v>
      </c>
      <c r="IZ518" s="394">
        <v>35.138640956010889</v>
      </c>
      <c r="JA518" s="394">
        <v>35.138640956010804</v>
      </c>
      <c r="JB518" s="394">
        <v>35.138640956010804</v>
      </c>
      <c r="JC518" s="394">
        <v>35.138640956010804</v>
      </c>
      <c r="JD518" s="394">
        <v>35.138640956010804</v>
      </c>
      <c r="JE518" s="394">
        <v>35.138640956010804</v>
      </c>
      <c r="JF518" s="394">
        <v>35.138640956010804</v>
      </c>
      <c r="JG518" s="394">
        <v>35.138640956010804</v>
      </c>
      <c r="JH518" s="394">
        <v>35.138640956010804</v>
      </c>
      <c r="JI518" s="394">
        <v>35.138640956010804</v>
      </c>
      <c r="JJ518" s="394">
        <v>35.138640956010804</v>
      </c>
      <c r="JK518" s="394">
        <v>35.138640956010804</v>
      </c>
      <c r="JL518" s="394">
        <v>35.138640956010804</v>
      </c>
      <c r="JM518" s="394">
        <v>35.138640956010804</v>
      </c>
      <c r="JN518" s="394">
        <v>35.138640956010804</v>
      </c>
      <c r="JO518" s="394">
        <v>35.138640956010804</v>
      </c>
      <c r="JP518" s="394">
        <v>35.138640956010804</v>
      </c>
      <c r="JQ518" s="394">
        <v>35.138640956010804</v>
      </c>
      <c r="JR518" s="394">
        <v>35.138640956010804</v>
      </c>
      <c r="JS518" s="394">
        <v>35.138640956010804</v>
      </c>
      <c r="JT518" s="394">
        <v>35.138640956010804</v>
      </c>
      <c r="JU518" s="394">
        <v>35.138640956010804</v>
      </c>
      <c r="JV518" s="394">
        <v>35.138640956010804</v>
      </c>
      <c r="JW518" s="394">
        <v>35.138640956010804</v>
      </c>
      <c r="JX518" s="394">
        <v>35.138640956010804</v>
      </c>
      <c r="JY518" s="394">
        <v>35.138640956010804</v>
      </c>
      <c r="JZ518" s="394">
        <v>35.138640956010804</v>
      </c>
      <c r="KA518" s="394">
        <v>35.138640956010804</v>
      </c>
      <c r="KB518" s="394">
        <v>35.138640956010804</v>
      </c>
      <c r="KC518" s="394">
        <v>35.138640956010804</v>
      </c>
    </row>
    <row r="519" spans="1:289" x14ac:dyDescent="0.25">
      <c r="A519" s="383">
        <v>510</v>
      </c>
      <c r="B519" s="384" t="s">
        <v>873</v>
      </c>
      <c r="C519" s="385" t="s">
        <v>142</v>
      </c>
      <c r="D519" s="385" t="s">
        <v>142</v>
      </c>
      <c r="E519" s="129">
        <v>2052</v>
      </c>
      <c r="F519" s="386">
        <v>1190.00658</v>
      </c>
      <c r="G519" s="386">
        <v>1202.0662830498668</v>
      </c>
      <c r="H519" s="386">
        <v>1214.248200917782</v>
      </c>
      <c r="I519" s="386">
        <v>1226.5535721468248</v>
      </c>
      <c r="J519" s="386">
        <v>1238.9836478316533</v>
      </c>
      <c r="K519" s="386">
        <v>1241.4287401326112</v>
      </c>
      <c r="L519" s="386">
        <v>1243.8786577404815</v>
      </c>
      <c r="M519" s="386">
        <v>1246.3334101778441</v>
      </c>
      <c r="N519" s="386">
        <v>1248.7930069860713</v>
      </c>
      <c r="O519" s="386">
        <v>1251.2574577253658</v>
      </c>
      <c r="P519" s="386">
        <v>1253.7501711837233</v>
      </c>
      <c r="Q519" s="386">
        <v>1256.247850542861</v>
      </c>
      <c r="R519" s="386">
        <v>1258.7505056956811</v>
      </c>
      <c r="S519" s="386">
        <v>1261.2581465547942</v>
      </c>
      <c r="T519" s="386">
        <v>1263.7707830525583</v>
      </c>
      <c r="U519" s="386">
        <v>1266.1462555188391</v>
      </c>
      <c r="V519" s="386">
        <v>1268.526193090275</v>
      </c>
      <c r="W519" s="386">
        <v>1270.9106041597915</v>
      </c>
      <c r="X519" s="386">
        <v>1273.2994971360904</v>
      </c>
      <c r="Y519" s="386">
        <v>1275.6928804436793</v>
      </c>
      <c r="Z519" s="386">
        <v>1277.8623627339982</v>
      </c>
      <c r="AA519" s="386">
        <v>1280.0355345121868</v>
      </c>
      <c r="AB519" s="386">
        <v>1282.212402052701</v>
      </c>
      <c r="AC519" s="386">
        <v>1284.3929716406672</v>
      </c>
      <c r="AD519" s="386">
        <v>1286.5772495719007</v>
      </c>
      <c r="AE519" s="386">
        <v>1289.4960496460099</v>
      </c>
      <c r="AF519" s="386">
        <v>1292.4214714708733</v>
      </c>
      <c r="AG519" s="386">
        <v>1295.3535300689596</v>
      </c>
      <c r="AH519" s="386">
        <v>1298.2922404968185</v>
      </c>
      <c r="AI519" s="386">
        <v>1301.2376178451573</v>
      </c>
      <c r="AJ519" s="386">
        <v>1303.9752800946958</v>
      </c>
      <c r="AK519" s="386">
        <v>1306.7187020874894</v>
      </c>
      <c r="AL519" s="386">
        <v>1309.4678959414107</v>
      </c>
      <c r="AM519" s="386">
        <v>1312.2228737998269</v>
      </c>
      <c r="AN519" s="386">
        <v>1314.9836478316536</v>
      </c>
      <c r="AO519" s="387">
        <v>1314.9836478316536</v>
      </c>
      <c r="AP519" s="387">
        <v>1314.9836478316536</v>
      </c>
      <c r="AQ519" s="387">
        <v>1314.9836478316536</v>
      </c>
      <c r="AR519" s="387">
        <v>1314.9836478316536</v>
      </c>
      <c r="AS519" s="387">
        <v>1314.9836478316536</v>
      </c>
      <c r="AT519" s="387">
        <v>1314.9836478316536</v>
      </c>
      <c r="AU519" s="387">
        <v>1314.9836478316536</v>
      </c>
      <c r="AV519" s="387">
        <v>1314.9836478316536</v>
      </c>
      <c r="AW519" s="387">
        <v>1314.9836478316536</v>
      </c>
      <c r="AX519" s="387">
        <v>1314.9836478316536</v>
      </c>
      <c r="AY519" s="387">
        <v>1314.9836478316536</v>
      </c>
      <c r="AZ519" s="387">
        <v>1314.9836478316536</v>
      </c>
      <c r="BA519" s="387">
        <v>1314.9836478316536</v>
      </c>
      <c r="BB519" s="387">
        <v>1314.9836478316536</v>
      </c>
      <c r="BC519" s="387">
        <v>1314.9836478316536</v>
      </c>
      <c r="BD519" s="387">
        <v>1314.9836478316536</v>
      </c>
      <c r="BE519" s="387">
        <v>1314.9836478316536</v>
      </c>
      <c r="BF519" s="387">
        <v>1314.9836478316536</v>
      </c>
      <c r="BG519" s="387">
        <v>1314.9836478316536</v>
      </c>
      <c r="BH519" s="387">
        <v>1314.9836478316536</v>
      </c>
      <c r="BI519" s="387">
        <v>1314.9836478316536</v>
      </c>
      <c r="BJ519" s="387">
        <v>1314.9836478316536</v>
      </c>
      <c r="BK519" s="387">
        <v>1314.9836478316536</v>
      </c>
      <c r="BL519" s="387">
        <v>1314.9836478316536</v>
      </c>
      <c r="BM519" s="387">
        <v>1314.9836478316536</v>
      </c>
      <c r="BN519" s="387">
        <v>1314.9836478316536</v>
      </c>
      <c r="BO519" s="387">
        <v>1314.9836478316536</v>
      </c>
      <c r="BP519" s="387">
        <v>1314.9836478316536</v>
      </c>
      <c r="CA519" s="386">
        <v>3970</v>
      </c>
      <c r="CB519" s="386">
        <v>4009.4092961227057</v>
      </c>
      <c r="CC519" s="386">
        <v>4049.2097994547025</v>
      </c>
      <c r="CD519" s="386">
        <v>4089.4053934218741</v>
      </c>
      <c r="CE519" s="386">
        <v>4130</v>
      </c>
      <c r="CF519" s="386">
        <v>4131.9166702101738</v>
      </c>
      <c r="CG519" s="386">
        <v>4133.8342299178521</v>
      </c>
      <c r="CH519" s="386">
        <v>4135.7526795358372</v>
      </c>
      <c r="CI519" s="386">
        <v>4137.6720194771233</v>
      </c>
      <c r="CJ519" s="386">
        <v>4139.592250154893</v>
      </c>
      <c r="CK519" s="386">
        <v>4141.5425343748529</v>
      </c>
      <c r="CL519" s="386">
        <v>4143.4937374313331</v>
      </c>
      <c r="CM519" s="386">
        <v>4145.4458597572248</v>
      </c>
      <c r="CN519" s="386">
        <v>4147.3989017856229</v>
      </c>
      <c r="CO519" s="386">
        <v>4149.3528639498263</v>
      </c>
      <c r="CP519" s="386">
        <v>4147.8149129999538</v>
      </c>
      <c r="CQ519" s="386">
        <v>4146.2775320891215</v>
      </c>
      <c r="CR519" s="386">
        <v>4144.7407210060455</v>
      </c>
      <c r="CS519" s="386">
        <v>4143.2044795395195</v>
      </c>
      <c r="CT519" s="386">
        <v>4141.6688074784161</v>
      </c>
      <c r="CU519" s="386">
        <v>4139.2933189359273</v>
      </c>
      <c r="CV519" s="386">
        <v>4136.9191928746213</v>
      </c>
      <c r="CW519" s="386">
        <v>4134.5464285130356</v>
      </c>
      <c r="CX519" s="386">
        <v>4132.1750250701562</v>
      </c>
      <c r="CY519" s="386">
        <v>4129.8049817654146</v>
      </c>
      <c r="CZ519" s="386">
        <v>4129.6471890113735</v>
      </c>
      <c r="DA519" s="386">
        <v>4129.4894022863218</v>
      </c>
      <c r="DB519" s="386">
        <v>4129.3316215900304</v>
      </c>
      <c r="DC519" s="386">
        <v>4129.1738469222682</v>
      </c>
      <c r="DD519" s="386">
        <v>4129.0160782828052</v>
      </c>
      <c r="DE519" s="386">
        <v>4135.5127825509244</v>
      </c>
      <c r="DF519" s="386">
        <v>4142.0197089071989</v>
      </c>
      <c r="DG519" s="386">
        <v>4148.536873435336</v>
      </c>
      <c r="DH519" s="386">
        <v>4155.0642922443485</v>
      </c>
      <c r="DI519" s="386">
        <v>4161.601981468596</v>
      </c>
      <c r="DJ519" s="387">
        <v>4161.601981468596</v>
      </c>
      <c r="DK519" s="387">
        <v>4161.601981468596</v>
      </c>
      <c r="DL519" s="387">
        <v>4161.601981468596</v>
      </c>
      <c r="DM519" s="387">
        <v>4161.601981468596</v>
      </c>
      <c r="DN519" s="387">
        <v>4161.601981468596</v>
      </c>
      <c r="DO519" s="387">
        <v>4161.601981468596</v>
      </c>
      <c r="DP519" s="387">
        <v>4161.601981468596</v>
      </c>
      <c r="DQ519" s="387">
        <v>4161.601981468596</v>
      </c>
      <c r="DR519" s="387">
        <v>4161.601981468596</v>
      </c>
      <c r="DS519" s="387">
        <v>4161.601981468596</v>
      </c>
      <c r="DT519" s="387">
        <v>4161.601981468596</v>
      </c>
      <c r="DU519" s="387">
        <v>4161.601981468596</v>
      </c>
      <c r="DV519" s="387">
        <v>4161.601981468596</v>
      </c>
      <c r="DW519" s="387">
        <v>4161.601981468596</v>
      </c>
      <c r="DX519" s="387">
        <v>4161.601981468596</v>
      </c>
      <c r="DY519" s="387">
        <v>4161.601981468596</v>
      </c>
      <c r="DZ519" s="387">
        <v>4161.601981468596</v>
      </c>
      <c r="EA519" s="387">
        <v>4161.601981468596</v>
      </c>
      <c r="EB519" s="387">
        <v>4161.601981468596</v>
      </c>
      <c r="EC519" s="387">
        <v>4161.601981468596</v>
      </c>
      <c r="ED519" s="387">
        <v>4161.601981468596</v>
      </c>
      <c r="EE519" s="387">
        <v>4161.601981468596</v>
      </c>
      <c r="EF519" s="387">
        <v>4161.601981468596</v>
      </c>
      <c r="EG519" s="387">
        <v>4161.601981468596</v>
      </c>
      <c r="EH519" s="387">
        <v>4161.601981468596</v>
      </c>
      <c r="EI519" s="387">
        <v>4161.601981468596</v>
      </c>
      <c r="EJ519" s="387">
        <v>4161.601981468596</v>
      </c>
      <c r="EK519" s="387">
        <v>4161.601981468596</v>
      </c>
      <c r="EY519" s="386">
        <v>771</v>
      </c>
      <c r="EZ519" s="386">
        <v>775</v>
      </c>
      <c r="FA519" s="386">
        <v>779</v>
      </c>
      <c r="FB519" s="386">
        <v>783</v>
      </c>
      <c r="FC519" s="386">
        <v>785</v>
      </c>
      <c r="FD519" s="386">
        <v>794</v>
      </c>
      <c r="FE519" s="386">
        <v>803</v>
      </c>
      <c r="FF519" s="386">
        <v>812</v>
      </c>
      <c r="FG519" s="386">
        <v>821</v>
      </c>
      <c r="FH519" s="386">
        <v>830</v>
      </c>
      <c r="FI519" s="386">
        <v>837.3</v>
      </c>
      <c r="FJ519" s="386">
        <v>843</v>
      </c>
      <c r="FK519" s="386">
        <v>848</v>
      </c>
      <c r="FL519" s="386">
        <v>853</v>
      </c>
      <c r="FM519" s="386">
        <v>858</v>
      </c>
      <c r="FN519" s="386">
        <v>863</v>
      </c>
      <c r="FO519" s="386">
        <v>868</v>
      </c>
      <c r="FP519" s="386">
        <v>873</v>
      </c>
      <c r="FQ519" s="386">
        <v>878</v>
      </c>
      <c r="FR519" s="386">
        <v>883</v>
      </c>
      <c r="FS519" s="386">
        <v>888</v>
      </c>
      <c r="FT519" s="386">
        <v>893</v>
      </c>
      <c r="FU519" s="386">
        <v>898</v>
      </c>
      <c r="FV519" s="386">
        <v>903</v>
      </c>
      <c r="FW519" s="386">
        <v>908</v>
      </c>
      <c r="FX519" s="386">
        <v>913</v>
      </c>
      <c r="FY519" s="386">
        <v>918</v>
      </c>
      <c r="FZ519" s="386">
        <v>923</v>
      </c>
      <c r="GA519" s="386">
        <v>928</v>
      </c>
      <c r="GB519" s="386">
        <v>933</v>
      </c>
      <c r="GC519" s="386">
        <v>944.2</v>
      </c>
      <c r="GD519" s="387">
        <v>944.2</v>
      </c>
      <c r="GE519" s="387">
        <v>944.2</v>
      </c>
      <c r="GF519" s="387">
        <v>944.2</v>
      </c>
      <c r="GG519" s="387">
        <v>944.2</v>
      </c>
      <c r="GH519" s="387">
        <v>944.2</v>
      </c>
      <c r="GI519" s="387">
        <v>944.2</v>
      </c>
      <c r="GJ519" s="387">
        <v>944.2</v>
      </c>
      <c r="GK519" s="387">
        <v>944.2</v>
      </c>
      <c r="GL519" s="387">
        <v>944.2</v>
      </c>
      <c r="GM519" s="387">
        <v>944.2</v>
      </c>
      <c r="GN519" s="387">
        <v>944.2</v>
      </c>
      <c r="GO519" s="387">
        <v>944.2</v>
      </c>
      <c r="GP519" s="387">
        <v>944.2</v>
      </c>
      <c r="GQ519" s="387">
        <v>944.2</v>
      </c>
      <c r="GR519" s="387">
        <v>944.2</v>
      </c>
      <c r="GS519" s="387">
        <v>944.2</v>
      </c>
      <c r="GT519" s="387">
        <v>944.2</v>
      </c>
      <c r="GU519" s="387">
        <v>944.2</v>
      </c>
      <c r="GV519" s="387">
        <v>944.2</v>
      </c>
      <c r="GW519" s="387">
        <v>944.2</v>
      </c>
      <c r="GX519" s="387">
        <v>944.2</v>
      </c>
      <c r="GY519" s="387">
        <v>944.2</v>
      </c>
      <c r="GZ519" s="387">
        <v>944.2</v>
      </c>
      <c r="HA519" s="387">
        <v>944.2</v>
      </c>
      <c r="HB519" s="387">
        <v>944.2</v>
      </c>
      <c r="HC519" s="387">
        <v>944.2</v>
      </c>
      <c r="HD519" s="387">
        <v>944.2</v>
      </c>
      <c r="HE519" s="387">
        <v>944.2</v>
      </c>
      <c r="HS519" s="394">
        <v>3.3361160070224152</v>
      </c>
      <c r="HT519" s="394">
        <v>3.3354311261023684</v>
      </c>
      <c r="HU519" s="394">
        <v>3.3347463857835096</v>
      </c>
      <c r="HV519" s="394">
        <v>3.3340617860369748</v>
      </c>
      <c r="HW519" s="394">
        <v>3.3333773268339075</v>
      </c>
      <c r="HX519" s="394">
        <v>3.3283558988402318</v>
      </c>
      <c r="HY519" s="394">
        <v>3.3233420351684506</v>
      </c>
      <c r="HZ519" s="394">
        <v>3.318335724423604</v>
      </c>
      <c r="IA519" s="394">
        <v>3.3133369552278999</v>
      </c>
      <c r="IB519" s="394">
        <v>3.3083457162206802</v>
      </c>
      <c r="IC519" s="394">
        <v>3.3033236043067751</v>
      </c>
      <c r="ID519" s="394">
        <v>3.2983091160242064</v>
      </c>
      <c r="IE519" s="394">
        <v>3.293302239800203</v>
      </c>
      <c r="IF519" s="394">
        <v>3.2883029640795609</v>
      </c>
      <c r="IG519" s="394">
        <v>3.2833112773246169</v>
      </c>
      <c r="IH519" s="394">
        <v>3.2759366423275247</v>
      </c>
      <c r="II519" s="394">
        <v>3.2685785714745981</v>
      </c>
      <c r="IJ519" s="394">
        <v>3.2612370275611671</v>
      </c>
      <c r="IK519" s="394">
        <v>3.2539119734661242</v>
      </c>
      <c r="IL519" s="394">
        <v>3.2466033721517404</v>
      </c>
      <c r="IM519" s="394">
        <v>3.2392325180310277</v>
      </c>
      <c r="IN519" s="394">
        <v>3.2318783981658559</v>
      </c>
      <c r="IO519" s="394">
        <v>3.2245409745639781</v>
      </c>
      <c r="IP519" s="394">
        <v>3.217220209319402</v>
      </c>
      <c r="IQ519" s="394">
        <v>3.2099160646121931</v>
      </c>
      <c r="IR519" s="394">
        <v>3.2025279876933603</v>
      </c>
      <c r="IS519" s="394">
        <v>3.1951569154810242</v>
      </c>
      <c r="IT519" s="394">
        <v>3.1878028088364423</v>
      </c>
      <c r="IU519" s="394">
        <v>3.1804656287109547</v>
      </c>
      <c r="IV519" s="394">
        <v>3.1731453361457795</v>
      </c>
      <c r="IW519" s="394">
        <v>3.1714656295099397</v>
      </c>
      <c r="IX519" s="394">
        <v>3.1697868120279464</v>
      </c>
      <c r="IY519" s="394">
        <v>3.168108883229126</v>
      </c>
      <c r="IZ519" s="394">
        <v>3.1664318426430533</v>
      </c>
      <c r="JA519" s="394">
        <v>3.1647556897995521</v>
      </c>
      <c r="JB519" s="394">
        <v>3.1647556897995521</v>
      </c>
      <c r="JC519" s="394">
        <v>3.1647556897995521</v>
      </c>
      <c r="JD519" s="394">
        <v>3.1647556897995521</v>
      </c>
      <c r="JE519" s="394">
        <v>3.1647556897995521</v>
      </c>
      <c r="JF519" s="394">
        <v>3.1647556897995521</v>
      </c>
      <c r="JG519" s="394">
        <v>3.1647556897995521</v>
      </c>
      <c r="JH519" s="394">
        <v>3.1647556897995521</v>
      </c>
      <c r="JI519" s="394">
        <v>3.1647556897995521</v>
      </c>
      <c r="JJ519" s="394">
        <v>3.1647556897995521</v>
      </c>
      <c r="JK519" s="394">
        <v>3.1647556897995521</v>
      </c>
      <c r="JL519" s="394">
        <v>3.1647556897995521</v>
      </c>
      <c r="JM519" s="394">
        <v>3.1647556897995521</v>
      </c>
      <c r="JN519" s="394">
        <v>3.1647556897995521</v>
      </c>
      <c r="JO519" s="394">
        <v>3.1647556897995521</v>
      </c>
      <c r="JP519" s="394">
        <v>3.1647556897995521</v>
      </c>
      <c r="JQ519" s="394">
        <v>3.1647556897995521</v>
      </c>
      <c r="JR519" s="394">
        <v>3.1647556897995521</v>
      </c>
      <c r="JS519" s="394">
        <v>3.1647556897995521</v>
      </c>
      <c r="JT519" s="394">
        <v>3.1647556897995521</v>
      </c>
      <c r="JU519" s="394">
        <v>3.1647556897995521</v>
      </c>
      <c r="JV519" s="394">
        <v>3.1647556897995521</v>
      </c>
      <c r="JW519" s="394">
        <v>3.1647556897995521</v>
      </c>
      <c r="JX519" s="394">
        <v>3.1647556897995521</v>
      </c>
      <c r="JY519" s="394">
        <v>3.1647556897995521</v>
      </c>
      <c r="JZ519" s="394">
        <v>3.1647556897995521</v>
      </c>
      <c r="KA519" s="394">
        <v>3.1647556897995521</v>
      </c>
      <c r="KB519" s="394">
        <v>3.1647556897995521</v>
      </c>
      <c r="KC519" s="394">
        <v>3.1647556897995521</v>
      </c>
    </row>
    <row r="520" spans="1:289" x14ac:dyDescent="0.25">
      <c r="A520" s="383">
        <v>511</v>
      </c>
      <c r="B520" s="384" t="s">
        <v>873</v>
      </c>
      <c r="C520" s="385" t="s">
        <v>142</v>
      </c>
      <c r="D520" s="385" t="s">
        <v>142</v>
      </c>
      <c r="E520" s="129">
        <v>2052</v>
      </c>
      <c r="F520" s="386">
        <v>1161.09788</v>
      </c>
      <c r="G520" s="386">
        <v>1171.042568652563</v>
      </c>
      <c r="H520" s="386">
        <v>1181.0724325811295</v>
      </c>
      <c r="I520" s="386">
        <v>1191.1882013035256</v>
      </c>
      <c r="J520" s="386">
        <v>1201.390610585825</v>
      </c>
      <c r="K520" s="386">
        <v>1203.8354021500552</v>
      </c>
      <c r="L520" s="386">
        <v>1206.2851687871216</v>
      </c>
      <c r="M520" s="386">
        <v>1208.7399206211389</v>
      </c>
      <c r="N520" s="386">
        <v>1211.1996677968239</v>
      </c>
      <c r="O520" s="386">
        <v>1213.6644204795375</v>
      </c>
      <c r="P520" s="386">
        <v>1216.1568275800212</v>
      </c>
      <c r="Q520" s="386">
        <v>1218.6543531408056</v>
      </c>
      <c r="R520" s="386">
        <v>1221.1570076732698</v>
      </c>
      <c r="S520" s="386">
        <v>1223.6648017103792</v>
      </c>
      <c r="T520" s="386">
        <v>1226.1777458067299</v>
      </c>
      <c r="U520" s="386">
        <v>1228.5529455570311</v>
      </c>
      <c r="V520" s="386">
        <v>1230.9327462502813</v>
      </c>
      <c r="W520" s="386">
        <v>1233.3171567988577</v>
      </c>
      <c r="X520" s="386">
        <v>1235.7061861324014</v>
      </c>
      <c r="Y520" s="386">
        <v>1238.099843197851</v>
      </c>
      <c r="Z520" s="386">
        <v>1240.2691022309173</v>
      </c>
      <c r="AA520" s="386">
        <v>1242.4421619952238</v>
      </c>
      <c r="AB520" s="386">
        <v>1244.6190291499836</v>
      </c>
      <c r="AC520" s="386">
        <v>1246.7997103660771</v>
      </c>
      <c r="AD520" s="386">
        <v>1248.9842123260723</v>
      </c>
      <c r="AE520" s="386">
        <v>1251.9026156677928</v>
      </c>
      <c r="AF520" s="386">
        <v>1254.8278382134558</v>
      </c>
      <c r="AG520" s="386">
        <v>1257.75989589696</v>
      </c>
      <c r="AH520" s="386">
        <v>1260.6988046894351</v>
      </c>
      <c r="AI520" s="386">
        <v>1263.6445805993289</v>
      </c>
      <c r="AJ520" s="386">
        <v>1266.3819016481407</v>
      </c>
      <c r="AK520" s="386">
        <v>1269.1251523124781</v>
      </c>
      <c r="AL520" s="386">
        <v>1271.8743454371411</v>
      </c>
      <c r="AM520" s="386">
        <v>1274.6294938947535</v>
      </c>
      <c r="AN520" s="386">
        <v>1277.3906105858252</v>
      </c>
      <c r="AO520" s="387">
        <v>1277.3906105858252</v>
      </c>
      <c r="AP520" s="387">
        <v>1277.3906105858252</v>
      </c>
      <c r="AQ520" s="387">
        <v>1277.3906105858252</v>
      </c>
      <c r="AR520" s="387">
        <v>1277.3906105858252</v>
      </c>
      <c r="AS520" s="387">
        <v>1277.3906105858252</v>
      </c>
      <c r="AT520" s="387">
        <v>1277.3906105858252</v>
      </c>
      <c r="AU520" s="387">
        <v>1277.3906105858252</v>
      </c>
      <c r="AV520" s="387">
        <v>1277.3906105858252</v>
      </c>
      <c r="AW520" s="387">
        <v>1277.3906105858252</v>
      </c>
      <c r="AX520" s="387">
        <v>1277.3906105858252</v>
      </c>
      <c r="AY520" s="387">
        <v>1277.3906105858252</v>
      </c>
      <c r="AZ520" s="387">
        <v>1277.3906105858252</v>
      </c>
      <c r="BA520" s="387">
        <v>1277.3906105858252</v>
      </c>
      <c r="BB520" s="387">
        <v>1277.3906105858252</v>
      </c>
      <c r="BC520" s="387">
        <v>1277.3906105858252</v>
      </c>
      <c r="BD520" s="387">
        <v>1277.3906105858252</v>
      </c>
      <c r="BE520" s="387">
        <v>1277.3906105858252</v>
      </c>
      <c r="BF520" s="387">
        <v>1277.3906105858252</v>
      </c>
      <c r="BG520" s="387">
        <v>1277.3906105858252</v>
      </c>
      <c r="BH520" s="387">
        <v>1277.3906105858252</v>
      </c>
      <c r="BI520" s="387">
        <v>1277.3906105858252</v>
      </c>
      <c r="BJ520" s="387">
        <v>1277.3906105858252</v>
      </c>
      <c r="BK520" s="387">
        <v>1277.3906105858252</v>
      </c>
      <c r="BL520" s="387">
        <v>1277.3906105858252</v>
      </c>
      <c r="BM520" s="387">
        <v>1277.3906105858252</v>
      </c>
      <c r="BN520" s="387">
        <v>1277.3906105858252</v>
      </c>
      <c r="BO520" s="387">
        <v>1277.3906105858252</v>
      </c>
      <c r="BP520" s="387">
        <v>1277.3906105858252</v>
      </c>
      <c r="CA520" s="386">
        <v>4010</v>
      </c>
      <c r="CB520" s="386">
        <v>4044.5508844724263</v>
      </c>
      <c r="CC520" s="386">
        <v>4079.399465607652</v>
      </c>
      <c r="CD520" s="386">
        <v>4114.5483084139078</v>
      </c>
      <c r="CE520" s="386">
        <v>4150</v>
      </c>
      <c r="CF520" s="386">
        <v>4152.6524884532027</v>
      </c>
      <c r="CG520" s="386">
        <v>4155.3066722545973</v>
      </c>
      <c r="CH520" s="386">
        <v>4157.9625524877711</v>
      </c>
      <c r="CI520" s="386">
        <v>4160.6201302370055</v>
      </c>
      <c r="CJ520" s="386">
        <v>4163.2794065872758</v>
      </c>
      <c r="CK520" s="386">
        <v>4165.9773872563528</v>
      </c>
      <c r="CL520" s="386">
        <v>4168.6771163307085</v>
      </c>
      <c r="CM520" s="386">
        <v>4171.3785949433823</v>
      </c>
      <c r="CN520" s="386">
        <v>4174.0818242281503</v>
      </c>
      <c r="CO520" s="386">
        <v>4176.7868053195216</v>
      </c>
      <c r="CP520" s="386">
        <v>4175.7606348223671</v>
      </c>
      <c r="CQ520" s="386">
        <v>4174.734716439084</v>
      </c>
      <c r="CR520" s="386">
        <v>4173.7090501077309</v>
      </c>
      <c r="CS520" s="386">
        <v>4172.6836357663833</v>
      </c>
      <c r="CT520" s="386">
        <v>4171.6584733531317</v>
      </c>
      <c r="CU520" s="386">
        <v>4169.7617028493432</v>
      </c>
      <c r="CV520" s="386">
        <v>4167.8657947695447</v>
      </c>
      <c r="CW520" s="386">
        <v>4165.9707487216083</v>
      </c>
      <c r="CX520" s="386">
        <v>4164.0765643135855</v>
      </c>
      <c r="CY520" s="386">
        <v>4162.1832411537052</v>
      </c>
      <c r="CZ520" s="386">
        <v>4162.62122166684</v>
      </c>
      <c r="DA520" s="386">
        <v>4163.0592482680295</v>
      </c>
      <c r="DB520" s="386">
        <v>4163.4973209621239</v>
      </c>
      <c r="DC520" s="386">
        <v>4163.9354397539728</v>
      </c>
      <c r="DD520" s="386">
        <v>4164.3736046484291</v>
      </c>
      <c r="DE520" s="386">
        <v>4173.4138176955476</v>
      </c>
      <c r="DF520" s="386">
        <v>4182.4736556514026</v>
      </c>
      <c r="DG520" s="386">
        <v>4191.5531611186461</v>
      </c>
      <c r="DH520" s="386">
        <v>4200.6523767924127</v>
      </c>
      <c r="DI520" s="386">
        <v>4209.7713454605209</v>
      </c>
      <c r="DJ520" s="387">
        <v>4209.7713454605209</v>
      </c>
      <c r="DK520" s="387">
        <v>4209.7713454605209</v>
      </c>
      <c r="DL520" s="387">
        <v>4209.7713454605209</v>
      </c>
      <c r="DM520" s="387">
        <v>4209.7713454605209</v>
      </c>
      <c r="DN520" s="387">
        <v>4209.7713454605209</v>
      </c>
      <c r="DO520" s="387">
        <v>4209.7713454605209</v>
      </c>
      <c r="DP520" s="387">
        <v>4209.7713454605209</v>
      </c>
      <c r="DQ520" s="387">
        <v>4209.7713454605209</v>
      </c>
      <c r="DR520" s="387">
        <v>4209.7713454605209</v>
      </c>
      <c r="DS520" s="387">
        <v>4209.7713454605209</v>
      </c>
      <c r="DT520" s="387">
        <v>4209.7713454605209</v>
      </c>
      <c r="DU520" s="387">
        <v>4209.7713454605209</v>
      </c>
      <c r="DV520" s="387">
        <v>4209.7713454605209</v>
      </c>
      <c r="DW520" s="387">
        <v>4209.7713454605209</v>
      </c>
      <c r="DX520" s="387">
        <v>4209.7713454605209</v>
      </c>
      <c r="DY520" s="387">
        <v>4209.7713454605209</v>
      </c>
      <c r="DZ520" s="387">
        <v>4209.7713454605209</v>
      </c>
      <c r="EA520" s="387">
        <v>4209.7713454605209</v>
      </c>
      <c r="EB520" s="387">
        <v>4209.7713454605209</v>
      </c>
      <c r="EC520" s="387">
        <v>4209.7713454605209</v>
      </c>
      <c r="ED520" s="387">
        <v>4209.7713454605209</v>
      </c>
      <c r="EE520" s="387">
        <v>4209.7713454605209</v>
      </c>
      <c r="EF520" s="387">
        <v>4209.7713454605209</v>
      </c>
      <c r="EG520" s="387">
        <v>4209.7713454605209</v>
      </c>
      <c r="EH520" s="387">
        <v>4209.7713454605209</v>
      </c>
      <c r="EI520" s="387">
        <v>4209.7713454605209</v>
      </c>
      <c r="EJ520" s="387">
        <v>4209.7713454605209</v>
      </c>
      <c r="EK520" s="387">
        <v>4209.7713454605209</v>
      </c>
      <c r="EY520" s="386">
        <v>1099</v>
      </c>
      <c r="EZ520" s="386">
        <v>1106</v>
      </c>
      <c r="FA520" s="386">
        <v>1113</v>
      </c>
      <c r="FB520" s="386">
        <v>1120</v>
      </c>
      <c r="FC520" s="386">
        <v>1128.6999999999998</v>
      </c>
      <c r="FD520" s="386">
        <v>1141</v>
      </c>
      <c r="FE520" s="386">
        <v>1154</v>
      </c>
      <c r="FF520" s="386">
        <v>1167</v>
      </c>
      <c r="FG520" s="386">
        <v>1180</v>
      </c>
      <c r="FH520" s="386">
        <v>1193</v>
      </c>
      <c r="FI520" s="386">
        <v>1205.2</v>
      </c>
      <c r="FJ520" s="386">
        <v>1214</v>
      </c>
      <c r="FK520" s="386">
        <v>1223</v>
      </c>
      <c r="FL520" s="386">
        <v>1232</v>
      </c>
      <c r="FM520" s="386">
        <v>1241</v>
      </c>
      <c r="FN520" s="386">
        <v>1250</v>
      </c>
      <c r="FO520" s="386">
        <v>1259</v>
      </c>
      <c r="FP520" s="386">
        <v>1268</v>
      </c>
      <c r="FQ520" s="386">
        <v>1277</v>
      </c>
      <c r="FR520" s="386">
        <v>1286</v>
      </c>
      <c r="FS520" s="386">
        <v>1295</v>
      </c>
      <c r="FT520" s="386">
        <v>1304</v>
      </c>
      <c r="FU520" s="386">
        <v>1313</v>
      </c>
      <c r="FV520" s="386">
        <v>1322</v>
      </c>
      <c r="FW520" s="386">
        <v>1331</v>
      </c>
      <c r="FX520" s="386">
        <v>1340</v>
      </c>
      <c r="FY520" s="386">
        <v>1349</v>
      </c>
      <c r="FZ520" s="386">
        <v>1358</v>
      </c>
      <c r="GA520" s="386">
        <v>1367</v>
      </c>
      <c r="GB520" s="386">
        <v>1376</v>
      </c>
      <c r="GC520" s="386">
        <v>1377.5</v>
      </c>
      <c r="GD520" s="387">
        <v>1377.5</v>
      </c>
      <c r="GE520" s="387">
        <v>1377.5</v>
      </c>
      <c r="GF520" s="387">
        <v>1377.5</v>
      </c>
      <c r="GG520" s="387">
        <v>1377.5</v>
      </c>
      <c r="GH520" s="387">
        <v>1377.5</v>
      </c>
      <c r="GI520" s="387">
        <v>1377.5</v>
      </c>
      <c r="GJ520" s="387">
        <v>1377.5</v>
      </c>
      <c r="GK520" s="387">
        <v>1377.5</v>
      </c>
      <c r="GL520" s="387">
        <v>1377.5</v>
      </c>
      <c r="GM520" s="387">
        <v>1377.5</v>
      </c>
      <c r="GN520" s="387">
        <v>1377.5</v>
      </c>
      <c r="GO520" s="387">
        <v>1377.5</v>
      </c>
      <c r="GP520" s="387">
        <v>1377.5</v>
      </c>
      <c r="GQ520" s="387">
        <v>1377.5</v>
      </c>
      <c r="GR520" s="387">
        <v>1377.5</v>
      </c>
      <c r="GS520" s="387">
        <v>1377.5</v>
      </c>
      <c r="GT520" s="387">
        <v>1377.5</v>
      </c>
      <c r="GU520" s="387">
        <v>1377.5</v>
      </c>
      <c r="GV520" s="387">
        <v>1377.5</v>
      </c>
      <c r="GW520" s="387">
        <v>1377.5</v>
      </c>
      <c r="GX520" s="387">
        <v>1377.5</v>
      </c>
      <c r="GY520" s="387">
        <v>1377.5</v>
      </c>
      <c r="GZ520" s="387">
        <v>1377.5</v>
      </c>
      <c r="HA520" s="387">
        <v>1377.5</v>
      </c>
      <c r="HB520" s="387">
        <v>1377.5</v>
      </c>
      <c r="HC520" s="387">
        <v>1377.5</v>
      </c>
      <c r="HD520" s="387">
        <v>1377.5</v>
      </c>
      <c r="HE520" s="387">
        <v>1377.5</v>
      </c>
      <c r="HS520" s="394">
        <v>3.453627871579612</v>
      </c>
      <c r="HT520" s="394">
        <v>3.4538034677306468</v>
      </c>
      <c r="HU520" s="394">
        <v>3.4539790728096875</v>
      </c>
      <c r="HV520" s="394">
        <v>3.4541546868171871</v>
      </c>
      <c r="HW520" s="394">
        <v>3.4543303097536002</v>
      </c>
      <c r="HX520" s="394">
        <v>3.4495184981572629</v>
      </c>
      <c r="HY520" s="394">
        <v>3.4447133893162389</v>
      </c>
      <c r="HZ520" s="394">
        <v>3.4399149738937274</v>
      </c>
      <c r="IA520" s="394">
        <v>3.4351232425659322</v>
      </c>
      <c r="IB520" s="394">
        <v>3.430338186022047</v>
      </c>
      <c r="IC520" s="394">
        <v>3.4255264557828897</v>
      </c>
      <c r="ID520" s="394">
        <v>3.4207214749505366</v>
      </c>
      <c r="IE520" s="394">
        <v>3.4159232340576038</v>
      </c>
      <c r="IF520" s="394">
        <v>3.4111317236499912</v>
      </c>
      <c r="IG520" s="394">
        <v>3.4063469342868555</v>
      </c>
      <c r="IH520" s="394">
        <v>3.3989260698317398</v>
      </c>
      <c r="II520" s="394">
        <v>3.391521372029735</v>
      </c>
      <c r="IJ520" s="394">
        <v>3.3841328056611339</v>
      </c>
      <c r="IK520" s="394">
        <v>3.3767603355829565</v>
      </c>
      <c r="IL520" s="394">
        <v>3.3694039267287845</v>
      </c>
      <c r="IM520" s="394">
        <v>3.3619814404382411</v>
      </c>
      <c r="IN520" s="394">
        <v>3.3545753052008602</v>
      </c>
      <c r="IO520" s="394">
        <v>3.3471854849967793</v>
      </c>
      <c r="IP520" s="394">
        <v>3.3398119438854832</v>
      </c>
      <c r="IQ520" s="394">
        <v>3.3324546460056328</v>
      </c>
      <c r="IR520" s="394">
        <v>3.3250359649152141</v>
      </c>
      <c r="IS520" s="394">
        <v>3.3176337992270946</v>
      </c>
      <c r="IT520" s="394">
        <v>3.3102481121748313</v>
      </c>
      <c r="IU520" s="394">
        <v>3.3028788670738298</v>
      </c>
      <c r="IV520" s="394">
        <v>3.2955260273211673</v>
      </c>
      <c r="IW520" s="394">
        <v>3.2955412678150502</v>
      </c>
      <c r="IX520" s="394">
        <v>3.2955565083794141</v>
      </c>
      <c r="IY520" s="394">
        <v>3.2955717490142602</v>
      </c>
      <c r="IZ520" s="394">
        <v>3.2955869897195882</v>
      </c>
      <c r="JA520" s="394">
        <v>3.2956022304953954</v>
      </c>
      <c r="JB520" s="394">
        <v>3.2956022304953954</v>
      </c>
      <c r="JC520" s="394">
        <v>3.2956022304953954</v>
      </c>
      <c r="JD520" s="394">
        <v>3.2956022304953954</v>
      </c>
      <c r="JE520" s="394">
        <v>3.2956022304953954</v>
      </c>
      <c r="JF520" s="394">
        <v>3.2956022304953954</v>
      </c>
      <c r="JG520" s="394">
        <v>3.2956022304953954</v>
      </c>
      <c r="JH520" s="394">
        <v>3.2956022304953954</v>
      </c>
      <c r="JI520" s="394">
        <v>3.2956022304953954</v>
      </c>
      <c r="JJ520" s="394">
        <v>3.2956022304953954</v>
      </c>
      <c r="JK520" s="394">
        <v>3.2956022304953954</v>
      </c>
      <c r="JL520" s="394">
        <v>3.2956022304953954</v>
      </c>
      <c r="JM520" s="394">
        <v>3.2956022304953954</v>
      </c>
      <c r="JN520" s="394">
        <v>3.2956022304953954</v>
      </c>
      <c r="JO520" s="394">
        <v>3.2956022304953954</v>
      </c>
      <c r="JP520" s="394">
        <v>3.2956022304953954</v>
      </c>
      <c r="JQ520" s="394">
        <v>3.2956022304953954</v>
      </c>
      <c r="JR520" s="394">
        <v>3.2956022304953954</v>
      </c>
      <c r="JS520" s="394">
        <v>3.2956022304953954</v>
      </c>
      <c r="JT520" s="394">
        <v>3.2956022304953954</v>
      </c>
      <c r="JU520" s="394">
        <v>3.2956022304953954</v>
      </c>
      <c r="JV520" s="394">
        <v>3.2956022304953954</v>
      </c>
      <c r="JW520" s="394">
        <v>3.2956022304953954</v>
      </c>
      <c r="JX520" s="394">
        <v>3.2956022304953954</v>
      </c>
      <c r="JY520" s="394">
        <v>3.2956022304953954</v>
      </c>
      <c r="JZ520" s="394">
        <v>3.2956022304953954</v>
      </c>
      <c r="KA520" s="394">
        <v>3.2956022304953954</v>
      </c>
      <c r="KB520" s="394">
        <v>3.2956022304953954</v>
      </c>
      <c r="KC520" s="394">
        <v>3.2956022304953954</v>
      </c>
    </row>
    <row r="521" spans="1:289" x14ac:dyDescent="0.25">
      <c r="A521" s="383">
        <v>512</v>
      </c>
      <c r="B521" s="384" t="s">
        <v>873</v>
      </c>
      <c r="C521" s="385" t="s">
        <v>142</v>
      </c>
      <c r="D521" s="385" t="s">
        <v>142</v>
      </c>
      <c r="E521" s="129">
        <v>2052</v>
      </c>
      <c r="F521" s="386">
        <v>1932.6912</v>
      </c>
      <c r="G521" s="386">
        <v>1946.4252219802431</v>
      </c>
      <c r="H521" s="386">
        <v>1960.2568401826627</v>
      </c>
      <c r="I521" s="386">
        <v>1974.1867481420877</v>
      </c>
      <c r="J521" s="386">
        <v>1988.2156443217189</v>
      </c>
      <c r="K521" s="386">
        <v>1991.8970487561228</v>
      </c>
      <c r="L521" s="386">
        <v>1995.5852697240593</v>
      </c>
      <c r="M521" s="386">
        <v>1999.2803198471056</v>
      </c>
      <c r="N521" s="386">
        <v>2002.9822117702086</v>
      </c>
      <c r="O521" s="386">
        <v>2006.6909581617285</v>
      </c>
      <c r="P521" s="386">
        <v>2010.4440625738423</v>
      </c>
      <c r="Q521" s="386">
        <v>2014.2041863990207</v>
      </c>
      <c r="R521" s="386">
        <v>2017.9713427656379</v>
      </c>
      <c r="S521" s="386">
        <v>2021.7455448266223</v>
      </c>
      <c r="T521" s="386">
        <v>2025.5268057595031</v>
      </c>
      <c r="U521" s="386">
        <v>2028.9635889314864</v>
      </c>
      <c r="V521" s="386">
        <v>2032.4062034153721</v>
      </c>
      <c r="W521" s="386">
        <v>2035.8546591053541</v>
      </c>
      <c r="X521" s="386">
        <v>2039.3089659124139</v>
      </c>
      <c r="Y521" s="386">
        <v>2042.7691337643485</v>
      </c>
      <c r="Z521" s="386">
        <v>2045.8319057821584</v>
      </c>
      <c r="AA521" s="386">
        <v>2048.8992698864054</v>
      </c>
      <c r="AB521" s="386">
        <v>2051.9712329621129</v>
      </c>
      <c r="AC521" s="386">
        <v>2055.0478019046277</v>
      </c>
      <c r="AD521" s="386">
        <v>2058.1289836196347</v>
      </c>
      <c r="AE521" s="386">
        <v>2062.2501423231588</v>
      </c>
      <c r="AF521" s="386">
        <v>2066.3795531572318</v>
      </c>
      <c r="AG521" s="386">
        <v>2070.517232645765</v>
      </c>
      <c r="AH521" s="386">
        <v>2074.6631973457556</v>
      </c>
      <c r="AI521" s="386">
        <v>2078.8174638473552</v>
      </c>
      <c r="AJ521" s="386">
        <v>2082.6826995899883</v>
      </c>
      <c r="AK521" s="386">
        <v>2086.5551221335818</v>
      </c>
      <c r="AL521" s="386">
        <v>2090.4347448408676</v>
      </c>
      <c r="AM521" s="386">
        <v>2094.3215810994234</v>
      </c>
      <c r="AN521" s="386">
        <v>2098.2156443217195</v>
      </c>
      <c r="AO521" s="387">
        <v>2098.2156443217195</v>
      </c>
      <c r="AP521" s="387">
        <v>2098.2156443217195</v>
      </c>
      <c r="AQ521" s="387">
        <v>2098.2156443217195</v>
      </c>
      <c r="AR521" s="387">
        <v>2098.2156443217195</v>
      </c>
      <c r="AS521" s="387">
        <v>2098.2156443217195</v>
      </c>
      <c r="AT521" s="387">
        <v>2098.2156443217195</v>
      </c>
      <c r="AU521" s="387">
        <v>2098.2156443217195</v>
      </c>
      <c r="AV521" s="387">
        <v>2098.2156443217195</v>
      </c>
      <c r="AW521" s="387">
        <v>2098.2156443217195</v>
      </c>
      <c r="AX521" s="387">
        <v>2098.2156443217195</v>
      </c>
      <c r="AY521" s="387">
        <v>2098.2156443217195</v>
      </c>
      <c r="AZ521" s="387">
        <v>2098.2156443217195</v>
      </c>
      <c r="BA521" s="387">
        <v>2098.2156443217195</v>
      </c>
      <c r="BB521" s="387">
        <v>2098.2156443217195</v>
      </c>
      <c r="BC521" s="387">
        <v>2098.2156443217195</v>
      </c>
      <c r="BD521" s="387">
        <v>2098.2156443217195</v>
      </c>
      <c r="BE521" s="387">
        <v>2098.2156443217195</v>
      </c>
      <c r="BF521" s="387">
        <v>2098.2156443217195</v>
      </c>
      <c r="BG521" s="387">
        <v>2098.2156443217195</v>
      </c>
      <c r="BH521" s="387">
        <v>2098.2156443217195</v>
      </c>
      <c r="BI521" s="387">
        <v>2098.2156443217195</v>
      </c>
      <c r="BJ521" s="387">
        <v>2098.2156443217195</v>
      </c>
      <c r="BK521" s="387">
        <v>2098.2156443217195</v>
      </c>
      <c r="BL521" s="387">
        <v>2098.2156443217195</v>
      </c>
      <c r="BM521" s="387">
        <v>2098.2156443217195</v>
      </c>
      <c r="BN521" s="387">
        <v>2098.2156443217195</v>
      </c>
      <c r="BO521" s="387">
        <v>2098.2156443217195</v>
      </c>
      <c r="BP521" s="387">
        <v>2098.2156443217195</v>
      </c>
      <c r="CA521" s="386">
        <v>6550</v>
      </c>
      <c r="CB521" s="386">
        <v>6596.9918739898849</v>
      </c>
      <c r="CC521" s="386">
        <v>6644.3208832806986</v>
      </c>
      <c r="CD521" s="386">
        <v>6691.9894465929865</v>
      </c>
      <c r="CE521" s="386">
        <v>6740</v>
      </c>
      <c r="CF521" s="386">
        <v>6761.5868688205801</v>
      </c>
      <c r="CG521" s="386">
        <v>6783.2428760544353</v>
      </c>
      <c r="CH521" s="386">
        <v>6804.9682431380434</v>
      </c>
      <c r="CI521" s="386">
        <v>6826.7631922170985</v>
      </c>
      <c r="CJ521" s="386">
        <v>6848.6279461487866</v>
      </c>
      <c r="CK521" s="386">
        <v>6870.62936398487</v>
      </c>
      <c r="CL521" s="386">
        <v>6892.7014620200534</v>
      </c>
      <c r="CM521" s="386">
        <v>6914.8444673165468</v>
      </c>
      <c r="CN521" s="386">
        <v>6937.0586076660029</v>
      </c>
      <c r="CO521" s="386">
        <v>6959.3441115918631</v>
      </c>
      <c r="CP521" s="386">
        <v>6971.2313485735576</v>
      </c>
      <c r="CQ521" s="386">
        <v>6983.1388901128075</v>
      </c>
      <c r="CR521" s="386">
        <v>6995.0667708917726</v>
      </c>
      <c r="CS521" s="386">
        <v>7007.0150256518536</v>
      </c>
      <c r="CT521" s="386">
        <v>7018.9836891937894</v>
      </c>
      <c r="CU521" s="386">
        <v>7029.5776153660508</v>
      </c>
      <c r="CV521" s="386">
        <v>7040.1875312138427</v>
      </c>
      <c r="CW521" s="386">
        <v>7050.8134608707796</v>
      </c>
      <c r="CX521" s="386">
        <v>7061.4554285068998</v>
      </c>
      <c r="CY521" s="386">
        <v>7072.1134583287248</v>
      </c>
      <c r="CZ521" s="386">
        <v>7086.368618012194</v>
      </c>
      <c r="DA521" s="386">
        <v>7100.6525116206485</v>
      </c>
      <c r="DB521" s="386">
        <v>7114.9651970726572</v>
      </c>
      <c r="DC521" s="386">
        <v>7129.3067324035346</v>
      </c>
      <c r="DD521" s="386">
        <v>7143.6771757655752</v>
      </c>
      <c r="DE521" s="386">
        <v>7157.0475683822333</v>
      </c>
      <c r="DF521" s="386">
        <v>7170.4429855617773</v>
      </c>
      <c r="DG521" s="386">
        <v>7183.8634741411834</v>
      </c>
      <c r="DH521" s="386">
        <v>7197.3090810450876</v>
      </c>
      <c r="DI521" s="386">
        <v>7210.7798532859515</v>
      </c>
      <c r="DJ521" s="387">
        <v>7210.7798532859515</v>
      </c>
      <c r="DK521" s="387">
        <v>7210.7798532859515</v>
      </c>
      <c r="DL521" s="387">
        <v>7210.7798532859515</v>
      </c>
      <c r="DM521" s="387">
        <v>7210.7798532859515</v>
      </c>
      <c r="DN521" s="387">
        <v>7210.7798532859515</v>
      </c>
      <c r="DO521" s="387">
        <v>7210.7798532859515</v>
      </c>
      <c r="DP521" s="387">
        <v>7210.7798532859515</v>
      </c>
      <c r="DQ521" s="387">
        <v>7210.7798532859515</v>
      </c>
      <c r="DR521" s="387">
        <v>7210.7798532859515</v>
      </c>
      <c r="DS521" s="387">
        <v>7210.7798532859515</v>
      </c>
      <c r="DT521" s="387">
        <v>7210.7798532859515</v>
      </c>
      <c r="DU521" s="387">
        <v>7210.7798532859515</v>
      </c>
      <c r="DV521" s="387">
        <v>7210.7798532859515</v>
      </c>
      <c r="DW521" s="387">
        <v>7210.7798532859515</v>
      </c>
      <c r="DX521" s="387">
        <v>7210.7798532859515</v>
      </c>
      <c r="DY521" s="387">
        <v>7210.7798532859515</v>
      </c>
      <c r="DZ521" s="387">
        <v>7210.7798532859515</v>
      </c>
      <c r="EA521" s="387">
        <v>7210.7798532859515</v>
      </c>
      <c r="EB521" s="387">
        <v>7210.7798532859515</v>
      </c>
      <c r="EC521" s="387">
        <v>7210.7798532859515</v>
      </c>
      <c r="ED521" s="387">
        <v>7210.7798532859515</v>
      </c>
      <c r="EE521" s="387">
        <v>7210.7798532859515</v>
      </c>
      <c r="EF521" s="387">
        <v>7210.7798532859515</v>
      </c>
      <c r="EG521" s="387">
        <v>7210.7798532859515</v>
      </c>
      <c r="EH521" s="387">
        <v>7210.7798532859515</v>
      </c>
      <c r="EI521" s="387">
        <v>7210.7798532859515</v>
      </c>
      <c r="EJ521" s="387">
        <v>7210.7798532859515</v>
      </c>
      <c r="EK521" s="387">
        <v>7210.7798532859515</v>
      </c>
      <c r="EY521" s="386">
        <v>719</v>
      </c>
      <c r="EZ521" s="386">
        <v>723</v>
      </c>
      <c r="FA521" s="386">
        <v>727</v>
      </c>
      <c r="FB521" s="386">
        <v>731</v>
      </c>
      <c r="FC521" s="386">
        <v>734.8</v>
      </c>
      <c r="FD521" s="386">
        <v>744</v>
      </c>
      <c r="FE521" s="386">
        <v>754</v>
      </c>
      <c r="FF521" s="386">
        <v>764</v>
      </c>
      <c r="FG521" s="386">
        <v>774</v>
      </c>
      <c r="FH521" s="386">
        <v>784</v>
      </c>
      <c r="FI521" s="386">
        <v>791.90000000000009</v>
      </c>
      <c r="FJ521" s="386">
        <v>799</v>
      </c>
      <c r="FK521" s="386">
        <v>806</v>
      </c>
      <c r="FL521" s="386">
        <v>813</v>
      </c>
      <c r="FM521" s="386">
        <v>820</v>
      </c>
      <c r="FN521" s="386">
        <v>827</v>
      </c>
      <c r="FO521" s="386">
        <v>834</v>
      </c>
      <c r="FP521" s="386">
        <v>841</v>
      </c>
      <c r="FQ521" s="386">
        <v>848</v>
      </c>
      <c r="FR521" s="386">
        <v>855</v>
      </c>
      <c r="FS521" s="386">
        <v>862</v>
      </c>
      <c r="FT521" s="386">
        <v>869</v>
      </c>
      <c r="FU521" s="386">
        <v>876</v>
      </c>
      <c r="FV521" s="386">
        <v>883</v>
      </c>
      <c r="FW521" s="386">
        <v>890</v>
      </c>
      <c r="FX521" s="386">
        <v>897</v>
      </c>
      <c r="FY521" s="386">
        <v>904</v>
      </c>
      <c r="FZ521" s="386">
        <v>911</v>
      </c>
      <c r="GA521" s="386">
        <v>918</v>
      </c>
      <c r="GB521" s="386">
        <v>925</v>
      </c>
      <c r="GC521" s="386">
        <v>930.2</v>
      </c>
      <c r="GD521" s="387">
        <v>930.2</v>
      </c>
      <c r="GE521" s="387">
        <v>930.2</v>
      </c>
      <c r="GF521" s="387">
        <v>930.2</v>
      </c>
      <c r="GG521" s="387">
        <v>930.2</v>
      </c>
      <c r="GH521" s="387">
        <v>930.2</v>
      </c>
      <c r="GI521" s="387">
        <v>930.2</v>
      </c>
      <c r="GJ521" s="387">
        <v>930.2</v>
      </c>
      <c r="GK521" s="387">
        <v>930.2</v>
      </c>
      <c r="GL521" s="387">
        <v>930.2</v>
      </c>
      <c r="GM521" s="387">
        <v>930.2</v>
      </c>
      <c r="GN521" s="387">
        <v>930.2</v>
      </c>
      <c r="GO521" s="387">
        <v>930.2</v>
      </c>
      <c r="GP521" s="387">
        <v>930.2</v>
      </c>
      <c r="GQ521" s="387">
        <v>930.2</v>
      </c>
      <c r="GR521" s="387">
        <v>930.2</v>
      </c>
      <c r="GS521" s="387">
        <v>930.2</v>
      </c>
      <c r="GT521" s="387">
        <v>930.2</v>
      </c>
      <c r="GU521" s="387">
        <v>930.2</v>
      </c>
      <c r="GV521" s="387">
        <v>930.2</v>
      </c>
      <c r="GW521" s="387">
        <v>930.2</v>
      </c>
      <c r="GX521" s="387">
        <v>930.2</v>
      </c>
      <c r="GY521" s="387">
        <v>930.2</v>
      </c>
      <c r="GZ521" s="387">
        <v>930.2</v>
      </c>
      <c r="HA521" s="387">
        <v>930.2</v>
      </c>
      <c r="HB521" s="387">
        <v>930.2</v>
      </c>
      <c r="HC521" s="387">
        <v>930.2</v>
      </c>
      <c r="HD521" s="387">
        <v>930.2</v>
      </c>
      <c r="HE521" s="387">
        <v>930.2</v>
      </c>
      <c r="HS521" s="394">
        <v>3.3890566687528767</v>
      </c>
      <c r="HT521" s="394">
        <v>3.3892860611815721</v>
      </c>
      <c r="HU521" s="394">
        <v>3.3895154691369731</v>
      </c>
      <c r="HV521" s="394">
        <v>3.389744892620131</v>
      </c>
      <c r="HW521" s="394">
        <v>3.3899743316320978</v>
      </c>
      <c r="HX521" s="394">
        <v>3.3945463562200562</v>
      </c>
      <c r="HY521" s="394">
        <v>3.3991245470519993</v>
      </c>
      <c r="HZ521" s="394">
        <v>3.4037089124442796</v>
      </c>
      <c r="IA521" s="394">
        <v>3.4082994607244652</v>
      </c>
      <c r="IB521" s="394">
        <v>3.4128962002313581</v>
      </c>
      <c r="IC521" s="394">
        <v>3.4174685542799161</v>
      </c>
      <c r="ID521" s="394">
        <v>3.4220470340411584</v>
      </c>
      <c r="IE521" s="394">
        <v>3.426631647721877</v>
      </c>
      <c r="IF521" s="394">
        <v>3.431222403539858</v>
      </c>
      <c r="IG521" s="394">
        <v>3.4358193097238958</v>
      </c>
      <c r="IH521" s="394">
        <v>3.4358582808500864</v>
      </c>
      <c r="II521" s="394">
        <v>3.4358972524183109</v>
      </c>
      <c r="IJ521" s="394">
        <v>3.4359362244285743</v>
      </c>
      <c r="IK521" s="394">
        <v>3.4359751968808818</v>
      </c>
      <c r="IL521" s="394">
        <v>3.4360141697752375</v>
      </c>
      <c r="IM521" s="394">
        <v>3.4360484825259956</v>
      </c>
      <c r="IN521" s="394">
        <v>3.4360827956194075</v>
      </c>
      <c r="IO521" s="394">
        <v>3.4361171090554778</v>
      </c>
      <c r="IP521" s="394">
        <v>3.4361514228342087</v>
      </c>
      <c r="IQ521" s="394">
        <v>3.436185736955605</v>
      </c>
      <c r="IR521" s="394">
        <v>3.4362313632958621</v>
      </c>
      <c r="IS521" s="394">
        <v>3.436276990241955</v>
      </c>
      <c r="IT521" s="394">
        <v>3.4363226177938904</v>
      </c>
      <c r="IU521" s="394">
        <v>3.436368245951678</v>
      </c>
      <c r="IV521" s="394">
        <v>3.436413874715325</v>
      </c>
      <c r="IW521" s="394">
        <v>3.4364560524707968</v>
      </c>
      <c r="IX521" s="394">
        <v>3.4364982307439487</v>
      </c>
      <c r="IY521" s="394">
        <v>3.4365404095347873</v>
      </c>
      <c r="IZ521" s="394">
        <v>3.4365825888433181</v>
      </c>
      <c r="JA521" s="394">
        <v>3.4366247686695459</v>
      </c>
      <c r="JB521" s="394">
        <v>3.4366247686695459</v>
      </c>
      <c r="JC521" s="394">
        <v>3.4366247686695459</v>
      </c>
      <c r="JD521" s="394">
        <v>3.4366247686695459</v>
      </c>
      <c r="JE521" s="394">
        <v>3.4366247686695459</v>
      </c>
      <c r="JF521" s="394">
        <v>3.4366247686695459</v>
      </c>
      <c r="JG521" s="394">
        <v>3.4366247686695459</v>
      </c>
      <c r="JH521" s="394">
        <v>3.4366247686695459</v>
      </c>
      <c r="JI521" s="394">
        <v>3.4366247686695459</v>
      </c>
      <c r="JJ521" s="394">
        <v>3.4366247686695459</v>
      </c>
      <c r="JK521" s="394">
        <v>3.4366247686695459</v>
      </c>
      <c r="JL521" s="394">
        <v>3.4366247686695459</v>
      </c>
      <c r="JM521" s="394">
        <v>3.4366247686695459</v>
      </c>
      <c r="JN521" s="394">
        <v>3.4366247686695459</v>
      </c>
      <c r="JO521" s="394">
        <v>3.4366247686695459</v>
      </c>
      <c r="JP521" s="394">
        <v>3.4366247686695459</v>
      </c>
      <c r="JQ521" s="394">
        <v>3.4366247686695459</v>
      </c>
      <c r="JR521" s="394">
        <v>3.4366247686695459</v>
      </c>
      <c r="JS521" s="394">
        <v>3.4366247686695459</v>
      </c>
      <c r="JT521" s="394">
        <v>3.4366247686695459</v>
      </c>
      <c r="JU521" s="394">
        <v>3.4366247686695459</v>
      </c>
      <c r="JV521" s="394">
        <v>3.4366247686695459</v>
      </c>
      <c r="JW521" s="394">
        <v>3.4366247686695459</v>
      </c>
      <c r="JX521" s="394">
        <v>3.4366247686695459</v>
      </c>
      <c r="JY521" s="394">
        <v>3.4366247686695459</v>
      </c>
      <c r="JZ521" s="394">
        <v>3.4366247686695459</v>
      </c>
      <c r="KA521" s="394">
        <v>3.4366247686695459</v>
      </c>
      <c r="KB521" s="394">
        <v>3.4366247686695459</v>
      </c>
      <c r="KC521" s="394">
        <v>3.4366247686695459</v>
      </c>
    </row>
    <row r="522" spans="1:289" x14ac:dyDescent="0.25">
      <c r="A522" s="383">
        <v>513</v>
      </c>
      <c r="B522" s="384" t="s">
        <v>873</v>
      </c>
      <c r="C522" s="385" t="s">
        <v>142</v>
      </c>
      <c r="D522" s="385" t="s">
        <v>142</v>
      </c>
      <c r="E522" s="129">
        <v>2052</v>
      </c>
      <c r="F522" s="386">
        <v>1160.5276099999999</v>
      </c>
      <c r="G522" s="386">
        <v>1167.9137453522937</v>
      </c>
      <c r="H522" s="386">
        <v>1175.3468894917739</v>
      </c>
      <c r="I522" s="386">
        <v>1182.8273416041402</v>
      </c>
      <c r="J522" s="386">
        <v>1190.3554027792488</v>
      </c>
      <c r="K522" s="386">
        <v>1194.6701660322087</v>
      </c>
      <c r="L522" s="386">
        <v>1199.0005693048515</v>
      </c>
      <c r="M522" s="386">
        <v>1203.3466692886343</v>
      </c>
      <c r="N522" s="386">
        <v>1207.7085228805076</v>
      </c>
      <c r="O522" s="386">
        <v>1212.0861871836596</v>
      </c>
      <c r="P522" s="386">
        <v>1216.4851111064279</v>
      </c>
      <c r="Q522" s="386">
        <v>1220.8999996791383</v>
      </c>
      <c r="R522" s="386">
        <v>1225.3309108409719</v>
      </c>
      <c r="S522" s="386">
        <v>1229.7779027413828</v>
      </c>
      <c r="T522" s="386">
        <v>1234.2410337408623</v>
      </c>
      <c r="U522" s="386">
        <v>1238.3728275139399</v>
      </c>
      <c r="V522" s="386">
        <v>1242.5184530421743</v>
      </c>
      <c r="W522" s="386">
        <v>1246.6779566292926</v>
      </c>
      <c r="X522" s="386">
        <v>1250.8513847340296</v>
      </c>
      <c r="Y522" s="386">
        <v>1255.0387839706482</v>
      </c>
      <c r="Z522" s="386">
        <v>1258.7802338153638</v>
      </c>
      <c r="AA522" s="386">
        <v>1262.5328374563758</v>
      </c>
      <c r="AB522" s="386">
        <v>1266.2966281447439</v>
      </c>
      <c r="AC522" s="386">
        <v>1270.0716392306538</v>
      </c>
      <c r="AD522" s="386">
        <v>1273.8579041637131</v>
      </c>
      <c r="AE522" s="386">
        <v>1278.7563331710696</v>
      </c>
      <c r="AF522" s="386">
        <v>1283.6735983505469</v>
      </c>
      <c r="AG522" s="386">
        <v>1288.6097721338122</v>
      </c>
      <c r="AH522" s="386">
        <v>1293.5649272310577</v>
      </c>
      <c r="AI522" s="386">
        <v>1298.5391366320728</v>
      </c>
      <c r="AJ522" s="386">
        <v>1303.0706520170593</v>
      </c>
      <c r="AK522" s="386">
        <v>1307.6179810430096</v>
      </c>
      <c r="AL522" s="386">
        <v>1312.1811788948278</v>
      </c>
      <c r="AM522" s="386">
        <v>1316.7603009499965</v>
      </c>
      <c r="AN522" s="386">
        <v>1321.3554027792493</v>
      </c>
      <c r="AO522" s="387">
        <v>1321.3554027792493</v>
      </c>
      <c r="AP522" s="387">
        <v>1321.3554027792493</v>
      </c>
      <c r="AQ522" s="387">
        <v>1321.3554027792493</v>
      </c>
      <c r="AR522" s="387">
        <v>1321.3554027792493</v>
      </c>
      <c r="AS522" s="387">
        <v>1321.3554027792493</v>
      </c>
      <c r="AT522" s="387">
        <v>1321.3554027792493</v>
      </c>
      <c r="AU522" s="387">
        <v>1321.3554027792493</v>
      </c>
      <c r="AV522" s="387">
        <v>1321.3554027792493</v>
      </c>
      <c r="AW522" s="387">
        <v>1321.3554027792493</v>
      </c>
      <c r="AX522" s="387">
        <v>1321.3554027792493</v>
      </c>
      <c r="AY522" s="387">
        <v>1321.3554027792493</v>
      </c>
      <c r="AZ522" s="387">
        <v>1321.3554027792493</v>
      </c>
      <c r="BA522" s="387">
        <v>1321.3554027792493</v>
      </c>
      <c r="BB522" s="387">
        <v>1321.3554027792493</v>
      </c>
      <c r="BC522" s="387">
        <v>1321.3554027792493</v>
      </c>
      <c r="BD522" s="387">
        <v>1321.3554027792493</v>
      </c>
      <c r="BE522" s="387">
        <v>1321.3554027792493</v>
      </c>
      <c r="BF522" s="387">
        <v>1321.3554027792493</v>
      </c>
      <c r="BG522" s="387">
        <v>1321.3554027792493</v>
      </c>
      <c r="BH522" s="387">
        <v>1321.3554027792493</v>
      </c>
      <c r="BI522" s="387">
        <v>1321.3554027792493</v>
      </c>
      <c r="BJ522" s="387">
        <v>1321.3554027792493</v>
      </c>
      <c r="BK522" s="387">
        <v>1321.3554027792493</v>
      </c>
      <c r="BL522" s="387">
        <v>1321.3554027792493</v>
      </c>
      <c r="BM522" s="387">
        <v>1321.3554027792493</v>
      </c>
      <c r="BN522" s="387">
        <v>1321.3554027792493</v>
      </c>
      <c r="BO522" s="387">
        <v>1321.3554027792493</v>
      </c>
      <c r="BP522" s="387">
        <v>1321.3554027792493</v>
      </c>
      <c r="CA522" s="386">
        <v>3900</v>
      </c>
      <c r="CB522" s="386">
        <v>3924.7631486935065</v>
      </c>
      <c r="CC522" s="386">
        <v>3949.6835316262991</v>
      </c>
      <c r="CD522" s="386">
        <v>3974.7621471611596</v>
      </c>
      <c r="CE522" s="386">
        <v>4000</v>
      </c>
      <c r="CF522" s="386">
        <v>4000.6330261613953</v>
      </c>
      <c r="CG522" s="386">
        <v>4001.2661525033209</v>
      </c>
      <c r="CH522" s="386">
        <v>4001.8993790416312</v>
      </c>
      <c r="CI522" s="386">
        <v>4002.5327057921827</v>
      </c>
      <c r="CJ522" s="386">
        <v>4003.1661327708357</v>
      </c>
      <c r="CK522" s="386">
        <v>4003.5735995597101</v>
      </c>
      <c r="CL522" s="386">
        <v>4003.9811078230518</v>
      </c>
      <c r="CM522" s="386">
        <v>4004.3886575650827</v>
      </c>
      <c r="CN522" s="386">
        <v>4004.7962487900245</v>
      </c>
      <c r="CO522" s="386">
        <v>4005.2038815020992</v>
      </c>
      <c r="CP522" s="386">
        <v>4002.8802860719952</v>
      </c>
      <c r="CQ522" s="386">
        <v>4000.5580386620877</v>
      </c>
      <c r="CR522" s="386">
        <v>3998.2371384903304</v>
      </c>
      <c r="CS522" s="386">
        <v>3995.9175847751312</v>
      </c>
      <c r="CT522" s="386">
        <v>3993.5993767353516</v>
      </c>
      <c r="CU522" s="386">
        <v>3989.5138427825282</v>
      </c>
      <c r="CV522" s="386">
        <v>3985.4324884146117</v>
      </c>
      <c r="CW522" s="386">
        <v>3981.3553093558012</v>
      </c>
      <c r="CX522" s="386">
        <v>3977.2823013346701</v>
      </c>
      <c r="CY522" s="386">
        <v>3973.2134600841609</v>
      </c>
      <c r="CZ522" s="386">
        <v>3972.2392357368881</v>
      </c>
      <c r="DA522" s="386">
        <v>3971.2652502675633</v>
      </c>
      <c r="DB522" s="386">
        <v>3970.2915036176141</v>
      </c>
      <c r="DC522" s="386">
        <v>3969.3179957284829</v>
      </c>
      <c r="DD522" s="386">
        <v>3968.3447265416248</v>
      </c>
      <c r="DE522" s="386">
        <v>3982.1718134874518</v>
      </c>
      <c r="DF522" s="386">
        <v>3996.047078791406</v>
      </c>
      <c r="DG522" s="386">
        <v>4009.9706903235674</v>
      </c>
      <c r="DH522" s="386">
        <v>4023.9428165389336</v>
      </c>
      <c r="DI522" s="386">
        <v>4037.963626479459</v>
      </c>
      <c r="DJ522" s="387">
        <v>4037.963626479459</v>
      </c>
      <c r="DK522" s="387">
        <v>4037.963626479459</v>
      </c>
      <c r="DL522" s="387">
        <v>4037.963626479459</v>
      </c>
      <c r="DM522" s="387">
        <v>4037.963626479459</v>
      </c>
      <c r="DN522" s="387">
        <v>4037.963626479459</v>
      </c>
      <c r="DO522" s="387">
        <v>4037.963626479459</v>
      </c>
      <c r="DP522" s="387">
        <v>4037.963626479459</v>
      </c>
      <c r="DQ522" s="387">
        <v>4037.963626479459</v>
      </c>
      <c r="DR522" s="387">
        <v>4037.963626479459</v>
      </c>
      <c r="DS522" s="387">
        <v>4037.963626479459</v>
      </c>
      <c r="DT522" s="387">
        <v>4037.963626479459</v>
      </c>
      <c r="DU522" s="387">
        <v>4037.963626479459</v>
      </c>
      <c r="DV522" s="387">
        <v>4037.963626479459</v>
      </c>
      <c r="DW522" s="387">
        <v>4037.963626479459</v>
      </c>
      <c r="DX522" s="387">
        <v>4037.963626479459</v>
      </c>
      <c r="DY522" s="387">
        <v>4037.963626479459</v>
      </c>
      <c r="DZ522" s="387">
        <v>4037.963626479459</v>
      </c>
      <c r="EA522" s="387">
        <v>4037.963626479459</v>
      </c>
      <c r="EB522" s="387">
        <v>4037.963626479459</v>
      </c>
      <c r="EC522" s="387">
        <v>4037.963626479459</v>
      </c>
      <c r="ED522" s="387">
        <v>4037.963626479459</v>
      </c>
      <c r="EE522" s="387">
        <v>4037.963626479459</v>
      </c>
      <c r="EF522" s="387">
        <v>4037.963626479459</v>
      </c>
      <c r="EG522" s="387">
        <v>4037.963626479459</v>
      </c>
      <c r="EH522" s="387">
        <v>4037.963626479459</v>
      </c>
      <c r="EI522" s="387">
        <v>4037.963626479459</v>
      </c>
      <c r="EJ522" s="387">
        <v>4037.963626479459</v>
      </c>
      <c r="EK522" s="387">
        <v>4037.963626479459</v>
      </c>
      <c r="EY522" s="386">
        <v>696</v>
      </c>
      <c r="EZ522" s="386">
        <v>701</v>
      </c>
      <c r="FA522" s="386">
        <v>706</v>
      </c>
      <c r="FB522" s="386">
        <v>711</v>
      </c>
      <c r="FC522" s="386">
        <v>715.7</v>
      </c>
      <c r="FD522" s="386">
        <v>724</v>
      </c>
      <c r="FE522" s="386">
        <v>732</v>
      </c>
      <c r="FF522" s="386">
        <v>740</v>
      </c>
      <c r="FG522" s="386">
        <v>748</v>
      </c>
      <c r="FH522" s="386">
        <v>756</v>
      </c>
      <c r="FI522" s="386">
        <v>763.8</v>
      </c>
      <c r="FJ522" s="386">
        <v>770</v>
      </c>
      <c r="FK522" s="386">
        <v>776</v>
      </c>
      <c r="FL522" s="386">
        <v>782</v>
      </c>
      <c r="FM522" s="386">
        <v>788</v>
      </c>
      <c r="FN522" s="386">
        <v>794</v>
      </c>
      <c r="FO522" s="386">
        <v>800</v>
      </c>
      <c r="FP522" s="386">
        <v>806</v>
      </c>
      <c r="FQ522" s="386">
        <v>812</v>
      </c>
      <c r="FR522" s="386">
        <v>818</v>
      </c>
      <c r="FS522" s="386">
        <v>824</v>
      </c>
      <c r="FT522" s="386">
        <v>830</v>
      </c>
      <c r="FU522" s="386">
        <v>836</v>
      </c>
      <c r="FV522" s="386">
        <v>842</v>
      </c>
      <c r="FW522" s="386">
        <v>848</v>
      </c>
      <c r="FX522" s="386">
        <v>854</v>
      </c>
      <c r="FY522" s="386">
        <v>860</v>
      </c>
      <c r="FZ522" s="386">
        <v>866</v>
      </c>
      <c r="GA522" s="386">
        <v>872</v>
      </c>
      <c r="GB522" s="386">
        <v>878</v>
      </c>
      <c r="GC522" s="386">
        <v>892.90000000000009</v>
      </c>
      <c r="GD522" s="387">
        <v>892.90000000000009</v>
      </c>
      <c r="GE522" s="387">
        <v>892.90000000000009</v>
      </c>
      <c r="GF522" s="387">
        <v>892.90000000000009</v>
      </c>
      <c r="GG522" s="387">
        <v>892.90000000000009</v>
      </c>
      <c r="GH522" s="387">
        <v>892.90000000000009</v>
      </c>
      <c r="GI522" s="387">
        <v>892.90000000000009</v>
      </c>
      <c r="GJ522" s="387">
        <v>892.90000000000009</v>
      </c>
      <c r="GK522" s="387">
        <v>892.90000000000009</v>
      </c>
      <c r="GL522" s="387">
        <v>892.90000000000009</v>
      </c>
      <c r="GM522" s="387">
        <v>892.90000000000009</v>
      </c>
      <c r="GN522" s="387">
        <v>892.90000000000009</v>
      </c>
      <c r="GO522" s="387">
        <v>892.90000000000009</v>
      </c>
      <c r="GP522" s="387">
        <v>892.90000000000009</v>
      </c>
      <c r="GQ522" s="387">
        <v>892.90000000000009</v>
      </c>
      <c r="GR522" s="387">
        <v>892.90000000000009</v>
      </c>
      <c r="GS522" s="387">
        <v>892.90000000000009</v>
      </c>
      <c r="GT522" s="387">
        <v>892.90000000000009</v>
      </c>
      <c r="GU522" s="387">
        <v>892.90000000000009</v>
      </c>
      <c r="GV522" s="387">
        <v>892.90000000000009</v>
      </c>
      <c r="GW522" s="387">
        <v>892.90000000000009</v>
      </c>
      <c r="GX522" s="387">
        <v>892.90000000000009</v>
      </c>
      <c r="GY522" s="387">
        <v>892.90000000000009</v>
      </c>
      <c r="GZ522" s="387">
        <v>892.90000000000009</v>
      </c>
      <c r="HA522" s="387">
        <v>892.90000000000009</v>
      </c>
      <c r="HB522" s="387">
        <v>892.90000000000009</v>
      </c>
      <c r="HC522" s="387">
        <v>892.90000000000009</v>
      </c>
      <c r="HD522" s="387">
        <v>892.90000000000009</v>
      </c>
      <c r="HE522" s="387">
        <v>892.90000000000009</v>
      </c>
      <c r="HS522" s="394">
        <v>3.3605404700367281</v>
      </c>
      <c r="HT522" s="394">
        <v>3.360490587864112</v>
      </c>
      <c r="HU522" s="394">
        <v>3.3604407064319219</v>
      </c>
      <c r="HV522" s="394">
        <v>3.3603908257401471</v>
      </c>
      <c r="HW522" s="394">
        <v>3.3603409457887756</v>
      </c>
      <c r="HX522" s="394">
        <v>3.3487343535567429</v>
      </c>
      <c r="HY522" s="394">
        <v>3.3371678504065665</v>
      </c>
      <c r="HZ522" s="394">
        <v>3.3256412978708605</v>
      </c>
      <c r="IA522" s="394">
        <v>3.3141545579605047</v>
      </c>
      <c r="IB522" s="394">
        <v>3.3027074931629938</v>
      </c>
      <c r="IC522" s="394">
        <v>3.2910995482043721</v>
      </c>
      <c r="ID522" s="394">
        <v>3.2795324014049703</v>
      </c>
      <c r="IE522" s="394">
        <v>3.2680059093724987</v>
      </c>
      <c r="IF522" s="394">
        <v>3.2565199292186473</v>
      </c>
      <c r="IG522" s="394">
        <v>3.2450743185573105</v>
      </c>
      <c r="IH522" s="394">
        <v>3.232370896015107</v>
      </c>
      <c r="II522" s="394">
        <v>3.2197172032875221</v>
      </c>
      <c r="IJ522" s="394">
        <v>3.2071130456983217</v>
      </c>
      <c r="IK522" s="394">
        <v>3.1945582293333668</v>
      </c>
      <c r="IL522" s="394">
        <v>3.182052561037628</v>
      </c>
      <c r="IM522" s="394">
        <v>3.1693489741972742</v>
      </c>
      <c r="IN522" s="394">
        <v>3.1566961034012078</v>
      </c>
      <c r="IO522" s="394">
        <v>3.144093746177703</v>
      </c>
      <c r="IP522" s="394">
        <v>3.1315417008633544</v>
      </c>
      <c r="IQ522" s="394">
        <v>3.1190397665998493</v>
      </c>
      <c r="IR522" s="394">
        <v>3.1063300588991019</v>
      </c>
      <c r="IS522" s="394">
        <v>3.093672141711437</v>
      </c>
      <c r="IT522" s="394">
        <v>3.0810658039968133</v>
      </c>
      <c r="IU522" s="394">
        <v>3.0685108355751516</v>
      </c>
      <c r="IV522" s="394">
        <v>3.0560070271228281</v>
      </c>
      <c r="IW522" s="394">
        <v>3.0559907149495982</v>
      </c>
      <c r="IX522" s="394">
        <v>3.0559744028634381</v>
      </c>
      <c r="IY522" s="394">
        <v>3.055958090864348</v>
      </c>
      <c r="IZ522" s="394">
        <v>3.0559417789523269</v>
      </c>
      <c r="JA522" s="394">
        <v>3.0559254671273757</v>
      </c>
      <c r="JB522" s="394">
        <v>3.0559254671273757</v>
      </c>
      <c r="JC522" s="394">
        <v>3.0559254671273757</v>
      </c>
      <c r="JD522" s="394">
        <v>3.0559254671273757</v>
      </c>
      <c r="JE522" s="394">
        <v>3.0559254671273757</v>
      </c>
      <c r="JF522" s="394">
        <v>3.0559254671273757</v>
      </c>
      <c r="JG522" s="394">
        <v>3.0559254671273757</v>
      </c>
      <c r="JH522" s="394">
        <v>3.0559254671273757</v>
      </c>
      <c r="JI522" s="394">
        <v>3.0559254671273757</v>
      </c>
      <c r="JJ522" s="394">
        <v>3.0559254671273757</v>
      </c>
      <c r="JK522" s="394">
        <v>3.0559254671273757</v>
      </c>
      <c r="JL522" s="394">
        <v>3.0559254671273757</v>
      </c>
      <c r="JM522" s="394">
        <v>3.0559254671273757</v>
      </c>
      <c r="JN522" s="394">
        <v>3.0559254671273757</v>
      </c>
      <c r="JO522" s="394">
        <v>3.0559254671273757</v>
      </c>
      <c r="JP522" s="394">
        <v>3.0559254671273757</v>
      </c>
      <c r="JQ522" s="394">
        <v>3.0559254671273757</v>
      </c>
      <c r="JR522" s="394">
        <v>3.0559254671273757</v>
      </c>
      <c r="JS522" s="394">
        <v>3.0559254671273757</v>
      </c>
      <c r="JT522" s="394">
        <v>3.0559254671273757</v>
      </c>
      <c r="JU522" s="394">
        <v>3.0559254671273757</v>
      </c>
      <c r="JV522" s="394">
        <v>3.0559254671273757</v>
      </c>
      <c r="JW522" s="394">
        <v>3.0559254671273757</v>
      </c>
      <c r="JX522" s="394">
        <v>3.0559254671273757</v>
      </c>
      <c r="JY522" s="394">
        <v>3.0559254671273757</v>
      </c>
      <c r="JZ522" s="394">
        <v>3.0559254671273757</v>
      </c>
      <c r="KA522" s="394">
        <v>3.0559254671273757</v>
      </c>
      <c r="KB522" s="394">
        <v>3.0559254671273757</v>
      </c>
      <c r="KC522" s="394">
        <v>3.0559254671273757</v>
      </c>
    </row>
    <row r="523" spans="1:289" x14ac:dyDescent="0.25">
      <c r="A523" s="383">
        <v>514</v>
      </c>
      <c r="B523" s="384" t="s">
        <v>873</v>
      </c>
      <c r="C523" s="385" t="s">
        <v>142</v>
      </c>
      <c r="D523" s="385" t="s">
        <v>142</v>
      </c>
      <c r="E523" s="129">
        <v>2052</v>
      </c>
      <c r="F523" s="386">
        <v>1418.9339</v>
      </c>
      <c r="G523" s="386">
        <v>1452.7380441684325</v>
      </c>
      <c r="H523" s="386">
        <v>1487.3475254726964</v>
      </c>
      <c r="I523" s="386">
        <v>1522.7815299598965</v>
      </c>
      <c r="J523" s="386">
        <v>1559.0597007582612</v>
      </c>
      <c r="K523" s="386">
        <v>1566.8051023171436</v>
      </c>
      <c r="L523" s="386">
        <v>1574.5889829960231</v>
      </c>
      <c r="M523" s="386">
        <v>1582.4115339589944</v>
      </c>
      <c r="N523" s="386">
        <v>1590.2729473198544</v>
      </c>
      <c r="O523" s="386">
        <v>1598.1734161468216</v>
      </c>
      <c r="P523" s="386">
        <v>1606.0703866286387</v>
      </c>
      <c r="Q523" s="386">
        <v>1614.0063779965253</v>
      </c>
      <c r="R523" s="386">
        <v>1621.9815830623393</v>
      </c>
      <c r="S523" s="386">
        <v>1629.9961955906692</v>
      </c>
      <c r="T523" s="386">
        <v>1638.0504103035425</v>
      </c>
      <c r="U523" s="386">
        <v>1645.31447880364</v>
      </c>
      <c r="V523" s="386">
        <v>1652.6107604095382</v>
      </c>
      <c r="W523" s="386">
        <v>1659.9393979728891</v>
      </c>
      <c r="X523" s="386">
        <v>1667.300534978832</v>
      </c>
      <c r="Y523" s="386">
        <v>1674.6943155488029</v>
      </c>
      <c r="Z523" s="386">
        <v>1681.1882658167424</v>
      </c>
      <c r="AA523" s="386">
        <v>1687.707397629571</v>
      </c>
      <c r="AB523" s="386">
        <v>1694.2518086335867</v>
      </c>
      <c r="AC523" s="386">
        <v>1700.8215968537297</v>
      </c>
      <c r="AD523" s="386">
        <v>1707.4168606950511</v>
      </c>
      <c r="AE523" s="386">
        <v>1716.0001681162946</v>
      </c>
      <c r="AF523" s="386">
        <v>1724.6266244415833</v>
      </c>
      <c r="AG523" s="386">
        <v>1733.296446583563</v>
      </c>
      <c r="AH523" s="386">
        <v>1742.0098525453147</v>
      </c>
      <c r="AI523" s="386">
        <v>1750.7670614258357</v>
      </c>
      <c r="AJ523" s="386">
        <v>1758.7524129750445</v>
      </c>
      <c r="AK523" s="386">
        <v>1766.7741861823765</v>
      </c>
      <c r="AL523" s="386">
        <v>1774.8325471691567</v>
      </c>
      <c r="AM523" s="386">
        <v>1782.9276628143991</v>
      </c>
      <c r="AN523" s="386">
        <v>1791.0597007582628</v>
      </c>
      <c r="AO523" s="387">
        <v>1791.0597007582628</v>
      </c>
      <c r="AP523" s="387">
        <v>1791.0597007582628</v>
      </c>
      <c r="AQ523" s="387">
        <v>1791.0597007582628</v>
      </c>
      <c r="AR523" s="387">
        <v>1791.0597007582628</v>
      </c>
      <c r="AS523" s="387">
        <v>1791.0597007582628</v>
      </c>
      <c r="AT523" s="387">
        <v>1791.0597007582628</v>
      </c>
      <c r="AU523" s="387">
        <v>1791.0597007582628</v>
      </c>
      <c r="AV523" s="387">
        <v>1791.0597007582628</v>
      </c>
      <c r="AW523" s="387">
        <v>1791.0597007582628</v>
      </c>
      <c r="AX523" s="387">
        <v>1791.0597007582628</v>
      </c>
      <c r="AY523" s="387">
        <v>1791.0597007582628</v>
      </c>
      <c r="AZ523" s="387">
        <v>1791.0597007582628</v>
      </c>
      <c r="BA523" s="387">
        <v>1791.0597007582628</v>
      </c>
      <c r="BB523" s="387">
        <v>1791.0597007582628</v>
      </c>
      <c r="BC523" s="387">
        <v>1791.0597007582628</v>
      </c>
      <c r="BD523" s="387">
        <v>1791.0597007582628</v>
      </c>
      <c r="BE523" s="387">
        <v>1791.0597007582628</v>
      </c>
      <c r="BF523" s="387">
        <v>1791.0597007582628</v>
      </c>
      <c r="BG523" s="387">
        <v>1791.0597007582628</v>
      </c>
      <c r="BH523" s="387">
        <v>1791.0597007582628</v>
      </c>
      <c r="BI523" s="387">
        <v>1791.0597007582628</v>
      </c>
      <c r="BJ523" s="387">
        <v>1791.0597007582628</v>
      </c>
      <c r="BK523" s="387">
        <v>1791.0597007582628</v>
      </c>
      <c r="BL523" s="387">
        <v>1791.0597007582628</v>
      </c>
      <c r="BM523" s="387">
        <v>1791.0597007582628</v>
      </c>
      <c r="BN523" s="387">
        <v>1791.0597007582628</v>
      </c>
      <c r="BO523" s="387">
        <v>1791.0597007582628</v>
      </c>
      <c r="BP523" s="387">
        <v>1791.0597007582628</v>
      </c>
      <c r="CA523" s="386">
        <v>4850</v>
      </c>
      <c r="CB523" s="386">
        <v>4965.787217271517</v>
      </c>
      <c r="CC523" s="386">
        <v>5084.3386983952978</v>
      </c>
      <c r="CD523" s="386">
        <v>5205.7204364474783</v>
      </c>
      <c r="CE523" s="386">
        <v>5330</v>
      </c>
      <c r="CF523" s="386">
        <v>5354.0811618156758</v>
      </c>
      <c r="CG523" s="386">
        <v>5378.2711233226073</v>
      </c>
      <c r="CH523" s="386">
        <v>5402.5703760823271</v>
      </c>
      <c r="CI523" s="386">
        <v>5426.9794138772641</v>
      </c>
      <c r="CJ523" s="386">
        <v>5451.4987327207764</v>
      </c>
      <c r="CK523" s="386">
        <v>5475.9772990583224</v>
      </c>
      <c r="CL523" s="386">
        <v>5500.5657801623056</v>
      </c>
      <c r="CM523" s="386">
        <v>5525.2646695769854</v>
      </c>
      <c r="CN523" s="386">
        <v>5550.0744630627551</v>
      </c>
      <c r="CO523" s="386">
        <v>5574.995658606098</v>
      </c>
      <c r="CP523" s="386">
        <v>5591.8358435205746</v>
      </c>
      <c r="CQ523" s="386">
        <v>5608.7268969639827</v>
      </c>
      <c r="CR523" s="386">
        <v>5625.6689725930228</v>
      </c>
      <c r="CS523" s="386">
        <v>5642.6622245285389</v>
      </c>
      <c r="CT523" s="386">
        <v>5659.7068073569208</v>
      </c>
      <c r="CU523" s="386">
        <v>5673.5951279328929</v>
      </c>
      <c r="CV523" s="386">
        <v>5687.5175289753952</v>
      </c>
      <c r="CW523" s="386">
        <v>5701.4740941142809</v>
      </c>
      <c r="CX523" s="386">
        <v>5715.4649071846206</v>
      </c>
      <c r="CY523" s="386">
        <v>5729.4900522272092</v>
      </c>
      <c r="CZ523" s="386">
        <v>5750.0746714231509</v>
      </c>
      <c r="DA523" s="386">
        <v>5770.7332459874724</v>
      </c>
      <c r="DB523" s="386">
        <v>5791.4660416232437</v>
      </c>
      <c r="DC523" s="386">
        <v>5812.2733249881394</v>
      </c>
      <c r="DD523" s="386">
        <v>5833.1553636978679</v>
      </c>
      <c r="DE523" s="386">
        <v>5859.7908826953981</v>
      </c>
      <c r="DF523" s="386">
        <v>5886.548025553092</v>
      </c>
      <c r="DG523" s="386">
        <v>5913.4273476332601</v>
      </c>
      <c r="DH523" s="386">
        <v>5940.4294068341233</v>
      </c>
      <c r="DI523" s="386">
        <v>5967.5547636013907</v>
      </c>
      <c r="DJ523" s="387">
        <v>5967.5547636013907</v>
      </c>
      <c r="DK523" s="387">
        <v>5967.5547636013907</v>
      </c>
      <c r="DL523" s="387">
        <v>5967.5547636013907</v>
      </c>
      <c r="DM523" s="387">
        <v>5967.5547636013907</v>
      </c>
      <c r="DN523" s="387">
        <v>5967.5547636013907</v>
      </c>
      <c r="DO523" s="387">
        <v>5967.5547636013907</v>
      </c>
      <c r="DP523" s="387">
        <v>5967.5547636013907</v>
      </c>
      <c r="DQ523" s="387">
        <v>5967.5547636013907</v>
      </c>
      <c r="DR523" s="387">
        <v>5967.5547636013907</v>
      </c>
      <c r="DS523" s="387">
        <v>5967.5547636013907</v>
      </c>
      <c r="DT523" s="387">
        <v>5967.5547636013907</v>
      </c>
      <c r="DU523" s="387">
        <v>5967.5547636013907</v>
      </c>
      <c r="DV523" s="387">
        <v>5967.5547636013907</v>
      </c>
      <c r="DW523" s="387">
        <v>5967.5547636013907</v>
      </c>
      <c r="DX523" s="387">
        <v>5967.5547636013907</v>
      </c>
      <c r="DY523" s="387">
        <v>5967.5547636013907</v>
      </c>
      <c r="DZ523" s="387">
        <v>5967.5547636013907</v>
      </c>
      <c r="EA523" s="387">
        <v>5967.5547636013907</v>
      </c>
      <c r="EB523" s="387">
        <v>5967.5547636013907</v>
      </c>
      <c r="EC523" s="387">
        <v>5967.5547636013907</v>
      </c>
      <c r="ED523" s="387">
        <v>5967.5547636013907</v>
      </c>
      <c r="EE523" s="387">
        <v>5967.5547636013907</v>
      </c>
      <c r="EF523" s="387">
        <v>5967.5547636013907</v>
      </c>
      <c r="EG523" s="387">
        <v>5967.5547636013907</v>
      </c>
      <c r="EH523" s="387">
        <v>5967.5547636013907</v>
      </c>
      <c r="EI523" s="387">
        <v>5967.5547636013907</v>
      </c>
      <c r="EJ523" s="387">
        <v>5967.5547636013907</v>
      </c>
      <c r="EK523" s="387">
        <v>5967.5547636013907</v>
      </c>
      <c r="EY523" s="386">
        <v>410</v>
      </c>
      <c r="EZ523" s="386">
        <v>415</v>
      </c>
      <c r="FA523" s="386">
        <v>420</v>
      </c>
      <c r="FB523" s="386">
        <v>425</v>
      </c>
      <c r="FC523" s="386">
        <v>431.70000000000005</v>
      </c>
      <c r="FD523" s="386">
        <v>437</v>
      </c>
      <c r="FE523" s="386">
        <v>443</v>
      </c>
      <c r="FF523" s="386">
        <v>449</v>
      </c>
      <c r="FG523" s="386">
        <v>455</v>
      </c>
      <c r="FH523" s="386">
        <v>461</v>
      </c>
      <c r="FI523" s="386">
        <v>465.3</v>
      </c>
      <c r="FJ523" s="386">
        <v>470</v>
      </c>
      <c r="FK523" s="386">
        <v>475</v>
      </c>
      <c r="FL523" s="386">
        <v>480</v>
      </c>
      <c r="FM523" s="386">
        <v>485</v>
      </c>
      <c r="FN523" s="386">
        <v>490</v>
      </c>
      <c r="FO523" s="386">
        <v>495</v>
      </c>
      <c r="FP523" s="386">
        <v>500</v>
      </c>
      <c r="FQ523" s="386">
        <v>505</v>
      </c>
      <c r="FR523" s="386">
        <v>510</v>
      </c>
      <c r="FS523" s="386">
        <v>515</v>
      </c>
      <c r="FT523" s="386">
        <v>520</v>
      </c>
      <c r="FU523" s="386">
        <v>525</v>
      </c>
      <c r="FV523" s="386">
        <v>530</v>
      </c>
      <c r="FW523" s="386">
        <v>535</v>
      </c>
      <c r="FX523" s="386">
        <v>540</v>
      </c>
      <c r="FY523" s="386">
        <v>545</v>
      </c>
      <c r="FZ523" s="386">
        <v>550</v>
      </c>
      <c r="GA523" s="386">
        <v>555</v>
      </c>
      <c r="GB523" s="386">
        <v>560</v>
      </c>
      <c r="GC523" s="386">
        <v>566</v>
      </c>
      <c r="GD523" s="387">
        <v>566</v>
      </c>
      <c r="GE523" s="387">
        <v>566</v>
      </c>
      <c r="GF523" s="387">
        <v>566</v>
      </c>
      <c r="GG523" s="387">
        <v>566</v>
      </c>
      <c r="GH523" s="387">
        <v>566</v>
      </c>
      <c r="GI523" s="387">
        <v>566</v>
      </c>
      <c r="GJ523" s="387">
        <v>566</v>
      </c>
      <c r="GK523" s="387">
        <v>566</v>
      </c>
      <c r="GL523" s="387">
        <v>566</v>
      </c>
      <c r="GM523" s="387">
        <v>566</v>
      </c>
      <c r="GN523" s="387">
        <v>566</v>
      </c>
      <c r="GO523" s="387">
        <v>566</v>
      </c>
      <c r="GP523" s="387">
        <v>566</v>
      </c>
      <c r="GQ523" s="387">
        <v>566</v>
      </c>
      <c r="GR523" s="387">
        <v>566</v>
      </c>
      <c r="GS523" s="387">
        <v>566</v>
      </c>
      <c r="GT523" s="387">
        <v>566</v>
      </c>
      <c r="GU523" s="387">
        <v>566</v>
      </c>
      <c r="GV523" s="387">
        <v>566</v>
      </c>
      <c r="GW523" s="387">
        <v>566</v>
      </c>
      <c r="GX523" s="387">
        <v>566</v>
      </c>
      <c r="GY523" s="387">
        <v>566</v>
      </c>
      <c r="GZ523" s="387">
        <v>566</v>
      </c>
      <c r="HA523" s="387">
        <v>566</v>
      </c>
      <c r="HB523" s="387">
        <v>566</v>
      </c>
      <c r="HC523" s="387">
        <v>566</v>
      </c>
      <c r="HD523" s="387">
        <v>566</v>
      </c>
      <c r="HE523" s="387">
        <v>566</v>
      </c>
      <c r="HS523" s="394">
        <v>3.4180591499012039</v>
      </c>
      <c r="HT523" s="394">
        <v>3.4182261813856489</v>
      </c>
      <c r="HU523" s="394">
        <v>3.418393221032479</v>
      </c>
      <c r="HV523" s="394">
        <v>3.4185602688420937</v>
      </c>
      <c r="HW523" s="394">
        <v>3.4187273248148942</v>
      </c>
      <c r="HX523" s="394">
        <v>3.417196659557427</v>
      </c>
      <c r="HY523" s="394">
        <v>3.4156666796240316</v>
      </c>
      <c r="HZ523" s="394">
        <v>3.4141373847078684</v>
      </c>
      <c r="IA523" s="394">
        <v>3.412608774502234</v>
      </c>
      <c r="IB523" s="394">
        <v>3.4110808487005619</v>
      </c>
      <c r="IC523" s="394">
        <v>3.4095500076762808</v>
      </c>
      <c r="ID523" s="394">
        <v>3.408019853670087</v>
      </c>
      <c r="IE523" s="394">
        <v>3.4064903863736578</v>
      </c>
      <c r="IF523" s="394">
        <v>3.4049616054788086</v>
      </c>
      <c r="IG523" s="394">
        <v>3.4034335106774956</v>
      </c>
      <c r="IH523" s="394">
        <v>3.3986425790081021</v>
      </c>
      <c r="II523" s="394">
        <v>3.3938583914182359</v>
      </c>
      <c r="IJ523" s="394">
        <v>3.389080938414418</v>
      </c>
      <c r="IK523" s="394">
        <v>3.3843102105165328</v>
      </c>
      <c r="IL523" s="394">
        <v>3.3795461982578092</v>
      </c>
      <c r="IM523" s="394">
        <v>3.3747529906631777</v>
      </c>
      <c r="IN523" s="394">
        <v>3.369966581270937</v>
      </c>
      <c r="IO523" s="394">
        <v>3.3651869604392024</v>
      </c>
      <c r="IP523" s="394">
        <v>3.3604141185397642</v>
      </c>
      <c r="IQ523" s="394">
        <v>3.3556480459580693</v>
      </c>
      <c r="IR523" s="394">
        <v>3.3508590373479872</v>
      </c>
      <c r="IS523" s="394">
        <v>3.3460768633651226</v>
      </c>
      <c r="IT523" s="394">
        <v>3.3413015142554463</v>
      </c>
      <c r="IU523" s="394">
        <v>3.3365329802788501</v>
      </c>
      <c r="IV523" s="394">
        <v>3.3317712517091276</v>
      </c>
      <c r="IW523" s="394">
        <v>3.3317883969712252</v>
      </c>
      <c r="IX523" s="394">
        <v>3.3318055423215522</v>
      </c>
      <c r="IY523" s="394">
        <v>3.3318226877601091</v>
      </c>
      <c r="IZ523" s="394">
        <v>3.3318398332868964</v>
      </c>
      <c r="JA523" s="394">
        <v>3.3318569789019135</v>
      </c>
      <c r="JB523" s="394">
        <v>3.3318569789019135</v>
      </c>
      <c r="JC523" s="394">
        <v>3.3318569789019135</v>
      </c>
      <c r="JD523" s="394">
        <v>3.3318569789019135</v>
      </c>
      <c r="JE523" s="394">
        <v>3.3318569789019135</v>
      </c>
      <c r="JF523" s="394">
        <v>3.3318569789019135</v>
      </c>
      <c r="JG523" s="394">
        <v>3.3318569789019135</v>
      </c>
      <c r="JH523" s="394">
        <v>3.3318569789019135</v>
      </c>
      <c r="JI523" s="394">
        <v>3.3318569789019135</v>
      </c>
      <c r="JJ523" s="394">
        <v>3.3318569789019135</v>
      </c>
      <c r="JK523" s="394">
        <v>3.3318569789019135</v>
      </c>
      <c r="JL523" s="394">
        <v>3.3318569789019135</v>
      </c>
      <c r="JM523" s="394">
        <v>3.3318569789019135</v>
      </c>
      <c r="JN523" s="394">
        <v>3.3318569789019135</v>
      </c>
      <c r="JO523" s="394">
        <v>3.3318569789019135</v>
      </c>
      <c r="JP523" s="394">
        <v>3.3318569789019135</v>
      </c>
      <c r="JQ523" s="394">
        <v>3.3318569789019135</v>
      </c>
      <c r="JR523" s="394">
        <v>3.3318569789019135</v>
      </c>
      <c r="JS523" s="394">
        <v>3.3318569789019135</v>
      </c>
      <c r="JT523" s="394">
        <v>3.3318569789019135</v>
      </c>
      <c r="JU523" s="394">
        <v>3.3318569789019135</v>
      </c>
      <c r="JV523" s="394">
        <v>3.3318569789019135</v>
      </c>
      <c r="JW523" s="394">
        <v>3.3318569789019135</v>
      </c>
      <c r="JX523" s="394">
        <v>3.3318569789019135</v>
      </c>
      <c r="JY523" s="394">
        <v>3.3318569789019135</v>
      </c>
      <c r="JZ523" s="394">
        <v>3.3318569789019135</v>
      </c>
      <c r="KA523" s="394">
        <v>3.3318569789019135</v>
      </c>
      <c r="KB523" s="394">
        <v>3.3318569789019135</v>
      </c>
      <c r="KC523" s="394">
        <v>3.3318569789019135</v>
      </c>
    </row>
    <row r="524" spans="1:289" x14ac:dyDescent="0.25">
      <c r="A524" s="383">
        <v>515</v>
      </c>
      <c r="B524" s="384" t="s">
        <v>873</v>
      </c>
      <c r="C524" s="385" t="s">
        <v>142</v>
      </c>
      <c r="D524" s="385" t="s">
        <v>142</v>
      </c>
      <c r="E524" s="129">
        <v>2052</v>
      </c>
      <c r="F524" s="386">
        <v>877.95575000000008</v>
      </c>
      <c r="G524" s="386">
        <v>916.49206686848584</v>
      </c>
      <c r="H524" s="386">
        <v>956.71986729726302</v>
      </c>
      <c r="I524" s="386">
        <v>998.71339596945745</v>
      </c>
      <c r="J524" s="386">
        <v>1042.5501564074184</v>
      </c>
      <c r="K524" s="386">
        <v>1047.2948313832712</v>
      </c>
      <c r="L524" s="386">
        <v>1052.061099507893</v>
      </c>
      <c r="M524" s="386">
        <v>1056.849059052309</v>
      </c>
      <c r="N524" s="386">
        <v>1061.6588087347784</v>
      </c>
      <c r="O524" s="386">
        <v>1066.4904477228304</v>
      </c>
      <c r="P524" s="386">
        <v>1071.327859058475</v>
      </c>
      <c r="Q524" s="386">
        <v>1076.1872120331473</v>
      </c>
      <c r="R524" s="386">
        <v>1081.0686061702263</v>
      </c>
      <c r="S524" s="386">
        <v>1085.9721414445119</v>
      </c>
      <c r="T524" s="386">
        <v>1090.8979182842716</v>
      </c>
      <c r="U524" s="386">
        <v>1095.3471962196595</v>
      </c>
      <c r="V524" s="386">
        <v>1099.8146207421978</v>
      </c>
      <c r="W524" s="386">
        <v>1104.3002658635869</v>
      </c>
      <c r="X524" s="386">
        <v>1108.8042058973872</v>
      </c>
      <c r="Y524" s="386">
        <v>1113.32651546025</v>
      </c>
      <c r="Z524" s="386">
        <v>1117.303689059321</v>
      </c>
      <c r="AA524" s="386">
        <v>1121.2950704488446</v>
      </c>
      <c r="AB524" s="386">
        <v>1125.3007103837867</v>
      </c>
      <c r="AC524" s="386">
        <v>1129.3206598004267</v>
      </c>
      <c r="AD524" s="386">
        <v>1133.3549698170054</v>
      </c>
      <c r="AE524" s="386">
        <v>1138.6126247802188</v>
      </c>
      <c r="AF524" s="386">
        <v>1143.8946701034238</v>
      </c>
      <c r="AG524" s="386">
        <v>1149.201218933958</v>
      </c>
      <c r="AH524" s="386">
        <v>1154.5323849440515</v>
      </c>
      <c r="AI524" s="386">
        <v>1159.8882823332617</v>
      </c>
      <c r="AJ524" s="386">
        <v>1164.7792350521383</v>
      </c>
      <c r="AK524" s="386">
        <v>1169.6908116697668</v>
      </c>
      <c r="AL524" s="386">
        <v>1174.6230991518619</v>
      </c>
      <c r="AM524" s="386">
        <v>1179.5761848308509</v>
      </c>
      <c r="AN524" s="386">
        <v>1184.5501564074198</v>
      </c>
      <c r="AO524" s="387">
        <v>1184.5501564074198</v>
      </c>
      <c r="AP524" s="387">
        <v>1184.5501564074198</v>
      </c>
      <c r="AQ524" s="387">
        <v>1184.5501564074198</v>
      </c>
      <c r="AR524" s="387">
        <v>1184.5501564074198</v>
      </c>
      <c r="AS524" s="387">
        <v>1184.5501564074198</v>
      </c>
      <c r="AT524" s="387">
        <v>1184.5501564074198</v>
      </c>
      <c r="AU524" s="387">
        <v>1184.5501564074198</v>
      </c>
      <c r="AV524" s="387">
        <v>1184.5501564074198</v>
      </c>
      <c r="AW524" s="387">
        <v>1184.5501564074198</v>
      </c>
      <c r="AX524" s="387">
        <v>1184.5501564074198</v>
      </c>
      <c r="AY524" s="387">
        <v>1184.5501564074198</v>
      </c>
      <c r="AZ524" s="387">
        <v>1184.5501564074198</v>
      </c>
      <c r="BA524" s="387">
        <v>1184.5501564074198</v>
      </c>
      <c r="BB524" s="387">
        <v>1184.5501564074198</v>
      </c>
      <c r="BC524" s="387">
        <v>1184.5501564074198</v>
      </c>
      <c r="BD524" s="387">
        <v>1184.5501564074198</v>
      </c>
      <c r="BE524" s="387">
        <v>1184.5501564074198</v>
      </c>
      <c r="BF524" s="387">
        <v>1184.5501564074198</v>
      </c>
      <c r="BG524" s="387">
        <v>1184.5501564074198</v>
      </c>
      <c r="BH524" s="387">
        <v>1184.5501564074198</v>
      </c>
      <c r="BI524" s="387">
        <v>1184.5501564074198</v>
      </c>
      <c r="BJ524" s="387">
        <v>1184.5501564074198</v>
      </c>
      <c r="BK524" s="387">
        <v>1184.5501564074198</v>
      </c>
      <c r="BL524" s="387">
        <v>1184.5501564074198</v>
      </c>
      <c r="BM524" s="387">
        <v>1184.5501564074198</v>
      </c>
      <c r="BN524" s="387">
        <v>1184.5501564074198</v>
      </c>
      <c r="BO524" s="387">
        <v>1184.5501564074198</v>
      </c>
      <c r="BP524" s="387">
        <v>1184.5501564074198</v>
      </c>
      <c r="CA524" s="386">
        <v>3380</v>
      </c>
      <c r="CB524" s="386">
        <v>3527.5535750396953</v>
      </c>
      <c r="CC524" s="386">
        <v>3681.5485872116374</v>
      </c>
      <c r="CD524" s="386">
        <v>3842.2662368345414</v>
      </c>
      <c r="CE524" s="386">
        <v>4010</v>
      </c>
      <c r="CF524" s="386">
        <v>4025.6275783174688</v>
      </c>
      <c r="CG524" s="386">
        <v>4041.3160596783464</v>
      </c>
      <c r="CH524" s="386">
        <v>4057.0656814310319</v>
      </c>
      <c r="CI524" s="386">
        <v>4072.8766818489071</v>
      </c>
      <c r="CJ524" s="386">
        <v>4088.7493001339403</v>
      </c>
      <c r="CK524" s="386">
        <v>4104.6148196043378</v>
      </c>
      <c r="CL524" s="386">
        <v>4120.5419018386974</v>
      </c>
      <c r="CM524" s="386">
        <v>4136.5307857181933</v>
      </c>
      <c r="CN524" s="386">
        <v>4152.5817110509252</v>
      </c>
      <c r="CO524" s="386">
        <v>4168.6949185755193</v>
      </c>
      <c r="CP524" s="386">
        <v>4179.1449999743791</v>
      </c>
      <c r="CQ524" s="386">
        <v>4189.6212776297116</v>
      </c>
      <c r="CR524" s="386">
        <v>4200.123817210273</v>
      </c>
      <c r="CS524" s="386">
        <v>4210.6526845494391</v>
      </c>
      <c r="CT524" s="386">
        <v>4221.2079456456149</v>
      </c>
      <c r="CU524" s="386">
        <v>4229.6143824556266</v>
      </c>
      <c r="CV524" s="386">
        <v>4238.0375604877599</v>
      </c>
      <c r="CW524" s="386">
        <v>4246.477513081767</v>
      </c>
      <c r="CX524" s="386">
        <v>4254.9342736437957</v>
      </c>
      <c r="CY524" s="386">
        <v>4263.4078756465206</v>
      </c>
      <c r="CZ524" s="386">
        <v>4276.3669808926979</v>
      </c>
      <c r="DA524" s="386">
        <v>4289.3654767891903</v>
      </c>
      <c r="DB524" s="386">
        <v>4302.4034830682876</v>
      </c>
      <c r="DC524" s="386">
        <v>4315.4811198262178</v>
      </c>
      <c r="DD524" s="386">
        <v>4328.5985075242561</v>
      </c>
      <c r="DE524" s="386">
        <v>4346.773931869765</v>
      </c>
      <c r="DF524" s="386">
        <v>4365.0256733071828</v>
      </c>
      <c r="DG524" s="386">
        <v>4383.3540522856192</v>
      </c>
      <c r="DH524" s="386">
        <v>4401.7593905997201</v>
      </c>
      <c r="DI524" s="386">
        <v>4420.2420113953212</v>
      </c>
      <c r="DJ524" s="387">
        <v>4420.2420113953212</v>
      </c>
      <c r="DK524" s="387">
        <v>4420.2420113953212</v>
      </c>
      <c r="DL524" s="387">
        <v>4420.2420113953212</v>
      </c>
      <c r="DM524" s="387">
        <v>4420.2420113953212</v>
      </c>
      <c r="DN524" s="387">
        <v>4420.2420113953212</v>
      </c>
      <c r="DO524" s="387">
        <v>4420.2420113953212</v>
      </c>
      <c r="DP524" s="387">
        <v>4420.2420113953212</v>
      </c>
      <c r="DQ524" s="387">
        <v>4420.2420113953212</v>
      </c>
      <c r="DR524" s="387">
        <v>4420.2420113953212</v>
      </c>
      <c r="DS524" s="387">
        <v>4420.2420113953212</v>
      </c>
      <c r="DT524" s="387">
        <v>4420.2420113953212</v>
      </c>
      <c r="DU524" s="387">
        <v>4420.2420113953212</v>
      </c>
      <c r="DV524" s="387">
        <v>4420.2420113953212</v>
      </c>
      <c r="DW524" s="387">
        <v>4420.2420113953212</v>
      </c>
      <c r="DX524" s="387">
        <v>4420.2420113953212</v>
      </c>
      <c r="DY524" s="387">
        <v>4420.2420113953212</v>
      </c>
      <c r="DZ524" s="387">
        <v>4420.2420113953212</v>
      </c>
      <c r="EA524" s="387">
        <v>4420.2420113953212</v>
      </c>
      <c r="EB524" s="387">
        <v>4420.2420113953212</v>
      </c>
      <c r="EC524" s="387">
        <v>4420.2420113953212</v>
      </c>
      <c r="ED524" s="387">
        <v>4420.2420113953212</v>
      </c>
      <c r="EE524" s="387">
        <v>4420.2420113953212</v>
      </c>
      <c r="EF524" s="387">
        <v>4420.2420113953212</v>
      </c>
      <c r="EG524" s="387">
        <v>4420.2420113953212</v>
      </c>
      <c r="EH524" s="387">
        <v>4420.2420113953212</v>
      </c>
      <c r="EI524" s="387">
        <v>4420.2420113953212</v>
      </c>
      <c r="EJ524" s="387">
        <v>4420.2420113953212</v>
      </c>
      <c r="EK524" s="387">
        <v>4420.2420113953212</v>
      </c>
      <c r="EY524" s="386">
        <v>244</v>
      </c>
      <c r="EZ524" s="386">
        <v>249</v>
      </c>
      <c r="FA524" s="386">
        <v>254</v>
      </c>
      <c r="FB524" s="386">
        <v>259</v>
      </c>
      <c r="FC524" s="386">
        <v>264.5</v>
      </c>
      <c r="FD524" s="386">
        <v>268</v>
      </c>
      <c r="FE524" s="386">
        <v>271</v>
      </c>
      <c r="FF524" s="386">
        <v>274</v>
      </c>
      <c r="FG524" s="386">
        <v>277</v>
      </c>
      <c r="FH524" s="386">
        <v>280</v>
      </c>
      <c r="FI524" s="386">
        <v>285</v>
      </c>
      <c r="FJ524" s="386">
        <v>288</v>
      </c>
      <c r="FK524" s="386">
        <v>291</v>
      </c>
      <c r="FL524" s="386">
        <v>294</v>
      </c>
      <c r="FM524" s="386">
        <v>297</v>
      </c>
      <c r="FN524" s="386">
        <v>300</v>
      </c>
      <c r="FO524" s="386">
        <v>303</v>
      </c>
      <c r="FP524" s="386">
        <v>306</v>
      </c>
      <c r="FQ524" s="386">
        <v>309</v>
      </c>
      <c r="FR524" s="386">
        <v>312</v>
      </c>
      <c r="FS524" s="386">
        <v>315</v>
      </c>
      <c r="FT524" s="386">
        <v>318</v>
      </c>
      <c r="FU524" s="386">
        <v>321</v>
      </c>
      <c r="FV524" s="386">
        <v>324</v>
      </c>
      <c r="FW524" s="386">
        <v>327</v>
      </c>
      <c r="FX524" s="386">
        <v>330</v>
      </c>
      <c r="FY524" s="386">
        <v>333</v>
      </c>
      <c r="FZ524" s="386">
        <v>336</v>
      </c>
      <c r="GA524" s="386">
        <v>339</v>
      </c>
      <c r="GB524" s="386">
        <v>342</v>
      </c>
      <c r="GC524" s="386">
        <v>349.79999999999995</v>
      </c>
      <c r="GD524" s="387">
        <v>349.79999999999995</v>
      </c>
      <c r="GE524" s="387">
        <v>349.79999999999995</v>
      </c>
      <c r="GF524" s="387">
        <v>349.79999999999995</v>
      </c>
      <c r="GG524" s="387">
        <v>349.79999999999995</v>
      </c>
      <c r="GH524" s="387">
        <v>349.79999999999995</v>
      </c>
      <c r="GI524" s="387">
        <v>349.79999999999995</v>
      </c>
      <c r="GJ524" s="387">
        <v>349.79999999999995</v>
      </c>
      <c r="GK524" s="387">
        <v>349.79999999999995</v>
      </c>
      <c r="GL524" s="387">
        <v>349.79999999999995</v>
      </c>
      <c r="GM524" s="387">
        <v>349.79999999999995</v>
      </c>
      <c r="GN524" s="387">
        <v>349.79999999999995</v>
      </c>
      <c r="GO524" s="387">
        <v>349.79999999999995</v>
      </c>
      <c r="GP524" s="387">
        <v>349.79999999999995</v>
      </c>
      <c r="GQ524" s="387">
        <v>349.79999999999995</v>
      </c>
      <c r="GR524" s="387">
        <v>349.79999999999995</v>
      </c>
      <c r="GS524" s="387">
        <v>349.79999999999995</v>
      </c>
      <c r="GT524" s="387">
        <v>349.79999999999995</v>
      </c>
      <c r="GU524" s="387">
        <v>349.79999999999995</v>
      </c>
      <c r="GV524" s="387">
        <v>349.79999999999995</v>
      </c>
      <c r="GW524" s="387">
        <v>349.79999999999995</v>
      </c>
      <c r="GX524" s="387">
        <v>349.79999999999995</v>
      </c>
      <c r="GY524" s="387">
        <v>349.79999999999995</v>
      </c>
      <c r="GZ524" s="387">
        <v>349.79999999999995</v>
      </c>
      <c r="HA524" s="387">
        <v>349.79999999999995</v>
      </c>
      <c r="HB524" s="387">
        <v>349.79999999999995</v>
      </c>
      <c r="HC524" s="387">
        <v>349.79999999999995</v>
      </c>
      <c r="HD524" s="387">
        <v>349.79999999999995</v>
      </c>
      <c r="HE524" s="387">
        <v>349.79999999999995</v>
      </c>
      <c r="HS524" s="394">
        <v>3.8498523416470589</v>
      </c>
      <c r="HT524" s="394">
        <v>3.8489733872905303</v>
      </c>
      <c r="HU524" s="394">
        <v>3.8480946336068311</v>
      </c>
      <c r="HV524" s="394">
        <v>3.8472160805501452</v>
      </c>
      <c r="HW524" s="394">
        <v>3.8463377280746687</v>
      </c>
      <c r="HX524" s="394">
        <v>3.8438340930226911</v>
      </c>
      <c r="HY524" s="394">
        <v>3.8413320876218053</v>
      </c>
      <c r="HZ524" s="394">
        <v>3.8388317108112466</v>
      </c>
      <c r="IA524" s="394">
        <v>3.8363329615309447</v>
      </c>
      <c r="IB524" s="394">
        <v>3.8338358387215141</v>
      </c>
      <c r="IC524" s="394">
        <v>3.8313339701738309</v>
      </c>
      <c r="ID524" s="394">
        <v>3.8288337342850549</v>
      </c>
      <c r="IE524" s="394">
        <v>3.8263351299897526</v>
      </c>
      <c r="IF524" s="394">
        <v>3.823838156223184</v>
      </c>
      <c r="IG524" s="394">
        <v>3.821342811921308</v>
      </c>
      <c r="IH524" s="394">
        <v>3.8153610237902127</v>
      </c>
      <c r="II524" s="394">
        <v>3.8093885993281229</v>
      </c>
      <c r="IJ524" s="394">
        <v>3.8034255238774977</v>
      </c>
      <c r="IK524" s="394">
        <v>3.7974717828037425</v>
      </c>
      <c r="IL524" s="394">
        <v>3.7915273614951714</v>
      </c>
      <c r="IM524" s="394">
        <v>3.785554835155533</v>
      </c>
      <c r="IN524" s="394">
        <v>3.779591716916503</v>
      </c>
      <c r="IO524" s="394">
        <v>3.7736379919581626</v>
      </c>
      <c r="IP524" s="394">
        <v>3.7676936454839378</v>
      </c>
      <c r="IQ524" s="394">
        <v>3.7617586627205615</v>
      </c>
      <c r="IR524" s="394">
        <v>3.75576986221995</v>
      </c>
      <c r="IS524" s="394">
        <v>3.7497905960182267</v>
      </c>
      <c r="IT524" s="394">
        <v>3.7438208489365841</v>
      </c>
      <c r="IU524" s="394">
        <v>3.7378606058203778</v>
      </c>
      <c r="IV524" s="394">
        <v>3.7319098515390929</v>
      </c>
      <c r="IW524" s="394">
        <v>3.7318435983924396</v>
      </c>
      <c r="IX524" s="394">
        <v>3.7317773464219872</v>
      </c>
      <c r="IY524" s="394">
        <v>3.7317110956277171</v>
      </c>
      <c r="IZ524" s="394">
        <v>3.7316448460096066</v>
      </c>
      <c r="JA524" s="394">
        <v>3.7315785975676343</v>
      </c>
      <c r="JB524" s="394">
        <v>3.7315785975676343</v>
      </c>
      <c r="JC524" s="394">
        <v>3.7315785975676343</v>
      </c>
      <c r="JD524" s="394">
        <v>3.7315785975676343</v>
      </c>
      <c r="JE524" s="394">
        <v>3.7315785975676343</v>
      </c>
      <c r="JF524" s="394">
        <v>3.7315785975676343</v>
      </c>
      <c r="JG524" s="394">
        <v>3.7315785975676343</v>
      </c>
      <c r="JH524" s="394">
        <v>3.7315785975676343</v>
      </c>
      <c r="JI524" s="394">
        <v>3.7315785975676343</v>
      </c>
      <c r="JJ524" s="394">
        <v>3.7315785975676343</v>
      </c>
      <c r="JK524" s="394">
        <v>3.7315785975676343</v>
      </c>
      <c r="JL524" s="394">
        <v>3.7315785975676343</v>
      </c>
      <c r="JM524" s="394">
        <v>3.7315785975676343</v>
      </c>
      <c r="JN524" s="394">
        <v>3.7315785975676343</v>
      </c>
      <c r="JO524" s="394">
        <v>3.7315785975676343</v>
      </c>
      <c r="JP524" s="394">
        <v>3.7315785975676343</v>
      </c>
      <c r="JQ524" s="394">
        <v>3.7315785975676343</v>
      </c>
      <c r="JR524" s="394">
        <v>3.7315785975676343</v>
      </c>
      <c r="JS524" s="394">
        <v>3.7315785975676343</v>
      </c>
      <c r="JT524" s="394">
        <v>3.7315785975676343</v>
      </c>
      <c r="JU524" s="394">
        <v>3.7315785975676343</v>
      </c>
      <c r="JV524" s="394">
        <v>3.7315785975676343</v>
      </c>
      <c r="JW524" s="394">
        <v>3.7315785975676343</v>
      </c>
      <c r="JX524" s="394">
        <v>3.7315785975676343</v>
      </c>
      <c r="JY524" s="394">
        <v>3.7315785975676343</v>
      </c>
      <c r="JZ524" s="394">
        <v>3.7315785975676343</v>
      </c>
      <c r="KA524" s="394">
        <v>3.7315785975676343</v>
      </c>
      <c r="KB524" s="394">
        <v>3.7315785975676343</v>
      </c>
      <c r="KC524" s="394">
        <v>3.7315785975676343</v>
      </c>
    </row>
    <row r="525" spans="1:289" x14ac:dyDescent="0.25">
      <c r="A525" s="383">
        <v>516</v>
      </c>
      <c r="B525" s="384" t="s">
        <v>873</v>
      </c>
      <c r="C525" s="385" t="s">
        <v>142</v>
      </c>
      <c r="D525" s="385" t="s">
        <v>142</v>
      </c>
      <c r="E525" s="129">
        <v>2052</v>
      </c>
      <c r="F525" s="386">
        <v>1045.1535199999998</v>
      </c>
      <c r="G525" s="386">
        <v>1054.4323481251674</v>
      </c>
      <c r="H525" s="386">
        <v>1063.7935532884724</v>
      </c>
      <c r="I525" s="386">
        <v>1073.237866829726</v>
      </c>
      <c r="J525" s="386">
        <v>1082.7660265815434</v>
      </c>
      <c r="K525" s="386">
        <v>1087.4285064159828</v>
      </c>
      <c r="L525" s="386">
        <v>1092.1110632732259</v>
      </c>
      <c r="M525" s="386">
        <v>1096.8137836065889</v>
      </c>
      <c r="N525" s="386">
        <v>1101.5367542416634</v>
      </c>
      <c r="O525" s="386">
        <v>1106.2800623779192</v>
      </c>
      <c r="P525" s="386">
        <v>1111.0336149682485</v>
      </c>
      <c r="Q525" s="386">
        <v>1115.8075930032708</v>
      </c>
      <c r="R525" s="386">
        <v>1120.6020842486691</v>
      </c>
      <c r="S525" s="386">
        <v>1125.4171768472456</v>
      </c>
      <c r="T525" s="386">
        <v>1130.2529593205413</v>
      </c>
      <c r="U525" s="386">
        <v>1134.6082212439173</v>
      </c>
      <c r="V525" s="386">
        <v>1138.9802655223093</v>
      </c>
      <c r="W525" s="386">
        <v>1143.3691568240301</v>
      </c>
      <c r="X525" s="386">
        <v>1147.774960066582</v>
      </c>
      <c r="Y525" s="386">
        <v>1152.1977404176171</v>
      </c>
      <c r="Z525" s="386">
        <v>1156.0812530334404</v>
      </c>
      <c r="AA525" s="386">
        <v>1159.9778551300951</v>
      </c>
      <c r="AB525" s="386">
        <v>1163.8875908260188</v>
      </c>
      <c r="AC525" s="386">
        <v>1167.8105043883513</v>
      </c>
      <c r="AD525" s="386">
        <v>1171.7466402334358</v>
      </c>
      <c r="AE525" s="386">
        <v>1176.9660919865812</v>
      </c>
      <c r="AF525" s="386">
        <v>1182.2087933703788</v>
      </c>
      <c r="AG525" s="386">
        <v>1187.4748479484501</v>
      </c>
      <c r="AH525" s="386">
        <v>1192.7643597457325</v>
      </c>
      <c r="AI525" s="386">
        <v>1198.0774332505343</v>
      </c>
      <c r="AJ525" s="386">
        <v>1202.974947675769</v>
      </c>
      <c r="AK525" s="386">
        <v>1207.8924822156305</v>
      </c>
      <c r="AL525" s="386">
        <v>1212.8301187085688</v>
      </c>
      <c r="AM525" s="386">
        <v>1217.7879393275739</v>
      </c>
      <c r="AN525" s="386">
        <v>1222.7660265815441</v>
      </c>
      <c r="AO525" s="387">
        <v>1222.7660265815441</v>
      </c>
      <c r="AP525" s="387">
        <v>1222.7660265815441</v>
      </c>
      <c r="AQ525" s="387">
        <v>1222.7660265815441</v>
      </c>
      <c r="AR525" s="387">
        <v>1222.7660265815441</v>
      </c>
      <c r="AS525" s="387">
        <v>1222.7660265815441</v>
      </c>
      <c r="AT525" s="387">
        <v>1222.7660265815441</v>
      </c>
      <c r="AU525" s="387">
        <v>1222.7660265815441</v>
      </c>
      <c r="AV525" s="387">
        <v>1222.7660265815441</v>
      </c>
      <c r="AW525" s="387">
        <v>1222.7660265815441</v>
      </c>
      <c r="AX525" s="387">
        <v>1222.7660265815441</v>
      </c>
      <c r="AY525" s="387">
        <v>1222.7660265815441</v>
      </c>
      <c r="AZ525" s="387">
        <v>1222.7660265815441</v>
      </c>
      <c r="BA525" s="387">
        <v>1222.7660265815441</v>
      </c>
      <c r="BB525" s="387">
        <v>1222.7660265815441</v>
      </c>
      <c r="BC525" s="387">
        <v>1222.7660265815441</v>
      </c>
      <c r="BD525" s="387">
        <v>1222.7660265815441</v>
      </c>
      <c r="BE525" s="387">
        <v>1222.7660265815441</v>
      </c>
      <c r="BF525" s="387">
        <v>1222.7660265815441</v>
      </c>
      <c r="BG525" s="387">
        <v>1222.7660265815441</v>
      </c>
      <c r="BH525" s="387">
        <v>1222.7660265815441</v>
      </c>
      <c r="BI525" s="387">
        <v>1222.7660265815441</v>
      </c>
      <c r="BJ525" s="387">
        <v>1222.7660265815441</v>
      </c>
      <c r="BK525" s="387">
        <v>1222.7660265815441</v>
      </c>
      <c r="BL525" s="387">
        <v>1222.7660265815441</v>
      </c>
      <c r="BM525" s="387">
        <v>1222.7660265815441</v>
      </c>
      <c r="BN525" s="387">
        <v>1222.7660265815441</v>
      </c>
      <c r="BO525" s="387">
        <v>1222.7660265815441</v>
      </c>
      <c r="BP525" s="387">
        <v>1222.7660265815441</v>
      </c>
      <c r="CA525" s="386">
        <v>4210</v>
      </c>
      <c r="CB525" s="386">
        <v>4247.0091258776965</v>
      </c>
      <c r="CC525" s="386">
        <v>4284.343590329795</v>
      </c>
      <c r="CD525" s="386">
        <v>4322.0062533316523</v>
      </c>
      <c r="CE525" s="386">
        <v>4360</v>
      </c>
      <c r="CF525" s="386">
        <v>4382.4489733347345</v>
      </c>
      <c r="CG525" s="386">
        <v>4405.0135330006124</v>
      </c>
      <c r="CH525" s="386">
        <v>4427.6942741339781</v>
      </c>
      <c r="CI525" s="386">
        <v>4450.491794935444</v>
      </c>
      <c r="CJ525" s="386">
        <v>4473.4066966856672</v>
      </c>
      <c r="CK525" s="386">
        <v>4496.3831987717931</v>
      </c>
      <c r="CL525" s="386">
        <v>4519.4777137469564</v>
      </c>
      <c r="CM525" s="386">
        <v>4542.6908477539864</v>
      </c>
      <c r="CN525" s="386">
        <v>4566.0232100490084</v>
      </c>
      <c r="CO525" s="386">
        <v>4589.4754130174324</v>
      </c>
      <c r="CP525" s="386">
        <v>4605.4461956119867</v>
      </c>
      <c r="CQ525" s="386">
        <v>4621.4725544704334</v>
      </c>
      <c r="CR525" s="386">
        <v>4637.5546829910045</v>
      </c>
      <c r="CS525" s="386">
        <v>4653.6927752449319</v>
      </c>
      <c r="CT525" s="386">
        <v>4669.8870259787891</v>
      </c>
      <c r="CU525" s="386">
        <v>4683.8929602011531</v>
      </c>
      <c r="CV525" s="386">
        <v>4697.9409010485915</v>
      </c>
      <c r="CW525" s="386">
        <v>4712.0309745074555</v>
      </c>
      <c r="CX525" s="386">
        <v>4726.1633069419559</v>
      </c>
      <c r="CY525" s="386">
        <v>4740.3380250952951</v>
      </c>
      <c r="CZ525" s="386">
        <v>4759.6606989550774</v>
      </c>
      <c r="DA525" s="386">
        <v>4779.0621363382861</v>
      </c>
      <c r="DB525" s="386">
        <v>4798.542658302591</v>
      </c>
      <c r="DC525" s="386">
        <v>4818.1025872143628</v>
      </c>
      <c r="DD525" s="386">
        <v>4837.7422467540109</v>
      </c>
      <c r="DE525" s="386">
        <v>4857.4115603723549</v>
      </c>
      <c r="DF525" s="386">
        <v>4877.1608455721689</v>
      </c>
      <c r="DG525" s="386">
        <v>4896.9904275022591</v>
      </c>
      <c r="DH525" s="386">
        <v>4916.9006326334229</v>
      </c>
      <c r="DI525" s="386">
        <v>4936.8917887638236</v>
      </c>
      <c r="DJ525" s="387">
        <v>4936.8917887638236</v>
      </c>
      <c r="DK525" s="387">
        <v>4936.8917887638236</v>
      </c>
      <c r="DL525" s="387">
        <v>4936.8917887638236</v>
      </c>
      <c r="DM525" s="387">
        <v>4936.8917887638236</v>
      </c>
      <c r="DN525" s="387">
        <v>4936.8917887638236</v>
      </c>
      <c r="DO525" s="387">
        <v>4936.8917887638236</v>
      </c>
      <c r="DP525" s="387">
        <v>4936.8917887638236</v>
      </c>
      <c r="DQ525" s="387">
        <v>4936.8917887638236</v>
      </c>
      <c r="DR525" s="387">
        <v>4936.8917887638236</v>
      </c>
      <c r="DS525" s="387">
        <v>4936.8917887638236</v>
      </c>
      <c r="DT525" s="387">
        <v>4936.8917887638236</v>
      </c>
      <c r="DU525" s="387">
        <v>4936.8917887638236</v>
      </c>
      <c r="DV525" s="387">
        <v>4936.8917887638236</v>
      </c>
      <c r="DW525" s="387">
        <v>4936.8917887638236</v>
      </c>
      <c r="DX525" s="387">
        <v>4936.8917887638236</v>
      </c>
      <c r="DY525" s="387">
        <v>4936.8917887638236</v>
      </c>
      <c r="DZ525" s="387">
        <v>4936.8917887638236</v>
      </c>
      <c r="EA525" s="387">
        <v>4936.8917887638236</v>
      </c>
      <c r="EB525" s="387">
        <v>4936.8917887638236</v>
      </c>
      <c r="EC525" s="387">
        <v>4936.8917887638236</v>
      </c>
      <c r="ED525" s="387">
        <v>4936.8917887638236</v>
      </c>
      <c r="EE525" s="387">
        <v>4936.8917887638236</v>
      </c>
      <c r="EF525" s="387">
        <v>4936.8917887638236</v>
      </c>
      <c r="EG525" s="387">
        <v>4936.8917887638236</v>
      </c>
      <c r="EH525" s="387">
        <v>4936.8917887638236</v>
      </c>
      <c r="EI525" s="387">
        <v>4936.8917887638236</v>
      </c>
      <c r="EJ525" s="387">
        <v>4936.8917887638236</v>
      </c>
      <c r="EK525" s="387">
        <v>4936.8917887638236</v>
      </c>
      <c r="EY525" s="386">
        <v>115</v>
      </c>
      <c r="EZ525" s="386">
        <v>116</v>
      </c>
      <c r="FA525" s="386">
        <v>117</v>
      </c>
      <c r="FB525" s="386">
        <v>118</v>
      </c>
      <c r="FC525" s="386">
        <v>118.19999999999999</v>
      </c>
      <c r="FD525" s="386">
        <v>120</v>
      </c>
      <c r="FE525" s="386">
        <v>122</v>
      </c>
      <c r="FF525" s="386">
        <v>124</v>
      </c>
      <c r="FG525" s="386">
        <v>126</v>
      </c>
      <c r="FH525" s="386">
        <v>128</v>
      </c>
      <c r="FI525" s="386">
        <v>128.4</v>
      </c>
      <c r="FJ525" s="386">
        <v>130</v>
      </c>
      <c r="FK525" s="386">
        <v>131</v>
      </c>
      <c r="FL525" s="386">
        <v>132</v>
      </c>
      <c r="FM525" s="386">
        <v>133</v>
      </c>
      <c r="FN525" s="386">
        <v>134</v>
      </c>
      <c r="FO525" s="386">
        <v>135</v>
      </c>
      <c r="FP525" s="386">
        <v>136</v>
      </c>
      <c r="FQ525" s="386">
        <v>137</v>
      </c>
      <c r="FR525" s="386">
        <v>138</v>
      </c>
      <c r="FS525" s="386">
        <v>139</v>
      </c>
      <c r="FT525" s="386">
        <v>140</v>
      </c>
      <c r="FU525" s="386">
        <v>141</v>
      </c>
      <c r="FV525" s="386">
        <v>142</v>
      </c>
      <c r="FW525" s="386">
        <v>143</v>
      </c>
      <c r="FX525" s="386">
        <v>144</v>
      </c>
      <c r="FY525" s="386">
        <v>145</v>
      </c>
      <c r="FZ525" s="386">
        <v>146</v>
      </c>
      <c r="GA525" s="386">
        <v>147</v>
      </c>
      <c r="GB525" s="386">
        <v>148</v>
      </c>
      <c r="GC525" s="386">
        <v>155.6</v>
      </c>
      <c r="GD525" s="387">
        <v>155.6</v>
      </c>
      <c r="GE525" s="387">
        <v>155.6</v>
      </c>
      <c r="GF525" s="387">
        <v>155.6</v>
      </c>
      <c r="GG525" s="387">
        <v>155.6</v>
      </c>
      <c r="GH525" s="387">
        <v>155.6</v>
      </c>
      <c r="GI525" s="387">
        <v>155.6</v>
      </c>
      <c r="GJ525" s="387">
        <v>155.6</v>
      </c>
      <c r="GK525" s="387">
        <v>155.6</v>
      </c>
      <c r="GL525" s="387">
        <v>155.6</v>
      </c>
      <c r="GM525" s="387">
        <v>155.6</v>
      </c>
      <c r="GN525" s="387">
        <v>155.6</v>
      </c>
      <c r="GO525" s="387">
        <v>155.6</v>
      </c>
      <c r="GP525" s="387">
        <v>155.6</v>
      </c>
      <c r="GQ525" s="387">
        <v>155.6</v>
      </c>
      <c r="GR525" s="387">
        <v>155.6</v>
      </c>
      <c r="GS525" s="387">
        <v>155.6</v>
      </c>
      <c r="GT525" s="387">
        <v>155.6</v>
      </c>
      <c r="GU525" s="387">
        <v>155.6</v>
      </c>
      <c r="GV525" s="387">
        <v>155.6</v>
      </c>
      <c r="GW525" s="387">
        <v>155.6</v>
      </c>
      <c r="GX525" s="387">
        <v>155.6</v>
      </c>
      <c r="GY525" s="387">
        <v>155.6</v>
      </c>
      <c r="GZ525" s="387">
        <v>155.6</v>
      </c>
      <c r="HA525" s="387">
        <v>155.6</v>
      </c>
      <c r="HB525" s="387">
        <v>155.6</v>
      </c>
      <c r="HC525" s="387">
        <v>155.6</v>
      </c>
      <c r="HD525" s="387">
        <v>155.6</v>
      </c>
      <c r="HE525" s="387">
        <v>155.6</v>
      </c>
      <c r="HS525" s="394">
        <v>4.0281163670577316</v>
      </c>
      <c r="HT525" s="394">
        <v>4.02776824272234</v>
      </c>
      <c r="HU525" s="394">
        <v>4.0274201484731087</v>
      </c>
      <c r="HV525" s="394">
        <v>4.027072084307437</v>
      </c>
      <c r="HW525" s="394">
        <v>4.0267240502227253</v>
      </c>
      <c r="HX525" s="394">
        <v>4.0301030803199129</v>
      </c>
      <c r="HY525" s="394">
        <v>4.0334849459340747</v>
      </c>
      <c r="HZ525" s="394">
        <v>4.0368696494446388</v>
      </c>
      <c r="IA525" s="394">
        <v>4.0402571932330291</v>
      </c>
      <c r="IB525" s="394">
        <v>4.0436475796826707</v>
      </c>
      <c r="IC525" s="394">
        <v>4.0470271449890314</v>
      </c>
      <c r="ID525" s="394">
        <v>4.0504095348396758</v>
      </c>
      <c r="IE525" s="394">
        <v>4.0537947515952801</v>
      </c>
      <c r="IF525" s="394">
        <v>4.0571827976184878</v>
      </c>
      <c r="IG525" s="394">
        <v>4.0605736752739174</v>
      </c>
      <c r="IH525" s="394">
        <v>4.0590629517586674</v>
      </c>
      <c r="II525" s="394">
        <v>4.0575527903032942</v>
      </c>
      <c r="IJ525" s="394">
        <v>4.0560431906986851</v>
      </c>
      <c r="IK525" s="394">
        <v>4.0545341527358056</v>
      </c>
      <c r="IL525" s="394">
        <v>4.0530256762056975</v>
      </c>
      <c r="IM525" s="394">
        <v>4.0515257451940263</v>
      </c>
      <c r="IN525" s="394">
        <v>4.0500263692721123</v>
      </c>
      <c r="IO525" s="394">
        <v>4.0485275482345298</v>
      </c>
      <c r="IP525" s="394">
        <v>4.047029281875929</v>
      </c>
      <c r="IQ525" s="394">
        <v>4.0455315699910379</v>
      </c>
      <c r="IR525" s="394">
        <v>4.0440083460019878</v>
      </c>
      <c r="IS525" s="394">
        <v>4.0424856955374002</v>
      </c>
      <c r="IT525" s="394">
        <v>4.0409636183813316</v>
      </c>
      <c r="IU525" s="394">
        <v>4.0394421143179207</v>
      </c>
      <c r="IV525" s="394">
        <v>4.0379211831313855</v>
      </c>
      <c r="IW525" s="394">
        <v>4.0378326828478102</v>
      </c>
      <c r="IX525" s="394">
        <v>4.0377441845039224</v>
      </c>
      <c r="IY525" s="394">
        <v>4.0376556880996768</v>
      </c>
      <c r="IZ525" s="394">
        <v>4.0375671936350335</v>
      </c>
      <c r="JA525" s="394">
        <v>4.0374787011099471</v>
      </c>
      <c r="JB525" s="394">
        <v>4.0374787011099471</v>
      </c>
      <c r="JC525" s="394">
        <v>4.0374787011099471</v>
      </c>
      <c r="JD525" s="394">
        <v>4.0374787011099471</v>
      </c>
      <c r="JE525" s="394">
        <v>4.0374787011099471</v>
      </c>
      <c r="JF525" s="394">
        <v>4.0374787011099471</v>
      </c>
      <c r="JG525" s="394">
        <v>4.0374787011099471</v>
      </c>
      <c r="JH525" s="394">
        <v>4.0374787011099471</v>
      </c>
      <c r="JI525" s="394">
        <v>4.0374787011099471</v>
      </c>
      <c r="JJ525" s="394">
        <v>4.0374787011099471</v>
      </c>
      <c r="JK525" s="394">
        <v>4.0374787011099471</v>
      </c>
      <c r="JL525" s="394">
        <v>4.0374787011099471</v>
      </c>
      <c r="JM525" s="394">
        <v>4.0374787011099471</v>
      </c>
      <c r="JN525" s="394">
        <v>4.0374787011099471</v>
      </c>
      <c r="JO525" s="394">
        <v>4.0374787011099471</v>
      </c>
      <c r="JP525" s="394">
        <v>4.0374787011099471</v>
      </c>
      <c r="JQ525" s="394">
        <v>4.0374787011099471</v>
      </c>
      <c r="JR525" s="394">
        <v>4.0374787011099471</v>
      </c>
      <c r="JS525" s="394">
        <v>4.0374787011099471</v>
      </c>
      <c r="JT525" s="394">
        <v>4.0374787011099471</v>
      </c>
      <c r="JU525" s="394">
        <v>4.0374787011099471</v>
      </c>
      <c r="JV525" s="394">
        <v>4.0374787011099471</v>
      </c>
      <c r="JW525" s="394">
        <v>4.0374787011099471</v>
      </c>
      <c r="JX525" s="394">
        <v>4.0374787011099471</v>
      </c>
      <c r="JY525" s="394">
        <v>4.0374787011099471</v>
      </c>
      <c r="JZ525" s="394">
        <v>4.0374787011099471</v>
      </c>
      <c r="KA525" s="394">
        <v>4.0374787011099471</v>
      </c>
      <c r="KB525" s="394">
        <v>4.0374787011099471</v>
      </c>
      <c r="KC525" s="394">
        <v>4.0374787011099471</v>
      </c>
    </row>
    <row r="526" spans="1:289" x14ac:dyDescent="0.25">
      <c r="A526" s="383">
        <v>517</v>
      </c>
      <c r="B526" s="384" t="s">
        <v>873</v>
      </c>
      <c r="C526" s="385" t="s">
        <v>142</v>
      </c>
      <c r="D526" s="385" t="s">
        <v>142</v>
      </c>
      <c r="E526" s="129">
        <v>2052</v>
      </c>
      <c r="F526" s="386">
        <v>2604.8856999999998</v>
      </c>
      <c r="G526" s="386">
        <v>2624.7331072732532</v>
      </c>
      <c r="H526" s="386">
        <v>2644.7317379093861</v>
      </c>
      <c r="I526" s="386">
        <v>2664.8827441246635</v>
      </c>
      <c r="J526" s="386">
        <v>2685.1872869144331</v>
      </c>
      <c r="K526" s="386">
        <v>2694.9416680555173</v>
      </c>
      <c r="L526" s="386">
        <v>2704.7314835783704</v>
      </c>
      <c r="M526" s="386">
        <v>2714.5568622041687</v>
      </c>
      <c r="N526" s="386">
        <v>2724.4179331216883</v>
      </c>
      <c r="O526" s="386">
        <v>2734.3148259890045</v>
      </c>
      <c r="P526" s="386">
        <v>2744.2594717086176</v>
      </c>
      <c r="Q526" s="386">
        <v>2754.2402858963051</v>
      </c>
      <c r="R526" s="386">
        <v>2764.2574000960271</v>
      </c>
      <c r="S526" s="386">
        <v>2774.3109463301666</v>
      </c>
      <c r="T526" s="386">
        <v>2784.4010571012686</v>
      </c>
      <c r="U526" s="386">
        <v>2793.5268158027388</v>
      </c>
      <c r="V526" s="386">
        <v>2802.6824837989438</v>
      </c>
      <c r="W526" s="386">
        <v>2811.868159116354</v>
      </c>
      <c r="X526" s="386">
        <v>2821.083940102717</v>
      </c>
      <c r="Y526" s="386">
        <v>2830.3299254281119</v>
      </c>
      <c r="Z526" s="386">
        <v>2838.4748326722679</v>
      </c>
      <c r="AA526" s="386">
        <v>2846.6431787082834</v>
      </c>
      <c r="AB526" s="386">
        <v>2854.8350309865227</v>
      </c>
      <c r="AC526" s="386">
        <v>2863.0504571514548</v>
      </c>
      <c r="AD526" s="386">
        <v>2871.2895250422089</v>
      </c>
      <c r="AE526" s="386">
        <v>2882.2395435420817</v>
      </c>
      <c r="AF526" s="386">
        <v>2893.2313212947574</v>
      </c>
      <c r="AG526" s="386">
        <v>2904.2650175543231</v>
      </c>
      <c r="AH526" s="386">
        <v>2915.3407921822004</v>
      </c>
      <c r="AI526" s="386">
        <v>2926.4588056494631</v>
      </c>
      <c r="AJ526" s="386">
        <v>2936.7321194530873</v>
      </c>
      <c r="AK526" s="386">
        <v>2947.0414976551933</v>
      </c>
      <c r="AL526" s="386">
        <v>2957.3870668596073</v>
      </c>
      <c r="AM526" s="386">
        <v>2967.7689541145983</v>
      </c>
      <c r="AN526" s="386">
        <v>2978.1872869144358</v>
      </c>
      <c r="AO526" s="387">
        <v>2978.1872869144358</v>
      </c>
      <c r="AP526" s="387">
        <v>2978.1872869144358</v>
      </c>
      <c r="AQ526" s="387">
        <v>2978.1872869144358</v>
      </c>
      <c r="AR526" s="387">
        <v>2978.1872869144358</v>
      </c>
      <c r="AS526" s="387">
        <v>2978.1872869144358</v>
      </c>
      <c r="AT526" s="387">
        <v>2978.1872869144358</v>
      </c>
      <c r="AU526" s="387">
        <v>2978.1872869144358</v>
      </c>
      <c r="AV526" s="387">
        <v>2978.1872869144358</v>
      </c>
      <c r="AW526" s="387">
        <v>2978.1872869144358</v>
      </c>
      <c r="AX526" s="387">
        <v>2978.1872869144358</v>
      </c>
      <c r="AY526" s="387">
        <v>2978.1872869144358</v>
      </c>
      <c r="AZ526" s="387">
        <v>2978.1872869144358</v>
      </c>
      <c r="BA526" s="387">
        <v>2978.1872869144358</v>
      </c>
      <c r="BB526" s="387">
        <v>2978.1872869144358</v>
      </c>
      <c r="BC526" s="387">
        <v>2978.1872869144358</v>
      </c>
      <c r="BD526" s="387">
        <v>2978.1872869144358</v>
      </c>
      <c r="BE526" s="387">
        <v>2978.1872869144358</v>
      </c>
      <c r="BF526" s="387">
        <v>2978.1872869144358</v>
      </c>
      <c r="BG526" s="387">
        <v>2978.1872869144358</v>
      </c>
      <c r="BH526" s="387">
        <v>2978.1872869144358</v>
      </c>
      <c r="BI526" s="387">
        <v>2978.1872869144358</v>
      </c>
      <c r="BJ526" s="387">
        <v>2978.1872869144358</v>
      </c>
      <c r="BK526" s="387">
        <v>2978.1872869144358</v>
      </c>
      <c r="BL526" s="387">
        <v>2978.1872869144358</v>
      </c>
      <c r="BM526" s="387">
        <v>2978.1872869144358</v>
      </c>
      <c r="BN526" s="387">
        <v>2978.1872869144358</v>
      </c>
      <c r="BO526" s="387">
        <v>2978.1872869144358</v>
      </c>
      <c r="BP526" s="387">
        <v>2978.1872869144358</v>
      </c>
      <c r="CA526" s="386">
        <v>9410</v>
      </c>
      <c r="CB526" s="386">
        <v>9481.6768788140143</v>
      </c>
      <c r="CC526" s="386">
        <v>9553.8997273364785</v>
      </c>
      <c r="CD526" s="386">
        <v>9626.6727042713919</v>
      </c>
      <c r="CE526" s="386">
        <v>9700</v>
      </c>
      <c r="CF526" s="386">
        <v>9748.1095361611169</v>
      </c>
      <c r="CG526" s="386">
        <v>9796.457683401577</v>
      </c>
      <c r="CH526" s="386">
        <v>9845.045625171726</v>
      </c>
      <c r="CI526" s="386">
        <v>9893.8745507915246</v>
      </c>
      <c r="CJ526" s="386">
        <v>9942.9456554796561</v>
      </c>
      <c r="CK526" s="386">
        <v>9992.2166122401741</v>
      </c>
      <c r="CL526" s="386">
        <v>10041.73172473323</v>
      </c>
      <c r="CM526" s="386">
        <v>10091.492202840378</v>
      </c>
      <c r="CN526" s="386">
        <v>10141.49926243858</v>
      </c>
      <c r="CO526" s="386">
        <v>10191.754125429914</v>
      </c>
      <c r="CP526" s="386">
        <v>10225.148211358237</v>
      </c>
      <c r="CQ526" s="386">
        <v>10258.651715641954</v>
      </c>
      <c r="CR526" s="386">
        <v>10292.264996798935</v>
      </c>
      <c r="CS526" s="386">
        <v>10325.988414521758</v>
      </c>
      <c r="CT526" s="386">
        <v>10359.82232968157</v>
      </c>
      <c r="CU526" s="386">
        <v>10389.62715758063</v>
      </c>
      <c r="CV526" s="386">
        <v>10419.517732873594</v>
      </c>
      <c r="CW526" s="386">
        <v>10449.494302252562</v>
      </c>
      <c r="CX526" s="386">
        <v>10479.557113119359</v>
      </c>
      <c r="CY526" s="386">
        <v>10509.70641358757</v>
      </c>
      <c r="CZ526" s="386">
        <v>10549.776061764565</v>
      </c>
      <c r="DA526" s="386">
        <v>10589.998480784232</v>
      </c>
      <c r="DB526" s="386">
        <v>10630.374253105649</v>
      </c>
      <c r="DC526" s="386">
        <v>10670.903963408597</v>
      </c>
      <c r="DD526" s="386">
        <v>10711.588198602025</v>
      </c>
      <c r="DE526" s="386">
        <v>10749.181558935621</v>
      </c>
      <c r="DF526" s="386">
        <v>10786.906856822732</v>
      </c>
      <c r="DG526" s="386">
        <v>10824.764555311031</v>
      </c>
      <c r="DH526" s="386">
        <v>10862.755119073299</v>
      </c>
      <c r="DI526" s="386">
        <v>10900.879014413142</v>
      </c>
      <c r="DJ526" s="387">
        <v>10900.879014413142</v>
      </c>
      <c r="DK526" s="387">
        <v>10900.879014413142</v>
      </c>
      <c r="DL526" s="387">
        <v>10900.879014413142</v>
      </c>
      <c r="DM526" s="387">
        <v>10900.879014413142</v>
      </c>
      <c r="DN526" s="387">
        <v>10900.879014413142</v>
      </c>
      <c r="DO526" s="387">
        <v>10900.879014413142</v>
      </c>
      <c r="DP526" s="387">
        <v>10900.879014413142</v>
      </c>
      <c r="DQ526" s="387">
        <v>10900.879014413142</v>
      </c>
      <c r="DR526" s="387">
        <v>10900.879014413142</v>
      </c>
      <c r="DS526" s="387">
        <v>10900.879014413142</v>
      </c>
      <c r="DT526" s="387">
        <v>10900.879014413142</v>
      </c>
      <c r="DU526" s="387">
        <v>10900.879014413142</v>
      </c>
      <c r="DV526" s="387">
        <v>10900.879014413142</v>
      </c>
      <c r="DW526" s="387">
        <v>10900.879014413142</v>
      </c>
      <c r="DX526" s="387">
        <v>10900.879014413142</v>
      </c>
      <c r="DY526" s="387">
        <v>10900.879014413142</v>
      </c>
      <c r="DZ526" s="387">
        <v>10900.879014413142</v>
      </c>
      <c r="EA526" s="387">
        <v>10900.879014413142</v>
      </c>
      <c r="EB526" s="387">
        <v>10900.879014413142</v>
      </c>
      <c r="EC526" s="387">
        <v>10900.879014413142</v>
      </c>
      <c r="ED526" s="387">
        <v>10900.879014413142</v>
      </c>
      <c r="EE526" s="387">
        <v>10900.879014413142</v>
      </c>
      <c r="EF526" s="387">
        <v>10900.879014413142</v>
      </c>
      <c r="EG526" s="387">
        <v>10900.879014413142</v>
      </c>
      <c r="EH526" s="387">
        <v>10900.879014413142</v>
      </c>
      <c r="EI526" s="387">
        <v>10900.879014413142</v>
      </c>
      <c r="EJ526" s="387">
        <v>10900.879014413142</v>
      </c>
      <c r="EK526" s="387">
        <v>10900.879014413142</v>
      </c>
      <c r="EY526" s="386">
        <v>979</v>
      </c>
      <c r="EZ526" s="386">
        <v>988</v>
      </c>
      <c r="FA526" s="386">
        <v>997</v>
      </c>
      <c r="FB526" s="386">
        <v>1006</v>
      </c>
      <c r="FC526" s="386">
        <v>1015.2</v>
      </c>
      <c r="FD526" s="386">
        <v>1027</v>
      </c>
      <c r="FE526" s="386">
        <v>1039</v>
      </c>
      <c r="FF526" s="386">
        <v>1051</v>
      </c>
      <c r="FG526" s="386">
        <v>1063</v>
      </c>
      <c r="FH526" s="386">
        <v>1075</v>
      </c>
      <c r="FI526" s="386">
        <v>1088.6999999999998</v>
      </c>
      <c r="FJ526" s="386">
        <v>1099</v>
      </c>
      <c r="FK526" s="386">
        <v>1110</v>
      </c>
      <c r="FL526" s="386">
        <v>1121</v>
      </c>
      <c r="FM526" s="386">
        <v>1132</v>
      </c>
      <c r="FN526" s="386">
        <v>1143</v>
      </c>
      <c r="FO526" s="386">
        <v>1154</v>
      </c>
      <c r="FP526" s="386">
        <v>1165</v>
      </c>
      <c r="FQ526" s="386">
        <v>1176</v>
      </c>
      <c r="FR526" s="386">
        <v>1187</v>
      </c>
      <c r="FS526" s="386">
        <v>1198</v>
      </c>
      <c r="FT526" s="386">
        <v>1209</v>
      </c>
      <c r="FU526" s="386">
        <v>1220</v>
      </c>
      <c r="FV526" s="386">
        <v>1231</v>
      </c>
      <c r="FW526" s="386">
        <v>1242</v>
      </c>
      <c r="FX526" s="386">
        <v>1253</v>
      </c>
      <c r="FY526" s="386">
        <v>1264</v>
      </c>
      <c r="FZ526" s="386">
        <v>1275</v>
      </c>
      <c r="GA526" s="386">
        <v>1286</v>
      </c>
      <c r="GB526" s="386">
        <v>1297</v>
      </c>
      <c r="GC526" s="386">
        <v>1302.3999999999999</v>
      </c>
      <c r="GD526" s="387">
        <v>1302.3999999999999</v>
      </c>
      <c r="GE526" s="387">
        <v>1302.3999999999999</v>
      </c>
      <c r="GF526" s="387">
        <v>1302.3999999999999</v>
      </c>
      <c r="GG526" s="387">
        <v>1302.3999999999999</v>
      </c>
      <c r="GH526" s="387">
        <v>1302.3999999999999</v>
      </c>
      <c r="GI526" s="387">
        <v>1302.3999999999999</v>
      </c>
      <c r="GJ526" s="387">
        <v>1302.3999999999999</v>
      </c>
      <c r="GK526" s="387">
        <v>1302.3999999999999</v>
      </c>
      <c r="GL526" s="387">
        <v>1302.3999999999999</v>
      </c>
      <c r="GM526" s="387">
        <v>1302.3999999999999</v>
      </c>
      <c r="GN526" s="387">
        <v>1302.3999999999999</v>
      </c>
      <c r="GO526" s="387">
        <v>1302.3999999999999</v>
      </c>
      <c r="GP526" s="387">
        <v>1302.3999999999999</v>
      </c>
      <c r="GQ526" s="387">
        <v>1302.3999999999999</v>
      </c>
      <c r="GR526" s="387">
        <v>1302.3999999999999</v>
      </c>
      <c r="GS526" s="387">
        <v>1302.3999999999999</v>
      </c>
      <c r="GT526" s="387">
        <v>1302.3999999999999</v>
      </c>
      <c r="GU526" s="387">
        <v>1302.3999999999999</v>
      </c>
      <c r="GV526" s="387">
        <v>1302.3999999999999</v>
      </c>
      <c r="GW526" s="387">
        <v>1302.3999999999999</v>
      </c>
      <c r="GX526" s="387">
        <v>1302.3999999999999</v>
      </c>
      <c r="GY526" s="387">
        <v>1302.3999999999999</v>
      </c>
      <c r="GZ526" s="387">
        <v>1302.3999999999999</v>
      </c>
      <c r="HA526" s="387">
        <v>1302.3999999999999</v>
      </c>
      <c r="HB526" s="387">
        <v>1302.3999999999999</v>
      </c>
      <c r="HC526" s="387">
        <v>1302.3999999999999</v>
      </c>
      <c r="HD526" s="387">
        <v>1302.3999999999999</v>
      </c>
      <c r="HE526" s="387">
        <v>1302.3999999999999</v>
      </c>
      <c r="HS526" s="394">
        <v>3.6124425728161511</v>
      </c>
      <c r="HT526" s="394">
        <v>3.6124346709918287</v>
      </c>
      <c r="HU526" s="394">
        <v>3.6124267691847902</v>
      </c>
      <c r="HV526" s="394">
        <v>3.6124188673950357</v>
      </c>
      <c r="HW526" s="394">
        <v>3.6124109656225638</v>
      </c>
      <c r="HX526" s="394">
        <v>3.6171875820951165</v>
      </c>
      <c r="HY526" s="394">
        <v>3.6219705145890582</v>
      </c>
      <c r="HZ526" s="394">
        <v>3.6267597714559332</v>
      </c>
      <c r="IA526" s="394">
        <v>3.6315553610583309</v>
      </c>
      <c r="IB526" s="394">
        <v>3.6363572917698979</v>
      </c>
      <c r="IC526" s="394">
        <v>3.6411340528302407</v>
      </c>
      <c r="ID526" s="394">
        <v>3.6459170886992442</v>
      </c>
      <c r="IE526" s="394">
        <v>3.6507064076195692</v>
      </c>
      <c r="IF526" s="394">
        <v>3.655502017844706</v>
      </c>
      <c r="IG526" s="394">
        <v>3.6603039276389846</v>
      </c>
      <c r="IH526" s="394">
        <v>3.660300718616861</v>
      </c>
      <c r="II526" s="394">
        <v>3.6602975095975516</v>
      </c>
      <c r="IJ526" s="394">
        <v>3.6602943005810551</v>
      </c>
      <c r="IK526" s="394">
        <v>3.6602910915673728</v>
      </c>
      <c r="IL526" s="394">
        <v>3.6602878825565037</v>
      </c>
      <c r="IM526" s="394">
        <v>3.6602851073368043</v>
      </c>
      <c r="IN526" s="394">
        <v>3.6602823321192091</v>
      </c>
      <c r="IO526" s="394">
        <v>3.6602795569037183</v>
      </c>
      <c r="IP526" s="394">
        <v>3.6602767816903317</v>
      </c>
      <c r="IQ526" s="394">
        <v>3.6602740064790482</v>
      </c>
      <c r="IR526" s="394">
        <v>3.6602703912665042</v>
      </c>
      <c r="IS526" s="394">
        <v>3.6602667760575307</v>
      </c>
      <c r="IT526" s="394">
        <v>3.6602631608521286</v>
      </c>
      <c r="IU526" s="394">
        <v>3.6602595456502964</v>
      </c>
      <c r="IV526" s="394">
        <v>3.6602559304520343</v>
      </c>
      <c r="IW526" s="394">
        <v>3.6602526623836087</v>
      </c>
      <c r="IX526" s="394">
        <v>3.6602493943181016</v>
      </c>
      <c r="IY526" s="394">
        <v>3.6602461262555126</v>
      </c>
      <c r="IZ526" s="394">
        <v>3.6602428581958413</v>
      </c>
      <c r="JA526" s="394">
        <v>3.6602395901390894</v>
      </c>
      <c r="JB526" s="394">
        <v>3.6602395901390894</v>
      </c>
      <c r="JC526" s="394">
        <v>3.6602395901390894</v>
      </c>
      <c r="JD526" s="394">
        <v>3.6602395901390894</v>
      </c>
      <c r="JE526" s="394">
        <v>3.6602395901390894</v>
      </c>
      <c r="JF526" s="394">
        <v>3.6602395901390894</v>
      </c>
      <c r="JG526" s="394">
        <v>3.6602395901390894</v>
      </c>
      <c r="JH526" s="394">
        <v>3.6602395901390894</v>
      </c>
      <c r="JI526" s="394">
        <v>3.6602395901390894</v>
      </c>
      <c r="JJ526" s="394">
        <v>3.6602395901390894</v>
      </c>
      <c r="JK526" s="394">
        <v>3.6602395901390894</v>
      </c>
      <c r="JL526" s="394">
        <v>3.6602395901390894</v>
      </c>
      <c r="JM526" s="394">
        <v>3.6602395901390894</v>
      </c>
      <c r="JN526" s="394">
        <v>3.6602395901390894</v>
      </c>
      <c r="JO526" s="394">
        <v>3.6602395901390894</v>
      </c>
      <c r="JP526" s="394">
        <v>3.6602395901390894</v>
      </c>
      <c r="JQ526" s="394">
        <v>3.6602395901390894</v>
      </c>
      <c r="JR526" s="394">
        <v>3.6602395901390894</v>
      </c>
      <c r="JS526" s="394">
        <v>3.6602395901390894</v>
      </c>
      <c r="JT526" s="394">
        <v>3.6602395901390894</v>
      </c>
      <c r="JU526" s="394">
        <v>3.6602395901390894</v>
      </c>
      <c r="JV526" s="394">
        <v>3.6602395901390894</v>
      </c>
      <c r="JW526" s="394">
        <v>3.6602395901390894</v>
      </c>
      <c r="JX526" s="394">
        <v>3.6602395901390894</v>
      </c>
      <c r="JY526" s="394">
        <v>3.6602395901390894</v>
      </c>
      <c r="JZ526" s="394">
        <v>3.6602395901390894</v>
      </c>
      <c r="KA526" s="394">
        <v>3.6602395901390894</v>
      </c>
      <c r="KB526" s="394">
        <v>3.6602395901390894</v>
      </c>
      <c r="KC526" s="394">
        <v>3.6602395901390894</v>
      </c>
    </row>
    <row r="527" spans="1:289" x14ac:dyDescent="0.25">
      <c r="A527" s="383">
        <v>518</v>
      </c>
      <c r="B527" s="384" t="s">
        <v>873</v>
      </c>
      <c r="C527" s="385" t="s">
        <v>142</v>
      </c>
      <c r="D527" s="385" t="s">
        <v>142</v>
      </c>
      <c r="E527" s="129">
        <v>2052</v>
      </c>
      <c r="F527" s="386">
        <v>1694.5337999999999</v>
      </c>
      <c r="G527" s="386">
        <v>1715.8375084038355</v>
      </c>
      <c r="H527" s="386">
        <v>1737.4090474002244</v>
      </c>
      <c r="I527" s="386">
        <v>1759.251784160034</v>
      </c>
      <c r="J527" s="386">
        <v>1781.3691281862632</v>
      </c>
      <c r="K527" s="386">
        <v>1787.3749608000401</v>
      </c>
      <c r="L527" s="386">
        <v>1793.4010418984315</v>
      </c>
      <c r="M527" s="386">
        <v>1799.447439748596</v>
      </c>
      <c r="N527" s="386">
        <v>1805.5142228478535</v>
      </c>
      <c r="O527" s="386">
        <v>1811.6014599244606</v>
      </c>
      <c r="P527" s="386">
        <v>1817.7243899188679</v>
      </c>
      <c r="Q527" s="386">
        <v>1823.8680144603627</v>
      </c>
      <c r="R527" s="386">
        <v>1830.0324034932821</v>
      </c>
      <c r="S527" s="386">
        <v>1836.2176271983642</v>
      </c>
      <c r="T527" s="386">
        <v>1842.4237559935461</v>
      </c>
      <c r="U527" s="386">
        <v>1848.0324477238005</v>
      </c>
      <c r="V527" s="386">
        <v>1853.6582133887687</v>
      </c>
      <c r="W527" s="386">
        <v>1859.3011049647869</v>
      </c>
      <c r="X527" s="386">
        <v>1864.961174586417</v>
      </c>
      <c r="Y527" s="386">
        <v>1870.6384745469293</v>
      </c>
      <c r="Z527" s="386">
        <v>1875.6385334863714</v>
      </c>
      <c r="AA527" s="386">
        <v>1880.6519571618319</v>
      </c>
      <c r="AB527" s="386">
        <v>1885.6787812961231</v>
      </c>
      <c r="AC527" s="386">
        <v>1890.7190417075421</v>
      </c>
      <c r="AD527" s="386">
        <v>1895.7727743101248</v>
      </c>
      <c r="AE527" s="386">
        <v>1902.4956976505021</v>
      </c>
      <c r="AF527" s="386">
        <v>1909.2424622965743</v>
      </c>
      <c r="AG527" s="386">
        <v>1916.0131527960641</v>
      </c>
      <c r="AH527" s="386">
        <v>1922.8078539965231</v>
      </c>
      <c r="AI527" s="386">
        <v>1929.6266510463947</v>
      </c>
      <c r="AJ527" s="386">
        <v>1935.9337808326754</v>
      </c>
      <c r="AK527" s="386">
        <v>1942.2615259468587</v>
      </c>
      <c r="AL527" s="386">
        <v>1948.6099537716939</v>
      </c>
      <c r="AM527" s="386">
        <v>1954.9791319101757</v>
      </c>
      <c r="AN527" s="386">
        <v>1961.3691281862643</v>
      </c>
      <c r="AO527" s="387">
        <v>1961.3691281862643</v>
      </c>
      <c r="AP527" s="387">
        <v>1961.3691281862643</v>
      </c>
      <c r="AQ527" s="387">
        <v>1961.3691281862643</v>
      </c>
      <c r="AR527" s="387">
        <v>1961.3691281862643</v>
      </c>
      <c r="AS527" s="387">
        <v>1961.3691281862643</v>
      </c>
      <c r="AT527" s="387">
        <v>1961.3691281862643</v>
      </c>
      <c r="AU527" s="387">
        <v>1961.3691281862643</v>
      </c>
      <c r="AV527" s="387">
        <v>1961.3691281862643</v>
      </c>
      <c r="AW527" s="387">
        <v>1961.3691281862643</v>
      </c>
      <c r="AX527" s="387">
        <v>1961.3691281862643</v>
      </c>
      <c r="AY527" s="387">
        <v>1961.3691281862643</v>
      </c>
      <c r="AZ527" s="387">
        <v>1961.3691281862643</v>
      </c>
      <c r="BA527" s="387">
        <v>1961.3691281862643</v>
      </c>
      <c r="BB527" s="387">
        <v>1961.3691281862643</v>
      </c>
      <c r="BC527" s="387">
        <v>1961.3691281862643</v>
      </c>
      <c r="BD527" s="387">
        <v>1961.3691281862643</v>
      </c>
      <c r="BE527" s="387">
        <v>1961.3691281862643</v>
      </c>
      <c r="BF527" s="387">
        <v>1961.3691281862643</v>
      </c>
      <c r="BG527" s="387">
        <v>1961.3691281862643</v>
      </c>
      <c r="BH527" s="387">
        <v>1961.3691281862643</v>
      </c>
      <c r="BI527" s="387">
        <v>1961.3691281862643</v>
      </c>
      <c r="BJ527" s="387">
        <v>1961.3691281862643</v>
      </c>
      <c r="BK527" s="387">
        <v>1961.3691281862643</v>
      </c>
      <c r="BL527" s="387">
        <v>1961.3691281862643</v>
      </c>
      <c r="BM527" s="387">
        <v>1961.3691281862643</v>
      </c>
      <c r="BN527" s="387">
        <v>1961.3691281862643</v>
      </c>
      <c r="BO527" s="387">
        <v>1961.3691281862643</v>
      </c>
      <c r="BP527" s="387">
        <v>1961.3691281862643</v>
      </c>
      <c r="CA527" s="386">
        <v>6440</v>
      </c>
      <c r="CB527" s="386">
        <v>6520.9604724730034</v>
      </c>
      <c r="CC527" s="386">
        <v>6602.9387396825059</v>
      </c>
      <c r="CD527" s="386">
        <v>6685.9475968370079</v>
      </c>
      <c r="CE527" s="386">
        <v>6770</v>
      </c>
      <c r="CF527" s="386">
        <v>6801.8155426066596</v>
      </c>
      <c r="CG527" s="386">
        <v>6833.7806020155876</v>
      </c>
      <c r="CH527" s="386">
        <v>6865.8958808793977</v>
      </c>
      <c r="CI527" s="386">
        <v>6898.1620851528114</v>
      </c>
      <c r="CJ527" s="386">
        <v>6930.5799241081768</v>
      </c>
      <c r="CK527" s="386">
        <v>6963.1477107045503</v>
      </c>
      <c r="CL527" s="386">
        <v>6995.868537989496</v>
      </c>
      <c r="CM527" s="386">
        <v>7028.7431251231037</v>
      </c>
      <c r="CN527" s="386">
        <v>7061.7721946449001</v>
      </c>
      <c r="CO527" s="386">
        <v>7094.9564724897282</v>
      </c>
      <c r="CP527" s="386">
        <v>7116.5545039173649</v>
      </c>
      <c r="CQ527" s="386">
        <v>7138.2182827478728</v>
      </c>
      <c r="CR527" s="386">
        <v>7159.9480091254636</v>
      </c>
      <c r="CS527" s="386">
        <v>7181.7438838036169</v>
      </c>
      <c r="CT527" s="386">
        <v>7203.6061081469352</v>
      </c>
      <c r="CU527" s="386">
        <v>7222.8604021206866</v>
      </c>
      <c r="CV527" s="386">
        <v>7242.1661602959584</v>
      </c>
      <c r="CW527" s="386">
        <v>7261.5235202298099</v>
      </c>
      <c r="CX527" s="386">
        <v>7280.9326198469707</v>
      </c>
      <c r="CY527" s="386">
        <v>7300.3935974408259</v>
      </c>
      <c r="CZ527" s="386">
        <v>7326.2823139248649</v>
      </c>
      <c r="DA527" s="386">
        <v>7352.2628371905857</v>
      </c>
      <c r="DB527" s="386">
        <v>7378.3354928039607</v>
      </c>
      <c r="DC527" s="386">
        <v>7404.5006074854882</v>
      </c>
      <c r="DD527" s="386">
        <v>7430.7585091142837</v>
      </c>
      <c r="DE527" s="386">
        <v>7455.0460746248618</v>
      </c>
      <c r="DF527" s="386">
        <v>7479.4130244725447</v>
      </c>
      <c r="DG527" s="386">
        <v>7503.8596181264411</v>
      </c>
      <c r="DH527" s="386">
        <v>7528.3861159037388</v>
      </c>
      <c r="DI527" s="386">
        <v>7552.9927789724825</v>
      </c>
      <c r="DJ527" s="387">
        <v>7552.9927789724825</v>
      </c>
      <c r="DK527" s="387">
        <v>7552.9927789724825</v>
      </c>
      <c r="DL527" s="387">
        <v>7552.9927789724825</v>
      </c>
      <c r="DM527" s="387">
        <v>7552.9927789724825</v>
      </c>
      <c r="DN527" s="387">
        <v>7552.9927789724825</v>
      </c>
      <c r="DO527" s="387">
        <v>7552.9927789724825</v>
      </c>
      <c r="DP527" s="387">
        <v>7552.9927789724825</v>
      </c>
      <c r="DQ527" s="387">
        <v>7552.9927789724825</v>
      </c>
      <c r="DR527" s="387">
        <v>7552.9927789724825</v>
      </c>
      <c r="DS527" s="387">
        <v>7552.9927789724825</v>
      </c>
      <c r="DT527" s="387">
        <v>7552.9927789724825</v>
      </c>
      <c r="DU527" s="387">
        <v>7552.9927789724825</v>
      </c>
      <c r="DV527" s="387">
        <v>7552.9927789724825</v>
      </c>
      <c r="DW527" s="387">
        <v>7552.9927789724825</v>
      </c>
      <c r="DX527" s="387">
        <v>7552.9927789724825</v>
      </c>
      <c r="DY527" s="387">
        <v>7552.9927789724825</v>
      </c>
      <c r="DZ527" s="387">
        <v>7552.9927789724825</v>
      </c>
      <c r="EA527" s="387">
        <v>7552.9927789724825</v>
      </c>
      <c r="EB527" s="387">
        <v>7552.9927789724825</v>
      </c>
      <c r="EC527" s="387">
        <v>7552.9927789724825</v>
      </c>
      <c r="ED527" s="387">
        <v>7552.9927789724825</v>
      </c>
      <c r="EE527" s="387">
        <v>7552.9927789724825</v>
      </c>
      <c r="EF527" s="387">
        <v>7552.9927789724825</v>
      </c>
      <c r="EG527" s="387">
        <v>7552.9927789724825</v>
      </c>
      <c r="EH527" s="387">
        <v>7552.9927789724825</v>
      </c>
      <c r="EI527" s="387">
        <v>7552.9927789724825</v>
      </c>
      <c r="EJ527" s="387">
        <v>7552.9927789724825</v>
      </c>
      <c r="EK527" s="387">
        <v>7552.9927789724825</v>
      </c>
      <c r="EY527" s="386">
        <v>535</v>
      </c>
      <c r="EZ527" s="386">
        <v>541</v>
      </c>
      <c r="FA527" s="386">
        <v>547</v>
      </c>
      <c r="FB527" s="386">
        <v>553</v>
      </c>
      <c r="FC527" s="386">
        <v>558.5</v>
      </c>
      <c r="FD527" s="386">
        <v>565</v>
      </c>
      <c r="FE527" s="386">
        <v>572</v>
      </c>
      <c r="FF527" s="386">
        <v>579</v>
      </c>
      <c r="FG527" s="386">
        <v>586</v>
      </c>
      <c r="FH527" s="386">
        <v>593</v>
      </c>
      <c r="FI527" s="386">
        <v>598.6</v>
      </c>
      <c r="FJ527" s="386">
        <v>605</v>
      </c>
      <c r="FK527" s="386">
        <v>611</v>
      </c>
      <c r="FL527" s="386">
        <v>617</v>
      </c>
      <c r="FM527" s="386">
        <v>623</v>
      </c>
      <c r="FN527" s="386">
        <v>629</v>
      </c>
      <c r="FO527" s="386">
        <v>635</v>
      </c>
      <c r="FP527" s="386">
        <v>641</v>
      </c>
      <c r="FQ527" s="386">
        <v>647</v>
      </c>
      <c r="FR527" s="386">
        <v>653</v>
      </c>
      <c r="FS527" s="386">
        <v>659</v>
      </c>
      <c r="FT527" s="386">
        <v>665</v>
      </c>
      <c r="FU527" s="386">
        <v>671</v>
      </c>
      <c r="FV527" s="386">
        <v>677</v>
      </c>
      <c r="FW527" s="386">
        <v>683</v>
      </c>
      <c r="FX527" s="386">
        <v>689</v>
      </c>
      <c r="FY527" s="386">
        <v>695</v>
      </c>
      <c r="FZ527" s="386">
        <v>701</v>
      </c>
      <c r="GA527" s="386">
        <v>707</v>
      </c>
      <c r="GB527" s="386">
        <v>713</v>
      </c>
      <c r="GC527" s="386">
        <v>718.3</v>
      </c>
      <c r="GD527" s="387">
        <v>718.3</v>
      </c>
      <c r="GE527" s="387">
        <v>718.3</v>
      </c>
      <c r="GF527" s="387">
        <v>718.3</v>
      </c>
      <c r="GG527" s="387">
        <v>718.3</v>
      </c>
      <c r="GH527" s="387">
        <v>718.3</v>
      </c>
      <c r="GI527" s="387">
        <v>718.3</v>
      </c>
      <c r="GJ527" s="387">
        <v>718.3</v>
      </c>
      <c r="GK527" s="387">
        <v>718.3</v>
      </c>
      <c r="GL527" s="387">
        <v>718.3</v>
      </c>
      <c r="GM527" s="387">
        <v>718.3</v>
      </c>
      <c r="GN527" s="387">
        <v>718.3</v>
      </c>
      <c r="GO527" s="387">
        <v>718.3</v>
      </c>
      <c r="GP527" s="387">
        <v>718.3</v>
      </c>
      <c r="GQ527" s="387">
        <v>718.3</v>
      </c>
      <c r="GR527" s="387">
        <v>718.3</v>
      </c>
      <c r="GS527" s="387">
        <v>718.3</v>
      </c>
      <c r="GT527" s="387">
        <v>718.3</v>
      </c>
      <c r="GU527" s="387">
        <v>718.3</v>
      </c>
      <c r="GV527" s="387">
        <v>718.3</v>
      </c>
      <c r="GW527" s="387">
        <v>718.3</v>
      </c>
      <c r="GX527" s="387">
        <v>718.3</v>
      </c>
      <c r="GY527" s="387">
        <v>718.3</v>
      </c>
      <c r="GZ527" s="387">
        <v>718.3</v>
      </c>
      <c r="HA527" s="387">
        <v>718.3</v>
      </c>
      <c r="HB527" s="387">
        <v>718.3</v>
      </c>
      <c r="HC527" s="387">
        <v>718.3</v>
      </c>
      <c r="HD527" s="387">
        <v>718.3</v>
      </c>
      <c r="HE527" s="387">
        <v>718.3</v>
      </c>
      <c r="HS527" s="394">
        <v>3.8004553228740554</v>
      </c>
      <c r="HT527" s="394">
        <v>3.8004533882343861</v>
      </c>
      <c r="HU527" s="394">
        <v>3.8004514535957017</v>
      </c>
      <c r="HV527" s="394">
        <v>3.8004495189580019</v>
      </c>
      <c r="HW527" s="394">
        <v>3.8004475843212866</v>
      </c>
      <c r="HX527" s="394">
        <v>3.8054776931428673</v>
      </c>
      <c r="HY527" s="394">
        <v>3.8105144595999492</v>
      </c>
      <c r="HZ527" s="394">
        <v>3.8155578925042923</v>
      </c>
      <c r="IA527" s="394">
        <v>3.8206080006793188</v>
      </c>
      <c r="IB527" s="394">
        <v>3.8256647929601275</v>
      </c>
      <c r="IC527" s="394">
        <v>3.8306949883724357</v>
      </c>
      <c r="ID527" s="394">
        <v>3.835731797763557</v>
      </c>
      <c r="IE527" s="394">
        <v>3.8407752298299158</v>
      </c>
      <c r="IF527" s="394">
        <v>3.8458252932793711</v>
      </c>
      <c r="IG527" s="394">
        <v>3.8508819968312333</v>
      </c>
      <c r="IH527" s="394">
        <v>3.8508817919743454</v>
      </c>
      <c r="II527" s="394">
        <v>3.8508815871174686</v>
      </c>
      <c r="IJ527" s="394">
        <v>3.8508813822606021</v>
      </c>
      <c r="IK527" s="394">
        <v>3.8508811774037475</v>
      </c>
      <c r="IL527" s="394">
        <v>3.8508809725469035</v>
      </c>
      <c r="IM527" s="394">
        <v>3.850880792417442</v>
      </c>
      <c r="IN527" s="394">
        <v>3.8508806122879879</v>
      </c>
      <c r="IO527" s="394">
        <v>3.8508804321585433</v>
      </c>
      <c r="IP527" s="394">
        <v>3.8508802520291066</v>
      </c>
      <c r="IQ527" s="394">
        <v>3.8508800718996783</v>
      </c>
      <c r="IR527" s="394">
        <v>3.8508798327231433</v>
      </c>
      <c r="IS527" s="394">
        <v>3.8508795935466229</v>
      </c>
      <c r="IT527" s="394">
        <v>3.8508793543701176</v>
      </c>
      <c r="IU527" s="394">
        <v>3.8508791151936275</v>
      </c>
      <c r="IV527" s="394">
        <v>3.8508788760171528</v>
      </c>
      <c r="IW527" s="394">
        <v>3.8508786552700833</v>
      </c>
      <c r="IX527" s="394">
        <v>3.8508784345230271</v>
      </c>
      <c r="IY527" s="394">
        <v>3.8508782137759829</v>
      </c>
      <c r="IZ527" s="394">
        <v>3.8508779930289512</v>
      </c>
      <c r="JA527" s="394">
        <v>3.850877772281935</v>
      </c>
      <c r="JB527" s="394">
        <v>3.850877772281935</v>
      </c>
      <c r="JC527" s="394">
        <v>3.850877772281935</v>
      </c>
      <c r="JD527" s="394">
        <v>3.850877772281935</v>
      </c>
      <c r="JE527" s="394">
        <v>3.850877772281935</v>
      </c>
      <c r="JF527" s="394">
        <v>3.850877772281935</v>
      </c>
      <c r="JG527" s="394">
        <v>3.850877772281935</v>
      </c>
      <c r="JH527" s="394">
        <v>3.850877772281935</v>
      </c>
      <c r="JI527" s="394">
        <v>3.850877772281935</v>
      </c>
      <c r="JJ527" s="394">
        <v>3.850877772281935</v>
      </c>
      <c r="JK527" s="394">
        <v>3.850877772281935</v>
      </c>
      <c r="JL527" s="394">
        <v>3.850877772281935</v>
      </c>
      <c r="JM527" s="394">
        <v>3.850877772281935</v>
      </c>
      <c r="JN527" s="394">
        <v>3.850877772281935</v>
      </c>
      <c r="JO527" s="394">
        <v>3.850877772281935</v>
      </c>
      <c r="JP527" s="394">
        <v>3.850877772281935</v>
      </c>
      <c r="JQ527" s="394">
        <v>3.850877772281935</v>
      </c>
      <c r="JR527" s="394">
        <v>3.850877772281935</v>
      </c>
      <c r="JS527" s="394">
        <v>3.850877772281935</v>
      </c>
      <c r="JT527" s="394">
        <v>3.850877772281935</v>
      </c>
      <c r="JU527" s="394">
        <v>3.850877772281935</v>
      </c>
      <c r="JV527" s="394">
        <v>3.850877772281935</v>
      </c>
      <c r="JW527" s="394">
        <v>3.850877772281935</v>
      </c>
      <c r="JX527" s="394">
        <v>3.850877772281935</v>
      </c>
      <c r="JY527" s="394">
        <v>3.850877772281935</v>
      </c>
      <c r="JZ527" s="394">
        <v>3.850877772281935</v>
      </c>
      <c r="KA527" s="394">
        <v>3.850877772281935</v>
      </c>
      <c r="KB527" s="394">
        <v>3.850877772281935</v>
      </c>
      <c r="KC527" s="394">
        <v>3.850877772281935</v>
      </c>
    </row>
    <row r="528" spans="1:289" x14ac:dyDescent="0.25">
      <c r="A528" s="383">
        <v>519</v>
      </c>
      <c r="B528" s="384" t="s">
        <v>873</v>
      </c>
      <c r="C528" s="385" t="s">
        <v>142</v>
      </c>
      <c r="D528" s="385" t="s">
        <v>142</v>
      </c>
      <c r="E528" s="129">
        <v>2052</v>
      </c>
      <c r="F528" s="386">
        <v>1068.93505</v>
      </c>
      <c r="G528" s="386">
        <v>1096.5394830434382</v>
      </c>
      <c r="H528" s="386">
        <v>1124.8567795332099</v>
      </c>
      <c r="I528" s="386">
        <v>1153.9053486245518</v>
      </c>
      <c r="J528" s="386">
        <v>1183.7040748751049</v>
      </c>
      <c r="K528" s="386">
        <v>1191.5766351366444</v>
      </c>
      <c r="L528" s="386">
        <v>1199.5015540969391</v>
      </c>
      <c r="M528" s="386">
        <v>1207.4791799823911</v>
      </c>
      <c r="N528" s="386">
        <v>1215.5098633353809</v>
      </c>
      <c r="O528" s="386">
        <v>1223.5939570296714</v>
      </c>
      <c r="P528" s="386">
        <v>1231.6215913390638</v>
      </c>
      <c r="Q528" s="386">
        <v>1239.7018925582877</v>
      </c>
      <c r="R528" s="386">
        <v>1247.8352062192002</v>
      </c>
      <c r="S528" s="386">
        <v>1256.0218801205899</v>
      </c>
      <c r="T528" s="386">
        <v>1264.2622643430484</v>
      </c>
      <c r="U528" s="386">
        <v>1271.6060123406544</v>
      </c>
      <c r="V528" s="386">
        <v>1278.9924181286362</v>
      </c>
      <c r="W528" s="386">
        <v>1286.4217294942382</v>
      </c>
      <c r="X528" s="386">
        <v>1293.8941956640319</v>
      </c>
      <c r="Y528" s="386">
        <v>1301.4100673122773</v>
      </c>
      <c r="Z528" s="386">
        <v>1307.9533288603302</v>
      </c>
      <c r="AA528" s="386">
        <v>1314.5294887797431</v>
      </c>
      <c r="AB528" s="386">
        <v>1321.1387124777568</v>
      </c>
      <c r="AC528" s="386">
        <v>1327.7811661932508</v>
      </c>
      <c r="AD528" s="386">
        <v>1334.4570170009235</v>
      </c>
      <c r="AE528" s="386">
        <v>1343.2428789847791</v>
      </c>
      <c r="AF528" s="386">
        <v>1352.0865857473093</v>
      </c>
      <c r="AG528" s="386">
        <v>1360.9885181297368</v>
      </c>
      <c r="AH528" s="386">
        <v>1369.949059480685</v>
      </c>
      <c r="AI528" s="386">
        <v>1378.9685956726858</v>
      </c>
      <c r="AJ528" s="386">
        <v>1387.2164362116625</v>
      </c>
      <c r="AK528" s="386">
        <v>1395.5136084567926</v>
      </c>
      <c r="AL528" s="386">
        <v>1403.8604074692159</v>
      </c>
      <c r="AM528" s="386">
        <v>1412.2571300748825</v>
      </c>
      <c r="AN528" s="386">
        <v>1420.7040748751069</v>
      </c>
      <c r="AO528" s="387">
        <v>1420.7040748751069</v>
      </c>
      <c r="AP528" s="387">
        <v>1420.7040748751069</v>
      </c>
      <c r="AQ528" s="387">
        <v>1420.7040748751069</v>
      </c>
      <c r="AR528" s="387">
        <v>1420.7040748751069</v>
      </c>
      <c r="AS528" s="387">
        <v>1420.7040748751069</v>
      </c>
      <c r="AT528" s="387">
        <v>1420.7040748751069</v>
      </c>
      <c r="AU528" s="387">
        <v>1420.7040748751069</v>
      </c>
      <c r="AV528" s="387">
        <v>1420.7040748751069</v>
      </c>
      <c r="AW528" s="387">
        <v>1420.7040748751069</v>
      </c>
      <c r="AX528" s="387">
        <v>1420.7040748751069</v>
      </c>
      <c r="AY528" s="387">
        <v>1420.7040748751069</v>
      </c>
      <c r="AZ528" s="387">
        <v>1420.7040748751069</v>
      </c>
      <c r="BA528" s="387">
        <v>1420.7040748751069</v>
      </c>
      <c r="BB528" s="387">
        <v>1420.7040748751069</v>
      </c>
      <c r="BC528" s="387">
        <v>1420.7040748751069</v>
      </c>
      <c r="BD528" s="387">
        <v>1420.7040748751069</v>
      </c>
      <c r="BE528" s="387">
        <v>1420.7040748751069</v>
      </c>
      <c r="BF528" s="387">
        <v>1420.7040748751069</v>
      </c>
      <c r="BG528" s="387">
        <v>1420.7040748751069</v>
      </c>
      <c r="BH528" s="387">
        <v>1420.7040748751069</v>
      </c>
      <c r="BI528" s="387">
        <v>1420.7040748751069</v>
      </c>
      <c r="BJ528" s="387">
        <v>1420.7040748751069</v>
      </c>
      <c r="BK528" s="387">
        <v>1420.7040748751069</v>
      </c>
      <c r="BL528" s="387">
        <v>1420.7040748751069</v>
      </c>
      <c r="BM528" s="387">
        <v>1420.7040748751069</v>
      </c>
      <c r="BN528" s="387">
        <v>1420.7040748751069</v>
      </c>
      <c r="BO528" s="387">
        <v>1420.7040748751069</v>
      </c>
      <c r="BP528" s="387">
        <v>1420.7040748751069</v>
      </c>
      <c r="CA528" s="386">
        <v>3660.0000000000005</v>
      </c>
      <c r="CB528" s="386">
        <v>3753.8297324643618</v>
      </c>
      <c r="CC528" s="386">
        <v>3850.0649345173388</v>
      </c>
      <c r="CD528" s="386">
        <v>3948.7672740736721</v>
      </c>
      <c r="CE528" s="386">
        <v>4049.9999999999995</v>
      </c>
      <c r="CF528" s="386">
        <v>4077.9877238010799</v>
      </c>
      <c r="CG528" s="386">
        <v>4106.1688581413127</v>
      </c>
      <c r="CH528" s="386">
        <v>4134.5447395937217</v>
      </c>
      <c r="CI528" s="386">
        <v>4163.1167139677855</v>
      </c>
      <c r="CJ528" s="386">
        <v>4191.8861363732649</v>
      </c>
      <c r="CK528" s="386">
        <v>4220.4837606452584</v>
      </c>
      <c r="CL528" s="386">
        <v>4249.2764818467476</v>
      </c>
      <c r="CM528" s="386">
        <v>4278.2656309558424</v>
      </c>
      <c r="CN528" s="386">
        <v>4307.4525480307684</v>
      </c>
      <c r="CO528" s="386">
        <v>4336.8385822718155</v>
      </c>
      <c r="CP528" s="386">
        <v>4358.3918634430065</v>
      </c>
      <c r="CQ528" s="386">
        <v>4380.0522604130529</v>
      </c>
      <c r="CR528" s="386">
        <v>4401.8203055275517</v>
      </c>
      <c r="CS528" s="386">
        <v>4423.696533777761</v>
      </c>
      <c r="CT528" s="386">
        <v>4445.6814828137431</v>
      </c>
      <c r="CU528" s="386">
        <v>4464.3170890022466</v>
      </c>
      <c r="CV528" s="386">
        <v>4483.030812757057</v>
      </c>
      <c r="CW528" s="386">
        <v>4501.8229815348777</v>
      </c>
      <c r="CX528" s="386">
        <v>4520.6939241650589</v>
      </c>
      <c r="CY528" s="386">
        <v>4539.6439708553517</v>
      </c>
      <c r="CZ528" s="386">
        <v>4565.6770787522091</v>
      </c>
      <c r="DA528" s="386">
        <v>4591.8594764856971</v>
      </c>
      <c r="DB528" s="386">
        <v>4618.1920201754701</v>
      </c>
      <c r="DC528" s="386">
        <v>4644.6755708506971</v>
      </c>
      <c r="DD528" s="386">
        <v>4671.3109944782209</v>
      </c>
      <c r="DE528" s="386">
        <v>4699.0876220377822</v>
      </c>
      <c r="DF528" s="386">
        <v>4727.0294154446819</v>
      </c>
      <c r="DG528" s="386">
        <v>4755.1373568108438</v>
      </c>
      <c r="DH528" s="386">
        <v>4783.4124340880408</v>
      </c>
      <c r="DI528" s="386">
        <v>4811.855641102622</v>
      </c>
      <c r="DJ528" s="387">
        <v>4811.855641102622</v>
      </c>
      <c r="DK528" s="387">
        <v>4811.855641102622</v>
      </c>
      <c r="DL528" s="387">
        <v>4811.855641102622</v>
      </c>
      <c r="DM528" s="387">
        <v>4811.855641102622</v>
      </c>
      <c r="DN528" s="387">
        <v>4811.855641102622</v>
      </c>
      <c r="DO528" s="387">
        <v>4811.855641102622</v>
      </c>
      <c r="DP528" s="387">
        <v>4811.855641102622</v>
      </c>
      <c r="DQ528" s="387">
        <v>4811.855641102622</v>
      </c>
      <c r="DR528" s="387">
        <v>4811.855641102622</v>
      </c>
      <c r="DS528" s="387">
        <v>4811.855641102622</v>
      </c>
      <c r="DT528" s="387">
        <v>4811.855641102622</v>
      </c>
      <c r="DU528" s="387">
        <v>4811.855641102622</v>
      </c>
      <c r="DV528" s="387">
        <v>4811.855641102622</v>
      </c>
      <c r="DW528" s="387">
        <v>4811.855641102622</v>
      </c>
      <c r="DX528" s="387">
        <v>4811.855641102622</v>
      </c>
      <c r="DY528" s="387">
        <v>4811.855641102622</v>
      </c>
      <c r="DZ528" s="387">
        <v>4811.855641102622</v>
      </c>
      <c r="EA528" s="387">
        <v>4811.855641102622</v>
      </c>
      <c r="EB528" s="387">
        <v>4811.855641102622</v>
      </c>
      <c r="EC528" s="387">
        <v>4811.855641102622</v>
      </c>
      <c r="ED528" s="387">
        <v>4811.855641102622</v>
      </c>
      <c r="EE528" s="387">
        <v>4811.855641102622</v>
      </c>
      <c r="EF528" s="387">
        <v>4811.855641102622</v>
      </c>
      <c r="EG528" s="387">
        <v>4811.855641102622</v>
      </c>
      <c r="EH528" s="387">
        <v>4811.855641102622</v>
      </c>
      <c r="EI528" s="387">
        <v>4811.855641102622</v>
      </c>
      <c r="EJ528" s="387">
        <v>4811.855641102622</v>
      </c>
      <c r="EK528" s="387">
        <v>4811.855641102622</v>
      </c>
      <c r="EY528" s="386">
        <v>542</v>
      </c>
      <c r="EZ528" s="386">
        <v>549</v>
      </c>
      <c r="FA528" s="386">
        <v>556</v>
      </c>
      <c r="FB528" s="386">
        <v>563</v>
      </c>
      <c r="FC528" s="386">
        <v>568.20000000000005</v>
      </c>
      <c r="FD528" s="386">
        <v>575</v>
      </c>
      <c r="FE528" s="386">
        <v>582</v>
      </c>
      <c r="FF528" s="386">
        <v>589</v>
      </c>
      <c r="FG528" s="386">
        <v>596</v>
      </c>
      <c r="FH528" s="386">
        <v>603</v>
      </c>
      <c r="FI528" s="386">
        <v>609.40000000000009</v>
      </c>
      <c r="FJ528" s="386">
        <v>616</v>
      </c>
      <c r="FK528" s="386">
        <v>623</v>
      </c>
      <c r="FL528" s="386">
        <v>630</v>
      </c>
      <c r="FM528" s="386">
        <v>637</v>
      </c>
      <c r="FN528" s="386">
        <v>644</v>
      </c>
      <c r="FO528" s="386">
        <v>651</v>
      </c>
      <c r="FP528" s="386">
        <v>658</v>
      </c>
      <c r="FQ528" s="386">
        <v>665</v>
      </c>
      <c r="FR528" s="386">
        <v>672</v>
      </c>
      <c r="FS528" s="386">
        <v>679</v>
      </c>
      <c r="FT528" s="386">
        <v>686</v>
      </c>
      <c r="FU528" s="386">
        <v>693</v>
      </c>
      <c r="FV528" s="386">
        <v>700</v>
      </c>
      <c r="FW528" s="386">
        <v>707</v>
      </c>
      <c r="FX528" s="386">
        <v>714</v>
      </c>
      <c r="FY528" s="386">
        <v>721</v>
      </c>
      <c r="FZ528" s="386">
        <v>728</v>
      </c>
      <c r="GA528" s="386">
        <v>735</v>
      </c>
      <c r="GB528" s="386">
        <v>742</v>
      </c>
      <c r="GC528" s="386">
        <v>740.7</v>
      </c>
      <c r="GD528" s="387">
        <v>740.7</v>
      </c>
      <c r="GE528" s="387">
        <v>740.7</v>
      </c>
      <c r="GF528" s="387">
        <v>740.7</v>
      </c>
      <c r="GG528" s="387">
        <v>740.7</v>
      </c>
      <c r="GH528" s="387">
        <v>740.7</v>
      </c>
      <c r="GI528" s="387">
        <v>740.7</v>
      </c>
      <c r="GJ528" s="387">
        <v>740.7</v>
      </c>
      <c r="GK528" s="387">
        <v>740.7</v>
      </c>
      <c r="GL528" s="387">
        <v>740.7</v>
      </c>
      <c r="GM528" s="387">
        <v>740.7</v>
      </c>
      <c r="GN528" s="387">
        <v>740.7</v>
      </c>
      <c r="GO528" s="387">
        <v>740.7</v>
      </c>
      <c r="GP528" s="387">
        <v>740.7</v>
      </c>
      <c r="GQ528" s="387">
        <v>740.7</v>
      </c>
      <c r="GR528" s="387">
        <v>740.7</v>
      </c>
      <c r="GS528" s="387">
        <v>740.7</v>
      </c>
      <c r="GT528" s="387">
        <v>740.7</v>
      </c>
      <c r="GU528" s="387">
        <v>740.7</v>
      </c>
      <c r="GV528" s="387">
        <v>740.7</v>
      </c>
      <c r="GW528" s="387">
        <v>740.7</v>
      </c>
      <c r="GX528" s="387">
        <v>740.7</v>
      </c>
      <c r="GY528" s="387">
        <v>740.7</v>
      </c>
      <c r="GZ528" s="387">
        <v>740.7</v>
      </c>
      <c r="HA528" s="387">
        <v>740.7</v>
      </c>
      <c r="HB528" s="387">
        <v>740.7</v>
      </c>
      <c r="HC528" s="387">
        <v>740.7</v>
      </c>
      <c r="HD528" s="387">
        <v>740.7</v>
      </c>
      <c r="HE528" s="387">
        <v>740.7</v>
      </c>
      <c r="HS528" s="394">
        <v>3.423968556368322</v>
      </c>
      <c r="HT528" s="394">
        <v>3.4233420597365378</v>
      </c>
      <c r="HU528" s="394">
        <v>3.4227156777372394</v>
      </c>
      <c r="HV528" s="394">
        <v>3.4220894103494524</v>
      </c>
      <c r="HW528" s="394">
        <v>3.4214632575522086</v>
      </c>
      <c r="HX528" s="394">
        <v>3.4223461618424866</v>
      </c>
      <c r="HY528" s="394">
        <v>3.4232292939651066</v>
      </c>
      <c r="HZ528" s="394">
        <v>3.4241126539788591</v>
      </c>
      <c r="IA528" s="394">
        <v>3.4249962419425528</v>
      </c>
      <c r="IB528" s="394">
        <v>3.4258800579150082</v>
      </c>
      <c r="IC528" s="394">
        <v>3.4267698701649056</v>
      </c>
      <c r="ID528" s="394">
        <v>3.4276599135279269</v>
      </c>
      <c r="IE528" s="394">
        <v>3.4285501880640989</v>
      </c>
      <c r="IF528" s="394">
        <v>3.4294406938334645</v>
      </c>
      <c r="IG528" s="394">
        <v>3.4303314308960866</v>
      </c>
      <c r="IH528" s="394">
        <v>3.4274703179646684</v>
      </c>
      <c r="II528" s="394">
        <v>3.4246115913820248</v>
      </c>
      <c r="IJ528" s="394">
        <v>3.4217552491577896</v>
      </c>
      <c r="IK528" s="394">
        <v>3.4189012893032582</v>
      </c>
      <c r="IL528" s="394">
        <v>3.4160497098313809</v>
      </c>
      <c r="IM528" s="394">
        <v>3.4132082471873648</v>
      </c>
      <c r="IN528" s="394">
        <v>3.4103691480657337</v>
      </c>
      <c r="IO528" s="394">
        <v>3.4075324105005151</v>
      </c>
      <c r="IP528" s="394">
        <v>3.4046980325273708</v>
      </c>
      <c r="IQ528" s="394">
        <v>3.4018660121835982</v>
      </c>
      <c r="IR528" s="394">
        <v>3.398995930060646</v>
      </c>
      <c r="IS528" s="394">
        <v>3.3961282693650414</v>
      </c>
      <c r="IT528" s="394">
        <v>3.3932630280538776</v>
      </c>
      <c r="IU528" s="394">
        <v>3.39040020408597</v>
      </c>
      <c r="IV528" s="394">
        <v>3.3875397954218611</v>
      </c>
      <c r="IW528" s="394">
        <v>3.3874221061498377</v>
      </c>
      <c r="IX528" s="394">
        <v>3.3873044209665539</v>
      </c>
      <c r="IY528" s="394">
        <v>3.3871867398718667</v>
      </c>
      <c r="IZ528" s="394">
        <v>3.387069062865633</v>
      </c>
      <c r="JA528" s="394">
        <v>3.3869513899477122</v>
      </c>
      <c r="JB528" s="394">
        <v>3.3869513899477122</v>
      </c>
      <c r="JC528" s="394">
        <v>3.3869513899477122</v>
      </c>
      <c r="JD528" s="394">
        <v>3.3869513899477122</v>
      </c>
      <c r="JE528" s="394">
        <v>3.3869513899477122</v>
      </c>
      <c r="JF528" s="394">
        <v>3.3869513899477122</v>
      </c>
      <c r="JG528" s="394">
        <v>3.3869513899477122</v>
      </c>
      <c r="JH528" s="394">
        <v>3.3869513899477122</v>
      </c>
      <c r="JI528" s="394">
        <v>3.3869513899477122</v>
      </c>
      <c r="JJ528" s="394">
        <v>3.3869513899477122</v>
      </c>
      <c r="JK528" s="394">
        <v>3.3869513899477122</v>
      </c>
      <c r="JL528" s="394">
        <v>3.3869513899477122</v>
      </c>
      <c r="JM528" s="394">
        <v>3.3869513899477122</v>
      </c>
      <c r="JN528" s="394">
        <v>3.3869513899477122</v>
      </c>
      <c r="JO528" s="394">
        <v>3.3869513899477122</v>
      </c>
      <c r="JP528" s="394">
        <v>3.3869513899477122</v>
      </c>
      <c r="JQ528" s="394">
        <v>3.3869513899477122</v>
      </c>
      <c r="JR528" s="394">
        <v>3.3869513899477122</v>
      </c>
      <c r="JS528" s="394">
        <v>3.3869513899477122</v>
      </c>
      <c r="JT528" s="394">
        <v>3.3869513899477122</v>
      </c>
      <c r="JU528" s="394">
        <v>3.3869513899477122</v>
      </c>
      <c r="JV528" s="394">
        <v>3.3869513899477122</v>
      </c>
      <c r="JW528" s="394">
        <v>3.3869513899477122</v>
      </c>
      <c r="JX528" s="394">
        <v>3.3869513899477122</v>
      </c>
      <c r="JY528" s="394">
        <v>3.3869513899477122</v>
      </c>
      <c r="JZ528" s="394">
        <v>3.3869513899477122</v>
      </c>
      <c r="KA528" s="394">
        <v>3.3869513899477122</v>
      </c>
      <c r="KB528" s="394">
        <v>3.3869513899477122</v>
      </c>
      <c r="KC528" s="394">
        <v>3.3869513899477122</v>
      </c>
    </row>
    <row r="529" spans="1:289" x14ac:dyDescent="0.25">
      <c r="A529" s="383">
        <v>520</v>
      </c>
      <c r="B529" s="384" t="s">
        <v>873</v>
      </c>
      <c r="C529" s="385" t="s">
        <v>142</v>
      </c>
      <c r="D529" s="385" t="s">
        <v>142</v>
      </c>
      <c r="E529" s="129">
        <v>2052</v>
      </c>
      <c r="F529" s="386">
        <v>1101.46748</v>
      </c>
      <c r="G529" s="386">
        <v>1121.2971636166192</v>
      </c>
      <c r="H529" s="386">
        <v>1141.4838403896183</v>
      </c>
      <c r="I529" s="386">
        <v>1162.0339372553101</v>
      </c>
      <c r="J529" s="386">
        <v>1182.9539968539352</v>
      </c>
      <c r="K529" s="386">
        <v>1212.9678345729401</v>
      </c>
      <c r="L529" s="386">
        <v>1243.7431815788811</v>
      </c>
      <c r="M529" s="386">
        <v>1275.2993588396241</v>
      </c>
      <c r="N529" s="386">
        <v>1307.6561775334701</v>
      </c>
      <c r="O529" s="386">
        <v>1340.8339514867455</v>
      </c>
      <c r="P529" s="386">
        <v>1371.5830821588004</v>
      </c>
      <c r="Q529" s="386">
        <v>1403.0373777291925</v>
      </c>
      <c r="R529" s="386">
        <v>1435.2130096318119</v>
      </c>
      <c r="S529" s="386">
        <v>1468.1265201574574</v>
      </c>
      <c r="T529" s="386">
        <v>1501.7948309586377</v>
      </c>
      <c r="U529" s="386">
        <v>1530.1707747490766</v>
      </c>
      <c r="V529" s="386">
        <v>1559.0828731256142</v>
      </c>
      <c r="W529" s="386">
        <v>1588.541256561525</v>
      </c>
      <c r="X529" s="386">
        <v>1618.556246942208</v>
      </c>
      <c r="Y529" s="386">
        <v>1649.1383611818599</v>
      </c>
      <c r="Z529" s="386">
        <v>1674.591803371201</v>
      </c>
      <c r="AA529" s="386">
        <v>1700.4381038764579</v>
      </c>
      <c r="AB529" s="386">
        <v>1726.6833262255118</v>
      </c>
      <c r="AC529" s="386">
        <v>1753.3336275330887</v>
      </c>
      <c r="AD529" s="386">
        <v>1780.3952599452155</v>
      </c>
      <c r="AE529" s="386">
        <v>1814.4275864740339</v>
      </c>
      <c r="AF529" s="386">
        <v>1849.1104422841984</v>
      </c>
      <c r="AG529" s="386">
        <v>1884.4562622689134</v>
      </c>
      <c r="AH529" s="386">
        <v>1920.4777190148641</v>
      </c>
      <c r="AI529" s="386">
        <v>1957.1877273457358</v>
      </c>
      <c r="AJ529" s="386">
        <v>1989.2716975695591</v>
      </c>
      <c r="AK529" s="386">
        <v>2021.881616904416</v>
      </c>
      <c r="AL529" s="386">
        <v>2055.026107178137</v>
      </c>
      <c r="AM529" s="386">
        <v>2088.7139315552595</v>
      </c>
      <c r="AN529" s="386">
        <v>2122.9539968539443</v>
      </c>
      <c r="AO529" s="387">
        <v>2122.9539968539443</v>
      </c>
      <c r="AP529" s="387">
        <v>2122.9539968539443</v>
      </c>
      <c r="AQ529" s="387">
        <v>2122.9539968539443</v>
      </c>
      <c r="AR529" s="387">
        <v>2122.9539968539443</v>
      </c>
      <c r="AS529" s="387">
        <v>2122.9539968539443</v>
      </c>
      <c r="AT529" s="387">
        <v>2122.9539968539443</v>
      </c>
      <c r="AU529" s="387">
        <v>2122.9539968539443</v>
      </c>
      <c r="AV529" s="387">
        <v>2122.9539968539443</v>
      </c>
      <c r="AW529" s="387">
        <v>2122.9539968539443</v>
      </c>
      <c r="AX529" s="387">
        <v>2122.9539968539443</v>
      </c>
      <c r="AY529" s="387">
        <v>2122.9539968539443</v>
      </c>
      <c r="AZ529" s="387">
        <v>2122.9539968539443</v>
      </c>
      <c r="BA529" s="387">
        <v>2122.9539968539443</v>
      </c>
      <c r="BB529" s="387">
        <v>2122.9539968539443</v>
      </c>
      <c r="BC529" s="387">
        <v>2122.9539968539443</v>
      </c>
      <c r="BD529" s="387">
        <v>2122.9539968539443</v>
      </c>
      <c r="BE529" s="387">
        <v>2122.9539968539443</v>
      </c>
      <c r="BF529" s="387">
        <v>2122.9539968539443</v>
      </c>
      <c r="BG529" s="387">
        <v>2122.9539968539443</v>
      </c>
      <c r="BH529" s="387">
        <v>2122.9539968539443</v>
      </c>
      <c r="BI529" s="387">
        <v>2122.9539968539443</v>
      </c>
      <c r="BJ529" s="387">
        <v>2122.9539968539443</v>
      </c>
      <c r="BK529" s="387">
        <v>2122.9539968539443</v>
      </c>
      <c r="BL529" s="387">
        <v>2122.9539968539443</v>
      </c>
      <c r="BM529" s="387">
        <v>2122.9539968539443</v>
      </c>
      <c r="BN529" s="387">
        <v>2122.9539968539443</v>
      </c>
      <c r="BO529" s="387">
        <v>2122.9539968539443</v>
      </c>
      <c r="BP529" s="387">
        <v>2122.9539968539443</v>
      </c>
      <c r="CA529" s="386">
        <v>3410</v>
      </c>
      <c r="CB529" s="386">
        <v>3470.8516819423767</v>
      </c>
      <c r="CC529" s="386">
        <v>3532.7892662880422</v>
      </c>
      <c r="CD529" s="386">
        <v>3595.8321310392448</v>
      </c>
      <c r="CE529" s="386">
        <v>3660</v>
      </c>
      <c r="CF529" s="386">
        <v>3753.1246091850871</v>
      </c>
      <c r="CG529" s="386">
        <v>3848.618669964676</v>
      </c>
      <c r="CH529" s="386">
        <v>3946.5424703862309</v>
      </c>
      <c r="CI529" s="386">
        <v>4046.9578324591998</v>
      </c>
      <c r="CJ529" s="386">
        <v>4149.9281511849649</v>
      </c>
      <c r="CK529" s="386">
        <v>4245.560587444822</v>
      </c>
      <c r="CL529" s="386">
        <v>4343.3968119467436</v>
      </c>
      <c r="CM529" s="386">
        <v>4443.4876095792661</v>
      </c>
      <c r="CN529" s="386">
        <v>4545.8849355361535</v>
      </c>
      <c r="CO529" s="386">
        <v>4650.6419422853323</v>
      </c>
      <c r="CP529" s="386">
        <v>4734.0209857031141</v>
      </c>
      <c r="CQ529" s="386">
        <v>4818.8948904685421</v>
      </c>
      <c r="CR529" s="386">
        <v>4905.2904572062953</v>
      </c>
      <c r="CS529" s="386">
        <v>4993.2349670361045</v>
      </c>
      <c r="CT529" s="386">
        <v>5082.7561901873141</v>
      </c>
      <c r="CU529" s="386">
        <v>5156.4405596747347</v>
      </c>
      <c r="CV529" s="386">
        <v>5231.1931264361538</v>
      </c>
      <c r="CW529" s="386">
        <v>5307.0293760545264</v>
      </c>
      <c r="CX529" s="386">
        <v>5383.9650186062472</v>
      </c>
      <c r="CY529" s="386">
        <v>5462.0159919156122</v>
      </c>
      <c r="CZ529" s="386">
        <v>5561.1923891042816</v>
      </c>
      <c r="DA529" s="386">
        <v>5662.1695788526731</v>
      </c>
      <c r="DB529" s="386">
        <v>5764.9802589995379</v>
      </c>
      <c r="DC529" s="386">
        <v>5869.6577210936866</v>
      </c>
      <c r="DD529" s="386">
        <v>5976.235861174262</v>
      </c>
      <c r="DE529" s="386">
        <v>6073.7161932795589</v>
      </c>
      <c r="DF529" s="386">
        <v>6172.7865588721706</v>
      </c>
      <c r="DG529" s="386">
        <v>6273.4728935068515</v>
      </c>
      <c r="DH529" s="386">
        <v>6375.801555781647</v>
      </c>
      <c r="DI529" s="386">
        <v>6479.7993342382906</v>
      </c>
      <c r="DJ529" s="387">
        <v>6479.7993342382906</v>
      </c>
      <c r="DK529" s="387">
        <v>6479.7993342382906</v>
      </c>
      <c r="DL529" s="387">
        <v>6479.7993342382906</v>
      </c>
      <c r="DM529" s="387">
        <v>6479.7993342382906</v>
      </c>
      <c r="DN529" s="387">
        <v>6479.7993342382906</v>
      </c>
      <c r="DO529" s="387">
        <v>6479.7993342382906</v>
      </c>
      <c r="DP529" s="387">
        <v>6479.7993342382906</v>
      </c>
      <c r="DQ529" s="387">
        <v>6479.7993342382906</v>
      </c>
      <c r="DR529" s="387">
        <v>6479.7993342382906</v>
      </c>
      <c r="DS529" s="387">
        <v>6479.7993342382906</v>
      </c>
      <c r="DT529" s="387">
        <v>6479.7993342382906</v>
      </c>
      <c r="DU529" s="387">
        <v>6479.7993342382906</v>
      </c>
      <c r="DV529" s="387">
        <v>6479.7993342382906</v>
      </c>
      <c r="DW529" s="387">
        <v>6479.7993342382906</v>
      </c>
      <c r="DX529" s="387">
        <v>6479.7993342382906</v>
      </c>
      <c r="DY529" s="387">
        <v>6479.7993342382906</v>
      </c>
      <c r="DZ529" s="387">
        <v>6479.7993342382906</v>
      </c>
      <c r="EA529" s="387">
        <v>6479.7993342382906</v>
      </c>
      <c r="EB529" s="387">
        <v>6479.7993342382906</v>
      </c>
      <c r="EC529" s="387">
        <v>6479.7993342382906</v>
      </c>
      <c r="ED529" s="387">
        <v>6479.7993342382906</v>
      </c>
      <c r="EE529" s="387">
        <v>6479.7993342382906</v>
      </c>
      <c r="EF529" s="387">
        <v>6479.7993342382906</v>
      </c>
      <c r="EG529" s="387">
        <v>6479.7993342382906</v>
      </c>
      <c r="EH529" s="387">
        <v>6479.7993342382906</v>
      </c>
      <c r="EI529" s="387">
        <v>6479.7993342382906</v>
      </c>
      <c r="EJ529" s="387">
        <v>6479.7993342382906</v>
      </c>
      <c r="EK529" s="387">
        <v>6479.7993342382906</v>
      </c>
      <c r="EY529" s="386">
        <v>1905</v>
      </c>
      <c r="EZ529" s="386">
        <v>1933</v>
      </c>
      <c r="FA529" s="386">
        <v>1961</v>
      </c>
      <c r="FB529" s="386">
        <v>1989</v>
      </c>
      <c r="FC529" s="386">
        <v>2015.9</v>
      </c>
      <c r="FD529" s="386">
        <v>2042</v>
      </c>
      <c r="FE529" s="386">
        <v>2068</v>
      </c>
      <c r="FF529" s="386">
        <v>2094</v>
      </c>
      <c r="FG529" s="386">
        <v>2120</v>
      </c>
      <c r="FH529" s="386">
        <v>2146</v>
      </c>
      <c r="FI529" s="386">
        <v>2171.1999999999998</v>
      </c>
      <c r="FJ529" s="386">
        <v>2196</v>
      </c>
      <c r="FK529" s="386">
        <v>2220</v>
      </c>
      <c r="FL529" s="386">
        <v>2244</v>
      </c>
      <c r="FM529" s="386">
        <v>2268</v>
      </c>
      <c r="FN529" s="386">
        <v>2292</v>
      </c>
      <c r="FO529" s="386">
        <v>2316</v>
      </c>
      <c r="FP529" s="386">
        <v>2340</v>
      </c>
      <c r="FQ529" s="386">
        <v>2364</v>
      </c>
      <c r="FR529" s="386">
        <v>2388</v>
      </c>
      <c r="FS529" s="386">
        <v>2412</v>
      </c>
      <c r="FT529" s="386">
        <v>2436</v>
      </c>
      <c r="FU529" s="386">
        <v>2460</v>
      </c>
      <c r="FV529" s="386">
        <v>2484</v>
      </c>
      <c r="FW529" s="386">
        <v>2508</v>
      </c>
      <c r="FX529" s="386">
        <v>2532</v>
      </c>
      <c r="FY529" s="386">
        <v>2556</v>
      </c>
      <c r="FZ529" s="386">
        <v>2580</v>
      </c>
      <c r="GA529" s="386">
        <v>2604</v>
      </c>
      <c r="GB529" s="386">
        <v>2628</v>
      </c>
      <c r="GC529" s="386">
        <v>2660.2999999999997</v>
      </c>
      <c r="GD529" s="387">
        <v>2660.2999999999997</v>
      </c>
      <c r="GE529" s="387">
        <v>2660.2999999999997</v>
      </c>
      <c r="GF529" s="387">
        <v>2660.2999999999997</v>
      </c>
      <c r="GG529" s="387">
        <v>2660.2999999999997</v>
      </c>
      <c r="GH529" s="387">
        <v>2660.2999999999997</v>
      </c>
      <c r="GI529" s="387">
        <v>2660.2999999999997</v>
      </c>
      <c r="GJ529" s="387">
        <v>2660.2999999999997</v>
      </c>
      <c r="GK529" s="387">
        <v>2660.2999999999997</v>
      </c>
      <c r="GL529" s="387">
        <v>2660.2999999999997</v>
      </c>
      <c r="GM529" s="387">
        <v>2660.2999999999997</v>
      </c>
      <c r="GN529" s="387">
        <v>2660.2999999999997</v>
      </c>
      <c r="GO529" s="387">
        <v>2660.2999999999997</v>
      </c>
      <c r="GP529" s="387">
        <v>2660.2999999999997</v>
      </c>
      <c r="GQ529" s="387">
        <v>2660.2999999999997</v>
      </c>
      <c r="GR529" s="387">
        <v>2660.2999999999997</v>
      </c>
      <c r="GS529" s="387">
        <v>2660.2999999999997</v>
      </c>
      <c r="GT529" s="387">
        <v>2660.2999999999997</v>
      </c>
      <c r="GU529" s="387">
        <v>2660.2999999999997</v>
      </c>
      <c r="GV529" s="387">
        <v>2660.2999999999997</v>
      </c>
      <c r="GW529" s="387">
        <v>2660.2999999999997</v>
      </c>
      <c r="GX529" s="387">
        <v>2660.2999999999997</v>
      </c>
      <c r="GY529" s="387">
        <v>2660.2999999999997</v>
      </c>
      <c r="GZ529" s="387">
        <v>2660.2999999999997</v>
      </c>
      <c r="HA529" s="387">
        <v>2660.2999999999997</v>
      </c>
      <c r="HB529" s="387">
        <v>2660.2999999999997</v>
      </c>
      <c r="HC529" s="387">
        <v>2660.2999999999997</v>
      </c>
      <c r="HD529" s="387">
        <v>2660.2999999999997</v>
      </c>
      <c r="HE529" s="387">
        <v>2660.2999999999997</v>
      </c>
      <c r="HS529" s="394">
        <v>3.0958698844200101</v>
      </c>
      <c r="HT529" s="394">
        <v>3.0953896920130708</v>
      </c>
      <c r="HU529" s="394">
        <v>3.0949095740875392</v>
      </c>
      <c r="HV529" s="394">
        <v>3.0944295306318628</v>
      </c>
      <c r="HW529" s="394">
        <v>3.0939495616344894</v>
      </c>
      <c r="HX529" s="394">
        <v>3.0941666400465446</v>
      </c>
      <c r="HY529" s="394">
        <v>3.0943837336893072</v>
      </c>
      <c r="HZ529" s="394">
        <v>3.0946008425638438</v>
      </c>
      <c r="IA529" s="394">
        <v>3.0948179666712248</v>
      </c>
      <c r="IB529" s="394">
        <v>3.0950351060125194</v>
      </c>
      <c r="IC529" s="394">
        <v>3.0953725243989818</v>
      </c>
      <c r="ID529" s="394">
        <v>3.0957099795705409</v>
      </c>
      <c r="IE529" s="394">
        <v>3.0960474715312079</v>
      </c>
      <c r="IF529" s="394">
        <v>3.0963850002849922</v>
      </c>
      <c r="IG529" s="394">
        <v>3.0967225658359054</v>
      </c>
      <c r="IH529" s="394">
        <v>3.09378604259346</v>
      </c>
      <c r="II529" s="394">
        <v>3.0908523039623481</v>
      </c>
      <c r="IJ529" s="394">
        <v>3.0879213473020122</v>
      </c>
      <c r="IK529" s="394">
        <v>3.0849931699743967</v>
      </c>
      <c r="IL529" s="394">
        <v>3.0820677693439511</v>
      </c>
      <c r="IM529" s="394">
        <v>3.0792223808178552</v>
      </c>
      <c r="IN529" s="394">
        <v>3.0763796191761981</v>
      </c>
      <c r="IO529" s="394">
        <v>3.0735394819938207</v>
      </c>
      <c r="IP529" s="394">
        <v>3.0707019668478019</v>
      </c>
      <c r="IQ529" s="394">
        <v>3.0678670713174578</v>
      </c>
      <c r="IR529" s="394">
        <v>3.064984478058622</v>
      </c>
      <c r="IS529" s="394">
        <v>3.0621045933082391</v>
      </c>
      <c r="IT529" s="394">
        <v>3.0592274145213727</v>
      </c>
      <c r="IU529" s="394">
        <v>3.0563529391554773</v>
      </c>
      <c r="IV529" s="394">
        <v>3.0534811646703957</v>
      </c>
      <c r="IW529" s="394">
        <v>3.0532361168664233</v>
      </c>
      <c r="IX529" s="394">
        <v>3.0529910887280143</v>
      </c>
      <c r="IY529" s="394">
        <v>3.05274608025359</v>
      </c>
      <c r="IZ529" s="394">
        <v>3.0525010914415724</v>
      </c>
      <c r="JA529" s="394">
        <v>3.0522561222903835</v>
      </c>
      <c r="JB529" s="394">
        <v>3.0522561222903835</v>
      </c>
      <c r="JC529" s="394">
        <v>3.0522561222903835</v>
      </c>
      <c r="JD529" s="394">
        <v>3.0522561222903835</v>
      </c>
      <c r="JE529" s="394">
        <v>3.0522561222903835</v>
      </c>
      <c r="JF529" s="394">
        <v>3.0522561222903835</v>
      </c>
      <c r="JG529" s="394">
        <v>3.0522561222903835</v>
      </c>
      <c r="JH529" s="394">
        <v>3.0522561222903835</v>
      </c>
      <c r="JI529" s="394">
        <v>3.0522561222903835</v>
      </c>
      <c r="JJ529" s="394">
        <v>3.0522561222903835</v>
      </c>
      <c r="JK529" s="394">
        <v>3.0522561222903835</v>
      </c>
      <c r="JL529" s="394">
        <v>3.0522561222903835</v>
      </c>
      <c r="JM529" s="394">
        <v>3.0522561222903835</v>
      </c>
      <c r="JN529" s="394">
        <v>3.0522561222903835</v>
      </c>
      <c r="JO529" s="394">
        <v>3.0522561222903835</v>
      </c>
      <c r="JP529" s="394">
        <v>3.0522561222903835</v>
      </c>
      <c r="JQ529" s="394">
        <v>3.0522561222903835</v>
      </c>
      <c r="JR529" s="394">
        <v>3.0522561222903835</v>
      </c>
      <c r="JS529" s="394">
        <v>3.0522561222903835</v>
      </c>
      <c r="JT529" s="394">
        <v>3.0522561222903835</v>
      </c>
      <c r="JU529" s="394">
        <v>3.0522561222903835</v>
      </c>
      <c r="JV529" s="394">
        <v>3.0522561222903835</v>
      </c>
      <c r="JW529" s="394">
        <v>3.0522561222903835</v>
      </c>
      <c r="JX529" s="394">
        <v>3.0522561222903835</v>
      </c>
      <c r="JY529" s="394">
        <v>3.0522561222903835</v>
      </c>
      <c r="JZ529" s="394">
        <v>3.0522561222903835</v>
      </c>
      <c r="KA529" s="394">
        <v>3.0522561222903835</v>
      </c>
      <c r="KB529" s="394">
        <v>3.0522561222903835</v>
      </c>
      <c r="KC529" s="394">
        <v>3.0522561222903835</v>
      </c>
    </row>
    <row r="530" spans="1:289" x14ac:dyDescent="0.25">
      <c r="A530" s="383">
        <v>521</v>
      </c>
      <c r="B530" s="384" t="s">
        <v>873</v>
      </c>
      <c r="C530" s="385" t="s">
        <v>142</v>
      </c>
      <c r="D530" s="385" t="s">
        <v>142</v>
      </c>
      <c r="E530" s="129">
        <v>2052</v>
      </c>
      <c r="F530" s="386">
        <v>1353.3130000000001</v>
      </c>
      <c r="G530" s="386">
        <v>1391.5299771067055</v>
      </c>
      <c r="H530" s="386">
        <v>1430.8261852110991</v>
      </c>
      <c r="I530" s="386">
        <v>1471.2321013324156</v>
      </c>
      <c r="J530" s="386">
        <v>1512.7790631478056</v>
      </c>
      <c r="K530" s="386">
        <v>1523.9568655546348</v>
      </c>
      <c r="L530" s="386">
        <v>1535.2172598413292</v>
      </c>
      <c r="M530" s="386">
        <v>1546.5608562726234</v>
      </c>
      <c r="N530" s="386">
        <v>1557.988269622449</v>
      </c>
      <c r="O530" s="386">
        <v>1569.5001192072523</v>
      </c>
      <c r="P530" s="386">
        <v>1580.8989262530297</v>
      </c>
      <c r="Q530" s="386">
        <v>1592.3805194040624</v>
      </c>
      <c r="R530" s="386">
        <v>1603.9454999109196</v>
      </c>
      <c r="S530" s="386">
        <v>1615.5944733908721</v>
      </c>
      <c r="T530" s="386">
        <v>1627.3280498596068</v>
      </c>
      <c r="U530" s="386">
        <v>1637.7578929865924</v>
      </c>
      <c r="V530" s="386">
        <v>1648.254582885907</v>
      </c>
      <c r="W530" s="386">
        <v>1658.8185479907413</v>
      </c>
      <c r="X530" s="386">
        <v>1669.450219480193</v>
      </c>
      <c r="Y530" s="386">
        <v>1680.1500312968647</v>
      </c>
      <c r="Z530" s="386">
        <v>1689.4447839270733</v>
      </c>
      <c r="AA530" s="386">
        <v>1698.7909560286671</v>
      </c>
      <c r="AB530" s="386">
        <v>1708.1888320591395</v>
      </c>
      <c r="AC530" s="386">
        <v>1717.6386980496306</v>
      </c>
      <c r="AD530" s="386">
        <v>1727.1408416136314</v>
      </c>
      <c r="AE530" s="386">
        <v>1739.617832350513</v>
      </c>
      <c r="AF530" s="386">
        <v>1752.184957773633</v>
      </c>
      <c r="AG530" s="386">
        <v>1764.8428690225035</v>
      </c>
      <c r="AH530" s="386">
        <v>1777.5922219405161</v>
      </c>
      <c r="AI530" s="386">
        <v>1790.4336771089218</v>
      </c>
      <c r="AJ530" s="386">
        <v>1802.1484489611223</v>
      </c>
      <c r="AK530" s="386">
        <v>1813.9398703319862</v>
      </c>
      <c r="AL530" s="386">
        <v>1825.808442737786</v>
      </c>
      <c r="AM530" s="386">
        <v>1837.7546709762048</v>
      </c>
      <c r="AN530" s="386">
        <v>1849.7790631478074</v>
      </c>
      <c r="AO530" s="387">
        <v>1849.7790631478074</v>
      </c>
      <c r="AP530" s="387">
        <v>1849.7790631478074</v>
      </c>
      <c r="AQ530" s="387">
        <v>1849.7790631478074</v>
      </c>
      <c r="AR530" s="387">
        <v>1849.7790631478074</v>
      </c>
      <c r="AS530" s="387">
        <v>1849.7790631478074</v>
      </c>
      <c r="AT530" s="387">
        <v>1849.7790631478074</v>
      </c>
      <c r="AU530" s="387">
        <v>1849.7790631478074</v>
      </c>
      <c r="AV530" s="387">
        <v>1849.7790631478074</v>
      </c>
      <c r="AW530" s="387">
        <v>1849.7790631478074</v>
      </c>
      <c r="AX530" s="387">
        <v>1849.7790631478074</v>
      </c>
      <c r="AY530" s="387">
        <v>1849.7790631478074</v>
      </c>
      <c r="AZ530" s="387">
        <v>1849.7790631478074</v>
      </c>
      <c r="BA530" s="387">
        <v>1849.7790631478074</v>
      </c>
      <c r="BB530" s="387">
        <v>1849.7790631478074</v>
      </c>
      <c r="BC530" s="387">
        <v>1849.7790631478074</v>
      </c>
      <c r="BD530" s="387">
        <v>1849.7790631478074</v>
      </c>
      <c r="BE530" s="387">
        <v>1849.7790631478074</v>
      </c>
      <c r="BF530" s="387">
        <v>1849.7790631478074</v>
      </c>
      <c r="BG530" s="387">
        <v>1849.7790631478074</v>
      </c>
      <c r="BH530" s="387">
        <v>1849.7790631478074</v>
      </c>
      <c r="BI530" s="387">
        <v>1849.7790631478074</v>
      </c>
      <c r="BJ530" s="387">
        <v>1849.7790631478074</v>
      </c>
      <c r="BK530" s="387">
        <v>1849.7790631478074</v>
      </c>
      <c r="BL530" s="387">
        <v>1849.7790631478074</v>
      </c>
      <c r="BM530" s="387">
        <v>1849.7790631478074</v>
      </c>
      <c r="BN530" s="387">
        <v>1849.7790631478074</v>
      </c>
      <c r="BO530" s="387">
        <v>1849.7790631478074</v>
      </c>
      <c r="BP530" s="387">
        <v>1849.7790631478074</v>
      </c>
      <c r="CA530" s="386">
        <v>4600</v>
      </c>
      <c r="CB530" s="386">
        <v>4727.1318407324379</v>
      </c>
      <c r="CC530" s="386">
        <v>4857.7772694927053</v>
      </c>
      <c r="CD530" s="386">
        <v>4992.0333925663581</v>
      </c>
      <c r="CE530" s="386">
        <v>5130</v>
      </c>
      <c r="CF530" s="386">
        <v>5146.6685539846594</v>
      </c>
      <c r="CG530" s="386">
        <v>5163.3912679482546</v>
      </c>
      <c r="CH530" s="386">
        <v>5180.1683178690573</v>
      </c>
      <c r="CI530" s="386">
        <v>5196.9998802971322</v>
      </c>
      <c r="CJ530" s="386">
        <v>5213.8861323561987</v>
      </c>
      <c r="CK530" s="386">
        <v>5229.7369860622039</v>
      </c>
      <c r="CL530" s="386">
        <v>5245.6360283087388</v>
      </c>
      <c r="CM530" s="386">
        <v>5261.5834055948808</v>
      </c>
      <c r="CN530" s="386">
        <v>5277.5792648650831</v>
      </c>
      <c r="CO530" s="386">
        <v>5293.6237535105247</v>
      </c>
      <c r="CP530" s="386">
        <v>5303.758951806436</v>
      </c>
      <c r="CQ530" s="386">
        <v>5313.9135550032779</v>
      </c>
      <c r="CR530" s="386">
        <v>5324.0876002537689</v>
      </c>
      <c r="CS530" s="386">
        <v>5334.2811247817617</v>
      </c>
      <c r="CT530" s="386">
        <v>5344.4941658823773</v>
      </c>
      <c r="CU530" s="386">
        <v>5349.5862793470569</v>
      </c>
      <c r="CV530" s="386">
        <v>5354.6832444625625</v>
      </c>
      <c r="CW530" s="386">
        <v>5359.785065851438</v>
      </c>
      <c r="CX530" s="386">
        <v>5364.8917481406315</v>
      </c>
      <c r="CY530" s="386">
        <v>5370.0032959614982</v>
      </c>
      <c r="CZ530" s="386">
        <v>5383.4641955196166</v>
      </c>
      <c r="DA530" s="386">
        <v>5396.958837294811</v>
      </c>
      <c r="DB530" s="386">
        <v>5410.4873058681469</v>
      </c>
      <c r="DC530" s="386">
        <v>5424.0496860327057</v>
      </c>
      <c r="DD530" s="386">
        <v>5437.6460627941187</v>
      </c>
      <c r="DE530" s="386">
        <v>5472.7102810602182</v>
      </c>
      <c r="DF530" s="386">
        <v>5508.0006080852208</v>
      </c>
      <c r="DG530" s="386">
        <v>5543.5185019130631</v>
      </c>
      <c r="DH530" s="386">
        <v>5579.2654299897604</v>
      </c>
      <c r="DI530" s="386">
        <v>5615.2428692240328</v>
      </c>
      <c r="DJ530" s="387">
        <v>5615.2428692240328</v>
      </c>
      <c r="DK530" s="387">
        <v>5615.2428692240328</v>
      </c>
      <c r="DL530" s="387">
        <v>5615.2428692240328</v>
      </c>
      <c r="DM530" s="387">
        <v>5615.2428692240328</v>
      </c>
      <c r="DN530" s="387">
        <v>5615.2428692240328</v>
      </c>
      <c r="DO530" s="387">
        <v>5615.2428692240328</v>
      </c>
      <c r="DP530" s="387">
        <v>5615.2428692240328</v>
      </c>
      <c r="DQ530" s="387">
        <v>5615.2428692240328</v>
      </c>
      <c r="DR530" s="387">
        <v>5615.2428692240328</v>
      </c>
      <c r="DS530" s="387">
        <v>5615.2428692240328</v>
      </c>
      <c r="DT530" s="387">
        <v>5615.2428692240328</v>
      </c>
      <c r="DU530" s="387">
        <v>5615.2428692240328</v>
      </c>
      <c r="DV530" s="387">
        <v>5615.2428692240328</v>
      </c>
      <c r="DW530" s="387">
        <v>5615.2428692240328</v>
      </c>
      <c r="DX530" s="387">
        <v>5615.2428692240328</v>
      </c>
      <c r="DY530" s="387">
        <v>5615.2428692240328</v>
      </c>
      <c r="DZ530" s="387">
        <v>5615.2428692240328</v>
      </c>
      <c r="EA530" s="387">
        <v>5615.2428692240328</v>
      </c>
      <c r="EB530" s="387">
        <v>5615.2428692240328</v>
      </c>
      <c r="EC530" s="387">
        <v>5615.2428692240328</v>
      </c>
      <c r="ED530" s="387">
        <v>5615.2428692240328</v>
      </c>
      <c r="EE530" s="387">
        <v>5615.2428692240328</v>
      </c>
      <c r="EF530" s="387">
        <v>5615.2428692240328</v>
      </c>
      <c r="EG530" s="387">
        <v>5615.2428692240328</v>
      </c>
      <c r="EH530" s="387">
        <v>5615.2428692240328</v>
      </c>
      <c r="EI530" s="387">
        <v>5615.2428692240328</v>
      </c>
      <c r="EJ530" s="387">
        <v>5615.2428692240328</v>
      </c>
      <c r="EK530" s="387">
        <v>5615.2428692240328</v>
      </c>
      <c r="EY530" s="386">
        <v>729</v>
      </c>
      <c r="EZ530" s="386">
        <v>738</v>
      </c>
      <c r="FA530" s="386">
        <v>747</v>
      </c>
      <c r="FB530" s="386">
        <v>756</v>
      </c>
      <c r="FC530" s="386">
        <v>764.7</v>
      </c>
      <c r="FD530" s="386">
        <v>775</v>
      </c>
      <c r="FE530" s="386">
        <v>786</v>
      </c>
      <c r="FF530" s="386">
        <v>797</v>
      </c>
      <c r="FG530" s="386">
        <v>808</v>
      </c>
      <c r="FH530" s="386">
        <v>819</v>
      </c>
      <c r="FI530" s="386">
        <v>828.10000000000014</v>
      </c>
      <c r="FJ530" s="386">
        <v>835</v>
      </c>
      <c r="FK530" s="386">
        <v>842</v>
      </c>
      <c r="FL530" s="386">
        <v>849</v>
      </c>
      <c r="FM530" s="386">
        <v>856</v>
      </c>
      <c r="FN530" s="386">
        <v>863</v>
      </c>
      <c r="FO530" s="386">
        <v>870</v>
      </c>
      <c r="FP530" s="386">
        <v>877</v>
      </c>
      <c r="FQ530" s="386">
        <v>884</v>
      </c>
      <c r="FR530" s="386">
        <v>891</v>
      </c>
      <c r="FS530" s="386">
        <v>898</v>
      </c>
      <c r="FT530" s="386">
        <v>905</v>
      </c>
      <c r="FU530" s="386">
        <v>912</v>
      </c>
      <c r="FV530" s="386">
        <v>919</v>
      </c>
      <c r="FW530" s="386">
        <v>926</v>
      </c>
      <c r="FX530" s="386">
        <v>933</v>
      </c>
      <c r="FY530" s="386">
        <v>940</v>
      </c>
      <c r="FZ530" s="386">
        <v>947</v>
      </c>
      <c r="GA530" s="386">
        <v>954</v>
      </c>
      <c r="GB530" s="386">
        <v>961</v>
      </c>
      <c r="GC530" s="386">
        <v>974.30000000000007</v>
      </c>
      <c r="GD530" s="387">
        <v>974.30000000000007</v>
      </c>
      <c r="GE530" s="387">
        <v>974.30000000000007</v>
      </c>
      <c r="GF530" s="387">
        <v>974.30000000000007</v>
      </c>
      <c r="GG530" s="387">
        <v>974.30000000000007</v>
      </c>
      <c r="GH530" s="387">
        <v>974.30000000000007</v>
      </c>
      <c r="GI530" s="387">
        <v>974.30000000000007</v>
      </c>
      <c r="GJ530" s="387">
        <v>974.30000000000007</v>
      </c>
      <c r="GK530" s="387">
        <v>974.30000000000007</v>
      </c>
      <c r="GL530" s="387">
        <v>974.30000000000007</v>
      </c>
      <c r="GM530" s="387">
        <v>974.30000000000007</v>
      </c>
      <c r="GN530" s="387">
        <v>974.30000000000007</v>
      </c>
      <c r="GO530" s="387">
        <v>974.30000000000007</v>
      </c>
      <c r="GP530" s="387">
        <v>974.30000000000007</v>
      </c>
      <c r="GQ530" s="387">
        <v>974.30000000000007</v>
      </c>
      <c r="GR530" s="387">
        <v>974.30000000000007</v>
      </c>
      <c r="GS530" s="387">
        <v>974.30000000000007</v>
      </c>
      <c r="GT530" s="387">
        <v>974.30000000000007</v>
      </c>
      <c r="GU530" s="387">
        <v>974.30000000000007</v>
      </c>
      <c r="GV530" s="387">
        <v>974.30000000000007</v>
      </c>
      <c r="GW530" s="387">
        <v>974.30000000000007</v>
      </c>
      <c r="GX530" s="387">
        <v>974.30000000000007</v>
      </c>
      <c r="GY530" s="387">
        <v>974.30000000000007</v>
      </c>
      <c r="GZ530" s="387">
        <v>974.30000000000007</v>
      </c>
      <c r="HA530" s="387">
        <v>974.30000000000007</v>
      </c>
      <c r="HB530" s="387">
        <v>974.30000000000007</v>
      </c>
      <c r="HC530" s="387">
        <v>974.30000000000007</v>
      </c>
      <c r="HD530" s="387">
        <v>974.30000000000007</v>
      </c>
      <c r="HE530" s="387">
        <v>974.30000000000007</v>
      </c>
      <c r="HS530" s="394">
        <v>3.3990658480336773</v>
      </c>
      <c r="HT530" s="394">
        <v>3.3970751033054829</v>
      </c>
      <c r="HU530" s="394">
        <v>3.395085524504855</v>
      </c>
      <c r="HV530" s="394">
        <v>3.3930971109489403</v>
      </c>
      <c r="HW530" s="394">
        <v>3.3911098619552846</v>
      </c>
      <c r="HX530" s="394">
        <v>3.3771746893318801</v>
      </c>
      <c r="HY530" s="394">
        <v>3.3632967808620857</v>
      </c>
      <c r="HZ530" s="394">
        <v>3.3494759012288826</v>
      </c>
      <c r="IA530" s="394">
        <v>3.3357118160822439</v>
      </c>
      <c r="IB530" s="394">
        <v>3.3220042920351673</v>
      </c>
      <c r="IC530" s="394">
        <v>3.3080780176487776</v>
      </c>
      <c r="ID530" s="394">
        <v>3.2942101240172685</v>
      </c>
      <c r="IE530" s="394">
        <v>3.280400366400916</v>
      </c>
      <c r="IF530" s="394">
        <v>3.2666485010859785</v>
      </c>
      <c r="IG530" s="394">
        <v>3.2529542853803921</v>
      </c>
      <c r="IH530" s="394">
        <v>3.2384267384812144</v>
      </c>
      <c r="II530" s="394">
        <v>3.2239640709502639</v>
      </c>
      <c r="IJ530" s="394">
        <v>3.2095659930392131</v>
      </c>
      <c r="IK530" s="394">
        <v>3.1952322162937365</v>
      </c>
      <c r="IL530" s="394">
        <v>3.1809624535477345</v>
      </c>
      <c r="IM530" s="394">
        <v>3.1664759512957112</v>
      </c>
      <c r="IN530" s="394">
        <v>3.1520554223931261</v>
      </c>
      <c r="IO530" s="394">
        <v>3.1377005663890656</v>
      </c>
      <c r="IP530" s="394">
        <v>3.1234110842009071</v>
      </c>
      <c r="IQ530" s="394">
        <v>3.1091866781080904</v>
      </c>
      <c r="IR530" s="394">
        <v>3.0946246327250284</v>
      </c>
      <c r="IS530" s="394">
        <v>3.0801307894757368</v>
      </c>
      <c r="IT530" s="394">
        <v>3.0657048289318034</v>
      </c>
      <c r="IU530" s="394">
        <v>3.0513464331608735</v>
      </c>
      <c r="IV530" s="394">
        <v>3.0370552857196493</v>
      </c>
      <c r="IW530" s="394">
        <v>3.0367699643251092</v>
      </c>
      <c r="IX530" s="394">
        <v>3.0364846697355796</v>
      </c>
      <c r="IY530" s="394">
        <v>3.036199401948541</v>
      </c>
      <c r="IZ530" s="394">
        <v>3.035914160961477</v>
      </c>
      <c r="JA530" s="394">
        <v>3.0356289467718689</v>
      </c>
      <c r="JB530" s="394">
        <v>3.0356289467718689</v>
      </c>
      <c r="JC530" s="394">
        <v>3.0356289467718689</v>
      </c>
      <c r="JD530" s="394">
        <v>3.0356289467718689</v>
      </c>
      <c r="JE530" s="394">
        <v>3.0356289467718689</v>
      </c>
      <c r="JF530" s="394">
        <v>3.0356289467718689</v>
      </c>
      <c r="JG530" s="394">
        <v>3.0356289467718689</v>
      </c>
      <c r="JH530" s="394">
        <v>3.0356289467718689</v>
      </c>
      <c r="JI530" s="394">
        <v>3.0356289467718689</v>
      </c>
      <c r="JJ530" s="394">
        <v>3.0356289467718689</v>
      </c>
      <c r="JK530" s="394">
        <v>3.0356289467718689</v>
      </c>
      <c r="JL530" s="394">
        <v>3.0356289467718689</v>
      </c>
      <c r="JM530" s="394">
        <v>3.0356289467718689</v>
      </c>
      <c r="JN530" s="394">
        <v>3.0356289467718689</v>
      </c>
      <c r="JO530" s="394">
        <v>3.0356289467718689</v>
      </c>
      <c r="JP530" s="394">
        <v>3.0356289467718689</v>
      </c>
      <c r="JQ530" s="394">
        <v>3.0356289467718689</v>
      </c>
      <c r="JR530" s="394">
        <v>3.0356289467718689</v>
      </c>
      <c r="JS530" s="394">
        <v>3.0356289467718689</v>
      </c>
      <c r="JT530" s="394">
        <v>3.0356289467718689</v>
      </c>
      <c r="JU530" s="394">
        <v>3.0356289467718689</v>
      </c>
      <c r="JV530" s="394">
        <v>3.0356289467718689</v>
      </c>
      <c r="JW530" s="394">
        <v>3.0356289467718689</v>
      </c>
      <c r="JX530" s="394">
        <v>3.0356289467718689</v>
      </c>
      <c r="JY530" s="394">
        <v>3.0356289467718689</v>
      </c>
      <c r="JZ530" s="394">
        <v>3.0356289467718689</v>
      </c>
      <c r="KA530" s="394">
        <v>3.0356289467718689</v>
      </c>
      <c r="KB530" s="394">
        <v>3.0356289467718689</v>
      </c>
      <c r="KC530" s="394">
        <v>3.0356289467718689</v>
      </c>
    </row>
    <row r="531" spans="1:289" x14ac:dyDescent="0.25">
      <c r="A531" s="383">
        <v>522</v>
      </c>
      <c r="B531" s="384" t="s">
        <v>873</v>
      </c>
      <c r="C531" s="385" t="s">
        <v>142</v>
      </c>
      <c r="D531" s="385" t="s">
        <v>142</v>
      </c>
      <c r="E531" s="129">
        <v>2052</v>
      </c>
      <c r="F531" s="386">
        <v>1802.2931000000001</v>
      </c>
      <c r="G531" s="386">
        <v>1832.1426782312074</v>
      </c>
      <c r="H531" s="386">
        <v>1862.486625175573</v>
      </c>
      <c r="I531" s="386">
        <v>1893.3331285676991</v>
      </c>
      <c r="J531" s="386">
        <v>1924.6905117474478</v>
      </c>
      <c r="K531" s="386">
        <v>1936.5606507943501</v>
      </c>
      <c r="L531" s="386">
        <v>1948.5039965205251</v>
      </c>
      <c r="M531" s="386">
        <v>1960.5210004133455</v>
      </c>
      <c r="N531" s="386">
        <v>1972.6121167446408</v>
      </c>
      <c r="O531" s="386">
        <v>1984.7778025878706</v>
      </c>
      <c r="P531" s="386">
        <v>1996.8812536586715</v>
      </c>
      <c r="Q531" s="386">
        <v>2009.0585132573754</v>
      </c>
      <c r="R531" s="386">
        <v>2021.31003147865</v>
      </c>
      <c r="S531" s="386">
        <v>2033.6362611619033</v>
      </c>
      <c r="T531" s="386">
        <v>2046.0376579080205</v>
      </c>
      <c r="U531" s="386">
        <v>2057.1085641686532</v>
      </c>
      <c r="V531" s="386">
        <v>2068.2393740019097</v>
      </c>
      <c r="W531" s="386">
        <v>2079.4304115400637</v>
      </c>
      <c r="X531" s="386">
        <v>2090.6820026692353</v>
      </c>
      <c r="Y531" s="386">
        <v>2101.994475038884</v>
      </c>
      <c r="Z531" s="386">
        <v>2111.8573990995169</v>
      </c>
      <c r="AA531" s="386">
        <v>2121.7666017171018</v>
      </c>
      <c r="AB531" s="386">
        <v>2131.7223000386853</v>
      </c>
      <c r="AC531" s="386">
        <v>2141.7247122302065</v>
      </c>
      <c r="AD531" s="386">
        <v>2151.7740574812756</v>
      </c>
      <c r="AE531" s="386">
        <v>2165.0197936171448</v>
      </c>
      <c r="AF531" s="386">
        <v>2178.3470669037997</v>
      </c>
      <c r="AG531" s="386">
        <v>2191.7563792617743</v>
      </c>
      <c r="AH531" s="386">
        <v>2205.2482357012891</v>
      </c>
      <c r="AI531" s="386">
        <v>2218.8231443412715</v>
      </c>
      <c r="AJ531" s="386">
        <v>2231.2564923514205</v>
      </c>
      <c r="AK531" s="386">
        <v>2243.7595115938784</v>
      </c>
      <c r="AL531" s="386">
        <v>2256.3325924768124</v>
      </c>
      <c r="AM531" s="386">
        <v>2268.9761275960723</v>
      </c>
      <c r="AN531" s="386">
        <v>2281.6905117474498</v>
      </c>
      <c r="AO531" s="387">
        <v>2281.6905117474498</v>
      </c>
      <c r="AP531" s="387">
        <v>2281.6905117474498</v>
      </c>
      <c r="AQ531" s="387">
        <v>2281.6905117474498</v>
      </c>
      <c r="AR531" s="387">
        <v>2281.6905117474498</v>
      </c>
      <c r="AS531" s="387">
        <v>2281.6905117474498</v>
      </c>
      <c r="AT531" s="387">
        <v>2281.6905117474498</v>
      </c>
      <c r="AU531" s="387">
        <v>2281.6905117474498</v>
      </c>
      <c r="AV531" s="387">
        <v>2281.6905117474498</v>
      </c>
      <c r="AW531" s="387">
        <v>2281.6905117474498</v>
      </c>
      <c r="AX531" s="387">
        <v>2281.6905117474498</v>
      </c>
      <c r="AY531" s="387">
        <v>2281.6905117474498</v>
      </c>
      <c r="AZ531" s="387">
        <v>2281.6905117474498</v>
      </c>
      <c r="BA531" s="387">
        <v>2281.6905117474498</v>
      </c>
      <c r="BB531" s="387">
        <v>2281.6905117474498</v>
      </c>
      <c r="BC531" s="387">
        <v>2281.6905117474498</v>
      </c>
      <c r="BD531" s="387">
        <v>2281.6905117474498</v>
      </c>
      <c r="BE531" s="387">
        <v>2281.6905117474498</v>
      </c>
      <c r="BF531" s="387">
        <v>2281.6905117474498</v>
      </c>
      <c r="BG531" s="387">
        <v>2281.6905117474498</v>
      </c>
      <c r="BH531" s="387">
        <v>2281.6905117474498</v>
      </c>
      <c r="BI531" s="387">
        <v>2281.6905117474498</v>
      </c>
      <c r="BJ531" s="387">
        <v>2281.6905117474498</v>
      </c>
      <c r="BK531" s="387">
        <v>2281.6905117474498</v>
      </c>
      <c r="BL531" s="387">
        <v>2281.6905117474498</v>
      </c>
      <c r="BM531" s="387">
        <v>2281.6905117474498</v>
      </c>
      <c r="BN531" s="387">
        <v>2281.6905117474498</v>
      </c>
      <c r="BO531" s="387">
        <v>2281.6905117474498</v>
      </c>
      <c r="BP531" s="387">
        <v>2281.6905117474498</v>
      </c>
      <c r="CA531" s="386">
        <v>5850</v>
      </c>
      <c r="CB531" s="386">
        <v>5947.5335955890059</v>
      </c>
      <c r="CC531" s="386">
        <v>6046.693311223913</v>
      </c>
      <c r="CD531" s="386">
        <v>6147.506258244026</v>
      </c>
      <c r="CE531" s="386">
        <v>6250</v>
      </c>
      <c r="CF531" s="386">
        <v>6295.6975749666672</v>
      </c>
      <c r="CG531" s="386">
        <v>6341.7292728705879</v>
      </c>
      <c r="CH531" s="386">
        <v>6388.097536689038</v>
      </c>
      <c r="CI531" s="386">
        <v>6434.8048272613951</v>
      </c>
      <c r="CJ531" s="386">
        <v>6481.85362341974</v>
      </c>
      <c r="CK531" s="386">
        <v>6528.7521052462016</v>
      </c>
      <c r="CL531" s="386">
        <v>6575.9899140191528</v>
      </c>
      <c r="CM531" s="386">
        <v>6623.5695048879315</v>
      </c>
      <c r="CN531" s="386">
        <v>6671.4933507657415</v>
      </c>
      <c r="CO531" s="386">
        <v>6719.7639424581785</v>
      </c>
      <c r="CP531" s="386">
        <v>6755.1053668991408</v>
      </c>
      <c r="CQ531" s="386">
        <v>6790.6326633874269</v>
      </c>
      <c r="CR531" s="386">
        <v>6826.3468094845957</v>
      </c>
      <c r="CS531" s="386">
        <v>6862.2487878935208</v>
      </c>
      <c r="CT531" s="386">
        <v>6898.3395864854274</v>
      </c>
      <c r="CU531" s="386">
        <v>6929.6406133381224</v>
      </c>
      <c r="CV531" s="386">
        <v>6961.0836677424841</v>
      </c>
      <c r="CW531" s="386">
        <v>6992.6693941446365</v>
      </c>
      <c r="CX531" s="386">
        <v>7024.3984399148603</v>
      </c>
      <c r="CY531" s="386">
        <v>7056.271455360863</v>
      </c>
      <c r="CZ531" s="386">
        <v>7098.6540821238041</v>
      </c>
      <c r="DA531" s="386">
        <v>7141.2912749224615</v>
      </c>
      <c r="DB531" s="386">
        <v>7184.1845627764233</v>
      </c>
      <c r="DC531" s="386">
        <v>7227.3354838891464</v>
      </c>
      <c r="DD531" s="386">
        <v>7270.7455857031218</v>
      </c>
      <c r="DE531" s="386">
        <v>7311.6502141096726</v>
      </c>
      <c r="DF531" s="386">
        <v>7352.7849686573945</v>
      </c>
      <c r="DG531" s="386">
        <v>7394.1511440174027</v>
      </c>
      <c r="DH531" s="386">
        <v>7435.7500421445266</v>
      </c>
      <c r="DI531" s="386">
        <v>7477.5829723182915</v>
      </c>
      <c r="DJ531" s="387">
        <v>7477.5829723182915</v>
      </c>
      <c r="DK531" s="387">
        <v>7477.5829723182915</v>
      </c>
      <c r="DL531" s="387">
        <v>7477.5829723182915</v>
      </c>
      <c r="DM531" s="387">
        <v>7477.5829723182915</v>
      </c>
      <c r="DN531" s="387">
        <v>7477.5829723182915</v>
      </c>
      <c r="DO531" s="387">
        <v>7477.5829723182915</v>
      </c>
      <c r="DP531" s="387">
        <v>7477.5829723182915</v>
      </c>
      <c r="DQ531" s="387">
        <v>7477.5829723182915</v>
      </c>
      <c r="DR531" s="387">
        <v>7477.5829723182915</v>
      </c>
      <c r="DS531" s="387">
        <v>7477.5829723182915</v>
      </c>
      <c r="DT531" s="387">
        <v>7477.5829723182915</v>
      </c>
      <c r="DU531" s="387">
        <v>7477.5829723182915</v>
      </c>
      <c r="DV531" s="387">
        <v>7477.5829723182915</v>
      </c>
      <c r="DW531" s="387">
        <v>7477.5829723182915</v>
      </c>
      <c r="DX531" s="387">
        <v>7477.5829723182915</v>
      </c>
      <c r="DY531" s="387">
        <v>7477.5829723182915</v>
      </c>
      <c r="DZ531" s="387">
        <v>7477.5829723182915</v>
      </c>
      <c r="EA531" s="387">
        <v>7477.5829723182915</v>
      </c>
      <c r="EB531" s="387">
        <v>7477.5829723182915</v>
      </c>
      <c r="EC531" s="387">
        <v>7477.5829723182915</v>
      </c>
      <c r="ED531" s="387">
        <v>7477.5829723182915</v>
      </c>
      <c r="EE531" s="387">
        <v>7477.5829723182915</v>
      </c>
      <c r="EF531" s="387">
        <v>7477.5829723182915</v>
      </c>
      <c r="EG531" s="387">
        <v>7477.5829723182915</v>
      </c>
      <c r="EH531" s="387">
        <v>7477.5829723182915</v>
      </c>
      <c r="EI531" s="387">
        <v>7477.5829723182915</v>
      </c>
      <c r="EJ531" s="387">
        <v>7477.5829723182915</v>
      </c>
      <c r="EK531" s="387">
        <v>7477.5829723182915</v>
      </c>
      <c r="EY531" s="386">
        <v>1055</v>
      </c>
      <c r="EZ531" s="386">
        <v>1069</v>
      </c>
      <c r="FA531" s="386">
        <v>1083</v>
      </c>
      <c r="FB531" s="386">
        <v>1097</v>
      </c>
      <c r="FC531" s="386">
        <v>1111.1999999999998</v>
      </c>
      <c r="FD531" s="386">
        <v>1128</v>
      </c>
      <c r="FE531" s="386">
        <v>1145</v>
      </c>
      <c r="FF531" s="386">
        <v>1162</v>
      </c>
      <c r="FG531" s="386">
        <v>1179</v>
      </c>
      <c r="FH531" s="386">
        <v>1196</v>
      </c>
      <c r="FI531" s="386">
        <v>1210.5</v>
      </c>
      <c r="FJ531" s="386">
        <v>1223</v>
      </c>
      <c r="FK531" s="386">
        <v>1235</v>
      </c>
      <c r="FL531" s="386">
        <v>1247</v>
      </c>
      <c r="FM531" s="386">
        <v>1259</v>
      </c>
      <c r="FN531" s="386">
        <v>1271</v>
      </c>
      <c r="FO531" s="386">
        <v>1283</v>
      </c>
      <c r="FP531" s="386">
        <v>1295</v>
      </c>
      <c r="FQ531" s="386">
        <v>1307</v>
      </c>
      <c r="FR531" s="386">
        <v>1319</v>
      </c>
      <c r="FS531" s="386">
        <v>1331</v>
      </c>
      <c r="FT531" s="386">
        <v>1343</v>
      </c>
      <c r="FU531" s="386">
        <v>1355</v>
      </c>
      <c r="FV531" s="386">
        <v>1367</v>
      </c>
      <c r="FW531" s="386">
        <v>1379</v>
      </c>
      <c r="FX531" s="386">
        <v>1391</v>
      </c>
      <c r="FY531" s="386">
        <v>1403</v>
      </c>
      <c r="FZ531" s="386">
        <v>1415</v>
      </c>
      <c r="GA531" s="386">
        <v>1427</v>
      </c>
      <c r="GB531" s="386">
        <v>1439</v>
      </c>
      <c r="GC531" s="386">
        <v>1456.6000000000001</v>
      </c>
      <c r="GD531" s="387">
        <v>1456.6000000000001</v>
      </c>
      <c r="GE531" s="387">
        <v>1456.6000000000001</v>
      </c>
      <c r="GF531" s="387">
        <v>1456.6000000000001</v>
      </c>
      <c r="GG531" s="387">
        <v>1456.6000000000001</v>
      </c>
      <c r="GH531" s="387">
        <v>1456.6000000000001</v>
      </c>
      <c r="GI531" s="387">
        <v>1456.6000000000001</v>
      </c>
      <c r="GJ531" s="387">
        <v>1456.6000000000001</v>
      </c>
      <c r="GK531" s="387">
        <v>1456.6000000000001</v>
      </c>
      <c r="GL531" s="387">
        <v>1456.6000000000001</v>
      </c>
      <c r="GM531" s="387">
        <v>1456.6000000000001</v>
      </c>
      <c r="GN531" s="387">
        <v>1456.6000000000001</v>
      </c>
      <c r="GO531" s="387">
        <v>1456.6000000000001</v>
      </c>
      <c r="GP531" s="387">
        <v>1456.6000000000001</v>
      </c>
      <c r="GQ531" s="387">
        <v>1456.6000000000001</v>
      </c>
      <c r="GR531" s="387">
        <v>1456.6000000000001</v>
      </c>
      <c r="GS531" s="387">
        <v>1456.6000000000001</v>
      </c>
      <c r="GT531" s="387">
        <v>1456.6000000000001</v>
      </c>
      <c r="GU531" s="387">
        <v>1456.6000000000001</v>
      </c>
      <c r="GV531" s="387">
        <v>1456.6000000000001</v>
      </c>
      <c r="GW531" s="387">
        <v>1456.6000000000001</v>
      </c>
      <c r="GX531" s="387">
        <v>1456.6000000000001</v>
      </c>
      <c r="GY531" s="387">
        <v>1456.6000000000001</v>
      </c>
      <c r="GZ531" s="387">
        <v>1456.6000000000001</v>
      </c>
      <c r="HA531" s="387">
        <v>1456.6000000000001</v>
      </c>
      <c r="HB531" s="387">
        <v>1456.6000000000001</v>
      </c>
      <c r="HC531" s="387">
        <v>1456.6000000000001</v>
      </c>
      <c r="HD531" s="387">
        <v>1456.6000000000001</v>
      </c>
      <c r="HE531" s="387">
        <v>1456.6000000000001</v>
      </c>
      <c r="HS531" s="394">
        <v>3.245864948381592</v>
      </c>
      <c r="HT531" s="394">
        <v>3.2462174841813582</v>
      </c>
      <c r="HU531" s="394">
        <v>3.2465700582702994</v>
      </c>
      <c r="HV531" s="394">
        <v>3.2469226706525736</v>
      </c>
      <c r="HW531" s="394">
        <v>3.2472753213323404</v>
      </c>
      <c r="HX531" s="394">
        <v>3.250968448824084</v>
      </c>
      <c r="HY531" s="394">
        <v>3.2546657765111675</v>
      </c>
      <c r="HZ531" s="394">
        <v>3.2583673091704739</v>
      </c>
      <c r="IA531" s="394">
        <v>3.2620730515843199</v>
      </c>
      <c r="IB531" s="394">
        <v>3.2657830085404602</v>
      </c>
      <c r="IC531" s="394">
        <v>3.2694743832585282</v>
      </c>
      <c r="ID531" s="394">
        <v>3.2731699304054662</v>
      </c>
      <c r="IE531" s="394">
        <v>3.2768696546974478</v>
      </c>
      <c r="IF531" s="394">
        <v>3.2805735608559772</v>
      </c>
      <c r="IG531" s="394">
        <v>3.2842816536078954</v>
      </c>
      <c r="IH531" s="394">
        <v>3.283786516940153</v>
      </c>
      <c r="II531" s="394">
        <v>3.2832914549189685</v>
      </c>
      <c r="IJ531" s="394">
        <v>3.2827964675330876</v>
      </c>
      <c r="IK531" s="394">
        <v>3.2823015547712591</v>
      </c>
      <c r="IL531" s="394">
        <v>3.2818067166222296</v>
      </c>
      <c r="IM531" s="394">
        <v>3.2813013872493846</v>
      </c>
      <c r="IN531" s="394">
        <v>3.2807961356866597</v>
      </c>
      <c r="IO531" s="394">
        <v>3.2802909619220748</v>
      </c>
      <c r="IP531" s="394">
        <v>3.2797858659436492</v>
      </c>
      <c r="IQ531" s="394">
        <v>3.279280847739408</v>
      </c>
      <c r="IR531" s="394">
        <v>3.2787940798748685</v>
      </c>
      <c r="IS531" s="394">
        <v>3.2783073842648767</v>
      </c>
      <c r="IT531" s="394">
        <v>3.2778207608987064</v>
      </c>
      <c r="IU531" s="394">
        <v>3.2773342097656357</v>
      </c>
      <c r="IV531" s="394">
        <v>3.2768477308549415</v>
      </c>
      <c r="IW531" s="394">
        <v>3.2769205329703062</v>
      </c>
      <c r="IX531" s="394">
        <v>3.2769933367031236</v>
      </c>
      <c r="IY531" s="394">
        <v>3.2770661420534304</v>
      </c>
      <c r="IZ531" s="394">
        <v>3.2771389490212628</v>
      </c>
      <c r="JA531" s="394">
        <v>3.2772117576066564</v>
      </c>
      <c r="JB531" s="394">
        <v>3.2772117576066564</v>
      </c>
      <c r="JC531" s="394">
        <v>3.2772117576066564</v>
      </c>
      <c r="JD531" s="394">
        <v>3.2772117576066564</v>
      </c>
      <c r="JE531" s="394">
        <v>3.2772117576066564</v>
      </c>
      <c r="JF531" s="394">
        <v>3.2772117576066564</v>
      </c>
      <c r="JG531" s="394">
        <v>3.2772117576066564</v>
      </c>
      <c r="JH531" s="394">
        <v>3.2772117576066564</v>
      </c>
      <c r="JI531" s="394">
        <v>3.2772117576066564</v>
      </c>
      <c r="JJ531" s="394">
        <v>3.2772117576066564</v>
      </c>
      <c r="JK531" s="394">
        <v>3.2772117576066564</v>
      </c>
      <c r="JL531" s="394">
        <v>3.2772117576066564</v>
      </c>
      <c r="JM531" s="394">
        <v>3.2772117576066564</v>
      </c>
      <c r="JN531" s="394">
        <v>3.2772117576066564</v>
      </c>
      <c r="JO531" s="394">
        <v>3.2772117576066564</v>
      </c>
      <c r="JP531" s="394">
        <v>3.2772117576066564</v>
      </c>
      <c r="JQ531" s="394">
        <v>3.2772117576066564</v>
      </c>
      <c r="JR531" s="394">
        <v>3.2772117576066564</v>
      </c>
      <c r="JS531" s="394">
        <v>3.2772117576066564</v>
      </c>
      <c r="JT531" s="394">
        <v>3.2772117576066564</v>
      </c>
      <c r="JU531" s="394">
        <v>3.2772117576066564</v>
      </c>
      <c r="JV531" s="394">
        <v>3.2772117576066564</v>
      </c>
      <c r="JW531" s="394">
        <v>3.2772117576066564</v>
      </c>
      <c r="JX531" s="394">
        <v>3.2772117576066564</v>
      </c>
      <c r="JY531" s="394">
        <v>3.2772117576066564</v>
      </c>
      <c r="JZ531" s="394">
        <v>3.2772117576066564</v>
      </c>
      <c r="KA531" s="394">
        <v>3.2772117576066564</v>
      </c>
      <c r="KB531" s="394">
        <v>3.2772117576066564</v>
      </c>
      <c r="KC531" s="394">
        <v>3.2772117576066564</v>
      </c>
    </row>
    <row r="532" spans="1:289" x14ac:dyDescent="0.25">
      <c r="A532" s="383">
        <v>523</v>
      </c>
      <c r="B532" s="384" t="s">
        <v>873</v>
      </c>
      <c r="C532" s="385" t="s">
        <v>142</v>
      </c>
      <c r="D532" s="385" t="s">
        <v>142</v>
      </c>
      <c r="E532" s="129">
        <v>2052</v>
      </c>
      <c r="F532" s="386">
        <v>1094.0314599999999</v>
      </c>
      <c r="G532" s="386">
        <v>1106.3501367019671</v>
      </c>
      <c r="H532" s="386">
        <v>1118.8075203801375</v>
      </c>
      <c r="I532" s="386">
        <v>1131.4051728601607</v>
      </c>
      <c r="J532" s="386">
        <v>1144.1446735536761</v>
      </c>
      <c r="K532" s="386">
        <v>1152.0136631847543</v>
      </c>
      <c r="L532" s="386">
        <v>1159.9367727180138</v>
      </c>
      <c r="M532" s="386">
        <v>1167.9143743694506</v>
      </c>
      <c r="N532" s="386">
        <v>1175.9468429150197</v>
      </c>
      <c r="O532" s="386">
        <v>1184.0345557082426</v>
      </c>
      <c r="P532" s="386">
        <v>1192.0587186416806</v>
      </c>
      <c r="Q532" s="386">
        <v>1200.1372610613184</v>
      </c>
      <c r="R532" s="386">
        <v>1208.2705514951315</v>
      </c>
      <c r="S532" s="386">
        <v>1216.458960968597</v>
      </c>
      <c r="T532" s="386">
        <v>1224.7028630216196</v>
      </c>
      <c r="U532" s="386">
        <v>1232.0438884248231</v>
      </c>
      <c r="V532" s="386">
        <v>1239.4289168720284</v>
      </c>
      <c r="W532" s="386">
        <v>1246.8582121231018</v>
      </c>
      <c r="X532" s="386">
        <v>1254.3320395189205</v>
      </c>
      <c r="Y532" s="386">
        <v>1261.8506659908485</v>
      </c>
      <c r="Z532" s="386">
        <v>1268.391886305433</v>
      </c>
      <c r="AA532" s="386">
        <v>1274.9670151991841</v>
      </c>
      <c r="AB532" s="386">
        <v>1281.5762284484376</v>
      </c>
      <c r="AC532" s="386">
        <v>1288.2197027407249</v>
      </c>
      <c r="AD532" s="386">
        <v>1294.8976156794947</v>
      </c>
      <c r="AE532" s="386">
        <v>1303.6799914002484</v>
      </c>
      <c r="AF532" s="386">
        <v>1312.5219317710305</v>
      </c>
      <c r="AG532" s="386">
        <v>1321.4238407767814</v>
      </c>
      <c r="AH532" s="386">
        <v>1330.3861251423862</v>
      </c>
      <c r="AI532" s="386">
        <v>1339.4091943512569</v>
      </c>
      <c r="AJ532" s="386">
        <v>1347.6541568696402</v>
      </c>
      <c r="AK532" s="386">
        <v>1355.9498726658242</v>
      </c>
      <c r="AL532" s="386">
        <v>1364.2966541602959</v>
      </c>
      <c r="AM532" s="386">
        <v>1372.6948156967005</v>
      </c>
      <c r="AN532" s="386">
        <v>1381.1446735536781</v>
      </c>
      <c r="AO532" s="387">
        <v>1381.1446735536781</v>
      </c>
      <c r="AP532" s="387">
        <v>1381.1446735536781</v>
      </c>
      <c r="AQ532" s="387">
        <v>1381.1446735536781</v>
      </c>
      <c r="AR532" s="387">
        <v>1381.1446735536781</v>
      </c>
      <c r="AS532" s="387">
        <v>1381.1446735536781</v>
      </c>
      <c r="AT532" s="387">
        <v>1381.1446735536781</v>
      </c>
      <c r="AU532" s="387">
        <v>1381.1446735536781</v>
      </c>
      <c r="AV532" s="387">
        <v>1381.1446735536781</v>
      </c>
      <c r="AW532" s="387">
        <v>1381.1446735536781</v>
      </c>
      <c r="AX532" s="387">
        <v>1381.1446735536781</v>
      </c>
      <c r="AY532" s="387">
        <v>1381.1446735536781</v>
      </c>
      <c r="AZ532" s="387">
        <v>1381.1446735536781</v>
      </c>
      <c r="BA532" s="387">
        <v>1381.1446735536781</v>
      </c>
      <c r="BB532" s="387">
        <v>1381.1446735536781</v>
      </c>
      <c r="BC532" s="387">
        <v>1381.1446735536781</v>
      </c>
      <c r="BD532" s="387">
        <v>1381.1446735536781</v>
      </c>
      <c r="BE532" s="387">
        <v>1381.1446735536781</v>
      </c>
      <c r="BF532" s="387">
        <v>1381.1446735536781</v>
      </c>
      <c r="BG532" s="387">
        <v>1381.1446735536781</v>
      </c>
      <c r="BH532" s="387">
        <v>1381.1446735536781</v>
      </c>
      <c r="BI532" s="387">
        <v>1381.1446735536781</v>
      </c>
      <c r="BJ532" s="387">
        <v>1381.1446735536781</v>
      </c>
      <c r="BK532" s="387">
        <v>1381.1446735536781</v>
      </c>
      <c r="BL532" s="387">
        <v>1381.1446735536781</v>
      </c>
      <c r="BM532" s="387">
        <v>1381.1446735536781</v>
      </c>
      <c r="BN532" s="387">
        <v>1381.1446735536781</v>
      </c>
      <c r="BO532" s="387">
        <v>1381.1446735536781</v>
      </c>
      <c r="BP532" s="387">
        <v>1381.1446735536781</v>
      </c>
      <c r="CA532" s="386">
        <v>3890</v>
      </c>
      <c r="CB532" s="386">
        <v>3934.239580497137</v>
      </c>
      <c r="CC532" s="386">
        <v>3978.9822819409483</v>
      </c>
      <c r="CD532" s="386">
        <v>4024.233826146246</v>
      </c>
      <c r="CE532" s="386">
        <v>4070</v>
      </c>
      <c r="CF532" s="386">
        <v>4092.2177801645566</v>
      </c>
      <c r="CG532" s="386">
        <v>4114.5568452813095</v>
      </c>
      <c r="CH532" s="386">
        <v>4137.0178574343881</v>
      </c>
      <c r="CI532" s="386">
        <v>4159.6014823221822</v>
      </c>
      <c r="CJ532" s="386">
        <v>4182.3083892770701</v>
      </c>
      <c r="CK532" s="386">
        <v>4204.663498967514</v>
      </c>
      <c r="CL532" s="386">
        <v>4227.1381003077249</v>
      </c>
      <c r="CM532" s="386">
        <v>4249.7328319997532</v>
      </c>
      <c r="CN532" s="386">
        <v>4272.4483361596122</v>
      </c>
      <c r="CO532" s="386">
        <v>4295.285258335527</v>
      </c>
      <c r="CP532" s="386">
        <v>4311.541360598625</v>
      </c>
      <c r="CQ532" s="386">
        <v>4327.8589863333664</v>
      </c>
      <c r="CR532" s="386">
        <v>4344.2383683838543</v>
      </c>
      <c r="CS532" s="386">
        <v>4360.6797404754234</v>
      </c>
      <c r="CT532" s="386">
        <v>4377.1833372179717</v>
      </c>
      <c r="CU532" s="386">
        <v>4390.0644046989528</v>
      </c>
      <c r="CV532" s="386">
        <v>4402.9833782685455</v>
      </c>
      <c r="CW532" s="386">
        <v>4415.9403694758548</v>
      </c>
      <c r="CX532" s="386">
        <v>4428.9354901982506</v>
      </c>
      <c r="CY532" s="386">
        <v>4441.9688526423342</v>
      </c>
      <c r="CZ532" s="386">
        <v>4462.0693493131585</v>
      </c>
      <c r="DA532" s="386">
        <v>4482.2608033904426</v>
      </c>
      <c r="DB532" s="386">
        <v>4502.543626468484</v>
      </c>
      <c r="DC532" s="386">
        <v>4522.9182320040982</v>
      </c>
      <c r="DD532" s="386">
        <v>4543.3850353250473</v>
      </c>
      <c r="DE532" s="386">
        <v>4571.5934886309615</v>
      </c>
      <c r="DF532" s="386">
        <v>4599.9770793799325</v>
      </c>
      <c r="DG532" s="386">
        <v>4628.5368949454387</v>
      </c>
      <c r="DH532" s="386">
        <v>4657.2740294521182</v>
      </c>
      <c r="DI532" s="386">
        <v>4686.1895838176843</v>
      </c>
      <c r="DJ532" s="387">
        <v>4686.1895838176843</v>
      </c>
      <c r="DK532" s="387">
        <v>4686.1895838176843</v>
      </c>
      <c r="DL532" s="387">
        <v>4686.1895838176843</v>
      </c>
      <c r="DM532" s="387">
        <v>4686.1895838176843</v>
      </c>
      <c r="DN532" s="387">
        <v>4686.1895838176843</v>
      </c>
      <c r="DO532" s="387">
        <v>4686.1895838176843</v>
      </c>
      <c r="DP532" s="387">
        <v>4686.1895838176843</v>
      </c>
      <c r="DQ532" s="387">
        <v>4686.1895838176843</v>
      </c>
      <c r="DR532" s="387">
        <v>4686.1895838176843</v>
      </c>
      <c r="DS532" s="387">
        <v>4686.1895838176843</v>
      </c>
      <c r="DT532" s="387">
        <v>4686.1895838176843</v>
      </c>
      <c r="DU532" s="387">
        <v>4686.1895838176843</v>
      </c>
      <c r="DV532" s="387">
        <v>4686.1895838176843</v>
      </c>
      <c r="DW532" s="387">
        <v>4686.1895838176843</v>
      </c>
      <c r="DX532" s="387">
        <v>4686.1895838176843</v>
      </c>
      <c r="DY532" s="387">
        <v>4686.1895838176843</v>
      </c>
      <c r="DZ532" s="387">
        <v>4686.1895838176843</v>
      </c>
      <c r="EA532" s="387">
        <v>4686.1895838176843</v>
      </c>
      <c r="EB532" s="387">
        <v>4686.1895838176843</v>
      </c>
      <c r="EC532" s="387">
        <v>4686.1895838176843</v>
      </c>
      <c r="ED532" s="387">
        <v>4686.1895838176843</v>
      </c>
      <c r="EE532" s="387">
        <v>4686.1895838176843</v>
      </c>
      <c r="EF532" s="387">
        <v>4686.1895838176843</v>
      </c>
      <c r="EG532" s="387">
        <v>4686.1895838176843</v>
      </c>
      <c r="EH532" s="387">
        <v>4686.1895838176843</v>
      </c>
      <c r="EI532" s="387">
        <v>4686.1895838176843</v>
      </c>
      <c r="EJ532" s="387">
        <v>4686.1895838176843</v>
      </c>
      <c r="EK532" s="387">
        <v>4686.1895838176843</v>
      </c>
      <c r="EY532" s="386">
        <v>495</v>
      </c>
      <c r="EZ532" s="386">
        <v>502</v>
      </c>
      <c r="FA532" s="386">
        <v>509</v>
      </c>
      <c r="FB532" s="386">
        <v>516</v>
      </c>
      <c r="FC532" s="386">
        <v>521.79999999999995</v>
      </c>
      <c r="FD532" s="386">
        <v>528</v>
      </c>
      <c r="FE532" s="386">
        <v>534</v>
      </c>
      <c r="FF532" s="386">
        <v>540</v>
      </c>
      <c r="FG532" s="386">
        <v>546</v>
      </c>
      <c r="FH532" s="386">
        <v>552</v>
      </c>
      <c r="FI532" s="386">
        <v>556.6</v>
      </c>
      <c r="FJ532" s="386">
        <v>562</v>
      </c>
      <c r="FK532" s="386">
        <v>568</v>
      </c>
      <c r="FL532" s="386">
        <v>574</v>
      </c>
      <c r="FM532" s="386">
        <v>580</v>
      </c>
      <c r="FN532" s="386">
        <v>586</v>
      </c>
      <c r="FO532" s="386">
        <v>592</v>
      </c>
      <c r="FP532" s="386">
        <v>598</v>
      </c>
      <c r="FQ532" s="386">
        <v>604</v>
      </c>
      <c r="FR532" s="386">
        <v>610</v>
      </c>
      <c r="FS532" s="386">
        <v>616</v>
      </c>
      <c r="FT532" s="386">
        <v>622</v>
      </c>
      <c r="FU532" s="386">
        <v>628</v>
      </c>
      <c r="FV532" s="386">
        <v>634</v>
      </c>
      <c r="FW532" s="386">
        <v>640</v>
      </c>
      <c r="FX532" s="386">
        <v>646</v>
      </c>
      <c r="FY532" s="386">
        <v>652</v>
      </c>
      <c r="FZ532" s="386">
        <v>658</v>
      </c>
      <c r="GA532" s="386">
        <v>664</v>
      </c>
      <c r="GB532" s="386">
        <v>670</v>
      </c>
      <c r="GC532" s="386">
        <v>674.5</v>
      </c>
      <c r="GD532" s="387">
        <v>674.5</v>
      </c>
      <c r="GE532" s="387">
        <v>674.5</v>
      </c>
      <c r="GF532" s="387">
        <v>674.5</v>
      </c>
      <c r="GG532" s="387">
        <v>674.5</v>
      </c>
      <c r="GH532" s="387">
        <v>674.5</v>
      </c>
      <c r="GI532" s="387">
        <v>674.5</v>
      </c>
      <c r="GJ532" s="387">
        <v>674.5</v>
      </c>
      <c r="GK532" s="387">
        <v>674.5</v>
      </c>
      <c r="GL532" s="387">
        <v>674.5</v>
      </c>
      <c r="GM532" s="387">
        <v>674.5</v>
      </c>
      <c r="GN532" s="387">
        <v>674.5</v>
      </c>
      <c r="GO532" s="387">
        <v>674.5</v>
      </c>
      <c r="GP532" s="387">
        <v>674.5</v>
      </c>
      <c r="GQ532" s="387">
        <v>674.5</v>
      </c>
      <c r="GR532" s="387">
        <v>674.5</v>
      </c>
      <c r="GS532" s="387">
        <v>674.5</v>
      </c>
      <c r="GT532" s="387">
        <v>674.5</v>
      </c>
      <c r="GU532" s="387">
        <v>674.5</v>
      </c>
      <c r="GV532" s="387">
        <v>674.5</v>
      </c>
      <c r="GW532" s="387">
        <v>674.5</v>
      </c>
      <c r="GX532" s="387">
        <v>674.5</v>
      </c>
      <c r="GY532" s="387">
        <v>674.5</v>
      </c>
      <c r="GZ532" s="387">
        <v>674.5</v>
      </c>
      <c r="HA532" s="387">
        <v>674.5</v>
      </c>
      <c r="HB532" s="387">
        <v>674.5</v>
      </c>
      <c r="HC532" s="387">
        <v>674.5</v>
      </c>
      <c r="HD532" s="387">
        <v>674.5</v>
      </c>
      <c r="HE532" s="387">
        <v>674.5</v>
      </c>
      <c r="HS532" s="394">
        <v>3.555656434230877</v>
      </c>
      <c r="HT532" s="394">
        <v>3.5560528714942961</v>
      </c>
      <c r="HU532" s="394">
        <v>3.5564493529584147</v>
      </c>
      <c r="HV532" s="394">
        <v>3.5568458786281618</v>
      </c>
      <c r="HW532" s="394">
        <v>3.5572424485084677</v>
      </c>
      <c r="HX532" s="394">
        <v>3.5522302477312433</v>
      </c>
      <c r="HY532" s="394">
        <v>3.5472251092099638</v>
      </c>
      <c r="HZ532" s="394">
        <v>3.5422270229938193</v>
      </c>
      <c r="IA532" s="394">
        <v>3.5372359791460211</v>
      </c>
      <c r="IB532" s="394">
        <v>3.5322519677437785</v>
      </c>
      <c r="IC532" s="394">
        <v>3.527228510822535</v>
      </c>
      <c r="ID532" s="394">
        <v>3.5222121981026873</v>
      </c>
      <c r="IE532" s="394">
        <v>3.5172030194239792</v>
      </c>
      <c r="IF532" s="394">
        <v>3.5122009646406029</v>
      </c>
      <c r="IG532" s="394">
        <v>3.5072060236211784</v>
      </c>
      <c r="IH532" s="394">
        <v>3.4995030624363239</v>
      </c>
      <c r="II532" s="394">
        <v>3.4918170194509184</v>
      </c>
      <c r="IJ532" s="394">
        <v>3.484147857507113</v>
      </c>
      <c r="IK532" s="394">
        <v>3.4764955395286674</v>
      </c>
      <c r="IL532" s="394">
        <v>3.4688600285207736</v>
      </c>
      <c r="IM532" s="394">
        <v>3.4611262119362145</v>
      </c>
      <c r="IN532" s="394">
        <v>3.4534096378804602</v>
      </c>
      <c r="IO532" s="394">
        <v>3.4457102679113274</v>
      </c>
      <c r="IP532" s="394">
        <v>3.438028063672339</v>
      </c>
      <c r="IQ532" s="394">
        <v>3.4303629868925358</v>
      </c>
      <c r="IR532" s="394">
        <v>3.4226722652393913</v>
      </c>
      <c r="IS532" s="394">
        <v>3.4149987858430491</v>
      </c>
      <c r="IT532" s="394">
        <v>3.4073425100471351</v>
      </c>
      <c r="IU532" s="394">
        <v>3.3997033992819397</v>
      </c>
      <c r="IV532" s="394">
        <v>3.3920814150642267</v>
      </c>
      <c r="IW532" s="394">
        <v>3.3922601472546607</v>
      </c>
      <c r="IX532" s="394">
        <v>3.392438888862674</v>
      </c>
      <c r="IY532" s="394">
        <v>3.3926176398887629</v>
      </c>
      <c r="IZ532" s="394">
        <v>3.3927964003334239</v>
      </c>
      <c r="JA532" s="394">
        <v>3.3929751701971544</v>
      </c>
      <c r="JB532" s="394">
        <v>3.3929751701971544</v>
      </c>
      <c r="JC532" s="394">
        <v>3.3929751701971544</v>
      </c>
      <c r="JD532" s="394">
        <v>3.3929751701971544</v>
      </c>
      <c r="JE532" s="394">
        <v>3.3929751701971544</v>
      </c>
      <c r="JF532" s="394">
        <v>3.3929751701971544</v>
      </c>
      <c r="JG532" s="394">
        <v>3.3929751701971544</v>
      </c>
      <c r="JH532" s="394">
        <v>3.3929751701971544</v>
      </c>
      <c r="JI532" s="394">
        <v>3.3929751701971544</v>
      </c>
      <c r="JJ532" s="394">
        <v>3.3929751701971544</v>
      </c>
      <c r="JK532" s="394">
        <v>3.3929751701971544</v>
      </c>
      <c r="JL532" s="394">
        <v>3.3929751701971544</v>
      </c>
      <c r="JM532" s="394">
        <v>3.3929751701971544</v>
      </c>
      <c r="JN532" s="394">
        <v>3.3929751701971544</v>
      </c>
      <c r="JO532" s="394">
        <v>3.3929751701971544</v>
      </c>
      <c r="JP532" s="394">
        <v>3.3929751701971544</v>
      </c>
      <c r="JQ532" s="394">
        <v>3.3929751701971544</v>
      </c>
      <c r="JR532" s="394">
        <v>3.3929751701971544</v>
      </c>
      <c r="JS532" s="394">
        <v>3.3929751701971544</v>
      </c>
      <c r="JT532" s="394">
        <v>3.3929751701971544</v>
      </c>
      <c r="JU532" s="394">
        <v>3.3929751701971544</v>
      </c>
      <c r="JV532" s="394">
        <v>3.3929751701971544</v>
      </c>
      <c r="JW532" s="394">
        <v>3.3929751701971544</v>
      </c>
      <c r="JX532" s="394">
        <v>3.3929751701971544</v>
      </c>
      <c r="JY532" s="394">
        <v>3.3929751701971544</v>
      </c>
      <c r="JZ532" s="394">
        <v>3.3929751701971544</v>
      </c>
      <c r="KA532" s="394">
        <v>3.3929751701971544</v>
      </c>
      <c r="KB532" s="394">
        <v>3.3929751701971544</v>
      </c>
      <c r="KC532" s="394">
        <v>3.3929751701971544</v>
      </c>
    </row>
    <row r="533" spans="1:289" x14ac:dyDescent="0.25">
      <c r="A533" s="383">
        <v>524</v>
      </c>
      <c r="B533" s="384" t="s">
        <v>873</v>
      </c>
      <c r="C533" s="385" t="s">
        <v>142</v>
      </c>
      <c r="D533" s="385" t="s">
        <v>142</v>
      </c>
      <c r="E533" s="129">
        <v>2052</v>
      </c>
      <c r="F533" s="386">
        <v>1019.30837</v>
      </c>
      <c r="G533" s="386">
        <v>1041.9359727017802</v>
      </c>
      <c r="H533" s="386">
        <v>1065.0658850275161</v>
      </c>
      <c r="I533" s="386">
        <v>1088.7092577368194</v>
      </c>
      <c r="J533" s="386">
        <v>1112.8774891247538</v>
      </c>
      <c r="K533" s="386">
        <v>1118.2009519750432</v>
      </c>
      <c r="L533" s="386">
        <v>1123.5498796738852</v>
      </c>
      <c r="M533" s="386">
        <v>1128.9243940326894</v>
      </c>
      <c r="N533" s="386">
        <v>1134.3246174455512</v>
      </c>
      <c r="O533" s="386">
        <v>1139.7506728920403</v>
      </c>
      <c r="P533" s="386">
        <v>1145.1782523471202</v>
      </c>
      <c r="Q533" s="386">
        <v>1150.6316783486789</v>
      </c>
      <c r="R533" s="386">
        <v>1156.1110739799381</v>
      </c>
      <c r="S533" s="386">
        <v>1161.6165629102511</v>
      </c>
      <c r="T533" s="386">
        <v>1167.148269397894</v>
      </c>
      <c r="U533" s="386">
        <v>1172.1216537780379</v>
      </c>
      <c r="V533" s="386">
        <v>1177.1162304546885</v>
      </c>
      <c r="W533" s="386">
        <v>1182.1320897312287</v>
      </c>
      <c r="X533" s="386">
        <v>1187.1693222958359</v>
      </c>
      <c r="Y533" s="386">
        <v>1192.2280192231233</v>
      </c>
      <c r="Z533" s="386">
        <v>1196.6632175003879</v>
      </c>
      <c r="AA533" s="386">
        <v>1201.1149151246243</v>
      </c>
      <c r="AB533" s="386">
        <v>1205.5831734749263</v>
      </c>
      <c r="AC533" s="386">
        <v>1210.0680541587233</v>
      </c>
      <c r="AD533" s="386">
        <v>1214.5696190126303</v>
      </c>
      <c r="AE533" s="386">
        <v>1220.5293118399761</v>
      </c>
      <c r="AF533" s="386">
        <v>1226.5182478972204</v>
      </c>
      <c r="AG533" s="386">
        <v>1232.5365706760697</v>
      </c>
      <c r="AH533" s="386">
        <v>1238.5844243723207</v>
      </c>
      <c r="AI533" s="386">
        <v>1244.6619538893146</v>
      </c>
      <c r="AJ533" s="386">
        <v>1250.2545760998971</v>
      </c>
      <c r="AK533" s="386">
        <v>1255.8723275619141</v>
      </c>
      <c r="AL533" s="386">
        <v>1261.5153211882807</v>
      </c>
      <c r="AM533" s="386">
        <v>1267.1836703992626</v>
      </c>
      <c r="AN533" s="386">
        <v>1272.8774891247542</v>
      </c>
      <c r="AO533" s="387">
        <v>1272.8774891247542</v>
      </c>
      <c r="AP533" s="387">
        <v>1272.8774891247542</v>
      </c>
      <c r="AQ533" s="387">
        <v>1272.8774891247542</v>
      </c>
      <c r="AR533" s="387">
        <v>1272.8774891247542</v>
      </c>
      <c r="AS533" s="387">
        <v>1272.8774891247542</v>
      </c>
      <c r="AT533" s="387">
        <v>1272.8774891247542</v>
      </c>
      <c r="AU533" s="387">
        <v>1272.8774891247542</v>
      </c>
      <c r="AV533" s="387">
        <v>1272.8774891247542</v>
      </c>
      <c r="AW533" s="387">
        <v>1272.8774891247542</v>
      </c>
      <c r="AX533" s="387">
        <v>1272.8774891247542</v>
      </c>
      <c r="AY533" s="387">
        <v>1272.8774891247542</v>
      </c>
      <c r="AZ533" s="387">
        <v>1272.8774891247542</v>
      </c>
      <c r="BA533" s="387">
        <v>1272.8774891247542</v>
      </c>
      <c r="BB533" s="387">
        <v>1272.8774891247542</v>
      </c>
      <c r="BC533" s="387">
        <v>1272.8774891247542</v>
      </c>
      <c r="BD533" s="387">
        <v>1272.8774891247542</v>
      </c>
      <c r="BE533" s="387">
        <v>1272.8774891247542</v>
      </c>
      <c r="BF533" s="387">
        <v>1272.8774891247542</v>
      </c>
      <c r="BG533" s="387">
        <v>1272.8774891247542</v>
      </c>
      <c r="BH533" s="387">
        <v>1272.8774891247542</v>
      </c>
      <c r="BI533" s="387">
        <v>1272.8774891247542</v>
      </c>
      <c r="BJ533" s="387">
        <v>1272.8774891247542</v>
      </c>
      <c r="BK533" s="387">
        <v>1272.8774891247542</v>
      </c>
      <c r="BL533" s="387">
        <v>1272.8774891247542</v>
      </c>
      <c r="BM533" s="387">
        <v>1272.8774891247542</v>
      </c>
      <c r="BN533" s="387">
        <v>1272.8774891247542</v>
      </c>
      <c r="BO533" s="387">
        <v>1272.8774891247542</v>
      </c>
      <c r="BP533" s="387">
        <v>1272.8774891247542</v>
      </c>
      <c r="CA533" s="386">
        <v>4089.9999999999995</v>
      </c>
      <c r="CB533" s="386">
        <v>4179.5179588984984</v>
      </c>
      <c r="CC533" s="386">
        <v>4270.9952001846141</v>
      </c>
      <c r="CD533" s="386">
        <v>4364.4746067337119</v>
      </c>
      <c r="CE533" s="386">
        <v>4460.0000000000009</v>
      </c>
      <c r="CF533" s="386">
        <v>4475.6450630479367</v>
      </c>
      <c r="CG533" s="386">
        <v>4491.3450068128614</v>
      </c>
      <c r="CH533" s="386">
        <v>4507.1000238087399</v>
      </c>
      <c r="CI533" s="386">
        <v>4522.9103072248472</v>
      </c>
      <c r="CJ533" s="386">
        <v>4538.7760509281388</v>
      </c>
      <c r="CK533" s="386">
        <v>4554.5639886374283</v>
      </c>
      <c r="CL533" s="386">
        <v>4570.406844010492</v>
      </c>
      <c r="CM533" s="386">
        <v>4586.3048080760673</v>
      </c>
      <c r="CN533" s="386">
        <v>4602.2580725273747</v>
      </c>
      <c r="CO533" s="386">
        <v>4618.2668297244318</v>
      </c>
      <c r="CP533" s="386">
        <v>4628.3145496738343</v>
      </c>
      <c r="CQ533" s="386">
        <v>4638.3841299184305</v>
      </c>
      <c r="CR533" s="386">
        <v>4648.4756180185132</v>
      </c>
      <c r="CS533" s="386">
        <v>4658.5890616378501</v>
      </c>
      <c r="CT533" s="386">
        <v>4668.7245085439081</v>
      </c>
      <c r="CU533" s="386">
        <v>4676.2765443660119</v>
      </c>
      <c r="CV533" s="386">
        <v>4683.8407962109186</v>
      </c>
      <c r="CW533" s="386">
        <v>4691.4172838390241</v>
      </c>
      <c r="CX533" s="386">
        <v>4699.0060270426875</v>
      </c>
      <c r="CY533" s="386">
        <v>4706.6070456462821</v>
      </c>
      <c r="CZ533" s="386">
        <v>4719.6507523639821</v>
      </c>
      <c r="DA533" s="386">
        <v>4732.7306079004147</v>
      </c>
      <c r="DB533" s="386">
        <v>4745.8467124370027</v>
      </c>
      <c r="DC533" s="386">
        <v>4758.9991664328072</v>
      </c>
      <c r="DD533" s="386">
        <v>4772.1880706252987</v>
      </c>
      <c r="DE533" s="386">
        <v>4793.4819643284045</v>
      </c>
      <c r="DF533" s="386">
        <v>4814.8708731277993</v>
      </c>
      <c r="DG533" s="386">
        <v>4836.3552209886184</v>
      </c>
      <c r="DH533" s="386">
        <v>4857.9354337677642</v>
      </c>
      <c r="DI533" s="386">
        <v>4879.6119392223463</v>
      </c>
      <c r="DJ533" s="387">
        <v>4879.6119392223463</v>
      </c>
      <c r="DK533" s="387">
        <v>4879.6119392223463</v>
      </c>
      <c r="DL533" s="387">
        <v>4879.6119392223463</v>
      </c>
      <c r="DM533" s="387">
        <v>4879.6119392223463</v>
      </c>
      <c r="DN533" s="387">
        <v>4879.6119392223463</v>
      </c>
      <c r="DO533" s="387">
        <v>4879.6119392223463</v>
      </c>
      <c r="DP533" s="387">
        <v>4879.6119392223463</v>
      </c>
      <c r="DQ533" s="387">
        <v>4879.6119392223463</v>
      </c>
      <c r="DR533" s="387">
        <v>4879.6119392223463</v>
      </c>
      <c r="DS533" s="387">
        <v>4879.6119392223463</v>
      </c>
      <c r="DT533" s="387">
        <v>4879.6119392223463</v>
      </c>
      <c r="DU533" s="387">
        <v>4879.6119392223463</v>
      </c>
      <c r="DV533" s="387">
        <v>4879.6119392223463</v>
      </c>
      <c r="DW533" s="387">
        <v>4879.6119392223463</v>
      </c>
      <c r="DX533" s="387">
        <v>4879.6119392223463</v>
      </c>
      <c r="DY533" s="387">
        <v>4879.6119392223463</v>
      </c>
      <c r="DZ533" s="387">
        <v>4879.6119392223463</v>
      </c>
      <c r="EA533" s="387">
        <v>4879.6119392223463</v>
      </c>
      <c r="EB533" s="387">
        <v>4879.6119392223463</v>
      </c>
      <c r="EC533" s="387">
        <v>4879.6119392223463</v>
      </c>
      <c r="ED533" s="387">
        <v>4879.6119392223463</v>
      </c>
      <c r="EE533" s="387">
        <v>4879.6119392223463</v>
      </c>
      <c r="EF533" s="387">
        <v>4879.6119392223463</v>
      </c>
      <c r="EG533" s="387">
        <v>4879.6119392223463</v>
      </c>
      <c r="EH533" s="387">
        <v>4879.6119392223463</v>
      </c>
      <c r="EI533" s="387">
        <v>4879.6119392223463</v>
      </c>
      <c r="EJ533" s="387">
        <v>4879.6119392223463</v>
      </c>
      <c r="EK533" s="387">
        <v>4879.6119392223463</v>
      </c>
      <c r="EY533" s="386">
        <v>230</v>
      </c>
      <c r="EZ533" s="386">
        <v>232</v>
      </c>
      <c r="FA533" s="386">
        <v>234</v>
      </c>
      <c r="FB533" s="386">
        <v>236</v>
      </c>
      <c r="FC533" s="386">
        <v>236.2</v>
      </c>
      <c r="FD533" s="386">
        <v>239</v>
      </c>
      <c r="FE533" s="386">
        <v>242</v>
      </c>
      <c r="FF533" s="386">
        <v>245</v>
      </c>
      <c r="FG533" s="386">
        <v>248</v>
      </c>
      <c r="FH533" s="386">
        <v>251</v>
      </c>
      <c r="FI533" s="386">
        <v>254</v>
      </c>
      <c r="FJ533" s="386">
        <v>256</v>
      </c>
      <c r="FK533" s="386">
        <v>258</v>
      </c>
      <c r="FL533" s="386">
        <v>260</v>
      </c>
      <c r="FM533" s="386">
        <v>262</v>
      </c>
      <c r="FN533" s="386">
        <v>264</v>
      </c>
      <c r="FO533" s="386">
        <v>266</v>
      </c>
      <c r="FP533" s="386">
        <v>268</v>
      </c>
      <c r="FQ533" s="386">
        <v>270</v>
      </c>
      <c r="FR533" s="386">
        <v>272</v>
      </c>
      <c r="FS533" s="386">
        <v>274</v>
      </c>
      <c r="FT533" s="386">
        <v>276</v>
      </c>
      <c r="FU533" s="386">
        <v>278</v>
      </c>
      <c r="FV533" s="386">
        <v>280</v>
      </c>
      <c r="FW533" s="386">
        <v>282</v>
      </c>
      <c r="FX533" s="386">
        <v>284</v>
      </c>
      <c r="FY533" s="386">
        <v>286</v>
      </c>
      <c r="FZ533" s="386">
        <v>288</v>
      </c>
      <c r="GA533" s="386">
        <v>290</v>
      </c>
      <c r="GB533" s="386">
        <v>292</v>
      </c>
      <c r="GC533" s="386">
        <v>299.5</v>
      </c>
      <c r="GD533" s="387">
        <v>299.5</v>
      </c>
      <c r="GE533" s="387">
        <v>299.5</v>
      </c>
      <c r="GF533" s="387">
        <v>299.5</v>
      </c>
      <c r="GG533" s="387">
        <v>299.5</v>
      </c>
      <c r="GH533" s="387">
        <v>299.5</v>
      </c>
      <c r="GI533" s="387">
        <v>299.5</v>
      </c>
      <c r="GJ533" s="387">
        <v>299.5</v>
      </c>
      <c r="GK533" s="387">
        <v>299.5</v>
      </c>
      <c r="GL533" s="387">
        <v>299.5</v>
      </c>
      <c r="GM533" s="387">
        <v>299.5</v>
      </c>
      <c r="GN533" s="387">
        <v>299.5</v>
      </c>
      <c r="GO533" s="387">
        <v>299.5</v>
      </c>
      <c r="GP533" s="387">
        <v>299.5</v>
      </c>
      <c r="GQ533" s="387">
        <v>299.5</v>
      </c>
      <c r="GR533" s="387">
        <v>299.5</v>
      </c>
      <c r="GS533" s="387">
        <v>299.5</v>
      </c>
      <c r="GT533" s="387">
        <v>299.5</v>
      </c>
      <c r="GU533" s="387">
        <v>299.5</v>
      </c>
      <c r="GV533" s="387">
        <v>299.5</v>
      </c>
      <c r="GW533" s="387">
        <v>299.5</v>
      </c>
      <c r="GX533" s="387">
        <v>299.5</v>
      </c>
      <c r="GY533" s="387">
        <v>299.5</v>
      </c>
      <c r="GZ533" s="387">
        <v>299.5</v>
      </c>
      <c r="HA533" s="387">
        <v>299.5</v>
      </c>
      <c r="HB533" s="387">
        <v>299.5</v>
      </c>
      <c r="HC533" s="387">
        <v>299.5</v>
      </c>
      <c r="HD533" s="387">
        <v>299.5</v>
      </c>
      <c r="HE533" s="387">
        <v>299.5</v>
      </c>
      <c r="HS533" s="394">
        <v>4.0125246886768915</v>
      </c>
      <c r="HT533" s="394">
        <v>4.011300183888312</v>
      </c>
      <c r="HU533" s="394">
        <v>4.0100760527826615</v>
      </c>
      <c r="HV533" s="394">
        <v>4.0088522952459034</v>
      </c>
      <c r="HW533" s="394">
        <v>4.0076289111640335</v>
      </c>
      <c r="HX533" s="394">
        <v>4.0025409164092967</v>
      </c>
      <c r="HY533" s="394">
        <v>3.9974593812572805</v>
      </c>
      <c r="HZ533" s="394">
        <v>3.9923842975070225</v>
      </c>
      <c r="IA533" s="394">
        <v>3.9873156569679682</v>
      </c>
      <c r="IB533" s="394">
        <v>3.9822534514599597</v>
      </c>
      <c r="IC533" s="394">
        <v>3.9771659820665839</v>
      </c>
      <c r="ID533" s="394">
        <v>3.9720850120949911</v>
      </c>
      <c r="IE533" s="394">
        <v>3.967010533241941</v>
      </c>
      <c r="IF533" s="394">
        <v>3.9619425372147994</v>
      </c>
      <c r="IG533" s="394">
        <v>3.9568810157315264</v>
      </c>
      <c r="IH533" s="394">
        <v>3.9486639759240285</v>
      </c>
      <c r="II533" s="394">
        <v>3.9404639999966244</v>
      </c>
      <c r="IJ533" s="394">
        <v>3.9322810525136811</v>
      </c>
      <c r="IK533" s="394">
        <v>3.9241150981131536</v>
      </c>
      <c r="IL533" s="394">
        <v>3.9159661015064309</v>
      </c>
      <c r="IM533" s="394">
        <v>3.9077632503269419</v>
      </c>
      <c r="IN533" s="394">
        <v>3.8995775818210836</v>
      </c>
      <c r="IO533" s="394">
        <v>3.8914090599959721</v>
      </c>
      <c r="IP533" s="394">
        <v>3.8832576489341188</v>
      </c>
      <c r="IQ533" s="394">
        <v>3.8751233127932689</v>
      </c>
      <c r="IR533" s="394">
        <v>3.8668884938527199</v>
      </c>
      <c r="IS533" s="394">
        <v>3.8586711742889679</v>
      </c>
      <c r="IT533" s="394">
        <v>3.8504713169150153</v>
      </c>
      <c r="IU533" s="394">
        <v>3.8422888846228891</v>
      </c>
      <c r="IV533" s="394">
        <v>3.8341238403834748</v>
      </c>
      <c r="IW533" s="394">
        <v>3.8340047346848491</v>
      </c>
      <c r="IX533" s="394">
        <v>3.8338856326861999</v>
      </c>
      <c r="IY533" s="394">
        <v>3.8337665343874123</v>
      </c>
      <c r="IZ533" s="394">
        <v>3.8336474397883711</v>
      </c>
      <c r="JA533" s="394">
        <v>3.8335283488889615</v>
      </c>
      <c r="JB533" s="394">
        <v>3.8335283488889615</v>
      </c>
      <c r="JC533" s="394">
        <v>3.8335283488889615</v>
      </c>
      <c r="JD533" s="394">
        <v>3.8335283488889615</v>
      </c>
      <c r="JE533" s="394">
        <v>3.8335283488889615</v>
      </c>
      <c r="JF533" s="394">
        <v>3.8335283488889615</v>
      </c>
      <c r="JG533" s="394">
        <v>3.8335283488889615</v>
      </c>
      <c r="JH533" s="394">
        <v>3.8335283488889615</v>
      </c>
      <c r="JI533" s="394">
        <v>3.8335283488889615</v>
      </c>
      <c r="JJ533" s="394">
        <v>3.8335283488889615</v>
      </c>
      <c r="JK533" s="394">
        <v>3.8335283488889615</v>
      </c>
      <c r="JL533" s="394">
        <v>3.8335283488889615</v>
      </c>
      <c r="JM533" s="394">
        <v>3.8335283488889615</v>
      </c>
      <c r="JN533" s="394">
        <v>3.8335283488889615</v>
      </c>
      <c r="JO533" s="394">
        <v>3.8335283488889615</v>
      </c>
      <c r="JP533" s="394">
        <v>3.8335283488889615</v>
      </c>
      <c r="JQ533" s="394">
        <v>3.8335283488889615</v>
      </c>
      <c r="JR533" s="394">
        <v>3.8335283488889615</v>
      </c>
      <c r="JS533" s="394">
        <v>3.8335283488889615</v>
      </c>
      <c r="JT533" s="394">
        <v>3.8335283488889615</v>
      </c>
      <c r="JU533" s="394">
        <v>3.8335283488889615</v>
      </c>
      <c r="JV533" s="394">
        <v>3.8335283488889615</v>
      </c>
      <c r="JW533" s="394">
        <v>3.8335283488889615</v>
      </c>
      <c r="JX533" s="394">
        <v>3.8335283488889615</v>
      </c>
      <c r="JY533" s="394">
        <v>3.8335283488889615</v>
      </c>
      <c r="JZ533" s="394">
        <v>3.8335283488889615</v>
      </c>
      <c r="KA533" s="394">
        <v>3.8335283488889615</v>
      </c>
      <c r="KB533" s="394">
        <v>3.8335283488889615</v>
      </c>
      <c r="KC533" s="394">
        <v>3.8335283488889615</v>
      </c>
    </row>
    <row r="534" spans="1:289" x14ac:dyDescent="0.25">
      <c r="A534" s="383">
        <v>525</v>
      </c>
      <c r="B534" s="384" t="s">
        <v>873</v>
      </c>
      <c r="C534" s="385" t="s">
        <v>142</v>
      </c>
      <c r="D534" s="385" t="s">
        <v>142</v>
      </c>
      <c r="E534" s="129">
        <v>2052</v>
      </c>
      <c r="F534" s="386">
        <v>2619.6774</v>
      </c>
      <c r="G534" s="386">
        <v>2658.2255791014222</v>
      </c>
      <c r="H534" s="386">
        <v>2697.340989157326</v>
      </c>
      <c r="I534" s="386">
        <v>2737.03197689026</v>
      </c>
      <c r="J534" s="386">
        <v>2777.3070118436049</v>
      </c>
      <c r="K534" s="386">
        <v>2788.3047555393719</v>
      </c>
      <c r="L534" s="386">
        <v>2799.3460487476277</v>
      </c>
      <c r="M534" s="386">
        <v>2810.4310639182941</v>
      </c>
      <c r="N534" s="386">
        <v>2821.5599741841697</v>
      </c>
      <c r="O534" s="386">
        <v>2832.7329533636334</v>
      </c>
      <c r="P534" s="386">
        <v>2843.9453490998699</v>
      </c>
      <c r="Q534" s="386">
        <v>2855.2021252349</v>
      </c>
      <c r="R534" s="386">
        <v>2866.5034574332153</v>
      </c>
      <c r="S534" s="386">
        <v>2877.8495220546147</v>
      </c>
      <c r="T534" s="386">
        <v>2889.2404961569578</v>
      </c>
      <c r="U534" s="386">
        <v>2899.5125921981676</v>
      </c>
      <c r="V534" s="386">
        <v>2909.8212085488567</v>
      </c>
      <c r="W534" s="386">
        <v>2920.1664750494197</v>
      </c>
      <c r="X534" s="386">
        <v>2930.5485220018718</v>
      </c>
      <c r="Y534" s="386">
        <v>2940.9674801714918</v>
      </c>
      <c r="Z534" s="386">
        <v>2950.1261686403814</v>
      </c>
      <c r="AA534" s="386">
        <v>2959.3133788712544</v>
      </c>
      <c r="AB534" s="386">
        <v>2968.5291996858791</v>
      </c>
      <c r="AC534" s="386">
        <v>2977.7737201826308</v>
      </c>
      <c r="AD534" s="386">
        <v>2987.0470297373504</v>
      </c>
      <c r="AE534" s="386">
        <v>2999.3582170336354</v>
      </c>
      <c r="AF534" s="386">
        <v>3011.7201451890814</v>
      </c>
      <c r="AG534" s="386">
        <v>3024.1330233333797</v>
      </c>
      <c r="AH534" s="386">
        <v>3036.5970614581533</v>
      </c>
      <c r="AI534" s="386">
        <v>3049.1124704205122</v>
      </c>
      <c r="AJ534" s="386">
        <v>3060.6635279903589</v>
      </c>
      <c r="AK534" s="386">
        <v>3072.2583448286082</v>
      </c>
      <c r="AL534" s="386">
        <v>3083.8970867100002</v>
      </c>
      <c r="AM534" s="386">
        <v>3095.5799200372853</v>
      </c>
      <c r="AN534" s="386">
        <v>3107.3070118436058</v>
      </c>
      <c r="AO534" s="387">
        <v>3107.3070118436058</v>
      </c>
      <c r="AP534" s="387">
        <v>3107.3070118436058</v>
      </c>
      <c r="AQ534" s="387">
        <v>3107.3070118436058</v>
      </c>
      <c r="AR534" s="387">
        <v>3107.3070118436058</v>
      </c>
      <c r="AS534" s="387">
        <v>3107.3070118436058</v>
      </c>
      <c r="AT534" s="387">
        <v>3107.3070118436058</v>
      </c>
      <c r="AU534" s="387">
        <v>3107.3070118436058</v>
      </c>
      <c r="AV534" s="387">
        <v>3107.3070118436058</v>
      </c>
      <c r="AW534" s="387">
        <v>3107.3070118436058</v>
      </c>
      <c r="AX534" s="387">
        <v>3107.3070118436058</v>
      </c>
      <c r="AY534" s="387">
        <v>3107.3070118436058</v>
      </c>
      <c r="AZ534" s="387">
        <v>3107.3070118436058</v>
      </c>
      <c r="BA534" s="387">
        <v>3107.3070118436058</v>
      </c>
      <c r="BB534" s="387">
        <v>3107.3070118436058</v>
      </c>
      <c r="BC534" s="387">
        <v>3107.3070118436058</v>
      </c>
      <c r="BD534" s="387">
        <v>3107.3070118436058</v>
      </c>
      <c r="BE534" s="387">
        <v>3107.3070118436058</v>
      </c>
      <c r="BF534" s="387">
        <v>3107.3070118436058</v>
      </c>
      <c r="BG534" s="387">
        <v>3107.3070118436058</v>
      </c>
      <c r="BH534" s="387">
        <v>3107.3070118436058</v>
      </c>
      <c r="BI534" s="387">
        <v>3107.3070118436058</v>
      </c>
      <c r="BJ534" s="387">
        <v>3107.3070118436058</v>
      </c>
      <c r="BK534" s="387">
        <v>3107.3070118436058</v>
      </c>
      <c r="BL534" s="387">
        <v>3107.3070118436058</v>
      </c>
      <c r="BM534" s="387">
        <v>3107.3070118436058</v>
      </c>
      <c r="BN534" s="387">
        <v>3107.3070118436058</v>
      </c>
      <c r="BO534" s="387">
        <v>3107.3070118436058</v>
      </c>
      <c r="BP534" s="387">
        <v>3107.3070118436058</v>
      </c>
      <c r="CA534" s="386">
        <v>8900</v>
      </c>
      <c r="CB534" s="386">
        <v>9029.6398391854273</v>
      </c>
      <c r="CC534" s="386">
        <v>9161.1680477982736</v>
      </c>
      <c r="CD534" s="386">
        <v>9294.6121323451553</v>
      </c>
      <c r="CE534" s="386">
        <v>9430</v>
      </c>
      <c r="CF534" s="386">
        <v>9468.764824902586</v>
      </c>
      <c r="CG534" s="386">
        <v>9507.6890041688766</v>
      </c>
      <c r="CH534" s="386">
        <v>9546.7731928724661</v>
      </c>
      <c r="CI534" s="386">
        <v>9586.0180487798261</v>
      </c>
      <c r="CJ534" s="386">
        <v>9625.4242323613744</v>
      </c>
      <c r="CK534" s="386">
        <v>9664.9740384820307</v>
      </c>
      <c r="CL534" s="386">
        <v>9704.6863503921904</v>
      </c>
      <c r="CM534" s="386">
        <v>9744.5618358102111</v>
      </c>
      <c r="CN534" s="386">
        <v>9784.6011651980334</v>
      </c>
      <c r="CO534" s="386">
        <v>9824.8050117724542</v>
      </c>
      <c r="CP534" s="386">
        <v>9850.7021631200751</v>
      </c>
      <c r="CQ534" s="386">
        <v>9876.6675766313838</v>
      </c>
      <c r="CR534" s="386">
        <v>9902.7014322382565</v>
      </c>
      <c r="CS534" s="386">
        <v>9928.8039103468491</v>
      </c>
      <c r="CT534" s="386">
        <v>9954.975191838852</v>
      </c>
      <c r="CU534" s="386">
        <v>9976.7961364285402</v>
      </c>
      <c r="CV534" s="386">
        <v>9998.6649117374036</v>
      </c>
      <c r="CW534" s="386">
        <v>10020.581622608643</v>
      </c>
      <c r="CX534" s="386">
        <v>10042.546374115273</v>
      </c>
      <c r="CY534" s="386">
        <v>10064.559271560625</v>
      </c>
      <c r="CZ534" s="386">
        <v>10096.680787135923</v>
      </c>
      <c r="DA534" s="386">
        <v>10128.904820043081</v>
      </c>
      <c r="DB534" s="386">
        <v>10161.231697470996</v>
      </c>
      <c r="DC534" s="386">
        <v>10193.661747652808</v>
      </c>
      <c r="DD534" s="386">
        <v>10226.195299869227</v>
      </c>
      <c r="DE534" s="386">
        <v>10264.837932482949</v>
      </c>
      <c r="DF534" s="386">
        <v>10303.626587445311</v>
      </c>
      <c r="DG534" s="386">
        <v>10342.561816543932</v>
      </c>
      <c r="DH534" s="386">
        <v>10381.644173651521</v>
      </c>
      <c r="DI534" s="386">
        <v>10420.874214733754</v>
      </c>
      <c r="DJ534" s="387">
        <v>10420.874214733754</v>
      </c>
      <c r="DK534" s="387">
        <v>10420.874214733754</v>
      </c>
      <c r="DL534" s="387">
        <v>10420.874214733754</v>
      </c>
      <c r="DM534" s="387">
        <v>10420.874214733754</v>
      </c>
      <c r="DN534" s="387">
        <v>10420.874214733754</v>
      </c>
      <c r="DO534" s="387">
        <v>10420.874214733754</v>
      </c>
      <c r="DP534" s="387">
        <v>10420.874214733754</v>
      </c>
      <c r="DQ534" s="387">
        <v>10420.874214733754</v>
      </c>
      <c r="DR534" s="387">
        <v>10420.874214733754</v>
      </c>
      <c r="DS534" s="387">
        <v>10420.874214733754</v>
      </c>
      <c r="DT534" s="387">
        <v>10420.874214733754</v>
      </c>
      <c r="DU534" s="387">
        <v>10420.874214733754</v>
      </c>
      <c r="DV534" s="387">
        <v>10420.874214733754</v>
      </c>
      <c r="DW534" s="387">
        <v>10420.874214733754</v>
      </c>
      <c r="DX534" s="387">
        <v>10420.874214733754</v>
      </c>
      <c r="DY534" s="387">
        <v>10420.874214733754</v>
      </c>
      <c r="DZ534" s="387">
        <v>10420.874214733754</v>
      </c>
      <c r="EA534" s="387">
        <v>10420.874214733754</v>
      </c>
      <c r="EB534" s="387">
        <v>10420.874214733754</v>
      </c>
      <c r="EC534" s="387">
        <v>10420.874214733754</v>
      </c>
      <c r="ED534" s="387">
        <v>10420.874214733754</v>
      </c>
      <c r="EE534" s="387">
        <v>10420.874214733754</v>
      </c>
      <c r="EF534" s="387">
        <v>10420.874214733754</v>
      </c>
      <c r="EG534" s="387">
        <v>10420.874214733754</v>
      </c>
      <c r="EH534" s="387">
        <v>10420.874214733754</v>
      </c>
      <c r="EI534" s="387">
        <v>10420.874214733754</v>
      </c>
      <c r="EJ534" s="387">
        <v>10420.874214733754</v>
      </c>
      <c r="EK534" s="387">
        <v>10420.874214733754</v>
      </c>
      <c r="EY534" s="386">
        <v>636</v>
      </c>
      <c r="EZ534" s="386">
        <v>641</v>
      </c>
      <c r="FA534" s="386">
        <v>646</v>
      </c>
      <c r="FB534" s="386">
        <v>651</v>
      </c>
      <c r="FC534" s="386">
        <v>654.5</v>
      </c>
      <c r="FD534" s="386">
        <v>662</v>
      </c>
      <c r="FE534" s="386">
        <v>670</v>
      </c>
      <c r="FF534" s="386">
        <v>678</v>
      </c>
      <c r="FG534" s="386">
        <v>686</v>
      </c>
      <c r="FH534" s="386">
        <v>694</v>
      </c>
      <c r="FI534" s="386">
        <v>700.3</v>
      </c>
      <c r="FJ534" s="386">
        <v>706</v>
      </c>
      <c r="FK534" s="386">
        <v>712</v>
      </c>
      <c r="FL534" s="386">
        <v>718</v>
      </c>
      <c r="FM534" s="386">
        <v>724</v>
      </c>
      <c r="FN534" s="386">
        <v>730</v>
      </c>
      <c r="FO534" s="386">
        <v>736</v>
      </c>
      <c r="FP534" s="386">
        <v>742</v>
      </c>
      <c r="FQ534" s="386">
        <v>748</v>
      </c>
      <c r="FR534" s="386">
        <v>754</v>
      </c>
      <c r="FS534" s="386">
        <v>760</v>
      </c>
      <c r="FT534" s="386">
        <v>766</v>
      </c>
      <c r="FU534" s="386">
        <v>772</v>
      </c>
      <c r="FV534" s="386">
        <v>778</v>
      </c>
      <c r="FW534" s="386">
        <v>784</v>
      </c>
      <c r="FX534" s="386">
        <v>790</v>
      </c>
      <c r="FY534" s="386">
        <v>796</v>
      </c>
      <c r="FZ534" s="386">
        <v>802</v>
      </c>
      <c r="GA534" s="386">
        <v>808</v>
      </c>
      <c r="GB534" s="386">
        <v>814</v>
      </c>
      <c r="GC534" s="386">
        <v>810.90000000000009</v>
      </c>
      <c r="GD534" s="387">
        <v>810.90000000000009</v>
      </c>
      <c r="GE534" s="387">
        <v>810.90000000000009</v>
      </c>
      <c r="GF534" s="387">
        <v>810.90000000000009</v>
      </c>
      <c r="GG534" s="387">
        <v>810.90000000000009</v>
      </c>
      <c r="GH534" s="387">
        <v>810.90000000000009</v>
      </c>
      <c r="GI534" s="387">
        <v>810.90000000000009</v>
      </c>
      <c r="GJ534" s="387">
        <v>810.90000000000009</v>
      </c>
      <c r="GK534" s="387">
        <v>810.90000000000009</v>
      </c>
      <c r="GL534" s="387">
        <v>810.90000000000009</v>
      </c>
      <c r="GM534" s="387">
        <v>810.90000000000009</v>
      </c>
      <c r="GN534" s="387">
        <v>810.90000000000009</v>
      </c>
      <c r="GO534" s="387">
        <v>810.90000000000009</v>
      </c>
      <c r="GP534" s="387">
        <v>810.90000000000009</v>
      </c>
      <c r="GQ534" s="387">
        <v>810.90000000000009</v>
      </c>
      <c r="GR534" s="387">
        <v>810.90000000000009</v>
      </c>
      <c r="GS534" s="387">
        <v>810.90000000000009</v>
      </c>
      <c r="GT534" s="387">
        <v>810.90000000000009</v>
      </c>
      <c r="GU534" s="387">
        <v>810.90000000000009</v>
      </c>
      <c r="GV534" s="387">
        <v>810.90000000000009</v>
      </c>
      <c r="GW534" s="387">
        <v>810.90000000000009</v>
      </c>
      <c r="GX534" s="387">
        <v>810.90000000000009</v>
      </c>
      <c r="GY534" s="387">
        <v>810.90000000000009</v>
      </c>
      <c r="GZ534" s="387">
        <v>810.90000000000009</v>
      </c>
      <c r="HA534" s="387">
        <v>810.90000000000009</v>
      </c>
      <c r="HB534" s="387">
        <v>810.90000000000009</v>
      </c>
      <c r="HC534" s="387">
        <v>810.90000000000009</v>
      </c>
      <c r="HD534" s="387">
        <v>810.90000000000009</v>
      </c>
      <c r="HE534" s="387">
        <v>810.90000000000009</v>
      </c>
      <c r="HS534" s="394">
        <v>3.3973648816453506</v>
      </c>
      <c r="HT534" s="394">
        <v>3.3968674104166046</v>
      </c>
      <c r="HU534" s="394">
        <v>3.3963700120318516</v>
      </c>
      <c r="HV534" s="394">
        <v>3.3958726864804247</v>
      </c>
      <c r="HW534" s="394">
        <v>3.3953754337516577</v>
      </c>
      <c r="HX534" s="394">
        <v>3.3958859074107703</v>
      </c>
      <c r="HY534" s="394">
        <v>3.3963964578164352</v>
      </c>
      <c r="HZ534" s="394">
        <v>3.3969070849801901</v>
      </c>
      <c r="IA534" s="394">
        <v>3.3974177889135753</v>
      </c>
      <c r="IB534" s="394">
        <v>3.3979285696281352</v>
      </c>
      <c r="IC534" s="394">
        <v>3.398438736363576</v>
      </c>
      <c r="ID534" s="394">
        <v>3.3989489796957115</v>
      </c>
      <c r="IE534" s="394">
        <v>3.399459299636042</v>
      </c>
      <c r="IF534" s="394">
        <v>3.3999696961960701</v>
      </c>
      <c r="IG534" s="394">
        <v>3.4004801693872984</v>
      </c>
      <c r="IH534" s="394">
        <v>3.3973648500874756</v>
      </c>
      <c r="II534" s="394">
        <v>3.3942523848593882</v>
      </c>
      <c r="IJ534" s="394">
        <v>3.3911427710883051</v>
      </c>
      <c r="IK534" s="394">
        <v>3.3880360061618893</v>
      </c>
      <c r="IL534" s="394">
        <v>3.3849320874701965</v>
      </c>
      <c r="IM534" s="394">
        <v>3.3818201548398608</v>
      </c>
      <c r="IN534" s="394">
        <v>3.3787110831604825</v>
      </c>
      <c r="IO534" s="394">
        <v>3.3756048698018501</v>
      </c>
      <c r="IP534" s="394">
        <v>3.3725015121361706</v>
      </c>
      <c r="IQ534" s="394">
        <v>3.3694010075380691</v>
      </c>
      <c r="IR534" s="394">
        <v>3.3662804028528273</v>
      </c>
      <c r="IS534" s="394">
        <v>3.3631626883470505</v>
      </c>
      <c r="IT534" s="394">
        <v>3.3600478613439697</v>
      </c>
      <c r="IU534" s="394">
        <v>3.3569359191692958</v>
      </c>
      <c r="IV534" s="394">
        <v>3.3538268591512144</v>
      </c>
      <c r="IW534" s="394">
        <v>3.3537949658984152</v>
      </c>
      <c r="IX534" s="394">
        <v>3.3537630729489054</v>
      </c>
      <c r="IY534" s="394">
        <v>3.3537311803026824</v>
      </c>
      <c r="IZ534" s="394">
        <v>3.3536992879597425</v>
      </c>
      <c r="JA534" s="394">
        <v>3.3536673959200813</v>
      </c>
      <c r="JB534" s="394">
        <v>3.3536673959200813</v>
      </c>
      <c r="JC534" s="394">
        <v>3.3536673959200813</v>
      </c>
      <c r="JD534" s="394">
        <v>3.3536673959200813</v>
      </c>
      <c r="JE534" s="394">
        <v>3.3536673959200813</v>
      </c>
      <c r="JF534" s="394">
        <v>3.3536673959200813</v>
      </c>
      <c r="JG534" s="394">
        <v>3.3536673959200813</v>
      </c>
      <c r="JH534" s="394">
        <v>3.3536673959200813</v>
      </c>
      <c r="JI534" s="394">
        <v>3.3536673959200813</v>
      </c>
      <c r="JJ534" s="394">
        <v>3.3536673959200813</v>
      </c>
      <c r="JK534" s="394">
        <v>3.3536673959200813</v>
      </c>
      <c r="JL534" s="394">
        <v>3.3536673959200813</v>
      </c>
      <c r="JM534" s="394">
        <v>3.3536673959200813</v>
      </c>
      <c r="JN534" s="394">
        <v>3.3536673959200813</v>
      </c>
      <c r="JO534" s="394">
        <v>3.3536673959200813</v>
      </c>
      <c r="JP534" s="394">
        <v>3.3536673959200813</v>
      </c>
      <c r="JQ534" s="394">
        <v>3.3536673959200813</v>
      </c>
      <c r="JR534" s="394">
        <v>3.3536673959200813</v>
      </c>
      <c r="JS534" s="394">
        <v>3.3536673959200813</v>
      </c>
      <c r="JT534" s="394">
        <v>3.3536673959200813</v>
      </c>
      <c r="JU534" s="394">
        <v>3.3536673959200813</v>
      </c>
      <c r="JV534" s="394">
        <v>3.3536673959200813</v>
      </c>
      <c r="JW534" s="394">
        <v>3.3536673959200813</v>
      </c>
      <c r="JX534" s="394">
        <v>3.3536673959200813</v>
      </c>
      <c r="JY534" s="394">
        <v>3.3536673959200813</v>
      </c>
      <c r="JZ534" s="394">
        <v>3.3536673959200813</v>
      </c>
      <c r="KA534" s="394">
        <v>3.3536673959200813</v>
      </c>
      <c r="KB534" s="394">
        <v>3.3536673959200813</v>
      </c>
      <c r="KC534" s="394">
        <v>3.3536673959200813</v>
      </c>
    </row>
    <row r="535" spans="1:289" x14ac:dyDescent="0.25">
      <c r="A535" s="383">
        <v>526</v>
      </c>
      <c r="B535" s="384" t="s">
        <v>873</v>
      </c>
      <c r="C535" s="385" t="s">
        <v>142</v>
      </c>
      <c r="D535" s="385" t="s">
        <v>142</v>
      </c>
      <c r="E535" s="129">
        <v>2052</v>
      </c>
      <c r="F535" s="386">
        <v>2156.8876999999998</v>
      </c>
      <c r="G535" s="386">
        <v>2172.4030132061266</v>
      </c>
      <c r="H535" s="386">
        <v>2188.0299339585731</v>
      </c>
      <c r="I535" s="386">
        <v>2203.7692650928498</v>
      </c>
      <c r="J535" s="386">
        <v>2219.6218152195693</v>
      </c>
      <c r="K535" s="386">
        <v>2241.0389613574412</v>
      </c>
      <c r="L535" s="386">
        <v>2262.6627616854757</v>
      </c>
      <c r="M535" s="386">
        <v>2284.4952102113725</v>
      </c>
      <c r="N535" s="386">
        <v>2306.5383201830259</v>
      </c>
      <c r="O535" s="386">
        <v>2328.7941242741722</v>
      </c>
      <c r="P535" s="386">
        <v>2350.640911698847</v>
      </c>
      <c r="Q535" s="386">
        <v>2372.692647304988</v>
      </c>
      <c r="R535" s="386">
        <v>2394.9512537440251</v>
      </c>
      <c r="S535" s="386">
        <v>2417.4186717040866</v>
      </c>
      <c r="T535" s="386">
        <v>2440.0968600792039</v>
      </c>
      <c r="U535" s="386">
        <v>2460.2039976188189</v>
      </c>
      <c r="V535" s="386">
        <v>2480.4768240647436</v>
      </c>
      <c r="W535" s="386">
        <v>2500.9167047437745</v>
      </c>
      <c r="X535" s="386">
        <v>2521.5250162334141</v>
      </c>
      <c r="Y535" s="386">
        <v>2542.3031464545807</v>
      </c>
      <c r="Z535" s="386">
        <v>2560.29239586526</v>
      </c>
      <c r="AA535" s="386">
        <v>2578.4089365845352</v>
      </c>
      <c r="AB535" s="386">
        <v>2596.653669321317</v>
      </c>
      <c r="AC535" s="386">
        <v>2615.027501157902</v>
      </c>
      <c r="AD535" s="386">
        <v>2633.5313455950691</v>
      </c>
      <c r="AE535" s="386">
        <v>2657.5810387260076</v>
      </c>
      <c r="AF535" s="386">
        <v>2681.8503562562</v>
      </c>
      <c r="AG535" s="386">
        <v>2706.341303819418</v>
      </c>
      <c r="AH535" s="386">
        <v>2731.0559053650982</v>
      </c>
      <c r="AI535" s="386">
        <v>2755.9962033256015</v>
      </c>
      <c r="AJ535" s="386">
        <v>2778.5491799737133</v>
      </c>
      <c r="AK535" s="386">
        <v>2801.286713028353</v>
      </c>
      <c r="AL535" s="386">
        <v>2824.2103127587734</v>
      </c>
      <c r="AM535" s="386">
        <v>2847.321501793122</v>
      </c>
      <c r="AN535" s="386">
        <v>2870.6218152195756</v>
      </c>
      <c r="AO535" s="387">
        <v>2870.6218152195756</v>
      </c>
      <c r="AP535" s="387">
        <v>2870.6218152195756</v>
      </c>
      <c r="AQ535" s="387">
        <v>2870.6218152195756</v>
      </c>
      <c r="AR535" s="387">
        <v>2870.6218152195756</v>
      </c>
      <c r="AS535" s="387">
        <v>2870.6218152195756</v>
      </c>
      <c r="AT535" s="387">
        <v>2870.6218152195756</v>
      </c>
      <c r="AU535" s="387">
        <v>2870.6218152195756</v>
      </c>
      <c r="AV535" s="387">
        <v>2870.6218152195756</v>
      </c>
      <c r="AW535" s="387">
        <v>2870.6218152195756</v>
      </c>
      <c r="AX535" s="387">
        <v>2870.6218152195756</v>
      </c>
      <c r="AY535" s="387">
        <v>2870.6218152195756</v>
      </c>
      <c r="AZ535" s="387">
        <v>2870.6218152195756</v>
      </c>
      <c r="BA535" s="387">
        <v>2870.6218152195756</v>
      </c>
      <c r="BB535" s="387">
        <v>2870.6218152195756</v>
      </c>
      <c r="BC535" s="387">
        <v>2870.6218152195756</v>
      </c>
      <c r="BD535" s="387">
        <v>2870.6218152195756</v>
      </c>
      <c r="BE535" s="387">
        <v>2870.6218152195756</v>
      </c>
      <c r="BF535" s="387">
        <v>2870.6218152195756</v>
      </c>
      <c r="BG535" s="387">
        <v>2870.6218152195756</v>
      </c>
      <c r="BH535" s="387">
        <v>2870.6218152195756</v>
      </c>
      <c r="BI535" s="387">
        <v>2870.6218152195756</v>
      </c>
      <c r="BJ535" s="387">
        <v>2870.6218152195756</v>
      </c>
      <c r="BK535" s="387">
        <v>2870.6218152195756</v>
      </c>
      <c r="BL535" s="387">
        <v>2870.6218152195756</v>
      </c>
      <c r="BM535" s="387">
        <v>2870.6218152195756</v>
      </c>
      <c r="BN535" s="387">
        <v>2870.6218152195756</v>
      </c>
      <c r="BO535" s="387">
        <v>2870.6218152195756</v>
      </c>
      <c r="BP535" s="387">
        <v>2870.6218152195756</v>
      </c>
      <c r="CA535" s="386">
        <v>6240</v>
      </c>
      <c r="CB535" s="386">
        <v>6284.5212531384941</v>
      </c>
      <c r="CC535" s="386">
        <v>6329.3601572354855</v>
      </c>
      <c r="CD535" s="386">
        <v>6374.5189786721812</v>
      </c>
      <c r="CE535" s="386">
        <v>6420</v>
      </c>
      <c r="CF535" s="386">
        <v>6472.2008641109142</v>
      </c>
      <c r="CG535" s="386">
        <v>6524.8261721803838</v>
      </c>
      <c r="CH535" s="386">
        <v>6577.8793753519294</v>
      </c>
      <c r="CI535" s="386">
        <v>6631.3639528302356</v>
      </c>
      <c r="CJ535" s="386">
        <v>6685.2834121093165</v>
      </c>
      <c r="CK535" s="386">
        <v>6737.8137306593853</v>
      </c>
      <c r="CL535" s="386">
        <v>6790.7568117203109</v>
      </c>
      <c r="CM535" s="386">
        <v>6844.1158986169976</v>
      </c>
      <c r="CN535" s="386">
        <v>6897.8942601591161</v>
      </c>
      <c r="CO535" s="386">
        <v>6952.0951908413517</v>
      </c>
      <c r="CP535" s="386">
        <v>6993.5043941159274</v>
      </c>
      <c r="CQ535" s="386">
        <v>7035.1602456409601</v>
      </c>
      <c r="CR535" s="386">
        <v>7077.0642145429883</v>
      </c>
      <c r="CS535" s="386">
        <v>7119.2177786992015</v>
      </c>
      <c r="CT535" s="386">
        <v>7161.6224247895661</v>
      </c>
      <c r="CU535" s="386">
        <v>7195.848437869111</v>
      </c>
      <c r="CV535" s="386">
        <v>7230.2380200258613</v>
      </c>
      <c r="CW535" s="386">
        <v>7264.7919529705878</v>
      </c>
      <c r="CX535" s="386">
        <v>7299.5110221499226</v>
      </c>
      <c r="CY535" s="386">
        <v>7334.396016764219</v>
      </c>
      <c r="CZ535" s="386">
        <v>7384.2097308194507</v>
      </c>
      <c r="DA535" s="386">
        <v>7434.3617694077875</v>
      </c>
      <c r="DB535" s="386">
        <v>7484.8544303600947</v>
      </c>
      <c r="DC535" s="386">
        <v>7535.6900271136346</v>
      </c>
      <c r="DD535" s="386">
        <v>7586.8708888180627</v>
      </c>
      <c r="DE535" s="386">
        <v>7648.5426207487171</v>
      </c>
      <c r="DF535" s="386">
        <v>7710.7156664060794</v>
      </c>
      <c r="DG535" s="386">
        <v>7773.3941008411448</v>
      </c>
      <c r="DH535" s="386">
        <v>7836.582032229956</v>
      </c>
      <c r="DI535" s="386">
        <v>7900.2836021428684</v>
      </c>
      <c r="DJ535" s="387">
        <v>7900.2836021428684</v>
      </c>
      <c r="DK535" s="387">
        <v>7900.2836021428684</v>
      </c>
      <c r="DL535" s="387">
        <v>7900.2836021428684</v>
      </c>
      <c r="DM535" s="387">
        <v>7900.2836021428684</v>
      </c>
      <c r="DN535" s="387">
        <v>7900.2836021428684</v>
      </c>
      <c r="DO535" s="387">
        <v>7900.2836021428684</v>
      </c>
      <c r="DP535" s="387">
        <v>7900.2836021428684</v>
      </c>
      <c r="DQ535" s="387">
        <v>7900.2836021428684</v>
      </c>
      <c r="DR535" s="387">
        <v>7900.2836021428684</v>
      </c>
      <c r="DS535" s="387">
        <v>7900.2836021428684</v>
      </c>
      <c r="DT535" s="387">
        <v>7900.2836021428684</v>
      </c>
      <c r="DU535" s="387">
        <v>7900.2836021428684</v>
      </c>
      <c r="DV535" s="387">
        <v>7900.2836021428684</v>
      </c>
      <c r="DW535" s="387">
        <v>7900.2836021428684</v>
      </c>
      <c r="DX535" s="387">
        <v>7900.2836021428684</v>
      </c>
      <c r="DY535" s="387">
        <v>7900.2836021428684</v>
      </c>
      <c r="DZ535" s="387">
        <v>7900.2836021428684</v>
      </c>
      <c r="EA535" s="387">
        <v>7900.2836021428684</v>
      </c>
      <c r="EB535" s="387">
        <v>7900.2836021428684</v>
      </c>
      <c r="EC535" s="387">
        <v>7900.2836021428684</v>
      </c>
      <c r="ED535" s="387">
        <v>7900.2836021428684</v>
      </c>
      <c r="EE535" s="387">
        <v>7900.2836021428684</v>
      </c>
      <c r="EF535" s="387">
        <v>7900.2836021428684</v>
      </c>
      <c r="EG535" s="387">
        <v>7900.2836021428684</v>
      </c>
      <c r="EH535" s="387">
        <v>7900.2836021428684</v>
      </c>
      <c r="EI535" s="387">
        <v>7900.2836021428684</v>
      </c>
      <c r="EJ535" s="387">
        <v>7900.2836021428684</v>
      </c>
      <c r="EK535" s="387">
        <v>7900.2836021428684</v>
      </c>
      <c r="EY535" s="386">
        <v>804</v>
      </c>
      <c r="EZ535" s="386">
        <v>810</v>
      </c>
      <c r="FA535" s="386">
        <v>816</v>
      </c>
      <c r="FB535" s="386">
        <v>822</v>
      </c>
      <c r="FC535" s="386">
        <v>826.19999999999993</v>
      </c>
      <c r="FD535" s="386">
        <v>835</v>
      </c>
      <c r="FE535" s="386">
        <v>844</v>
      </c>
      <c r="FF535" s="386">
        <v>853</v>
      </c>
      <c r="FG535" s="386">
        <v>862</v>
      </c>
      <c r="FH535" s="386">
        <v>871</v>
      </c>
      <c r="FI535" s="386">
        <v>880.7</v>
      </c>
      <c r="FJ535" s="386">
        <v>888</v>
      </c>
      <c r="FK535" s="386">
        <v>895</v>
      </c>
      <c r="FL535" s="386">
        <v>902</v>
      </c>
      <c r="FM535" s="386">
        <v>909</v>
      </c>
      <c r="FN535" s="386">
        <v>916</v>
      </c>
      <c r="FO535" s="386">
        <v>923</v>
      </c>
      <c r="FP535" s="386">
        <v>930</v>
      </c>
      <c r="FQ535" s="386">
        <v>937</v>
      </c>
      <c r="FR535" s="386">
        <v>944</v>
      </c>
      <c r="FS535" s="386">
        <v>951</v>
      </c>
      <c r="FT535" s="386">
        <v>958</v>
      </c>
      <c r="FU535" s="386">
        <v>965</v>
      </c>
      <c r="FV535" s="386">
        <v>972</v>
      </c>
      <c r="FW535" s="386">
        <v>979</v>
      </c>
      <c r="FX535" s="386">
        <v>986</v>
      </c>
      <c r="FY535" s="386">
        <v>993</v>
      </c>
      <c r="FZ535" s="386">
        <v>1000</v>
      </c>
      <c r="GA535" s="386">
        <v>1007</v>
      </c>
      <c r="GB535" s="386">
        <v>1014</v>
      </c>
      <c r="GC535" s="386">
        <v>1026.3999999999999</v>
      </c>
      <c r="GD535" s="387">
        <v>1026.3999999999999</v>
      </c>
      <c r="GE535" s="387">
        <v>1026.3999999999999</v>
      </c>
      <c r="GF535" s="387">
        <v>1026.3999999999999</v>
      </c>
      <c r="GG535" s="387">
        <v>1026.3999999999999</v>
      </c>
      <c r="GH535" s="387">
        <v>1026.3999999999999</v>
      </c>
      <c r="GI535" s="387">
        <v>1026.3999999999999</v>
      </c>
      <c r="GJ535" s="387">
        <v>1026.3999999999999</v>
      </c>
      <c r="GK535" s="387">
        <v>1026.3999999999999</v>
      </c>
      <c r="GL535" s="387">
        <v>1026.3999999999999</v>
      </c>
      <c r="GM535" s="387">
        <v>1026.3999999999999</v>
      </c>
      <c r="GN535" s="387">
        <v>1026.3999999999999</v>
      </c>
      <c r="GO535" s="387">
        <v>1026.3999999999999</v>
      </c>
      <c r="GP535" s="387">
        <v>1026.3999999999999</v>
      </c>
      <c r="GQ535" s="387">
        <v>1026.3999999999999</v>
      </c>
      <c r="GR535" s="387">
        <v>1026.3999999999999</v>
      </c>
      <c r="GS535" s="387">
        <v>1026.3999999999999</v>
      </c>
      <c r="GT535" s="387">
        <v>1026.3999999999999</v>
      </c>
      <c r="GU535" s="387">
        <v>1026.3999999999999</v>
      </c>
      <c r="GV535" s="387">
        <v>1026.3999999999999</v>
      </c>
      <c r="GW535" s="387">
        <v>1026.3999999999999</v>
      </c>
      <c r="GX535" s="387">
        <v>1026.3999999999999</v>
      </c>
      <c r="GY535" s="387">
        <v>1026.3999999999999</v>
      </c>
      <c r="GZ535" s="387">
        <v>1026.3999999999999</v>
      </c>
      <c r="HA535" s="387">
        <v>1026.3999999999999</v>
      </c>
      <c r="HB535" s="387">
        <v>1026.3999999999999</v>
      </c>
      <c r="HC535" s="387">
        <v>1026.3999999999999</v>
      </c>
      <c r="HD535" s="387">
        <v>1026.3999999999999</v>
      </c>
      <c r="HE535" s="387">
        <v>1026.3999999999999</v>
      </c>
      <c r="HS535" s="394">
        <v>2.8930574364163699</v>
      </c>
      <c r="HT535" s="394">
        <v>2.8928892175782455</v>
      </c>
      <c r="HU535" s="394">
        <v>2.8927210085213222</v>
      </c>
      <c r="HV535" s="394">
        <v>2.8925528092450317</v>
      </c>
      <c r="HW535" s="394">
        <v>2.8923846197488023</v>
      </c>
      <c r="HX535" s="394">
        <v>2.8880358510994273</v>
      </c>
      <c r="HY535" s="394">
        <v>2.8836936209265178</v>
      </c>
      <c r="HZ535" s="394">
        <v>2.87935791939932</v>
      </c>
      <c r="IA535" s="394">
        <v>2.8750287367018603</v>
      </c>
      <c r="IB535" s="394">
        <v>2.8707060630329249</v>
      </c>
      <c r="IC535" s="394">
        <v>2.8663730377218082</v>
      </c>
      <c r="ID535" s="394">
        <v>2.862046552651293</v>
      </c>
      <c r="IE535" s="394">
        <v>2.8577265979495814</v>
      </c>
      <c r="IF535" s="394">
        <v>2.8534131637597775</v>
      </c>
      <c r="IG535" s="394">
        <v>2.8491062402398613</v>
      </c>
      <c r="IH535" s="394">
        <v>2.8426522357027291</v>
      </c>
      <c r="II535" s="394">
        <v>2.836212851250302</v>
      </c>
      <c r="IJ535" s="394">
        <v>2.8297880537640907</v>
      </c>
      <c r="IK535" s="394">
        <v>2.8233778102006286</v>
      </c>
      <c r="IL535" s="394">
        <v>2.8169820875913043</v>
      </c>
      <c r="IM535" s="394">
        <v>2.8105572822424638</v>
      </c>
      <c r="IN535" s="394">
        <v>2.8041471302078742</v>
      </c>
      <c r="IO535" s="394">
        <v>2.7977515980671286</v>
      </c>
      <c r="IP535" s="394">
        <v>2.7913706524760404</v>
      </c>
      <c r="IQ535" s="394">
        <v>2.7850042601664757</v>
      </c>
      <c r="IR535" s="394">
        <v>2.7785454604083482</v>
      </c>
      <c r="IS535" s="394">
        <v>2.7721016394762539</v>
      </c>
      <c r="IT535" s="394">
        <v>2.7656727626322795</v>
      </c>
      <c r="IU535" s="394">
        <v>2.7592587952190728</v>
      </c>
      <c r="IV535" s="394">
        <v>2.7528597026596584</v>
      </c>
      <c r="IW535" s="394">
        <v>2.752710902464961</v>
      </c>
      <c r="IX535" s="394">
        <v>2.7525621103133528</v>
      </c>
      <c r="IY535" s="394">
        <v>2.7524133262044002</v>
      </c>
      <c r="IZ535" s="394">
        <v>2.7522645501376681</v>
      </c>
      <c r="JA535" s="394">
        <v>2.7521157821127233</v>
      </c>
      <c r="JB535" s="394">
        <v>2.7521157821127233</v>
      </c>
      <c r="JC535" s="394">
        <v>2.7521157821127233</v>
      </c>
      <c r="JD535" s="394">
        <v>2.7521157821127233</v>
      </c>
      <c r="JE535" s="394">
        <v>2.7521157821127233</v>
      </c>
      <c r="JF535" s="394">
        <v>2.7521157821127233</v>
      </c>
      <c r="JG535" s="394">
        <v>2.7521157821127233</v>
      </c>
      <c r="JH535" s="394">
        <v>2.7521157821127233</v>
      </c>
      <c r="JI535" s="394">
        <v>2.7521157821127233</v>
      </c>
      <c r="JJ535" s="394">
        <v>2.7521157821127233</v>
      </c>
      <c r="JK535" s="394">
        <v>2.7521157821127233</v>
      </c>
      <c r="JL535" s="394">
        <v>2.7521157821127233</v>
      </c>
      <c r="JM535" s="394">
        <v>2.7521157821127233</v>
      </c>
      <c r="JN535" s="394">
        <v>2.7521157821127233</v>
      </c>
      <c r="JO535" s="394">
        <v>2.7521157821127233</v>
      </c>
      <c r="JP535" s="394">
        <v>2.7521157821127233</v>
      </c>
      <c r="JQ535" s="394">
        <v>2.7521157821127233</v>
      </c>
      <c r="JR535" s="394">
        <v>2.7521157821127233</v>
      </c>
      <c r="JS535" s="394">
        <v>2.7521157821127233</v>
      </c>
      <c r="JT535" s="394">
        <v>2.7521157821127233</v>
      </c>
      <c r="JU535" s="394">
        <v>2.7521157821127233</v>
      </c>
      <c r="JV535" s="394">
        <v>2.7521157821127233</v>
      </c>
      <c r="JW535" s="394">
        <v>2.7521157821127233</v>
      </c>
      <c r="JX535" s="394">
        <v>2.7521157821127233</v>
      </c>
      <c r="JY535" s="394">
        <v>2.7521157821127233</v>
      </c>
      <c r="JZ535" s="394">
        <v>2.7521157821127233</v>
      </c>
      <c r="KA535" s="394">
        <v>2.7521157821127233</v>
      </c>
      <c r="KB535" s="394">
        <v>2.7521157821127233</v>
      </c>
      <c r="KC535" s="394">
        <v>2.7521157821127233</v>
      </c>
    </row>
    <row r="536" spans="1:289" x14ac:dyDescent="0.25">
      <c r="A536" s="383">
        <v>527</v>
      </c>
      <c r="B536" s="384" t="s">
        <v>877</v>
      </c>
      <c r="C536" s="385" t="s">
        <v>142</v>
      </c>
      <c r="D536" s="385" t="s">
        <v>142</v>
      </c>
      <c r="E536" s="129">
        <v>2052</v>
      </c>
      <c r="F536" s="386">
        <v>829.34997999999996</v>
      </c>
      <c r="G536" s="386">
        <v>865.28009888918166</v>
      </c>
      <c r="H536" s="386">
        <v>902.76682653766034</v>
      </c>
      <c r="I536" s="386">
        <v>941.87760026277385</v>
      </c>
      <c r="J536" s="386">
        <v>982.68277898418478</v>
      </c>
      <c r="K536" s="386">
        <v>985.35551891382204</v>
      </c>
      <c r="L536" s="386">
        <v>988.03552826842963</v>
      </c>
      <c r="M536" s="386">
        <v>990.72282681968034</v>
      </c>
      <c r="N536" s="386">
        <v>993.41743439302286</v>
      </c>
      <c r="O536" s="386">
        <v>996.11937086782825</v>
      </c>
      <c r="P536" s="386">
        <v>998.84418263838222</v>
      </c>
      <c r="Q536" s="386">
        <v>1001.5764479324818</v>
      </c>
      <c r="R536" s="386">
        <v>1004.316187138696</v>
      </c>
      <c r="S536" s="386">
        <v>1007.0634207013655</v>
      </c>
      <c r="T536" s="386">
        <v>1009.8181691207552</v>
      </c>
      <c r="U536" s="386">
        <v>1012.3137785559441</v>
      </c>
      <c r="V536" s="386">
        <v>1014.8155555039025</v>
      </c>
      <c r="W536" s="386">
        <v>1017.3235152066845</v>
      </c>
      <c r="X536" s="386">
        <v>1019.8376729440125</v>
      </c>
      <c r="Y536" s="386">
        <v>1022.3580440333699</v>
      </c>
      <c r="Z536" s="386">
        <v>1024.5825029189104</v>
      </c>
      <c r="AA536" s="386">
        <v>1026.811801808755</v>
      </c>
      <c r="AB536" s="386">
        <v>1029.0459512338432</v>
      </c>
      <c r="AC536" s="386">
        <v>1031.2849617480274</v>
      </c>
      <c r="AD536" s="386">
        <v>1033.5288439281235</v>
      </c>
      <c r="AE536" s="386">
        <v>1036.5207055053058</v>
      </c>
      <c r="AF536" s="386">
        <v>1039.5212279299813</v>
      </c>
      <c r="AG536" s="386">
        <v>1042.5304362735903</v>
      </c>
      <c r="AH536" s="386">
        <v>1045.5483556801503</v>
      </c>
      <c r="AI536" s="386">
        <v>1048.5750113664658</v>
      </c>
      <c r="AJ536" s="386">
        <v>1051.3815015964037</v>
      </c>
      <c r="AK536" s="386">
        <v>1054.1955033418035</v>
      </c>
      <c r="AL536" s="386">
        <v>1057.0170367070873</v>
      </c>
      <c r="AM536" s="386">
        <v>1059.8461218504865</v>
      </c>
      <c r="AN536" s="386">
        <v>1062.6827789841857</v>
      </c>
      <c r="AO536" s="387">
        <v>1062.6827789841857</v>
      </c>
      <c r="AP536" s="387">
        <v>1062.6827789841857</v>
      </c>
      <c r="AQ536" s="387">
        <v>1062.6827789841857</v>
      </c>
      <c r="AR536" s="387">
        <v>1062.6827789841857</v>
      </c>
      <c r="AS536" s="387">
        <v>1062.6827789841857</v>
      </c>
      <c r="AT536" s="387">
        <v>1062.6827789841857</v>
      </c>
      <c r="AU536" s="387">
        <v>1062.6827789841857</v>
      </c>
      <c r="AV536" s="387">
        <v>1062.6827789841857</v>
      </c>
      <c r="AW536" s="387">
        <v>1062.6827789841857</v>
      </c>
      <c r="AX536" s="387">
        <v>1062.6827789841857</v>
      </c>
      <c r="AY536" s="387">
        <v>1062.6827789841857</v>
      </c>
      <c r="AZ536" s="387">
        <v>1062.6827789841857</v>
      </c>
      <c r="BA536" s="387">
        <v>1062.6827789841857</v>
      </c>
      <c r="BB536" s="387">
        <v>1062.6827789841857</v>
      </c>
      <c r="BC536" s="387">
        <v>1062.6827789841857</v>
      </c>
      <c r="BD536" s="387">
        <v>1062.6827789841857</v>
      </c>
      <c r="BE536" s="387">
        <v>1062.6827789841857</v>
      </c>
      <c r="BF536" s="387">
        <v>1062.6827789841857</v>
      </c>
      <c r="BG536" s="387">
        <v>1062.6827789841857</v>
      </c>
      <c r="BH536" s="387">
        <v>1062.6827789841857</v>
      </c>
      <c r="BI536" s="387">
        <v>1062.6827789841857</v>
      </c>
      <c r="BJ536" s="387">
        <v>1062.6827789841857</v>
      </c>
      <c r="BK536" s="387">
        <v>1062.6827789841857</v>
      </c>
      <c r="BL536" s="387">
        <v>1062.6827789841857</v>
      </c>
      <c r="BM536" s="387">
        <v>1062.6827789841857</v>
      </c>
      <c r="BN536" s="387">
        <v>1062.6827789841857</v>
      </c>
      <c r="BO536" s="387">
        <v>1062.6827789841857</v>
      </c>
      <c r="BP536" s="387">
        <v>1062.6827789841857</v>
      </c>
      <c r="CA536" s="386">
        <v>2530</v>
      </c>
      <c r="CB536" s="386">
        <v>2637.8991501592141</v>
      </c>
      <c r="CC536" s="386">
        <v>2750.3999709133213</v>
      </c>
      <c r="CD536" s="386">
        <v>2867.6987137826786</v>
      </c>
      <c r="CE536" s="386">
        <v>2990</v>
      </c>
      <c r="CF536" s="386">
        <v>2985.7960804970171</v>
      </c>
      <c r="CG536" s="386">
        <v>2981.5980716760364</v>
      </c>
      <c r="CH536" s="386">
        <v>2977.4059652266801</v>
      </c>
      <c r="CI536" s="386">
        <v>2973.2197528502538</v>
      </c>
      <c r="CJ536" s="386">
        <v>2969.039426259731</v>
      </c>
      <c r="CK536" s="386">
        <v>2964.6546631424626</v>
      </c>
      <c r="CL536" s="386">
        <v>2960.2763755699189</v>
      </c>
      <c r="CM536" s="386">
        <v>2955.9045539788285</v>
      </c>
      <c r="CN536" s="386">
        <v>2951.5391888200438</v>
      </c>
      <c r="CO536" s="386">
        <v>2947.1802705585187</v>
      </c>
      <c r="CP536" s="386">
        <v>2941.2379600429053</v>
      </c>
      <c r="CQ536" s="386">
        <v>2935.3076308284076</v>
      </c>
      <c r="CR536" s="386">
        <v>2929.3892587574901</v>
      </c>
      <c r="CS536" s="386">
        <v>2923.482819721326</v>
      </c>
      <c r="CT536" s="386">
        <v>2917.5882896596968</v>
      </c>
      <c r="CU536" s="386">
        <v>2910.5613493802553</v>
      </c>
      <c r="CV536" s="386">
        <v>2903.5513333151953</v>
      </c>
      <c r="CW536" s="386">
        <v>2896.5582007029589</v>
      </c>
      <c r="CX536" s="386">
        <v>2889.5819108801611</v>
      </c>
      <c r="CY536" s="386">
        <v>2882.6224232813538</v>
      </c>
      <c r="CZ536" s="386">
        <v>2877.4480701154607</v>
      </c>
      <c r="DA536" s="386">
        <v>2872.2830049959207</v>
      </c>
      <c r="DB536" s="386">
        <v>2867.1272112505421</v>
      </c>
      <c r="DC536" s="386">
        <v>2861.9806722370613</v>
      </c>
      <c r="DD536" s="386">
        <v>2856.8433713430868</v>
      </c>
      <c r="DE536" s="386">
        <v>2864.3374687954993</v>
      </c>
      <c r="DF536" s="386">
        <v>2871.8512248323445</v>
      </c>
      <c r="DG536" s="386">
        <v>2879.3846910221991</v>
      </c>
      <c r="DH536" s="386">
        <v>2886.9379190689156</v>
      </c>
      <c r="DI536" s="386">
        <v>2894.5109608119756</v>
      </c>
      <c r="DJ536" s="387">
        <v>2894.5109608119756</v>
      </c>
      <c r="DK536" s="387">
        <v>2894.5109608119756</v>
      </c>
      <c r="DL536" s="387">
        <v>2894.5109608119756</v>
      </c>
      <c r="DM536" s="387">
        <v>2894.5109608119756</v>
      </c>
      <c r="DN536" s="387">
        <v>2894.5109608119756</v>
      </c>
      <c r="DO536" s="387">
        <v>2894.5109608119756</v>
      </c>
      <c r="DP536" s="387">
        <v>2894.5109608119756</v>
      </c>
      <c r="DQ536" s="387">
        <v>2894.5109608119756</v>
      </c>
      <c r="DR536" s="387">
        <v>2894.5109608119756</v>
      </c>
      <c r="DS536" s="387">
        <v>2894.5109608119756</v>
      </c>
      <c r="DT536" s="387">
        <v>2894.5109608119756</v>
      </c>
      <c r="DU536" s="387">
        <v>2894.5109608119756</v>
      </c>
      <c r="DV536" s="387">
        <v>2894.5109608119756</v>
      </c>
      <c r="DW536" s="387">
        <v>2894.5109608119756</v>
      </c>
      <c r="DX536" s="387">
        <v>2894.5109608119756</v>
      </c>
      <c r="DY536" s="387">
        <v>2894.5109608119756</v>
      </c>
      <c r="DZ536" s="387">
        <v>2894.5109608119756</v>
      </c>
      <c r="EA536" s="387">
        <v>2894.5109608119756</v>
      </c>
      <c r="EB536" s="387">
        <v>2894.5109608119756</v>
      </c>
      <c r="EC536" s="387">
        <v>2894.5109608119756</v>
      </c>
      <c r="ED536" s="387">
        <v>2894.5109608119756</v>
      </c>
      <c r="EE536" s="387">
        <v>2894.5109608119756</v>
      </c>
      <c r="EF536" s="387">
        <v>2894.5109608119756</v>
      </c>
      <c r="EG536" s="387">
        <v>2894.5109608119756</v>
      </c>
      <c r="EH536" s="387">
        <v>2894.5109608119756</v>
      </c>
      <c r="EI536" s="387">
        <v>2894.5109608119756</v>
      </c>
      <c r="EJ536" s="387">
        <v>2894.5109608119756</v>
      </c>
      <c r="EK536" s="387">
        <v>2894.5109608119756</v>
      </c>
      <c r="EY536" s="386">
        <v>464</v>
      </c>
      <c r="EZ536" s="386">
        <v>468</v>
      </c>
      <c r="FA536" s="386">
        <v>472</v>
      </c>
      <c r="FB536" s="386">
        <v>476</v>
      </c>
      <c r="FC536" s="386">
        <v>479.1</v>
      </c>
      <c r="FD536" s="386">
        <v>486</v>
      </c>
      <c r="FE536" s="386">
        <v>493</v>
      </c>
      <c r="FF536" s="386">
        <v>500</v>
      </c>
      <c r="FG536" s="386">
        <v>507</v>
      </c>
      <c r="FH536" s="386">
        <v>514</v>
      </c>
      <c r="FI536" s="386">
        <v>519.1</v>
      </c>
      <c r="FJ536" s="386">
        <v>525</v>
      </c>
      <c r="FK536" s="386">
        <v>531</v>
      </c>
      <c r="FL536" s="386">
        <v>537</v>
      </c>
      <c r="FM536" s="386">
        <v>543</v>
      </c>
      <c r="FN536" s="386">
        <v>549</v>
      </c>
      <c r="FO536" s="386">
        <v>555</v>
      </c>
      <c r="FP536" s="386">
        <v>561</v>
      </c>
      <c r="FQ536" s="386">
        <v>567</v>
      </c>
      <c r="FR536" s="386">
        <v>573</v>
      </c>
      <c r="FS536" s="386">
        <v>579</v>
      </c>
      <c r="FT536" s="386">
        <v>585</v>
      </c>
      <c r="FU536" s="386">
        <v>591</v>
      </c>
      <c r="FV536" s="386">
        <v>597</v>
      </c>
      <c r="FW536" s="386">
        <v>603</v>
      </c>
      <c r="FX536" s="386">
        <v>609</v>
      </c>
      <c r="FY536" s="386">
        <v>615</v>
      </c>
      <c r="FZ536" s="386">
        <v>621</v>
      </c>
      <c r="GA536" s="386">
        <v>627</v>
      </c>
      <c r="GB536" s="386">
        <v>633</v>
      </c>
      <c r="GC536" s="386">
        <v>636.4</v>
      </c>
      <c r="GD536" s="387">
        <v>636.4</v>
      </c>
      <c r="GE536" s="387">
        <v>636.4</v>
      </c>
      <c r="GF536" s="387">
        <v>636.4</v>
      </c>
      <c r="GG536" s="387">
        <v>636.4</v>
      </c>
      <c r="GH536" s="387">
        <v>636.4</v>
      </c>
      <c r="GI536" s="387">
        <v>636.4</v>
      </c>
      <c r="GJ536" s="387">
        <v>636.4</v>
      </c>
      <c r="GK536" s="387">
        <v>636.4</v>
      </c>
      <c r="GL536" s="387">
        <v>636.4</v>
      </c>
      <c r="GM536" s="387">
        <v>636.4</v>
      </c>
      <c r="GN536" s="387">
        <v>636.4</v>
      </c>
      <c r="GO536" s="387">
        <v>636.4</v>
      </c>
      <c r="GP536" s="387">
        <v>636.4</v>
      </c>
      <c r="GQ536" s="387">
        <v>636.4</v>
      </c>
      <c r="GR536" s="387">
        <v>636.4</v>
      </c>
      <c r="GS536" s="387">
        <v>636.4</v>
      </c>
      <c r="GT536" s="387">
        <v>636.4</v>
      </c>
      <c r="GU536" s="387">
        <v>636.4</v>
      </c>
      <c r="GV536" s="387">
        <v>636.4</v>
      </c>
      <c r="GW536" s="387">
        <v>636.4</v>
      </c>
      <c r="GX536" s="387">
        <v>636.4</v>
      </c>
      <c r="GY536" s="387">
        <v>636.4</v>
      </c>
      <c r="GZ536" s="387">
        <v>636.4</v>
      </c>
      <c r="HA536" s="387">
        <v>636.4</v>
      </c>
      <c r="HB536" s="387">
        <v>636.4</v>
      </c>
      <c r="HC536" s="387">
        <v>636.4</v>
      </c>
      <c r="HD536" s="387">
        <v>636.4</v>
      </c>
      <c r="HE536" s="387">
        <v>636.4</v>
      </c>
      <c r="HS536" s="394">
        <v>3.0505818544783714</v>
      </c>
      <c r="HT536" s="394">
        <v>3.0486072123300452</v>
      </c>
      <c r="HU536" s="394">
        <v>3.0466338483679141</v>
      </c>
      <c r="HV536" s="394">
        <v>3.0446617617646083</v>
      </c>
      <c r="HW536" s="394">
        <v>3.0426909516932938</v>
      </c>
      <c r="HX536" s="394">
        <v>3.0301713677803543</v>
      </c>
      <c r="HY536" s="394">
        <v>3.0177032974729179</v>
      </c>
      <c r="HZ536" s="394">
        <v>3.0052865288109412</v>
      </c>
      <c r="IA536" s="394">
        <v>2.9929208507065193</v>
      </c>
      <c r="IB536" s="394">
        <v>2.9806060529402987</v>
      </c>
      <c r="IC536" s="394">
        <v>2.9680852275792597</v>
      </c>
      <c r="ID536" s="394">
        <v>2.9556169992622241</v>
      </c>
      <c r="IE536" s="394">
        <v>2.943201147041373</v>
      </c>
      <c r="IF536" s="394">
        <v>2.9308374508970401</v>
      </c>
      <c r="IG536" s="394">
        <v>2.9185256917338069</v>
      </c>
      <c r="IH536" s="394">
        <v>2.9054607596456439</v>
      </c>
      <c r="II536" s="394">
        <v>2.892454313405644</v>
      </c>
      <c r="IJ536" s="394">
        <v>2.8795060911988659</v>
      </c>
      <c r="IK536" s="394">
        <v>2.8666158323823958</v>
      </c>
      <c r="IL536" s="394">
        <v>2.853783277480102</v>
      </c>
      <c r="IM536" s="394">
        <v>2.8407291175560987</v>
      </c>
      <c r="IN536" s="394">
        <v>2.827734671729051</v>
      </c>
      <c r="IO536" s="394">
        <v>2.8147996668466919</v>
      </c>
      <c r="IP536" s="394">
        <v>2.8019238310062442</v>
      </c>
      <c r="IQ536" s="394">
        <v>2.789106893548706</v>
      </c>
      <c r="IR536" s="394">
        <v>2.7760642453473219</v>
      </c>
      <c r="IS536" s="394">
        <v>2.7630825882368497</v>
      </c>
      <c r="IT536" s="394">
        <v>2.7501616370057942</v>
      </c>
      <c r="IU536" s="394">
        <v>2.7373011077763927</v>
      </c>
      <c r="IV536" s="394">
        <v>2.7245007179983718</v>
      </c>
      <c r="IW536" s="394">
        <v>2.724355968263021</v>
      </c>
      <c r="IX536" s="394">
        <v>2.7242112262180647</v>
      </c>
      <c r="IY536" s="394">
        <v>2.7240664918630944</v>
      </c>
      <c r="IZ536" s="394">
        <v>2.7239217651977015</v>
      </c>
      <c r="JA536" s="394">
        <v>2.7237770462214765</v>
      </c>
      <c r="JB536" s="394">
        <v>2.7237770462214765</v>
      </c>
      <c r="JC536" s="394">
        <v>2.7237770462214765</v>
      </c>
      <c r="JD536" s="394">
        <v>2.7237770462214765</v>
      </c>
      <c r="JE536" s="394">
        <v>2.7237770462214765</v>
      </c>
      <c r="JF536" s="394">
        <v>2.7237770462214765</v>
      </c>
      <c r="JG536" s="394">
        <v>2.7237770462214765</v>
      </c>
      <c r="JH536" s="394">
        <v>2.7237770462214765</v>
      </c>
      <c r="JI536" s="394">
        <v>2.7237770462214765</v>
      </c>
      <c r="JJ536" s="394">
        <v>2.7237770462214765</v>
      </c>
      <c r="JK536" s="394">
        <v>2.7237770462214765</v>
      </c>
      <c r="JL536" s="394">
        <v>2.7237770462214765</v>
      </c>
      <c r="JM536" s="394">
        <v>2.7237770462214765</v>
      </c>
      <c r="JN536" s="394">
        <v>2.7237770462214765</v>
      </c>
      <c r="JO536" s="394">
        <v>2.7237770462214765</v>
      </c>
      <c r="JP536" s="394">
        <v>2.7237770462214765</v>
      </c>
      <c r="JQ536" s="394">
        <v>2.7237770462214765</v>
      </c>
      <c r="JR536" s="394">
        <v>2.7237770462214765</v>
      </c>
      <c r="JS536" s="394">
        <v>2.7237770462214765</v>
      </c>
      <c r="JT536" s="394">
        <v>2.7237770462214765</v>
      </c>
      <c r="JU536" s="394">
        <v>2.7237770462214765</v>
      </c>
      <c r="JV536" s="394">
        <v>2.7237770462214765</v>
      </c>
      <c r="JW536" s="394">
        <v>2.7237770462214765</v>
      </c>
      <c r="JX536" s="394">
        <v>2.7237770462214765</v>
      </c>
      <c r="JY536" s="394">
        <v>2.7237770462214765</v>
      </c>
      <c r="JZ536" s="394">
        <v>2.7237770462214765</v>
      </c>
      <c r="KA536" s="394">
        <v>2.7237770462214765</v>
      </c>
      <c r="KB536" s="394">
        <v>2.7237770462214765</v>
      </c>
      <c r="KC536" s="394">
        <v>2.7237770462214765</v>
      </c>
    </row>
    <row r="537" spans="1:289" x14ac:dyDescent="0.25">
      <c r="A537" s="383">
        <v>528</v>
      </c>
      <c r="B537" s="384" t="s">
        <v>877</v>
      </c>
      <c r="C537" s="385" t="s">
        <v>142</v>
      </c>
      <c r="D537" s="385" t="s">
        <v>142</v>
      </c>
      <c r="E537" s="129">
        <v>2052</v>
      </c>
      <c r="F537" s="386">
        <v>405.05105999999995</v>
      </c>
      <c r="G537" s="386">
        <v>408.39074157417747</v>
      </c>
      <c r="H537" s="386">
        <v>411.75795911633122</v>
      </c>
      <c r="I537" s="386">
        <v>415.15293966293626</v>
      </c>
      <c r="J537" s="386">
        <v>418.57591212240351</v>
      </c>
      <c r="K537" s="386">
        <v>421.22937456869215</v>
      </c>
      <c r="L537" s="386">
        <v>423.89965800909431</v>
      </c>
      <c r="M537" s="386">
        <v>426.58686907630164</v>
      </c>
      <c r="N537" s="386">
        <v>429.29111507897846</v>
      </c>
      <c r="O537" s="386">
        <v>432.01250400604692</v>
      </c>
      <c r="P537" s="386">
        <v>434.71816016630839</v>
      </c>
      <c r="Q537" s="386">
        <v>437.44076161215696</v>
      </c>
      <c r="R537" s="386">
        <v>440.18041447041969</v>
      </c>
      <c r="S537" s="386">
        <v>442.93722553258675</v>
      </c>
      <c r="T537" s="386">
        <v>445.71130225897389</v>
      </c>
      <c r="U537" s="386">
        <v>448.19152022837824</v>
      </c>
      <c r="V537" s="386">
        <v>450.68553969023873</v>
      </c>
      <c r="W537" s="386">
        <v>453.19343744473844</v>
      </c>
      <c r="X537" s="386">
        <v>455.7152907194249</v>
      </c>
      <c r="Y537" s="386">
        <v>458.25117717158855</v>
      </c>
      <c r="Z537" s="386">
        <v>460.46386557394635</v>
      </c>
      <c r="AA537" s="386">
        <v>462.68723805134823</v>
      </c>
      <c r="AB537" s="386">
        <v>464.92134619237726</v>
      </c>
      <c r="AC537" s="386">
        <v>467.16624183471458</v>
      </c>
      <c r="AD537" s="386">
        <v>469.42197706634221</v>
      </c>
      <c r="AE537" s="386">
        <v>472.39335484896839</v>
      </c>
      <c r="AF537" s="386">
        <v>475.38354105207429</v>
      </c>
      <c r="AG537" s="386">
        <v>478.392654730424</v>
      </c>
      <c r="AH537" s="386">
        <v>481.42081569238218</v>
      </c>
      <c r="AI537" s="386">
        <v>484.46814450468435</v>
      </c>
      <c r="AJ537" s="386">
        <v>487.25739522182329</v>
      </c>
      <c r="AK537" s="386">
        <v>490.06270462032506</v>
      </c>
      <c r="AL537" s="386">
        <v>492.88416515557407</v>
      </c>
      <c r="AM537" s="386">
        <v>495.72186981525232</v>
      </c>
      <c r="AN537" s="386">
        <v>498.57591212240419</v>
      </c>
      <c r="AO537" s="387">
        <v>498.57591212240419</v>
      </c>
      <c r="AP537" s="387">
        <v>498.57591212240419</v>
      </c>
      <c r="AQ537" s="387">
        <v>498.57591212240419</v>
      </c>
      <c r="AR537" s="387">
        <v>498.57591212240419</v>
      </c>
      <c r="AS537" s="387">
        <v>498.57591212240419</v>
      </c>
      <c r="AT537" s="387">
        <v>498.57591212240419</v>
      </c>
      <c r="AU537" s="387">
        <v>498.57591212240419</v>
      </c>
      <c r="AV537" s="387">
        <v>498.57591212240419</v>
      </c>
      <c r="AW537" s="387">
        <v>498.57591212240419</v>
      </c>
      <c r="AX537" s="387">
        <v>498.57591212240419</v>
      </c>
      <c r="AY537" s="387">
        <v>498.57591212240419</v>
      </c>
      <c r="AZ537" s="387">
        <v>498.57591212240419</v>
      </c>
      <c r="BA537" s="387">
        <v>498.57591212240419</v>
      </c>
      <c r="BB537" s="387">
        <v>498.57591212240419</v>
      </c>
      <c r="BC537" s="387">
        <v>498.57591212240419</v>
      </c>
      <c r="BD537" s="387">
        <v>498.57591212240419</v>
      </c>
      <c r="BE537" s="387">
        <v>498.57591212240419</v>
      </c>
      <c r="BF537" s="387">
        <v>498.57591212240419</v>
      </c>
      <c r="BG537" s="387">
        <v>498.57591212240419</v>
      </c>
      <c r="BH537" s="387">
        <v>498.57591212240419</v>
      </c>
      <c r="BI537" s="387">
        <v>498.57591212240419</v>
      </c>
      <c r="BJ537" s="387">
        <v>498.57591212240419</v>
      </c>
      <c r="BK537" s="387">
        <v>498.57591212240419</v>
      </c>
      <c r="BL537" s="387">
        <v>498.57591212240419</v>
      </c>
      <c r="BM537" s="387">
        <v>498.57591212240419</v>
      </c>
      <c r="BN537" s="387">
        <v>498.57591212240419</v>
      </c>
      <c r="BO537" s="387">
        <v>498.57591212240419</v>
      </c>
      <c r="BP537" s="387">
        <v>498.57591212240419</v>
      </c>
      <c r="CA537" s="386">
        <v>1630</v>
      </c>
      <c r="CB537" s="386">
        <v>1642.3587315152142</v>
      </c>
      <c r="CC537" s="386">
        <v>1654.8111674750082</v>
      </c>
      <c r="CD537" s="386">
        <v>1667.3580183505921</v>
      </c>
      <c r="CE537" s="386">
        <v>1679.9999999999998</v>
      </c>
      <c r="CF537" s="386">
        <v>1677.5470349281577</v>
      </c>
      <c r="CG537" s="386">
        <v>1675.0976514263416</v>
      </c>
      <c r="CH537" s="386">
        <v>1672.6518442651075</v>
      </c>
      <c r="CI537" s="386">
        <v>1670.2096082226465</v>
      </c>
      <c r="CJ537" s="386">
        <v>1667.7709380847746</v>
      </c>
      <c r="CK537" s="386">
        <v>1664.7227169646058</v>
      </c>
      <c r="CL537" s="386">
        <v>1661.6800671442991</v>
      </c>
      <c r="CM537" s="386">
        <v>1658.6429784410689</v>
      </c>
      <c r="CN537" s="386">
        <v>1655.6114406907409</v>
      </c>
      <c r="CO537" s="386">
        <v>1652.5854437477183</v>
      </c>
      <c r="CP537" s="386">
        <v>1648.5204772643776</v>
      </c>
      <c r="CQ537" s="386">
        <v>1644.4655096301576</v>
      </c>
      <c r="CR537" s="386">
        <v>1640.4205162502712</v>
      </c>
      <c r="CS537" s="386">
        <v>1636.3854725904291</v>
      </c>
      <c r="CT537" s="386">
        <v>1632.3603541766906</v>
      </c>
      <c r="CU537" s="386">
        <v>1626.7286095541733</v>
      </c>
      <c r="CV537" s="386">
        <v>1621.1162948004421</v>
      </c>
      <c r="CW537" s="386">
        <v>1615.5233428812428</v>
      </c>
      <c r="CX537" s="386">
        <v>1609.9496869935933</v>
      </c>
      <c r="CY537" s="386">
        <v>1604.3952605649856</v>
      </c>
      <c r="CZ537" s="386">
        <v>1600.4927279895523</v>
      </c>
      <c r="DA537" s="386">
        <v>1596.5996879381105</v>
      </c>
      <c r="DB537" s="386">
        <v>1592.7161173210352</v>
      </c>
      <c r="DC537" s="386">
        <v>1588.8419931048654</v>
      </c>
      <c r="DD537" s="386">
        <v>1584.9772923121668</v>
      </c>
      <c r="DE537" s="386">
        <v>1593.3472908411236</v>
      </c>
      <c r="DF537" s="386">
        <v>1601.7614899246969</v>
      </c>
      <c r="DG537" s="386">
        <v>1610.2201229785821</v>
      </c>
      <c r="DH537" s="386">
        <v>1618.7234246511041</v>
      </c>
      <c r="DI537" s="386">
        <v>1627.2716308297258</v>
      </c>
      <c r="DJ537" s="387">
        <v>1627.2716308297258</v>
      </c>
      <c r="DK537" s="387">
        <v>1627.2716308297258</v>
      </c>
      <c r="DL537" s="387">
        <v>1627.2716308297258</v>
      </c>
      <c r="DM537" s="387">
        <v>1627.2716308297258</v>
      </c>
      <c r="DN537" s="387">
        <v>1627.2716308297258</v>
      </c>
      <c r="DO537" s="387">
        <v>1627.2716308297258</v>
      </c>
      <c r="DP537" s="387">
        <v>1627.2716308297258</v>
      </c>
      <c r="DQ537" s="387">
        <v>1627.2716308297258</v>
      </c>
      <c r="DR537" s="387">
        <v>1627.2716308297258</v>
      </c>
      <c r="DS537" s="387">
        <v>1627.2716308297258</v>
      </c>
      <c r="DT537" s="387">
        <v>1627.2716308297258</v>
      </c>
      <c r="DU537" s="387">
        <v>1627.2716308297258</v>
      </c>
      <c r="DV537" s="387">
        <v>1627.2716308297258</v>
      </c>
      <c r="DW537" s="387">
        <v>1627.2716308297258</v>
      </c>
      <c r="DX537" s="387">
        <v>1627.2716308297258</v>
      </c>
      <c r="DY537" s="387">
        <v>1627.2716308297258</v>
      </c>
      <c r="DZ537" s="387">
        <v>1627.2716308297258</v>
      </c>
      <c r="EA537" s="387">
        <v>1627.2716308297258</v>
      </c>
      <c r="EB537" s="387">
        <v>1627.2716308297258</v>
      </c>
      <c r="EC537" s="387">
        <v>1627.2716308297258</v>
      </c>
      <c r="ED537" s="387">
        <v>1627.2716308297258</v>
      </c>
      <c r="EE537" s="387">
        <v>1627.2716308297258</v>
      </c>
      <c r="EF537" s="387">
        <v>1627.2716308297258</v>
      </c>
      <c r="EG537" s="387">
        <v>1627.2716308297258</v>
      </c>
      <c r="EH537" s="387">
        <v>1627.2716308297258</v>
      </c>
      <c r="EI537" s="387">
        <v>1627.2716308297258</v>
      </c>
      <c r="EJ537" s="387">
        <v>1627.2716308297258</v>
      </c>
      <c r="EK537" s="387">
        <v>1627.2716308297258</v>
      </c>
      <c r="EY537" s="386">
        <v>2565</v>
      </c>
      <c r="EZ537" s="386">
        <v>2580</v>
      </c>
      <c r="FA537" s="386">
        <v>2595</v>
      </c>
      <c r="FB537" s="386">
        <v>2610</v>
      </c>
      <c r="FC537" s="386">
        <v>2623.3</v>
      </c>
      <c r="FD537" s="386">
        <v>2657</v>
      </c>
      <c r="FE537" s="386">
        <v>2691</v>
      </c>
      <c r="FF537" s="386">
        <v>2725</v>
      </c>
      <c r="FG537" s="386">
        <v>2759</v>
      </c>
      <c r="FH537" s="386">
        <v>2793</v>
      </c>
      <c r="FI537" s="386">
        <v>2828.2</v>
      </c>
      <c r="FJ537" s="386">
        <v>2847</v>
      </c>
      <c r="FK537" s="386">
        <v>2865</v>
      </c>
      <c r="FL537" s="386">
        <v>2883</v>
      </c>
      <c r="FM537" s="386">
        <v>2901</v>
      </c>
      <c r="FN537" s="386">
        <v>2919</v>
      </c>
      <c r="FO537" s="386">
        <v>2937</v>
      </c>
      <c r="FP537" s="386">
        <v>2955</v>
      </c>
      <c r="FQ537" s="386">
        <v>2973</v>
      </c>
      <c r="FR537" s="386">
        <v>2991</v>
      </c>
      <c r="FS537" s="386">
        <v>3009</v>
      </c>
      <c r="FT537" s="386">
        <v>3027</v>
      </c>
      <c r="FU537" s="386">
        <v>3045</v>
      </c>
      <c r="FV537" s="386">
        <v>3063</v>
      </c>
      <c r="FW537" s="386">
        <v>3081</v>
      </c>
      <c r="FX537" s="386">
        <v>3099</v>
      </c>
      <c r="FY537" s="386">
        <v>3117</v>
      </c>
      <c r="FZ537" s="386">
        <v>3135</v>
      </c>
      <c r="GA537" s="386">
        <v>3153</v>
      </c>
      <c r="GB537" s="386">
        <v>3171</v>
      </c>
      <c r="GC537" s="386">
        <v>3195.9999999999995</v>
      </c>
      <c r="GD537" s="387">
        <v>3195.9999999999995</v>
      </c>
      <c r="GE537" s="387">
        <v>3195.9999999999995</v>
      </c>
      <c r="GF537" s="387">
        <v>3195.9999999999995</v>
      </c>
      <c r="GG537" s="387">
        <v>3195.9999999999995</v>
      </c>
      <c r="GH537" s="387">
        <v>3195.9999999999995</v>
      </c>
      <c r="GI537" s="387">
        <v>3195.9999999999995</v>
      </c>
      <c r="GJ537" s="387">
        <v>3195.9999999999995</v>
      </c>
      <c r="GK537" s="387">
        <v>3195.9999999999995</v>
      </c>
      <c r="GL537" s="387">
        <v>3195.9999999999995</v>
      </c>
      <c r="GM537" s="387">
        <v>3195.9999999999995</v>
      </c>
      <c r="GN537" s="387">
        <v>3195.9999999999995</v>
      </c>
      <c r="GO537" s="387">
        <v>3195.9999999999995</v>
      </c>
      <c r="GP537" s="387">
        <v>3195.9999999999995</v>
      </c>
      <c r="GQ537" s="387">
        <v>3195.9999999999995</v>
      </c>
      <c r="GR537" s="387">
        <v>3195.9999999999995</v>
      </c>
      <c r="GS537" s="387">
        <v>3195.9999999999995</v>
      </c>
      <c r="GT537" s="387">
        <v>3195.9999999999995</v>
      </c>
      <c r="GU537" s="387">
        <v>3195.9999999999995</v>
      </c>
      <c r="GV537" s="387">
        <v>3195.9999999999995</v>
      </c>
      <c r="GW537" s="387">
        <v>3195.9999999999995</v>
      </c>
      <c r="GX537" s="387">
        <v>3195.9999999999995</v>
      </c>
      <c r="GY537" s="387">
        <v>3195.9999999999995</v>
      </c>
      <c r="GZ537" s="387">
        <v>3195.9999999999995</v>
      </c>
      <c r="HA537" s="387">
        <v>3195.9999999999995</v>
      </c>
      <c r="HB537" s="387">
        <v>3195.9999999999995</v>
      </c>
      <c r="HC537" s="387">
        <v>3195.9999999999995</v>
      </c>
      <c r="HD537" s="387">
        <v>3195.9999999999995</v>
      </c>
      <c r="HE537" s="387">
        <v>3195.9999999999995</v>
      </c>
      <c r="HS537" s="394">
        <v>4.0241840127513804</v>
      </c>
      <c r="HT537" s="394">
        <v>4.021537621505817</v>
      </c>
      <c r="HU537" s="394">
        <v>4.0188929705848997</v>
      </c>
      <c r="HV537" s="394">
        <v>4.0162500588441565</v>
      </c>
      <c r="HW537" s="394">
        <v>4.0136088851398597</v>
      </c>
      <c r="HX537" s="394">
        <v>3.9825024943852556</v>
      </c>
      <c r="HY537" s="394">
        <v>3.9516371853038961</v>
      </c>
      <c r="HZ537" s="394">
        <v>3.9210110894574393</v>
      </c>
      <c r="IA537" s="394">
        <v>3.8906223528883683</v>
      </c>
      <c r="IB537" s="394">
        <v>3.8604691360077639</v>
      </c>
      <c r="IC537" s="394">
        <v>3.8294298916054932</v>
      </c>
      <c r="ID537" s="394">
        <v>3.7986402113518065</v>
      </c>
      <c r="IE537" s="394">
        <v>3.7680980886816133</v>
      </c>
      <c r="IF537" s="394">
        <v>3.737801533163164</v>
      </c>
      <c r="IG537" s="394">
        <v>3.7077485703683326</v>
      </c>
      <c r="IH537" s="394">
        <v>3.6781607925655662</v>
      </c>
      <c r="II537" s="394">
        <v>3.6488091247844725</v>
      </c>
      <c r="IJ537" s="394">
        <v>3.6196916828706307</v>
      </c>
      <c r="IK537" s="394">
        <v>3.5908065977051451</v>
      </c>
      <c r="IL537" s="394">
        <v>3.5621520150846577</v>
      </c>
      <c r="IM537" s="394">
        <v>3.5328040508163072</v>
      </c>
      <c r="IN537" s="394">
        <v>3.5036978794313178</v>
      </c>
      <c r="IO537" s="394">
        <v>3.4748315088392698</v>
      </c>
      <c r="IP537" s="394">
        <v>3.446202963362238</v>
      </c>
      <c r="IQ537" s="394">
        <v>3.4178102835995694</v>
      </c>
      <c r="IR537" s="394">
        <v>3.3880508935212585</v>
      </c>
      <c r="IS537" s="394">
        <v>3.3585506229447191</v>
      </c>
      <c r="IT537" s="394">
        <v>3.329307215677332</v>
      </c>
      <c r="IU537" s="394">
        <v>3.3003184351714907</v>
      </c>
      <c r="IV537" s="394">
        <v>3.2715820643535451</v>
      </c>
      <c r="IW537" s="394">
        <v>3.270032033307066</v>
      </c>
      <c r="IX537" s="394">
        <v>3.2684827366441973</v>
      </c>
      <c r="IY537" s="394">
        <v>3.2669341740169964</v>
      </c>
      <c r="IZ537" s="394">
        <v>3.2653863450776877</v>
      </c>
      <c r="JA537" s="394">
        <v>3.2638392494786594</v>
      </c>
      <c r="JB537" s="394">
        <v>3.2638392494786594</v>
      </c>
      <c r="JC537" s="394">
        <v>3.2638392494786594</v>
      </c>
      <c r="JD537" s="394">
        <v>3.2638392494786594</v>
      </c>
      <c r="JE537" s="394">
        <v>3.2638392494786594</v>
      </c>
      <c r="JF537" s="394">
        <v>3.2638392494786594</v>
      </c>
      <c r="JG537" s="394">
        <v>3.2638392494786594</v>
      </c>
      <c r="JH537" s="394">
        <v>3.2638392494786594</v>
      </c>
      <c r="JI537" s="394">
        <v>3.2638392494786594</v>
      </c>
      <c r="JJ537" s="394">
        <v>3.2638392494786594</v>
      </c>
      <c r="JK537" s="394">
        <v>3.2638392494786594</v>
      </c>
      <c r="JL537" s="394">
        <v>3.2638392494786594</v>
      </c>
      <c r="JM537" s="394">
        <v>3.2638392494786594</v>
      </c>
      <c r="JN537" s="394">
        <v>3.2638392494786594</v>
      </c>
      <c r="JO537" s="394">
        <v>3.2638392494786594</v>
      </c>
      <c r="JP537" s="394">
        <v>3.2638392494786594</v>
      </c>
      <c r="JQ537" s="394">
        <v>3.2638392494786594</v>
      </c>
      <c r="JR537" s="394">
        <v>3.2638392494786594</v>
      </c>
      <c r="JS537" s="394">
        <v>3.2638392494786594</v>
      </c>
      <c r="JT537" s="394">
        <v>3.2638392494786594</v>
      </c>
      <c r="JU537" s="394">
        <v>3.2638392494786594</v>
      </c>
      <c r="JV537" s="394">
        <v>3.2638392494786594</v>
      </c>
      <c r="JW537" s="394">
        <v>3.2638392494786594</v>
      </c>
      <c r="JX537" s="394">
        <v>3.2638392494786594</v>
      </c>
      <c r="JY537" s="394">
        <v>3.2638392494786594</v>
      </c>
      <c r="JZ537" s="394">
        <v>3.2638392494786594</v>
      </c>
      <c r="KA537" s="394">
        <v>3.2638392494786594</v>
      </c>
      <c r="KB537" s="394">
        <v>3.2638392494786594</v>
      </c>
      <c r="KC537" s="394">
        <v>3.2638392494786594</v>
      </c>
    </row>
    <row r="538" spans="1:289" x14ac:dyDescent="0.25">
      <c r="A538" s="383">
        <v>529</v>
      </c>
      <c r="B538" s="384" t="s">
        <v>877</v>
      </c>
      <c r="C538" s="385" t="s">
        <v>142</v>
      </c>
      <c r="D538" s="385" t="s">
        <v>142</v>
      </c>
      <c r="E538" s="129">
        <v>2052</v>
      </c>
      <c r="F538" s="386">
        <v>846.82635999999991</v>
      </c>
      <c r="G538" s="386">
        <v>861.4201204437594</v>
      </c>
      <c r="H538" s="386">
        <v>876.26538208534396</v>
      </c>
      <c r="I538" s="386">
        <v>891.36647916422203</v>
      </c>
      <c r="J538" s="386">
        <v>906.72782061386715</v>
      </c>
      <c r="K538" s="386">
        <v>907.48237203216922</v>
      </c>
      <c r="L538" s="386">
        <v>908.23755136529849</v>
      </c>
      <c r="M538" s="386">
        <v>908.9933591357867</v>
      </c>
      <c r="N538" s="386">
        <v>909.74979586660049</v>
      </c>
      <c r="O538" s="386">
        <v>910.50686208114189</v>
      </c>
      <c r="P538" s="386">
        <v>911.27611854665452</v>
      </c>
      <c r="Q538" s="386">
        <v>912.04602493094797</v>
      </c>
      <c r="R538" s="386">
        <v>912.81658178311659</v>
      </c>
      <c r="S538" s="386">
        <v>913.58778965271881</v>
      </c>
      <c r="T538" s="386">
        <v>914.35964908977758</v>
      </c>
      <c r="U538" s="386">
        <v>915.01610338204455</v>
      </c>
      <c r="V538" s="386">
        <v>915.67302896833485</v>
      </c>
      <c r="W538" s="386">
        <v>916.33042618700881</v>
      </c>
      <c r="X538" s="386">
        <v>916.98829537666961</v>
      </c>
      <c r="Y538" s="386">
        <v>917.64663687616337</v>
      </c>
      <c r="Z538" s="386">
        <v>918.20449818158147</v>
      </c>
      <c r="AA538" s="386">
        <v>918.76269862542563</v>
      </c>
      <c r="AB538" s="386">
        <v>919.32123841386681</v>
      </c>
      <c r="AC538" s="386">
        <v>919.8801177532016</v>
      </c>
      <c r="AD538" s="386">
        <v>920.43933684985177</v>
      </c>
      <c r="AE538" s="386">
        <v>921.19041845089248</v>
      </c>
      <c r="AF538" s="386">
        <v>921.94211293705098</v>
      </c>
      <c r="AG538" s="386">
        <v>922.69442080844362</v>
      </c>
      <c r="AH538" s="386">
        <v>923.44734256559479</v>
      </c>
      <c r="AI538" s="386">
        <v>924.20087870943735</v>
      </c>
      <c r="AJ538" s="386">
        <v>924.90519278600357</v>
      </c>
      <c r="AK538" s="386">
        <v>925.61004360553329</v>
      </c>
      <c r="AL538" s="386">
        <v>926.31543157706699</v>
      </c>
      <c r="AM538" s="386">
        <v>927.02135710995685</v>
      </c>
      <c r="AN538" s="386">
        <v>927.72782061386727</v>
      </c>
      <c r="AO538" s="387">
        <v>927.72782061386727</v>
      </c>
      <c r="AP538" s="387">
        <v>927.72782061386727</v>
      </c>
      <c r="AQ538" s="387">
        <v>927.72782061386727</v>
      </c>
      <c r="AR538" s="387">
        <v>927.72782061386727</v>
      </c>
      <c r="AS538" s="387">
        <v>927.72782061386727</v>
      </c>
      <c r="AT538" s="387">
        <v>927.72782061386727</v>
      </c>
      <c r="AU538" s="387">
        <v>927.72782061386727</v>
      </c>
      <c r="AV538" s="387">
        <v>927.72782061386727</v>
      </c>
      <c r="AW538" s="387">
        <v>927.72782061386727</v>
      </c>
      <c r="AX538" s="387">
        <v>927.72782061386727</v>
      </c>
      <c r="AY538" s="387">
        <v>927.72782061386727</v>
      </c>
      <c r="AZ538" s="387">
        <v>927.72782061386727</v>
      </c>
      <c r="BA538" s="387">
        <v>927.72782061386727</v>
      </c>
      <c r="BB538" s="387">
        <v>927.72782061386727</v>
      </c>
      <c r="BC538" s="387">
        <v>927.72782061386727</v>
      </c>
      <c r="BD538" s="387">
        <v>927.72782061386727</v>
      </c>
      <c r="BE538" s="387">
        <v>927.72782061386727</v>
      </c>
      <c r="BF538" s="387">
        <v>927.72782061386727</v>
      </c>
      <c r="BG538" s="387">
        <v>927.72782061386727</v>
      </c>
      <c r="BH538" s="387">
        <v>927.72782061386727</v>
      </c>
      <c r="BI538" s="387">
        <v>927.72782061386727</v>
      </c>
      <c r="BJ538" s="387">
        <v>927.72782061386727</v>
      </c>
      <c r="BK538" s="387">
        <v>927.72782061386727</v>
      </c>
      <c r="BL538" s="387">
        <v>927.72782061386727</v>
      </c>
      <c r="BM538" s="387">
        <v>927.72782061386727</v>
      </c>
      <c r="BN538" s="387">
        <v>927.72782061386727</v>
      </c>
      <c r="BO538" s="387">
        <v>927.72782061386727</v>
      </c>
      <c r="BP538" s="387">
        <v>927.72782061386727</v>
      </c>
      <c r="CA538" s="386">
        <v>2650</v>
      </c>
      <c r="CB538" s="386">
        <v>2693.8971717783211</v>
      </c>
      <c r="CC538" s="386">
        <v>2738.5214989114102</v>
      </c>
      <c r="CD538" s="386">
        <v>2783.8850267062553</v>
      </c>
      <c r="CE538" s="386">
        <v>2830</v>
      </c>
      <c r="CF538" s="386">
        <v>2834.1978669014902</v>
      </c>
      <c r="CG538" s="386">
        <v>2838.4019606886773</v>
      </c>
      <c r="CH538" s="386">
        <v>2842.6122905981824</v>
      </c>
      <c r="CI538" s="386">
        <v>2846.8288658803276</v>
      </c>
      <c r="CJ538" s="386">
        <v>2851.0516957991558</v>
      </c>
      <c r="CK538" s="386">
        <v>2855.3100267911464</v>
      </c>
      <c r="CL538" s="386">
        <v>2859.5747180265744</v>
      </c>
      <c r="CM538" s="386">
        <v>2863.8457790050993</v>
      </c>
      <c r="CN538" s="386">
        <v>2868.1232192405701</v>
      </c>
      <c r="CO538" s="386">
        <v>2872.4070482610441</v>
      </c>
      <c r="CP538" s="386">
        <v>2873.0558517106824</v>
      </c>
      <c r="CQ538" s="386">
        <v>2873.7048017084626</v>
      </c>
      <c r="CR538" s="386">
        <v>2874.3538982874866</v>
      </c>
      <c r="CS538" s="386">
        <v>2875.0031414808627</v>
      </c>
      <c r="CT538" s="386">
        <v>2875.6525313217089</v>
      </c>
      <c r="CU538" s="386">
        <v>2875.9942225135833</v>
      </c>
      <c r="CV538" s="386">
        <v>2876.3359543059369</v>
      </c>
      <c r="CW538" s="386">
        <v>2876.6777267035936</v>
      </c>
      <c r="CX538" s="386">
        <v>2877.0195397113789</v>
      </c>
      <c r="CY538" s="386">
        <v>2877.3613933341167</v>
      </c>
      <c r="CZ538" s="386">
        <v>2878.2765680783805</v>
      </c>
      <c r="DA538" s="386">
        <v>2879.1920339034987</v>
      </c>
      <c r="DB538" s="386">
        <v>2880.1077909020523</v>
      </c>
      <c r="DC538" s="386">
        <v>2881.0238391666526</v>
      </c>
      <c r="DD538" s="386">
        <v>2881.9401787899405</v>
      </c>
      <c r="DE538" s="386">
        <v>2884.0562838302558</v>
      </c>
      <c r="DF538" s="386">
        <v>2886.1739426504082</v>
      </c>
      <c r="DG538" s="386">
        <v>2888.2931563912825</v>
      </c>
      <c r="DH538" s="386">
        <v>2890.4139261946011</v>
      </c>
      <c r="DI538" s="386">
        <v>2892.5362532029258</v>
      </c>
      <c r="DJ538" s="387">
        <v>2892.5362532029258</v>
      </c>
      <c r="DK538" s="387">
        <v>2892.5362532029258</v>
      </c>
      <c r="DL538" s="387">
        <v>2892.5362532029258</v>
      </c>
      <c r="DM538" s="387">
        <v>2892.5362532029258</v>
      </c>
      <c r="DN538" s="387">
        <v>2892.5362532029258</v>
      </c>
      <c r="DO538" s="387">
        <v>2892.5362532029258</v>
      </c>
      <c r="DP538" s="387">
        <v>2892.5362532029258</v>
      </c>
      <c r="DQ538" s="387">
        <v>2892.5362532029258</v>
      </c>
      <c r="DR538" s="387">
        <v>2892.5362532029258</v>
      </c>
      <c r="DS538" s="387">
        <v>2892.5362532029258</v>
      </c>
      <c r="DT538" s="387">
        <v>2892.5362532029258</v>
      </c>
      <c r="DU538" s="387">
        <v>2892.5362532029258</v>
      </c>
      <c r="DV538" s="387">
        <v>2892.5362532029258</v>
      </c>
      <c r="DW538" s="387">
        <v>2892.5362532029258</v>
      </c>
      <c r="DX538" s="387">
        <v>2892.5362532029258</v>
      </c>
      <c r="DY538" s="387">
        <v>2892.5362532029258</v>
      </c>
      <c r="DZ538" s="387">
        <v>2892.5362532029258</v>
      </c>
      <c r="EA538" s="387">
        <v>2892.5362532029258</v>
      </c>
      <c r="EB538" s="387">
        <v>2892.5362532029258</v>
      </c>
      <c r="EC538" s="387">
        <v>2892.5362532029258</v>
      </c>
      <c r="ED538" s="387">
        <v>2892.5362532029258</v>
      </c>
      <c r="EE538" s="387">
        <v>2892.5362532029258</v>
      </c>
      <c r="EF538" s="387">
        <v>2892.5362532029258</v>
      </c>
      <c r="EG538" s="387">
        <v>2892.5362532029258</v>
      </c>
      <c r="EH538" s="387">
        <v>2892.5362532029258</v>
      </c>
      <c r="EI538" s="387">
        <v>2892.5362532029258</v>
      </c>
      <c r="EJ538" s="387">
        <v>2892.5362532029258</v>
      </c>
      <c r="EK538" s="387">
        <v>2892.5362532029258</v>
      </c>
      <c r="EY538" s="386">
        <v>721</v>
      </c>
      <c r="EZ538" s="386">
        <v>726</v>
      </c>
      <c r="FA538" s="386">
        <v>731</v>
      </c>
      <c r="FB538" s="386">
        <v>736</v>
      </c>
      <c r="FC538" s="386">
        <v>741.59999999999991</v>
      </c>
      <c r="FD538" s="386">
        <v>752</v>
      </c>
      <c r="FE538" s="386">
        <v>762</v>
      </c>
      <c r="FF538" s="386">
        <v>772</v>
      </c>
      <c r="FG538" s="386">
        <v>782</v>
      </c>
      <c r="FH538" s="386">
        <v>792</v>
      </c>
      <c r="FI538" s="386">
        <v>803</v>
      </c>
      <c r="FJ538" s="386">
        <v>810</v>
      </c>
      <c r="FK538" s="386">
        <v>817</v>
      </c>
      <c r="FL538" s="386">
        <v>824</v>
      </c>
      <c r="FM538" s="386">
        <v>831</v>
      </c>
      <c r="FN538" s="386">
        <v>838</v>
      </c>
      <c r="FO538" s="386">
        <v>845</v>
      </c>
      <c r="FP538" s="386">
        <v>852</v>
      </c>
      <c r="FQ538" s="386">
        <v>859</v>
      </c>
      <c r="FR538" s="386">
        <v>866</v>
      </c>
      <c r="FS538" s="386">
        <v>873</v>
      </c>
      <c r="FT538" s="386">
        <v>880</v>
      </c>
      <c r="FU538" s="386">
        <v>887</v>
      </c>
      <c r="FV538" s="386">
        <v>894</v>
      </c>
      <c r="FW538" s="386">
        <v>901</v>
      </c>
      <c r="FX538" s="386">
        <v>908</v>
      </c>
      <c r="FY538" s="386">
        <v>915</v>
      </c>
      <c r="FZ538" s="386">
        <v>922</v>
      </c>
      <c r="GA538" s="386">
        <v>929</v>
      </c>
      <c r="GB538" s="386">
        <v>936</v>
      </c>
      <c r="GC538" s="386">
        <v>939.7</v>
      </c>
      <c r="GD538" s="387">
        <v>939.7</v>
      </c>
      <c r="GE538" s="387">
        <v>939.7</v>
      </c>
      <c r="GF538" s="387">
        <v>939.7</v>
      </c>
      <c r="GG538" s="387">
        <v>939.7</v>
      </c>
      <c r="GH538" s="387">
        <v>939.7</v>
      </c>
      <c r="GI538" s="387">
        <v>939.7</v>
      </c>
      <c r="GJ538" s="387">
        <v>939.7</v>
      </c>
      <c r="GK538" s="387">
        <v>939.7</v>
      </c>
      <c r="GL538" s="387">
        <v>939.7</v>
      </c>
      <c r="GM538" s="387">
        <v>939.7</v>
      </c>
      <c r="GN538" s="387">
        <v>939.7</v>
      </c>
      <c r="GO538" s="387">
        <v>939.7</v>
      </c>
      <c r="GP538" s="387">
        <v>939.7</v>
      </c>
      <c r="GQ538" s="387">
        <v>939.7</v>
      </c>
      <c r="GR538" s="387">
        <v>939.7</v>
      </c>
      <c r="GS538" s="387">
        <v>939.7</v>
      </c>
      <c r="GT538" s="387">
        <v>939.7</v>
      </c>
      <c r="GU538" s="387">
        <v>939.7</v>
      </c>
      <c r="GV538" s="387">
        <v>939.7</v>
      </c>
      <c r="GW538" s="387">
        <v>939.7</v>
      </c>
      <c r="GX538" s="387">
        <v>939.7</v>
      </c>
      <c r="GY538" s="387">
        <v>939.7</v>
      </c>
      <c r="GZ538" s="387">
        <v>939.7</v>
      </c>
      <c r="HA538" s="387">
        <v>939.7</v>
      </c>
      <c r="HB538" s="387">
        <v>939.7</v>
      </c>
      <c r="HC538" s="387">
        <v>939.7</v>
      </c>
      <c r="HD538" s="387">
        <v>939.7</v>
      </c>
      <c r="HE538" s="387">
        <v>939.7</v>
      </c>
      <c r="HS538" s="394">
        <v>3.1293310236587346</v>
      </c>
      <c r="HT538" s="394">
        <v>3.127274494575961</v>
      </c>
      <c r="HU538" s="394">
        <v>3.1252193169998943</v>
      </c>
      <c r="HV538" s="394">
        <v>3.123165490042354</v>
      </c>
      <c r="HW538" s="394">
        <v>3.1211130128157434</v>
      </c>
      <c r="HX538" s="394">
        <v>3.1231437152379429</v>
      </c>
      <c r="HY538" s="394">
        <v>3.1251757389042982</v>
      </c>
      <c r="HZ538" s="394">
        <v>3.127209084674456</v>
      </c>
      <c r="IA538" s="394">
        <v>3.129243753408621</v>
      </c>
      <c r="IB538" s="394">
        <v>3.1312797459675576</v>
      </c>
      <c r="IC538" s="394">
        <v>3.1333093984125551</v>
      </c>
      <c r="ID538" s="394">
        <v>3.1353403664503401</v>
      </c>
      <c r="IE538" s="394">
        <v>3.1373726509336608</v>
      </c>
      <c r="IF538" s="394">
        <v>3.1394062527158191</v>
      </c>
      <c r="IG538" s="394">
        <v>3.1414411726506679</v>
      </c>
      <c r="IH538" s="394">
        <v>3.1398964904458104</v>
      </c>
      <c r="II538" s="394">
        <v>3.1383525677786879</v>
      </c>
      <c r="IJ538" s="394">
        <v>3.1368094042758279</v>
      </c>
      <c r="IK538" s="394">
        <v>3.1352669995639397</v>
      </c>
      <c r="IL538" s="394">
        <v>3.1337253532699196</v>
      </c>
      <c r="IM538" s="394">
        <v>3.132193567129351</v>
      </c>
      <c r="IN538" s="394">
        <v>3.1306625297362043</v>
      </c>
      <c r="IO538" s="394">
        <v>3.1291322407244873</v>
      </c>
      <c r="IP538" s="394">
        <v>3.1276026997283859</v>
      </c>
      <c r="IQ538" s="394">
        <v>3.1260739063822638</v>
      </c>
      <c r="IR538" s="394">
        <v>3.124518569047424</v>
      </c>
      <c r="IS538" s="394">
        <v>3.1229640055504073</v>
      </c>
      <c r="IT538" s="394">
        <v>3.1214102155062</v>
      </c>
      <c r="IU538" s="394">
        <v>3.1198571985299814</v>
      </c>
      <c r="IV538" s="394">
        <v>3.1183049542371228</v>
      </c>
      <c r="IW538" s="394">
        <v>3.1182182847767224</v>
      </c>
      <c r="IX538" s="394">
        <v>3.1181316177251932</v>
      </c>
      <c r="IY538" s="394">
        <v>3.1180449530824688</v>
      </c>
      <c r="IZ538" s="394">
        <v>3.117958290848482</v>
      </c>
      <c r="JA538" s="394">
        <v>3.1178716310231662</v>
      </c>
      <c r="JB538" s="394">
        <v>3.1178716310231662</v>
      </c>
      <c r="JC538" s="394">
        <v>3.1178716310231662</v>
      </c>
      <c r="JD538" s="394">
        <v>3.1178716310231662</v>
      </c>
      <c r="JE538" s="394">
        <v>3.1178716310231662</v>
      </c>
      <c r="JF538" s="394">
        <v>3.1178716310231662</v>
      </c>
      <c r="JG538" s="394">
        <v>3.1178716310231662</v>
      </c>
      <c r="JH538" s="394">
        <v>3.1178716310231662</v>
      </c>
      <c r="JI538" s="394">
        <v>3.1178716310231662</v>
      </c>
      <c r="JJ538" s="394">
        <v>3.1178716310231662</v>
      </c>
      <c r="JK538" s="394">
        <v>3.1178716310231662</v>
      </c>
      <c r="JL538" s="394">
        <v>3.1178716310231662</v>
      </c>
      <c r="JM538" s="394">
        <v>3.1178716310231662</v>
      </c>
      <c r="JN538" s="394">
        <v>3.1178716310231662</v>
      </c>
      <c r="JO538" s="394">
        <v>3.1178716310231662</v>
      </c>
      <c r="JP538" s="394">
        <v>3.1178716310231662</v>
      </c>
      <c r="JQ538" s="394">
        <v>3.1178716310231662</v>
      </c>
      <c r="JR538" s="394">
        <v>3.1178716310231662</v>
      </c>
      <c r="JS538" s="394">
        <v>3.1178716310231662</v>
      </c>
      <c r="JT538" s="394">
        <v>3.1178716310231662</v>
      </c>
      <c r="JU538" s="394">
        <v>3.1178716310231662</v>
      </c>
      <c r="JV538" s="394">
        <v>3.1178716310231662</v>
      </c>
      <c r="JW538" s="394">
        <v>3.1178716310231662</v>
      </c>
      <c r="JX538" s="394">
        <v>3.1178716310231662</v>
      </c>
      <c r="JY538" s="394">
        <v>3.1178716310231662</v>
      </c>
      <c r="JZ538" s="394">
        <v>3.1178716310231662</v>
      </c>
      <c r="KA538" s="394">
        <v>3.1178716310231662</v>
      </c>
      <c r="KB538" s="394">
        <v>3.1178716310231662</v>
      </c>
      <c r="KC538" s="394">
        <v>3.1178716310231662</v>
      </c>
    </row>
    <row r="539" spans="1:289" x14ac:dyDescent="0.25">
      <c r="A539" s="383">
        <v>530</v>
      </c>
      <c r="B539" s="384" t="s">
        <v>877</v>
      </c>
      <c r="C539" s="385" t="s">
        <v>142</v>
      </c>
      <c r="D539" s="385" t="s">
        <v>142</v>
      </c>
      <c r="E539" s="129">
        <v>2052</v>
      </c>
      <c r="F539" s="386">
        <v>890.19676000000004</v>
      </c>
      <c r="G539" s="386">
        <v>900.6599981769325</v>
      </c>
      <c r="H539" s="386">
        <v>911.24621967403255</v>
      </c>
      <c r="I539" s="386">
        <v>921.95687001865826</v>
      </c>
      <c r="J539" s="386">
        <v>932.79341172867817</v>
      </c>
      <c r="K539" s="386">
        <v>935.46537860975934</v>
      </c>
      <c r="L539" s="386">
        <v>938.14499928312057</v>
      </c>
      <c r="M539" s="386">
        <v>940.83229567288708</v>
      </c>
      <c r="N539" s="386">
        <v>943.52728976598507</v>
      </c>
      <c r="O539" s="386">
        <v>946.23000361232164</v>
      </c>
      <c r="P539" s="386">
        <v>948.95403403357022</v>
      </c>
      <c r="Q539" s="386">
        <v>951.68590646121004</v>
      </c>
      <c r="R539" s="386">
        <v>954.4256434710037</v>
      </c>
      <c r="S539" s="386">
        <v>957.17326770370551</v>
      </c>
      <c r="T539" s="386">
        <v>959.9288018652486</v>
      </c>
      <c r="U539" s="386">
        <v>962.42377362433558</v>
      </c>
      <c r="V539" s="386">
        <v>964.92523011860976</v>
      </c>
      <c r="W539" s="386">
        <v>967.43318820268689</v>
      </c>
      <c r="X539" s="386">
        <v>969.94766477499002</v>
      </c>
      <c r="Y539" s="386">
        <v>972.46867677786327</v>
      </c>
      <c r="Z539" s="386">
        <v>974.69264137923869</v>
      </c>
      <c r="AA539" s="386">
        <v>976.92169202468551</v>
      </c>
      <c r="AB539" s="386">
        <v>979.1558403456138</v>
      </c>
      <c r="AC539" s="386">
        <v>981.39509800003384</v>
      </c>
      <c r="AD539" s="386">
        <v>983.63947667261698</v>
      </c>
      <c r="AE539" s="386">
        <v>986.63046515053054</v>
      </c>
      <c r="AF539" s="386">
        <v>989.63054843633586</v>
      </c>
      <c r="AG539" s="386">
        <v>992.63975418494726</v>
      </c>
      <c r="AH539" s="386">
        <v>995.65811013537063</v>
      </c>
      <c r="AI539" s="386">
        <v>998.68564411095906</v>
      </c>
      <c r="AJ539" s="386">
        <v>1001.4913881608193</v>
      </c>
      <c r="AK539" s="386">
        <v>1004.3050147708421</v>
      </c>
      <c r="AL539" s="386">
        <v>1007.1265460865811</v>
      </c>
      <c r="AM539" s="386">
        <v>1009.9560043158062</v>
      </c>
      <c r="AN539" s="386">
        <v>1012.793411728679</v>
      </c>
      <c r="AO539" s="387">
        <v>1012.793411728679</v>
      </c>
      <c r="AP539" s="387">
        <v>1012.793411728679</v>
      </c>
      <c r="AQ539" s="387">
        <v>1012.793411728679</v>
      </c>
      <c r="AR539" s="387">
        <v>1012.793411728679</v>
      </c>
      <c r="AS539" s="387">
        <v>1012.793411728679</v>
      </c>
      <c r="AT539" s="387">
        <v>1012.793411728679</v>
      </c>
      <c r="AU539" s="387">
        <v>1012.793411728679</v>
      </c>
      <c r="AV539" s="387">
        <v>1012.793411728679</v>
      </c>
      <c r="AW539" s="387">
        <v>1012.793411728679</v>
      </c>
      <c r="AX539" s="387">
        <v>1012.793411728679</v>
      </c>
      <c r="AY539" s="387">
        <v>1012.793411728679</v>
      </c>
      <c r="AZ539" s="387">
        <v>1012.793411728679</v>
      </c>
      <c r="BA539" s="387">
        <v>1012.793411728679</v>
      </c>
      <c r="BB539" s="387">
        <v>1012.793411728679</v>
      </c>
      <c r="BC539" s="387">
        <v>1012.793411728679</v>
      </c>
      <c r="BD539" s="387">
        <v>1012.793411728679</v>
      </c>
      <c r="BE539" s="387">
        <v>1012.793411728679</v>
      </c>
      <c r="BF539" s="387">
        <v>1012.793411728679</v>
      </c>
      <c r="BG539" s="387">
        <v>1012.793411728679</v>
      </c>
      <c r="BH539" s="387">
        <v>1012.793411728679</v>
      </c>
      <c r="BI539" s="387">
        <v>1012.793411728679</v>
      </c>
      <c r="BJ539" s="387">
        <v>1012.793411728679</v>
      </c>
      <c r="BK539" s="387">
        <v>1012.793411728679</v>
      </c>
      <c r="BL539" s="387">
        <v>1012.793411728679</v>
      </c>
      <c r="BM539" s="387">
        <v>1012.793411728679</v>
      </c>
      <c r="BN539" s="387">
        <v>1012.793411728679</v>
      </c>
      <c r="BO539" s="387">
        <v>1012.793411728679</v>
      </c>
      <c r="BP539" s="387">
        <v>1012.793411728679</v>
      </c>
      <c r="CA539" s="386">
        <v>2360</v>
      </c>
      <c r="CB539" s="386">
        <v>2387.0319969502957</v>
      </c>
      <c r="CC539" s="386">
        <v>2414.3736247731003</v>
      </c>
      <c r="CD539" s="386">
        <v>2442.0284300534991</v>
      </c>
      <c r="CE539" s="386">
        <v>2470</v>
      </c>
      <c r="CF539" s="386">
        <v>2476.7845424034767</v>
      </c>
      <c r="CG539" s="386">
        <v>2483.5877204408093</v>
      </c>
      <c r="CH539" s="386">
        <v>2490.4095852999531</v>
      </c>
      <c r="CI539" s="386">
        <v>2497.2501883094642</v>
      </c>
      <c r="CJ539" s="386">
        <v>2504.1095809388862</v>
      </c>
      <c r="CK539" s="386">
        <v>2511.0252075954336</v>
      </c>
      <c r="CL539" s="386">
        <v>2517.9599332133107</v>
      </c>
      <c r="CM539" s="386">
        <v>2524.9138105383272</v>
      </c>
      <c r="CN539" s="386">
        <v>2531.886892461961</v>
      </c>
      <c r="CO539" s="386">
        <v>2538.8792320217617</v>
      </c>
      <c r="CP539" s="386">
        <v>2542.6180147721325</v>
      </c>
      <c r="CQ539" s="386">
        <v>2546.3623032969717</v>
      </c>
      <c r="CR539" s="386">
        <v>2550.1121057041464</v>
      </c>
      <c r="CS539" s="386">
        <v>2553.8674301134629</v>
      </c>
      <c r="CT539" s="386">
        <v>2557.6282846566846</v>
      </c>
      <c r="CU539" s="386">
        <v>2560.601852257987</v>
      </c>
      <c r="CV539" s="386">
        <v>2563.5788770091549</v>
      </c>
      <c r="CW539" s="386">
        <v>2566.5593629295636</v>
      </c>
      <c r="CX539" s="386">
        <v>2569.5433140432615</v>
      </c>
      <c r="CY539" s="386">
        <v>2572.5307343789755</v>
      </c>
      <c r="CZ539" s="386">
        <v>2577.3981941641091</v>
      </c>
      <c r="DA539" s="386">
        <v>2582.2748636214319</v>
      </c>
      <c r="DB539" s="386">
        <v>2587.1607601764726</v>
      </c>
      <c r="DC539" s="386">
        <v>2592.0559012877311</v>
      </c>
      <c r="DD539" s="386">
        <v>2596.9603044467403</v>
      </c>
      <c r="DE539" s="386">
        <v>2604.0853308363057</v>
      </c>
      <c r="DF539" s="386">
        <v>2611.2299054650048</v>
      </c>
      <c r="DG539" s="386">
        <v>2618.3940819654322</v>
      </c>
      <c r="DH539" s="386">
        <v>2625.5779141173293</v>
      </c>
      <c r="DI539" s="386">
        <v>2632.7814558479877</v>
      </c>
      <c r="DJ539" s="387">
        <v>2632.7814558479877</v>
      </c>
      <c r="DK539" s="387">
        <v>2632.7814558479877</v>
      </c>
      <c r="DL539" s="387">
        <v>2632.7814558479877</v>
      </c>
      <c r="DM539" s="387">
        <v>2632.7814558479877</v>
      </c>
      <c r="DN539" s="387">
        <v>2632.7814558479877</v>
      </c>
      <c r="DO539" s="387">
        <v>2632.7814558479877</v>
      </c>
      <c r="DP539" s="387">
        <v>2632.7814558479877</v>
      </c>
      <c r="DQ539" s="387">
        <v>2632.7814558479877</v>
      </c>
      <c r="DR539" s="387">
        <v>2632.7814558479877</v>
      </c>
      <c r="DS539" s="387">
        <v>2632.7814558479877</v>
      </c>
      <c r="DT539" s="387">
        <v>2632.7814558479877</v>
      </c>
      <c r="DU539" s="387">
        <v>2632.7814558479877</v>
      </c>
      <c r="DV539" s="387">
        <v>2632.7814558479877</v>
      </c>
      <c r="DW539" s="387">
        <v>2632.7814558479877</v>
      </c>
      <c r="DX539" s="387">
        <v>2632.7814558479877</v>
      </c>
      <c r="DY539" s="387">
        <v>2632.7814558479877</v>
      </c>
      <c r="DZ539" s="387">
        <v>2632.7814558479877</v>
      </c>
      <c r="EA539" s="387">
        <v>2632.7814558479877</v>
      </c>
      <c r="EB539" s="387">
        <v>2632.7814558479877</v>
      </c>
      <c r="EC539" s="387">
        <v>2632.7814558479877</v>
      </c>
      <c r="ED539" s="387">
        <v>2632.7814558479877</v>
      </c>
      <c r="EE539" s="387">
        <v>2632.7814558479877</v>
      </c>
      <c r="EF539" s="387">
        <v>2632.7814558479877</v>
      </c>
      <c r="EG539" s="387">
        <v>2632.7814558479877</v>
      </c>
      <c r="EH539" s="387">
        <v>2632.7814558479877</v>
      </c>
      <c r="EI539" s="387">
        <v>2632.7814558479877</v>
      </c>
      <c r="EJ539" s="387">
        <v>2632.7814558479877</v>
      </c>
      <c r="EK539" s="387">
        <v>2632.7814558479877</v>
      </c>
      <c r="EY539" s="386">
        <v>799</v>
      </c>
      <c r="EZ539" s="386">
        <v>803</v>
      </c>
      <c r="FA539" s="386">
        <v>807</v>
      </c>
      <c r="FB539" s="386">
        <v>811</v>
      </c>
      <c r="FC539" s="386">
        <v>814.8</v>
      </c>
      <c r="FD539" s="386">
        <v>827</v>
      </c>
      <c r="FE539" s="386">
        <v>840</v>
      </c>
      <c r="FF539" s="386">
        <v>853</v>
      </c>
      <c r="FG539" s="386">
        <v>866</v>
      </c>
      <c r="FH539" s="386">
        <v>879</v>
      </c>
      <c r="FI539" s="386">
        <v>890</v>
      </c>
      <c r="FJ539" s="386">
        <v>897</v>
      </c>
      <c r="FK539" s="386">
        <v>904</v>
      </c>
      <c r="FL539" s="386">
        <v>911</v>
      </c>
      <c r="FM539" s="386">
        <v>918</v>
      </c>
      <c r="FN539" s="386">
        <v>925</v>
      </c>
      <c r="FO539" s="386">
        <v>932</v>
      </c>
      <c r="FP539" s="386">
        <v>939</v>
      </c>
      <c r="FQ539" s="386">
        <v>946</v>
      </c>
      <c r="FR539" s="386">
        <v>953</v>
      </c>
      <c r="FS539" s="386">
        <v>960</v>
      </c>
      <c r="FT539" s="386">
        <v>967</v>
      </c>
      <c r="FU539" s="386">
        <v>974</v>
      </c>
      <c r="FV539" s="386">
        <v>981</v>
      </c>
      <c r="FW539" s="386">
        <v>988</v>
      </c>
      <c r="FX539" s="386">
        <v>995</v>
      </c>
      <c r="FY539" s="386">
        <v>1002</v>
      </c>
      <c r="FZ539" s="386">
        <v>1009</v>
      </c>
      <c r="GA539" s="386">
        <v>1016</v>
      </c>
      <c r="GB539" s="386">
        <v>1023</v>
      </c>
      <c r="GC539" s="386">
        <v>1030.5</v>
      </c>
      <c r="GD539" s="387">
        <v>1030.5</v>
      </c>
      <c r="GE539" s="387">
        <v>1030.5</v>
      </c>
      <c r="GF539" s="387">
        <v>1030.5</v>
      </c>
      <c r="GG539" s="387">
        <v>1030.5</v>
      </c>
      <c r="GH539" s="387">
        <v>1030.5</v>
      </c>
      <c r="GI539" s="387">
        <v>1030.5</v>
      </c>
      <c r="GJ539" s="387">
        <v>1030.5</v>
      </c>
      <c r="GK539" s="387">
        <v>1030.5</v>
      </c>
      <c r="GL539" s="387">
        <v>1030.5</v>
      </c>
      <c r="GM539" s="387">
        <v>1030.5</v>
      </c>
      <c r="GN539" s="387">
        <v>1030.5</v>
      </c>
      <c r="GO539" s="387">
        <v>1030.5</v>
      </c>
      <c r="GP539" s="387">
        <v>1030.5</v>
      </c>
      <c r="GQ539" s="387">
        <v>1030.5</v>
      </c>
      <c r="GR539" s="387">
        <v>1030.5</v>
      </c>
      <c r="GS539" s="387">
        <v>1030.5</v>
      </c>
      <c r="GT539" s="387">
        <v>1030.5</v>
      </c>
      <c r="GU539" s="387">
        <v>1030.5</v>
      </c>
      <c r="GV539" s="387">
        <v>1030.5</v>
      </c>
      <c r="GW539" s="387">
        <v>1030.5</v>
      </c>
      <c r="GX539" s="387">
        <v>1030.5</v>
      </c>
      <c r="GY539" s="387">
        <v>1030.5</v>
      </c>
      <c r="GZ539" s="387">
        <v>1030.5</v>
      </c>
      <c r="HA539" s="387">
        <v>1030.5</v>
      </c>
      <c r="HB539" s="387">
        <v>1030.5</v>
      </c>
      <c r="HC539" s="387">
        <v>1030.5</v>
      </c>
      <c r="HD539" s="387">
        <v>1030.5</v>
      </c>
      <c r="HE539" s="387">
        <v>1030.5</v>
      </c>
      <c r="HS539" s="394">
        <v>2.6510992918015113</v>
      </c>
      <c r="HT539" s="394">
        <v>2.6503142159993756</v>
      </c>
      <c r="HU539" s="394">
        <v>2.6495293726834452</v>
      </c>
      <c r="HV539" s="394">
        <v>2.6487447617848741</v>
      </c>
      <c r="HW539" s="394">
        <v>2.6479603832348353</v>
      </c>
      <c r="HX539" s="394">
        <v>2.6476496073904379</v>
      </c>
      <c r="HY539" s="394">
        <v>2.6473388680200096</v>
      </c>
      <c r="HZ539" s="394">
        <v>2.6470281651192704</v>
      </c>
      <c r="IA539" s="394">
        <v>2.6467174986839392</v>
      </c>
      <c r="IB539" s="394">
        <v>2.646406868709736</v>
      </c>
      <c r="IC539" s="394">
        <v>2.6460978272279556</v>
      </c>
      <c r="ID539" s="394">
        <v>2.6457888218353487</v>
      </c>
      <c r="IE539" s="394">
        <v>2.6454798525277012</v>
      </c>
      <c r="IF539" s="394">
        <v>2.6451709193007997</v>
      </c>
      <c r="IG539" s="394">
        <v>2.6448620221504306</v>
      </c>
      <c r="IH539" s="394">
        <v>2.6418902820708965</v>
      </c>
      <c r="II539" s="394">
        <v>2.6389218810083035</v>
      </c>
      <c r="IJ539" s="394">
        <v>2.6359568152109669</v>
      </c>
      <c r="IK539" s="394">
        <v>2.632995080931416</v>
      </c>
      <c r="IL539" s="394">
        <v>2.6300366744263912</v>
      </c>
      <c r="IM539" s="394">
        <v>2.6270864717256996</v>
      </c>
      <c r="IN539" s="394">
        <v>2.6241395783689656</v>
      </c>
      <c r="IO539" s="394">
        <v>2.6211959906439839</v>
      </c>
      <c r="IP539" s="394">
        <v>2.6182557048427126</v>
      </c>
      <c r="IQ539" s="394">
        <v>2.6153187172612697</v>
      </c>
      <c r="IR539" s="394">
        <v>2.612323747545009</v>
      </c>
      <c r="IS539" s="394">
        <v>2.6093322075612471</v>
      </c>
      <c r="IT539" s="394">
        <v>2.6063440933823778</v>
      </c>
      <c r="IU539" s="394">
        <v>2.603359401085291</v>
      </c>
      <c r="IV539" s="394">
        <v>2.600378126751369</v>
      </c>
      <c r="IW539" s="394">
        <v>2.6002074122859478</v>
      </c>
      <c r="IX539" s="394">
        <v>2.6000367090279077</v>
      </c>
      <c r="IY539" s="394">
        <v>2.5998660169765131</v>
      </c>
      <c r="IZ539" s="394">
        <v>2.5996953361310275</v>
      </c>
      <c r="JA539" s="394">
        <v>2.5995246664907152</v>
      </c>
      <c r="JB539" s="394">
        <v>2.5995246664907152</v>
      </c>
      <c r="JC539" s="394">
        <v>2.5995246664907152</v>
      </c>
      <c r="JD539" s="394">
        <v>2.5995246664907152</v>
      </c>
      <c r="JE539" s="394">
        <v>2.5995246664907152</v>
      </c>
      <c r="JF539" s="394">
        <v>2.5995246664907152</v>
      </c>
      <c r="JG539" s="394">
        <v>2.5995246664907152</v>
      </c>
      <c r="JH539" s="394">
        <v>2.5995246664907152</v>
      </c>
      <c r="JI539" s="394">
        <v>2.5995246664907152</v>
      </c>
      <c r="JJ539" s="394">
        <v>2.5995246664907152</v>
      </c>
      <c r="JK539" s="394">
        <v>2.5995246664907152</v>
      </c>
      <c r="JL539" s="394">
        <v>2.5995246664907152</v>
      </c>
      <c r="JM539" s="394">
        <v>2.5995246664907152</v>
      </c>
      <c r="JN539" s="394">
        <v>2.5995246664907152</v>
      </c>
      <c r="JO539" s="394">
        <v>2.5995246664907152</v>
      </c>
      <c r="JP539" s="394">
        <v>2.5995246664907152</v>
      </c>
      <c r="JQ539" s="394">
        <v>2.5995246664907152</v>
      </c>
      <c r="JR539" s="394">
        <v>2.5995246664907152</v>
      </c>
      <c r="JS539" s="394">
        <v>2.5995246664907152</v>
      </c>
      <c r="JT539" s="394">
        <v>2.5995246664907152</v>
      </c>
      <c r="JU539" s="394">
        <v>2.5995246664907152</v>
      </c>
      <c r="JV539" s="394">
        <v>2.5995246664907152</v>
      </c>
      <c r="JW539" s="394">
        <v>2.5995246664907152</v>
      </c>
      <c r="JX539" s="394">
        <v>2.5995246664907152</v>
      </c>
      <c r="JY539" s="394">
        <v>2.5995246664907152</v>
      </c>
      <c r="JZ539" s="394">
        <v>2.5995246664907152</v>
      </c>
      <c r="KA539" s="394">
        <v>2.5995246664907152</v>
      </c>
      <c r="KB539" s="394">
        <v>2.5995246664907152</v>
      </c>
      <c r="KC539" s="394">
        <v>2.5995246664907152</v>
      </c>
    </row>
    <row r="540" spans="1:289" x14ac:dyDescent="0.25">
      <c r="A540" s="383">
        <v>531</v>
      </c>
      <c r="B540" s="384" t="s">
        <v>877</v>
      </c>
      <c r="C540" s="385" t="s">
        <v>142</v>
      </c>
      <c r="D540" s="385" t="s">
        <v>142</v>
      </c>
      <c r="E540" s="129">
        <v>2052</v>
      </c>
      <c r="F540" s="386">
        <v>1447.71856</v>
      </c>
      <c r="G540" s="386">
        <v>1633.7864228820315</v>
      </c>
      <c r="H540" s="386">
        <v>1843.7686366289759</v>
      </c>
      <c r="I540" s="386">
        <v>2080.7387904594761</v>
      </c>
      <c r="J540" s="386">
        <v>2348.1655062961086</v>
      </c>
      <c r="K540" s="386">
        <v>2351.515084507083</v>
      </c>
      <c r="L540" s="386">
        <v>2354.8694407774237</v>
      </c>
      <c r="M540" s="386">
        <v>2358.22858192287</v>
      </c>
      <c r="N540" s="386">
        <v>2361.5925147688836</v>
      </c>
      <c r="O540" s="386">
        <v>2364.9612461506626</v>
      </c>
      <c r="P540" s="386">
        <v>2368.3760699736067</v>
      </c>
      <c r="Q540" s="386">
        <v>2371.7958245419322</v>
      </c>
      <c r="R540" s="386">
        <v>2375.2205169752601</v>
      </c>
      <c r="S540" s="386">
        <v>2378.6501544034909</v>
      </c>
      <c r="T540" s="386">
        <v>2382.0847439668214</v>
      </c>
      <c r="U540" s="386">
        <v>2385.2114935046702</v>
      </c>
      <c r="V540" s="386">
        <v>2388.3423472469131</v>
      </c>
      <c r="W540" s="386">
        <v>2391.4773105807717</v>
      </c>
      <c r="X540" s="386">
        <v>2394.6163889005393</v>
      </c>
      <c r="Y540" s="386">
        <v>2397.7595876075898</v>
      </c>
      <c r="Z540" s="386">
        <v>2400.5458048359637</v>
      </c>
      <c r="AA540" s="386">
        <v>2403.33525967268</v>
      </c>
      <c r="AB540" s="386">
        <v>2406.1279558798669</v>
      </c>
      <c r="AC540" s="386">
        <v>2408.9238972240255</v>
      </c>
      <c r="AD540" s="386">
        <v>2411.7230874760317</v>
      </c>
      <c r="AE540" s="386">
        <v>2415.4729502573646</v>
      </c>
      <c r="AF540" s="386">
        <v>2419.2286435052847</v>
      </c>
      <c r="AG540" s="386">
        <v>2422.9901762852814</v>
      </c>
      <c r="AH540" s="386">
        <v>2426.7575576769391</v>
      </c>
      <c r="AI540" s="386">
        <v>2430.5307967739595</v>
      </c>
      <c r="AJ540" s="386">
        <v>2434.0475471262662</v>
      </c>
      <c r="AK540" s="386">
        <v>2437.5693858868563</v>
      </c>
      <c r="AL540" s="386">
        <v>2441.0963204181803</v>
      </c>
      <c r="AM540" s="386">
        <v>2444.6283580933414</v>
      </c>
      <c r="AN540" s="386">
        <v>2448.1655062961095</v>
      </c>
      <c r="AO540" s="387">
        <v>2448.1655062961095</v>
      </c>
      <c r="AP540" s="387">
        <v>2448.1655062961095</v>
      </c>
      <c r="AQ540" s="387">
        <v>2448.1655062961095</v>
      </c>
      <c r="AR540" s="387">
        <v>2448.1655062961095</v>
      </c>
      <c r="AS540" s="387">
        <v>2448.1655062961095</v>
      </c>
      <c r="AT540" s="387">
        <v>2448.1655062961095</v>
      </c>
      <c r="AU540" s="387">
        <v>2448.1655062961095</v>
      </c>
      <c r="AV540" s="387">
        <v>2448.1655062961095</v>
      </c>
      <c r="AW540" s="387">
        <v>2448.1655062961095</v>
      </c>
      <c r="AX540" s="387">
        <v>2448.1655062961095</v>
      </c>
      <c r="AY540" s="387">
        <v>2448.1655062961095</v>
      </c>
      <c r="AZ540" s="387">
        <v>2448.1655062961095</v>
      </c>
      <c r="BA540" s="387">
        <v>2448.1655062961095</v>
      </c>
      <c r="BB540" s="387">
        <v>2448.1655062961095</v>
      </c>
      <c r="BC540" s="387">
        <v>2448.1655062961095</v>
      </c>
      <c r="BD540" s="387">
        <v>2448.1655062961095</v>
      </c>
      <c r="BE540" s="387">
        <v>2448.1655062961095</v>
      </c>
      <c r="BF540" s="387">
        <v>2448.1655062961095</v>
      </c>
      <c r="BG540" s="387">
        <v>2448.1655062961095</v>
      </c>
      <c r="BH540" s="387">
        <v>2448.1655062961095</v>
      </c>
      <c r="BI540" s="387">
        <v>2448.1655062961095</v>
      </c>
      <c r="BJ540" s="387">
        <v>2448.1655062961095</v>
      </c>
      <c r="BK540" s="387">
        <v>2448.1655062961095</v>
      </c>
      <c r="BL540" s="387">
        <v>2448.1655062961095</v>
      </c>
      <c r="BM540" s="387">
        <v>2448.1655062961095</v>
      </c>
      <c r="BN540" s="387">
        <v>2448.1655062961095</v>
      </c>
      <c r="BO540" s="387">
        <v>2448.1655062961095</v>
      </c>
      <c r="BP540" s="387">
        <v>2448.1655062961095</v>
      </c>
      <c r="CA540" s="386">
        <v>5010</v>
      </c>
      <c r="CB540" s="386">
        <v>5654.5875260228249</v>
      </c>
      <c r="CC540" s="386">
        <v>6382.1078022860138</v>
      </c>
      <c r="CD540" s="386">
        <v>7203.2309717643593</v>
      </c>
      <c r="CE540" s="386">
        <v>8130</v>
      </c>
      <c r="CF540" s="386">
        <v>8114.567776618579</v>
      </c>
      <c r="CG540" s="386">
        <v>8099.1648464128648</v>
      </c>
      <c r="CH540" s="386">
        <v>8083.7911537790651</v>
      </c>
      <c r="CI540" s="386">
        <v>8068.4466432189338</v>
      </c>
      <c r="CJ540" s="386">
        <v>8053.1312593395705</v>
      </c>
      <c r="CK540" s="386">
        <v>8037.5331616232452</v>
      </c>
      <c r="CL540" s="386">
        <v>8021.9652758387174</v>
      </c>
      <c r="CM540" s="386">
        <v>8006.4275434685433</v>
      </c>
      <c r="CN540" s="386">
        <v>7990.9199061086192</v>
      </c>
      <c r="CO540" s="386">
        <v>7975.4423054679646</v>
      </c>
      <c r="CP540" s="386">
        <v>7955.1346932416118</v>
      </c>
      <c r="CQ540" s="386">
        <v>7934.8787896351123</v>
      </c>
      <c r="CR540" s="386">
        <v>7914.6744629844707</v>
      </c>
      <c r="CS540" s="386">
        <v>7894.521581960943</v>
      </c>
      <c r="CT540" s="386">
        <v>7874.4200155701838</v>
      </c>
      <c r="CU540" s="386">
        <v>7852.5903408680488</v>
      </c>
      <c r="CV540" s="386">
        <v>7830.8211829654574</v>
      </c>
      <c r="CW540" s="386">
        <v>7809.112374096143</v>
      </c>
      <c r="CX540" s="386">
        <v>7787.4637469589243</v>
      </c>
      <c r="CY540" s="386">
        <v>7765.875134716418</v>
      </c>
      <c r="CZ540" s="386">
        <v>7746.7749634671864</v>
      </c>
      <c r="DA540" s="386">
        <v>7727.7217690924763</v>
      </c>
      <c r="DB540" s="386">
        <v>7708.7154360526556</v>
      </c>
      <c r="DC540" s="386">
        <v>7689.7558490922638</v>
      </c>
      <c r="DD540" s="386">
        <v>7670.8428932393108</v>
      </c>
      <c r="DE540" s="386">
        <v>7677.0249691747713</v>
      </c>
      <c r="DF540" s="386">
        <v>7683.2120273609962</v>
      </c>
      <c r="DG540" s="386">
        <v>7689.4040718132756</v>
      </c>
      <c r="DH540" s="386">
        <v>7695.6011065501343</v>
      </c>
      <c r="DI540" s="386">
        <v>7701.8031355933344</v>
      </c>
      <c r="DJ540" s="387">
        <v>7701.8031355933344</v>
      </c>
      <c r="DK540" s="387">
        <v>7701.8031355933344</v>
      </c>
      <c r="DL540" s="387">
        <v>7701.8031355933344</v>
      </c>
      <c r="DM540" s="387">
        <v>7701.8031355933344</v>
      </c>
      <c r="DN540" s="387">
        <v>7701.8031355933344</v>
      </c>
      <c r="DO540" s="387">
        <v>7701.8031355933344</v>
      </c>
      <c r="DP540" s="387">
        <v>7701.8031355933344</v>
      </c>
      <c r="DQ540" s="387">
        <v>7701.8031355933344</v>
      </c>
      <c r="DR540" s="387">
        <v>7701.8031355933344</v>
      </c>
      <c r="DS540" s="387">
        <v>7701.8031355933344</v>
      </c>
      <c r="DT540" s="387">
        <v>7701.8031355933344</v>
      </c>
      <c r="DU540" s="387">
        <v>7701.8031355933344</v>
      </c>
      <c r="DV540" s="387">
        <v>7701.8031355933344</v>
      </c>
      <c r="DW540" s="387">
        <v>7701.8031355933344</v>
      </c>
      <c r="DX540" s="387">
        <v>7701.8031355933344</v>
      </c>
      <c r="DY540" s="387">
        <v>7701.8031355933344</v>
      </c>
      <c r="DZ540" s="387">
        <v>7701.8031355933344</v>
      </c>
      <c r="EA540" s="387">
        <v>7701.8031355933344</v>
      </c>
      <c r="EB540" s="387">
        <v>7701.8031355933344</v>
      </c>
      <c r="EC540" s="387">
        <v>7701.8031355933344</v>
      </c>
      <c r="ED540" s="387">
        <v>7701.8031355933344</v>
      </c>
      <c r="EE540" s="387">
        <v>7701.8031355933344</v>
      </c>
      <c r="EF540" s="387">
        <v>7701.8031355933344</v>
      </c>
      <c r="EG540" s="387">
        <v>7701.8031355933344</v>
      </c>
      <c r="EH540" s="387">
        <v>7701.8031355933344</v>
      </c>
      <c r="EI540" s="387">
        <v>7701.8031355933344</v>
      </c>
      <c r="EJ540" s="387">
        <v>7701.8031355933344</v>
      </c>
      <c r="EK540" s="387">
        <v>7701.8031355933344</v>
      </c>
      <c r="EY540" s="386">
        <v>954</v>
      </c>
      <c r="EZ540" s="386">
        <v>964</v>
      </c>
      <c r="FA540" s="386">
        <v>974</v>
      </c>
      <c r="FB540" s="386">
        <v>984</v>
      </c>
      <c r="FC540" s="386">
        <v>992.7</v>
      </c>
      <c r="FD540" s="386">
        <v>1008</v>
      </c>
      <c r="FE540" s="386">
        <v>1023</v>
      </c>
      <c r="FF540" s="386">
        <v>1038</v>
      </c>
      <c r="FG540" s="386">
        <v>1053</v>
      </c>
      <c r="FH540" s="386">
        <v>1068</v>
      </c>
      <c r="FI540" s="386">
        <v>1081.9000000000001</v>
      </c>
      <c r="FJ540" s="386">
        <v>1093</v>
      </c>
      <c r="FK540" s="386">
        <v>1104</v>
      </c>
      <c r="FL540" s="386">
        <v>1115</v>
      </c>
      <c r="FM540" s="386">
        <v>1126</v>
      </c>
      <c r="FN540" s="386">
        <v>1137</v>
      </c>
      <c r="FO540" s="386">
        <v>1148</v>
      </c>
      <c r="FP540" s="386">
        <v>1159</v>
      </c>
      <c r="FQ540" s="386">
        <v>1170</v>
      </c>
      <c r="FR540" s="386">
        <v>1181</v>
      </c>
      <c r="FS540" s="386">
        <v>1192</v>
      </c>
      <c r="FT540" s="386">
        <v>1203</v>
      </c>
      <c r="FU540" s="386">
        <v>1214</v>
      </c>
      <c r="FV540" s="386">
        <v>1225</v>
      </c>
      <c r="FW540" s="386">
        <v>1236</v>
      </c>
      <c r="FX540" s="386">
        <v>1247</v>
      </c>
      <c r="FY540" s="386">
        <v>1258</v>
      </c>
      <c r="FZ540" s="386">
        <v>1269</v>
      </c>
      <c r="GA540" s="386">
        <v>1280</v>
      </c>
      <c r="GB540" s="386">
        <v>1291</v>
      </c>
      <c r="GC540" s="386">
        <v>1307.7</v>
      </c>
      <c r="GD540" s="387">
        <v>1307.7</v>
      </c>
      <c r="GE540" s="387">
        <v>1307.7</v>
      </c>
      <c r="GF540" s="387">
        <v>1307.7</v>
      </c>
      <c r="GG540" s="387">
        <v>1307.7</v>
      </c>
      <c r="GH540" s="387">
        <v>1307.7</v>
      </c>
      <c r="GI540" s="387">
        <v>1307.7</v>
      </c>
      <c r="GJ540" s="387">
        <v>1307.7</v>
      </c>
      <c r="GK540" s="387">
        <v>1307.7</v>
      </c>
      <c r="GL540" s="387">
        <v>1307.7</v>
      </c>
      <c r="GM540" s="387">
        <v>1307.7</v>
      </c>
      <c r="GN540" s="387">
        <v>1307.7</v>
      </c>
      <c r="GO540" s="387">
        <v>1307.7</v>
      </c>
      <c r="GP540" s="387">
        <v>1307.7</v>
      </c>
      <c r="GQ540" s="387">
        <v>1307.7</v>
      </c>
      <c r="GR540" s="387">
        <v>1307.7</v>
      </c>
      <c r="GS540" s="387">
        <v>1307.7</v>
      </c>
      <c r="GT540" s="387">
        <v>1307.7</v>
      </c>
      <c r="GU540" s="387">
        <v>1307.7</v>
      </c>
      <c r="GV540" s="387">
        <v>1307.7</v>
      </c>
      <c r="GW540" s="387">
        <v>1307.7</v>
      </c>
      <c r="GX540" s="387">
        <v>1307.7</v>
      </c>
      <c r="GY540" s="387">
        <v>1307.7</v>
      </c>
      <c r="GZ540" s="387">
        <v>1307.7</v>
      </c>
      <c r="HA540" s="387">
        <v>1307.7</v>
      </c>
      <c r="HB540" s="387">
        <v>1307.7</v>
      </c>
      <c r="HC540" s="387">
        <v>1307.7</v>
      </c>
      <c r="HD540" s="387">
        <v>1307.7</v>
      </c>
      <c r="HE540" s="387">
        <v>1307.7</v>
      </c>
      <c r="HS540" s="394">
        <v>3.4606173730341618</v>
      </c>
      <c r="HT540" s="394">
        <v>3.4610322664133912</v>
      </c>
      <c r="HU540" s="394">
        <v>3.4614472095341831</v>
      </c>
      <c r="HV540" s="394">
        <v>3.4618622024025014</v>
      </c>
      <c r="HW540" s="394">
        <v>3.4622772450243078</v>
      </c>
      <c r="HX540" s="394">
        <v>3.4507827868429466</v>
      </c>
      <c r="HY540" s="394">
        <v>3.4393264892592308</v>
      </c>
      <c r="HZ540" s="394">
        <v>3.4279082255833075</v>
      </c>
      <c r="IA540" s="394">
        <v>3.4165278695459236</v>
      </c>
      <c r="IB540" s="394">
        <v>3.4051852952970276</v>
      </c>
      <c r="IC540" s="394">
        <v>3.3936895679379231</v>
      </c>
      <c r="ID540" s="394">
        <v>3.3822326495527957</v>
      </c>
      <c r="IE540" s="394">
        <v>3.3708144091245811</v>
      </c>
      <c r="IF540" s="394">
        <v>3.3594347160785198</v>
      </c>
      <c r="IG540" s="394">
        <v>3.3480934402806661</v>
      </c>
      <c r="IH540" s="394">
        <v>3.3351904914531789</v>
      </c>
      <c r="II540" s="394">
        <v>3.3223372682654961</v>
      </c>
      <c r="IJ540" s="394">
        <v>3.3095335790839626</v>
      </c>
      <c r="IK540" s="394">
        <v>3.296779233013444</v>
      </c>
      <c r="IL540" s="394">
        <v>3.2840740398944819</v>
      </c>
      <c r="IM540" s="394">
        <v>3.2711687171512391</v>
      </c>
      <c r="IN540" s="394">
        <v>3.2583141080499809</v>
      </c>
      <c r="IO540" s="394">
        <v>3.2455100133028987</v>
      </c>
      <c r="IP540" s="394">
        <v>3.232756234405318</v>
      </c>
      <c r="IQ540" s="394">
        <v>3.2200525736326258</v>
      </c>
      <c r="IR540" s="394">
        <v>3.2071462289162795</v>
      </c>
      <c r="IS540" s="394">
        <v>3.1942916143285962</v>
      </c>
      <c r="IT540" s="394">
        <v>3.1814885225292122</v>
      </c>
      <c r="IU540" s="394">
        <v>3.1687367470088081</v>
      </c>
      <c r="IV540" s="394">
        <v>3.1560360820857776</v>
      </c>
      <c r="IW540" s="394">
        <v>3.1540160249698381</v>
      </c>
      <c r="IX540" s="394">
        <v>3.1519972608146403</v>
      </c>
      <c r="IY540" s="394">
        <v>3.1499797887926095</v>
      </c>
      <c r="IZ540" s="394">
        <v>3.1479636080766999</v>
      </c>
      <c r="JA540" s="394">
        <v>3.145948717840398</v>
      </c>
      <c r="JB540" s="394">
        <v>3.145948717840398</v>
      </c>
      <c r="JC540" s="394">
        <v>3.145948717840398</v>
      </c>
      <c r="JD540" s="394">
        <v>3.145948717840398</v>
      </c>
      <c r="JE540" s="394">
        <v>3.145948717840398</v>
      </c>
      <c r="JF540" s="394">
        <v>3.145948717840398</v>
      </c>
      <c r="JG540" s="394">
        <v>3.145948717840398</v>
      </c>
      <c r="JH540" s="394">
        <v>3.145948717840398</v>
      </c>
      <c r="JI540" s="394">
        <v>3.145948717840398</v>
      </c>
      <c r="JJ540" s="394">
        <v>3.145948717840398</v>
      </c>
      <c r="JK540" s="394">
        <v>3.145948717840398</v>
      </c>
      <c r="JL540" s="394">
        <v>3.145948717840398</v>
      </c>
      <c r="JM540" s="394">
        <v>3.145948717840398</v>
      </c>
      <c r="JN540" s="394">
        <v>3.145948717840398</v>
      </c>
      <c r="JO540" s="394">
        <v>3.145948717840398</v>
      </c>
      <c r="JP540" s="394">
        <v>3.145948717840398</v>
      </c>
      <c r="JQ540" s="394">
        <v>3.145948717840398</v>
      </c>
      <c r="JR540" s="394">
        <v>3.145948717840398</v>
      </c>
      <c r="JS540" s="394">
        <v>3.145948717840398</v>
      </c>
      <c r="JT540" s="394">
        <v>3.145948717840398</v>
      </c>
      <c r="JU540" s="394">
        <v>3.145948717840398</v>
      </c>
      <c r="JV540" s="394">
        <v>3.145948717840398</v>
      </c>
      <c r="JW540" s="394">
        <v>3.145948717840398</v>
      </c>
      <c r="JX540" s="394">
        <v>3.145948717840398</v>
      </c>
      <c r="JY540" s="394">
        <v>3.145948717840398</v>
      </c>
      <c r="JZ540" s="394">
        <v>3.145948717840398</v>
      </c>
      <c r="KA540" s="394">
        <v>3.145948717840398</v>
      </c>
      <c r="KB540" s="394">
        <v>3.145948717840398</v>
      </c>
      <c r="KC540" s="394">
        <v>3.145948717840398</v>
      </c>
    </row>
    <row r="541" spans="1:289" x14ac:dyDescent="0.25">
      <c r="A541" s="383">
        <v>532</v>
      </c>
      <c r="B541" s="384" t="s">
        <v>874</v>
      </c>
      <c r="C541" s="385" t="s">
        <v>142</v>
      </c>
      <c r="D541" s="385" t="s">
        <v>142</v>
      </c>
      <c r="E541" s="129">
        <v>2052</v>
      </c>
      <c r="F541" s="386">
        <v>150.01002</v>
      </c>
      <c r="G541" s="386">
        <v>151.67650416877299</v>
      </c>
      <c r="H541" s="386">
        <v>153.36150156409425</v>
      </c>
      <c r="I541" s="386">
        <v>155.06521785221832</v>
      </c>
      <c r="J541" s="386">
        <v>156.78786098417757</v>
      </c>
      <c r="K541" s="386">
        <v>157.44892953756852</v>
      </c>
      <c r="L541" s="386">
        <v>158.11278537072423</v>
      </c>
      <c r="M541" s="386">
        <v>158.77944023572161</v>
      </c>
      <c r="N541" s="386">
        <v>159.44890593418816</v>
      </c>
      <c r="O541" s="386">
        <v>160.12119431751091</v>
      </c>
      <c r="P541" s="386">
        <v>160.78237797822445</v>
      </c>
      <c r="Q541" s="386">
        <v>161.44629184486143</v>
      </c>
      <c r="R541" s="386">
        <v>162.11294719117956</v>
      </c>
      <c r="S541" s="386">
        <v>162.78235533748892</v>
      </c>
      <c r="T541" s="386">
        <v>163.45452765084426</v>
      </c>
      <c r="U541" s="386">
        <v>164.11582178050884</v>
      </c>
      <c r="V541" s="386">
        <v>164.77979133270355</v>
      </c>
      <c r="W541" s="386">
        <v>165.44644713148594</v>
      </c>
      <c r="X541" s="386">
        <v>166.11580004470483</v>
      </c>
      <c r="Y541" s="386">
        <v>166.7878609841776</v>
      </c>
      <c r="Z541" s="386">
        <v>167.44926121925309</v>
      </c>
      <c r="AA541" s="386">
        <v>168.11328424874765</v>
      </c>
      <c r="AB541" s="386">
        <v>168.77994047339931</v>
      </c>
      <c r="AC541" s="386">
        <v>169.44924033519035</v>
      </c>
      <c r="AD541" s="386">
        <v>170.12119431751094</v>
      </c>
      <c r="AE541" s="386">
        <v>170.78269654799638</v>
      </c>
      <c r="AF541" s="386">
        <v>171.44677097533648</v>
      </c>
      <c r="AG541" s="386">
        <v>172.11342760130654</v>
      </c>
      <c r="AH541" s="386">
        <v>172.78267646657292</v>
      </c>
      <c r="AI541" s="386">
        <v>173.45452765084428</v>
      </c>
      <c r="AJ541" s="386">
        <v>174.11612800100843</v>
      </c>
      <c r="AK541" s="386">
        <v>174.7802518657171</v>
      </c>
      <c r="AL541" s="386">
        <v>175.44690887030626</v>
      </c>
      <c r="AM541" s="386">
        <v>176.11610867682541</v>
      </c>
      <c r="AN541" s="386">
        <v>176.78786098417763</v>
      </c>
      <c r="AO541" s="387">
        <v>176.78786098417763</v>
      </c>
      <c r="AP541" s="387">
        <v>176.78786098417763</v>
      </c>
      <c r="AQ541" s="387">
        <v>176.78786098417763</v>
      </c>
      <c r="AR541" s="387">
        <v>176.78786098417763</v>
      </c>
      <c r="AS541" s="387">
        <v>176.78786098417763</v>
      </c>
      <c r="AT541" s="387">
        <v>176.78786098417763</v>
      </c>
      <c r="AU541" s="387">
        <v>176.78786098417763</v>
      </c>
      <c r="AV541" s="387">
        <v>176.78786098417763</v>
      </c>
      <c r="AW541" s="387">
        <v>176.78786098417763</v>
      </c>
      <c r="AX541" s="387">
        <v>176.78786098417763</v>
      </c>
      <c r="AY541" s="387">
        <v>176.78786098417763</v>
      </c>
      <c r="AZ541" s="387">
        <v>176.78786098417763</v>
      </c>
      <c r="BA541" s="387">
        <v>176.78786098417763</v>
      </c>
      <c r="BB541" s="387">
        <v>176.78786098417763</v>
      </c>
      <c r="BC541" s="387">
        <v>176.78786098417763</v>
      </c>
      <c r="BD541" s="387">
        <v>176.78786098417763</v>
      </c>
      <c r="BE541" s="387">
        <v>176.78786098417763</v>
      </c>
      <c r="BF541" s="387">
        <v>176.78786098417763</v>
      </c>
      <c r="BG541" s="387">
        <v>176.78786098417763</v>
      </c>
      <c r="BH541" s="387">
        <v>176.78786098417763</v>
      </c>
      <c r="BI541" s="387">
        <v>176.78786098417763</v>
      </c>
      <c r="BJ541" s="387">
        <v>176.78786098417763</v>
      </c>
      <c r="BK541" s="387">
        <v>176.78786098417763</v>
      </c>
      <c r="BL541" s="387">
        <v>176.78786098417763</v>
      </c>
      <c r="BM541" s="387">
        <v>176.78786098417763</v>
      </c>
      <c r="BN541" s="387">
        <v>176.78786098417763</v>
      </c>
      <c r="BO541" s="387">
        <v>176.78786098417763</v>
      </c>
      <c r="BP541" s="387">
        <v>176.78786098417763</v>
      </c>
      <c r="CA541" s="386">
        <v>460</v>
      </c>
      <c r="CB541" s="386">
        <v>464.92048598686364</v>
      </c>
      <c r="CC541" s="386">
        <v>469.89360497882927</v>
      </c>
      <c r="CD541" s="386">
        <v>474.91991997581874</v>
      </c>
      <c r="CE541" s="386">
        <v>480</v>
      </c>
      <c r="CF541" s="386">
        <v>479.84920344696832</v>
      </c>
      <c r="CG541" s="386">
        <v>479.69845426810417</v>
      </c>
      <c r="CH541" s="386">
        <v>479.54775244852448</v>
      </c>
      <c r="CI541" s="386">
        <v>479.39709797335087</v>
      </c>
      <c r="CJ541" s="386">
        <v>479.24649082770986</v>
      </c>
      <c r="CK541" s="386">
        <v>479.00429359693771</v>
      </c>
      <c r="CL541" s="386">
        <v>478.76221876559828</v>
      </c>
      <c r="CM541" s="386">
        <v>478.52026627183437</v>
      </c>
      <c r="CN541" s="386">
        <v>478.2784360538202</v>
      </c>
      <c r="CO541" s="386">
        <v>478.03672804976117</v>
      </c>
      <c r="CP541" s="386">
        <v>478.1257532702233</v>
      </c>
      <c r="CQ541" s="386">
        <v>478.21479506993433</v>
      </c>
      <c r="CR541" s="386">
        <v>478.30385345198175</v>
      </c>
      <c r="CS541" s="386">
        <v>478.39292841945377</v>
      </c>
      <c r="CT541" s="386">
        <v>478.48201997543913</v>
      </c>
      <c r="CU541" s="386">
        <v>478.52996410086672</v>
      </c>
      <c r="CV541" s="386">
        <v>478.57791303031843</v>
      </c>
      <c r="CW541" s="386">
        <v>478.6258667642756</v>
      </c>
      <c r="CX541" s="386">
        <v>478.6738253032197</v>
      </c>
      <c r="CY541" s="386">
        <v>478.7217886476322</v>
      </c>
      <c r="CZ541" s="386">
        <v>478.64014098045527</v>
      </c>
      <c r="DA541" s="386">
        <v>478.55850723857219</v>
      </c>
      <c r="DB541" s="386">
        <v>478.47688741960786</v>
      </c>
      <c r="DC541" s="386">
        <v>478.39528152118777</v>
      </c>
      <c r="DD541" s="386">
        <v>478.31368954093773</v>
      </c>
      <c r="DE541" s="386">
        <v>480.13810144233651</v>
      </c>
      <c r="DF541" s="386">
        <v>481.96947212174803</v>
      </c>
      <c r="DG541" s="386">
        <v>483.80782812174823</v>
      </c>
      <c r="DH541" s="386">
        <v>485.65319608615323</v>
      </c>
      <c r="DI541" s="386">
        <v>487.50560276040562</v>
      </c>
      <c r="DJ541" s="387">
        <v>487.50560276040562</v>
      </c>
      <c r="DK541" s="387">
        <v>487.50560276040562</v>
      </c>
      <c r="DL541" s="387">
        <v>487.50560276040562</v>
      </c>
      <c r="DM541" s="387">
        <v>487.50560276040562</v>
      </c>
      <c r="DN541" s="387">
        <v>487.50560276040562</v>
      </c>
      <c r="DO541" s="387">
        <v>487.50560276040562</v>
      </c>
      <c r="DP541" s="387">
        <v>487.50560276040562</v>
      </c>
      <c r="DQ541" s="387">
        <v>487.50560276040562</v>
      </c>
      <c r="DR541" s="387">
        <v>487.50560276040562</v>
      </c>
      <c r="DS541" s="387">
        <v>487.50560276040562</v>
      </c>
      <c r="DT541" s="387">
        <v>487.50560276040562</v>
      </c>
      <c r="DU541" s="387">
        <v>487.50560276040562</v>
      </c>
      <c r="DV541" s="387">
        <v>487.50560276040562</v>
      </c>
      <c r="DW541" s="387">
        <v>487.50560276040562</v>
      </c>
      <c r="DX541" s="387">
        <v>487.50560276040562</v>
      </c>
      <c r="DY541" s="387">
        <v>487.50560276040562</v>
      </c>
      <c r="DZ541" s="387">
        <v>487.50560276040562</v>
      </c>
      <c r="EA541" s="387">
        <v>487.50560276040562</v>
      </c>
      <c r="EB541" s="387">
        <v>487.50560276040562</v>
      </c>
      <c r="EC541" s="387">
        <v>487.50560276040562</v>
      </c>
      <c r="ED541" s="387">
        <v>487.50560276040562</v>
      </c>
      <c r="EE541" s="387">
        <v>487.50560276040562</v>
      </c>
      <c r="EF541" s="387">
        <v>487.50560276040562</v>
      </c>
      <c r="EG541" s="387">
        <v>487.50560276040562</v>
      </c>
      <c r="EH541" s="387">
        <v>487.50560276040562</v>
      </c>
      <c r="EI541" s="387">
        <v>487.50560276040562</v>
      </c>
      <c r="EJ541" s="387">
        <v>487.50560276040562</v>
      </c>
      <c r="EK541" s="387">
        <v>487.50560276040562</v>
      </c>
      <c r="EY541" s="386">
        <v>768</v>
      </c>
      <c r="EZ541" s="386">
        <v>799</v>
      </c>
      <c r="FA541" s="386">
        <v>830</v>
      </c>
      <c r="FB541" s="386">
        <v>861</v>
      </c>
      <c r="FC541" s="386">
        <v>892.2</v>
      </c>
      <c r="FD541" s="386">
        <v>921</v>
      </c>
      <c r="FE541" s="386">
        <v>950</v>
      </c>
      <c r="FF541" s="386">
        <v>979</v>
      </c>
      <c r="FG541" s="386">
        <v>1008</v>
      </c>
      <c r="FH541" s="386">
        <v>1037</v>
      </c>
      <c r="FI541" s="386">
        <v>1066.2</v>
      </c>
      <c r="FJ541" s="386">
        <v>1080</v>
      </c>
      <c r="FK541" s="386">
        <v>1094</v>
      </c>
      <c r="FL541" s="386">
        <v>1108</v>
      </c>
      <c r="FM541" s="386">
        <v>1122</v>
      </c>
      <c r="FN541" s="386">
        <v>1136</v>
      </c>
      <c r="FO541" s="386">
        <v>1150</v>
      </c>
      <c r="FP541" s="386">
        <v>1164</v>
      </c>
      <c r="FQ541" s="386">
        <v>1178</v>
      </c>
      <c r="FR541" s="386">
        <v>1192</v>
      </c>
      <c r="FS541" s="386">
        <v>1206</v>
      </c>
      <c r="FT541" s="386">
        <v>1220</v>
      </c>
      <c r="FU541" s="386">
        <v>1234</v>
      </c>
      <c r="FV541" s="386">
        <v>1248</v>
      </c>
      <c r="FW541" s="386">
        <v>1262</v>
      </c>
      <c r="FX541" s="386">
        <v>1276</v>
      </c>
      <c r="FY541" s="386">
        <v>1290</v>
      </c>
      <c r="FZ541" s="386">
        <v>1304</v>
      </c>
      <c r="GA541" s="386">
        <v>1318</v>
      </c>
      <c r="GB541" s="386">
        <v>1332</v>
      </c>
      <c r="GC541" s="386">
        <v>1342.9</v>
      </c>
      <c r="GD541" s="387">
        <v>1342.9</v>
      </c>
      <c r="GE541" s="387">
        <v>1342.9</v>
      </c>
      <c r="GF541" s="387">
        <v>1342.9</v>
      </c>
      <c r="GG541" s="387">
        <v>1342.9</v>
      </c>
      <c r="GH541" s="387">
        <v>1342.9</v>
      </c>
      <c r="GI541" s="387">
        <v>1342.9</v>
      </c>
      <c r="GJ541" s="387">
        <v>1342.9</v>
      </c>
      <c r="GK541" s="387">
        <v>1342.9</v>
      </c>
      <c r="GL541" s="387">
        <v>1342.9</v>
      </c>
      <c r="GM541" s="387">
        <v>1342.9</v>
      </c>
      <c r="GN541" s="387">
        <v>1342.9</v>
      </c>
      <c r="GO541" s="387">
        <v>1342.9</v>
      </c>
      <c r="GP541" s="387">
        <v>1342.9</v>
      </c>
      <c r="GQ541" s="387">
        <v>1342.9</v>
      </c>
      <c r="GR541" s="387">
        <v>1342.9</v>
      </c>
      <c r="GS541" s="387">
        <v>1342.9</v>
      </c>
      <c r="GT541" s="387">
        <v>1342.9</v>
      </c>
      <c r="GU541" s="387">
        <v>1342.9</v>
      </c>
      <c r="GV541" s="387">
        <v>1342.9</v>
      </c>
      <c r="GW541" s="387">
        <v>1342.9</v>
      </c>
      <c r="GX541" s="387">
        <v>1342.9</v>
      </c>
      <c r="GY541" s="387">
        <v>1342.9</v>
      </c>
      <c r="GZ541" s="387">
        <v>1342.9</v>
      </c>
      <c r="HA541" s="387">
        <v>1342.9</v>
      </c>
      <c r="HB541" s="387">
        <v>1342.9</v>
      </c>
      <c r="HC541" s="387">
        <v>1342.9</v>
      </c>
      <c r="HD541" s="387">
        <v>1342.9</v>
      </c>
      <c r="HE541" s="387">
        <v>1342.9</v>
      </c>
      <c r="HS541" s="394">
        <v>3.0664618270166222</v>
      </c>
      <c r="HT541" s="394">
        <v>3.0652109800047791</v>
      </c>
      <c r="HU541" s="394">
        <v>3.0639606432286204</v>
      </c>
      <c r="HV541" s="394">
        <v>3.0627108164800134</v>
      </c>
      <c r="HW541" s="394">
        <v>3.0614614995509108</v>
      </c>
      <c r="HX541" s="394">
        <v>3.0476498306866713</v>
      </c>
      <c r="HY541" s="394">
        <v>3.0339004726490888</v>
      </c>
      <c r="HZ541" s="394">
        <v>3.0202131443252034</v>
      </c>
      <c r="IA541" s="394">
        <v>3.0065875658702854</v>
      </c>
      <c r="IB541" s="394">
        <v>2.9930234587021145</v>
      </c>
      <c r="IC541" s="394">
        <v>2.9792089134408228</v>
      </c>
      <c r="ID541" s="394">
        <v>2.9654581303462528</v>
      </c>
      <c r="IE541" s="394">
        <v>2.9517708151188944</v>
      </c>
      <c r="IF541" s="394">
        <v>2.9381466748176006</v>
      </c>
      <c r="IG541" s="394">
        <v>2.9245854178533186</v>
      </c>
      <c r="IH541" s="394">
        <v>2.9133434429599143</v>
      </c>
      <c r="II541" s="394">
        <v>2.9021446817127017</v>
      </c>
      <c r="IJ541" s="394">
        <v>2.8909889680003666</v>
      </c>
      <c r="IK541" s="394">
        <v>2.8798761363501209</v>
      </c>
      <c r="IL541" s="394">
        <v>2.868806021925244</v>
      </c>
      <c r="IM541" s="394">
        <v>2.8577609755727367</v>
      </c>
      <c r="IN541" s="394">
        <v>2.8467584531998908</v>
      </c>
      <c r="IO541" s="394">
        <v>2.8357982910872623</v>
      </c>
      <c r="IP541" s="394">
        <v>2.824880326145736</v>
      </c>
      <c r="IQ541" s="394">
        <v>2.8140043959140977</v>
      </c>
      <c r="IR541" s="394">
        <v>2.8026266750387054</v>
      </c>
      <c r="IS541" s="394">
        <v>2.7912949571235455</v>
      </c>
      <c r="IT541" s="394">
        <v>2.780009056167188</v>
      </c>
      <c r="IU541" s="394">
        <v>2.7687687869202535</v>
      </c>
      <c r="IV541" s="394">
        <v>2.7575739648823721</v>
      </c>
      <c r="IW541" s="394">
        <v>2.7575739648859852</v>
      </c>
      <c r="IX541" s="394">
        <v>2.7575739648895978</v>
      </c>
      <c r="IY541" s="394">
        <v>2.7575739648932105</v>
      </c>
      <c r="IZ541" s="394">
        <v>2.7575739648968232</v>
      </c>
      <c r="JA541" s="394">
        <v>2.7575739649004349</v>
      </c>
      <c r="JB541" s="394">
        <v>2.7575739649004349</v>
      </c>
      <c r="JC541" s="394">
        <v>2.7575739649004349</v>
      </c>
      <c r="JD541" s="394">
        <v>2.7575739649004349</v>
      </c>
      <c r="JE541" s="394">
        <v>2.7575739649004349</v>
      </c>
      <c r="JF541" s="394">
        <v>2.7575739649004349</v>
      </c>
      <c r="JG541" s="394">
        <v>2.7575739649004349</v>
      </c>
      <c r="JH541" s="394">
        <v>2.7575739649004349</v>
      </c>
      <c r="JI541" s="394">
        <v>2.7575739649004349</v>
      </c>
      <c r="JJ541" s="394">
        <v>2.7575739649004349</v>
      </c>
      <c r="JK541" s="394">
        <v>2.7575739649004349</v>
      </c>
      <c r="JL541" s="394">
        <v>2.7575739649004349</v>
      </c>
      <c r="JM541" s="394">
        <v>2.7575739649004349</v>
      </c>
      <c r="JN541" s="394">
        <v>2.7575739649004349</v>
      </c>
      <c r="JO541" s="394">
        <v>2.7575739649004349</v>
      </c>
      <c r="JP541" s="394">
        <v>2.7575739649004349</v>
      </c>
      <c r="JQ541" s="394">
        <v>2.7575739649004349</v>
      </c>
      <c r="JR541" s="394">
        <v>2.7575739649004349</v>
      </c>
      <c r="JS541" s="394">
        <v>2.7575739649004349</v>
      </c>
      <c r="JT541" s="394">
        <v>2.7575739649004349</v>
      </c>
      <c r="JU541" s="394">
        <v>2.7575739649004349</v>
      </c>
      <c r="JV541" s="394">
        <v>2.7575739649004349</v>
      </c>
      <c r="JW541" s="394">
        <v>2.7575739649004349</v>
      </c>
      <c r="JX541" s="394">
        <v>2.7575739649004349</v>
      </c>
      <c r="JY541" s="394">
        <v>2.7575739649004349</v>
      </c>
      <c r="JZ541" s="394">
        <v>2.7575739649004349</v>
      </c>
      <c r="KA541" s="394">
        <v>2.7575739649004349</v>
      </c>
      <c r="KB541" s="394">
        <v>2.7575739649004349</v>
      </c>
      <c r="KC541" s="394">
        <v>2.7575739649004349</v>
      </c>
    </row>
    <row r="542" spans="1:289" x14ac:dyDescent="0.25">
      <c r="A542" s="383">
        <v>533</v>
      </c>
      <c r="B542" s="384" t="s">
        <v>874</v>
      </c>
      <c r="C542" s="385" t="s">
        <v>142</v>
      </c>
      <c r="D542" s="385" t="s">
        <v>142</v>
      </c>
      <c r="E542" s="129">
        <v>2052</v>
      </c>
      <c r="F542" s="386">
        <v>98.916010000000014</v>
      </c>
      <c r="G542" s="386">
        <v>99.752841709984182</v>
      </c>
      <c r="H542" s="386">
        <v>100.59675303540001</v>
      </c>
      <c r="I542" s="386">
        <v>101.4478038699562</v>
      </c>
      <c r="J542" s="386">
        <v>102.30605461406358</v>
      </c>
      <c r="K542" s="386">
        <v>102.96419882720575</v>
      </c>
      <c r="L542" s="386">
        <v>103.6265769423093</v>
      </c>
      <c r="M542" s="386">
        <v>104.29321619645307</v>
      </c>
      <c r="N542" s="386">
        <v>104.96414400193453</v>
      </c>
      <c r="O542" s="386">
        <v>105.63938794739691</v>
      </c>
      <c r="P542" s="386">
        <v>106.29779611143626</v>
      </c>
      <c r="Q542" s="386">
        <v>106.96030787091379</v>
      </c>
      <c r="R542" s="386">
        <v>107.6269488019029</v>
      </c>
      <c r="S542" s="386">
        <v>108.29774463988242</v>
      </c>
      <c r="T542" s="386">
        <v>108.97272128073024</v>
      </c>
      <c r="U542" s="386">
        <v>109.63137753619273</v>
      </c>
      <c r="V542" s="386">
        <v>110.29401486194293</v>
      </c>
      <c r="W542" s="386">
        <v>110.96065732048763</v>
      </c>
      <c r="X542" s="386">
        <v>111.63132911977299</v>
      </c>
      <c r="Y542" s="386">
        <v>112.30605461406357</v>
      </c>
      <c r="Z542" s="386">
        <v>112.96494448923053</v>
      </c>
      <c r="AA542" s="386">
        <v>113.62770001410881</v>
      </c>
      <c r="AB542" s="386">
        <v>114.29434386812974</v>
      </c>
      <c r="AC542" s="386">
        <v>114.96489886378295</v>
      </c>
      <c r="AD542" s="386">
        <v>115.6393879473969</v>
      </c>
      <c r="AE542" s="386">
        <v>116.29849820097532</v>
      </c>
      <c r="AF542" s="386">
        <v>116.96136518774026</v>
      </c>
      <c r="AG542" s="386">
        <v>117.62801031995798</v>
      </c>
      <c r="AH542" s="386">
        <v>118.2984551319383</v>
      </c>
      <c r="AI542" s="386">
        <v>118.97272128073023</v>
      </c>
      <c r="AJ542" s="386">
        <v>119.63203976620511</v>
      </c>
      <c r="AK542" s="386">
        <v>120.2950120376959</v>
      </c>
      <c r="AL542" s="386">
        <v>120.96165834361446</v>
      </c>
      <c r="AM542" s="386">
        <v>121.63199904458453</v>
      </c>
      <c r="AN542" s="386">
        <v>122.30605461406356</v>
      </c>
      <c r="AO542" s="387">
        <v>122.30605461406356</v>
      </c>
      <c r="AP542" s="387">
        <v>122.30605461406356</v>
      </c>
      <c r="AQ542" s="387">
        <v>122.30605461406356</v>
      </c>
      <c r="AR542" s="387">
        <v>122.30605461406356</v>
      </c>
      <c r="AS542" s="387">
        <v>122.30605461406356</v>
      </c>
      <c r="AT542" s="387">
        <v>122.30605461406356</v>
      </c>
      <c r="AU542" s="387">
        <v>122.30605461406356</v>
      </c>
      <c r="AV542" s="387">
        <v>122.30605461406356</v>
      </c>
      <c r="AW542" s="387">
        <v>122.30605461406356</v>
      </c>
      <c r="AX542" s="387">
        <v>122.30605461406356</v>
      </c>
      <c r="AY542" s="387">
        <v>122.30605461406356</v>
      </c>
      <c r="AZ542" s="387">
        <v>122.30605461406356</v>
      </c>
      <c r="BA542" s="387">
        <v>122.30605461406356</v>
      </c>
      <c r="BB542" s="387">
        <v>122.30605461406356</v>
      </c>
      <c r="BC542" s="387">
        <v>122.30605461406356</v>
      </c>
      <c r="BD542" s="387">
        <v>122.30605461406356</v>
      </c>
      <c r="BE542" s="387">
        <v>122.30605461406356</v>
      </c>
      <c r="BF542" s="387">
        <v>122.30605461406356</v>
      </c>
      <c r="BG542" s="387">
        <v>122.30605461406356</v>
      </c>
      <c r="BH542" s="387">
        <v>122.30605461406356</v>
      </c>
      <c r="BI542" s="387">
        <v>122.30605461406356</v>
      </c>
      <c r="BJ542" s="387">
        <v>122.30605461406356</v>
      </c>
      <c r="BK542" s="387">
        <v>122.30605461406356</v>
      </c>
      <c r="BL542" s="387">
        <v>122.30605461406356</v>
      </c>
      <c r="BM542" s="387">
        <v>122.30605461406356</v>
      </c>
      <c r="BN542" s="387">
        <v>122.30605461406356</v>
      </c>
      <c r="BO542" s="387">
        <v>122.30605461406356</v>
      </c>
      <c r="BP542" s="387">
        <v>122.30605461406356</v>
      </c>
      <c r="CA542" s="386">
        <v>270</v>
      </c>
      <c r="CB542" s="386">
        <v>272.46600936315815</v>
      </c>
      <c r="CC542" s="386">
        <v>274.95454169735035</v>
      </c>
      <c r="CD542" s="386">
        <v>277.46580271315975</v>
      </c>
      <c r="CE542" s="386">
        <v>280</v>
      </c>
      <c r="CF542" s="386">
        <v>280.22398110770462</v>
      </c>
      <c r="CG542" s="386">
        <v>280.44814138518285</v>
      </c>
      <c r="CH542" s="386">
        <v>280.67248097575839</v>
      </c>
      <c r="CI542" s="386">
        <v>280.89700002286969</v>
      </c>
      <c r="CJ542" s="386">
        <v>281.12169867006969</v>
      </c>
      <c r="CK542" s="386">
        <v>281.24494202589881</v>
      </c>
      <c r="CL542" s="386">
        <v>281.36823941144115</v>
      </c>
      <c r="CM542" s="386">
        <v>281.49159085038326</v>
      </c>
      <c r="CN542" s="386">
        <v>281.61499636642202</v>
      </c>
      <c r="CO542" s="386">
        <v>281.73845598326471</v>
      </c>
      <c r="CP542" s="386">
        <v>282.10437236175846</v>
      </c>
      <c r="CQ542" s="386">
        <v>282.4707639852648</v>
      </c>
      <c r="CR542" s="386">
        <v>282.83763147102258</v>
      </c>
      <c r="CS542" s="386">
        <v>283.20497543707233</v>
      </c>
      <c r="CT542" s="386">
        <v>283.57279650225729</v>
      </c>
      <c r="CU542" s="386">
        <v>283.88293595545207</v>
      </c>
      <c r="CV542" s="386">
        <v>284.19341460366701</v>
      </c>
      <c r="CW542" s="386">
        <v>284.50423281787477</v>
      </c>
      <c r="CX542" s="386">
        <v>284.81539096945374</v>
      </c>
      <c r="CY542" s="386">
        <v>285.1268894301885</v>
      </c>
      <c r="CZ542" s="386">
        <v>285.31636034493658</v>
      </c>
      <c r="DA542" s="386">
        <v>285.5059571658299</v>
      </c>
      <c r="DB542" s="386">
        <v>285.69567997653479</v>
      </c>
      <c r="DC542" s="386">
        <v>285.88552886077338</v>
      </c>
      <c r="DD542" s="386">
        <v>286.07550390232319</v>
      </c>
      <c r="DE542" s="386">
        <v>287.66086621050277</v>
      </c>
      <c r="DF542" s="386">
        <v>289.25501421900941</v>
      </c>
      <c r="DG542" s="386">
        <v>290.85799661610184</v>
      </c>
      <c r="DH542" s="386">
        <v>292.46986235985753</v>
      </c>
      <c r="DI542" s="386">
        <v>294.09066067966791</v>
      </c>
      <c r="DJ542" s="387">
        <v>294.09066067966791</v>
      </c>
      <c r="DK542" s="387">
        <v>294.09066067966791</v>
      </c>
      <c r="DL542" s="387">
        <v>294.09066067966791</v>
      </c>
      <c r="DM542" s="387">
        <v>294.09066067966791</v>
      </c>
      <c r="DN542" s="387">
        <v>294.09066067966791</v>
      </c>
      <c r="DO542" s="387">
        <v>294.09066067966791</v>
      </c>
      <c r="DP542" s="387">
        <v>294.09066067966791</v>
      </c>
      <c r="DQ542" s="387">
        <v>294.09066067966791</v>
      </c>
      <c r="DR542" s="387">
        <v>294.09066067966791</v>
      </c>
      <c r="DS542" s="387">
        <v>294.09066067966791</v>
      </c>
      <c r="DT542" s="387">
        <v>294.09066067966791</v>
      </c>
      <c r="DU542" s="387">
        <v>294.09066067966791</v>
      </c>
      <c r="DV542" s="387">
        <v>294.09066067966791</v>
      </c>
      <c r="DW542" s="387">
        <v>294.09066067966791</v>
      </c>
      <c r="DX542" s="387">
        <v>294.09066067966791</v>
      </c>
      <c r="DY542" s="387">
        <v>294.09066067966791</v>
      </c>
      <c r="DZ542" s="387">
        <v>294.09066067966791</v>
      </c>
      <c r="EA542" s="387">
        <v>294.09066067966791</v>
      </c>
      <c r="EB542" s="387">
        <v>294.09066067966791</v>
      </c>
      <c r="EC542" s="387">
        <v>294.09066067966791</v>
      </c>
      <c r="ED542" s="387">
        <v>294.09066067966791</v>
      </c>
      <c r="EE542" s="387">
        <v>294.09066067966791</v>
      </c>
      <c r="EF542" s="387">
        <v>294.09066067966791</v>
      </c>
      <c r="EG542" s="387">
        <v>294.09066067966791</v>
      </c>
      <c r="EH542" s="387">
        <v>294.09066067966791</v>
      </c>
      <c r="EI542" s="387">
        <v>294.09066067966791</v>
      </c>
      <c r="EJ542" s="387">
        <v>294.09066067966791</v>
      </c>
      <c r="EK542" s="387">
        <v>294.09066067966791</v>
      </c>
      <c r="EY542" s="386">
        <v>195</v>
      </c>
      <c r="EZ542" s="386">
        <v>195</v>
      </c>
      <c r="FA542" s="386">
        <v>195</v>
      </c>
      <c r="FB542" s="386">
        <v>195</v>
      </c>
      <c r="FC542" s="386">
        <v>196.00000000000003</v>
      </c>
      <c r="FD542" s="386">
        <v>197</v>
      </c>
      <c r="FE542" s="386">
        <v>198</v>
      </c>
      <c r="FF542" s="386">
        <v>199</v>
      </c>
      <c r="FG542" s="386">
        <v>200</v>
      </c>
      <c r="FH542" s="386">
        <v>201</v>
      </c>
      <c r="FI542" s="386">
        <v>204.9</v>
      </c>
      <c r="FJ542" s="386">
        <v>204</v>
      </c>
      <c r="FK542" s="386">
        <v>203</v>
      </c>
      <c r="FL542" s="386">
        <v>202</v>
      </c>
      <c r="FM542" s="386">
        <v>201</v>
      </c>
      <c r="FN542" s="386">
        <v>200</v>
      </c>
      <c r="FO542" s="386">
        <v>199</v>
      </c>
      <c r="FP542" s="386">
        <v>198</v>
      </c>
      <c r="FQ542" s="386">
        <v>197</v>
      </c>
      <c r="FR542" s="386">
        <v>196</v>
      </c>
      <c r="FS542" s="386">
        <v>195</v>
      </c>
      <c r="FT542" s="386">
        <v>194</v>
      </c>
      <c r="FU542" s="386">
        <v>193</v>
      </c>
      <c r="FV542" s="386">
        <v>192</v>
      </c>
      <c r="FW542" s="386">
        <v>191</v>
      </c>
      <c r="FX542" s="386">
        <v>190</v>
      </c>
      <c r="FY542" s="386">
        <v>189</v>
      </c>
      <c r="FZ542" s="386">
        <v>188</v>
      </c>
      <c r="GA542" s="386">
        <v>187</v>
      </c>
      <c r="GB542" s="386">
        <v>186</v>
      </c>
      <c r="GC542" s="386">
        <v>191.20000000000002</v>
      </c>
      <c r="GD542" s="387">
        <v>191.20000000000002</v>
      </c>
      <c r="GE542" s="387">
        <v>191.20000000000002</v>
      </c>
      <c r="GF542" s="387">
        <v>191.20000000000002</v>
      </c>
      <c r="GG542" s="387">
        <v>191.20000000000002</v>
      </c>
      <c r="GH542" s="387">
        <v>191.20000000000002</v>
      </c>
      <c r="GI542" s="387">
        <v>191.20000000000002</v>
      </c>
      <c r="GJ542" s="387">
        <v>191.20000000000002</v>
      </c>
      <c r="GK542" s="387">
        <v>191.20000000000002</v>
      </c>
      <c r="GL542" s="387">
        <v>191.20000000000002</v>
      </c>
      <c r="GM542" s="387">
        <v>191.20000000000002</v>
      </c>
      <c r="GN542" s="387">
        <v>191.20000000000002</v>
      </c>
      <c r="GO542" s="387">
        <v>191.20000000000002</v>
      </c>
      <c r="GP542" s="387">
        <v>191.20000000000002</v>
      </c>
      <c r="GQ542" s="387">
        <v>191.20000000000002</v>
      </c>
      <c r="GR542" s="387">
        <v>191.20000000000002</v>
      </c>
      <c r="GS542" s="387">
        <v>191.20000000000002</v>
      </c>
      <c r="GT542" s="387">
        <v>191.20000000000002</v>
      </c>
      <c r="GU542" s="387">
        <v>191.20000000000002</v>
      </c>
      <c r="GV542" s="387">
        <v>191.20000000000002</v>
      </c>
      <c r="GW542" s="387">
        <v>191.20000000000002</v>
      </c>
      <c r="GX542" s="387">
        <v>191.20000000000002</v>
      </c>
      <c r="GY542" s="387">
        <v>191.20000000000002</v>
      </c>
      <c r="GZ542" s="387">
        <v>191.20000000000002</v>
      </c>
      <c r="HA542" s="387">
        <v>191.20000000000002</v>
      </c>
      <c r="HB542" s="387">
        <v>191.20000000000002</v>
      </c>
      <c r="HC542" s="387">
        <v>191.20000000000002</v>
      </c>
      <c r="HD542" s="387">
        <v>191.20000000000002</v>
      </c>
      <c r="HE542" s="387">
        <v>191.20000000000002</v>
      </c>
      <c r="HS542" s="394">
        <v>2.7295884660127312</v>
      </c>
      <c r="HT542" s="394">
        <v>2.731411002358314</v>
      </c>
      <c r="HU542" s="394">
        <v>2.7332347556048235</v>
      </c>
      <c r="HV542" s="394">
        <v>2.7350597265647791</v>
      </c>
      <c r="HW542" s="394">
        <v>2.7368859160512438</v>
      </c>
      <c r="HX542" s="394">
        <v>2.7215671495485121</v>
      </c>
      <c r="HY542" s="394">
        <v>2.7063341245104833</v>
      </c>
      <c r="HZ542" s="394">
        <v>2.6911863610291444</v>
      </c>
      <c r="IA542" s="394">
        <v>2.6761233818826042</v>
      </c>
      <c r="IB542" s="394">
        <v>2.6611447125200511</v>
      </c>
      <c r="IC542" s="394">
        <v>2.6458210077192796</v>
      </c>
      <c r="ID542" s="394">
        <v>2.6305855416105706</v>
      </c>
      <c r="IE542" s="394">
        <v>2.6154378060878964</v>
      </c>
      <c r="IF542" s="394">
        <v>2.6003772959710618</v>
      </c>
      <c r="IG542" s="394">
        <v>2.5854035089888576</v>
      </c>
      <c r="IH542" s="394">
        <v>2.5732083159187433</v>
      </c>
      <c r="II542" s="394">
        <v>2.5610706468418862</v>
      </c>
      <c r="IJ542" s="394">
        <v>2.5489902304210648</v>
      </c>
      <c r="IK542" s="394">
        <v>2.5369667965989389</v>
      </c>
      <c r="IL542" s="394">
        <v>2.5250000765920126</v>
      </c>
      <c r="IM542" s="394">
        <v>2.5130179741956669</v>
      </c>
      <c r="IN542" s="394">
        <v>2.5010927315115907</v>
      </c>
      <c r="IO542" s="394">
        <v>2.4892240787184479</v>
      </c>
      <c r="IP542" s="394">
        <v>2.4774117472753092</v>
      </c>
      <c r="IQ542" s="394">
        <v>2.4656554699155762</v>
      </c>
      <c r="IR542" s="394">
        <v>2.4533107886903376</v>
      </c>
      <c r="IS542" s="394">
        <v>2.441027912999739</v>
      </c>
      <c r="IT542" s="394">
        <v>2.4288065334049156</v>
      </c>
      <c r="IU542" s="394">
        <v>2.4166463420162603</v>
      </c>
      <c r="IV542" s="394">
        <v>2.4045470324856582</v>
      </c>
      <c r="IW542" s="394">
        <v>2.4045470324895706</v>
      </c>
      <c r="IX542" s="394">
        <v>2.4045470324934826</v>
      </c>
      <c r="IY542" s="394">
        <v>2.4045470324973945</v>
      </c>
      <c r="IZ542" s="394">
        <v>2.404547032501307</v>
      </c>
      <c r="JA542" s="394">
        <v>2.4045470325052203</v>
      </c>
      <c r="JB542" s="394">
        <v>2.4045470325052203</v>
      </c>
      <c r="JC542" s="394">
        <v>2.4045470325052203</v>
      </c>
      <c r="JD542" s="394">
        <v>2.4045470325052203</v>
      </c>
      <c r="JE542" s="394">
        <v>2.4045470325052203</v>
      </c>
      <c r="JF542" s="394">
        <v>2.4045470325052203</v>
      </c>
      <c r="JG542" s="394">
        <v>2.4045470325052203</v>
      </c>
      <c r="JH542" s="394">
        <v>2.4045470325052203</v>
      </c>
      <c r="JI542" s="394">
        <v>2.4045470325052203</v>
      </c>
      <c r="JJ542" s="394">
        <v>2.4045470325052203</v>
      </c>
      <c r="JK542" s="394">
        <v>2.4045470325052203</v>
      </c>
      <c r="JL542" s="394">
        <v>2.4045470325052203</v>
      </c>
      <c r="JM542" s="394">
        <v>2.4045470325052203</v>
      </c>
      <c r="JN542" s="394">
        <v>2.4045470325052203</v>
      </c>
      <c r="JO542" s="394">
        <v>2.4045470325052203</v>
      </c>
      <c r="JP542" s="394">
        <v>2.4045470325052203</v>
      </c>
      <c r="JQ542" s="394">
        <v>2.4045470325052203</v>
      </c>
      <c r="JR542" s="394">
        <v>2.4045470325052203</v>
      </c>
      <c r="JS542" s="394">
        <v>2.4045470325052203</v>
      </c>
      <c r="JT542" s="394">
        <v>2.4045470325052203</v>
      </c>
      <c r="JU542" s="394">
        <v>2.4045470325052203</v>
      </c>
      <c r="JV542" s="394">
        <v>2.4045470325052203</v>
      </c>
      <c r="JW542" s="394">
        <v>2.4045470325052203</v>
      </c>
      <c r="JX542" s="394">
        <v>2.4045470325052203</v>
      </c>
      <c r="JY542" s="394">
        <v>2.4045470325052203</v>
      </c>
      <c r="JZ542" s="394">
        <v>2.4045470325052203</v>
      </c>
      <c r="KA542" s="394">
        <v>2.4045470325052203</v>
      </c>
      <c r="KB542" s="394">
        <v>2.4045470325052203</v>
      </c>
      <c r="KC542" s="394">
        <v>2.4045470325052203</v>
      </c>
    </row>
    <row r="543" spans="1:289" x14ac:dyDescent="0.25">
      <c r="A543" s="383">
        <v>534</v>
      </c>
      <c r="B543" s="384" t="s">
        <v>877</v>
      </c>
      <c r="C543" s="385" t="s">
        <v>142</v>
      </c>
      <c r="D543" s="385" t="s">
        <v>142</v>
      </c>
      <c r="E543" s="129">
        <v>2052</v>
      </c>
      <c r="F543" s="386">
        <v>79.961510000000004</v>
      </c>
      <c r="G543" s="386">
        <v>79.961510000000004</v>
      </c>
      <c r="H543" s="386">
        <v>79.961510000000004</v>
      </c>
      <c r="I543" s="386">
        <v>79.961510000000004</v>
      </c>
      <c r="J543" s="386">
        <v>79.961510000000018</v>
      </c>
      <c r="K543" s="386">
        <v>79.961510000000018</v>
      </c>
      <c r="L543" s="386">
        <v>79.961510000000018</v>
      </c>
      <c r="M543" s="386">
        <v>79.961510000000018</v>
      </c>
      <c r="N543" s="386">
        <v>79.961510000000018</v>
      </c>
      <c r="O543" s="386">
        <v>79.961510000000018</v>
      </c>
      <c r="P543" s="386">
        <v>79.961510000000018</v>
      </c>
      <c r="Q543" s="386">
        <v>79.961510000000018</v>
      </c>
      <c r="R543" s="386">
        <v>79.961510000000018</v>
      </c>
      <c r="S543" s="386">
        <v>79.961510000000018</v>
      </c>
      <c r="T543" s="386">
        <v>79.961510000000018</v>
      </c>
      <c r="U543" s="386">
        <v>79.961510000000018</v>
      </c>
      <c r="V543" s="386">
        <v>79.961510000000018</v>
      </c>
      <c r="W543" s="386">
        <v>79.961510000000018</v>
      </c>
      <c r="X543" s="386">
        <v>79.961510000000018</v>
      </c>
      <c r="Y543" s="386">
        <v>79.961510000000018</v>
      </c>
      <c r="Z543" s="386">
        <v>79.961510000000018</v>
      </c>
      <c r="AA543" s="386">
        <v>79.961510000000018</v>
      </c>
      <c r="AB543" s="386">
        <v>79.961510000000018</v>
      </c>
      <c r="AC543" s="386">
        <v>79.961510000000018</v>
      </c>
      <c r="AD543" s="386">
        <v>79.961510000000018</v>
      </c>
      <c r="AE543" s="386">
        <v>79.961510000000018</v>
      </c>
      <c r="AF543" s="386">
        <v>79.961510000000018</v>
      </c>
      <c r="AG543" s="386">
        <v>79.961510000000018</v>
      </c>
      <c r="AH543" s="386">
        <v>79.961510000000018</v>
      </c>
      <c r="AI543" s="386">
        <v>79.961510000000018</v>
      </c>
      <c r="AJ543" s="386">
        <v>79.961510000000018</v>
      </c>
      <c r="AK543" s="386">
        <v>79.961510000000018</v>
      </c>
      <c r="AL543" s="386">
        <v>79.961510000000018</v>
      </c>
      <c r="AM543" s="386">
        <v>79.961510000000018</v>
      </c>
      <c r="AN543" s="386">
        <v>79.961510000000018</v>
      </c>
      <c r="AO543" s="387">
        <v>79.961510000000018</v>
      </c>
      <c r="AP543" s="387">
        <v>79.961510000000018</v>
      </c>
      <c r="AQ543" s="387">
        <v>79.961510000000018</v>
      </c>
      <c r="AR543" s="387">
        <v>79.961510000000018</v>
      </c>
      <c r="AS543" s="387">
        <v>79.961510000000018</v>
      </c>
      <c r="AT543" s="387">
        <v>79.961510000000018</v>
      </c>
      <c r="AU543" s="387">
        <v>79.961510000000018</v>
      </c>
      <c r="AV543" s="387">
        <v>79.961510000000018</v>
      </c>
      <c r="AW543" s="387">
        <v>79.961510000000018</v>
      </c>
      <c r="AX543" s="387">
        <v>79.961510000000018</v>
      </c>
      <c r="AY543" s="387">
        <v>79.961510000000018</v>
      </c>
      <c r="AZ543" s="387">
        <v>79.961510000000018</v>
      </c>
      <c r="BA543" s="387">
        <v>79.961510000000018</v>
      </c>
      <c r="BB543" s="387">
        <v>79.961510000000018</v>
      </c>
      <c r="BC543" s="387">
        <v>79.961510000000018</v>
      </c>
      <c r="BD543" s="387">
        <v>79.961510000000018</v>
      </c>
      <c r="BE543" s="387">
        <v>79.961510000000018</v>
      </c>
      <c r="BF543" s="387">
        <v>79.961510000000018</v>
      </c>
      <c r="BG543" s="387">
        <v>79.961510000000018</v>
      </c>
      <c r="BH543" s="387">
        <v>79.961510000000018</v>
      </c>
      <c r="BI543" s="387">
        <v>79.961510000000018</v>
      </c>
      <c r="BJ543" s="387">
        <v>79.961510000000018</v>
      </c>
      <c r="BK543" s="387">
        <v>79.961510000000018</v>
      </c>
      <c r="BL543" s="387">
        <v>79.961510000000018</v>
      </c>
      <c r="BM543" s="387">
        <v>79.961510000000018</v>
      </c>
      <c r="BN543" s="387">
        <v>79.961510000000018</v>
      </c>
      <c r="BO543" s="387">
        <v>79.961510000000018</v>
      </c>
      <c r="BP543" s="387">
        <v>79.961510000000018</v>
      </c>
      <c r="CA543" s="386">
        <v>250</v>
      </c>
      <c r="CB543" s="386">
        <v>250</v>
      </c>
      <c r="CC543" s="386">
        <v>250</v>
      </c>
      <c r="CD543" s="386">
        <v>250</v>
      </c>
      <c r="CE543" s="386">
        <v>249.99999999999997</v>
      </c>
      <c r="CF543" s="386">
        <v>248.76732128654345</v>
      </c>
      <c r="CG543" s="386">
        <v>247.54072056032936</v>
      </c>
      <c r="CH543" s="386">
        <v>246.32016785253572</v>
      </c>
      <c r="CI543" s="386">
        <v>245.10563334210826</v>
      </c>
      <c r="CJ543" s="386">
        <v>243.89708735503194</v>
      </c>
      <c r="CK543" s="386">
        <v>242.66410132797597</v>
      </c>
      <c r="CL543" s="386">
        <v>241.43734848131342</v>
      </c>
      <c r="CM543" s="386">
        <v>240.21679730411313</v>
      </c>
      <c r="CN543" s="386">
        <v>239.00241644474286</v>
      </c>
      <c r="CO543" s="386">
        <v>237.79417471006388</v>
      </c>
      <c r="CP543" s="386">
        <v>236.80442647930562</v>
      </c>
      <c r="CQ543" s="386">
        <v>235.81879778411411</v>
      </c>
      <c r="CR543" s="386">
        <v>234.83727147813562</v>
      </c>
      <c r="CS543" s="386">
        <v>233.85983048638306</v>
      </c>
      <c r="CT543" s="386">
        <v>232.88645780493891</v>
      </c>
      <c r="CU543" s="386">
        <v>231.91403318477754</v>
      </c>
      <c r="CV543" s="386">
        <v>230.94566895374658</v>
      </c>
      <c r="CW543" s="386">
        <v>229.98134815756544</v>
      </c>
      <c r="CX543" s="386">
        <v>229.02105391274662</v>
      </c>
      <c r="CY543" s="386">
        <v>228.06476940630009</v>
      </c>
      <c r="CZ543" s="386">
        <v>227.06300805021405</v>
      </c>
      <c r="DA543" s="386">
        <v>226.06564687315242</v>
      </c>
      <c r="DB543" s="386">
        <v>225.0726665475824</v>
      </c>
      <c r="DC543" s="386">
        <v>224.08404783086633</v>
      </c>
      <c r="DD543" s="386">
        <v>223.09977156488867</v>
      </c>
      <c r="DE543" s="386">
        <v>222.62061583625314</v>
      </c>
      <c r="DF543" s="386">
        <v>222.14248919971695</v>
      </c>
      <c r="DG543" s="386">
        <v>221.66538944507894</v>
      </c>
      <c r="DH543" s="386">
        <v>221.18931436688487</v>
      </c>
      <c r="DI543" s="386">
        <v>220.71426176441719</v>
      </c>
      <c r="DJ543" s="387">
        <v>220.71426176441719</v>
      </c>
      <c r="DK543" s="387">
        <v>220.71426176441719</v>
      </c>
      <c r="DL543" s="387">
        <v>220.71426176441719</v>
      </c>
      <c r="DM543" s="387">
        <v>220.71426176441719</v>
      </c>
      <c r="DN543" s="387">
        <v>220.71426176441719</v>
      </c>
      <c r="DO543" s="387">
        <v>220.71426176441719</v>
      </c>
      <c r="DP543" s="387">
        <v>220.71426176441719</v>
      </c>
      <c r="DQ543" s="387">
        <v>220.71426176441719</v>
      </c>
      <c r="DR543" s="387">
        <v>220.71426176441719</v>
      </c>
      <c r="DS543" s="387">
        <v>220.71426176441719</v>
      </c>
      <c r="DT543" s="387">
        <v>220.71426176441719</v>
      </c>
      <c r="DU543" s="387">
        <v>220.71426176441719</v>
      </c>
      <c r="DV543" s="387">
        <v>220.71426176441719</v>
      </c>
      <c r="DW543" s="387">
        <v>220.71426176441719</v>
      </c>
      <c r="DX543" s="387">
        <v>220.71426176441719</v>
      </c>
      <c r="DY543" s="387">
        <v>220.71426176441719</v>
      </c>
      <c r="DZ543" s="387">
        <v>220.71426176441719</v>
      </c>
      <c r="EA543" s="387">
        <v>220.71426176441719</v>
      </c>
      <c r="EB543" s="387">
        <v>220.71426176441719</v>
      </c>
      <c r="EC543" s="387">
        <v>220.71426176441719</v>
      </c>
      <c r="ED543" s="387">
        <v>220.71426176441719</v>
      </c>
      <c r="EE543" s="387">
        <v>220.71426176441719</v>
      </c>
      <c r="EF543" s="387">
        <v>220.71426176441719</v>
      </c>
      <c r="EG543" s="387">
        <v>220.71426176441719</v>
      </c>
      <c r="EH543" s="387">
        <v>220.71426176441719</v>
      </c>
      <c r="EI543" s="387">
        <v>220.71426176441719</v>
      </c>
      <c r="EJ543" s="387">
        <v>220.71426176441719</v>
      </c>
      <c r="EK543" s="387">
        <v>220.71426176441719</v>
      </c>
      <c r="EY543" s="386">
        <v>98</v>
      </c>
      <c r="EZ543" s="386">
        <v>98</v>
      </c>
      <c r="FA543" s="386">
        <v>98</v>
      </c>
      <c r="FB543" s="386">
        <v>98</v>
      </c>
      <c r="FC543" s="386">
        <v>98.600000000000023</v>
      </c>
      <c r="FD543" s="386">
        <v>100</v>
      </c>
      <c r="FE543" s="386">
        <v>101</v>
      </c>
      <c r="FF543" s="386">
        <v>102</v>
      </c>
      <c r="FG543" s="386">
        <v>103</v>
      </c>
      <c r="FH543" s="386">
        <v>104</v>
      </c>
      <c r="FI543" s="386">
        <v>106.4</v>
      </c>
      <c r="FJ543" s="386">
        <v>107</v>
      </c>
      <c r="FK543" s="386">
        <v>108</v>
      </c>
      <c r="FL543" s="386">
        <v>109</v>
      </c>
      <c r="FM543" s="386">
        <v>110</v>
      </c>
      <c r="FN543" s="386">
        <v>111</v>
      </c>
      <c r="FO543" s="386">
        <v>112</v>
      </c>
      <c r="FP543" s="386">
        <v>113</v>
      </c>
      <c r="FQ543" s="386">
        <v>114</v>
      </c>
      <c r="FR543" s="386">
        <v>115</v>
      </c>
      <c r="FS543" s="386">
        <v>116</v>
      </c>
      <c r="FT543" s="386">
        <v>117</v>
      </c>
      <c r="FU543" s="386">
        <v>118</v>
      </c>
      <c r="FV543" s="386">
        <v>119</v>
      </c>
      <c r="FW543" s="386">
        <v>120</v>
      </c>
      <c r="FX543" s="386">
        <v>121</v>
      </c>
      <c r="FY543" s="386">
        <v>122</v>
      </c>
      <c r="FZ543" s="386">
        <v>123</v>
      </c>
      <c r="GA543" s="386">
        <v>124</v>
      </c>
      <c r="GB543" s="386">
        <v>125</v>
      </c>
      <c r="GC543" s="386">
        <v>119.80000000000001</v>
      </c>
      <c r="GD543" s="387">
        <v>119.80000000000001</v>
      </c>
      <c r="GE543" s="387">
        <v>119.80000000000001</v>
      </c>
      <c r="GF543" s="387">
        <v>119.80000000000001</v>
      </c>
      <c r="GG543" s="387">
        <v>119.80000000000001</v>
      </c>
      <c r="GH543" s="387">
        <v>119.80000000000001</v>
      </c>
      <c r="GI543" s="387">
        <v>119.80000000000001</v>
      </c>
      <c r="GJ543" s="387">
        <v>119.80000000000001</v>
      </c>
      <c r="GK543" s="387">
        <v>119.80000000000001</v>
      </c>
      <c r="GL543" s="387">
        <v>119.80000000000001</v>
      </c>
      <c r="GM543" s="387">
        <v>119.80000000000001</v>
      </c>
      <c r="GN543" s="387">
        <v>119.80000000000001</v>
      </c>
      <c r="GO543" s="387">
        <v>119.80000000000001</v>
      </c>
      <c r="GP543" s="387">
        <v>119.80000000000001</v>
      </c>
      <c r="GQ543" s="387">
        <v>119.80000000000001</v>
      </c>
      <c r="GR543" s="387">
        <v>119.80000000000001</v>
      </c>
      <c r="GS543" s="387">
        <v>119.80000000000001</v>
      </c>
      <c r="GT543" s="387">
        <v>119.80000000000001</v>
      </c>
      <c r="GU543" s="387">
        <v>119.80000000000001</v>
      </c>
      <c r="GV543" s="387">
        <v>119.80000000000001</v>
      </c>
      <c r="GW543" s="387">
        <v>119.80000000000001</v>
      </c>
      <c r="GX543" s="387">
        <v>119.80000000000001</v>
      </c>
      <c r="GY543" s="387">
        <v>119.80000000000001</v>
      </c>
      <c r="GZ543" s="387">
        <v>119.80000000000001</v>
      </c>
      <c r="HA543" s="387">
        <v>119.80000000000001</v>
      </c>
      <c r="HB543" s="387">
        <v>119.80000000000001</v>
      </c>
      <c r="HC543" s="387">
        <v>119.80000000000001</v>
      </c>
      <c r="HD543" s="387">
        <v>119.80000000000001</v>
      </c>
      <c r="HE543" s="387">
        <v>119.80000000000001</v>
      </c>
      <c r="HS543" s="394">
        <v>3.1265042393521583</v>
      </c>
      <c r="HT543" s="394">
        <v>3.1265042393521583</v>
      </c>
      <c r="HU543" s="394">
        <v>3.1265042393521583</v>
      </c>
      <c r="HV543" s="394">
        <v>3.1265042393521583</v>
      </c>
      <c r="HW543" s="394">
        <v>3.1265042393521574</v>
      </c>
      <c r="HX543" s="394">
        <v>3.1110883384586332</v>
      </c>
      <c r="HY543" s="394">
        <v>3.09574844897663</v>
      </c>
      <c r="HZ543" s="394">
        <v>3.080484196115552</v>
      </c>
      <c r="IA543" s="394">
        <v>3.0652952069327881</v>
      </c>
      <c r="IB543" s="394">
        <v>3.0501811103246035</v>
      </c>
      <c r="IC543" s="394">
        <v>3.0347613661619937</v>
      </c>
      <c r="ID543" s="394">
        <v>3.0194195742590826</v>
      </c>
      <c r="IE543" s="394">
        <v>3.0041553405396306</v>
      </c>
      <c r="IF543" s="394">
        <v>2.9889682729195934</v>
      </c>
      <c r="IG543" s="394">
        <v>2.9738579812970496</v>
      </c>
      <c r="IH543" s="394">
        <v>2.9614801731396212</v>
      </c>
      <c r="II543" s="394">
        <v>2.9491538839638478</v>
      </c>
      <c r="IJ543" s="394">
        <v>2.9368788993371382</v>
      </c>
      <c r="IK543" s="394">
        <v>2.9246550057194143</v>
      </c>
      <c r="IL543" s="394">
        <v>2.9124819904593955</v>
      </c>
      <c r="IM543" s="394">
        <v>2.9003208316698559</v>
      </c>
      <c r="IN543" s="394">
        <v>2.8882104521756347</v>
      </c>
      <c r="IO543" s="394">
        <v>2.8761506399462116</v>
      </c>
      <c r="IP543" s="394">
        <v>2.8641411838364053</v>
      </c>
      <c r="IQ543" s="394">
        <v>2.8521818735826781</v>
      </c>
      <c r="IR543" s="394">
        <v>2.8396538290761892</v>
      </c>
      <c r="IS543" s="394">
        <v>2.8271808132831953</v>
      </c>
      <c r="IT543" s="394">
        <v>2.8147625844932436</v>
      </c>
      <c r="IU543" s="394">
        <v>2.8023989020575808</v>
      </c>
      <c r="IV543" s="394">
        <v>2.7900895263844894</v>
      </c>
      <c r="IW543" s="394">
        <v>2.7840971967169339</v>
      </c>
      <c r="IX543" s="394">
        <v>2.7781177368926238</v>
      </c>
      <c r="IY543" s="394">
        <v>2.7721511192707453</v>
      </c>
      <c r="IZ543" s="394">
        <v>2.7661973162698508</v>
      </c>
      <c r="JA543" s="394">
        <v>2.7602563003677285</v>
      </c>
      <c r="JB543" s="394">
        <v>2.7602563003677285</v>
      </c>
      <c r="JC543" s="394">
        <v>2.7602563003677285</v>
      </c>
      <c r="JD543" s="394">
        <v>2.7602563003677285</v>
      </c>
      <c r="JE543" s="394">
        <v>2.7602563003677285</v>
      </c>
      <c r="JF543" s="394">
        <v>2.7602563003677285</v>
      </c>
      <c r="JG543" s="394">
        <v>2.7602563003677285</v>
      </c>
      <c r="JH543" s="394">
        <v>2.7602563003677285</v>
      </c>
      <c r="JI543" s="394">
        <v>2.7602563003677285</v>
      </c>
      <c r="JJ543" s="394">
        <v>2.7602563003677285</v>
      </c>
      <c r="JK543" s="394">
        <v>2.7602563003677285</v>
      </c>
      <c r="JL543" s="394">
        <v>2.7602563003677285</v>
      </c>
      <c r="JM543" s="394">
        <v>2.7602563003677285</v>
      </c>
      <c r="JN543" s="394">
        <v>2.7602563003677285</v>
      </c>
      <c r="JO543" s="394">
        <v>2.7602563003677285</v>
      </c>
      <c r="JP543" s="394">
        <v>2.7602563003677285</v>
      </c>
      <c r="JQ543" s="394">
        <v>2.7602563003677285</v>
      </c>
      <c r="JR543" s="394">
        <v>2.7602563003677285</v>
      </c>
      <c r="JS543" s="394">
        <v>2.7602563003677285</v>
      </c>
      <c r="JT543" s="394">
        <v>2.7602563003677285</v>
      </c>
      <c r="JU543" s="394">
        <v>2.7602563003677285</v>
      </c>
      <c r="JV543" s="394">
        <v>2.7602563003677285</v>
      </c>
      <c r="JW543" s="394">
        <v>2.7602563003677285</v>
      </c>
      <c r="JX543" s="394">
        <v>2.7602563003677285</v>
      </c>
      <c r="JY543" s="394">
        <v>2.7602563003677285</v>
      </c>
      <c r="JZ543" s="394">
        <v>2.7602563003677285</v>
      </c>
      <c r="KA543" s="394">
        <v>2.7602563003677285</v>
      </c>
      <c r="KB543" s="394">
        <v>2.7602563003677285</v>
      </c>
      <c r="KC543" s="394">
        <v>2.7602563003677285</v>
      </c>
    </row>
    <row r="544" spans="1:289" x14ac:dyDescent="0.25">
      <c r="A544" s="383">
        <v>535</v>
      </c>
      <c r="B544" s="384" t="s">
        <v>877</v>
      </c>
      <c r="C544" s="385" t="s">
        <v>142</v>
      </c>
      <c r="D544" s="385" t="s">
        <v>142</v>
      </c>
      <c r="E544" s="129">
        <v>2052</v>
      </c>
      <c r="F544" s="386">
        <v>228.88198</v>
      </c>
      <c r="G544" s="386">
        <v>239.51255040465963</v>
      </c>
      <c r="H544" s="386">
        <v>250.63686447200703</v>
      </c>
      <c r="I544" s="386">
        <v>262.27785444322632</v>
      </c>
      <c r="J544" s="386">
        <v>274.45951766215597</v>
      </c>
      <c r="K544" s="386">
        <v>274.45951766215597</v>
      </c>
      <c r="L544" s="386">
        <v>274.45951766215597</v>
      </c>
      <c r="M544" s="386">
        <v>274.45951766215597</v>
      </c>
      <c r="N544" s="386">
        <v>274.45951766215597</v>
      </c>
      <c r="O544" s="386">
        <v>274.45951766215597</v>
      </c>
      <c r="P544" s="386">
        <v>274.45951766215597</v>
      </c>
      <c r="Q544" s="386">
        <v>274.45951766215597</v>
      </c>
      <c r="R544" s="386">
        <v>274.45951766215597</v>
      </c>
      <c r="S544" s="386">
        <v>274.45951766215597</v>
      </c>
      <c r="T544" s="386">
        <v>274.45951766215597</v>
      </c>
      <c r="U544" s="386">
        <v>274.45951766215597</v>
      </c>
      <c r="V544" s="386">
        <v>274.45951766215597</v>
      </c>
      <c r="W544" s="386">
        <v>274.45951766215597</v>
      </c>
      <c r="X544" s="386">
        <v>274.45951766215597</v>
      </c>
      <c r="Y544" s="386">
        <v>274.45951766215597</v>
      </c>
      <c r="Z544" s="386">
        <v>274.45951766215597</v>
      </c>
      <c r="AA544" s="386">
        <v>274.45951766215597</v>
      </c>
      <c r="AB544" s="386">
        <v>274.45951766215597</v>
      </c>
      <c r="AC544" s="386">
        <v>274.45951766215597</v>
      </c>
      <c r="AD544" s="386">
        <v>274.45951766215597</v>
      </c>
      <c r="AE544" s="386">
        <v>274.45951766215597</v>
      </c>
      <c r="AF544" s="386">
        <v>274.45951766215597</v>
      </c>
      <c r="AG544" s="386">
        <v>274.45951766215597</v>
      </c>
      <c r="AH544" s="386">
        <v>274.45951766215597</v>
      </c>
      <c r="AI544" s="386">
        <v>274.45951766215597</v>
      </c>
      <c r="AJ544" s="386">
        <v>274.45951766215597</v>
      </c>
      <c r="AK544" s="386">
        <v>274.45951766215597</v>
      </c>
      <c r="AL544" s="386">
        <v>274.45951766215597</v>
      </c>
      <c r="AM544" s="386">
        <v>274.45951766215597</v>
      </c>
      <c r="AN544" s="386">
        <v>274.45951766215597</v>
      </c>
      <c r="AO544" s="387">
        <v>274.45951766215597</v>
      </c>
      <c r="AP544" s="387">
        <v>274.45951766215597</v>
      </c>
      <c r="AQ544" s="387">
        <v>274.45951766215597</v>
      </c>
      <c r="AR544" s="387">
        <v>274.45951766215597</v>
      </c>
      <c r="AS544" s="387">
        <v>274.45951766215597</v>
      </c>
      <c r="AT544" s="387">
        <v>274.45951766215597</v>
      </c>
      <c r="AU544" s="387">
        <v>274.45951766215597</v>
      </c>
      <c r="AV544" s="387">
        <v>274.45951766215597</v>
      </c>
      <c r="AW544" s="387">
        <v>274.45951766215597</v>
      </c>
      <c r="AX544" s="387">
        <v>274.45951766215597</v>
      </c>
      <c r="AY544" s="387">
        <v>274.45951766215597</v>
      </c>
      <c r="AZ544" s="387">
        <v>274.45951766215597</v>
      </c>
      <c r="BA544" s="387">
        <v>274.45951766215597</v>
      </c>
      <c r="BB544" s="387">
        <v>274.45951766215597</v>
      </c>
      <c r="BC544" s="387">
        <v>274.45951766215597</v>
      </c>
      <c r="BD544" s="387">
        <v>274.45951766215597</v>
      </c>
      <c r="BE544" s="387">
        <v>274.45951766215597</v>
      </c>
      <c r="BF544" s="387">
        <v>274.45951766215597</v>
      </c>
      <c r="BG544" s="387">
        <v>274.45951766215597</v>
      </c>
      <c r="BH544" s="387">
        <v>274.45951766215597</v>
      </c>
      <c r="BI544" s="387">
        <v>274.45951766215597</v>
      </c>
      <c r="BJ544" s="387">
        <v>274.45951766215597</v>
      </c>
      <c r="BK544" s="387">
        <v>274.45951766215597</v>
      </c>
      <c r="BL544" s="387">
        <v>274.45951766215597</v>
      </c>
      <c r="BM544" s="387">
        <v>274.45951766215597</v>
      </c>
      <c r="BN544" s="387">
        <v>274.45951766215597</v>
      </c>
      <c r="BO544" s="387">
        <v>274.45951766215597</v>
      </c>
      <c r="BP544" s="387">
        <v>274.45951766215597</v>
      </c>
      <c r="CA544" s="386">
        <v>660</v>
      </c>
      <c r="CB544" s="386">
        <v>690.3426804430843</v>
      </c>
      <c r="CC544" s="386">
        <v>722.08032794142787</v>
      </c>
      <c r="CD544" s="386">
        <v>755.27707437319191</v>
      </c>
      <c r="CE544" s="386">
        <v>790</v>
      </c>
      <c r="CF544" s="386">
        <v>788.00886373521121</v>
      </c>
      <c r="CG544" s="386">
        <v>786.02274598134011</v>
      </c>
      <c r="CH544" s="386">
        <v>784.04163408960301</v>
      </c>
      <c r="CI544" s="386">
        <v>782.06551544309661</v>
      </c>
      <c r="CJ544" s="386">
        <v>780.09437745671767</v>
      </c>
      <c r="CK544" s="386">
        <v>778.10311308435053</v>
      </c>
      <c r="CL544" s="386">
        <v>776.11693160184291</v>
      </c>
      <c r="CM544" s="386">
        <v>774.13582003463966</v>
      </c>
      <c r="CN544" s="386">
        <v>772.15976544130456</v>
      </c>
      <c r="CO544" s="386">
        <v>770.18875491343545</v>
      </c>
      <c r="CP544" s="386">
        <v>768.26419482902463</v>
      </c>
      <c r="CQ544" s="386">
        <v>766.34444386639711</v>
      </c>
      <c r="CR544" s="386">
        <v>764.4294900084418</v>
      </c>
      <c r="CS544" s="386">
        <v>762.51932126807617</v>
      </c>
      <c r="CT544" s="386">
        <v>760.61392568817121</v>
      </c>
      <c r="CU544" s="386">
        <v>758.7231506807899</v>
      </c>
      <c r="CV544" s="386">
        <v>756.8370758636205</v>
      </c>
      <c r="CW544" s="386">
        <v>754.95568955267731</v>
      </c>
      <c r="CX544" s="386">
        <v>753.07898009301937</v>
      </c>
      <c r="CY544" s="386">
        <v>751.20693585867821</v>
      </c>
      <c r="CZ544" s="386">
        <v>749.25954883225938</v>
      </c>
      <c r="DA544" s="386">
        <v>747.31721010351941</v>
      </c>
      <c r="DB544" s="386">
        <v>745.37990658553258</v>
      </c>
      <c r="DC544" s="386">
        <v>743.44762522529891</v>
      </c>
      <c r="DD544" s="386">
        <v>741.52035300365651</v>
      </c>
      <c r="DE544" s="386">
        <v>739.10696586247423</v>
      </c>
      <c r="DF544" s="386">
        <v>736.70143344499525</v>
      </c>
      <c r="DG544" s="386">
        <v>734.3037301868651</v>
      </c>
      <c r="DH544" s="386">
        <v>731.91383060693215</v>
      </c>
      <c r="DI544" s="386">
        <v>729.53170930697684</v>
      </c>
      <c r="DJ544" s="387">
        <v>729.53170930697684</v>
      </c>
      <c r="DK544" s="387">
        <v>729.53170930697684</v>
      </c>
      <c r="DL544" s="387">
        <v>729.53170930697684</v>
      </c>
      <c r="DM544" s="387">
        <v>729.53170930697684</v>
      </c>
      <c r="DN544" s="387">
        <v>729.53170930697684</v>
      </c>
      <c r="DO544" s="387">
        <v>729.53170930697684</v>
      </c>
      <c r="DP544" s="387">
        <v>729.53170930697684</v>
      </c>
      <c r="DQ544" s="387">
        <v>729.53170930697684</v>
      </c>
      <c r="DR544" s="387">
        <v>729.53170930697684</v>
      </c>
      <c r="DS544" s="387">
        <v>729.53170930697684</v>
      </c>
      <c r="DT544" s="387">
        <v>729.53170930697684</v>
      </c>
      <c r="DU544" s="387">
        <v>729.53170930697684</v>
      </c>
      <c r="DV544" s="387">
        <v>729.53170930697684</v>
      </c>
      <c r="DW544" s="387">
        <v>729.53170930697684</v>
      </c>
      <c r="DX544" s="387">
        <v>729.53170930697684</v>
      </c>
      <c r="DY544" s="387">
        <v>729.53170930697684</v>
      </c>
      <c r="DZ544" s="387">
        <v>729.53170930697684</v>
      </c>
      <c r="EA544" s="387">
        <v>729.53170930697684</v>
      </c>
      <c r="EB544" s="387">
        <v>729.53170930697684</v>
      </c>
      <c r="EC544" s="387">
        <v>729.53170930697684</v>
      </c>
      <c r="ED544" s="387">
        <v>729.53170930697684</v>
      </c>
      <c r="EE544" s="387">
        <v>729.53170930697684</v>
      </c>
      <c r="EF544" s="387">
        <v>729.53170930697684</v>
      </c>
      <c r="EG544" s="387">
        <v>729.53170930697684</v>
      </c>
      <c r="EH544" s="387">
        <v>729.53170930697684</v>
      </c>
      <c r="EI544" s="387">
        <v>729.53170930697684</v>
      </c>
      <c r="EJ544" s="387">
        <v>729.53170930697684</v>
      </c>
      <c r="EK544" s="387">
        <v>729.53170930697684</v>
      </c>
      <c r="EY544" s="386">
        <v>143</v>
      </c>
      <c r="EZ544" s="386">
        <v>144</v>
      </c>
      <c r="FA544" s="386">
        <v>145</v>
      </c>
      <c r="FB544" s="386">
        <v>146</v>
      </c>
      <c r="FC544" s="386">
        <v>145.10000000000002</v>
      </c>
      <c r="FD544" s="386">
        <v>147</v>
      </c>
      <c r="FE544" s="386">
        <v>149</v>
      </c>
      <c r="FF544" s="386">
        <v>151</v>
      </c>
      <c r="FG544" s="386">
        <v>153</v>
      </c>
      <c r="FH544" s="386">
        <v>155</v>
      </c>
      <c r="FI544" s="386">
        <v>155.19999999999999</v>
      </c>
      <c r="FJ544" s="386">
        <v>156</v>
      </c>
      <c r="FK544" s="386">
        <v>157</v>
      </c>
      <c r="FL544" s="386">
        <v>158</v>
      </c>
      <c r="FM544" s="386">
        <v>159</v>
      </c>
      <c r="FN544" s="386">
        <v>160</v>
      </c>
      <c r="FO544" s="386">
        <v>161</v>
      </c>
      <c r="FP544" s="386">
        <v>162</v>
      </c>
      <c r="FQ544" s="386">
        <v>163</v>
      </c>
      <c r="FR544" s="386">
        <v>164</v>
      </c>
      <c r="FS544" s="386">
        <v>165</v>
      </c>
      <c r="FT544" s="386">
        <v>166</v>
      </c>
      <c r="FU544" s="386">
        <v>167</v>
      </c>
      <c r="FV544" s="386">
        <v>168</v>
      </c>
      <c r="FW544" s="386">
        <v>169</v>
      </c>
      <c r="FX544" s="386">
        <v>170</v>
      </c>
      <c r="FY544" s="386">
        <v>171</v>
      </c>
      <c r="FZ544" s="386">
        <v>172</v>
      </c>
      <c r="GA544" s="386">
        <v>173</v>
      </c>
      <c r="GB544" s="386">
        <v>174</v>
      </c>
      <c r="GC544" s="386">
        <v>175.3</v>
      </c>
      <c r="GD544" s="387">
        <v>175.3</v>
      </c>
      <c r="GE544" s="387">
        <v>175.3</v>
      </c>
      <c r="GF544" s="387">
        <v>175.3</v>
      </c>
      <c r="GG544" s="387">
        <v>175.3</v>
      </c>
      <c r="GH544" s="387">
        <v>175.3</v>
      </c>
      <c r="GI544" s="387">
        <v>175.3</v>
      </c>
      <c r="GJ544" s="387">
        <v>175.3</v>
      </c>
      <c r="GK544" s="387">
        <v>175.3</v>
      </c>
      <c r="GL544" s="387">
        <v>175.3</v>
      </c>
      <c r="GM544" s="387">
        <v>175.3</v>
      </c>
      <c r="GN544" s="387">
        <v>175.3</v>
      </c>
      <c r="GO544" s="387">
        <v>175.3</v>
      </c>
      <c r="GP544" s="387">
        <v>175.3</v>
      </c>
      <c r="GQ544" s="387">
        <v>175.3</v>
      </c>
      <c r="GR544" s="387">
        <v>175.3</v>
      </c>
      <c r="GS544" s="387">
        <v>175.3</v>
      </c>
      <c r="GT544" s="387">
        <v>175.3</v>
      </c>
      <c r="GU544" s="387">
        <v>175.3</v>
      </c>
      <c r="GV544" s="387">
        <v>175.3</v>
      </c>
      <c r="GW544" s="387">
        <v>175.3</v>
      </c>
      <c r="GX544" s="387">
        <v>175.3</v>
      </c>
      <c r="GY544" s="387">
        <v>175.3</v>
      </c>
      <c r="GZ544" s="387">
        <v>175.3</v>
      </c>
      <c r="HA544" s="387">
        <v>175.3</v>
      </c>
      <c r="HB544" s="387">
        <v>175.3</v>
      </c>
      <c r="HC544" s="387">
        <v>175.3</v>
      </c>
      <c r="HD544" s="387">
        <v>175.3</v>
      </c>
      <c r="HE544" s="387">
        <v>175.3</v>
      </c>
      <c r="HS544" s="394">
        <v>2.883582185019546</v>
      </c>
      <c r="HT544" s="394">
        <v>2.8822818648824087</v>
      </c>
      <c r="HU544" s="394">
        <v>2.8809821311105459</v>
      </c>
      <c r="HV544" s="394">
        <v>2.8796829834395421</v>
      </c>
      <c r="HW544" s="394">
        <v>2.8783844216051016</v>
      </c>
      <c r="HX544" s="394">
        <v>2.8711296676736318</v>
      </c>
      <c r="HY544" s="394">
        <v>2.8638931988100675</v>
      </c>
      <c r="HZ544" s="394">
        <v>2.856674968928254</v>
      </c>
      <c r="IA544" s="394">
        <v>2.849474932058194</v>
      </c>
      <c r="IB544" s="394">
        <v>2.8422930423457546</v>
      </c>
      <c r="IC544" s="394">
        <v>2.8350378216511736</v>
      </c>
      <c r="ID544" s="394">
        <v>2.8278011205907556</v>
      </c>
      <c r="IE544" s="394">
        <v>2.8205828918913891</v>
      </c>
      <c r="IF544" s="394">
        <v>2.8133830884006334</v>
      </c>
      <c r="IG544" s="394">
        <v>2.8062016630864077</v>
      </c>
      <c r="IH544" s="394">
        <v>2.7991894811048748</v>
      </c>
      <c r="II544" s="394">
        <v>2.7921948212767882</v>
      </c>
      <c r="IJ544" s="394">
        <v>2.7852176398175081</v>
      </c>
      <c r="IK544" s="394">
        <v>2.7782578930518054</v>
      </c>
      <c r="IL544" s="394">
        <v>2.7713155374135852</v>
      </c>
      <c r="IM544" s="394">
        <v>2.7644264521907922</v>
      </c>
      <c r="IN544" s="394">
        <v>2.7575544922265869</v>
      </c>
      <c r="IO544" s="394">
        <v>2.7506996149500806</v>
      </c>
      <c r="IP544" s="394">
        <v>2.7438617778962096</v>
      </c>
      <c r="IQ544" s="394">
        <v>2.737040938705471</v>
      </c>
      <c r="IR544" s="394">
        <v>2.7299455861995474</v>
      </c>
      <c r="IS544" s="394">
        <v>2.7228686272903251</v>
      </c>
      <c r="IT544" s="394">
        <v>2.7158100142952697</v>
      </c>
      <c r="IU544" s="394">
        <v>2.7087696996554538</v>
      </c>
      <c r="IV544" s="394">
        <v>2.7017476359352415</v>
      </c>
      <c r="IW544" s="394">
        <v>2.6929544005548856</v>
      </c>
      <c r="IX544" s="394">
        <v>2.6841897840534457</v>
      </c>
      <c r="IY544" s="394">
        <v>2.6754536932865673</v>
      </c>
      <c r="IZ544" s="394">
        <v>2.6667460354130492</v>
      </c>
      <c r="JA544" s="394">
        <v>2.6580667178938526</v>
      </c>
      <c r="JB544" s="394">
        <v>2.6580667178938526</v>
      </c>
      <c r="JC544" s="394">
        <v>2.6580667178938526</v>
      </c>
      <c r="JD544" s="394">
        <v>2.6580667178938526</v>
      </c>
      <c r="JE544" s="394">
        <v>2.6580667178938526</v>
      </c>
      <c r="JF544" s="394">
        <v>2.6580667178938526</v>
      </c>
      <c r="JG544" s="394">
        <v>2.6580667178938526</v>
      </c>
      <c r="JH544" s="394">
        <v>2.6580667178938526</v>
      </c>
      <c r="JI544" s="394">
        <v>2.6580667178938526</v>
      </c>
      <c r="JJ544" s="394">
        <v>2.6580667178938526</v>
      </c>
      <c r="JK544" s="394">
        <v>2.6580667178938526</v>
      </c>
      <c r="JL544" s="394">
        <v>2.6580667178938526</v>
      </c>
      <c r="JM544" s="394">
        <v>2.6580667178938526</v>
      </c>
      <c r="JN544" s="394">
        <v>2.6580667178938526</v>
      </c>
      <c r="JO544" s="394">
        <v>2.6580667178938526</v>
      </c>
      <c r="JP544" s="394">
        <v>2.6580667178938526</v>
      </c>
      <c r="JQ544" s="394">
        <v>2.6580667178938526</v>
      </c>
      <c r="JR544" s="394">
        <v>2.6580667178938526</v>
      </c>
      <c r="JS544" s="394">
        <v>2.6580667178938526</v>
      </c>
      <c r="JT544" s="394">
        <v>2.6580667178938526</v>
      </c>
      <c r="JU544" s="394">
        <v>2.6580667178938526</v>
      </c>
      <c r="JV544" s="394">
        <v>2.6580667178938526</v>
      </c>
      <c r="JW544" s="394">
        <v>2.6580667178938526</v>
      </c>
      <c r="JX544" s="394">
        <v>2.6580667178938526</v>
      </c>
      <c r="JY544" s="394">
        <v>2.6580667178938526</v>
      </c>
      <c r="JZ544" s="394">
        <v>2.6580667178938526</v>
      </c>
      <c r="KA544" s="394">
        <v>2.6580667178938526</v>
      </c>
      <c r="KB544" s="394">
        <v>2.6580667178938526</v>
      </c>
      <c r="KC544" s="394">
        <v>2.6580667178938526</v>
      </c>
    </row>
    <row r="545" spans="1:289" x14ac:dyDescent="0.25">
      <c r="A545" s="383">
        <v>536</v>
      </c>
      <c r="B545" s="384" t="s">
        <v>874</v>
      </c>
      <c r="C545" s="385" t="s">
        <v>142</v>
      </c>
      <c r="D545" s="385" t="s">
        <v>142</v>
      </c>
      <c r="E545" s="129">
        <v>2052</v>
      </c>
      <c r="F545" s="386">
        <v>180.52496000000002</v>
      </c>
      <c r="G545" s="386">
        <v>236.92413934295647</v>
      </c>
      <c r="H545" s="386">
        <v>310.94341637522393</v>
      </c>
      <c r="I545" s="386">
        <v>408.08762017761137</v>
      </c>
      <c r="J545" s="386">
        <v>535.58138546102373</v>
      </c>
      <c r="K545" s="386">
        <v>537.94192545439853</v>
      </c>
      <c r="L545" s="386">
        <v>540.3128693736968</v>
      </c>
      <c r="M545" s="386">
        <v>542.69426307354286</v>
      </c>
      <c r="N545" s="386">
        <v>545.08615261066234</v>
      </c>
      <c r="O545" s="386">
        <v>547.48858424477282</v>
      </c>
      <c r="P545" s="386">
        <v>549.89524455654589</v>
      </c>
      <c r="Q545" s="386">
        <v>552.31248410964542</v>
      </c>
      <c r="R545" s="386">
        <v>554.74034940849367</v>
      </c>
      <c r="S545" s="386">
        <v>557.17888716193772</v>
      </c>
      <c r="T545" s="386">
        <v>559.62814428414833</v>
      </c>
      <c r="U545" s="386">
        <v>560.48768097128186</v>
      </c>
      <c r="V545" s="386">
        <v>561.34853782668074</v>
      </c>
      <c r="W545" s="386">
        <v>562.21071687800054</v>
      </c>
      <c r="X545" s="386">
        <v>563.07422015601094</v>
      </c>
      <c r="Y545" s="386">
        <v>563.93904969460095</v>
      </c>
      <c r="Z545" s="386">
        <v>563.93904969460095</v>
      </c>
      <c r="AA545" s="386">
        <v>563.93904969460095</v>
      </c>
      <c r="AB545" s="386">
        <v>563.93904969460095</v>
      </c>
      <c r="AC545" s="386">
        <v>563.93904969460095</v>
      </c>
      <c r="AD545" s="386">
        <v>563.93904969460095</v>
      </c>
      <c r="AE545" s="386">
        <v>564.64968971089377</v>
      </c>
      <c r="AF545" s="386">
        <v>565.36122523040285</v>
      </c>
      <c r="AG545" s="386">
        <v>566.07365738158421</v>
      </c>
      <c r="AH545" s="386">
        <v>566.78698729431585</v>
      </c>
      <c r="AI545" s="386">
        <v>567.50121609989924</v>
      </c>
      <c r="AJ545" s="386">
        <v>568.51363124991519</v>
      </c>
      <c r="AK545" s="386">
        <v>569.52785253603611</v>
      </c>
      <c r="AL545" s="386">
        <v>570.54388318038639</v>
      </c>
      <c r="AM545" s="386">
        <v>571.56172641083879</v>
      </c>
      <c r="AN545" s="386">
        <v>572.58138546102475</v>
      </c>
      <c r="AO545" s="387">
        <v>572.58138546102475</v>
      </c>
      <c r="AP545" s="387">
        <v>572.58138546102475</v>
      </c>
      <c r="AQ545" s="387">
        <v>572.58138546102475</v>
      </c>
      <c r="AR545" s="387">
        <v>572.58138546102475</v>
      </c>
      <c r="AS545" s="387">
        <v>572.58138546102475</v>
      </c>
      <c r="AT545" s="387">
        <v>572.58138546102475</v>
      </c>
      <c r="AU545" s="387">
        <v>572.58138546102475</v>
      </c>
      <c r="AV545" s="387">
        <v>572.58138546102475</v>
      </c>
      <c r="AW545" s="387">
        <v>572.58138546102475</v>
      </c>
      <c r="AX545" s="387">
        <v>572.58138546102475</v>
      </c>
      <c r="AY545" s="387">
        <v>572.58138546102475</v>
      </c>
      <c r="AZ545" s="387">
        <v>572.58138546102475</v>
      </c>
      <c r="BA545" s="387">
        <v>572.58138546102475</v>
      </c>
      <c r="BB545" s="387">
        <v>572.58138546102475</v>
      </c>
      <c r="BC545" s="387">
        <v>572.58138546102475</v>
      </c>
      <c r="BD545" s="387">
        <v>572.58138546102475</v>
      </c>
      <c r="BE545" s="387">
        <v>572.58138546102475</v>
      </c>
      <c r="BF545" s="387">
        <v>572.58138546102475</v>
      </c>
      <c r="BG545" s="387">
        <v>572.58138546102475</v>
      </c>
      <c r="BH545" s="387">
        <v>572.58138546102475</v>
      </c>
      <c r="BI545" s="387">
        <v>572.58138546102475</v>
      </c>
      <c r="BJ545" s="387">
        <v>572.58138546102475</v>
      </c>
      <c r="BK545" s="387">
        <v>572.58138546102475</v>
      </c>
      <c r="BL545" s="387">
        <v>572.58138546102475</v>
      </c>
      <c r="BM545" s="387">
        <v>572.58138546102475</v>
      </c>
      <c r="BN545" s="387">
        <v>572.58138546102475</v>
      </c>
      <c r="BO545" s="387">
        <v>572.58138546102475</v>
      </c>
      <c r="BP545" s="387">
        <v>572.58138546102475</v>
      </c>
      <c r="CA545" s="386">
        <v>670</v>
      </c>
      <c r="CB545" s="386">
        <v>877.34955181869634</v>
      </c>
      <c r="CC545" s="386">
        <v>1148.8690090693542</v>
      </c>
      <c r="CD545" s="386">
        <v>1504.4174779184891</v>
      </c>
      <c r="CE545" s="386">
        <v>1970</v>
      </c>
      <c r="CF545" s="386">
        <v>1969.4657464305906</v>
      </c>
      <c r="CG545" s="386">
        <v>1968.9316377479204</v>
      </c>
      <c r="CH545" s="386">
        <v>1968.397673912697</v>
      </c>
      <c r="CI545" s="386">
        <v>1967.8638548856384</v>
      </c>
      <c r="CJ545" s="386">
        <v>1967.3301806274735</v>
      </c>
      <c r="CK545" s="386">
        <v>1966.5724911563796</v>
      </c>
      <c r="CL545" s="386">
        <v>1965.8150934986986</v>
      </c>
      <c r="CM545" s="386">
        <v>1965.0579875420431</v>
      </c>
      <c r="CN545" s="386">
        <v>1964.301173174068</v>
      </c>
      <c r="CO545" s="386">
        <v>1963.5446502824727</v>
      </c>
      <c r="CP545" s="386">
        <v>1958.7904134147982</v>
      </c>
      <c r="CQ545" s="386">
        <v>1954.0476877537524</v>
      </c>
      <c r="CR545" s="386">
        <v>1949.3164454278003</v>
      </c>
      <c r="CS545" s="386">
        <v>1944.5966586328914</v>
      </c>
      <c r="CT545" s="386">
        <v>1939.8882996322952</v>
      </c>
      <c r="CU545" s="386">
        <v>1932.2478518594557</v>
      </c>
      <c r="CV545" s="386">
        <v>1924.6374967688498</v>
      </c>
      <c r="CW545" s="386">
        <v>1917.0571158373816</v>
      </c>
      <c r="CX545" s="386">
        <v>1909.5065910087706</v>
      </c>
      <c r="CY545" s="386">
        <v>1901.9858046917122</v>
      </c>
      <c r="CZ545" s="386">
        <v>1896.469324814216</v>
      </c>
      <c r="DA545" s="386">
        <v>1890.968844819665</v>
      </c>
      <c r="DB545" s="386">
        <v>1885.4843183023333</v>
      </c>
      <c r="DC545" s="386">
        <v>1880.015698991089</v>
      </c>
      <c r="DD545" s="386">
        <v>1874.5629407490039</v>
      </c>
      <c r="DE545" s="386">
        <v>1877.8632244826292</v>
      </c>
      <c r="DF545" s="386">
        <v>1881.169318569423</v>
      </c>
      <c r="DG545" s="386">
        <v>1884.4812332388708</v>
      </c>
      <c r="DH545" s="386">
        <v>1887.7989787384672</v>
      </c>
      <c r="DI545" s="386">
        <v>1891.1225653337494</v>
      </c>
      <c r="DJ545" s="387">
        <v>1891.1225653337494</v>
      </c>
      <c r="DK545" s="387">
        <v>1891.1225653337494</v>
      </c>
      <c r="DL545" s="387">
        <v>1891.1225653337494</v>
      </c>
      <c r="DM545" s="387">
        <v>1891.1225653337494</v>
      </c>
      <c r="DN545" s="387">
        <v>1891.1225653337494</v>
      </c>
      <c r="DO545" s="387">
        <v>1891.1225653337494</v>
      </c>
      <c r="DP545" s="387">
        <v>1891.1225653337494</v>
      </c>
      <c r="DQ545" s="387">
        <v>1891.1225653337494</v>
      </c>
      <c r="DR545" s="387">
        <v>1891.1225653337494</v>
      </c>
      <c r="DS545" s="387">
        <v>1891.1225653337494</v>
      </c>
      <c r="DT545" s="387">
        <v>1891.1225653337494</v>
      </c>
      <c r="DU545" s="387">
        <v>1891.1225653337494</v>
      </c>
      <c r="DV545" s="387">
        <v>1891.1225653337494</v>
      </c>
      <c r="DW545" s="387">
        <v>1891.1225653337494</v>
      </c>
      <c r="DX545" s="387">
        <v>1891.1225653337494</v>
      </c>
      <c r="DY545" s="387">
        <v>1891.1225653337494</v>
      </c>
      <c r="DZ545" s="387">
        <v>1891.1225653337494</v>
      </c>
      <c r="EA545" s="387">
        <v>1891.1225653337494</v>
      </c>
      <c r="EB545" s="387">
        <v>1891.1225653337494</v>
      </c>
      <c r="EC545" s="387">
        <v>1891.1225653337494</v>
      </c>
      <c r="ED545" s="387">
        <v>1891.1225653337494</v>
      </c>
      <c r="EE545" s="387">
        <v>1891.1225653337494</v>
      </c>
      <c r="EF545" s="387">
        <v>1891.1225653337494</v>
      </c>
      <c r="EG545" s="387">
        <v>1891.1225653337494</v>
      </c>
      <c r="EH545" s="387">
        <v>1891.1225653337494</v>
      </c>
      <c r="EI545" s="387">
        <v>1891.1225653337494</v>
      </c>
      <c r="EJ545" s="387">
        <v>1891.1225653337494</v>
      </c>
      <c r="EK545" s="387">
        <v>1891.1225653337494</v>
      </c>
      <c r="EY545" s="386">
        <v>230</v>
      </c>
      <c r="EZ545" s="386">
        <v>232</v>
      </c>
      <c r="FA545" s="386">
        <v>234</v>
      </c>
      <c r="FB545" s="386">
        <v>236</v>
      </c>
      <c r="FC545" s="386">
        <v>236.7</v>
      </c>
      <c r="FD545" s="386">
        <v>240</v>
      </c>
      <c r="FE545" s="386">
        <v>243</v>
      </c>
      <c r="FF545" s="386">
        <v>246</v>
      </c>
      <c r="FG545" s="386">
        <v>249</v>
      </c>
      <c r="FH545" s="386">
        <v>252</v>
      </c>
      <c r="FI545" s="386">
        <v>254.9</v>
      </c>
      <c r="FJ545" s="386">
        <v>257</v>
      </c>
      <c r="FK545" s="386">
        <v>259</v>
      </c>
      <c r="FL545" s="386">
        <v>261</v>
      </c>
      <c r="FM545" s="386">
        <v>263</v>
      </c>
      <c r="FN545" s="386">
        <v>265</v>
      </c>
      <c r="FO545" s="386">
        <v>267</v>
      </c>
      <c r="FP545" s="386">
        <v>269</v>
      </c>
      <c r="FQ545" s="386">
        <v>271</v>
      </c>
      <c r="FR545" s="386">
        <v>273</v>
      </c>
      <c r="FS545" s="386">
        <v>275</v>
      </c>
      <c r="FT545" s="386">
        <v>277</v>
      </c>
      <c r="FU545" s="386">
        <v>279</v>
      </c>
      <c r="FV545" s="386">
        <v>281</v>
      </c>
      <c r="FW545" s="386">
        <v>283</v>
      </c>
      <c r="FX545" s="386">
        <v>285</v>
      </c>
      <c r="FY545" s="386">
        <v>287</v>
      </c>
      <c r="FZ545" s="386">
        <v>289</v>
      </c>
      <c r="GA545" s="386">
        <v>291</v>
      </c>
      <c r="GB545" s="386">
        <v>293</v>
      </c>
      <c r="GC545" s="386">
        <v>290.89999999999998</v>
      </c>
      <c r="GD545" s="387">
        <v>290.89999999999998</v>
      </c>
      <c r="GE545" s="387">
        <v>290.89999999999998</v>
      </c>
      <c r="GF545" s="387">
        <v>290.89999999999998</v>
      </c>
      <c r="GG545" s="387">
        <v>290.89999999999998</v>
      </c>
      <c r="GH545" s="387">
        <v>290.89999999999998</v>
      </c>
      <c r="GI545" s="387">
        <v>290.89999999999998</v>
      </c>
      <c r="GJ545" s="387">
        <v>290.89999999999998</v>
      </c>
      <c r="GK545" s="387">
        <v>290.89999999999998</v>
      </c>
      <c r="GL545" s="387">
        <v>290.89999999999998</v>
      </c>
      <c r="GM545" s="387">
        <v>290.89999999999998</v>
      </c>
      <c r="GN545" s="387">
        <v>290.89999999999998</v>
      </c>
      <c r="GO545" s="387">
        <v>290.89999999999998</v>
      </c>
      <c r="GP545" s="387">
        <v>290.89999999999998</v>
      </c>
      <c r="GQ545" s="387">
        <v>290.89999999999998</v>
      </c>
      <c r="GR545" s="387">
        <v>290.89999999999998</v>
      </c>
      <c r="GS545" s="387">
        <v>290.89999999999998</v>
      </c>
      <c r="GT545" s="387">
        <v>290.89999999999998</v>
      </c>
      <c r="GU545" s="387">
        <v>290.89999999999998</v>
      </c>
      <c r="GV545" s="387">
        <v>290.89999999999998</v>
      </c>
      <c r="GW545" s="387">
        <v>290.89999999999998</v>
      </c>
      <c r="GX545" s="387">
        <v>290.89999999999998</v>
      </c>
      <c r="GY545" s="387">
        <v>290.89999999999998</v>
      </c>
      <c r="GZ545" s="387">
        <v>290.89999999999998</v>
      </c>
      <c r="HA545" s="387">
        <v>290.89999999999998</v>
      </c>
      <c r="HB545" s="387">
        <v>290.89999999999998</v>
      </c>
      <c r="HC545" s="387">
        <v>290.89999999999998</v>
      </c>
      <c r="HD545" s="387">
        <v>290.89999999999998</v>
      </c>
      <c r="HE545" s="387">
        <v>290.89999999999998</v>
      </c>
      <c r="HS545" s="394">
        <v>3.7113981357480976</v>
      </c>
      <c r="HT545" s="394">
        <v>3.7030821521681268</v>
      </c>
      <c r="HU545" s="394">
        <v>3.6947848018849272</v>
      </c>
      <c r="HV545" s="394">
        <v>3.6865060431476055</v>
      </c>
      <c r="HW545" s="394">
        <v>3.678245834298818</v>
      </c>
      <c r="HX545" s="394">
        <v>3.6611122004796086</v>
      </c>
      <c r="HY545" s="394">
        <v>3.6440583768256452</v>
      </c>
      <c r="HZ545" s="394">
        <v>3.6270839915732642</v>
      </c>
      <c r="IA545" s="394">
        <v>3.6101886746905141</v>
      </c>
      <c r="IB545" s="394">
        <v>3.5933720578690891</v>
      </c>
      <c r="IC545" s="394">
        <v>3.5762674993530634</v>
      </c>
      <c r="ID545" s="394">
        <v>3.5592443590473755</v>
      </c>
      <c r="IE545" s="394">
        <v>3.5423022493989076</v>
      </c>
      <c r="IF545" s="394">
        <v>3.5254407846993066</v>
      </c>
      <c r="IG545" s="394">
        <v>3.5086595810762029</v>
      </c>
      <c r="IH545" s="394">
        <v>3.4947965493556712</v>
      </c>
      <c r="II545" s="394">
        <v>3.4809882917287918</v>
      </c>
      <c r="IJ545" s="394">
        <v>3.4672345917781588</v>
      </c>
      <c r="IK545" s="394">
        <v>3.4535352339414547</v>
      </c>
      <c r="IL545" s="394">
        <v>3.4398900035080642</v>
      </c>
      <c r="IM545" s="394">
        <v>3.4263416461510463</v>
      </c>
      <c r="IN545" s="394">
        <v>3.412846650380267</v>
      </c>
      <c r="IO545" s="394">
        <v>3.3994048060256805</v>
      </c>
      <c r="IP545" s="394">
        <v>3.3860159037450175</v>
      </c>
      <c r="IQ545" s="394">
        <v>3.3726797350205229</v>
      </c>
      <c r="IR545" s="394">
        <v>3.3586653094332295</v>
      </c>
      <c r="IS545" s="394">
        <v>3.3447091176955661</v>
      </c>
      <c r="IT545" s="394">
        <v>3.3308109178296359</v>
      </c>
      <c r="IU545" s="394">
        <v>3.3169704688630266</v>
      </c>
      <c r="IV545" s="394">
        <v>3.3031875308246352</v>
      </c>
      <c r="IW545" s="394">
        <v>3.3031102884094818</v>
      </c>
      <c r="IX545" s="394">
        <v>3.3030330478005805</v>
      </c>
      <c r="IY545" s="394">
        <v>3.3029558089978899</v>
      </c>
      <c r="IZ545" s="394">
        <v>3.3028785720013669</v>
      </c>
      <c r="JA545" s="394">
        <v>3.3028013368109694</v>
      </c>
      <c r="JB545" s="394">
        <v>3.3028013368109694</v>
      </c>
      <c r="JC545" s="394">
        <v>3.3028013368109694</v>
      </c>
      <c r="JD545" s="394">
        <v>3.3028013368109694</v>
      </c>
      <c r="JE545" s="394">
        <v>3.3028013368109694</v>
      </c>
      <c r="JF545" s="394">
        <v>3.3028013368109694</v>
      </c>
      <c r="JG545" s="394">
        <v>3.3028013368109694</v>
      </c>
      <c r="JH545" s="394">
        <v>3.3028013368109694</v>
      </c>
      <c r="JI545" s="394">
        <v>3.3028013368109694</v>
      </c>
      <c r="JJ545" s="394">
        <v>3.3028013368109694</v>
      </c>
      <c r="JK545" s="394">
        <v>3.3028013368109694</v>
      </c>
      <c r="JL545" s="394">
        <v>3.3028013368109694</v>
      </c>
      <c r="JM545" s="394">
        <v>3.3028013368109694</v>
      </c>
      <c r="JN545" s="394">
        <v>3.3028013368109694</v>
      </c>
      <c r="JO545" s="394">
        <v>3.3028013368109694</v>
      </c>
      <c r="JP545" s="394">
        <v>3.3028013368109694</v>
      </c>
      <c r="JQ545" s="394">
        <v>3.3028013368109694</v>
      </c>
      <c r="JR545" s="394">
        <v>3.3028013368109694</v>
      </c>
      <c r="JS545" s="394">
        <v>3.3028013368109694</v>
      </c>
      <c r="JT545" s="394">
        <v>3.3028013368109694</v>
      </c>
      <c r="JU545" s="394">
        <v>3.3028013368109694</v>
      </c>
      <c r="JV545" s="394">
        <v>3.3028013368109694</v>
      </c>
      <c r="JW545" s="394">
        <v>3.3028013368109694</v>
      </c>
      <c r="JX545" s="394">
        <v>3.3028013368109694</v>
      </c>
      <c r="JY545" s="394">
        <v>3.3028013368109694</v>
      </c>
      <c r="JZ545" s="394">
        <v>3.3028013368109694</v>
      </c>
      <c r="KA545" s="394">
        <v>3.3028013368109694</v>
      </c>
      <c r="KB545" s="394">
        <v>3.3028013368109694</v>
      </c>
      <c r="KC545" s="394">
        <v>3.3028013368109694</v>
      </c>
    </row>
    <row r="546" spans="1:289" x14ac:dyDescent="0.25">
      <c r="A546" s="383">
        <v>537</v>
      </c>
      <c r="B546" s="384" t="s">
        <v>877</v>
      </c>
      <c r="C546" s="385" t="s">
        <v>142</v>
      </c>
      <c r="D546" s="385" t="s">
        <v>142</v>
      </c>
      <c r="E546" s="129">
        <v>2052</v>
      </c>
      <c r="F546" s="386">
        <v>500.83821</v>
      </c>
      <c r="G546" s="386">
        <v>603.11342177164909</v>
      </c>
      <c r="H546" s="386">
        <v>726.27405868475375</v>
      </c>
      <c r="I546" s="386">
        <v>874.5850934123921</v>
      </c>
      <c r="J546" s="386">
        <v>1053.1824405298969</v>
      </c>
      <c r="K546" s="386">
        <v>1081.2108639015094</v>
      </c>
      <c r="L546" s="386">
        <v>1109.9852098089202</v>
      </c>
      <c r="M546" s="386">
        <v>1139.5253295445848</v>
      </c>
      <c r="N546" s="386">
        <v>1169.8516027048952</v>
      </c>
      <c r="O546" s="386">
        <v>1200.9849512499723</v>
      </c>
      <c r="P546" s="386">
        <v>1229.7145134358186</v>
      </c>
      <c r="Q546" s="386">
        <v>1259.1313346439626</v>
      </c>
      <c r="R546" s="386">
        <v>1289.2518552559416</v>
      </c>
      <c r="S546" s="386">
        <v>1320.0929089346266</v>
      </c>
      <c r="T546" s="386">
        <v>1351.6717320321673</v>
      </c>
      <c r="U546" s="386">
        <v>1378.197702711866</v>
      </c>
      <c r="V546" s="386">
        <v>1405.2442340453281</v>
      </c>
      <c r="W546" s="386">
        <v>1432.8215418092925</v>
      </c>
      <c r="X546" s="386">
        <v>1460.9400422606798</v>
      </c>
      <c r="Y546" s="386">
        <v>1489.6103560709284</v>
      </c>
      <c r="Z546" s="386">
        <v>1513.413162612422</v>
      </c>
      <c r="AA546" s="386">
        <v>1537.5963193555253</v>
      </c>
      <c r="AB546" s="386">
        <v>1562.1659039984972</v>
      </c>
      <c r="AC546" s="386">
        <v>1587.1280913564528</v>
      </c>
      <c r="AD546" s="386">
        <v>1612.4891549132167</v>
      </c>
      <c r="AE546" s="386">
        <v>1644.3098051198606</v>
      </c>
      <c r="AF546" s="386">
        <v>1676.7583998782482</v>
      </c>
      <c r="AG546" s="386">
        <v>1709.8473309640817</v>
      </c>
      <c r="AH546" s="386">
        <v>1743.5892346907458</v>
      </c>
      <c r="AI546" s="386">
        <v>1777.9969967349803</v>
      </c>
      <c r="AJ546" s="386">
        <v>1808.0039992447628</v>
      </c>
      <c r="AK546" s="386">
        <v>1838.517425669364</v>
      </c>
      <c r="AL546" s="386">
        <v>1869.5458228531884</v>
      </c>
      <c r="AM546" s="386">
        <v>1901.0978818845183</v>
      </c>
      <c r="AN546" s="386">
        <v>1933.1824405298976</v>
      </c>
      <c r="AO546" s="387">
        <v>1933.1824405298976</v>
      </c>
      <c r="AP546" s="387">
        <v>1933.1824405298976</v>
      </c>
      <c r="AQ546" s="387">
        <v>1933.1824405298976</v>
      </c>
      <c r="AR546" s="387">
        <v>1933.1824405298976</v>
      </c>
      <c r="AS546" s="387">
        <v>1933.1824405298976</v>
      </c>
      <c r="AT546" s="387">
        <v>1933.1824405298976</v>
      </c>
      <c r="AU546" s="387">
        <v>1933.1824405298976</v>
      </c>
      <c r="AV546" s="387">
        <v>1933.1824405298976</v>
      </c>
      <c r="AW546" s="387">
        <v>1933.1824405298976</v>
      </c>
      <c r="AX546" s="387">
        <v>1933.1824405298976</v>
      </c>
      <c r="AY546" s="387">
        <v>1933.1824405298976</v>
      </c>
      <c r="AZ546" s="387">
        <v>1933.1824405298976</v>
      </c>
      <c r="BA546" s="387">
        <v>1933.1824405298976</v>
      </c>
      <c r="BB546" s="387">
        <v>1933.1824405298976</v>
      </c>
      <c r="BC546" s="387">
        <v>1933.1824405298976</v>
      </c>
      <c r="BD546" s="387">
        <v>1933.1824405298976</v>
      </c>
      <c r="BE546" s="387">
        <v>1933.1824405298976</v>
      </c>
      <c r="BF546" s="387">
        <v>1933.1824405298976</v>
      </c>
      <c r="BG546" s="387">
        <v>1933.1824405298976</v>
      </c>
      <c r="BH546" s="387">
        <v>1933.1824405298976</v>
      </c>
      <c r="BI546" s="387">
        <v>1933.1824405298976</v>
      </c>
      <c r="BJ546" s="387">
        <v>1933.1824405298976</v>
      </c>
      <c r="BK546" s="387">
        <v>1933.1824405298976</v>
      </c>
      <c r="BL546" s="387">
        <v>1933.1824405298976</v>
      </c>
      <c r="BM546" s="387">
        <v>1933.1824405298976</v>
      </c>
      <c r="BN546" s="387">
        <v>1933.1824405298976</v>
      </c>
      <c r="BO546" s="387">
        <v>1933.1824405298976</v>
      </c>
      <c r="BP546" s="387">
        <v>1933.1824405298976</v>
      </c>
      <c r="CA546" s="386">
        <v>1770</v>
      </c>
      <c r="CB546" s="386">
        <v>2112.290091970192</v>
      </c>
      <c r="CC546" s="386">
        <v>2520.7736907544872</v>
      </c>
      <c r="CD546" s="386">
        <v>3008.2515768812636</v>
      </c>
      <c r="CE546" s="386">
        <v>3590</v>
      </c>
      <c r="CF546" s="386">
        <v>3674.5615994283767</v>
      </c>
      <c r="CG546" s="386">
        <v>3761.1150272962759</v>
      </c>
      <c r="CH546" s="386">
        <v>3849.7072006506705</v>
      </c>
      <c r="CI546" s="386">
        <v>3940.3861416584587</v>
      </c>
      <c r="CJ546" s="386">
        <v>4033.201003637304</v>
      </c>
      <c r="CK546" s="386">
        <v>4117.1955967831236</v>
      </c>
      <c r="CL546" s="386">
        <v>4202.9394436039702</v>
      </c>
      <c r="CM546" s="386">
        <v>4290.4689736878072</v>
      </c>
      <c r="CN546" s="386">
        <v>4379.8213752975134</v>
      </c>
      <c r="CO546" s="386">
        <v>4471.0346111708823</v>
      </c>
      <c r="CP546" s="386">
        <v>4541.2865040115867</v>
      </c>
      <c r="CQ546" s="386">
        <v>4612.6422416839487</v>
      </c>
      <c r="CR546" s="386">
        <v>4685.1191685378935</v>
      </c>
      <c r="CS546" s="386">
        <v>4758.7349014494002</v>
      </c>
      <c r="CT546" s="386">
        <v>4833.5073341026109</v>
      </c>
      <c r="CU546" s="386">
        <v>4891.5840826492886</v>
      </c>
      <c r="CV546" s="386">
        <v>4950.3586492582162</v>
      </c>
      <c r="CW546" s="386">
        <v>5009.8394185249535</v>
      </c>
      <c r="CX546" s="386">
        <v>5070.03487578972</v>
      </c>
      <c r="CY546" s="386">
        <v>5130.9536083478843</v>
      </c>
      <c r="CZ546" s="386">
        <v>5211.2711537860387</v>
      </c>
      <c r="DA546" s="386">
        <v>5292.8459524752679</v>
      </c>
      <c r="DB546" s="386">
        <v>5375.6976848693103</v>
      </c>
      <c r="DC546" s="386">
        <v>5459.846339490512</v>
      </c>
      <c r="DD546" s="386">
        <v>5545.3122177521918</v>
      </c>
      <c r="DE546" s="386">
        <v>5638.4179924843656</v>
      </c>
      <c r="DF546" s="386">
        <v>5733.0870128820816</v>
      </c>
      <c r="DG546" s="386">
        <v>5829.3455258351578</v>
      </c>
      <c r="DH546" s="386">
        <v>5927.22021891861</v>
      </c>
      <c r="DI546" s="386">
        <v>6026.7382277917577</v>
      </c>
      <c r="DJ546" s="387">
        <v>6026.7382277917577</v>
      </c>
      <c r="DK546" s="387">
        <v>6026.7382277917577</v>
      </c>
      <c r="DL546" s="387">
        <v>6026.7382277917577</v>
      </c>
      <c r="DM546" s="387">
        <v>6026.7382277917577</v>
      </c>
      <c r="DN546" s="387">
        <v>6026.7382277917577</v>
      </c>
      <c r="DO546" s="387">
        <v>6026.7382277917577</v>
      </c>
      <c r="DP546" s="387">
        <v>6026.7382277917577</v>
      </c>
      <c r="DQ546" s="387">
        <v>6026.7382277917577</v>
      </c>
      <c r="DR546" s="387">
        <v>6026.7382277917577</v>
      </c>
      <c r="DS546" s="387">
        <v>6026.7382277917577</v>
      </c>
      <c r="DT546" s="387">
        <v>6026.7382277917577</v>
      </c>
      <c r="DU546" s="387">
        <v>6026.7382277917577</v>
      </c>
      <c r="DV546" s="387">
        <v>6026.7382277917577</v>
      </c>
      <c r="DW546" s="387">
        <v>6026.7382277917577</v>
      </c>
      <c r="DX546" s="387">
        <v>6026.7382277917577</v>
      </c>
      <c r="DY546" s="387">
        <v>6026.7382277917577</v>
      </c>
      <c r="DZ546" s="387">
        <v>6026.7382277917577</v>
      </c>
      <c r="EA546" s="387">
        <v>6026.7382277917577</v>
      </c>
      <c r="EB546" s="387">
        <v>6026.7382277917577</v>
      </c>
      <c r="EC546" s="387">
        <v>6026.7382277917577</v>
      </c>
      <c r="ED546" s="387">
        <v>6026.7382277917577</v>
      </c>
      <c r="EE546" s="387">
        <v>6026.7382277917577</v>
      </c>
      <c r="EF546" s="387">
        <v>6026.7382277917577</v>
      </c>
      <c r="EG546" s="387">
        <v>6026.7382277917577</v>
      </c>
      <c r="EH546" s="387">
        <v>6026.7382277917577</v>
      </c>
      <c r="EI546" s="387">
        <v>6026.7382277917577</v>
      </c>
      <c r="EJ546" s="387">
        <v>6026.7382277917577</v>
      </c>
      <c r="EK546" s="387">
        <v>6026.7382277917577</v>
      </c>
      <c r="EY546" s="386">
        <v>601</v>
      </c>
      <c r="EZ546" s="386">
        <v>607</v>
      </c>
      <c r="FA546" s="386">
        <v>613</v>
      </c>
      <c r="FB546" s="386">
        <v>619</v>
      </c>
      <c r="FC546" s="386">
        <v>626.4</v>
      </c>
      <c r="FD546" s="386">
        <v>635</v>
      </c>
      <c r="FE546" s="386">
        <v>643</v>
      </c>
      <c r="FF546" s="386">
        <v>651</v>
      </c>
      <c r="FG546" s="386">
        <v>659</v>
      </c>
      <c r="FH546" s="386">
        <v>667</v>
      </c>
      <c r="FI546" s="386">
        <v>675.7</v>
      </c>
      <c r="FJ546" s="386">
        <v>684</v>
      </c>
      <c r="FK546" s="386">
        <v>692</v>
      </c>
      <c r="FL546" s="386">
        <v>700</v>
      </c>
      <c r="FM546" s="386">
        <v>708</v>
      </c>
      <c r="FN546" s="386">
        <v>716</v>
      </c>
      <c r="FO546" s="386">
        <v>724</v>
      </c>
      <c r="FP546" s="386">
        <v>732</v>
      </c>
      <c r="FQ546" s="386">
        <v>740</v>
      </c>
      <c r="FR546" s="386">
        <v>748</v>
      </c>
      <c r="FS546" s="386">
        <v>756</v>
      </c>
      <c r="FT546" s="386">
        <v>764</v>
      </c>
      <c r="FU546" s="386">
        <v>772</v>
      </c>
      <c r="FV546" s="386">
        <v>780</v>
      </c>
      <c r="FW546" s="386">
        <v>788</v>
      </c>
      <c r="FX546" s="386">
        <v>796</v>
      </c>
      <c r="FY546" s="386">
        <v>804</v>
      </c>
      <c r="FZ546" s="386">
        <v>812</v>
      </c>
      <c r="GA546" s="386">
        <v>820</v>
      </c>
      <c r="GB546" s="386">
        <v>828</v>
      </c>
      <c r="GC546" s="386">
        <v>843.1</v>
      </c>
      <c r="GD546" s="387">
        <v>843.1</v>
      </c>
      <c r="GE546" s="387">
        <v>843.1</v>
      </c>
      <c r="GF546" s="387">
        <v>843.1</v>
      </c>
      <c r="GG546" s="387">
        <v>843.1</v>
      </c>
      <c r="GH546" s="387">
        <v>843.1</v>
      </c>
      <c r="GI546" s="387">
        <v>843.1</v>
      </c>
      <c r="GJ546" s="387">
        <v>843.1</v>
      </c>
      <c r="GK546" s="387">
        <v>843.1</v>
      </c>
      <c r="GL546" s="387">
        <v>843.1</v>
      </c>
      <c r="GM546" s="387">
        <v>843.1</v>
      </c>
      <c r="GN546" s="387">
        <v>843.1</v>
      </c>
      <c r="GO546" s="387">
        <v>843.1</v>
      </c>
      <c r="GP546" s="387">
        <v>843.1</v>
      </c>
      <c r="GQ546" s="387">
        <v>843.1</v>
      </c>
      <c r="GR546" s="387">
        <v>843.1</v>
      </c>
      <c r="GS546" s="387">
        <v>843.1</v>
      </c>
      <c r="GT546" s="387">
        <v>843.1</v>
      </c>
      <c r="GU546" s="387">
        <v>843.1</v>
      </c>
      <c r="GV546" s="387">
        <v>843.1</v>
      </c>
      <c r="GW546" s="387">
        <v>843.1</v>
      </c>
      <c r="GX546" s="387">
        <v>843.1</v>
      </c>
      <c r="GY546" s="387">
        <v>843.1</v>
      </c>
      <c r="GZ546" s="387">
        <v>843.1</v>
      </c>
      <c r="HA546" s="387">
        <v>843.1</v>
      </c>
      <c r="HB546" s="387">
        <v>843.1</v>
      </c>
      <c r="HC546" s="387">
        <v>843.1</v>
      </c>
      <c r="HD546" s="387">
        <v>843.1</v>
      </c>
      <c r="HE546" s="387">
        <v>843.1</v>
      </c>
      <c r="HS546" s="394">
        <v>3.5340754053090317</v>
      </c>
      <c r="HT546" s="394">
        <v>3.5023098735977851</v>
      </c>
      <c r="HU546" s="394">
        <v>3.470829861828582</v>
      </c>
      <c r="HV546" s="394">
        <v>3.4396328036462269</v>
      </c>
      <c r="HW546" s="394">
        <v>3.4087161557628436</v>
      </c>
      <c r="HX546" s="394">
        <v>3.3985614851934223</v>
      </c>
      <c r="HY546" s="394">
        <v>3.3884370657008462</v>
      </c>
      <c r="HZ546" s="394">
        <v>3.3783428071662254</v>
      </c>
      <c r="IA546" s="394">
        <v>3.3682786197391343</v>
      </c>
      <c r="IB546" s="394">
        <v>3.358244413836819</v>
      </c>
      <c r="IC546" s="394">
        <v>3.3480905948484674</v>
      </c>
      <c r="ID546" s="394">
        <v>3.3379674764367699</v>
      </c>
      <c r="IE546" s="394">
        <v>3.3278749657770055</v>
      </c>
      <c r="IF546" s="394">
        <v>3.3178129703251136</v>
      </c>
      <c r="IG546" s="394">
        <v>3.3077813978168482</v>
      </c>
      <c r="IH546" s="394">
        <v>3.295090751548738</v>
      </c>
      <c r="II546" s="394">
        <v>3.282448794260743</v>
      </c>
      <c r="IJ546" s="394">
        <v>3.2698553391525427</v>
      </c>
      <c r="IK546" s="394">
        <v>3.2573102001404965</v>
      </c>
      <c r="IL546" s="394">
        <v>3.2448131918548917</v>
      </c>
      <c r="IM546" s="394">
        <v>3.2321537855568399</v>
      </c>
      <c r="IN546" s="394">
        <v>3.219543769025885</v>
      </c>
      <c r="IO546" s="394">
        <v>3.2069829495713873</v>
      </c>
      <c r="IP546" s="394">
        <v>3.1944711352544775</v>
      </c>
      <c r="IQ546" s="394">
        <v>3.1820081348851179</v>
      </c>
      <c r="IR546" s="394">
        <v>3.1692757274570695</v>
      </c>
      <c r="IS546" s="394">
        <v>3.1565942671643028</v>
      </c>
      <c r="IT546" s="394">
        <v>3.1439635501482304</v>
      </c>
      <c r="IU546" s="394">
        <v>3.1313833733659782</v>
      </c>
      <c r="IV546" s="394">
        <v>3.118853534587128</v>
      </c>
      <c r="IW546" s="394">
        <v>3.1185871241654546</v>
      </c>
      <c r="IX546" s="394">
        <v>3.1183207365003844</v>
      </c>
      <c r="IY546" s="394">
        <v>3.1180543715899733</v>
      </c>
      <c r="IZ546" s="394">
        <v>3.117788029432278</v>
      </c>
      <c r="JA546" s="394">
        <v>3.1175217100253563</v>
      </c>
      <c r="JB546" s="394">
        <v>3.1175217100253563</v>
      </c>
      <c r="JC546" s="394">
        <v>3.1175217100253563</v>
      </c>
      <c r="JD546" s="394">
        <v>3.1175217100253563</v>
      </c>
      <c r="JE546" s="394">
        <v>3.1175217100253563</v>
      </c>
      <c r="JF546" s="394">
        <v>3.1175217100253563</v>
      </c>
      <c r="JG546" s="394">
        <v>3.1175217100253563</v>
      </c>
      <c r="JH546" s="394">
        <v>3.1175217100253563</v>
      </c>
      <c r="JI546" s="394">
        <v>3.1175217100253563</v>
      </c>
      <c r="JJ546" s="394">
        <v>3.1175217100253563</v>
      </c>
      <c r="JK546" s="394">
        <v>3.1175217100253563</v>
      </c>
      <c r="JL546" s="394">
        <v>3.1175217100253563</v>
      </c>
      <c r="JM546" s="394">
        <v>3.1175217100253563</v>
      </c>
      <c r="JN546" s="394">
        <v>3.1175217100253563</v>
      </c>
      <c r="JO546" s="394">
        <v>3.1175217100253563</v>
      </c>
      <c r="JP546" s="394">
        <v>3.1175217100253563</v>
      </c>
      <c r="JQ546" s="394">
        <v>3.1175217100253563</v>
      </c>
      <c r="JR546" s="394">
        <v>3.1175217100253563</v>
      </c>
      <c r="JS546" s="394">
        <v>3.1175217100253563</v>
      </c>
      <c r="JT546" s="394">
        <v>3.1175217100253563</v>
      </c>
      <c r="JU546" s="394">
        <v>3.1175217100253563</v>
      </c>
      <c r="JV546" s="394">
        <v>3.1175217100253563</v>
      </c>
      <c r="JW546" s="394">
        <v>3.1175217100253563</v>
      </c>
      <c r="JX546" s="394">
        <v>3.1175217100253563</v>
      </c>
      <c r="JY546" s="394">
        <v>3.1175217100253563</v>
      </c>
      <c r="JZ546" s="394">
        <v>3.1175217100253563</v>
      </c>
      <c r="KA546" s="394">
        <v>3.1175217100253563</v>
      </c>
      <c r="KB546" s="394">
        <v>3.1175217100253563</v>
      </c>
      <c r="KC546" s="394">
        <v>3.1175217100253563</v>
      </c>
    </row>
    <row r="547" spans="1:289" x14ac:dyDescent="0.25">
      <c r="A547" s="383">
        <v>538</v>
      </c>
      <c r="B547" s="384" t="s">
        <v>877</v>
      </c>
      <c r="C547" s="385" t="s">
        <v>142</v>
      </c>
      <c r="D547" s="385" t="s">
        <v>142</v>
      </c>
      <c r="E547" s="129">
        <v>2052</v>
      </c>
      <c r="F547" s="386">
        <v>759.42714000000012</v>
      </c>
      <c r="G547" s="386">
        <v>769.22349035134528</v>
      </c>
      <c r="H547" s="386">
        <v>779.14621027147655</v>
      </c>
      <c r="I547" s="386">
        <v>789.19692988460781</v>
      </c>
      <c r="J547" s="386">
        <v>799.37730034299796</v>
      </c>
      <c r="K547" s="386">
        <v>802.29517535382683</v>
      </c>
      <c r="L547" s="386">
        <v>805.22370114817829</v>
      </c>
      <c r="M547" s="386">
        <v>808.16291660338231</v>
      </c>
      <c r="N547" s="386">
        <v>811.11286073867836</v>
      </c>
      <c r="O547" s="386">
        <v>814.07357271573301</v>
      </c>
      <c r="P547" s="386">
        <v>817.04836424744803</v>
      </c>
      <c r="Q547" s="386">
        <v>820.03402627656499</v>
      </c>
      <c r="R547" s="386">
        <v>823.03059852610727</v>
      </c>
      <c r="S547" s="386">
        <v>826.03812086425444</v>
      </c>
      <c r="T547" s="386">
        <v>829.05663330487187</v>
      </c>
      <c r="U547" s="386">
        <v>831.82909634918508</v>
      </c>
      <c r="V547" s="386">
        <v>834.61083083651351</v>
      </c>
      <c r="W547" s="386">
        <v>837.40186777165479</v>
      </c>
      <c r="X547" s="386">
        <v>840.20223826309018</v>
      </c>
      <c r="Y547" s="386">
        <v>843.01197352333111</v>
      </c>
      <c r="Z547" s="386">
        <v>845.51054864977198</v>
      </c>
      <c r="AA547" s="386">
        <v>848.0165292198584</v>
      </c>
      <c r="AB547" s="386">
        <v>850.52993718233836</v>
      </c>
      <c r="AC547" s="386">
        <v>853.05079455101281</v>
      </c>
      <c r="AD547" s="386">
        <v>855.57912340492896</v>
      </c>
      <c r="AE547" s="386">
        <v>858.85686521414721</v>
      </c>
      <c r="AF547" s="386">
        <v>862.14716412191308</v>
      </c>
      <c r="AG547" s="386">
        <v>865.45006823473807</v>
      </c>
      <c r="AH547" s="386">
        <v>868.76562584343071</v>
      </c>
      <c r="AI547" s="386">
        <v>872.09388542380225</v>
      </c>
      <c r="AJ547" s="386">
        <v>875.12936368259</v>
      </c>
      <c r="AK547" s="386">
        <v>878.17540746467012</v>
      </c>
      <c r="AL547" s="386">
        <v>881.2320535452302</v>
      </c>
      <c r="AM547" s="386">
        <v>884.29933882746047</v>
      </c>
      <c r="AN547" s="386">
        <v>887.37730034299875</v>
      </c>
      <c r="AO547" s="387">
        <v>887.37730034299875</v>
      </c>
      <c r="AP547" s="387">
        <v>887.37730034299875</v>
      </c>
      <c r="AQ547" s="387">
        <v>887.37730034299875</v>
      </c>
      <c r="AR547" s="387">
        <v>887.37730034299875</v>
      </c>
      <c r="AS547" s="387">
        <v>887.37730034299875</v>
      </c>
      <c r="AT547" s="387">
        <v>887.37730034299875</v>
      </c>
      <c r="AU547" s="387">
        <v>887.37730034299875</v>
      </c>
      <c r="AV547" s="387">
        <v>887.37730034299875</v>
      </c>
      <c r="AW547" s="387">
        <v>887.37730034299875</v>
      </c>
      <c r="AX547" s="387">
        <v>887.37730034299875</v>
      </c>
      <c r="AY547" s="387">
        <v>887.37730034299875</v>
      </c>
      <c r="AZ547" s="387">
        <v>887.37730034299875</v>
      </c>
      <c r="BA547" s="387">
        <v>887.37730034299875</v>
      </c>
      <c r="BB547" s="387">
        <v>887.37730034299875</v>
      </c>
      <c r="BC547" s="387">
        <v>887.37730034299875</v>
      </c>
      <c r="BD547" s="387">
        <v>887.37730034299875</v>
      </c>
      <c r="BE547" s="387">
        <v>887.37730034299875</v>
      </c>
      <c r="BF547" s="387">
        <v>887.37730034299875</v>
      </c>
      <c r="BG547" s="387">
        <v>887.37730034299875</v>
      </c>
      <c r="BH547" s="387">
        <v>887.37730034299875</v>
      </c>
      <c r="BI547" s="387">
        <v>887.37730034299875</v>
      </c>
      <c r="BJ547" s="387">
        <v>887.37730034299875</v>
      </c>
      <c r="BK547" s="387">
        <v>887.37730034299875</v>
      </c>
      <c r="BL547" s="387">
        <v>887.37730034299875</v>
      </c>
      <c r="BM547" s="387">
        <v>887.37730034299875</v>
      </c>
      <c r="BN547" s="387">
        <v>887.37730034299875</v>
      </c>
      <c r="BO547" s="387">
        <v>887.37730034299875</v>
      </c>
      <c r="BP547" s="387">
        <v>887.37730034299875</v>
      </c>
      <c r="CA547" s="386">
        <v>2220</v>
      </c>
      <c r="CB547" s="386">
        <v>2247.0033044504071</v>
      </c>
      <c r="CC547" s="386">
        <v>2274.3350676626346</v>
      </c>
      <c r="CD547" s="386">
        <v>2301.9992848943152</v>
      </c>
      <c r="CE547" s="386">
        <v>2330</v>
      </c>
      <c r="CF547" s="386">
        <v>2340.9642206928929</v>
      </c>
      <c r="CG547" s="386">
        <v>2351.9800354353147</v>
      </c>
      <c r="CH547" s="386">
        <v>2363.0476870120488</v>
      </c>
      <c r="CI547" s="386">
        <v>2374.167419350345</v>
      </c>
      <c r="CJ547" s="386">
        <v>2385.3394775252955</v>
      </c>
      <c r="CK547" s="386">
        <v>2396.5685861738975</v>
      </c>
      <c r="CL547" s="386">
        <v>2407.8505564307657</v>
      </c>
      <c r="CM547" s="386">
        <v>2419.1856371446474</v>
      </c>
      <c r="CN547" s="386">
        <v>2430.5740783357596</v>
      </c>
      <c r="CO547" s="386">
        <v>2442.0161312013015</v>
      </c>
      <c r="CP547" s="386">
        <v>2449.7539455662395</v>
      </c>
      <c r="CQ547" s="386">
        <v>2457.5162781030194</v>
      </c>
      <c r="CR547" s="386">
        <v>2465.3032065003431</v>
      </c>
      <c r="CS547" s="386">
        <v>2473.114808693078</v>
      </c>
      <c r="CT547" s="386">
        <v>2480.9511628630362</v>
      </c>
      <c r="CU547" s="386">
        <v>2487.9242580578402</v>
      </c>
      <c r="CV547" s="386">
        <v>2494.9169522102229</v>
      </c>
      <c r="CW547" s="386">
        <v>2501.9293004060719</v>
      </c>
      <c r="CX547" s="386">
        <v>2508.9613578861022</v>
      </c>
      <c r="CY547" s="386">
        <v>2516.0131800462914</v>
      </c>
      <c r="CZ547" s="386">
        <v>2525.1615597706104</v>
      </c>
      <c r="DA547" s="386">
        <v>2534.3432035701117</v>
      </c>
      <c r="DB547" s="386">
        <v>2543.5582323950325</v>
      </c>
      <c r="DC547" s="386">
        <v>2552.8067676353921</v>
      </c>
      <c r="DD547" s="386">
        <v>2562.0889311225928</v>
      </c>
      <c r="DE547" s="386">
        <v>2570.5607841898081</v>
      </c>
      <c r="DF547" s="386">
        <v>2579.0606504510702</v>
      </c>
      <c r="DG547" s="386">
        <v>2587.5886225353506</v>
      </c>
      <c r="DH547" s="386">
        <v>2596.1447933779109</v>
      </c>
      <c r="DI547" s="386">
        <v>2604.7292562213133</v>
      </c>
      <c r="DJ547" s="387">
        <v>2604.7292562213133</v>
      </c>
      <c r="DK547" s="387">
        <v>2604.7292562213133</v>
      </c>
      <c r="DL547" s="387">
        <v>2604.7292562213133</v>
      </c>
      <c r="DM547" s="387">
        <v>2604.7292562213133</v>
      </c>
      <c r="DN547" s="387">
        <v>2604.7292562213133</v>
      </c>
      <c r="DO547" s="387">
        <v>2604.7292562213133</v>
      </c>
      <c r="DP547" s="387">
        <v>2604.7292562213133</v>
      </c>
      <c r="DQ547" s="387">
        <v>2604.7292562213133</v>
      </c>
      <c r="DR547" s="387">
        <v>2604.7292562213133</v>
      </c>
      <c r="DS547" s="387">
        <v>2604.7292562213133</v>
      </c>
      <c r="DT547" s="387">
        <v>2604.7292562213133</v>
      </c>
      <c r="DU547" s="387">
        <v>2604.7292562213133</v>
      </c>
      <c r="DV547" s="387">
        <v>2604.7292562213133</v>
      </c>
      <c r="DW547" s="387">
        <v>2604.7292562213133</v>
      </c>
      <c r="DX547" s="387">
        <v>2604.7292562213133</v>
      </c>
      <c r="DY547" s="387">
        <v>2604.7292562213133</v>
      </c>
      <c r="DZ547" s="387">
        <v>2604.7292562213133</v>
      </c>
      <c r="EA547" s="387">
        <v>2604.7292562213133</v>
      </c>
      <c r="EB547" s="387">
        <v>2604.7292562213133</v>
      </c>
      <c r="EC547" s="387">
        <v>2604.7292562213133</v>
      </c>
      <c r="ED547" s="387">
        <v>2604.7292562213133</v>
      </c>
      <c r="EE547" s="387">
        <v>2604.7292562213133</v>
      </c>
      <c r="EF547" s="387">
        <v>2604.7292562213133</v>
      </c>
      <c r="EG547" s="387">
        <v>2604.7292562213133</v>
      </c>
      <c r="EH547" s="387">
        <v>2604.7292562213133</v>
      </c>
      <c r="EI547" s="387">
        <v>2604.7292562213133</v>
      </c>
      <c r="EJ547" s="387">
        <v>2604.7292562213133</v>
      </c>
      <c r="EK547" s="387">
        <v>2604.7292562213133</v>
      </c>
      <c r="EY547" s="386">
        <v>1703</v>
      </c>
      <c r="EZ547" s="386">
        <v>1722</v>
      </c>
      <c r="FA547" s="386">
        <v>1741</v>
      </c>
      <c r="FB547" s="386">
        <v>1760</v>
      </c>
      <c r="FC547" s="386">
        <v>1779.8999999999996</v>
      </c>
      <c r="FD547" s="386">
        <v>1806</v>
      </c>
      <c r="FE547" s="386">
        <v>1832</v>
      </c>
      <c r="FF547" s="386">
        <v>1858</v>
      </c>
      <c r="FG547" s="386">
        <v>1884</v>
      </c>
      <c r="FH547" s="386">
        <v>1910</v>
      </c>
      <c r="FI547" s="386">
        <v>1935.8</v>
      </c>
      <c r="FJ547" s="386">
        <v>1956</v>
      </c>
      <c r="FK547" s="386">
        <v>1977</v>
      </c>
      <c r="FL547" s="386">
        <v>1998</v>
      </c>
      <c r="FM547" s="386">
        <v>2019</v>
      </c>
      <c r="FN547" s="386">
        <v>2040</v>
      </c>
      <c r="FO547" s="386">
        <v>2061</v>
      </c>
      <c r="FP547" s="386">
        <v>2082</v>
      </c>
      <c r="FQ547" s="386">
        <v>2103</v>
      </c>
      <c r="FR547" s="386">
        <v>2124</v>
      </c>
      <c r="FS547" s="386">
        <v>2145</v>
      </c>
      <c r="FT547" s="386">
        <v>2166</v>
      </c>
      <c r="FU547" s="386">
        <v>2187</v>
      </c>
      <c r="FV547" s="386">
        <v>2208</v>
      </c>
      <c r="FW547" s="386">
        <v>2229</v>
      </c>
      <c r="FX547" s="386">
        <v>2250</v>
      </c>
      <c r="FY547" s="386">
        <v>2271</v>
      </c>
      <c r="FZ547" s="386">
        <v>2292</v>
      </c>
      <c r="GA547" s="386">
        <v>2313</v>
      </c>
      <c r="GB547" s="386">
        <v>2334</v>
      </c>
      <c r="GC547" s="386">
        <v>2346.9</v>
      </c>
      <c r="GD547" s="387">
        <v>2346.9</v>
      </c>
      <c r="GE547" s="387">
        <v>2346.9</v>
      </c>
      <c r="GF547" s="387">
        <v>2346.9</v>
      </c>
      <c r="GG547" s="387">
        <v>2346.9</v>
      </c>
      <c r="GH547" s="387">
        <v>2346.9</v>
      </c>
      <c r="GI547" s="387">
        <v>2346.9</v>
      </c>
      <c r="GJ547" s="387">
        <v>2346.9</v>
      </c>
      <c r="GK547" s="387">
        <v>2346.9</v>
      </c>
      <c r="GL547" s="387">
        <v>2346.9</v>
      </c>
      <c r="GM547" s="387">
        <v>2346.9</v>
      </c>
      <c r="GN547" s="387">
        <v>2346.9</v>
      </c>
      <c r="GO547" s="387">
        <v>2346.9</v>
      </c>
      <c r="GP547" s="387">
        <v>2346.9</v>
      </c>
      <c r="GQ547" s="387">
        <v>2346.9</v>
      </c>
      <c r="GR547" s="387">
        <v>2346.9</v>
      </c>
      <c r="GS547" s="387">
        <v>2346.9</v>
      </c>
      <c r="GT547" s="387">
        <v>2346.9</v>
      </c>
      <c r="GU547" s="387">
        <v>2346.9</v>
      </c>
      <c r="GV547" s="387">
        <v>2346.9</v>
      </c>
      <c r="GW547" s="387">
        <v>2346.9</v>
      </c>
      <c r="GX547" s="387">
        <v>2346.9</v>
      </c>
      <c r="GY547" s="387">
        <v>2346.9</v>
      </c>
      <c r="GZ547" s="387">
        <v>2346.9</v>
      </c>
      <c r="HA547" s="387">
        <v>2346.9</v>
      </c>
      <c r="HB547" s="387">
        <v>2346.9</v>
      </c>
      <c r="HC547" s="387">
        <v>2346.9</v>
      </c>
      <c r="HD547" s="387">
        <v>2346.9</v>
      </c>
      <c r="HE547" s="387">
        <v>2346.9</v>
      </c>
      <c r="HS547" s="394">
        <v>2.9232560743088527</v>
      </c>
      <c r="HT547" s="394">
        <v>2.9211319371228264</v>
      </c>
      <c r="HU547" s="394">
        <v>2.9190093434070508</v>
      </c>
      <c r="HV547" s="394">
        <v>2.916888292039987</v>
      </c>
      <c r="HW547" s="394">
        <v>2.9147687819009125</v>
      </c>
      <c r="HX547" s="394">
        <v>2.9178340997258085</v>
      </c>
      <c r="HY547" s="394">
        <v>2.9209026411934942</v>
      </c>
      <c r="HZ547" s="394">
        <v>2.9239744096941145</v>
      </c>
      <c r="IA547" s="394">
        <v>2.927049408621381</v>
      </c>
      <c r="IB547" s="394">
        <v>2.9301276413725743</v>
      </c>
      <c r="IC547" s="394">
        <v>2.9332028445847085</v>
      </c>
      <c r="ID547" s="394">
        <v>2.9362812752585623</v>
      </c>
      <c r="IE547" s="394">
        <v>2.9393629367813943</v>
      </c>
      <c r="IF547" s="394">
        <v>2.9424478325440186</v>
      </c>
      <c r="IG547" s="394">
        <v>2.94553596594081</v>
      </c>
      <c r="IH547" s="394">
        <v>2.9450207456290785</v>
      </c>
      <c r="II547" s="394">
        <v>2.9445056154374378</v>
      </c>
      <c r="IJ547" s="394">
        <v>2.9439905753501248</v>
      </c>
      <c r="IK547" s="394">
        <v>2.9434756253513794</v>
      </c>
      <c r="IL547" s="394">
        <v>2.9429607654254433</v>
      </c>
      <c r="IM547" s="394">
        <v>2.9425111987436483</v>
      </c>
      <c r="IN547" s="394">
        <v>2.9420617007376584</v>
      </c>
      <c r="IO547" s="394">
        <v>2.9416122713969832</v>
      </c>
      <c r="IP547" s="394">
        <v>2.9411629107111339</v>
      </c>
      <c r="IQ547" s="394">
        <v>2.9407136186696214</v>
      </c>
      <c r="IR547" s="394">
        <v>2.9401424871197683</v>
      </c>
      <c r="IS547" s="394">
        <v>2.9395714664923949</v>
      </c>
      <c r="IT547" s="394">
        <v>2.9390005567659592</v>
      </c>
      <c r="IU547" s="394">
        <v>2.9384297579189211</v>
      </c>
      <c r="IV547" s="394">
        <v>2.9378590699297491</v>
      </c>
      <c r="IW547" s="394">
        <v>2.9373494832498297</v>
      </c>
      <c r="IX547" s="394">
        <v>2.9368399849603262</v>
      </c>
      <c r="IY547" s="394">
        <v>2.9363305750459063</v>
      </c>
      <c r="IZ547" s="394">
        <v>2.9358212534912411</v>
      </c>
      <c r="JA547" s="394">
        <v>2.9353120202810068</v>
      </c>
      <c r="JB547" s="394">
        <v>2.9353120202810068</v>
      </c>
      <c r="JC547" s="394">
        <v>2.9353120202810068</v>
      </c>
      <c r="JD547" s="394">
        <v>2.9353120202810068</v>
      </c>
      <c r="JE547" s="394">
        <v>2.9353120202810068</v>
      </c>
      <c r="JF547" s="394">
        <v>2.9353120202810068</v>
      </c>
      <c r="JG547" s="394">
        <v>2.9353120202810068</v>
      </c>
      <c r="JH547" s="394">
        <v>2.9353120202810068</v>
      </c>
      <c r="JI547" s="394">
        <v>2.9353120202810068</v>
      </c>
      <c r="JJ547" s="394">
        <v>2.9353120202810068</v>
      </c>
      <c r="JK547" s="394">
        <v>2.9353120202810068</v>
      </c>
      <c r="JL547" s="394">
        <v>2.9353120202810068</v>
      </c>
      <c r="JM547" s="394">
        <v>2.9353120202810068</v>
      </c>
      <c r="JN547" s="394">
        <v>2.9353120202810068</v>
      </c>
      <c r="JO547" s="394">
        <v>2.9353120202810068</v>
      </c>
      <c r="JP547" s="394">
        <v>2.9353120202810068</v>
      </c>
      <c r="JQ547" s="394">
        <v>2.9353120202810068</v>
      </c>
      <c r="JR547" s="394">
        <v>2.9353120202810068</v>
      </c>
      <c r="JS547" s="394">
        <v>2.9353120202810068</v>
      </c>
      <c r="JT547" s="394">
        <v>2.9353120202810068</v>
      </c>
      <c r="JU547" s="394">
        <v>2.9353120202810068</v>
      </c>
      <c r="JV547" s="394">
        <v>2.9353120202810068</v>
      </c>
      <c r="JW547" s="394">
        <v>2.9353120202810068</v>
      </c>
      <c r="JX547" s="394">
        <v>2.9353120202810068</v>
      </c>
      <c r="JY547" s="394">
        <v>2.9353120202810068</v>
      </c>
      <c r="JZ547" s="394">
        <v>2.9353120202810068</v>
      </c>
      <c r="KA547" s="394">
        <v>2.9353120202810068</v>
      </c>
      <c r="KB547" s="394">
        <v>2.9353120202810068</v>
      </c>
      <c r="KC547" s="394">
        <v>2.9353120202810068</v>
      </c>
    </row>
    <row r="548" spans="1:289" x14ac:dyDescent="0.25">
      <c r="A548" s="383">
        <v>539</v>
      </c>
      <c r="B548" s="384" t="s">
        <v>877</v>
      </c>
      <c r="C548" s="385" t="s">
        <v>142</v>
      </c>
      <c r="D548" s="385" t="s">
        <v>142</v>
      </c>
      <c r="E548" s="129">
        <v>2052</v>
      </c>
      <c r="F548" s="386">
        <v>1480.2044999999998</v>
      </c>
      <c r="G548" s="386">
        <v>1518.6673907993277</v>
      </c>
      <c r="H548" s="386">
        <v>1558.1297340179942</v>
      </c>
      <c r="I548" s="386">
        <v>1598.6175002764537</v>
      </c>
      <c r="J548" s="386">
        <v>1640.1573350378185</v>
      </c>
      <c r="K548" s="386">
        <v>1657.425406586804</v>
      </c>
      <c r="L548" s="386">
        <v>1674.87528160589</v>
      </c>
      <c r="M548" s="386">
        <v>1692.5088741768923</v>
      </c>
      <c r="N548" s="386">
        <v>1710.3281185336573</v>
      </c>
      <c r="O548" s="386">
        <v>1728.3349692742286</v>
      </c>
      <c r="P548" s="386">
        <v>1745.9518266157752</v>
      </c>
      <c r="Q548" s="386">
        <v>1763.7482519624307</v>
      </c>
      <c r="R548" s="386">
        <v>1781.7260756445335</v>
      </c>
      <c r="S548" s="386">
        <v>1799.8871466489143</v>
      </c>
      <c r="T548" s="386">
        <v>1818.2333328090619</v>
      </c>
      <c r="U548" s="386">
        <v>1834.4326637398221</v>
      </c>
      <c r="V548" s="386">
        <v>1850.7763206588199</v>
      </c>
      <c r="W548" s="386">
        <v>1867.2655894210682</v>
      </c>
      <c r="X548" s="386">
        <v>1883.90176733775</v>
      </c>
      <c r="Y548" s="386">
        <v>1900.6861632782868</v>
      </c>
      <c r="Z548" s="386">
        <v>1915.171893272342</v>
      </c>
      <c r="AA548" s="386">
        <v>1929.7680235931396</v>
      </c>
      <c r="AB548" s="386">
        <v>1944.4753956364636</v>
      </c>
      <c r="AC548" s="386">
        <v>1959.2948572106413</v>
      </c>
      <c r="AD548" s="386">
        <v>1974.2272625854152</v>
      </c>
      <c r="AE548" s="386">
        <v>1993.6520230815318</v>
      </c>
      <c r="AF548" s="386">
        <v>2013.267907126331</v>
      </c>
      <c r="AG548" s="386">
        <v>2033.0767952171743</v>
      </c>
      <c r="AH548" s="386">
        <v>2053.0805863539595</v>
      </c>
      <c r="AI548" s="386">
        <v>2073.2811982211679</v>
      </c>
      <c r="AJ548" s="386">
        <v>2091.5322569592813</v>
      </c>
      <c r="AK548" s="386">
        <v>2109.9439794536415</v>
      </c>
      <c r="AL548" s="386">
        <v>2128.5177800245324</v>
      </c>
      <c r="AM548" s="386">
        <v>2147.2550854424744</v>
      </c>
      <c r="AN548" s="386">
        <v>2166.1573350378235</v>
      </c>
      <c r="AO548" s="387">
        <v>2166.1573350378235</v>
      </c>
      <c r="AP548" s="387">
        <v>2166.1573350378235</v>
      </c>
      <c r="AQ548" s="387">
        <v>2166.1573350378235</v>
      </c>
      <c r="AR548" s="387">
        <v>2166.1573350378235</v>
      </c>
      <c r="AS548" s="387">
        <v>2166.1573350378235</v>
      </c>
      <c r="AT548" s="387">
        <v>2166.1573350378235</v>
      </c>
      <c r="AU548" s="387">
        <v>2166.1573350378235</v>
      </c>
      <c r="AV548" s="387">
        <v>2166.1573350378235</v>
      </c>
      <c r="AW548" s="387">
        <v>2166.1573350378235</v>
      </c>
      <c r="AX548" s="387">
        <v>2166.1573350378235</v>
      </c>
      <c r="AY548" s="387">
        <v>2166.1573350378235</v>
      </c>
      <c r="AZ548" s="387">
        <v>2166.1573350378235</v>
      </c>
      <c r="BA548" s="387">
        <v>2166.1573350378235</v>
      </c>
      <c r="BB548" s="387">
        <v>2166.1573350378235</v>
      </c>
      <c r="BC548" s="387">
        <v>2166.1573350378235</v>
      </c>
      <c r="BD548" s="387">
        <v>2166.1573350378235</v>
      </c>
      <c r="BE548" s="387">
        <v>2166.1573350378235</v>
      </c>
      <c r="BF548" s="387">
        <v>2166.1573350378235</v>
      </c>
      <c r="BG548" s="387">
        <v>2166.1573350378235</v>
      </c>
      <c r="BH548" s="387">
        <v>2166.1573350378235</v>
      </c>
      <c r="BI548" s="387">
        <v>2166.1573350378235</v>
      </c>
      <c r="BJ548" s="387">
        <v>2166.1573350378235</v>
      </c>
      <c r="BK548" s="387">
        <v>2166.1573350378235</v>
      </c>
      <c r="BL548" s="387">
        <v>2166.1573350378235</v>
      </c>
      <c r="BM548" s="387">
        <v>2166.1573350378235</v>
      </c>
      <c r="BN548" s="387">
        <v>2166.1573350378235</v>
      </c>
      <c r="BO548" s="387">
        <v>2166.1573350378235</v>
      </c>
      <c r="BP548" s="387">
        <v>2166.1573350378235</v>
      </c>
      <c r="CA548" s="386">
        <v>3490</v>
      </c>
      <c r="CB548" s="386">
        <v>3576.7143126948308</v>
      </c>
      <c r="CC548" s="386">
        <v>3665.5831732481533</v>
      </c>
      <c r="CD548" s="386">
        <v>3756.6601146504313</v>
      </c>
      <c r="CE548" s="386">
        <v>3850</v>
      </c>
      <c r="CF548" s="386">
        <v>3918.2238155610517</v>
      </c>
      <c r="CG548" s="386">
        <v>3987.656589306443</v>
      </c>
      <c r="CH548" s="386">
        <v>4058.3197445453143</v>
      </c>
      <c r="CI548" s="386">
        <v>4130.2350842179467</v>
      </c>
      <c r="CJ548" s="386">
        <v>4203.4247976230017</v>
      </c>
      <c r="CK548" s="386">
        <v>4275.5878650174036</v>
      </c>
      <c r="CL548" s="386">
        <v>4348.9898051278615</v>
      </c>
      <c r="CM548" s="386">
        <v>4423.6518865293128</v>
      </c>
      <c r="CN548" s="386">
        <v>4499.5957429288619</v>
      </c>
      <c r="CO548" s="386">
        <v>4576.8433794342563</v>
      </c>
      <c r="CP548" s="386">
        <v>4638.1939460525273</v>
      </c>
      <c r="CQ548" s="386">
        <v>4700.3668899540789</v>
      </c>
      <c r="CR548" s="386">
        <v>4763.3732347436371</v>
      </c>
      <c r="CS548" s="386">
        <v>4827.2241517924849</v>
      </c>
      <c r="CT548" s="386">
        <v>4891.9309622192122</v>
      </c>
      <c r="CU548" s="386">
        <v>4950.9515767335261</v>
      </c>
      <c r="CV548" s="386">
        <v>5010.6842685368592</v>
      </c>
      <c r="CW548" s="386">
        <v>5071.137628764186</v>
      </c>
      <c r="CX548" s="386">
        <v>5132.3203522015883</v>
      </c>
      <c r="CY548" s="386">
        <v>5194.2412385367952</v>
      </c>
      <c r="CZ548" s="386">
        <v>5267.6950224753282</v>
      </c>
      <c r="DA548" s="386">
        <v>5342.1875449181216</v>
      </c>
      <c r="DB548" s="386">
        <v>5417.7334950700397</v>
      </c>
      <c r="DC548" s="386">
        <v>5494.3477698616989</v>
      </c>
      <c r="DD548" s="386">
        <v>5572.045476887004</v>
      </c>
      <c r="DE548" s="386">
        <v>5619.7237936862257</v>
      </c>
      <c r="DF548" s="386">
        <v>5667.8100794983047</v>
      </c>
      <c r="DG548" s="386">
        <v>5716.3078251913485</v>
      </c>
      <c r="DH548" s="386">
        <v>5765.2205515037704</v>
      </c>
      <c r="DI548" s="386">
        <v>5814.5518092998846</v>
      </c>
      <c r="DJ548" s="387">
        <v>5814.5518092998846</v>
      </c>
      <c r="DK548" s="387">
        <v>5814.5518092998846</v>
      </c>
      <c r="DL548" s="387">
        <v>5814.5518092998846</v>
      </c>
      <c r="DM548" s="387">
        <v>5814.5518092998846</v>
      </c>
      <c r="DN548" s="387">
        <v>5814.5518092998846</v>
      </c>
      <c r="DO548" s="387">
        <v>5814.5518092998846</v>
      </c>
      <c r="DP548" s="387">
        <v>5814.5518092998846</v>
      </c>
      <c r="DQ548" s="387">
        <v>5814.5518092998846</v>
      </c>
      <c r="DR548" s="387">
        <v>5814.5518092998846</v>
      </c>
      <c r="DS548" s="387">
        <v>5814.5518092998846</v>
      </c>
      <c r="DT548" s="387">
        <v>5814.5518092998846</v>
      </c>
      <c r="DU548" s="387">
        <v>5814.5518092998846</v>
      </c>
      <c r="DV548" s="387">
        <v>5814.5518092998846</v>
      </c>
      <c r="DW548" s="387">
        <v>5814.5518092998846</v>
      </c>
      <c r="DX548" s="387">
        <v>5814.5518092998846</v>
      </c>
      <c r="DY548" s="387">
        <v>5814.5518092998846</v>
      </c>
      <c r="DZ548" s="387">
        <v>5814.5518092998846</v>
      </c>
      <c r="EA548" s="387">
        <v>5814.5518092998846</v>
      </c>
      <c r="EB548" s="387">
        <v>5814.5518092998846</v>
      </c>
      <c r="EC548" s="387">
        <v>5814.5518092998846</v>
      </c>
      <c r="ED548" s="387">
        <v>5814.5518092998846</v>
      </c>
      <c r="EE548" s="387">
        <v>5814.5518092998846</v>
      </c>
      <c r="EF548" s="387">
        <v>5814.5518092998846</v>
      </c>
      <c r="EG548" s="387">
        <v>5814.5518092998846</v>
      </c>
      <c r="EH548" s="387">
        <v>5814.5518092998846</v>
      </c>
      <c r="EI548" s="387">
        <v>5814.5518092998846</v>
      </c>
      <c r="EJ548" s="387">
        <v>5814.5518092998846</v>
      </c>
      <c r="EK548" s="387">
        <v>5814.5518092998846</v>
      </c>
      <c r="EY548" s="386">
        <v>3648</v>
      </c>
      <c r="EZ548" s="386">
        <v>3694</v>
      </c>
      <c r="FA548" s="386">
        <v>3740</v>
      </c>
      <c r="FB548" s="386">
        <v>3786</v>
      </c>
      <c r="FC548" s="386">
        <v>3832.5</v>
      </c>
      <c r="FD548" s="386">
        <v>3885</v>
      </c>
      <c r="FE548" s="386">
        <v>3937</v>
      </c>
      <c r="FF548" s="386">
        <v>3989</v>
      </c>
      <c r="FG548" s="386">
        <v>4041</v>
      </c>
      <c r="FH548" s="386">
        <v>4093</v>
      </c>
      <c r="FI548" s="386">
        <v>4147.0999999999995</v>
      </c>
      <c r="FJ548" s="386">
        <v>4195</v>
      </c>
      <c r="FK548" s="386">
        <v>4242</v>
      </c>
      <c r="FL548" s="386">
        <v>4289</v>
      </c>
      <c r="FM548" s="386">
        <v>4336</v>
      </c>
      <c r="FN548" s="386">
        <v>4383</v>
      </c>
      <c r="FO548" s="386">
        <v>4430</v>
      </c>
      <c r="FP548" s="386">
        <v>4477</v>
      </c>
      <c r="FQ548" s="386">
        <v>4524</v>
      </c>
      <c r="FR548" s="386">
        <v>4571</v>
      </c>
      <c r="FS548" s="386">
        <v>4618</v>
      </c>
      <c r="FT548" s="386">
        <v>4665</v>
      </c>
      <c r="FU548" s="386">
        <v>4712</v>
      </c>
      <c r="FV548" s="386">
        <v>4759</v>
      </c>
      <c r="FW548" s="386">
        <v>4806</v>
      </c>
      <c r="FX548" s="386">
        <v>4853</v>
      </c>
      <c r="FY548" s="386">
        <v>4900</v>
      </c>
      <c r="FZ548" s="386">
        <v>4947</v>
      </c>
      <c r="GA548" s="386">
        <v>4994</v>
      </c>
      <c r="GB548" s="386">
        <v>5041</v>
      </c>
      <c r="GC548" s="386">
        <v>5096.4999999999991</v>
      </c>
      <c r="GD548" s="387">
        <v>5096.4999999999991</v>
      </c>
      <c r="GE548" s="387">
        <v>5096.4999999999991</v>
      </c>
      <c r="GF548" s="387">
        <v>5096.4999999999991</v>
      </c>
      <c r="GG548" s="387">
        <v>5096.4999999999991</v>
      </c>
      <c r="GH548" s="387">
        <v>5096.4999999999991</v>
      </c>
      <c r="GI548" s="387">
        <v>5096.4999999999991</v>
      </c>
      <c r="GJ548" s="387">
        <v>5096.4999999999991</v>
      </c>
      <c r="GK548" s="387">
        <v>5096.4999999999991</v>
      </c>
      <c r="GL548" s="387">
        <v>5096.4999999999991</v>
      </c>
      <c r="GM548" s="387">
        <v>5096.4999999999991</v>
      </c>
      <c r="GN548" s="387">
        <v>5096.4999999999991</v>
      </c>
      <c r="GO548" s="387">
        <v>5096.4999999999991</v>
      </c>
      <c r="GP548" s="387">
        <v>5096.4999999999991</v>
      </c>
      <c r="GQ548" s="387">
        <v>5096.4999999999991</v>
      </c>
      <c r="GR548" s="387">
        <v>5096.4999999999991</v>
      </c>
      <c r="GS548" s="387">
        <v>5096.4999999999991</v>
      </c>
      <c r="GT548" s="387">
        <v>5096.4999999999991</v>
      </c>
      <c r="GU548" s="387">
        <v>5096.4999999999991</v>
      </c>
      <c r="GV548" s="387">
        <v>5096.4999999999991</v>
      </c>
      <c r="GW548" s="387">
        <v>5096.4999999999991</v>
      </c>
      <c r="GX548" s="387">
        <v>5096.4999999999991</v>
      </c>
      <c r="GY548" s="387">
        <v>5096.4999999999991</v>
      </c>
      <c r="GZ548" s="387">
        <v>5096.4999999999991</v>
      </c>
      <c r="HA548" s="387">
        <v>5096.4999999999991</v>
      </c>
      <c r="HB548" s="387">
        <v>5096.4999999999991</v>
      </c>
      <c r="HC548" s="387">
        <v>5096.4999999999991</v>
      </c>
      <c r="HD548" s="387">
        <v>5096.4999999999991</v>
      </c>
      <c r="HE548" s="387">
        <v>5096.4999999999991</v>
      </c>
      <c r="HS548" s="394">
        <v>2.3577823199429542</v>
      </c>
      <c r="HT548" s="394">
        <v>2.3551663348827692</v>
      </c>
      <c r="HU548" s="394">
        <v>2.3525532522863855</v>
      </c>
      <c r="HV548" s="394">
        <v>2.3499430689334884</v>
      </c>
      <c r="HW548" s="394">
        <v>2.3473357816073341</v>
      </c>
      <c r="HX548" s="394">
        <v>2.3640423273286197</v>
      </c>
      <c r="HY548" s="394">
        <v>2.3808677774998452</v>
      </c>
      <c r="HZ548" s="394">
        <v>2.3978129783921944</v>
      </c>
      <c r="IA548" s="394">
        <v>2.4148787822999638</v>
      </c>
      <c r="IB548" s="394">
        <v>2.4320660475834299</v>
      </c>
      <c r="IC548" s="394">
        <v>2.4488578664308793</v>
      </c>
      <c r="ID548" s="394">
        <v>2.4657656217597763</v>
      </c>
      <c r="IE548" s="394">
        <v>2.4827901140353865</v>
      </c>
      <c r="IF548" s="394">
        <v>2.4999321492496622</v>
      </c>
      <c r="IG548" s="394">
        <v>2.5171925389594012</v>
      </c>
      <c r="IH548" s="394">
        <v>2.5284078493220523</v>
      </c>
      <c r="II548" s="394">
        <v>2.5396731293173729</v>
      </c>
      <c r="IJ548" s="394">
        <v>2.550988601584248</v>
      </c>
      <c r="IK548" s="394">
        <v>2.5623544897535253</v>
      </c>
      <c r="IL548" s="394">
        <v>2.5737710184524376</v>
      </c>
      <c r="IM548" s="394">
        <v>2.5851212594155846</v>
      </c>
      <c r="IN548" s="394">
        <v>2.5965215545478855</v>
      </c>
      <c r="IO548" s="394">
        <v>2.6079721245864911</v>
      </c>
      <c r="IP548" s="394">
        <v>2.6194731912419953</v>
      </c>
      <c r="IQ548" s="394">
        <v>2.6310249772027277</v>
      </c>
      <c r="IR548" s="394">
        <v>2.6422339312420231</v>
      </c>
      <c r="IS548" s="394">
        <v>2.6534906387810926</v>
      </c>
      <c r="IT548" s="394">
        <v>2.664795303264142</v>
      </c>
      <c r="IU548" s="394">
        <v>2.6761481290021076</v>
      </c>
      <c r="IV548" s="394">
        <v>2.6875493211763573</v>
      </c>
      <c r="IW548" s="394">
        <v>2.6868931975528372</v>
      </c>
      <c r="IX548" s="394">
        <v>2.6862372341117573</v>
      </c>
      <c r="IY548" s="394">
        <v>2.685581430814012</v>
      </c>
      <c r="IZ548" s="394">
        <v>2.684925787620505</v>
      </c>
      <c r="JA548" s="394">
        <v>2.6842703044921508</v>
      </c>
      <c r="JB548" s="394">
        <v>2.6842703044921508</v>
      </c>
      <c r="JC548" s="394">
        <v>2.6842703044921508</v>
      </c>
      <c r="JD548" s="394">
        <v>2.6842703044921508</v>
      </c>
      <c r="JE548" s="394">
        <v>2.6842703044921508</v>
      </c>
      <c r="JF548" s="394">
        <v>2.6842703044921508</v>
      </c>
      <c r="JG548" s="394">
        <v>2.6842703044921508</v>
      </c>
      <c r="JH548" s="394">
        <v>2.6842703044921508</v>
      </c>
      <c r="JI548" s="394">
        <v>2.6842703044921508</v>
      </c>
      <c r="JJ548" s="394">
        <v>2.6842703044921508</v>
      </c>
      <c r="JK548" s="394">
        <v>2.6842703044921508</v>
      </c>
      <c r="JL548" s="394">
        <v>2.6842703044921508</v>
      </c>
      <c r="JM548" s="394">
        <v>2.6842703044921508</v>
      </c>
      <c r="JN548" s="394">
        <v>2.6842703044921508</v>
      </c>
      <c r="JO548" s="394">
        <v>2.6842703044921508</v>
      </c>
      <c r="JP548" s="394">
        <v>2.6842703044921508</v>
      </c>
      <c r="JQ548" s="394">
        <v>2.6842703044921508</v>
      </c>
      <c r="JR548" s="394">
        <v>2.6842703044921508</v>
      </c>
      <c r="JS548" s="394">
        <v>2.6842703044921508</v>
      </c>
      <c r="JT548" s="394">
        <v>2.6842703044921508</v>
      </c>
      <c r="JU548" s="394">
        <v>2.6842703044921508</v>
      </c>
      <c r="JV548" s="394">
        <v>2.6842703044921508</v>
      </c>
      <c r="JW548" s="394">
        <v>2.6842703044921508</v>
      </c>
      <c r="JX548" s="394">
        <v>2.6842703044921508</v>
      </c>
      <c r="JY548" s="394">
        <v>2.6842703044921508</v>
      </c>
      <c r="JZ548" s="394">
        <v>2.6842703044921508</v>
      </c>
      <c r="KA548" s="394">
        <v>2.6842703044921508</v>
      </c>
      <c r="KB548" s="394">
        <v>2.6842703044921508</v>
      </c>
      <c r="KC548" s="394">
        <v>2.6842703044921508</v>
      </c>
    </row>
    <row r="549" spans="1:289" x14ac:dyDescent="0.25">
      <c r="A549" s="383">
        <v>540</v>
      </c>
      <c r="B549" s="384" t="s">
        <v>877</v>
      </c>
      <c r="C549" s="385" t="s">
        <v>142</v>
      </c>
      <c r="D549" s="385" t="s">
        <v>142</v>
      </c>
      <c r="E549" s="129">
        <v>2052</v>
      </c>
      <c r="F549" s="386">
        <v>1771.0335300000002</v>
      </c>
      <c r="G549" s="386">
        <v>1815.5128660107537</v>
      </c>
      <c r="H549" s="386">
        <v>1861.1092962483779</v>
      </c>
      <c r="I549" s="386">
        <v>1907.8508764264609</v>
      </c>
      <c r="J549" s="386">
        <v>1955.7663668751275</v>
      </c>
      <c r="K549" s="386">
        <v>1964.5056775766473</v>
      </c>
      <c r="L549" s="386">
        <v>1973.2840397481336</v>
      </c>
      <c r="M549" s="386">
        <v>1982.1016278904549</v>
      </c>
      <c r="N549" s="386">
        <v>1990.9586172842339</v>
      </c>
      <c r="O549" s="386">
        <v>1999.8551839933325</v>
      </c>
      <c r="P549" s="386">
        <v>2008.7652704333686</v>
      </c>
      <c r="Q549" s="386">
        <v>2017.7150545680199</v>
      </c>
      <c r="R549" s="386">
        <v>2026.7047132650384</v>
      </c>
      <c r="S549" s="386">
        <v>2035.7344241801866</v>
      </c>
      <c r="T549" s="386">
        <v>2044.8043657607491</v>
      </c>
      <c r="U549" s="386">
        <v>2052.9839469542894</v>
      </c>
      <c r="V549" s="386">
        <v>2061.1962479275903</v>
      </c>
      <c r="W549" s="386">
        <v>2069.4413995655914</v>
      </c>
      <c r="X549" s="386">
        <v>2077.7195332767951</v>
      </c>
      <c r="Y549" s="386">
        <v>2086.0307809953615</v>
      </c>
      <c r="Z549" s="386">
        <v>2093.3335801739318</v>
      </c>
      <c r="AA549" s="386">
        <v>2100.6619450710564</v>
      </c>
      <c r="AB549" s="386">
        <v>2108.0159651874797</v>
      </c>
      <c r="AC549" s="386">
        <v>2115.3957303372722</v>
      </c>
      <c r="AD549" s="386">
        <v>2122.8013306489256</v>
      </c>
      <c r="AE549" s="386">
        <v>2132.6155565971776</v>
      </c>
      <c r="AF549" s="386">
        <v>2142.4751560947921</v>
      </c>
      <c r="AG549" s="386">
        <v>2152.3803389147042</v>
      </c>
      <c r="AH549" s="386">
        <v>2162.3313157996804</v>
      </c>
      <c r="AI549" s="386">
        <v>2172.3282984668022</v>
      </c>
      <c r="AJ549" s="386">
        <v>2181.5374988906447</v>
      </c>
      <c r="AK549" s="386">
        <v>2190.7857400858597</v>
      </c>
      <c r="AL549" s="386">
        <v>2200.0731875588713</v>
      </c>
      <c r="AM549" s="386">
        <v>2209.4000075177382</v>
      </c>
      <c r="AN549" s="386">
        <v>2218.7663668751302</v>
      </c>
      <c r="AO549" s="387">
        <v>2218.7663668751302</v>
      </c>
      <c r="AP549" s="387">
        <v>2218.7663668751302</v>
      </c>
      <c r="AQ549" s="387">
        <v>2218.7663668751302</v>
      </c>
      <c r="AR549" s="387">
        <v>2218.7663668751302</v>
      </c>
      <c r="AS549" s="387">
        <v>2218.7663668751302</v>
      </c>
      <c r="AT549" s="387">
        <v>2218.7663668751302</v>
      </c>
      <c r="AU549" s="387">
        <v>2218.7663668751302</v>
      </c>
      <c r="AV549" s="387">
        <v>2218.7663668751302</v>
      </c>
      <c r="AW549" s="387">
        <v>2218.7663668751302</v>
      </c>
      <c r="AX549" s="387">
        <v>2218.7663668751302</v>
      </c>
      <c r="AY549" s="387">
        <v>2218.7663668751302</v>
      </c>
      <c r="AZ549" s="387">
        <v>2218.7663668751302</v>
      </c>
      <c r="BA549" s="387">
        <v>2218.7663668751302</v>
      </c>
      <c r="BB549" s="387">
        <v>2218.7663668751302</v>
      </c>
      <c r="BC549" s="387">
        <v>2218.7663668751302</v>
      </c>
      <c r="BD549" s="387">
        <v>2218.7663668751302</v>
      </c>
      <c r="BE549" s="387">
        <v>2218.7663668751302</v>
      </c>
      <c r="BF549" s="387">
        <v>2218.7663668751302</v>
      </c>
      <c r="BG549" s="387">
        <v>2218.7663668751302</v>
      </c>
      <c r="BH549" s="387">
        <v>2218.7663668751302</v>
      </c>
      <c r="BI549" s="387">
        <v>2218.7663668751302</v>
      </c>
      <c r="BJ549" s="387">
        <v>2218.7663668751302</v>
      </c>
      <c r="BK549" s="387">
        <v>2218.7663668751302</v>
      </c>
      <c r="BL549" s="387">
        <v>2218.7663668751302</v>
      </c>
      <c r="BM549" s="387">
        <v>2218.7663668751302</v>
      </c>
      <c r="BN549" s="387">
        <v>2218.7663668751302</v>
      </c>
      <c r="BO549" s="387">
        <v>2218.7663668751302</v>
      </c>
      <c r="BP549" s="387">
        <v>2218.7663668751302</v>
      </c>
      <c r="CA549" s="386">
        <v>4830</v>
      </c>
      <c r="CB549" s="386">
        <v>4950.4211822930138</v>
      </c>
      <c r="CC549" s="386">
        <v>5073.8446960859965</v>
      </c>
      <c r="CD549" s="386">
        <v>5200.3453952731215</v>
      </c>
      <c r="CE549" s="386">
        <v>5330</v>
      </c>
      <c r="CF549" s="386">
        <v>5338.5220084315652</v>
      </c>
      <c r="CG549" s="386">
        <v>5347.0576424968467</v>
      </c>
      <c r="CH549" s="386">
        <v>5355.6069239815415</v>
      </c>
      <c r="CI549" s="386">
        <v>5364.1698747061801</v>
      </c>
      <c r="CJ549" s="386">
        <v>5372.7465165261801</v>
      </c>
      <c r="CK549" s="386">
        <v>5381.0473309752415</v>
      </c>
      <c r="CL549" s="386">
        <v>5389.3609700606985</v>
      </c>
      <c r="CM549" s="386">
        <v>5397.6874535964253</v>
      </c>
      <c r="CN549" s="386">
        <v>5406.0268014269086</v>
      </c>
      <c r="CO549" s="386">
        <v>5414.3790334272944</v>
      </c>
      <c r="CP549" s="386">
        <v>5417.4722299302339</v>
      </c>
      <c r="CQ549" s="386">
        <v>5420.5671935544897</v>
      </c>
      <c r="CR549" s="386">
        <v>5423.6639253096064</v>
      </c>
      <c r="CS549" s="386">
        <v>5426.7624262057043</v>
      </c>
      <c r="CT549" s="386">
        <v>5429.8626972534785</v>
      </c>
      <c r="CU549" s="386">
        <v>5429.9603007014202</v>
      </c>
      <c r="CV549" s="386">
        <v>5430.0579059038137</v>
      </c>
      <c r="CW549" s="386">
        <v>5430.1555128606906</v>
      </c>
      <c r="CX549" s="386">
        <v>5430.2531215720828</v>
      </c>
      <c r="CY549" s="386">
        <v>5430.3507320380249</v>
      </c>
      <c r="CZ549" s="386">
        <v>5436.1495334479232</v>
      </c>
      <c r="DA549" s="386">
        <v>5441.9545271093812</v>
      </c>
      <c r="DB549" s="386">
        <v>5447.7657196347964</v>
      </c>
      <c r="DC549" s="386">
        <v>5453.5831176436277</v>
      </c>
      <c r="DD549" s="386">
        <v>5459.406727762399</v>
      </c>
      <c r="DE549" s="386">
        <v>5482.3974690456189</v>
      </c>
      <c r="DF549" s="386">
        <v>5505.4850293077334</v>
      </c>
      <c r="DG549" s="386">
        <v>5528.6698162743814</v>
      </c>
      <c r="DH549" s="386">
        <v>5551.9522393882216</v>
      </c>
      <c r="DI549" s="386">
        <v>5575.3327098161681</v>
      </c>
      <c r="DJ549" s="387">
        <v>5575.3327098161681</v>
      </c>
      <c r="DK549" s="387">
        <v>5575.3327098161681</v>
      </c>
      <c r="DL549" s="387">
        <v>5575.3327098161681</v>
      </c>
      <c r="DM549" s="387">
        <v>5575.3327098161681</v>
      </c>
      <c r="DN549" s="387">
        <v>5575.3327098161681</v>
      </c>
      <c r="DO549" s="387">
        <v>5575.3327098161681</v>
      </c>
      <c r="DP549" s="387">
        <v>5575.3327098161681</v>
      </c>
      <c r="DQ549" s="387">
        <v>5575.3327098161681</v>
      </c>
      <c r="DR549" s="387">
        <v>5575.3327098161681</v>
      </c>
      <c r="DS549" s="387">
        <v>5575.3327098161681</v>
      </c>
      <c r="DT549" s="387">
        <v>5575.3327098161681</v>
      </c>
      <c r="DU549" s="387">
        <v>5575.3327098161681</v>
      </c>
      <c r="DV549" s="387">
        <v>5575.3327098161681</v>
      </c>
      <c r="DW549" s="387">
        <v>5575.3327098161681</v>
      </c>
      <c r="DX549" s="387">
        <v>5575.3327098161681</v>
      </c>
      <c r="DY549" s="387">
        <v>5575.3327098161681</v>
      </c>
      <c r="DZ549" s="387">
        <v>5575.3327098161681</v>
      </c>
      <c r="EA549" s="387">
        <v>5575.3327098161681</v>
      </c>
      <c r="EB549" s="387">
        <v>5575.3327098161681</v>
      </c>
      <c r="EC549" s="387">
        <v>5575.3327098161681</v>
      </c>
      <c r="ED549" s="387">
        <v>5575.3327098161681</v>
      </c>
      <c r="EE549" s="387">
        <v>5575.3327098161681</v>
      </c>
      <c r="EF549" s="387">
        <v>5575.3327098161681</v>
      </c>
      <c r="EG549" s="387">
        <v>5575.3327098161681</v>
      </c>
      <c r="EH549" s="387">
        <v>5575.3327098161681</v>
      </c>
      <c r="EI549" s="387">
        <v>5575.3327098161681</v>
      </c>
      <c r="EJ549" s="387">
        <v>5575.3327098161681</v>
      </c>
      <c r="EK549" s="387">
        <v>5575.3327098161681</v>
      </c>
      <c r="EY549" s="386">
        <v>969</v>
      </c>
      <c r="EZ549" s="386">
        <v>981</v>
      </c>
      <c r="FA549" s="386">
        <v>993</v>
      </c>
      <c r="FB549" s="386">
        <v>1005</v>
      </c>
      <c r="FC549" s="386">
        <v>1015.3999999999999</v>
      </c>
      <c r="FD549" s="386">
        <v>1030</v>
      </c>
      <c r="FE549" s="386">
        <v>1045</v>
      </c>
      <c r="FF549" s="386">
        <v>1060</v>
      </c>
      <c r="FG549" s="386">
        <v>1075</v>
      </c>
      <c r="FH549" s="386">
        <v>1090</v>
      </c>
      <c r="FI549" s="386">
        <v>1103.9000000000001</v>
      </c>
      <c r="FJ549" s="386">
        <v>1117</v>
      </c>
      <c r="FK549" s="386">
        <v>1131</v>
      </c>
      <c r="FL549" s="386">
        <v>1145</v>
      </c>
      <c r="FM549" s="386">
        <v>1159</v>
      </c>
      <c r="FN549" s="386">
        <v>1173</v>
      </c>
      <c r="FO549" s="386">
        <v>1187</v>
      </c>
      <c r="FP549" s="386">
        <v>1201</v>
      </c>
      <c r="FQ549" s="386">
        <v>1215</v>
      </c>
      <c r="FR549" s="386">
        <v>1229</v>
      </c>
      <c r="FS549" s="386">
        <v>1243</v>
      </c>
      <c r="FT549" s="386">
        <v>1257</v>
      </c>
      <c r="FU549" s="386">
        <v>1271</v>
      </c>
      <c r="FV549" s="386">
        <v>1285</v>
      </c>
      <c r="FW549" s="386">
        <v>1299</v>
      </c>
      <c r="FX549" s="386">
        <v>1313</v>
      </c>
      <c r="FY549" s="386">
        <v>1327</v>
      </c>
      <c r="FZ549" s="386">
        <v>1341</v>
      </c>
      <c r="GA549" s="386">
        <v>1355</v>
      </c>
      <c r="GB549" s="386">
        <v>1369</v>
      </c>
      <c r="GC549" s="386">
        <v>1375.2</v>
      </c>
      <c r="GD549" s="387">
        <v>1375.2</v>
      </c>
      <c r="GE549" s="387">
        <v>1375.2</v>
      </c>
      <c r="GF549" s="387">
        <v>1375.2</v>
      </c>
      <c r="GG549" s="387">
        <v>1375.2</v>
      </c>
      <c r="GH549" s="387">
        <v>1375.2</v>
      </c>
      <c r="GI549" s="387">
        <v>1375.2</v>
      </c>
      <c r="GJ549" s="387">
        <v>1375.2</v>
      </c>
      <c r="GK549" s="387">
        <v>1375.2</v>
      </c>
      <c r="GL549" s="387">
        <v>1375.2</v>
      </c>
      <c r="GM549" s="387">
        <v>1375.2</v>
      </c>
      <c r="GN549" s="387">
        <v>1375.2</v>
      </c>
      <c r="GO549" s="387">
        <v>1375.2</v>
      </c>
      <c r="GP549" s="387">
        <v>1375.2</v>
      </c>
      <c r="GQ549" s="387">
        <v>1375.2</v>
      </c>
      <c r="GR549" s="387">
        <v>1375.2</v>
      </c>
      <c r="GS549" s="387">
        <v>1375.2</v>
      </c>
      <c r="GT549" s="387">
        <v>1375.2</v>
      </c>
      <c r="GU549" s="387">
        <v>1375.2</v>
      </c>
      <c r="GV549" s="387">
        <v>1375.2</v>
      </c>
      <c r="GW549" s="387">
        <v>1375.2</v>
      </c>
      <c r="GX549" s="387">
        <v>1375.2</v>
      </c>
      <c r="GY549" s="387">
        <v>1375.2</v>
      </c>
      <c r="GZ549" s="387">
        <v>1375.2</v>
      </c>
      <c r="HA549" s="387">
        <v>1375.2</v>
      </c>
      <c r="HB549" s="387">
        <v>1375.2</v>
      </c>
      <c r="HC549" s="387">
        <v>1375.2</v>
      </c>
      <c r="HD549" s="387">
        <v>1375.2</v>
      </c>
      <c r="HE549" s="387">
        <v>1375.2</v>
      </c>
      <c r="HS549" s="394">
        <v>2.7272210933239642</v>
      </c>
      <c r="HT549" s="394">
        <v>2.7267342881301793</v>
      </c>
      <c r="HU549" s="394">
        <v>2.7262475698304485</v>
      </c>
      <c r="HV549" s="394">
        <v>2.7257609384092611</v>
      </c>
      <c r="HW549" s="394">
        <v>2.7252743938511097</v>
      </c>
      <c r="HX549" s="394">
        <v>2.7174887145233395</v>
      </c>
      <c r="HY549" s="394">
        <v>2.7097252776540652</v>
      </c>
      <c r="HZ549" s="394">
        <v>2.7019840197000891</v>
      </c>
      <c r="IA549" s="394">
        <v>2.6942648772997466</v>
      </c>
      <c r="IB549" s="394">
        <v>2.6865677872723874</v>
      </c>
      <c r="IC549" s="394">
        <v>2.6787835344317461</v>
      </c>
      <c r="ID549" s="394">
        <v>2.67102183623967</v>
      </c>
      <c r="IE549" s="394">
        <v>2.6632826273447132</v>
      </c>
      <c r="IF549" s="394">
        <v>2.6555658425847848</v>
      </c>
      <c r="IG549" s="394">
        <v>2.6478714169865971</v>
      </c>
      <c r="IH549" s="394">
        <v>2.6388283444531271</v>
      </c>
      <c r="II549" s="394">
        <v>2.6298161560329572</v>
      </c>
      <c r="IJ549" s="394">
        <v>2.6208347462499395</v>
      </c>
      <c r="IK549" s="394">
        <v>2.6118840099881506</v>
      </c>
      <c r="IL549" s="394">
        <v>2.6029638424906598</v>
      </c>
      <c r="IM549" s="394">
        <v>2.5939297740832368</v>
      </c>
      <c r="IN549" s="394">
        <v>2.5849270600844525</v>
      </c>
      <c r="IO549" s="394">
        <v>2.5759555916730221</v>
      </c>
      <c r="IP549" s="394">
        <v>2.5670152604053427</v>
      </c>
      <c r="IQ549" s="394">
        <v>2.5581059582141887</v>
      </c>
      <c r="IR549" s="394">
        <v>2.5490527425964653</v>
      </c>
      <c r="IS549" s="394">
        <v>2.5400315665870927</v>
      </c>
      <c r="IT549" s="394">
        <v>2.5310423167969125</v>
      </c>
      <c r="IU549" s="394">
        <v>2.5220848802380527</v>
      </c>
      <c r="IV549" s="394">
        <v>2.5131591443225085</v>
      </c>
      <c r="IW549" s="394">
        <v>2.5130888063274308</v>
      </c>
      <c r="IX549" s="394">
        <v>2.5130184703009646</v>
      </c>
      <c r="IY549" s="394">
        <v>2.5129481362430544</v>
      </c>
      <c r="IZ549" s="394">
        <v>2.5128778041536455</v>
      </c>
      <c r="JA549" s="394">
        <v>2.5128074740326825</v>
      </c>
      <c r="JB549" s="394">
        <v>2.5128074740326825</v>
      </c>
      <c r="JC549" s="394">
        <v>2.5128074740326825</v>
      </c>
      <c r="JD549" s="394">
        <v>2.5128074740326825</v>
      </c>
      <c r="JE549" s="394">
        <v>2.5128074740326825</v>
      </c>
      <c r="JF549" s="394">
        <v>2.5128074740326825</v>
      </c>
      <c r="JG549" s="394">
        <v>2.5128074740326825</v>
      </c>
      <c r="JH549" s="394">
        <v>2.5128074740326825</v>
      </c>
      <c r="JI549" s="394">
        <v>2.5128074740326825</v>
      </c>
      <c r="JJ549" s="394">
        <v>2.5128074740326825</v>
      </c>
      <c r="JK549" s="394">
        <v>2.5128074740326825</v>
      </c>
      <c r="JL549" s="394">
        <v>2.5128074740326825</v>
      </c>
      <c r="JM549" s="394">
        <v>2.5128074740326825</v>
      </c>
      <c r="JN549" s="394">
        <v>2.5128074740326825</v>
      </c>
      <c r="JO549" s="394">
        <v>2.5128074740326825</v>
      </c>
      <c r="JP549" s="394">
        <v>2.5128074740326825</v>
      </c>
      <c r="JQ549" s="394">
        <v>2.5128074740326825</v>
      </c>
      <c r="JR549" s="394">
        <v>2.5128074740326825</v>
      </c>
      <c r="JS549" s="394">
        <v>2.5128074740326825</v>
      </c>
      <c r="JT549" s="394">
        <v>2.5128074740326825</v>
      </c>
      <c r="JU549" s="394">
        <v>2.5128074740326825</v>
      </c>
      <c r="JV549" s="394">
        <v>2.5128074740326825</v>
      </c>
      <c r="JW549" s="394">
        <v>2.5128074740326825</v>
      </c>
      <c r="JX549" s="394">
        <v>2.5128074740326825</v>
      </c>
      <c r="JY549" s="394">
        <v>2.5128074740326825</v>
      </c>
      <c r="JZ549" s="394">
        <v>2.5128074740326825</v>
      </c>
      <c r="KA549" s="394">
        <v>2.5128074740326825</v>
      </c>
      <c r="KB549" s="394">
        <v>2.5128074740326825</v>
      </c>
      <c r="KC549" s="394">
        <v>2.5128074740326825</v>
      </c>
    </row>
    <row r="550" spans="1:289" x14ac:dyDescent="0.25">
      <c r="A550" s="383">
        <v>541</v>
      </c>
      <c r="B550" s="384" t="s">
        <v>877</v>
      </c>
      <c r="C550" s="385" t="s">
        <v>142</v>
      </c>
      <c r="D550" s="385" t="s">
        <v>142</v>
      </c>
      <c r="E550" s="129">
        <v>2052</v>
      </c>
      <c r="F550" s="386">
        <v>1362.7428600000001</v>
      </c>
      <c r="G550" s="386">
        <v>1409.2180135191552</v>
      </c>
      <c r="H550" s="386">
        <v>1457.2781615064737</v>
      </c>
      <c r="I550" s="386">
        <v>1506.9773588122116</v>
      </c>
      <c r="J550" s="386">
        <v>1558.3715037800212</v>
      </c>
      <c r="K550" s="386">
        <v>1562.0491674027533</v>
      </c>
      <c r="L550" s="386">
        <v>1565.7355100918626</v>
      </c>
      <c r="M550" s="386">
        <v>1569.4305523294274</v>
      </c>
      <c r="N550" s="386">
        <v>1573.1343146458621</v>
      </c>
      <c r="O550" s="386">
        <v>1576.8468176200308</v>
      </c>
      <c r="P550" s="386">
        <v>1580.5961151488566</v>
      </c>
      <c r="Q550" s="386">
        <v>1584.3543274510153</v>
      </c>
      <c r="R550" s="386">
        <v>1588.1214757233265</v>
      </c>
      <c r="S550" s="386">
        <v>1591.89758121301</v>
      </c>
      <c r="T550" s="386">
        <v>1595.6826652178054</v>
      </c>
      <c r="U550" s="386">
        <v>1599.1797295468837</v>
      </c>
      <c r="V550" s="386">
        <v>1602.6844579680701</v>
      </c>
      <c r="W550" s="386">
        <v>1606.1968672778266</v>
      </c>
      <c r="X550" s="386">
        <v>1609.7169743094262</v>
      </c>
      <c r="Y550" s="386">
        <v>1613.2447959330334</v>
      </c>
      <c r="Z550" s="386">
        <v>1616.3975093018196</v>
      </c>
      <c r="AA550" s="386">
        <v>1619.5563839187998</v>
      </c>
      <c r="AB550" s="386">
        <v>1622.7214318247072</v>
      </c>
      <c r="AC550" s="386">
        <v>1625.8926650838052</v>
      </c>
      <c r="AD550" s="386">
        <v>1629.0700957839344</v>
      </c>
      <c r="AE550" s="386">
        <v>1633.2294476248615</v>
      </c>
      <c r="AF550" s="386">
        <v>1637.3994191486256</v>
      </c>
      <c r="AG550" s="386">
        <v>1641.5800374694668</v>
      </c>
      <c r="AH550" s="386">
        <v>1645.7713297708531</v>
      </c>
      <c r="AI550" s="386">
        <v>1649.9733233056575</v>
      </c>
      <c r="AJ550" s="386">
        <v>1653.8348424185513</v>
      </c>
      <c r="AK550" s="386">
        <v>1657.7053988471694</v>
      </c>
      <c r="AL550" s="386">
        <v>1661.5850137420157</v>
      </c>
      <c r="AM550" s="386">
        <v>1665.4737083030939</v>
      </c>
      <c r="AN550" s="386">
        <v>1669.3715037800223</v>
      </c>
      <c r="AO550" s="387">
        <v>1669.3715037800223</v>
      </c>
      <c r="AP550" s="387">
        <v>1669.3715037800223</v>
      </c>
      <c r="AQ550" s="387">
        <v>1669.3715037800223</v>
      </c>
      <c r="AR550" s="387">
        <v>1669.3715037800223</v>
      </c>
      <c r="AS550" s="387">
        <v>1669.3715037800223</v>
      </c>
      <c r="AT550" s="387">
        <v>1669.3715037800223</v>
      </c>
      <c r="AU550" s="387">
        <v>1669.3715037800223</v>
      </c>
      <c r="AV550" s="387">
        <v>1669.3715037800223</v>
      </c>
      <c r="AW550" s="387">
        <v>1669.3715037800223</v>
      </c>
      <c r="AX550" s="387">
        <v>1669.3715037800223</v>
      </c>
      <c r="AY550" s="387">
        <v>1669.3715037800223</v>
      </c>
      <c r="AZ550" s="387">
        <v>1669.3715037800223</v>
      </c>
      <c r="BA550" s="387">
        <v>1669.3715037800223</v>
      </c>
      <c r="BB550" s="387">
        <v>1669.3715037800223</v>
      </c>
      <c r="BC550" s="387">
        <v>1669.3715037800223</v>
      </c>
      <c r="BD550" s="387">
        <v>1669.3715037800223</v>
      </c>
      <c r="BE550" s="387">
        <v>1669.3715037800223</v>
      </c>
      <c r="BF550" s="387">
        <v>1669.3715037800223</v>
      </c>
      <c r="BG550" s="387">
        <v>1669.3715037800223</v>
      </c>
      <c r="BH550" s="387">
        <v>1669.3715037800223</v>
      </c>
      <c r="BI550" s="387">
        <v>1669.3715037800223</v>
      </c>
      <c r="BJ550" s="387">
        <v>1669.3715037800223</v>
      </c>
      <c r="BK550" s="387">
        <v>1669.3715037800223</v>
      </c>
      <c r="BL550" s="387">
        <v>1669.3715037800223</v>
      </c>
      <c r="BM550" s="387">
        <v>1669.3715037800223</v>
      </c>
      <c r="BN550" s="387">
        <v>1669.3715037800223</v>
      </c>
      <c r="BO550" s="387">
        <v>1669.3715037800223</v>
      </c>
      <c r="BP550" s="387">
        <v>1669.3715037800223</v>
      </c>
      <c r="CA550" s="386">
        <v>4150</v>
      </c>
      <c r="CB550" s="386">
        <v>4292.4918073599138</v>
      </c>
      <c r="CC550" s="386">
        <v>4439.8761243980671</v>
      </c>
      <c r="CD550" s="386">
        <v>4592.3209372702622</v>
      </c>
      <c r="CE550" s="386">
        <v>4750</v>
      </c>
      <c r="CF550" s="386">
        <v>4745.9612440396786</v>
      </c>
      <c r="CG550" s="386">
        <v>4741.9259220898211</v>
      </c>
      <c r="CH550" s="386">
        <v>4737.8940312306122</v>
      </c>
      <c r="CI550" s="386">
        <v>4733.8655685447166</v>
      </c>
      <c r="CJ550" s="386">
        <v>4729.8405311172792</v>
      </c>
      <c r="CK550" s="386">
        <v>4725.6553185750126</v>
      </c>
      <c r="CL550" s="386">
        <v>4721.4738093296983</v>
      </c>
      <c r="CM550" s="386">
        <v>4717.2960001044639</v>
      </c>
      <c r="CN550" s="386">
        <v>4713.1218876253361</v>
      </c>
      <c r="CO550" s="386">
        <v>4708.9514686212387</v>
      </c>
      <c r="CP550" s="386">
        <v>4701.8177989732203</v>
      </c>
      <c r="CQ550" s="386">
        <v>4694.6949362411333</v>
      </c>
      <c r="CR550" s="386">
        <v>4687.5828640533991</v>
      </c>
      <c r="CS550" s="386">
        <v>4680.4815660632412</v>
      </c>
      <c r="CT550" s="386">
        <v>4673.3910259486474</v>
      </c>
      <c r="CU550" s="386">
        <v>4664.8722287136879</v>
      </c>
      <c r="CV550" s="386">
        <v>4656.3689597976572</v>
      </c>
      <c r="CW550" s="386">
        <v>4647.8811908950702</v>
      </c>
      <c r="CX550" s="386">
        <v>4639.4088937520382</v>
      </c>
      <c r="CY550" s="386">
        <v>4630.9520401661721</v>
      </c>
      <c r="CZ550" s="386">
        <v>4624.9547829713965</v>
      </c>
      <c r="DA550" s="386">
        <v>4618.9652924504171</v>
      </c>
      <c r="DB550" s="386">
        <v>4612.9835585450983</v>
      </c>
      <c r="DC550" s="386">
        <v>4607.0095712103312</v>
      </c>
      <c r="DD550" s="386">
        <v>4601.0433204140136</v>
      </c>
      <c r="DE550" s="386">
        <v>4611.880288248195</v>
      </c>
      <c r="DF550" s="386">
        <v>4622.7427807000913</v>
      </c>
      <c r="DG550" s="386">
        <v>4633.6308578885573</v>
      </c>
      <c r="DH550" s="386">
        <v>4644.544580074049</v>
      </c>
      <c r="DI550" s="386">
        <v>4655.4840076589535</v>
      </c>
      <c r="DJ550" s="387">
        <v>4655.4840076589535</v>
      </c>
      <c r="DK550" s="387">
        <v>4655.4840076589535</v>
      </c>
      <c r="DL550" s="387">
        <v>4655.4840076589535</v>
      </c>
      <c r="DM550" s="387">
        <v>4655.4840076589535</v>
      </c>
      <c r="DN550" s="387">
        <v>4655.4840076589535</v>
      </c>
      <c r="DO550" s="387">
        <v>4655.4840076589535</v>
      </c>
      <c r="DP550" s="387">
        <v>4655.4840076589535</v>
      </c>
      <c r="DQ550" s="387">
        <v>4655.4840076589535</v>
      </c>
      <c r="DR550" s="387">
        <v>4655.4840076589535</v>
      </c>
      <c r="DS550" s="387">
        <v>4655.4840076589535</v>
      </c>
      <c r="DT550" s="387">
        <v>4655.4840076589535</v>
      </c>
      <c r="DU550" s="387">
        <v>4655.4840076589535</v>
      </c>
      <c r="DV550" s="387">
        <v>4655.4840076589535</v>
      </c>
      <c r="DW550" s="387">
        <v>4655.4840076589535</v>
      </c>
      <c r="DX550" s="387">
        <v>4655.4840076589535</v>
      </c>
      <c r="DY550" s="387">
        <v>4655.4840076589535</v>
      </c>
      <c r="DZ550" s="387">
        <v>4655.4840076589535</v>
      </c>
      <c r="EA550" s="387">
        <v>4655.4840076589535</v>
      </c>
      <c r="EB550" s="387">
        <v>4655.4840076589535</v>
      </c>
      <c r="EC550" s="387">
        <v>4655.4840076589535</v>
      </c>
      <c r="ED550" s="387">
        <v>4655.4840076589535</v>
      </c>
      <c r="EE550" s="387">
        <v>4655.4840076589535</v>
      </c>
      <c r="EF550" s="387">
        <v>4655.4840076589535</v>
      </c>
      <c r="EG550" s="387">
        <v>4655.4840076589535</v>
      </c>
      <c r="EH550" s="387">
        <v>4655.4840076589535</v>
      </c>
      <c r="EI550" s="387">
        <v>4655.4840076589535</v>
      </c>
      <c r="EJ550" s="387">
        <v>4655.4840076589535</v>
      </c>
      <c r="EK550" s="387">
        <v>4655.4840076589535</v>
      </c>
      <c r="EY550" s="386">
        <v>448</v>
      </c>
      <c r="EZ550" s="386">
        <v>451</v>
      </c>
      <c r="FA550" s="386">
        <v>454</v>
      </c>
      <c r="FB550" s="386">
        <v>457</v>
      </c>
      <c r="FC550" s="386">
        <v>460.5</v>
      </c>
      <c r="FD550" s="386">
        <v>467</v>
      </c>
      <c r="FE550" s="386">
        <v>473</v>
      </c>
      <c r="FF550" s="386">
        <v>479</v>
      </c>
      <c r="FG550" s="386">
        <v>485</v>
      </c>
      <c r="FH550" s="386">
        <v>491</v>
      </c>
      <c r="FI550" s="386">
        <v>499.3</v>
      </c>
      <c r="FJ550" s="386">
        <v>505</v>
      </c>
      <c r="FK550" s="386">
        <v>511</v>
      </c>
      <c r="FL550" s="386">
        <v>517</v>
      </c>
      <c r="FM550" s="386">
        <v>523</v>
      </c>
      <c r="FN550" s="386">
        <v>529</v>
      </c>
      <c r="FO550" s="386">
        <v>535</v>
      </c>
      <c r="FP550" s="386">
        <v>541</v>
      </c>
      <c r="FQ550" s="386">
        <v>547</v>
      </c>
      <c r="FR550" s="386">
        <v>553</v>
      </c>
      <c r="FS550" s="386">
        <v>559</v>
      </c>
      <c r="FT550" s="386">
        <v>565</v>
      </c>
      <c r="FU550" s="386">
        <v>571</v>
      </c>
      <c r="FV550" s="386">
        <v>577</v>
      </c>
      <c r="FW550" s="386">
        <v>583</v>
      </c>
      <c r="FX550" s="386">
        <v>589</v>
      </c>
      <c r="FY550" s="386">
        <v>595</v>
      </c>
      <c r="FZ550" s="386">
        <v>601</v>
      </c>
      <c r="GA550" s="386">
        <v>607</v>
      </c>
      <c r="GB550" s="386">
        <v>613</v>
      </c>
      <c r="GC550" s="386">
        <v>610.70000000000005</v>
      </c>
      <c r="GD550" s="387">
        <v>610.70000000000005</v>
      </c>
      <c r="GE550" s="387">
        <v>610.70000000000005</v>
      </c>
      <c r="GF550" s="387">
        <v>610.70000000000005</v>
      </c>
      <c r="GG550" s="387">
        <v>610.70000000000005</v>
      </c>
      <c r="GH550" s="387">
        <v>610.70000000000005</v>
      </c>
      <c r="GI550" s="387">
        <v>610.70000000000005</v>
      </c>
      <c r="GJ550" s="387">
        <v>610.70000000000005</v>
      </c>
      <c r="GK550" s="387">
        <v>610.70000000000005</v>
      </c>
      <c r="GL550" s="387">
        <v>610.70000000000005</v>
      </c>
      <c r="GM550" s="387">
        <v>610.70000000000005</v>
      </c>
      <c r="GN550" s="387">
        <v>610.70000000000005</v>
      </c>
      <c r="GO550" s="387">
        <v>610.70000000000005</v>
      </c>
      <c r="GP550" s="387">
        <v>610.70000000000005</v>
      </c>
      <c r="GQ550" s="387">
        <v>610.70000000000005</v>
      </c>
      <c r="GR550" s="387">
        <v>610.70000000000005</v>
      </c>
      <c r="GS550" s="387">
        <v>610.70000000000005</v>
      </c>
      <c r="GT550" s="387">
        <v>610.70000000000005</v>
      </c>
      <c r="GU550" s="387">
        <v>610.70000000000005</v>
      </c>
      <c r="GV550" s="387">
        <v>610.70000000000005</v>
      </c>
      <c r="GW550" s="387">
        <v>610.70000000000005</v>
      </c>
      <c r="GX550" s="387">
        <v>610.70000000000005</v>
      </c>
      <c r="GY550" s="387">
        <v>610.70000000000005</v>
      </c>
      <c r="GZ550" s="387">
        <v>610.70000000000005</v>
      </c>
      <c r="HA550" s="387">
        <v>610.70000000000005</v>
      </c>
      <c r="HB550" s="387">
        <v>610.70000000000005</v>
      </c>
      <c r="HC550" s="387">
        <v>610.70000000000005</v>
      </c>
      <c r="HD550" s="387">
        <v>610.70000000000005</v>
      </c>
      <c r="HE550" s="387">
        <v>610.70000000000005</v>
      </c>
      <c r="HS550" s="394">
        <v>3.0453287423571602</v>
      </c>
      <c r="HT550" s="394">
        <v>3.0460097487971591</v>
      </c>
      <c r="HU550" s="394">
        <v>3.0466909075260604</v>
      </c>
      <c r="HV550" s="394">
        <v>3.0473722185779191</v>
      </c>
      <c r="HW550" s="394">
        <v>3.0480536819868003</v>
      </c>
      <c r="HX550" s="394">
        <v>3.0382918432272348</v>
      </c>
      <c r="HY550" s="394">
        <v>3.028561268187377</v>
      </c>
      <c r="HZ550" s="394">
        <v>3.0188618567405818</v>
      </c>
      <c r="IA550" s="394">
        <v>3.0091935090808732</v>
      </c>
      <c r="IB550" s="394">
        <v>2.9995561257219205</v>
      </c>
      <c r="IC550" s="394">
        <v>2.9897930744502443</v>
      </c>
      <c r="ID550" s="394">
        <v>2.9800618002702906</v>
      </c>
      <c r="IE550" s="394">
        <v>2.9703621997529641</v>
      </c>
      <c r="IF550" s="394">
        <v>2.960694169805814</v>
      </c>
      <c r="IG550" s="394">
        <v>2.9510576076719381</v>
      </c>
      <c r="IH550" s="394">
        <v>2.9401434448555994</v>
      </c>
      <c r="II550" s="394">
        <v>2.9292696468730992</v>
      </c>
      <c r="IJ550" s="394">
        <v>2.9184360644395277</v>
      </c>
      <c r="IK550" s="394">
        <v>2.9076425488220892</v>
      </c>
      <c r="IL550" s="394">
        <v>2.8968889518380583</v>
      </c>
      <c r="IM550" s="394">
        <v>2.8859684587911882</v>
      </c>
      <c r="IN550" s="394">
        <v>2.8750891330691175</v>
      </c>
      <c r="IO550" s="394">
        <v>2.8642508194820913</v>
      </c>
      <c r="IP550" s="394">
        <v>2.8534533634253796</v>
      </c>
      <c r="IQ550" s="394">
        <v>2.8426966108770686</v>
      </c>
      <c r="IR550" s="394">
        <v>2.8317850805943272</v>
      </c>
      <c r="IS550" s="394">
        <v>2.8209154336038988</v>
      </c>
      <c r="IT550" s="394">
        <v>2.8100875091391329</v>
      </c>
      <c r="IU550" s="394">
        <v>2.7993011470504729</v>
      </c>
      <c r="IV550" s="394">
        <v>2.7885561878030862</v>
      </c>
      <c r="IW550" s="394">
        <v>2.7885978514661285</v>
      </c>
      <c r="IX550" s="394">
        <v>2.7886395157516652</v>
      </c>
      <c r="IY550" s="394">
        <v>2.7886811806597054</v>
      </c>
      <c r="IZ550" s="394">
        <v>2.7887228461902591</v>
      </c>
      <c r="JA550" s="394">
        <v>2.7887645123433349</v>
      </c>
      <c r="JB550" s="394">
        <v>2.7887645123433349</v>
      </c>
      <c r="JC550" s="394">
        <v>2.7887645123433349</v>
      </c>
      <c r="JD550" s="394">
        <v>2.7887645123433349</v>
      </c>
      <c r="JE550" s="394">
        <v>2.7887645123433349</v>
      </c>
      <c r="JF550" s="394">
        <v>2.7887645123433349</v>
      </c>
      <c r="JG550" s="394">
        <v>2.7887645123433349</v>
      </c>
      <c r="JH550" s="394">
        <v>2.7887645123433349</v>
      </c>
      <c r="JI550" s="394">
        <v>2.7887645123433349</v>
      </c>
      <c r="JJ550" s="394">
        <v>2.7887645123433349</v>
      </c>
      <c r="JK550" s="394">
        <v>2.7887645123433349</v>
      </c>
      <c r="JL550" s="394">
        <v>2.7887645123433349</v>
      </c>
      <c r="JM550" s="394">
        <v>2.7887645123433349</v>
      </c>
      <c r="JN550" s="394">
        <v>2.7887645123433349</v>
      </c>
      <c r="JO550" s="394">
        <v>2.7887645123433349</v>
      </c>
      <c r="JP550" s="394">
        <v>2.7887645123433349</v>
      </c>
      <c r="JQ550" s="394">
        <v>2.7887645123433349</v>
      </c>
      <c r="JR550" s="394">
        <v>2.7887645123433349</v>
      </c>
      <c r="JS550" s="394">
        <v>2.7887645123433349</v>
      </c>
      <c r="JT550" s="394">
        <v>2.7887645123433349</v>
      </c>
      <c r="JU550" s="394">
        <v>2.7887645123433349</v>
      </c>
      <c r="JV550" s="394">
        <v>2.7887645123433349</v>
      </c>
      <c r="JW550" s="394">
        <v>2.7887645123433349</v>
      </c>
      <c r="JX550" s="394">
        <v>2.7887645123433349</v>
      </c>
      <c r="JY550" s="394">
        <v>2.7887645123433349</v>
      </c>
      <c r="JZ550" s="394">
        <v>2.7887645123433349</v>
      </c>
      <c r="KA550" s="394">
        <v>2.7887645123433349</v>
      </c>
      <c r="KB550" s="394">
        <v>2.7887645123433349</v>
      </c>
      <c r="KC550" s="394">
        <v>2.7887645123433349</v>
      </c>
    </row>
    <row r="551" spans="1:289" x14ac:dyDescent="0.25">
      <c r="A551" s="383">
        <v>542</v>
      </c>
      <c r="B551" s="384" t="s">
        <v>877</v>
      </c>
      <c r="C551" s="385" t="s">
        <v>142</v>
      </c>
      <c r="D551" s="385" t="s">
        <v>142</v>
      </c>
      <c r="E551" s="129">
        <v>2052</v>
      </c>
      <c r="F551" s="386">
        <v>1445.0653</v>
      </c>
      <c r="G551" s="386">
        <v>1472.0446493863526</v>
      </c>
      <c r="H551" s="386">
        <v>1499.5277028567427</v>
      </c>
      <c r="I551" s="386">
        <v>1527.52386455953</v>
      </c>
      <c r="J551" s="386">
        <v>1556.0427142183958</v>
      </c>
      <c r="K551" s="386">
        <v>1558.7207982872183</v>
      </c>
      <c r="L551" s="386">
        <v>1561.4034915703087</v>
      </c>
      <c r="M551" s="386">
        <v>1564.0908020005231</v>
      </c>
      <c r="N551" s="386">
        <v>1566.7827375243712</v>
      </c>
      <c r="O551" s="386">
        <v>1569.4793061020391</v>
      </c>
      <c r="P551" s="386">
        <v>1572.2095502253976</v>
      </c>
      <c r="Q551" s="386">
        <v>1574.9445438430273</v>
      </c>
      <c r="R551" s="386">
        <v>1577.6842952170816</v>
      </c>
      <c r="S551" s="386">
        <v>1580.4288126240867</v>
      </c>
      <c r="T551" s="386">
        <v>1583.1781043549661</v>
      </c>
      <c r="U551" s="386">
        <v>1585.6781709274092</v>
      </c>
      <c r="V551" s="386">
        <v>1588.1821854655609</v>
      </c>
      <c r="W551" s="386">
        <v>1590.6901542038286</v>
      </c>
      <c r="X551" s="386">
        <v>1593.2020833864644</v>
      </c>
      <c r="Y551" s="386">
        <v>1595.7179792675809</v>
      </c>
      <c r="Z551" s="386">
        <v>1597.9459093143744</v>
      </c>
      <c r="AA551" s="386">
        <v>1600.1769499811883</v>
      </c>
      <c r="AB551" s="386">
        <v>1602.4111056110482</v>
      </c>
      <c r="AC551" s="386">
        <v>1604.6483805530434</v>
      </c>
      <c r="AD551" s="386">
        <v>1606.8887791623345</v>
      </c>
      <c r="AE551" s="386">
        <v>1609.8868047275155</v>
      </c>
      <c r="AF551" s="386">
        <v>1612.8904238081943</v>
      </c>
      <c r="AG551" s="386">
        <v>1615.899646840378</v>
      </c>
      <c r="AH551" s="386">
        <v>1618.914484279544</v>
      </c>
      <c r="AI551" s="386">
        <v>1621.9349466006765</v>
      </c>
      <c r="AJ551" s="386">
        <v>1624.7467341747672</v>
      </c>
      <c r="AK551" s="386">
        <v>1627.563396265791</v>
      </c>
      <c r="AL551" s="386">
        <v>1630.384941324214</v>
      </c>
      <c r="AM551" s="386">
        <v>1633.211377815152</v>
      </c>
      <c r="AN551" s="386">
        <v>1636.0427142183964</v>
      </c>
      <c r="AO551" s="387">
        <v>1636.0427142183964</v>
      </c>
      <c r="AP551" s="387">
        <v>1636.0427142183964</v>
      </c>
      <c r="AQ551" s="387">
        <v>1636.0427142183964</v>
      </c>
      <c r="AR551" s="387">
        <v>1636.0427142183964</v>
      </c>
      <c r="AS551" s="387">
        <v>1636.0427142183964</v>
      </c>
      <c r="AT551" s="387">
        <v>1636.0427142183964</v>
      </c>
      <c r="AU551" s="387">
        <v>1636.0427142183964</v>
      </c>
      <c r="AV551" s="387">
        <v>1636.0427142183964</v>
      </c>
      <c r="AW551" s="387">
        <v>1636.0427142183964</v>
      </c>
      <c r="AX551" s="387">
        <v>1636.0427142183964</v>
      </c>
      <c r="AY551" s="387">
        <v>1636.0427142183964</v>
      </c>
      <c r="AZ551" s="387">
        <v>1636.0427142183964</v>
      </c>
      <c r="BA551" s="387">
        <v>1636.0427142183964</v>
      </c>
      <c r="BB551" s="387">
        <v>1636.0427142183964</v>
      </c>
      <c r="BC551" s="387">
        <v>1636.0427142183964</v>
      </c>
      <c r="BD551" s="387">
        <v>1636.0427142183964</v>
      </c>
      <c r="BE551" s="387">
        <v>1636.0427142183964</v>
      </c>
      <c r="BF551" s="387">
        <v>1636.0427142183964</v>
      </c>
      <c r="BG551" s="387">
        <v>1636.0427142183964</v>
      </c>
      <c r="BH551" s="387">
        <v>1636.0427142183964</v>
      </c>
      <c r="BI551" s="387">
        <v>1636.0427142183964</v>
      </c>
      <c r="BJ551" s="387">
        <v>1636.0427142183964</v>
      </c>
      <c r="BK551" s="387">
        <v>1636.0427142183964</v>
      </c>
      <c r="BL551" s="387">
        <v>1636.0427142183964</v>
      </c>
      <c r="BM551" s="387">
        <v>1636.0427142183964</v>
      </c>
      <c r="BN551" s="387">
        <v>1636.0427142183964</v>
      </c>
      <c r="BO551" s="387">
        <v>1636.0427142183964</v>
      </c>
      <c r="BP551" s="387">
        <v>1636.0427142183964</v>
      </c>
      <c r="CA551" s="386">
        <v>4760</v>
      </c>
      <c r="CB551" s="386">
        <v>4849.9197866528793</v>
      </c>
      <c r="CC551" s="386">
        <v>4941.5382220519141</v>
      </c>
      <c r="CD551" s="386">
        <v>5034.8873948804767</v>
      </c>
      <c r="CE551" s="386">
        <v>5130</v>
      </c>
      <c r="CF551" s="386">
        <v>5109.3959563423778</v>
      </c>
      <c r="CG551" s="386">
        <v>5088.8746664108849</v>
      </c>
      <c r="CH551" s="386">
        <v>5068.4357978348808</v>
      </c>
      <c r="CI551" s="386">
        <v>5048.0790195786531</v>
      </c>
      <c r="CJ551" s="386">
        <v>5027.804001936056</v>
      </c>
      <c r="CK551" s="386">
        <v>5006.8525550794802</v>
      </c>
      <c r="CL551" s="386">
        <v>4985.9884153504718</v>
      </c>
      <c r="CM551" s="386">
        <v>4965.2112189300278</v>
      </c>
      <c r="CN551" s="386">
        <v>4944.5206035152205</v>
      </c>
      <c r="CO551" s="386">
        <v>4923.9162083128795</v>
      </c>
      <c r="CP551" s="386">
        <v>4902.5769521918091</v>
      </c>
      <c r="CQ551" s="386">
        <v>4881.33017608716</v>
      </c>
      <c r="CR551" s="386">
        <v>4860.1754792092615</v>
      </c>
      <c r="CS551" s="386">
        <v>4839.1124625053835</v>
      </c>
      <c r="CT551" s="386">
        <v>4818.1407286522117</v>
      </c>
      <c r="CU551" s="386">
        <v>4795.505657658251</v>
      </c>
      <c r="CV551" s="386">
        <v>4772.9769236244911</v>
      </c>
      <c r="CW551" s="386">
        <v>4750.5540269921221</v>
      </c>
      <c r="CX551" s="386">
        <v>4728.2364705492055</v>
      </c>
      <c r="CY551" s="386">
        <v>4706.0237594196478</v>
      </c>
      <c r="CZ551" s="386">
        <v>4685.2381682287996</v>
      </c>
      <c r="DA551" s="386">
        <v>4664.5443829495325</v>
      </c>
      <c r="DB551" s="386">
        <v>4643.9419980929988</v>
      </c>
      <c r="DC551" s="386">
        <v>4623.4306099613177</v>
      </c>
      <c r="DD551" s="386">
        <v>4603.0098166396638</v>
      </c>
      <c r="DE551" s="386">
        <v>4611.0895609807612</v>
      </c>
      <c r="DF551" s="386">
        <v>4619.1834878396503</v>
      </c>
      <c r="DG551" s="386">
        <v>4627.2916221111536</v>
      </c>
      <c r="DH551" s="386">
        <v>4635.4139887337942</v>
      </c>
      <c r="DI551" s="386">
        <v>4643.550612689869</v>
      </c>
      <c r="DJ551" s="387">
        <v>4643.550612689869</v>
      </c>
      <c r="DK551" s="387">
        <v>4643.550612689869</v>
      </c>
      <c r="DL551" s="387">
        <v>4643.550612689869</v>
      </c>
      <c r="DM551" s="387">
        <v>4643.550612689869</v>
      </c>
      <c r="DN551" s="387">
        <v>4643.550612689869</v>
      </c>
      <c r="DO551" s="387">
        <v>4643.550612689869</v>
      </c>
      <c r="DP551" s="387">
        <v>4643.550612689869</v>
      </c>
      <c r="DQ551" s="387">
        <v>4643.550612689869</v>
      </c>
      <c r="DR551" s="387">
        <v>4643.550612689869</v>
      </c>
      <c r="DS551" s="387">
        <v>4643.550612689869</v>
      </c>
      <c r="DT551" s="387">
        <v>4643.550612689869</v>
      </c>
      <c r="DU551" s="387">
        <v>4643.550612689869</v>
      </c>
      <c r="DV551" s="387">
        <v>4643.550612689869</v>
      </c>
      <c r="DW551" s="387">
        <v>4643.550612689869</v>
      </c>
      <c r="DX551" s="387">
        <v>4643.550612689869</v>
      </c>
      <c r="DY551" s="387">
        <v>4643.550612689869</v>
      </c>
      <c r="DZ551" s="387">
        <v>4643.550612689869</v>
      </c>
      <c r="EA551" s="387">
        <v>4643.550612689869</v>
      </c>
      <c r="EB551" s="387">
        <v>4643.550612689869</v>
      </c>
      <c r="EC551" s="387">
        <v>4643.550612689869</v>
      </c>
      <c r="ED551" s="387">
        <v>4643.550612689869</v>
      </c>
      <c r="EE551" s="387">
        <v>4643.550612689869</v>
      </c>
      <c r="EF551" s="387">
        <v>4643.550612689869</v>
      </c>
      <c r="EG551" s="387">
        <v>4643.550612689869</v>
      </c>
      <c r="EH551" s="387">
        <v>4643.550612689869</v>
      </c>
      <c r="EI551" s="387">
        <v>4643.550612689869</v>
      </c>
      <c r="EJ551" s="387">
        <v>4643.550612689869</v>
      </c>
      <c r="EK551" s="387">
        <v>4643.550612689869</v>
      </c>
      <c r="EY551" s="386">
        <v>236</v>
      </c>
      <c r="EZ551" s="386">
        <v>239</v>
      </c>
      <c r="FA551" s="386">
        <v>242</v>
      </c>
      <c r="FB551" s="386">
        <v>245</v>
      </c>
      <c r="FC551" s="386">
        <v>247.2</v>
      </c>
      <c r="FD551" s="386">
        <v>251</v>
      </c>
      <c r="FE551" s="386">
        <v>255</v>
      </c>
      <c r="FF551" s="386">
        <v>259</v>
      </c>
      <c r="FG551" s="386">
        <v>263</v>
      </c>
      <c r="FH551" s="386">
        <v>267</v>
      </c>
      <c r="FI551" s="386">
        <v>268.3</v>
      </c>
      <c r="FJ551" s="386">
        <v>272</v>
      </c>
      <c r="FK551" s="386">
        <v>276</v>
      </c>
      <c r="FL551" s="386">
        <v>280</v>
      </c>
      <c r="FM551" s="386">
        <v>284</v>
      </c>
      <c r="FN551" s="386">
        <v>288</v>
      </c>
      <c r="FO551" s="386">
        <v>292</v>
      </c>
      <c r="FP551" s="386">
        <v>296</v>
      </c>
      <c r="FQ551" s="386">
        <v>300</v>
      </c>
      <c r="FR551" s="386">
        <v>304</v>
      </c>
      <c r="FS551" s="386">
        <v>308</v>
      </c>
      <c r="FT551" s="386">
        <v>312</v>
      </c>
      <c r="FU551" s="386">
        <v>316</v>
      </c>
      <c r="FV551" s="386">
        <v>320</v>
      </c>
      <c r="FW551" s="386">
        <v>324</v>
      </c>
      <c r="FX551" s="386">
        <v>328</v>
      </c>
      <c r="FY551" s="386">
        <v>332</v>
      </c>
      <c r="FZ551" s="386">
        <v>336</v>
      </c>
      <c r="GA551" s="386">
        <v>340</v>
      </c>
      <c r="GB551" s="386">
        <v>344</v>
      </c>
      <c r="GC551" s="386">
        <v>341.8</v>
      </c>
      <c r="GD551" s="387">
        <v>341.8</v>
      </c>
      <c r="GE551" s="387">
        <v>341.8</v>
      </c>
      <c r="GF551" s="387">
        <v>341.8</v>
      </c>
      <c r="GG551" s="387">
        <v>341.8</v>
      </c>
      <c r="GH551" s="387">
        <v>341.8</v>
      </c>
      <c r="GI551" s="387">
        <v>341.8</v>
      </c>
      <c r="GJ551" s="387">
        <v>341.8</v>
      </c>
      <c r="GK551" s="387">
        <v>341.8</v>
      </c>
      <c r="GL551" s="387">
        <v>341.8</v>
      </c>
      <c r="GM551" s="387">
        <v>341.8</v>
      </c>
      <c r="GN551" s="387">
        <v>341.8</v>
      </c>
      <c r="GO551" s="387">
        <v>341.8</v>
      </c>
      <c r="GP551" s="387">
        <v>341.8</v>
      </c>
      <c r="GQ551" s="387">
        <v>341.8</v>
      </c>
      <c r="GR551" s="387">
        <v>341.8</v>
      </c>
      <c r="GS551" s="387">
        <v>341.8</v>
      </c>
      <c r="GT551" s="387">
        <v>341.8</v>
      </c>
      <c r="GU551" s="387">
        <v>341.8</v>
      </c>
      <c r="GV551" s="387">
        <v>341.8</v>
      </c>
      <c r="GW551" s="387">
        <v>341.8</v>
      </c>
      <c r="GX551" s="387">
        <v>341.8</v>
      </c>
      <c r="GY551" s="387">
        <v>341.8</v>
      </c>
      <c r="GZ551" s="387">
        <v>341.8</v>
      </c>
      <c r="HA551" s="387">
        <v>341.8</v>
      </c>
      <c r="HB551" s="387">
        <v>341.8</v>
      </c>
      <c r="HC551" s="387">
        <v>341.8</v>
      </c>
      <c r="HD551" s="387">
        <v>341.8</v>
      </c>
      <c r="HE551" s="387">
        <v>341.8</v>
      </c>
      <c r="HS551" s="394">
        <v>3.2939687915833287</v>
      </c>
      <c r="HT551" s="394">
        <v>3.2946825279210468</v>
      </c>
      <c r="HU551" s="394">
        <v>3.2953964189109772</v>
      </c>
      <c r="HV551" s="394">
        <v>3.2961104645866297</v>
      </c>
      <c r="HW551" s="394">
        <v>3.2968246649815214</v>
      </c>
      <c r="HX551" s="394">
        <v>3.2779417339890355</v>
      </c>
      <c r="HY551" s="394">
        <v>3.2591669570899873</v>
      </c>
      <c r="HZ551" s="394">
        <v>3.2404997148197445</v>
      </c>
      <c r="IA551" s="394">
        <v>3.221939391261726</v>
      </c>
      <c r="IB551" s="394">
        <v>3.2034853740270819</v>
      </c>
      <c r="IC551" s="394">
        <v>3.1845961973463903</v>
      </c>
      <c r="ID551" s="394">
        <v>3.1658183996651368</v>
      </c>
      <c r="IE551" s="394">
        <v>3.1471513242431302</v>
      </c>
      <c r="IF551" s="394">
        <v>3.1285943182126106</v>
      </c>
      <c r="IG551" s="394">
        <v>3.1101467325554188</v>
      </c>
      <c r="IH551" s="394">
        <v>3.0917856107740063</v>
      </c>
      <c r="II551" s="394">
        <v>3.0735328860625919</v>
      </c>
      <c r="IJ551" s="394">
        <v>3.0553879184861579</v>
      </c>
      <c r="IK551" s="394">
        <v>3.0373500718876199</v>
      </c>
      <c r="IL551" s="394">
        <v>3.019418713865524</v>
      </c>
      <c r="IM551" s="394">
        <v>3.0010437961043648</v>
      </c>
      <c r="IN551" s="394">
        <v>2.9827807003972917</v>
      </c>
      <c r="IO551" s="394">
        <v>2.9646287462421141</v>
      </c>
      <c r="IP551" s="394">
        <v>2.9465872572778933</v>
      </c>
      <c r="IQ551" s="394">
        <v>2.9286555612597418</v>
      </c>
      <c r="IR551" s="394">
        <v>2.9102904343773468</v>
      </c>
      <c r="IS551" s="394">
        <v>2.8920404722449033</v>
      </c>
      <c r="IT551" s="394">
        <v>2.8739049526828304</v>
      </c>
      <c r="IU551" s="394">
        <v>2.8558831580402195</v>
      </c>
      <c r="IV551" s="394">
        <v>2.8379743751664375</v>
      </c>
      <c r="IW551" s="394">
        <v>2.8380359006062577</v>
      </c>
      <c r="IX551" s="394">
        <v>2.83809742737991</v>
      </c>
      <c r="IY551" s="394">
        <v>2.8381589554874225</v>
      </c>
      <c r="IZ551" s="394">
        <v>2.8382204849288244</v>
      </c>
      <c r="JA551" s="394">
        <v>2.8382820157041442</v>
      </c>
      <c r="JB551" s="394">
        <v>2.8382820157041442</v>
      </c>
      <c r="JC551" s="394">
        <v>2.8382820157041442</v>
      </c>
      <c r="JD551" s="394">
        <v>2.8382820157041442</v>
      </c>
      <c r="JE551" s="394">
        <v>2.8382820157041442</v>
      </c>
      <c r="JF551" s="394">
        <v>2.8382820157041442</v>
      </c>
      <c r="JG551" s="394">
        <v>2.8382820157041442</v>
      </c>
      <c r="JH551" s="394">
        <v>2.8382820157041442</v>
      </c>
      <c r="JI551" s="394">
        <v>2.8382820157041442</v>
      </c>
      <c r="JJ551" s="394">
        <v>2.8382820157041442</v>
      </c>
      <c r="JK551" s="394">
        <v>2.8382820157041442</v>
      </c>
      <c r="JL551" s="394">
        <v>2.8382820157041442</v>
      </c>
      <c r="JM551" s="394">
        <v>2.8382820157041442</v>
      </c>
      <c r="JN551" s="394">
        <v>2.8382820157041442</v>
      </c>
      <c r="JO551" s="394">
        <v>2.8382820157041442</v>
      </c>
      <c r="JP551" s="394">
        <v>2.8382820157041442</v>
      </c>
      <c r="JQ551" s="394">
        <v>2.8382820157041442</v>
      </c>
      <c r="JR551" s="394">
        <v>2.8382820157041442</v>
      </c>
      <c r="JS551" s="394">
        <v>2.8382820157041442</v>
      </c>
      <c r="JT551" s="394">
        <v>2.8382820157041442</v>
      </c>
      <c r="JU551" s="394">
        <v>2.8382820157041442</v>
      </c>
      <c r="JV551" s="394">
        <v>2.8382820157041442</v>
      </c>
      <c r="JW551" s="394">
        <v>2.8382820157041442</v>
      </c>
      <c r="JX551" s="394">
        <v>2.8382820157041442</v>
      </c>
      <c r="JY551" s="394">
        <v>2.8382820157041442</v>
      </c>
      <c r="JZ551" s="394">
        <v>2.8382820157041442</v>
      </c>
      <c r="KA551" s="394">
        <v>2.8382820157041442</v>
      </c>
      <c r="KB551" s="394">
        <v>2.8382820157041442</v>
      </c>
      <c r="KC551" s="394">
        <v>2.8382820157041442</v>
      </c>
    </row>
    <row r="552" spans="1:289" x14ac:dyDescent="0.25">
      <c r="A552" s="383">
        <v>543</v>
      </c>
      <c r="B552" s="384" t="s">
        <v>877</v>
      </c>
      <c r="C552" s="385" t="s">
        <v>142</v>
      </c>
      <c r="D552" s="385" t="s">
        <v>142</v>
      </c>
      <c r="E552" s="129">
        <v>2052</v>
      </c>
      <c r="F552" s="386">
        <v>1611.1399999999999</v>
      </c>
      <c r="G552" s="386">
        <v>1644.7897726911756</v>
      </c>
      <c r="H552" s="386">
        <v>1679.1423441473053</v>
      </c>
      <c r="I552" s="386">
        <v>1714.2123928064441</v>
      </c>
      <c r="J552" s="386">
        <v>1750.0149036759724</v>
      </c>
      <c r="K552" s="386">
        <v>1755.6885472402037</v>
      </c>
      <c r="L552" s="386">
        <v>1761.3805850656645</v>
      </c>
      <c r="M552" s="386">
        <v>1767.0910767875512</v>
      </c>
      <c r="N552" s="386">
        <v>1772.8200822343999</v>
      </c>
      <c r="O552" s="386">
        <v>1778.5676614287147</v>
      </c>
      <c r="P552" s="386">
        <v>1784.3519051859816</v>
      </c>
      <c r="Q552" s="386">
        <v>1790.1549604152938</v>
      </c>
      <c r="R552" s="386">
        <v>1795.9768882951726</v>
      </c>
      <c r="S552" s="386">
        <v>1801.8177502031035</v>
      </c>
      <c r="T552" s="386">
        <v>1807.6776077161846</v>
      </c>
      <c r="U552" s="386">
        <v>1812.9759048054682</v>
      </c>
      <c r="V552" s="386">
        <v>1818.2897311859961</v>
      </c>
      <c r="W552" s="386">
        <v>1823.6191323740697</v>
      </c>
      <c r="X552" s="386">
        <v>1828.9641540193986</v>
      </c>
      <c r="Y552" s="386">
        <v>1834.3248419054908</v>
      </c>
      <c r="Z552" s="386">
        <v>1839.048045591654</v>
      </c>
      <c r="AA552" s="386">
        <v>1843.7834110566644</v>
      </c>
      <c r="AB552" s="386">
        <v>1848.5309696158906</v>
      </c>
      <c r="AC552" s="386">
        <v>1853.2907526653353</v>
      </c>
      <c r="AD552" s="386">
        <v>1858.0627916818423</v>
      </c>
      <c r="AE552" s="386">
        <v>1864.413847025723</v>
      </c>
      <c r="AF552" s="386">
        <v>1870.7866109491854</v>
      </c>
      <c r="AG552" s="386">
        <v>1877.1811576544528</v>
      </c>
      <c r="AH552" s="386">
        <v>1883.5975615973798</v>
      </c>
      <c r="AI552" s="386">
        <v>1890.0358974883193</v>
      </c>
      <c r="AJ552" s="386">
        <v>1895.9940155742502</v>
      </c>
      <c r="AK552" s="386">
        <v>1901.9709159336674</v>
      </c>
      <c r="AL552" s="386">
        <v>1907.9666577755013</v>
      </c>
      <c r="AM552" s="386">
        <v>1913.9813004953312</v>
      </c>
      <c r="AN552" s="386">
        <v>1920.014903675974</v>
      </c>
      <c r="AO552" s="387">
        <v>1920.014903675974</v>
      </c>
      <c r="AP552" s="387">
        <v>1920.014903675974</v>
      </c>
      <c r="AQ552" s="387">
        <v>1920.014903675974</v>
      </c>
      <c r="AR552" s="387">
        <v>1920.014903675974</v>
      </c>
      <c r="AS552" s="387">
        <v>1920.014903675974</v>
      </c>
      <c r="AT552" s="387">
        <v>1920.014903675974</v>
      </c>
      <c r="AU552" s="387">
        <v>1920.014903675974</v>
      </c>
      <c r="AV552" s="387">
        <v>1920.014903675974</v>
      </c>
      <c r="AW552" s="387">
        <v>1920.014903675974</v>
      </c>
      <c r="AX552" s="387">
        <v>1920.014903675974</v>
      </c>
      <c r="AY552" s="387">
        <v>1920.014903675974</v>
      </c>
      <c r="AZ552" s="387">
        <v>1920.014903675974</v>
      </c>
      <c r="BA552" s="387">
        <v>1920.014903675974</v>
      </c>
      <c r="BB552" s="387">
        <v>1920.014903675974</v>
      </c>
      <c r="BC552" s="387">
        <v>1920.014903675974</v>
      </c>
      <c r="BD552" s="387">
        <v>1920.014903675974</v>
      </c>
      <c r="BE552" s="387">
        <v>1920.014903675974</v>
      </c>
      <c r="BF552" s="387">
        <v>1920.014903675974</v>
      </c>
      <c r="BG552" s="387">
        <v>1920.014903675974</v>
      </c>
      <c r="BH552" s="387">
        <v>1920.014903675974</v>
      </c>
      <c r="BI552" s="387">
        <v>1920.014903675974</v>
      </c>
      <c r="BJ552" s="387">
        <v>1920.014903675974</v>
      </c>
      <c r="BK552" s="387">
        <v>1920.014903675974</v>
      </c>
      <c r="BL552" s="387">
        <v>1920.014903675974</v>
      </c>
      <c r="BM552" s="387">
        <v>1920.014903675974</v>
      </c>
      <c r="BN552" s="387">
        <v>1920.014903675974</v>
      </c>
      <c r="BO552" s="387">
        <v>1920.014903675974</v>
      </c>
      <c r="BP552" s="387">
        <v>1920.014903675974</v>
      </c>
      <c r="CA552" s="386">
        <v>5210</v>
      </c>
      <c r="CB552" s="386">
        <v>5319.0295158381368</v>
      </c>
      <c r="CC552" s="386">
        <v>5430.3406891280774</v>
      </c>
      <c r="CD552" s="386">
        <v>5543.9812680478026</v>
      </c>
      <c r="CE552" s="386">
        <v>5660</v>
      </c>
      <c r="CF552" s="386">
        <v>5654.7922130484849</v>
      </c>
      <c r="CG552" s="386">
        <v>5649.5892178010217</v>
      </c>
      <c r="CH552" s="386">
        <v>5644.3910098487459</v>
      </c>
      <c r="CI552" s="386">
        <v>5639.1975847868489</v>
      </c>
      <c r="CJ552" s="386">
        <v>5634.0089382145761</v>
      </c>
      <c r="CK552" s="386">
        <v>5628.3847294274647</v>
      </c>
      <c r="CL552" s="386">
        <v>5622.7661350660364</v>
      </c>
      <c r="CM552" s="386">
        <v>5617.1531495256313</v>
      </c>
      <c r="CN552" s="386">
        <v>5611.5457672071852</v>
      </c>
      <c r="CO552" s="386">
        <v>5605.9439825172249</v>
      </c>
      <c r="CP552" s="386">
        <v>5597.0653281876239</v>
      </c>
      <c r="CQ552" s="386">
        <v>5588.2007358077944</v>
      </c>
      <c r="CR552" s="386">
        <v>5579.3501831065205</v>
      </c>
      <c r="CS552" s="386">
        <v>5570.5136478478589</v>
      </c>
      <c r="CT552" s="386">
        <v>5561.6911078310823</v>
      </c>
      <c r="CU552" s="386">
        <v>5550.3286898603792</v>
      </c>
      <c r="CV552" s="386">
        <v>5538.9894850706378</v>
      </c>
      <c r="CW552" s="386">
        <v>5527.6734460378184</v>
      </c>
      <c r="CX552" s="386">
        <v>5516.3805254347662</v>
      </c>
      <c r="CY552" s="386">
        <v>5505.1106760310158</v>
      </c>
      <c r="CZ552" s="386">
        <v>5497.8932421255349</v>
      </c>
      <c r="DA552" s="386">
        <v>5490.6852705824376</v>
      </c>
      <c r="DB552" s="386">
        <v>5483.4867489961653</v>
      </c>
      <c r="DC552" s="386">
        <v>5476.2976649774228</v>
      </c>
      <c r="DD552" s="386">
        <v>5469.1180061531595</v>
      </c>
      <c r="DE552" s="386">
        <v>5486.3920297380027</v>
      </c>
      <c r="DF552" s="386">
        <v>5503.7206127400086</v>
      </c>
      <c r="DG552" s="386">
        <v>5521.1039274832438</v>
      </c>
      <c r="DH552" s="386">
        <v>5538.5421468360564</v>
      </c>
      <c r="DI552" s="386">
        <v>5556.0354442127918</v>
      </c>
      <c r="DJ552" s="387">
        <v>5556.0354442127918</v>
      </c>
      <c r="DK552" s="387">
        <v>5556.0354442127918</v>
      </c>
      <c r="DL552" s="387">
        <v>5556.0354442127918</v>
      </c>
      <c r="DM552" s="387">
        <v>5556.0354442127918</v>
      </c>
      <c r="DN552" s="387">
        <v>5556.0354442127918</v>
      </c>
      <c r="DO552" s="387">
        <v>5556.0354442127918</v>
      </c>
      <c r="DP552" s="387">
        <v>5556.0354442127918</v>
      </c>
      <c r="DQ552" s="387">
        <v>5556.0354442127918</v>
      </c>
      <c r="DR552" s="387">
        <v>5556.0354442127918</v>
      </c>
      <c r="DS552" s="387">
        <v>5556.0354442127918</v>
      </c>
      <c r="DT552" s="387">
        <v>5556.0354442127918</v>
      </c>
      <c r="DU552" s="387">
        <v>5556.0354442127918</v>
      </c>
      <c r="DV552" s="387">
        <v>5556.0354442127918</v>
      </c>
      <c r="DW552" s="387">
        <v>5556.0354442127918</v>
      </c>
      <c r="DX552" s="387">
        <v>5556.0354442127918</v>
      </c>
      <c r="DY552" s="387">
        <v>5556.0354442127918</v>
      </c>
      <c r="DZ552" s="387">
        <v>5556.0354442127918</v>
      </c>
      <c r="EA552" s="387">
        <v>5556.0354442127918</v>
      </c>
      <c r="EB552" s="387">
        <v>5556.0354442127918</v>
      </c>
      <c r="EC552" s="387">
        <v>5556.0354442127918</v>
      </c>
      <c r="ED552" s="387">
        <v>5556.0354442127918</v>
      </c>
      <c r="EE552" s="387">
        <v>5556.0354442127918</v>
      </c>
      <c r="EF552" s="387">
        <v>5556.0354442127918</v>
      </c>
      <c r="EG552" s="387">
        <v>5556.0354442127918</v>
      </c>
      <c r="EH552" s="387">
        <v>5556.0354442127918</v>
      </c>
      <c r="EI552" s="387">
        <v>5556.0354442127918</v>
      </c>
      <c r="EJ552" s="387">
        <v>5556.0354442127918</v>
      </c>
      <c r="EK552" s="387">
        <v>5556.0354442127918</v>
      </c>
      <c r="EY552" s="386">
        <v>335</v>
      </c>
      <c r="EZ552" s="386">
        <v>337</v>
      </c>
      <c r="FA552" s="386">
        <v>339</v>
      </c>
      <c r="FB552" s="386">
        <v>341</v>
      </c>
      <c r="FC552" s="386">
        <v>342.90000000000003</v>
      </c>
      <c r="FD552" s="386">
        <v>348</v>
      </c>
      <c r="FE552" s="386">
        <v>353</v>
      </c>
      <c r="FF552" s="386">
        <v>358</v>
      </c>
      <c r="FG552" s="386">
        <v>363</v>
      </c>
      <c r="FH552" s="386">
        <v>368</v>
      </c>
      <c r="FI552" s="386">
        <v>373.4</v>
      </c>
      <c r="FJ552" s="386">
        <v>377</v>
      </c>
      <c r="FK552" s="386">
        <v>381</v>
      </c>
      <c r="FL552" s="386">
        <v>385</v>
      </c>
      <c r="FM552" s="386">
        <v>389</v>
      </c>
      <c r="FN552" s="386">
        <v>393</v>
      </c>
      <c r="FO552" s="386">
        <v>397</v>
      </c>
      <c r="FP552" s="386">
        <v>401</v>
      </c>
      <c r="FQ552" s="386">
        <v>405</v>
      </c>
      <c r="FR552" s="386">
        <v>409</v>
      </c>
      <c r="FS552" s="386">
        <v>413</v>
      </c>
      <c r="FT552" s="386">
        <v>417</v>
      </c>
      <c r="FU552" s="386">
        <v>421</v>
      </c>
      <c r="FV552" s="386">
        <v>425</v>
      </c>
      <c r="FW552" s="386">
        <v>429</v>
      </c>
      <c r="FX552" s="386">
        <v>433</v>
      </c>
      <c r="FY552" s="386">
        <v>437</v>
      </c>
      <c r="FZ552" s="386">
        <v>441</v>
      </c>
      <c r="GA552" s="386">
        <v>445</v>
      </c>
      <c r="GB552" s="386">
        <v>449</v>
      </c>
      <c r="GC552" s="386">
        <v>454.3</v>
      </c>
      <c r="GD552" s="387">
        <v>454.3</v>
      </c>
      <c r="GE552" s="387">
        <v>454.3</v>
      </c>
      <c r="GF552" s="387">
        <v>454.3</v>
      </c>
      <c r="GG552" s="387">
        <v>454.3</v>
      </c>
      <c r="GH552" s="387">
        <v>454.3</v>
      </c>
      <c r="GI552" s="387">
        <v>454.3</v>
      </c>
      <c r="GJ552" s="387">
        <v>454.3</v>
      </c>
      <c r="GK552" s="387">
        <v>454.3</v>
      </c>
      <c r="GL552" s="387">
        <v>454.3</v>
      </c>
      <c r="GM552" s="387">
        <v>454.3</v>
      </c>
      <c r="GN552" s="387">
        <v>454.3</v>
      </c>
      <c r="GO552" s="387">
        <v>454.3</v>
      </c>
      <c r="GP552" s="387">
        <v>454.3</v>
      </c>
      <c r="GQ552" s="387">
        <v>454.3</v>
      </c>
      <c r="GR552" s="387">
        <v>454.3</v>
      </c>
      <c r="GS552" s="387">
        <v>454.3</v>
      </c>
      <c r="GT552" s="387">
        <v>454.3</v>
      </c>
      <c r="GU552" s="387">
        <v>454.3</v>
      </c>
      <c r="GV552" s="387">
        <v>454.3</v>
      </c>
      <c r="GW552" s="387">
        <v>454.3</v>
      </c>
      <c r="GX552" s="387">
        <v>454.3</v>
      </c>
      <c r="GY552" s="387">
        <v>454.3</v>
      </c>
      <c r="GZ552" s="387">
        <v>454.3</v>
      </c>
      <c r="HA552" s="387">
        <v>454.3</v>
      </c>
      <c r="HB552" s="387">
        <v>454.3</v>
      </c>
      <c r="HC552" s="387">
        <v>454.3</v>
      </c>
      <c r="HD552" s="387">
        <v>454.3</v>
      </c>
      <c r="HE552" s="387">
        <v>454.3</v>
      </c>
      <c r="HS552" s="394">
        <v>3.2337351192323451</v>
      </c>
      <c r="HT552" s="394">
        <v>3.233865874016979</v>
      </c>
      <c r="HU552" s="394">
        <v>3.2339966340886299</v>
      </c>
      <c r="HV552" s="394">
        <v>3.2341273994475124</v>
      </c>
      <c r="HW552" s="394">
        <v>3.2342581700938409</v>
      </c>
      <c r="HX552" s="394">
        <v>3.2208401780243698</v>
      </c>
      <c r="HY552" s="394">
        <v>3.2074778532831418</v>
      </c>
      <c r="HZ552" s="394">
        <v>3.1941709649226775</v>
      </c>
      <c r="IA552" s="394">
        <v>3.1809192829536332</v>
      </c>
      <c r="IB552" s="394">
        <v>3.1677225783408232</v>
      </c>
      <c r="IC552" s="394">
        <v>3.1543019698464816</v>
      </c>
      <c r="ID552" s="394">
        <v>3.1409382200977864</v>
      </c>
      <c r="IE552" s="394">
        <v>3.1276310882027567</v>
      </c>
      <c r="IF552" s="394">
        <v>3.1143803342899932</v>
      </c>
      <c r="IG552" s="394">
        <v>3.1011857195043535</v>
      </c>
      <c r="IH552" s="394">
        <v>3.0872254360094145</v>
      </c>
      <c r="II552" s="394">
        <v>3.0733279960630036</v>
      </c>
      <c r="IJ552" s="394">
        <v>3.0594931167688895</v>
      </c>
      <c r="IK552" s="394">
        <v>3.0457205165043253</v>
      </c>
      <c r="IL552" s="394">
        <v>3.0320099149143154</v>
      </c>
      <c r="IM552" s="394">
        <v>3.0180444187768574</v>
      </c>
      <c r="IN552" s="394">
        <v>3.0041432479839196</v>
      </c>
      <c r="IO552" s="394">
        <v>2.9903061062517242</v>
      </c>
      <c r="IP552" s="394">
        <v>2.9765326986611833</v>
      </c>
      <c r="IQ552" s="394">
        <v>2.9628227316516118</v>
      </c>
      <c r="IR552" s="394">
        <v>2.94885883351288</v>
      </c>
      <c r="IS552" s="394">
        <v>2.9349607477662114</v>
      </c>
      <c r="IT552" s="394">
        <v>2.9211281642352565</v>
      </c>
      <c r="IU552" s="394">
        <v>2.9073607742055385</v>
      </c>
      <c r="IV552" s="394">
        <v>2.8936582704175646</v>
      </c>
      <c r="IW552" s="394">
        <v>2.8936758157837903</v>
      </c>
      <c r="IX552" s="394">
        <v>2.8936933612564006</v>
      </c>
      <c r="IY552" s="394">
        <v>2.8937109068353952</v>
      </c>
      <c r="IZ552" s="394">
        <v>2.8937284525207758</v>
      </c>
      <c r="JA552" s="394">
        <v>2.8937459983125429</v>
      </c>
      <c r="JB552" s="394">
        <v>2.8937459983125429</v>
      </c>
      <c r="JC552" s="394">
        <v>2.8937459983125429</v>
      </c>
      <c r="JD552" s="394">
        <v>2.8937459983125429</v>
      </c>
      <c r="JE552" s="394">
        <v>2.8937459983125429</v>
      </c>
      <c r="JF552" s="394">
        <v>2.8937459983125429</v>
      </c>
      <c r="JG552" s="394">
        <v>2.8937459983125429</v>
      </c>
      <c r="JH552" s="394">
        <v>2.8937459983125429</v>
      </c>
      <c r="JI552" s="394">
        <v>2.8937459983125429</v>
      </c>
      <c r="JJ552" s="394">
        <v>2.8937459983125429</v>
      </c>
      <c r="JK552" s="394">
        <v>2.8937459983125429</v>
      </c>
      <c r="JL552" s="394">
        <v>2.8937459983125429</v>
      </c>
      <c r="JM552" s="394">
        <v>2.8937459983125429</v>
      </c>
      <c r="JN552" s="394">
        <v>2.8937459983125429</v>
      </c>
      <c r="JO552" s="394">
        <v>2.8937459983125429</v>
      </c>
      <c r="JP552" s="394">
        <v>2.8937459983125429</v>
      </c>
      <c r="JQ552" s="394">
        <v>2.8937459983125429</v>
      </c>
      <c r="JR552" s="394">
        <v>2.8937459983125429</v>
      </c>
      <c r="JS552" s="394">
        <v>2.8937459983125429</v>
      </c>
      <c r="JT552" s="394">
        <v>2.8937459983125429</v>
      </c>
      <c r="JU552" s="394">
        <v>2.8937459983125429</v>
      </c>
      <c r="JV552" s="394">
        <v>2.8937459983125429</v>
      </c>
      <c r="JW552" s="394">
        <v>2.8937459983125429</v>
      </c>
      <c r="JX552" s="394">
        <v>2.8937459983125429</v>
      </c>
      <c r="JY552" s="394">
        <v>2.8937459983125429</v>
      </c>
      <c r="JZ552" s="394">
        <v>2.8937459983125429</v>
      </c>
      <c r="KA552" s="394">
        <v>2.8937459983125429</v>
      </c>
      <c r="KB552" s="394">
        <v>2.8937459983125429</v>
      </c>
      <c r="KC552" s="394">
        <v>2.8937459983125429</v>
      </c>
    </row>
    <row r="553" spans="1:289" x14ac:dyDescent="0.25">
      <c r="A553" s="383">
        <v>544</v>
      </c>
      <c r="B553" s="384" t="s">
        <v>877</v>
      </c>
      <c r="C553" s="385" t="s">
        <v>142</v>
      </c>
      <c r="D553" s="385" t="s">
        <v>142</v>
      </c>
      <c r="E553" s="129">
        <v>2052</v>
      </c>
      <c r="F553" s="386">
        <v>416.73845</v>
      </c>
      <c r="G553" s="386">
        <v>432.03160171269781</v>
      </c>
      <c r="H553" s="386">
        <v>447.88596991335726</v>
      </c>
      <c r="I553" s="386">
        <v>464.32214969920079</v>
      </c>
      <c r="J553" s="386">
        <v>481.36149195071584</v>
      </c>
      <c r="K553" s="386">
        <v>481.36149195071584</v>
      </c>
      <c r="L553" s="386">
        <v>481.36149195071584</v>
      </c>
      <c r="M553" s="386">
        <v>481.36149195071584</v>
      </c>
      <c r="N553" s="386">
        <v>481.36149195071584</v>
      </c>
      <c r="O553" s="386">
        <v>481.36149195071584</v>
      </c>
      <c r="P553" s="386">
        <v>481.36149195071584</v>
      </c>
      <c r="Q553" s="386">
        <v>481.36149195071584</v>
      </c>
      <c r="R553" s="386">
        <v>481.36149195071584</v>
      </c>
      <c r="S553" s="386">
        <v>481.36149195071584</v>
      </c>
      <c r="T553" s="386">
        <v>481.36149195071584</v>
      </c>
      <c r="U553" s="386">
        <v>497.11735910983492</v>
      </c>
      <c r="V553" s="386">
        <v>513.38894544069285</v>
      </c>
      <c r="W553" s="386">
        <v>530.19313140194129</v>
      </c>
      <c r="X553" s="386">
        <v>547.5473499813985</v>
      </c>
      <c r="Y553" s="386">
        <v>565.46960478136896</v>
      </c>
      <c r="Z553" s="386">
        <v>588.07175657715811</v>
      </c>
      <c r="AA553" s="386">
        <v>611.57732963817591</v>
      </c>
      <c r="AB553" s="386">
        <v>636.02243424232154</v>
      </c>
      <c r="AC553" s="386">
        <v>661.44462401648343</v>
      </c>
      <c r="AD553" s="386">
        <v>687.88295362804467</v>
      </c>
      <c r="AE553" s="386">
        <v>698.824974648531</v>
      </c>
      <c r="AF553" s="386">
        <v>709.9410482798304</v>
      </c>
      <c r="AG553" s="386">
        <v>721.23394314313953</v>
      </c>
      <c r="AH553" s="386">
        <v>732.7064718995764</v>
      </c>
      <c r="AI553" s="386">
        <v>744.36149195071584</v>
      </c>
      <c r="AJ553" s="386">
        <v>744.36149195071584</v>
      </c>
      <c r="AK553" s="386">
        <v>744.36149195071584</v>
      </c>
      <c r="AL553" s="386">
        <v>744.36149195071584</v>
      </c>
      <c r="AM553" s="386">
        <v>744.36149195071584</v>
      </c>
      <c r="AN553" s="386">
        <v>744.36149195071584</v>
      </c>
      <c r="AO553" s="387">
        <v>744.36149195071584</v>
      </c>
      <c r="AP553" s="387">
        <v>744.36149195071584</v>
      </c>
      <c r="AQ553" s="387">
        <v>744.36149195071584</v>
      </c>
      <c r="AR553" s="387">
        <v>744.36149195071584</v>
      </c>
      <c r="AS553" s="387">
        <v>744.36149195071584</v>
      </c>
      <c r="AT553" s="387">
        <v>744.36149195071584</v>
      </c>
      <c r="AU553" s="387">
        <v>744.36149195071584</v>
      </c>
      <c r="AV553" s="387">
        <v>744.36149195071584</v>
      </c>
      <c r="AW553" s="387">
        <v>744.36149195071584</v>
      </c>
      <c r="AX553" s="387">
        <v>744.36149195071584</v>
      </c>
      <c r="AY553" s="387">
        <v>744.36149195071584</v>
      </c>
      <c r="AZ553" s="387">
        <v>744.36149195071584</v>
      </c>
      <c r="BA553" s="387">
        <v>744.36149195071584</v>
      </c>
      <c r="BB553" s="387">
        <v>744.36149195071584</v>
      </c>
      <c r="BC553" s="387">
        <v>744.36149195071584</v>
      </c>
      <c r="BD553" s="387">
        <v>744.36149195071584</v>
      </c>
      <c r="BE553" s="387">
        <v>744.36149195071584</v>
      </c>
      <c r="BF553" s="387">
        <v>744.36149195071584</v>
      </c>
      <c r="BG553" s="387">
        <v>744.36149195071584</v>
      </c>
      <c r="BH553" s="387">
        <v>744.36149195071584</v>
      </c>
      <c r="BI553" s="387">
        <v>744.36149195071584</v>
      </c>
      <c r="BJ553" s="387">
        <v>744.36149195071584</v>
      </c>
      <c r="BK553" s="387">
        <v>744.36149195071584</v>
      </c>
      <c r="BL553" s="387">
        <v>744.36149195071584</v>
      </c>
      <c r="BM553" s="387">
        <v>744.36149195071584</v>
      </c>
      <c r="BN553" s="387">
        <v>744.36149195071584</v>
      </c>
      <c r="BO553" s="387">
        <v>744.36149195071584</v>
      </c>
      <c r="BP553" s="387">
        <v>744.36149195071584</v>
      </c>
      <c r="CA553" s="386">
        <v>1550</v>
      </c>
      <c r="CB553" s="386">
        <v>1602.2935712858327</v>
      </c>
      <c r="CC553" s="386">
        <v>1656.3514119896179</v>
      </c>
      <c r="CD553" s="386">
        <v>1712.2330446588235</v>
      </c>
      <c r="CE553" s="386">
        <v>1770</v>
      </c>
      <c r="CF553" s="386">
        <v>1760.4061036394276</v>
      </c>
      <c r="CG553" s="386">
        <v>1750.8642088875431</v>
      </c>
      <c r="CH553" s="386">
        <v>1741.3740338810444</v>
      </c>
      <c r="CI553" s="386">
        <v>1731.935298284408</v>
      </c>
      <c r="CJ553" s="386">
        <v>1722.547723281607</v>
      </c>
      <c r="CK553" s="386">
        <v>1712.9509291967713</v>
      </c>
      <c r="CL553" s="386">
        <v>1703.4076015299988</v>
      </c>
      <c r="CM553" s="386">
        <v>1693.9174424049534</v>
      </c>
      <c r="CN553" s="386">
        <v>1684.480155604851</v>
      </c>
      <c r="CO553" s="386">
        <v>1675.095446563214</v>
      </c>
      <c r="CP553" s="386">
        <v>1716.154081074362</v>
      </c>
      <c r="CQ553" s="386">
        <v>1758.2191128456654</v>
      </c>
      <c r="CR553" s="386">
        <v>1801.3152099026763</v>
      </c>
      <c r="CS553" s="386">
        <v>1845.4676449143697</v>
      </c>
      <c r="CT553" s="386">
        <v>1890.7023100136921</v>
      </c>
      <c r="CU553" s="386">
        <v>1949.8830620901022</v>
      </c>
      <c r="CV553" s="386">
        <v>2010.9162271020548</v>
      </c>
      <c r="CW553" s="386">
        <v>2073.859787308365</v>
      </c>
      <c r="CX553" s="386">
        <v>2138.7735398668224</v>
      </c>
      <c r="CY553" s="386">
        <v>2205.7191536422283</v>
      </c>
      <c r="CZ553" s="386">
        <v>2225.1822798776147</v>
      </c>
      <c r="DA553" s="386">
        <v>2244.8171475072895</v>
      </c>
      <c r="DB553" s="386">
        <v>2264.6252719664481</v>
      </c>
      <c r="DC553" s="386">
        <v>2284.6081820623899</v>
      </c>
      <c r="DD553" s="386">
        <v>2304.767420092513</v>
      </c>
      <c r="DE553" s="386">
        <v>2304.7674200922847</v>
      </c>
      <c r="DF553" s="386">
        <v>2304.7674200920565</v>
      </c>
      <c r="DG553" s="386">
        <v>2304.7674200918282</v>
      </c>
      <c r="DH553" s="386">
        <v>2304.7674200915999</v>
      </c>
      <c r="DI553" s="386">
        <v>2304.7674200913716</v>
      </c>
      <c r="DJ553" s="387">
        <v>2304.7674200913716</v>
      </c>
      <c r="DK553" s="387">
        <v>2304.7674200913716</v>
      </c>
      <c r="DL553" s="387">
        <v>2304.7674200913716</v>
      </c>
      <c r="DM553" s="387">
        <v>2304.7674200913716</v>
      </c>
      <c r="DN553" s="387">
        <v>2304.7674200913716</v>
      </c>
      <c r="DO553" s="387">
        <v>2304.7674200913716</v>
      </c>
      <c r="DP553" s="387">
        <v>2304.7674200913716</v>
      </c>
      <c r="DQ553" s="387">
        <v>2304.7674200913716</v>
      </c>
      <c r="DR553" s="387">
        <v>2304.7674200913716</v>
      </c>
      <c r="DS553" s="387">
        <v>2304.7674200913716</v>
      </c>
      <c r="DT553" s="387">
        <v>2304.7674200913716</v>
      </c>
      <c r="DU553" s="387">
        <v>2304.7674200913716</v>
      </c>
      <c r="DV553" s="387">
        <v>2304.7674200913716</v>
      </c>
      <c r="DW553" s="387">
        <v>2304.7674200913716</v>
      </c>
      <c r="DX553" s="387">
        <v>2304.7674200913716</v>
      </c>
      <c r="DY553" s="387">
        <v>2304.7674200913716</v>
      </c>
      <c r="DZ553" s="387">
        <v>2304.7674200913716</v>
      </c>
      <c r="EA553" s="387">
        <v>2304.7674200913716</v>
      </c>
      <c r="EB553" s="387">
        <v>2304.7674200913716</v>
      </c>
      <c r="EC553" s="387">
        <v>2304.7674200913716</v>
      </c>
      <c r="ED553" s="387">
        <v>2304.7674200913716</v>
      </c>
      <c r="EE553" s="387">
        <v>2304.7674200913716</v>
      </c>
      <c r="EF553" s="387">
        <v>2304.7674200913716</v>
      </c>
      <c r="EG553" s="387">
        <v>2304.7674200913716</v>
      </c>
      <c r="EH553" s="387">
        <v>2304.7674200913716</v>
      </c>
      <c r="EI553" s="387">
        <v>2304.7674200913716</v>
      </c>
      <c r="EJ553" s="387">
        <v>2304.7674200913716</v>
      </c>
      <c r="EK553" s="387">
        <v>2304.7674200913716</v>
      </c>
      <c r="EY553" s="386">
        <v>2701</v>
      </c>
      <c r="EZ553" s="386">
        <v>2710</v>
      </c>
      <c r="FA553" s="386">
        <v>2719</v>
      </c>
      <c r="FB553" s="386">
        <v>2728</v>
      </c>
      <c r="FC553" s="386">
        <v>2736.2000000000003</v>
      </c>
      <c r="FD553" s="386">
        <v>2772</v>
      </c>
      <c r="FE553" s="386">
        <v>2808</v>
      </c>
      <c r="FF553" s="386">
        <v>2844</v>
      </c>
      <c r="FG553" s="386">
        <v>2880</v>
      </c>
      <c r="FH553" s="386">
        <v>2916</v>
      </c>
      <c r="FI553" s="386">
        <v>2949.5</v>
      </c>
      <c r="FJ553" s="386">
        <v>2965</v>
      </c>
      <c r="FK553" s="386">
        <v>2980</v>
      </c>
      <c r="FL553" s="386">
        <v>2995</v>
      </c>
      <c r="FM553" s="386">
        <v>3010</v>
      </c>
      <c r="FN553" s="386">
        <v>3025</v>
      </c>
      <c r="FO553" s="386">
        <v>3040</v>
      </c>
      <c r="FP553" s="386">
        <v>3055</v>
      </c>
      <c r="FQ553" s="386">
        <v>3070</v>
      </c>
      <c r="FR553" s="386">
        <v>3085</v>
      </c>
      <c r="FS553" s="386">
        <v>3100</v>
      </c>
      <c r="FT553" s="386">
        <v>3115</v>
      </c>
      <c r="FU553" s="386">
        <v>3130</v>
      </c>
      <c r="FV553" s="386">
        <v>3145</v>
      </c>
      <c r="FW553" s="386">
        <v>3160</v>
      </c>
      <c r="FX553" s="386">
        <v>3175</v>
      </c>
      <c r="FY553" s="386">
        <v>3190</v>
      </c>
      <c r="FZ553" s="386">
        <v>3205</v>
      </c>
      <c r="GA553" s="386">
        <v>3220</v>
      </c>
      <c r="GB553" s="386">
        <v>3235</v>
      </c>
      <c r="GC553" s="386">
        <v>3254.5000000000005</v>
      </c>
      <c r="GD553" s="387">
        <v>3254.5000000000005</v>
      </c>
      <c r="GE553" s="387">
        <v>3254.5000000000005</v>
      </c>
      <c r="GF553" s="387">
        <v>3254.5000000000005</v>
      </c>
      <c r="GG553" s="387">
        <v>3254.5000000000005</v>
      </c>
      <c r="GH553" s="387">
        <v>3254.5000000000005</v>
      </c>
      <c r="GI553" s="387">
        <v>3254.5000000000005</v>
      </c>
      <c r="GJ553" s="387">
        <v>3254.5000000000005</v>
      </c>
      <c r="GK553" s="387">
        <v>3254.5000000000005</v>
      </c>
      <c r="GL553" s="387">
        <v>3254.5000000000005</v>
      </c>
      <c r="GM553" s="387">
        <v>3254.5000000000005</v>
      </c>
      <c r="GN553" s="387">
        <v>3254.5000000000005</v>
      </c>
      <c r="GO553" s="387">
        <v>3254.5000000000005</v>
      </c>
      <c r="GP553" s="387">
        <v>3254.5000000000005</v>
      </c>
      <c r="GQ553" s="387">
        <v>3254.5000000000005</v>
      </c>
      <c r="GR553" s="387">
        <v>3254.5000000000005</v>
      </c>
      <c r="GS553" s="387">
        <v>3254.5000000000005</v>
      </c>
      <c r="GT553" s="387">
        <v>3254.5000000000005</v>
      </c>
      <c r="GU553" s="387">
        <v>3254.5000000000005</v>
      </c>
      <c r="GV553" s="387">
        <v>3254.5000000000005</v>
      </c>
      <c r="GW553" s="387">
        <v>3254.5000000000005</v>
      </c>
      <c r="GX553" s="387">
        <v>3254.5000000000005</v>
      </c>
      <c r="GY553" s="387">
        <v>3254.5000000000005</v>
      </c>
      <c r="GZ553" s="387">
        <v>3254.5000000000005</v>
      </c>
      <c r="HA553" s="387">
        <v>3254.5000000000005</v>
      </c>
      <c r="HB553" s="387">
        <v>3254.5000000000005</v>
      </c>
      <c r="HC553" s="387">
        <v>3254.5000000000005</v>
      </c>
      <c r="HD553" s="387">
        <v>3254.5000000000005</v>
      </c>
      <c r="HE553" s="387">
        <v>3254.5000000000005</v>
      </c>
      <c r="HS553" s="394">
        <v>3.7193592287920638</v>
      </c>
      <c r="HT553" s="394">
        <v>3.7087415942118103</v>
      </c>
      <c r="HU553" s="394">
        <v>3.6981542697352991</v>
      </c>
      <c r="HV553" s="394">
        <v>3.687597168836442</v>
      </c>
      <c r="HW553" s="394">
        <v>3.6770702052361539</v>
      </c>
      <c r="HX553" s="394">
        <v>3.6571394535640724</v>
      </c>
      <c r="HY553" s="394">
        <v>3.6373167321552287</v>
      </c>
      <c r="HZ553" s="394">
        <v>3.6176014554553002</v>
      </c>
      <c r="IA553" s="394">
        <v>3.5979930410838348</v>
      </c>
      <c r="IB553" s="394">
        <v>3.5784909098170443</v>
      </c>
      <c r="IC553" s="394">
        <v>3.5585541382943688</v>
      </c>
      <c r="ID553" s="394">
        <v>3.5387284400896823</v>
      </c>
      <c r="IE553" s="394">
        <v>3.5190131963825326</v>
      </c>
      <c r="IF553" s="394">
        <v>3.4994077918000892</v>
      </c>
      <c r="IG553" s="394">
        <v>3.4799116143979347</v>
      </c>
      <c r="IH553" s="394">
        <v>3.4522111320904179</v>
      </c>
      <c r="II553" s="394">
        <v>3.4247311486935326</v>
      </c>
      <c r="IJ553" s="394">
        <v>3.3974699090115013</v>
      </c>
      <c r="IK553" s="394">
        <v>3.3704256718200987</v>
      </c>
      <c r="IL553" s="394">
        <v>3.343596709755436</v>
      </c>
      <c r="IM553" s="394">
        <v>3.31572302237281</v>
      </c>
      <c r="IN553" s="394">
        <v>3.288081702262839</v>
      </c>
      <c r="IO553" s="394">
        <v>3.2606708123101114</v>
      </c>
      <c r="IP553" s="394">
        <v>3.2334884315478591</v>
      </c>
      <c r="IQ553" s="394">
        <v>3.2065326550233357</v>
      </c>
      <c r="IR553" s="394">
        <v>3.1841768119359988</v>
      </c>
      <c r="IS553" s="394">
        <v>3.1619768330714586</v>
      </c>
      <c r="IT553" s="394">
        <v>3.1399316317493389</v>
      </c>
      <c r="IU553" s="394">
        <v>3.1180401288655668</v>
      </c>
      <c r="IV553" s="394">
        <v>3.0963012528395431</v>
      </c>
      <c r="IW553" s="394">
        <v>3.0963012528392366</v>
      </c>
      <c r="IX553" s="394">
        <v>3.0963012528389298</v>
      </c>
      <c r="IY553" s="394">
        <v>3.0963012528386233</v>
      </c>
      <c r="IZ553" s="394">
        <v>3.0963012528383165</v>
      </c>
      <c r="JA553" s="394">
        <v>3.0963012528380096</v>
      </c>
      <c r="JB553" s="394">
        <v>3.0963012528380096</v>
      </c>
      <c r="JC553" s="394">
        <v>3.0963012528380096</v>
      </c>
      <c r="JD553" s="394">
        <v>3.0963012528380096</v>
      </c>
      <c r="JE553" s="394">
        <v>3.0963012528380096</v>
      </c>
      <c r="JF553" s="394">
        <v>3.0963012528380096</v>
      </c>
      <c r="JG553" s="394">
        <v>3.0963012528380096</v>
      </c>
      <c r="JH553" s="394">
        <v>3.0963012528380096</v>
      </c>
      <c r="JI553" s="394">
        <v>3.0963012528380096</v>
      </c>
      <c r="JJ553" s="394">
        <v>3.0963012528380096</v>
      </c>
      <c r="JK553" s="394">
        <v>3.0963012528380096</v>
      </c>
      <c r="JL553" s="394">
        <v>3.0963012528380096</v>
      </c>
      <c r="JM553" s="394">
        <v>3.0963012528380096</v>
      </c>
      <c r="JN553" s="394">
        <v>3.0963012528380096</v>
      </c>
      <c r="JO553" s="394">
        <v>3.0963012528380096</v>
      </c>
      <c r="JP553" s="394">
        <v>3.0963012528380096</v>
      </c>
      <c r="JQ553" s="394">
        <v>3.0963012528380096</v>
      </c>
      <c r="JR553" s="394">
        <v>3.0963012528380096</v>
      </c>
      <c r="JS553" s="394">
        <v>3.0963012528380096</v>
      </c>
      <c r="JT553" s="394">
        <v>3.0963012528380096</v>
      </c>
      <c r="JU553" s="394">
        <v>3.0963012528380096</v>
      </c>
      <c r="JV553" s="394">
        <v>3.0963012528380096</v>
      </c>
      <c r="JW553" s="394">
        <v>3.0963012528380096</v>
      </c>
      <c r="JX553" s="394">
        <v>3.0963012528380096</v>
      </c>
      <c r="JY553" s="394">
        <v>3.0963012528380096</v>
      </c>
      <c r="JZ553" s="394">
        <v>3.0963012528380096</v>
      </c>
      <c r="KA553" s="394">
        <v>3.0963012528380096</v>
      </c>
      <c r="KB553" s="394">
        <v>3.0963012528380096</v>
      </c>
      <c r="KC553" s="394">
        <v>3.0963012528380096</v>
      </c>
    </row>
    <row r="554" spans="1:289" x14ac:dyDescent="0.25">
      <c r="A554" s="383">
        <v>545</v>
      </c>
      <c r="B554" s="384" t="s">
        <v>877</v>
      </c>
      <c r="C554" s="385" t="s">
        <v>142</v>
      </c>
      <c r="D554" s="385" t="s">
        <v>142</v>
      </c>
      <c r="E554" s="129">
        <v>2052</v>
      </c>
      <c r="F554" s="386">
        <v>880.07883000000004</v>
      </c>
      <c r="G554" s="386">
        <v>898.1888177706187</v>
      </c>
      <c r="H554" s="386">
        <v>916.67146722320501</v>
      </c>
      <c r="I554" s="386">
        <v>935.53444687366118</v>
      </c>
      <c r="J554" s="386">
        <v>954.78558303821853</v>
      </c>
      <c r="K554" s="386">
        <v>957.45790056745989</v>
      </c>
      <c r="L554" s="386">
        <v>960.13769755712042</v>
      </c>
      <c r="M554" s="386">
        <v>962.82499494121237</v>
      </c>
      <c r="N554" s="386">
        <v>965.51981371233967</v>
      </c>
      <c r="O554" s="386">
        <v>968.22217492186201</v>
      </c>
      <c r="P554" s="386">
        <v>970.94655961748447</v>
      </c>
      <c r="Q554" s="386">
        <v>973.67861018997075</v>
      </c>
      <c r="R554" s="386">
        <v>976.41834820957422</v>
      </c>
      <c r="S554" s="386">
        <v>979.16579530724255</v>
      </c>
      <c r="T554" s="386">
        <v>981.92097317478897</v>
      </c>
      <c r="U554" s="386">
        <v>984.41623395926911</v>
      </c>
      <c r="V554" s="386">
        <v>986.91783570860548</v>
      </c>
      <c r="W554" s="386">
        <v>989.42579453647875</v>
      </c>
      <c r="X554" s="386">
        <v>991.94012659751775</v>
      </c>
      <c r="Y554" s="386">
        <v>994.46084808740363</v>
      </c>
      <c r="Z554" s="386">
        <v>996.68503665012088</v>
      </c>
      <c r="AA554" s="386">
        <v>998.91419978249769</v>
      </c>
      <c r="AB554" s="386">
        <v>1001.1483486105436</v>
      </c>
      <c r="AC554" s="386">
        <v>1003.3874942851525</v>
      </c>
      <c r="AD554" s="386">
        <v>1005.6316479821573</v>
      </c>
      <c r="AE554" s="386">
        <v>1008.6230319209766</v>
      </c>
      <c r="AF554" s="386">
        <v>1011.6233141257637</v>
      </c>
      <c r="AG554" s="386">
        <v>1014.6325210655841</v>
      </c>
      <c r="AH554" s="386">
        <v>1017.650679288239</v>
      </c>
      <c r="AI554" s="386">
        <v>1020.6778154204994</v>
      </c>
      <c r="AJ554" s="386">
        <v>1023.4838973172575</v>
      </c>
      <c r="AK554" s="386">
        <v>1026.297693789068</v>
      </c>
      <c r="AL554" s="386">
        <v>1029.119226045101</v>
      </c>
      <c r="AM554" s="386">
        <v>1031.9485153528353</v>
      </c>
      <c r="AN554" s="386">
        <v>1034.7855830382193</v>
      </c>
      <c r="AO554" s="387">
        <v>1034.7855830382193</v>
      </c>
      <c r="AP554" s="387">
        <v>1034.7855830382193</v>
      </c>
      <c r="AQ554" s="387">
        <v>1034.7855830382193</v>
      </c>
      <c r="AR554" s="387">
        <v>1034.7855830382193</v>
      </c>
      <c r="AS554" s="387">
        <v>1034.7855830382193</v>
      </c>
      <c r="AT554" s="387">
        <v>1034.7855830382193</v>
      </c>
      <c r="AU554" s="387">
        <v>1034.7855830382193</v>
      </c>
      <c r="AV554" s="387">
        <v>1034.7855830382193</v>
      </c>
      <c r="AW554" s="387">
        <v>1034.7855830382193</v>
      </c>
      <c r="AX554" s="387">
        <v>1034.7855830382193</v>
      </c>
      <c r="AY554" s="387">
        <v>1034.7855830382193</v>
      </c>
      <c r="AZ554" s="387">
        <v>1034.7855830382193</v>
      </c>
      <c r="BA554" s="387">
        <v>1034.7855830382193</v>
      </c>
      <c r="BB554" s="387">
        <v>1034.7855830382193</v>
      </c>
      <c r="BC554" s="387">
        <v>1034.7855830382193</v>
      </c>
      <c r="BD554" s="387">
        <v>1034.7855830382193</v>
      </c>
      <c r="BE554" s="387">
        <v>1034.7855830382193</v>
      </c>
      <c r="BF554" s="387">
        <v>1034.7855830382193</v>
      </c>
      <c r="BG554" s="387">
        <v>1034.7855830382193</v>
      </c>
      <c r="BH554" s="387">
        <v>1034.7855830382193</v>
      </c>
      <c r="BI554" s="387">
        <v>1034.7855830382193</v>
      </c>
      <c r="BJ554" s="387">
        <v>1034.7855830382193</v>
      </c>
      <c r="BK554" s="387">
        <v>1034.7855830382193</v>
      </c>
      <c r="BL554" s="387">
        <v>1034.7855830382193</v>
      </c>
      <c r="BM554" s="387">
        <v>1034.7855830382193</v>
      </c>
      <c r="BN554" s="387">
        <v>1034.7855830382193</v>
      </c>
      <c r="BO554" s="387">
        <v>1034.7855830382193</v>
      </c>
      <c r="BP554" s="387">
        <v>1034.7855830382193</v>
      </c>
      <c r="CA554" s="386">
        <v>2630</v>
      </c>
      <c r="CB554" s="386">
        <v>2683.3543451231862</v>
      </c>
      <c r="CC554" s="386">
        <v>2737.7910804150124</v>
      </c>
      <c r="CD554" s="386">
        <v>2793.3321641335078</v>
      </c>
      <c r="CE554" s="386">
        <v>2850</v>
      </c>
      <c r="CF554" s="386">
        <v>2847.0307452950638</v>
      </c>
      <c r="CG554" s="386">
        <v>2844.0645840896018</v>
      </c>
      <c r="CH554" s="386">
        <v>2841.1015131606714</v>
      </c>
      <c r="CI554" s="386">
        <v>2838.1415292886873</v>
      </c>
      <c r="CJ554" s="386">
        <v>2835.1846292574191</v>
      </c>
      <c r="CK554" s="386">
        <v>2832.0613336737892</v>
      </c>
      <c r="CL554" s="386">
        <v>2828.9414787744809</v>
      </c>
      <c r="CM554" s="386">
        <v>2825.825060769168</v>
      </c>
      <c r="CN554" s="386">
        <v>2822.7120758717001</v>
      </c>
      <c r="CO554" s="386">
        <v>2819.6025203000981</v>
      </c>
      <c r="CP554" s="386">
        <v>2814.739374067427</v>
      </c>
      <c r="CQ554" s="386">
        <v>2809.8846156096674</v>
      </c>
      <c r="CR554" s="386">
        <v>2805.0382304598952</v>
      </c>
      <c r="CS554" s="386">
        <v>2800.200204176138</v>
      </c>
      <c r="CT554" s="386">
        <v>2795.3705223413326</v>
      </c>
      <c r="CU554" s="386">
        <v>2789.4550809553361</v>
      </c>
      <c r="CV554" s="386">
        <v>2783.5521575688363</v>
      </c>
      <c r="CW554" s="386">
        <v>2777.6617256917871</v>
      </c>
      <c r="CX554" s="386">
        <v>2771.7837588902007</v>
      </c>
      <c r="CY554" s="386">
        <v>2765.9182307860265</v>
      </c>
      <c r="CZ554" s="386">
        <v>2761.8027628493733</v>
      </c>
      <c r="DA554" s="386">
        <v>2757.693418404062</v>
      </c>
      <c r="DB554" s="386">
        <v>2753.5901883388206</v>
      </c>
      <c r="DC554" s="386">
        <v>2749.493063555934</v>
      </c>
      <c r="DD554" s="386">
        <v>2745.4020349712246</v>
      </c>
      <c r="DE554" s="386">
        <v>2752.8450536126693</v>
      </c>
      <c r="DF554" s="386">
        <v>2760.3082509112987</v>
      </c>
      <c r="DG554" s="386">
        <v>2767.7916815731696</v>
      </c>
      <c r="DH554" s="386">
        <v>2775.2954004526528</v>
      </c>
      <c r="DI554" s="386">
        <v>2782.819462552834</v>
      </c>
      <c r="DJ554" s="387">
        <v>2782.819462552834</v>
      </c>
      <c r="DK554" s="387">
        <v>2782.819462552834</v>
      </c>
      <c r="DL554" s="387">
        <v>2782.819462552834</v>
      </c>
      <c r="DM554" s="387">
        <v>2782.819462552834</v>
      </c>
      <c r="DN554" s="387">
        <v>2782.819462552834</v>
      </c>
      <c r="DO554" s="387">
        <v>2782.819462552834</v>
      </c>
      <c r="DP554" s="387">
        <v>2782.819462552834</v>
      </c>
      <c r="DQ554" s="387">
        <v>2782.819462552834</v>
      </c>
      <c r="DR554" s="387">
        <v>2782.819462552834</v>
      </c>
      <c r="DS554" s="387">
        <v>2782.819462552834</v>
      </c>
      <c r="DT554" s="387">
        <v>2782.819462552834</v>
      </c>
      <c r="DU554" s="387">
        <v>2782.819462552834</v>
      </c>
      <c r="DV554" s="387">
        <v>2782.819462552834</v>
      </c>
      <c r="DW554" s="387">
        <v>2782.819462552834</v>
      </c>
      <c r="DX554" s="387">
        <v>2782.819462552834</v>
      </c>
      <c r="DY554" s="387">
        <v>2782.819462552834</v>
      </c>
      <c r="DZ554" s="387">
        <v>2782.819462552834</v>
      </c>
      <c r="EA554" s="387">
        <v>2782.819462552834</v>
      </c>
      <c r="EB554" s="387">
        <v>2782.819462552834</v>
      </c>
      <c r="EC554" s="387">
        <v>2782.819462552834</v>
      </c>
      <c r="ED554" s="387">
        <v>2782.819462552834</v>
      </c>
      <c r="EE554" s="387">
        <v>2782.819462552834</v>
      </c>
      <c r="EF554" s="387">
        <v>2782.819462552834</v>
      </c>
      <c r="EG554" s="387">
        <v>2782.819462552834</v>
      </c>
      <c r="EH554" s="387">
        <v>2782.819462552834</v>
      </c>
      <c r="EI554" s="387">
        <v>2782.819462552834</v>
      </c>
      <c r="EJ554" s="387">
        <v>2782.819462552834</v>
      </c>
      <c r="EK554" s="387">
        <v>2782.819462552834</v>
      </c>
      <c r="EY554" s="386">
        <v>354</v>
      </c>
      <c r="EZ554" s="386">
        <v>357</v>
      </c>
      <c r="FA554" s="386">
        <v>360</v>
      </c>
      <c r="FB554" s="386">
        <v>363</v>
      </c>
      <c r="FC554" s="386">
        <v>365.29999999999995</v>
      </c>
      <c r="FD554" s="386">
        <v>370</v>
      </c>
      <c r="FE554" s="386">
        <v>375</v>
      </c>
      <c r="FF554" s="386">
        <v>380</v>
      </c>
      <c r="FG554" s="386">
        <v>385</v>
      </c>
      <c r="FH554" s="386">
        <v>390</v>
      </c>
      <c r="FI554" s="386">
        <v>393.6</v>
      </c>
      <c r="FJ554" s="386">
        <v>398</v>
      </c>
      <c r="FK554" s="386">
        <v>403</v>
      </c>
      <c r="FL554" s="386">
        <v>408</v>
      </c>
      <c r="FM554" s="386">
        <v>413</v>
      </c>
      <c r="FN554" s="386">
        <v>418</v>
      </c>
      <c r="FO554" s="386">
        <v>423</v>
      </c>
      <c r="FP554" s="386">
        <v>428</v>
      </c>
      <c r="FQ554" s="386">
        <v>433</v>
      </c>
      <c r="FR554" s="386">
        <v>438</v>
      </c>
      <c r="FS554" s="386">
        <v>443</v>
      </c>
      <c r="FT554" s="386">
        <v>448</v>
      </c>
      <c r="FU554" s="386">
        <v>453</v>
      </c>
      <c r="FV554" s="386">
        <v>458</v>
      </c>
      <c r="FW554" s="386">
        <v>463</v>
      </c>
      <c r="FX554" s="386">
        <v>468</v>
      </c>
      <c r="FY554" s="386">
        <v>473</v>
      </c>
      <c r="FZ554" s="386">
        <v>478</v>
      </c>
      <c r="GA554" s="386">
        <v>483</v>
      </c>
      <c r="GB554" s="386">
        <v>488</v>
      </c>
      <c r="GC554" s="386">
        <v>487.49999999999994</v>
      </c>
      <c r="GD554" s="387">
        <v>487.49999999999994</v>
      </c>
      <c r="GE554" s="387">
        <v>487.49999999999994</v>
      </c>
      <c r="GF554" s="387">
        <v>487.49999999999994</v>
      </c>
      <c r="GG554" s="387">
        <v>487.49999999999994</v>
      </c>
      <c r="GH554" s="387">
        <v>487.49999999999994</v>
      </c>
      <c r="GI554" s="387">
        <v>487.49999999999994</v>
      </c>
      <c r="GJ554" s="387">
        <v>487.49999999999994</v>
      </c>
      <c r="GK554" s="387">
        <v>487.49999999999994</v>
      </c>
      <c r="GL554" s="387">
        <v>487.49999999999994</v>
      </c>
      <c r="GM554" s="387">
        <v>487.49999999999994</v>
      </c>
      <c r="GN554" s="387">
        <v>487.49999999999994</v>
      </c>
      <c r="GO554" s="387">
        <v>487.49999999999994</v>
      </c>
      <c r="GP554" s="387">
        <v>487.49999999999994</v>
      </c>
      <c r="GQ554" s="387">
        <v>487.49999999999994</v>
      </c>
      <c r="GR554" s="387">
        <v>487.49999999999994</v>
      </c>
      <c r="GS554" s="387">
        <v>487.49999999999994</v>
      </c>
      <c r="GT554" s="387">
        <v>487.49999999999994</v>
      </c>
      <c r="GU554" s="387">
        <v>487.49999999999994</v>
      </c>
      <c r="GV554" s="387">
        <v>487.49999999999994</v>
      </c>
      <c r="GW554" s="387">
        <v>487.49999999999994</v>
      </c>
      <c r="GX554" s="387">
        <v>487.49999999999994</v>
      </c>
      <c r="GY554" s="387">
        <v>487.49999999999994</v>
      </c>
      <c r="GZ554" s="387">
        <v>487.49999999999994</v>
      </c>
      <c r="HA554" s="387">
        <v>487.49999999999994</v>
      </c>
      <c r="HB554" s="387">
        <v>487.49999999999994</v>
      </c>
      <c r="HC554" s="387">
        <v>487.49999999999994</v>
      </c>
      <c r="HD554" s="387">
        <v>487.49999999999994</v>
      </c>
      <c r="HE554" s="387">
        <v>487.49999999999994</v>
      </c>
      <c r="HS554" s="394">
        <v>2.9883686669295293</v>
      </c>
      <c r="HT554" s="394">
        <v>2.9875169808765829</v>
      </c>
      <c r="HU554" s="394">
        <v>2.9866655375544418</v>
      </c>
      <c r="HV554" s="394">
        <v>2.9858143368939274</v>
      </c>
      <c r="HW554" s="394">
        <v>2.9849633788258814</v>
      </c>
      <c r="HX554" s="394">
        <v>2.973530996618968</v>
      </c>
      <c r="HY554" s="394">
        <v>2.9621424003304515</v>
      </c>
      <c r="HZ554" s="394">
        <v>2.9507974222606692</v>
      </c>
      <c r="IA554" s="394">
        <v>2.9394958953522456</v>
      </c>
      <c r="IB554" s="394">
        <v>2.9282376531876331</v>
      </c>
      <c r="IC554" s="394">
        <v>2.9168045404986165</v>
      </c>
      <c r="ID554" s="394">
        <v>2.9054160676514571</v>
      </c>
      <c r="IE554" s="394">
        <v>2.8940720603528081</v>
      </c>
      <c r="IF554" s="394">
        <v>2.882772344989839</v>
      </c>
      <c r="IG554" s="394">
        <v>2.8715167486275788</v>
      </c>
      <c r="IH554" s="394">
        <v>2.859298005221528</v>
      </c>
      <c r="II554" s="394">
        <v>2.8471312544394078</v>
      </c>
      <c r="IJ554" s="394">
        <v>2.8350162750446439</v>
      </c>
      <c r="IK554" s="394">
        <v>2.8229528467420559</v>
      </c>
      <c r="IL554" s="394">
        <v>2.8109407501738533</v>
      </c>
      <c r="IM554" s="394">
        <v>2.7987327775389832</v>
      </c>
      <c r="IN554" s="394">
        <v>2.7865778243766317</v>
      </c>
      <c r="IO554" s="394">
        <v>2.7744756604221541</v>
      </c>
      <c r="IP554" s="394">
        <v>2.7624260564109524</v>
      </c>
      <c r="IQ554" s="394">
        <v>2.7504287840741277</v>
      </c>
      <c r="IR554" s="394">
        <v>2.7381912522752647</v>
      </c>
      <c r="IS554" s="394">
        <v>2.7260081691446949</v>
      </c>
      <c r="IT554" s="394">
        <v>2.7138792924229889</v>
      </c>
      <c r="IU554" s="394">
        <v>2.7018043809286043</v>
      </c>
      <c r="IV554" s="394">
        <v>2.6897831945530943</v>
      </c>
      <c r="IW554" s="394">
        <v>2.6896808643774373</v>
      </c>
      <c r="IX554" s="394">
        <v>2.6895785380948314</v>
      </c>
      <c r="IY554" s="394">
        <v>2.6894762157051293</v>
      </c>
      <c r="IZ554" s="394">
        <v>2.6893738972081827</v>
      </c>
      <c r="JA554" s="394">
        <v>2.6892715826038445</v>
      </c>
      <c r="JB554" s="394">
        <v>2.6892715826038445</v>
      </c>
      <c r="JC554" s="394">
        <v>2.6892715826038445</v>
      </c>
      <c r="JD554" s="394">
        <v>2.6892715826038445</v>
      </c>
      <c r="JE554" s="394">
        <v>2.6892715826038445</v>
      </c>
      <c r="JF554" s="394">
        <v>2.6892715826038445</v>
      </c>
      <c r="JG554" s="394">
        <v>2.6892715826038445</v>
      </c>
      <c r="JH554" s="394">
        <v>2.6892715826038445</v>
      </c>
      <c r="JI554" s="394">
        <v>2.6892715826038445</v>
      </c>
      <c r="JJ554" s="394">
        <v>2.6892715826038445</v>
      </c>
      <c r="JK554" s="394">
        <v>2.6892715826038445</v>
      </c>
      <c r="JL554" s="394">
        <v>2.6892715826038445</v>
      </c>
      <c r="JM554" s="394">
        <v>2.6892715826038445</v>
      </c>
      <c r="JN554" s="394">
        <v>2.6892715826038445</v>
      </c>
      <c r="JO554" s="394">
        <v>2.6892715826038445</v>
      </c>
      <c r="JP554" s="394">
        <v>2.6892715826038445</v>
      </c>
      <c r="JQ554" s="394">
        <v>2.6892715826038445</v>
      </c>
      <c r="JR554" s="394">
        <v>2.6892715826038445</v>
      </c>
      <c r="JS554" s="394">
        <v>2.6892715826038445</v>
      </c>
      <c r="JT554" s="394">
        <v>2.6892715826038445</v>
      </c>
      <c r="JU554" s="394">
        <v>2.6892715826038445</v>
      </c>
      <c r="JV554" s="394">
        <v>2.6892715826038445</v>
      </c>
      <c r="JW554" s="394">
        <v>2.6892715826038445</v>
      </c>
      <c r="JX554" s="394">
        <v>2.6892715826038445</v>
      </c>
      <c r="JY554" s="394">
        <v>2.6892715826038445</v>
      </c>
      <c r="JZ554" s="394">
        <v>2.6892715826038445</v>
      </c>
      <c r="KA554" s="394">
        <v>2.6892715826038445</v>
      </c>
      <c r="KB554" s="394">
        <v>2.6892715826038445</v>
      </c>
      <c r="KC554" s="394">
        <v>2.6892715826038445</v>
      </c>
    </row>
    <row r="555" spans="1:289" x14ac:dyDescent="0.25">
      <c r="A555" s="383">
        <v>546</v>
      </c>
      <c r="B555" s="384" t="s">
        <v>877</v>
      </c>
      <c r="C555" s="385" t="s">
        <v>142</v>
      </c>
      <c r="D555" s="385" t="s">
        <v>142</v>
      </c>
      <c r="E555" s="129">
        <v>2052</v>
      </c>
      <c r="F555" s="386">
        <v>1372.6645599999997</v>
      </c>
      <c r="G555" s="386">
        <v>1396.5328029735481</v>
      </c>
      <c r="H555" s="386">
        <v>1420.8160730697057</v>
      </c>
      <c r="I555" s="386">
        <v>1445.5215868863884</v>
      </c>
      <c r="J555" s="386">
        <v>1470.6566865055654</v>
      </c>
      <c r="K555" s="386">
        <v>1479.3705737826194</v>
      </c>
      <c r="L555" s="386">
        <v>1488.1360923018076</v>
      </c>
      <c r="M555" s="386">
        <v>1496.9535479868905</v>
      </c>
      <c r="N555" s="386">
        <v>1505.8232485742781</v>
      </c>
      <c r="O555" s="386">
        <v>1514.7455036237704</v>
      </c>
      <c r="P555" s="386">
        <v>1523.6304940246703</v>
      </c>
      <c r="Q555" s="386">
        <v>1532.5676008069922</v>
      </c>
      <c r="R555" s="386">
        <v>1541.5571296679952</v>
      </c>
      <c r="S555" s="386">
        <v>1550.5993880980561</v>
      </c>
      <c r="T555" s="386">
        <v>1559.694685391187</v>
      </c>
      <c r="U555" s="386">
        <v>1567.8541490112914</v>
      </c>
      <c r="V555" s="386">
        <v>1576.0562984513781</v>
      </c>
      <c r="W555" s="386">
        <v>1584.3013570201485</v>
      </c>
      <c r="X555" s="386">
        <v>1592.5895491945328</v>
      </c>
      <c r="Y555" s="386">
        <v>1600.9211006257997</v>
      </c>
      <c r="Z555" s="386">
        <v>1608.2085621845852</v>
      </c>
      <c r="AA555" s="386">
        <v>1615.5291965811514</v>
      </c>
      <c r="AB555" s="386">
        <v>1622.8831548196797</v>
      </c>
      <c r="AC555" s="386">
        <v>1630.2705885917287</v>
      </c>
      <c r="AD555" s="386">
        <v>1637.6916502793638</v>
      </c>
      <c r="AE555" s="386">
        <v>1647.4793497471455</v>
      </c>
      <c r="AF555" s="386">
        <v>1657.3255456118866</v>
      </c>
      <c r="AG555" s="386">
        <v>1667.2305874785648</v>
      </c>
      <c r="AH555" s="386">
        <v>1677.1948270415801</v>
      </c>
      <c r="AI555" s="386">
        <v>1687.2186180972401</v>
      </c>
      <c r="AJ555" s="386">
        <v>1696.4056376405047</v>
      </c>
      <c r="AK555" s="386">
        <v>1705.6426811268334</v>
      </c>
      <c r="AL555" s="386">
        <v>1714.930020939981</v>
      </c>
      <c r="AM555" s="386">
        <v>1724.2679309468506</v>
      </c>
      <c r="AN555" s="386">
        <v>1733.6566865055679</v>
      </c>
      <c r="AO555" s="387">
        <v>1733.6566865055679</v>
      </c>
      <c r="AP555" s="387">
        <v>1733.6566865055679</v>
      </c>
      <c r="AQ555" s="387">
        <v>1733.6566865055679</v>
      </c>
      <c r="AR555" s="387">
        <v>1733.6566865055679</v>
      </c>
      <c r="AS555" s="387">
        <v>1733.6566865055679</v>
      </c>
      <c r="AT555" s="387">
        <v>1733.6566865055679</v>
      </c>
      <c r="AU555" s="387">
        <v>1733.6566865055679</v>
      </c>
      <c r="AV555" s="387">
        <v>1733.6566865055679</v>
      </c>
      <c r="AW555" s="387">
        <v>1733.6566865055679</v>
      </c>
      <c r="AX555" s="387">
        <v>1733.6566865055679</v>
      </c>
      <c r="AY555" s="387">
        <v>1733.6566865055679</v>
      </c>
      <c r="AZ555" s="387">
        <v>1733.6566865055679</v>
      </c>
      <c r="BA555" s="387">
        <v>1733.6566865055679</v>
      </c>
      <c r="BB555" s="387">
        <v>1733.6566865055679</v>
      </c>
      <c r="BC555" s="387">
        <v>1733.6566865055679</v>
      </c>
      <c r="BD555" s="387">
        <v>1733.6566865055679</v>
      </c>
      <c r="BE555" s="387">
        <v>1733.6566865055679</v>
      </c>
      <c r="BF555" s="387">
        <v>1733.6566865055679</v>
      </c>
      <c r="BG555" s="387">
        <v>1733.6566865055679</v>
      </c>
      <c r="BH555" s="387">
        <v>1733.6566865055679</v>
      </c>
      <c r="BI555" s="387">
        <v>1733.6566865055679</v>
      </c>
      <c r="BJ555" s="387">
        <v>1733.6566865055679</v>
      </c>
      <c r="BK555" s="387">
        <v>1733.6566865055679</v>
      </c>
      <c r="BL555" s="387">
        <v>1733.6566865055679</v>
      </c>
      <c r="BM555" s="387">
        <v>1733.6566865055679</v>
      </c>
      <c r="BN555" s="387">
        <v>1733.6566865055679</v>
      </c>
      <c r="BO555" s="387">
        <v>1733.6566865055679</v>
      </c>
      <c r="BP555" s="387">
        <v>1733.6566865055679</v>
      </c>
      <c r="CA555" s="386">
        <v>4040</v>
      </c>
      <c r="CB555" s="386">
        <v>4108.2509139400345</v>
      </c>
      <c r="CC555" s="386">
        <v>4177.6548445270118</v>
      </c>
      <c r="CD555" s="386">
        <v>4248.2312705826998</v>
      </c>
      <c r="CE555" s="386">
        <v>4320</v>
      </c>
      <c r="CF555" s="386">
        <v>4328.3937326566329</v>
      </c>
      <c r="CG555" s="386">
        <v>4336.80377428269</v>
      </c>
      <c r="CH555" s="386">
        <v>4345.2301565663947</v>
      </c>
      <c r="CI555" s="386">
        <v>4353.6729112575422</v>
      </c>
      <c r="CJ555" s="386">
        <v>4362.1320701676159</v>
      </c>
      <c r="CK555" s="386">
        <v>4370.026302729143</v>
      </c>
      <c r="CL555" s="386">
        <v>4377.9348216320122</v>
      </c>
      <c r="CM555" s="386">
        <v>4385.8576527304849</v>
      </c>
      <c r="CN555" s="386">
        <v>4393.7948219256114</v>
      </c>
      <c r="CO555" s="386">
        <v>4401.7463551653163</v>
      </c>
      <c r="CP555" s="386">
        <v>4405.5905561558266</v>
      </c>
      <c r="CQ555" s="386">
        <v>4409.4381144232129</v>
      </c>
      <c r="CR555" s="386">
        <v>4413.2890328995054</v>
      </c>
      <c r="CS555" s="386">
        <v>4417.1433145192923</v>
      </c>
      <c r="CT555" s="386">
        <v>4421.0009622197285</v>
      </c>
      <c r="CU555" s="386">
        <v>4421.540564731099</v>
      </c>
      <c r="CV555" s="386">
        <v>4422.0802331033174</v>
      </c>
      <c r="CW555" s="386">
        <v>4422.6199673444216</v>
      </c>
      <c r="CX555" s="386">
        <v>4423.1597674624518</v>
      </c>
      <c r="CY555" s="386">
        <v>4423.6996334654468</v>
      </c>
      <c r="CZ555" s="386">
        <v>4429.9166477407616</v>
      </c>
      <c r="DA555" s="386">
        <v>4436.1423993331873</v>
      </c>
      <c r="DB555" s="386">
        <v>4442.3769005220438</v>
      </c>
      <c r="DC555" s="386">
        <v>4448.6201636039095</v>
      </c>
      <c r="DD555" s="386">
        <v>4454.8722008926416</v>
      </c>
      <c r="DE555" s="386">
        <v>4478.4946572477347</v>
      </c>
      <c r="DF555" s="386">
        <v>4502.24237431045</v>
      </c>
      <c r="DG555" s="386">
        <v>4526.1160162896504</v>
      </c>
      <c r="DH555" s="386">
        <v>4550.1162509162396</v>
      </c>
      <c r="DI555" s="386">
        <v>4574.2437494618389</v>
      </c>
      <c r="DJ555" s="387">
        <v>4574.2437494618389</v>
      </c>
      <c r="DK555" s="387">
        <v>4574.2437494618389</v>
      </c>
      <c r="DL555" s="387">
        <v>4574.2437494618389</v>
      </c>
      <c r="DM555" s="387">
        <v>4574.2437494618389</v>
      </c>
      <c r="DN555" s="387">
        <v>4574.2437494618389</v>
      </c>
      <c r="DO555" s="387">
        <v>4574.2437494618389</v>
      </c>
      <c r="DP555" s="387">
        <v>4574.2437494618389</v>
      </c>
      <c r="DQ555" s="387">
        <v>4574.2437494618389</v>
      </c>
      <c r="DR555" s="387">
        <v>4574.2437494618389</v>
      </c>
      <c r="DS555" s="387">
        <v>4574.2437494618389</v>
      </c>
      <c r="DT555" s="387">
        <v>4574.2437494618389</v>
      </c>
      <c r="DU555" s="387">
        <v>4574.2437494618389</v>
      </c>
      <c r="DV555" s="387">
        <v>4574.2437494618389</v>
      </c>
      <c r="DW555" s="387">
        <v>4574.2437494618389</v>
      </c>
      <c r="DX555" s="387">
        <v>4574.2437494618389</v>
      </c>
      <c r="DY555" s="387">
        <v>4574.2437494618389</v>
      </c>
      <c r="DZ555" s="387">
        <v>4574.2437494618389</v>
      </c>
      <c r="EA555" s="387">
        <v>4574.2437494618389</v>
      </c>
      <c r="EB555" s="387">
        <v>4574.2437494618389</v>
      </c>
      <c r="EC555" s="387">
        <v>4574.2437494618389</v>
      </c>
      <c r="ED555" s="387">
        <v>4574.2437494618389</v>
      </c>
      <c r="EE555" s="387">
        <v>4574.2437494618389</v>
      </c>
      <c r="EF555" s="387">
        <v>4574.2437494618389</v>
      </c>
      <c r="EG555" s="387">
        <v>4574.2437494618389</v>
      </c>
      <c r="EH555" s="387">
        <v>4574.2437494618389</v>
      </c>
      <c r="EI555" s="387">
        <v>4574.2437494618389</v>
      </c>
      <c r="EJ555" s="387">
        <v>4574.2437494618389</v>
      </c>
      <c r="EK555" s="387">
        <v>4574.2437494618389</v>
      </c>
      <c r="EY555" s="386">
        <v>710</v>
      </c>
      <c r="EZ555" s="386">
        <v>714</v>
      </c>
      <c r="FA555" s="386">
        <v>718</v>
      </c>
      <c r="FB555" s="386">
        <v>722</v>
      </c>
      <c r="FC555" s="386">
        <v>725.3</v>
      </c>
      <c r="FD555" s="386">
        <v>736</v>
      </c>
      <c r="FE555" s="386">
        <v>747</v>
      </c>
      <c r="FF555" s="386">
        <v>758</v>
      </c>
      <c r="FG555" s="386">
        <v>769</v>
      </c>
      <c r="FH555" s="386">
        <v>780</v>
      </c>
      <c r="FI555" s="386">
        <v>788.7</v>
      </c>
      <c r="FJ555" s="386">
        <v>796</v>
      </c>
      <c r="FK555" s="386">
        <v>804</v>
      </c>
      <c r="FL555" s="386">
        <v>812</v>
      </c>
      <c r="FM555" s="386">
        <v>820</v>
      </c>
      <c r="FN555" s="386">
        <v>828</v>
      </c>
      <c r="FO555" s="386">
        <v>836</v>
      </c>
      <c r="FP555" s="386">
        <v>844</v>
      </c>
      <c r="FQ555" s="386">
        <v>852</v>
      </c>
      <c r="FR555" s="386">
        <v>860</v>
      </c>
      <c r="FS555" s="386">
        <v>868</v>
      </c>
      <c r="FT555" s="386">
        <v>876</v>
      </c>
      <c r="FU555" s="386">
        <v>884</v>
      </c>
      <c r="FV555" s="386">
        <v>892</v>
      </c>
      <c r="FW555" s="386">
        <v>900</v>
      </c>
      <c r="FX555" s="386">
        <v>908</v>
      </c>
      <c r="FY555" s="386">
        <v>916</v>
      </c>
      <c r="FZ555" s="386">
        <v>924</v>
      </c>
      <c r="GA555" s="386">
        <v>932</v>
      </c>
      <c r="GB555" s="386">
        <v>940</v>
      </c>
      <c r="GC555" s="386">
        <v>940.3</v>
      </c>
      <c r="GD555" s="387">
        <v>940.3</v>
      </c>
      <c r="GE555" s="387">
        <v>940.3</v>
      </c>
      <c r="GF555" s="387">
        <v>940.3</v>
      </c>
      <c r="GG555" s="387">
        <v>940.3</v>
      </c>
      <c r="GH555" s="387">
        <v>940.3</v>
      </c>
      <c r="GI555" s="387">
        <v>940.3</v>
      </c>
      <c r="GJ555" s="387">
        <v>940.3</v>
      </c>
      <c r="GK555" s="387">
        <v>940.3</v>
      </c>
      <c r="GL555" s="387">
        <v>940.3</v>
      </c>
      <c r="GM555" s="387">
        <v>940.3</v>
      </c>
      <c r="GN555" s="387">
        <v>940.3</v>
      </c>
      <c r="GO555" s="387">
        <v>940.3</v>
      </c>
      <c r="GP555" s="387">
        <v>940.3</v>
      </c>
      <c r="GQ555" s="387">
        <v>940.3</v>
      </c>
      <c r="GR555" s="387">
        <v>940.3</v>
      </c>
      <c r="GS555" s="387">
        <v>940.3</v>
      </c>
      <c r="GT555" s="387">
        <v>940.3</v>
      </c>
      <c r="GU555" s="387">
        <v>940.3</v>
      </c>
      <c r="GV555" s="387">
        <v>940.3</v>
      </c>
      <c r="GW555" s="387">
        <v>940.3</v>
      </c>
      <c r="GX555" s="387">
        <v>940.3</v>
      </c>
      <c r="GY555" s="387">
        <v>940.3</v>
      </c>
      <c r="GZ555" s="387">
        <v>940.3</v>
      </c>
      <c r="HA555" s="387">
        <v>940.3</v>
      </c>
      <c r="HB555" s="387">
        <v>940.3</v>
      </c>
      <c r="HC555" s="387">
        <v>940.3</v>
      </c>
      <c r="HD555" s="387">
        <v>940.3</v>
      </c>
      <c r="HE555" s="387">
        <v>940.3</v>
      </c>
      <c r="HS555" s="394">
        <v>2.9431808161492863</v>
      </c>
      <c r="HT555" s="394">
        <v>2.9417503872394537</v>
      </c>
      <c r="HU555" s="394">
        <v>2.9403206535389854</v>
      </c>
      <c r="HV555" s="394">
        <v>2.9388916147100002</v>
      </c>
      <c r="HW555" s="394">
        <v>2.9374632704147787</v>
      </c>
      <c r="HX555" s="394">
        <v>2.9258346822387535</v>
      </c>
      <c r="HY555" s="394">
        <v>2.9142521283618907</v>
      </c>
      <c r="HZ555" s="394">
        <v>2.9027154265473896</v>
      </c>
      <c r="IA555" s="394">
        <v>2.891224395279874</v>
      </c>
      <c r="IB555" s="394">
        <v>2.8797788537625353</v>
      </c>
      <c r="IC555" s="394">
        <v>2.8681667371894859</v>
      </c>
      <c r="ID555" s="394">
        <v>2.8566014440907908</v>
      </c>
      <c r="IE555" s="394">
        <v>2.8450827856604093</v>
      </c>
      <c r="IF555" s="394">
        <v>2.8336105738536244</v>
      </c>
      <c r="IG555" s="394">
        <v>2.8221846213839692</v>
      </c>
      <c r="IH555" s="394">
        <v>2.8099492283348217</v>
      </c>
      <c r="II555" s="394">
        <v>2.7977668810155425</v>
      </c>
      <c r="IJ555" s="394">
        <v>2.785637349449912</v>
      </c>
      <c r="IK555" s="394">
        <v>2.7735604046587548</v>
      </c>
      <c r="IL555" s="394">
        <v>2.7615358186556227</v>
      </c>
      <c r="IM555" s="394">
        <v>2.7493576820191112</v>
      </c>
      <c r="IN555" s="394">
        <v>2.7372332499229994</v>
      </c>
      <c r="IO555" s="394">
        <v>2.7251622855348594</v>
      </c>
      <c r="IP555" s="394">
        <v>2.7131445530666753</v>
      </c>
      <c r="IQ555" s="394">
        <v>2.7011798177702349</v>
      </c>
      <c r="IR555" s="394">
        <v>2.688905720378628</v>
      </c>
      <c r="IS555" s="394">
        <v>2.6766873961961157</v>
      </c>
      <c r="IT555" s="394">
        <v>2.6645245917905513</v>
      </c>
      <c r="IU555" s="394">
        <v>2.6524170548813779</v>
      </c>
      <c r="IV555" s="394">
        <v>2.6403645343343953</v>
      </c>
      <c r="IW555" s="394">
        <v>2.6399904349980705</v>
      </c>
      <c r="IX555" s="394">
        <v>2.6396163886659085</v>
      </c>
      <c r="IY555" s="394">
        <v>2.6392423953304012</v>
      </c>
      <c r="IZ555" s="394">
        <v>2.638868454984038</v>
      </c>
      <c r="JA555" s="394">
        <v>2.638494567619313</v>
      </c>
      <c r="JB555" s="394">
        <v>2.638494567619313</v>
      </c>
      <c r="JC555" s="394">
        <v>2.638494567619313</v>
      </c>
      <c r="JD555" s="394">
        <v>2.638494567619313</v>
      </c>
      <c r="JE555" s="394">
        <v>2.638494567619313</v>
      </c>
      <c r="JF555" s="394">
        <v>2.638494567619313</v>
      </c>
      <c r="JG555" s="394">
        <v>2.638494567619313</v>
      </c>
      <c r="JH555" s="394">
        <v>2.638494567619313</v>
      </c>
      <c r="JI555" s="394">
        <v>2.638494567619313</v>
      </c>
      <c r="JJ555" s="394">
        <v>2.638494567619313</v>
      </c>
      <c r="JK555" s="394">
        <v>2.638494567619313</v>
      </c>
      <c r="JL555" s="394">
        <v>2.638494567619313</v>
      </c>
      <c r="JM555" s="394">
        <v>2.638494567619313</v>
      </c>
      <c r="JN555" s="394">
        <v>2.638494567619313</v>
      </c>
      <c r="JO555" s="394">
        <v>2.638494567619313</v>
      </c>
      <c r="JP555" s="394">
        <v>2.638494567619313</v>
      </c>
      <c r="JQ555" s="394">
        <v>2.638494567619313</v>
      </c>
      <c r="JR555" s="394">
        <v>2.638494567619313</v>
      </c>
      <c r="JS555" s="394">
        <v>2.638494567619313</v>
      </c>
      <c r="JT555" s="394">
        <v>2.638494567619313</v>
      </c>
      <c r="JU555" s="394">
        <v>2.638494567619313</v>
      </c>
      <c r="JV555" s="394">
        <v>2.638494567619313</v>
      </c>
      <c r="JW555" s="394">
        <v>2.638494567619313</v>
      </c>
      <c r="JX555" s="394">
        <v>2.638494567619313</v>
      </c>
      <c r="JY555" s="394">
        <v>2.638494567619313</v>
      </c>
      <c r="JZ555" s="394">
        <v>2.638494567619313</v>
      </c>
      <c r="KA555" s="394">
        <v>2.638494567619313</v>
      </c>
      <c r="KB555" s="394">
        <v>2.638494567619313</v>
      </c>
      <c r="KC555" s="394">
        <v>2.638494567619313</v>
      </c>
    </row>
    <row r="556" spans="1:289" x14ac:dyDescent="0.25">
      <c r="A556" s="383">
        <v>547</v>
      </c>
      <c r="B556" s="384" t="s">
        <v>877</v>
      </c>
      <c r="C556" s="385" t="s">
        <v>142</v>
      </c>
      <c r="D556" s="385" t="s">
        <v>142</v>
      </c>
      <c r="E556" s="129">
        <v>2052</v>
      </c>
      <c r="F556" s="386">
        <v>1364.7077999999997</v>
      </c>
      <c r="G556" s="386">
        <v>1386.3518049292311</v>
      </c>
      <c r="H556" s="386">
        <v>1408.3390796407389</v>
      </c>
      <c r="I556" s="386">
        <v>1430.675068327675</v>
      </c>
      <c r="J556" s="386">
        <v>1453.3653015270545</v>
      </c>
      <c r="K556" s="386">
        <v>1458.1208639961649</v>
      </c>
      <c r="L556" s="386">
        <v>1462.8919871604246</v>
      </c>
      <c r="M556" s="386">
        <v>1467.6787219360469</v>
      </c>
      <c r="N556" s="386">
        <v>1472.4811194058486</v>
      </c>
      <c r="O556" s="386">
        <v>1477.2992308197943</v>
      </c>
      <c r="P556" s="386">
        <v>1482.1475005325412</v>
      </c>
      <c r="Q556" s="386">
        <v>1487.0116815235974</v>
      </c>
      <c r="R556" s="386">
        <v>1491.8918260113401</v>
      </c>
      <c r="S556" s="386">
        <v>1496.7879863855194</v>
      </c>
      <c r="T556" s="386">
        <v>1501.7002152078205</v>
      </c>
      <c r="U556" s="386">
        <v>1506.1570031930046</v>
      </c>
      <c r="V556" s="386">
        <v>1510.6270181584766</v>
      </c>
      <c r="W556" s="386">
        <v>1515.1102993596394</v>
      </c>
      <c r="X556" s="386">
        <v>1519.6068861683989</v>
      </c>
      <c r="Y556" s="386">
        <v>1524.116818073511</v>
      </c>
      <c r="Z556" s="386">
        <v>1528.0988262871172</v>
      </c>
      <c r="AA556" s="386">
        <v>1532.0912381582548</v>
      </c>
      <c r="AB556" s="386">
        <v>1536.0940808682064</v>
      </c>
      <c r="AC556" s="386">
        <v>1540.1073816692701</v>
      </c>
      <c r="AD556" s="386">
        <v>1544.1311678849447</v>
      </c>
      <c r="AE556" s="386">
        <v>1549.4854502379135</v>
      </c>
      <c r="AF556" s="386">
        <v>1554.8582985910457</v>
      </c>
      <c r="AG556" s="386">
        <v>1560.2497773220375</v>
      </c>
      <c r="AH556" s="386">
        <v>1565.6599510318149</v>
      </c>
      <c r="AI556" s="386">
        <v>1571.0888845453078</v>
      </c>
      <c r="AJ556" s="386">
        <v>1576.111945777707</v>
      </c>
      <c r="AK556" s="386">
        <v>1581.1510666642687</v>
      </c>
      <c r="AL556" s="386">
        <v>1586.2062985506725</v>
      </c>
      <c r="AM556" s="386">
        <v>1591.2776929467593</v>
      </c>
      <c r="AN556" s="386">
        <v>1596.3653015270559</v>
      </c>
      <c r="AO556" s="387">
        <v>1596.3653015270559</v>
      </c>
      <c r="AP556" s="387">
        <v>1596.3653015270559</v>
      </c>
      <c r="AQ556" s="387">
        <v>1596.3653015270559</v>
      </c>
      <c r="AR556" s="387">
        <v>1596.3653015270559</v>
      </c>
      <c r="AS556" s="387">
        <v>1596.3653015270559</v>
      </c>
      <c r="AT556" s="387">
        <v>1596.3653015270559</v>
      </c>
      <c r="AU556" s="387">
        <v>1596.3653015270559</v>
      </c>
      <c r="AV556" s="387">
        <v>1596.3653015270559</v>
      </c>
      <c r="AW556" s="387">
        <v>1596.3653015270559</v>
      </c>
      <c r="AX556" s="387">
        <v>1596.3653015270559</v>
      </c>
      <c r="AY556" s="387">
        <v>1596.3653015270559</v>
      </c>
      <c r="AZ556" s="387">
        <v>1596.3653015270559</v>
      </c>
      <c r="BA556" s="387">
        <v>1596.3653015270559</v>
      </c>
      <c r="BB556" s="387">
        <v>1596.3653015270559</v>
      </c>
      <c r="BC556" s="387">
        <v>1596.3653015270559</v>
      </c>
      <c r="BD556" s="387">
        <v>1596.3653015270559</v>
      </c>
      <c r="BE556" s="387">
        <v>1596.3653015270559</v>
      </c>
      <c r="BF556" s="387">
        <v>1596.3653015270559</v>
      </c>
      <c r="BG556" s="387">
        <v>1596.3653015270559</v>
      </c>
      <c r="BH556" s="387">
        <v>1596.3653015270559</v>
      </c>
      <c r="BI556" s="387">
        <v>1596.3653015270559</v>
      </c>
      <c r="BJ556" s="387">
        <v>1596.3653015270559</v>
      </c>
      <c r="BK556" s="387">
        <v>1596.3653015270559</v>
      </c>
      <c r="BL556" s="387">
        <v>1596.3653015270559</v>
      </c>
      <c r="BM556" s="387">
        <v>1596.3653015270559</v>
      </c>
      <c r="BN556" s="387">
        <v>1596.3653015270559</v>
      </c>
      <c r="BO556" s="387">
        <v>1596.3653015270559</v>
      </c>
      <c r="BP556" s="387">
        <v>1596.3653015270559</v>
      </c>
      <c r="CA556" s="386">
        <v>4280</v>
      </c>
      <c r="CB556" s="386">
        <v>4348.3454354413579</v>
      </c>
      <c r="CC556" s="386">
        <v>4417.7822490475919</v>
      </c>
      <c r="CD556" s="386">
        <v>4488.3278685560635</v>
      </c>
      <c r="CE556" s="386">
        <v>4560</v>
      </c>
      <c r="CF556" s="386">
        <v>4561.3096235229896</v>
      </c>
      <c r="CG556" s="386">
        <v>4562.6196231674203</v>
      </c>
      <c r="CH556" s="386">
        <v>4563.9299990413137</v>
      </c>
      <c r="CI556" s="386">
        <v>4565.2407512527216</v>
      </c>
      <c r="CJ556" s="386">
        <v>4566.5518799097281</v>
      </c>
      <c r="CK556" s="386">
        <v>4567.7005703349278</v>
      </c>
      <c r="CL556" s="386">
        <v>4568.8495497067397</v>
      </c>
      <c r="CM556" s="386">
        <v>4569.9988180978462</v>
      </c>
      <c r="CN556" s="386">
        <v>4571.1483755809486</v>
      </c>
      <c r="CO556" s="386">
        <v>4572.2982222287646</v>
      </c>
      <c r="CP556" s="386">
        <v>4569.8211814049209</v>
      </c>
      <c r="CQ556" s="386">
        <v>4567.345482517002</v>
      </c>
      <c r="CR556" s="386">
        <v>4564.871124838015</v>
      </c>
      <c r="CS556" s="386">
        <v>4562.3981076413602</v>
      </c>
      <c r="CT556" s="386">
        <v>4559.9264302008305</v>
      </c>
      <c r="CU556" s="386">
        <v>4555.5453425747291</v>
      </c>
      <c r="CV556" s="386">
        <v>4551.1684642114487</v>
      </c>
      <c r="CW556" s="386">
        <v>4546.7957910668119</v>
      </c>
      <c r="CX556" s="386">
        <v>4542.4273191005277</v>
      </c>
      <c r="CY556" s="386">
        <v>4538.0630442761867</v>
      </c>
      <c r="CZ556" s="386">
        <v>4537.2985973641389</v>
      </c>
      <c r="DA556" s="386">
        <v>4536.5342792248903</v>
      </c>
      <c r="DB556" s="386">
        <v>4535.7700898367493</v>
      </c>
      <c r="DC556" s="386">
        <v>4535.0060291780264</v>
      </c>
      <c r="DD556" s="386">
        <v>4534.2420972270374</v>
      </c>
      <c r="DE556" s="386">
        <v>4548.8343644360702</v>
      </c>
      <c r="DF556" s="386">
        <v>4563.4735930242568</v>
      </c>
      <c r="DG556" s="386">
        <v>4578.1599341244601</v>
      </c>
      <c r="DH556" s="386">
        <v>4592.893539355925</v>
      </c>
      <c r="DI556" s="386">
        <v>4607.6745608258425</v>
      </c>
      <c r="DJ556" s="387">
        <v>4607.6745608258425</v>
      </c>
      <c r="DK556" s="387">
        <v>4607.6745608258425</v>
      </c>
      <c r="DL556" s="387">
        <v>4607.6745608258425</v>
      </c>
      <c r="DM556" s="387">
        <v>4607.6745608258425</v>
      </c>
      <c r="DN556" s="387">
        <v>4607.6745608258425</v>
      </c>
      <c r="DO556" s="387">
        <v>4607.6745608258425</v>
      </c>
      <c r="DP556" s="387">
        <v>4607.6745608258425</v>
      </c>
      <c r="DQ556" s="387">
        <v>4607.6745608258425</v>
      </c>
      <c r="DR556" s="387">
        <v>4607.6745608258425</v>
      </c>
      <c r="DS556" s="387">
        <v>4607.6745608258425</v>
      </c>
      <c r="DT556" s="387">
        <v>4607.6745608258425</v>
      </c>
      <c r="DU556" s="387">
        <v>4607.6745608258425</v>
      </c>
      <c r="DV556" s="387">
        <v>4607.6745608258425</v>
      </c>
      <c r="DW556" s="387">
        <v>4607.6745608258425</v>
      </c>
      <c r="DX556" s="387">
        <v>4607.6745608258425</v>
      </c>
      <c r="DY556" s="387">
        <v>4607.6745608258425</v>
      </c>
      <c r="DZ556" s="387">
        <v>4607.6745608258425</v>
      </c>
      <c r="EA556" s="387">
        <v>4607.6745608258425</v>
      </c>
      <c r="EB556" s="387">
        <v>4607.6745608258425</v>
      </c>
      <c r="EC556" s="387">
        <v>4607.6745608258425</v>
      </c>
      <c r="ED556" s="387">
        <v>4607.6745608258425</v>
      </c>
      <c r="EE556" s="387">
        <v>4607.6745608258425</v>
      </c>
      <c r="EF556" s="387">
        <v>4607.6745608258425</v>
      </c>
      <c r="EG556" s="387">
        <v>4607.6745608258425</v>
      </c>
      <c r="EH556" s="387">
        <v>4607.6745608258425</v>
      </c>
      <c r="EI556" s="387">
        <v>4607.6745608258425</v>
      </c>
      <c r="EJ556" s="387">
        <v>4607.6745608258425</v>
      </c>
      <c r="EK556" s="387">
        <v>4607.6745608258425</v>
      </c>
      <c r="EY556" s="386">
        <v>838</v>
      </c>
      <c r="EZ556" s="386">
        <v>846</v>
      </c>
      <c r="FA556" s="386">
        <v>854</v>
      </c>
      <c r="FB556" s="386">
        <v>862</v>
      </c>
      <c r="FC556" s="386">
        <v>868.09999999999991</v>
      </c>
      <c r="FD556" s="386">
        <v>879</v>
      </c>
      <c r="FE556" s="386">
        <v>890</v>
      </c>
      <c r="FF556" s="386">
        <v>901</v>
      </c>
      <c r="FG556" s="386">
        <v>912</v>
      </c>
      <c r="FH556" s="386">
        <v>923</v>
      </c>
      <c r="FI556" s="386">
        <v>931.3</v>
      </c>
      <c r="FJ556" s="386">
        <v>941</v>
      </c>
      <c r="FK556" s="386">
        <v>950</v>
      </c>
      <c r="FL556" s="386">
        <v>959</v>
      </c>
      <c r="FM556" s="386">
        <v>968</v>
      </c>
      <c r="FN556" s="386">
        <v>977</v>
      </c>
      <c r="FO556" s="386">
        <v>986</v>
      </c>
      <c r="FP556" s="386">
        <v>995</v>
      </c>
      <c r="FQ556" s="386">
        <v>1004</v>
      </c>
      <c r="FR556" s="386">
        <v>1013</v>
      </c>
      <c r="FS556" s="386">
        <v>1022</v>
      </c>
      <c r="FT556" s="386">
        <v>1031</v>
      </c>
      <c r="FU556" s="386">
        <v>1040</v>
      </c>
      <c r="FV556" s="386">
        <v>1049</v>
      </c>
      <c r="FW556" s="386">
        <v>1058</v>
      </c>
      <c r="FX556" s="386">
        <v>1067</v>
      </c>
      <c r="FY556" s="386">
        <v>1076</v>
      </c>
      <c r="FZ556" s="386">
        <v>1085</v>
      </c>
      <c r="GA556" s="386">
        <v>1094</v>
      </c>
      <c r="GB556" s="386">
        <v>1103</v>
      </c>
      <c r="GC556" s="386">
        <v>1115.4000000000001</v>
      </c>
      <c r="GD556" s="387">
        <v>1115.4000000000001</v>
      </c>
      <c r="GE556" s="387">
        <v>1115.4000000000001</v>
      </c>
      <c r="GF556" s="387">
        <v>1115.4000000000001</v>
      </c>
      <c r="GG556" s="387">
        <v>1115.4000000000001</v>
      </c>
      <c r="GH556" s="387">
        <v>1115.4000000000001</v>
      </c>
      <c r="GI556" s="387">
        <v>1115.4000000000001</v>
      </c>
      <c r="GJ556" s="387">
        <v>1115.4000000000001</v>
      </c>
      <c r="GK556" s="387">
        <v>1115.4000000000001</v>
      </c>
      <c r="GL556" s="387">
        <v>1115.4000000000001</v>
      </c>
      <c r="GM556" s="387">
        <v>1115.4000000000001</v>
      </c>
      <c r="GN556" s="387">
        <v>1115.4000000000001</v>
      </c>
      <c r="GO556" s="387">
        <v>1115.4000000000001</v>
      </c>
      <c r="GP556" s="387">
        <v>1115.4000000000001</v>
      </c>
      <c r="GQ556" s="387">
        <v>1115.4000000000001</v>
      </c>
      <c r="GR556" s="387">
        <v>1115.4000000000001</v>
      </c>
      <c r="GS556" s="387">
        <v>1115.4000000000001</v>
      </c>
      <c r="GT556" s="387">
        <v>1115.4000000000001</v>
      </c>
      <c r="GU556" s="387">
        <v>1115.4000000000001</v>
      </c>
      <c r="GV556" s="387">
        <v>1115.4000000000001</v>
      </c>
      <c r="GW556" s="387">
        <v>1115.4000000000001</v>
      </c>
      <c r="GX556" s="387">
        <v>1115.4000000000001</v>
      </c>
      <c r="GY556" s="387">
        <v>1115.4000000000001</v>
      </c>
      <c r="GZ556" s="387">
        <v>1115.4000000000001</v>
      </c>
      <c r="HA556" s="387">
        <v>1115.4000000000001</v>
      </c>
      <c r="HB556" s="387">
        <v>1115.4000000000001</v>
      </c>
      <c r="HC556" s="387">
        <v>1115.4000000000001</v>
      </c>
      <c r="HD556" s="387">
        <v>1115.4000000000001</v>
      </c>
      <c r="HE556" s="387">
        <v>1115.4000000000001</v>
      </c>
      <c r="HS556" s="394">
        <v>3.1362024896465024</v>
      </c>
      <c r="HT556" s="394">
        <v>3.1365382293157018</v>
      </c>
      <c r="HU556" s="394">
        <v>3.1368740049268169</v>
      </c>
      <c r="HV556" s="394">
        <v>3.1372098164836952</v>
      </c>
      <c r="HW556" s="394">
        <v>3.1375456639901866</v>
      </c>
      <c r="HX556" s="394">
        <v>3.1282109296633633</v>
      </c>
      <c r="HY556" s="394">
        <v>3.1189039677657839</v>
      </c>
      <c r="HZ556" s="394">
        <v>3.1096246956697269</v>
      </c>
      <c r="IA556" s="394">
        <v>3.1003730309933024</v>
      </c>
      <c r="IB556" s="394">
        <v>3.0911488915997216</v>
      </c>
      <c r="IC556" s="394">
        <v>3.0818124165737455</v>
      </c>
      <c r="ID556" s="394">
        <v>3.0725041413430461</v>
      </c>
      <c r="IE556" s="394">
        <v>3.0632239807332446</v>
      </c>
      <c r="IF556" s="394">
        <v>3.0539718498272226</v>
      </c>
      <c r="IG556" s="394">
        <v>3.0447476639643445</v>
      </c>
      <c r="IH556" s="394">
        <v>3.0340935053364597</v>
      </c>
      <c r="II556" s="394">
        <v>3.0234766276620717</v>
      </c>
      <c r="IJ556" s="394">
        <v>3.0128969004879416</v>
      </c>
      <c r="IK556" s="394">
        <v>3.0023541938173128</v>
      </c>
      <c r="IL556" s="394">
        <v>2.9918483781083092</v>
      </c>
      <c r="IM556" s="394">
        <v>2.9811850282245946</v>
      </c>
      <c r="IN556" s="394">
        <v>2.9705596839535895</v>
      </c>
      <c r="IO556" s="394">
        <v>2.9599722098381793</v>
      </c>
      <c r="IP556" s="394">
        <v>2.9494224709040386</v>
      </c>
      <c r="IQ556" s="394">
        <v>2.9389103326579078</v>
      </c>
      <c r="IR556" s="394">
        <v>2.9282615055646155</v>
      </c>
      <c r="IS556" s="394">
        <v>2.9176512633567495</v>
      </c>
      <c r="IT556" s="394">
        <v>2.9070794662261057</v>
      </c>
      <c r="IU556" s="394">
        <v>2.8965459748710614</v>
      </c>
      <c r="IV556" s="394">
        <v>2.8860506504947376</v>
      </c>
      <c r="IW556" s="394">
        <v>2.8861112160351792</v>
      </c>
      <c r="IX556" s="394">
        <v>2.8861717828466262</v>
      </c>
      <c r="IY556" s="394">
        <v>2.8862323509291041</v>
      </c>
      <c r="IZ556" s="394">
        <v>2.8862929202826404</v>
      </c>
      <c r="JA556" s="394">
        <v>2.8863534909072626</v>
      </c>
      <c r="JB556" s="394">
        <v>2.8863534909072626</v>
      </c>
      <c r="JC556" s="394">
        <v>2.8863534909072626</v>
      </c>
      <c r="JD556" s="394">
        <v>2.8863534909072626</v>
      </c>
      <c r="JE556" s="394">
        <v>2.8863534909072626</v>
      </c>
      <c r="JF556" s="394">
        <v>2.8863534909072626</v>
      </c>
      <c r="JG556" s="394">
        <v>2.8863534909072626</v>
      </c>
      <c r="JH556" s="394">
        <v>2.8863534909072626</v>
      </c>
      <c r="JI556" s="394">
        <v>2.8863534909072626</v>
      </c>
      <c r="JJ556" s="394">
        <v>2.8863534909072626</v>
      </c>
      <c r="JK556" s="394">
        <v>2.8863534909072626</v>
      </c>
      <c r="JL556" s="394">
        <v>2.8863534909072626</v>
      </c>
      <c r="JM556" s="394">
        <v>2.8863534909072626</v>
      </c>
      <c r="JN556" s="394">
        <v>2.8863534909072626</v>
      </c>
      <c r="JO556" s="394">
        <v>2.8863534909072626</v>
      </c>
      <c r="JP556" s="394">
        <v>2.8863534909072626</v>
      </c>
      <c r="JQ556" s="394">
        <v>2.8863534909072626</v>
      </c>
      <c r="JR556" s="394">
        <v>2.8863534909072626</v>
      </c>
      <c r="JS556" s="394">
        <v>2.8863534909072626</v>
      </c>
      <c r="JT556" s="394">
        <v>2.8863534909072626</v>
      </c>
      <c r="JU556" s="394">
        <v>2.8863534909072626</v>
      </c>
      <c r="JV556" s="394">
        <v>2.8863534909072626</v>
      </c>
      <c r="JW556" s="394">
        <v>2.8863534909072626</v>
      </c>
      <c r="JX556" s="394">
        <v>2.8863534909072626</v>
      </c>
      <c r="JY556" s="394">
        <v>2.8863534909072626</v>
      </c>
      <c r="JZ556" s="394">
        <v>2.8863534909072626</v>
      </c>
      <c r="KA556" s="394">
        <v>2.8863534909072626</v>
      </c>
      <c r="KB556" s="394">
        <v>2.8863534909072626</v>
      </c>
      <c r="KC556" s="394">
        <v>2.8863534909072626</v>
      </c>
    </row>
    <row r="557" spans="1:289" x14ac:dyDescent="0.25">
      <c r="A557" s="383">
        <v>548</v>
      </c>
      <c r="B557" s="384" t="s">
        <v>877</v>
      </c>
      <c r="C557" s="385" t="s">
        <v>142</v>
      </c>
      <c r="D557" s="385" t="s">
        <v>142</v>
      </c>
      <c r="E557" s="129">
        <v>2052</v>
      </c>
      <c r="F557" s="386">
        <v>864.38100000000009</v>
      </c>
      <c r="G557" s="386">
        <v>895.88763005217788</v>
      </c>
      <c r="H557" s="386">
        <v>928.54267467761076</v>
      </c>
      <c r="I557" s="386">
        <v>962.38799351123532</v>
      </c>
      <c r="J557" s="386">
        <v>997.46697196890204</v>
      </c>
      <c r="K557" s="386">
        <v>1030.7093780139289</v>
      </c>
      <c r="L557" s="386">
        <v>1065.059647868703</v>
      </c>
      <c r="M557" s="386">
        <v>1100.5547031152325</v>
      </c>
      <c r="N557" s="386">
        <v>1137.232695814585</v>
      </c>
      <c r="O557" s="386">
        <v>1175.1330495148452</v>
      </c>
      <c r="P557" s="386">
        <v>1209.3127116302367</v>
      </c>
      <c r="Q557" s="386">
        <v>1244.486515900684</v>
      </c>
      <c r="R557" s="386">
        <v>1280.6833777268466</v>
      </c>
      <c r="S557" s="386">
        <v>1317.9330535363847</v>
      </c>
      <c r="T557" s="386">
        <v>1356.2661652458864</v>
      </c>
      <c r="U557" s="386">
        <v>1387.8925105581652</v>
      </c>
      <c r="V557" s="386">
        <v>1420.2563406971265</v>
      </c>
      <c r="W557" s="386">
        <v>1453.37485284013</v>
      </c>
      <c r="X557" s="386">
        <v>1487.2656451801211</v>
      </c>
      <c r="Y557" s="386">
        <v>1521.9467262767869</v>
      </c>
      <c r="Z557" s="386">
        <v>1550.3690083474839</v>
      </c>
      <c r="AA557" s="386">
        <v>1579.3220751717856</v>
      </c>
      <c r="AB557" s="386">
        <v>1608.8158391294917</v>
      </c>
      <c r="AC557" s="386">
        <v>1638.8603977136188</v>
      </c>
      <c r="AD557" s="386">
        <v>1669.4660369873816</v>
      </c>
      <c r="AE557" s="386">
        <v>1707.4382580174586</v>
      </c>
      <c r="AF557" s="386">
        <v>1746.2741621282403</v>
      </c>
      <c r="AG557" s="386">
        <v>1785.9933939031525</v>
      </c>
      <c r="AH557" s="386">
        <v>1826.6160447442132</v>
      </c>
      <c r="AI557" s="386">
        <v>1868.1626630349801</v>
      </c>
      <c r="AJ557" s="386">
        <v>1904.0203387631952</v>
      </c>
      <c r="AK557" s="386">
        <v>1940.5662698206015</v>
      </c>
      <c r="AL557" s="386">
        <v>1977.8136666395135</v>
      </c>
      <c r="AM557" s="386">
        <v>2015.7759932144259</v>
      </c>
      <c r="AN557" s="386">
        <v>2054.4669719689082</v>
      </c>
      <c r="AO557" s="387">
        <v>2054.4669719689082</v>
      </c>
      <c r="AP557" s="387">
        <v>2054.4669719689082</v>
      </c>
      <c r="AQ557" s="387">
        <v>2054.4669719689082</v>
      </c>
      <c r="AR557" s="387">
        <v>2054.4669719689082</v>
      </c>
      <c r="AS557" s="387">
        <v>2054.4669719689082</v>
      </c>
      <c r="AT557" s="387">
        <v>2054.4669719689082</v>
      </c>
      <c r="AU557" s="387">
        <v>2054.4669719689082</v>
      </c>
      <c r="AV557" s="387">
        <v>2054.4669719689082</v>
      </c>
      <c r="AW557" s="387">
        <v>2054.4669719689082</v>
      </c>
      <c r="AX557" s="387">
        <v>2054.4669719689082</v>
      </c>
      <c r="AY557" s="387">
        <v>2054.4669719689082</v>
      </c>
      <c r="AZ557" s="387">
        <v>2054.4669719689082</v>
      </c>
      <c r="BA557" s="387">
        <v>2054.4669719689082</v>
      </c>
      <c r="BB557" s="387">
        <v>2054.4669719689082</v>
      </c>
      <c r="BC557" s="387">
        <v>2054.4669719689082</v>
      </c>
      <c r="BD557" s="387">
        <v>2054.4669719689082</v>
      </c>
      <c r="BE557" s="387">
        <v>2054.4669719689082</v>
      </c>
      <c r="BF557" s="387">
        <v>2054.4669719689082</v>
      </c>
      <c r="BG557" s="387">
        <v>2054.4669719689082</v>
      </c>
      <c r="BH557" s="387">
        <v>2054.4669719689082</v>
      </c>
      <c r="BI557" s="387">
        <v>2054.4669719689082</v>
      </c>
      <c r="BJ557" s="387">
        <v>2054.4669719689082</v>
      </c>
      <c r="BK557" s="387">
        <v>2054.4669719689082</v>
      </c>
      <c r="BL557" s="387">
        <v>2054.4669719689082</v>
      </c>
      <c r="BM557" s="387">
        <v>2054.4669719689082</v>
      </c>
      <c r="BN557" s="387">
        <v>2054.4669719689082</v>
      </c>
      <c r="BO557" s="387">
        <v>2054.4669719689082</v>
      </c>
      <c r="BP557" s="387">
        <v>2054.4669719689082</v>
      </c>
      <c r="CA557" s="386">
        <v>2350</v>
      </c>
      <c r="CB557" s="386">
        <v>2435.2481350157032</v>
      </c>
      <c r="CC557" s="386">
        <v>2523.5887145095576</v>
      </c>
      <c r="CD557" s="386">
        <v>2615.1339193855638</v>
      </c>
      <c r="CE557" s="386">
        <v>2710</v>
      </c>
      <c r="CF557" s="386">
        <v>2798.9833918216104</v>
      </c>
      <c r="CG557" s="386">
        <v>2890.8885711045045</v>
      </c>
      <c r="CH557" s="386">
        <v>2985.8114753241384</v>
      </c>
      <c r="CI557" s="386">
        <v>3083.8511920821566</v>
      </c>
      <c r="CJ557" s="386">
        <v>3185.1100625414151</v>
      </c>
      <c r="CK557" s="386">
        <v>3276.2360976910668</v>
      </c>
      <c r="CL557" s="386">
        <v>3369.9692497437586</v>
      </c>
      <c r="CM557" s="386">
        <v>3466.3841083437674</v>
      </c>
      <c r="CN557" s="386">
        <v>3565.5573971459407</v>
      </c>
      <c r="CO557" s="386">
        <v>3667.568034869767</v>
      </c>
      <c r="CP557" s="386">
        <v>3747.3073155487546</v>
      </c>
      <c r="CQ557" s="386">
        <v>3828.780266284507</v>
      </c>
      <c r="CR557" s="386">
        <v>3912.0245800664788</v>
      </c>
      <c r="CS557" s="386">
        <v>3997.0787693949928</v>
      </c>
      <c r="CT557" s="386">
        <v>4083.9821840988257</v>
      </c>
      <c r="CU557" s="386">
        <v>4153.8441787617458</v>
      </c>
      <c r="CV557" s="386">
        <v>4224.9012565759303</v>
      </c>
      <c r="CW557" s="386">
        <v>4297.1738610421035</v>
      </c>
      <c r="CX557" s="386">
        <v>4370.6827853744971</v>
      </c>
      <c r="CY557" s="386">
        <v>4445.4491784831707</v>
      </c>
      <c r="CZ557" s="386">
        <v>4539.4745737475578</v>
      </c>
      <c r="DA557" s="386">
        <v>4635.4886937953506</v>
      </c>
      <c r="DB557" s="386">
        <v>4733.5336020100976</v>
      </c>
      <c r="DC557" s="386">
        <v>4833.652251455128</v>
      </c>
      <c r="DD557" s="386">
        <v>4935.8885036911142</v>
      </c>
      <c r="DE557" s="386">
        <v>5030.4233709465652</v>
      </c>
      <c r="DF557" s="386">
        <v>5126.7688222782817</v>
      </c>
      <c r="DG557" s="386">
        <v>5224.9595349941446</v>
      </c>
      <c r="DH557" s="386">
        <v>5325.0308505610183</v>
      </c>
      <c r="DI557" s="386">
        <v>5427.0187873250934</v>
      </c>
      <c r="DJ557" s="387">
        <v>5427.0187873250934</v>
      </c>
      <c r="DK557" s="387">
        <v>5427.0187873250934</v>
      </c>
      <c r="DL557" s="387">
        <v>5427.0187873250934</v>
      </c>
      <c r="DM557" s="387">
        <v>5427.0187873250934</v>
      </c>
      <c r="DN557" s="387">
        <v>5427.0187873250934</v>
      </c>
      <c r="DO557" s="387">
        <v>5427.0187873250934</v>
      </c>
      <c r="DP557" s="387">
        <v>5427.0187873250934</v>
      </c>
      <c r="DQ557" s="387">
        <v>5427.0187873250934</v>
      </c>
      <c r="DR557" s="387">
        <v>5427.0187873250934</v>
      </c>
      <c r="DS557" s="387">
        <v>5427.0187873250934</v>
      </c>
      <c r="DT557" s="387">
        <v>5427.0187873250934</v>
      </c>
      <c r="DU557" s="387">
        <v>5427.0187873250934</v>
      </c>
      <c r="DV557" s="387">
        <v>5427.0187873250934</v>
      </c>
      <c r="DW557" s="387">
        <v>5427.0187873250934</v>
      </c>
      <c r="DX557" s="387">
        <v>5427.0187873250934</v>
      </c>
      <c r="DY557" s="387">
        <v>5427.0187873250934</v>
      </c>
      <c r="DZ557" s="387">
        <v>5427.0187873250934</v>
      </c>
      <c r="EA557" s="387">
        <v>5427.0187873250934</v>
      </c>
      <c r="EB557" s="387">
        <v>5427.0187873250934</v>
      </c>
      <c r="EC557" s="387">
        <v>5427.0187873250934</v>
      </c>
      <c r="ED557" s="387">
        <v>5427.0187873250934</v>
      </c>
      <c r="EE557" s="387">
        <v>5427.0187873250934</v>
      </c>
      <c r="EF557" s="387">
        <v>5427.0187873250934</v>
      </c>
      <c r="EG557" s="387">
        <v>5427.0187873250934</v>
      </c>
      <c r="EH557" s="387">
        <v>5427.0187873250934</v>
      </c>
      <c r="EI557" s="387">
        <v>5427.0187873250934</v>
      </c>
      <c r="EJ557" s="387">
        <v>5427.0187873250934</v>
      </c>
      <c r="EK557" s="387">
        <v>5427.0187873250934</v>
      </c>
      <c r="EY557" s="386">
        <v>1006</v>
      </c>
      <c r="EZ557" s="386">
        <v>1013</v>
      </c>
      <c r="FA557" s="386">
        <v>1020</v>
      </c>
      <c r="FB557" s="386">
        <v>1027</v>
      </c>
      <c r="FC557" s="386">
        <v>1033.4000000000001</v>
      </c>
      <c r="FD557" s="386">
        <v>1046</v>
      </c>
      <c r="FE557" s="386">
        <v>1058</v>
      </c>
      <c r="FF557" s="386">
        <v>1070</v>
      </c>
      <c r="FG557" s="386">
        <v>1082</v>
      </c>
      <c r="FH557" s="386">
        <v>1094</v>
      </c>
      <c r="FI557" s="386">
        <v>1107.5</v>
      </c>
      <c r="FJ557" s="386">
        <v>1118</v>
      </c>
      <c r="FK557" s="386">
        <v>1128</v>
      </c>
      <c r="FL557" s="386">
        <v>1138</v>
      </c>
      <c r="FM557" s="386">
        <v>1148</v>
      </c>
      <c r="FN557" s="386">
        <v>1158</v>
      </c>
      <c r="FO557" s="386">
        <v>1168</v>
      </c>
      <c r="FP557" s="386">
        <v>1178</v>
      </c>
      <c r="FQ557" s="386">
        <v>1188</v>
      </c>
      <c r="FR557" s="386">
        <v>1198</v>
      </c>
      <c r="FS557" s="386">
        <v>1208</v>
      </c>
      <c r="FT557" s="386">
        <v>1218</v>
      </c>
      <c r="FU557" s="386">
        <v>1228</v>
      </c>
      <c r="FV557" s="386">
        <v>1238</v>
      </c>
      <c r="FW557" s="386">
        <v>1248</v>
      </c>
      <c r="FX557" s="386">
        <v>1258</v>
      </c>
      <c r="FY557" s="386">
        <v>1268</v>
      </c>
      <c r="FZ557" s="386">
        <v>1278</v>
      </c>
      <c r="GA557" s="386">
        <v>1288</v>
      </c>
      <c r="GB557" s="386">
        <v>1298</v>
      </c>
      <c r="GC557" s="386">
        <v>1309.4000000000001</v>
      </c>
      <c r="GD557" s="387">
        <v>1309.4000000000001</v>
      </c>
      <c r="GE557" s="387">
        <v>1309.4000000000001</v>
      </c>
      <c r="GF557" s="387">
        <v>1309.4000000000001</v>
      </c>
      <c r="GG557" s="387">
        <v>1309.4000000000001</v>
      </c>
      <c r="GH557" s="387">
        <v>1309.4000000000001</v>
      </c>
      <c r="GI557" s="387">
        <v>1309.4000000000001</v>
      </c>
      <c r="GJ557" s="387">
        <v>1309.4000000000001</v>
      </c>
      <c r="GK557" s="387">
        <v>1309.4000000000001</v>
      </c>
      <c r="GL557" s="387">
        <v>1309.4000000000001</v>
      </c>
      <c r="GM557" s="387">
        <v>1309.4000000000001</v>
      </c>
      <c r="GN557" s="387">
        <v>1309.4000000000001</v>
      </c>
      <c r="GO557" s="387">
        <v>1309.4000000000001</v>
      </c>
      <c r="GP557" s="387">
        <v>1309.4000000000001</v>
      </c>
      <c r="GQ557" s="387">
        <v>1309.4000000000001</v>
      </c>
      <c r="GR557" s="387">
        <v>1309.4000000000001</v>
      </c>
      <c r="GS557" s="387">
        <v>1309.4000000000001</v>
      </c>
      <c r="GT557" s="387">
        <v>1309.4000000000001</v>
      </c>
      <c r="GU557" s="387">
        <v>1309.4000000000001</v>
      </c>
      <c r="GV557" s="387">
        <v>1309.4000000000001</v>
      </c>
      <c r="GW557" s="387">
        <v>1309.4000000000001</v>
      </c>
      <c r="GX557" s="387">
        <v>1309.4000000000001</v>
      </c>
      <c r="GY557" s="387">
        <v>1309.4000000000001</v>
      </c>
      <c r="GZ557" s="387">
        <v>1309.4000000000001</v>
      </c>
      <c r="HA557" s="387">
        <v>1309.4000000000001</v>
      </c>
      <c r="HB557" s="387">
        <v>1309.4000000000001</v>
      </c>
      <c r="HC557" s="387">
        <v>1309.4000000000001</v>
      </c>
      <c r="HD557" s="387">
        <v>1309.4000000000001</v>
      </c>
      <c r="HE557" s="387">
        <v>1309.4000000000001</v>
      </c>
      <c r="HS557" s="394">
        <v>2.7187085324642717</v>
      </c>
      <c r="HT557" s="394">
        <v>2.7182517687780448</v>
      </c>
      <c r="HU557" s="394">
        <v>2.7177950818315866</v>
      </c>
      <c r="HV557" s="394">
        <v>2.7173384716120044</v>
      </c>
      <c r="HW557" s="394">
        <v>2.7168819381064071</v>
      </c>
      <c r="HX557" s="394">
        <v>2.7155893324798925</v>
      </c>
      <c r="HY557" s="394">
        <v>2.7142973418338383</v>
      </c>
      <c r="HZ557" s="394">
        <v>2.7130059658756571</v>
      </c>
      <c r="IA557" s="394">
        <v>2.7117152043128994</v>
      </c>
      <c r="IB557" s="394">
        <v>2.7104250568532566</v>
      </c>
      <c r="IC557" s="394">
        <v>2.7091719670046928</v>
      </c>
      <c r="ID557" s="394">
        <v>2.7079194564874647</v>
      </c>
      <c r="IE557" s="394">
        <v>2.7066675250337346</v>
      </c>
      <c r="IF557" s="394">
        <v>2.7054161723757884</v>
      </c>
      <c r="IG557" s="394">
        <v>2.7041653982460363</v>
      </c>
      <c r="IH557" s="394">
        <v>2.6999982253969432</v>
      </c>
      <c r="II557" s="394">
        <v>2.6958374742443798</v>
      </c>
      <c r="IJ557" s="394">
        <v>2.6916831348923842</v>
      </c>
      <c r="IK557" s="394">
        <v>2.6875351974602433</v>
      </c>
      <c r="IL557" s="394">
        <v>2.6833936520824695</v>
      </c>
      <c r="IM557" s="394">
        <v>2.679261618618956</v>
      </c>
      <c r="IN557" s="394">
        <v>2.6751359478821826</v>
      </c>
      <c r="IO557" s="394">
        <v>2.6710166300744813</v>
      </c>
      <c r="IP557" s="394">
        <v>2.6669036554132712</v>
      </c>
      <c r="IQ557" s="394">
        <v>2.6627970141310344</v>
      </c>
      <c r="IR557" s="394">
        <v>2.658646397567801</v>
      </c>
      <c r="IS557" s="394">
        <v>2.654502250749637</v>
      </c>
      <c r="IT557" s="394">
        <v>2.6503645635918733</v>
      </c>
      <c r="IU557" s="394">
        <v>2.6462333260255573</v>
      </c>
      <c r="IV557" s="394">
        <v>2.6421085279974323</v>
      </c>
      <c r="IW557" s="394">
        <v>2.6420008591999622</v>
      </c>
      <c r="IX557" s="394">
        <v>2.641893194790113</v>
      </c>
      <c r="IY557" s="394">
        <v>2.6417855347677062</v>
      </c>
      <c r="IZ557" s="394">
        <v>2.6416778791325619</v>
      </c>
      <c r="JA557" s="394">
        <v>2.641570227884503</v>
      </c>
      <c r="JB557" s="394">
        <v>2.641570227884503</v>
      </c>
      <c r="JC557" s="394">
        <v>2.641570227884503</v>
      </c>
      <c r="JD557" s="394">
        <v>2.641570227884503</v>
      </c>
      <c r="JE557" s="394">
        <v>2.641570227884503</v>
      </c>
      <c r="JF557" s="394">
        <v>2.641570227884503</v>
      </c>
      <c r="JG557" s="394">
        <v>2.641570227884503</v>
      </c>
      <c r="JH557" s="394">
        <v>2.641570227884503</v>
      </c>
      <c r="JI557" s="394">
        <v>2.641570227884503</v>
      </c>
      <c r="JJ557" s="394">
        <v>2.641570227884503</v>
      </c>
      <c r="JK557" s="394">
        <v>2.641570227884503</v>
      </c>
      <c r="JL557" s="394">
        <v>2.641570227884503</v>
      </c>
      <c r="JM557" s="394">
        <v>2.641570227884503</v>
      </c>
      <c r="JN557" s="394">
        <v>2.641570227884503</v>
      </c>
      <c r="JO557" s="394">
        <v>2.641570227884503</v>
      </c>
      <c r="JP557" s="394">
        <v>2.641570227884503</v>
      </c>
      <c r="JQ557" s="394">
        <v>2.641570227884503</v>
      </c>
      <c r="JR557" s="394">
        <v>2.641570227884503</v>
      </c>
      <c r="JS557" s="394">
        <v>2.641570227884503</v>
      </c>
      <c r="JT557" s="394">
        <v>2.641570227884503</v>
      </c>
      <c r="JU557" s="394">
        <v>2.641570227884503</v>
      </c>
      <c r="JV557" s="394">
        <v>2.641570227884503</v>
      </c>
      <c r="JW557" s="394">
        <v>2.641570227884503</v>
      </c>
      <c r="JX557" s="394">
        <v>2.641570227884503</v>
      </c>
      <c r="JY557" s="394">
        <v>2.641570227884503</v>
      </c>
      <c r="JZ557" s="394">
        <v>2.641570227884503</v>
      </c>
      <c r="KA557" s="394">
        <v>2.641570227884503</v>
      </c>
      <c r="KB557" s="394">
        <v>2.641570227884503</v>
      </c>
      <c r="KC557" s="394">
        <v>2.641570227884503</v>
      </c>
    </row>
    <row r="558" spans="1:289" x14ac:dyDescent="0.25">
      <c r="A558" s="383">
        <v>549</v>
      </c>
      <c r="B558" s="384" t="s">
        <v>877</v>
      </c>
      <c r="C558" s="385" t="s">
        <v>142</v>
      </c>
      <c r="D558" s="385" t="s">
        <v>142</v>
      </c>
      <c r="E558" s="129">
        <v>2052</v>
      </c>
      <c r="F558" s="386">
        <v>642.70299999999997</v>
      </c>
      <c r="G558" s="386">
        <v>694.50197633159121</v>
      </c>
      <c r="H558" s="386">
        <v>750.47571759970947</v>
      </c>
      <c r="I558" s="386">
        <v>810.9606911152855</v>
      </c>
      <c r="J558" s="386">
        <v>876.32048194391359</v>
      </c>
      <c r="K558" s="386">
        <v>915.8265437768523</v>
      </c>
      <c r="L558" s="386">
        <v>957.11360805547838</v>
      </c>
      <c r="M558" s="386">
        <v>1000.2619654887203</v>
      </c>
      <c r="N558" s="386">
        <v>1045.3555264312606</v>
      </c>
      <c r="O558" s="386">
        <v>1092.4819840635048</v>
      </c>
      <c r="P558" s="386">
        <v>1133.3791666005707</v>
      </c>
      <c r="Q558" s="386">
        <v>1175.8073396380462</v>
      </c>
      <c r="R558" s="386">
        <v>1219.8238159727293</v>
      </c>
      <c r="S558" s="386">
        <v>1265.488053912233</v>
      </c>
      <c r="T558" s="386">
        <v>1312.8617375924177</v>
      </c>
      <c r="U558" s="386">
        <v>1357.3663626807322</v>
      </c>
      <c r="V558" s="386">
        <v>1403.3796475140427</v>
      </c>
      <c r="W558" s="386">
        <v>1450.9527340629122</v>
      </c>
      <c r="X558" s="386">
        <v>1500.1384979566435</v>
      </c>
      <c r="Y558" s="386">
        <v>1550.9916072524784</v>
      </c>
      <c r="Z558" s="386">
        <v>1594.9626999419797</v>
      </c>
      <c r="AA558" s="386">
        <v>1640.1803867350648</v>
      </c>
      <c r="AB558" s="386">
        <v>1686.6800089608666</v>
      </c>
      <c r="AC558" s="386">
        <v>1734.4979098861513</v>
      </c>
      <c r="AD558" s="386">
        <v>1783.6714631205598</v>
      </c>
      <c r="AE558" s="386">
        <v>1823.7667982255514</v>
      </c>
      <c r="AF558" s="386">
        <v>1864.7634405109411</v>
      </c>
      <c r="AG558" s="386">
        <v>1906.6816505539582</v>
      </c>
      <c r="AH558" s="386">
        <v>1949.5421443714413</v>
      </c>
      <c r="AI558" s="386">
        <v>1993.3661036577116</v>
      </c>
      <c r="AJ558" s="386">
        <v>2021.7377718154587</v>
      </c>
      <c r="AK558" s="386">
        <v>2050.5132551843585</v>
      </c>
      <c r="AL558" s="386">
        <v>2079.6983012842202</v>
      </c>
      <c r="AM558" s="386">
        <v>2109.2987394395577</v>
      </c>
      <c r="AN558" s="386">
        <v>2139.3204819439188</v>
      </c>
      <c r="AO558" s="387">
        <v>2139.3204819439188</v>
      </c>
      <c r="AP558" s="387">
        <v>2139.3204819439188</v>
      </c>
      <c r="AQ558" s="387">
        <v>2139.3204819439188</v>
      </c>
      <c r="AR558" s="387">
        <v>2139.3204819439188</v>
      </c>
      <c r="AS558" s="387">
        <v>2139.3204819439188</v>
      </c>
      <c r="AT558" s="387">
        <v>2139.3204819439188</v>
      </c>
      <c r="AU558" s="387">
        <v>2139.3204819439188</v>
      </c>
      <c r="AV558" s="387">
        <v>2139.3204819439188</v>
      </c>
      <c r="AW558" s="387">
        <v>2139.3204819439188</v>
      </c>
      <c r="AX558" s="387">
        <v>2139.3204819439188</v>
      </c>
      <c r="AY558" s="387">
        <v>2139.3204819439188</v>
      </c>
      <c r="AZ558" s="387">
        <v>2139.3204819439188</v>
      </c>
      <c r="BA558" s="387">
        <v>2139.3204819439188</v>
      </c>
      <c r="BB558" s="387">
        <v>2139.3204819439188</v>
      </c>
      <c r="BC558" s="387">
        <v>2139.3204819439188</v>
      </c>
      <c r="BD558" s="387">
        <v>2139.3204819439188</v>
      </c>
      <c r="BE558" s="387">
        <v>2139.3204819439188</v>
      </c>
      <c r="BF558" s="387">
        <v>2139.3204819439188</v>
      </c>
      <c r="BG558" s="387">
        <v>2139.3204819439188</v>
      </c>
      <c r="BH558" s="387">
        <v>2139.3204819439188</v>
      </c>
      <c r="BI558" s="387">
        <v>2139.3204819439188</v>
      </c>
      <c r="BJ558" s="387">
        <v>2139.3204819439188</v>
      </c>
      <c r="BK558" s="387">
        <v>2139.3204819439188</v>
      </c>
      <c r="BL558" s="387">
        <v>2139.3204819439188</v>
      </c>
      <c r="BM558" s="387">
        <v>2139.3204819439188</v>
      </c>
      <c r="BN558" s="387">
        <v>2139.3204819439188</v>
      </c>
      <c r="BO558" s="387">
        <v>2139.3204819439188</v>
      </c>
      <c r="BP558" s="387">
        <v>2139.3204819439188</v>
      </c>
      <c r="CA558" s="386">
        <v>2230</v>
      </c>
      <c r="CB558" s="386">
        <v>2403.6446961185015</v>
      </c>
      <c r="CC558" s="386">
        <v>2590.8106839365937</v>
      </c>
      <c r="CD558" s="386">
        <v>2792.5508336732473</v>
      </c>
      <c r="CE558" s="386">
        <v>3010</v>
      </c>
      <c r="CF558" s="386">
        <v>3128.4055507916742</v>
      </c>
      <c r="CG558" s="386">
        <v>3251.4688671841059</v>
      </c>
      <c r="CH558" s="386">
        <v>3379.3731735299248</v>
      </c>
      <c r="CI558" s="386">
        <v>3512.3089017499974</v>
      </c>
      <c r="CJ558" s="386">
        <v>3650.4739748603661</v>
      </c>
      <c r="CK558" s="386">
        <v>3766.3498435267506</v>
      </c>
      <c r="CL558" s="386">
        <v>3885.903924127163</v>
      </c>
      <c r="CM558" s="386">
        <v>4009.2529730077463</v>
      </c>
      <c r="CN558" s="386">
        <v>4136.5174526753017</v>
      </c>
      <c r="CO558" s="386">
        <v>4267.8216494408071</v>
      </c>
      <c r="CP558" s="386">
        <v>4384.7782318746586</v>
      </c>
      <c r="CQ558" s="386">
        <v>4504.9399253225556</v>
      </c>
      <c r="CR558" s="386">
        <v>4628.3945635463833</v>
      </c>
      <c r="CS558" s="386">
        <v>4755.2323873290916</v>
      </c>
      <c r="CT558" s="386">
        <v>4885.5461104373799</v>
      </c>
      <c r="CU558" s="386">
        <v>4992.0598193384394</v>
      </c>
      <c r="CV558" s="386">
        <v>5100.8957190299252</v>
      </c>
      <c r="CW558" s="386">
        <v>5212.1044374556268</v>
      </c>
      <c r="CX558" s="386">
        <v>5325.7377063397407</v>
      </c>
      <c r="CY558" s="386">
        <v>5441.8483852512718</v>
      </c>
      <c r="CZ558" s="386">
        <v>5528.1935881218014</v>
      </c>
      <c r="DA558" s="386">
        <v>5615.9088207195391</v>
      </c>
      <c r="DB558" s="386">
        <v>5705.0158211537373</v>
      </c>
      <c r="DC558" s="386">
        <v>5795.5366724498099</v>
      </c>
      <c r="DD558" s="386">
        <v>5887.4938080220736</v>
      </c>
      <c r="DE558" s="386">
        <v>5970.1104580368865</v>
      </c>
      <c r="DF558" s="386">
        <v>6053.8864317099888</v>
      </c>
      <c r="DG558" s="386">
        <v>6138.8379973280316</v>
      </c>
      <c r="DH558" s="386">
        <v>6224.9816514634867</v>
      </c>
      <c r="DI558" s="386">
        <v>6312.3341221780793</v>
      </c>
      <c r="DJ558" s="387">
        <v>6312.3341221780793</v>
      </c>
      <c r="DK558" s="387">
        <v>6312.3341221780793</v>
      </c>
      <c r="DL558" s="387">
        <v>6312.3341221780793</v>
      </c>
      <c r="DM558" s="387">
        <v>6312.3341221780793</v>
      </c>
      <c r="DN558" s="387">
        <v>6312.3341221780793</v>
      </c>
      <c r="DO558" s="387">
        <v>6312.3341221780793</v>
      </c>
      <c r="DP558" s="387">
        <v>6312.3341221780793</v>
      </c>
      <c r="DQ558" s="387">
        <v>6312.3341221780793</v>
      </c>
      <c r="DR558" s="387">
        <v>6312.3341221780793</v>
      </c>
      <c r="DS558" s="387">
        <v>6312.3341221780793</v>
      </c>
      <c r="DT558" s="387">
        <v>6312.3341221780793</v>
      </c>
      <c r="DU558" s="387">
        <v>6312.3341221780793</v>
      </c>
      <c r="DV558" s="387">
        <v>6312.3341221780793</v>
      </c>
      <c r="DW558" s="387">
        <v>6312.3341221780793</v>
      </c>
      <c r="DX558" s="387">
        <v>6312.3341221780793</v>
      </c>
      <c r="DY558" s="387">
        <v>6312.3341221780793</v>
      </c>
      <c r="DZ558" s="387">
        <v>6312.3341221780793</v>
      </c>
      <c r="EA558" s="387">
        <v>6312.3341221780793</v>
      </c>
      <c r="EB558" s="387">
        <v>6312.3341221780793</v>
      </c>
      <c r="EC558" s="387">
        <v>6312.3341221780793</v>
      </c>
      <c r="ED558" s="387">
        <v>6312.3341221780793</v>
      </c>
      <c r="EE558" s="387">
        <v>6312.3341221780793</v>
      </c>
      <c r="EF558" s="387">
        <v>6312.3341221780793</v>
      </c>
      <c r="EG558" s="387">
        <v>6312.3341221780793</v>
      </c>
      <c r="EH558" s="387">
        <v>6312.3341221780793</v>
      </c>
      <c r="EI558" s="387">
        <v>6312.3341221780793</v>
      </c>
      <c r="EJ558" s="387">
        <v>6312.3341221780793</v>
      </c>
      <c r="EK558" s="387">
        <v>6312.3341221780793</v>
      </c>
      <c r="EY558" s="386">
        <v>472</v>
      </c>
      <c r="EZ558" s="386">
        <v>477</v>
      </c>
      <c r="FA558" s="386">
        <v>482</v>
      </c>
      <c r="FB558" s="386">
        <v>487</v>
      </c>
      <c r="FC558" s="386">
        <v>491.09999999999997</v>
      </c>
      <c r="FD558" s="386">
        <v>499</v>
      </c>
      <c r="FE558" s="386">
        <v>506</v>
      </c>
      <c r="FF558" s="386">
        <v>513</v>
      </c>
      <c r="FG558" s="386">
        <v>520</v>
      </c>
      <c r="FH558" s="386">
        <v>527</v>
      </c>
      <c r="FI558" s="386">
        <v>535.5</v>
      </c>
      <c r="FJ558" s="386">
        <v>542</v>
      </c>
      <c r="FK558" s="386">
        <v>549</v>
      </c>
      <c r="FL558" s="386">
        <v>556</v>
      </c>
      <c r="FM558" s="386">
        <v>563</v>
      </c>
      <c r="FN558" s="386">
        <v>570</v>
      </c>
      <c r="FO558" s="386">
        <v>577</v>
      </c>
      <c r="FP558" s="386">
        <v>584</v>
      </c>
      <c r="FQ558" s="386">
        <v>591</v>
      </c>
      <c r="FR558" s="386">
        <v>598</v>
      </c>
      <c r="FS558" s="386">
        <v>605</v>
      </c>
      <c r="FT558" s="386">
        <v>612</v>
      </c>
      <c r="FU558" s="386">
        <v>619</v>
      </c>
      <c r="FV558" s="386">
        <v>626</v>
      </c>
      <c r="FW558" s="386">
        <v>633</v>
      </c>
      <c r="FX558" s="386">
        <v>640</v>
      </c>
      <c r="FY558" s="386">
        <v>647</v>
      </c>
      <c r="FZ558" s="386">
        <v>654</v>
      </c>
      <c r="GA558" s="386">
        <v>661</v>
      </c>
      <c r="GB558" s="386">
        <v>668</v>
      </c>
      <c r="GC558" s="386">
        <v>673.3</v>
      </c>
      <c r="GD558" s="387">
        <v>673.3</v>
      </c>
      <c r="GE558" s="387">
        <v>673.3</v>
      </c>
      <c r="GF558" s="387">
        <v>673.3</v>
      </c>
      <c r="GG558" s="387">
        <v>673.3</v>
      </c>
      <c r="GH558" s="387">
        <v>673.3</v>
      </c>
      <c r="GI558" s="387">
        <v>673.3</v>
      </c>
      <c r="GJ558" s="387">
        <v>673.3</v>
      </c>
      <c r="GK558" s="387">
        <v>673.3</v>
      </c>
      <c r="GL558" s="387">
        <v>673.3</v>
      </c>
      <c r="GM558" s="387">
        <v>673.3</v>
      </c>
      <c r="GN558" s="387">
        <v>673.3</v>
      </c>
      <c r="GO558" s="387">
        <v>673.3</v>
      </c>
      <c r="GP558" s="387">
        <v>673.3</v>
      </c>
      <c r="GQ558" s="387">
        <v>673.3</v>
      </c>
      <c r="GR558" s="387">
        <v>673.3</v>
      </c>
      <c r="GS558" s="387">
        <v>673.3</v>
      </c>
      <c r="GT558" s="387">
        <v>673.3</v>
      </c>
      <c r="GU558" s="387">
        <v>673.3</v>
      </c>
      <c r="GV558" s="387">
        <v>673.3</v>
      </c>
      <c r="GW558" s="387">
        <v>673.3</v>
      </c>
      <c r="GX558" s="387">
        <v>673.3</v>
      </c>
      <c r="GY558" s="387">
        <v>673.3</v>
      </c>
      <c r="GZ558" s="387">
        <v>673.3</v>
      </c>
      <c r="HA558" s="387">
        <v>673.3</v>
      </c>
      <c r="HB558" s="387">
        <v>673.3</v>
      </c>
      <c r="HC558" s="387">
        <v>673.3</v>
      </c>
      <c r="HD558" s="387">
        <v>673.3</v>
      </c>
      <c r="HE558" s="387">
        <v>673.3</v>
      </c>
      <c r="HS558" s="394">
        <v>3.4697208508440136</v>
      </c>
      <c r="HT558" s="394">
        <v>3.4609616358685162</v>
      </c>
      <c r="HU558" s="394">
        <v>3.4522245332906114</v>
      </c>
      <c r="HV558" s="394">
        <v>3.4435094872881584</v>
      </c>
      <c r="HW558" s="394">
        <v>3.4348164421799359</v>
      </c>
      <c r="HX558" s="394">
        <v>3.4159367535801981</v>
      </c>
      <c r="HY558" s="394">
        <v>3.3971608383982321</v>
      </c>
      <c r="HZ558" s="394">
        <v>3.3784881262367992</v>
      </c>
      <c r="IA558" s="394">
        <v>3.3599180498338868</v>
      </c>
      <c r="IB558" s="394">
        <v>3.3414500450454732</v>
      </c>
      <c r="IC558" s="394">
        <v>3.32311547142996</v>
      </c>
      <c r="ID558" s="394">
        <v>3.3048814998240932</v>
      </c>
      <c r="IE558" s="394">
        <v>3.2867475782235243</v>
      </c>
      <c r="IF558" s="394">
        <v>3.2687131576527602</v>
      </c>
      <c r="IG558" s="394">
        <v>3.2507776921485441</v>
      </c>
      <c r="IH558" s="394">
        <v>3.2303572214762535</v>
      </c>
      <c r="II558" s="394">
        <v>3.2100650264542741</v>
      </c>
      <c r="IJ558" s="394">
        <v>3.1899003012910687</v>
      </c>
      <c r="IK558" s="394">
        <v>3.1698622452568546</v>
      </c>
      <c r="IL558" s="394">
        <v>3.1499500626518127</v>
      </c>
      <c r="IM558" s="394">
        <v>3.1298912629869253</v>
      </c>
      <c r="IN558" s="394">
        <v>3.109960197234003</v>
      </c>
      <c r="IO558" s="394">
        <v>3.0901560519868325</v>
      </c>
      <c r="IP558" s="394">
        <v>3.0704780190189509</v>
      </c>
      <c r="IQ558" s="394">
        <v>3.0509252952506607</v>
      </c>
      <c r="IR558" s="394">
        <v>3.0311954321684671</v>
      </c>
      <c r="IS558" s="394">
        <v>3.0115931590662206</v>
      </c>
      <c r="IT558" s="394">
        <v>2.99211765083921</v>
      </c>
      <c r="IU558" s="394">
        <v>2.9727680877185496</v>
      </c>
      <c r="IV558" s="394">
        <v>2.9535436552366687</v>
      </c>
      <c r="IW558" s="394">
        <v>2.9529598453690213</v>
      </c>
      <c r="IX558" s="394">
        <v>2.9523761508996893</v>
      </c>
      <c r="IY558" s="394">
        <v>2.9517925718058624</v>
      </c>
      <c r="IZ558" s="394">
        <v>2.9512091080647349</v>
      </c>
      <c r="JA558" s="394">
        <v>2.9506257596535055</v>
      </c>
      <c r="JB558" s="394">
        <v>2.9506257596535055</v>
      </c>
      <c r="JC558" s="394">
        <v>2.9506257596535055</v>
      </c>
      <c r="JD558" s="394">
        <v>2.9506257596535055</v>
      </c>
      <c r="JE558" s="394">
        <v>2.9506257596535055</v>
      </c>
      <c r="JF558" s="394">
        <v>2.9506257596535055</v>
      </c>
      <c r="JG558" s="394">
        <v>2.9506257596535055</v>
      </c>
      <c r="JH558" s="394">
        <v>2.9506257596535055</v>
      </c>
      <c r="JI558" s="394">
        <v>2.9506257596535055</v>
      </c>
      <c r="JJ558" s="394">
        <v>2.9506257596535055</v>
      </c>
      <c r="JK558" s="394">
        <v>2.9506257596535055</v>
      </c>
      <c r="JL558" s="394">
        <v>2.9506257596535055</v>
      </c>
      <c r="JM558" s="394">
        <v>2.9506257596535055</v>
      </c>
      <c r="JN558" s="394">
        <v>2.9506257596535055</v>
      </c>
      <c r="JO558" s="394">
        <v>2.9506257596535055</v>
      </c>
      <c r="JP558" s="394">
        <v>2.9506257596535055</v>
      </c>
      <c r="JQ558" s="394">
        <v>2.9506257596535055</v>
      </c>
      <c r="JR558" s="394">
        <v>2.9506257596535055</v>
      </c>
      <c r="JS558" s="394">
        <v>2.9506257596535055</v>
      </c>
      <c r="JT558" s="394">
        <v>2.9506257596535055</v>
      </c>
      <c r="JU558" s="394">
        <v>2.9506257596535055</v>
      </c>
      <c r="JV558" s="394">
        <v>2.9506257596535055</v>
      </c>
      <c r="JW558" s="394">
        <v>2.9506257596535055</v>
      </c>
      <c r="JX558" s="394">
        <v>2.9506257596535055</v>
      </c>
      <c r="JY558" s="394">
        <v>2.9506257596535055</v>
      </c>
      <c r="JZ558" s="394">
        <v>2.9506257596535055</v>
      </c>
      <c r="KA558" s="394">
        <v>2.9506257596535055</v>
      </c>
      <c r="KB558" s="394">
        <v>2.9506257596535055</v>
      </c>
      <c r="KC558" s="394">
        <v>2.9506257596535055</v>
      </c>
    </row>
    <row r="559" spans="1:289" x14ac:dyDescent="0.25">
      <c r="A559" s="383">
        <v>550</v>
      </c>
      <c r="B559" s="384" t="s">
        <v>877</v>
      </c>
      <c r="C559" s="385" t="s">
        <v>467</v>
      </c>
      <c r="D559" s="385" t="s">
        <v>576</v>
      </c>
      <c r="E559" s="129">
        <v>2060</v>
      </c>
      <c r="F559" s="386">
        <v>490.65642000000003</v>
      </c>
      <c r="G559" s="386">
        <v>506.64519052986225</v>
      </c>
      <c r="H559" s="386">
        <v>523.15497897090677</v>
      </c>
      <c r="I559" s="386">
        <v>540.20276346809271</v>
      </c>
      <c r="J559" s="386">
        <v>557.80607542453026</v>
      </c>
      <c r="K559" s="386">
        <v>593.42509946024461</v>
      </c>
      <c r="L559" s="386">
        <v>631.3185965236886</v>
      </c>
      <c r="M559" s="386">
        <v>671.63180438299082</v>
      </c>
      <c r="N559" s="386">
        <v>714.51923504652552</v>
      </c>
      <c r="O559" s="386">
        <v>760.1452669747955</v>
      </c>
      <c r="P559" s="386">
        <v>800.66668841502167</v>
      </c>
      <c r="Q559" s="386">
        <v>843.34820433570303</v>
      </c>
      <c r="R559" s="386">
        <v>888.30496390976236</v>
      </c>
      <c r="S559" s="386">
        <v>935.65825462126782</v>
      </c>
      <c r="T559" s="386">
        <v>985.53582948327335</v>
      </c>
      <c r="U559" s="386">
        <v>1031.3106893120912</v>
      </c>
      <c r="V559" s="386">
        <v>1079.2116390603862</v>
      </c>
      <c r="W559" s="386">
        <v>1129.3374285301809</v>
      </c>
      <c r="X559" s="386">
        <v>1181.7913941232034</v>
      </c>
      <c r="Y559" s="386">
        <v>1236.6816718731823</v>
      </c>
      <c r="Z559" s="386">
        <v>1285.1756234505351</v>
      </c>
      <c r="AA559" s="386">
        <v>1335.5711665150689</v>
      </c>
      <c r="AB559" s="386">
        <v>1387.9428681017744</v>
      </c>
      <c r="AC559" s="386">
        <v>1442.3682192399626</v>
      </c>
      <c r="AD559" s="386">
        <v>1498.9277496117422</v>
      </c>
      <c r="AE559" s="386">
        <v>1534.2152279367713</v>
      </c>
      <c r="AF559" s="386">
        <v>1570.3334375140985</v>
      </c>
      <c r="AG559" s="386">
        <v>1607.3019352643739</v>
      </c>
      <c r="AH559" s="386">
        <v>1645.1407385136365</v>
      </c>
      <c r="AI559" s="386">
        <v>1683.8703358320925</v>
      </c>
      <c r="AJ559" s="386">
        <v>1700.7935744817405</v>
      </c>
      <c r="AK559" s="386">
        <v>1717.886895114721</v>
      </c>
      <c r="AL559" s="386">
        <v>1735.1520070894878</v>
      </c>
      <c r="AM559" s="386">
        <v>1752.5906369438944</v>
      </c>
      <c r="AN559" s="386">
        <v>1770.2045285678503</v>
      </c>
      <c r="AO559" s="387">
        <v>1779.803962496869</v>
      </c>
      <c r="AP559" s="387">
        <v>1789.4033964258876</v>
      </c>
      <c r="AQ559" s="387">
        <v>1799.0028303549063</v>
      </c>
      <c r="AR559" s="387">
        <v>1808.602264283925</v>
      </c>
      <c r="AS559" s="387">
        <v>1818.2016982129437</v>
      </c>
      <c r="AT559" s="387">
        <v>1827.8011321419624</v>
      </c>
      <c r="AU559" s="387">
        <v>1837.4005660709811</v>
      </c>
      <c r="AV559" s="387">
        <v>1846.9999999999998</v>
      </c>
      <c r="AW559" s="387">
        <v>1846.9999999999998</v>
      </c>
      <c r="AX559" s="387">
        <v>1846.9999999999998</v>
      </c>
      <c r="AY559" s="387">
        <v>1846.9999999999998</v>
      </c>
      <c r="AZ559" s="387">
        <v>1846.9999999999998</v>
      </c>
      <c r="BA559" s="387">
        <v>1846.9999999999998</v>
      </c>
      <c r="BB559" s="387">
        <v>1846.9999999999998</v>
      </c>
      <c r="BC559" s="387">
        <v>1846.9999999999998</v>
      </c>
      <c r="BD559" s="387">
        <v>1846.9999999999998</v>
      </c>
      <c r="BE559" s="387">
        <v>1846.9999999999998</v>
      </c>
      <c r="BF559" s="387">
        <v>1846.9999999999998</v>
      </c>
      <c r="BG559" s="387">
        <v>1846.9999999999998</v>
      </c>
      <c r="BH559" s="387">
        <v>1846.9999999999998</v>
      </c>
      <c r="BI559" s="387">
        <v>1846.9999999999998</v>
      </c>
      <c r="BJ559" s="387">
        <v>1846.9999999999998</v>
      </c>
      <c r="BK559" s="387">
        <v>1846.9999999999998</v>
      </c>
      <c r="BL559" s="387">
        <v>1846.9999999999998</v>
      </c>
      <c r="BM559" s="387">
        <v>1846.9999999999998</v>
      </c>
      <c r="BN559" s="387">
        <v>1846.9999999999998</v>
      </c>
      <c r="BO559" s="387">
        <v>1846.9999999999998</v>
      </c>
      <c r="BP559" s="387">
        <v>1846.9999999999998</v>
      </c>
      <c r="CA559" s="386">
        <v>1460</v>
      </c>
      <c r="CB559" s="386">
        <v>1482.2559552693074</v>
      </c>
      <c r="CC559" s="386">
        <v>1504.8511759803607</v>
      </c>
      <c r="CD559" s="386">
        <v>1527.7908338293905</v>
      </c>
      <c r="CE559" s="386">
        <v>1551.0801793489557</v>
      </c>
      <c r="CF559" s="386">
        <v>1642.8938846540666</v>
      </c>
      <c r="CG559" s="386">
        <v>1740.1423550951695</v>
      </c>
      <c r="CH559" s="386">
        <v>1843.1472928842079</v>
      </c>
      <c r="CI559" s="386">
        <v>1952.2494428799703</v>
      </c>
      <c r="CJ559" s="386">
        <v>2067.8097197870502</v>
      </c>
      <c r="CK559" s="386">
        <v>2168.9862199496465</v>
      </c>
      <c r="CL559" s="386">
        <v>2275.1132163243437</v>
      </c>
      <c r="CM559" s="386">
        <v>2386.432933268643</v>
      </c>
      <c r="CN559" s="386">
        <v>2503.1994470104128</v>
      </c>
      <c r="CO559" s="386">
        <v>2625.6792655517147</v>
      </c>
      <c r="CP559" s="386">
        <v>2736.8700289224589</v>
      </c>
      <c r="CQ559" s="386">
        <v>2852.7694351275254</v>
      </c>
      <c r="CR559" s="386">
        <v>2973.5768830798193</v>
      </c>
      <c r="CS559" s="386">
        <v>3099.5002157233321</v>
      </c>
      <c r="CT559" s="386">
        <v>3230.7560776161404</v>
      </c>
      <c r="CU559" s="386">
        <v>3347.4891483861525</v>
      </c>
      <c r="CV559" s="386">
        <v>3468.4399965073567</v>
      </c>
      <c r="CW559" s="386">
        <v>3593.7610179174844</v>
      </c>
      <c r="CX559" s="386">
        <v>3723.6101148956177</v>
      </c>
      <c r="CY559" s="386">
        <v>3858.1508950162788</v>
      </c>
      <c r="CZ559" s="386">
        <v>3939.9995390764343</v>
      </c>
      <c r="DA559" s="386">
        <v>4023.5845591148181</v>
      </c>
      <c r="DB559" s="386">
        <v>4108.9427914354692</v>
      </c>
      <c r="DC559" s="386">
        <v>4196.1118538052615</v>
      </c>
      <c r="DD559" s="386">
        <v>4285.1301620322311</v>
      </c>
      <c r="DE559" s="386">
        <v>4317.7804136122641</v>
      </c>
      <c r="DF559" s="386">
        <v>4350.6794415159866</v>
      </c>
      <c r="DG559" s="386">
        <v>4383.8291412773142</v>
      </c>
      <c r="DH559" s="386">
        <v>4417.2314228730511</v>
      </c>
      <c r="DI559" s="386">
        <v>4450.8882108329399</v>
      </c>
      <c r="DJ559" s="387">
        <v>4469.9021844788222</v>
      </c>
      <c r="DK559" s="387">
        <v>4488.9161581247045</v>
      </c>
      <c r="DL559" s="387">
        <v>4507.9301317705867</v>
      </c>
      <c r="DM559" s="387">
        <v>4526.944105416469</v>
      </c>
      <c r="DN559" s="387">
        <v>4545.9580790623513</v>
      </c>
      <c r="DO559" s="387">
        <v>4564.9720527082336</v>
      </c>
      <c r="DP559" s="387">
        <v>4583.9860263541159</v>
      </c>
      <c r="DQ559" s="387">
        <v>4602.9999999999982</v>
      </c>
      <c r="DR559" s="387">
        <v>4602.9999999999982</v>
      </c>
      <c r="DS559" s="387">
        <v>4602.9999999999982</v>
      </c>
      <c r="DT559" s="387">
        <v>4602.9999999999982</v>
      </c>
      <c r="DU559" s="387">
        <v>4602.9999999999982</v>
      </c>
      <c r="DV559" s="387">
        <v>4602.9999999999982</v>
      </c>
      <c r="DW559" s="387">
        <v>4602.9999999999982</v>
      </c>
      <c r="DX559" s="387">
        <v>4602.9999999999982</v>
      </c>
      <c r="DY559" s="387">
        <v>4602.9999999999982</v>
      </c>
      <c r="DZ559" s="387">
        <v>4602.9999999999982</v>
      </c>
      <c r="EA559" s="387">
        <v>4602.9999999999982</v>
      </c>
      <c r="EB559" s="387">
        <v>4602.9999999999982</v>
      </c>
      <c r="EC559" s="387">
        <v>4602.9999999999982</v>
      </c>
      <c r="ED559" s="387">
        <v>4602.9999999999982</v>
      </c>
      <c r="EE559" s="387">
        <v>4602.9999999999982</v>
      </c>
      <c r="EF559" s="387">
        <v>4602.9999999999982</v>
      </c>
      <c r="EG559" s="387">
        <v>4602.9999999999982</v>
      </c>
      <c r="EH559" s="387">
        <v>4602.9999999999982</v>
      </c>
      <c r="EI559" s="387">
        <v>4602.9999999999982</v>
      </c>
      <c r="EJ559" s="387">
        <v>4602.9999999999982</v>
      </c>
      <c r="EK559" s="387">
        <v>4602.9999999999982</v>
      </c>
      <c r="EY559" s="386">
        <v>1473</v>
      </c>
      <c r="EZ559" s="386">
        <v>1478</v>
      </c>
      <c r="FA559" s="386">
        <v>1483</v>
      </c>
      <c r="FB559" s="386">
        <v>1488</v>
      </c>
      <c r="FC559" s="386">
        <v>1493.6000000000001</v>
      </c>
      <c r="FD559" s="386">
        <v>1505</v>
      </c>
      <c r="FE559" s="386">
        <v>1516</v>
      </c>
      <c r="FF559" s="386">
        <v>1527</v>
      </c>
      <c r="FG559" s="386">
        <v>1538</v>
      </c>
      <c r="FH559" s="386">
        <v>1549</v>
      </c>
      <c r="FI559" s="386">
        <v>1560.9</v>
      </c>
      <c r="FJ559" s="386">
        <v>1554</v>
      </c>
      <c r="FK559" s="386">
        <v>1547</v>
      </c>
      <c r="FL559" s="386">
        <v>1540</v>
      </c>
      <c r="FM559" s="386">
        <v>1533</v>
      </c>
      <c r="FN559" s="386">
        <v>1526</v>
      </c>
      <c r="FO559" s="386">
        <v>1519</v>
      </c>
      <c r="FP559" s="386">
        <v>1512</v>
      </c>
      <c r="FQ559" s="386">
        <v>1505</v>
      </c>
      <c r="FR559" s="386">
        <v>1498</v>
      </c>
      <c r="FS559" s="386">
        <v>1491</v>
      </c>
      <c r="FT559" s="386">
        <v>1484</v>
      </c>
      <c r="FU559" s="386">
        <v>1477</v>
      </c>
      <c r="FV559" s="386">
        <v>1470</v>
      </c>
      <c r="FW559" s="386">
        <v>1463</v>
      </c>
      <c r="FX559" s="386">
        <v>1456</v>
      </c>
      <c r="FY559" s="386">
        <v>1449</v>
      </c>
      <c r="FZ559" s="386">
        <v>1442</v>
      </c>
      <c r="GA559" s="386">
        <v>1435</v>
      </c>
      <c r="GB559" s="386">
        <v>1428</v>
      </c>
      <c r="GC559" s="386">
        <v>1423.5</v>
      </c>
      <c r="GD559" s="387">
        <v>1442.8125</v>
      </c>
      <c r="GE559" s="387">
        <v>1462.125</v>
      </c>
      <c r="GF559" s="387">
        <v>1481.4375</v>
      </c>
      <c r="GG559" s="387">
        <v>1500.75</v>
      </c>
      <c r="GH559" s="387">
        <v>1520.0625</v>
      </c>
      <c r="GI559" s="387">
        <v>1539.375</v>
      </c>
      <c r="GJ559" s="387">
        <v>1558.6875</v>
      </c>
      <c r="GK559" s="387">
        <v>1578</v>
      </c>
      <c r="GL559" s="387">
        <v>1578</v>
      </c>
      <c r="GM559" s="387">
        <v>1578</v>
      </c>
      <c r="GN559" s="387">
        <v>1578</v>
      </c>
      <c r="GO559" s="387">
        <v>1578</v>
      </c>
      <c r="GP559" s="387">
        <v>1578</v>
      </c>
      <c r="GQ559" s="387">
        <v>1578</v>
      </c>
      <c r="GR559" s="387">
        <v>1578</v>
      </c>
      <c r="GS559" s="387">
        <v>1578</v>
      </c>
      <c r="GT559" s="387">
        <v>1578</v>
      </c>
      <c r="GU559" s="387">
        <v>1578</v>
      </c>
      <c r="GV559" s="387">
        <v>1578</v>
      </c>
      <c r="GW559" s="387">
        <v>1578</v>
      </c>
      <c r="GX559" s="387">
        <v>1578</v>
      </c>
      <c r="GY559" s="387">
        <v>1578</v>
      </c>
      <c r="GZ559" s="387">
        <v>1578</v>
      </c>
      <c r="HA559" s="387">
        <v>1578</v>
      </c>
      <c r="HB559" s="387">
        <v>1578</v>
      </c>
      <c r="HC559" s="387">
        <v>1578</v>
      </c>
      <c r="HD559" s="387">
        <v>1578</v>
      </c>
      <c r="HE559" s="387">
        <v>1578</v>
      </c>
      <c r="HS559" s="394">
        <v>2.9756056182858055</v>
      </c>
      <c r="HT559" s="394">
        <v>2.9256291838458526</v>
      </c>
      <c r="HU559" s="394">
        <v>2.8764921227368214</v>
      </c>
      <c r="HV559" s="394">
        <v>2.8281803373625838</v>
      </c>
      <c r="HW559" s="394">
        <v>2.780679966901531</v>
      </c>
      <c r="HX559" s="394">
        <v>2.7684940966406311</v>
      </c>
      <c r="HY559" s="394">
        <v>2.7563616289416166</v>
      </c>
      <c r="HZ559" s="394">
        <v>2.7442823297765884</v>
      </c>
      <c r="IA559" s="394">
        <v>2.7322559661432355</v>
      </c>
      <c r="IB559" s="394">
        <v>2.7202823060603407</v>
      </c>
      <c r="IC559" s="394">
        <v>2.7089752219407472</v>
      </c>
      <c r="ID559" s="394">
        <v>2.697715136675281</v>
      </c>
      <c r="IE559" s="394">
        <v>2.6865018549092183</v>
      </c>
      <c r="IF559" s="394">
        <v>2.675335182099845</v>
      </c>
      <c r="IG559" s="394">
        <v>2.6642149245130797</v>
      </c>
      <c r="IH559" s="394">
        <v>2.6537783979995555</v>
      </c>
      <c r="II559" s="394">
        <v>2.6433827544811175</v>
      </c>
      <c r="IJ559" s="394">
        <v>2.6330278338068491</v>
      </c>
      <c r="IK559" s="394">
        <v>2.6227134764531925</v>
      </c>
      <c r="IL559" s="394">
        <v>2.6124395235214934</v>
      </c>
      <c r="IM559" s="394">
        <v>2.6046939323347611</v>
      </c>
      <c r="IN559" s="394">
        <v>2.5969713059601482</v>
      </c>
      <c r="IO559" s="394">
        <v>2.589271576309554</v>
      </c>
      <c r="IP559" s="394">
        <v>2.5815946754967509</v>
      </c>
      <c r="IQ559" s="394">
        <v>2.5739405358367882</v>
      </c>
      <c r="IR559" s="394">
        <v>2.5680878844977877</v>
      </c>
      <c r="IS559" s="394">
        <v>2.5622485409750402</v>
      </c>
      <c r="IT559" s="394">
        <v>2.5564224750091014</v>
      </c>
      <c r="IU559" s="394">
        <v>2.5506096564093323</v>
      </c>
      <c r="IV559" s="394">
        <v>2.5448100550537425</v>
      </c>
      <c r="IW559" s="394">
        <v>2.5386857514016432</v>
      </c>
      <c r="IX559" s="394">
        <v>2.5325761864115313</v>
      </c>
      <c r="IY559" s="394">
        <v>2.5264813246135529</v>
      </c>
      <c r="IZ559" s="394">
        <v>2.5204011306232146</v>
      </c>
      <c r="JA559" s="394">
        <v>2.5143355691411799</v>
      </c>
      <c r="JB559" s="394">
        <v>2.5114575979525529</v>
      </c>
      <c r="JC559" s="394">
        <v>2.5086105050939103</v>
      </c>
      <c r="JD559" s="394">
        <v>2.5057937962672714</v>
      </c>
      <c r="JE559" s="394">
        <v>2.5030069876689054</v>
      </c>
      <c r="JF559" s="394">
        <v>2.5002496057123027</v>
      </c>
      <c r="JG559" s="394">
        <v>2.4975211867598732</v>
      </c>
      <c r="JH559" s="394">
        <v>2.4948212768630609</v>
      </c>
      <c r="JI559" s="394">
        <v>2.492149431510557</v>
      </c>
      <c r="JJ559" s="394">
        <v>2.492149431510557</v>
      </c>
      <c r="JK559" s="394">
        <v>2.492149431510557</v>
      </c>
      <c r="JL559" s="394">
        <v>2.492149431510557</v>
      </c>
      <c r="JM559" s="394">
        <v>2.492149431510557</v>
      </c>
      <c r="JN559" s="394">
        <v>2.492149431510557</v>
      </c>
      <c r="JO559" s="394">
        <v>2.492149431510557</v>
      </c>
      <c r="JP559" s="394">
        <v>2.492149431510557</v>
      </c>
      <c r="JQ559" s="394">
        <v>2.492149431510557</v>
      </c>
      <c r="JR559" s="394">
        <v>2.492149431510557</v>
      </c>
      <c r="JS559" s="394">
        <v>2.492149431510557</v>
      </c>
      <c r="JT559" s="394">
        <v>2.492149431510557</v>
      </c>
      <c r="JU559" s="394">
        <v>2.492149431510557</v>
      </c>
      <c r="JV559" s="394">
        <v>2.492149431510557</v>
      </c>
      <c r="JW559" s="394">
        <v>2.492149431510557</v>
      </c>
      <c r="JX559" s="394">
        <v>2.492149431510557</v>
      </c>
      <c r="JY559" s="394">
        <v>2.492149431510557</v>
      </c>
      <c r="JZ559" s="394">
        <v>2.492149431510557</v>
      </c>
      <c r="KA559" s="394">
        <v>2.492149431510557</v>
      </c>
      <c r="KB559" s="394">
        <v>2.492149431510557</v>
      </c>
      <c r="KC559" s="394">
        <v>2.492149431510557</v>
      </c>
    </row>
    <row r="560" spans="1:289" x14ac:dyDescent="0.25">
      <c r="A560" s="383">
        <v>551</v>
      </c>
      <c r="B560" s="384" t="s">
        <v>874</v>
      </c>
      <c r="C560" s="385" t="s">
        <v>467</v>
      </c>
      <c r="D560" s="385" t="s">
        <v>576</v>
      </c>
      <c r="E560" s="129">
        <v>2060</v>
      </c>
      <c r="F560" s="386">
        <v>119.80873000000001</v>
      </c>
      <c r="G560" s="386">
        <v>115.38679106248848</v>
      </c>
      <c r="H560" s="386">
        <v>111.12805846200332</v>
      </c>
      <c r="I560" s="386">
        <v>107.02650852684259</v>
      </c>
      <c r="J560" s="386">
        <v>103.0763399089067</v>
      </c>
      <c r="K560" s="386">
        <v>102.59307659287725</v>
      </c>
      <c r="L560" s="386">
        <v>102.11207900953511</v>
      </c>
      <c r="M560" s="386">
        <v>101.63333653621466</v>
      </c>
      <c r="N560" s="386">
        <v>101.1568386000536</v>
      </c>
      <c r="O560" s="386">
        <v>100.6825746777595</v>
      </c>
      <c r="P560" s="386">
        <v>116.32386820966552</v>
      </c>
      <c r="Q560" s="386">
        <v>134.3950763929823</v>
      </c>
      <c r="R560" s="386">
        <v>155.27369263649322</v>
      </c>
      <c r="S560" s="386">
        <v>179.39585490820193</v>
      </c>
      <c r="T560" s="386">
        <v>207.26545631646081</v>
      </c>
      <c r="U560" s="386">
        <v>274.73891388576777</v>
      </c>
      <c r="V560" s="386">
        <v>364.17776577242728</v>
      </c>
      <c r="W560" s="386">
        <v>482.73265409406304</v>
      </c>
      <c r="X560" s="386">
        <v>639.88205000499136</v>
      </c>
      <c r="Y560" s="386">
        <v>848.19005809125758</v>
      </c>
      <c r="Z560" s="386">
        <v>956.99737880711291</v>
      </c>
      <c r="AA560" s="386">
        <v>1079.7626950552492</v>
      </c>
      <c r="AB560" s="386">
        <v>1218.2765631879174</v>
      </c>
      <c r="AC560" s="386">
        <v>1374.5592352929184</v>
      </c>
      <c r="AD560" s="386">
        <v>1550.8901249687865</v>
      </c>
      <c r="AE560" s="386">
        <v>1636.2312557726066</v>
      </c>
      <c r="AF560" s="386">
        <v>1726.2684694836676</v>
      </c>
      <c r="AG560" s="386">
        <v>1821.2601783641926</v>
      </c>
      <c r="AH560" s="386">
        <v>1921.4790143779273</v>
      </c>
      <c r="AI560" s="386">
        <v>2027.2126116604047</v>
      </c>
      <c r="AJ560" s="386">
        <v>2078.3630087189081</v>
      </c>
      <c r="AK560" s="386">
        <v>2130.8040267533238</v>
      </c>
      <c r="AL560" s="386">
        <v>2184.5682305646942</v>
      </c>
      <c r="AM560" s="386">
        <v>2239.6890066254023</v>
      </c>
      <c r="AN560" s="386">
        <v>2296.2005838114892</v>
      </c>
      <c r="AO560" s="387">
        <v>2311.050510835053</v>
      </c>
      <c r="AP560" s="387">
        <v>2325.9004378586169</v>
      </c>
      <c r="AQ560" s="387">
        <v>2340.7503648821807</v>
      </c>
      <c r="AR560" s="387">
        <v>2355.6002919057446</v>
      </c>
      <c r="AS560" s="387">
        <v>2370.4502189293084</v>
      </c>
      <c r="AT560" s="387">
        <v>2385.3001459528723</v>
      </c>
      <c r="AU560" s="387">
        <v>2400.1500729764361</v>
      </c>
      <c r="AV560" s="387">
        <v>2415</v>
      </c>
      <c r="AW560" s="387">
        <v>2415</v>
      </c>
      <c r="AX560" s="387">
        <v>2415</v>
      </c>
      <c r="AY560" s="387">
        <v>2415</v>
      </c>
      <c r="AZ560" s="387">
        <v>2415</v>
      </c>
      <c r="BA560" s="387">
        <v>2415</v>
      </c>
      <c r="BB560" s="387">
        <v>2415</v>
      </c>
      <c r="BC560" s="387">
        <v>2415</v>
      </c>
      <c r="BD560" s="387">
        <v>2415</v>
      </c>
      <c r="BE560" s="387">
        <v>2415</v>
      </c>
      <c r="BF560" s="387">
        <v>2415</v>
      </c>
      <c r="BG560" s="387">
        <v>2415</v>
      </c>
      <c r="BH560" s="387">
        <v>2415</v>
      </c>
      <c r="BI560" s="387">
        <v>2415</v>
      </c>
      <c r="BJ560" s="387">
        <v>2415</v>
      </c>
      <c r="BK560" s="387">
        <v>2415</v>
      </c>
      <c r="BL560" s="387">
        <v>2415</v>
      </c>
      <c r="BM560" s="387">
        <v>2415</v>
      </c>
      <c r="BN560" s="387">
        <v>2415</v>
      </c>
      <c r="BO560" s="387">
        <v>2415</v>
      </c>
      <c r="BP560" s="387">
        <v>2415</v>
      </c>
      <c r="CA560" s="386">
        <v>350</v>
      </c>
      <c r="CB560" s="386">
        <v>347.77716939928246</v>
      </c>
      <c r="CC560" s="386">
        <v>345.56845587250626</v>
      </c>
      <c r="CD560" s="386">
        <v>343.37376976291733</v>
      </c>
      <c r="CE560" s="386">
        <v>341.19302198316666</v>
      </c>
      <c r="CF560" s="386">
        <v>339.61463379581386</v>
      </c>
      <c r="CG560" s="386">
        <v>338.04354736761047</v>
      </c>
      <c r="CH560" s="386">
        <v>336.47972891999234</v>
      </c>
      <c r="CI560" s="386">
        <v>334.92314483065775</v>
      </c>
      <c r="CJ560" s="386">
        <v>333.37376163284472</v>
      </c>
      <c r="CK560" s="386">
        <v>376.40866237427798</v>
      </c>
      <c r="CL560" s="386">
        <v>424.99889738303335</v>
      </c>
      <c r="CM560" s="386">
        <v>479.86159945807117</v>
      </c>
      <c r="CN560" s="386">
        <v>541.80647538698997</v>
      </c>
      <c r="CO560" s="386">
        <v>611.74775623387404</v>
      </c>
      <c r="CP560" s="386">
        <v>795.8192596393983</v>
      </c>
      <c r="CQ560" s="386">
        <v>1035.2768564481269</v>
      </c>
      <c r="CR560" s="386">
        <v>1346.7859146595279</v>
      </c>
      <c r="CS560" s="386">
        <v>1752.0263189773955</v>
      </c>
      <c r="CT560" s="386">
        <v>2279.2013110454054</v>
      </c>
      <c r="CU560" s="386">
        <v>2569.8736224061017</v>
      </c>
      <c r="CV560" s="386">
        <v>2897.6161092630628</v>
      </c>
      <c r="CW560" s="386">
        <v>3267.1564249138828</v>
      </c>
      <c r="CX560" s="386">
        <v>3683.8251522458618</v>
      </c>
      <c r="CY560" s="386">
        <v>4153.6326968724652</v>
      </c>
      <c r="CZ560" s="386">
        <v>4381.9655354080169</v>
      </c>
      <c r="DA560" s="386">
        <v>4622.8502505678443</v>
      </c>
      <c r="DB560" s="386">
        <v>4876.9768421250928</v>
      </c>
      <c r="DC560" s="386">
        <v>5145.0732404111168</v>
      </c>
      <c r="DD560" s="386">
        <v>5427.9073914281162</v>
      </c>
      <c r="DE560" s="386">
        <v>5572.8317880369286</v>
      </c>
      <c r="DF560" s="386">
        <v>5721.6256465244742</v>
      </c>
      <c r="DG560" s="386">
        <v>5874.3922810019822</v>
      </c>
      <c r="DH560" s="386">
        <v>6031.2377640535424</v>
      </c>
      <c r="DI560" s="386">
        <v>6192.2710003869597</v>
      </c>
      <c r="DJ560" s="387">
        <v>6235.11212533859</v>
      </c>
      <c r="DK560" s="387">
        <v>6277.9532502902202</v>
      </c>
      <c r="DL560" s="387">
        <v>6320.7943752418505</v>
      </c>
      <c r="DM560" s="387">
        <v>6363.6355001934808</v>
      </c>
      <c r="DN560" s="387">
        <v>6406.476625145111</v>
      </c>
      <c r="DO560" s="387">
        <v>6449.3177500967413</v>
      </c>
      <c r="DP560" s="387">
        <v>6492.1588750483716</v>
      </c>
      <c r="DQ560" s="387">
        <v>6535.0000000000018</v>
      </c>
      <c r="DR560" s="387">
        <v>6535.0000000000018</v>
      </c>
      <c r="DS560" s="387">
        <v>6535.0000000000018</v>
      </c>
      <c r="DT560" s="387">
        <v>6535.0000000000018</v>
      </c>
      <c r="DU560" s="387">
        <v>6535.0000000000018</v>
      </c>
      <c r="DV560" s="387">
        <v>6535.0000000000018</v>
      </c>
      <c r="DW560" s="387">
        <v>6535.0000000000018</v>
      </c>
      <c r="DX560" s="387">
        <v>6535.0000000000018</v>
      </c>
      <c r="DY560" s="387">
        <v>6535.0000000000018</v>
      </c>
      <c r="DZ560" s="387">
        <v>6535.0000000000018</v>
      </c>
      <c r="EA560" s="387">
        <v>6535.0000000000018</v>
      </c>
      <c r="EB560" s="387">
        <v>6535.0000000000018</v>
      </c>
      <c r="EC560" s="387">
        <v>6535.0000000000018</v>
      </c>
      <c r="ED560" s="387">
        <v>6535.0000000000018</v>
      </c>
      <c r="EE560" s="387">
        <v>6535.0000000000018</v>
      </c>
      <c r="EF560" s="387">
        <v>6535.0000000000018</v>
      </c>
      <c r="EG560" s="387">
        <v>6535.0000000000018</v>
      </c>
      <c r="EH560" s="387">
        <v>6535.0000000000018</v>
      </c>
      <c r="EI560" s="387">
        <v>6535.0000000000018</v>
      </c>
      <c r="EJ560" s="387">
        <v>6535.0000000000018</v>
      </c>
      <c r="EK560" s="387">
        <v>6535.0000000000018</v>
      </c>
      <c r="EY560" s="386">
        <v>59</v>
      </c>
      <c r="EZ560" s="386">
        <v>59</v>
      </c>
      <c r="FA560" s="386">
        <v>59</v>
      </c>
      <c r="FB560" s="386">
        <v>59</v>
      </c>
      <c r="FC560" s="386">
        <v>58.1</v>
      </c>
      <c r="FD560" s="386">
        <v>58</v>
      </c>
      <c r="FE560" s="386">
        <v>58</v>
      </c>
      <c r="FF560" s="386">
        <v>58</v>
      </c>
      <c r="FG560" s="386">
        <v>58</v>
      </c>
      <c r="FH560" s="386">
        <v>58</v>
      </c>
      <c r="FI560" s="386">
        <v>59.7</v>
      </c>
      <c r="FJ560" s="386">
        <v>60</v>
      </c>
      <c r="FK560" s="386">
        <v>61</v>
      </c>
      <c r="FL560" s="386">
        <v>62</v>
      </c>
      <c r="FM560" s="386">
        <v>63</v>
      </c>
      <c r="FN560" s="386">
        <v>64</v>
      </c>
      <c r="FO560" s="386">
        <v>65</v>
      </c>
      <c r="FP560" s="386">
        <v>66</v>
      </c>
      <c r="FQ560" s="386">
        <v>67</v>
      </c>
      <c r="FR560" s="386">
        <v>68</v>
      </c>
      <c r="FS560" s="386">
        <v>69</v>
      </c>
      <c r="FT560" s="386">
        <v>70</v>
      </c>
      <c r="FU560" s="386">
        <v>71</v>
      </c>
      <c r="FV560" s="386">
        <v>72</v>
      </c>
      <c r="FW560" s="386">
        <v>73</v>
      </c>
      <c r="FX560" s="386">
        <v>74</v>
      </c>
      <c r="FY560" s="386">
        <v>75</v>
      </c>
      <c r="FZ560" s="386">
        <v>76</v>
      </c>
      <c r="GA560" s="386">
        <v>77</v>
      </c>
      <c r="GB560" s="386">
        <v>78</v>
      </c>
      <c r="GC560" s="386">
        <v>71.3</v>
      </c>
      <c r="GD560" s="387">
        <v>288.01249999999999</v>
      </c>
      <c r="GE560" s="387">
        <v>504.72500000000002</v>
      </c>
      <c r="GF560" s="387">
        <v>721.4375</v>
      </c>
      <c r="GG560" s="387">
        <v>938.15</v>
      </c>
      <c r="GH560" s="387">
        <v>1154.8625</v>
      </c>
      <c r="GI560" s="387">
        <v>1371.575</v>
      </c>
      <c r="GJ560" s="387">
        <v>1588.2875000000001</v>
      </c>
      <c r="GK560" s="387">
        <v>1805.0000000000002</v>
      </c>
      <c r="GL560" s="387">
        <v>1805.0000000000002</v>
      </c>
      <c r="GM560" s="387">
        <v>1805.0000000000002</v>
      </c>
      <c r="GN560" s="387">
        <v>1805.0000000000002</v>
      </c>
      <c r="GO560" s="387">
        <v>1805.0000000000002</v>
      </c>
      <c r="GP560" s="387">
        <v>1805.0000000000002</v>
      </c>
      <c r="GQ560" s="387">
        <v>1805.0000000000002</v>
      </c>
      <c r="GR560" s="387">
        <v>1805.0000000000002</v>
      </c>
      <c r="GS560" s="387">
        <v>1805.0000000000002</v>
      </c>
      <c r="GT560" s="387">
        <v>1805.0000000000002</v>
      </c>
      <c r="GU560" s="387">
        <v>1805.0000000000002</v>
      </c>
      <c r="GV560" s="387">
        <v>1805.0000000000002</v>
      </c>
      <c r="GW560" s="387">
        <v>1805.0000000000002</v>
      </c>
      <c r="GX560" s="387">
        <v>1805.0000000000002</v>
      </c>
      <c r="GY560" s="387">
        <v>1805.0000000000002</v>
      </c>
      <c r="GZ560" s="387">
        <v>1805.0000000000002</v>
      </c>
      <c r="HA560" s="387">
        <v>1805.0000000000002</v>
      </c>
      <c r="HB560" s="387">
        <v>1805.0000000000002</v>
      </c>
      <c r="HC560" s="387">
        <v>1805.0000000000002</v>
      </c>
      <c r="HD560" s="387">
        <v>1805.0000000000002</v>
      </c>
      <c r="HE560" s="387">
        <v>1805.0000000000002</v>
      </c>
      <c r="HS560" s="394">
        <v>2.9213230121043763</v>
      </c>
      <c r="HT560" s="394">
        <v>3.0140119696278012</v>
      </c>
      <c r="HU560" s="394">
        <v>3.1096418011357798</v>
      </c>
      <c r="HV560" s="394">
        <v>3.2083058159072628</v>
      </c>
      <c r="HW560" s="394">
        <v>3.3101002837770008</v>
      </c>
      <c r="HX560" s="394">
        <v>3.310307528289802</v>
      </c>
      <c r="HY560" s="394">
        <v>3.3105147857781287</v>
      </c>
      <c r="HZ560" s="394">
        <v>3.3107220562427928</v>
      </c>
      <c r="IA560" s="394">
        <v>3.310929339684606</v>
      </c>
      <c r="IB560" s="394">
        <v>3.311136636104381</v>
      </c>
      <c r="IC560" s="394">
        <v>3.235867824613845</v>
      </c>
      <c r="ID560" s="394">
        <v>3.1623100249617884</v>
      </c>
      <c r="IE560" s="394">
        <v>3.0904243423994648</v>
      </c>
      <c r="IF560" s="394">
        <v>3.0201727663341833</v>
      </c>
      <c r="IG560" s="394">
        <v>2.95151815023066</v>
      </c>
      <c r="IH560" s="394">
        <v>2.8966382970061813</v>
      </c>
      <c r="II560" s="394">
        <v>2.8427788672169125</v>
      </c>
      <c r="IJ560" s="394">
        <v>2.7899208873429546</v>
      </c>
      <c r="IK560" s="394">
        <v>2.738045736653699</v>
      </c>
      <c r="IL560" s="394">
        <v>2.6871351406481399</v>
      </c>
      <c r="IM560" s="394">
        <v>2.6853507431853387</v>
      </c>
      <c r="IN560" s="394">
        <v>2.6835675306552407</v>
      </c>
      <c r="IO560" s="394">
        <v>2.6817855022709884</v>
      </c>
      <c r="IP560" s="394">
        <v>2.6800046572462475</v>
      </c>
      <c r="IQ560" s="394">
        <v>2.6782249947952064</v>
      </c>
      <c r="IR560" s="394">
        <v>2.6780844822200338</v>
      </c>
      <c r="IS560" s="394">
        <v>2.6779439770168274</v>
      </c>
      <c r="IT560" s="394">
        <v>2.6778034791851999</v>
      </c>
      <c r="IU560" s="394">
        <v>2.6776629887247649</v>
      </c>
      <c r="IV560" s="394">
        <v>2.6775225056351366</v>
      </c>
      <c r="IW560" s="394">
        <v>2.681356319689308</v>
      </c>
      <c r="IX560" s="394">
        <v>2.6851956231950784</v>
      </c>
      <c r="IY560" s="394">
        <v>2.6890404240125276</v>
      </c>
      <c r="IZ560" s="394">
        <v>2.6928907300129876</v>
      </c>
      <c r="JA560" s="394">
        <v>2.6967465490790614</v>
      </c>
      <c r="JB560" s="394">
        <v>2.6979557980693611</v>
      </c>
      <c r="JC560" s="394">
        <v>2.6991496059350388</v>
      </c>
      <c r="JD560" s="394">
        <v>2.7003282665556698</v>
      </c>
      <c r="JE560" s="394">
        <v>2.7014920664002493</v>
      </c>
      <c r="JF560" s="394">
        <v>2.7026412847593173</v>
      </c>
      <c r="JG560" s="394">
        <v>2.7037761939684062</v>
      </c>
      <c r="JH560" s="394">
        <v>2.7048970596232</v>
      </c>
      <c r="JI560" s="394">
        <v>2.7060041407867503</v>
      </c>
      <c r="JJ560" s="394">
        <v>2.7060041407867503</v>
      </c>
      <c r="JK560" s="394">
        <v>2.7060041407867503</v>
      </c>
      <c r="JL560" s="394">
        <v>2.7060041407867503</v>
      </c>
      <c r="JM560" s="394">
        <v>2.7060041407867503</v>
      </c>
      <c r="JN560" s="394">
        <v>2.7060041407867503</v>
      </c>
      <c r="JO560" s="394">
        <v>2.7060041407867503</v>
      </c>
      <c r="JP560" s="394">
        <v>2.7060041407867503</v>
      </c>
      <c r="JQ560" s="394">
        <v>2.7060041407867503</v>
      </c>
      <c r="JR560" s="394">
        <v>2.7060041407867503</v>
      </c>
      <c r="JS560" s="394">
        <v>2.7060041407867503</v>
      </c>
      <c r="JT560" s="394">
        <v>2.7060041407867503</v>
      </c>
      <c r="JU560" s="394">
        <v>2.7060041407867503</v>
      </c>
      <c r="JV560" s="394">
        <v>2.7060041407867503</v>
      </c>
      <c r="JW560" s="394">
        <v>2.7060041407867503</v>
      </c>
      <c r="JX560" s="394">
        <v>2.7060041407867503</v>
      </c>
      <c r="JY560" s="394">
        <v>2.7060041407867503</v>
      </c>
      <c r="JZ560" s="394">
        <v>2.7060041407867503</v>
      </c>
      <c r="KA560" s="394">
        <v>2.7060041407867503</v>
      </c>
      <c r="KB560" s="394">
        <v>2.7060041407867503</v>
      </c>
      <c r="KC560" s="394">
        <v>2.7060041407867503</v>
      </c>
    </row>
    <row r="561" spans="1:289" x14ac:dyDescent="0.25">
      <c r="A561" s="383">
        <v>552</v>
      </c>
      <c r="B561" s="384" t="s">
        <v>874</v>
      </c>
      <c r="C561" s="385" t="s">
        <v>142</v>
      </c>
      <c r="D561" s="385" t="s">
        <v>142</v>
      </c>
      <c r="E561" s="129">
        <v>2052</v>
      </c>
      <c r="F561" s="386">
        <v>371.94294999999994</v>
      </c>
      <c r="G561" s="386">
        <v>371.12458871681213</v>
      </c>
      <c r="H561" s="386">
        <v>370.30802801941263</v>
      </c>
      <c r="I561" s="386">
        <v>369.4932639460925</v>
      </c>
      <c r="J561" s="386">
        <v>368.68029254385959</v>
      </c>
      <c r="K561" s="386">
        <v>369.01302475644673</v>
      </c>
      <c r="L561" s="386">
        <v>369.34605725827504</v>
      </c>
      <c r="M561" s="386">
        <v>369.67939032035417</v>
      </c>
      <c r="N561" s="386">
        <v>370.01302421393831</v>
      </c>
      <c r="O561" s="386">
        <v>370.34695921052628</v>
      </c>
      <c r="P561" s="386">
        <v>370.67969412104941</v>
      </c>
      <c r="Q561" s="386">
        <v>371.01272797427458</v>
      </c>
      <c r="R561" s="386">
        <v>371.34606103878423</v>
      </c>
      <c r="S561" s="386">
        <v>371.67969358340201</v>
      </c>
      <c r="T561" s="386">
        <v>372.01362587719296</v>
      </c>
      <c r="U561" s="386">
        <v>372.34636346154264</v>
      </c>
      <c r="V561" s="386">
        <v>372.67939865407743</v>
      </c>
      <c r="W561" s="386">
        <v>373.01273172098502</v>
      </c>
      <c r="X561" s="386">
        <v>373.34636292869106</v>
      </c>
      <c r="Y561" s="386">
        <v>373.68029254385965</v>
      </c>
      <c r="Z561" s="386">
        <v>374.0130327782482</v>
      </c>
      <c r="AA561" s="386">
        <v>374.34606929816692</v>
      </c>
      <c r="AB561" s="386">
        <v>374.6794023674405</v>
      </c>
      <c r="AC561" s="386">
        <v>375.01303225012873</v>
      </c>
      <c r="AD561" s="386">
        <v>375.34695921052634</v>
      </c>
      <c r="AE561" s="386">
        <v>375.6797020714821</v>
      </c>
      <c r="AF561" s="386">
        <v>376.01273990701748</v>
      </c>
      <c r="AG561" s="386">
        <v>376.34607297862573</v>
      </c>
      <c r="AH561" s="386">
        <v>376.67970154803191</v>
      </c>
      <c r="AI561" s="386">
        <v>377.01362587719302</v>
      </c>
      <c r="AJ561" s="386">
        <v>377.34637134155474</v>
      </c>
      <c r="AK561" s="386">
        <v>377.67941048109543</v>
      </c>
      <c r="AL561" s="386">
        <v>378.01274355500755</v>
      </c>
      <c r="AM561" s="386">
        <v>378.34637082271229</v>
      </c>
      <c r="AN561" s="386">
        <v>378.68029254385971</v>
      </c>
      <c r="AO561" s="387">
        <v>378.68029254385971</v>
      </c>
      <c r="AP561" s="387">
        <v>378.68029254385971</v>
      </c>
      <c r="AQ561" s="387">
        <v>378.68029254385971</v>
      </c>
      <c r="AR561" s="387">
        <v>378.68029254385971</v>
      </c>
      <c r="AS561" s="387">
        <v>378.68029254385971</v>
      </c>
      <c r="AT561" s="387">
        <v>378.68029254385971</v>
      </c>
      <c r="AU561" s="387">
        <v>378.68029254385971</v>
      </c>
      <c r="AV561" s="387">
        <v>378.68029254385971</v>
      </c>
      <c r="AW561" s="387">
        <v>378.68029254385971</v>
      </c>
      <c r="AX561" s="387">
        <v>378.68029254385971</v>
      </c>
      <c r="AY561" s="387">
        <v>378.68029254385971</v>
      </c>
      <c r="AZ561" s="387">
        <v>378.68029254385971</v>
      </c>
      <c r="BA561" s="387">
        <v>378.68029254385971</v>
      </c>
      <c r="BB561" s="387">
        <v>378.68029254385971</v>
      </c>
      <c r="BC561" s="387">
        <v>378.68029254385971</v>
      </c>
      <c r="BD561" s="387">
        <v>378.68029254385971</v>
      </c>
      <c r="BE561" s="387">
        <v>378.68029254385971</v>
      </c>
      <c r="BF561" s="387">
        <v>378.68029254385971</v>
      </c>
      <c r="BG561" s="387">
        <v>378.68029254385971</v>
      </c>
      <c r="BH561" s="387">
        <v>378.68029254385971</v>
      </c>
      <c r="BI561" s="387">
        <v>378.68029254385971</v>
      </c>
      <c r="BJ561" s="387">
        <v>378.68029254385971</v>
      </c>
      <c r="BK561" s="387">
        <v>378.68029254385971</v>
      </c>
      <c r="BL561" s="387">
        <v>378.68029254385971</v>
      </c>
      <c r="BM561" s="387">
        <v>378.68029254385971</v>
      </c>
      <c r="BN561" s="387">
        <v>378.68029254385971</v>
      </c>
      <c r="BO561" s="387">
        <v>378.68029254385971</v>
      </c>
      <c r="BP561" s="387">
        <v>378.68029254385971</v>
      </c>
      <c r="CA561" s="386">
        <v>1140</v>
      </c>
      <c r="CB561" s="386">
        <v>1137.4917339800793</v>
      </c>
      <c r="CC561" s="386">
        <v>1134.9889867307083</v>
      </c>
      <c r="CD561" s="386">
        <v>1132.4917461093041</v>
      </c>
      <c r="CE561" s="386">
        <v>1130</v>
      </c>
      <c r="CF561" s="386">
        <v>1125.523837669828</v>
      </c>
      <c r="CG561" s="386">
        <v>1121.0654063389536</v>
      </c>
      <c r="CH561" s="386">
        <v>1116.6246357712428</v>
      </c>
      <c r="CI561" s="386">
        <v>1112.2014560087816</v>
      </c>
      <c r="CJ561" s="386">
        <v>1107.7957973707737</v>
      </c>
      <c r="CK561" s="386">
        <v>1103.2689453971461</v>
      </c>
      <c r="CL561" s="386">
        <v>1098.7605917684659</v>
      </c>
      <c r="CM561" s="386">
        <v>1094.270660893844</v>
      </c>
      <c r="CN561" s="386">
        <v>1089.799077491283</v>
      </c>
      <c r="CO561" s="386">
        <v>1085.3457665864146</v>
      </c>
      <c r="CP561" s="386">
        <v>1081.8395325703002</v>
      </c>
      <c r="CQ561" s="386">
        <v>1078.3446255223782</v>
      </c>
      <c r="CR561" s="386">
        <v>1074.8610088506218</v>
      </c>
      <c r="CS561" s="386">
        <v>1071.3886460812159</v>
      </c>
      <c r="CT561" s="386">
        <v>1067.9275008581744</v>
      </c>
      <c r="CU561" s="386">
        <v>1064.4601157941236</v>
      </c>
      <c r="CV561" s="386">
        <v>1061.0039887594546</v>
      </c>
      <c r="CW561" s="386">
        <v>1057.5590832011967</v>
      </c>
      <c r="CX561" s="386">
        <v>1054.1253626850603</v>
      </c>
      <c r="CY561" s="386">
        <v>1050.702790895052</v>
      </c>
      <c r="CZ561" s="386">
        <v>1047.0623725650839</v>
      </c>
      <c r="DA561" s="386">
        <v>1043.4345673600947</v>
      </c>
      <c r="DB561" s="386">
        <v>1039.8193315788094</v>
      </c>
      <c r="DC561" s="386">
        <v>1036.2166216713674</v>
      </c>
      <c r="DD561" s="386">
        <v>1032.6263942387968</v>
      </c>
      <c r="DE561" s="386">
        <v>1033.5377717738193</v>
      </c>
      <c r="DF561" s="386">
        <v>1034.4499536743083</v>
      </c>
      <c r="DG561" s="386">
        <v>1035.3629406501823</v>
      </c>
      <c r="DH561" s="386">
        <v>1036.2767334119865</v>
      </c>
      <c r="DI561" s="386">
        <v>1037.1913326708932</v>
      </c>
      <c r="DJ561" s="387">
        <v>1037.1913326708932</v>
      </c>
      <c r="DK561" s="387">
        <v>1037.1913326708932</v>
      </c>
      <c r="DL561" s="387">
        <v>1037.1913326708932</v>
      </c>
      <c r="DM561" s="387">
        <v>1037.1913326708932</v>
      </c>
      <c r="DN561" s="387">
        <v>1037.1913326708932</v>
      </c>
      <c r="DO561" s="387">
        <v>1037.1913326708932</v>
      </c>
      <c r="DP561" s="387">
        <v>1037.1913326708932</v>
      </c>
      <c r="DQ561" s="387">
        <v>1037.1913326708932</v>
      </c>
      <c r="DR561" s="387">
        <v>1037.1913326708932</v>
      </c>
      <c r="DS561" s="387">
        <v>1037.1913326708932</v>
      </c>
      <c r="DT561" s="387">
        <v>1037.1913326708932</v>
      </c>
      <c r="DU561" s="387">
        <v>1037.1913326708932</v>
      </c>
      <c r="DV561" s="387">
        <v>1037.1913326708932</v>
      </c>
      <c r="DW561" s="387">
        <v>1037.1913326708932</v>
      </c>
      <c r="DX561" s="387">
        <v>1037.1913326708932</v>
      </c>
      <c r="DY561" s="387">
        <v>1037.1913326708932</v>
      </c>
      <c r="DZ561" s="387">
        <v>1037.1913326708932</v>
      </c>
      <c r="EA561" s="387">
        <v>1037.1913326708932</v>
      </c>
      <c r="EB561" s="387">
        <v>1037.1913326708932</v>
      </c>
      <c r="EC561" s="387">
        <v>1037.1913326708932</v>
      </c>
      <c r="ED561" s="387">
        <v>1037.1913326708932</v>
      </c>
      <c r="EE561" s="387">
        <v>1037.1913326708932</v>
      </c>
      <c r="EF561" s="387">
        <v>1037.1913326708932</v>
      </c>
      <c r="EG561" s="387">
        <v>1037.1913326708932</v>
      </c>
      <c r="EH561" s="387">
        <v>1037.1913326708932</v>
      </c>
      <c r="EI561" s="387">
        <v>1037.1913326708932</v>
      </c>
      <c r="EJ561" s="387">
        <v>1037.1913326708932</v>
      </c>
      <c r="EK561" s="387">
        <v>1037.1913326708932</v>
      </c>
      <c r="EY561" s="386">
        <v>315</v>
      </c>
      <c r="EZ561" s="386">
        <v>315</v>
      </c>
      <c r="FA561" s="386">
        <v>315</v>
      </c>
      <c r="FB561" s="386">
        <v>315</v>
      </c>
      <c r="FC561" s="386">
        <v>314.3</v>
      </c>
      <c r="FD561" s="386">
        <v>319</v>
      </c>
      <c r="FE561" s="386">
        <v>324</v>
      </c>
      <c r="FF561" s="386">
        <v>329</v>
      </c>
      <c r="FG561" s="386">
        <v>334</v>
      </c>
      <c r="FH561" s="386">
        <v>339</v>
      </c>
      <c r="FI561" s="386">
        <v>344.9</v>
      </c>
      <c r="FJ561" s="386">
        <v>346</v>
      </c>
      <c r="FK561" s="386">
        <v>347</v>
      </c>
      <c r="FL561" s="386">
        <v>348</v>
      </c>
      <c r="FM561" s="386">
        <v>349</v>
      </c>
      <c r="FN561" s="386">
        <v>350</v>
      </c>
      <c r="FO561" s="386">
        <v>351</v>
      </c>
      <c r="FP561" s="386">
        <v>352</v>
      </c>
      <c r="FQ561" s="386">
        <v>353</v>
      </c>
      <c r="FR561" s="386">
        <v>354</v>
      </c>
      <c r="FS561" s="386">
        <v>355</v>
      </c>
      <c r="FT561" s="386">
        <v>356</v>
      </c>
      <c r="FU561" s="386">
        <v>357</v>
      </c>
      <c r="FV561" s="386">
        <v>358</v>
      </c>
      <c r="FW561" s="386">
        <v>359</v>
      </c>
      <c r="FX561" s="386">
        <v>360</v>
      </c>
      <c r="FY561" s="386">
        <v>361</v>
      </c>
      <c r="FZ561" s="386">
        <v>362</v>
      </c>
      <c r="GA561" s="386">
        <v>363</v>
      </c>
      <c r="GB561" s="386">
        <v>364</v>
      </c>
      <c r="GC561" s="386">
        <v>374.49999999999994</v>
      </c>
      <c r="GD561" s="387">
        <v>374.49999999999994</v>
      </c>
      <c r="GE561" s="387">
        <v>374.49999999999994</v>
      </c>
      <c r="GF561" s="387">
        <v>374.49999999999994</v>
      </c>
      <c r="GG561" s="387">
        <v>374.49999999999994</v>
      </c>
      <c r="GH561" s="387">
        <v>374.49999999999994</v>
      </c>
      <c r="GI561" s="387">
        <v>374.49999999999994</v>
      </c>
      <c r="GJ561" s="387">
        <v>374.49999999999994</v>
      </c>
      <c r="GK561" s="387">
        <v>374.49999999999994</v>
      </c>
      <c r="GL561" s="387">
        <v>374.49999999999994</v>
      </c>
      <c r="GM561" s="387">
        <v>374.49999999999994</v>
      </c>
      <c r="GN561" s="387">
        <v>374.49999999999994</v>
      </c>
      <c r="GO561" s="387">
        <v>374.49999999999994</v>
      </c>
      <c r="GP561" s="387">
        <v>374.49999999999994</v>
      </c>
      <c r="GQ561" s="387">
        <v>374.49999999999994</v>
      </c>
      <c r="GR561" s="387">
        <v>374.49999999999994</v>
      </c>
      <c r="GS561" s="387">
        <v>374.49999999999994</v>
      </c>
      <c r="GT561" s="387">
        <v>374.49999999999994</v>
      </c>
      <c r="GU561" s="387">
        <v>374.49999999999994</v>
      </c>
      <c r="GV561" s="387">
        <v>374.49999999999994</v>
      </c>
      <c r="GW561" s="387">
        <v>374.49999999999994</v>
      </c>
      <c r="GX561" s="387">
        <v>374.49999999999994</v>
      </c>
      <c r="GY561" s="387">
        <v>374.49999999999994</v>
      </c>
      <c r="GZ561" s="387">
        <v>374.49999999999994</v>
      </c>
      <c r="HA561" s="387">
        <v>374.49999999999994</v>
      </c>
      <c r="HB561" s="387">
        <v>374.49999999999994</v>
      </c>
      <c r="HC561" s="387">
        <v>374.49999999999994</v>
      </c>
      <c r="HD561" s="387">
        <v>374.49999999999994</v>
      </c>
      <c r="HE561" s="387">
        <v>374.49999999999994</v>
      </c>
      <c r="HS561" s="394">
        <v>3.0649861759713422</v>
      </c>
      <c r="HT561" s="394">
        <v>3.0649861759713426</v>
      </c>
      <c r="HU561" s="394">
        <v>3.0649861759713426</v>
      </c>
      <c r="HV561" s="394">
        <v>3.064986175971343</v>
      </c>
      <c r="HW561" s="394">
        <v>3.0649861759713422</v>
      </c>
      <c r="HX561" s="394">
        <v>3.0500924416223194</v>
      </c>
      <c r="HY561" s="394">
        <v>3.0352710806251246</v>
      </c>
      <c r="HZ561" s="394">
        <v>3.0205217412948175</v>
      </c>
      <c r="IA561" s="394">
        <v>3.0058440736554086</v>
      </c>
      <c r="IB561" s="394">
        <v>2.9912377294315506</v>
      </c>
      <c r="IC561" s="394">
        <v>2.9763403900858454</v>
      </c>
      <c r="ID561" s="394">
        <v>2.9615172443481566</v>
      </c>
      <c r="IE561" s="394">
        <v>2.9467679227101211</v>
      </c>
      <c r="IF561" s="394">
        <v>2.9320920575036489</v>
      </c>
      <c r="IG561" s="394">
        <v>2.9174892828917582</v>
      </c>
      <c r="IH561" s="394">
        <v>2.9054655523231308</v>
      </c>
      <c r="II561" s="394">
        <v>2.8934913746689341</v>
      </c>
      <c r="IJ561" s="394">
        <v>2.8815665457087456</v>
      </c>
      <c r="IK561" s="394">
        <v>2.8696908620637895</v>
      </c>
      <c r="IL561" s="394">
        <v>2.8578641211934652</v>
      </c>
      <c r="IM561" s="394">
        <v>2.8460508658938641</v>
      </c>
      <c r="IN561" s="394">
        <v>2.8342864418174623</v>
      </c>
      <c r="IO561" s="394">
        <v>2.8225706471157173</v>
      </c>
      <c r="IP561" s="394">
        <v>2.810903280774447</v>
      </c>
      <c r="IQ561" s="394">
        <v>2.7992841426103814</v>
      </c>
      <c r="IR561" s="394">
        <v>2.7871145733762726</v>
      </c>
      <c r="IS561" s="394">
        <v>2.7749979099594362</v>
      </c>
      <c r="IT561" s="394">
        <v>2.7629339223578535</v>
      </c>
      <c r="IU561" s="394">
        <v>2.7509223815694122</v>
      </c>
      <c r="IV561" s="394">
        <v>2.7389630595875616</v>
      </c>
      <c r="IW561" s="394">
        <v>2.7389630595872707</v>
      </c>
      <c r="IX561" s="394">
        <v>2.7389630595869807</v>
      </c>
      <c r="IY561" s="394">
        <v>2.7389630595866898</v>
      </c>
      <c r="IZ561" s="394">
        <v>2.7389630595863994</v>
      </c>
      <c r="JA561" s="394">
        <v>2.7389630595861099</v>
      </c>
      <c r="JB561" s="394">
        <v>2.7389630595861099</v>
      </c>
      <c r="JC561" s="394">
        <v>2.7389630595861099</v>
      </c>
      <c r="JD561" s="394">
        <v>2.7389630595861099</v>
      </c>
      <c r="JE561" s="394">
        <v>2.7389630595861099</v>
      </c>
      <c r="JF561" s="394">
        <v>2.7389630595861099</v>
      </c>
      <c r="JG561" s="394">
        <v>2.7389630595861099</v>
      </c>
      <c r="JH561" s="394">
        <v>2.7389630595861099</v>
      </c>
      <c r="JI561" s="394">
        <v>2.7389630595861099</v>
      </c>
      <c r="JJ561" s="394">
        <v>2.7389630595861099</v>
      </c>
      <c r="JK561" s="394">
        <v>2.7389630595861099</v>
      </c>
      <c r="JL561" s="394">
        <v>2.7389630595861099</v>
      </c>
      <c r="JM561" s="394">
        <v>2.7389630595861099</v>
      </c>
      <c r="JN561" s="394">
        <v>2.7389630595861099</v>
      </c>
      <c r="JO561" s="394">
        <v>2.7389630595861099</v>
      </c>
      <c r="JP561" s="394">
        <v>2.7389630595861099</v>
      </c>
      <c r="JQ561" s="394">
        <v>2.7389630595861099</v>
      </c>
      <c r="JR561" s="394">
        <v>2.7389630595861099</v>
      </c>
      <c r="JS561" s="394">
        <v>2.7389630595861099</v>
      </c>
      <c r="JT561" s="394">
        <v>2.7389630595861099</v>
      </c>
      <c r="JU561" s="394">
        <v>2.7389630595861099</v>
      </c>
      <c r="JV561" s="394">
        <v>2.7389630595861099</v>
      </c>
      <c r="JW561" s="394">
        <v>2.7389630595861099</v>
      </c>
      <c r="JX561" s="394">
        <v>2.7389630595861099</v>
      </c>
      <c r="JY561" s="394">
        <v>2.7389630595861099</v>
      </c>
      <c r="JZ561" s="394">
        <v>2.7389630595861099</v>
      </c>
      <c r="KA561" s="394">
        <v>2.7389630595861099</v>
      </c>
      <c r="KB561" s="394">
        <v>2.7389630595861099</v>
      </c>
      <c r="KC561" s="394">
        <v>2.7389630595861099</v>
      </c>
    </row>
    <row r="562" spans="1:289" x14ac:dyDescent="0.25">
      <c r="A562" s="383">
        <v>553</v>
      </c>
      <c r="B562" s="384" t="s">
        <v>874</v>
      </c>
      <c r="C562" s="385" t="s">
        <v>142</v>
      </c>
      <c r="D562" s="385" t="s">
        <v>142</v>
      </c>
      <c r="E562" s="129">
        <v>2052</v>
      </c>
      <c r="F562" s="386">
        <v>239.50969999999998</v>
      </c>
      <c r="G562" s="386">
        <v>236.15908878424892</v>
      </c>
      <c r="H562" s="386">
        <v>232.85535080794961</v>
      </c>
      <c r="I562" s="386">
        <v>229.59783033982342</v>
      </c>
      <c r="J562" s="386">
        <v>226.38588082191779</v>
      </c>
      <c r="K562" s="386">
        <v>226.55230262715753</v>
      </c>
      <c r="L562" s="386">
        <v>226.71884677314199</v>
      </c>
      <c r="M562" s="386">
        <v>226.88551334980687</v>
      </c>
      <c r="N562" s="386">
        <v>227.05230244715398</v>
      </c>
      <c r="O562" s="386">
        <v>227.21921415525114</v>
      </c>
      <c r="P562" s="386">
        <v>227.38563685655717</v>
      </c>
      <c r="Q562" s="386">
        <v>227.55218145123217</v>
      </c>
      <c r="R562" s="386">
        <v>227.71884802855479</v>
      </c>
      <c r="S562" s="386">
        <v>227.88563667786909</v>
      </c>
      <c r="T562" s="386">
        <v>228.05254748858448</v>
      </c>
      <c r="U562" s="386">
        <v>228.21897107942246</v>
      </c>
      <c r="V562" s="386">
        <v>228.38551611951365</v>
      </c>
      <c r="W562" s="386">
        <v>228.55218269748687</v>
      </c>
      <c r="X562" s="386">
        <v>228.71897090203555</v>
      </c>
      <c r="Y562" s="386">
        <v>228.88588082191782</v>
      </c>
      <c r="Z562" s="386">
        <v>229.05230529582457</v>
      </c>
      <c r="AA562" s="386">
        <v>229.21885077809327</v>
      </c>
      <c r="AB562" s="386">
        <v>229.38551735670993</v>
      </c>
      <c r="AC562" s="386">
        <v>229.55230511972454</v>
      </c>
      <c r="AD562" s="386">
        <v>229.71921415525117</v>
      </c>
      <c r="AE562" s="386">
        <v>229.88563950583372</v>
      </c>
      <c r="AF562" s="386">
        <v>230.05218542707649</v>
      </c>
      <c r="AG562" s="386">
        <v>230.21885200632968</v>
      </c>
      <c r="AH562" s="386">
        <v>230.38563933100673</v>
      </c>
      <c r="AI562" s="386">
        <v>230.55254748858451</v>
      </c>
      <c r="AJ562" s="386">
        <v>230.7189737095191</v>
      </c>
      <c r="AK562" s="386">
        <v>230.88552006656721</v>
      </c>
      <c r="AL562" s="386">
        <v>231.05218664645005</v>
      </c>
      <c r="AM562" s="386">
        <v>231.21897353595145</v>
      </c>
      <c r="AN562" s="386">
        <v>231.38588082191785</v>
      </c>
      <c r="AO562" s="387">
        <v>231.38588082191785</v>
      </c>
      <c r="AP562" s="387">
        <v>231.38588082191785</v>
      </c>
      <c r="AQ562" s="387">
        <v>231.38588082191785</v>
      </c>
      <c r="AR562" s="387">
        <v>231.38588082191785</v>
      </c>
      <c r="AS562" s="387">
        <v>231.38588082191785</v>
      </c>
      <c r="AT562" s="387">
        <v>231.38588082191785</v>
      </c>
      <c r="AU562" s="387">
        <v>231.38588082191785</v>
      </c>
      <c r="AV562" s="387">
        <v>231.38588082191785</v>
      </c>
      <c r="AW562" s="387">
        <v>231.38588082191785</v>
      </c>
      <c r="AX562" s="387">
        <v>231.38588082191785</v>
      </c>
      <c r="AY562" s="387">
        <v>231.38588082191785</v>
      </c>
      <c r="AZ562" s="387">
        <v>231.38588082191785</v>
      </c>
      <c r="BA562" s="387">
        <v>231.38588082191785</v>
      </c>
      <c r="BB562" s="387">
        <v>231.38588082191785</v>
      </c>
      <c r="BC562" s="387">
        <v>231.38588082191785</v>
      </c>
      <c r="BD562" s="387">
        <v>231.38588082191785</v>
      </c>
      <c r="BE562" s="387">
        <v>231.38588082191785</v>
      </c>
      <c r="BF562" s="387">
        <v>231.38588082191785</v>
      </c>
      <c r="BG562" s="387">
        <v>231.38588082191785</v>
      </c>
      <c r="BH562" s="387">
        <v>231.38588082191785</v>
      </c>
      <c r="BI562" s="387">
        <v>231.38588082191785</v>
      </c>
      <c r="BJ562" s="387">
        <v>231.38588082191785</v>
      </c>
      <c r="BK562" s="387">
        <v>231.38588082191785</v>
      </c>
      <c r="BL562" s="387">
        <v>231.38588082191785</v>
      </c>
      <c r="BM562" s="387">
        <v>231.38588082191785</v>
      </c>
      <c r="BN562" s="387">
        <v>231.38588082191785</v>
      </c>
      <c r="BO562" s="387">
        <v>231.38588082191785</v>
      </c>
      <c r="BP562" s="387">
        <v>231.38588082191785</v>
      </c>
      <c r="CA562" s="386">
        <v>730</v>
      </c>
      <c r="CB562" s="386">
        <v>719.78769466331312</v>
      </c>
      <c r="CC562" s="386">
        <v>709.71825395716007</v>
      </c>
      <c r="CD562" s="386">
        <v>699.78967928259738</v>
      </c>
      <c r="CE562" s="386">
        <v>690</v>
      </c>
      <c r="CF562" s="386">
        <v>687.71201511451045</v>
      </c>
      <c r="CG562" s="386">
        <v>685.43161700414589</v>
      </c>
      <c r="CH562" s="386">
        <v>683.15878051176594</v>
      </c>
      <c r="CI562" s="386">
        <v>680.8934805636494</v>
      </c>
      <c r="CJ562" s="386">
        <v>678.63569216921758</v>
      </c>
      <c r="CK562" s="386">
        <v>676.32677508697122</v>
      </c>
      <c r="CL562" s="386">
        <v>674.0257136158491</v>
      </c>
      <c r="CM562" s="386">
        <v>671.73248102876494</v>
      </c>
      <c r="CN562" s="386">
        <v>669.44705068956569</v>
      </c>
      <c r="CO562" s="386">
        <v>667.16939605272262</v>
      </c>
      <c r="CP562" s="386">
        <v>665.31286247149171</v>
      </c>
      <c r="CQ562" s="386">
        <v>663.46149506988274</v>
      </c>
      <c r="CR562" s="386">
        <v>661.61527947195759</v>
      </c>
      <c r="CS562" s="386">
        <v>659.77420134178203</v>
      </c>
      <c r="CT562" s="386">
        <v>657.93824638331432</v>
      </c>
      <c r="CU562" s="386">
        <v>656.10590366553276</v>
      </c>
      <c r="CV562" s="386">
        <v>654.27866397961452</v>
      </c>
      <c r="CW562" s="386">
        <v>652.45651311373456</v>
      </c>
      <c r="CX562" s="386">
        <v>650.63943689564735</v>
      </c>
      <c r="CY562" s="386">
        <v>648.82742119257682</v>
      </c>
      <c r="CZ562" s="386">
        <v>646.90859864016625</v>
      </c>
      <c r="DA562" s="386">
        <v>644.9954507554213</v>
      </c>
      <c r="DB562" s="386">
        <v>643.08796075625185</v>
      </c>
      <c r="DC562" s="386">
        <v>641.18611191019863</v>
      </c>
      <c r="DD562" s="386">
        <v>639.28988753428632</v>
      </c>
      <c r="DE562" s="386">
        <v>639.75136410946095</v>
      </c>
      <c r="DF562" s="386">
        <v>640.21317380523328</v>
      </c>
      <c r="DG562" s="386">
        <v>640.67531686206917</v>
      </c>
      <c r="DH562" s="386">
        <v>641.13779352060783</v>
      </c>
      <c r="DI562" s="386">
        <v>641.60060402166232</v>
      </c>
      <c r="DJ562" s="387">
        <v>641.60060402166232</v>
      </c>
      <c r="DK562" s="387">
        <v>641.60060402166232</v>
      </c>
      <c r="DL562" s="387">
        <v>641.60060402166232</v>
      </c>
      <c r="DM562" s="387">
        <v>641.60060402166232</v>
      </c>
      <c r="DN562" s="387">
        <v>641.60060402166232</v>
      </c>
      <c r="DO562" s="387">
        <v>641.60060402166232</v>
      </c>
      <c r="DP562" s="387">
        <v>641.60060402166232</v>
      </c>
      <c r="DQ562" s="387">
        <v>641.60060402166232</v>
      </c>
      <c r="DR562" s="387">
        <v>641.60060402166232</v>
      </c>
      <c r="DS562" s="387">
        <v>641.60060402166232</v>
      </c>
      <c r="DT562" s="387">
        <v>641.60060402166232</v>
      </c>
      <c r="DU562" s="387">
        <v>641.60060402166232</v>
      </c>
      <c r="DV562" s="387">
        <v>641.60060402166232</v>
      </c>
      <c r="DW562" s="387">
        <v>641.60060402166232</v>
      </c>
      <c r="DX562" s="387">
        <v>641.60060402166232</v>
      </c>
      <c r="DY562" s="387">
        <v>641.60060402166232</v>
      </c>
      <c r="DZ562" s="387">
        <v>641.60060402166232</v>
      </c>
      <c r="EA562" s="387">
        <v>641.60060402166232</v>
      </c>
      <c r="EB562" s="387">
        <v>641.60060402166232</v>
      </c>
      <c r="EC562" s="387">
        <v>641.60060402166232</v>
      </c>
      <c r="ED562" s="387">
        <v>641.60060402166232</v>
      </c>
      <c r="EE562" s="387">
        <v>641.60060402166232</v>
      </c>
      <c r="EF562" s="387">
        <v>641.60060402166232</v>
      </c>
      <c r="EG562" s="387">
        <v>641.60060402166232</v>
      </c>
      <c r="EH562" s="387">
        <v>641.60060402166232</v>
      </c>
      <c r="EI562" s="387">
        <v>641.60060402166232</v>
      </c>
      <c r="EJ562" s="387">
        <v>641.60060402166232</v>
      </c>
      <c r="EK562" s="387">
        <v>641.60060402166232</v>
      </c>
      <c r="EY562" s="386">
        <v>177</v>
      </c>
      <c r="EZ562" s="386">
        <v>177</v>
      </c>
      <c r="FA562" s="386">
        <v>177</v>
      </c>
      <c r="FB562" s="386">
        <v>177</v>
      </c>
      <c r="FC562" s="386">
        <v>177.6</v>
      </c>
      <c r="FD562" s="386">
        <v>188</v>
      </c>
      <c r="FE562" s="386">
        <v>198</v>
      </c>
      <c r="FF562" s="386">
        <v>208</v>
      </c>
      <c r="FG562" s="386">
        <v>218</v>
      </c>
      <c r="FH562" s="386">
        <v>228</v>
      </c>
      <c r="FI562" s="386">
        <v>239.60000000000002</v>
      </c>
      <c r="FJ562" s="386">
        <v>256</v>
      </c>
      <c r="FK562" s="386">
        <v>273</v>
      </c>
      <c r="FL562" s="386">
        <v>290</v>
      </c>
      <c r="FM562" s="386">
        <v>307</v>
      </c>
      <c r="FN562" s="386">
        <v>324</v>
      </c>
      <c r="FO562" s="386">
        <v>341</v>
      </c>
      <c r="FP562" s="386">
        <v>358</v>
      </c>
      <c r="FQ562" s="386">
        <v>375</v>
      </c>
      <c r="FR562" s="386">
        <v>392</v>
      </c>
      <c r="FS562" s="386">
        <v>409</v>
      </c>
      <c r="FT562" s="386">
        <v>426</v>
      </c>
      <c r="FU562" s="386">
        <v>443</v>
      </c>
      <c r="FV562" s="386">
        <v>460</v>
      </c>
      <c r="FW562" s="386">
        <v>477</v>
      </c>
      <c r="FX562" s="386">
        <v>494</v>
      </c>
      <c r="FY562" s="386">
        <v>511</v>
      </c>
      <c r="FZ562" s="386">
        <v>528</v>
      </c>
      <c r="GA562" s="386">
        <v>545</v>
      </c>
      <c r="GB562" s="386">
        <v>562</v>
      </c>
      <c r="GC562" s="386">
        <v>577.5</v>
      </c>
      <c r="GD562" s="387">
        <v>577.5</v>
      </c>
      <c r="GE562" s="387">
        <v>577.5</v>
      </c>
      <c r="GF562" s="387">
        <v>577.5</v>
      </c>
      <c r="GG562" s="387">
        <v>577.5</v>
      </c>
      <c r="GH562" s="387">
        <v>577.5</v>
      </c>
      <c r="GI562" s="387">
        <v>577.5</v>
      </c>
      <c r="GJ562" s="387">
        <v>577.5</v>
      </c>
      <c r="GK562" s="387">
        <v>577.5</v>
      </c>
      <c r="GL562" s="387">
        <v>577.5</v>
      </c>
      <c r="GM562" s="387">
        <v>577.5</v>
      </c>
      <c r="GN562" s="387">
        <v>577.5</v>
      </c>
      <c r="GO562" s="387">
        <v>577.5</v>
      </c>
      <c r="GP562" s="387">
        <v>577.5</v>
      </c>
      <c r="GQ562" s="387">
        <v>577.5</v>
      </c>
      <c r="GR562" s="387">
        <v>577.5</v>
      </c>
      <c r="GS562" s="387">
        <v>577.5</v>
      </c>
      <c r="GT562" s="387">
        <v>577.5</v>
      </c>
      <c r="GU562" s="387">
        <v>577.5</v>
      </c>
      <c r="GV562" s="387">
        <v>577.5</v>
      </c>
      <c r="GW562" s="387">
        <v>577.5</v>
      </c>
      <c r="GX562" s="387">
        <v>577.5</v>
      </c>
      <c r="GY562" s="387">
        <v>577.5</v>
      </c>
      <c r="GZ562" s="387">
        <v>577.5</v>
      </c>
      <c r="HA562" s="387">
        <v>577.5</v>
      </c>
      <c r="HB562" s="387">
        <v>577.5</v>
      </c>
      <c r="HC562" s="387">
        <v>577.5</v>
      </c>
      <c r="HD562" s="387">
        <v>577.5</v>
      </c>
      <c r="HE562" s="387">
        <v>577.5</v>
      </c>
      <c r="HS562" s="394">
        <v>3.0478932586028877</v>
      </c>
      <c r="HT562" s="394">
        <v>3.0478932586028877</v>
      </c>
      <c r="HU562" s="394">
        <v>3.0478932586028877</v>
      </c>
      <c r="HV562" s="394">
        <v>3.0478932586028877</v>
      </c>
      <c r="HW562" s="394">
        <v>3.0478932586028877</v>
      </c>
      <c r="HX562" s="394">
        <v>3.0355551770590226</v>
      </c>
      <c r="HY562" s="394">
        <v>3.0232670409178564</v>
      </c>
      <c r="HZ562" s="394">
        <v>3.0110286479969632</v>
      </c>
      <c r="IA562" s="394">
        <v>2.9988397969323661</v>
      </c>
      <c r="IB562" s="394">
        <v>2.9867002871752253</v>
      </c>
      <c r="IC562" s="394">
        <v>2.9743601418132748</v>
      </c>
      <c r="ID562" s="394">
        <v>2.9620709822125035</v>
      </c>
      <c r="IE562" s="394">
        <v>2.9498325977151136</v>
      </c>
      <c r="IF562" s="394">
        <v>2.9376447785336812</v>
      </c>
      <c r="IG562" s="394">
        <v>2.9255073157475637</v>
      </c>
      <c r="IH562" s="394">
        <v>2.9152390764217242</v>
      </c>
      <c r="II562" s="394">
        <v>2.9050068775933005</v>
      </c>
      <c r="IJ562" s="394">
        <v>2.8948105927637355</v>
      </c>
      <c r="IK562" s="394">
        <v>2.8846500958784707</v>
      </c>
      <c r="IL562" s="394">
        <v>2.8745252613253851</v>
      </c>
      <c r="IM562" s="394">
        <v>2.8644370237538626</v>
      </c>
      <c r="IN562" s="394">
        <v>2.8543841911720498</v>
      </c>
      <c r="IO562" s="394">
        <v>2.8443666393250133</v>
      </c>
      <c r="IP562" s="394">
        <v>2.8343842443938954</v>
      </c>
      <c r="IQ562" s="394">
        <v>2.8244368829943833</v>
      </c>
      <c r="IR562" s="394">
        <v>2.8140452793431225</v>
      </c>
      <c r="IS562" s="394">
        <v>2.8036919082426031</v>
      </c>
      <c r="IT562" s="394">
        <v>2.793376629028498</v>
      </c>
      <c r="IU562" s="394">
        <v>2.7830993015540089</v>
      </c>
      <c r="IV562" s="394">
        <v>2.7728597861879618</v>
      </c>
      <c r="IW562" s="394">
        <v>2.772859786186999</v>
      </c>
      <c r="IX562" s="394">
        <v>2.7728597861860362</v>
      </c>
      <c r="IY562" s="394">
        <v>2.7728597861850734</v>
      </c>
      <c r="IZ562" s="394">
        <v>2.7728597861841107</v>
      </c>
      <c r="JA562" s="394">
        <v>2.7728597861831474</v>
      </c>
      <c r="JB562" s="394">
        <v>2.7728597861831474</v>
      </c>
      <c r="JC562" s="394">
        <v>2.7728597861831474</v>
      </c>
      <c r="JD562" s="394">
        <v>2.7728597861831474</v>
      </c>
      <c r="JE562" s="394">
        <v>2.7728597861831474</v>
      </c>
      <c r="JF562" s="394">
        <v>2.7728597861831474</v>
      </c>
      <c r="JG562" s="394">
        <v>2.7728597861831474</v>
      </c>
      <c r="JH562" s="394">
        <v>2.7728597861831474</v>
      </c>
      <c r="JI562" s="394">
        <v>2.7728597861831474</v>
      </c>
      <c r="JJ562" s="394">
        <v>2.7728597861831474</v>
      </c>
      <c r="JK562" s="394">
        <v>2.7728597861831474</v>
      </c>
      <c r="JL562" s="394">
        <v>2.7728597861831474</v>
      </c>
      <c r="JM562" s="394">
        <v>2.7728597861831474</v>
      </c>
      <c r="JN562" s="394">
        <v>2.7728597861831474</v>
      </c>
      <c r="JO562" s="394">
        <v>2.7728597861831474</v>
      </c>
      <c r="JP562" s="394">
        <v>2.7728597861831474</v>
      </c>
      <c r="JQ562" s="394">
        <v>2.7728597861831474</v>
      </c>
      <c r="JR562" s="394">
        <v>2.7728597861831474</v>
      </c>
      <c r="JS562" s="394">
        <v>2.7728597861831474</v>
      </c>
      <c r="JT562" s="394">
        <v>2.7728597861831474</v>
      </c>
      <c r="JU562" s="394">
        <v>2.7728597861831474</v>
      </c>
      <c r="JV562" s="394">
        <v>2.7728597861831474</v>
      </c>
      <c r="JW562" s="394">
        <v>2.7728597861831474</v>
      </c>
      <c r="JX562" s="394">
        <v>2.7728597861831474</v>
      </c>
      <c r="JY562" s="394">
        <v>2.7728597861831474</v>
      </c>
      <c r="JZ562" s="394">
        <v>2.7728597861831474</v>
      </c>
      <c r="KA562" s="394">
        <v>2.7728597861831474</v>
      </c>
      <c r="KB562" s="394">
        <v>2.7728597861831474</v>
      </c>
      <c r="KC562" s="394">
        <v>2.7728597861831474</v>
      </c>
    </row>
    <row r="563" spans="1:289" x14ac:dyDescent="0.25">
      <c r="A563" s="383">
        <v>554</v>
      </c>
      <c r="B563" s="384" t="s">
        <v>874</v>
      </c>
      <c r="C563" s="385" t="s">
        <v>467</v>
      </c>
      <c r="D563" s="385" t="s">
        <v>578</v>
      </c>
      <c r="E563" s="129">
        <v>2060</v>
      </c>
      <c r="F563" s="386">
        <v>136.42945</v>
      </c>
      <c r="G563" s="386">
        <v>140.53178896202695</v>
      </c>
      <c r="H563" s="386">
        <v>144.7574824121015</v>
      </c>
      <c r="I563" s="386">
        <v>149.11023953414588</v>
      </c>
      <c r="J563" s="386">
        <v>153.59388104467095</v>
      </c>
      <c r="K563" s="386">
        <v>158.40357354430762</v>
      </c>
      <c r="L563" s="386">
        <v>163.36387843672793</v>
      </c>
      <c r="M563" s="386">
        <v>168.47951205106551</v>
      </c>
      <c r="N563" s="386">
        <v>173.75533840523374</v>
      </c>
      <c r="O563" s="386">
        <v>179.19637383070369</v>
      </c>
      <c r="P563" s="386">
        <v>207.42275139776589</v>
      </c>
      <c r="Q563" s="386">
        <v>240.09524789863568</v>
      </c>
      <c r="R563" s="386">
        <v>277.91420022658235</v>
      </c>
      <c r="S563" s="386">
        <v>321.69025985965709</v>
      </c>
      <c r="T563" s="386">
        <v>372.36176922303048</v>
      </c>
      <c r="U563" s="386">
        <v>487.88961844309557</v>
      </c>
      <c r="V563" s="386">
        <v>639.26079275333643</v>
      </c>
      <c r="W563" s="386">
        <v>837.59593503071653</v>
      </c>
      <c r="X563" s="386">
        <v>1097.4659455623539</v>
      </c>
      <c r="Y563" s="386">
        <v>1437.9624485939057</v>
      </c>
      <c r="Z563" s="386">
        <v>1629.0417891103784</v>
      </c>
      <c r="AA563" s="386">
        <v>1845.5121364698409</v>
      </c>
      <c r="AB563" s="386">
        <v>2090.7474986982688</v>
      </c>
      <c r="AC563" s="386">
        <v>2368.5702287899867</v>
      </c>
      <c r="AD563" s="386">
        <v>2683.3106016882484</v>
      </c>
      <c r="AE563" s="386">
        <v>2834.7864914531574</v>
      </c>
      <c r="AF563" s="386">
        <v>2994.8133649042766</v>
      </c>
      <c r="AG563" s="386">
        <v>3163.8739346509542</v>
      </c>
      <c r="AH563" s="386">
        <v>3342.4781629701538</v>
      </c>
      <c r="AI563" s="386">
        <v>3531.164800080719</v>
      </c>
      <c r="AJ563" s="386">
        <v>3630.739988137082</v>
      </c>
      <c r="AK563" s="386">
        <v>3733.1230933079996</v>
      </c>
      <c r="AL563" s="386">
        <v>3838.39329594629</v>
      </c>
      <c r="AM563" s="386">
        <v>3946.6320092086667</v>
      </c>
      <c r="AN563" s="386">
        <v>4057.9229420184965</v>
      </c>
      <c r="AO563" s="387">
        <v>4085.9325742661845</v>
      </c>
      <c r="AP563" s="387">
        <v>4113.9422065138724</v>
      </c>
      <c r="AQ563" s="387">
        <v>4141.9518387615608</v>
      </c>
      <c r="AR563" s="387">
        <v>4169.9614710092483</v>
      </c>
      <c r="AS563" s="387">
        <v>4197.9711032569357</v>
      </c>
      <c r="AT563" s="387">
        <v>4225.9807355046232</v>
      </c>
      <c r="AU563" s="387">
        <v>4253.9903677523107</v>
      </c>
      <c r="AV563" s="387">
        <v>4281.9999999999982</v>
      </c>
      <c r="AW563" s="387">
        <v>4281.9999999999982</v>
      </c>
      <c r="AX563" s="387">
        <v>4281.9999999999982</v>
      </c>
      <c r="AY563" s="387">
        <v>4281.9999999999982</v>
      </c>
      <c r="AZ563" s="387">
        <v>4281.9999999999982</v>
      </c>
      <c r="BA563" s="387">
        <v>4281.9999999999982</v>
      </c>
      <c r="BB563" s="387">
        <v>4281.9999999999982</v>
      </c>
      <c r="BC563" s="387">
        <v>4281.9999999999982</v>
      </c>
      <c r="BD563" s="387">
        <v>4281.9999999999982</v>
      </c>
      <c r="BE563" s="387">
        <v>4281.9999999999982</v>
      </c>
      <c r="BF563" s="387">
        <v>4281.9999999999982</v>
      </c>
      <c r="BG563" s="387">
        <v>4281.9999999999982</v>
      </c>
      <c r="BH563" s="387">
        <v>4281.9999999999982</v>
      </c>
      <c r="BI563" s="387">
        <v>4281.9999999999982</v>
      </c>
      <c r="BJ563" s="387">
        <v>4281.9999999999982</v>
      </c>
      <c r="BK563" s="387">
        <v>4281.9999999999982</v>
      </c>
      <c r="BL563" s="387">
        <v>4281.9999999999982</v>
      </c>
      <c r="BM563" s="387">
        <v>4281.9999999999982</v>
      </c>
      <c r="BN563" s="387">
        <v>4281.9999999999982</v>
      </c>
      <c r="BO563" s="387">
        <v>4281.9999999999982</v>
      </c>
      <c r="BP563" s="387">
        <v>4281.9999999999982</v>
      </c>
      <c r="CA563" s="386">
        <v>420</v>
      </c>
      <c r="CB563" s="386">
        <v>421.285019028367</v>
      </c>
      <c r="CC563" s="386">
        <v>422.57396966126561</v>
      </c>
      <c r="CD563" s="386">
        <v>423.86686392771162</v>
      </c>
      <c r="CE563" s="386">
        <v>425.1637138935244</v>
      </c>
      <c r="CF563" s="386">
        <v>437.66198971049943</v>
      </c>
      <c r="CG563" s="386">
        <v>450.52766964333063</v>
      </c>
      <c r="CH563" s="386">
        <v>463.7715540445086</v>
      </c>
      <c r="CI563" s="386">
        <v>477.40476075783363</v>
      </c>
      <c r="CJ563" s="386">
        <v>491.43873445151189</v>
      </c>
      <c r="CK563" s="386">
        <v>565.78517751300296</v>
      </c>
      <c r="CL563" s="386">
        <v>651.37899121992064</v>
      </c>
      <c r="CM563" s="386">
        <v>749.92171422329329</v>
      </c>
      <c r="CN563" s="386">
        <v>863.37229945098022</v>
      </c>
      <c r="CO563" s="386">
        <v>993.98605657299629</v>
      </c>
      <c r="CP563" s="386">
        <v>1295.4745798810995</v>
      </c>
      <c r="CQ563" s="386">
        <v>1688.4083795946726</v>
      </c>
      <c r="CR563" s="386">
        <v>2200.5239628454551</v>
      </c>
      <c r="CS563" s="386">
        <v>2867.9706696430471</v>
      </c>
      <c r="CT563" s="386">
        <v>3737.8623913265046</v>
      </c>
      <c r="CU563" s="386">
        <v>4218.0005076048928</v>
      </c>
      <c r="CV563" s="386">
        <v>4759.8136098962214</v>
      </c>
      <c r="CW563" s="386">
        <v>5371.2240100743738</v>
      </c>
      <c r="CX563" s="386">
        <v>6061.1716615156411</v>
      </c>
      <c r="CY563" s="386">
        <v>6839.7448777883983</v>
      </c>
      <c r="CZ563" s="386">
        <v>7215.799703014628</v>
      </c>
      <c r="DA563" s="386">
        <v>7612.5303332749272</v>
      </c>
      <c r="DB563" s="386">
        <v>8031.0735414149831</v>
      </c>
      <c r="DC563" s="386">
        <v>8472.6286009908818</v>
      </c>
      <c r="DD563" s="386">
        <v>8938.4607226098124</v>
      </c>
      <c r="DE563" s="386">
        <v>9178.0946612580028</v>
      </c>
      <c r="DF563" s="386">
        <v>9424.1530197625998</v>
      </c>
      <c r="DG563" s="386">
        <v>9676.8080323685699</v>
      </c>
      <c r="DH563" s="386">
        <v>9936.2365508016483</v>
      </c>
      <c r="DI563" s="386">
        <v>10202.620168059802</v>
      </c>
      <c r="DJ563" s="387">
        <v>10272.542647052327</v>
      </c>
      <c r="DK563" s="387">
        <v>10342.465126044852</v>
      </c>
      <c r="DL563" s="387">
        <v>10412.387605037376</v>
      </c>
      <c r="DM563" s="387">
        <v>10482.310084029901</v>
      </c>
      <c r="DN563" s="387">
        <v>10552.232563022426</v>
      </c>
      <c r="DO563" s="387">
        <v>10622.155042014951</v>
      </c>
      <c r="DP563" s="387">
        <v>10692.077521007475</v>
      </c>
      <c r="DQ563" s="387">
        <v>10762</v>
      </c>
      <c r="DR563" s="387">
        <v>10762</v>
      </c>
      <c r="DS563" s="387">
        <v>10762</v>
      </c>
      <c r="DT563" s="387">
        <v>10762</v>
      </c>
      <c r="DU563" s="387">
        <v>10762</v>
      </c>
      <c r="DV563" s="387">
        <v>10762</v>
      </c>
      <c r="DW563" s="387">
        <v>10762</v>
      </c>
      <c r="DX563" s="387">
        <v>10762</v>
      </c>
      <c r="DY563" s="387">
        <v>10762</v>
      </c>
      <c r="DZ563" s="387">
        <v>10762</v>
      </c>
      <c r="EA563" s="387">
        <v>10762</v>
      </c>
      <c r="EB563" s="387">
        <v>10762</v>
      </c>
      <c r="EC563" s="387">
        <v>10762</v>
      </c>
      <c r="ED563" s="387">
        <v>10762</v>
      </c>
      <c r="EE563" s="387">
        <v>10762</v>
      </c>
      <c r="EF563" s="387">
        <v>10762</v>
      </c>
      <c r="EG563" s="387">
        <v>10762</v>
      </c>
      <c r="EH563" s="387">
        <v>10762</v>
      </c>
      <c r="EI563" s="387">
        <v>10762</v>
      </c>
      <c r="EJ563" s="387">
        <v>10762</v>
      </c>
      <c r="EK563" s="387">
        <v>10762</v>
      </c>
      <c r="EY563" s="386">
        <v>125</v>
      </c>
      <c r="EZ563" s="386">
        <v>162</v>
      </c>
      <c r="FA563" s="386">
        <v>199</v>
      </c>
      <c r="FB563" s="386">
        <v>236</v>
      </c>
      <c r="FC563" s="386">
        <v>273.20000000000005</v>
      </c>
      <c r="FD563" s="386">
        <v>334</v>
      </c>
      <c r="FE563" s="386">
        <v>395</v>
      </c>
      <c r="FF563" s="386">
        <v>456</v>
      </c>
      <c r="FG563" s="386">
        <v>517</v>
      </c>
      <c r="FH563" s="386">
        <v>578</v>
      </c>
      <c r="FI563" s="386">
        <v>639.79999999999995</v>
      </c>
      <c r="FJ563" s="386">
        <v>792</v>
      </c>
      <c r="FK563" s="386">
        <v>944</v>
      </c>
      <c r="FL563" s="386">
        <v>1096</v>
      </c>
      <c r="FM563" s="386">
        <v>1248</v>
      </c>
      <c r="FN563" s="386">
        <v>1400</v>
      </c>
      <c r="FO563" s="386">
        <v>1552</v>
      </c>
      <c r="FP563" s="386">
        <v>1704</v>
      </c>
      <c r="FQ563" s="386">
        <v>1856</v>
      </c>
      <c r="FR563" s="386">
        <v>2008</v>
      </c>
      <c r="FS563" s="386">
        <v>2160</v>
      </c>
      <c r="FT563" s="386">
        <v>2312</v>
      </c>
      <c r="FU563" s="386">
        <v>2464</v>
      </c>
      <c r="FV563" s="386">
        <v>2616</v>
      </c>
      <c r="FW563" s="386">
        <v>2768</v>
      </c>
      <c r="FX563" s="386">
        <v>2920</v>
      </c>
      <c r="FY563" s="386">
        <v>3072</v>
      </c>
      <c r="FZ563" s="386">
        <v>3224</v>
      </c>
      <c r="GA563" s="386">
        <v>3376</v>
      </c>
      <c r="GB563" s="386">
        <v>3528</v>
      </c>
      <c r="GC563" s="386">
        <v>3686.6</v>
      </c>
      <c r="GD563" s="387">
        <v>3686.6</v>
      </c>
      <c r="GE563" s="387">
        <v>3686.6</v>
      </c>
      <c r="GF563" s="387">
        <v>3686.6</v>
      </c>
      <c r="GG563" s="387">
        <v>3686.6</v>
      </c>
      <c r="GH563" s="387">
        <v>3686.6</v>
      </c>
      <c r="GI563" s="387">
        <v>3686.6</v>
      </c>
      <c r="GJ563" s="387">
        <v>3686.6</v>
      </c>
      <c r="GK563" s="387">
        <v>3686.6</v>
      </c>
      <c r="GL563" s="387">
        <v>3686.6</v>
      </c>
      <c r="GM563" s="387">
        <v>3686.6</v>
      </c>
      <c r="GN563" s="387">
        <v>3686.6</v>
      </c>
      <c r="GO563" s="387">
        <v>3686.6</v>
      </c>
      <c r="GP563" s="387">
        <v>3686.6</v>
      </c>
      <c r="GQ563" s="387">
        <v>3686.6</v>
      </c>
      <c r="GR563" s="387">
        <v>3686.6</v>
      </c>
      <c r="GS563" s="387">
        <v>3686.6</v>
      </c>
      <c r="GT563" s="387">
        <v>3686.6</v>
      </c>
      <c r="GU563" s="387">
        <v>3686.6</v>
      </c>
      <c r="GV563" s="387">
        <v>3686.6</v>
      </c>
      <c r="GW563" s="387">
        <v>3686.6</v>
      </c>
      <c r="GX563" s="387">
        <v>3686.6</v>
      </c>
      <c r="GY563" s="387">
        <v>3686.6</v>
      </c>
      <c r="GZ563" s="387">
        <v>3686.6</v>
      </c>
      <c r="HA563" s="387">
        <v>3686.6</v>
      </c>
      <c r="HB563" s="387">
        <v>3686.6</v>
      </c>
      <c r="HC563" s="387">
        <v>3686.6</v>
      </c>
      <c r="HD563" s="387">
        <v>3686.6</v>
      </c>
      <c r="HE563" s="387">
        <v>3686.6</v>
      </c>
      <c r="HS563" s="394">
        <v>3.078514206426838</v>
      </c>
      <c r="HT563" s="394">
        <v>2.9977916181099942</v>
      </c>
      <c r="HU563" s="394">
        <v>2.9191856795233897</v>
      </c>
      <c r="HV563" s="394">
        <v>2.842640889398123</v>
      </c>
      <c r="HW563" s="394">
        <v>2.7681032017797023</v>
      </c>
      <c r="HX563" s="394">
        <v>2.7629552788345362</v>
      </c>
      <c r="HY563" s="394">
        <v>2.7578169296330914</v>
      </c>
      <c r="HZ563" s="394">
        <v>2.752688136370796</v>
      </c>
      <c r="IA563" s="394">
        <v>2.7475688812761887</v>
      </c>
      <c r="IB563" s="394">
        <v>2.7424591466108579</v>
      </c>
      <c r="IC563" s="394">
        <v>2.7276910256966964</v>
      </c>
      <c r="ID563" s="394">
        <v>2.7130024309973946</v>
      </c>
      <c r="IE563" s="394">
        <v>2.69839293426491</v>
      </c>
      <c r="IF563" s="394">
        <v>2.6838621095573152</v>
      </c>
      <c r="IG563" s="394">
        <v>2.6694095332263732</v>
      </c>
      <c r="IH563" s="394">
        <v>2.6552616225266039</v>
      </c>
      <c r="II563" s="394">
        <v>2.6411886959664641</v>
      </c>
      <c r="IJ563" s="394">
        <v>2.6271903561288856</v>
      </c>
      <c r="IK563" s="394">
        <v>2.6132662077031164</v>
      </c>
      <c r="IL563" s="394">
        <v>2.599415857473558</v>
      </c>
      <c r="IM563" s="394">
        <v>2.589252489285955</v>
      </c>
      <c r="IN563" s="394">
        <v>2.5791288585080543</v>
      </c>
      <c r="IO563" s="394">
        <v>2.5690448097719019</v>
      </c>
      <c r="IP563" s="394">
        <v>2.5590001883170106</v>
      </c>
      <c r="IQ563" s="394">
        <v>2.548994839987984</v>
      </c>
      <c r="IR563" s="394">
        <v>2.5454473290211328</v>
      </c>
      <c r="IS563" s="394">
        <v>2.5419047552294622</v>
      </c>
      <c r="IT563" s="394">
        <v>2.5383671117417608</v>
      </c>
      <c r="IU563" s="394">
        <v>2.5348343916963794</v>
      </c>
      <c r="IV563" s="394">
        <v>2.5313065882412196</v>
      </c>
      <c r="IW563" s="394">
        <v>2.5278854148868</v>
      </c>
      <c r="IX563" s="394">
        <v>2.5244688654002183</v>
      </c>
      <c r="IY563" s="394">
        <v>2.5210569335321118</v>
      </c>
      <c r="IZ563" s="394">
        <v>2.5176496130415638</v>
      </c>
      <c r="JA563" s="394">
        <v>2.5142468976960917</v>
      </c>
      <c r="JB563" s="394">
        <v>2.5141243670417714</v>
      </c>
      <c r="JC563" s="394">
        <v>2.5140035048788372</v>
      </c>
      <c r="JD563" s="394">
        <v>2.5138842773581525</v>
      </c>
      <c r="JE563" s="394">
        <v>2.513766651540041</v>
      </c>
      <c r="JF563" s="394">
        <v>2.5136505953639432</v>
      </c>
      <c r="JG563" s="394">
        <v>2.5135360776192845</v>
      </c>
      <c r="JH563" s="394">
        <v>2.5134230679174925</v>
      </c>
      <c r="JI563" s="394">
        <v>2.5133115366651109</v>
      </c>
      <c r="JJ563" s="394">
        <v>2.5133115366651109</v>
      </c>
      <c r="JK563" s="394">
        <v>2.5133115366651109</v>
      </c>
      <c r="JL563" s="394">
        <v>2.5133115366651109</v>
      </c>
      <c r="JM563" s="394">
        <v>2.5133115366651109</v>
      </c>
      <c r="JN563" s="394">
        <v>2.5133115366651109</v>
      </c>
      <c r="JO563" s="394">
        <v>2.5133115366651109</v>
      </c>
      <c r="JP563" s="394">
        <v>2.5133115366651109</v>
      </c>
      <c r="JQ563" s="394">
        <v>2.5133115366651109</v>
      </c>
      <c r="JR563" s="394">
        <v>2.5133115366651109</v>
      </c>
      <c r="JS563" s="394">
        <v>2.5133115366651109</v>
      </c>
      <c r="JT563" s="394">
        <v>2.5133115366651109</v>
      </c>
      <c r="JU563" s="394">
        <v>2.5133115366651109</v>
      </c>
      <c r="JV563" s="394">
        <v>2.5133115366651109</v>
      </c>
      <c r="JW563" s="394">
        <v>2.5133115366651109</v>
      </c>
      <c r="JX563" s="394">
        <v>2.5133115366651109</v>
      </c>
      <c r="JY563" s="394">
        <v>2.5133115366651109</v>
      </c>
      <c r="JZ563" s="394">
        <v>2.5133115366651109</v>
      </c>
      <c r="KA563" s="394">
        <v>2.5133115366651109</v>
      </c>
      <c r="KB563" s="394">
        <v>2.5133115366651109</v>
      </c>
      <c r="KC563" s="394">
        <v>2.5133115366651109</v>
      </c>
    </row>
    <row r="564" spans="1:289" x14ac:dyDescent="0.25">
      <c r="A564" s="383">
        <v>555</v>
      </c>
      <c r="B564" s="384" t="s">
        <v>874</v>
      </c>
      <c r="C564" s="385" t="s">
        <v>467</v>
      </c>
      <c r="D564" s="385" t="s">
        <v>578</v>
      </c>
      <c r="E564" s="129">
        <v>2060</v>
      </c>
      <c r="F564" s="386">
        <v>122.04965000000001</v>
      </c>
      <c r="G564" s="386">
        <v>124.1299808346744</v>
      </c>
      <c r="H564" s="386">
        <v>126.24577081553804</v>
      </c>
      <c r="I564" s="386">
        <v>128.39762434215444</v>
      </c>
      <c r="J564" s="386">
        <v>130.58615611605074</v>
      </c>
      <c r="K564" s="386">
        <v>134.17395957652599</v>
      </c>
      <c r="L564" s="386">
        <v>137.86033653095993</v>
      </c>
      <c r="M564" s="386">
        <v>141.64799524746658</v>
      </c>
      <c r="N564" s="386">
        <v>145.53971840276492</v>
      </c>
      <c r="O564" s="386">
        <v>149.53836512652623</v>
      </c>
      <c r="P564" s="386">
        <v>167.73039012707613</v>
      </c>
      <c r="Q564" s="386">
        <v>188.13555804476715</v>
      </c>
      <c r="R564" s="386">
        <v>211.02310782202289</v>
      </c>
      <c r="S564" s="386">
        <v>236.69503254812116</v>
      </c>
      <c r="T564" s="386">
        <v>265.49006415073399</v>
      </c>
      <c r="U564" s="386">
        <v>346.06670335101632</v>
      </c>
      <c r="V564" s="386">
        <v>451.09847538491857</v>
      </c>
      <c r="W564" s="386">
        <v>588.00755034845906</v>
      </c>
      <c r="X564" s="386">
        <v>766.46873827664263</v>
      </c>
      <c r="Y564" s="386">
        <v>999.09316879901507</v>
      </c>
      <c r="Z564" s="386">
        <v>1128.3464702055405</v>
      </c>
      <c r="AA564" s="386">
        <v>1274.3213511866402</v>
      </c>
      <c r="AB564" s="386">
        <v>1439.1810928378534</v>
      </c>
      <c r="AC564" s="386">
        <v>1625.3688412685153</v>
      </c>
      <c r="AD564" s="386">
        <v>1835.6438139117481</v>
      </c>
      <c r="AE564" s="386">
        <v>1938.3324662325206</v>
      </c>
      <c r="AF564" s="386">
        <v>2046.7656748967077</v>
      </c>
      <c r="AG564" s="386">
        <v>2161.2647989526254</v>
      </c>
      <c r="AH564" s="386">
        <v>2282.1691747529735</v>
      </c>
      <c r="AI564" s="386">
        <v>2409.8371216320515</v>
      </c>
      <c r="AJ564" s="386">
        <v>2475.6649546413146</v>
      </c>
      <c r="AK564" s="386">
        <v>2543.2909604647475</v>
      </c>
      <c r="AL564" s="386">
        <v>2612.764258529829</v>
      </c>
      <c r="AM564" s="386">
        <v>2684.1353100250403</v>
      </c>
      <c r="AN564" s="386">
        <v>2757.4559545518091</v>
      </c>
      <c r="AO564" s="387">
        <v>2775.8989602328329</v>
      </c>
      <c r="AP564" s="387">
        <v>2794.3419659138567</v>
      </c>
      <c r="AQ564" s="387">
        <v>2812.7849715948805</v>
      </c>
      <c r="AR564" s="387">
        <v>2831.2279772759043</v>
      </c>
      <c r="AS564" s="387">
        <v>2849.6709829569281</v>
      </c>
      <c r="AT564" s="387">
        <v>2868.1139886379519</v>
      </c>
      <c r="AU564" s="387">
        <v>2886.5569943189757</v>
      </c>
      <c r="AV564" s="387">
        <v>2904.9999999999995</v>
      </c>
      <c r="AW564" s="387">
        <v>2904.9999999999995</v>
      </c>
      <c r="AX564" s="387">
        <v>2904.9999999999995</v>
      </c>
      <c r="AY564" s="387">
        <v>2904.9999999999995</v>
      </c>
      <c r="AZ564" s="387">
        <v>2904.9999999999995</v>
      </c>
      <c r="BA564" s="387">
        <v>2904.9999999999995</v>
      </c>
      <c r="BB564" s="387">
        <v>2904.9999999999995</v>
      </c>
      <c r="BC564" s="387">
        <v>2904.9999999999995</v>
      </c>
      <c r="BD564" s="387">
        <v>2904.9999999999995</v>
      </c>
      <c r="BE564" s="387">
        <v>2904.9999999999995</v>
      </c>
      <c r="BF564" s="387">
        <v>2904.9999999999995</v>
      </c>
      <c r="BG564" s="387">
        <v>2904.9999999999995</v>
      </c>
      <c r="BH564" s="387">
        <v>2904.9999999999995</v>
      </c>
      <c r="BI564" s="387">
        <v>2904.9999999999995</v>
      </c>
      <c r="BJ564" s="387">
        <v>2904.9999999999995</v>
      </c>
      <c r="BK564" s="387">
        <v>2904.9999999999995</v>
      </c>
      <c r="BL564" s="387">
        <v>2904.9999999999995</v>
      </c>
      <c r="BM564" s="387">
        <v>2904.9999999999995</v>
      </c>
      <c r="BN564" s="387">
        <v>2904.9999999999995</v>
      </c>
      <c r="BO564" s="387">
        <v>2904.9999999999995</v>
      </c>
      <c r="BP564" s="387">
        <v>2904.9999999999995</v>
      </c>
      <c r="CA564" s="386">
        <v>370</v>
      </c>
      <c r="CB564" s="386">
        <v>369.14060694689124</v>
      </c>
      <c r="CC564" s="386">
        <v>368.28320999221415</v>
      </c>
      <c r="CD564" s="386">
        <v>367.42780449966301</v>
      </c>
      <c r="CE564" s="386">
        <v>366.57438584370072</v>
      </c>
      <c r="CF564" s="386">
        <v>375.87846817002679</v>
      </c>
      <c r="CG564" s="386">
        <v>385.41869887790392</v>
      </c>
      <c r="CH564" s="386">
        <v>395.20107168666442</v>
      </c>
      <c r="CI564" s="386">
        <v>405.23173244317678</v>
      </c>
      <c r="CJ564" s="386">
        <v>415.51698298301847</v>
      </c>
      <c r="CK564" s="386">
        <v>463.44719054214062</v>
      </c>
      <c r="CL564" s="386">
        <v>516.90618486749327</v>
      </c>
      <c r="CM564" s="386">
        <v>576.53171581794652</v>
      </c>
      <c r="CN564" s="386">
        <v>643.03509819522071</v>
      </c>
      <c r="CO564" s="386">
        <v>717.2096975173306</v>
      </c>
      <c r="CP564" s="386">
        <v>926.08460076499796</v>
      </c>
      <c r="CQ564" s="386">
        <v>1195.7907021374901</v>
      </c>
      <c r="CR564" s="386">
        <v>1544.0440345701475</v>
      </c>
      <c r="CS564" s="386">
        <v>1993.7201187717062</v>
      </c>
      <c r="CT564" s="386">
        <v>2574.3565746825739</v>
      </c>
      <c r="CU564" s="386">
        <v>2902.2118680545032</v>
      </c>
      <c r="CV564" s="386">
        <v>3271.8209318438999</v>
      </c>
      <c r="CW564" s="386">
        <v>3688.5012868574108</v>
      </c>
      <c r="CX564" s="386">
        <v>4158.247662863806</v>
      </c>
      <c r="CY564" s="386">
        <v>4687.8182440446371</v>
      </c>
      <c r="CZ564" s="386">
        <v>4944.2030472299084</v>
      </c>
      <c r="DA564" s="386">
        <v>5214.6099741158705</v>
      </c>
      <c r="DB564" s="386">
        <v>5499.8059186472301</v>
      </c>
      <c r="DC564" s="386">
        <v>5800.5997175111033</v>
      </c>
      <c r="DD564" s="386">
        <v>6117.8444440573903</v>
      </c>
      <c r="DE564" s="386">
        <v>6278.9666266123049</v>
      </c>
      <c r="DF564" s="386">
        <v>6444.3321922654077</v>
      </c>
      <c r="DG564" s="386">
        <v>6614.0528965790454</v>
      </c>
      <c r="DH564" s="386">
        <v>6788.2434383581221</v>
      </c>
      <c r="DI564" s="386">
        <v>6967.0215371645936</v>
      </c>
      <c r="DJ564" s="387">
        <v>7013.0188450190199</v>
      </c>
      <c r="DK564" s="387">
        <v>7059.0161528734461</v>
      </c>
      <c r="DL564" s="387">
        <v>7105.0134607278724</v>
      </c>
      <c r="DM564" s="387">
        <v>7151.0107685822986</v>
      </c>
      <c r="DN564" s="387">
        <v>7197.0080764367249</v>
      </c>
      <c r="DO564" s="387">
        <v>7243.0053842911511</v>
      </c>
      <c r="DP564" s="387">
        <v>7289.0026921455774</v>
      </c>
      <c r="DQ564" s="387">
        <v>7335.0000000000036</v>
      </c>
      <c r="DR564" s="387">
        <v>7335.0000000000036</v>
      </c>
      <c r="DS564" s="387">
        <v>7335.0000000000036</v>
      </c>
      <c r="DT564" s="387">
        <v>7335.0000000000036</v>
      </c>
      <c r="DU564" s="387">
        <v>7335.0000000000036</v>
      </c>
      <c r="DV564" s="387">
        <v>7335.0000000000036</v>
      </c>
      <c r="DW564" s="387">
        <v>7335.0000000000036</v>
      </c>
      <c r="DX564" s="387">
        <v>7335.0000000000036</v>
      </c>
      <c r="DY564" s="387">
        <v>7335.0000000000036</v>
      </c>
      <c r="DZ564" s="387">
        <v>7335.0000000000036</v>
      </c>
      <c r="EA564" s="387">
        <v>7335.0000000000036</v>
      </c>
      <c r="EB564" s="387">
        <v>7335.0000000000036</v>
      </c>
      <c r="EC564" s="387">
        <v>7335.0000000000036</v>
      </c>
      <c r="ED564" s="387">
        <v>7335.0000000000036</v>
      </c>
      <c r="EE564" s="387">
        <v>7335.0000000000036</v>
      </c>
      <c r="EF564" s="387">
        <v>7335.0000000000036</v>
      </c>
      <c r="EG564" s="387">
        <v>7335.0000000000036</v>
      </c>
      <c r="EH564" s="387">
        <v>7335.0000000000036</v>
      </c>
      <c r="EI564" s="387">
        <v>7335.0000000000036</v>
      </c>
      <c r="EJ564" s="387">
        <v>7335.0000000000036</v>
      </c>
      <c r="EK564" s="387">
        <v>7335.0000000000036</v>
      </c>
      <c r="EY564" s="386">
        <v>88</v>
      </c>
      <c r="EZ564" s="386">
        <v>88</v>
      </c>
      <c r="FA564" s="386">
        <v>88</v>
      </c>
      <c r="FB564" s="386">
        <v>88</v>
      </c>
      <c r="FC564" s="386">
        <v>88.300000000000011</v>
      </c>
      <c r="FD564" s="386">
        <v>89</v>
      </c>
      <c r="FE564" s="386">
        <v>90</v>
      </c>
      <c r="FF564" s="386">
        <v>91</v>
      </c>
      <c r="FG564" s="386">
        <v>92</v>
      </c>
      <c r="FH564" s="386">
        <v>93</v>
      </c>
      <c r="FI564" s="386">
        <v>93.5</v>
      </c>
      <c r="FJ564" s="386">
        <v>93</v>
      </c>
      <c r="FK564" s="386">
        <v>92</v>
      </c>
      <c r="FL564" s="386">
        <v>91</v>
      </c>
      <c r="FM564" s="386">
        <v>90</v>
      </c>
      <c r="FN564" s="386">
        <v>89</v>
      </c>
      <c r="FO564" s="386">
        <v>88</v>
      </c>
      <c r="FP564" s="386">
        <v>87</v>
      </c>
      <c r="FQ564" s="386">
        <v>86</v>
      </c>
      <c r="FR564" s="386">
        <v>85</v>
      </c>
      <c r="FS564" s="386">
        <v>84</v>
      </c>
      <c r="FT564" s="386">
        <v>83</v>
      </c>
      <c r="FU564" s="386">
        <v>82</v>
      </c>
      <c r="FV564" s="386">
        <v>81</v>
      </c>
      <c r="FW564" s="386">
        <v>80</v>
      </c>
      <c r="FX564" s="386">
        <v>79</v>
      </c>
      <c r="FY564" s="386">
        <v>78</v>
      </c>
      <c r="FZ564" s="386">
        <v>77</v>
      </c>
      <c r="GA564" s="386">
        <v>76</v>
      </c>
      <c r="GB564" s="386">
        <v>75</v>
      </c>
      <c r="GC564" s="386">
        <v>83.1</v>
      </c>
      <c r="GD564" s="387">
        <v>164.21249999999998</v>
      </c>
      <c r="GE564" s="387">
        <v>245.32499999999999</v>
      </c>
      <c r="GF564" s="387">
        <v>326.4375</v>
      </c>
      <c r="GG564" s="387">
        <v>407.55</v>
      </c>
      <c r="GH564" s="387">
        <v>488.66250000000002</v>
      </c>
      <c r="GI564" s="387">
        <v>569.77499999999998</v>
      </c>
      <c r="GJ564" s="387">
        <v>650.88749999999993</v>
      </c>
      <c r="GK564" s="387">
        <v>731.99999999999989</v>
      </c>
      <c r="GL564" s="387">
        <v>731.99999999999989</v>
      </c>
      <c r="GM564" s="387">
        <v>731.99999999999989</v>
      </c>
      <c r="GN564" s="387">
        <v>731.99999999999989</v>
      </c>
      <c r="GO564" s="387">
        <v>731.99999999999989</v>
      </c>
      <c r="GP564" s="387">
        <v>731.99999999999989</v>
      </c>
      <c r="GQ564" s="387">
        <v>731.99999999999989</v>
      </c>
      <c r="GR564" s="387">
        <v>731.99999999999989</v>
      </c>
      <c r="GS564" s="387">
        <v>731.99999999999989</v>
      </c>
      <c r="GT564" s="387">
        <v>731.99999999999989</v>
      </c>
      <c r="GU564" s="387">
        <v>731.99999999999989</v>
      </c>
      <c r="GV564" s="387">
        <v>731.99999999999989</v>
      </c>
      <c r="GW564" s="387">
        <v>731.99999999999989</v>
      </c>
      <c r="GX564" s="387">
        <v>731.99999999999989</v>
      </c>
      <c r="GY564" s="387">
        <v>731.99999999999989</v>
      </c>
      <c r="GZ564" s="387">
        <v>731.99999999999989</v>
      </c>
      <c r="HA564" s="387">
        <v>731.99999999999989</v>
      </c>
      <c r="HB564" s="387">
        <v>731.99999999999989</v>
      </c>
      <c r="HC564" s="387">
        <v>731.99999999999989</v>
      </c>
      <c r="HD564" s="387">
        <v>731.99999999999989</v>
      </c>
      <c r="HE564" s="387">
        <v>731.99999999999989</v>
      </c>
      <c r="HS564" s="394">
        <v>3.0315531425120841</v>
      </c>
      <c r="HT564" s="394">
        <v>2.9738231204477534</v>
      </c>
      <c r="HU564" s="394">
        <v>2.9171924541561491</v>
      </c>
      <c r="HV564" s="394">
        <v>2.8616402085488755</v>
      </c>
      <c r="HW564" s="394">
        <v>2.8071458472054984</v>
      </c>
      <c r="HX564" s="394">
        <v>2.8014263673544262</v>
      </c>
      <c r="HY564" s="394">
        <v>2.7957185407809351</v>
      </c>
      <c r="HZ564" s="394">
        <v>2.7900223437418026</v>
      </c>
      <c r="IA564" s="394">
        <v>2.784337752542184</v>
      </c>
      <c r="IB564" s="394">
        <v>2.7786647435355101</v>
      </c>
      <c r="IC564" s="394">
        <v>2.7630484266507884</v>
      </c>
      <c r="ID564" s="394">
        <v>2.7475198747091425</v>
      </c>
      <c r="IE564" s="394">
        <v>2.7320785944646118</v>
      </c>
      <c r="IF564" s="394">
        <v>2.7167240954433161</v>
      </c>
      <c r="IG564" s="394">
        <v>2.7014558899278782</v>
      </c>
      <c r="IH564" s="394">
        <v>2.6760291926313062</v>
      </c>
      <c r="II564" s="394">
        <v>2.6508418170048831</v>
      </c>
      <c r="IJ564" s="394">
        <v>2.625891510500387</v>
      </c>
      <c r="IK564" s="394">
        <v>2.6011760417710734</v>
      </c>
      <c r="IL564" s="394">
        <v>2.5766932004721279</v>
      </c>
      <c r="IM564" s="394">
        <v>2.5720928320233356</v>
      </c>
      <c r="IN564" s="394">
        <v>2.5675006769659792</v>
      </c>
      <c r="IO564" s="394">
        <v>2.5629167206360592</v>
      </c>
      <c r="IP564" s="394">
        <v>2.5583409483957569</v>
      </c>
      <c r="IQ564" s="394">
        <v>2.5537733456333878</v>
      </c>
      <c r="IR564" s="394">
        <v>2.5507507784976688</v>
      </c>
      <c r="IS564" s="394">
        <v>2.5477317887789144</v>
      </c>
      <c r="IT564" s="394">
        <v>2.5447163722430037</v>
      </c>
      <c r="IU564" s="394">
        <v>2.5417045246608292</v>
      </c>
      <c r="IV564" s="394">
        <v>2.5386962418082875</v>
      </c>
      <c r="IW564" s="394">
        <v>2.5362747955213631</v>
      </c>
      <c r="IX564" s="394">
        <v>2.533855658845972</v>
      </c>
      <c r="IY564" s="394">
        <v>2.5314388295791725</v>
      </c>
      <c r="IZ564" s="394">
        <v>2.5290243055201245</v>
      </c>
      <c r="JA564" s="394">
        <v>2.5266120844700848</v>
      </c>
      <c r="JB564" s="394">
        <v>2.5263955732851286</v>
      </c>
      <c r="JC564" s="394">
        <v>2.5261819201018505</v>
      </c>
      <c r="JD564" s="394">
        <v>2.5259710687017964</v>
      </c>
      <c r="JE564" s="394">
        <v>2.5257629643313706</v>
      </c>
      <c r="JF564" s="394">
        <v>2.5255575536544339</v>
      </c>
      <c r="JG564" s="394">
        <v>2.5253547847067286</v>
      </c>
      <c r="JH564" s="394">
        <v>2.5251546068520532</v>
      </c>
      <c r="JI564" s="394">
        <v>2.5249569707401047</v>
      </c>
      <c r="JJ564" s="394">
        <v>2.5249569707401047</v>
      </c>
      <c r="JK564" s="394">
        <v>2.5249569707401047</v>
      </c>
      <c r="JL564" s="394">
        <v>2.5249569707401047</v>
      </c>
      <c r="JM564" s="394">
        <v>2.5249569707401047</v>
      </c>
      <c r="JN564" s="394">
        <v>2.5249569707401047</v>
      </c>
      <c r="JO564" s="394">
        <v>2.5249569707401047</v>
      </c>
      <c r="JP564" s="394">
        <v>2.5249569707401047</v>
      </c>
      <c r="JQ564" s="394">
        <v>2.5249569707401047</v>
      </c>
      <c r="JR564" s="394">
        <v>2.5249569707401047</v>
      </c>
      <c r="JS564" s="394">
        <v>2.5249569707401047</v>
      </c>
      <c r="JT564" s="394">
        <v>2.5249569707401047</v>
      </c>
      <c r="JU564" s="394">
        <v>2.5249569707401047</v>
      </c>
      <c r="JV564" s="394">
        <v>2.5249569707401047</v>
      </c>
      <c r="JW564" s="394">
        <v>2.5249569707401047</v>
      </c>
      <c r="JX564" s="394">
        <v>2.5249569707401047</v>
      </c>
      <c r="JY564" s="394">
        <v>2.5249569707401047</v>
      </c>
      <c r="JZ564" s="394">
        <v>2.5249569707401047</v>
      </c>
      <c r="KA564" s="394">
        <v>2.5249569707401047</v>
      </c>
      <c r="KB564" s="394">
        <v>2.5249569707401047</v>
      </c>
      <c r="KC564" s="394">
        <v>2.5249569707401047</v>
      </c>
    </row>
    <row r="565" spans="1:289" x14ac:dyDescent="0.25">
      <c r="A565" s="383">
        <v>556</v>
      </c>
      <c r="B565" s="384" t="s">
        <v>874</v>
      </c>
      <c r="C565" s="385" t="s">
        <v>142</v>
      </c>
      <c r="D565" s="385" t="s">
        <v>142</v>
      </c>
      <c r="E565" s="129">
        <v>2052</v>
      </c>
      <c r="F565" s="386">
        <v>81.85772</v>
      </c>
      <c r="G565" s="386">
        <v>94.526364068071828</v>
      </c>
      <c r="H565" s="386">
        <v>109.1556606258965</v>
      </c>
      <c r="I565" s="386">
        <v>126.04904847599451</v>
      </c>
      <c r="J565" s="386">
        <v>145.55692788262235</v>
      </c>
      <c r="K565" s="386">
        <v>145.55692788262235</v>
      </c>
      <c r="L565" s="386">
        <v>145.55692788262235</v>
      </c>
      <c r="M565" s="386">
        <v>145.55692788262235</v>
      </c>
      <c r="N565" s="386">
        <v>145.55692788262235</v>
      </c>
      <c r="O565" s="386">
        <v>145.55692788262235</v>
      </c>
      <c r="P565" s="386">
        <v>145.55692788262235</v>
      </c>
      <c r="Q565" s="386">
        <v>145.55692788262235</v>
      </c>
      <c r="R565" s="386">
        <v>145.55692788262235</v>
      </c>
      <c r="S565" s="386">
        <v>145.55692788262235</v>
      </c>
      <c r="T565" s="386">
        <v>145.55692788262235</v>
      </c>
      <c r="U565" s="386">
        <v>178.09667494504751</v>
      </c>
      <c r="V565" s="386">
        <v>217.91079330871676</v>
      </c>
      <c r="W565" s="386">
        <v>266.6254934578987</v>
      </c>
      <c r="X565" s="386">
        <v>326.23053077024576</v>
      </c>
      <c r="Y565" s="386">
        <v>399.16047721611244</v>
      </c>
      <c r="Z565" s="386">
        <v>455.00894408709638</v>
      </c>
      <c r="AA565" s="386">
        <v>518.67143922458797</v>
      </c>
      <c r="AB565" s="386">
        <v>591.24126099774094</v>
      </c>
      <c r="AC565" s="386">
        <v>673.9646764217423</v>
      </c>
      <c r="AD565" s="386">
        <v>768.26232373859864</v>
      </c>
      <c r="AE565" s="386">
        <v>799.64965161723148</v>
      </c>
      <c r="AF565" s="386">
        <v>832.31930757693783</v>
      </c>
      <c r="AG565" s="386">
        <v>866.32368108246817</v>
      </c>
      <c r="AH565" s="386">
        <v>901.71730196815338</v>
      </c>
      <c r="AI565" s="386">
        <v>938.5569278826224</v>
      </c>
      <c r="AJ565" s="386">
        <v>938.5569278826224</v>
      </c>
      <c r="AK565" s="386">
        <v>938.5569278826224</v>
      </c>
      <c r="AL565" s="386">
        <v>938.5569278826224</v>
      </c>
      <c r="AM565" s="386">
        <v>938.5569278826224</v>
      </c>
      <c r="AN565" s="386">
        <v>938.5569278826224</v>
      </c>
      <c r="AO565" s="387">
        <v>938.5569278826224</v>
      </c>
      <c r="AP565" s="387">
        <v>938.5569278826224</v>
      </c>
      <c r="AQ565" s="387">
        <v>938.5569278826224</v>
      </c>
      <c r="AR565" s="387">
        <v>938.5569278826224</v>
      </c>
      <c r="AS565" s="387">
        <v>938.5569278826224</v>
      </c>
      <c r="AT565" s="387">
        <v>938.5569278826224</v>
      </c>
      <c r="AU565" s="387">
        <v>938.5569278826224</v>
      </c>
      <c r="AV565" s="387">
        <v>938.5569278826224</v>
      </c>
      <c r="AW565" s="387">
        <v>938.5569278826224</v>
      </c>
      <c r="AX565" s="387">
        <v>938.5569278826224</v>
      </c>
      <c r="AY565" s="387">
        <v>938.5569278826224</v>
      </c>
      <c r="AZ565" s="387">
        <v>938.5569278826224</v>
      </c>
      <c r="BA565" s="387">
        <v>938.5569278826224</v>
      </c>
      <c r="BB565" s="387">
        <v>938.5569278826224</v>
      </c>
      <c r="BC565" s="387">
        <v>938.5569278826224</v>
      </c>
      <c r="BD565" s="387">
        <v>938.5569278826224</v>
      </c>
      <c r="BE565" s="387">
        <v>938.5569278826224</v>
      </c>
      <c r="BF565" s="387">
        <v>938.5569278826224</v>
      </c>
      <c r="BG565" s="387">
        <v>938.5569278826224</v>
      </c>
      <c r="BH565" s="387">
        <v>938.5569278826224</v>
      </c>
      <c r="BI565" s="387">
        <v>938.5569278826224</v>
      </c>
      <c r="BJ565" s="387">
        <v>938.5569278826224</v>
      </c>
      <c r="BK565" s="387">
        <v>938.5569278826224</v>
      </c>
      <c r="BL565" s="387">
        <v>938.5569278826224</v>
      </c>
      <c r="BM565" s="387">
        <v>938.5569278826224</v>
      </c>
      <c r="BN565" s="387">
        <v>938.5569278826224</v>
      </c>
      <c r="BO565" s="387">
        <v>938.5569278826224</v>
      </c>
      <c r="BP565" s="387">
        <v>938.5569278826224</v>
      </c>
      <c r="CA565" s="386">
        <v>239.99999999999997</v>
      </c>
      <c r="CB565" s="386">
        <v>274.3812279995098</v>
      </c>
      <c r="CC565" s="386">
        <v>313.68774282716248</v>
      </c>
      <c r="CD565" s="386">
        <v>358.62511702213033</v>
      </c>
      <c r="CE565" s="386">
        <v>410</v>
      </c>
      <c r="CF565" s="386">
        <v>410.08952093498328</v>
      </c>
      <c r="CG565" s="386">
        <v>410.17906141630266</v>
      </c>
      <c r="CH565" s="386">
        <v>410.26862144822593</v>
      </c>
      <c r="CI565" s="386">
        <v>410.35820103502186</v>
      </c>
      <c r="CJ565" s="386">
        <v>410.44780018096037</v>
      </c>
      <c r="CK565" s="386">
        <v>410.53732115857531</v>
      </c>
      <c r="CL565" s="386">
        <v>410.62686166121983</v>
      </c>
      <c r="CM565" s="386">
        <v>410.71642169315243</v>
      </c>
      <c r="CN565" s="386">
        <v>410.80600125863253</v>
      </c>
      <c r="CO565" s="386">
        <v>410.89560036192069</v>
      </c>
      <c r="CP565" s="386">
        <v>501.47752043370866</v>
      </c>
      <c r="CQ565" s="386">
        <v>612.02822147240079</v>
      </c>
      <c r="CR565" s="386">
        <v>746.94982051181773</v>
      </c>
      <c r="CS565" s="386">
        <v>911.61488112488382</v>
      </c>
      <c r="CT565" s="386">
        <v>1112.5803483276798</v>
      </c>
      <c r="CU565" s="386">
        <v>1265.0663756234972</v>
      </c>
      <c r="CV565" s="386">
        <v>1438.4515573537883</v>
      </c>
      <c r="CW565" s="386">
        <v>1635.6002520687871</v>
      </c>
      <c r="CX565" s="386">
        <v>1859.7693963979041</v>
      </c>
      <c r="CY565" s="386">
        <v>2114.6623103068346</v>
      </c>
      <c r="CZ565" s="386">
        <v>2197.991396001024</v>
      </c>
      <c r="DA565" s="386">
        <v>2284.6040965252432</v>
      </c>
      <c r="DB565" s="386">
        <v>2374.6298039910489</v>
      </c>
      <c r="DC565" s="386">
        <v>2468.2030092561649</v>
      </c>
      <c r="DD565" s="386">
        <v>2565.4635028425464</v>
      </c>
      <c r="DE565" s="386">
        <v>2565.4636359488291</v>
      </c>
      <c r="DF565" s="386">
        <v>2565.4637690551185</v>
      </c>
      <c r="DG565" s="386">
        <v>2565.4639021614153</v>
      </c>
      <c r="DH565" s="386">
        <v>2565.4640352677188</v>
      </c>
      <c r="DI565" s="386">
        <v>2565.4641683740278</v>
      </c>
      <c r="DJ565" s="387">
        <v>2565.4641683740278</v>
      </c>
      <c r="DK565" s="387">
        <v>2565.4641683740278</v>
      </c>
      <c r="DL565" s="387">
        <v>2565.4641683740278</v>
      </c>
      <c r="DM565" s="387">
        <v>2565.4641683740278</v>
      </c>
      <c r="DN565" s="387">
        <v>2565.4641683740278</v>
      </c>
      <c r="DO565" s="387">
        <v>2565.4641683740278</v>
      </c>
      <c r="DP565" s="387">
        <v>2565.4641683740278</v>
      </c>
      <c r="DQ565" s="387">
        <v>2565.4641683740278</v>
      </c>
      <c r="DR565" s="387">
        <v>2565.4641683740278</v>
      </c>
      <c r="DS565" s="387">
        <v>2565.4641683740278</v>
      </c>
      <c r="DT565" s="387">
        <v>2565.4641683740278</v>
      </c>
      <c r="DU565" s="387">
        <v>2565.4641683740278</v>
      </c>
      <c r="DV565" s="387">
        <v>2565.4641683740278</v>
      </c>
      <c r="DW565" s="387">
        <v>2565.4641683740278</v>
      </c>
      <c r="DX565" s="387">
        <v>2565.4641683740278</v>
      </c>
      <c r="DY565" s="387">
        <v>2565.4641683740278</v>
      </c>
      <c r="DZ565" s="387">
        <v>2565.4641683740278</v>
      </c>
      <c r="EA565" s="387">
        <v>2565.4641683740278</v>
      </c>
      <c r="EB565" s="387">
        <v>2565.4641683740278</v>
      </c>
      <c r="EC565" s="387">
        <v>2565.4641683740278</v>
      </c>
      <c r="ED565" s="387">
        <v>2565.4641683740278</v>
      </c>
      <c r="EE565" s="387">
        <v>2565.4641683740278</v>
      </c>
      <c r="EF565" s="387">
        <v>2565.4641683740278</v>
      </c>
      <c r="EG565" s="387">
        <v>2565.4641683740278</v>
      </c>
      <c r="EH565" s="387">
        <v>2565.4641683740278</v>
      </c>
      <c r="EI565" s="387">
        <v>2565.4641683740278</v>
      </c>
      <c r="EJ565" s="387">
        <v>2565.4641683740278</v>
      </c>
      <c r="EK565" s="387">
        <v>2565.4641683740278</v>
      </c>
      <c r="EY565" s="386">
        <v>199</v>
      </c>
      <c r="EZ565" s="386">
        <v>227</v>
      </c>
      <c r="FA565" s="386">
        <v>255</v>
      </c>
      <c r="FB565" s="386">
        <v>283</v>
      </c>
      <c r="FC565" s="386">
        <v>311.60000000000002</v>
      </c>
      <c r="FD565" s="386">
        <v>442</v>
      </c>
      <c r="FE565" s="386">
        <v>572</v>
      </c>
      <c r="FF565" s="386">
        <v>702</v>
      </c>
      <c r="FG565" s="386">
        <v>832</v>
      </c>
      <c r="FH565" s="386">
        <v>962</v>
      </c>
      <c r="FI565" s="386">
        <v>1092.9000000000001</v>
      </c>
      <c r="FJ565" s="386">
        <v>1371</v>
      </c>
      <c r="FK565" s="386">
        <v>1649</v>
      </c>
      <c r="FL565" s="386">
        <v>1927</v>
      </c>
      <c r="FM565" s="386">
        <v>2205</v>
      </c>
      <c r="FN565" s="386">
        <v>2483</v>
      </c>
      <c r="FO565" s="386">
        <v>2761</v>
      </c>
      <c r="FP565" s="386">
        <v>3039</v>
      </c>
      <c r="FQ565" s="386">
        <v>3317</v>
      </c>
      <c r="FR565" s="386">
        <v>3595</v>
      </c>
      <c r="FS565" s="386">
        <v>3873</v>
      </c>
      <c r="FT565" s="386">
        <v>4151</v>
      </c>
      <c r="FU565" s="386">
        <v>4429</v>
      </c>
      <c r="FV565" s="386">
        <v>4707</v>
      </c>
      <c r="FW565" s="386">
        <v>4985</v>
      </c>
      <c r="FX565" s="386">
        <v>5263</v>
      </c>
      <c r="FY565" s="386">
        <v>5541</v>
      </c>
      <c r="FZ565" s="386">
        <v>5819</v>
      </c>
      <c r="GA565" s="386">
        <v>6097</v>
      </c>
      <c r="GB565" s="386">
        <v>6375</v>
      </c>
      <c r="GC565" s="386">
        <v>6649.9</v>
      </c>
      <c r="GD565" s="387">
        <v>6649.9</v>
      </c>
      <c r="GE565" s="387">
        <v>6649.9</v>
      </c>
      <c r="GF565" s="387">
        <v>6649.9</v>
      </c>
      <c r="GG565" s="387">
        <v>6649.9</v>
      </c>
      <c r="GH565" s="387">
        <v>6649.9</v>
      </c>
      <c r="GI565" s="387">
        <v>6649.9</v>
      </c>
      <c r="GJ565" s="387">
        <v>6649.9</v>
      </c>
      <c r="GK565" s="387">
        <v>6649.9</v>
      </c>
      <c r="GL565" s="387">
        <v>6649.9</v>
      </c>
      <c r="GM565" s="387">
        <v>6649.9</v>
      </c>
      <c r="GN565" s="387">
        <v>6649.9</v>
      </c>
      <c r="GO565" s="387">
        <v>6649.9</v>
      </c>
      <c r="GP565" s="387">
        <v>6649.9</v>
      </c>
      <c r="GQ565" s="387">
        <v>6649.9</v>
      </c>
      <c r="GR565" s="387">
        <v>6649.9</v>
      </c>
      <c r="GS565" s="387">
        <v>6649.9</v>
      </c>
      <c r="GT565" s="387">
        <v>6649.9</v>
      </c>
      <c r="GU565" s="387">
        <v>6649.9</v>
      </c>
      <c r="GV565" s="387">
        <v>6649.9</v>
      </c>
      <c r="GW565" s="387">
        <v>6649.9</v>
      </c>
      <c r="GX565" s="387">
        <v>6649.9</v>
      </c>
      <c r="GY565" s="387">
        <v>6649.9</v>
      </c>
      <c r="GZ565" s="387">
        <v>6649.9</v>
      </c>
      <c r="HA565" s="387">
        <v>6649.9</v>
      </c>
      <c r="HB565" s="387">
        <v>6649.9</v>
      </c>
      <c r="HC565" s="387">
        <v>6649.9</v>
      </c>
      <c r="HD565" s="387">
        <v>6649.9</v>
      </c>
      <c r="HE565" s="387">
        <v>6649.9</v>
      </c>
      <c r="HS565" s="394">
        <v>2.9319165009726631</v>
      </c>
      <c r="HT565" s="394">
        <v>2.9026952502046734</v>
      </c>
      <c r="HU565" s="394">
        <v>2.8737652360718893</v>
      </c>
      <c r="HV565" s="394">
        <v>2.8451235559340926</v>
      </c>
      <c r="HW565" s="394">
        <v>2.8167673360805301</v>
      </c>
      <c r="HX565" s="394">
        <v>2.8173823596062775</v>
      </c>
      <c r="HY565" s="394">
        <v>2.8179975174185636</v>
      </c>
      <c r="HZ565" s="394">
        <v>2.8186128095467096</v>
      </c>
      <c r="IA565" s="394">
        <v>2.819228236020042</v>
      </c>
      <c r="IB565" s="394">
        <v>2.8198437968678962</v>
      </c>
      <c r="IC565" s="394">
        <v>2.8204588206865298</v>
      </c>
      <c r="ID565" s="394">
        <v>2.8210739786453236</v>
      </c>
      <c r="IE565" s="394">
        <v>2.8216892707735335</v>
      </c>
      <c r="IF565" s="394">
        <v>2.8223046971004226</v>
      </c>
      <c r="IG565" s="394">
        <v>2.8229202576552623</v>
      </c>
      <c r="IH565" s="394">
        <v>2.8157601515493855</v>
      </c>
      <c r="II565" s="394">
        <v>2.8086182064664107</v>
      </c>
      <c r="IJ565" s="394">
        <v>2.8014943763423892</v>
      </c>
      <c r="IK565" s="394">
        <v>2.7943886152302109</v>
      </c>
      <c r="IL565" s="394">
        <v>2.7873008772993058</v>
      </c>
      <c r="IM565" s="394">
        <v>2.7803110072081179</v>
      </c>
      <c r="IN565" s="394">
        <v>2.7733386660045682</v>
      </c>
      <c r="IO565" s="394">
        <v>2.766383809730486</v>
      </c>
      <c r="IP565" s="394">
        <v>2.7594463945379371</v>
      </c>
      <c r="IQ565" s="394">
        <v>2.7525263766889454</v>
      </c>
      <c r="IR565" s="394">
        <v>2.748692995183267</v>
      </c>
      <c r="IS565" s="394">
        <v>2.7448649523416941</v>
      </c>
      <c r="IT565" s="394">
        <v>2.7410422407291901</v>
      </c>
      <c r="IU565" s="394">
        <v>2.7372248529210723</v>
      </c>
      <c r="IV565" s="394">
        <v>2.7334127815029969</v>
      </c>
      <c r="IW565" s="394">
        <v>2.733412923323145</v>
      </c>
      <c r="IX565" s="394">
        <v>2.7334130651433006</v>
      </c>
      <c r="IY565" s="394">
        <v>2.7334132069634638</v>
      </c>
      <c r="IZ565" s="394">
        <v>2.7334133487836341</v>
      </c>
      <c r="JA565" s="394">
        <v>2.7334134906038106</v>
      </c>
      <c r="JB565" s="394">
        <v>2.7334134906038106</v>
      </c>
      <c r="JC565" s="394">
        <v>2.7334134906038106</v>
      </c>
      <c r="JD565" s="394">
        <v>2.7334134906038106</v>
      </c>
      <c r="JE565" s="394">
        <v>2.7334134906038106</v>
      </c>
      <c r="JF565" s="394">
        <v>2.7334134906038106</v>
      </c>
      <c r="JG565" s="394">
        <v>2.7334134906038106</v>
      </c>
      <c r="JH565" s="394">
        <v>2.7334134906038106</v>
      </c>
      <c r="JI565" s="394">
        <v>2.7334134906038106</v>
      </c>
      <c r="JJ565" s="394">
        <v>2.7334134906038106</v>
      </c>
      <c r="JK565" s="394">
        <v>2.7334134906038106</v>
      </c>
      <c r="JL565" s="394">
        <v>2.7334134906038106</v>
      </c>
      <c r="JM565" s="394">
        <v>2.7334134906038106</v>
      </c>
      <c r="JN565" s="394">
        <v>2.7334134906038106</v>
      </c>
      <c r="JO565" s="394">
        <v>2.7334134906038106</v>
      </c>
      <c r="JP565" s="394">
        <v>2.7334134906038106</v>
      </c>
      <c r="JQ565" s="394">
        <v>2.7334134906038106</v>
      </c>
      <c r="JR565" s="394">
        <v>2.7334134906038106</v>
      </c>
      <c r="JS565" s="394">
        <v>2.7334134906038106</v>
      </c>
      <c r="JT565" s="394">
        <v>2.7334134906038106</v>
      </c>
      <c r="JU565" s="394">
        <v>2.7334134906038106</v>
      </c>
      <c r="JV565" s="394">
        <v>2.7334134906038106</v>
      </c>
      <c r="JW565" s="394">
        <v>2.7334134906038106</v>
      </c>
      <c r="JX565" s="394">
        <v>2.7334134906038106</v>
      </c>
      <c r="JY565" s="394">
        <v>2.7334134906038106</v>
      </c>
      <c r="JZ565" s="394">
        <v>2.7334134906038106</v>
      </c>
      <c r="KA565" s="394">
        <v>2.7334134906038106</v>
      </c>
      <c r="KB565" s="394">
        <v>2.7334134906038106</v>
      </c>
      <c r="KC565" s="394">
        <v>2.7334134906038106</v>
      </c>
    </row>
    <row r="566" spans="1:289" x14ac:dyDescent="0.25">
      <c r="A566" s="383">
        <v>557</v>
      </c>
      <c r="B566" s="384" t="s">
        <v>874</v>
      </c>
      <c r="C566" s="385" t="s">
        <v>467</v>
      </c>
      <c r="D566" s="385" t="s">
        <v>573</v>
      </c>
      <c r="E566" s="129">
        <v>2060</v>
      </c>
      <c r="F566" s="386">
        <v>69.730609999999999</v>
      </c>
      <c r="G566" s="386">
        <v>72.54019155263525</v>
      </c>
      <c r="H566" s="386">
        <v>75.462976596547989</v>
      </c>
      <c r="I566" s="386">
        <v>78.503526320013876</v>
      </c>
      <c r="J566" s="386">
        <v>81.666585690432782</v>
      </c>
      <c r="K566" s="386">
        <v>81.410627231771215</v>
      </c>
      <c r="L566" s="386">
        <v>81.155470995120112</v>
      </c>
      <c r="M566" s="386">
        <v>80.901114466164628</v>
      </c>
      <c r="N566" s="386">
        <v>80.647555138470238</v>
      </c>
      <c r="O566" s="386">
        <v>80.394790513458062</v>
      </c>
      <c r="P566" s="386">
        <v>84.723052316331945</v>
      </c>
      <c r="Q566" s="386">
        <v>89.284337305342262</v>
      </c>
      <c r="R566" s="386">
        <v>94.091190887340588</v>
      </c>
      <c r="S566" s="386">
        <v>99.156833883654116</v>
      </c>
      <c r="T566" s="386">
        <v>104.49519889277363</v>
      </c>
      <c r="U566" s="386">
        <v>134.54463591222847</v>
      </c>
      <c r="V566" s="386">
        <v>173.23531841237525</v>
      </c>
      <c r="W566" s="386">
        <v>223.05218890342584</v>
      </c>
      <c r="X566" s="386">
        <v>287.19477893172774</v>
      </c>
      <c r="Y566" s="386">
        <v>369.78270175754881</v>
      </c>
      <c r="Z566" s="386">
        <v>412.11650945435275</v>
      </c>
      <c r="AA566" s="386">
        <v>459.2968155557387</v>
      </c>
      <c r="AB566" s="386">
        <v>511.87846140633224</v>
      </c>
      <c r="AC566" s="386">
        <v>570.47980821438148</v>
      </c>
      <c r="AD566" s="386">
        <v>635.79000899194978</v>
      </c>
      <c r="AE566" s="386">
        <v>662.09391309626392</v>
      </c>
      <c r="AF566" s="386">
        <v>689.48606231507108</v>
      </c>
      <c r="AG566" s="386">
        <v>718.01147952499525</v>
      </c>
      <c r="AH566" s="386">
        <v>747.71705028910162</v>
      </c>
      <c r="AI566" s="386">
        <v>778.65159991995984</v>
      </c>
      <c r="AJ566" s="386">
        <v>781.7630010150956</v>
      </c>
      <c r="AK566" s="386">
        <v>784.88683490658832</v>
      </c>
      <c r="AL566" s="386">
        <v>788.02315127444399</v>
      </c>
      <c r="AM566" s="386">
        <v>791.17199999718423</v>
      </c>
      <c r="AN566" s="386">
        <v>794.33343115263949</v>
      </c>
      <c r="AO566" s="387">
        <v>795.41675225855954</v>
      </c>
      <c r="AP566" s="387">
        <v>796.50007336447959</v>
      </c>
      <c r="AQ566" s="387">
        <v>797.58339447039964</v>
      </c>
      <c r="AR566" s="387">
        <v>798.66671557631969</v>
      </c>
      <c r="AS566" s="387">
        <v>799.75003668223974</v>
      </c>
      <c r="AT566" s="387">
        <v>800.83335778815979</v>
      </c>
      <c r="AU566" s="387">
        <v>801.91667889407984</v>
      </c>
      <c r="AV566" s="387">
        <v>802.99999999999989</v>
      </c>
      <c r="AW566" s="387">
        <v>802.99999999999989</v>
      </c>
      <c r="AX566" s="387">
        <v>802.99999999999989</v>
      </c>
      <c r="AY566" s="387">
        <v>802.99999999999989</v>
      </c>
      <c r="AZ566" s="387">
        <v>802.99999999999989</v>
      </c>
      <c r="BA566" s="387">
        <v>802.99999999999989</v>
      </c>
      <c r="BB566" s="387">
        <v>802.99999999999989</v>
      </c>
      <c r="BC566" s="387">
        <v>802.99999999999989</v>
      </c>
      <c r="BD566" s="387">
        <v>802.99999999999989</v>
      </c>
      <c r="BE566" s="387">
        <v>802.99999999999989</v>
      </c>
      <c r="BF566" s="387">
        <v>802.99999999999989</v>
      </c>
      <c r="BG566" s="387">
        <v>802.99999999999989</v>
      </c>
      <c r="BH566" s="387">
        <v>802.99999999999989</v>
      </c>
      <c r="BI566" s="387">
        <v>802.99999999999989</v>
      </c>
      <c r="BJ566" s="387">
        <v>802.99999999999989</v>
      </c>
      <c r="BK566" s="387">
        <v>802.99999999999989</v>
      </c>
      <c r="BL566" s="387">
        <v>802.99999999999989</v>
      </c>
      <c r="BM566" s="387">
        <v>802.99999999999989</v>
      </c>
      <c r="BN566" s="387">
        <v>802.99999999999989</v>
      </c>
      <c r="BO566" s="387">
        <v>802.99999999999989</v>
      </c>
      <c r="BP566" s="387">
        <v>802.99999999999989</v>
      </c>
      <c r="CA566" s="386">
        <v>230</v>
      </c>
      <c r="CB566" s="386">
        <v>227.66054401323092</v>
      </c>
      <c r="CC566" s="386">
        <v>225.34488391478371</v>
      </c>
      <c r="CD566" s="386">
        <v>223.05277766364361</v>
      </c>
      <c r="CE566" s="386">
        <v>220.78398568072757</v>
      </c>
      <c r="CF566" s="386">
        <v>218.95053188014683</v>
      </c>
      <c r="CG566" s="386">
        <v>217.13230360794171</v>
      </c>
      <c r="CH566" s="386">
        <v>215.32917442693977</v>
      </c>
      <c r="CI566" s="386">
        <v>213.54101894993931</v>
      </c>
      <c r="CJ566" s="386">
        <v>211.76771283098998</v>
      </c>
      <c r="CK566" s="386">
        <v>222.36947014664676</v>
      </c>
      <c r="CL566" s="386">
        <v>233.50198475612098</v>
      </c>
      <c r="CM566" s="386">
        <v>245.19182803777497</v>
      </c>
      <c r="CN566" s="386">
        <v>257.46690161668897</v>
      </c>
      <c r="CO566" s="386">
        <v>270.35650396099294</v>
      </c>
      <c r="CP566" s="386">
        <v>343.73268923658947</v>
      </c>
      <c r="CQ566" s="386">
        <v>437.02355933284588</v>
      </c>
      <c r="CR566" s="386">
        <v>555.63406505248702</v>
      </c>
      <c r="CS566" s="386">
        <v>706.43608943658126</v>
      </c>
      <c r="CT566" s="386">
        <v>898.16658093363594</v>
      </c>
      <c r="CU566" s="386">
        <v>989.3641483999038</v>
      </c>
      <c r="CV566" s="386">
        <v>1089.821686664817</v>
      </c>
      <c r="CW566" s="386">
        <v>1200.4794297891519</v>
      </c>
      <c r="CX566" s="386">
        <v>1322.3730808268679</v>
      </c>
      <c r="CY566" s="386">
        <v>1456.64350550569</v>
      </c>
      <c r="CZ566" s="386">
        <v>1520.606844048956</v>
      </c>
      <c r="DA566" s="386">
        <v>1587.3789059772757</v>
      </c>
      <c r="DB566" s="386">
        <v>1657.0830264265787</v>
      </c>
      <c r="DC566" s="386">
        <v>1729.8479563583032</v>
      </c>
      <c r="DD566" s="386">
        <v>1805.8081003761833</v>
      </c>
      <c r="DE566" s="386">
        <v>1811.7789704373292</v>
      </c>
      <c r="DF566" s="386">
        <v>1817.7695830665141</v>
      </c>
      <c r="DG566" s="386">
        <v>1823.7800035421628</v>
      </c>
      <c r="DH566" s="386">
        <v>1829.8102973585421</v>
      </c>
      <c r="DI566" s="386">
        <v>1835.860530226475</v>
      </c>
      <c r="DJ566" s="387">
        <v>1846.2529639481656</v>
      </c>
      <c r="DK566" s="387">
        <v>1856.6453976698563</v>
      </c>
      <c r="DL566" s="387">
        <v>1867.0378313915469</v>
      </c>
      <c r="DM566" s="387">
        <v>1877.4302651132375</v>
      </c>
      <c r="DN566" s="387">
        <v>1887.8226988349281</v>
      </c>
      <c r="DO566" s="387">
        <v>1898.2151325566188</v>
      </c>
      <c r="DP566" s="387">
        <v>1908.6075662783094</v>
      </c>
      <c r="DQ566" s="387">
        <v>1919</v>
      </c>
      <c r="DR566" s="387">
        <v>1919</v>
      </c>
      <c r="DS566" s="387">
        <v>1919</v>
      </c>
      <c r="DT566" s="387">
        <v>1919</v>
      </c>
      <c r="DU566" s="387">
        <v>1919</v>
      </c>
      <c r="DV566" s="387">
        <v>1919</v>
      </c>
      <c r="DW566" s="387">
        <v>1919</v>
      </c>
      <c r="DX566" s="387">
        <v>1919</v>
      </c>
      <c r="DY566" s="387">
        <v>1919</v>
      </c>
      <c r="DZ566" s="387">
        <v>1919</v>
      </c>
      <c r="EA566" s="387">
        <v>1919</v>
      </c>
      <c r="EB566" s="387">
        <v>1919</v>
      </c>
      <c r="EC566" s="387">
        <v>1919</v>
      </c>
      <c r="ED566" s="387">
        <v>1919</v>
      </c>
      <c r="EE566" s="387">
        <v>1919</v>
      </c>
      <c r="EF566" s="387">
        <v>1919</v>
      </c>
      <c r="EG566" s="387">
        <v>1919</v>
      </c>
      <c r="EH566" s="387">
        <v>1919</v>
      </c>
      <c r="EI566" s="387">
        <v>1919</v>
      </c>
      <c r="EJ566" s="387">
        <v>1919</v>
      </c>
      <c r="EK566" s="387">
        <v>1919</v>
      </c>
      <c r="EY566" s="386">
        <v>37</v>
      </c>
      <c r="EZ566" s="386">
        <v>37</v>
      </c>
      <c r="FA566" s="386">
        <v>37</v>
      </c>
      <c r="FB566" s="386">
        <v>37</v>
      </c>
      <c r="FC566" s="386">
        <v>35.6</v>
      </c>
      <c r="FD566" s="386">
        <v>36</v>
      </c>
      <c r="FE566" s="386">
        <v>36</v>
      </c>
      <c r="FF566" s="386">
        <v>36</v>
      </c>
      <c r="FG566" s="386">
        <v>36</v>
      </c>
      <c r="FH566" s="386">
        <v>36</v>
      </c>
      <c r="FI566" s="386">
        <v>37.799999999999997</v>
      </c>
      <c r="FJ566" s="386">
        <v>59</v>
      </c>
      <c r="FK566" s="386">
        <v>81</v>
      </c>
      <c r="FL566" s="386">
        <v>103</v>
      </c>
      <c r="FM566" s="386">
        <v>125</v>
      </c>
      <c r="FN566" s="386">
        <v>147</v>
      </c>
      <c r="FO566" s="386">
        <v>169</v>
      </c>
      <c r="FP566" s="386">
        <v>191</v>
      </c>
      <c r="FQ566" s="386">
        <v>213</v>
      </c>
      <c r="FR566" s="386">
        <v>235</v>
      </c>
      <c r="FS566" s="386">
        <v>257</v>
      </c>
      <c r="FT566" s="386">
        <v>279</v>
      </c>
      <c r="FU566" s="386">
        <v>301</v>
      </c>
      <c r="FV566" s="386">
        <v>323</v>
      </c>
      <c r="FW566" s="386">
        <v>345</v>
      </c>
      <c r="FX566" s="386">
        <v>367</v>
      </c>
      <c r="FY566" s="386">
        <v>389</v>
      </c>
      <c r="FZ566" s="386">
        <v>411</v>
      </c>
      <c r="GA566" s="386">
        <v>433</v>
      </c>
      <c r="GB566" s="386">
        <v>455</v>
      </c>
      <c r="GC566" s="386">
        <v>470.4</v>
      </c>
      <c r="GD566" s="387">
        <v>470.4</v>
      </c>
      <c r="GE566" s="387">
        <v>470.4</v>
      </c>
      <c r="GF566" s="387">
        <v>470.4</v>
      </c>
      <c r="GG566" s="387">
        <v>470.4</v>
      </c>
      <c r="GH566" s="387">
        <v>470.4</v>
      </c>
      <c r="GI566" s="387">
        <v>470.4</v>
      </c>
      <c r="GJ566" s="387">
        <v>470.4</v>
      </c>
      <c r="GK566" s="387">
        <v>470.4</v>
      </c>
      <c r="GL566" s="387">
        <v>470.4</v>
      </c>
      <c r="GM566" s="387">
        <v>470.4</v>
      </c>
      <c r="GN566" s="387">
        <v>470.4</v>
      </c>
      <c r="GO566" s="387">
        <v>470.4</v>
      </c>
      <c r="GP566" s="387">
        <v>470.4</v>
      </c>
      <c r="GQ566" s="387">
        <v>470.4</v>
      </c>
      <c r="GR566" s="387">
        <v>470.4</v>
      </c>
      <c r="GS566" s="387">
        <v>470.4</v>
      </c>
      <c r="GT566" s="387">
        <v>470.4</v>
      </c>
      <c r="GU566" s="387">
        <v>470.4</v>
      </c>
      <c r="GV566" s="387">
        <v>470.4</v>
      </c>
      <c r="GW566" s="387">
        <v>470.4</v>
      </c>
      <c r="GX566" s="387">
        <v>470.4</v>
      </c>
      <c r="GY566" s="387">
        <v>470.4</v>
      </c>
      <c r="GZ566" s="387">
        <v>470.4</v>
      </c>
      <c r="HA566" s="387">
        <v>470.4</v>
      </c>
      <c r="HB566" s="387">
        <v>470.4</v>
      </c>
      <c r="HC566" s="387">
        <v>470.4</v>
      </c>
      <c r="HD566" s="387">
        <v>470.4</v>
      </c>
      <c r="HE566" s="387">
        <v>470.4</v>
      </c>
      <c r="HS566" s="394">
        <v>3.2984079731985712</v>
      </c>
      <c r="HT566" s="394">
        <v>3.1384056085382701</v>
      </c>
      <c r="HU566" s="394">
        <v>2.9861647933602975</v>
      </c>
      <c r="HV566" s="394">
        <v>2.8413090229142739</v>
      </c>
      <c r="HW566" s="394">
        <v>2.7034800563064603</v>
      </c>
      <c r="HX566" s="394">
        <v>2.6894588498477932</v>
      </c>
      <c r="HY566" s="394">
        <v>2.6755103623389469</v>
      </c>
      <c r="HZ566" s="394">
        <v>2.6616342166336553</v>
      </c>
      <c r="IA566" s="394">
        <v>2.647830037541667</v>
      </c>
      <c r="IB566" s="394">
        <v>2.6340974518185991</v>
      </c>
      <c r="IC566" s="394">
        <v>2.6246631119518922</v>
      </c>
      <c r="ID566" s="394">
        <v>2.615262562318974</v>
      </c>
      <c r="IE566" s="394">
        <v>2.6058956818960199</v>
      </c>
      <c r="IF566" s="394">
        <v>2.5965623500926656</v>
      </c>
      <c r="IG566" s="394">
        <v>2.5872624467504548</v>
      </c>
      <c r="IH566" s="394">
        <v>2.5547855319986663</v>
      </c>
      <c r="II566" s="394">
        <v>2.522716287521348</v>
      </c>
      <c r="IJ566" s="394">
        <v>2.4910495959896544</v>
      </c>
      <c r="IK566" s="394">
        <v>2.4597804043106093</v>
      </c>
      <c r="IL566" s="394">
        <v>2.4289037228207784</v>
      </c>
      <c r="IM566" s="394">
        <v>2.4006904011436814</v>
      </c>
      <c r="IN566" s="394">
        <v>2.372804795840262</v>
      </c>
      <c r="IO566" s="394">
        <v>2.3452431002682959</v>
      </c>
      <c r="IP566" s="394">
        <v>2.318001552002225</v>
      </c>
      <c r="IQ566" s="394">
        <v>2.2910764323195485</v>
      </c>
      <c r="IR566" s="394">
        <v>2.296663379576894</v>
      </c>
      <c r="IS566" s="394">
        <v>2.3022639509889018</v>
      </c>
      <c r="IT566" s="394">
        <v>2.3078781797790082</v>
      </c>
      <c r="IU566" s="394">
        <v>2.3135060992516685</v>
      </c>
      <c r="IV566" s="394">
        <v>2.3191477427925511</v>
      </c>
      <c r="IW566" s="394">
        <v>2.3175552796497008</v>
      </c>
      <c r="IX566" s="394">
        <v>2.3159639099856379</v>
      </c>
      <c r="IY566" s="394">
        <v>2.3143736330495153</v>
      </c>
      <c r="IZ566" s="394">
        <v>2.3127844480910023</v>
      </c>
      <c r="JA566" s="394">
        <v>2.3111963543602827</v>
      </c>
      <c r="JB566" s="394">
        <v>2.3211140055898891</v>
      </c>
      <c r="JC566" s="394">
        <v>2.3310046787908489</v>
      </c>
      <c r="JD566" s="394">
        <v>2.3408684838922351</v>
      </c>
      <c r="JE566" s="394">
        <v>2.3507055302266848</v>
      </c>
      <c r="JF566" s="394">
        <v>2.3605159265344384</v>
      </c>
      <c r="JG566" s="394">
        <v>2.3702997809673452</v>
      </c>
      <c r="JH566" s="394">
        <v>2.38005720109284</v>
      </c>
      <c r="JI566" s="394">
        <v>2.3897882938978832</v>
      </c>
      <c r="JJ566" s="394">
        <v>2.3897882938978832</v>
      </c>
      <c r="JK566" s="394">
        <v>2.3897882938978832</v>
      </c>
      <c r="JL566" s="394">
        <v>2.3897882938978832</v>
      </c>
      <c r="JM566" s="394">
        <v>2.3897882938978832</v>
      </c>
      <c r="JN566" s="394">
        <v>2.3897882938978832</v>
      </c>
      <c r="JO566" s="394">
        <v>2.3897882938978832</v>
      </c>
      <c r="JP566" s="394">
        <v>2.3897882938978832</v>
      </c>
      <c r="JQ566" s="394">
        <v>2.3897882938978832</v>
      </c>
      <c r="JR566" s="394">
        <v>2.3897882938978832</v>
      </c>
      <c r="JS566" s="394">
        <v>2.3897882938978832</v>
      </c>
      <c r="JT566" s="394">
        <v>2.3897882938978832</v>
      </c>
      <c r="JU566" s="394">
        <v>2.3897882938978832</v>
      </c>
      <c r="JV566" s="394">
        <v>2.3897882938978832</v>
      </c>
      <c r="JW566" s="394">
        <v>2.3897882938978832</v>
      </c>
      <c r="JX566" s="394">
        <v>2.3897882938978832</v>
      </c>
      <c r="JY566" s="394">
        <v>2.3897882938978832</v>
      </c>
      <c r="JZ566" s="394">
        <v>2.3897882938978832</v>
      </c>
      <c r="KA566" s="394">
        <v>2.3897882938978832</v>
      </c>
      <c r="KB566" s="394">
        <v>2.3897882938978832</v>
      </c>
      <c r="KC566" s="394">
        <v>2.3897882938978832</v>
      </c>
    </row>
    <row r="567" spans="1:289" x14ac:dyDescent="0.25">
      <c r="A567" s="383">
        <v>558</v>
      </c>
      <c r="B567" s="384" t="s">
        <v>874</v>
      </c>
      <c r="C567" s="385" t="s">
        <v>467</v>
      </c>
      <c r="D567" s="385" t="s">
        <v>573</v>
      </c>
      <c r="E567" s="129">
        <v>2060</v>
      </c>
      <c r="F567" s="386">
        <v>75.794150000000002</v>
      </c>
      <c r="G567" s="386">
        <v>75.900544427080732</v>
      </c>
      <c r="H567" s="386">
        <v>76.007088203077089</v>
      </c>
      <c r="I567" s="386">
        <v>76.113781537634452</v>
      </c>
      <c r="J567" s="386">
        <v>76.220624640692449</v>
      </c>
      <c r="K567" s="386">
        <v>75.919283501660161</v>
      </c>
      <c r="L567" s="386">
        <v>75.619133726284375</v>
      </c>
      <c r="M567" s="386">
        <v>75.32017060446357</v>
      </c>
      <c r="N567" s="386">
        <v>75.02238944471776</v>
      </c>
      <c r="O567" s="386">
        <v>74.725785574114923</v>
      </c>
      <c r="P567" s="386">
        <v>74.528821103220181</v>
      </c>
      <c r="Q567" s="386">
        <v>74.332375797195994</v>
      </c>
      <c r="R567" s="386">
        <v>74.136448287611998</v>
      </c>
      <c r="S567" s="386">
        <v>73.941037209644776</v>
      </c>
      <c r="T567" s="386">
        <v>73.746141202068358</v>
      </c>
      <c r="U567" s="386">
        <v>73.558119553887309</v>
      </c>
      <c r="V567" s="386">
        <v>73.370577281841847</v>
      </c>
      <c r="W567" s="386">
        <v>73.183513163724427</v>
      </c>
      <c r="X567" s="386">
        <v>72.996925980443606</v>
      </c>
      <c r="Y567" s="386">
        <v>72.810814516016123</v>
      </c>
      <c r="Z567" s="386">
        <v>72.605236990543659</v>
      </c>
      <c r="AA567" s="386">
        <v>72.400239902458978</v>
      </c>
      <c r="AB567" s="386">
        <v>72.195821612927475</v>
      </c>
      <c r="AC567" s="386">
        <v>71.991980487741714</v>
      </c>
      <c r="AD567" s="386">
        <v>71.788714897308353</v>
      </c>
      <c r="AE567" s="386">
        <v>71.578399120336158</v>
      </c>
      <c r="AF567" s="386">
        <v>71.368699494887309</v>
      </c>
      <c r="AG567" s="386">
        <v>71.159614215853779</v>
      </c>
      <c r="AH567" s="386">
        <v>70.951141483415853</v>
      </c>
      <c r="AI567" s="386">
        <v>70.743279503026685</v>
      </c>
      <c r="AJ567" s="386">
        <v>70.571903488665143</v>
      </c>
      <c r="AK567" s="386">
        <v>70.400942633715275</v>
      </c>
      <c r="AL567" s="386">
        <v>70.230395932450946</v>
      </c>
      <c r="AM567" s="386">
        <v>70.06026238158239</v>
      </c>
      <c r="AN567" s="386">
        <v>69.890540980250336</v>
      </c>
      <c r="AO567" s="387">
        <v>70.529223357719047</v>
      </c>
      <c r="AP567" s="387">
        <v>71.167905735187759</v>
      </c>
      <c r="AQ567" s="387">
        <v>71.80658811265647</v>
      </c>
      <c r="AR567" s="387">
        <v>72.445270490125182</v>
      </c>
      <c r="AS567" s="387">
        <v>73.083952867593894</v>
      </c>
      <c r="AT567" s="387">
        <v>73.722635245062605</v>
      </c>
      <c r="AU567" s="387">
        <v>74.361317622531317</v>
      </c>
      <c r="AV567" s="387">
        <v>75.000000000000028</v>
      </c>
      <c r="AW567" s="387">
        <v>75.000000000000028</v>
      </c>
      <c r="AX567" s="387">
        <v>75.000000000000028</v>
      </c>
      <c r="AY567" s="387">
        <v>75.000000000000028</v>
      </c>
      <c r="AZ567" s="387">
        <v>75.000000000000028</v>
      </c>
      <c r="BA567" s="387">
        <v>75.000000000000028</v>
      </c>
      <c r="BB567" s="387">
        <v>75.000000000000028</v>
      </c>
      <c r="BC567" s="387">
        <v>75.000000000000028</v>
      </c>
      <c r="BD567" s="387">
        <v>75.000000000000028</v>
      </c>
      <c r="BE567" s="387">
        <v>75.000000000000028</v>
      </c>
      <c r="BF567" s="387">
        <v>75.000000000000028</v>
      </c>
      <c r="BG567" s="387">
        <v>75.000000000000028</v>
      </c>
      <c r="BH567" s="387">
        <v>75.000000000000028</v>
      </c>
      <c r="BI567" s="387">
        <v>75.000000000000028</v>
      </c>
      <c r="BJ567" s="387">
        <v>75.000000000000028</v>
      </c>
      <c r="BK567" s="387">
        <v>75.000000000000028</v>
      </c>
      <c r="BL567" s="387">
        <v>75.000000000000028</v>
      </c>
      <c r="BM567" s="387">
        <v>75.000000000000028</v>
      </c>
      <c r="BN567" s="387">
        <v>75.000000000000028</v>
      </c>
      <c r="BO567" s="387">
        <v>75.000000000000028</v>
      </c>
      <c r="BP567" s="387">
        <v>75.000000000000028</v>
      </c>
      <c r="CA567" s="386">
        <v>140</v>
      </c>
      <c r="CB567" s="386">
        <v>137.16900216152828</v>
      </c>
      <c r="CC567" s="386">
        <v>134.39525109992391</v>
      </c>
      <c r="CD567" s="386">
        <v>131.67758920446141</v>
      </c>
      <c r="CE567" s="386">
        <v>129.01488227294001</v>
      </c>
      <c r="CF567" s="386">
        <v>127.83832479815908</v>
      </c>
      <c r="CG567" s="386">
        <v>126.67249699632032</v>
      </c>
      <c r="CH567" s="386">
        <v>125.51730101765106</v>
      </c>
      <c r="CI567" s="386">
        <v>124.37263990472439</v>
      </c>
      <c r="CJ567" s="386">
        <v>123.23841758432137</v>
      </c>
      <c r="CK567" s="386">
        <v>122.35097388705152</v>
      </c>
      <c r="CL567" s="386">
        <v>121.46992069958586</v>
      </c>
      <c r="CM567" s="386">
        <v>120.59521200366351</v>
      </c>
      <c r="CN567" s="386">
        <v>119.72680211240255</v>
      </c>
      <c r="CO567" s="386">
        <v>118.86464566791372</v>
      </c>
      <c r="CP567" s="386">
        <v>118.0378191145975</v>
      </c>
      <c r="CQ567" s="386">
        <v>117.21674399515321</v>
      </c>
      <c r="CR567" s="386">
        <v>116.40138030240951</v>
      </c>
      <c r="CS567" s="386">
        <v>115.59168830748631</v>
      </c>
      <c r="CT567" s="386">
        <v>114.78762855785899</v>
      </c>
      <c r="CU567" s="386">
        <v>113.9506822630543</v>
      </c>
      <c r="CV567" s="386">
        <v>113.11983836019888</v>
      </c>
      <c r="CW567" s="386">
        <v>112.29505235517436</v>
      </c>
      <c r="CX567" s="386">
        <v>111.47628007828052</v>
      </c>
      <c r="CY567" s="386">
        <v>110.66347768186986</v>
      </c>
      <c r="CZ567" s="386">
        <v>109.80769423363061</v>
      </c>
      <c r="DA567" s="386">
        <v>108.95852873492288</v>
      </c>
      <c r="DB567" s="386">
        <v>108.1159300077809</v>
      </c>
      <c r="DC567" s="386">
        <v>107.27984727000869</v>
      </c>
      <c r="DD567" s="386">
        <v>106.45023013211937</v>
      </c>
      <c r="DE567" s="386">
        <v>106.14663418633364</v>
      </c>
      <c r="DF567" s="386">
        <v>105.84390409587</v>
      </c>
      <c r="DG567" s="386">
        <v>105.54203739130996</v>
      </c>
      <c r="DH567" s="386">
        <v>105.24103161027783</v>
      </c>
      <c r="DI567" s="386">
        <v>104.94088429742057</v>
      </c>
      <c r="DJ567" s="387">
        <v>106.073273760243</v>
      </c>
      <c r="DK567" s="387">
        <v>107.20566322306543</v>
      </c>
      <c r="DL567" s="387">
        <v>108.33805268588786</v>
      </c>
      <c r="DM567" s="387">
        <v>109.47044214871029</v>
      </c>
      <c r="DN567" s="387">
        <v>110.60283161153272</v>
      </c>
      <c r="DO567" s="387">
        <v>111.73522107435515</v>
      </c>
      <c r="DP567" s="387">
        <v>112.86761053717758</v>
      </c>
      <c r="DQ567" s="387">
        <v>114.00000000000001</v>
      </c>
      <c r="DR567" s="387">
        <v>114.00000000000001</v>
      </c>
      <c r="DS567" s="387">
        <v>114.00000000000001</v>
      </c>
      <c r="DT567" s="387">
        <v>114.00000000000001</v>
      </c>
      <c r="DU567" s="387">
        <v>114.00000000000001</v>
      </c>
      <c r="DV567" s="387">
        <v>114.00000000000001</v>
      </c>
      <c r="DW567" s="387">
        <v>114.00000000000001</v>
      </c>
      <c r="DX567" s="387">
        <v>114.00000000000001</v>
      </c>
      <c r="DY567" s="387">
        <v>114.00000000000001</v>
      </c>
      <c r="DZ567" s="387">
        <v>114.00000000000001</v>
      </c>
      <c r="EA567" s="387">
        <v>114.00000000000001</v>
      </c>
      <c r="EB567" s="387">
        <v>114.00000000000001</v>
      </c>
      <c r="EC567" s="387">
        <v>114.00000000000001</v>
      </c>
      <c r="ED567" s="387">
        <v>114.00000000000001</v>
      </c>
      <c r="EE567" s="387">
        <v>114.00000000000001</v>
      </c>
      <c r="EF567" s="387">
        <v>114.00000000000001</v>
      </c>
      <c r="EG567" s="387">
        <v>114.00000000000001</v>
      </c>
      <c r="EH567" s="387">
        <v>114.00000000000001</v>
      </c>
      <c r="EI567" s="387">
        <v>114.00000000000001</v>
      </c>
      <c r="EJ567" s="387">
        <v>114.00000000000001</v>
      </c>
      <c r="EK567" s="387">
        <v>114.00000000000001</v>
      </c>
      <c r="EY567" s="386">
        <v>21</v>
      </c>
      <c r="EZ567" s="386">
        <v>21</v>
      </c>
      <c r="FA567" s="386">
        <v>21</v>
      </c>
      <c r="FB567" s="386">
        <v>21</v>
      </c>
      <c r="FC567" s="386">
        <v>20.3</v>
      </c>
      <c r="FD567" s="386">
        <v>20</v>
      </c>
      <c r="FE567" s="386">
        <v>20</v>
      </c>
      <c r="FF567" s="386">
        <v>20</v>
      </c>
      <c r="FG567" s="386">
        <v>20</v>
      </c>
      <c r="FH567" s="386">
        <v>20</v>
      </c>
      <c r="FI567" s="386">
        <v>20.9</v>
      </c>
      <c r="FJ567" s="386">
        <v>55</v>
      </c>
      <c r="FK567" s="386">
        <v>89</v>
      </c>
      <c r="FL567" s="386">
        <v>123</v>
      </c>
      <c r="FM567" s="386">
        <v>157</v>
      </c>
      <c r="FN567" s="386">
        <v>191</v>
      </c>
      <c r="FO567" s="386">
        <v>225</v>
      </c>
      <c r="FP567" s="386">
        <v>259</v>
      </c>
      <c r="FQ567" s="386">
        <v>293</v>
      </c>
      <c r="FR567" s="386">
        <v>327</v>
      </c>
      <c r="FS567" s="386">
        <v>361</v>
      </c>
      <c r="FT567" s="386">
        <v>395</v>
      </c>
      <c r="FU567" s="386">
        <v>429</v>
      </c>
      <c r="FV567" s="386">
        <v>463</v>
      </c>
      <c r="FW567" s="386">
        <v>497</v>
      </c>
      <c r="FX567" s="386">
        <v>531</v>
      </c>
      <c r="FY567" s="386">
        <v>565</v>
      </c>
      <c r="FZ567" s="386">
        <v>599</v>
      </c>
      <c r="GA567" s="386">
        <v>633</v>
      </c>
      <c r="GB567" s="386">
        <v>667</v>
      </c>
      <c r="GC567" s="386">
        <v>694.49999999999989</v>
      </c>
      <c r="GD567" s="387">
        <v>707.93749999999989</v>
      </c>
      <c r="GE567" s="387">
        <v>721.37499999999989</v>
      </c>
      <c r="GF567" s="387">
        <v>734.81249999999989</v>
      </c>
      <c r="GG567" s="387">
        <v>748.24999999999989</v>
      </c>
      <c r="GH567" s="387">
        <v>761.68749999999989</v>
      </c>
      <c r="GI567" s="387">
        <v>775.12499999999989</v>
      </c>
      <c r="GJ567" s="387">
        <v>788.56249999999989</v>
      </c>
      <c r="GK567" s="387">
        <v>801.99999999999989</v>
      </c>
      <c r="GL567" s="387">
        <v>801.99999999999989</v>
      </c>
      <c r="GM567" s="387">
        <v>801.99999999999989</v>
      </c>
      <c r="GN567" s="387">
        <v>801.99999999999989</v>
      </c>
      <c r="GO567" s="387">
        <v>801.99999999999989</v>
      </c>
      <c r="GP567" s="387">
        <v>801.99999999999989</v>
      </c>
      <c r="GQ567" s="387">
        <v>801.99999999999989</v>
      </c>
      <c r="GR567" s="387">
        <v>801.99999999999989</v>
      </c>
      <c r="GS567" s="387">
        <v>801.99999999999989</v>
      </c>
      <c r="GT567" s="387">
        <v>801.99999999999989</v>
      </c>
      <c r="GU567" s="387">
        <v>801.99999999999989</v>
      </c>
      <c r="GV567" s="387">
        <v>801.99999999999989</v>
      </c>
      <c r="GW567" s="387">
        <v>801.99999999999989</v>
      </c>
      <c r="GX567" s="387">
        <v>801.99999999999989</v>
      </c>
      <c r="GY567" s="387">
        <v>801.99999999999989</v>
      </c>
      <c r="GZ567" s="387">
        <v>801.99999999999989</v>
      </c>
      <c r="HA567" s="387">
        <v>801.99999999999989</v>
      </c>
      <c r="HB567" s="387">
        <v>801.99999999999989</v>
      </c>
      <c r="HC567" s="387">
        <v>801.99999999999989</v>
      </c>
      <c r="HD567" s="387">
        <v>801.99999999999989</v>
      </c>
      <c r="HE567" s="387">
        <v>801.99999999999989</v>
      </c>
      <c r="HS567" s="394">
        <v>1.8471082530775791</v>
      </c>
      <c r="HT567" s="394">
        <v>1.8072202669548632</v>
      </c>
      <c r="HU567" s="394">
        <v>1.7681936550554902</v>
      </c>
      <c r="HV567" s="394">
        <v>1.7300098161507511</v>
      </c>
      <c r="HW567" s="394">
        <v>1.6926505507022822</v>
      </c>
      <c r="HX567" s="394">
        <v>1.6838715923255991</v>
      </c>
      <c r="HY567" s="394">
        <v>1.6751381661529186</v>
      </c>
      <c r="HZ567" s="394">
        <v>1.6664500360307568</v>
      </c>
      <c r="IA567" s="394">
        <v>1.6578069670304447</v>
      </c>
      <c r="IB567" s="394">
        <v>1.649208725441774</v>
      </c>
      <c r="IC567" s="394">
        <v>1.6416598582392588</v>
      </c>
      <c r="ID567" s="394">
        <v>1.6341455442107369</v>
      </c>
      <c r="IE567" s="394">
        <v>1.6266656251971359</v>
      </c>
      <c r="IF567" s="394">
        <v>1.6192199437633199</v>
      </c>
      <c r="IG567" s="394">
        <v>1.6118083431947747</v>
      </c>
      <c r="IH567" s="394">
        <v>1.6046878282162336</v>
      </c>
      <c r="II567" s="394">
        <v>1.5975987696659797</v>
      </c>
      <c r="IJ567" s="394">
        <v>1.5905410285783779</v>
      </c>
      <c r="IK567" s="394">
        <v>1.5835144666017051</v>
      </c>
      <c r="IL567" s="394">
        <v>1.576518945995437</v>
      </c>
      <c r="IM567" s="394">
        <v>1.5694554137726402</v>
      </c>
      <c r="IN567" s="394">
        <v>1.5624235294330415</v>
      </c>
      <c r="IO567" s="394">
        <v>1.5554231511795229</v>
      </c>
      <c r="IP567" s="394">
        <v>1.5484541378502834</v>
      </c>
      <c r="IQ567" s="394">
        <v>1.5415163489159922</v>
      </c>
      <c r="IR567" s="394">
        <v>1.5340898313333906</v>
      </c>
      <c r="IS567" s="394">
        <v>1.5266990922642274</v>
      </c>
      <c r="IT567" s="394">
        <v>1.5193439593394193</v>
      </c>
      <c r="IU567" s="394">
        <v>1.5120242610203012</v>
      </c>
      <c r="IV567" s="394">
        <v>1.5047398265946237</v>
      </c>
      <c r="IW567" s="394">
        <v>1.5040919819228387</v>
      </c>
      <c r="IX567" s="394">
        <v>1.5034444161715097</v>
      </c>
      <c r="IY567" s="394">
        <v>1.5027971292205513</v>
      </c>
      <c r="IZ567" s="394">
        <v>1.5021501209499302</v>
      </c>
      <c r="JA567" s="394">
        <v>1.5015033912396636</v>
      </c>
      <c r="JB567" s="394">
        <v>1.5039620275165535</v>
      </c>
      <c r="JC567" s="394">
        <v>1.5063765346977103</v>
      </c>
      <c r="JD567" s="394">
        <v>1.5087480902994252</v>
      </c>
      <c r="JE567" s="394">
        <v>1.5110778303137389</v>
      </c>
      <c r="JF567" s="394">
        <v>1.5133668510228468</v>
      </c>
      <c r="JG567" s="394">
        <v>1.5156162107191948</v>
      </c>
      <c r="JH567" s="394">
        <v>1.5178269313369313</v>
      </c>
      <c r="JI567" s="394">
        <v>1.5199999999999996</v>
      </c>
      <c r="JJ567" s="394">
        <v>1.5199999999999996</v>
      </c>
      <c r="JK567" s="394">
        <v>1.5199999999999996</v>
      </c>
      <c r="JL567" s="394">
        <v>1.5199999999999996</v>
      </c>
      <c r="JM567" s="394">
        <v>1.5199999999999996</v>
      </c>
      <c r="JN567" s="394">
        <v>1.5199999999999996</v>
      </c>
      <c r="JO567" s="394">
        <v>1.5199999999999996</v>
      </c>
      <c r="JP567" s="394">
        <v>1.5199999999999996</v>
      </c>
      <c r="JQ567" s="394">
        <v>1.5199999999999996</v>
      </c>
      <c r="JR567" s="394">
        <v>1.5199999999999996</v>
      </c>
      <c r="JS567" s="394">
        <v>1.5199999999999996</v>
      </c>
      <c r="JT567" s="394">
        <v>1.5199999999999996</v>
      </c>
      <c r="JU567" s="394">
        <v>1.5199999999999996</v>
      </c>
      <c r="JV567" s="394">
        <v>1.5199999999999996</v>
      </c>
      <c r="JW567" s="394">
        <v>1.5199999999999996</v>
      </c>
      <c r="JX567" s="394">
        <v>1.5199999999999996</v>
      </c>
      <c r="JY567" s="394">
        <v>1.5199999999999996</v>
      </c>
      <c r="JZ567" s="394">
        <v>1.5199999999999996</v>
      </c>
      <c r="KA567" s="394">
        <v>1.5199999999999996</v>
      </c>
      <c r="KB567" s="394">
        <v>1.5199999999999996</v>
      </c>
      <c r="KC567" s="394">
        <v>1.5199999999999996</v>
      </c>
    </row>
    <row r="568" spans="1:289" x14ac:dyDescent="0.25">
      <c r="A568" s="383">
        <v>559</v>
      </c>
      <c r="B568" s="384" t="s">
        <v>874</v>
      </c>
      <c r="C568" s="385" t="s">
        <v>467</v>
      </c>
      <c r="D568" s="385" t="s">
        <v>573</v>
      </c>
      <c r="E568" s="129">
        <v>2060</v>
      </c>
      <c r="F568" s="386">
        <v>54.571800000000003</v>
      </c>
      <c r="G568" s="386">
        <v>55.657246063843253</v>
      </c>
      <c r="H568" s="386">
        <v>56.76428190771049</v>
      </c>
      <c r="I568" s="386">
        <v>57.893336957454373</v>
      </c>
      <c r="J568" s="386">
        <v>59.044849180309789</v>
      </c>
      <c r="K568" s="386">
        <v>58.850537895744885</v>
      </c>
      <c r="L568" s="386">
        <v>58.656866072129304</v>
      </c>
      <c r="M568" s="386">
        <v>58.463831605054608</v>
      </c>
      <c r="N568" s="386">
        <v>58.271432397037785</v>
      </c>
      <c r="O568" s="386">
        <v>58.079666357498439</v>
      </c>
      <c r="P568" s="386">
        <v>64.582872156889337</v>
      </c>
      <c r="Q568" s="386">
        <v>71.814244771304843</v>
      </c>
      <c r="R568" s="386">
        <v>79.855317359445351</v>
      </c>
      <c r="S568" s="386">
        <v>88.796752383668746</v>
      </c>
      <c r="T568" s="386">
        <v>98.739363822138245</v>
      </c>
      <c r="U568" s="386">
        <v>150.7664124702919</v>
      </c>
      <c r="V568" s="386">
        <v>230.20718636700192</v>
      </c>
      <c r="W568" s="386">
        <v>351.50633212456484</v>
      </c>
      <c r="X568" s="386">
        <v>536.71956759285422</v>
      </c>
      <c r="Y568" s="386">
        <v>819.52405379421896</v>
      </c>
      <c r="Z568" s="386">
        <v>924.13237076106475</v>
      </c>
      <c r="AA568" s="386">
        <v>1042.093437934537</v>
      </c>
      <c r="AB568" s="386">
        <v>1175.1116698702876</v>
      </c>
      <c r="AC568" s="386">
        <v>1325.109041471655</v>
      </c>
      <c r="AD568" s="386">
        <v>1494.2528585251398</v>
      </c>
      <c r="AE568" s="386">
        <v>1581.0903485738354</v>
      </c>
      <c r="AF568" s="386">
        <v>1672.9743403808748</v>
      </c>
      <c r="AG568" s="386">
        <v>1770.1981079686034</v>
      </c>
      <c r="AH568" s="386">
        <v>1873.0719687799976</v>
      </c>
      <c r="AI568" s="386">
        <v>1981.9242741454791</v>
      </c>
      <c r="AJ568" s="386">
        <v>2027.8193444192279</v>
      </c>
      <c r="AK568" s="386">
        <v>2074.7771987271149</v>
      </c>
      <c r="AL568" s="386">
        <v>2122.8224477712583</v>
      </c>
      <c r="AM568" s="386">
        <v>2171.9802721594579</v>
      </c>
      <c r="AN568" s="386">
        <v>2222.2764356023986</v>
      </c>
      <c r="AO568" s="387">
        <v>2231.7418811520988</v>
      </c>
      <c r="AP568" s="387">
        <v>2241.207326701799</v>
      </c>
      <c r="AQ568" s="387">
        <v>2250.6727722514993</v>
      </c>
      <c r="AR568" s="387">
        <v>2260.1382178011995</v>
      </c>
      <c r="AS568" s="387">
        <v>2269.6036633508998</v>
      </c>
      <c r="AT568" s="387">
        <v>2279.0691089006</v>
      </c>
      <c r="AU568" s="387">
        <v>2288.5345544503002</v>
      </c>
      <c r="AV568" s="387">
        <v>2298.0000000000005</v>
      </c>
      <c r="AW568" s="387">
        <v>2298.0000000000005</v>
      </c>
      <c r="AX568" s="387">
        <v>2298.0000000000005</v>
      </c>
      <c r="AY568" s="387">
        <v>2298.0000000000005</v>
      </c>
      <c r="AZ568" s="387">
        <v>2298.0000000000005</v>
      </c>
      <c r="BA568" s="387">
        <v>2298.0000000000005</v>
      </c>
      <c r="BB568" s="387">
        <v>2298.0000000000005</v>
      </c>
      <c r="BC568" s="387">
        <v>2298.0000000000005</v>
      </c>
      <c r="BD568" s="387">
        <v>2298.0000000000005</v>
      </c>
      <c r="BE568" s="387">
        <v>2298.0000000000005</v>
      </c>
      <c r="BF568" s="387">
        <v>2298.0000000000005</v>
      </c>
      <c r="BG568" s="387">
        <v>2298.0000000000005</v>
      </c>
      <c r="BH568" s="387">
        <v>2298.0000000000005</v>
      </c>
      <c r="BI568" s="387">
        <v>2298.0000000000005</v>
      </c>
      <c r="BJ568" s="387">
        <v>2298.0000000000005</v>
      </c>
      <c r="BK568" s="387">
        <v>2298.0000000000005</v>
      </c>
      <c r="BL568" s="387">
        <v>2298.0000000000005</v>
      </c>
      <c r="BM568" s="387">
        <v>2298.0000000000005</v>
      </c>
      <c r="BN568" s="387">
        <v>2298.0000000000005</v>
      </c>
      <c r="BO568" s="387">
        <v>2298.0000000000005</v>
      </c>
      <c r="BP568" s="387">
        <v>2298.0000000000005</v>
      </c>
      <c r="CA568" s="386">
        <v>190</v>
      </c>
      <c r="CB568" s="386">
        <v>187.31057579548684</v>
      </c>
      <c r="CC568" s="386">
        <v>184.65922002545696</v>
      </c>
      <c r="CD568" s="386">
        <v>182.04539383638863</v>
      </c>
      <c r="CE568" s="386">
        <v>179.46856600215852</v>
      </c>
      <c r="CF568" s="386">
        <v>177.80565947517204</v>
      </c>
      <c r="CG568" s="386">
        <v>176.1581609841391</v>
      </c>
      <c r="CH568" s="386">
        <v>174.52592776242307</v>
      </c>
      <c r="CI568" s="386">
        <v>172.90881836622376</v>
      </c>
      <c r="CJ568" s="386">
        <v>171.30669266232056</v>
      </c>
      <c r="CK568" s="386">
        <v>187.98856126809898</v>
      </c>
      <c r="CL568" s="386">
        <v>206.29491246621259</v>
      </c>
      <c r="CM568" s="386">
        <v>226.38393858841769</v>
      </c>
      <c r="CN568" s="386">
        <v>248.42923675686018</v>
      </c>
      <c r="CO568" s="386">
        <v>272.6213090046208</v>
      </c>
      <c r="CP568" s="386">
        <v>411.54871362785997</v>
      </c>
      <c r="CQ568" s="386">
        <v>621.27331244629715</v>
      </c>
      <c r="CR568" s="386">
        <v>937.87324799419628</v>
      </c>
      <c r="CS568" s="386">
        <v>1415.8120293944162</v>
      </c>
      <c r="CT568" s="386">
        <v>2137.3076872220786</v>
      </c>
      <c r="CU568" s="386">
        <v>2406.249887288337</v>
      </c>
      <c r="CV568" s="386">
        <v>2709.0336850847234</v>
      </c>
      <c r="CW568" s="386">
        <v>3049.9174444405126</v>
      </c>
      <c r="CX568" s="386">
        <v>3433.6953686168849</v>
      </c>
      <c r="CY568" s="386">
        <v>3865.764926179465</v>
      </c>
      <c r="CZ568" s="386">
        <v>4091.4481800424373</v>
      </c>
      <c r="DA568" s="386">
        <v>4330.3068162803838</v>
      </c>
      <c r="DB568" s="386">
        <v>4583.1100133669197</v>
      </c>
      <c r="DC568" s="386">
        <v>4850.671854394549</v>
      </c>
      <c r="DD568" s="386">
        <v>5133.8539486051268</v>
      </c>
      <c r="DE568" s="386">
        <v>5248.0523366103944</v>
      </c>
      <c r="DF568" s="386">
        <v>5364.7909744851668</v>
      </c>
      <c r="DG568" s="386">
        <v>5484.1263680130387</v>
      </c>
      <c r="DH568" s="386">
        <v>5606.1162799026106</v>
      </c>
      <c r="DI568" s="386">
        <v>5730.8197577467545</v>
      </c>
      <c r="DJ568" s="387">
        <v>5752.5922880284106</v>
      </c>
      <c r="DK568" s="387">
        <v>5774.3648183100668</v>
      </c>
      <c r="DL568" s="387">
        <v>5796.1373485917229</v>
      </c>
      <c r="DM568" s="387">
        <v>5817.9098788733791</v>
      </c>
      <c r="DN568" s="387">
        <v>5839.6824091550352</v>
      </c>
      <c r="DO568" s="387">
        <v>5861.4549394366913</v>
      </c>
      <c r="DP568" s="387">
        <v>5883.2274697183475</v>
      </c>
      <c r="DQ568" s="387">
        <v>5905.0000000000036</v>
      </c>
      <c r="DR568" s="387">
        <v>5905.0000000000036</v>
      </c>
      <c r="DS568" s="387">
        <v>5905.0000000000036</v>
      </c>
      <c r="DT568" s="387">
        <v>5905.0000000000036</v>
      </c>
      <c r="DU568" s="387">
        <v>5905.0000000000036</v>
      </c>
      <c r="DV568" s="387">
        <v>5905.0000000000036</v>
      </c>
      <c r="DW568" s="387">
        <v>5905.0000000000036</v>
      </c>
      <c r="DX568" s="387">
        <v>5905.0000000000036</v>
      </c>
      <c r="DY568" s="387">
        <v>5905.0000000000036</v>
      </c>
      <c r="DZ568" s="387">
        <v>5905.0000000000036</v>
      </c>
      <c r="EA568" s="387">
        <v>5905.0000000000036</v>
      </c>
      <c r="EB568" s="387">
        <v>5905.0000000000036</v>
      </c>
      <c r="EC568" s="387">
        <v>5905.0000000000036</v>
      </c>
      <c r="ED568" s="387">
        <v>5905.0000000000036</v>
      </c>
      <c r="EE568" s="387">
        <v>5905.0000000000036</v>
      </c>
      <c r="EF568" s="387">
        <v>5905.0000000000036</v>
      </c>
      <c r="EG568" s="387">
        <v>5905.0000000000036</v>
      </c>
      <c r="EH568" s="387">
        <v>5905.0000000000036</v>
      </c>
      <c r="EI568" s="387">
        <v>5905.0000000000036</v>
      </c>
      <c r="EJ568" s="387">
        <v>5905.0000000000036</v>
      </c>
      <c r="EK568" s="387">
        <v>5905.0000000000036</v>
      </c>
      <c r="EY568" s="386">
        <v>140</v>
      </c>
      <c r="EZ568" s="386">
        <v>140</v>
      </c>
      <c r="FA568" s="386">
        <v>140</v>
      </c>
      <c r="FB568" s="386">
        <v>140</v>
      </c>
      <c r="FC568" s="386">
        <v>139.9</v>
      </c>
      <c r="FD568" s="386">
        <v>141</v>
      </c>
      <c r="FE568" s="386">
        <v>142</v>
      </c>
      <c r="FF568" s="386">
        <v>143</v>
      </c>
      <c r="FG568" s="386">
        <v>144</v>
      </c>
      <c r="FH568" s="386">
        <v>145</v>
      </c>
      <c r="FI568" s="386">
        <v>148.20000000000002</v>
      </c>
      <c r="FJ568" s="386">
        <v>188</v>
      </c>
      <c r="FK568" s="386">
        <v>228</v>
      </c>
      <c r="FL568" s="386">
        <v>268</v>
      </c>
      <c r="FM568" s="386">
        <v>308</v>
      </c>
      <c r="FN568" s="386">
        <v>348</v>
      </c>
      <c r="FO568" s="386">
        <v>388</v>
      </c>
      <c r="FP568" s="386">
        <v>428</v>
      </c>
      <c r="FQ568" s="386">
        <v>468</v>
      </c>
      <c r="FR568" s="386">
        <v>508</v>
      </c>
      <c r="FS568" s="386">
        <v>548</v>
      </c>
      <c r="FT568" s="386">
        <v>588</v>
      </c>
      <c r="FU568" s="386">
        <v>628</v>
      </c>
      <c r="FV568" s="386">
        <v>668</v>
      </c>
      <c r="FW568" s="386">
        <v>708</v>
      </c>
      <c r="FX568" s="386">
        <v>748</v>
      </c>
      <c r="FY568" s="386">
        <v>788</v>
      </c>
      <c r="FZ568" s="386">
        <v>828</v>
      </c>
      <c r="GA568" s="386">
        <v>868</v>
      </c>
      <c r="GB568" s="386">
        <v>908</v>
      </c>
      <c r="GC568" s="386">
        <v>952.9</v>
      </c>
      <c r="GD568" s="387">
        <v>952.9</v>
      </c>
      <c r="GE568" s="387">
        <v>952.9</v>
      </c>
      <c r="GF568" s="387">
        <v>952.9</v>
      </c>
      <c r="GG568" s="387">
        <v>952.9</v>
      </c>
      <c r="GH568" s="387">
        <v>952.9</v>
      </c>
      <c r="GI568" s="387">
        <v>952.9</v>
      </c>
      <c r="GJ568" s="387">
        <v>952.9</v>
      </c>
      <c r="GK568" s="387">
        <v>952.9</v>
      </c>
      <c r="GL568" s="387">
        <v>952.9</v>
      </c>
      <c r="GM568" s="387">
        <v>952.9</v>
      </c>
      <c r="GN568" s="387">
        <v>952.9</v>
      </c>
      <c r="GO568" s="387">
        <v>952.9</v>
      </c>
      <c r="GP568" s="387">
        <v>952.9</v>
      </c>
      <c r="GQ568" s="387">
        <v>952.9</v>
      </c>
      <c r="GR568" s="387">
        <v>952.9</v>
      </c>
      <c r="GS568" s="387">
        <v>952.9</v>
      </c>
      <c r="GT568" s="387">
        <v>952.9</v>
      </c>
      <c r="GU568" s="387">
        <v>952.9</v>
      </c>
      <c r="GV568" s="387">
        <v>952.9</v>
      </c>
      <c r="GW568" s="387">
        <v>952.9</v>
      </c>
      <c r="GX568" s="387">
        <v>952.9</v>
      </c>
      <c r="GY568" s="387">
        <v>952.9</v>
      </c>
      <c r="GZ568" s="387">
        <v>952.9</v>
      </c>
      <c r="HA568" s="387">
        <v>952.9</v>
      </c>
      <c r="HB568" s="387">
        <v>952.9</v>
      </c>
      <c r="HC568" s="387">
        <v>952.9</v>
      </c>
      <c r="HD568" s="387">
        <v>952.9</v>
      </c>
      <c r="HE568" s="387">
        <v>952.9</v>
      </c>
      <c r="HS568" s="394">
        <v>3.4816516955643757</v>
      </c>
      <c r="HT568" s="394">
        <v>3.3654301828126174</v>
      </c>
      <c r="HU568" s="394">
        <v>3.2530882769852156</v>
      </c>
      <c r="HV568" s="394">
        <v>3.1444964723690605</v>
      </c>
      <c r="HW568" s="394">
        <v>3.0395295862997562</v>
      </c>
      <c r="HX568" s="394">
        <v>3.0213089944931166</v>
      </c>
      <c r="HY568" s="394">
        <v>3.0031976268135523</v>
      </c>
      <c r="HZ568" s="394">
        <v>2.9851948285123013</v>
      </c>
      <c r="IA568" s="394">
        <v>2.9672999487655214</v>
      </c>
      <c r="IB568" s="394">
        <v>2.9495123406507622</v>
      </c>
      <c r="IC568" s="394">
        <v>2.910811411598786</v>
      </c>
      <c r="ID568" s="394">
        <v>2.8726182823918358</v>
      </c>
      <c r="IE568" s="394">
        <v>2.8349262901231311</v>
      </c>
      <c r="IF568" s="394">
        <v>2.7977288593107441</v>
      </c>
      <c r="IG568" s="394">
        <v>2.7610195007504865</v>
      </c>
      <c r="IH568" s="394">
        <v>2.7297108612235137</v>
      </c>
      <c r="II568" s="394">
        <v>2.6987572466823346</v>
      </c>
      <c r="IJ568" s="394">
        <v>2.6681546313135494</v>
      </c>
      <c r="IK568" s="394">
        <v>2.6378990349545548</v>
      </c>
      <c r="IL568" s="394">
        <v>2.607986522575886</v>
      </c>
      <c r="IM568" s="394">
        <v>2.6037935293909049</v>
      </c>
      <c r="IN568" s="394">
        <v>2.5996072774953043</v>
      </c>
      <c r="IO568" s="394">
        <v>2.595427756050769</v>
      </c>
      <c r="IP568" s="394">
        <v>2.5912549542364087</v>
      </c>
      <c r="IQ568" s="394">
        <v>2.5870888612487311</v>
      </c>
      <c r="IR568" s="394">
        <v>2.5877383817648232</v>
      </c>
      <c r="IS568" s="394">
        <v>2.5883880653510394</v>
      </c>
      <c r="IT568" s="394">
        <v>2.5890379120483202</v>
      </c>
      <c r="IU568" s="394">
        <v>2.5896879218976165</v>
      </c>
      <c r="IV568" s="394">
        <v>2.5903380949398911</v>
      </c>
      <c r="IW568" s="394">
        <v>2.5880275533683936</v>
      </c>
      <c r="IX568" s="394">
        <v>2.5857190727642902</v>
      </c>
      <c r="IY568" s="394">
        <v>2.5834126512892297</v>
      </c>
      <c r="IZ568" s="394">
        <v>2.5811082871065012</v>
      </c>
      <c r="JA568" s="394">
        <v>2.5788059783810313</v>
      </c>
      <c r="JB568" s="394">
        <v>2.5776243823764835</v>
      </c>
      <c r="JC568" s="394">
        <v>2.5764527670038122</v>
      </c>
      <c r="JD568" s="394">
        <v>2.5752910063391656</v>
      </c>
      <c r="JE568" s="394">
        <v>2.5741389765681664</v>
      </c>
      <c r="JF568" s="394">
        <v>2.5729965559419226</v>
      </c>
      <c r="JG568" s="394">
        <v>2.5718636247341347</v>
      </c>
      <c r="JH568" s="394">
        <v>2.5707400651992702</v>
      </c>
      <c r="JI568" s="394">
        <v>2.5696257615317677</v>
      </c>
      <c r="JJ568" s="394">
        <v>2.5696257615317677</v>
      </c>
      <c r="JK568" s="394">
        <v>2.5696257615317677</v>
      </c>
      <c r="JL568" s="394">
        <v>2.5696257615317677</v>
      </c>
      <c r="JM568" s="394">
        <v>2.5696257615317677</v>
      </c>
      <c r="JN568" s="394">
        <v>2.5696257615317677</v>
      </c>
      <c r="JO568" s="394">
        <v>2.5696257615317677</v>
      </c>
      <c r="JP568" s="394">
        <v>2.5696257615317677</v>
      </c>
      <c r="JQ568" s="394">
        <v>2.5696257615317677</v>
      </c>
      <c r="JR568" s="394">
        <v>2.5696257615317677</v>
      </c>
      <c r="JS568" s="394">
        <v>2.5696257615317677</v>
      </c>
      <c r="JT568" s="394">
        <v>2.5696257615317677</v>
      </c>
      <c r="JU568" s="394">
        <v>2.5696257615317677</v>
      </c>
      <c r="JV568" s="394">
        <v>2.5696257615317677</v>
      </c>
      <c r="JW568" s="394">
        <v>2.5696257615317677</v>
      </c>
      <c r="JX568" s="394">
        <v>2.5696257615317677</v>
      </c>
      <c r="JY568" s="394">
        <v>2.5696257615317677</v>
      </c>
      <c r="JZ568" s="394">
        <v>2.5696257615317677</v>
      </c>
      <c r="KA568" s="394">
        <v>2.5696257615317677</v>
      </c>
      <c r="KB568" s="394">
        <v>2.5696257615317677</v>
      </c>
      <c r="KC568" s="394">
        <v>2.5696257615317677</v>
      </c>
    </row>
    <row r="569" spans="1:289" x14ac:dyDescent="0.25">
      <c r="A569" s="383">
        <v>560</v>
      </c>
      <c r="B569" s="384" t="s">
        <v>874</v>
      </c>
      <c r="C569" s="385" t="s">
        <v>467</v>
      </c>
      <c r="D569" s="385" t="s">
        <v>573</v>
      </c>
      <c r="E569" s="129">
        <v>2060</v>
      </c>
      <c r="F569" s="386">
        <v>6.0635300000000001</v>
      </c>
      <c r="G569" s="386">
        <v>6.7341236410630101</v>
      </c>
      <c r="H569" s="386">
        <v>7.4788813138755366</v>
      </c>
      <c r="I569" s="386">
        <v>8.3060051594489739</v>
      </c>
      <c r="J569" s="386">
        <v>9.2246044312531943</v>
      </c>
      <c r="K569" s="386">
        <v>9.1756638130244923</v>
      </c>
      <c r="L569" s="386">
        <v>9.1269828464838874</v>
      </c>
      <c r="M569" s="386">
        <v>9.078560154064002</v>
      </c>
      <c r="N569" s="386">
        <v>9.0303943655060639</v>
      </c>
      <c r="O569" s="386">
        <v>8.9824841178211337</v>
      </c>
      <c r="P569" s="386">
        <v>10.865534720638669</v>
      </c>
      <c r="Q569" s="386">
        <v>13.143340218233753</v>
      </c>
      <c r="R569" s="386">
        <v>15.89865538454484</v>
      </c>
      <c r="S569" s="386">
        <v>19.231583360054294</v>
      </c>
      <c r="T569" s="386">
        <v>23.263212491180475</v>
      </c>
      <c r="U569" s="386">
        <v>46.81310949660093</v>
      </c>
      <c r="V569" s="386">
        <v>94.203120982176259</v>
      </c>
      <c r="W569" s="386">
        <v>189.56715540177669</v>
      </c>
      <c r="X569" s="386">
        <v>381.47044421087264</v>
      </c>
      <c r="Y569" s="386">
        <v>767.64194460807221</v>
      </c>
      <c r="Z569" s="386">
        <v>887.54326124367549</v>
      </c>
      <c r="AA569" s="386">
        <v>1026.172483293946</v>
      </c>
      <c r="AB569" s="386">
        <v>1186.4548033344304</v>
      </c>
      <c r="AC569" s="386">
        <v>1371.7723124252932</v>
      </c>
      <c r="AD569" s="386">
        <v>1586.0353650624634</v>
      </c>
      <c r="AE569" s="386">
        <v>1664.8009283157648</v>
      </c>
      <c r="AF569" s="386">
        <v>1747.4781407613059</v>
      </c>
      <c r="AG569" s="386">
        <v>1834.2612624128685</v>
      </c>
      <c r="AH569" s="386">
        <v>1925.3542006097236</v>
      </c>
      <c r="AI569" s="386">
        <v>2020.9709891213492</v>
      </c>
      <c r="AJ569" s="386">
        <v>2044.0633903084668</v>
      </c>
      <c r="AK569" s="386">
        <v>2067.4196542602936</v>
      </c>
      <c r="AL569" s="386">
        <v>2091.0427959754879</v>
      </c>
      <c r="AM569" s="386">
        <v>2114.935864903257</v>
      </c>
      <c r="AN569" s="386">
        <v>2139.1019453370004</v>
      </c>
      <c r="AO569" s="387">
        <v>2146.0892021698755</v>
      </c>
      <c r="AP569" s="387">
        <v>2153.0764590027507</v>
      </c>
      <c r="AQ569" s="387">
        <v>2160.0637158356258</v>
      </c>
      <c r="AR569" s="387">
        <v>2167.0509726685009</v>
      </c>
      <c r="AS569" s="387">
        <v>2174.038229501376</v>
      </c>
      <c r="AT569" s="387">
        <v>2181.0254863342511</v>
      </c>
      <c r="AU569" s="387">
        <v>2188.0127431671262</v>
      </c>
      <c r="AV569" s="387">
        <v>2195.0000000000014</v>
      </c>
      <c r="AW569" s="387">
        <v>2195.0000000000014</v>
      </c>
      <c r="AX569" s="387">
        <v>2195.0000000000014</v>
      </c>
      <c r="AY569" s="387">
        <v>2195.0000000000014</v>
      </c>
      <c r="AZ569" s="387">
        <v>2195.0000000000014</v>
      </c>
      <c r="BA569" s="387">
        <v>2195.0000000000014</v>
      </c>
      <c r="BB569" s="387">
        <v>2195.0000000000014</v>
      </c>
      <c r="BC569" s="387">
        <v>2195.0000000000014</v>
      </c>
      <c r="BD569" s="387">
        <v>2195.0000000000014</v>
      </c>
      <c r="BE569" s="387">
        <v>2195.0000000000014</v>
      </c>
      <c r="BF569" s="387">
        <v>2195.0000000000014</v>
      </c>
      <c r="BG569" s="387">
        <v>2195.0000000000014</v>
      </c>
      <c r="BH569" s="387">
        <v>2195.0000000000014</v>
      </c>
      <c r="BI569" s="387">
        <v>2195.0000000000014</v>
      </c>
      <c r="BJ569" s="387">
        <v>2195.0000000000014</v>
      </c>
      <c r="BK569" s="387">
        <v>2195.0000000000014</v>
      </c>
      <c r="BL569" s="387">
        <v>2195.0000000000014</v>
      </c>
      <c r="BM569" s="387">
        <v>2195.0000000000014</v>
      </c>
      <c r="BN569" s="387">
        <v>2195.0000000000014</v>
      </c>
      <c r="BO569" s="387">
        <v>2195.0000000000014</v>
      </c>
      <c r="BP569" s="387">
        <v>2195.0000000000014</v>
      </c>
      <c r="CA569" s="386">
        <v>20</v>
      </c>
      <c r="CB569" s="386">
        <v>20.793140152446089</v>
      </c>
      <c r="CC569" s="386">
        <v>21.617733869963288</v>
      </c>
      <c r="CD569" s="386">
        <v>22.475028506821371</v>
      </c>
      <c r="CE569" s="386">
        <v>23.366320883627889</v>
      </c>
      <c r="CF569" s="386">
        <v>23.097424459665696</v>
      </c>
      <c r="CG569" s="386">
        <v>22.831622458962507</v>
      </c>
      <c r="CH569" s="386">
        <v>22.568879271318806</v>
      </c>
      <c r="CI569" s="386">
        <v>22.309159696332387</v>
      </c>
      <c r="CJ569" s="386">
        <v>22.052428938682446</v>
      </c>
      <c r="CK569" s="386">
        <v>27.021703330041326</v>
      </c>
      <c r="CL569" s="386">
        <v>33.110749518206667</v>
      </c>
      <c r="CM569" s="386">
        <v>40.571895867074723</v>
      </c>
      <c r="CN569" s="386">
        <v>49.714330185839579</v>
      </c>
      <c r="CO569" s="386">
        <v>60.916912384969088</v>
      </c>
      <c r="CP569" s="386">
        <v>122.57770426084902</v>
      </c>
      <c r="CQ569" s="386">
        <v>246.65225129774586</v>
      </c>
      <c r="CR569" s="386">
        <v>496.31646666169172</v>
      </c>
      <c r="CS569" s="386">
        <v>998.69364168985112</v>
      </c>
      <c r="CT569" s="386">
        <v>2009.5827097181432</v>
      </c>
      <c r="CU569" s="386">
        <v>2321.8150819106013</v>
      </c>
      <c r="CV569" s="386">
        <v>2682.5595425946067</v>
      </c>
      <c r="CW569" s="386">
        <v>3099.3534996093472</v>
      </c>
      <c r="CX569" s="386">
        <v>3580.905461002244</v>
      </c>
      <c r="CY569" s="386">
        <v>4137.2769909117933</v>
      </c>
      <c r="CZ569" s="386">
        <v>4342.1102514289059</v>
      </c>
      <c r="DA569" s="386">
        <v>4557.0846421401629</v>
      </c>
      <c r="DB569" s="386">
        <v>4782.7022422555265</v>
      </c>
      <c r="DC569" s="386">
        <v>5019.4899885233453</v>
      </c>
      <c r="DD569" s="386">
        <v>5268.0009059071126</v>
      </c>
      <c r="DE569" s="386">
        <v>5330.7316890394986</v>
      </c>
      <c r="DF569" s="386">
        <v>5394.2094635302174</v>
      </c>
      <c r="DG569" s="386">
        <v>5458.4431244713051</v>
      </c>
      <c r="DH569" s="386">
        <v>5523.4416728765873</v>
      </c>
      <c r="DI569" s="386">
        <v>5589.2142169429881</v>
      </c>
      <c r="DJ569" s="387">
        <v>5612.9374398251148</v>
      </c>
      <c r="DK569" s="387">
        <v>5636.6606627072415</v>
      </c>
      <c r="DL569" s="387">
        <v>5660.3838855893682</v>
      </c>
      <c r="DM569" s="387">
        <v>5684.1071084714949</v>
      </c>
      <c r="DN569" s="387">
        <v>5707.8303313536217</v>
      </c>
      <c r="DO569" s="387">
        <v>5731.5535542357484</v>
      </c>
      <c r="DP569" s="387">
        <v>5755.2767771178751</v>
      </c>
      <c r="DQ569" s="387">
        <v>5779.0000000000018</v>
      </c>
      <c r="DR569" s="387">
        <v>5779.0000000000018</v>
      </c>
      <c r="DS569" s="387">
        <v>5779.0000000000018</v>
      </c>
      <c r="DT569" s="387">
        <v>5779.0000000000018</v>
      </c>
      <c r="DU569" s="387">
        <v>5779.0000000000018</v>
      </c>
      <c r="DV569" s="387">
        <v>5779.0000000000018</v>
      </c>
      <c r="DW569" s="387">
        <v>5779.0000000000018</v>
      </c>
      <c r="DX569" s="387">
        <v>5779.0000000000018</v>
      </c>
      <c r="DY569" s="387">
        <v>5779.0000000000018</v>
      </c>
      <c r="DZ569" s="387">
        <v>5779.0000000000018</v>
      </c>
      <c r="EA569" s="387">
        <v>5779.0000000000018</v>
      </c>
      <c r="EB569" s="387">
        <v>5779.0000000000018</v>
      </c>
      <c r="EC569" s="387">
        <v>5779.0000000000018</v>
      </c>
      <c r="ED569" s="387">
        <v>5779.0000000000018</v>
      </c>
      <c r="EE569" s="387">
        <v>5779.0000000000018</v>
      </c>
      <c r="EF569" s="387">
        <v>5779.0000000000018</v>
      </c>
      <c r="EG569" s="387">
        <v>5779.0000000000018</v>
      </c>
      <c r="EH569" s="387">
        <v>5779.0000000000018</v>
      </c>
      <c r="EI569" s="387">
        <v>5779.0000000000018</v>
      </c>
      <c r="EJ569" s="387">
        <v>5779.0000000000018</v>
      </c>
      <c r="EK569" s="387">
        <v>5779.0000000000018</v>
      </c>
      <c r="EY569" s="386">
        <v>361</v>
      </c>
      <c r="EZ569" s="386">
        <v>362</v>
      </c>
      <c r="FA569" s="386">
        <v>363</v>
      </c>
      <c r="FB569" s="386">
        <v>364</v>
      </c>
      <c r="FC569" s="386">
        <v>364.9</v>
      </c>
      <c r="FD569" s="386">
        <v>367</v>
      </c>
      <c r="FE569" s="386">
        <v>369</v>
      </c>
      <c r="FF569" s="386">
        <v>371</v>
      </c>
      <c r="FG569" s="386">
        <v>373</v>
      </c>
      <c r="FH569" s="386">
        <v>375</v>
      </c>
      <c r="FI569" s="386">
        <v>377</v>
      </c>
      <c r="FJ569" s="386">
        <v>377</v>
      </c>
      <c r="FK569" s="386">
        <v>377</v>
      </c>
      <c r="FL569" s="386">
        <v>377</v>
      </c>
      <c r="FM569" s="386">
        <v>377</v>
      </c>
      <c r="FN569" s="386">
        <v>377</v>
      </c>
      <c r="FO569" s="386">
        <v>377</v>
      </c>
      <c r="FP569" s="386">
        <v>377</v>
      </c>
      <c r="FQ569" s="386">
        <v>377</v>
      </c>
      <c r="FR569" s="386">
        <v>377</v>
      </c>
      <c r="FS569" s="386">
        <v>377</v>
      </c>
      <c r="FT569" s="386">
        <v>377</v>
      </c>
      <c r="FU569" s="386">
        <v>377</v>
      </c>
      <c r="FV569" s="386">
        <v>377</v>
      </c>
      <c r="FW569" s="386">
        <v>377</v>
      </c>
      <c r="FX569" s="386">
        <v>377</v>
      </c>
      <c r="FY569" s="386">
        <v>377</v>
      </c>
      <c r="FZ569" s="386">
        <v>377</v>
      </c>
      <c r="GA569" s="386">
        <v>377</v>
      </c>
      <c r="GB569" s="386">
        <v>377</v>
      </c>
      <c r="GC569" s="386">
        <v>369.7</v>
      </c>
      <c r="GD569" s="387">
        <v>395.36250000000001</v>
      </c>
      <c r="GE569" s="387">
        <v>421.02500000000003</v>
      </c>
      <c r="GF569" s="387">
        <v>446.68750000000006</v>
      </c>
      <c r="GG569" s="387">
        <v>472.35000000000008</v>
      </c>
      <c r="GH569" s="387">
        <v>498.0125000000001</v>
      </c>
      <c r="GI569" s="387">
        <v>523.67500000000007</v>
      </c>
      <c r="GJ569" s="387">
        <v>549.33750000000009</v>
      </c>
      <c r="GK569" s="387">
        <v>575.00000000000011</v>
      </c>
      <c r="GL569" s="387">
        <v>575.00000000000011</v>
      </c>
      <c r="GM569" s="387">
        <v>575.00000000000011</v>
      </c>
      <c r="GN569" s="387">
        <v>575.00000000000011</v>
      </c>
      <c r="GO569" s="387">
        <v>575.00000000000011</v>
      </c>
      <c r="GP569" s="387">
        <v>575.00000000000011</v>
      </c>
      <c r="GQ569" s="387">
        <v>575.00000000000011</v>
      </c>
      <c r="GR569" s="387">
        <v>575.00000000000011</v>
      </c>
      <c r="GS569" s="387">
        <v>575.00000000000011</v>
      </c>
      <c r="GT569" s="387">
        <v>575.00000000000011</v>
      </c>
      <c r="GU569" s="387">
        <v>575.00000000000011</v>
      </c>
      <c r="GV569" s="387">
        <v>575.00000000000011</v>
      </c>
      <c r="GW569" s="387">
        <v>575.00000000000011</v>
      </c>
      <c r="GX569" s="387">
        <v>575.00000000000011</v>
      </c>
      <c r="GY569" s="387">
        <v>575.00000000000011</v>
      </c>
      <c r="GZ569" s="387">
        <v>575.00000000000011</v>
      </c>
      <c r="HA569" s="387">
        <v>575.00000000000011</v>
      </c>
      <c r="HB569" s="387">
        <v>575.00000000000011</v>
      </c>
      <c r="HC569" s="387">
        <v>575.00000000000011</v>
      </c>
      <c r="HD569" s="387">
        <v>575.00000000000011</v>
      </c>
      <c r="HE569" s="387">
        <v>575.00000000000011</v>
      </c>
      <c r="HS569" s="394">
        <v>3.2984086827310164</v>
      </c>
      <c r="HT569" s="394">
        <v>3.087727707530449</v>
      </c>
      <c r="HU569" s="394">
        <v>2.8905036679557945</v>
      </c>
      <c r="HV569" s="394">
        <v>2.7058770221510891</v>
      </c>
      <c r="HW569" s="394">
        <v>2.5330431302248799</v>
      </c>
      <c r="HX569" s="394">
        <v>2.5172483354152333</v>
      </c>
      <c r="HY569" s="394">
        <v>2.5015520290758784</v>
      </c>
      <c r="HZ569" s="394">
        <v>2.4859535970817892</v>
      </c>
      <c r="IA569" s="394">
        <v>2.4704524291373158</v>
      </c>
      <c r="IB569" s="394">
        <v>2.4550479187523093</v>
      </c>
      <c r="IC569" s="394">
        <v>2.4869188700593474</v>
      </c>
      <c r="ID569" s="394">
        <v>2.5192035638149375</v>
      </c>
      <c r="IE569" s="394">
        <v>2.551907371142522</v>
      </c>
      <c r="IF569" s="394">
        <v>2.5850357328924178</v>
      </c>
      <c r="IG569" s="394">
        <v>2.6185941605469942</v>
      </c>
      <c r="IH569" s="394">
        <v>2.6184482419342237</v>
      </c>
      <c r="II569" s="394">
        <v>2.6183023314526257</v>
      </c>
      <c r="IJ569" s="394">
        <v>2.6181564291017478</v>
      </c>
      <c r="IK569" s="394">
        <v>2.6180105348811358</v>
      </c>
      <c r="IL569" s="394">
        <v>2.6178646487903383</v>
      </c>
      <c r="IM569" s="394">
        <v>2.6160021525679138</v>
      </c>
      <c r="IN569" s="394">
        <v>2.6141409814301078</v>
      </c>
      <c r="IO569" s="394">
        <v>2.6122811344341796</v>
      </c>
      <c r="IP569" s="394">
        <v>2.6104226106380612</v>
      </c>
      <c r="IQ569" s="394">
        <v>2.6085654091003536</v>
      </c>
      <c r="IR569" s="394">
        <v>2.6081858662955604</v>
      </c>
      <c r="IS569" s="394">
        <v>2.6078063787137413</v>
      </c>
      <c r="IT569" s="394">
        <v>2.6074269463468625</v>
      </c>
      <c r="IU569" s="394">
        <v>2.6070475691868888</v>
      </c>
      <c r="IV569" s="394">
        <v>2.6066682472257869</v>
      </c>
      <c r="IW569" s="394">
        <v>2.6079091843795732</v>
      </c>
      <c r="IX569" s="394">
        <v>2.6091507122970747</v>
      </c>
      <c r="IY569" s="394">
        <v>2.6103928312595337</v>
      </c>
      <c r="IZ569" s="394">
        <v>2.6116355415483223</v>
      </c>
      <c r="JA569" s="394">
        <v>2.6128788434449519</v>
      </c>
      <c r="JB569" s="394">
        <v>2.6154259730443479</v>
      </c>
      <c r="JC569" s="394">
        <v>2.6179565705334946</v>
      </c>
      <c r="JD569" s="394">
        <v>2.6204707963439104</v>
      </c>
      <c r="JE569" s="394">
        <v>2.6229688088379852</v>
      </c>
      <c r="JF569" s="394">
        <v>2.6254507643422325</v>
      </c>
      <c r="JG569" s="394">
        <v>2.6279168171798997</v>
      </c>
      <c r="JH569" s="394">
        <v>2.6303671197029548</v>
      </c>
      <c r="JI569" s="394">
        <v>2.6328018223234615</v>
      </c>
      <c r="JJ569" s="394">
        <v>2.6328018223234615</v>
      </c>
      <c r="JK569" s="394">
        <v>2.6328018223234615</v>
      </c>
      <c r="JL569" s="394">
        <v>2.6328018223234615</v>
      </c>
      <c r="JM569" s="394">
        <v>2.6328018223234615</v>
      </c>
      <c r="JN569" s="394">
        <v>2.6328018223234615</v>
      </c>
      <c r="JO569" s="394">
        <v>2.6328018223234615</v>
      </c>
      <c r="JP569" s="394">
        <v>2.6328018223234615</v>
      </c>
      <c r="JQ569" s="394">
        <v>2.6328018223234615</v>
      </c>
      <c r="JR569" s="394">
        <v>2.6328018223234615</v>
      </c>
      <c r="JS569" s="394">
        <v>2.6328018223234615</v>
      </c>
      <c r="JT569" s="394">
        <v>2.6328018223234615</v>
      </c>
      <c r="JU569" s="394">
        <v>2.6328018223234615</v>
      </c>
      <c r="JV569" s="394">
        <v>2.6328018223234615</v>
      </c>
      <c r="JW569" s="394">
        <v>2.6328018223234615</v>
      </c>
      <c r="JX569" s="394">
        <v>2.6328018223234615</v>
      </c>
      <c r="JY569" s="394">
        <v>2.6328018223234615</v>
      </c>
      <c r="JZ569" s="394">
        <v>2.6328018223234615</v>
      </c>
      <c r="KA569" s="394">
        <v>2.6328018223234615</v>
      </c>
      <c r="KB569" s="394">
        <v>2.6328018223234615</v>
      </c>
      <c r="KC569" s="394">
        <v>2.6328018223234615</v>
      </c>
    </row>
    <row r="570" spans="1:289" x14ac:dyDescent="0.25">
      <c r="A570" s="383">
        <v>561</v>
      </c>
      <c r="B570" s="384" t="s">
        <v>874</v>
      </c>
      <c r="C570" s="385" t="s">
        <v>467</v>
      </c>
      <c r="D570" s="385" t="s">
        <v>568</v>
      </c>
      <c r="E570" s="129">
        <v>2060</v>
      </c>
      <c r="F570" s="386">
        <v>73.675349999999995</v>
      </c>
      <c r="G570" s="386">
        <v>117.02768019721749</v>
      </c>
      <c r="H570" s="386">
        <v>185.88955372919452</v>
      </c>
      <c r="I570" s="386">
        <v>295.2713932926502</v>
      </c>
      <c r="J570" s="386">
        <v>469.01611170682054</v>
      </c>
      <c r="K570" s="386">
        <v>613.86424929635905</v>
      </c>
      <c r="L570" s="386">
        <v>803.446421473334</v>
      </c>
      <c r="M570" s="386">
        <v>1051.5780205774154</v>
      </c>
      <c r="N570" s="386">
        <v>1376.3411022899384</v>
      </c>
      <c r="O570" s="386">
        <v>1801.4020764836127</v>
      </c>
      <c r="P570" s="386">
        <v>1938.5799872797181</v>
      </c>
      <c r="Q570" s="386">
        <v>2086.2040829981352</v>
      </c>
      <c r="R570" s="386">
        <v>2245.0698472469599</v>
      </c>
      <c r="S570" s="386">
        <v>2416.0333402156384</v>
      </c>
      <c r="T570" s="386">
        <v>2600.0158116200646</v>
      </c>
      <c r="U570" s="386">
        <v>2704.865363775335</v>
      </c>
      <c r="V570" s="386">
        <v>2813.9431319814576</v>
      </c>
      <c r="W570" s="386">
        <v>2927.4196254166322</v>
      </c>
      <c r="X570" s="386">
        <v>3045.4722292983874</v>
      </c>
      <c r="Y570" s="386">
        <v>3168.2854821702158</v>
      </c>
      <c r="Z570" s="386">
        <v>3235.1676668021905</v>
      </c>
      <c r="AA570" s="386">
        <v>3303.4617275565406</v>
      </c>
      <c r="AB570" s="386">
        <v>3373.1974689947638</v>
      </c>
      <c r="AC570" s="386">
        <v>3444.405324849622</v>
      </c>
      <c r="AD570" s="386">
        <v>3517.1163713068831</v>
      </c>
      <c r="AE570" s="386">
        <v>3544.2957124631275</v>
      </c>
      <c r="AF570" s="386">
        <v>3571.6850883488778</v>
      </c>
      <c r="AG570" s="386">
        <v>3599.286122056737</v>
      </c>
      <c r="AH570" s="386">
        <v>3627.1004492221377</v>
      </c>
      <c r="AI570" s="386">
        <v>3655.1297181202685</v>
      </c>
      <c r="AJ570" s="386">
        <v>3670.9670257168827</v>
      </c>
      <c r="AK570" s="386">
        <v>3686.8729547664284</v>
      </c>
      <c r="AL570" s="386">
        <v>3702.8478025987242</v>
      </c>
      <c r="AM570" s="386">
        <v>3718.8918678318896</v>
      </c>
      <c r="AN570" s="386">
        <v>3735.0054503779265</v>
      </c>
      <c r="AO570" s="387">
        <v>3745.5047690806859</v>
      </c>
      <c r="AP570" s="387">
        <v>3756.0040877834454</v>
      </c>
      <c r="AQ570" s="387">
        <v>3766.5034064862048</v>
      </c>
      <c r="AR570" s="387">
        <v>3777.0027251889642</v>
      </c>
      <c r="AS570" s="387">
        <v>3787.5020438917236</v>
      </c>
      <c r="AT570" s="387">
        <v>3798.001362594483</v>
      </c>
      <c r="AU570" s="387">
        <v>3808.5006812972424</v>
      </c>
      <c r="AV570" s="387">
        <v>3819.0000000000018</v>
      </c>
      <c r="AW570" s="387">
        <v>3819.0000000000018</v>
      </c>
      <c r="AX570" s="387">
        <v>3819.0000000000018</v>
      </c>
      <c r="AY570" s="387">
        <v>3819.0000000000018</v>
      </c>
      <c r="AZ570" s="387">
        <v>3819.0000000000018</v>
      </c>
      <c r="BA570" s="387">
        <v>3819.0000000000018</v>
      </c>
      <c r="BB570" s="387">
        <v>3819.0000000000018</v>
      </c>
      <c r="BC570" s="387">
        <v>3819.0000000000018</v>
      </c>
      <c r="BD570" s="387">
        <v>3819.0000000000018</v>
      </c>
      <c r="BE570" s="387">
        <v>3819.0000000000018</v>
      </c>
      <c r="BF570" s="387">
        <v>3819.0000000000018</v>
      </c>
      <c r="BG570" s="387">
        <v>3819.0000000000018</v>
      </c>
      <c r="BH570" s="387">
        <v>3819.0000000000018</v>
      </c>
      <c r="BI570" s="387">
        <v>3819.0000000000018</v>
      </c>
      <c r="BJ570" s="387">
        <v>3819.0000000000018</v>
      </c>
      <c r="BK570" s="387">
        <v>3819.0000000000018</v>
      </c>
      <c r="BL570" s="387">
        <v>3819.0000000000018</v>
      </c>
      <c r="BM570" s="387">
        <v>3819.0000000000018</v>
      </c>
      <c r="BN570" s="387">
        <v>3819.0000000000018</v>
      </c>
      <c r="BO570" s="387">
        <v>3819.0000000000018</v>
      </c>
      <c r="BP570" s="387">
        <v>3819.0000000000018</v>
      </c>
      <c r="CA570" s="386">
        <v>170</v>
      </c>
      <c r="CB570" s="386">
        <v>278.78415171605241</v>
      </c>
      <c r="CC570" s="386">
        <v>457.18001910611133</v>
      </c>
      <c r="CD570" s="386">
        <v>749.73261063544635</v>
      </c>
      <c r="CE570" s="386">
        <v>1229.4915874697899</v>
      </c>
      <c r="CF570" s="386">
        <v>1603.5294123954891</v>
      </c>
      <c r="CG570" s="386">
        <v>2091.3576006721578</v>
      </c>
      <c r="CH570" s="386">
        <v>2727.5936319467219</v>
      </c>
      <c r="CI570" s="386">
        <v>3557.3863688568536</v>
      </c>
      <c r="CJ570" s="386">
        <v>4639.6199305893306</v>
      </c>
      <c r="CK570" s="386">
        <v>4955.9233951837441</v>
      </c>
      <c r="CL570" s="386">
        <v>5293.7906695753363</v>
      </c>
      <c r="CM570" s="386">
        <v>5654.6918543005186</v>
      </c>
      <c r="CN570" s="386">
        <v>6040.1972731682818</v>
      </c>
      <c r="CO570" s="386">
        <v>6451.984305925117</v>
      </c>
      <c r="CP570" s="386">
        <v>6709.0108740561964</v>
      </c>
      <c r="CQ570" s="386">
        <v>6976.2765645398467</v>
      </c>
      <c r="CR570" s="386">
        <v>7254.1892714988962</v>
      </c>
      <c r="CS570" s="386">
        <v>7543.1731382628604</v>
      </c>
      <c r="CT570" s="386">
        <v>7843.6692046847438</v>
      </c>
      <c r="CU570" s="386">
        <v>8006.3280633832164</v>
      </c>
      <c r="CV570" s="386">
        <v>8172.360076102168</v>
      </c>
      <c r="CW570" s="386">
        <v>8341.8351939536187</v>
      </c>
      <c r="CX570" s="386">
        <v>8514.8248186676283</v>
      </c>
      <c r="CY570" s="386">
        <v>8691.4018326746318</v>
      </c>
      <c r="CZ570" s="386">
        <v>8759.4904308482546</v>
      </c>
      <c r="DA570" s="386">
        <v>8828.1124363237723</v>
      </c>
      <c r="DB570" s="386">
        <v>8897.2720278235756</v>
      </c>
      <c r="DC570" s="386">
        <v>8966.9734168062405</v>
      </c>
      <c r="DD570" s="386">
        <v>9037.2208477229833</v>
      </c>
      <c r="DE570" s="386">
        <v>9076.7750797706776</v>
      </c>
      <c r="DF570" s="386">
        <v>9116.5024333232286</v>
      </c>
      <c r="DG570" s="386">
        <v>9156.4036661012105</v>
      </c>
      <c r="DH570" s="386">
        <v>9196.479539141601</v>
      </c>
      <c r="DI570" s="386">
        <v>9236.7308168122963</v>
      </c>
      <c r="DJ570" s="387">
        <v>9262.7644647107591</v>
      </c>
      <c r="DK570" s="387">
        <v>9288.7981126092218</v>
      </c>
      <c r="DL570" s="387">
        <v>9314.8317605076845</v>
      </c>
      <c r="DM570" s="387">
        <v>9340.8654084061473</v>
      </c>
      <c r="DN570" s="387">
        <v>9366.89905630461</v>
      </c>
      <c r="DO570" s="387">
        <v>9392.9327042030727</v>
      </c>
      <c r="DP570" s="387">
        <v>9418.9663521015354</v>
      </c>
      <c r="DQ570" s="387">
        <v>9444.9999999999982</v>
      </c>
      <c r="DR570" s="387">
        <v>9444.9999999999982</v>
      </c>
      <c r="DS570" s="387">
        <v>9444.9999999999982</v>
      </c>
      <c r="DT570" s="387">
        <v>9444.9999999999982</v>
      </c>
      <c r="DU570" s="387">
        <v>9444.9999999999982</v>
      </c>
      <c r="DV570" s="387">
        <v>9444.9999999999982</v>
      </c>
      <c r="DW570" s="387">
        <v>9444.9999999999982</v>
      </c>
      <c r="DX570" s="387">
        <v>9444.9999999999982</v>
      </c>
      <c r="DY570" s="387">
        <v>9444.9999999999982</v>
      </c>
      <c r="DZ570" s="387">
        <v>9444.9999999999982</v>
      </c>
      <c r="EA570" s="387">
        <v>9444.9999999999982</v>
      </c>
      <c r="EB570" s="387">
        <v>9444.9999999999982</v>
      </c>
      <c r="EC570" s="387">
        <v>9444.9999999999982</v>
      </c>
      <c r="ED570" s="387">
        <v>9444.9999999999982</v>
      </c>
      <c r="EE570" s="387">
        <v>9444.9999999999982</v>
      </c>
      <c r="EF570" s="387">
        <v>9444.9999999999982</v>
      </c>
      <c r="EG570" s="387">
        <v>9444.9999999999982</v>
      </c>
      <c r="EH570" s="387">
        <v>9444.9999999999982</v>
      </c>
      <c r="EI570" s="387">
        <v>9444.9999999999982</v>
      </c>
      <c r="EJ570" s="387">
        <v>9444.9999999999982</v>
      </c>
      <c r="EK570" s="387">
        <v>9444.9999999999982</v>
      </c>
      <c r="EY570" s="386">
        <v>90</v>
      </c>
      <c r="EZ570" s="386">
        <v>91</v>
      </c>
      <c r="FA570" s="386">
        <v>92</v>
      </c>
      <c r="FB570" s="386">
        <v>93</v>
      </c>
      <c r="FC570" s="386">
        <v>94.399999999999991</v>
      </c>
      <c r="FD570" s="386">
        <v>105</v>
      </c>
      <c r="FE570" s="386">
        <v>115</v>
      </c>
      <c r="FF570" s="386">
        <v>125</v>
      </c>
      <c r="FG570" s="386">
        <v>135</v>
      </c>
      <c r="FH570" s="386">
        <v>145</v>
      </c>
      <c r="FI570" s="386">
        <v>156.30000000000001</v>
      </c>
      <c r="FJ570" s="386">
        <v>185</v>
      </c>
      <c r="FK570" s="386">
        <v>213</v>
      </c>
      <c r="FL570" s="386">
        <v>241</v>
      </c>
      <c r="FM570" s="386">
        <v>269</v>
      </c>
      <c r="FN570" s="386">
        <v>297</v>
      </c>
      <c r="FO570" s="386">
        <v>325</v>
      </c>
      <c r="FP570" s="386">
        <v>353</v>
      </c>
      <c r="FQ570" s="386">
        <v>381</v>
      </c>
      <c r="FR570" s="386">
        <v>409</v>
      </c>
      <c r="FS570" s="386">
        <v>437</v>
      </c>
      <c r="FT570" s="386">
        <v>465</v>
      </c>
      <c r="FU570" s="386">
        <v>493</v>
      </c>
      <c r="FV570" s="386">
        <v>521</v>
      </c>
      <c r="FW570" s="386">
        <v>549</v>
      </c>
      <c r="FX570" s="386">
        <v>577</v>
      </c>
      <c r="FY570" s="386">
        <v>605</v>
      </c>
      <c r="FZ570" s="386">
        <v>633</v>
      </c>
      <c r="GA570" s="386">
        <v>661</v>
      </c>
      <c r="GB570" s="386">
        <v>689</v>
      </c>
      <c r="GC570" s="386">
        <v>723.7</v>
      </c>
      <c r="GD570" s="387">
        <v>747.23750000000007</v>
      </c>
      <c r="GE570" s="387">
        <v>770.77500000000009</v>
      </c>
      <c r="GF570" s="387">
        <v>794.31250000000011</v>
      </c>
      <c r="GG570" s="387">
        <v>817.85000000000014</v>
      </c>
      <c r="GH570" s="387">
        <v>841.38750000000016</v>
      </c>
      <c r="GI570" s="387">
        <v>864.92500000000018</v>
      </c>
      <c r="GJ570" s="387">
        <v>888.4625000000002</v>
      </c>
      <c r="GK570" s="387">
        <v>912.00000000000023</v>
      </c>
      <c r="GL570" s="387">
        <v>912.00000000000023</v>
      </c>
      <c r="GM570" s="387">
        <v>912.00000000000023</v>
      </c>
      <c r="GN570" s="387">
        <v>912.00000000000023</v>
      </c>
      <c r="GO570" s="387">
        <v>912.00000000000023</v>
      </c>
      <c r="GP570" s="387">
        <v>912.00000000000023</v>
      </c>
      <c r="GQ570" s="387">
        <v>912.00000000000023</v>
      </c>
      <c r="GR570" s="387">
        <v>912.00000000000023</v>
      </c>
      <c r="GS570" s="387">
        <v>912.00000000000023</v>
      </c>
      <c r="GT570" s="387">
        <v>912.00000000000023</v>
      </c>
      <c r="GU570" s="387">
        <v>912.00000000000023</v>
      </c>
      <c r="GV570" s="387">
        <v>912.00000000000023</v>
      </c>
      <c r="GW570" s="387">
        <v>912.00000000000023</v>
      </c>
      <c r="GX570" s="387">
        <v>912.00000000000023</v>
      </c>
      <c r="GY570" s="387">
        <v>912.00000000000023</v>
      </c>
      <c r="GZ570" s="387">
        <v>912.00000000000023</v>
      </c>
      <c r="HA570" s="387">
        <v>912.00000000000023</v>
      </c>
      <c r="HB570" s="387">
        <v>912.00000000000023</v>
      </c>
      <c r="HC570" s="387">
        <v>912.00000000000023</v>
      </c>
      <c r="HD570" s="387">
        <v>912.00000000000023</v>
      </c>
      <c r="HE570" s="387">
        <v>912.00000000000023</v>
      </c>
      <c r="HS570" s="394">
        <v>2.3074203244368707</v>
      </c>
      <c r="HT570" s="394">
        <v>2.3822069381042121</v>
      </c>
      <c r="HU570" s="394">
        <v>2.4594174870747985</v>
      </c>
      <c r="HV570" s="394">
        <v>2.5391305343703556</v>
      </c>
      <c r="HW570" s="394">
        <v>2.6214271893464045</v>
      </c>
      <c r="HX570" s="394">
        <v>2.6121889558376012</v>
      </c>
      <c r="HY570" s="394">
        <v>2.6029832790058283</v>
      </c>
      <c r="HZ570" s="394">
        <v>2.5938100441173315</v>
      </c>
      <c r="IA570" s="394">
        <v>2.5846691368426913</v>
      </c>
      <c r="IB570" s="394">
        <v>2.5755604432553993</v>
      </c>
      <c r="IC570" s="394">
        <v>2.556470936305324</v>
      </c>
      <c r="ID570" s="394">
        <v>2.5375229167261044</v>
      </c>
      <c r="IE570" s="394">
        <v>2.5187153358434005</v>
      </c>
      <c r="IF570" s="394">
        <v>2.5000471527554233</v>
      </c>
      <c r="IG570" s="394">
        <v>2.4815173342753245</v>
      </c>
      <c r="IH570" s="394">
        <v>2.4803492861071823</v>
      </c>
      <c r="II570" s="394">
        <v>2.479181787738352</v>
      </c>
      <c r="IJ570" s="394">
        <v>2.4780148389100436</v>
      </c>
      <c r="IK570" s="394">
        <v>2.4768484393635886</v>
      </c>
      <c r="IL570" s="394">
        <v>2.4756825888404408</v>
      </c>
      <c r="IM570" s="394">
        <v>2.4747799458867279</v>
      </c>
      <c r="IN570" s="394">
        <v>2.4738776320399474</v>
      </c>
      <c r="IO570" s="394">
        <v>2.472975647180105</v>
      </c>
      <c r="IP570" s="394">
        <v>2.4720739911872518</v>
      </c>
      <c r="IQ570" s="394">
        <v>2.4711726639414828</v>
      </c>
      <c r="IR570" s="394">
        <v>2.4714332949269631</v>
      </c>
      <c r="IS570" s="394">
        <v>2.4716939534008135</v>
      </c>
      <c r="IT570" s="394">
        <v>2.4719546393659351</v>
      </c>
      <c r="IU570" s="394">
        <v>2.4722153528252253</v>
      </c>
      <c r="IV570" s="394">
        <v>2.4724760937815837</v>
      </c>
      <c r="IW570" s="394">
        <v>2.4725842036127048</v>
      </c>
      <c r="IX570" s="394">
        <v>2.4726923181709632</v>
      </c>
      <c r="IY570" s="394">
        <v>2.4728004374565664</v>
      </c>
      <c r="IZ570" s="394">
        <v>2.4729085614697208</v>
      </c>
      <c r="JA570" s="394">
        <v>2.4730166902106334</v>
      </c>
      <c r="JB570" s="394">
        <v>2.4730350208536125</v>
      </c>
      <c r="JC570" s="394">
        <v>2.4730532490157322</v>
      </c>
      <c r="JD570" s="394">
        <v>2.4730713755540052</v>
      </c>
      <c r="JE570" s="394">
        <v>2.4730894013159128</v>
      </c>
      <c r="JF570" s="394">
        <v>2.4731073271395414</v>
      </c>
      <c r="JG570" s="394">
        <v>2.473125153853708</v>
      </c>
      <c r="JH570" s="394">
        <v>2.4731428822780912</v>
      </c>
      <c r="JI570" s="394">
        <v>2.4731605132233554</v>
      </c>
      <c r="JJ570" s="394">
        <v>2.4731605132233554</v>
      </c>
      <c r="JK570" s="394">
        <v>2.4731605132233554</v>
      </c>
      <c r="JL570" s="394">
        <v>2.4731605132233554</v>
      </c>
      <c r="JM570" s="394">
        <v>2.4731605132233554</v>
      </c>
      <c r="JN570" s="394">
        <v>2.4731605132233554</v>
      </c>
      <c r="JO570" s="394">
        <v>2.4731605132233554</v>
      </c>
      <c r="JP570" s="394">
        <v>2.4731605132233554</v>
      </c>
      <c r="JQ570" s="394">
        <v>2.4731605132233554</v>
      </c>
      <c r="JR570" s="394">
        <v>2.4731605132233554</v>
      </c>
      <c r="JS570" s="394">
        <v>2.4731605132233554</v>
      </c>
      <c r="JT570" s="394">
        <v>2.4731605132233554</v>
      </c>
      <c r="JU570" s="394">
        <v>2.4731605132233554</v>
      </c>
      <c r="JV570" s="394">
        <v>2.4731605132233554</v>
      </c>
      <c r="JW570" s="394">
        <v>2.4731605132233554</v>
      </c>
      <c r="JX570" s="394">
        <v>2.4731605132233554</v>
      </c>
      <c r="JY570" s="394">
        <v>2.4731605132233554</v>
      </c>
      <c r="JZ570" s="394">
        <v>2.4731605132233554</v>
      </c>
      <c r="KA570" s="394">
        <v>2.4731605132233554</v>
      </c>
      <c r="KB570" s="394">
        <v>2.4731605132233554</v>
      </c>
      <c r="KC570" s="394">
        <v>2.4731605132233554</v>
      </c>
    </row>
    <row r="571" spans="1:289" x14ac:dyDescent="0.25">
      <c r="A571" s="383">
        <v>562</v>
      </c>
      <c r="B571" s="384" t="s">
        <v>874</v>
      </c>
      <c r="C571" s="385" t="s">
        <v>467</v>
      </c>
      <c r="D571" s="385" t="s">
        <v>568</v>
      </c>
      <c r="E571" s="129">
        <v>2060</v>
      </c>
      <c r="F571" s="386">
        <v>57.603579999999994</v>
      </c>
      <c r="G571" s="386">
        <v>58.556805248961417</v>
      </c>
      <c r="H571" s="386">
        <v>59.525804489318126</v>
      </c>
      <c r="I571" s="386">
        <v>60.510838749410283</v>
      </c>
      <c r="J571" s="386">
        <v>61.512173377080494</v>
      </c>
      <c r="K571" s="386">
        <v>78.755603839798184</v>
      </c>
      <c r="L571" s="386">
        <v>100.83280748591258</v>
      </c>
      <c r="M571" s="386">
        <v>129.09881417674063</v>
      </c>
      <c r="N571" s="386">
        <v>165.28850319048288</v>
      </c>
      <c r="O571" s="386">
        <v>211.62308469811251</v>
      </c>
      <c r="P571" s="386">
        <v>282.4247816190566</v>
      </c>
      <c r="Q571" s="386">
        <v>376.91425482412524</v>
      </c>
      <c r="R571" s="386">
        <v>503.0166073784788</v>
      </c>
      <c r="S571" s="386">
        <v>671.30840518786135</v>
      </c>
      <c r="T571" s="386">
        <v>895.90476390929337</v>
      </c>
      <c r="U571" s="386">
        <v>1043.2839743144273</v>
      </c>
      <c r="V571" s="386">
        <v>1214.9075380645111</v>
      </c>
      <c r="W571" s="386">
        <v>1414.7637291331873</v>
      </c>
      <c r="X571" s="386">
        <v>1647.4969053690741</v>
      </c>
      <c r="Y571" s="386">
        <v>1918.5154363998777</v>
      </c>
      <c r="Z571" s="386">
        <v>2089.7888219320862</v>
      </c>
      <c r="AA571" s="386">
        <v>2276.3524532632605</v>
      </c>
      <c r="AB571" s="386">
        <v>2479.5713505094354</v>
      </c>
      <c r="AC571" s="386">
        <v>2700.932394477551</v>
      </c>
      <c r="AD571" s="386">
        <v>2942.0552056465131</v>
      </c>
      <c r="AE571" s="386">
        <v>3062.6463098657387</v>
      </c>
      <c r="AF571" s="386">
        <v>3188.1802902039785</v>
      </c>
      <c r="AG571" s="386">
        <v>3318.8597488721184</v>
      </c>
      <c r="AH571" s="386">
        <v>3454.8955924882075</v>
      </c>
      <c r="AI571" s="386">
        <v>3596.5073724645572</v>
      </c>
      <c r="AJ571" s="386">
        <v>3646.4069927840264</v>
      </c>
      <c r="AK571" s="386">
        <v>3696.9989437037584</v>
      </c>
      <c r="AL571" s="386">
        <v>3748.2928309413314</v>
      </c>
      <c r="AM571" s="386">
        <v>3800.2983934885283</v>
      </c>
      <c r="AN571" s="386">
        <v>3853.0255054604445</v>
      </c>
      <c r="AO571" s="387">
        <v>3870.2723172778888</v>
      </c>
      <c r="AP571" s="387">
        <v>3887.519129095333</v>
      </c>
      <c r="AQ571" s="387">
        <v>3904.7659409127773</v>
      </c>
      <c r="AR571" s="387">
        <v>3922.0127527302216</v>
      </c>
      <c r="AS571" s="387">
        <v>3939.2595645476658</v>
      </c>
      <c r="AT571" s="387">
        <v>3956.5063763651101</v>
      </c>
      <c r="AU571" s="387">
        <v>3973.7531881825544</v>
      </c>
      <c r="AV571" s="387">
        <v>3990.9999999999986</v>
      </c>
      <c r="AW571" s="387">
        <v>3990.9999999999986</v>
      </c>
      <c r="AX571" s="387">
        <v>3990.9999999999986</v>
      </c>
      <c r="AY571" s="387">
        <v>3990.9999999999986</v>
      </c>
      <c r="AZ571" s="387">
        <v>3990.9999999999986</v>
      </c>
      <c r="BA571" s="387">
        <v>3990.9999999999986</v>
      </c>
      <c r="BB571" s="387">
        <v>3990.9999999999986</v>
      </c>
      <c r="BC571" s="387">
        <v>3990.9999999999986</v>
      </c>
      <c r="BD571" s="387">
        <v>3990.9999999999986</v>
      </c>
      <c r="BE571" s="387">
        <v>3990.9999999999986</v>
      </c>
      <c r="BF571" s="387">
        <v>3990.9999999999986</v>
      </c>
      <c r="BG571" s="387">
        <v>3990.9999999999986</v>
      </c>
      <c r="BH571" s="387">
        <v>3990.9999999999986</v>
      </c>
      <c r="BI571" s="387">
        <v>3990.9999999999986</v>
      </c>
      <c r="BJ571" s="387">
        <v>3990.9999999999986</v>
      </c>
      <c r="BK571" s="387">
        <v>3990.9999999999986</v>
      </c>
      <c r="BL571" s="387">
        <v>3990.9999999999986</v>
      </c>
      <c r="BM571" s="387">
        <v>3990.9999999999986</v>
      </c>
      <c r="BN571" s="387">
        <v>3990.9999999999986</v>
      </c>
      <c r="BO571" s="387">
        <v>3990.9999999999986</v>
      </c>
      <c r="BP571" s="387">
        <v>3990.9999999999986</v>
      </c>
      <c r="CA571" s="386">
        <v>180</v>
      </c>
      <c r="CB571" s="386">
        <v>178.60463170555366</v>
      </c>
      <c r="CC571" s="386">
        <v>177.2200803704248</v>
      </c>
      <c r="CD571" s="386">
        <v>175.84626214104634</v>
      </c>
      <c r="CE571" s="386">
        <v>174.4830938138879</v>
      </c>
      <c r="CF571" s="386">
        <v>220.73303075082157</v>
      </c>
      <c r="CG571" s="386">
        <v>279.24235981517796</v>
      </c>
      <c r="CH571" s="386">
        <v>353.26065722884158</v>
      </c>
      <c r="CI571" s="386">
        <v>446.89885885633487</v>
      </c>
      <c r="CJ571" s="386">
        <v>565.35757934039361</v>
      </c>
      <c r="CK571" s="386">
        <v>752.45277830686427</v>
      </c>
      <c r="CL571" s="386">
        <v>1001.4638598146876</v>
      </c>
      <c r="CM571" s="386">
        <v>1332.8808018646437</v>
      </c>
      <c r="CN571" s="386">
        <v>1773.9743821689929</v>
      </c>
      <c r="CO571" s="386">
        <v>2361.0401651740804</v>
      </c>
      <c r="CP571" s="386">
        <v>2730.9267636462314</v>
      </c>
      <c r="CQ571" s="386">
        <v>3158.7607438475748</v>
      </c>
      <c r="CR571" s="386">
        <v>3653.6202909925491</v>
      </c>
      <c r="CS571" s="386">
        <v>4226.0058020388733</v>
      </c>
      <c r="CT571" s="386">
        <v>4888.0626930212766</v>
      </c>
      <c r="CU571" s="386">
        <v>5309.1101818171519</v>
      </c>
      <c r="CV571" s="386">
        <v>5766.4258199709357</v>
      </c>
      <c r="CW571" s="386">
        <v>6263.1336699526573</v>
      </c>
      <c r="CX571" s="386">
        <v>6802.6268944342983</v>
      </c>
      <c r="CY571" s="386">
        <v>7388.5909360179157</v>
      </c>
      <c r="CZ571" s="386">
        <v>7673.7703845731085</v>
      </c>
      <c r="DA571" s="386">
        <v>7969.9569816607482</v>
      </c>
      <c r="DB571" s="386">
        <v>8277.5755731784939</v>
      </c>
      <c r="DC571" s="386">
        <v>8597.0674029163602</v>
      </c>
      <c r="DD571" s="386">
        <v>8928.8907454706132</v>
      </c>
      <c r="DE571" s="386">
        <v>9044.2434063615674</v>
      </c>
      <c r="DF571" s="386">
        <v>9161.0863124301068</v>
      </c>
      <c r="DG571" s="386">
        <v>9279.4387162073144</v>
      </c>
      <c r="DH571" s="386">
        <v>9399.3201189484153</v>
      </c>
      <c r="DI571" s="386">
        <v>9520.7502738460462</v>
      </c>
      <c r="DJ571" s="387">
        <v>9564.1564896152904</v>
      </c>
      <c r="DK571" s="387">
        <v>9607.5627053845346</v>
      </c>
      <c r="DL571" s="387">
        <v>9650.9689211537789</v>
      </c>
      <c r="DM571" s="387">
        <v>9694.3751369230231</v>
      </c>
      <c r="DN571" s="387">
        <v>9737.7813526922673</v>
      </c>
      <c r="DO571" s="387">
        <v>9781.1875684615115</v>
      </c>
      <c r="DP571" s="387">
        <v>9824.5937842307558</v>
      </c>
      <c r="DQ571" s="387">
        <v>9868</v>
      </c>
      <c r="DR571" s="387">
        <v>9868</v>
      </c>
      <c r="DS571" s="387">
        <v>9868</v>
      </c>
      <c r="DT571" s="387">
        <v>9868</v>
      </c>
      <c r="DU571" s="387">
        <v>9868</v>
      </c>
      <c r="DV571" s="387">
        <v>9868</v>
      </c>
      <c r="DW571" s="387">
        <v>9868</v>
      </c>
      <c r="DX571" s="387">
        <v>9868</v>
      </c>
      <c r="DY571" s="387">
        <v>9868</v>
      </c>
      <c r="DZ571" s="387">
        <v>9868</v>
      </c>
      <c r="EA571" s="387">
        <v>9868</v>
      </c>
      <c r="EB571" s="387">
        <v>9868</v>
      </c>
      <c r="EC571" s="387">
        <v>9868</v>
      </c>
      <c r="ED571" s="387">
        <v>9868</v>
      </c>
      <c r="EE571" s="387">
        <v>9868</v>
      </c>
      <c r="EF571" s="387">
        <v>9868</v>
      </c>
      <c r="EG571" s="387">
        <v>9868</v>
      </c>
      <c r="EH571" s="387">
        <v>9868</v>
      </c>
      <c r="EI571" s="387">
        <v>9868</v>
      </c>
      <c r="EJ571" s="387">
        <v>9868</v>
      </c>
      <c r="EK571" s="387">
        <v>9868</v>
      </c>
      <c r="EY571" s="386">
        <v>0</v>
      </c>
      <c r="EZ571" s="386">
        <v>0</v>
      </c>
      <c r="FA571" s="386">
        <v>0</v>
      </c>
      <c r="FB571" s="386">
        <v>0</v>
      </c>
      <c r="FC571" s="386">
        <v>0</v>
      </c>
      <c r="FD571" s="386">
        <v>0</v>
      </c>
      <c r="FE571" s="386">
        <v>0</v>
      </c>
      <c r="FF571" s="386">
        <v>0</v>
      </c>
      <c r="FG571" s="386">
        <v>0</v>
      </c>
      <c r="FH571" s="386">
        <v>0</v>
      </c>
      <c r="FI571" s="386">
        <v>0</v>
      </c>
      <c r="FJ571" s="386">
        <v>0</v>
      </c>
      <c r="FK571" s="386">
        <v>0</v>
      </c>
      <c r="FL571" s="386">
        <v>0</v>
      </c>
      <c r="FM571" s="386">
        <v>0</v>
      </c>
      <c r="FN571" s="386">
        <v>0</v>
      </c>
      <c r="FO571" s="386">
        <v>0</v>
      </c>
      <c r="FP571" s="386">
        <v>0</v>
      </c>
      <c r="FQ571" s="386">
        <v>0</v>
      </c>
      <c r="FR571" s="386">
        <v>0</v>
      </c>
      <c r="FS571" s="386">
        <v>0</v>
      </c>
      <c r="FT571" s="386">
        <v>0</v>
      </c>
      <c r="FU571" s="386">
        <v>0</v>
      </c>
      <c r="FV571" s="386">
        <v>0</v>
      </c>
      <c r="FW571" s="386">
        <v>0</v>
      </c>
      <c r="FX571" s="386">
        <v>0</v>
      </c>
      <c r="FY571" s="386">
        <v>0</v>
      </c>
      <c r="FZ571" s="386">
        <v>0</v>
      </c>
      <c r="GA571" s="386">
        <v>0</v>
      </c>
      <c r="GB571" s="386">
        <v>0</v>
      </c>
      <c r="GC571" s="386">
        <v>0</v>
      </c>
      <c r="GD571" s="387">
        <v>124.75</v>
      </c>
      <c r="GE571" s="387">
        <v>249.5</v>
      </c>
      <c r="GF571" s="387">
        <v>374.25</v>
      </c>
      <c r="GG571" s="387">
        <v>499</v>
      </c>
      <c r="GH571" s="387">
        <v>623.75</v>
      </c>
      <c r="GI571" s="387">
        <v>748.5</v>
      </c>
      <c r="GJ571" s="387">
        <v>873.25</v>
      </c>
      <c r="GK571" s="387">
        <v>998</v>
      </c>
      <c r="GL571" s="387">
        <v>998</v>
      </c>
      <c r="GM571" s="387">
        <v>998</v>
      </c>
      <c r="GN571" s="387">
        <v>998</v>
      </c>
      <c r="GO571" s="387">
        <v>998</v>
      </c>
      <c r="GP571" s="387">
        <v>998</v>
      </c>
      <c r="GQ571" s="387">
        <v>998</v>
      </c>
      <c r="GR571" s="387">
        <v>998</v>
      </c>
      <c r="GS571" s="387">
        <v>998</v>
      </c>
      <c r="GT571" s="387">
        <v>998</v>
      </c>
      <c r="GU571" s="387">
        <v>998</v>
      </c>
      <c r="GV571" s="387">
        <v>998</v>
      </c>
      <c r="GW571" s="387">
        <v>998</v>
      </c>
      <c r="GX571" s="387">
        <v>998</v>
      </c>
      <c r="GY571" s="387">
        <v>998</v>
      </c>
      <c r="GZ571" s="387">
        <v>998</v>
      </c>
      <c r="HA571" s="387">
        <v>998</v>
      </c>
      <c r="HB571" s="387">
        <v>998</v>
      </c>
      <c r="HC571" s="387">
        <v>998</v>
      </c>
      <c r="HD571" s="387">
        <v>998</v>
      </c>
      <c r="HE571" s="387">
        <v>998</v>
      </c>
      <c r="HS571" s="394">
        <v>3.1248057846404689</v>
      </c>
      <c r="HT571" s="394">
        <v>3.0501088805339402</v>
      </c>
      <c r="HU571" s="394">
        <v>2.9771975681945944</v>
      </c>
      <c r="HV571" s="394">
        <v>2.906029163953046</v>
      </c>
      <c r="HW571" s="394">
        <v>2.8365620044714679</v>
      </c>
      <c r="HX571" s="394">
        <v>2.802759676629853</v>
      </c>
      <c r="HY571" s="394">
        <v>2.7693601594321482</v>
      </c>
      <c r="HZ571" s="394">
        <v>2.7363586527232995</v>
      </c>
      <c r="IA571" s="394">
        <v>2.7037504135500381</v>
      </c>
      <c r="IB571" s="394">
        <v>2.67153075547923</v>
      </c>
      <c r="IC571" s="394">
        <v>2.6642590426848454</v>
      </c>
      <c r="ID571" s="394">
        <v>2.6570071229648455</v>
      </c>
      <c r="IE571" s="394">
        <v>2.6497749424439183</v>
      </c>
      <c r="IF571" s="394">
        <v>2.6425624473933969</v>
      </c>
      <c r="IG571" s="394">
        <v>2.6353695842308591</v>
      </c>
      <c r="IH571" s="394">
        <v>2.6176255275470939</v>
      </c>
      <c r="II571" s="394">
        <v>2.6000009423596531</v>
      </c>
      <c r="IJ571" s="394">
        <v>2.5824950242618168</v>
      </c>
      <c r="IK571" s="394">
        <v>2.5651069742629709</v>
      </c>
      <c r="IL571" s="394">
        <v>2.5478359987521384</v>
      </c>
      <c r="IM571" s="394">
        <v>2.5405008037647963</v>
      </c>
      <c r="IN571" s="394">
        <v>2.5331867267322719</v>
      </c>
      <c r="IO571" s="394">
        <v>2.525893706856178</v>
      </c>
      <c r="IP571" s="394">
        <v>2.518621683513167</v>
      </c>
      <c r="IQ571" s="394">
        <v>2.5113705962544239</v>
      </c>
      <c r="IR571" s="394">
        <v>2.5056012376791603</v>
      </c>
      <c r="IS571" s="394">
        <v>2.4998451330212674</v>
      </c>
      <c r="IT571" s="394">
        <v>2.4941022518325897</v>
      </c>
      <c r="IU571" s="394">
        <v>2.488372563734921</v>
      </c>
      <c r="IV571" s="394">
        <v>2.4826560384198419</v>
      </c>
      <c r="IW571" s="394">
        <v>2.4803164935399327</v>
      </c>
      <c r="IX571" s="394">
        <v>2.477979153343298</v>
      </c>
      <c r="IY571" s="394">
        <v>2.4756440157523425</v>
      </c>
      <c r="IZ571" s="394">
        <v>2.4733110786914287</v>
      </c>
      <c r="JA571" s="394">
        <v>2.4709803400868733</v>
      </c>
      <c r="JB571" s="394">
        <v>2.4711843781427061</v>
      </c>
      <c r="JC571" s="394">
        <v>2.4713866057863787</v>
      </c>
      <c r="JD571" s="394">
        <v>2.4715870470069126</v>
      </c>
      <c r="JE571" s="394">
        <v>2.4717857253713671</v>
      </c>
      <c r="JF571" s="394">
        <v>2.4719826640340794</v>
      </c>
      <c r="JG571" s="394">
        <v>2.4721778857456576</v>
      </c>
      <c r="JH571" s="394">
        <v>2.4723714128617424</v>
      </c>
      <c r="JI571" s="394">
        <v>2.4725632673515419</v>
      </c>
      <c r="JJ571" s="394">
        <v>2.4725632673515419</v>
      </c>
      <c r="JK571" s="394">
        <v>2.4725632673515419</v>
      </c>
      <c r="JL571" s="394">
        <v>2.4725632673515419</v>
      </c>
      <c r="JM571" s="394">
        <v>2.4725632673515419</v>
      </c>
      <c r="JN571" s="394">
        <v>2.4725632673515419</v>
      </c>
      <c r="JO571" s="394">
        <v>2.4725632673515419</v>
      </c>
      <c r="JP571" s="394">
        <v>2.4725632673515419</v>
      </c>
      <c r="JQ571" s="394">
        <v>2.4725632673515419</v>
      </c>
      <c r="JR571" s="394">
        <v>2.4725632673515419</v>
      </c>
      <c r="JS571" s="394">
        <v>2.4725632673515419</v>
      </c>
      <c r="JT571" s="394">
        <v>2.4725632673515419</v>
      </c>
      <c r="JU571" s="394">
        <v>2.4725632673515419</v>
      </c>
      <c r="JV571" s="394">
        <v>2.4725632673515419</v>
      </c>
      <c r="JW571" s="394">
        <v>2.4725632673515419</v>
      </c>
      <c r="JX571" s="394">
        <v>2.4725632673515419</v>
      </c>
      <c r="JY571" s="394">
        <v>2.4725632673515419</v>
      </c>
      <c r="JZ571" s="394">
        <v>2.4725632673515419</v>
      </c>
      <c r="KA571" s="394">
        <v>2.4725632673515419</v>
      </c>
      <c r="KB571" s="394">
        <v>2.4725632673515419</v>
      </c>
      <c r="KC571" s="394">
        <v>2.4725632673515419</v>
      </c>
    </row>
    <row r="572" spans="1:289" x14ac:dyDescent="0.25">
      <c r="A572" s="383">
        <v>563</v>
      </c>
      <c r="B572" s="384" t="s">
        <v>874</v>
      </c>
      <c r="C572" s="385" t="s">
        <v>142</v>
      </c>
      <c r="D572" s="385" t="s">
        <v>142</v>
      </c>
      <c r="E572" s="129">
        <v>2052</v>
      </c>
      <c r="F572" s="386">
        <v>75.794249999999991</v>
      </c>
      <c r="G572" s="386">
        <v>78.132998079703157</v>
      </c>
      <c r="H572" s="386">
        <v>80.543911826067259</v>
      </c>
      <c r="I572" s="386">
        <v>83.029218021655922</v>
      </c>
      <c r="J572" s="386">
        <v>85.591212159831329</v>
      </c>
      <c r="K572" s="386">
        <v>86.085470767936258</v>
      </c>
      <c r="L572" s="386">
        <v>86.582583542555739</v>
      </c>
      <c r="M572" s="386">
        <v>87.082566965479572</v>
      </c>
      <c r="N572" s="386">
        <v>87.585437613674017</v>
      </c>
      <c r="O572" s="386">
        <v>88.091212159831329</v>
      </c>
      <c r="P572" s="386">
        <v>88.585630993974704</v>
      </c>
      <c r="Q572" s="386">
        <v>89.082824792584589</v>
      </c>
      <c r="R572" s="386">
        <v>89.582809130366599</v>
      </c>
      <c r="S572" s="386">
        <v>90.085599669440612</v>
      </c>
      <c r="T572" s="386">
        <v>90.591212159831329</v>
      </c>
      <c r="U572" s="386">
        <v>91.085782519508754</v>
      </c>
      <c r="V572" s="386">
        <v>91.583052918570132</v>
      </c>
      <c r="W572" s="386">
        <v>92.083038097512002</v>
      </c>
      <c r="X572" s="386">
        <v>92.585752877304628</v>
      </c>
      <c r="Y572" s="386">
        <v>93.091212159831329</v>
      </c>
      <c r="Z572" s="386">
        <v>93.585926034510024</v>
      </c>
      <c r="AA572" s="386">
        <v>94.083268963125406</v>
      </c>
      <c r="AB572" s="386">
        <v>94.583254917237511</v>
      </c>
      <c r="AC572" s="386">
        <v>95.085897942655322</v>
      </c>
      <c r="AD572" s="386">
        <v>95.591212159831329</v>
      </c>
      <c r="AE572" s="386">
        <v>96.086062157870799</v>
      </c>
      <c r="AF572" s="386">
        <v>96.583473861270278</v>
      </c>
      <c r="AG572" s="386">
        <v>97.083460531289489</v>
      </c>
      <c r="AH572" s="386">
        <v>97.586035497838154</v>
      </c>
      <c r="AI572" s="386">
        <v>98.091212159831329</v>
      </c>
      <c r="AJ572" s="386">
        <v>98.586191446327661</v>
      </c>
      <c r="AK572" s="386">
        <v>99.083668453961963</v>
      </c>
      <c r="AL572" s="386">
        <v>99.583655786515948</v>
      </c>
      <c r="AM572" s="386">
        <v>100.08616611137144</v>
      </c>
      <c r="AN572" s="386">
        <v>100.59121215983133</v>
      </c>
      <c r="AO572" s="387">
        <v>100.59121215983133</v>
      </c>
      <c r="AP572" s="387">
        <v>100.59121215983133</v>
      </c>
      <c r="AQ572" s="387">
        <v>100.59121215983133</v>
      </c>
      <c r="AR572" s="387">
        <v>100.59121215983133</v>
      </c>
      <c r="AS572" s="387">
        <v>100.59121215983133</v>
      </c>
      <c r="AT572" s="387">
        <v>100.59121215983133</v>
      </c>
      <c r="AU572" s="387">
        <v>100.59121215983133</v>
      </c>
      <c r="AV572" s="387">
        <v>100.59121215983133</v>
      </c>
      <c r="AW572" s="387">
        <v>100.59121215983133</v>
      </c>
      <c r="AX572" s="387">
        <v>100.59121215983133</v>
      </c>
      <c r="AY572" s="387">
        <v>100.59121215983133</v>
      </c>
      <c r="AZ572" s="387">
        <v>100.59121215983133</v>
      </c>
      <c r="BA572" s="387">
        <v>100.59121215983133</v>
      </c>
      <c r="BB572" s="387">
        <v>100.59121215983133</v>
      </c>
      <c r="BC572" s="387">
        <v>100.59121215983133</v>
      </c>
      <c r="BD572" s="387">
        <v>100.59121215983133</v>
      </c>
      <c r="BE572" s="387">
        <v>100.59121215983133</v>
      </c>
      <c r="BF572" s="387">
        <v>100.59121215983133</v>
      </c>
      <c r="BG572" s="387">
        <v>100.59121215983133</v>
      </c>
      <c r="BH572" s="387">
        <v>100.59121215983133</v>
      </c>
      <c r="BI572" s="387">
        <v>100.59121215983133</v>
      </c>
      <c r="BJ572" s="387">
        <v>100.59121215983133</v>
      </c>
      <c r="BK572" s="387">
        <v>100.59121215983133</v>
      </c>
      <c r="BL572" s="387">
        <v>100.59121215983133</v>
      </c>
      <c r="BM572" s="387">
        <v>100.59121215983133</v>
      </c>
      <c r="BN572" s="387">
        <v>100.59121215983133</v>
      </c>
      <c r="BO572" s="387">
        <v>100.59121215983133</v>
      </c>
      <c r="BP572" s="387">
        <v>100.59121215983133</v>
      </c>
      <c r="CA572" s="386">
        <v>250</v>
      </c>
      <c r="CB572" s="386">
        <v>257.18433618052006</v>
      </c>
      <c r="CC572" s="386">
        <v>264.57513110645903</v>
      </c>
      <c r="CD572" s="386">
        <v>272.17831785395492</v>
      </c>
      <c r="CE572" s="386">
        <v>280</v>
      </c>
      <c r="CF572" s="386">
        <v>280.34548553561291</v>
      </c>
      <c r="CG572" s="386">
        <v>280.69139735785194</v>
      </c>
      <c r="CH572" s="386">
        <v>281.03773599270232</v>
      </c>
      <c r="CI572" s="386">
        <v>281.38450196679833</v>
      </c>
      <c r="CJ572" s="386">
        <v>281.73169580742382</v>
      </c>
      <c r="CK572" s="386">
        <v>282.00432455930655</v>
      </c>
      <c r="CL572" s="386">
        <v>282.27721713111958</v>
      </c>
      <c r="CM572" s="386">
        <v>282.55037377815864</v>
      </c>
      <c r="CN572" s="386">
        <v>282.8237947559665</v>
      </c>
      <c r="CO572" s="386">
        <v>283.09748032033343</v>
      </c>
      <c r="CP572" s="386">
        <v>283.55528625598572</v>
      </c>
      <c r="CQ572" s="386">
        <v>284.01383252417111</v>
      </c>
      <c r="CR572" s="386">
        <v>284.47312032210488</v>
      </c>
      <c r="CS572" s="386">
        <v>284.93315084893834</v>
      </c>
      <c r="CT572" s="386">
        <v>285.39392530576208</v>
      </c>
      <c r="CU572" s="386">
        <v>285.81258766059403</v>
      </c>
      <c r="CV572" s="386">
        <v>286.23186417764816</v>
      </c>
      <c r="CW572" s="386">
        <v>286.65175575787777</v>
      </c>
      <c r="CX572" s="386">
        <v>287.0722633035578</v>
      </c>
      <c r="CY572" s="386">
        <v>287.49338771828678</v>
      </c>
      <c r="CZ572" s="386">
        <v>287.82037499103876</v>
      </c>
      <c r="DA572" s="386">
        <v>288.14773417034968</v>
      </c>
      <c r="DB572" s="386">
        <v>288.47546567921603</v>
      </c>
      <c r="DC572" s="386">
        <v>288.80356994111554</v>
      </c>
      <c r="DD572" s="386">
        <v>289.13204738000758</v>
      </c>
      <c r="DE572" s="386">
        <v>290.59104020248094</v>
      </c>
      <c r="DF572" s="386">
        <v>292.05739526679264</v>
      </c>
      <c r="DG572" s="386">
        <v>293.53114972364284</v>
      </c>
      <c r="DH572" s="386">
        <v>295.01234091119835</v>
      </c>
      <c r="DI572" s="386">
        <v>296.50100635603854</v>
      </c>
      <c r="DJ572" s="387">
        <v>296.50100635603854</v>
      </c>
      <c r="DK572" s="387">
        <v>296.50100635603854</v>
      </c>
      <c r="DL572" s="387">
        <v>296.50100635603854</v>
      </c>
      <c r="DM572" s="387">
        <v>296.50100635603854</v>
      </c>
      <c r="DN572" s="387">
        <v>296.50100635603854</v>
      </c>
      <c r="DO572" s="387">
        <v>296.50100635603854</v>
      </c>
      <c r="DP572" s="387">
        <v>296.50100635603854</v>
      </c>
      <c r="DQ572" s="387">
        <v>296.50100635603854</v>
      </c>
      <c r="DR572" s="387">
        <v>296.50100635603854</v>
      </c>
      <c r="DS572" s="387">
        <v>296.50100635603854</v>
      </c>
      <c r="DT572" s="387">
        <v>296.50100635603854</v>
      </c>
      <c r="DU572" s="387">
        <v>296.50100635603854</v>
      </c>
      <c r="DV572" s="387">
        <v>296.50100635603854</v>
      </c>
      <c r="DW572" s="387">
        <v>296.50100635603854</v>
      </c>
      <c r="DX572" s="387">
        <v>296.50100635603854</v>
      </c>
      <c r="DY572" s="387">
        <v>296.50100635603854</v>
      </c>
      <c r="DZ572" s="387">
        <v>296.50100635603854</v>
      </c>
      <c r="EA572" s="387">
        <v>296.50100635603854</v>
      </c>
      <c r="EB572" s="387">
        <v>296.50100635603854</v>
      </c>
      <c r="EC572" s="387">
        <v>296.50100635603854</v>
      </c>
      <c r="ED572" s="387">
        <v>296.50100635603854</v>
      </c>
      <c r="EE572" s="387">
        <v>296.50100635603854</v>
      </c>
      <c r="EF572" s="387">
        <v>296.50100635603854</v>
      </c>
      <c r="EG572" s="387">
        <v>296.50100635603854</v>
      </c>
      <c r="EH572" s="387">
        <v>296.50100635603854</v>
      </c>
      <c r="EI572" s="387">
        <v>296.50100635603854</v>
      </c>
      <c r="EJ572" s="387">
        <v>296.50100635603854</v>
      </c>
      <c r="EK572" s="387">
        <v>296.50100635603854</v>
      </c>
      <c r="EY572" s="386">
        <v>96</v>
      </c>
      <c r="EZ572" s="386">
        <v>96</v>
      </c>
      <c r="FA572" s="386">
        <v>96</v>
      </c>
      <c r="FB572" s="386">
        <v>96</v>
      </c>
      <c r="FC572" s="386">
        <v>96.9</v>
      </c>
      <c r="FD572" s="386">
        <v>98</v>
      </c>
      <c r="FE572" s="386">
        <v>99</v>
      </c>
      <c r="FF572" s="386">
        <v>100</v>
      </c>
      <c r="FG572" s="386">
        <v>101</v>
      </c>
      <c r="FH572" s="386">
        <v>102</v>
      </c>
      <c r="FI572" s="386">
        <v>101.5</v>
      </c>
      <c r="FJ572" s="386">
        <v>101</v>
      </c>
      <c r="FK572" s="386">
        <v>101</v>
      </c>
      <c r="FL572" s="386">
        <v>101</v>
      </c>
      <c r="FM572" s="386">
        <v>101</v>
      </c>
      <c r="FN572" s="386">
        <v>101</v>
      </c>
      <c r="FO572" s="386">
        <v>101</v>
      </c>
      <c r="FP572" s="386">
        <v>101</v>
      </c>
      <c r="FQ572" s="386">
        <v>101</v>
      </c>
      <c r="FR572" s="386">
        <v>101</v>
      </c>
      <c r="FS572" s="386">
        <v>101</v>
      </c>
      <c r="FT572" s="386">
        <v>101</v>
      </c>
      <c r="FU572" s="386">
        <v>101</v>
      </c>
      <c r="FV572" s="386">
        <v>101</v>
      </c>
      <c r="FW572" s="386">
        <v>101</v>
      </c>
      <c r="FX572" s="386">
        <v>101</v>
      </c>
      <c r="FY572" s="386">
        <v>101</v>
      </c>
      <c r="FZ572" s="386">
        <v>101</v>
      </c>
      <c r="GA572" s="386">
        <v>101</v>
      </c>
      <c r="GB572" s="386">
        <v>101</v>
      </c>
      <c r="GC572" s="386">
        <v>95.1</v>
      </c>
      <c r="GD572" s="387">
        <v>95.1</v>
      </c>
      <c r="GE572" s="387">
        <v>95.1</v>
      </c>
      <c r="GF572" s="387">
        <v>95.1</v>
      </c>
      <c r="GG572" s="387">
        <v>95.1</v>
      </c>
      <c r="GH572" s="387">
        <v>95.1</v>
      </c>
      <c r="GI572" s="387">
        <v>95.1</v>
      </c>
      <c r="GJ572" s="387">
        <v>95.1</v>
      </c>
      <c r="GK572" s="387">
        <v>95.1</v>
      </c>
      <c r="GL572" s="387">
        <v>95.1</v>
      </c>
      <c r="GM572" s="387">
        <v>95.1</v>
      </c>
      <c r="GN572" s="387">
        <v>95.1</v>
      </c>
      <c r="GO572" s="387">
        <v>95.1</v>
      </c>
      <c r="GP572" s="387">
        <v>95.1</v>
      </c>
      <c r="GQ572" s="387">
        <v>95.1</v>
      </c>
      <c r="GR572" s="387">
        <v>95.1</v>
      </c>
      <c r="GS572" s="387">
        <v>95.1</v>
      </c>
      <c r="GT572" s="387">
        <v>95.1</v>
      </c>
      <c r="GU572" s="387">
        <v>95.1</v>
      </c>
      <c r="GV572" s="387">
        <v>95.1</v>
      </c>
      <c r="GW572" s="387">
        <v>95.1</v>
      </c>
      <c r="GX572" s="387">
        <v>95.1</v>
      </c>
      <c r="GY572" s="387">
        <v>95.1</v>
      </c>
      <c r="GZ572" s="387">
        <v>95.1</v>
      </c>
      <c r="HA572" s="387">
        <v>95.1</v>
      </c>
      <c r="HB572" s="387">
        <v>95.1</v>
      </c>
      <c r="HC572" s="387">
        <v>95.1</v>
      </c>
      <c r="HD572" s="387">
        <v>95.1</v>
      </c>
      <c r="HE572" s="387">
        <v>95.1</v>
      </c>
      <c r="HS572" s="394">
        <v>3.2984032429900689</v>
      </c>
      <c r="HT572" s="394">
        <v>3.2916225218718389</v>
      </c>
      <c r="HU572" s="394">
        <v>3.2848557402799479</v>
      </c>
      <c r="HV572" s="394">
        <v>3.2781028695580945</v>
      </c>
      <c r="HW572" s="394">
        <v>3.2713638811088872</v>
      </c>
      <c r="HX572" s="394">
        <v>3.2565946731167963</v>
      </c>
      <c r="HY572" s="394">
        <v>3.2418921435844061</v>
      </c>
      <c r="HZ572" s="394">
        <v>3.2272559914788523</v>
      </c>
      <c r="IA572" s="394">
        <v>3.212685917126342</v>
      </c>
      <c r="IB572" s="394">
        <v>3.1981816222060178</v>
      </c>
      <c r="IC572" s="394">
        <v>3.1834093339413876</v>
      </c>
      <c r="ID572" s="394">
        <v>3.1687052783559331</v>
      </c>
      <c r="IE572" s="394">
        <v>3.1540691402853129</v>
      </c>
      <c r="IF572" s="394">
        <v>3.139500606020917</v>
      </c>
      <c r="IG572" s="394">
        <v>3.1249993633031496</v>
      </c>
      <c r="IH572" s="394">
        <v>3.113057586075564</v>
      </c>
      <c r="II572" s="394">
        <v>3.1011614427911489</v>
      </c>
      <c r="IJ572" s="394">
        <v>3.0893107590657469</v>
      </c>
      <c r="IK572" s="394">
        <v>3.077505361181585</v>
      </c>
      <c r="IL572" s="394">
        <v>3.0657450760847325</v>
      </c>
      <c r="IM572" s="394">
        <v>3.0540124970842304</v>
      </c>
      <c r="IN572" s="394">
        <v>3.042324818558682</v>
      </c>
      <c r="IO572" s="394">
        <v>3.0306818686743711</v>
      </c>
      <c r="IP572" s="394">
        <v>3.0190834762551875</v>
      </c>
      <c r="IQ572" s="394">
        <v>3.0075294707801103</v>
      </c>
      <c r="IR572" s="394">
        <v>2.9954435484945328</v>
      </c>
      <c r="IS572" s="394">
        <v>2.9834061941511525</v>
      </c>
      <c r="IT572" s="394">
        <v>2.9714172125770268</v>
      </c>
      <c r="IU572" s="394">
        <v>2.959476409383528</v>
      </c>
      <c r="IV572" s="394">
        <v>2.947583590963188</v>
      </c>
      <c r="IW572" s="394">
        <v>2.9475835909604506</v>
      </c>
      <c r="IX572" s="394">
        <v>2.9475835909577128</v>
      </c>
      <c r="IY572" s="394">
        <v>2.947583590954975</v>
      </c>
      <c r="IZ572" s="394">
        <v>2.9475835909522372</v>
      </c>
      <c r="JA572" s="394">
        <v>2.947583590949499</v>
      </c>
      <c r="JB572" s="394">
        <v>2.947583590949499</v>
      </c>
      <c r="JC572" s="394">
        <v>2.947583590949499</v>
      </c>
      <c r="JD572" s="394">
        <v>2.947583590949499</v>
      </c>
      <c r="JE572" s="394">
        <v>2.947583590949499</v>
      </c>
      <c r="JF572" s="394">
        <v>2.947583590949499</v>
      </c>
      <c r="JG572" s="394">
        <v>2.947583590949499</v>
      </c>
      <c r="JH572" s="394">
        <v>2.947583590949499</v>
      </c>
      <c r="JI572" s="394">
        <v>2.947583590949499</v>
      </c>
      <c r="JJ572" s="394">
        <v>2.947583590949499</v>
      </c>
      <c r="JK572" s="394">
        <v>2.947583590949499</v>
      </c>
      <c r="JL572" s="394">
        <v>2.947583590949499</v>
      </c>
      <c r="JM572" s="394">
        <v>2.947583590949499</v>
      </c>
      <c r="JN572" s="394">
        <v>2.947583590949499</v>
      </c>
      <c r="JO572" s="394">
        <v>2.947583590949499</v>
      </c>
      <c r="JP572" s="394">
        <v>2.947583590949499</v>
      </c>
      <c r="JQ572" s="394">
        <v>2.947583590949499</v>
      </c>
      <c r="JR572" s="394">
        <v>2.947583590949499</v>
      </c>
      <c r="JS572" s="394">
        <v>2.947583590949499</v>
      </c>
      <c r="JT572" s="394">
        <v>2.947583590949499</v>
      </c>
      <c r="JU572" s="394">
        <v>2.947583590949499</v>
      </c>
      <c r="JV572" s="394">
        <v>2.947583590949499</v>
      </c>
      <c r="JW572" s="394">
        <v>2.947583590949499</v>
      </c>
      <c r="JX572" s="394">
        <v>2.947583590949499</v>
      </c>
      <c r="JY572" s="394">
        <v>2.947583590949499</v>
      </c>
      <c r="JZ572" s="394">
        <v>2.947583590949499</v>
      </c>
      <c r="KA572" s="394">
        <v>2.947583590949499</v>
      </c>
      <c r="KB572" s="394">
        <v>2.947583590949499</v>
      </c>
      <c r="KC572" s="394">
        <v>2.947583590949499</v>
      </c>
    </row>
    <row r="573" spans="1:289" x14ac:dyDescent="0.25">
      <c r="A573" s="383">
        <v>564</v>
      </c>
      <c r="B573" s="384" t="s">
        <v>874</v>
      </c>
      <c r="C573" s="385" t="s">
        <v>142</v>
      </c>
      <c r="D573" s="385" t="s">
        <v>142</v>
      </c>
      <c r="E573" s="129">
        <v>2052</v>
      </c>
      <c r="F573" s="386">
        <v>199.25672</v>
      </c>
      <c r="G573" s="386">
        <v>200.95506471910954</v>
      </c>
      <c r="H573" s="386">
        <v>202.66788510952856</v>
      </c>
      <c r="I573" s="386">
        <v>204.39530455319331</v>
      </c>
      <c r="J573" s="386">
        <v>206.1374474836737</v>
      </c>
      <c r="K573" s="386">
        <v>207.18363818588128</v>
      </c>
      <c r="L573" s="386">
        <v>208.23513852492948</v>
      </c>
      <c r="M573" s="386">
        <v>209.29197544833684</v>
      </c>
      <c r="N573" s="386">
        <v>210.35417604038625</v>
      </c>
      <c r="O573" s="386">
        <v>211.42176752281887</v>
      </c>
      <c r="P573" s="386">
        <v>212.4884379215261</v>
      </c>
      <c r="Q573" s="386">
        <v>213.56048991245444</v>
      </c>
      <c r="R573" s="386">
        <v>214.63795064694784</v>
      </c>
      <c r="S573" s="386">
        <v>215.72084741333484</v>
      </c>
      <c r="T573" s="386">
        <v>216.80920763761981</v>
      </c>
      <c r="U573" s="386">
        <v>217.62970634314689</v>
      </c>
      <c r="V573" s="386">
        <v>218.4533101664552</v>
      </c>
      <c r="W573" s="386">
        <v>219.28003085863756</v>
      </c>
      <c r="X573" s="386">
        <v>220.10988021525793</v>
      </c>
      <c r="Y573" s="386">
        <v>220.9428700765198</v>
      </c>
      <c r="Z573" s="386">
        <v>221.58548186755189</v>
      </c>
      <c r="AA573" s="386">
        <v>222.22996269338847</v>
      </c>
      <c r="AB573" s="386">
        <v>222.87631799011263</v>
      </c>
      <c r="AC573" s="386">
        <v>223.52455320961829</v>
      </c>
      <c r="AD573" s="386">
        <v>224.17467381965611</v>
      </c>
      <c r="AE573" s="386">
        <v>224.75605591827932</v>
      </c>
      <c r="AF573" s="386">
        <v>225.33894579268664</v>
      </c>
      <c r="AG573" s="386">
        <v>225.92334735319426</v>
      </c>
      <c r="AH573" s="386">
        <v>226.50926452025948</v>
      </c>
      <c r="AI573" s="386">
        <v>227.09670122450692</v>
      </c>
      <c r="AJ573" s="386">
        <v>227.50339124567688</v>
      </c>
      <c r="AK573" s="386">
        <v>227.91080957673611</v>
      </c>
      <c r="AL573" s="386">
        <v>228.31895752195877</v>
      </c>
      <c r="AM573" s="386">
        <v>228.72783638795477</v>
      </c>
      <c r="AN573" s="386">
        <v>229.13744748367395</v>
      </c>
      <c r="AO573" s="387">
        <v>229.13744748367395</v>
      </c>
      <c r="AP573" s="387">
        <v>229.13744748367395</v>
      </c>
      <c r="AQ573" s="387">
        <v>229.13744748367395</v>
      </c>
      <c r="AR573" s="387">
        <v>229.13744748367395</v>
      </c>
      <c r="AS573" s="387">
        <v>229.13744748367395</v>
      </c>
      <c r="AT573" s="387">
        <v>229.13744748367395</v>
      </c>
      <c r="AU573" s="387">
        <v>229.13744748367395</v>
      </c>
      <c r="AV573" s="387">
        <v>229.13744748367395</v>
      </c>
      <c r="AW573" s="387">
        <v>229.13744748367395</v>
      </c>
      <c r="AX573" s="387">
        <v>229.13744748367395</v>
      </c>
      <c r="AY573" s="387">
        <v>229.13744748367395</v>
      </c>
      <c r="AZ573" s="387">
        <v>229.13744748367395</v>
      </c>
      <c r="BA573" s="387">
        <v>229.13744748367395</v>
      </c>
      <c r="BB573" s="387">
        <v>229.13744748367395</v>
      </c>
      <c r="BC573" s="387">
        <v>229.13744748367395</v>
      </c>
      <c r="BD573" s="387">
        <v>229.13744748367395</v>
      </c>
      <c r="BE573" s="387">
        <v>229.13744748367395</v>
      </c>
      <c r="BF573" s="387">
        <v>229.13744748367395</v>
      </c>
      <c r="BG573" s="387">
        <v>229.13744748367395</v>
      </c>
      <c r="BH573" s="387">
        <v>229.13744748367395</v>
      </c>
      <c r="BI573" s="387">
        <v>229.13744748367395</v>
      </c>
      <c r="BJ573" s="387">
        <v>229.13744748367395</v>
      </c>
      <c r="BK573" s="387">
        <v>229.13744748367395</v>
      </c>
      <c r="BL573" s="387">
        <v>229.13744748367395</v>
      </c>
      <c r="BM573" s="387">
        <v>229.13744748367395</v>
      </c>
      <c r="BN573" s="387">
        <v>229.13744748367395</v>
      </c>
      <c r="BO573" s="387">
        <v>229.13744748367395</v>
      </c>
      <c r="BP573" s="387">
        <v>229.13744748367395</v>
      </c>
      <c r="CA573" s="386">
        <v>560</v>
      </c>
      <c r="CB573" s="386">
        <v>564.93439744147304</v>
      </c>
      <c r="CC573" s="386">
        <v>569.91227395100043</v>
      </c>
      <c r="CD573" s="386">
        <v>574.93401264108593</v>
      </c>
      <c r="CE573" s="386">
        <v>580</v>
      </c>
      <c r="CF573" s="386">
        <v>580.51818977982055</v>
      </c>
      <c r="CG573" s="386">
        <v>581.03684252627534</v>
      </c>
      <c r="CH573" s="386">
        <v>581.55595865299301</v>
      </c>
      <c r="CI573" s="386">
        <v>582.07553857397181</v>
      </c>
      <c r="CJ573" s="386">
        <v>582.59558270357934</v>
      </c>
      <c r="CK573" s="386">
        <v>583.02694163826959</v>
      </c>
      <c r="CL573" s="386">
        <v>583.45861995493954</v>
      </c>
      <c r="CM573" s="386">
        <v>583.89061789006234</v>
      </c>
      <c r="CN573" s="386">
        <v>584.32293568028638</v>
      </c>
      <c r="CO573" s="386">
        <v>584.75557356243496</v>
      </c>
      <c r="CP573" s="386">
        <v>584.81847052468345</v>
      </c>
      <c r="CQ573" s="386">
        <v>584.88137425219941</v>
      </c>
      <c r="CR573" s="386">
        <v>584.94428474571055</v>
      </c>
      <c r="CS573" s="386">
        <v>585.00720200594458</v>
      </c>
      <c r="CT573" s="386">
        <v>585.07012603362944</v>
      </c>
      <c r="CU573" s="386">
        <v>584.58334354565841</v>
      </c>
      <c r="CV573" s="386">
        <v>584.09696606416446</v>
      </c>
      <c r="CW573" s="386">
        <v>583.61099325217936</v>
      </c>
      <c r="CX573" s="386">
        <v>583.1254247730152</v>
      </c>
      <c r="CY573" s="386">
        <v>582.64026029026434</v>
      </c>
      <c r="CZ573" s="386">
        <v>581.84542765030244</v>
      </c>
      <c r="DA573" s="386">
        <v>581.05167931392998</v>
      </c>
      <c r="DB573" s="386">
        <v>580.25901380194966</v>
      </c>
      <c r="DC573" s="386">
        <v>579.46742963718202</v>
      </c>
      <c r="DD573" s="386">
        <v>578.67692534446292</v>
      </c>
      <c r="DE573" s="386">
        <v>579.77544250698224</v>
      </c>
      <c r="DF573" s="386">
        <v>580.87604501264127</v>
      </c>
      <c r="DG573" s="386">
        <v>581.97873682010004</v>
      </c>
      <c r="DH573" s="386">
        <v>583.08352189553341</v>
      </c>
      <c r="DI573" s="386">
        <v>584.19040421264515</v>
      </c>
      <c r="DJ573" s="387">
        <v>584.19040421264515</v>
      </c>
      <c r="DK573" s="387">
        <v>584.19040421264515</v>
      </c>
      <c r="DL573" s="387">
        <v>584.19040421264515</v>
      </c>
      <c r="DM573" s="387">
        <v>584.19040421264515</v>
      </c>
      <c r="DN573" s="387">
        <v>584.19040421264515</v>
      </c>
      <c r="DO573" s="387">
        <v>584.19040421264515</v>
      </c>
      <c r="DP573" s="387">
        <v>584.19040421264515</v>
      </c>
      <c r="DQ573" s="387">
        <v>584.19040421264515</v>
      </c>
      <c r="DR573" s="387">
        <v>584.19040421264515</v>
      </c>
      <c r="DS573" s="387">
        <v>584.19040421264515</v>
      </c>
      <c r="DT573" s="387">
        <v>584.19040421264515</v>
      </c>
      <c r="DU573" s="387">
        <v>584.19040421264515</v>
      </c>
      <c r="DV573" s="387">
        <v>584.19040421264515</v>
      </c>
      <c r="DW573" s="387">
        <v>584.19040421264515</v>
      </c>
      <c r="DX573" s="387">
        <v>584.19040421264515</v>
      </c>
      <c r="DY573" s="387">
        <v>584.19040421264515</v>
      </c>
      <c r="DZ573" s="387">
        <v>584.19040421264515</v>
      </c>
      <c r="EA573" s="387">
        <v>584.19040421264515</v>
      </c>
      <c r="EB573" s="387">
        <v>584.19040421264515</v>
      </c>
      <c r="EC573" s="387">
        <v>584.19040421264515</v>
      </c>
      <c r="ED573" s="387">
        <v>584.19040421264515</v>
      </c>
      <c r="EE573" s="387">
        <v>584.19040421264515</v>
      </c>
      <c r="EF573" s="387">
        <v>584.19040421264515</v>
      </c>
      <c r="EG573" s="387">
        <v>584.19040421264515</v>
      </c>
      <c r="EH573" s="387">
        <v>584.19040421264515</v>
      </c>
      <c r="EI573" s="387">
        <v>584.19040421264515</v>
      </c>
      <c r="EJ573" s="387">
        <v>584.19040421264515</v>
      </c>
      <c r="EK573" s="387">
        <v>584.19040421264515</v>
      </c>
      <c r="EY573" s="386">
        <v>138</v>
      </c>
      <c r="EZ573" s="386">
        <v>138</v>
      </c>
      <c r="FA573" s="386">
        <v>138</v>
      </c>
      <c r="FB573" s="386">
        <v>138</v>
      </c>
      <c r="FC573" s="386">
        <v>139.20000000000002</v>
      </c>
      <c r="FD573" s="386">
        <v>142</v>
      </c>
      <c r="FE573" s="386">
        <v>145</v>
      </c>
      <c r="FF573" s="386">
        <v>148</v>
      </c>
      <c r="FG573" s="386">
        <v>151</v>
      </c>
      <c r="FH573" s="386">
        <v>154</v>
      </c>
      <c r="FI573" s="386">
        <v>158.20000000000002</v>
      </c>
      <c r="FJ573" s="386">
        <v>158</v>
      </c>
      <c r="FK573" s="386">
        <v>157</v>
      </c>
      <c r="FL573" s="386">
        <v>156</v>
      </c>
      <c r="FM573" s="386">
        <v>155</v>
      </c>
      <c r="FN573" s="386">
        <v>154</v>
      </c>
      <c r="FO573" s="386">
        <v>153</v>
      </c>
      <c r="FP573" s="386">
        <v>152</v>
      </c>
      <c r="FQ573" s="386">
        <v>151</v>
      </c>
      <c r="FR573" s="386">
        <v>150</v>
      </c>
      <c r="FS573" s="386">
        <v>149</v>
      </c>
      <c r="FT573" s="386">
        <v>148</v>
      </c>
      <c r="FU573" s="386">
        <v>147</v>
      </c>
      <c r="FV573" s="386">
        <v>146</v>
      </c>
      <c r="FW573" s="386">
        <v>145</v>
      </c>
      <c r="FX573" s="386">
        <v>144</v>
      </c>
      <c r="FY573" s="386">
        <v>143</v>
      </c>
      <c r="FZ573" s="386">
        <v>142</v>
      </c>
      <c r="GA573" s="386">
        <v>141</v>
      </c>
      <c r="GB573" s="386">
        <v>140</v>
      </c>
      <c r="GC573" s="386">
        <v>145.69999999999999</v>
      </c>
      <c r="GD573" s="387">
        <v>145.69999999999999</v>
      </c>
      <c r="GE573" s="387">
        <v>145.69999999999999</v>
      </c>
      <c r="GF573" s="387">
        <v>145.69999999999999</v>
      </c>
      <c r="GG573" s="387">
        <v>145.69999999999999</v>
      </c>
      <c r="GH573" s="387">
        <v>145.69999999999999</v>
      </c>
      <c r="GI573" s="387">
        <v>145.69999999999999</v>
      </c>
      <c r="GJ573" s="387">
        <v>145.69999999999999</v>
      </c>
      <c r="GK573" s="387">
        <v>145.69999999999999</v>
      </c>
      <c r="GL573" s="387">
        <v>145.69999999999999</v>
      </c>
      <c r="GM573" s="387">
        <v>145.69999999999999</v>
      </c>
      <c r="GN573" s="387">
        <v>145.69999999999999</v>
      </c>
      <c r="GO573" s="387">
        <v>145.69999999999999</v>
      </c>
      <c r="GP573" s="387">
        <v>145.69999999999999</v>
      </c>
      <c r="GQ573" s="387">
        <v>145.69999999999999</v>
      </c>
      <c r="GR573" s="387">
        <v>145.69999999999999</v>
      </c>
      <c r="GS573" s="387">
        <v>145.69999999999999</v>
      </c>
      <c r="GT573" s="387">
        <v>145.69999999999999</v>
      </c>
      <c r="GU573" s="387">
        <v>145.69999999999999</v>
      </c>
      <c r="GV573" s="387">
        <v>145.69999999999999</v>
      </c>
      <c r="GW573" s="387">
        <v>145.69999999999999</v>
      </c>
      <c r="GX573" s="387">
        <v>145.69999999999999</v>
      </c>
      <c r="GY573" s="387">
        <v>145.69999999999999</v>
      </c>
      <c r="GZ573" s="387">
        <v>145.69999999999999</v>
      </c>
      <c r="HA573" s="387">
        <v>145.69999999999999</v>
      </c>
      <c r="HB573" s="387">
        <v>145.69999999999999</v>
      </c>
      <c r="HC573" s="387">
        <v>145.69999999999999</v>
      </c>
      <c r="HD573" s="387">
        <v>145.69999999999999</v>
      </c>
      <c r="HE573" s="387">
        <v>145.69999999999999</v>
      </c>
      <c r="HS573" s="394">
        <v>2.8104447368199175</v>
      </c>
      <c r="HT573" s="394">
        <v>2.8112473713022639</v>
      </c>
      <c r="HU573" s="394">
        <v>2.8120502350088699</v>
      </c>
      <c r="HV573" s="394">
        <v>2.8128533280051986</v>
      </c>
      <c r="HW573" s="394">
        <v>2.8136566503567315</v>
      </c>
      <c r="HX573" s="394">
        <v>2.801949974732032</v>
      </c>
      <c r="HY573" s="394">
        <v>2.7902920066332357</v>
      </c>
      <c r="HZ573" s="394">
        <v>2.7786825434047686</v>
      </c>
      <c r="IA573" s="394">
        <v>2.7671213832342372</v>
      </c>
      <c r="IB573" s="394">
        <v>2.7556083251489207</v>
      </c>
      <c r="IC573" s="394">
        <v>2.7438054858005341</v>
      </c>
      <c r="ID573" s="394">
        <v>2.7320532004497586</v>
      </c>
      <c r="IE573" s="394">
        <v>2.7203512525633839</v>
      </c>
      <c r="IF573" s="394">
        <v>2.7086994265356585</v>
      </c>
      <c r="IG573" s="394">
        <v>2.6970975076843122</v>
      </c>
      <c r="IH573" s="394">
        <v>2.687218028969689</v>
      </c>
      <c r="II573" s="394">
        <v>2.6773747388242204</v>
      </c>
      <c r="IJ573" s="394">
        <v>2.6675675046890359</v>
      </c>
      <c r="IK573" s="394">
        <v>2.6577961944908282</v>
      </c>
      <c r="IL573" s="394">
        <v>2.648060676640076</v>
      </c>
      <c r="IM573" s="394">
        <v>2.6381843188403513</v>
      </c>
      <c r="IN573" s="394">
        <v>2.6283447964667359</v>
      </c>
      <c r="IO573" s="394">
        <v>2.6185419721357288</v>
      </c>
      <c r="IP573" s="394">
        <v>2.6087757089762218</v>
      </c>
      <c r="IQ573" s="394">
        <v>2.5990458706275912</v>
      </c>
      <c r="IR573" s="394">
        <v>2.5887864301278709</v>
      </c>
      <c r="IS573" s="394">
        <v>2.578567487612645</v>
      </c>
      <c r="IT573" s="394">
        <v>2.5683888832206856</v>
      </c>
      <c r="IU573" s="394">
        <v>2.5582504577217997</v>
      </c>
      <c r="IV573" s="394">
        <v>2.5481520525143391</v>
      </c>
      <c r="IW573" s="394">
        <v>2.5484254952529168</v>
      </c>
      <c r="IX573" s="394">
        <v>2.5486989673346931</v>
      </c>
      <c r="IY573" s="394">
        <v>2.5489724687628175</v>
      </c>
      <c r="IZ573" s="394">
        <v>2.5492459995404375</v>
      </c>
      <c r="JA573" s="394">
        <v>2.5495195596707028</v>
      </c>
      <c r="JB573" s="394">
        <v>2.5495195596707028</v>
      </c>
      <c r="JC573" s="394">
        <v>2.5495195596707028</v>
      </c>
      <c r="JD573" s="394">
        <v>2.5495195596707028</v>
      </c>
      <c r="JE573" s="394">
        <v>2.5495195596707028</v>
      </c>
      <c r="JF573" s="394">
        <v>2.5495195596707028</v>
      </c>
      <c r="JG573" s="394">
        <v>2.5495195596707028</v>
      </c>
      <c r="JH573" s="394">
        <v>2.5495195596707028</v>
      </c>
      <c r="JI573" s="394">
        <v>2.5495195596707028</v>
      </c>
      <c r="JJ573" s="394">
        <v>2.5495195596707028</v>
      </c>
      <c r="JK573" s="394">
        <v>2.5495195596707028</v>
      </c>
      <c r="JL573" s="394">
        <v>2.5495195596707028</v>
      </c>
      <c r="JM573" s="394">
        <v>2.5495195596707028</v>
      </c>
      <c r="JN573" s="394">
        <v>2.5495195596707028</v>
      </c>
      <c r="JO573" s="394">
        <v>2.5495195596707028</v>
      </c>
      <c r="JP573" s="394">
        <v>2.5495195596707028</v>
      </c>
      <c r="JQ573" s="394">
        <v>2.5495195596707028</v>
      </c>
      <c r="JR573" s="394">
        <v>2.5495195596707028</v>
      </c>
      <c r="JS573" s="394">
        <v>2.5495195596707028</v>
      </c>
      <c r="JT573" s="394">
        <v>2.5495195596707028</v>
      </c>
      <c r="JU573" s="394">
        <v>2.5495195596707028</v>
      </c>
      <c r="JV573" s="394">
        <v>2.5495195596707028</v>
      </c>
      <c r="JW573" s="394">
        <v>2.5495195596707028</v>
      </c>
      <c r="JX573" s="394">
        <v>2.5495195596707028</v>
      </c>
      <c r="JY573" s="394">
        <v>2.5495195596707028</v>
      </c>
      <c r="JZ573" s="394">
        <v>2.5495195596707028</v>
      </c>
      <c r="KA573" s="394">
        <v>2.5495195596707028</v>
      </c>
      <c r="KB573" s="394">
        <v>2.5495195596707028</v>
      </c>
      <c r="KC573" s="394">
        <v>2.5495195596707028</v>
      </c>
    </row>
    <row r="574" spans="1:289" x14ac:dyDescent="0.25">
      <c r="A574" s="383">
        <v>565</v>
      </c>
      <c r="B574" s="384" t="s">
        <v>874</v>
      </c>
      <c r="C574" s="385" t="s">
        <v>142</v>
      </c>
      <c r="D574" s="385" t="s">
        <v>142</v>
      </c>
      <c r="E574" s="129">
        <v>2052</v>
      </c>
      <c r="F574" s="386">
        <v>72.762339999999995</v>
      </c>
      <c r="G574" s="386">
        <v>72.762339999999995</v>
      </c>
      <c r="H574" s="386">
        <v>72.762339999999995</v>
      </c>
      <c r="I574" s="386">
        <v>72.762339999999995</v>
      </c>
      <c r="J574" s="386">
        <v>72.76233999999998</v>
      </c>
      <c r="K574" s="386">
        <v>89.696024917972267</v>
      </c>
      <c r="L574" s="386">
        <v>110.57061779603988</v>
      </c>
      <c r="M574" s="386">
        <v>136.30327019484508</v>
      </c>
      <c r="N574" s="386">
        <v>168.02457864601297</v>
      </c>
      <c r="O574" s="386">
        <v>207.12825883643347</v>
      </c>
      <c r="P574" s="386">
        <v>229.26223277306477</v>
      </c>
      <c r="Q574" s="386">
        <v>253.76146968723285</v>
      </c>
      <c r="R574" s="386">
        <v>280.87872441496143</v>
      </c>
      <c r="S574" s="386">
        <v>310.89376147692241</v>
      </c>
      <c r="T574" s="386">
        <v>344.11624136570254</v>
      </c>
      <c r="U574" s="386">
        <v>370.08593715741017</v>
      </c>
      <c r="V574" s="386">
        <v>398.01550876560708</v>
      </c>
      <c r="W574" s="386">
        <v>428.05286370707239</v>
      </c>
      <c r="X574" s="386">
        <v>460.35707175352786</v>
      </c>
      <c r="Y574" s="386">
        <v>495.09920732246519</v>
      </c>
      <c r="Z574" s="386">
        <v>521.83930299281133</v>
      </c>
      <c r="AA574" s="386">
        <v>550.02361975235328</v>
      </c>
      <c r="AB574" s="386">
        <v>579.73015936219895</v>
      </c>
      <c r="AC574" s="386">
        <v>611.04113642509185</v>
      </c>
      <c r="AD574" s="386">
        <v>644.04320591918008</v>
      </c>
      <c r="AE574" s="386">
        <v>668.97088211257869</v>
      </c>
      <c r="AF574" s="386">
        <v>694.86338339021381</v>
      </c>
      <c r="AG574" s="386">
        <v>721.75805328286424</v>
      </c>
      <c r="AH574" s="386">
        <v>749.69368070173448</v>
      </c>
      <c r="AI574" s="386">
        <v>778.71055588186834</v>
      </c>
      <c r="AJ574" s="386">
        <v>796.67290887347394</v>
      </c>
      <c r="AK574" s="386">
        <v>815.04959569240214</v>
      </c>
      <c r="AL574" s="386">
        <v>833.85017369010586</v>
      </c>
      <c r="AM574" s="386">
        <v>853.08442067545877</v>
      </c>
      <c r="AN574" s="386">
        <v>872.76234000000022</v>
      </c>
      <c r="AO574" s="387">
        <v>872.76234000000022</v>
      </c>
      <c r="AP574" s="387">
        <v>872.76234000000022</v>
      </c>
      <c r="AQ574" s="387">
        <v>872.76234000000022</v>
      </c>
      <c r="AR574" s="387">
        <v>872.76234000000022</v>
      </c>
      <c r="AS574" s="387">
        <v>872.76234000000022</v>
      </c>
      <c r="AT574" s="387">
        <v>872.76234000000022</v>
      </c>
      <c r="AU574" s="387">
        <v>872.76234000000022</v>
      </c>
      <c r="AV574" s="387">
        <v>872.76234000000022</v>
      </c>
      <c r="AW574" s="387">
        <v>872.76234000000022</v>
      </c>
      <c r="AX574" s="387">
        <v>872.76234000000022</v>
      </c>
      <c r="AY574" s="387">
        <v>872.76234000000022</v>
      </c>
      <c r="AZ574" s="387">
        <v>872.76234000000022</v>
      </c>
      <c r="BA574" s="387">
        <v>872.76234000000022</v>
      </c>
      <c r="BB574" s="387">
        <v>872.76234000000022</v>
      </c>
      <c r="BC574" s="387">
        <v>872.76234000000022</v>
      </c>
      <c r="BD574" s="387">
        <v>872.76234000000022</v>
      </c>
      <c r="BE574" s="387">
        <v>872.76234000000022</v>
      </c>
      <c r="BF574" s="387">
        <v>872.76234000000022</v>
      </c>
      <c r="BG574" s="387">
        <v>872.76234000000022</v>
      </c>
      <c r="BH574" s="387">
        <v>872.76234000000022</v>
      </c>
      <c r="BI574" s="387">
        <v>872.76234000000022</v>
      </c>
      <c r="BJ574" s="387">
        <v>872.76234000000022</v>
      </c>
      <c r="BK574" s="387">
        <v>872.76234000000022</v>
      </c>
      <c r="BL574" s="387">
        <v>872.76234000000022</v>
      </c>
      <c r="BM574" s="387">
        <v>872.76234000000022</v>
      </c>
      <c r="BN574" s="387">
        <v>872.76234000000022</v>
      </c>
      <c r="BO574" s="387">
        <v>872.76234000000022</v>
      </c>
      <c r="BP574" s="387">
        <v>872.76234000000022</v>
      </c>
      <c r="CA574" s="386">
        <v>250</v>
      </c>
      <c r="CB574" s="386">
        <v>250</v>
      </c>
      <c r="CC574" s="386">
        <v>250</v>
      </c>
      <c r="CD574" s="386">
        <v>250</v>
      </c>
      <c r="CE574" s="386">
        <v>250.00000000000003</v>
      </c>
      <c r="CF574" s="386">
        <v>306.73035760793567</v>
      </c>
      <c r="CG574" s="386">
        <v>376.33404911316836</v>
      </c>
      <c r="CH574" s="386">
        <v>461.73230985809823</v>
      </c>
      <c r="CI574" s="386">
        <v>566.50926608765053</v>
      </c>
      <c r="CJ574" s="386">
        <v>695.06235910109706</v>
      </c>
      <c r="CK574" s="386">
        <v>765.71670635534247</v>
      </c>
      <c r="CL574" s="386">
        <v>843.55319593186744</v>
      </c>
      <c r="CM574" s="386">
        <v>929.30190560142626</v>
      </c>
      <c r="CN574" s="386">
        <v>1023.7671268620196</v>
      </c>
      <c r="CO574" s="386">
        <v>1127.8349088986374</v>
      </c>
      <c r="CP574" s="386">
        <v>1207.7127026472549</v>
      </c>
      <c r="CQ574" s="386">
        <v>1293.2477622632478</v>
      </c>
      <c r="CR574" s="386">
        <v>1384.840758015438</v>
      </c>
      <c r="CS574" s="386">
        <v>1482.9207372487974</v>
      </c>
      <c r="CT574" s="386">
        <v>1587.9471341628453</v>
      </c>
      <c r="CU574" s="386">
        <v>1666.6007120741581</v>
      </c>
      <c r="CV574" s="386">
        <v>1749.1501283198577</v>
      </c>
      <c r="CW574" s="386">
        <v>1835.7883500443602</v>
      </c>
      <c r="CX574" s="386">
        <v>1926.717902365393</v>
      </c>
      <c r="CY574" s="386">
        <v>2022.1513417958006</v>
      </c>
      <c r="CZ574" s="386">
        <v>2091.2674969986169</v>
      </c>
      <c r="DA574" s="386">
        <v>2162.7460089703277</v>
      </c>
      <c r="DB574" s="386">
        <v>2236.6676219231526</v>
      </c>
      <c r="DC574" s="386">
        <v>2313.1158398674484</v>
      </c>
      <c r="DD574" s="386">
        <v>2392.1770209402721</v>
      </c>
      <c r="DE574" s="386">
        <v>2446.8515953580463</v>
      </c>
      <c r="DF574" s="386">
        <v>2502.7757884543703</v>
      </c>
      <c r="DG574" s="386">
        <v>2559.9781609790698</v>
      </c>
      <c r="DH574" s="386">
        <v>2618.4879264542483</v>
      </c>
      <c r="DI574" s="386">
        <v>2678.3349660937693</v>
      </c>
      <c r="DJ574" s="387">
        <v>2678.3349660937693</v>
      </c>
      <c r="DK574" s="387">
        <v>2678.3349660937693</v>
      </c>
      <c r="DL574" s="387">
        <v>2678.3349660937693</v>
      </c>
      <c r="DM574" s="387">
        <v>2678.3349660937693</v>
      </c>
      <c r="DN574" s="387">
        <v>2678.3349660937693</v>
      </c>
      <c r="DO574" s="387">
        <v>2678.3349660937693</v>
      </c>
      <c r="DP574" s="387">
        <v>2678.3349660937693</v>
      </c>
      <c r="DQ574" s="387">
        <v>2678.3349660937693</v>
      </c>
      <c r="DR574" s="387">
        <v>2678.3349660937693</v>
      </c>
      <c r="DS574" s="387">
        <v>2678.3349660937693</v>
      </c>
      <c r="DT574" s="387">
        <v>2678.3349660937693</v>
      </c>
      <c r="DU574" s="387">
        <v>2678.3349660937693</v>
      </c>
      <c r="DV574" s="387">
        <v>2678.3349660937693</v>
      </c>
      <c r="DW574" s="387">
        <v>2678.3349660937693</v>
      </c>
      <c r="DX574" s="387">
        <v>2678.3349660937693</v>
      </c>
      <c r="DY574" s="387">
        <v>2678.3349660937693</v>
      </c>
      <c r="DZ574" s="387">
        <v>2678.3349660937693</v>
      </c>
      <c r="EA574" s="387">
        <v>2678.3349660937693</v>
      </c>
      <c r="EB574" s="387">
        <v>2678.3349660937693</v>
      </c>
      <c r="EC574" s="387">
        <v>2678.3349660937693</v>
      </c>
      <c r="ED574" s="387">
        <v>2678.3349660937693</v>
      </c>
      <c r="EE574" s="387">
        <v>2678.3349660937693</v>
      </c>
      <c r="EF574" s="387">
        <v>2678.3349660937693</v>
      </c>
      <c r="EG574" s="387">
        <v>2678.3349660937693</v>
      </c>
      <c r="EH574" s="387">
        <v>2678.3349660937693</v>
      </c>
      <c r="EI574" s="387">
        <v>2678.3349660937693</v>
      </c>
      <c r="EJ574" s="387">
        <v>2678.3349660937693</v>
      </c>
      <c r="EK574" s="387">
        <v>2678.3349660937693</v>
      </c>
      <c r="EY574" s="386">
        <v>112</v>
      </c>
      <c r="EZ574" s="386">
        <v>111</v>
      </c>
      <c r="FA574" s="386">
        <v>110</v>
      </c>
      <c r="FB574" s="386">
        <v>109</v>
      </c>
      <c r="FC574" s="386">
        <v>109.89999999999999</v>
      </c>
      <c r="FD574" s="386">
        <v>111</v>
      </c>
      <c r="FE574" s="386">
        <v>112</v>
      </c>
      <c r="FF574" s="386">
        <v>113</v>
      </c>
      <c r="FG574" s="386">
        <v>114</v>
      </c>
      <c r="FH574" s="386">
        <v>115</v>
      </c>
      <c r="FI574" s="386">
        <v>115.30000000000001</v>
      </c>
      <c r="FJ574" s="386">
        <v>120</v>
      </c>
      <c r="FK574" s="386">
        <v>125</v>
      </c>
      <c r="FL574" s="386">
        <v>130</v>
      </c>
      <c r="FM574" s="386">
        <v>135</v>
      </c>
      <c r="FN574" s="386">
        <v>140</v>
      </c>
      <c r="FO574" s="386">
        <v>145</v>
      </c>
      <c r="FP574" s="386">
        <v>150</v>
      </c>
      <c r="FQ574" s="386">
        <v>155</v>
      </c>
      <c r="FR574" s="386">
        <v>160</v>
      </c>
      <c r="FS574" s="386">
        <v>165</v>
      </c>
      <c r="FT574" s="386">
        <v>170</v>
      </c>
      <c r="FU574" s="386">
        <v>175</v>
      </c>
      <c r="FV574" s="386">
        <v>180</v>
      </c>
      <c r="FW574" s="386">
        <v>185</v>
      </c>
      <c r="FX574" s="386">
        <v>190</v>
      </c>
      <c r="FY574" s="386">
        <v>195</v>
      </c>
      <c r="FZ574" s="386">
        <v>200</v>
      </c>
      <c r="GA574" s="386">
        <v>205</v>
      </c>
      <c r="GB574" s="386">
        <v>210</v>
      </c>
      <c r="GC574" s="386">
        <v>209.00000000000003</v>
      </c>
      <c r="GD574" s="387">
        <v>209.00000000000003</v>
      </c>
      <c r="GE574" s="387">
        <v>209.00000000000003</v>
      </c>
      <c r="GF574" s="387">
        <v>209.00000000000003</v>
      </c>
      <c r="GG574" s="387">
        <v>209.00000000000003</v>
      </c>
      <c r="GH574" s="387">
        <v>209.00000000000003</v>
      </c>
      <c r="GI574" s="387">
        <v>209.00000000000003</v>
      </c>
      <c r="GJ574" s="387">
        <v>209.00000000000003</v>
      </c>
      <c r="GK574" s="387">
        <v>209.00000000000003</v>
      </c>
      <c r="GL574" s="387">
        <v>209.00000000000003</v>
      </c>
      <c r="GM574" s="387">
        <v>209.00000000000003</v>
      </c>
      <c r="GN574" s="387">
        <v>209.00000000000003</v>
      </c>
      <c r="GO574" s="387">
        <v>209.00000000000003</v>
      </c>
      <c r="GP574" s="387">
        <v>209.00000000000003</v>
      </c>
      <c r="GQ574" s="387">
        <v>209.00000000000003</v>
      </c>
      <c r="GR574" s="387">
        <v>209.00000000000003</v>
      </c>
      <c r="GS574" s="387">
        <v>209.00000000000003</v>
      </c>
      <c r="GT574" s="387">
        <v>209.00000000000003</v>
      </c>
      <c r="GU574" s="387">
        <v>209.00000000000003</v>
      </c>
      <c r="GV574" s="387">
        <v>209.00000000000003</v>
      </c>
      <c r="GW574" s="387">
        <v>209.00000000000003</v>
      </c>
      <c r="GX574" s="387">
        <v>209.00000000000003</v>
      </c>
      <c r="GY574" s="387">
        <v>209.00000000000003</v>
      </c>
      <c r="GZ574" s="387">
        <v>209.00000000000003</v>
      </c>
      <c r="HA574" s="387">
        <v>209.00000000000003</v>
      </c>
      <c r="HB574" s="387">
        <v>209.00000000000003</v>
      </c>
      <c r="HC574" s="387">
        <v>209.00000000000003</v>
      </c>
      <c r="HD574" s="387">
        <v>209.00000000000003</v>
      </c>
      <c r="HE574" s="387">
        <v>209.00000000000003</v>
      </c>
      <c r="HS574" s="394">
        <v>3.4358433222460962</v>
      </c>
      <c r="HT574" s="394">
        <v>3.4358433222460962</v>
      </c>
      <c r="HU574" s="394">
        <v>3.4358433222460962</v>
      </c>
      <c r="HV574" s="394">
        <v>3.4358433222460962</v>
      </c>
      <c r="HW574" s="394">
        <v>3.4358433222460971</v>
      </c>
      <c r="HX574" s="394">
        <v>3.419665006207834</v>
      </c>
      <c r="HY574" s="394">
        <v>3.4035628688207153</v>
      </c>
      <c r="HZ574" s="394">
        <v>3.3875365513832016</v>
      </c>
      <c r="IA574" s="394">
        <v>3.3715856968827644</v>
      </c>
      <c r="IB574" s="394">
        <v>3.355709949987939</v>
      </c>
      <c r="IC574" s="394">
        <v>3.3399164663692655</v>
      </c>
      <c r="ID574" s="394">
        <v>3.3241973140034506</v>
      </c>
      <c r="IE574" s="394">
        <v>3.3085521430541132</v>
      </c>
      <c r="IF574" s="394">
        <v>3.2929806053313606</v>
      </c>
      <c r="IG574" s="394">
        <v>3.277482354284039</v>
      </c>
      <c r="IH574" s="394">
        <v>3.2633304359618873</v>
      </c>
      <c r="II574" s="394">
        <v>3.249239624541481</v>
      </c>
      <c r="IJ574" s="394">
        <v>3.2352096561678891</v>
      </c>
      <c r="IK574" s="394">
        <v>3.2212402681254853</v>
      </c>
      <c r="IL574" s="394">
        <v>3.2073311988330304</v>
      </c>
      <c r="IM574" s="394">
        <v>3.1937048484389772</v>
      </c>
      <c r="IN574" s="394">
        <v>3.1801363896107007</v>
      </c>
      <c r="IO574" s="394">
        <v>3.1666255763958135</v>
      </c>
      <c r="IP574" s="394">
        <v>3.1531721638868602</v>
      </c>
      <c r="IQ574" s="394">
        <v>3.1397759082168735</v>
      </c>
      <c r="IR574" s="394">
        <v>3.1260964459237632</v>
      </c>
      <c r="IS574" s="394">
        <v>3.1124765826893435</v>
      </c>
      <c r="IT574" s="394">
        <v>3.0989160588507905</v>
      </c>
      <c r="IU574" s="394">
        <v>3.0854146158765889</v>
      </c>
      <c r="IV574" s="394">
        <v>3.0719719963615972</v>
      </c>
      <c r="IW574" s="394">
        <v>3.0713377699989679</v>
      </c>
      <c r="IX574" s="394">
        <v>3.0707036745760341</v>
      </c>
      <c r="IY574" s="394">
        <v>3.0700697100657632</v>
      </c>
      <c r="IZ574" s="394">
        <v>3.0694358764411276</v>
      </c>
      <c r="JA574" s="394">
        <v>3.0688021736751021</v>
      </c>
      <c r="JB574" s="394">
        <v>3.0688021736751021</v>
      </c>
      <c r="JC574" s="394">
        <v>3.0688021736751021</v>
      </c>
      <c r="JD574" s="394">
        <v>3.0688021736751021</v>
      </c>
      <c r="JE574" s="394">
        <v>3.0688021736751021</v>
      </c>
      <c r="JF574" s="394">
        <v>3.0688021736751021</v>
      </c>
      <c r="JG574" s="394">
        <v>3.0688021736751021</v>
      </c>
      <c r="JH574" s="394">
        <v>3.0688021736751021</v>
      </c>
      <c r="JI574" s="394">
        <v>3.0688021736751021</v>
      </c>
      <c r="JJ574" s="394">
        <v>3.0688021736751021</v>
      </c>
      <c r="JK574" s="394">
        <v>3.0688021736751021</v>
      </c>
      <c r="JL574" s="394">
        <v>3.0688021736751021</v>
      </c>
      <c r="JM574" s="394">
        <v>3.0688021736751021</v>
      </c>
      <c r="JN574" s="394">
        <v>3.0688021736751021</v>
      </c>
      <c r="JO574" s="394">
        <v>3.0688021736751021</v>
      </c>
      <c r="JP574" s="394">
        <v>3.0688021736751021</v>
      </c>
      <c r="JQ574" s="394">
        <v>3.0688021736751021</v>
      </c>
      <c r="JR574" s="394">
        <v>3.0688021736751021</v>
      </c>
      <c r="JS574" s="394">
        <v>3.0688021736751021</v>
      </c>
      <c r="JT574" s="394">
        <v>3.0688021736751021</v>
      </c>
      <c r="JU574" s="394">
        <v>3.0688021736751021</v>
      </c>
      <c r="JV574" s="394">
        <v>3.0688021736751021</v>
      </c>
      <c r="JW574" s="394">
        <v>3.0688021736751021</v>
      </c>
      <c r="JX574" s="394">
        <v>3.0688021736751021</v>
      </c>
      <c r="JY574" s="394">
        <v>3.0688021736751021</v>
      </c>
      <c r="JZ574" s="394">
        <v>3.0688021736751021</v>
      </c>
      <c r="KA574" s="394">
        <v>3.0688021736751021</v>
      </c>
      <c r="KB574" s="394">
        <v>3.0688021736751021</v>
      </c>
      <c r="KC574" s="394">
        <v>3.0688021736751021</v>
      </c>
    </row>
    <row r="575" spans="1:289" x14ac:dyDescent="0.25">
      <c r="A575" s="383">
        <v>566</v>
      </c>
      <c r="B575" s="384" t="s">
        <v>874</v>
      </c>
      <c r="C575" s="385" t="s">
        <v>142</v>
      </c>
      <c r="D575" s="385" t="s">
        <v>142</v>
      </c>
      <c r="E575" s="129">
        <v>2052</v>
      </c>
      <c r="F575" s="386">
        <v>48.508240000000008</v>
      </c>
      <c r="G575" s="386">
        <v>49.416479393653418</v>
      </c>
      <c r="H575" s="386">
        <v>50.341724120754996</v>
      </c>
      <c r="I575" s="386">
        <v>51.284292579039644</v>
      </c>
      <c r="J575" s="386">
        <v>52.244509127731824</v>
      </c>
      <c r="K575" s="386">
        <v>53.239807841898589</v>
      </c>
      <c r="L575" s="386">
        <v>54.254067774133269</v>
      </c>
      <c r="M575" s="386">
        <v>55.287650150453238</v>
      </c>
      <c r="N575" s="386">
        <v>56.340923078513711</v>
      </c>
      <c r="O575" s="386">
        <v>57.414261678708286</v>
      </c>
      <c r="P575" s="386">
        <v>58.431685368810399</v>
      </c>
      <c r="Q575" s="386">
        <v>59.467138568217599</v>
      </c>
      <c r="R575" s="386">
        <v>60.520940773329414</v>
      </c>
      <c r="S575" s="386">
        <v>61.593417142260712</v>
      </c>
      <c r="T575" s="386">
        <v>62.684898595171504</v>
      </c>
      <c r="U575" s="386">
        <v>63.634687247038933</v>
      </c>
      <c r="V575" s="386">
        <v>64.598866900621815</v>
      </c>
      <c r="W575" s="386">
        <v>65.577655605409333</v>
      </c>
      <c r="X575" s="386">
        <v>66.571274714731558</v>
      </c>
      <c r="Y575" s="386">
        <v>67.579948935818535</v>
      </c>
      <c r="Z575" s="386">
        <v>68.437947779382114</v>
      </c>
      <c r="AA575" s="386">
        <v>69.306839824659349</v>
      </c>
      <c r="AB575" s="386">
        <v>70.186763372353624</v>
      </c>
      <c r="AC575" s="386">
        <v>71.077858479041879</v>
      </c>
      <c r="AD575" s="386">
        <v>71.980266979467217</v>
      </c>
      <c r="AE575" s="386">
        <v>73.111404018804123</v>
      </c>
      <c r="AF575" s="386">
        <v>74.260316360393304</v>
      </c>
      <c r="AG575" s="386">
        <v>75.42728333499592</v>
      </c>
      <c r="AH575" s="386">
        <v>76.612588662928516</v>
      </c>
      <c r="AI575" s="386">
        <v>77.816520523042868</v>
      </c>
      <c r="AJ575" s="386">
        <v>78.873037373714027</v>
      </c>
      <c r="AK575" s="386">
        <v>79.943898580162724</v>
      </c>
      <c r="AL575" s="386">
        <v>81.029298896067075</v>
      </c>
      <c r="AM575" s="386">
        <v>82.129435719280792</v>
      </c>
      <c r="AN575" s="386">
        <v>83.244509127733139</v>
      </c>
      <c r="AO575" s="387">
        <v>83.244509127733139</v>
      </c>
      <c r="AP575" s="387">
        <v>83.244509127733139</v>
      </c>
      <c r="AQ575" s="387">
        <v>83.244509127733139</v>
      </c>
      <c r="AR575" s="387">
        <v>83.244509127733139</v>
      </c>
      <c r="AS575" s="387">
        <v>83.244509127733139</v>
      </c>
      <c r="AT575" s="387">
        <v>83.244509127733139</v>
      </c>
      <c r="AU575" s="387">
        <v>83.244509127733139</v>
      </c>
      <c r="AV575" s="387">
        <v>83.244509127733139</v>
      </c>
      <c r="AW575" s="387">
        <v>83.244509127733139</v>
      </c>
      <c r="AX575" s="387">
        <v>83.244509127733139</v>
      </c>
      <c r="AY575" s="387">
        <v>83.244509127733139</v>
      </c>
      <c r="AZ575" s="387">
        <v>83.244509127733139</v>
      </c>
      <c r="BA575" s="387">
        <v>83.244509127733139</v>
      </c>
      <c r="BB575" s="387">
        <v>83.244509127733139</v>
      </c>
      <c r="BC575" s="387">
        <v>83.244509127733139</v>
      </c>
      <c r="BD575" s="387">
        <v>83.244509127733139</v>
      </c>
      <c r="BE575" s="387">
        <v>83.244509127733139</v>
      </c>
      <c r="BF575" s="387">
        <v>83.244509127733139</v>
      </c>
      <c r="BG575" s="387">
        <v>83.244509127733139</v>
      </c>
      <c r="BH575" s="387">
        <v>83.244509127733139</v>
      </c>
      <c r="BI575" s="387">
        <v>83.244509127733139</v>
      </c>
      <c r="BJ575" s="387">
        <v>83.244509127733139</v>
      </c>
      <c r="BK575" s="387">
        <v>83.244509127733139</v>
      </c>
      <c r="BL575" s="387">
        <v>83.244509127733139</v>
      </c>
      <c r="BM575" s="387">
        <v>83.244509127733139</v>
      </c>
      <c r="BN575" s="387">
        <v>83.244509127733139</v>
      </c>
      <c r="BO575" s="387">
        <v>83.244509127733139</v>
      </c>
      <c r="BP575" s="387">
        <v>83.244509127733139</v>
      </c>
      <c r="CA575" s="386">
        <v>140</v>
      </c>
      <c r="CB575" s="386">
        <v>142.43569582329147</v>
      </c>
      <c r="CC575" s="386">
        <v>144.91376746189437</v>
      </c>
      <c r="CD575" s="386">
        <v>147.43495216292555</v>
      </c>
      <c r="CE575" s="386">
        <v>150</v>
      </c>
      <c r="CF575" s="386">
        <v>151.67662704814347</v>
      </c>
      <c r="CG575" s="386">
        <v>153.37199461801072</v>
      </c>
      <c r="CH575" s="386">
        <v>155.08631218203919</v>
      </c>
      <c r="CI575" s="386">
        <v>156.81979155404738</v>
      </c>
      <c r="CJ575" s="386">
        <v>158.57264691540561</v>
      </c>
      <c r="CK575" s="386">
        <v>160.42402531122158</v>
      </c>
      <c r="CL575" s="386">
        <v>162.29701904884567</v>
      </c>
      <c r="CM575" s="386">
        <v>164.19188049321986</v>
      </c>
      <c r="CN575" s="386">
        <v>166.10886495571489</v>
      </c>
      <c r="CO575" s="386">
        <v>168.0482307285306</v>
      </c>
      <c r="CP575" s="386">
        <v>169.81074359312365</v>
      </c>
      <c r="CQ575" s="386">
        <v>171.59174193408492</v>
      </c>
      <c r="CR575" s="386">
        <v>173.39141962962287</v>
      </c>
      <c r="CS575" s="386">
        <v>175.20997259136718</v>
      </c>
      <c r="CT575" s="386">
        <v>177.04759878569558</v>
      </c>
      <c r="CU575" s="386">
        <v>178.55828953456847</v>
      </c>
      <c r="CV575" s="386">
        <v>180.08187052625959</v>
      </c>
      <c r="CW575" s="386">
        <v>181.61845174910377</v>
      </c>
      <c r="CX575" s="386">
        <v>183.16814412993125</v>
      </c>
      <c r="CY575" s="386">
        <v>184.73105954207563</v>
      </c>
      <c r="CZ575" s="386">
        <v>186.83501630797477</v>
      </c>
      <c r="DA575" s="386">
        <v>188.96293566080297</v>
      </c>
      <c r="DB575" s="386">
        <v>191.11509051756195</v>
      </c>
      <c r="DC575" s="386">
        <v>193.29175690358605</v>
      </c>
      <c r="DD575" s="386">
        <v>195.49321398794385</v>
      </c>
      <c r="DE575" s="386">
        <v>198.02569149842725</v>
      </c>
      <c r="DF575" s="386">
        <v>200.59097547932603</v>
      </c>
      <c r="DG575" s="386">
        <v>203.18949091546105</v>
      </c>
      <c r="DH575" s="386">
        <v>205.82166829703354</v>
      </c>
      <c r="DI575" s="386">
        <v>208.48794369094347</v>
      </c>
      <c r="DJ575" s="387">
        <v>208.48794369094347</v>
      </c>
      <c r="DK575" s="387">
        <v>208.48794369094347</v>
      </c>
      <c r="DL575" s="387">
        <v>208.48794369094347</v>
      </c>
      <c r="DM575" s="387">
        <v>208.48794369094347</v>
      </c>
      <c r="DN575" s="387">
        <v>208.48794369094347</v>
      </c>
      <c r="DO575" s="387">
        <v>208.48794369094347</v>
      </c>
      <c r="DP575" s="387">
        <v>208.48794369094347</v>
      </c>
      <c r="DQ575" s="387">
        <v>208.48794369094347</v>
      </c>
      <c r="DR575" s="387">
        <v>208.48794369094347</v>
      </c>
      <c r="DS575" s="387">
        <v>208.48794369094347</v>
      </c>
      <c r="DT575" s="387">
        <v>208.48794369094347</v>
      </c>
      <c r="DU575" s="387">
        <v>208.48794369094347</v>
      </c>
      <c r="DV575" s="387">
        <v>208.48794369094347</v>
      </c>
      <c r="DW575" s="387">
        <v>208.48794369094347</v>
      </c>
      <c r="DX575" s="387">
        <v>208.48794369094347</v>
      </c>
      <c r="DY575" s="387">
        <v>208.48794369094347</v>
      </c>
      <c r="DZ575" s="387">
        <v>208.48794369094347</v>
      </c>
      <c r="EA575" s="387">
        <v>208.48794369094347</v>
      </c>
      <c r="EB575" s="387">
        <v>208.48794369094347</v>
      </c>
      <c r="EC575" s="387">
        <v>208.48794369094347</v>
      </c>
      <c r="ED575" s="387">
        <v>208.48794369094347</v>
      </c>
      <c r="EE575" s="387">
        <v>208.48794369094347</v>
      </c>
      <c r="EF575" s="387">
        <v>208.48794369094347</v>
      </c>
      <c r="EG575" s="387">
        <v>208.48794369094347</v>
      </c>
      <c r="EH575" s="387">
        <v>208.48794369094347</v>
      </c>
      <c r="EI575" s="387">
        <v>208.48794369094347</v>
      </c>
      <c r="EJ575" s="387">
        <v>208.48794369094347</v>
      </c>
      <c r="EK575" s="387">
        <v>208.48794369094347</v>
      </c>
      <c r="EY575" s="386">
        <v>133</v>
      </c>
      <c r="EZ575" s="386">
        <v>133</v>
      </c>
      <c r="FA575" s="386">
        <v>133</v>
      </c>
      <c r="FB575" s="386">
        <v>133</v>
      </c>
      <c r="FC575" s="386">
        <v>134.70000000000002</v>
      </c>
      <c r="FD575" s="386">
        <v>135</v>
      </c>
      <c r="FE575" s="386">
        <v>136</v>
      </c>
      <c r="FF575" s="386">
        <v>137</v>
      </c>
      <c r="FG575" s="386">
        <v>138</v>
      </c>
      <c r="FH575" s="386">
        <v>139</v>
      </c>
      <c r="FI575" s="386">
        <v>139.30000000000001</v>
      </c>
      <c r="FJ575" s="386">
        <v>139</v>
      </c>
      <c r="FK575" s="386">
        <v>139</v>
      </c>
      <c r="FL575" s="386">
        <v>139</v>
      </c>
      <c r="FM575" s="386">
        <v>139</v>
      </c>
      <c r="FN575" s="386">
        <v>139</v>
      </c>
      <c r="FO575" s="386">
        <v>139</v>
      </c>
      <c r="FP575" s="386">
        <v>139</v>
      </c>
      <c r="FQ575" s="386">
        <v>139</v>
      </c>
      <c r="FR575" s="386">
        <v>139</v>
      </c>
      <c r="FS575" s="386">
        <v>139</v>
      </c>
      <c r="FT575" s="386">
        <v>139</v>
      </c>
      <c r="FU575" s="386">
        <v>139</v>
      </c>
      <c r="FV575" s="386">
        <v>139</v>
      </c>
      <c r="FW575" s="386">
        <v>139</v>
      </c>
      <c r="FX575" s="386">
        <v>139</v>
      </c>
      <c r="FY575" s="386">
        <v>139</v>
      </c>
      <c r="FZ575" s="386">
        <v>139</v>
      </c>
      <c r="GA575" s="386">
        <v>139</v>
      </c>
      <c r="GB575" s="386">
        <v>139</v>
      </c>
      <c r="GC575" s="386">
        <v>130.70000000000002</v>
      </c>
      <c r="GD575" s="387">
        <v>130.70000000000002</v>
      </c>
      <c r="GE575" s="387">
        <v>130.70000000000002</v>
      </c>
      <c r="GF575" s="387">
        <v>130.70000000000002</v>
      </c>
      <c r="GG575" s="387">
        <v>130.70000000000002</v>
      </c>
      <c r="GH575" s="387">
        <v>130.70000000000002</v>
      </c>
      <c r="GI575" s="387">
        <v>130.70000000000002</v>
      </c>
      <c r="GJ575" s="387">
        <v>130.70000000000002</v>
      </c>
      <c r="GK575" s="387">
        <v>130.70000000000002</v>
      </c>
      <c r="GL575" s="387">
        <v>130.70000000000002</v>
      </c>
      <c r="GM575" s="387">
        <v>130.70000000000002</v>
      </c>
      <c r="GN575" s="387">
        <v>130.70000000000002</v>
      </c>
      <c r="GO575" s="387">
        <v>130.70000000000002</v>
      </c>
      <c r="GP575" s="387">
        <v>130.70000000000002</v>
      </c>
      <c r="GQ575" s="387">
        <v>130.70000000000002</v>
      </c>
      <c r="GR575" s="387">
        <v>130.70000000000002</v>
      </c>
      <c r="GS575" s="387">
        <v>130.70000000000002</v>
      </c>
      <c r="GT575" s="387">
        <v>130.70000000000002</v>
      </c>
      <c r="GU575" s="387">
        <v>130.70000000000002</v>
      </c>
      <c r="GV575" s="387">
        <v>130.70000000000002</v>
      </c>
      <c r="GW575" s="387">
        <v>130.70000000000002</v>
      </c>
      <c r="GX575" s="387">
        <v>130.70000000000002</v>
      </c>
      <c r="GY575" s="387">
        <v>130.70000000000002</v>
      </c>
      <c r="GZ575" s="387">
        <v>130.70000000000002</v>
      </c>
      <c r="HA575" s="387">
        <v>130.70000000000002</v>
      </c>
      <c r="HB575" s="387">
        <v>130.70000000000002</v>
      </c>
      <c r="HC575" s="387">
        <v>130.70000000000002</v>
      </c>
      <c r="HD575" s="387">
        <v>130.70000000000002</v>
      </c>
      <c r="HE575" s="387">
        <v>130.70000000000002</v>
      </c>
      <c r="HS575" s="394">
        <v>2.8861075973896391</v>
      </c>
      <c r="HT575" s="394">
        <v>2.8823521539979344</v>
      </c>
      <c r="HU575" s="394">
        <v>2.8786015972414618</v>
      </c>
      <c r="HV575" s="394">
        <v>2.8748559207616635</v>
      </c>
      <c r="HW575" s="394">
        <v>2.8711151182082548</v>
      </c>
      <c r="HX575" s="394">
        <v>2.8489326538999493</v>
      </c>
      <c r="HY575" s="394">
        <v>2.8269215730794279</v>
      </c>
      <c r="HZ575" s="394">
        <v>2.8050805516242008</v>
      </c>
      <c r="IA575" s="394">
        <v>2.7834082756420528</v>
      </c>
      <c r="IB575" s="394">
        <v>2.7619034413920063</v>
      </c>
      <c r="IC575" s="394">
        <v>2.7454971442061562</v>
      </c>
      <c r="ID575" s="394">
        <v>2.7291883039347353</v>
      </c>
      <c r="IE575" s="394">
        <v>2.7129763416628268</v>
      </c>
      <c r="IF575" s="394">
        <v>2.696860681914393</v>
      </c>
      <c r="IG575" s="394">
        <v>2.6808407526318474</v>
      </c>
      <c r="IH575" s="394">
        <v>2.6685248398235086</v>
      </c>
      <c r="II575" s="394">
        <v>2.6562655069176331</v>
      </c>
      <c r="IJ575" s="394">
        <v>2.6440624939833968</v>
      </c>
      <c r="IK575" s="394">
        <v>2.6319155422841103</v>
      </c>
      <c r="IL575" s="394">
        <v>2.6198243942717352</v>
      </c>
      <c r="IM575" s="394">
        <v>2.609053826543315</v>
      </c>
      <c r="IN575" s="394">
        <v>2.5983275385496154</v>
      </c>
      <c r="IO575" s="394">
        <v>2.5876453482487096</v>
      </c>
      <c r="IP575" s="394">
        <v>2.5770070743470765</v>
      </c>
      <c r="IQ575" s="394">
        <v>2.5664125362965273</v>
      </c>
      <c r="IR575" s="394">
        <v>2.5554839059023013</v>
      </c>
      <c r="IS575" s="394">
        <v>2.5446018132180521</v>
      </c>
      <c r="IT575" s="394">
        <v>2.5337660600708718</v>
      </c>
      <c r="IU575" s="394">
        <v>2.5229764491317406</v>
      </c>
      <c r="IV575" s="394">
        <v>2.5122327839119305</v>
      </c>
      <c r="IW575" s="394">
        <v>2.5106893064121194</v>
      </c>
      <c r="IX575" s="394">
        <v>2.5091467772013396</v>
      </c>
      <c r="IY575" s="394">
        <v>2.5076051956969763</v>
      </c>
      <c r="IZ575" s="394">
        <v>2.5060645613167734</v>
      </c>
      <c r="JA575" s="394">
        <v>2.5045248734788337</v>
      </c>
      <c r="JB575" s="394">
        <v>2.5045248734788337</v>
      </c>
      <c r="JC575" s="394">
        <v>2.5045248734788337</v>
      </c>
      <c r="JD575" s="394">
        <v>2.5045248734788337</v>
      </c>
      <c r="JE575" s="394">
        <v>2.5045248734788337</v>
      </c>
      <c r="JF575" s="394">
        <v>2.5045248734788337</v>
      </c>
      <c r="JG575" s="394">
        <v>2.5045248734788337</v>
      </c>
      <c r="JH575" s="394">
        <v>2.5045248734788337</v>
      </c>
      <c r="JI575" s="394">
        <v>2.5045248734788337</v>
      </c>
      <c r="JJ575" s="394">
        <v>2.5045248734788337</v>
      </c>
      <c r="JK575" s="394">
        <v>2.5045248734788337</v>
      </c>
      <c r="JL575" s="394">
        <v>2.5045248734788337</v>
      </c>
      <c r="JM575" s="394">
        <v>2.5045248734788337</v>
      </c>
      <c r="JN575" s="394">
        <v>2.5045248734788337</v>
      </c>
      <c r="JO575" s="394">
        <v>2.5045248734788337</v>
      </c>
      <c r="JP575" s="394">
        <v>2.5045248734788337</v>
      </c>
      <c r="JQ575" s="394">
        <v>2.5045248734788337</v>
      </c>
      <c r="JR575" s="394">
        <v>2.5045248734788337</v>
      </c>
      <c r="JS575" s="394">
        <v>2.5045248734788337</v>
      </c>
      <c r="JT575" s="394">
        <v>2.5045248734788337</v>
      </c>
      <c r="JU575" s="394">
        <v>2.5045248734788337</v>
      </c>
      <c r="JV575" s="394">
        <v>2.5045248734788337</v>
      </c>
      <c r="JW575" s="394">
        <v>2.5045248734788337</v>
      </c>
      <c r="JX575" s="394">
        <v>2.5045248734788337</v>
      </c>
      <c r="JY575" s="394">
        <v>2.5045248734788337</v>
      </c>
      <c r="JZ575" s="394">
        <v>2.5045248734788337</v>
      </c>
      <c r="KA575" s="394">
        <v>2.5045248734788337</v>
      </c>
      <c r="KB575" s="394">
        <v>2.5045248734788337</v>
      </c>
      <c r="KC575" s="394">
        <v>2.5045248734788337</v>
      </c>
    </row>
    <row r="576" spans="1:289" x14ac:dyDescent="0.25">
      <c r="A576" s="383">
        <v>567</v>
      </c>
      <c r="B576" s="384" t="s">
        <v>874</v>
      </c>
      <c r="C576" s="385" t="s">
        <v>142</v>
      </c>
      <c r="D576" s="385" t="s">
        <v>142</v>
      </c>
      <c r="E576" s="129">
        <v>2052</v>
      </c>
      <c r="F576" s="386">
        <v>54.571809999999999</v>
      </c>
      <c r="G576" s="386">
        <v>53.07526711062782</v>
      </c>
      <c r="H576" s="386">
        <v>51.619764469320174</v>
      </c>
      <c r="I576" s="386">
        <v>50.204176614205458</v>
      </c>
      <c r="J576" s="386">
        <v>48.827408947368419</v>
      </c>
      <c r="K576" s="386">
        <v>50.62775276195908</v>
      </c>
      <c r="L576" s="386">
        <v>52.494478101201778</v>
      </c>
      <c r="M576" s="386">
        <v>54.430032556928374</v>
      </c>
      <c r="N576" s="386">
        <v>56.436953967553741</v>
      </c>
      <c r="O576" s="386">
        <v>58.517873745610075</v>
      </c>
      <c r="P576" s="386">
        <v>60.058779008862068</v>
      </c>
      <c r="Q576" s="386">
        <v>61.640259721602192</v>
      </c>
      <c r="R576" s="386">
        <v>63.263384325311193</v>
      </c>
      <c r="S576" s="386">
        <v>64.929249395901167</v>
      </c>
      <c r="T576" s="386">
        <v>66.638980384557442</v>
      </c>
      <c r="U576" s="386">
        <v>73.898739514472268</v>
      </c>
      <c r="V576" s="386">
        <v>81.949388635804112</v>
      </c>
      <c r="W576" s="386">
        <v>90.877088593193974</v>
      </c>
      <c r="X576" s="386">
        <v>100.77738673412118</v>
      </c>
      <c r="Y576" s="386">
        <v>111.7562394898206</v>
      </c>
      <c r="Z576" s="386">
        <v>130.97692520907125</v>
      </c>
      <c r="AA576" s="386">
        <v>153.50333024390301</v>
      </c>
      <c r="AB576" s="386">
        <v>179.90399727552006</v>
      </c>
      <c r="AC576" s="386">
        <v>210.84525126773821</v>
      </c>
      <c r="AD576" s="386">
        <v>247.10801680561008</v>
      </c>
      <c r="AE576" s="386">
        <v>273.37994020982848</v>
      </c>
      <c r="AF576" s="386">
        <v>302.4450306196324</v>
      </c>
      <c r="AG576" s="386">
        <v>334.60025075834653</v>
      </c>
      <c r="AH576" s="386">
        <v>370.17413570385497</v>
      </c>
      <c r="AI576" s="386">
        <v>409.53014958455742</v>
      </c>
      <c r="AJ576" s="386">
        <v>426.16895916546275</v>
      </c>
      <c r="AK576" s="386">
        <v>443.4837873119132</v>
      </c>
      <c r="AL576" s="386">
        <v>461.50209999728503</v>
      </c>
      <c r="AM576" s="386">
        <v>480.25247911059932</v>
      </c>
      <c r="AN576" s="386">
        <v>499.76466779508371</v>
      </c>
      <c r="AO576" s="387">
        <v>499.76466779508371</v>
      </c>
      <c r="AP576" s="387">
        <v>499.76466779508371</v>
      </c>
      <c r="AQ576" s="387">
        <v>499.76466779508371</v>
      </c>
      <c r="AR576" s="387">
        <v>499.76466779508371</v>
      </c>
      <c r="AS576" s="387">
        <v>499.76466779508371</v>
      </c>
      <c r="AT576" s="387">
        <v>499.76466779508371</v>
      </c>
      <c r="AU576" s="387">
        <v>499.76466779508371</v>
      </c>
      <c r="AV576" s="387">
        <v>499.76466779508371</v>
      </c>
      <c r="AW576" s="387">
        <v>499.76466779508371</v>
      </c>
      <c r="AX576" s="387">
        <v>499.76466779508371</v>
      </c>
      <c r="AY576" s="387">
        <v>499.76466779508371</v>
      </c>
      <c r="AZ576" s="387">
        <v>499.76466779508371</v>
      </c>
      <c r="BA576" s="387">
        <v>499.76466779508371</v>
      </c>
      <c r="BB576" s="387">
        <v>499.76466779508371</v>
      </c>
      <c r="BC576" s="387">
        <v>499.76466779508371</v>
      </c>
      <c r="BD576" s="387">
        <v>499.76466779508371</v>
      </c>
      <c r="BE576" s="387">
        <v>499.76466779508371</v>
      </c>
      <c r="BF576" s="387">
        <v>499.76466779508371</v>
      </c>
      <c r="BG576" s="387">
        <v>499.76466779508371</v>
      </c>
      <c r="BH576" s="387">
        <v>499.76466779508371</v>
      </c>
      <c r="BI576" s="387">
        <v>499.76466779508371</v>
      </c>
      <c r="BJ576" s="387">
        <v>499.76466779508371</v>
      </c>
      <c r="BK576" s="387">
        <v>499.76466779508371</v>
      </c>
      <c r="BL576" s="387">
        <v>499.76466779508371</v>
      </c>
      <c r="BM576" s="387">
        <v>499.76466779508371</v>
      </c>
      <c r="BN576" s="387">
        <v>499.76466779508371</v>
      </c>
      <c r="BO576" s="387">
        <v>499.76466779508371</v>
      </c>
      <c r="BP576" s="387">
        <v>499.76466779508371</v>
      </c>
      <c r="CA576" s="386">
        <v>190</v>
      </c>
      <c r="CB576" s="386">
        <v>184.78955986651874</v>
      </c>
      <c r="CC576" s="386">
        <v>179.72200755611428</v>
      </c>
      <c r="CD576" s="386">
        <v>174.79342460327112</v>
      </c>
      <c r="CE576" s="386">
        <v>170</v>
      </c>
      <c r="CF576" s="386">
        <v>174.46701034338167</v>
      </c>
      <c r="CG576" s="386">
        <v>179.05139822445673</v>
      </c>
      <c r="CH576" s="386">
        <v>183.75624791778378</v>
      </c>
      <c r="CI576" s="386">
        <v>188.58472474195875</v>
      </c>
      <c r="CJ576" s="386">
        <v>193.5400771891712</v>
      </c>
      <c r="CK576" s="386">
        <v>197.39874495640794</v>
      </c>
      <c r="CL576" s="386">
        <v>201.33434416417191</v>
      </c>
      <c r="CM576" s="386">
        <v>205.34840861814388</v>
      </c>
      <c r="CN576" s="386">
        <v>209.44250270395798</v>
      </c>
      <c r="CO576" s="386">
        <v>213.61822199688379</v>
      </c>
      <c r="CP576" s="386">
        <v>233.80088903745411</v>
      </c>
      <c r="CQ576" s="386">
        <v>255.89041610645623</v>
      </c>
      <c r="CR576" s="386">
        <v>280.066963494932</v>
      </c>
      <c r="CS576" s="386">
        <v>306.52771305291787</v>
      </c>
      <c r="CT576" s="386">
        <v>335.48847638772719</v>
      </c>
      <c r="CU576" s="386">
        <v>391.01802601628003</v>
      </c>
      <c r="CV576" s="386">
        <v>455.73874344633509</v>
      </c>
      <c r="CW576" s="386">
        <v>531.17193699248264</v>
      </c>
      <c r="CX576" s="386">
        <v>619.09071964071325</v>
      </c>
      <c r="CY576" s="386">
        <v>721.5616873801082</v>
      </c>
      <c r="CZ576" s="386">
        <v>794.53030875011268</v>
      </c>
      <c r="DA576" s="386">
        <v>874.8779523128992</v>
      </c>
      <c r="DB576" s="386">
        <v>963.35082880260597</v>
      </c>
      <c r="DC576" s="386">
        <v>1060.7706102333616</v>
      </c>
      <c r="DD576" s="386">
        <v>1168.0420609939843</v>
      </c>
      <c r="DE576" s="386">
        <v>1215.4984679400479</v>
      </c>
      <c r="DF576" s="386">
        <v>1264.8829823023068</v>
      </c>
      <c r="DG576" s="386">
        <v>1316.2739411999746</v>
      </c>
      <c r="DH576" s="386">
        <v>1369.7528645128286</v>
      </c>
      <c r="DI576" s="386">
        <v>1425.40458419366</v>
      </c>
      <c r="DJ576" s="387">
        <v>1425.40458419366</v>
      </c>
      <c r="DK576" s="387">
        <v>1425.40458419366</v>
      </c>
      <c r="DL576" s="387">
        <v>1425.40458419366</v>
      </c>
      <c r="DM576" s="387">
        <v>1425.40458419366</v>
      </c>
      <c r="DN576" s="387">
        <v>1425.40458419366</v>
      </c>
      <c r="DO576" s="387">
        <v>1425.40458419366</v>
      </c>
      <c r="DP576" s="387">
        <v>1425.40458419366</v>
      </c>
      <c r="DQ576" s="387">
        <v>1425.40458419366</v>
      </c>
      <c r="DR576" s="387">
        <v>1425.40458419366</v>
      </c>
      <c r="DS576" s="387">
        <v>1425.40458419366</v>
      </c>
      <c r="DT576" s="387">
        <v>1425.40458419366</v>
      </c>
      <c r="DU576" s="387">
        <v>1425.40458419366</v>
      </c>
      <c r="DV576" s="387">
        <v>1425.40458419366</v>
      </c>
      <c r="DW576" s="387">
        <v>1425.40458419366</v>
      </c>
      <c r="DX576" s="387">
        <v>1425.40458419366</v>
      </c>
      <c r="DY576" s="387">
        <v>1425.40458419366</v>
      </c>
      <c r="DZ576" s="387">
        <v>1425.40458419366</v>
      </c>
      <c r="EA576" s="387">
        <v>1425.40458419366</v>
      </c>
      <c r="EB576" s="387">
        <v>1425.40458419366</v>
      </c>
      <c r="EC576" s="387">
        <v>1425.40458419366</v>
      </c>
      <c r="ED576" s="387">
        <v>1425.40458419366</v>
      </c>
      <c r="EE576" s="387">
        <v>1425.40458419366</v>
      </c>
      <c r="EF576" s="387">
        <v>1425.40458419366</v>
      </c>
      <c r="EG576" s="387">
        <v>1425.40458419366</v>
      </c>
      <c r="EH576" s="387">
        <v>1425.40458419366</v>
      </c>
      <c r="EI576" s="387">
        <v>1425.40458419366</v>
      </c>
      <c r="EJ576" s="387">
        <v>1425.40458419366</v>
      </c>
      <c r="EK576" s="387">
        <v>1425.40458419366</v>
      </c>
      <c r="EY576" s="386">
        <v>17</v>
      </c>
      <c r="EZ576" s="386">
        <v>17</v>
      </c>
      <c r="FA576" s="386">
        <v>17</v>
      </c>
      <c r="FB576" s="386">
        <v>17</v>
      </c>
      <c r="FC576" s="386">
        <v>16.5</v>
      </c>
      <c r="FD576" s="386">
        <v>17</v>
      </c>
      <c r="FE576" s="386">
        <v>17</v>
      </c>
      <c r="FF576" s="386">
        <v>17</v>
      </c>
      <c r="FG576" s="386">
        <v>17</v>
      </c>
      <c r="FH576" s="386">
        <v>17</v>
      </c>
      <c r="FI576" s="386">
        <v>18</v>
      </c>
      <c r="FJ576" s="386">
        <v>18</v>
      </c>
      <c r="FK576" s="386">
        <v>18</v>
      </c>
      <c r="FL576" s="386">
        <v>18</v>
      </c>
      <c r="FM576" s="386">
        <v>18</v>
      </c>
      <c r="FN576" s="386">
        <v>18</v>
      </c>
      <c r="FO576" s="386">
        <v>18</v>
      </c>
      <c r="FP576" s="386">
        <v>18</v>
      </c>
      <c r="FQ576" s="386">
        <v>18</v>
      </c>
      <c r="FR576" s="386">
        <v>18</v>
      </c>
      <c r="FS576" s="386">
        <v>18</v>
      </c>
      <c r="FT576" s="386">
        <v>18</v>
      </c>
      <c r="FU576" s="386">
        <v>18</v>
      </c>
      <c r="FV576" s="386">
        <v>18</v>
      </c>
      <c r="FW576" s="386">
        <v>18</v>
      </c>
      <c r="FX576" s="386">
        <v>18</v>
      </c>
      <c r="FY576" s="386">
        <v>18</v>
      </c>
      <c r="FZ576" s="386">
        <v>18</v>
      </c>
      <c r="GA576" s="386">
        <v>18</v>
      </c>
      <c r="GB576" s="386">
        <v>18</v>
      </c>
      <c r="GC576" s="386">
        <v>17.899999999999999</v>
      </c>
      <c r="GD576" s="387">
        <v>17.899999999999999</v>
      </c>
      <c r="GE576" s="387">
        <v>17.899999999999999</v>
      </c>
      <c r="GF576" s="387">
        <v>17.899999999999999</v>
      </c>
      <c r="GG576" s="387">
        <v>17.899999999999999</v>
      </c>
      <c r="GH576" s="387">
        <v>17.899999999999999</v>
      </c>
      <c r="GI576" s="387">
        <v>17.899999999999999</v>
      </c>
      <c r="GJ576" s="387">
        <v>17.899999999999999</v>
      </c>
      <c r="GK576" s="387">
        <v>17.899999999999999</v>
      </c>
      <c r="GL576" s="387">
        <v>17.899999999999999</v>
      </c>
      <c r="GM576" s="387">
        <v>17.899999999999999</v>
      </c>
      <c r="GN576" s="387">
        <v>17.899999999999999</v>
      </c>
      <c r="GO576" s="387">
        <v>17.899999999999999</v>
      </c>
      <c r="GP576" s="387">
        <v>17.899999999999999</v>
      </c>
      <c r="GQ576" s="387">
        <v>17.899999999999999</v>
      </c>
      <c r="GR576" s="387">
        <v>17.899999999999999</v>
      </c>
      <c r="GS576" s="387">
        <v>17.899999999999999</v>
      </c>
      <c r="GT576" s="387">
        <v>17.899999999999999</v>
      </c>
      <c r="GU576" s="387">
        <v>17.899999999999999</v>
      </c>
      <c r="GV576" s="387">
        <v>17.899999999999999</v>
      </c>
      <c r="GW576" s="387">
        <v>17.899999999999999</v>
      </c>
      <c r="GX576" s="387">
        <v>17.899999999999999</v>
      </c>
      <c r="GY576" s="387">
        <v>17.899999999999999</v>
      </c>
      <c r="GZ576" s="387">
        <v>17.899999999999999</v>
      </c>
      <c r="HA576" s="387">
        <v>17.899999999999999</v>
      </c>
      <c r="HB576" s="387">
        <v>17.899999999999999</v>
      </c>
      <c r="HC576" s="387">
        <v>17.899999999999999</v>
      </c>
      <c r="HD576" s="387">
        <v>17.899999999999999</v>
      </c>
      <c r="HE576" s="387">
        <v>17.899999999999999</v>
      </c>
      <c r="HS576" s="394">
        <v>3.4816510575698332</v>
      </c>
      <c r="HT576" s="394">
        <v>3.4816510575698332</v>
      </c>
      <c r="HU576" s="394">
        <v>3.4816510575698332</v>
      </c>
      <c r="HV576" s="394">
        <v>3.4816510575698332</v>
      </c>
      <c r="HW576" s="394">
        <v>3.4816510575698336</v>
      </c>
      <c r="HX576" s="394">
        <v>3.446074550527424</v>
      </c>
      <c r="HY576" s="394">
        <v>3.4108615744168649</v>
      </c>
      <c r="HZ576" s="394">
        <v>3.3760084145750437</v>
      </c>
      <c r="IA576" s="394">
        <v>3.3415113942963379</v>
      </c>
      <c r="IB576" s="394">
        <v>3.3073668744447553</v>
      </c>
      <c r="IC576" s="394">
        <v>3.2867592084627706</v>
      </c>
      <c r="ID576" s="394">
        <v>3.2662799455014806</v>
      </c>
      <c r="IE576" s="394">
        <v>3.2459282855025124</v>
      </c>
      <c r="IF576" s="394">
        <v>3.2257034333925261</v>
      </c>
      <c r="IG576" s="394">
        <v>3.2056045990521564</v>
      </c>
      <c r="IH576" s="394">
        <v>3.1638007708056608</v>
      </c>
      <c r="II576" s="394">
        <v>3.1225421002671934</v>
      </c>
      <c r="IJ576" s="394">
        <v>3.0818214781135378</v>
      </c>
      <c r="IK576" s="394">
        <v>3.0416318877331419</v>
      </c>
      <c r="IL576" s="394">
        <v>3.0019664040170695</v>
      </c>
      <c r="IM576" s="394">
        <v>2.9853962855832772</v>
      </c>
      <c r="IN576" s="394">
        <v>2.9689176301400573</v>
      </c>
      <c r="IO576" s="394">
        <v>2.9525299328341297</v>
      </c>
      <c r="IP576" s="394">
        <v>2.9362326915988808</v>
      </c>
      <c r="IQ576" s="394">
        <v>2.9200254071389828</v>
      </c>
      <c r="IR576" s="394">
        <v>2.9063226370606543</v>
      </c>
      <c r="IS576" s="394">
        <v>2.8926841698159111</v>
      </c>
      <c r="IT576" s="394">
        <v>2.8791097036515758</v>
      </c>
      <c r="IU576" s="394">
        <v>2.8655989382305047</v>
      </c>
      <c r="IV576" s="394">
        <v>2.8521515746249437</v>
      </c>
      <c r="IW576" s="394">
        <v>2.8521515746249437</v>
      </c>
      <c r="IX576" s="394">
        <v>2.8521515746249437</v>
      </c>
      <c r="IY576" s="394">
        <v>2.8521515746249433</v>
      </c>
      <c r="IZ576" s="394">
        <v>2.8521515746249433</v>
      </c>
      <c r="JA576" s="394">
        <v>2.8521515746249437</v>
      </c>
      <c r="JB576" s="394">
        <v>2.8521515746249437</v>
      </c>
      <c r="JC576" s="394">
        <v>2.8521515746249437</v>
      </c>
      <c r="JD576" s="394">
        <v>2.8521515746249437</v>
      </c>
      <c r="JE576" s="394">
        <v>2.8521515746249437</v>
      </c>
      <c r="JF576" s="394">
        <v>2.8521515746249437</v>
      </c>
      <c r="JG576" s="394">
        <v>2.8521515746249437</v>
      </c>
      <c r="JH576" s="394">
        <v>2.8521515746249437</v>
      </c>
      <c r="JI576" s="394">
        <v>2.8521515746249437</v>
      </c>
      <c r="JJ576" s="394">
        <v>2.8521515746249437</v>
      </c>
      <c r="JK576" s="394">
        <v>2.8521515746249437</v>
      </c>
      <c r="JL576" s="394">
        <v>2.8521515746249437</v>
      </c>
      <c r="JM576" s="394">
        <v>2.8521515746249437</v>
      </c>
      <c r="JN576" s="394">
        <v>2.8521515746249437</v>
      </c>
      <c r="JO576" s="394">
        <v>2.8521515746249437</v>
      </c>
      <c r="JP576" s="394">
        <v>2.8521515746249437</v>
      </c>
      <c r="JQ576" s="394">
        <v>2.8521515746249437</v>
      </c>
      <c r="JR576" s="394">
        <v>2.8521515746249437</v>
      </c>
      <c r="JS576" s="394">
        <v>2.8521515746249437</v>
      </c>
      <c r="JT576" s="394">
        <v>2.8521515746249437</v>
      </c>
      <c r="JU576" s="394">
        <v>2.8521515746249437</v>
      </c>
      <c r="JV576" s="394">
        <v>2.8521515746249437</v>
      </c>
      <c r="JW576" s="394">
        <v>2.8521515746249437</v>
      </c>
      <c r="JX576" s="394">
        <v>2.8521515746249437</v>
      </c>
      <c r="JY576" s="394">
        <v>2.8521515746249437</v>
      </c>
      <c r="JZ576" s="394">
        <v>2.8521515746249437</v>
      </c>
      <c r="KA576" s="394">
        <v>2.8521515746249437</v>
      </c>
      <c r="KB576" s="394">
        <v>2.8521515746249437</v>
      </c>
      <c r="KC576" s="394">
        <v>2.8521515746249437</v>
      </c>
    </row>
    <row r="577" spans="1:289" x14ac:dyDescent="0.25">
      <c r="A577" s="383">
        <v>568</v>
      </c>
      <c r="B577" s="384" t="s">
        <v>874</v>
      </c>
      <c r="C577" s="385" t="s">
        <v>142</v>
      </c>
      <c r="D577" s="385" t="s">
        <v>142</v>
      </c>
      <c r="E577" s="129">
        <v>2052</v>
      </c>
      <c r="F577" s="386">
        <v>39.41297999999999</v>
      </c>
      <c r="G577" s="386">
        <v>58.507240477990635</v>
      </c>
      <c r="H577" s="386">
        <v>86.852026625477862</v>
      </c>
      <c r="I577" s="386">
        <v>128.92890635972412</v>
      </c>
      <c r="J577" s="386">
        <v>191.39061621203771</v>
      </c>
      <c r="K577" s="386">
        <v>275.52205301435941</v>
      </c>
      <c r="L577" s="386">
        <v>396.63596470762025</v>
      </c>
      <c r="M577" s="386">
        <v>570.98909789027118</v>
      </c>
      <c r="N577" s="386">
        <v>821.98433556038538</v>
      </c>
      <c r="O577" s="386">
        <v>1183.3119938771438</v>
      </c>
      <c r="P577" s="386">
        <v>1338.9060231938186</v>
      </c>
      <c r="Q577" s="386">
        <v>1514.959155506378</v>
      </c>
      <c r="R577" s="386">
        <v>1714.1615640639791</v>
      </c>
      <c r="S577" s="386">
        <v>1939.5571537584574</v>
      </c>
      <c r="T577" s="386">
        <v>2194.5900733982403</v>
      </c>
      <c r="U577" s="386">
        <v>2263.6931256016587</v>
      </c>
      <c r="V577" s="386">
        <v>2334.9720884144026</v>
      </c>
      <c r="W577" s="386">
        <v>2408.4954767114136</v>
      </c>
      <c r="X577" s="386">
        <v>2484.3339627577702</v>
      </c>
      <c r="Y577" s="386">
        <v>2562.560444140393</v>
      </c>
      <c r="Z577" s="386">
        <v>2565.132323956459</v>
      </c>
      <c r="AA577" s="386">
        <v>2567.7067850056051</v>
      </c>
      <c r="AB577" s="386">
        <v>2570.2838298784518</v>
      </c>
      <c r="AC577" s="386">
        <v>2572.8634611682191</v>
      </c>
      <c r="AD577" s="386">
        <v>2575.4456814707314</v>
      </c>
      <c r="AE577" s="386">
        <v>2576.6335721153991</v>
      </c>
      <c r="AF577" s="386">
        <v>2577.8220106590943</v>
      </c>
      <c r="AG577" s="386">
        <v>2579.0109973545277</v>
      </c>
      <c r="AH577" s="386">
        <v>2580.2005324545275</v>
      </c>
      <c r="AI577" s="386">
        <v>2581.3906162120379</v>
      </c>
      <c r="AJ577" s="386">
        <v>2581.3906162120379</v>
      </c>
      <c r="AK577" s="386">
        <v>2581.3906162120379</v>
      </c>
      <c r="AL577" s="386">
        <v>2581.3906162120379</v>
      </c>
      <c r="AM577" s="386">
        <v>2581.3906162120379</v>
      </c>
      <c r="AN577" s="386">
        <v>2581.3906162120379</v>
      </c>
      <c r="AO577" s="387">
        <v>2581.3906162120379</v>
      </c>
      <c r="AP577" s="387">
        <v>2581.3906162120379</v>
      </c>
      <c r="AQ577" s="387">
        <v>2581.3906162120379</v>
      </c>
      <c r="AR577" s="387">
        <v>2581.3906162120379</v>
      </c>
      <c r="AS577" s="387">
        <v>2581.3906162120379</v>
      </c>
      <c r="AT577" s="387">
        <v>2581.3906162120379</v>
      </c>
      <c r="AU577" s="387">
        <v>2581.3906162120379</v>
      </c>
      <c r="AV577" s="387">
        <v>2581.3906162120379</v>
      </c>
      <c r="AW577" s="387">
        <v>2581.3906162120379</v>
      </c>
      <c r="AX577" s="387">
        <v>2581.3906162120379</v>
      </c>
      <c r="AY577" s="387">
        <v>2581.3906162120379</v>
      </c>
      <c r="AZ577" s="387">
        <v>2581.3906162120379</v>
      </c>
      <c r="BA577" s="387">
        <v>2581.3906162120379</v>
      </c>
      <c r="BB577" s="387">
        <v>2581.3906162120379</v>
      </c>
      <c r="BC577" s="387">
        <v>2581.3906162120379</v>
      </c>
      <c r="BD577" s="387">
        <v>2581.3906162120379</v>
      </c>
      <c r="BE577" s="387">
        <v>2581.3906162120379</v>
      </c>
      <c r="BF577" s="387">
        <v>2581.3906162120379</v>
      </c>
      <c r="BG577" s="387">
        <v>2581.3906162120379</v>
      </c>
      <c r="BH577" s="387">
        <v>2581.3906162120379</v>
      </c>
      <c r="BI577" s="387">
        <v>2581.3906162120379</v>
      </c>
      <c r="BJ577" s="387">
        <v>2581.3906162120379</v>
      </c>
      <c r="BK577" s="387">
        <v>2581.3906162120379</v>
      </c>
      <c r="BL577" s="387">
        <v>2581.3906162120379</v>
      </c>
      <c r="BM577" s="387">
        <v>2581.3906162120379</v>
      </c>
      <c r="BN577" s="387">
        <v>2581.3906162120379</v>
      </c>
      <c r="BO577" s="387">
        <v>2581.3906162120379</v>
      </c>
      <c r="BP577" s="387">
        <v>2581.3906162120379</v>
      </c>
      <c r="CA577" s="386">
        <v>150</v>
      </c>
      <c r="CB577" s="386">
        <v>206.61739619952897</v>
      </c>
      <c r="CC577" s="386">
        <v>284.60498941515419</v>
      </c>
      <c r="CD577" s="386">
        <v>392.02894572235772</v>
      </c>
      <c r="CE577" s="386">
        <v>540</v>
      </c>
      <c r="CF577" s="386">
        <v>773.63928300188343</v>
      </c>
      <c r="CG577" s="386">
        <v>1108.3661855623486</v>
      </c>
      <c r="CH577" s="386">
        <v>1587.9178168555331</v>
      </c>
      <c r="CI577" s="386">
        <v>2274.9548172185755</v>
      </c>
      <c r="CJ577" s="386">
        <v>3259.248914175294</v>
      </c>
      <c r="CK577" s="386">
        <v>3722.4176990914816</v>
      </c>
      <c r="CL577" s="386">
        <v>4251.4069625810343</v>
      </c>
      <c r="CM577" s="386">
        <v>4855.5703906882536</v>
      </c>
      <c r="CN577" s="386">
        <v>5545.5909129468801</v>
      </c>
      <c r="CO577" s="386">
        <v>6333.669599916936</v>
      </c>
      <c r="CP577" s="386">
        <v>6502.9393889144685</v>
      </c>
      <c r="CQ577" s="386">
        <v>6676.7329790063377</v>
      </c>
      <c r="CR577" s="386">
        <v>6855.1712705402206</v>
      </c>
      <c r="CS577" s="386">
        <v>7038.3783949727149</v>
      </c>
      <c r="CT577" s="386">
        <v>7226.4818012219839</v>
      </c>
      <c r="CU577" s="386">
        <v>7201.6056642717713</v>
      </c>
      <c r="CV577" s="386">
        <v>7176.8151598889108</v>
      </c>
      <c r="CW577" s="386">
        <v>7152.1099932954558</v>
      </c>
      <c r="CX577" s="386">
        <v>7127.4898707281891</v>
      </c>
      <c r="CY577" s="386">
        <v>7102.9544994351318</v>
      </c>
      <c r="CZ577" s="386">
        <v>7071.734555007326</v>
      </c>
      <c r="DA577" s="386">
        <v>7040.6518330452072</v>
      </c>
      <c r="DB577" s="386">
        <v>7009.7057304085247</v>
      </c>
      <c r="DC577" s="386">
        <v>6978.8956466080399</v>
      </c>
      <c r="DD577" s="386">
        <v>6948.2209837938717</v>
      </c>
      <c r="DE577" s="386">
        <v>6948.2351360242828</v>
      </c>
      <c r="DF577" s="386">
        <v>6948.2492882835195</v>
      </c>
      <c r="DG577" s="386">
        <v>6948.2634405715817</v>
      </c>
      <c r="DH577" s="386">
        <v>6948.2775928884694</v>
      </c>
      <c r="DI577" s="386">
        <v>6948.2917452341844</v>
      </c>
      <c r="DJ577" s="387">
        <v>6948.2917452341844</v>
      </c>
      <c r="DK577" s="387">
        <v>6948.2917452341844</v>
      </c>
      <c r="DL577" s="387">
        <v>6948.2917452341844</v>
      </c>
      <c r="DM577" s="387">
        <v>6948.2917452341844</v>
      </c>
      <c r="DN577" s="387">
        <v>6948.2917452341844</v>
      </c>
      <c r="DO577" s="387">
        <v>6948.2917452341844</v>
      </c>
      <c r="DP577" s="387">
        <v>6948.2917452341844</v>
      </c>
      <c r="DQ577" s="387">
        <v>6948.2917452341844</v>
      </c>
      <c r="DR577" s="387">
        <v>6948.2917452341844</v>
      </c>
      <c r="DS577" s="387">
        <v>6948.2917452341844</v>
      </c>
      <c r="DT577" s="387">
        <v>6948.2917452341844</v>
      </c>
      <c r="DU577" s="387">
        <v>6948.2917452341844</v>
      </c>
      <c r="DV577" s="387">
        <v>6948.2917452341844</v>
      </c>
      <c r="DW577" s="387">
        <v>6948.2917452341844</v>
      </c>
      <c r="DX577" s="387">
        <v>6948.2917452341844</v>
      </c>
      <c r="DY577" s="387">
        <v>6948.2917452341844</v>
      </c>
      <c r="DZ577" s="387">
        <v>6948.2917452341844</v>
      </c>
      <c r="EA577" s="387">
        <v>6948.2917452341844</v>
      </c>
      <c r="EB577" s="387">
        <v>6948.2917452341844</v>
      </c>
      <c r="EC577" s="387">
        <v>6948.2917452341844</v>
      </c>
      <c r="ED577" s="387">
        <v>6948.2917452341844</v>
      </c>
      <c r="EE577" s="387">
        <v>6948.2917452341844</v>
      </c>
      <c r="EF577" s="387">
        <v>6948.2917452341844</v>
      </c>
      <c r="EG577" s="387">
        <v>6948.2917452341844</v>
      </c>
      <c r="EH577" s="387">
        <v>6948.2917452341844</v>
      </c>
      <c r="EI577" s="387">
        <v>6948.2917452341844</v>
      </c>
      <c r="EJ577" s="387">
        <v>6948.2917452341844</v>
      </c>
      <c r="EK577" s="387">
        <v>6948.2917452341844</v>
      </c>
      <c r="EY577" s="386">
        <v>309</v>
      </c>
      <c r="EZ577" s="386">
        <v>313</v>
      </c>
      <c r="FA577" s="386">
        <v>317</v>
      </c>
      <c r="FB577" s="386">
        <v>321</v>
      </c>
      <c r="FC577" s="386">
        <v>324.8</v>
      </c>
      <c r="FD577" s="386">
        <v>342</v>
      </c>
      <c r="FE577" s="386">
        <v>359</v>
      </c>
      <c r="FF577" s="386">
        <v>376</v>
      </c>
      <c r="FG577" s="386">
        <v>393</v>
      </c>
      <c r="FH577" s="386">
        <v>410</v>
      </c>
      <c r="FI577" s="386">
        <v>426.29999999999995</v>
      </c>
      <c r="FJ577" s="386">
        <v>459</v>
      </c>
      <c r="FK577" s="386">
        <v>492</v>
      </c>
      <c r="FL577" s="386">
        <v>525</v>
      </c>
      <c r="FM577" s="386">
        <v>558</v>
      </c>
      <c r="FN577" s="386">
        <v>591</v>
      </c>
      <c r="FO577" s="386">
        <v>624</v>
      </c>
      <c r="FP577" s="386">
        <v>657</v>
      </c>
      <c r="FQ577" s="386">
        <v>690</v>
      </c>
      <c r="FR577" s="386">
        <v>723</v>
      </c>
      <c r="FS577" s="386">
        <v>756</v>
      </c>
      <c r="FT577" s="386">
        <v>789</v>
      </c>
      <c r="FU577" s="386">
        <v>822</v>
      </c>
      <c r="FV577" s="386">
        <v>855</v>
      </c>
      <c r="FW577" s="386">
        <v>888</v>
      </c>
      <c r="FX577" s="386">
        <v>921</v>
      </c>
      <c r="FY577" s="386">
        <v>954</v>
      </c>
      <c r="FZ577" s="386">
        <v>987</v>
      </c>
      <c r="GA577" s="386">
        <v>1020</v>
      </c>
      <c r="GB577" s="386">
        <v>1053</v>
      </c>
      <c r="GC577" s="386">
        <v>1080.4000000000001</v>
      </c>
      <c r="GD577" s="387">
        <v>1080.4000000000001</v>
      </c>
      <c r="GE577" s="387">
        <v>1080.4000000000001</v>
      </c>
      <c r="GF577" s="387">
        <v>1080.4000000000001</v>
      </c>
      <c r="GG577" s="387">
        <v>1080.4000000000001</v>
      </c>
      <c r="GH577" s="387">
        <v>1080.4000000000001</v>
      </c>
      <c r="GI577" s="387">
        <v>1080.4000000000001</v>
      </c>
      <c r="GJ577" s="387">
        <v>1080.4000000000001</v>
      </c>
      <c r="GK577" s="387">
        <v>1080.4000000000001</v>
      </c>
      <c r="GL577" s="387">
        <v>1080.4000000000001</v>
      </c>
      <c r="GM577" s="387">
        <v>1080.4000000000001</v>
      </c>
      <c r="GN577" s="387">
        <v>1080.4000000000001</v>
      </c>
      <c r="GO577" s="387">
        <v>1080.4000000000001</v>
      </c>
      <c r="GP577" s="387">
        <v>1080.4000000000001</v>
      </c>
      <c r="GQ577" s="387">
        <v>1080.4000000000001</v>
      </c>
      <c r="GR577" s="387">
        <v>1080.4000000000001</v>
      </c>
      <c r="GS577" s="387">
        <v>1080.4000000000001</v>
      </c>
      <c r="GT577" s="387">
        <v>1080.4000000000001</v>
      </c>
      <c r="GU577" s="387">
        <v>1080.4000000000001</v>
      </c>
      <c r="GV577" s="387">
        <v>1080.4000000000001</v>
      </c>
      <c r="GW577" s="387">
        <v>1080.4000000000001</v>
      </c>
      <c r="GX577" s="387">
        <v>1080.4000000000001</v>
      </c>
      <c r="GY577" s="387">
        <v>1080.4000000000001</v>
      </c>
      <c r="GZ577" s="387">
        <v>1080.4000000000001</v>
      </c>
      <c r="HA577" s="387">
        <v>1080.4000000000001</v>
      </c>
      <c r="HB577" s="387">
        <v>1080.4000000000001</v>
      </c>
      <c r="HC577" s="387">
        <v>1080.4000000000001</v>
      </c>
      <c r="HD577" s="387">
        <v>1080.4000000000001</v>
      </c>
      <c r="HE577" s="387">
        <v>1080.4000000000001</v>
      </c>
      <c r="HS577" s="394">
        <v>3.8058527926586629</v>
      </c>
      <c r="HT577" s="394">
        <v>3.5314842147999563</v>
      </c>
      <c r="HU577" s="394">
        <v>3.2768952029458562</v>
      </c>
      <c r="HV577" s="394">
        <v>3.0406598240161831</v>
      </c>
      <c r="HW577" s="394">
        <v>2.8214549421887285</v>
      </c>
      <c r="HX577" s="394">
        <v>2.8079033040653321</v>
      </c>
      <c r="HY577" s="394">
        <v>2.7944167553725983</v>
      </c>
      <c r="HZ577" s="394">
        <v>2.7809949834816083</v>
      </c>
      <c r="IA577" s="394">
        <v>2.7676376772650197</v>
      </c>
      <c r="IB577" s="394">
        <v>2.7543445270898541</v>
      </c>
      <c r="IC577" s="394">
        <v>2.7801934076090333</v>
      </c>
      <c r="ID577" s="394">
        <v>2.8062848738387229</v>
      </c>
      <c r="IE577" s="394">
        <v>2.8326212023891961</v>
      </c>
      <c r="IF577" s="394">
        <v>2.859204691236183</v>
      </c>
      <c r="IG577" s="394">
        <v>2.8860376599213748</v>
      </c>
      <c r="IH577" s="394">
        <v>2.8727124341052526</v>
      </c>
      <c r="II577" s="394">
        <v>2.859448732657131</v>
      </c>
      <c r="IJ577" s="394">
        <v>2.8462462715106889</v>
      </c>
      <c r="IK577" s="394">
        <v>2.83310476791118</v>
      </c>
      <c r="IL577" s="394">
        <v>2.820023940409373</v>
      </c>
      <c r="IM577" s="394">
        <v>2.8074986997801417</v>
      </c>
      <c r="IN577" s="394">
        <v>2.7950290904704076</v>
      </c>
      <c r="IO577" s="394">
        <v>2.7826148653916083</v>
      </c>
      <c r="IP577" s="394">
        <v>2.7702557785526336</v>
      </c>
      <c r="IQ577" s="394">
        <v>2.757951585054951</v>
      </c>
      <c r="IR577" s="394">
        <v>2.744563538850997</v>
      </c>
      <c r="IS577" s="394">
        <v>2.7312404828311099</v>
      </c>
      <c r="IT577" s="394">
        <v>2.7179821015105676</v>
      </c>
      <c r="IU577" s="394">
        <v>2.7047880809361211</v>
      </c>
      <c r="IV577" s="394">
        <v>2.691658108678558</v>
      </c>
      <c r="IW577" s="394">
        <v>2.6916635910841742</v>
      </c>
      <c r="IX577" s="394">
        <v>2.6916690735009565</v>
      </c>
      <c r="IY577" s="394">
        <v>2.6916745559289059</v>
      </c>
      <c r="IZ577" s="394">
        <v>2.6916800383680215</v>
      </c>
      <c r="JA577" s="394">
        <v>2.691685520818305</v>
      </c>
      <c r="JB577" s="394">
        <v>2.691685520818305</v>
      </c>
      <c r="JC577" s="394">
        <v>2.691685520818305</v>
      </c>
      <c r="JD577" s="394">
        <v>2.691685520818305</v>
      </c>
      <c r="JE577" s="394">
        <v>2.691685520818305</v>
      </c>
      <c r="JF577" s="394">
        <v>2.691685520818305</v>
      </c>
      <c r="JG577" s="394">
        <v>2.691685520818305</v>
      </c>
      <c r="JH577" s="394">
        <v>2.691685520818305</v>
      </c>
      <c r="JI577" s="394">
        <v>2.691685520818305</v>
      </c>
      <c r="JJ577" s="394">
        <v>2.691685520818305</v>
      </c>
      <c r="JK577" s="394">
        <v>2.691685520818305</v>
      </c>
      <c r="JL577" s="394">
        <v>2.691685520818305</v>
      </c>
      <c r="JM577" s="394">
        <v>2.691685520818305</v>
      </c>
      <c r="JN577" s="394">
        <v>2.691685520818305</v>
      </c>
      <c r="JO577" s="394">
        <v>2.691685520818305</v>
      </c>
      <c r="JP577" s="394">
        <v>2.691685520818305</v>
      </c>
      <c r="JQ577" s="394">
        <v>2.691685520818305</v>
      </c>
      <c r="JR577" s="394">
        <v>2.691685520818305</v>
      </c>
      <c r="JS577" s="394">
        <v>2.691685520818305</v>
      </c>
      <c r="JT577" s="394">
        <v>2.691685520818305</v>
      </c>
      <c r="JU577" s="394">
        <v>2.691685520818305</v>
      </c>
      <c r="JV577" s="394">
        <v>2.691685520818305</v>
      </c>
      <c r="JW577" s="394">
        <v>2.691685520818305</v>
      </c>
      <c r="JX577" s="394">
        <v>2.691685520818305</v>
      </c>
      <c r="JY577" s="394">
        <v>2.691685520818305</v>
      </c>
      <c r="JZ577" s="394">
        <v>2.691685520818305</v>
      </c>
      <c r="KA577" s="394">
        <v>2.691685520818305</v>
      </c>
      <c r="KB577" s="394">
        <v>2.691685520818305</v>
      </c>
      <c r="KC577" s="394">
        <v>2.691685520818305</v>
      </c>
    </row>
    <row r="578" spans="1:289" x14ac:dyDescent="0.25">
      <c r="A578" s="383">
        <v>569</v>
      </c>
      <c r="B578" s="384" t="s">
        <v>874</v>
      </c>
      <c r="C578" s="385" t="s">
        <v>142</v>
      </c>
      <c r="D578" s="385" t="s">
        <v>142</v>
      </c>
      <c r="E578" s="129">
        <v>2052</v>
      </c>
      <c r="F578" s="386">
        <v>78.825990000000004</v>
      </c>
      <c r="G578" s="386">
        <v>75.149461885073706</v>
      </c>
      <c r="H578" s="386">
        <v>71.644410956540412</v>
      </c>
      <c r="I578" s="386">
        <v>68.30283933582173</v>
      </c>
      <c r="J578" s="386">
        <v>65.117122173913046</v>
      </c>
      <c r="K578" s="386">
        <v>77.279022309679476</v>
      </c>
      <c r="L578" s="386">
        <v>91.712395907023591</v>
      </c>
      <c r="M578" s="386">
        <v>108.84148520022242</v>
      </c>
      <c r="N578" s="386">
        <v>129.1697679842535</v>
      </c>
      <c r="O578" s="386">
        <v>153.29475641032309</v>
      </c>
      <c r="P578" s="386">
        <v>168.11718002718865</v>
      </c>
      <c r="Q578" s="386">
        <v>184.37281797585908</v>
      </c>
      <c r="R578" s="386">
        <v>202.20025105620803</v>
      </c>
      <c r="S578" s="386">
        <v>221.75145976532636</v>
      </c>
      <c r="T578" s="386">
        <v>243.19311994515641</v>
      </c>
      <c r="U578" s="386">
        <v>257.81617678557137</v>
      </c>
      <c r="V578" s="386">
        <v>273.31850928726425</v>
      </c>
      <c r="W578" s="386">
        <v>289.75298776982362</v>
      </c>
      <c r="X578" s="386">
        <v>307.17566161353153</v>
      </c>
      <c r="Y578" s="386">
        <v>325.64595041438145</v>
      </c>
      <c r="Z578" s="386">
        <v>339.18124831000284</v>
      </c>
      <c r="AA578" s="386">
        <v>353.27913354592459</v>
      </c>
      <c r="AB578" s="386">
        <v>367.96298976083034</v>
      </c>
      <c r="AC578" s="386">
        <v>383.25717252170512</v>
      </c>
      <c r="AD578" s="386">
        <v>399.18704972150982</v>
      </c>
      <c r="AE578" s="386">
        <v>417.28141734928693</v>
      </c>
      <c r="AF578" s="386">
        <v>436.19596724519511</v>
      </c>
      <c r="AG578" s="386">
        <v>455.96787666609106</v>
      </c>
      <c r="AH578" s="386">
        <v>476.63600804111701</v>
      </c>
      <c r="AI578" s="386">
        <v>498.24098535726228</v>
      </c>
      <c r="AJ578" s="386">
        <v>515.56837241536516</v>
      </c>
      <c r="AK578" s="386">
        <v>533.49835611060746</v>
      </c>
      <c r="AL578" s="386">
        <v>552.05189301918119</v>
      </c>
      <c r="AM578" s="386">
        <v>571.25066852666532</v>
      </c>
      <c r="AN578" s="386">
        <v>591.11712217391812</v>
      </c>
      <c r="AO578" s="387">
        <v>591.11712217391812</v>
      </c>
      <c r="AP578" s="387">
        <v>591.11712217391812</v>
      </c>
      <c r="AQ578" s="387">
        <v>591.11712217391812</v>
      </c>
      <c r="AR578" s="387">
        <v>591.11712217391812</v>
      </c>
      <c r="AS578" s="387">
        <v>591.11712217391812</v>
      </c>
      <c r="AT578" s="387">
        <v>591.11712217391812</v>
      </c>
      <c r="AU578" s="387">
        <v>591.11712217391812</v>
      </c>
      <c r="AV578" s="387">
        <v>591.11712217391812</v>
      </c>
      <c r="AW578" s="387">
        <v>591.11712217391812</v>
      </c>
      <c r="AX578" s="387">
        <v>591.11712217391812</v>
      </c>
      <c r="AY578" s="387">
        <v>591.11712217391812</v>
      </c>
      <c r="AZ578" s="387">
        <v>591.11712217391812</v>
      </c>
      <c r="BA578" s="387">
        <v>591.11712217391812</v>
      </c>
      <c r="BB578" s="387">
        <v>591.11712217391812</v>
      </c>
      <c r="BC578" s="387">
        <v>591.11712217391812</v>
      </c>
      <c r="BD578" s="387">
        <v>591.11712217391812</v>
      </c>
      <c r="BE578" s="387">
        <v>591.11712217391812</v>
      </c>
      <c r="BF578" s="387">
        <v>591.11712217391812</v>
      </c>
      <c r="BG578" s="387">
        <v>591.11712217391812</v>
      </c>
      <c r="BH578" s="387">
        <v>591.11712217391812</v>
      </c>
      <c r="BI578" s="387">
        <v>591.11712217391812</v>
      </c>
      <c r="BJ578" s="387">
        <v>591.11712217391812</v>
      </c>
      <c r="BK578" s="387">
        <v>591.11712217391812</v>
      </c>
      <c r="BL578" s="387">
        <v>591.11712217391812</v>
      </c>
      <c r="BM578" s="387">
        <v>591.11712217391812</v>
      </c>
      <c r="BN578" s="387">
        <v>591.11712217391812</v>
      </c>
      <c r="BO578" s="387">
        <v>591.11712217391812</v>
      </c>
      <c r="BP578" s="387">
        <v>591.11712217391812</v>
      </c>
      <c r="CA578" s="386">
        <v>230</v>
      </c>
      <c r="CB578" s="386">
        <v>219.27255507437269</v>
      </c>
      <c r="CC578" s="386">
        <v>209.04544960366871</v>
      </c>
      <c r="CD578" s="386">
        <v>199.29534722290197</v>
      </c>
      <c r="CE578" s="386">
        <v>190</v>
      </c>
      <c r="CF578" s="386">
        <v>223.70386311452327</v>
      </c>
      <c r="CG578" s="386">
        <v>263.38641248611248</v>
      </c>
      <c r="CH578" s="386">
        <v>310.1081998158877</v>
      </c>
      <c r="CI578" s="386">
        <v>365.11790674897145</v>
      </c>
      <c r="CJ578" s="386">
        <v>429.88571701070077</v>
      </c>
      <c r="CK578" s="386">
        <v>470.37931189222388</v>
      </c>
      <c r="CL578" s="386">
        <v>514.68724896178503</v>
      </c>
      <c r="CM578" s="386">
        <v>563.16882470491532</v>
      </c>
      <c r="CN578" s="386">
        <v>616.21717996566167</v>
      </c>
      <c r="CO578" s="386">
        <v>674.26248795607125</v>
      </c>
      <c r="CP578" s="386">
        <v>713.22856906151185</v>
      </c>
      <c r="CQ578" s="386">
        <v>754.44652611116885</v>
      </c>
      <c r="CR578" s="386">
        <v>798.04649652518515</v>
      </c>
      <c r="CS578" s="386">
        <v>844.16613845243864</v>
      </c>
      <c r="CT578" s="386">
        <v>892.95106539849621</v>
      </c>
      <c r="CU578" s="386">
        <v>928.39890653996554</v>
      </c>
      <c r="CV578" s="386">
        <v>965.25393502941131</v>
      </c>
      <c r="CW578" s="386">
        <v>1003.5720125545566</v>
      </c>
      <c r="CX578" s="386">
        <v>1043.4112183672321</v>
      </c>
      <c r="CY578" s="386">
        <v>1084.8319373149188</v>
      </c>
      <c r="CZ578" s="386">
        <v>1131.87423521445</v>
      </c>
      <c r="DA578" s="386">
        <v>1180.9564599593741</v>
      </c>
      <c r="DB578" s="386">
        <v>1232.1670702713172</v>
      </c>
      <c r="DC578" s="386">
        <v>1285.598360767026</v>
      </c>
      <c r="DD578" s="386">
        <v>1341.3466282968698</v>
      </c>
      <c r="DE578" s="386">
        <v>1387.5816671332436</v>
      </c>
      <c r="DF578" s="386">
        <v>1435.4103871040124</v>
      </c>
      <c r="DG578" s="386">
        <v>1484.887720996561</v>
      </c>
      <c r="DH578" s="386">
        <v>1536.0704950831532</v>
      </c>
      <c r="DI578" s="386">
        <v>1589.0174943876912</v>
      </c>
      <c r="DJ578" s="387">
        <v>1589.0174943876912</v>
      </c>
      <c r="DK578" s="387">
        <v>1589.0174943876912</v>
      </c>
      <c r="DL578" s="387">
        <v>1589.0174943876912</v>
      </c>
      <c r="DM578" s="387">
        <v>1589.0174943876912</v>
      </c>
      <c r="DN578" s="387">
        <v>1589.0174943876912</v>
      </c>
      <c r="DO578" s="387">
        <v>1589.0174943876912</v>
      </c>
      <c r="DP578" s="387">
        <v>1589.0174943876912</v>
      </c>
      <c r="DQ578" s="387">
        <v>1589.0174943876912</v>
      </c>
      <c r="DR578" s="387">
        <v>1589.0174943876912</v>
      </c>
      <c r="DS578" s="387">
        <v>1589.0174943876912</v>
      </c>
      <c r="DT578" s="387">
        <v>1589.0174943876912</v>
      </c>
      <c r="DU578" s="387">
        <v>1589.0174943876912</v>
      </c>
      <c r="DV578" s="387">
        <v>1589.0174943876912</v>
      </c>
      <c r="DW578" s="387">
        <v>1589.0174943876912</v>
      </c>
      <c r="DX578" s="387">
        <v>1589.0174943876912</v>
      </c>
      <c r="DY578" s="387">
        <v>1589.0174943876912</v>
      </c>
      <c r="DZ578" s="387">
        <v>1589.0174943876912</v>
      </c>
      <c r="EA578" s="387">
        <v>1589.0174943876912</v>
      </c>
      <c r="EB578" s="387">
        <v>1589.0174943876912</v>
      </c>
      <c r="EC578" s="387">
        <v>1589.0174943876912</v>
      </c>
      <c r="ED578" s="387">
        <v>1589.0174943876912</v>
      </c>
      <c r="EE578" s="387">
        <v>1589.0174943876912</v>
      </c>
      <c r="EF578" s="387">
        <v>1589.0174943876912</v>
      </c>
      <c r="EG578" s="387">
        <v>1589.0174943876912</v>
      </c>
      <c r="EH578" s="387">
        <v>1589.0174943876912</v>
      </c>
      <c r="EI578" s="387">
        <v>1589.0174943876912</v>
      </c>
      <c r="EJ578" s="387">
        <v>1589.0174943876912</v>
      </c>
      <c r="EK578" s="387">
        <v>1589.0174943876912</v>
      </c>
      <c r="EY578" s="386">
        <v>115</v>
      </c>
      <c r="EZ578" s="386">
        <v>115</v>
      </c>
      <c r="FA578" s="386">
        <v>115</v>
      </c>
      <c r="FB578" s="386">
        <v>115</v>
      </c>
      <c r="FC578" s="386">
        <v>115.10000000000001</v>
      </c>
      <c r="FD578" s="386">
        <v>116</v>
      </c>
      <c r="FE578" s="386">
        <v>117</v>
      </c>
      <c r="FF578" s="386">
        <v>118</v>
      </c>
      <c r="FG578" s="386">
        <v>119</v>
      </c>
      <c r="FH578" s="386">
        <v>120</v>
      </c>
      <c r="FI578" s="386">
        <v>119.30000000000001</v>
      </c>
      <c r="FJ578" s="386">
        <v>119</v>
      </c>
      <c r="FK578" s="386">
        <v>119</v>
      </c>
      <c r="FL578" s="386">
        <v>119</v>
      </c>
      <c r="FM578" s="386">
        <v>119</v>
      </c>
      <c r="FN578" s="386">
        <v>119</v>
      </c>
      <c r="FO578" s="386">
        <v>119</v>
      </c>
      <c r="FP578" s="386">
        <v>119</v>
      </c>
      <c r="FQ578" s="386">
        <v>119</v>
      </c>
      <c r="FR578" s="386">
        <v>119</v>
      </c>
      <c r="FS578" s="386">
        <v>119</v>
      </c>
      <c r="FT578" s="386">
        <v>119</v>
      </c>
      <c r="FU578" s="386">
        <v>119</v>
      </c>
      <c r="FV578" s="386">
        <v>119</v>
      </c>
      <c r="FW578" s="386">
        <v>119</v>
      </c>
      <c r="FX578" s="386">
        <v>119</v>
      </c>
      <c r="FY578" s="386">
        <v>119</v>
      </c>
      <c r="FZ578" s="386">
        <v>119</v>
      </c>
      <c r="GA578" s="386">
        <v>119</v>
      </c>
      <c r="GB578" s="386">
        <v>119</v>
      </c>
      <c r="GC578" s="386">
        <v>111</v>
      </c>
      <c r="GD578" s="387">
        <v>111</v>
      </c>
      <c r="GE578" s="387">
        <v>111</v>
      </c>
      <c r="GF578" s="387">
        <v>111</v>
      </c>
      <c r="GG578" s="387">
        <v>111</v>
      </c>
      <c r="GH578" s="387">
        <v>111</v>
      </c>
      <c r="GI578" s="387">
        <v>111</v>
      </c>
      <c r="GJ578" s="387">
        <v>111</v>
      </c>
      <c r="GK578" s="387">
        <v>111</v>
      </c>
      <c r="GL578" s="387">
        <v>111</v>
      </c>
      <c r="GM578" s="387">
        <v>111</v>
      </c>
      <c r="GN578" s="387">
        <v>111</v>
      </c>
      <c r="GO578" s="387">
        <v>111</v>
      </c>
      <c r="GP578" s="387">
        <v>111</v>
      </c>
      <c r="GQ578" s="387">
        <v>111</v>
      </c>
      <c r="GR578" s="387">
        <v>111</v>
      </c>
      <c r="GS578" s="387">
        <v>111</v>
      </c>
      <c r="GT578" s="387">
        <v>111</v>
      </c>
      <c r="GU578" s="387">
        <v>111</v>
      </c>
      <c r="GV578" s="387">
        <v>111</v>
      </c>
      <c r="GW578" s="387">
        <v>111</v>
      </c>
      <c r="GX578" s="387">
        <v>111</v>
      </c>
      <c r="GY578" s="387">
        <v>111</v>
      </c>
      <c r="GZ578" s="387">
        <v>111</v>
      </c>
      <c r="HA578" s="387">
        <v>111</v>
      </c>
      <c r="HB578" s="387">
        <v>111</v>
      </c>
      <c r="HC578" s="387">
        <v>111</v>
      </c>
      <c r="HD578" s="387">
        <v>111</v>
      </c>
      <c r="HE578" s="387">
        <v>111</v>
      </c>
      <c r="HS578" s="394">
        <v>2.9178193638925434</v>
      </c>
      <c r="HT578" s="394">
        <v>2.9178193638925434</v>
      </c>
      <c r="HU578" s="394">
        <v>2.9178193638925434</v>
      </c>
      <c r="HV578" s="394">
        <v>2.9178193638925438</v>
      </c>
      <c r="HW578" s="394">
        <v>2.9178193638925434</v>
      </c>
      <c r="HX578" s="394">
        <v>2.8947553479400523</v>
      </c>
      <c r="HY578" s="394">
        <v>2.8718736423932154</v>
      </c>
      <c r="HZ578" s="394">
        <v>2.8491728061723838</v>
      </c>
      <c r="IA578" s="394">
        <v>2.8266514095889783</v>
      </c>
      <c r="IB578" s="394">
        <v>2.8043080342554472</v>
      </c>
      <c r="IC578" s="394">
        <v>2.7979253031495772</v>
      </c>
      <c r="ID578" s="394">
        <v>2.7915570994265315</v>
      </c>
      <c r="IE578" s="394">
        <v>2.7852033900213335</v>
      </c>
      <c r="IF578" s="394">
        <v>2.7788641419442643</v>
      </c>
      <c r="IG578" s="394">
        <v>2.7725393222806929</v>
      </c>
      <c r="IH578" s="394">
        <v>2.7664228752205573</v>
      </c>
      <c r="II578" s="394">
        <v>2.7603199215396992</v>
      </c>
      <c r="IJ578" s="394">
        <v>2.7542304314706287</v>
      </c>
      <c r="IK578" s="394">
        <v>2.7481543753115236</v>
      </c>
      <c r="IL578" s="394">
        <v>2.7420917234260838</v>
      </c>
      <c r="IM578" s="394">
        <v>2.737176395115549</v>
      </c>
      <c r="IN578" s="394">
        <v>2.732269877762064</v>
      </c>
      <c r="IO578" s="394">
        <v>2.7273721555715733</v>
      </c>
      <c r="IP578" s="394">
        <v>2.7224832127783345</v>
      </c>
      <c r="IQ578" s="394">
        <v>2.7176030336448656</v>
      </c>
      <c r="IR578" s="394">
        <v>2.712496143261061</v>
      </c>
      <c r="IS578" s="394">
        <v>2.7073988496907244</v>
      </c>
      <c r="IT578" s="394">
        <v>2.702311134899626</v>
      </c>
      <c r="IU578" s="394">
        <v>2.6972329808874278</v>
      </c>
      <c r="IV578" s="394">
        <v>2.6921643696876143</v>
      </c>
      <c r="IW578" s="394">
        <v>2.6913630497398806</v>
      </c>
      <c r="IX578" s="394">
        <v>2.6905619683042028</v>
      </c>
      <c r="IY578" s="394">
        <v>2.6897611253095879</v>
      </c>
      <c r="IZ578" s="394">
        <v>2.6889605206850646</v>
      </c>
      <c r="JA578" s="394">
        <v>2.6881601543596827</v>
      </c>
      <c r="JB578" s="394">
        <v>2.6881601543596827</v>
      </c>
      <c r="JC578" s="394">
        <v>2.6881601543596827</v>
      </c>
      <c r="JD578" s="394">
        <v>2.6881601543596827</v>
      </c>
      <c r="JE578" s="394">
        <v>2.6881601543596827</v>
      </c>
      <c r="JF578" s="394">
        <v>2.6881601543596827</v>
      </c>
      <c r="JG578" s="394">
        <v>2.6881601543596827</v>
      </c>
      <c r="JH578" s="394">
        <v>2.6881601543596827</v>
      </c>
      <c r="JI578" s="394">
        <v>2.6881601543596827</v>
      </c>
      <c r="JJ578" s="394">
        <v>2.6881601543596827</v>
      </c>
      <c r="JK578" s="394">
        <v>2.6881601543596827</v>
      </c>
      <c r="JL578" s="394">
        <v>2.6881601543596827</v>
      </c>
      <c r="JM578" s="394">
        <v>2.6881601543596827</v>
      </c>
      <c r="JN578" s="394">
        <v>2.6881601543596827</v>
      </c>
      <c r="JO578" s="394">
        <v>2.6881601543596827</v>
      </c>
      <c r="JP578" s="394">
        <v>2.6881601543596827</v>
      </c>
      <c r="JQ578" s="394">
        <v>2.6881601543596827</v>
      </c>
      <c r="JR578" s="394">
        <v>2.6881601543596827</v>
      </c>
      <c r="JS578" s="394">
        <v>2.6881601543596827</v>
      </c>
      <c r="JT578" s="394">
        <v>2.6881601543596827</v>
      </c>
      <c r="JU578" s="394">
        <v>2.6881601543596827</v>
      </c>
      <c r="JV578" s="394">
        <v>2.6881601543596827</v>
      </c>
      <c r="JW578" s="394">
        <v>2.6881601543596827</v>
      </c>
      <c r="JX578" s="394">
        <v>2.6881601543596827</v>
      </c>
      <c r="JY578" s="394">
        <v>2.6881601543596827</v>
      </c>
      <c r="JZ578" s="394">
        <v>2.6881601543596827</v>
      </c>
      <c r="KA578" s="394">
        <v>2.6881601543596827</v>
      </c>
      <c r="KB578" s="394">
        <v>2.6881601543596827</v>
      </c>
      <c r="KC578" s="394">
        <v>2.6881601543596827</v>
      </c>
    </row>
    <row r="579" spans="1:289" x14ac:dyDescent="0.25">
      <c r="A579" s="383">
        <v>570</v>
      </c>
      <c r="B579" s="384" t="s">
        <v>874</v>
      </c>
      <c r="C579" s="385" t="s">
        <v>142</v>
      </c>
      <c r="D579" s="385" t="s">
        <v>142</v>
      </c>
      <c r="E579" s="129">
        <v>2052</v>
      </c>
      <c r="F579" s="386">
        <v>54.57179</v>
      </c>
      <c r="G579" s="386">
        <v>52.140223413190348</v>
      </c>
      <c r="H579" s="386">
        <v>49.817000644058091</v>
      </c>
      <c r="I579" s="386">
        <v>47.59729419460561</v>
      </c>
      <c r="J579" s="386">
        <v>45.476491666666675</v>
      </c>
      <c r="K579" s="386">
        <v>45.476491666666675</v>
      </c>
      <c r="L579" s="386">
        <v>45.476491666666675</v>
      </c>
      <c r="M579" s="386">
        <v>45.476491666666675</v>
      </c>
      <c r="N579" s="386">
        <v>45.476491666666675</v>
      </c>
      <c r="O579" s="386">
        <v>45.476491666666675</v>
      </c>
      <c r="P579" s="386">
        <v>45.476491666666675</v>
      </c>
      <c r="Q579" s="386">
        <v>45.476491666666675</v>
      </c>
      <c r="R579" s="386">
        <v>45.476491666666675</v>
      </c>
      <c r="S579" s="386">
        <v>45.476491666666675</v>
      </c>
      <c r="T579" s="386">
        <v>45.476491666666675</v>
      </c>
      <c r="U579" s="386">
        <v>47.196262640005024</v>
      </c>
      <c r="V579" s="386">
        <v>48.981069681262063</v>
      </c>
      <c r="W579" s="386">
        <v>50.833372240094697</v>
      </c>
      <c r="X579" s="386">
        <v>52.755722774436741</v>
      </c>
      <c r="Y579" s="386">
        <v>54.750770267765304</v>
      </c>
      <c r="Z579" s="386">
        <v>57.217808037049593</v>
      </c>
      <c r="AA579" s="386">
        <v>59.796009089065969</v>
      </c>
      <c r="AB579" s="386">
        <v>62.490382376486998</v>
      </c>
      <c r="AC579" s="386">
        <v>65.306162552470681</v>
      </c>
      <c r="AD579" s="386">
        <v>68.24882014059267</v>
      </c>
      <c r="AE579" s="386">
        <v>69.451232996837277</v>
      </c>
      <c r="AF579" s="386">
        <v>70.674830053393094</v>
      </c>
      <c r="AG579" s="386">
        <v>71.919984535097583</v>
      </c>
      <c r="AH579" s="386">
        <v>73.187076242291511</v>
      </c>
      <c r="AI579" s="386">
        <v>74.476491666666675</v>
      </c>
      <c r="AJ579" s="386">
        <v>74.476491666666675</v>
      </c>
      <c r="AK579" s="386">
        <v>74.476491666666675</v>
      </c>
      <c r="AL579" s="386">
        <v>74.476491666666675</v>
      </c>
      <c r="AM579" s="386">
        <v>74.476491666666675</v>
      </c>
      <c r="AN579" s="386">
        <v>74.476491666666675</v>
      </c>
      <c r="AO579" s="387">
        <v>74.476491666666675</v>
      </c>
      <c r="AP579" s="387">
        <v>74.476491666666675</v>
      </c>
      <c r="AQ579" s="387">
        <v>74.476491666666675</v>
      </c>
      <c r="AR579" s="387">
        <v>74.476491666666675</v>
      </c>
      <c r="AS579" s="387">
        <v>74.476491666666675</v>
      </c>
      <c r="AT579" s="387">
        <v>74.476491666666675</v>
      </c>
      <c r="AU579" s="387">
        <v>74.476491666666675</v>
      </c>
      <c r="AV579" s="387">
        <v>74.476491666666675</v>
      </c>
      <c r="AW579" s="387">
        <v>74.476491666666675</v>
      </c>
      <c r="AX579" s="387">
        <v>74.476491666666675</v>
      </c>
      <c r="AY579" s="387">
        <v>74.476491666666675</v>
      </c>
      <c r="AZ579" s="387">
        <v>74.476491666666675</v>
      </c>
      <c r="BA579" s="387">
        <v>74.476491666666675</v>
      </c>
      <c r="BB579" s="387">
        <v>74.476491666666675</v>
      </c>
      <c r="BC579" s="387">
        <v>74.476491666666675</v>
      </c>
      <c r="BD579" s="387">
        <v>74.476491666666675</v>
      </c>
      <c r="BE579" s="387">
        <v>74.476491666666675</v>
      </c>
      <c r="BF579" s="387">
        <v>74.476491666666675</v>
      </c>
      <c r="BG579" s="387">
        <v>74.476491666666675</v>
      </c>
      <c r="BH579" s="387">
        <v>74.476491666666675</v>
      </c>
      <c r="BI579" s="387">
        <v>74.476491666666675</v>
      </c>
      <c r="BJ579" s="387">
        <v>74.476491666666675</v>
      </c>
      <c r="BK579" s="387">
        <v>74.476491666666675</v>
      </c>
      <c r="BL579" s="387">
        <v>74.476491666666675</v>
      </c>
      <c r="BM579" s="387">
        <v>74.476491666666675</v>
      </c>
      <c r="BN579" s="387">
        <v>74.476491666666675</v>
      </c>
      <c r="BO579" s="387">
        <v>74.476491666666675</v>
      </c>
      <c r="BP579" s="387">
        <v>74.476491666666675</v>
      </c>
      <c r="CA579" s="386">
        <v>180</v>
      </c>
      <c r="CB579" s="386">
        <v>171.97970259678601</v>
      </c>
      <c r="CC579" s="386">
        <v>164.31676725154981</v>
      </c>
      <c r="CD579" s="386">
        <v>156.9952709088158</v>
      </c>
      <c r="CE579" s="386">
        <v>150</v>
      </c>
      <c r="CF579" s="386">
        <v>149.50187628336693</v>
      </c>
      <c r="CG579" s="386">
        <v>149.00540674831433</v>
      </c>
      <c r="CH579" s="386">
        <v>148.51058590159502</v>
      </c>
      <c r="CI579" s="386">
        <v>148.01740826820395</v>
      </c>
      <c r="CJ579" s="386">
        <v>147.5258683913176</v>
      </c>
      <c r="CK579" s="386">
        <v>147.02768881061024</v>
      </c>
      <c r="CL579" s="386">
        <v>146.5311915307586</v>
      </c>
      <c r="CM579" s="386">
        <v>146.03637087080688</v>
      </c>
      <c r="CN579" s="386">
        <v>145.54322116898331</v>
      </c>
      <c r="CO579" s="386">
        <v>145.05173678263526</v>
      </c>
      <c r="CP579" s="386">
        <v>149.17287817801883</v>
      </c>
      <c r="CQ579" s="386">
        <v>153.41110749511543</v>
      </c>
      <c r="CR579" s="386">
        <v>157.76975138062213</v>
      </c>
      <c r="CS579" s="386">
        <v>162.25223099634979</v>
      </c>
      <c r="CT579" s="386">
        <v>166.86206470454192</v>
      </c>
      <c r="CU579" s="386">
        <v>172.99997866535753</v>
      </c>
      <c r="CV579" s="386">
        <v>179.36367185200908</v>
      </c>
      <c r="CW579" s="386">
        <v>185.96144940841751</v>
      </c>
      <c r="CX579" s="386">
        <v>192.80192197789282</v>
      </c>
      <c r="CY579" s="386">
        <v>199.89401694073308</v>
      </c>
      <c r="CZ579" s="386">
        <v>202.42155016173348</v>
      </c>
      <c r="DA579" s="386">
        <v>204.98104243924305</v>
      </c>
      <c r="DB579" s="386">
        <v>207.57289787528688</v>
      </c>
      <c r="DC579" s="386">
        <v>210.19752568150412</v>
      </c>
      <c r="DD579" s="386">
        <v>212.85534024375593</v>
      </c>
      <c r="DE579" s="386">
        <v>212.85534024339165</v>
      </c>
      <c r="DF579" s="386">
        <v>212.85534024302737</v>
      </c>
      <c r="DG579" s="386">
        <v>212.85534024266309</v>
      </c>
      <c r="DH579" s="386">
        <v>212.85534024229881</v>
      </c>
      <c r="DI579" s="386">
        <v>212.85534024193453</v>
      </c>
      <c r="DJ579" s="387">
        <v>212.85534024193453</v>
      </c>
      <c r="DK579" s="387">
        <v>212.85534024193453</v>
      </c>
      <c r="DL579" s="387">
        <v>212.85534024193453</v>
      </c>
      <c r="DM579" s="387">
        <v>212.85534024193453</v>
      </c>
      <c r="DN579" s="387">
        <v>212.85534024193453</v>
      </c>
      <c r="DO579" s="387">
        <v>212.85534024193453</v>
      </c>
      <c r="DP579" s="387">
        <v>212.85534024193453</v>
      </c>
      <c r="DQ579" s="387">
        <v>212.85534024193453</v>
      </c>
      <c r="DR579" s="387">
        <v>212.85534024193453</v>
      </c>
      <c r="DS579" s="387">
        <v>212.85534024193453</v>
      </c>
      <c r="DT579" s="387">
        <v>212.85534024193453</v>
      </c>
      <c r="DU579" s="387">
        <v>212.85534024193453</v>
      </c>
      <c r="DV579" s="387">
        <v>212.85534024193453</v>
      </c>
      <c r="DW579" s="387">
        <v>212.85534024193453</v>
      </c>
      <c r="DX579" s="387">
        <v>212.85534024193453</v>
      </c>
      <c r="DY579" s="387">
        <v>212.85534024193453</v>
      </c>
      <c r="DZ579" s="387">
        <v>212.85534024193453</v>
      </c>
      <c r="EA579" s="387">
        <v>212.85534024193453</v>
      </c>
      <c r="EB579" s="387">
        <v>212.85534024193453</v>
      </c>
      <c r="EC579" s="387">
        <v>212.85534024193453</v>
      </c>
      <c r="ED579" s="387">
        <v>212.85534024193453</v>
      </c>
      <c r="EE579" s="387">
        <v>212.85534024193453</v>
      </c>
      <c r="EF579" s="387">
        <v>212.85534024193453</v>
      </c>
      <c r="EG579" s="387">
        <v>212.85534024193453</v>
      </c>
      <c r="EH579" s="387">
        <v>212.85534024193453</v>
      </c>
      <c r="EI579" s="387">
        <v>212.85534024193453</v>
      </c>
      <c r="EJ579" s="387">
        <v>212.85534024193453</v>
      </c>
      <c r="EK579" s="387">
        <v>212.85534024193453</v>
      </c>
      <c r="EY579" s="386">
        <v>22</v>
      </c>
      <c r="EZ579" s="386">
        <v>22</v>
      </c>
      <c r="FA579" s="386">
        <v>22</v>
      </c>
      <c r="FB579" s="386">
        <v>22</v>
      </c>
      <c r="FC579" s="386">
        <v>22.3</v>
      </c>
      <c r="FD579" s="386">
        <v>23</v>
      </c>
      <c r="FE579" s="386">
        <v>23</v>
      </c>
      <c r="FF579" s="386">
        <v>23</v>
      </c>
      <c r="FG579" s="386">
        <v>23</v>
      </c>
      <c r="FH579" s="386">
        <v>23</v>
      </c>
      <c r="FI579" s="386">
        <v>23.9</v>
      </c>
      <c r="FJ579" s="386">
        <v>24</v>
      </c>
      <c r="FK579" s="386">
        <v>24</v>
      </c>
      <c r="FL579" s="386">
        <v>24</v>
      </c>
      <c r="FM579" s="386">
        <v>24</v>
      </c>
      <c r="FN579" s="386">
        <v>24</v>
      </c>
      <c r="FO579" s="386">
        <v>24</v>
      </c>
      <c r="FP579" s="386">
        <v>24</v>
      </c>
      <c r="FQ579" s="386">
        <v>24</v>
      </c>
      <c r="FR579" s="386">
        <v>24</v>
      </c>
      <c r="FS579" s="386">
        <v>24</v>
      </c>
      <c r="FT579" s="386">
        <v>24</v>
      </c>
      <c r="FU579" s="386">
        <v>24</v>
      </c>
      <c r="FV579" s="386">
        <v>24</v>
      </c>
      <c r="FW579" s="386">
        <v>24</v>
      </c>
      <c r="FX579" s="386">
        <v>24</v>
      </c>
      <c r="FY579" s="386">
        <v>24</v>
      </c>
      <c r="FZ579" s="386">
        <v>24</v>
      </c>
      <c r="GA579" s="386">
        <v>24</v>
      </c>
      <c r="GB579" s="386">
        <v>24</v>
      </c>
      <c r="GC579" s="386">
        <v>20.8</v>
      </c>
      <c r="GD579" s="387">
        <v>20.8</v>
      </c>
      <c r="GE579" s="387">
        <v>20.8</v>
      </c>
      <c r="GF579" s="387">
        <v>20.8</v>
      </c>
      <c r="GG579" s="387">
        <v>20.8</v>
      </c>
      <c r="GH579" s="387">
        <v>20.8</v>
      </c>
      <c r="GI579" s="387">
        <v>20.8</v>
      </c>
      <c r="GJ579" s="387">
        <v>20.8</v>
      </c>
      <c r="GK579" s="387">
        <v>20.8</v>
      </c>
      <c r="GL579" s="387">
        <v>20.8</v>
      </c>
      <c r="GM579" s="387">
        <v>20.8</v>
      </c>
      <c r="GN579" s="387">
        <v>20.8</v>
      </c>
      <c r="GO579" s="387">
        <v>20.8</v>
      </c>
      <c r="GP579" s="387">
        <v>20.8</v>
      </c>
      <c r="GQ579" s="387">
        <v>20.8</v>
      </c>
      <c r="GR579" s="387">
        <v>20.8</v>
      </c>
      <c r="GS579" s="387">
        <v>20.8</v>
      </c>
      <c r="GT579" s="387">
        <v>20.8</v>
      </c>
      <c r="GU579" s="387">
        <v>20.8</v>
      </c>
      <c r="GV579" s="387">
        <v>20.8</v>
      </c>
      <c r="GW579" s="387">
        <v>20.8</v>
      </c>
      <c r="GX579" s="387">
        <v>20.8</v>
      </c>
      <c r="GY579" s="387">
        <v>20.8</v>
      </c>
      <c r="GZ579" s="387">
        <v>20.8</v>
      </c>
      <c r="HA579" s="387">
        <v>20.8</v>
      </c>
      <c r="HB579" s="387">
        <v>20.8</v>
      </c>
      <c r="HC579" s="387">
        <v>20.8</v>
      </c>
      <c r="HD579" s="387">
        <v>20.8</v>
      </c>
      <c r="HE579" s="387">
        <v>20.8</v>
      </c>
      <c r="HS579" s="394">
        <v>3.2984074738981439</v>
      </c>
      <c r="HT579" s="394">
        <v>3.2984074738981435</v>
      </c>
      <c r="HU579" s="394">
        <v>3.298407473898143</v>
      </c>
      <c r="HV579" s="394">
        <v>3.2984074738981422</v>
      </c>
      <c r="HW579" s="394">
        <v>3.2984074738981435</v>
      </c>
      <c r="HX579" s="394">
        <v>3.2874540406323538</v>
      </c>
      <c r="HY579" s="394">
        <v>3.2765369817991523</v>
      </c>
      <c r="HZ579" s="394">
        <v>3.2656561766054217</v>
      </c>
      <c r="IA579" s="394">
        <v>3.2548115046591786</v>
      </c>
      <c r="IB579" s="394">
        <v>3.2440028459682391</v>
      </c>
      <c r="IC579" s="394">
        <v>3.2330481842859151</v>
      </c>
      <c r="ID579" s="394">
        <v>3.2221305153616968</v>
      </c>
      <c r="IE579" s="394">
        <v>3.2112497142748704</v>
      </c>
      <c r="IF579" s="394">
        <v>3.2004056565265668</v>
      </c>
      <c r="IG579" s="394">
        <v>3.189598218038336</v>
      </c>
      <c r="IH579" s="394">
        <v>3.1606926022056512</v>
      </c>
      <c r="II579" s="394">
        <v>3.1320489424469136</v>
      </c>
      <c r="IJ579" s="394">
        <v>3.1036648647948959</v>
      </c>
      <c r="IK579" s="394">
        <v>3.0755380167963611</v>
      </c>
      <c r="IL579" s="394">
        <v>3.0476660673170932</v>
      </c>
      <c r="IM579" s="394">
        <v>3.0235338367617444</v>
      </c>
      <c r="IN579" s="394">
        <v>2.9995926916267512</v>
      </c>
      <c r="IO579" s="394">
        <v>2.9758411188469296</v>
      </c>
      <c r="IP579" s="394">
        <v>2.952277617337947</v>
      </c>
      <c r="IQ579" s="394">
        <v>2.9289006979014598</v>
      </c>
      <c r="IR579" s="394">
        <v>2.914585406582364</v>
      </c>
      <c r="IS579" s="394">
        <v>2.9003400826628791</v>
      </c>
      <c r="IT579" s="394">
        <v>2.8861643841704314</v>
      </c>
      <c r="IU579" s="394">
        <v>2.8720579708038732</v>
      </c>
      <c r="IV579" s="394">
        <v>2.858020503925311</v>
      </c>
      <c r="IW579" s="394">
        <v>2.8580205039204198</v>
      </c>
      <c r="IX579" s="394">
        <v>2.8580205039155286</v>
      </c>
      <c r="IY579" s="394">
        <v>2.8580205039106374</v>
      </c>
      <c r="IZ579" s="394">
        <v>2.8580205039057462</v>
      </c>
      <c r="JA579" s="394">
        <v>2.858020503900855</v>
      </c>
      <c r="JB579" s="394">
        <v>2.858020503900855</v>
      </c>
      <c r="JC579" s="394">
        <v>2.858020503900855</v>
      </c>
      <c r="JD579" s="394">
        <v>2.858020503900855</v>
      </c>
      <c r="JE579" s="394">
        <v>2.858020503900855</v>
      </c>
      <c r="JF579" s="394">
        <v>2.858020503900855</v>
      </c>
      <c r="JG579" s="394">
        <v>2.858020503900855</v>
      </c>
      <c r="JH579" s="394">
        <v>2.858020503900855</v>
      </c>
      <c r="JI579" s="394">
        <v>2.858020503900855</v>
      </c>
      <c r="JJ579" s="394">
        <v>2.858020503900855</v>
      </c>
      <c r="JK579" s="394">
        <v>2.858020503900855</v>
      </c>
      <c r="JL579" s="394">
        <v>2.858020503900855</v>
      </c>
      <c r="JM579" s="394">
        <v>2.858020503900855</v>
      </c>
      <c r="JN579" s="394">
        <v>2.858020503900855</v>
      </c>
      <c r="JO579" s="394">
        <v>2.858020503900855</v>
      </c>
      <c r="JP579" s="394">
        <v>2.858020503900855</v>
      </c>
      <c r="JQ579" s="394">
        <v>2.858020503900855</v>
      </c>
      <c r="JR579" s="394">
        <v>2.858020503900855</v>
      </c>
      <c r="JS579" s="394">
        <v>2.858020503900855</v>
      </c>
      <c r="JT579" s="394">
        <v>2.858020503900855</v>
      </c>
      <c r="JU579" s="394">
        <v>2.858020503900855</v>
      </c>
      <c r="JV579" s="394">
        <v>2.858020503900855</v>
      </c>
      <c r="JW579" s="394">
        <v>2.858020503900855</v>
      </c>
      <c r="JX579" s="394">
        <v>2.858020503900855</v>
      </c>
      <c r="JY579" s="394">
        <v>2.858020503900855</v>
      </c>
      <c r="JZ579" s="394">
        <v>2.858020503900855</v>
      </c>
      <c r="KA579" s="394">
        <v>2.858020503900855</v>
      </c>
      <c r="KB579" s="394">
        <v>2.858020503900855</v>
      </c>
      <c r="KC579" s="394">
        <v>2.858020503900855</v>
      </c>
    </row>
    <row r="580" spans="1:289" x14ac:dyDescent="0.25">
      <c r="A580" s="383">
        <v>571</v>
      </c>
      <c r="B580" s="384" t="s">
        <v>874</v>
      </c>
      <c r="C580" s="385" t="s">
        <v>142</v>
      </c>
      <c r="D580" s="385" t="s">
        <v>142</v>
      </c>
      <c r="E580" s="129">
        <v>2052</v>
      </c>
      <c r="F580" s="386">
        <v>42.44473</v>
      </c>
      <c r="G580" s="386">
        <v>46.423596610681216</v>
      </c>
      <c r="H580" s="386">
        <v>50.775451328616114</v>
      </c>
      <c r="I580" s="386">
        <v>55.535258916830237</v>
      </c>
      <c r="J580" s="386">
        <v>60.741261815652102</v>
      </c>
      <c r="K580" s="386">
        <v>64.18078800768734</v>
      </c>
      <c r="L580" s="386">
        <v>67.815080328579128</v>
      </c>
      <c r="M580" s="386">
        <v>71.655167577886431</v>
      </c>
      <c r="N580" s="386">
        <v>75.712703070428759</v>
      </c>
      <c r="O580" s="386">
        <v>80</v>
      </c>
      <c r="P580" s="386">
        <v>83.651164207301861</v>
      </c>
      <c r="Q580" s="386">
        <v>87.468965915462235</v>
      </c>
      <c r="R580" s="386">
        <v>91.461010385465258</v>
      </c>
      <c r="S580" s="386">
        <v>95.635249979003675</v>
      </c>
      <c r="T580" s="386">
        <v>100</v>
      </c>
      <c r="U580" s="386">
        <v>130.62332834441997</v>
      </c>
      <c r="V580" s="386">
        <v>170.6245390777415</v>
      </c>
      <c r="W580" s="386">
        <v>222.87545191567145</v>
      </c>
      <c r="X580" s="386">
        <v>291.12733335491737</v>
      </c>
      <c r="Y580" s="386">
        <v>380.28021254854747</v>
      </c>
      <c r="Z580" s="386">
        <v>430.37859084678018</v>
      </c>
      <c r="AA580" s="386">
        <v>487.07696416261439</v>
      </c>
      <c r="AB580" s="386">
        <v>551.2448204058793</v>
      </c>
      <c r="AC580" s="386">
        <v>623.86619442520066</v>
      </c>
      <c r="AD580" s="386">
        <v>706.05475850096741</v>
      </c>
      <c r="AE580" s="386">
        <v>768.39877239167561</v>
      </c>
      <c r="AF580" s="386">
        <v>836.2477078500209</v>
      </c>
      <c r="AG580" s="386">
        <v>910.08764460643204</v>
      </c>
      <c r="AH580" s="386">
        <v>990.44758280381416</v>
      </c>
      <c r="AI580" s="386">
        <v>1077.9032328322037</v>
      </c>
      <c r="AJ580" s="386">
        <v>1143.8815597715618</v>
      </c>
      <c r="AK580" s="386">
        <v>1213.8984121491255</v>
      </c>
      <c r="AL580" s="386">
        <v>1288.2009876201191</v>
      </c>
      <c r="AM580" s="386">
        <v>1367.0516147784433</v>
      </c>
      <c r="AN580" s="386">
        <v>1450.7286793196076</v>
      </c>
      <c r="AO580" s="387">
        <v>1450.7286793196076</v>
      </c>
      <c r="AP580" s="387">
        <v>1450.7286793196076</v>
      </c>
      <c r="AQ580" s="387">
        <v>1450.7286793196076</v>
      </c>
      <c r="AR580" s="387">
        <v>1450.7286793196076</v>
      </c>
      <c r="AS580" s="387">
        <v>1450.7286793196076</v>
      </c>
      <c r="AT580" s="387">
        <v>1450.7286793196076</v>
      </c>
      <c r="AU580" s="387">
        <v>1450.7286793196076</v>
      </c>
      <c r="AV580" s="387">
        <v>1450.7286793196076</v>
      </c>
      <c r="AW580" s="387">
        <v>1450.7286793196076</v>
      </c>
      <c r="AX580" s="387">
        <v>1450.7286793196076</v>
      </c>
      <c r="AY580" s="387">
        <v>1450.7286793196076</v>
      </c>
      <c r="AZ580" s="387">
        <v>1450.7286793196076</v>
      </c>
      <c r="BA580" s="387">
        <v>1450.7286793196076</v>
      </c>
      <c r="BB580" s="387">
        <v>1450.7286793196076</v>
      </c>
      <c r="BC580" s="387">
        <v>1450.7286793196076</v>
      </c>
      <c r="BD580" s="387">
        <v>1450.7286793196076</v>
      </c>
      <c r="BE580" s="387">
        <v>1450.7286793196076</v>
      </c>
      <c r="BF580" s="387">
        <v>1450.7286793196076</v>
      </c>
      <c r="BG580" s="387">
        <v>1450.7286793196076</v>
      </c>
      <c r="BH580" s="387">
        <v>1450.7286793196076</v>
      </c>
      <c r="BI580" s="387">
        <v>1450.7286793196076</v>
      </c>
      <c r="BJ580" s="387">
        <v>1450.7286793196076</v>
      </c>
      <c r="BK580" s="387">
        <v>1450.7286793196076</v>
      </c>
      <c r="BL580" s="387">
        <v>1450.7286793196076</v>
      </c>
      <c r="BM580" s="387">
        <v>1450.7286793196076</v>
      </c>
      <c r="BN580" s="387">
        <v>1450.7286793196076</v>
      </c>
      <c r="BO580" s="387">
        <v>1450.7286793196076</v>
      </c>
      <c r="BP580" s="387">
        <v>1450.7286793196076</v>
      </c>
      <c r="CA580" s="386">
        <v>140</v>
      </c>
      <c r="CB580" s="386">
        <v>151.10694557967921</v>
      </c>
      <c r="CC580" s="386">
        <v>163.09506430300095</v>
      </c>
      <c r="CD580" s="386">
        <v>176.0342643281989</v>
      </c>
      <c r="CE580" s="386">
        <v>190</v>
      </c>
      <c r="CF580" s="386">
        <v>198.5122126542289</v>
      </c>
      <c r="CG580" s="386">
        <v>207.40578196251474</v>
      </c>
      <c r="CH580" s="386">
        <v>216.69779312978611</v>
      </c>
      <c r="CI580" s="386">
        <v>226.40609679727476</v>
      </c>
      <c r="CJ580" s="386">
        <v>236.54934333491863</v>
      </c>
      <c r="CK580" s="386">
        <v>249.51280273894741</v>
      </c>
      <c r="CL580" s="386">
        <v>263.18669015495323</v>
      </c>
      <c r="CM580" s="386">
        <v>277.60993870599157</v>
      </c>
      <c r="CN580" s="386">
        <v>292.82361514167161</v>
      </c>
      <c r="CO580" s="386">
        <v>308.87103676590084</v>
      </c>
      <c r="CP580" s="386">
        <v>401.07884613826633</v>
      </c>
      <c r="CQ580" s="386">
        <v>520.8136136815092</v>
      </c>
      <c r="CR580" s="386">
        <v>676.29301023391236</v>
      </c>
      <c r="CS580" s="386">
        <v>878.18794224327144</v>
      </c>
      <c r="CT580" s="386">
        <v>1140.3549204726041</v>
      </c>
      <c r="CU580" s="386">
        <v>1282.8204914871085</v>
      </c>
      <c r="CV580" s="386">
        <v>1443.0844150672135</v>
      </c>
      <c r="CW580" s="386">
        <v>1623.3702554873862</v>
      </c>
      <c r="CX580" s="386">
        <v>1826.1793689168474</v>
      </c>
      <c r="CY580" s="386">
        <v>2054.3256082120865</v>
      </c>
      <c r="CZ580" s="386">
        <v>2222.1662936481671</v>
      </c>
      <c r="DA580" s="386">
        <v>2403.7197496280423</v>
      </c>
      <c r="DB580" s="386">
        <v>2600.1063247459647</v>
      </c>
      <c r="DC580" s="386">
        <v>2812.5379013215302</v>
      </c>
      <c r="DD580" s="386">
        <v>3042.3253738067724</v>
      </c>
      <c r="DE580" s="386">
        <v>3228.5643828282682</v>
      </c>
      <c r="DF580" s="386">
        <v>3426.2042001853656</v>
      </c>
      <c r="DG580" s="386">
        <v>3635.942737832107</v>
      </c>
      <c r="DH580" s="386">
        <v>3858.5206311050583</v>
      </c>
      <c r="DI580" s="386">
        <v>4094.7238540781591</v>
      </c>
      <c r="DJ580" s="387">
        <v>4094.7238540781591</v>
      </c>
      <c r="DK580" s="387">
        <v>4094.7238540781591</v>
      </c>
      <c r="DL580" s="387">
        <v>4094.7238540781591</v>
      </c>
      <c r="DM580" s="387">
        <v>4094.7238540781591</v>
      </c>
      <c r="DN580" s="387">
        <v>4094.7238540781591</v>
      </c>
      <c r="DO580" s="387">
        <v>4094.7238540781591</v>
      </c>
      <c r="DP580" s="387">
        <v>4094.7238540781591</v>
      </c>
      <c r="DQ580" s="387">
        <v>4094.7238540781591</v>
      </c>
      <c r="DR580" s="387">
        <v>4094.7238540781591</v>
      </c>
      <c r="DS580" s="387">
        <v>4094.7238540781591</v>
      </c>
      <c r="DT580" s="387">
        <v>4094.7238540781591</v>
      </c>
      <c r="DU580" s="387">
        <v>4094.7238540781591</v>
      </c>
      <c r="DV580" s="387">
        <v>4094.7238540781591</v>
      </c>
      <c r="DW580" s="387">
        <v>4094.7238540781591</v>
      </c>
      <c r="DX580" s="387">
        <v>4094.7238540781591</v>
      </c>
      <c r="DY580" s="387">
        <v>4094.7238540781591</v>
      </c>
      <c r="DZ580" s="387">
        <v>4094.7238540781591</v>
      </c>
      <c r="EA580" s="387">
        <v>4094.7238540781591</v>
      </c>
      <c r="EB580" s="387">
        <v>4094.7238540781591</v>
      </c>
      <c r="EC580" s="387">
        <v>4094.7238540781591</v>
      </c>
      <c r="ED580" s="387">
        <v>4094.7238540781591</v>
      </c>
      <c r="EE580" s="387">
        <v>4094.7238540781591</v>
      </c>
      <c r="EF580" s="387">
        <v>4094.7238540781591</v>
      </c>
      <c r="EG580" s="387">
        <v>4094.7238540781591</v>
      </c>
      <c r="EH580" s="387">
        <v>4094.7238540781591</v>
      </c>
      <c r="EI580" s="387">
        <v>4094.7238540781591</v>
      </c>
      <c r="EJ580" s="387">
        <v>4094.7238540781591</v>
      </c>
      <c r="EK580" s="387">
        <v>4094.7238540781591</v>
      </c>
      <c r="EY580" s="386">
        <v>193</v>
      </c>
      <c r="EZ580" s="386">
        <v>193</v>
      </c>
      <c r="FA580" s="386">
        <v>193</v>
      </c>
      <c r="FB580" s="386">
        <v>193</v>
      </c>
      <c r="FC580" s="386">
        <v>194.4</v>
      </c>
      <c r="FD580" s="386">
        <v>197</v>
      </c>
      <c r="FE580" s="386">
        <v>199</v>
      </c>
      <c r="FF580" s="386">
        <v>201</v>
      </c>
      <c r="FG580" s="386">
        <v>203</v>
      </c>
      <c r="FH580" s="386">
        <v>205</v>
      </c>
      <c r="FI580" s="386">
        <v>207.8</v>
      </c>
      <c r="FJ580" s="386">
        <v>208</v>
      </c>
      <c r="FK580" s="386">
        <v>208</v>
      </c>
      <c r="FL580" s="386">
        <v>208</v>
      </c>
      <c r="FM580" s="386">
        <v>208</v>
      </c>
      <c r="FN580" s="386">
        <v>208</v>
      </c>
      <c r="FO580" s="386">
        <v>208</v>
      </c>
      <c r="FP580" s="386">
        <v>208</v>
      </c>
      <c r="FQ580" s="386">
        <v>208</v>
      </c>
      <c r="FR580" s="386">
        <v>208</v>
      </c>
      <c r="FS580" s="386">
        <v>208</v>
      </c>
      <c r="FT580" s="386">
        <v>208</v>
      </c>
      <c r="FU580" s="386">
        <v>208</v>
      </c>
      <c r="FV580" s="386">
        <v>208</v>
      </c>
      <c r="FW580" s="386">
        <v>208</v>
      </c>
      <c r="FX580" s="386">
        <v>208</v>
      </c>
      <c r="FY580" s="386">
        <v>208</v>
      </c>
      <c r="FZ580" s="386">
        <v>208</v>
      </c>
      <c r="GA580" s="386">
        <v>208</v>
      </c>
      <c r="GB580" s="386">
        <v>208</v>
      </c>
      <c r="GC580" s="386">
        <v>204.70000000000002</v>
      </c>
      <c r="GD580" s="387">
        <v>204.70000000000002</v>
      </c>
      <c r="GE580" s="387">
        <v>204.70000000000002</v>
      </c>
      <c r="GF580" s="387">
        <v>204.70000000000002</v>
      </c>
      <c r="GG580" s="387">
        <v>204.70000000000002</v>
      </c>
      <c r="GH580" s="387">
        <v>204.70000000000002</v>
      </c>
      <c r="GI580" s="387">
        <v>204.70000000000002</v>
      </c>
      <c r="GJ580" s="387">
        <v>204.70000000000002</v>
      </c>
      <c r="GK580" s="387">
        <v>204.70000000000002</v>
      </c>
      <c r="GL580" s="387">
        <v>204.70000000000002</v>
      </c>
      <c r="GM580" s="387">
        <v>204.70000000000002</v>
      </c>
      <c r="GN580" s="387">
        <v>204.70000000000002</v>
      </c>
      <c r="GO580" s="387">
        <v>204.70000000000002</v>
      </c>
      <c r="GP580" s="387">
        <v>204.70000000000002</v>
      </c>
      <c r="GQ580" s="387">
        <v>204.70000000000002</v>
      </c>
      <c r="GR580" s="387">
        <v>204.70000000000002</v>
      </c>
      <c r="GS580" s="387">
        <v>204.70000000000002</v>
      </c>
      <c r="GT580" s="387">
        <v>204.70000000000002</v>
      </c>
      <c r="GU580" s="387">
        <v>204.70000000000002</v>
      </c>
      <c r="GV580" s="387">
        <v>204.70000000000002</v>
      </c>
      <c r="GW580" s="387">
        <v>204.70000000000002</v>
      </c>
      <c r="GX580" s="387">
        <v>204.70000000000002</v>
      </c>
      <c r="GY580" s="387">
        <v>204.70000000000002</v>
      </c>
      <c r="GZ580" s="387">
        <v>204.70000000000002</v>
      </c>
      <c r="HA580" s="387">
        <v>204.70000000000002</v>
      </c>
      <c r="HB580" s="387">
        <v>204.70000000000002</v>
      </c>
      <c r="HC580" s="387">
        <v>204.70000000000002</v>
      </c>
      <c r="HD580" s="387">
        <v>204.70000000000002</v>
      </c>
      <c r="HE580" s="387">
        <v>204.70000000000002</v>
      </c>
      <c r="HS580" s="394">
        <v>3.2984071285174861</v>
      </c>
      <c r="HT580" s="394">
        <v>3.2549599042680004</v>
      </c>
      <c r="HU580" s="394">
        <v>3.2120849748327802</v>
      </c>
      <c r="HV580" s="394">
        <v>3.169774801839464</v>
      </c>
      <c r="HW580" s="394">
        <v>3.1280219462125149</v>
      </c>
      <c r="HX580" s="394">
        <v>3.093016131719228</v>
      </c>
      <c r="HY580" s="394">
        <v>3.058402068648856</v>
      </c>
      <c r="HZ580" s="394">
        <v>3.0241753728960843</v>
      </c>
      <c r="IA580" s="394">
        <v>2.9903317094182915</v>
      </c>
      <c r="IB580" s="394">
        <v>2.9568667916864828</v>
      </c>
      <c r="IC580" s="394">
        <v>2.9827774078626343</v>
      </c>
      <c r="ID580" s="394">
        <v>3.0089150751973013</v>
      </c>
      <c r="IE580" s="394">
        <v>3.0352817833084926</v>
      </c>
      <c r="IF580" s="394">
        <v>3.0618795392489675</v>
      </c>
      <c r="IG580" s="394">
        <v>3.0887103676590084</v>
      </c>
      <c r="IH580" s="394">
        <v>3.070499360426072</v>
      </c>
      <c r="II580" s="394">
        <v>3.0523957251202383</v>
      </c>
      <c r="IJ580" s="394">
        <v>3.0343988286776367</v>
      </c>
      <c r="IK580" s="394">
        <v>3.0165080417669348</v>
      </c>
      <c r="IL580" s="394">
        <v>2.9987227387673339</v>
      </c>
      <c r="IM580" s="394">
        <v>2.980679148010426</v>
      </c>
      <c r="IN580" s="394">
        <v>2.9627441272000468</v>
      </c>
      <c r="IO580" s="394">
        <v>2.9449170230608339</v>
      </c>
      <c r="IP580" s="394">
        <v>2.927197186248244</v>
      </c>
      <c r="IQ580" s="394">
        <v>2.9095839713248979</v>
      </c>
      <c r="IR580" s="394">
        <v>2.8919440965939796</v>
      </c>
      <c r="IS580" s="394">
        <v>2.8744111667677585</v>
      </c>
      <c r="IT580" s="394">
        <v>2.8569845334735668</v>
      </c>
      <c r="IU580" s="394">
        <v>2.8396635522696125</v>
      </c>
      <c r="IV580" s="394">
        <v>2.8224475826211468</v>
      </c>
      <c r="IW580" s="394">
        <v>2.8224638777051592</v>
      </c>
      <c r="IX580" s="394">
        <v>2.8224801728832491</v>
      </c>
      <c r="IY580" s="394">
        <v>2.8224964681554177</v>
      </c>
      <c r="IZ580" s="394">
        <v>2.8225127635216647</v>
      </c>
      <c r="JA580" s="394">
        <v>2.8225290589819911</v>
      </c>
      <c r="JB580" s="394">
        <v>2.8225290589819911</v>
      </c>
      <c r="JC580" s="394">
        <v>2.8225290589819911</v>
      </c>
      <c r="JD580" s="394">
        <v>2.8225290589819911</v>
      </c>
      <c r="JE580" s="394">
        <v>2.8225290589819911</v>
      </c>
      <c r="JF580" s="394">
        <v>2.8225290589819911</v>
      </c>
      <c r="JG580" s="394">
        <v>2.8225290589819911</v>
      </c>
      <c r="JH580" s="394">
        <v>2.8225290589819911</v>
      </c>
      <c r="JI580" s="394">
        <v>2.8225290589819911</v>
      </c>
      <c r="JJ580" s="394">
        <v>2.8225290589819911</v>
      </c>
      <c r="JK580" s="394">
        <v>2.8225290589819911</v>
      </c>
      <c r="JL580" s="394">
        <v>2.8225290589819911</v>
      </c>
      <c r="JM580" s="394">
        <v>2.8225290589819911</v>
      </c>
      <c r="JN580" s="394">
        <v>2.8225290589819911</v>
      </c>
      <c r="JO580" s="394">
        <v>2.8225290589819911</v>
      </c>
      <c r="JP580" s="394">
        <v>2.8225290589819911</v>
      </c>
      <c r="JQ580" s="394">
        <v>2.8225290589819911</v>
      </c>
      <c r="JR580" s="394">
        <v>2.8225290589819911</v>
      </c>
      <c r="JS580" s="394">
        <v>2.8225290589819911</v>
      </c>
      <c r="JT580" s="394">
        <v>2.8225290589819911</v>
      </c>
      <c r="JU580" s="394">
        <v>2.8225290589819911</v>
      </c>
      <c r="JV580" s="394">
        <v>2.8225290589819911</v>
      </c>
      <c r="JW580" s="394">
        <v>2.8225290589819911</v>
      </c>
      <c r="JX580" s="394">
        <v>2.8225290589819911</v>
      </c>
      <c r="JY580" s="394">
        <v>2.8225290589819911</v>
      </c>
      <c r="JZ580" s="394">
        <v>2.8225290589819911</v>
      </c>
      <c r="KA580" s="394">
        <v>2.8225290589819911</v>
      </c>
      <c r="KB580" s="394">
        <v>2.8225290589819911</v>
      </c>
      <c r="KC580" s="394">
        <v>2.8225290589819911</v>
      </c>
    </row>
    <row r="581" spans="1:289" x14ac:dyDescent="0.25">
      <c r="A581" s="383">
        <v>572</v>
      </c>
      <c r="B581" s="384" t="s">
        <v>874</v>
      </c>
      <c r="C581" s="385" t="s">
        <v>142</v>
      </c>
      <c r="D581" s="385" t="s">
        <v>142</v>
      </c>
      <c r="E581" s="129">
        <v>2052</v>
      </c>
      <c r="F581" s="386">
        <v>93.98478999999999</v>
      </c>
      <c r="G581" s="386">
        <v>102.06255181827522</v>
      </c>
      <c r="H581" s="386">
        <v>110.83457742107117</v>
      </c>
      <c r="I581" s="386">
        <v>120.36053707514498</v>
      </c>
      <c r="J581" s="386">
        <v>130.70522956009606</v>
      </c>
      <c r="K581" s="386">
        <v>132.33094850995167</v>
      </c>
      <c r="L581" s="386">
        <v>133.97688824296046</v>
      </c>
      <c r="M581" s="386">
        <v>135.64330026635332</v>
      </c>
      <c r="N581" s="386">
        <v>137.33043921562219</v>
      </c>
      <c r="O581" s="386">
        <v>139.0385628934294</v>
      </c>
      <c r="P581" s="386">
        <v>140.66665185687043</v>
      </c>
      <c r="Q581" s="386">
        <v>142.3138051260531</v>
      </c>
      <c r="R581" s="386">
        <v>143.98024593678429</v>
      </c>
      <c r="S581" s="386">
        <v>145.66620013887768</v>
      </c>
      <c r="T581" s="386">
        <v>147.37189622676274</v>
      </c>
      <c r="U581" s="386">
        <v>149.00209581867639</v>
      </c>
      <c r="V581" s="386">
        <v>150.65032836515954</v>
      </c>
      <c r="W581" s="386">
        <v>152.31679334328976</v>
      </c>
      <c r="X581" s="386">
        <v>154.00169243672175</v>
      </c>
      <c r="Y581" s="386">
        <v>155.70522956009609</v>
      </c>
      <c r="Z581" s="386">
        <v>157.33732077513199</v>
      </c>
      <c r="AA581" s="386">
        <v>158.98651945496994</v>
      </c>
      <c r="AB581" s="386">
        <v>160.6530049188473</v>
      </c>
      <c r="AC581" s="386">
        <v>162.33695836561301</v>
      </c>
      <c r="AD581" s="386">
        <v>164.03856289342943</v>
      </c>
      <c r="AE581" s="386">
        <v>165.67235913679568</v>
      </c>
      <c r="AF581" s="386">
        <v>167.32242771343377</v>
      </c>
      <c r="AG581" s="386">
        <v>168.98893069302113</v>
      </c>
      <c r="AH581" s="386">
        <v>170.67203175942163</v>
      </c>
      <c r="AI581" s="386">
        <v>172.37189622676277</v>
      </c>
      <c r="AJ581" s="386">
        <v>174.00723721880522</v>
      </c>
      <c r="AK581" s="386">
        <v>175.65809315393756</v>
      </c>
      <c r="AL581" s="386">
        <v>177.3246112268184</v>
      </c>
      <c r="AM581" s="386">
        <v>179.00694002858384</v>
      </c>
      <c r="AN581" s="386">
        <v>180.70522956009611</v>
      </c>
      <c r="AO581" s="387">
        <v>180.70522956009611</v>
      </c>
      <c r="AP581" s="387">
        <v>180.70522956009611</v>
      </c>
      <c r="AQ581" s="387">
        <v>180.70522956009611</v>
      </c>
      <c r="AR581" s="387">
        <v>180.70522956009611</v>
      </c>
      <c r="AS581" s="387">
        <v>180.70522956009611</v>
      </c>
      <c r="AT581" s="387">
        <v>180.70522956009611</v>
      </c>
      <c r="AU581" s="387">
        <v>180.70522956009611</v>
      </c>
      <c r="AV581" s="387">
        <v>180.70522956009611</v>
      </c>
      <c r="AW581" s="387">
        <v>180.70522956009611</v>
      </c>
      <c r="AX581" s="387">
        <v>180.70522956009611</v>
      </c>
      <c r="AY581" s="387">
        <v>180.70522956009611</v>
      </c>
      <c r="AZ581" s="387">
        <v>180.70522956009611</v>
      </c>
      <c r="BA581" s="387">
        <v>180.70522956009611</v>
      </c>
      <c r="BB581" s="387">
        <v>180.70522956009611</v>
      </c>
      <c r="BC581" s="387">
        <v>180.70522956009611</v>
      </c>
      <c r="BD581" s="387">
        <v>180.70522956009611</v>
      </c>
      <c r="BE581" s="387">
        <v>180.70522956009611</v>
      </c>
      <c r="BF581" s="387">
        <v>180.70522956009611</v>
      </c>
      <c r="BG581" s="387">
        <v>180.70522956009611</v>
      </c>
      <c r="BH581" s="387">
        <v>180.70522956009611</v>
      </c>
      <c r="BI581" s="387">
        <v>180.70522956009611</v>
      </c>
      <c r="BJ581" s="387">
        <v>180.70522956009611</v>
      </c>
      <c r="BK581" s="387">
        <v>180.70522956009611</v>
      </c>
      <c r="BL581" s="387">
        <v>180.70522956009611</v>
      </c>
      <c r="BM581" s="387">
        <v>180.70522956009611</v>
      </c>
      <c r="BN581" s="387">
        <v>180.70522956009611</v>
      </c>
      <c r="BO581" s="387">
        <v>180.70522956009611</v>
      </c>
      <c r="BP581" s="387">
        <v>180.70522956009611</v>
      </c>
      <c r="CA581" s="386">
        <v>260</v>
      </c>
      <c r="CB581" s="386">
        <v>282.03670756135176</v>
      </c>
      <c r="CC581" s="386">
        <v>305.94117081556709</v>
      </c>
      <c r="CD581" s="386">
        <v>331.8716943241833</v>
      </c>
      <c r="CE581" s="386">
        <v>360</v>
      </c>
      <c r="CF581" s="386">
        <v>362.78433000025507</v>
      </c>
      <c r="CG581" s="386">
        <v>365.59019470481655</v>
      </c>
      <c r="CH581" s="386">
        <v>368.41776066847132</v>
      </c>
      <c r="CI581" s="386">
        <v>371.26719573418245</v>
      </c>
      <c r="CJ581" s="386">
        <v>374.13866904305263</v>
      </c>
      <c r="CK581" s="386">
        <v>376.71925568327879</v>
      </c>
      <c r="CL581" s="386">
        <v>379.31764167962268</v>
      </c>
      <c r="CM581" s="386">
        <v>381.93394980148616</v>
      </c>
      <c r="CN581" s="386">
        <v>384.56830366506159</v>
      </c>
      <c r="CO581" s="386">
        <v>387.22082773917236</v>
      </c>
      <c r="CP581" s="386">
        <v>389.93545554600513</v>
      </c>
      <c r="CQ581" s="386">
        <v>392.66911436460623</v>
      </c>
      <c r="CR581" s="386">
        <v>395.42193761267947</v>
      </c>
      <c r="CS581" s="386">
        <v>398.19405964325921</v>
      </c>
      <c r="CT581" s="386">
        <v>400.98561575126712</v>
      </c>
      <c r="CU581" s="386">
        <v>403.56123408641008</v>
      </c>
      <c r="CV581" s="386">
        <v>406.1533961815976</v>
      </c>
      <c r="CW581" s="386">
        <v>408.76220830101983</v>
      </c>
      <c r="CX581" s="386">
        <v>411.38777739142506</v>
      </c>
      <c r="CY581" s="386">
        <v>414.03021108650387</v>
      </c>
      <c r="CZ581" s="386">
        <v>416.38852154360762</v>
      </c>
      <c r="DA581" s="386">
        <v>418.76026490503369</v>
      </c>
      <c r="DB581" s="386">
        <v>421.1455176844226</v>
      </c>
      <c r="DC581" s="386">
        <v>423.54435683123558</v>
      </c>
      <c r="DD581" s="386">
        <v>425.95685973323657</v>
      </c>
      <c r="DE581" s="386">
        <v>429.99803308336573</v>
      </c>
      <c r="DF581" s="386">
        <v>434.07754618944108</v>
      </c>
      <c r="DG581" s="386">
        <v>438.19576279158434</v>
      </c>
      <c r="DH581" s="386">
        <v>442.3530500808227</v>
      </c>
      <c r="DI581" s="386">
        <v>446.54977873182861</v>
      </c>
      <c r="DJ581" s="387">
        <v>446.54977873182861</v>
      </c>
      <c r="DK581" s="387">
        <v>446.54977873182861</v>
      </c>
      <c r="DL581" s="387">
        <v>446.54977873182861</v>
      </c>
      <c r="DM581" s="387">
        <v>446.54977873182861</v>
      </c>
      <c r="DN581" s="387">
        <v>446.54977873182861</v>
      </c>
      <c r="DO581" s="387">
        <v>446.54977873182861</v>
      </c>
      <c r="DP581" s="387">
        <v>446.54977873182861</v>
      </c>
      <c r="DQ581" s="387">
        <v>446.54977873182861</v>
      </c>
      <c r="DR581" s="387">
        <v>446.54977873182861</v>
      </c>
      <c r="DS581" s="387">
        <v>446.54977873182861</v>
      </c>
      <c r="DT581" s="387">
        <v>446.54977873182861</v>
      </c>
      <c r="DU581" s="387">
        <v>446.54977873182861</v>
      </c>
      <c r="DV581" s="387">
        <v>446.54977873182861</v>
      </c>
      <c r="DW581" s="387">
        <v>446.54977873182861</v>
      </c>
      <c r="DX581" s="387">
        <v>446.54977873182861</v>
      </c>
      <c r="DY581" s="387">
        <v>446.54977873182861</v>
      </c>
      <c r="DZ581" s="387">
        <v>446.54977873182861</v>
      </c>
      <c r="EA581" s="387">
        <v>446.54977873182861</v>
      </c>
      <c r="EB581" s="387">
        <v>446.54977873182861</v>
      </c>
      <c r="EC581" s="387">
        <v>446.54977873182861</v>
      </c>
      <c r="ED581" s="387">
        <v>446.54977873182861</v>
      </c>
      <c r="EE581" s="387">
        <v>446.54977873182861</v>
      </c>
      <c r="EF581" s="387">
        <v>446.54977873182861</v>
      </c>
      <c r="EG581" s="387">
        <v>446.54977873182861</v>
      </c>
      <c r="EH581" s="387">
        <v>446.54977873182861</v>
      </c>
      <c r="EI581" s="387">
        <v>446.54977873182861</v>
      </c>
      <c r="EJ581" s="387">
        <v>446.54977873182861</v>
      </c>
      <c r="EK581" s="387">
        <v>446.54977873182861</v>
      </c>
      <c r="EY581" s="386">
        <v>92</v>
      </c>
      <c r="EZ581" s="386">
        <v>92</v>
      </c>
      <c r="FA581" s="386">
        <v>92</v>
      </c>
      <c r="FB581" s="386">
        <v>92</v>
      </c>
      <c r="FC581" s="386">
        <v>92.700000000000017</v>
      </c>
      <c r="FD581" s="386">
        <v>93</v>
      </c>
      <c r="FE581" s="386">
        <v>93</v>
      </c>
      <c r="FF581" s="386">
        <v>93</v>
      </c>
      <c r="FG581" s="386">
        <v>93</v>
      </c>
      <c r="FH581" s="386">
        <v>93</v>
      </c>
      <c r="FI581" s="386">
        <v>95.4</v>
      </c>
      <c r="FJ581" s="386">
        <v>95</v>
      </c>
      <c r="FK581" s="386">
        <v>95</v>
      </c>
      <c r="FL581" s="386">
        <v>95</v>
      </c>
      <c r="FM581" s="386">
        <v>95</v>
      </c>
      <c r="FN581" s="386">
        <v>95</v>
      </c>
      <c r="FO581" s="386">
        <v>95</v>
      </c>
      <c r="FP581" s="386">
        <v>95</v>
      </c>
      <c r="FQ581" s="386">
        <v>95</v>
      </c>
      <c r="FR581" s="386">
        <v>95</v>
      </c>
      <c r="FS581" s="386">
        <v>95</v>
      </c>
      <c r="FT581" s="386">
        <v>95</v>
      </c>
      <c r="FU581" s="386">
        <v>95</v>
      </c>
      <c r="FV581" s="386">
        <v>95</v>
      </c>
      <c r="FW581" s="386">
        <v>95</v>
      </c>
      <c r="FX581" s="386">
        <v>95</v>
      </c>
      <c r="FY581" s="386">
        <v>95</v>
      </c>
      <c r="FZ581" s="386">
        <v>95</v>
      </c>
      <c r="GA581" s="386">
        <v>95</v>
      </c>
      <c r="GB581" s="386">
        <v>95</v>
      </c>
      <c r="GC581" s="386">
        <v>88.2</v>
      </c>
      <c r="GD581" s="387">
        <v>88.2</v>
      </c>
      <c r="GE581" s="387">
        <v>88.2</v>
      </c>
      <c r="GF581" s="387">
        <v>88.2</v>
      </c>
      <c r="GG581" s="387">
        <v>88.2</v>
      </c>
      <c r="GH581" s="387">
        <v>88.2</v>
      </c>
      <c r="GI581" s="387">
        <v>88.2</v>
      </c>
      <c r="GJ581" s="387">
        <v>88.2</v>
      </c>
      <c r="GK581" s="387">
        <v>88.2</v>
      </c>
      <c r="GL581" s="387">
        <v>88.2</v>
      </c>
      <c r="GM581" s="387">
        <v>88.2</v>
      </c>
      <c r="GN581" s="387">
        <v>88.2</v>
      </c>
      <c r="GO581" s="387">
        <v>88.2</v>
      </c>
      <c r="GP581" s="387">
        <v>88.2</v>
      </c>
      <c r="GQ581" s="387">
        <v>88.2</v>
      </c>
      <c r="GR581" s="387">
        <v>88.2</v>
      </c>
      <c r="GS581" s="387">
        <v>88.2</v>
      </c>
      <c r="GT581" s="387">
        <v>88.2</v>
      </c>
      <c r="GU581" s="387">
        <v>88.2</v>
      </c>
      <c r="GV581" s="387">
        <v>88.2</v>
      </c>
      <c r="GW581" s="387">
        <v>88.2</v>
      </c>
      <c r="GX581" s="387">
        <v>88.2</v>
      </c>
      <c r="GY581" s="387">
        <v>88.2</v>
      </c>
      <c r="GZ581" s="387">
        <v>88.2</v>
      </c>
      <c r="HA581" s="387">
        <v>88.2</v>
      </c>
      <c r="HB581" s="387">
        <v>88.2</v>
      </c>
      <c r="HC581" s="387">
        <v>88.2</v>
      </c>
      <c r="HD581" s="387">
        <v>88.2</v>
      </c>
      <c r="HE581" s="387">
        <v>88.2</v>
      </c>
      <c r="HS581" s="394">
        <v>2.7664050746934694</v>
      </c>
      <c r="HT581" s="394">
        <v>2.7633711144468029</v>
      </c>
      <c r="HU581" s="394">
        <v>2.760340481592376</v>
      </c>
      <c r="HV581" s="394">
        <v>2.7573131724809858</v>
      </c>
      <c r="HW581" s="394">
        <v>2.7542891834674301</v>
      </c>
      <c r="HX581" s="394">
        <v>2.741492705109513</v>
      </c>
      <c r="HY581" s="394">
        <v>2.7287556794261172</v>
      </c>
      <c r="HZ581" s="394">
        <v>2.7160778301990218</v>
      </c>
      <c r="IA581" s="394">
        <v>2.7034588824933175</v>
      </c>
      <c r="IB581" s="394">
        <v>2.6908985626514514</v>
      </c>
      <c r="IC581" s="394">
        <v>2.6780992560098325</v>
      </c>
      <c r="ID581" s="394">
        <v>2.665360829496799</v>
      </c>
      <c r="IE581" s="394">
        <v>2.6526829935349423</v>
      </c>
      <c r="IF581" s="394">
        <v>2.6400654599242337</v>
      </c>
      <c r="IG581" s="394">
        <v>2.6275079418354736</v>
      </c>
      <c r="IH581" s="394">
        <v>2.6169796700076309</v>
      </c>
      <c r="II581" s="394">
        <v>2.6064935843539634</v>
      </c>
      <c r="IJ581" s="394">
        <v>2.5960495158369192</v>
      </c>
      <c r="IK581" s="394">
        <v>2.5856472960962713</v>
      </c>
      <c r="IL581" s="394">
        <v>2.5752867574463996</v>
      </c>
      <c r="IM581" s="394">
        <v>2.5649428380897858</v>
      </c>
      <c r="IN581" s="394">
        <v>2.5546404662103015</v>
      </c>
      <c r="IO581" s="394">
        <v>2.544379474927986</v>
      </c>
      <c r="IP581" s="394">
        <v>2.5341596980331693</v>
      </c>
      <c r="IQ581" s="394">
        <v>2.5239809699837834</v>
      </c>
      <c r="IR581" s="394">
        <v>2.5133252385196951</v>
      </c>
      <c r="IS581" s="394">
        <v>2.5027144933745951</v>
      </c>
      <c r="IT581" s="394">
        <v>2.4921485446254437</v>
      </c>
      <c r="IU581" s="394">
        <v>2.48162720315102</v>
      </c>
      <c r="IV581" s="394">
        <v>2.4711502806285295</v>
      </c>
      <c r="IW581" s="394">
        <v>2.471150280621174</v>
      </c>
      <c r="IX581" s="394">
        <v>2.4711502806138186</v>
      </c>
      <c r="IY581" s="394">
        <v>2.4711502806064636</v>
      </c>
      <c r="IZ581" s="394">
        <v>2.4711502805991081</v>
      </c>
      <c r="JA581" s="394">
        <v>2.4711502805917527</v>
      </c>
      <c r="JB581" s="394">
        <v>2.4711502805917527</v>
      </c>
      <c r="JC581" s="394">
        <v>2.4711502805917527</v>
      </c>
      <c r="JD581" s="394">
        <v>2.4711502805917527</v>
      </c>
      <c r="JE581" s="394">
        <v>2.4711502805917527</v>
      </c>
      <c r="JF581" s="394">
        <v>2.4711502805917527</v>
      </c>
      <c r="JG581" s="394">
        <v>2.4711502805917527</v>
      </c>
      <c r="JH581" s="394">
        <v>2.4711502805917527</v>
      </c>
      <c r="JI581" s="394">
        <v>2.4711502805917527</v>
      </c>
      <c r="JJ581" s="394">
        <v>2.4711502805917527</v>
      </c>
      <c r="JK581" s="394">
        <v>2.4711502805917527</v>
      </c>
      <c r="JL581" s="394">
        <v>2.4711502805917527</v>
      </c>
      <c r="JM581" s="394">
        <v>2.4711502805917527</v>
      </c>
      <c r="JN581" s="394">
        <v>2.4711502805917527</v>
      </c>
      <c r="JO581" s="394">
        <v>2.4711502805917527</v>
      </c>
      <c r="JP581" s="394">
        <v>2.4711502805917527</v>
      </c>
      <c r="JQ581" s="394">
        <v>2.4711502805917527</v>
      </c>
      <c r="JR581" s="394">
        <v>2.4711502805917527</v>
      </c>
      <c r="JS581" s="394">
        <v>2.4711502805917527</v>
      </c>
      <c r="JT581" s="394">
        <v>2.4711502805917527</v>
      </c>
      <c r="JU581" s="394">
        <v>2.4711502805917527</v>
      </c>
      <c r="JV581" s="394">
        <v>2.4711502805917527</v>
      </c>
      <c r="JW581" s="394">
        <v>2.4711502805917527</v>
      </c>
      <c r="JX581" s="394">
        <v>2.4711502805917527</v>
      </c>
      <c r="JY581" s="394">
        <v>2.4711502805917527</v>
      </c>
      <c r="JZ581" s="394">
        <v>2.4711502805917527</v>
      </c>
      <c r="KA581" s="394">
        <v>2.4711502805917527</v>
      </c>
      <c r="KB581" s="394">
        <v>2.4711502805917527</v>
      </c>
      <c r="KC581" s="394">
        <v>2.4711502805917527</v>
      </c>
    </row>
    <row r="582" spans="1:289" x14ac:dyDescent="0.25">
      <c r="A582" s="383">
        <v>573</v>
      </c>
      <c r="B582" s="384" t="s">
        <v>874</v>
      </c>
      <c r="C582" s="385" t="s">
        <v>142</v>
      </c>
      <c r="D582" s="385" t="s">
        <v>142</v>
      </c>
      <c r="E582" s="129">
        <v>2052</v>
      </c>
      <c r="F582" s="386">
        <v>421.44401000000005</v>
      </c>
      <c r="G582" s="386">
        <v>411.60502924382871</v>
      </c>
      <c r="H582" s="386">
        <v>401.99574813938648</v>
      </c>
      <c r="I582" s="386">
        <v>392.61080414645579</v>
      </c>
      <c r="J582" s="386">
        <v>383.44495991803285</v>
      </c>
      <c r="K582" s="386">
        <v>385.09732414854392</v>
      </c>
      <c r="L582" s="386">
        <v>386.75680884701177</v>
      </c>
      <c r="M582" s="386">
        <v>388.42344469738788</v>
      </c>
      <c r="N582" s="386">
        <v>390.09726251584885</v>
      </c>
      <c r="O582" s="386">
        <v>391.77829325136616</v>
      </c>
      <c r="P582" s="386">
        <v>393.43095788480582</v>
      </c>
      <c r="Q582" s="386">
        <v>395.09059406423893</v>
      </c>
      <c r="R582" s="386">
        <v>396.75723119820515</v>
      </c>
      <c r="S582" s="386">
        <v>398.4308988193003</v>
      </c>
      <c r="T582" s="386">
        <v>400.11162658469948</v>
      </c>
      <c r="U582" s="386">
        <v>401.76457926124908</v>
      </c>
      <c r="V582" s="386">
        <v>403.42436066350763</v>
      </c>
      <c r="W582" s="386">
        <v>405.09099900250351</v>
      </c>
      <c r="X582" s="386">
        <v>406.76452260581124</v>
      </c>
      <c r="Y582" s="386">
        <v>408.44495991803279</v>
      </c>
      <c r="Z582" s="386">
        <v>410.09818902531674</v>
      </c>
      <c r="AA582" s="386">
        <v>411.75810977223244</v>
      </c>
      <c r="AB582" s="386">
        <v>413.42474924397987</v>
      </c>
      <c r="AC582" s="386">
        <v>415.0981346353895</v>
      </c>
      <c r="AD582" s="386">
        <v>416.77829325136611</v>
      </c>
      <c r="AE582" s="386">
        <v>418.43178786537442</v>
      </c>
      <c r="AF582" s="386">
        <v>420.09184242859988</v>
      </c>
      <c r="AG582" s="386">
        <v>421.75848296648792</v>
      </c>
      <c r="AH582" s="386">
        <v>423.43173560773522</v>
      </c>
      <c r="AI582" s="386">
        <v>425.11162658469942</v>
      </c>
      <c r="AJ582" s="386">
        <v>426.76537641643313</v>
      </c>
      <c r="AK582" s="386">
        <v>428.4255595902232</v>
      </c>
      <c r="AL582" s="386">
        <v>430.09220113276308</v>
      </c>
      <c r="AM582" s="386">
        <v>431.7653261681038</v>
      </c>
      <c r="AN582" s="386">
        <v>433.44495991803274</v>
      </c>
      <c r="AO582" s="387">
        <v>433.44495991803274</v>
      </c>
      <c r="AP582" s="387">
        <v>433.44495991803274</v>
      </c>
      <c r="AQ582" s="387">
        <v>433.44495991803274</v>
      </c>
      <c r="AR582" s="387">
        <v>433.44495991803274</v>
      </c>
      <c r="AS582" s="387">
        <v>433.44495991803274</v>
      </c>
      <c r="AT582" s="387">
        <v>433.44495991803274</v>
      </c>
      <c r="AU582" s="387">
        <v>433.44495991803274</v>
      </c>
      <c r="AV582" s="387">
        <v>433.44495991803274</v>
      </c>
      <c r="AW582" s="387">
        <v>433.44495991803274</v>
      </c>
      <c r="AX582" s="387">
        <v>433.44495991803274</v>
      </c>
      <c r="AY582" s="387">
        <v>433.44495991803274</v>
      </c>
      <c r="AZ582" s="387">
        <v>433.44495991803274</v>
      </c>
      <c r="BA582" s="387">
        <v>433.44495991803274</v>
      </c>
      <c r="BB582" s="387">
        <v>433.44495991803274</v>
      </c>
      <c r="BC582" s="387">
        <v>433.44495991803274</v>
      </c>
      <c r="BD582" s="387">
        <v>433.44495991803274</v>
      </c>
      <c r="BE582" s="387">
        <v>433.44495991803274</v>
      </c>
      <c r="BF582" s="387">
        <v>433.44495991803274</v>
      </c>
      <c r="BG582" s="387">
        <v>433.44495991803274</v>
      </c>
      <c r="BH582" s="387">
        <v>433.44495991803274</v>
      </c>
      <c r="BI582" s="387">
        <v>433.44495991803274</v>
      </c>
      <c r="BJ582" s="387">
        <v>433.44495991803274</v>
      </c>
      <c r="BK582" s="387">
        <v>433.44495991803274</v>
      </c>
      <c r="BL582" s="387">
        <v>433.44495991803274</v>
      </c>
      <c r="BM582" s="387">
        <v>433.44495991803274</v>
      </c>
      <c r="BN582" s="387">
        <v>433.44495991803274</v>
      </c>
      <c r="BO582" s="387">
        <v>433.44495991803274</v>
      </c>
      <c r="BP582" s="387">
        <v>433.44495991803274</v>
      </c>
      <c r="CA582" s="386">
        <v>1220</v>
      </c>
      <c r="CB582" s="386">
        <v>1191.5180279284809</v>
      </c>
      <c r="CC582" s="386">
        <v>1163.7009925234231</v>
      </c>
      <c r="CD582" s="386">
        <v>1136.533370254037</v>
      </c>
      <c r="CE582" s="386">
        <v>1110</v>
      </c>
      <c r="CF582" s="386">
        <v>1110.1698659219483</v>
      </c>
      <c r="CG582" s="386">
        <v>1110.3397578388797</v>
      </c>
      <c r="CH582" s="386">
        <v>1110.5096757547726</v>
      </c>
      <c r="CI582" s="386">
        <v>1110.6796196736054</v>
      </c>
      <c r="CJ582" s="386">
        <v>1110.8495895993578</v>
      </c>
      <c r="CK582" s="386">
        <v>1110.8214874658565</v>
      </c>
      <c r="CL582" s="386">
        <v>1110.7933860432795</v>
      </c>
      <c r="CM582" s="386">
        <v>1110.7652853316088</v>
      </c>
      <c r="CN582" s="386">
        <v>1110.7371853308264</v>
      </c>
      <c r="CO582" s="386">
        <v>1110.7090860409144</v>
      </c>
      <c r="CP582" s="386">
        <v>1111.2554766024462</v>
      </c>
      <c r="CQ582" s="386">
        <v>1111.8021359496117</v>
      </c>
      <c r="CR582" s="386">
        <v>1112.3490642146348</v>
      </c>
      <c r="CS582" s="386">
        <v>1112.896261529804</v>
      </c>
      <c r="CT582" s="386">
        <v>1113.4437280274731</v>
      </c>
      <c r="CU582" s="386">
        <v>1113.9322660287355</v>
      </c>
      <c r="CV582" s="386">
        <v>1114.4210183824368</v>
      </c>
      <c r="CW582" s="386">
        <v>1114.909985182627</v>
      </c>
      <c r="CX582" s="386">
        <v>1115.3991665233973</v>
      </c>
      <c r="CY582" s="386">
        <v>1115.8885624988802</v>
      </c>
      <c r="CZ582" s="386">
        <v>1116.0985898393897</v>
      </c>
      <c r="DA582" s="386">
        <v>1116.3086567102655</v>
      </c>
      <c r="DB582" s="386">
        <v>1116.5187631189481</v>
      </c>
      <c r="DC582" s="386">
        <v>1116.7289090728789</v>
      </c>
      <c r="DD582" s="386">
        <v>1116.9390945795008</v>
      </c>
      <c r="DE582" s="386">
        <v>1121.2862064483072</v>
      </c>
      <c r="DF582" s="386">
        <v>1125.6502372177877</v>
      </c>
      <c r="DG582" s="386">
        <v>1130.0312527360747</v>
      </c>
      <c r="DH582" s="386">
        <v>1134.4293191075815</v>
      </c>
      <c r="DI582" s="386">
        <v>1138.8445026939989</v>
      </c>
      <c r="DJ582" s="387">
        <v>1138.8445026939989</v>
      </c>
      <c r="DK582" s="387">
        <v>1138.8445026939989</v>
      </c>
      <c r="DL582" s="387">
        <v>1138.8445026939989</v>
      </c>
      <c r="DM582" s="387">
        <v>1138.8445026939989</v>
      </c>
      <c r="DN582" s="387">
        <v>1138.8445026939989</v>
      </c>
      <c r="DO582" s="387">
        <v>1138.8445026939989</v>
      </c>
      <c r="DP582" s="387">
        <v>1138.8445026939989</v>
      </c>
      <c r="DQ582" s="387">
        <v>1138.8445026939989</v>
      </c>
      <c r="DR582" s="387">
        <v>1138.8445026939989</v>
      </c>
      <c r="DS582" s="387">
        <v>1138.8445026939989</v>
      </c>
      <c r="DT582" s="387">
        <v>1138.8445026939989</v>
      </c>
      <c r="DU582" s="387">
        <v>1138.8445026939989</v>
      </c>
      <c r="DV582" s="387">
        <v>1138.8445026939989</v>
      </c>
      <c r="DW582" s="387">
        <v>1138.8445026939989</v>
      </c>
      <c r="DX582" s="387">
        <v>1138.8445026939989</v>
      </c>
      <c r="DY582" s="387">
        <v>1138.8445026939989</v>
      </c>
      <c r="DZ582" s="387">
        <v>1138.8445026939989</v>
      </c>
      <c r="EA582" s="387">
        <v>1138.8445026939989</v>
      </c>
      <c r="EB582" s="387">
        <v>1138.8445026939989</v>
      </c>
      <c r="EC582" s="387">
        <v>1138.8445026939989</v>
      </c>
      <c r="ED582" s="387">
        <v>1138.8445026939989</v>
      </c>
      <c r="EE582" s="387">
        <v>1138.8445026939989</v>
      </c>
      <c r="EF582" s="387">
        <v>1138.8445026939989</v>
      </c>
      <c r="EG582" s="387">
        <v>1138.8445026939989</v>
      </c>
      <c r="EH582" s="387">
        <v>1138.8445026939989</v>
      </c>
      <c r="EI582" s="387">
        <v>1138.8445026939989</v>
      </c>
      <c r="EJ582" s="387">
        <v>1138.8445026939989</v>
      </c>
      <c r="EK582" s="387">
        <v>1138.8445026939989</v>
      </c>
      <c r="EY582" s="386">
        <v>772</v>
      </c>
      <c r="EZ582" s="386">
        <v>773</v>
      </c>
      <c r="FA582" s="386">
        <v>774</v>
      </c>
      <c r="FB582" s="386">
        <v>775</v>
      </c>
      <c r="FC582" s="386">
        <v>776.69999999999993</v>
      </c>
      <c r="FD582" s="386">
        <v>782</v>
      </c>
      <c r="FE582" s="386">
        <v>787</v>
      </c>
      <c r="FF582" s="386">
        <v>792</v>
      </c>
      <c r="FG582" s="386">
        <v>797</v>
      </c>
      <c r="FH582" s="386">
        <v>802</v>
      </c>
      <c r="FI582" s="386">
        <v>809.2</v>
      </c>
      <c r="FJ582" s="386">
        <v>806</v>
      </c>
      <c r="FK582" s="386">
        <v>803</v>
      </c>
      <c r="FL582" s="386">
        <v>800</v>
      </c>
      <c r="FM582" s="386">
        <v>797</v>
      </c>
      <c r="FN582" s="386">
        <v>794</v>
      </c>
      <c r="FO582" s="386">
        <v>791</v>
      </c>
      <c r="FP582" s="386">
        <v>788</v>
      </c>
      <c r="FQ582" s="386">
        <v>785</v>
      </c>
      <c r="FR582" s="386">
        <v>782</v>
      </c>
      <c r="FS582" s="386">
        <v>779</v>
      </c>
      <c r="FT582" s="386">
        <v>776</v>
      </c>
      <c r="FU582" s="386">
        <v>773</v>
      </c>
      <c r="FV582" s="386">
        <v>770</v>
      </c>
      <c r="FW582" s="386">
        <v>767</v>
      </c>
      <c r="FX582" s="386">
        <v>764</v>
      </c>
      <c r="FY582" s="386">
        <v>761</v>
      </c>
      <c r="FZ582" s="386">
        <v>758</v>
      </c>
      <c r="GA582" s="386">
        <v>755</v>
      </c>
      <c r="GB582" s="386">
        <v>752</v>
      </c>
      <c r="GC582" s="386">
        <v>739.9</v>
      </c>
      <c r="GD582" s="387">
        <v>739.9</v>
      </c>
      <c r="GE582" s="387">
        <v>739.9</v>
      </c>
      <c r="GF582" s="387">
        <v>739.9</v>
      </c>
      <c r="GG582" s="387">
        <v>739.9</v>
      </c>
      <c r="GH582" s="387">
        <v>739.9</v>
      </c>
      <c r="GI582" s="387">
        <v>739.9</v>
      </c>
      <c r="GJ582" s="387">
        <v>739.9</v>
      </c>
      <c r="GK582" s="387">
        <v>739.9</v>
      </c>
      <c r="GL582" s="387">
        <v>739.9</v>
      </c>
      <c r="GM582" s="387">
        <v>739.9</v>
      </c>
      <c r="GN582" s="387">
        <v>739.9</v>
      </c>
      <c r="GO582" s="387">
        <v>739.9</v>
      </c>
      <c r="GP582" s="387">
        <v>739.9</v>
      </c>
      <c r="GQ582" s="387">
        <v>739.9</v>
      </c>
      <c r="GR582" s="387">
        <v>739.9</v>
      </c>
      <c r="GS582" s="387">
        <v>739.9</v>
      </c>
      <c r="GT582" s="387">
        <v>739.9</v>
      </c>
      <c r="GU582" s="387">
        <v>739.9</v>
      </c>
      <c r="GV582" s="387">
        <v>739.9</v>
      </c>
      <c r="GW582" s="387">
        <v>739.9</v>
      </c>
      <c r="GX582" s="387">
        <v>739.9</v>
      </c>
      <c r="GY582" s="387">
        <v>739.9</v>
      </c>
      <c r="GZ582" s="387">
        <v>739.9</v>
      </c>
      <c r="HA582" s="387">
        <v>739.9</v>
      </c>
      <c r="HB582" s="387">
        <v>739.9</v>
      </c>
      <c r="HC582" s="387">
        <v>739.9</v>
      </c>
      <c r="HD582" s="387">
        <v>739.9</v>
      </c>
      <c r="HE582" s="387">
        <v>739.9</v>
      </c>
      <c r="HS582" s="394">
        <v>2.8948092060912192</v>
      </c>
      <c r="HT582" s="394">
        <v>2.8948092060912196</v>
      </c>
      <c r="HU582" s="394">
        <v>2.8948092060912192</v>
      </c>
      <c r="HV582" s="394">
        <v>2.8948092060912196</v>
      </c>
      <c r="HW582" s="394">
        <v>2.8948092060912192</v>
      </c>
      <c r="HX582" s="394">
        <v>2.8828293428850769</v>
      </c>
      <c r="HY582" s="394">
        <v>2.8708990570818713</v>
      </c>
      <c r="HZ582" s="394">
        <v>2.8590181435107405</v>
      </c>
      <c r="IA582" s="394">
        <v>2.8471863978498972</v>
      </c>
      <c r="IB582" s="394">
        <v>2.8354036166231222</v>
      </c>
      <c r="IC582" s="394">
        <v>2.8234216581174536</v>
      </c>
      <c r="ID582" s="394">
        <v>2.8114903334364683</v>
      </c>
      <c r="IE582" s="394">
        <v>2.7996094286097883</v>
      </c>
      <c r="IF582" s="394">
        <v>2.787778730571238</v>
      </c>
      <c r="IG582" s="394">
        <v>2.7759980271550262</v>
      </c>
      <c r="IH582" s="394">
        <v>2.7659369042581718</v>
      </c>
      <c r="II582" s="394">
        <v>2.7559122461545034</v>
      </c>
      <c r="IJ582" s="394">
        <v>2.7459239206837087</v>
      </c>
      <c r="IK582" s="394">
        <v>2.7359717961644687</v>
      </c>
      <c r="IL582" s="394">
        <v>2.7260557413927211</v>
      </c>
      <c r="IM582" s="394">
        <v>2.7162574618440187</v>
      </c>
      <c r="IN582" s="394">
        <v>2.7064944003140301</v>
      </c>
      <c r="IO582" s="394">
        <v>2.6967664302184056</v>
      </c>
      <c r="IP582" s="394">
        <v>2.6870734254277786</v>
      </c>
      <c r="IQ582" s="394">
        <v>2.6774152602661307</v>
      </c>
      <c r="IR582" s="394">
        <v>2.6673370002149106</v>
      </c>
      <c r="IS582" s="394">
        <v>2.657296676499965</v>
      </c>
      <c r="IT582" s="394">
        <v>2.6472941463222788</v>
      </c>
      <c r="IU582" s="394">
        <v>2.6373292674203577</v>
      </c>
      <c r="IV582" s="394">
        <v>2.6274018980682037</v>
      </c>
      <c r="IW582" s="394">
        <v>2.6274066932603457</v>
      </c>
      <c r="IX582" s="394">
        <v>2.627411488461239</v>
      </c>
      <c r="IY582" s="394">
        <v>2.6274162836708839</v>
      </c>
      <c r="IZ582" s="394">
        <v>2.6274210788892809</v>
      </c>
      <c r="JA582" s="394">
        <v>2.6274258741164318</v>
      </c>
      <c r="JB582" s="394">
        <v>2.6274258741164318</v>
      </c>
      <c r="JC582" s="394">
        <v>2.6274258741164318</v>
      </c>
      <c r="JD582" s="394">
        <v>2.6274258741164318</v>
      </c>
      <c r="JE582" s="394">
        <v>2.6274258741164318</v>
      </c>
      <c r="JF582" s="394">
        <v>2.6274258741164318</v>
      </c>
      <c r="JG582" s="394">
        <v>2.6274258741164318</v>
      </c>
      <c r="JH582" s="394">
        <v>2.6274258741164318</v>
      </c>
      <c r="JI582" s="394">
        <v>2.6274258741164318</v>
      </c>
      <c r="JJ582" s="394">
        <v>2.6274258741164318</v>
      </c>
      <c r="JK582" s="394">
        <v>2.6274258741164318</v>
      </c>
      <c r="JL582" s="394">
        <v>2.6274258741164318</v>
      </c>
      <c r="JM582" s="394">
        <v>2.6274258741164318</v>
      </c>
      <c r="JN582" s="394">
        <v>2.6274258741164318</v>
      </c>
      <c r="JO582" s="394">
        <v>2.6274258741164318</v>
      </c>
      <c r="JP582" s="394">
        <v>2.6274258741164318</v>
      </c>
      <c r="JQ582" s="394">
        <v>2.6274258741164318</v>
      </c>
      <c r="JR582" s="394">
        <v>2.6274258741164318</v>
      </c>
      <c r="JS582" s="394">
        <v>2.6274258741164318</v>
      </c>
      <c r="JT582" s="394">
        <v>2.6274258741164318</v>
      </c>
      <c r="JU582" s="394">
        <v>2.6274258741164318</v>
      </c>
      <c r="JV582" s="394">
        <v>2.6274258741164318</v>
      </c>
      <c r="JW582" s="394">
        <v>2.6274258741164318</v>
      </c>
      <c r="JX582" s="394">
        <v>2.6274258741164318</v>
      </c>
      <c r="JY582" s="394">
        <v>2.6274258741164318</v>
      </c>
      <c r="JZ582" s="394">
        <v>2.6274258741164318</v>
      </c>
      <c r="KA582" s="394">
        <v>2.6274258741164318</v>
      </c>
      <c r="KB582" s="394">
        <v>2.6274258741164318</v>
      </c>
      <c r="KC582" s="394">
        <v>2.6274258741164318</v>
      </c>
    </row>
    <row r="583" spans="1:289" x14ac:dyDescent="0.25">
      <c r="A583" s="383">
        <v>574</v>
      </c>
      <c r="B583" s="384" t="s">
        <v>874</v>
      </c>
      <c r="C583" s="385" t="s">
        <v>142</v>
      </c>
      <c r="D583" s="385" t="s">
        <v>142</v>
      </c>
      <c r="E583" s="129">
        <v>2052</v>
      </c>
      <c r="F583" s="386">
        <v>1273.21956</v>
      </c>
      <c r="G583" s="386">
        <v>1273.21956</v>
      </c>
      <c r="H583" s="386">
        <v>1273.21956</v>
      </c>
      <c r="I583" s="386">
        <v>1273.21956</v>
      </c>
      <c r="J583" s="386">
        <v>1273.21956</v>
      </c>
      <c r="K583" s="386">
        <v>1274.7478864979134</v>
      </c>
      <c r="L583" s="386">
        <v>1276.2780475434238</v>
      </c>
      <c r="M583" s="386">
        <v>1277.8100453386555</v>
      </c>
      <c r="N583" s="386">
        <v>1279.3438820883762</v>
      </c>
      <c r="O583" s="386">
        <v>1280.8795600000001</v>
      </c>
      <c r="P583" s="386">
        <v>1283.1693585127105</v>
      </c>
      <c r="Q583" s="386">
        <v>1285.463250444812</v>
      </c>
      <c r="R583" s="386">
        <v>1287.7612431140153</v>
      </c>
      <c r="S583" s="386">
        <v>1290.0633438511122</v>
      </c>
      <c r="T583" s="386">
        <v>1292.3695600000001</v>
      </c>
      <c r="U583" s="386">
        <v>1298.4402591942307</v>
      </c>
      <c r="V583" s="386">
        <v>1304.5394745264514</v>
      </c>
      <c r="W583" s="386">
        <v>1310.6673399466567</v>
      </c>
      <c r="X583" s="386">
        <v>1316.8239900340502</v>
      </c>
      <c r="Y583" s="386">
        <v>1323.0095600000002</v>
      </c>
      <c r="Z583" s="386">
        <v>1356.8834545450986</v>
      </c>
      <c r="AA583" s="386">
        <v>1391.6246449634425</v>
      </c>
      <c r="AB583" s="386">
        <v>1427.2553372086684</v>
      </c>
      <c r="AC583" s="386">
        <v>1463.7983057882266</v>
      </c>
      <c r="AD583" s="386">
        <v>1501.2769083204444</v>
      </c>
      <c r="AE583" s="386">
        <v>1517.37748342291</v>
      </c>
      <c r="AF583" s="386">
        <v>1533.6507305469017</v>
      </c>
      <c r="AG583" s="386">
        <v>1550.0985015285701</v>
      </c>
      <c r="AH583" s="386">
        <v>1566.7226680642436</v>
      </c>
      <c r="AI583" s="386">
        <v>1583.5251219234219</v>
      </c>
      <c r="AJ583" s="386">
        <v>1597.8187407676126</v>
      </c>
      <c r="AK583" s="386">
        <v>1612.241380324411</v>
      </c>
      <c r="AL583" s="386">
        <v>1626.7942051935217</v>
      </c>
      <c r="AM583" s="386">
        <v>1641.4783904868566</v>
      </c>
      <c r="AN583" s="386">
        <v>1656.2951219234219</v>
      </c>
      <c r="AO583" s="387">
        <v>1656.2951219234219</v>
      </c>
      <c r="AP583" s="387">
        <v>1656.2951219234219</v>
      </c>
      <c r="AQ583" s="387">
        <v>1656.2951219234219</v>
      </c>
      <c r="AR583" s="387">
        <v>1656.2951219234219</v>
      </c>
      <c r="AS583" s="387">
        <v>1656.2951219234219</v>
      </c>
      <c r="AT583" s="387">
        <v>1656.2951219234219</v>
      </c>
      <c r="AU583" s="387">
        <v>1656.2951219234219</v>
      </c>
      <c r="AV583" s="387">
        <v>1656.2951219234219</v>
      </c>
      <c r="AW583" s="387">
        <v>1656.2951219234219</v>
      </c>
      <c r="AX583" s="387">
        <v>1656.2951219234219</v>
      </c>
      <c r="AY583" s="387">
        <v>1656.2951219234219</v>
      </c>
      <c r="AZ583" s="387">
        <v>1656.2951219234219</v>
      </c>
      <c r="BA583" s="387">
        <v>1656.2951219234219</v>
      </c>
      <c r="BB583" s="387">
        <v>1656.2951219234219</v>
      </c>
      <c r="BC583" s="387">
        <v>1656.2951219234219</v>
      </c>
      <c r="BD583" s="387">
        <v>1656.2951219234219</v>
      </c>
      <c r="BE583" s="387">
        <v>1656.2951219234219</v>
      </c>
      <c r="BF583" s="387">
        <v>1656.2951219234219</v>
      </c>
      <c r="BG583" s="387">
        <v>1656.2951219234219</v>
      </c>
      <c r="BH583" s="387">
        <v>1656.2951219234219</v>
      </c>
      <c r="BI583" s="387">
        <v>1656.2951219234219</v>
      </c>
      <c r="BJ583" s="387">
        <v>1656.2951219234219</v>
      </c>
      <c r="BK583" s="387">
        <v>1656.2951219234219</v>
      </c>
      <c r="BL583" s="387">
        <v>1656.2951219234219</v>
      </c>
      <c r="BM583" s="387">
        <v>1656.2951219234219</v>
      </c>
      <c r="BN583" s="387">
        <v>1656.2951219234219</v>
      </c>
      <c r="BO583" s="387">
        <v>1656.2951219234219</v>
      </c>
      <c r="BP583" s="387">
        <v>1656.2951219234219</v>
      </c>
      <c r="CA583" s="386">
        <v>3750</v>
      </c>
      <c r="CB583" s="386">
        <v>3750</v>
      </c>
      <c r="CC583" s="386">
        <v>3750</v>
      </c>
      <c r="CD583" s="386">
        <v>3750</v>
      </c>
      <c r="CE583" s="386">
        <v>3750</v>
      </c>
      <c r="CF583" s="386">
        <v>3745.255678317058</v>
      </c>
      <c r="CG583" s="386">
        <v>3740.5173589243109</v>
      </c>
      <c r="CH583" s="386">
        <v>3735.7850342279467</v>
      </c>
      <c r="CI583" s="386">
        <v>3731.0586966437604</v>
      </c>
      <c r="CJ583" s="386">
        <v>3726.3383385971424</v>
      </c>
      <c r="CK583" s="386">
        <v>3723.6924893260752</v>
      </c>
      <c r="CL583" s="386">
        <v>3721.0485187138224</v>
      </c>
      <c r="CM583" s="386">
        <v>3718.4064254264613</v>
      </c>
      <c r="CN583" s="386">
        <v>3715.7662081310159</v>
      </c>
      <c r="CO583" s="386">
        <v>3713.1278654954572</v>
      </c>
      <c r="CP583" s="386">
        <v>3709.0173749698415</v>
      </c>
      <c r="CQ583" s="386">
        <v>3704.9114348214207</v>
      </c>
      <c r="CR583" s="386">
        <v>3700.8100400128565</v>
      </c>
      <c r="CS583" s="386">
        <v>3696.7131855123862</v>
      </c>
      <c r="CT583" s="386">
        <v>3692.6208662938193</v>
      </c>
      <c r="CU583" s="386">
        <v>3768.4387661152564</v>
      </c>
      <c r="CV583" s="386">
        <v>3845.813379756356</v>
      </c>
      <c r="CW583" s="386">
        <v>3924.7766700902921</v>
      </c>
      <c r="CX583" s="386">
        <v>4005.3612562606781</v>
      </c>
      <c r="CY583" s="386">
        <v>4087.6004271562874</v>
      </c>
      <c r="CZ583" s="386">
        <v>4116.8543232392185</v>
      </c>
      <c r="DA583" s="386">
        <v>4146.3175818690233</v>
      </c>
      <c r="DB583" s="386">
        <v>4175.991701399149</v>
      </c>
      <c r="DC583" s="386">
        <v>4205.8781909063691</v>
      </c>
      <c r="DD583" s="386">
        <v>4235.9785702675308</v>
      </c>
      <c r="DE583" s="386">
        <v>4274.1468428306762</v>
      </c>
      <c r="DF583" s="386">
        <v>4312.6590305025238</v>
      </c>
      <c r="DG583" s="386">
        <v>4351.5182321291586</v>
      </c>
      <c r="DH583" s="386">
        <v>4390.7275744788085</v>
      </c>
      <c r="DI583" s="386">
        <v>4430.2902124934371</v>
      </c>
      <c r="DJ583" s="387">
        <v>4430.2902124934371</v>
      </c>
      <c r="DK583" s="387">
        <v>4430.2902124934371</v>
      </c>
      <c r="DL583" s="387">
        <v>4430.2902124934371</v>
      </c>
      <c r="DM583" s="387">
        <v>4430.2902124934371</v>
      </c>
      <c r="DN583" s="387">
        <v>4430.2902124934371</v>
      </c>
      <c r="DO583" s="387">
        <v>4430.2902124934371</v>
      </c>
      <c r="DP583" s="387">
        <v>4430.2902124934371</v>
      </c>
      <c r="DQ583" s="387">
        <v>4430.2902124934371</v>
      </c>
      <c r="DR583" s="387">
        <v>4430.2902124934371</v>
      </c>
      <c r="DS583" s="387">
        <v>4430.2902124934371</v>
      </c>
      <c r="DT583" s="387">
        <v>4430.2902124934371</v>
      </c>
      <c r="DU583" s="387">
        <v>4430.2902124934371</v>
      </c>
      <c r="DV583" s="387">
        <v>4430.2902124934371</v>
      </c>
      <c r="DW583" s="387">
        <v>4430.2902124934371</v>
      </c>
      <c r="DX583" s="387">
        <v>4430.2902124934371</v>
      </c>
      <c r="DY583" s="387">
        <v>4430.2902124934371</v>
      </c>
      <c r="DZ583" s="387">
        <v>4430.2902124934371</v>
      </c>
      <c r="EA583" s="387">
        <v>4430.2902124934371</v>
      </c>
      <c r="EB583" s="387">
        <v>4430.2902124934371</v>
      </c>
      <c r="EC583" s="387">
        <v>4430.2902124934371</v>
      </c>
      <c r="ED583" s="387">
        <v>4430.2902124934371</v>
      </c>
      <c r="EE583" s="387">
        <v>4430.2902124934371</v>
      </c>
      <c r="EF583" s="387">
        <v>4430.2902124934371</v>
      </c>
      <c r="EG583" s="387">
        <v>4430.2902124934371</v>
      </c>
      <c r="EH583" s="387">
        <v>4430.2902124934371</v>
      </c>
      <c r="EI583" s="387">
        <v>4430.2902124934371</v>
      </c>
      <c r="EJ583" s="387">
        <v>4430.2902124934371</v>
      </c>
      <c r="EK583" s="387">
        <v>4430.2902124934371</v>
      </c>
      <c r="EY583" s="386">
        <v>649</v>
      </c>
      <c r="EZ583" s="386">
        <v>654</v>
      </c>
      <c r="FA583" s="386">
        <v>659</v>
      </c>
      <c r="FB583" s="386">
        <v>664</v>
      </c>
      <c r="FC583" s="386">
        <v>667.09999999999991</v>
      </c>
      <c r="FD583" s="386">
        <v>673</v>
      </c>
      <c r="FE583" s="386">
        <v>678</v>
      </c>
      <c r="FF583" s="386">
        <v>683</v>
      </c>
      <c r="FG583" s="386">
        <v>688</v>
      </c>
      <c r="FH583" s="386">
        <v>693</v>
      </c>
      <c r="FI583" s="386">
        <v>699.6</v>
      </c>
      <c r="FJ583" s="386">
        <v>697</v>
      </c>
      <c r="FK583" s="386">
        <v>695</v>
      </c>
      <c r="FL583" s="386">
        <v>693</v>
      </c>
      <c r="FM583" s="386">
        <v>691</v>
      </c>
      <c r="FN583" s="386">
        <v>689</v>
      </c>
      <c r="FO583" s="386">
        <v>687</v>
      </c>
      <c r="FP583" s="386">
        <v>685</v>
      </c>
      <c r="FQ583" s="386">
        <v>683</v>
      </c>
      <c r="FR583" s="386">
        <v>681</v>
      </c>
      <c r="FS583" s="386">
        <v>679</v>
      </c>
      <c r="FT583" s="386">
        <v>677</v>
      </c>
      <c r="FU583" s="386">
        <v>675</v>
      </c>
      <c r="FV583" s="386">
        <v>673</v>
      </c>
      <c r="FW583" s="386">
        <v>671</v>
      </c>
      <c r="FX583" s="386">
        <v>669</v>
      </c>
      <c r="FY583" s="386">
        <v>667</v>
      </c>
      <c r="FZ583" s="386">
        <v>665</v>
      </c>
      <c r="GA583" s="386">
        <v>663</v>
      </c>
      <c r="GB583" s="386">
        <v>661</v>
      </c>
      <c r="GC583" s="386">
        <v>654.40000000000009</v>
      </c>
      <c r="GD583" s="387">
        <v>654.40000000000009</v>
      </c>
      <c r="GE583" s="387">
        <v>654.40000000000009</v>
      </c>
      <c r="GF583" s="387">
        <v>654.40000000000009</v>
      </c>
      <c r="GG583" s="387">
        <v>654.40000000000009</v>
      </c>
      <c r="GH583" s="387">
        <v>654.40000000000009</v>
      </c>
      <c r="GI583" s="387">
        <v>654.40000000000009</v>
      </c>
      <c r="GJ583" s="387">
        <v>654.40000000000009</v>
      </c>
      <c r="GK583" s="387">
        <v>654.40000000000009</v>
      </c>
      <c r="GL583" s="387">
        <v>654.40000000000009</v>
      </c>
      <c r="GM583" s="387">
        <v>654.40000000000009</v>
      </c>
      <c r="GN583" s="387">
        <v>654.40000000000009</v>
      </c>
      <c r="GO583" s="387">
        <v>654.40000000000009</v>
      </c>
      <c r="GP583" s="387">
        <v>654.40000000000009</v>
      </c>
      <c r="GQ583" s="387">
        <v>654.40000000000009</v>
      </c>
      <c r="GR583" s="387">
        <v>654.40000000000009</v>
      </c>
      <c r="GS583" s="387">
        <v>654.40000000000009</v>
      </c>
      <c r="GT583" s="387">
        <v>654.40000000000009</v>
      </c>
      <c r="GU583" s="387">
        <v>654.40000000000009</v>
      </c>
      <c r="GV583" s="387">
        <v>654.40000000000009</v>
      </c>
      <c r="GW583" s="387">
        <v>654.40000000000009</v>
      </c>
      <c r="GX583" s="387">
        <v>654.40000000000009</v>
      </c>
      <c r="GY583" s="387">
        <v>654.40000000000009</v>
      </c>
      <c r="GZ583" s="387">
        <v>654.40000000000009</v>
      </c>
      <c r="HA583" s="387">
        <v>654.40000000000009</v>
      </c>
      <c r="HB583" s="387">
        <v>654.40000000000009</v>
      </c>
      <c r="HC583" s="387">
        <v>654.40000000000009</v>
      </c>
      <c r="HD583" s="387">
        <v>654.40000000000009</v>
      </c>
      <c r="HE583" s="387">
        <v>654.40000000000009</v>
      </c>
      <c r="HS583" s="394">
        <v>2.9452893419262267</v>
      </c>
      <c r="HT583" s="394">
        <v>2.9452893419262267</v>
      </c>
      <c r="HU583" s="394">
        <v>2.9452893419262267</v>
      </c>
      <c r="HV583" s="394">
        <v>2.9452893419262267</v>
      </c>
      <c r="HW583" s="394">
        <v>2.9452893419262267</v>
      </c>
      <c r="HX583" s="394">
        <v>2.9380363897729738</v>
      </c>
      <c r="HY583" s="394">
        <v>2.9308012984506373</v>
      </c>
      <c r="HZ583" s="394">
        <v>2.9235840239758475</v>
      </c>
      <c r="IA583" s="394">
        <v>2.9163845224735452</v>
      </c>
      <c r="IB583" s="394">
        <v>2.9092027501767164</v>
      </c>
      <c r="IC583" s="394">
        <v>2.9019493526888098</v>
      </c>
      <c r="ID583" s="394">
        <v>2.8947140398033304</v>
      </c>
      <c r="IE583" s="394">
        <v>2.8874967664306719</v>
      </c>
      <c r="IF583" s="394">
        <v>2.8802974875936456</v>
      </c>
      <c r="IG583" s="394">
        <v>2.8731161584272047</v>
      </c>
      <c r="IH583" s="394">
        <v>2.8565175399533094</v>
      </c>
      <c r="II583" s="394">
        <v>2.8400148153173408</v>
      </c>
      <c r="IJ583" s="394">
        <v>2.8236074305196901</v>
      </c>
      <c r="IK583" s="394">
        <v>2.8072948347613238</v>
      </c>
      <c r="IL583" s="394">
        <v>2.7910764804252954</v>
      </c>
      <c r="IM583" s="394">
        <v>2.7772751989069264</v>
      </c>
      <c r="IN583" s="394">
        <v>2.7635421617999474</v>
      </c>
      <c r="IO583" s="394">
        <v>2.7498770316502097</v>
      </c>
      <c r="IP583" s="394">
        <v>2.7362794726722068</v>
      </c>
      <c r="IQ583" s="394">
        <v>2.7227491507408157</v>
      </c>
      <c r="IR583" s="394">
        <v>2.7131378765107228</v>
      </c>
      <c r="IS583" s="394">
        <v>2.7035605299718024</v>
      </c>
      <c r="IT583" s="394">
        <v>2.6940169913596814</v>
      </c>
      <c r="IU583" s="394">
        <v>2.6845071413327548</v>
      </c>
      <c r="IV583" s="394">
        <v>2.6750308609706916</v>
      </c>
      <c r="IW583" s="394">
        <v>2.6749885539440608</v>
      </c>
      <c r="IX583" s="394">
        <v>2.6749462475865382</v>
      </c>
      <c r="IY583" s="394">
        <v>2.6749039418981129</v>
      </c>
      <c r="IZ583" s="394">
        <v>2.6748616368787741</v>
      </c>
      <c r="JA583" s="394">
        <v>2.6748193325285117</v>
      </c>
      <c r="JB583" s="394">
        <v>2.6748193325285117</v>
      </c>
      <c r="JC583" s="394">
        <v>2.6748193325285117</v>
      </c>
      <c r="JD583" s="394">
        <v>2.6748193325285117</v>
      </c>
      <c r="JE583" s="394">
        <v>2.6748193325285117</v>
      </c>
      <c r="JF583" s="394">
        <v>2.6748193325285117</v>
      </c>
      <c r="JG583" s="394">
        <v>2.6748193325285117</v>
      </c>
      <c r="JH583" s="394">
        <v>2.6748193325285117</v>
      </c>
      <c r="JI583" s="394">
        <v>2.6748193325285117</v>
      </c>
      <c r="JJ583" s="394">
        <v>2.6748193325285117</v>
      </c>
      <c r="JK583" s="394">
        <v>2.6748193325285117</v>
      </c>
      <c r="JL583" s="394">
        <v>2.6748193325285117</v>
      </c>
      <c r="JM583" s="394">
        <v>2.6748193325285117</v>
      </c>
      <c r="JN583" s="394">
        <v>2.6748193325285117</v>
      </c>
      <c r="JO583" s="394">
        <v>2.6748193325285117</v>
      </c>
      <c r="JP583" s="394">
        <v>2.6748193325285117</v>
      </c>
      <c r="JQ583" s="394">
        <v>2.6748193325285117</v>
      </c>
      <c r="JR583" s="394">
        <v>2.6748193325285117</v>
      </c>
      <c r="JS583" s="394">
        <v>2.6748193325285117</v>
      </c>
      <c r="JT583" s="394">
        <v>2.6748193325285117</v>
      </c>
      <c r="JU583" s="394">
        <v>2.6748193325285117</v>
      </c>
      <c r="JV583" s="394">
        <v>2.6748193325285117</v>
      </c>
      <c r="JW583" s="394">
        <v>2.6748193325285117</v>
      </c>
      <c r="JX583" s="394">
        <v>2.6748193325285117</v>
      </c>
      <c r="JY583" s="394">
        <v>2.6748193325285117</v>
      </c>
      <c r="JZ583" s="394">
        <v>2.6748193325285117</v>
      </c>
      <c r="KA583" s="394">
        <v>2.6748193325285117</v>
      </c>
      <c r="KB583" s="394">
        <v>2.6748193325285117</v>
      </c>
      <c r="KC583" s="394">
        <v>2.6748193325285117</v>
      </c>
    </row>
    <row r="584" spans="1:289" x14ac:dyDescent="0.25">
      <c r="A584" s="383">
        <v>575</v>
      </c>
      <c r="B584" s="384" t="s">
        <v>874</v>
      </c>
      <c r="C584" s="385" t="s">
        <v>142</v>
      </c>
      <c r="D584" s="385" t="s">
        <v>142</v>
      </c>
      <c r="E584" s="129">
        <v>2052</v>
      </c>
      <c r="F584" s="386">
        <v>1566.09502</v>
      </c>
      <c r="G584" s="386">
        <v>1576.1304064280175</v>
      </c>
      <c r="H584" s="386">
        <v>1586.2300986481318</v>
      </c>
      <c r="I584" s="386">
        <v>1596.3945087256802</v>
      </c>
      <c r="J584" s="386">
        <v>1606.6240513664759</v>
      </c>
      <c r="K584" s="386">
        <v>1608.0335759853317</v>
      </c>
      <c r="L584" s="386">
        <v>1609.4443372093842</v>
      </c>
      <c r="M584" s="386">
        <v>1610.8563361235329</v>
      </c>
      <c r="N584" s="386">
        <v>1612.2695738136288</v>
      </c>
      <c r="O584" s="386">
        <v>1613.6840513664758</v>
      </c>
      <c r="P584" s="386">
        <v>1615.796513304572</v>
      </c>
      <c r="Q584" s="386">
        <v>1617.9117406510741</v>
      </c>
      <c r="R584" s="386">
        <v>1620.0297370261578</v>
      </c>
      <c r="S584" s="386">
        <v>1622.1505060547381</v>
      </c>
      <c r="T584" s="386">
        <v>1624.2740513664758</v>
      </c>
      <c r="U584" s="386">
        <v>1629.8831772248534</v>
      </c>
      <c r="V584" s="386">
        <v>1635.5116731475798</v>
      </c>
      <c r="W584" s="386">
        <v>1641.1596060255401</v>
      </c>
      <c r="X584" s="386">
        <v>1646.8270429806144</v>
      </c>
      <c r="Y584" s="386">
        <v>1652.5140513664758</v>
      </c>
      <c r="Z584" s="386">
        <v>1684.1408449605876</v>
      </c>
      <c r="AA584" s="386">
        <v>1716.3729308801821</v>
      </c>
      <c r="AB584" s="386">
        <v>1749.2218935686269</v>
      </c>
      <c r="AC584" s="386">
        <v>1782.6995391792345</v>
      </c>
      <c r="AD584" s="386">
        <v>1816.8178998184778</v>
      </c>
      <c r="AE584" s="386">
        <v>1831.7321774969637</v>
      </c>
      <c r="AF584" s="386">
        <v>1846.7688866413071</v>
      </c>
      <c r="AG584" s="386">
        <v>1861.9290322927277</v>
      </c>
      <c r="AH584" s="386">
        <v>1877.2136277428399</v>
      </c>
      <c r="AI584" s="386">
        <v>1892.6236946013787</v>
      </c>
      <c r="AJ584" s="386">
        <v>1905.8514960114396</v>
      </c>
      <c r="AK584" s="386">
        <v>1919.1717483036507</v>
      </c>
      <c r="AL584" s="386">
        <v>1932.5850976296545</v>
      </c>
      <c r="AM584" s="386">
        <v>1946.0921946571345</v>
      </c>
      <c r="AN584" s="386">
        <v>1959.6936946013786</v>
      </c>
      <c r="AO584" s="387">
        <v>1959.6936946013786</v>
      </c>
      <c r="AP584" s="387">
        <v>1959.6936946013786</v>
      </c>
      <c r="AQ584" s="387">
        <v>1959.6936946013786</v>
      </c>
      <c r="AR584" s="387">
        <v>1959.6936946013786</v>
      </c>
      <c r="AS584" s="387">
        <v>1959.6936946013786</v>
      </c>
      <c r="AT584" s="387">
        <v>1959.6936946013786</v>
      </c>
      <c r="AU584" s="387">
        <v>1959.6936946013786</v>
      </c>
      <c r="AV584" s="387">
        <v>1959.6936946013786</v>
      </c>
      <c r="AW584" s="387">
        <v>1959.6936946013786</v>
      </c>
      <c r="AX584" s="387">
        <v>1959.6936946013786</v>
      </c>
      <c r="AY584" s="387">
        <v>1959.6936946013786</v>
      </c>
      <c r="AZ584" s="387">
        <v>1959.6936946013786</v>
      </c>
      <c r="BA584" s="387">
        <v>1959.6936946013786</v>
      </c>
      <c r="BB584" s="387">
        <v>1959.6936946013786</v>
      </c>
      <c r="BC584" s="387">
        <v>1959.6936946013786</v>
      </c>
      <c r="BD584" s="387">
        <v>1959.6936946013786</v>
      </c>
      <c r="BE584" s="387">
        <v>1959.6936946013786</v>
      </c>
      <c r="BF584" s="387">
        <v>1959.6936946013786</v>
      </c>
      <c r="BG584" s="387">
        <v>1959.6936946013786</v>
      </c>
      <c r="BH584" s="387">
        <v>1959.6936946013786</v>
      </c>
      <c r="BI584" s="387">
        <v>1959.6936946013786</v>
      </c>
      <c r="BJ584" s="387">
        <v>1959.6936946013786</v>
      </c>
      <c r="BK584" s="387">
        <v>1959.6936946013786</v>
      </c>
      <c r="BL584" s="387">
        <v>1959.6936946013786</v>
      </c>
      <c r="BM584" s="387">
        <v>1959.6936946013786</v>
      </c>
      <c r="BN584" s="387">
        <v>1959.6936946013786</v>
      </c>
      <c r="BO584" s="387">
        <v>1959.6936946013786</v>
      </c>
      <c r="BP584" s="387">
        <v>1959.6936946013786</v>
      </c>
      <c r="CA584" s="386">
        <v>4280</v>
      </c>
      <c r="CB584" s="386">
        <v>4307.2388637774702</v>
      </c>
      <c r="CC584" s="386">
        <v>4334.6510816904274</v>
      </c>
      <c r="CD584" s="386">
        <v>4362.2377570028175</v>
      </c>
      <c r="CE584" s="386">
        <v>4390</v>
      </c>
      <c r="CF584" s="386">
        <v>4384.9491605051544</v>
      </c>
      <c r="CG584" s="386">
        <v>4379.9041321673931</v>
      </c>
      <c r="CH584" s="386">
        <v>4374.8649083007895</v>
      </c>
      <c r="CI584" s="386">
        <v>4369.8314822271086</v>
      </c>
      <c r="CJ584" s="386">
        <v>4364.8038472757971</v>
      </c>
      <c r="CK584" s="386">
        <v>4361.5721547657604</v>
      </c>
      <c r="CL584" s="386">
        <v>4358.342854994743</v>
      </c>
      <c r="CM584" s="386">
        <v>4355.1159461911666</v>
      </c>
      <c r="CN584" s="386">
        <v>4351.8914265847625</v>
      </c>
      <c r="CO584" s="386">
        <v>4348.6692944065735</v>
      </c>
      <c r="CP584" s="386">
        <v>4353.6925380059911</v>
      </c>
      <c r="CQ584" s="386">
        <v>4358.7215840646331</v>
      </c>
      <c r="CR584" s="386">
        <v>4363.7564392850472</v>
      </c>
      <c r="CS584" s="386">
        <v>4368.7971103775244</v>
      </c>
      <c r="CT584" s="386">
        <v>4373.8436040601082</v>
      </c>
      <c r="CU584" s="386">
        <v>4447.2930649231284</v>
      </c>
      <c r="CV584" s="386">
        <v>4521.9759542736374</v>
      </c>
      <c r="CW584" s="386">
        <v>4597.9129849366973</v>
      </c>
      <c r="CX584" s="386">
        <v>4675.1252175654981</v>
      </c>
      <c r="CY584" s="386">
        <v>4753.6340664823956</v>
      </c>
      <c r="CZ584" s="386">
        <v>4781.4858938871284</v>
      </c>
      <c r="DA584" s="386">
        <v>4809.5009068208556</v>
      </c>
      <c r="DB584" s="386">
        <v>4837.6800613973892</v>
      </c>
      <c r="DC584" s="386">
        <v>4866.0243193324686</v>
      </c>
      <c r="DD584" s="386">
        <v>4894.5346479765867</v>
      </c>
      <c r="DE584" s="386">
        <v>4928.8092789213097</v>
      </c>
      <c r="DF584" s="386">
        <v>4963.3239225354455</v>
      </c>
      <c r="DG584" s="386">
        <v>4998.0802595396881</v>
      </c>
      <c r="DH584" s="386">
        <v>5033.0799824242004</v>
      </c>
      <c r="DI584" s="386">
        <v>5068.3247955310317</v>
      </c>
      <c r="DJ584" s="387">
        <v>5068.3247955310317</v>
      </c>
      <c r="DK584" s="387">
        <v>5068.3247955310317</v>
      </c>
      <c r="DL584" s="387">
        <v>5068.3247955310317</v>
      </c>
      <c r="DM584" s="387">
        <v>5068.3247955310317</v>
      </c>
      <c r="DN584" s="387">
        <v>5068.3247955310317</v>
      </c>
      <c r="DO584" s="387">
        <v>5068.3247955310317</v>
      </c>
      <c r="DP584" s="387">
        <v>5068.3247955310317</v>
      </c>
      <c r="DQ584" s="387">
        <v>5068.3247955310317</v>
      </c>
      <c r="DR584" s="387">
        <v>5068.3247955310317</v>
      </c>
      <c r="DS584" s="387">
        <v>5068.3247955310317</v>
      </c>
      <c r="DT584" s="387">
        <v>5068.3247955310317</v>
      </c>
      <c r="DU584" s="387">
        <v>5068.3247955310317</v>
      </c>
      <c r="DV584" s="387">
        <v>5068.3247955310317</v>
      </c>
      <c r="DW584" s="387">
        <v>5068.3247955310317</v>
      </c>
      <c r="DX584" s="387">
        <v>5068.3247955310317</v>
      </c>
      <c r="DY584" s="387">
        <v>5068.3247955310317</v>
      </c>
      <c r="DZ584" s="387">
        <v>5068.3247955310317</v>
      </c>
      <c r="EA584" s="387">
        <v>5068.3247955310317</v>
      </c>
      <c r="EB584" s="387">
        <v>5068.3247955310317</v>
      </c>
      <c r="EC584" s="387">
        <v>5068.3247955310317</v>
      </c>
      <c r="ED584" s="387">
        <v>5068.3247955310317</v>
      </c>
      <c r="EE584" s="387">
        <v>5068.3247955310317</v>
      </c>
      <c r="EF584" s="387">
        <v>5068.3247955310317</v>
      </c>
      <c r="EG584" s="387">
        <v>5068.3247955310317</v>
      </c>
      <c r="EH584" s="387">
        <v>5068.3247955310317</v>
      </c>
      <c r="EI584" s="387">
        <v>5068.3247955310317</v>
      </c>
      <c r="EJ584" s="387">
        <v>5068.3247955310317</v>
      </c>
      <c r="EK584" s="387">
        <v>5068.3247955310317</v>
      </c>
      <c r="EY584" s="386">
        <v>1331</v>
      </c>
      <c r="EZ584" s="386">
        <v>1334</v>
      </c>
      <c r="FA584" s="386">
        <v>1337</v>
      </c>
      <c r="FB584" s="386">
        <v>1340</v>
      </c>
      <c r="FC584" s="386">
        <v>1343.5</v>
      </c>
      <c r="FD584" s="386">
        <v>1353</v>
      </c>
      <c r="FE584" s="386">
        <v>1363</v>
      </c>
      <c r="FF584" s="386">
        <v>1373</v>
      </c>
      <c r="FG584" s="386">
        <v>1383</v>
      </c>
      <c r="FH584" s="386">
        <v>1393</v>
      </c>
      <c r="FI584" s="386">
        <v>1403.3999999999999</v>
      </c>
      <c r="FJ584" s="386">
        <v>1408</v>
      </c>
      <c r="FK584" s="386">
        <v>1412</v>
      </c>
      <c r="FL584" s="386">
        <v>1416</v>
      </c>
      <c r="FM584" s="386">
        <v>1420</v>
      </c>
      <c r="FN584" s="386">
        <v>1424</v>
      </c>
      <c r="FO584" s="386">
        <v>1428</v>
      </c>
      <c r="FP584" s="386">
        <v>1432</v>
      </c>
      <c r="FQ584" s="386">
        <v>1436</v>
      </c>
      <c r="FR584" s="386">
        <v>1440</v>
      </c>
      <c r="FS584" s="386">
        <v>1444</v>
      </c>
      <c r="FT584" s="386">
        <v>1448</v>
      </c>
      <c r="FU584" s="386">
        <v>1452</v>
      </c>
      <c r="FV584" s="386">
        <v>1456</v>
      </c>
      <c r="FW584" s="386">
        <v>1460</v>
      </c>
      <c r="FX584" s="386">
        <v>1464</v>
      </c>
      <c r="FY584" s="386">
        <v>1468</v>
      </c>
      <c r="FZ584" s="386">
        <v>1472</v>
      </c>
      <c r="GA584" s="386">
        <v>1476</v>
      </c>
      <c r="GB584" s="386">
        <v>1480</v>
      </c>
      <c r="GC584" s="386">
        <v>1487.4999999999998</v>
      </c>
      <c r="GD584" s="387">
        <v>1487.4999999999998</v>
      </c>
      <c r="GE584" s="387">
        <v>1487.4999999999998</v>
      </c>
      <c r="GF584" s="387">
        <v>1487.4999999999998</v>
      </c>
      <c r="GG584" s="387">
        <v>1487.4999999999998</v>
      </c>
      <c r="GH584" s="387">
        <v>1487.4999999999998</v>
      </c>
      <c r="GI584" s="387">
        <v>1487.4999999999998</v>
      </c>
      <c r="GJ584" s="387">
        <v>1487.4999999999998</v>
      </c>
      <c r="GK584" s="387">
        <v>1487.4999999999998</v>
      </c>
      <c r="GL584" s="387">
        <v>1487.4999999999998</v>
      </c>
      <c r="GM584" s="387">
        <v>1487.4999999999998</v>
      </c>
      <c r="GN584" s="387">
        <v>1487.4999999999998</v>
      </c>
      <c r="GO584" s="387">
        <v>1487.4999999999998</v>
      </c>
      <c r="GP584" s="387">
        <v>1487.4999999999998</v>
      </c>
      <c r="GQ584" s="387">
        <v>1487.4999999999998</v>
      </c>
      <c r="GR584" s="387">
        <v>1487.4999999999998</v>
      </c>
      <c r="GS584" s="387">
        <v>1487.4999999999998</v>
      </c>
      <c r="GT584" s="387">
        <v>1487.4999999999998</v>
      </c>
      <c r="GU584" s="387">
        <v>1487.4999999999998</v>
      </c>
      <c r="GV584" s="387">
        <v>1487.4999999999998</v>
      </c>
      <c r="GW584" s="387">
        <v>1487.4999999999998</v>
      </c>
      <c r="GX584" s="387">
        <v>1487.4999999999998</v>
      </c>
      <c r="GY584" s="387">
        <v>1487.4999999999998</v>
      </c>
      <c r="GZ584" s="387">
        <v>1487.4999999999998</v>
      </c>
      <c r="HA584" s="387">
        <v>1487.4999999999998</v>
      </c>
      <c r="HB584" s="387">
        <v>1487.4999999999998</v>
      </c>
      <c r="HC584" s="387">
        <v>1487.4999999999998</v>
      </c>
      <c r="HD584" s="387">
        <v>1487.4999999999998</v>
      </c>
      <c r="HE584" s="387">
        <v>1487.4999999999998</v>
      </c>
      <c r="HS584" s="394">
        <v>2.7329120809029837</v>
      </c>
      <c r="HT584" s="394">
        <v>2.7327934580863524</v>
      </c>
      <c r="HU584" s="394">
        <v>2.7326748404185772</v>
      </c>
      <c r="HV584" s="394">
        <v>2.7325562278994355</v>
      </c>
      <c r="HW584" s="394">
        <v>2.732437620528704</v>
      </c>
      <c r="HX584" s="394">
        <v>2.7269014938436542</v>
      </c>
      <c r="HY584" s="394">
        <v>2.7213765837728254</v>
      </c>
      <c r="HZ584" s="394">
        <v>2.7158628675905034</v>
      </c>
      <c r="IA584" s="394">
        <v>2.7103603226170176</v>
      </c>
      <c r="IB584" s="394">
        <v>2.7048689262186478</v>
      </c>
      <c r="IC584" s="394">
        <v>2.6993325699444797</v>
      </c>
      <c r="ID584" s="394">
        <v>2.6938075455468757</v>
      </c>
      <c r="IE584" s="394">
        <v>2.6882938298316228</v>
      </c>
      <c r="IF584" s="394">
        <v>2.6827913996519825</v>
      </c>
      <c r="IG584" s="394">
        <v>2.6773002319085917</v>
      </c>
      <c r="IH584" s="394">
        <v>2.6711684609315833</v>
      </c>
      <c r="II584" s="394">
        <v>2.6650507334357165</v>
      </c>
      <c r="IJ584" s="394">
        <v>2.6589470172574656</v>
      </c>
      <c r="IK584" s="394">
        <v>2.6528572803069714</v>
      </c>
      <c r="IL584" s="394">
        <v>2.6467814905678688</v>
      </c>
      <c r="IM584" s="394">
        <v>2.6406895113497497</v>
      </c>
      <c r="IN584" s="394">
        <v>2.634611553769203</v>
      </c>
      <c r="IO584" s="394">
        <v>2.6285475855532496</v>
      </c>
      <c r="IP584" s="394">
        <v>2.6224975745031904</v>
      </c>
      <c r="IQ584" s="394">
        <v>2.6164614884944393</v>
      </c>
      <c r="IR584" s="394">
        <v>2.6103629955449938</v>
      </c>
      <c r="IS584" s="394">
        <v>2.6042787170666646</v>
      </c>
      <c r="IT584" s="394">
        <v>2.5982086199281205</v>
      </c>
      <c r="IU584" s="394">
        <v>2.5921526710752532</v>
      </c>
      <c r="IV584" s="394">
        <v>2.5861108375309998</v>
      </c>
      <c r="IW584" s="394">
        <v>2.5861455046399509</v>
      </c>
      <c r="IX584" s="394">
        <v>2.5861801722136177</v>
      </c>
      <c r="IY584" s="394">
        <v>2.586214840252008</v>
      </c>
      <c r="IZ584" s="394">
        <v>2.5862495087551265</v>
      </c>
      <c r="JA584" s="394">
        <v>2.5862841777229781</v>
      </c>
      <c r="JB584" s="394">
        <v>2.5862841777229781</v>
      </c>
      <c r="JC584" s="394">
        <v>2.5862841777229781</v>
      </c>
      <c r="JD584" s="394">
        <v>2.5862841777229781</v>
      </c>
      <c r="JE584" s="394">
        <v>2.5862841777229781</v>
      </c>
      <c r="JF584" s="394">
        <v>2.5862841777229781</v>
      </c>
      <c r="JG584" s="394">
        <v>2.5862841777229781</v>
      </c>
      <c r="JH584" s="394">
        <v>2.5862841777229781</v>
      </c>
      <c r="JI584" s="394">
        <v>2.5862841777229781</v>
      </c>
      <c r="JJ584" s="394">
        <v>2.5862841777229781</v>
      </c>
      <c r="JK584" s="394">
        <v>2.5862841777229781</v>
      </c>
      <c r="JL584" s="394">
        <v>2.5862841777229781</v>
      </c>
      <c r="JM584" s="394">
        <v>2.5862841777229781</v>
      </c>
      <c r="JN584" s="394">
        <v>2.5862841777229781</v>
      </c>
      <c r="JO584" s="394">
        <v>2.5862841777229781</v>
      </c>
      <c r="JP584" s="394">
        <v>2.5862841777229781</v>
      </c>
      <c r="JQ584" s="394">
        <v>2.5862841777229781</v>
      </c>
      <c r="JR584" s="394">
        <v>2.5862841777229781</v>
      </c>
      <c r="JS584" s="394">
        <v>2.5862841777229781</v>
      </c>
      <c r="JT584" s="394">
        <v>2.5862841777229781</v>
      </c>
      <c r="JU584" s="394">
        <v>2.5862841777229781</v>
      </c>
      <c r="JV584" s="394">
        <v>2.5862841777229781</v>
      </c>
      <c r="JW584" s="394">
        <v>2.5862841777229781</v>
      </c>
      <c r="JX584" s="394">
        <v>2.5862841777229781</v>
      </c>
      <c r="JY584" s="394">
        <v>2.5862841777229781</v>
      </c>
      <c r="JZ584" s="394">
        <v>2.5862841777229781</v>
      </c>
      <c r="KA584" s="394">
        <v>2.5862841777229781</v>
      </c>
      <c r="KB584" s="394">
        <v>2.5862841777229781</v>
      </c>
      <c r="KC584" s="394">
        <v>2.5862841777229781</v>
      </c>
    </row>
    <row r="585" spans="1:289" x14ac:dyDescent="0.25">
      <c r="A585" s="383">
        <v>576</v>
      </c>
      <c r="B585" s="384" t="s">
        <v>874</v>
      </c>
      <c r="C585" s="385" t="s">
        <v>142</v>
      </c>
      <c r="D585" s="385" t="s">
        <v>142</v>
      </c>
      <c r="E585" s="129">
        <v>2052</v>
      </c>
      <c r="F585" s="386">
        <v>1518.73243</v>
      </c>
      <c r="G585" s="386">
        <v>1630.1712301960285</v>
      </c>
      <c r="H585" s="386">
        <v>1749.7869850312165</v>
      </c>
      <c r="I585" s="386">
        <v>1878.1796882873819</v>
      </c>
      <c r="J585" s="386">
        <v>2015.9933590044132</v>
      </c>
      <c r="K585" s="386">
        <v>2015.9933590044132</v>
      </c>
      <c r="L585" s="386">
        <v>2015.9933590044132</v>
      </c>
      <c r="M585" s="386">
        <v>2015.9933590044132</v>
      </c>
      <c r="N585" s="386">
        <v>2015.9933590044132</v>
      </c>
      <c r="O585" s="386">
        <v>2015.9933590044132</v>
      </c>
      <c r="P585" s="386">
        <v>2015.9933590044132</v>
      </c>
      <c r="Q585" s="386">
        <v>2015.9933590044132</v>
      </c>
      <c r="R585" s="386">
        <v>2015.9933590044132</v>
      </c>
      <c r="S585" s="386">
        <v>2015.9933590044132</v>
      </c>
      <c r="T585" s="386">
        <v>2015.9933590044132</v>
      </c>
      <c r="U585" s="386">
        <v>2039.4884625639659</v>
      </c>
      <c r="V585" s="386">
        <v>2063.2573864160349</v>
      </c>
      <c r="W585" s="386">
        <v>2087.3033217596894</v>
      </c>
      <c r="X585" s="386">
        <v>2111.6294969853661</v>
      </c>
      <c r="Y585" s="386">
        <v>2136.2391781083124</v>
      </c>
      <c r="Z585" s="386">
        <v>2170.1473575085315</v>
      </c>
      <c r="AA585" s="386">
        <v>2204.5937559630684</v>
      </c>
      <c r="AB585" s="386">
        <v>2239.5869165360314</v>
      </c>
      <c r="AC585" s="386">
        <v>2275.1355178942063</v>
      </c>
      <c r="AD585" s="386">
        <v>2311.2483764594535</v>
      </c>
      <c r="AE585" s="386">
        <v>2327.1763203135574</v>
      </c>
      <c r="AF585" s="386">
        <v>2343.2140314250464</v>
      </c>
      <c r="AG585" s="386">
        <v>2359.3622662538187</v>
      </c>
      <c r="AH585" s="386">
        <v>2375.6217864729088</v>
      </c>
      <c r="AI585" s="386">
        <v>2391.9933590044125</v>
      </c>
      <c r="AJ585" s="386">
        <v>2391.9933590044125</v>
      </c>
      <c r="AK585" s="386">
        <v>2391.9933590044125</v>
      </c>
      <c r="AL585" s="386">
        <v>2391.9933590044125</v>
      </c>
      <c r="AM585" s="386">
        <v>2391.9933590044125</v>
      </c>
      <c r="AN585" s="386">
        <v>2391.9933590044125</v>
      </c>
      <c r="AO585" s="387">
        <v>2391.9933590044125</v>
      </c>
      <c r="AP585" s="387">
        <v>2391.9933590044125</v>
      </c>
      <c r="AQ585" s="387">
        <v>2391.9933590044125</v>
      </c>
      <c r="AR585" s="387">
        <v>2391.9933590044125</v>
      </c>
      <c r="AS585" s="387">
        <v>2391.9933590044125</v>
      </c>
      <c r="AT585" s="387">
        <v>2391.9933590044125</v>
      </c>
      <c r="AU585" s="387">
        <v>2391.9933590044125</v>
      </c>
      <c r="AV585" s="387">
        <v>2391.9933590044125</v>
      </c>
      <c r="AW585" s="387">
        <v>2391.9933590044125</v>
      </c>
      <c r="AX585" s="387">
        <v>2391.9933590044125</v>
      </c>
      <c r="AY585" s="387">
        <v>2391.9933590044125</v>
      </c>
      <c r="AZ585" s="387">
        <v>2391.9933590044125</v>
      </c>
      <c r="BA585" s="387">
        <v>2391.9933590044125</v>
      </c>
      <c r="BB585" s="387">
        <v>2391.9933590044125</v>
      </c>
      <c r="BC585" s="387">
        <v>2391.9933590044125</v>
      </c>
      <c r="BD585" s="387">
        <v>2391.9933590044125</v>
      </c>
      <c r="BE585" s="387">
        <v>2391.9933590044125</v>
      </c>
      <c r="BF585" s="387">
        <v>2391.9933590044125</v>
      </c>
      <c r="BG585" s="387">
        <v>2391.9933590044125</v>
      </c>
      <c r="BH585" s="387">
        <v>2391.9933590044125</v>
      </c>
      <c r="BI585" s="387">
        <v>2391.9933590044125</v>
      </c>
      <c r="BJ585" s="387">
        <v>2391.9933590044125</v>
      </c>
      <c r="BK585" s="387">
        <v>2391.9933590044125</v>
      </c>
      <c r="BL585" s="387">
        <v>2391.9933590044125</v>
      </c>
      <c r="BM585" s="387">
        <v>2391.9933590044125</v>
      </c>
      <c r="BN585" s="387">
        <v>2391.9933590044125</v>
      </c>
      <c r="BO585" s="387">
        <v>2391.9933590044125</v>
      </c>
      <c r="BP585" s="387">
        <v>2391.9933590044125</v>
      </c>
      <c r="CA585" s="386">
        <v>4540</v>
      </c>
      <c r="CB585" s="386">
        <v>4865.7365994083584</v>
      </c>
      <c r="CC585" s="386">
        <v>5214.8441970973599</v>
      </c>
      <c r="CD585" s="386">
        <v>5588.9996189491012</v>
      </c>
      <c r="CE585" s="386">
        <v>5990</v>
      </c>
      <c r="CF585" s="386">
        <v>5968.2213738480732</v>
      </c>
      <c r="CG585" s="386">
        <v>5946.521931094655</v>
      </c>
      <c r="CH585" s="386">
        <v>5924.9013838423107</v>
      </c>
      <c r="CI585" s="386">
        <v>5903.3594452403513</v>
      </c>
      <c r="CJ585" s="386">
        <v>5881.8958294810291</v>
      </c>
      <c r="CK585" s="386">
        <v>5860.1142707900362</v>
      </c>
      <c r="CL585" s="386">
        <v>5838.4133725379161</v>
      </c>
      <c r="CM585" s="386">
        <v>5816.7928360267433</v>
      </c>
      <c r="CN585" s="386">
        <v>5795.2523636647156</v>
      </c>
      <c r="CO585" s="386">
        <v>5773.7916589620581</v>
      </c>
      <c r="CP585" s="386">
        <v>5821.8559765533109</v>
      </c>
      <c r="CQ585" s="386">
        <v>5870.3204087939948</v>
      </c>
      <c r="CR585" s="386">
        <v>5919.1882864654608</v>
      </c>
      <c r="CS585" s="386">
        <v>5968.4629680763737</v>
      </c>
      <c r="CT585" s="386">
        <v>6018.1478400935293</v>
      </c>
      <c r="CU585" s="386">
        <v>6093.4942184626534</v>
      </c>
      <c r="CV585" s="386">
        <v>6169.7839230650616</v>
      </c>
      <c r="CW585" s="386">
        <v>6247.0287642146895</v>
      </c>
      <c r="CX585" s="386">
        <v>6325.240700088968</v>
      </c>
      <c r="CY585" s="386">
        <v>6404.4318385800589</v>
      </c>
      <c r="CZ585" s="386">
        <v>6429.1470643776092</v>
      </c>
      <c r="DA585" s="386">
        <v>6453.9576682510951</v>
      </c>
      <c r="DB585" s="386">
        <v>6478.8640182723057</v>
      </c>
      <c r="DC585" s="386">
        <v>6503.8664839334488</v>
      </c>
      <c r="DD585" s="386">
        <v>6528.9654361526327</v>
      </c>
      <c r="DE585" s="386">
        <v>6528.5671389653935</v>
      </c>
      <c r="DF585" s="386">
        <v>6528.1688660761311</v>
      </c>
      <c r="DG585" s="386">
        <v>6527.7706174833629</v>
      </c>
      <c r="DH585" s="386">
        <v>6527.3723931856075</v>
      </c>
      <c r="DI585" s="386">
        <v>6526.9741931813833</v>
      </c>
      <c r="DJ585" s="387">
        <v>6526.9741931813833</v>
      </c>
      <c r="DK585" s="387">
        <v>6526.9741931813833</v>
      </c>
      <c r="DL585" s="387">
        <v>6526.9741931813833</v>
      </c>
      <c r="DM585" s="387">
        <v>6526.9741931813833</v>
      </c>
      <c r="DN585" s="387">
        <v>6526.9741931813833</v>
      </c>
      <c r="DO585" s="387">
        <v>6526.9741931813833</v>
      </c>
      <c r="DP585" s="387">
        <v>6526.9741931813833</v>
      </c>
      <c r="DQ585" s="387">
        <v>6526.9741931813833</v>
      </c>
      <c r="DR585" s="387">
        <v>6526.9741931813833</v>
      </c>
      <c r="DS585" s="387">
        <v>6526.9741931813833</v>
      </c>
      <c r="DT585" s="387">
        <v>6526.9741931813833</v>
      </c>
      <c r="DU585" s="387">
        <v>6526.9741931813833</v>
      </c>
      <c r="DV585" s="387">
        <v>6526.9741931813833</v>
      </c>
      <c r="DW585" s="387">
        <v>6526.9741931813833</v>
      </c>
      <c r="DX585" s="387">
        <v>6526.9741931813833</v>
      </c>
      <c r="DY585" s="387">
        <v>6526.9741931813833</v>
      </c>
      <c r="DZ585" s="387">
        <v>6526.9741931813833</v>
      </c>
      <c r="EA585" s="387">
        <v>6526.9741931813833</v>
      </c>
      <c r="EB585" s="387">
        <v>6526.9741931813833</v>
      </c>
      <c r="EC585" s="387">
        <v>6526.9741931813833</v>
      </c>
      <c r="ED585" s="387">
        <v>6526.9741931813833</v>
      </c>
      <c r="EE585" s="387">
        <v>6526.9741931813833</v>
      </c>
      <c r="EF585" s="387">
        <v>6526.9741931813833</v>
      </c>
      <c r="EG585" s="387">
        <v>6526.9741931813833</v>
      </c>
      <c r="EH585" s="387">
        <v>6526.9741931813833</v>
      </c>
      <c r="EI585" s="387">
        <v>6526.9741931813833</v>
      </c>
      <c r="EJ585" s="387">
        <v>6526.9741931813833</v>
      </c>
      <c r="EK585" s="387">
        <v>6526.9741931813833</v>
      </c>
      <c r="EY585" s="386">
        <v>425</v>
      </c>
      <c r="EZ585" s="386">
        <v>427</v>
      </c>
      <c r="FA585" s="386">
        <v>429</v>
      </c>
      <c r="FB585" s="386">
        <v>431</v>
      </c>
      <c r="FC585" s="386">
        <v>434.5</v>
      </c>
      <c r="FD585" s="386">
        <v>438</v>
      </c>
      <c r="FE585" s="386">
        <v>441</v>
      </c>
      <c r="FF585" s="386">
        <v>444</v>
      </c>
      <c r="FG585" s="386">
        <v>447</v>
      </c>
      <c r="FH585" s="386">
        <v>450</v>
      </c>
      <c r="FI585" s="386">
        <v>454.09999999999997</v>
      </c>
      <c r="FJ585" s="386">
        <v>452</v>
      </c>
      <c r="FK585" s="386">
        <v>450</v>
      </c>
      <c r="FL585" s="386">
        <v>448</v>
      </c>
      <c r="FM585" s="386">
        <v>446</v>
      </c>
      <c r="FN585" s="386">
        <v>444</v>
      </c>
      <c r="FO585" s="386">
        <v>442</v>
      </c>
      <c r="FP585" s="386">
        <v>440</v>
      </c>
      <c r="FQ585" s="386">
        <v>438</v>
      </c>
      <c r="FR585" s="386">
        <v>436</v>
      </c>
      <c r="FS585" s="386">
        <v>434</v>
      </c>
      <c r="FT585" s="386">
        <v>432</v>
      </c>
      <c r="FU585" s="386">
        <v>430</v>
      </c>
      <c r="FV585" s="386">
        <v>428</v>
      </c>
      <c r="FW585" s="386">
        <v>426</v>
      </c>
      <c r="FX585" s="386">
        <v>424</v>
      </c>
      <c r="FY585" s="386">
        <v>422</v>
      </c>
      <c r="FZ585" s="386">
        <v>420</v>
      </c>
      <c r="GA585" s="386">
        <v>418</v>
      </c>
      <c r="GB585" s="386">
        <v>416</v>
      </c>
      <c r="GC585" s="386">
        <v>420.6</v>
      </c>
      <c r="GD585" s="387">
        <v>420.6</v>
      </c>
      <c r="GE585" s="387">
        <v>420.6</v>
      </c>
      <c r="GF585" s="387">
        <v>420.6</v>
      </c>
      <c r="GG585" s="387">
        <v>420.6</v>
      </c>
      <c r="GH585" s="387">
        <v>420.6</v>
      </c>
      <c r="GI585" s="387">
        <v>420.6</v>
      </c>
      <c r="GJ585" s="387">
        <v>420.6</v>
      </c>
      <c r="GK585" s="387">
        <v>420.6</v>
      </c>
      <c r="GL585" s="387">
        <v>420.6</v>
      </c>
      <c r="GM585" s="387">
        <v>420.6</v>
      </c>
      <c r="GN585" s="387">
        <v>420.6</v>
      </c>
      <c r="GO585" s="387">
        <v>420.6</v>
      </c>
      <c r="GP585" s="387">
        <v>420.6</v>
      </c>
      <c r="GQ585" s="387">
        <v>420.6</v>
      </c>
      <c r="GR585" s="387">
        <v>420.6</v>
      </c>
      <c r="GS585" s="387">
        <v>420.6</v>
      </c>
      <c r="GT585" s="387">
        <v>420.6</v>
      </c>
      <c r="GU585" s="387">
        <v>420.6</v>
      </c>
      <c r="GV585" s="387">
        <v>420.6</v>
      </c>
      <c r="GW585" s="387">
        <v>420.6</v>
      </c>
      <c r="GX585" s="387">
        <v>420.6</v>
      </c>
      <c r="GY585" s="387">
        <v>420.6</v>
      </c>
      <c r="GZ585" s="387">
        <v>420.6</v>
      </c>
      <c r="HA585" s="387">
        <v>420.6</v>
      </c>
      <c r="HB585" s="387">
        <v>420.6</v>
      </c>
      <c r="HC585" s="387">
        <v>420.6</v>
      </c>
      <c r="HD585" s="387">
        <v>420.6</v>
      </c>
      <c r="HE585" s="387">
        <v>420.6</v>
      </c>
      <c r="HS585" s="394">
        <v>2.9893349943149632</v>
      </c>
      <c r="HT585" s="394">
        <v>2.9848009272150215</v>
      </c>
      <c r="HU585" s="394">
        <v>2.9802737371511117</v>
      </c>
      <c r="HV585" s="394">
        <v>2.9757534136925048</v>
      </c>
      <c r="HW585" s="394">
        <v>2.9712399464242916</v>
      </c>
      <c r="HX585" s="394">
        <v>2.9604370208815793</v>
      </c>
      <c r="HY585" s="394">
        <v>2.9496733729476725</v>
      </c>
      <c r="HZ585" s="394">
        <v>2.9389488598158326</v>
      </c>
      <c r="IA585" s="394">
        <v>2.9282633391985438</v>
      </c>
      <c r="IB585" s="394">
        <v>2.9176166693256222</v>
      </c>
      <c r="IC585" s="394">
        <v>2.9068122891456452</v>
      </c>
      <c r="ID585" s="394">
        <v>2.8960479192357971</v>
      </c>
      <c r="IE585" s="394">
        <v>2.885323411431937</v>
      </c>
      <c r="IF585" s="394">
        <v>2.8746386181185972</v>
      </c>
      <c r="IG585" s="394">
        <v>2.8639933922269529</v>
      </c>
      <c r="IH585" s="394">
        <v>2.8545667619194566</v>
      </c>
      <c r="II585" s="394">
        <v>2.8451711586943542</v>
      </c>
      <c r="IJ585" s="394">
        <v>2.8358064804282122</v>
      </c>
      <c r="IK585" s="394">
        <v>2.8264726253337309</v>
      </c>
      <c r="IL585" s="394">
        <v>2.8171694919586363</v>
      </c>
      <c r="IM585" s="394">
        <v>2.8078711785997683</v>
      </c>
      <c r="IN585" s="394">
        <v>2.7986035551342723</v>
      </c>
      <c r="IO585" s="394">
        <v>2.7893665202674822</v>
      </c>
      <c r="IP585" s="394">
        <v>2.7801599730390616</v>
      </c>
      <c r="IQ585" s="394">
        <v>2.7709838128219069</v>
      </c>
      <c r="IR585" s="394">
        <v>2.7626385711553492</v>
      </c>
      <c r="IS585" s="394">
        <v>2.7543184624607524</v>
      </c>
      <c r="IT585" s="394">
        <v>2.7460234110463277</v>
      </c>
      <c r="IU585" s="394">
        <v>2.7377533414482422</v>
      </c>
      <c r="IV585" s="394">
        <v>2.729508178429934</v>
      </c>
      <c r="IW585" s="394">
        <v>2.7293416657656158</v>
      </c>
      <c r="IX585" s="394">
        <v>2.7291751632593426</v>
      </c>
      <c r="IY585" s="394">
        <v>2.7290086709104955</v>
      </c>
      <c r="IZ585" s="394">
        <v>2.728842188718454</v>
      </c>
      <c r="JA585" s="394">
        <v>2.7286757166825995</v>
      </c>
      <c r="JB585" s="394">
        <v>2.7286757166825995</v>
      </c>
      <c r="JC585" s="394">
        <v>2.7286757166825995</v>
      </c>
      <c r="JD585" s="394">
        <v>2.7286757166825995</v>
      </c>
      <c r="JE585" s="394">
        <v>2.7286757166825995</v>
      </c>
      <c r="JF585" s="394">
        <v>2.7286757166825995</v>
      </c>
      <c r="JG585" s="394">
        <v>2.7286757166825995</v>
      </c>
      <c r="JH585" s="394">
        <v>2.7286757166825995</v>
      </c>
      <c r="JI585" s="394">
        <v>2.7286757166825995</v>
      </c>
      <c r="JJ585" s="394">
        <v>2.7286757166825995</v>
      </c>
      <c r="JK585" s="394">
        <v>2.7286757166825995</v>
      </c>
      <c r="JL585" s="394">
        <v>2.7286757166825995</v>
      </c>
      <c r="JM585" s="394">
        <v>2.7286757166825995</v>
      </c>
      <c r="JN585" s="394">
        <v>2.7286757166825995</v>
      </c>
      <c r="JO585" s="394">
        <v>2.7286757166825995</v>
      </c>
      <c r="JP585" s="394">
        <v>2.7286757166825995</v>
      </c>
      <c r="JQ585" s="394">
        <v>2.7286757166825995</v>
      </c>
      <c r="JR585" s="394">
        <v>2.7286757166825995</v>
      </c>
      <c r="JS585" s="394">
        <v>2.7286757166825995</v>
      </c>
      <c r="JT585" s="394">
        <v>2.7286757166825995</v>
      </c>
      <c r="JU585" s="394">
        <v>2.7286757166825995</v>
      </c>
      <c r="JV585" s="394">
        <v>2.7286757166825995</v>
      </c>
      <c r="JW585" s="394">
        <v>2.7286757166825995</v>
      </c>
      <c r="JX585" s="394">
        <v>2.7286757166825995</v>
      </c>
      <c r="JY585" s="394">
        <v>2.7286757166825995</v>
      </c>
      <c r="JZ585" s="394">
        <v>2.7286757166825995</v>
      </c>
      <c r="KA585" s="394">
        <v>2.7286757166825995</v>
      </c>
      <c r="KB585" s="394">
        <v>2.7286757166825995</v>
      </c>
      <c r="KC585" s="394">
        <v>2.7286757166825995</v>
      </c>
    </row>
    <row r="586" spans="1:289" x14ac:dyDescent="0.25">
      <c r="A586" s="383">
        <v>577</v>
      </c>
      <c r="B586" s="384" t="s">
        <v>874</v>
      </c>
      <c r="C586" s="385" t="s">
        <v>142</v>
      </c>
      <c r="D586" s="385" t="s">
        <v>142</v>
      </c>
      <c r="E586" s="129">
        <v>2052</v>
      </c>
      <c r="F586" s="386">
        <v>358.97307999999998</v>
      </c>
      <c r="G586" s="386">
        <v>357.81695200690058</v>
      </c>
      <c r="H586" s="386">
        <v>356.66454750174751</v>
      </c>
      <c r="I586" s="386">
        <v>355.51585449247534</v>
      </c>
      <c r="J586" s="386">
        <v>354.37086102564103</v>
      </c>
      <c r="K586" s="386">
        <v>366.7226709587016</v>
      </c>
      <c r="L586" s="386">
        <v>379.50501067116016</v>
      </c>
      <c r="M586" s="386">
        <v>392.73288653794913</v>
      </c>
      <c r="N586" s="386">
        <v>406.42182799024306</v>
      </c>
      <c r="O586" s="386">
        <v>420.58790574689937</v>
      </c>
      <c r="P586" s="386">
        <v>433.29799104898689</v>
      </c>
      <c r="Q586" s="386">
        <v>446.39217267476556</v>
      </c>
      <c r="R586" s="386">
        <v>459.88205794097377</v>
      </c>
      <c r="S586" s="386">
        <v>473.77960493522045</v>
      </c>
      <c r="T586" s="386">
        <v>488.09713311621317</v>
      </c>
      <c r="U586" s="386">
        <v>499.89631254120769</v>
      </c>
      <c r="V586" s="386">
        <v>511.98072337949566</v>
      </c>
      <c r="W586" s="386">
        <v>524.35726076812</v>
      </c>
      <c r="X586" s="386">
        <v>537.03298652602689</v>
      </c>
      <c r="Y586" s="386">
        <v>550.01513318340653</v>
      </c>
      <c r="Z586" s="386">
        <v>560.64165163750295</v>
      </c>
      <c r="AA586" s="386">
        <v>571.47347879611027</v>
      </c>
      <c r="AB586" s="386">
        <v>582.51458130779076</v>
      </c>
      <c r="AC586" s="386">
        <v>593.76900245838726</v>
      </c>
      <c r="AD586" s="386">
        <v>605.24086365168716</v>
      </c>
      <c r="AE586" s="386">
        <v>619.43611654078666</v>
      </c>
      <c r="AF586" s="386">
        <v>633.96430333552121</v>
      </c>
      <c r="AG586" s="386">
        <v>648.83323263122804</v>
      </c>
      <c r="AH586" s="386">
        <v>664.05089616518387</v>
      </c>
      <c r="AI586" s="386">
        <v>679.62547311199523</v>
      </c>
      <c r="AJ586" s="386">
        <v>693.03485780540814</v>
      </c>
      <c r="AK586" s="386">
        <v>706.70881704019678</v>
      </c>
      <c r="AL586" s="386">
        <v>720.65257101770123</v>
      </c>
      <c r="AM586" s="386">
        <v>734.87144293670735</v>
      </c>
      <c r="AN586" s="386">
        <v>749.37086102564342</v>
      </c>
      <c r="AO586" s="387">
        <v>749.37086102564342</v>
      </c>
      <c r="AP586" s="387">
        <v>749.37086102564342</v>
      </c>
      <c r="AQ586" s="387">
        <v>749.37086102564342</v>
      </c>
      <c r="AR586" s="387">
        <v>749.37086102564342</v>
      </c>
      <c r="AS586" s="387">
        <v>749.37086102564342</v>
      </c>
      <c r="AT586" s="387">
        <v>749.37086102564342</v>
      </c>
      <c r="AU586" s="387">
        <v>749.37086102564342</v>
      </c>
      <c r="AV586" s="387">
        <v>749.37086102564342</v>
      </c>
      <c r="AW586" s="387">
        <v>749.37086102564342</v>
      </c>
      <c r="AX586" s="387">
        <v>749.37086102564342</v>
      </c>
      <c r="AY586" s="387">
        <v>749.37086102564342</v>
      </c>
      <c r="AZ586" s="387">
        <v>749.37086102564342</v>
      </c>
      <c r="BA586" s="387">
        <v>749.37086102564342</v>
      </c>
      <c r="BB586" s="387">
        <v>749.37086102564342</v>
      </c>
      <c r="BC586" s="387">
        <v>749.37086102564342</v>
      </c>
      <c r="BD586" s="387">
        <v>749.37086102564342</v>
      </c>
      <c r="BE586" s="387">
        <v>749.37086102564342</v>
      </c>
      <c r="BF586" s="387">
        <v>749.37086102564342</v>
      </c>
      <c r="BG586" s="387">
        <v>749.37086102564342</v>
      </c>
      <c r="BH586" s="387">
        <v>749.37086102564342</v>
      </c>
      <c r="BI586" s="387">
        <v>749.37086102564342</v>
      </c>
      <c r="BJ586" s="387">
        <v>749.37086102564342</v>
      </c>
      <c r="BK586" s="387">
        <v>749.37086102564342</v>
      </c>
      <c r="BL586" s="387">
        <v>749.37086102564342</v>
      </c>
      <c r="BM586" s="387">
        <v>749.37086102564342</v>
      </c>
      <c r="BN586" s="387">
        <v>749.37086102564342</v>
      </c>
      <c r="BO586" s="387">
        <v>749.37086102564342</v>
      </c>
      <c r="BP586" s="387">
        <v>749.37086102564342</v>
      </c>
      <c r="CA586" s="386">
        <v>780</v>
      </c>
      <c r="CB586" s="386">
        <v>777.48789008184815</v>
      </c>
      <c r="CC586" s="386">
        <v>774.98387079990255</v>
      </c>
      <c r="CD586" s="386">
        <v>772.48791609702539</v>
      </c>
      <c r="CE586" s="386">
        <v>770</v>
      </c>
      <c r="CF586" s="386">
        <v>795.8241782051814</v>
      </c>
      <c r="CG586" s="386">
        <v>822.51444495578232</v>
      </c>
      <c r="CH586" s="386">
        <v>850.09984703743692</v>
      </c>
      <c r="CI586" s="386">
        <v>878.61040540379054</v>
      </c>
      <c r="CJ586" s="386">
        <v>908.0771478480425</v>
      </c>
      <c r="CK586" s="386">
        <v>934.66394593021153</v>
      </c>
      <c r="CL586" s="386">
        <v>962.02915566378829</v>
      </c>
      <c r="CM586" s="386">
        <v>990.19556748397952</v>
      </c>
      <c r="CN586" s="386">
        <v>1019.186639087249</v>
      </c>
      <c r="CO586" s="386">
        <v>1049.0265149674769</v>
      </c>
      <c r="CP586" s="386">
        <v>1072.7772103862392</v>
      </c>
      <c r="CQ586" s="386">
        <v>1097.0656381929118</v>
      </c>
      <c r="CR586" s="386">
        <v>1121.9039730255806</v>
      </c>
      <c r="CS586" s="386">
        <v>1147.3046651646691</v>
      </c>
      <c r="CT586" s="386">
        <v>1173.2804467736748</v>
      </c>
      <c r="CU586" s="386">
        <v>1194.5161493412011</v>
      </c>
      <c r="CV586" s="386">
        <v>1216.136205934891</v>
      </c>
      <c r="CW586" s="386">
        <v>1238.1475731419805</v>
      </c>
      <c r="CX586" s="386">
        <v>1260.557333459941</v>
      </c>
      <c r="CY586" s="386">
        <v>1283.3726975753821</v>
      </c>
      <c r="CZ586" s="386">
        <v>1311.6878681026692</v>
      </c>
      <c r="DA586" s="386">
        <v>1340.6277588562039</v>
      </c>
      <c r="DB586" s="386">
        <v>1370.2061530961191</v>
      </c>
      <c r="DC586" s="386">
        <v>1400.4371381838907</v>
      </c>
      <c r="DD586" s="386">
        <v>1431.3351122917534</v>
      </c>
      <c r="DE586" s="386">
        <v>1458.326957161765</v>
      </c>
      <c r="DF586" s="386">
        <v>1485.8278091002333</v>
      </c>
      <c r="DG586" s="386">
        <v>1513.8472668654865</v>
      </c>
      <c r="DH586" s="386">
        <v>1542.3951102274086</v>
      </c>
      <c r="DI586" s="386">
        <v>1571.481303380921</v>
      </c>
      <c r="DJ586" s="387">
        <v>1571.481303380921</v>
      </c>
      <c r="DK586" s="387">
        <v>1571.481303380921</v>
      </c>
      <c r="DL586" s="387">
        <v>1571.481303380921</v>
      </c>
      <c r="DM586" s="387">
        <v>1571.481303380921</v>
      </c>
      <c r="DN586" s="387">
        <v>1571.481303380921</v>
      </c>
      <c r="DO586" s="387">
        <v>1571.481303380921</v>
      </c>
      <c r="DP586" s="387">
        <v>1571.481303380921</v>
      </c>
      <c r="DQ586" s="387">
        <v>1571.481303380921</v>
      </c>
      <c r="DR586" s="387">
        <v>1571.481303380921</v>
      </c>
      <c r="DS586" s="387">
        <v>1571.481303380921</v>
      </c>
      <c r="DT586" s="387">
        <v>1571.481303380921</v>
      </c>
      <c r="DU586" s="387">
        <v>1571.481303380921</v>
      </c>
      <c r="DV586" s="387">
        <v>1571.481303380921</v>
      </c>
      <c r="DW586" s="387">
        <v>1571.481303380921</v>
      </c>
      <c r="DX586" s="387">
        <v>1571.481303380921</v>
      </c>
      <c r="DY586" s="387">
        <v>1571.481303380921</v>
      </c>
      <c r="DZ586" s="387">
        <v>1571.481303380921</v>
      </c>
      <c r="EA586" s="387">
        <v>1571.481303380921</v>
      </c>
      <c r="EB586" s="387">
        <v>1571.481303380921</v>
      </c>
      <c r="EC586" s="387">
        <v>1571.481303380921</v>
      </c>
      <c r="ED586" s="387">
        <v>1571.481303380921</v>
      </c>
      <c r="EE586" s="387">
        <v>1571.481303380921</v>
      </c>
      <c r="EF586" s="387">
        <v>1571.481303380921</v>
      </c>
      <c r="EG586" s="387">
        <v>1571.481303380921</v>
      </c>
      <c r="EH586" s="387">
        <v>1571.481303380921</v>
      </c>
      <c r="EI586" s="387">
        <v>1571.481303380921</v>
      </c>
      <c r="EJ586" s="387">
        <v>1571.481303380921</v>
      </c>
      <c r="EK586" s="387">
        <v>1571.481303380921</v>
      </c>
      <c r="EY586" s="386">
        <v>3534</v>
      </c>
      <c r="EZ586" s="386">
        <v>3567</v>
      </c>
      <c r="FA586" s="386">
        <v>3600</v>
      </c>
      <c r="FB586" s="386">
        <v>3633</v>
      </c>
      <c r="FC586" s="386">
        <v>3664.7</v>
      </c>
      <c r="FD586" s="386">
        <v>3692</v>
      </c>
      <c r="FE586" s="386">
        <v>3719</v>
      </c>
      <c r="FF586" s="386">
        <v>3746</v>
      </c>
      <c r="FG586" s="386">
        <v>3773</v>
      </c>
      <c r="FH586" s="386">
        <v>3800</v>
      </c>
      <c r="FI586" s="386">
        <v>3826.6</v>
      </c>
      <c r="FJ586" s="386">
        <v>3815</v>
      </c>
      <c r="FK586" s="386">
        <v>3804</v>
      </c>
      <c r="FL586" s="386">
        <v>3793</v>
      </c>
      <c r="FM586" s="386">
        <v>3782</v>
      </c>
      <c r="FN586" s="386">
        <v>3771</v>
      </c>
      <c r="FO586" s="386">
        <v>3760</v>
      </c>
      <c r="FP586" s="386">
        <v>3749</v>
      </c>
      <c r="FQ586" s="386">
        <v>3738</v>
      </c>
      <c r="FR586" s="386">
        <v>3727</v>
      </c>
      <c r="FS586" s="386">
        <v>3716</v>
      </c>
      <c r="FT586" s="386">
        <v>3705</v>
      </c>
      <c r="FU586" s="386">
        <v>3694</v>
      </c>
      <c r="FV586" s="386">
        <v>3683</v>
      </c>
      <c r="FW586" s="386">
        <v>3672</v>
      </c>
      <c r="FX586" s="386">
        <v>3661</v>
      </c>
      <c r="FY586" s="386">
        <v>3650</v>
      </c>
      <c r="FZ586" s="386">
        <v>3639</v>
      </c>
      <c r="GA586" s="386">
        <v>3628</v>
      </c>
      <c r="GB586" s="386">
        <v>3617</v>
      </c>
      <c r="GC586" s="386">
        <v>3597.3</v>
      </c>
      <c r="GD586" s="387">
        <v>3597.3</v>
      </c>
      <c r="GE586" s="387">
        <v>3597.3</v>
      </c>
      <c r="GF586" s="387">
        <v>3597.3</v>
      </c>
      <c r="GG586" s="387">
        <v>3597.3</v>
      </c>
      <c r="GH586" s="387">
        <v>3597.3</v>
      </c>
      <c r="GI586" s="387">
        <v>3597.3</v>
      </c>
      <c r="GJ586" s="387">
        <v>3597.3</v>
      </c>
      <c r="GK586" s="387">
        <v>3597.3</v>
      </c>
      <c r="GL586" s="387">
        <v>3597.3</v>
      </c>
      <c r="GM586" s="387">
        <v>3597.3</v>
      </c>
      <c r="GN586" s="387">
        <v>3597.3</v>
      </c>
      <c r="GO586" s="387">
        <v>3597.3</v>
      </c>
      <c r="GP586" s="387">
        <v>3597.3</v>
      </c>
      <c r="GQ586" s="387">
        <v>3597.3</v>
      </c>
      <c r="GR586" s="387">
        <v>3597.3</v>
      </c>
      <c r="GS586" s="387">
        <v>3597.3</v>
      </c>
      <c r="GT586" s="387">
        <v>3597.3</v>
      </c>
      <c r="GU586" s="387">
        <v>3597.3</v>
      </c>
      <c r="GV586" s="387">
        <v>3597.3</v>
      </c>
      <c r="GW586" s="387">
        <v>3597.3</v>
      </c>
      <c r="GX586" s="387">
        <v>3597.3</v>
      </c>
      <c r="GY586" s="387">
        <v>3597.3</v>
      </c>
      <c r="GZ586" s="387">
        <v>3597.3</v>
      </c>
      <c r="HA586" s="387">
        <v>3597.3</v>
      </c>
      <c r="HB586" s="387">
        <v>3597.3</v>
      </c>
      <c r="HC586" s="387">
        <v>3597.3</v>
      </c>
      <c r="HD586" s="387">
        <v>3597.3</v>
      </c>
      <c r="HE586" s="387">
        <v>3597.3</v>
      </c>
      <c r="HS586" s="394">
        <v>2.172864884464317</v>
      </c>
      <c r="HT586" s="394">
        <v>2.172864884464317</v>
      </c>
      <c r="HU586" s="394">
        <v>2.172864884464317</v>
      </c>
      <c r="HV586" s="394">
        <v>2.172864884464317</v>
      </c>
      <c r="HW586" s="394">
        <v>2.172864884464317</v>
      </c>
      <c r="HX586" s="394">
        <v>2.1700981183538635</v>
      </c>
      <c r="HY586" s="394">
        <v>2.1673348752396011</v>
      </c>
      <c r="HZ586" s="394">
        <v>2.1645751506356041</v>
      </c>
      <c r="IA586" s="394">
        <v>2.1618189400616625</v>
      </c>
      <c r="IB586" s="394">
        <v>2.159066239043268</v>
      </c>
      <c r="IC586" s="394">
        <v>2.1570927288803015</v>
      </c>
      <c r="ID586" s="394">
        <v>2.1551210226186197</v>
      </c>
      <c r="IE586" s="394">
        <v>2.1531511186093542</v>
      </c>
      <c r="IF586" s="394">
        <v>2.151183015205143</v>
      </c>
      <c r="IG586" s="394">
        <v>2.1492167107601299</v>
      </c>
      <c r="IH586" s="394">
        <v>2.1459994472309845</v>
      </c>
      <c r="II586" s="394">
        <v>2.1427869997748594</v>
      </c>
      <c r="IJ586" s="394">
        <v>2.1395793611823493</v>
      </c>
      <c r="IK586" s="394">
        <v>2.1363765242548389</v>
      </c>
      <c r="IL586" s="394">
        <v>2.1331784818044923</v>
      </c>
      <c r="IM586" s="394">
        <v>2.130623270412213</v>
      </c>
      <c r="IN586" s="394">
        <v>2.1280711197601923</v>
      </c>
      <c r="IO586" s="394">
        <v>2.1255220261821473</v>
      </c>
      <c r="IP586" s="394">
        <v>2.1229759860161845</v>
      </c>
      <c r="IQ586" s="394">
        <v>2.1204329956047978</v>
      </c>
      <c r="IR586" s="394">
        <v>2.1175514844496499</v>
      </c>
      <c r="IS586" s="394">
        <v>2.1146738890544219</v>
      </c>
      <c r="IT586" s="394">
        <v>2.1118002040978867</v>
      </c>
      <c r="IU586" s="394">
        <v>2.108930424266048</v>
      </c>
      <c r="IV586" s="394">
        <v>2.1060645442521313</v>
      </c>
      <c r="IW586" s="394">
        <v>2.1042620594579633</v>
      </c>
      <c r="IX586" s="394">
        <v>2.1024611173284979</v>
      </c>
      <c r="IY586" s="394">
        <v>2.1006617165434385</v>
      </c>
      <c r="IZ586" s="394">
        <v>2.0988638557836179</v>
      </c>
      <c r="JA586" s="394">
        <v>2.0970675337309985</v>
      </c>
      <c r="JB586" s="394">
        <v>2.0970675337309985</v>
      </c>
      <c r="JC586" s="394">
        <v>2.0970675337309985</v>
      </c>
      <c r="JD586" s="394">
        <v>2.0970675337309985</v>
      </c>
      <c r="JE586" s="394">
        <v>2.0970675337309985</v>
      </c>
      <c r="JF586" s="394">
        <v>2.0970675337309985</v>
      </c>
      <c r="JG586" s="394">
        <v>2.0970675337309985</v>
      </c>
      <c r="JH586" s="394">
        <v>2.0970675337309985</v>
      </c>
      <c r="JI586" s="394">
        <v>2.0970675337309985</v>
      </c>
      <c r="JJ586" s="394">
        <v>2.0970675337309985</v>
      </c>
      <c r="JK586" s="394">
        <v>2.0970675337309985</v>
      </c>
      <c r="JL586" s="394">
        <v>2.0970675337309985</v>
      </c>
      <c r="JM586" s="394">
        <v>2.0970675337309985</v>
      </c>
      <c r="JN586" s="394">
        <v>2.0970675337309985</v>
      </c>
      <c r="JO586" s="394">
        <v>2.0970675337309985</v>
      </c>
      <c r="JP586" s="394">
        <v>2.0970675337309985</v>
      </c>
      <c r="JQ586" s="394">
        <v>2.0970675337309985</v>
      </c>
      <c r="JR586" s="394">
        <v>2.0970675337309985</v>
      </c>
      <c r="JS586" s="394">
        <v>2.0970675337309985</v>
      </c>
      <c r="JT586" s="394">
        <v>2.0970675337309985</v>
      </c>
      <c r="JU586" s="394">
        <v>2.0970675337309985</v>
      </c>
      <c r="JV586" s="394">
        <v>2.0970675337309985</v>
      </c>
      <c r="JW586" s="394">
        <v>2.0970675337309985</v>
      </c>
      <c r="JX586" s="394">
        <v>2.0970675337309985</v>
      </c>
      <c r="JY586" s="394">
        <v>2.0970675337309985</v>
      </c>
      <c r="JZ586" s="394">
        <v>2.0970675337309985</v>
      </c>
      <c r="KA586" s="394">
        <v>2.0970675337309985</v>
      </c>
      <c r="KB586" s="394">
        <v>2.0970675337309985</v>
      </c>
      <c r="KC586" s="394">
        <v>2.0970675337309985</v>
      </c>
    </row>
    <row r="587" spans="1:289" x14ac:dyDescent="0.25">
      <c r="A587" s="383">
        <v>578</v>
      </c>
      <c r="B587" s="384" t="s">
        <v>874</v>
      </c>
      <c r="C587" s="385" t="s">
        <v>142</v>
      </c>
      <c r="D587" s="385" t="s">
        <v>142</v>
      </c>
      <c r="E587" s="129">
        <v>2052</v>
      </c>
      <c r="F587" s="386">
        <v>1100.8077499999999</v>
      </c>
      <c r="G587" s="386">
        <v>1114.9806999978819</v>
      </c>
      <c r="H587" s="386">
        <v>1129.3361273735279</v>
      </c>
      <c r="I587" s="386">
        <v>1143.876381531501</v>
      </c>
      <c r="J587" s="386">
        <v>1158.6038421250546</v>
      </c>
      <c r="K587" s="386">
        <v>1158.6038421250546</v>
      </c>
      <c r="L587" s="386">
        <v>1158.6038421250546</v>
      </c>
      <c r="M587" s="386">
        <v>1158.6038421250546</v>
      </c>
      <c r="N587" s="386">
        <v>1158.6038421250546</v>
      </c>
      <c r="O587" s="386">
        <v>1158.6038421250546</v>
      </c>
      <c r="P587" s="386">
        <v>1158.6038421250546</v>
      </c>
      <c r="Q587" s="386">
        <v>1158.6038421250546</v>
      </c>
      <c r="R587" s="386">
        <v>1158.6038421250546</v>
      </c>
      <c r="S587" s="386">
        <v>1158.6038421250546</v>
      </c>
      <c r="T587" s="386">
        <v>1158.6038421250546</v>
      </c>
      <c r="U587" s="386">
        <v>1180.2261085794039</v>
      </c>
      <c r="V587" s="386">
        <v>1202.2518972642383</v>
      </c>
      <c r="W587" s="386">
        <v>1224.6887388512771</v>
      </c>
      <c r="X587" s="386">
        <v>1247.5443045522452</v>
      </c>
      <c r="Y587" s="386">
        <v>1270.8264087416796</v>
      </c>
      <c r="Z587" s="386">
        <v>1301.9323109300165</v>
      </c>
      <c r="AA587" s="386">
        <v>1333.7995894513401</v>
      </c>
      <c r="AB587" s="386">
        <v>1366.4468804447638</v>
      </c>
      <c r="AC587" s="386">
        <v>1399.8932762044799</v>
      </c>
      <c r="AD587" s="386">
        <v>1434.158336345025</v>
      </c>
      <c r="AE587" s="386">
        <v>1475.6215922235301</v>
      </c>
      <c r="AF587" s="386">
        <v>1518.2836010880046</v>
      </c>
      <c r="AG587" s="386">
        <v>1562.1790203403075</v>
      </c>
      <c r="AH587" s="386">
        <v>1607.3435093697949</v>
      </c>
      <c r="AI587" s="386">
        <v>1653.8137585219931</v>
      </c>
      <c r="AJ587" s="386">
        <v>1693.0639693916216</v>
      </c>
      <c r="AK587" s="386">
        <v>1733.2457114239169</v>
      </c>
      <c r="AL587" s="386">
        <v>1774.3810927881802</v>
      </c>
      <c r="AM587" s="386">
        <v>1816.4927463502231</v>
      </c>
      <c r="AN587" s="386">
        <v>1859.6038421250682</v>
      </c>
      <c r="AO587" s="387">
        <v>1859.6038421250682</v>
      </c>
      <c r="AP587" s="387">
        <v>1859.6038421250682</v>
      </c>
      <c r="AQ587" s="387">
        <v>1859.6038421250682</v>
      </c>
      <c r="AR587" s="387">
        <v>1859.6038421250682</v>
      </c>
      <c r="AS587" s="387">
        <v>1859.6038421250682</v>
      </c>
      <c r="AT587" s="387">
        <v>1859.6038421250682</v>
      </c>
      <c r="AU587" s="387">
        <v>1859.6038421250682</v>
      </c>
      <c r="AV587" s="387">
        <v>1859.6038421250682</v>
      </c>
      <c r="AW587" s="387">
        <v>1859.6038421250682</v>
      </c>
      <c r="AX587" s="387">
        <v>1859.6038421250682</v>
      </c>
      <c r="AY587" s="387">
        <v>1859.6038421250682</v>
      </c>
      <c r="AZ587" s="387">
        <v>1859.6038421250682</v>
      </c>
      <c r="BA587" s="387">
        <v>1859.6038421250682</v>
      </c>
      <c r="BB587" s="387">
        <v>1859.6038421250682</v>
      </c>
      <c r="BC587" s="387">
        <v>1859.6038421250682</v>
      </c>
      <c r="BD587" s="387">
        <v>1859.6038421250682</v>
      </c>
      <c r="BE587" s="387">
        <v>1859.6038421250682</v>
      </c>
      <c r="BF587" s="387">
        <v>1859.6038421250682</v>
      </c>
      <c r="BG587" s="387">
        <v>1859.6038421250682</v>
      </c>
      <c r="BH587" s="387">
        <v>1859.6038421250682</v>
      </c>
      <c r="BI587" s="387">
        <v>1859.6038421250682</v>
      </c>
      <c r="BJ587" s="387">
        <v>1859.6038421250682</v>
      </c>
      <c r="BK587" s="387">
        <v>1859.6038421250682</v>
      </c>
      <c r="BL587" s="387">
        <v>1859.6038421250682</v>
      </c>
      <c r="BM587" s="387">
        <v>1859.6038421250682</v>
      </c>
      <c r="BN587" s="387">
        <v>1859.6038421250682</v>
      </c>
      <c r="BO587" s="387">
        <v>1859.6038421250682</v>
      </c>
      <c r="BP587" s="387">
        <v>1859.6038421250682</v>
      </c>
      <c r="CA587" s="386">
        <v>3070</v>
      </c>
      <c r="CB587" s="386">
        <v>3109.2411882619795</v>
      </c>
      <c r="CC587" s="386">
        <v>3148.9839631220739</v>
      </c>
      <c r="CD587" s="386">
        <v>3189.2347359334185</v>
      </c>
      <c r="CE587" s="386">
        <v>3230</v>
      </c>
      <c r="CF587" s="386">
        <v>3217.2383410397747</v>
      </c>
      <c r="CG587" s="386">
        <v>3204.5271031134243</v>
      </c>
      <c r="CH587" s="386">
        <v>3191.8660870085537</v>
      </c>
      <c r="CI587" s="386">
        <v>3179.25509429985</v>
      </c>
      <c r="CJ587" s="386">
        <v>3166.6939273459761</v>
      </c>
      <c r="CK587" s="386">
        <v>3153.9302359026019</v>
      </c>
      <c r="CL587" s="386">
        <v>3141.2179898540144</v>
      </c>
      <c r="CM587" s="386">
        <v>3128.5569818441636</v>
      </c>
      <c r="CN587" s="386">
        <v>3115.9470053527693</v>
      </c>
      <c r="CO587" s="386">
        <v>3103.3878546919532</v>
      </c>
      <c r="CP587" s="386">
        <v>3148.9630116902163</v>
      </c>
      <c r="CQ587" s="386">
        <v>3195.2074678649506</v>
      </c>
      <c r="CR587" s="386">
        <v>3242.1310522857007</v>
      </c>
      <c r="CS587" s="386">
        <v>3289.7437383679344</v>
      </c>
      <c r="CT587" s="386">
        <v>3338.0556459928521</v>
      </c>
      <c r="CU587" s="386">
        <v>3406.231886112354</v>
      </c>
      <c r="CV587" s="386">
        <v>3475.8005535038255</v>
      </c>
      <c r="CW587" s="386">
        <v>3546.7900870149401</v>
      </c>
      <c r="CX587" s="386">
        <v>3619.229506326621</v>
      </c>
      <c r="CY587" s="386">
        <v>3693.1484238159424</v>
      </c>
      <c r="CZ587" s="386">
        <v>3783.4715713581859</v>
      </c>
      <c r="DA587" s="386">
        <v>3876.0037476330217</v>
      </c>
      <c r="DB587" s="386">
        <v>3970.7989787464285</v>
      </c>
      <c r="DC587" s="386">
        <v>4067.9126121181744</v>
      </c>
      <c r="DD587" s="386">
        <v>4167.4013487971242</v>
      </c>
      <c r="DE587" s="386">
        <v>4265.7939789606262</v>
      </c>
      <c r="DF587" s="386">
        <v>4366.5096658350658</v>
      </c>
      <c r="DG587" s="386">
        <v>4469.6032569478766</v>
      </c>
      <c r="DH587" s="386">
        <v>4575.1308947803582</v>
      </c>
      <c r="DI587" s="386">
        <v>4683.1500473416218</v>
      </c>
      <c r="DJ587" s="387">
        <v>4683.1500473416218</v>
      </c>
      <c r="DK587" s="387">
        <v>4683.1500473416218</v>
      </c>
      <c r="DL587" s="387">
        <v>4683.1500473416218</v>
      </c>
      <c r="DM587" s="387">
        <v>4683.1500473416218</v>
      </c>
      <c r="DN587" s="387">
        <v>4683.1500473416218</v>
      </c>
      <c r="DO587" s="387">
        <v>4683.1500473416218</v>
      </c>
      <c r="DP587" s="387">
        <v>4683.1500473416218</v>
      </c>
      <c r="DQ587" s="387">
        <v>4683.1500473416218</v>
      </c>
      <c r="DR587" s="387">
        <v>4683.1500473416218</v>
      </c>
      <c r="DS587" s="387">
        <v>4683.1500473416218</v>
      </c>
      <c r="DT587" s="387">
        <v>4683.1500473416218</v>
      </c>
      <c r="DU587" s="387">
        <v>4683.1500473416218</v>
      </c>
      <c r="DV587" s="387">
        <v>4683.1500473416218</v>
      </c>
      <c r="DW587" s="387">
        <v>4683.1500473416218</v>
      </c>
      <c r="DX587" s="387">
        <v>4683.1500473416218</v>
      </c>
      <c r="DY587" s="387">
        <v>4683.1500473416218</v>
      </c>
      <c r="DZ587" s="387">
        <v>4683.1500473416218</v>
      </c>
      <c r="EA587" s="387">
        <v>4683.1500473416218</v>
      </c>
      <c r="EB587" s="387">
        <v>4683.1500473416218</v>
      </c>
      <c r="EC587" s="387">
        <v>4683.1500473416218</v>
      </c>
      <c r="ED587" s="387">
        <v>4683.1500473416218</v>
      </c>
      <c r="EE587" s="387">
        <v>4683.1500473416218</v>
      </c>
      <c r="EF587" s="387">
        <v>4683.1500473416218</v>
      </c>
      <c r="EG587" s="387">
        <v>4683.1500473416218</v>
      </c>
      <c r="EH587" s="387">
        <v>4683.1500473416218</v>
      </c>
      <c r="EI587" s="387">
        <v>4683.1500473416218</v>
      </c>
      <c r="EJ587" s="387">
        <v>4683.1500473416218</v>
      </c>
      <c r="EK587" s="387">
        <v>4683.1500473416218</v>
      </c>
      <c r="EY587" s="386">
        <v>839</v>
      </c>
      <c r="EZ587" s="386">
        <v>845</v>
      </c>
      <c r="FA587" s="386">
        <v>851</v>
      </c>
      <c r="FB587" s="386">
        <v>857</v>
      </c>
      <c r="FC587" s="386">
        <v>864.3</v>
      </c>
      <c r="FD587" s="386">
        <v>872</v>
      </c>
      <c r="FE587" s="386">
        <v>879</v>
      </c>
      <c r="FF587" s="386">
        <v>886</v>
      </c>
      <c r="FG587" s="386">
        <v>893</v>
      </c>
      <c r="FH587" s="386">
        <v>900</v>
      </c>
      <c r="FI587" s="386">
        <v>908.40000000000009</v>
      </c>
      <c r="FJ587" s="386">
        <v>906</v>
      </c>
      <c r="FK587" s="386">
        <v>903</v>
      </c>
      <c r="FL587" s="386">
        <v>900</v>
      </c>
      <c r="FM587" s="386">
        <v>897</v>
      </c>
      <c r="FN587" s="386">
        <v>894</v>
      </c>
      <c r="FO587" s="386">
        <v>891</v>
      </c>
      <c r="FP587" s="386">
        <v>888</v>
      </c>
      <c r="FQ587" s="386">
        <v>885</v>
      </c>
      <c r="FR587" s="386">
        <v>882</v>
      </c>
      <c r="FS587" s="386">
        <v>879</v>
      </c>
      <c r="FT587" s="386">
        <v>876</v>
      </c>
      <c r="FU587" s="386">
        <v>873</v>
      </c>
      <c r="FV587" s="386">
        <v>870</v>
      </c>
      <c r="FW587" s="386">
        <v>867</v>
      </c>
      <c r="FX587" s="386">
        <v>864</v>
      </c>
      <c r="FY587" s="386">
        <v>861</v>
      </c>
      <c r="FZ587" s="386">
        <v>858</v>
      </c>
      <c r="GA587" s="386">
        <v>855</v>
      </c>
      <c r="GB587" s="386">
        <v>852</v>
      </c>
      <c r="GC587" s="386">
        <v>855.7</v>
      </c>
      <c r="GD587" s="387">
        <v>855.7</v>
      </c>
      <c r="GE587" s="387">
        <v>855.7</v>
      </c>
      <c r="GF587" s="387">
        <v>855.7</v>
      </c>
      <c r="GG587" s="387">
        <v>855.7</v>
      </c>
      <c r="GH587" s="387">
        <v>855.7</v>
      </c>
      <c r="GI587" s="387">
        <v>855.7</v>
      </c>
      <c r="GJ587" s="387">
        <v>855.7</v>
      </c>
      <c r="GK587" s="387">
        <v>855.7</v>
      </c>
      <c r="GL587" s="387">
        <v>855.7</v>
      </c>
      <c r="GM587" s="387">
        <v>855.7</v>
      </c>
      <c r="GN587" s="387">
        <v>855.7</v>
      </c>
      <c r="GO587" s="387">
        <v>855.7</v>
      </c>
      <c r="GP587" s="387">
        <v>855.7</v>
      </c>
      <c r="GQ587" s="387">
        <v>855.7</v>
      </c>
      <c r="GR587" s="387">
        <v>855.7</v>
      </c>
      <c r="GS587" s="387">
        <v>855.7</v>
      </c>
      <c r="GT587" s="387">
        <v>855.7</v>
      </c>
      <c r="GU587" s="387">
        <v>855.7</v>
      </c>
      <c r="GV587" s="387">
        <v>855.7</v>
      </c>
      <c r="GW587" s="387">
        <v>855.7</v>
      </c>
      <c r="GX587" s="387">
        <v>855.7</v>
      </c>
      <c r="GY587" s="387">
        <v>855.7</v>
      </c>
      <c r="GZ587" s="387">
        <v>855.7</v>
      </c>
      <c r="HA587" s="387">
        <v>855.7</v>
      </c>
      <c r="HB587" s="387">
        <v>855.7</v>
      </c>
      <c r="HC587" s="387">
        <v>855.7</v>
      </c>
      <c r="HD587" s="387">
        <v>855.7</v>
      </c>
      <c r="HE587" s="387">
        <v>855.7</v>
      </c>
      <c r="HS587" s="394">
        <v>2.7888611794384626</v>
      </c>
      <c r="HT587" s="394">
        <v>2.7886053886564013</v>
      </c>
      <c r="HU587" s="394">
        <v>2.7883496213351435</v>
      </c>
      <c r="HV587" s="394">
        <v>2.7880938774725377</v>
      </c>
      <c r="HW587" s="394">
        <v>2.7878381570664326</v>
      </c>
      <c r="HX587" s="394">
        <v>2.7768234698228458</v>
      </c>
      <c r="HY587" s="394">
        <v>2.7658523013663041</v>
      </c>
      <c r="HZ587" s="394">
        <v>2.7549244797550374</v>
      </c>
      <c r="IA587" s="394">
        <v>2.7440398337266134</v>
      </c>
      <c r="IB587" s="394">
        <v>2.7331981926952538</v>
      </c>
      <c r="IC587" s="394">
        <v>2.7221817511996309</v>
      </c>
      <c r="ID587" s="394">
        <v>2.7112097126249348</v>
      </c>
      <c r="IE587" s="394">
        <v>2.7002818980005427</v>
      </c>
      <c r="IF587" s="394">
        <v>2.6893981290771931</v>
      </c>
      <c r="IG587" s="394">
        <v>2.6785582283240754</v>
      </c>
      <c r="IH587" s="394">
        <v>2.6681014669981424</v>
      </c>
      <c r="II587" s="394">
        <v>2.6576855275801559</v>
      </c>
      <c r="IJ587" s="394">
        <v>2.6473102507064175</v>
      </c>
      <c r="IK587" s="394">
        <v>2.6369754776353638</v>
      </c>
      <c r="IL587" s="394">
        <v>2.6266810502451379</v>
      </c>
      <c r="IM587" s="394">
        <v>2.6162895394148116</v>
      </c>
      <c r="IN587" s="394">
        <v>2.6059391388278952</v>
      </c>
      <c r="IO587" s="394">
        <v>2.5956296858466228</v>
      </c>
      <c r="IP587" s="394">
        <v>2.5853610184766449</v>
      </c>
      <c r="IQ587" s="394">
        <v>2.5751329753644838</v>
      </c>
      <c r="IR587" s="394">
        <v>2.5639849615219359</v>
      </c>
      <c r="IS587" s="394">
        <v>2.5528852085706983</v>
      </c>
      <c r="IT587" s="394">
        <v>2.5418335075844403</v>
      </c>
      <c r="IU587" s="394">
        <v>2.5308296505412935</v>
      </c>
      <c r="IV587" s="394">
        <v>2.5198734303199379</v>
      </c>
      <c r="IW587" s="394">
        <v>2.5195704687363221</v>
      </c>
      <c r="IX587" s="394">
        <v>2.5192675435774414</v>
      </c>
      <c r="IY587" s="394">
        <v>2.518964654838916</v>
      </c>
      <c r="IZ587" s="394">
        <v>2.5186618025163665</v>
      </c>
      <c r="JA587" s="394">
        <v>2.5183589866054144</v>
      </c>
      <c r="JB587" s="394">
        <v>2.5183589866054144</v>
      </c>
      <c r="JC587" s="394">
        <v>2.5183589866054144</v>
      </c>
      <c r="JD587" s="394">
        <v>2.5183589866054144</v>
      </c>
      <c r="JE587" s="394">
        <v>2.5183589866054144</v>
      </c>
      <c r="JF587" s="394">
        <v>2.5183589866054144</v>
      </c>
      <c r="JG587" s="394">
        <v>2.5183589866054144</v>
      </c>
      <c r="JH587" s="394">
        <v>2.5183589866054144</v>
      </c>
      <c r="JI587" s="394">
        <v>2.5183589866054144</v>
      </c>
      <c r="JJ587" s="394">
        <v>2.5183589866054144</v>
      </c>
      <c r="JK587" s="394">
        <v>2.5183589866054144</v>
      </c>
      <c r="JL587" s="394">
        <v>2.5183589866054144</v>
      </c>
      <c r="JM587" s="394">
        <v>2.5183589866054144</v>
      </c>
      <c r="JN587" s="394">
        <v>2.5183589866054144</v>
      </c>
      <c r="JO587" s="394">
        <v>2.5183589866054144</v>
      </c>
      <c r="JP587" s="394">
        <v>2.5183589866054144</v>
      </c>
      <c r="JQ587" s="394">
        <v>2.5183589866054144</v>
      </c>
      <c r="JR587" s="394">
        <v>2.5183589866054144</v>
      </c>
      <c r="JS587" s="394">
        <v>2.5183589866054144</v>
      </c>
      <c r="JT587" s="394">
        <v>2.5183589866054144</v>
      </c>
      <c r="JU587" s="394">
        <v>2.5183589866054144</v>
      </c>
      <c r="JV587" s="394">
        <v>2.5183589866054144</v>
      </c>
      <c r="JW587" s="394">
        <v>2.5183589866054144</v>
      </c>
      <c r="JX587" s="394">
        <v>2.5183589866054144</v>
      </c>
      <c r="JY587" s="394">
        <v>2.5183589866054144</v>
      </c>
      <c r="JZ587" s="394">
        <v>2.5183589866054144</v>
      </c>
      <c r="KA587" s="394">
        <v>2.5183589866054144</v>
      </c>
      <c r="KB587" s="394">
        <v>2.5183589866054144</v>
      </c>
      <c r="KC587" s="394">
        <v>2.5183589866054144</v>
      </c>
    </row>
    <row r="588" spans="1:289" x14ac:dyDescent="0.25">
      <c r="A588" s="383">
        <v>579</v>
      </c>
      <c r="B588" s="384" t="s">
        <v>874</v>
      </c>
      <c r="C588" s="385" t="s">
        <v>142</v>
      </c>
      <c r="D588" s="385" t="s">
        <v>142</v>
      </c>
      <c r="E588" s="129">
        <v>2052</v>
      </c>
      <c r="F588" s="386">
        <v>230.4144</v>
      </c>
      <c r="G588" s="386">
        <v>230.4144</v>
      </c>
      <c r="H588" s="386">
        <v>230.4144</v>
      </c>
      <c r="I588" s="386">
        <v>230.4144</v>
      </c>
      <c r="J588" s="386">
        <v>230.41440000000006</v>
      </c>
      <c r="K588" s="386">
        <v>237.96329036710216</v>
      </c>
      <c r="L588" s="386">
        <v>245.75949924283276</v>
      </c>
      <c r="M588" s="386">
        <v>253.81112933391239</v>
      </c>
      <c r="N588" s="386">
        <v>262.12654880983092</v>
      </c>
      <c r="O588" s="386">
        <v>270.71440000000052</v>
      </c>
      <c r="P588" s="386">
        <v>278.40540405938793</v>
      </c>
      <c r="Q588" s="386">
        <v>286.31490977011532</v>
      </c>
      <c r="R588" s="386">
        <v>294.44912477051832</v>
      </c>
      <c r="S588" s="386">
        <v>302.81443305812002</v>
      </c>
      <c r="T588" s="386">
        <v>311.41740000000101</v>
      </c>
      <c r="U588" s="386">
        <v>325.41519191678179</v>
      </c>
      <c r="V588" s="386">
        <v>340.04216569220472</v>
      </c>
      <c r="W588" s="386">
        <v>355.32660220182481</v>
      </c>
      <c r="X588" s="386">
        <v>371.29805350839234</v>
      </c>
      <c r="Y588" s="386">
        <v>387.98740000000191</v>
      </c>
      <c r="Z588" s="386">
        <v>403.60453638933922</v>
      </c>
      <c r="AA588" s="386">
        <v>419.85028842187307</v>
      </c>
      <c r="AB588" s="386">
        <v>436.74995891990204</v>
      </c>
      <c r="AC588" s="386">
        <v>454.32986918629092</v>
      </c>
      <c r="AD588" s="386">
        <v>472.61740000000293</v>
      </c>
      <c r="AE588" s="386">
        <v>486.89709607140048</v>
      </c>
      <c r="AF588" s="386">
        <v>501.60823990560044</v>
      </c>
      <c r="AG588" s="386">
        <v>516.76386729629871</v>
      </c>
      <c r="AH588" s="386">
        <v>532.3774079015983</v>
      </c>
      <c r="AI588" s="386">
        <v>548.46269714425682</v>
      </c>
      <c r="AJ588" s="386">
        <v>564.43136195088607</v>
      </c>
      <c r="AK588" s="386">
        <v>580.86495948135268</v>
      </c>
      <c r="AL588" s="386">
        <v>597.77702639888514</v>
      </c>
      <c r="AM588" s="386">
        <v>615.18149349094085</v>
      </c>
      <c r="AN588" s="386">
        <v>633.09269714425784</v>
      </c>
      <c r="AO588" s="387">
        <v>633.09269714425784</v>
      </c>
      <c r="AP588" s="387">
        <v>633.09269714425784</v>
      </c>
      <c r="AQ588" s="387">
        <v>633.09269714425784</v>
      </c>
      <c r="AR588" s="387">
        <v>633.09269714425784</v>
      </c>
      <c r="AS588" s="387">
        <v>633.09269714425784</v>
      </c>
      <c r="AT588" s="387">
        <v>633.09269714425784</v>
      </c>
      <c r="AU588" s="387">
        <v>633.09269714425784</v>
      </c>
      <c r="AV588" s="387">
        <v>633.09269714425784</v>
      </c>
      <c r="AW588" s="387">
        <v>633.09269714425784</v>
      </c>
      <c r="AX588" s="387">
        <v>633.09269714425784</v>
      </c>
      <c r="AY588" s="387">
        <v>633.09269714425784</v>
      </c>
      <c r="AZ588" s="387">
        <v>633.09269714425784</v>
      </c>
      <c r="BA588" s="387">
        <v>633.09269714425784</v>
      </c>
      <c r="BB588" s="387">
        <v>633.09269714425784</v>
      </c>
      <c r="BC588" s="387">
        <v>633.09269714425784</v>
      </c>
      <c r="BD588" s="387">
        <v>633.09269714425784</v>
      </c>
      <c r="BE588" s="387">
        <v>633.09269714425784</v>
      </c>
      <c r="BF588" s="387">
        <v>633.09269714425784</v>
      </c>
      <c r="BG588" s="387">
        <v>633.09269714425784</v>
      </c>
      <c r="BH588" s="387">
        <v>633.09269714425784</v>
      </c>
      <c r="BI588" s="387">
        <v>633.09269714425784</v>
      </c>
      <c r="BJ588" s="387">
        <v>633.09269714425784</v>
      </c>
      <c r="BK588" s="387">
        <v>633.09269714425784</v>
      </c>
      <c r="BL588" s="387">
        <v>633.09269714425784</v>
      </c>
      <c r="BM588" s="387">
        <v>633.09269714425784</v>
      </c>
      <c r="BN588" s="387">
        <v>633.09269714425784</v>
      </c>
      <c r="BO588" s="387">
        <v>633.09269714425784</v>
      </c>
      <c r="BP588" s="387">
        <v>633.09269714425784</v>
      </c>
      <c r="CA588" s="386">
        <v>690</v>
      </c>
      <c r="CB588" s="386">
        <v>690</v>
      </c>
      <c r="CC588" s="386">
        <v>690</v>
      </c>
      <c r="CD588" s="386">
        <v>690</v>
      </c>
      <c r="CE588" s="386">
        <v>690</v>
      </c>
      <c r="CF588" s="386">
        <v>707.9409440201008</v>
      </c>
      <c r="CG588" s="386">
        <v>726.34837713053844</v>
      </c>
      <c r="CH588" s="386">
        <v>745.23442868588643</v>
      </c>
      <c r="CI588" s="386">
        <v>764.6115434205318</v>
      </c>
      <c r="CJ588" s="386">
        <v>784.49248964898231</v>
      </c>
      <c r="CK588" s="386">
        <v>801.75648162801133</v>
      </c>
      <c r="CL588" s="386">
        <v>819.40039492303072</v>
      </c>
      <c r="CM588" s="386">
        <v>837.4325903005722</v>
      </c>
      <c r="CN588" s="386">
        <v>855.86161251899455</v>
      </c>
      <c r="CO588" s="386">
        <v>874.69619437751339</v>
      </c>
      <c r="CP588" s="386">
        <v>909.82021641106326</v>
      </c>
      <c r="CQ588" s="386">
        <v>946.35466749614363</v>
      </c>
      <c r="CR588" s="386">
        <v>984.35618437291782</v>
      </c>
      <c r="CS588" s="386">
        <v>1023.883678068464</v>
      </c>
      <c r="CT588" s="386">
        <v>1064.9984252223171</v>
      </c>
      <c r="CU588" s="386">
        <v>1103.0447493999172</v>
      </c>
      <c r="CV588" s="386">
        <v>1142.450251909753</v>
      </c>
      <c r="CW588" s="386">
        <v>1183.2634884475121</v>
      </c>
      <c r="CX588" s="386">
        <v>1225.5347493271652</v>
      </c>
      <c r="CY588" s="386">
        <v>1269.3161214489901</v>
      </c>
      <c r="CZ588" s="386">
        <v>1302.1797547563538</v>
      </c>
      <c r="DA588" s="386">
        <v>1335.8942544286133</v>
      </c>
      <c r="DB588" s="386">
        <v>1370.4816500923816</v>
      </c>
      <c r="DC588" s="386">
        <v>1405.964541739336</v>
      </c>
      <c r="DD588" s="386">
        <v>1442.3661144934358</v>
      </c>
      <c r="DE588" s="386">
        <v>1484.0246574071957</v>
      </c>
      <c r="DF588" s="386">
        <v>1526.8863859617297</v>
      </c>
      <c r="DG588" s="386">
        <v>1570.9860506688153</v>
      </c>
      <c r="DH588" s="386">
        <v>1616.3594057075181</v>
      </c>
      <c r="DI588" s="386">
        <v>1663.0432379121964</v>
      </c>
      <c r="DJ588" s="387">
        <v>1663.0432379121964</v>
      </c>
      <c r="DK588" s="387">
        <v>1663.0432379121964</v>
      </c>
      <c r="DL588" s="387">
        <v>1663.0432379121964</v>
      </c>
      <c r="DM588" s="387">
        <v>1663.0432379121964</v>
      </c>
      <c r="DN588" s="387">
        <v>1663.0432379121964</v>
      </c>
      <c r="DO588" s="387">
        <v>1663.0432379121964</v>
      </c>
      <c r="DP588" s="387">
        <v>1663.0432379121964</v>
      </c>
      <c r="DQ588" s="387">
        <v>1663.0432379121964</v>
      </c>
      <c r="DR588" s="387">
        <v>1663.0432379121964</v>
      </c>
      <c r="DS588" s="387">
        <v>1663.0432379121964</v>
      </c>
      <c r="DT588" s="387">
        <v>1663.0432379121964</v>
      </c>
      <c r="DU588" s="387">
        <v>1663.0432379121964</v>
      </c>
      <c r="DV588" s="387">
        <v>1663.0432379121964</v>
      </c>
      <c r="DW588" s="387">
        <v>1663.0432379121964</v>
      </c>
      <c r="DX588" s="387">
        <v>1663.0432379121964</v>
      </c>
      <c r="DY588" s="387">
        <v>1663.0432379121964</v>
      </c>
      <c r="DZ588" s="387">
        <v>1663.0432379121964</v>
      </c>
      <c r="EA588" s="387">
        <v>1663.0432379121964</v>
      </c>
      <c r="EB588" s="387">
        <v>1663.0432379121964</v>
      </c>
      <c r="EC588" s="387">
        <v>1663.0432379121964</v>
      </c>
      <c r="ED588" s="387">
        <v>1663.0432379121964</v>
      </c>
      <c r="EE588" s="387">
        <v>1663.0432379121964</v>
      </c>
      <c r="EF588" s="387">
        <v>1663.0432379121964</v>
      </c>
      <c r="EG588" s="387">
        <v>1663.0432379121964</v>
      </c>
      <c r="EH588" s="387">
        <v>1663.0432379121964</v>
      </c>
      <c r="EI588" s="387">
        <v>1663.0432379121964</v>
      </c>
      <c r="EJ588" s="387">
        <v>1663.0432379121964</v>
      </c>
      <c r="EK588" s="387">
        <v>1663.0432379121964</v>
      </c>
      <c r="EY588" s="386">
        <v>269</v>
      </c>
      <c r="EZ588" s="386">
        <v>306</v>
      </c>
      <c r="FA588" s="386">
        <v>343</v>
      </c>
      <c r="FB588" s="386">
        <v>380</v>
      </c>
      <c r="FC588" s="386">
        <v>416.9</v>
      </c>
      <c r="FD588" s="386">
        <v>420</v>
      </c>
      <c r="FE588" s="386">
        <v>424</v>
      </c>
      <c r="FF588" s="386">
        <v>428</v>
      </c>
      <c r="FG588" s="386">
        <v>432</v>
      </c>
      <c r="FH588" s="386">
        <v>436</v>
      </c>
      <c r="FI588" s="386">
        <v>437.9</v>
      </c>
      <c r="FJ588" s="386">
        <v>475</v>
      </c>
      <c r="FK588" s="386">
        <v>512</v>
      </c>
      <c r="FL588" s="386">
        <v>549</v>
      </c>
      <c r="FM588" s="386">
        <v>586</v>
      </c>
      <c r="FN588" s="386">
        <v>623</v>
      </c>
      <c r="FO588" s="386">
        <v>660</v>
      </c>
      <c r="FP588" s="386">
        <v>697</v>
      </c>
      <c r="FQ588" s="386">
        <v>734</v>
      </c>
      <c r="FR588" s="386">
        <v>771</v>
      </c>
      <c r="FS588" s="386">
        <v>808</v>
      </c>
      <c r="FT588" s="386">
        <v>845</v>
      </c>
      <c r="FU588" s="386">
        <v>882</v>
      </c>
      <c r="FV588" s="386">
        <v>919</v>
      </c>
      <c r="FW588" s="386">
        <v>956</v>
      </c>
      <c r="FX588" s="386">
        <v>993</v>
      </c>
      <c r="FY588" s="386">
        <v>1030</v>
      </c>
      <c r="FZ588" s="386">
        <v>1067</v>
      </c>
      <c r="GA588" s="386">
        <v>1104</v>
      </c>
      <c r="GB588" s="386">
        <v>1141</v>
      </c>
      <c r="GC588" s="386">
        <v>1171.5999999999999</v>
      </c>
      <c r="GD588" s="387">
        <v>1171.5999999999999</v>
      </c>
      <c r="GE588" s="387">
        <v>1171.5999999999999</v>
      </c>
      <c r="GF588" s="387">
        <v>1171.5999999999999</v>
      </c>
      <c r="GG588" s="387">
        <v>1171.5999999999999</v>
      </c>
      <c r="GH588" s="387">
        <v>1171.5999999999999</v>
      </c>
      <c r="GI588" s="387">
        <v>1171.5999999999999</v>
      </c>
      <c r="GJ588" s="387">
        <v>1171.5999999999999</v>
      </c>
      <c r="GK588" s="387">
        <v>1171.5999999999999</v>
      </c>
      <c r="GL588" s="387">
        <v>1171.5999999999999</v>
      </c>
      <c r="GM588" s="387">
        <v>1171.5999999999999</v>
      </c>
      <c r="GN588" s="387">
        <v>1171.5999999999999</v>
      </c>
      <c r="GO588" s="387">
        <v>1171.5999999999999</v>
      </c>
      <c r="GP588" s="387">
        <v>1171.5999999999999</v>
      </c>
      <c r="GQ588" s="387">
        <v>1171.5999999999999</v>
      </c>
      <c r="GR588" s="387">
        <v>1171.5999999999999</v>
      </c>
      <c r="GS588" s="387">
        <v>1171.5999999999999</v>
      </c>
      <c r="GT588" s="387">
        <v>1171.5999999999999</v>
      </c>
      <c r="GU588" s="387">
        <v>1171.5999999999999</v>
      </c>
      <c r="GV588" s="387">
        <v>1171.5999999999999</v>
      </c>
      <c r="GW588" s="387">
        <v>1171.5999999999999</v>
      </c>
      <c r="GX588" s="387">
        <v>1171.5999999999999</v>
      </c>
      <c r="GY588" s="387">
        <v>1171.5999999999999</v>
      </c>
      <c r="GZ588" s="387">
        <v>1171.5999999999999</v>
      </c>
      <c r="HA588" s="387">
        <v>1171.5999999999999</v>
      </c>
      <c r="HB588" s="387">
        <v>1171.5999999999999</v>
      </c>
      <c r="HC588" s="387">
        <v>1171.5999999999999</v>
      </c>
      <c r="HD588" s="387">
        <v>1171.5999999999999</v>
      </c>
      <c r="HE588" s="387">
        <v>1171.5999999999999</v>
      </c>
      <c r="HS588" s="394">
        <v>2.9946045038851739</v>
      </c>
      <c r="HT588" s="394">
        <v>2.9946045038851739</v>
      </c>
      <c r="HU588" s="394">
        <v>2.9946045038851739</v>
      </c>
      <c r="HV588" s="394">
        <v>2.9946045038851739</v>
      </c>
      <c r="HW588" s="394">
        <v>2.994604503885173</v>
      </c>
      <c r="HX588" s="394">
        <v>2.9750006521088679</v>
      </c>
      <c r="HY588" s="394">
        <v>2.9555251348101099</v>
      </c>
      <c r="HZ588" s="394">
        <v>2.9361771118612396</v>
      </c>
      <c r="IA588" s="394">
        <v>2.9169557486343995</v>
      </c>
      <c r="IB588" s="394">
        <v>2.8978602159655371</v>
      </c>
      <c r="IC588" s="394">
        <v>2.8798165191397826</v>
      </c>
      <c r="ID588" s="394">
        <v>2.8618851724520189</v>
      </c>
      <c r="IE588" s="394">
        <v>2.8440654763475122</v>
      </c>
      <c r="IF588" s="394">
        <v>2.8263567356273493</v>
      </c>
      <c r="IG588" s="394">
        <v>2.8087582594213121</v>
      </c>
      <c r="IH588" s="394">
        <v>2.7958750513520307</v>
      </c>
      <c r="II588" s="394">
        <v>2.7830509359617288</v>
      </c>
      <c r="IJ588" s="394">
        <v>2.7702856422041982</v>
      </c>
      <c r="IK588" s="394">
        <v>2.7575789002764632</v>
      </c>
      <c r="IL588" s="394">
        <v>2.7449304416130831</v>
      </c>
      <c r="IM588" s="394">
        <v>2.7329840225974551</v>
      </c>
      <c r="IN588" s="394">
        <v>2.7210895964939734</v>
      </c>
      <c r="IO588" s="394">
        <v>2.7092469370203589</v>
      </c>
      <c r="IP588" s="394">
        <v>2.6974558188791535</v>
      </c>
      <c r="IQ588" s="394">
        <v>2.6857160177534349</v>
      </c>
      <c r="IR588" s="394">
        <v>2.674445514798053</v>
      </c>
      <c r="IS588" s="394">
        <v>2.6632223080705777</v>
      </c>
      <c r="IT588" s="394">
        <v>2.6520461990942255</v>
      </c>
      <c r="IU588" s="394">
        <v>2.6409169902251124</v>
      </c>
      <c r="IV588" s="394">
        <v>2.6298344846487605</v>
      </c>
      <c r="IW588" s="394">
        <v>2.6292384822095127</v>
      </c>
      <c r="IX588" s="394">
        <v>2.6286426148429891</v>
      </c>
      <c r="IY588" s="394">
        <v>2.6280468825185772</v>
      </c>
      <c r="IZ588" s="394">
        <v>2.6274512852056735</v>
      </c>
      <c r="JA588" s="394">
        <v>2.6268558228736794</v>
      </c>
      <c r="JB588" s="394">
        <v>2.6268558228736794</v>
      </c>
      <c r="JC588" s="394">
        <v>2.6268558228736794</v>
      </c>
      <c r="JD588" s="394">
        <v>2.6268558228736794</v>
      </c>
      <c r="JE588" s="394">
        <v>2.6268558228736794</v>
      </c>
      <c r="JF588" s="394">
        <v>2.6268558228736794</v>
      </c>
      <c r="JG588" s="394">
        <v>2.6268558228736794</v>
      </c>
      <c r="JH588" s="394">
        <v>2.6268558228736794</v>
      </c>
      <c r="JI588" s="394">
        <v>2.6268558228736794</v>
      </c>
      <c r="JJ588" s="394">
        <v>2.6268558228736794</v>
      </c>
      <c r="JK588" s="394">
        <v>2.6268558228736794</v>
      </c>
      <c r="JL588" s="394">
        <v>2.6268558228736794</v>
      </c>
      <c r="JM588" s="394">
        <v>2.6268558228736794</v>
      </c>
      <c r="JN588" s="394">
        <v>2.6268558228736794</v>
      </c>
      <c r="JO588" s="394">
        <v>2.6268558228736794</v>
      </c>
      <c r="JP588" s="394">
        <v>2.6268558228736794</v>
      </c>
      <c r="JQ588" s="394">
        <v>2.6268558228736794</v>
      </c>
      <c r="JR588" s="394">
        <v>2.6268558228736794</v>
      </c>
      <c r="JS588" s="394">
        <v>2.6268558228736794</v>
      </c>
      <c r="JT588" s="394">
        <v>2.6268558228736794</v>
      </c>
      <c r="JU588" s="394">
        <v>2.6268558228736794</v>
      </c>
      <c r="JV588" s="394">
        <v>2.6268558228736794</v>
      </c>
      <c r="JW588" s="394">
        <v>2.6268558228736794</v>
      </c>
      <c r="JX588" s="394">
        <v>2.6268558228736794</v>
      </c>
      <c r="JY588" s="394">
        <v>2.6268558228736794</v>
      </c>
      <c r="JZ588" s="394">
        <v>2.6268558228736794</v>
      </c>
      <c r="KA588" s="394">
        <v>2.6268558228736794</v>
      </c>
      <c r="KB588" s="394">
        <v>2.6268558228736794</v>
      </c>
      <c r="KC588" s="394">
        <v>2.6268558228736794</v>
      </c>
    </row>
    <row r="589" spans="1:289" x14ac:dyDescent="0.25">
      <c r="A589" s="383">
        <v>580</v>
      </c>
      <c r="B589" s="384" t="s">
        <v>874</v>
      </c>
      <c r="C589" s="385" t="s">
        <v>142</v>
      </c>
      <c r="D589" s="385" t="s">
        <v>142</v>
      </c>
      <c r="E589" s="129">
        <v>2052</v>
      </c>
      <c r="F589" s="386">
        <v>60.635329999999996</v>
      </c>
      <c r="G589" s="386">
        <v>59.821248335339085</v>
      </c>
      <c r="H589" s="386">
        <v>59.018096419996553</v>
      </c>
      <c r="I589" s="386">
        <v>58.225727512649819</v>
      </c>
      <c r="J589" s="386">
        <v>57.443996842105257</v>
      </c>
      <c r="K589" s="386">
        <v>57.443996842105257</v>
      </c>
      <c r="L589" s="386">
        <v>57.443996842105257</v>
      </c>
      <c r="M589" s="386">
        <v>57.443996842105257</v>
      </c>
      <c r="N589" s="386">
        <v>57.443996842105257</v>
      </c>
      <c r="O589" s="386">
        <v>57.443996842105257</v>
      </c>
      <c r="P589" s="386">
        <v>57.443996842105257</v>
      </c>
      <c r="Q589" s="386">
        <v>57.443996842105257</v>
      </c>
      <c r="R589" s="386">
        <v>57.443996842105257</v>
      </c>
      <c r="S589" s="386">
        <v>57.443996842105257</v>
      </c>
      <c r="T589" s="386">
        <v>57.443996842105257</v>
      </c>
      <c r="U589" s="386">
        <v>83.485151129362848</v>
      </c>
      <c r="V589" s="386">
        <v>121.33157235298533</v>
      </c>
      <c r="W589" s="386">
        <v>176.33495598320857</v>
      </c>
      <c r="X589" s="386">
        <v>256.273087858282</v>
      </c>
      <c r="Y589" s="386">
        <v>372.44966656907587</v>
      </c>
      <c r="Z589" s="386">
        <v>437.28612360077</v>
      </c>
      <c r="AA589" s="386">
        <v>513.40938402564984</v>
      </c>
      <c r="AB589" s="386">
        <v>602.78426727816031</v>
      </c>
      <c r="AC589" s="386">
        <v>707.71763077068283</v>
      </c>
      <c r="AD589" s="386">
        <v>830.9179122495915</v>
      </c>
      <c r="AE589" s="386">
        <v>869.47488842849384</v>
      </c>
      <c r="AF589" s="386">
        <v>909.82101897528742</v>
      </c>
      <c r="AG589" s="386">
        <v>952.03932578819615</v>
      </c>
      <c r="AH589" s="386">
        <v>996.21668321982577</v>
      </c>
      <c r="AI589" s="386">
        <v>1042.4439968421052</v>
      </c>
      <c r="AJ589" s="386">
        <v>1042.4439968421052</v>
      </c>
      <c r="AK589" s="386">
        <v>1042.4439968421052</v>
      </c>
      <c r="AL589" s="386">
        <v>1042.4439968421052</v>
      </c>
      <c r="AM589" s="386">
        <v>1042.4439968421052</v>
      </c>
      <c r="AN589" s="386">
        <v>1042.4439968421052</v>
      </c>
      <c r="AO589" s="387">
        <v>1042.4439968421052</v>
      </c>
      <c r="AP589" s="387">
        <v>1042.4439968421052</v>
      </c>
      <c r="AQ589" s="387">
        <v>1042.4439968421052</v>
      </c>
      <c r="AR589" s="387">
        <v>1042.4439968421052</v>
      </c>
      <c r="AS589" s="387">
        <v>1042.4439968421052</v>
      </c>
      <c r="AT589" s="387">
        <v>1042.4439968421052</v>
      </c>
      <c r="AU589" s="387">
        <v>1042.4439968421052</v>
      </c>
      <c r="AV589" s="387">
        <v>1042.4439968421052</v>
      </c>
      <c r="AW589" s="387">
        <v>1042.4439968421052</v>
      </c>
      <c r="AX589" s="387">
        <v>1042.4439968421052</v>
      </c>
      <c r="AY589" s="387">
        <v>1042.4439968421052</v>
      </c>
      <c r="AZ589" s="387">
        <v>1042.4439968421052</v>
      </c>
      <c r="BA589" s="387">
        <v>1042.4439968421052</v>
      </c>
      <c r="BB589" s="387">
        <v>1042.4439968421052</v>
      </c>
      <c r="BC589" s="387">
        <v>1042.4439968421052</v>
      </c>
      <c r="BD589" s="387">
        <v>1042.4439968421052</v>
      </c>
      <c r="BE589" s="387">
        <v>1042.4439968421052</v>
      </c>
      <c r="BF589" s="387">
        <v>1042.4439968421052</v>
      </c>
      <c r="BG589" s="387">
        <v>1042.4439968421052</v>
      </c>
      <c r="BH589" s="387">
        <v>1042.4439968421052</v>
      </c>
      <c r="BI589" s="387">
        <v>1042.4439968421052</v>
      </c>
      <c r="BJ589" s="387">
        <v>1042.4439968421052</v>
      </c>
      <c r="BK589" s="387">
        <v>1042.4439968421052</v>
      </c>
      <c r="BL589" s="387">
        <v>1042.4439968421052</v>
      </c>
      <c r="BM589" s="387">
        <v>1042.4439968421052</v>
      </c>
      <c r="BN589" s="387">
        <v>1042.4439968421052</v>
      </c>
      <c r="BO589" s="387">
        <v>1042.4439968421052</v>
      </c>
      <c r="BP589" s="387">
        <v>1042.4439968421052</v>
      </c>
      <c r="CA589" s="386">
        <v>190</v>
      </c>
      <c r="CB589" s="386">
        <v>187.44908593248238</v>
      </c>
      <c r="CC589" s="386">
        <v>184.9324200890693</v>
      </c>
      <c r="CD589" s="386">
        <v>182.44954265777832</v>
      </c>
      <c r="CE589" s="386">
        <v>180</v>
      </c>
      <c r="CF589" s="386">
        <v>179.74110841930093</v>
      </c>
      <c r="CG589" s="386">
        <v>179.48258919888275</v>
      </c>
      <c r="CH589" s="386">
        <v>179.22444180318465</v>
      </c>
      <c r="CI589" s="386">
        <v>178.96666569741612</v>
      </c>
      <c r="CJ589" s="386">
        <v>178.70926034755584</v>
      </c>
      <c r="CK589" s="386">
        <v>178.45036337238216</v>
      </c>
      <c r="CL589" s="386">
        <v>178.19184146251638</v>
      </c>
      <c r="CM589" s="386">
        <v>177.93369407459954</v>
      </c>
      <c r="CN589" s="386">
        <v>177.67592066605988</v>
      </c>
      <c r="CO589" s="386">
        <v>177.4185206951116</v>
      </c>
      <c r="CP589" s="386">
        <v>253.66747631272386</v>
      </c>
      <c r="CQ589" s="386">
        <v>362.68585876355627</v>
      </c>
      <c r="CR589" s="386">
        <v>518.55694730408857</v>
      </c>
      <c r="CS589" s="386">
        <v>741.41657608062019</v>
      </c>
      <c r="CT589" s="386">
        <v>1060.0543337523923</v>
      </c>
      <c r="CU589" s="386">
        <v>1238.460689825791</v>
      </c>
      <c r="CV589" s="386">
        <v>1446.892702956522</v>
      </c>
      <c r="CW589" s="386">
        <v>1690.4036688991023</v>
      </c>
      <c r="CX589" s="386">
        <v>1974.897349325709</v>
      </c>
      <c r="CY589" s="386">
        <v>2307.271104607682</v>
      </c>
      <c r="CZ589" s="386">
        <v>2403.4077601578038</v>
      </c>
      <c r="DA589" s="386">
        <v>2503.5501246694366</v>
      </c>
      <c r="DB589" s="386">
        <v>2607.8651033068231</v>
      </c>
      <c r="DC589" s="386">
        <v>2716.5265556420572</v>
      </c>
      <c r="DD589" s="386">
        <v>2829.7155854231614</v>
      </c>
      <c r="DE589" s="386">
        <v>2829.7297572808193</v>
      </c>
      <c r="DF589" s="386">
        <v>2829.7439292094532</v>
      </c>
      <c r="DG589" s="386">
        <v>2829.7581012090632</v>
      </c>
      <c r="DH589" s="386">
        <v>2829.7722732796497</v>
      </c>
      <c r="DI589" s="386">
        <v>2829.7864454212145</v>
      </c>
      <c r="DJ589" s="387">
        <v>2829.7864454212145</v>
      </c>
      <c r="DK589" s="387">
        <v>2829.7864454212145</v>
      </c>
      <c r="DL589" s="387">
        <v>2829.7864454212145</v>
      </c>
      <c r="DM589" s="387">
        <v>2829.7864454212145</v>
      </c>
      <c r="DN589" s="387">
        <v>2829.7864454212145</v>
      </c>
      <c r="DO589" s="387">
        <v>2829.7864454212145</v>
      </c>
      <c r="DP589" s="387">
        <v>2829.7864454212145</v>
      </c>
      <c r="DQ589" s="387">
        <v>2829.7864454212145</v>
      </c>
      <c r="DR589" s="387">
        <v>2829.7864454212145</v>
      </c>
      <c r="DS589" s="387">
        <v>2829.7864454212145</v>
      </c>
      <c r="DT589" s="387">
        <v>2829.7864454212145</v>
      </c>
      <c r="DU589" s="387">
        <v>2829.7864454212145</v>
      </c>
      <c r="DV589" s="387">
        <v>2829.7864454212145</v>
      </c>
      <c r="DW589" s="387">
        <v>2829.7864454212145</v>
      </c>
      <c r="DX589" s="387">
        <v>2829.7864454212145</v>
      </c>
      <c r="DY589" s="387">
        <v>2829.7864454212145</v>
      </c>
      <c r="DZ589" s="387">
        <v>2829.7864454212145</v>
      </c>
      <c r="EA589" s="387">
        <v>2829.7864454212145</v>
      </c>
      <c r="EB589" s="387">
        <v>2829.7864454212145</v>
      </c>
      <c r="EC589" s="387">
        <v>2829.7864454212145</v>
      </c>
      <c r="ED589" s="387">
        <v>2829.7864454212145</v>
      </c>
      <c r="EE589" s="387">
        <v>2829.7864454212145</v>
      </c>
      <c r="EF589" s="387">
        <v>2829.7864454212145</v>
      </c>
      <c r="EG589" s="387">
        <v>2829.7864454212145</v>
      </c>
      <c r="EH589" s="387">
        <v>2829.7864454212145</v>
      </c>
      <c r="EI589" s="387">
        <v>2829.7864454212145</v>
      </c>
      <c r="EJ589" s="387">
        <v>2829.7864454212145</v>
      </c>
      <c r="EK589" s="387">
        <v>2829.7864454212145</v>
      </c>
      <c r="EY589" s="386">
        <v>78</v>
      </c>
      <c r="EZ589" s="386">
        <v>79</v>
      </c>
      <c r="FA589" s="386">
        <v>80</v>
      </c>
      <c r="FB589" s="386">
        <v>81</v>
      </c>
      <c r="FC589" s="386">
        <v>80.199999999999989</v>
      </c>
      <c r="FD589" s="386">
        <v>81</v>
      </c>
      <c r="FE589" s="386">
        <v>82</v>
      </c>
      <c r="FF589" s="386">
        <v>83</v>
      </c>
      <c r="FG589" s="386">
        <v>84</v>
      </c>
      <c r="FH589" s="386">
        <v>85</v>
      </c>
      <c r="FI589" s="386">
        <v>85.8</v>
      </c>
      <c r="FJ589" s="386">
        <v>108</v>
      </c>
      <c r="FK589" s="386">
        <v>130</v>
      </c>
      <c r="FL589" s="386">
        <v>152</v>
      </c>
      <c r="FM589" s="386">
        <v>174</v>
      </c>
      <c r="FN589" s="386">
        <v>196</v>
      </c>
      <c r="FO589" s="386">
        <v>218</v>
      </c>
      <c r="FP589" s="386">
        <v>240</v>
      </c>
      <c r="FQ589" s="386">
        <v>262</v>
      </c>
      <c r="FR589" s="386">
        <v>284</v>
      </c>
      <c r="FS589" s="386">
        <v>306</v>
      </c>
      <c r="FT589" s="386">
        <v>328</v>
      </c>
      <c r="FU589" s="386">
        <v>350</v>
      </c>
      <c r="FV589" s="386">
        <v>372</v>
      </c>
      <c r="FW589" s="386">
        <v>394</v>
      </c>
      <c r="FX589" s="386">
        <v>416</v>
      </c>
      <c r="FY589" s="386">
        <v>438</v>
      </c>
      <c r="FZ589" s="386">
        <v>460</v>
      </c>
      <c r="GA589" s="386">
        <v>482</v>
      </c>
      <c r="GB589" s="386">
        <v>504</v>
      </c>
      <c r="GC589" s="386">
        <v>520.19999999999993</v>
      </c>
      <c r="GD589" s="387">
        <v>520.19999999999993</v>
      </c>
      <c r="GE589" s="387">
        <v>520.19999999999993</v>
      </c>
      <c r="GF589" s="387">
        <v>520.19999999999993</v>
      </c>
      <c r="GG589" s="387">
        <v>520.19999999999993</v>
      </c>
      <c r="GH589" s="387">
        <v>520.19999999999993</v>
      </c>
      <c r="GI589" s="387">
        <v>520.19999999999993</v>
      </c>
      <c r="GJ589" s="387">
        <v>520.19999999999993</v>
      </c>
      <c r="GK589" s="387">
        <v>520.19999999999993</v>
      </c>
      <c r="GL589" s="387">
        <v>520.19999999999993</v>
      </c>
      <c r="GM589" s="387">
        <v>520.19999999999993</v>
      </c>
      <c r="GN589" s="387">
        <v>520.19999999999993</v>
      </c>
      <c r="GO589" s="387">
        <v>520.19999999999993</v>
      </c>
      <c r="GP589" s="387">
        <v>520.19999999999993</v>
      </c>
      <c r="GQ589" s="387">
        <v>520.19999999999993</v>
      </c>
      <c r="GR589" s="387">
        <v>520.19999999999993</v>
      </c>
      <c r="GS589" s="387">
        <v>520.19999999999993</v>
      </c>
      <c r="GT589" s="387">
        <v>520.19999999999993</v>
      </c>
      <c r="GU589" s="387">
        <v>520.19999999999993</v>
      </c>
      <c r="GV589" s="387">
        <v>520.19999999999993</v>
      </c>
      <c r="GW589" s="387">
        <v>520.19999999999993</v>
      </c>
      <c r="GX589" s="387">
        <v>520.19999999999993</v>
      </c>
      <c r="GY589" s="387">
        <v>520.19999999999993</v>
      </c>
      <c r="GZ589" s="387">
        <v>520.19999999999993</v>
      </c>
      <c r="HA589" s="387">
        <v>520.19999999999993</v>
      </c>
      <c r="HB589" s="387">
        <v>520.19999999999993</v>
      </c>
      <c r="HC589" s="387">
        <v>520.19999999999993</v>
      </c>
      <c r="HD589" s="387">
        <v>520.19999999999993</v>
      </c>
      <c r="HE589" s="387">
        <v>520.19999999999993</v>
      </c>
      <c r="HS589" s="394">
        <v>3.1334866982665059</v>
      </c>
      <c r="HT589" s="394">
        <v>3.1334866982665059</v>
      </c>
      <c r="HU589" s="394">
        <v>3.1334866982665059</v>
      </c>
      <c r="HV589" s="394">
        <v>3.1334866982665059</v>
      </c>
      <c r="HW589" s="394">
        <v>3.1334866982665059</v>
      </c>
      <c r="HX589" s="394">
        <v>3.1289798464642073</v>
      </c>
      <c r="HY589" s="394">
        <v>3.124479476806282</v>
      </c>
      <c r="HZ589" s="394">
        <v>3.1199855799695477</v>
      </c>
      <c r="IA589" s="394">
        <v>3.1154981466442333</v>
      </c>
      <c r="IB589" s="394">
        <v>3.1110171675339564</v>
      </c>
      <c r="IC589" s="394">
        <v>3.1065102218232443</v>
      </c>
      <c r="ID589" s="394">
        <v>3.1020098053467176</v>
      </c>
      <c r="IE589" s="394">
        <v>3.0975159086454416</v>
      </c>
      <c r="IF589" s="394">
        <v>3.0930285222741869</v>
      </c>
      <c r="IG589" s="394">
        <v>3.0885476368014055</v>
      </c>
      <c r="IH589" s="394">
        <v>3.0384741823088777</v>
      </c>
      <c r="II589" s="394">
        <v>2.9892125497921356</v>
      </c>
      <c r="IJ589" s="394">
        <v>2.9407495774885835</v>
      </c>
      <c r="IK589" s="394">
        <v>2.8930723170223032</v>
      </c>
      <c r="IL589" s="394">
        <v>2.8461680299444994</v>
      </c>
      <c r="IM589" s="394">
        <v>2.8321518177340357</v>
      </c>
      <c r="IN589" s="394">
        <v>2.8182046296299008</v>
      </c>
      <c r="IO589" s="394">
        <v>2.8043261257166323</v>
      </c>
      <c r="IP589" s="394">
        <v>2.7905159677527127</v>
      </c>
      <c r="IQ589" s="394">
        <v>2.7767738191623228</v>
      </c>
      <c r="IR589" s="394">
        <v>2.7642060652283709</v>
      </c>
      <c r="IS589" s="394">
        <v>2.7516951932910203</v>
      </c>
      <c r="IT589" s="394">
        <v>2.7392409459008049</v>
      </c>
      <c r="IU589" s="394">
        <v>2.7268430667734833</v>
      </c>
      <c r="IV589" s="394">
        <v>2.7145013007847627</v>
      </c>
      <c r="IW589" s="394">
        <v>2.7145148956231431</v>
      </c>
      <c r="IX589" s="394">
        <v>2.7145284905296099</v>
      </c>
      <c r="IY589" s="394">
        <v>2.7145420855041626</v>
      </c>
      <c r="IZ589" s="394">
        <v>2.7145556805468023</v>
      </c>
      <c r="JA589" s="394">
        <v>2.7145692756575306</v>
      </c>
      <c r="JB589" s="394">
        <v>2.7145692756575306</v>
      </c>
      <c r="JC589" s="394">
        <v>2.7145692756575306</v>
      </c>
      <c r="JD589" s="394">
        <v>2.7145692756575306</v>
      </c>
      <c r="JE589" s="394">
        <v>2.7145692756575306</v>
      </c>
      <c r="JF589" s="394">
        <v>2.7145692756575306</v>
      </c>
      <c r="JG589" s="394">
        <v>2.7145692756575306</v>
      </c>
      <c r="JH589" s="394">
        <v>2.7145692756575306</v>
      </c>
      <c r="JI589" s="394">
        <v>2.7145692756575306</v>
      </c>
      <c r="JJ589" s="394">
        <v>2.7145692756575306</v>
      </c>
      <c r="JK589" s="394">
        <v>2.7145692756575306</v>
      </c>
      <c r="JL589" s="394">
        <v>2.7145692756575306</v>
      </c>
      <c r="JM589" s="394">
        <v>2.7145692756575306</v>
      </c>
      <c r="JN589" s="394">
        <v>2.7145692756575306</v>
      </c>
      <c r="JO589" s="394">
        <v>2.7145692756575306</v>
      </c>
      <c r="JP589" s="394">
        <v>2.7145692756575306</v>
      </c>
      <c r="JQ589" s="394">
        <v>2.7145692756575306</v>
      </c>
      <c r="JR589" s="394">
        <v>2.7145692756575306</v>
      </c>
      <c r="JS589" s="394">
        <v>2.7145692756575306</v>
      </c>
      <c r="JT589" s="394">
        <v>2.7145692756575306</v>
      </c>
      <c r="JU589" s="394">
        <v>2.7145692756575306</v>
      </c>
      <c r="JV589" s="394">
        <v>2.7145692756575306</v>
      </c>
      <c r="JW589" s="394">
        <v>2.7145692756575306</v>
      </c>
      <c r="JX589" s="394">
        <v>2.7145692756575306</v>
      </c>
      <c r="JY589" s="394">
        <v>2.7145692756575306</v>
      </c>
      <c r="JZ589" s="394">
        <v>2.7145692756575306</v>
      </c>
      <c r="KA589" s="394">
        <v>2.7145692756575306</v>
      </c>
      <c r="KB589" s="394">
        <v>2.7145692756575306</v>
      </c>
      <c r="KC589" s="394">
        <v>2.7145692756575306</v>
      </c>
    </row>
    <row r="590" spans="1:289" x14ac:dyDescent="0.25">
      <c r="A590" s="383">
        <v>581</v>
      </c>
      <c r="B590" s="384" t="s">
        <v>874</v>
      </c>
      <c r="C590" s="385" t="s">
        <v>142</v>
      </c>
      <c r="D590" s="385" t="s">
        <v>142</v>
      </c>
      <c r="E590" s="129">
        <v>2052</v>
      </c>
      <c r="F590" s="386">
        <v>2693.8856099999998</v>
      </c>
      <c r="G590" s="386">
        <v>2710.4547995303951</v>
      </c>
      <c r="H590" s="386">
        <v>2727.1259006047235</v>
      </c>
      <c r="I590" s="386">
        <v>2743.8995400468116</v>
      </c>
      <c r="J590" s="386">
        <v>2760.7763485358696</v>
      </c>
      <c r="K590" s="386">
        <v>2766.2198416857768</v>
      </c>
      <c r="L590" s="386">
        <v>2771.6740679099835</v>
      </c>
      <c r="M590" s="386">
        <v>2777.1390483711662</v>
      </c>
      <c r="N590" s="386">
        <v>2782.6148042737282</v>
      </c>
      <c r="O590" s="386">
        <v>2788.1013568638828</v>
      </c>
      <c r="P590" s="386">
        <v>2793.6508686792258</v>
      </c>
      <c r="Q590" s="386">
        <v>2799.2114263919188</v>
      </c>
      <c r="R590" s="386">
        <v>2804.7830519880122</v>
      </c>
      <c r="S590" s="386">
        <v>2810.3657674973183</v>
      </c>
      <c r="T590" s="386">
        <v>2815.9595949934987</v>
      </c>
      <c r="U590" s="386">
        <v>2821.0513425637</v>
      </c>
      <c r="V590" s="386">
        <v>2826.1522969042558</v>
      </c>
      <c r="W590" s="386">
        <v>2831.2624746626175</v>
      </c>
      <c r="X590" s="386">
        <v>2836.3818925163382</v>
      </c>
      <c r="Y590" s="386">
        <v>2841.5105671731258</v>
      </c>
      <c r="Z590" s="386">
        <v>2846.0538856270268</v>
      </c>
      <c r="AA590" s="386">
        <v>2850.6044684363069</v>
      </c>
      <c r="AB590" s="386">
        <v>2855.1623272160136</v>
      </c>
      <c r="AC590" s="386">
        <v>2859.7274735997657</v>
      </c>
      <c r="AD590" s="386">
        <v>2864.2999192397833</v>
      </c>
      <c r="AE590" s="386">
        <v>2870.4128554862041</v>
      </c>
      <c r="AF590" s="386">
        <v>2876.538837848816</v>
      </c>
      <c r="AG590" s="386">
        <v>2882.6778941704006</v>
      </c>
      <c r="AH590" s="386">
        <v>2888.8300523531607</v>
      </c>
      <c r="AI590" s="386">
        <v>2894.9953403588479</v>
      </c>
      <c r="AJ590" s="386">
        <v>2900.7287871531994</v>
      </c>
      <c r="AK590" s="386">
        <v>2906.4735888577598</v>
      </c>
      <c r="AL590" s="386">
        <v>2912.229767960569</v>
      </c>
      <c r="AM590" s="386">
        <v>2917.9973469942056</v>
      </c>
      <c r="AN590" s="386">
        <v>2923.7763485358728</v>
      </c>
      <c r="AO590" s="387">
        <v>2923.7763485358728</v>
      </c>
      <c r="AP590" s="387">
        <v>2923.7763485358728</v>
      </c>
      <c r="AQ590" s="387">
        <v>2923.7763485358728</v>
      </c>
      <c r="AR590" s="387">
        <v>2923.7763485358728</v>
      </c>
      <c r="AS590" s="387">
        <v>2923.7763485358728</v>
      </c>
      <c r="AT590" s="387">
        <v>2923.7763485358728</v>
      </c>
      <c r="AU590" s="387">
        <v>2923.7763485358728</v>
      </c>
      <c r="AV590" s="387">
        <v>2923.7763485358728</v>
      </c>
      <c r="AW590" s="387">
        <v>2923.7763485358728</v>
      </c>
      <c r="AX590" s="387">
        <v>2923.7763485358728</v>
      </c>
      <c r="AY590" s="387">
        <v>2923.7763485358728</v>
      </c>
      <c r="AZ590" s="387">
        <v>2923.7763485358728</v>
      </c>
      <c r="BA590" s="387">
        <v>2923.7763485358728</v>
      </c>
      <c r="BB590" s="387">
        <v>2923.7763485358728</v>
      </c>
      <c r="BC590" s="387">
        <v>2923.7763485358728</v>
      </c>
      <c r="BD590" s="387">
        <v>2923.7763485358728</v>
      </c>
      <c r="BE590" s="387">
        <v>2923.7763485358728</v>
      </c>
      <c r="BF590" s="387">
        <v>2923.7763485358728</v>
      </c>
      <c r="BG590" s="387">
        <v>2923.7763485358728</v>
      </c>
      <c r="BH590" s="387">
        <v>2923.7763485358728</v>
      </c>
      <c r="BI590" s="387">
        <v>2923.7763485358728</v>
      </c>
      <c r="BJ590" s="387">
        <v>2923.7763485358728</v>
      </c>
      <c r="BK590" s="387">
        <v>2923.7763485358728</v>
      </c>
      <c r="BL590" s="387">
        <v>2923.7763485358728</v>
      </c>
      <c r="BM590" s="387">
        <v>2923.7763485358728</v>
      </c>
      <c r="BN590" s="387">
        <v>2923.7763485358728</v>
      </c>
      <c r="BO590" s="387">
        <v>2923.7763485358728</v>
      </c>
      <c r="BP590" s="387">
        <v>2923.7763485358728</v>
      </c>
      <c r="CA590" s="386">
        <v>6989.9999999999991</v>
      </c>
      <c r="CB590" s="386">
        <v>7032.1178013639919</v>
      </c>
      <c r="CC590" s="386">
        <v>7074.4893808670031</v>
      </c>
      <c r="CD590" s="386">
        <v>7117.1162676331023</v>
      </c>
      <c r="CE590" s="386">
        <v>7160</v>
      </c>
      <c r="CF590" s="386">
        <v>7206.1874217341647</v>
      </c>
      <c r="CG590" s="386">
        <v>7252.6727873128057</v>
      </c>
      <c r="CH590" s="386">
        <v>7299.4580186993298</v>
      </c>
      <c r="CI590" s="386">
        <v>7346.5450502552649</v>
      </c>
      <c r="CJ590" s="386">
        <v>7393.935828820232</v>
      </c>
      <c r="CK590" s="386">
        <v>7441.0526734381101</v>
      </c>
      <c r="CL590" s="386">
        <v>7488.4697637029813</v>
      </c>
      <c r="CM590" s="386">
        <v>7536.1890128891582</v>
      </c>
      <c r="CN590" s="386">
        <v>7584.2123464630331</v>
      </c>
      <c r="CO590" s="386">
        <v>7632.5417021607727</v>
      </c>
      <c r="CP590" s="386">
        <v>7669.2713561697301</v>
      </c>
      <c r="CQ590" s="386">
        <v>7706.1777622406171</v>
      </c>
      <c r="CR590" s="386">
        <v>7743.2617709475053</v>
      </c>
      <c r="CS590" s="386">
        <v>7780.5242369576381</v>
      </c>
      <c r="CT590" s="386">
        <v>7817.9660190511295</v>
      </c>
      <c r="CU590" s="386">
        <v>7853.1356194938116</v>
      </c>
      <c r="CV590" s="386">
        <v>7888.4634325447714</v>
      </c>
      <c r="CW590" s="386">
        <v>7923.9501699331468</v>
      </c>
      <c r="CX590" s="386">
        <v>7959.5965465898335</v>
      </c>
      <c r="CY590" s="386">
        <v>7995.4032806618861</v>
      </c>
      <c r="CZ590" s="386">
        <v>8035.7057635431611</v>
      </c>
      <c r="DA590" s="386">
        <v>8076.211399419898</v>
      </c>
      <c r="DB590" s="386">
        <v>8116.9212123267625</v>
      </c>
      <c r="DC590" s="386">
        <v>8157.8362314602782</v>
      </c>
      <c r="DD590" s="386">
        <v>8198.9574912048483</v>
      </c>
      <c r="DE590" s="386">
        <v>8214.3597792015044</v>
      </c>
      <c r="DF590" s="386">
        <v>8229.7910014225163</v>
      </c>
      <c r="DG590" s="386">
        <v>8245.2512122227527</v>
      </c>
      <c r="DH590" s="386">
        <v>8260.740466059191</v>
      </c>
      <c r="DI590" s="386">
        <v>8276.2588174911143</v>
      </c>
      <c r="DJ590" s="387">
        <v>8276.2588174911143</v>
      </c>
      <c r="DK590" s="387">
        <v>8276.2588174911143</v>
      </c>
      <c r="DL590" s="387">
        <v>8276.2588174911143</v>
      </c>
      <c r="DM590" s="387">
        <v>8276.2588174911143</v>
      </c>
      <c r="DN590" s="387">
        <v>8276.2588174911143</v>
      </c>
      <c r="DO590" s="387">
        <v>8276.2588174911143</v>
      </c>
      <c r="DP590" s="387">
        <v>8276.2588174911143</v>
      </c>
      <c r="DQ590" s="387">
        <v>8276.2588174911143</v>
      </c>
      <c r="DR590" s="387">
        <v>8276.2588174911143</v>
      </c>
      <c r="DS590" s="387">
        <v>8276.2588174911143</v>
      </c>
      <c r="DT590" s="387">
        <v>8276.2588174911143</v>
      </c>
      <c r="DU590" s="387">
        <v>8276.2588174911143</v>
      </c>
      <c r="DV590" s="387">
        <v>8276.2588174911143</v>
      </c>
      <c r="DW590" s="387">
        <v>8276.2588174911143</v>
      </c>
      <c r="DX590" s="387">
        <v>8276.2588174911143</v>
      </c>
      <c r="DY590" s="387">
        <v>8276.2588174911143</v>
      </c>
      <c r="DZ590" s="387">
        <v>8276.2588174911143</v>
      </c>
      <c r="EA590" s="387">
        <v>8276.2588174911143</v>
      </c>
      <c r="EB590" s="387">
        <v>8276.2588174911143</v>
      </c>
      <c r="EC590" s="387">
        <v>8276.2588174911143</v>
      </c>
      <c r="ED590" s="387">
        <v>8276.2588174911143</v>
      </c>
      <c r="EE590" s="387">
        <v>8276.2588174911143</v>
      </c>
      <c r="EF590" s="387">
        <v>8276.2588174911143</v>
      </c>
      <c r="EG590" s="387">
        <v>8276.2588174911143</v>
      </c>
      <c r="EH590" s="387">
        <v>8276.2588174911143</v>
      </c>
      <c r="EI590" s="387">
        <v>8276.2588174911143</v>
      </c>
      <c r="EJ590" s="387">
        <v>8276.2588174911143</v>
      </c>
      <c r="EK590" s="387">
        <v>8276.2588174911143</v>
      </c>
      <c r="EY590" s="386">
        <v>3972</v>
      </c>
      <c r="EZ590" s="386">
        <v>3959</v>
      </c>
      <c r="FA590" s="386">
        <v>3946</v>
      </c>
      <c r="FB590" s="386">
        <v>3933</v>
      </c>
      <c r="FC590" s="386">
        <v>3919.3</v>
      </c>
      <c r="FD590" s="386">
        <v>3948</v>
      </c>
      <c r="FE590" s="386">
        <v>3976</v>
      </c>
      <c r="FF590" s="386">
        <v>4004</v>
      </c>
      <c r="FG590" s="386">
        <v>4032</v>
      </c>
      <c r="FH590" s="386">
        <v>4060</v>
      </c>
      <c r="FI590" s="386">
        <v>4089</v>
      </c>
      <c r="FJ590" s="386">
        <v>4084</v>
      </c>
      <c r="FK590" s="386">
        <v>4079</v>
      </c>
      <c r="FL590" s="386">
        <v>4074</v>
      </c>
      <c r="FM590" s="386">
        <v>4069</v>
      </c>
      <c r="FN590" s="386">
        <v>4064</v>
      </c>
      <c r="FO590" s="386">
        <v>4059</v>
      </c>
      <c r="FP590" s="386">
        <v>4054</v>
      </c>
      <c r="FQ590" s="386">
        <v>4049</v>
      </c>
      <c r="FR590" s="386">
        <v>4044</v>
      </c>
      <c r="FS590" s="386">
        <v>4039</v>
      </c>
      <c r="FT590" s="386">
        <v>4034</v>
      </c>
      <c r="FU590" s="386">
        <v>4029</v>
      </c>
      <c r="FV590" s="386">
        <v>4024</v>
      </c>
      <c r="FW590" s="386">
        <v>4019</v>
      </c>
      <c r="FX590" s="386">
        <v>4014</v>
      </c>
      <c r="FY590" s="386">
        <v>4009</v>
      </c>
      <c r="FZ590" s="386">
        <v>4004</v>
      </c>
      <c r="GA590" s="386">
        <v>3999</v>
      </c>
      <c r="GB590" s="386">
        <v>3994</v>
      </c>
      <c r="GC590" s="386">
        <v>3986.0999999999995</v>
      </c>
      <c r="GD590" s="387">
        <v>3986.0999999999995</v>
      </c>
      <c r="GE590" s="387">
        <v>3986.0999999999995</v>
      </c>
      <c r="GF590" s="387">
        <v>3986.0999999999995</v>
      </c>
      <c r="GG590" s="387">
        <v>3986.0999999999995</v>
      </c>
      <c r="GH590" s="387">
        <v>3986.0999999999995</v>
      </c>
      <c r="GI590" s="387">
        <v>3986.0999999999995</v>
      </c>
      <c r="GJ590" s="387">
        <v>3986.0999999999995</v>
      </c>
      <c r="GK590" s="387">
        <v>3986.0999999999995</v>
      </c>
      <c r="GL590" s="387">
        <v>3986.0999999999995</v>
      </c>
      <c r="GM590" s="387">
        <v>3986.0999999999995</v>
      </c>
      <c r="GN590" s="387">
        <v>3986.0999999999995</v>
      </c>
      <c r="GO590" s="387">
        <v>3986.0999999999995</v>
      </c>
      <c r="GP590" s="387">
        <v>3986.0999999999995</v>
      </c>
      <c r="GQ590" s="387">
        <v>3986.0999999999995</v>
      </c>
      <c r="GR590" s="387">
        <v>3986.0999999999995</v>
      </c>
      <c r="GS590" s="387">
        <v>3986.0999999999995</v>
      </c>
      <c r="GT590" s="387">
        <v>3986.0999999999995</v>
      </c>
      <c r="GU590" s="387">
        <v>3986.0999999999995</v>
      </c>
      <c r="GV590" s="387">
        <v>3986.0999999999995</v>
      </c>
      <c r="GW590" s="387">
        <v>3986.0999999999995</v>
      </c>
      <c r="GX590" s="387">
        <v>3986.0999999999995</v>
      </c>
      <c r="GY590" s="387">
        <v>3986.0999999999995</v>
      </c>
      <c r="GZ590" s="387">
        <v>3986.0999999999995</v>
      </c>
      <c r="HA590" s="387">
        <v>3986.0999999999995</v>
      </c>
      <c r="HB590" s="387">
        <v>3986.0999999999995</v>
      </c>
      <c r="HC590" s="387">
        <v>3986.0999999999995</v>
      </c>
      <c r="HD590" s="387">
        <v>3986.0999999999995</v>
      </c>
      <c r="HE590" s="387">
        <v>3986.0999999999995</v>
      </c>
      <c r="HS590" s="394">
        <v>2.5947649647974473</v>
      </c>
      <c r="HT590" s="394">
        <v>2.5944420112013504</v>
      </c>
      <c r="HU590" s="394">
        <v>2.5941190978011974</v>
      </c>
      <c r="HV590" s="394">
        <v>2.5937962245919843</v>
      </c>
      <c r="HW590" s="394">
        <v>2.5934733915687098</v>
      </c>
      <c r="HX590" s="394">
        <v>2.6050667821624054</v>
      </c>
      <c r="HY590" s="394">
        <v>2.6167119977356417</v>
      </c>
      <c r="HZ590" s="394">
        <v>2.6284092699573582</v>
      </c>
      <c r="IA590" s="394">
        <v>2.6401588315321054</v>
      </c>
      <c r="IB590" s="394">
        <v>2.651960916204672</v>
      </c>
      <c r="IC590" s="394">
        <v>2.6635585558892938</v>
      </c>
      <c r="ID590" s="394">
        <v>2.6752069147400364</v>
      </c>
      <c r="IE590" s="394">
        <v>2.6869062145635669</v>
      </c>
      <c r="IF590" s="394">
        <v>2.6986566781365657</v>
      </c>
      <c r="IG590" s="394">
        <v>2.710458529209967</v>
      </c>
      <c r="IH590" s="394">
        <v>2.7185862378527612</v>
      </c>
      <c r="II590" s="394">
        <v>2.7267383186256104</v>
      </c>
      <c r="IJ590" s="394">
        <v>2.7349148446119314</v>
      </c>
      <c r="IK590" s="394">
        <v>2.7431158891142937</v>
      </c>
      <c r="IL590" s="394">
        <v>2.7513415256550764</v>
      </c>
      <c r="IM590" s="394">
        <v>2.7593067226004586</v>
      </c>
      <c r="IN590" s="394">
        <v>2.767294978974046</v>
      </c>
      <c r="IO590" s="394">
        <v>2.775306361533413</v>
      </c>
      <c r="IP590" s="394">
        <v>2.7833409372293989</v>
      </c>
      <c r="IQ590" s="394">
        <v>2.7913987732066667</v>
      </c>
      <c r="IR590" s="394">
        <v>2.7994947654253157</v>
      </c>
      <c r="IS590" s="394">
        <v>2.8076142387354635</v>
      </c>
      <c r="IT590" s="394">
        <v>2.8157572612401474</v>
      </c>
      <c r="IU590" s="394">
        <v>2.8239239012399264</v>
      </c>
      <c r="IV590" s="394">
        <v>2.8321142272334541</v>
      </c>
      <c r="IW590" s="394">
        <v>2.8318262002229959</v>
      </c>
      <c r="IX590" s="394">
        <v>2.8315382025049858</v>
      </c>
      <c r="IY590" s="394">
        <v>2.8312502340764452</v>
      </c>
      <c r="IZ590" s="394">
        <v>2.8309622949343947</v>
      </c>
      <c r="JA590" s="394">
        <v>2.8306743850758562</v>
      </c>
      <c r="JB590" s="394">
        <v>2.8306743850758562</v>
      </c>
      <c r="JC590" s="394">
        <v>2.8306743850758562</v>
      </c>
      <c r="JD590" s="394">
        <v>2.8306743850758562</v>
      </c>
      <c r="JE590" s="394">
        <v>2.8306743850758562</v>
      </c>
      <c r="JF590" s="394">
        <v>2.8306743850758562</v>
      </c>
      <c r="JG590" s="394">
        <v>2.8306743850758562</v>
      </c>
      <c r="JH590" s="394">
        <v>2.8306743850758562</v>
      </c>
      <c r="JI590" s="394">
        <v>2.8306743850758562</v>
      </c>
      <c r="JJ590" s="394">
        <v>2.8306743850758562</v>
      </c>
      <c r="JK590" s="394">
        <v>2.8306743850758562</v>
      </c>
      <c r="JL590" s="394">
        <v>2.8306743850758562</v>
      </c>
      <c r="JM590" s="394">
        <v>2.8306743850758562</v>
      </c>
      <c r="JN590" s="394">
        <v>2.8306743850758562</v>
      </c>
      <c r="JO590" s="394">
        <v>2.8306743850758562</v>
      </c>
      <c r="JP590" s="394">
        <v>2.8306743850758562</v>
      </c>
      <c r="JQ590" s="394">
        <v>2.8306743850758562</v>
      </c>
      <c r="JR590" s="394">
        <v>2.8306743850758562</v>
      </c>
      <c r="JS590" s="394">
        <v>2.8306743850758562</v>
      </c>
      <c r="JT590" s="394">
        <v>2.8306743850758562</v>
      </c>
      <c r="JU590" s="394">
        <v>2.8306743850758562</v>
      </c>
      <c r="JV590" s="394">
        <v>2.8306743850758562</v>
      </c>
      <c r="JW590" s="394">
        <v>2.8306743850758562</v>
      </c>
      <c r="JX590" s="394">
        <v>2.8306743850758562</v>
      </c>
      <c r="JY590" s="394">
        <v>2.8306743850758562</v>
      </c>
      <c r="JZ590" s="394">
        <v>2.8306743850758562</v>
      </c>
      <c r="KA590" s="394">
        <v>2.8306743850758562</v>
      </c>
      <c r="KB590" s="394">
        <v>2.8306743850758562</v>
      </c>
      <c r="KC590" s="394">
        <v>2.8306743850758562</v>
      </c>
    </row>
    <row r="591" spans="1:289" x14ac:dyDescent="0.25">
      <c r="A591" s="383">
        <v>582</v>
      </c>
      <c r="B591" s="384" t="s">
        <v>874</v>
      </c>
      <c r="C591" s="385" t="s">
        <v>142</v>
      </c>
      <c r="D591" s="385" t="s">
        <v>142</v>
      </c>
      <c r="E591" s="129">
        <v>2052</v>
      </c>
      <c r="F591" s="386">
        <v>42.444720000000004</v>
      </c>
      <c r="G591" s="386">
        <v>44.772896653113868</v>
      </c>
      <c r="H591" s="386">
        <v>47.228778390113412</v>
      </c>
      <c r="I591" s="386">
        <v>49.819370086865106</v>
      </c>
      <c r="J591" s="386">
        <v>52.552060850500219</v>
      </c>
      <c r="K591" s="386">
        <v>53.202429524505639</v>
      </c>
      <c r="L591" s="386">
        <v>53.860846967774947</v>
      </c>
      <c r="M591" s="386">
        <v>54.527412789482533</v>
      </c>
      <c r="N591" s="386">
        <v>55.202227831536291</v>
      </c>
      <c r="O591" s="386">
        <v>55.885394183833554</v>
      </c>
      <c r="P591" s="386">
        <v>56.536701766442853</v>
      </c>
      <c r="Q591" s="386">
        <v>57.195599911369186</v>
      </c>
      <c r="R591" s="386">
        <v>57.862177081633448</v>
      </c>
      <c r="S591" s="386">
        <v>58.536522771234964</v>
      </c>
      <c r="T591" s="386">
        <v>59.21872751716689</v>
      </c>
      <c r="U591" s="386">
        <v>59.870871703626939</v>
      </c>
      <c r="V591" s="386">
        <v>60.530197605361266</v>
      </c>
      <c r="W591" s="386">
        <v>61.196784310760684</v>
      </c>
      <c r="X591" s="386">
        <v>61.870711779174165</v>
      </c>
      <c r="Y591" s="386">
        <v>62.552060850500226</v>
      </c>
      <c r="Z591" s="386">
        <v>63.204955195638526</v>
      </c>
      <c r="AA591" s="386">
        <v>63.864664200759528</v>
      </c>
      <c r="AB591" s="386">
        <v>64.531258994662281</v>
      </c>
      <c r="AC591" s="386">
        <v>65.204811448560889</v>
      </c>
      <c r="AD591" s="386">
        <v>65.885394183833554</v>
      </c>
      <c r="AE591" s="386">
        <v>66.538964984538126</v>
      </c>
      <c r="AF591" s="386">
        <v>67.199019085476763</v>
      </c>
      <c r="AG591" s="386">
        <v>67.865620799776494</v>
      </c>
      <c r="AH591" s="386">
        <v>68.53883507853854</v>
      </c>
      <c r="AI591" s="386">
        <v>69.218727517166883</v>
      </c>
      <c r="AJ591" s="386">
        <v>69.872911425098081</v>
      </c>
      <c r="AK591" s="386">
        <v>70.533278003539806</v>
      </c>
      <c r="AL591" s="386">
        <v>71.199885684706871</v>
      </c>
      <c r="AM591" s="386">
        <v>71.872793453055039</v>
      </c>
      <c r="AN591" s="386">
        <v>72.552060850500212</v>
      </c>
      <c r="AO591" s="387">
        <v>72.552060850500212</v>
      </c>
      <c r="AP591" s="387">
        <v>72.552060850500212</v>
      </c>
      <c r="AQ591" s="387">
        <v>72.552060850500212</v>
      </c>
      <c r="AR591" s="387">
        <v>72.552060850500212</v>
      </c>
      <c r="AS591" s="387">
        <v>72.552060850500212</v>
      </c>
      <c r="AT591" s="387">
        <v>72.552060850500212</v>
      </c>
      <c r="AU591" s="387">
        <v>72.552060850500212</v>
      </c>
      <c r="AV591" s="387">
        <v>72.552060850500212</v>
      </c>
      <c r="AW591" s="387">
        <v>72.552060850500212</v>
      </c>
      <c r="AX591" s="387">
        <v>72.552060850500212</v>
      </c>
      <c r="AY591" s="387">
        <v>72.552060850500212</v>
      </c>
      <c r="AZ591" s="387">
        <v>72.552060850500212</v>
      </c>
      <c r="BA591" s="387">
        <v>72.552060850500212</v>
      </c>
      <c r="BB591" s="387">
        <v>72.552060850500212</v>
      </c>
      <c r="BC591" s="387">
        <v>72.552060850500212</v>
      </c>
      <c r="BD591" s="387">
        <v>72.552060850500212</v>
      </c>
      <c r="BE591" s="387">
        <v>72.552060850500212</v>
      </c>
      <c r="BF591" s="387">
        <v>72.552060850500212</v>
      </c>
      <c r="BG591" s="387">
        <v>72.552060850500212</v>
      </c>
      <c r="BH591" s="387">
        <v>72.552060850500212</v>
      </c>
      <c r="BI591" s="387">
        <v>72.552060850500212</v>
      </c>
      <c r="BJ591" s="387">
        <v>72.552060850500212</v>
      </c>
      <c r="BK591" s="387">
        <v>72.552060850500212</v>
      </c>
      <c r="BL591" s="387">
        <v>72.552060850500212</v>
      </c>
      <c r="BM591" s="387">
        <v>72.552060850500212</v>
      </c>
      <c r="BN591" s="387">
        <v>72.552060850500212</v>
      </c>
      <c r="BO591" s="387">
        <v>72.552060850500212</v>
      </c>
      <c r="BP591" s="387">
        <v>72.552060850500212</v>
      </c>
      <c r="CA591" s="386">
        <v>130</v>
      </c>
      <c r="CB591" s="386">
        <v>136.92650084046093</v>
      </c>
      <c r="CC591" s="386">
        <v>144.2220510185596</v>
      </c>
      <c r="CD591" s="386">
        <v>151.90631376927539</v>
      </c>
      <c r="CE591" s="386">
        <v>160</v>
      </c>
      <c r="CF591" s="386">
        <v>161.15989641765304</v>
      </c>
      <c r="CG591" s="386">
        <v>162.32820133342909</v>
      </c>
      <c r="CH591" s="386">
        <v>163.504975703496</v>
      </c>
      <c r="CI591" s="386">
        <v>164.69028092591432</v>
      </c>
      <c r="CJ591" s="386">
        <v>165.88417884384086</v>
      </c>
      <c r="CK591" s="386">
        <v>166.94560061595615</v>
      </c>
      <c r="CL591" s="386">
        <v>168.0138139711276</v>
      </c>
      <c r="CM591" s="386">
        <v>169.08886236578471</v>
      </c>
      <c r="CN591" s="386">
        <v>170.17078953441606</v>
      </c>
      <c r="CO591" s="386">
        <v>171.25963949134848</v>
      </c>
      <c r="CP591" s="386">
        <v>172.41091853284624</v>
      </c>
      <c r="CQ591" s="386">
        <v>173.5699369543598</v>
      </c>
      <c r="CR591" s="386">
        <v>174.73674678324383</v>
      </c>
      <c r="CS591" s="386">
        <v>175.91140039660272</v>
      </c>
      <c r="CT591" s="386">
        <v>177.09395052364158</v>
      </c>
      <c r="CU591" s="386">
        <v>178.18033543160769</v>
      </c>
      <c r="CV591" s="386">
        <v>179.2733847804808</v>
      </c>
      <c r="CW591" s="386">
        <v>180.37313945335151</v>
      </c>
      <c r="CX591" s="386">
        <v>181.47964058410824</v>
      </c>
      <c r="CY591" s="386">
        <v>182.59292955897561</v>
      </c>
      <c r="CZ591" s="386">
        <v>183.57775283194917</v>
      </c>
      <c r="DA591" s="386">
        <v>184.56788779405184</v>
      </c>
      <c r="DB591" s="386">
        <v>185.5633630941206</v>
      </c>
      <c r="DC591" s="386">
        <v>186.56420753551126</v>
      </c>
      <c r="DD591" s="386">
        <v>187.57045007693168</v>
      </c>
      <c r="DE591" s="386">
        <v>189.34317220622631</v>
      </c>
      <c r="DF591" s="386">
        <v>191.13264827382199</v>
      </c>
      <c r="DG591" s="386">
        <v>192.93903662063633</v>
      </c>
      <c r="DH591" s="386">
        <v>194.76249708406169</v>
      </c>
      <c r="DI591" s="386">
        <v>196.60319101210843</v>
      </c>
      <c r="DJ591" s="387">
        <v>196.60319101210843</v>
      </c>
      <c r="DK591" s="387">
        <v>196.60319101210843</v>
      </c>
      <c r="DL591" s="387">
        <v>196.60319101210843</v>
      </c>
      <c r="DM591" s="387">
        <v>196.60319101210843</v>
      </c>
      <c r="DN591" s="387">
        <v>196.60319101210843</v>
      </c>
      <c r="DO591" s="387">
        <v>196.60319101210843</v>
      </c>
      <c r="DP591" s="387">
        <v>196.60319101210843</v>
      </c>
      <c r="DQ591" s="387">
        <v>196.60319101210843</v>
      </c>
      <c r="DR591" s="387">
        <v>196.60319101210843</v>
      </c>
      <c r="DS591" s="387">
        <v>196.60319101210843</v>
      </c>
      <c r="DT591" s="387">
        <v>196.60319101210843</v>
      </c>
      <c r="DU591" s="387">
        <v>196.60319101210843</v>
      </c>
      <c r="DV591" s="387">
        <v>196.60319101210843</v>
      </c>
      <c r="DW591" s="387">
        <v>196.60319101210843</v>
      </c>
      <c r="DX591" s="387">
        <v>196.60319101210843</v>
      </c>
      <c r="DY591" s="387">
        <v>196.60319101210843</v>
      </c>
      <c r="DZ591" s="387">
        <v>196.60319101210843</v>
      </c>
      <c r="EA591" s="387">
        <v>196.60319101210843</v>
      </c>
      <c r="EB591" s="387">
        <v>196.60319101210843</v>
      </c>
      <c r="EC591" s="387">
        <v>196.60319101210843</v>
      </c>
      <c r="ED591" s="387">
        <v>196.60319101210843</v>
      </c>
      <c r="EE591" s="387">
        <v>196.60319101210843</v>
      </c>
      <c r="EF591" s="387">
        <v>196.60319101210843</v>
      </c>
      <c r="EG591" s="387">
        <v>196.60319101210843</v>
      </c>
      <c r="EH591" s="387">
        <v>196.60319101210843</v>
      </c>
      <c r="EI591" s="387">
        <v>196.60319101210843</v>
      </c>
      <c r="EJ591" s="387">
        <v>196.60319101210843</v>
      </c>
      <c r="EK591" s="387">
        <v>196.60319101210843</v>
      </c>
      <c r="EY591" s="386">
        <v>31</v>
      </c>
      <c r="EZ591" s="386">
        <v>31</v>
      </c>
      <c r="FA591" s="386">
        <v>31</v>
      </c>
      <c r="FB591" s="386">
        <v>31</v>
      </c>
      <c r="FC591" s="386">
        <v>31.3</v>
      </c>
      <c r="FD591" s="386">
        <v>32</v>
      </c>
      <c r="FE591" s="386">
        <v>32</v>
      </c>
      <c r="FF591" s="386">
        <v>32</v>
      </c>
      <c r="FG591" s="386">
        <v>32</v>
      </c>
      <c r="FH591" s="386">
        <v>32</v>
      </c>
      <c r="FI591" s="386">
        <v>33.9</v>
      </c>
      <c r="FJ591" s="386">
        <v>34</v>
      </c>
      <c r="FK591" s="386">
        <v>34</v>
      </c>
      <c r="FL591" s="386">
        <v>34</v>
      </c>
      <c r="FM591" s="386">
        <v>34</v>
      </c>
      <c r="FN591" s="386">
        <v>34</v>
      </c>
      <c r="FO591" s="386">
        <v>34</v>
      </c>
      <c r="FP591" s="386">
        <v>34</v>
      </c>
      <c r="FQ591" s="386">
        <v>34</v>
      </c>
      <c r="FR591" s="386">
        <v>34</v>
      </c>
      <c r="FS591" s="386">
        <v>34</v>
      </c>
      <c r="FT591" s="386">
        <v>34</v>
      </c>
      <c r="FU591" s="386">
        <v>34</v>
      </c>
      <c r="FV591" s="386">
        <v>34</v>
      </c>
      <c r="FW591" s="386">
        <v>34</v>
      </c>
      <c r="FX591" s="386">
        <v>34</v>
      </c>
      <c r="FY591" s="386">
        <v>34</v>
      </c>
      <c r="FZ591" s="386">
        <v>34</v>
      </c>
      <c r="GA591" s="386">
        <v>34</v>
      </c>
      <c r="GB591" s="386">
        <v>34</v>
      </c>
      <c r="GC591" s="386">
        <v>30.9</v>
      </c>
      <c r="GD591" s="387">
        <v>30.9</v>
      </c>
      <c r="GE591" s="387">
        <v>30.9</v>
      </c>
      <c r="GF591" s="387">
        <v>30.9</v>
      </c>
      <c r="GG591" s="387">
        <v>30.9</v>
      </c>
      <c r="GH591" s="387">
        <v>30.9</v>
      </c>
      <c r="GI591" s="387">
        <v>30.9</v>
      </c>
      <c r="GJ591" s="387">
        <v>30.9</v>
      </c>
      <c r="GK591" s="387">
        <v>30.9</v>
      </c>
      <c r="GL591" s="387">
        <v>30.9</v>
      </c>
      <c r="GM591" s="387">
        <v>30.9</v>
      </c>
      <c r="GN591" s="387">
        <v>30.9</v>
      </c>
      <c r="GO591" s="387">
        <v>30.9</v>
      </c>
      <c r="GP591" s="387">
        <v>30.9</v>
      </c>
      <c r="GQ591" s="387">
        <v>30.9</v>
      </c>
      <c r="GR591" s="387">
        <v>30.9</v>
      </c>
      <c r="GS591" s="387">
        <v>30.9</v>
      </c>
      <c r="GT591" s="387">
        <v>30.9</v>
      </c>
      <c r="GU591" s="387">
        <v>30.9</v>
      </c>
      <c r="GV591" s="387">
        <v>30.9</v>
      </c>
      <c r="GW591" s="387">
        <v>30.9</v>
      </c>
      <c r="GX591" s="387">
        <v>30.9</v>
      </c>
      <c r="GY591" s="387">
        <v>30.9</v>
      </c>
      <c r="GZ591" s="387">
        <v>30.9</v>
      </c>
      <c r="HA591" s="387">
        <v>30.9</v>
      </c>
      <c r="HB591" s="387">
        <v>30.9</v>
      </c>
      <c r="HC591" s="387">
        <v>30.9</v>
      </c>
      <c r="HD591" s="387">
        <v>30.9</v>
      </c>
      <c r="HE591" s="387">
        <v>30.9</v>
      </c>
      <c r="HS591" s="394">
        <v>3.0628073409366343</v>
      </c>
      <c r="HT591" s="394">
        <v>3.0582453018692046</v>
      </c>
      <c r="HU591" s="394">
        <v>3.0536900579403969</v>
      </c>
      <c r="HV591" s="394">
        <v>3.049141599028879</v>
      </c>
      <c r="HW591" s="394">
        <v>3.0445999150283947</v>
      </c>
      <c r="HX591" s="394">
        <v>3.0291830252492695</v>
      </c>
      <c r="HY591" s="394">
        <v>3.0138442017176295</v>
      </c>
      <c r="HZ591" s="394">
        <v>2.9985830491307208</v>
      </c>
      <c r="IA591" s="394">
        <v>2.9833991741874768</v>
      </c>
      <c r="IB591" s="394">
        <v>2.968292185578385</v>
      </c>
      <c r="IC591" s="394">
        <v>2.9528712393874748</v>
      </c>
      <c r="ID591" s="394">
        <v>2.9375304084839273</v>
      </c>
      <c r="IE591" s="394">
        <v>2.9222692766507867</v>
      </c>
      <c r="IF591" s="394">
        <v>2.9070874298334397</v>
      </c>
      <c r="IG591" s="394">
        <v>2.8919844561283776</v>
      </c>
      <c r="IH591" s="394">
        <v>2.8797128491182749</v>
      </c>
      <c r="II591" s="394">
        <v>2.86749331442768</v>
      </c>
      <c r="IJ591" s="394">
        <v>2.8553256310972301</v>
      </c>
      <c r="IK591" s="394">
        <v>2.8432095791051646</v>
      </c>
      <c r="IL591" s="394">
        <v>2.8311449393633428</v>
      </c>
      <c r="IM591" s="394">
        <v>2.8190880743461562</v>
      </c>
      <c r="IN591" s="394">
        <v>2.8070825553381482</v>
      </c>
      <c r="IO591" s="394">
        <v>2.7951281636744625</v>
      </c>
      <c r="IP591" s="394">
        <v>2.7832246816214603</v>
      </c>
      <c r="IQ591" s="394">
        <v>2.7713718923727537</v>
      </c>
      <c r="IR591" s="394">
        <v>2.7589511329881331</v>
      </c>
      <c r="IS591" s="394">
        <v>2.7465860410742389</v>
      </c>
      <c r="IT591" s="394">
        <v>2.7342763671401018</v>
      </c>
      <c r="IU591" s="394">
        <v>2.722021862812924</v>
      </c>
      <c r="IV591" s="394">
        <v>2.7098222808330661</v>
      </c>
      <c r="IW591" s="394">
        <v>2.709822280830493</v>
      </c>
      <c r="IX591" s="394">
        <v>2.70982228082792</v>
      </c>
      <c r="IY591" s="394">
        <v>2.7098222808253469</v>
      </c>
      <c r="IZ591" s="394">
        <v>2.7098222808227734</v>
      </c>
      <c r="JA591" s="394">
        <v>2.7098222808201999</v>
      </c>
      <c r="JB591" s="394">
        <v>2.7098222808201999</v>
      </c>
      <c r="JC591" s="394">
        <v>2.7098222808201999</v>
      </c>
      <c r="JD591" s="394">
        <v>2.7098222808201999</v>
      </c>
      <c r="JE591" s="394">
        <v>2.7098222808201999</v>
      </c>
      <c r="JF591" s="394">
        <v>2.7098222808201999</v>
      </c>
      <c r="JG591" s="394">
        <v>2.7098222808201999</v>
      </c>
      <c r="JH591" s="394">
        <v>2.7098222808201999</v>
      </c>
      <c r="JI591" s="394">
        <v>2.7098222808201999</v>
      </c>
      <c r="JJ591" s="394">
        <v>2.7098222808201999</v>
      </c>
      <c r="JK591" s="394">
        <v>2.7098222808201999</v>
      </c>
      <c r="JL591" s="394">
        <v>2.7098222808201999</v>
      </c>
      <c r="JM591" s="394">
        <v>2.7098222808201999</v>
      </c>
      <c r="JN591" s="394">
        <v>2.7098222808201999</v>
      </c>
      <c r="JO591" s="394">
        <v>2.7098222808201999</v>
      </c>
      <c r="JP591" s="394">
        <v>2.7098222808201999</v>
      </c>
      <c r="JQ591" s="394">
        <v>2.7098222808201999</v>
      </c>
      <c r="JR591" s="394">
        <v>2.7098222808201999</v>
      </c>
      <c r="JS591" s="394">
        <v>2.7098222808201999</v>
      </c>
      <c r="JT591" s="394">
        <v>2.7098222808201999</v>
      </c>
      <c r="JU591" s="394">
        <v>2.7098222808201999</v>
      </c>
      <c r="JV591" s="394">
        <v>2.7098222808201999</v>
      </c>
      <c r="JW591" s="394">
        <v>2.7098222808201999</v>
      </c>
      <c r="JX591" s="394">
        <v>2.7098222808201999</v>
      </c>
      <c r="JY591" s="394">
        <v>2.7098222808201999</v>
      </c>
      <c r="JZ591" s="394">
        <v>2.7098222808201999</v>
      </c>
      <c r="KA591" s="394">
        <v>2.7098222808201999</v>
      </c>
      <c r="KB591" s="394">
        <v>2.7098222808201999</v>
      </c>
      <c r="KC591" s="394">
        <v>2.7098222808201999</v>
      </c>
    </row>
    <row r="592" spans="1:289" x14ac:dyDescent="0.25">
      <c r="A592" s="383">
        <v>583</v>
      </c>
      <c r="B592" s="384" t="s">
        <v>874</v>
      </c>
      <c r="C592" s="385" t="s">
        <v>142</v>
      </c>
      <c r="D592" s="385" t="s">
        <v>142</v>
      </c>
      <c r="E592" s="129">
        <v>2052</v>
      </c>
      <c r="F592" s="386">
        <v>51.540040000000005</v>
      </c>
      <c r="G592" s="386">
        <v>50.808790342852134</v>
      </c>
      <c r="H592" s="386">
        <v>50.087915649733766</v>
      </c>
      <c r="I592" s="386">
        <v>49.377268720741874</v>
      </c>
      <c r="J592" s="386">
        <v>48.676704444444439</v>
      </c>
      <c r="K592" s="386">
        <v>48.676704444444439</v>
      </c>
      <c r="L592" s="386">
        <v>48.676704444444439</v>
      </c>
      <c r="M592" s="386">
        <v>48.676704444444439</v>
      </c>
      <c r="N592" s="386">
        <v>48.676704444444439</v>
      </c>
      <c r="O592" s="386">
        <v>48.676704444444439</v>
      </c>
      <c r="P592" s="386">
        <v>48.676704444444439</v>
      </c>
      <c r="Q592" s="386">
        <v>48.676704444444439</v>
      </c>
      <c r="R592" s="386">
        <v>48.676704444444439</v>
      </c>
      <c r="S592" s="386">
        <v>48.676704444444439</v>
      </c>
      <c r="T592" s="386">
        <v>48.676704444444439</v>
      </c>
      <c r="U592" s="386">
        <v>72.675527561199175</v>
      </c>
      <c r="V592" s="386">
        <v>108.50636596252633</v>
      </c>
      <c r="W592" s="386">
        <v>162.00269677408619</v>
      </c>
      <c r="X592" s="386">
        <v>241.87404609182491</v>
      </c>
      <c r="Y592" s="386">
        <v>361.12395248835338</v>
      </c>
      <c r="Z592" s="386">
        <v>425.05886641755762</v>
      </c>
      <c r="AA592" s="386">
        <v>500.31308827681835</v>
      </c>
      <c r="AB592" s="386">
        <v>588.89063627999155</v>
      </c>
      <c r="AC592" s="386">
        <v>693.15032851264641</v>
      </c>
      <c r="AD592" s="386">
        <v>815.86859820395102</v>
      </c>
      <c r="AE592" s="386">
        <v>854.07945059633914</v>
      </c>
      <c r="AF592" s="386">
        <v>894.07989170897838</v>
      </c>
      <c r="AG592" s="386">
        <v>935.95373615439723</v>
      </c>
      <c r="AH592" s="386">
        <v>979.78872396619636</v>
      </c>
      <c r="AI592" s="386">
        <v>1025.6767044444443</v>
      </c>
      <c r="AJ592" s="386">
        <v>1025.6767044444443</v>
      </c>
      <c r="AK592" s="386">
        <v>1025.6767044444443</v>
      </c>
      <c r="AL592" s="386">
        <v>1025.6767044444443</v>
      </c>
      <c r="AM592" s="386">
        <v>1025.6767044444443</v>
      </c>
      <c r="AN592" s="386">
        <v>1025.6767044444443</v>
      </c>
      <c r="AO592" s="387">
        <v>1025.6767044444443</v>
      </c>
      <c r="AP592" s="387">
        <v>1025.6767044444443</v>
      </c>
      <c r="AQ592" s="387">
        <v>1025.6767044444443</v>
      </c>
      <c r="AR592" s="387">
        <v>1025.6767044444443</v>
      </c>
      <c r="AS592" s="387">
        <v>1025.6767044444443</v>
      </c>
      <c r="AT592" s="387">
        <v>1025.6767044444443</v>
      </c>
      <c r="AU592" s="387">
        <v>1025.6767044444443</v>
      </c>
      <c r="AV592" s="387">
        <v>1025.6767044444443</v>
      </c>
      <c r="AW592" s="387">
        <v>1025.6767044444443</v>
      </c>
      <c r="AX592" s="387">
        <v>1025.6767044444443</v>
      </c>
      <c r="AY592" s="387">
        <v>1025.6767044444443</v>
      </c>
      <c r="AZ592" s="387">
        <v>1025.6767044444443</v>
      </c>
      <c r="BA592" s="387">
        <v>1025.6767044444443</v>
      </c>
      <c r="BB592" s="387">
        <v>1025.6767044444443</v>
      </c>
      <c r="BC592" s="387">
        <v>1025.6767044444443</v>
      </c>
      <c r="BD592" s="387">
        <v>1025.6767044444443</v>
      </c>
      <c r="BE592" s="387">
        <v>1025.6767044444443</v>
      </c>
      <c r="BF592" s="387">
        <v>1025.6767044444443</v>
      </c>
      <c r="BG592" s="387">
        <v>1025.6767044444443</v>
      </c>
      <c r="BH592" s="387">
        <v>1025.6767044444443</v>
      </c>
      <c r="BI592" s="387">
        <v>1025.6767044444443</v>
      </c>
      <c r="BJ592" s="387">
        <v>1025.6767044444443</v>
      </c>
      <c r="BK592" s="387">
        <v>1025.6767044444443</v>
      </c>
      <c r="BL592" s="387">
        <v>1025.6767044444443</v>
      </c>
      <c r="BM592" s="387">
        <v>1025.6767044444443</v>
      </c>
      <c r="BN592" s="387">
        <v>1025.6767044444443</v>
      </c>
      <c r="BO592" s="387">
        <v>1025.6767044444443</v>
      </c>
      <c r="BP592" s="387">
        <v>1025.6767044444443</v>
      </c>
      <c r="CA592" s="386">
        <v>180</v>
      </c>
      <c r="CB592" s="386">
        <v>177.44616150304469</v>
      </c>
      <c r="CC592" s="386">
        <v>174.928556845359</v>
      </c>
      <c r="CD592" s="386">
        <v>172.44667194153394</v>
      </c>
      <c r="CE592" s="386">
        <v>170</v>
      </c>
      <c r="CF592" s="386">
        <v>169.34259880148807</v>
      </c>
      <c r="CG592" s="386">
        <v>168.68773981671615</v>
      </c>
      <c r="CH592" s="386">
        <v>168.03541321477627</v>
      </c>
      <c r="CI592" s="386">
        <v>167.3856092027772</v>
      </c>
      <c r="CJ592" s="386">
        <v>166.73831802569742</v>
      </c>
      <c r="CK592" s="386">
        <v>166.08081656978189</v>
      </c>
      <c r="CL592" s="386">
        <v>165.4259078482159</v>
      </c>
      <c r="CM592" s="386">
        <v>164.77358163703516</v>
      </c>
      <c r="CN592" s="386">
        <v>164.12382775259169</v>
      </c>
      <c r="CO592" s="386">
        <v>163.47663605139485</v>
      </c>
      <c r="CP592" s="386">
        <v>235.58545583540044</v>
      </c>
      <c r="CQ592" s="386">
        <v>339.50115650608814</v>
      </c>
      <c r="CR592" s="386">
        <v>489.25361228369837</v>
      </c>
      <c r="CS592" s="386">
        <v>705.06121273950635</v>
      </c>
      <c r="CT592" s="386">
        <v>1016.0605894953485</v>
      </c>
      <c r="CU592" s="386">
        <v>1187.1591724611906</v>
      </c>
      <c r="CV592" s="386">
        <v>1387.0697430147602</v>
      </c>
      <c r="CW592" s="386">
        <v>1620.6440691506591</v>
      </c>
      <c r="CX592" s="386">
        <v>1893.5509278463564</v>
      </c>
      <c r="CY592" s="386">
        <v>2212.4136845340076</v>
      </c>
      <c r="CZ592" s="386">
        <v>2304.3008270571818</v>
      </c>
      <c r="DA592" s="386">
        <v>2400.0042752830809</v>
      </c>
      <c r="DB592" s="386">
        <v>2499.6825300510691</v>
      </c>
      <c r="DC592" s="386">
        <v>2603.5006751417191</v>
      </c>
      <c r="DD592" s="386">
        <v>2711.6306506830319</v>
      </c>
      <c r="DE592" s="386">
        <v>2711.6306506830319</v>
      </c>
      <c r="DF592" s="386">
        <v>2711.6306506830319</v>
      </c>
      <c r="DG592" s="386">
        <v>2711.6306506830319</v>
      </c>
      <c r="DH592" s="386">
        <v>2711.6306506830319</v>
      </c>
      <c r="DI592" s="386">
        <v>2711.6306506830319</v>
      </c>
      <c r="DJ592" s="387">
        <v>2711.6306506830319</v>
      </c>
      <c r="DK592" s="387">
        <v>2711.6306506830319</v>
      </c>
      <c r="DL592" s="387">
        <v>2711.6306506830319</v>
      </c>
      <c r="DM592" s="387">
        <v>2711.6306506830319</v>
      </c>
      <c r="DN592" s="387">
        <v>2711.6306506830319</v>
      </c>
      <c r="DO592" s="387">
        <v>2711.6306506830319</v>
      </c>
      <c r="DP592" s="387">
        <v>2711.6306506830319</v>
      </c>
      <c r="DQ592" s="387">
        <v>2711.6306506830319</v>
      </c>
      <c r="DR592" s="387">
        <v>2711.6306506830319</v>
      </c>
      <c r="DS592" s="387">
        <v>2711.6306506830319</v>
      </c>
      <c r="DT592" s="387">
        <v>2711.6306506830319</v>
      </c>
      <c r="DU592" s="387">
        <v>2711.6306506830319</v>
      </c>
      <c r="DV592" s="387">
        <v>2711.6306506830319</v>
      </c>
      <c r="DW592" s="387">
        <v>2711.6306506830319</v>
      </c>
      <c r="DX592" s="387">
        <v>2711.6306506830319</v>
      </c>
      <c r="DY592" s="387">
        <v>2711.6306506830319</v>
      </c>
      <c r="DZ592" s="387">
        <v>2711.6306506830319</v>
      </c>
      <c r="EA592" s="387">
        <v>2711.6306506830319</v>
      </c>
      <c r="EB592" s="387">
        <v>2711.6306506830319</v>
      </c>
      <c r="EC592" s="387">
        <v>2711.6306506830319</v>
      </c>
      <c r="ED592" s="387">
        <v>2711.6306506830319</v>
      </c>
      <c r="EE592" s="387">
        <v>2711.6306506830319</v>
      </c>
      <c r="EF592" s="387">
        <v>2711.6306506830319</v>
      </c>
      <c r="EG592" s="387">
        <v>2711.6306506830319</v>
      </c>
      <c r="EH592" s="387">
        <v>2711.6306506830319</v>
      </c>
      <c r="EI592" s="387">
        <v>2711.6306506830319</v>
      </c>
      <c r="EJ592" s="387">
        <v>2711.6306506830319</v>
      </c>
      <c r="EK592" s="387">
        <v>2711.6306506830319</v>
      </c>
      <c r="EY592" s="386">
        <v>377</v>
      </c>
      <c r="EZ592" s="386">
        <v>378</v>
      </c>
      <c r="FA592" s="386">
        <v>379</v>
      </c>
      <c r="FB592" s="386">
        <v>380</v>
      </c>
      <c r="FC592" s="386">
        <v>381.9</v>
      </c>
      <c r="FD592" s="386">
        <v>385</v>
      </c>
      <c r="FE592" s="386">
        <v>388</v>
      </c>
      <c r="FF592" s="386">
        <v>391</v>
      </c>
      <c r="FG592" s="386">
        <v>394</v>
      </c>
      <c r="FH592" s="386">
        <v>397</v>
      </c>
      <c r="FI592" s="386">
        <v>397.90000000000003</v>
      </c>
      <c r="FJ592" s="386">
        <v>405</v>
      </c>
      <c r="FK592" s="386">
        <v>412</v>
      </c>
      <c r="FL592" s="386">
        <v>419</v>
      </c>
      <c r="FM592" s="386">
        <v>426</v>
      </c>
      <c r="FN592" s="386">
        <v>433</v>
      </c>
      <c r="FO592" s="386">
        <v>440</v>
      </c>
      <c r="FP592" s="386">
        <v>447</v>
      </c>
      <c r="FQ592" s="386">
        <v>454</v>
      </c>
      <c r="FR592" s="386">
        <v>461</v>
      </c>
      <c r="FS592" s="386">
        <v>468</v>
      </c>
      <c r="FT592" s="386">
        <v>475</v>
      </c>
      <c r="FU592" s="386">
        <v>482</v>
      </c>
      <c r="FV592" s="386">
        <v>489</v>
      </c>
      <c r="FW592" s="386">
        <v>496</v>
      </c>
      <c r="FX592" s="386">
        <v>503</v>
      </c>
      <c r="FY592" s="386">
        <v>510</v>
      </c>
      <c r="FZ592" s="386">
        <v>517</v>
      </c>
      <c r="GA592" s="386">
        <v>524</v>
      </c>
      <c r="GB592" s="386">
        <v>531</v>
      </c>
      <c r="GC592" s="386">
        <v>545</v>
      </c>
      <c r="GD592" s="387">
        <v>545</v>
      </c>
      <c r="GE592" s="387">
        <v>545</v>
      </c>
      <c r="GF592" s="387">
        <v>545</v>
      </c>
      <c r="GG592" s="387">
        <v>545</v>
      </c>
      <c r="GH592" s="387">
        <v>545</v>
      </c>
      <c r="GI592" s="387">
        <v>545</v>
      </c>
      <c r="GJ592" s="387">
        <v>545</v>
      </c>
      <c r="GK592" s="387">
        <v>545</v>
      </c>
      <c r="GL592" s="387">
        <v>545</v>
      </c>
      <c r="GM592" s="387">
        <v>545</v>
      </c>
      <c r="GN592" s="387">
        <v>545</v>
      </c>
      <c r="GO592" s="387">
        <v>545</v>
      </c>
      <c r="GP592" s="387">
        <v>545</v>
      </c>
      <c r="GQ592" s="387">
        <v>545</v>
      </c>
      <c r="GR592" s="387">
        <v>545</v>
      </c>
      <c r="GS592" s="387">
        <v>545</v>
      </c>
      <c r="GT592" s="387">
        <v>545</v>
      </c>
      <c r="GU592" s="387">
        <v>545</v>
      </c>
      <c r="GV592" s="387">
        <v>545</v>
      </c>
      <c r="GW592" s="387">
        <v>545</v>
      </c>
      <c r="GX592" s="387">
        <v>545</v>
      </c>
      <c r="GY592" s="387">
        <v>545</v>
      </c>
      <c r="GZ592" s="387">
        <v>545</v>
      </c>
      <c r="HA592" s="387">
        <v>545</v>
      </c>
      <c r="HB592" s="387">
        <v>545</v>
      </c>
      <c r="HC592" s="387">
        <v>545</v>
      </c>
      <c r="HD592" s="387">
        <v>545</v>
      </c>
      <c r="HE592" s="387">
        <v>545</v>
      </c>
      <c r="HS592" s="394">
        <v>3.4924303512376005</v>
      </c>
      <c r="HT592" s="394">
        <v>3.4924303512376005</v>
      </c>
      <c r="HU592" s="394">
        <v>3.4924303512376005</v>
      </c>
      <c r="HV592" s="394">
        <v>3.4924303512376005</v>
      </c>
      <c r="HW592" s="394">
        <v>3.4924303512376014</v>
      </c>
      <c r="HX592" s="394">
        <v>3.4789248930104066</v>
      </c>
      <c r="HY592" s="394">
        <v>3.46547166127983</v>
      </c>
      <c r="HZ592" s="394">
        <v>3.452070454082568</v>
      </c>
      <c r="IA592" s="394">
        <v>3.438721070236324</v>
      </c>
      <c r="IB592" s="394">
        <v>3.4254233093367841</v>
      </c>
      <c r="IC592" s="394">
        <v>3.4119157914507703</v>
      </c>
      <c r="ID592" s="394">
        <v>3.3984615379420218</v>
      </c>
      <c r="IE592" s="394">
        <v>3.3850603387724019</v>
      </c>
      <c r="IF592" s="394">
        <v>3.3717119847320198</v>
      </c>
      <c r="IG592" s="394">
        <v>3.3584162674359672</v>
      </c>
      <c r="IH592" s="394">
        <v>3.2416064078381379</v>
      </c>
      <c r="II592" s="394">
        <v>3.1288593392146038</v>
      </c>
      <c r="IJ592" s="394">
        <v>3.0200337526847822</v>
      </c>
      <c r="IK592" s="394">
        <v>2.9149932542652275</v>
      </c>
      <c r="IL592" s="394">
        <v>2.8136061939234494</v>
      </c>
      <c r="IM592" s="394">
        <v>2.7929288535178602</v>
      </c>
      <c r="IN592" s="394">
        <v>2.7724034719781465</v>
      </c>
      <c r="IO592" s="394">
        <v>2.7520289325505836</v>
      </c>
      <c r="IP592" s="394">
        <v>2.731804126688528</v>
      </c>
      <c r="IQ592" s="394">
        <v>2.711727953992106</v>
      </c>
      <c r="IR592" s="394">
        <v>2.697993524429446</v>
      </c>
      <c r="IS592" s="394">
        <v>2.6843286573592673</v>
      </c>
      <c r="IT592" s="394">
        <v>2.6707330004596672</v>
      </c>
      <c r="IU592" s="394">
        <v>2.657206203193192</v>
      </c>
      <c r="IV592" s="394">
        <v>2.6437479167977993</v>
      </c>
      <c r="IW592" s="394">
        <v>2.6437479167977993</v>
      </c>
      <c r="IX592" s="394">
        <v>2.6437479167977993</v>
      </c>
      <c r="IY592" s="394">
        <v>2.6437479167977993</v>
      </c>
      <c r="IZ592" s="394">
        <v>2.6437479167977993</v>
      </c>
      <c r="JA592" s="394">
        <v>2.6437479167977993</v>
      </c>
      <c r="JB592" s="394">
        <v>2.6437479167977993</v>
      </c>
      <c r="JC592" s="394">
        <v>2.6437479167977993</v>
      </c>
      <c r="JD592" s="394">
        <v>2.6437479167977993</v>
      </c>
      <c r="JE592" s="394">
        <v>2.6437479167977993</v>
      </c>
      <c r="JF592" s="394">
        <v>2.6437479167977993</v>
      </c>
      <c r="JG592" s="394">
        <v>2.6437479167977993</v>
      </c>
      <c r="JH592" s="394">
        <v>2.6437479167977993</v>
      </c>
      <c r="JI592" s="394">
        <v>2.6437479167977993</v>
      </c>
      <c r="JJ592" s="394">
        <v>2.6437479167977993</v>
      </c>
      <c r="JK592" s="394">
        <v>2.6437479167977993</v>
      </c>
      <c r="JL592" s="394">
        <v>2.6437479167977993</v>
      </c>
      <c r="JM592" s="394">
        <v>2.6437479167977993</v>
      </c>
      <c r="JN592" s="394">
        <v>2.6437479167977993</v>
      </c>
      <c r="JO592" s="394">
        <v>2.6437479167977993</v>
      </c>
      <c r="JP592" s="394">
        <v>2.6437479167977993</v>
      </c>
      <c r="JQ592" s="394">
        <v>2.6437479167977993</v>
      </c>
      <c r="JR592" s="394">
        <v>2.6437479167977993</v>
      </c>
      <c r="JS592" s="394">
        <v>2.6437479167977993</v>
      </c>
      <c r="JT592" s="394">
        <v>2.6437479167977993</v>
      </c>
      <c r="JU592" s="394">
        <v>2.6437479167977993</v>
      </c>
      <c r="JV592" s="394">
        <v>2.6437479167977993</v>
      </c>
      <c r="JW592" s="394">
        <v>2.6437479167977993</v>
      </c>
      <c r="JX592" s="394">
        <v>2.6437479167977993</v>
      </c>
      <c r="JY592" s="394">
        <v>2.6437479167977993</v>
      </c>
      <c r="JZ592" s="394">
        <v>2.6437479167977993</v>
      </c>
      <c r="KA592" s="394">
        <v>2.6437479167977993</v>
      </c>
      <c r="KB592" s="394">
        <v>2.6437479167977993</v>
      </c>
      <c r="KC592" s="394">
        <v>2.6437479167977993</v>
      </c>
    </row>
    <row r="593" spans="1:289" x14ac:dyDescent="0.25">
      <c r="A593" s="383">
        <v>584</v>
      </c>
      <c r="B593" s="384" t="s">
        <v>874</v>
      </c>
      <c r="C593" s="385" t="s">
        <v>142</v>
      </c>
      <c r="D593" s="385" t="s">
        <v>142</v>
      </c>
      <c r="E593" s="129">
        <v>2052</v>
      </c>
      <c r="F593" s="386">
        <v>709.74668999999994</v>
      </c>
      <c r="G593" s="386">
        <v>719.79844497292777</v>
      </c>
      <c r="H593" s="386">
        <v>729.99255746503718</v>
      </c>
      <c r="I593" s="386">
        <v>740.33104360817015</v>
      </c>
      <c r="J593" s="386">
        <v>750.81594808754323</v>
      </c>
      <c r="K593" s="386">
        <v>750.81594808754323</v>
      </c>
      <c r="L593" s="386">
        <v>750.81594808754323</v>
      </c>
      <c r="M593" s="386">
        <v>750.81594808754323</v>
      </c>
      <c r="N593" s="386">
        <v>750.81594808754323</v>
      </c>
      <c r="O593" s="386">
        <v>750.81594808754323</v>
      </c>
      <c r="P593" s="386">
        <v>750.81594808754323</v>
      </c>
      <c r="Q593" s="386">
        <v>750.81594808754323</v>
      </c>
      <c r="R593" s="386">
        <v>750.81594808754323</v>
      </c>
      <c r="S593" s="386">
        <v>750.81594808754323</v>
      </c>
      <c r="T593" s="386">
        <v>750.81594808754323</v>
      </c>
      <c r="U593" s="386">
        <v>753.86125027483217</v>
      </c>
      <c r="V593" s="386">
        <v>756.9189041781915</v>
      </c>
      <c r="W593" s="386">
        <v>759.9889598960616</v>
      </c>
      <c r="X593" s="386">
        <v>763.07146773008151</v>
      </c>
      <c r="Y593" s="386">
        <v>766.16647818591332</v>
      </c>
      <c r="Z593" s="386">
        <v>770.58357289736841</v>
      </c>
      <c r="AA593" s="386">
        <v>775.02613299558402</v>
      </c>
      <c r="AB593" s="386">
        <v>779.49430529333313</v>
      </c>
      <c r="AC593" s="386">
        <v>783.98823744979211</v>
      </c>
      <c r="AD593" s="386">
        <v>788.50807797542063</v>
      </c>
      <c r="AE593" s="386">
        <v>790.55895571269389</v>
      </c>
      <c r="AF593" s="386">
        <v>792.61516770032006</v>
      </c>
      <c r="AG593" s="386">
        <v>794.67672781246938</v>
      </c>
      <c r="AH593" s="386">
        <v>796.74364995939823</v>
      </c>
      <c r="AI593" s="386">
        <v>798.81594808754312</v>
      </c>
      <c r="AJ593" s="386">
        <v>798.81594808754312</v>
      </c>
      <c r="AK593" s="386">
        <v>798.81594808754312</v>
      </c>
      <c r="AL593" s="386">
        <v>798.81594808754312</v>
      </c>
      <c r="AM593" s="386">
        <v>798.81594808754312</v>
      </c>
      <c r="AN593" s="386">
        <v>798.81594808754312</v>
      </c>
      <c r="AO593" s="387">
        <v>798.81594808754312</v>
      </c>
      <c r="AP593" s="387">
        <v>798.81594808754312</v>
      </c>
      <c r="AQ593" s="387">
        <v>798.81594808754312</v>
      </c>
      <c r="AR593" s="387">
        <v>798.81594808754312</v>
      </c>
      <c r="AS593" s="387">
        <v>798.81594808754312</v>
      </c>
      <c r="AT593" s="387">
        <v>798.81594808754312</v>
      </c>
      <c r="AU593" s="387">
        <v>798.81594808754312</v>
      </c>
      <c r="AV593" s="387">
        <v>798.81594808754312</v>
      </c>
      <c r="AW593" s="387">
        <v>798.81594808754312</v>
      </c>
      <c r="AX593" s="387">
        <v>798.81594808754312</v>
      </c>
      <c r="AY593" s="387">
        <v>798.81594808754312</v>
      </c>
      <c r="AZ593" s="387">
        <v>798.81594808754312</v>
      </c>
      <c r="BA593" s="387">
        <v>798.81594808754312</v>
      </c>
      <c r="BB593" s="387">
        <v>798.81594808754312</v>
      </c>
      <c r="BC593" s="387">
        <v>798.81594808754312</v>
      </c>
      <c r="BD593" s="387">
        <v>798.81594808754312</v>
      </c>
      <c r="BE593" s="387">
        <v>798.81594808754312</v>
      </c>
      <c r="BF593" s="387">
        <v>798.81594808754312</v>
      </c>
      <c r="BG593" s="387">
        <v>798.81594808754312</v>
      </c>
      <c r="BH593" s="387">
        <v>798.81594808754312</v>
      </c>
      <c r="BI593" s="387">
        <v>798.81594808754312</v>
      </c>
      <c r="BJ593" s="387">
        <v>798.81594808754312</v>
      </c>
      <c r="BK593" s="387">
        <v>798.81594808754312</v>
      </c>
      <c r="BL593" s="387">
        <v>798.81594808754312</v>
      </c>
      <c r="BM593" s="387">
        <v>798.81594808754312</v>
      </c>
      <c r="BN593" s="387">
        <v>798.81594808754312</v>
      </c>
      <c r="BO593" s="387">
        <v>798.81594808754312</v>
      </c>
      <c r="BP593" s="387">
        <v>798.81594808754312</v>
      </c>
      <c r="CA593" s="386">
        <v>2060</v>
      </c>
      <c r="CB593" s="386">
        <v>2089.3660744371</v>
      </c>
      <c r="CC593" s="386">
        <v>2119.1507733051931</v>
      </c>
      <c r="CD593" s="386">
        <v>2149.3600642529204</v>
      </c>
      <c r="CE593" s="386">
        <v>2180</v>
      </c>
      <c r="CF593" s="386">
        <v>2172.4612415868555</v>
      </c>
      <c r="CG593" s="386">
        <v>2164.9485533014226</v>
      </c>
      <c r="CH593" s="386">
        <v>2157.4618449893924</v>
      </c>
      <c r="CI593" s="386">
        <v>2150.0010268082215</v>
      </c>
      <c r="CJ593" s="386">
        <v>2142.5660092260559</v>
      </c>
      <c r="CK593" s="386">
        <v>2135.026333334175</v>
      </c>
      <c r="CL593" s="386">
        <v>2127.5131895128625</v>
      </c>
      <c r="CM593" s="386">
        <v>2120.0264843959344</v>
      </c>
      <c r="CN593" s="386">
        <v>2112.5661249457612</v>
      </c>
      <c r="CO593" s="386">
        <v>2105.1320184521128</v>
      </c>
      <c r="CP593" s="386">
        <v>2107.1209237999688</v>
      </c>
      <c r="CQ593" s="386">
        <v>2109.1117082435048</v>
      </c>
      <c r="CR593" s="386">
        <v>2111.1043735580702</v>
      </c>
      <c r="CS593" s="386">
        <v>2113.098921520691</v>
      </c>
      <c r="CT593" s="386">
        <v>2115.0953539100733</v>
      </c>
      <c r="CU593" s="386">
        <v>2120.7507629107504</v>
      </c>
      <c r="CV593" s="386">
        <v>2126.4212935232758</v>
      </c>
      <c r="CW593" s="386">
        <v>2132.1069861802953</v>
      </c>
      <c r="CX593" s="386">
        <v>2137.8078814225637</v>
      </c>
      <c r="CY593" s="386">
        <v>2143.5240198992365</v>
      </c>
      <c r="CZ593" s="386">
        <v>2142.0957221159106</v>
      </c>
      <c r="DA593" s="386">
        <v>2140.6683760525279</v>
      </c>
      <c r="DB593" s="386">
        <v>2139.241981074927</v>
      </c>
      <c r="DC593" s="386">
        <v>2137.8165365493692</v>
      </c>
      <c r="DD593" s="386">
        <v>2136.3920418425387</v>
      </c>
      <c r="DE593" s="386">
        <v>2136.3920418506827</v>
      </c>
      <c r="DF593" s="386">
        <v>2136.3920418588268</v>
      </c>
      <c r="DG593" s="386">
        <v>2136.3920418669709</v>
      </c>
      <c r="DH593" s="386">
        <v>2136.392041875115</v>
      </c>
      <c r="DI593" s="386">
        <v>2136.3920418832586</v>
      </c>
      <c r="DJ593" s="387">
        <v>2136.3920418832586</v>
      </c>
      <c r="DK593" s="387">
        <v>2136.3920418832586</v>
      </c>
      <c r="DL593" s="387">
        <v>2136.3920418832586</v>
      </c>
      <c r="DM593" s="387">
        <v>2136.3920418832586</v>
      </c>
      <c r="DN593" s="387">
        <v>2136.3920418832586</v>
      </c>
      <c r="DO593" s="387">
        <v>2136.3920418832586</v>
      </c>
      <c r="DP593" s="387">
        <v>2136.3920418832586</v>
      </c>
      <c r="DQ593" s="387">
        <v>2136.3920418832586</v>
      </c>
      <c r="DR593" s="387">
        <v>2136.3920418832586</v>
      </c>
      <c r="DS593" s="387">
        <v>2136.3920418832586</v>
      </c>
      <c r="DT593" s="387">
        <v>2136.3920418832586</v>
      </c>
      <c r="DU593" s="387">
        <v>2136.3920418832586</v>
      </c>
      <c r="DV593" s="387">
        <v>2136.3920418832586</v>
      </c>
      <c r="DW593" s="387">
        <v>2136.3920418832586</v>
      </c>
      <c r="DX593" s="387">
        <v>2136.3920418832586</v>
      </c>
      <c r="DY593" s="387">
        <v>2136.3920418832586</v>
      </c>
      <c r="DZ593" s="387">
        <v>2136.3920418832586</v>
      </c>
      <c r="EA593" s="387">
        <v>2136.3920418832586</v>
      </c>
      <c r="EB593" s="387">
        <v>2136.3920418832586</v>
      </c>
      <c r="EC593" s="387">
        <v>2136.3920418832586</v>
      </c>
      <c r="ED593" s="387">
        <v>2136.3920418832586</v>
      </c>
      <c r="EE593" s="387">
        <v>2136.3920418832586</v>
      </c>
      <c r="EF593" s="387">
        <v>2136.3920418832586</v>
      </c>
      <c r="EG593" s="387">
        <v>2136.3920418832586</v>
      </c>
      <c r="EH593" s="387">
        <v>2136.3920418832586</v>
      </c>
      <c r="EI593" s="387">
        <v>2136.3920418832586</v>
      </c>
      <c r="EJ593" s="387">
        <v>2136.3920418832586</v>
      </c>
      <c r="EK593" s="387">
        <v>2136.3920418832586</v>
      </c>
      <c r="EY593" s="386">
        <v>489</v>
      </c>
      <c r="EZ593" s="386">
        <v>489</v>
      </c>
      <c r="FA593" s="386">
        <v>489</v>
      </c>
      <c r="FB593" s="386">
        <v>489</v>
      </c>
      <c r="FC593" s="386">
        <v>488.6</v>
      </c>
      <c r="FD593" s="386">
        <v>492</v>
      </c>
      <c r="FE593" s="386">
        <v>496</v>
      </c>
      <c r="FF593" s="386">
        <v>500</v>
      </c>
      <c r="FG593" s="386">
        <v>504</v>
      </c>
      <c r="FH593" s="386">
        <v>508</v>
      </c>
      <c r="FI593" s="386">
        <v>510.99999999999989</v>
      </c>
      <c r="FJ593" s="386">
        <v>512</v>
      </c>
      <c r="FK593" s="386">
        <v>513</v>
      </c>
      <c r="FL593" s="386">
        <v>514</v>
      </c>
      <c r="FM593" s="386">
        <v>515</v>
      </c>
      <c r="FN593" s="386">
        <v>516</v>
      </c>
      <c r="FO593" s="386">
        <v>517</v>
      </c>
      <c r="FP593" s="386">
        <v>518</v>
      </c>
      <c r="FQ593" s="386">
        <v>519</v>
      </c>
      <c r="FR593" s="386">
        <v>520</v>
      </c>
      <c r="FS593" s="386">
        <v>521</v>
      </c>
      <c r="FT593" s="386">
        <v>522</v>
      </c>
      <c r="FU593" s="386">
        <v>523</v>
      </c>
      <c r="FV593" s="386">
        <v>524</v>
      </c>
      <c r="FW593" s="386">
        <v>525</v>
      </c>
      <c r="FX593" s="386">
        <v>526</v>
      </c>
      <c r="FY593" s="386">
        <v>527</v>
      </c>
      <c r="FZ593" s="386">
        <v>528</v>
      </c>
      <c r="GA593" s="386">
        <v>529</v>
      </c>
      <c r="GB593" s="386">
        <v>530</v>
      </c>
      <c r="GC593" s="386">
        <v>540.69999999999993</v>
      </c>
      <c r="GD593" s="387">
        <v>540.69999999999993</v>
      </c>
      <c r="GE593" s="387">
        <v>540.69999999999993</v>
      </c>
      <c r="GF593" s="387">
        <v>540.69999999999993</v>
      </c>
      <c r="GG593" s="387">
        <v>540.69999999999993</v>
      </c>
      <c r="GH593" s="387">
        <v>540.69999999999993</v>
      </c>
      <c r="GI593" s="387">
        <v>540.69999999999993</v>
      </c>
      <c r="GJ593" s="387">
        <v>540.69999999999993</v>
      </c>
      <c r="GK593" s="387">
        <v>540.69999999999993</v>
      </c>
      <c r="GL593" s="387">
        <v>540.69999999999993</v>
      </c>
      <c r="GM593" s="387">
        <v>540.69999999999993</v>
      </c>
      <c r="GN593" s="387">
        <v>540.69999999999993</v>
      </c>
      <c r="GO593" s="387">
        <v>540.69999999999993</v>
      </c>
      <c r="GP593" s="387">
        <v>540.69999999999993</v>
      </c>
      <c r="GQ593" s="387">
        <v>540.69999999999993</v>
      </c>
      <c r="GR593" s="387">
        <v>540.69999999999993</v>
      </c>
      <c r="GS593" s="387">
        <v>540.69999999999993</v>
      </c>
      <c r="GT593" s="387">
        <v>540.69999999999993</v>
      </c>
      <c r="GU593" s="387">
        <v>540.69999999999993</v>
      </c>
      <c r="GV593" s="387">
        <v>540.69999999999993</v>
      </c>
      <c r="GW593" s="387">
        <v>540.69999999999993</v>
      </c>
      <c r="GX593" s="387">
        <v>540.69999999999993</v>
      </c>
      <c r="GY593" s="387">
        <v>540.69999999999993</v>
      </c>
      <c r="GZ593" s="387">
        <v>540.69999999999993</v>
      </c>
      <c r="HA593" s="387">
        <v>540.69999999999993</v>
      </c>
      <c r="HB593" s="387">
        <v>540.69999999999993</v>
      </c>
      <c r="HC593" s="387">
        <v>540.69999999999993</v>
      </c>
      <c r="HD593" s="387">
        <v>540.69999999999993</v>
      </c>
      <c r="HE593" s="387">
        <v>540.69999999999993</v>
      </c>
      <c r="HS593" s="394">
        <v>2.9024439691293242</v>
      </c>
      <c r="HT593" s="394">
        <v>2.9027099030697165</v>
      </c>
      <c r="HU593" s="394">
        <v>2.902975861376079</v>
      </c>
      <c r="HV593" s="394">
        <v>2.9032418440506422</v>
      </c>
      <c r="HW593" s="394">
        <v>2.9035078510956422</v>
      </c>
      <c r="HX593" s="394">
        <v>2.8934670968570742</v>
      </c>
      <c r="HY593" s="394">
        <v>2.8834610650132264</v>
      </c>
      <c r="HZ593" s="394">
        <v>2.8734896354889865</v>
      </c>
      <c r="IA593" s="394">
        <v>2.8635526886244786</v>
      </c>
      <c r="IB593" s="394">
        <v>2.8536501051736294</v>
      </c>
      <c r="IC593" s="394">
        <v>2.8436081289595041</v>
      </c>
      <c r="ID593" s="394">
        <v>2.8336014903945537</v>
      </c>
      <c r="IE593" s="394">
        <v>2.8236300651258204</v>
      </c>
      <c r="IF593" s="394">
        <v>2.8136937292379427</v>
      </c>
      <c r="IG593" s="394">
        <v>2.8037923592516174</v>
      </c>
      <c r="IH593" s="394">
        <v>2.7951044347110083</v>
      </c>
      <c r="II593" s="394">
        <v>2.7864434308632147</v>
      </c>
      <c r="IJ593" s="394">
        <v>2.7778092642908803</v>
      </c>
      <c r="IK593" s="394">
        <v>2.769201851835128</v>
      </c>
      <c r="IL593" s="394">
        <v>2.7606211105947618</v>
      </c>
      <c r="IM593" s="394">
        <v>2.7521359622770034</v>
      </c>
      <c r="IN593" s="394">
        <v>2.7436768942285354</v>
      </c>
      <c r="IO593" s="394">
        <v>2.7352438262880674</v>
      </c>
      <c r="IP593" s="394">
        <v>2.7268366785406934</v>
      </c>
      <c r="IQ593" s="394">
        <v>2.7184553713171398</v>
      </c>
      <c r="IR593" s="394">
        <v>2.7095964274856614</v>
      </c>
      <c r="IS593" s="394">
        <v>2.7007663533154762</v>
      </c>
      <c r="IT593" s="394">
        <v>2.6919650547256908</v>
      </c>
      <c r="IU593" s="394">
        <v>2.6831924379420049</v>
      </c>
      <c r="IV593" s="394">
        <v>2.6744484094957115</v>
      </c>
      <c r="IW593" s="394">
        <v>2.6744484095059069</v>
      </c>
      <c r="IX593" s="394">
        <v>2.6744484095161019</v>
      </c>
      <c r="IY593" s="394">
        <v>2.6744484095262973</v>
      </c>
      <c r="IZ593" s="394">
        <v>2.6744484095364922</v>
      </c>
      <c r="JA593" s="394">
        <v>2.6744484095466872</v>
      </c>
      <c r="JB593" s="394">
        <v>2.6744484095466872</v>
      </c>
      <c r="JC593" s="394">
        <v>2.6744484095466872</v>
      </c>
      <c r="JD593" s="394">
        <v>2.6744484095466872</v>
      </c>
      <c r="JE593" s="394">
        <v>2.6744484095466872</v>
      </c>
      <c r="JF593" s="394">
        <v>2.6744484095466872</v>
      </c>
      <c r="JG593" s="394">
        <v>2.6744484095466872</v>
      </c>
      <c r="JH593" s="394">
        <v>2.6744484095466872</v>
      </c>
      <c r="JI593" s="394">
        <v>2.6744484095466872</v>
      </c>
      <c r="JJ593" s="394">
        <v>2.6744484095466872</v>
      </c>
      <c r="JK593" s="394">
        <v>2.6744484095466872</v>
      </c>
      <c r="JL593" s="394">
        <v>2.6744484095466872</v>
      </c>
      <c r="JM593" s="394">
        <v>2.6744484095466872</v>
      </c>
      <c r="JN593" s="394">
        <v>2.6744484095466872</v>
      </c>
      <c r="JO593" s="394">
        <v>2.6744484095466872</v>
      </c>
      <c r="JP593" s="394">
        <v>2.6744484095466872</v>
      </c>
      <c r="JQ593" s="394">
        <v>2.6744484095466872</v>
      </c>
      <c r="JR593" s="394">
        <v>2.6744484095466872</v>
      </c>
      <c r="JS593" s="394">
        <v>2.6744484095466872</v>
      </c>
      <c r="JT593" s="394">
        <v>2.6744484095466872</v>
      </c>
      <c r="JU593" s="394">
        <v>2.6744484095466872</v>
      </c>
      <c r="JV593" s="394">
        <v>2.6744484095466872</v>
      </c>
      <c r="JW593" s="394">
        <v>2.6744484095466872</v>
      </c>
      <c r="JX593" s="394">
        <v>2.6744484095466872</v>
      </c>
      <c r="JY593" s="394">
        <v>2.6744484095466872</v>
      </c>
      <c r="JZ593" s="394">
        <v>2.6744484095466872</v>
      </c>
      <c r="KA593" s="394">
        <v>2.6744484095466872</v>
      </c>
      <c r="KB593" s="394">
        <v>2.6744484095466872</v>
      </c>
      <c r="KC593" s="394">
        <v>2.6744484095466872</v>
      </c>
    </row>
    <row r="594" spans="1:289" x14ac:dyDescent="0.25">
      <c r="A594" s="383">
        <v>585</v>
      </c>
      <c r="B594" s="384" t="s">
        <v>874</v>
      </c>
      <c r="C594" s="385" t="s">
        <v>142</v>
      </c>
      <c r="D594" s="385" t="s">
        <v>142</v>
      </c>
      <c r="E594" s="129">
        <v>2052</v>
      </c>
      <c r="F594" s="386">
        <v>312.66022000000004</v>
      </c>
      <c r="G594" s="386">
        <v>316.27840672985445</v>
      </c>
      <c r="H594" s="386">
        <v>319.93846407315652</v>
      </c>
      <c r="I594" s="386">
        <v>323.64087656771528</v>
      </c>
      <c r="J594" s="386">
        <v>327.38613435853932</v>
      </c>
      <c r="K594" s="386">
        <v>333.70486777294019</v>
      </c>
      <c r="L594" s="386">
        <v>340.1455562360498</v>
      </c>
      <c r="M594" s="386">
        <v>346.71055354774074</v>
      </c>
      <c r="N594" s="386">
        <v>353.40225893752455</v>
      </c>
      <c r="O594" s="386">
        <v>360.22311794136908</v>
      </c>
      <c r="P594" s="386">
        <v>366.68280505590644</v>
      </c>
      <c r="Q594" s="386">
        <v>373.25833025950425</v>
      </c>
      <c r="R594" s="386">
        <v>379.95177081420928</v>
      </c>
      <c r="S594" s="386">
        <v>386.76524123248959</v>
      </c>
      <c r="T594" s="386">
        <v>393.70089394522631</v>
      </c>
      <c r="U594" s="386">
        <v>399.6629153401625</v>
      </c>
      <c r="V594" s="386">
        <v>405.71522278641413</v>
      </c>
      <c r="W594" s="386">
        <v>411.85918353353003</v>
      </c>
      <c r="X594" s="386">
        <v>418.09618553604383</v>
      </c>
      <c r="Y594" s="386">
        <v>424.42763776702088</v>
      </c>
      <c r="Z594" s="386">
        <v>429.77478065353125</v>
      </c>
      <c r="AA594" s="386">
        <v>435.18928940999103</v>
      </c>
      <c r="AB594" s="386">
        <v>440.67201274393068</v>
      </c>
      <c r="AC594" s="386">
        <v>446.22381005530502</v>
      </c>
      <c r="AD594" s="386">
        <v>451.84555157120144</v>
      </c>
      <c r="AE594" s="386">
        <v>458.92258481586481</v>
      </c>
      <c r="AF594" s="386">
        <v>466.11046212963964</v>
      </c>
      <c r="AG594" s="386">
        <v>473.41091960832097</v>
      </c>
      <c r="AH594" s="386">
        <v>480.82572053931301</v>
      </c>
      <c r="AI594" s="386">
        <v>488.35665582751761</v>
      </c>
      <c r="AJ594" s="386">
        <v>494.98041686467587</v>
      </c>
      <c r="AK594" s="386">
        <v>501.69401841031055</v>
      </c>
      <c r="AL594" s="386">
        <v>508.49867900429916</v>
      </c>
      <c r="AM594" s="386">
        <v>515.39563371402414</v>
      </c>
      <c r="AN594" s="386">
        <v>522.38613435854109</v>
      </c>
      <c r="AO594" s="387">
        <v>522.38613435854109</v>
      </c>
      <c r="AP594" s="387">
        <v>522.38613435854109</v>
      </c>
      <c r="AQ594" s="387">
        <v>522.38613435854109</v>
      </c>
      <c r="AR594" s="387">
        <v>522.38613435854109</v>
      </c>
      <c r="AS594" s="387">
        <v>522.38613435854109</v>
      </c>
      <c r="AT594" s="387">
        <v>522.38613435854109</v>
      </c>
      <c r="AU594" s="387">
        <v>522.38613435854109</v>
      </c>
      <c r="AV594" s="387">
        <v>522.38613435854109</v>
      </c>
      <c r="AW594" s="387">
        <v>522.38613435854109</v>
      </c>
      <c r="AX594" s="387">
        <v>522.38613435854109</v>
      </c>
      <c r="AY594" s="387">
        <v>522.38613435854109</v>
      </c>
      <c r="AZ594" s="387">
        <v>522.38613435854109</v>
      </c>
      <c r="BA594" s="387">
        <v>522.38613435854109</v>
      </c>
      <c r="BB594" s="387">
        <v>522.38613435854109</v>
      </c>
      <c r="BC594" s="387">
        <v>522.38613435854109</v>
      </c>
      <c r="BD594" s="387">
        <v>522.38613435854109</v>
      </c>
      <c r="BE594" s="387">
        <v>522.38613435854109</v>
      </c>
      <c r="BF594" s="387">
        <v>522.38613435854109</v>
      </c>
      <c r="BG594" s="387">
        <v>522.38613435854109</v>
      </c>
      <c r="BH594" s="387">
        <v>522.38613435854109</v>
      </c>
      <c r="BI594" s="387">
        <v>522.38613435854109</v>
      </c>
      <c r="BJ594" s="387">
        <v>522.38613435854109</v>
      </c>
      <c r="BK594" s="387">
        <v>522.38613435854109</v>
      </c>
      <c r="BL594" s="387">
        <v>522.38613435854109</v>
      </c>
      <c r="BM594" s="387">
        <v>522.38613435854109</v>
      </c>
      <c r="BN594" s="387">
        <v>522.38613435854109</v>
      </c>
      <c r="BO594" s="387">
        <v>522.38613435854109</v>
      </c>
      <c r="BP594" s="387">
        <v>522.38613435854109</v>
      </c>
      <c r="CA594" s="386">
        <v>860</v>
      </c>
      <c r="CB594" s="386">
        <v>869.83016745140742</v>
      </c>
      <c r="CC594" s="386">
        <v>879.77269791691106</v>
      </c>
      <c r="CD594" s="386">
        <v>889.82887575377117</v>
      </c>
      <c r="CE594" s="386">
        <v>900</v>
      </c>
      <c r="CF594" s="386">
        <v>914.79395974567615</v>
      </c>
      <c r="CG594" s="386">
        <v>929.83109865241522</v>
      </c>
      <c r="CH594" s="386">
        <v>945.11541403435035</v>
      </c>
      <c r="CI594" s="386">
        <v>960.65096891239727</v>
      </c>
      <c r="CJ594" s="386">
        <v>976.44189309432466</v>
      </c>
      <c r="CK594" s="386">
        <v>991.15326223376348</v>
      </c>
      <c r="CL594" s="386">
        <v>1006.086277313926</v>
      </c>
      <c r="CM594" s="386">
        <v>1021.2442777196493</v>
      </c>
      <c r="CN594" s="386">
        <v>1036.6306531479536</v>
      </c>
      <c r="CO594" s="386">
        <v>1052.2488443660602</v>
      </c>
      <c r="CP594" s="386">
        <v>1065.2907937216537</v>
      </c>
      <c r="CQ594" s="386">
        <v>1078.4943896724462</v>
      </c>
      <c r="CR594" s="386">
        <v>1091.8616357242809</v>
      </c>
      <c r="CS594" s="386">
        <v>1105.3945602151703</v>
      </c>
      <c r="CT594" s="386">
        <v>1119.0952166230763</v>
      </c>
      <c r="CU594" s="386">
        <v>1130.1725103809754</v>
      </c>
      <c r="CV594" s="386">
        <v>1141.3594520358326</v>
      </c>
      <c r="CW594" s="386">
        <v>1152.6571269304739</v>
      </c>
      <c r="CX594" s="386">
        <v>1164.0666311509224</v>
      </c>
      <c r="CY594" s="386">
        <v>1175.5890716327406</v>
      </c>
      <c r="CZ594" s="386">
        <v>1190.6602642037381</v>
      </c>
      <c r="DA594" s="386">
        <v>1205.924671266936</v>
      </c>
      <c r="DB594" s="386">
        <v>1221.3847698552449</v>
      </c>
      <c r="DC594" s="386">
        <v>1237.0430687574335</v>
      </c>
      <c r="DD594" s="386">
        <v>1252.9021089252428</v>
      </c>
      <c r="DE594" s="386">
        <v>1269.7547345979126</v>
      </c>
      <c r="DF594" s="386">
        <v>1286.8340427783696</v>
      </c>
      <c r="DG594" s="386">
        <v>1304.1430825439704</v>
      </c>
      <c r="DH594" s="386">
        <v>1321.6849439848204</v>
      </c>
      <c r="DI594" s="386">
        <v>1339.462758755431</v>
      </c>
      <c r="DJ594" s="387">
        <v>1339.462758755431</v>
      </c>
      <c r="DK594" s="387">
        <v>1339.462758755431</v>
      </c>
      <c r="DL594" s="387">
        <v>1339.462758755431</v>
      </c>
      <c r="DM594" s="387">
        <v>1339.462758755431</v>
      </c>
      <c r="DN594" s="387">
        <v>1339.462758755431</v>
      </c>
      <c r="DO594" s="387">
        <v>1339.462758755431</v>
      </c>
      <c r="DP594" s="387">
        <v>1339.462758755431</v>
      </c>
      <c r="DQ594" s="387">
        <v>1339.462758755431</v>
      </c>
      <c r="DR594" s="387">
        <v>1339.462758755431</v>
      </c>
      <c r="DS594" s="387">
        <v>1339.462758755431</v>
      </c>
      <c r="DT594" s="387">
        <v>1339.462758755431</v>
      </c>
      <c r="DU594" s="387">
        <v>1339.462758755431</v>
      </c>
      <c r="DV594" s="387">
        <v>1339.462758755431</v>
      </c>
      <c r="DW594" s="387">
        <v>1339.462758755431</v>
      </c>
      <c r="DX594" s="387">
        <v>1339.462758755431</v>
      </c>
      <c r="DY594" s="387">
        <v>1339.462758755431</v>
      </c>
      <c r="DZ594" s="387">
        <v>1339.462758755431</v>
      </c>
      <c r="EA594" s="387">
        <v>1339.462758755431</v>
      </c>
      <c r="EB594" s="387">
        <v>1339.462758755431</v>
      </c>
      <c r="EC594" s="387">
        <v>1339.462758755431</v>
      </c>
      <c r="ED594" s="387">
        <v>1339.462758755431</v>
      </c>
      <c r="EE594" s="387">
        <v>1339.462758755431</v>
      </c>
      <c r="EF594" s="387">
        <v>1339.462758755431</v>
      </c>
      <c r="EG594" s="387">
        <v>1339.462758755431</v>
      </c>
      <c r="EH594" s="387">
        <v>1339.462758755431</v>
      </c>
      <c r="EI594" s="387">
        <v>1339.462758755431</v>
      </c>
      <c r="EJ594" s="387">
        <v>1339.462758755431</v>
      </c>
      <c r="EK594" s="387">
        <v>1339.462758755431</v>
      </c>
      <c r="EY594" s="386">
        <v>392</v>
      </c>
      <c r="EZ594" s="386">
        <v>394</v>
      </c>
      <c r="FA594" s="386">
        <v>396</v>
      </c>
      <c r="FB594" s="386">
        <v>398</v>
      </c>
      <c r="FC594" s="386">
        <v>398.8</v>
      </c>
      <c r="FD594" s="386">
        <v>401</v>
      </c>
      <c r="FE594" s="386">
        <v>403</v>
      </c>
      <c r="FF594" s="386">
        <v>405</v>
      </c>
      <c r="FG594" s="386">
        <v>407</v>
      </c>
      <c r="FH594" s="386">
        <v>409</v>
      </c>
      <c r="FI594" s="386">
        <v>412.8</v>
      </c>
      <c r="FJ594" s="386">
        <v>411</v>
      </c>
      <c r="FK594" s="386">
        <v>410</v>
      </c>
      <c r="FL594" s="386">
        <v>409</v>
      </c>
      <c r="FM594" s="386">
        <v>408</v>
      </c>
      <c r="FN594" s="386">
        <v>407</v>
      </c>
      <c r="FO594" s="386">
        <v>406</v>
      </c>
      <c r="FP594" s="386">
        <v>405</v>
      </c>
      <c r="FQ594" s="386">
        <v>404</v>
      </c>
      <c r="FR594" s="386">
        <v>403</v>
      </c>
      <c r="FS594" s="386">
        <v>402</v>
      </c>
      <c r="FT594" s="386">
        <v>401</v>
      </c>
      <c r="FU594" s="386">
        <v>400</v>
      </c>
      <c r="FV594" s="386">
        <v>399</v>
      </c>
      <c r="FW594" s="386">
        <v>398</v>
      </c>
      <c r="FX594" s="386">
        <v>397</v>
      </c>
      <c r="FY594" s="386">
        <v>396</v>
      </c>
      <c r="FZ594" s="386">
        <v>395</v>
      </c>
      <c r="GA594" s="386">
        <v>394</v>
      </c>
      <c r="GB594" s="386">
        <v>393</v>
      </c>
      <c r="GC594" s="386">
        <v>385.90000000000003</v>
      </c>
      <c r="GD594" s="387">
        <v>385.90000000000003</v>
      </c>
      <c r="GE594" s="387">
        <v>385.90000000000003</v>
      </c>
      <c r="GF594" s="387">
        <v>385.90000000000003</v>
      </c>
      <c r="GG594" s="387">
        <v>385.90000000000003</v>
      </c>
      <c r="GH594" s="387">
        <v>385.90000000000003</v>
      </c>
      <c r="GI594" s="387">
        <v>385.90000000000003</v>
      </c>
      <c r="GJ594" s="387">
        <v>385.90000000000003</v>
      </c>
      <c r="GK594" s="387">
        <v>385.90000000000003</v>
      </c>
      <c r="GL594" s="387">
        <v>385.90000000000003</v>
      </c>
      <c r="GM594" s="387">
        <v>385.90000000000003</v>
      </c>
      <c r="GN594" s="387">
        <v>385.90000000000003</v>
      </c>
      <c r="GO594" s="387">
        <v>385.90000000000003</v>
      </c>
      <c r="GP594" s="387">
        <v>385.90000000000003</v>
      </c>
      <c r="GQ594" s="387">
        <v>385.90000000000003</v>
      </c>
      <c r="GR594" s="387">
        <v>385.90000000000003</v>
      </c>
      <c r="GS594" s="387">
        <v>385.90000000000003</v>
      </c>
      <c r="GT594" s="387">
        <v>385.90000000000003</v>
      </c>
      <c r="GU594" s="387">
        <v>385.90000000000003</v>
      </c>
      <c r="GV594" s="387">
        <v>385.90000000000003</v>
      </c>
      <c r="GW594" s="387">
        <v>385.90000000000003</v>
      </c>
      <c r="GX594" s="387">
        <v>385.90000000000003</v>
      </c>
      <c r="GY594" s="387">
        <v>385.90000000000003</v>
      </c>
      <c r="GZ594" s="387">
        <v>385.90000000000003</v>
      </c>
      <c r="HA594" s="387">
        <v>385.90000000000003</v>
      </c>
      <c r="HB594" s="387">
        <v>385.90000000000003</v>
      </c>
      <c r="HC594" s="387">
        <v>385.90000000000003</v>
      </c>
      <c r="HD594" s="387">
        <v>385.90000000000003</v>
      </c>
      <c r="HE594" s="387">
        <v>385.90000000000003</v>
      </c>
      <c r="HS594" s="394">
        <v>2.7505897616268546</v>
      </c>
      <c r="HT594" s="394">
        <v>2.7502040890017598</v>
      </c>
      <c r="HU594" s="394">
        <v>2.749818470453568</v>
      </c>
      <c r="HV594" s="394">
        <v>2.7494329059746954</v>
      </c>
      <c r="HW594" s="394">
        <v>2.7490473955575601</v>
      </c>
      <c r="HX594" s="394">
        <v>2.7413263877472751</v>
      </c>
      <c r="HY594" s="394">
        <v>2.7336270652530388</v>
      </c>
      <c r="HZ594" s="394">
        <v>2.7259493671692101</v>
      </c>
      <c r="IA594" s="394">
        <v>2.7182932327612086</v>
      </c>
      <c r="IB594" s="394">
        <v>2.7106586014650316</v>
      </c>
      <c r="IC594" s="394">
        <v>2.7030262902091819</v>
      </c>
      <c r="ID594" s="394">
        <v>2.6954154689982515</v>
      </c>
      <c r="IE594" s="394">
        <v>2.6878260773234359</v>
      </c>
      <c r="IF594" s="394">
        <v>2.6802580548463029</v>
      </c>
      <c r="IG594" s="394">
        <v>2.6727113413983115</v>
      </c>
      <c r="IH594" s="394">
        <v>2.6654732096295692</v>
      </c>
      <c r="II594" s="394">
        <v>2.6582546798846929</v>
      </c>
      <c r="IJ594" s="394">
        <v>2.6510556990782526</v>
      </c>
      <c r="IK594" s="394">
        <v>2.6438762142685821</v>
      </c>
      <c r="IL594" s="394">
        <v>2.63671617265739</v>
      </c>
      <c r="IM594" s="394">
        <v>2.6296855033289614</v>
      </c>
      <c r="IN594" s="394">
        <v>2.6226735809220707</v>
      </c>
      <c r="IO594" s="394">
        <v>2.6156803554490069</v>
      </c>
      <c r="IP594" s="394">
        <v>2.6087057770553477</v>
      </c>
      <c r="IQ594" s="394">
        <v>2.6017497960196079</v>
      </c>
      <c r="IR594" s="394">
        <v>2.5944686611609473</v>
      </c>
      <c r="IS594" s="394">
        <v>2.5872079029445412</v>
      </c>
      <c r="IT594" s="394">
        <v>2.5799674643452755</v>
      </c>
      <c r="IU594" s="394">
        <v>2.5727472884976232</v>
      </c>
      <c r="IV594" s="394">
        <v>2.5655473186952009</v>
      </c>
      <c r="IW594" s="394">
        <v>2.5652625666300946</v>
      </c>
      <c r="IX594" s="394">
        <v>2.5649778461698385</v>
      </c>
      <c r="IY594" s="394">
        <v>2.5646931573109248</v>
      </c>
      <c r="IZ594" s="394">
        <v>2.5644085000498458</v>
      </c>
      <c r="JA594" s="394">
        <v>2.5641238743830961</v>
      </c>
      <c r="JB594" s="394">
        <v>2.5641238743830961</v>
      </c>
      <c r="JC594" s="394">
        <v>2.5641238743830961</v>
      </c>
      <c r="JD594" s="394">
        <v>2.5641238743830961</v>
      </c>
      <c r="JE594" s="394">
        <v>2.5641238743830961</v>
      </c>
      <c r="JF594" s="394">
        <v>2.5641238743830961</v>
      </c>
      <c r="JG594" s="394">
        <v>2.5641238743830961</v>
      </c>
      <c r="JH594" s="394">
        <v>2.5641238743830961</v>
      </c>
      <c r="JI594" s="394">
        <v>2.5641238743830961</v>
      </c>
      <c r="JJ594" s="394">
        <v>2.5641238743830961</v>
      </c>
      <c r="JK594" s="394">
        <v>2.5641238743830961</v>
      </c>
      <c r="JL594" s="394">
        <v>2.5641238743830961</v>
      </c>
      <c r="JM594" s="394">
        <v>2.5641238743830961</v>
      </c>
      <c r="JN594" s="394">
        <v>2.5641238743830961</v>
      </c>
      <c r="JO594" s="394">
        <v>2.5641238743830961</v>
      </c>
      <c r="JP594" s="394">
        <v>2.5641238743830961</v>
      </c>
      <c r="JQ594" s="394">
        <v>2.5641238743830961</v>
      </c>
      <c r="JR594" s="394">
        <v>2.5641238743830961</v>
      </c>
      <c r="JS594" s="394">
        <v>2.5641238743830961</v>
      </c>
      <c r="JT594" s="394">
        <v>2.5641238743830961</v>
      </c>
      <c r="JU594" s="394">
        <v>2.5641238743830961</v>
      </c>
      <c r="JV594" s="394">
        <v>2.5641238743830961</v>
      </c>
      <c r="JW594" s="394">
        <v>2.5641238743830961</v>
      </c>
      <c r="JX594" s="394">
        <v>2.5641238743830961</v>
      </c>
      <c r="JY594" s="394">
        <v>2.5641238743830961</v>
      </c>
      <c r="JZ594" s="394">
        <v>2.5641238743830961</v>
      </c>
      <c r="KA594" s="394">
        <v>2.5641238743830961</v>
      </c>
      <c r="KB594" s="394">
        <v>2.5641238743830961</v>
      </c>
      <c r="KC594" s="394">
        <v>2.5641238743830961</v>
      </c>
    </row>
    <row r="595" spans="1:289" x14ac:dyDescent="0.25">
      <c r="A595" s="383">
        <v>586</v>
      </c>
      <c r="B595" s="384" t="s">
        <v>874</v>
      </c>
      <c r="C595" s="385" t="s">
        <v>142</v>
      </c>
      <c r="D595" s="385" t="s">
        <v>142</v>
      </c>
      <c r="E595" s="129">
        <v>2052</v>
      </c>
      <c r="F595" s="386">
        <v>106.11193999999999</v>
      </c>
      <c r="G595" s="386">
        <v>108.5753612139323</v>
      </c>
      <c r="H595" s="386">
        <v>111.09597150646643</v>
      </c>
      <c r="I595" s="386">
        <v>113.67509853959247</v>
      </c>
      <c r="J595" s="386">
        <v>116.3141007973806</v>
      </c>
      <c r="K595" s="386">
        <v>116.41392929134547</v>
      </c>
      <c r="L595" s="386">
        <v>116.51384346476054</v>
      </c>
      <c r="M595" s="386">
        <v>116.61384339116162</v>
      </c>
      <c r="N595" s="386">
        <v>116.71392914414761</v>
      </c>
      <c r="O595" s="386">
        <v>116.8141007973806</v>
      </c>
      <c r="P595" s="386">
        <v>116.91393002356479</v>
      </c>
      <c r="Q595" s="386">
        <v>117.01384456371649</v>
      </c>
      <c r="R595" s="386">
        <v>117.11384449074494</v>
      </c>
      <c r="S595" s="386">
        <v>117.21392987762169</v>
      </c>
      <c r="T595" s="386">
        <v>117.3141007973806</v>
      </c>
      <c r="U595" s="386">
        <v>117.41393074955846</v>
      </c>
      <c r="V595" s="386">
        <v>117.51384565332597</v>
      </c>
      <c r="W595" s="386">
        <v>117.61384558097379</v>
      </c>
      <c r="X595" s="386">
        <v>117.71393060485408</v>
      </c>
      <c r="Y595" s="386">
        <v>117.8141007973806</v>
      </c>
      <c r="Z595" s="386">
        <v>117.91393146940557</v>
      </c>
      <c r="AA595" s="386">
        <v>118.01384673370777</v>
      </c>
      <c r="AB595" s="386">
        <v>118.1138466619671</v>
      </c>
      <c r="AC595" s="386">
        <v>118.21393132592424</v>
      </c>
      <c r="AD595" s="386">
        <v>118.3141007973806</v>
      </c>
      <c r="AE595" s="386">
        <v>118.41393218318383</v>
      </c>
      <c r="AF595" s="386">
        <v>118.51384780497858</v>
      </c>
      <c r="AG595" s="386">
        <v>118.61384773384172</v>
      </c>
      <c r="AH595" s="386">
        <v>118.71393204091009</v>
      </c>
      <c r="AI595" s="386">
        <v>118.8141007973806</v>
      </c>
      <c r="AJ595" s="386">
        <v>118.91393289096972</v>
      </c>
      <c r="AK595" s="386">
        <v>119.01384886725324</v>
      </c>
      <c r="AL595" s="386">
        <v>119.1138487967126</v>
      </c>
      <c r="AM595" s="386">
        <v>119.21393274988843</v>
      </c>
      <c r="AN595" s="386">
        <v>119.3141007973806</v>
      </c>
      <c r="AO595" s="387">
        <v>119.3141007973806</v>
      </c>
      <c r="AP595" s="387">
        <v>119.3141007973806</v>
      </c>
      <c r="AQ595" s="387">
        <v>119.3141007973806</v>
      </c>
      <c r="AR595" s="387">
        <v>119.3141007973806</v>
      </c>
      <c r="AS595" s="387">
        <v>119.3141007973806</v>
      </c>
      <c r="AT595" s="387">
        <v>119.3141007973806</v>
      </c>
      <c r="AU595" s="387">
        <v>119.3141007973806</v>
      </c>
      <c r="AV595" s="387">
        <v>119.3141007973806</v>
      </c>
      <c r="AW595" s="387">
        <v>119.3141007973806</v>
      </c>
      <c r="AX595" s="387">
        <v>119.3141007973806</v>
      </c>
      <c r="AY595" s="387">
        <v>119.3141007973806</v>
      </c>
      <c r="AZ595" s="387">
        <v>119.3141007973806</v>
      </c>
      <c r="BA595" s="387">
        <v>119.3141007973806</v>
      </c>
      <c r="BB595" s="387">
        <v>119.3141007973806</v>
      </c>
      <c r="BC595" s="387">
        <v>119.3141007973806</v>
      </c>
      <c r="BD595" s="387">
        <v>119.3141007973806</v>
      </c>
      <c r="BE595" s="387">
        <v>119.3141007973806</v>
      </c>
      <c r="BF595" s="387">
        <v>119.3141007973806</v>
      </c>
      <c r="BG595" s="387">
        <v>119.3141007973806</v>
      </c>
      <c r="BH595" s="387">
        <v>119.3141007973806</v>
      </c>
      <c r="BI595" s="387">
        <v>119.3141007973806</v>
      </c>
      <c r="BJ595" s="387">
        <v>119.3141007973806</v>
      </c>
      <c r="BK595" s="387">
        <v>119.3141007973806</v>
      </c>
      <c r="BL595" s="387">
        <v>119.3141007973806</v>
      </c>
      <c r="BM595" s="387">
        <v>119.3141007973806</v>
      </c>
      <c r="BN595" s="387">
        <v>119.3141007973806</v>
      </c>
      <c r="BO595" s="387">
        <v>119.3141007973806</v>
      </c>
      <c r="BP595" s="387">
        <v>119.3141007973806</v>
      </c>
      <c r="CA595" s="386">
        <v>350</v>
      </c>
      <c r="CB595" s="386">
        <v>357.27031461020277</v>
      </c>
      <c r="CC595" s="386">
        <v>364.69165057620938</v>
      </c>
      <c r="CD595" s="386">
        <v>372.26714496307562</v>
      </c>
      <c r="CE595" s="386">
        <v>380</v>
      </c>
      <c r="CF595" s="386">
        <v>378.62122973327547</v>
      </c>
      <c r="CG595" s="386">
        <v>377.24746211773095</v>
      </c>
      <c r="CH595" s="386">
        <v>375.87867900203298</v>
      </c>
      <c r="CI595" s="386">
        <v>374.51486230070748</v>
      </c>
      <c r="CJ595" s="386">
        <v>373.15599399390044</v>
      </c>
      <c r="CK595" s="386">
        <v>371.76230659359123</v>
      </c>
      <c r="CL595" s="386">
        <v>370.3738244280928</v>
      </c>
      <c r="CM595" s="386">
        <v>368.9905280565539</v>
      </c>
      <c r="CN595" s="386">
        <v>367.61239811073222</v>
      </c>
      <c r="CO595" s="386">
        <v>366.23941529472319</v>
      </c>
      <c r="CP595" s="386">
        <v>365.17033426012688</v>
      </c>
      <c r="CQ595" s="386">
        <v>364.10437395533404</v>
      </c>
      <c r="CR595" s="386">
        <v>363.04152527069431</v>
      </c>
      <c r="CS595" s="386">
        <v>361.98177912314901</v>
      </c>
      <c r="CT595" s="386">
        <v>360.92512645615352</v>
      </c>
      <c r="CU595" s="386">
        <v>359.86863616345136</v>
      </c>
      <c r="CV595" s="386">
        <v>358.81523840063079</v>
      </c>
      <c r="CW595" s="386">
        <v>357.76492411532172</v>
      </c>
      <c r="CX595" s="386">
        <v>356.717684281652</v>
      </c>
      <c r="CY595" s="386">
        <v>355.67350990016973</v>
      </c>
      <c r="CZ595" s="386">
        <v>354.56433011922343</v>
      </c>
      <c r="DA595" s="386">
        <v>353.45860935266029</v>
      </c>
      <c r="DB595" s="386">
        <v>352.35633681342784</v>
      </c>
      <c r="DC595" s="386">
        <v>351.25750174811344</v>
      </c>
      <c r="DD595" s="386">
        <v>350.1620934368392</v>
      </c>
      <c r="DE595" s="386">
        <v>350.45631284806393</v>
      </c>
      <c r="DF595" s="386">
        <v>350.75077947354617</v>
      </c>
      <c r="DG595" s="386">
        <v>351.04549352100469</v>
      </c>
      <c r="DH595" s="386">
        <v>351.34045519833279</v>
      </c>
      <c r="DI595" s="386">
        <v>351.63566471359843</v>
      </c>
      <c r="DJ595" s="387">
        <v>351.63566471359843</v>
      </c>
      <c r="DK595" s="387">
        <v>351.63566471359843</v>
      </c>
      <c r="DL595" s="387">
        <v>351.63566471359843</v>
      </c>
      <c r="DM595" s="387">
        <v>351.63566471359843</v>
      </c>
      <c r="DN595" s="387">
        <v>351.63566471359843</v>
      </c>
      <c r="DO595" s="387">
        <v>351.63566471359843</v>
      </c>
      <c r="DP595" s="387">
        <v>351.63566471359843</v>
      </c>
      <c r="DQ595" s="387">
        <v>351.63566471359843</v>
      </c>
      <c r="DR595" s="387">
        <v>351.63566471359843</v>
      </c>
      <c r="DS595" s="387">
        <v>351.63566471359843</v>
      </c>
      <c r="DT595" s="387">
        <v>351.63566471359843</v>
      </c>
      <c r="DU595" s="387">
        <v>351.63566471359843</v>
      </c>
      <c r="DV595" s="387">
        <v>351.63566471359843</v>
      </c>
      <c r="DW595" s="387">
        <v>351.63566471359843</v>
      </c>
      <c r="DX595" s="387">
        <v>351.63566471359843</v>
      </c>
      <c r="DY595" s="387">
        <v>351.63566471359843</v>
      </c>
      <c r="DZ595" s="387">
        <v>351.63566471359843</v>
      </c>
      <c r="EA595" s="387">
        <v>351.63566471359843</v>
      </c>
      <c r="EB595" s="387">
        <v>351.63566471359843</v>
      </c>
      <c r="EC595" s="387">
        <v>351.63566471359843</v>
      </c>
      <c r="ED595" s="387">
        <v>351.63566471359843</v>
      </c>
      <c r="EE595" s="387">
        <v>351.63566471359843</v>
      </c>
      <c r="EF595" s="387">
        <v>351.63566471359843</v>
      </c>
      <c r="EG595" s="387">
        <v>351.63566471359843</v>
      </c>
      <c r="EH595" s="387">
        <v>351.63566471359843</v>
      </c>
      <c r="EI595" s="387">
        <v>351.63566471359843</v>
      </c>
      <c r="EJ595" s="387">
        <v>351.63566471359843</v>
      </c>
      <c r="EK595" s="387">
        <v>351.63566471359843</v>
      </c>
      <c r="EY595" s="386">
        <v>347</v>
      </c>
      <c r="EZ595" s="386">
        <v>348</v>
      </c>
      <c r="FA595" s="386">
        <v>349</v>
      </c>
      <c r="FB595" s="386">
        <v>350</v>
      </c>
      <c r="FC595" s="386">
        <v>350.8</v>
      </c>
      <c r="FD595" s="386">
        <v>353</v>
      </c>
      <c r="FE595" s="386">
        <v>355</v>
      </c>
      <c r="FF595" s="386">
        <v>357</v>
      </c>
      <c r="FG595" s="386">
        <v>359</v>
      </c>
      <c r="FH595" s="386">
        <v>361</v>
      </c>
      <c r="FI595" s="386">
        <v>364.99999999999994</v>
      </c>
      <c r="FJ595" s="386">
        <v>364</v>
      </c>
      <c r="FK595" s="386">
        <v>363</v>
      </c>
      <c r="FL595" s="386">
        <v>362</v>
      </c>
      <c r="FM595" s="386">
        <v>361</v>
      </c>
      <c r="FN595" s="386">
        <v>360</v>
      </c>
      <c r="FO595" s="386">
        <v>359</v>
      </c>
      <c r="FP595" s="386">
        <v>358</v>
      </c>
      <c r="FQ595" s="386">
        <v>357</v>
      </c>
      <c r="FR595" s="386">
        <v>356</v>
      </c>
      <c r="FS595" s="386">
        <v>355</v>
      </c>
      <c r="FT595" s="386">
        <v>354</v>
      </c>
      <c r="FU595" s="386">
        <v>353</v>
      </c>
      <c r="FV595" s="386">
        <v>352</v>
      </c>
      <c r="FW595" s="386">
        <v>351</v>
      </c>
      <c r="FX595" s="386">
        <v>350</v>
      </c>
      <c r="FY595" s="386">
        <v>349</v>
      </c>
      <c r="FZ595" s="386">
        <v>348</v>
      </c>
      <c r="GA595" s="386">
        <v>347</v>
      </c>
      <c r="GB595" s="386">
        <v>346</v>
      </c>
      <c r="GC595" s="386">
        <v>344</v>
      </c>
      <c r="GD595" s="387">
        <v>344</v>
      </c>
      <c r="GE595" s="387">
        <v>344</v>
      </c>
      <c r="GF595" s="387">
        <v>344</v>
      </c>
      <c r="GG595" s="387">
        <v>344</v>
      </c>
      <c r="GH595" s="387">
        <v>344</v>
      </c>
      <c r="GI595" s="387">
        <v>344</v>
      </c>
      <c r="GJ595" s="387">
        <v>344</v>
      </c>
      <c r="GK595" s="387">
        <v>344</v>
      </c>
      <c r="GL595" s="387">
        <v>344</v>
      </c>
      <c r="GM595" s="387">
        <v>344</v>
      </c>
      <c r="GN595" s="387">
        <v>344</v>
      </c>
      <c r="GO595" s="387">
        <v>344</v>
      </c>
      <c r="GP595" s="387">
        <v>344</v>
      </c>
      <c r="GQ595" s="387">
        <v>344</v>
      </c>
      <c r="GR595" s="387">
        <v>344</v>
      </c>
      <c r="GS595" s="387">
        <v>344</v>
      </c>
      <c r="GT595" s="387">
        <v>344</v>
      </c>
      <c r="GU595" s="387">
        <v>344</v>
      </c>
      <c r="GV595" s="387">
        <v>344</v>
      </c>
      <c r="GW595" s="387">
        <v>344</v>
      </c>
      <c r="GX595" s="387">
        <v>344</v>
      </c>
      <c r="GY595" s="387">
        <v>344</v>
      </c>
      <c r="GZ595" s="387">
        <v>344</v>
      </c>
      <c r="HA595" s="387">
        <v>344</v>
      </c>
      <c r="HB595" s="387">
        <v>344</v>
      </c>
      <c r="HC595" s="387">
        <v>344</v>
      </c>
      <c r="HD595" s="387">
        <v>344</v>
      </c>
      <c r="HE595" s="387">
        <v>344</v>
      </c>
      <c r="HS595" s="394">
        <v>3.2984035538319252</v>
      </c>
      <c r="HT595" s="394">
        <v>3.2905284460095183</v>
      </c>
      <c r="HU595" s="394">
        <v>3.2826721404113401</v>
      </c>
      <c r="HV595" s="394">
        <v>3.2748345921461142</v>
      </c>
      <c r="HW595" s="394">
        <v>3.2670157564297448</v>
      </c>
      <c r="HX595" s="394">
        <v>3.2523705027231928</v>
      </c>
      <c r="HY595" s="394">
        <v>3.237790900201734</v>
      </c>
      <c r="HZ595" s="394">
        <v>3.2232766545667384</v>
      </c>
      <c r="IA595" s="394">
        <v>3.2088274728388475</v>
      </c>
      <c r="IB595" s="394">
        <v>3.1944430633520566</v>
      </c>
      <c r="IC595" s="394">
        <v>3.1797947987776993</v>
      </c>
      <c r="ID595" s="394">
        <v>3.1652137044896129</v>
      </c>
      <c r="IE595" s="394">
        <v>3.150699472475381</v>
      </c>
      <c r="IF595" s="394">
        <v>3.1362517961349936</v>
      </c>
      <c r="IG595" s="394">
        <v>3.1218703702743684</v>
      </c>
      <c r="IH595" s="394">
        <v>3.1101108014093133</v>
      </c>
      <c r="II595" s="394">
        <v>3.098395528893398</v>
      </c>
      <c r="IJ595" s="394">
        <v>3.0867243858696085</v>
      </c>
      <c r="IK595" s="394">
        <v>3.0750972061094544</v>
      </c>
      <c r="IL595" s="394">
        <v>3.0635138240105984</v>
      </c>
      <c r="IM595" s="394">
        <v>3.051960287295012</v>
      </c>
      <c r="IN595" s="394">
        <v>3.0404503228360915</v>
      </c>
      <c r="IO595" s="394">
        <v>3.0289837663082624</v>
      </c>
      <c r="IP595" s="394">
        <v>3.017560454005678</v>
      </c>
      <c r="IQ595" s="394">
        <v>3.0061802228398808</v>
      </c>
      <c r="IR595" s="394">
        <v>2.9942788283621895</v>
      </c>
      <c r="IS595" s="394">
        <v>2.9824245512161327</v>
      </c>
      <c r="IT595" s="394">
        <v>2.9706172048653392</v>
      </c>
      <c r="IU595" s="394">
        <v>2.958856603511931</v>
      </c>
      <c r="IV595" s="394">
        <v>2.9471425620935974</v>
      </c>
      <c r="IW595" s="394">
        <v>2.9471425620864102</v>
      </c>
      <c r="IX595" s="394">
        <v>2.9471425620792231</v>
      </c>
      <c r="IY595" s="394">
        <v>2.947142562072036</v>
      </c>
      <c r="IZ595" s="394">
        <v>2.9471425620648488</v>
      </c>
      <c r="JA595" s="394">
        <v>2.9471425620576621</v>
      </c>
      <c r="JB595" s="394">
        <v>2.9471425620576621</v>
      </c>
      <c r="JC595" s="394">
        <v>2.9471425620576621</v>
      </c>
      <c r="JD595" s="394">
        <v>2.9471425620576621</v>
      </c>
      <c r="JE595" s="394">
        <v>2.9471425620576621</v>
      </c>
      <c r="JF595" s="394">
        <v>2.9471425620576621</v>
      </c>
      <c r="JG595" s="394">
        <v>2.9471425620576621</v>
      </c>
      <c r="JH595" s="394">
        <v>2.9471425620576621</v>
      </c>
      <c r="JI595" s="394">
        <v>2.9471425620576621</v>
      </c>
      <c r="JJ595" s="394">
        <v>2.9471425620576621</v>
      </c>
      <c r="JK595" s="394">
        <v>2.9471425620576621</v>
      </c>
      <c r="JL595" s="394">
        <v>2.9471425620576621</v>
      </c>
      <c r="JM595" s="394">
        <v>2.9471425620576621</v>
      </c>
      <c r="JN595" s="394">
        <v>2.9471425620576621</v>
      </c>
      <c r="JO595" s="394">
        <v>2.9471425620576621</v>
      </c>
      <c r="JP595" s="394">
        <v>2.9471425620576621</v>
      </c>
      <c r="JQ595" s="394">
        <v>2.9471425620576621</v>
      </c>
      <c r="JR595" s="394">
        <v>2.9471425620576621</v>
      </c>
      <c r="JS595" s="394">
        <v>2.9471425620576621</v>
      </c>
      <c r="JT595" s="394">
        <v>2.9471425620576621</v>
      </c>
      <c r="JU595" s="394">
        <v>2.9471425620576621</v>
      </c>
      <c r="JV595" s="394">
        <v>2.9471425620576621</v>
      </c>
      <c r="JW595" s="394">
        <v>2.9471425620576621</v>
      </c>
      <c r="JX595" s="394">
        <v>2.9471425620576621</v>
      </c>
      <c r="JY595" s="394">
        <v>2.9471425620576621</v>
      </c>
      <c r="JZ595" s="394">
        <v>2.9471425620576621</v>
      </c>
      <c r="KA595" s="394">
        <v>2.9471425620576621</v>
      </c>
      <c r="KB595" s="394">
        <v>2.9471425620576621</v>
      </c>
      <c r="KC595" s="394">
        <v>2.9471425620576621</v>
      </c>
    </row>
    <row r="596" spans="1:289" x14ac:dyDescent="0.25">
      <c r="A596" s="383">
        <v>587</v>
      </c>
      <c r="B596" s="384" t="s">
        <v>874</v>
      </c>
      <c r="C596" s="385" t="s">
        <v>142</v>
      </c>
      <c r="D596" s="385" t="s">
        <v>142</v>
      </c>
      <c r="E596" s="129">
        <v>2052</v>
      </c>
      <c r="F596" s="386">
        <v>180.55690000000001</v>
      </c>
      <c r="G596" s="386">
        <v>183.01130377440668</v>
      </c>
      <c r="H596" s="386">
        <v>185.49907153483559</v>
      </c>
      <c r="I596" s="386">
        <v>188.02065681528754</v>
      </c>
      <c r="J596" s="386">
        <v>190.57651931488664</v>
      </c>
      <c r="K596" s="386">
        <v>204.31855089175932</v>
      </c>
      <c r="L596" s="386">
        <v>219.05148854949991</v>
      </c>
      <c r="M596" s="386">
        <v>234.84678423141162</v>
      </c>
      <c r="N596" s="386">
        <v>251.78104211500056</v>
      </c>
      <c r="O596" s="386">
        <v>269.93639012765567</v>
      </c>
      <c r="P596" s="386">
        <v>284.46719241059139</v>
      </c>
      <c r="Q596" s="386">
        <v>299.78019458471601</v>
      </c>
      <c r="R596" s="386">
        <v>315.91750283645081</v>
      </c>
      <c r="S596" s="386">
        <v>332.92348994794901</v>
      </c>
      <c r="T596" s="386">
        <v>350.84491730900567</v>
      </c>
      <c r="U596" s="386">
        <v>376.72275157804756</v>
      </c>
      <c r="V596" s="386">
        <v>404.50929899474551</v>
      </c>
      <c r="W596" s="386">
        <v>434.34534359234425</v>
      </c>
      <c r="X596" s="386">
        <v>466.38205343902905</v>
      </c>
      <c r="Y596" s="386">
        <v>500.78174654993421</v>
      </c>
      <c r="Z596" s="386">
        <v>531.9374324240963</v>
      </c>
      <c r="AA596" s="386">
        <v>565.03144126824839</v>
      </c>
      <c r="AB596" s="386">
        <v>600.18436410231436</v>
      </c>
      <c r="AC596" s="386">
        <v>637.52429440804258</v>
      </c>
      <c r="AD596" s="386">
        <v>677.18729488791939</v>
      </c>
      <c r="AE596" s="386">
        <v>719.16981613773896</v>
      </c>
      <c r="AF596" s="386">
        <v>763.75506207509602</v>
      </c>
      <c r="AG596" s="386">
        <v>811.10438975043564</v>
      </c>
      <c r="AH596" s="386">
        <v>861.38915961481348</v>
      </c>
      <c r="AI596" s="386">
        <v>914.7913556850724</v>
      </c>
      <c r="AJ596" s="386">
        <v>955.5507671950254</v>
      </c>
      <c r="AK596" s="386">
        <v>998.12625361245671</v>
      </c>
      <c r="AL596" s="386">
        <v>1042.5987319071505</v>
      </c>
      <c r="AM596" s="386">
        <v>1089.0527243825543</v>
      </c>
      <c r="AN596" s="386">
        <v>1137.5765193148986</v>
      </c>
      <c r="AO596" s="387">
        <v>1137.5765193148986</v>
      </c>
      <c r="AP596" s="387">
        <v>1137.5765193148986</v>
      </c>
      <c r="AQ596" s="387">
        <v>1137.5765193148986</v>
      </c>
      <c r="AR596" s="387">
        <v>1137.5765193148986</v>
      </c>
      <c r="AS596" s="387">
        <v>1137.5765193148986</v>
      </c>
      <c r="AT596" s="387">
        <v>1137.5765193148986</v>
      </c>
      <c r="AU596" s="387">
        <v>1137.5765193148986</v>
      </c>
      <c r="AV596" s="387">
        <v>1137.5765193148986</v>
      </c>
      <c r="AW596" s="387">
        <v>1137.5765193148986</v>
      </c>
      <c r="AX596" s="387">
        <v>1137.5765193148986</v>
      </c>
      <c r="AY596" s="387">
        <v>1137.5765193148986</v>
      </c>
      <c r="AZ596" s="387">
        <v>1137.5765193148986</v>
      </c>
      <c r="BA596" s="387">
        <v>1137.5765193148986</v>
      </c>
      <c r="BB596" s="387">
        <v>1137.5765193148986</v>
      </c>
      <c r="BC596" s="387">
        <v>1137.5765193148986</v>
      </c>
      <c r="BD596" s="387">
        <v>1137.5765193148986</v>
      </c>
      <c r="BE596" s="387">
        <v>1137.5765193148986</v>
      </c>
      <c r="BF596" s="387">
        <v>1137.5765193148986</v>
      </c>
      <c r="BG596" s="387">
        <v>1137.5765193148986</v>
      </c>
      <c r="BH596" s="387">
        <v>1137.5765193148986</v>
      </c>
      <c r="BI596" s="387">
        <v>1137.5765193148986</v>
      </c>
      <c r="BJ596" s="387">
        <v>1137.5765193148986</v>
      </c>
      <c r="BK596" s="387">
        <v>1137.5765193148986</v>
      </c>
      <c r="BL596" s="387">
        <v>1137.5765193148986</v>
      </c>
      <c r="BM596" s="387">
        <v>1137.5765193148986</v>
      </c>
      <c r="BN596" s="387">
        <v>1137.5765193148986</v>
      </c>
      <c r="BO596" s="387">
        <v>1137.5765193148986</v>
      </c>
      <c r="BP596" s="387">
        <v>1137.5765193148986</v>
      </c>
      <c r="CA596" s="386">
        <v>600</v>
      </c>
      <c r="CB596" s="386">
        <v>607.36334065742358</v>
      </c>
      <c r="CC596" s="386">
        <v>614.81704595757594</v>
      </c>
      <c r="CD596" s="386">
        <v>622.36222487653674</v>
      </c>
      <c r="CE596" s="386">
        <v>630</v>
      </c>
      <c r="CF596" s="386">
        <v>670.9586687523655</v>
      </c>
      <c r="CG596" s="386">
        <v>714.58021456181984</v>
      </c>
      <c r="CH596" s="386">
        <v>761.03776107806084</v>
      </c>
      <c r="CI596" s="386">
        <v>810.51568737018488</v>
      </c>
      <c r="CJ596" s="386">
        <v>863.21035968382125</v>
      </c>
      <c r="CK596" s="386">
        <v>905.83031721740383</v>
      </c>
      <c r="CL596" s="386">
        <v>950.5545831154385</v>
      </c>
      <c r="CM596" s="386">
        <v>997.4870550340695</v>
      </c>
      <c r="CN596" s="386">
        <v>1046.7367604493545</v>
      </c>
      <c r="CO596" s="386">
        <v>1098.4181099358598</v>
      </c>
      <c r="CP596" s="386">
        <v>1169.7611095444256</v>
      </c>
      <c r="CQ596" s="386">
        <v>1245.7378852598376</v>
      </c>
      <c r="CR596" s="386">
        <v>1326.6494039762015</v>
      </c>
      <c r="CS596" s="386">
        <v>1412.8161805910784</v>
      </c>
      <c r="CT596" s="386">
        <v>1504.5795476615376</v>
      </c>
      <c r="CU596" s="386">
        <v>1585.8470440607387</v>
      </c>
      <c r="CV596" s="386">
        <v>1671.5040763812933</v>
      </c>
      <c r="CW596" s="386">
        <v>1761.7877384978572</v>
      </c>
      <c r="CX596" s="386">
        <v>1856.9479305375933</v>
      </c>
      <c r="CY596" s="386">
        <v>1957.2480505897465</v>
      </c>
      <c r="CZ596" s="386">
        <v>2062.4268264612683</v>
      </c>
      <c r="DA596" s="386">
        <v>2173.2577090703589</v>
      </c>
      <c r="DB596" s="386">
        <v>2290.0444318490549</v>
      </c>
      <c r="DC596" s="386">
        <v>2413.1070502845173</v>
      </c>
      <c r="DD596" s="386">
        <v>2542.7828190351293</v>
      </c>
      <c r="DE596" s="386">
        <v>2653.6626997720232</v>
      </c>
      <c r="DF596" s="386">
        <v>2769.3775777647552</v>
      </c>
      <c r="DG596" s="386">
        <v>2890.1382865595797</v>
      </c>
      <c r="DH596" s="386">
        <v>3016.1648532517584</v>
      </c>
      <c r="DI596" s="386">
        <v>3147.6868993769035</v>
      </c>
      <c r="DJ596" s="387">
        <v>3147.6868993769035</v>
      </c>
      <c r="DK596" s="387">
        <v>3147.6868993769035</v>
      </c>
      <c r="DL596" s="387">
        <v>3147.6868993769035</v>
      </c>
      <c r="DM596" s="387">
        <v>3147.6868993769035</v>
      </c>
      <c r="DN596" s="387">
        <v>3147.6868993769035</v>
      </c>
      <c r="DO596" s="387">
        <v>3147.6868993769035</v>
      </c>
      <c r="DP596" s="387">
        <v>3147.6868993769035</v>
      </c>
      <c r="DQ596" s="387">
        <v>3147.6868993769035</v>
      </c>
      <c r="DR596" s="387">
        <v>3147.6868993769035</v>
      </c>
      <c r="DS596" s="387">
        <v>3147.6868993769035</v>
      </c>
      <c r="DT596" s="387">
        <v>3147.6868993769035</v>
      </c>
      <c r="DU596" s="387">
        <v>3147.6868993769035</v>
      </c>
      <c r="DV596" s="387">
        <v>3147.6868993769035</v>
      </c>
      <c r="DW596" s="387">
        <v>3147.6868993769035</v>
      </c>
      <c r="DX596" s="387">
        <v>3147.6868993769035</v>
      </c>
      <c r="DY596" s="387">
        <v>3147.6868993769035</v>
      </c>
      <c r="DZ596" s="387">
        <v>3147.6868993769035</v>
      </c>
      <c r="EA596" s="387">
        <v>3147.6868993769035</v>
      </c>
      <c r="EB596" s="387">
        <v>3147.6868993769035</v>
      </c>
      <c r="EC596" s="387">
        <v>3147.6868993769035</v>
      </c>
      <c r="ED596" s="387">
        <v>3147.6868993769035</v>
      </c>
      <c r="EE596" s="387">
        <v>3147.6868993769035</v>
      </c>
      <c r="EF596" s="387">
        <v>3147.6868993769035</v>
      </c>
      <c r="EG596" s="387">
        <v>3147.6868993769035</v>
      </c>
      <c r="EH596" s="387">
        <v>3147.6868993769035</v>
      </c>
      <c r="EI596" s="387">
        <v>3147.6868993769035</v>
      </c>
      <c r="EJ596" s="387">
        <v>3147.6868993769035</v>
      </c>
      <c r="EK596" s="387">
        <v>3147.6868993769035</v>
      </c>
      <c r="EY596" s="386">
        <v>199</v>
      </c>
      <c r="EZ596" s="386">
        <v>201</v>
      </c>
      <c r="FA596" s="386">
        <v>203</v>
      </c>
      <c r="FB596" s="386">
        <v>205</v>
      </c>
      <c r="FC596" s="386">
        <v>207.8</v>
      </c>
      <c r="FD596" s="386">
        <v>218</v>
      </c>
      <c r="FE596" s="386">
        <v>228</v>
      </c>
      <c r="FF596" s="386">
        <v>238</v>
      </c>
      <c r="FG596" s="386">
        <v>248</v>
      </c>
      <c r="FH596" s="386">
        <v>258</v>
      </c>
      <c r="FI596" s="386">
        <v>268.89999999999998</v>
      </c>
      <c r="FJ596" s="386">
        <v>289</v>
      </c>
      <c r="FK596" s="386">
        <v>309</v>
      </c>
      <c r="FL596" s="386">
        <v>329</v>
      </c>
      <c r="FM596" s="386">
        <v>349</v>
      </c>
      <c r="FN596" s="386">
        <v>369</v>
      </c>
      <c r="FO596" s="386">
        <v>389</v>
      </c>
      <c r="FP596" s="386">
        <v>409</v>
      </c>
      <c r="FQ596" s="386">
        <v>429</v>
      </c>
      <c r="FR596" s="386">
        <v>449</v>
      </c>
      <c r="FS596" s="386">
        <v>469</v>
      </c>
      <c r="FT596" s="386">
        <v>489</v>
      </c>
      <c r="FU596" s="386">
        <v>509</v>
      </c>
      <c r="FV596" s="386">
        <v>529</v>
      </c>
      <c r="FW596" s="386">
        <v>549</v>
      </c>
      <c r="FX596" s="386">
        <v>569</v>
      </c>
      <c r="FY596" s="386">
        <v>589</v>
      </c>
      <c r="FZ596" s="386">
        <v>609</v>
      </c>
      <c r="GA596" s="386">
        <v>629</v>
      </c>
      <c r="GB596" s="386">
        <v>649</v>
      </c>
      <c r="GC596" s="386">
        <v>661.5</v>
      </c>
      <c r="GD596" s="387">
        <v>661.5</v>
      </c>
      <c r="GE596" s="387">
        <v>661.5</v>
      </c>
      <c r="GF596" s="387">
        <v>661.5</v>
      </c>
      <c r="GG596" s="387">
        <v>661.5</v>
      </c>
      <c r="GH596" s="387">
        <v>661.5</v>
      </c>
      <c r="GI596" s="387">
        <v>661.5</v>
      </c>
      <c r="GJ596" s="387">
        <v>661.5</v>
      </c>
      <c r="GK596" s="387">
        <v>661.5</v>
      </c>
      <c r="GL596" s="387">
        <v>661.5</v>
      </c>
      <c r="GM596" s="387">
        <v>661.5</v>
      </c>
      <c r="GN596" s="387">
        <v>661.5</v>
      </c>
      <c r="GO596" s="387">
        <v>661.5</v>
      </c>
      <c r="GP596" s="387">
        <v>661.5</v>
      </c>
      <c r="GQ596" s="387">
        <v>661.5</v>
      </c>
      <c r="GR596" s="387">
        <v>661.5</v>
      </c>
      <c r="GS596" s="387">
        <v>661.5</v>
      </c>
      <c r="GT596" s="387">
        <v>661.5</v>
      </c>
      <c r="GU596" s="387">
        <v>661.5</v>
      </c>
      <c r="GV596" s="387">
        <v>661.5</v>
      </c>
      <c r="GW596" s="387">
        <v>661.5</v>
      </c>
      <c r="GX596" s="387">
        <v>661.5</v>
      </c>
      <c r="GY596" s="387">
        <v>661.5</v>
      </c>
      <c r="GZ596" s="387">
        <v>661.5</v>
      </c>
      <c r="HA596" s="387">
        <v>661.5</v>
      </c>
      <c r="HB596" s="387">
        <v>661.5</v>
      </c>
      <c r="HC596" s="387">
        <v>661.5</v>
      </c>
      <c r="HD596" s="387">
        <v>661.5</v>
      </c>
      <c r="HE596" s="387">
        <v>661.5</v>
      </c>
      <c r="HS596" s="394">
        <v>3.3230521791191583</v>
      </c>
      <c r="HT596" s="394">
        <v>3.3187203638858542</v>
      </c>
      <c r="HU596" s="394">
        <v>3.3143941954562131</v>
      </c>
      <c r="HV596" s="394">
        <v>3.3100736664692572</v>
      </c>
      <c r="HW596" s="394">
        <v>3.3057587695736048</v>
      </c>
      <c r="HX596" s="394">
        <v>3.2838852166087231</v>
      </c>
      <c r="HY596" s="394">
        <v>3.262156396624273</v>
      </c>
      <c r="HZ596" s="394">
        <v>3.2405713519507042</v>
      </c>
      <c r="IA596" s="394">
        <v>3.2191291312551771</v>
      </c>
      <c r="IB596" s="394">
        <v>3.1978287894996309</v>
      </c>
      <c r="IC596" s="394">
        <v>3.1843050495255549</v>
      </c>
      <c r="ID596" s="394">
        <v>3.1708385019638703</v>
      </c>
      <c r="IE596" s="394">
        <v>3.1574289049456827</v>
      </c>
      <c r="IF596" s="394">
        <v>3.1440760176249709</v>
      </c>
      <c r="IG596" s="394">
        <v>3.1307796001742592</v>
      </c>
      <c r="IH596" s="394">
        <v>3.1050981249325482</v>
      </c>
      <c r="II596" s="394">
        <v>3.0796273122908344</v>
      </c>
      <c r="IJ596" s="394">
        <v>3.0543654342046569</v>
      </c>
      <c r="IK596" s="394">
        <v>3.0293107768045333</v>
      </c>
      <c r="IL596" s="394">
        <v>3.0044616402796787</v>
      </c>
      <c r="IM596" s="394">
        <v>2.9812661177722775</v>
      </c>
      <c r="IN596" s="394">
        <v>2.9582496730261556</v>
      </c>
      <c r="IO596" s="394">
        <v>2.935410923496705</v>
      </c>
      <c r="IP596" s="394">
        <v>2.9127484973130575</v>
      </c>
      <c r="IQ596" s="394">
        <v>2.8902610331956815</v>
      </c>
      <c r="IR596" s="394">
        <v>2.867788358440035</v>
      </c>
      <c r="IS596" s="394">
        <v>2.8454904156912466</v>
      </c>
      <c r="IT596" s="394">
        <v>2.8233658463538416</v>
      </c>
      <c r="IU596" s="394">
        <v>2.8014133023958463</v>
      </c>
      <c r="IV596" s="394">
        <v>2.7796314462666523</v>
      </c>
      <c r="IW596" s="394">
        <v>2.777102788124723</v>
      </c>
      <c r="IX596" s="394">
        <v>2.7745764303280449</v>
      </c>
      <c r="IY596" s="394">
        <v>2.7720523707839724</v>
      </c>
      <c r="IZ596" s="394">
        <v>2.7695306074017609</v>
      </c>
      <c r="JA596" s="394">
        <v>2.7670111380925713</v>
      </c>
      <c r="JB596" s="394">
        <v>2.7670111380925713</v>
      </c>
      <c r="JC596" s="394">
        <v>2.7670111380925713</v>
      </c>
      <c r="JD596" s="394">
        <v>2.7670111380925713</v>
      </c>
      <c r="JE596" s="394">
        <v>2.7670111380925713</v>
      </c>
      <c r="JF596" s="394">
        <v>2.7670111380925713</v>
      </c>
      <c r="JG596" s="394">
        <v>2.7670111380925713</v>
      </c>
      <c r="JH596" s="394">
        <v>2.7670111380925713</v>
      </c>
      <c r="JI596" s="394">
        <v>2.7670111380925713</v>
      </c>
      <c r="JJ596" s="394">
        <v>2.7670111380925713</v>
      </c>
      <c r="JK596" s="394">
        <v>2.7670111380925713</v>
      </c>
      <c r="JL596" s="394">
        <v>2.7670111380925713</v>
      </c>
      <c r="JM596" s="394">
        <v>2.7670111380925713</v>
      </c>
      <c r="JN596" s="394">
        <v>2.7670111380925713</v>
      </c>
      <c r="JO596" s="394">
        <v>2.7670111380925713</v>
      </c>
      <c r="JP596" s="394">
        <v>2.7670111380925713</v>
      </c>
      <c r="JQ596" s="394">
        <v>2.7670111380925713</v>
      </c>
      <c r="JR596" s="394">
        <v>2.7670111380925713</v>
      </c>
      <c r="JS596" s="394">
        <v>2.7670111380925713</v>
      </c>
      <c r="JT596" s="394">
        <v>2.7670111380925713</v>
      </c>
      <c r="JU596" s="394">
        <v>2.7670111380925713</v>
      </c>
      <c r="JV596" s="394">
        <v>2.7670111380925713</v>
      </c>
      <c r="JW596" s="394">
        <v>2.7670111380925713</v>
      </c>
      <c r="JX596" s="394">
        <v>2.7670111380925713</v>
      </c>
      <c r="JY596" s="394">
        <v>2.7670111380925713</v>
      </c>
      <c r="JZ596" s="394">
        <v>2.7670111380925713</v>
      </c>
      <c r="KA596" s="394">
        <v>2.7670111380925713</v>
      </c>
      <c r="KB596" s="394">
        <v>2.7670111380925713</v>
      </c>
      <c r="KC596" s="394">
        <v>2.7670111380925713</v>
      </c>
    </row>
    <row r="597" spans="1:289" x14ac:dyDescent="0.25">
      <c r="A597" s="383">
        <v>588</v>
      </c>
      <c r="B597" s="384" t="s">
        <v>874</v>
      </c>
      <c r="C597" s="385" t="s">
        <v>142</v>
      </c>
      <c r="D597" s="385" t="s">
        <v>142</v>
      </c>
      <c r="E597" s="129">
        <v>2052</v>
      </c>
      <c r="F597" s="386">
        <v>306.20841999999999</v>
      </c>
      <c r="G597" s="386">
        <v>309.65580030371331</v>
      </c>
      <c r="H597" s="386">
        <v>313.1419921820999</v>
      </c>
      <c r="I597" s="386">
        <v>316.66743258675666</v>
      </c>
      <c r="J597" s="386">
        <v>320.23256338860426</v>
      </c>
      <c r="K597" s="386">
        <v>320.91392858707246</v>
      </c>
      <c r="L597" s="386">
        <v>321.59674353983416</v>
      </c>
      <c r="M597" s="386">
        <v>322.28101133156036</v>
      </c>
      <c r="N597" s="386">
        <v>322.96673505348548</v>
      </c>
      <c r="O597" s="386">
        <v>323.65391780342105</v>
      </c>
      <c r="P597" s="386">
        <v>324.34855368493515</v>
      </c>
      <c r="Q597" s="386">
        <v>325.04468041510376</v>
      </c>
      <c r="R597" s="386">
        <v>325.74230119363159</v>
      </c>
      <c r="S597" s="386">
        <v>326.44141922709071</v>
      </c>
      <c r="T597" s="386">
        <v>327.14203772893507</v>
      </c>
      <c r="U597" s="386">
        <v>327.77581316040971</v>
      </c>
      <c r="V597" s="386">
        <v>328.41081641115312</v>
      </c>
      <c r="W597" s="386">
        <v>329.04704985983142</v>
      </c>
      <c r="X597" s="386">
        <v>329.68451588971891</v>
      </c>
      <c r="Y597" s="386">
        <v>330.32321688870718</v>
      </c>
      <c r="Z597" s="386">
        <v>330.88672653560354</v>
      </c>
      <c r="AA597" s="386">
        <v>331.45119749283452</v>
      </c>
      <c r="AB597" s="386">
        <v>332.01663140033219</v>
      </c>
      <c r="AC597" s="386">
        <v>332.5830299008262</v>
      </c>
      <c r="AD597" s="386">
        <v>333.15039463984868</v>
      </c>
      <c r="AE597" s="386">
        <v>333.88432467811577</v>
      </c>
      <c r="AF597" s="386">
        <v>334.61987156363784</v>
      </c>
      <c r="AG597" s="386">
        <v>335.35703885832805</v>
      </c>
      <c r="AH597" s="386">
        <v>336.0958301319464</v>
      </c>
      <c r="AI597" s="386">
        <v>336.83624896211717</v>
      </c>
      <c r="AJ597" s="386">
        <v>337.51278870666539</v>
      </c>
      <c r="AK597" s="386">
        <v>338.19068728960275</v>
      </c>
      <c r="AL597" s="386">
        <v>338.86994744017289</v>
      </c>
      <c r="AM597" s="386">
        <v>339.55057189310111</v>
      </c>
      <c r="AN597" s="386">
        <v>340.23256338860546</v>
      </c>
      <c r="AO597" s="387">
        <v>340.23256338860546</v>
      </c>
      <c r="AP597" s="387">
        <v>340.23256338860546</v>
      </c>
      <c r="AQ597" s="387">
        <v>340.23256338860546</v>
      </c>
      <c r="AR597" s="387">
        <v>340.23256338860546</v>
      </c>
      <c r="AS597" s="387">
        <v>340.23256338860546</v>
      </c>
      <c r="AT597" s="387">
        <v>340.23256338860546</v>
      </c>
      <c r="AU597" s="387">
        <v>340.23256338860546</v>
      </c>
      <c r="AV597" s="387">
        <v>340.23256338860546</v>
      </c>
      <c r="AW597" s="387">
        <v>340.23256338860546</v>
      </c>
      <c r="AX597" s="387">
        <v>340.23256338860546</v>
      </c>
      <c r="AY597" s="387">
        <v>340.23256338860546</v>
      </c>
      <c r="AZ597" s="387">
        <v>340.23256338860546</v>
      </c>
      <c r="BA597" s="387">
        <v>340.23256338860546</v>
      </c>
      <c r="BB597" s="387">
        <v>340.23256338860546</v>
      </c>
      <c r="BC597" s="387">
        <v>340.23256338860546</v>
      </c>
      <c r="BD597" s="387">
        <v>340.23256338860546</v>
      </c>
      <c r="BE597" s="387">
        <v>340.23256338860546</v>
      </c>
      <c r="BF597" s="387">
        <v>340.23256338860546</v>
      </c>
      <c r="BG597" s="387">
        <v>340.23256338860546</v>
      </c>
      <c r="BH597" s="387">
        <v>340.23256338860546</v>
      </c>
      <c r="BI597" s="387">
        <v>340.23256338860546</v>
      </c>
      <c r="BJ597" s="387">
        <v>340.23256338860546</v>
      </c>
      <c r="BK597" s="387">
        <v>340.23256338860546</v>
      </c>
      <c r="BL597" s="387">
        <v>340.23256338860546</v>
      </c>
      <c r="BM597" s="387">
        <v>340.23256338860546</v>
      </c>
      <c r="BN597" s="387">
        <v>340.23256338860546</v>
      </c>
      <c r="BO597" s="387">
        <v>340.23256338860546</v>
      </c>
      <c r="BP597" s="387">
        <v>340.23256338860546</v>
      </c>
      <c r="CA597" s="386">
        <v>910</v>
      </c>
      <c r="CB597" s="386">
        <v>919.83926772195707</v>
      </c>
      <c r="CC597" s="386">
        <v>929.78492136622663</v>
      </c>
      <c r="CD597" s="386">
        <v>939.83811121805195</v>
      </c>
      <c r="CE597" s="386">
        <v>950</v>
      </c>
      <c r="CF597" s="386">
        <v>946.86314901566368</v>
      </c>
      <c r="CG597" s="386">
        <v>943.73665575143048</v>
      </c>
      <c r="CH597" s="386">
        <v>940.62048600664298</v>
      </c>
      <c r="CI597" s="386">
        <v>937.51460569357266</v>
      </c>
      <c r="CJ597" s="386">
        <v>934.41898083704655</v>
      </c>
      <c r="CK597" s="386">
        <v>931.26567133904666</v>
      </c>
      <c r="CL597" s="386">
        <v>928.12300306408918</v>
      </c>
      <c r="CM597" s="386">
        <v>924.9909401020841</v>
      </c>
      <c r="CN597" s="386">
        <v>921.86944666412444</v>
      </c>
      <c r="CO597" s="386">
        <v>918.75848708207684</v>
      </c>
      <c r="CP597" s="386">
        <v>916.32569522101221</v>
      </c>
      <c r="CQ597" s="386">
        <v>913.89934517934023</v>
      </c>
      <c r="CR597" s="386">
        <v>911.47941989968831</v>
      </c>
      <c r="CS597" s="386">
        <v>909.06590236985051</v>
      </c>
      <c r="CT597" s="386">
        <v>906.65877562266712</v>
      </c>
      <c r="CU597" s="386">
        <v>904.09491692759923</v>
      </c>
      <c r="CV597" s="386">
        <v>901.53830833762606</v>
      </c>
      <c r="CW597" s="386">
        <v>898.98892935082836</v>
      </c>
      <c r="CX597" s="386">
        <v>896.44675952326236</v>
      </c>
      <c r="CY597" s="386">
        <v>893.91177846879611</v>
      </c>
      <c r="CZ597" s="386">
        <v>891.56537934852122</v>
      </c>
      <c r="DA597" s="386">
        <v>889.22513921279517</v>
      </c>
      <c r="DB597" s="386">
        <v>886.89104189510545</v>
      </c>
      <c r="DC597" s="386">
        <v>884.5630712713745</v>
      </c>
      <c r="DD597" s="386">
        <v>882.24121125984846</v>
      </c>
      <c r="DE597" s="386">
        <v>883.72502202427484</v>
      </c>
      <c r="DF597" s="386">
        <v>885.21132835834419</v>
      </c>
      <c r="DG597" s="386">
        <v>886.70013445926827</v>
      </c>
      <c r="DH597" s="386">
        <v>888.19144453131776</v>
      </c>
      <c r="DI597" s="386">
        <v>889.68526278583477</v>
      </c>
      <c r="DJ597" s="387">
        <v>889.68526278583477</v>
      </c>
      <c r="DK597" s="387">
        <v>889.68526278583477</v>
      </c>
      <c r="DL597" s="387">
        <v>889.68526278583477</v>
      </c>
      <c r="DM597" s="387">
        <v>889.68526278583477</v>
      </c>
      <c r="DN597" s="387">
        <v>889.68526278583477</v>
      </c>
      <c r="DO597" s="387">
        <v>889.68526278583477</v>
      </c>
      <c r="DP597" s="387">
        <v>889.68526278583477</v>
      </c>
      <c r="DQ597" s="387">
        <v>889.68526278583477</v>
      </c>
      <c r="DR597" s="387">
        <v>889.68526278583477</v>
      </c>
      <c r="DS597" s="387">
        <v>889.68526278583477</v>
      </c>
      <c r="DT597" s="387">
        <v>889.68526278583477</v>
      </c>
      <c r="DU597" s="387">
        <v>889.68526278583477</v>
      </c>
      <c r="DV597" s="387">
        <v>889.68526278583477</v>
      </c>
      <c r="DW597" s="387">
        <v>889.68526278583477</v>
      </c>
      <c r="DX597" s="387">
        <v>889.68526278583477</v>
      </c>
      <c r="DY597" s="387">
        <v>889.68526278583477</v>
      </c>
      <c r="DZ597" s="387">
        <v>889.68526278583477</v>
      </c>
      <c r="EA597" s="387">
        <v>889.68526278583477</v>
      </c>
      <c r="EB597" s="387">
        <v>889.68526278583477</v>
      </c>
      <c r="EC597" s="387">
        <v>889.68526278583477</v>
      </c>
      <c r="ED597" s="387">
        <v>889.68526278583477</v>
      </c>
      <c r="EE597" s="387">
        <v>889.68526278583477</v>
      </c>
      <c r="EF597" s="387">
        <v>889.68526278583477</v>
      </c>
      <c r="EG597" s="387">
        <v>889.68526278583477</v>
      </c>
      <c r="EH597" s="387">
        <v>889.68526278583477</v>
      </c>
      <c r="EI597" s="387">
        <v>889.68526278583477</v>
      </c>
      <c r="EJ597" s="387">
        <v>889.68526278583477</v>
      </c>
      <c r="EK597" s="387">
        <v>889.68526278583477</v>
      </c>
      <c r="EY597" s="386">
        <v>264</v>
      </c>
      <c r="EZ597" s="386">
        <v>265</v>
      </c>
      <c r="FA597" s="386">
        <v>266</v>
      </c>
      <c r="FB597" s="386">
        <v>267</v>
      </c>
      <c r="FC597" s="386">
        <v>267.2</v>
      </c>
      <c r="FD597" s="386">
        <v>269</v>
      </c>
      <c r="FE597" s="386">
        <v>271</v>
      </c>
      <c r="FF597" s="386">
        <v>273</v>
      </c>
      <c r="FG597" s="386">
        <v>275</v>
      </c>
      <c r="FH597" s="386">
        <v>277</v>
      </c>
      <c r="FI597" s="386">
        <v>276.60000000000002</v>
      </c>
      <c r="FJ597" s="386">
        <v>276</v>
      </c>
      <c r="FK597" s="386">
        <v>275</v>
      </c>
      <c r="FL597" s="386">
        <v>274</v>
      </c>
      <c r="FM597" s="386">
        <v>273</v>
      </c>
      <c r="FN597" s="386">
        <v>272</v>
      </c>
      <c r="FO597" s="386">
        <v>271</v>
      </c>
      <c r="FP597" s="386">
        <v>270</v>
      </c>
      <c r="FQ597" s="386">
        <v>269</v>
      </c>
      <c r="FR597" s="386">
        <v>268</v>
      </c>
      <c r="FS597" s="386">
        <v>267</v>
      </c>
      <c r="FT597" s="386">
        <v>266</v>
      </c>
      <c r="FU597" s="386">
        <v>265</v>
      </c>
      <c r="FV597" s="386">
        <v>264</v>
      </c>
      <c r="FW597" s="386">
        <v>263</v>
      </c>
      <c r="FX597" s="386">
        <v>262</v>
      </c>
      <c r="FY597" s="386">
        <v>261</v>
      </c>
      <c r="FZ597" s="386">
        <v>260</v>
      </c>
      <c r="GA597" s="386">
        <v>259</v>
      </c>
      <c r="GB597" s="386">
        <v>258</v>
      </c>
      <c r="GC597" s="386">
        <v>257.8</v>
      </c>
      <c r="GD597" s="387">
        <v>257.8</v>
      </c>
      <c r="GE597" s="387">
        <v>257.8</v>
      </c>
      <c r="GF597" s="387">
        <v>257.8</v>
      </c>
      <c r="GG597" s="387">
        <v>257.8</v>
      </c>
      <c r="GH597" s="387">
        <v>257.8</v>
      </c>
      <c r="GI597" s="387">
        <v>257.8</v>
      </c>
      <c r="GJ597" s="387">
        <v>257.8</v>
      </c>
      <c r="GK597" s="387">
        <v>257.8</v>
      </c>
      <c r="GL597" s="387">
        <v>257.8</v>
      </c>
      <c r="GM597" s="387">
        <v>257.8</v>
      </c>
      <c r="GN597" s="387">
        <v>257.8</v>
      </c>
      <c r="GO597" s="387">
        <v>257.8</v>
      </c>
      <c r="GP597" s="387">
        <v>257.8</v>
      </c>
      <c r="GQ597" s="387">
        <v>257.8</v>
      </c>
      <c r="GR597" s="387">
        <v>257.8</v>
      </c>
      <c r="GS597" s="387">
        <v>257.8</v>
      </c>
      <c r="GT597" s="387">
        <v>257.8</v>
      </c>
      <c r="GU597" s="387">
        <v>257.8</v>
      </c>
      <c r="GV597" s="387">
        <v>257.8</v>
      </c>
      <c r="GW597" s="387">
        <v>257.8</v>
      </c>
      <c r="GX597" s="387">
        <v>257.8</v>
      </c>
      <c r="GY597" s="387">
        <v>257.8</v>
      </c>
      <c r="GZ597" s="387">
        <v>257.8</v>
      </c>
      <c r="HA597" s="387">
        <v>257.8</v>
      </c>
      <c r="HB597" s="387">
        <v>257.8</v>
      </c>
      <c r="HC597" s="387">
        <v>257.8</v>
      </c>
      <c r="HD597" s="387">
        <v>257.8</v>
      </c>
      <c r="HE597" s="387">
        <v>257.8</v>
      </c>
      <c r="HS597" s="394">
        <v>2.9718320613130103</v>
      </c>
      <c r="HT597" s="394">
        <v>2.9705216786501984</v>
      </c>
      <c r="HU597" s="394">
        <v>2.9692118737800373</v>
      </c>
      <c r="HV597" s="394">
        <v>2.9679026464477576</v>
      </c>
      <c r="HW597" s="394">
        <v>2.9665939963987014</v>
      </c>
      <c r="HX597" s="394">
        <v>2.950520574736458</v>
      </c>
      <c r="HY597" s="394">
        <v>2.9345342411234201</v>
      </c>
      <c r="HZ597" s="394">
        <v>2.9186345237043438</v>
      </c>
      <c r="IA597" s="394">
        <v>2.9028209531805618</v>
      </c>
      <c r="IB597" s="394">
        <v>2.8870930627961324</v>
      </c>
      <c r="IC597" s="394">
        <v>2.8711879882271867</v>
      </c>
      <c r="ID597" s="394">
        <v>2.8553705351486269</v>
      </c>
      <c r="IE597" s="394">
        <v>2.8396402208512677</v>
      </c>
      <c r="IF597" s="394">
        <v>2.8239965652851824</v>
      </c>
      <c r="IG597" s="394">
        <v>2.8084390910450532</v>
      </c>
      <c r="IH597" s="394">
        <v>2.7955866736651886</v>
      </c>
      <c r="II597" s="394">
        <v>2.7827930735240649</v>
      </c>
      <c r="IJ597" s="394">
        <v>2.7700580214530519</v>
      </c>
      <c r="IK597" s="394">
        <v>2.757381249515332</v>
      </c>
      <c r="IL597" s="394">
        <v>2.7447624910002602</v>
      </c>
      <c r="IM597" s="394">
        <v>2.7323396329417835</v>
      </c>
      <c r="IN597" s="394">
        <v>2.7199730010241279</v>
      </c>
      <c r="IO597" s="394">
        <v>2.7076623407664901</v>
      </c>
      <c r="IP597" s="394">
        <v>2.6954073988398508</v>
      </c>
      <c r="IQ597" s="394">
        <v>2.683207923061766</v>
      </c>
      <c r="IR597" s="394">
        <v>2.6702822308535836</v>
      </c>
      <c r="IS597" s="394">
        <v>2.6574188049787795</v>
      </c>
      <c r="IT597" s="394">
        <v>2.644617345484654</v>
      </c>
      <c r="IU597" s="394">
        <v>2.6318775538634553</v>
      </c>
      <c r="IV597" s="394">
        <v>2.6191991330454196</v>
      </c>
      <c r="IW597" s="394">
        <v>2.6183452941462497</v>
      </c>
      <c r="IX597" s="394">
        <v>2.6174917335920354</v>
      </c>
      <c r="IY597" s="394">
        <v>2.616638451292038</v>
      </c>
      <c r="IZ597" s="394">
        <v>2.6157854471555488</v>
      </c>
      <c r="JA597" s="394">
        <v>2.6149327210918893</v>
      </c>
      <c r="JB597" s="394">
        <v>2.6149327210918893</v>
      </c>
      <c r="JC597" s="394">
        <v>2.6149327210918893</v>
      </c>
      <c r="JD597" s="394">
        <v>2.6149327210918893</v>
      </c>
      <c r="JE597" s="394">
        <v>2.6149327210918893</v>
      </c>
      <c r="JF597" s="394">
        <v>2.6149327210918893</v>
      </c>
      <c r="JG597" s="394">
        <v>2.6149327210918893</v>
      </c>
      <c r="JH597" s="394">
        <v>2.6149327210918893</v>
      </c>
      <c r="JI597" s="394">
        <v>2.6149327210918893</v>
      </c>
      <c r="JJ597" s="394">
        <v>2.6149327210918893</v>
      </c>
      <c r="JK597" s="394">
        <v>2.6149327210918893</v>
      </c>
      <c r="JL597" s="394">
        <v>2.6149327210918893</v>
      </c>
      <c r="JM597" s="394">
        <v>2.6149327210918893</v>
      </c>
      <c r="JN597" s="394">
        <v>2.6149327210918893</v>
      </c>
      <c r="JO597" s="394">
        <v>2.6149327210918893</v>
      </c>
      <c r="JP597" s="394">
        <v>2.6149327210918893</v>
      </c>
      <c r="JQ597" s="394">
        <v>2.6149327210918893</v>
      </c>
      <c r="JR597" s="394">
        <v>2.6149327210918893</v>
      </c>
      <c r="JS597" s="394">
        <v>2.6149327210918893</v>
      </c>
      <c r="JT597" s="394">
        <v>2.6149327210918893</v>
      </c>
      <c r="JU597" s="394">
        <v>2.6149327210918893</v>
      </c>
      <c r="JV597" s="394">
        <v>2.6149327210918893</v>
      </c>
      <c r="JW597" s="394">
        <v>2.6149327210918893</v>
      </c>
      <c r="JX597" s="394">
        <v>2.6149327210918893</v>
      </c>
      <c r="JY597" s="394">
        <v>2.6149327210918893</v>
      </c>
      <c r="JZ597" s="394">
        <v>2.6149327210918893</v>
      </c>
      <c r="KA597" s="394">
        <v>2.6149327210918893</v>
      </c>
      <c r="KB597" s="394">
        <v>2.6149327210918893</v>
      </c>
      <c r="KC597" s="394">
        <v>2.6149327210918893</v>
      </c>
    </row>
    <row r="598" spans="1:289" x14ac:dyDescent="0.25">
      <c r="A598" s="383">
        <v>589</v>
      </c>
      <c r="B598" s="384" t="s">
        <v>874</v>
      </c>
      <c r="C598" s="385" t="s">
        <v>142</v>
      </c>
      <c r="D598" s="385" t="s">
        <v>142</v>
      </c>
      <c r="E598" s="129">
        <v>2052</v>
      </c>
      <c r="F598" s="386">
        <v>820.9984199999999</v>
      </c>
      <c r="G598" s="386">
        <v>834.84885198674874</v>
      </c>
      <c r="H598" s="386">
        <v>848.93294394353688</v>
      </c>
      <c r="I598" s="386">
        <v>863.25463776774723</v>
      </c>
      <c r="J598" s="386">
        <v>877.81794185747697</v>
      </c>
      <c r="K598" s="386">
        <v>881.97727360438773</v>
      </c>
      <c r="L598" s="386">
        <v>886.15631335651915</v>
      </c>
      <c r="M598" s="386">
        <v>890.35515449557124</v>
      </c>
      <c r="N598" s="386">
        <v>894.57389084571116</v>
      </c>
      <c r="O598" s="386">
        <v>898.81261667566969</v>
      </c>
      <c r="P598" s="386">
        <v>903.05328625271261</v>
      </c>
      <c r="Q598" s="386">
        <v>907.31396364687782</v>
      </c>
      <c r="R598" s="386">
        <v>911.59474325664155</v>
      </c>
      <c r="S598" s="386">
        <v>915.89571992585934</v>
      </c>
      <c r="T598" s="386">
        <v>920.21698894586791</v>
      </c>
      <c r="U598" s="386">
        <v>923.37835736270961</v>
      </c>
      <c r="V598" s="386">
        <v>926.55058653346805</v>
      </c>
      <c r="W598" s="386">
        <v>929.73371376982618</v>
      </c>
      <c r="X598" s="386">
        <v>932.92777651164954</v>
      </c>
      <c r="Y598" s="386">
        <v>936.13281232742702</v>
      </c>
      <c r="Z598" s="386">
        <v>938.54073309367891</v>
      </c>
      <c r="AA598" s="386">
        <v>940.95484751358777</v>
      </c>
      <c r="AB598" s="386">
        <v>943.3751715184693</v>
      </c>
      <c r="AC598" s="386">
        <v>945.80172108061754</v>
      </c>
      <c r="AD598" s="386">
        <v>948.2345122134102</v>
      </c>
      <c r="AE598" s="386">
        <v>951.30963460143289</v>
      </c>
      <c r="AF598" s="386">
        <v>954.39472960443584</v>
      </c>
      <c r="AG598" s="386">
        <v>957.48982956358702</v>
      </c>
      <c r="AH598" s="386">
        <v>960.59496692493667</v>
      </c>
      <c r="AI598" s="386">
        <v>963.71017423975752</v>
      </c>
      <c r="AJ598" s="386">
        <v>966.51534950558312</v>
      </c>
      <c r="AK598" s="386">
        <v>969.32869009795854</v>
      </c>
      <c r="AL598" s="386">
        <v>972.1502197845814</v>
      </c>
      <c r="AM598" s="386">
        <v>974.9799624023326</v>
      </c>
      <c r="AN598" s="386">
        <v>977.81794185747731</v>
      </c>
      <c r="AO598" s="387">
        <v>977.81794185747731</v>
      </c>
      <c r="AP598" s="387">
        <v>977.81794185747731</v>
      </c>
      <c r="AQ598" s="387">
        <v>977.81794185747731</v>
      </c>
      <c r="AR598" s="387">
        <v>977.81794185747731</v>
      </c>
      <c r="AS598" s="387">
        <v>977.81794185747731</v>
      </c>
      <c r="AT598" s="387">
        <v>977.81794185747731</v>
      </c>
      <c r="AU598" s="387">
        <v>977.81794185747731</v>
      </c>
      <c r="AV598" s="387">
        <v>977.81794185747731</v>
      </c>
      <c r="AW598" s="387">
        <v>977.81794185747731</v>
      </c>
      <c r="AX598" s="387">
        <v>977.81794185747731</v>
      </c>
      <c r="AY598" s="387">
        <v>977.81794185747731</v>
      </c>
      <c r="AZ598" s="387">
        <v>977.81794185747731</v>
      </c>
      <c r="BA598" s="387">
        <v>977.81794185747731</v>
      </c>
      <c r="BB598" s="387">
        <v>977.81794185747731</v>
      </c>
      <c r="BC598" s="387">
        <v>977.81794185747731</v>
      </c>
      <c r="BD598" s="387">
        <v>977.81794185747731</v>
      </c>
      <c r="BE598" s="387">
        <v>977.81794185747731</v>
      </c>
      <c r="BF598" s="387">
        <v>977.81794185747731</v>
      </c>
      <c r="BG598" s="387">
        <v>977.81794185747731</v>
      </c>
      <c r="BH598" s="387">
        <v>977.81794185747731</v>
      </c>
      <c r="BI598" s="387">
        <v>977.81794185747731</v>
      </c>
      <c r="BJ598" s="387">
        <v>977.81794185747731</v>
      </c>
      <c r="BK598" s="387">
        <v>977.81794185747731</v>
      </c>
      <c r="BL598" s="387">
        <v>977.81794185747731</v>
      </c>
      <c r="BM598" s="387">
        <v>977.81794185747731</v>
      </c>
      <c r="BN598" s="387">
        <v>977.81794185747731</v>
      </c>
      <c r="BO598" s="387">
        <v>977.81794185747731</v>
      </c>
      <c r="BP598" s="387">
        <v>977.81794185747731</v>
      </c>
      <c r="CA598" s="386">
        <v>2160</v>
      </c>
      <c r="CB598" s="386">
        <v>2196.5612018701513</v>
      </c>
      <c r="CC598" s="386">
        <v>2233.7412562783538</v>
      </c>
      <c r="CD598" s="386">
        <v>2271.5506382211679</v>
      </c>
      <c r="CE598" s="386">
        <v>2310</v>
      </c>
      <c r="CF598" s="386">
        <v>2309.7909695377593</v>
      </c>
      <c r="CG598" s="386">
        <v>2309.5819579905551</v>
      </c>
      <c r="CH598" s="386">
        <v>2309.3729653566756</v>
      </c>
      <c r="CI598" s="386">
        <v>2309.1639916344097</v>
      </c>
      <c r="CJ598" s="386">
        <v>2308.9550368220448</v>
      </c>
      <c r="CK598" s="386">
        <v>2308.4251184039003</v>
      </c>
      <c r="CL598" s="386">
        <v>2307.8953216050709</v>
      </c>
      <c r="CM598" s="386">
        <v>2307.365646397644</v>
      </c>
      <c r="CN598" s="386">
        <v>2306.8360927537137</v>
      </c>
      <c r="CO598" s="386">
        <v>2306.3066606453817</v>
      </c>
      <c r="CP598" s="386">
        <v>2304.7746127955552</v>
      </c>
      <c r="CQ598" s="386">
        <v>2303.2435826640808</v>
      </c>
      <c r="CR598" s="386">
        <v>2301.7135695749021</v>
      </c>
      <c r="CS598" s="386">
        <v>2300.1845728524117</v>
      </c>
      <c r="CT598" s="386">
        <v>2298.6565918214515</v>
      </c>
      <c r="CU598" s="386">
        <v>2295.1236970373679</v>
      </c>
      <c r="CV598" s="386">
        <v>2291.5962320967851</v>
      </c>
      <c r="CW598" s="386">
        <v>2288.0741886543651</v>
      </c>
      <c r="CX598" s="386">
        <v>2284.5575583775967</v>
      </c>
      <c r="CY598" s="386">
        <v>2281.0463329467743</v>
      </c>
      <c r="CZ598" s="386">
        <v>2278.5834349543193</v>
      </c>
      <c r="DA598" s="386">
        <v>2276.1231962092602</v>
      </c>
      <c r="DB598" s="386">
        <v>2273.6656138403469</v>
      </c>
      <c r="DC598" s="386">
        <v>2271.2106849794291</v>
      </c>
      <c r="DD598" s="386">
        <v>2268.7584067614539</v>
      </c>
      <c r="DE598" s="386">
        <v>2275.3741133373269</v>
      </c>
      <c r="DF598" s="386">
        <v>2282.0091113341673</v>
      </c>
      <c r="DG598" s="386">
        <v>2288.6634570058186</v>
      </c>
      <c r="DH598" s="386">
        <v>2295.3372067701612</v>
      </c>
      <c r="DI598" s="386">
        <v>2302.0304172095898</v>
      </c>
      <c r="DJ598" s="387">
        <v>2302.0304172095898</v>
      </c>
      <c r="DK598" s="387">
        <v>2302.0304172095898</v>
      </c>
      <c r="DL598" s="387">
        <v>2302.0304172095898</v>
      </c>
      <c r="DM598" s="387">
        <v>2302.0304172095898</v>
      </c>
      <c r="DN598" s="387">
        <v>2302.0304172095898</v>
      </c>
      <c r="DO598" s="387">
        <v>2302.0304172095898</v>
      </c>
      <c r="DP598" s="387">
        <v>2302.0304172095898</v>
      </c>
      <c r="DQ598" s="387">
        <v>2302.0304172095898</v>
      </c>
      <c r="DR598" s="387">
        <v>2302.0304172095898</v>
      </c>
      <c r="DS598" s="387">
        <v>2302.0304172095898</v>
      </c>
      <c r="DT598" s="387">
        <v>2302.0304172095898</v>
      </c>
      <c r="DU598" s="387">
        <v>2302.0304172095898</v>
      </c>
      <c r="DV598" s="387">
        <v>2302.0304172095898</v>
      </c>
      <c r="DW598" s="387">
        <v>2302.0304172095898</v>
      </c>
      <c r="DX598" s="387">
        <v>2302.0304172095898</v>
      </c>
      <c r="DY598" s="387">
        <v>2302.0304172095898</v>
      </c>
      <c r="DZ598" s="387">
        <v>2302.0304172095898</v>
      </c>
      <c r="EA598" s="387">
        <v>2302.0304172095898</v>
      </c>
      <c r="EB598" s="387">
        <v>2302.0304172095898</v>
      </c>
      <c r="EC598" s="387">
        <v>2302.0304172095898</v>
      </c>
      <c r="ED598" s="387">
        <v>2302.0304172095898</v>
      </c>
      <c r="EE598" s="387">
        <v>2302.0304172095898</v>
      </c>
      <c r="EF598" s="387">
        <v>2302.0304172095898</v>
      </c>
      <c r="EG598" s="387">
        <v>2302.0304172095898</v>
      </c>
      <c r="EH598" s="387">
        <v>2302.0304172095898</v>
      </c>
      <c r="EI598" s="387">
        <v>2302.0304172095898</v>
      </c>
      <c r="EJ598" s="387">
        <v>2302.0304172095898</v>
      </c>
      <c r="EK598" s="387">
        <v>2302.0304172095898</v>
      </c>
      <c r="EY598" s="386">
        <v>324</v>
      </c>
      <c r="EZ598" s="386">
        <v>325</v>
      </c>
      <c r="FA598" s="386">
        <v>326</v>
      </c>
      <c r="FB598" s="386">
        <v>327</v>
      </c>
      <c r="FC598" s="386">
        <v>327.60000000000002</v>
      </c>
      <c r="FD598" s="386">
        <v>331</v>
      </c>
      <c r="FE598" s="386">
        <v>334</v>
      </c>
      <c r="FF598" s="386">
        <v>337</v>
      </c>
      <c r="FG598" s="386">
        <v>340</v>
      </c>
      <c r="FH598" s="386">
        <v>343</v>
      </c>
      <c r="FI598" s="386">
        <v>348.3</v>
      </c>
      <c r="FJ598" s="386">
        <v>348</v>
      </c>
      <c r="FK598" s="386">
        <v>348</v>
      </c>
      <c r="FL598" s="386">
        <v>348</v>
      </c>
      <c r="FM598" s="386">
        <v>348</v>
      </c>
      <c r="FN598" s="386">
        <v>348</v>
      </c>
      <c r="FO598" s="386">
        <v>348</v>
      </c>
      <c r="FP598" s="386">
        <v>348</v>
      </c>
      <c r="FQ598" s="386">
        <v>348</v>
      </c>
      <c r="FR598" s="386">
        <v>348</v>
      </c>
      <c r="FS598" s="386">
        <v>348</v>
      </c>
      <c r="FT598" s="386">
        <v>348</v>
      </c>
      <c r="FU598" s="386">
        <v>348</v>
      </c>
      <c r="FV598" s="386">
        <v>348</v>
      </c>
      <c r="FW598" s="386">
        <v>348</v>
      </c>
      <c r="FX598" s="386">
        <v>348</v>
      </c>
      <c r="FY598" s="386">
        <v>348</v>
      </c>
      <c r="FZ598" s="386">
        <v>348</v>
      </c>
      <c r="GA598" s="386">
        <v>348</v>
      </c>
      <c r="GB598" s="386">
        <v>348</v>
      </c>
      <c r="GC598" s="386">
        <v>348.9</v>
      </c>
      <c r="GD598" s="387">
        <v>348.9</v>
      </c>
      <c r="GE598" s="387">
        <v>348.9</v>
      </c>
      <c r="GF598" s="387">
        <v>348.9</v>
      </c>
      <c r="GG598" s="387">
        <v>348.9</v>
      </c>
      <c r="GH598" s="387">
        <v>348.9</v>
      </c>
      <c r="GI598" s="387">
        <v>348.9</v>
      </c>
      <c r="GJ598" s="387">
        <v>348.9</v>
      </c>
      <c r="GK598" s="387">
        <v>348.9</v>
      </c>
      <c r="GL598" s="387">
        <v>348.9</v>
      </c>
      <c r="GM598" s="387">
        <v>348.9</v>
      </c>
      <c r="GN598" s="387">
        <v>348.9</v>
      </c>
      <c r="GO598" s="387">
        <v>348.9</v>
      </c>
      <c r="GP598" s="387">
        <v>348.9</v>
      </c>
      <c r="GQ598" s="387">
        <v>348.9</v>
      </c>
      <c r="GR598" s="387">
        <v>348.9</v>
      </c>
      <c r="GS598" s="387">
        <v>348.9</v>
      </c>
      <c r="GT598" s="387">
        <v>348.9</v>
      </c>
      <c r="GU598" s="387">
        <v>348.9</v>
      </c>
      <c r="GV598" s="387">
        <v>348.9</v>
      </c>
      <c r="GW598" s="387">
        <v>348.9</v>
      </c>
      <c r="GX598" s="387">
        <v>348.9</v>
      </c>
      <c r="GY598" s="387">
        <v>348.9</v>
      </c>
      <c r="GZ598" s="387">
        <v>348.9</v>
      </c>
      <c r="HA598" s="387">
        <v>348.9</v>
      </c>
      <c r="HB598" s="387">
        <v>348.9</v>
      </c>
      <c r="HC598" s="387">
        <v>348.9</v>
      </c>
      <c r="HD598" s="387">
        <v>348.9</v>
      </c>
      <c r="HE598" s="387">
        <v>348.9</v>
      </c>
      <c r="HS598" s="394">
        <v>2.6309429438366037</v>
      </c>
      <c r="HT598" s="394">
        <v>2.6310884858293084</v>
      </c>
      <c r="HU598" s="394">
        <v>2.6312340358732991</v>
      </c>
      <c r="HV598" s="394">
        <v>2.6313795939690197</v>
      </c>
      <c r="HW598" s="394">
        <v>2.6315251601169174</v>
      </c>
      <c r="HX598" s="394">
        <v>2.6188781033986368</v>
      </c>
      <c r="HY598" s="394">
        <v>2.6062918281792595</v>
      </c>
      <c r="HZ598" s="394">
        <v>2.5937660423441318</v>
      </c>
      <c r="IA598" s="394">
        <v>2.581300455182495</v>
      </c>
      <c r="IB598" s="394">
        <v>2.56889477738074</v>
      </c>
      <c r="IC598" s="394">
        <v>2.5562446353336288</v>
      </c>
      <c r="ID598" s="394">
        <v>2.5436567870383757</v>
      </c>
      <c r="IE598" s="394">
        <v>2.5311309257386214</v>
      </c>
      <c r="IF598" s="394">
        <v>2.518666746188583</v>
      </c>
      <c r="IG598" s="394">
        <v>2.5062639446456156</v>
      </c>
      <c r="IH598" s="394">
        <v>2.4960240776904232</v>
      </c>
      <c r="II598" s="394">
        <v>2.4858260478591636</v>
      </c>
      <c r="IJ598" s="394">
        <v>2.4756696842174923</v>
      </c>
      <c r="IK598" s="394">
        <v>2.4655548165294543</v>
      </c>
      <c r="IL598" s="394">
        <v>2.4554812752546278</v>
      </c>
      <c r="IM598" s="394">
        <v>2.4454172484043735</v>
      </c>
      <c r="IN598" s="394">
        <v>2.4353944699388923</v>
      </c>
      <c r="IO598" s="394">
        <v>2.4254127707976991</v>
      </c>
      <c r="IP598" s="394">
        <v>2.415471982613222</v>
      </c>
      <c r="IQ598" s="394">
        <v>2.405571937707959</v>
      </c>
      <c r="IR598" s="394">
        <v>2.3952069358668591</v>
      </c>
      <c r="IS598" s="394">
        <v>2.3848865942005317</v>
      </c>
      <c r="IT598" s="394">
        <v>2.3746107202795645</v>
      </c>
      <c r="IU598" s="394">
        <v>2.3643791225036757</v>
      </c>
      <c r="IV598" s="394">
        <v>2.3541916100981402</v>
      </c>
      <c r="IW598" s="394">
        <v>2.3542038049383125</v>
      </c>
      <c r="IX598" s="394">
        <v>2.3542159998416552</v>
      </c>
      <c r="IY598" s="394">
        <v>2.3542281948081678</v>
      </c>
      <c r="IZ598" s="394">
        <v>2.3542403898378512</v>
      </c>
      <c r="JA598" s="394">
        <v>2.3542525849307072</v>
      </c>
      <c r="JB598" s="394">
        <v>2.3542525849307072</v>
      </c>
      <c r="JC598" s="394">
        <v>2.3542525849307072</v>
      </c>
      <c r="JD598" s="394">
        <v>2.3542525849307072</v>
      </c>
      <c r="JE598" s="394">
        <v>2.3542525849307072</v>
      </c>
      <c r="JF598" s="394">
        <v>2.3542525849307072</v>
      </c>
      <c r="JG598" s="394">
        <v>2.3542525849307072</v>
      </c>
      <c r="JH598" s="394">
        <v>2.3542525849307072</v>
      </c>
      <c r="JI598" s="394">
        <v>2.3542525849307072</v>
      </c>
      <c r="JJ598" s="394">
        <v>2.3542525849307072</v>
      </c>
      <c r="JK598" s="394">
        <v>2.3542525849307072</v>
      </c>
      <c r="JL598" s="394">
        <v>2.3542525849307072</v>
      </c>
      <c r="JM598" s="394">
        <v>2.3542525849307072</v>
      </c>
      <c r="JN598" s="394">
        <v>2.3542525849307072</v>
      </c>
      <c r="JO598" s="394">
        <v>2.3542525849307072</v>
      </c>
      <c r="JP598" s="394">
        <v>2.3542525849307072</v>
      </c>
      <c r="JQ598" s="394">
        <v>2.3542525849307072</v>
      </c>
      <c r="JR598" s="394">
        <v>2.3542525849307072</v>
      </c>
      <c r="JS598" s="394">
        <v>2.3542525849307072</v>
      </c>
      <c r="JT598" s="394">
        <v>2.3542525849307072</v>
      </c>
      <c r="JU598" s="394">
        <v>2.3542525849307072</v>
      </c>
      <c r="JV598" s="394">
        <v>2.3542525849307072</v>
      </c>
      <c r="JW598" s="394">
        <v>2.3542525849307072</v>
      </c>
      <c r="JX598" s="394">
        <v>2.3542525849307072</v>
      </c>
      <c r="JY598" s="394">
        <v>2.3542525849307072</v>
      </c>
      <c r="JZ598" s="394">
        <v>2.3542525849307072</v>
      </c>
      <c r="KA598" s="394">
        <v>2.3542525849307072</v>
      </c>
      <c r="KB598" s="394">
        <v>2.3542525849307072</v>
      </c>
      <c r="KC598" s="394">
        <v>2.3542525849307072</v>
      </c>
    </row>
    <row r="599" spans="1:289" x14ac:dyDescent="0.25">
      <c r="A599" s="383">
        <v>590</v>
      </c>
      <c r="B599" s="384" t="s">
        <v>874</v>
      </c>
      <c r="C599" s="385" t="s">
        <v>142</v>
      </c>
      <c r="D599" s="385" t="s">
        <v>142</v>
      </c>
      <c r="E599" s="129">
        <v>2052</v>
      </c>
      <c r="F599" s="386">
        <v>1335.1284700000001</v>
      </c>
      <c r="G599" s="386">
        <v>1378.2995694377385</v>
      </c>
      <c r="H599" s="386">
        <v>1422.8665973337047</v>
      </c>
      <c r="I599" s="386">
        <v>1468.8746907422214</v>
      </c>
      <c r="J599" s="386">
        <v>1516.3704462148082</v>
      </c>
      <c r="K599" s="386">
        <v>1544.7018369595223</v>
      </c>
      <c r="L599" s="386">
        <v>1573.5625625402809</v>
      </c>
      <c r="M599" s="386">
        <v>1602.9625128834616</v>
      </c>
      <c r="N599" s="386">
        <v>1632.9117626957313</v>
      </c>
      <c r="O599" s="386">
        <v>1663.420574916423</v>
      </c>
      <c r="P599" s="386">
        <v>1692.3785704045747</v>
      </c>
      <c r="Q599" s="386">
        <v>1721.8406870484564</v>
      </c>
      <c r="R599" s="386">
        <v>1751.8157009437668</v>
      </c>
      <c r="S599" s="386">
        <v>1782.3125409666527</v>
      </c>
      <c r="T599" s="386">
        <v>1813.3402914334172</v>
      </c>
      <c r="U599" s="386">
        <v>1834.7151488951401</v>
      </c>
      <c r="V599" s="386">
        <v>1856.3419637714021</v>
      </c>
      <c r="W599" s="386">
        <v>1878.2237060253412</v>
      </c>
      <c r="X599" s="386">
        <v>1900.3633806287139</v>
      </c>
      <c r="Y599" s="386">
        <v>1922.7640279745626</v>
      </c>
      <c r="Z599" s="386">
        <v>1938.8474732222983</v>
      </c>
      <c r="AA599" s="386">
        <v>1955.065452509195</v>
      </c>
      <c r="AB599" s="386">
        <v>1971.4190911791957</v>
      </c>
      <c r="AC599" s="386">
        <v>1987.9095239894671</v>
      </c>
      <c r="AD599" s="386">
        <v>2004.5378951891385</v>
      </c>
      <c r="AE599" s="386">
        <v>2026.0515683243589</v>
      </c>
      <c r="AF599" s="386">
        <v>2047.7961366364077</v>
      </c>
      <c r="AG599" s="386">
        <v>2069.7740782043347</v>
      </c>
      <c r="AH599" s="386">
        <v>2091.9878977031367</v>
      </c>
      <c r="AI599" s="386">
        <v>2114.4401266891964</v>
      </c>
      <c r="AJ599" s="386">
        <v>2134.6366643835177</v>
      </c>
      <c r="AK599" s="386">
        <v>2155.0261137283933</v>
      </c>
      <c r="AL599" s="386">
        <v>2175.6103173616798</v>
      </c>
      <c r="AM599" s="386">
        <v>2196.3911355215919</v>
      </c>
      <c r="AN599" s="386">
        <v>2217.3704462148175</v>
      </c>
      <c r="AO599" s="387">
        <v>2217.3704462148175</v>
      </c>
      <c r="AP599" s="387">
        <v>2217.3704462148175</v>
      </c>
      <c r="AQ599" s="387">
        <v>2217.3704462148175</v>
      </c>
      <c r="AR599" s="387">
        <v>2217.3704462148175</v>
      </c>
      <c r="AS599" s="387">
        <v>2217.3704462148175</v>
      </c>
      <c r="AT599" s="387">
        <v>2217.3704462148175</v>
      </c>
      <c r="AU599" s="387">
        <v>2217.3704462148175</v>
      </c>
      <c r="AV599" s="387">
        <v>2217.3704462148175</v>
      </c>
      <c r="AW599" s="387">
        <v>2217.3704462148175</v>
      </c>
      <c r="AX599" s="387">
        <v>2217.3704462148175</v>
      </c>
      <c r="AY599" s="387">
        <v>2217.3704462148175</v>
      </c>
      <c r="AZ599" s="387">
        <v>2217.3704462148175</v>
      </c>
      <c r="BA599" s="387">
        <v>2217.3704462148175</v>
      </c>
      <c r="BB599" s="387">
        <v>2217.3704462148175</v>
      </c>
      <c r="BC599" s="387">
        <v>2217.3704462148175</v>
      </c>
      <c r="BD599" s="387">
        <v>2217.3704462148175</v>
      </c>
      <c r="BE599" s="387">
        <v>2217.3704462148175</v>
      </c>
      <c r="BF599" s="387">
        <v>2217.3704462148175</v>
      </c>
      <c r="BG599" s="387">
        <v>2217.3704462148175</v>
      </c>
      <c r="BH599" s="387">
        <v>2217.3704462148175</v>
      </c>
      <c r="BI599" s="387">
        <v>2217.3704462148175</v>
      </c>
      <c r="BJ599" s="387">
        <v>2217.3704462148175</v>
      </c>
      <c r="BK599" s="387">
        <v>2217.3704462148175</v>
      </c>
      <c r="BL599" s="387">
        <v>2217.3704462148175</v>
      </c>
      <c r="BM599" s="387">
        <v>2217.3704462148175</v>
      </c>
      <c r="BN599" s="387">
        <v>2217.3704462148175</v>
      </c>
      <c r="BO599" s="387">
        <v>2217.3704462148175</v>
      </c>
      <c r="BP599" s="387">
        <v>2217.3704462148175</v>
      </c>
      <c r="CA599" s="386">
        <v>3930</v>
      </c>
      <c r="CB599" s="386">
        <v>4056.2818800136943</v>
      </c>
      <c r="CC599" s="386">
        <v>4186.6215496507457</v>
      </c>
      <c r="CD599" s="386">
        <v>4321.1493970287966</v>
      </c>
      <c r="CE599" s="386">
        <v>4460</v>
      </c>
      <c r="CF599" s="386">
        <v>4520.0885237018256</v>
      </c>
      <c r="CG599" s="386">
        <v>4580.9866058522312</v>
      </c>
      <c r="CH599" s="386">
        <v>4642.7051534404591</v>
      </c>
      <c r="CI599" s="386">
        <v>4705.2552204030362</v>
      </c>
      <c r="CJ599" s="386">
        <v>4768.6480096035566</v>
      </c>
      <c r="CK599" s="386">
        <v>4826.3922712575386</v>
      </c>
      <c r="CL599" s="386">
        <v>4884.8357666874781</v>
      </c>
      <c r="CM599" s="386">
        <v>4943.9869630182347</v>
      </c>
      <c r="CN599" s="386">
        <v>5003.8544299043342</v>
      </c>
      <c r="CO599" s="386">
        <v>5064.4468407715076</v>
      </c>
      <c r="CP599" s="386">
        <v>5101.7063329118018</v>
      </c>
      <c r="CQ599" s="386">
        <v>5139.2399457602796</v>
      </c>
      <c r="CR599" s="386">
        <v>5177.0496960423006</v>
      </c>
      <c r="CS599" s="386">
        <v>5215.1376153204137</v>
      </c>
      <c r="CT599" s="386">
        <v>5253.5057501035189</v>
      </c>
      <c r="CU599" s="386">
        <v>5274.2973974091319</v>
      </c>
      <c r="CV599" s="386">
        <v>5295.171331214131</v>
      </c>
      <c r="CW599" s="386">
        <v>5316.1278771814077</v>
      </c>
      <c r="CX599" s="386">
        <v>5337.1673622627204</v>
      </c>
      <c r="CY599" s="386">
        <v>5358.2901147037937</v>
      </c>
      <c r="CZ599" s="386">
        <v>5390.8331050290199</v>
      </c>
      <c r="DA599" s="386">
        <v>5423.5737416549573</v>
      </c>
      <c r="DB599" s="386">
        <v>5456.5132249648459</v>
      </c>
      <c r="DC599" s="386">
        <v>5489.6527626323232</v>
      </c>
      <c r="DD599" s="386">
        <v>5522.9935696657012</v>
      </c>
      <c r="DE599" s="386">
        <v>5575.4671059055836</v>
      </c>
      <c r="DF599" s="386">
        <v>5628.4391891690666</v>
      </c>
      <c r="DG599" s="386">
        <v>5681.9145561129963</v>
      </c>
      <c r="DH599" s="386">
        <v>5735.8979883968332</v>
      </c>
      <c r="DI599" s="386">
        <v>5790.3943131102124</v>
      </c>
      <c r="DJ599" s="387">
        <v>5790.3943131102124</v>
      </c>
      <c r="DK599" s="387">
        <v>5790.3943131102124</v>
      </c>
      <c r="DL599" s="387">
        <v>5790.3943131102124</v>
      </c>
      <c r="DM599" s="387">
        <v>5790.3943131102124</v>
      </c>
      <c r="DN599" s="387">
        <v>5790.3943131102124</v>
      </c>
      <c r="DO599" s="387">
        <v>5790.3943131102124</v>
      </c>
      <c r="DP599" s="387">
        <v>5790.3943131102124</v>
      </c>
      <c r="DQ599" s="387">
        <v>5790.3943131102124</v>
      </c>
      <c r="DR599" s="387">
        <v>5790.3943131102124</v>
      </c>
      <c r="DS599" s="387">
        <v>5790.3943131102124</v>
      </c>
      <c r="DT599" s="387">
        <v>5790.3943131102124</v>
      </c>
      <c r="DU599" s="387">
        <v>5790.3943131102124</v>
      </c>
      <c r="DV599" s="387">
        <v>5790.3943131102124</v>
      </c>
      <c r="DW599" s="387">
        <v>5790.3943131102124</v>
      </c>
      <c r="DX599" s="387">
        <v>5790.3943131102124</v>
      </c>
      <c r="DY599" s="387">
        <v>5790.3943131102124</v>
      </c>
      <c r="DZ599" s="387">
        <v>5790.3943131102124</v>
      </c>
      <c r="EA599" s="387">
        <v>5790.3943131102124</v>
      </c>
      <c r="EB599" s="387">
        <v>5790.3943131102124</v>
      </c>
      <c r="EC599" s="387">
        <v>5790.3943131102124</v>
      </c>
      <c r="ED599" s="387">
        <v>5790.3943131102124</v>
      </c>
      <c r="EE599" s="387">
        <v>5790.3943131102124</v>
      </c>
      <c r="EF599" s="387">
        <v>5790.3943131102124</v>
      </c>
      <c r="EG599" s="387">
        <v>5790.3943131102124</v>
      </c>
      <c r="EH599" s="387">
        <v>5790.3943131102124</v>
      </c>
      <c r="EI599" s="387">
        <v>5790.3943131102124</v>
      </c>
      <c r="EJ599" s="387">
        <v>5790.3943131102124</v>
      </c>
      <c r="EK599" s="387">
        <v>5790.3943131102124</v>
      </c>
      <c r="EY599" s="386">
        <v>1884</v>
      </c>
      <c r="EZ599" s="386">
        <v>1883</v>
      </c>
      <c r="FA599" s="386">
        <v>1882</v>
      </c>
      <c r="FB599" s="386">
        <v>1881</v>
      </c>
      <c r="FC599" s="386">
        <v>1881.9000000000003</v>
      </c>
      <c r="FD599" s="386">
        <v>1896</v>
      </c>
      <c r="FE599" s="386">
        <v>1910</v>
      </c>
      <c r="FF599" s="386">
        <v>1924</v>
      </c>
      <c r="FG599" s="386">
        <v>1938</v>
      </c>
      <c r="FH599" s="386">
        <v>1952</v>
      </c>
      <c r="FI599" s="386">
        <v>1968.5</v>
      </c>
      <c r="FJ599" s="386">
        <v>1964</v>
      </c>
      <c r="FK599" s="386">
        <v>1960</v>
      </c>
      <c r="FL599" s="386">
        <v>1956</v>
      </c>
      <c r="FM599" s="386">
        <v>1952</v>
      </c>
      <c r="FN599" s="386">
        <v>1948</v>
      </c>
      <c r="FO599" s="386">
        <v>1944</v>
      </c>
      <c r="FP599" s="386">
        <v>1940</v>
      </c>
      <c r="FQ599" s="386">
        <v>1936</v>
      </c>
      <c r="FR599" s="386">
        <v>1932</v>
      </c>
      <c r="FS599" s="386">
        <v>1928</v>
      </c>
      <c r="FT599" s="386">
        <v>1924</v>
      </c>
      <c r="FU599" s="386">
        <v>1920</v>
      </c>
      <c r="FV599" s="386">
        <v>1916</v>
      </c>
      <c r="FW599" s="386">
        <v>1912</v>
      </c>
      <c r="FX599" s="386">
        <v>1908</v>
      </c>
      <c r="FY599" s="386">
        <v>1904</v>
      </c>
      <c r="FZ599" s="386">
        <v>1900</v>
      </c>
      <c r="GA599" s="386">
        <v>1896</v>
      </c>
      <c r="GB599" s="386">
        <v>1892</v>
      </c>
      <c r="GC599" s="386">
        <v>1879.7</v>
      </c>
      <c r="GD599" s="387">
        <v>1879.7</v>
      </c>
      <c r="GE599" s="387">
        <v>1879.7</v>
      </c>
      <c r="GF599" s="387">
        <v>1879.7</v>
      </c>
      <c r="GG599" s="387">
        <v>1879.7</v>
      </c>
      <c r="GH599" s="387">
        <v>1879.7</v>
      </c>
      <c r="GI599" s="387">
        <v>1879.7</v>
      </c>
      <c r="GJ599" s="387">
        <v>1879.7</v>
      </c>
      <c r="GK599" s="387">
        <v>1879.7</v>
      </c>
      <c r="GL599" s="387">
        <v>1879.7</v>
      </c>
      <c r="GM599" s="387">
        <v>1879.7</v>
      </c>
      <c r="GN599" s="387">
        <v>1879.7</v>
      </c>
      <c r="GO599" s="387">
        <v>1879.7</v>
      </c>
      <c r="GP599" s="387">
        <v>1879.7</v>
      </c>
      <c r="GQ599" s="387">
        <v>1879.7</v>
      </c>
      <c r="GR599" s="387">
        <v>1879.7</v>
      </c>
      <c r="GS599" s="387">
        <v>1879.7</v>
      </c>
      <c r="GT599" s="387">
        <v>1879.7</v>
      </c>
      <c r="GU599" s="387">
        <v>1879.7</v>
      </c>
      <c r="GV599" s="387">
        <v>1879.7</v>
      </c>
      <c r="GW599" s="387">
        <v>1879.7</v>
      </c>
      <c r="GX599" s="387">
        <v>1879.7</v>
      </c>
      <c r="GY599" s="387">
        <v>1879.7</v>
      </c>
      <c r="GZ599" s="387">
        <v>1879.7</v>
      </c>
      <c r="HA599" s="387">
        <v>1879.7</v>
      </c>
      <c r="HB599" s="387">
        <v>1879.7</v>
      </c>
      <c r="HC599" s="387">
        <v>1879.7</v>
      </c>
      <c r="HD599" s="387">
        <v>1879.7</v>
      </c>
      <c r="HE599" s="387">
        <v>1879.7</v>
      </c>
      <c r="HS599" s="394">
        <v>2.943536961652836</v>
      </c>
      <c r="HT599" s="394">
        <v>2.942961000610635</v>
      </c>
      <c r="HU599" s="394">
        <v>2.9423851522665676</v>
      </c>
      <c r="HV599" s="394">
        <v>2.9418094165985815</v>
      </c>
      <c r="HW599" s="394">
        <v>2.9412337935846309</v>
      </c>
      <c r="HX599" s="394">
        <v>2.9261883526977841</v>
      </c>
      <c r="HY599" s="394">
        <v>2.9112198745100515</v>
      </c>
      <c r="HZ599" s="394">
        <v>2.8963279653302738</v>
      </c>
      <c r="IA599" s="394">
        <v>2.8815122334811609</v>
      </c>
      <c r="IB599" s="394">
        <v>2.8667722892889866</v>
      </c>
      <c r="IC599" s="394">
        <v>2.8518396271726347</v>
      </c>
      <c r="ID599" s="394">
        <v>2.8369847474454577</v>
      </c>
      <c r="IE599" s="394">
        <v>2.8222072449486149</v>
      </c>
      <c r="IF599" s="394">
        <v>2.8075067166336889</v>
      </c>
      <c r="IG599" s="394">
        <v>2.7928827615516894</v>
      </c>
      <c r="IH599" s="394">
        <v>2.7806530817517006</v>
      </c>
      <c r="II599" s="394">
        <v>2.7684769541702541</v>
      </c>
      <c r="IJ599" s="394">
        <v>2.7563541443089692</v>
      </c>
      <c r="IK599" s="394">
        <v>2.7442844186963042</v>
      </c>
      <c r="IL599" s="394">
        <v>2.7322675448830585</v>
      </c>
      <c r="IM599" s="394">
        <v>2.7203261062322914</v>
      </c>
      <c r="IN599" s="394">
        <v>2.7084368579160021</v>
      </c>
      <c r="IO599" s="394">
        <v>2.6965995718351237</v>
      </c>
      <c r="IP599" s="394">
        <v>2.6848140208875018</v>
      </c>
      <c r="IQ599" s="394">
        <v>2.6730799789635364</v>
      </c>
      <c r="IR599" s="394">
        <v>2.6607580919016272</v>
      </c>
      <c r="IS599" s="394">
        <v>2.6484930040757906</v>
      </c>
      <c r="IT599" s="394">
        <v>2.6362844536630443</v>
      </c>
      <c r="IU599" s="394">
        <v>2.6241321800473112</v>
      </c>
      <c r="IV599" s="394">
        <v>2.6120359238138557</v>
      </c>
      <c r="IW599" s="394">
        <v>2.6119044982841504</v>
      </c>
      <c r="IX599" s="394">
        <v>2.6117730793671678</v>
      </c>
      <c r="IY599" s="394">
        <v>2.6116416670625755</v>
      </c>
      <c r="IZ599" s="394">
        <v>2.6115102613700407</v>
      </c>
      <c r="JA599" s="394">
        <v>2.61137886228923</v>
      </c>
      <c r="JB599" s="394">
        <v>2.61137886228923</v>
      </c>
      <c r="JC599" s="394">
        <v>2.61137886228923</v>
      </c>
      <c r="JD599" s="394">
        <v>2.61137886228923</v>
      </c>
      <c r="JE599" s="394">
        <v>2.61137886228923</v>
      </c>
      <c r="JF599" s="394">
        <v>2.61137886228923</v>
      </c>
      <c r="JG599" s="394">
        <v>2.61137886228923</v>
      </c>
      <c r="JH599" s="394">
        <v>2.61137886228923</v>
      </c>
      <c r="JI599" s="394">
        <v>2.61137886228923</v>
      </c>
      <c r="JJ599" s="394">
        <v>2.61137886228923</v>
      </c>
      <c r="JK599" s="394">
        <v>2.61137886228923</v>
      </c>
      <c r="JL599" s="394">
        <v>2.61137886228923</v>
      </c>
      <c r="JM599" s="394">
        <v>2.61137886228923</v>
      </c>
      <c r="JN599" s="394">
        <v>2.61137886228923</v>
      </c>
      <c r="JO599" s="394">
        <v>2.61137886228923</v>
      </c>
      <c r="JP599" s="394">
        <v>2.61137886228923</v>
      </c>
      <c r="JQ599" s="394">
        <v>2.61137886228923</v>
      </c>
      <c r="JR599" s="394">
        <v>2.61137886228923</v>
      </c>
      <c r="JS599" s="394">
        <v>2.61137886228923</v>
      </c>
      <c r="JT599" s="394">
        <v>2.61137886228923</v>
      </c>
      <c r="JU599" s="394">
        <v>2.61137886228923</v>
      </c>
      <c r="JV599" s="394">
        <v>2.61137886228923</v>
      </c>
      <c r="JW599" s="394">
        <v>2.61137886228923</v>
      </c>
      <c r="JX599" s="394">
        <v>2.61137886228923</v>
      </c>
      <c r="JY599" s="394">
        <v>2.61137886228923</v>
      </c>
      <c r="JZ599" s="394">
        <v>2.61137886228923</v>
      </c>
      <c r="KA599" s="394">
        <v>2.61137886228923</v>
      </c>
      <c r="KB599" s="394">
        <v>2.61137886228923</v>
      </c>
      <c r="KC599" s="394">
        <v>2.61137886228923</v>
      </c>
    </row>
    <row r="600" spans="1:289" x14ac:dyDescent="0.25">
      <c r="A600" s="383">
        <v>591</v>
      </c>
      <c r="B600" s="384" t="s">
        <v>874</v>
      </c>
      <c r="C600" s="385" t="s">
        <v>142</v>
      </c>
      <c r="D600" s="385" t="s">
        <v>142</v>
      </c>
      <c r="E600" s="129">
        <v>2052</v>
      </c>
      <c r="F600" s="386">
        <v>3844.9093000000003</v>
      </c>
      <c r="G600" s="386">
        <v>3868.7133555418413</v>
      </c>
      <c r="H600" s="386">
        <v>3892.6647833663624</v>
      </c>
      <c r="I600" s="386">
        <v>3916.7644958638771</v>
      </c>
      <c r="J600" s="386">
        <v>3941.0134110733597</v>
      </c>
      <c r="K600" s="386">
        <v>3960.4713368719272</v>
      </c>
      <c r="L600" s="386">
        <v>3980.0253320914508</v>
      </c>
      <c r="M600" s="386">
        <v>3999.6758710545146</v>
      </c>
      <c r="N600" s="386">
        <v>4019.4234304255706</v>
      </c>
      <c r="O600" s="386">
        <v>4039.2684892225025</v>
      </c>
      <c r="P600" s="386">
        <v>4059.1071490860354</v>
      </c>
      <c r="Q600" s="386">
        <v>4079.04324550924</v>
      </c>
      <c r="R600" s="386">
        <v>4099.077257046778</v>
      </c>
      <c r="S600" s="386">
        <v>4119.209664603708</v>
      </c>
      <c r="T600" s="386">
        <v>4139.4409514470308</v>
      </c>
      <c r="U600" s="386">
        <v>4157.588715505688</v>
      </c>
      <c r="V600" s="386">
        <v>4175.816041356431</v>
      </c>
      <c r="W600" s="386">
        <v>4194.1232778068998</v>
      </c>
      <c r="X600" s="386">
        <v>4212.5107751939449</v>
      </c>
      <c r="Y600" s="386">
        <v>4230.9788853903347</v>
      </c>
      <c r="Z600" s="386">
        <v>4247.1456148918032</v>
      </c>
      <c r="AA600" s="386">
        <v>4263.3741180749312</v>
      </c>
      <c r="AB600" s="386">
        <v>4279.6646309792804</v>
      </c>
      <c r="AC600" s="386">
        <v>4296.0173905463289</v>
      </c>
      <c r="AD600" s="386">
        <v>4312.4326346229136</v>
      </c>
      <c r="AE600" s="386">
        <v>4334.1550190748922</v>
      </c>
      <c r="AF600" s="386">
        <v>4355.986822508281</v>
      </c>
      <c r="AG600" s="386">
        <v>4377.9285960832667</v>
      </c>
      <c r="AH600" s="386">
        <v>4399.9808937363168</v>
      </c>
      <c r="AI600" s="386">
        <v>4422.1442721941576</v>
      </c>
      <c r="AJ600" s="386">
        <v>4442.5292915599111</v>
      </c>
      <c r="AK600" s="386">
        <v>4463.0082809521864</v>
      </c>
      <c r="AL600" s="386">
        <v>4483.5816735501594</v>
      </c>
      <c r="AM600" s="386">
        <v>4504.2499045298573</v>
      </c>
      <c r="AN600" s="386">
        <v>4525.0134110733652</v>
      </c>
      <c r="AO600" s="387">
        <v>4525.0134110733652</v>
      </c>
      <c r="AP600" s="387">
        <v>4525.0134110733652</v>
      </c>
      <c r="AQ600" s="387">
        <v>4525.0134110733652</v>
      </c>
      <c r="AR600" s="387">
        <v>4525.0134110733652</v>
      </c>
      <c r="AS600" s="387">
        <v>4525.0134110733652</v>
      </c>
      <c r="AT600" s="387">
        <v>4525.0134110733652</v>
      </c>
      <c r="AU600" s="387">
        <v>4525.0134110733652</v>
      </c>
      <c r="AV600" s="387">
        <v>4525.0134110733652</v>
      </c>
      <c r="AW600" s="387">
        <v>4525.0134110733652</v>
      </c>
      <c r="AX600" s="387">
        <v>4525.0134110733652</v>
      </c>
      <c r="AY600" s="387">
        <v>4525.0134110733652</v>
      </c>
      <c r="AZ600" s="387">
        <v>4525.0134110733652</v>
      </c>
      <c r="BA600" s="387">
        <v>4525.0134110733652</v>
      </c>
      <c r="BB600" s="387">
        <v>4525.0134110733652</v>
      </c>
      <c r="BC600" s="387">
        <v>4525.0134110733652</v>
      </c>
      <c r="BD600" s="387">
        <v>4525.0134110733652</v>
      </c>
      <c r="BE600" s="387">
        <v>4525.0134110733652</v>
      </c>
      <c r="BF600" s="387">
        <v>4525.0134110733652</v>
      </c>
      <c r="BG600" s="387">
        <v>4525.0134110733652</v>
      </c>
      <c r="BH600" s="387">
        <v>4525.0134110733652</v>
      </c>
      <c r="BI600" s="387">
        <v>4525.0134110733652</v>
      </c>
      <c r="BJ600" s="387">
        <v>4525.0134110733652</v>
      </c>
      <c r="BK600" s="387">
        <v>4525.0134110733652</v>
      </c>
      <c r="BL600" s="387">
        <v>4525.0134110733652</v>
      </c>
      <c r="BM600" s="387">
        <v>4525.0134110733652</v>
      </c>
      <c r="BN600" s="387">
        <v>4525.0134110733652</v>
      </c>
      <c r="BO600" s="387">
        <v>4525.0134110733652</v>
      </c>
      <c r="BP600" s="387">
        <v>4525.0134110733652</v>
      </c>
      <c r="CA600" s="386">
        <v>9950</v>
      </c>
      <c r="CB600" s="386">
        <v>10011.919602770417</v>
      </c>
      <c r="CC600" s="386">
        <v>10074.224535913421</v>
      </c>
      <c r="CD600" s="386">
        <v>10136.917197369075</v>
      </c>
      <c r="CE600" s="386">
        <v>10200</v>
      </c>
      <c r="CF600" s="386">
        <v>10204.58591752535</v>
      </c>
      <c r="CG600" s="386">
        <v>10209.173896878106</v>
      </c>
      <c r="CH600" s="386">
        <v>10213.763938985267</v>
      </c>
      <c r="CI600" s="386">
        <v>10218.356044774246</v>
      </c>
      <c r="CJ600" s="386">
        <v>10222.95021517287</v>
      </c>
      <c r="CK600" s="386">
        <v>10226.227903294635</v>
      </c>
      <c r="CL600" s="386">
        <v>10229.506642310633</v>
      </c>
      <c r="CM600" s="386">
        <v>10232.786432557801</v>
      </c>
      <c r="CN600" s="386">
        <v>10236.067274373187</v>
      </c>
      <c r="CO600" s="386">
        <v>10239.349168093948</v>
      </c>
      <c r="CP600" s="386">
        <v>10244.530092756155</v>
      </c>
      <c r="CQ600" s="386">
        <v>10249.713638872119</v>
      </c>
      <c r="CR600" s="386">
        <v>10254.89980776825</v>
      </c>
      <c r="CS600" s="386">
        <v>10260.088600771625</v>
      </c>
      <c r="CT600" s="386">
        <v>10265.280019209997</v>
      </c>
      <c r="CU600" s="386">
        <v>10264.619669632077</v>
      </c>
      <c r="CV600" s="386">
        <v>10263.959362533424</v>
      </c>
      <c r="CW600" s="386">
        <v>10263.299097911304</v>
      </c>
      <c r="CX600" s="386">
        <v>10262.638875762987</v>
      </c>
      <c r="CY600" s="386">
        <v>10261.978696085738</v>
      </c>
      <c r="CZ600" s="386">
        <v>10271.795254061299</v>
      </c>
      <c r="DA600" s="386">
        <v>10281.62120250758</v>
      </c>
      <c r="DB600" s="386">
        <v>10291.45655040746</v>
      </c>
      <c r="DC600" s="386">
        <v>10301.30130675241</v>
      </c>
      <c r="DD600" s="386">
        <v>10311.155480542497</v>
      </c>
      <c r="DE600" s="386">
        <v>10358.92464426402</v>
      </c>
      <c r="DF600" s="386">
        <v>10406.915111311535</v>
      </c>
      <c r="DG600" s="386">
        <v>10455.127906931419</v>
      </c>
      <c r="DH600" s="386">
        <v>10503.564061119776</v>
      </c>
      <c r="DI600" s="386">
        <v>10552.224608644443</v>
      </c>
      <c r="DJ600" s="387">
        <v>10552.224608644443</v>
      </c>
      <c r="DK600" s="387">
        <v>10552.224608644443</v>
      </c>
      <c r="DL600" s="387">
        <v>10552.224608644443</v>
      </c>
      <c r="DM600" s="387">
        <v>10552.224608644443</v>
      </c>
      <c r="DN600" s="387">
        <v>10552.224608644443</v>
      </c>
      <c r="DO600" s="387">
        <v>10552.224608644443</v>
      </c>
      <c r="DP600" s="387">
        <v>10552.224608644443</v>
      </c>
      <c r="DQ600" s="387">
        <v>10552.224608644443</v>
      </c>
      <c r="DR600" s="387">
        <v>10552.224608644443</v>
      </c>
      <c r="DS600" s="387">
        <v>10552.224608644443</v>
      </c>
      <c r="DT600" s="387">
        <v>10552.224608644443</v>
      </c>
      <c r="DU600" s="387">
        <v>10552.224608644443</v>
      </c>
      <c r="DV600" s="387">
        <v>10552.224608644443</v>
      </c>
      <c r="DW600" s="387">
        <v>10552.224608644443</v>
      </c>
      <c r="DX600" s="387">
        <v>10552.224608644443</v>
      </c>
      <c r="DY600" s="387">
        <v>10552.224608644443</v>
      </c>
      <c r="DZ600" s="387">
        <v>10552.224608644443</v>
      </c>
      <c r="EA600" s="387">
        <v>10552.224608644443</v>
      </c>
      <c r="EB600" s="387">
        <v>10552.224608644443</v>
      </c>
      <c r="EC600" s="387">
        <v>10552.224608644443</v>
      </c>
      <c r="ED600" s="387">
        <v>10552.224608644443</v>
      </c>
      <c r="EE600" s="387">
        <v>10552.224608644443</v>
      </c>
      <c r="EF600" s="387">
        <v>10552.224608644443</v>
      </c>
      <c r="EG600" s="387">
        <v>10552.224608644443</v>
      </c>
      <c r="EH600" s="387">
        <v>10552.224608644443</v>
      </c>
      <c r="EI600" s="387">
        <v>10552.224608644443</v>
      </c>
      <c r="EJ600" s="387">
        <v>10552.224608644443</v>
      </c>
      <c r="EK600" s="387">
        <v>10552.224608644443</v>
      </c>
      <c r="EY600" s="386">
        <v>3833</v>
      </c>
      <c r="EZ600" s="386">
        <v>3844</v>
      </c>
      <c r="FA600" s="386">
        <v>3855</v>
      </c>
      <c r="FB600" s="386">
        <v>3866</v>
      </c>
      <c r="FC600" s="386">
        <v>3877.9</v>
      </c>
      <c r="FD600" s="386">
        <v>3906</v>
      </c>
      <c r="FE600" s="386">
        <v>3934</v>
      </c>
      <c r="FF600" s="386">
        <v>3962</v>
      </c>
      <c r="FG600" s="386">
        <v>3990</v>
      </c>
      <c r="FH600" s="386">
        <v>4018</v>
      </c>
      <c r="FI600" s="386">
        <v>4046.2000000000007</v>
      </c>
      <c r="FJ600" s="386">
        <v>4024</v>
      </c>
      <c r="FK600" s="386">
        <v>4001</v>
      </c>
      <c r="FL600" s="386">
        <v>3978</v>
      </c>
      <c r="FM600" s="386">
        <v>3955</v>
      </c>
      <c r="FN600" s="386">
        <v>3932</v>
      </c>
      <c r="FO600" s="386">
        <v>3909</v>
      </c>
      <c r="FP600" s="386">
        <v>3886</v>
      </c>
      <c r="FQ600" s="386">
        <v>3863</v>
      </c>
      <c r="FR600" s="386">
        <v>3840</v>
      </c>
      <c r="FS600" s="386">
        <v>3817</v>
      </c>
      <c r="FT600" s="386">
        <v>3794</v>
      </c>
      <c r="FU600" s="386">
        <v>3771</v>
      </c>
      <c r="FV600" s="386">
        <v>3748</v>
      </c>
      <c r="FW600" s="386">
        <v>3725</v>
      </c>
      <c r="FX600" s="386">
        <v>3702</v>
      </c>
      <c r="FY600" s="386">
        <v>3679</v>
      </c>
      <c r="FZ600" s="386">
        <v>3656</v>
      </c>
      <c r="GA600" s="386">
        <v>3633</v>
      </c>
      <c r="GB600" s="386">
        <v>3610</v>
      </c>
      <c r="GC600" s="386">
        <v>3592.2</v>
      </c>
      <c r="GD600" s="387">
        <v>3592.2</v>
      </c>
      <c r="GE600" s="387">
        <v>3592.2</v>
      </c>
      <c r="GF600" s="387">
        <v>3592.2</v>
      </c>
      <c r="GG600" s="387">
        <v>3592.2</v>
      </c>
      <c r="GH600" s="387">
        <v>3592.2</v>
      </c>
      <c r="GI600" s="387">
        <v>3592.2</v>
      </c>
      <c r="GJ600" s="387">
        <v>3592.2</v>
      </c>
      <c r="GK600" s="387">
        <v>3592.2</v>
      </c>
      <c r="GL600" s="387">
        <v>3592.2</v>
      </c>
      <c r="GM600" s="387">
        <v>3592.2</v>
      </c>
      <c r="GN600" s="387">
        <v>3592.2</v>
      </c>
      <c r="GO600" s="387">
        <v>3592.2</v>
      </c>
      <c r="GP600" s="387">
        <v>3592.2</v>
      </c>
      <c r="GQ600" s="387">
        <v>3592.2</v>
      </c>
      <c r="GR600" s="387">
        <v>3592.2</v>
      </c>
      <c r="GS600" s="387">
        <v>3592.2</v>
      </c>
      <c r="GT600" s="387">
        <v>3592.2</v>
      </c>
      <c r="GU600" s="387">
        <v>3592.2</v>
      </c>
      <c r="GV600" s="387">
        <v>3592.2</v>
      </c>
      <c r="GW600" s="387">
        <v>3592.2</v>
      </c>
      <c r="GX600" s="387">
        <v>3592.2</v>
      </c>
      <c r="GY600" s="387">
        <v>3592.2</v>
      </c>
      <c r="GZ600" s="387">
        <v>3592.2</v>
      </c>
      <c r="HA600" s="387">
        <v>3592.2</v>
      </c>
      <c r="HB600" s="387">
        <v>3592.2</v>
      </c>
      <c r="HC600" s="387">
        <v>3592.2</v>
      </c>
      <c r="HD600" s="387">
        <v>3592.2</v>
      </c>
      <c r="HE600" s="387">
        <v>3592.2</v>
      </c>
      <c r="HS600" s="394">
        <v>2.5878373775943166</v>
      </c>
      <c r="HT600" s="394">
        <v>2.5879197248947317</v>
      </c>
      <c r="HU600" s="394">
        <v>2.5880020748155119</v>
      </c>
      <c r="HV600" s="394">
        <v>2.5880844273567405</v>
      </c>
      <c r="HW600" s="394">
        <v>2.5881667825185009</v>
      </c>
      <c r="HX600" s="394">
        <v>2.5766089562423575</v>
      </c>
      <c r="HY600" s="394">
        <v>2.5651027430806126</v>
      </c>
      <c r="HZ600" s="394">
        <v>2.5536479125475755</v>
      </c>
      <c r="IA600" s="394">
        <v>2.5422442351868217</v>
      </c>
      <c r="IB600" s="394">
        <v>2.5308914825665951</v>
      </c>
      <c r="IC600" s="394">
        <v>2.5193293814865698</v>
      </c>
      <c r="ID600" s="394">
        <v>2.5078201006014464</v>
      </c>
      <c r="IE600" s="394">
        <v>2.4963633986079388</v>
      </c>
      <c r="IF600" s="394">
        <v>2.4849590353051272</v>
      </c>
      <c r="IG600" s="394">
        <v>2.473606771589425</v>
      </c>
      <c r="IH600" s="394">
        <v>2.4640556807721929</v>
      </c>
      <c r="II600" s="394">
        <v>2.4545414686281783</v>
      </c>
      <c r="IJ600" s="394">
        <v>2.445063992761443</v>
      </c>
      <c r="IK600" s="394">
        <v>2.4356231113258691</v>
      </c>
      <c r="IL600" s="394">
        <v>2.4262186830230328</v>
      </c>
      <c r="IM600" s="394">
        <v>2.4168278181094505</v>
      </c>
      <c r="IN600" s="394">
        <v>2.4074733012565117</v>
      </c>
      <c r="IO600" s="394">
        <v>2.3981549917762686</v>
      </c>
      <c r="IP600" s="394">
        <v>2.388872749525317</v>
      </c>
      <c r="IQ600" s="394">
        <v>2.3796264349026899</v>
      </c>
      <c r="IR600" s="394">
        <v>2.3699648971609171</v>
      </c>
      <c r="IS600" s="394">
        <v>2.3603425862953316</v>
      </c>
      <c r="IT600" s="394">
        <v>2.3507593430406235</v>
      </c>
      <c r="IU600" s="394">
        <v>2.3412150087781152</v>
      </c>
      <c r="IV600" s="394">
        <v>2.3317094255331381</v>
      </c>
      <c r="IW600" s="394">
        <v>2.3317628234763257</v>
      </c>
      <c r="IX600" s="394">
        <v>2.331816222642368</v>
      </c>
      <c r="IY600" s="394">
        <v>2.3318696230312916</v>
      </c>
      <c r="IZ600" s="394">
        <v>2.331923024643126</v>
      </c>
      <c r="JA600" s="394">
        <v>2.331976427477898</v>
      </c>
      <c r="JB600" s="394">
        <v>2.331976427477898</v>
      </c>
      <c r="JC600" s="394">
        <v>2.331976427477898</v>
      </c>
      <c r="JD600" s="394">
        <v>2.331976427477898</v>
      </c>
      <c r="JE600" s="394">
        <v>2.331976427477898</v>
      </c>
      <c r="JF600" s="394">
        <v>2.331976427477898</v>
      </c>
      <c r="JG600" s="394">
        <v>2.331976427477898</v>
      </c>
      <c r="JH600" s="394">
        <v>2.331976427477898</v>
      </c>
      <c r="JI600" s="394">
        <v>2.331976427477898</v>
      </c>
      <c r="JJ600" s="394">
        <v>2.331976427477898</v>
      </c>
      <c r="JK600" s="394">
        <v>2.331976427477898</v>
      </c>
      <c r="JL600" s="394">
        <v>2.331976427477898</v>
      </c>
      <c r="JM600" s="394">
        <v>2.331976427477898</v>
      </c>
      <c r="JN600" s="394">
        <v>2.331976427477898</v>
      </c>
      <c r="JO600" s="394">
        <v>2.331976427477898</v>
      </c>
      <c r="JP600" s="394">
        <v>2.331976427477898</v>
      </c>
      <c r="JQ600" s="394">
        <v>2.331976427477898</v>
      </c>
      <c r="JR600" s="394">
        <v>2.331976427477898</v>
      </c>
      <c r="JS600" s="394">
        <v>2.331976427477898</v>
      </c>
      <c r="JT600" s="394">
        <v>2.331976427477898</v>
      </c>
      <c r="JU600" s="394">
        <v>2.331976427477898</v>
      </c>
      <c r="JV600" s="394">
        <v>2.331976427477898</v>
      </c>
      <c r="JW600" s="394">
        <v>2.331976427477898</v>
      </c>
      <c r="JX600" s="394">
        <v>2.331976427477898</v>
      </c>
      <c r="JY600" s="394">
        <v>2.331976427477898</v>
      </c>
      <c r="JZ600" s="394">
        <v>2.331976427477898</v>
      </c>
      <c r="KA600" s="394">
        <v>2.331976427477898</v>
      </c>
      <c r="KB600" s="394">
        <v>2.331976427477898</v>
      </c>
      <c r="KC600" s="394">
        <v>2.331976427477898</v>
      </c>
    </row>
    <row r="601" spans="1:289" x14ac:dyDescent="0.25">
      <c r="A601" s="383">
        <v>592</v>
      </c>
      <c r="B601" s="384" t="s">
        <v>874</v>
      </c>
      <c r="C601" s="385" t="s">
        <v>142</v>
      </c>
      <c r="D601" s="385" t="s">
        <v>142</v>
      </c>
      <c r="E601" s="129">
        <v>2052</v>
      </c>
      <c r="F601" s="386">
        <v>1176.33214</v>
      </c>
      <c r="G601" s="386">
        <v>1193.9412892047744</v>
      </c>
      <c r="H601" s="386">
        <v>1211.8140392457176</v>
      </c>
      <c r="I601" s="386">
        <v>1229.9543361056828</v>
      </c>
      <c r="J601" s="386">
        <v>1248.3661848370664</v>
      </c>
      <c r="K601" s="386">
        <v>1249.0321406005762</v>
      </c>
      <c r="L601" s="386">
        <v>1249.698451626095</v>
      </c>
      <c r="M601" s="386">
        <v>1250.3651181031416</v>
      </c>
      <c r="N601" s="386">
        <v>1251.032140221336</v>
      </c>
      <c r="O601" s="386">
        <v>1251.6995181703996</v>
      </c>
      <c r="P601" s="386">
        <v>1252.3654758240586</v>
      </c>
      <c r="Q601" s="386">
        <v>1253.0317877956591</v>
      </c>
      <c r="R601" s="386">
        <v>1253.698454273713</v>
      </c>
      <c r="S601" s="386">
        <v>1254.3654754468332</v>
      </c>
      <c r="T601" s="386">
        <v>1255.0328515037329</v>
      </c>
      <c r="U601" s="386">
        <v>1255.6988110375169</v>
      </c>
      <c r="V601" s="386">
        <v>1256.3651239501787</v>
      </c>
      <c r="W601" s="386">
        <v>1257.0317904292322</v>
      </c>
      <c r="X601" s="386">
        <v>1257.6988106622905</v>
      </c>
      <c r="Y601" s="386">
        <v>1258.3661848370662</v>
      </c>
      <c r="Z601" s="386">
        <v>1259.03214624103</v>
      </c>
      <c r="AA601" s="386">
        <v>1259.6984600897727</v>
      </c>
      <c r="AB601" s="386">
        <v>1260.3651265698172</v>
      </c>
      <c r="AC601" s="386">
        <v>1261.0321458677859</v>
      </c>
      <c r="AD601" s="386">
        <v>1261.6995181703994</v>
      </c>
      <c r="AE601" s="386">
        <v>1262.3654814346771</v>
      </c>
      <c r="AF601" s="386">
        <v>1263.0317962145598</v>
      </c>
      <c r="AG601" s="386">
        <v>1263.698462695588</v>
      </c>
      <c r="AH601" s="386">
        <v>1264.3654810634002</v>
      </c>
      <c r="AI601" s="386">
        <v>1265.0328515037327</v>
      </c>
      <c r="AJ601" s="386">
        <v>1265.6988166185361</v>
      </c>
      <c r="AK601" s="386">
        <v>1266.365132324657</v>
      </c>
      <c r="AL601" s="386">
        <v>1267.0317988066611</v>
      </c>
      <c r="AM601" s="386">
        <v>1267.6988162492109</v>
      </c>
      <c r="AN601" s="386">
        <v>1268.3661848370659</v>
      </c>
      <c r="AO601" s="387">
        <v>1268.3661848370659</v>
      </c>
      <c r="AP601" s="387">
        <v>1268.3661848370659</v>
      </c>
      <c r="AQ601" s="387">
        <v>1268.3661848370659</v>
      </c>
      <c r="AR601" s="387">
        <v>1268.3661848370659</v>
      </c>
      <c r="AS601" s="387">
        <v>1268.3661848370659</v>
      </c>
      <c r="AT601" s="387">
        <v>1268.3661848370659</v>
      </c>
      <c r="AU601" s="387">
        <v>1268.3661848370659</v>
      </c>
      <c r="AV601" s="387">
        <v>1268.3661848370659</v>
      </c>
      <c r="AW601" s="387">
        <v>1268.3661848370659</v>
      </c>
      <c r="AX601" s="387">
        <v>1268.3661848370659</v>
      </c>
      <c r="AY601" s="387">
        <v>1268.3661848370659</v>
      </c>
      <c r="AZ601" s="387">
        <v>1268.3661848370659</v>
      </c>
      <c r="BA601" s="387">
        <v>1268.3661848370659</v>
      </c>
      <c r="BB601" s="387">
        <v>1268.3661848370659</v>
      </c>
      <c r="BC601" s="387">
        <v>1268.3661848370659</v>
      </c>
      <c r="BD601" s="387">
        <v>1268.3661848370659</v>
      </c>
      <c r="BE601" s="387">
        <v>1268.3661848370659</v>
      </c>
      <c r="BF601" s="387">
        <v>1268.3661848370659</v>
      </c>
      <c r="BG601" s="387">
        <v>1268.3661848370659</v>
      </c>
      <c r="BH601" s="387">
        <v>1268.3661848370659</v>
      </c>
      <c r="BI601" s="387">
        <v>1268.3661848370659</v>
      </c>
      <c r="BJ601" s="387">
        <v>1268.3661848370659</v>
      </c>
      <c r="BK601" s="387">
        <v>1268.3661848370659</v>
      </c>
      <c r="BL601" s="387">
        <v>1268.3661848370659</v>
      </c>
      <c r="BM601" s="387">
        <v>1268.3661848370659</v>
      </c>
      <c r="BN601" s="387">
        <v>1268.3661848370659</v>
      </c>
      <c r="BO601" s="387">
        <v>1268.3661848370659</v>
      </c>
      <c r="BP601" s="387">
        <v>1268.3661848370659</v>
      </c>
      <c r="CA601" s="386">
        <v>2990</v>
      </c>
      <c r="CB601" s="386">
        <v>3034.0183757736854</v>
      </c>
      <c r="CC601" s="386">
        <v>3078.6847841245458</v>
      </c>
      <c r="CD601" s="386">
        <v>3124.008765300573</v>
      </c>
      <c r="CE601" s="386">
        <v>3170</v>
      </c>
      <c r="CF601" s="386">
        <v>3155.565766378465</v>
      </c>
      <c r="CG601" s="386">
        <v>3141.1972573942303</v>
      </c>
      <c r="CH601" s="386">
        <v>3126.8941737776522</v>
      </c>
      <c r="CI601" s="386">
        <v>3112.6562176217776</v>
      </c>
      <c r="CJ601" s="386">
        <v>3098.4830923761392</v>
      </c>
      <c r="CK601" s="386">
        <v>3083.9589868947128</v>
      </c>
      <c r="CL601" s="386">
        <v>3069.5029629982901</v>
      </c>
      <c r="CM601" s="386">
        <v>3055.1147015551883</v>
      </c>
      <c r="CN601" s="386">
        <v>3040.793884929652</v>
      </c>
      <c r="CO601" s="386">
        <v>3026.5401969748386</v>
      </c>
      <c r="CP601" s="386">
        <v>3015.2278634173854</v>
      </c>
      <c r="CQ601" s="386">
        <v>3003.957812097136</v>
      </c>
      <c r="CR601" s="386">
        <v>2992.7298849752938</v>
      </c>
      <c r="CS601" s="386">
        <v>2981.5439246037654</v>
      </c>
      <c r="CT601" s="386">
        <v>2970.3997741229527</v>
      </c>
      <c r="CU601" s="386">
        <v>2959.2458315064978</v>
      </c>
      <c r="CV601" s="386">
        <v>2948.1337722880198</v>
      </c>
      <c r="CW601" s="386">
        <v>2937.0634391940703</v>
      </c>
      <c r="CX601" s="386">
        <v>2926.0346755417663</v>
      </c>
      <c r="CY601" s="386">
        <v>2915.047325236575</v>
      </c>
      <c r="CZ601" s="386">
        <v>2903.4411727328957</v>
      </c>
      <c r="DA601" s="386">
        <v>2891.8812296937326</v>
      </c>
      <c r="DB601" s="386">
        <v>2880.3673121378215</v>
      </c>
      <c r="DC601" s="386">
        <v>2868.8992368164127</v>
      </c>
      <c r="DD601" s="386">
        <v>2857.4768212103554</v>
      </c>
      <c r="DE601" s="386">
        <v>2858.9811140599127</v>
      </c>
      <c r="DF601" s="386">
        <v>2860.4861988308467</v>
      </c>
      <c r="DG601" s="386">
        <v>2861.9920759400566</v>
      </c>
      <c r="DH601" s="386">
        <v>2863.4987458046621</v>
      </c>
      <c r="DI601" s="386">
        <v>2865.0062088420013</v>
      </c>
      <c r="DJ601" s="387">
        <v>2865.0062088420013</v>
      </c>
      <c r="DK601" s="387">
        <v>2865.0062088420013</v>
      </c>
      <c r="DL601" s="387">
        <v>2865.0062088420013</v>
      </c>
      <c r="DM601" s="387">
        <v>2865.0062088420013</v>
      </c>
      <c r="DN601" s="387">
        <v>2865.0062088420013</v>
      </c>
      <c r="DO601" s="387">
        <v>2865.0062088420013</v>
      </c>
      <c r="DP601" s="387">
        <v>2865.0062088420013</v>
      </c>
      <c r="DQ601" s="387">
        <v>2865.0062088420013</v>
      </c>
      <c r="DR601" s="387">
        <v>2865.0062088420013</v>
      </c>
      <c r="DS601" s="387">
        <v>2865.0062088420013</v>
      </c>
      <c r="DT601" s="387">
        <v>2865.0062088420013</v>
      </c>
      <c r="DU601" s="387">
        <v>2865.0062088420013</v>
      </c>
      <c r="DV601" s="387">
        <v>2865.0062088420013</v>
      </c>
      <c r="DW601" s="387">
        <v>2865.0062088420013</v>
      </c>
      <c r="DX601" s="387">
        <v>2865.0062088420013</v>
      </c>
      <c r="DY601" s="387">
        <v>2865.0062088420013</v>
      </c>
      <c r="DZ601" s="387">
        <v>2865.0062088420013</v>
      </c>
      <c r="EA601" s="387">
        <v>2865.0062088420013</v>
      </c>
      <c r="EB601" s="387">
        <v>2865.0062088420013</v>
      </c>
      <c r="EC601" s="387">
        <v>2865.0062088420013</v>
      </c>
      <c r="ED601" s="387">
        <v>2865.0062088420013</v>
      </c>
      <c r="EE601" s="387">
        <v>2865.0062088420013</v>
      </c>
      <c r="EF601" s="387">
        <v>2865.0062088420013</v>
      </c>
      <c r="EG601" s="387">
        <v>2865.0062088420013</v>
      </c>
      <c r="EH601" s="387">
        <v>2865.0062088420013</v>
      </c>
      <c r="EI601" s="387">
        <v>2865.0062088420013</v>
      </c>
      <c r="EJ601" s="387">
        <v>2865.0062088420013</v>
      </c>
      <c r="EK601" s="387">
        <v>2865.0062088420013</v>
      </c>
      <c r="EY601" s="386">
        <v>535</v>
      </c>
      <c r="EZ601" s="386">
        <v>535</v>
      </c>
      <c r="FA601" s="386">
        <v>535</v>
      </c>
      <c r="FB601" s="386">
        <v>535</v>
      </c>
      <c r="FC601" s="386">
        <v>533.19999999999993</v>
      </c>
      <c r="FD601" s="386">
        <v>537</v>
      </c>
      <c r="FE601" s="386">
        <v>541</v>
      </c>
      <c r="FF601" s="386">
        <v>545</v>
      </c>
      <c r="FG601" s="386">
        <v>549</v>
      </c>
      <c r="FH601" s="386">
        <v>553</v>
      </c>
      <c r="FI601" s="386">
        <v>554.20000000000005</v>
      </c>
      <c r="FJ601" s="386">
        <v>553</v>
      </c>
      <c r="FK601" s="386">
        <v>551</v>
      </c>
      <c r="FL601" s="386">
        <v>549</v>
      </c>
      <c r="FM601" s="386">
        <v>547</v>
      </c>
      <c r="FN601" s="386">
        <v>545</v>
      </c>
      <c r="FO601" s="386">
        <v>543</v>
      </c>
      <c r="FP601" s="386">
        <v>541</v>
      </c>
      <c r="FQ601" s="386">
        <v>539</v>
      </c>
      <c r="FR601" s="386">
        <v>537</v>
      </c>
      <c r="FS601" s="386">
        <v>535</v>
      </c>
      <c r="FT601" s="386">
        <v>533</v>
      </c>
      <c r="FU601" s="386">
        <v>531</v>
      </c>
      <c r="FV601" s="386">
        <v>529</v>
      </c>
      <c r="FW601" s="386">
        <v>527</v>
      </c>
      <c r="FX601" s="386">
        <v>525</v>
      </c>
      <c r="FY601" s="386">
        <v>523</v>
      </c>
      <c r="FZ601" s="386">
        <v>521</v>
      </c>
      <c r="GA601" s="386">
        <v>519</v>
      </c>
      <c r="GB601" s="386">
        <v>517</v>
      </c>
      <c r="GC601" s="386">
        <v>523.90000000000009</v>
      </c>
      <c r="GD601" s="387">
        <v>523.90000000000009</v>
      </c>
      <c r="GE601" s="387">
        <v>523.90000000000009</v>
      </c>
      <c r="GF601" s="387">
        <v>523.90000000000009</v>
      </c>
      <c r="GG601" s="387">
        <v>523.90000000000009</v>
      </c>
      <c r="GH601" s="387">
        <v>523.90000000000009</v>
      </c>
      <c r="GI601" s="387">
        <v>523.90000000000009</v>
      </c>
      <c r="GJ601" s="387">
        <v>523.90000000000009</v>
      </c>
      <c r="GK601" s="387">
        <v>523.90000000000009</v>
      </c>
      <c r="GL601" s="387">
        <v>523.90000000000009</v>
      </c>
      <c r="GM601" s="387">
        <v>523.90000000000009</v>
      </c>
      <c r="GN601" s="387">
        <v>523.90000000000009</v>
      </c>
      <c r="GO601" s="387">
        <v>523.90000000000009</v>
      </c>
      <c r="GP601" s="387">
        <v>523.90000000000009</v>
      </c>
      <c r="GQ601" s="387">
        <v>523.90000000000009</v>
      </c>
      <c r="GR601" s="387">
        <v>523.90000000000009</v>
      </c>
      <c r="GS601" s="387">
        <v>523.90000000000009</v>
      </c>
      <c r="GT601" s="387">
        <v>523.90000000000009</v>
      </c>
      <c r="GU601" s="387">
        <v>523.90000000000009</v>
      </c>
      <c r="GV601" s="387">
        <v>523.90000000000009</v>
      </c>
      <c r="GW601" s="387">
        <v>523.90000000000009</v>
      </c>
      <c r="GX601" s="387">
        <v>523.90000000000009</v>
      </c>
      <c r="GY601" s="387">
        <v>523.90000000000009</v>
      </c>
      <c r="GZ601" s="387">
        <v>523.90000000000009</v>
      </c>
      <c r="HA601" s="387">
        <v>523.90000000000009</v>
      </c>
      <c r="HB601" s="387">
        <v>523.90000000000009</v>
      </c>
      <c r="HC601" s="387">
        <v>523.90000000000009</v>
      </c>
      <c r="HD601" s="387">
        <v>523.90000000000009</v>
      </c>
      <c r="HE601" s="387">
        <v>523.90000000000009</v>
      </c>
      <c r="HS601" s="394">
        <v>2.5417991214624127</v>
      </c>
      <c r="HT601" s="394">
        <v>2.5411788696867128</v>
      </c>
      <c r="HU601" s="394">
        <v>2.5405587692653278</v>
      </c>
      <c r="HV601" s="394">
        <v>2.5399388201613244</v>
      </c>
      <c r="HW601" s="394">
        <v>2.5393190223377768</v>
      </c>
      <c r="HX601" s="394">
        <v>2.526408779890295</v>
      </c>
      <c r="HY601" s="394">
        <v>2.5135641748670938</v>
      </c>
      <c r="HZ601" s="394">
        <v>2.5007848735586027</v>
      </c>
      <c r="IA601" s="394">
        <v>2.4880705439518747</v>
      </c>
      <c r="IB601" s="394">
        <v>2.4754208557219628</v>
      </c>
      <c r="IC601" s="394">
        <v>2.4625071885389227</v>
      </c>
      <c r="ID601" s="394">
        <v>2.4496608888096749</v>
      </c>
      <c r="IE601" s="394">
        <v>2.4368816050946349</v>
      </c>
      <c r="IF601" s="394">
        <v>2.4241689877875925</v>
      </c>
      <c r="IG601" s="394">
        <v>2.4115226891061479</v>
      </c>
      <c r="IH601" s="394">
        <v>2.4012349433747282</v>
      </c>
      <c r="II601" s="394">
        <v>2.3909910859768964</v>
      </c>
      <c r="IJ601" s="394">
        <v>2.3807909296815648</v>
      </c>
      <c r="IK601" s="394">
        <v>2.3706342880563884</v>
      </c>
      <c r="IL601" s="394">
        <v>2.360520975464357</v>
      </c>
      <c r="IM601" s="394">
        <v>2.3504132442858037</v>
      </c>
      <c r="IN601" s="394">
        <v>2.3403487943280652</v>
      </c>
      <c r="IO601" s="394">
        <v>2.330327440261315</v>
      </c>
      <c r="IP601" s="394">
        <v>2.3203489975493055</v>
      </c>
      <c r="IQ601" s="394">
        <v>2.3104132824459729</v>
      </c>
      <c r="IR601" s="394">
        <v>2.3000004479155574</v>
      </c>
      <c r="IS601" s="394">
        <v>2.2896345431373994</v>
      </c>
      <c r="IT601" s="394">
        <v>2.2793153566031301</v>
      </c>
      <c r="IU601" s="394">
        <v>2.2690426777576307</v>
      </c>
      <c r="IV601" s="394">
        <v>2.2588162969947376</v>
      </c>
      <c r="IW601" s="394">
        <v>2.258816296990795</v>
      </c>
      <c r="IX601" s="394">
        <v>2.2588162969868519</v>
      </c>
      <c r="IY601" s="394">
        <v>2.2588162969829093</v>
      </c>
      <c r="IZ601" s="394">
        <v>2.2588162969789667</v>
      </c>
      <c r="JA601" s="394">
        <v>2.258816296975025</v>
      </c>
      <c r="JB601" s="394">
        <v>2.258816296975025</v>
      </c>
      <c r="JC601" s="394">
        <v>2.258816296975025</v>
      </c>
      <c r="JD601" s="394">
        <v>2.258816296975025</v>
      </c>
      <c r="JE601" s="394">
        <v>2.258816296975025</v>
      </c>
      <c r="JF601" s="394">
        <v>2.258816296975025</v>
      </c>
      <c r="JG601" s="394">
        <v>2.258816296975025</v>
      </c>
      <c r="JH601" s="394">
        <v>2.258816296975025</v>
      </c>
      <c r="JI601" s="394">
        <v>2.258816296975025</v>
      </c>
      <c r="JJ601" s="394">
        <v>2.258816296975025</v>
      </c>
      <c r="JK601" s="394">
        <v>2.258816296975025</v>
      </c>
      <c r="JL601" s="394">
        <v>2.258816296975025</v>
      </c>
      <c r="JM601" s="394">
        <v>2.258816296975025</v>
      </c>
      <c r="JN601" s="394">
        <v>2.258816296975025</v>
      </c>
      <c r="JO601" s="394">
        <v>2.258816296975025</v>
      </c>
      <c r="JP601" s="394">
        <v>2.258816296975025</v>
      </c>
      <c r="JQ601" s="394">
        <v>2.258816296975025</v>
      </c>
      <c r="JR601" s="394">
        <v>2.258816296975025</v>
      </c>
      <c r="JS601" s="394">
        <v>2.258816296975025</v>
      </c>
      <c r="JT601" s="394">
        <v>2.258816296975025</v>
      </c>
      <c r="JU601" s="394">
        <v>2.258816296975025</v>
      </c>
      <c r="JV601" s="394">
        <v>2.258816296975025</v>
      </c>
      <c r="JW601" s="394">
        <v>2.258816296975025</v>
      </c>
      <c r="JX601" s="394">
        <v>2.258816296975025</v>
      </c>
      <c r="JY601" s="394">
        <v>2.258816296975025</v>
      </c>
      <c r="JZ601" s="394">
        <v>2.258816296975025</v>
      </c>
      <c r="KA601" s="394">
        <v>2.258816296975025</v>
      </c>
      <c r="KB601" s="394">
        <v>2.258816296975025</v>
      </c>
      <c r="KC601" s="394">
        <v>2.258816296975025</v>
      </c>
    </row>
    <row r="602" spans="1:289" x14ac:dyDescent="0.25">
      <c r="A602" s="383">
        <v>593</v>
      </c>
      <c r="B602" s="384" t="s">
        <v>874</v>
      </c>
      <c r="C602" s="385" t="s">
        <v>142</v>
      </c>
      <c r="D602" s="385" t="s">
        <v>142</v>
      </c>
      <c r="E602" s="129">
        <v>2052</v>
      </c>
      <c r="F602" s="386">
        <v>1892.6915000000001</v>
      </c>
      <c r="G602" s="386">
        <v>1924.0178159039961</v>
      </c>
      <c r="H602" s="386">
        <v>1955.8626199335617</v>
      </c>
      <c r="I602" s="386">
        <v>1988.2344936894567</v>
      </c>
      <c r="J602" s="386">
        <v>2021.1421608082333</v>
      </c>
      <c r="K602" s="386">
        <v>2021.8083881142604</v>
      </c>
      <c r="L602" s="386">
        <v>2022.4748350282064</v>
      </c>
      <c r="M602" s="386">
        <v>2023.1415016224603</v>
      </c>
      <c r="N602" s="386">
        <v>2023.808387969435</v>
      </c>
      <c r="O602" s="386">
        <v>2024.4754941415665</v>
      </c>
      <c r="P602" s="386">
        <v>2025.1417221702945</v>
      </c>
      <c r="Q602" s="386">
        <v>2025.8081694458288</v>
      </c>
      <c r="R602" s="386">
        <v>2026.4748360403205</v>
      </c>
      <c r="S602" s="386">
        <v>2027.1417220259445</v>
      </c>
      <c r="T602" s="386">
        <v>2027.8088274748998</v>
      </c>
      <c r="U602" s="386">
        <v>2028.4750562239551</v>
      </c>
      <c r="V602" s="386">
        <v>2029.1415038598898</v>
      </c>
      <c r="W602" s="386">
        <v>2029.8081704546182</v>
      </c>
      <c r="X602" s="386">
        <v>2030.4750560800783</v>
      </c>
      <c r="Y602" s="386">
        <v>2031.142160808233</v>
      </c>
      <c r="Z602" s="386">
        <v>2031.8083902752542</v>
      </c>
      <c r="AA602" s="386">
        <v>2032.4748382704076</v>
      </c>
      <c r="AB602" s="386">
        <v>2033.1415048653721</v>
      </c>
      <c r="AC602" s="386">
        <v>2033.80839013185</v>
      </c>
      <c r="AD602" s="386">
        <v>2034.4754941415663</v>
      </c>
      <c r="AE602" s="386">
        <v>2035.1417243242026</v>
      </c>
      <c r="AF602" s="386">
        <v>2035.8081726773983</v>
      </c>
      <c r="AG602" s="386">
        <v>2036.4748392725974</v>
      </c>
      <c r="AH602" s="386">
        <v>2037.1417241812678</v>
      </c>
      <c r="AI602" s="386">
        <v>2037.8088274748995</v>
      </c>
      <c r="AJ602" s="386">
        <v>2038.4750583708121</v>
      </c>
      <c r="AK602" s="386">
        <v>2039.1415070808791</v>
      </c>
      <c r="AL602" s="386">
        <v>2039.8081736763115</v>
      </c>
      <c r="AM602" s="386">
        <v>2040.4750582283439</v>
      </c>
      <c r="AN602" s="386">
        <v>2041.1421608082328</v>
      </c>
      <c r="AO602" s="387">
        <v>2041.1421608082328</v>
      </c>
      <c r="AP602" s="387">
        <v>2041.1421608082328</v>
      </c>
      <c r="AQ602" s="387">
        <v>2041.1421608082328</v>
      </c>
      <c r="AR602" s="387">
        <v>2041.1421608082328</v>
      </c>
      <c r="AS602" s="387">
        <v>2041.1421608082328</v>
      </c>
      <c r="AT602" s="387">
        <v>2041.1421608082328</v>
      </c>
      <c r="AU602" s="387">
        <v>2041.1421608082328</v>
      </c>
      <c r="AV602" s="387">
        <v>2041.1421608082328</v>
      </c>
      <c r="AW602" s="387">
        <v>2041.1421608082328</v>
      </c>
      <c r="AX602" s="387">
        <v>2041.1421608082328</v>
      </c>
      <c r="AY602" s="387">
        <v>2041.1421608082328</v>
      </c>
      <c r="AZ602" s="387">
        <v>2041.1421608082328</v>
      </c>
      <c r="BA602" s="387">
        <v>2041.1421608082328</v>
      </c>
      <c r="BB602" s="387">
        <v>2041.1421608082328</v>
      </c>
      <c r="BC602" s="387">
        <v>2041.1421608082328</v>
      </c>
      <c r="BD602" s="387">
        <v>2041.1421608082328</v>
      </c>
      <c r="BE602" s="387">
        <v>2041.1421608082328</v>
      </c>
      <c r="BF602" s="387">
        <v>2041.1421608082328</v>
      </c>
      <c r="BG602" s="387">
        <v>2041.1421608082328</v>
      </c>
      <c r="BH602" s="387">
        <v>2041.1421608082328</v>
      </c>
      <c r="BI602" s="387">
        <v>2041.1421608082328</v>
      </c>
      <c r="BJ602" s="387">
        <v>2041.1421608082328</v>
      </c>
      <c r="BK602" s="387">
        <v>2041.1421608082328</v>
      </c>
      <c r="BL602" s="387">
        <v>2041.1421608082328</v>
      </c>
      <c r="BM602" s="387">
        <v>2041.1421608082328</v>
      </c>
      <c r="BN602" s="387">
        <v>2041.1421608082328</v>
      </c>
      <c r="BO602" s="387">
        <v>2041.1421608082328</v>
      </c>
      <c r="BP602" s="387">
        <v>2041.1421608082328</v>
      </c>
      <c r="CA602" s="386">
        <v>5530</v>
      </c>
      <c r="CB602" s="386">
        <v>5620.2657506412897</v>
      </c>
      <c r="CC602" s="386">
        <v>5712.0049019586795</v>
      </c>
      <c r="CD602" s="386">
        <v>5805.2415041543445</v>
      </c>
      <c r="CE602" s="386">
        <v>5900</v>
      </c>
      <c r="CF602" s="386">
        <v>5871.498225276041</v>
      </c>
      <c r="CG602" s="386">
        <v>5843.1341371897797</v>
      </c>
      <c r="CH602" s="386">
        <v>5814.9070706033299</v>
      </c>
      <c r="CI602" s="386">
        <v>5786.8163635919582</v>
      </c>
      <c r="CJ602" s="386">
        <v>5758.8613574285664</v>
      </c>
      <c r="CK602" s="386">
        <v>5730.251406468612</v>
      </c>
      <c r="CL602" s="386">
        <v>5701.783589386021</v>
      </c>
      <c r="CM602" s="386">
        <v>5673.4572000614744</v>
      </c>
      <c r="CN602" s="386">
        <v>5645.2715358836449</v>
      </c>
      <c r="CO602" s="386">
        <v>5617.2258977317706</v>
      </c>
      <c r="CP602" s="386">
        <v>5594.7886627403841</v>
      </c>
      <c r="CQ602" s="386">
        <v>5572.4410501931052</v>
      </c>
      <c r="CR602" s="386">
        <v>5550.1827021054278</v>
      </c>
      <c r="CS602" s="386">
        <v>5528.0132619227652</v>
      </c>
      <c r="CT602" s="386">
        <v>5505.9323745147403</v>
      </c>
      <c r="CU602" s="386">
        <v>5483.8412332674206</v>
      </c>
      <c r="CV602" s="386">
        <v>5461.8387270574412</v>
      </c>
      <c r="CW602" s="386">
        <v>5439.9245002594525</v>
      </c>
      <c r="CX602" s="386">
        <v>5418.0981986749593</v>
      </c>
      <c r="CY602" s="386">
        <v>5396.3594695265965</v>
      </c>
      <c r="CZ602" s="386">
        <v>5373.4675491469943</v>
      </c>
      <c r="DA602" s="386">
        <v>5350.6727386841103</v>
      </c>
      <c r="DB602" s="386">
        <v>5327.9746261875371</v>
      </c>
      <c r="DC602" s="386">
        <v>5305.372801454404</v>
      </c>
      <c r="DD602" s="386">
        <v>5282.8668560219639</v>
      </c>
      <c r="DE602" s="386">
        <v>5284.5940097455468</v>
      </c>
      <c r="DF602" s="386">
        <v>5286.3217281360166</v>
      </c>
      <c r="DG602" s="386">
        <v>5288.0500113779835</v>
      </c>
      <c r="DH602" s="386">
        <v>5289.7788596561168</v>
      </c>
      <c r="DI602" s="386">
        <v>5291.5082731551493</v>
      </c>
      <c r="DJ602" s="387">
        <v>5291.5082731551493</v>
      </c>
      <c r="DK602" s="387">
        <v>5291.5082731551493</v>
      </c>
      <c r="DL602" s="387">
        <v>5291.5082731551493</v>
      </c>
      <c r="DM602" s="387">
        <v>5291.5082731551493</v>
      </c>
      <c r="DN602" s="387">
        <v>5291.5082731551493</v>
      </c>
      <c r="DO602" s="387">
        <v>5291.5082731551493</v>
      </c>
      <c r="DP602" s="387">
        <v>5291.5082731551493</v>
      </c>
      <c r="DQ602" s="387">
        <v>5291.5082731551493</v>
      </c>
      <c r="DR602" s="387">
        <v>5291.5082731551493</v>
      </c>
      <c r="DS602" s="387">
        <v>5291.5082731551493</v>
      </c>
      <c r="DT602" s="387">
        <v>5291.5082731551493</v>
      </c>
      <c r="DU602" s="387">
        <v>5291.5082731551493</v>
      </c>
      <c r="DV602" s="387">
        <v>5291.5082731551493</v>
      </c>
      <c r="DW602" s="387">
        <v>5291.5082731551493</v>
      </c>
      <c r="DX602" s="387">
        <v>5291.5082731551493</v>
      </c>
      <c r="DY602" s="387">
        <v>5291.5082731551493</v>
      </c>
      <c r="DZ602" s="387">
        <v>5291.5082731551493</v>
      </c>
      <c r="EA602" s="387">
        <v>5291.5082731551493</v>
      </c>
      <c r="EB602" s="387">
        <v>5291.5082731551493</v>
      </c>
      <c r="EC602" s="387">
        <v>5291.5082731551493</v>
      </c>
      <c r="ED602" s="387">
        <v>5291.5082731551493</v>
      </c>
      <c r="EE602" s="387">
        <v>5291.5082731551493</v>
      </c>
      <c r="EF602" s="387">
        <v>5291.5082731551493</v>
      </c>
      <c r="EG602" s="387">
        <v>5291.5082731551493</v>
      </c>
      <c r="EH602" s="387">
        <v>5291.5082731551493</v>
      </c>
      <c r="EI602" s="387">
        <v>5291.5082731551493</v>
      </c>
      <c r="EJ602" s="387">
        <v>5291.5082731551493</v>
      </c>
      <c r="EK602" s="387">
        <v>5291.5082731551493</v>
      </c>
      <c r="EY602" s="386">
        <v>1784</v>
      </c>
      <c r="EZ602" s="386">
        <v>1777</v>
      </c>
      <c r="FA602" s="386">
        <v>1770</v>
      </c>
      <c r="FB602" s="386">
        <v>1763</v>
      </c>
      <c r="FC602" s="386">
        <v>1754.9</v>
      </c>
      <c r="FD602" s="386">
        <v>1766</v>
      </c>
      <c r="FE602" s="386">
        <v>1778</v>
      </c>
      <c r="FF602" s="386">
        <v>1790</v>
      </c>
      <c r="FG602" s="386">
        <v>1802</v>
      </c>
      <c r="FH602" s="386">
        <v>1814</v>
      </c>
      <c r="FI602" s="386">
        <v>1824.0000000000002</v>
      </c>
      <c r="FJ602" s="386">
        <v>1815</v>
      </c>
      <c r="FK602" s="386">
        <v>1806</v>
      </c>
      <c r="FL602" s="386">
        <v>1797</v>
      </c>
      <c r="FM602" s="386">
        <v>1788</v>
      </c>
      <c r="FN602" s="386">
        <v>1779</v>
      </c>
      <c r="FO602" s="386">
        <v>1770</v>
      </c>
      <c r="FP602" s="386">
        <v>1761</v>
      </c>
      <c r="FQ602" s="386">
        <v>1752</v>
      </c>
      <c r="FR602" s="386">
        <v>1743</v>
      </c>
      <c r="FS602" s="386">
        <v>1734</v>
      </c>
      <c r="FT602" s="386">
        <v>1725</v>
      </c>
      <c r="FU602" s="386">
        <v>1716</v>
      </c>
      <c r="FV602" s="386">
        <v>1707</v>
      </c>
      <c r="FW602" s="386">
        <v>1698</v>
      </c>
      <c r="FX602" s="386">
        <v>1689</v>
      </c>
      <c r="FY602" s="386">
        <v>1680</v>
      </c>
      <c r="FZ602" s="386">
        <v>1671</v>
      </c>
      <c r="GA602" s="386">
        <v>1662</v>
      </c>
      <c r="GB602" s="386">
        <v>1653</v>
      </c>
      <c r="GC602" s="386">
        <v>1647.5000000000002</v>
      </c>
      <c r="GD602" s="387">
        <v>1647.5000000000002</v>
      </c>
      <c r="GE602" s="387">
        <v>1647.5000000000002</v>
      </c>
      <c r="GF602" s="387">
        <v>1647.5000000000002</v>
      </c>
      <c r="GG602" s="387">
        <v>1647.5000000000002</v>
      </c>
      <c r="GH602" s="387">
        <v>1647.5000000000002</v>
      </c>
      <c r="GI602" s="387">
        <v>1647.5000000000002</v>
      </c>
      <c r="GJ602" s="387">
        <v>1647.5000000000002</v>
      </c>
      <c r="GK602" s="387">
        <v>1647.5000000000002</v>
      </c>
      <c r="GL602" s="387">
        <v>1647.5000000000002</v>
      </c>
      <c r="GM602" s="387">
        <v>1647.5000000000002</v>
      </c>
      <c r="GN602" s="387">
        <v>1647.5000000000002</v>
      </c>
      <c r="GO602" s="387">
        <v>1647.5000000000002</v>
      </c>
      <c r="GP602" s="387">
        <v>1647.5000000000002</v>
      </c>
      <c r="GQ602" s="387">
        <v>1647.5000000000002</v>
      </c>
      <c r="GR602" s="387">
        <v>1647.5000000000002</v>
      </c>
      <c r="GS602" s="387">
        <v>1647.5000000000002</v>
      </c>
      <c r="GT602" s="387">
        <v>1647.5000000000002</v>
      </c>
      <c r="GU602" s="387">
        <v>1647.5000000000002</v>
      </c>
      <c r="GV602" s="387">
        <v>1647.5000000000002</v>
      </c>
      <c r="GW602" s="387">
        <v>1647.5000000000002</v>
      </c>
      <c r="GX602" s="387">
        <v>1647.5000000000002</v>
      </c>
      <c r="GY602" s="387">
        <v>1647.5000000000002</v>
      </c>
      <c r="GZ602" s="387">
        <v>1647.5000000000002</v>
      </c>
      <c r="HA602" s="387">
        <v>1647.5000000000002</v>
      </c>
      <c r="HB602" s="387">
        <v>1647.5000000000002</v>
      </c>
      <c r="HC602" s="387">
        <v>1647.5000000000002</v>
      </c>
      <c r="HD602" s="387">
        <v>1647.5000000000002</v>
      </c>
      <c r="HE602" s="387">
        <v>1647.5000000000002</v>
      </c>
      <c r="HS602" s="394">
        <v>2.9217651159737335</v>
      </c>
      <c r="HT602" s="394">
        <v>2.921108996072689</v>
      </c>
      <c r="HU602" s="394">
        <v>2.9204530235117994</v>
      </c>
      <c r="HV602" s="394">
        <v>2.9197971982579776</v>
      </c>
      <c r="HW602" s="394">
        <v>2.9191415202781443</v>
      </c>
      <c r="HX602" s="394">
        <v>2.9040824342174107</v>
      </c>
      <c r="HY602" s="394">
        <v>2.8891010340350114</v>
      </c>
      <c r="HZ602" s="394">
        <v>2.8741969189698593</v>
      </c>
      <c r="IA602" s="394">
        <v>2.8593696903282897</v>
      </c>
      <c r="IB602" s="394">
        <v>2.8446189514733953</v>
      </c>
      <c r="IC602" s="394">
        <v>2.829555750956354</v>
      </c>
      <c r="ID602" s="394">
        <v>2.8145723150804431</v>
      </c>
      <c r="IE602" s="394">
        <v>2.7996682214654407</v>
      </c>
      <c r="IF602" s="394">
        <v>2.7848430499677681</v>
      </c>
      <c r="IG602" s="394">
        <v>2.7700963826686471</v>
      </c>
      <c r="IH602" s="394">
        <v>2.7581254428413775</v>
      </c>
      <c r="II602" s="394">
        <v>2.7462062352936214</v>
      </c>
      <c r="IJ602" s="394">
        <v>2.7343385364649251</v>
      </c>
      <c r="IK602" s="394">
        <v>2.7225221237609483</v>
      </c>
      <c r="IL602" s="394">
        <v>2.7107567755492887</v>
      </c>
      <c r="IM602" s="394">
        <v>2.698995269196871</v>
      </c>
      <c r="IN602" s="394">
        <v>2.6872847939929967</v>
      </c>
      <c r="IO602" s="394">
        <v>2.6756251285223094</v>
      </c>
      <c r="IP602" s="394">
        <v>2.6640160523301355</v>
      </c>
      <c r="IQ602" s="394">
        <v>2.6524573459183176</v>
      </c>
      <c r="IR602" s="394">
        <v>2.6403407118643445</v>
      </c>
      <c r="IS602" s="394">
        <v>2.6282794275489914</v>
      </c>
      <c r="IT602" s="394">
        <v>2.6162732401302935</v>
      </c>
      <c r="IU602" s="394">
        <v>2.6043218979212877</v>
      </c>
      <c r="IV602" s="394">
        <v>2.5924251503847384</v>
      </c>
      <c r="IW602" s="394">
        <v>2.5924251503813318</v>
      </c>
      <c r="IX602" s="394">
        <v>2.5924251503779248</v>
      </c>
      <c r="IY602" s="394">
        <v>2.5924251503745182</v>
      </c>
      <c r="IZ602" s="394">
        <v>2.5924251503711115</v>
      </c>
      <c r="JA602" s="394">
        <v>2.5924251503677072</v>
      </c>
      <c r="JB602" s="394">
        <v>2.5924251503677072</v>
      </c>
      <c r="JC602" s="394">
        <v>2.5924251503677072</v>
      </c>
      <c r="JD602" s="394">
        <v>2.5924251503677072</v>
      </c>
      <c r="JE602" s="394">
        <v>2.5924251503677072</v>
      </c>
      <c r="JF602" s="394">
        <v>2.5924251503677072</v>
      </c>
      <c r="JG602" s="394">
        <v>2.5924251503677072</v>
      </c>
      <c r="JH602" s="394">
        <v>2.5924251503677072</v>
      </c>
      <c r="JI602" s="394">
        <v>2.5924251503677072</v>
      </c>
      <c r="JJ602" s="394">
        <v>2.5924251503677072</v>
      </c>
      <c r="JK602" s="394">
        <v>2.5924251503677072</v>
      </c>
      <c r="JL602" s="394">
        <v>2.5924251503677072</v>
      </c>
      <c r="JM602" s="394">
        <v>2.5924251503677072</v>
      </c>
      <c r="JN602" s="394">
        <v>2.5924251503677072</v>
      </c>
      <c r="JO602" s="394">
        <v>2.5924251503677072</v>
      </c>
      <c r="JP602" s="394">
        <v>2.5924251503677072</v>
      </c>
      <c r="JQ602" s="394">
        <v>2.5924251503677072</v>
      </c>
      <c r="JR602" s="394">
        <v>2.5924251503677072</v>
      </c>
      <c r="JS602" s="394">
        <v>2.5924251503677072</v>
      </c>
      <c r="JT602" s="394">
        <v>2.5924251503677072</v>
      </c>
      <c r="JU602" s="394">
        <v>2.5924251503677072</v>
      </c>
      <c r="JV602" s="394">
        <v>2.5924251503677072</v>
      </c>
      <c r="JW602" s="394">
        <v>2.5924251503677072</v>
      </c>
      <c r="JX602" s="394">
        <v>2.5924251503677072</v>
      </c>
      <c r="JY602" s="394">
        <v>2.5924251503677072</v>
      </c>
      <c r="JZ602" s="394">
        <v>2.5924251503677072</v>
      </c>
      <c r="KA602" s="394">
        <v>2.5924251503677072</v>
      </c>
      <c r="KB602" s="394">
        <v>2.5924251503677072</v>
      </c>
      <c r="KC602" s="394">
        <v>2.5924251503677072</v>
      </c>
    </row>
    <row r="603" spans="1:289" x14ac:dyDescent="0.25">
      <c r="A603" s="383">
        <v>594</v>
      </c>
      <c r="B603" s="384" t="s">
        <v>878</v>
      </c>
      <c r="C603" s="385" t="s">
        <v>142</v>
      </c>
      <c r="D603" s="385" t="s">
        <v>142</v>
      </c>
      <c r="E603" s="129">
        <v>2052</v>
      </c>
      <c r="F603" s="386">
        <v>1160.2996699999999</v>
      </c>
      <c r="G603" s="386">
        <v>1310.0368438678811</v>
      </c>
      <c r="H603" s="386">
        <v>1479.097664736317</v>
      </c>
      <c r="I603" s="386">
        <v>1669.9758576019576</v>
      </c>
      <c r="J603" s="386">
        <v>1885.4869637499999</v>
      </c>
      <c r="K603" s="386">
        <v>1975.4249902275283</v>
      </c>
      <c r="L603" s="386">
        <v>2069.6530747973093</v>
      </c>
      <c r="M603" s="386">
        <v>2168.3758539090823</v>
      </c>
      <c r="N603" s="386">
        <v>2271.8077252036146</v>
      </c>
      <c r="O603" s="386">
        <v>2380.1733131230585</v>
      </c>
      <c r="P603" s="386">
        <v>2437.9139510771215</v>
      </c>
      <c r="Q603" s="386">
        <v>2497.0553194960462</v>
      </c>
      <c r="R603" s="386">
        <v>2557.6313987081544</v>
      </c>
      <c r="S603" s="386">
        <v>2619.676993370746</v>
      </c>
      <c r="T603" s="386">
        <v>2683.227752467501</v>
      </c>
      <c r="U603" s="386">
        <v>2733.9669808793501</v>
      </c>
      <c r="V603" s="386">
        <v>2785.665676596001</v>
      </c>
      <c r="W603" s="386">
        <v>2838.3419829266409</v>
      </c>
      <c r="X603" s="386">
        <v>2892.0143862663194</v>
      </c>
      <c r="Y603" s="386">
        <v>2946.7017225836244</v>
      </c>
      <c r="Z603" s="386">
        <v>2994.967690478421</v>
      </c>
      <c r="AA603" s="386">
        <v>3044.0242384441381</v>
      </c>
      <c r="AB603" s="386">
        <v>3093.884315912348</v>
      </c>
      <c r="AC603" s="386">
        <v>3144.5610844218904</v>
      </c>
      <c r="AD603" s="386">
        <v>3196.0679210931148</v>
      </c>
      <c r="AE603" s="386">
        <v>3229.5646296922569</v>
      </c>
      <c r="AF603" s="386">
        <v>3263.4124038865853</v>
      </c>
      <c r="AG603" s="386">
        <v>3297.6149230540836</v>
      </c>
      <c r="AH603" s="386">
        <v>3332.1759051348226</v>
      </c>
      <c r="AI603" s="386">
        <v>3367.0991070351147</v>
      </c>
      <c r="AJ603" s="386">
        <v>3365.1550812771957</v>
      </c>
      <c r="AK603" s="386">
        <v>3363.2121779204972</v>
      </c>
      <c r="AL603" s="386">
        <v>3361.2703963169906</v>
      </c>
      <c r="AM603" s="386">
        <v>3359.3297358190212</v>
      </c>
      <c r="AN603" s="386">
        <v>3357.3901957793087</v>
      </c>
      <c r="AO603" s="387">
        <v>3357.3901957793087</v>
      </c>
      <c r="AP603" s="387">
        <v>3357.3901957793087</v>
      </c>
      <c r="AQ603" s="387">
        <v>3357.3901957793087</v>
      </c>
      <c r="AR603" s="387">
        <v>3357.3901957793087</v>
      </c>
      <c r="AS603" s="387">
        <v>3357.3901957793087</v>
      </c>
      <c r="AT603" s="387">
        <v>3357.3901957793087</v>
      </c>
      <c r="AU603" s="387">
        <v>3357.3901957793087</v>
      </c>
      <c r="AV603" s="387">
        <v>3357.3901957793087</v>
      </c>
      <c r="AW603" s="387">
        <v>3357.3901957793087</v>
      </c>
      <c r="AX603" s="387">
        <v>3357.3901957793087</v>
      </c>
      <c r="AY603" s="387">
        <v>3357.3901957793087</v>
      </c>
      <c r="AZ603" s="387">
        <v>3357.3901957793087</v>
      </c>
      <c r="BA603" s="387">
        <v>3357.3901957793087</v>
      </c>
      <c r="BB603" s="387">
        <v>3357.3901957793087</v>
      </c>
      <c r="BC603" s="387">
        <v>3357.3901957793087</v>
      </c>
      <c r="BD603" s="387">
        <v>3357.3901957793087</v>
      </c>
      <c r="BE603" s="387">
        <v>3357.3901957793087</v>
      </c>
      <c r="BF603" s="387">
        <v>3357.3901957793087</v>
      </c>
      <c r="BG603" s="387">
        <v>3357.3901957793087</v>
      </c>
      <c r="BH603" s="387">
        <v>3357.3901957793087</v>
      </c>
      <c r="BI603" s="387">
        <v>3357.3901957793087</v>
      </c>
      <c r="BJ603" s="387">
        <v>3357.3901957793087</v>
      </c>
      <c r="BK603" s="387">
        <v>3357.3901957793087</v>
      </c>
      <c r="BL603" s="387">
        <v>3357.3901957793087</v>
      </c>
      <c r="BM603" s="387">
        <v>3357.3901957793087</v>
      </c>
      <c r="BN603" s="387">
        <v>3357.3901957793087</v>
      </c>
      <c r="BO603" s="387">
        <v>3357.3901957793087</v>
      </c>
      <c r="BP603" s="387">
        <v>3357.3901957793087</v>
      </c>
      <c r="CA603" s="386">
        <v>3360</v>
      </c>
      <c r="CB603" s="386">
        <v>3793.6094521134191</v>
      </c>
      <c r="CC603" s="386">
        <v>4283.1763914179392</v>
      </c>
      <c r="CD603" s="386">
        <v>4835.9221558190893</v>
      </c>
      <c r="CE603" s="386">
        <v>5460</v>
      </c>
      <c r="CF603" s="386">
        <v>5702.5666251456478</v>
      </c>
      <c r="CG603" s="386">
        <v>5955.9095447298578</v>
      </c>
      <c r="CH603" s="386">
        <v>6220.5075077221418</v>
      </c>
      <c r="CI603" s="386">
        <v>6496.8605320520546</v>
      </c>
      <c r="CJ603" s="386">
        <v>6785.4908495065965</v>
      </c>
      <c r="CK603" s="386">
        <v>6940.7415304589013</v>
      </c>
      <c r="CL603" s="386">
        <v>7099.5443161108833</v>
      </c>
      <c r="CM603" s="386">
        <v>7261.980477911532</v>
      </c>
      <c r="CN603" s="386">
        <v>7428.1331467844238</v>
      </c>
      <c r="CO603" s="386">
        <v>7598.0873556721326</v>
      </c>
      <c r="CP603" s="386">
        <v>7730.2807737526491</v>
      </c>
      <c r="CQ603" s="386">
        <v>7864.7741258778515</v>
      </c>
      <c r="CR603" s="386">
        <v>8001.607426873642</v>
      </c>
      <c r="CS603" s="386">
        <v>8140.8213877538401</v>
      </c>
      <c r="CT603" s="386">
        <v>8282.4574278326327</v>
      </c>
      <c r="CU603" s="386">
        <v>8408.3192171652008</v>
      </c>
      <c r="CV603" s="386">
        <v>8536.0936260496383</v>
      </c>
      <c r="CW603" s="386">
        <v>8665.8097190143417</v>
      </c>
      <c r="CX603" s="386">
        <v>8797.4970022577781</v>
      </c>
      <c r="CY603" s="386">
        <v>8931.1854303601922</v>
      </c>
      <c r="CZ603" s="386">
        <v>9001.5391701462759</v>
      </c>
      <c r="DA603" s="386">
        <v>9072.4471083353019</v>
      </c>
      <c r="DB603" s="386">
        <v>9143.9136105213493</v>
      </c>
      <c r="DC603" s="386">
        <v>9215.9430766876467</v>
      </c>
      <c r="DD603" s="386">
        <v>9288.5399414774656</v>
      </c>
      <c r="DE603" s="386">
        <v>9282.8605544137627</v>
      </c>
      <c r="DF603" s="386">
        <v>9277.1846399558326</v>
      </c>
      <c r="DG603" s="386">
        <v>9271.5121959803837</v>
      </c>
      <c r="DH603" s="386">
        <v>9265.8432203654247</v>
      </c>
      <c r="DI603" s="386">
        <v>9260.1777109902559</v>
      </c>
      <c r="DJ603" s="387">
        <v>9260.1777109902559</v>
      </c>
      <c r="DK603" s="387">
        <v>9260.1777109902559</v>
      </c>
      <c r="DL603" s="387">
        <v>9260.1777109902559</v>
      </c>
      <c r="DM603" s="387">
        <v>9260.1777109902559</v>
      </c>
      <c r="DN603" s="387">
        <v>9260.1777109902559</v>
      </c>
      <c r="DO603" s="387">
        <v>9260.1777109902559</v>
      </c>
      <c r="DP603" s="387">
        <v>9260.1777109902559</v>
      </c>
      <c r="DQ603" s="387">
        <v>9260.1777109902559</v>
      </c>
      <c r="DR603" s="387">
        <v>9260.1777109902559</v>
      </c>
      <c r="DS603" s="387">
        <v>9260.1777109902559</v>
      </c>
      <c r="DT603" s="387">
        <v>9260.1777109902559</v>
      </c>
      <c r="DU603" s="387">
        <v>9260.1777109902559</v>
      </c>
      <c r="DV603" s="387">
        <v>9260.1777109902559</v>
      </c>
      <c r="DW603" s="387">
        <v>9260.1777109902559</v>
      </c>
      <c r="DX603" s="387">
        <v>9260.1777109902559</v>
      </c>
      <c r="DY603" s="387">
        <v>9260.1777109902559</v>
      </c>
      <c r="DZ603" s="387">
        <v>9260.1777109902559</v>
      </c>
      <c r="EA603" s="387">
        <v>9260.1777109902559</v>
      </c>
      <c r="EB603" s="387">
        <v>9260.1777109902559</v>
      </c>
      <c r="EC603" s="387">
        <v>9260.1777109902559</v>
      </c>
      <c r="ED603" s="387">
        <v>9260.1777109902559</v>
      </c>
      <c r="EE603" s="387">
        <v>9260.1777109902559</v>
      </c>
      <c r="EF603" s="387">
        <v>9260.1777109902559</v>
      </c>
      <c r="EG603" s="387">
        <v>9260.1777109902559</v>
      </c>
      <c r="EH603" s="387">
        <v>9260.1777109902559</v>
      </c>
      <c r="EI603" s="387">
        <v>9260.1777109902559</v>
      </c>
      <c r="EJ603" s="387">
        <v>9260.1777109902559</v>
      </c>
      <c r="EK603" s="387">
        <v>9260.1777109902559</v>
      </c>
      <c r="EY603" s="386">
        <v>0</v>
      </c>
      <c r="EZ603" s="386">
        <v>0</v>
      </c>
      <c r="FA603" s="386">
        <v>0</v>
      </c>
      <c r="FB603" s="386">
        <v>0</v>
      </c>
      <c r="FC603" s="386">
        <v>0</v>
      </c>
      <c r="FD603" s="386">
        <v>0</v>
      </c>
      <c r="FE603" s="386">
        <v>0</v>
      </c>
      <c r="FF603" s="386">
        <v>0</v>
      </c>
      <c r="FG603" s="386">
        <v>0</v>
      </c>
      <c r="FH603" s="386">
        <v>0</v>
      </c>
      <c r="FI603" s="386">
        <v>0</v>
      </c>
      <c r="FJ603" s="386">
        <v>0</v>
      </c>
      <c r="FK603" s="386">
        <v>0</v>
      </c>
      <c r="FL603" s="386">
        <v>0</v>
      </c>
      <c r="FM603" s="386">
        <v>0</v>
      </c>
      <c r="FN603" s="386">
        <v>0</v>
      </c>
      <c r="FO603" s="386">
        <v>0</v>
      </c>
      <c r="FP603" s="386">
        <v>0</v>
      </c>
      <c r="FQ603" s="386">
        <v>0</v>
      </c>
      <c r="FR603" s="386">
        <v>0</v>
      </c>
      <c r="FS603" s="386">
        <v>0</v>
      </c>
      <c r="FT603" s="386">
        <v>0</v>
      </c>
      <c r="FU603" s="386">
        <v>0</v>
      </c>
      <c r="FV603" s="386">
        <v>0</v>
      </c>
      <c r="FW603" s="386">
        <v>0</v>
      </c>
      <c r="FX603" s="386">
        <v>0</v>
      </c>
      <c r="FY603" s="386">
        <v>0</v>
      </c>
      <c r="FZ603" s="386">
        <v>0</v>
      </c>
      <c r="GA603" s="386">
        <v>0</v>
      </c>
      <c r="GB603" s="386">
        <v>0</v>
      </c>
      <c r="GC603" s="386">
        <v>0</v>
      </c>
      <c r="GD603" s="387">
        <v>0</v>
      </c>
      <c r="GE603" s="387">
        <v>0</v>
      </c>
      <c r="GF603" s="387">
        <v>0</v>
      </c>
      <c r="GG603" s="387">
        <v>0</v>
      </c>
      <c r="GH603" s="387">
        <v>0</v>
      </c>
      <c r="GI603" s="387">
        <v>0</v>
      </c>
      <c r="GJ603" s="387">
        <v>0</v>
      </c>
      <c r="GK603" s="387">
        <v>0</v>
      </c>
      <c r="GL603" s="387">
        <v>0</v>
      </c>
      <c r="GM603" s="387">
        <v>0</v>
      </c>
      <c r="GN603" s="387">
        <v>0</v>
      </c>
      <c r="GO603" s="387">
        <v>0</v>
      </c>
      <c r="GP603" s="387">
        <v>0</v>
      </c>
      <c r="GQ603" s="387">
        <v>0</v>
      </c>
      <c r="GR603" s="387">
        <v>0</v>
      </c>
      <c r="GS603" s="387">
        <v>0</v>
      </c>
      <c r="GT603" s="387">
        <v>0</v>
      </c>
      <c r="GU603" s="387">
        <v>0</v>
      </c>
      <c r="GV603" s="387">
        <v>0</v>
      </c>
      <c r="GW603" s="387">
        <v>0</v>
      </c>
      <c r="GX603" s="387">
        <v>0</v>
      </c>
      <c r="GY603" s="387">
        <v>0</v>
      </c>
      <c r="GZ603" s="387">
        <v>0</v>
      </c>
      <c r="HA603" s="387">
        <v>0</v>
      </c>
      <c r="HB603" s="387">
        <v>0</v>
      </c>
      <c r="HC603" s="387">
        <v>0</v>
      </c>
      <c r="HD603" s="387">
        <v>0</v>
      </c>
      <c r="HE603" s="387">
        <v>0</v>
      </c>
      <c r="HS603" s="394">
        <v>2.8958036332114103</v>
      </c>
      <c r="HT603" s="394">
        <v>2.8958036332114103</v>
      </c>
      <c r="HU603" s="394">
        <v>2.8958036332114103</v>
      </c>
      <c r="HV603" s="394">
        <v>2.8958036332114103</v>
      </c>
      <c r="HW603" s="394">
        <v>2.8958036332114103</v>
      </c>
      <c r="HX603" s="394">
        <v>2.8867543203899784</v>
      </c>
      <c r="HY603" s="394">
        <v>2.8777332864413268</v>
      </c>
      <c r="HZ603" s="394">
        <v>2.8687404429946954</v>
      </c>
      <c r="IA603" s="394">
        <v>2.8597757019554826</v>
      </c>
      <c r="IB603" s="394">
        <v>2.8508389755043759</v>
      </c>
      <c r="IC603" s="394">
        <v>2.8470002099099259</v>
      </c>
      <c r="ID603" s="394">
        <v>2.843166613362698</v>
      </c>
      <c r="IE603" s="394">
        <v>2.8393381789023699</v>
      </c>
      <c r="IF603" s="394">
        <v>2.8355148995779906</v>
      </c>
      <c r="IG603" s="394">
        <v>2.8316967684479701</v>
      </c>
      <c r="IH603" s="394">
        <v>2.8274960260369677</v>
      </c>
      <c r="II603" s="394">
        <v>2.8233015153090326</v>
      </c>
      <c r="IJ603" s="394">
        <v>2.8191132270196384</v>
      </c>
      <c r="IK603" s="394">
        <v>2.8149311519379729</v>
      </c>
      <c r="IL603" s="394">
        <v>2.8107552808469181</v>
      </c>
      <c r="IM603" s="394">
        <v>2.8074824459365177</v>
      </c>
      <c r="IN603" s="394">
        <v>2.8042134219051444</v>
      </c>
      <c r="IO603" s="394">
        <v>2.8009482043154228</v>
      </c>
      <c r="IP603" s="394">
        <v>2.7976867887351431</v>
      </c>
      <c r="IQ603" s="394">
        <v>2.7944291707372604</v>
      </c>
      <c r="IR603" s="394">
        <v>2.7872299217631777</v>
      </c>
      <c r="IS603" s="394">
        <v>2.7800492201140141</v>
      </c>
      <c r="IT603" s="394">
        <v>2.7728870180065539</v>
      </c>
      <c r="IU603" s="394">
        <v>2.7657432677806852</v>
      </c>
      <c r="IV603" s="394">
        <v>2.7586179218990829</v>
      </c>
      <c r="IW603" s="394">
        <v>2.7585238511179067</v>
      </c>
      <c r="IX603" s="394">
        <v>2.7584297835446097</v>
      </c>
      <c r="IY603" s="394">
        <v>2.7583357191790818</v>
      </c>
      <c r="IZ603" s="394">
        <v>2.7582416580212143</v>
      </c>
      <c r="JA603" s="394">
        <v>2.7581476000708962</v>
      </c>
      <c r="JB603" s="394">
        <v>2.7581476000708962</v>
      </c>
      <c r="JC603" s="394">
        <v>2.7581476000708962</v>
      </c>
      <c r="JD603" s="394">
        <v>2.7581476000708962</v>
      </c>
      <c r="JE603" s="394">
        <v>2.7581476000708962</v>
      </c>
      <c r="JF603" s="394">
        <v>2.7581476000708962</v>
      </c>
      <c r="JG603" s="394">
        <v>2.7581476000708962</v>
      </c>
      <c r="JH603" s="394">
        <v>2.7581476000708962</v>
      </c>
      <c r="JI603" s="394">
        <v>2.7581476000708962</v>
      </c>
      <c r="JJ603" s="394">
        <v>2.7581476000708962</v>
      </c>
      <c r="JK603" s="394">
        <v>2.7581476000708962</v>
      </c>
      <c r="JL603" s="394">
        <v>2.7581476000708962</v>
      </c>
      <c r="JM603" s="394">
        <v>2.7581476000708962</v>
      </c>
      <c r="JN603" s="394">
        <v>2.7581476000708962</v>
      </c>
      <c r="JO603" s="394">
        <v>2.7581476000708962</v>
      </c>
      <c r="JP603" s="394">
        <v>2.7581476000708962</v>
      </c>
      <c r="JQ603" s="394">
        <v>2.7581476000708962</v>
      </c>
      <c r="JR603" s="394">
        <v>2.7581476000708962</v>
      </c>
      <c r="JS603" s="394">
        <v>2.7581476000708962</v>
      </c>
      <c r="JT603" s="394">
        <v>2.7581476000708962</v>
      </c>
      <c r="JU603" s="394">
        <v>2.7581476000708962</v>
      </c>
      <c r="JV603" s="394">
        <v>2.7581476000708962</v>
      </c>
      <c r="JW603" s="394">
        <v>2.7581476000708962</v>
      </c>
      <c r="JX603" s="394">
        <v>2.7581476000708962</v>
      </c>
      <c r="JY603" s="394">
        <v>2.7581476000708962</v>
      </c>
      <c r="JZ603" s="394">
        <v>2.7581476000708962</v>
      </c>
      <c r="KA603" s="394">
        <v>2.7581476000708962</v>
      </c>
      <c r="KB603" s="394">
        <v>2.7581476000708962</v>
      </c>
      <c r="KC603" s="394">
        <v>2.7581476000708962</v>
      </c>
    </row>
    <row r="604" spans="1:289" x14ac:dyDescent="0.25">
      <c r="A604" s="383">
        <v>595</v>
      </c>
      <c r="B604" s="384" t="s">
        <v>878</v>
      </c>
      <c r="C604" s="385" t="s">
        <v>142</v>
      </c>
      <c r="D604" s="385" t="s">
        <v>142</v>
      </c>
      <c r="E604" s="129">
        <v>2052</v>
      </c>
      <c r="F604" s="386">
        <v>2253.55933</v>
      </c>
      <c r="G604" s="386">
        <v>2316.857348260452</v>
      </c>
      <c r="H604" s="386">
        <v>2381.9332824880426</v>
      </c>
      <c r="I604" s="386">
        <v>2448.8370708210114</v>
      </c>
      <c r="J604" s="386">
        <v>2517.6200540609952</v>
      </c>
      <c r="K604" s="386">
        <v>2583.5337292575209</v>
      </c>
      <c r="L604" s="386">
        <v>2651.1730868384498</v>
      </c>
      <c r="M604" s="386">
        <v>2720.5833068014522</v>
      </c>
      <c r="N604" s="386">
        <v>2791.8107519992877</v>
      </c>
      <c r="O604" s="386">
        <v>2864.9029991080674</v>
      </c>
      <c r="P604" s="386">
        <v>2934.5036526058311</v>
      </c>
      <c r="Q604" s="386">
        <v>3005.7952013865497</v>
      </c>
      <c r="R604" s="386">
        <v>3078.8187244733967</v>
      </c>
      <c r="S604" s="386">
        <v>3153.6162988733727</v>
      </c>
      <c r="T604" s="386">
        <v>3230.2310238225668</v>
      </c>
      <c r="U604" s="386">
        <v>3297.2995977792375</v>
      </c>
      <c r="V604" s="386">
        <v>3365.7607017374494</v>
      </c>
      <c r="W604" s="386">
        <v>3435.6432484903448</v>
      </c>
      <c r="X604" s="386">
        <v>3506.9767511410109</v>
      </c>
      <c r="Y604" s="386">
        <v>3579.7913355665837</v>
      </c>
      <c r="Z604" s="386">
        <v>3648.3569565312887</v>
      </c>
      <c r="AA604" s="386">
        <v>3718.2358507953522</v>
      </c>
      <c r="AB604" s="386">
        <v>3789.4531721710578</v>
      </c>
      <c r="AC604" s="386">
        <v>3862.0345562548473</v>
      </c>
      <c r="AD604" s="386">
        <v>3936.0061296551862</v>
      </c>
      <c r="AE604" s="386">
        <v>3983.4767161834129</v>
      </c>
      <c r="AF604" s="386">
        <v>4031.5198263589878</v>
      </c>
      <c r="AG604" s="386">
        <v>4080.1423651593027</v>
      </c>
      <c r="AH604" s="386">
        <v>4129.3513208399045</v>
      </c>
      <c r="AI604" s="386">
        <v>4179.1537659388778</v>
      </c>
      <c r="AJ604" s="386">
        <v>4176.4510957939601</v>
      </c>
      <c r="AK604" s="386">
        <v>4173.7501734732004</v>
      </c>
      <c r="AL604" s="386">
        <v>4171.050997846276</v>
      </c>
      <c r="AM604" s="386">
        <v>4168.3535677835953</v>
      </c>
      <c r="AN604" s="386">
        <v>4165.6578821562962</v>
      </c>
      <c r="AO604" s="387">
        <v>4165.6578821562962</v>
      </c>
      <c r="AP604" s="387">
        <v>4165.6578821562962</v>
      </c>
      <c r="AQ604" s="387">
        <v>4165.6578821562962</v>
      </c>
      <c r="AR604" s="387">
        <v>4165.6578821562962</v>
      </c>
      <c r="AS604" s="387">
        <v>4165.6578821562962</v>
      </c>
      <c r="AT604" s="387">
        <v>4165.6578821562962</v>
      </c>
      <c r="AU604" s="387">
        <v>4165.6578821562962</v>
      </c>
      <c r="AV604" s="387">
        <v>4165.6578821562962</v>
      </c>
      <c r="AW604" s="387">
        <v>4165.6578821562962</v>
      </c>
      <c r="AX604" s="387">
        <v>4165.6578821562962</v>
      </c>
      <c r="AY604" s="387">
        <v>4165.6578821562962</v>
      </c>
      <c r="AZ604" s="387">
        <v>4165.6578821562962</v>
      </c>
      <c r="BA604" s="387">
        <v>4165.6578821562962</v>
      </c>
      <c r="BB604" s="387">
        <v>4165.6578821562962</v>
      </c>
      <c r="BC604" s="387">
        <v>4165.6578821562962</v>
      </c>
      <c r="BD604" s="387">
        <v>4165.6578821562962</v>
      </c>
      <c r="BE604" s="387">
        <v>4165.6578821562962</v>
      </c>
      <c r="BF604" s="387">
        <v>4165.6578821562962</v>
      </c>
      <c r="BG604" s="387">
        <v>4165.6578821562962</v>
      </c>
      <c r="BH604" s="387">
        <v>4165.6578821562962</v>
      </c>
      <c r="BI604" s="387">
        <v>4165.6578821562962</v>
      </c>
      <c r="BJ604" s="387">
        <v>4165.6578821562962</v>
      </c>
      <c r="BK604" s="387">
        <v>4165.6578821562962</v>
      </c>
      <c r="BL604" s="387">
        <v>4165.6578821562962</v>
      </c>
      <c r="BM604" s="387">
        <v>4165.6578821562962</v>
      </c>
      <c r="BN604" s="387">
        <v>4165.6578821562962</v>
      </c>
      <c r="BO604" s="387">
        <v>4165.6578821562962</v>
      </c>
      <c r="BP604" s="387">
        <v>4165.6578821562962</v>
      </c>
      <c r="CA604" s="386">
        <v>6229.9999999999991</v>
      </c>
      <c r="CB604" s="386">
        <v>6404.9883610841589</v>
      </c>
      <c r="CC604" s="386">
        <v>6584.8917986554643</v>
      </c>
      <c r="CD604" s="386">
        <v>6769.8483674778145</v>
      </c>
      <c r="CE604" s="386">
        <v>6959.9999999999991</v>
      </c>
      <c r="CF604" s="386">
        <v>7086.1560066644161</v>
      </c>
      <c r="CG604" s="386">
        <v>7214.5986998256021</v>
      </c>
      <c r="CH604" s="386">
        <v>7345.369527649782</v>
      </c>
      <c r="CI604" s="386">
        <v>7478.510689586964</v>
      </c>
      <c r="CJ604" s="386">
        <v>7614.0651499886053</v>
      </c>
      <c r="CK604" s="386">
        <v>7748.4071679542267</v>
      </c>
      <c r="CL604" s="386">
        <v>7885.1195068240631</v>
      </c>
      <c r="CM604" s="386">
        <v>8024.2439883696952</v>
      </c>
      <c r="CN604" s="386">
        <v>8165.8231722630335</v>
      </c>
      <c r="CO604" s="386">
        <v>8309.9003690957779</v>
      </c>
      <c r="CP604" s="386">
        <v>8450.0442334430063</v>
      </c>
      <c r="CQ604" s="386">
        <v>8592.5515801235742</v>
      </c>
      <c r="CR604" s="386">
        <v>8737.4622685260183</v>
      </c>
      <c r="CS604" s="386">
        <v>8884.8168302549675</v>
      </c>
      <c r="CT604" s="386">
        <v>9034.6564804678474</v>
      </c>
      <c r="CU604" s="386">
        <v>9177.9520589622243</v>
      </c>
      <c r="CV604" s="386">
        <v>9323.5203993330979</v>
      </c>
      <c r="CW604" s="386">
        <v>9471.3975490747544</v>
      </c>
      <c r="CX604" s="386">
        <v>9621.6201274183877</v>
      </c>
      <c r="CY604" s="386">
        <v>9774.2253344002274</v>
      </c>
      <c r="CZ604" s="386">
        <v>9852.8170348430049</v>
      </c>
      <c r="DA604" s="386">
        <v>9932.0406682694374</v>
      </c>
      <c r="DB604" s="386">
        <v>10011.901315868679</v>
      </c>
      <c r="DC604" s="386">
        <v>10092.404099686246</v>
      </c>
      <c r="DD604" s="386">
        <v>10173.554182952526</v>
      </c>
      <c r="DE604" s="386">
        <v>10167.1776855346</v>
      </c>
      <c r="DF604" s="386">
        <v>10160.805184725783</v>
      </c>
      <c r="DG604" s="386">
        <v>10154.436678021113</v>
      </c>
      <c r="DH604" s="386">
        <v>10148.072162917199</v>
      </c>
      <c r="DI604" s="386">
        <v>10141.711636912214</v>
      </c>
      <c r="DJ604" s="387">
        <v>10141.711636912214</v>
      </c>
      <c r="DK604" s="387">
        <v>10141.711636912214</v>
      </c>
      <c r="DL604" s="387">
        <v>10141.711636912214</v>
      </c>
      <c r="DM604" s="387">
        <v>10141.711636912214</v>
      </c>
      <c r="DN604" s="387">
        <v>10141.711636912214</v>
      </c>
      <c r="DO604" s="387">
        <v>10141.711636912214</v>
      </c>
      <c r="DP604" s="387">
        <v>10141.711636912214</v>
      </c>
      <c r="DQ604" s="387">
        <v>10141.711636912214</v>
      </c>
      <c r="DR604" s="387">
        <v>10141.711636912214</v>
      </c>
      <c r="DS604" s="387">
        <v>10141.711636912214</v>
      </c>
      <c r="DT604" s="387">
        <v>10141.711636912214</v>
      </c>
      <c r="DU604" s="387">
        <v>10141.711636912214</v>
      </c>
      <c r="DV604" s="387">
        <v>10141.711636912214</v>
      </c>
      <c r="DW604" s="387">
        <v>10141.711636912214</v>
      </c>
      <c r="DX604" s="387">
        <v>10141.711636912214</v>
      </c>
      <c r="DY604" s="387">
        <v>10141.711636912214</v>
      </c>
      <c r="DZ604" s="387">
        <v>10141.711636912214</v>
      </c>
      <c r="EA604" s="387">
        <v>10141.711636912214</v>
      </c>
      <c r="EB604" s="387">
        <v>10141.711636912214</v>
      </c>
      <c r="EC604" s="387">
        <v>10141.711636912214</v>
      </c>
      <c r="ED604" s="387">
        <v>10141.711636912214</v>
      </c>
      <c r="EE604" s="387">
        <v>10141.711636912214</v>
      </c>
      <c r="EF604" s="387">
        <v>10141.711636912214</v>
      </c>
      <c r="EG604" s="387">
        <v>10141.711636912214</v>
      </c>
      <c r="EH604" s="387">
        <v>10141.711636912214</v>
      </c>
      <c r="EI604" s="387">
        <v>10141.711636912214</v>
      </c>
      <c r="EJ604" s="387">
        <v>10141.711636912214</v>
      </c>
      <c r="EK604" s="387">
        <v>10141.711636912214</v>
      </c>
      <c r="EY604" s="386">
        <v>0</v>
      </c>
      <c r="EZ604" s="386">
        <v>0</v>
      </c>
      <c r="FA604" s="386">
        <v>0</v>
      </c>
      <c r="FB604" s="386">
        <v>0</v>
      </c>
      <c r="FC604" s="386">
        <v>0</v>
      </c>
      <c r="FD604" s="386">
        <v>0</v>
      </c>
      <c r="FE604" s="386">
        <v>0</v>
      </c>
      <c r="FF604" s="386">
        <v>0</v>
      </c>
      <c r="FG604" s="386">
        <v>0</v>
      </c>
      <c r="FH604" s="386">
        <v>0</v>
      </c>
      <c r="FI604" s="386">
        <v>0</v>
      </c>
      <c r="FJ604" s="386">
        <v>0</v>
      </c>
      <c r="FK604" s="386">
        <v>0</v>
      </c>
      <c r="FL604" s="386">
        <v>0</v>
      </c>
      <c r="FM604" s="386">
        <v>0</v>
      </c>
      <c r="FN604" s="386">
        <v>0</v>
      </c>
      <c r="FO604" s="386">
        <v>0</v>
      </c>
      <c r="FP604" s="386">
        <v>0</v>
      </c>
      <c r="FQ604" s="386">
        <v>0</v>
      </c>
      <c r="FR604" s="386">
        <v>0</v>
      </c>
      <c r="FS604" s="386">
        <v>0</v>
      </c>
      <c r="FT604" s="386">
        <v>0</v>
      </c>
      <c r="FU604" s="386">
        <v>0</v>
      </c>
      <c r="FV604" s="386">
        <v>0</v>
      </c>
      <c r="FW604" s="386">
        <v>0</v>
      </c>
      <c r="FX604" s="386">
        <v>0</v>
      </c>
      <c r="FY604" s="386">
        <v>0</v>
      </c>
      <c r="FZ604" s="386">
        <v>0</v>
      </c>
      <c r="GA604" s="386">
        <v>0</v>
      </c>
      <c r="GB604" s="386">
        <v>0</v>
      </c>
      <c r="GC604" s="386">
        <v>0</v>
      </c>
      <c r="GD604" s="387">
        <v>0</v>
      </c>
      <c r="GE604" s="387">
        <v>0</v>
      </c>
      <c r="GF604" s="387">
        <v>0</v>
      </c>
      <c r="GG604" s="387">
        <v>0</v>
      </c>
      <c r="GH604" s="387">
        <v>0</v>
      </c>
      <c r="GI604" s="387">
        <v>0</v>
      </c>
      <c r="GJ604" s="387">
        <v>0</v>
      </c>
      <c r="GK604" s="387">
        <v>0</v>
      </c>
      <c r="GL604" s="387">
        <v>0</v>
      </c>
      <c r="GM604" s="387">
        <v>0</v>
      </c>
      <c r="GN604" s="387">
        <v>0</v>
      </c>
      <c r="GO604" s="387">
        <v>0</v>
      </c>
      <c r="GP604" s="387">
        <v>0</v>
      </c>
      <c r="GQ604" s="387">
        <v>0</v>
      </c>
      <c r="GR604" s="387">
        <v>0</v>
      </c>
      <c r="GS604" s="387">
        <v>0</v>
      </c>
      <c r="GT604" s="387">
        <v>0</v>
      </c>
      <c r="GU604" s="387">
        <v>0</v>
      </c>
      <c r="GV604" s="387">
        <v>0</v>
      </c>
      <c r="GW604" s="387">
        <v>0</v>
      </c>
      <c r="GX604" s="387">
        <v>0</v>
      </c>
      <c r="GY604" s="387">
        <v>0</v>
      </c>
      <c r="GZ604" s="387">
        <v>0</v>
      </c>
      <c r="HA604" s="387">
        <v>0</v>
      </c>
      <c r="HB604" s="387">
        <v>0</v>
      </c>
      <c r="HC604" s="387">
        <v>0</v>
      </c>
      <c r="HD604" s="387">
        <v>0</v>
      </c>
      <c r="HE604" s="387">
        <v>0</v>
      </c>
      <c r="HS604" s="394">
        <v>2.7645156340303672</v>
      </c>
      <c r="HT604" s="394">
        <v>2.7645156340303672</v>
      </c>
      <c r="HU604" s="394">
        <v>2.7645156340303672</v>
      </c>
      <c r="HV604" s="394">
        <v>2.7645156340303667</v>
      </c>
      <c r="HW604" s="394">
        <v>2.7645156340303672</v>
      </c>
      <c r="HX604" s="394">
        <v>2.7428153642495308</v>
      </c>
      <c r="HY604" s="394">
        <v>2.7212854323400979</v>
      </c>
      <c r="HZ604" s="394">
        <v>2.6999245012223572</v>
      </c>
      <c r="IA604" s="394">
        <v>2.6787312443121043</v>
      </c>
      <c r="IB604" s="394">
        <v>2.657704345438257</v>
      </c>
      <c r="IC604" s="394">
        <v>2.640448977145986</v>
      </c>
      <c r="ID604" s="394">
        <v>2.6233056407790922</v>
      </c>
      <c r="IE604" s="394">
        <v>2.6062736089609069</v>
      </c>
      <c r="IF604" s="394">
        <v>2.5893521590373147</v>
      </c>
      <c r="IG604" s="394">
        <v>2.5725405730460942</v>
      </c>
      <c r="IH604" s="394">
        <v>2.5627165451189788</v>
      </c>
      <c r="II604" s="394">
        <v>2.5529300332278488</v>
      </c>
      <c r="IJ604" s="394">
        <v>2.5431808941063205</v>
      </c>
      <c r="IK604" s="394">
        <v>2.5334689850351166</v>
      </c>
      <c r="IL604" s="394">
        <v>2.5237941638399732</v>
      </c>
      <c r="IM604" s="394">
        <v>2.5156398259035084</v>
      </c>
      <c r="IN604" s="394">
        <v>2.5075118345004239</v>
      </c>
      <c r="IO604" s="394">
        <v>2.4994101045054982</v>
      </c>
      <c r="IP604" s="394">
        <v>2.4913345510685478</v>
      </c>
      <c r="IQ604" s="394">
        <v>2.4832850896135414</v>
      </c>
      <c r="IR604" s="394">
        <v>2.4734215201546434</v>
      </c>
      <c r="IS604" s="394">
        <v>2.4635971286390586</v>
      </c>
      <c r="IT604" s="394">
        <v>2.4538117594526092</v>
      </c>
      <c r="IU604" s="394">
        <v>2.4440652575992163</v>
      </c>
      <c r="IV604" s="394">
        <v>2.4343574686984417</v>
      </c>
      <c r="IW604" s="394">
        <v>2.4344060189699834</v>
      </c>
      <c r="IX604" s="394">
        <v>2.4344545702098013</v>
      </c>
      <c r="IY604" s="394">
        <v>2.4345031224179134</v>
      </c>
      <c r="IZ604" s="394">
        <v>2.4345516755943404</v>
      </c>
      <c r="JA604" s="394">
        <v>2.4346002297391007</v>
      </c>
      <c r="JB604" s="394">
        <v>2.4346002297391007</v>
      </c>
      <c r="JC604" s="394">
        <v>2.4346002297391007</v>
      </c>
      <c r="JD604" s="394">
        <v>2.4346002297391007</v>
      </c>
      <c r="JE604" s="394">
        <v>2.4346002297391007</v>
      </c>
      <c r="JF604" s="394">
        <v>2.4346002297391007</v>
      </c>
      <c r="JG604" s="394">
        <v>2.4346002297391007</v>
      </c>
      <c r="JH604" s="394">
        <v>2.4346002297391007</v>
      </c>
      <c r="JI604" s="394">
        <v>2.4346002297391007</v>
      </c>
      <c r="JJ604" s="394">
        <v>2.4346002297391007</v>
      </c>
      <c r="JK604" s="394">
        <v>2.4346002297391007</v>
      </c>
      <c r="JL604" s="394">
        <v>2.4346002297391007</v>
      </c>
      <c r="JM604" s="394">
        <v>2.4346002297391007</v>
      </c>
      <c r="JN604" s="394">
        <v>2.4346002297391007</v>
      </c>
      <c r="JO604" s="394">
        <v>2.4346002297391007</v>
      </c>
      <c r="JP604" s="394">
        <v>2.4346002297391007</v>
      </c>
      <c r="JQ604" s="394">
        <v>2.4346002297391007</v>
      </c>
      <c r="JR604" s="394">
        <v>2.4346002297391007</v>
      </c>
      <c r="JS604" s="394">
        <v>2.4346002297391007</v>
      </c>
      <c r="JT604" s="394">
        <v>2.4346002297391007</v>
      </c>
      <c r="JU604" s="394">
        <v>2.4346002297391007</v>
      </c>
      <c r="JV604" s="394">
        <v>2.4346002297391007</v>
      </c>
      <c r="JW604" s="394">
        <v>2.4346002297391007</v>
      </c>
      <c r="JX604" s="394">
        <v>2.4346002297391007</v>
      </c>
      <c r="JY604" s="394">
        <v>2.4346002297391007</v>
      </c>
      <c r="JZ604" s="394">
        <v>2.4346002297391007</v>
      </c>
      <c r="KA604" s="394">
        <v>2.4346002297391007</v>
      </c>
      <c r="KB604" s="394">
        <v>2.4346002297391007</v>
      </c>
      <c r="KC604" s="394">
        <v>2.4346002297391007</v>
      </c>
    </row>
    <row r="605" spans="1:289" x14ac:dyDescent="0.25">
      <c r="A605" s="383">
        <v>596</v>
      </c>
      <c r="B605" s="384" t="s">
        <v>879</v>
      </c>
      <c r="C605" s="385" t="s">
        <v>142</v>
      </c>
      <c r="D605" s="385" t="s">
        <v>142</v>
      </c>
      <c r="E605" s="129">
        <v>2052</v>
      </c>
      <c r="F605" s="386">
        <v>4971.3872000000001</v>
      </c>
      <c r="G605" s="386">
        <v>4983.3695891717216</v>
      </c>
      <c r="H605" s="386">
        <v>4995.3808591456191</v>
      </c>
      <c r="I605" s="386">
        <v>5007.4210795322451</v>
      </c>
      <c r="J605" s="386">
        <v>5019.4903201099351</v>
      </c>
      <c r="K605" s="386">
        <v>5030.0273044838241</v>
      </c>
      <c r="L605" s="386">
        <v>5040.5864082428725</v>
      </c>
      <c r="M605" s="386">
        <v>5051.1676778204037</v>
      </c>
      <c r="N605" s="386">
        <v>5061.7711597472144</v>
      </c>
      <c r="O605" s="386">
        <v>5072.3969006517809</v>
      </c>
      <c r="P605" s="386">
        <v>5083.1391086043905</v>
      </c>
      <c r="Q605" s="386">
        <v>5093.9040661631443</v>
      </c>
      <c r="R605" s="386">
        <v>5104.6918215066462</v>
      </c>
      <c r="S605" s="386">
        <v>5115.5024229155306</v>
      </c>
      <c r="T605" s="386">
        <v>5126.335918772681</v>
      </c>
      <c r="U605" s="386">
        <v>5136.2049781119786</v>
      </c>
      <c r="V605" s="386">
        <v>5146.0930370513388</v>
      </c>
      <c r="W605" s="386">
        <v>5156.0001321681884</v>
      </c>
      <c r="X605" s="386">
        <v>5165.9263001103736</v>
      </c>
      <c r="Y605" s="386">
        <v>5175.8715775962928</v>
      </c>
      <c r="Z605" s="386">
        <v>5184.6850611278933</v>
      </c>
      <c r="AA605" s="386">
        <v>5193.5135522752735</v>
      </c>
      <c r="AB605" s="386">
        <v>5202.3570765934292</v>
      </c>
      <c r="AC605" s="386">
        <v>5211.21565968087</v>
      </c>
      <c r="AD605" s="386">
        <v>5220.0893271796931</v>
      </c>
      <c r="AE605" s="386">
        <v>5231.9468844492767</v>
      </c>
      <c r="AF605" s="386">
        <v>5243.8313764426912</v>
      </c>
      <c r="AG605" s="386">
        <v>5255.7428643428038</v>
      </c>
      <c r="AH605" s="386">
        <v>5267.68140947146</v>
      </c>
      <c r="AI605" s="386">
        <v>5279.6470732897969</v>
      </c>
      <c r="AJ605" s="386">
        <v>5290.7687676515507</v>
      </c>
      <c r="AK605" s="386">
        <v>5301.9138901106298</v>
      </c>
      <c r="AL605" s="386">
        <v>5313.0824900188445</v>
      </c>
      <c r="AM605" s="386">
        <v>5324.2746168319645</v>
      </c>
      <c r="AN605" s="386">
        <v>5335.4903201099378</v>
      </c>
      <c r="AO605" s="387">
        <v>5335.4903201099378</v>
      </c>
      <c r="AP605" s="387">
        <v>5335.4903201099378</v>
      </c>
      <c r="AQ605" s="387">
        <v>5335.4903201099378</v>
      </c>
      <c r="AR605" s="387">
        <v>5335.4903201099378</v>
      </c>
      <c r="AS605" s="387">
        <v>5335.4903201099378</v>
      </c>
      <c r="AT605" s="387">
        <v>5335.4903201099378</v>
      </c>
      <c r="AU605" s="387">
        <v>5335.4903201099378</v>
      </c>
      <c r="AV605" s="387">
        <v>5335.4903201099378</v>
      </c>
      <c r="AW605" s="387">
        <v>5335.4903201099378</v>
      </c>
      <c r="AX605" s="387">
        <v>5335.4903201099378</v>
      </c>
      <c r="AY605" s="387">
        <v>5335.4903201099378</v>
      </c>
      <c r="AZ605" s="387">
        <v>5335.4903201099378</v>
      </c>
      <c r="BA605" s="387">
        <v>5335.4903201099378</v>
      </c>
      <c r="BB605" s="387">
        <v>5335.4903201099378</v>
      </c>
      <c r="BC605" s="387">
        <v>5335.4903201099378</v>
      </c>
      <c r="BD605" s="387">
        <v>5335.4903201099378</v>
      </c>
      <c r="BE605" s="387">
        <v>5335.4903201099378</v>
      </c>
      <c r="BF605" s="387">
        <v>5335.4903201099378</v>
      </c>
      <c r="BG605" s="387">
        <v>5335.4903201099378</v>
      </c>
      <c r="BH605" s="387">
        <v>5335.4903201099378</v>
      </c>
      <c r="BI605" s="387">
        <v>5335.4903201099378</v>
      </c>
      <c r="BJ605" s="387">
        <v>5335.4903201099378</v>
      </c>
      <c r="BK605" s="387">
        <v>5335.4903201099378</v>
      </c>
      <c r="BL605" s="387">
        <v>5335.4903201099378</v>
      </c>
      <c r="BM605" s="387">
        <v>5335.4903201099378</v>
      </c>
      <c r="BN605" s="387">
        <v>5335.4903201099378</v>
      </c>
      <c r="BO605" s="387">
        <v>5335.4903201099378</v>
      </c>
      <c r="BP605" s="387">
        <v>5335.4903201099378</v>
      </c>
      <c r="CA605" s="386">
        <v>10400</v>
      </c>
      <c r="CB605" s="386">
        <v>10424.910358067415</v>
      </c>
      <c r="CC605" s="386">
        <v>10449.880382090507</v>
      </c>
      <c r="CD605" s="386">
        <v>10474.910214982769</v>
      </c>
      <c r="CE605" s="386">
        <v>10500</v>
      </c>
      <c r="CF605" s="386">
        <v>10552.633048617205</v>
      </c>
      <c r="CG605" s="386">
        <v>10605.529929406479</v>
      </c>
      <c r="CH605" s="386">
        <v>10658.691964871779</v>
      </c>
      <c r="CI605" s="386">
        <v>10712.12048414634</v>
      </c>
      <c r="CJ605" s="386">
        <v>10765.816823025911</v>
      </c>
      <c r="CK605" s="386">
        <v>10819.533552916591</v>
      </c>
      <c r="CL605" s="386">
        <v>10873.518305858153</v>
      </c>
      <c r="CM605" s="386">
        <v>10927.77241916871</v>
      </c>
      <c r="CN605" s="386">
        <v>10982.297236839007</v>
      </c>
      <c r="CO605" s="386">
        <v>11037.094109565724</v>
      </c>
      <c r="CP605" s="386">
        <v>11071.89464899803</v>
      </c>
      <c r="CQ605" s="386">
        <v>11106.804916365312</v>
      </c>
      <c r="CR605" s="386">
        <v>11141.825257645532</v>
      </c>
      <c r="CS605" s="386">
        <v>11176.95601990754</v>
      </c>
      <c r="CT605" s="386">
        <v>11212.197551314515</v>
      </c>
      <c r="CU605" s="386">
        <v>11244.985585628881</v>
      </c>
      <c r="CV605" s="386">
        <v>11277.869502591522</v>
      </c>
      <c r="CW605" s="386">
        <v>11310.849582593821</v>
      </c>
      <c r="CX605" s="386">
        <v>11343.92610684711</v>
      </c>
      <c r="CY605" s="386">
        <v>11377.099357385083</v>
      </c>
      <c r="CZ605" s="386">
        <v>11416.728067938984</v>
      </c>
      <c r="DA605" s="386">
        <v>11456.494813210771</v>
      </c>
      <c r="DB605" s="386">
        <v>11496.400074002951</v>
      </c>
      <c r="DC605" s="386">
        <v>11536.44433279276</v>
      </c>
      <c r="DD605" s="386">
        <v>11576.628073738006</v>
      </c>
      <c r="DE605" s="386">
        <v>11600.8778399486</v>
      </c>
      <c r="DF605" s="386">
        <v>11625.178402570509</v>
      </c>
      <c r="DG605" s="386">
        <v>11649.529868007867</v>
      </c>
      <c r="DH605" s="386">
        <v>11673.932342887696</v>
      </c>
      <c r="DI605" s="386">
        <v>11698.385934060367</v>
      </c>
      <c r="DJ605" s="387">
        <v>11698.385934060367</v>
      </c>
      <c r="DK605" s="387">
        <v>11698.385934060367</v>
      </c>
      <c r="DL605" s="387">
        <v>11698.385934060367</v>
      </c>
      <c r="DM605" s="387">
        <v>11698.385934060367</v>
      </c>
      <c r="DN605" s="387">
        <v>11698.385934060367</v>
      </c>
      <c r="DO605" s="387">
        <v>11698.385934060367</v>
      </c>
      <c r="DP605" s="387">
        <v>11698.385934060367</v>
      </c>
      <c r="DQ605" s="387">
        <v>11698.385934060367</v>
      </c>
      <c r="DR605" s="387">
        <v>11698.385934060367</v>
      </c>
      <c r="DS605" s="387">
        <v>11698.385934060367</v>
      </c>
      <c r="DT605" s="387">
        <v>11698.385934060367</v>
      </c>
      <c r="DU605" s="387">
        <v>11698.385934060367</v>
      </c>
      <c r="DV605" s="387">
        <v>11698.385934060367</v>
      </c>
      <c r="DW605" s="387">
        <v>11698.385934060367</v>
      </c>
      <c r="DX605" s="387">
        <v>11698.385934060367</v>
      </c>
      <c r="DY605" s="387">
        <v>11698.385934060367</v>
      </c>
      <c r="DZ605" s="387">
        <v>11698.385934060367</v>
      </c>
      <c r="EA605" s="387">
        <v>11698.385934060367</v>
      </c>
      <c r="EB605" s="387">
        <v>11698.385934060367</v>
      </c>
      <c r="EC605" s="387">
        <v>11698.385934060367</v>
      </c>
      <c r="ED605" s="387">
        <v>11698.385934060367</v>
      </c>
      <c r="EE605" s="387">
        <v>11698.385934060367</v>
      </c>
      <c r="EF605" s="387">
        <v>11698.385934060367</v>
      </c>
      <c r="EG605" s="387">
        <v>11698.385934060367</v>
      </c>
      <c r="EH605" s="387">
        <v>11698.385934060367</v>
      </c>
      <c r="EI605" s="387">
        <v>11698.385934060367</v>
      </c>
      <c r="EJ605" s="387">
        <v>11698.385934060367</v>
      </c>
      <c r="EK605" s="387">
        <v>11698.385934060367</v>
      </c>
      <c r="EY605" s="386">
        <v>4268</v>
      </c>
      <c r="EZ605" s="386">
        <v>4285</v>
      </c>
      <c r="FA605" s="386">
        <v>4302</v>
      </c>
      <c r="FB605" s="386">
        <v>4319</v>
      </c>
      <c r="FC605" s="386">
        <v>4337.9000000000005</v>
      </c>
      <c r="FD605" s="386">
        <v>4383</v>
      </c>
      <c r="FE605" s="386">
        <v>4428</v>
      </c>
      <c r="FF605" s="386">
        <v>4473</v>
      </c>
      <c r="FG605" s="386">
        <v>4518</v>
      </c>
      <c r="FH605" s="386">
        <v>4563</v>
      </c>
      <c r="FI605" s="386">
        <v>4606.4000000000005</v>
      </c>
      <c r="FJ605" s="386">
        <v>4634</v>
      </c>
      <c r="FK605" s="386">
        <v>4662</v>
      </c>
      <c r="FL605" s="386">
        <v>4690</v>
      </c>
      <c r="FM605" s="386">
        <v>4718</v>
      </c>
      <c r="FN605" s="386">
        <v>4746</v>
      </c>
      <c r="FO605" s="386">
        <v>4774</v>
      </c>
      <c r="FP605" s="386">
        <v>4802</v>
      </c>
      <c r="FQ605" s="386">
        <v>4830</v>
      </c>
      <c r="FR605" s="386">
        <v>4858</v>
      </c>
      <c r="FS605" s="386">
        <v>4886</v>
      </c>
      <c r="FT605" s="386">
        <v>4914</v>
      </c>
      <c r="FU605" s="386">
        <v>4942</v>
      </c>
      <c r="FV605" s="386">
        <v>4970</v>
      </c>
      <c r="FW605" s="386">
        <v>4998</v>
      </c>
      <c r="FX605" s="386">
        <v>5026</v>
      </c>
      <c r="FY605" s="386">
        <v>5054</v>
      </c>
      <c r="FZ605" s="386">
        <v>5082</v>
      </c>
      <c r="GA605" s="386">
        <v>5110</v>
      </c>
      <c r="GB605" s="386">
        <v>5138</v>
      </c>
      <c r="GC605" s="386">
        <v>5160.2</v>
      </c>
      <c r="GD605" s="387">
        <v>5160.2</v>
      </c>
      <c r="GE605" s="387">
        <v>5160.2</v>
      </c>
      <c r="GF605" s="387">
        <v>5160.2</v>
      </c>
      <c r="GG605" s="387">
        <v>5160.2</v>
      </c>
      <c r="GH605" s="387">
        <v>5160.2</v>
      </c>
      <c r="GI605" s="387">
        <v>5160.2</v>
      </c>
      <c r="GJ605" s="387">
        <v>5160.2</v>
      </c>
      <c r="GK605" s="387">
        <v>5160.2</v>
      </c>
      <c r="GL605" s="387">
        <v>5160.2</v>
      </c>
      <c r="GM605" s="387">
        <v>5160.2</v>
      </c>
      <c r="GN605" s="387">
        <v>5160.2</v>
      </c>
      <c r="GO605" s="387">
        <v>5160.2</v>
      </c>
      <c r="GP605" s="387">
        <v>5160.2</v>
      </c>
      <c r="GQ605" s="387">
        <v>5160.2</v>
      </c>
      <c r="GR605" s="387">
        <v>5160.2</v>
      </c>
      <c r="GS605" s="387">
        <v>5160.2</v>
      </c>
      <c r="GT605" s="387">
        <v>5160.2</v>
      </c>
      <c r="GU605" s="387">
        <v>5160.2</v>
      </c>
      <c r="GV605" s="387">
        <v>5160.2</v>
      </c>
      <c r="GW605" s="387">
        <v>5160.2</v>
      </c>
      <c r="GX605" s="387">
        <v>5160.2</v>
      </c>
      <c r="GY605" s="387">
        <v>5160.2</v>
      </c>
      <c r="GZ605" s="387">
        <v>5160.2</v>
      </c>
      <c r="HA605" s="387">
        <v>5160.2</v>
      </c>
      <c r="HB605" s="387">
        <v>5160.2</v>
      </c>
      <c r="HC605" s="387">
        <v>5160.2</v>
      </c>
      <c r="HD605" s="387">
        <v>5160.2</v>
      </c>
      <c r="HE605" s="387">
        <v>5160.2</v>
      </c>
      <c r="HS605" s="394">
        <v>2.091971432038124</v>
      </c>
      <c r="HT605" s="394">
        <v>2.0919400360590399</v>
      </c>
      <c r="HU605" s="394">
        <v>2.091908640551142</v>
      </c>
      <c r="HV605" s="394">
        <v>2.0918772455144223</v>
      </c>
      <c r="HW605" s="394">
        <v>2.0918458509488733</v>
      </c>
      <c r="HX605" s="394">
        <v>2.0979275876316748</v>
      </c>
      <c r="HY605" s="394">
        <v>2.1040270060767639</v>
      </c>
      <c r="HZ605" s="394">
        <v>2.1101441576912849</v>
      </c>
      <c r="IA605" s="394">
        <v>2.1162790940318419</v>
      </c>
      <c r="IB605" s="394">
        <v>2.122431866804932</v>
      </c>
      <c r="IC605" s="394">
        <v>2.1285141566560757</v>
      </c>
      <c r="ID605" s="394">
        <v>2.1346138766308487</v>
      </c>
      <c r="IE605" s="394">
        <v>2.1407310766790593</v>
      </c>
      <c r="IF605" s="394">
        <v>2.1468658068936568</v>
      </c>
      <c r="IG605" s="394">
        <v>2.1530181175111451</v>
      </c>
      <c r="IH605" s="394">
        <v>2.1556566952022145</v>
      </c>
      <c r="II605" s="394">
        <v>2.1582985065364078</v>
      </c>
      <c r="IJ605" s="394">
        <v>2.1609435554766363</v>
      </c>
      <c r="IK605" s="394">
        <v>2.1635918459906671</v>
      </c>
      <c r="IL605" s="394">
        <v>2.1662433820511309</v>
      </c>
      <c r="IM605" s="394">
        <v>2.1688849858862227</v>
      </c>
      <c r="IN605" s="394">
        <v>2.171529810998702</v>
      </c>
      <c r="IO605" s="394">
        <v>2.1741778613167231</v>
      </c>
      <c r="IP605" s="394">
        <v>2.1768291407732301</v>
      </c>
      <c r="IQ605" s="394">
        <v>2.1794836533059665</v>
      </c>
      <c r="IR605" s="394">
        <v>2.1821184962470674</v>
      </c>
      <c r="IS605" s="394">
        <v>2.1847565245285643</v>
      </c>
      <c r="IT605" s="394">
        <v>2.1873977420013109</v>
      </c>
      <c r="IU605" s="394">
        <v>2.1900421525208156</v>
      </c>
      <c r="IV605" s="394">
        <v>2.1926897599472501</v>
      </c>
      <c r="IW605" s="394">
        <v>2.192663930217075</v>
      </c>
      <c r="IX605" s="394">
        <v>2.1926381007911724</v>
      </c>
      <c r="IY605" s="394">
        <v>2.1926122716695384</v>
      </c>
      <c r="IZ605" s="394">
        <v>2.1925864428521695</v>
      </c>
      <c r="JA605" s="394">
        <v>2.1925606143390626</v>
      </c>
      <c r="JB605" s="394">
        <v>2.1925606143390626</v>
      </c>
      <c r="JC605" s="394">
        <v>2.1925606143390626</v>
      </c>
      <c r="JD605" s="394">
        <v>2.1925606143390626</v>
      </c>
      <c r="JE605" s="394">
        <v>2.1925606143390626</v>
      </c>
      <c r="JF605" s="394">
        <v>2.1925606143390626</v>
      </c>
      <c r="JG605" s="394">
        <v>2.1925606143390626</v>
      </c>
      <c r="JH605" s="394">
        <v>2.1925606143390626</v>
      </c>
      <c r="JI605" s="394">
        <v>2.1925606143390626</v>
      </c>
      <c r="JJ605" s="394">
        <v>2.1925606143390626</v>
      </c>
      <c r="JK605" s="394">
        <v>2.1925606143390626</v>
      </c>
      <c r="JL605" s="394">
        <v>2.1925606143390626</v>
      </c>
      <c r="JM605" s="394">
        <v>2.1925606143390626</v>
      </c>
      <c r="JN605" s="394">
        <v>2.1925606143390626</v>
      </c>
      <c r="JO605" s="394">
        <v>2.1925606143390626</v>
      </c>
      <c r="JP605" s="394">
        <v>2.1925606143390626</v>
      </c>
      <c r="JQ605" s="394">
        <v>2.1925606143390626</v>
      </c>
      <c r="JR605" s="394">
        <v>2.1925606143390626</v>
      </c>
      <c r="JS605" s="394">
        <v>2.1925606143390626</v>
      </c>
      <c r="JT605" s="394">
        <v>2.1925606143390626</v>
      </c>
      <c r="JU605" s="394">
        <v>2.1925606143390626</v>
      </c>
      <c r="JV605" s="394">
        <v>2.1925606143390626</v>
      </c>
      <c r="JW605" s="394">
        <v>2.1925606143390626</v>
      </c>
      <c r="JX605" s="394">
        <v>2.1925606143390626</v>
      </c>
      <c r="JY605" s="394">
        <v>2.1925606143390626</v>
      </c>
      <c r="JZ605" s="394">
        <v>2.1925606143390626</v>
      </c>
      <c r="KA605" s="394">
        <v>2.1925606143390626</v>
      </c>
      <c r="KB605" s="394">
        <v>2.1925606143390626</v>
      </c>
      <c r="KC605" s="394">
        <v>2.1925606143390626</v>
      </c>
    </row>
    <row r="606" spans="1:289" x14ac:dyDescent="0.25">
      <c r="A606" s="375"/>
      <c r="B606" s="376"/>
      <c r="C606" s="373"/>
    </row>
    <row r="607" spans="1:289" x14ac:dyDescent="0.25">
      <c r="A607" s="399" t="s">
        <v>880</v>
      </c>
      <c r="B607" s="373"/>
      <c r="C607" s="376"/>
      <c r="F607" s="400">
        <v>563560.8877199993</v>
      </c>
      <c r="G607" s="400">
        <v>566096.8714502519</v>
      </c>
      <c r="H607" s="400">
        <v>569171.08372102131</v>
      </c>
      <c r="I607" s="400">
        <v>572944.41647191904</v>
      </c>
      <c r="J607" s="400">
        <v>577683.59555734333</v>
      </c>
      <c r="K607" s="400">
        <v>584188.12369883724</v>
      </c>
      <c r="L607" s="400">
        <v>591192.90691847948</v>
      </c>
      <c r="M607" s="400">
        <v>598907.41539611621</v>
      </c>
      <c r="N607" s="400">
        <v>607716.85407996387</v>
      </c>
      <c r="O607" s="400">
        <v>618370.1849308433</v>
      </c>
      <c r="P607" s="400">
        <v>625878.34558794927</v>
      </c>
      <c r="Q607" s="400">
        <v>633765.46698090225</v>
      </c>
      <c r="R607" s="400">
        <v>642075.19987142063</v>
      </c>
      <c r="S607" s="400">
        <v>650859.78681821341</v>
      </c>
      <c r="T607" s="400">
        <v>660182.64891164715</v>
      </c>
      <c r="U607" s="400">
        <v>667862.58074051025</v>
      </c>
      <c r="V607" s="400">
        <v>676006.66244201397</v>
      </c>
      <c r="W607" s="400">
        <v>684729.10467383952</v>
      </c>
      <c r="X607" s="400">
        <v>694199.29231960606</v>
      </c>
      <c r="Y607" s="400">
        <v>704679.00773445785</v>
      </c>
      <c r="Z607" s="400">
        <v>712384.19105970906</v>
      </c>
      <c r="AA607" s="400">
        <v>720474.88228617737</v>
      </c>
      <c r="AB607" s="400">
        <v>728991.95296481438</v>
      </c>
      <c r="AC607" s="400">
        <v>737981.98808564432</v>
      </c>
      <c r="AD607" s="400">
        <v>747498.19687337556</v>
      </c>
      <c r="AE607" s="400">
        <v>755327.10196905187</v>
      </c>
      <c r="AF607" s="400">
        <v>763395.70211632806</v>
      </c>
      <c r="AG607" s="400">
        <v>771732.64299120405</v>
      </c>
      <c r="AH607" s="400">
        <v>780379.09146423219</v>
      </c>
      <c r="AI607" s="400">
        <v>789396.69197248807</v>
      </c>
      <c r="AJ607" s="400">
        <v>795628.35078298999</v>
      </c>
      <c r="AK607" s="400">
        <v>802009.39494244999</v>
      </c>
      <c r="AL607" s="400">
        <v>808548.52681225061</v>
      </c>
      <c r="AM607" s="400">
        <v>815255.45407401852</v>
      </c>
      <c r="AN607" s="400">
        <v>822141.04479898617</v>
      </c>
      <c r="AO607" s="400">
        <v>823582.01905162283</v>
      </c>
      <c r="AP607" s="400">
        <v>825157.74095564568</v>
      </c>
      <c r="AQ607" s="400">
        <v>826863.63712174864</v>
      </c>
      <c r="AR607" s="400">
        <v>828696.27104391449</v>
      </c>
      <c r="AS607" s="400">
        <v>830653.2256981117</v>
      </c>
      <c r="AT607" s="400">
        <v>832733.00641717506</v>
      </c>
      <c r="AU607" s="400">
        <v>834934.96097674535</v>
      </c>
      <c r="AV607" s="400">
        <v>837259.21436575532</v>
      </c>
      <c r="AW607" s="400">
        <v>838238.04451629438</v>
      </c>
      <c r="AX607" s="400">
        <v>839216.87466683344</v>
      </c>
      <c r="AY607" s="400">
        <v>840195.70481737249</v>
      </c>
      <c r="AZ607" s="400">
        <v>841174.53496791155</v>
      </c>
      <c r="BA607" s="400">
        <v>842153.3651184506</v>
      </c>
      <c r="BB607" s="400">
        <v>842904.76406329114</v>
      </c>
      <c r="BC607" s="400">
        <v>843656.16300813167</v>
      </c>
      <c r="BD607" s="400">
        <v>844407.5619529722</v>
      </c>
      <c r="BE607" s="400">
        <v>845158.96089781274</v>
      </c>
      <c r="BF607" s="400">
        <v>845910.35984265327</v>
      </c>
      <c r="BG607" s="400">
        <v>846661.75878749404</v>
      </c>
      <c r="BH607" s="400">
        <v>847413.15773233457</v>
      </c>
      <c r="BI607" s="400">
        <v>848164.55667717487</v>
      </c>
      <c r="BJ607" s="400">
        <v>848915.9556220154</v>
      </c>
      <c r="BK607" s="400">
        <v>849667.35456685594</v>
      </c>
      <c r="BL607" s="400">
        <v>850418.75351169647</v>
      </c>
      <c r="BM607" s="400">
        <v>851170.15245653701</v>
      </c>
      <c r="BN607" s="400">
        <v>851921.55140137777</v>
      </c>
      <c r="BO607" s="400">
        <v>852672.95034621831</v>
      </c>
      <c r="BP607" s="400">
        <v>853424.34929105884</v>
      </c>
      <c r="CA607" s="400">
        <v>1664140</v>
      </c>
      <c r="CB607" s="400">
        <v>1672184.7679275782</v>
      </c>
      <c r="CC607" s="400">
        <v>1681820.4769719907</v>
      </c>
      <c r="CD607" s="400">
        <v>1693538.3112656823</v>
      </c>
      <c r="CE607" s="400">
        <v>1708160.6197371928</v>
      </c>
      <c r="CF607" s="400">
        <v>1724818.4734632294</v>
      </c>
      <c r="CG607" s="400">
        <v>1742946.9953854929</v>
      </c>
      <c r="CH607" s="400">
        <v>1762958.5265067033</v>
      </c>
      <c r="CI607" s="400">
        <v>1785858.423876866</v>
      </c>
      <c r="CJ607" s="400">
        <v>1813198.291522407</v>
      </c>
      <c r="CK607" s="400">
        <v>1832621.7920360439</v>
      </c>
      <c r="CL607" s="400">
        <v>1853125.0481450467</v>
      </c>
      <c r="CM607" s="400">
        <v>1874835.5240152518</v>
      </c>
      <c r="CN607" s="400">
        <v>1897906.8732828849</v>
      </c>
      <c r="CO607" s="400">
        <v>1922527.3789415162</v>
      </c>
      <c r="CP607" s="400">
        <v>1940810.9259713048</v>
      </c>
      <c r="CQ607" s="400">
        <v>1960309.9571120967</v>
      </c>
      <c r="CR607" s="400">
        <v>1981313.2343477942</v>
      </c>
      <c r="CS607" s="400">
        <v>2004246.6103186752</v>
      </c>
      <c r="CT607" s="400">
        <v>2029765.9376613323</v>
      </c>
      <c r="CU607" s="400">
        <v>2047831.1781733392</v>
      </c>
      <c r="CV607" s="400">
        <v>2066915.0286919521</v>
      </c>
      <c r="CW607" s="400">
        <v>2087121.9826154336</v>
      </c>
      <c r="CX607" s="400">
        <v>2108570.7769597932</v>
      </c>
      <c r="CY607" s="400">
        <v>2131396.6465604813</v>
      </c>
      <c r="CZ607" s="400">
        <v>2148934.15235472</v>
      </c>
      <c r="DA607" s="400">
        <v>2167089.0159252901</v>
      </c>
      <c r="DB607" s="400">
        <v>2185930.3056011912</v>
      </c>
      <c r="DC607" s="400">
        <v>2205553.8049082337</v>
      </c>
      <c r="DD607" s="400">
        <v>2226097.2891365481</v>
      </c>
      <c r="DE607" s="400">
        <v>2242630.1080394289</v>
      </c>
      <c r="DF607" s="400">
        <v>2259552.0222348208</v>
      </c>
      <c r="DG607" s="400">
        <v>2276885.2670039884</v>
      </c>
      <c r="DH607" s="400">
        <v>2294654.5436978047</v>
      </c>
      <c r="DI607" s="400">
        <v>2312887.3854425279</v>
      </c>
      <c r="DJ607" s="400">
        <v>2316397.4258425515</v>
      </c>
      <c r="DK607" s="400">
        <v>2320362.1370534715</v>
      </c>
      <c r="DL607" s="400">
        <v>2324735.3839903823</v>
      </c>
      <c r="DM607" s="400">
        <v>2329506.8917744979</v>
      </c>
      <c r="DN607" s="400">
        <v>2334669.5442497474</v>
      </c>
      <c r="DO607" s="400">
        <v>2340219.0730770365</v>
      </c>
      <c r="DP607" s="400">
        <v>2346153.8038265943</v>
      </c>
      <c r="DQ607" s="400">
        <v>2268933.0860112179</v>
      </c>
      <c r="DR607" s="400">
        <v>2271120.3992404947</v>
      </c>
      <c r="DS607" s="400">
        <v>2273307.712469771</v>
      </c>
      <c r="DT607" s="400">
        <v>2275495.0256990478</v>
      </c>
      <c r="DU607" s="400">
        <v>2277682.3389283242</v>
      </c>
      <c r="DV607" s="400">
        <v>2279869.652157601</v>
      </c>
      <c r="DW607" s="400">
        <v>2281632.991116656</v>
      </c>
      <c r="DX607" s="400">
        <v>2283396.3300757105</v>
      </c>
      <c r="DY607" s="400">
        <v>2285159.6690347651</v>
      </c>
      <c r="DZ607" s="400">
        <v>2286923.0079938201</v>
      </c>
      <c r="EA607" s="400">
        <v>2288686.3469528751</v>
      </c>
      <c r="EB607" s="400">
        <v>2290449.6859119302</v>
      </c>
      <c r="EC607" s="400">
        <v>2292213.0248709852</v>
      </c>
      <c r="ED607" s="400">
        <v>2293976.3638300402</v>
      </c>
      <c r="EE607" s="400">
        <v>2295739.7027890952</v>
      </c>
      <c r="EF607" s="400">
        <v>2297503.0417481498</v>
      </c>
      <c r="EG607" s="400">
        <v>2299266.3807072043</v>
      </c>
      <c r="EH607" s="400">
        <v>2301029.7196662598</v>
      </c>
      <c r="EI607" s="400">
        <v>2302793.0586253144</v>
      </c>
      <c r="EJ607" s="400">
        <v>2304556.3975843694</v>
      </c>
      <c r="EK607" s="400">
        <v>2306319.7365434244</v>
      </c>
      <c r="EY607" s="400">
        <v>934212</v>
      </c>
      <c r="EZ607" s="400">
        <v>948538</v>
      </c>
      <c r="FA607" s="400">
        <v>962864</v>
      </c>
      <c r="FB607" s="400">
        <v>977190</v>
      </c>
      <c r="FC607" s="400">
        <v>991496.80000000016</v>
      </c>
      <c r="FD607" s="400">
        <v>1002321</v>
      </c>
      <c r="FE607" s="400">
        <v>1013152</v>
      </c>
      <c r="FF607" s="400">
        <v>1023983</v>
      </c>
      <c r="FG607" s="400">
        <v>1034814</v>
      </c>
      <c r="FH607" s="400">
        <v>1045645</v>
      </c>
      <c r="FI607" s="400">
        <v>1056383.7000000002</v>
      </c>
      <c r="FJ607" s="400">
        <v>1068027</v>
      </c>
      <c r="FK607" s="400">
        <v>1079693</v>
      </c>
      <c r="FL607" s="400">
        <v>1091359</v>
      </c>
      <c r="FM607" s="400">
        <v>1103025</v>
      </c>
      <c r="FN607" s="400">
        <v>1114691</v>
      </c>
      <c r="FO607" s="400">
        <v>1126357</v>
      </c>
      <c r="FP607" s="400">
        <v>1138023</v>
      </c>
      <c r="FQ607" s="400">
        <v>1149689</v>
      </c>
      <c r="FR607" s="400">
        <v>1161355</v>
      </c>
      <c r="FS607" s="400">
        <v>1173021</v>
      </c>
      <c r="FT607" s="400">
        <v>1184687</v>
      </c>
      <c r="FU607" s="400">
        <v>1196353</v>
      </c>
      <c r="FV607" s="400">
        <v>1208019</v>
      </c>
      <c r="FW607" s="400">
        <v>1219685</v>
      </c>
      <c r="FX607" s="400">
        <v>1231351</v>
      </c>
      <c r="FY607" s="400">
        <v>1243017</v>
      </c>
      <c r="FZ607" s="400">
        <v>1254683</v>
      </c>
      <c r="GA607" s="400">
        <v>1266349</v>
      </c>
      <c r="GB607" s="400">
        <v>1278015</v>
      </c>
      <c r="GC607" s="400">
        <v>1289232.7</v>
      </c>
      <c r="GD607" s="400">
        <v>1290517.5370583467</v>
      </c>
      <c r="GE607" s="400">
        <v>1292111.7355443346</v>
      </c>
      <c r="GF607" s="400">
        <v>1293999.4296557098</v>
      </c>
      <c r="GG607" s="400">
        <v>1296169.4211388326</v>
      </c>
      <c r="GH607" s="400">
        <v>1298614.9222797095</v>
      </c>
      <c r="GI607" s="400">
        <v>1301333.3074601244</v>
      </c>
      <c r="GJ607" s="400">
        <v>1286623.980423596</v>
      </c>
      <c r="GK607" s="400">
        <v>1289896.1111508349</v>
      </c>
      <c r="GL607" s="400">
        <v>1290444.4924695163</v>
      </c>
      <c r="GM607" s="400">
        <v>1290992.8737881975</v>
      </c>
      <c r="GN607" s="400">
        <v>1291541.2551068789</v>
      </c>
      <c r="GO607" s="400">
        <v>1292089.6364255603</v>
      </c>
      <c r="GP607" s="400">
        <v>1292638.0177442415</v>
      </c>
      <c r="GQ607" s="400">
        <v>1292948.2606013843</v>
      </c>
      <c r="GR607" s="400">
        <v>1293258.5034585271</v>
      </c>
      <c r="GS607" s="400">
        <v>1293568.7463156702</v>
      </c>
      <c r="GT607" s="400">
        <v>1293878.9891728128</v>
      </c>
      <c r="GU607" s="400">
        <v>1294189.2320299558</v>
      </c>
      <c r="GV607" s="400">
        <v>1294499.4748870987</v>
      </c>
      <c r="GW607" s="400">
        <v>1294809.7177442415</v>
      </c>
      <c r="GX607" s="400">
        <v>1295119.9606013843</v>
      </c>
      <c r="GY607" s="400">
        <v>1295430.2034585271</v>
      </c>
      <c r="GZ607" s="400">
        <v>1295740.4463156699</v>
      </c>
      <c r="HA607" s="400">
        <v>1296050.689172813</v>
      </c>
      <c r="HB607" s="400">
        <v>1296360.9320299558</v>
      </c>
      <c r="HC607" s="400">
        <v>1296671.1748870986</v>
      </c>
      <c r="HD607" s="400">
        <v>1296981.4177442414</v>
      </c>
      <c r="HE607" s="400">
        <v>1297291.6606013842</v>
      </c>
      <c r="HS607" s="401">
        <v>2.9529018714066875</v>
      </c>
      <c r="HT607" s="401">
        <v>2.9538844891399973</v>
      </c>
      <c r="HU607" s="401">
        <v>2.9548593122069664</v>
      </c>
      <c r="HV607" s="401">
        <v>2.9558509736322485</v>
      </c>
      <c r="HW607" s="401">
        <v>2.9569138415453473</v>
      </c>
      <c r="HX607" s="401">
        <v>2.9525052007945543</v>
      </c>
      <c r="HY607" s="401">
        <v>2.9481865817206612</v>
      </c>
      <c r="HZ607" s="401">
        <v>2.9436244754803811</v>
      </c>
      <c r="IA607" s="401">
        <v>2.9386356687120632</v>
      </c>
      <c r="IB607" s="401">
        <v>2.9322214034707863</v>
      </c>
      <c r="IC607" s="401">
        <v>2.9280798815854245</v>
      </c>
      <c r="ID607" s="401">
        <v>2.9239918308784856</v>
      </c>
      <c r="IE607" s="401">
        <v>2.9199625283622521</v>
      </c>
      <c r="IF607" s="401">
        <v>2.9159995927248374</v>
      </c>
      <c r="IG607" s="401">
        <v>2.9121143703351251</v>
      </c>
      <c r="IH607" s="401">
        <v>2.9060033934217118</v>
      </c>
      <c r="II607" s="401">
        <v>2.8998382205741158</v>
      </c>
      <c r="IJ607" s="401">
        <v>2.8935723935549129</v>
      </c>
      <c r="IK607" s="401">
        <v>2.8871343323063048</v>
      </c>
      <c r="IL607" s="401">
        <v>2.880412095979739</v>
      </c>
      <c r="IM607" s="401">
        <v>2.8746162588575728</v>
      </c>
      <c r="IN607" s="401">
        <v>2.8688231602652317</v>
      </c>
      <c r="IO607" s="401">
        <v>2.8630247208176947</v>
      </c>
      <c r="IP607" s="401">
        <v>2.8572117084178608</v>
      </c>
      <c r="IQ607" s="401">
        <v>2.8513736293621252</v>
      </c>
      <c r="IR607" s="401">
        <v>2.8450377945564154</v>
      </c>
      <c r="IS607" s="401">
        <v>2.838749301204559</v>
      </c>
      <c r="IT607" s="401">
        <v>2.8324968827657919</v>
      </c>
      <c r="IU607" s="401">
        <v>2.8262594795690048</v>
      </c>
      <c r="IV607" s="401">
        <v>2.8199982490098043</v>
      </c>
      <c r="IW607" s="401">
        <v>2.8186905429305309</v>
      </c>
      <c r="IX607" s="401">
        <v>2.817363532751334</v>
      </c>
      <c r="IY607" s="401">
        <v>2.8160156026512602</v>
      </c>
      <c r="IZ607" s="401">
        <v>2.8146448235714212</v>
      </c>
      <c r="JA607" s="401">
        <v>2.8132488945470784</v>
      </c>
      <c r="JB607" s="401">
        <v>2.8125886338678767</v>
      </c>
      <c r="JC607" s="401">
        <v>2.8120225041652938</v>
      </c>
      <c r="JD607" s="401">
        <v>2.8115099994995725</v>
      </c>
      <c r="JE607" s="401">
        <v>2.8110502884730031</v>
      </c>
      <c r="JF607" s="401">
        <v>2.8106428435134347</v>
      </c>
      <c r="JG607" s="401">
        <v>2.8102873970923818</v>
      </c>
      <c r="JH607" s="401">
        <v>2.8099839071081125</v>
      </c>
      <c r="JI607" s="401">
        <v>2.7099529597055447</v>
      </c>
      <c r="JJ607" s="401">
        <v>2.7093979020613954</v>
      </c>
      <c r="JK607" s="401">
        <v>2.7088441392128435</v>
      </c>
      <c r="JL607" s="401">
        <v>2.7082916666345689</v>
      </c>
      <c r="JM607" s="401">
        <v>2.7077404798223133</v>
      </c>
      <c r="JN607" s="401">
        <v>2.7071905742927629</v>
      </c>
      <c r="JO607" s="401">
        <v>2.7068692554516578</v>
      </c>
      <c r="JP607" s="401">
        <v>2.7065485089732011</v>
      </c>
      <c r="JQ607" s="401">
        <v>2.7062283333294368</v>
      </c>
      <c r="JR607" s="401">
        <v>2.7059087269978428</v>
      </c>
      <c r="JS607" s="401">
        <v>2.7055896884613055</v>
      </c>
      <c r="JT607" s="401">
        <v>2.7052712162080965</v>
      </c>
      <c r="JU607" s="401">
        <v>2.7049533087318518</v>
      </c>
      <c r="JV607" s="401">
        <v>2.7046359645315441</v>
      </c>
      <c r="JW607" s="401">
        <v>2.7043191821114578</v>
      </c>
      <c r="JX607" s="401">
        <v>2.704002959981171</v>
      </c>
      <c r="JY607" s="401">
        <v>2.7036872966555303</v>
      </c>
      <c r="JZ607" s="401">
        <v>2.7033721906546253</v>
      </c>
      <c r="KA607" s="401">
        <v>2.7030576405037641</v>
      </c>
      <c r="KB607" s="401">
        <v>2.7027436447334585</v>
      </c>
      <c r="KC607" s="401">
        <v>2.7024302018793915</v>
      </c>
    </row>
    <row r="608" spans="1:289" x14ac:dyDescent="0.25">
      <c r="A608" s="402" t="s">
        <v>881</v>
      </c>
      <c r="B608" s="376"/>
      <c r="C608" s="376"/>
      <c r="F608" s="376"/>
      <c r="G608" s="403">
        <v>2535.9837302525993</v>
      </c>
      <c r="H608" s="403">
        <v>3074.212270769407</v>
      </c>
      <c r="I608" s="403">
        <v>3773.3327508977382</v>
      </c>
      <c r="J608" s="403">
        <v>4739.1790854242863</v>
      </c>
      <c r="K608" s="403">
        <v>6504.5281414939091</v>
      </c>
      <c r="L608" s="403">
        <v>7004.7832196422387</v>
      </c>
      <c r="M608" s="403">
        <v>7714.5084776367294</v>
      </c>
      <c r="N608" s="403">
        <v>8809.4386838476639</v>
      </c>
      <c r="O608" s="403">
        <v>10653.330850879429</v>
      </c>
      <c r="P608" s="403">
        <v>7508.1606571059674</v>
      </c>
      <c r="Q608" s="403">
        <v>7887.1213929529767</v>
      </c>
      <c r="R608" s="403">
        <v>8309.7328905183822</v>
      </c>
      <c r="S608" s="403">
        <v>8784.5869467927841</v>
      </c>
      <c r="T608" s="403">
        <v>9322.8620934337378</v>
      </c>
      <c r="U608" s="403">
        <v>7679.9318288631039</v>
      </c>
      <c r="V608" s="403">
        <v>8144.0817015037173</v>
      </c>
      <c r="W608" s="403">
        <v>8722.4422318255529</v>
      </c>
      <c r="X608" s="403">
        <v>9470.1876457665348</v>
      </c>
      <c r="Y608" s="403">
        <v>10479.715414851788</v>
      </c>
      <c r="Z608" s="403">
        <v>7705.1833252512151</v>
      </c>
      <c r="AA608" s="403">
        <v>8090.6912264683051</v>
      </c>
      <c r="AB608" s="403">
        <v>8517.0706786370138</v>
      </c>
      <c r="AC608" s="403">
        <v>8990.0351208299398</v>
      </c>
      <c r="AD608" s="403">
        <v>9516.2087877312442</v>
      </c>
      <c r="AE608" s="403">
        <v>7828.9050956763094</v>
      </c>
      <c r="AF608" s="403">
        <v>8068.6001472761855</v>
      </c>
      <c r="AG608" s="403">
        <v>8336.9408748759888</v>
      </c>
      <c r="AH608" s="403">
        <v>8646.4484730281401</v>
      </c>
      <c r="AI608" s="403">
        <v>9017.6005082558841</v>
      </c>
      <c r="AJ608" s="403">
        <v>6231.6588105019182</v>
      </c>
      <c r="AK608" s="403">
        <v>6381.0441594599979</v>
      </c>
      <c r="AL608" s="403">
        <v>6539.1318698006216</v>
      </c>
      <c r="AM608" s="403">
        <v>6706.9272617679089</v>
      </c>
      <c r="AN608" s="403">
        <v>6885.5907249676529</v>
      </c>
      <c r="AO608" s="403">
        <v>1440.9742526366608</v>
      </c>
      <c r="AP608" s="403">
        <v>1575.721904022852</v>
      </c>
      <c r="AQ608" s="403">
        <v>1705.8961661029607</v>
      </c>
      <c r="AR608" s="403">
        <v>1832.6339221658418</v>
      </c>
      <c r="AS608" s="403">
        <v>1956.9546541972086</v>
      </c>
      <c r="AT608" s="403">
        <v>2079.7807190633612</v>
      </c>
      <c r="AU608" s="403">
        <v>2201.9545595702948</v>
      </c>
      <c r="AV608" s="403">
        <v>2324.253389009973</v>
      </c>
      <c r="AW608" s="403">
        <v>978.83015053905547</v>
      </c>
      <c r="AX608" s="403">
        <v>978.83015053905547</v>
      </c>
      <c r="AY608" s="403">
        <v>978.83015053905547</v>
      </c>
      <c r="AZ608" s="403">
        <v>978.83015053905547</v>
      </c>
      <c r="BA608" s="403">
        <v>978.83015053905547</v>
      </c>
      <c r="BB608" s="403">
        <v>751.39894484053366</v>
      </c>
      <c r="BC608" s="403">
        <v>751.39894484053366</v>
      </c>
      <c r="BD608" s="403">
        <v>751.39894484053366</v>
      </c>
      <c r="BE608" s="403">
        <v>751.39894484053366</v>
      </c>
      <c r="BF608" s="403">
        <v>751.39894484053366</v>
      </c>
      <c r="BG608" s="403">
        <v>751.39894484076649</v>
      </c>
      <c r="BH608" s="403">
        <v>751.39894484053366</v>
      </c>
      <c r="BI608" s="403">
        <v>751.39894484030083</v>
      </c>
      <c r="BJ608" s="403">
        <v>751.39894484053366</v>
      </c>
      <c r="BK608" s="403">
        <v>751.39894484053366</v>
      </c>
      <c r="BL608" s="403">
        <v>751.39894484053366</v>
      </c>
      <c r="BM608" s="403">
        <v>751.39894484053366</v>
      </c>
      <c r="BN608" s="403">
        <v>751.39894484076649</v>
      </c>
      <c r="BO608" s="403">
        <v>751.39894484053366</v>
      </c>
      <c r="BP608" s="403">
        <v>751.39894484053366</v>
      </c>
      <c r="CA608" s="376"/>
      <c r="CB608" s="403">
        <v>8044.7679275781848</v>
      </c>
      <c r="CC608" s="403">
        <v>9635.7090444124769</v>
      </c>
      <c r="CD608" s="403">
        <v>11717.834293691674</v>
      </c>
      <c r="CE608" s="403">
        <v>14622.30847151042</v>
      </c>
      <c r="CF608" s="403">
        <v>16657.853726036614</v>
      </c>
      <c r="CG608" s="403">
        <v>18128.52192226355</v>
      </c>
      <c r="CH608" s="403">
        <v>20011.531121210428</v>
      </c>
      <c r="CI608" s="403">
        <v>22899.897370162653</v>
      </c>
      <c r="CJ608" s="403">
        <v>27339.867645540973</v>
      </c>
      <c r="CK608" s="403">
        <v>19423.500513636973</v>
      </c>
      <c r="CL608" s="403">
        <v>20503.256109002745</v>
      </c>
      <c r="CM608" s="403">
        <v>21710.475870205089</v>
      </c>
      <c r="CN608" s="403">
        <v>23071.349267633166</v>
      </c>
      <c r="CO608" s="403">
        <v>24620.505658631213</v>
      </c>
      <c r="CP608" s="403">
        <v>18283.547029788606</v>
      </c>
      <c r="CQ608" s="403">
        <v>19499.031140791951</v>
      </c>
      <c r="CR608" s="403">
        <v>21003.277235697489</v>
      </c>
      <c r="CS608" s="403">
        <v>22933.375970880967</v>
      </c>
      <c r="CT608" s="403">
        <v>25519.32734265714</v>
      </c>
      <c r="CU608" s="403">
        <v>18065.240512006916</v>
      </c>
      <c r="CV608" s="403">
        <v>19083.85051861289</v>
      </c>
      <c r="CW608" s="403">
        <v>20206.953923481517</v>
      </c>
      <c r="CX608" s="403">
        <v>21448.794344359543</v>
      </c>
      <c r="CY608" s="403">
        <v>22825.869600688107</v>
      </c>
      <c r="CZ608" s="403">
        <v>17537.505794238765</v>
      </c>
      <c r="DA608" s="403">
        <v>18154.863570570014</v>
      </c>
      <c r="DB608" s="403">
        <v>18841.289675901178</v>
      </c>
      <c r="DC608" s="403">
        <v>19623.499307042453</v>
      </c>
      <c r="DD608" s="403">
        <v>20543.484228314366</v>
      </c>
      <c r="DE608" s="403">
        <v>16532.818902880885</v>
      </c>
      <c r="DF608" s="403">
        <v>16921.914195391815</v>
      </c>
      <c r="DG608" s="403">
        <v>17333.244769167621</v>
      </c>
      <c r="DH608" s="403">
        <v>17769.276693816297</v>
      </c>
      <c r="DI608" s="403">
        <v>18232.841744723264</v>
      </c>
      <c r="DJ608" s="403">
        <v>3510.0404000235721</v>
      </c>
      <c r="DK608" s="403">
        <v>3964.7112109200098</v>
      </c>
      <c r="DL608" s="403">
        <v>4373.2469369107857</v>
      </c>
      <c r="DM608" s="403">
        <v>4771.5077841156162</v>
      </c>
      <c r="DN608" s="403">
        <v>5162.6524752494879</v>
      </c>
      <c r="DO608" s="403">
        <v>5549.5288272891194</v>
      </c>
      <c r="DP608" s="403">
        <v>5934.7307495577261</v>
      </c>
      <c r="DQ608" s="403">
        <v>-77220.717815376353</v>
      </c>
      <c r="DR608" s="403">
        <v>2187.3132292767987</v>
      </c>
      <c r="DS608" s="403">
        <v>2187.313229276333</v>
      </c>
      <c r="DT608" s="403">
        <v>2187.3132292767987</v>
      </c>
      <c r="DU608" s="403">
        <v>2187.313229276333</v>
      </c>
      <c r="DV608" s="403">
        <v>2187.3132292767987</v>
      </c>
      <c r="DW608" s="403">
        <v>1763.3389590550214</v>
      </c>
      <c r="DX608" s="403">
        <v>1763.3389590545557</v>
      </c>
      <c r="DY608" s="403">
        <v>1763.3389590545557</v>
      </c>
      <c r="DZ608" s="403">
        <v>1763.3389590550214</v>
      </c>
      <c r="EA608" s="403">
        <v>1763.3389590550214</v>
      </c>
      <c r="EB608" s="403">
        <v>1763.3389590550214</v>
      </c>
      <c r="EC608" s="403">
        <v>1763.3389590550214</v>
      </c>
      <c r="ED608" s="403">
        <v>1763.3389590550214</v>
      </c>
      <c r="EE608" s="403">
        <v>1763.3389590550214</v>
      </c>
      <c r="EF608" s="403">
        <v>1763.3389590545557</v>
      </c>
      <c r="EG608" s="403">
        <v>1763.3389590545557</v>
      </c>
      <c r="EH608" s="403">
        <v>1763.3389590554871</v>
      </c>
      <c r="EI608" s="403">
        <v>1763.3389590545557</v>
      </c>
      <c r="EJ608" s="403">
        <v>1763.3389590550214</v>
      </c>
      <c r="EK608" s="403">
        <v>1763.3389590550214</v>
      </c>
      <c r="EY608" s="376"/>
      <c r="EZ608" s="403">
        <v>14326</v>
      </c>
      <c r="FA608" s="403">
        <v>14326</v>
      </c>
      <c r="FB608" s="403">
        <v>14326</v>
      </c>
      <c r="FC608" s="403">
        <v>14306.800000000163</v>
      </c>
      <c r="FD608" s="403">
        <v>10824.199999999837</v>
      </c>
      <c r="FE608" s="403">
        <v>10831</v>
      </c>
      <c r="FF608" s="403">
        <v>10831</v>
      </c>
      <c r="FG608" s="403">
        <v>10831</v>
      </c>
      <c r="FH608" s="403">
        <v>10831</v>
      </c>
      <c r="FI608" s="403">
        <v>10738.700000000186</v>
      </c>
      <c r="FJ608" s="403">
        <v>11643.299999999814</v>
      </c>
      <c r="FK608" s="403">
        <v>11666</v>
      </c>
      <c r="FL608" s="403">
        <v>11666</v>
      </c>
      <c r="FM608" s="403">
        <v>11666</v>
      </c>
      <c r="FN608" s="403">
        <v>11666</v>
      </c>
      <c r="FO608" s="403">
        <v>11666</v>
      </c>
      <c r="FP608" s="403">
        <v>11666</v>
      </c>
      <c r="FQ608" s="403">
        <v>11666</v>
      </c>
      <c r="FR608" s="403">
        <v>11666</v>
      </c>
      <c r="FS608" s="403">
        <v>11666</v>
      </c>
      <c r="FT608" s="403">
        <v>11666</v>
      </c>
      <c r="FU608" s="403">
        <v>11666</v>
      </c>
      <c r="FV608" s="403">
        <v>11666</v>
      </c>
      <c r="FW608" s="403">
        <v>11666</v>
      </c>
      <c r="FX608" s="403">
        <v>11666</v>
      </c>
      <c r="FY608" s="403">
        <v>11666</v>
      </c>
      <c r="FZ608" s="403">
        <v>11666</v>
      </c>
      <c r="GA608" s="403">
        <v>11666</v>
      </c>
      <c r="GB608" s="403">
        <v>11666</v>
      </c>
      <c r="GC608" s="403">
        <v>11217.699999999953</v>
      </c>
      <c r="GD608" s="403">
        <v>1284.8370583467185</v>
      </c>
      <c r="GE608" s="403">
        <v>1594.1984859879594</v>
      </c>
      <c r="GF608" s="403">
        <v>1887.6941113751382</v>
      </c>
      <c r="GG608" s="403">
        <v>2169.9914831228089</v>
      </c>
      <c r="GH608" s="403">
        <v>2445.501140876906</v>
      </c>
      <c r="GI608" s="403">
        <v>2718.3851804148871</v>
      </c>
      <c r="GJ608" s="403">
        <v>-14709.327036528382</v>
      </c>
      <c r="GK608" s="403">
        <v>3272.1307272389531</v>
      </c>
      <c r="GL608" s="403">
        <v>548.38131868140772</v>
      </c>
      <c r="GM608" s="403">
        <v>548.38131868117489</v>
      </c>
      <c r="GN608" s="403">
        <v>548.38131868140772</v>
      </c>
      <c r="GO608" s="403">
        <v>548.38131868140772</v>
      </c>
      <c r="GP608" s="403">
        <v>548.38131868117489</v>
      </c>
      <c r="GQ608" s="403">
        <v>310.24285714281723</v>
      </c>
      <c r="GR608" s="403">
        <v>310.24285714281723</v>
      </c>
      <c r="GS608" s="403">
        <v>310.24285714305006</v>
      </c>
      <c r="GT608" s="403">
        <v>310.2428571425844</v>
      </c>
      <c r="GU608" s="403">
        <v>310.24285714305006</v>
      </c>
      <c r="GV608" s="403">
        <v>310.24285714281723</v>
      </c>
      <c r="GW608" s="403">
        <v>310.24285714281723</v>
      </c>
      <c r="GX608" s="403">
        <v>310.24285714281723</v>
      </c>
      <c r="GY608" s="403">
        <v>310.24285714281723</v>
      </c>
      <c r="GZ608" s="403">
        <v>310.24285714281723</v>
      </c>
      <c r="HA608" s="403">
        <v>310.24285714305006</v>
      </c>
      <c r="HB608" s="403">
        <v>310.24285714281723</v>
      </c>
      <c r="HC608" s="403">
        <v>310.24285714281723</v>
      </c>
      <c r="HD608" s="403">
        <v>310.24285714281723</v>
      </c>
      <c r="HE608" s="403">
        <v>310.24285714281723</v>
      </c>
      <c r="HS608" s="394"/>
      <c r="HT608" s="394"/>
      <c r="HU608" s="394"/>
      <c r="HV608" s="394"/>
      <c r="HW608" s="394"/>
      <c r="HX608" s="394"/>
      <c r="HY608" s="394"/>
      <c r="HZ608" s="394"/>
      <c r="IA608" s="394"/>
      <c r="IB608" s="394"/>
      <c r="IC608" s="394"/>
      <c r="ID608" s="394"/>
      <c r="IE608" s="394"/>
      <c r="IF608" s="394"/>
      <c r="IG608" s="394"/>
      <c r="IH608" s="394"/>
      <c r="II608" s="394"/>
      <c r="IJ608" s="394"/>
      <c r="IK608" s="394"/>
      <c r="IL608" s="394"/>
      <c r="IM608" s="394"/>
      <c r="IN608" s="394"/>
      <c r="IO608" s="394"/>
      <c r="IP608" s="394"/>
      <c r="IQ608" s="394"/>
      <c r="IR608" s="394"/>
      <c r="IS608" s="394"/>
      <c r="IT608" s="394"/>
      <c r="IU608" s="394"/>
      <c r="IV608" s="394"/>
      <c r="IW608" s="394"/>
      <c r="IX608" s="394"/>
      <c r="IY608" s="394"/>
      <c r="IZ608" s="394"/>
      <c r="JA608" s="394"/>
      <c r="JB608" s="394"/>
      <c r="JC608" s="394"/>
      <c r="JD608" s="394"/>
      <c r="JE608" s="394"/>
      <c r="JF608" s="394"/>
      <c r="JG608" s="394"/>
      <c r="JH608" s="394"/>
      <c r="JI608" s="394"/>
      <c r="JJ608" s="394"/>
      <c r="JK608" s="394"/>
      <c r="JL608" s="394"/>
      <c r="JM608" s="394"/>
      <c r="JN608" s="394"/>
      <c r="JO608" s="394"/>
      <c r="JP608" s="394"/>
      <c r="JQ608" s="394"/>
      <c r="JR608" s="394"/>
      <c r="JS608" s="394"/>
      <c r="JT608" s="394"/>
      <c r="JU608" s="394"/>
      <c r="JV608" s="394"/>
      <c r="JW608" s="394"/>
      <c r="JX608" s="394"/>
      <c r="JY608" s="394"/>
      <c r="JZ608" s="394"/>
      <c r="KA608" s="394"/>
      <c r="KB608" s="394"/>
      <c r="KC608" s="394"/>
    </row>
    <row r="609" spans="1:213" x14ac:dyDescent="0.25">
      <c r="A609" s="402"/>
      <c r="B609" s="376"/>
      <c r="C609" s="373"/>
      <c r="F609" s="376"/>
      <c r="G609" s="376"/>
      <c r="H609" s="376"/>
      <c r="I609" s="376"/>
      <c r="J609" s="376"/>
      <c r="K609" s="376"/>
      <c r="L609" s="376"/>
      <c r="M609" s="376"/>
      <c r="N609" s="376"/>
      <c r="O609" s="376"/>
      <c r="P609" s="376"/>
      <c r="Q609" s="376"/>
      <c r="R609" s="376"/>
      <c r="S609" s="376"/>
      <c r="T609" s="376"/>
      <c r="U609" s="376"/>
      <c r="V609" s="376"/>
      <c r="W609" s="376"/>
      <c r="X609" s="376"/>
      <c r="Y609" s="376"/>
      <c r="Z609" s="376"/>
      <c r="AA609" s="376"/>
      <c r="AB609" s="376"/>
      <c r="AC609" s="376"/>
      <c r="AD609" s="376"/>
      <c r="AE609" s="376"/>
      <c r="AF609" s="376"/>
      <c r="AG609" s="376"/>
      <c r="AH609" s="376"/>
      <c r="AI609" s="376"/>
      <c r="AJ609" s="376"/>
      <c r="AK609" s="376"/>
      <c r="AL609" s="376"/>
      <c r="AM609" s="376"/>
      <c r="AN609" s="376"/>
      <c r="AO609" s="376"/>
      <c r="AP609" s="376"/>
      <c r="AQ609" s="376"/>
      <c r="AR609" s="376"/>
      <c r="AS609" s="376"/>
      <c r="AT609" s="376"/>
      <c r="AU609" s="376"/>
      <c r="AV609" s="376"/>
      <c r="AW609" s="376"/>
      <c r="AX609" s="376"/>
      <c r="AY609" s="376"/>
      <c r="AZ609" s="376"/>
      <c r="BA609" s="376"/>
      <c r="BB609" s="376"/>
      <c r="BC609" s="376"/>
      <c r="BD609" s="376"/>
      <c r="BE609" s="376"/>
      <c r="BF609" s="376"/>
      <c r="BG609" s="376"/>
      <c r="BH609" s="376"/>
      <c r="BI609" s="376"/>
      <c r="BJ609" s="376"/>
      <c r="BK609" s="376"/>
      <c r="BL609" s="376"/>
      <c r="BM609" s="376"/>
      <c r="BN609" s="376"/>
      <c r="BO609" s="376"/>
      <c r="BP609" s="376"/>
      <c r="CA609" s="376"/>
      <c r="CB609" s="376"/>
      <c r="CC609" s="376"/>
      <c r="CD609" s="376"/>
      <c r="CE609" s="376"/>
      <c r="CF609" s="376"/>
      <c r="CG609" s="376"/>
      <c r="CH609" s="376"/>
      <c r="CI609" s="376"/>
      <c r="CJ609" s="376"/>
      <c r="CK609" s="376"/>
      <c r="CL609" s="376"/>
      <c r="CM609" s="376"/>
      <c r="CN609" s="376"/>
      <c r="CO609" s="376"/>
      <c r="CP609" s="376"/>
      <c r="CQ609" s="376"/>
      <c r="CR609" s="376"/>
      <c r="CS609" s="376"/>
      <c r="CT609" s="376"/>
      <c r="CU609" s="376"/>
      <c r="CV609" s="376"/>
      <c r="CW609" s="376"/>
      <c r="CX609" s="376"/>
      <c r="CY609" s="376"/>
      <c r="CZ609" s="376"/>
      <c r="DA609" s="376"/>
      <c r="DB609" s="376"/>
      <c r="DC609" s="376"/>
      <c r="DD609" s="376"/>
      <c r="DE609" s="376"/>
      <c r="DF609" s="376"/>
      <c r="DG609" s="376"/>
      <c r="DH609" s="376"/>
      <c r="DI609" s="376"/>
      <c r="DJ609" s="376"/>
      <c r="DK609" s="376"/>
      <c r="DL609" s="376"/>
      <c r="DM609" s="376"/>
      <c r="DN609" s="376"/>
      <c r="DO609" s="376"/>
      <c r="DP609" s="376"/>
      <c r="DQ609" s="376"/>
      <c r="DR609" s="376"/>
      <c r="DS609" s="376"/>
      <c r="DT609" s="376"/>
      <c r="DU609" s="376"/>
      <c r="DV609" s="376"/>
      <c r="DW609" s="376"/>
      <c r="DX609" s="376"/>
      <c r="DY609" s="376"/>
      <c r="DZ609" s="376"/>
      <c r="EA609" s="376"/>
      <c r="EB609" s="376"/>
      <c r="EC609" s="376"/>
      <c r="ED609" s="376"/>
      <c r="EE609" s="376"/>
      <c r="EF609" s="376"/>
      <c r="EG609" s="376"/>
      <c r="EH609" s="376"/>
      <c r="EI609" s="376"/>
      <c r="EJ609" s="376"/>
      <c r="EK609" s="376"/>
      <c r="EY609" s="376"/>
      <c r="EZ609" s="376"/>
      <c r="FA609" s="376"/>
      <c r="FB609" s="376"/>
      <c r="FC609" s="376"/>
      <c r="FD609" s="376"/>
      <c r="FE609" s="376"/>
      <c r="FF609" s="376"/>
      <c r="FG609" s="376"/>
      <c r="FH609" s="376"/>
      <c r="FI609" s="376"/>
      <c r="FJ609" s="376"/>
      <c r="FK609" s="376"/>
      <c r="FL609" s="376"/>
      <c r="FM609" s="376"/>
      <c r="FN609" s="376"/>
      <c r="FO609" s="376"/>
      <c r="FP609" s="376"/>
      <c r="FQ609" s="376"/>
      <c r="FR609" s="376"/>
      <c r="FS609" s="376"/>
      <c r="FT609" s="376"/>
      <c r="FU609" s="376"/>
      <c r="FV609" s="376"/>
      <c r="FW609" s="376"/>
      <c r="FX609" s="376"/>
      <c r="FY609" s="376"/>
      <c r="FZ609" s="376"/>
      <c r="GA609" s="376"/>
      <c r="GB609" s="376"/>
      <c r="GC609" s="376"/>
      <c r="GD609" s="376"/>
      <c r="GE609" s="376"/>
      <c r="GF609" s="376"/>
      <c r="GG609" s="376"/>
      <c r="GH609" s="376"/>
      <c r="GI609" s="376"/>
      <c r="GJ609" s="376"/>
      <c r="GK609" s="376"/>
      <c r="GL609" s="376"/>
      <c r="GM609" s="376"/>
      <c r="GN609" s="376"/>
      <c r="GO609" s="376"/>
      <c r="GP609" s="376"/>
      <c r="GQ609" s="376"/>
      <c r="GR609" s="376"/>
      <c r="GS609" s="376"/>
      <c r="GT609" s="376"/>
      <c r="GU609" s="376"/>
      <c r="GV609" s="376"/>
      <c r="GW609" s="376"/>
      <c r="GX609" s="376"/>
      <c r="GY609" s="376"/>
      <c r="GZ609" s="376"/>
      <c r="HA609" s="376"/>
      <c r="HB609" s="376"/>
      <c r="HC609" s="376"/>
      <c r="HD609" s="376"/>
      <c r="HE609" s="376"/>
    </row>
    <row r="610" spans="1:213" x14ac:dyDescent="0.25">
      <c r="A610" s="404" t="s">
        <v>882</v>
      </c>
      <c r="B610" s="405"/>
      <c r="C610" s="405"/>
      <c r="D610" s="405"/>
      <c r="E610" s="405"/>
      <c r="F610" s="406">
        <v>560147.02871999936</v>
      </c>
      <c r="G610" s="406">
        <v>562469.97725812357</v>
      </c>
      <c r="H610" s="406">
        <v>565310.05277379695</v>
      </c>
      <c r="I610" s="406">
        <v>568825.60354349611</v>
      </c>
      <c r="J610" s="406">
        <v>573280.48853953241</v>
      </c>
      <c r="K610" s="406">
        <v>579629.16497935215</v>
      </c>
      <c r="L610" s="406">
        <v>586472.08075684367</v>
      </c>
      <c r="M610" s="406">
        <v>594018.45623540564</v>
      </c>
      <c r="N610" s="406">
        <v>602653.23560276104</v>
      </c>
      <c r="O610" s="406">
        <v>613125.10861861217</v>
      </c>
      <c r="P610" s="406">
        <v>620505.92798426631</v>
      </c>
      <c r="Q610" s="406">
        <v>628262.61646001961</v>
      </c>
      <c r="R610" s="406">
        <v>636438.74974823906</v>
      </c>
      <c r="S610" s="406">
        <v>645086.49352596933</v>
      </c>
      <c r="T610" s="406">
        <v>654269.19013535709</v>
      </c>
      <c r="U610" s="406">
        <v>661831.31416185165</v>
      </c>
      <c r="V610" s="406">
        <v>669855.2360636805</v>
      </c>
      <c r="W610" s="406">
        <v>678455.11944242264</v>
      </c>
      <c r="X610" s="406">
        <v>687800.30118219869</v>
      </c>
      <c r="Y610" s="406">
        <v>698152.51467630768</v>
      </c>
      <c r="Z610" s="406">
        <v>705740.86641269934</v>
      </c>
      <c r="AA610" s="406">
        <v>713712.62219693779</v>
      </c>
      <c r="AB610" s="406">
        <v>722108.61547673098</v>
      </c>
      <c r="AC610" s="406">
        <v>730975.39244496753</v>
      </c>
      <c r="AD610" s="406">
        <v>740366.12282262731</v>
      </c>
      <c r="AE610" s="406">
        <v>748114.06062317628</v>
      </c>
      <c r="AF610" s="406">
        <v>756100.7698860825</v>
      </c>
      <c r="AG610" s="406">
        <v>764354.88570299058</v>
      </c>
      <c r="AH610" s="406">
        <v>772917.56423825736</v>
      </c>
      <c r="AI610" s="406">
        <v>781850.43909951416</v>
      </c>
      <c r="AJ610" s="406">
        <v>788086.74460591876</v>
      </c>
      <c r="AK610" s="406">
        <v>794472.43259105633</v>
      </c>
      <c r="AL610" s="406">
        <v>801016.20541808731</v>
      </c>
      <c r="AM610" s="406">
        <v>807727.7707704159</v>
      </c>
      <c r="AN610" s="406">
        <v>814617.99672105059</v>
      </c>
      <c r="AO610" s="406">
        <v>816058.97097368725</v>
      </c>
      <c r="AP610" s="406">
        <v>817634.6928777101</v>
      </c>
      <c r="AQ610" s="406">
        <v>819340.58904381306</v>
      </c>
      <c r="AR610" s="406">
        <v>821173.2229659789</v>
      </c>
      <c r="AS610" s="406">
        <v>823130.17762017611</v>
      </c>
      <c r="AT610" s="406">
        <v>825209.95833923947</v>
      </c>
      <c r="AU610" s="406">
        <v>827411.91289880977</v>
      </c>
      <c r="AV610" s="406">
        <v>829736.16628781974</v>
      </c>
      <c r="AW610" s="406">
        <v>830714.99643835879</v>
      </c>
      <c r="AX610" s="406">
        <v>831693.82658889785</v>
      </c>
      <c r="AY610" s="406">
        <v>832672.6567394369</v>
      </c>
      <c r="AZ610" s="406">
        <v>833651.48688997596</v>
      </c>
      <c r="BA610" s="406">
        <v>834630.31704051502</v>
      </c>
      <c r="BB610" s="406">
        <v>835381.71598535555</v>
      </c>
      <c r="BC610" s="406">
        <v>836133.11493019608</v>
      </c>
      <c r="BD610" s="406">
        <v>836884.51387503662</v>
      </c>
      <c r="BE610" s="406">
        <v>837635.91281987715</v>
      </c>
      <c r="BF610" s="406">
        <v>838387.31176471768</v>
      </c>
      <c r="BG610" s="406">
        <v>839138.71070955845</v>
      </c>
      <c r="BH610" s="406">
        <v>839890.10965439898</v>
      </c>
      <c r="BI610" s="406">
        <v>840641.50859923929</v>
      </c>
      <c r="BJ610" s="406">
        <v>841392.90754407982</v>
      </c>
      <c r="BK610" s="406">
        <v>842144.30648892035</v>
      </c>
      <c r="BL610" s="406">
        <v>842895.70543376089</v>
      </c>
      <c r="BM610" s="406">
        <v>843647.10437860142</v>
      </c>
      <c r="BN610" s="406">
        <v>844398.50332344219</v>
      </c>
      <c r="BO610" s="406">
        <v>845149.90226828272</v>
      </c>
      <c r="BP610" s="406">
        <v>845901.30121312325</v>
      </c>
      <c r="CA610" s="406">
        <v>1654550</v>
      </c>
      <c r="CB610" s="406">
        <v>1661986.1701143805</v>
      </c>
      <c r="CC610" s="406">
        <v>1670952.4087819173</v>
      </c>
      <c r="CD610" s="406">
        <v>1681932.5407423854</v>
      </c>
      <c r="CE610" s="406">
        <v>1695740.6197371928</v>
      </c>
      <c r="CF610" s="406">
        <v>1712029.7508314191</v>
      </c>
      <c r="CG610" s="406">
        <v>1729776.4871409375</v>
      </c>
      <c r="CH610" s="406">
        <v>1749392.6494713314</v>
      </c>
      <c r="CI610" s="406">
        <v>1771883.052655227</v>
      </c>
      <c r="CJ610" s="406">
        <v>1798798.7355229119</v>
      </c>
      <c r="CK610" s="406">
        <v>1817932.6433376309</v>
      </c>
      <c r="CL610" s="406">
        <v>1838140.3843221117</v>
      </c>
      <c r="CM610" s="406">
        <v>1859549.2995489708</v>
      </c>
      <c r="CN610" s="406">
        <v>1882312.9169638373</v>
      </c>
      <c r="CO610" s="406">
        <v>1906619.3912167482</v>
      </c>
      <c r="CP610" s="406">
        <v>1924630.6009641092</v>
      </c>
      <c r="CQ610" s="406">
        <v>1943852.6314060953</v>
      </c>
      <c r="CR610" s="406">
        <v>1964574.1646523946</v>
      </c>
      <c r="CS610" s="406">
        <v>1987220.9721006665</v>
      </c>
      <c r="CT610" s="406">
        <v>2012448.8237530319</v>
      </c>
      <c r="CU610" s="406">
        <v>2030244.9068972117</v>
      </c>
      <c r="CV610" s="406">
        <v>2049055.4146665693</v>
      </c>
      <c r="CW610" s="406">
        <v>2068984.7753473443</v>
      </c>
      <c r="CX610" s="406">
        <v>2090151.6598301169</v>
      </c>
      <c r="CY610" s="406">
        <v>2112691.2357957209</v>
      </c>
      <c r="CZ610" s="406">
        <v>2130079.7961497307</v>
      </c>
      <c r="DA610" s="406">
        <v>2148084.5281486851</v>
      </c>
      <c r="DB610" s="406">
        <v>2166774.4906748012</v>
      </c>
      <c r="DC610" s="406">
        <v>2186245.4577318598</v>
      </c>
      <c r="DD610" s="406">
        <v>2206635.1950121177</v>
      </c>
      <c r="DE610" s="406">
        <v>2223180.0697994805</v>
      </c>
      <c r="DF610" s="406">
        <v>2240114.0324101392</v>
      </c>
      <c r="DG610" s="406">
        <v>2257459.318129987</v>
      </c>
      <c r="DH610" s="406">
        <v>2275240.6283145221</v>
      </c>
      <c r="DI610" s="406">
        <v>2293485.4960946254</v>
      </c>
      <c r="DJ610" s="406">
        <v>2296995.536494649</v>
      </c>
      <c r="DK610" s="406">
        <v>2300960.247705569</v>
      </c>
      <c r="DL610" s="406">
        <v>2305333.4946424798</v>
      </c>
      <c r="DM610" s="406">
        <v>2310105.0024265954</v>
      </c>
      <c r="DN610" s="406">
        <v>2315267.6549018449</v>
      </c>
      <c r="DO610" s="406">
        <v>2320817.183729134</v>
      </c>
      <c r="DP610" s="406">
        <v>2326751.9144786918</v>
      </c>
      <c r="DQ610" s="406">
        <v>2249531.1966633154</v>
      </c>
      <c r="DR610" s="406">
        <v>2251718.5098925922</v>
      </c>
      <c r="DS610" s="406">
        <v>2253905.8231218685</v>
      </c>
      <c r="DT610" s="406">
        <v>2256093.1363511453</v>
      </c>
      <c r="DU610" s="406">
        <v>2258280.4495804217</v>
      </c>
      <c r="DV610" s="406">
        <v>2260467.7628096985</v>
      </c>
      <c r="DW610" s="406">
        <v>2262231.1017687535</v>
      </c>
      <c r="DX610" s="406">
        <v>2263994.440727808</v>
      </c>
      <c r="DY610" s="406">
        <v>2265757.7796868626</v>
      </c>
      <c r="DZ610" s="406">
        <v>2267521.1186459176</v>
      </c>
      <c r="EA610" s="406">
        <v>2269284.4576049726</v>
      </c>
      <c r="EB610" s="406">
        <v>2271047.7965640277</v>
      </c>
      <c r="EC610" s="406">
        <v>2272811.1355230827</v>
      </c>
      <c r="ED610" s="406">
        <v>2274574.4744821377</v>
      </c>
      <c r="EE610" s="406">
        <v>2276337.8134411927</v>
      </c>
      <c r="EF610" s="406">
        <v>2278101.1524002473</v>
      </c>
      <c r="EG610" s="406">
        <v>2279864.4913593018</v>
      </c>
      <c r="EH610" s="406">
        <v>2281627.8303183573</v>
      </c>
      <c r="EI610" s="406">
        <v>2283391.1692774119</v>
      </c>
      <c r="EJ610" s="406">
        <v>2285154.5082364669</v>
      </c>
      <c r="EK610" s="406">
        <v>2286917.8471955219</v>
      </c>
      <c r="EY610" s="406">
        <v>934212</v>
      </c>
      <c r="EZ610" s="406">
        <v>948538</v>
      </c>
      <c r="FA610" s="406">
        <v>962864</v>
      </c>
      <c r="FB610" s="406">
        <v>977190</v>
      </c>
      <c r="FC610" s="406">
        <v>991496.80000000016</v>
      </c>
      <c r="FD610" s="406">
        <v>1002321</v>
      </c>
      <c r="FE610" s="406">
        <v>1013152</v>
      </c>
      <c r="FF610" s="406">
        <v>1023983</v>
      </c>
      <c r="FG610" s="406">
        <v>1034814</v>
      </c>
      <c r="FH610" s="406">
        <v>1045645</v>
      </c>
      <c r="FI610" s="406">
        <v>1056383.7000000002</v>
      </c>
      <c r="FJ610" s="406">
        <v>1068027</v>
      </c>
      <c r="FK610" s="406">
        <v>1079693</v>
      </c>
      <c r="FL610" s="406">
        <v>1091359</v>
      </c>
      <c r="FM610" s="406">
        <v>1103025</v>
      </c>
      <c r="FN610" s="406">
        <v>1114691</v>
      </c>
      <c r="FO610" s="406">
        <v>1126357</v>
      </c>
      <c r="FP610" s="406">
        <v>1138023</v>
      </c>
      <c r="FQ610" s="406">
        <v>1149689</v>
      </c>
      <c r="FR610" s="406">
        <v>1161355</v>
      </c>
      <c r="FS610" s="406">
        <v>1173021</v>
      </c>
      <c r="FT610" s="406">
        <v>1184687</v>
      </c>
      <c r="FU610" s="406">
        <v>1196353</v>
      </c>
      <c r="FV610" s="406">
        <v>1208019</v>
      </c>
      <c r="FW610" s="406">
        <v>1219685</v>
      </c>
      <c r="FX610" s="406">
        <v>1231351</v>
      </c>
      <c r="FY610" s="406">
        <v>1243017</v>
      </c>
      <c r="FZ610" s="406">
        <v>1254683</v>
      </c>
      <c r="GA610" s="406">
        <v>1266349</v>
      </c>
      <c r="GB610" s="406">
        <v>1278015</v>
      </c>
      <c r="GC610" s="406">
        <v>1289232.7</v>
      </c>
      <c r="GD610" s="406">
        <v>1290517.5370583467</v>
      </c>
      <c r="GE610" s="406">
        <v>1292111.7355443346</v>
      </c>
      <c r="GF610" s="406">
        <v>1293999.4296557098</v>
      </c>
      <c r="GG610" s="406">
        <v>1296169.4211388326</v>
      </c>
      <c r="GH610" s="406">
        <v>1298614.9222797095</v>
      </c>
      <c r="GI610" s="406">
        <v>1301333.3074601244</v>
      </c>
      <c r="GJ610" s="406">
        <v>1286623.980423596</v>
      </c>
      <c r="GK610" s="406">
        <v>1289896.1111508349</v>
      </c>
      <c r="GL610" s="406">
        <v>1290444.4924695163</v>
      </c>
      <c r="GM610" s="406">
        <v>1290992.8737881975</v>
      </c>
      <c r="GN610" s="406">
        <v>1291541.2551068789</v>
      </c>
      <c r="GO610" s="406">
        <v>1292089.6364255603</v>
      </c>
      <c r="GP610" s="406">
        <v>1292638.0177442415</v>
      </c>
      <c r="GQ610" s="406">
        <v>1292948.2606013843</v>
      </c>
      <c r="GR610" s="406">
        <v>1293258.5034585271</v>
      </c>
      <c r="GS610" s="406">
        <v>1293568.7463156702</v>
      </c>
      <c r="GT610" s="406">
        <v>1293878.9891728128</v>
      </c>
      <c r="GU610" s="406">
        <v>1294189.2320299558</v>
      </c>
      <c r="GV610" s="406">
        <v>1294499.4748870987</v>
      </c>
      <c r="GW610" s="406">
        <v>1294809.7177442415</v>
      </c>
      <c r="GX610" s="406">
        <v>1295119.9606013843</v>
      </c>
      <c r="GY610" s="406">
        <v>1295430.2034585271</v>
      </c>
      <c r="GZ610" s="406">
        <v>1295740.4463156699</v>
      </c>
      <c r="HA610" s="406">
        <v>1296050.689172813</v>
      </c>
      <c r="HB610" s="406">
        <v>1296360.9320299558</v>
      </c>
      <c r="HC610" s="406">
        <v>1296671.1748870986</v>
      </c>
      <c r="HD610" s="406">
        <v>1296981.4177442414</v>
      </c>
      <c r="HE610" s="406">
        <v>1297291.6606013842</v>
      </c>
    </row>
    <row r="611" spans="1:213" x14ac:dyDescent="0.25">
      <c r="A611" s="404" t="s">
        <v>881</v>
      </c>
      <c r="B611" s="405"/>
      <c r="C611" s="405"/>
      <c r="D611" s="405"/>
      <c r="E611" s="405"/>
      <c r="F611" s="405"/>
      <c r="G611" s="407">
        <v>2322.9485381242121</v>
      </c>
      <c r="H611" s="407">
        <v>2840.0755156733794</v>
      </c>
      <c r="I611" s="407">
        <v>3515.5507696991554</v>
      </c>
      <c r="J611" s="407">
        <v>4454.8849960363004</v>
      </c>
      <c r="K611" s="407">
        <v>6348.6764398197411</v>
      </c>
      <c r="L611" s="407">
        <v>6842.915777491522</v>
      </c>
      <c r="M611" s="407">
        <v>7546.3754785619676</v>
      </c>
      <c r="N611" s="407">
        <v>8634.779367355397</v>
      </c>
      <c r="O611" s="407">
        <v>10471.873015851132</v>
      </c>
      <c r="P611" s="407">
        <v>7380.8193656541407</v>
      </c>
      <c r="Q611" s="407">
        <v>7756.6884757532971</v>
      </c>
      <c r="R611" s="407">
        <v>8176.1332882194547</v>
      </c>
      <c r="S611" s="407">
        <v>8647.7437777302694</v>
      </c>
      <c r="T611" s="407">
        <v>9182.6966093877563</v>
      </c>
      <c r="U611" s="407">
        <v>7562.1240264945664</v>
      </c>
      <c r="V611" s="407">
        <v>8023.9219018288422</v>
      </c>
      <c r="W611" s="407">
        <v>8599.8833787421463</v>
      </c>
      <c r="X611" s="407">
        <v>9345.181739776046</v>
      </c>
      <c r="Y611" s="407">
        <v>10352.21349410899</v>
      </c>
      <c r="Z611" s="407">
        <v>7588.3517363916617</v>
      </c>
      <c r="AA611" s="407">
        <v>7971.7557842384558</v>
      </c>
      <c r="AB611" s="407">
        <v>8395.9932797931833</v>
      </c>
      <c r="AC611" s="407">
        <v>8866.776968236547</v>
      </c>
      <c r="AD611" s="407">
        <v>9390.7303776597837</v>
      </c>
      <c r="AE611" s="407">
        <v>7747.9378005489707</v>
      </c>
      <c r="AF611" s="407">
        <v>7986.7092629062245</v>
      </c>
      <c r="AG611" s="407">
        <v>8254.1158169080736</v>
      </c>
      <c r="AH611" s="407">
        <v>8562.6785352667794</v>
      </c>
      <c r="AI611" s="407">
        <v>8932.8748612568015</v>
      </c>
      <c r="AJ611" s="407">
        <v>6236.3055064046057</v>
      </c>
      <c r="AK611" s="407">
        <v>6385.6879851375706</v>
      </c>
      <c r="AL611" s="407">
        <v>6543.7728270309744</v>
      </c>
      <c r="AM611" s="407">
        <v>6711.5653523285873</v>
      </c>
      <c r="AN611" s="407">
        <v>6890.2259506346891</v>
      </c>
      <c r="AO611" s="407">
        <v>1440.9742526366608</v>
      </c>
      <c r="AP611" s="407">
        <v>1575.721904022852</v>
      </c>
      <c r="AQ611" s="407">
        <v>1705.8961661029607</v>
      </c>
      <c r="AR611" s="407">
        <v>1832.6339221658418</v>
      </c>
      <c r="AS611" s="407">
        <v>1956.9546541972086</v>
      </c>
      <c r="AT611" s="407">
        <v>2079.7807190633612</v>
      </c>
      <c r="AU611" s="407">
        <v>2201.9545595702948</v>
      </c>
      <c r="AV611" s="407">
        <v>2324.253389009973</v>
      </c>
      <c r="AW611" s="407">
        <v>978.83015053905547</v>
      </c>
      <c r="AX611" s="407">
        <v>978.83015053905547</v>
      </c>
      <c r="AY611" s="407">
        <v>978.83015053905547</v>
      </c>
      <c r="AZ611" s="407">
        <v>978.83015053905547</v>
      </c>
      <c r="BA611" s="407">
        <v>978.83015053905547</v>
      </c>
      <c r="BB611" s="407">
        <v>751.39894484053366</v>
      </c>
      <c r="BC611" s="407">
        <v>751.39894484053366</v>
      </c>
      <c r="BD611" s="407">
        <v>751.39894484053366</v>
      </c>
      <c r="BE611" s="407">
        <v>751.39894484053366</v>
      </c>
      <c r="BF611" s="407">
        <v>751.39894484053366</v>
      </c>
      <c r="BG611" s="407">
        <v>751.39894484076649</v>
      </c>
      <c r="BH611" s="407">
        <v>751.39894484053366</v>
      </c>
      <c r="BI611" s="407">
        <v>751.39894484030083</v>
      </c>
      <c r="BJ611" s="407">
        <v>751.39894484053366</v>
      </c>
      <c r="BK611" s="407">
        <v>751.39894484053366</v>
      </c>
      <c r="BL611" s="407">
        <v>751.39894484053366</v>
      </c>
      <c r="BM611" s="407">
        <v>751.39894484053366</v>
      </c>
      <c r="BN611" s="407">
        <v>751.39894484076649</v>
      </c>
      <c r="BO611" s="407">
        <v>751.39894484053366</v>
      </c>
      <c r="BP611" s="407">
        <v>751.39894484053366</v>
      </c>
      <c r="CA611" s="405"/>
      <c r="CB611" s="407">
        <v>7436.1701143805403</v>
      </c>
      <c r="CC611" s="407">
        <v>8966.2386675367597</v>
      </c>
      <c r="CD611" s="407">
        <v>10980.131960468134</v>
      </c>
      <c r="CE611" s="407">
        <v>13808.078994807322</v>
      </c>
      <c r="CF611" s="407">
        <v>16289.131094226381</v>
      </c>
      <c r="CG611" s="407">
        <v>17746.736309518339</v>
      </c>
      <c r="CH611" s="407">
        <v>19616.162330393912</v>
      </c>
      <c r="CI611" s="407">
        <v>22490.403183895629</v>
      </c>
      <c r="CJ611" s="407">
        <v>26915.682867684867</v>
      </c>
      <c r="CK611" s="407">
        <v>19133.907814719016</v>
      </c>
      <c r="CL611" s="407">
        <v>20207.740984480828</v>
      </c>
      <c r="CM611" s="407">
        <v>21408.915226859041</v>
      </c>
      <c r="CN611" s="407">
        <v>22763.617414866574</v>
      </c>
      <c r="CO611" s="407">
        <v>24306.474252910819</v>
      </c>
      <c r="CP611" s="407">
        <v>18011.209747361019</v>
      </c>
      <c r="CQ611" s="407">
        <v>19222.030441986164</v>
      </c>
      <c r="CR611" s="407">
        <v>20721.533246299252</v>
      </c>
      <c r="CS611" s="407">
        <v>22646.807448271895</v>
      </c>
      <c r="CT611" s="407">
        <v>25227.851652365411</v>
      </c>
      <c r="CU611" s="407">
        <v>17796.083144179778</v>
      </c>
      <c r="CV611" s="407">
        <v>18810.507769357646</v>
      </c>
      <c r="CW611" s="407">
        <v>19929.360680775018</v>
      </c>
      <c r="CX611" s="407">
        <v>21166.884482772555</v>
      </c>
      <c r="CY611" s="407">
        <v>22539.575965604046</v>
      </c>
      <c r="CZ611" s="407">
        <v>17388.560354009736</v>
      </c>
      <c r="DA611" s="407">
        <v>18004.731998954434</v>
      </c>
      <c r="DB611" s="407">
        <v>18689.962526116055</v>
      </c>
      <c r="DC611" s="407">
        <v>19470.967057058588</v>
      </c>
      <c r="DD611" s="407">
        <v>20389.737280257978</v>
      </c>
      <c r="DE611" s="407">
        <v>16544.874787362758</v>
      </c>
      <c r="DF611" s="407">
        <v>16933.962610658724</v>
      </c>
      <c r="DG611" s="407">
        <v>17345.285719847772</v>
      </c>
      <c r="DH611" s="407">
        <v>17781.310184535105</v>
      </c>
      <c r="DI611" s="407">
        <v>18244.867780103348</v>
      </c>
      <c r="DJ611" s="407">
        <v>3510.0404000235721</v>
      </c>
      <c r="DK611" s="407">
        <v>3964.7112109200098</v>
      </c>
      <c r="DL611" s="407">
        <v>4373.2469369107857</v>
      </c>
      <c r="DM611" s="407">
        <v>4771.5077841156162</v>
      </c>
      <c r="DN611" s="407">
        <v>5162.6524752494879</v>
      </c>
      <c r="DO611" s="407">
        <v>5549.5288272891194</v>
      </c>
      <c r="DP611" s="407">
        <v>5934.7307495577261</v>
      </c>
      <c r="DQ611" s="407">
        <v>-77220.717815376353</v>
      </c>
      <c r="DR611" s="407">
        <v>2187.3132292767987</v>
      </c>
      <c r="DS611" s="407">
        <v>2187.313229276333</v>
      </c>
      <c r="DT611" s="407">
        <v>2187.3132292767987</v>
      </c>
      <c r="DU611" s="407">
        <v>2187.313229276333</v>
      </c>
      <c r="DV611" s="407">
        <v>2187.3132292767987</v>
      </c>
      <c r="DW611" s="407">
        <v>1763.3389590550214</v>
      </c>
      <c r="DX611" s="407">
        <v>1763.3389590545557</v>
      </c>
      <c r="DY611" s="407">
        <v>1763.3389590545557</v>
      </c>
      <c r="DZ611" s="407">
        <v>1763.3389590550214</v>
      </c>
      <c r="EA611" s="407">
        <v>1763.3389590550214</v>
      </c>
      <c r="EB611" s="407">
        <v>1763.3389590550214</v>
      </c>
      <c r="EC611" s="407">
        <v>1763.3389590550214</v>
      </c>
      <c r="ED611" s="407">
        <v>1763.3389590550214</v>
      </c>
      <c r="EE611" s="407">
        <v>1763.3389590550214</v>
      </c>
      <c r="EF611" s="407">
        <v>1763.3389590545557</v>
      </c>
      <c r="EG611" s="407">
        <v>1763.3389590545557</v>
      </c>
      <c r="EH611" s="407">
        <v>1763.3389590554871</v>
      </c>
      <c r="EI611" s="407">
        <v>1763.3389590545557</v>
      </c>
      <c r="EJ611" s="407">
        <v>1763.3389590550214</v>
      </c>
      <c r="EK611" s="407">
        <v>1763.3389590550214</v>
      </c>
      <c r="EY611" s="405"/>
      <c r="EZ611" s="407">
        <v>14326</v>
      </c>
      <c r="FA611" s="407">
        <v>14326</v>
      </c>
      <c r="FB611" s="407">
        <v>14326</v>
      </c>
      <c r="FC611" s="407">
        <v>14306.800000000163</v>
      </c>
      <c r="FD611" s="407">
        <v>10824.199999999837</v>
      </c>
      <c r="FE611" s="407">
        <v>10831</v>
      </c>
      <c r="FF611" s="407">
        <v>10831</v>
      </c>
      <c r="FG611" s="407">
        <v>10831</v>
      </c>
      <c r="FH611" s="407">
        <v>10831</v>
      </c>
      <c r="FI611" s="407">
        <v>10738.700000000186</v>
      </c>
      <c r="FJ611" s="407">
        <v>11643.299999999814</v>
      </c>
      <c r="FK611" s="407">
        <v>11666</v>
      </c>
      <c r="FL611" s="407">
        <v>11666</v>
      </c>
      <c r="FM611" s="407">
        <v>11666</v>
      </c>
      <c r="FN611" s="407">
        <v>11666</v>
      </c>
      <c r="FO611" s="407">
        <v>11666</v>
      </c>
      <c r="FP611" s="407">
        <v>11666</v>
      </c>
      <c r="FQ611" s="407">
        <v>11666</v>
      </c>
      <c r="FR611" s="407">
        <v>11666</v>
      </c>
      <c r="FS611" s="407">
        <v>11666</v>
      </c>
      <c r="FT611" s="407">
        <v>11666</v>
      </c>
      <c r="FU611" s="407">
        <v>11666</v>
      </c>
      <c r="FV611" s="407">
        <v>11666</v>
      </c>
      <c r="FW611" s="407">
        <v>11666</v>
      </c>
      <c r="FX611" s="407">
        <v>11666</v>
      </c>
      <c r="FY611" s="407">
        <v>11666</v>
      </c>
      <c r="FZ611" s="407">
        <v>11666</v>
      </c>
      <c r="GA611" s="407">
        <v>11666</v>
      </c>
      <c r="GB611" s="407">
        <v>11666</v>
      </c>
      <c r="GC611" s="407">
        <v>11217.699999999953</v>
      </c>
      <c r="GD611" s="407">
        <v>1284.8370583467185</v>
      </c>
      <c r="GE611" s="407">
        <v>1594.1984859879594</v>
      </c>
      <c r="GF611" s="407">
        <v>1887.6941113751382</v>
      </c>
      <c r="GG611" s="407">
        <v>2169.9914831228089</v>
      </c>
      <c r="GH611" s="407">
        <v>2445.501140876906</v>
      </c>
      <c r="GI611" s="407">
        <v>2718.3851804148871</v>
      </c>
      <c r="GJ611" s="407">
        <v>-14709.327036528382</v>
      </c>
      <c r="GK611" s="407">
        <v>3272.1307272389531</v>
      </c>
      <c r="GL611" s="407">
        <v>548.38131868140772</v>
      </c>
      <c r="GM611" s="407">
        <v>548.38131868117489</v>
      </c>
      <c r="GN611" s="407">
        <v>548.38131868140772</v>
      </c>
      <c r="GO611" s="407">
        <v>548.38131868140772</v>
      </c>
      <c r="GP611" s="407">
        <v>548.38131868117489</v>
      </c>
      <c r="GQ611" s="407">
        <v>310.24285714281723</v>
      </c>
      <c r="GR611" s="407">
        <v>310.24285714281723</v>
      </c>
      <c r="GS611" s="407">
        <v>310.24285714305006</v>
      </c>
      <c r="GT611" s="407">
        <v>310.2428571425844</v>
      </c>
      <c r="GU611" s="407">
        <v>310.24285714305006</v>
      </c>
      <c r="GV611" s="407">
        <v>310.24285714281723</v>
      </c>
      <c r="GW611" s="407">
        <v>310.24285714281723</v>
      </c>
      <c r="GX611" s="407">
        <v>310.24285714281723</v>
      </c>
      <c r="GY611" s="407">
        <v>310.24285714281723</v>
      </c>
      <c r="GZ611" s="407">
        <v>310.24285714281723</v>
      </c>
      <c r="HA611" s="407">
        <v>310.24285714305006</v>
      </c>
      <c r="HB611" s="407">
        <v>310.24285714281723</v>
      </c>
      <c r="HC611" s="407">
        <v>310.24285714281723</v>
      </c>
      <c r="HD611" s="407">
        <v>310.24285714281723</v>
      </c>
      <c r="HE611" s="407">
        <v>310.24285714281723</v>
      </c>
    </row>
    <row r="612" spans="1:213" x14ac:dyDescent="0.25">
      <c r="A612" s="402"/>
      <c r="B612" s="376"/>
      <c r="F612" s="376"/>
      <c r="G612" s="376"/>
      <c r="H612" s="376"/>
      <c r="I612" s="376"/>
      <c r="J612" s="376"/>
      <c r="K612" s="376"/>
      <c r="L612" s="376"/>
      <c r="M612" s="376"/>
      <c r="N612" s="376"/>
      <c r="O612" s="376"/>
      <c r="P612" s="376"/>
      <c r="Q612" s="376"/>
      <c r="R612" s="376"/>
      <c r="S612" s="376"/>
      <c r="T612" s="376"/>
      <c r="U612" s="376"/>
      <c r="V612" s="376"/>
      <c r="W612" s="376"/>
      <c r="X612" s="376"/>
      <c r="Y612" s="376"/>
      <c r="Z612" s="376"/>
      <c r="AA612" s="376"/>
      <c r="AB612" s="376"/>
      <c r="AC612" s="376"/>
      <c r="AD612" s="376"/>
      <c r="AE612" s="376"/>
      <c r="AF612" s="376"/>
      <c r="AG612" s="376"/>
      <c r="AH612" s="376"/>
      <c r="AI612" s="376"/>
      <c r="AJ612" s="376"/>
      <c r="AK612" s="376"/>
      <c r="AL612" s="376"/>
      <c r="AM612" s="376"/>
      <c r="AN612" s="376"/>
      <c r="AO612" s="376"/>
      <c r="AP612" s="376"/>
      <c r="AQ612" s="376"/>
      <c r="AR612" s="376"/>
      <c r="AS612" s="376"/>
      <c r="AT612" s="376"/>
      <c r="AU612" s="376"/>
      <c r="AV612" s="376"/>
      <c r="AW612" s="376"/>
      <c r="AX612" s="376"/>
      <c r="AY612" s="376"/>
      <c r="AZ612" s="376"/>
      <c r="BA612" s="376"/>
      <c r="BB612" s="376"/>
      <c r="BC612" s="376"/>
      <c r="BD612" s="376"/>
      <c r="BE612" s="376"/>
      <c r="BF612" s="376"/>
      <c r="BG612" s="376"/>
      <c r="BH612" s="376"/>
      <c r="BI612" s="376"/>
      <c r="BJ612" s="376"/>
      <c r="BK612" s="376"/>
      <c r="BL612" s="376"/>
      <c r="BM612" s="376"/>
      <c r="BN612" s="376"/>
      <c r="BO612" s="376"/>
      <c r="BP612" s="376"/>
      <c r="CA612" s="376"/>
      <c r="CB612" s="376"/>
      <c r="CC612" s="376"/>
      <c r="CD612" s="376"/>
      <c r="CE612" s="376"/>
      <c r="CF612" s="376"/>
      <c r="CG612" s="376"/>
      <c r="CH612" s="376"/>
      <c r="CI612" s="376"/>
      <c r="CJ612" s="376"/>
      <c r="CK612" s="376"/>
      <c r="CL612" s="376"/>
      <c r="CM612" s="376"/>
      <c r="CN612" s="376"/>
      <c r="CO612" s="376"/>
      <c r="CP612" s="376"/>
      <c r="CQ612" s="376"/>
      <c r="CR612" s="376"/>
      <c r="CS612" s="376"/>
      <c r="CT612" s="376"/>
      <c r="CU612" s="376"/>
      <c r="CV612" s="376"/>
      <c r="CW612" s="376"/>
      <c r="CX612" s="376"/>
      <c r="CY612" s="376"/>
      <c r="CZ612" s="376"/>
      <c r="DA612" s="376"/>
      <c r="DB612" s="376"/>
      <c r="DC612" s="376"/>
      <c r="DD612" s="376"/>
      <c r="DE612" s="376"/>
      <c r="DF612" s="376"/>
      <c r="DG612" s="376"/>
      <c r="DH612" s="376"/>
      <c r="DI612" s="376"/>
      <c r="DJ612" s="376"/>
      <c r="DK612" s="376"/>
      <c r="DL612" s="376"/>
      <c r="DM612" s="376"/>
      <c r="DN612" s="376"/>
      <c r="DO612" s="376"/>
      <c r="DP612" s="376"/>
      <c r="DQ612" s="376"/>
      <c r="DR612" s="376"/>
      <c r="DS612" s="376"/>
      <c r="DT612" s="376"/>
      <c r="DU612" s="376"/>
      <c r="DV612" s="376"/>
      <c r="DW612" s="376"/>
      <c r="DX612" s="376"/>
      <c r="DY612" s="376"/>
      <c r="DZ612" s="376"/>
      <c r="EA612" s="376"/>
      <c r="EB612" s="376"/>
      <c r="EC612" s="376"/>
      <c r="ED612" s="376"/>
      <c r="EE612" s="376"/>
      <c r="EF612" s="376"/>
      <c r="EG612" s="376"/>
      <c r="EH612" s="376"/>
      <c r="EI612" s="376"/>
      <c r="EJ612" s="376"/>
      <c r="EK612" s="376"/>
      <c r="EY612" s="376"/>
      <c r="EZ612" s="376"/>
      <c r="FA612" s="376"/>
      <c r="FB612" s="376"/>
      <c r="FC612" s="376"/>
      <c r="FD612" s="376"/>
      <c r="FE612" s="376"/>
      <c r="FF612" s="376"/>
      <c r="FG612" s="376"/>
      <c r="FH612" s="376"/>
      <c r="FI612" s="376"/>
      <c r="FJ612" s="376"/>
      <c r="FK612" s="376"/>
      <c r="FL612" s="376"/>
      <c r="FM612" s="376"/>
      <c r="FN612" s="376"/>
      <c r="FO612" s="376"/>
      <c r="FP612" s="376"/>
      <c r="FQ612" s="376"/>
      <c r="FR612" s="376"/>
      <c r="FS612" s="376"/>
      <c r="FT612" s="376"/>
      <c r="FU612" s="376"/>
      <c r="FV612" s="376"/>
      <c r="FW612" s="376"/>
      <c r="FX612" s="376"/>
      <c r="FY612" s="376"/>
      <c r="FZ612" s="376"/>
      <c r="GA612" s="376"/>
      <c r="GB612" s="376"/>
      <c r="GC612" s="376"/>
      <c r="GD612" s="376"/>
      <c r="GE612" s="376"/>
      <c r="GF612" s="376"/>
      <c r="GG612" s="376"/>
      <c r="GH612" s="376"/>
      <c r="GI612" s="376"/>
      <c r="GJ612" s="376"/>
      <c r="GK612" s="376"/>
      <c r="GL612" s="376"/>
      <c r="GM612" s="376"/>
      <c r="GN612" s="376"/>
      <c r="GO612" s="376"/>
      <c r="GP612" s="376"/>
      <c r="GQ612" s="376"/>
      <c r="GR612" s="376"/>
      <c r="GS612" s="376"/>
      <c r="GT612" s="376"/>
      <c r="GU612" s="376"/>
      <c r="GV612" s="376"/>
      <c r="GW612" s="376"/>
      <c r="GX612" s="376"/>
      <c r="GY612" s="376"/>
      <c r="GZ612" s="376"/>
      <c r="HA612" s="376"/>
      <c r="HB612" s="376"/>
      <c r="HC612" s="376"/>
      <c r="HD612" s="376"/>
      <c r="HE612" s="376"/>
    </row>
    <row r="613" spans="1:213" ht="15.75" thickBot="1" x14ac:dyDescent="0.3">
      <c r="A613" s="408" t="s">
        <v>883</v>
      </c>
      <c r="B613" s="409"/>
      <c r="C613" s="409"/>
      <c r="D613" s="409"/>
      <c r="E613" s="409"/>
      <c r="F613" s="410">
        <v>563560.8877199993</v>
      </c>
      <c r="G613" s="410">
        <v>566096.8714502519</v>
      </c>
      <c r="H613" s="410">
        <v>569171.08372102131</v>
      </c>
      <c r="I613" s="410">
        <v>572944.41647191904</v>
      </c>
      <c r="J613" s="410">
        <v>577683.59555734333</v>
      </c>
      <c r="K613" s="410">
        <v>584188.12369883724</v>
      </c>
      <c r="L613" s="410">
        <v>591192.90691847948</v>
      </c>
      <c r="M613" s="410">
        <v>598907.41539611621</v>
      </c>
      <c r="N613" s="410">
        <v>607716.85407996387</v>
      </c>
      <c r="O613" s="410">
        <v>618370.1849308433</v>
      </c>
      <c r="P613" s="410">
        <v>625878.34558794927</v>
      </c>
      <c r="Q613" s="410">
        <v>633765.46698090225</v>
      </c>
      <c r="R613" s="410">
        <v>642075.19987142063</v>
      </c>
      <c r="S613" s="410">
        <v>650859.78681821341</v>
      </c>
      <c r="T613" s="410">
        <v>660182.64891164715</v>
      </c>
      <c r="U613" s="410">
        <v>667862.58074051025</v>
      </c>
      <c r="V613" s="410">
        <v>676006.66244201397</v>
      </c>
      <c r="W613" s="410">
        <v>684729.10467383952</v>
      </c>
      <c r="X613" s="410">
        <v>694199.29231960606</v>
      </c>
      <c r="Y613" s="410">
        <v>704679.00773445785</v>
      </c>
      <c r="Z613" s="410">
        <v>712384.19105970906</v>
      </c>
      <c r="AA613" s="410">
        <v>720474.88228617737</v>
      </c>
      <c r="AB613" s="410">
        <v>728991.95296481438</v>
      </c>
      <c r="AC613" s="410">
        <v>737981.98808564432</v>
      </c>
      <c r="AD613" s="410">
        <v>747498.19687337556</v>
      </c>
      <c r="AE613" s="410">
        <v>755327.10196905187</v>
      </c>
      <c r="AF613" s="410">
        <v>763395.70211632806</v>
      </c>
      <c r="AG613" s="410">
        <v>771732.64299120405</v>
      </c>
      <c r="AH613" s="410">
        <v>780379.09146423219</v>
      </c>
      <c r="AI613" s="410">
        <v>789396.69197248807</v>
      </c>
      <c r="AJ613" s="410">
        <v>795628.35078298999</v>
      </c>
      <c r="AK613" s="410">
        <v>802009.39494244999</v>
      </c>
      <c r="AL613" s="410">
        <v>808548.52681225061</v>
      </c>
      <c r="AM613" s="410">
        <v>815255.45407401852</v>
      </c>
      <c r="AN613" s="410">
        <v>822141.04479898617</v>
      </c>
      <c r="AO613" s="410">
        <v>823582.01905162283</v>
      </c>
      <c r="AP613" s="410">
        <v>825157.74095564568</v>
      </c>
      <c r="AQ613" s="410">
        <v>826863.63712174864</v>
      </c>
      <c r="AR613" s="410">
        <v>828696.27104391449</v>
      </c>
      <c r="AS613" s="410">
        <v>830653.2256981117</v>
      </c>
      <c r="AT613" s="410">
        <v>832733.00641717506</v>
      </c>
      <c r="AU613" s="410">
        <v>834934.96097674535</v>
      </c>
      <c r="AV613" s="410">
        <v>837259.21436575532</v>
      </c>
      <c r="AW613" s="410">
        <v>838238.04451629438</v>
      </c>
      <c r="AX613" s="410">
        <v>839216.87466683344</v>
      </c>
      <c r="AY613" s="410">
        <v>840195.70481737249</v>
      </c>
      <c r="AZ613" s="410">
        <v>841174.53496791155</v>
      </c>
      <c r="BA613" s="410">
        <v>842153.3651184506</v>
      </c>
      <c r="BB613" s="410">
        <v>842904.76406329114</v>
      </c>
      <c r="BC613" s="410">
        <v>843656.16300813167</v>
      </c>
      <c r="BD613" s="410">
        <v>844407.5619529722</v>
      </c>
      <c r="BE613" s="410">
        <v>845158.96089781274</v>
      </c>
      <c r="BF613" s="410">
        <v>845910.35984265327</v>
      </c>
      <c r="BG613" s="410">
        <v>846661.75878749404</v>
      </c>
      <c r="BH613" s="410">
        <v>847413.15773233457</v>
      </c>
      <c r="BI613" s="410">
        <v>848164.55667717487</v>
      </c>
      <c r="BJ613" s="410">
        <v>848915.9556220154</v>
      </c>
      <c r="BK613" s="410">
        <v>849667.35456685594</v>
      </c>
      <c r="BL613" s="410">
        <v>850418.75351169647</v>
      </c>
      <c r="BM613" s="410">
        <v>851170.15245653701</v>
      </c>
      <c r="BN613" s="410">
        <v>851921.55140137777</v>
      </c>
      <c r="BO613" s="410">
        <v>852672.95034621831</v>
      </c>
      <c r="BP613" s="410">
        <v>853424.34929105884</v>
      </c>
      <c r="CA613" s="410">
        <v>1664140</v>
      </c>
      <c r="CB613" s="410">
        <v>1672184.7679275782</v>
      </c>
      <c r="CC613" s="410">
        <v>1681820.4769719907</v>
      </c>
      <c r="CD613" s="410">
        <v>1693538.3112656823</v>
      </c>
      <c r="CE613" s="410">
        <v>1708160.6197371928</v>
      </c>
      <c r="CF613" s="410">
        <v>1724818.4734632294</v>
      </c>
      <c r="CG613" s="410">
        <v>1742946.9953854929</v>
      </c>
      <c r="CH613" s="410">
        <v>1762958.5265067033</v>
      </c>
      <c r="CI613" s="410">
        <v>1785858.423876866</v>
      </c>
      <c r="CJ613" s="410">
        <v>1813198.291522407</v>
      </c>
      <c r="CK613" s="410">
        <v>1832621.7920360439</v>
      </c>
      <c r="CL613" s="410">
        <v>1853125.0481450467</v>
      </c>
      <c r="CM613" s="410">
        <v>1874835.5240152518</v>
      </c>
      <c r="CN613" s="410">
        <v>1897906.8732828849</v>
      </c>
      <c r="CO613" s="410">
        <v>1922527.3789415162</v>
      </c>
      <c r="CP613" s="410">
        <v>1940810.9259713048</v>
      </c>
      <c r="CQ613" s="410">
        <v>1960309.9571120967</v>
      </c>
      <c r="CR613" s="410">
        <v>1981313.2343477942</v>
      </c>
      <c r="CS613" s="410">
        <v>2004246.6103186752</v>
      </c>
      <c r="CT613" s="410">
        <v>2029765.9376613323</v>
      </c>
      <c r="CU613" s="410">
        <v>2047831.1781733392</v>
      </c>
      <c r="CV613" s="410">
        <v>2066915.0286919521</v>
      </c>
      <c r="CW613" s="410">
        <v>2087121.9826154336</v>
      </c>
      <c r="CX613" s="410">
        <v>2108570.7769597932</v>
      </c>
      <c r="CY613" s="410">
        <v>2131396.6465604813</v>
      </c>
      <c r="CZ613" s="410">
        <v>2148934.15235472</v>
      </c>
      <c r="DA613" s="410">
        <v>2167089.0159252901</v>
      </c>
      <c r="DB613" s="410">
        <v>2185930.3056011912</v>
      </c>
      <c r="DC613" s="410">
        <v>2205553.8049082337</v>
      </c>
      <c r="DD613" s="410">
        <v>2226097.2891365481</v>
      </c>
      <c r="DE613" s="410">
        <v>2242630.1080394289</v>
      </c>
      <c r="DF613" s="410">
        <v>2259552.0222348208</v>
      </c>
      <c r="DG613" s="410">
        <v>2276885.2670039884</v>
      </c>
      <c r="DH613" s="410">
        <v>2294654.5436978047</v>
      </c>
      <c r="DI613" s="410">
        <v>2312887.3854425279</v>
      </c>
      <c r="DJ613" s="410">
        <v>2316397.4258425515</v>
      </c>
      <c r="DK613" s="410">
        <v>2320362.1370534715</v>
      </c>
      <c r="DL613" s="410">
        <v>2324735.3839903823</v>
      </c>
      <c r="DM613" s="410">
        <v>2329506.8917744979</v>
      </c>
      <c r="DN613" s="410">
        <v>2334669.5442497474</v>
      </c>
      <c r="DO613" s="410">
        <v>2340219.0730770365</v>
      </c>
      <c r="DP613" s="410">
        <v>2346153.8038265943</v>
      </c>
      <c r="DQ613" s="410">
        <v>2268933.0860112179</v>
      </c>
      <c r="DR613" s="410">
        <v>2271120.3992404947</v>
      </c>
      <c r="DS613" s="410">
        <v>2273307.712469771</v>
      </c>
      <c r="DT613" s="410">
        <v>2275495.0256990478</v>
      </c>
      <c r="DU613" s="410">
        <v>2277682.3389283242</v>
      </c>
      <c r="DV613" s="410">
        <v>2279869.652157601</v>
      </c>
      <c r="DW613" s="410">
        <v>2281632.991116656</v>
      </c>
      <c r="DX613" s="410">
        <v>2283396.3300757105</v>
      </c>
      <c r="DY613" s="410">
        <v>2285159.6690347651</v>
      </c>
      <c r="DZ613" s="410">
        <v>2286923.0079938201</v>
      </c>
      <c r="EA613" s="410">
        <v>2288686.3469528751</v>
      </c>
      <c r="EB613" s="410">
        <v>2290449.6859119302</v>
      </c>
      <c r="EC613" s="410">
        <v>2292213.0248709852</v>
      </c>
      <c r="ED613" s="410">
        <v>2293976.3638300402</v>
      </c>
      <c r="EE613" s="410">
        <v>2295739.7027890952</v>
      </c>
      <c r="EF613" s="410">
        <v>2297503.0417481498</v>
      </c>
      <c r="EG613" s="410">
        <v>2299266.3807072043</v>
      </c>
      <c r="EH613" s="410">
        <v>2301029.7196662598</v>
      </c>
      <c r="EI613" s="410">
        <v>2302793.0586253144</v>
      </c>
      <c r="EJ613" s="410">
        <v>2304556.3975843694</v>
      </c>
      <c r="EK613" s="410">
        <v>2306319.7365434244</v>
      </c>
      <c r="EY613" s="410">
        <v>934212</v>
      </c>
      <c r="EZ613" s="410">
        <v>948538</v>
      </c>
      <c r="FA613" s="410">
        <v>962864</v>
      </c>
      <c r="FB613" s="410">
        <v>977190</v>
      </c>
      <c r="FC613" s="410">
        <v>991496.80000000016</v>
      </c>
      <c r="FD613" s="410">
        <v>1002321</v>
      </c>
      <c r="FE613" s="410">
        <v>1013152</v>
      </c>
      <c r="FF613" s="410">
        <v>1023983</v>
      </c>
      <c r="FG613" s="410">
        <v>1034814</v>
      </c>
      <c r="FH613" s="410">
        <v>1045645</v>
      </c>
      <c r="FI613" s="410">
        <v>1056383.7000000002</v>
      </c>
      <c r="FJ613" s="410">
        <v>1068027</v>
      </c>
      <c r="FK613" s="410">
        <v>1079693</v>
      </c>
      <c r="FL613" s="410">
        <v>1091359</v>
      </c>
      <c r="FM613" s="410">
        <v>1103025</v>
      </c>
      <c r="FN613" s="410">
        <v>1114691</v>
      </c>
      <c r="FO613" s="410">
        <v>1126357</v>
      </c>
      <c r="FP613" s="410">
        <v>1138023</v>
      </c>
      <c r="FQ613" s="410">
        <v>1149689</v>
      </c>
      <c r="FR613" s="410">
        <v>1161355</v>
      </c>
      <c r="FS613" s="410">
        <v>1173021</v>
      </c>
      <c r="FT613" s="410">
        <v>1184687</v>
      </c>
      <c r="FU613" s="410">
        <v>1196353</v>
      </c>
      <c r="FV613" s="410">
        <v>1208019</v>
      </c>
      <c r="FW613" s="410">
        <v>1219685</v>
      </c>
      <c r="FX613" s="410">
        <v>1231351</v>
      </c>
      <c r="FY613" s="410">
        <v>1243017</v>
      </c>
      <c r="FZ613" s="410">
        <v>1254683</v>
      </c>
      <c r="GA613" s="410">
        <v>1266349</v>
      </c>
      <c r="GB613" s="410">
        <v>1278015</v>
      </c>
      <c r="GC613" s="410">
        <v>1289232.7</v>
      </c>
      <c r="GD613" s="410">
        <v>1290517.5370583467</v>
      </c>
      <c r="GE613" s="410">
        <v>1292111.7355443346</v>
      </c>
      <c r="GF613" s="410">
        <v>1293999.4296557098</v>
      </c>
      <c r="GG613" s="410">
        <v>1296169.4211388326</v>
      </c>
      <c r="GH613" s="410">
        <v>1298614.9222797095</v>
      </c>
      <c r="GI613" s="410">
        <v>1301333.3074601244</v>
      </c>
      <c r="GJ613" s="410">
        <v>1286623.980423596</v>
      </c>
      <c r="GK613" s="410">
        <v>1289896.1111508349</v>
      </c>
      <c r="GL613" s="410">
        <v>1290444.4924695163</v>
      </c>
      <c r="GM613" s="410">
        <v>1290992.8737881975</v>
      </c>
      <c r="GN613" s="410">
        <v>1291541.2551068789</v>
      </c>
      <c r="GO613" s="410">
        <v>1292089.6364255603</v>
      </c>
      <c r="GP613" s="410">
        <v>1292638.0177442415</v>
      </c>
      <c r="GQ613" s="410">
        <v>1292948.2606013843</v>
      </c>
      <c r="GR613" s="410">
        <v>1293258.5034585271</v>
      </c>
      <c r="GS613" s="410">
        <v>1293568.7463156702</v>
      </c>
      <c r="GT613" s="410">
        <v>1293878.9891728128</v>
      </c>
      <c r="GU613" s="410">
        <v>1294189.2320299558</v>
      </c>
      <c r="GV613" s="410">
        <v>1294499.4748870987</v>
      </c>
      <c r="GW613" s="410">
        <v>1294809.7177442415</v>
      </c>
      <c r="GX613" s="410">
        <v>1295119.9606013843</v>
      </c>
      <c r="GY613" s="410">
        <v>1295430.2034585271</v>
      </c>
      <c r="GZ613" s="410">
        <v>1295740.4463156699</v>
      </c>
      <c r="HA613" s="410">
        <v>1296050.689172813</v>
      </c>
      <c r="HB613" s="410">
        <v>1296360.9320299558</v>
      </c>
      <c r="HC613" s="410">
        <v>1296671.1748870986</v>
      </c>
      <c r="HD613" s="410">
        <v>1296981.4177442414</v>
      </c>
      <c r="HE613" s="410">
        <v>1297291.6606013842</v>
      </c>
    </row>
    <row r="619" spans="1:213" ht="15.75" thickBot="1" x14ac:dyDescent="0.3">
      <c r="F619">
        <f>+F8</f>
        <v>2018</v>
      </c>
      <c r="L619" s="158">
        <v>0.4</v>
      </c>
    </row>
    <row r="620" spans="1:213" ht="39" x14ac:dyDescent="0.25">
      <c r="F620" s="411" t="s">
        <v>884</v>
      </c>
      <c r="G620" s="411" t="s">
        <v>885</v>
      </c>
      <c r="H620" s="412" t="s">
        <v>886</v>
      </c>
      <c r="I620" s="411" t="s">
        <v>887</v>
      </c>
      <c r="J620" s="412" t="s">
        <v>888</v>
      </c>
      <c r="K620" s="411" t="s">
        <v>889</v>
      </c>
      <c r="L620" s="413" t="s">
        <v>890</v>
      </c>
      <c r="M620" s="413" t="s">
        <v>891</v>
      </c>
      <c r="N620" s="413" t="s">
        <v>892</v>
      </c>
      <c r="O620" s="414" t="s">
        <v>893</v>
      </c>
    </row>
    <row r="621" spans="1:213" x14ac:dyDescent="0.25">
      <c r="A621" s="415">
        <v>554</v>
      </c>
      <c r="B621" s="416" t="s">
        <v>578</v>
      </c>
      <c r="F621" s="386">
        <f>_xlfn.XLOOKUP($A621,$A$10:$A$605,K$10:K$605,"Not found",0)</f>
        <v>158.40357354430762</v>
      </c>
      <c r="G621" s="386">
        <f>_xlfn.XLOOKUP($A621,$A$10:$A$605,EZ$10:EZ$605,"Not found",0)</f>
        <v>162</v>
      </c>
      <c r="H621" s="386">
        <f>_xlfn.XLOOKUP($A621,$A$10:$A$605,AV$10:AV$605,"Not found",0)</f>
        <v>4281.9999999999982</v>
      </c>
      <c r="I621" s="386">
        <f>_xlfn.XLOOKUP($A621,$A$10:$A$605,GK$10:GK$605,"Not found",0)</f>
        <v>3686.6</v>
      </c>
      <c r="J621" s="386">
        <f>+H621-F621</f>
        <v>4123.5964264556906</v>
      </c>
      <c r="K621" s="386">
        <f t="shared" ref="K621:K660" si="0">+I621-G621</f>
        <v>3524.6</v>
      </c>
      <c r="L621" s="386">
        <f>+F621+G621*$L$619</f>
        <v>223.20357354430763</v>
      </c>
      <c r="M621" s="386">
        <f t="shared" ref="M621:M660" si="1">+I621+I6219*$L$619</f>
        <v>3686.6</v>
      </c>
      <c r="N621" s="386">
        <f>+M621-L621</f>
        <v>3463.3964264556921</v>
      </c>
      <c r="O621" s="417">
        <f>+N621/M621</f>
        <v>0.93945544036665007</v>
      </c>
    </row>
    <row r="622" spans="1:213" x14ac:dyDescent="0.25">
      <c r="A622" s="415">
        <v>555</v>
      </c>
      <c r="B622" s="416" t="s">
        <v>578</v>
      </c>
      <c r="F622" s="386">
        <f t="shared" ref="F622:F660" si="2">_xlfn.XLOOKUP($A622,$A$10:$A$605,K$10:K$605,"Not found",0)</f>
        <v>134.17395957652599</v>
      </c>
      <c r="G622" s="386">
        <f t="shared" ref="G622:G660" si="3">_xlfn.XLOOKUP($A622,$A$10:$A$605,EZ$10:EZ$605,"Not found",0)</f>
        <v>88</v>
      </c>
      <c r="H622" s="386">
        <f t="shared" ref="H622:H660" si="4">_xlfn.XLOOKUP($A622,$A$10:$A$605,AV$10:AV$605,"Not found",0)</f>
        <v>2904.9999999999995</v>
      </c>
      <c r="I622" s="386">
        <f t="shared" ref="I622:I660" si="5">_xlfn.XLOOKUP($A622,$A$10:$A$605,GK$10:GK$605,"Not found",0)</f>
        <v>731.99999999999989</v>
      </c>
      <c r="J622" s="386">
        <f t="shared" ref="J622:J660" si="6">+H622-F622</f>
        <v>2770.8260404234734</v>
      </c>
      <c r="K622" s="386">
        <f t="shared" si="0"/>
        <v>643.99999999999989</v>
      </c>
      <c r="L622" s="386">
        <f t="shared" ref="L622:L660" si="7">+F622+G622*$L$619</f>
        <v>169.37395957652598</v>
      </c>
      <c r="M622" s="386">
        <f t="shared" si="1"/>
        <v>731.99999999999989</v>
      </c>
      <c r="N622" s="386">
        <f t="shared" ref="N622:N660" si="8">+M622-L622</f>
        <v>562.62604042347391</v>
      </c>
      <c r="O622" s="417">
        <f t="shared" ref="O622:O660" si="9">+N622/M622</f>
        <v>0.7686148093216858</v>
      </c>
    </row>
    <row r="623" spans="1:213" x14ac:dyDescent="0.25">
      <c r="A623" s="415">
        <v>561</v>
      </c>
      <c r="B623" s="416" t="s">
        <v>568</v>
      </c>
      <c r="F623" s="386">
        <f t="shared" si="2"/>
        <v>613.86424929635905</v>
      </c>
      <c r="G623" s="386">
        <f t="shared" si="3"/>
        <v>91</v>
      </c>
      <c r="H623" s="386">
        <f t="shared" si="4"/>
        <v>3819.0000000000018</v>
      </c>
      <c r="I623" s="386">
        <f t="shared" si="5"/>
        <v>912.00000000000023</v>
      </c>
      <c r="J623" s="386">
        <f t="shared" si="6"/>
        <v>3205.1357507036428</v>
      </c>
      <c r="K623" s="386">
        <f t="shared" si="0"/>
        <v>821.00000000000023</v>
      </c>
      <c r="L623" s="386">
        <f t="shared" si="7"/>
        <v>650.26424929635903</v>
      </c>
      <c r="M623" s="386">
        <f t="shared" si="1"/>
        <v>912.00000000000023</v>
      </c>
      <c r="N623" s="386">
        <f t="shared" si="8"/>
        <v>261.7357507036412</v>
      </c>
      <c r="O623" s="417">
        <f t="shared" si="9"/>
        <v>0.28699095471890473</v>
      </c>
    </row>
    <row r="624" spans="1:213" x14ac:dyDescent="0.25">
      <c r="A624" s="415">
        <v>562</v>
      </c>
      <c r="B624" s="416" t="s">
        <v>568</v>
      </c>
      <c r="F624" s="386">
        <f t="shared" si="2"/>
        <v>78.755603839798184</v>
      </c>
      <c r="G624" s="386">
        <f t="shared" si="3"/>
        <v>0</v>
      </c>
      <c r="H624" s="386">
        <f t="shared" si="4"/>
        <v>3990.9999999999986</v>
      </c>
      <c r="I624" s="386">
        <f t="shared" si="5"/>
        <v>998</v>
      </c>
      <c r="J624" s="386">
        <f t="shared" si="6"/>
        <v>3912.2443961602003</v>
      </c>
      <c r="K624" s="386">
        <f t="shared" si="0"/>
        <v>998</v>
      </c>
      <c r="L624" s="386">
        <f t="shared" si="7"/>
        <v>78.755603839798184</v>
      </c>
      <c r="M624" s="386">
        <f t="shared" si="1"/>
        <v>998</v>
      </c>
      <c r="N624" s="386">
        <f t="shared" si="8"/>
        <v>919.24439616020186</v>
      </c>
      <c r="O624" s="417">
        <f t="shared" si="9"/>
        <v>0.92108656929879951</v>
      </c>
    </row>
    <row r="625" spans="1:15" x14ac:dyDescent="0.25">
      <c r="A625" s="415">
        <v>557</v>
      </c>
      <c r="B625" s="416" t="s">
        <v>573</v>
      </c>
      <c r="F625" s="386">
        <f t="shared" si="2"/>
        <v>81.410627231771215</v>
      </c>
      <c r="G625" s="386">
        <f t="shared" si="3"/>
        <v>37</v>
      </c>
      <c r="H625" s="386">
        <f t="shared" si="4"/>
        <v>802.99999999999989</v>
      </c>
      <c r="I625" s="386">
        <f t="shared" si="5"/>
        <v>470.4</v>
      </c>
      <c r="J625" s="386">
        <f t="shared" si="6"/>
        <v>721.58937276822871</v>
      </c>
      <c r="K625" s="386">
        <f t="shared" si="0"/>
        <v>433.4</v>
      </c>
      <c r="L625" s="386">
        <f t="shared" si="7"/>
        <v>96.210627231771213</v>
      </c>
      <c r="M625" s="386">
        <f t="shared" si="1"/>
        <v>470.4</v>
      </c>
      <c r="N625" s="386">
        <f t="shared" si="8"/>
        <v>374.18937276822874</v>
      </c>
      <c r="O625" s="417">
        <f t="shared" si="9"/>
        <v>0.79547060537463599</v>
      </c>
    </row>
    <row r="626" spans="1:15" x14ac:dyDescent="0.25">
      <c r="A626" s="415">
        <v>558</v>
      </c>
      <c r="B626" s="416" t="s">
        <v>573</v>
      </c>
      <c r="F626" s="386">
        <f t="shared" si="2"/>
        <v>75.919283501660161</v>
      </c>
      <c r="G626" s="386">
        <f t="shared" si="3"/>
        <v>21</v>
      </c>
      <c r="H626" s="386">
        <f t="shared" si="4"/>
        <v>75.000000000000028</v>
      </c>
      <c r="I626" s="386">
        <f t="shared" si="5"/>
        <v>801.99999999999989</v>
      </c>
      <c r="J626" s="386">
        <f t="shared" si="6"/>
        <v>-0.91928350166013217</v>
      </c>
      <c r="K626" s="386">
        <f t="shared" si="0"/>
        <v>780.99999999999989</v>
      </c>
      <c r="L626" s="386">
        <f t="shared" si="7"/>
        <v>84.319283501660166</v>
      </c>
      <c r="M626" s="386">
        <f t="shared" si="1"/>
        <v>801.99999999999989</v>
      </c>
      <c r="N626" s="386">
        <f t="shared" si="8"/>
        <v>717.68071649833973</v>
      </c>
      <c r="O626" s="417">
        <f t="shared" si="9"/>
        <v>0.89486373628221927</v>
      </c>
    </row>
    <row r="627" spans="1:15" x14ac:dyDescent="0.25">
      <c r="A627" s="415">
        <v>559</v>
      </c>
      <c r="B627" s="416" t="s">
        <v>573</v>
      </c>
      <c r="F627" s="386">
        <f t="shared" si="2"/>
        <v>58.850537895744885</v>
      </c>
      <c r="G627" s="386">
        <f t="shared" si="3"/>
        <v>140</v>
      </c>
      <c r="H627" s="386">
        <f t="shared" si="4"/>
        <v>2298.0000000000005</v>
      </c>
      <c r="I627" s="386">
        <f t="shared" si="5"/>
        <v>952.9</v>
      </c>
      <c r="J627" s="386">
        <f t="shared" si="6"/>
        <v>2239.1494621042557</v>
      </c>
      <c r="K627" s="386">
        <f t="shared" si="0"/>
        <v>812.9</v>
      </c>
      <c r="L627" s="386">
        <f t="shared" si="7"/>
        <v>114.85053789574488</v>
      </c>
      <c r="M627" s="386">
        <f t="shared" si="1"/>
        <v>952.9</v>
      </c>
      <c r="N627" s="386">
        <f t="shared" si="8"/>
        <v>838.0494621042551</v>
      </c>
      <c r="O627" s="417">
        <f t="shared" si="9"/>
        <v>0.87947262263013448</v>
      </c>
    </row>
    <row r="628" spans="1:15" x14ac:dyDescent="0.25">
      <c r="A628" s="415">
        <v>560</v>
      </c>
      <c r="B628" s="416" t="s">
        <v>573</v>
      </c>
      <c r="F628" s="386">
        <f t="shared" si="2"/>
        <v>9.1756638130244923</v>
      </c>
      <c r="G628" s="386">
        <f t="shared" si="3"/>
        <v>362</v>
      </c>
      <c r="H628" s="386">
        <f t="shared" si="4"/>
        <v>2195.0000000000014</v>
      </c>
      <c r="I628" s="386">
        <f t="shared" si="5"/>
        <v>575.00000000000011</v>
      </c>
      <c r="J628" s="386">
        <f t="shared" si="6"/>
        <v>2185.8243361869768</v>
      </c>
      <c r="K628" s="386">
        <f t="shared" si="0"/>
        <v>213.00000000000011</v>
      </c>
      <c r="L628" s="386">
        <f t="shared" si="7"/>
        <v>153.97566381302451</v>
      </c>
      <c r="M628" s="386">
        <f t="shared" si="1"/>
        <v>575.00000000000011</v>
      </c>
      <c r="N628" s="386">
        <f t="shared" si="8"/>
        <v>421.02433618697557</v>
      </c>
      <c r="O628" s="417">
        <f t="shared" si="9"/>
        <v>0.73221623684691395</v>
      </c>
    </row>
    <row r="629" spans="1:15" x14ac:dyDescent="0.25">
      <c r="A629" s="415">
        <v>550</v>
      </c>
      <c r="B629" s="416" t="s">
        <v>576</v>
      </c>
      <c r="F629" s="386">
        <f t="shared" si="2"/>
        <v>593.42509946024461</v>
      </c>
      <c r="G629" s="386">
        <f t="shared" si="3"/>
        <v>1478</v>
      </c>
      <c r="H629" s="386">
        <f t="shared" si="4"/>
        <v>1846.9999999999998</v>
      </c>
      <c r="I629" s="386">
        <f t="shared" si="5"/>
        <v>1578</v>
      </c>
      <c r="J629" s="386">
        <f t="shared" si="6"/>
        <v>1253.5749005397552</v>
      </c>
      <c r="K629" s="386">
        <f t="shared" si="0"/>
        <v>100</v>
      </c>
      <c r="L629" s="386">
        <f t="shared" si="7"/>
        <v>1184.6250994602447</v>
      </c>
      <c r="M629" s="386">
        <f t="shared" si="1"/>
        <v>1578</v>
      </c>
      <c r="N629" s="386">
        <f t="shared" si="8"/>
        <v>393.37490053975534</v>
      </c>
      <c r="O629" s="417">
        <f t="shared" si="9"/>
        <v>0.24928700921404015</v>
      </c>
    </row>
    <row r="630" spans="1:15" x14ac:dyDescent="0.25">
      <c r="A630" s="415">
        <v>551</v>
      </c>
      <c r="B630" s="416" t="s">
        <v>576</v>
      </c>
      <c r="F630" s="386">
        <f t="shared" si="2"/>
        <v>102.59307659287725</v>
      </c>
      <c r="G630" s="386">
        <f t="shared" si="3"/>
        <v>59</v>
      </c>
      <c r="H630" s="386">
        <f t="shared" si="4"/>
        <v>2415</v>
      </c>
      <c r="I630" s="386">
        <f t="shared" si="5"/>
        <v>1805.0000000000002</v>
      </c>
      <c r="J630" s="386">
        <f t="shared" si="6"/>
        <v>2312.4069234071226</v>
      </c>
      <c r="K630" s="386">
        <f t="shared" si="0"/>
        <v>1746.0000000000002</v>
      </c>
      <c r="L630" s="386">
        <f t="shared" si="7"/>
        <v>126.19307659287725</v>
      </c>
      <c r="M630" s="386">
        <f t="shared" si="1"/>
        <v>1805.0000000000002</v>
      </c>
      <c r="N630" s="386">
        <f t="shared" si="8"/>
        <v>1678.8069234071229</v>
      </c>
      <c r="O630" s="417">
        <f t="shared" si="9"/>
        <v>0.93008693817569121</v>
      </c>
    </row>
    <row r="631" spans="1:15" x14ac:dyDescent="0.25">
      <c r="A631" s="418">
        <v>556</v>
      </c>
      <c r="B631" t="s">
        <v>894</v>
      </c>
      <c r="C631" s="416" t="s">
        <v>575</v>
      </c>
      <c r="F631" s="386">
        <f t="shared" si="2"/>
        <v>145.55692788262235</v>
      </c>
      <c r="G631" s="386">
        <f t="shared" si="3"/>
        <v>227</v>
      </c>
      <c r="H631" s="386">
        <f t="shared" si="4"/>
        <v>938.5569278826224</v>
      </c>
      <c r="I631" s="386">
        <f t="shared" si="5"/>
        <v>6649.9</v>
      </c>
      <c r="J631" s="386">
        <f t="shared" si="6"/>
        <v>793</v>
      </c>
      <c r="K631" s="386">
        <f t="shared" si="0"/>
        <v>6422.9</v>
      </c>
      <c r="L631" s="386">
        <f t="shared" si="7"/>
        <v>236.35692788262236</v>
      </c>
      <c r="M631" s="386">
        <f t="shared" si="1"/>
        <v>6649.9</v>
      </c>
      <c r="N631" s="386">
        <f t="shared" si="8"/>
        <v>6413.5430721173771</v>
      </c>
      <c r="O631" s="417">
        <f t="shared" si="9"/>
        <v>0.96445707034953565</v>
      </c>
    </row>
    <row r="632" spans="1:15" x14ac:dyDescent="0.25">
      <c r="A632" s="129">
        <v>567</v>
      </c>
      <c r="B632" t="s">
        <v>895</v>
      </c>
      <c r="C632" s="416" t="s">
        <v>896</v>
      </c>
      <c r="F632" s="386">
        <f t="shared" si="2"/>
        <v>50.62775276195908</v>
      </c>
      <c r="G632" s="386">
        <f t="shared" si="3"/>
        <v>17</v>
      </c>
      <c r="H632" s="386">
        <f t="shared" si="4"/>
        <v>499.76466779508371</v>
      </c>
      <c r="I632" s="386">
        <f t="shared" si="5"/>
        <v>17.899999999999999</v>
      </c>
      <c r="J632" s="386">
        <f t="shared" si="6"/>
        <v>449.13691503312464</v>
      </c>
      <c r="K632" s="386">
        <f t="shared" si="0"/>
        <v>0.89999999999999858</v>
      </c>
      <c r="L632" s="386">
        <f t="shared" si="7"/>
        <v>57.427752761959084</v>
      </c>
      <c r="M632" s="386">
        <f t="shared" si="1"/>
        <v>17.899999999999999</v>
      </c>
      <c r="N632" s="386">
        <f t="shared" si="8"/>
        <v>-39.527752761959086</v>
      </c>
      <c r="O632" s="417">
        <f t="shared" si="9"/>
        <v>-2.2082543442435245</v>
      </c>
    </row>
    <row r="633" spans="1:15" x14ac:dyDescent="0.25">
      <c r="A633" s="129">
        <v>568</v>
      </c>
      <c r="B633" t="s">
        <v>895</v>
      </c>
      <c r="C633" s="416" t="s">
        <v>896</v>
      </c>
      <c r="F633" s="386">
        <f t="shared" si="2"/>
        <v>275.52205301435941</v>
      </c>
      <c r="G633" s="386">
        <f t="shared" si="3"/>
        <v>313</v>
      </c>
      <c r="H633" s="386">
        <f t="shared" si="4"/>
        <v>2581.3906162120379</v>
      </c>
      <c r="I633" s="386">
        <f t="shared" si="5"/>
        <v>1080.4000000000001</v>
      </c>
      <c r="J633" s="386">
        <f t="shared" si="6"/>
        <v>2305.8685631976787</v>
      </c>
      <c r="K633" s="386">
        <f t="shared" si="0"/>
        <v>767.40000000000009</v>
      </c>
      <c r="L633" s="386">
        <f t="shared" si="7"/>
        <v>400.7220530143594</v>
      </c>
      <c r="M633" s="386">
        <f t="shared" si="1"/>
        <v>1080.4000000000001</v>
      </c>
      <c r="N633" s="386">
        <f t="shared" si="8"/>
        <v>679.67794698564069</v>
      </c>
      <c r="O633" s="417">
        <f t="shared" si="9"/>
        <v>0.62909843297449153</v>
      </c>
    </row>
    <row r="634" spans="1:15" x14ac:dyDescent="0.25">
      <c r="A634" s="129">
        <v>571</v>
      </c>
      <c r="B634" t="s">
        <v>895</v>
      </c>
      <c r="C634" s="416" t="s">
        <v>896</v>
      </c>
      <c r="F634" s="386">
        <f t="shared" si="2"/>
        <v>64.18078800768734</v>
      </c>
      <c r="G634" s="386">
        <f t="shared" si="3"/>
        <v>193</v>
      </c>
      <c r="H634" s="386">
        <f t="shared" si="4"/>
        <v>1450.7286793196076</v>
      </c>
      <c r="I634" s="386">
        <f t="shared" si="5"/>
        <v>204.70000000000002</v>
      </c>
      <c r="J634" s="386">
        <f t="shared" si="6"/>
        <v>1386.5478913119202</v>
      </c>
      <c r="K634" s="386">
        <f t="shared" si="0"/>
        <v>11.700000000000017</v>
      </c>
      <c r="L634" s="386">
        <f t="shared" si="7"/>
        <v>141.38078800768733</v>
      </c>
      <c r="M634" s="386">
        <f t="shared" si="1"/>
        <v>204.70000000000002</v>
      </c>
      <c r="N634" s="386">
        <f t="shared" si="8"/>
        <v>63.319211992312688</v>
      </c>
      <c r="O634" s="417">
        <f t="shared" si="9"/>
        <v>0.30932687832101946</v>
      </c>
    </row>
    <row r="635" spans="1:15" x14ac:dyDescent="0.25">
      <c r="A635" s="129">
        <v>574</v>
      </c>
      <c r="B635" t="s">
        <v>895</v>
      </c>
      <c r="C635" s="416" t="s">
        <v>896</v>
      </c>
      <c r="F635" s="386">
        <f t="shared" si="2"/>
        <v>1274.7478864979134</v>
      </c>
      <c r="G635" s="386">
        <f t="shared" si="3"/>
        <v>654</v>
      </c>
      <c r="H635" s="386">
        <f t="shared" si="4"/>
        <v>1656.2951219234219</v>
      </c>
      <c r="I635" s="386">
        <f t="shared" si="5"/>
        <v>654.40000000000009</v>
      </c>
      <c r="J635" s="386">
        <f t="shared" si="6"/>
        <v>381.54723542550846</v>
      </c>
      <c r="K635" s="386">
        <f t="shared" si="0"/>
        <v>0.40000000000009095</v>
      </c>
      <c r="L635" s="386">
        <f t="shared" si="7"/>
        <v>1536.3478864979134</v>
      </c>
      <c r="M635" s="386">
        <f t="shared" si="1"/>
        <v>654.40000000000009</v>
      </c>
      <c r="N635" s="386">
        <f t="shared" si="8"/>
        <v>-881.94788649791326</v>
      </c>
      <c r="O635" s="417">
        <f t="shared" si="9"/>
        <v>-1.3477198754552462</v>
      </c>
    </row>
    <row r="636" spans="1:15" x14ac:dyDescent="0.25">
      <c r="A636" s="129">
        <v>575</v>
      </c>
      <c r="B636" t="s">
        <v>895</v>
      </c>
      <c r="C636" s="416" t="s">
        <v>896</v>
      </c>
      <c r="F636" s="386">
        <f t="shared" si="2"/>
        <v>1608.0335759853317</v>
      </c>
      <c r="G636" s="386">
        <f t="shared" si="3"/>
        <v>1334</v>
      </c>
      <c r="H636" s="386">
        <f t="shared" si="4"/>
        <v>1959.6936946013786</v>
      </c>
      <c r="I636" s="386">
        <f t="shared" si="5"/>
        <v>1487.4999999999998</v>
      </c>
      <c r="J636" s="386">
        <f t="shared" si="6"/>
        <v>351.66011861604693</v>
      </c>
      <c r="K636" s="386">
        <f t="shared" si="0"/>
        <v>153.49999999999977</v>
      </c>
      <c r="L636" s="386">
        <f t="shared" si="7"/>
        <v>2141.6335759853318</v>
      </c>
      <c r="M636" s="386">
        <f t="shared" si="1"/>
        <v>1487.4999999999998</v>
      </c>
      <c r="N636" s="386">
        <f t="shared" si="8"/>
        <v>-654.13357598533207</v>
      </c>
      <c r="O636" s="417">
        <f t="shared" si="9"/>
        <v>-0.43975366452795439</v>
      </c>
    </row>
    <row r="637" spans="1:15" x14ac:dyDescent="0.25">
      <c r="A637" s="129">
        <v>576</v>
      </c>
      <c r="B637" t="s">
        <v>895</v>
      </c>
      <c r="C637" s="416" t="s">
        <v>896</v>
      </c>
      <c r="F637" s="386">
        <f t="shared" si="2"/>
        <v>2015.9933590044132</v>
      </c>
      <c r="G637" s="386">
        <f t="shared" si="3"/>
        <v>427</v>
      </c>
      <c r="H637" s="386">
        <f t="shared" si="4"/>
        <v>2391.9933590044125</v>
      </c>
      <c r="I637" s="386">
        <f t="shared" si="5"/>
        <v>420.6</v>
      </c>
      <c r="J637" s="386">
        <f t="shared" si="6"/>
        <v>375.99999999999932</v>
      </c>
      <c r="K637" s="386">
        <f t="shared" si="0"/>
        <v>-6.3999999999999773</v>
      </c>
      <c r="L637" s="386">
        <f t="shared" si="7"/>
        <v>2186.7933590044131</v>
      </c>
      <c r="M637" s="386">
        <f t="shared" si="1"/>
        <v>420.6</v>
      </c>
      <c r="N637" s="386">
        <f t="shared" si="8"/>
        <v>-1766.1933590044132</v>
      </c>
      <c r="O637" s="417">
        <f t="shared" si="9"/>
        <v>-4.1992233927827227</v>
      </c>
    </row>
    <row r="638" spans="1:15" x14ac:dyDescent="0.25">
      <c r="A638" s="129">
        <v>577</v>
      </c>
      <c r="B638" t="s">
        <v>895</v>
      </c>
      <c r="C638" s="416" t="s">
        <v>896</v>
      </c>
      <c r="F638" s="386">
        <f t="shared" si="2"/>
        <v>366.7226709587016</v>
      </c>
      <c r="G638" s="386">
        <f t="shared" si="3"/>
        <v>3567</v>
      </c>
      <c r="H638" s="386">
        <f t="shared" si="4"/>
        <v>749.37086102564342</v>
      </c>
      <c r="I638" s="386">
        <f t="shared" si="5"/>
        <v>3597.3</v>
      </c>
      <c r="J638" s="386">
        <f t="shared" si="6"/>
        <v>382.64819006694182</v>
      </c>
      <c r="K638" s="386">
        <f t="shared" si="0"/>
        <v>30.300000000000182</v>
      </c>
      <c r="L638" s="386">
        <f t="shared" si="7"/>
        <v>1793.5226709587018</v>
      </c>
      <c r="M638" s="386">
        <f t="shared" si="1"/>
        <v>3597.3</v>
      </c>
      <c r="N638" s="386">
        <f t="shared" si="8"/>
        <v>1803.7773290412983</v>
      </c>
      <c r="O638" s="417">
        <f t="shared" si="9"/>
        <v>0.50142532706232401</v>
      </c>
    </row>
    <row r="639" spans="1:15" x14ac:dyDescent="0.25">
      <c r="A639" s="129">
        <v>578</v>
      </c>
      <c r="B639" t="s">
        <v>895</v>
      </c>
      <c r="C639" s="416" t="s">
        <v>896</v>
      </c>
      <c r="F639" s="386">
        <f t="shared" si="2"/>
        <v>1158.6038421250546</v>
      </c>
      <c r="G639" s="386">
        <f t="shared" si="3"/>
        <v>845</v>
      </c>
      <c r="H639" s="386">
        <f t="shared" si="4"/>
        <v>1859.6038421250682</v>
      </c>
      <c r="I639" s="386">
        <f t="shared" si="5"/>
        <v>855.7</v>
      </c>
      <c r="J639" s="386">
        <f t="shared" si="6"/>
        <v>701.00000000001364</v>
      </c>
      <c r="K639" s="386">
        <f t="shared" si="0"/>
        <v>10.700000000000045</v>
      </c>
      <c r="L639" s="386">
        <f t="shared" si="7"/>
        <v>1496.6038421250546</v>
      </c>
      <c r="M639" s="386">
        <f t="shared" si="1"/>
        <v>855.7</v>
      </c>
      <c r="N639" s="386">
        <f t="shared" si="8"/>
        <v>-640.90384212505455</v>
      </c>
      <c r="O639" s="417">
        <f t="shared" si="9"/>
        <v>-0.74898193540382674</v>
      </c>
    </row>
    <row r="640" spans="1:15" x14ac:dyDescent="0.25">
      <c r="A640" s="129">
        <v>579</v>
      </c>
      <c r="B640" t="s">
        <v>895</v>
      </c>
      <c r="C640" s="416" t="s">
        <v>896</v>
      </c>
      <c r="F640" s="386">
        <f t="shared" si="2"/>
        <v>237.96329036710216</v>
      </c>
      <c r="G640" s="386">
        <f t="shared" si="3"/>
        <v>306</v>
      </c>
      <c r="H640" s="386">
        <f t="shared" si="4"/>
        <v>633.09269714425784</v>
      </c>
      <c r="I640" s="386">
        <f t="shared" si="5"/>
        <v>1171.5999999999999</v>
      </c>
      <c r="J640" s="386">
        <f t="shared" si="6"/>
        <v>395.12940677715568</v>
      </c>
      <c r="K640" s="386">
        <f t="shared" si="0"/>
        <v>865.59999999999991</v>
      </c>
      <c r="L640" s="386">
        <f t="shared" si="7"/>
        <v>360.36329036710219</v>
      </c>
      <c r="M640" s="386">
        <f t="shared" si="1"/>
        <v>1171.5999999999999</v>
      </c>
      <c r="N640" s="386">
        <f t="shared" si="8"/>
        <v>811.23670963289771</v>
      </c>
      <c r="O640" s="417">
        <f t="shared" si="9"/>
        <v>0.69241781293350779</v>
      </c>
    </row>
    <row r="641" spans="1:15" x14ac:dyDescent="0.25">
      <c r="A641" s="129">
        <v>580</v>
      </c>
      <c r="B641" t="s">
        <v>895</v>
      </c>
      <c r="C641" s="416" t="s">
        <v>896</v>
      </c>
      <c r="F641" s="386">
        <f t="shared" si="2"/>
        <v>57.443996842105257</v>
      </c>
      <c r="G641" s="386">
        <f t="shared" si="3"/>
        <v>79</v>
      </c>
      <c r="H641" s="386">
        <f t="shared" si="4"/>
        <v>1042.4439968421052</v>
      </c>
      <c r="I641" s="386">
        <f t="shared" si="5"/>
        <v>520.19999999999993</v>
      </c>
      <c r="J641" s="386">
        <f t="shared" si="6"/>
        <v>985</v>
      </c>
      <c r="K641" s="386">
        <f t="shared" si="0"/>
        <v>441.19999999999993</v>
      </c>
      <c r="L641" s="386">
        <f t="shared" si="7"/>
        <v>89.043996842105258</v>
      </c>
      <c r="M641" s="386">
        <f t="shared" si="1"/>
        <v>520.19999999999993</v>
      </c>
      <c r="N641" s="386">
        <f t="shared" si="8"/>
        <v>431.1560031578947</v>
      </c>
      <c r="O641" s="417">
        <f t="shared" si="9"/>
        <v>0.82882738015742941</v>
      </c>
    </row>
    <row r="642" spans="1:15" x14ac:dyDescent="0.25">
      <c r="A642" s="129">
        <v>581</v>
      </c>
      <c r="B642" t="s">
        <v>895</v>
      </c>
      <c r="C642" s="416" t="s">
        <v>896</v>
      </c>
      <c r="F642" s="386">
        <f t="shared" si="2"/>
        <v>2766.2198416857768</v>
      </c>
      <c r="G642" s="386">
        <f t="shared" si="3"/>
        <v>3959</v>
      </c>
      <c r="H642" s="386">
        <f t="shared" si="4"/>
        <v>2923.7763485358728</v>
      </c>
      <c r="I642" s="386">
        <f t="shared" si="5"/>
        <v>3986.0999999999995</v>
      </c>
      <c r="J642" s="386">
        <f t="shared" si="6"/>
        <v>157.55650685009596</v>
      </c>
      <c r="K642" s="386">
        <f t="shared" si="0"/>
        <v>27.099999999999454</v>
      </c>
      <c r="L642" s="386">
        <f t="shared" si="7"/>
        <v>4349.8198416857767</v>
      </c>
      <c r="M642" s="386">
        <f t="shared" si="1"/>
        <v>3986.0999999999995</v>
      </c>
      <c r="N642" s="386">
        <f t="shared" si="8"/>
        <v>-363.71984168577728</v>
      </c>
      <c r="O642" s="417">
        <f t="shared" si="9"/>
        <v>-9.1247043898993338E-2</v>
      </c>
    </row>
    <row r="643" spans="1:15" x14ac:dyDescent="0.25">
      <c r="A643" s="129">
        <v>582</v>
      </c>
      <c r="B643" t="s">
        <v>895</v>
      </c>
      <c r="C643" s="416" t="s">
        <v>896</v>
      </c>
      <c r="F643" s="386">
        <f t="shared" si="2"/>
        <v>53.202429524505639</v>
      </c>
      <c r="G643" s="386">
        <f t="shared" si="3"/>
        <v>31</v>
      </c>
      <c r="H643" s="386">
        <f t="shared" si="4"/>
        <v>72.552060850500212</v>
      </c>
      <c r="I643" s="386">
        <f t="shared" si="5"/>
        <v>30.9</v>
      </c>
      <c r="J643" s="386">
        <f t="shared" si="6"/>
        <v>19.349631325994572</v>
      </c>
      <c r="K643" s="386">
        <f t="shared" si="0"/>
        <v>-0.10000000000000142</v>
      </c>
      <c r="L643" s="386">
        <f t="shared" si="7"/>
        <v>65.602429524505638</v>
      </c>
      <c r="M643" s="386">
        <f t="shared" si="1"/>
        <v>30.9</v>
      </c>
      <c r="N643" s="386">
        <f t="shared" si="8"/>
        <v>-34.702429524505639</v>
      </c>
      <c r="O643" s="417">
        <f t="shared" si="9"/>
        <v>-1.1230559716668491</v>
      </c>
    </row>
    <row r="644" spans="1:15" x14ac:dyDescent="0.25">
      <c r="A644">
        <v>510</v>
      </c>
      <c r="B644" t="s">
        <v>897</v>
      </c>
      <c r="C644" s="416" t="s">
        <v>898</v>
      </c>
      <c r="F644" s="386">
        <f t="shared" si="2"/>
        <v>1241.4287401326112</v>
      </c>
      <c r="G644" s="386">
        <f t="shared" si="3"/>
        <v>775</v>
      </c>
      <c r="H644" s="386">
        <f t="shared" si="4"/>
        <v>1314.9836478316536</v>
      </c>
      <c r="I644" s="386">
        <f t="shared" si="5"/>
        <v>944.2</v>
      </c>
      <c r="J644" s="386">
        <f t="shared" si="6"/>
        <v>73.55490769904236</v>
      </c>
      <c r="K644" s="386">
        <f t="shared" si="0"/>
        <v>169.20000000000005</v>
      </c>
      <c r="L644" s="386">
        <f t="shared" si="7"/>
        <v>1551.4287401326112</v>
      </c>
      <c r="M644" s="386">
        <f t="shared" si="1"/>
        <v>944.2</v>
      </c>
      <c r="N644" s="386">
        <f t="shared" si="8"/>
        <v>-607.22874013261116</v>
      </c>
      <c r="O644" s="417">
        <f t="shared" si="9"/>
        <v>-0.64311453096018967</v>
      </c>
    </row>
    <row r="645" spans="1:15" x14ac:dyDescent="0.25">
      <c r="A645">
        <v>531</v>
      </c>
      <c r="B645" t="s">
        <v>897</v>
      </c>
      <c r="C645" s="416" t="s">
        <v>898</v>
      </c>
      <c r="F645" s="386">
        <f t="shared" si="2"/>
        <v>2351.515084507083</v>
      </c>
      <c r="G645" s="386">
        <f t="shared" si="3"/>
        <v>964</v>
      </c>
      <c r="H645" s="386">
        <f t="shared" si="4"/>
        <v>2448.1655062961095</v>
      </c>
      <c r="I645" s="386">
        <f t="shared" si="5"/>
        <v>1307.7</v>
      </c>
      <c r="J645" s="386">
        <f t="shared" si="6"/>
        <v>96.650421789026495</v>
      </c>
      <c r="K645" s="386">
        <f t="shared" si="0"/>
        <v>343.70000000000005</v>
      </c>
      <c r="L645" s="386">
        <f t="shared" si="7"/>
        <v>2737.1150845070829</v>
      </c>
      <c r="M645" s="386">
        <f t="shared" si="1"/>
        <v>1307.7</v>
      </c>
      <c r="N645" s="386">
        <f t="shared" si="8"/>
        <v>-1429.4150845070828</v>
      </c>
      <c r="O645" s="417">
        <f t="shared" si="9"/>
        <v>-1.0930756935895716</v>
      </c>
    </row>
    <row r="646" spans="1:15" x14ac:dyDescent="0.25">
      <c r="A646">
        <v>534</v>
      </c>
      <c r="B646" t="s">
        <v>897</v>
      </c>
      <c r="C646" s="416" t="s">
        <v>898</v>
      </c>
      <c r="F646" s="386">
        <f t="shared" si="2"/>
        <v>79.961510000000018</v>
      </c>
      <c r="G646" s="386">
        <f t="shared" si="3"/>
        <v>98</v>
      </c>
      <c r="H646" s="386">
        <f t="shared" si="4"/>
        <v>79.961510000000018</v>
      </c>
      <c r="I646" s="386">
        <f t="shared" si="5"/>
        <v>119.80000000000001</v>
      </c>
      <c r="J646" s="386">
        <f t="shared" si="6"/>
        <v>0</v>
      </c>
      <c r="K646" s="386">
        <f t="shared" si="0"/>
        <v>21.800000000000011</v>
      </c>
      <c r="L646" s="386">
        <f t="shared" si="7"/>
        <v>119.16151000000002</v>
      </c>
      <c r="M646" s="386">
        <f t="shared" si="1"/>
        <v>119.80000000000001</v>
      </c>
      <c r="N646" s="386">
        <f t="shared" si="8"/>
        <v>0.63848999999999023</v>
      </c>
      <c r="O646" s="417">
        <f t="shared" si="9"/>
        <v>5.329632721201921E-3</v>
      </c>
    </row>
    <row r="647" spans="1:15" x14ac:dyDescent="0.25">
      <c r="A647">
        <v>535</v>
      </c>
      <c r="B647" t="s">
        <v>897</v>
      </c>
      <c r="C647" s="416" t="s">
        <v>898</v>
      </c>
      <c r="F647" s="386">
        <f t="shared" si="2"/>
        <v>274.45951766215597</v>
      </c>
      <c r="G647" s="386">
        <f t="shared" si="3"/>
        <v>144</v>
      </c>
      <c r="H647" s="386">
        <f t="shared" si="4"/>
        <v>274.45951766215597</v>
      </c>
      <c r="I647" s="386">
        <f t="shared" si="5"/>
        <v>175.3</v>
      </c>
      <c r="J647" s="386">
        <f t="shared" si="6"/>
        <v>0</v>
      </c>
      <c r="K647" s="386">
        <f t="shared" si="0"/>
        <v>31.300000000000011</v>
      </c>
      <c r="L647" s="386">
        <f t="shared" si="7"/>
        <v>332.059517662156</v>
      </c>
      <c r="M647" s="386">
        <f t="shared" si="1"/>
        <v>175.3</v>
      </c>
      <c r="N647" s="386">
        <f t="shared" si="8"/>
        <v>-156.75951766215599</v>
      </c>
      <c r="O647" s="417">
        <f t="shared" si="9"/>
        <v>-0.89423569687482019</v>
      </c>
    </row>
    <row r="648" spans="1:15" x14ac:dyDescent="0.25">
      <c r="A648">
        <v>536</v>
      </c>
      <c r="B648" t="s">
        <v>897</v>
      </c>
      <c r="C648" s="416" t="s">
        <v>898</v>
      </c>
      <c r="F648" s="386">
        <f t="shared" si="2"/>
        <v>537.94192545439853</v>
      </c>
      <c r="G648" s="386">
        <f t="shared" si="3"/>
        <v>232</v>
      </c>
      <c r="H648" s="386">
        <f t="shared" si="4"/>
        <v>572.58138546102475</v>
      </c>
      <c r="I648" s="386">
        <f t="shared" si="5"/>
        <v>290.89999999999998</v>
      </c>
      <c r="J648" s="386">
        <f t="shared" si="6"/>
        <v>34.639460006626223</v>
      </c>
      <c r="K648" s="386">
        <f t="shared" si="0"/>
        <v>58.899999999999977</v>
      </c>
      <c r="L648" s="386">
        <f t="shared" si="7"/>
        <v>630.7419254543986</v>
      </c>
      <c r="M648" s="386">
        <f t="shared" si="1"/>
        <v>290.89999999999998</v>
      </c>
      <c r="N648" s="386">
        <f t="shared" si="8"/>
        <v>-339.84192545439862</v>
      </c>
      <c r="O648" s="417">
        <f t="shared" si="9"/>
        <v>-1.1682431263471937</v>
      </c>
    </row>
    <row r="649" spans="1:15" x14ac:dyDescent="0.25">
      <c r="A649">
        <v>537</v>
      </c>
      <c r="B649" t="s">
        <v>897</v>
      </c>
      <c r="C649" s="416" t="s">
        <v>898</v>
      </c>
      <c r="F649" s="386">
        <f t="shared" si="2"/>
        <v>1081.2108639015094</v>
      </c>
      <c r="G649" s="386">
        <f t="shared" si="3"/>
        <v>607</v>
      </c>
      <c r="H649" s="386">
        <f t="shared" si="4"/>
        <v>1933.1824405298976</v>
      </c>
      <c r="I649" s="386">
        <f t="shared" si="5"/>
        <v>843.1</v>
      </c>
      <c r="J649" s="386">
        <f t="shared" si="6"/>
        <v>851.97157662838822</v>
      </c>
      <c r="K649" s="386">
        <f t="shared" si="0"/>
        <v>236.10000000000002</v>
      </c>
      <c r="L649" s="386">
        <f t="shared" si="7"/>
        <v>1324.0108639015093</v>
      </c>
      <c r="M649" s="386">
        <f t="shared" si="1"/>
        <v>843.1</v>
      </c>
      <c r="N649" s="386">
        <f t="shared" si="8"/>
        <v>-480.91086390150929</v>
      </c>
      <c r="O649" s="417">
        <f t="shared" si="9"/>
        <v>-0.57040785660243065</v>
      </c>
    </row>
    <row r="650" spans="1:15" x14ac:dyDescent="0.25">
      <c r="A650">
        <v>539</v>
      </c>
      <c r="B650" t="s">
        <v>897</v>
      </c>
      <c r="C650" s="416" t="s">
        <v>898</v>
      </c>
      <c r="F650" s="386">
        <f t="shared" si="2"/>
        <v>1657.425406586804</v>
      </c>
      <c r="G650" s="386">
        <f t="shared" si="3"/>
        <v>3694</v>
      </c>
      <c r="H650" s="386">
        <f t="shared" si="4"/>
        <v>2166.1573350378235</v>
      </c>
      <c r="I650" s="386">
        <f t="shared" si="5"/>
        <v>5096.4999999999991</v>
      </c>
      <c r="J650" s="386">
        <f t="shared" si="6"/>
        <v>508.73192845101948</v>
      </c>
      <c r="K650" s="386">
        <f t="shared" si="0"/>
        <v>1402.4999999999991</v>
      </c>
      <c r="L650" s="386">
        <f t="shared" si="7"/>
        <v>3135.0254065868039</v>
      </c>
      <c r="M650" s="386">
        <f t="shared" si="1"/>
        <v>5096.4999999999991</v>
      </c>
      <c r="N650" s="386">
        <f t="shared" si="8"/>
        <v>1961.4745934131952</v>
      </c>
      <c r="O650" s="417">
        <f t="shared" si="9"/>
        <v>0.38486698585562551</v>
      </c>
    </row>
    <row r="651" spans="1:15" x14ac:dyDescent="0.25">
      <c r="A651">
        <v>540</v>
      </c>
      <c r="B651" t="s">
        <v>897</v>
      </c>
      <c r="C651" s="416" t="s">
        <v>898</v>
      </c>
      <c r="F651" s="386">
        <f t="shared" si="2"/>
        <v>1964.5056775766473</v>
      </c>
      <c r="G651" s="386">
        <f t="shared" si="3"/>
        <v>981</v>
      </c>
      <c r="H651" s="386">
        <f t="shared" si="4"/>
        <v>2218.7663668751302</v>
      </c>
      <c r="I651" s="386">
        <f t="shared" si="5"/>
        <v>1375.2</v>
      </c>
      <c r="J651" s="386">
        <f t="shared" si="6"/>
        <v>254.26068929848293</v>
      </c>
      <c r="K651" s="386">
        <f t="shared" si="0"/>
        <v>394.20000000000005</v>
      </c>
      <c r="L651" s="386">
        <f t="shared" si="7"/>
        <v>2356.9056775766471</v>
      </c>
      <c r="M651" s="386">
        <f t="shared" si="1"/>
        <v>1375.2</v>
      </c>
      <c r="N651" s="386">
        <f t="shared" si="8"/>
        <v>-981.70567757664708</v>
      </c>
      <c r="O651" s="417">
        <f t="shared" si="9"/>
        <v>-0.71386393075672416</v>
      </c>
    </row>
    <row r="652" spans="1:15" x14ac:dyDescent="0.25">
      <c r="A652">
        <v>541</v>
      </c>
      <c r="B652" t="s">
        <v>897</v>
      </c>
      <c r="C652" s="416" t="s">
        <v>898</v>
      </c>
      <c r="F652" s="386">
        <f t="shared" si="2"/>
        <v>1562.0491674027533</v>
      </c>
      <c r="G652" s="386">
        <f t="shared" si="3"/>
        <v>451</v>
      </c>
      <c r="H652" s="386">
        <f t="shared" si="4"/>
        <v>1669.3715037800223</v>
      </c>
      <c r="I652" s="386">
        <f t="shared" si="5"/>
        <v>610.70000000000005</v>
      </c>
      <c r="J652" s="386">
        <f t="shared" si="6"/>
        <v>107.32233637726904</v>
      </c>
      <c r="K652" s="386">
        <f t="shared" si="0"/>
        <v>159.70000000000005</v>
      </c>
      <c r="L652" s="386">
        <f t="shared" si="7"/>
        <v>1742.4491674027533</v>
      </c>
      <c r="M652" s="386">
        <f t="shared" si="1"/>
        <v>610.70000000000005</v>
      </c>
      <c r="N652" s="386">
        <f t="shared" si="8"/>
        <v>-1131.7491674027533</v>
      </c>
      <c r="O652" s="417">
        <f t="shared" si="9"/>
        <v>-1.8531998811245345</v>
      </c>
    </row>
    <row r="653" spans="1:15" x14ac:dyDescent="0.25">
      <c r="A653">
        <v>542</v>
      </c>
      <c r="B653" t="s">
        <v>897</v>
      </c>
      <c r="C653" s="416" t="s">
        <v>898</v>
      </c>
      <c r="F653" s="386">
        <f t="shared" si="2"/>
        <v>1558.7207982872183</v>
      </c>
      <c r="G653" s="386">
        <f t="shared" si="3"/>
        <v>239</v>
      </c>
      <c r="H653" s="386">
        <f t="shared" si="4"/>
        <v>1636.0427142183964</v>
      </c>
      <c r="I653" s="386">
        <f t="shared" si="5"/>
        <v>341.8</v>
      </c>
      <c r="J653" s="386">
        <f t="shared" si="6"/>
        <v>77.321915931178182</v>
      </c>
      <c r="K653" s="386">
        <f t="shared" si="0"/>
        <v>102.80000000000001</v>
      </c>
      <c r="L653" s="386">
        <f t="shared" si="7"/>
        <v>1654.3207982872182</v>
      </c>
      <c r="M653" s="386">
        <f t="shared" si="1"/>
        <v>341.8</v>
      </c>
      <c r="N653" s="386">
        <f t="shared" si="8"/>
        <v>-1312.5207982872182</v>
      </c>
      <c r="O653" s="417">
        <f t="shared" si="9"/>
        <v>-3.8400257410392573</v>
      </c>
    </row>
    <row r="654" spans="1:15" x14ac:dyDescent="0.25">
      <c r="A654">
        <v>543</v>
      </c>
      <c r="B654" t="s">
        <v>897</v>
      </c>
      <c r="C654" s="416" t="s">
        <v>898</v>
      </c>
      <c r="F654" s="386">
        <f t="shared" si="2"/>
        <v>1755.6885472402037</v>
      </c>
      <c r="G654" s="386">
        <f t="shared" si="3"/>
        <v>337</v>
      </c>
      <c r="H654" s="386">
        <f t="shared" si="4"/>
        <v>1920.014903675974</v>
      </c>
      <c r="I654" s="386">
        <f t="shared" si="5"/>
        <v>454.3</v>
      </c>
      <c r="J654" s="386">
        <f t="shared" si="6"/>
        <v>164.32635643577032</v>
      </c>
      <c r="K654" s="386">
        <f t="shared" si="0"/>
        <v>117.30000000000001</v>
      </c>
      <c r="L654" s="386">
        <f t="shared" si="7"/>
        <v>1890.4885472402036</v>
      </c>
      <c r="M654" s="386">
        <f t="shared" si="1"/>
        <v>454.3</v>
      </c>
      <c r="N654" s="386">
        <f t="shared" si="8"/>
        <v>-1436.1885472402037</v>
      </c>
      <c r="O654" s="417">
        <f t="shared" si="9"/>
        <v>-3.1613219177640404</v>
      </c>
    </row>
    <row r="655" spans="1:15" x14ac:dyDescent="0.25">
      <c r="A655">
        <v>544</v>
      </c>
      <c r="B655" t="s">
        <v>897</v>
      </c>
      <c r="C655" s="416" t="s">
        <v>898</v>
      </c>
      <c r="F655" s="386">
        <f t="shared" si="2"/>
        <v>481.36149195071584</v>
      </c>
      <c r="G655" s="386">
        <f t="shared" si="3"/>
        <v>2710</v>
      </c>
      <c r="H655" s="386">
        <f t="shared" si="4"/>
        <v>744.36149195071584</v>
      </c>
      <c r="I655" s="386">
        <f t="shared" si="5"/>
        <v>3254.5000000000005</v>
      </c>
      <c r="J655" s="386">
        <f t="shared" si="6"/>
        <v>263</v>
      </c>
      <c r="K655" s="386">
        <f t="shared" si="0"/>
        <v>544.50000000000045</v>
      </c>
      <c r="L655" s="386">
        <f t="shared" si="7"/>
        <v>1565.3614919507158</v>
      </c>
      <c r="M655" s="386">
        <f t="shared" si="1"/>
        <v>3254.5000000000005</v>
      </c>
      <c r="N655" s="386">
        <f t="shared" si="8"/>
        <v>1689.1385080492846</v>
      </c>
      <c r="O655" s="417">
        <f t="shared" si="9"/>
        <v>0.51901628761692564</v>
      </c>
    </row>
    <row r="656" spans="1:15" x14ac:dyDescent="0.25">
      <c r="A656">
        <v>545</v>
      </c>
      <c r="B656" t="s">
        <v>897</v>
      </c>
      <c r="C656" s="416" t="s">
        <v>898</v>
      </c>
      <c r="F656" s="386">
        <f t="shared" si="2"/>
        <v>957.45790056745989</v>
      </c>
      <c r="G656" s="386">
        <f t="shared" si="3"/>
        <v>357</v>
      </c>
      <c r="H656" s="386">
        <f t="shared" si="4"/>
        <v>1034.7855830382193</v>
      </c>
      <c r="I656" s="386">
        <f t="shared" si="5"/>
        <v>487.49999999999994</v>
      </c>
      <c r="J656" s="386">
        <f t="shared" si="6"/>
        <v>77.327682470759441</v>
      </c>
      <c r="K656" s="386">
        <f t="shared" si="0"/>
        <v>130.49999999999994</v>
      </c>
      <c r="L656" s="386">
        <f t="shared" si="7"/>
        <v>1100.25790056746</v>
      </c>
      <c r="M656" s="386">
        <f t="shared" si="1"/>
        <v>487.49999999999994</v>
      </c>
      <c r="N656" s="386">
        <f t="shared" si="8"/>
        <v>-612.75790056745996</v>
      </c>
      <c r="O656" s="417">
        <f t="shared" si="9"/>
        <v>-1.2569392832153026</v>
      </c>
    </row>
    <row r="657" spans="1:15" x14ac:dyDescent="0.25">
      <c r="A657">
        <v>546</v>
      </c>
      <c r="B657" t="s">
        <v>897</v>
      </c>
      <c r="C657" s="416" t="s">
        <v>898</v>
      </c>
      <c r="F657" s="386">
        <f t="shared" si="2"/>
        <v>1479.3705737826194</v>
      </c>
      <c r="G657" s="386">
        <f t="shared" si="3"/>
        <v>714</v>
      </c>
      <c r="H657" s="386">
        <f t="shared" si="4"/>
        <v>1733.6566865055679</v>
      </c>
      <c r="I657" s="386">
        <f t="shared" si="5"/>
        <v>940.3</v>
      </c>
      <c r="J657" s="386">
        <f t="shared" si="6"/>
        <v>254.28611272294847</v>
      </c>
      <c r="K657" s="386">
        <f t="shared" si="0"/>
        <v>226.29999999999995</v>
      </c>
      <c r="L657" s="386">
        <f t="shared" si="7"/>
        <v>1764.9705737826193</v>
      </c>
      <c r="M657" s="386">
        <f t="shared" si="1"/>
        <v>940.3</v>
      </c>
      <c r="N657" s="386">
        <f t="shared" si="8"/>
        <v>-824.67057378261939</v>
      </c>
      <c r="O657" s="417">
        <f t="shared" si="9"/>
        <v>-0.87702921810339196</v>
      </c>
    </row>
    <row r="658" spans="1:15" x14ac:dyDescent="0.25">
      <c r="A658">
        <v>547</v>
      </c>
      <c r="B658" t="s">
        <v>897</v>
      </c>
      <c r="C658" s="416" t="s">
        <v>898</v>
      </c>
      <c r="F658" s="386">
        <f t="shared" si="2"/>
        <v>1458.1208639961649</v>
      </c>
      <c r="G658" s="386">
        <f t="shared" si="3"/>
        <v>846</v>
      </c>
      <c r="H658" s="386">
        <f t="shared" si="4"/>
        <v>1596.3653015270559</v>
      </c>
      <c r="I658" s="386">
        <f t="shared" si="5"/>
        <v>1115.4000000000001</v>
      </c>
      <c r="J658" s="386">
        <f t="shared" si="6"/>
        <v>138.24443753089099</v>
      </c>
      <c r="K658" s="386">
        <f t="shared" si="0"/>
        <v>269.40000000000009</v>
      </c>
      <c r="L658" s="386">
        <f t="shared" si="7"/>
        <v>1796.520863996165</v>
      </c>
      <c r="M658" s="386">
        <f t="shared" si="1"/>
        <v>1115.4000000000001</v>
      </c>
      <c r="N658" s="386">
        <f t="shared" si="8"/>
        <v>-681.12086399616487</v>
      </c>
      <c r="O658" s="417">
        <f t="shared" si="9"/>
        <v>-0.61065166218053146</v>
      </c>
    </row>
    <row r="659" spans="1:15" x14ac:dyDescent="0.25">
      <c r="A659">
        <v>548</v>
      </c>
      <c r="B659" t="s">
        <v>897</v>
      </c>
      <c r="C659" s="416" t="s">
        <v>898</v>
      </c>
      <c r="F659" s="386">
        <f t="shared" si="2"/>
        <v>1030.7093780139289</v>
      </c>
      <c r="G659" s="386">
        <f t="shared" si="3"/>
        <v>1013</v>
      </c>
      <c r="H659" s="386">
        <f t="shared" si="4"/>
        <v>2054.4669719689082</v>
      </c>
      <c r="I659" s="386">
        <f t="shared" si="5"/>
        <v>1309.4000000000001</v>
      </c>
      <c r="J659" s="386">
        <f t="shared" si="6"/>
        <v>1023.7575939549793</v>
      </c>
      <c r="K659" s="386">
        <f t="shared" si="0"/>
        <v>296.40000000000009</v>
      </c>
      <c r="L659" s="386">
        <f t="shared" si="7"/>
        <v>1435.909378013929</v>
      </c>
      <c r="M659" s="386">
        <f t="shared" si="1"/>
        <v>1309.4000000000001</v>
      </c>
      <c r="N659" s="386">
        <f t="shared" si="8"/>
        <v>-126.50937801392888</v>
      </c>
      <c r="O659" s="417">
        <f t="shared" si="9"/>
        <v>-9.6616296024078868E-2</v>
      </c>
    </row>
    <row r="660" spans="1:15" x14ac:dyDescent="0.25">
      <c r="A660">
        <v>549</v>
      </c>
      <c r="B660" t="s">
        <v>897</v>
      </c>
      <c r="C660" s="416" t="s">
        <v>898</v>
      </c>
      <c r="F660" s="386">
        <f t="shared" si="2"/>
        <v>915.8265437768523</v>
      </c>
      <c r="G660" s="386">
        <f t="shared" si="3"/>
        <v>477</v>
      </c>
      <c r="H660" s="386">
        <f t="shared" si="4"/>
        <v>2139.3204819439188</v>
      </c>
      <c r="I660" s="386">
        <f t="shared" si="5"/>
        <v>673.3</v>
      </c>
      <c r="J660" s="386">
        <f t="shared" si="6"/>
        <v>1223.4939381670665</v>
      </c>
      <c r="K660" s="386">
        <f t="shared" si="0"/>
        <v>196.29999999999995</v>
      </c>
      <c r="L660" s="386">
        <f t="shared" si="7"/>
        <v>1106.6265437768523</v>
      </c>
      <c r="M660" s="386">
        <f t="shared" si="1"/>
        <v>673.3</v>
      </c>
      <c r="N660" s="386">
        <f t="shared" si="8"/>
        <v>-433.3265437768523</v>
      </c>
      <c r="O660" s="417">
        <f t="shared" si="9"/>
        <v>-0.64358613363560424</v>
      </c>
    </row>
    <row r="661" spans="1:15" x14ac:dyDescent="0.25">
      <c r="F661" s="386"/>
      <c r="G661" s="386"/>
      <c r="H661" s="386"/>
      <c r="I661" s="386"/>
      <c r="J661" s="386"/>
      <c r="K661" s="386"/>
      <c r="L661" s="386"/>
      <c r="M661" s="386"/>
      <c r="N661" s="386"/>
    </row>
    <row r="662" spans="1:15" x14ac:dyDescent="0.25">
      <c r="F662" s="386"/>
      <c r="G662" s="386"/>
      <c r="H662" s="386"/>
      <c r="I662" s="386"/>
      <c r="J662" s="386"/>
      <c r="K662" s="386"/>
      <c r="L662" s="386"/>
      <c r="M662" s="386"/>
      <c r="N662" s="386"/>
    </row>
    <row r="663" spans="1:15" ht="15.75" thickBot="1" x14ac:dyDescent="0.3">
      <c r="F663" s="386"/>
      <c r="G663" s="386"/>
      <c r="H663" s="386"/>
      <c r="I663" s="386"/>
      <c r="J663" s="386"/>
      <c r="K663" s="386"/>
      <c r="L663" s="386"/>
      <c r="M663" s="386"/>
      <c r="N663" s="386"/>
    </row>
    <row r="664" spans="1:15" ht="38.25" x14ac:dyDescent="0.25">
      <c r="A664" s="419"/>
      <c r="B664" s="419"/>
      <c r="C664" s="419"/>
      <c r="D664" s="419"/>
      <c r="E664" s="419"/>
      <c r="F664" s="420" t="s">
        <v>884</v>
      </c>
      <c r="G664" s="420" t="s">
        <v>885</v>
      </c>
      <c r="H664" s="421" t="s">
        <v>886</v>
      </c>
      <c r="I664" s="420" t="s">
        <v>887</v>
      </c>
      <c r="J664" s="421" t="s">
        <v>888</v>
      </c>
      <c r="K664" s="420" t="s">
        <v>889</v>
      </c>
      <c r="L664" s="422" t="s">
        <v>890</v>
      </c>
      <c r="M664" s="422" t="s">
        <v>891</v>
      </c>
      <c r="N664" s="422" t="s">
        <v>892</v>
      </c>
      <c r="O664" s="423" t="s">
        <v>893</v>
      </c>
    </row>
    <row r="665" spans="1:15" ht="30" x14ac:dyDescent="0.25">
      <c r="A665" s="361" t="s">
        <v>825</v>
      </c>
      <c r="B665" s="424" t="s">
        <v>578</v>
      </c>
      <c r="C665" s="425"/>
      <c r="D665" s="419"/>
      <c r="E665" s="419"/>
      <c r="F665" s="426">
        <f>SUMIFS(F$621:F$660,$B$621:$B$660,$B665)</f>
        <v>292.57753312083361</v>
      </c>
      <c r="G665" s="426">
        <f t="shared" ref="G665:I671" si="10">SUMIFS(G$621:G$660,$B$621:$B$660,$B665)</f>
        <v>250</v>
      </c>
      <c r="H665" s="426">
        <f t="shared" si="10"/>
        <v>7186.9999999999982</v>
      </c>
      <c r="I665" s="426">
        <f t="shared" si="10"/>
        <v>4418.5999999999995</v>
      </c>
      <c r="J665" s="426">
        <f t="shared" ref="J665:K673" si="11">+H665-F665</f>
        <v>6894.4224668791649</v>
      </c>
      <c r="K665" s="426">
        <f t="shared" si="11"/>
        <v>4168.5999999999995</v>
      </c>
      <c r="L665" s="426">
        <f t="shared" ref="L665:L673" si="12">+F665+G665*$L$619</f>
        <v>392.57753312083361</v>
      </c>
      <c r="M665" s="426">
        <f>+H665+I665*$L$619</f>
        <v>8954.4399999999987</v>
      </c>
      <c r="N665" s="426">
        <f t="shared" ref="N665:N673" si="13">+M665-L665</f>
        <v>8561.8624668791654</v>
      </c>
      <c r="O665" s="427">
        <f t="shared" ref="O665:O669" si="14">+N665/M665</f>
        <v>0.95615833786134774</v>
      </c>
    </row>
    <row r="666" spans="1:15" ht="30" x14ac:dyDescent="0.25">
      <c r="A666" s="361" t="s">
        <v>827</v>
      </c>
      <c r="B666" s="424" t="s">
        <v>568</v>
      </c>
      <c r="C666" s="425"/>
      <c r="D666" s="419"/>
      <c r="E666" s="419"/>
      <c r="F666" s="426">
        <f t="shared" ref="F666:F671" si="15">SUMIFS(F$621:F$660,$B$621:$B$660,$B666)</f>
        <v>692.61985313615719</v>
      </c>
      <c r="G666" s="426">
        <f t="shared" si="10"/>
        <v>91</v>
      </c>
      <c r="H666" s="426">
        <f t="shared" si="10"/>
        <v>7810</v>
      </c>
      <c r="I666" s="426">
        <f t="shared" si="10"/>
        <v>1910.0000000000002</v>
      </c>
      <c r="J666" s="426">
        <f t="shared" si="11"/>
        <v>7117.380146863843</v>
      </c>
      <c r="K666" s="426">
        <f t="shared" si="11"/>
        <v>1819.0000000000002</v>
      </c>
      <c r="L666" s="426">
        <f t="shared" si="12"/>
        <v>729.01985313615717</v>
      </c>
      <c r="M666" s="426">
        <f t="shared" ref="M666:M671" si="16">+I666+I6264*$L$619</f>
        <v>1910.0000000000002</v>
      </c>
      <c r="N666" s="426">
        <f t="shared" si="13"/>
        <v>1180.9801468638429</v>
      </c>
      <c r="O666" s="427">
        <f t="shared" si="14"/>
        <v>0.61831421301771872</v>
      </c>
    </row>
    <row r="667" spans="1:15" ht="30" x14ac:dyDescent="0.25">
      <c r="A667" s="361" t="s">
        <v>828</v>
      </c>
      <c r="B667" s="424" t="s">
        <v>573</v>
      </c>
      <c r="C667" s="425"/>
      <c r="D667" s="419"/>
      <c r="E667" s="419"/>
      <c r="F667" s="426">
        <f t="shared" si="15"/>
        <v>225.35611244220075</v>
      </c>
      <c r="G667" s="426">
        <f t="shared" si="10"/>
        <v>560</v>
      </c>
      <c r="H667" s="426">
        <f t="shared" si="10"/>
        <v>5371.0000000000018</v>
      </c>
      <c r="I667" s="426">
        <f t="shared" si="10"/>
        <v>2800.2999999999997</v>
      </c>
      <c r="J667" s="426">
        <f t="shared" si="11"/>
        <v>5145.6438875578015</v>
      </c>
      <c r="K667" s="426">
        <f t="shared" si="11"/>
        <v>2240.2999999999997</v>
      </c>
      <c r="L667" s="426">
        <f t="shared" si="12"/>
        <v>449.35611244220075</v>
      </c>
      <c r="M667" s="426">
        <f t="shared" si="16"/>
        <v>2800.2999999999997</v>
      </c>
      <c r="N667" s="426">
        <f t="shared" si="13"/>
        <v>2350.9438875577989</v>
      </c>
      <c r="O667" s="427">
        <f t="shared" si="14"/>
        <v>0.83953286703488883</v>
      </c>
    </row>
    <row r="668" spans="1:15" ht="30" x14ac:dyDescent="0.25">
      <c r="A668" s="361" t="s">
        <v>829</v>
      </c>
      <c r="B668" s="424" t="s">
        <v>576</v>
      </c>
      <c r="C668" s="425"/>
      <c r="D668" s="419"/>
      <c r="E668" s="419"/>
      <c r="F668" s="426">
        <f t="shared" si="15"/>
        <v>696.01817605312181</v>
      </c>
      <c r="G668" s="426">
        <f t="shared" si="10"/>
        <v>1537</v>
      </c>
      <c r="H668" s="426">
        <f t="shared" si="10"/>
        <v>4262</v>
      </c>
      <c r="I668" s="426">
        <f t="shared" si="10"/>
        <v>3383</v>
      </c>
      <c r="J668" s="426">
        <f t="shared" si="11"/>
        <v>3565.9818239468782</v>
      </c>
      <c r="K668" s="426">
        <f t="shared" si="11"/>
        <v>1846</v>
      </c>
      <c r="L668" s="426">
        <f t="shared" si="12"/>
        <v>1310.818176053122</v>
      </c>
      <c r="M668" s="426">
        <f t="shared" si="16"/>
        <v>3383</v>
      </c>
      <c r="N668" s="426">
        <f t="shared" si="13"/>
        <v>2072.181823946878</v>
      </c>
      <c r="O668" s="427">
        <f t="shared" si="14"/>
        <v>0.61252788174604733</v>
      </c>
    </row>
    <row r="669" spans="1:15" ht="30" x14ac:dyDescent="0.25">
      <c r="A669" s="361" t="s">
        <v>830</v>
      </c>
      <c r="B669" s="425" t="s">
        <v>894</v>
      </c>
      <c r="C669" s="424" t="s">
        <v>575</v>
      </c>
      <c r="D669" s="419"/>
      <c r="E669" s="419"/>
      <c r="F669" s="426">
        <f t="shared" si="15"/>
        <v>145.55692788262235</v>
      </c>
      <c r="G669" s="426">
        <f t="shared" si="10"/>
        <v>227</v>
      </c>
      <c r="H669" s="426">
        <f t="shared" si="10"/>
        <v>938.5569278826224</v>
      </c>
      <c r="I669" s="426">
        <f t="shared" si="10"/>
        <v>6649.9</v>
      </c>
      <c r="J669" s="426">
        <f t="shared" si="11"/>
        <v>793</v>
      </c>
      <c r="K669" s="426">
        <f t="shared" si="11"/>
        <v>6422.9</v>
      </c>
      <c r="L669" s="426">
        <f t="shared" si="12"/>
        <v>236.35692788262236</v>
      </c>
      <c r="M669" s="426">
        <f t="shared" si="16"/>
        <v>6649.9</v>
      </c>
      <c r="N669" s="426">
        <f t="shared" si="13"/>
        <v>6413.5430721173771</v>
      </c>
      <c r="O669" s="427">
        <f t="shared" si="14"/>
        <v>0.96445707034953565</v>
      </c>
    </row>
    <row r="670" spans="1:15" ht="30" x14ac:dyDescent="0.25">
      <c r="A670" s="361" t="s">
        <v>833</v>
      </c>
      <c r="B670" s="425" t="s">
        <v>895</v>
      </c>
      <c r="C670" s="424" t="s">
        <v>896</v>
      </c>
      <c r="D670" s="419"/>
      <c r="E670" s="419"/>
      <c r="F670" s="426">
        <f t="shared" si="15"/>
        <v>9929.2614867749107</v>
      </c>
      <c r="G670" s="426">
        <f t="shared" si="10"/>
        <v>11725</v>
      </c>
      <c r="H670" s="426">
        <f t="shared" si="10"/>
        <v>17820.705945379388</v>
      </c>
      <c r="I670" s="426">
        <f t="shared" si="10"/>
        <v>14027.300000000001</v>
      </c>
      <c r="J670" s="426">
        <f t="shared" si="11"/>
        <v>7891.4444586044774</v>
      </c>
      <c r="K670" s="426">
        <f t="shared" si="11"/>
        <v>2302.3000000000011</v>
      </c>
      <c r="L670" s="426">
        <f t="shared" si="12"/>
        <v>14619.261486774911</v>
      </c>
      <c r="M670" s="426">
        <f t="shared" si="16"/>
        <v>14027.300000000001</v>
      </c>
      <c r="N670" s="426">
        <f t="shared" si="13"/>
        <v>-591.96148677490964</v>
      </c>
      <c r="O670" s="428">
        <v>0.61047382917385584</v>
      </c>
    </row>
    <row r="671" spans="1:15" ht="30" x14ac:dyDescent="0.25">
      <c r="A671" s="361" t="s">
        <v>832</v>
      </c>
      <c r="B671" s="425" t="s">
        <v>897</v>
      </c>
      <c r="C671" s="424" t="s">
        <v>898</v>
      </c>
      <c r="D671" s="419"/>
      <c r="E671" s="419"/>
      <c r="F671" s="426">
        <f t="shared" si="15"/>
        <v>20387.75399083913</v>
      </c>
      <c r="G671" s="426">
        <f t="shared" si="10"/>
        <v>14639</v>
      </c>
      <c r="H671" s="426">
        <f t="shared" si="10"/>
        <v>25536.643348302576</v>
      </c>
      <c r="I671" s="426">
        <f t="shared" si="10"/>
        <v>19339.900000000001</v>
      </c>
      <c r="J671" s="426">
        <f t="shared" si="11"/>
        <v>5148.8893574634458</v>
      </c>
      <c r="K671" s="426">
        <f t="shared" si="11"/>
        <v>4700.9000000000015</v>
      </c>
      <c r="L671" s="426">
        <f t="shared" si="12"/>
        <v>26243.353990839132</v>
      </c>
      <c r="M671" s="426">
        <f t="shared" si="16"/>
        <v>19339.900000000001</v>
      </c>
      <c r="N671" s="426">
        <f t="shared" si="13"/>
        <v>-6903.4539908391307</v>
      </c>
      <c r="O671" s="428">
        <v>0.36349328388092461</v>
      </c>
    </row>
    <row r="672" spans="1:15" ht="30" x14ac:dyDescent="0.25">
      <c r="A672" s="361" t="s">
        <v>835</v>
      </c>
      <c r="B672" s="425" t="s">
        <v>899</v>
      </c>
      <c r="C672" s="424"/>
      <c r="D672" s="419"/>
      <c r="E672" s="419"/>
      <c r="F672" s="426">
        <f>+K610</f>
        <v>579629.16497935215</v>
      </c>
      <c r="G672" s="426">
        <f>+EZ610</f>
        <v>948538</v>
      </c>
      <c r="H672" s="426">
        <f>+AV610</f>
        <v>829736.16628781974</v>
      </c>
      <c r="I672" s="426">
        <f>+GK610</f>
        <v>1289896.1111508349</v>
      </c>
      <c r="J672" s="426">
        <f t="shared" si="11"/>
        <v>250107.00130846759</v>
      </c>
      <c r="K672" s="426">
        <f t="shared" si="11"/>
        <v>341358.11115083494</v>
      </c>
      <c r="L672" s="426">
        <f t="shared" si="12"/>
        <v>959044.3649793521</v>
      </c>
      <c r="M672" s="426">
        <f t="shared" ref="M672:M673" si="17">+H672+I672*$L$619</f>
        <v>1345694.6107481536</v>
      </c>
      <c r="N672" s="426">
        <f t="shared" si="13"/>
        <v>386650.24576880154</v>
      </c>
      <c r="O672" s="427">
        <f t="shared" ref="O672:O673" si="18">+N672/M672</f>
        <v>0.28732391634818177</v>
      </c>
    </row>
    <row r="673" spans="1:15" x14ac:dyDescent="0.25">
      <c r="A673" s="361" t="s">
        <v>836</v>
      </c>
      <c r="B673" s="424" t="s">
        <v>900</v>
      </c>
      <c r="C673" s="425"/>
      <c r="D673" s="419"/>
      <c r="E673" s="419"/>
      <c r="F673" s="426">
        <f>SUM(F665:F668)</f>
        <v>1906.5716747523134</v>
      </c>
      <c r="G673" s="426">
        <f t="shared" ref="G673:I673" si="19">SUM(G665:G668)</f>
        <v>2438</v>
      </c>
      <c r="H673" s="426">
        <f t="shared" si="19"/>
        <v>24630</v>
      </c>
      <c r="I673" s="426">
        <f t="shared" si="19"/>
        <v>12511.9</v>
      </c>
      <c r="J673" s="426">
        <f t="shared" si="11"/>
        <v>22723.428325247685</v>
      </c>
      <c r="K673" s="426">
        <f t="shared" si="11"/>
        <v>10073.9</v>
      </c>
      <c r="L673" s="426">
        <f t="shared" si="12"/>
        <v>2881.7716747523136</v>
      </c>
      <c r="M673" s="426">
        <f t="shared" si="17"/>
        <v>29634.760000000002</v>
      </c>
      <c r="N673" s="426">
        <f t="shared" si="13"/>
        <v>26752.988325247687</v>
      </c>
      <c r="O673" s="427">
        <f t="shared" si="18"/>
        <v>0.90275704359501086</v>
      </c>
    </row>
    <row r="674" spans="1:15" x14ac:dyDescent="0.25">
      <c r="F674" s="386"/>
      <c r="G674" s="386"/>
      <c r="H674" s="386"/>
      <c r="I674" s="386"/>
      <c r="J674" s="386"/>
      <c r="K674" s="386"/>
      <c r="L674" s="386"/>
      <c r="M674" s="386"/>
      <c r="N674" s="386"/>
    </row>
    <row r="675" spans="1:15" x14ac:dyDescent="0.25">
      <c r="F675" s="386"/>
      <c r="G675" s="386"/>
      <c r="H675" s="386"/>
      <c r="I675" s="386"/>
      <c r="J675" s="386"/>
      <c r="K675" s="386"/>
      <c r="L675" s="386"/>
      <c r="M675" s="386"/>
      <c r="N675" s="386"/>
    </row>
    <row r="676" spans="1:15" x14ac:dyDescent="0.25">
      <c r="F676" s="386"/>
      <c r="G676" s="386"/>
      <c r="H676" s="386"/>
      <c r="I676" s="386"/>
      <c r="J676" s="386"/>
      <c r="K676" s="386"/>
      <c r="L676" s="386"/>
      <c r="M676" s="386"/>
      <c r="N676" s="386"/>
    </row>
    <row r="677" spans="1:15" x14ac:dyDescent="0.25">
      <c r="F677" s="386"/>
      <c r="G677" s="386"/>
      <c r="H677" s="386"/>
      <c r="I677" s="386"/>
      <c r="J677" s="386"/>
      <c r="K677" s="386"/>
      <c r="L677" s="386"/>
      <c r="M677" s="386"/>
      <c r="N677" s="386"/>
    </row>
    <row r="678" spans="1:15" x14ac:dyDescent="0.25">
      <c r="F678" s="386"/>
      <c r="G678" s="386"/>
      <c r="H678" s="386"/>
      <c r="I678" s="386"/>
      <c r="J678" s="386"/>
      <c r="K678" s="386"/>
      <c r="L678" s="386"/>
      <c r="M678" s="386"/>
      <c r="N678" s="386"/>
    </row>
    <row r="679" spans="1:15" x14ac:dyDescent="0.25">
      <c r="F679" s="386"/>
      <c r="G679" s="386"/>
      <c r="H679" s="386"/>
      <c r="I679" s="386"/>
      <c r="J679" s="386"/>
      <c r="K679" s="386"/>
      <c r="L679" s="386"/>
      <c r="M679" s="386"/>
      <c r="N679" s="386"/>
    </row>
    <row r="680" spans="1:15" x14ac:dyDescent="0.25">
      <c r="F680" s="386"/>
      <c r="G680" s="386"/>
      <c r="H680" s="386"/>
      <c r="I680" s="386"/>
      <c r="J680" s="386"/>
      <c r="K680" s="386"/>
      <c r="L680" s="386"/>
      <c r="M680" s="386"/>
      <c r="N680" s="386"/>
    </row>
    <row r="681" spans="1:15" x14ac:dyDescent="0.25">
      <c r="F681" s="386"/>
      <c r="G681" s="386"/>
      <c r="H681" s="386"/>
      <c r="I681" s="386"/>
      <c r="J681" s="386"/>
      <c r="K681" s="386"/>
      <c r="L681" s="386"/>
      <c r="M681" s="386"/>
      <c r="N681" s="386"/>
    </row>
    <row r="682" spans="1:15" x14ac:dyDescent="0.25">
      <c r="F682" s="386"/>
      <c r="G682" s="386"/>
      <c r="H682" s="386"/>
      <c r="I682" s="386"/>
      <c r="J682" s="386"/>
      <c r="K682" s="386"/>
      <c r="L682" s="386"/>
      <c r="M682" s="386"/>
      <c r="N682" s="386"/>
    </row>
    <row r="683" spans="1:15" x14ac:dyDescent="0.25">
      <c r="F683" s="386"/>
      <c r="G683" s="386"/>
      <c r="H683" s="386"/>
      <c r="I683" s="386"/>
      <c r="J683" s="386"/>
      <c r="K683" s="386"/>
      <c r="L683" s="386"/>
      <c r="M683" s="386"/>
      <c r="N683" s="386"/>
    </row>
    <row r="684" spans="1:15" x14ac:dyDescent="0.25">
      <c r="F684" s="386"/>
      <c r="G684" s="386"/>
      <c r="H684" s="386"/>
      <c r="I684" s="386"/>
      <c r="J684" s="386"/>
      <c r="K684" s="386"/>
      <c r="L684" s="386"/>
      <c r="M684" s="386"/>
      <c r="N684" s="386"/>
    </row>
    <row r="685" spans="1:15" x14ac:dyDescent="0.25">
      <c r="F685" s="386"/>
      <c r="G685" s="386"/>
      <c r="H685" s="386"/>
      <c r="I685" s="386"/>
      <c r="J685" s="386"/>
      <c r="K685" s="386"/>
      <c r="L685" s="386"/>
      <c r="M685" s="386"/>
      <c r="N685" s="386"/>
    </row>
    <row r="686" spans="1:15" x14ac:dyDescent="0.25">
      <c r="F686" s="386"/>
      <c r="G686" s="386"/>
      <c r="H686" s="386"/>
      <c r="I686" s="386"/>
      <c r="J686" s="386"/>
      <c r="K686" s="386"/>
      <c r="L686" s="386"/>
      <c r="M686" s="386"/>
      <c r="N686" s="386"/>
    </row>
    <row r="687" spans="1:15" x14ac:dyDescent="0.25">
      <c r="F687" s="386"/>
      <c r="G687" s="386"/>
      <c r="H687" s="386"/>
      <c r="I687" s="386"/>
      <c r="J687" s="386"/>
      <c r="K687" s="386"/>
      <c r="L687" s="386"/>
      <c r="M687" s="386"/>
      <c r="N687" s="386"/>
    </row>
    <row r="688" spans="1:15" x14ac:dyDescent="0.25">
      <c r="F688" s="386"/>
      <c r="G688" s="386"/>
      <c r="H688" s="386"/>
      <c r="I688" s="386"/>
      <c r="J688" s="386"/>
      <c r="K688" s="386"/>
      <c r="L688" s="386"/>
      <c r="M688" s="386"/>
      <c r="N688" s="386"/>
    </row>
    <row r="689" spans="6:14" x14ac:dyDescent="0.25">
      <c r="F689" s="386"/>
      <c r="G689" s="386"/>
      <c r="H689" s="386"/>
      <c r="I689" s="386"/>
      <c r="J689" s="386"/>
      <c r="K689" s="386"/>
      <c r="L689" s="386"/>
      <c r="M689" s="386"/>
      <c r="N689" s="386"/>
    </row>
    <row r="690" spans="6:14" x14ac:dyDescent="0.25">
      <c r="F690" s="386"/>
      <c r="G690" s="386"/>
      <c r="H690" s="386"/>
      <c r="I690" s="386"/>
      <c r="J690" s="386"/>
      <c r="K690" s="386"/>
      <c r="L690" s="386"/>
      <c r="M690" s="386"/>
      <c r="N690" s="386"/>
    </row>
    <row r="691" spans="6:14" x14ac:dyDescent="0.25">
      <c r="F691" s="386"/>
      <c r="G691" s="386"/>
      <c r="H691" s="386"/>
      <c r="I691" s="386"/>
      <c r="J691" s="386"/>
      <c r="K691" s="386"/>
      <c r="L691" s="386"/>
      <c r="M691" s="386"/>
      <c r="N691" s="386"/>
    </row>
    <row r="692" spans="6:14" x14ac:dyDescent="0.25">
      <c r="F692" s="386"/>
      <c r="G692" s="386"/>
      <c r="H692" s="386"/>
      <c r="I692" s="386"/>
      <c r="J692" s="386"/>
      <c r="K692" s="386"/>
      <c r="L692" s="386"/>
      <c r="M692" s="386"/>
      <c r="N692" s="386"/>
    </row>
    <row r="693" spans="6:14" x14ac:dyDescent="0.25">
      <c r="F693" s="386"/>
      <c r="G693" s="386"/>
      <c r="H693" s="386"/>
      <c r="I693" s="386"/>
      <c r="J693" s="386"/>
      <c r="K693" s="386"/>
      <c r="L693" s="386"/>
      <c r="M693" s="386"/>
      <c r="N693" s="386"/>
    </row>
    <row r="694" spans="6:14" x14ac:dyDescent="0.25">
      <c r="F694" s="386"/>
      <c r="G694" s="386"/>
      <c r="H694" s="386"/>
      <c r="I694" s="386"/>
      <c r="J694" s="386"/>
      <c r="K694" s="386"/>
      <c r="L694" s="386"/>
      <c r="M694" s="386"/>
      <c r="N694" s="386"/>
    </row>
    <row r="695" spans="6:14" x14ac:dyDescent="0.25">
      <c r="F695" s="386"/>
      <c r="G695" s="386"/>
      <c r="H695" s="386"/>
      <c r="I695" s="386"/>
      <c r="J695" s="386"/>
      <c r="K695" s="386"/>
      <c r="L695" s="386"/>
      <c r="M695" s="386"/>
      <c r="N695" s="386"/>
    </row>
    <row r="696" spans="6:14" x14ac:dyDescent="0.25">
      <c r="F696" s="386"/>
      <c r="G696" s="386"/>
      <c r="H696" s="386"/>
      <c r="I696" s="386"/>
      <c r="J696" s="386"/>
      <c r="K696" s="386"/>
      <c r="L696" s="386"/>
      <c r="M696" s="386"/>
      <c r="N696" s="386"/>
    </row>
    <row r="697" spans="6:14" x14ac:dyDescent="0.25">
      <c r="F697" s="386"/>
      <c r="G697" s="386"/>
      <c r="H697" s="386"/>
      <c r="I697" s="386"/>
      <c r="J697" s="386"/>
      <c r="K697" s="386"/>
      <c r="L697" s="386"/>
      <c r="M697" s="386"/>
      <c r="N697" s="386"/>
    </row>
    <row r="698" spans="6:14" x14ac:dyDescent="0.25">
      <c r="F698" s="386"/>
      <c r="G698" s="386"/>
      <c r="H698" s="386"/>
      <c r="I698" s="386"/>
      <c r="J698" s="386"/>
      <c r="K698" s="386"/>
      <c r="L698" s="386"/>
      <c r="M698" s="386"/>
      <c r="N698" s="386"/>
    </row>
    <row r="699" spans="6:14" x14ac:dyDescent="0.25">
      <c r="F699" s="386"/>
      <c r="G699" s="386"/>
      <c r="H699" s="386"/>
      <c r="I699" s="386"/>
      <c r="J699" s="386"/>
      <c r="K699" s="386"/>
      <c r="L699" s="386"/>
      <c r="M699" s="386"/>
      <c r="N699" s="386"/>
    </row>
    <row r="700" spans="6:14" x14ac:dyDescent="0.25">
      <c r="F700" s="386"/>
      <c r="G700" s="386"/>
      <c r="H700" s="386"/>
      <c r="I700" s="386"/>
      <c r="J700" s="386"/>
      <c r="K700" s="386"/>
      <c r="L700" s="386"/>
      <c r="M700" s="386"/>
      <c r="N700" s="386"/>
    </row>
    <row r="701" spans="6:14" x14ac:dyDescent="0.25">
      <c r="F701" s="386"/>
      <c r="G701" s="386"/>
      <c r="H701" s="386"/>
      <c r="I701" s="386"/>
      <c r="J701" s="386"/>
      <c r="K701" s="386"/>
      <c r="L701" s="386"/>
      <c r="M701" s="386"/>
      <c r="N701" s="386"/>
    </row>
  </sheetData>
  <mergeCells count="1">
    <mergeCell ref="A6:D6"/>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98AAE-3C92-4976-A961-A7B769E531F5}">
  <sheetPr>
    <tabColor rgb="FF92D050"/>
  </sheetPr>
  <dimension ref="A2:J104"/>
  <sheetViews>
    <sheetView topLeftCell="A4" workbookViewId="0">
      <selection activeCell="E25" sqref="E25"/>
    </sheetView>
  </sheetViews>
  <sheetFormatPr defaultRowHeight="15" x14ac:dyDescent="0.25"/>
  <cols>
    <col min="7" max="7" width="13.42578125" customWidth="1"/>
  </cols>
  <sheetData>
    <row r="2" spans="1:10" ht="15.75" thickBot="1" x14ac:dyDescent="0.3"/>
    <row r="3" spans="1:10" ht="45.75" hidden="1" thickBot="1" x14ac:dyDescent="0.3">
      <c r="A3" s="355"/>
      <c r="B3" s="358" t="s">
        <v>901</v>
      </c>
      <c r="C3" s="358" t="s">
        <v>578</v>
      </c>
      <c r="D3" s="358" t="s">
        <v>902</v>
      </c>
      <c r="E3" s="358" t="s">
        <v>576</v>
      </c>
      <c r="F3" s="358" t="s">
        <v>575</v>
      </c>
      <c r="G3" s="358" t="s">
        <v>903</v>
      </c>
      <c r="H3" s="358" t="s">
        <v>904</v>
      </c>
      <c r="I3" s="358" t="s">
        <v>905</v>
      </c>
      <c r="J3" s="355" t="s">
        <v>906</v>
      </c>
    </row>
    <row r="4" spans="1:10" ht="36" x14ac:dyDescent="0.25">
      <c r="A4" s="429" t="s">
        <v>99</v>
      </c>
      <c r="B4" s="429" t="s">
        <v>568</v>
      </c>
      <c r="C4" s="430" t="s">
        <v>578</v>
      </c>
      <c r="D4" s="430" t="s">
        <v>573</v>
      </c>
      <c r="E4" s="431" t="s">
        <v>576</v>
      </c>
      <c r="F4" s="430" t="s">
        <v>907</v>
      </c>
      <c r="G4" s="430" t="s">
        <v>908</v>
      </c>
      <c r="H4" s="430" t="s">
        <v>909</v>
      </c>
      <c r="I4" s="431" t="s">
        <v>899</v>
      </c>
      <c r="J4" s="432" t="s">
        <v>906</v>
      </c>
    </row>
    <row r="5" spans="1:10" x14ac:dyDescent="0.25">
      <c r="A5" s="129" t="s">
        <v>140</v>
      </c>
      <c r="B5" s="357">
        <v>0.15000000000000002</v>
      </c>
      <c r="C5" s="357">
        <v>0.625</v>
      </c>
      <c r="D5" s="357">
        <v>0</v>
      </c>
      <c r="E5" s="357">
        <v>0.2</v>
      </c>
      <c r="F5" s="357">
        <v>0</v>
      </c>
      <c r="G5" s="357">
        <v>0</v>
      </c>
      <c r="H5" s="357">
        <v>2.5000000000000001E-2</v>
      </c>
      <c r="I5" s="357">
        <v>0</v>
      </c>
      <c r="J5" s="433">
        <v>1</v>
      </c>
    </row>
    <row r="6" spans="1:10" x14ac:dyDescent="0.25">
      <c r="A6" s="129" t="s">
        <v>154</v>
      </c>
      <c r="B6" s="357">
        <v>7.5000000000000011E-2</v>
      </c>
      <c r="C6" s="357">
        <v>0.57499999999999996</v>
      </c>
      <c r="D6" s="357">
        <v>7.5000000000000011E-2</v>
      </c>
      <c r="E6" s="357">
        <v>0.17499999999999999</v>
      </c>
      <c r="F6" s="357">
        <v>0</v>
      </c>
      <c r="G6" s="357">
        <v>2.5000000000000001E-2</v>
      </c>
      <c r="H6" s="357">
        <v>0.05</v>
      </c>
      <c r="I6" s="357">
        <v>2.5000000000000001E-2</v>
      </c>
      <c r="J6" s="433">
        <v>1</v>
      </c>
    </row>
    <row r="7" spans="1:10" x14ac:dyDescent="0.25">
      <c r="A7" s="129" t="s">
        <v>163</v>
      </c>
      <c r="B7" s="357">
        <v>0.15000000000000002</v>
      </c>
      <c r="C7" s="357">
        <v>0.57499999999999996</v>
      </c>
      <c r="D7" s="357">
        <v>0</v>
      </c>
      <c r="E7" s="357">
        <v>0.17499999999999999</v>
      </c>
      <c r="F7" s="357">
        <v>0</v>
      </c>
      <c r="G7" s="357">
        <v>2.5000000000000001E-2</v>
      </c>
      <c r="H7" s="357">
        <v>0.05</v>
      </c>
      <c r="I7" s="357">
        <v>2.5000000000000001E-2</v>
      </c>
      <c r="J7" s="433">
        <v>1</v>
      </c>
    </row>
    <row r="8" spans="1:10" x14ac:dyDescent="0.25">
      <c r="A8" s="129" t="s">
        <v>170</v>
      </c>
      <c r="B8" s="357">
        <v>7.5000000000000011E-2</v>
      </c>
      <c r="C8" s="357">
        <v>0.57499999999999996</v>
      </c>
      <c r="D8" s="357">
        <v>7.5000000000000011E-2</v>
      </c>
      <c r="E8" s="357">
        <v>0.17499999999999999</v>
      </c>
      <c r="F8" s="357">
        <v>0</v>
      </c>
      <c r="G8" s="357">
        <v>2.5000000000000001E-2</v>
      </c>
      <c r="H8" s="357">
        <v>0.05</v>
      </c>
      <c r="I8" s="357">
        <v>2.5000000000000001E-2</v>
      </c>
      <c r="J8" s="433">
        <v>1</v>
      </c>
    </row>
    <row r="9" spans="1:10" x14ac:dyDescent="0.25">
      <c r="A9" s="129">
        <v>3</v>
      </c>
      <c r="B9" s="357">
        <v>0.25</v>
      </c>
      <c r="C9" s="357">
        <v>2.5000000000000001E-2</v>
      </c>
      <c r="D9" s="357">
        <v>0.27500000000000002</v>
      </c>
      <c r="E9" s="357">
        <v>0</v>
      </c>
      <c r="F9" s="357">
        <v>0.35</v>
      </c>
      <c r="G9" s="357">
        <v>0.1</v>
      </c>
      <c r="H9" s="357">
        <v>0</v>
      </c>
      <c r="I9" s="357">
        <v>0</v>
      </c>
      <c r="J9" s="433">
        <v>1</v>
      </c>
    </row>
    <row r="10" spans="1:10" x14ac:dyDescent="0.25">
      <c r="A10" s="129" t="s">
        <v>188</v>
      </c>
      <c r="B10" s="357">
        <v>0</v>
      </c>
      <c r="C10" s="357">
        <v>0.9</v>
      </c>
      <c r="D10" s="357">
        <v>0</v>
      </c>
      <c r="E10" s="357">
        <v>7.4999999999999997E-2</v>
      </c>
      <c r="F10" s="357">
        <v>0</v>
      </c>
      <c r="G10" s="357">
        <v>0</v>
      </c>
      <c r="H10" s="357">
        <v>2.5000000000000001E-2</v>
      </c>
      <c r="I10" s="357">
        <v>0</v>
      </c>
      <c r="J10" s="433">
        <v>1</v>
      </c>
    </row>
    <row r="11" spans="1:10" x14ac:dyDescent="0.25">
      <c r="A11" s="129">
        <v>5</v>
      </c>
      <c r="B11" s="357">
        <v>0.125</v>
      </c>
      <c r="C11" s="357">
        <v>0.52500000000000002</v>
      </c>
      <c r="D11" s="357">
        <v>0</v>
      </c>
      <c r="E11" s="357">
        <v>0.15</v>
      </c>
      <c r="F11" s="357">
        <v>0.125</v>
      </c>
      <c r="G11" s="357">
        <v>2.5000000000000001E-2</v>
      </c>
      <c r="H11" s="357">
        <v>2.5000000000000001E-2</v>
      </c>
      <c r="I11" s="357">
        <v>2.5000000000000001E-2</v>
      </c>
      <c r="J11" s="433">
        <v>1</v>
      </c>
    </row>
    <row r="12" spans="1:10" x14ac:dyDescent="0.25">
      <c r="A12" s="129">
        <v>6</v>
      </c>
      <c r="B12" s="357">
        <v>0.125</v>
      </c>
      <c r="C12" s="357">
        <v>0.52500000000000002</v>
      </c>
      <c r="D12" s="357">
        <v>0</v>
      </c>
      <c r="E12" s="357">
        <v>0.15</v>
      </c>
      <c r="F12" s="357">
        <v>0.125</v>
      </c>
      <c r="G12" s="357">
        <v>2.5000000000000001E-2</v>
      </c>
      <c r="H12" s="357">
        <v>2.5000000000000001E-2</v>
      </c>
      <c r="I12" s="357">
        <v>2.5000000000000001E-2</v>
      </c>
      <c r="J12" s="433">
        <v>1</v>
      </c>
    </row>
    <row r="13" spans="1:10" x14ac:dyDescent="0.25">
      <c r="A13" s="129">
        <v>7</v>
      </c>
      <c r="B13" s="357">
        <v>0</v>
      </c>
      <c r="C13" s="357">
        <v>0.97499999999999998</v>
      </c>
      <c r="D13" s="357">
        <v>0</v>
      </c>
      <c r="E13" s="357">
        <v>0</v>
      </c>
      <c r="F13" s="357">
        <v>2.5000000000000001E-2</v>
      </c>
      <c r="G13" s="357">
        <v>0</v>
      </c>
      <c r="H13" s="357">
        <v>0</v>
      </c>
      <c r="I13" s="357">
        <v>0</v>
      </c>
      <c r="J13" s="433">
        <v>1</v>
      </c>
    </row>
    <row r="14" spans="1:10" x14ac:dyDescent="0.25">
      <c r="A14" s="129">
        <v>8</v>
      </c>
      <c r="B14" s="357">
        <v>0</v>
      </c>
      <c r="C14" s="357">
        <v>1</v>
      </c>
      <c r="D14" s="357">
        <v>0</v>
      </c>
      <c r="E14" s="357">
        <v>0</v>
      </c>
      <c r="F14" s="357">
        <v>0</v>
      </c>
      <c r="G14" s="357">
        <v>0</v>
      </c>
      <c r="H14" s="357">
        <v>0</v>
      </c>
      <c r="I14" s="357">
        <v>0</v>
      </c>
      <c r="J14" s="433">
        <v>1</v>
      </c>
    </row>
    <row r="15" spans="1:10" x14ac:dyDescent="0.25">
      <c r="A15" s="129" t="s">
        <v>201</v>
      </c>
      <c r="B15" s="357">
        <v>0.125</v>
      </c>
      <c r="C15" s="357">
        <v>0.625</v>
      </c>
      <c r="D15" s="357">
        <v>2.5000000000000001E-2</v>
      </c>
      <c r="E15" s="357">
        <v>0.2</v>
      </c>
      <c r="F15" s="357">
        <v>0</v>
      </c>
      <c r="G15" s="357">
        <v>2.5000000000000001E-2</v>
      </c>
      <c r="H15" s="357">
        <v>0</v>
      </c>
      <c r="I15" s="357">
        <v>0</v>
      </c>
      <c r="J15" s="433">
        <v>1</v>
      </c>
    </row>
    <row r="16" spans="1:10" x14ac:dyDescent="0.25">
      <c r="A16" s="129" t="s">
        <v>208</v>
      </c>
      <c r="B16" s="357">
        <v>7.5000000000000011E-2</v>
      </c>
      <c r="C16" s="357">
        <v>0.625</v>
      </c>
      <c r="D16" s="357">
        <v>7.5000000000000011E-2</v>
      </c>
      <c r="E16" s="357">
        <v>0.2</v>
      </c>
      <c r="F16" s="357">
        <v>0</v>
      </c>
      <c r="G16" s="357">
        <v>2.5000000000000001E-2</v>
      </c>
      <c r="H16" s="357">
        <v>0</v>
      </c>
      <c r="I16" s="357">
        <v>0</v>
      </c>
      <c r="J16" s="433">
        <v>0.99999999999999989</v>
      </c>
    </row>
    <row r="17" spans="1:10" x14ac:dyDescent="0.25">
      <c r="A17" s="129" t="s">
        <v>214</v>
      </c>
      <c r="B17" s="357">
        <v>0</v>
      </c>
      <c r="C17" s="357">
        <v>0.875</v>
      </c>
      <c r="D17" s="357">
        <v>0</v>
      </c>
      <c r="E17" s="357">
        <v>0.1</v>
      </c>
      <c r="F17" s="357">
        <v>0</v>
      </c>
      <c r="G17" s="357">
        <v>0</v>
      </c>
      <c r="H17" s="357">
        <v>2.5000000000000001E-2</v>
      </c>
      <c r="I17" s="357">
        <v>0</v>
      </c>
      <c r="J17" s="433">
        <v>1</v>
      </c>
    </row>
    <row r="18" spans="1:10" x14ac:dyDescent="0.25">
      <c r="A18" s="129" t="s">
        <v>217</v>
      </c>
      <c r="B18" s="357">
        <v>0</v>
      </c>
      <c r="C18" s="357">
        <v>0.7</v>
      </c>
      <c r="D18" s="357">
        <v>0</v>
      </c>
      <c r="E18" s="357">
        <v>0.27500000000000002</v>
      </c>
      <c r="F18" s="357">
        <v>0</v>
      </c>
      <c r="G18" s="357">
        <v>0</v>
      </c>
      <c r="H18" s="357">
        <v>2.5000000000000001E-2</v>
      </c>
      <c r="I18" s="357">
        <v>0</v>
      </c>
      <c r="J18" s="433">
        <v>1</v>
      </c>
    </row>
    <row r="19" spans="1:10" x14ac:dyDescent="0.25">
      <c r="A19" s="129">
        <v>11</v>
      </c>
      <c r="B19" s="357">
        <v>0</v>
      </c>
      <c r="C19" s="357">
        <v>0.9</v>
      </c>
      <c r="D19" s="357">
        <v>0</v>
      </c>
      <c r="E19" s="357">
        <v>7.4999999999999997E-2</v>
      </c>
      <c r="F19" s="357">
        <v>0</v>
      </c>
      <c r="G19" s="357">
        <v>0</v>
      </c>
      <c r="H19" s="357">
        <v>2.5000000000000001E-2</v>
      </c>
      <c r="I19" s="357">
        <v>0</v>
      </c>
      <c r="J19" s="433">
        <v>1</v>
      </c>
    </row>
    <row r="20" spans="1:10" x14ac:dyDescent="0.25">
      <c r="A20" s="129">
        <v>12</v>
      </c>
      <c r="B20" s="357">
        <v>0.47499999999999998</v>
      </c>
      <c r="C20" s="357">
        <v>0.52500000000000002</v>
      </c>
      <c r="D20" s="357">
        <v>0</v>
      </c>
      <c r="E20" s="357">
        <v>0</v>
      </c>
      <c r="F20" s="357">
        <v>0</v>
      </c>
      <c r="G20" s="357">
        <v>0</v>
      </c>
      <c r="H20" s="357">
        <v>0</v>
      </c>
      <c r="I20" s="357">
        <v>0</v>
      </c>
      <c r="J20" s="433">
        <v>1</v>
      </c>
    </row>
    <row r="21" spans="1:10" x14ac:dyDescent="0.25">
      <c r="A21" s="129" t="s">
        <v>224</v>
      </c>
      <c r="B21" s="357">
        <v>0</v>
      </c>
      <c r="C21" s="357">
        <v>0.97499999999999998</v>
      </c>
      <c r="D21" s="357">
        <v>0</v>
      </c>
      <c r="E21" s="357">
        <v>0</v>
      </c>
      <c r="F21" s="357">
        <v>0</v>
      </c>
      <c r="G21" s="357">
        <v>0</v>
      </c>
      <c r="H21" s="357">
        <v>2.5000000000000001E-2</v>
      </c>
      <c r="I21" s="357">
        <v>0</v>
      </c>
      <c r="J21" s="433">
        <v>1</v>
      </c>
    </row>
    <row r="22" spans="1:10" x14ac:dyDescent="0.25">
      <c r="A22" s="129" t="s">
        <v>228</v>
      </c>
      <c r="B22" s="357">
        <v>0.05</v>
      </c>
      <c r="C22" s="357">
        <v>0.5</v>
      </c>
      <c r="D22" s="357">
        <v>0.05</v>
      </c>
      <c r="E22" s="357">
        <v>0.32500000000000001</v>
      </c>
      <c r="F22" s="357">
        <v>0</v>
      </c>
      <c r="G22" s="357">
        <v>0</v>
      </c>
      <c r="H22" s="357">
        <v>0.05</v>
      </c>
      <c r="I22" s="357">
        <v>2.5000000000000001E-2</v>
      </c>
      <c r="J22" s="433">
        <v>1</v>
      </c>
    </row>
    <row r="23" spans="1:10" x14ac:dyDescent="0.25">
      <c r="A23" s="129" t="s">
        <v>234</v>
      </c>
      <c r="B23" s="357">
        <v>0.05</v>
      </c>
      <c r="C23" s="357">
        <v>0.8</v>
      </c>
      <c r="D23" s="357">
        <v>0.125</v>
      </c>
      <c r="E23" s="357">
        <v>0</v>
      </c>
      <c r="F23" s="357">
        <v>0</v>
      </c>
      <c r="G23" s="357">
        <v>0</v>
      </c>
      <c r="H23" s="357">
        <v>0</v>
      </c>
      <c r="I23" s="357">
        <v>2.5000000000000001E-2</v>
      </c>
      <c r="J23" s="433">
        <v>1</v>
      </c>
    </row>
    <row r="24" spans="1:10" x14ac:dyDescent="0.25">
      <c r="A24" s="129" t="s">
        <v>237</v>
      </c>
      <c r="B24" s="357">
        <v>0.05</v>
      </c>
      <c r="C24" s="357">
        <v>0.8</v>
      </c>
      <c r="D24" s="357">
        <v>0.125</v>
      </c>
      <c r="E24" s="357">
        <v>0</v>
      </c>
      <c r="F24" s="357">
        <v>0</v>
      </c>
      <c r="G24" s="357">
        <v>0</v>
      </c>
      <c r="H24" s="357">
        <v>0</v>
      </c>
      <c r="I24" s="357">
        <v>2.5000000000000001E-2</v>
      </c>
      <c r="J24" s="433">
        <v>1</v>
      </c>
    </row>
    <row r="25" spans="1:10" x14ac:dyDescent="0.25">
      <c r="A25" s="129">
        <v>15</v>
      </c>
      <c r="B25" s="357">
        <v>0</v>
      </c>
      <c r="C25" s="357">
        <v>1</v>
      </c>
      <c r="D25" s="357">
        <v>0</v>
      </c>
      <c r="E25" s="357">
        <v>0</v>
      </c>
      <c r="F25" s="357">
        <v>0</v>
      </c>
      <c r="G25" s="357">
        <v>0</v>
      </c>
      <c r="H25" s="357">
        <v>0</v>
      </c>
      <c r="I25" s="357">
        <v>0</v>
      </c>
      <c r="J25" s="433">
        <v>1</v>
      </c>
    </row>
    <row r="26" spans="1:10" x14ac:dyDescent="0.25">
      <c r="A26" s="129" t="s">
        <v>243</v>
      </c>
      <c r="B26" s="357">
        <v>0.77500000000000002</v>
      </c>
      <c r="C26" s="357">
        <v>0.2</v>
      </c>
      <c r="D26" s="357">
        <v>0</v>
      </c>
      <c r="E26" s="357">
        <v>0</v>
      </c>
      <c r="F26" s="357">
        <v>0</v>
      </c>
      <c r="G26" s="357">
        <v>0</v>
      </c>
      <c r="H26" s="357">
        <v>0</v>
      </c>
      <c r="I26" s="357">
        <v>2.5000000000000001E-2</v>
      </c>
      <c r="J26" s="433">
        <v>1</v>
      </c>
    </row>
    <row r="27" spans="1:10" x14ac:dyDescent="0.25">
      <c r="A27" s="129" t="s">
        <v>246</v>
      </c>
      <c r="B27" s="357">
        <v>0.52500000000000002</v>
      </c>
      <c r="C27" s="357">
        <v>0.17499999999999999</v>
      </c>
      <c r="D27" s="357">
        <v>0.2</v>
      </c>
      <c r="E27" s="357">
        <v>7.4999999999999997E-2</v>
      </c>
      <c r="F27" s="357">
        <v>0</v>
      </c>
      <c r="G27" s="357">
        <v>0</v>
      </c>
      <c r="H27" s="357">
        <v>0</v>
      </c>
      <c r="I27" s="357">
        <v>2.5000000000000001E-2</v>
      </c>
      <c r="J27" s="433">
        <v>0.99999999999999989</v>
      </c>
    </row>
    <row r="28" spans="1:10" x14ac:dyDescent="0.25">
      <c r="A28" s="129" t="s">
        <v>251</v>
      </c>
      <c r="B28" s="357">
        <v>0.05</v>
      </c>
      <c r="C28" s="357">
        <v>0.1</v>
      </c>
      <c r="D28" s="357">
        <v>0.05</v>
      </c>
      <c r="E28" s="357">
        <v>0</v>
      </c>
      <c r="F28" s="357">
        <v>0.05</v>
      </c>
      <c r="G28" s="357">
        <v>0.17499999999999999</v>
      </c>
      <c r="H28" s="357">
        <v>0.05</v>
      </c>
      <c r="I28" s="357">
        <v>0.52500000000000002</v>
      </c>
      <c r="J28" s="433">
        <v>1</v>
      </c>
    </row>
    <row r="29" spans="1:10" x14ac:dyDescent="0.25">
      <c r="A29" s="129" t="s">
        <v>255</v>
      </c>
      <c r="B29" s="357">
        <v>0.05</v>
      </c>
      <c r="C29" s="357">
        <v>0.1</v>
      </c>
      <c r="D29" s="357">
        <v>0.05</v>
      </c>
      <c r="E29" s="357">
        <v>0</v>
      </c>
      <c r="F29" s="357">
        <v>0.05</v>
      </c>
      <c r="G29" s="357">
        <v>0.17499999999999999</v>
      </c>
      <c r="H29" s="357">
        <v>0.05</v>
      </c>
      <c r="I29" s="357">
        <v>0.52500000000000002</v>
      </c>
      <c r="J29" s="433">
        <v>1</v>
      </c>
    </row>
    <row r="30" spans="1:10" x14ac:dyDescent="0.25">
      <c r="A30" s="129" t="s">
        <v>257</v>
      </c>
      <c r="B30" s="357">
        <v>0</v>
      </c>
      <c r="C30" s="357">
        <v>0.1</v>
      </c>
      <c r="D30" s="357">
        <v>0.1</v>
      </c>
      <c r="E30" s="357">
        <v>0</v>
      </c>
      <c r="F30" s="357">
        <v>0.05</v>
      </c>
      <c r="G30" s="357">
        <v>0.17499999999999999</v>
      </c>
      <c r="H30" s="357">
        <v>0.05</v>
      </c>
      <c r="I30" s="357">
        <v>0.52500000000000002</v>
      </c>
      <c r="J30" s="433">
        <v>1</v>
      </c>
    </row>
    <row r="31" spans="1:10" x14ac:dyDescent="0.25">
      <c r="A31" s="129" t="s">
        <v>259</v>
      </c>
      <c r="B31" s="357">
        <v>0</v>
      </c>
      <c r="C31" s="357">
        <v>1</v>
      </c>
      <c r="D31" s="357">
        <v>0</v>
      </c>
      <c r="E31" s="357">
        <v>0</v>
      </c>
      <c r="F31" s="357">
        <v>0</v>
      </c>
      <c r="G31" s="357">
        <v>0</v>
      </c>
      <c r="H31" s="357">
        <v>0</v>
      </c>
      <c r="I31" s="357">
        <v>0</v>
      </c>
      <c r="J31" s="433">
        <v>1</v>
      </c>
    </row>
    <row r="32" spans="1:10" x14ac:dyDescent="0.25">
      <c r="A32" s="129">
        <v>21</v>
      </c>
      <c r="B32" s="357">
        <v>0</v>
      </c>
      <c r="C32" s="357">
        <v>1</v>
      </c>
      <c r="D32" s="357">
        <v>0</v>
      </c>
      <c r="E32" s="357">
        <v>0</v>
      </c>
      <c r="F32" s="357">
        <v>0</v>
      </c>
      <c r="G32" s="357">
        <v>0</v>
      </c>
      <c r="H32" s="357">
        <v>0</v>
      </c>
      <c r="I32" s="357">
        <v>0</v>
      </c>
      <c r="J32" s="433">
        <v>1</v>
      </c>
    </row>
    <row r="33" spans="1:10" x14ac:dyDescent="0.25">
      <c r="A33" s="129">
        <v>22</v>
      </c>
      <c r="B33" s="357">
        <v>0</v>
      </c>
      <c r="C33" s="357">
        <v>0.2</v>
      </c>
      <c r="D33" s="357">
        <v>0.5</v>
      </c>
      <c r="E33" s="357">
        <v>0</v>
      </c>
      <c r="F33" s="357">
        <v>0.3</v>
      </c>
      <c r="G33" s="357">
        <v>0</v>
      </c>
      <c r="H33" s="357">
        <v>0</v>
      </c>
      <c r="I33" s="357">
        <v>0</v>
      </c>
      <c r="J33" s="433">
        <v>1</v>
      </c>
    </row>
    <row r="34" spans="1:10" x14ac:dyDescent="0.25">
      <c r="A34" s="129" t="s">
        <v>265</v>
      </c>
      <c r="B34" s="357">
        <v>0</v>
      </c>
      <c r="C34" s="357">
        <v>0.97499999999999998</v>
      </c>
      <c r="D34" s="357">
        <v>0</v>
      </c>
      <c r="E34" s="357">
        <v>0</v>
      </c>
      <c r="F34" s="357">
        <v>0</v>
      </c>
      <c r="G34" s="357">
        <v>0</v>
      </c>
      <c r="H34" s="357">
        <v>0</v>
      </c>
      <c r="I34" s="357">
        <v>2.5000000000000001E-2</v>
      </c>
      <c r="J34" s="433">
        <v>1</v>
      </c>
    </row>
    <row r="35" spans="1:10" x14ac:dyDescent="0.25">
      <c r="A35" s="129" t="s">
        <v>273</v>
      </c>
      <c r="B35" s="357">
        <v>2.5000000000000001E-2</v>
      </c>
      <c r="C35" s="357">
        <v>0.67500000000000004</v>
      </c>
      <c r="D35" s="357">
        <v>2.5000000000000001E-2</v>
      </c>
      <c r="E35" s="357">
        <v>0.17499999999999999</v>
      </c>
      <c r="F35" s="357">
        <v>0</v>
      </c>
      <c r="G35" s="357">
        <v>0.05</v>
      </c>
      <c r="H35" s="357">
        <v>0.05</v>
      </c>
      <c r="I35" s="357">
        <v>0</v>
      </c>
      <c r="J35" s="433">
        <v>1.0000000000000002</v>
      </c>
    </row>
    <row r="36" spans="1:10" x14ac:dyDescent="0.25">
      <c r="A36" s="129" t="s">
        <v>281</v>
      </c>
      <c r="B36" s="357">
        <v>2.5000000000000001E-2</v>
      </c>
      <c r="C36" s="357">
        <v>0.97499999999999998</v>
      </c>
      <c r="D36" s="357">
        <v>0</v>
      </c>
      <c r="E36" s="357">
        <v>0</v>
      </c>
      <c r="F36" s="357">
        <v>0</v>
      </c>
      <c r="G36" s="357">
        <v>0</v>
      </c>
      <c r="H36" s="357">
        <v>0</v>
      </c>
      <c r="I36" s="357">
        <v>0</v>
      </c>
      <c r="J36" s="433">
        <v>1</v>
      </c>
    </row>
    <row r="37" spans="1:10" x14ac:dyDescent="0.25">
      <c r="A37" s="129" t="s">
        <v>287</v>
      </c>
      <c r="B37" s="357">
        <v>2.5000000000000001E-2</v>
      </c>
      <c r="C37" s="357">
        <v>0.67500000000000004</v>
      </c>
      <c r="D37" s="357">
        <v>2.5000000000000001E-2</v>
      </c>
      <c r="E37" s="357">
        <v>0.17499999999999999</v>
      </c>
      <c r="F37" s="357">
        <v>0</v>
      </c>
      <c r="G37" s="357">
        <v>0.05</v>
      </c>
      <c r="H37" s="357">
        <v>0.05</v>
      </c>
      <c r="I37" s="357">
        <v>0</v>
      </c>
      <c r="J37" s="433">
        <v>1.0000000000000002</v>
      </c>
    </row>
    <row r="38" spans="1:10" x14ac:dyDescent="0.25">
      <c r="A38" s="129">
        <v>24</v>
      </c>
      <c r="B38" s="357">
        <v>0</v>
      </c>
      <c r="C38" s="357">
        <v>0.9</v>
      </c>
      <c r="D38" s="357">
        <v>0</v>
      </c>
      <c r="E38" s="357">
        <v>7.4999999999999997E-2</v>
      </c>
      <c r="F38" s="357">
        <v>0</v>
      </c>
      <c r="G38" s="357">
        <v>0</v>
      </c>
      <c r="H38" s="357">
        <v>2.5000000000000001E-2</v>
      </c>
      <c r="I38" s="357">
        <v>0</v>
      </c>
      <c r="J38" s="433">
        <v>1</v>
      </c>
    </row>
    <row r="39" spans="1:10" x14ac:dyDescent="0.25">
      <c r="A39" s="129">
        <v>25</v>
      </c>
      <c r="B39" s="357">
        <v>0</v>
      </c>
      <c r="C39" s="357">
        <v>1</v>
      </c>
      <c r="D39" s="357">
        <v>0</v>
      </c>
      <c r="E39" s="357">
        <v>0</v>
      </c>
      <c r="F39" s="357">
        <v>0</v>
      </c>
      <c r="G39" s="357">
        <v>0</v>
      </c>
      <c r="H39" s="357">
        <v>0</v>
      </c>
      <c r="I39" s="357">
        <v>0</v>
      </c>
      <c r="J39" s="433">
        <v>1</v>
      </c>
    </row>
    <row r="40" spans="1:10" x14ac:dyDescent="0.25">
      <c r="A40" s="129" t="s">
        <v>298</v>
      </c>
      <c r="B40" s="357">
        <v>0</v>
      </c>
      <c r="C40" s="357">
        <v>1</v>
      </c>
      <c r="D40" s="357">
        <v>0</v>
      </c>
      <c r="E40" s="357">
        <v>0</v>
      </c>
      <c r="F40" s="357">
        <v>0</v>
      </c>
      <c r="G40" s="357">
        <v>0</v>
      </c>
      <c r="H40" s="357">
        <v>0</v>
      </c>
      <c r="I40" s="357">
        <v>0</v>
      </c>
      <c r="J40" s="433">
        <v>1</v>
      </c>
    </row>
    <row r="41" spans="1:10" x14ac:dyDescent="0.25">
      <c r="A41" s="129" t="s">
        <v>300</v>
      </c>
      <c r="B41" s="357">
        <v>0</v>
      </c>
      <c r="C41" s="357">
        <v>1</v>
      </c>
      <c r="D41" s="357">
        <v>0</v>
      </c>
      <c r="E41" s="357">
        <v>0</v>
      </c>
      <c r="F41" s="357">
        <v>0</v>
      </c>
      <c r="G41" s="357">
        <v>0</v>
      </c>
      <c r="H41" s="357">
        <v>0</v>
      </c>
      <c r="I41" s="357">
        <v>0</v>
      </c>
      <c r="J41" s="433">
        <v>1</v>
      </c>
    </row>
    <row r="42" spans="1:10" x14ac:dyDescent="0.25">
      <c r="A42" s="129">
        <v>28</v>
      </c>
      <c r="B42" s="357">
        <v>0</v>
      </c>
      <c r="C42" s="357">
        <v>1</v>
      </c>
      <c r="D42" s="357">
        <v>0</v>
      </c>
      <c r="E42" s="357">
        <v>0</v>
      </c>
      <c r="F42" s="357">
        <v>0</v>
      </c>
      <c r="G42" s="357">
        <v>0</v>
      </c>
      <c r="H42" s="357">
        <v>0</v>
      </c>
      <c r="I42" s="357">
        <v>0</v>
      </c>
      <c r="J42" s="433">
        <v>1</v>
      </c>
    </row>
    <row r="43" spans="1:10" x14ac:dyDescent="0.25">
      <c r="A43" s="129" t="s">
        <v>304</v>
      </c>
      <c r="B43" s="357">
        <v>0</v>
      </c>
      <c r="C43" s="357">
        <v>0.97499999999999998</v>
      </c>
      <c r="D43" s="357">
        <v>0</v>
      </c>
      <c r="E43" s="357">
        <v>0</v>
      </c>
      <c r="F43" s="357">
        <v>0</v>
      </c>
      <c r="G43" s="357">
        <v>0</v>
      </c>
      <c r="H43" s="357">
        <v>0</v>
      </c>
      <c r="I43" s="357">
        <v>2.5000000000000001E-2</v>
      </c>
      <c r="J43" s="433">
        <v>1</v>
      </c>
    </row>
    <row r="44" spans="1:10" x14ac:dyDescent="0.25">
      <c r="A44" s="129">
        <v>29</v>
      </c>
      <c r="B44" s="357">
        <v>0</v>
      </c>
      <c r="C44" s="357">
        <v>1</v>
      </c>
      <c r="D44" s="357">
        <v>0</v>
      </c>
      <c r="E44" s="357">
        <v>0</v>
      </c>
      <c r="F44" s="357">
        <v>0</v>
      </c>
      <c r="G44" s="357">
        <v>0</v>
      </c>
      <c r="H44" s="357">
        <v>0</v>
      </c>
      <c r="I44" s="357">
        <v>0</v>
      </c>
      <c r="J44" s="433">
        <v>1</v>
      </c>
    </row>
    <row r="45" spans="1:10" x14ac:dyDescent="0.25">
      <c r="A45" s="129">
        <v>30.1</v>
      </c>
      <c r="B45" s="357">
        <v>0</v>
      </c>
      <c r="C45" s="357">
        <v>1</v>
      </c>
      <c r="D45" s="357">
        <v>0</v>
      </c>
      <c r="E45" s="357">
        <v>0</v>
      </c>
      <c r="F45" s="357">
        <v>0</v>
      </c>
      <c r="G45" s="357">
        <v>0</v>
      </c>
      <c r="H45" s="357">
        <v>0</v>
      </c>
      <c r="I45" s="357">
        <v>0</v>
      </c>
      <c r="J45" s="433">
        <v>1</v>
      </c>
    </row>
    <row r="46" spans="1:10" x14ac:dyDescent="0.25">
      <c r="A46" s="129">
        <v>30.2</v>
      </c>
      <c r="B46" s="357">
        <v>0</v>
      </c>
      <c r="C46" s="357">
        <v>1</v>
      </c>
      <c r="D46" s="357">
        <v>0</v>
      </c>
      <c r="E46" s="357">
        <v>0</v>
      </c>
      <c r="F46" s="357">
        <v>0</v>
      </c>
      <c r="G46" s="357">
        <v>0</v>
      </c>
      <c r="H46" s="357">
        <v>0</v>
      </c>
      <c r="I46" s="357">
        <v>0</v>
      </c>
      <c r="J46" s="433">
        <v>1</v>
      </c>
    </row>
    <row r="47" spans="1:10" x14ac:dyDescent="0.25">
      <c r="A47" s="129">
        <v>31</v>
      </c>
      <c r="B47" s="357">
        <v>0</v>
      </c>
      <c r="C47" s="357">
        <v>1</v>
      </c>
      <c r="D47" s="357">
        <v>0</v>
      </c>
      <c r="E47" s="357">
        <v>0</v>
      </c>
      <c r="F47" s="357">
        <v>0</v>
      </c>
      <c r="G47" s="357">
        <v>0</v>
      </c>
      <c r="H47" s="357">
        <v>0</v>
      </c>
      <c r="I47" s="357">
        <v>0</v>
      </c>
      <c r="J47" s="433">
        <v>1</v>
      </c>
    </row>
    <row r="48" spans="1:10" x14ac:dyDescent="0.25">
      <c r="A48" s="129">
        <v>32</v>
      </c>
      <c r="B48" s="357">
        <v>0</v>
      </c>
      <c r="C48" s="357">
        <v>0.9</v>
      </c>
      <c r="D48" s="357">
        <v>0</v>
      </c>
      <c r="E48" s="357">
        <v>7.4999999999999997E-2</v>
      </c>
      <c r="F48" s="357">
        <v>0</v>
      </c>
      <c r="G48" s="357">
        <v>0</v>
      </c>
      <c r="H48" s="357">
        <v>2.5000000000000001E-2</v>
      </c>
      <c r="I48" s="357">
        <v>0</v>
      </c>
      <c r="J48" s="433">
        <v>1</v>
      </c>
    </row>
    <row r="49" spans="1:10" x14ac:dyDescent="0.25">
      <c r="A49" s="129">
        <v>33</v>
      </c>
      <c r="B49" s="357">
        <v>0</v>
      </c>
      <c r="C49" s="357">
        <v>1</v>
      </c>
      <c r="D49" s="357">
        <v>0</v>
      </c>
      <c r="E49" s="357">
        <v>0</v>
      </c>
      <c r="F49" s="357">
        <v>0</v>
      </c>
      <c r="G49" s="357">
        <v>0</v>
      </c>
      <c r="H49" s="357">
        <v>0</v>
      </c>
      <c r="I49" s="357">
        <v>0</v>
      </c>
      <c r="J49" s="433">
        <v>1</v>
      </c>
    </row>
    <row r="50" spans="1:10" x14ac:dyDescent="0.25">
      <c r="A50" s="129">
        <v>34</v>
      </c>
      <c r="B50" s="357">
        <v>0</v>
      </c>
      <c r="C50" s="357">
        <v>1</v>
      </c>
      <c r="D50" s="357">
        <v>0</v>
      </c>
      <c r="E50" s="357">
        <v>0</v>
      </c>
      <c r="F50" s="357">
        <v>0</v>
      </c>
      <c r="G50" s="357">
        <v>0</v>
      </c>
      <c r="H50" s="357">
        <v>0</v>
      </c>
      <c r="I50" s="357">
        <v>0</v>
      </c>
      <c r="J50" s="433">
        <v>1</v>
      </c>
    </row>
    <row r="51" spans="1:10" x14ac:dyDescent="0.25">
      <c r="A51" s="129" t="s">
        <v>319</v>
      </c>
      <c r="B51" s="357">
        <v>0</v>
      </c>
      <c r="C51" s="357">
        <v>0.15</v>
      </c>
      <c r="D51" s="357">
        <v>0</v>
      </c>
      <c r="E51" s="357">
        <v>0.05</v>
      </c>
      <c r="F51" s="357">
        <v>0</v>
      </c>
      <c r="G51" s="357">
        <v>0.05</v>
      </c>
      <c r="H51" s="357">
        <v>0.05</v>
      </c>
      <c r="I51" s="357">
        <v>0.7</v>
      </c>
      <c r="J51" s="433">
        <v>1</v>
      </c>
    </row>
    <row r="52" spans="1:10" x14ac:dyDescent="0.25">
      <c r="A52" s="129" t="s">
        <v>322</v>
      </c>
      <c r="B52" s="357">
        <v>0</v>
      </c>
      <c r="C52" s="357">
        <v>0.1</v>
      </c>
      <c r="D52" s="357">
        <v>0.05</v>
      </c>
      <c r="E52" s="357">
        <v>0.05</v>
      </c>
      <c r="F52" s="357">
        <v>0</v>
      </c>
      <c r="G52" s="357">
        <v>0.05</v>
      </c>
      <c r="H52" s="357">
        <v>0.05</v>
      </c>
      <c r="I52" s="357">
        <v>0.7</v>
      </c>
      <c r="J52" s="433">
        <v>1</v>
      </c>
    </row>
    <row r="53" spans="1:10" x14ac:dyDescent="0.25">
      <c r="A53" s="129" t="s">
        <v>326</v>
      </c>
      <c r="B53" s="357">
        <v>0.47499999999999998</v>
      </c>
      <c r="C53" s="357">
        <v>0.45</v>
      </c>
      <c r="D53" s="357">
        <v>2.5000000000000001E-2</v>
      </c>
      <c r="E53" s="357">
        <v>2.5000000000000001E-2</v>
      </c>
      <c r="F53" s="357">
        <v>0</v>
      </c>
      <c r="G53" s="357">
        <v>0</v>
      </c>
      <c r="H53" s="357">
        <v>0</v>
      </c>
      <c r="I53" s="357">
        <v>2.5000000000000001E-2</v>
      </c>
      <c r="J53" s="433">
        <v>1</v>
      </c>
    </row>
    <row r="54" spans="1:10" x14ac:dyDescent="0.25">
      <c r="A54" s="129" t="s">
        <v>334</v>
      </c>
      <c r="B54" s="357">
        <v>0.375</v>
      </c>
      <c r="C54" s="357">
        <v>0.45</v>
      </c>
      <c r="D54" s="357">
        <v>0.05</v>
      </c>
      <c r="E54" s="357">
        <v>0.1</v>
      </c>
      <c r="F54" s="357">
        <v>0</v>
      </c>
      <c r="G54" s="357">
        <v>0</v>
      </c>
      <c r="H54" s="357">
        <v>0</v>
      </c>
      <c r="I54" s="357">
        <v>2.5000000000000001E-2</v>
      </c>
      <c r="J54" s="433">
        <v>1</v>
      </c>
    </row>
    <row r="55" spans="1:10" x14ac:dyDescent="0.25">
      <c r="A55" s="129" t="s">
        <v>342</v>
      </c>
      <c r="B55" s="357">
        <v>0.375</v>
      </c>
      <c r="C55" s="357">
        <v>0.45</v>
      </c>
      <c r="D55" s="357">
        <v>0.05</v>
      </c>
      <c r="E55" s="357">
        <v>0.1</v>
      </c>
      <c r="F55" s="357">
        <v>0</v>
      </c>
      <c r="G55" s="357">
        <v>0</v>
      </c>
      <c r="H55" s="357">
        <v>0</v>
      </c>
      <c r="I55" s="357">
        <v>2.5000000000000001E-2</v>
      </c>
      <c r="J55" s="433">
        <v>1</v>
      </c>
    </row>
    <row r="56" spans="1:10" x14ac:dyDescent="0.25">
      <c r="A56" s="129" t="s">
        <v>346</v>
      </c>
      <c r="B56" s="357">
        <v>2.5000000000000001E-2</v>
      </c>
      <c r="C56" s="357">
        <v>0.3</v>
      </c>
      <c r="D56" s="357">
        <v>2.5000000000000001E-2</v>
      </c>
      <c r="E56" s="357">
        <v>0.55000000000000004</v>
      </c>
      <c r="F56" s="357">
        <v>0</v>
      </c>
      <c r="G56" s="357">
        <v>0</v>
      </c>
      <c r="H56" s="357">
        <v>0.05</v>
      </c>
      <c r="I56" s="357">
        <v>0.05</v>
      </c>
      <c r="J56" s="433">
        <v>1.0000000000000002</v>
      </c>
    </row>
    <row r="57" spans="1:10" x14ac:dyDescent="0.25">
      <c r="A57" s="129" t="s">
        <v>348</v>
      </c>
      <c r="B57" s="357">
        <v>2.5000000000000001E-2</v>
      </c>
      <c r="C57" s="357">
        <v>0.3</v>
      </c>
      <c r="D57" s="357">
        <v>2.5000000000000001E-2</v>
      </c>
      <c r="E57" s="357">
        <v>0.55000000000000004</v>
      </c>
      <c r="F57" s="357">
        <v>0</v>
      </c>
      <c r="G57" s="357">
        <v>0</v>
      </c>
      <c r="H57" s="357">
        <v>0.05</v>
      </c>
      <c r="I57" s="357">
        <v>0.05</v>
      </c>
      <c r="J57" s="433">
        <v>1.0000000000000002</v>
      </c>
    </row>
    <row r="58" spans="1:10" x14ac:dyDescent="0.25">
      <c r="A58" s="129" t="s">
        <v>350</v>
      </c>
      <c r="B58" s="357">
        <v>0.05</v>
      </c>
      <c r="C58" s="357">
        <v>0.27500000000000002</v>
      </c>
      <c r="D58" s="357">
        <v>0.05</v>
      </c>
      <c r="E58" s="357">
        <v>0.55000000000000004</v>
      </c>
      <c r="F58" s="357">
        <v>0</v>
      </c>
      <c r="G58" s="357">
        <v>2.5000000000000001E-2</v>
      </c>
      <c r="H58" s="357">
        <v>0.05</v>
      </c>
      <c r="I58" s="357">
        <v>0</v>
      </c>
      <c r="J58" s="433">
        <v>1</v>
      </c>
    </row>
    <row r="59" spans="1:10" x14ac:dyDescent="0.25">
      <c r="A59" s="129" t="s">
        <v>352</v>
      </c>
      <c r="B59" s="357">
        <v>0.05</v>
      </c>
      <c r="C59" s="357">
        <v>0.27500000000000002</v>
      </c>
      <c r="D59" s="357">
        <v>0.05</v>
      </c>
      <c r="E59" s="357">
        <v>0.55000000000000004</v>
      </c>
      <c r="F59" s="357">
        <v>0</v>
      </c>
      <c r="G59" s="357">
        <v>2.5000000000000001E-2</v>
      </c>
      <c r="H59" s="357">
        <v>0.05</v>
      </c>
      <c r="I59" s="357">
        <v>0</v>
      </c>
      <c r="J59" s="433">
        <v>1</v>
      </c>
    </row>
    <row r="60" spans="1:10" x14ac:dyDescent="0.25">
      <c r="A60" s="129" t="s">
        <v>354</v>
      </c>
      <c r="B60" s="357">
        <v>0</v>
      </c>
      <c r="C60" s="357">
        <v>0.15</v>
      </c>
      <c r="D60" s="357">
        <v>0</v>
      </c>
      <c r="E60" s="357">
        <v>0.05</v>
      </c>
      <c r="F60" s="357">
        <v>0</v>
      </c>
      <c r="G60" s="357">
        <v>0.05</v>
      </c>
      <c r="H60" s="357">
        <v>0.05</v>
      </c>
      <c r="I60" s="357">
        <v>0.7</v>
      </c>
      <c r="J60" s="433">
        <v>1</v>
      </c>
    </row>
    <row r="61" spans="1:10" x14ac:dyDescent="0.25">
      <c r="A61" s="129" t="s">
        <v>357</v>
      </c>
      <c r="B61" s="357">
        <v>0</v>
      </c>
      <c r="C61" s="357">
        <v>0.1</v>
      </c>
      <c r="D61" s="357">
        <v>0.05</v>
      </c>
      <c r="E61" s="357">
        <v>0.05</v>
      </c>
      <c r="F61" s="357">
        <v>0</v>
      </c>
      <c r="G61" s="357">
        <v>0.05</v>
      </c>
      <c r="H61" s="357">
        <v>0.05</v>
      </c>
      <c r="I61" s="357">
        <v>0.7</v>
      </c>
      <c r="J61" s="433">
        <v>1</v>
      </c>
    </row>
    <row r="62" spans="1:10" x14ac:dyDescent="0.25">
      <c r="A62" s="129" t="s">
        <v>359</v>
      </c>
      <c r="B62" s="357">
        <v>0</v>
      </c>
      <c r="C62" s="357">
        <v>0.17499999999999999</v>
      </c>
      <c r="D62" s="357">
        <v>2.5000000000000001E-2</v>
      </c>
      <c r="E62" s="357">
        <v>0.05</v>
      </c>
      <c r="F62" s="357">
        <v>0</v>
      </c>
      <c r="G62" s="357">
        <v>0.05</v>
      </c>
      <c r="H62" s="357">
        <v>0.05</v>
      </c>
      <c r="I62" s="357">
        <v>0.64999999999999991</v>
      </c>
      <c r="J62" s="433">
        <v>0.99999999999999989</v>
      </c>
    </row>
    <row r="63" spans="1:10" x14ac:dyDescent="0.25">
      <c r="A63" s="129" t="s">
        <v>361</v>
      </c>
      <c r="B63" s="357">
        <v>0</v>
      </c>
      <c r="C63" s="357">
        <v>0.1</v>
      </c>
      <c r="D63" s="357">
        <v>0.05</v>
      </c>
      <c r="E63" s="357">
        <v>0.05</v>
      </c>
      <c r="F63" s="357">
        <v>0</v>
      </c>
      <c r="G63" s="357">
        <v>2.5000000000000001E-2</v>
      </c>
      <c r="H63" s="357">
        <v>0.05</v>
      </c>
      <c r="I63" s="357">
        <v>0.72499999999999998</v>
      </c>
      <c r="J63" s="433">
        <v>1</v>
      </c>
    </row>
    <row r="64" spans="1:10" x14ac:dyDescent="0.25">
      <c r="A64" s="129" t="s">
        <v>362</v>
      </c>
      <c r="B64" s="357">
        <v>0.82499999999999996</v>
      </c>
      <c r="C64" s="357">
        <v>0</v>
      </c>
      <c r="D64" s="357">
        <v>0.15</v>
      </c>
      <c r="E64" s="357">
        <v>0</v>
      </c>
      <c r="F64" s="357">
        <v>0</v>
      </c>
      <c r="G64" s="357">
        <v>2.5000000000000001E-2</v>
      </c>
      <c r="H64" s="357">
        <v>0</v>
      </c>
      <c r="I64" s="357">
        <v>0</v>
      </c>
      <c r="J64" s="433">
        <v>1</v>
      </c>
    </row>
    <row r="65" spans="1:10" x14ac:dyDescent="0.25">
      <c r="A65" s="129" t="s">
        <v>365</v>
      </c>
      <c r="B65" s="357">
        <v>0.625</v>
      </c>
      <c r="C65" s="357">
        <v>2.5000000000000001E-2</v>
      </c>
      <c r="D65" s="357">
        <v>0.22500000000000001</v>
      </c>
      <c r="E65" s="357">
        <v>2.5000000000000001E-2</v>
      </c>
      <c r="F65" s="357">
        <v>0</v>
      </c>
      <c r="G65" s="357">
        <v>2.5000000000000001E-2</v>
      </c>
      <c r="H65" s="357">
        <v>2.5000000000000001E-2</v>
      </c>
      <c r="I65" s="357">
        <v>0.05</v>
      </c>
      <c r="J65" s="433">
        <v>1</v>
      </c>
    </row>
    <row r="66" spans="1:10" x14ac:dyDescent="0.25">
      <c r="A66" s="129" t="s">
        <v>367</v>
      </c>
      <c r="B66" s="357">
        <v>0.625</v>
      </c>
      <c r="C66" s="357">
        <v>2.5000000000000001E-2</v>
      </c>
      <c r="D66" s="357">
        <v>0.22500000000000001</v>
      </c>
      <c r="E66" s="357">
        <v>2.5000000000000001E-2</v>
      </c>
      <c r="F66" s="357">
        <v>0</v>
      </c>
      <c r="G66" s="357">
        <v>2.5000000000000001E-2</v>
      </c>
      <c r="H66" s="357">
        <v>2.5000000000000001E-2</v>
      </c>
      <c r="I66" s="357">
        <v>0.05</v>
      </c>
      <c r="J66" s="433">
        <v>1</v>
      </c>
    </row>
    <row r="67" spans="1:10" x14ac:dyDescent="0.25">
      <c r="A67" s="129" t="s">
        <v>369</v>
      </c>
      <c r="B67" s="357">
        <v>0.9</v>
      </c>
      <c r="C67" s="357">
        <v>0</v>
      </c>
      <c r="D67" s="357">
        <v>0.1</v>
      </c>
      <c r="E67" s="357">
        <v>0</v>
      </c>
      <c r="F67" s="357">
        <v>0</v>
      </c>
      <c r="G67" s="357">
        <v>0</v>
      </c>
      <c r="H67" s="357">
        <v>0</v>
      </c>
      <c r="I67" s="357">
        <v>0</v>
      </c>
      <c r="J67" s="433">
        <v>1</v>
      </c>
    </row>
    <row r="68" spans="1:10" x14ac:dyDescent="0.25">
      <c r="A68" s="129" t="s">
        <v>372</v>
      </c>
      <c r="B68" s="357">
        <v>0.75</v>
      </c>
      <c r="C68" s="357">
        <v>0</v>
      </c>
      <c r="D68" s="357">
        <v>0.22500000000000001</v>
      </c>
      <c r="E68" s="357">
        <v>0</v>
      </c>
      <c r="F68" s="357">
        <v>0</v>
      </c>
      <c r="G68" s="357">
        <v>0</v>
      </c>
      <c r="H68" s="357">
        <v>0</v>
      </c>
      <c r="I68" s="357">
        <v>2.5000000000000001E-2</v>
      </c>
      <c r="J68" s="433">
        <v>1</v>
      </c>
    </row>
    <row r="69" spans="1:10" x14ac:dyDescent="0.25">
      <c r="A69" s="129" t="s">
        <v>375</v>
      </c>
      <c r="B69" s="357">
        <v>0.9</v>
      </c>
      <c r="C69" s="357">
        <v>0</v>
      </c>
      <c r="D69" s="357">
        <v>0.1</v>
      </c>
      <c r="E69" s="357">
        <v>0</v>
      </c>
      <c r="F69" s="357">
        <v>0</v>
      </c>
      <c r="G69" s="357">
        <v>0</v>
      </c>
      <c r="H69" s="357">
        <v>0</v>
      </c>
      <c r="I69" s="357">
        <v>0</v>
      </c>
      <c r="J69" s="433">
        <v>1</v>
      </c>
    </row>
    <row r="70" spans="1:10" x14ac:dyDescent="0.25">
      <c r="A70" s="129" t="s">
        <v>383</v>
      </c>
      <c r="B70" s="357">
        <v>0.75</v>
      </c>
      <c r="C70" s="357">
        <v>0</v>
      </c>
      <c r="D70" s="357">
        <v>0.22500000000000001</v>
      </c>
      <c r="E70" s="357">
        <v>0</v>
      </c>
      <c r="F70" s="357">
        <v>0</v>
      </c>
      <c r="G70" s="357">
        <v>0</v>
      </c>
      <c r="H70" s="357">
        <v>0</v>
      </c>
      <c r="I70" s="357">
        <v>2.5000000000000001E-2</v>
      </c>
      <c r="J70" s="433">
        <v>1</v>
      </c>
    </row>
    <row r="71" spans="1:10" x14ac:dyDescent="0.25">
      <c r="A71" s="129" t="s">
        <v>389</v>
      </c>
      <c r="B71" s="357">
        <v>0.9</v>
      </c>
      <c r="C71" s="357">
        <v>0</v>
      </c>
      <c r="D71" s="357">
        <v>0.1</v>
      </c>
      <c r="E71" s="357">
        <v>0</v>
      </c>
      <c r="F71" s="357">
        <v>0</v>
      </c>
      <c r="G71" s="357">
        <v>0</v>
      </c>
      <c r="H71" s="357">
        <v>0</v>
      </c>
      <c r="I71" s="357">
        <v>0</v>
      </c>
      <c r="J71" s="433">
        <v>1</v>
      </c>
    </row>
    <row r="72" spans="1:10" x14ac:dyDescent="0.25">
      <c r="A72" s="129" t="s">
        <v>392</v>
      </c>
      <c r="B72" s="357">
        <v>0.9</v>
      </c>
      <c r="C72" s="357">
        <v>0</v>
      </c>
      <c r="D72" s="357">
        <v>0.1</v>
      </c>
      <c r="E72" s="357">
        <v>0</v>
      </c>
      <c r="F72" s="357">
        <v>0</v>
      </c>
      <c r="G72" s="357">
        <v>0</v>
      </c>
      <c r="H72" s="357">
        <v>0</v>
      </c>
      <c r="I72" s="357">
        <v>0</v>
      </c>
      <c r="J72" s="433">
        <v>1</v>
      </c>
    </row>
    <row r="73" spans="1:10" x14ac:dyDescent="0.25">
      <c r="A73" s="129" t="s">
        <v>394</v>
      </c>
      <c r="B73" s="357">
        <v>0.75</v>
      </c>
      <c r="C73" s="357">
        <v>0</v>
      </c>
      <c r="D73" s="357">
        <v>0.22500000000000001</v>
      </c>
      <c r="E73" s="357">
        <v>0</v>
      </c>
      <c r="F73" s="357">
        <v>0</v>
      </c>
      <c r="G73" s="357">
        <v>0</v>
      </c>
      <c r="H73" s="357">
        <v>0</v>
      </c>
      <c r="I73" s="357">
        <v>2.5000000000000001E-2</v>
      </c>
      <c r="J73" s="433">
        <v>1</v>
      </c>
    </row>
    <row r="74" spans="1:10" x14ac:dyDescent="0.25">
      <c r="A74" s="129" t="s">
        <v>399</v>
      </c>
      <c r="B74" s="357">
        <v>0.4</v>
      </c>
      <c r="C74" s="357">
        <v>0</v>
      </c>
      <c r="D74" s="357">
        <v>0.4</v>
      </c>
      <c r="E74" s="357">
        <v>0</v>
      </c>
      <c r="F74" s="357">
        <v>0</v>
      </c>
      <c r="G74" s="357">
        <v>2.5000000000000001E-2</v>
      </c>
      <c r="H74" s="357">
        <v>0</v>
      </c>
      <c r="I74" s="357">
        <v>0.17499999999999999</v>
      </c>
      <c r="J74" s="433">
        <v>1</v>
      </c>
    </row>
    <row r="75" spans="1:10" x14ac:dyDescent="0.25">
      <c r="A75" s="129">
        <v>44</v>
      </c>
      <c r="B75" s="357">
        <v>1</v>
      </c>
      <c r="C75" s="357">
        <v>0</v>
      </c>
      <c r="D75" s="357">
        <v>0</v>
      </c>
      <c r="E75" s="357">
        <v>0</v>
      </c>
      <c r="F75" s="357">
        <v>0</v>
      </c>
      <c r="G75" s="357">
        <v>0</v>
      </c>
      <c r="H75" s="357">
        <v>0</v>
      </c>
      <c r="I75" s="357">
        <v>0</v>
      </c>
      <c r="J75" s="433">
        <v>1</v>
      </c>
    </row>
    <row r="76" spans="1:10" x14ac:dyDescent="0.25">
      <c r="A76" s="129">
        <v>45</v>
      </c>
      <c r="B76" s="357">
        <v>0.55000000000000004</v>
      </c>
      <c r="C76" s="357">
        <v>0</v>
      </c>
      <c r="D76" s="357">
        <v>0</v>
      </c>
      <c r="E76" s="357">
        <v>0</v>
      </c>
      <c r="F76" s="357">
        <v>0</v>
      </c>
      <c r="G76" s="357">
        <v>0</v>
      </c>
      <c r="H76" s="357">
        <v>0</v>
      </c>
      <c r="I76" s="357">
        <v>0.45</v>
      </c>
      <c r="J76" s="433">
        <v>1</v>
      </c>
    </row>
    <row r="77" spans="1:10" x14ac:dyDescent="0.25">
      <c r="A77" s="129">
        <v>46</v>
      </c>
      <c r="B77" s="357">
        <v>0.47499999999999998</v>
      </c>
      <c r="C77" s="357">
        <v>0.52500000000000002</v>
      </c>
      <c r="D77" s="357">
        <v>0</v>
      </c>
      <c r="E77" s="357">
        <v>0</v>
      </c>
      <c r="F77" s="357">
        <v>0</v>
      </c>
      <c r="G77" s="357">
        <v>0</v>
      </c>
      <c r="H77" s="357">
        <v>0</v>
      </c>
      <c r="I77" s="357">
        <v>0</v>
      </c>
      <c r="J77" s="433">
        <v>1</v>
      </c>
    </row>
    <row r="78" spans="1:10" x14ac:dyDescent="0.25">
      <c r="A78" s="129">
        <v>47</v>
      </c>
      <c r="B78" s="357">
        <v>1</v>
      </c>
      <c r="C78" s="357">
        <v>0</v>
      </c>
      <c r="D78" s="357">
        <v>0</v>
      </c>
      <c r="E78" s="357">
        <v>0</v>
      </c>
      <c r="F78" s="357">
        <v>0</v>
      </c>
      <c r="G78" s="357">
        <v>0</v>
      </c>
      <c r="H78" s="357">
        <v>0</v>
      </c>
      <c r="I78" s="357">
        <v>0</v>
      </c>
      <c r="J78" s="433">
        <v>1</v>
      </c>
    </row>
    <row r="79" spans="1:10" x14ac:dyDescent="0.25">
      <c r="A79" s="129">
        <v>17</v>
      </c>
      <c r="B79" s="357">
        <v>1</v>
      </c>
      <c r="C79" s="357">
        <v>0</v>
      </c>
      <c r="D79" s="357">
        <v>0</v>
      </c>
      <c r="E79" s="357">
        <v>0</v>
      </c>
      <c r="F79" s="357">
        <v>0</v>
      </c>
      <c r="G79" s="357">
        <v>0</v>
      </c>
      <c r="H79" s="357">
        <v>0</v>
      </c>
      <c r="I79" s="357">
        <v>0</v>
      </c>
      <c r="J79" s="433">
        <v>1</v>
      </c>
    </row>
    <row r="80" spans="1:10" x14ac:dyDescent="0.25">
      <c r="A80" s="129">
        <v>48</v>
      </c>
      <c r="B80" s="357">
        <v>1</v>
      </c>
      <c r="C80" s="357">
        <v>0</v>
      </c>
      <c r="D80" s="357">
        <v>0</v>
      </c>
      <c r="E80" s="357">
        <v>0</v>
      </c>
      <c r="F80" s="357">
        <v>0</v>
      </c>
      <c r="G80" s="357">
        <v>0</v>
      </c>
      <c r="H80" s="357">
        <v>0</v>
      </c>
      <c r="I80" s="357">
        <v>0</v>
      </c>
      <c r="J80" s="433">
        <v>1</v>
      </c>
    </row>
    <row r="81" spans="1:10" x14ac:dyDescent="0.25">
      <c r="A81" s="129">
        <v>49</v>
      </c>
      <c r="B81" s="357">
        <v>0.27500000000000002</v>
      </c>
      <c r="C81" s="357">
        <v>0</v>
      </c>
      <c r="D81" s="357">
        <v>0.27500000000000002</v>
      </c>
      <c r="E81" s="357">
        <v>0</v>
      </c>
      <c r="F81" s="357">
        <v>0</v>
      </c>
      <c r="G81" s="357">
        <v>0.45</v>
      </c>
      <c r="H81" s="357">
        <v>0</v>
      </c>
      <c r="I81" s="357">
        <v>0</v>
      </c>
      <c r="J81" s="433">
        <v>1</v>
      </c>
    </row>
    <row r="82" spans="1:10" x14ac:dyDescent="0.25">
      <c r="A82" s="129" t="s">
        <v>413</v>
      </c>
      <c r="B82" s="357">
        <v>0.60000000000000009</v>
      </c>
      <c r="C82" s="357">
        <v>0</v>
      </c>
      <c r="D82" s="357">
        <v>0.30000000000000004</v>
      </c>
      <c r="E82" s="357">
        <v>0</v>
      </c>
      <c r="F82" s="357">
        <v>0</v>
      </c>
      <c r="G82" s="357">
        <v>0.1</v>
      </c>
      <c r="H82" s="357">
        <v>0</v>
      </c>
      <c r="I82" s="357">
        <v>0</v>
      </c>
      <c r="J82" s="433">
        <v>1.0000000000000002</v>
      </c>
    </row>
    <row r="83" spans="1:10" x14ac:dyDescent="0.25">
      <c r="A83" s="129" t="s">
        <v>416</v>
      </c>
      <c r="B83" s="357">
        <v>0.42499999999999999</v>
      </c>
      <c r="C83" s="357">
        <v>0</v>
      </c>
      <c r="D83" s="357">
        <v>0.27500000000000002</v>
      </c>
      <c r="E83" s="357">
        <v>0</v>
      </c>
      <c r="F83" s="357">
        <v>0</v>
      </c>
      <c r="G83" s="357">
        <v>0.25</v>
      </c>
      <c r="H83" s="357">
        <v>0</v>
      </c>
      <c r="I83" s="357">
        <v>0.05</v>
      </c>
      <c r="J83" s="433">
        <v>1</v>
      </c>
    </row>
    <row r="84" spans="1:10" x14ac:dyDescent="0.25">
      <c r="A84" s="129">
        <v>51</v>
      </c>
      <c r="B84" s="357">
        <v>0.47499999999999998</v>
      </c>
      <c r="C84" s="357">
        <v>0</v>
      </c>
      <c r="D84" s="357">
        <v>0.32500000000000001</v>
      </c>
      <c r="E84" s="357">
        <v>0</v>
      </c>
      <c r="F84" s="357">
        <v>0</v>
      </c>
      <c r="G84" s="357">
        <v>0.2</v>
      </c>
      <c r="H84" s="357">
        <v>0</v>
      </c>
      <c r="I84" s="357">
        <v>0</v>
      </c>
      <c r="J84" s="433">
        <v>1</v>
      </c>
    </row>
    <row r="85" spans="1:10" x14ac:dyDescent="0.25">
      <c r="A85" s="129">
        <v>52</v>
      </c>
      <c r="B85" s="357">
        <v>0.9</v>
      </c>
      <c r="C85" s="357">
        <v>0</v>
      </c>
      <c r="D85" s="357">
        <v>0</v>
      </c>
      <c r="E85" s="357">
        <v>0</v>
      </c>
      <c r="F85" s="357">
        <v>0</v>
      </c>
      <c r="G85" s="357">
        <v>0.1</v>
      </c>
      <c r="H85" s="357">
        <v>0</v>
      </c>
      <c r="I85" s="357">
        <v>0</v>
      </c>
      <c r="J85" s="433">
        <v>1</v>
      </c>
    </row>
    <row r="86" spans="1:10" x14ac:dyDescent="0.25">
      <c r="A86" s="129">
        <v>53</v>
      </c>
      <c r="B86" s="357">
        <v>0.9</v>
      </c>
      <c r="C86" s="357">
        <v>0</v>
      </c>
      <c r="D86" s="357">
        <v>0.1</v>
      </c>
      <c r="E86" s="357">
        <v>0</v>
      </c>
      <c r="F86" s="357">
        <v>0</v>
      </c>
      <c r="G86" s="357">
        <v>0</v>
      </c>
      <c r="H86" s="357">
        <v>0</v>
      </c>
      <c r="I86" s="357">
        <v>0</v>
      </c>
      <c r="J86" s="433">
        <v>1</v>
      </c>
    </row>
    <row r="87" spans="1:10" x14ac:dyDescent="0.25">
      <c r="A87" s="129">
        <v>54</v>
      </c>
      <c r="B87" s="357">
        <v>1</v>
      </c>
      <c r="C87" s="357">
        <v>0</v>
      </c>
      <c r="D87" s="357">
        <v>0</v>
      </c>
      <c r="E87" s="357">
        <v>0</v>
      </c>
      <c r="F87" s="357">
        <v>0</v>
      </c>
      <c r="G87" s="357">
        <v>0</v>
      </c>
      <c r="H87" s="357">
        <v>0</v>
      </c>
      <c r="I87" s="357">
        <v>0</v>
      </c>
      <c r="J87" s="433">
        <v>1</v>
      </c>
    </row>
    <row r="88" spans="1:10" x14ac:dyDescent="0.25">
      <c r="A88" s="129" t="s">
        <v>430</v>
      </c>
      <c r="B88" s="357">
        <v>0.97499999999999998</v>
      </c>
      <c r="C88" s="357">
        <v>0</v>
      </c>
      <c r="D88" s="357">
        <v>0</v>
      </c>
      <c r="E88" s="357">
        <v>0</v>
      </c>
      <c r="F88" s="357">
        <v>0</v>
      </c>
      <c r="G88" s="357">
        <v>0</v>
      </c>
      <c r="H88" s="357">
        <v>0</v>
      </c>
      <c r="I88" s="357">
        <v>2.5000000000000001E-2</v>
      </c>
      <c r="J88" s="433">
        <v>1</v>
      </c>
    </row>
    <row r="89" spans="1:10" x14ac:dyDescent="0.25">
      <c r="A89" s="129">
        <v>56</v>
      </c>
      <c r="B89" s="357">
        <v>1</v>
      </c>
      <c r="C89" s="357">
        <v>0</v>
      </c>
      <c r="D89" s="357">
        <v>0</v>
      </c>
      <c r="E89" s="357">
        <v>0</v>
      </c>
      <c r="F89" s="357">
        <v>0</v>
      </c>
      <c r="G89" s="357">
        <v>0</v>
      </c>
      <c r="H89" s="357">
        <v>0</v>
      </c>
      <c r="I89" s="357">
        <v>0</v>
      </c>
      <c r="J89" s="433">
        <v>1</v>
      </c>
    </row>
    <row r="90" spans="1:10" x14ac:dyDescent="0.25">
      <c r="A90" s="129">
        <v>57</v>
      </c>
      <c r="B90" s="357">
        <v>0.27500000000000002</v>
      </c>
      <c r="C90" s="357">
        <v>0</v>
      </c>
      <c r="D90" s="357">
        <v>0.625</v>
      </c>
      <c r="E90" s="357">
        <v>0</v>
      </c>
      <c r="F90" s="357">
        <v>0</v>
      </c>
      <c r="G90" s="357">
        <v>0</v>
      </c>
      <c r="H90" s="357">
        <v>0</v>
      </c>
      <c r="I90" s="357">
        <v>0.1</v>
      </c>
      <c r="J90" s="433">
        <v>1</v>
      </c>
    </row>
    <row r="91" spans="1:10" x14ac:dyDescent="0.25">
      <c r="A91" s="129">
        <v>58</v>
      </c>
      <c r="B91" s="357">
        <v>1</v>
      </c>
      <c r="C91" s="357">
        <v>0</v>
      </c>
      <c r="D91" s="357">
        <v>0</v>
      </c>
      <c r="E91" s="357">
        <v>0</v>
      </c>
      <c r="F91" s="357">
        <v>0</v>
      </c>
      <c r="G91" s="357">
        <v>0</v>
      </c>
      <c r="H91" s="357">
        <v>0</v>
      </c>
      <c r="I91" s="357">
        <v>0</v>
      </c>
      <c r="J91" s="433">
        <v>1</v>
      </c>
    </row>
    <row r="92" spans="1:10" x14ac:dyDescent="0.25">
      <c r="A92" s="129">
        <v>59</v>
      </c>
      <c r="B92" s="357">
        <v>1</v>
      </c>
      <c r="C92" s="357">
        <v>0</v>
      </c>
      <c r="D92" s="357">
        <v>0</v>
      </c>
      <c r="E92" s="357">
        <v>0</v>
      </c>
      <c r="F92" s="357">
        <v>0</v>
      </c>
      <c r="G92" s="357">
        <v>0</v>
      </c>
      <c r="H92" s="357">
        <v>0</v>
      </c>
      <c r="I92" s="357">
        <v>0</v>
      </c>
      <c r="J92" s="433">
        <v>1</v>
      </c>
    </row>
    <row r="93" spans="1:10" x14ac:dyDescent="0.25">
      <c r="A93" s="129" t="s">
        <v>445</v>
      </c>
      <c r="B93" s="357">
        <v>0.8</v>
      </c>
      <c r="C93" s="357">
        <v>0</v>
      </c>
      <c r="D93" s="357">
        <v>0</v>
      </c>
      <c r="E93" s="357">
        <v>0</v>
      </c>
      <c r="F93" s="357">
        <v>0</v>
      </c>
      <c r="G93" s="357">
        <v>0.1</v>
      </c>
      <c r="H93" s="357">
        <v>0</v>
      </c>
      <c r="I93" s="357">
        <v>0.1</v>
      </c>
      <c r="J93" s="433">
        <v>1</v>
      </c>
    </row>
    <row r="94" spans="1:10" x14ac:dyDescent="0.25">
      <c r="A94" s="129" t="s">
        <v>448</v>
      </c>
      <c r="B94" s="357">
        <v>0.27500000000000002</v>
      </c>
      <c r="C94" s="357">
        <v>0</v>
      </c>
      <c r="D94" s="357">
        <v>0.52500000000000002</v>
      </c>
      <c r="E94" s="357">
        <v>0</v>
      </c>
      <c r="F94" s="357">
        <v>0</v>
      </c>
      <c r="G94" s="357">
        <v>0.1</v>
      </c>
      <c r="H94" s="357">
        <v>0</v>
      </c>
      <c r="I94" s="357">
        <v>0.1</v>
      </c>
      <c r="J94" s="433">
        <v>1</v>
      </c>
    </row>
    <row r="95" spans="1:10" x14ac:dyDescent="0.25">
      <c r="A95" s="129">
        <v>63</v>
      </c>
      <c r="B95" s="357">
        <v>1</v>
      </c>
      <c r="C95" s="357">
        <v>0</v>
      </c>
      <c r="D95" s="357">
        <v>0</v>
      </c>
      <c r="E95" s="357">
        <v>0</v>
      </c>
      <c r="F95" s="357">
        <v>0</v>
      </c>
      <c r="G95" s="357">
        <v>0</v>
      </c>
      <c r="H95" s="357">
        <v>0</v>
      </c>
      <c r="I95" s="357">
        <v>0</v>
      </c>
      <c r="J95" s="433">
        <v>1</v>
      </c>
    </row>
    <row r="96" spans="1:10" x14ac:dyDescent="0.25">
      <c r="A96" s="129" t="s">
        <v>452</v>
      </c>
      <c r="B96" s="357">
        <v>0.8</v>
      </c>
      <c r="C96" s="357">
        <v>0</v>
      </c>
      <c r="D96" s="357">
        <v>0.15</v>
      </c>
      <c r="E96" s="357">
        <v>2.5000000000000001E-2</v>
      </c>
      <c r="F96" s="357">
        <v>0</v>
      </c>
      <c r="G96" s="357">
        <v>2.5000000000000001E-2</v>
      </c>
      <c r="H96" s="357">
        <v>0</v>
      </c>
      <c r="I96" s="357">
        <v>0</v>
      </c>
      <c r="J96" s="433">
        <v>1</v>
      </c>
    </row>
    <row r="97" spans="1:10" x14ac:dyDescent="0.25">
      <c r="A97" s="129" t="s">
        <v>454</v>
      </c>
      <c r="B97" s="357">
        <v>0.8</v>
      </c>
      <c r="C97" s="357">
        <v>0</v>
      </c>
      <c r="D97" s="357">
        <v>0.15</v>
      </c>
      <c r="E97" s="357">
        <v>2.5000000000000001E-2</v>
      </c>
      <c r="F97" s="357">
        <v>0</v>
      </c>
      <c r="G97" s="357">
        <v>2.5000000000000001E-2</v>
      </c>
      <c r="H97" s="357">
        <v>0</v>
      </c>
      <c r="I97" s="357">
        <v>0</v>
      </c>
      <c r="J97" s="433">
        <v>1</v>
      </c>
    </row>
    <row r="98" spans="1:10" x14ac:dyDescent="0.25">
      <c r="A98" s="129" t="s">
        <v>456</v>
      </c>
      <c r="B98" s="357">
        <v>0.6</v>
      </c>
      <c r="C98" s="357">
        <v>2.5000000000000001E-2</v>
      </c>
      <c r="D98" s="357">
        <v>0.22500000000000001</v>
      </c>
      <c r="E98" s="357">
        <v>0.05</v>
      </c>
      <c r="F98" s="357">
        <v>0</v>
      </c>
      <c r="G98" s="357">
        <v>0.1</v>
      </c>
      <c r="H98" s="357">
        <v>0</v>
      </c>
      <c r="I98" s="357">
        <v>0</v>
      </c>
      <c r="J98" s="433">
        <v>1</v>
      </c>
    </row>
    <row r="99" spans="1:10" x14ac:dyDescent="0.25">
      <c r="A99" s="129" t="s">
        <v>457</v>
      </c>
      <c r="B99" s="357">
        <v>0.6</v>
      </c>
      <c r="C99" s="357">
        <v>2.5000000000000001E-2</v>
      </c>
      <c r="D99" s="357">
        <v>0.22500000000000001</v>
      </c>
      <c r="E99" s="357">
        <v>0.05</v>
      </c>
      <c r="F99" s="357">
        <v>0</v>
      </c>
      <c r="G99" s="357">
        <v>0.1</v>
      </c>
      <c r="H99" s="357">
        <v>0</v>
      </c>
      <c r="I99" s="357">
        <v>0</v>
      </c>
      <c r="J99" s="433">
        <v>1</v>
      </c>
    </row>
    <row r="100" spans="1:10" x14ac:dyDescent="0.25">
      <c r="A100" s="129">
        <v>66</v>
      </c>
      <c r="B100" s="357">
        <v>0.22500000000000001</v>
      </c>
      <c r="C100" s="357">
        <v>0.05</v>
      </c>
      <c r="D100" s="357">
        <v>0.25</v>
      </c>
      <c r="E100" s="357">
        <v>2.5000000000000001E-2</v>
      </c>
      <c r="F100" s="357">
        <v>0.05</v>
      </c>
      <c r="G100" s="357">
        <v>0.32500000000000001</v>
      </c>
      <c r="H100" s="357">
        <v>0</v>
      </c>
      <c r="I100" s="357">
        <v>7.4999999999999997E-2</v>
      </c>
      <c r="J100" s="433">
        <v>1</v>
      </c>
    </row>
    <row r="101" spans="1:10" x14ac:dyDescent="0.25">
      <c r="A101" s="129">
        <v>67</v>
      </c>
      <c r="B101" s="357">
        <v>0.15000000000000002</v>
      </c>
      <c r="C101" s="357">
        <v>0.3</v>
      </c>
      <c r="D101" s="357">
        <v>0.1</v>
      </c>
      <c r="E101" s="357">
        <v>0</v>
      </c>
      <c r="F101" s="357">
        <v>0</v>
      </c>
      <c r="G101" s="357">
        <v>0.45</v>
      </c>
      <c r="H101" s="357">
        <v>0</v>
      </c>
      <c r="I101" s="357">
        <v>0</v>
      </c>
      <c r="J101" s="433">
        <v>1</v>
      </c>
    </row>
    <row r="102" spans="1:10" x14ac:dyDescent="0.25">
      <c r="A102" s="129">
        <v>68</v>
      </c>
      <c r="B102" s="357">
        <v>0.1</v>
      </c>
      <c r="C102" s="357">
        <v>0</v>
      </c>
      <c r="D102" s="357">
        <v>0.45</v>
      </c>
      <c r="E102" s="357">
        <v>0</v>
      </c>
      <c r="F102" s="357">
        <v>0</v>
      </c>
      <c r="G102" s="357">
        <v>0.45</v>
      </c>
      <c r="H102" s="357">
        <v>0</v>
      </c>
      <c r="I102" s="357">
        <v>0</v>
      </c>
      <c r="J102" s="433">
        <v>1</v>
      </c>
    </row>
    <row r="103" spans="1:10" x14ac:dyDescent="0.25">
      <c r="A103" s="129">
        <v>69</v>
      </c>
      <c r="B103" s="357">
        <v>0.05</v>
      </c>
      <c r="C103" s="357">
        <v>0.8</v>
      </c>
      <c r="D103" s="357">
        <v>0.15</v>
      </c>
      <c r="E103" s="357">
        <v>0</v>
      </c>
      <c r="F103" s="357">
        <v>0</v>
      </c>
      <c r="G103" s="357">
        <v>0</v>
      </c>
      <c r="H103" s="357">
        <v>0</v>
      </c>
      <c r="I103" s="357">
        <v>0</v>
      </c>
      <c r="J103" s="433">
        <v>1</v>
      </c>
    </row>
    <row r="104" spans="1:10" x14ac:dyDescent="0.25">
      <c r="A104" s="129">
        <v>70</v>
      </c>
      <c r="B104" s="357">
        <v>0.27500000000000002</v>
      </c>
      <c r="C104" s="357">
        <v>0.15000000000000002</v>
      </c>
      <c r="D104" s="357">
        <v>0.55000000000000004</v>
      </c>
      <c r="E104" s="357">
        <v>0</v>
      </c>
      <c r="F104" s="357">
        <v>2.5000000000000001E-2</v>
      </c>
      <c r="G104" s="357">
        <v>0</v>
      </c>
      <c r="H104" s="357">
        <v>0</v>
      </c>
      <c r="I104" s="357">
        <v>0</v>
      </c>
      <c r="J104" s="433">
        <v>1</v>
      </c>
    </row>
  </sheetData>
  <autoFilter ref="A4:J4" xr:uid="{AA5D8597-2957-4B4E-A506-668978F04854}"/>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0FE34-AF92-4CB5-B69E-ABDFD87582A3}">
  <sheetPr>
    <tabColor rgb="FF92D050"/>
  </sheetPr>
  <dimension ref="A5:N20"/>
  <sheetViews>
    <sheetView workbookViewId="0">
      <selection activeCell="J18" sqref="J18"/>
    </sheetView>
  </sheetViews>
  <sheetFormatPr defaultRowHeight="15" x14ac:dyDescent="0.25"/>
  <cols>
    <col min="1" max="1" width="33.5703125" customWidth="1"/>
    <col min="2" max="2" width="22.140625" customWidth="1"/>
    <col min="3" max="3" width="39.7109375" customWidth="1"/>
    <col min="11" max="11" width="11.85546875" customWidth="1"/>
  </cols>
  <sheetData>
    <row r="5" spans="1:14" ht="18.75" thickBot="1" x14ac:dyDescent="0.3">
      <c r="C5" s="434" t="s">
        <v>910</v>
      </c>
      <c r="D5" s="434"/>
      <c r="E5" s="434"/>
      <c r="F5" s="434"/>
      <c r="G5" s="434"/>
      <c r="H5" s="434"/>
      <c r="I5" s="434"/>
      <c r="J5" s="435"/>
      <c r="K5" s="435"/>
      <c r="L5" s="435"/>
      <c r="M5" s="435"/>
    </row>
    <row r="6" spans="1:14" x14ac:dyDescent="0.25">
      <c r="C6" s="435" t="s">
        <v>911</v>
      </c>
      <c r="D6" s="435"/>
      <c r="E6" s="436">
        <v>1</v>
      </c>
      <c r="H6" s="435"/>
      <c r="I6" s="435"/>
      <c r="J6" s="435"/>
      <c r="K6" s="435"/>
      <c r="M6" s="435"/>
    </row>
    <row r="7" spans="1:14" ht="15.75" thickBot="1" x14ac:dyDescent="0.3">
      <c r="C7" s="435" t="s">
        <v>912</v>
      </c>
      <c r="D7" s="435"/>
      <c r="E7" s="437">
        <v>0.5</v>
      </c>
      <c r="H7" s="435"/>
      <c r="I7" s="435"/>
      <c r="J7" s="435"/>
      <c r="K7" s="435"/>
      <c r="M7" s="435"/>
    </row>
    <row r="8" spans="1:14" ht="15.75" thickBot="1" x14ac:dyDescent="0.3">
      <c r="A8">
        <v>1</v>
      </c>
      <c r="B8">
        <f>+A8+1</f>
        <v>2</v>
      </c>
      <c r="C8">
        <f t="shared" ref="C8:N8" si="0">+B8+1</f>
        <v>3</v>
      </c>
      <c r="D8">
        <f t="shared" si="0"/>
        <v>4</v>
      </c>
      <c r="E8">
        <f t="shared" si="0"/>
        <v>5</v>
      </c>
      <c r="F8">
        <f t="shared" si="0"/>
        <v>6</v>
      </c>
      <c r="G8">
        <f t="shared" si="0"/>
        <v>7</v>
      </c>
      <c r="H8">
        <f t="shared" si="0"/>
        <v>8</v>
      </c>
      <c r="I8">
        <f t="shared" si="0"/>
        <v>9</v>
      </c>
      <c r="J8">
        <f t="shared" si="0"/>
        <v>10</v>
      </c>
      <c r="K8">
        <f t="shared" si="0"/>
        <v>11</v>
      </c>
      <c r="L8">
        <f t="shared" si="0"/>
        <v>12</v>
      </c>
      <c r="M8">
        <f t="shared" si="0"/>
        <v>13</v>
      </c>
      <c r="N8">
        <f t="shared" si="0"/>
        <v>14</v>
      </c>
    </row>
    <row r="9" spans="1:14" ht="39.75" thickBot="1" x14ac:dyDescent="0.3">
      <c r="C9" s="438" t="s">
        <v>913</v>
      </c>
      <c r="D9" s="411" t="s">
        <v>884</v>
      </c>
      <c r="E9" s="411" t="s">
        <v>885</v>
      </c>
      <c r="F9" s="412" t="s">
        <v>886</v>
      </c>
      <c r="G9" s="411" t="s">
        <v>887</v>
      </c>
      <c r="H9" s="412" t="s">
        <v>888</v>
      </c>
      <c r="I9" s="411" t="s">
        <v>889</v>
      </c>
      <c r="J9" s="413" t="s">
        <v>914</v>
      </c>
      <c r="K9" s="413" t="s">
        <v>915</v>
      </c>
      <c r="L9" s="413" t="s">
        <v>916</v>
      </c>
      <c r="M9" s="414" t="s">
        <v>893</v>
      </c>
      <c r="N9" s="439" t="s">
        <v>917</v>
      </c>
    </row>
    <row r="10" spans="1:14" x14ac:dyDescent="0.25">
      <c r="A10" t="str">
        <f>"Transport - "&amp;C10</f>
        <v>Transport - Drury / Opaheke</v>
      </c>
      <c r="B10" t="s">
        <v>918</v>
      </c>
      <c r="C10" s="440" t="s">
        <v>919</v>
      </c>
      <c r="D10" s="441">
        <v>1791.455161865744</v>
      </c>
      <c r="E10" s="441">
        <v>2343.8340400819816</v>
      </c>
      <c r="F10" s="442">
        <v>24629.869339856607</v>
      </c>
      <c r="G10" s="441">
        <v>11270.776313868788</v>
      </c>
      <c r="H10" s="443">
        <v>22838.414177990864</v>
      </c>
      <c r="I10" s="444">
        <v>8926.9422737868063</v>
      </c>
      <c r="J10" s="445">
        <v>2963.372181906735</v>
      </c>
      <c r="K10" s="445">
        <v>30265.257496791</v>
      </c>
      <c r="L10" s="446">
        <v>27301.885314884265</v>
      </c>
      <c r="M10" s="447">
        <v>0.90208666877455312</v>
      </c>
      <c r="N10" s="447">
        <v>0.90563849133750574</v>
      </c>
    </row>
    <row r="11" spans="1:14" x14ac:dyDescent="0.25">
      <c r="A11" t="str">
        <f t="shared" ref="A11:A20" si="1">"Transport - "&amp;C11</f>
        <v>Transport - Combined Drury West</v>
      </c>
      <c r="B11" t="s">
        <v>920</v>
      </c>
      <c r="C11" s="448" t="s">
        <v>921</v>
      </c>
      <c r="D11" s="449">
        <v>801.64397490227543</v>
      </c>
      <c r="E11" s="449">
        <v>709.69753638805696</v>
      </c>
      <c r="F11" s="449">
        <v>13180.897122909853</v>
      </c>
      <c r="G11" s="449">
        <v>4321.9725646122197</v>
      </c>
      <c r="H11" s="450">
        <v>12379.253148007578</v>
      </c>
      <c r="I11" s="451">
        <v>3612.2750282241627</v>
      </c>
      <c r="J11" s="452">
        <v>1156.4927430963039</v>
      </c>
      <c r="K11" s="452">
        <v>15341.883405215964</v>
      </c>
      <c r="L11" s="453">
        <v>14185.39066211966</v>
      </c>
      <c r="M11" s="454">
        <v>0.92461859391376178</v>
      </c>
      <c r="N11" s="454">
        <v>0.92859072152482636</v>
      </c>
    </row>
    <row r="12" spans="1:14" x14ac:dyDescent="0.25">
      <c r="A12" t="str">
        <f t="shared" si="1"/>
        <v>Transport - Drury East / Opaheke</v>
      </c>
      <c r="B12" t="s">
        <v>922</v>
      </c>
      <c r="C12" s="448" t="s">
        <v>923</v>
      </c>
      <c r="D12" s="449">
        <v>989.81118696346857</v>
      </c>
      <c r="E12" s="449">
        <v>1634.1365036939249</v>
      </c>
      <c r="F12" s="449">
        <v>11448.97221694675</v>
      </c>
      <c r="G12" s="449">
        <v>6948.8037492565691</v>
      </c>
      <c r="H12" s="450">
        <v>10459.161029983281</v>
      </c>
      <c r="I12" s="451">
        <v>5314.667245562644</v>
      </c>
      <c r="J12" s="452">
        <v>1806.8794388104311</v>
      </c>
      <c r="K12" s="452">
        <v>14923.374091575035</v>
      </c>
      <c r="L12" s="453">
        <v>13116.494652764604</v>
      </c>
      <c r="M12" s="454">
        <v>0.8789228610284251</v>
      </c>
      <c r="N12" s="454">
        <v>0.88204147746284567</v>
      </c>
    </row>
    <row r="13" spans="1:14" x14ac:dyDescent="0.25">
      <c r="A13" t="str">
        <f t="shared" si="1"/>
        <v>Transport - Drury East IPA</v>
      </c>
      <c r="C13" s="448" t="s">
        <v>924</v>
      </c>
      <c r="D13" s="449">
        <v>293.65196453972567</v>
      </c>
      <c r="E13" s="449">
        <v>197.29578567991368</v>
      </c>
      <c r="F13" s="449">
        <v>7186.9100000000017</v>
      </c>
      <c r="G13" s="449">
        <v>3839.8201878972213</v>
      </c>
      <c r="H13" s="450">
        <v>6893.258035460276</v>
      </c>
      <c r="I13" s="451">
        <v>3642.5244022173079</v>
      </c>
      <c r="J13" s="452">
        <v>392.29985737968252</v>
      </c>
      <c r="K13" s="452">
        <v>9106.8200939486123</v>
      </c>
      <c r="L13" s="453">
        <v>8714.5202365689292</v>
      </c>
      <c r="M13" s="454">
        <v>0.9569224105305032</v>
      </c>
      <c r="N13" s="454">
        <v>0.95813534512414622</v>
      </c>
    </row>
    <row r="14" spans="1:14" x14ac:dyDescent="0.25">
      <c r="A14" t="str">
        <f t="shared" si="1"/>
        <v>Transport - Drury West 1 IPA</v>
      </c>
      <c r="C14" s="455" t="s">
        <v>925</v>
      </c>
      <c r="D14" s="449">
        <v>575.82523075317033</v>
      </c>
      <c r="E14" s="449">
        <v>312.94803867873827</v>
      </c>
      <c r="F14" s="449">
        <v>7809.4796140132039</v>
      </c>
      <c r="G14" s="449">
        <v>1828.3709505481734</v>
      </c>
      <c r="H14" s="450">
        <v>7233.6543832600337</v>
      </c>
      <c r="I14" s="451">
        <v>1515.4229118694352</v>
      </c>
      <c r="J14" s="452">
        <v>732.29925009253952</v>
      </c>
      <c r="K14" s="452">
        <v>8723.6650892872913</v>
      </c>
      <c r="L14" s="453">
        <v>7991.365839194752</v>
      </c>
      <c r="M14" s="454">
        <v>0.91605601056466435</v>
      </c>
      <c r="N14" s="454">
        <v>0.92302595023079947</v>
      </c>
    </row>
    <row r="15" spans="1:14" x14ac:dyDescent="0.25">
      <c r="A15" t="str">
        <f t="shared" si="1"/>
        <v>Transport - Drury West 2 IPA</v>
      </c>
      <c r="C15" s="455" t="s">
        <v>926</v>
      </c>
      <c r="D15" s="456">
        <v>225.81874414910524</v>
      </c>
      <c r="E15" s="456">
        <v>396.74949770931863</v>
      </c>
      <c r="F15" s="456">
        <v>5371.4175088966504</v>
      </c>
      <c r="G15" s="456">
        <v>2493.6016140640468</v>
      </c>
      <c r="H15" s="457">
        <v>5145.5987647475449</v>
      </c>
      <c r="I15" s="458">
        <v>2096.852116354728</v>
      </c>
      <c r="J15" s="459">
        <v>424.19349300376456</v>
      </c>
      <c r="K15" s="459">
        <v>6618.2183159286742</v>
      </c>
      <c r="L15" s="460">
        <v>6194.02482292491</v>
      </c>
      <c r="M15" s="461">
        <v>0.935905182821966</v>
      </c>
      <c r="N15" s="461">
        <v>0.93592538133836611</v>
      </c>
    </row>
    <row r="16" spans="1:14" ht="15.75" thickBot="1" x14ac:dyDescent="0.3">
      <c r="A16" t="str">
        <f t="shared" si="1"/>
        <v>Transport - Opaheke IPA</v>
      </c>
      <c r="C16" s="462" t="s">
        <v>927</v>
      </c>
      <c r="D16" s="463">
        <v>696.1592224237429</v>
      </c>
      <c r="E16" s="463">
        <v>1436.8407180140111</v>
      </c>
      <c r="F16" s="463">
        <v>4262.0622169467497</v>
      </c>
      <c r="G16" s="463">
        <v>3108.9835613593477</v>
      </c>
      <c r="H16" s="464">
        <v>3565.9029945230068</v>
      </c>
      <c r="I16" s="465">
        <v>1672.1428433453366</v>
      </c>
      <c r="J16" s="466">
        <v>1414.5795814307485</v>
      </c>
      <c r="K16" s="466">
        <v>5816.5539976264236</v>
      </c>
      <c r="L16" s="467">
        <v>4401.9744161956751</v>
      </c>
      <c r="M16" s="468">
        <v>0.7568010918478536</v>
      </c>
      <c r="N16" s="468">
        <v>0.76291690087438602</v>
      </c>
    </row>
    <row r="17" spans="1:14" x14ac:dyDescent="0.25">
      <c r="A17" t="str">
        <f t="shared" si="1"/>
        <v>Transport - Southern Growth Area 3</v>
      </c>
      <c r="B17" t="s">
        <v>575</v>
      </c>
      <c r="C17" s="469" t="s">
        <v>907</v>
      </c>
      <c r="D17" s="456">
        <v>379.95632292241316</v>
      </c>
      <c r="E17" s="456">
        <v>615.59994655814262</v>
      </c>
      <c r="F17" s="470">
        <v>1000.4912658139427</v>
      </c>
      <c r="G17" s="456">
        <v>6295.9323762054955</v>
      </c>
      <c r="H17" s="457">
        <v>620.53494289152957</v>
      </c>
      <c r="I17" s="458">
        <v>5680.3324296473529</v>
      </c>
      <c r="J17" s="459">
        <v>687.75629620148447</v>
      </c>
      <c r="K17" s="459">
        <v>4148.4574539166906</v>
      </c>
      <c r="L17" s="460">
        <v>3460.7011577152061</v>
      </c>
      <c r="M17" s="461">
        <v>0.83421396896522304</v>
      </c>
      <c r="N17" s="454">
        <v>0.88179795196222877</v>
      </c>
    </row>
    <row r="18" spans="1:14" x14ac:dyDescent="0.25">
      <c r="A18" t="str">
        <f t="shared" si="1"/>
        <v>Transport - Southern Growth Area 1</v>
      </c>
      <c r="B18" t="s">
        <v>928</v>
      </c>
      <c r="C18" s="455" t="s">
        <v>909</v>
      </c>
      <c r="D18" s="456">
        <v>20363.279483412218</v>
      </c>
      <c r="E18" s="456">
        <v>11081.661506390134</v>
      </c>
      <c r="F18" s="470">
        <v>32162.52163320718</v>
      </c>
      <c r="G18" s="456">
        <v>17069.573885625989</v>
      </c>
      <c r="H18" s="457">
        <v>11799.242149794962</v>
      </c>
      <c r="I18" s="458">
        <v>5987.912379235855</v>
      </c>
      <c r="J18" s="459">
        <v>25904.110236607285</v>
      </c>
      <c r="K18" s="459">
        <v>40697.308576020172</v>
      </c>
      <c r="L18" s="460">
        <v>14793.198339412887</v>
      </c>
      <c r="M18" s="461">
        <v>0.36349328388092461</v>
      </c>
      <c r="N18" s="454">
        <v>0.39539541459730976</v>
      </c>
    </row>
    <row r="19" spans="1:14" x14ac:dyDescent="0.25">
      <c r="A19" t="str">
        <f t="shared" si="1"/>
        <v>Transport - Southern Growth Area 2</v>
      </c>
      <c r="B19" t="s">
        <v>929</v>
      </c>
      <c r="C19" s="455" t="s">
        <v>908</v>
      </c>
      <c r="D19" s="456">
        <v>9566.4584467324221</v>
      </c>
      <c r="E19" s="456">
        <v>6557.0611005534502</v>
      </c>
      <c r="F19" s="470">
        <v>26514.295089646905</v>
      </c>
      <c r="G19" s="456">
        <v>12923.276262780006</v>
      </c>
      <c r="H19" s="457">
        <v>16947.836642914481</v>
      </c>
      <c r="I19" s="458">
        <v>6366.2151622265555</v>
      </c>
      <c r="J19" s="459">
        <v>12844.988997009146</v>
      </c>
      <c r="K19" s="459">
        <v>32975.93322103691</v>
      </c>
      <c r="L19" s="460">
        <v>20130.944224027764</v>
      </c>
      <c r="M19" s="461">
        <v>0.61047382917385584</v>
      </c>
      <c r="N19" s="461">
        <v>0.55043251560160045</v>
      </c>
    </row>
    <row r="20" spans="1:14" ht="15.75" thickBot="1" x14ac:dyDescent="0.3">
      <c r="A20" t="str">
        <f t="shared" si="1"/>
        <v>Transport - Auckland Wide</v>
      </c>
      <c r="B20" t="s">
        <v>930</v>
      </c>
      <c r="C20" s="471" t="s">
        <v>930</v>
      </c>
      <c r="D20" s="472">
        <v>582640.42546340183</v>
      </c>
      <c r="E20" s="472">
        <v>724705.03035930567</v>
      </c>
      <c r="F20" s="473">
        <v>926524.63364107313</v>
      </c>
      <c r="G20" s="472">
        <v>962446.20601753821</v>
      </c>
      <c r="H20" s="474">
        <v>343884.2081776713</v>
      </c>
      <c r="I20" s="475">
        <v>237741.17565823253</v>
      </c>
      <c r="J20" s="476">
        <v>944992.94064305467</v>
      </c>
      <c r="K20" s="476">
        <v>1407747.7366498422</v>
      </c>
      <c r="L20" s="477">
        <v>462754.79600678757</v>
      </c>
      <c r="M20" s="478">
        <v>0.32871997159665223</v>
      </c>
      <c r="N20" s="468">
        <v>0.3566334230390959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37</vt:i4>
      </vt:variant>
      <vt:variant>
        <vt:lpstr>Named Ranges</vt:lpstr>
      </vt:variant>
      <vt:variant>
        <vt:i4>24</vt:i4>
      </vt:variant>
    </vt:vector>
  </HeadingPairs>
  <TitlesOfParts>
    <vt:vector size="61" baseType="lpstr">
      <vt:lpstr>Schematic</vt:lpstr>
      <vt:lpstr>Project_Summary</vt:lpstr>
      <vt:lpstr>I1 Assumptions</vt:lpstr>
      <vt:lpstr>I2 Escalation factors</vt:lpstr>
      <vt:lpstr>I3 Project list</vt:lpstr>
      <vt:lpstr>I4 Con PW Unit Rates</vt:lpstr>
      <vt:lpstr>I5 Mitigation</vt:lpstr>
      <vt:lpstr>I6 Land price model</vt:lpstr>
      <vt:lpstr>I7 Land transaction List</vt:lpstr>
      <vt:lpstr>I8_PropertyData</vt:lpstr>
      <vt:lpstr>I9_AlternativePricing</vt:lpstr>
      <vt:lpstr>I10_Renewals</vt:lpstr>
      <vt:lpstr>P1 Date Adjustment</vt:lpstr>
      <vt:lpstr>Lnd1_AquisDate</vt:lpstr>
      <vt:lpstr>Lnd2_LandPriceForAcq</vt:lpstr>
      <vt:lpstr>Lnd2a_LandCostAqc</vt:lpstr>
      <vt:lpstr>Lnd3_LeaseCost</vt:lpstr>
      <vt:lpstr>Lnd4_TransCost</vt:lpstr>
      <vt:lpstr>Lnd5_TotalPropertyCost</vt:lpstr>
      <vt:lpstr>Lnd6_Proj_Prop_map</vt:lpstr>
      <vt:lpstr>Lnd7_Total_Proj_Prop_Cost</vt:lpstr>
      <vt:lpstr>Lnd8_Mitigation</vt:lpstr>
      <vt:lpstr>Con1_Base_Cost</vt:lpstr>
      <vt:lpstr>Con2_CostAllowances</vt:lpstr>
      <vt:lpstr>Con3_ClientCosts</vt:lpstr>
      <vt:lpstr>Con4_Contigency</vt:lpstr>
      <vt:lpstr>Con5_UnescalatedConst</vt:lpstr>
      <vt:lpstr>Con6_EscalatedConst</vt:lpstr>
      <vt:lpstr>Con6_Mitigation</vt:lpstr>
      <vt:lpstr>Con7_Renewal</vt:lpstr>
      <vt:lpstr>Prj1_GrowthLOSCost</vt:lpstr>
      <vt:lpstr>Total project cost for DCs</vt:lpstr>
      <vt:lpstr>LTP_for DC_model</vt:lpstr>
      <vt:lpstr>Beyond_LTP_for_DC_model</vt:lpstr>
      <vt:lpstr>DC_growth_AGS</vt:lpstr>
      <vt:lpstr>Drury_beneficiary_allocation</vt:lpstr>
      <vt:lpstr>DC_growth</vt:lpstr>
      <vt:lpstr>Con_2020_Escalation</vt:lpstr>
      <vt:lpstr>Con_2021_Escalation</vt:lpstr>
      <vt:lpstr>Con2_Traffic_Mgmt_Lookup</vt:lpstr>
      <vt:lpstr>HistoricConstructEscalation</vt:lpstr>
      <vt:lpstr>I1_CurrentYear</vt:lpstr>
      <vt:lpstr>I1_Traffic_Mgmt_Lookup</vt:lpstr>
      <vt:lpstr>I10_RenewalProject</vt:lpstr>
      <vt:lpstr>I10_RenewalRate</vt:lpstr>
      <vt:lpstr>I2_Const_Escal</vt:lpstr>
      <vt:lpstr>I2_LandPriceEscalation</vt:lpstr>
      <vt:lpstr>I2_LndPrcYearLkUP</vt:lpstr>
      <vt:lpstr>I2_LndPrice_Lkup</vt:lpstr>
      <vt:lpstr>I2_LndPriceEsclrate</vt:lpstr>
      <vt:lpstr>I2_LndPriceEscrate</vt:lpstr>
      <vt:lpstr>I6_CurrentYear_DevStagePrice</vt:lpstr>
      <vt:lpstr>I6_CurrentYearDevStagePrice</vt:lpstr>
      <vt:lpstr>I6_DevelopmentArea</vt:lpstr>
      <vt:lpstr>I6_LandPriceModelYear</vt:lpstr>
      <vt:lpstr>I6_UnescLandPriceModel</vt:lpstr>
      <vt:lpstr>I9_AltPricePercent</vt:lpstr>
      <vt:lpstr>I9_AltPriceProperties</vt:lpstr>
      <vt:lpstr>I9_StandardPricePercent</vt:lpstr>
      <vt:lpstr>Land_2021_Escalation</vt:lpstr>
      <vt:lpstr>Land_RID_Escalation</vt:lpstr>
    </vt:vector>
  </TitlesOfParts>
  <Company>Auckland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Sullivan</dc:creator>
  <cp:lastModifiedBy>Beth Sullivan</cp:lastModifiedBy>
  <dcterms:created xsi:type="dcterms:W3CDTF">2024-09-15T23:02:17Z</dcterms:created>
  <dcterms:modified xsi:type="dcterms:W3CDTF">2024-10-14T00:54:43Z</dcterms:modified>
</cp:coreProperties>
</file>